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240" yWindow="45" windowWidth="19020" windowHeight="8580" tabRatio="960" activeTab="1"/>
  </bookViews>
  <sheets>
    <sheet name="SELECT LEAGUE" sheetId="13" r:id="rId1"/>
    <sheet name="Credits" sheetId="37" r:id="rId2"/>
    <sheet name="League Summary" sheetId="22" r:id="rId3"/>
    <sheet name="Main Table" sheetId="5" r:id="rId4"/>
    <sheet name="Goals Table" sheetId="19" r:id="rId5"/>
    <sheet name="H2H" sheetId="16" r:id="rId6"/>
    <sheet name="HT-FT goals" sheetId="18" r:id="rId7"/>
    <sheet name="Discipline" sheetId="26" r:id="rId8"/>
    <sheet name="Result Matrix" sheetId="12" r:id="rId9"/>
    <sheet name="PL-Pinnacle" sheetId="14" r:id="rId10"/>
    <sheet name="PL-Bet365" sheetId="8" r:id="rId11"/>
    <sheet name="PL-UO2.5" sheetId="15" r:id="rId12"/>
    <sheet name="Odds Filter 1" sheetId="21" r:id="rId13"/>
    <sheet name="Odds Filter 2" sheetId="25" r:id="rId14"/>
    <sheet name="FAQ" sheetId="24" r:id="rId15"/>
    <sheet name="Available Stats" sheetId="29" r:id="rId16"/>
    <sheet name="Version" sheetId="28" r:id="rId17"/>
    <sheet name="data" sheetId="1" state="hidden" r:id="rId18"/>
    <sheet name="calc-table " sheetId="35" state="hidden" r:id="rId19"/>
    <sheet name="calc-outable " sheetId="34" state="hidden" r:id="rId20"/>
    <sheet name="calc-form " sheetId="33" state="hidden" r:id="rId21"/>
    <sheet name="calcform2 " sheetId="32" state="hidden" r:id="rId22"/>
    <sheet name="order " sheetId="31" state="hidden" r:id="rId23"/>
    <sheet name="teams " sheetId="30" state="hidden" r:id="rId24"/>
    <sheet name="calc-table" sheetId="4" state="veryHidden" r:id="rId25"/>
    <sheet name="calc-outable" sheetId="20" state="veryHidden" r:id="rId26"/>
    <sheet name="calc-form" sheetId="7" state="veryHidden" r:id="rId27"/>
    <sheet name="calcform2" sheetId="23" state="veryHidden" r:id="rId28"/>
    <sheet name="streak" sheetId="36" state="veryHidden" r:id="rId29"/>
    <sheet name="order" sheetId="3" state="veryHidden" r:id="rId30"/>
    <sheet name="teams" sheetId="2" state="veryHidden" r:id="rId31"/>
  </sheets>
  <externalReferences>
    <externalReference r:id="rId32"/>
  </externalReferences>
  <definedNames>
    <definedName name="List_of_teams" localSheetId="1">[1]Calc!#REF!</definedName>
    <definedName name="List_of_teams" localSheetId="7">[1]Calc!#REF!</definedName>
    <definedName name="List_of_teams" localSheetId="28">[1]Calc!#REF!</definedName>
    <definedName name="List_of_teams">[1]Calc!#REF!</definedName>
    <definedName name="_xlnm.Print_Titles" localSheetId="4">'Goals Table'!$1:$1</definedName>
    <definedName name="_xlnm.Print_Titles" localSheetId="3">'Main Table'!$1:$1</definedName>
  </definedNames>
  <calcPr calcId="145621"/>
</workbook>
</file>

<file path=xl/calcChain.xml><?xml version="1.0" encoding="utf-8"?>
<calcChain xmlns="http://schemas.openxmlformats.org/spreadsheetml/2006/main">
  <c r="B1" i="25" l="1"/>
  <c r="B1" i="21"/>
  <c r="A1" i="12"/>
  <c r="C1" i="26"/>
  <c r="B1" i="18"/>
  <c r="C1" i="16"/>
  <c r="A1" i="19"/>
  <c r="A1" i="5"/>
  <c r="B1" i="22"/>
  <c r="W52" i="2" l="1"/>
  <c r="V52" i="2"/>
  <c r="U52" i="2"/>
  <c r="T52" i="2"/>
  <c r="S52" i="2"/>
  <c r="R52" i="2"/>
  <c r="Q52" i="2"/>
  <c r="P52" i="2"/>
  <c r="O52" i="2"/>
  <c r="N52" i="2"/>
  <c r="M52" i="2"/>
  <c r="L52" i="2"/>
  <c r="K52" i="2"/>
  <c r="J52" i="2"/>
  <c r="I52" i="2"/>
  <c r="H52" i="2"/>
  <c r="G52" i="2"/>
  <c r="F52" i="2"/>
  <c r="E52" i="2"/>
  <c r="D52" i="2"/>
  <c r="C52" i="2"/>
  <c r="B52" i="2"/>
  <c r="FE29" i="1" l="1"/>
  <c r="FW27" i="1"/>
  <c r="FW29" i="1" s="1"/>
  <c r="FV27" i="1"/>
  <c r="FV29" i="1" s="1"/>
  <c r="FU27" i="1"/>
  <c r="FU29" i="1" s="1"/>
  <c r="FT27" i="1"/>
  <c r="FT29" i="1" s="1"/>
  <c r="FS27" i="1"/>
  <c r="FS29" i="1" s="1"/>
  <c r="FR27" i="1"/>
  <c r="FR29" i="1" s="1"/>
  <c r="FQ27" i="1"/>
  <c r="FQ29" i="1" s="1"/>
  <c r="FP27" i="1"/>
  <c r="FP29" i="1" s="1"/>
  <c r="FO27" i="1"/>
  <c r="FO29" i="1" s="1"/>
  <c r="FN27" i="1"/>
  <c r="FN29" i="1" s="1"/>
  <c r="FM27" i="1"/>
  <c r="FM29" i="1" s="1"/>
  <c r="FL27" i="1"/>
  <c r="FL29" i="1" s="1"/>
  <c r="FK27" i="1"/>
  <c r="FK29" i="1" s="1"/>
  <c r="FJ27" i="1"/>
  <c r="FJ29" i="1" s="1"/>
  <c r="FI27" i="1"/>
  <c r="FI29" i="1" s="1"/>
  <c r="FH27" i="1"/>
  <c r="FH29" i="1" s="1"/>
  <c r="FG27" i="1"/>
  <c r="FG29" i="1" s="1"/>
  <c r="FF27" i="1"/>
  <c r="FF29" i="1" s="1"/>
  <c r="FE27" i="1"/>
  <c r="FD27" i="1"/>
  <c r="FD29" i="1" s="1"/>
  <c r="FC27" i="1"/>
  <c r="FC29" i="1" s="1"/>
  <c r="FB27" i="1"/>
  <c r="FB29" i="1" s="1"/>
  <c r="B31" i="36" l="1"/>
  <c r="B32" i="36" s="1"/>
  <c r="B33" i="36" s="1"/>
  <c r="B34" i="36" s="1"/>
  <c r="B35" i="36" s="1"/>
  <c r="B36" i="36" s="1"/>
  <c r="B37" i="36" s="1"/>
  <c r="B38" i="36" s="1"/>
  <c r="B39" i="36" s="1"/>
  <c r="B40" i="36" s="1"/>
  <c r="B41" i="36" s="1"/>
  <c r="B42" i="36" s="1"/>
  <c r="B43" i="36" s="1"/>
  <c r="B44" i="36" s="1"/>
  <c r="B45" i="36" s="1"/>
  <c r="B46" i="36" s="1"/>
  <c r="B47" i="36" s="1"/>
  <c r="B48" i="36" s="1"/>
  <c r="B49" i="36" s="1"/>
  <c r="B50" i="36" s="1"/>
  <c r="B51" i="36" s="1"/>
  <c r="B52" i="36" s="1"/>
  <c r="B5" i="36"/>
  <c r="B6" i="36" s="1"/>
  <c r="B7" i="36" s="1"/>
  <c r="B8" i="36" s="1"/>
  <c r="B9" i="36" s="1"/>
  <c r="B10" i="36" s="1"/>
  <c r="B11" i="36" s="1"/>
  <c r="B12" i="36" s="1"/>
  <c r="B13" i="36" s="1"/>
  <c r="B14" i="36" s="1"/>
  <c r="B15" i="36" s="1"/>
  <c r="B16" i="36" s="1"/>
  <c r="B17" i="36" s="1"/>
  <c r="B18" i="36" s="1"/>
  <c r="B19" i="36" s="1"/>
  <c r="B20" i="36" s="1"/>
  <c r="B21" i="36" s="1"/>
  <c r="B22" i="36" s="1"/>
  <c r="B23" i="36" s="1"/>
  <c r="B24" i="36" s="1"/>
  <c r="B25" i="36" s="1"/>
  <c r="B26" i="36" s="1"/>
  <c r="D2" i="36"/>
  <c r="E2" i="36" s="1"/>
  <c r="D1" i="36" l="1"/>
  <c r="E1" i="36" s="1"/>
  <c r="Y59" i="20"/>
  <c r="Y60" i="20" s="1"/>
  <c r="Y61" i="20" s="1"/>
  <c r="Y62" i="20" s="1"/>
  <c r="Y63" i="20" s="1"/>
  <c r="Y64" i="20" s="1"/>
  <c r="Y65" i="20" s="1"/>
  <c r="Y66" i="20" s="1"/>
  <c r="Y67" i="20" s="1"/>
  <c r="Y68" i="20" s="1"/>
  <c r="Y69" i="20" s="1"/>
  <c r="Y70" i="20" s="1"/>
  <c r="Y71" i="20" s="1"/>
  <c r="Y72" i="20" s="1"/>
  <c r="Y73" i="20" s="1"/>
  <c r="Y74" i="20" s="1"/>
  <c r="Y75" i="20" s="1"/>
  <c r="Y76" i="20" s="1"/>
  <c r="Y77" i="20" s="1"/>
  <c r="Y78" i="20" s="1"/>
  <c r="Y79" i="20" s="1"/>
  <c r="Y80" i="20" s="1"/>
  <c r="Y81" i="20" s="1"/>
  <c r="Y34" i="20"/>
  <c r="Y35" i="20" s="1"/>
  <c r="Y36" i="20" s="1"/>
  <c r="Y37" i="20" s="1"/>
  <c r="Y38" i="20" s="1"/>
  <c r="Y39" i="20" s="1"/>
  <c r="Y40" i="20" s="1"/>
  <c r="Y41" i="20" s="1"/>
  <c r="Y42" i="20" s="1"/>
  <c r="Y43" i="20" s="1"/>
  <c r="Y44" i="20" s="1"/>
  <c r="Y45" i="20" s="1"/>
  <c r="Y46" i="20" s="1"/>
  <c r="Y47" i="20" s="1"/>
  <c r="Y48" i="20" s="1"/>
  <c r="Y49" i="20" s="1"/>
  <c r="Y50" i="20" s="1"/>
  <c r="Y51" i="20" s="1"/>
  <c r="Y52" i="20" s="1"/>
  <c r="Y53" i="20" s="1"/>
  <c r="Y54" i="20" s="1"/>
  <c r="Y33" i="20"/>
  <c r="Y32" i="20"/>
  <c r="Y6" i="20"/>
  <c r="Y7" i="20" s="1"/>
  <c r="Y8" i="20" s="1"/>
  <c r="Y9" i="20" s="1"/>
  <c r="Y10" i="20" s="1"/>
  <c r="Y11" i="20" s="1"/>
  <c r="Y12" i="20" s="1"/>
  <c r="Y13" i="20" s="1"/>
  <c r="Y14" i="20" s="1"/>
  <c r="Y15" i="20" s="1"/>
  <c r="Y16" i="20" s="1"/>
  <c r="Y17" i="20" s="1"/>
  <c r="Y18" i="20" s="1"/>
  <c r="Y19" i="20" s="1"/>
  <c r="Y20" i="20" s="1"/>
  <c r="Y21" i="20" s="1"/>
  <c r="Y22" i="20" s="1"/>
  <c r="Y23" i="20" s="1"/>
  <c r="Y24" i="20" s="1"/>
  <c r="Y25" i="20" s="1"/>
  <c r="Y26" i="20" s="1"/>
  <c r="Y27" i="20" s="1"/>
  <c r="Y5" i="20"/>
  <c r="AC5" i="4"/>
  <c r="AC6" i="4" s="1"/>
  <c r="AC7" i="4" s="1"/>
  <c r="AC8" i="4" s="1"/>
  <c r="AC9" i="4" s="1"/>
  <c r="AC10" i="4" s="1"/>
  <c r="AC11" i="4" s="1"/>
  <c r="AC12" i="4" s="1"/>
  <c r="AC13" i="4" s="1"/>
  <c r="AC14" i="4" s="1"/>
  <c r="AC15" i="4" s="1"/>
  <c r="AC16" i="4" s="1"/>
  <c r="AC17" i="4" s="1"/>
  <c r="AC18" i="4" s="1"/>
  <c r="AC19" i="4" s="1"/>
  <c r="AC20" i="4" s="1"/>
  <c r="AC21" i="4" s="1"/>
  <c r="AC22" i="4" s="1"/>
  <c r="AC23" i="4" s="1"/>
  <c r="AC24" i="4" s="1"/>
  <c r="AC25" i="4" s="1"/>
  <c r="AC26" i="4" s="1"/>
  <c r="AC27" i="4" s="1"/>
  <c r="AC32" i="4"/>
  <c r="AC33" i="4" s="1"/>
  <c r="AC34" i="4" s="1"/>
  <c r="AC35" i="4" s="1"/>
  <c r="AC36" i="4" s="1"/>
  <c r="AC37" i="4" s="1"/>
  <c r="AC38" i="4" s="1"/>
  <c r="AC39" i="4" s="1"/>
  <c r="AC40" i="4" s="1"/>
  <c r="AC41" i="4" s="1"/>
  <c r="AC42" i="4" s="1"/>
  <c r="AC43" i="4" s="1"/>
  <c r="AC44" i="4" s="1"/>
  <c r="AC45" i="4" s="1"/>
  <c r="AC46" i="4" s="1"/>
  <c r="AC47" i="4" s="1"/>
  <c r="AC48" i="4" s="1"/>
  <c r="AC49" i="4" s="1"/>
  <c r="AC50" i="4" s="1"/>
  <c r="AC51" i="4" s="1"/>
  <c r="AC52" i="4" s="1"/>
  <c r="AC53" i="4" s="1"/>
  <c r="AC54" i="4" s="1"/>
  <c r="AC61" i="4"/>
  <c r="AC62" i="4" s="1"/>
  <c r="AC63" i="4" s="1"/>
  <c r="AC64" i="4" s="1"/>
  <c r="AC65" i="4" s="1"/>
  <c r="AC66" i="4" s="1"/>
  <c r="AC67" i="4" s="1"/>
  <c r="AC68" i="4" s="1"/>
  <c r="AC69" i="4" s="1"/>
  <c r="AC70" i="4" s="1"/>
  <c r="AC71" i="4" s="1"/>
  <c r="AC72" i="4" s="1"/>
  <c r="AC73" i="4" s="1"/>
  <c r="AC74" i="4" s="1"/>
  <c r="AC75" i="4" s="1"/>
  <c r="AC76" i="4" s="1"/>
  <c r="AC77" i="4" s="1"/>
  <c r="AC78" i="4" s="1"/>
  <c r="AC79" i="4" s="1"/>
  <c r="AC80" i="4" s="1"/>
  <c r="AC81" i="4" s="1"/>
  <c r="AC60" i="4"/>
  <c r="AC59" i="4"/>
  <c r="E102" i="25"/>
  <c r="C103" i="25" s="1"/>
  <c r="C102" i="25"/>
  <c r="E90" i="25"/>
  <c r="C91" i="25" s="1"/>
  <c r="C90" i="25"/>
  <c r="E75" i="25"/>
  <c r="E76" i="25" s="1"/>
  <c r="C75" i="25"/>
  <c r="C64" i="25"/>
  <c r="E63" i="25"/>
  <c r="E64" i="25" s="1"/>
  <c r="C63" i="25"/>
  <c r="E48" i="25"/>
  <c r="E49" i="25" s="1"/>
  <c r="C50" i="25" s="1"/>
  <c r="C48" i="25"/>
  <c r="E33" i="25"/>
  <c r="E34" i="25" s="1"/>
  <c r="C33" i="25"/>
  <c r="E21" i="25"/>
  <c r="E22" i="25" s="1"/>
  <c r="C21" i="25"/>
  <c r="E6" i="25"/>
  <c r="C7" i="25" s="1"/>
  <c r="C6" i="25"/>
  <c r="G5" i="2"/>
  <c r="G6" i="2" s="1"/>
  <c r="W51" i="2"/>
  <c r="V51" i="2"/>
  <c r="U51" i="2"/>
  <c r="T51" i="2"/>
  <c r="S51" i="2"/>
  <c r="R51" i="2"/>
  <c r="Q51" i="2"/>
  <c r="P51" i="2"/>
  <c r="O51" i="2"/>
  <c r="N51" i="2"/>
  <c r="M51" i="2"/>
  <c r="L51" i="2"/>
  <c r="K51" i="2"/>
  <c r="J51" i="2"/>
  <c r="I51" i="2"/>
  <c r="H51" i="2"/>
  <c r="G51" i="2"/>
  <c r="F51" i="2"/>
  <c r="E51" i="2"/>
  <c r="D51" i="2"/>
  <c r="C51" i="2"/>
  <c r="W50" i="2"/>
  <c r="V50" i="2"/>
  <c r="U50" i="2"/>
  <c r="T50" i="2"/>
  <c r="S50" i="2"/>
  <c r="R50" i="2"/>
  <c r="Q50" i="2"/>
  <c r="P50" i="2"/>
  <c r="O50" i="2"/>
  <c r="N50" i="2"/>
  <c r="M50" i="2"/>
  <c r="L50" i="2"/>
  <c r="K50" i="2"/>
  <c r="J50" i="2"/>
  <c r="I50" i="2"/>
  <c r="H50" i="2"/>
  <c r="G50" i="2"/>
  <c r="F50" i="2"/>
  <c r="E50" i="2"/>
  <c r="D50" i="2"/>
  <c r="C50" i="2"/>
  <c r="W49" i="2"/>
  <c r="V49" i="2"/>
  <c r="U49" i="2"/>
  <c r="T49" i="2"/>
  <c r="S49" i="2"/>
  <c r="R49" i="2"/>
  <c r="Q49" i="2"/>
  <c r="P49" i="2"/>
  <c r="O49" i="2"/>
  <c r="N49" i="2"/>
  <c r="M49" i="2"/>
  <c r="L49" i="2"/>
  <c r="K49" i="2"/>
  <c r="J49" i="2"/>
  <c r="I49" i="2"/>
  <c r="H49" i="2"/>
  <c r="G49" i="2"/>
  <c r="F49" i="2"/>
  <c r="E49" i="2"/>
  <c r="D49" i="2"/>
  <c r="C49" i="2"/>
  <c r="W48" i="2"/>
  <c r="V48" i="2"/>
  <c r="U48" i="2"/>
  <c r="T48" i="2"/>
  <c r="S48" i="2"/>
  <c r="R48" i="2"/>
  <c r="Q48" i="2"/>
  <c r="P48" i="2"/>
  <c r="O48" i="2"/>
  <c r="N48" i="2"/>
  <c r="M48" i="2"/>
  <c r="L48" i="2"/>
  <c r="K48" i="2"/>
  <c r="J48" i="2"/>
  <c r="I48" i="2"/>
  <c r="H48" i="2"/>
  <c r="G48" i="2"/>
  <c r="F48" i="2"/>
  <c r="E48" i="2"/>
  <c r="D48" i="2"/>
  <c r="C48" i="2"/>
  <c r="W47" i="2"/>
  <c r="V47" i="2"/>
  <c r="U47" i="2"/>
  <c r="T47" i="2"/>
  <c r="S47" i="2"/>
  <c r="R47" i="2"/>
  <c r="Q47" i="2"/>
  <c r="P47" i="2"/>
  <c r="O47" i="2"/>
  <c r="N47" i="2"/>
  <c r="M47" i="2"/>
  <c r="L47" i="2"/>
  <c r="K47" i="2"/>
  <c r="J47" i="2"/>
  <c r="I47" i="2"/>
  <c r="H47" i="2"/>
  <c r="G47" i="2"/>
  <c r="F47" i="2"/>
  <c r="E47" i="2"/>
  <c r="D47" i="2"/>
  <c r="C47" i="2"/>
  <c r="W46" i="2"/>
  <c r="V46" i="2"/>
  <c r="U46" i="2"/>
  <c r="T46" i="2"/>
  <c r="S46" i="2"/>
  <c r="R46" i="2"/>
  <c r="Q46" i="2"/>
  <c r="P46" i="2"/>
  <c r="O46" i="2"/>
  <c r="N46" i="2"/>
  <c r="M46" i="2"/>
  <c r="L46" i="2"/>
  <c r="K46" i="2"/>
  <c r="J46" i="2"/>
  <c r="I46" i="2"/>
  <c r="H46" i="2"/>
  <c r="G46" i="2"/>
  <c r="F46" i="2"/>
  <c r="E46" i="2"/>
  <c r="D46" i="2"/>
  <c r="C46" i="2"/>
  <c r="W45" i="2"/>
  <c r="V45" i="2"/>
  <c r="U45" i="2"/>
  <c r="T45" i="2"/>
  <c r="S45" i="2"/>
  <c r="R45" i="2"/>
  <c r="Q45" i="2"/>
  <c r="P45" i="2"/>
  <c r="O45" i="2"/>
  <c r="N45" i="2"/>
  <c r="M45" i="2"/>
  <c r="L45" i="2"/>
  <c r="K45" i="2"/>
  <c r="J45" i="2"/>
  <c r="I45" i="2"/>
  <c r="H45" i="2"/>
  <c r="G45" i="2"/>
  <c r="F45" i="2"/>
  <c r="E45" i="2"/>
  <c r="D45" i="2"/>
  <c r="C45" i="2"/>
  <c r="W44" i="2"/>
  <c r="V44" i="2"/>
  <c r="U44" i="2"/>
  <c r="T44" i="2"/>
  <c r="S44" i="2"/>
  <c r="R44" i="2"/>
  <c r="Q44" i="2"/>
  <c r="P44" i="2"/>
  <c r="O44" i="2"/>
  <c r="N44" i="2"/>
  <c r="M44" i="2"/>
  <c r="L44" i="2"/>
  <c r="K44" i="2"/>
  <c r="J44" i="2"/>
  <c r="I44" i="2"/>
  <c r="H44" i="2"/>
  <c r="G44" i="2"/>
  <c r="F44" i="2"/>
  <c r="E44" i="2"/>
  <c r="D44" i="2"/>
  <c r="C44" i="2"/>
  <c r="W43" i="2"/>
  <c r="V43" i="2"/>
  <c r="U43" i="2"/>
  <c r="T43" i="2"/>
  <c r="S43" i="2"/>
  <c r="R43" i="2"/>
  <c r="Q43" i="2"/>
  <c r="P43" i="2"/>
  <c r="O43" i="2"/>
  <c r="N43" i="2"/>
  <c r="M43" i="2"/>
  <c r="L43" i="2"/>
  <c r="K43" i="2"/>
  <c r="J43" i="2"/>
  <c r="I43" i="2"/>
  <c r="H43" i="2"/>
  <c r="G43" i="2"/>
  <c r="F43" i="2"/>
  <c r="E43" i="2"/>
  <c r="D43" i="2"/>
  <c r="C43" i="2"/>
  <c r="W42" i="2"/>
  <c r="V42" i="2"/>
  <c r="U42" i="2"/>
  <c r="T42" i="2"/>
  <c r="S42" i="2"/>
  <c r="R42" i="2"/>
  <c r="Q42" i="2"/>
  <c r="P42" i="2"/>
  <c r="O42" i="2"/>
  <c r="N42" i="2"/>
  <c r="M42" i="2"/>
  <c r="L42" i="2"/>
  <c r="K42" i="2"/>
  <c r="J42" i="2"/>
  <c r="I42" i="2"/>
  <c r="H42" i="2"/>
  <c r="G42" i="2"/>
  <c r="F42" i="2"/>
  <c r="E42" i="2"/>
  <c r="D42" i="2"/>
  <c r="C42" i="2"/>
  <c r="W41" i="2"/>
  <c r="V41" i="2"/>
  <c r="U41" i="2"/>
  <c r="T41" i="2"/>
  <c r="S41" i="2"/>
  <c r="R41" i="2"/>
  <c r="Q41" i="2"/>
  <c r="P41" i="2"/>
  <c r="O41" i="2"/>
  <c r="N41" i="2"/>
  <c r="M41" i="2"/>
  <c r="L41" i="2"/>
  <c r="K41" i="2"/>
  <c r="J41" i="2"/>
  <c r="I41" i="2"/>
  <c r="H41" i="2"/>
  <c r="G41" i="2"/>
  <c r="F41" i="2"/>
  <c r="E41" i="2"/>
  <c r="D41" i="2"/>
  <c r="C41" i="2"/>
  <c r="W40" i="2"/>
  <c r="V40" i="2"/>
  <c r="U40" i="2"/>
  <c r="T40" i="2"/>
  <c r="S40" i="2"/>
  <c r="R40" i="2"/>
  <c r="Q40" i="2"/>
  <c r="P40" i="2"/>
  <c r="O40" i="2"/>
  <c r="N40" i="2"/>
  <c r="M40" i="2"/>
  <c r="L40" i="2"/>
  <c r="K40" i="2"/>
  <c r="J40" i="2"/>
  <c r="I40" i="2"/>
  <c r="H40" i="2"/>
  <c r="G40" i="2"/>
  <c r="F40" i="2"/>
  <c r="E40" i="2"/>
  <c r="D40" i="2"/>
  <c r="C40" i="2"/>
  <c r="W39" i="2"/>
  <c r="V39" i="2"/>
  <c r="U39" i="2"/>
  <c r="T39" i="2"/>
  <c r="S39" i="2"/>
  <c r="R39" i="2"/>
  <c r="Q39" i="2"/>
  <c r="P39" i="2"/>
  <c r="O39" i="2"/>
  <c r="N39" i="2"/>
  <c r="M39" i="2"/>
  <c r="L39" i="2"/>
  <c r="K39" i="2"/>
  <c r="J39" i="2"/>
  <c r="I39" i="2"/>
  <c r="H39" i="2"/>
  <c r="G39" i="2"/>
  <c r="F39" i="2"/>
  <c r="E39" i="2"/>
  <c r="D39" i="2"/>
  <c r="C39" i="2"/>
  <c r="W38" i="2"/>
  <c r="V38" i="2"/>
  <c r="U38" i="2"/>
  <c r="T38" i="2"/>
  <c r="S38" i="2"/>
  <c r="R38" i="2"/>
  <c r="Q38" i="2"/>
  <c r="P38" i="2"/>
  <c r="O38" i="2"/>
  <c r="N38" i="2"/>
  <c r="M38" i="2"/>
  <c r="L38" i="2"/>
  <c r="K38" i="2"/>
  <c r="J38" i="2"/>
  <c r="I38" i="2"/>
  <c r="H38" i="2"/>
  <c r="G38" i="2"/>
  <c r="F38" i="2"/>
  <c r="E38" i="2"/>
  <c r="D38" i="2"/>
  <c r="C38" i="2"/>
  <c r="W37" i="2"/>
  <c r="V37" i="2"/>
  <c r="U37" i="2"/>
  <c r="T37" i="2"/>
  <c r="S37" i="2"/>
  <c r="R37" i="2"/>
  <c r="Q37" i="2"/>
  <c r="P37" i="2"/>
  <c r="O37" i="2"/>
  <c r="N37" i="2"/>
  <c r="M37" i="2"/>
  <c r="L37" i="2"/>
  <c r="K37" i="2"/>
  <c r="J37" i="2"/>
  <c r="I37" i="2"/>
  <c r="H37" i="2"/>
  <c r="G37" i="2"/>
  <c r="F37" i="2"/>
  <c r="E37" i="2"/>
  <c r="D37" i="2"/>
  <c r="C37" i="2"/>
  <c r="W36" i="2"/>
  <c r="V36" i="2"/>
  <c r="U36" i="2"/>
  <c r="T36" i="2"/>
  <c r="S36" i="2"/>
  <c r="R36" i="2"/>
  <c r="Q36" i="2"/>
  <c r="P36" i="2"/>
  <c r="O36" i="2"/>
  <c r="N36" i="2"/>
  <c r="M36" i="2"/>
  <c r="L36" i="2"/>
  <c r="K36" i="2"/>
  <c r="J36" i="2"/>
  <c r="I36" i="2"/>
  <c r="H36" i="2"/>
  <c r="G36" i="2"/>
  <c r="F36" i="2"/>
  <c r="E36" i="2"/>
  <c r="D36" i="2"/>
  <c r="C36" i="2"/>
  <c r="W35" i="2"/>
  <c r="V35" i="2"/>
  <c r="U35" i="2"/>
  <c r="T35" i="2"/>
  <c r="S35" i="2"/>
  <c r="R35" i="2"/>
  <c r="Q35" i="2"/>
  <c r="P35" i="2"/>
  <c r="O35" i="2"/>
  <c r="N35" i="2"/>
  <c r="M35" i="2"/>
  <c r="L35" i="2"/>
  <c r="K35" i="2"/>
  <c r="J35" i="2"/>
  <c r="I35" i="2"/>
  <c r="H35" i="2"/>
  <c r="G35" i="2"/>
  <c r="F35" i="2"/>
  <c r="E35" i="2"/>
  <c r="D35" i="2"/>
  <c r="C35" i="2"/>
  <c r="W34" i="2"/>
  <c r="V34" i="2"/>
  <c r="U34" i="2"/>
  <c r="T34" i="2"/>
  <c r="S34" i="2"/>
  <c r="R34" i="2"/>
  <c r="Q34" i="2"/>
  <c r="P34" i="2"/>
  <c r="O34" i="2"/>
  <c r="N34" i="2"/>
  <c r="M34" i="2"/>
  <c r="L34" i="2"/>
  <c r="K34" i="2"/>
  <c r="J34" i="2"/>
  <c r="I34" i="2"/>
  <c r="H34" i="2"/>
  <c r="G34" i="2"/>
  <c r="F34" i="2"/>
  <c r="E34" i="2"/>
  <c r="D34" i="2"/>
  <c r="C34" i="2"/>
  <c r="W33" i="2"/>
  <c r="V33" i="2"/>
  <c r="U33" i="2"/>
  <c r="T33" i="2"/>
  <c r="S33" i="2"/>
  <c r="R33" i="2"/>
  <c r="Q33" i="2"/>
  <c r="P33" i="2"/>
  <c r="O33" i="2"/>
  <c r="N33" i="2"/>
  <c r="M33" i="2"/>
  <c r="L33" i="2"/>
  <c r="K33" i="2"/>
  <c r="J33" i="2"/>
  <c r="I33" i="2"/>
  <c r="H33" i="2"/>
  <c r="G33" i="2"/>
  <c r="F33" i="2"/>
  <c r="E33" i="2"/>
  <c r="D33" i="2"/>
  <c r="C33" i="2"/>
  <c r="W32" i="2"/>
  <c r="V32" i="2"/>
  <c r="U32" i="2"/>
  <c r="T32" i="2"/>
  <c r="S32" i="2"/>
  <c r="R32" i="2"/>
  <c r="Q32" i="2"/>
  <c r="P32" i="2"/>
  <c r="O32" i="2"/>
  <c r="N32" i="2"/>
  <c r="M32" i="2"/>
  <c r="L32" i="2"/>
  <c r="K32" i="2"/>
  <c r="J32" i="2"/>
  <c r="I32" i="2"/>
  <c r="H32" i="2"/>
  <c r="G32" i="2"/>
  <c r="F32" i="2"/>
  <c r="E32" i="2"/>
  <c r="D32" i="2"/>
  <c r="C32" i="2"/>
  <c r="W31" i="2"/>
  <c r="V31" i="2"/>
  <c r="U31" i="2"/>
  <c r="T31" i="2"/>
  <c r="S31" i="2"/>
  <c r="R31" i="2"/>
  <c r="Q31" i="2"/>
  <c r="P31" i="2"/>
  <c r="O31" i="2"/>
  <c r="N31" i="2"/>
  <c r="M31" i="2"/>
  <c r="L31" i="2"/>
  <c r="K31" i="2"/>
  <c r="J31" i="2"/>
  <c r="I31" i="2"/>
  <c r="H31" i="2"/>
  <c r="G31" i="2"/>
  <c r="F31" i="2"/>
  <c r="E31" i="2"/>
  <c r="D31" i="2"/>
  <c r="C31" i="2"/>
  <c r="W30" i="2"/>
  <c r="V30" i="2"/>
  <c r="U30" i="2"/>
  <c r="T30" i="2"/>
  <c r="S30" i="2"/>
  <c r="R30" i="2"/>
  <c r="Q30" i="2"/>
  <c r="P30" i="2"/>
  <c r="O30" i="2"/>
  <c r="N30" i="2"/>
  <c r="M30" i="2"/>
  <c r="L30" i="2"/>
  <c r="K30" i="2"/>
  <c r="J30" i="2"/>
  <c r="I30" i="2"/>
  <c r="H30" i="2"/>
  <c r="G30" i="2"/>
  <c r="F30" i="2"/>
  <c r="E30" i="2"/>
  <c r="D30" i="2"/>
  <c r="C30" i="2"/>
  <c r="W29" i="2"/>
  <c r="V29" i="2"/>
  <c r="U29" i="2"/>
  <c r="T29" i="2"/>
  <c r="S29" i="2"/>
  <c r="R29" i="2"/>
  <c r="Q29" i="2"/>
  <c r="P29" i="2"/>
  <c r="O29" i="2"/>
  <c r="N29" i="2"/>
  <c r="M29" i="2"/>
  <c r="L29" i="2"/>
  <c r="K29" i="2"/>
  <c r="J29" i="2"/>
  <c r="I29" i="2"/>
  <c r="H29" i="2"/>
  <c r="G29" i="2"/>
  <c r="F29" i="2"/>
  <c r="E29" i="2"/>
  <c r="D29" i="2"/>
  <c r="C29" i="2"/>
  <c r="W28" i="2"/>
  <c r="V28" i="2"/>
  <c r="U28" i="2"/>
  <c r="T28" i="2"/>
  <c r="S28" i="2"/>
  <c r="R28" i="2"/>
  <c r="Q28" i="2"/>
  <c r="P28" i="2"/>
  <c r="O28" i="2"/>
  <c r="N28" i="2"/>
  <c r="M28" i="2"/>
  <c r="L28" i="2"/>
  <c r="K28" i="2"/>
  <c r="J28" i="2"/>
  <c r="I28" i="2"/>
  <c r="H28" i="2"/>
  <c r="G28" i="2"/>
  <c r="F28" i="2"/>
  <c r="E28" i="2"/>
  <c r="D28" i="2"/>
  <c r="C28" i="2"/>
  <c r="B51" i="2"/>
  <c r="B50" i="2"/>
  <c r="B49" i="2"/>
  <c r="B48" i="2"/>
  <c r="B47" i="2"/>
  <c r="B46" i="2"/>
  <c r="B45" i="2"/>
  <c r="B44" i="2"/>
  <c r="B43" i="2"/>
  <c r="B42" i="2"/>
  <c r="B41" i="2"/>
  <c r="B40" i="2"/>
  <c r="B39" i="2"/>
  <c r="B38" i="2"/>
  <c r="B37" i="2"/>
  <c r="B36" i="2"/>
  <c r="B35" i="2"/>
  <c r="B34" i="2"/>
  <c r="B33" i="2"/>
  <c r="B32" i="2"/>
  <c r="B31" i="2"/>
  <c r="B30" i="2"/>
  <c r="B29" i="2"/>
  <c r="B28" i="2"/>
  <c r="Z160" i="16"/>
  <c r="Z138" i="16"/>
  <c r="Z117" i="16"/>
  <c r="Z95" i="16"/>
  <c r="Z74" i="16"/>
  <c r="Z41" i="16"/>
  <c r="S204" i="16"/>
  <c r="J204" i="16"/>
  <c r="S160" i="16"/>
  <c r="L160" i="16"/>
  <c r="S138" i="16"/>
  <c r="L138" i="16"/>
  <c r="S117" i="16"/>
  <c r="L117" i="16"/>
  <c r="S95" i="16"/>
  <c r="L95" i="16"/>
  <c r="S74" i="16"/>
  <c r="L74" i="16"/>
  <c r="S41" i="16"/>
  <c r="L41" i="16"/>
  <c r="C38" i="23"/>
  <c r="B62" i="23" s="1"/>
  <c r="C3" i="23"/>
  <c r="B26" i="23" s="1"/>
  <c r="S193" i="16"/>
  <c r="C193" i="16"/>
  <c r="J53" i="2"/>
  <c r="I53" i="2"/>
  <c r="H53" i="2"/>
  <c r="G53" i="2"/>
  <c r="W53" i="2"/>
  <c r="V53" i="2"/>
  <c r="U53" i="2"/>
  <c r="T53" i="2"/>
  <c r="S53" i="2"/>
  <c r="R53" i="2"/>
  <c r="Q53" i="2"/>
  <c r="P53" i="2"/>
  <c r="O53" i="2"/>
  <c r="N53" i="2"/>
  <c r="M53" i="2"/>
  <c r="L53" i="2"/>
  <c r="K53" i="2"/>
  <c r="F53" i="2"/>
  <c r="E53" i="2"/>
  <c r="D53" i="2"/>
  <c r="C53" i="2"/>
  <c r="B53" i="2"/>
  <c r="G25" i="18"/>
  <c r="I25" i="18"/>
  <c r="K25" i="18" s="1"/>
  <c r="M25" i="18" s="1"/>
  <c r="G6" i="18"/>
  <c r="I6" i="18"/>
  <c r="K6" i="18" s="1"/>
  <c r="M6" i="18" s="1"/>
  <c r="D82" i="4"/>
  <c r="E82" i="4" s="1"/>
  <c r="F82" i="4" s="1"/>
  <c r="G82" i="4" s="1"/>
  <c r="H82" i="4" s="1"/>
  <c r="I82" i="4" s="1"/>
  <c r="J82" i="4" s="1"/>
  <c r="K82" i="4" s="1"/>
  <c r="L82" i="4" s="1"/>
  <c r="M82" i="4" s="1"/>
  <c r="N82" i="4" s="1"/>
  <c r="O82" i="4" s="1"/>
  <c r="P82" i="4" s="1"/>
  <c r="Q82" i="4" s="1"/>
  <c r="R82" i="4" s="1"/>
  <c r="S82" i="4" s="1"/>
  <c r="T82" i="4" s="1"/>
  <c r="U82" i="4" s="1"/>
  <c r="V82" i="4" s="1"/>
  <c r="W82" i="4" s="1"/>
  <c r="X82" i="4" s="1"/>
  <c r="Y82" i="4" s="1"/>
  <c r="Z82" i="4" s="1"/>
  <c r="AA82" i="4" s="1"/>
  <c r="AB82" i="4" s="1"/>
  <c r="AC82" i="4" s="1"/>
  <c r="AA2" i="20"/>
  <c r="AC81" i="20"/>
  <c r="U3" i="20"/>
  <c r="O3" i="20"/>
  <c r="Q3" i="20" s="1"/>
  <c r="S3" i="20" s="1"/>
  <c r="N3" i="20"/>
  <c r="P3" i="20" s="1"/>
  <c r="R3" i="20" s="1"/>
  <c r="T3" i="20" s="1"/>
  <c r="P60" i="19"/>
  <c r="Q60" i="19" s="1"/>
  <c r="N60" i="19"/>
  <c r="O60" i="19" s="1"/>
  <c r="L60" i="19"/>
  <c r="M60" i="19" s="1"/>
  <c r="P33" i="19"/>
  <c r="Q33" i="19" s="1"/>
  <c r="N33" i="19"/>
  <c r="O33" i="19" s="1"/>
  <c r="L33" i="19"/>
  <c r="M33" i="19" s="1"/>
  <c r="P6" i="19"/>
  <c r="Q6" i="19" s="1"/>
  <c r="N6" i="19"/>
  <c r="O6" i="19"/>
  <c r="L6" i="19"/>
  <c r="M6" i="19" s="1"/>
  <c r="D3" i="12"/>
  <c r="E807" i="7"/>
  <c r="D807" i="7"/>
  <c r="D806" i="7"/>
  <c r="E806" i="7"/>
  <c r="F806" i="7" s="1"/>
  <c r="G806" i="7" s="1"/>
  <c r="H806" i="7" s="1"/>
  <c r="I806" i="7" s="1"/>
  <c r="J806" i="7" s="1"/>
  <c r="K806" i="7" s="1"/>
  <c r="L806" i="7" s="1"/>
  <c r="M806" i="7" s="1"/>
  <c r="N806" i="7" s="1"/>
  <c r="O806" i="7" s="1"/>
  <c r="P806" i="7" s="1"/>
  <c r="Q806" i="7" s="1"/>
  <c r="R806" i="7" s="1"/>
  <c r="S806" i="7" s="1"/>
  <c r="T806" i="7" s="1"/>
  <c r="U806" i="7" s="1"/>
  <c r="V806" i="7" s="1"/>
  <c r="W806" i="7" s="1"/>
  <c r="X806" i="7" s="1"/>
  <c r="Y806" i="7" s="1"/>
  <c r="Z806" i="7" s="1"/>
  <c r="AA806" i="7" s="1"/>
  <c r="AB806" i="7" s="1"/>
  <c r="AC806" i="7" s="1"/>
  <c r="AD806" i="7" s="1"/>
  <c r="AE806" i="7" s="1"/>
  <c r="AF806" i="7" s="1"/>
  <c r="D772" i="7"/>
  <c r="E772" i="7" s="1"/>
  <c r="D771" i="7"/>
  <c r="E771" i="7" s="1"/>
  <c r="F771" i="7" s="1"/>
  <c r="G771" i="7"/>
  <c r="H771" i="7" s="1"/>
  <c r="I771" i="7" s="1"/>
  <c r="J771" i="7" s="1"/>
  <c r="K771" i="7" s="1"/>
  <c r="L771" i="7" s="1"/>
  <c r="M771" i="7" s="1"/>
  <c r="N771" i="7" s="1"/>
  <c r="O771" i="7" s="1"/>
  <c r="P771" i="7" s="1"/>
  <c r="Q771" i="7" s="1"/>
  <c r="R771" i="7" s="1"/>
  <c r="S771" i="7" s="1"/>
  <c r="T771" i="7" s="1"/>
  <c r="U771" i="7" s="1"/>
  <c r="V771" i="7" s="1"/>
  <c r="W771" i="7" s="1"/>
  <c r="X771" i="7" s="1"/>
  <c r="Y771" i="7" s="1"/>
  <c r="Z771" i="7" s="1"/>
  <c r="AA771" i="7" s="1"/>
  <c r="AB771" i="7" s="1"/>
  <c r="AC771" i="7" s="1"/>
  <c r="AD771" i="7" s="1"/>
  <c r="AE771" i="7" s="1"/>
  <c r="AF771" i="7" s="1"/>
  <c r="D737" i="7"/>
  <c r="E737" i="7"/>
  <c r="D736" i="7"/>
  <c r="E736" i="7" s="1"/>
  <c r="F736" i="7" s="1"/>
  <c r="G736" i="7"/>
  <c r="H736" i="7" s="1"/>
  <c r="I736" i="7" s="1"/>
  <c r="J736" i="7" s="1"/>
  <c r="K736" i="7" s="1"/>
  <c r="L736" i="7" s="1"/>
  <c r="M736" i="7" s="1"/>
  <c r="N736" i="7" s="1"/>
  <c r="O736" i="7"/>
  <c r="P736" i="7" s="1"/>
  <c r="Q736" i="7" s="1"/>
  <c r="R736" i="7" s="1"/>
  <c r="S736" i="7" s="1"/>
  <c r="T736" i="7" s="1"/>
  <c r="U736" i="7" s="1"/>
  <c r="V736" i="7" s="1"/>
  <c r="W736" i="7"/>
  <c r="X736" i="7" s="1"/>
  <c r="Y736" i="7" s="1"/>
  <c r="Z736" i="7" s="1"/>
  <c r="AA736" i="7" s="1"/>
  <c r="AB736" i="7" s="1"/>
  <c r="AC736" i="7" s="1"/>
  <c r="AD736" i="7" s="1"/>
  <c r="AE736" i="7" s="1"/>
  <c r="AF736" i="7" s="1"/>
  <c r="D702" i="7"/>
  <c r="E702" i="7" s="1"/>
  <c r="D701" i="7"/>
  <c r="E701" i="7"/>
  <c r="F701" i="7" s="1"/>
  <c r="G701" i="7" s="1"/>
  <c r="H701" i="7" s="1"/>
  <c r="I701" i="7" s="1"/>
  <c r="J701" i="7" s="1"/>
  <c r="K701" i="7" s="1"/>
  <c r="L701" i="7" s="1"/>
  <c r="M701" i="7" s="1"/>
  <c r="N701" i="7" s="1"/>
  <c r="O701" i="7" s="1"/>
  <c r="P701" i="7" s="1"/>
  <c r="Q701" i="7" s="1"/>
  <c r="R701" i="7" s="1"/>
  <c r="S701" i="7" s="1"/>
  <c r="T701" i="7" s="1"/>
  <c r="U701" i="7" s="1"/>
  <c r="V701" i="7" s="1"/>
  <c r="W701" i="7" s="1"/>
  <c r="X701" i="7" s="1"/>
  <c r="Y701" i="7" s="1"/>
  <c r="Z701" i="7" s="1"/>
  <c r="AA701" i="7" s="1"/>
  <c r="AB701" i="7" s="1"/>
  <c r="AC701" i="7"/>
  <c r="AD701" i="7" s="1"/>
  <c r="AE701" i="7" s="1"/>
  <c r="AF701" i="7" s="1"/>
  <c r="D667" i="7"/>
  <c r="E667" i="7" s="1"/>
  <c r="D666" i="7"/>
  <c r="E666" i="7"/>
  <c r="F666" i="7" s="1"/>
  <c r="G666" i="7" s="1"/>
  <c r="H666" i="7" s="1"/>
  <c r="I666" i="7" s="1"/>
  <c r="J666" i="7" s="1"/>
  <c r="K666" i="7" s="1"/>
  <c r="L666" i="7" s="1"/>
  <c r="M666" i="7"/>
  <c r="N666" i="7" s="1"/>
  <c r="O666" i="7" s="1"/>
  <c r="P666" i="7" s="1"/>
  <c r="Q666" i="7" s="1"/>
  <c r="R666" i="7" s="1"/>
  <c r="S666" i="7" s="1"/>
  <c r="T666" i="7" s="1"/>
  <c r="U666" i="7" s="1"/>
  <c r="V666" i="7" s="1"/>
  <c r="W666" i="7" s="1"/>
  <c r="X666" i="7" s="1"/>
  <c r="Y666" i="7" s="1"/>
  <c r="Z666" i="7" s="1"/>
  <c r="AA666" i="7" s="1"/>
  <c r="AB666" i="7" s="1"/>
  <c r="AC666" i="7" s="1"/>
  <c r="AD666" i="7" s="1"/>
  <c r="AE666" i="7" s="1"/>
  <c r="AF666" i="7" s="1"/>
  <c r="D632" i="7"/>
  <c r="E632" i="7" s="1"/>
  <c r="D631" i="7"/>
  <c r="E631" i="7" s="1"/>
  <c r="F631" i="7" s="1"/>
  <c r="G631" i="7" s="1"/>
  <c r="H631" i="7" s="1"/>
  <c r="I631" i="7" s="1"/>
  <c r="J631" i="7" s="1"/>
  <c r="K631" i="7"/>
  <c r="L631" i="7" s="1"/>
  <c r="M631" i="7" s="1"/>
  <c r="N631" i="7" s="1"/>
  <c r="O631" i="7" s="1"/>
  <c r="P631" i="7" s="1"/>
  <c r="Q631" i="7" s="1"/>
  <c r="R631" i="7" s="1"/>
  <c r="S631" i="7" s="1"/>
  <c r="T631" i="7" s="1"/>
  <c r="U631" i="7" s="1"/>
  <c r="V631" i="7" s="1"/>
  <c r="W631" i="7" s="1"/>
  <c r="X631" i="7" s="1"/>
  <c r="Y631" i="7" s="1"/>
  <c r="Z631" i="7" s="1"/>
  <c r="AA631" i="7" s="1"/>
  <c r="AB631" i="7" s="1"/>
  <c r="AC631" i="7" s="1"/>
  <c r="AD631" i="7" s="1"/>
  <c r="AE631" i="7" s="1"/>
  <c r="AF631" i="7" s="1"/>
  <c r="D597" i="7"/>
  <c r="E597" i="7"/>
  <c r="D596" i="7"/>
  <c r="E596" i="7" s="1"/>
  <c r="F596" i="7" s="1"/>
  <c r="G596" i="7" s="1"/>
  <c r="H596" i="7" s="1"/>
  <c r="I596" i="7" s="1"/>
  <c r="J596" i="7" s="1"/>
  <c r="K596" i="7" s="1"/>
  <c r="L596" i="7" s="1"/>
  <c r="M596" i="7" s="1"/>
  <c r="N596" i="7" s="1"/>
  <c r="O596" i="7" s="1"/>
  <c r="P596" i="7"/>
  <c r="Q596" i="7" s="1"/>
  <c r="R596" i="7" s="1"/>
  <c r="S596" i="7" s="1"/>
  <c r="T596" i="7" s="1"/>
  <c r="U596" i="7" s="1"/>
  <c r="V596" i="7" s="1"/>
  <c r="W596" i="7" s="1"/>
  <c r="X596" i="7" s="1"/>
  <c r="Y596" i="7" s="1"/>
  <c r="Z596" i="7" s="1"/>
  <c r="AA596" i="7" s="1"/>
  <c r="AB596" i="7" s="1"/>
  <c r="AC596" i="7" s="1"/>
  <c r="AD596" i="7" s="1"/>
  <c r="AE596" i="7" s="1"/>
  <c r="AF596" i="7" s="1"/>
  <c r="D562" i="7"/>
  <c r="E562" i="7" s="1"/>
  <c r="D561" i="7"/>
  <c r="E561" i="7" s="1"/>
  <c r="F561" i="7" s="1"/>
  <c r="G561" i="7" s="1"/>
  <c r="H561" i="7" s="1"/>
  <c r="I561" i="7" s="1"/>
  <c r="J561" i="7" s="1"/>
  <c r="K561" i="7" s="1"/>
  <c r="L561" i="7" s="1"/>
  <c r="M561" i="7" s="1"/>
  <c r="N561" i="7" s="1"/>
  <c r="O561" i="7" s="1"/>
  <c r="P561" i="7" s="1"/>
  <c r="Q561" i="7"/>
  <c r="R561" i="7" s="1"/>
  <c r="S561" i="7" s="1"/>
  <c r="T561" i="7" s="1"/>
  <c r="U561" i="7" s="1"/>
  <c r="V561" i="7" s="1"/>
  <c r="W561" i="7" s="1"/>
  <c r="X561" i="7" s="1"/>
  <c r="Y561" i="7" s="1"/>
  <c r="Z561" i="7" s="1"/>
  <c r="AA561" i="7" s="1"/>
  <c r="AB561" i="7" s="1"/>
  <c r="AC561" i="7" s="1"/>
  <c r="AD561" i="7" s="1"/>
  <c r="AE561" i="7" s="1"/>
  <c r="AF561" i="7" s="1"/>
  <c r="D527" i="7"/>
  <c r="E527" i="7" s="1"/>
  <c r="D526" i="7"/>
  <c r="E526" i="7"/>
  <c r="F526" i="7"/>
  <c r="G526" i="7" s="1"/>
  <c r="H526" i="7" s="1"/>
  <c r="I526" i="7" s="1"/>
  <c r="J526" i="7" s="1"/>
  <c r="K526" i="7" s="1"/>
  <c r="L526" i="7" s="1"/>
  <c r="M526" i="7" s="1"/>
  <c r="N526" i="7" s="1"/>
  <c r="O526" i="7" s="1"/>
  <c r="P526" i="7" s="1"/>
  <c r="Q526" i="7" s="1"/>
  <c r="R526" i="7" s="1"/>
  <c r="S526" i="7" s="1"/>
  <c r="T526" i="7" s="1"/>
  <c r="U526" i="7" s="1"/>
  <c r="V526" i="7" s="1"/>
  <c r="W526" i="7" s="1"/>
  <c r="X526" i="7" s="1"/>
  <c r="Y526" i="7" s="1"/>
  <c r="Z526" i="7" s="1"/>
  <c r="AA526" i="7" s="1"/>
  <c r="AB526" i="7" s="1"/>
  <c r="AC526" i="7" s="1"/>
  <c r="AD526" i="7" s="1"/>
  <c r="AE526" i="7" s="1"/>
  <c r="AF526" i="7" s="1"/>
  <c r="D492" i="7"/>
  <c r="E492" i="7" s="1"/>
  <c r="D491" i="7"/>
  <c r="E491" i="7" s="1"/>
  <c r="F491" i="7" s="1"/>
  <c r="G491" i="7" s="1"/>
  <c r="H491" i="7" s="1"/>
  <c r="I491" i="7" s="1"/>
  <c r="J491" i="7" s="1"/>
  <c r="K491" i="7" s="1"/>
  <c r="L491" i="7" s="1"/>
  <c r="M491" i="7" s="1"/>
  <c r="N491" i="7" s="1"/>
  <c r="O491" i="7" s="1"/>
  <c r="P491" i="7" s="1"/>
  <c r="Q491" i="7" s="1"/>
  <c r="R491" i="7" s="1"/>
  <c r="S491" i="7" s="1"/>
  <c r="T491" i="7" s="1"/>
  <c r="U491" i="7" s="1"/>
  <c r="V491" i="7" s="1"/>
  <c r="W491" i="7" s="1"/>
  <c r="X491" i="7" s="1"/>
  <c r="Y491" i="7" s="1"/>
  <c r="Z491" i="7" s="1"/>
  <c r="AA491" i="7" s="1"/>
  <c r="AB491" i="7" s="1"/>
  <c r="AC491" i="7" s="1"/>
  <c r="AD491" i="7" s="1"/>
  <c r="AE491" i="7" s="1"/>
  <c r="AF491" i="7" s="1"/>
  <c r="D457" i="7"/>
  <c r="E457" i="7" s="1"/>
  <c r="D456" i="7"/>
  <c r="E456" i="7"/>
  <c r="F456" i="7" s="1"/>
  <c r="G456" i="7" s="1"/>
  <c r="H456" i="7" s="1"/>
  <c r="I456" i="7" s="1"/>
  <c r="J456" i="7" s="1"/>
  <c r="K456" i="7" s="1"/>
  <c r="L456" i="7" s="1"/>
  <c r="M456" i="7" s="1"/>
  <c r="N456" i="7" s="1"/>
  <c r="O456" i="7" s="1"/>
  <c r="P456" i="7" s="1"/>
  <c r="Q456" i="7"/>
  <c r="R456" i="7" s="1"/>
  <c r="S456" i="7" s="1"/>
  <c r="T456" i="7" s="1"/>
  <c r="U456" i="7" s="1"/>
  <c r="V456" i="7" s="1"/>
  <c r="W456" i="7" s="1"/>
  <c r="X456" i="7" s="1"/>
  <c r="Y456" i="7" s="1"/>
  <c r="Z456" i="7" s="1"/>
  <c r="AA456" i="7" s="1"/>
  <c r="AB456" i="7" s="1"/>
  <c r="AC456" i="7" s="1"/>
  <c r="AD456" i="7" s="1"/>
  <c r="AE456" i="7" s="1"/>
  <c r="AF456" i="7" s="1"/>
  <c r="AD15" i="20"/>
  <c r="AC59" i="20"/>
  <c r="AD20" i="20"/>
  <c r="AC51" i="20"/>
  <c r="AC7" i="20"/>
  <c r="AD41" i="20"/>
  <c r="AC74" i="20"/>
  <c r="AD12" i="20"/>
  <c r="AC36" i="20"/>
  <c r="AD68" i="20"/>
  <c r="AC4" i="20"/>
  <c r="AD23" i="20"/>
  <c r="AC35" i="20"/>
  <c r="AD49" i="20"/>
  <c r="AC66" i="20"/>
  <c r="AD80" i="20"/>
  <c r="AD5" i="20"/>
  <c r="AC14" i="20"/>
  <c r="AC44" i="20"/>
  <c r="AD60" i="20"/>
  <c r="AC75" i="20"/>
  <c r="AC11" i="20"/>
  <c r="AC26" i="20"/>
  <c r="AD19" i="20"/>
  <c r="AC31" i="20"/>
  <c r="AC39" i="20"/>
  <c r="AD45" i="20"/>
  <c r="AC52" i="20"/>
  <c r="AC63" i="20"/>
  <c r="AC70" i="20"/>
  <c r="AD76" i="20"/>
  <c r="AD8" i="20"/>
  <c r="AD24" i="20"/>
  <c r="AC18" i="20"/>
  <c r="AD33" i="20"/>
  <c r="AC40" i="20"/>
  <c r="AC47" i="20"/>
  <c r="AC58" i="20"/>
  <c r="AD64" i="20"/>
  <c r="AC71" i="20"/>
  <c r="AC79" i="20"/>
  <c r="AD9" i="20"/>
  <c r="AD27" i="20"/>
  <c r="AC22" i="20"/>
  <c r="AD16" i="20"/>
  <c r="AC32" i="20"/>
  <c r="AD37" i="20"/>
  <c r="AC43" i="20"/>
  <c r="AC48" i="20"/>
  <c r="AD53" i="20"/>
  <c r="AC62" i="20"/>
  <c r="AC67" i="20"/>
  <c r="AD72" i="20"/>
  <c r="AC78" i="20"/>
  <c r="AD11" i="20"/>
  <c r="AC9" i="20"/>
  <c r="AD6" i="20"/>
  <c r="AD26" i="20"/>
  <c r="AC24" i="20"/>
  <c r="AD21" i="20"/>
  <c r="AD18" i="20"/>
  <c r="AC16" i="20"/>
  <c r="AD13" i="20"/>
  <c r="AC33" i="20"/>
  <c r="AD35" i="20"/>
  <c r="AC38" i="20"/>
  <c r="AC41" i="20"/>
  <c r="AD43" i="20"/>
  <c r="AC46" i="20"/>
  <c r="AC49" i="20"/>
  <c r="AD51" i="20"/>
  <c r="AC54" i="20"/>
  <c r="AC60" i="20"/>
  <c r="AD62" i="20"/>
  <c r="AC65" i="20"/>
  <c r="AC68" i="20"/>
  <c r="AD70" i="20"/>
  <c r="AC73" i="20"/>
  <c r="AC76" i="20"/>
  <c r="AD78" i="20"/>
  <c r="AD4" i="20"/>
  <c r="AD10" i="20"/>
  <c r="AD7" i="20"/>
  <c r="AC5" i="20"/>
  <c r="AD25" i="20"/>
  <c r="AD22" i="20"/>
  <c r="AC20" i="20"/>
  <c r="AD17" i="20"/>
  <c r="AD14" i="20"/>
  <c r="AD31" i="20"/>
  <c r="AC34" i="20"/>
  <c r="AC37" i="20"/>
  <c r="AD39" i="20"/>
  <c r="AC42" i="20"/>
  <c r="AC45" i="20"/>
  <c r="AD47" i="20"/>
  <c r="AC50" i="20"/>
  <c r="AC53" i="20"/>
  <c r="AD58" i="20"/>
  <c r="AC61" i="20"/>
  <c r="AC64" i="20"/>
  <c r="AD66" i="20"/>
  <c r="AC69" i="20"/>
  <c r="AC72" i="20"/>
  <c r="AD74" i="20"/>
  <c r="AC77" i="20"/>
  <c r="AC80" i="20"/>
  <c r="AC12" i="20"/>
  <c r="AC10" i="20"/>
  <c r="AC8" i="20"/>
  <c r="AC6" i="20"/>
  <c r="AC27" i="20"/>
  <c r="AC25" i="20"/>
  <c r="AC23" i="20"/>
  <c r="AC21" i="20"/>
  <c r="AC19" i="20"/>
  <c r="AC17" i="20"/>
  <c r="AC15" i="20"/>
  <c r="AC13" i="20"/>
  <c r="AD32" i="20"/>
  <c r="AD34" i="20"/>
  <c r="AD36" i="20"/>
  <c r="AD38" i="20"/>
  <c r="AD40" i="20"/>
  <c r="AD42" i="20"/>
  <c r="AD44" i="20"/>
  <c r="AD46" i="20"/>
  <c r="AD48" i="20"/>
  <c r="AD50" i="20"/>
  <c r="AD52" i="20"/>
  <c r="AD54" i="20"/>
  <c r="AD59" i="20"/>
  <c r="AD61" i="20"/>
  <c r="AD63" i="20"/>
  <c r="AD65" i="20"/>
  <c r="AD67" i="20"/>
  <c r="AD69" i="20"/>
  <c r="AD71" i="20"/>
  <c r="AD73" i="20"/>
  <c r="AD75" i="20"/>
  <c r="AD77" i="20"/>
  <c r="AD79" i="20"/>
  <c r="AD81" i="20"/>
  <c r="E3" i="12"/>
  <c r="F3" i="12"/>
  <c r="G3" i="12"/>
  <c r="H3" i="12" s="1"/>
  <c r="D422" i="7"/>
  <c r="E422" i="7" s="1"/>
  <c r="D421" i="7"/>
  <c r="E421" i="7" s="1"/>
  <c r="F421" i="7" s="1"/>
  <c r="G421" i="7"/>
  <c r="H421" i="7" s="1"/>
  <c r="I421" i="7" s="1"/>
  <c r="J421" i="7" s="1"/>
  <c r="K421" i="7" s="1"/>
  <c r="L421" i="7"/>
  <c r="M421" i="7" s="1"/>
  <c r="N421" i="7" s="1"/>
  <c r="O421" i="7"/>
  <c r="P421" i="7" s="1"/>
  <c r="Q421" i="7" s="1"/>
  <c r="R421" i="7" s="1"/>
  <c r="S421" i="7" s="1"/>
  <c r="T421" i="7" s="1"/>
  <c r="U421" i="7" s="1"/>
  <c r="V421" i="7" s="1"/>
  <c r="W421" i="7" s="1"/>
  <c r="X421" i="7" s="1"/>
  <c r="Y421" i="7" s="1"/>
  <c r="Z421" i="7" s="1"/>
  <c r="AA421" i="7" s="1"/>
  <c r="AB421" i="7" s="1"/>
  <c r="AC421" i="7" s="1"/>
  <c r="AD421" i="7" s="1"/>
  <c r="AE421" i="7" s="1"/>
  <c r="AF421" i="7" s="1"/>
  <c r="D387" i="7"/>
  <c r="E387" i="7" s="1"/>
  <c r="D386" i="7"/>
  <c r="E386" i="7"/>
  <c r="F386" i="7" s="1"/>
  <c r="G386" i="7" s="1"/>
  <c r="H386" i="7" s="1"/>
  <c r="I386" i="7" s="1"/>
  <c r="J386" i="7" s="1"/>
  <c r="K386" i="7" s="1"/>
  <c r="L386" i="7"/>
  <c r="M386" i="7" s="1"/>
  <c r="N386" i="7" s="1"/>
  <c r="O386" i="7" s="1"/>
  <c r="P386" i="7" s="1"/>
  <c r="Q386" i="7" s="1"/>
  <c r="R386" i="7" s="1"/>
  <c r="S386" i="7" s="1"/>
  <c r="T386" i="7" s="1"/>
  <c r="U386" i="7" s="1"/>
  <c r="V386" i="7" s="1"/>
  <c r="W386" i="7" s="1"/>
  <c r="X386" i="7" s="1"/>
  <c r="Y386" i="7" s="1"/>
  <c r="Z386" i="7" s="1"/>
  <c r="AA386" i="7" s="1"/>
  <c r="AB386" i="7" s="1"/>
  <c r="AC386" i="7" s="1"/>
  <c r="AD386" i="7" s="1"/>
  <c r="AE386" i="7" s="1"/>
  <c r="AF386" i="7" s="1"/>
  <c r="D352" i="7"/>
  <c r="E352" i="7" s="1"/>
  <c r="D351" i="7"/>
  <c r="E351" i="7"/>
  <c r="F351" i="7" s="1"/>
  <c r="G351" i="7" s="1"/>
  <c r="H351" i="7" s="1"/>
  <c r="I351" i="7" s="1"/>
  <c r="J351" i="7" s="1"/>
  <c r="K351" i="7" s="1"/>
  <c r="L351" i="7" s="1"/>
  <c r="M351" i="7" s="1"/>
  <c r="N351" i="7" s="1"/>
  <c r="O351" i="7" s="1"/>
  <c r="P351" i="7" s="1"/>
  <c r="Q351" i="7" s="1"/>
  <c r="R351" i="7" s="1"/>
  <c r="S351" i="7" s="1"/>
  <c r="T351" i="7" s="1"/>
  <c r="U351" i="7" s="1"/>
  <c r="V351" i="7" s="1"/>
  <c r="W351" i="7" s="1"/>
  <c r="X351" i="7" s="1"/>
  <c r="Y351" i="7" s="1"/>
  <c r="Z351" i="7" s="1"/>
  <c r="AA351" i="7" s="1"/>
  <c r="AB351" i="7" s="1"/>
  <c r="AC351" i="7" s="1"/>
  <c r="AD351" i="7" s="1"/>
  <c r="AE351" i="7" s="1"/>
  <c r="AF351" i="7" s="1"/>
  <c r="D317" i="7"/>
  <c r="E317" i="7"/>
  <c r="D316" i="7"/>
  <c r="E316" i="7" s="1"/>
  <c r="F316" i="7" s="1"/>
  <c r="G316" i="7" s="1"/>
  <c r="H316" i="7" s="1"/>
  <c r="I316" i="7" s="1"/>
  <c r="J316" i="7"/>
  <c r="K316" i="7"/>
  <c r="L316" i="7" s="1"/>
  <c r="M316" i="7" s="1"/>
  <c r="N316" i="7" s="1"/>
  <c r="O316" i="7" s="1"/>
  <c r="P316" i="7" s="1"/>
  <c r="Q316" i="7" s="1"/>
  <c r="R316" i="7"/>
  <c r="S316" i="7" s="1"/>
  <c r="T316" i="7" s="1"/>
  <c r="U316" i="7" s="1"/>
  <c r="V316" i="7" s="1"/>
  <c r="W316" i="7" s="1"/>
  <c r="X316" i="7" s="1"/>
  <c r="Y316" i="7" s="1"/>
  <c r="Z316" i="7" s="1"/>
  <c r="AA316" i="7" s="1"/>
  <c r="AB316" i="7" s="1"/>
  <c r="AC316" i="7" s="1"/>
  <c r="AD316" i="7" s="1"/>
  <c r="AE316" i="7" s="1"/>
  <c r="AF316" i="7" s="1"/>
  <c r="D282" i="7"/>
  <c r="E282" i="7"/>
  <c r="D281" i="7"/>
  <c r="E281" i="7" s="1"/>
  <c r="F281" i="7" s="1"/>
  <c r="G281" i="7" s="1"/>
  <c r="H281" i="7"/>
  <c r="I281" i="7"/>
  <c r="J281" i="7" s="1"/>
  <c r="K281" i="7" s="1"/>
  <c r="L281" i="7" s="1"/>
  <c r="M281" i="7" s="1"/>
  <c r="N281" i="7" s="1"/>
  <c r="O281" i="7" s="1"/>
  <c r="P281" i="7" s="1"/>
  <c r="Q281" i="7" s="1"/>
  <c r="R281" i="7" s="1"/>
  <c r="S281" i="7" s="1"/>
  <c r="T281" i="7" s="1"/>
  <c r="U281" i="7" s="1"/>
  <c r="V281" i="7" s="1"/>
  <c r="W281" i="7" s="1"/>
  <c r="X281" i="7" s="1"/>
  <c r="Y281" i="7" s="1"/>
  <c r="Z281" i="7" s="1"/>
  <c r="AA281" i="7" s="1"/>
  <c r="AB281" i="7" s="1"/>
  <c r="AC281" i="7" s="1"/>
  <c r="AD281" i="7" s="1"/>
  <c r="AE281" i="7" s="1"/>
  <c r="AF281" i="7" s="1"/>
  <c r="D247" i="7"/>
  <c r="E247" i="7" s="1"/>
  <c r="D246" i="7"/>
  <c r="E246" i="7"/>
  <c r="F246" i="7"/>
  <c r="G246" i="7" s="1"/>
  <c r="H246" i="7" s="1"/>
  <c r="I246" i="7"/>
  <c r="J246" i="7" s="1"/>
  <c r="K246" i="7" s="1"/>
  <c r="L246" i="7" s="1"/>
  <c r="M246" i="7" s="1"/>
  <c r="N246" i="7" s="1"/>
  <c r="O246" i="7" s="1"/>
  <c r="P246" i="7" s="1"/>
  <c r="Q246" i="7" s="1"/>
  <c r="R246" i="7" s="1"/>
  <c r="S246" i="7" s="1"/>
  <c r="T246" i="7" s="1"/>
  <c r="U246" i="7" s="1"/>
  <c r="V246" i="7" s="1"/>
  <c r="W246" i="7" s="1"/>
  <c r="X246" i="7" s="1"/>
  <c r="Y246" i="7" s="1"/>
  <c r="Z246" i="7" s="1"/>
  <c r="AA246" i="7" s="1"/>
  <c r="AB246" i="7" s="1"/>
  <c r="AC246" i="7" s="1"/>
  <c r="AD246" i="7" s="1"/>
  <c r="AE246" i="7" s="1"/>
  <c r="AF246" i="7" s="1"/>
  <c r="I3" i="12"/>
  <c r="J3" i="12" s="1"/>
  <c r="K3" i="12" s="1"/>
  <c r="L3" i="12" s="1"/>
  <c r="M3" i="12" s="1"/>
  <c r="N3" i="12" s="1"/>
  <c r="O3" i="12" s="1"/>
  <c r="P3" i="12" s="1"/>
  <c r="Q3" i="12" s="1"/>
  <c r="D212" i="7"/>
  <c r="E212" i="7" s="1"/>
  <c r="D211" i="7"/>
  <c r="E211" i="7"/>
  <c r="F211" i="7" s="1"/>
  <c r="G211" i="7" s="1"/>
  <c r="H211" i="7"/>
  <c r="I211" i="7" s="1"/>
  <c r="J211" i="7" s="1"/>
  <c r="K211" i="7" s="1"/>
  <c r="L211" i="7" s="1"/>
  <c r="M211" i="7" s="1"/>
  <c r="N211" i="7" s="1"/>
  <c r="O211" i="7" s="1"/>
  <c r="P211" i="7" s="1"/>
  <c r="Q211" i="7" s="1"/>
  <c r="R211" i="7" s="1"/>
  <c r="S211" i="7" s="1"/>
  <c r="T211" i="7" s="1"/>
  <c r="U211" i="7" s="1"/>
  <c r="V211" i="7" s="1"/>
  <c r="W211" i="7" s="1"/>
  <c r="X211" i="7" s="1"/>
  <c r="Y211" i="7" s="1"/>
  <c r="Z211" i="7" s="1"/>
  <c r="AA211" i="7" s="1"/>
  <c r="AB211" i="7" s="1"/>
  <c r="AC211" i="7" s="1"/>
  <c r="AD211" i="7" s="1"/>
  <c r="AE211" i="7" s="1"/>
  <c r="AF211" i="7" s="1"/>
  <c r="D177" i="7"/>
  <c r="E177" i="7" s="1"/>
  <c r="D176" i="7"/>
  <c r="E176" i="7"/>
  <c r="F176" i="7"/>
  <c r="G176" i="7" s="1"/>
  <c r="H176" i="7" s="1"/>
  <c r="I176" i="7" s="1"/>
  <c r="J176" i="7" s="1"/>
  <c r="K176" i="7" s="1"/>
  <c r="L176" i="7" s="1"/>
  <c r="M176" i="7" s="1"/>
  <c r="N176" i="7" s="1"/>
  <c r="O176" i="7" s="1"/>
  <c r="P176" i="7" s="1"/>
  <c r="Q176" i="7" s="1"/>
  <c r="R176" i="7" s="1"/>
  <c r="S176" i="7" s="1"/>
  <c r="T176" i="7" s="1"/>
  <c r="U176" i="7" s="1"/>
  <c r="V176" i="7" s="1"/>
  <c r="W176" i="7" s="1"/>
  <c r="X176" i="7" s="1"/>
  <c r="Y176" i="7" s="1"/>
  <c r="Z176" i="7" s="1"/>
  <c r="AA176" i="7" s="1"/>
  <c r="AB176" i="7" s="1"/>
  <c r="AC176" i="7" s="1"/>
  <c r="AD176" i="7" s="1"/>
  <c r="AE176" i="7" s="1"/>
  <c r="AF176" i="7" s="1"/>
  <c r="D142" i="7"/>
  <c r="E142" i="7"/>
  <c r="G141" i="7"/>
  <c r="H141" i="7"/>
  <c r="I141" i="7" s="1"/>
  <c r="J141" i="7" s="1"/>
  <c r="K141" i="7" s="1"/>
  <c r="L141" i="7" s="1"/>
  <c r="M141" i="7" s="1"/>
  <c r="N141" i="7" s="1"/>
  <c r="O141" i="7" s="1"/>
  <c r="P141" i="7" s="1"/>
  <c r="Q141" i="7" s="1"/>
  <c r="R141" i="7" s="1"/>
  <c r="S141" i="7" s="1"/>
  <c r="T141" i="7" s="1"/>
  <c r="U141" i="7" s="1"/>
  <c r="V141" i="7" s="1"/>
  <c r="W141" i="7" s="1"/>
  <c r="X141" i="7" s="1"/>
  <c r="Y141" i="7" s="1"/>
  <c r="Z141" i="7" s="1"/>
  <c r="AA141" i="7" s="1"/>
  <c r="AB141" i="7" s="1"/>
  <c r="AC141" i="7" s="1"/>
  <c r="AD141" i="7" s="1"/>
  <c r="AE141" i="7" s="1"/>
  <c r="AF141" i="7" s="1"/>
  <c r="D141" i="7"/>
  <c r="E141" i="7" s="1"/>
  <c r="F141" i="7" s="1"/>
  <c r="D107" i="7"/>
  <c r="E107" i="7"/>
  <c r="D106" i="7"/>
  <c r="E106" i="7" s="1"/>
  <c r="F106" i="7"/>
  <c r="G106" i="7"/>
  <c r="H106" i="7" s="1"/>
  <c r="I106" i="7" s="1"/>
  <c r="J106" i="7"/>
  <c r="K106" i="7" s="1"/>
  <c r="L106" i="7" s="1"/>
  <c r="M106" i="7" s="1"/>
  <c r="N106" i="7" s="1"/>
  <c r="O106" i="7" s="1"/>
  <c r="P106" i="7" s="1"/>
  <c r="Q106" i="7" s="1"/>
  <c r="R106" i="7"/>
  <c r="S106" i="7" s="1"/>
  <c r="T106" i="7" s="1"/>
  <c r="U106" i="7" s="1"/>
  <c r="V106" i="7" s="1"/>
  <c r="W106" i="7" s="1"/>
  <c r="X106" i="7" s="1"/>
  <c r="Y106" i="7" s="1"/>
  <c r="Z106" i="7"/>
  <c r="AA106" i="7" s="1"/>
  <c r="AB106" i="7" s="1"/>
  <c r="AC106" i="7" s="1"/>
  <c r="AD106" i="7" s="1"/>
  <c r="AE106" i="7" s="1"/>
  <c r="AF106" i="7" s="1"/>
  <c r="D72" i="7"/>
  <c r="E72" i="7"/>
  <c r="D71" i="7"/>
  <c r="E71" i="7" s="1"/>
  <c r="F71" i="7"/>
  <c r="G71" i="7" s="1"/>
  <c r="H71" i="7" s="1"/>
  <c r="I71" i="7" s="1"/>
  <c r="J71" i="7" s="1"/>
  <c r="K71" i="7" s="1"/>
  <c r="L71" i="7" s="1"/>
  <c r="M71" i="7" s="1"/>
  <c r="N71" i="7"/>
  <c r="O71" i="7" s="1"/>
  <c r="P71" i="7" s="1"/>
  <c r="Q71" i="7" s="1"/>
  <c r="R71" i="7" s="1"/>
  <c r="S71" i="7" s="1"/>
  <c r="T71" i="7" s="1"/>
  <c r="U71" i="7" s="1"/>
  <c r="V71" i="7" s="1"/>
  <c r="W71" i="7" s="1"/>
  <c r="X71" i="7" s="1"/>
  <c r="Y71" i="7" s="1"/>
  <c r="Z71" i="7" s="1"/>
  <c r="AA71" i="7" s="1"/>
  <c r="AB71" i="7" s="1"/>
  <c r="AC71" i="7" s="1"/>
  <c r="AD71" i="7" s="1"/>
  <c r="AE71" i="7" s="1"/>
  <c r="AF71" i="7" s="1"/>
  <c r="B36" i="7"/>
  <c r="B71" i="7"/>
  <c r="B106" i="7"/>
  <c r="B141" i="7" s="1"/>
  <c r="B176" i="7" s="1"/>
  <c r="B211" i="7" s="1"/>
  <c r="D37" i="7"/>
  <c r="E37" i="7" s="1"/>
  <c r="D36" i="7"/>
  <c r="E36" i="7" s="1"/>
  <c r="F36" i="7" s="1"/>
  <c r="G36" i="7" s="1"/>
  <c r="H36" i="7" s="1"/>
  <c r="I36" i="7" s="1"/>
  <c r="J36" i="7" s="1"/>
  <c r="K36" i="7"/>
  <c r="L36" i="7" s="1"/>
  <c r="M36" i="7" s="1"/>
  <c r="N36" i="7" s="1"/>
  <c r="O36" i="7" s="1"/>
  <c r="P36" i="7" s="1"/>
  <c r="Q36" i="7" s="1"/>
  <c r="R36" i="7" s="1"/>
  <c r="S36" i="7" s="1"/>
  <c r="T36" i="7" s="1"/>
  <c r="U36" i="7" s="1"/>
  <c r="V36" i="7" s="1"/>
  <c r="W36" i="7" s="1"/>
  <c r="X36" i="7" s="1"/>
  <c r="Y36" i="7" s="1"/>
  <c r="Z36" i="7" s="1"/>
  <c r="AA36" i="7" s="1"/>
  <c r="AB36" i="7" s="1"/>
  <c r="AC36" i="7" s="1"/>
  <c r="AD36" i="7" s="1"/>
  <c r="AE36" i="7" s="1"/>
  <c r="AF36" i="7" s="1"/>
  <c r="D2" i="7"/>
  <c r="E2" i="7" s="1"/>
  <c r="D1" i="7"/>
  <c r="E1" i="7"/>
  <c r="F1" i="7"/>
  <c r="G1" i="7" s="1"/>
  <c r="H1" i="7" s="1"/>
  <c r="I1" i="7"/>
  <c r="J1" i="7" s="1"/>
  <c r="K1" i="7" s="1"/>
  <c r="L1" i="7" s="1"/>
  <c r="M1" i="7" s="1"/>
  <c r="N1" i="7" s="1"/>
  <c r="O1" i="7" s="1"/>
  <c r="P1" i="7" s="1"/>
  <c r="Q1" i="7"/>
  <c r="R1" i="7" s="1"/>
  <c r="S1" i="7" s="1"/>
  <c r="T1" i="7" s="1"/>
  <c r="U1" i="7" s="1"/>
  <c r="V1" i="7" s="1"/>
  <c r="W1" i="7" s="1"/>
  <c r="X1" i="7" s="1"/>
  <c r="Y1" i="7" s="1"/>
  <c r="Z1" i="7" s="1"/>
  <c r="AA1" i="7" s="1"/>
  <c r="AB1" i="7" s="1"/>
  <c r="AC1" i="7" s="1"/>
  <c r="AD1" i="7" s="1"/>
  <c r="AE1" i="7" s="1"/>
  <c r="AF1" i="7" s="1"/>
  <c r="BU4" i="1"/>
  <c r="BU5" i="1" s="1"/>
  <c r="BU6" i="1" s="1"/>
  <c r="BU7" i="1" s="1"/>
  <c r="BU8" i="1" s="1"/>
  <c r="BU9" i="1" s="1"/>
  <c r="BU10" i="1" s="1"/>
  <c r="BU11" i="1" s="1"/>
  <c r="BU12" i="1"/>
  <c r="BU13" i="1" s="1"/>
  <c r="BU14" i="1" s="1"/>
  <c r="BU15" i="1" s="1"/>
  <c r="BU16" i="1" s="1"/>
  <c r="BU17" i="1" s="1"/>
  <c r="BU18" i="1" s="1"/>
  <c r="BU19" i="1" s="1"/>
  <c r="BU20" i="1"/>
  <c r="BU21" i="1" s="1"/>
  <c r="BU22" i="1" s="1"/>
  <c r="BU23" i="1" s="1"/>
  <c r="BU24" i="1" s="1"/>
  <c r="BU25" i="1" s="1"/>
  <c r="BU26" i="1" s="1"/>
  <c r="BU27" i="1" s="1"/>
  <c r="BU28" i="1" s="1"/>
  <c r="BU29" i="1" s="1"/>
  <c r="BU30" i="1" s="1"/>
  <c r="BU31" i="1" s="1"/>
  <c r="BU32" i="1" s="1"/>
  <c r="BU33" i="1" s="1"/>
  <c r="BU34" i="1" s="1"/>
  <c r="BU35" i="1" s="1"/>
  <c r="BU36" i="1" s="1"/>
  <c r="BU37" i="1" s="1"/>
  <c r="BU38" i="1" s="1"/>
  <c r="BU39" i="1" s="1"/>
  <c r="BU40" i="1" s="1"/>
  <c r="BU41" i="1" s="1"/>
  <c r="BU42" i="1" s="1"/>
  <c r="BU43" i="1" s="1"/>
  <c r="BU44" i="1" s="1"/>
  <c r="BU45" i="1" s="1"/>
  <c r="BU46" i="1" s="1"/>
  <c r="BU47" i="1" s="1"/>
  <c r="BU48" i="1" s="1"/>
  <c r="BU49" i="1" s="1"/>
  <c r="BU50" i="1" s="1"/>
  <c r="BU51" i="1" s="1"/>
  <c r="BU52" i="1" s="1"/>
  <c r="BU53" i="1" s="1"/>
  <c r="BU54" i="1" s="1"/>
  <c r="BU55" i="1" s="1"/>
  <c r="BU56" i="1" s="1"/>
  <c r="BU57" i="1" s="1"/>
  <c r="BU58" i="1" s="1"/>
  <c r="BU59" i="1" s="1"/>
  <c r="BU60" i="1" s="1"/>
  <c r="BU61" i="1" s="1"/>
  <c r="BU62" i="1" s="1"/>
  <c r="BU63" i="1" s="1"/>
  <c r="BU64" i="1" s="1"/>
  <c r="BU65" i="1" s="1"/>
  <c r="BU66" i="1" s="1"/>
  <c r="BU67" i="1" s="1"/>
  <c r="BU68" i="1" s="1"/>
  <c r="BU69" i="1" s="1"/>
  <c r="BU70" i="1" s="1"/>
  <c r="BU71" i="1" s="1"/>
  <c r="BU72" i="1" s="1"/>
  <c r="BU73" i="1" s="1"/>
  <c r="BU74" i="1" s="1"/>
  <c r="BU75" i="1" s="1"/>
  <c r="BU76" i="1" s="1"/>
  <c r="BU77" i="1" s="1"/>
  <c r="BU78" i="1" s="1"/>
  <c r="BU79" i="1" s="1"/>
  <c r="BU80" i="1" s="1"/>
  <c r="BU81" i="1" s="1"/>
  <c r="BU82" i="1" s="1"/>
  <c r="BU83" i="1" s="1"/>
  <c r="BU84" i="1" s="1"/>
  <c r="BU85" i="1" s="1"/>
  <c r="BU86" i="1" s="1"/>
  <c r="BU87" i="1" s="1"/>
  <c r="BU88" i="1" s="1"/>
  <c r="BU89" i="1" s="1"/>
  <c r="BU90" i="1" s="1"/>
  <c r="BU91" i="1" s="1"/>
  <c r="BU92" i="1" s="1"/>
  <c r="BU93" i="1" s="1"/>
  <c r="BU94" i="1" s="1"/>
  <c r="BU95" i="1" s="1"/>
  <c r="BU96" i="1" s="1"/>
  <c r="BU97" i="1" s="1"/>
  <c r="BU98" i="1" s="1"/>
  <c r="BU99" i="1" s="1"/>
  <c r="BU100" i="1" s="1"/>
  <c r="BU101" i="1" s="1"/>
  <c r="BU102" i="1" s="1"/>
  <c r="BU103" i="1" s="1"/>
  <c r="BU104" i="1" s="1"/>
  <c r="BU105" i="1" s="1"/>
  <c r="BU106" i="1" s="1"/>
  <c r="BU107" i="1" s="1"/>
  <c r="BU108" i="1" s="1"/>
  <c r="BU109" i="1" s="1"/>
  <c r="BU110" i="1" s="1"/>
  <c r="BU111" i="1" s="1"/>
  <c r="BU112" i="1" s="1"/>
  <c r="BU113" i="1" s="1"/>
  <c r="BU114" i="1" s="1"/>
  <c r="BU115" i="1" s="1"/>
  <c r="BU116" i="1" s="1"/>
  <c r="BU117" i="1" s="1"/>
  <c r="BU118" i="1" s="1"/>
  <c r="BU119" i="1" s="1"/>
  <c r="BU120" i="1" s="1"/>
  <c r="BU121" i="1" s="1"/>
  <c r="BU122" i="1" s="1"/>
  <c r="BU123" i="1" s="1"/>
  <c r="BU124" i="1" s="1"/>
  <c r="BU125" i="1" s="1"/>
  <c r="BU126" i="1" s="1"/>
  <c r="BU127" i="1" s="1"/>
  <c r="BU128" i="1" s="1"/>
  <c r="BU129" i="1" s="1"/>
  <c r="BU130" i="1" s="1"/>
  <c r="BU131" i="1" s="1"/>
  <c r="BU132" i="1" s="1"/>
  <c r="BU133" i="1" s="1"/>
  <c r="BU134" i="1" s="1"/>
  <c r="BU135" i="1" s="1"/>
  <c r="BU136" i="1" s="1"/>
  <c r="BU137" i="1" s="1"/>
  <c r="BU138" i="1" s="1"/>
  <c r="BU139" i="1" s="1"/>
  <c r="BU140" i="1" s="1"/>
  <c r="BU141" i="1" s="1"/>
  <c r="BU142" i="1" s="1"/>
  <c r="BU143" i="1" s="1"/>
  <c r="BU144" i="1" s="1"/>
  <c r="BU145" i="1" s="1"/>
  <c r="BU146" i="1" s="1"/>
  <c r="BU147" i="1" s="1"/>
  <c r="BU148" i="1" s="1"/>
  <c r="BU149" i="1" s="1"/>
  <c r="BU150" i="1" s="1"/>
  <c r="BU151" i="1" s="1"/>
  <c r="BU152" i="1" s="1"/>
  <c r="BU153" i="1" s="1"/>
  <c r="BU154" i="1" s="1"/>
  <c r="BU155" i="1" s="1"/>
  <c r="BU156" i="1" s="1"/>
  <c r="BU157" i="1" s="1"/>
  <c r="BU158" i="1" s="1"/>
  <c r="BU159" i="1" s="1"/>
  <c r="BU160" i="1" s="1"/>
  <c r="BU161" i="1" s="1"/>
  <c r="BU162" i="1" s="1"/>
  <c r="BU163" i="1" s="1"/>
  <c r="BU164" i="1" s="1"/>
  <c r="BU165" i="1" s="1"/>
  <c r="BU166" i="1" s="1"/>
  <c r="BU167" i="1" s="1"/>
  <c r="BU168" i="1" s="1"/>
  <c r="BU169" i="1" s="1"/>
  <c r="BU170" i="1" s="1"/>
  <c r="BU171" i="1" s="1"/>
  <c r="BU172" i="1" s="1"/>
  <c r="BU173" i="1" s="1"/>
  <c r="BU174" i="1" s="1"/>
  <c r="BU175" i="1" s="1"/>
  <c r="BU176" i="1" s="1"/>
  <c r="BU177" i="1" s="1"/>
  <c r="BU178" i="1" s="1"/>
  <c r="BU179" i="1" s="1"/>
  <c r="BU180" i="1" s="1"/>
  <c r="BU181" i="1" s="1"/>
  <c r="BU182" i="1" s="1"/>
  <c r="BU183" i="1" s="1"/>
  <c r="BU184" i="1" s="1"/>
  <c r="BU185" i="1" s="1"/>
  <c r="BU186" i="1" s="1"/>
  <c r="BU187" i="1" s="1"/>
  <c r="BU188" i="1" s="1"/>
  <c r="BU189" i="1" s="1"/>
  <c r="BU190" i="1" s="1"/>
  <c r="BU191" i="1" s="1"/>
  <c r="BU192" i="1" s="1"/>
  <c r="BU193" i="1" s="1"/>
  <c r="BU194" i="1" s="1"/>
  <c r="BU195" i="1" s="1"/>
  <c r="BU196" i="1" s="1"/>
  <c r="BU197" i="1" s="1"/>
  <c r="BU198" i="1" s="1"/>
  <c r="BU199" i="1" s="1"/>
  <c r="BU200" i="1" s="1"/>
  <c r="BU201" i="1" s="1"/>
  <c r="BU202" i="1" s="1"/>
  <c r="BU203" i="1" s="1"/>
  <c r="BU204" i="1" s="1"/>
  <c r="BU205" i="1" s="1"/>
  <c r="BU206" i="1" s="1"/>
  <c r="BU207" i="1" s="1"/>
  <c r="BU208" i="1" s="1"/>
  <c r="BU209" i="1" s="1"/>
  <c r="BU210" i="1" s="1"/>
  <c r="BU211" i="1" s="1"/>
  <c r="BU212" i="1" s="1"/>
  <c r="BU213" i="1" s="1"/>
  <c r="BU214" i="1" s="1"/>
  <c r="BU215" i="1" s="1"/>
  <c r="BU216" i="1" s="1"/>
  <c r="BU217" i="1" s="1"/>
  <c r="BU218" i="1" s="1"/>
  <c r="BU219" i="1" s="1"/>
  <c r="BU220" i="1" s="1"/>
  <c r="BU221" i="1" s="1"/>
  <c r="BU222" i="1" s="1"/>
  <c r="BU223" i="1" s="1"/>
  <c r="BU224" i="1" s="1"/>
  <c r="BU225" i="1" s="1"/>
  <c r="BU226" i="1" s="1"/>
  <c r="BU227" i="1" s="1"/>
  <c r="BU228" i="1" s="1"/>
  <c r="BU229" i="1" s="1"/>
  <c r="BU230" i="1" s="1"/>
  <c r="BU231" i="1" s="1"/>
  <c r="BU232" i="1" s="1"/>
  <c r="BU233" i="1" s="1"/>
  <c r="BU234" i="1" s="1"/>
  <c r="BU235" i="1" s="1"/>
  <c r="BU236" i="1" s="1"/>
  <c r="BU237" i="1" s="1"/>
  <c r="BU238" i="1" s="1"/>
  <c r="BU239" i="1" s="1"/>
  <c r="BU240" i="1" s="1"/>
  <c r="BU241" i="1" s="1"/>
  <c r="BU242" i="1" s="1"/>
  <c r="BU243" i="1" s="1"/>
  <c r="BU244" i="1" s="1"/>
  <c r="BU245" i="1" s="1"/>
  <c r="BU246" i="1" s="1"/>
  <c r="BU247" i="1" s="1"/>
  <c r="BU248" i="1" s="1"/>
  <c r="BU249" i="1" s="1"/>
  <c r="BU250" i="1" s="1"/>
  <c r="BU251" i="1" s="1"/>
  <c r="BU252" i="1" s="1"/>
  <c r="BU253" i="1" s="1"/>
  <c r="BU254" i="1" s="1"/>
  <c r="BU255" i="1" s="1"/>
  <c r="BU256" i="1" s="1"/>
  <c r="BU257" i="1" s="1"/>
  <c r="BU258" i="1" s="1"/>
  <c r="BU259" i="1" s="1"/>
  <c r="BU260" i="1" s="1"/>
  <c r="BU261" i="1" s="1"/>
  <c r="BU262" i="1" s="1"/>
  <c r="BU263" i="1" s="1"/>
  <c r="BU264" i="1" s="1"/>
  <c r="BU265" i="1" s="1"/>
  <c r="BU266" i="1" s="1"/>
  <c r="BU267" i="1" s="1"/>
  <c r="BU268" i="1" s="1"/>
  <c r="BU269" i="1" s="1"/>
  <c r="BU270" i="1" s="1"/>
  <c r="BU271" i="1" s="1"/>
  <c r="BU272" i="1" s="1"/>
  <c r="BU273" i="1" s="1"/>
  <c r="BU274" i="1" s="1"/>
  <c r="BU275" i="1" s="1"/>
  <c r="BU276" i="1" s="1"/>
  <c r="BU277" i="1" s="1"/>
  <c r="BU278" i="1" s="1"/>
  <c r="BU279" i="1" s="1"/>
  <c r="BU280" i="1" s="1"/>
  <c r="BU281" i="1" s="1"/>
  <c r="BU282" i="1" s="1"/>
  <c r="BU283" i="1" s="1"/>
  <c r="BU284" i="1" s="1"/>
  <c r="BU285" i="1" s="1"/>
  <c r="BU286" i="1" s="1"/>
  <c r="BU287" i="1" s="1"/>
  <c r="BU288" i="1" s="1"/>
  <c r="BU289" i="1" s="1"/>
  <c r="BU290" i="1" s="1"/>
  <c r="BU291" i="1" s="1"/>
  <c r="BU292" i="1" s="1"/>
  <c r="BU293" i="1" s="1"/>
  <c r="BU294" i="1" s="1"/>
  <c r="BU295" i="1" s="1"/>
  <c r="BU296" i="1" s="1"/>
  <c r="BU297" i="1" s="1"/>
  <c r="BU298" i="1" s="1"/>
  <c r="BU299" i="1" s="1"/>
  <c r="BU300" i="1" s="1"/>
  <c r="BU301" i="1" s="1"/>
  <c r="BU302" i="1" s="1"/>
  <c r="BU303" i="1" s="1"/>
  <c r="BU304" i="1" s="1"/>
  <c r="BU305" i="1" s="1"/>
  <c r="BU306" i="1" s="1"/>
  <c r="BU307" i="1" s="1"/>
  <c r="BU308" i="1" s="1"/>
  <c r="BU309" i="1" s="1"/>
  <c r="BU310" i="1" s="1"/>
  <c r="BU311" i="1" s="1"/>
  <c r="BU312" i="1" s="1"/>
  <c r="BU313" i="1" s="1"/>
  <c r="BU314" i="1" s="1"/>
  <c r="BU315" i="1" s="1"/>
  <c r="BU316" i="1" s="1"/>
  <c r="BU317" i="1" s="1"/>
  <c r="BU318" i="1" s="1"/>
  <c r="BU319" i="1" s="1"/>
  <c r="BU320" i="1" s="1"/>
  <c r="BU321" i="1" s="1"/>
  <c r="BU322" i="1" s="1"/>
  <c r="BU323" i="1" s="1"/>
  <c r="BU324" i="1" s="1"/>
  <c r="BU325" i="1" s="1"/>
  <c r="BU326" i="1" s="1"/>
  <c r="BU327" i="1" s="1"/>
  <c r="BU328" i="1" s="1"/>
  <c r="BU329" i="1" s="1"/>
  <c r="BU330" i="1" s="1"/>
  <c r="BU331" i="1" s="1"/>
  <c r="BU332" i="1" s="1"/>
  <c r="BU333" i="1" s="1"/>
  <c r="BU334" i="1" s="1"/>
  <c r="BU335" i="1" s="1"/>
  <c r="BU336" i="1" s="1"/>
  <c r="BU337" i="1" s="1"/>
  <c r="BU338" i="1" s="1"/>
  <c r="BU339" i="1" s="1"/>
  <c r="BU340" i="1" s="1"/>
  <c r="BU341" i="1" s="1"/>
  <c r="BU342" i="1" s="1"/>
  <c r="BU343" i="1" s="1"/>
  <c r="BU344" i="1" s="1"/>
  <c r="BU345" i="1" s="1"/>
  <c r="BU346" i="1" s="1"/>
  <c r="BU347" i="1" s="1"/>
  <c r="BU348" i="1" s="1"/>
  <c r="BU349" i="1" s="1"/>
  <c r="BU350" i="1" s="1"/>
  <c r="BU351" i="1" s="1"/>
  <c r="BU352" i="1" s="1"/>
  <c r="BU353" i="1" s="1"/>
  <c r="BU354" i="1" s="1"/>
  <c r="BU355" i="1" s="1"/>
  <c r="BU356" i="1" s="1"/>
  <c r="BU357" i="1" s="1"/>
  <c r="BU358" i="1" s="1"/>
  <c r="BU359" i="1" s="1"/>
  <c r="BU360" i="1" s="1"/>
  <c r="BU361" i="1" s="1"/>
  <c r="BU362" i="1" s="1"/>
  <c r="BU363" i="1" s="1"/>
  <c r="BU364" i="1" s="1"/>
  <c r="BU365" i="1" s="1"/>
  <c r="BU366" i="1" s="1"/>
  <c r="BU367" i="1" s="1"/>
  <c r="BU368" i="1" s="1"/>
  <c r="BU369" i="1" s="1"/>
  <c r="BU370" i="1" s="1"/>
  <c r="BU371" i="1" s="1"/>
  <c r="BU372" i="1" s="1"/>
  <c r="BU373" i="1" s="1"/>
  <c r="BU374" i="1" s="1"/>
  <c r="BU375" i="1" s="1"/>
  <c r="BU376" i="1" s="1"/>
  <c r="BU377" i="1" s="1"/>
  <c r="BU378" i="1" s="1"/>
  <c r="BU379" i="1" s="1"/>
  <c r="BU380" i="1" s="1"/>
  <c r="BU381" i="1" s="1"/>
  <c r="BU382" i="1" s="1"/>
  <c r="BU383" i="1" s="1"/>
  <c r="BU384" i="1" s="1"/>
  <c r="BU385" i="1" s="1"/>
  <c r="BU386" i="1" s="1"/>
  <c r="BU387" i="1" s="1"/>
  <c r="BU388" i="1" s="1"/>
  <c r="BU389" i="1" s="1"/>
  <c r="BU390" i="1" s="1"/>
  <c r="BU391" i="1" s="1"/>
  <c r="BU392" i="1" s="1"/>
  <c r="BU393" i="1" s="1"/>
  <c r="BU394" i="1" s="1"/>
  <c r="BU395" i="1" s="1"/>
  <c r="BU396" i="1" s="1"/>
  <c r="BU397" i="1" s="1"/>
  <c r="BU398" i="1" s="1"/>
  <c r="BU399" i="1" s="1"/>
  <c r="BU400" i="1" s="1"/>
  <c r="BU401" i="1" s="1"/>
  <c r="BU402" i="1" s="1"/>
  <c r="BU403" i="1" s="1"/>
  <c r="BU404" i="1" s="1"/>
  <c r="BU405" i="1" s="1"/>
  <c r="BU406" i="1" s="1"/>
  <c r="BU407" i="1" s="1"/>
  <c r="BU408" i="1" s="1"/>
  <c r="BU409" i="1" s="1"/>
  <c r="BU410" i="1" s="1"/>
  <c r="BU411" i="1" s="1"/>
  <c r="BU412" i="1" s="1"/>
  <c r="BU413" i="1" s="1"/>
  <c r="BU414" i="1" s="1"/>
  <c r="BU415" i="1" s="1"/>
  <c r="BU416" i="1" s="1"/>
  <c r="BU417" i="1" s="1"/>
  <c r="BU418" i="1" s="1"/>
  <c r="BU419" i="1" s="1"/>
  <c r="BU420" i="1" s="1"/>
  <c r="BU421" i="1" s="1"/>
  <c r="BU422" i="1" s="1"/>
  <c r="BU423" i="1" s="1"/>
  <c r="BU424" i="1" s="1"/>
  <c r="BU425" i="1" s="1"/>
  <c r="BU426" i="1" s="1"/>
  <c r="BU427" i="1" s="1"/>
  <c r="BU428" i="1" s="1"/>
  <c r="BU429" i="1" s="1"/>
  <c r="BU430" i="1" s="1"/>
  <c r="BU431" i="1" s="1"/>
  <c r="BU432" i="1" s="1"/>
  <c r="BU433" i="1" s="1"/>
  <c r="BU434" i="1" s="1"/>
  <c r="BU435" i="1" s="1"/>
  <c r="BU436" i="1" s="1"/>
  <c r="BU437" i="1" s="1"/>
  <c r="BU438" i="1" s="1"/>
  <c r="BU439" i="1" s="1"/>
  <c r="BU440" i="1" s="1"/>
  <c r="BU441" i="1" s="1"/>
  <c r="BU442" i="1" s="1"/>
  <c r="BU443" i="1" s="1"/>
  <c r="BU444" i="1" s="1"/>
  <c r="BU445" i="1" s="1"/>
  <c r="BU446" i="1" s="1"/>
  <c r="BU447" i="1" s="1"/>
  <c r="BU448" i="1" s="1"/>
  <c r="BU449" i="1" s="1"/>
  <c r="BU450" i="1" s="1"/>
  <c r="BU451" i="1" s="1"/>
  <c r="BU452" i="1" s="1"/>
  <c r="BU453" i="1" s="1"/>
  <c r="BU454" i="1" s="1"/>
  <c r="BU455" i="1" s="1"/>
  <c r="BU456" i="1" s="1"/>
  <c r="BU457" i="1" s="1"/>
  <c r="BU458" i="1" s="1"/>
  <c r="BU459" i="1" s="1"/>
  <c r="BU460" i="1" s="1"/>
  <c r="BU461" i="1" s="1"/>
  <c r="BU462" i="1" s="1"/>
  <c r="BU463" i="1" s="1"/>
  <c r="BU464" i="1" s="1"/>
  <c r="BU465" i="1" s="1"/>
  <c r="BU466" i="1" s="1"/>
  <c r="BU467" i="1" s="1"/>
  <c r="BU468" i="1" s="1"/>
  <c r="BU469" i="1" s="1"/>
  <c r="BU470" i="1" s="1"/>
  <c r="BU471" i="1" s="1"/>
  <c r="BU472" i="1" s="1"/>
  <c r="BU473" i="1" s="1"/>
  <c r="BU474" i="1" s="1"/>
  <c r="BU475" i="1" s="1"/>
  <c r="BU476" i="1" s="1"/>
  <c r="BU477" i="1" s="1"/>
  <c r="BU478" i="1" s="1"/>
  <c r="BU479" i="1" s="1"/>
  <c r="BU480" i="1" s="1"/>
  <c r="BU481" i="1" s="1"/>
  <c r="BU482" i="1" s="1"/>
  <c r="BU483" i="1" s="1"/>
  <c r="BU484" i="1" s="1"/>
  <c r="BU485" i="1" s="1"/>
  <c r="BU486" i="1" s="1"/>
  <c r="BU487" i="1" s="1"/>
  <c r="BU488" i="1" s="1"/>
  <c r="BU489" i="1" s="1"/>
  <c r="BU490" i="1" s="1"/>
  <c r="BU491" i="1" s="1"/>
  <c r="BU492" i="1" s="1"/>
  <c r="BU493" i="1" s="1"/>
  <c r="BU494" i="1" s="1"/>
  <c r="BU495" i="1" s="1"/>
  <c r="BU496" i="1" s="1"/>
  <c r="BU497" i="1" s="1"/>
  <c r="BU498" i="1" s="1"/>
  <c r="BU499" i="1" s="1"/>
  <c r="BU500" i="1" s="1"/>
  <c r="BU501" i="1" s="1"/>
  <c r="BU502" i="1" s="1"/>
  <c r="BU503" i="1" s="1"/>
  <c r="BU504" i="1" s="1"/>
  <c r="BU505" i="1" s="1"/>
  <c r="BU506" i="1" s="1"/>
  <c r="BU507" i="1" s="1"/>
  <c r="BU508" i="1" s="1"/>
  <c r="BU509" i="1" s="1"/>
  <c r="BU510" i="1" s="1"/>
  <c r="BU511" i="1" s="1"/>
  <c r="BU512" i="1" s="1"/>
  <c r="BU513" i="1" s="1"/>
  <c r="BU514" i="1" s="1"/>
  <c r="BU515" i="1" s="1"/>
  <c r="BU516" i="1" s="1"/>
  <c r="BU517" i="1" s="1"/>
  <c r="BU518" i="1" s="1"/>
  <c r="BU519" i="1" s="1"/>
  <c r="BU520" i="1" s="1"/>
  <c r="BU521" i="1" s="1"/>
  <c r="BU522" i="1" s="1"/>
  <c r="BU523" i="1" s="1"/>
  <c r="BU524" i="1" s="1"/>
  <c r="BU525" i="1" s="1"/>
  <c r="BU526" i="1" s="1"/>
  <c r="BU527" i="1" s="1"/>
  <c r="BU528" i="1" s="1"/>
  <c r="BU529" i="1" s="1"/>
  <c r="BU530" i="1" s="1"/>
  <c r="BU531" i="1" s="1"/>
  <c r="BU532" i="1" s="1"/>
  <c r="BU533" i="1" s="1"/>
  <c r="BU534" i="1" s="1"/>
  <c r="BU535" i="1" s="1"/>
  <c r="BU536" i="1" s="1"/>
  <c r="BU537" i="1" s="1"/>
  <c r="BU538" i="1" s="1"/>
  <c r="BU539" i="1" s="1"/>
  <c r="BU540" i="1" s="1"/>
  <c r="BU541" i="1" s="1"/>
  <c r="BU542" i="1" s="1"/>
  <c r="BU543" i="1" s="1"/>
  <c r="BU544" i="1" s="1"/>
  <c r="BU545" i="1" s="1"/>
  <c r="BU546" i="1" s="1"/>
  <c r="BU547" i="1" s="1"/>
  <c r="BU548" i="1" s="1"/>
  <c r="BU549" i="1" s="1"/>
  <c r="BU550" i="1" s="1"/>
  <c r="BU551" i="1" s="1"/>
  <c r="BU552" i="1" s="1"/>
  <c r="BU553" i="1" s="1"/>
  <c r="BU554" i="1" s="1"/>
  <c r="B246" i="7"/>
  <c r="B281" i="7" s="1"/>
  <c r="B316" i="7" s="1"/>
  <c r="D1" i="3"/>
  <c r="G1" i="3"/>
  <c r="J1" i="3" s="1"/>
  <c r="M1" i="3" s="1"/>
  <c r="D1" i="1"/>
  <c r="G1" i="1"/>
  <c r="J1" i="1"/>
  <c r="M1" i="1"/>
  <c r="P1" i="1" s="1"/>
  <c r="S1" i="1" s="1"/>
  <c r="V1" i="1" s="1"/>
  <c r="Y1" i="1"/>
  <c r="AB1" i="1" s="1"/>
  <c r="AE1" i="1" s="1"/>
  <c r="AH1" i="1" s="1"/>
  <c r="AK1" i="1"/>
  <c r="AN1" i="1" s="1"/>
  <c r="AQ1" i="1" s="1"/>
  <c r="AT1" i="1" s="1"/>
  <c r="AW1" i="1"/>
  <c r="AZ1" i="1" s="1"/>
  <c r="BC1" i="1" s="1"/>
  <c r="BF1" i="1" s="1"/>
  <c r="BI1" i="1" s="1"/>
  <c r="BL1" i="1" s="1"/>
  <c r="BO1" i="1" s="1"/>
  <c r="BR1" i="1" s="1"/>
  <c r="R3" i="12"/>
  <c r="S3" i="12" s="1"/>
  <c r="T3" i="12" s="1"/>
  <c r="U3" i="12" s="1"/>
  <c r="V3" i="12" s="1"/>
  <c r="W3" i="12" s="1"/>
  <c r="X3" i="12" s="1"/>
  <c r="Y3" i="12" s="1"/>
  <c r="Z3" i="12" s="1"/>
  <c r="B351" i="7"/>
  <c r="B386" i="7" s="1"/>
  <c r="B421" i="7" s="1"/>
  <c r="B456" i="7" s="1"/>
  <c r="B491" i="7" s="1"/>
  <c r="B526" i="7" s="1"/>
  <c r="B561" i="7" s="1"/>
  <c r="B596" i="7" s="1"/>
  <c r="B631" i="7" s="1"/>
  <c r="B666" i="7" s="1"/>
  <c r="B701" i="7" s="1"/>
  <c r="B736" i="7" s="1"/>
  <c r="B771" i="7" s="1"/>
  <c r="B806" i="7" s="1"/>
  <c r="P1" i="3"/>
  <c r="S1" i="3" s="1"/>
  <c r="V1" i="3" s="1"/>
  <c r="Y1" i="3" s="1"/>
  <c r="AB1" i="3" s="1"/>
  <c r="AE1" i="3" s="1"/>
  <c r="AH1" i="3" s="1"/>
  <c r="AK1" i="3" s="1"/>
  <c r="AN1" i="3" s="1"/>
  <c r="AQ1" i="3" s="1"/>
  <c r="AT1" i="3" s="1"/>
  <c r="AW1" i="3" s="1"/>
  <c r="AZ1" i="3" s="1"/>
  <c r="BC1" i="3" s="1"/>
  <c r="BF1" i="3" s="1"/>
  <c r="BI1" i="3" s="1"/>
  <c r="BL1" i="3" s="1"/>
  <c r="BO1" i="3" s="1"/>
  <c r="BR1" i="3" s="1"/>
  <c r="D5" i="22" l="1"/>
  <c r="B49" i="23"/>
  <c r="B56" i="23"/>
  <c r="B51" i="23"/>
  <c r="B44" i="23"/>
  <c r="B58" i="23"/>
  <c r="B45" i="23"/>
  <c r="B10" i="23"/>
  <c r="B14" i="23"/>
  <c r="B48" i="23"/>
  <c r="B63" i="23"/>
  <c r="B57" i="23"/>
  <c r="B64" i="23"/>
  <c r="B50" i="23"/>
  <c r="B46" i="23"/>
  <c r="B42" i="23"/>
  <c r="B54" i="23"/>
  <c r="B61" i="23"/>
  <c r="B65" i="23"/>
  <c r="B47" i="23"/>
  <c r="B43" i="23"/>
  <c r="B55" i="23"/>
  <c r="B22" i="23"/>
  <c r="B23" i="23"/>
  <c r="B29" i="23"/>
  <c r="G7" i="2"/>
  <c r="A5" i="2"/>
  <c r="C5" i="2" s="1"/>
  <c r="A9" i="2"/>
  <c r="C39" i="20" s="1"/>
  <c r="A13" i="2"/>
  <c r="C16" i="20" s="1"/>
  <c r="A3" i="2"/>
  <c r="C60" i="20" s="1"/>
  <c r="A7" i="2"/>
  <c r="C37" i="20" s="1"/>
  <c r="A11" i="2"/>
  <c r="C14" i="20" s="1"/>
  <c r="A15" i="2"/>
  <c r="C18" i="4" s="1"/>
  <c r="A19" i="2"/>
  <c r="C22" i="20" s="1"/>
  <c r="F1" i="36"/>
  <c r="B16" i="23"/>
  <c r="B12" i="23"/>
  <c r="B8" i="23"/>
  <c r="B20" i="23"/>
  <c r="B27" i="23"/>
  <c r="A1" i="2"/>
  <c r="C31" i="4" s="1"/>
  <c r="A21" i="2"/>
  <c r="C51" i="20" s="1"/>
  <c r="B30" i="23"/>
  <c r="B15" i="23"/>
  <c r="B13" i="23"/>
  <c r="B11" i="23"/>
  <c r="B9" i="23"/>
  <c r="B7" i="23"/>
  <c r="B21" i="23"/>
  <c r="B19" i="23"/>
  <c r="B28" i="23"/>
  <c r="A17" i="2"/>
  <c r="C74" i="4" s="1"/>
  <c r="A23" i="2"/>
  <c r="C53" i="4" s="1"/>
  <c r="A24" i="2"/>
  <c r="A22" i="2"/>
  <c r="B26" i="12" s="1"/>
  <c r="A20" i="2"/>
  <c r="A18" i="2"/>
  <c r="B22" i="12" s="1"/>
  <c r="A16" i="2"/>
  <c r="A14" i="2"/>
  <c r="B18" i="12" s="1"/>
  <c r="A12" i="2"/>
  <c r="A10" i="2"/>
  <c r="A8" i="2"/>
  <c r="A6" i="2"/>
  <c r="B10" i="12" s="1"/>
  <c r="A4" i="2"/>
  <c r="A2" i="2"/>
  <c r="BV3" i="1"/>
  <c r="Y216" i="16"/>
  <c r="L214" i="16"/>
  <c r="Y220" i="16"/>
  <c r="S214" i="16"/>
  <c r="C49" i="25"/>
  <c r="C76" i="25"/>
  <c r="E77" i="25"/>
  <c r="E78" i="25" s="1"/>
  <c r="E79" i="25" s="1"/>
  <c r="C77" i="25"/>
  <c r="E65" i="25"/>
  <c r="E66" i="25" s="1"/>
  <c r="C67" i="25" s="1"/>
  <c r="C65" i="25"/>
  <c r="C23" i="25"/>
  <c r="E23" i="25"/>
  <c r="C35" i="25"/>
  <c r="E35" i="25"/>
  <c r="C79" i="25"/>
  <c r="E50" i="25"/>
  <c r="E7" i="25"/>
  <c r="C22" i="25"/>
  <c r="C34" i="25"/>
  <c r="C66" i="25"/>
  <c r="E91" i="25"/>
  <c r="E103" i="25"/>
  <c r="B2" i="36"/>
  <c r="BW3" i="1"/>
  <c r="C51" i="4" l="1"/>
  <c r="B27" i="12"/>
  <c r="C12" i="4"/>
  <c r="B17" i="12"/>
  <c r="C43" i="20"/>
  <c r="C18" i="20"/>
  <c r="B19" i="12"/>
  <c r="C43" i="4"/>
  <c r="B5" i="12"/>
  <c r="C15" i="2"/>
  <c r="C70" i="20"/>
  <c r="C70" i="4"/>
  <c r="C45" i="20"/>
  <c r="C78" i="25"/>
  <c r="C68" i="4"/>
  <c r="C66" i="4"/>
  <c r="C76" i="4"/>
  <c r="C41" i="4"/>
  <c r="B15" i="12"/>
  <c r="C12" i="20"/>
  <c r="C41" i="20"/>
  <c r="C62" i="20"/>
  <c r="C26" i="20"/>
  <c r="C16" i="4"/>
  <c r="C45" i="4"/>
  <c r="C72" i="20"/>
  <c r="C72" i="4"/>
  <c r="C13" i="2"/>
  <c r="C20" i="20"/>
  <c r="C49" i="4"/>
  <c r="B25" i="12"/>
  <c r="C24" i="20"/>
  <c r="C11" i="2"/>
  <c r="C9" i="2"/>
  <c r="C74" i="20"/>
  <c r="C66" i="20"/>
  <c r="B13" i="12"/>
  <c r="B21" i="12"/>
  <c r="C39" i="4"/>
  <c r="C49" i="20"/>
  <c r="C6" i="20"/>
  <c r="C14" i="4"/>
  <c r="C3" i="2"/>
  <c r="C17" i="2"/>
  <c r="C64" i="20"/>
  <c r="B11" i="12"/>
  <c r="C10" i="20"/>
  <c r="C68" i="20"/>
  <c r="C20" i="4"/>
  <c r="B9" i="12"/>
  <c r="C35" i="4"/>
  <c r="C64" i="4"/>
  <c r="C62" i="4"/>
  <c r="C35" i="20"/>
  <c r="C8" i="4"/>
  <c r="C37" i="4"/>
  <c r="C8" i="20"/>
  <c r="C7" i="2"/>
  <c r="B55" i="36"/>
  <c r="B3" i="36"/>
  <c r="B29" i="36"/>
  <c r="C58" i="4"/>
  <c r="C4" i="4"/>
  <c r="C19" i="2"/>
  <c r="C80" i="20"/>
  <c r="C53" i="20"/>
  <c r="C6" i="4"/>
  <c r="C33" i="4"/>
  <c r="B7" i="12"/>
  <c r="B23" i="12"/>
  <c r="C58" i="20"/>
  <c r="C22" i="4"/>
  <c r="C10" i="4"/>
  <c r="C80" i="4"/>
  <c r="C23" i="2"/>
  <c r="C60" i="4"/>
  <c r="C1" i="2"/>
  <c r="C31" i="20"/>
  <c r="C76" i="20"/>
  <c r="C33" i="20"/>
  <c r="C26" i="4"/>
  <c r="C4" i="20"/>
  <c r="G1" i="36"/>
  <c r="C78" i="20"/>
  <c r="C78" i="4"/>
  <c r="C21" i="2"/>
  <c r="C24" i="4"/>
  <c r="C47" i="4"/>
  <c r="C47" i="20"/>
  <c r="C34" i="20"/>
  <c r="C34" i="4"/>
  <c r="C61" i="20"/>
  <c r="C4" i="2"/>
  <c r="C7" i="4"/>
  <c r="B8" i="12"/>
  <c r="C7" i="20"/>
  <c r="C61" i="4"/>
  <c r="C42" i="4"/>
  <c r="C12" i="2"/>
  <c r="C69" i="20"/>
  <c r="C15" i="4"/>
  <c r="C15" i="20"/>
  <c r="C42" i="20"/>
  <c r="C69" i="4"/>
  <c r="B16" i="12"/>
  <c r="C67" i="4"/>
  <c r="C13" i="4"/>
  <c r="C67" i="20"/>
  <c r="C13" i="20"/>
  <c r="C10" i="2"/>
  <c r="C40" i="4"/>
  <c r="C40" i="20"/>
  <c r="BV7" i="1"/>
  <c r="BV11" i="1"/>
  <c r="BV15" i="1"/>
  <c r="BV19" i="1"/>
  <c r="BV23" i="1"/>
  <c r="BV27" i="1"/>
  <c r="BV31" i="1"/>
  <c r="BV35" i="1"/>
  <c r="BV39" i="1"/>
  <c r="BV43" i="1"/>
  <c r="BV47" i="1"/>
  <c r="BV51" i="1"/>
  <c r="BV55" i="1"/>
  <c r="BV59" i="1"/>
  <c r="BV63" i="1"/>
  <c r="BV67" i="1"/>
  <c r="BV71" i="1"/>
  <c r="BV75" i="1"/>
  <c r="BV79" i="1"/>
  <c r="BV83" i="1"/>
  <c r="BV87" i="1"/>
  <c r="BV91" i="1"/>
  <c r="BV95" i="1"/>
  <c r="BV99" i="1"/>
  <c r="BV103" i="1"/>
  <c r="BV107" i="1"/>
  <c r="BV111" i="1"/>
  <c r="BV115" i="1"/>
  <c r="BV119" i="1"/>
  <c r="BV123" i="1"/>
  <c r="BV127" i="1"/>
  <c r="BV131" i="1"/>
  <c r="BV135" i="1"/>
  <c r="BV139" i="1"/>
  <c r="BV143" i="1"/>
  <c r="BV147" i="1"/>
  <c r="BV151" i="1"/>
  <c r="BV155" i="1"/>
  <c r="BV159" i="1"/>
  <c r="BV163" i="1"/>
  <c r="BV167" i="1"/>
  <c r="BV171" i="1"/>
  <c r="BV175" i="1"/>
  <c r="BV179" i="1"/>
  <c r="BV183" i="1"/>
  <c r="BV187" i="1"/>
  <c r="BV191" i="1"/>
  <c r="BV195" i="1"/>
  <c r="BV199" i="1"/>
  <c r="BV203" i="1"/>
  <c r="BV207" i="1"/>
  <c r="BV211" i="1"/>
  <c r="BV215" i="1"/>
  <c r="BV219" i="1"/>
  <c r="BV223" i="1"/>
  <c r="BV227" i="1"/>
  <c r="BV231" i="1"/>
  <c r="BV235" i="1"/>
  <c r="BV239" i="1"/>
  <c r="BV243" i="1"/>
  <c r="BV247" i="1"/>
  <c r="BV251" i="1"/>
  <c r="BV255" i="1"/>
  <c r="BV259" i="1"/>
  <c r="BV263" i="1"/>
  <c r="BV267" i="1"/>
  <c r="BV271" i="1"/>
  <c r="BV275" i="1"/>
  <c r="BV279" i="1"/>
  <c r="BV283" i="1"/>
  <c r="BV287" i="1"/>
  <c r="BV291" i="1"/>
  <c r="BV295" i="1"/>
  <c r="BV299" i="1"/>
  <c r="BV303" i="1"/>
  <c r="BV307" i="1"/>
  <c r="BV311" i="1"/>
  <c r="BV315" i="1"/>
  <c r="BV319" i="1"/>
  <c r="BV323" i="1"/>
  <c r="BV327" i="1"/>
  <c r="BV331" i="1"/>
  <c r="BV335" i="1"/>
  <c r="BV339" i="1"/>
  <c r="BV343" i="1"/>
  <c r="BV347" i="1"/>
  <c r="BV351" i="1"/>
  <c r="BV355" i="1"/>
  <c r="BV359" i="1"/>
  <c r="BV363" i="1"/>
  <c r="BV367" i="1"/>
  <c r="BV371" i="1"/>
  <c r="BV375" i="1"/>
  <c r="BV379" i="1"/>
  <c r="BV383" i="1"/>
  <c r="BV387" i="1"/>
  <c r="BV391" i="1"/>
  <c r="BV395" i="1"/>
  <c r="BV399" i="1"/>
  <c r="BV403" i="1"/>
  <c r="BV407" i="1"/>
  <c r="BV411" i="1"/>
  <c r="BV415" i="1"/>
  <c r="BV419" i="1"/>
  <c r="BV423" i="1"/>
  <c r="BV427" i="1"/>
  <c r="BV431" i="1"/>
  <c r="BV435" i="1"/>
  <c r="BV439" i="1"/>
  <c r="BV443" i="1"/>
  <c r="BV447" i="1"/>
  <c r="BV451" i="1"/>
  <c r="BV455" i="1"/>
  <c r="BV459" i="1"/>
  <c r="BV463" i="1"/>
  <c r="BV467" i="1"/>
  <c r="BV471" i="1"/>
  <c r="BV475" i="1"/>
  <c r="BV479" i="1"/>
  <c r="BV483" i="1"/>
  <c r="BV487" i="1"/>
  <c r="BV491" i="1"/>
  <c r="BV495" i="1"/>
  <c r="BV499" i="1"/>
  <c r="BV503" i="1"/>
  <c r="BV507" i="1"/>
  <c r="BV511" i="1"/>
  <c r="BV515" i="1"/>
  <c r="BV519" i="1"/>
  <c r="BV523" i="1"/>
  <c r="BV527" i="1"/>
  <c r="BV531" i="1"/>
  <c r="BV535" i="1"/>
  <c r="BV539" i="1"/>
  <c r="BV543" i="1"/>
  <c r="BV547" i="1"/>
  <c r="BV551" i="1"/>
  <c r="BV6" i="1"/>
  <c r="BV10" i="1"/>
  <c r="BV14" i="1"/>
  <c r="BV18" i="1"/>
  <c r="BV22" i="1"/>
  <c r="BV26" i="1"/>
  <c r="BV30" i="1"/>
  <c r="BV34" i="1"/>
  <c r="BV38" i="1"/>
  <c r="BV42" i="1"/>
  <c r="BV46" i="1"/>
  <c r="BV50" i="1"/>
  <c r="BV54" i="1"/>
  <c r="BV58" i="1"/>
  <c r="BV62" i="1"/>
  <c r="BV66" i="1"/>
  <c r="BV70" i="1"/>
  <c r="BV74" i="1"/>
  <c r="BV78" i="1"/>
  <c r="BV82" i="1"/>
  <c r="BV86" i="1"/>
  <c r="BV90" i="1"/>
  <c r="BV94" i="1"/>
  <c r="BV98" i="1"/>
  <c r="BV102" i="1"/>
  <c r="BV106" i="1"/>
  <c r="BV110" i="1"/>
  <c r="BV114" i="1"/>
  <c r="BV118" i="1"/>
  <c r="BV122" i="1"/>
  <c r="BV126" i="1"/>
  <c r="BV130" i="1"/>
  <c r="BV134" i="1"/>
  <c r="BV138" i="1"/>
  <c r="BV142" i="1"/>
  <c r="BV146" i="1"/>
  <c r="BV150" i="1"/>
  <c r="BV154" i="1"/>
  <c r="BV158" i="1"/>
  <c r="BV162" i="1"/>
  <c r="BV166" i="1"/>
  <c r="BV170" i="1"/>
  <c r="BV174" i="1"/>
  <c r="BV178" i="1"/>
  <c r="BV182" i="1"/>
  <c r="BV186" i="1"/>
  <c r="BV190" i="1"/>
  <c r="BV194" i="1"/>
  <c r="BV198" i="1"/>
  <c r="BV202" i="1"/>
  <c r="BV206" i="1"/>
  <c r="BV210" i="1"/>
  <c r="BV214" i="1"/>
  <c r="BV218" i="1"/>
  <c r="BV222" i="1"/>
  <c r="BV226" i="1"/>
  <c r="BV230" i="1"/>
  <c r="BV234" i="1"/>
  <c r="BV238" i="1"/>
  <c r="BV242" i="1"/>
  <c r="BV246" i="1"/>
  <c r="BV250" i="1"/>
  <c r="BV254" i="1"/>
  <c r="BV258" i="1"/>
  <c r="BV262" i="1"/>
  <c r="BV266" i="1"/>
  <c r="BV270" i="1"/>
  <c r="BV274" i="1"/>
  <c r="BV278" i="1"/>
  <c r="BV282" i="1"/>
  <c r="BV286" i="1"/>
  <c r="BV290" i="1"/>
  <c r="BV294" i="1"/>
  <c r="BV298" i="1"/>
  <c r="BV302" i="1"/>
  <c r="BV306" i="1"/>
  <c r="BV310" i="1"/>
  <c r="BV314" i="1"/>
  <c r="BV318" i="1"/>
  <c r="BV322" i="1"/>
  <c r="BV326" i="1"/>
  <c r="BV330" i="1"/>
  <c r="BV334" i="1"/>
  <c r="BV338" i="1"/>
  <c r="BV342" i="1"/>
  <c r="BV346" i="1"/>
  <c r="BV350" i="1"/>
  <c r="BV354" i="1"/>
  <c r="BV358" i="1"/>
  <c r="BV362" i="1"/>
  <c r="BV366" i="1"/>
  <c r="BV370" i="1"/>
  <c r="BV374" i="1"/>
  <c r="BV378" i="1"/>
  <c r="BV382" i="1"/>
  <c r="BV386" i="1"/>
  <c r="BV390" i="1"/>
  <c r="BV394" i="1"/>
  <c r="BV398" i="1"/>
  <c r="BV402" i="1"/>
  <c r="BV406" i="1"/>
  <c r="BV410" i="1"/>
  <c r="BV414" i="1"/>
  <c r="BV418" i="1"/>
  <c r="BV422" i="1"/>
  <c r="BV426" i="1"/>
  <c r="BV430" i="1"/>
  <c r="BV434" i="1"/>
  <c r="BV438" i="1"/>
  <c r="BV442" i="1"/>
  <c r="BV446" i="1"/>
  <c r="BV450" i="1"/>
  <c r="BV454" i="1"/>
  <c r="BV458" i="1"/>
  <c r="BV462" i="1"/>
  <c r="BV466" i="1"/>
  <c r="BV470" i="1"/>
  <c r="BV474" i="1"/>
  <c r="BV478" i="1"/>
  <c r="BV482" i="1"/>
  <c r="BV486" i="1"/>
  <c r="BV490" i="1"/>
  <c r="BV494" i="1"/>
  <c r="BV498" i="1"/>
  <c r="BV502" i="1"/>
  <c r="BV506" i="1"/>
  <c r="BV510" i="1"/>
  <c r="BV514" i="1"/>
  <c r="BV518" i="1"/>
  <c r="BV522" i="1"/>
  <c r="BV526" i="1"/>
  <c r="BV530" i="1"/>
  <c r="BV534" i="1"/>
  <c r="BV538" i="1"/>
  <c r="BV542" i="1"/>
  <c r="BV546" i="1"/>
  <c r="BV550" i="1"/>
  <c r="BV554" i="1"/>
  <c r="BV9" i="1"/>
  <c r="BV17" i="1"/>
  <c r="BV25" i="1"/>
  <c r="BV33" i="1"/>
  <c r="BV41" i="1"/>
  <c r="BV49" i="1"/>
  <c r="BV57" i="1"/>
  <c r="BV65" i="1"/>
  <c r="BV73" i="1"/>
  <c r="BV81" i="1"/>
  <c r="BV89" i="1"/>
  <c r="BV97" i="1"/>
  <c r="BV105" i="1"/>
  <c r="BV113" i="1"/>
  <c r="BV121" i="1"/>
  <c r="BV129" i="1"/>
  <c r="BV137" i="1"/>
  <c r="BV145" i="1"/>
  <c r="BV153" i="1"/>
  <c r="BV161" i="1"/>
  <c r="BV169" i="1"/>
  <c r="BV177" i="1"/>
  <c r="BV185" i="1"/>
  <c r="BV193" i="1"/>
  <c r="BV201" i="1"/>
  <c r="BV209" i="1"/>
  <c r="BV217" i="1"/>
  <c r="BV225" i="1"/>
  <c r="BV233" i="1"/>
  <c r="BV241" i="1"/>
  <c r="BV249" i="1"/>
  <c r="BV257" i="1"/>
  <c r="BV265" i="1"/>
  <c r="BV273" i="1"/>
  <c r="BV281" i="1"/>
  <c r="BV289" i="1"/>
  <c r="BV297" i="1"/>
  <c r="BV305" i="1"/>
  <c r="BV313" i="1"/>
  <c r="BV321" i="1"/>
  <c r="BV329" i="1"/>
  <c r="BV337" i="1"/>
  <c r="BV345" i="1"/>
  <c r="BV353" i="1"/>
  <c r="BV361" i="1"/>
  <c r="BV369" i="1"/>
  <c r="BV377" i="1"/>
  <c r="BV385" i="1"/>
  <c r="BV393" i="1"/>
  <c r="BV401" i="1"/>
  <c r="BV409" i="1"/>
  <c r="BV417" i="1"/>
  <c r="BV425" i="1"/>
  <c r="BV433" i="1"/>
  <c r="BV441" i="1"/>
  <c r="BV449" i="1"/>
  <c r="BV457" i="1"/>
  <c r="BV465" i="1"/>
  <c r="BV473" i="1"/>
  <c r="BV481" i="1"/>
  <c r="BV489" i="1"/>
  <c r="BV497" i="1"/>
  <c r="BV505" i="1"/>
  <c r="BV513" i="1"/>
  <c r="BV521" i="1"/>
  <c r="BV529" i="1"/>
  <c r="BV537" i="1"/>
  <c r="BV545" i="1"/>
  <c r="BV553" i="1"/>
  <c r="BV5" i="1"/>
  <c r="BV13" i="1"/>
  <c r="BV29" i="1"/>
  <c r="BV37" i="1"/>
  <c r="BV45" i="1"/>
  <c r="BV53" i="1"/>
  <c r="BV61" i="1"/>
  <c r="BV69" i="1"/>
  <c r="BV77" i="1"/>
  <c r="BV85" i="1"/>
  <c r="BV93" i="1"/>
  <c r="BV109" i="1"/>
  <c r="BV117" i="1"/>
  <c r="BV125" i="1"/>
  <c r="BV133" i="1"/>
  <c r="BV149" i="1"/>
  <c r="BV157" i="1"/>
  <c r="BV165" i="1"/>
  <c r="BV181" i="1"/>
  <c r="BV197" i="1"/>
  <c r="BV213" i="1"/>
  <c r="BV229" i="1"/>
  <c r="BV245" i="1"/>
  <c r="BV261" i="1"/>
  <c r="BV293" i="1"/>
  <c r="BV309" i="1"/>
  <c r="BV325" i="1"/>
  <c r="BV341" i="1"/>
  <c r="BV357" i="1"/>
  <c r="BV373" i="1"/>
  <c r="BV389" i="1"/>
  <c r="BV405" i="1"/>
  <c r="BV421" i="1"/>
  <c r="BV445" i="1"/>
  <c r="BV461" i="1"/>
  <c r="BV485" i="1"/>
  <c r="BV501" i="1"/>
  <c r="BV517" i="1"/>
  <c r="BV533" i="1"/>
  <c r="BV541" i="1"/>
  <c r="BV8" i="1"/>
  <c r="BV16" i="1"/>
  <c r="BV24" i="1"/>
  <c r="BV32" i="1"/>
  <c r="BV40" i="1"/>
  <c r="BV48" i="1"/>
  <c r="BV56" i="1"/>
  <c r="BV64" i="1"/>
  <c r="BV72" i="1"/>
  <c r="BV80" i="1"/>
  <c r="BV88" i="1"/>
  <c r="BV96" i="1"/>
  <c r="BV104" i="1"/>
  <c r="BV112" i="1"/>
  <c r="BV120" i="1"/>
  <c r="BV128" i="1"/>
  <c r="BV136" i="1"/>
  <c r="BV144" i="1"/>
  <c r="BV152" i="1"/>
  <c r="BV160" i="1"/>
  <c r="BV168" i="1"/>
  <c r="BV176" i="1"/>
  <c r="BV184" i="1"/>
  <c r="BV192" i="1"/>
  <c r="BV200" i="1"/>
  <c r="BV208" i="1"/>
  <c r="BV216" i="1"/>
  <c r="BV224" i="1"/>
  <c r="BV232" i="1"/>
  <c r="BV240" i="1"/>
  <c r="BV248" i="1"/>
  <c r="BV256" i="1"/>
  <c r="BV264" i="1"/>
  <c r="BV272" i="1"/>
  <c r="BV280" i="1"/>
  <c r="BV288" i="1"/>
  <c r="BV296" i="1"/>
  <c r="BV304" i="1"/>
  <c r="BV312" i="1"/>
  <c r="BV320" i="1"/>
  <c r="BV328" i="1"/>
  <c r="BV336" i="1"/>
  <c r="BV344" i="1"/>
  <c r="BV352" i="1"/>
  <c r="BV360" i="1"/>
  <c r="BV368" i="1"/>
  <c r="BV376" i="1"/>
  <c r="BV384" i="1"/>
  <c r="BV392" i="1"/>
  <c r="BV400" i="1"/>
  <c r="BV408" i="1"/>
  <c r="BV416" i="1"/>
  <c r="BV424" i="1"/>
  <c r="BV432" i="1"/>
  <c r="BV440" i="1"/>
  <c r="BV448" i="1"/>
  <c r="BV456" i="1"/>
  <c r="BV464" i="1"/>
  <c r="BV472" i="1"/>
  <c r="BV480" i="1"/>
  <c r="BV488" i="1"/>
  <c r="BV496" i="1"/>
  <c r="BV504" i="1"/>
  <c r="BV512" i="1"/>
  <c r="BV520" i="1"/>
  <c r="BV528" i="1"/>
  <c r="BV536" i="1"/>
  <c r="BV544" i="1"/>
  <c r="BV552" i="1"/>
  <c r="BV21" i="1"/>
  <c r="BV101" i="1"/>
  <c r="BV141" i="1"/>
  <c r="BV173" i="1"/>
  <c r="BV189" i="1"/>
  <c r="BV205" i="1"/>
  <c r="BV221" i="1"/>
  <c r="BV237" i="1"/>
  <c r="BV253" i="1"/>
  <c r="BV269" i="1"/>
  <c r="BV277" i="1"/>
  <c r="BV285" i="1"/>
  <c r="BV301" i="1"/>
  <c r="BV317" i="1"/>
  <c r="BV333" i="1"/>
  <c r="BV349" i="1"/>
  <c r="BV365" i="1"/>
  <c r="BV381" i="1"/>
  <c r="BV397" i="1"/>
  <c r="BV413" i="1"/>
  <c r="BV429" i="1"/>
  <c r="BV437" i="1"/>
  <c r="BV453" i="1"/>
  <c r="BV469" i="1"/>
  <c r="BV477" i="1"/>
  <c r="BV493" i="1"/>
  <c r="BV509" i="1"/>
  <c r="BV525" i="1"/>
  <c r="BV549" i="1"/>
  <c r="BV12" i="1"/>
  <c r="BV44" i="1"/>
  <c r="BV76" i="1"/>
  <c r="BV108" i="1"/>
  <c r="BV140" i="1"/>
  <c r="BV172" i="1"/>
  <c r="BV204" i="1"/>
  <c r="BV236" i="1"/>
  <c r="BV268" i="1"/>
  <c r="BV300" i="1"/>
  <c r="BV332" i="1"/>
  <c r="BV364" i="1"/>
  <c r="BV396" i="1"/>
  <c r="BV428" i="1"/>
  <c r="BV460" i="1"/>
  <c r="BV492" i="1"/>
  <c r="BV524" i="1"/>
  <c r="BV4" i="1"/>
  <c r="BV36" i="1"/>
  <c r="BV68" i="1"/>
  <c r="BV100" i="1"/>
  <c r="BV132" i="1"/>
  <c r="BV164" i="1"/>
  <c r="BV196" i="1"/>
  <c r="BV228" i="1"/>
  <c r="BV260" i="1"/>
  <c r="BV292" i="1"/>
  <c r="BV324" i="1"/>
  <c r="BV356" i="1"/>
  <c r="BV388" i="1"/>
  <c r="BV420" i="1"/>
  <c r="BV452" i="1"/>
  <c r="BV484" i="1"/>
  <c r="BV516" i="1"/>
  <c r="BV548" i="1"/>
  <c r="BV20" i="1"/>
  <c r="BV52" i="1"/>
  <c r="BV84" i="1"/>
  <c r="BV116" i="1"/>
  <c r="BV148" i="1"/>
  <c r="BV180" i="1"/>
  <c r="BV212" i="1"/>
  <c r="BV244" i="1"/>
  <c r="BV276" i="1"/>
  <c r="BV308" i="1"/>
  <c r="BV340" i="1"/>
  <c r="BV372" i="1"/>
  <c r="BV404" i="1"/>
  <c r="BV436" i="1"/>
  <c r="BV468" i="1"/>
  <c r="BV500" i="1"/>
  <c r="BV532" i="1"/>
  <c r="BV28" i="1"/>
  <c r="BV60" i="1"/>
  <c r="BV92" i="1"/>
  <c r="BV124" i="1"/>
  <c r="BV156" i="1"/>
  <c r="BV188" i="1"/>
  <c r="BV220" i="1"/>
  <c r="BV252" i="1"/>
  <c r="BV284" i="1"/>
  <c r="BV316" i="1"/>
  <c r="BV348" i="1"/>
  <c r="BV380" i="1"/>
  <c r="BV412" i="1"/>
  <c r="BV444" i="1"/>
  <c r="BV476" i="1"/>
  <c r="BV508" i="1"/>
  <c r="BV540" i="1"/>
  <c r="C11" i="20"/>
  <c r="C38" i="20"/>
  <c r="C38" i="4"/>
  <c r="C65" i="20"/>
  <c r="C8" i="2"/>
  <c r="C11" i="4"/>
  <c r="C65" i="4"/>
  <c r="B12" i="12"/>
  <c r="C19" i="20"/>
  <c r="C46" i="4"/>
  <c r="C16" i="2"/>
  <c r="C19" i="4"/>
  <c r="C46" i="20"/>
  <c r="C73" i="4"/>
  <c r="C73" i="20"/>
  <c r="B20" i="12"/>
  <c r="C54" i="20"/>
  <c r="C54" i="4"/>
  <c r="C81" i="20"/>
  <c r="C24" i="2"/>
  <c r="C27" i="20"/>
  <c r="C81" i="4"/>
  <c r="C27" i="4"/>
  <c r="B28" i="12"/>
  <c r="C50" i="20"/>
  <c r="C50" i="4"/>
  <c r="C23" i="20"/>
  <c r="C77" i="20"/>
  <c r="C20" i="2"/>
  <c r="C23" i="4"/>
  <c r="B24" i="12"/>
  <c r="C77" i="4"/>
  <c r="C5" i="20"/>
  <c r="C59" i="4"/>
  <c r="C5" i="4"/>
  <c r="C59" i="20"/>
  <c r="C2" i="2"/>
  <c r="C32" i="20"/>
  <c r="C32" i="4"/>
  <c r="C21" i="20"/>
  <c r="C48" i="20"/>
  <c r="C75" i="4"/>
  <c r="C75" i="20"/>
  <c r="C21" i="4"/>
  <c r="C18" i="2"/>
  <c r="C48" i="4"/>
  <c r="C63" i="20"/>
  <c r="C63" i="4"/>
  <c r="C36" i="20"/>
  <c r="C9" i="4"/>
  <c r="C6" i="2"/>
  <c r="C36" i="4"/>
  <c r="C9" i="20"/>
  <c r="C71" i="4"/>
  <c r="C17" i="20"/>
  <c r="C17" i="4"/>
  <c r="C14" i="2"/>
  <c r="C44" i="20"/>
  <c r="C71" i="20"/>
  <c r="C44" i="4"/>
  <c r="C52" i="20"/>
  <c r="C79" i="4"/>
  <c r="C79" i="20"/>
  <c r="C25" i="4"/>
  <c r="C25" i="20"/>
  <c r="C22" i="2"/>
  <c r="C52" i="4"/>
  <c r="B6" i="12"/>
  <c r="B14" i="12"/>
  <c r="E104" i="25"/>
  <c r="C104" i="25"/>
  <c r="E92" i="25"/>
  <c r="C92" i="25"/>
  <c r="E80" i="25"/>
  <c r="C80" i="25"/>
  <c r="E24" i="25"/>
  <c r="C25" i="25" s="1"/>
  <c r="C24" i="25"/>
  <c r="E8" i="25"/>
  <c r="C8" i="25"/>
  <c r="C51" i="25"/>
  <c r="E51" i="25"/>
  <c r="E36" i="25"/>
  <c r="C36" i="25"/>
  <c r="A22" i="36" l="1"/>
  <c r="A14" i="36"/>
  <c r="A6" i="36"/>
  <c r="A21" i="36"/>
  <c r="A13" i="36"/>
  <c r="A5" i="36"/>
  <c r="A24" i="36"/>
  <c r="A16" i="36"/>
  <c r="A8" i="36"/>
  <c r="A23" i="36"/>
  <c r="A15" i="36"/>
  <c r="A7" i="36"/>
  <c r="A26" i="36"/>
  <c r="A18" i="36"/>
  <c r="A10" i="36"/>
  <c r="A25" i="36"/>
  <c r="A17" i="36"/>
  <c r="A9" i="36"/>
  <c r="A20" i="36"/>
  <c r="A12" i="36"/>
  <c r="A4" i="36"/>
  <c r="A19" i="36"/>
  <c r="A11" i="36"/>
  <c r="A62" i="36"/>
  <c r="A58" i="36"/>
  <c r="A63" i="36"/>
  <c r="A59" i="36"/>
  <c r="A64" i="36"/>
  <c r="A60" i="36"/>
  <c r="A56" i="36"/>
  <c r="A65" i="36"/>
  <c r="A61" i="36"/>
  <c r="A57" i="36"/>
  <c r="A36" i="36"/>
  <c r="A32" i="36"/>
  <c r="A37" i="36"/>
  <c r="A33" i="36"/>
  <c r="A34" i="36"/>
  <c r="A30" i="36"/>
  <c r="A35" i="36"/>
  <c r="A31" i="36"/>
  <c r="H1" i="36"/>
  <c r="C37" i="25"/>
  <c r="E37" i="25"/>
  <c r="C81" i="25"/>
  <c r="E81" i="25"/>
  <c r="C82" i="25" s="1"/>
  <c r="E105" i="25"/>
  <c r="C106" i="25" s="1"/>
  <c r="C105" i="25"/>
  <c r="C9" i="25"/>
  <c r="E9" i="25"/>
  <c r="E93" i="25"/>
  <c r="C94" i="25" s="1"/>
  <c r="C93" i="25"/>
  <c r="E52" i="25"/>
  <c r="C52" i="25"/>
  <c r="C53" i="25" l="1"/>
  <c r="E53" i="25"/>
  <c r="C10" i="25"/>
  <c r="E10" i="25"/>
  <c r="E38" i="25"/>
  <c r="C38" i="25"/>
  <c r="E54" i="25" l="1"/>
  <c r="C55" i="25" s="1"/>
  <c r="C54" i="25"/>
  <c r="C39" i="25"/>
  <c r="E39" i="25"/>
  <c r="C40" i="25" s="1"/>
  <c r="C11" i="25"/>
  <c r="E11" i="25"/>
  <c r="E12" i="25" l="1"/>
  <c r="C13" i="25" s="1"/>
  <c r="C12" i="25"/>
  <c r="BW230" i="1"/>
  <c r="BW498" i="1"/>
  <c r="BW358" i="1"/>
  <c r="BW6" i="1"/>
  <c r="BW515" i="1"/>
  <c r="BW231" i="1"/>
  <c r="BW175" i="1"/>
  <c r="BW176" i="1"/>
  <c r="BW420" i="1"/>
  <c r="BW117" i="1"/>
  <c r="BW348" i="1"/>
  <c r="BW76" i="1"/>
  <c r="BW205" i="1"/>
  <c r="BW214" i="1"/>
  <c r="BW221" i="1"/>
  <c r="BW145" i="1"/>
  <c r="BW124" i="1"/>
  <c r="BW427" i="1"/>
  <c r="BW79" i="1"/>
  <c r="BW390" i="1"/>
  <c r="BW109" i="1"/>
  <c r="BW345" i="1"/>
  <c r="BW212" i="1"/>
  <c r="BW503" i="1"/>
  <c r="BW429" i="1"/>
  <c r="BW82" i="1"/>
  <c r="BW47" i="1"/>
  <c r="BW368" i="1"/>
  <c r="BW476" i="1"/>
  <c r="BW253" i="1"/>
  <c r="BW252" i="1"/>
  <c r="BW18" i="1"/>
  <c r="BW89" i="1"/>
  <c r="BW182" i="1"/>
  <c r="BW129" i="1"/>
  <c r="BW90" i="1"/>
  <c r="BW33" i="1"/>
  <c r="BW218" i="1"/>
  <c r="BW289" i="1"/>
  <c r="BW550" i="1"/>
  <c r="BW481" i="1"/>
  <c r="BW378" i="1"/>
  <c r="BW327" i="1"/>
  <c r="BW346" i="1"/>
  <c r="BW545" i="1"/>
  <c r="BW474" i="1"/>
  <c r="BW389" i="1"/>
  <c r="BW144" i="1"/>
  <c r="BW269" i="1"/>
  <c r="BW133" i="1"/>
  <c r="BW157" i="1"/>
  <c r="BW525" i="1"/>
  <c r="BW72" i="1"/>
  <c r="BW27" i="1"/>
  <c r="BW292" i="1"/>
  <c r="BW262" i="1"/>
  <c r="BW24" i="1"/>
  <c r="BW402" i="1"/>
  <c r="BW394" i="1"/>
  <c r="BW210" i="1"/>
  <c r="BW338" i="1"/>
  <c r="BW438" i="1"/>
  <c r="BW134" i="1"/>
  <c r="BW11" i="1"/>
  <c r="BW139" i="1"/>
  <c r="BW161" i="1"/>
  <c r="BW277" i="1"/>
  <c r="BW267" i="1"/>
  <c r="BW395" i="1"/>
  <c r="BW312" i="1"/>
  <c r="BW357" i="1"/>
  <c r="BW451" i="1"/>
  <c r="BW30" i="1"/>
  <c r="BW521" i="1"/>
  <c r="BW17" i="1"/>
  <c r="BW147" i="1"/>
  <c r="BW299" i="1"/>
  <c r="BW40" i="1"/>
  <c r="BW256" i="1"/>
  <c r="BW376" i="1"/>
  <c r="BW106" i="1"/>
  <c r="BW174" i="1"/>
  <c r="BW94" i="1"/>
  <c r="BW396" i="1"/>
  <c r="BW215" i="1"/>
  <c r="BW360" i="1"/>
  <c r="BW273" i="1"/>
  <c r="BW465" i="1"/>
  <c r="BW272" i="1"/>
  <c r="BW546" i="1"/>
  <c r="BW321" i="1"/>
  <c r="BW155" i="1"/>
  <c r="BW283" i="1"/>
  <c r="BW228" i="1"/>
  <c r="BW213" i="1"/>
  <c r="BW125" i="1"/>
  <c r="BW48" i="1"/>
  <c r="BW200" i="1"/>
  <c r="BW492" i="1"/>
  <c r="BW304" i="1"/>
  <c r="BW21" i="1"/>
  <c r="BW123" i="1"/>
  <c r="BW143" i="1"/>
  <c r="BW235" i="1"/>
  <c r="BW198" i="1"/>
  <c r="BW166" i="1"/>
  <c r="BW401" i="1"/>
  <c r="BW290" i="1"/>
  <c r="BW70" i="1"/>
  <c r="BW224" i="1"/>
  <c r="BW453" i="1"/>
  <c r="BW111" i="1"/>
  <c r="BW74" i="1"/>
  <c r="BW532" i="1"/>
  <c r="BW265" i="1"/>
  <c r="BW60" i="1"/>
  <c r="BW242" i="1"/>
  <c r="BW291" i="1"/>
  <c r="BW50" i="1"/>
  <c r="BW43" i="1"/>
  <c r="BW189" i="1"/>
  <c r="BW254" i="1"/>
  <c r="BW523" i="1"/>
  <c r="BW64" i="1"/>
  <c r="BW219" i="1"/>
  <c r="BW160" i="1"/>
  <c r="BW325" i="1"/>
  <c r="BW307" i="1"/>
  <c r="BW128" i="1"/>
  <c r="BW435" i="1"/>
  <c r="BW388" i="1"/>
  <c r="BW472" i="1"/>
  <c r="BW311" i="1"/>
  <c r="BW53" i="1"/>
  <c r="BW171" i="1"/>
  <c r="BW391" i="1"/>
  <c r="BW39" i="1"/>
  <c r="BW519" i="1"/>
  <c r="BW450" i="1"/>
  <c r="BW344" i="1"/>
  <c r="BW294" i="1"/>
  <c r="BW120" i="1"/>
  <c r="BW167" i="1"/>
  <c r="BW98" i="1"/>
  <c r="BW295" i="1"/>
  <c r="BW226" i="1"/>
  <c r="BW421" i="1"/>
  <c r="BW531" i="1"/>
  <c r="BW505" i="1"/>
  <c r="BW308" i="1"/>
  <c r="BW207" i="1"/>
  <c r="BW165" i="1"/>
  <c r="BW335" i="1"/>
  <c r="BW236" i="1"/>
  <c r="BW297" i="1"/>
  <c r="BW306" i="1"/>
  <c r="BW553" i="1"/>
  <c r="BW529" i="1"/>
  <c r="BW418" i="1"/>
  <c r="BW249" i="1"/>
  <c r="BW192" i="1"/>
  <c r="BW56" i="1"/>
  <c r="BW466" i="1"/>
  <c r="BW88" i="1"/>
  <c r="BW81" i="1"/>
  <c r="BW180" i="1"/>
  <c r="BW373" i="1"/>
  <c r="BW93" i="1"/>
  <c r="BW367" i="1"/>
  <c r="BW168" i="1"/>
  <c r="BW337" i="1"/>
  <c r="BW403" i="1"/>
  <c r="BW45" i="1"/>
  <c r="BW366" i="1"/>
  <c r="BW68" i="1"/>
  <c r="BW12" i="1"/>
  <c r="BW211" i="1"/>
  <c r="BW97" i="1"/>
  <c r="BW184" i="1"/>
  <c r="BW353" i="1"/>
  <c r="BW440" i="1"/>
  <c r="BW372" i="1"/>
  <c r="BW163" i="1"/>
  <c r="BW140" i="1"/>
  <c r="BW497" i="1"/>
  <c r="BW404" i="1"/>
  <c r="BW113" i="1"/>
  <c r="BW369" i="1"/>
  <c r="BW352" i="1"/>
  <c r="BW382" i="1"/>
  <c r="BW411" i="1"/>
  <c r="BW539" i="1"/>
  <c r="BW512" i="1"/>
  <c r="BW332" i="1"/>
  <c r="BW118" i="1"/>
  <c r="BW246" i="1"/>
  <c r="BW103" i="1"/>
  <c r="BW459" i="1"/>
  <c r="BW458" i="1"/>
  <c r="BW339" i="1"/>
  <c r="BW146" i="1"/>
  <c r="BW494" i="1"/>
  <c r="BW36" i="1"/>
  <c r="BW428" i="1"/>
  <c r="BW495" i="1"/>
  <c r="BW46" i="1"/>
  <c r="BW86" i="1"/>
  <c r="BW461" i="1"/>
  <c r="BW464" i="1"/>
  <c r="BW61" i="1"/>
  <c r="BW5" i="1"/>
  <c r="BW142" i="1"/>
  <c r="BW266" i="1"/>
  <c r="BW318" i="1"/>
  <c r="BW63" i="1"/>
  <c r="BW340" i="1"/>
  <c r="BW276" i="1"/>
  <c r="BW268" i="1"/>
  <c r="BW288" i="1"/>
  <c r="BW544" i="1"/>
  <c r="BW206" i="1"/>
  <c r="BW137" i="1"/>
  <c r="BW116" i="1"/>
  <c r="BW202" i="1"/>
  <c r="BW194" i="1"/>
  <c r="BW417" i="1"/>
  <c r="BW83" i="1"/>
  <c r="BW37" i="1"/>
  <c r="BW305" i="1"/>
  <c r="BW446" i="1"/>
  <c r="BW41" i="1"/>
  <c r="BW455" i="1"/>
  <c r="BW496" i="1"/>
  <c r="BW422" i="1"/>
  <c r="BW131" i="1"/>
  <c r="BW9" i="1"/>
  <c r="BW535" i="1"/>
  <c r="BW383" i="1"/>
  <c r="BW511" i="1"/>
  <c r="BW38" i="1"/>
  <c r="BW415" i="1"/>
  <c r="BW248" i="1"/>
  <c r="BW504" i="1"/>
  <c r="BW234" i="1"/>
  <c r="BW222" i="1"/>
  <c r="BW493" i="1"/>
  <c r="BW356" i="1"/>
  <c r="BW385" i="1"/>
  <c r="BW361" i="1"/>
  <c r="BW172" i="1"/>
  <c r="BW475" i="1"/>
  <c r="BW342" i="1"/>
  <c r="BW543" i="1"/>
  <c r="BW381" i="1"/>
  <c r="BW150" i="1"/>
  <c r="BW153" i="1"/>
  <c r="BW278" i="1"/>
  <c r="BW409" i="1"/>
  <c r="BW35" i="1"/>
  <c r="BW49" i="1"/>
  <c r="BW162" i="1"/>
  <c r="BW309" i="1"/>
  <c r="BW364" i="1"/>
  <c r="BW95" i="1"/>
  <c r="BW244" i="1"/>
  <c r="BW223" i="1"/>
  <c r="BW530" i="1"/>
  <c r="BW240" i="1"/>
  <c r="BW281" i="1"/>
  <c r="BW280" i="1"/>
  <c r="BW20" i="1"/>
  <c r="BW351" i="1"/>
  <c r="BW508" i="1"/>
  <c r="BW479" i="1"/>
  <c r="BW104" i="1"/>
  <c r="BW220" i="1"/>
  <c r="BW432" i="1"/>
  <c r="BW423" i="1"/>
  <c r="BW354" i="1"/>
  <c r="BW551" i="1"/>
  <c r="BW482" i="1"/>
  <c r="BW164" i="1"/>
  <c r="BW528" i="1"/>
  <c r="BW407" i="1"/>
  <c r="BW549" i="1"/>
  <c r="BW370" i="1"/>
  <c r="BW92" i="1"/>
  <c r="BW251" i="1"/>
  <c r="BW324" i="1"/>
  <c r="BW441" i="1"/>
  <c r="BW170" i="1"/>
  <c r="BW65" i="1"/>
  <c r="BW298" i="1"/>
  <c r="BW216" i="1"/>
  <c r="BW380" i="1"/>
  <c r="BW447" i="1"/>
  <c r="BW329" i="1"/>
  <c r="BW485" i="1"/>
  <c r="BW426" i="1"/>
  <c r="BW156" i="1"/>
  <c r="BW554" i="1"/>
  <c r="BW467" i="1"/>
  <c r="BW509" i="1"/>
  <c r="BW410" i="1"/>
  <c r="BW359" i="1"/>
  <c r="BW501" i="1"/>
  <c r="BW393" i="1"/>
  <c r="BW232" i="1"/>
  <c r="BW541" i="1"/>
  <c r="BW159" i="1"/>
  <c r="BW243" i="1"/>
  <c r="BW320" i="1"/>
  <c r="BW449" i="1"/>
  <c r="BW431" i="1"/>
  <c r="BW10" i="1"/>
  <c r="BW522" i="1"/>
  <c r="BW362" i="1"/>
  <c r="BW69" i="1"/>
  <c r="BW44" i="1"/>
  <c r="BW516" i="1"/>
  <c r="BW71" i="1"/>
  <c r="BW333" i="1"/>
  <c r="BW444" i="1"/>
  <c r="BW448" i="1"/>
  <c r="BW34" i="1"/>
  <c r="BW284" i="1"/>
  <c r="BW99" i="1"/>
  <c r="BW536" i="1"/>
  <c r="BW456" i="1"/>
  <c r="BW419" i="1"/>
  <c r="BW80" i="1"/>
  <c r="BW279" i="1"/>
  <c r="BW454" i="1"/>
  <c r="BW374" i="1"/>
  <c r="BW425" i="1"/>
  <c r="BW185" i="1"/>
  <c r="BW54" i="1"/>
  <c r="BW100" i="1"/>
  <c r="BW101" i="1"/>
  <c r="BW178" i="1"/>
  <c r="BW31" i="1"/>
  <c r="BW489" i="1"/>
  <c r="BW16" i="1"/>
  <c r="BW540" i="1"/>
  <c r="BW26" i="1"/>
  <c r="BW328" i="1"/>
  <c r="BW173" i="1"/>
  <c r="BW191" i="1"/>
  <c r="BW484" i="1"/>
  <c r="BW406" i="1"/>
  <c r="BW534" i="1"/>
  <c r="BW547" i="1"/>
  <c r="BW241" i="1"/>
  <c r="BW217" i="1"/>
  <c r="BW473" i="1"/>
  <c r="BW510" i="1"/>
  <c r="BW392" i="1"/>
  <c r="BW526" i="1"/>
  <c r="BW7" i="1"/>
  <c r="BW4" i="1"/>
  <c r="BW199" i="1"/>
  <c r="BW506" i="1"/>
  <c r="BW197" i="1"/>
  <c r="BW480" i="1"/>
  <c r="BW434" i="1"/>
  <c r="BW463" i="1"/>
  <c r="BW42" i="1"/>
  <c r="BW84" i="1"/>
  <c r="BW239" i="1"/>
  <c r="BW408" i="1"/>
  <c r="BW317" i="1"/>
  <c r="BW227" i="1"/>
  <c r="BW158" i="1"/>
  <c r="BW355" i="1"/>
  <c r="BW286" i="1"/>
  <c r="BW115" i="1"/>
  <c r="BW209" i="1"/>
  <c r="BW57" i="1"/>
  <c r="BW365" i="1"/>
  <c r="BW405" i="1"/>
  <c r="BW349" i="1"/>
  <c r="BW119" i="1"/>
  <c r="BW363" i="1"/>
  <c r="BW293" i="1"/>
  <c r="BW400" i="1"/>
  <c r="BW552" i="1"/>
  <c r="BW52" i="1"/>
  <c r="BW247" i="1"/>
  <c r="BW326" i="1"/>
  <c r="BW375" i="1"/>
  <c r="BW13" i="1"/>
  <c r="BW460" i="1"/>
  <c r="BW148" i="1"/>
  <c r="BW302" i="1"/>
  <c r="BW127" i="1"/>
  <c r="BW58" i="1"/>
  <c r="BW255" i="1"/>
  <c r="BW186" i="1"/>
  <c r="BW75" i="1"/>
  <c r="BW135" i="1"/>
  <c r="BW313" i="1"/>
  <c r="BW263" i="1"/>
  <c r="BW487" i="1"/>
  <c r="BW138" i="1"/>
  <c r="BW331" i="1"/>
  <c r="BW538" i="1"/>
  <c r="BW386" i="1"/>
  <c r="BW77" i="1"/>
  <c r="BW514" i="1"/>
  <c r="BW8" i="1"/>
  <c r="BW470" i="1"/>
  <c r="BW300" i="1"/>
  <c r="BW527" i="1"/>
  <c r="BW149" i="1"/>
  <c r="BW177" i="1"/>
  <c r="BW264" i="1"/>
  <c r="BW433" i="1"/>
  <c r="BW520" i="1"/>
  <c r="BW517" i="1"/>
  <c r="BW96" i="1"/>
  <c r="BW490" i="1"/>
  <c r="BW439" i="1"/>
  <c r="BW257" i="1"/>
  <c r="BW430" i="1"/>
  <c r="BW513" i="1"/>
  <c r="BW457" i="1"/>
  <c r="BW296" i="1"/>
  <c r="BW245" i="1"/>
  <c r="BW322" i="1"/>
  <c r="BW500" i="1"/>
  <c r="BW130" i="1"/>
  <c r="BW258" i="1"/>
  <c r="BW507" i="1"/>
  <c r="BW15" i="1"/>
  <c r="BW204" i="1"/>
  <c r="BW59" i="1"/>
  <c r="BW154" i="1"/>
  <c r="BW371" i="1"/>
  <c r="BW187" i="1"/>
  <c r="BW315" i="1"/>
  <c r="BW225" i="1"/>
  <c r="BW334" i="1"/>
  <c r="BW51" i="1"/>
  <c r="BW179" i="1"/>
  <c r="BW107" i="1"/>
  <c r="BW301" i="1"/>
  <c r="BW537" i="1"/>
  <c r="BW303" i="1"/>
  <c r="BW275" i="1"/>
  <c r="BW330" i="1"/>
  <c r="BW502" i="1"/>
  <c r="BW114" i="1"/>
  <c r="BW238" i="1"/>
  <c r="BW181" i="1"/>
  <c r="BW271" i="1"/>
  <c r="BW14" i="1"/>
  <c r="BW78" i="1"/>
  <c r="BW270" i="1"/>
  <c r="BW491" i="1"/>
  <c r="BW384" i="1"/>
  <c r="BW196" i="1"/>
  <c r="BW387" i="1"/>
  <c r="BW488" i="1"/>
  <c r="BW469" i="1"/>
  <c r="BW122" i="1"/>
  <c r="BW518" i="1"/>
  <c r="BW486" i="1"/>
  <c r="BW121" i="1"/>
  <c r="BW478" i="1"/>
  <c r="BW193" i="1"/>
  <c r="BW377" i="1"/>
  <c r="BW85" i="1"/>
  <c r="BW87" i="1"/>
  <c r="BW19" i="1"/>
  <c r="BW261" i="1"/>
  <c r="BW343" i="1"/>
  <c r="BW66" i="1"/>
  <c r="BW416" i="1"/>
  <c r="BW316" i="1"/>
  <c r="BW310" i="1"/>
  <c r="BW341" i="1"/>
  <c r="BW188" i="1"/>
  <c r="BW314" i="1"/>
  <c r="BW442" i="1"/>
  <c r="BW282" i="1"/>
  <c r="BW462" i="1"/>
  <c r="BW28" i="1"/>
  <c r="BW67" i="1"/>
  <c r="BW169" i="1"/>
  <c r="BW347" i="1"/>
  <c r="BW195" i="1"/>
  <c r="BW323" i="1"/>
  <c r="BW29" i="1"/>
  <c r="BW201" i="1"/>
  <c r="BW22" i="1"/>
  <c r="BW350" i="1"/>
  <c r="BW32" i="1"/>
  <c r="BW336" i="1"/>
  <c r="BW483" i="1"/>
  <c r="BW471" i="1"/>
  <c r="BW190" i="1"/>
  <c r="BW73" i="1"/>
  <c r="BW108" i="1"/>
  <c r="BW319" i="1"/>
  <c r="BW136" i="1"/>
  <c r="BW105" i="1"/>
  <c r="BW151" i="1"/>
  <c r="BW287" i="1"/>
  <c r="BW468" i="1"/>
  <c r="BW413" i="1"/>
  <c r="BW183" i="1"/>
  <c r="BW102" i="1"/>
  <c r="BW208" i="1"/>
  <c r="BW533" i="1"/>
  <c r="BW126" i="1"/>
  <c r="BW414" i="1"/>
  <c r="BW274" i="1"/>
  <c r="BW233" i="1"/>
  <c r="BW203" i="1"/>
  <c r="BW112" i="1"/>
  <c r="BW237" i="1"/>
  <c r="BW91" i="1"/>
  <c r="BW141" i="1"/>
  <c r="BW524" i="1"/>
  <c r="BW379" i="1"/>
  <c r="BW23" i="1"/>
  <c r="BW250" i="1"/>
  <c r="BW152" i="1"/>
  <c r="BW259" i="1"/>
  <c r="BW62" i="1"/>
  <c r="BW477" i="1"/>
  <c r="BW398" i="1"/>
  <c r="BW110" i="1"/>
  <c r="BW548" i="1"/>
  <c r="BW445" i="1"/>
  <c r="BW132" i="1"/>
  <c r="BW412" i="1"/>
  <c r="BW436" i="1"/>
  <c r="BW443" i="1"/>
  <c r="BW399" i="1"/>
  <c r="BW260" i="1"/>
  <c r="BW397" i="1"/>
  <c r="BW285" i="1"/>
  <c r="BW542" i="1"/>
  <c r="BW437" i="1"/>
  <c r="BW424" i="1"/>
  <c r="BW229" i="1"/>
  <c r="BW55" i="1"/>
  <c r="BW499" i="1"/>
  <c r="BW25" i="1"/>
  <c r="BW452" i="1"/>
  <c r="EI3" i="1" l="1"/>
  <c r="CZ3" i="1"/>
  <c r="B807" i="7"/>
  <c r="AU1" i="3"/>
  <c r="AC1" i="3"/>
  <c r="B247" i="7"/>
  <c r="B37" i="7"/>
  <c r="B457" i="7"/>
  <c r="K4" i="12"/>
  <c r="K1" i="3"/>
  <c r="T1" i="3"/>
  <c r="B422" i="7"/>
  <c r="B737" i="7"/>
  <c r="B597" i="7"/>
  <c r="AL1" i="1"/>
  <c r="F5" i="36"/>
  <c r="AO1" i="1"/>
  <c r="P4" i="12"/>
  <c r="B177" i="7"/>
  <c r="G4" i="12"/>
  <c r="BA1" i="1"/>
  <c r="F4" i="12"/>
  <c r="I4" i="12"/>
  <c r="O4" i="12"/>
  <c r="D5" i="36"/>
  <c r="BM1" i="3"/>
  <c r="H4" i="12"/>
  <c r="K1" i="1"/>
  <c r="Q4" i="12"/>
  <c r="C4" i="12"/>
  <c r="B142" i="7"/>
  <c r="B212" i="7"/>
  <c r="BJ1" i="3"/>
  <c r="E1" i="3"/>
  <c r="AC1" i="1"/>
  <c r="E1" i="1"/>
  <c r="L4" i="12"/>
  <c r="J4" i="12"/>
  <c r="Z1" i="1"/>
  <c r="G5" i="36"/>
  <c r="N1" i="1"/>
  <c r="N4" i="12"/>
  <c r="B702" i="7"/>
  <c r="E5" i="36"/>
  <c r="Q1" i="1"/>
  <c r="C5" i="36"/>
  <c r="AR1" i="3"/>
  <c r="B1" i="1"/>
  <c r="C6" i="36"/>
  <c r="BS1" i="1"/>
  <c r="BG1" i="1"/>
  <c r="B317" i="7"/>
  <c r="B527" i="7"/>
  <c r="Z1" i="3"/>
  <c r="Y4" i="12"/>
  <c r="AI1" i="1"/>
  <c r="E4" i="12"/>
  <c r="H5" i="36"/>
  <c r="B107" i="7"/>
  <c r="B562" i="7"/>
  <c r="AL1" i="3"/>
  <c r="AF1" i="3"/>
  <c r="T1" i="1"/>
  <c r="AX1" i="1"/>
  <c r="T4" i="12"/>
  <c r="B632" i="7"/>
  <c r="N1" i="3"/>
  <c r="AU1" i="1"/>
  <c r="M4" i="12"/>
  <c r="AO1" i="3"/>
  <c r="BJ1" i="1"/>
  <c r="B282" i="7"/>
  <c r="W4" i="12"/>
  <c r="H1" i="3"/>
  <c r="Z4" i="12"/>
  <c r="S4" i="12"/>
  <c r="B352" i="7"/>
  <c r="B667" i="7"/>
  <c r="AX1" i="3"/>
  <c r="X4" i="12"/>
  <c r="R4" i="12"/>
  <c r="H1" i="1"/>
  <c r="U4" i="12"/>
  <c r="AR1" i="1"/>
  <c r="D4" i="12"/>
  <c r="AF1" i="1"/>
  <c r="B492" i="7"/>
  <c r="B387" i="7"/>
  <c r="B1" i="3"/>
  <c r="B2" i="7"/>
  <c r="Q1" i="3"/>
  <c r="B772" i="7"/>
  <c r="BM1" i="1"/>
  <c r="AI1" i="3"/>
  <c r="BP1" i="1"/>
  <c r="BP1" i="3"/>
  <c r="W1" i="1"/>
  <c r="B72" i="7"/>
  <c r="BS1" i="3"/>
  <c r="BG1" i="3"/>
  <c r="BA1" i="3"/>
  <c r="V4" i="12"/>
  <c r="BD1" i="3"/>
  <c r="BD1" i="1"/>
  <c r="W1" i="3"/>
  <c r="DM449" i="1" l="1"/>
  <c r="DL449" i="1"/>
  <c r="DM537" i="1"/>
  <c r="DL537" i="1"/>
  <c r="DL491" i="1"/>
  <c r="DM491" i="1"/>
  <c r="DM516" i="1"/>
  <c r="DL516" i="1"/>
  <c r="DL424" i="1"/>
  <c r="DM424" i="1"/>
  <c r="DM554" i="1"/>
  <c r="DL554" i="1"/>
  <c r="DM401" i="1"/>
  <c r="DL401" i="1"/>
  <c r="DM520" i="1"/>
  <c r="DL520" i="1"/>
  <c r="DM506" i="1"/>
  <c r="DL506" i="1"/>
  <c r="DM464" i="1"/>
  <c r="DL464" i="1"/>
  <c r="DM478" i="1"/>
  <c r="DL478" i="1"/>
  <c r="DM501" i="1"/>
  <c r="DL501" i="1"/>
  <c r="DM405" i="1"/>
  <c r="DL405" i="1"/>
  <c r="DL416" i="1"/>
  <c r="DM416" i="1"/>
  <c r="DM472" i="1"/>
  <c r="DL472" i="1"/>
  <c r="DL420" i="1"/>
  <c r="DM420" i="1"/>
  <c r="DL523" i="1"/>
  <c r="DM523" i="1"/>
  <c r="DM458" i="1"/>
  <c r="DL458" i="1"/>
  <c r="DM452" i="1"/>
  <c r="DL452" i="1"/>
  <c r="DM434" i="1"/>
  <c r="DL434" i="1"/>
  <c r="DM477" i="1"/>
  <c r="DL477" i="1"/>
  <c r="DM415" i="1"/>
  <c r="DL415" i="1"/>
  <c r="DM384" i="1"/>
  <c r="DL384" i="1"/>
  <c r="DM460" i="1"/>
  <c r="DL460" i="1"/>
  <c r="DM455" i="1"/>
  <c r="DL455" i="1"/>
  <c r="DM433" i="1"/>
  <c r="DL433" i="1"/>
  <c r="DM540" i="1"/>
  <c r="DL540" i="1"/>
  <c r="DM502" i="1"/>
  <c r="DL502" i="1"/>
  <c r="DL422" i="1"/>
  <c r="DM422" i="1"/>
  <c r="DL390" i="1"/>
  <c r="DM390" i="1"/>
  <c r="DM486" i="1"/>
  <c r="DL486" i="1"/>
  <c r="DM538" i="1"/>
  <c r="DL538" i="1"/>
  <c r="DL408" i="1"/>
  <c r="DM408" i="1"/>
  <c r="DM445" i="1"/>
  <c r="DL445" i="1"/>
  <c r="DL426" i="1"/>
  <c r="DM426" i="1"/>
  <c r="DM442" i="1"/>
  <c r="DL442" i="1"/>
  <c r="DM535" i="1"/>
  <c r="DL535" i="1"/>
  <c r="DM476" i="1"/>
  <c r="DL476" i="1"/>
  <c r="DL385" i="1"/>
  <c r="DM385" i="1"/>
  <c r="DM492" i="1"/>
  <c r="DL492" i="1"/>
  <c r="DM413" i="1"/>
  <c r="DL413" i="1"/>
  <c r="DM545" i="1"/>
  <c r="DL545" i="1"/>
  <c r="DM444" i="1"/>
  <c r="DL444" i="1"/>
  <c r="DM493" i="1"/>
  <c r="DL493" i="1"/>
  <c r="DM454" i="1"/>
  <c r="DL454" i="1"/>
  <c r="DM553" i="1"/>
  <c r="DL553" i="1"/>
  <c r="DL427" i="1"/>
  <c r="DM427" i="1"/>
  <c r="DM436" i="1"/>
  <c r="DL436" i="1"/>
  <c r="DM543" i="1"/>
  <c r="DL543" i="1"/>
  <c r="DM550" i="1"/>
  <c r="DL550" i="1"/>
  <c r="DM517" i="1"/>
  <c r="DL517" i="1"/>
  <c r="DM397" i="1"/>
  <c r="DL397" i="1"/>
  <c r="DM440" i="1"/>
  <c r="DL440" i="1"/>
  <c r="DM391" i="1"/>
  <c r="DL391" i="1"/>
  <c r="DM470" i="1"/>
  <c r="DL470" i="1"/>
  <c r="DM508" i="1"/>
  <c r="DL508" i="1"/>
  <c r="DM431" i="1"/>
  <c r="DL431" i="1"/>
  <c r="DM479" i="1"/>
  <c r="DL479" i="1"/>
  <c r="DM432" i="1"/>
  <c r="DL432" i="1"/>
  <c r="DM451" i="1"/>
  <c r="DL451" i="1"/>
  <c r="DM481" i="1"/>
  <c r="DL481" i="1"/>
  <c r="DM546" i="1"/>
  <c r="DL546" i="1"/>
  <c r="DM503" i="1"/>
  <c r="DL503" i="1"/>
  <c r="DM435" i="1"/>
  <c r="DL435" i="1"/>
  <c r="DM474" i="1"/>
  <c r="DL474" i="1"/>
  <c r="DM524" i="1"/>
  <c r="DL524" i="1"/>
  <c r="DM485" i="1"/>
  <c r="DL485" i="1"/>
  <c r="DL402" i="1"/>
  <c r="DM402" i="1"/>
  <c r="DM504" i="1"/>
  <c r="DL504" i="1"/>
  <c r="DM518" i="1"/>
  <c r="DL518" i="1"/>
  <c r="DM505" i="1"/>
  <c r="DL505" i="1"/>
  <c r="DM438" i="1"/>
  <c r="DL438" i="1"/>
  <c r="DL459" i="1"/>
  <c r="DM459" i="1"/>
  <c r="DL419" i="1"/>
  <c r="DM419" i="1"/>
  <c r="DM389" i="1"/>
  <c r="DL389" i="1"/>
  <c r="DM383" i="1"/>
  <c r="DL383" i="1"/>
  <c r="DM530" i="1"/>
  <c r="DL530" i="1"/>
  <c r="DM466" i="1"/>
  <c r="DL466" i="1"/>
  <c r="DM430" i="1"/>
  <c r="DL430" i="1"/>
  <c r="DM429" i="1"/>
  <c r="DL429" i="1"/>
  <c r="DL507" i="1"/>
  <c r="DM507" i="1"/>
  <c r="DM532" i="1"/>
  <c r="DL532" i="1"/>
  <c r="DM544" i="1"/>
  <c r="DL544" i="1"/>
  <c r="DL443" i="1"/>
  <c r="DM443" i="1"/>
  <c r="DM500" i="1"/>
  <c r="DL500" i="1"/>
  <c r="DM521" i="1"/>
  <c r="DL521" i="1"/>
  <c r="DM441" i="1"/>
  <c r="DL441" i="1"/>
  <c r="DM446" i="1"/>
  <c r="DL446" i="1"/>
  <c r="DL411" i="1"/>
  <c r="DM411" i="1"/>
  <c r="DM437" i="1"/>
  <c r="DL437" i="1"/>
  <c r="DL410" i="1"/>
  <c r="DM410" i="1"/>
  <c r="DM542" i="1"/>
  <c r="DL542" i="1"/>
  <c r="DL394" i="1"/>
  <c r="DM394" i="1"/>
  <c r="DM522" i="1"/>
  <c r="DL522" i="1"/>
  <c r="DL398" i="1"/>
  <c r="DM398" i="1"/>
  <c r="DM461" i="1"/>
  <c r="DL461" i="1"/>
  <c r="DM456" i="1"/>
  <c r="DL456" i="1"/>
  <c r="DM487" i="1"/>
  <c r="DL487" i="1"/>
  <c r="DM453" i="1"/>
  <c r="DL453" i="1"/>
  <c r="DM482" i="1"/>
  <c r="DL482" i="1"/>
  <c r="DM450" i="1"/>
  <c r="DL450" i="1"/>
  <c r="DM525" i="1"/>
  <c r="DL525" i="1"/>
  <c r="DL400" i="1"/>
  <c r="DM400" i="1"/>
  <c r="DM529" i="1"/>
  <c r="DL529" i="1"/>
  <c r="DM463" i="1"/>
  <c r="DL463" i="1"/>
  <c r="DM465" i="1"/>
  <c r="DL465" i="1"/>
  <c r="DM541" i="1"/>
  <c r="DL541" i="1"/>
  <c r="DM462" i="1"/>
  <c r="DL462" i="1"/>
  <c r="DM494" i="1"/>
  <c r="DL494" i="1"/>
  <c r="DM549" i="1"/>
  <c r="DL549" i="1"/>
  <c r="DL406" i="1"/>
  <c r="DM406" i="1"/>
  <c r="DM497" i="1"/>
  <c r="DL497" i="1"/>
  <c r="DM514" i="1"/>
  <c r="DL514" i="1"/>
  <c r="DM526" i="1"/>
  <c r="DL526" i="1"/>
  <c r="DM480" i="1"/>
  <c r="DL480" i="1"/>
  <c r="DL428" i="1"/>
  <c r="DM428" i="1"/>
  <c r="DL388" i="1"/>
  <c r="DM388" i="1"/>
  <c r="DM499" i="1"/>
  <c r="DL499" i="1"/>
  <c r="DM510" i="1"/>
  <c r="DL510" i="1"/>
  <c r="DM399" i="1"/>
  <c r="DL399" i="1"/>
  <c r="DM527" i="1"/>
  <c r="DL527" i="1"/>
  <c r="DL386" i="1"/>
  <c r="DM386" i="1"/>
  <c r="DM468" i="1"/>
  <c r="DL468" i="1"/>
  <c r="DM548" i="1"/>
  <c r="DL548" i="1"/>
  <c r="DM528" i="1"/>
  <c r="DL528" i="1"/>
  <c r="DM448" i="1"/>
  <c r="DL448" i="1"/>
  <c r="DM425" i="1"/>
  <c r="DL425" i="1"/>
  <c r="DM519" i="1"/>
  <c r="DL519" i="1"/>
  <c r="DL387" i="1"/>
  <c r="DM387" i="1"/>
  <c r="DM483" i="1"/>
  <c r="DL483" i="1"/>
  <c r="DL475" i="1"/>
  <c r="DM475" i="1"/>
  <c r="DM393" i="1"/>
  <c r="DL393" i="1"/>
  <c r="DM496" i="1"/>
  <c r="DL496" i="1"/>
  <c r="DM515" i="1"/>
  <c r="DL515" i="1"/>
  <c r="DL418" i="1"/>
  <c r="DM418" i="1"/>
  <c r="DM536" i="1"/>
  <c r="DL536" i="1"/>
  <c r="DM531" i="1"/>
  <c r="DL531" i="1"/>
  <c r="DM423" i="1"/>
  <c r="DL423" i="1"/>
  <c r="DL539" i="1"/>
  <c r="DM539" i="1"/>
  <c r="DM407" i="1"/>
  <c r="DL407" i="1"/>
  <c r="DM447" i="1"/>
  <c r="DL447" i="1"/>
  <c r="DM495" i="1"/>
  <c r="DL495" i="1"/>
  <c r="DL395" i="1"/>
  <c r="DM395" i="1"/>
  <c r="DM498" i="1"/>
  <c r="DL498" i="1"/>
  <c r="DM534" i="1"/>
  <c r="DL534" i="1"/>
  <c r="DM512" i="1"/>
  <c r="DL512" i="1"/>
  <c r="DM469" i="1"/>
  <c r="DL469" i="1"/>
  <c r="DM488" i="1"/>
  <c r="DL488" i="1"/>
  <c r="DM484" i="1"/>
  <c r="DL484" i="1"/>
  <c r="DL414" i="1"/>
  <c r="DM414" i="1"/>
  <c r="DM467" i="1"/>
  <c r="DL467" i="1"/>
  <c r="DL412" i="1"/>
  <c r="DM412" i="1"/>
  <c r="DM490" i="1"/>
  <c r="DL490" i="1"/>
  <c r="DM509" i="1"/>
  <c r="DL509" i="1"/>
  <c r="DM457" i="1"/>
  <c r="DL457" i="1"/>
  <c r="DM409" i="1"/>
  <c r="DL409" i="1"/>
  <c r="DL404" i="1"/>
  <c r="DM404" i="1"/>
  <c r="DL396" i="1"/>
  <c r="DM396" i="1"/>
  <c r="DM513" i="1"/>
  <c r="DL513" i="1"/>
  <c r="DM552" i="1"/>
  <c r="DL552" i="1"/>
  <c r="DM489" i="1"/>
  <c r="DL489" i="1"/>
  <c r="DL392" i="1"/>
  <c r="DM392" i="1"/>
  <c r="DM471" i="1"/>
  <c r="DL471" i="1"/>
  <c r="DM533" i="1"/>
  <c r="DL533" i="1"/>
  <c r="DM439" i="1"/>
  <c r="DL439" i="1"/>
  <c r="DL417" i="1"/>
  <c r="DM417" i="1"/>
  <c r="DM473" i="1"/>
  <c r="DL473" i="1"/>
  <c r="DM511" i="1"/>
  <c r="DL511" i="1"/>
  <c r="DL403" i="1"/>
  <c r="DM403" i="1"/>
  <c r="DM547" i="1"/>
  <c r="DL547" i="1"/>
  <c r="DM421" i="1"/>
  <c r="DL421" i="1"/>
  <c r="DM551" i="1"/>
  <c r="DL551" i="1"/>
  <c r="EI238" i="1"/>
  <c r="AK2" i="1"/>
  <c r="AL2" i="1"/>
  <c r="AM2" i="1"/>
  <c r="EI95" i="1"/>
  <c r="EI181" i="1"/>
  <c r="EI124" i="1"/>
  <c r="EI256" i="1"/>
  <c r="EI197" i="1"/>
  <c r="EI109" i="1"/>
  <c r="S2" i="1"/>
  <c r="T2" i="1"/>
  <c r="U2" i="1"/>
  <c r="EH540" i="1"/>
  <c r="DJ540" i="1"/>
  <c r="EG540" i="1"/>
  <c r="DY540" i="1"/>
  <c r="EM540" i="1"/>
  <c r="DZ540" i="1"/>
  <c r="DQ540" i="1"/>
  <c r="DU540" i="1"/>
  <c r="DG540" i="1"/>
  <c r="DH540" i="1"/>
  <c r="DT540" i="1"/>
  <c r="EA540" i="1"/>
  <c r="DI540" i="1"/>
  <c r="DA540" i="1"/>
  <c r="EK540" i="1" s="1"/>
  <c r="DD540" i="1"/>
  <c r="DR540" i="1"/>
  <c r="ED540" i="1"/>
  <c r="DS540" i="1"/>
  <c r="DK540" i="1"/>
  <c r="EE540" i="1"/>
  <c r="DF540" i="1"/>
  <c r="DP540" i="1"/>
  <c r="DV540" i="1"/>
  <c r="DW540" i="1"/>
  <c r="EF540" i="1"/>
  <c r="DO540" i="1"/>
  <c r="EB540" i="1"/>
  <c r="DE540" i="1"/>
  <c r="EC540" i="1"/>
  <c r="DX540" i="1"/>
  <c r="EI540" i="1"/>
  <c r="DN540" i="1"/>
  <c r="EL540" i="1"/>
  <c r="DB540" i="1"/>
  <c r="DC540" i="1"/>
  <c r="DU516" i="1"/>
  <c r="EC516" i="1"/>
  <c r="EE516" i="1"/>
  <c r="EG516" i="1"/>
  <c r="DG516" i="1"/>
  <c r="DV516" i="1"/>
  <c r="EB516" i="1"/>
  <c r="DC516" i="1"/>
  <c r="DE516" i="1"/>
  <c r="DZ516" i="1"/>
  <c r="DT516" i="1"/>
  <c r="DO516" i="1"/>
  <c r="DX516" i="1"/>
  <c r="DB516" i="1"/>
  <c r="EM516" i="1"/>
  <c r="DP516" i="1"/>
  <c r="EI516" i="1"/>
  <c r="EA516" i="1"/>
  <c r="DS516" i="1"/>
  <c r="DF516" i="1"/>
  <c r="DJ516" i="1" s="1"/>
  <c r="DY516" i="1"/>
  <c r="DI516" i="1"/>
  <c r="EL516" i="1"/>
  <c r="DW516" i="1"/>
  <c r="EF516" i="1"/>
  <c r="DH516" i="1"/>
  <c r="DK516" i="1"/>
  <c r="DD516" i="1"/>
  <c r="DN516" i="1"/>
  <c r="DA516" i="1"/>
  <c r="EK516" i="1" s="1"/>
  <c r="ED516" i="1"/>
  <c r="EH516" i="1"/>
  <c r="DR516" i="1"/>
  <c r="DQ516" i="1"/>
  <c r="EI232" i="1"/>
  <c r="AS2" i="1"/>
  <c r="AR2" i="1"/>
  <c r="AQ2" i="1"/>
  <c r="DR492" i="1"/>
  <c r="EM492" i="1"/>
  <c r="DH492" i="1"/>
  <c r="DN492" i="1"/>
  <c r="DC492" i="1"/>
  <c r="DK492" i="1"/>
  <c r="DE492" i="1"/>
  <c r="DD492" i="1"/>
  <c r="DY492" i="1"/>
  <c r="EF492" i="1"/>
  <c r="DG492" i="1"/>
  <c r="EC492" i="1"/>
  <c r="DX492" i="1"/>
  <c r="EI492" i="1"/>
  <c r="ED492" i="1"/>
  <c r="DT492" i="1"/>
  <c r="DP492" i="1"/>
  <c r="EL492" i="1"/>
  <c r="DA492" i="1"/>
  <c r="EK492" i="1" s="1"/>
  <c r="DF492" i="1"/>
  <c r="DU492" i="1"/>
  <c r="EA492" i="1"/>
  <c r="EB492" i="1"/>
  <c r="DS492" i="1"/>
  <c r="DO492" i="1"/>
  <c r="DZ492" i="1"/>
  <c r="EG492" i="1"/>
  <c r="EE492" i="1"/>
  <c r="DQ492" i="1"/>
  <c r="DB492" i="1"/>
  <c r="DW492" i="1"/>
  <c r="EH492" i="1"/>
  <c r="DI492" i="1"/>
  <c r="DJ492" i="1"/>
  <c r="DV492" i="1"/>
  <c r="EI74" i="1"/>
  <c r="EI70" i="1"/>
  <c r="EI178" i="1"/>
  <c r="DE447" i="1"/>
  <c r="ED447" i="1"/>
  <c r="DI447" i="1"/>
  <c r="DD447" i="1"/>
  <c r="DG447" i="1"/>
  <c r="DX447" i="1"/>
  <c r="DO447" i="1"/>
  <c r="EG447" i="1"/>
  <c r="DH447" i="1"/>
  <c r="DU447" i="1"/>
  <c r="EB447" i="1"/>
  <c r="DS447" i="1"/>
  <c r="EC447" i="1"/>
  <c r="DQ447" i="1"/>
  <c r="EF447" i="1"/>
  <c r="EM447" i="1"/>
  <c r="DT447" i="1"/>
  <c r="DN447" i="1"/>
  <c r="DK447" i="1"/>
  <c r="DW447" i="1"/>
  <c r="EI447" i="1"/>
  <c r="DB447" i="1"/>
  <c r="EL447" i="1"/>
  <c r="EE447" i="1"/>
  <c r="DR447" i="1"/>
  <c r="DZ447" i="1"/>
  <c r="DV447" i="1"/>
  <c r="DA447" i="1"/>
  <c r="EK447" i="1" s="1"/>
  <c r="EH447" i="1"/>
  <c r="DP447" i="1"/>
  <c r="DY447" i="1"/>
  <c r="DF447" i="1"/>
  <c r="DJ447" i="1" s="1"/>
  <c r="DC447" i="1"/>
  <c r="EA447" i="1"/>
  <c r="EG506" i="1"/>
  <c r="EI506" i="1"/>
  <c r="DW506" i="1"/>
  <c r="DO506" i="1"/>
  <c r="EC506" i="1"/>
  <c r="DN506" i="1"/>
  <c r="DH506" i="1"/>
  <c r="DT506" i="1"/>
  <c r="EE506" i="1"/>
  <c r="DI506" i="1"/>
  <c r="DK506" i="1"/>
  <c r="DV506" i="1"/>
  <c r="EL506" i="1"/>
  <c r="DF506" i="1"/>
  <c r="DJ506" i="1" s="1"/>
  <c r="DX506" i="1"/>
  <c r="DP506" i="1"/>
  <c r="DB506" i="1"/>
  <c r="DQ506" i="1"/>
  <c r="EH506" i="1"/>
  <c r="EF506" i="1"/>
  <c r="DS506" i="1"/>
  <c r="DU506" i="1"/>
  <c r="EM506" i="1"/>
  <c r="DR506" i="1"/>
  <c r="EA506" i="1"/>
  <c r="DZ506" i="1"/>
  <c r="DE506" i="1"/>
  <c r="ED506" i="1"/>
  <c r="DA506" i="1"/>
  <c r="EK506" i="1" s="1"/>
  <c r="DD506" i="1"/>
  <c r="DG506" i="1"/>
  <c r="EB506" i="1"/>
  <c r="DC506" i="1"/>
  <c r="DY506" i="1"/>
  <c r="EI152" i="1"/>
  <c r="EI122" i="1"/>
  <c r="EI131" i="1"/>
  <c r="EI87" i="1"/>
  <c r="B793" i="7"/>
  <c r="A800" i="7" s="1"/>
  <c r="B773" i="7"/>
  <c r="B783" i="7"/>
  <c r="DW546" i="1"/>
  <c r="DT546" i="1"/>
  <c r="DY546" i="1"/>
  <c r="EM546" i="1"/>
  <c r="DC546" i="1"/>
  <c r="DH546" i="1"/>
  <c r="DG546" i="1"/>
  <c r="DB546" i="1"/>
  <c r="DD546" i="1"/>
  <c r="DO546" i="1"/>
  <c r="DN546" i="1"/>
  <c r="ED546" i="1"/>
  <c r="DZ546" i="1"/>
  <c r="DI546" i="1"/>
  <c r="EC546" i="1"/>
  <c r="DV546" i="1"/>
  <c r="EL546" i="1"/>
  <c r="DR546" i="1"/>
  <c r="DQ546" i="1"/>
  <c r="EF546" i="1"/>
  <c r="EE546" i="1"/>
  <c r="EB546" i="1"/>
  <c r="DS546" i="1"/>
  <c r="EG546" i="1"/>
  <c r="DP546" i="1"/>
  <c r="DU546" i="1"/>
  <c r="DA546" i="1"/>
  <c r="EK546" i="1" s="1"/>
  <c r="DJ546" i="1"/>
  <c r="DF546" i="1"/>
  <c r="EH546" i="1"/>
  <c r="DK546" i="1"/>
  <c r="DE546" i="1"/>
  <c r="EI546" i="1"/>
  <c r="DX546" i="1"/>
  <c r="EA546" i="1"/>
  <c r="ED437" i="1"/>
  <c r="EH437" i="1"/>
  <c r="DO437" i="1"/>
  <c r="DQ437" i="1"/>
  <c r="DG437" i="1"/>
  <c r="EC437" i="1"/>
  <c r="EE437" i="1"/>
  <c r="DT437" i="1"/>
  <c r="EA437" i="1"/>
  <c r="EL437" i="1"/>
  <c r="EG437" i="1"/>
  <c r="DY437" i="1"/>
  <c r="EF437" i="1"/>
  <c r="DP437" i="1"/>
  <c r="EB437" i="1"/>
  <c r="DE437" i="1"/>
  <c r="DB437" i="1"/>
  <c r="DD437" i="1"/>
  <c r="DW437" i="1"/>
  <c r="EM437" i="1"/>
  <c r="DV437" i="1"/>
  <c r="DK437" i="1"/>
  <c r="DU437" i="1"/>
  <c r="DA437" i="1"/>
  <c r="EK437" i="1" s="1"/>
  <c r="DI437" i="1"/>
  <c r="DZ437" i="1"/>
  <c r="EI437" i="1"/>
  <c r="DN437" i="1"/>
  <c r="DF437" i="1"/>
  <c r="DJ437" i="1" s="1"/>
  <c r="DR437" i="1"/>
  <c r="DH437" i="1"/>
  <c r="DS437" i="1"/>
  <c r="DC437" i="1"/>
  <c r="DX437" i="1"/>
  <c r="EI31" i="1"/>
  <c r="C2" i="1"/>
  <c r="A2" i="1"/>
  <c r="B2" i="1"/>
  <c r="EI133" i="1"/>
  <c r="AE2" i="1"/>
  <c r="AF2" i="1"/>
  <c r="AG2" i="1"/>
  <c r="EI190" i="1"/>
  <c r="B58" i="7"/>
  <c r="B38" i="7"/>
  <c r="B48" i="7"/>
  <c r="EI297" i="1"/>
  <c r="EI85" i="1"/>
  <c r="DD521" i="1"/>
  <c r="DZ521" i="1"/>
  <c r="DI521" i="1"/>
  <c r="EB521" i="1"/>
  <c r="DY521" i="1"/>
  <c r="DA521" i="1"/>
  <c r="EK521" i="1" s="1"/>
  <c r="EG521" i="1"/>
  <c r="EM521" i="1"/>
  <c r="DU521" i="1"/>
  <c r="DQ521" i="1"/>
  <c r="EI521" i="1"/>
  <c r="DH521" i="1"/>
  <c r="DJ521" i="1"/>
  <c r="DF521" i="1"/>
  <c r="EC521" i="1"/>
  <c r="DB521" i="1"/>
  <c r="EA521" i="1"/>
  <c r="DK521" i="1"/>
  <c r="DP521" i="1"/>
  <c r="DV521" i="1"/>
  <c r="DR521" i="1"/>
  <c r="EE521" i="1"/>
  <c r="DC521" i="1"/>
  <c r="DX521" i="1"/>
  <c r="DS521" i="1"/>
  <c r="DE521" i="1"/>
  <c r="DW521" i="1"/>
  <c r="DN521" i="1"/>
  <c r="EF521" i="1"/>
  <c r="ED521" i="1"/>
  <c r="DG521" i="1"/>
  <c r="DT521" i="1"/>
  <c r="DO521" i="1"/>
  <c r="EL521" i="1"/>
  <c r="EH521" i="1"/>
  <c r="DZ482" i="1"/>
  <c r="DC482" i="1"/>
  <c r="EC482" i="1"/>
  <c r="DE482" i="1"/>
  <c r="EF482" i="1"/>
  <c r="EE482" i="1"/>
  <c r="DO482" i="1"/>
  <c r="EG482" i="1"/>
  <c r="DY482" i="1"/>
  <c r="EM482" i="1"/>
  <c r="DX482" i="1"/>
  <c r="DN482" i="1"/>
  <c r="DI482" i="1"/>
  <c r="ED482" i="1"/>
  <c r="DD482" i="1"/>
  <c r="DK482" i="1"/>
  <c r="DW482" i="1"/>
  <c r="DT482" i="1"/>
  <c r="DG482" i="1"/>
  <c r="DJ482" i="1"/>
  <c r="DU482" i="1"/>
  <c r="DA482" i="1"/>
  <c r="EK482" i="1" s="1"/>
  <c r="DS482" i="1"/>
  <c r="EB482" i="1"/>
  <c r="DH482" i="1"/>
  <c r="EA482" i="1"/>
  <c r="DR482" i="1"/>
  <c r="DF482" i="1"/>
  <c r="DB482" i="1"/>
  <c r="EL482" i="1"/>
  <c r="EI482" i="1"/>
  <c r="DV482" i="1"/>
  <c r="EH482" i="1"/>
  <c r="DQ482" i="1"/>
  <c r="DP482" i="1"/>
  <c r="DH520" i="1"/>
  <c r="EB520" i="1"/>
  <c r="DW520" i="1"/>
  <c r="DK520" i="1"/>
  <c r="DV520" i="1"/>
  <c r="DA520" i="1"/>
  <c r="EK520" i="1" s="1"/>
  <c r="DI520" i="1"/>
  <c r="DP520" i="1"/>
  <c r="DZ520" i="1"/>
  <c r="EC520" i="1"/>
  <c r="DO520" i="1"/>
  <c r="DS520" i="1"/>
  <c r="DT520" i="1"/>
  <c r="DY520" i="1"/>
  <c r="DG520" i="1"/>
  <c r="DU520" i="1"/>
  <c r="EA520" i="1"/>
  <c r="DF520" i="1"/>
  <c r="ED520" i="1"/>
  <c r="EF520" i="1"/>
  <c r="DX520" i="1"/>
  <c r="EG520" i="1"/>
  <c r="DC520" i="1"/>
  <c r="EE520" i="1"/>
  <c r="DN520" i="1"/>
  <c r="DD520" i="1"/>
  <c r="DJ520" i="1"/>
  <c r="EH520" i="1"/>
  <c r="EL520" i="1"/>
  <c r="EM520" i="1"/>
  <c r="DR520" i="1"/>
  <c r="DQ520" i="1"/>
  <c r="DE520" i="1"/>
  <c r="EI520" i="1"/>
  <c r="DB520" i="1"/>
  <c r="EJ520" i="1" s="1"/>
  <c r="EI260" i="1"/>
  <c r="EI359" i="1"/>
  <c r="DS472" i="1"/>
  <c r="EL472" i="1"/>
  <c r="EG472" i="1"/>
  <c r="DU472" i="1"/>
  <c r="DW472" i="1"/>
  <c r="DF472" i="1"/>
  <c r="DJ472" i="1" s="1"/>
  <c r="ED472" i="1"/>
  <c r="DZ472" i="1"/>
  <c r="DY472" i="1"/>
  <c r="DG472" i="1"/>
  <c r="DV472" i="1"/>
  <c r="DC472" i="1"/>
  <c r="EH472" i="1"/>
  <c r="DB472" i="1"/>
  <c r="DD472" i="1"/>
  <c r="DK472" i="1"/>
  <c r="EI472" i="1"/>
  <c r="DP472" i="1"/>
  <c r="DO472" i="1"/>
  <c r="EB472" i="1"/>
  <c r="DN472" i="1"/>
  <c r="EC472" i="1"/>
  <c r="EA472" i="1"/>
  <c r="DI472" i="1"/>
  <c r="DE472" i="1"/>
  <c r="DR472" i="1"/>
  <c r="DH472" i="1"/>
  <c r="EF472" i="1"/>
  <c r="EM472" i="1"/>
  <c r="DX472" i="1"/>
  <c r="DQ472" i="1"/>
  <c r="DA472" i="1"/>
  <c r="EK472" i="1" s="1"/>
  <c r="EE472" i="1"/>
  <c r="DT472" i="1"/>
  <c r="DB429" i="1"/>
  <c r="DQ429" i="1"/>
  <c r="DP429" i="1"/>
  <c r="DZ429" i="1"/>
  <c r="DD429" i="1"/>
  <c r="DR429" i="1"/>
  <c r="EF429" i="1"/>
  <c r="DG429" i="1"/>
  <c r="DC429" i="1"/>
  <c r="EH429" i="1"/>
  <c r="DE429" i="1"/>
  <c r="DN429" i="1"/>
  <c r="DO429" i="1"/>
  <c r="EE429" i="1"/>
  <c r="EB429" i="1"/>
  <c r="EG429" i="1"/>
  <c r="EI429" i="1"/>
  <c r="DW429" i="1"/>
  <c r="DY429" i="1"/>
  <c r="DI429" i="1"/>
  <c r="EL429" i="1"/>
  <c r="DV429" i="1"/>
  <c r="DK429" i="1"/>
  <c r="EA429" i="1"/>
  <c r="EM429" i="1"/>
  <c r="DS429" i="1"/>
  <c r="DA429" i="1"/>
  <c r="EK429" i="1" s="1"/>
  <c r="EC429" i="1"/>
  <c r="DF429" i="1"/>
  <c r="DJ429" i="1" s="1"/>
  <c r="DU429" i="1"/>
  <c r="DX429" i="1"/>
  <c r="ED429" i="1"/>
  <c r="DH429" i="1"/>
  <c r="DT429" i="1"/>
  <c r="EI251" i="1"/>
  <c r="EI315" i="1"/>
  <c r="EI19" i="1"/>
  <c r="DX495" i="1"/>
  <c r="DV495" i="1"/>
  <c r="DF495" i="1"/>
  <c r="DJ495" i="1" s="1"/>
  <c r="DK495" i="1"/>
  <c r="DQ495" i="1"/>
  <c r="DG495" i="1"/>
  <c r="DO495" i="1"/>
  <c r="DA495" i="1"/>
  <c r="EK495" i="1" s="1"/>
  <c r="EM495" i="1"/>
  <c r="DY495" i="1"/>
  <c r="DS495" i="1"/>
  <c r="DE495" i="1"/>
  <c r="DR495" i="1"/>
  <c r="EI495" i="1"/>
  <c r="DP495" i="1"/>
  <c r="DD495" i="1"/>
  <c r="DI495" i="1"/>
  <c r="DU495" i="1"/>
  <c r="DC495" i="1"/>
  <c r="DZ495" i="1"/>
  <c r="DW495" i="1"/>
  <c r="ED495" i="1"/>
  <c r="DH495" i="1"/>
  <c r="EG495" i="1"/>
  <c r="EF495" i="1"/>
  <c r="EB495" i="1"/>
  <c r="DB495" i="1"/>
  <c r="EE495" i="1"/>
  <c r="EH495" i="1"/>
  <c r="DN495" i="1"/>
  <c r="DT495" i="1"/>
  <c r="EL495" i="1"/>
  <c r="EC495" i="1"/>
  <c r="EA495" i="1"/>
  <c r="DT502" i="1"/>
  <c r="EC502" i="1"/>
  <c r="DV502" i="1"/>
  <c r="DP502" i="1"/>
  <c r="EL502" i="1"/>
  <c r="EE502" i="1"/>
  <c r="DF502" i="1"/>
  <c r="DU502" i="1"/>
  <c r="DW502" i="1"/>
  <c r="EG502" i="1"/>
  <c r="DR502" i="1"/>
  <c r="DY502" i="1"/>
  <c r="DK502" i="1"/>
  <c r="DX502" i="1"/>
  <c r="DS502" i="1"/>
  <c r="EH502" i="1"/>
  <c r="DO502" i="1"/>
  <c r="EA502" i="1"/>
  <c r="DN502" i="1"/>
  <c r="DA502" i="1"/>
  <c r="EK502" i="1" s="1"/>
  <c r="DQ502" i="1"/>
  <c r="ED502" i="1"/>
  <c r="DE502" i="1"/>
  <c r="EB502" i="1"/>
  <c r="EF502" i="1"/>
  <c r="EM502" i="1"/>
  <c r="DH502" i="1"/>
  <c r="EI502" i="1"/>
  <c r="DJ502" i="1"/>
  <c r="DD502" i="1"/>
  <c r="DZ502" i="1"/>
  <c r="DC502" i="1"/>
  <c r="DB502" i="1"/>
  <c r="DG502" i="1"/>
  <c r="DI502" i="1"/>
  <c r="EI208" i="1"/>
  <c r="EI57" i="1"/>
  <c r="DB411" i="1"/>
  <c r="EB411" i="1"/>
  <c r="DG411" i="1"/>
  <c r="DP411" i="1"/>
  <c r="DU411" i="1"/>
  <c r="DR411" i="1"/>
  <c r="DA411" i="1"/>
  <c r="EK411" i="1" s="1"/>
  <c r="DI411" i="1"/>
  <c r="DN411" i="1"/>
  <c r="DQ411" i="1"/>
  <c r="DE411" i="1"/>
  <c r="ED411" i="1"/>
  <c r="DH411" i="1"/>
  <c r="DV411" i="1"/>
  <c r="EC411" i="1"/>
  <c r="DW411" i="1"/>
  <c r="DJ411" i="1"/>
  <c r="DX411" i="1"/>
  <c r="EI411" i="1"/>
  <c r="EA411" i="1"/>
  <c r="DZ411" i="1"/>
  <c r="DO411" i="1"/>
  <c r="DY411" i="1"/>
  <c r="EG411" i="1"/>
  <c r="DD411" i="1"/>
  <c r="EL411" i="1"/>
  <c r="EM411" i="1"/>
  <c r="DF411" i="1"/>
  <c r="DS411" i="1"/>
  <c r="DC411" i="1"/>
  <c r="DT411" i="1"/>
  <c r="EE411" i="1"/>
  <c r="EH411" i="1"/>
  <c r="EF411" i="1"/>
  <c r="DK411" i="1"/>
  <c r="EI336" i="1"/>
  <c r="DO503" i="1"/>
  <c r="EB503" i="1"/>
  <c r="DE503" i="1"/>
  <c r="DH503" i="1"/>
  <c r="EL503" i="1"/>
  <c r="EC503" i="1"/>
  <c r="DD503" i="1"/>
  <c r="EF503" i="1"/>
  <c r="DB503" i="1"/>
  <c r="EG503" i="1"/>
  <c r="DU503" i="1"/>
  <c r="EM503" i="1"/>
  <c r="DG503" i="1"/>
  <c r="DA503" i="1"/>
  <c r="EK503" i="1" s="1"/>
  <c r="DX503" i="1"/>
  <c r="DZ503" i="1"/>
  <c r="DF503" i="1"/>
  <c r="DJ503" i="1" s="1"/>
  <c r="EA503" i="1"/>
  <c r="DR503" i="1"/>
  <c r="DY503" i="1"/>
  <c r="DT503" i="1"/>
  <c r="DQ503" i="1"/>
  <c r="EI503" i="1"/>
  <c r="DI503" i="1"/>
  <c r="ED503" i="1"/>
  <c r="DV503" i="1"/>
  <c r="DK503" i="1"/>
  <c r="EE503" i="1"/>
  <c r="DN503" i="1"/>
  <c r="DW503" i="1"/>
  <c r="DS503" i="1"/>
  <c r="EH503" i="1"/>
  <c r="DC503" i="1"/>
  <c r="DP503" i="1"/>
  <c r="EI372" i="1"/>
  <c r="EI236" i="1"/>
  <c r="EI51" i="1"/>
  <c r="DR406" i="1"/>
  <c r="DH406" i="1"/>
  <c r="DT406" i="1"/>
  <c r="DU406" i="1"/>
  <c r="EH406" i="1"/>
  <c r="DI406" i="1"/>
  <c r="DO406" i="1"/>
  <c r="DG406" i="1"/>
  <c r="DP406" i="1"/>
  <c r="DF406" i="1"/>
  <c r="DJ406" i="1" s="1"/>
  <c r="DV406" i="1"/>
  <c r="DD406" i="1"/>
  <c r="DY406" i="1"/>
  <c r="EF406" i="1"/>
  <c r="DS406" i="1"/>
  <c r="EC406" i="1"/>
  <c r="EI406" i="1"/>
  <c r="EB406" i="1"/>
  <c r="EM406" i="1"/>
  <c r="EA406" i="1"/>
  <c r="ED406" i="1"/>
  <c r="EE406" i="1"/>
  <c r="EG406" i="1"/>
  <c r="DC406" i="1"/>
  <c r="DB406" i="1"/>
  <c r="DZ406" i="1"/>
  <c r="EL406" i="1"/>
  <c r="DE406" i="1"/>
  <c r="DX406" i="1"/>
  <c r="DW406" i="1"/>
  <c r="DA406" i="1"/>
  <c r="EK406" i="1" s="1"/>
  <c r="DQ406" i="1"/>
  <c r="DN406" i="1"/>
  <c r="DK406" i="1"/>
  <c r="EI180" i="1"/>
  <c r="EI242" i="1"/>
  <c r="EI141" i="1"/>
  <c r="EI326" i="1"/>
  <c r="EI183" i="1"/>
  <c r="EI441" i="1"/>
  <c r="EB441" i="1"/>
  <c r="DB441" i="1"/>
  <c r="DE441" i="1"/>
  <c r="DO441" i="1"/>
  <c r="DY441" i="1"/>
  <c r="DX441" i="1"/>
  <c r="DI441" i="1"/>
  <c r="DJ441" i="1"/>
  <c r="DD441" i="1"/>
  <c r="DV441" i="1"/>
  <c r="EM441" i="1"/>
  <c r="ED441" i="1"/>
  <c r="DC441" i="1"/>
  <c r="DA441" i="1"/>
  <c r="EK441" i="1" s="1"/>
  <c r="DK441" i="1"/>
  <c r="DR441" i="1"/>
  <c r="DF441" i="1"/>
  <c r="DG441" i="1"/>
  <c r="DQ441" i="1"/>
  <c r="EF441" i="1"/>
  <c r="EC441" i="1"/>
  <c r="DT441" i="1"/>
  <c r="EA441" i="1"/>
  <c r="EE441" i="1"/>
  <c r="DH441" i="1"/>
  <c r="DS441" i="1"/>
  <c r="DP441" i="1"/>
  <c r="DU441" i="1"/>
  <c r="EH441" i="1"/>
  <c r="DZ441" i="1"/>
  <c r="EG441" i="1"/>
  <c r="DN441" i="1"/>
  <c r="DW441" i="1"/>
  <c r="EL441" i="1"/>
  <c r="EI264" i="1"/>
  <c r="EI380" i="1"/>
  <c r="EI61" i="1"/>
  <c r="EI139" i="1"/>
  <c r="EI231" i="1"/>
  <c r="EA523" i="1"/>
  <c r="DT523" i="1"/>
  <c r="DC523" i="1"/>
  <c r="EB523" i="1"/>
  <c r="DW523" i="1"/>
  <c r="DY523" i="1"/>
  <c r="DF523" i="1"/>
  <c r="DJ523" i="1" s="1"/>
  <c r="DO523" i="1"/>
  <c r="DI523" i="1"/>
  <c r="EM523" i="1"/>
  <c r="DK523" i="1"/>
  <c r="DH523" i="1"/>
  <c r="DD523" i="1"/>
  <c r="DU523" i="1"/>
  <c r="DX523" i="1"/>
  <c r="EF523" i="1"/>
  <c r="EL523" i="1"/>
  <c r="DN523" i="1"/>
  <c r="DB523" i="1"/>
  <c r="DQ523" i="1"/>
  <c r="EH523" i="1"/>
  <c r="EG523" i="1"/>
  <c r="DE523" i="1"/>
  <c r="DV523" i="1"/>
  <c r="EE523" i="1"/>
  <c r="DA523" i="1"/>
  <c r="EK523" i="1" s="1"/>
  <c r="DR523" i="1"/>
  <c r="EI523" i="1"/>
  <c r="ED523" i="1"/>
  <c r="DS523" i="1"/>
  <c r="DG523" i="1"/>
  <c r="EC523" i="1"/>
  <c r="DP523" i="1"/>
  <c r="DZ523" i="1"/>
  <c r="EI343" i="1"/>
  <c r="EI202" i="1"/>
  <c r="EI219" i="1"/>
  <c r="EE395" i="1"/>
  <c r="EI395" i="1"/>
  <c r="DZ395" i="1"/>
  <c r="EA395" i="1"/>
  <c r="DR395" i="1"/>
  <c r="DJ395" i="1"/>
  <c r="DA395" i="1"/>
  <c r="EK395" i="1" s="1"/>
  <c r="EG395" i="1"/>
  <c r="DQ395" i="1"/>
  <c r="DV395" i="1"/>
  <c r="DH395" i="1"/>
  <c r="DS395" i="1"/>
  <c r="DI395" i="1"/>
  <c r="DG395" i="1"/>
  <c r="EL395" i="1"/>
  <c r="EB395" i="1"/>
  <c r="DF395" i="1"/>
  <c r="ED395" i="1"/>
  <c r="DO395" i="1"/>
  <c r="DT395" i="1"/>
  <c r="EC395" i="1"/>
  <c r="DP395" i="1"/>
  <c r="DK395" i="1"/>
  <c r="EM395" i="1"/>
  <c r="DB395" i="1"/>
  <c r="EH395" i="1"/>
  <c r="DD395" i="1"/>
  <c r="DE395" i="1"/>
  <c r="DU395" i="1"/>
  <c r="DW395" i="1"/>
  <c r="DX395" i="1"/>
  <c r="EF395" i="1"/>
  <c r="DC395" i="1"/>
  <c r="DN395" i="1"/>
  <c r="DY395" i="1"/>
  <c r="EA413" i="1"/>
  <c r="EL413" i="1"/>
  <c r="DE413" i="1"/>
  <c r="DR413" i="1"/>
  <c r="DP413" i="1"/>
  <c r="DB413" i="1"/>
  <c r="EG413" i="1"/>
  <c r="EB413" i="1"/>
  <c r="DQ413" i="1"/>
  <c r="DJ413" i="1"/>
  <c r="DN413" i="1"/>
  <c r="EI413" i="1"/>
  <c r="EH413" i="1"/>
  <c r="DU413" i="1"/>
  <c r="EM413" i="1"/>
  <c r="DO413" i="1"/>
  <c r="EF413" i="1"/>
  <c r="DH413" i="1"/>
  <c r="DK413" i="1"/>
  <c r="DF413" i="1"/>
  <c r="EE413" i="1"/>
  <c r="DI413" i="1"/>
  <c r="DA413" i="1"/>
  <c r="EK413" i="1" s="1"/>
  <c r="DW413" i="1"/>
  <c r="DS413" i="1"/>
  <c r="EC413" i="1"/>
  <c r="DD413" i="1"/>
  <c r="ED413" i="1"/>
  <c r="DZ413" i="1"/>
  <c r="DV413" i="1"/>
  <c r="DT413" i="1"/>
  <c r="DX413" i="1"/>
  <c r="DG413" i="1"/>
  <c r="DY413" i="1"/>
  <c r="DC413" i="1"/>
  <c r="EI140" i="1"/>
  <c r="EI204" i="1"/>
  <c r="EB443" i="1"/>
  <c r="DC443" i="1"/>
  <c r="DA443" i="1"/>
  <c r="EK443" i="1" s="1"/>
  <c r="EL443" i="1"/>
  <c r="DT443" i="1"/>
  <c r="DH443" i="1"/>
  <c r="DE443" i="1"/>
  <c r="DX443" i="1"/>
  <c r="DP443" i="1"/>
  <c r="DK443" i="1"/>
  <c r="DS443" i="1"/>
  <c r="EF443" i="1"/>
  <c r="DD443" i="1"/>
  <c r="DG443" i="1"/>
  <c r="DO443" i="1"/>
  <c r="DU443" i="1"/>
  <c r="DN443" i="1"/>
  <c r="EG443" i="1"/>
  <c r="DB443" i="1"/>
  <c r="DZ443" i="1"/>
  <c r="EA443" i="1"/>
  <c r="DI443" i="1"/>
  <c r="EH443" i="1"/>
  <c r="DY443" i="1"/>
  <c r="ED443" i="1"/>
  <c r="DR443" i="1"/>
  <c r="EI443" i="1"/>
  <c r="DW443" i="1"/>
  <c r="EM443" i="1"/>
  <c r="DF443" i="1"/>
  <c r="DJ443" i="1" s="1"/>
  <c r="DQ443" i="1"/>
  <c r="EE443" i="1"/>
  <c r="EC443" i="1"/>
  <c r="DV443" i="1"/>
  <c r="EI63" i="1"/>
  <c r="B213" i="7"/>
  <c r="B223" i="7"/>
  <c r="A224" i="7" s="1"/>
  <c r="B233" i="7"/>
  <c r="EI62" i="1"/>
  <c r="EI104" i="1"/>
  <c r="DB543" i="1"/>
  <c r="DE543" i="1"/>
  <c r="DX543" i="1"/>
  <c r="DA543" i="1"/>
  <c r="EK543" i="1" s="1"/>
  <c r="DP543" i="1"/>
  <c r="EM543" i="1"/>
  <c r="DD543" i="1"/>
  <c r="EG543" i="1"/>
  <c r="DV543" i="1"/>
  <c r="EF543" i="1"/>
  <c r="DR543" i="1"/>
  <c r="EB543" i="1"/>
  <c r="EI543" i="1"/>
  <c r="EA543" i="1"/>
  <c r="DG543" i="1"/>
  <c r="EH543" i="1"/>
  <c r="DS543" i="1"/>
  <c r="DC543" i="1"/>
  <c r="DQ543" i="1"/>
  <c r="DY543" i="1"/>
  <c r="DO543" i="1"/>
  <c r="DZ543" i="1"/>
  <c r="DI543" i="1"/>
  <c r="ED543" i="1"/>
  <c r="EL543" i="1"/>
  <c r="EE543" i="1"/>
  <c r="DK543" i="1"/>
  <c r="DW543" i="1"/>
  <c r="DF543" i="1"/>
  <c r="DJ543" i="1" s="1"/>
  <c r="EC543" i="1"/>
  <c r="DN543" i="1"/>
  <c r="DU543" i="1"/>
  <c r="DT543" i="1"/>
  <c r="DH543" i="1"/>
  <c r="EI317" i="1"/>
  <c r="EI44" i="1"/>
  <c r="EI221" i="1"/>
  <c r="EI121" i="1"/>
  <c r="EI17" i="1"/>
  <c r="B303" i="7"/>
  <c r="B293" i="7"/>
  <c r="B283" i="7"/>
  <c r="BF2" i="1"/>
  <c r="BH2" i="1"/>
  <c r="BG2" i="1"/>
  <c r="EI184" i="1"/>
  <c r="EI285" i="1"/>
  <c r="EI230" i="1"/>
  <c r="EI179" i="1"/>
  <c r="EI239" i="1"/>
  <c r="EI367" i="1"/>
  <c r="N2" i="1"/>
  <c r="M2" i="1"/>
  <c r="O2" i="1"/>
  <c r="EI358" i="1"/>
  <c r="EI349" i="1"/>
  <c r="EI217" i="1"/>
  <c r="EI84" i="1"/>
  <c r="EI50" i="1"/>
  <c r="EI357" i="1"/>
  <c r="EI29" i="1"/>
  <c r="EI46" i="1"/>
  <c r="B153" i="7"/>
  <c r="B163" i="7"/>
  <c r="B143" i="7"/>
  <c r="DR454" i="1"/>
  <c r="EE454" i="1"/>
  <c r="DS454" i="1"/>
  <c r="EG454" i="1"/>
  <c r="DZ454" i="1"/>
  <c r="DX454" i="1"/>
  <c r="EF454" i="1"/>
  <c r="DD454" i="1"/>
  <c r="DA454" i="1"/>
  <c r="EK454" i="1" s="1"/>
  <c r="EC454" i="1"/>
  <c r="DE454" i="1"/>
  <c r="DF454" i="1"/>
  <c r="DJ454" i="1" s="1"/>
  <c r="DP454" i="1"/>
  <c r="DQ454" i="1"/>
  <c r="EH454" i="1"/>
  <c r="ED454" i="1"/>
  <c r="DH454" i="1"/>
  <c r="DB454" i="1"/>
  <c r="DI454" i="1"/>
  <c r="EB454" i="1"/>
  <c r="DY454" i="1"/>
  <c r="DC454" i="1"/>
  <c r="DU454" i="1"/>
  <c r="EI454" i="1"/>
  <c r="DN454" i="1"/>
  <c r="DO454" i="1"/>
  <c r="DK454" i="1"/>
  <c r="DG454" i="1"/>
  <c r="DV454" i="1"/>
  <c r="EA454" i="1"/>
  <c r="EL454" i="1"/>
  <c r="EM454" i="1"/>
  <c r="DW454" i="1"/>
  <c r="DT454" i="1"/>
  <c r="DS451" i="1"/>
  <c r="DW451" i="1"/>
  <c r="EF451" i="1"/>
  <c r="EA451" i="1"/>
  <c r="DO451" i="1"/>
  <c r="DB451" i="1"/>
  <c r="DQ451" i="1"/>
  <c r="ED451" i="1"/>
  <c r="DG451" i="1"/>
  <c r="DC451" i="1"/>
  <c r="DT451" i="1"/>
  <c r="DH451" i="1"/>
  <c r="DU451" i="1"/>
  <c r="DY451" i="1"/>
  <c r="DA451" i="1"/>
  <c r="EK451" i="1" s="1"/>
  <c r="DN451" i="1"/>
  <c r="DR451" i="1"/>
  <c r="DF451" i="1"/>
  <c r="DJ451" i="1" s="1"/>
  <c r="DE451" i="1"/>
  <c r="EC451" i="1"/>
  <c r="DK451" i="1"/>
  <c r="EB451" i="1"/>
  <c r="EG451" i="1"/>
  <c r="EM451" i="1"/>
  <c r="DX451" i="1"/>
  <c r="EE451" i="1"/>
  <c r="DZ451" i="1"/>
  <c r="DP451" i="1"/>
  <c r="DI451" i="1"/>
  <c r="EI451" i="1"/>
  <c r="DD451" i="1"/>
  <c r="DV451" i="1"/>
  <c r="EH451" i="1"/>
  <c r="EL451" i="1"/>
  <c r="EI34" i="1"/>
  <c r="EI186" i="1"/>
  <c r="DV504" i="1"/>
  <c r="EI504" i="1"/>
  <c r="DU504" i="1"/>
  <c r="EL504" i="1"/>
  <c r="DS504" i="1"/>
  <c r="DZ504" i="1"/>
  <c r="DX504" i="1"/>
  <c r="EM504" i="1"/>
  <c r="DC504" i="1"/>
  <c r="EA504" i="1"/>
  <c r="DD504" i="1"/>
  <c r="DB504" i="1"/>
  <c r="EC504" i="1"/>
  <c r="DK504" i="1"/>
  <c r="EF504" i="1"/>
  <c r="DE504" i="1"/>
  <c r="DQ504" i="1"/>
  <c r="DT504" i="1"/>
  <c r="DH504" i="1"/>
  <c r="ED504" i="1"/>
  <c r="DY504" i="1"/>
  <c r="EE504" i="1"/>
  <c r="EG504" i="1"/>
  <c r="EB504" i="1"/>
  <c r="DG504" i="1"/>
  <c r="DO504" i="1"/>
  <c r="DW504" i="1"/>
  <c r="EH504" i="1"/>
  <c r="DR504" i="1"/>
  <c r="DI504" i="1"/>
  <c r="DP504" i="1"/>
  <c r="DA504" i="1"/>
  <c r="EK504" i="1" s="1"/>
  <c r="DN504" i="1"/>
  <c r="DF504" i="1"/>
  <c r="DJ504" i="1" s="1"/>
  <c r="DA452" i="1"/>
  <c r="EK452" i="1" s="1"/>
  <c r="EE452" i="1"/>
  <c r="EB452" i="1"/>
  <c r="DV452" i="1"/>
  <c r="DG452" i="1"/>
  <c r="EI452" i="1"/>
  <c r="DT452" i="1"/>
  <c r="DF452" i="1"/>
  <c r="EL452" i="1"/>
  <c r="EC452" i="1"/>
  <c r="DD452" i="1"/>
  <c r="EA452" i="1"/>
  <c r="DX452" i="1"/>
  <c r="DE452" i="1"/>
  <c r="DH452" i="1"/>
  <c r="EF452" i="1"/>
  <c r="DC452" i="1"/>
  <c r="DW452" i="1"/>
  <c r="EH452" i="1"/>
  <c r="EM452" i="1"/>
  <c r="DR452" i="1"/>
  <c r="DJ452" i="1"/>
  <c r="DQ452" i="1"/>
  <c r="DZ452" i="1"/>
  <c r="DY452" i="1"/>
  <c r="DU452" i="1"/>
  <c r="ED452" i="1"/>
  <c r="DB452" i="1"/>
  <c r="DK452" i="1"/>
  <c r="DN452" i="1"/>
  <c r="DP452" i="1"/>
  <c r="DI452" i="1"/>
  <c r="EG452" i="1"/>
  <c r="DS452" i="1"/>
  <c r="DO452" i="1"/>
  <c r="EI166" i="1"/>
  <c r="EI223" i="1"/>
  <c r="DG497" i="1"/>
  <c r="DJ497" i="1"/>
  <c r="DF497" i="1"/>
  <c r="DT497" i="1"/>
  <c r="EE497" i="1"/>
  <c r="DY497" i="1"/>
  <c r="DZ497" i="1"/>
  <c r="EH497" i="1"/>
  <c r="EC497" i="1"/>
  <c r="DO497" i="1"/>
  <c r="DQ497" i="1"/>
  <c r="DE497" i="1"/>
  <c r="DA497" i="1"/>
  <c r="EK497" i="1" s="1"/>
  <c r="DD497" i="1"/>
  <c r="DV497" i="1"/>
  <c r="DU497" i="1"/>
  <c r="DH497" i="1"/>
  <c r="DC497" i="1"/>
  <c r="EA497" i="1"/>
  <c r="DR497" i="1"/>
  <c r="DX497" i="1"/>
  <c r="DI497" i="1"/>
  <c r="DN497" i="1"/>
  <c r="EG497" i="1"/>
  <c r="EF497" i="1"/>
  <c r="DP497" i="1"/>
  <c r="DK497" i="1"/>
  <c r="DB497" i="1"/>
  <c r="EB497" i="1"/>
  <c r="EI497" i="1"/>
  <c r="ED497" i="1"/>
  <c r="DW497" i="1"/>
  <c r="DS497" i="1"/>
  <c r="EM497" i="1"/>
  <c r="EL497" i="1"/>
  <c r="EI125" i="1"/>
  <c r="EI227" i="1"/>
  <c r="EI116" i="1"/>
  <c r="EI280" i="1"/>
  <c r="EE455" i="1"/>
  <c r="DB455" i="1"/>
  <c r="DX455" i="1"/>
  <c r="DY455" i="1"/>
  <c r="DJ455" i="1"/>
  <c r="EA455" i="1"/>
  <c r="EB455" i="1"/>
  <c r="DD455" i="1"/>
  <c r="EI455" i="1"/>
  <c r="DI455" i="1"/>
  <c r="DO455" i="1"/>
  <c r="DS455" i="1"/>
  <c r="DA455" i="1"/>
  <c r="EK455" i="1" s="1"/>
  <c r="DQ455" i="1"/>
  <c r="DZ455" i="1"/>
  <c r="DH455" i="1"/>
  <c r="ED455" i="1"/>
  <c r="EF455" i="1"/>
  <c r="DT455" i="1"/>
  <c r="EC455" i="1"/>
  <c r="DE455" i="1"/>
  <c r="DP455" i="1"/>
  <c r="DC455" i="1"/>
  <c r="DU455" i="1"/>
  <c r="EH455" i="1"/>
  <c r="DR455" i="1"/>
  <c r="DN455" i="1"/>
  <c r="EG455" i="1"/>
  <c r="DV455" i="1"/>
  <c r="EM455" i="1"/>
  <c r="DW455" i="1"/>
  <c r="EL455" i="1"/>
  <c r="DK455" i="1"/>
  <c r="DF455" i="1"/>
  <c r="DG455" i="1"/>
  <c r="EI113" i="1"/>
  <c r="EI321" i="1"/>
  <c r="EM414" i="1"/>
  <c r="DZ414" i="1"/>
  <c r="DP414" i="1"/>
  <c r="EE414" i="1"/>
  <c r="DB414" i="1"/>
  <c r="DR414" i="1"/>
  <c r="EI414" i="1"/>
  <c r="ED414" i="1"/>
  <c r="DQ414" i="1"/>
  <c r="DS414" i="1"/>
  <c r="DJ414" i="1"/>
  <c r="EH414" i="1"/>
  <c r="EC414" i="1"/>
  <c r="DA414" i="1"/>
  <c r="EK414" i="1" s="1"/>
  <c r="DX414" i="1"/>
  <c r="EG414" i="1"/>
  <c r="DU414" i="1"/>
  <c r="DV414" i="1"/>
  <c r="DG414" i="1"/>
  <c r="DY414" i="1"/>
  <c r="EF414" i="1"/>
  <c r="DD414" i="1"/>
  <c r="DT414" i="1"/>
  <c r="EL414" i="1"/>
  <c r="DI414" i="1"/>
  <c r="EA414" i="1"/>
  <c r="DN414" i="1"/>
  <c r="DW414" i="1"/>
  <c r="DF414" i="1"/>
  <c r="EB414" i="1"/>
  <c r="DE414" i="1"/>
  <c r="DO414" i="1"/>
  <c r="DC414" i="1"/>
  <c r="DK414" i="1"/>
  <c r="DH414" i="1"/>
  <c r="EI169" i="1"/>
  <c r="DN385" i="1"/>
  <c r="DS385" i="1"/>
  <c r="DP385" i="1"/>
  <c r="DB385" i="1"/>
  <c r="EB385" i="1"/>
  <c r="DH385" i="1"/>
  <c r="DG385" i="1"/>
  <c r="EA385" i="1"/>
  <c r="DW385" i="1"/>
  <c r="ED385" i="1"/>
  <c r="DZ385" i="1"/>
  <c r="DV385" i="1"/>
  <c r="DE385" i="1"/>
  <c r="EF385" i="1"/>
  <c r="EH385" i="1"/>
  <c r="DF385" i="1"/>
  <c r="DT385" i="1"/>
  <c r="EG385" i="1"/>
  <c r="DY385" i="1"/>
  <c r="DU385" i="1"/>
  <c r="EI385" i="1"/>
  <c r="DJ385" i="1"/>
  <c r="DQ385" i="1"/>
  <c r="EM385" i="1"/>
  <c r="DR385" i="1"/>
  <c r="EC385" i="1"/>
  <c r="EL385" i="1"/>
  <c r="DI385" i="1"/>
  <c r="DA385" i="1"/>
  <c r="EK385" i="1" s="1"/>
  <c r="DX385" i="1"/>
  <c r="DC385" i="1"/>
  <c r="EE385" i="1"/>
  <c r="DD385" i="1"/>
  <c r="DO385" i="1"/>
  <c r="DK385" i="1"/>
  <c r="EI293" i="1"/>
  <c r="EI96" i="1"/>
  <c r="EI252" i="1"/>
  <c r="B808" i="7"/>
  <c r="B818" i="7"/>
  <c r="A819" i="7" s="1"/>
  <c r="B828" i="7"/>
  <c r="EI279" i="1"/>
  <c r="EI330" i="1"/>
  <c r="DA467" i="1"/>
  <c r="EK467" i="1" s="1"/>
  <c r="DI467" i="1"/>
  <c r="DN467" i="1"/>
  <c r="DQ467" i="1"/>
  <c r="EA467" i="1"/>
  <c r="DO467" i="1"/>
  <c r="DB467" i="1"/>
  <c r="DF467" i="1"/>
  <c r="DJ467" i="1" s="1"/>
  <c r="DR467" i="1"/>
  <c r="EB467" i="1"/>
  <c r="EF467" i="1"/>
  <c r="EG467" i="1"/>
  <c r="EH467" i="1"/>
  <c r="EL467" i="1"/>
  <c r="DE467" i="1"/>
  <c r="EI467" i="1"/>
  <c r="DS467" i="1"/>
  <c r="DY467" i="1"/>
  <c r="DH467" i="1"/>
  <c r="EC467" i="1"/>
  <c r="EE467" i="1"/>
  <c r="ED467" i="1"/>
  <c r="DZ467" i="1"/>
  <c r="DT467" i="1"/>
  <c r="DC467" i="1"/>
  <c r="DV467" i="1"/>
  <c r="DD467" i="1"/>
  <c r="DK467" i="1"/>
  <c r="DW467" i="1"/>
  <c r="DU467" i="1"/>
  <c r="EM467" i="1"/>
  <c r="DX467" i="1"/>
  <c r="DP467" i="1"/>
  <c r="DG467" i="1"/>
  <c r="EM532" i="1"/>
  <c r="EE532" i="1"/>
  <c r="DY532" i="1"/>
  <c r="DD532" i="1"/>
  <c r="EB532" i="1"/>
  <c r="DX532" i="1"/>
  <c r="DN532" i="1"/>
  <c r="DU532" i="1"/>
  <c r="EL532" i="1"/>
  <c r="EI532" i="1"/>
  <c r="EC532" i="1"/>
  <c r="DT532" i="1"/>
  <c r="DO532" i="1"/>
  <c r="DW532" i="1"/>
  <c r="DF532" i="1"/>
  <c r="DJ532" i="1" s="1"/>
  <c r="DV532" i="1"/>
  <c r="DQ532" i="1"/>
  <c r="EH532" i="1"/>
  <c r="DI532" i="1"/>
  <c r="DH532" i="1"/>
  <c r="EF532" i="1"/>
  <c r="DE532" i="1"/>
  <c r="DC532" i="1"/>
  <c r="DS532" i="1"/>
  <c r="DA532" i="1"/>
  <c r="EK532" i="1" s="1"/>
  <c r="DG532" i="1"/>
  <c r="EA532" i="1"/>
  <c r="DZ532" i="1"/>
  <c r="DP532" i="1"/>
  <c r="DR532" i="1"/>
  <c r="ED532" i="1"/>
  <c r="DK532" i="1"/>
  <c r="EG532" i="1"/>
  <c r="DB532" i="1"/>
  <c r="DS518" i="1"/>
  <c r="EI518" i="1"/>
  <c r="DT518" i="1"/>
  <c r="EF518" i="1"/>
  <c r="EM518" i="1"/>
  <c r="DZ518" i="1"/>
  <c r="DW518" i="1"/>
  <c r="DR518" i="1"/>
  <c r="DI518" i="1"/>
  <c r="DJ518" i="1"/>
  <c r="EL518" i="1"/>
  <c r="DH518" i="1"/>
  <c r="DK518" i="1"/>
  <c r="DY518" i="1"/>
  <c r="EH518" i="1"/>
  <c r="DN518" i="1"/>
  <c r="EA518" i="1"/>
  <c r="DA518" i="1"/>
  <c r="EK518" i="1" s="1"/>
  <c r="EB518" i="1"/>
  <c r="DE518" i="1"/>
  <c r="DD518" i="1"/>
  <c r="DB518" i="1"/>
  <c r="ED518" i="1"/>
  <c r="EE518" i="1"/>
  <c r="EG518" i="1"/>
  <c r="DF518" i="1"/>
  <c r="DU518" i="1"/>
  <c r="DX518" i="1"/>
  <c r="DQ518" i="1"/>
  <c r="EC518" i="1"/>
  <c r="DP518" i="1"/>
  <c r="DO518" i="1"/>
  <c r="DV518" i="1"/>
  <c r="DG518" i="1"/>
  <c r="DC518" i="1"/>
  <c r="EI146" i="1"/>
  <c r="EI316" i="1"/>
  <c r="B703" i="7"/>
  <c r="B713" i="7"/>
  <c r="A715" i="7" s="1"/>
  <c r="B723" i="7"/>
  <c r="A731" i="7" s="1"/>
  <c r="EI305" i="1"/>
  <c r="EI329" i="1"/>
  <c r="EI115" i="1"/>
  <c r="EI158" i="1"/>
  <c r="EI345" i="1"/>
  <c r="EI72" i="1"/>
  <c r="EI142" i="1"/>
  <c r="DN390" i="1"/>
  <c r="ED390" i="1"/>
  <c r="DR390" i="1"/>
  <c r="DX390" i="1"/>
  <c r="DB390" i="1"/>
  <c r="DE390" i="1"/>
  <c r="EA390" i="1"/>
  <c r="EE390" i="1"/>
  <c r="DD390" i="1"/>
  <c r="DP390" i="1"/>
  <c r="DT390" i="1"/>
  <c r="EH390" i="1"/>
  <c r="DW390" i="1"/>
  <c r="DV390" i="1"/>
  <c r="DG390" i="1"/>
  <c r="EG390" i="1"/>
  <c r="EF390" i="1"/>
  <c r="DU390" i="1"/>
  <c r="EM390" i="1"/>
  <c r="DQ390" i="1"/>
  <c r="EI390" i="1"/>
  <c r="DF390" i="1"/>
  <c r="DJ390" i="1" s="1"/>
  <c r="DS390" i="1"/>
  <c r="DH390" i="1"/>
  <c r="DY390" i="1"/>
  <c r="EL390" i="1"/>
  <c r="EC390" i="1"/>
  <c r="DK390" i="1"/>
  <c r="EB390" i="1"/>
  <c r="DA390" i="1"/>
  <c r="EK390" i="1" s="1"/>
  <c r="DI390" i="1"/>
  <c r="DC390" i="1"/>
  <c r="DZ390" i="1"/>
  <c r="DO390" i="1"/>
  <c r="DU392" i="1"/>
  <c r="EA392" i="1"/>
  <c r="EL392" i="1"/>
  <c r="EF392" i="1"/>
  <c r="DN392" i="1"/>
  <c r="DE392" i="1"/>
  <c r="DA392" i="1"/>
  <c r="EK392" i="1" s="1"/>
  <c r="DR392" i="1"/>
  <c r="DH392" i="1"/>
  <c r="DF392" i="1"/>
  <c r="DJ392" i="1" s="1"/>
  <c r="ED392" i="1"/>
  <c r="EE392" i="1"/>
  <c r="DC392" i="1"/>
  <c r="DO392" i="1"/>
  <c r="DK392" i="1"/>
  <c r="DZ392" i="1"/>
  <c r="DD392" i="1"/>
  <c r="DT392" i="1"/>
  <c r="EI392" i="1"/>
  <c r="DY392" i="1"/>
  <c r="DS392" i="1"/>
  <c r="EC392" i="1"/>
  <c r="DQ392" i="1"/>
  <c r="DX392" i="1"/>
  <c r="DG392" i="1"/>
  <c r="DI392" i="1"/>
  <c r="DV392" i="1"/>
  <c r="EG392" i="1"/>
  <c r="EH392" i="1"/>
  <c r="DP392" i="1"/>
  <c r="DW392" i="1"/>
  <c r="EM392" i="1"/>
  <c r="EB392" i="1"/>
  <c r="DB392" i="1"/>
  <c r="EI114" i="1"/>
  <c r="EI130" i="1"/>
  <c r="EI258" i="1"/>
  <c r="EI144" i="1"/>
  <c r="EI234" i="1"/>
  <c r="EI38" i="1"/>
  <c r="DT530" i="1"/>
  <c r="DV530" i="1"/>
  <c r="DB530" i="1"/>
  <c r="EM530" i="1"/>
  <c r="DX530" i="1"/>
  <c r="DP530" i="1"/>
  <c r="DK530" i="1"/>
  <c r="DQ530" i="1"/>
  <c r="DA530" i="1"/>
  <c r="EK530" i="1" s="1"/>
  <c r="DH530" i="1"/>
  <c r="EC530" i="1"/>
  <c r="DZ530" i="1"/>
  <c r="DI530" i="1"/>
  <c r="EI530" i="1"/>
  <c r="EA530" i="1"/>
  <c r="DD530" i="1"/>
  <c r="DG530" i="1"/>
  <c r="DS530" i="1"/>
  <c r="EE530" i="1"/>
  <c r="EF530" i="1"/>
  <c r="DE530" i="1"/>
  <c r="DY530" i="1"/>
  <c r="DW530" i="1"/>
  <c r="DR530" i="1"/>
  <c r="DN530" i="1"/>
  <c r="DJ530" i="1"/>
  <c r="EG530" i="1"/>
  <c r="ED530" i="1"/>
  <c r="DU530" i="1"/>
  <c r="DC530" i="1"/>
  <c r="EH530" i="1"/>
  <c r="EB530" i="1"/>
  <c r="DF530" i="1"/>
  <c r="DO530" i="1"/>
  <c r="EL530" i="1"/>
  <c r="BO2" i="1"/>
  <c r="BP2" i="1"/>
  <c r="BQ2" i="1"/>
  <c r="EI355" i="1"/>
  <c r="EI16" i="1"/>
  <c r="EI207" i="1"/>
  <c r="EI14" i="1"/>
  <c r="EI246" i="1"/>
  <c r="EI259" i="1"/>
  <c r="EI198" i="1"/>
  <c r="EI328" i="1"/>
  <c r="EI129" i="1"/>
  <c r="B388" i="7"/>
  <c r="A392" i="7" s="1"/>
  <c r="B398" i="7"/>
  <c r="B408" i="7"/>
  <c r="EI356" i="1"/>
  <c r="EI89" i="1"/>
  <c r="EI194" i="1"/>
  <c r="EI68" i="1"/>
  <c r="DO498" i="1"/>
  <c r="DD498" i="1"/>
  <c r="DH498" i="1"/>
  <c r="DY498" i="1"/>
  <c r="DB498" i="1"/>
  <c r="DT498" i="1"/>
  <c r="DF498" i="1"/>
  <c r="DJ498" i="1" s="1"/>
  <c r="DC498" i="1"/>
  <c r="EL498" i="1"/>
  <c r="EI498" i="1"/>
  <c r="DX498" i="1"/>
  <c r="DK498" i="1"/>
  <c r="DQ498" i="1"/>
  <c r="EH498" i="1"/>
  <c r="EA498" i="1"/>
  <c r="DI498" i="1"/>
  <c r="EC498" i="1"/>
  <c r="DP498" i="1"/>
  <c r="DU498" i="1"/>
  <c r="DA498" i="1"/>
  <c r="EK498" i="1" s="1"/>
  <c r="EF498" i="1"/>
  <c r="DZ498" i="1"/>
  <c r="EE498" i="1"/>
  <c r="EG498" i="1"/>
  <c r="DE498" i="1"/>
  <c r="DR498" i="1"/>
  <c r="DS498" i="1"/>
  <c r="DW498" i="1"/>
  <c r="EM498" i="1"/>
  <c r="DV498" i="1"/>
  <c r="DN498" i="1"/>
  <c r="ED498" i="1"/>
  <c r="EB498" i="1"/>
  <c r="DG498" i="1"/>
  <c r="EI240" i="1"/>
  <c r="Z2" i="1"/>
  <c r="AA2" i="1"/>
  <c r="Y2" i="1"/>
  <c r="EI292" i="1"/>
  <c r="EI82" i="1"/>
  <c r="EI257" i="1"/>
  <c r="EI344" i="1"/>
  <c r="EI64" i="1"/>
  <c r="EI173" i="1"/>
  <c r="DE517" i="1"/>
  <c r="DI517" i="1"/>
  <c r="DX517" i="1"/>
  <c r="DO517" i="1"/>
  <c r="EB517" i="1"/>
  <c r="DT517" i="1"/>
  <c r="EL517" i="1"/>
  <c r="DC517" i="1"/>
  <c r="DB517" i="1"/>
  <c r="ED517" i="1"/>
  <c r="DF517" i="1"/>
  <c r="DJ517" i="1" s="1"/>
  <c r="DZ517" i="1"/>
  <c r="DA517" i="1"/>
  <c r="EK517" i="1" s="1"/>
  <c r="EE517" i="1"/>
  <c r="EF517" i="1"/>
  <c r="DR517" i="1"/>
  <c r="DP517" i="1"/>
  <c r="DD517" i="1"/>
  <c r="DH517" i="1"/>
  <c r="DV517" i="1"/>
  <c r="DS517" i="1"/>
  <c r="DQ517" i="1"/>
  <c r="EA517" i="1"/>
  <c r="DN517" i="1"/>
  <c r="DU517" i="1"/>
  <c r="DW517" i="1"/>
  <c r="EG517" i="1"/>
  <c r="EM517" i="1"/>
  <c r="EH517" i="1"/>
  <c r="DG517" i="1"/>
  <c r="EI517" i="1"/>
  <c r="EC517" i="1"/>
  <c r="DY517" i="1"/>
  <c r="DK517" i="1"/>
  <c r="EI21" i="1"/>
  <c r="DN391" i="1"/>
  <c r="EC391" i="1"/>
  <c r="DT391" i="1"/>
  <c r="DC391" i="1"/>
  <c r="DW391" i="1"/>
  <c r="DS391" i="1"/>
  <c r="DU391" i="1"/>
  <c r="EE391" i="1"/>
  <c r="DI391" i="1"/>
  <c r="EH391" i="1"/>
  <c r="DO391" i="1"/>
  <c r="DQ391" i="1"/>
  <c r="EG391" i="1"/>
  <c r="DA391" i="1"/>
  <c r="EK391" i="1" s="1"/>
  <c r="DV391" i="1"/>
  <c r="DH391" i="1"/>
  <c r="EI391" i="1"/>
  <c r="DJ391" i="1"/>
  <c r="DE391" i="1"/>
  <c r="DD391" i="1"/>
  <c r="EM391" i="1"/>
  <c r="DZ391" i="1"/>
  <c r="EB391" i="1"/>
  <c r="DX391" i="1"/>
  <c r="EA391" i="1"/>
  <c r="DG391" i="1"/>
  <c r="DF391" i="1"/>
  <c r="DY391" i="1"/>
  <c r="DR391" i="1"/>
  <c r="EF391" i="1"/>
  <c r="DK391" i="1"/>
  <c r="DP391" i="1"/>
  <c r="DB391" i="1"/>
  <c r="EL391" i="1"/>
  <c r="ED391" i="1"/>
  <c r="EG412" i="1"/>
  <c r="EH412" i="1"/>
  <c r="EL412" i="1"/>
  <c r="EC412" i="1"/>
  <c r="DB412" i="1"/>
  <c r="DD412" i="1"/>
  <c r="DY412" i="1"/>
  <c r="DI412" i="1"/>
  <c r="DV412" i="1"/>
  <c r="EF412" i="1"/>
  <c r="DZ412" i="1"/>
  <c r="DP412" i="1"/>
  <c r="DK412" i="1"/>
  <c r="DA412" i="1"/>
  <c r="EK412" i="1" s="1"/>
  <c r="DT412" i="1"/>
  <c r="DN412" i="1"/>
  <c r="DJ412" i="1"/>
  <c r="EI412" i="1"/>
  <c r="EB412" i="1"/>
  <c r="ED412" i="1"/>
  <c r="DH412" i="1"/>
  <c r="DX412" i="1"/>
  <c r="DQ412" i="1"/>
  <c r="DC412" i="1"/>
  <c r="DS412" i="1"/>
  <c r="DE412" i="1"/>
  <c r="EE412" i="1"/>
  <c r="EM412" i="1"/>
  <c r="EA412" i="1"/>
  <c r="DG412" i="1"/>
  <c r="DR412" i="1"/>
  <c r="DF412" i="1"/>
  <c r="DU412" i="1"/>
  <c r="DO412" i="1"/>
  <c r="DW412" i="1"/>
  <c r="EI199" i="1"/>
  <c r="B478" i="7"/>
  <c r="B458" i="7"/>
  <c r="B468" i="7"/>
  <c r="EI47" i="1"/>
  <c r="EI175" i="1"/>
  <c r="EI10" i="1"/>
  <c r="EC458" i="1"/>
  <c r="DJ458" i="1"/>
  <c r="DY458" i="1"/>
  <c r="EL458" i="1"/>
  <c r="DG458" i="1"/>
  <c r="DT458" i="1"/>
  <c r="EE458" i="1"/>
  <c r="DE458" i="1"/>
  <c r="DU458" i="1"/>
  <c r="DF458" i="1"/>
  <c r="DP458" i="1"/>
  <c r="DX458" i="1"/>
  <c r="DW458" i="1"/>
  <c r="EH458" i="1"/>
  <c r="DI458" i="1"/>
  <c r="DN458" i="1"/>
  <c r="DB458" i="1"/>
  <c r="DQ458" i="1"/>
  <c r="DZ458" i="1"/>
  <c r="DV458" i="1"/>
  <c r="EF458" i="1"/>
  <c r="DC458" i="1"/>
  <c r="DR458" i="1"/>
  <c r="DA458" i="1"/>
  <c r="EK458" i="1" s="1"/>
  <c r="DK458" i="1"/>
  <c r="DS458" i="1"/>
  <c r="EB458" i="1"/>
  <c r="ED458" i="1"/>
  <c r="EG458" i="1"/>
  <c r="DD458" i="1"/>
  <c r="EI458" i="1"/>
  <c r="DO458" i="1"/>
  <c r="EA458" i="1"/>
  <c r="DH458" i="1"/>
  <c r="EM458" i="1"/>
  <c r="DE418" i="1"/>
  <c r="DH418" i="1"/>
  <c r="EL418" i="1"/>
  <c r="EF418" i="1"/>
  <c r="DW418" i="1"/>
  <c r="DZ418" i="1"/>
  <c r="ED418" i="1"/>
  <c r="DV418" i="1"/>
  <c r="EH418" i="1"/>
  <c r="DF418" i="1"/>
  <c r="DJ418" i="1" s="1"/>
  <c r="DT418" i="1"/>
  <c r="DR418" i="1"/>
  <c r="DP418" i="1"/>
  <c r="DX418" i="1"/>
  <c r="EI418" i="1"/>
  <c r="DO418" i="1"/>
  <c r="EM418" i="1"/>
  <c r="EB418" i="1"/>
  <c r="DU418" i="1"/>
  <c r="EC418" i="1"/>
  <c r="DY418" i="1"/>
  <c r="DN418" i="1"/>
  <c r="DI418" i="1"/>
  <c r="DB418" i="1"/>
  <c r="DS418" i="1"/>
  <c r="DG418" i="1"/>
  <c r="DA418" i="1"/>
  <c r="EK418" i="1" s="1"/>
  <c r="EG418" i="1"/>
  <c r="DQ418" i="1"/>
  <c r="EE418" i="1"/>
  <c r="DD418" i="1"/>
  <c r="DK418" i="1"/>
  <c r="DC418" i="1"/>
  <c r="EA418" i="1"/>
  <c r="EI30" i="1"/>
  <c r="EI299" i="1"/>
  <c r="EC524" i="1"/>
  <c r="DW524" i="1"/>
  <c r="EB524" i="1"/>
  <c r="DT524" i="1"/>
  <c r="DK524" i="1"/>
  <c r="EL524" i="1"/>
  <c r="DI524" i="1"/>
  <c r="DZ524" i="1"/>
  <c r="DE524" i="1"/>
  <c r="DQ524" i="1"/>
  <c r="DS524" i="1"/>
  <c r="DY524" i="1"/>
  <c r="EI524" i="1"/>
  <c r="DC524" i="1"/>
  <c r="DG524" i="1"/>
  <c r="EE524" i="1"/>
  <c r="DR524" i="1"/>
  <c r="EA524" i="1"/>
  <c r="EF524" i="1"/>
  <c r="DP524" i="1"/>
  <c r="DX524" i="1"/>
  <c r="EH524" i="1"/>
  <c r="EG524" i="1"/>
  <c r="DV524" i="1"/>
  <c r="DN524" i="1"/>
  <c r="ED524" i="1"/>
  <c r="DD524" i="1"/>
  <c r="DA524" i="1"/>
  <c r="EK524" i="1" s="1"/>
  <c r="DF524" i="1"/>
  <c r="DJ524" i="1" s="1"/>
  <c r="DO524" i="1"/>
  <c r="EM524" i="1"/>
  <c r="DB524" i="1"/>
  <c r="DU524" i="1"/>
  <c r="DH524" i="1"/>
  <c r="EI378" i="1"/>
  <c r="B83" i="7"/>
  <c r="B93" i="7"/>
  <c r="A101" i="7" s="1"/>
  <c r="B73" i="7"/>
  <c r="EI117" i="1"/>
  <c r="BD2" i="1"/>
  <c r="BE2" i="1"/>
  <c r="BC2" i="1"/>
  <c r="EI267" i="1"/>
  <c r="EI339" i="1"/>
  <c r="DD422" i="1"/>
  <c r="DZ422" i="1"/>
  <c r="EF422" i="1"/>
  <c r="EM422" i="1"/>
  <c r="DC422" i="1"/>
  <c r="DA422" i="1"/>
  <c r="EK422" i="1" s="1"/>
  <c r="DG422" i="1"/>
  <c r="EL422" i="1"/>
  <c r="DT422" i="1"/>
  <c r="EI422" i="1"/>
  <c r="ED422" i="1"/>
  <c r="DV422" i="1"/>
  <c r="EA422" i="1"/>
  <c r="DE422" i="1"/>
  <c r="DQ422" i="1"/>
  <c r="DN422" i="1"/>
  <c r="DK422" i="1"/>
  <c r="DR422" i="1"/>
  <c r="DI422" i="1"/>
  <c r="DY422" i="1"/>
  <c r="DF422" i="1"/>
  <c r="DJ422" i="1" s="1"/>
  <c r="DP422" i="1"/>
  <c r="EC422" i="1"/>
  <c r="EE422" i="1"/>
  <c r="DU422" i="1"/>
  <c r="DS422" i="1"/>
  <c r="DO422" i="1"/>
  <c r="DX422" i="1"/>
  <c r="EH422" i="1"/>
  <c r="DW422" i="1"/>
  <c r="DB422" i="1"/>
  <c r="EG422" i="1"/>
  <c r="EB422" i="1"/>
  <c r="DH422" i="1"/>
  <c r="DD527" i="1"/>
  <c r="EA527" i="1"/>
  <c r="DE527" i="1"/>
  <c r="EG527" i="1"/>
  <c r="DA527" i="1"/>
  <c r="EK527" i="1" s="1"/>
  <c r="EM527" i="1"/>
  <c r="DU527" i="1"/>
  <c r="EB527" i="1"/>
  <c r="DW527" i="1"/>
  <c r="EL527" i="1"/>
  <c r="DQ527" i="1"/>
  <c r="DO527" i="1"/>
  <c r="DG527" i="1"/>
  <c r="EH527" i="1"/>
  <c r="ED527" i="1"/>
  <c r="DN527" i="1"/>
  <c r="DF527" i="1"/>
  <c r="DY527" i="1"/>
  <c r="DJ527" i="1"/>
  <c r="DI527" i="1"/>
  <c r="DR527" i="1"/>
  <c r="DB527" i="1"/>
  <c r="EI527" i="1"/>
  <c r="DX527" i="1"/>
  <c r="EE527" i="1"/>
  <c r="EC527" i="1"/>
  <c r="DV527" i="1"/>
  <c r="DZ527" i="1"/>
  <c r="EF527" i="1"/>
  <c r="DH527" i="1"/>
  <c r="DC527" i="1"/>
  <c r="DS527" i="1"/>
  <c r="DK527" i="1"/>
  <c r="DP527" i="1"/>
  <c r="DT527" i="1"/>
  <c r="EI182" i="1"/>
  <c r="EI268" i="1"/>
  <c r="AX2" i="1"/>
  <c r="AW2" i="1"/>
  <c r="AY2" i="1"/>
  <c r="EA461" i="1"/>
  <c r="DY461" i="1"/>
  <c r="EH461" i="1"/>
  <c r="EF461" i="1"/>
  <c r="DQ461" i="1"/>
  <c r="DG461" i="1"/>
  <c r="EI461" i="1"/>
  <c r="DC461" i="1"/>
  <c r="DX461" i="1"/>
  <c r="EB461" i="1"/>
  <c r="EL461" i="1"/>
  <c r="ED461" i="1"/>
  <c r="DN461" i="1"/>
  <c r="DK461" i="1"/>
  <c r="EE461" i="1"/>
  <c r="DB461" i="1"/>
  <c r="EJ461" i="1" s="1"/>
  <c r="DD461" i="1"/>
  <c r="DZ461" i="1"/>
  <c r="DU461" i="1"/>
  <c r="EM461" i="1"/>
  <c r="EC461" i="1"/>
  <c r="DP461" i="1"/>
  <c r="DE461" i="1"/>
  <c r="DW461" i="1"/>
  <c r="DI461" i="1"/>
  <c r="DR461" i="1"/>
  <c r="DA461" i="1"/>
  <c r="EK461" i="1" s="1"/>
  <c r="DO461" i="1"/>
  <c r="DT461" i="1"/>
  <c r="DH461" i="1"/>
  <c r="DS461" i="1"/>
  <c r="DF461" i="1"/>
  <c r="DJ461" i="1" s="1"/>
  <c r="DV461" i="1"/>
  <c r="EG461" i="1"/>
  <c r="B198" i="7"/>
  <c r="B188" i="7"/>
  <c r="A193" i="7" s="1"/>
  <c r="B178" i="7"/>
  <c r="EI320" i="1"/>
  <c r="EI290" i="1"/>
  <c r="EI296" i="1"/>
  <c r="EI73" i="1"/>
  <c r="EI59" i="1"/>
  <c r="EI118" i="1"/>
  <c r="DY433" i="1"/>
  <c r="DK433" i="1"/>
  <c r="DD433" i="1"/>
  <c r="EH433" i="1"/>
  <c r="EI433" i="1"/>
  <c r="EF433" i="1"/>
  <c r="DS433" i="1"/>
  <c r="DR433" i="1"/>
  <c r="ED433" i="1"/>
  <c r="DE433" i="1"/>
  <c r="EA433" i="1"/>
  <c r="EC433" i="1"/>
  <c r="DQ433" i="1"/>
  <c r="DV433" i="1"/>
  <c r="DO433" i="1"/>
  <c r="DT433" i="1"/>
  <c r="DP433" i="1"/>
  <c r="DB433" i="1"/>
  <c r="DW433" i="1"/>
  <c r="EL433" i="1"/>
  <c r="DU433" i="1"/>
  <c r="DI433" i="1"/>
  <c r="DN433" i="1"/>
  <c r="EG433" i="1"/>
  <c r="DG433" i="1"/>
  <c r="DC433" i="1"/>
  <c r="DH433" i="1"/>
  <c r="DZ433" i="1"/>
  <c r="EM433" i="1"/>
  <c r="DA433" i="1"/>
  <c r="EK433" i="1" s="1"/>
  <c r="EB433" i="1"/>
  <c r="DF433" i="1"/>
  <c r="DJ433" i="1" s="1"/>
  <c r="EE433" i="1"/>
  <c r="DX433" i="1"/>
  <c r="EI42" i="1"/>
  <c r="DJ450" i="1"/>
  <c r="DU450" i="1"/>
  <c r="DN450" i="1"/>
  <c r="DB450" i="1"/>
  <c r="DX450" i="1"/>
  <c r="DO450" i="1"/>
  <c r="EE450" i="1"/>
  <c r="EG450" i="1"/>
  <c r="EH450" i="1"/>
  <c r="DE450" i="1"/>
  <c r="DP450" i="1"/>
  <c r="EI450" i="1"/>
  <c r="EL450" i="1"/>
  <c r="EM450" i="1"/>
  <c r="DV450" i="1"/>
  <c r="EF450" i="1"/>
  <c r="EA450" i="1"/>
  <c r="DC450" i="1"/>
  <c r="DT450" i="1"/>
  <c r="DR450" i="1"/>
  <c r="DI450" i="1"/>
  <c r="DW450" i="1"/>
  <c r="EB450" i="1"/>
  <c r="DY450" i="1"/>
  <c r="DA450" i="1"/>
  <c r="EK450" i="1" s="1"/>
  <c r="DZ450" i="1"/>
  <c r="DQ450" i="1"/>
  <c r="DD450" i="1"/>
  <c r="DF450" i="1"/>
  <c r="DH450" i="1"/>
  <c r="DG450" i="1"/>
  <c r="DS450" i="1"/>
  <c r="DK450" i="1"/>
  <c r="ED450" i="1"/>
  <c r="EC450" i="1"/>
  <c r="EI214" i="1"/>
  <c r="EI27" i="1"/>
  <c r="EI289" i="1"/>
  <c r="EI119" i="1"/>
  <c r="AB2" i="1"/>
  <c r="AC2" i="1"/>
  <c r="AD2" i="1"/>
  <c r="EI4" i="1"/>
  <c r="EI107" i="1"/>
  <c r="DT477" i="1"/>
  <c r="DN477" i="1"/>
  <c r="DI477" i="1"/>
  <c r="DX477" i="1"/>
  <c r="DG477" i="1"/>
  <c r="DO477" i="1"/>
  <c r="DY477" i="1"/>
  <c r="DV477" i="1"/>
  <c r="ED477" i="1"/>
  <c r="DC477" i="1"/>
  <c r="EF477" i="1"/>
  <c r="DB477" i="1"/>
  <c r="DQ477" i="1"/>
  <c r="EM477" i="1"/>
  <c r="DU477" i="1"/>
  <c r="EE477" i="1"/>
  <c r="DZ477" i="1"/>
  <c r="EB477" i="1"/>
  <c r="DP477" i="1"/>
  <c r="EA477" i="1"/>
  <c r="EL477" i="1"/>
  <c r="DE477" i="1"/>
  <c r="EH477" i="1"/>
  <c r="DH477" i="1"/>
  <c r="EG477" i="1"/>
  <c r="DR477" i="1"/>
  <c r="DA477" i="1"/>
  <c r="EK477" i="1" s="1"/>
  <c r="DW477" i="1"/>
  <c r="DK477" i="1"/>
  <c r="DD477" i="1"/>
  <c r="DS477" i="1"/>
  <c r="EI477" i="1"/>
  <c r="EC477" i="1"/>
  <c r="DF477" i="1"/>
  <c r="DJ477" i="1" s="1"/>
  <c r="EI66" i="1"/>
  <c r="DR542" i="1"/>
  <c r="DI542" i="1"/>
  <c r="DP542" i="1"/>
  <c r="DK542" i="1"/>
  <c r="DH542" i="1"/>
  <c r="DG542" i="1"/>
  <c r="DB542" i="1"/>
  <c r="DD542" i="1"/>
  <c r="DQ542" i="1"/>
  <c r="DC542" i="1"/>
  <c r="EA542" i="1"/>
  <c r="EF542" i="1"/>
  <c r="EH542" i="1"/>
  <c r="DU542" i="1"/>
  <c r="EL542" i="1"/>
  <c r="EE542" i="1"/>
  <c r="DY542" i="1"/>
  <c r="DO542" i="1"/>
  <c r="DS542" i="1"/>
  <c r="DW542" i="1"/>
  <c r="DA542" i="1"/>
  <c r="EK542" i="1" s="1"/>
  <c r="EG542" i="1"/>
  <c r="EM542" i="1"/>
  <c r="DX542" i="1"/>
  <c r="DF542" i="1"/>
  <c r="DJ542" i="1" s="1"/>
  <c r="DN542" i="1"/>
  <c r="EC542" i="1"/>
  <c r="DT542" i="1"/>
  <c r="ED542" i="1"/>
  <c r="EB542" i="1"/>
  <c r="EI542" i="1"/>
  <c r="DE542" i="1"/>
  <c r="DV542" i="1"/>
  <c r="DZ542" i="1"/>
  <c r="EC534" i="1"/>
  <c r="DR534" i="1"/>
  <c r="EH534" i="1"/>
  <c r="EF534" i="1"/>
  <c r="DF534" i="1"/>
  <c r="DP534" i="1"/>
  <c r="EG534" i="1"/>
  <c r="DY534" i="1"/>
  <c r="DB534" i="1"/>
  <c r="DD534" i="1"/>
  <c r="DA534" i="1"/>
  <c r="EK534" i="1" s="1"/>
  <c r="EE534" i="1"/>
  <c r="DS534" i="1"/>
  <c r="EI534" i="1"/>
  <c r="DI534" i="1"/>
  <c r="DU534" i="1"/>
  <c r="DQ534" i="1"/>
  <c r="DT534" i="1"/>
  <c r="DN534" i="1"/>
  <c r="DK534" i="1"/>
  <c r="DX534" i="1"/>
  <c r="EA534" i="1"/>
  <c r="DH534" i="1"/>
  <c r="DO534" i="1"/>
  <c r="DV534" i="1"/>
  <c r="ED534" i="1"/>
  <c r="DJ534" i="1"/>
  <c r="EL534" i="1"/>
  <c r="DW534" i="1"/>
  <c r="EB534" i="1"/>
  <c r="DC534" i="1"/>
  <c r="DZ534" i="1"/>
  <c r="DE534" i="1"/>
  <c r="EM534" i="1"/>
  <c r="DG534" i="1"/>
  <c r="EI225" i="1"/>
  <c r="DB442" i="1"/>
  <c r="EE442" i="1"/>
  <c r="EC442" i="1"/>
  <c r="EI442" i="1"/>
  <c r="DC442" i="1"/>
  <c r="DP442" i="1"/>
  <c r="DS442" i="1"/>
  <c r="DG442" i="1"/>
  <c r="EF442" i="1"/>
  <c r="DZ442" i="1"/>
  <c r="DR442" i="1"/>
  <c r="DU442" i="1"/>
  <c r="DI442" i="1"/>
  <c r="EH442" i="1"/>
  <c r="DA442" i="1"/>
  <c r="EK442" i="1" s="1"/>
  <c r="DD442" i="1"/>
  <c r="DK442" i="1"/>
  <c r="DT442" i="1"/>
  <c r="DO442" i="1"/>
  <c r="EB442" i="1"/>
  <c r="DX442" i="1"/>
  <c r="DE442" i="1"/>
  <c r="EA442" i="1"/>
  <c r="DH442" i="1"/>
  <c r="DF442" i="1"/>
  <c r="DJ442" i="1" s="1"/>
  <c r="DW442" i="1"/>
  <c r="DN442" i="1"/>
  <c r="DY442" i="1"/>
  <c r="DV442" i="1"/>
  <c r="EM442" i="1"/>
  <c r="DQ442" i="1"/>
  <c r="ED442" i="1"/>
  <c r="EG442" i="1"/>
  <c r="EL442" i="1"/>
  <c r="I2" i="1"/>
  <c r="H2" i="1"/>
  <c r="G2" i="1"/>
  <c r="DQ476" i="1"/>
  <c r="DH476" i="1"/>
  <c r="EG476" i="1"/>
  <c r="DK476" i="1"/>
  <c r="DR476" i="1"/>
  <c r="EC476" i="1"/>
  <c r="EB476" i="1"/>
  <c r="DS476" i="1"/>
  <c r="DP476" i="1"/>
  <c r="EH476" i="1"/>
  <c r="DO476" i="1"/>
  <c r="DA476" i="1"/>
  <c r="EK476" i="1" s="1"/>
  <c r="DX476" i="1"/>
  <c r="EM476" i="1"/>
  <c r="DG476" i="1"/>
  <c r="EE476" i="1"/>
  <c r="EI476" i="1"/>
  <c r="DI476" i="1"/>
  <c r="DB476" i="1"/>
  <c r="DZ476" i="1"/>
  <c r="DE476" i="1"/>
  <c r="DY476" i="1"/>
  <c r="DD476" i="1"/>
  <c r="EF476" i="1"/>
  <c r="DV476" i="1"/>
  <c r="DT476" i="1"/>
  <c r="DU476" i="1"/>
  <c r="DN476" i="1"/>
  <c r="DC476" i="1"/>
  <c r="DF476" i="1"/>
  <c r="DJ476" i="1" s="1"/>
  <c r="EL476" i="1"/>
  <c r="ED476" i="1"/>
  <c r="EA476" i="1"/>
  <c r="DW476" i="1"/>
  <c r="EI112" i="1"/>
  <c r="DO519" i="1"/>
  <c r="EE519" i="1"/>
  <c r="EL519" i="1"/>
  <c r="DA519" i="1"/>
  <c r="EK519" i="1" s="1"/>
  <c r="EA519" i="1"/>
  <c r="DB519" i="1"/>
  <c r="DN519" i="1"/>
  <c r="DU519" i="1"/>
  <c r="EG519" i="1"/>
  <c r="DH519" i="1"/>
  <c r="DY519" i="1"/>
  <c r="DV519" i="1"/>
  <c r="DX519" i="1"/>
  <c r="DD519" i="1"/>
  <c r="EM519" i="1"/>
  <c r="DW519" i="1"/>
  <c r="EC519" i="1"/>
  <c r="DC519" i="1"/>
  <c r="DP519" i="1"/>
  <c r="EB519" i="1"/>
  <c r="DE519" i="1"/>
  <c r="DJ519" i="1"/>
  <c r="DQ519" i="1"/>
  <c r="DK519" i="1"/>
  <c r="ED519" i="1"/>
  <c r="DR519" i="1"/>
  <c r="DF519" i="1"/>
  <c r="DS519" i="1"/>
  <c r="EH519" i="1"/>
  <c r="DI519" i="1"/>
  <c r="DT519" i="1"/>
  <c r="DZ519" i="1"/>
  <c r="EI519" i="1"/>
  <c r="DG519" i="1"/>
  <c r="EF519" i="1"/>
  <c r="DN410" i="1"/>
  <c r="EM410" i="1"/>
  <c r="EI410" i="1"/>
  <c r="DR410" i="1"/>
  <c r="EL410" i="1"/>
  <c r="DT410" i="1"/>
  <c r="ED410" i="1"/>
  <c r="DK410" i="1"/>
  <c r="DE410" i="1"/>
  <c r="DP410" i="1"/>
  <c r="DU410" i="1"/>
  <c r="DW410" i="1"/>
  <c r="DG410" i="1"/>
  <c r="DX410" i="1"/>
  <c r="DJ410" i="1"/>
  <c r="EG410" i="1"/>
  <c r="DH410" i="1"/>
  <c r="DZ410" i="1"/>
  <c r="DD410" i="1"/>
  <c r="EH410" i="1"/>
  <c r="DS410" i="1"/>
  <c r="DY410" i="1"/>
  <c r="DA410" i="1"/>
  <c r="EK410" i="1" s="1"/>
  <c r="DO410" i="1"/>
  <c r="EF410" i="1"/>
  <c r="EB410" i="1"/>
  <c r="EA410" i="1"/>
  <c r="DF410" i="1"/>
  <c r="EE410" i="1"/>
  <c r="DC410" i="1"/>
  <c r="DV410" i="1"/>
  <c r="DB410" i="1"/>
  <c r="DQ410" i="1"/>
  <c r="DI410" i="1"/>
  <c r="EC410" i="1"/>
  <c r="EI335" i="1"/>
  <c r="EI35" i="1"/>
  <c r="EI404" i="1"/>
  <c r="DN404" i="1"/>
  <c r="EB404" i="1"/>
  <c r="DC404" i="1"/>
  <c r="EE404" i="1"/>
  <c r="DZ404" i="1"/>
  <c r="DI404" i="1"/>
  <c r="DP404" i="1"/>
  <c r="DY404" i="1"/>
  <c r="DV404" i="1"/>
  <c r="DB404" i="1"/>
  <c r="DX404" i="1"/>
  <c r="EG404" i="1"/>
  <c r="EH404" i="1"/>
  <c r="ED404" i="1"/>
  <c r="DF404" i="1"/>
  <c r="DJ404" i="1" s="1"/>
  <c r="DW404" i="1"/>
  <c r="DR404" i="1"/>
  <c r="DS404" i="1"/>
  <c r="DT404" i="1"/>
  <c r="DE404" i="1"/>
  <c r="DK404" i="1"/>
  <c r="DU404" i="1"/>
  <c r="DO404" i="1"/>
  <c r="EM404" i="1"/>
  <c r="EF404" i="1"/>
  <c r="DA404" i="1"/>
  <c r="EK404" i="1" s="1"/>
  <c r="DD404" i="1"/>
  <c r="EA404" i="1"/>
  <c r="DG404" i="1"/>
  <c r="EL404" i="1"/>
  <c r="EC404" i="1"/>
  <c r="DQ404" i="1"/>
  <c r="DH404" i="1"/>
  <c r="EF444" i="1"/>
  <c r="EC444" i="1"/>
  <c r="DY444" i="1"/>
  <c r="DO444" i="1"/>
  <c r="ED444" i="1"/>
  <c r="EH444" i="1"/>
  <c r="DI444" i="1"/>
  <c r="DR444" i="1"/>
  <c r="DK444" i="1"/>
  <c r="DG444" i="1"/>
  <c r="DV444" i="1"/>
  <c r="DQ444" i="1"/>
  <c r="DD444" i="1"/>
  <c r="DF444" i="1"/>
  <c r="DJ444" i="1" s="1"/>
  <c r="EA444" i="1"/>
  <c r="EM444" i="1"/>
  <c r="DA444" i="1"/>
  <c r="EK444" i="1" s="1"/>
  <c r="DZ444" i="1"/>
  <c r="DN444" i="1"/>
  <c r="DP444" i="1"/>
  <c r="DB444" i="1"/>
  <c r="DH444" i="1"/>
  <c r="DS444" i="1"/>
  <c r="EE444" i="1"/>
  <c r="EI444" i="1"/>
  <c r="EG444" i="1"/>
  <c r="DE444" i="1"/>
  <c r="EB444" i="1"/>
  <c r="DU444" i="1"/>
  <c r="DW444" i="1"/>
  <c r="EL444" i="1"/>
  <c r="DX444" i="1"/>
  <c r="DC444" i="1"/>
  <c r="DT444" i="1"/>
  <c r="EI15" i="1"/>
  <c r="EI333" i="1"/>
  <c r="EE397" i="1"/>
  <c r="EI397" i="1"/>
  <c r="DE397" i="1"/>
  <c r="DW397" i="1"/>
  <c r="EA397" i="1"/>
  <c r="EC397" i="1"/>
  <c r="DN397" i="1"/>
  <c r="ED397" i="1"/>
  <c r="DJ397" i="1"/>
  <c r="DR397" i="1"/>
  <c r="EM397" i="1"/>
  <c r="DD397" i="1"/>
  <c r="DS397" i="1"/>
  <c r="DQ397" i="1"/>
  <c r="EL397" i="1"/>
  <c r="DG397" i="1"/>
  <c r="DX397" i="1"/>
  <c r="EF397" i="1"/>
  <c r="EG397" i="1"/>
  <c r="DA397" i="1"/>
  <c r="EK397" i="1" s="1"/>
  <c r="DC397" i="1"/>
  <c r="DI397" i="1"/>
  <c r="DY397" i="1"/>
  <c r="DU397" i="1"/>
  <c r="EH397" i="1"/>
  <c r="DO397" i="1"/>
  <c r="DF397" i="1"/>
  <c r="DT397" i="1"/>
  <c r="EB397" i="1"/>
  <c r="DV397" i="1"/>
  <c r="DK397" i="1"/>
  <c r="DB397" i="1"/>
  <c r="DZ397" i="1"/>
  <c r="DP397" i="1"/>
  <c r="DH397" i="1"/>
  <c r="EI67" i="1"/>
  <c r="EI233" i="1"/>
  <c r="EI274" i="1"/>
  <c r="DJ514" i="1"/>
  <c r="EM514" i="1"/>
  <c r="DW514" i="1"/>
  <c r="DA514" i="1"/>
  <c r="EK514" i="1" s="1"/>
  <c r="DX514" i="1"/>
  <c r="DO514" i="1"/>
  <c r="EH514" i="1"/>
  <c r="DU514" i="1"/>
  <c r="EG514" i="1"/>
  <c r="DZ514" i="1"/>
  <c r="EB514" i="1"/>
  <c r="DG514" i="1"/>
  <c r="DS514" i="1"/>
  <c r="DH514" i="1"/>
  <c r="EE514" i="1"/>
  <c r="ED514" i="1"/>
  <c r="DY514" i="1"/>
  <c r="DV514" i="1"/>
  <c r="DK514" i="1"/>
  <c r="DN514" i="1"/>
  <c r="DQ514" i="1"/>
  <c r="EA514" i="1"/>
  <c r="EI514" i="1"/>
  <c r="DD514" i="1"/>
  <c r="EL514" i="1"/>
  <c r="DF514" i="1"/>
  <c r="EC514" i="1"/>
  <c r="DR514" i="1"/>
  <c r="DE514" i="1"/>
  <c r="DP514" i="1"/>
  <c r="DB514" i="1"/>
  <c r="EF514" i="1"/>
  <c r="DT514" i="1"/>
  <c r="DC514" i="1"/>
  <c r="DI514" i="1"/>
  <c r="EH470" i="1"/>
  <c r="EE470" i="1"/>
  <c r="DD470" i="1"/>
  <c r="EL470" i="1"/>
  <c r="EF470" i="1"/>
  <c r="EC470" i="1"/>
  <c r="EA470" i="1"/>
  <c r="DQ470" i="1"/>
  <c r="EG470" i="1"/>
  <c r="DS470" i="1"/>
  <c r="DN470" i="1"/>
  <c r="DU470" i="1"/>
  <c r="DH470" i="1"/>
  <c r="DA470" i="1"/>
  <c r="EK470" i="1" s="1"/>
  <c r="DC470" i="1"/>
  <c r="EI470" i="1"/>
  <c r="DE470" i="1"/>
  <c r="DX470" i="1"/>
  <c r="DY470" i="1"/>
  <c r="EM470" i="1"/>
  <c r="EB470" i="1"/>
  <c r="DP470" i="1"/>
  <c r="DT470" i="1"/>
  <c r="DF470" i="1"/>
  <c r="DJ470" i="1" s="1"/>
  <c r="DW470" i="1"/>
  <c r="DV470" i="1"/>
  <c r="DZ470" i="1"/>
  <c r="DG470" i="1"/>
  <c r="DK470" i="1"/>
  <c r="DO470" i="1"/>
  <c r="DI470" i="1"/>
  <c r="DR470" i="1"/>
  <c r="ED470" i="1"/>
  <c r="DB470" i="1"/>
  <c r="EI288" i="1"/>
  <c r="EI8" i="1"/>
  <c r="EI224" i="1"/>
  <c r="EI266" i="1"/>
  <c r="EI161" i="1"/>
  <c r="EI275" i="1"/>
  <c r="DH512" i="1"/>
  <c r="DQ512" i="1"/>
  <c r="DN512" i="1"/>
  <c r="DW512" i="1"/>
  <c r="DU512" i="1"/>
  <c r="EA512" i="1"/>
  <c r="EL512" i="1"/>
  <c r="DT512" i="1"/>
  <c r="DZ512" i="1"/>
  <c r="DR512" i="1"/>
  <c r="DB512" i="1"/>
  <c r="EH512" i="1"/>
  <c r="DD512" i="1"/>
  <c r="DF512" i="1"/>
  <c r="DV512" i="1"/>
  <c r="ED512" i="1"/>
  <c r="DX512" i="1"/>
  <c r="DG512" i="1"/>
  <c r="DK512" i="1"/>
  <c r="EE512" i="1"/>
  <c r="EM512" i="1"/>
  <c r="DA512" i="1"/>
  <c r="EK512" i="1" s="1"/>
  <c r="EB512" i="1"/>
  <c r="EI512" i="1"/>
  <c r="DP512" i="1"/>
  <c r="DJ512" i="1"/>
  <c r="EC512" i="1"/>
  <c r="DO512" i="1"/>
  <c r="DI512" i="1"/>
  <c r="DE512" i="1"/>
  <c r="DC512" i="1"/>
  <c r="EG512" i="1"/>
  <c r="DY512" i="1"/>
  <c r="EF512" i="1"/>
  <c r="DS512" i="1"/>
  <c r="EI215" i="1"/>
  <c r="DN464" i="1"/>
  <c r="DK464" i="1"/>
  <c r="DV464" i="1"/>
  <c r="DR464" i="1"/>
  <c r="DH464" i="1"/>
  <c r="DF464" i="1"/>
  <c r="EI464" i="1"/>
  <c r="EA464" i="1"/>
  <c r="DW464" i="1"/>
  <c r="DB464" i="1"/>
  <c r="DS464" i="1"/>
  <c r="DQ464" i="1"/>
  <c r="DO464" i="1"/>
  <c r="DY464" i="1"/>
  <c r="DZ464" i="1"/>
  <c r="ED464" i="1"/>
  <c r="DU464" i="1"/>
  <c r="EH464" i="1"/>
  <c r="DC464" i="1"/>
  <c r="EC464" i="1"/>
  <c r="DG464" i="1"/>
  <c r="DP464" i="1"/>
  <c r="DD464" i="1"/>
  <c r="EL464" i="1"/>
  <c r="DJ464" i="1"/>
  <c r="EF464" i="1"/>
  <c r="DI464" i="1"/>
  <c r="EB464" i="1"/>
  <c r="DX464" i="1"/>
  <c r="DE464" i="1"/>
  <c r="EM464" i="1"/>
  <c r="EG464" i="1"/>
  <c r="DT464" i="1"/>
  <c r="DA464" i="1"/>
  <c r="EK464" i="1" s="1"/>
  <c r="EE464" i="1"/>
  <c r="DA400" i="1"/>
  <c r="EK400" i="1" s="1"/>
  <c r="DN400" i="1"/>
  <c r="DS400" i="1"/>
  <c r="DX400" i="1"/>
  <c r="DY400" i="1"/>
  <c r="DH400" i="1"/>
  <c r="DC400" i="1"/>
  <c r="DG400" i="1"/>
  <c r="DD400" i="1"/>
  <c r="DB400" i="1"/>
  <c r="EG400" i="1"/>
  <c r="EA400" i="1"/>
  <c r="DT400" i="1"/>
  <c r="EB400" i="1"/>
  <c r="DE400" i="1"/>
  <c r="DI400" i="1"/>
  <c r="DW400" i="1"/>
  <c r="EI400" i="1"/>
  <c r="ED400" i="1"/>
  <c r="EF400" i="1"/>
  <c r="DZ400" i="1"/>
  <c r="DV400" i="1"/>
  <c r="DO400" i="1"/>
  <c r="EM400" i="1"/>
  <c r="DJ400" i="1"/>
  <c r="EE400" i="1"/>
  <c r="DR400" i="1"/>
  <c r="DQ400" i="1"/>
  <c r="DK400" i="1"/>
  <c r="DU400" i="1"/>
  <c r="EC400" i="1"/>
  <c r="EL400" i="1"/>
  <c r="EH400" i="1"/>
  <c r="DP400" i="1"/>
  <c r="DF400" i="1"/>
  <c r="EI168" i="1"/>
  <c r="EI213" i="1"/>
  <c r="DG486" i="1"/>
  <c r="DA486" i="1"/>
  <c r="EK486" i="1" s="1"/>
  <c r="DS486" i="1"/>
  <c r="DF486" i="1"/>
  <c r="DN486" i="1"/>
  <c r="EI486" i="1"/>
  <c r="DT486" i="1"/>
  <c r="DV486" i="1"/>
  <c r="DX486" i="1"/>
  <c r="EE486" i="1"/>
  <c r="EG486" i="1"/>
  <c r="DK486" i="1"/>
  <c r="DI486" i="1"/>
  <c r="DZ486" i="1"/>
  <c r="DR486" i="1"/>
  <c r="DJ486" i="1"/>
  <c r="DB486" i="1"/>
  <c r="DP486" i="1"/>
  <c r="DQ486" i="1"/>
  <c r="DH486" i="1"/>
  <c r="EF486" i="1"/>
  <c r="EA486" i="1"/>
  <c r="EM486" i="1"/>
  <c r="DD486" i="1"/>
  <c r="DC486" i="1"/>
  <c r="DU486" i="1"/>
  <c r="DY486" i="1"/>
  <c r="EC486" i="1"/>
  <c r="EH486" i="1"/>
  <c r="DO486" i="1"/>
  <c r="DE486" i="1"/>
  <c r="EL486" i="1"/>
  <c r="ED486" i="1"/>
  <c r="DW486" i="1"/>
  <c r="EB486" i="1"/>
  <c r="B443" i="7"/>
  <c r="B433" i="7"/>
  <c r="B423" i="7"/>
  <c r="EI323" i="1"/>
  <c r="EI147" i="1"/>
  <c r="DD446" i="1"/>
  <c r="EG446" i="1"/>
  <c r="ED446" i="1"/>
  <c r="DY446" i="1"/>
  <c r="EB446" i="1"/>
  <c r="DK446" i="1"/>
  <c r="DG446" i="1"/>
  <c r="DS446" i="1"/>
  <c r="DX446" i="1"/>
  <c r="DP446" i="1"/>
  <c r="EI446" i="1"/>
  <c r="EE446" i="1"/>
  <c r="DN446" i="1"/>
  <c r="DC446" i="1"/>
  <c r="DO446" i="1"/>
  <c r="DH446" i="1"/>
  <c r="DR446" i="1"/>
  <c r="DB446" i="1"/>
  <c r="DZ446" i="1"/>
  <c r="EL446" i="1"/>
  <c r="EC446" i="1"/>
  <c r="DJ446" i="1"/>
  <c r="DA446" i="1"/>
  <c r="EK446" i="1" s="1"/>
  <c r="DU446" i="1"/>
  <c r="DV446" i="1"/>
  <c r="DQ446" i="1"/>
  <c r="DE446" i="1"/>
  <c r="EA446" i="1"/>
  <c r="DF446" i="1"/>
  <c r="EH446" i="1"/>
  <c r="DW446" i="1"/>
  <c r="DI446" i="1"/>
  <c r="DT446" i="1"/>
  <c r="EM446" i="1"/>
  <c r="EF446" i="1"/>
  <c r="EI203" i="1"/>
  <c r="EI370" i="1"/>
  <c r="EI200" i="1"/>
  <c r="AH2" i="1"/>
  <c r="AJ2" i="1"/>
  <c r="AI2" i="1"/>
  <c r="AU2" i="1"/>
  <c r="AT2" i="1"/>
  <c r="AV2" i="1"/>
  <c r="DZ445" i="1"/>
  <c r="DG445" i="1"/>
  <c r="DX445" i="1"/>
  <c r="EA445" i="1"/>
  <c r="EM445" i="1"/>
  <c r="DI445" i="1"/>
  <c r="DQ445" i="1"/>
  <c r="DN445" i="1"/>
  <c r="DC445" i="1"/>
  <c r="EC445" i="1"/>
  <c r="DA445" i="1"/>
  <c r="EK445" i="1" s="1"/>
  <c r="DV445" i="1"/>
  <c r="DH445" i="1"/>
  <c r="ED445" i="1"/>
  <c r="DP445" i="1"/>
  <c r="EL445" i="1"/>
  <c r="DB445" i="1"/>
  <c r="EJ445" i="1" s="1"/>
  <c r="EF445" i="1"/>
  <c r="DU445" i="1"/>
  <c r="DR445" i="1"/>
  <c r="EG445" i="1"/>
  <c r="DD445" i="1"/>
  <c r="DY445" i="1"/>
  <c r="EB445" i="1"/>
  <c r="EH445" i="1"/>
  <c r="DE445" i="1"/>
  <c r="DT445" i="1"/>
  <c r="DS445" i="1"/>
  <c r="DK445" i="1"/>
  <c r="DJ445" i="1"/>
  <c r="DO445" i="1"/>
  <c r="EI445" i="1"/>
  <c r="EE445" i="1"/>
  <c r="DW445" i="1"/>
  <c r="DF445" i="1"/>
  <c r="EL536" i="1"/>
  <c r="DG536" i="1"/>
  <c r="DQ536" i="1"/>
  <c r="DF536" i="1"/>
  <c r="DJ536" i="1" s="1"/>
  <c r="ED536" i="1"/>
  <c r="EF536" i="1"/>
  <c r="EG536" i="1"/>
  <c r="DB536" i="1"/>
  <c r="DK536" i="1"/>
  <c r="EI536" i="1"/>
  <c r="EC536" i="1"/>
  <c r="DC536" i="1"/>
  <c r="EH536" i="1"/>
  <c r="DA536" i="1"/>
  <c r="EK536" i="1" s="1"/>
  <c r="DP536" i="1"/>
  <c r="DR536" i="1"/>
  <c r="DT536" i="1"/>
  <c r="DO536" i="1"/>
  <c r="DX536" i="1"/>
  <c r="EA536" i="1"/>
  <c r="DU536" i="1"/>
  <c r="EM536" i="1"/>
  <c r="DV536" i="1"/>
  <c r="DN536" i="1"/>
  <c r="DY536" i="1"/>
  <c r="EB536" i="1"/>
  <c r="DE536" i="1"/>
  <c r="DW536" i="1"/>
  <c r="EE536" i="1"/>
  <c r="DH536" i="1"/>
  <c r="DI536" i="1"/>
  <c r="DS536" i="1"/>
  <c r="DD536" i="1"/>
  <c r="DZ536" i="1"/>
  <c r="EI295" i="1"/>
  <c r="AZ2" i="1"/>
  <c r="BB2" i="1"/>
  <c r="BA2" i="1"/>
  <c r="EM490" i="1"/>
  <c r="DI490" i="1"/>
  <c r="DU490" i="1"/>
  <c r="EI490" i="1"/>
  <c r="DE490" i="1"/>
  <c r="DA490" i="1"/>
  <c r="EK490" i="1" s="1"/>
  <c r="EL490" i="1"/>
  <c r="DD490" i="1"/>
  <c r="EE490" i="1"/>
  <c r="EH490" i="1"/>
  <c r="DX490" i="1"/>
  <c r="DN490" i="1"/>
  <c r="DW490" i="1"/>
  <c r="DR490" i="1"/>
  <c r="EF490" i="1"/>
  <c r="EA490" i="1"/>
  <c r="EB490" i="1"/>
  <c r="DK490" i="1"/>
  <c r="EG490" i="1"/>
  <c r="DG490" i="1"/>
  <c r="DF490" i="1"/>
  <c r="DJ490" i="1" s="1"/>
  <c r="DP490" i="1"/>
  <c r="DB490" i="1"/>
  <c r="DS490" i="1"/>
  <c r="DY490" i="1"/>
  <c r="DO490" i="1"/>
  <c r="DH490" i="1"/>
  <c r="DV490" i="1"/>
  <c r="ED490" i="1"/>
  <c r="DC490" i="1"/>
  <c r="DZ490" i="1"/>
  <c r="DT490" i="1"/>
  <c r="DQ490" i="1"/>
  <c r="EC490" i="1"/>
  <c r="DX471" i="1"/>
  <c r="DR471" i="1"/>
  <c r="EH471" i="1"/>
  <c r="DW471" i="1"/>
  <c r="DS471" i="1"/>
  <c r="EL471" i="1"/>
  <c r="DE471" i="1"/>
  <c r="EF471" i="1"/>
  <c r="EA471" i="1"/>
  <c r="EM471" i="1"/>
  <c r="DY471" i="1"/>
  <c r="DQ471" i="1"/>
  <c r="DZ471" i="1"/>
  <c r="DJ471" i="1"/>
  <c r="EC471" i="1"/>
  <c r="DT471" i="1"/>
  <c r="EE471" i="1"/>
  <c r="DG471" i="1"/>
  <c r="DN471" i="1"/>
  <c r="DC471" i="1"/>
  <c r="DV471" i="1"/>
  <c r="DU471" i="1"/>
  <c r="DH471" i="1"/>
  <c r="DO471" i="1"/>
  <c r="DK471" i="1"/>
  <c r="DB471" i="1"/>
  <c r="EB471" i="1"/>
  <c r="DD471" i="1"/>
  <c r="DA471" i="1"/>
  <c r="EK471" i="1" s="1"/>
  <c r="EG471" i="1"/>
  <c r="DI471" i="1"/>
  <c r="ED471" i="1"/>
  <c r="EI471" i="1"/>
  <c r="DF471" i="1"/>
  <c r="DP471" i="1"/>
  <c r="EI332" i="1"/>
  <c r="EI366" i="1"/>
  <c r="EI334" i="1"/>
  <c r="DS435" i="1"/>
  <c r="DN435" i="1"/>
  <c r="ED435" i="1"/>
  <c r="DC435" i="1"/>
  <c r="DF435" i="1"/>
  <c r="DJ435" i="1" s="1"/>
  <c r="DW435" i="1"/>
  <c r="EB435" i="1"/>
  <c r="EA435" i="1"/>
  <c r="DX435" i="1"/>
  <c r="EF435" i="1"/>
  <c r="DG435" i="1"/>
  <c r="DU435" i="1"/>
  <c r="DD435" i="1"/>
  <c r="EC435" i="1"/>
  <c r="DV435" i="1"/>
  <c r="EE435" i="1"/>
  <c r="EI435" i="1"/>
  <c r="DY435" i="1"/>
  <c r="EH435" i="1"/>
  <c r="DT435" i="1"/>
  <c r="DE435" i="1"/>
  <c r="DK435" i="1"/>
  <c r="EM435" i="1"/>
  <c r="DR435" i="1"/>
  <c r="DQ435" i="1"/>
  <c r="DZ435" i="1"/>
  <c r="DP435" i="1"/>
  <c r="EG435" i="1"/>
  <c r="DA435" i="1"/>
  <c r="EK435" i="1" s="1"/>
  <c r="EL435" i="1"/>
  <c r="DO435" i="1"/>
  <c r="DH435" i="1"/>
  <c r="DB435" i="1"/>
  <c r="DI435" i="1"/>
  <c r="EI253" i="1"/>
  <c r="DG466" i="1"/>
  <c r="DU466" i="1"/>
  <c r="DQ466" i="1"/>
  <c r="DI466" i="1"/>
  <c r="DR466" i="1"/>
  <c r="EG466" i="1"/>
  <c r="DW466" i="1"/>
  <c r="DF466" i="1"/>
  <c r="DJ466" i="1" s="1"/>
  <c r="EL466" i="1"/>
  <c r="DS466" i="1"/>
  <c r="DD466" i="1"/>
  <c r="EF466" i="1"/>
  <c r="ED466" i="1"/>
  <c r="DO466" i="1"/>
  <c r="EB466" i="1"/>
  <c r="DH466" i="1"/>
  <c r="DA466" i="1"/>
  <c r="EK466" i="1" s="1"/>
  <c r="DC466" i="1"/>
  <c r="DT466" i="1"/>
  <c r="DN466" i="1"/>
  <c r="DY466" i="1"/>
  <c r="DB466" i="1"/>
  <c r="DK466" i="1"/>
  <c r="DX466" i="1"/>
  <c r="EM466" i="1"/>
  <c r="DE466" i="1"/>
  <c r="EE466" i="1"/>
  <c r="EH466" i="1"/>
  <c r="EA466" i="1"/>
  <c r="DZ466" i="1"/>
  <c r="EI466" i="1"/>
  <c r="DP466" i="1"/>
  <c r="EC466" i="1"/>
  <c r="DV466" i="1"/>
  <c r="J2" i="1"/>
  <c r="K2" i="1"/>
  <c r="L2" i="1"/>
  <c r="DF469" i="1"/>
  <c r="DH469" i="1"/>
  <c r="EL469" i="1"/>
  <c r="EF469" i="1"/>
  <c r="DZ469" i="1"/>
  <c r="DN469" i="1"/>
  <c r="DU469" i="1"/>
  <c r="DT469" i="1"/>
  <c r="DG469" i="1"/>
  <c r="DB469" i="1"/>
  <c r="DS469" i="1"/>
  <c r="DI469" i="1"/>
  <c r="DX469" i="1"/>
  <c r="EM469" i="1"/>
  <c r="DR469" i="1"/>
  <c r="DY469" i="1"/>
  <c r="EI469" i="1"/>
  <c r="DK469" i="1"/>
  <c r="EH469" i="1"/>
  <c r="DE469" i="1"/>
  <c r="DO469" i="1"/>
  <c r="EA469" i="1"/>
  <c r="EE469" i="1"/>
  <c r="ED469" i="1"/>
  <c r="DW469" i="1"/>
  <c r="DC469" i="1"/>
  <c r="DQ469" i="1"/>
  <c r="EB469" i="1"/>
  <c r="DP469" i="1"/>
  <c r="DD469" i="1"/>
  <c r="DJ469" i="1"/>
  <c r="EC469" i="1"/>
  <c r="EG469" i="1"/>
  <c r="DV469" i="1"/>
  <c r="DA469" i="1"/>
  <c r="EK469" i="1" s="1"/>
  <c r="EI278" i="1"/>
  <c r="DH545" i="1"/>
  <c r="DZ545" i="1"/>
  <c r="EB545" i="1"/>
  <c r="DP545" i="1"/>
  <c r="DY545" i="1"/>
  <c r="DE545" i="1"/>
  <c r="DT545" i="1"/>
  <c r="DA545" i="1"/>
  <c r="EK545" i="1" s="1"/>
  <c r="ED545" i="1"/>
  <c r="DF545" i="1"/>
  <c r="DJ545" i="1" s="1"/>
  <c r="DW545" i="1"/>
  <c r="EL545" i="1"/>
  <c r="DG545" i="1"/>
  <c r="EH545" i="1"/>
  <c r="DX545" i="1"/>
  <c r="EA545" i="1"/>
  <c r="DV545" i="1"/>
  <c r="DU545" i="1"/>
  <c r="DC545" i="1"/>
  <c r="DB545" i="1"/>
  <c r="DI545" i="1"/>
  <c r="DR545" i="1"/>
  <c r="DD545" i="1"/>
  <c r="EM545" i="1"/>
  <c r="EI545" i="1"/>
  <c r="EF545" i="1"/>
  <c r="DO545" i="1"/>
  <c r="DK545" i="1"/>
  <c r="EE545" i="1"/>
  <c r="EC545" i="1"/>
  <c r="DN545" i="1"/>
  <c r="DS545" i="1"/>
  <c r="EG545" i="1"/>
  <c r="DQ545" i="1"/>
  <c r="EI374" i="1"/>
  <c r="EI247" i="1"/>
  <c r="B563" i="7"/>
  <c r="B583" i="7"/>
  <c r="B573" i="7"/>
  <c r="EI212" i="1"/>
  <c r="EI243" i="1"/>
  <c r="EI160" i="1"/>
  <c r="DW387" i="1"/>
  <c r="DE387" i="1"/>
  <c r="DR387" i="1"/>
  <c r="ED387" i="1"/>
  <c r="DG387" i="1"/>
  <c r="DY387" i="1"/>
  <c r="EA387" i="1"/>
  <c r="DB387" i="1"/>
  <c r="DK387" i="1"/>
  <c r="EI387" i="1"/>
  <c r="DV387" i="1"/>
  <c r="EC387" i="1"/>
  <c r="DP387" i="1"/>
  <c r="DX387" i="1"/>
  <c r="DF387" i="1"/>
  <c r="DJ387" i="1" s="1"/>
  <c r="EE387" i="1"/>
  <c r="DH387" i="1"/>
  <c r="DU387" i="1"/>
  <c r="EM387" i="1"/>
  <c r="DT387" i="1"/>
  <c r="DQ387" i="1"/>
  <c r="DN387" i="1"/>
  <c r="DC387" i="1"/>
  <c r="EG387" i="1"/>
  <c r="EB387" i="1"/>
  <c r="DS387" i="1"/>
  <c r="DI387" i="1"/>
  <c r="DO387" i="1"/>
  <c r="DD387" i="1"/>
  <c r="DZ387" i="1"/>
  <c r="DA387" i="1"/>
  <c r="EK387" i="1" s="1"/>
  <c r="EL387" i="1"/>
  <c r="EF387" i="1"/>
  <c r="EH387" i="1"/>
  <c r="AN2" i="1"/>
  <c r="AO2" i="1"/>
  <c r="AP2" i="1"/>
  <c r="EI26" i="1"/>
  <c r="EI369" i="1"/>
  <c r="DV553" i="1"/>
  <c r="DF553" i="1"/>
  <c r="DJ553" i="1" s="1"/>
  <c r="EM553" i="1"/>
  <c r="DO553" i="1"/>
  <c r="DI553" i="1"/>
  <c r="DZ553" i="1"/>
  <c r="EA553" i="1"/>
  <c r="DY553" i="1"/>
  <c r="DR553" i="1"/>
  <c r="EE553" i="1"/>
  <c r="DB553" i="1"/>
  <c r="EL553" i="1"/>
  <c r="DA553" i="1"/>
  <c r="EK553" i="1" s="1"/>
  <c r="ED553" i="1"/>
  <c r="EC553" i="1"/>
  <c r="DN553" i="1"/>
  <c r="DQ553" i="1"/>
  <c r="DP553" i="1"/>
  <c r="DH553" i="1"/>
  <c r="EH553" i="1"/>
  <c r="DW553" i="1"/>
  <c r="DS553" i="1"/>
  <c r="EG553" i="1"/>
  <c r="EI553" i="1"/>
  <c r="DC553" i="1"/>
  <c r="DT553" i="1"/>
  <c r="DD553" i="1"/>
  <c r="DK553" i="1"/>
  <c r="DX553" i="1"/>
  <c r="DE553" i="1"/>
  <c r="DG553" i="1"/>
  <c r="DU553" i="1"/>
  <c r="EB553" i="1"/>
  <c r="EF553" i="1"/>
  <c r="EI205" i="1"/>
  <c r="DS449" i="1"/>
  <c r="DJ449" i="1"/>
  <c r="DY449" i="1"/>
  <c r="DR449" i="1"/>
  <c r="DZ449" i="1"/>
  <c r="DU449" i="1"/>
  <c r="EG449" i="1"/>
  <c r="EC449" i="1"/>
  <c r="DT449" i="1"/>
  <c r="DC449" i="1"/>
  <c r="ED449" i="1"/>
  <c r="DB449" i="1"/>
  <c r="EB449" i="1"/>
  <c r="DD449" i="1"/>
  <c r="EA449" i="1"/>
  <c r="DP449" i="1"/>
  <c r="DW449" i="1"/>
  <c r="EM449" i="1"/>
  <c r="DQ449" i="1"/>
  <c r="DA449" i="1"/>
  <c r="EK449" i="1" s="1"/>
  <c r="DX449" i="1"/>
  <c r="DH449" i="1"/>
  <c r="DV449" i="1"/>
  <c r="EF449" i="1"/>
  <c r="EI449" i="1"/>
  <c r="DK449" i="1"/>
  <c r="EH449" i="1"/>
  <c r="DO449" i="1"/>
  <c r="DF449" i="1"/>
  <c r="DG449" i="1"/>
  <c r="EL449" i="1"/>
  <c r="DN449" i="1"/>
  <c r="EE449" i="1"/>
  <c r="DE449" i="1"/>
  <c r="DI449" i="1"/>
  <c r="DU533" i="1"/>
  <c r="EI533" i="1"/>
  <c r="DQ533" i="1"/>
  <c r="DD533" i="1"/>
  <c r="EE533" i="1"/>
  <c r="DT533" i="1"/>
  <c r="DI533" i="1"/>
  <c r="DO533" i="1"/>
  <c r="DB533" i="1"/>
  <c r="EL533" i="1"/>
  <c r="DV533" i="1"/>
  <c r="EA533" i="1"/>
  <c r="DP533" i="1"/>
  <c r="DH533" i="1"/>
  <c r="ED533" i="1"/>
  <c r="DF533" i="1"/>
  <c r="DJ533" i="1" s="1"/>
  <c r="DX533" i="1"/>
  <c r="EF533" i="1"/>
  <c r="EC533" i="1"/>
  <c r="DW533" i="1"/>
  <c r="EB533" i="1"/>
  <c r="DY533" i="1"/>
  <c r="EG533" i="1"/>
  <c r="EM533" i="1"/>
  <c r="DA533" i="1"/>
  <c r="EK533" i="1" s="1"/>
  <c r="DK533" i="1"/>
  <c r="DR533" i="1"/>
  <c r="DC533" i="1"/>
  <c r="DG533" i="1"/>
  <c r="EH533" i="1"/>
  <c r="DN533" i="1"/>
  <c r="DS533" i="1"/>
  <c r="DE533" i="1"/>
  <c r="DZ533" i="1"/>
  <c r="EI90" i="1"/>
  <c r="EI52" i="1"/>
  <c r="DO508" i="1"/>
  <c r="DD508" i="1"/>
  <c r="DA508" i="1"/>
  <c r="EK508" i="1" s="1"/>
  <c r="DZ508" i="1"/>
  <c r="EL508" i="1"/>
  <c r="DX508" i="1"/>
  <c r="EF508" i="1"/>
  <c r="EH508" i="1"/>
  <c r="EC508" i="1"/>
  <c r="EE508" i="1"/>
  <c r="DB508" i="1"/>
  <c r="DQ508" i="1"/>
  <c r="EI508" i="1"/>
  <c r="DF508" i="1"/>
  <c r="DH508" i="1"/>
  <c r="DG508" i="1"/>
  <c r="DC508" i="1"/>
  <c r="EA508" i="1"/>
  <c r="EM508" i="1"/>
  <c r="DT508" i="1"/>
  <c r="DI508" i="1"/>
  <c r="DR508" i="1"/>
  <c r="DE508" i="1"/>
  <c r="EG508" i="1"/>
  <c r="DU508" i="1"/>
  <c r="DW508" i="1"/>
  <c r="DK508" i="1"/>
  <c r="ED508" i="1"/>
  <c r="DV508" i="1"/>
  <c r="DS508" i="1"/>
  <c r="DN508" i="1"/>
  <c r="DJ508" i="1"/>
  <c r="DP508" i="1"/>
  <c r="DY508" i="1"/>
  <c r="EB508" i="1"/>
  <c r="EI226" i="1"/>
  <c r="EI155" i="1"/>
  <c r="EI353" i="1"/>
  <c r="EI5" i="1"/>
  <c r="EI97" i="1"/>
  <c r="EI229" i="1"/>
  <c r="DT531" i="1"/>
  <c r="DZ531" i="1"/>
  <c r="DG531" i="1"/>
  <c r="EE531" i="1"/>
  <c r="DW531" i="1"/>
  <c r="DS531" i="1"/>
  <c r="EB531" i="1"/>
  <c r="EA531" i="1"/>
  <c r="DN531" i="1"/>
  <c r="ED531" i="1"/>
  <c r="DX531" i="1"/>
  <c r="EH531" i="1"/>
  <c r="DV531" i="1"/>
  <c r="DI531" i="1"/>
  <c r="EC531" i="1"/>
  <c r="DR531" i="1"/>
  <c r="DC531" i="1"/>
  <c r="DQ531" i="1"/>
  <c r="DO531" i="1"/>
  <c r="EF531" i="1"/>
  <c r="EI531" i="1"/>
  <c r="DU531" i="1"/>
  <c r="DA531" i="1"/>
  <c r="EK531" i="1" s="1"/>
  <c r="DY531" i="1"/>
  <c r="DP531" i="1"/>
  <c r="DK531" i="1"/>
  <c r="DB531" i="1"/>
  <c r="DF531" i="1"/>
  <c r="DJ531" i="1" s="1"/>
  <c r="DH531" i="1"/>
  <c r="EL531" i="1"/>
  <c r="EG531" i="1"/>
  <c r="DE531" i="1"/>
  <c r="DD531" i="1"/>
  <c r="EM531" i="1"/>
  <c r="EI143" i="1"/>
  <c r="EI69" i="1"/>
  <c r="EI347" i="1"/>
  <c r="EI171" i="1"/>
  <c r="EF478" i="1"/>
  <c r="EB478" i="1"/>
  <c r="EH478" i="1"/>
  <c r="DZ478" i="1"/>
  <c r="DB478" i="1"/>
  <c r="DS478" i="1"/>
  <c r="EA478" i="1"/>
  <c r="DQ478" i="1"/>
  <c r="DH478" i="1"/>
  <c r="DU478" i="1"/>
  <c r="EI478" i="1"/>
  <c r="DT478" i="1"/>
  <c r="DI478" i="1"/>
  <c r="DX478" i="1"/>
  <c r="DF478" i="1"/>
  <c r="DJ478" i="1" s="1"/>
  <c r="EG478" i="1"/>
  <c r="DK478" i="1"/>
  <c r="DC478" i="1"/>
  <c r="DV478" i="1"/>
  <c r="ED478" i="1"/>
  <c r="EC478" i="1"/>
  <c r="DO478" i="1"/>
  <c r="EE478" i="1"/>
  <c r="DA478" i="1"/>
  <c r="EK478" i="1" s="1"/>
  <c r="DW478" i="1"/>
  <c r="EM478" i="1"/>
  <c r="EL478" i="1"/>
  <c r="DP478" i="1"/>
  <c r="DE478" i="1"/>
  <c r="DN478" i="1"/>
  <c r="DG478" i="1"/>
  <c r="DD478" i="1"/>
  <c r="DR478" i="1"/>
  <c r="DY478" i="1"/>
  <c r="EI261" i="1"/>
  <c r="EI138" i="1"/>
  <c r="EI350" i="1"/>
  <c r="EI103" i="1"/>
  <c r="EI346" i="1"/>
  <c r="EI371" i="1"/>
  <c r="DI460" i="1"/>
  <c r="EB460" i="1"/>
  <c r="EG460" i="1"/>
  <c r="EI460" i="1"/>
  <c r="DH460" i="1"/>
  <c r="DV460" i="1"/>
  <c r="EL460" i="1"/>
  <c r="DQ460" i="1"/>
  <c r="DA460" i="1"/>
  <c r="EK460" i="1" s="1"/>
  <c r="DX460" i="1"/>
  <c r="DC460" i="1"/>
  <c r="DK460" i="1"/>
  <c r="EE460" i="1"/>
  <c r="DO460" i="1"/>
  <c r="DN460" i="1"/>
  <c r="DR460" i="1"/>
  <c r="DT460" i="1"/>
  <c r="DE460" i="1"/>
  <c r="DS460" i="1"/>
  <c r="DY460" i="1"/>
  <c r="EM460" i="1"/>
  <c r="DP460" i="1"/>
  <c r="DG460" i="1"/>
  <c r="DB460" i="1"/>
  <c r="EF460" i="1"/>
  <c r="DW460" i="1"/>
  <c r="EH460" i="1"/>
  <c r="DU460" i="1"/>
  <c r="DZ460" i="1"/>
  <c r="ED460" i="1"/>
  <c r="DF460" i="1"/>
  <c r="DJ460" i="1" s="1"/>
  <c r="EC460" i="1"/>
  <c r="DD460" i="1"/>
  <c r="EA460" i="1"/>
  <c r="EI209" i="1"/>
  <c r="EI177" i="1"/>
  <c r="EI381" i="1"/>
  <c r="DK537" i="1"/>
  <c r="DO537" i="1"/>
  <c r="DC537" i="1"/>
  <c r="DA537" i="1"/>
  <c r="EK537" i="1" s="1"/>
  <c r="DZ537" i="1"/>
  <c r="DE537" i="1"/>
  <c r="DS537" i="1"/>
  <c r="DR537" i="1"/>
  <c r="EM537" i="1"/>
  <c r="DJ537" i="1"/>
  <c r="DH537" i="1"/>
  <c r="DQ537" i="1"/>
  <c r="EG537" i="1"/>
  <c r="DD537" i="1"/>
  <c r="EA537" i="1"/>
  <c r="EF537" i="1"/>
  <c r="DI537" i="1"/>
  <c r="DT537" i="1"/>
  <c r="ED537" i="1"/>
  <c r="DV537" i="1"/>
  <c r="EB537" i="1"/>
  <c r="DW537" i="1"/>
  <c r="DP537" i="1"/>
  <c r="DG537" i="1"/>
  <c r="DF537" i="1"/>
  <c r="DX537" i="1"/>
  <c r="EH537" i="1"/>
  <c r="DB537" i="1"/>
  <c r="DU537" i="1"/>
  <c r="EI537" i="1"/>
  <c r="DN537" i="1"/>
  <c r="EE537" i="1"/>
  <c r="EC537" i="1"/>
  <c r="EL537" i="1"/>
  <c r="DY537" i="1"/>
  <c r="B608" i="7"/>
  <c r="A615" i="7" s="1"/>
  <c r="B598" i="7"/>
  <c r="B618" i="7"/>
  <c r="EI377" i="1"/>
  <c r="EI195" i="1"/>
  <c r="EH456" i="1"/>
  <c r="DX456" i="1"/>
  <c r="DK456" i="1"/>
  <c r="DQ456" i="1"/>
  <c r="ED456" i="1"/>
  <c r="DC456" i="1"/>
  <c r="DT456" i="1"/>
  <c r="DD456" i="1"/>
  <c r="DE456" i="1"/>
  <c r="EF456" i="1"/>
  <c r="EL456" i="1"/>
  <c r="EG456" i="1"/>
  <c r="DS456" i="1"/>
  <c r="DG456" i="1"/>
  <c r="DW456" i="1"/>
  <c r="EB456" i="1"/>
  <c r="DH456" i="1"/>
  <c r="DN456" i="1"/>
  <c r="DV456" i="1"/>
  <c r="EM456" i="1"/>
  <c r="EI456" i="1"/>
  <c r="DI456" i="1"/>
  <c r="DF456" i="1"/>
  <c r="DJ456" i="1" s="1"/>
  <c r="DO456" i="1"/>
  <c r="DU456" i="1"/>
  <c r="DY456" i="1"/>
  <c r="EE456" i="1"/>
  <c r="DA456" i="1"/>
  <c r="EK456" i="1" s="1"/>
  <c r="EA456" i="1"/>
  <c r="EC456" i="1"/>
  <c r="DZ456" i="1"/>
  <c r="DR456" i="1"/>
  <c r="DB456" i="1"/>
  <c r="DP456" i="1"/>
  <c r="DS431" i="1"/>
  <c r="DY431" i="1"/>
  <c r="EC431" i="1"/>
  <c r="DR431" i="1"/>
  <c r="EE431" i="1"/>
  <c r="DP431" i="1"/>
  <c r="EI431" i="1"/>
  <c r="DC431" i="1"/>
  <c r="DD431" i="1"/>
  <c r="DG431" i="1"/>
  <c r="DU431" i="1"/>
  <c r="EH431" i="1"/>
  <c r="DW431" i="1"/>
  <c r="DZ431" i="1"/>
  <c r="DI431" i="1"/>
  <c r="EM431" i="1"/>
  <c r="DH431" i="1"/>
  <c r="DT431" i="1"/>
  <c r="EB431" i="1"/>
  <c r="ED431" i="1"/>
  <c r="EG431" i="1"/>
  <c r="DV431" i="1"/>
  <c r="DA431" i="1"/>
  <c r="EK431" i="1" s="1"/>
  <c r="DN431" i="1"/>
  <c r="DX431" i="1"/>
  <c r="DJ431" i="1"/>
  <c r="DF431" i="1"/>
  <c r="DQ431" i="1"/>
  <c r="DK431" i="1"/>
  <c r="DB431" i="1"/>
  <c r="DO431" i="1"/>
  <c r="DE431" i="1"/>
  <c r="EA431" i="1"/>
  <c r="EF431" i="1"/>
  <c r="EL431" i="1"/>
  <c r="EI307" i="1"/>
  <c r="ED438" i="1"/>
  <c r="DZ438" i="1"/>
  <c r="DU438" i="1"/>
  <c r="EA438" i="1"/>
  <c r="DD438" i="1"/>
  <c r="EM438" i="1"/>
  <c r="DV438" i="1"/>
  <c r="EG438" i="1"/>
  <c r="DT438" i="1"/>
  <c r="DF438" i="1"/>
  <c r="DJ438" i="1" s="1"/>
  <c r="DO438" i="1"/>
  <c r="DS438" i="1"/>
  <c r="DB438" i="1"/>
  <c r="EI438" i="1"/>
  <c r="DP438" i="1"/>
  <c r="EC438" i="1"/>
  <c r="DH438" i="1"/>
  <c r="EH438" i="1"/>
  <c r="DX438" i="1"/>
  <c r="DY438" i="1"/>
  <c r="EL438" i="1"/>
  <c r="DE438" i="1"/>
  <c r="DC438" i="1"/>
  <c r="DK438" i="1"/>
  <c r="DA438" i="1"/>
  <c r="EK438" i="1" s="1"/>
  <c r="DW438" i="1"/>
  <c r="DR438" i="1"/>
  <c r="EE438" i="1"/>
  <c r="DN438" i="1"/>
  <c r="DG438" i="1"/>
  <c r="DQ438" i="1"/>
  <c r="DI438" i="1"/>
  <c r="EB438" i="1"/>
  <c r="EF438" i="1"/>
  <c r="EI174" i="1"/>
  <c r="ED394" i="1"/>
  <c r="DC394" i="1"/>
  <c r="DY394" i="1"/>
  <c r="DI394" i="1"/>
  <c r="DV394" i="1"/>
  <c r="EF394" i="1"/>
  <c r="EG394" i="1"/>
  <c r="EE394" i="1"/>
  <c r="DH394" i="1"/>
  <c r="EA394" i="1"/>
  <c r="DD394" i="1"/>
  <c r="DS394" i="1"/>
  <c r="DE394" i="1"/>
  <c r="DR394" i="1"/>
  <c r="DP394" i="1"/>
  <c r="DF394" i="1"/>
  <c r="DJ394" i="1" s="1"/>
  <c r="EM394" i="1"/>
  <c r="DT394" i="1"/>
  <c r="EB394" i="1"/>
  <c r="DU394" i="1"/>
  <c r="EI394" i="1"/>
  <c r="EH394" i="1"/>
  <c r="DA394" i="1"/>
  <c r="EK394" i="1" s="1"/>
  <c r="DO394" i="1"/>
  <c r="EL394" i="1"/>
  <c r="DX394" i="1"/>
  <c r="DB394" i="1"/>
  <c r="DQ394" i="1"/>
  <c r="DZ394" i="1"/>
  <c r="DN394" i="1"/>
  <c r="DW394" i="1"/>
  <c r="EC394" i="1"/>
  <c r="DG394" i="1"/>
  <c r="DK394" i="1"/>
  <c r="EI220" i="1"/>
  <c r="EI132" i="1"/>
  <c r="EI210" i="1"/>
  <c r="EI126" i="1"/>
  <c r="DK439" i="1"/>
  <c r="DO439" i="1"/>
  <c r="DU439" i="1"/>
  <c r="DC439" i="1"/>
  <c r="DX439" i="1"/>
  <c r="EG439" i="1"/>
  <c r="DE439" i="1"/>
  <c r="ED439" i="1"/>
  <c r="EL439" i="1"/>
  <c r="DN439" i="1"/>
  <c r="DZ439" i="1"/>
  <c r="DD439" i="1"/>
  <c r="EC439" i="1"/>
  <c r="DI439" i="1"/>
  <c r="DV439" i="1"/>
  <c r="EM439" i="1"/>
  <c r="EF439" i="1"/>
  <c r="DW439" i="1"/>
  <c r="EA439" i="1"/>
  <c r="EB439" i="1"/>
  <c r="DA439" i="1"/>
  <c r="EK439" i="1" s="1"/>
  <c r="DT439" i="1"/>
  <c r="EE439" i="1"/>
  <c r="EI439" i="1"/>
  <c r="DQ439" i="1"/>
  <c r="DY439" i="1"/>
  <c r="EH439" i="1"/>
  <c r="DR439" i="1"/>
  <c r="DP439" i="1"/>
  <c r="DF439" i="1"/>
  <c r="DJ439" i="1" s="1"/>
  <c r="DB439" i="1"/>
  <c r="DS439" i="1"/>
  <c r="DH439" i="1"/>
  <c r="DG439" i="1"/>
  <c r="EI363" i="1"/>
  <c r="EI9" i="1"/>
  <c r="EI176" i="1"/>
  <c r="EF541" i="1"/>
  <c r="DB541" i="1"/>
  <c r="DT541" i="1"/>
  <c r="DH541" i="1"/>
  <c r="DW541" i="1"/>
  <c r="DO541" i="1"/>
  <c r="DI541" i="1"/>
  <c r="EH541" i="1"/>
  <c r="EI541" i="1"/>
  <c r="EA541" i="1"/>
  <c r="DR541" i="1"/>
  <c r="DX541" i="1"/>
  <c r="EE541" i="1"/>
  <c r="DN541" i="1"/>
  <c r="DF541" i="1"/>
  <c r="DJ541" i="1" s="1"/>
  <c r="DD541" i="1"/>
  <c r="EL541" i="1"/>
  <c r="DZ541" i="1"/>
  <c r="DA541" i="1"/>
  <c r="EK541" i="1" s="1"/>
  <c r="DU541" i="1"/>
  <c r="DK541" i="1"/>
  <c r="EC541" i="1"/>
  <c r="DV541" i="1"/>
  <c r="EB541" i="1"/>
  <c r="DY541" i="1"/>
  <c r="EM541" i="1"/>
  <c r="DE541" i="1"/>
  <c r="ED541" i="1"/>
  <c r="DG541" i="1"/>
  <c r="DC541" i="1"/>
  <c r="EG541" i="1"/>
  <c r="DQ541" i="1"/>
  <c r="DS541" i="1"/>
  <c r="DP541" i="1"/>
  <c r="EI191" i="1"/>
  <c r="DY483" i="1"/>
  <c r="DE483" i="1"/>
  <c r="ED483" i="1"/>
  <c r="EE483" i="1"/>
  <c r="DC483" i="1"/>
  <c r="DX483" i="1"/>
  <c r="DB483" i="1"/>
  <c r="EF483" i="1"/>
  <c r="DO483" i="1"/>
  <c r="EC483" i="1"/>
  <c r="DD483" i="1"/>
  <c r="EL483" i="1"/>
  <c r="EH483" i="1"/>
  <c r="DF483" i="1"/>
  <c r="DJ483" i="1" s="1"/>
  <c r="DT483" i="1"/>
  <c r="DG483" i="1"/>
  <c r="DH483" i="1"/>
  <c r="DK483" i="1"/>
  <c r="DN483" i="1"/>
  <c r="DZ483" i="1"/>
  <c r="DQ483" i="1"/>
  <c r="DI483" i="1"/>
  <c r="DR483" i="1"/>
  <c r="EB483" i="1"/>
  <c r="EI483" i="1"/>
  <c r="EM483" i="1"/>
  <c r="DP483" i="1"/>
  <c r="EG483" i="1"/>
  <c r="DS483" i="1"/>
  <c r="DU483" i="1"/>
  <c r="EA483" i="1"/>
  <c r="DW483" i="1"/>
  <c r="DA483" i="1"/>
  <c r="EK483" i="1" s="1"/>
  <c r="DV483" i="1"/>
  <c r="EL509" i="1"/>
  <c r="EB509" i="1"/>
  <c r="DN509" i="1"/>
  <c r="DB509" i="1"/>
  <c r="DI509" i="1"/>
  <c r="EC509" i="1"/>
  <c r="DF509" i="1"/>
  <c r="EM509" i="1"/>
  <c r="DZ509" i="1"/>
  <c r="DP509" i="1"/>
  <c r="ED509" i="1"/>
  <c r="DJ509" i="1"/>
  <c r="EG509" i="1"/>
  <c r="DY509" i="1"/>
  <c r="DA509" i="1"/>
  <c r="EK509" i="1" s="1"/>
  <c r="DC509" i="1"/>
  <c r="EE509" i="1"/>
  <c r="EA509" i="1"/>
  <c r="DO509" i="1"/>
  <c r="DW509" i="1"/>
  <c r="DH509" i="1"/>
  <c r="EF509" i="1"/>
  <c r="DR509" i="1"/>
  <c r="DK509" i="1"/>
  <c r="EH509" i="1"/>
  <c r="DV509" i="1"/>
  <c r="DX509" i="1"/>
  <c r="DD509" i="1"/>
  <c r="DE509" i="1"/>
  <c r="DQ509" i="1"/>
  <c r="DG509" i="1"/>
  <c r="EI509" i="1"/>
  <c r="DS509" i="1"/>
  <c r="DU509" i="1"/>
  <c r="DT509" i="1"/>
  <c r="EI39" i="1"/>
  <c r="EI111" i="1"/>
  <c r="EI23" i="1"/>
  <c r="EI302" i="1"/>
  <c r="EI24" i="1"/>
  <c r="EI108" i="1"/>
  <c r="EI37" i="1"/>
  <c r="DX525" i="1"/>
  <c r="DH525" i="1"/>
  <c r="DW525" i="1"/>
  <c r="DQ525" i="1"/>
  <c r="EF525" i="1"/>
  <c r="DY525" i="1"/>
  <c r="EL525" i="1"/>
  <c r="EH525" i="1"/>
  <c r="DJ525" i="1"/>
  <c r="ED525" i="1"/>
  <c r="DD525" i="1"/>
  <c r="EG525" i="1"/>
  <c r="DE525" i="1"/>
  <c r="DO525" i="1"/>
  <c r="EE525" i="1"/>
  <c r="EB525" i="1"/>
  <c r="DR525" i="1"/>
  <c r="DU525" i="1"/>
  <c r="DB525" i="1"/>
  <c r="DV525" i="1"/>
  <c r="DA525" i="1"/>
  <c r="EK525" i="1" s="1"/>
  <c r="DZ525" i="1"/>
  <c r="DK525" i="1"/>
  <c r="DF525" i="1"/>
  <c r="DT525" i="1"/>
  <c r="DN525" i="1"/>
  <c r="EM525" i="1"/>
  <c r="DP525" i="1"/>
  <c r="EI525" i="1"/>
  <c r="EA525" i="1"/>
  <c r="DG525" i="1"/>
  <c r="DI525" i="1"/>
  <c r="DC525" i="1"/>
  <c r="EC525" i="1"/>
  <c r="DS525" i="1"/>
  <c r="EI55" i="1"/>
  <c r="DB383" i="1"/>
  <c r="DD383" i="1"/>
  <c r="DG383" i="1"/>
  <c r="DX383" i="1"/>
  <c r="DU383" i="1"/>
  <c r="DH383" i="1"/>
  <c r="DS383" i="1"/>
  <c r="DV383" i="1"/>
  <c r="EL383" i="1"/>
  <c r="DE383" i="1"/>
  <c r="DA383" i="1"/>
  <c r="EK383" i="1" s="1"/>
  <c r="EF383" i="1"/>
  <c r="DP383" i="1"/>
  <c r="EE383" i="1"/>
  <c r="EI383" i="1"/>
  <c r="DT383" i="1"/>
  <c r="DK383" i="1"/>
  <c r="EM383" i="1"/>
  <c r="DC383" i="1"/>
  <c r="DZ383" i="1"/>
  <c r="ED383" i="1"/>
  <c r="DQ383" i="1"/>
  <c r="DW383" i="1"/>
  <c r="DI383" i="1"/>
  <c r="DR383" i="1"/>
  <c r="DN383" i="1"/>
  <c r="DF383" i="1"/>
  <c r="DJ383" i="1" s="1"/>
  <c r="EC383" i="1"/>
  <c r="EG383" i="1"/>
  <c r="DO383" i="1"/>
  <c r="DY383" i="1"/>
  <c r="EB383" i="1"/>
  <c r="EA383" i="1"/>
  <c r="EH383" i="1"/>
  <c r="DN427" i="1"/>
  <c r="DY427" i="1"/>
  <c r="EA427" i="1"/>
  <c r="DK427" i="1"/>
  <c r="EE427" i="1"/>
  <c r="DS427" i="1"/>
  <c r="DD427" i="1"/>
  <c r="DR427" i="1"/>
  <c r="DC427" i="1"/>
  <c r="DZ427" i="1"/>
  <c r="DB427" i="1"/>
  <c r="DF427" i="1"/>
  <c r="ED427" i="1"/>
  <c r="EG427" i="1"/>
  <c r="DJ427" i="1"/>
  <c r="EI427" i="1"/>
  <c r="EF427" i="1"/>
  <c r="DE427" i="1"/>
  <c r="DV427" i="1"/>
  <c r="EC427" i="1"/>
  <c r="DQ427" i="1"/>
  <c r="EH427" i="1"/>
  <c r="DW427" i="1"/>
  <c r="EL427" i="1"/>
  <c r="DU427" i="1"/>
  <c r="DI427" i="1"/>
  <c r="EB427" i="1"/>
  <c r="DP427" i="1"/>
  <c r="DH427" i="1"/>
  <c r="EM427" i="1"/>
  <c r="DO427" i="1"/>
  <c r="DX427" i="1"/>
  <c r="DA427" i="1"/>
  <c r="EK427" i="1" s="1"/>
  <c r="DG427" i="1"/>
  <c r="DT427" i="1"/>
  <c r="DC479" i="1"/>
  <c r="ED479" i="1"/>
  <c r="DZ479" i="1"/>
  <c r="DO479" i="1"/>
  <c r="DA479" i="1"/>
  <c r="EK479" i="1" s="1"/>
  <c r="DS479" i="1"/>
  <c r="EM479" i="1"/>
  <c r="DX479" i="1"/>
  <c r="DT479" i="1"/>
  <c r="EH479" i="1"/>
  <c r="EG479" i="1"/>
  <c r="EB479" i="1"/>
  <c r="DJ479" i="1"/>
  <c r="EF479" i="1"/>
  <c r="DV479" i="1"/>
  <c r="DU479" i="1"/>
  <c r="DW479" i="1"/>
  <c r="DD479" i="1"/>
  <c r="DE479" i="1"/>
  <c r="EL479" i="1"/>
  <c r="DQ479" i="1"/>
  <c r="DF479" i="1"/>
  <c r="DR479" i="1"/>
  <c r="EI479" i="1"/>
  <c r="DH479" i="1"/>
  <c r="DG479" i="1"/>
  <c r="DB479" i="1"/>
  <c r="EE479" i="1"/>
  <c r="EA479" i="1"/>
  <c r="DP479" i="1"/>
  <c r="DY479" i="1"/>
  <c r="EC479" i="1"/>
  <c r="DK479" i="1"/>
  <c r="DI479" i="1"/>
  <c r="DN479" i="1"/>
  <c r="EI255" i="1"/>
  <c r="DE475" i="1"/>
  <c r="EI475" i="1"/>
  <c r="DK475" i="1"/>
  <c r="DV475" i="1"/>
  <c r="DB475" i="1"/>
  <c r="EC475" i="1"/>
  <c r="DP475" i="1"/>
  <c r="EA475" i="1"/>
  <c r="DY475" i="1"/>
  <c r="EG475" i="1"/>
  <c r="DF475" i="1"/>
  <c r="DJ475" i="1" s="1"/>
  <c r="EF475" i="1"/>
  <c r="DC475" i="1"/>
  <c r="DH475" i="1"/>
  <c r="EH475" i="1"/>
  <c r="EE475" i="1"/>
  <c r="DQ475" i="1"/>
  <c r="DG475" i="1"/>
  <c r="DD475" i="1"/>
  <c r="DZ475" i="1"/>
  <c r="DS475" i="1"/>
  <c r="DW475" i="1"/>
  <c r="DT475" i="1"/>
  <c r="DR475" i="1"/>
  <c r="DX475" i="1"/>
  <c r="DI475" i="1"/>
  <c r="DN475" i="1"/>
  <c r="ED475" i="1"/>
  <c r="DO475" i="1"/>
  <c r="DU475" i="1"/>
  <c r="EM475" i="1"/>
  <c r="EB475" i="1"/>
  <c r="EL475" i="1"/>
  <c r="DA475" i="1"/>
  <c r="EK475" i="1" s="1"/>
  <c r="EI354" i="1"/>
  <c r="EI56" i="1"/>
  <c r="EI120" i="1"/>
  <c r="EI22" i="1"/>
  <c r="DE505" i="1"/>
  <c r="DO505" i="1"/>
  <c r="EH505" i="1"/>
  <c r="DI505" i="1"/>
  <c r="EA505" i="1"/>
  <c r="DW505" i="1"/>
  <c r="DJ505" i="1"/>
  <c r="EL505" i="1"/>
  <c r="DS505" i="1"/>
  <c r="DG505" i="1"/>
  <c r="DY505" i="1"/>
  <c r="DC505" i="1"/>
  <c r="DB505" i="1"/>
  <c r="EC505" i="1"/>
  <c r="EE505" i="1"/>
  <c r="EB505" i="1"/>
  <c r="DH505" i="1"/>
  <c r="EG505" i="1"/>
  <c r="DK505" i="1"/>
  <c r="DN505" i="1"/>
  <c r="DZ505" i="1"/>
  <c r="DR505" i="1"/>
  <c r="EF505" i="1"/>
  <c r="DP505" i="1"/>
  <c r="EM505" i="1"/>
  <c r="DT505" i="1"/>
  <c r="DU505" i="1"/>
  <c r="DA505" i="1"/>
  <c r="EK505" i="1" s="1"/>
  <c r="DQ505" i="1"/>
  <c r="DF505" i="1"/>
  <c r="DX505" i="1"/>
  <c r="ED505" i="1"/>
  <c r="DD505" i="1"/>
  <c r="DV505" i="1"/>
  <c r="EI505" i="1"/>
  <c r="EI36" i="1"/>
  <c r="B373" i="7"/>
  <c r="B363" i="7"/>
  <c r="B353" i="7"/>
  <c r="A355" i="7" s="1"/>
  <c r="EI93" i="1"/>
  <c r="DS386" i="1"/>
  <c r="DO386" i="1"/>
  <c r="EH386" i="1"/>
  <c r="DE386" i="1"/>
  <c r="EI386" i="1"/>
  <c r="DC386" i="1"/>
  <c r="DP386" i="1"/>
  <c r="DU386" i="1"/>
  <c r="ED386" i="1"/>
  <c r="DV386" i="1"/>
  <c r="DD386" i="1"/>
  <c r="DA386" i="1"/>
  <c r="EK386" i="1" s="1"/>
  <c r="DJ386" i="1"/>
  <c r="EE386" i="1"/>
  <c r="DB386" i="1"/>
  <c r="DF386" i="1"/>
  <c r="DT386" i="1"/>
  <c r="EB386" i="1"/>
  <c r="EM386" i="1"/>
  <c r="DI386" i="1"/>
  <c r="DZ386" i="1"/>
  <c r="DG386" i="1"/>
  <c r="DW386" i="1"/>
  <c r="EG386" i="1"/>
  <c r="DY386" i="1"/>
  <c r="DR386" i="1"/>
  <c r="EL386" i="1"/>
  <c r="DN386" i="1"/>
  <c r="EC386" i="1"/>
  <c r="EF386" i="1"/>
  <c r="DQ386" i="1"/>
  <c r="DX386" i="1"/>
  <c r="DK386" i="1"/>
  <c r="EA386" i="1"/>
  <c r="DH386" i="1"/>
  <c r="DI417" i="1"/>
  <c r="DJ417" i="1"/>
  <c r="DF417" i="1"/>
  <c r="DE417" i="1"/>
  <c r="DN417" i="1"/>
  <c r="EB417" i="1"/>
  <c r="DR417" i="1"/>
  <c r="ED417" i="1"/>
  <c r="DV417" i="1"/>
  <c r="DZ417" i="1"/>
  <c r="EF417" i="1"/>
  <c r="EC417" i="1"/>
  <c r="DQ417" i="1"/>
  <c r="DP417" i="1"/>
  <c r="DU417" i="1"/>
  <c r="EM417" i="1"/>
  <c r="DC417" i="1"/>
  <c r="DW417" i="1"/>
  <c r="EG417" i="1"/>
  <c r="DB417" i="1"/>
  <c r="EL417" i="1"/>
  <c r="EE417" i="1"/>
  <c r="DA417" i="1"/>
  <c r="EK417" i="1" s="1"/>
  <c r="DT417" i="1"/>
  <c r="DK417" i="1"/>
  <c r="EH417" i="1"/>
  <c r="DH417" i="1"/>
  <c r="DS417" i="1"/>
  <c r="DX417" i="1"/>
  <c r="DD417" i="1"/>
  <c r="EI417" i="1"/>
  <c r="DG417" i="1"/>
  <c r="DO417" i="1"/>
  <c r="EA417" i="1"/>
  <c r="DY417" i="1"/>
  <c r="EI368" i="1"/>
  <c r="EE424" i="1"/>
  <c r="DD424" i="1"/>
  <c r="DY424" i="1"/>
  <c r="DX424" i="1"/>
  <c r="DN424" i="1"/>
  <c r="DZ424" i="1"/>
  <c r="DE424" i="1"/>
  <c r="DR424" i="1"/>
  <c r="DC424" i="1"/>
  <c r="DS424" i="1"/>
  <c r="DV424" i="1"/>
  <c r="DG424" i="1"/>
  <c r="EA424" i="1"/>
  <c r="DA424" i="1"/>
  <c r="EK424" i="1" s="1"/>
  <c r="EH424" i="1"/>
  <c r="EF424" i="1"/>
  <c r="EI424" i="1"/>
  <c r="DO424" i="1"/>
  <c r="EB424" i="1"/>
  <c r="EM424" i="1"/>
  <c r="DP424" i="1"/>
  <c r="DK424" i="1"/>
  <c r="ED424" i="1"/>
  <c r="DT424" i="1"/>
  <c r="DU424" i="1"/>
  <c r="DB424" i="1"/>
  <c r="DJ424" i="1"/>
  <c r="DW424" i="1"/>
  <c r="DH424" i="1"/>
  <c r="EG424" i="1"/>
  <c r="EL424" i="1"/>
  <c r="DI424" i="1"/>
  <c r="DQ424" i="1"/>
  <c r="EC424" i="1"/>
  <c r="DF424" i="1"/>
  <c r="DI526" i="1"/>
  <c r="DB526" i="1"/>
  <c r="EC526" i="1"/>
  <c r="DX526" i="1"/>
  <c r="DV526" i="1"/>
  <c r="DY526" i="1"/>
  <c r="DK526" i="1"/>
  <c r="DW526" i="1"/>
  <c r="DF526" i="1"/>
  <c r="DJ526" i="1" s="1"/>
  <c r="DE526" i="1"/>
  <c r="EI526" i="1"/>
  <c r="DG526" i="1"/>
  <c r="DR526" i="1"/>
  <c r="DU526" i="1"/>
  <c r="EB526" i="1"/>
  <c r="DH526" i="1"/>
  <c r="EL526" i="1"/>
  <c r="DQ526" i="1"/>
  <c r="DO526" i="1"/>
  <c r="DT526" i="1"/>
  <c r="EE526" i="1"/>
  <c r="DD526" i="1"/>
  <c r="EH526" i="1"/>
  <c r="DS526" i="1"/>
  <c r="EF526" i="1"/>
  <c r="DC526" i="1"/>
  <c r="ED526" i="1"/>
  <c r="DN526" i="1"/>
  <c r="EG526" i="1"/>
  <c r="DZ526" i="1"/>
  <c r="DA526" i="1"/>
  <c r="EK526" i="1" s="1"/>
  <c r="DP526" i="1"/>
  <c r="EA526" i="1"/>
  <c r="EM526" i="1"/>
  <c r="EG462" i="1"/>
  <c r="ED462" i="1"/>
  <c r="DG462" i="1"/>
  <c r="DX462" i="1"/>
  <c r="EB462" i="1"/>
  <c r="DI462" i="1"/>
  <c r="DS462" i="1"/>
  <c r="DY462" i="1"/>
  <c r="DF462" i="1"/>
  <c r="DJ462" i="1" s="1"/>
  <c r="DE462" i="1"/>
  <c r="EE462" i="1"/>
  <c r="DB462" i="1"/>
  <c r="DO462" i="1"/>
  <c r="DC462" i="1"/>
  <c r="DA462" i="1"/>
  <c r="EK462" i="1" s="1"/>
  <c r="DK462" i="1"/>
  <c r="DP462" i="1"/>
  <c r="DN462" i="1"/>
  <c r="DU462" i="1"/>
  <c r="DV462" i="1"/>
  <c r="DH462" i="1"/>
  <c r="DD462" i="1"/>
  <c r="DZ462" i="1"/>
  <c r="EA462" i="1"/>
  <c r="DT462" i="1"/>
  <c r="EM462" i="1"/>
  <c r="EF462" i="1"/>
  <c r="DQ462" i="1"/>
  <c r="EC462" i="1"/>
  <c r="DW462" i="1"/>
  <c r="EL462" i="1"/>
  <c r="DR462" i="1"/>
  <c r="EI462" i="1"/>
  <c r="EH462" i="1"/>
  <c r="DV481" i="1"/>
  <c r="DQ481" i="1"/>
  <c r="DS481" i="1"/>
  <c r="EH481" i="1"/>
  <c r="DF481" i="1"/>
  <c r="DP481" i="1"/>
  <c r="DC481" i="1"/>
  <c r="DJ481" i="1"/>
  <c r="EC481" i="1"/>
  <c r="EB481" i="1"/>
  <c r="DY481" i="1"/>
  <c r="DU481" i="1"/>
  <c r="DK481" i="1"/>
  <c r="EM481" i="1"/>
  <c r="DD481" i="1"/>
  <c r="DN481" i="1"/>
  <c r="DE481" i="1"/>
  <c r="DW481" i="1"/>
  <c r="DO481" i="1"/>
  <c r="ED481" i="1"/>
  <c r="DB481" i="1"/>
  <c r="DG481" i="1"/>
  <c r="DR481" i="1"/>
  <c r="DH481" i="1"/>
  <c r="DT481" i="1"/>
  <c r="EL481" i="1"/>
  <c r="DZ481" i="1"/>
  <c r="EI481" i="1"/>
  <c r="EF481" i="1"/>
  <c r="DA481" i="1"/>
  <c r="EK481" i="1" s="1"/>
  <c r="EA481" i="1"/>
  <c r="EG481" i="1"/>
  <c r="DX481" i="1"/>
  <c r="EE481" i="1"/>
  <c r="DI481" i="1"/>
  <c r="EI364" i="1"/>
  <c r="EI32" i="1"/>
  <c r="EI312" i="1"/>
  <c r="EI40" i="1"/>
  <c r="EI33" i="1"/>
  <c r="EI163" i="1"/>
  <c r="EI201" i="1"/>
  <c r="EI45" i="1"/>
  <c r="EI110" i="1"/>
  <c r="EI137" i="1"/>
  <c r="B548" i="7"/>
  <c r="B528" i="7"/>
  <c r="B538" i="7"/>
  <c r="B13" i="7"/>
  <c r="B3" i="7"/>
  <c r="B23" i="7"/>
  <c r="DZ473" i="1"/>
  <c r="EB473" i="1"/>
  <c r="DV473" i="1"/>
  <c r="DN473" i="1"/>
  <c r="DJ473" i="1"/>
  <c r="EC473" i="1"/>
  <c r="DA473" i="1"/>
  <c r="EK473" i="1" s="1"/>
  <c r="DT473" i="1"/>
  <c r="DF473" i="1"/>
  <c r="ED473" i="1"/>
  <c r="DQ473" i="1"/>
  <c r="DS473" i="1"/>
  <c r="DW473" i="1"/>
  <c r="DC473" i="1"/>
  <c r="DO473" i="1"/>
  <c r="DP473" i="1"/>
  <c r="DU473" i="1"/>
  <c r="DX473" i="1"/>
  <c r="DH473" i="1"/>
  <c r="DK473" i="1"/>
  <c r="EL473" i="1"/>
  <c r="DR473" i="1"/>
  <c r="DE473" i="1"/>
  <c r="DY473" i="1"/>
  <c r="EA473" i="1"/>
  <c r="EE473" i="1"/>
  <c r="DG473" i="1"/>
  <c r="DD473" i="1"/>
  <c r="DB473" i="1"/>
  <c r="EI473" i="1"/>
  <c r="EH473" i="1"/>
  <c r="EG473" i="1"/>
  <c r="EF473" i="1"/>
  <c r="EM473" i="1"/>
  <c r="DI473" i="1"/>
  <c r="EL459" i="1"/>
  <c r="EE459" i="1"/>
  <c r="DQ459" i="1"/>
  <c r="ED459" i="1"/>
  <c r="DB459" i="1"/>
  <c r="DK459" i="1"/>
  <c r="DE459" i="1"/>
  <c r="EB459" i="1"/>
  <c r="DV459" i="1"/>
  <c r="EH459" i="1"/>
  <c r="DA459" i="1"/>
  <c r="EK459" i="1" s="1"/>
  <c r="DX459" i="1"/>
  <c r="EG459" i="1"/>
  <c r="DR459" i="1"/>
  <c r="DC459" i="1"/>
  <c r="DG459" i="1"/>
  <c r="DD459" i="1"/>
  <c r="DS459" i="1"/>
  <c r="EA459" i="1"/>
  <c r="DU459" i="1"/>
  <c r="DP459" i="1"/>
  <c r="EI459" i="1"/>
  <c r="DN459" i="1"/>
  <c r="DT459" i="1"/>
  <c r="DF459" i="1"/>
  <c r="DJ459" i="1" s="1"/>
  <c r="DZ459" i="1"/>
  <c r="EM459" i="1"/>
  <c r="DH459" i="1"/>
  <c r="EF459" i="1"/>
  <c r="DI459" i="1"/>
  <c r="DY459" i="1"/>
  <c r="EC459" i="1"/>
  <c r="DO459" i="1"/>
  <c r="DW459" i="1"/>
  <c r="EI81" i="1"/>
  <c r="EI167" i="1"/>
  <c r="EI92" i="1"/>
  <c r="EI250" i="1"/>
  <c r="EI83" i="1"/>
  <c r="EI28" i="1"/>
  <c r="EI43" i="1"/>
  <c r="DC529" i="1"/>
  <c r="DZ529" i="1"/>
  <c r="EI529" i="1"/>
  <c r="DI529" i="1"/>
  <c r="ED529" i="1"/>
  <c r="DO529" i="1"/>
  <c r="DW529" i="1"/>
  <c r="EE529" i="1"/>
  <c r="EB529" i="1"/>
  <c r="EG529" i="1"/>
  <c r="DJ529" i="1"/>
  <c r="EL529" i="1"/>
  <c r="DE529" i="1"/>
  <c r="DN529" i="1"/>
  <c r="EM529" i="1"/>
  <c r="DY529" i="1"/>
  <c r="DU529" i="1"/>
  <c r="DK529" i="1"/>
  <c r="EF529" i="1"/>
  <c r="DR529" i="1"/>
  <c r="DV529" i="1"/>
  <c r="DA529" i="1"/>
  <c r="EK529" i="1" s="1"/>
  <c r="EH529" i="1"/>
  <c r="EC529" i="1"/>
  <c r="DX529" i="1"/>
  <c r="DG529" i="1"/>
  <c r="EA529" i="1"/>
  <c r="DQ529" i="1"/>
  <c r="DP529" i="1"/>
  <c r="DB529" i="1"/>
  <c r="DT529" i="1"/>
  <c r="DD529" i="1"/>
  <c r="DF529" i="1"/>
  <c r="DS529" i="1"/>
  <c r="DH529" i="1"/>
  <c r="ED522" i="1"/>
  <c r="DW522" i="1"/>
  <c r="DH522" i="1"/>
  <c r="EH522" i="1"/>
  <c r="DE522" i="1"/>
  <c r="DP522" i="1"/>
  <c r="DB522" i="1"/>
  <c r="EE522" i="1"/>
  <c r="DR522" i="1"/>
  <c r="DZ522" i="1"/>
  <c r="DT522" i="1"/>
  <c r="DI522" i="1"/>
  <c r="EA522" i="1"/>
  <c r="DC522" i="1"/>
  <c r="DX522" i="1"/>
  <c r="DV522" i="1"/>
  <c r="DS522" i="1"/>
  <c r="EC522" i="1"/>
  <c r="EB522" i="1"/>
  <c r="DF522" i="1"/>
  <c r="DJ522" i="1" s="1"/>
  <c r="EG522" i="1"/>
  <c r="DN522" i="1"/>
  <c r="DY522" i="1"/>
  <c r="DA522" i="1"/>
  <c r="EK522" i="1" s="1"/>
  <c r="EF522" i="1"/>
  <c r="DK522" i="1"/>
  <c r="DQ522" i="1"/>
  <c r="DO522" i="1"/>
  <c r="EM522" i="1"/>
  <c r="DD522" i="1"/>
  <c r="DU522" i="1"/>
  <c r="EI522" i="1"/>
  <c r="DG522" i="1"/>
  <c r="EL522" i="1"/>
  <c r="EI270" i="1"/>
  <c r="EI318" i="1"/>
  <c r="DP507" i="1"/>
  <c r="DQ507" i="1"/>
  <c r="EF507" i="1"/>
  <c r="DD507" i="1"/>
  <c r="DX507" i="1"/>
  <c r="DS507" i="1"/>
  <c r="EH507" i="1"/>
  <c r="EI507" i="1"/>
  <c r="DT507" i="1"/>
  <c r="EA507" i="1"/>
  <c r="DK507" i="1"/>
  <c r="EG507" i="1"/>
  <c r="DU507" i="1"/>
  <c r="DI507" i="1"/>
  <c r="EE507" i="1"/>
  <c r="DZ507" i="1"/>
  <c r="DY507" i="1"/>
  <c r="DG507" i="1"/>
  <c r="DA507" i="1"/>
  <c r="EK507" i="1" s="1"/>
  <c r="DW507" i="1"/>
  <c r="DB507" i="1"/>
  <c r="DH507" i="1"/>
  <c r="EM507" i="1"/>
  <c r="DR507" i="1"/>
  <c r="DC507" i="1"/>
  <c r="DN507" i="1"/>
  <c r="EC507" i="1"/>
  <c r="EL507" i="1"/>
  <c r="DE507" i="1"/>
  <c r="DO507" i="1"/>
  <c r="EB507" i="1"/>
  <c r="DV507" i="1"/>
  <c r="ED507" i="1"/>
  <c r="DF507" i="1"/>
  <c r="DJ507" i="1" s="1"/>
  <c r="EI324" i="1"/>
  <c r="DY457" i="1"/>
  <c r="DI457" i="1"/>
  <c r="DE457" i="1"/>
  <c r="EC457" i="1"/>
  <c r="DT457" i="1"/>
  <c r="DV457" i="1"/>
  <c r="DZ457" i="1"/>
  <c r="DA457" i="1"/>
  <c r="EK457" i="1" s="1"/>
  <c r="EB457" i="1"/>
  <c r="DB457" i="1"/>
  <c r="EM457" i="1"/>
  <c r="DG457" i="1"/>
  <c r="DW457" i="1"/>
  <c r="DN457" i="1"/>
  <c r="EH457" i="1"/>
  <c r="DS457" i="1"/>
  <c r="DH457" i="1"/>
  <c r="EI457" i="1"/>
  <c r="EG457" i="1"/>
  <c r="DD457" i="1"/>
  <c r="DC457" i="1"/>
  <c r="DO457" i="1"/>
  <c r="DF457" i="1"/>
  <c r="DJ457" i="1" s="1"/>
  <c r="ED457" i="1"/>
  <c r="EL457" i="1"/>
  <c r="EE457" i="1"/>
  <c r="DK457" i="1"/>
  <c r="DQ457" i="1"/>
  <c r="DP457" i="1"/>
  <c r="EF457" i="1"/>
  <c r="DR457" i="1"/>
  <c r="DX457" i="1"/>
  <c r="EA457" i="1"/>
  <c r="DU457" i="1"/>
  <c r="EI75" i="1"/>
  <c r="DV491" i="1"/>
  <c r="DZ491" i="1"/>
  <c r="EF491" i="1"/>
  <c r="DO491" i="1"/>
  <c r="EC491" i="1"/>
  <c r="EE491" i="1"/>
  <c r="DN491" i="1"/>
  <c r="DX491" i="1"/>
  <c r="DI491" i="1"/>
  <c r="DE491" i="1"/>
  <c r="DH491" i="1"/>
  <c r="EI491" i="1"/>
  <c r="EL491" i="1"/>
  <c r="EB491" i="1"/>
  <c r="DB491" i="1"/>
  <c r="DR491" i="1"/>
  <c r="ED491" i="1"/>
  <c r="DP491" i="1"/>
  <c r="DS491" i="1"/>
  <c r="EM491" i="1"/>
  <c r="EA491" i="1"/>
  <c r="DK491" i="1"/>
  <c r="EH491" i="1"/>
  <c r="DA491" i="1"/>
  <c r="EK491" i="1" s="1"/>
  <c r="DJ491" i="1"/>
  <c r="DD491" i="1"/>
  <c r="DC491" i="1"/>
  <c r="DQ491" i="1"/>
  <c r="DW491" i="1"/>
  <c r="DT491" i="1"/>
  <c r="EG491" i="1"/>
  <c r="DY491" i="1"/>
  <c r="DF491" i="1"/>
  <c r="DG491" i="1"/>
  <c r="DU491" i="1"/>
  <c r="EI11" i="1"/>
  <c r="EL480" i="1"/>
  <c r="DN480" i="1"/>
  <c r="EI480" i="1"/>
  <c r="EH480" i="1"/>
  <c r="DU480" i="1"/>
  <c r="DZ480" i="1"/>
  <c r="DI480" i="1"/>
  <c r="DA480" i="1"/>
  <c r="EK480" i="1" s="1"/>
  <c r="DS480" i="1"/>
  <c r="DB480" i="1"/>
  <c r="DO480" i="1"/>
  <c r="EM480" i="1"/>
  <c r="ED480" i="1"/>
  <c r="DQ480" i="1"/>
  <c r="DP480" i="1"/>
  <c r="DC480" i="1"/>
  <c r="DH480" i="1"/>
  <c r="DG480" i="1"/>
  <c r="DY480" i="1"/>
  <c r="EA480" i="1"/>
  <c r="EF480" i="1"/>
  <c r="EB480" i="1"/>
  <c r="EC480" i="1"/>
  <c r="EE480" i="1"/>
  <c r="DF480" i="1"/>
  <c r="DJ480" i="1" s="1"/>
  <c r="DV480" i="1"/>
  <c r="DT480" i="1"/>
  <c r="DX480" i="1"/>
  <c r="DW480" i="1"/>
  <c r="DD480" i="1"/>
  <c r="DE480" i="1"/>
  <c r="EG480" i="1"/>
  <c r="DK480" i="1"/>
  <c r="DR480" i="1"/>
  <c r="EI49" i="1"/>
  <c r="DI474" i="1"/>
  <c r="DO474" i="1"/>
  <c r="DB474" i="1"/>
  <c r="DT474" i="1"/>
  <c r="ED474" i="1"/>
  <c r="DE474" i="1"/>
  <c r="EA474" i="1"/>
  <c r="DG474" i="1"/>
  <c r="DC474" i="1"/>
  <c r="EH474" i="1"/>
  <c r="DF474" i="1"/>
  <c r="DJ474" i="1" s="1"/>
  <c r="EC474" i="1"/>
  <c r="DS474" i="1"/>
  <c r="DQ474" i="1"/>
  <c r="DX474" i="1"/>
  <c r="DN474" i="1"/>
  <c r="EM474" i="1"/>
  <c r="DR474" i="1"/>
  <c r="DV474" i="1"/>
  <c r="DD474" i="1"/>
  <c r="DZ474" i="1"/>
  <c r="DP474" i="1"/>
  <c r="DH474" i="1"/>
  <c r="EL474" i="1"/>
  <c r="DU474" i="1"/>
  <c r="EI474" i="1"/>
  <c r="DK474" i="1"/>
  <c r="DY474" i="1"/>
  <c r="EE474" i="1"/>
  <c r="EF474" i="1"/>
  <c r="DA474" i="1"/>
  <c r="EK474" i="1" s="1"/>
  <c r="EG474" i="1"/>
  <c r="DW474" i="1"/>
  <c r="EB474" i="1"/>
  <c r="ED420" i="1"/>
  <c r="EC420" i="1"/>
  <c r="EB420" i="1"/>
  <c r="EH420" i="1"/>
  <c r="DK420" i="1"/>
  <c r="DS420" i="1"/>
  <c r="EF420" i="1"/>
  <c r="EM420" i="1"/>
  <c r="DC420" i="1"/>
  <c r="DD420" i="1"/>
  <c r="DN420" i="1"/>
  <c r="DW420" i="1"/>
  <c r="DB420" i="1"/>
  <c r="DJ420" i="1"/>
  <c r="DV420" i="1"/>
  <c r="DE420" i="1"/>
  <c r="DR420" i="1"/>
  <c r="DG420" i="1"/>
  <c r="EG420" i="1"/>
  <c r="EL420" i="1"/>
  <c r="DZ420" i="1"/>
  <c r="DX420" i="1"/>
  <c r="EE420" i="1"/>
  <c r="DY420" i="1"/>
  <c r="DP420" i="1"/>
  <c r="DA420" i="1"/>
  <c r="EK420" i="1" s="1"/>
  <c r="DT420" i="1"/>
  <c r="DO420" i="1"/>
  <c r="DF420" i="1"/>
  <c r="EI420" i="1"/>
  <c r="DI420" i="1"/>
  <c r="DQ420" i="1"/>
  <c r="EA420" i="1"/>
  <c r="DU420" i="1"/>
  <c r="DH420" i="1"/>
  <c r="EI241" i="1"/>
  <c r="EI362" i="1"/>
  <c r="EI244" i="1"/>
  <c r="EI342" i="1"/>
  <c r="EI25" i="1"/>
  <c r="D2" i="1"/>
  <c r="F2" i="1"/>
  <c r="E2" i="1"/>
  <c r="EG485" i="1"/>
  <c r="ED485" i="1"/>
  <c r="DB485" i="1"/>
  <c r="DA485" i="1"/>
  <c r="EK485" i="1" s="1"/>
  <c r="EE485" i="1"/>
  <c r="DI485" i="1"/>
  <c r="EF485" i="1"/>
  <c r="DY485" i="1"/>
  <c r="DF485" i="1"/>
  <c r="DW485" i="1"/>
  <c r="DZ485" i="1"/>
  <c r="DP485" i="1"/>
  <c r="DE485" i="1"/>
  <c r="EB485" i="1"/>
  <c r="DC485" i="1"/>
  <c r="EH485" i="1"/>
  <c r="DQ485" i="1"/>
  <c r="DO485" i="1"/>
  <c r="EM485" i="1"/>
  <c r="DT485" i="1"/>
  <c r="DN485" i="1"/>
  <c r="DG485" i="1"/>
  <c r="DH485" i="1"/>
  <c r="DV485" i="1"/>
  <c r="DX485" i="1"/>
  <c r="DD485" i="1"/>
  <c r="EA485" i="1"/>
  <c r="DR485" i="1"/>
  <c r="DJ485" i="1"/>
  <c r="DU485" i="1"/>
  <c r="DS485" i="1"/>
  <c r="DK485" i="1"/>
  <c r="EI485" i="1"/>
  <c r="EL485" i="1"/>
  <c r="EC485" i="1"/>
  <c r="EI150" i="1"/>
  <c r="EI106" i="1"/>
  <c r="EG511" i="1"/>
  <c r="DZ511" i="1"/>
  <c r="DG511" i="1"/>
  <c r="EC511" i="1"/>
  <c r="EF511" i="1"/>
  <c r="DS511" i="1"/>
  <c r="DX511" i="1"/>
  <c r="DC511" i="1"/>
  <c r="DV511" i="1"/>
  <c r="DU511" i="1"/>
  <c r="DE511" i="1"/>
  <c r="DD511" i="1"/>
  <c r="EE511" i="1"/>
  <c r="DI511" i="1"/>
  <c r="DH511" i="1"/>
  <c r="DQ511" i="1"/>
  <c r="DA511" i="1"/>
  <c r="EK511" i="1" s="1"/>
  <c r="EL511" i="1"/>
  <c r="EM511" i="1"/>
  <c r="DK511" i="1"/>
  <c r="EB511" i="1"/>
  <c r="DO511" i="1"/>
  <c r="ED511" i="1"/>
  <c r="DR511" i="1"/>
  <c r="DY511" i="1"/>
  <c r="DN511" i="1"/>
  <c r="DF511" i="1"/>
  <c r="DW511" i="1"/>
  <c r="DB511" i="1"/>
  <c r="DJ511" i="1"/>
  <c r="EH511" i="1"/>
  <c r="DP511" i="1"/>
  <c r="DT511" i="1"/>
  <c r="EI511" i="1"/>
  <c r="EA511" i="1"/>
  <c r="DY510" i="1"/>
  <c r="DZ510" i="1"/>
  <c r="DW510" i="1"/>
  <c r="DE510" i="1"/>
  <c r="DQ510" i="1"/>
  <c r="DK510" i="1"/>
  <c r="DA510" i="1"/>
  <c r="EK510" i="1" s="1"/>
  <c r="DX510" i="1"/>
  <c r="EC510" i="1"/>
  <c r="DB510" i="1"/>
  <c r="DV510" i="1"/>
  <c r="DN510" i="1"/>
  <c r="DP510" i="1"/>
  <c r="DI510" i="1"/>
  <c r="EF510" i="1"/>
  <c r="DG510" i="1"/>
  <c r="DT510" i="1"/>
  <c r="DC510" i="1"/>
  <c r="DS510" i="1"/>
  <c r="DU510" i="1"/>
  <c r="EI510" i="1"/>
  <c r="DR510" i="1"/>
  <c r="DF510" i="1"/>
  <c r="EA510" i="1"/>
  <c r="EG510" i="1"/>
  <c r="EE510" i="1"/>
  <c r="EL510" i="1"/>
  <c r="DD510" i="1"/>
  <c r="DJ510" i="1"/>
  <c r="EM510" i="1"/>
  <c r="EH510" i="1"/>
  <c r="DH510" i="1"/>
  <c r="DO510" i="1"/>
  <c r="EB510" i="1"/>
  <c r="ED510" i="1"/>
  <c r="EI338" i="1"/>
  <c r="DH468" i="1"/>
  <c r="DZ468" i="1"/>
  <c r="DJ468" i="1"/>
  <c r="EF468" i="1"/>
  <c r="EA468" i="1"/>
  <c r="DD468" i="1"/>
  <c r="EB468" i="1"/>
  <c r="EC468" i="1"/>
  <c r="DX468" i="1"/>
  <c r="EG468" i="1"/>
  <c r="DT468" i="1"/>
  <c r="ED468" i="1"/>
  <c r="DP468" i="1"/>
  <c r="DI468" i="1"/>
  <c r="DR468" i="1"/>
  <c r="DF468" i="1"/>
  <c r="DU468" i="1"/>
  <c r="DK468" i="1"/>
  <c r="EE468" i="1"/>
  <c r="DB468" i="1"/>
  <c r="EM468" i="1"/>
  <c r="DO468" i="1"/>
  <c r="DG468" i="1"/>
  <c r="DW468" i="1"/>
  <c r="EL468" i="1"/>
  <c r="DA468" i="1"/>
  <c r="EK468" i="1" s="1"/>
  <c r="EI468" i="1"/>
  <c r="DY468" i="1"/>
  <c r="EH468" i="1"/>
  <c r="DN468" i="1"/>
  <c r="DS468" i="1"/>
  <c r="DQ468" i="1"/>
  <c r="DC468" i="1"/>
  <c r="DV468" i="1"/>
  <c r="DE468" i="1"/>
  <c r="EI134" i="1"/>
  <c r="EI341" i="1"/>
  <c r="EI277" i="1"/>
  <c r="EI78" i="1"/>
  <c r="B108" i="7"/>
  <c r="A114" i="7" s="1"/>
  <c r="B128" i="7"/>
  <c r="B118" i="7"/>
  <c r="DY415" i="1"/>
  <c r="DI415" i="1"/>
  <c r="EG415" i="1"/>
  <c r="DK415" i="1"/>
  <c r="DT415" i="1"/>
  <c r="EL415" i="1"/>
  <c r="DJ415" i="1"/>
  <c r="DB415" i="1"/>
  <c r="DA415" i="1"/>
  <c r="EK415" i="1" s="1"/>
  <c r="EB415" i="1"/>
  <c r="DQ415" i="1"/>
  <c r="DW415" i="1"/>
  <c r="DX415" i="1"/>
  <c r="DG415" i="1"/>
  <c r="DZ415" i="1"/>
  <c r="DH415" i="1"/>
  <c r="ED415" i="1"/>
  <c r="EA415" i="1"/>
  <c r="DO415" i="1"/>
  <c r="DD415" i="1"/>
  <c r="EE415" i="1"/>
  <c r="EF415" i="1"/>
  <c r="EC415" i="1"/>
  <c r="DE415" i="1"/>
  <c r="DF415" i="1"/>
  <c r="DS415" i="1"/>
  <c r="DP415" i="1"/>
  <c r="EM415" i="1"/>
  <c r="DV415" i="1"/>
  <c r="DN415" i="1"/>
  <c r="DR415" i="1"/>
  <c r="DC415" i="1"/>
  <c r="EI415" i="1"/>
  <c r="DU415" i="1"/>
  <c r="EH415" i="1"/>
  <c r="EI151" i="1"/>
  <c r="DV423" i="1"/>
  <c r="DP423" i="1"/>
  <c r="EI423" i="1"/>
  <c r="DH423" i="1"/>
  <c r="DG423" i="1"/>
  <c r="DX423" i="1"/>
  <c r="DS423" i="1"/>
  <c r="DA423" i="1"/>
  <c r="EK423" i="1" s="1"/>
  <c r="EL423" i="1"/>
  <c r="DZ423" i="1"/>
  <c r="DU423" i="1"/>
  <c r="DW423" i="1"/>
  <c r="DQ423" i="1"/>
  <c r="EG423" i="1"/>
  <c r="DI423" i="1"/>
  <c r="DT423" i="1"/>
  <c r="EA423" i="1"/>
  <c r="DO423" i="1"/>
  <c r="DD423" i="1"/>
  <c r="EB423" i="1"/>
  <c r="DK423" i="1"/>
  <c r="DR423" i="1"/>
  <c r="EF423" i="1"/>
  <c r="EE423" i="1"/>
  <c r="DE423" i="1"/>
  <c r="DF423" i="1"/>
  <c r="EM423" i="1"/>
  <c r="DN423" i="1"/>
  <c r="DB423" i="1"/>
  <c r="DC423" i="1"/>
  <c r="EH423" i="1"/>
  <c r="DY423" i="1"/>
  <c r="DJ423" i="1"/>
  <c r="EC423" i="1"/>
  <c r="ED423" i="1"/>
  <c r="DZ501" i="1"/>
  <c r="DC501" i="1"/>
  <c r="DS501" i="1"/>
  <c r="DQ501" i="1"/>
  <c r="DU501" i="1"/>
  <c r="DK501" i="1"/>
  <c r="DE501" i="1"/>
  <c r="EA501" i="1"/>
  <c r="DP501" i="1"/>
  <c r="EE501" i="1"/>
  <c r="DT501" i="1"/>
  <c r="DF501" i="1"/>
  <c r="DI501" i="1"/>
  <c r="EB501" i="1"/>
  <c r="DW501" i="1"/>
  <c r="DR501" i="1"/>
  <c r="DN501" i="1"/>
  <c r="DY501" i="1"/>
  <c r="EH501" i="1"/>
  <c r="ED501" i="1"/>
  <c r="DD501" i="1"/>
  <c r="DX501" i="1"/>
  <c r="EM501" i="1"/>
  <c r="EF501" i="1"/>
  <c r="EG501" i="1"/>
  <c r="DJ501" i="1"/>
  <c r="DA501" i="1"/>
  <c r="EK501" i="1" s="1"/>
  <c r="EL501" i="1"/>
  <c r="DO501" i="1"/>
  <c r="DG501" i="1"/>
  <c r="EI501" i="1"/>
  <c r="DH501" i="1"/>
  <c r="DB501" i="1"/>
  <c r="DV501" i="1"/>
  <c r="EC501" i="1"/>
  <c r="EI393" i="1"/>
  <c r="DX393" i="1"/>
  <c r="EF393" i="1"/>
  <c r="EE393" i="1"/>
  <c r="DN393" i="1"/>
  <c r="DI393" i="1"/>
  <c r="EL393" i="1"/>
  <c r="DD393" i="1"/>
  <c r="DP393" i="1"/>
  <c r="DU393" i="1"/>
  <c r="EB393" i="1"/>
  <c r="DZ393" i="1"/>
  <c r="DY393" i="1"/>
  <c r="DH393" i="1"/>
  <c r="DR393" i="1"/>
  <c r="EH393" i="1"/>
  <c r="EM393" i="1"/>
  <c r="DS393" i="1"/>
  <c r="DO393" i="1"/>
  <c r="DE393" i="1"/>
  <c r="DF393" i="1"/>
  <c r="DJ393" i="1" s="1"/>
  <c r="DC393" i="1"/>
  <c r="DW393" i="1"/>
  <c r="EA393" i="1"/>
  <c r="DV393" i="1"/>
  <c r="ED393" i="1"/>
  <c r="DQ393" i="1"/>
  <c r="DG393" i="1"/>
  <c r="EC393" i="1"/>
  <c r="DB393" i="1"/>
  <c r="DK393" i="1"/>
  <c r="DT393" i="1"/>
  <c r="EG393" i="1"/>
  <c r="DA393" i="1"/>
  <c r="EK393" i="1" s="1"/>
  <c r="EI196" i="1"/>
  <c r="EI365" i="1"/>
  <c r="EI135" i="1"/>
  <c r="DH396" i="1"/>
  <c r="EM396" i="1"/>
  <c r="EA396" i="1"/>
  <c r="DY396" i="1"/>
  <c r="EC396" i="1"/>
  <c r="DT396" i="1"/>
  <c r="DU396" i="1"/>
  <c r="DR396" i="1"/>
  <c r="EB396" i="1"/>
  <c r="EH396" i="1"/>
  <c r="DP396" i="1"/>
  <c r="DQ396" i="1"/>
  <c r="DG396" i="1"/>
  <c r="DN396" i="1"/>
  <c r="DW396" i="1"/>
  <c r="DF396" i="1"/>
  <c r="DX396" i="1"/>
  <c r="ED396" i="1"/>
  <c r="DC396" i="1"/>
  <c r="EG396" i="1"/>
  <c r="EF396" i="1"/>
  <c r="DZ396" i="1"/>
  <c r="DS396" i="1"/>
  <c r="DK396" i="1"/>
  <c r="DB396" i="1"/>
  <c r="EE396" i="1"/>
  <c r="DA396" i="1"/>
  <c r="EK396" i="1" s="1"/>
  <c r="EL396" i="1"/>
  <c r="DE396" i="1"/>
  <c r="DV396" i="1"/>
  <c r="DI396" i="1"/>
  <c r="EI396" i="1"/>
  <c r="DD396" i="1"/>
  <c r="DJ396" i="1"/>
  <c r="DO396" i="1"/>
  <c r="EI188" i="1"/>
  <c r="EI123" i="1"/>
  <c r="EI102" i="1"/>
  <c r="DW440" i="1"/>
  <c r="DP440" i="1"/>
  <c r="EL440" i="1"/>
  <c r="DF440" i="1"/>
  <c r="DJ440" i="1" s="1"/>
  <c r="EH440" i="1"/>
  <c r="DH440" i="1"/>
  <c r="EI440" i="1"/>
  <c r="DA440" i="1"/>
  <c r="EK440" i="1" s="1"/>
  <c r="DE440" i="1"/>
  <c r="DG440" i="1"/>
  <c r="DB440" i="1"/>
  <c r="DT440" i="1"/>
  <c r="ED440" i="1"/>
  <c r="EC440" i="1"/>
  <c r="DS440" i="1"/>
  <c r="DZ440" i="1"/>
  <c r="EA440" i="1"/>
  <c r="DQ440" i="1"/>
  <c r="DX440" i="1"/>
  <c r="DO440" i="1"/>
  <c r="DN440" i="1"/>
  <c r="DI440" i="1"/>
  <c r="DV440" i="1"/>
  <c r="EE440" i="1"/>
  <c r="DD440" i="1"/>
  <c r="DK440" i="1"/>
  <c r="EB440" i="1"/>
  <c r="DR440" i="1"/>
  <c r="EG440" i="1"/>
  <c r="DY440" i="1"/>
  <c r="EF440" i="1"/>
  <c r="DU440" i="1"/>
  <c r="DC440" i="1"/>
  <c r="EM440" i="1"/>
  <c r="EC428" i="1"/>
  <c r="DW428" i="1"/>
  <c r="DH428" i="1"/>
  <c r="DT428" i="1"/>
  <c r="DK428" i="1"/>
  <c r="EE428" i="1"/>
  <c r="DI428" i="1"/>
  <c r="DQ428" i="1"/>
  <c r="DU428" i="1"/>
  <c r="EH428" i="1"/>
  <c r="DG428" i="1"/>
  <c r="EM428" i="1"/>
  <c r="ED428" i="1"/>
  <c r="DS428" i="1"/>
  <c r="DB428" i="1"/>
  <c r="DZ428" i="1"/>
  <c r="EA428" i="1"/>
  <c r="DE428" i="1"/>
  <c r="DV428" i="1"/>
  <c r="EG428" i="1"/>
  <c r="EL428" i="1"/>
  <c r="EF428" i="1"/>
  <c r="DP428" i="1"/>
  <c r="DY428" i="1"/>
  <c r="DO428" i="1"/>
  <c r="DC428" i="1"/>
  <c r="DA428" i="1"/>
  <c r="EK428" i="1" s="1"/>
  <c r="DX428" i="1"/>
  <c r="DF428" i="1"/>
  <c r="DJ428" i="1" s="1"/>
  <c r="EI428" i="1"/>
  <c r="DR428" i="1"/>
  <c r="DN428" i="1"/>
  <c r="DD428" i="1"/>
  <c r="EB428" i="1"/>
  <c r="EI248" i="1"/>
  <c r="DI416" i="1"/>
  <c r="DB416" i="1"/>
  <c r="EB416" i="1"/>
  <c r="DS416" i="1"/>
  <c r="DE416" i="1"/>
  <c r="DO416" i="1"/>
  <c r="EM416" i="1"/>
  <c r="EE416" i="1"/>
  <c r="EA416" i="1"/>
  <c r="DA416" i="1"/>
  <c r="EK416" i="1" s="1"/>
  <c r="DK416" i="1"/>
  <c r="DQ416" i="1"/>
  <c r="DZ416" i="1"/>
  <c r="DF416" i="1"/>
  <c r="DJ416" i="1" s="1"/>
  <c r="DD416" i="1"/>
  <c r="EH416" i="1"/>
  <c r="ED416" i="1"/>
  <c r="EL416" i="1"/>
  <c r="EI416" i="1"/>
  <c r="DU416" i="1"/>
  <c r="DC416" i="1"/>
  <c r="DX416" i="1"/>
  <c r="DY416" i="1"/>
  <c r="DR416" i="1"/>
  <c r="EC416" i="1"/>
  <c r="DV416" i="1"/>
  <c r="DH416" i="1"/>
  <c r="DW416" i="1"/>
  <c r="DT416" i="1"/>
  <c r="DP416" i="1"/>
  <c r="DN416" i="1"/>
  <c r="DG416" i="1"/>
  <c r="EG416" i="1"/>
  <c r="EF416" i="1"/>
  <c r="EI379" i="1"/>
  <c r="DT419" i="1"/>
  <c r="DO419" i="1"/>
  <c r="EG419" i="1"/>
  <c r="DH419" i="1"/>
  <c r="DI419" i="1"/>
  <c r="EC419" i="1"/>
  <c r="DD419" i="1"/>
  <c r="DG419" i="1"/>
  <c r="DY419" i="1"/>
  <c r="DQ419" i="1"/>
  <c r="EI419" i="1"/>
  <c r="DE419" i="1"/>
  <c r="DJ419" i="1"/>
  <c r="EB419" i="1"/>
  <c r="DP419" i="1"/>
  <c r="DX419" i="1"/>
  <c r="DU419" i="1"/>
  <c r="DK419" i="1"/>
  <c r="EE419" i="1"/>
  <c r="DF419" i="1"/>
  <c r="DR419" i="1"/>
  <c r="DB419" i="1"/>
  <c r="EM419" i="1"/>
  <c r="DS419" i="1"/>
  <c r="DN419" i="1"/>
  <c r="DW419" i="1"/>
  <c r="DC419" i="1"/>
  <c r="DZ419" i="1"/>
  <c r="DA419" i="1"/>
  <c r="EK419" i="1" s="1"/>
  <c r="ED419" i="1"/>
  <c r="DV419" i="1"/>
  <c r="EL419" i="1"/>
  <c r="EH419" i="1"/>
  <c r="EF419" i="1"/>
  <c r="EA419" i="1"/>
  <c r="EI291" i="1"/>
  <c r="EI145" i="1"/>
  <c r="EI153" i="1"/>
  <c r="EF403" i="1"/>
  <c r="DW403" i="1"/>
  <c r="DB403" i="1"/>
  <c r="DN403" i="1"/>
  <c r="EL403" i="1"/>
  <c r="DS403" i="1"/>
  <c r="DV403" i="1"/>
  <c r="DU403" i="1"/>
  <c r="EA403" i="1"/>
  <c r="EM403" i="1"/>
  <c r="DY403" i="1"/>
  <c r="DJ403" i="1"/>
  <c r="EH403" i="1"/>
  <c r="DT403" i="1"/>
  <c r="DF403" i="1"/>
  <c r="DK403" i="1"/>
  <c r="DH403" i="1"/>
  <c r="DC403" i="1"/>
  <c r="DR403" i="1"/>
  <c r="EB403" i="1"/>
  <c r="DG403" i="1"/>
  <c r="DA403" i="1"/>
  <c r="EK403" i="1" s="1"/>
  <c r="DO403" i="1"/>
  <c r="EG403" i="1"/>
  <c r="DI403" i="1"/>
  <c r="DQ403" i="1"/>
  <c r="DP403" i="1"/>
  <c r="DX403" i="1"/>
  <c r="DE403" i="1"/>
  <c r="DZ403" i="1"/>
  <c r="EE403" i="1"/>
  <c r="EI403" i="1"/>
  <c r="DD403" i="1"/>
  <c r="ED403" i="1"/>
  <c r="EC403" i="1"/>
  <c r="EI245" i="1"/>
  <c r="DD513" i="1"/>
  <c r="DY513" i="1"/>
  <c r="EF513" i="1"/>
  <c r="EL513" i="1"/>
  <c r="EA513" i="1"/>
  <c r="DB513" i="1"/>
  <c r="DW513" i="1"/>
  <c r="ED513" i="1"/>
  <c r="DF513" i="1"/>
  <c r="EE513" i="1"/>
  <c r="EC513" i="1"/>
  <c r="DU513" i="1"/>
  <c r="DE513" i="1"/>
  <c r="DR513" i="1"/>
  <c r="DP513" i="1"/>
  <c r="DQ513" i="1"/>
  <c r="DZ513" i="1"/>
  <c r="EI513" i="1"/>
  <c r="DT513" i="1"/>
  <c r="DO513" i="1"/>
  <c r="DG513" i="1"/>
  <c r="DJ513" i="1"/>
  <c r="EH513" i="1"/>
  <c r="DN513" i="1"/>
  <c r="DH513" i="1"/>
  <c r="EG513" i="1"/>
  <c r="DS513" i="1"/>
  <c r="DI513" i="1"/>
  <c r="DA513" i="1"/>
  <c r="EK513" i="1" s="1"/>
  <c r="EM513" i="1"/>
  <c r="DC513" i="1"/>
  <c r="DX513" i="1"/>
  <c r="EB513" i="1"/>
  <c r="DV513" i="1"/>
  <c r="DK513" i="1"/>
  <c r="EI361" i="1"/>
  <c r="EI265" i="1"/>
  <c r="DO487" i="1"/>
  <c r="DE487" i="1"/>
  <c r="DU487" i="1"/>
  <c r="DT487" i="1"/>
  <c r="DA487" i="1"/>
  <c r="EK487" i="1" s="1"/>
  <c r="DX487" i="1"/>
  <c r="DJ487" i="1"/>
  <c r="DY487" i="1"/>
  <c r="DH487" i="1"/>
  <c r="EM487" i="1"/>
  <c r="DV487" i="1"/>
  <c r="DI487" i="1"/>
  <c r="EE487" i="1"/>
  <c r="DK487" i="1"/>
  <c r="DC487" i="1"/>
  <c r="DW487" i="1"/>
  <c r="EA487" i="1"/>
  <c r="EC487" i="1"/>
  <c r="DQ487" i="1"/>
  <c r="EG487" i="1"/>
  <c r="DF487" i="1"/>
  <c r="DZ487" i="1"/>
  <c r="DN487" i="1"/>
  <c r="EF487" i="1"/>
  <c r="DR487" i="1"/>
  <c r="DD487" i="1"/>
  <c r="ED487" i="1"/>
  <c r="DS487" i="1"/>
  <c r="EH487" i="1"/>
  <c r="DP487" i="1"/>
  <c r="EL487" i="1"/>
  <c r="DB487" i="1"/>
  <c r="EB487" i="1"/>
  <c r="DG487" i="1"/>
  <c r="EI487" i="1"/>
  <c r="EI313" i="1"/>
  <c r="EI77" i="1"/>
  <c r="DN535" i="1"/>
  <c r="DB535" i="1"/>
  <c r="DZ535" i="1"/>
  <c r="DH535" i="1"/>
  <c r="DI535" i="1"/>
  <c r="DE535" i="1"/>
  <c r="DP535" i="1"/>
  <c r="DG535" i="1"/>
  <c r="ED535" i="1"/>
  <c r="DQ535" i="1"/>
  <c r="DA535" i="1"/>
  <c r="EK535" i="1" s="1"/>
  <c r="EI535" i="1"/>
  <c r="EF535" i="1"/>
  <c r="DR535" i="1"/>
  <c r="EC535" i="1"/>
  <c r="EB535" i="1"/>
  <c r="DX535" i="1"/>
  <c r="DD535" i="1"/>
  <c r="DO535" i="1"/>
  <c r="DF535" i="1"/>
  <c r="DJ535" i="1" s="1"/>
  <c r="DV535" i="1"/>
  <c r="DC535" i="1"/>
  <c r="DS535" i="1"/>
  <c r="DT535" i="1"/>
  <c r="EA535" i="1"/>
  <c r="EL535" i="1"/>
  <c r="DK535" i="1"/>
  <c r="EH535" i="1"/>
  <c r="DU535" i="1"/>
  <c r="EE535" i="1"/>
  <c r="EG535" i="1"/>
  <c r="DY535" i="1"/>
  <c r="EM535" i="1"/>
  <c r="DW535" i="1"/>
  <c r="EI165" i="1"/>
  <c r="EI304" i="1"/>
  <c r="DV434" i="1"/>
  <c r="DK434" i="1"/>
  <c r="ED434" i="1"/>
  <c r="DR434" i="1"/>
  <c r="EL434" i="1"/>
  <c r="DA434" i="1"/>
  <c r="EK434" i="1" s="1"/>
  <c r="DH434" i="1"/>
  <c r="DS434" i="1"/>
  <c r="DU434" i="1"/>
  <c r="DQ434" i="1"/>
  <c r="DF434" i="1"/>
  <c r="DJ434" i="1" s="1"/>
  <c r="DD434" i="1"/>
  <c r="EA434" i="1"/>
  <c r="DT434" i="1"/>
  <c r="EM434" i="1"/>
  <c r="DC434" i="1"/>
  <c r="DP434" i="1"/>
  <c r="EC434" i="1"/>
  <c r="EE434" i="1"/>
  <c r="DB434" i="1"/>
  <c r="DY434" i="1"/>
  <c r="DX434" i="1"/>
  <c r="EI434" i="1"/>
  <c r="DO434" i="1"/>
  <c r="EG434" i="1"/>
  <c r="DG434" i="1"/>
  <c r="EH434" i="1"/>
  <c r="DN434" i="1"/>
  <c r="DI434" i="1"/>
  <c r="EF434" i="1"/>
  <c r="DW434" i="1"/>
  <c r="DZ434" i="1"/>
  <c r="EB434" i="1"/>
  <c r="DE434" i="1"/>
  <c r="EH496" i="1"/>
  <c r="ED496" i="1"/>
  <c r="EL496" i="1"/>
  <c r="DT496" i="1"/>
  <c r="EM496" i="1"/>
  <c r="DH496" i="1"/>
  <c r="EB496" i="1"/>
  <c r="DA496" i="1"/>
  <c r="EK496" i="1" s="1"/>
  <c r="EI496" i="1"/>
  <c r="DF496" i="1"/>
  <c r="DJ496" i="1" s="1"/>
  <c r="EA496" i="1"/>
  <c r="DN496" i="1"/>
  <c r="DB496" i="1"/>
  <c r="DI496" i="1"/>
  <c r="DG496" i="1"/>
  <c r="DS496" i="1"/>
  <c r="DK496" i="1"/>
  <c r="DX496" i="1"/>
  <c r="DV496" i="1"/>
  <c r="DZ496" i="1"/>
  <c r="DR496" i="1"/>
  <c r="DU496" i="1"/>
  <c r="EF496" i="1"/>
  <c r="DO496" i="1"/>
  <c r="EE496" i="1"/>
  <c r="EC496" i="1"/>
  <c r="DC496" i="1"/>
  <c r="DE496" i="1"/>
  <c r="DQ496" i="1"/>
  <c r="DP496" i="1"/>
  <c r="EG496" i="1"/>
  <c r="DD496" i="1"/>
  <c r="DY496" i="1"/>
  <c r="DW496" i="1"/>
  <c r="EI269" i="1"/>
  <c r="DU547" i="1"/>
  <c r="EG547" i="1"/>
  <c r="EC547" i="1"/>
  <c r="DA547" i="1"/>
  <c r="EK547" i="1" s="1"/>
  <c r="EF547" i="1"/>
  <c r="DP547" i="1"/>
  <c r="DN547" i="1"/>
  <c r="DV547" i="1"/>
  <c r="DJ547" i="1"/>
  <c r="EM547" i="1"/>
  <c r="EH547" i="1"/>
  <c r="EL547" i="1"/>
  <c r="DH547" i="1"/>
  <c r="EA547" i="1"/>
  <c r="DR547" i="1"/>
  <c r="EE547" i="1"/>
  <c r="DO547" i="1"/>
  <c r="DT547" i="1"/>
  <c r="DE547" i="1"/>
  <c r="DY547" i="1"/>
  <c r="ED547" i="1"/>
  <c r="DW547" i="1"/>
  <c r="DK547" i="1"/>
  <c r="DD547" i="1"/>
  <c r="DF547" i="1"/>
  <c r="EI547" i="1"/>
  <c r="DG547" i="1"/>
  <c r="DX547" i="1"/>
  <c r="DC547" i="1"/>
  <c r="DI547" i="1"/>
  <c r="DB547" i="1"/>
  <c r="DQ547" i="1"/>
  <c r="EB547" i="1"/>
  <c r="DS547" i="1"/>
  <c r="DZ547" i="1"/>
  <c r="EI79" i="1"/>
  <c r="DD552" i="1"/>
  <c r="DR552" i="1"/>
  <c r="EE552" i="1"/>
  <c r="DF552" i="1"/>
  <c r="DJ552" i="1" s="1"/>
  <c r="DB552" i="1"/>
  <c r="EM552" i="1"/>
  <c r="DN552" i="1"/>
  <c r="DK552" i="1"/>
  <c r="EA552" i="1"/>
  <c r="EG552" i="1"/>
  <c r="ED552" i="1"/>
  <c r="DU552" i="1"/>
  <c r="DE552" i="1"/>
  <c r="DQ552" i="1"/>
  <c r="DY552" i="1"/>
  <c r="DZ552" i="1"/>
  <c r="DH552" i="1"/>
  <c r="DG552" i="1"/>
  <c r="DI552" i="1"/>
  <c r="DC552" i="1"/>
  <c r="DP552" i="1"/>
  <c r="EC552" i="1"/>
  <c r="DA552" i="1"/>
  <c r="EK552" i="1" s="1"/>
  <c r="EI552" i="1"/>
  <c r="EF552" i="1"/>
  <c r="DV552" i="1"/>
  <c r="EB552" i="1"/>
  <c r="DS552" i="1"/>
  <c r="DX552" i="1"/>
  <c r="DO552" i="1"/>
  <c r="DW552" i="1"/>
  <c r="DT552" i="1"/>
  <c r="EH552" i="1"/>
  <c r="EL552" i="1"/>
  <c r="EI88" i="1"/>
  <c r="EE544" i="1"/>
  <c r="DV544" i="1"/>
  <c r="DA544" i="1"/>
  <c r="EK544" i="1" s="1"/>
  <c r="DO544" i="1"/>
  <c r="EB544" i="1"/>
  <c r="DH544" i="1"/>
  <c r="DK544" i="1"/>
  <c r="DQ544" i="1"/>
  <c r="DF544" i="1"/>
  <c r="DJ544" i="1" s="1"/>
  <c r="DW544" i="1"/>
  <c r="EI544" i="1"/>
  <c r="ED544" i="1"/>
  <c r="EL544" i="1"/>
  <c r="EA544" i="1"/>
  <c r="DR544" i="1"/>
  <c r="DG544" i="1"/>
  <c r="DY544" i="1"/>
  <c r="DX544" i="1"/>
  <c r="DU544" i="1"/>
  <c r="DC544" i="1"/>
  <c r="EC544" i="1"/>
  <c r="DE544" i="1"/>
  <c r="DB544" i="1"/>
  <c r="EM544" i="1"/>
  <c r="DZ544" i="1"/>
  <c r="EG544" i="1"/>
  <c r="DN544" i="1"/>
  <c r="EF544" i="1"/>
  <c r="DP544" i="1"/>
  <c r="DS544" i="1"/>
  <c r="EH544" i="1"/>
  <c r="DD544" i="1"/>
  <c r="DI544" i="1"/>
  <c r="DT544" i="1"/>
  <c r="EI91" i="1"/>
  <c r="EI101" i="1"/>
  <c r="EI375" i="1"/>
  <c r="EI237" i="1"/>
  <c r="EI281" i="1"/>
  <c r="EI100" i="1"/>
  <c r="EI254" i="1"/>
  <c r="EI187" i="1"/>
  <c r="DF515" i="1"/>
  <c r="DS515" i="1"/>
  <c r="DI515" i="1"/>
  <c r="DB515" i="1"/>
  <c r="EH515" i="1"/>
  <c r="DA515" i="1"/>
  <c r="EK515" i="1" s="1"/>
  <c r="DW515" i="1"/>
  <c r="DX515" i="1"/>
  <c r="DD515" i="1"/>
  <c r="DY515" i="1"/>
  <c r="DH515" i="1"/>
  <c r="EF515" i="1"/>
  <c r="EE515" i="1"/>
  <c r="EG515" i="1"/>
  <c r="EC515" i="1"/>
  <c r="DJ515" i="1"/>
  <c r="DP515" i="1"/>
  <c r="DC515" i="1"/>
  <c r="EL515" i="1"/>
  <c r="ED515" i="1"/>
  <c r="DT515" i="1"/>
  <c r="DK515" i="1"/>
  <c r="DE515" i="1"/>
  <c r="DG515" i="1"/>
  <c r="DR515" i="1"/>
  <c r="DO515" i="1"/>
  <c r="DU515" i="1"/>
  <c r="EB515" i="1"/>
  <c r="EI515" i="1"/>
  <c r="DZ515" i="1"/>
  <c r="DV515" i="1"/>
  <c r="EA515" i="1"/>
  <c r="DN515" i="1"/>
  <c r="EM515" i="1"/>
  <c r="DQ515" i="1"/>
  <c r="EI282" i="1"/>
  <c r="EI382" i="1"/>
  <c r="DO399" i="1"/>
  <c r="EC399" i="1"/>
  <c r="EA399" i="1"/>
  <c r="DR399" i="1"/>
  <c r="DP399" i="1"/>
  <c r="DZ399" i="1"/>
  <c r="DI399" i="1"/>
  <c r="EM399" i="1"/>
  <c r="DW399" i="1"/>
  <c r="DQ399" i="1"/>
  <c r="DF399" i="1"/>
  <c r="DG399" i="1"/>
  <c r="DS399" i="1"/>
  <c r="DV399" i="1"/>
  <c r="DX399" i="1"/>
  <c r="ED399" i="1"/>
  <c r="DB399" i="1"/>
  <c r="DT399" i="1"/>
  <c r="DD399" i="1"/>
  <c r="DH399" i="1"/>
  <c r="DC399" i="1"/>
  <c r="EF399" i="1"/>
  <c r="DU399" i="1"/>
  <c r="DJ399" i="1"/>
  <c r="DA399" i="1"/>
  <c r="EK399" i="1" s="1"/>
  <c r="EE399" i="1"/>
  <c r="DN399" i="1"/>
  <c r="DY399" i="1"/>
  <c r="DE399" i="1"/>
  <c r="EH399" i="1"/>
  <c r="DK399" i="1"/>
  <c r="EG399" i="1"/>
  <c r="EB399" i="1"/>
  <c r="EL399" i="1"/>
  <c r="EI399" i="1"/>
  <c r="DZ489" i="1"/>
  <c r="EH489" i="1"/>
  <c r="EC489" i="1"/>
  <c r="DI489" i="1"/>
  <c r="DG489" i="1"/>
  <c r="EI489" i="1"/>
  <c r="DF489" i="1"/>
  <c r="DD489" i="1"/>
  <c r="DO489" i="1"/>
  <c r="DS489" i="1"/>
  <c r="DR489" i="1"/>
  <c r="DP489" i="1"/>
  <c r="DV489" i="1"/>
  <c r="DK489" i="1"/>
  <c r="DY489" i="1"/>
  <c r="ED489" i="1"/>
  <c r="EE489" i="1"/>
  <c r="DH489" i="1"/>
  <c r="DW489" i="1"/>
  <c r="DT489" i="1"/>
  <c r="EF489" i="1"/>
  <c r="EL489" i="1"/>
  <c r="DQ489" i="1"/>
  <c r="EG489" i="1"/>
  <c r="EB489" i="1"/>
  <c r="DJ489" i="1"/>
  <c r="DN489" i="1"/>
  <c r="EM489" i="1"/>
  <c r="EA489" i="1"/>
  <c r="DX489" i="1"/>
  <c r="DU489" i="1"/>
  <c r="DA489" i="1"/>
  <c r="EK489" i="1" s="1"/>
  <c r="DC489" i="1"/>
  <c r="DE489" i="1"/>
  <c r="DB489" i="1"/>
  <c r="DF548" i="1"/>
  <c r="DV548" i="1"/>
  <c r="DC548" i="1"/>
  <c r="DJ548" i="1"/>
  <c r="ED548" i="1"/>
  <c r="DA548" i="1"/>
  <c r="EK548" i="1" s="1"/>
  <c r="DY548" i="1"/>
  <c r="DX548" i="1"/>
  <c r="DS548" i="1"/>
  <c r="EA548" i="1"/>
  <c r="EB548" i="1"/>
  <c r="DO548" i="1"/>
  <c r="DB548" i="1"/>
  <c r="DT548" i="1"/>
  <c r="EC548" i="1"/>
  <c r="DW548" i="1"/>
  <c r="DR548" i="1"/>
  <c r="DI548" i="1"/>
  <c r="EI548" i="1"/>
  <c r="DN548" i="1"/>
  <c r="DU548" i="1"/>
  <c r="DK548" i="1"/>
  <c r="EF548" i="1"/>
  <c r="DH548" i="1"/>
  <c r="DQ548" i="1"/>
  <c r="EG548" i="1"/>
  <c r="DE548" i="1"/>
  <c r="DZ548" i="1"/>
  <c r="EL548" i="1"/>
  <c r="EE548" i="1"/>
  <c r="DG548" i="1"/>
  <c r="EH548" i="1"/>
  <c r="EM548" i="1"/>
  <c r="DD548" i="1"/>
  <c r="DP548" i="1"/>
  <c r="EC432" i="1"/>
  <c r="DI432" i="1"/>
  <c r="DF432" i="1"/>
  <c r="EH432" i="1"/>
  <c r="DV432" i="1"/>
  <c r="DD432" i="1"/>
  <c r="EM432" i="1"/>
  <c r="EL432" i="1"/>
  <c r="DP432" i="1"/>
  <c r="DJ432" i="1"/>
  <c r="DN432" i="1"/>
  <c r="DK432" i="1"/>
  <c r="DU432" i="1"/>
  <c r="DO432" i="1"/>
  <c r="DG432" i="1"/>
  <c r="DZ432" i="1"/>
  <c r="DH432" i="1"/>
  <c r="EF432" i="1"/>
  <c r="DX432" i="1"/>
  <c r="DQ432" i="1"/>
  <c r="EB432" i="1"/>
  <c r="DE432" i="1"/>
  <c r="DC432" i="1"/>
  <c r="DW432" i="1"/>
  <c r="EG432" i="1"/>
  <c r="DT432" i="1"/>
  <c r="DB432" i="1"/>
  <c r="EI432" i="1"/>
  <c r="DR432" i="1"/>
  <c r="DS432" i="1"/>
  <c r="DY432" i="1"/>
  <c r="ED432" i="1"/>
  <c r="EE432" i="1"/>
  <c r="EA432" i="1"/>
  <c r="DA432" i="1"/>
  <c r="EK432" i="1" s="1"/>
  <c r="EI331" i="1"/>
  <c r="EI303" i="1"/>
  <c r="DI500" i="1"/>
  <c r="EM500" i="1"/>
  <c r="EE500" i="1"/>
  <c r="DR500" i="1"/>
  <c r="DZ500" i="1"/>
  <c r="EH500" i="1"/>
  <c r="DY500" i="1"/>
  <c r="DT500" i="1"/>
  <c r="EG500" i="1"/>
  <c r="DE500" i="1"/>
  <c r="DO500" i="1"/>
  <c r="EA500" i="1"/>
  <c r="EI500" i="1"/>
  <c r="EL500" i="1"/>
  <c r="EB500" i="1"/>
  <c r="DC500" i="1"/>
  <c r="DW500" i="1"/>
  <c r="DK500" i="1"/>
  <c r="DV500" i="1"/>
  <c r="DG500" i="1"/>
  <c r="DA500" i="1"/>
  <c r="EK500" i="1" s="1"/>
  <c r="EF500" i="1"/>
  <c r="DS500" i="1"/>
  <c r="DP500" i="1"/>
  <c r="EC500" i="1"/>
  <c r="DJ500" i="1"/>
  <c r="DD500" i="1"/>
  <c r="DF500" i="1"/>
  <c r="DB500" i="1"/>
  <c r="DU500" i="1"/>
  <c r="DN500" i="1"/>
  <c r="DX500" i="1"/>
  <c r="DH500" i="1"/>
  <c r="ED500" i="1"/>
  <c r="DQ500" i="1"/>
  <c r="DV430" i="1"/>
  <c r="DX430" i="1"/>
  <c r="DS430" i="1"/>
  <c r="EE430" i="1"/>
  <c r="DA430" i="1"/>
  <c r="EK430" i="1" s="1"/>
  <c r="DP430" i="1"/>
  <c r="DC430" i="1"/>
  <c r="DT430" i="1"/>
  <c r="EC430" i="1"/>
  <c r="DQ430" i="1"/>
  <c r="EF430" i="1"/>
  <c r="EB430" i="1"/>
  <c r="DJ430" i="1"/>
  <c r="EM430" i="1"/>
  <c r="DO430" i="1"/>
  <c r="EG430" i="1"/>
  <c r="DF430" i="1"/>
  <c r="DH430" i="1"/>
  <c r="DU430" i="1"/>
  <c r="DR430" i="1"/>
  <c r="EI430" i="1"/>
  <c r="EL430" i="1"/>
  <c r="DZ430" i="1"/>
  <c r="EA430" i="1"/>
  <c r="EH430" i="1"/>
  <c r="DE430" i="1"/>
  <c r="DN430" i="1"/>
  <c r="ED430" i="1"/>
  <c r="DI430" i="1"/>
  <c r="DW430" i="1"/>
  <c r="DY430" i="1"/>
  <c r="DD430" i="1"/>
  <c r="DG430" i="1"/>
  <c r="DB430" i="1"/>
  <c r="DK430" i="1"/>
  <c r="EA484" i="1"/>
  <c r="DI484" i="1"/>
  <c r="EC484" i="1"/>
  <c r="DP484" i="1"/>
  <c r="DN484" i="1"/>
  <c r="EF484" i="1"/>
  <c r="DC484" i="1"/>
  <c r="DD484" i="1"/>
  <c r="DU484" i="1"/>
  <c r="DV484" i="1"/>
  <c r="EM484" i="1"/>
  <c r="DH484" i="1"/>
  <c r="EH484" i="1"/>
  <c r="EB484" i="1"/>
  <c r="DY484" i="1"/>
  <c r="DA484" i="1"/>
  <c r="EK484" i="1" s="1"/>
  <c r="DK484" i="1"/>
  <c r="DR484" i="1"/>
  <c r="DF484" i="1"/>
  <c r="DJ484" i="1" s="1"/>
  <c r="EE484" i="1"/>
  <c r="ED484" i="1"/>
  <c r="DQ484" i="1"/>
  <c r="DS484" i="1"/>
  <c r="DO484" i="1"/>
  <c r="DB484" i="1"/>
  <c r="DG484" i="1"/>
  <c r="DT484" i="1"/>
  <c r="EL484" i="1"/>
  <c r="EG484" i="1"/>
  <c r="DW484" i="1"/>
  <c r="DX484" i="1"/>
  <c r="DE484" i="1"/>
  <c r="EI484" i="1"/>
  <c r="DZ484" i="1"/>
  <c r="DF554" i="1"/>
  <c r="ED554" i="1"/>
  <c r="DW554" i="1"/>
  <c r="DN554" i="1"/>
  <c r="DK554" i="1"/>
  <c r="DB554" i="1"/>
  <c r="EA554" i="1"/>
  <c r="EF554" i="1"/>
  <c r="DZ554" i="1"/>
  <c r="DJ554" i="1"/>
  <c r="DH554" i="1"/>
  <c r="DR554" i="1"/>
  <c r="DV554" i="1"/>
  <c r="DP554" i="1"/>
  <c r="DD554" i="1"/>
  <c r="DC554" i="1"/>
  <c r="EI554" i="1"/>
  <c r="DT554" i="1"/>
  <c r="EC554" i="1"/>
  <c r="DG554" i="1"/>
  <c r="EB554" i="1"/>
  <c r="DQ554" i="1"/>
  <c r="DU554" i="1"/>
  <c r="EH554" i="1"/>
  <c r="EL554" i="1"/>
  <c r="DI554" i="1"/>
  <c r="EE554" i="1"/>
  <c r="EM554" i="1"/>
  <c r="DE554" i="1"/>
  <c r="DX554" i="1"/>
  <c r="DY554" i="1"/>
  <c r="EG554" i="1"/>
  <c r="DS554" i="1"/>
  <c r="DA554" i="1"/>
  <c r="EK554" i="1" s="1"/>
  <c r="DO554" i="1"/>
  <c r="EI283" i="1"/>
  <c r="EI206" i="1"/>
  <c r="DQ538" i="1"/>
  <c r="DX538" i="1"/>
  <c r="EL538" i="1"/>
  <c r="DC538" i="1"/>
  <c r="EH538" i="1"/>
  <c r="DN538" i="1"/>
  <c r="DH538" i="1"/>
  <c r="EI538" i="1"/>
  <c r="EG538" i="1"/>
  <c r="DV538" i="1"/>
  <c r="DE538" i="1"/>
  <c r="DF538" i="1"/>
  <c r="DJ538" i="1" s="1"/>
  <c r="DK538" i="1"/>
  <c r="DY538" i="1"/>
  <c r="EF538" i="1"/>
  <c r="DO538" i="1"/>
  <c r="DA538" i="1"/>
  <c r="EK538" i="1" s="1"/>
  <c r="EM538" i="1"/>
  <c r="DD538" i="1"/>
  <c r="EA538" i="1"/>
  <c r="DS538" i="1"/>
  <c r="EE538" i="1"/>
  <c r="DG538" i="1"/>
  <c r="EB538" i="1"/>
  <c r="DU538" i="1"/>
  <c r="DB538" i="1"/>
  <c r="ED538" i="1"/>
  <c r="DT538" i="1"/>
  <c r="EC538" i="1"/>
  <c r="DP538" i="1"/>
  <c r="DR538" i="1"/>
  <c r="DZ538" i="1"/>
  <c r="DI538" i="1"/>
  <c r="DW538" i="1"/>
  <c r="EI12" i="1"/>
  <c r="EI6" i="1"/>
  <c r="EI54" i="1"/>
  <c r="EI273" i="1"/>
  <c r="DF550" i="1"/>
  <c r="DE550" i="1"/>
  <c r="DQ550" i="1"/>
  <c r="DI550" i="1"/>
  <c r="EL550" i="1"/>
  <c r="DS550" i="1"/>
  <c r="DZ550" i="1"/>
  <c r="DN550" i="1"/>
  <c r="DU550" i="1"/>
  <c r="DO550" i="1"/>
  <c r="DK550" i="1"/>
  <c r="EB550" i="1"/>
  <c r="DC550" i="1"/>
  <c r="DB550" i="1"/>
  <c r="DY550" i="1"/>
  <c r="EC550" i="1"/>
  <c r="EM550" i="1"/>
  <c r="EI550" i="1"/>
  <c r="DG550" i="1"/>
  <c r="EF550" i="1"/>
  <c r="DW550" i="1"/>
  <c r="DV550" i="1"/>
  <c r="ED550" i="1"/>
  <c r="EE550" i="1"/>
  <c r="DP550" i="1"/>
  <c r="DR550" i="1"/>
  <c r="DD550" i="1"/>
  <c r="EA550" i="1"/>
  <c r="EG550" i="1"/>
  <c r="DH550" i="1"/>
  <c r="DX550" i="1"/>
  <c r="DA550" i="1"/>
  <c r="EK550" i="1" s="1"/>
  <c r="DT550" i="1"/>
  <c r="DJ550" i="1"/>
  <c r="EH550" i="1"/>
  <c r="DU494" i="1"/>
  <c r="DX494" i="1"/>
  <c r="DB494" i="1"/>
  <c r="DT494" i="1"/>
  <c r="DH494" i="1"/>
  <c r="EM494" i="1"/>
  <c r="DF494" i="1"/>
  <c r="DJ494" i="1"/>
  <c r="DC494" i="1"/>
  <c r="EB494" i="1"/>
  <c r="DR494" i="1"/>
  <c r="DV494" i="1"/>
  <c r="EE494" i="1"/>
  <c r="EA494" i="1"/>
  <c r="DS494" i="1"/>
  <c r="DA494" i="1"/>
  <c r="EK494" i="1" s="1"/>
  <c r="DW494" i="1"/>
  <c r="DG494" i="1"/>
  <c r="DP494" i="1"/>
  <c r="DI494" i="1"/>
  <c r="DD494" i="1"/>
  <c r="EL494" i="1"/>
  <c r="DQ494" i="1"/>
  <c r="EH494" i="1"/>
  <c r="DK494" i="1"/>
  <c r="EG494" i="1"/>
  <c r="DN494" i="1"/>
  <c r="ED494" i="1"/>
  <c r="DO494" i="1"/>
  <c r="DZ494" i="1"/>
  <c r="DE494" i="1"/>
  <c r="EC494" i="1"/>
  <c r="EI494" i="1"/>
  <c r="DY494" i="1"/>
  <c r="EF494" i="1"/>
  <c r="EI156" i="1"/>
  <c r="EI376" i="1"/>
  <c r="DW389" i="1"/>
  <c r="DQ389" i="1"/>
  <c r="EG389" i="1"/>
  <c r="EI389" i="1"/>
  <c r="DF389" i="1"/>
  <c r="DO389" i="1"/>
  <c r="DC389" i="1"/>
  <c r="DP389" i="1"/>
  <c r="DH389" i="1"/>
  <c r="DG389" i="1"/>
  <c r="DB389" i="1"/>
  <c r="DN389" i="1"/>
  <c r="DZ389" i="1"/>
  <c r="DS389" i="1"/>
  <c r="DA389" i="1"/>
  <c r="EK389" i="1" s="1"/>
  <c r="EC389" i="1"/>
  <c r="DE389" i="1"/>
  <c r="DU389" i="1"/>
  <c r="DY389" i="1"/>
  <c r="EM389" i="1"/>
  <c r="DK389" i="1"/>
  <c r="DI389" i="1"/>
  <c r="DX389" i="1"/>
  <c r="EB389" i="1"/>
  <c r="EH389" i="1"/>
  <c r="EF389" i="1"/>
  <c r="EA389" i="1"/>
  <c r="DV389" i="1"/>
  <c r="DT389" i="1"/>
  <c r="DJ389" i="1"/>
  <c r="DD389" i="1"/>
  <c r="EE389" i="1"/>
  <c r="ED389" i="1"/>
  <c r="DR389" i="1"/>
  <c r="EL389" i="1"/>
  <c r="EI322" i="1"/>
  <c r="P2" i="1"/>
  <c r="Q2" i="1"/>
  <c r="R2" i="1"/>
  <c r="DG401" i="1"/>
  <c r="EG401" i="1"/>
  <c r="DT401" i="1"/>
  <c r="DO401" i="1"/>
  <c r="DV401" i="1"/>
  <c r="DU401" i="1"/>
  <c r="ED401" i="1"/>
  <c r="DN401" i="1"/>
  <c r="DR401" i="1"/>
  <c r="DP401" i="1"/>
  <c r="EL401" i="1"/>
  <c r="EI401" i="1"/>
  <c r="DX401" i="1"/>
  <c r="DC401" i="1"/>
  <c r="DK401" i="1"/>
  <c r="DZ401" i="1"/>
  <c r="DA401" i="1"/>
  <c r="EK401" i="1" s="1"/>
  <c r="DS401" i="1"/>
  <c r="DI401" i="1"/>
  <c r="EH401" i="1"/>
  <c r="EM401" i="1"/>
  <c r="EE401" i="1"/>
  <c r="DY401" i="1"/>
  <c r="EA401" i="1"/>
  <c r="DF401" i="1"/>
  <c r="DJ401" i="1" s="1"/>
  <c r="DD401" i="1"/>
  <c r="DQ401" i="1"/>
  <c r="EF401" i="1"/>
  <c r="EC401" i="1"/>
  <c r="DH401" i="1"/>
  <c r="EB401" i="1"/>
  <c r="DE401" i="1"/>
  <c r="DW401" i="1"/>
  <c r="DB401" i="1"/>
  <c r="EB388" i="1"/>
  <c r="DA388" i="1"/>
  <c r="EK388" i="1" s="1"/>
  <c r="DU388" i="1"/>
  <c r="EI388" i="1"/>
  <c r="EG388" i="1"/>
  <c r="EL388" i="1"/>
  <c r="DK388" i="1"/>
  <c r="EH388" i="1"/>
  <c r="DE388" i="1"/>
  <c r="DT388" i="1"/>
  <c r="DX388" i="1"/>
  <c r="DY388" i="1"/>
  <c r="EA388" i="1"/>
  <c r="DB388" i="1"/>
  <c r="DJ388" i="1"/>
  <c r="DS388" i="1"/>
  <c r="EF388" i="1"/>
  <c r="DN388" i="1"/>
  <c r="EC388" i="1"/>
  <c r="DW388" i="1"/>
  <c r="EE388" i="1"/>
  <c r="ED388" i="1"/>
  <c r="DP388" i="1"/>
  <c r="DO388" i="1"/>
  <c r="DZ388" i="1"/>
  <c r="DD388" i="1"/>
  <c r="DI388" i="1"/>
  <c r="DF388" i="1"/>
  <c r="DQ388" i="1"/>
  <c r="DV388" i="1"/>
  <c r="DC388" i="1"/>
  <c r="DH388" i="1"/>
  <c r="EM388" i="1"/>
  <c r="DG388" i="1"/>
  <c r="DR388" i="1"/>
  <c r="EI7" i="1"/>
  <c r="EI276" i="1"/>
  <c r="EI263" i="1"/>
  <c r="EH528" i="1"/>
  <c r="EM528" i="1"/>
  <c r="DX528" i="1"/>
  <c r="EE528" i="1"/>
  <c r="DW528" i="1"/>
  <c r="EF528" i="1"/>
  <c r="DO528" i="1"/>
  <c r="EG528" i="1"/>
  <c r="DT528" i="1"/>
  <c r="DQ528" i="1"/>
  <c r="EA528" i="1"/>
  <c r="EL528" i="1"/>
  <c r="ED528" i="1"/>
  <c r="DU528" i="1"/>
  <c r="DP528" i="1"/>
  <c r="EB528" i="1"/>
  <c r="DR528" i="1"/>
  <c r="DC528" i="1"/>
  <c r="DN528" i="1"/>
  <c r="EI528" i="1"/>
  <c r="DF528" i="1"/>
  <c r="DE528" i="1"/>
  <c r="DJ528" i="1"/>
  <c r="EC528" i="1"/>
  <c r="DK528" i="1"/>
  <c r="DZ528" i="1"/>
  <c r="DD528" i="1"/>
  <c r="DA528" i="1"/>
  <c r="EK528" i="1" s="1"/>
  <c r="DH528" i="1"/>
  <c r="DY528" i="1"/>
  <c r="DG528" i="1"/>
  <c r="DB528" i="1"/>
  <c r="DI528" i="1"/>
  <c r="DV528" i="1"/>
  <c r="DS528" i="1"/>
  <c r="EI360" i="1"/>
  <c r="B493" i="7"/>
  <c r="B513" i="7"/>
  <c r="B503" i="7"/>
  <c r="DF421" i="1"/>
  <c r="DK421" i="1"/>
  <c r="EG421" i="1"/>
  <c r="DJ421" i="1"/>
  <c r="DB421" i="1"/>
  <c r="DW421" i="1"/>
  <c r="DH421" i="1"/>
  <c r="DR421" i="1"/>
  <c r="DQ421" i="1"/>
  <c r="DA421" i="1"/>
  <c r="EK421" i="1" s="1"/>
  <c r="EA421" i="1"/>
  <c r="EC421" i="1"/>
  <c r="EB421" i="1"/>
  <c r="DI421" i="1"/>
  <c r="DU421" i="1"/>
  <c r="DV421" i="1"/>
  <c r="DO421" i="1"/>
  <c r="DZ421" i="1"/>
  <c r="EH421" i="1"/>
  <c r="DS421" i="1"/>
  <c r="DD421" i="1"/>
  <c r="DN421" i="1"/>
  <c r="DX421" i="1"/>
  <c r="EF421" i="1"/>
  <c r="EI421" i="1"/>
  <c r="DG421" i="1"/>
  <c r="EE421" i="1"/>
  <c r="EM421" i="1"/>
  <c r="DY421" i="1"/>
  <c r="EL421" i="1"/>
  <c r="DE421" i="1"/>
  <c r="DT421" i="1"/>
  <c r="DP421" i="1"/>
  <c r="ED421" i="1"/>
  <c r="DC421" i="1"/>
  <c r="EI193" i="1"/>
  <c r="EI463" i="1"/>
  <c r="EM463" i="1"/>
  <c r="DS463" i="1"/>
  <c r="DB463" i="1"/>
  <c r="EC463" i="1"/>
  <c r="DT463" i="1"/>
  <c r="DP463" i="1"/>
  <c r="DK463" i="1"/>
  <c r="ED463" i="1"/>
  <c r="EF463" i="1"/>
  <c r="DU463" i="1"/>
  <c r="DV463" i="1"/>
  <c r="DX463" i="1"/>
  <c r="EG463" i="1"/>
  <c r="DY463" i="1"/>
  <c r="DR463" i="1"/>
  <c r="DQ463" i="1"/>
  <c r="DN463" i="1"/>
  <c r="EA463" i="1"/>
  <c r="DE463" i="1"/>
  <c r="DW463" i="1"/>
  <c r="DD463" i="1"/>
  <c r="DZ463" i="1"/>
  <c r="DF463" i="1"/>
  <c r="DJ463" i="1" s="1"/>
  <c r="EB463" i="1"/>
  <c r="EE463" i="1"/>
  <c r="DH463" i="1"/>
  <c r="DO463" i="1"/>
  <c r="DI463" i="1"/>
  <c r="EL463" i="1"/>
  <c r="EH463" i="1"/>
  <c r="DG463" i="1"/>
  <c r="DA463" i="1"/>
  <c r="EK463" i="1" s="1"/>
  <c r="DC463" i="1"/>
  <c r="BJ2" i="1"/>
  <c r="BK2" i="1"/>
  <c r="BI2" i="1"/>
  <c r="EI13" i="1"/>
  <c r="EI235" i="1"/>
  <c r="EI192" i="1"/>
  <c r="EI340" i="1"/>
  <c r="EI301" i="1"/>
  <c r="EI284" i="1"/>
  <c r="BL2" i="1"/>
  <c r="BM2" i="1"/>
  <c r="BN2" i="1"/>
  <c r="EI154" i="1"/>
  <c r="EI348" i="1"/>
  <c r="EI148" i="1"/>
  <c r="B318" i="7"/>
  <c r="A326" i="7" s="1"/>
  <c r="B328" i="7"/>
  <c r="B338" i="7"/>
  <c r="B248" i="7"/>
  <c r="B258" i="7"/>
  <c r="A261" i="7" s="1"/>
  <c r="B268" i="7"/>
  <c r="A276" i="7" s="1"/>
  <c r="EI373" i="1"/>
  <c r="EI41" i="1"/>
  <c r="EF402" i="1"/>
  <c r="DR402" i="1"/>
  <c r="DB402" i="1"/>
  <c r="DA402" i="1"/>
  <c r="EK402" i="1" s="1"/>
  <c r="DV402" i="1"/>
  <c r="DD402" i="1"/>
  <c r="EC402" i="1"/>
  <c r="DI402" i="1"/>
  <c r="EH402" i="1"/>
  <c r="EB402" i="1"/>
  <c r="DF402" i="1"/>
  <c r="DJ402" i="1" s="1"/>
  <c r="DO402" i="1"/>
  <c r="DN402" i="1"/>
  <c r="DK402" i="1"/>
  <c r="DQ402" i="1"/>
  <c r="DT402" i="1"/>
  <c r="DP402" i="1"/>
  <c r="DW402" i="1"/>
  <c r="DY402" i="1"/>
  <c r="DC402" i="1"/>
  <c r="DZ402" i="1"/>
  <c r="EE402" i="1"/>
  <c r="DH402" i="1"/>
  <c r="DG402" i="1"/>
  <c r="EG402" i="1"/>
  <c r="EI402" i="1"/>
  <c r="EA402" i="1"/>
  <c r="DX402" i="1"/>
  <c r="EM402" i="1"/>
  <c r="DS402" i="1"/>
  <c r="EL402" i="1"/>
  <c r="DU402" i="1"/>
  <c r="ED402" i="1"/>
  <c r="DE402" i="1"/>
  <c r="EI60" i="1"/>
  <c r="EI128" i="1"/>
  <c r="DK549" i="1"/>
  <c r="DG549" i="1"/>
  <c r="DE549" i="1"/>
  <c r="EG549" i="1"/>
  <c r="DU549" i="1"/>
  <c r="EA549" i="1"/>
  <c r="DT549" i="1"/>
  <c r="DY549" i="1"/>
  <c r="DO549" i="1"/>
  <c r="EI549" i="1"/>
  <c r="DX549" i="1"/>
  <c r="EM549" i="1"/>
  <c r="EF549" i="1"/>
  <c r="DV549" i="1"/>
  <c r="DF549" i="1"/>
  <c r="DJ549" i="1" s="1"/>
  <c r="DI549" i="1"/>
  <c r="DS549" i="1"/>
  <c r="DD549" i="1"/>
  <c r="DW549" i="1"/>
  <c r="DR549" i="1"/>
  <c r="EL549" i="1"/>
  <c r="ED549" i="1"/>
  <c r="DH549" i="1"/>
  <c r="EH549" i="1"/>
  <c r="DZ549" i="1"/>
  <c r="DC549" i="1"/>
  <c r="DA549" i="1"/>
  <c r="EK549" i="1" s="1"/>
  <c r="DN549" i="1"/>
  <c r="EE549" i="1"/>
  <c r="DP549" i="1"/>
  <c r="EB549" i="1"/>
  <c r="DQ549" i="1"/>
  <c r="EC549" i="1"/>
  <c r="DB549" i="1"/>
  <c r="EB436" i="1"/>
  <c r="DO436" i="1"/>
  <c r="DT436" i="1"/>
  <c r="DQ436" i="1"/>
  <c r="EF436" i="1"/>
  <c r="EA436" i="1"/>
  <c r="DZ436" i="1"/>
  <c r="DY436" i="1"/>
  <c r="DG436" i="1"/>
  <c r="DU436" i="1"/>
  <c r="ED436" i="1"/>
  <c r="DW436" i="1"/>
  <c r="DF436" i="1"/>
  <c r="DJ436" i="1" s="1"/>
  <c r="DN436" i="1"/>
  <c r="DH436" i="1"/>
  <c r="DX436" i="1"/>
  <c r="DD436" i="1"/>
  <c r="EC436" i="1"/>
  <c r="DP436" i="1"/>
  <c r="EE436" i="1"/>
  <c r="DK436" i="1"/>
  <c r="DV436" i="1"/>
  <c r="DE436" i="1"/>
  <c r="DC436" i="1"/>
  <c r="DB436" i="1"/>
  <c r="DA436" i="1"/>
  <c r="EK436" i="1" s="1"/>
  <c r="EL436" i="1"/>
  <c r="EH436" i="1"/>
  <c r="EM436" i="1"/>
  <c r="EI436" i="1"/>
  <c r="EG436" i="1"/>
  <c r="DR436" i="1"/>
  <c r="DI436" i="1"/>
  <c r="DS436" i="1"/>
  <c r="EI170" i="1"/>
  <c r="EI249" i="1"/>
  <c r="EI65" i="1"/>
  <c r="DC488" i="1"/>
  <c r="DX488" i="1"/>
  <c r="DA488" i="1"/>
  <c r="EK488" i="1" s="1"/>
  <c r="EB488" i="1"/>
  <c r="DF488" i="1"/>
  <c r="DJ488" i="1" s="1"/>
  <c r="EM488" i="1"/>
  <c r="DB488" i="1"/>
  <c r="DH488" i="1"/>
  <c r="DD488" i="1"/>
  <c r="EF488" i="1"/>
  <c r="DE488" i="1"/>
  <c r="DZ488" i="1"/>
  <c r="EH488" i="1"/>
  <c r="DT488" i="1"/>
  <c r="DQ488" i="1"/>
  <c r="EC488" i="1"/>
  <c r="DN488" i="1"/>
  <c r="DG488" i="1"/>
  <c r="EA488" i="1"/>
  <c r="DO488" i="1"/>
  <c r="DK488" i="1"/>
  <c r="DY488" i="1"/>
  <c r="EL488" i="1"/>
  <c r="EI488" i="1"/>
  <c r="DI488" i="1"/>
  <c r="DV488" i="1"/>
  <c r="DP488" i="1"/>
  <c r="DU488" i="1"/>
  <c r="EE488" i="1"/>
  <c r="DR488" i="1"/>
  <c r="ED488" i="1"/>
  <c r="DW488" i="1"/>
  <c r="EG488" i="1"/>
  <c r="DS488" i="1"/>
  <c r="EI262" i="1"/>
  <c r="EI337" i="1"/>
  <c r="EI311" i="1"/>
  <c r="B748" i="7"/>
  <c r="A751" i="7" s="1"/>
  <c r="B758" i="7"/>
  <c r="B738" i="7"/>
  <c r="DV405" i="1"/>
  <c r="DW405" i="1"/>
  <c r="DZ405" i="1"/>
  <c r="EF405" i="1"/>
  <c r="DD405" i="1"/>
  <c r="EB405" i="1"/>
  <c r="DA405" i="1"/>
  <c r="EK405" i="1" s="1"/>
  <c r="EH405" i="1"/>
  <c r="EC405" i="1"/>
  <c r="DE405" i="1"/>
  <c r="DC405" i="1"/>
  <c r="EM405" i="1"/>
  <c r="EA405" i="1"/>
  <c r="DY405" i="1"/>
  <c r="DU405" i="1"/>
  <c r="DK405" i="1"/>
  <c r="EL405" i="1"/>
  <c r="DS405" i="1"/>
  <c r="DN405" i="1"/>
  <c r="DX405" i="1"/>
  <c r="DO405" i="1"/>
  <c r="DI405" i="1"/>
  <c r="DG405" i="1"/>
  <c r="DR405" i="1"/>
  <c r="DQ405" i="1"/>
  <c r="DB405" i="1"/>
  <c r="ED405" i="1"/>
  <c r="EE405" i="1"/>
  <c r="DF405" i="1"/>
  <c r="DJ405" i="1" s="1"/>
  <c r="DH405" i="1"/>
  <c r="DP405" i="1"/>
  <c r="EG405" i="1"/>
  <c r="EI405" i="1"/>
  <c r="DT405" i="1"/>
  <c r="DJ384" i="1"/>
  <c r="DU384" i="1"/>
  <c r="ED384" i="1"/>
  <c r="DC384" i="1"/>
  <c r="DO384" i="1"/>
  <c r="EF384" i="1"/>
  <c r="DP384" i="1"/>
  <c r="DZ384" i="1"/>
  <c r="DQ384" i="1"/>
  <c r="DV384" i="1"/>
  <c r="DA384" i="1"/>
  <c r="EK384" i="1" s="1"/>
  <c r="DH384" i="1"/>
  <c r="DN384" i="1"/>
  <c r="DT384" i="1"/>
  <c r="EA384" i="1"/>
  <c r="DF384" i="1"/>
  <c r="DW384" i="1"/>
  <c r="EH384" i="1"/>
  <c r="EG384" i="1"/>
  <c r="DB384" i="1"/>
  <c r="DE384" i="1"/>
  <c r="EL384" i="1"/>
  <c r="EI384" i="1"/>
  <c r="DK384" i="1"/>
  <c r="EE384" i="1"/>
  <c r="DR384" i="1"/>
  <c r="DY384" i="1"/>
  <c r="DI384" i="1"/>
  <c r="DD384" i="1"/>
  <c r="EM384" i="1"/>
  <c r="EC384" i="1"/>
  <c r="DX384" i="1"/>
  <c r="DG384" i="1"/>
  <c r="EB384" i="1"/>
  <c r="DS384" i="1"/>
  <c r="EI216" i="1"/>
  <c r="EI105" i="1"/>
  <c r="EI271" i="1"/>
  <c r="EI76" i="1"/>
  <c r="DU493" i="1"/>
  <c r="DR493" i="1"/>
  <c r="EB493" i="1"/>
  <c r="DX493" i="1"/>
  <c r="DZ493" i="1"/>
  <c r="DD493" i="1"/>
  <c r="DC493" i="1"/>
  <c r="EF493" i="1"/>
  <c r="DV493" i="1"/>
  <c r="EM493" i="1"/>
  <c r="EC493" i="1"/>
  <c r="DA493" i="1"/>
  <c r="EK493" i="1" s="1"/>
  <c r="DT493" i="1"/>
  <c r="DH493" i="1"/>
  <c r="EG493" i="1"/>
  <c r="DG493" i="1"/>
  <c r="EH493" i="1"/>
  <c r="EE493" i="1"/>
  <c r="DY493" i="1"/>
  <c r="DI493" i="1"/>
  <c r="DF493" i="1"/>
  <c r="DJ493" i="1" s="1"/>
  <c r="EI493" i="1"/>
  <c r="DP493" i="1"/>
  <c r="DN493" i="1"/>
  <c r="DB493" i="1"/>
  <c r="DE493" i="1"/>
  <c r="EL493" i="1"/>
  <c r="DO493" i="1"/>
  <c r="DQ493" i="1"/>
  <c r="DK493" i="1"/>
  <c r="DW493" i="1"/>
  <c r="DS493" i="1"/>
  <c r="EA493" i="1"/>
  <c r="ED493" i="1"/>
  <c r="EI58" i="1"/>
  <c r="EI172" i="1"/>
  <c r="EI351" i="1"/>
  <c r="EI136" i="1"/>
  <c r="EI20" i="1"/>
  <c r="EI319" i="1"/>
  <c r="DD551" i="1"/>
  <c r="EC551" i="1"/>
  <c r="DU551" i="1"/>
  <c r="DB551" i="1"/>
  <c r="EI551" i="1"/>
  <c r="DX551" i="1"/>
  <c r="DH551" i="1"/>
  <c r="EG551" i="1"/>
  <c r="DC551" i="1"/>
  <c r="DV551" i="1"/>
  <c r="DZ551" i="1"/>
  <c r="EM551" i="1"/>
  <c r="DO551" i="1"/>
  <c r="DT551" i="1"/>
  <c r="DG551" i="1"/>
  <c r="EB551" i="1"/>
  <c r="DI551" i="1"/>
  <c r="ED551" i="1"/>
  <c r="DE551" i="1"/>
  <c r="EF551" i="1"/>
  <c r="DR551" i="1"/>
  <c r="DS551" i="1"/>
  <c r="DK551" i="1"/>
  <c r="DY551" i="1"/>
  <c r="DN551" i="1"/>
  <c r="DQ551" i="1"/>
  <c r="EE551" i="1"/>
  <c r="EH551" i="1"/>
  <c r="DJ551" i="1"/>
  <c r="DP551" i="1"/>
  <c r="DA551" i="1"/>
  <c r="EK551" i="1" s="1"/>
  <c r="DF551" i="1"/>
  <c r="EA551" i="1"/>
  <c r="EL551" i="1"/>
  <c r="DW551" i="1"/>
  <c r="EI314" i="1"/>
  <c r="EI48" i="1"/>
  <c r="EI157" i="1"/>
  <c r="EI185" i="1"/>
  <c r="DE453" i="1"/>
  <c r="EF453" i="1"/>
  <c r="EA453" i="1"/>
  <c r="DT453" i="1"/>
  <c r="DZ453" i="1"/>
  <c r="EB453" i="1"/>
  <c r="EH453" i="1"/>
  <c r="DF453" i="1"/>
  <c r="DJ453" i="1" s="1"/>
  <c r="EL453" i="1"/>
  <c r="EE453" i="1"/>
  <c r="DC453" i="1"/>
  <c r="DG453" i="1"/>
  <c r="EI453" i="1"/>
  <c r="DS453" i="1"/>
  <c r="DH453" i="1"/>
  <c r="DU453" i="1"/>
  <c r="DN453" i="1"/>
  <c r="EG453" i="1"/>
  <c r="DO453" i="1"/>
  <c r="DW453" i="1"/>
  <c r="EC453" i="1"/>
  <c r="EM453" i="1"/>
  <c r="DX453" i="1"/>
  <c r="DA453" i="1"/>
  <c r="EK453" i="1" s="1"/>
  <c r="DK453" i="1"/>
  <c r="ED453" i="1"/>
  <c r="DQ453" i="1"/>
  <c r="DI453" i="1"/>
  <c r="DD453" i="1"/>
  <c r="DV453" i="1"/>
  <c r="DR453" i="1"/>
  <c r="DB453" i="1"/>
  <c r="DY453" i="1"/>
  <c r="DP453" i="1"/>
  <c r="EI99" i="1"/>
  <c r="DA398" i="1"/>
  <c r="EK398" i="1" s="1"/>
  <c r="DB398" i="1"/>
  <c r="EG398" i="1"/>
  <c r="DK398" i="1"/>
  <c r="DH398" i="1"/>
  <c r="DC398" i="1"/>
  <c r="EB398" i="1"/>
  <c r="DV398" i="1"/>
  <c r="DQ398" i="1"/>
  <c r="DX398" i="1"/>
  <c r="EF398" i="1"/>
  <c r="DT398" i="1"/>
  <c r="EA398" i="1"/>
  <c r="DP398" i="1"/>
  <c r="EC398" i="1"/>
  <c r="DY398" i="1"/>
  <c r="DE398" i="1"/>
  <c r="DG398" i="1"/>
  <c r="DW398" i="1"/>
  <c r="DZ398" i="1"/>
  <c r="DU398" i="1"/>
  <c r="EE398" i="1"/>
  <c r="EH398" i="1"/>
  <c r="DO398" i="1"/>
  <c r="EL398" i="1"/>
  <c r="DR398" i="1"/>
  <c r="ED398" i="1"/>
  <c r="EM398" i="1"/>
  <c r="DN398" i="1"/>
  <c r="DS398" i="1"/>
  <c r="DF398" i="1"/>
  <c r="DJ398" i="1" s="1"/>
  <c r="EI398" i="1"/>
  <c r="DI398" i="1"/>
  <c r="DD398" i="1"/>
  <c r="EI310" i="1"/>
  <c r="EI286" i="1"/>
  <c r="DA539" i="1"/>
  <c r="EK539" i="1" s="1"/>
  <c r="DI539" i="1"/>
  <c r="DD539" i="1"/>
  <c r="DV539" i="1"/>
  <c r="EG539" i="1"/>
  <c r="ED539" i="1"/>
  <c r="DO539" i="1"/>
  <c r="DU539" i="1"/>
  <c r="DX539" i="1"/>
  <c r="DH539" i="1"/>
  <c r="EM539" i="1"/>
  <c r="DT539" i="1"/>
  <c r="DP539" i="1"/>
  <c r="EC539" i="1"/>
  <c r="EL539" i="1"/>
  <c r="DK539" i="1"/>
  <c r="DW539" i="1"/>
  <c r="DZ539" i="1"/>
  <c r="DF539" i="1"/>
  <c r="DJ539" i="1" s="1"/>
  <c r="EA539" i="1"/>
  <c r="DN539" i="1"/>
  <c r="EI539" i="1"/>
  <c r="EE539" i="1"/>
  <c r="DG539" i="1"/>
  <c r="DE539" i="1"/>
  <c r="DS539" i="1"/>
  <c r="DR539" i="1"/>
  <c r="EF539" i="1"/>
  <c r="DC539" i="1"/>
  <c r="DB539" i="1"/>
  <c r="DQ539" i="1"/>
  <c r="EH539" i="1"/>
  <c r="DY539" i="1"/>
  <c r="EB539" i="1"/>
  <c r="EG426" i="1"/>
  <c r="DT426" i="1"/>
  <c r="DB426" i="1"/>
  <c r="ED426" i="1"/>
  <c r="DK426" i="1"/>
  <c r="EA426" i="1"/>
  <c r="DC426" i="1"/>
  <c r="EF426" i="1"/>
  <c r="DI426" i="1"/>
  <c r="DX426" i="1"/>
  <c r="DS426" i="1"/>
  <c r="DF426" i="1"/>
  <c r="DJ426" i="1" s="1"/>
  <c r="EE426" i="1"/>
  <c r="EI426" i="1"/>
  <c r="DE426" i="1"/>
  <c r="DG426" i="1"/>
  <c r="DH426" i="1"/>
  <c r="DD426" i="1"/>
  <c r="DO426" i="1"/>
  <c r="DW426" i="1"/>
  <c r="DQ426" i="1"/>
  <c r="EM426" i="1"/>
  <c r="EB426" i="1"/>
  <c r="DU426" i="1"/>
  <c r="DN426" i="1"/>
  <c r="DZ426" i="1"/>
  <c r="DA426" i="1"/>
  <c r="EK426" i="1" s="1"/>
  <c r="DR426" i="1"/>
  <c r="DP426" i="1"/>
  <c r="DV426" i="1"/>
  <c r="EH426" i="1"/>
  <c r="DY426" i="1"/>
  <c r="EL426" i="1"/>
  <c r="EC426" i="1"/>
  <c r="DV465" i="1"/>
  <c r="EM465" i="1"/>
  <c r="DS465" i="1"/>
  <c r="DE465" i="1"/>
  <c r="DY465" i="1"/>
  <c r="DR465" i="1"/>
  <c r="EL465" i="1"/>
  <c r="DX465" i="1"/>
  <c r="DZ465" i="1"/>
  <c r="DQ465" i="1"/>
  <c r="EH465" i="1"/>
  <c r="EG465" i="1"/>
  <c r="EI465" i="1"/>
  <c r="DU465" i="1"/>
  <c r="DP465" i="1"/>
  <c r="EB465" i="1"/>
  <c r="DK465" i="1"/>
  <c r="DD465" i="1"/>
  <c r="DC465" i="1"/>
  <c r="EC465" i="1"/>
  <c r="DW465" i="1"/>
  <c r="DF465" i="1"/>
  <c r="DJ465" i="1" s="1"/>
  <c r="EE465" i="1"/>
  <c r="DN465" i="1"/>
  <c r="DI465" i="1"/>
  <c r="EA465" i="1"/>
  <c r="DA465" i="1"/>
  <c r="EK465" i="1" s="1"/>
  <c r="DO465" i="1"/>
  <c r="ED465" i="1"/>
  <c r="DH465" i="1"/>
  <c r="EF465" i="1"/>
  <c r="DT465" i="1"/>
  <c r="DB465" i="1"/>
  <c r="DG465" i="1"/>
  <c r="DO448" i="1"/>
  <c r="EC448" i="1"/>
  <c r="DB448" i="1"/>
  <c r="DA448" i="1"/>
  <c r="EK448" i="1" s="1"/>
  <c r="DW448" i="1"/>
  <c r="DC448" i="1"/>
  <c r="EI448" i="1"/>
  <c r="DY448" i="1"/>
  <c r="DQ448" i="1"/>
  <c r="EH448" i="1"/>
  <c r="EM448" i="1"/>
  <c r="EB448" i="1"/>
  <c r="DE448" i="1"/>
  <c r="DK448" i="1"/>
  <c r="DG448" i="1"/>
  <c r="DX448" i="1"/>
  <c r="DV448" i="1"/>
  <c r="DT448" i="1"/>
  <c r="DH448" i="1"/>
  <c r="EE448" i="1"/>
  <c r="DP448" i="1"/>
  <c r="EL448" i="1"/>
  <c r="DD448" i="1"/>
  <c r="DR448" i="1"/>
  <c r="DN448" i="1"/>
  <c r="ED448" i="1"/>
  <c r="DF448" i="1"/>
  <c r="DJ448" i="1" s="1"/>
  <c r="DZ448" i="1"/>
  <c r="DS448" i="1"/>
  <c r="EA448" i="1"/>
  <c r="DI448" i="1"/>
  <c r="DU448" i="1"/>
  <c r="EF448" i="1"/>
  <c r="EG448" i="1"/>
  <c r="EI189" i="1"/>
  <c r="EI272" i="1"/>
  <c r="W2" i="1"/>
  <c r="X2" i="1"/>
  <c r="V2" i="1"/>
  <c r="EI228" i="1"/>
  <c r="EI327" i="1"/>
  <c r="EI287" i="1"/>
  <c r="EI308" i="1"/>
  <c r="EI98" i="1"/>
  <c r="EI71" i="1"/>
  <c r="EI164" i="1"/>
  <c r="EI159" i="1"/>
  <c r="EI306" i="1"/>
  <c r="EI300" i="1"/>
  <c r="B668" i="7"/>
  <c r="B688" i="7"/>
  <c r="B678" i="7"/>
  <c r="B633" i="7"/>
  <c r="B653" i="7"/>
  <c r="B643" i="7"/>
  <c r="EI325" i="1"/>
  <c r="EI162" i="1"/>
  <c r="EI218" i="1"/>
  <c r="DW499" i="1"/>
  <c r="EH499" i="1"/>
  <c r="DF499" i="1"/>
  <c r="DJ499" i="1" s="1"/>
  <c r="DA499" i="1"/>
  <c r="EK499" i="1" s="1"/>
  <c r="DD499" i="1"/>
  <c r="EG499" i="1"/>
  <c r="DP499" i="1"/>
  <c r="EA499" i="1"/>
  <c r="DC499" i="1"/>
  <c r="EM499" i="1"/>
  <c r="DV499" i="1"/>
  <c r="EC499" i="1"/>
  <c r="DG499" i="1"/>
  <c r="DX499" i="1"/>
  <c r="DT499" i="1"/>
  <c r="DZ499" i="1"/>
  <c r="DN499" i="1"/>
  <c r="DQ499" i="1"/>
  <c r="EF499" i="1"/>
  <c r="DI499" i="1"/>
  <c r="EB499" i="1"/>
  <c r="EE499" i="1"/>
  <c r="DB499" i="1"/>
  <c r="ED499" i="1"/>
  <c r="DK499" i="1"/>
  <c r="DH499" i="1"/>
  <c r="DR499" i="1"/>
  <c r="DO499" i="1"/>
  <c r="DE499" i="1"/>
  <c r="DS499" i="1"/>
  <c r="EL499" i="1"/>
  <c r="DU499" i="1"/>
  <c r="DY499" i="1"/>
  <c r="EI499" i="1"/>
  <c r="EI294" i="1"/>
  <c r="BR2" i="1"/>
  <c r="BT2" i="1"/>
  <c r="BS2" i="1"/>
  <c r="EI149" i="1"/>
  <c r="EI222" i="1"/>
  <c r="EI127" i="1"/>
  <c r="EI80" i="1"/>
  <c r="DC407" i="1"/>
  <c r="EM407" i="1"/>
  <c r="DJ407" i="1"/>
  <c r="DH407" i="1"/>
  <c r="ED407" i="1"/>
  <c r="EF407" i="1"/>
  <c r="DG407" i="1"/>
  <c r="EA407" i="1"/>
  <c r="DY407" i="1"/>
  <c r="DW407" i="1"/>
  <c r="DI407" i="1"/>
  <c r="DB407" i="1"/>
  <c r="DE407" i="1"/>
  <c r="DD407" i="1"/>
  <c r="DX407" i="1"/>
  <c r="DO407" i="1"/>
  <c r="EG407" i="1"/>
  <c r="EB407" i="1"/>
  <c r="DK407" i="1"/>
  <c r="DT407" i="1"/>
  <c r="EL407" i="1"/>
  <c r="EI407" i="1"/>
  <c r="EH407" i="1"/>
  <c r="DF407" i="1"/>
  <c r="DN407" i="1"/>
  <c r="DA407" i="1"/>
  <c r="EK407" i="1" s="1"/>
  <c r="EE407" i="1"/>
  <c r="DP407" i="1"/>
  <c r="DV407" i="1"/>
  <c r="DR407" i="1"/>
  <c r="DZ407" i="1"/>
  <c r="EC407" i="1"/>
  <c r="DQ407" i="1"/>
  <c r="DU407" i="1"/>
  <c r="DS407" i="1"/>
  <c r="EI309" i="1"/>
  <c r="DO425" i="1"/>
  <c r="EE425" i="1"/>
  <c r="DB425" i="1"/>
  <c r="DK425" i="1"/>
  <c r="DU425" i="1"/>
  <c r="EH425" i="1"/>
  <c r="EF425" i="1"/>
  <c r="EL425" i="1"/>
  <c r="EA425" i="1"/>
  <c r="DX425" i="1"/>
  <c r="DR425" i="1"/>
  <c r="DY425" i="1"/>
  <c r="EG425" i="1"/>
  <c r="EM425" i="1"/>
  <c r="DV425" i="1"/>
  <c r="EI425" i="1"/>
  <c r="ED425" i="1"/>
  <c r="DZ425" i="1"/>
  <c r="DI425" i="1"/>
  <c r="EB425" i="1"/>
  <c r="DF425" i="1"/>
  <c r="DJ425" i="1" s="1"/>
  <c r="EC425" i="1"/>
  <c r="DP425" i="1"/>
  <c r="DG425" i="1"/>
  <c r="DA425" i="1"/>
  <c r="EK425" i="1" s="1"/>
  <c r="DD425" i="1"/>
  <c r="DW425" i="1"/>
  <c r="DH425" i="1"/>
  <c r="DQ425" i="1"/>
  <c r="DS425" i="1"/>
  <c r="DT425" i="1"/>
  <c r="DN425" i="1"/>
  <c r="DC425" i="1"/>
  <c r="DE425" i="1"/>
  <c r="EI94" i="1"/>
  <c r="DT408" i="1"/>
  <c r="DV408" i="1"/>
  <c r="EM408" i="1"/>
  <c r="DN408" i="1"/>
  <c r="EL408" i="1"/>
  <c r="DC408" i="1"/>
  <c r="DF408" i="1"/>
  <c r="DJ408" i="1" s="1"/>
  <c r="DO408" i="1"/>
  <c r="DS408" i="1"/>
  <c r="DX408" i="1"/>
  <c r="DD408" i="1"/>
  <c r="DR408" i="1"/>
  <c r="EF408" i="1"/>
  <c r="EC408" i="1"/>
  <c r="DG408" i="1"/>
  <c r="ED408" i="1"/>
  <c r="DE408" i="1"/>
  <c r="DI408" i="1"/>
  <c r="DU408" i="1"/>
  <c r="DP408" i="1"/>
  <c r="EB408" i="1"/>
  <c r="DQ408" i="1"/>
  <c r="EA408" i="1"/>
  <c r="DH408" i="1"/>
  <c r="EG408" i="1"/>
  <c r="EH408" i="1"/>
  <c r="DY408" i="1"/>
  <c r="DW408" i="1"/>
  <c r="DB408" i="1"/>
  <c r="DK408" i="1"/>
  <c r="EI408" i="1"/>
  <c r="DA408" i="1"/>
  <c r="EK408" i="1" s="1"/>
  <c r="EE408" i="1"/>
  <c r="DZ408" i="1"/>
  <c r="EI86" i="1"/>
  <c r="EI53" i="1"/>
  <c r="EI352" i="1"/>
  <c r="EI211" i="1"/>
  <c r="EI298" i="1"/>
  <c r="DN409" i="1"/>
  <c r="EE409" i="1"/>
  <c r="EI409" i="1"/>
  <c r="DP409" i="1"/>
  <c r="EM409" i="1"/>
  <c r="DC409" i="1"/>
  <c r="ED409" i="1"/>
  <c r="DW409" i="1"/>
  <c r="DF409" i="1"/>
  <c r="DJ409" i="1" s="1"/>
  <c r="DU409" i="1"/>
  <c r="EG409" i="1"/>
  <c r="DD409" i="1"/>
  <c r="DG409" i="1"/>
  <c r="EC409" i="1"/>
  <c r="DK409" i="1"/>
  <c r="DY409" i="1"/>
  <c r="DH409" i="1"/>
  <c r="DA409" i="1"/>
  <c r="EK409" i="1" s="1"/>
  <c r="DQ409" i="1"/>
  <c r="EB409" i="1"/>
  <c r="DS409" i="1"/>
  <c r="DO409" i="1"/>
  <c r="DE409" i="1"/>
  <c r="EL409" i="1"/>
  <c r="DB409" i="1"/>
  <c r="EA409" i="1"/>
  <c r="DV409" i="1"/>
  <c r="DT409" i="1"/>
  <c r="DZ409" i="1"/>
  <c r="EF409" i="1"/>
  <c r="DX409" i="1"/>
  <c r="EH409" i="1"/>
  <c r="DI409" i="1"/>
  <c r="DR409" i="1"/>
  <c r="EI18" i="1"/>
  <c r="CQ3" i="1"/>
  <c r="CW3" i="1"/>
  <c r="CT3" i="1"/>
  <c r="CD3" i="1"/>
  <c r="CC3" i="1"/>
  <c r="CR3" i="1"/>
  <c r="CU3" i="1"/>
  <c r="CE3" i="1"/>
  <c r="CM3" i="1"/>
  <c r="CS3" i="1"/>
  <c r="CK3" i="1"/>
  <c r="CG3" i="1"/>
  <c r="CB3" i="1"/>
  <c r="CI3" i="1"/>
  <c r="BZ3" i="1"/>
  <c r="CV3" i="1"/>
  <c r="CX3" i="1"/>
  <c r="CL3" i="1"/>
  <c r="CF3" i="1"/>
  <c r="CY3" i="1"/>
  <c r="CN3" i="1"/>
  <c r="BY3" i="1"/>
  <c r="CH3" i="1"/>
  <c r="CP3" i="1"/>
  <c r="CO3" i="1"/>
  <c r="BX3" i="1"/>
  <c r="CA3" i="1"/>
  <c r="CJ3" i="1"/>
  <c r="E8" i="36"/>
  <c r="H8" i="36"/>
  <c r="G8" i="36"/>
  <c r="D7" i="36"/>
  <c r="F7" i="36"/>
  <c r="E7" i="36"/>
  <c r="H7" i="36"/>
  <c r="D8" i="36"/>
  <c r="G7" i="36"/>
  <c r="F8" i="36"/>
  <c r="EC3" i="1" l="1"/>
  <c r="EH3" i="1"/>
  <c r="DE3" i="1"/>
  <c r="DM3" i="1" s="1"/>
  <c r="DT3" i="1"/>
  <c r="DR3" i="1"/>
  <c r="DO3" i="1"/>
  <c r="DV3" i="1"/>
  <c r="DS3" i="1"/>
  <c r="EE3" i="1"/>
  <c r="EF3" i="1"/>
  <c r="DN3" i="1"/>
  <c r="DW3" i="1"/>
  <c r="DU3" i="1"/>
  <c r="DZ3" i="1"/>
  <c r="EB3" i="1"/>
  <c r="EP3" i="1"/>
  <c r="BJ3" i="3"/>
  <c r="BJ3" i="1" s="1"/>
  <c r="DG3" i="1"/>
  <c r="ET3" i="1"/>
  <c r="EA3" i="1"/>
  <c r="EV3" i="1"/>
  <c r="AT3" i="3"/>
  <c r="AT3" i="1" s="1"/>
  <c r="BB3" i="3"/>
  <c r="AB3" i="3"/>
  <c r="P3" i="3"/>
  <c r="P3" i="1" s="1"/>
  <c r="BT3" i="3"/>
  <c r="BT3" i="1" s="1"/>
  <c r="BK3" i="3"/>
  <c r="BK3" i="1" s="1"/>
  <c r="AJ3" i="3"/>
  <c r="BF3" i="3"/>
  <c r="BF3" i="1" s="1"/>
  <c r="AS3" i="3"/>
  <c r="AS3" i="1" s="1"/>
  <c r="BL3" i="3"/>
  <c r="BL3" i="1" s="1"/>
  <c r="M3" i="3"/>
  <c r="M3" i="1" s="1"/>
  <c r="AP3" i="3"/>
  <c r="O3" i="3"/>
  <c r="O3" i="1" s="1"/>
  <c r="AG3" i="3"/>
  <c r="AE3" i="3"/>
  <c r="AW3" i="3"/>
  <c r="D3" i="3"/>
  <c r="D3" i="1" s="1"/>
  <c r="A3" i="3"/>
  <c r="AK3" i="3"/>
  <c r="AK3" i="1" s="1"/>
  <c r="AY3" i="3"/>
  <c r="G3" i="3"/>
  <c r="C3" i="3"/>
  <c r="BR3" i="3"/>
  <c r="BR3" i="1" s="1"/>
  <c r="X3" i="3"/>
  <c r="BE3" i="3"/>
  <c r="U3" i="3"/>
  <c r="AM3" i="3"/>
  <c r="AM3" i="1" s="1"/>
  <c r="AZ3" i="3"/>
  <c r="BC3" i="3"/>
  <c r="BC3" i="1" s="1"/>
  <c r="BQ3" i="3"/>
  <c r="BQ3" i="1" s="1"/>
  <c r="V3" i="3"/>
  <c r="V3" i="1" s="1"/>
  <c r="F3" i="3"/>
  <c r="F3" i="1" s="1"/>
  <c r="Y3" i="3"/>
  <c r="Y3" i="1" s="1"/>
  <c r="S3" i="3"/>
  <c r="S3" i="1" s="1"/>
  <c r="BI3" i="3"/>
  <c r="BI3" i="1" s="1"/>
  <c r="AV3" i="3"/>
  <c r="AV3" i="1" s="1"/>
  <c r="AH3" i="3"/>
  <c r="I3" i="3"/>
  <c r="R3" i="3"/>
  <c r="R3" i="1" s="1"/>
  <c r="L3" i="3"/>
  <c r="BO3" i="3"/>
  <c r="BO3" i="1" s="1"/>
  <c r="AA3" i="3"/>
  <c r="AD3" i="3"/>
  <c r="BH3" i="3"/>
  <c r="BH3" i="1" s="1"/>
  <c r="BN3" i="3"/>
  <c r="BN3" i="1" s="1"/>
  <c r="AQ3" i="3"/>
  <c r="AQ3" i="1" s="1"/>
  <c r="AN3" i="3"/>
  <c r="J3" i="3"/>
  <c r="J3" i="1" s="1"/>
  <c r="DI3" i="1"/>
  <c r="DB3" i="1"/>
  <c r="EL3" i="1"/>
  <c r="DD3" i="1"/>
  <c r="DL3" i="1" s="1"/>
  <c r="ED3" i="1"/>
  <c r="DH3" i="1"/>
  <c r="DK3" i="1"/>
  <c r="DA3" i="1"/>
  <c r="EK3" i="1" s="1"/>
  <c r="EG3" i="1"/>
  <c r="DY3" i="1"/>
  <c r="DX3" i="1"/>
  <c r="BM3" i="3"/>
  <c r="BM3" i="1" s="1"/>
  <c r="AF3" i="3"/>
  <c r="ER3" i="1"/>
  <c r="ES3" i="1"/>
  <c r="W3" i="3"/>
  <c r="BS3" i="3"/>
  <c r="BS3" i="1" s="1"/>
  <c r="N3" i="3"/>
  <c r="N3" i="1" s="1"/>
  <c r="AU3" i="3"/>
  <c r="AU3" i="1" s="1"/>
  <c r="AX3" i="3"/>
  <c r="AX3" i="1" s="1"/>
  <c r="H3" i="3"/>
  <c r="AC3" i="3"/>
  <c r="BG3" i="3"/>
  <c r="BG3" i="1" s="1"/>
  <c r="AR3" i="3"/>
  <c r="AR3" i="1" s="1"/>
  <c r="T3" i="3"/>
  <c r="EU3" i="1"/>
  <c r="E3" i="3"/>
  <c r="E3" i="1" s="1"/>
  <c r="BD3" i="3"/>
  <c r="AL3" i="3"/>
  <c r="AL3" i="1" s="1"/>
  <c r="Q3" i="3"/>
  <c r="Q3" i="1" s="1"/>
  <c r="AI3" i="3"/>
  <c r="BA3" i="3"/>
  <c r="BA3" i="1" s="1"/>
  <c r="EQ3" i="1"/>
  <c r="K3" i="3"/>
  <c r="AO3" i="3"/>
  <c r="Z3" i="3"/>
  <c r="B3" i="3"/>
  <c r="B3" i="1" s="1"/>
  <c r="BP3" i="3"/>
  <c r="BP3" i="1" s="1"/>
  <c r="EO3" i="1"/>
  <c r="EN3" i="1"/>
  <c r="CW211" i="1"/>
  <c r="CS211" i="1"/>
  <c r="CO211" i="1"/>
  <c r="CK211" i="1"/>
  <c r="CG211" i="1"/>
  <c r="CC211" i="1"/>
  <c r="BY211" i="1"/>
  <c r="CZ211" i="1"/>
  <c r="CV211" i="1"/>
  <c r="CR211" i="1"/>
  <c r="CN211" i="1"/>
  <c r="CJ211" i="1"/>
  <c r="CF211" i="1"/>
  <c r="CB211" i="1"/>
  <c r="BX211" i="1"/>
  <c r="CX211" i="1"/>
  <c r="CT211" i="1"/>
  <c r="CP211" i="1"/>
  <c r="CL211" i="1"/>
  <c r="CH211" i="1"/>
  <c r="CD211" i="1"/>
  <c r="BZ211" i="1"/>
  <c r="CU211" i="1"/>
  <c r="CE211" i="1"/>
  <c r="CQ211" i="1"/>
  <c r="CA211" i="1"/>
  <c r="CM211" i="1"/>
  <c r="CI211" i="1"/>
  <c r="CY211" i="1"/>
  <c r="CZ425" i="1"/>
  <c r="CV425" i="1"/>
  <c r="CR425" i="1"/>
  <c r="CN425" i="1"/>
  <c r="CJ425" i="1"/>
  <c r="CF425" i="1"/>
  <c r="CB425" i="1"/>
  <c r="BX425" i="1"/>
  <c r="V425" i="3" s="1"/>
  <c r="CY425" i="1"/>
  <c r="CU425" i="1"/>
  <c r="CQ425" i="1"/>
  <c r="CM425" i="1"/>
  <c r="CI425" i="1"/>
  <c r="CE425" i="1"/>
  <c r="CA425" i="1"/>
  <c r="CX425" i="1"/>
  <c r="CT425" i="1"/>
  <c r="CP425" i="1"/>
  <c r="CL425" i="1"/>
  <c r="CH425" i="1"/>
  <c r="CD425" i="1"/>
  <c r="BZ425" i="1"/>
  <c r="CW425" i="1"/>
  <c r="CG425" i="1"/>
  <c r="CS425" i="1"/>
  <c r="CC425" i="1"/>
  <c r="CK425" i="1"/>
  <c r="CO425" i="1"/>
  <c r="BY425" i="1"/>
  <c r="CX309" i="1"/>
  <c r="CT309" i="1"/>
  <c r="CP309" i="1"/>
  <c r="CL309" i="1"/>
  <c r="CH309" i="1"/>
  <c r="CD309" i="1"/>
  <c r="BZ309" i="1"/>
  <c r="CW309" i="1"/>
  <c r="CS309" i="1"/>
  <c r="CO309" i="1"/>
  <c r="CK309" i="1"/>
  <c r="CG309" i="1"/>
  <c r="CC309" i="1"/>
  <c r="BY309" i="1"/>
  <c r="CZ309" i="1"/>
  <c r="CV309" i="1"/>
  <c r="CR309" i="1"/>
  <c r="CN309" i="1"/>
  <c r="CJ309" i="1"/>
  <c r="CF309" i="1"/>
  <c r="CB309" i="1"/>
  <c r="BX309" i="1"/>
  <c r="CQ309" i="1"/>
  <c r="CA309" i="1"/>
  <c r="CM309" i="1"/>
  <c r="CU309" i="1"/>
  <c r="CE309" i="1"/>
  <c r="CY309" i="1"/>
  <c r="CI309" i="1"/>
  <c r="CZ272" i="1"/>
  <c r="CV272" i="1"/>
  <c r="CR272" i="1"/>
  <c r="CN272" i="1"/>
  <c r="CJ272" i="1"/>
  <c r="CF272" i="1"/>
  <c r="CB272" i="1"/>
  <c r="BX272" i="1"/>
  <c r="CY272" i="1"/>
  <c r="CU272" i="1"/>
  <c r="CQ272" i="1"/>
  <c r="CM272" i="1"/>
  <c r="CI272" i="1"/>
  <c r="CE272" i="1"/>
  <c r="CA272" i="1"/>
  <c r="CX272" i="1"/>
  <c r="CT272" i="1"/>
  <c r="CP272" i="1"/>
  <c r="CL272" i="1"/>
  <c r="CH272" i="1"/>
  <c r="CD272" i="1"/>
  <c r="BZ272" i="1"/>
  <c r="CW272" i="1"/>
  <c r="CG272" i="1"/>
  <c r="CS272" i="1"/>
  <c r="CC272" i="1"/>
  <c r="CK272" i="1"/>
  <c r="BY272" i="1"/>
  <c r="CO272" i="1"/>
  <c r="CZ539" i="1"/>
  <c r="CV539" i="1"/>
  <c r="CR539" i="1"/>
  <c r="CN539" i="1"/>
  <c r="CJ539" i="1"/>
  <c r="CF539" i="1"/>
  <c r="CB539" i="1"/>
  <c r="BX539" i="1"/>
  <c r="Y539" i="3" s="1"/>
  <c r="CY539" i="1"/>
  <c r="CU539" i="1"/>
  <c r="CQ539" i="1"/>
  <c r="CM539" i="1"/>
  <c r="CI539" i="1"/>
  <c r="CE539" i="1"/>
  <c r="CA539" i="1"/>
  <c r="CW539" i="1"/>
  <c r="CS539" i="1"/>
  <c r="CO539" i="1"/>
  <c r="CK539" i="1"/>
  <c r="CG539" i="1"/>
  <c r="CC539" i="1"/>
  <c r="BY539" i="1"/>
  <c r="CT539" i="1"/>
  <c r="CD539" i="1"/>
  <c r="CP539" i="1"/>
  <c r="BZ539" i="1"/>
  <c r="CL539" i="1"/>
  <c r="CX539" i="1"/>
  <c r="CH539" i="1"/>
  <c r="CZ314" i="1"/>
  <c r="CV314" i="1"/>
  <c r="CR314" i="1"/>
  <c r="CN314" i="1"/>
  <c r="CJ314" i="1"/>
  <c r="CF314" i="1"/>
  <c r="CB314" i="1"/>
  <c r="BX314" i="1"/>
  <c r="CY314" i="1"/>
  <c r="CU314" i="1"/>
  <c r="CQ314" i="1"/>
  <c r="CM314" i="1"/>
  <c r="CI314" i="1"/>
  <c r="CE314" i="1"/>
  <c r="CA314" i="1"/>
  <c r="CX314" i="1"/>
  <c r="CT314" i="1"/>
  <c r="CP314" i="1"/>
  <c r="CL314" i="1"/>
  <c r="CH314" i="1"/>
  <c r="CD314" i="1"/>
  <c r="BZ314" i="1"/>
  <c r="CK314" i="1"/>
  <c r="CW314" i="1"/>
  <c r="CG314" i="1"/>
  <c r="CO314" i="1"/>
  <c r="BY314" i="1"/>
  <c r="CS314" i="1"/>
  <c r="CC314" i="1"/>
  <c r="CZ319" i="1"/>
  <c r="CV319" i="1"/>
  <c r="CR319" i="1"/>
  <c r="CN319" i="1"/>
  <c r="CJ319" i="1"/>
  <c r="CF319" i="1"/>
  <c r="CB319" i="1"/>
  <c r="BX319" i="1"/>
  <c r="CY319" i="1"/>
  <c r="CU319" i="1"/>
  <c r="CQ319" i="1"/>
  <c r="CM319" i="1"/>
  <c r="CI319" i="1"/>
  <c r="CE319" i="1"/>
  <c r="CA319" i="1"/>
  <c r="CW319" i="1"/>
  <c r="CS319" i="1"/>
  <c r="CO319" i="1"/>
  <c r="CK319" i="1"/>
  <c r="CG319" i="1"/>
  <c r="CC319" i="1"/>
  <c r="BY319" i="1"/>
  <c r="CX319" i="1"/>
  <c r="CH319" i="1"/>
  <c r="CT319" i="1"/>
  <c r="CD319" i="1"/>
  <c r="CP319" i="1"/>
  <c r="BZ319" i="1"/>
  <c r="CL319" i="1"/>
  <c r="CZ405" i="1"/>
  <c r="CV405" i="1"/>
  <c r="CR405" i="1"/>
  <c r="CN405" i="1"/>
  <c r="CJ405" i="1"/>
  <c r="CF405" i="1"/>
  <c r="CB405" i="1"/>
  <c r="BX405" i="1"/>
  <c r="CY405" i="1"/>
  <c r="CU405" i="1"/>
  <c r="CQ405" i="1"/>
  <c r="CM405" i="1"/>
  <c r="CI405" i="1"/>
  <c r="CE405" i="1"/>
  <c r="CA405" i="1"/>
  <c r="CW405" i="1"/>
  <c r="CS405" i="1"/>
  <c r="CO405" i="1"/>
  <c r="CK405" i="1"/>
  <c r="CG405" i="1"/>
  <c r="CC405" i="1"/>
  <c r="BY405" i="1"/>
  <c r="CT405" i="1"/>
  <c r="CD405" i="1"/>
  <c r="CP405" i="1"/>
  <c r="BZ405" i="1"/>
  <c r="CL405" i="1"/>
  <c r="CX405" i="1"/>
  <c r="CH405" i="1"/>
  <c r="CX436" i="1"/>
  <c r="CT436" i="1"/>
  <c r="CP436" i="1"/>
  <c r="CL436" i="1"/>
  <c r="CH436" i="1"/>
  <c r="CD436" i="1"/>
  <c r="BZ436" i="1"/>
  <c r="CW436" i="1"/>
  <c r="CS436" i="1"/>
  <c r="CO436" i="1"/>
  <c r="CK436" i="1"/>
  <c r="CG436" i="1"/>
  <c r="CC436" i="1"/>
  <c r="BY436" i="1"/>
  <c r="CZ436" i="1"/>
  <c r="CV436" i="1"/>
  <c r="CR436" i="1"/>
  <c r="CN436" i="1"/>
  <c r="CJ436" i="1"/>
  <c r="CF436" i="1"/>
  <c r="CB436" i="1"/>
  <c r="BX436" i="1"/>
  <c r="CM436" i="1"/>
  <c r="CY436" i="1"/>
  <c r="CI436" i="1"/>
  <c r="CQ436" i="1"/>
  <c r="CA436" i="1"/>
  <c r="CU436" i="1"/>
  <c r="CE436" i="1"/>
  <c r="CY148" i="1"/>
  <c r="CU148" i="1"/>
  <c r="CQ148" i="1"/>
  <c r="CM148" i="1"/>
  <c r="CI148" i="1"/>
  <c r="CE148" i="1"/>
  <c r="CA148" i="1"/>
  <c r="CX148" i="1"/>
  <c r="CT148" i="1"/>
  <c r="CP148" i="1"/>
  <c r="CL148" i="1"/>
  <c r="CH148" i="1"/>
  <c r="CD148" i="1"/>
  <c r="BZ148" i="1"/>
  <c r="CW148" i="1"/>
  <c r="CS148" i="1"/>
  <c r="CO148" i="1"/>
  <c r="CK148" i="1"/>
  <c r="CG148" i="1"/>
  <c r="CC148" i="1"/>
  <c r="BY148" i="1"/>
  <c r="CZ148" i="1"/>
  <c r="CJ148" i="1"/>
  <c r="CV148" i="1"/>
  <c r="CF148" i="1"/>
  <c r="CN148" i="1"/>
  <c r="BX148" i="1"/>
  <c r="CR148" i="1"/>
  <c r="CB148" i="1"/>
  <c r="CX340" i="1"/>
  <c r="CT340" i="1"/>
  <c r="CP340" i="1"/>
  <c r="CL340" i="1"/>
  <c r="CH340" i="1"/>
  <c r="CD340" i="1"/>
  <c r="BZ340" i="1"/>
  <c r="CW340" i="1"/>
  <c r="CS340" i="1"/>
  <c r="CO340" i="1"/>
  <c r="CK340" i="1"/>
  <c r="CG340" i="1"/>
  <c r="CC340" i="1"/>
  <c r="BY340" i="1"/>
  <c r="CY340" i="1"/>
  <c r="CU340" i="1"/>
  <c r="CQ340" i="1"/>
  <c r="CM340" i="1"/>
  <c r="CI340" i="1"/>
  <c r="CE340" i="1"/>
  <c r="CA340" i="1"/>
  <c r="CR340" i="1"/>
  <c r="CB340" i="1"/>
  <c r="CN340" i="1"/>
  <c r="BX340" i="1"/>
  <c r="CZ340" i="1"/>
  <c r="CJ340" i="1"/>
  <c r="CV340" i="1"/>
  <c r="CF340" i="1"/>
  <c r="CY463" i="1"/>
  <c r="CU463" i="1"/>
  <c r="CQ463" i="1"/>
  <c r="CM463" i="1"/>
  <c r="CI463" i="1"/>
  <c r="CE463" i="1"/>
  <c r="CA463" i="1"/>
  <c r="CW463" i="1"/>
  <c r="CS463" i="1"/>
  <c r="CO463" i="1"/>
  <c r="CK463" i="1"/>
  <c r="CG463" i="1"/>
  <c r="CC463" i="1"/>
  <c r="BY463" i="1"/>
  <c r="CT463" i="1"/>
  <c r="CL463" i="1"/>
  <c r="CD463" i="1"/>
  <c r="CZ463" i="1"/>
  <c r="CR463" i="1"/>
  <c r="CJ463" i="1"/>
  <c r="CB463" i="1"/>
  <c r="CV463" i="1"/>
  <c r="CN463" i="1"/>
  <c r="CF463" i="1"/>
  <c r="BX463" i="1"/>
  <c r="G463" i="3" s="1"/>
  <c r="CX463" i="1"/>
  <c r="CP463" i="1"/>
  <c r="CH463" i="1"/>
  <c r="BZ463" i="1"/>
  <c r="CZ421" i="1"/>
  <c r="CV421" i="1"/>
  <c r="CR421" i="1"/>
  <c r="CN421" i="1"/>
  <c r="CJ421" i="1"/>
  <c r="CF421" i="1"/>
  <c r="CB421" i="1"/>
  <c r="BX421" i="1"/>
  <c r="CY421" i="1"/>
  <c r="CU421" i="1"/>
  <c r="CQ421" i="1"/>
  <c r="CM421" i="1"/>
  <c r="CI421" i="1"/>
  <c r="CE421" i="1"/>
  <c r="CA421" i="1"/>
  <c r="CX421" i="1"/>
  <c r="CT421" i="1"/>
  <c r="CP421" i="1"/>
  <c r="CL421" i="1"/>
  <c r="CH421" i="1"/>
  <c r="CD421" i="1"/>
  <c r="BZ421" i="1"/>
  <c r="CO421" i="1"/>
  <c r="BY421" i="1"/>
  <c r="CK421" i="1"/>
  <c r="CS421" i="1"/>
  <c r="CC421" i="1"/>
  <c r="CW421" i="1"/>
  <c r="CG421" i="1"/>
  <c r="CX360" i="1"/>
  <c r="CT360" i="1"/>
  <c r="CP360" i="1"/>
  <c r="CL360" i="1"/>
  <c r="CH360" i="1"/>
  <c r="CD360" i="1"/>
  <c r="BZ360" i="1"/>
  <c r="CW360" i="1"/>
  <c r="CS360" i="1"/>
  <c r="CO360" i="1"/>
  <c r="CK360" i="1"/>
  <c r="CG360" i="1"/>
  <c r="CC360" i="1"/>
  <c r="BY360" i="1"/>
  <c r="AI360" i="3" s="1"/>
  <c r="CZ360" i="1"/>
  <c r="CV360" i="1"/>
  <c r="CR360" i="1"/>
  <c r="CN360" i="1"/>
  <c r="CJ360" i="1"/>
  <c r="CF360" i="1"/>
  <c r="CB360" i="1"/>
  <c r="BX360" i="1"/>
  <c r="CM360" i="1"/>
  <c r="CY360" i="1"/>
  <c r="CI360" i="1"/>
  <c r="CQ360" i="1"/>
  <c r="CA360" i="1"/>
  <c r="CU360" i="1"/>
  <c r="CE360" i="1"/>
  <c r="CX528" i="1"/>
  <c r="CT528" i="1"/>
  <c r="CP528" i="1"/>
  <c r="CL528" i="1"/>
  <c r="CH528" i="1"/>
  <c r="CD528" i="1"/>
  <c r="BZ528" i="1"/>
  <c r="CZ528" i="1"/>
  <c r="CV528" i="1"/>
  <c r="CR528" i="1"/>
  <c r="CN528" i="1"/>
  <c r="CJ528" i="1"/>
  <c r="CF528" i="1"/>
  <c r="CB528" i="1"/>
  <c r="BX528" i="1"/>
  <c r="CY528" i="1"/>
  <c r="CQ528" i="1"/>
  <c r="CI528" i="1"/>
  <c r="CA528" i="1"/>
  <c r="CU528" i="1"/>
  <c r="CM528" i="1"/>
  <c r="CE528" i="1"/>
  <c r="CS528" i="1"/>
  <c r="CC528" i="1"/>
  <c r="CO528" i="1"/>
  <c r="BY528" i="1"/>
  <c r="CK528" i="1"/>
  <c r="CG528" i="1"/>
  <c r="CW528" i="1"/>
  <c r="CX263" i="1"/>
  <c r="CT263" i="1"/>
  <c r="CP263" i="1"/>
  <c r="CL263" i="1"/>
  <c r="CH263" i="1"/>
  <c r="CD263" i="1"/>
  <c r="BZ263" i="1"/>
  <c r="CW263" i="1"/>
  <c r="CS263" i="1"/>
  <c r="CO263" i="1"/>
  <c r="CK263" i="1"/>
  <c r="CG263" i="1"/>
  <c r="CC263" i="1"/>
  <c r="BY263" i="1"/>
  <c r="N263" i="3" s="1"/>
  <c r="CZ263" i="1"/>
  <c r="CV263" i="1"/>
  <c r="CR263" i="1"/>
  <c r="CN263" i="1"/>
  <c r="CJ263" i="1"/>
  <c r="CF263" i="1"/>
  <c r="CB263" i="1"/>
  <c r="BX263" i="1"/>
  <c r="BF263" i="3" s="1"/>
  <c r="CU263" i="1"/>
  <c r="CE263" i="1"/>
  <c r="CQ263" i="1"/>
  <c r="CA263" i="1"/>
  <c r="CY263" i="1"/>
  <c r="CI263" i="1"/>
  <c r="CM263" i="1"/>
  <c r="CY401" i="1"/>
  <c r="CU401" i="1"/>
  <c r="CQ401" i="1"/>
  <c r="CM401" i="1"/>
  <c r="CI401" i="1"/>
  <c r="CE401" i="1"/>
  <c r="CA401" i="1"/>
  <c r="CW401" i="1"/>
  <c r="CS401" i="1"/>
  <c r="CO401" i="1"/>
  <c r="CK401" i="1"/>
  <c r="CG401" i="1"/>
  <c r="CC401" i="1"/>
  <c r="BY401" i="1"/>
  <c r="CV401" i="1"/>
  <c r="CN401" i="1"/>
  <c r="CF401" i="1"/>
  <c r="BX401" i="1"/>
  <c r="CT401" i="1"/>
  <c r="CL401" i="1"/>
  <c r="CD401" i="1"/>
  <c r="CZ401" i="1"/>
  <c r="CR401" i="1"/>
  <c r="CJ401" i="1"/>
  <c r="CB401" i="1"/>
  <c r="CX401" i="1"/>
  <c r="CP401" i="1"/>
  <c r="BZ401" i="1"/>
  <c r="CH401" i="1"/>
  <c r="CX376" i="1"/>
  <c r="CT376" i="1"/>
  <c r="CP376" i="1"/>
  <c r="CL376" i="1"/>
  <c r="CH376" i="1"/>
  <c r="CD376" i="1"/>
  <c r="BZ376" i="1"/>
  <c r="CW376" i="1"/>
  <c r="CS376" i="1"/>
  <c r="CO376" i="1"/>
  <c r="CK376" i="1"/>
  <c r="CG376" i="1"/>
  <c r="CC376" i="1"/>
  <c r="BY376" i="1"/>
  <c r="CZ376" i="1"/>
  <c r="CV376" i="1"/>
  <c r="CR376" i="1"/>
  <c r="CN376" i="1"/>
  <c r="CJ376" i="1"/>
  <c r="CF376" i="1"/>
  <c r="CB376" i="1"/>
  <c r="BX376" i="1"/>
  <c r="CM376" i="1"/>
  <c r="CY376" i="1"/>
  <c r="CI376" i="1"/>
  <c r="CQ376" i="1"/>
  <c r="CA376" i="1"/>
  <c r="CU376" i="1"/>
  <c r="CE376" i="1"/>
  <c r="CX494" i="1"/>
  <c r="CT494" i="1"/>
  <c r="CP494" i="1"/>
  <c r="CL494" i="1"/>
  <c r="CH494" i="1"/>
  <c r="CD494" i="1"/>
  <c r="BZ494" i="1"/>
  <c r="CW494" i="1"/>
  <c r="CS494" i="1"/>
  <c r="CO494" i="1"/>
  <c r="CK494" i="1"/>
  <c r="CG494" i="1"/>
  <c r="CC494" i="1"/>
  <c r="BY494" i="1"/>
  <c r="CY494" i="1"/>
  <c r="CU494" i="1"/>
  <c r="CQ494" i="1"/>
  <c r="CM494" i="1"/>
  <c r="CI494" i="1"/>
  <c r="CE494" i="1"/>
  <c r="CA494" i="1"/>
  <c r="CV494" i="1"/>
  <c r="CF494" i="1"/>
  <c r="CN494" i="1"/>
  <c r="BX494" i="1"/>
  <c r="CZ494" i="1"/>
  <c r="CJ494" i="1"/>
  <c r="CB494" i="1"/>
  <c r="CR494" i="1"/>
  <c r="CX273" i="1"/>
  <c r="CT273" i="1"/>
  <c r="CP273" i="1"/>
  <c r="CL273" i="1"/>
  <c r="CH273" i="1"/>
  <c r="CD273" i="1"/>
  <c r="BZ273" i="1"/>
  <c r="CW273" i="1"/>
  <c r="CS273" i="1"/>
  <c r="CO273" i="1"/>
  <c r="CK273" i="1"/>
  <c r="CG273" i="1"/>
  <c r="CC273" i="1"/>
  <c r="BY273" i="1"/>
  <c r="CZ273" i="1"/>
  <c r="CV273" i="1"/>
  <c r="CR273" i="1"/>
  <c r="CN273" i="1"/>
  <c r="CJ273" i="1"/>
  <c r="CF273" i="1"/>
  <c r="CB273" i="1"/>
  <c r="BX273" i="1"/>
  <c r="CY273" i="1"/>
  <c r="CI273" i="1"/>
  <c r="CU273" i="1"/>
  <c r="CE273" i="1"/>
  <c r="CM273" i="1"/>
  <c r="CQ273" i="1"/>
  <c r="CA273" i="1"/>
  <c r="CW484" i="1"/>
  <c r="CS484" i="1"/>
  <c r="CO484" i="1"/>
  <c r="CK484" i="1"/>
  <c r="CG484" i="1"/>
  <c r="CC484" i="1"/>
  <c r="BY484" i="1"/>
  <c r="CY484" i="1"/>
  <c r="CU484" i="1"/>
  <c r="CQ484" i="1"/>
  <c r="CM484" i="1"/>
  <c r="CI484" i="1"/>
  <c r="CE484" i="1"/>
  <c r="CA484" i="1"/>
  <c r="CX484" i="1"/>
  <c r="CT484" i="1"/>
  <c r="CP484" i="1"/>
  <c r="CL484" i="1"/>
  <c r="CH484" i="1"/>
  <c r="CD484" i="1"/>
  <c r="BZ484" i="1"/>
  <c r="CR484" i="1"/>
  <c r="CB484" i="1"/>
  <c r="CN484" i="1"/>
  <c r="BX484" i="1"/>
  <c r="CV484" i="1"/>
  <c r="CF484" i="1"/>
  <c r="CZ484" i="1"/>
  <c r="CJ484" i="1"/>
  <c r="CZ331" i="1"/>
  <c r="CV331" i="1"/>
  <c r="CR331" i="1"/>
  <c r="CN331" i="1"/>
  <c r="CJ331" i="1"/>
  <c r="CF331" i="1"/>
  <c r="CB331" i="1"/>
  <c r="BX331" i="1"/>
  <c r="CY331" i="1"/>
  <c r="CU331" i="1"/>
  <c r="CQ331" i="1"/>
  <c r="CM331" i="1"/>
  <c r="CI331" i="1"/>
  <c r="CE331" i="1"/>
  <c r="CA331" i="1"/>
  <c r="CW331" i="1"/>
  <c r="CS331" i="1"/>
  <c r="CO331" i="1"/>
  <c r="CK331" i="1"/>
  <c r="CG331" i="1"/>
  <c r="CC331" i="1"/>
  <c r="BY331" i="1"/>
  <c r="CP331" i="1"/>
  <c r="BZ331" i="1"/>
  <c r="CL331" i="1"/>
  <c r="CX331" i="1"/>
  <c r="CH331" i="1"/>
  <c r="CD331" i="1"/>
  <c r="CT331" i="1"/>
  <c r="CX432" i="1"/>
  <c r="CT432" i="1"/>
  <c r="CP432" i="1"/>
  <c r="CL432" i="1"/>
  <c r="CH432" i="1"/>
  <c r="CD432" i="1"/>
  <c r="BZ432" i="1"/>
  <c r="CW432" i="1"/>
  <c r="CS432" i="1"/>
  <c r="CO432" i="1"/>
  <c r="CK432" i="1"/>
  <c r="CG432" i="1"/>
  <c r="CC432" i="1"/>
  <c r="BY432" i="1"/>
  <c r="CZ432" i="1"/>
  <c r="CV432" i="1"/>
  <c r="CR432" i="1"/>
  <c r="CN432" i="1"/>
  <c r="CJ432" i="1"/>
  <c r="CF432" i="1"/>
  <c r="CB432" i="1"/>
  <c r="BX432" i="1"/>
  <c r="CU432" i="1"/>
  <c r="CE432" i="1"/>
  <c r="CQ432" i="1"/>
  <c r="CA432" i="1"/>
  <c r="CY432" i="1"/>
  <c r="CI432" i="1"/>
  <c r="CM432" i="1"/>
  <c r="CZ548" i="1"/>
  <c r="CV548" i="1"/>
  <c r="CR548" i="1"/>
  <c r="CN548" i="1"/>
  <c r="CJ548" i="1"/>
  <c r="CF548" i="1"/>
  <c r="CB548" i="1"/>
  <c r="BX548" i="1"/>
  <c r="M548" i="3" s="1"/>
  <c r="CY548" i="1"/>
  <c r="CU548" i="1"/>
  <c r="CQ548" i="1"/>
  <c r="CM548" i="1"/>
  <c r="CI548" i="1"/>
  <c r="CE548" i="1"/>
  <c r="CA548" i="1"/>
  <c r="CW548" i="1"/>
  <c r="CS548" i="1"/>
  <c r="CO548" i="1"/>
  <c r="CK548" i="1"/>
  <c r="CG548" i="1"/>
  <c r="CC548" i="1"/>
  <c r="BY548" i="1"/>
  <c r="CL548" i="1"/>
  <c r="CX548" i="1"/>
  <c r="CH548" i="1"/>
  <c r="CP548" i="1"/>
  <c r="BZ548" i="1"/>
  <c r="CD548" i="1"/>
  <c r="CT548" i="1"/>
  <c r="CZ489" i="1"/>
  <c r="CV489" i="1"/>
  <c r="CR489" i="1"/>
  <c r="CN489" i="1"/>
  <c r="CJ489" i="1"/>
  <c r="CF489" i="1"/>
  <c r="CB489" i="1"/>
  <c r="BX489" i="1"/>
  <c r="CY489" i="1"/>
  <c r="CU489" i="1"/>
  <c r="CQ489" i="1"/>
  <c r="CM489" i="1"/>
  <c r="CI489" i="1"/>
  <c r="CE489" i="1"/>
  <c r="CA489" i="1"/>
  <c r="CW489" i="1"/>
  <c r="CS489" i="1"/>
  <c r="CO489" i="1"/>
  <c r="CK489" i="1"/>
  <c r="CG489" i="1"/>
  <c r="CC489" i="1"/>
  <c r="BY489" i="1"/>
  <c r="BM489" i="3" s="1"/>
  <c r="CL489" i="1"/>
  <c r="CT489" i="1"/>
  <c r="CD489" i="1"/>
  <c r="CP489" i="1"/>
  <c r="BZ489" i="1"/>
  <c r="CH489" i="1"/>
  <c r="CX489" i="1"/>
  <c r="CX424" i="1"/>
  <c r="CT424" i="1"/>
  <c r="CP424" i="1"/>
  <c r="CL424" i="1"/>
  <c r="CH424" i="1"/>
  <c r="CD424" i="1"/>
  <c r="BZ424" i="1"/>
  <c r="CW424" i="1"/>
  <c r="CS424" i="1"/>
  <c r="CO424" i="1"/>
  <c r="CK424" i="1"/>
  <c r="CG424" i="1"/>
  <c r="CC424" i="1"/>
  <c r="BY424" i="1"/>
  <c r="CZ424" i="1"/>
  <c r="CV424" i="1"/>
  <c r="CR424" i="1"/>
  <c r="CN424" i="1"/>
  <c r="CJ424" i="1"/>
  <c r="CF424" i="1"/>
  <c r="CB424" i="1"/>
  <c r="BX424" i="1"/>
  <c r="CU424" i="1"/>
  <c r="CE424" i="1"/>
  <c r="CQ424" i="1"/>
  <c r="CA424" i="1"/>
  <c r="CY424" i="1"/>
  <c r="CI424" i="1"/>
  <c r="CM424" i="1"/>
  <c r="CY475" i="1"/>
  <c r="CU475" i="1"/>
  <c r="CQ475" i="1"/>
  <c r="CM475" i="1"/>
  <c r="CI475" i="1"/>
  <c r="CE475" i="1"/>
  <c r="CA475" i="1"/>
  <c r="CW475" i="1"/>
  <c r="CS475" i="1"/>
  <c r="CO475" i="1"/>
  <c r="CK475" i="1"/>
  <c r="CG475" i="1"/>
  <c r="CC475" i="1"/>
  <c r="BY475" i="1"/>
  <c r="CT475" i="1"/>
  <c r="CL475" i="1"/>
  <c r="CD475" i="1"/>
  <c r="CZ475" i="1"/>
  <c r="CR475" i="1"/>
  <c r="CJ475" i="1"/>
  <c r="CB475" i="1"/>
  <c r="CV475" i="1"/>
  <c r="CN475" i="1"/>
  <c r="CF475" i="1"/>
  <c r="BX475" i="1"/>
  <c r="CP475" i="1"/>
  <c r="CH475" i="1"/>
  <c r="BZ475" i="1"/>
  <c r="CX475" i="1"/>
  <c r="CZ383" i="1"/>
  <c r="CV383" i="1"/>
  <c r="CR383" i="1"/>
  <c r="CN383" i="1"/>
  <c r="CJ383" i="1"/>
  <c r="CF383" i="1"/>
  <c r="CB383" i="1"/>
  <c r="BX383" i="1"/>
  <c r="CY383" i="1"/>
  <c r="CU383" i="1"/>
  <c r="CQ383" i="1"/>
  <c r="CM383" i="1"/>
  <c r="CI383" i="1"/>
  <c r="CE383" i="1"/>
  <c r="CA383" i="1"/>
  <c r="CX383" i="1"/>
  <c r="CT383" i="1"/>
  <c r="CP383" i="1"/>
  <c r="CL383" i="1"/>
  <c r="CH383" i="1"/>
  <c r="CD383" i="1"/>
  <c r="BZ383" i="1"/>
  <c r="CK383" i="1"/>
  <c r="CW383" i="1"/>
  <c r="CG383" i="1"/>
  <c r="CO383" i="1"/>
  <c r="BY383" i="1"/>
  <c r="CC383" i="1"/>
  <c r="CS383" i="1"/>
  <c r="CZ363" i="1"/>
  <c r="CV363" i="1"/>
  <c r="CR363" i="1"/>
  <c r="CN363" i="1"/>
  <c r="CJ363" i="1"/>
  <c r="CF363" i="1"/>
  <c r="CB363" i="1"/>
  <c r="BX363" i="1"/>
  <c r="CY363" i="1"/>
  <c r="CU363" i="1"/>
  <c r="CQ363" i="1"/>
  <c r="CM363" i="1"/>
  <c r="CI363" i="1"/>
  <c r="CE363" i="1"/>
  <c r="CA363" i="1"/>
  <c r="CX363" i="1"/>
  <c r="CT363" i="1"/>
  <c r="CP363" i="1"/>
  <c r="CL363" i="1"/>
  <c r="CH363" i="1"/>
  <c r="CD363" i="1"/>
  <c r="BZ363" i="1"/>
  <c r="CS363" i="1"/>
  <c r="CC363" i="1"/>
  <c r="CO363" i="1"/>
  <c r="BY363" i="1"/>
  <c r="CW363" i="1"/>
  <c r="CG363" i="1"/>
  <c r="CK363" i="1"/>
  <c r="CY210" i="1"/>
  <c r="CU210" i="1"/>
  <c r="CQ210" i="1"/>
  <c r="CM210" i="1"/>
  <c r="CI210" i="1"/>
  <c r="CE210" i="1"/>
  <c r="CA210" i="1"/>
  <c r="CX210" i="1"/>
  <c r="CT210" i="1"/>
  <c r="CP210" i="1"/>
  <c r="CL210" i="1"/>
  <c r="CH210" i="1"/>
  <c r="CD210" i="1"/>
  <c r="BZ210" i="1"/>
  <c r="CZ210" i="1"/>
  <c r="CV210" i="1"/>
  <c r="CR210" i="1"/>
  <c r="CN210" i="1"/>
  <c r="CJ210" i="1"/>
  <c r="CF210" i="1"/>
  <c r="CB210" i="1"/>
  <c r="BX210" i="1"/>
  <c r="CS210" i="1"/>
  <c r="CC210" i="1"/>
  <c r="CO210" i="1"/>
  <c r="BY210" i="1"/>
  <c r="CK210" i="1"/>
  <c r="CW210" i="1"/>
  <c r="CG210" i="1"/>
  <c r="CX394" i="1"/>
  <c r="CT394" i="1"/>
  <c r="CP394" i="1"/>
  <c r="CL394" i="1"/>
  <c r="CH394" i="1"/>
  <c r="CD394" i="1"/>
  <c r="BZ394" i="1"/>
  <c r="CW394" i="1"/>
  <c r="CS394" i="1"/>
  <c r="CO394" i="1"/>
  <c r="CK394" i="1"/>
  <c r="CG394" i="1"/>
  <c r="CC394" i="1"/>
  <c r="BY394" i="1"/>
  <c r="CZ394" i="1"/>
  <c r="CV394" i="1"/>
  <c r="CR394" i="1"/>
  <c r="CN394" i="1"/>
  <c r="CJ394" i="1"/>
  <c r="CF394" i="1"/>
  <c r="CB394" i="1"/>
  <c r="BX394" i="1"/>
  <c r="CQ394" i="1"/>
  <c r="CA394" i="1"/>
  <c r="CM394" i="1"/>
  <c r="CU394" i="1"/>
  <c r="CE394" i="1"/>
  <c r="CY394" i="1"/>
  <c r="CI394" i="1"/>
  <c r="CX307" i="1"/>
  <c r="CT307" i="1"/>
  <c r="CP307" i="1"/>
  <c r="CL307" i="1"/>
  <c r="CH307" i="1"/>
  <c r="CD307" i="1"/>
  <c r="BZ307" i="1"/>
  <c r="CW307" i="1"/>
  <c r="CS307" i="1"/>
  <c r="CO307" i="1"/>
  <c r="CK307" i="1"/>
  <c r="CG307" i="1"/>
  <c r="CC307" i="1"/>
  <c r="BY307" i="1"/>
  <c r="CZ307" i="1"/>
  <c r="CV307" i="1"/>
  <c r="CR307" i="1"/>
  <c r="CN307" i="1"/>
  <c r="CJ307" i="1"/>
  <c r="CF307" i="1"/>
  <c r="CB307" i="1"/>
  <c r="BX307" i="1"/>
  <c r="CM307" i="1"/>
  <c r="CY307" i="1"/>
  <c r="CI307" i="1"/>
  <c r="CQ307" i="1"/>
  <c r="CA307" i="1"/>
  <c r="CU307" i="1"/>
  <c r="CE307" i="1"/>
  <c r="CZ537" i="1"/>
  <c r="CV537" i="1"/>
  <c r="CR537" i="1"/>
  <c r="CN537" i="1"/>
  <c r="CJ537" i="1"/>
  <c r="CF537" i="1"/>
  <c r="CY537" i="1"/>
  <c r="CU537" i="1"/>
  <c r="CQ537" i="1"/>
  <c r="CM537" i="1"/>
  <c r="CI537" i="1"/>
  <c r="CE537" i="1"/>
  <c r="CA537" i="1"/>
  <c r="CW537" i="1"/>
  <c r="CS537" i="1"/>
  <c r="CO537" i="1"/>
  <c r="CK537" i="1"/>
  <c r="CG537" i="1"/>
  <c r="CC537" i="1"/>
  <c r="BY537" i="1"/>
  <c r="CP537" i="1"/>
  <c r="CB537" i="1"/>
  <c r="CL537" i="1"/>
  <c r="BZ537" i="1"/>
  <c r="CX537" i="1"/>
  <c r="CH537" i="1"/>
  <c r="BX537" i="1"/>
  <c r="CT537" i="1"/>
  <c r="CD537" i="1"/>
  <c r="CW209" i="1"/>
  <c r="CS209" i="1"/>
  <c r="CO209" i="1"/>
  <c r="CK209" i="1"/>
  <c r="CG209" i="1"/>
  <c r="CC209" i="1"/>
  <c r="BY209" i="1"/>
  <c r="CZ209" i="1"/>
  <c r="CV209" i="1"/>
  <c r="CR209" i="1"/>
  <c r="CN209" i="1"/>
  <c r="CJ209" i="1"/>
  <c r="CF209" i="1"/>
  <c r="CB209" i="1"/>
  <c r="BX209" i="1"/>
  <c r="CX209" i="1"/>
  <c r="CT209" i="1"/>
  <c r="CP209" i="1"/>
  <c r="CL209" i="1"/>
  <c r="CH209" i="1"/>
  <c r="CD209" i="1"/>
  <c r="BZ209" i="1"/>
  <c r="CQ209" i="1"/>
  <c r="CA209" i="1"/>
  <c r="CM209" i="1"/>
  <c r="CY209" i="1"/>
  <c r="CI209" i="1"/>
  <c r="CE209" i="1"/>
  <c r="CU209" i="1"/>
  <c r="CX346" i="1"/>
  <c r="CT346" i="1"/>
  <c r="CP346" i="1"/>
  <c r="CL346" i="1"/>
  <c r="CH346" i="1"/>
  <c r="CD346" i="1"/>
  <c r="BZ346" i="1"/>
  <c r="CW346" i="1"/>
  <c r="CS346" i="1"/>
  <c r="CO346" i="1"/>
  <c r="CK346" i="1"/>
  <c r="CG346" i="1"/>
  <c r="CC346" i="1"/>
  <c r="BY346" i="1"/>
  <c r="CY346" i="1"/>
  <c r="CU346" i="1"/>
  <c r="CQ346" i="1"/>
  <c r="CM346" i="1"/>
  <c r="CI346" i="1"/>
  <c r="CE346" i="1"/>
  <c r="CA346" i="1"/>
  <c r="CN346" i="1"/>
  <c r="BX346" i="1"/>
  <c r="CZ346" i="1"/>
  <c r="CJ346" i="1"/>
  <c r="CV346" i="1"/>
  <c r="CF346" i="1"/>
  <c r="CB346" i="1"/>
  <c r="CR346" i="1"/>
  <c r="CX261" i="1"/>
  <c r="CT261" i="1"/>
  <c r="CP261" i="1"/>
  <c r="CL261" i="1"/>
  <c r="CH261" i="1"/>
  <c r="CD261" i="1"/>
  <c r="BZ261" i="1"/>
  <c r="CW261" i="1"/>
  <c r="CS261" i="1"/>
  <c r="CO261" i="1"/>
  <c r="CK261" i="1"/>
  <c r="CG261" i="1"/>
  <c r="CC261" i="1"/>
  <c r="BY261" i="1"/>
  <c r="AF261" i="3" s="1"/>
  <c r="CZ261" i="1"/>
  <c r="CV261" i="1"/>
  <c r="CR261" i="1"/>
  <c r="CN261" i="1"/>
  <c r="CJ261" i="1"/>
  <c r="CF261" i="1"/>
  <c r="CB261" i="1"/>
  <c r="BX261" i="1"/>
  <c r="A261" i="3" s="1"/>
  <c r="CQ261" i="1"/>
  <c r="CA261" i="1"/>
  <c r="CM261" i="1"/>
  <c r="CU261" i="1"/>
  <c r="CE261" i="1"/>
  <c r="CI261" i="1"/>
  <c r="CY261" i="1"/>
  <c r="CW478" i="1"/>
  <c r="CS478" i="1"/>
  <c r="CO478" i="1"/>
  <c r="CK478" i="1"/>
  <c r="CG478" i="1"/>
  <c r="CC478" i="1"/>
  <c r="BY478" i="1"/>
  <c r="CY478" i="1"/>
  <c r="CU478" i="1"/>
  <c r="CQ478" i="1"/>
  <c r="CM478" i="1"/>
  <c r="CI478" i="1"/>
  <c r="CE478" i="1"/>
  <c r="CA478" i="1"/>
  <c r="CZ478" i="1"/>
  <c r="CR478" i="1"/>
  <c r="CJ478" i="1"/>
  <c r="CB478" i="1"/>
  <c r="CX478" i="1"/>
  <c r="CP478" i="1"/>
  <c r="CH478" i="1"/>
  <c r="BZ478" i="1"/>
  <c r="CT478" i="1"/>
  <c r="CL478" i="1"/>
  <c r="CD478" i="1"/>
  <c r="CV478" i="1"/>
  <c r="CN478" i="1"/>
  <c r="CF478" i="1"/>
  <c r="BX478" i="1"/>
  <c r="BF478" i="3" s="1"/>
  <c r="CZ347" i="1"/>
  <c r="CV347" i="1"/>
  <c r="CR347" i="1"/>
  <c r="CN347" i="1"/>
  <c r="CJ347" i="1"/>
  <c r="CF347" i="1"/>
  <c r="CB347" i="1"/>
  <c r="BX347" i="1"/>
  <c r="CY347" i="1"/>
  <c r="CU347" i="1"/>
  <c r="CQ347" i="1"/>
  <c r="CM347" i="1"/>
  <c r="CI347" i="1"/>
  <c r="CE347" i="1"/>
  <c r="CA347" i="1"/>
  <c r="CW347" i="1"/>
  <c r="CS347" i="1"/>
  <c r="CO347" i="1"/>
  <c r="CK347" i="1"/>
  <c r="CG347" i="1"/>
  <c r="CC347" i="1"/>
  <c r="BY347" i="1"/>
  <c r="CP347" i="1"/>
  <c r="BZ347" i="1"/>
  <c r="CL347" i="1"/>
  <c r="CX347" i="1"/>
  <c r="CH347" i="1"/>
  <c r="CT347" i="1"/>
  <c r="CD347" i="1"/>
  <c r="CZ531" i="1"/>
  <c r="CV531" i="1"/>
  <c r="CR531" i="1"/>
  <c r="CN531" i="1"/>
  <c r="CJ531" i="1"/>
  <c r="CF531" i="1"/>
  <c r="CB531" i="1"/>
  <c r="BX531" i="1"/>
  <c r="CY531" i="1"/>
  <c r="CU531" i="1"/>
  <c r="CQ531" i="1"/>
  <c r="CM531" i="1"/>
  <c r="CI531" i="1"/>
  <c r="CE531" i="1"/>
  <c r="CA531" i="1"/>
  <c r="CX531" i="1"/>
  <c r="CT531" i="1"/>
  <c r="CP531" i="1"/>
  <c r="CL531" i="1"/>
  <c r="CH531" i="1"/>
  <c r="CD531" i="1"/>
  <c r="BZ531" i="1"/>
  <c r="CW531" i="1"/>
  <c r="CG531" i="1"/>
  <c r="CO531" i="1"/>
  <c r="BY531" i="1"/>
  <c r="AX531" i="3" s="1"/>
  <c r="CS531" i="1"/>
  <c r="CK531" i="1"/>
  <c r="CC531" i="1"/>
  <c r="CZ353" i="1"/>
  <c r="CV353" i="1"/>
  <c r="CR353" i="1"/>
  <c r="CN353" i="1"/>
  <c r="CJ353" i="1"/>
  <c r="CF353" i="1"/>
  <c r="CB353" i="1"/>
  <c r="BX353" i="1"/>
  <c r="CX353" i="1"/>
  <c r="CT353" i="1"/>
  <c r="CP353" i="1"/>
  <c r="CL353" i="1"/>
  <c r="CH353" i="1"/>
  <c r="CD353" i="1"/>
  <c r="BZ353" i="1"/>
  <c r="CW353" i="1"/>
  <c r="CO353" i="1"/>
  <c r="CG353" i="1"/>
  <c r="BY353" i="1"/>
  <c r="CU353" i="1"/>
  <c r="CM353" i="1"/>
  <c r="CE353" i="1"/>
  <c r="CY353" i="1"/>
  <c r="CQ353" i="1"/>
  <c r="CI353" i="1"/>
  <c r="CA353" i="1"/>
  <c r="CS353" i="1"/>
  <c r="CK353" i="1"/>
  <c r="CC353" i="1"/>
  <c r="CY212" i="1"/>
  <c r="CU212" i="1"/>
  <c r="CQ212" i="1"/>
  <c r="CM212" i="1"/>
  <c r="CI212" i="1"/>
  <c r="CE212" i="1"/>
  <c r="CA212" i="1"/>
  <c r="CX212" i="1"/>
  <c r="CT212" i="1"/>
  <c r="CP212" i="1"/>
  <c r="CL212" i="1"/>
  <c r="CH212" i="1"/>
  <c r="CD212" i="1"/>
  <c r="BZ212" i="1"/>
  <c r="CZ212" i="1"/>
  <c r="CV212" i="1"/>
  <c r="CR212" i="1"/>
  <c r="CN212" i="1"/>
  <c r="CJ212" i="1"/>
  <c r="CF212" i="1"/>
  <c r="CB212" i="1"/>
  <c r="BX212" i="1"/>
  <c r="CW212" i="1"/>
  <c r="CG212" i="1"/>
  <c r="CS212" i="1"/>
  <c r="CC212" i="1"/>
  <c r="CO212" i="1"/>
  <c r="BY212" i="1"/>
  <c r="CK212" i="1"/>
  <c r="CX247" i="1"/>
  <c r="CT247" i="1"/>
  <c r="CP247" i="1"/>
  <c r="CL247" i="1"/>
  <c r="CH247" i="1"/>
  <c r="CD247" i="1"/>
  <c r="BZ247" i="1"/>
  <c r="CZ247" i="1"/>
  <c r="CV247" i="1"/>
  <c r="CR247" i="1"/>
  <c r="CN247" i="1"/>
  <c r="CJ247" i="1"/>
  <c r="CF247" i="1"/>
  <c r="CB247" i="1"/>
  <c r="BX247" i="1"/>
  <c r="CY247" i="1"/>
  <c r="CQ247" i="1"/>
  <c r="CI247" i="1"/>
  <c r="CA247" i="1"/>
  <c r="CW247" i="1"/>
  <c r="CO247" i="1"/>
  <c r="CG247" i="1"/>
  <c r="BY247" i="1"/>
  <c r="CS247" i="1"/>
  <c r="CK247" i="1"/>
  <c r="CC247" i="1"/>
  <c r="CM247" i="1"/>
  <c r="CE247" i="1"/>
  <c r="CU247" i="1"/>
  <c r="CZ278" i="1"/>
  <c r="CV278" i="1"/>
  <c r="CR278" i="1"/>
  <c r="CN278" i="1"/>
  <c r="CJ278" i="1"/>
  <c r="CF278" i="1"/>
  <c r="CB278" i="1"/>
  <c r="BX278" i="1"/>
  <c r="CY278" i="1"/>
  <c r="CU278" i="1"/>
  <c r="CQ278" i="1"/>
  <c r="CM278" i="1"/>
  <c r="CI278" i="1"/>
  <c r="CE278" i="1"/>
  <c r="CA278" i="1"/>
  <c r="CX278" i="1"/>
  <c r="CT278" i="1"/>
  <c r="CP278" i="1"/>
  <c r="CL278" i="1"/>
  <c r="CH278" i="1"/>
  <c r="CD278" i="1"/>
  <c r="BZ278" i="1"/>
  <c r="CS278" i="1"/>
  <c r="CC278" i="1"/>
  <c r="CO278" i="1"/>
  <c r="BY278" i="1"/>
  <c r="CW278" i="1"/>
  <c r="CG278" i="1"/>
  <c r="CK278" i="1"/>
  <c r="CX334" i="1"/>
  <c r="CT334" i="1"/>
  <c r="CP334" i="1"/>
  <c r="CL334" i="1"/>
  <c r="CH334" i="1"/>
  <c r="CD334" i="1"/>
  <c r="BZ334" i="1"/>
  <c r="CW334" i="1"/>
  <c r="CS334" i="1"/>
  <c r="CO334" i="1"/>
  <c r="CK334" i="1"/>
  <c r="CG334" i="1"/>
  <c r="CC334" i="1"/>
  <c r="BY334" i="1"/>
  <c r="CY334" i="1"/>
  <c r="CU334" i="1"/>
  <c r="CQ334" i="1"/>
  <c r="CM334" i="1"/>
  <c r="CI334" i="1"/>
  <c r="CE334" i="1"/>
  <c r="CA334" i="1"/>
  <c r="CV334" i="1"/>
  <c r="CF334" i="1"/>
  <c r="CR334" i="1"/>
  <c r="CB334" i="1"/>
  <c r="CN334" i="1"/>
  <c r="BX334" i="1"/>
  <c r="CZ334" i="1"/>
  <c r="CJ334" i="1"/>
  <c r="CX490" i="1"/>
  <c r="CT490" i="1"/>
  <c r="CP490" i="1"/>
  <c r="CL490" i="1"/>
  <c r="CH490" i="1"/>
  <c r="CD490" i="1"/>
  <c r="BZ490" i="1"/>
  <c r="CW490" i="1"/>
  <c r="CS490" i="1"/>
  <c r="CO490" i="1"/>
  <c r="CK490" i="1"/>
  <c r="CG490" i="1"/>
  <c r="CC490" i="1"/>
  <c r="BY490" i="1"/>
  <c r="CY490" i="1"/>
  <c r="CU490" i="1"/>
  <c r="CQ490" i="1"/>
  <c r="CM490" i="1"/>
  <c r="CI490" i="1"/>
  <c r="CE490" i="1"/>
  <c r="CA490" i="1"/>
  <c r="CN490" i="1"/>
  <c r="BX490" i="1"/>
  <c r="CV490" i="1"/>
  <c r="CF490" i="1"/>
  <c r="CR490" i="1"/>
  <c r="CB490" i="1"/>
  <c r="CZ490" i="1"/>
  <c r="CJ490" i="1"/>
  <c r="CW536" i="1"/>
  <c r="CS536" i="1"/>
  <c r="CO536" i="1"/>
  <c r="CK536" i="1"/>
  <c r="CG536" i="1"/>
  <c r="CC536" i="1"/>
  <c r="BY536" i="1"/>
  <c r="CY536" i="1"/>
  <c r="CU536" i="1"/>
  <c r="CQ536" i="1"/>
  <c r="CM536" i="1"/>
  <c r="CI536" i="1"/>
  <c r="CE536" i="1"/>
  <c r="CA536" i="1"/>
  <c r="CX536" i="1"/>
  <c r="CP536" i="1"/>
  <c r="CH536" i="1"/>
  <c r="BZ536" i="1"/>
  <c r="CV536" i="1"/>
  <c r="CN536" i="1"/>
  <c r="CF536" i="1"/>
  <c r="BX536" i="1"/>
  <c r="CT536" i="1"/>
  <c r="CL536" i="1"/>
  <c r="CD536" i="1"/>
  <c r="CR536" i="1"/>
  <c r="CJ536" i="1"/>
  <c r="CZ536" i="1"/>
  <c r="CB536" i="1"/>
  <c r="CX370" i="1"/>
  <c r="CT370" i="1"/>
  <c r="CP370" i="1"/>
  <c r="CL370" i="1"/>
  <c r="CH370" i="1"/>
  <c r="CD370" i="1"/>
  <c r="BZ370" i="1"/>
  <c r="CW370" i="1"/>
  <c r="CS370" i="1"/>
  <c r="CO370" i="1"/>
  <c r="CK370" i="1"/>
  <c r="CG370" i="1"/>
  <c r="CC370" i="1"/>
  <c r="BY370" i="1"/>
  <c r="CZ370" i="1"/>
  <c r="CV370" i="1"/>
  <c r="CR370" i="1"/>
  <c r="CN370" i="1"/>
  <c r="CJ370" i="1"/>
  <c r="CF370" i="1"/>
  <c r="CB370" i="1"/>
  <c r="BX370" i="1"/>
  <c r="CQ370" i="1"/>
  <c r="CA370" i="1"/>
  <c r="CM370" i="1"/>
  <c r="CU370" i="1"/>
  <c r="CE370" i="1"/>
  <c r="CI370" i="1"/>
  <c r="CY370" i="1"/>
  <c r="CW400" i="1"/>
  <c r="CS400" i="1"/>
  <c r="CO400" i="1"/>
  <c r="CK400" i="1"/>
  <c r="CG400" i="1"/>
  <c r="CC400" i="1"/>
  <c r="BY400" i="1"/>
  <c r="CY400" i="1"/>
  <c r="CU400" i="1"/>
  <c r="CQ400" i="1"/>
  <c r="CM400" i="1"/>
  <c r="CI400" i="1"/>
  <c r="CE400" i="1"/>
  <c r="CA400" i="1"/>
  <c r="CT400" i="1"/>
  <c r="CL400" i="1"/>
  <c r="CD400" i="1"/>
  <c r="CZ400" i="1"/>
  <c r="CR400" i="1"/>
  <c r="CJ400" i="1"/>
  <c r="CB400" i="1"/>
  <c r="CX400" i="1"/>
  <c r="CP400" i="1"/>
  <c r="CH400" i="1"/>
  <c r="BZ400" i="1"/>
  <c r="CV400" i="1"/>
  <c r="CN400" i="1"/>
  <c r="BX400" i="1"/>
  <c r="CF400" i="1"/>
  <c r="CY224" i="1"/>
  <c r="CU224" i="1"/>
  <c r="CQ224" i="1"/>
  <c r="CM224" i="1"/>
  <c r="CI224" i="1"/>
  <c r="CE224" i="1"/>
  <c r="CA224" i="1"/>
  <c r="CX224" i="1"/>
  <c r="CT224" i="1"/>
  <c r="CP224" i="1"/>
  <c r="CL224" i="1"/>
  <c r="CH224" i="1"/>
  <c r="CD224" i="1"/>
  <c r="BZ224" i="1"/>
  <c r="CZ224" i="1"/>
  <c r="CV224" i="1"/>
  <c r="CR224" i="1"/>
  <c r="CN224" i="1"/>
  <c r="CJ224" i="1"/>
  <c r="CF224" i="1"/>
  <c r="CB224" i="1"/>
  <c r="BX224" i="1"/>
  <c r="CO224" i="1"/>
  <c r="BY224" i="1"/>
  <c r="CK224" i="1"/>
  <c r="CW224" i="1"/>
  <c r="CG224" i="1"/>
  <c r="CC224" i="1"/>
  <c r="CS224" i="1"/>
  <c r="CZ274" i="1"/>
  <c r="CV274" i="1"/>
  <c r="CR274" i="1"/>
  <c r="CN274" i="1"/>
  <c r="CJ274" i="1"/>
  <c r="CF274" i="1"/>
  <c r="CB274" i="1"/>
  <c r="BX274" i="1"/>
  <c r="CY274" i="1"/>
  <c r="CU274" i="1"/>
  <c r="CQ274" i="1"/>
  <c r="CM274" i="1"/>
  <c r="CI274" i="1"/>
  <c r="CE274" i="1"/>
  <c r="CA274" i="1"/>
  <c r="CX274" i="1"/>
  <c r="CT274" i="1"/>
  <c r="CP274" i="1"/>
  <c r="CL274" i="1"/>
  <c r="CH274" i="1"/>
  <c r="CD274" i="1"/>
  <c r="BZ274" i="1"/>
  <c r="CK274" i="1"/>
  <c r="CW274" i="1"/>
  <c r="CG274" i="1"/>
  <c r="CO274" i="1"/>
  <c r="BY274" i="1"/>
  <c r="CC274" i="1"/>
  <c r="CS274" i="1"/>
  <c r="CZ397" i="1"/>
  <c r="CV397" i="1"/>
  <c r="CR397" i="1"/>
  <c r="CN397" i="1"/>
  <c r="CJ397" i="1"/>
  <c r="CF397" i="1"/>
  <c r="CB397" i="1"/>
  <c r="BX397" i="1"/>
  <c r="AB397" i="3" s="1"/>
  <c r="CY397" i="1"/>
  <c r="CU397" i="1"/>
  <c r="CQ397" i="1"/>
  <c r="CM397" i="1"/>
  <c r="CI397" i="1"/>
  <c r="CE397" i="1"/>
  <c r="CA397" i="1"/>
  <c r="CX397" i="1"/>
  <c r="CT397" i="1"/>
  <c r="CP397" i="1"/>
  <c r="CL397" i="1"/>
  <c r="CH397" i="1"/>
  <c r="CD397" i="1"/>
  <c r="BZ397" i="1"/>
  <c r="CW397" i="1"/>
  <c r="CG397" i="1"/>
  <c r="CS397" i="1"/>
  <c r="CC397" i="1"/>
  <c r="CK397" i="1"/>
  <c r="CO397" i="1"/>
  <c r="BY397" i="1"/>
  <c r="AF397" i="3" s="1"/>
  <c r="CX442" i="1"/>
  <c r="CT442" i="1"/>
  <c r="CP442" i="1"/>
  <c r="CL442" i="1"/>
  <c r="CH442" i="1"/>
  <c r="CD442" i="1"/>
  <c r="BZ442" i="1"/>
  <c r="CW442" i="1"/>
  <c r="CS442" i="1"/>
  <c r="CO442" i="1"/>
  <c r="CK442" i="1"/>
  <c r="CG442" i="1"/>
  <c r="CC442" i="1"/>
  <c r="BY442" i="1"/>
  <c r="CZ442" i="1"/>
  <c r="CV442" i="1"/>
  <c r="CR442" i="1"/>
  <c r="CN442" i="1"/>
  <c r="CJ442" i="1"/>
  <c r="CF442" i="1"/>
  <c r="CB442" i="1"/>
  <c r="BX442" i="1"/>
  <c r="BO442" i="3" s="1"/>
  <c r="CY442" i="1"/>
  <c r="CI442" i="1"/>
  <c r="CU442" i="1"/>
  <c r="CE442" i="1"/>
  <c r="CM442" i="1"/>
  <c r="CQ442" i="1"/>
  <c r="CA442" i="1"/>
  <c r="CW225" i="1"/>
  <c r="CS225" i="1"/>
  <c r="CO225" i="1"/>
  <c r="CK225" i="1"/>
  <c r="CG225" i="1"/>
  <c r="CC225" i="1"/>
  <c r="BY225" i="1"/>
  <c r="CZ225" i="1"/>
  <c r="CV225" i="1"/>
  <c r="CR225" i="1"/>
  <c r="CN225" i="1"/>
  <c r="CJ225" i="1"/>
  <c r="CF225" i="1"/>
  <c r="CB225" i="1"/>
  <c r="BX225" i="1"/>
  <c r="CX225" i="1"/>
  <c r="CT225" i="1"/>
  <c r="CP225" i="1"/>
  <c r="CL225" i="1"/>
  <c r="CH225" i="1"/>
  <c r="CD225" i="1"/>
  <c r="BZ225" i="1"/>
  <c r="CQ225" i="1"/>
  <c r="CA225" i="1"/>
  <c r="CM225" i="1"/>
  <c r="CY225" i="1"/>
  <c r="CI225" i="1"/>
  <c r="CU225" i="1"/>
  <c r="CE225" i="1"/>
  <c r="CX534" i="1"/>
  <c r="CT534" i="1"/>
  <c r="CP534" i="1"/>
  <c r="CL534" i="1"/>
  <c r="CH534" i="1"/>
  <c r="CD534" i="1"/>
  <c r="BZ534" i="1"/>
  <c r="CW534" i="1"/>
  <c r="CS534" i="1"/>
  <c r="CO534" i="1"/>
  <c r="CK534" i="1"/>
  <c r="CG534" i="1"/>
  <c r="CC534" i="1"/>
  <c r="BY534" i="1"/>
  <c r="CZ534" i="1"/>
  <c r="CV534" i="1"/>
  <c r="CR534" i="1"/>
  <c r="CN534" i="1"/>
  <c r="CJ534" i="1"/>
  <c r="CF534" i="1"/>
  <c r="CB534" i="1"/>
  <c r="BX534" i="1"/>
  <c r="CQ534" i="1"/>
  <c r="CA534" i="1"/>
  <c r="CM534" i="1"/>
  <c r="CU534" i="1"/>
  <c r="CE534" i="1"/>
  <c r="CI534" i="1"/>
  <c r="CY534" i="1"/>
  <c r="CZ339" i="1"/>
  <c r="CV339" i="1"/>
  <c r="CR339" i="1"/>
  <c r="CN339" i="1"/>
  <c r="CJ339" i="1"/>
  <c r="CF339" i="1"/>
  <c r="CB339" i="1"/>
  <c r="BX339" i="1"/>
  <c r="V339" i="3" s="1"/>
  <c r="CY339" i="1"/>
  <c r="CU339" i="1"/>
  <c r="CQ339" i="1"/>
  <c r="CM339" i="1"/>
  <c r="CI339" i="1"/>
  <c r="CE339" i="1"/>
  <c r="CA339" i="1"/>
  <c r="CW339" i="1"/>
  <c r="CS339" i="1"/>
  <c r="CO339" i="1"/>
  <c r="CK339" i="1"/>
  <c r="CG339" i="1"/>
  <c r="CC339" i="1"/>
  <c r="BY339" i="1"/>
  <c r="H339" i="3" s="1"/>
  <c r="CP339" i="1"/>
  <c r="BZ339" i="1"/>
  <c r="CL339" i="1"/>
  <c r="CX339" i="1"/>
  <c r="CH339" i="1"/>
  <c r="CD339" i="1"/>
  <c r="CT339" i="1"/>
  <c r="CX299" i="1"/>
  <c r="CT299" i="1"/>
  <c r="CP299" i="1"/>
  <c r="CL299" i="1"/>
  <c r="CH299" i="1"/>
  <c r="CD299" i="1"/>
  <c r="BZ299" i="1"/>
  <c r="CW299" i="1"/>
  <c r="CS299" i="1"/>
  <c r="CO299" i="1"/>
  <c r="CK299" i="1"/>
  <c r="CG299" i="1"/>
  <c r="CC299" i="1"/>
  <c r="BY299" i="1"/>
  <c r="CZ299" i="1"/>
  <c r="CV299" i="1"/>
  <c r="CR299" i="1"/>
  <c r="CN299" i="1"/>
  <c r="CJ299" i="1"/>
  <c r="CF299" i="1"/>
  <c r="CB299" i="1"/>
  <c r="BX299" i="1"/>
  <c r="CM299" i="1"/>
  <c r="CY299" i="1"/>
  <c r="CI299" i="1"/>
  <c r="CQ299" i="1"/>
  <c r="CA299" i="1"/>
  <c r="CU299" i="1"/>
  <c r="CE299" i="1"/>
  <c r="CY458" i="1"/>
  <c r="CU458" i="1"/>
  <c r="CQ458" i="1"/>
  <c r="CM458" i="1"/>
  <c r="CI458" i="1"/>
  <c r="CE458" i="1"/>
  <c r="CA458" i="1"/>
  <c r="CZ458" i="1"/>
  <c r="CT458" i="1"/>
  <c r="CO458" i="1"/>
  <c r="CJ458" i="1"/>
  <c r="CD458" i="1"/>
  <c r="BY458" i="1"/>
  <c r="AC458" i="3" s="1"/>
  <c r="CX458" i="1"/>
  <c r="CS458" i="1"/>
  <c r="CN458" i="1"/>
  <c r="CH458" i="1"/>
  <c r="CC458" i="1"/>
  <c r="BX458" i="1"/>
  <c r="CV458" i="1"/>
  <c r="CP458" i="1"/>
  <c r="CK458" i="1"/>
  <c r="CF458" i="1"/>
  <c r="BZ458" i="1"/>
  <c r="CW458" i="1"/>
  <c r="CB458" i="1"/>
  <c r="CR458" i="1"/>
  <c r="CL458" i="1"/>
  <c r="CG458" i="1"/>
  <c r="CZ175" i="1"/>
  <c r="CV175" i="1"/>
  <c r="CR175" i="1"/>
  <c r="CN175" i="1"/>
  <c r="CJ175" i="1"/>
  <c r="CF175" i="1"/>
  <c r="CB175" i="1"/>
  <c r="BX175" i="1"/>
  <c r="CX175" i="1"/>
  <c r="CT175" i="1"/>
  <c r="CP175" i="1"/>
  <c r="CL175" i="1"/>
  <c r="CH175" i="1"/>
  <c r="CD175" i="1"/>
  <c r="BZ175" i="1"/>
  <c r="CS175" i="1"/>
  <c r="CK175" i="1"/>
  <c r="CC175" i="1"/>
  <c r="CY175" i="1"/>
  <c r="CQ175" i="1"/>
  <c r="CI175" i="1"/>
  <c r="CA175" i="1"/>
  <c r="CW175" i="1"/>
  <c r="CO175" i="1"/>
  <c r="CG175" i="1"/>
  <c r="BY175" i="1"/>
  <c r="CM175" i="1"/>
  <c r="CE175" i="1"/>
  <c r="CU175" i="1"/>
  <c r="CX517" i="1"/>
  <c r="CT517" i="1"/>
  <c r="CP517" i="1"/>
  <c r="CL517" i="1"/>
  <c r="CH517" i="1"/>
  <c r="CD517" i="1"/>
  <c r="BZ517" i="1"/>
  <c r="CW517" i="1"/>
  <c r="CS517" i="1"/>
  <c r="CO517" i="1"/>
  <c r="CK517" i="1"/>
  <c r="CG517" i="1"/>
  <c r="CC517" i="1"/>
  <c r="BY517" i="1"/>
  <c r="CZ517" i="1"/>
  <c r="CV517" i="1"/>
  <c r="CR517" i="1"/>
  <c r="CN517" i="1"/>
  <c r="CJ517" i="1"/>
  <c r="CF517" i="1"/>
  <c r="CB517" i="1"/>
  <c r="BX517" i="1"/>
  <c r="BF517" i="3" s="1"/>
  <c r="CU517" i="1"/>
  <c r="CE517" i="1"/>
  <c r="CQ517" i="1"/>
  <c r="CA517" i="1"/>
  <c r="CY517" i="1"/>
  <c r="CI517" i="1"/>
  <c r="CM517" i="1"/>
  <c r="CZ292" i="1"/>
  <c r="CV292" i="1"/>
  <c r="CR292" i="1"/>
  <c r="CN292" i="1"/>
  <c r="CJ292" i="1"/>
  <c r="CF292" i="1"/>
  <c r="CB292" i="1"/>
  <c r="BX292" i="1"/>
  <c r="BR292" i="3" s="1"/>
  <c r="CY292" i="1"/>
  <c r="CU292" i="1"/>
  <c r="CQ292" i="1"/>
  <c r="CM292" i="1"/>
  <c r="CI292" i="1"/>
  <c r="CE292" i="1"/>
  <c r="CA292" i="1"/>
  <c r="CX292" i="1"/>
  <c r="CT292" i="1"/>
  <c r="CP292" i="1"/>
  <c r="CL292" i="1"/>
  <c r="CH292" i="1"/>
  <c r="CD292" i="1"/>
  <c r="BZ292" i="1"/>
  <c r="CO292" i="1"/>
  <c r="BY292" i="1"/>
  <c r="CK292" i="1"/>
  <c r="CS292" i="1"/>
  <c r="CC292" i="1"/>
  <c r="CW292" i="1"/>
  <c r="CG292" i="1"/>
  <c r="CZ240" i="1"/>
  <c r="CV240" i="1"/>
  <c r="CR240" i="1"/>
  <c r="CN240" i="1"/>
  <c r="CJ240" i="1"/>
  <c r="CF240" i="1"/>
  <c r="CB240" i="1"/>
  <c r="BX240" i="1"/>
  <c r="CX240" i="1"/>
  <c r="CT240" i="1"/>
  <c r="CP240" i="1"/>
  <c r="CL240" i="1"/>
  <c r="CH240" i="1"/>
  <c r="CD240" i="1"/>
  <c r="BZ240" i="1"/>
  <c r="CS240" i="1"/>
  <c r="CK240" i="1"/>
  <c r="CC240" i="1"/>
  <c r="CY240" i="1"/>
  <c r="CQ240" i="1"/>
  <c r="CI240" i="1"/>
  <c r="CA240" i="1"/>
  <c r="CU240" i="1"/>
  <c r="CM240" i="1"/>
  <c r="CE240" i="1"/>
  <c r="BY240" i="1"/>
  <c r="CW240" i="1"/>
  <c r="CO240" i="1"/>
  <c r="CG240" i="1"/>
  <c r="CY194" i="1"/>
  <c r="CU194" i="1"/>
  <c r="CQ194" i="1"/>
  <c r="CM194" i="1"/>
  <c r="CI194" i="1"/>
  <c r="CE194" i="1"/>
  <c r="CA194" i="1"/>
  <c r="CX194" i="1"/>
  <c r="CT194" i="1"/>
  <c r="CP194" i="1"/>
  <c r="CL194" i="1"/>
  <c r="CH194" i="1"/>
  <c r="CD194" i="1"/>
  <c r="BZ194" i="1"/>
  <c r="CZ194" i="1"/>
  <c r="CV194" i="1"/>
  <c r="CR194" i="1"/>
  <c r="CN194" i="1"/>
  <c r="CJ194" i="1"/>
  <c r="CF194" i="1"/>
  <c r="CB194" i="1"/>
  <c r="BX194" i="1"/>
  <c r="CS194" i="1"/>
  <c r="CC194" i="1"/>
  <c r="CO194" i="1"/>
  <c r="BY194" i="1"/>
  <c r="CK194" i="1"/>
  <c r="CG194" i="1"/>
  <c r="CW194" i="1"/>
  <c r="CY198" i="1"/>
  <c r="CU198" i="1"/>
  <c r="CQ198" i="1"/>
  <c r="CM198" i="1"/>
  <c r="CI198" i="1"/>
  <c r="CE198" i="1"/>
  <c r="CA198" i="1"/>
  <c r="CX198" i="1"/>
  <c r="CT198" i="1"/>
  <c r="CP198" i="1"/>
  <c r="CL198" i="1"/>
  <c r="CH198" i="1"/>
  <c r="CD198" i="1"/>
  <c r="BZ198" i="1"/>
  <c r="CZ198" i="1"/>
  <c r="CV198" i="1"/>
  <c r="CR198" i="1"/>
  <c r="CN198" i="1"/>
  <c r="CJ198" i="1"/>
  <c r="CF198" i="1"/>
  <c r="CB198" i="1"/>
  <c r="BX198" i="1"/>
  <c r="CK198" i="1"/>
  <c r="CW198" i="1"/>
  <c r="CG198" i="1"/>
  <c r="CS198" i="1"/>
  <c r="CC198" i="1"/>
  <c r="CO198" i="1"/>
  <c r="BY198" i="1"/>
  <c r="CW207" i="1"/>
  <c r="CS207" i="1"/>
  <c r="CO207" i="1"/>
  <c r="CK207" i="1"/>
  <c r="CG207" i="1"/>
  <c r="CC207" i="1"/>
  <c r="BY207" i="1"/>
  <c r="CZ207" i="1"/>
  <c r="CV207" i="1"/>
  <c r="CR207" i="1"/>
  <c r="CN207" i="1"/>
  <c r="CJ207" i="1"/>
  <c r="CF207" i="1"/>
  <c r="CB207" i="1"/>
  <c r="BX207" i="1"/>
  <c r="CX207" i="1"/>
  <c r="CT207" i="1"/>
  <c r="CP207" i="1"/>
  <c r="CL207" i="1"/>
  <c r="CH207" i="1"/>
  <c r="CD207" i="1"/>
  <c r="BZ207" i="1"/>
  <c r="CM207" i="1"/>
  <c r="CY207" i="1"/>
  <c r="CI207" i="1"/>
  <c r="CU207" i="1"/>
  <c r="CE207" i="1"/>
  <c r="CA207" i="1"/>
  <c r="CQ207" i="1"/>
  <c r="CZ258" i="1"/>
  <c r="CV258" i="1"/>
  <c r="CR258" i="1"/>
  <c r="CN258" i="1"/>
  <c r="CJ258" i="1"/>
  <c r="CF258" i="1"/>
  <c r="CB258" i="1"/>
  <c r="BX258" i="1"/>
  <c r="CY258" i="1"/>
  <c r="CU258" i="1"/>
  <c r="CQ258" i="1"/>
  <c r="CM258" i="1"/>
  <c r="CI258" i="1"/>
  <c r="CE258" i="1"/>
  <c r="CA258" i="1"/>
  <c r="CX258" i="1"/>
  <c r="CT258" i="1"/>
  <c r="CP258" i="1"/>
  <c r="CL258" i="1"/>
  <c r="CH258" i="1"/>
  <c r="CD258" i="1"/>
  <c r="BZ258" i="1"/>
  <c r="CK258" i="1"/>
  <c r="CW258" i="1"/>
  <c r="CG258" i="1"/>
  <c r="CO258" i="1"/>
  <c r="BY258" i="1"/>
  <c r="CS258" i="1"/>
  <c r="CC258" i="1"/>
  <c r="CZ329" i="1"/>
  <c r="CV329" i="1"/>
  <c r="CR329" i="1"/>
  <c r="CN329" i="1"/>
  <c r="CJ329" i="1"/>
  <c r="CF329" i="1"/>
  <c r="CB329" i="1"/>
  <c r="BX329" i="1"/>
  <c r="CY329" i="1"/>
  <c r="CU329" i="1"/>
  <c r="CQ329" i="1"/>
  <c r="CM329" i="1"/>
  <c r="CI329" i="1"/>
  <c r="CE329" i="1"/>
  <c r="CA329" i="1"/>
  <c r="CW329" i="1"/>
  <c r="CS329" i="1"/>
  <c r="CO329" i="1"/>
  <c r="CK329" i="1"/>
  <c r="CG329" i="1"/>
  <c r="CC329" i="1"/>
  <c r="BY329" i="1"/>
  <c r="CL329" i="1"/>
  <c r="CX329" i="1"/>
  <c r="CH329" i="1"/>
  <c r="CT329" i="1"/>
  <c r="CD329" i="1"/>
  <c r="BZ329" i="1"/>
  <c r="CP329" i="1"/>
  <c r="CZ518" i="1"/>
  <c r="CV518" i="1"/>
  <c r="CR518" i="1"/>
  <c r="CN518" i="1"/>
  <c r="CJ518" i="1"/>
  <c r="CF518" i="1"/>
  <c r="CB518" i="1"/>
  <c r="BX518" i="1"/>
  <c r="CY518" i="1"/>
  <c r="CU518" i="1"/>
  <c r="CQ518" i="1"/>
  <c r="CM518" i="1"/>
  <c r="CI518" i="1"/>
  <c r="CE518" i="1"/>
  <c r="CA518" i="1"/>
  <c r="CX518" i="1"/>
  <c r="CT518" i="1"/>
  <c r="CP518" i="1"/>
  <c r="CL518" i="1"/>
  <c r="CH518" i="1"/>
  <c r="CD518" i="1"/>
  <c r="BZ518" i="1"/>
  <c r="CW518" i="1"/>
  <c r="CG518" i="1"/>
  <c r="CS518" i="1"/>
  <c r="CC518" i="1"/>
  <c r="CK518" i="1"/>
  <c r="BY518" i="1"/>
  <c r="CO518" i="1"/>
  <c r="CZ497" i="1"/>
  <c r="CV497" i="1"/>
  <c r="CR497" i="1"/>
  <c r="CN497" i="1"/>
  <c r="CJ497" i="1"/>
  <c r="CF497" i="1"/>
  <c r="CB497" i="1"/>
  <c r="BX497" i="1"/>
  <c r="CY497" i="1"/>
  <c r="CU497" i="1"/>
  <c r="CQ497" i="1"/>
  <c r="CM497" i="1"/>
  <c r="CI497" i="1"/>
  <c r="CE497" i="1"/>
  <c r="CA497" i="1"/>
  <c r="CW497" i="1"/>
  <c r="CS497" i="1"/>
  <c r="CO497" i="1"/>
  <c r="CK497" i="1"/>
  <c r="CG497" i="1"/>
  <c r="CC497" i="1"/>
  <c r="BY497" i="1"/>
  <c r="CL497" i="1"/>
  <c r="CT497" i="1"/>
  <c r="CD497" i="1"/>
  <c r="CP497" i="1"/>
  <c r="BZ497" i="1"/>
  <c r="CX497" i="1"/>
  <c r="CH497" i="1"/>
  <c r="CZ357" i="1"/>
  <c r="CV357" i="1"/>
  <c r="CR357" i="1"/>
  <c r="CN357" i="1"/>
  <c r="CJ357" i="1"/>
  <c r="CF357" i="1"/>
  <c r="CB357" i="1"/>
  <c r="BX357" i="1"/>
  <c r="CX357" i="1"/>
  <c r="CT357" i="1"/>
  <c r="CP357" i="1"/>
  <c r="CL357" i="1"/>
  <c r="CH357" i="1"/>
  <c r="CD357" i="1"/>
  <c r="BZ357" i="1"/>
  <c r="CW357" i="1"/>
  <c r="CO357" i="1"/>
  <c r="CG357" i="1"/>
  <c r="BY357" i="1"/>
  <c r="CU357" i="1"/>
  <c r="CM357" i="1"/>
  <c r="CE357" i="1"/>
  <c r="CY357" i="1"/>
  <c r="CQ357" i="1"/>
  <c r="CI357" i="1"/>
  <c r="CA357" i="1"/>
  <c r="CS357" i="1"/>
  <c r="CK357" i="1"/>
  <c r="CC357" i="1"/>
  <c r="CZ349" i="1"/>
  <c r="CV349" i="1"/>
  <c r="CX349" i="1"/>
  <c r="CT349" i="1"/>
  <c r="CP349" i="1"/>
  <c r="CL349" i="1"/>
  <c r="CH349" i="1"/>
  <c r="CD349" i="1"/>
  <c r="BZ349" i="1"/>
  <c r="CW349" i="1"/>
  <c r="CQ349" i="1"/>
  <c r="CK349" i="1"/>
  <c r="CF349" i="1"/>
  <c r="CA349" i="1"/>
  <c r="CU349" i="1"/>
  <c r="CO349" i="1"/>
  <c r="CJ349" i="1"/>
  <c r="CE349" i="1"/>
  <c r="BY349" i="1"/>
  <c r="CY349" i="1"/>
  <c r="CR349" i="1"/>
  <c r="CM349" i="1"/>
  <c r="CG349" i="1"/>
  <c r="CB349" i="1"/>
  <c r="CN349" i="1"/>
  <c r="CI349" i="1"/>
  <c r="CC349" i="1"/>
  <c r="CS349" i="1"/>
  <c r="BX349" i="1"/>
  <c r="CY230" i="1"/>
  <c r="CU230" i="1"/>
  <c r="CQ230" i="1"/>
  <c r="CM230" i="1"/>
  <c r="CI230" i="1"/>
  <c r="CE230" i="1"/>
  <c r="CA230" i="1"/>
  <c r="CX230" i="1"/>
  <c r="CT230" i="1"/>
  <c r="CP230" i="1"/>
  <c r="CL230" i="1"/>
  <c r="CH230" i="1"/>
  <c r="CD230" i="1"/>
  <c r="BZ230" i="1"/>
  <c r="CZ230" i="1"/>
  <c r="CV230" i="1"/>
  <c r="CR230" i="1"/>
  <c r="CN230" i="1"/>
  <c r="CJ230" i="1"/>
  <c r="CF230" i="1"/>
  <c r="CB230" i="1"/>
  <c r="BX230" i="1"/>
  <c r="CK230" i="1"/>
  <c r="CW230" i="1"/>
  <c r="CG230" i="1"/>
  <c r="CS230" i="1"/>
  <c r="CC230" i="1"/>
  <c r="CO230" i="1"/>
  <c r="BY230" i="1"/>
  <c r="CY204" i="1"/>
  <c r="CU204" i="1"/>
  <c r="CQ204" i="1"/>
  <c r="CM204" i="1"/>
  <c r="CI204" i="1"/>
  <c r="CE204" i="1"/>
  <c r="CA204" i="1"/>
  <c r="CX204" i="1"/>
  <c r="CT204" i="1"/>
  <c r="CP204" i="1"/>
  <c r="CL204" i="1"/>
  <c r="CH204" i="1"/>
  <c r="CD204" i="1"/>
  <c r="BZ204" i="1"/>
  <c r="CZ204" i="1"/>
  <c r="CV204" i="1"/>
  <c r="CR204" i="1"/>
  <c r="CN204" i="1"/>
  <c r="CJ204" i="1"/>
  <c r="CF204" i="1"/>
  <c r="CB204" i="1"/>
  <c r="BX204" i="1"/>
  <c r="CW204" i="1"/>
  <c r="CG204" i="1"/>
  <c r="CS204" i="1"/>
  <c r="CC204" i="1"/>
  <c r="CO204" i="1"/>
  <c r="BY204" i="1"/>
  <c r="CK204" i="1"/>
  <c r="CW219" i="1"/>
  <c r="CS219" i="1"/>
  <c r="CO219" i="1"/>
  <c r="CK219" i="1"/>
  <c r="CG219" i="1"/>
  <c r="CC219" i="1"/>
  <c r="BY219" i="1"/>
  <c r="CZ219" i="1"/>
  <c r="CV219" i="1"/>
  <c r="CR219" i="1"/>
  <c r="CN219" i="1"/>
  <c r="CJ219" i="1"/>
  <c r="CF219" i="1"/>
  <c r="CB219" i="1"/>
  <c r="BX219" i="1"/>
  <c r="CX219" i="1"/>
  <c r="CT219" i="1"/>
  <c r="CP219" i="1"/>
  <c r="CL219" i="1"/>
  <c r="CH219" i="1"/>
  <c r="CD219" i="1"/>
  <c r="BZ219" i="1"/>
  <c r="CU219" i="1"/>
  <c r="CE219" i="1"/>
  <c r="CQ219" i="1"/>
  <c r="CA219" i="1"/>
  <c r="CM219" i="1"/>
  <c r="CY219" i="1"/>
  <c r="CI219" i="1"/>
  <c r="CX326" i="1"/>
  <c r="CT326" i="1"/>
  <c r="CP326" i="1"/>
  <c r="CL326" i="1"/>
  <c r="CH326" i="1"/>
  <c r="CD326" i="1"/>
  <c r="BZ326" i="1"/>
  <c r="CW326" i="1"/>
  <c r="CS326" i="1"/>
  <c r="CO326" i="1"/>
  <c r="CK326" i="1"/>
  <c r="CG326" i="1"/>
  <c r="CC326" i="1"/>
  <c r="BY326" i="1"/>
  <c r="K326" i="3" s="1"/>
  <c r="CY326" i="1"/>
  <c r="CU326" i="1"/>
  <c r="CQ326" i="1"/>
  <c r="CM326" i="1"/>
  <c r="CI326" i="1"/>
  <c r="CE326" i="1"/>
  <c r="CA326" i="1"/>
  <c r="CV326" i="1"/>
  <c r="CF326" i="1"/>
  <c r="CR326" i="1"/>
  <c r="CB326" i="1"/>
  <c r="CN326" i="1"/>
  <c r="BX326" i="1"/>
  <c r="AH326" i="3" s="1"/>
  <c r="CJ326" i="1"/>
  <c r="CZ326" i="1"/>
  <c r="CX372" i="1"/>
  <c r="CT372" i="1"/>
  <c r="CP372" i="1"/>
  <c r="CL372" i="1"/>
  <c r="CH372" i="1"/>
  <c r="CD372" i="1"/>
  <c r="BZ372" i="1"/>
  <c r="CW372" i="1"/>
  <c r="CS372" i="1"/>
  <c r="CO372" i="1"/>
  <c r="CK372" i="1"/>
  <c r="CG372" i="1"/>
  <c r="CC372" i="1"/>
  <c r="BY372" i="1"/>
  <c r="CZ372" i="1"/>
  <c r="CV372" i="1"/>
  <c r="CR372" i="1"/>
  <c r="CN372" i="1"/>
  <c r="CJ372" i="1"/>
  <c r="CF372" i="1"/>
  <c r="CB372" i="1"/>
  <c r="BX372" i="1"/>
  <c r="CU372" i="1"/>
  <c r="CE372" i="1"/>
  <c r="CQ372" i="1"/>
  <c r="CA372" i="1"/>
  <c r="CY372" i="1"/>
  <c r="CI372" i="1"/>
  <c r="CM372" i="1"/>
  <c r="CX503" i="1"/>
  <c r="CT503" i="1"/>
  <c r="CP503" i="1"/>
  <c r="CL503" i="1"/>
  <c r="CH503" i="1"/>
  <c r="CD503" i="1"/>
  <c r="BZ503" i="1"/>
  <c r="CZ503" i="1"/>
  <c r="CV503" i="1"/>
  <c r="CR503" i="1"/>
  <c r="CN503" i="1"/>
  <c r="CJ503" i="1"/>
  <c r="CF503" i="1"/>
  <c r="CB503" i="1"/>
  <c r="BX503" i="1"/>
  <c r="AH503" i="3" s="1"/>
  <c r="CU503" i="1"/>
  <c r="CM503" i="1"/>
  <c r="CE503" i="1"/>
  <c r="CS503" i="1"/>
  <c r="CK503" i="1"/>
  <c r="CC503" i="1"/>
  <c r="CW503" i="1"/>
  <c r="CO503" i="1"/>
  <c r="CG503" i="1"/>
  <c r="BY503" i="1"/>
  <c r="CI503" i="1"/>
  <c r="CY503" i="1"/>
  <c r="CQ503" i="1"/>
  <c r="CA503" i="1"/>
  <c r="CZ411" i="1"/>
  <c r="CV411" i="1"/>
  <c r="CR411" i="1"/>
  <c r="CN411" i="1"/>
  <c r="CJ411" i="1"/>
  <c r="CF411" i="1"/>
  <c r="CB411" i="1"/>
  <c r="BX411" i="1"/>
  <c r="CX411" i="1"/>
  <c r="CT411" i="1"/>
  <c r="CP411" i="1"/>
  <c r="CL411" i="1"/>
  <c r="CH411" i="1"/>
  <c r="CD411" i="1"/>
  <c r="BZ411" i="1"/>
  <c r="CW411" i="1"/>
  <c r="CO411" i="1"/>
  <c r="CG411" i="1"/>
  <c r="BY411" i="1"/>
  <c r="CU411" i="1"/>
  <c r="CM411" i="1"/>
  <c r="CE411" i="1"/>
  <c r="CY411" i="1"/>
  <c r="CQ411" i="1"/>
  <c r="CI411" i="1"/>
  <c r="CA411" i="1"/>
  <c r="CC411" i="1"/>
  <c r="CS411" i="1"/>
  <c r="CK411" i="1"/>
  <c r="CY208" i="1"/>
  <c r="CU208" i="1"/>
  <c r="CQ208" i="1"/>
  <c r="CM208" i="1"/>
  <c r="CI208" i="1"/>
  <c r="CE208" i="1"/>
  <c r="CA208" i="1"/>
  <c r="CX208" i="1"/>
  <c r="CT208" i="1"/>
  <c r="CP208" i="1"/>
  <c r="CL208" i="1"/>
  <c r="CH208" i="1"/>
  <c r="CD208" i="1"/>
  <c r="BZ208" i="1"/>
  <c r="CZ208" i="1"/>
  <c r="CV208" i="1"/>
  <c r="CR208" i="1"/>
  <c r="CN208" i="1"/>
  <c r="CJ208" i="1"/>
  <c r="CF208" i="1"/>
  <c r="CB208" i="1"/>
  <c r="BX208" i="1"/>
  <c r="CO208" i="1"/>
  <c r="BY208" i="1"/>
  <c r="CK208" i="1"/>
  <c r="CW208" i="1"/>
  <c r="CG208" i="1"/>
  <c r="CS208" i="1"/>
  <c r="CC208" i="1"/>
  <c r="CZ502" i="1"/>
  <c r="CV502" i="1"/>
  <c r="CR502" i="1"/>
  <c r="CN502" i="1"/>
  <c r="CX502" i="1"/>
  <c r="CT502" i="1"/>
  <c r="CP502" i="1"/>
  <c r="CL502" i="1"/>
  <c r="CH502" i="1"/>
  <c r="CD502" i="1"/>
  <c r="BZ502" i="1"/>
  <c r="CS502" i="1"/>
  <c r="CK502" i="1"/>
  <c r="CF502" i="1"/>
  <c r="CA502" i="1"/>
  <c r="CY502" i="1"/>
  <c r="CQ502" i="1"/>
  <c r="CJ502" i="1"/>
  <c r="CE502" i="1"/>
  <c r="BY502" i="1"/>
  <c r="CU502" i="1"/>
  <c r="CM502" i="1"/>
  <c r="CG502" i="1"/>
  <c r="CB502" i="1"/>
  <c r="CI502" i="1"/>
  <c r="CW502" i="1"/>
  <c r="BX502" i="1"/>
  <c r="AK502" i="3" s="1"/>
  <c r="CO502" i="1"/>
  <c r="CC502" i="1"/>
  <c r="CZ495" i="1"/>
  <c r="CV495" i="1"/>
  <c r="CR495" i="1"/>
  <c r="CN495" i="1"/>
  <c r="CJ495" i="1"/>
  <c r="CF495" i="1"/>
  <c r="CB495" i="1"/>
  <c r="BX495" i="1"/>
  <c r="CY495" i="1"/>
  <c r="CU495" i="1"/>
  <c r="CQ495" i="1"/>
  <c r="CM495" i="1"/>
  <c r="CI495" i="1"/>
  <c r="CE495" i="1"/>
  <c r="CA495" i="1"/>
  <c r="CW495" i="1"/>
  <c r="CS495" i="1"/>
  <c r="CO495" i="1"/>
  <c r="CK495" i="1"/>
  <c r="CG495" i="1"/>
  <c r="CC495" i="1"/>
  <c r="BY495" i="1"/>
  <c r="CX495" i="1"/>
  <c r="CH495" i="1"/>
  <c r="CP495" i="1"/>
  <c r="BZ495" i="1"/>
  <c r="CL495" i="1"/>
  <c r="CT495" i="1"/>
  <c r="CD495" i="1"/>
  <c r="CX251" i="1"/>
  <c r="CT251" i="1"/>
  <c r="CP251" i="1"/>
  <c r="CL251" i="1"/>
  <c r="CH251" i="1"/>
  <c r="CD251" i="1"/>
  <c r="BZ251" i="1"/>
  <c r="CZ251" i="1"/>
  <c r="CV251" i="1"/>
  <c r="CR251" i="1"/>
  <c r="CN251" i="1"/>
  <c r="CJ251" i="1"/>
  <c r="CF251" i="1"/>
  <c r="CB251" i="1"/>
  <c r="BX251" i="1"/>
  <c r="CY251" i="1"/>
  <c r="CQ251" i="1"/>
  <c r="CI251" i="1"/>
  <c r="CA251" i="1"/>
  <c r="CW251" i="1"/>
  <c r="CO251" i="1"/>
  <c r="CG251" i="1"/>
  <c r="BY251" i="1"/>
  <c r="CS251" i="1"/>
  <c r="CK251" i="1"/>
  <c r="CC251" i="1"/>
  <c r="CU251" i="1"/>
  <c r="CM251" i="1"/>
  <c r="CE251" i="1"/>
  <c r="CW472" i="1"/>
  <c r="CS472" i="1"/>
  <c r="CO472" i="1"/>
  <c r="CK472" i="1"/>
  <c r="CG472" i="1"/>
  <c r="CC472" i="1"/>
  <c r="BY472" i="1"/>
  <c r="CY472" i="1"/>
  <c r="CU472" i="1"/>
  <c r="CQ472" i="1"/>
  <c r="CM472" i="1"/>
  <c r="CI472" i="1"/>
  <c r="CE472" i="1"/>
  <c r="CA472" i="1"/>
  <c r="CV472" i="1"/>
  <c r="CN472" i="1"/>
  <c r="CF472" i="1"/>
  <c r="BX472" i="1"/>
  <c r="CT472" i="1"/>
  <c r="CL472" i="1"/>
  <c r="CD472" i="1"/>
  <c r="CX472" i="1"/>
  <c r="CP472" i="1"/>
  <c r="CH472" i="1"/>
  <c r="BZ472" i="1"/>
  <c r="CJ472" i="1"/>
  <c r="CB472" i="1"/>
  <c r="CZ472" i="1"/>
  <c r="CR472" i="1"/>
  <c r="CX520" i="1"/>
  <c r="CT520" i="1"/>
  <c r="CP520" i="1"/>
  <c r="CL520" i="1"/>
  <c r="CH520" i="1"/>
  <c r="CD520" i="1"/>
  <c r="BZ520" i="1"/>
  <c r="CZ520" i="1"/>
  <c r="CV520" i="1"/>
  <c r="CR520" i="1"/>
  <c r="CN520" i="1"/>
  <c r="CJ520" i="1"/>
  <c r="CF520" i="1"/>
  <c r="CB520" i="1"/>
  <c r="BX520" i="1"/>
  <c r="CU520" i="1"/>
  <c r="CM520" i="1"/>
  <c r="CE520" i="1"/>
  <c r="CS520" i="1"/>
  <c r="CK520" i="1"/>
  <c r="CC520" i="1"/>
  <c r="CY520" i="1"/>
  <c r="CQ520" i="1"/>
  <c r="CI520" i="1"/>
  <c r="CA520" i="1"/>
  <c r="CG520" i="1"/>
  <c r="BY520" i="1"/>
  <c r="CO520" i="1"/>
  <c r="CW520" i="1"/>
  <c r="CY152" i="1"/>
  <c r="CU152" i="1"/>
  <c r="CQ152" i="1"/>
  <c r="CM152" i="1"/>
  <c r="CI152" i="1"/>
  <c r="CE152" i="1"/>
  <c r="CA152" i="1"/>
  <c r="CX152" i="1"/>
  <c r="CT152" i="1"/>
  <c r="CP152" i="1"/>
  <c r="CL152" i="1"/>
  <c r="CH152" i="1"/>
  <c r="CD152" i="1"/>
  <c r="BZ152" i="1"/>
  <c r="CW152" i="1"/>
  <c r="CS152" i="1"/>
  <c r="CO152" i="1"/>
  <c r="CK152" i="1"/>
  <c r="CG152" i="1"/>
  <c r="CC152" i="1"/>
  <c r="BY152" i="1"/>
  <c r="CR152" i="1"/>
  <c r="CB152" i="1"/>
  <c r="CN152" i="1"/>
  <c r="BX152" i="1"/>
  <c r="CV152" i="1"/>
  <c r="CF152" i="1"/>
  <c r="CZ152" i="1"/>
  <c r="CJ152" i="1"/>
  <c r="CW447" i="1"/>
  <c r="CS447" i="1"/>
  <c r="CO447" i="1"/>
  <c r="CK447" i="1"/>
  <c r="CG447" i="1"/>
  <c r="CC447" i="1"/>
  <c r="BY447" i="1"/>
  <c r="CX447" i="1"/>
  <c r="CZ447" i="1"/>
  <c r="CU447" i="1"/>
  <c r="CY447" i="1"/>
  <c r="CQ447" i="1"/>
  <c r="CL447" i="1"/>
  <c r="CF447" i="1"/>
  <c r="CA447" i="1"/>
  <c r="CV447" i="1"/>
  <c r="CP447" i="1"/>
  <c r="CJ447" i="1"/>
  <c r="CE447" i="1"/>
  <c r="BZ447" i="1"/>
  <c r="CT447" i="1"/>
  <c r="CN447" i="1"/>
  <c r="CI447" i="1"/>
  <c r="CD447" i="1"/>
  <c r="BX447" i="1"/>
  <c r="A447" i="3" s="1"/>
  <c r="CB447" i="1"/>
  <c r="CR447" i="1"/>
  <c r="CH447" i="1"/>
  <c r="CM447" i="1"/>
  <c r="CZ516" i="1"/>
  <c r="CV516" i="1"/>
  <c r="CR516" i="1"/>
  <c r="CN516" i="1"/>
  <c r="CJ516" i="1"/>
  <c r="CF516" i="1"/>
  <c r="CB516" i="1"/>
  <c r="BX516" i="1"/>
  <c r="CY516" i="1"/>
  <c r="CU516" i="1"/>
  <c r="CQ516" i="1"/>
  <c r="CM516" i="1"/>
  <c r="CI516" i="1"/>
  <c r="CE516" i="1"/>
  <c r="CA516" i="1"/>
  <c r="CX516" i="1"/>
  <c r="CT516" i="1"/>
  <c r="CP516" i="1"/>
  <c r="CL516" i="1"/>
  <c r="CH516" i="1"/>
  <c r="CD516" i="1"/>
  <c r="BZ516" i="1"/>
  <c r="CS516" i="1"/>
  <c r="CC516" i="1"/>
  <c r="CO516" i="1"/>
  <c r="BY516" i="1"/>
  <c r="CW516" i="1"/>
  <c r="CG516" i="1"/>
  <c r="CK516" i="1"/>
  <c r="CW197" i="1"/>
  <c r="CS197" i="1"/>
  <c r="CO197" i="1"/>
  <c r="CK197" i="1"/>
  <c r="CG197" i="1"/>
  <c r="CC197" i="1"/>
  <c r="BY197" i="1"/>
  <c r="CZ197" i="1"/>
  <c r="CV197" i="1"/>
  <c r="CR197" i="1"/>
  <c r="CN197" i="1"/>
  <c r="CJ197" i="1"/>
  <c r="CF197" i="1"/>
  <c r="CB197" i="1"/>
  <c r="BX197" i="1"/>
  <c r="CX197" i="1"/>
  <c r="CT197" i="1"/>
  <c r="CP197" i="1"/>
  <c r="CL197" i="1"/>
  <c r="CH197" i="1"/>
  <c r="CD197" i="1"/>
  <c r="BZ197" i="1"/>
  <c r="CY197" i="1"/>
  <c r="CI197" i="1"/>
  <c r="CU197" i="1"/>
  <c r="CE197" i="1"/>
  <c r="CQ197" i="1"/>
  <c r="CA197" i="1"/>
  <c r="CM197" i="1"/>
  <c r="CW181" i="1"/>
  <c r="CS181" i="1"/>
  <c r="CO181" i="1"/>
  <c r="CK181" i="1"/>
  <c r="CG181" i="1"/>
  <c r="CC181" i="1"/>
  <c r="BY181" i="1"/>
  <c r="CZ181" i="1"/>
  <c r="CV181" i="1"/>
  <c r="CR181" i="1"/>
  <c r="CN181" i="1"/>
  <c r="CJ181" i="1"/>
  <c r="CF181" i="1"/>
  <c r="CB181" i="1"/>
  <c r="BX181" i="1"/>
  <c r="CX181" i="1"/>
  <c r="CT181" i="1"/>
  <c r="CP181" i="1"/>
  <c r="CL181" i="1"/>
  <c r="CH181" i="1"/>
  <c r="CD181" i="1"/>
  <c r="BZ181" i="1"/>
  <c r="CY181" i="1"/>
  <c r="CI181" i="1"/>
  <c r="CU181" i="1"/>
  <c r="CE181" i="1"/>
  <c r="CQ181" i="1"/>
  <c r="CA181" i="1"/>
  <c r="CM181" i="1"/>
  <c r="CY238" i="1"/>
  <c r="CU238" i="1"/>
  <c r="CQ238" i="1"/>
  <c r="CM238" i="1"/>
  <c r="CI238" i="1"/>
  <c r="CE238" i="1"/>
  <c r="CA238" i="1"/>
  <c r="CX238" i="1"/>
  <c r="CT238" i="1"/>
  <c r="CP238" i="1"/>
  <c r="CL238" i="1"/>
  <c r="CH238" i="1"/>
  <c r="CD238" i="1"/>
  <c r="BZ238" i="1"/>
  <c r="CZ238" i="1"/>
  <c r="CV238" i="1"/>
  <c r="CR238" i="1"/>
  <c r="CN238" i="1"/>
  <c r="CJ238" i="1"/>
  <c r="CF238" i="1"/>
  <c r="CB238" i="1"/>
  <c r="BX238" i="1"/>
  <c r="CK238" i="1"/>
  <c r="CW238" i="1"/>
  <c r="CG238" i="1"/>
  <c r="CS238" i="1"/>
  <c r="CC238" i="1"/>
  <c r="CO238" i="1"/>
  <c r="BY238" i="1"/>
  <c r="CZ304" i="1"/>
  <c r="CV304" i="1"/>
  <c r="CR304" i="1"/>
  <c r="CN304" i="1"/>
  <c r="CJ304" i="1"/>
  <c r="CF304" i="1"/>
  <c r="CB304" i="1"/>
  <c r="BX304" i="1"/>
  <c r="BL304" i="3" s="1"/>
  <c r="CY304" i="1"/>
  <c r="CU304" i="1"/>
  <c r="CQ304" i="1"/>
  <c r="CM304" i="1"/>
  <c r="CI304" i="1"/>
  <c r="CE304" i="1"/>
  <c r="CA304" i="1"/>
  <c r="CX304" i="1"/>
  <c r="CT304" i="1"/>
  <c r="CP304" i="1"/>
  <c r="CL304" i="1"/>
  <c r="CH304" i="1"/>
  <c r="CD304" i="1"/>
  <c r="BZ304" i="1"/>
  <c r="CW304" i="1"/>
  <c r="CG304" i="1"/>
  <c r="CS304" i="1"/>
  <c r="CC304" i="1"/>
  <c r="CK304" i="1"/>
  <c r="BY304" i="1"/>
  <c r="AC304" i="3" s="1"/>
  <c r="CO304" i="1"/>
  <c r="CY535" i="1"/>
  <c r="CU535" i="1"/>
  <c r="CW535" i="1"/>
  <c r="CR535" i="1"/>
  <c r="CN535" i="1"/>
  <c r="CJ535" i="1"/>
  <c r="CF535" i="1"/>
  <c r="CB535" i="1"/>
  <c r="BX535" i="1"/>
  <c r="Y535" i="3" s="1"/>
  <c r="CV535" i="1"/>
  <c r="CQ535" i="1"/>
  <c r="CM535" i="1"/>
  <c r="CI535" i="1"/>
  <c r="CE535" i="1"/>
  <c r="CA535" i="1"/>
  <c r="CZ535" i="1"/>
  <c r="CT535" i="1"/>
  <c r="CP535" i="1"/>
  <c r="CL535" i="1"/>
  <c r="CH535" i="1"/>
  <c r="CD535" i="1"/>
  <c r="BZ535" i="1"/>
  <c r="CS535" i="1"/>
  <c r="CC535" i="1"/>
  <c r="CO535" i="1"/>
  <c r="BY535" i="1"/>
  <c r="AC535" i="3" s="1"/>
  <c r="CX535" i="1"/>
  <c r="CG535" i="1"/>
  <c r="CK535" i="1"/>
  <c r="CX513" i="1"/>
  <c r="CT513" i="1"/>
  <c r="CP513" i="1"/>
  <c r="CL513" i="1"/>
  <c r="CH513" i="1"/>
  <c r="CD513" i="1"/>
  <c r="BZ513" i="1"/>
  <c r="CW513" i="1"/>
  <c r="CS513" i="1"/>
  <c r="CO513" i="1"/>
  <c r="CK513" i="1"/>
  <c r="CG513" i="1"/>
  <c r="CC513" i="1"/>
  <c r="BY513" i="1"/>
  <c r="CZ513" i="1"/>
  <c r="CV513" i="1"/>
  <c r="CR513" i="1"/>
  <c r="CN513" i="1"/>
  <c r="CJ513" i="1"/>
  <c r="CF513" i="1"/>
  <c r="CB513" i="1"/>
  <c r="BX513" i="1"/>
  <c r="CM513" i="1"/>
  <c r="CY513" i="1"/>
  <c r="CI513" i="1"/>
  <c r="CQ513" i="1"/>
  <c r="CA513" i="1"/>
  <c r="CU513" i="1"/>
  <c r="CE513" i="1"/>
  <c r="CX291" i="1"/>
  <c r="CT291" i="1"/>
  <c r="CP291" i="1"/>
  <c r="CL291" i="1"/>
  <c r="CH291" i="1"/>
  <c r="CD291" i="1"/>
  <c r="BZ291" i="1"/>
  <c r="CW291" i="1"/>
  <c r="CS291" i="1"/>
  <c r="CO291" i="1"/>
  <c r="CK291" i="1"/>
  <c r="CG291" i="1"/>
  <c r="CC291" i="1"/>
  <c r="BY291" i="1"/>
  <c r="CZ291" i="1"/>
  <c r="CV291" i="1"/>
  <c r="CR291" i="1"/>
  <c r="CN291" i="1"/>
  <c r="CJ291" i="1"/>
  <c r="CF291" i="1"/>
  <c r="CB291" i="1"/>
  <c r="BX291" i="1"/>
  <c r="CM291" i="1"/>
  <c r="CY291" i="1"/>
  <c r="CI291" i="1"/>
  <c r="CQ291" i="1"/>
  <c r="CA291" i="1"/>
  <c r="CE291" i="1"/>
  <c r="CU291" i="1"/>
  <c r="CZ379" i="1"/>
  <c r="CV379" i="1"/>
  <c r="CR379" i="1"/>
  <c r="CN379" i="1"/>
  <c r="CJ379" i="1"/>
  <c r="CF379" i="1"/>
  <c r="CB379" i="1"/>
  <c r="BX379" i="1"/>
  <c r="CY379" i="1"/>
  <c r="CU379" i="1"/>
  <c r="CQ379" i="1"/>
  <c r="CM379" i="1"/>
  <c r="CI379" i="1"/>
  <c r="CE379" i="1"/>
  <c r="CA379" i="1"/>
  <c r="CX379" i="1"/>
  <c r="CT379" i="1"/>
  <c r="CP379" i="1"/>
  <c r="CL379" i="1"/>
  <c r="CH379" i="1"/>
  <c r="CD379" i="1"/>
  <c r="BZ379" i="1"/>
  <c r="CS379" i="1"/>
  <c r="CC379" i="1"/>
  <c r="CO379" i="1"/>
  <c r="BY379" i="1"/>
  <c r="CW379" i="1"/>
  <c r="CG379" i="1"/>
  <c r="CK379" i="1"/>
  <c r="CX416" i="1"/>
  <c r="CT416" i="1"/>
  <c r="CP416" i="1"/>
  <c r="CL416" i="1"/>
  <c r="CH416" i="1"/>
  <c r="CD416" i="1"/>
  <c r="BZ416" i="1"/>
  <c r="CW416" i="1"/>
  <c r="CS416" i="1"/>
  <c r="CO416" i="1"/>
  <c r="CK416" i="1"/>
  <c r="CG416" i="1"/>
  <c r="CC416" i="1"/>
  <c r="BY416" i="1"/>
  <c r="CZ416" i="1"/>
  <c r="CV416" i="1"/>
  <c r="CR416" i="1"/>
  <c r="CN416" i="1"/>
  <c r="CJ416" i="1"/>
  <c r="CF416" i="1"/>
  <c r="CB416" i="1"/>
  <c r="BX416" i="1"/>
  <c r="CU416" i="1"/>
  <c r="CE416" i="1"/>
  <c r="CQ416" i="1"/>
  <c r="CA416" i="1"/>
  <c r="CY416" i="1"/>
  <c r="CI416" i="1"/>
  <c r="CM416" i="1"/>
  <c r="CX428" i="1"/>
  <c r="CT428" i="1"/>
  <c r="CP428" i="1"/>
  <c r="CL428" i="1"/>
  <c r="CH428" i="1"/>
  <c r="CD428" i="1"/>
  <c r="BZ428" i="1"/>
  <c r="CW428" i="1"/>
  <c r="CS428" i="1"/>
  <c r="CO428" i="1"/>
  <c r="CK428" i="1"/>
  <c r="CG428" i="1"/>
  <c r="CC428" i="1"/>
  <c r="BY428" i="1"/>
  <c r="CZ428" i="1"/>
  <c r="CV428" i="1"/>
  <c r="CR428" i="1"/>
  <c r="CN428" i="1"/>
  <c r="CJ428" i="1"/>
  <c r="CF428" i="1"/>
  <c r="CB428" i="1"/>
  <c r="BX428" i="1"/>
  <c r="A428" i="3" s="1"/>
  <c r="CM428" i="1"/>
  <c r="CY428" i="1"/>
  <c r="CI428" i="1"/>
  <c r="CQ428" i="1"/>
  <c r="CA428" i="1"/>
  <c r="CE428" i="1"/>
  <c r="CU428" i="1"/>
  <c r="CY196" i="1"/>
  <c r="CU196" i="1"/>
  <c r="CQ196" i="1"/>
  <c r="CM196" i="1"/>
  <c r="CI196" i="1"/>
  <c r="CE196" i="1"/>
  <c r="CA196" i="1"/>
  <c r="CX196" i="1"/>
  <c r="CT196" i="1"/>
  <c r="CP196" i="1"/>
  <c r="CL196" i="1"/>
  <c r="CH196" i="1"/>
  <c r="CD196" i="1"/>
  <c r="BZ196" i="1"/>
  <c r="CZ196" i="1"/>
  <c r="CV196" i="1"/>
  <c r="CR196" i="1"/>
  <c r="CN196" i="1"/>
  <c r="CJ196" i="1"/>
  <c r="CF196" i="1"/>
  <c r="CB196" i="1"/>
  <c r="BX196" i="1"/>
  <c r="CW196" i="1"/>
  <c r="CG196" i="1"/>
  <c r="CS196" i="1"/>
  <c r="CC196" i="1"/>
  <c r="CO196" i="1"/>
  <c r="BY196" i="1"/>
  <c r="CK196" i="1"/>
  <c r="CZ415" i="1"/>
  <c r="CV415" i="1"/>
  <c r="CR415" i="1"/>
  <c r="CN415" i="1"/>
  <c r="CJ415" i="1"/>
  <c r="CF415" i="1"/>
  <c r="CB415" i="1"/>
  <c r="BX415" i="1"/>
  <c r="CY415" i="1"/>
  <c r="CU415" i="1"/>
  <c r="CQ415" i="1"/>
  <c r="CM415" i="1"/>
  <c r="CX415" i="1"/>
  <c r="CT415" i="1"/>
  <c r="CP415" i="1"/>
  <c r="CL415" i="1"/>
  <c r="CH415" i="1"/>
  <c r="CD415" i="1"/>
  <c r="BZ415" i="1"/>
  <c r="CS415" i="1"/>
  <c r="CG415" i="1"/>
  <c r="BY415" i="1"/>
  <c r="Q415" i="3" s="1"/>
  <c r="CO415" i="1"/>
  <c r="CE415" i="1"/>
  <c r="CW415" i="1"/>
  <c r="CI415" i="1"/>
  <c r="CA415" i="1"/>
  <c r="CK415" i="1"/>
  <c r="CC415" i="1"/>
  <c r="CX511" i="1"/>
  <c r="CT511" i="1"/>
  <c r="CP511" i="1"/>
  <c r="CL511" i="1"/>
  <c r="CH511" i="1"/>
  <c r="CD511" i="1"/>
  <c r="BZ511" i="1"/>
  <c r="CW511" i="1"/>
  <c r="CS511" i="1"/>
  <c r="CO511" i="1"/>
  <c r="CK511" i="1"/>
  <c r="CG511" i="1"/>
  <c r="CC511" i="1"/>
  <c r="BY511" i="1"/>
  <c r="CZ511" i="1"/>
  <c r="CV511" i="1"/>
  <c r="CR511" i="1"/>
  <c r="CN511" i="1"/>
  <c r="CJ511" i="1"/>
  <c r="CF511" i="1"/>
  <c r="CB511" i="1"/>
  <c r="BX511" i="1"/>
  <c r="CY511" i="1"/>
  <c r="CI511" i="1"/>
  <c r="CU511" i="1"/>
  <c r="CE511" i="1"/>
  <c r="CM511" i="1"/>
  <c r="CQ511" i="1"/>
  <c r="CA511" i="1"/>
  <c r="CZ244" i="1"/>
  <c r="CV244" i="1"/>
  <c r="CR244" i="1"/>
  <c r="CN244" i="1"/>
  <c r="CJ244" i="1"/>
  <c r="CF244" i="1"/>
  <c r="CB244" i="1"/>
  <c r="BX244" i="1"/>
  <c r="CX244" i="1"/>
  <c r="CT244" i="1"/>
  <c r="CP244" i="1"/>
  <c r="CL244" i="1"/>
  <c r="CH244" i="1"/>
  <c r="CD244" i="1"/>
  <c r="BZ244" i="1"/>
  <c r="CS244" i="1"/>
  <c r="CK244" i="1"/>
  <c r="CC244" i="1"/>
  <c r="CY244" i="1"/>
  <c r="CQ244" i="1"/>
  <c r="CI244" i="1"/>
  <c r="CA244" i="1"/>
  <c r="CU244" i="1"/>
  <c r="CM244" i="1"/>
  <c r="CE244" i="1"/>
  <c r="CG244" i="1"/>
  <c r="BY244" i="1"/>
  <c r="CW244" i="1"/>
  <c r="CO244" i="1"/>
  <c r="CW480" i="1"/>
  <c r="CS480" i="1"/>
  <c r="CO480" i="1"/>
  <c r="CK480" i="1"/>
  <c r="CG480" i="1"/>
  <c r="CC480" i="1"/>
  <c r="BY480" i="1"/>
  <c r="CY480" i="1"/>
  <c r="CU480" i="1"/>
  <c r="CQ480" i="1"/>
  <c r="CM480" i="1"/>
  <c r="CI480" i="1"/>
  <c r="CE480" i="1"/>
  <c r="CA480" i="1"/>
  <c r="CV480" i="1"/>
  <c r="CN480" i="1"/>
  <c r="CF480" i="1"/>
  <c r="BX480" i="1"/>
  <c r="CT480" i="1"/>
  <c r="CL480" i="1"/>
  <c r="CD480" i="1"/>
  <c r="CX480" i="1"/>
  <c r="CP480" i="1"/>
  <c r="CH480" i="1"/>
  <c r="BZ480" i="1"/>
  <c r="CZ480" i="1"/>
  <c r="CR480" i="1"/>
  <c r="CJ480" i="1"/>
  <c r="CB480" i="1"/>
  <c r="CW201" i="1"/>
  <c r="CS201" i="1"/>
  <c r="CO201" i="1"/>
  <c r="CK201" i="1"/>
  <c r="CG201" i="1"/>
  <c r="CC201" i="1"/>
  <c r="BY201" i="1"/>
  <c r="CZ201" i="1"/>
  <c r="CV201" i="1"/>
  <c r="CR201" i="1"/>
  <c r="CN201" i="1"/>
  <c r="CJ201" i="1"/>
  <c r="CF201" i="1"/>
  <c r="CB201" i="1"/>
  <c r="BX201" i="1"/>
  <c r="CX201" i="1"/>
  <c r="CT201" i="1"/>
  <c r="CP201" i="1"/>
  <c r="CL201" i="1"/>
  <c r="CH201" i="1"/>
  <c r="CD201" i="1"/>
  <c r="BZ201" i="1"/>
  <c r="CQ201" i="1"/>
  <c r="CA201" i="1"/>
  <c r="CM201" i="1"/>
  <c r="CY201" i="1"/>
  <c r="CI201" i="1"/>
  <c r="CE201" i="1"/>
  <c r="CU201" i="1"/>
  <c r="CZ312" i="1"/>
  <c r="CV312" i="1"/>
  <c r="CR312" i="1"/>
  <c r="CN312" i="1"/>
  <c r="CJ312" i="1"/>
  <c r="CF312" i="1"/>
  <c r="CB312" i="1"/>
  <c r="BX312" i="1"/>
  <c r="CY312" i="1"/>
  <c r="CU312" i="1"/>
  <c r="CQ312" i="1"/>
  <c r="CM312" i="1"/>
  <c r="CI312" i="1"/>
  <c r="CE312" i="1"/>
  <c r="CA312" i="1"/>
  <c r="CX312" i="1"/>
  <c r="CT312" i="1"/>
  <c r="CP312" i="1"/>
  <c r="CL312" i="1"/>
  <c r="CH312" i="1"/>
  <c r="CD312" i="1"/>
  <c r="BZ312" i="1"/>
  <c r="CW312" i="1"/>
  <c r="CG312" i="1"/>
  <c r="CS312" i="1"/>
  <c r="CC312" i="1"/>
  <c r="CK312" i="1"/>
  <c r="CO312" i="1"/>
  <c r="BY312" i="1"/>
  <c r="CZ308" i="1"/>
  <c r="CV308" i="1"/>
  <c r="CR308" i="1"/>
  <c r="CN308" i="1"/>
  <c r="CJ308" i="1"/>
  <c r="CF308" i="1"/>
  <c r="CB308" i="1"/>
  <c r="BX308" i="1"/>
  <c r="CY308" i="1"/>
  <c r="CU308" i="1"/>
  <c r="CQ308" i="1"/>
  <c r="CM308" i="1"/>
  <c r="CI308" i="1"/>
  <c r="CE308" i="1"/>
  <c r="CA308" i="1"/>
  <c r="CX308" i="1"/>
  <c r="CT308" i="1"/>
  <c r="CP308" i="1"/>
  <c r="CL308" i="1"/>
  <c r="CH308" i="1"/>
  <c r="CD308" i="1"/>
  <c r="BZ308" i="1"/>
  <c r="CO308" i="1"/>
  <c r="BY308" i="1"/>
  <c r="CK308" i="1"/>
  <c r="CS308" i="1"/>
  <c r="CC308" i="1"/>
  <c r="CG308" i="1"/>
  <c r="CW308" i="1"/>
  <c r="CW189" i="1"/>
  <c r="CS189" i="1"/>
  <c r="CO189" i="1"/>
  <c r="CK189" i="1"/>
  <c r="CG189" i="1"/>
  <c r="CC189" i="1"/>
  <c r="BY189" i="1"/>
  <c r="CZ189" i="1"/>
  <c r="CV189" i="1"/>
  <c r="CR189" i="1"/>
  <c r="CN189" i="1"/>
  <c r="CJ189" i="1"/>
  <c r="CF189" i="1"/>
  <c r="CB189" i="1"/>
  <c r="BX189" i="1"/>
  <c r="CX189" i="1"/>
  <c r="CT189" i="1"/>
  <c r="CP189" i="1"/>
  <c r="CL189" i="1"/>
  <c r="CH189" i="1"/>
  <c r="CD189" i="1"/>
  <c r="BZ189" i="1"/>
  <c r="CY189" i="1"/>
  <c r="CI189" i="1"/>
  <c r="CU189" i="1"/>
  <c r="CE189" i="1"/>
  <c r="CQ189" i="1"/>
  <c r="CA189" i="1"/>
  <c r="CM189" i="1"/>
  <c r="CY448" i="1"/>
  <c r="CU448" i="1"/>
  <c r="CQ448" i="1"/>
  <c r="CM448" i="1"/>
  <c r="CI448" i="1"/>
  <c r="CE448" i="1"/>
  <c r="CA448" i="1"/>
  <c r="CZ448" i="1"/>
  <c r="CT448" i="1"/>
  <c r="CO448" i="1"/>
  <c r="CJ448" i="1"/>
  <c r="CD448" i="1"/>
  <c r="BY448" i="1"/>
  <c r="CW448" i="1"/>
  <c r="CR448" i="1"/>
  <c r="CL448" i="1"/>
  <c r="CG448" i="1"/>
  <c r="CB448" i="1"/>
  <c r="CP448" i="1"/>
  <c r="CF448" i="1"/>
  <c r="CX448" i="1"/>
  <c r="CN448" i="1"/>
  <c r="CC448" i="1"/>
  <c r="CV448" i="1"/>
  <c r="CK448" i="1"/>
  <c r="BZ448" i="1"/>
  <c r="BX448" i="1"/>
  <c r="AH448" i="3" s="1"/>
  <c r="CH448" i="1"/>
  <c r="CS448" i="1"/>
  <c r="CY465" i="1"/>
  <c r="CU465" i="1"/>
  <c r="CQ465" i="1"/>
  <c r="CM465" i="1"/>
  <c r="CI465" i="1"/>
  <c r="CE465" i="1"/>
  <c r="CA465" i="1"/>
  <c r="CW465" i="1"/>
  <c r="CS465" i="1"/>
  <c r="CO465" i="1"/>
  <c r="CK465" i="1"/>
  <c r="CG465" i="1"/>
  <c r="CC465" i="1"/>
  <c r="BY465" i="1"/>
  <c r="CX465" i="1"/>
  <c r="CP465" i="1"/>
  <c r="CH465" i="1"/>
  <c r="BZ465" i="1"/>
  <c r="CV465" i="1"/>
  <c r="CN465" i="1"/>
  <c r="CF465" i="1"/>
  <c r="BX465" i="1"/>
  <c r="CZ465" i="1"/>
  <c r="CR465" i="1"/>
  <c r="CJ465" i="1"/>
  <c r="CB465" i="1"/>
  <c r="CT465" i="1"/>
  <c r="CL465" i="1"/>
  <c r="CD465" i="1"/>
  <c r="CW185" i="1"/>
  <c r="CS185" i="1"/>
  <c r="CO185" i="1"/>
  <c r="CK185" i="1"/>
  <c r="CG185" i="1"/>
  <c r="CC185" i="1"/>
  <c r="BY185" i="1"/>
  <c r="CZ185" i="1"/>
  <c r="CV185" i="1"/>
  <c r="CR185" i="1"/>
  <c r="CN185" i="1"/>
  <c r="CJ185" i="1"/>
  <c r="CF185" i="1"/>
  <c r="CB185" i="1"/>
  <c r="BX185" i="1"/>
  <c r="CX185" i="1"/>
  <c r="CT185" i="1"/>
  <c r="CP185" i="1"/>
  <c r="CL185" i="1"/>
  <c r="CH185" i="1"/>
  <c r="CD185" i="1"/>
  <c r="BZ185" i="1"/>
  <c r="CQ185" i="1"/>
  <c r="CA185" i="1"/>
  <c r="CM185" i="1"/>
  <c r="CY185" i="1"/>
  <c r="CI185" i="1"/>
  <c r="CU185" i="1"/>
  <c r="CE185" i="1"/>
  <c r="CX271" i="1"/>
  <c r="CT271" i="1"/>
  <c r="CP271" i="1"/>
  <c r="CL271" i="1"/>
  <c r="CH271" i="1"/>
  <c r="CD271" i="1"/>
  <c r="BZ271" i="1"/>
  <c r="CW271" i="1"/>
  <c r="CS271" i="1"/>
  <c r="CO271" i="1"/>
  <c r="CK271" i="1"/>
  <c r="CG271" i="1"/>
  <c r="CC271" i="1"/>
  <c r="BY271" i="1"/>
  <c r="CZ271" i="1"/>
  <c r="CV271" i="1"/>
  <c r="CR271" i="1"/>
  <c r="CN271" i="1"/>
  <c r="CJ271" i="1"/>
  <c r="CF271" i="1"/>
  <c r="CB271" i="1"/>
  <c r="BX271" i="1"/>
  <c r="CU271" i="1"/>
  <c r="CE271" i="1"/>
  <c r="CQ271" i="1"/>
  <c r="CA271" i="1"/>
  <c r="CY271" i="1"/>
  <c r="CI271" i="1"/>
  <c r="CM271" i="1"/>
  <c r="CZ337" i="1"/>
  <c r="CV337" i="1"/>
  <c r="CR337" i="1"/>
  <c r="CN337" i="1"/>
  <c r="CJ337" i="1"/>
  <c r="CF337" i="1"/>
  <c r="CB337" i="1"/>
  <c r="BX337" i="1"/>
  <c r="AB337" i="3" s="1"/>
  <c r="CY337" i="1"/>
  <c r="CU337" i="1"/>
  <c r="CQ337" i="1"/>
  <c r="CM337" i="1"/>
  <c r="CI337" i="1"/>
  <c r="CE337" i="1"/>
  <c r="CA337" i="1"/>
  <c r="CW337" i="1"/>
  <c r="CS337" i="1"/>
  <c r="CO337" i="1"/>
  <c r="CK337" i="1"/>
  <c r="CG337" i="1"/>
  <c r="CC337" i="1"/>
  <c r="BY337" i="1"/>
  <c r="CL337" i="1"/>
  <c r="CX337" i="1"/>
  <c r="CH337" i="1"/>
  <c r="CT337" i="1"/>
  <c r="CD337" i="1"/>
  <c r="BZ337" i="1"/>
  <c r="CP337" i="1"/>
  <c r="CX488" i="1"/>
  <c r="CT488" i="1"/>
  <c r="CP488" i="1"/>
  <c r="CL488" i="1"/>
  <c r="CH488" i="1"/>
  <c r="CD488" i="1"/>
  <c r="BZ488" i="1"/>
  <c r="CW488" i="1"/>
  <c r="CS488" i="1"/>
  <c r="CO488" i="1"/>
  <c r="CK488" i="1"/>
  <c r="CG488" i="1"/>
  <c r="CC488" i="1"/>
  <c r="BY488" i="1"/>
  <c r="CY488" i="1"/>
  <c r="CU488" i="1"/>
  <c r="CQ488" i="1"/>
  <c r="CM488" i="1"/>
  <c r="CI488" i="1"/>
  <c r="CE488" i="1"/>
  <c r="CA488" i="1"/>
  <c r="CZ488" i="1"/>
  <c r="CJ488" i="1"/>
  <c r="CR488" i="1"/>
  <c r="CB488" i="1"/>
  <c r="CN488" i="1"/>
  <c r="BX488" i="1"/>
  <c r="AZ488" i="3" s="1"/>
  <c r="CV488" i="1"/>
  <c r="CF488" i="1"/>
  <c r="CZ373" i="1"/>
  <c r="CV373" i="1"/>
  <c r="CR373" i="1"/>
  <c r="CN373" i="1"/>
  <c r="CJ373" i="1"/>
  <c r="CF373" i="1"/>
  <c r="CB373" i="1"/>
  <c r="BX373" i="1"/>
  <c r="CY373" i="1"/>
  <c r="CU373" i="1"/>
  <c r="CQ373" i="1"/>
  <c r="CM373" i="1"/>
  <c r="CI373" i="1"/>
  <c r="CE373" i="1"/>
  <c r="CA373" i="1"/>
  <c r="CX373" i="1"/>
  <c r="CT373" i="1"/>
  <c r="CP373" i="1"/>
  <c r="CL373" i="1"/>
  <c r="CH373" i="1"/>
  <c r="CD373" i="1"/>
  <c r="BZ373" i="1"/>
  <c r="CW373" i="1"/>
  <c r="CG373" i="1"/>
  <c r="CS373" i="1"/>
  <c r="CC373" i="1"/>
  <c r="CK373" i="1"/>
  <c r="CO373" i="1"/>
  <c r="BY373" i="1"/>
  <c r="CZ348" i="1"/>
  <c r="CV348" i="1"/>
  <c r="CR348" i="1"/>
  <c r="CN348" i="1"/>
  <c r="CJ348" i="1"/>
  <c r="CF348" i="1"/>
  <c r="CY348" i="1"/>
  <c r="CT348" i="1"/>
  <c r="CO348" i="1"/>
  <c r="CI348" i="1"/>
  <c r="CD348" i="1"/>
  <c r="BZ348" i="1"/>
  <c r="CX348" i="1"/>
  <c r="CS348" i="1"/>
  <c r="CM348" i="1"/>
  <c r="CH348" i="1"/>
  <c r="CC348" i="1"/>
  <c r="BY348" i="1"/>
  <c r="CU348" i="1"/>
  <c r="CP348" i="1"/>
  <c r="CK348" i="1"/>
  <c r="CE348" i="1"/>
  <c r="CA348" i="1"/>
  <c r="CW348" i="1"/>
  <c r="CB348" i="1"/>
  <c r="CQ348" i="1"/>
  <c r="BX348" i="1"/>
  <c r="CL348" i="1"/>
  <c r="CG348" i="1"/>
  <c r="CY192" i="1"/>
  <c r="CU192" i="1"/>
  <c r="CQ192" i="1"/>
  <c r="CM192" i="1"/>
  <c r="CI192" i="1"/>
  <c r="CE192" i="1"/>
  <c r="CA192" i="1"/>
  <c r="CX192" i="1"/>
  <c r="CT192" i="1"/>
  <c r="CP192" i="1"/>
  <c r="CL192" i="1"/>
  <c r="CH192" i="1"/>
  <c r="CD192" i="1"/>
  <c r="BZ192" i="1"/>
  <c r="CZ192" i="1"/>
  <c r="CV192" i="1"/>
  <c r="CR192" i="1"/>
  <c r="CN192" i="1"/>
  <c r="CJ192" i="1"/>
  <c r="CF192" i="1"/>
  <c r="CB192" i="1"/>
  <c r="BX192" i="1"/>
  <c r="CO192" i="1"/>
  <c r="BY192" i="1"/>
  <c r="CK192" i="1"/>
  <c r="CW192" i="1"/>
  <c r="CG192" i="1"/>
  <c r="CC192" i="1"/>
  <c r="CS192" i="1"/>
  <c r="CW193" i="1"/>
  <c r="CS193" i="1"/>
  <c r="CO193" i="1"/>
  <c r="CK193" i="1"/>
  <c r="CG193" i="1"/>
  <c r="CC193" i="1"/>
  <c r="BY193" i="1"/>
  <c r="CZ193" i="1"/>
  <c r="CV193" i="1"/>
  <c r="CR193" i="1"/>
  <c r="CN193" i="1"/>
  <c r="CJ193" i="1"/>
  <c r="CF193" i="1"/>
  <c r="CB193" i="1"/>
  <c r="BX193" i="1"/>
  <c r="CX193" i="1"/>
  <c r="CT193" i="1"/>
  <c r="CP193" i="1"/>
  <c r="CL193" i="1"/>
  <c r="CH193" i="1"/>
  <c r="CD193" i="1"/>
  <c r="BZ193" i="1"/>
  <c r="CQ193" i="1"/>
  <c r="CA193" i="1"/>
  <c r="CM193" i="1"/>
  <c r="CY193" i="1"/>
  <c r="CI193" i="1"/>
  <c r="CU193" i="1"/>
  <c r="CE193" i="1"/>
  <c r="CZ276" i="1"/>
  <c r="CV276" i="1"/>
  <c r="CR276" i="1"/>
  <c r="CN276" i="1"/>
  <c r="CJ276" i="1"/>
  <c r="CF276" i="1"/>
  <c r="CB276" i="1"/>
  <c r="BX276" i="1"/>
  <c r="CY276" i="1"/>
  <c r="CU276" i="1"/>
  <c r="CQ276" i="1"/>
  <c r="CM276" i="1"/>
  <c r="CI276" i="1"/>
  <c r="CE276" i="1"/>
  <c r="CA276" i="1"/>
  <c r="CX276" i="1"/>
  <c r="CT276" i="1"/>
  <c r="CP276" i="1"/>
  <c r="CL276" i="1"/>
  <c r="CH276" i="1"/>
  <c r="CD276" i="1"/>
  <c r="BZ276" i="1"/>
  <c r="CO276" i="1"/>
  <c r="BY276" i="1"/>
  <c r="CK276" i="1"/>
  <c r="CS276" i="1"/>
  <c r="CC276" i="1"/>
  <c r="CG276" i="1"/>
  <c r="CW276" i="1"/>
  <c r="CY156" i="1"/>
  <c r="CU156" i="1"/>
  <c r="CQ156" i="1"/>
  <c r="CM156" i="1"/>
  <c r="CI156" i="1"/>
  <c r="CE156" i="1"/>
  <c r="CA156" i="1"/>
  <c r="CX156" i="1"/>
  <c r="CT156" i="1"/>
  <c r="CP156" i="1"/>
  <c r="CL156" i="1"/>
  <c r="CH156" i="1"/>
  <c r="CD156" i="1"/>
  <c r="BZ156" i="1"/>
  <c r="CW156" i="1"/>
  <c r="CS156" i="1"/>
  <c r="CO156" i="1"/>
  <c r="CK156" i="1"/>
  <c r="CG156" i="1"/>
  <c r="CC156" i="1"/>
  <c r="BY156" i="1"/>
  <c r="CZ156" i="1"/>
  <c r="CJ156" i="1"/>
  <c r="CV156" i="1"/>
  <c r="CF156" i="1"/>
  <c r="CN156" i="1"/>
  <c r="BX156" i="1"/>
  <c r="CB156" i="1"/>
  <c r="CR156" i="1"/>
  <c r="CX382" i="1"/>
  <c r="CT382" i="1"/>
  <c r="CP382" i="1"/>
  <c r="CL382" i="1"/>
  <c r="CH382" i="1"/>
  <c r="CD382" i="1"/>
  <c r="BZ382" i="1"/>
  <c r="CW382" i="1"/>
  <c r="CS382" i="1"/>
  <c r="CO382" i="1"/>
  <c r="CK382" i="1"/>
  <c r="CG382" i="1"/>
  <c r="CC382" i="1"/>
  <c r="BY382" i="1"/>
  <c r="CZ382" i="1"/>
  <c r="CV382" i="1"/>
  <c r="CR382" i="1"/>
  <c r="CN382" i="1"/>
  <c r="CJ382" i="1"/>
  <c r="CF382" i="1"/>
  <c r="CB382" i="1"/>
  <c r="BX382" i="1"/>
  <c r="CY382" i="1"/>
  <c r="CI382" i="1"/>
  <c r="CU382" i="1"/>
  <c r="CE382" i="1"/>
  <c r="CM382" i="1"/>
  <c r="CQ382" i="1"/>
  <c r="CA382" i="1"/>
  <c r="CX515" i="1"/>
  <c r="CT515" i="1"/>
  <c r="CP515" i="1"/>
  <c r="CL515" i="1"/>
  <c r="CH515" i="1"/>
  <c r="CD515" i="1"/>
  <c r="BZ515" i="1"/>
  <c r="CW515" i="1"/>
  <c r="CS515" i="1"/>
  <c r="CO515" i="1"/>
  <c r="CK515" i="1"/>
  <c r="CG515" i="1"/>
  <c r="CC515" i="1"/>
  <c r="BY515" i="1"/>
  <c r="K515" i="3" s="1"/>
  <c r="CZ515" i="1"/>
  <c r="CV515" i="1"/>
  <c r="CR515" i="1"/>
  <c r="CN515" i="1"/>
  <c r="CJ515" i="1"/>
  <c r="CF515" i="1"/>
  <c r="CB515" i="1"/>
  <c r="BX515" i="1"/>
  <c r="BR515" i="3" s="1"/>
  <c r="CQ515" i="1"/>
  <c r="CA515" i="1"/>
  <c r="CM515" i="1"/>
  <c r="CU515" i="1"/>
  <c r="CE515" i="1"/>
  <c r="CY515" i="1"/>
  <c r="CI515" i="1"/>
  <c r="CX281" i="1"/>
  <c r="CT281" i="1"/>
  <c r="CP281" i="1"/>
  <c r="CL281" i="1"/>
  <c r="CH281" i="1"/>
  <c r="CD281" i="1"/>
  <c r="BZ281" i="1"/>
  <c r="CW281" i="1"/>
  <c r="CS281" i="1"/>
  <c r="CO281" i="1"/>
  <c r="CK281" i="1"/>
  <c r="CG281" i="1"/>
  <c r="CC281" i="1"/>
  <c r="BY281" i="1"/>
  <c r="CZ281" i="1"/>
  <c r="CV281" i="1"/>
  <c r="CR281" i="1"/>
  <c r="CN281" i="1"/>
  <c r="CJ281" i="1"/>
  <c r="CF281" i="1"/>
  <c r="CB281" i="1"/>
  <c r="BX281" i="1"/>
  <c r="CY281" i="1"/>
  <c r="CI281" i="1"/>
  <c r="CU281" i="1"/>
  <c r="CE281" i="1"/>
  <c r="CM281" i="1"/>
  <c r="CQ281" i="1"/>
  <c r="CA281" i="1"/>
  <c r="CZ544" i="1"/>
  <c r="CV544" i="1"/>
  <c r="CR544" i="1"/>
  <c r="CN544" i="1"/>
  <c r="CJ544" i="1"/>
  <c r="CF544" i="1"/>
  <c r="CB544" i="1"/>
  <c r="BX544" i="1"/>
  <c r="CY544" i="1"/>
  <c r="CT544" i="1"/>
  <c r="CO544" i="1"/>
  <c r="CI544" i="1"/>
  <c r="CD544" i="1"/>
  <c r="BY544" i="1"/>
  <c r="H544" i="3" s="1"/>
  <c r="CX544" i="1"/>
  <c r="CS544" i="1"/>
  <c r="CM544" i="1"/>
  <c r="CH544" i="1"/>
  <c r="CC544" i="1"/>
  <c r="CU544" i="1"/>
  <c r="CP544" i="1"/>
  <c r="CK544" i="1"/>
  <c r="CE544" i="1"/>
  <c r="BZ544" i="1"/>
  <c r="CW544" i="1"/>
  <c r="CA544" i="1"/>
  <c r="CQ544" i="1"/>
  <c r="CL544" i="1"/>
  <c r="CG544" i="1"/>
  <c r="CX547" i="1"/>
  <c r="CT547" i="1"/>
  <c r="CP547" i="1"/>
  <c r="CL547" i="1"/>
  <c r="CH547" i="1"/>
  <c r="CD547" i="1"/>
  <c r="BZ547" i="1"/>
  <c r="CW547" i="1"/>
  <c r="CS547" i="1"/>
  <c r="CO547" i="1"/>
  <c r="CK547" i="1"/>
  <c r="CG547" i="1"/>
  <c r="CC547" i="1"/>
  <c r="BY547" i="1"/>
  <c r="CY547" i="1"/>
  <c r="CU547" i="1"/>
  <c r="CQ547" i="1"/>
  <c r="CM547" i="1"/>
  <c r="CI547" i="1"/>
  <c r="CE547" i="1"/>
  <c r="CA547" i="1"/>
  <c r="CZ547" i="1"/>
  <c r="CJ547" i="1"/>
  <c r="CV547" i="1"/>
  <c r="CF547" i="1"/>
  <c r="CN547" i="1"/>
  <c r="BX547" i="1"/>
  <c r="CR547" i="1"/>
  <c r="CB547" i="1"/>
  <c r="CX496" i="1"/>
  <c r="CT496" i="1"/>
  <c r="CP496" i="1"/>
  <c r="CL496" i="1"/>
  <c r="CH496" i="1"/>
  <c r="CD496" i="1"/>
  <c r="BZ496" i="1"/>
  <c r="CW496" i="1"/>
  <c r="CS496" i="1"/>
  <c r="CO496" i="1"/>
  <c r="CK496" i="1"/>
  <c r="CG496" i="1"/>
  <c r="CC496" i="1"/>
  <c r="BY496" i="1"/>
  <c r="CY496" i="1"/>
  <c r="CU496" i="1"/>
  <c r="CQ496" i="1"/>
  <c r="CM496" i="1"/>
  <c r="CI496" i="1"/>
  <c r="CE496" i="1"/>
  <c r="CA496" i="1"/>
  <c r="CZ496" i="1"/>
  <c r="CJ496" i="1"/>
  <c r="CR496" i="1"/>
  <c r="CB496" i="1"/>
  <c r="CN496" i="1"/>
  <c r="BX496" i="1"/>
  <c r="CF496" i="1"/>
  <c r="CV496" i="1"/>
  <c r="CX434" i="1"/>
  <c r="CT434" i="1"/>
  <c r="CP434" i="1"/>
  <c r="CL434" i="1"/>
  <c r="CH434" i="1"/>
  <c r="CD434" i="1"/>
  <c r="BZ434" i="1"/>
  <c r="CW434" i="1"/>
  <c r="CS434" i="1"/>
  <c r="CO434" i="1"/>
  <c r="CK434" i="1"/>
  <c r="CG434" i="1"/>
  <c r="CC434" i="1"/>
  <c r="BY434" i="1"/>
  <c r="CZ434" i="1"/>
  <c r="CV434" i="1"/>
  <c r="CR434" i="1"/>
  <c r="CN434" i="1"/>
  <c r="CJ434" i="1"/>
  <c r="CF434" i="1"/>
  <c r="CB434" i="1"/>
  <c r="BX434" i="1"/>
  <c r="CY434" i="1"/>
  <c r="CI434" i="1"/>
  <c r="CU434" i="1"/>
  <c r="CE434" i="1"/>
  <c r="CM434" i="1"/>
  <c r="CQ434" i="1"/>
  <c r="CA434" i="1"/>
  <c r="CW165" i="1"/>
  <c r="CS165" i="1"/>
  <c r="CO165" i="1"/>
  <c r="CK165" i="1"/>
  <c r="CG165" i="1"/>
  <c r="CC165" i="1"/>
  <c r="BY165" i="1"/>
  <c r="BG165" i="3" s="1"/>
  <c r="CZ165" i="1"/>
  <c r="CV165" i="1"/>
  <c r="CR165" i="1"/>
  <c r="CN165" i="1"/>
  <c r="CJ165" i="1"/>
  <c r="CF165" i="1"/>
  <c r="CB165" i="1"/>
  <c r="BX165" i="1"/>
  <c r="CY165" i="1"/>
  <c r="CU165" i="1"/>
  <c r="CQ165" i="1"/>
  <c r="CM165" i="1"/>
  <c r="CI165" i="1"/>
  <c r="CE165" i="1"/>
  <c r="CA165" i="1"/>
  <c r="CL165" i="1"/>
  <c r="CX165" i="1"/>
  <c r="CH165" i="1"/>
  <c r="CP165" i="1"/>
  <c r="BZ165" i="1"/>
  <c r="CT165" i="1"/>
  <c r="CD165" i="1"/>
  <c r="CX313" i="1"/>
  <c r="CT313" i="1"/>
  <c r="CP313" i="1"/>
  <c r="CL313" i="1"/>
  <c r="CH313" i="1"/>
  <c r="CD313" i="1"/>
  <c r="BZ313" i="1"/>
  <c r="CW313" i="1"/>
  <c r="CS313" i="1"/>
  <c r="CO313" i="1"/>
  <c r="CK313" i="1"/>
  <c r="CG313" i="1"/>
  <c r="CC313" i="1"/>
  <c r="BY313" i="1"/>
  <c r="CZ313" i="1"/>
  <c r="CV313" i="1"/>
  <c r="CR313" i="1"/>
  <c r="CN313" i="1"/>
  <c r="CJ313" i="1"/>
  <c r="CF313" i="1"/>
  <c r="CB313" i="1"/>
  <c r="BX313" i="1"/>
  <c r="CY313" i="1"/>
  <c r="CI313" i="1"/>
  <c r="CU313" i="1"/>
  <c r="CE313" i="1"/>
  <c r="CM313" i="1"/>
  <c r="CQ313" i="1"/>
  <c r="CA313" i="1"/>
  <c r="CX265" i="1"/>
  <c r="CT265" i="1"/>
  <c r="CP265" i="1"/>
  <c r="CL265" i="1"/>
  <c r="CH265" i="1"/>
  <c r="CD265" i="1"/>
  <c r="BZ265" i="1"/>
  <c r="CW265" i="1"/>
  <c r="CS265" i="1"/>
  <c r="CO265" i="1"/>
  <c r="CK265" i="1"/>
  <c r="CG265" i="1"/>
  <c r="CC265" i="1"/>
  <c r="BY265" i="1"/>
  <c r="CZ265" i="1"/>
  <c r="CV265" i="1"/>
  <c r="CR265" i="1"/>
  <c r="CN265" i="1"/>
  <c r="CJ265" i="1"/>
  <c r="CF265" i="1"/>
  <c r="CB265" i="1"/>
  <c r="BX265" i="1"/>
  <c r="CY265" i="1"/>
  <c r="CI265" i="1"/>
  <c r="CU265" i="1"/>
  <c r="CE265" i="1"/>
  <c r="CM265" i="1"/>
  <c r="CQ265" i="1"/>
  <c r="CA265" i="1"/>
  <c r="CZ419" i="1"/>
  <c r="CV419" i="1"/>
  <c r="CR419" i="1"/>
  <c r="CN419" i="1"/>
  <c r="CJ419" i="1"/>
  <c r="CF419" i="1"/>
  <c r="CB419" i="1"/>
  <c r="BX419" i="1"/>
  <c r="CY419" i="1"/>
  <c r="CU419" i="1"/>
  <c r="CQ419" i="1"/>
  <c r="CM419" i="1"/>
  <c r="CI419" i="1"/>
  <c r="CE419" i="1"/>
  <c r="CA419" i="1"/>
  <c r="CX419" i="1"/>
  <c r="CT419" i="1"/>
  <c r="CP419" i="1"/>
  <c r="CL419" i="1"/>
  <c r="CH419" i="1"/>
  <c r="CD419" i="1"/>
  <c r="BZ419" i="1"/>
  <c r="CK419" i="1"/>
  <c r="CW419" i="1"/>
  <c r="CG419" i="1"/>
  <c r="CO419" i="1"/>
  <c r="BY419" i="1"/>
  <c r="CS419" i="1"/>
  <c r="CC419" i="1"/>
  <c r="CX440" i="1"/>
  <c r="CT440" i="1"/>
  <c r="CP440" i="1"/>
  <c r="CL440" i="1"/>
  <c r="CH440" i="1"/>
  <c r="CD440" i="1"/>
  <c r="BZ440" i="1"/>
  <c r="CW440" i="1"/>
  <c r="CS440" i="1"/>
  <c r="CO440" i="1"/>
  <c r="CK440" i="1"/>
  <c r="CG440" i="1"/>
  <c r="CC440" i="1"/>
  <c r="BY440" i="1"/>
  <c r="CZ440" i="1"/>
  <c r="CV440" i="1"/>
  <c r="CR440" i="1"/>
  <c r="CN440" i="1"/>
  <c r="CJ440" i="1"/>
  <c r="CF440" i="1"/>
  <c r="CB440" i="1"/>
  <c r="BX440" i="1"/>
  <c r="CU440" i="1"/>
  <c r="CE440" i="1"/>
  <c r="CQ440" i="1"/>
  <c r="CA440" i="1"/>
  <c r="CY440" i="1"/>
  <c r="CI440" i="1"/>
  <c r="CM440" i="1"/>
  <c r="CW151" i="1"/>
  <c r="CS151" i="1"/>
  <c r="CO151" i="1"/>
  <c r="CK151" i="1"/>
  <c r="CG151" i="1"/>
  <c r="CC151" i="1"/>
  <c r="BY151" i="1"/>
  <c r="W151" i="3" s="1"/>
  <c r="CZ151" i="1"/>
  <c r="CV151" i="1"/>
  <c r="CR151" i="1"/>
  <c r="CN151" i="1"/>
  <c r="CJ151" i="1"/>
  <c r="CF151" i="1"/>
  <c r="CB151" i="1"/>
  <c r="BX151" i="1"/>
  <c r="AK151" i="3" s="1"/>
  <c r="CY151" i="1"/>
  <c r="CU151" i="1"/>
  <c r="CQ151" i="1"/>
  <c r="CM151" i="1"/>
  <c r="CI151" i="1"/>
  <c r="CE151" i="1"/>
  <c r="CA151" i="1"/>
  <c r="CP151" i="1"/>
  <c r="BZ151" i="1"/>
  <c r="CL151" i="1"/>
  <c r="CT151" i="1"/>
  <c r="CD151" i="1"/>
  <c r="CX151" i="1"/>
  <c r="CH151" i="1"/>
  <c r="CX277" i="1"/>
  <c r="CT277" i="1"/>
  <c r="CP277" i="1"/>
  <c r="CL277" i="1"/>
  <c r="CH277" i="1"/>
  <c r="CD277" i="1"/>
  <c r="BZ277" i="1"/>
  <c r="CW277" i="1"/>
  <c r="CS277" i="1"/>
  <c r="CO277" i="1"/>
  <c r="CK277" i="1"/>
  <c r="CG277" i="1"/>
  <c r="CC277" i="1"/>
  <c r="BY277" i="1"/>
  <c r="CZ277" i="1"/>
  <c r="CV277" i="1"/>
  <c r="CR277" i="1"/>
  <c r="CN277" i="1"/>
  <c r="CJ277" i="1"/>
  <c r="CF277" i="1"/>
  <c r="CB277" i="1"/>
  <c r="BX277" i="1"/>
  <c r="CQ277" i="1"/>
  <c r="CA277" i="1"/>
  <c r="CM277" i="1"/>
  <c r="CU277" i="1"/>
  <c r="CE277" i="1"/>
  <c r="CY277" i="1"/>
  <c r="CI277" i="1"/>
  <c r="CX362" i="1"/>
  <c r="CT362" i="1"/>
  <c r="CP362" i="1"/>
  <c r="CL362" i="1"/>
  <c r="CH362" i="1"/>
  <c r="CD362" i="1"/>
  <c r="BZ362" i="1"/>
  <c r="CW362" i="1"/>
  <c r="CS362" i="1"/>
  <c r="CO362" i="1"/>
  <c r="CK362" i="1"/>
  <c r="CG362" i="1"/>
  <c r="CC362" i="1"/>
  <c r="BY362" i="1"/>
  <c r="CZ362" i="1"/>
  <c r="CV362" i="1"/>
  <c r="CR362" i="1"/>
  <c r="CN362" i="1"/>
  <c r="CJ362" i="1"/>
  <c r="CF362" i="1"/>
  <c r="CB362" i="1"/>
  <c r="BX362" i="1"/>
  <c r="CQ362" i="1"/>
  <c r="CA362" i="1"/>
  <c r="CM362" i="1"/>
  <c r="CU362" i="1"/>
  <c r="CE362" i="1"/>
  <c r="CY362" i="1"/>
  <c r="CI362" i="1"/>
  <c r="CX507" i="1"/>
  <c r="CT507" i="1"/>
  <c r="CP507" i="1"/>
  <c r="CL507" i="1"/>
  <c r="CH507" i="1"/>
  <c r="CD507" i="1"/>
  <c r="BZ507" i="1"/>
  <c r="CW507" i="1"/>
  <c r="CS507" i="1"/>
  <c r="CO507" i="1"/>
  <c r="CK507" i="1"/>
  <c r="CG507" i="1"/>
  <c r="CC507" i="1"/>
  <c r="BY507" i="1"/>
  <c r="CZ507" i="1"/>
  <c r="CV507" i="1"/>
  <c r="CR507" i="1"/>
  <c r="CN507" i="1"/>
  <c r="CJ507" i="1"/>
  <c r="CF507" i="1"/>
  <c r="CB507" i="1"/>
  <c r="BX507" i="1"/>
  <c r="CQ507" i="1"/>
  <c r="CA507" i="1"/>
  <c r="CM507" i="1"/>
  <c r="CU507" i="1"/>
  <c r="CE507" i="1"/>
  <c r="CI507" i="1"/>
  <c r="CY507" i="1"/>
  <c r="CX318" i="1"/>
  <c r="CT318" i="1"/>
  <c r="CP318" i="1"/>
  <c r="CL318" i="1"/>
  <c r="CH318" i="1"/>
  <c r="CD318" i="1"/>
  <c r="BZ318" i="1"/>
  <c r="CY318" i="1"/>
  <c r="CU318" i="1"/>
  <c r="CW318" i="1"/>
  <c r="CQ318" i="1"/>
  <c r="CK318" i="1"/>
  <c r="CF318" i="1"/>
  <c r="CA318" i="1"/>
  <c r="CV318" i="1"/>
  <c r="CO318" i="1"/>
  <c r="CJ318" i="1"/>
  <c r="CE318" i="1"/>
  <c r="BY318" i="1"/>
  <c r="CS318" i="1"/>
  <c r="CN318" i="1"/>
  <c r="CI318" i="1"/>
  <c r="CC318" i="1"/>
  <c r="BX318" i="1"/>
  <c r="CM318" i="1"/>
  <c r="CG318" i="1"/>
  <c r="CR318" i="1"/>
  <c r="CZ318" i="1"/>
  <c r="CB318" i="1"/>
  <c r="CX522" i="1"/>
  <c r="CT522" i="1"/>
  <c r="CP522" i="1"/>
  <c r="CL522" i="1"/>
  <c r="CH522" i="1"/>
  <c r="CD522" i="1"/>
  <c r="BZ522" i="1"/>
  <c r="CZ522" i="1"/>
  <c r="CV522" i="1"/>
  <c r="CR522" i="1"/>
  <c r="CN522" i="1"/>
  <c r="CJ522" i="1"/>
  <c r="CF522" i="1"/>
  <c r="CB522" i="1"/>
  <c r="BX522" i="1"/>
  <c r="CY522" i="1"/>
  <c r="CQ522" i="1"/>
  <c r="CI522" i="1"/>
  <c r="CA522" i="1"/>
  <c r="CW522" i="1"/>
  <c r="CO522" i="1"/>
  <c r="CG522" i="1"/>
  <c r="BY522" i="1"/>
  <c r="CU522" i="1"/>
  <c r="CM522" i="1"/>
  <c r="CE522" i="1"/>
  <c r="CK522" i="1"/>
  <c r="CC522" i="1"/>
  <c r="CS522" i="1"/>
  <c r="CZ529" i="1"/>
  <c r="CV529" i="1"/>
  <c r="CR529" i="1"/>
  <c r="CN529" i="1"/>
  <c r="CJ529" i="1"/>
  <c r="CF529" i="1"/>
  <c r="CB529" i="1"/>
  <c r="BX529" i="1"/>
  <c r="CY529" i="1"/>
  <c r="CU529" i="1"/>
  <c r="CX529" i="1"/>
  <c r="CT529" i="1"/>
  <c r="CP529" i="1"/>
  <c r="CL529" i="1"/>
  <c r="CH529" i="1"/>
  <c r="CD529" i="1"/>
  <c r="BZ529" i="1"/>
  <c r="CS529" i="1"/>
  <c r="CK529" i="1"/>
  <c r="CC529" i="1"/>
  <c r="CO529" i="1"/>
  <c r="CG529" i="1"/>
  <c r="BY529" i="1"/>
  <c r="CW529" i="1"/>
  <c r="CE529" i="1"/>
  <c r="CQ529" i="1"/>
  <c r="CA529" i="1"/>
  <c r="CM529" i="1"/>
  <c r="CI529" i="1"/>
  <c r="CW167" i="1"/>
  <c r="CS167" i="1"/>
  <c r="CO167" i="1"/>
  <c r="CK167" i="1"/>
  <c r="CG167" i="1"/>
  <c r="CC167" i="1"/>
  <c r="BY167" i="1"/>
  <c r="CZ167" i="1"/>
  <c r="CV167" i="1"/>
  <c r="CR167" i="1"/>
  <c r="CN167" i="1"/>
  <c r="CJ167" i="1"/>
  <c r="CF167" i="1"/>
  <c r="CB167" i="1"/>
  <c r="BX167" i="1"/>
  <c r="CY167" i="1"/>
  <c r="CU167" i="1"/>
  <c r="CQ167" i="1"/>
  <c r="CM167" i="1"/>
  <c r="CI167" i="1"/>
  <c r="CE167" i="1"/>
  <c r="CA167" i="1"/>
  <c r="CP167" i="1"/>
  <c r="BZ167" i="1"/>
  <c r="CL167" i="1"/>
  <c r="CT167" i="1"/>
  <c r="CD167" i="1"/>
  <c r="CX167" i="1"/>
  <c r="CH167" i="1"/>
  <c r="CW163" i="1"/>
  <c r="CS163" i="1"/>
  <c r="CO163" i="1"/>
  <c r="CK163" i="1"/>
  <c r="CG163" i="1"/>
  <c r="CC163" i="1"/>
  <c r="BY163" i="1"/>
  <c r="CZ163" i="1"/>
  <c r="CV163" i="1"/>
  <c r="CR163" i="1"/>
  <c r="CN163" i="1"/>
  <c r="CJ163" i="1"/>
  <c r="CF163" i="1"/>
  <c r="CB163" i="1"/>
  <c r="BX163" i="1"/>
  <c r="CY163" i="1"/>
  <c r="CU163" i="1"/>
  <c r="CQ163" i="1"/>
  <c r="CM163" i="1"/>
  <c r="CI163" i="1"/>
  <c r="CE163" i="1"/>
  <c r="CA163" i="1"/>
  <c r="CX163" i="1"/>
  <c r="CH163" i="1"/>
  <c r="CT163" i="1"/>
  <c r="CD163" i="1"/>
  <c r="CL163" i="1"/>
  <c r="CP163" i="1"/>
  <c r="BZ163" i="1"/>
  <c r="CX368" i="1"/>
  <c r="CT368" i="1"/>
  <c r="CP368" i="1"/>
  <c r="CL368" i="1"/>
  <c r="CH368" i="1"/>
  <c r="CD368" i="1"/>
  <c r="BZ368" i="1"/>
  <c r="CW368" i="1"/>
  <c r="CS368" i="1"/>
  <c r="CO368" i="1"/>
  <c r="CK368" i="1"/>
  <c r="CG368" i="1"/>
  <c r="CC368" i="1"/>
  <c r="BY368" i="1"/>
  <c r="AU368" i="3" s="1"/>
  <c r="CZ368" i="1"/>
  <c r="CV368" i="1"/>
  <c r="CR368" i="1"/>
  <c r="CN368" i="1"/>
  <c r="CJ368" i="1"/>
  <c r="CF368" i="1"/>
  <c r="CB368" i="1"/>
  <c r="BX368" i="1"/>
  <c r="J368" i="3" s="1"/>
  <c r="CM368" i="1"/>
  <c r="CY368" i="1"/>
  <c r="CI368" i="1"/>
  <c r="CQ368" i="1"/>
  <c r="CA368" i="1"/>
  <c r="CE368" i="1"/>
  <c r="CU368" i="1"/>
  <c r="CX505" i="1"/>
  <c r="CT505" i="1"/>
  <c r="CP505" i="1"/>
  <c r="CL505" i="1"/>
  <c r="CH505" i="1"/>
  <c r="CD505" i="1"/>
  <c r="BZ505" i="1"/>
  <c r="CW505" i="1"/>
  <c r="CZ505" i="1"/>
  <c r="CV505" i="1"/>
  <c r="CR505" i="1"/>
  <c r="CN505" i="1"/>
  <c r="CJ505" i="1"/>
  <c r="CF505" i="1"/>
  <c r="CB505" i="1"/>
  <c r="BX505" i="1"/>
  <c r="BF505" i="3" s="1"/>
  <c r="CQ505" i="1"/>
  <c r="CI505" i="1"/>
  <c r="CA505" i="1"/>
  <c r="CY505" i="1"/>
  <c r="CO505" i="1"/>
  <c r="CG505" i="1"/>
  <c r="BY505" i="1"/>
  <c r="CS505" i="1"/>
  <c r="CK505" i="1"/>
  <c r="CC505" i="1"/>
  <c r="CM505" i="1"/>
  <c r="CU505" i="1"/>
  <c r="CE505" i="1"/>
  <c r="CZ427" i="1"/>
  <c r="CV427" i="1"/>
  <c r="CR427" i="1"/>
  <c r="CN427" i="1"/>
  <c r="CJ427" i="1"/>
  <c r="CF427" i="1"/>
  <c r="CB427" i="1"/>
  <c r="BX427" i="1"/>
  <c r="P427" i="3" s="1"/>
  <c r="CY427" i="1"/>
  <c r="CU427" i="1"/>
  <c r="CQ427" i="1"/>
  <c r="CM427" i="1"/>
  <c r="CI427" i="1"/>
  <c r="CE427" i="1"/>
  <c r="CA427" i="1"/>
  <c r="CX427" i="1"/>
  <c r="CT427" i="1"/>
  <c r="CP427" i="1"/>
  <c r="CL427" i="1"/>
  <c r="CH427" i="1"/>
  <c r="CD427" i="1"/>
  <c r="BZ427" i="1"/>
  <c r="CK427" i="1"/>
  <c r="CW427" i="1"/>
  <c r="CG427" i="1"/>
  <c r="CO427" i="1"/>
  <c r="BY427" i="1"/>
  <c r="CS427" i="1"/>
  <c r="CC427" i="1"/>
  <c r="CX509" i="1"/>
  <c r="CT509" i="1"/>
  <c r="CP509" i="1"/>
  <c r="CL509" i="1"/>
  <c r="CH509" i="1"/>
  <c r="CD509" i="1"/>
  <c r="BZ509" i="1"/>
  <c r="CW509" i="1"/>
  <c r="CS509" i="1"/>
  <c r="CO509" i="1"/>
  <c r="CK509" i="1"/>
  <c r="CG509" i="1"/>
  <c r="CC509" i="1"/>
  <c r="BY509" i="1"/>
  <c r="N509" i="3" s="1"/>
  <c r="CZ509" i="1"/>
  <c r="CV509" i="1"/>
  <c r="CR509" i="1"/>
  <c r="CN509" i="1"/>
  <c r="CJ509" i="1"/>
  <c r="CF509" i="1"/>
  <c r="CB509" i="1"/>
  <c r="BX509" i="1"/>
  <c r="CU509" i="1"/>
  <c r="CE509" i="1"/>
  <c r="CQ509" i="1"/>
  <c r="CA509" i="1"/>
  <c r="CY509" i="1"/>
  <c r="CI509" i="1"/>
  <c r="CM509" i="1"/>
  <c r="CZ541" i="1"/>
  <c r="CV541" i="1"/>
  <c r="CR541" i="1"/>
  <c r="CN541" i="1"/>
  <c r="CJ541" i="1"/>
  <c r="CF541" i="1"/>
  <c r="CB541" i="1"/>
  <c r="BX541" i="1"/>
  <c r="CY541" i="1"/>
  <c r="CU541" i="1"/>
  <c r="CQ541" i="1"/>
  <c r="CM541" i="1"/>
  <c r="CI541" i="1"/>
  <c r="CE541" i="1"/>
  <c r="CA541" i="1"/>
  <c r="CW541" i="1"/>
  <c r="CS541" i="1"/>
  <c r="CO541" i="1"/>
  <c r="CK541" i="1"/>
  <c r="CG541" i="1"/>
  <c r="CC541" i="1"/>
  <c r="BY541" i="1"/>
  <c r="CX541" i="1"/>
  <c r="CH541" i="1"/>
  <c r="CT541" i="1"/>
  <c r="CD541" i="1"/>
  <c r="CP541" i="1"/>
  <c r="BZ541" i="1"/>
  <c r="CL541" i="1"/>
  <c r="CX174" i="1"/>
  <c r="CT174" i="1"/>
  <c r="CP174" i="1"/>
  <c r="CL174" i="1"/>
  <c r="CH174" i="1"/>
  <c r="CD174" i="1"/>
  <c r="BZ174" i="1"/>
  <c r="CZ174" i="1"/>
  <c r="CV174" i="1"/>
  <c r="CR174" i="1"/>
  <c r="CN174" i="1"/>
  <c r="CJ174" i="1"/>
  <c r="CF174" i="1"/>
  <c r="CB174" i="1"/>
  <c r="BX174" i="1"/>
  <c r="CY174" i="1"/>
  <c r="CQ174" i="1"/>
  <c r="CI174" i="1"/>
  <c r="CA174" i="1"/>
  <c r="CW174" i="1"/>
  <c r="CO174" i="1"/>
  <c r="CG174" i="1"/>
  <c r="BY174" i="1"/>
  <c r="CU174" i="1"/>
  <c r="CM174" i="1"/>
  <c r="CE174" i="1"/>
  <c r="CK174" i="1"/>
  <c r="CC174" i="1"/>
  <c r="CS174" i="1"/>
  <c r="CZ431" i="1"/>
  <c r="CV431" i="1"/>
  <c r="CR431" i="1"/>
  <c r="CN431" i="1"/>
  <c r="CJ431" i="1"/>
  <c r="CF431" i="1"/>
  <c r="CB431" i="1"/>
  <c r="BX431" i="1"/>
  <c r="CY431" i="1"/>
  <c r="CU431" i="1"/>
  <c r="CQ431" i="1"/>
  <c r="CM431" i="1"/>
  <c r="CI431" i="1"/>
  <c r="CE431" i="1"/>
  <c r="CA431" i="1"/>
  <c r="CX431" i="1"/>
  <c r="CT431" i="1"/>
  <c r="CP431" i="1"/>
  <c r="CL431" i="1"/>
  <c r="CH431" i="1"/>
  <c r="CD431" i="1"/>
  <c r="BZ431" i="1"/>
  <c r="CS431" i="1"/>
  <c r="CC431" i="1"/>
  <c r="CO431" i="1"/>
  <c r="BY431" i="1"/>
  <c r="CW431" i="1"/>
  <c r="CG431" i="1"/>
  <c r="CK431" i="1"/>
  <c r="CY456" i="1"/>
  <c r="CU456" i="1"/>
  <c r="CQ456" i="1"/>
  <c r="CM456" i="1"/>
  <c r="CI456" i="1"/>
  <c r="CE456" i="1"/>
  <c r="CA456" i="1"/>
  <c r="CV456" i="1"/>
  <c r="CP456" i="1"/>
  <c r="CK456" i="1"/>
  <c r="CF456" i="1"/>
  <c r="BZ456" i="1"/>
  <c r="CZ456" i="1"/>
  <c r="CT456" i="1"/>
  <c r="CO456" i="1"/>
  <c r="CJ456" i="1"/>
  <c r="CD456" i="1"/>
  <c r="BY456" i="1"/>
  <c r="CW456" i="1"/>
  <c r="CR456" i="1"/>
  <c r="CL456" i="1"/>
  <c r="CG456" i="1"/>
  <c r="CB456" i="1"/>
  <c r="CS456" i="1"/>
  <c r="BX456" i="1"/>
  <c r="CN456" i="1"/>
  <c r="CH456" i="1"/>
  <c r="CX456" i="1"/>
  <c r="CC456" i="1"/>
  <c r="CW229" i="1"/>
  <c r="CS229" i="1"/>
  <c r="CO229" i="1"/>
  <c r="CK229" i="1"/>
  <c r="CG229" i="1"/>
  <c r="CC229" i="1"/>
  <c r="BY229" i="1"/>
  <c r="CZ229" i="1"/>
  <c r="CV229" i="1"/>
  <c r="CR229" i="1"/>
  <c r="CN229" i="1"/>
  <c r="CJ229" i="1"/>
  <c r="CF229" i="1"/>
  <c r="CB229" i="1"/>
  <c r="BX229" i="1"/>
  <c r="CX229" i="1"/>
  <c r="CT229" i="1"/>
  <c r="CP229" i="1"/>
  <c r="CL229" i="1"/>
  <c r="CH229" i="1"/>
  <c r="CD229" i="1"/>
  <c r="BZ229" i="1"/>
  <c r="CY229" i="1"/>
  <c r="CI229" i="1"/>
  <c r="CU229" i="1"/>
  <c r="CE229" i="1"/>
  <c r="CQ229" i="1"/>
  <c r="CA229" i="1"/>
  <c r="CM229" i="1"/>
  <c r="CW155" i="1"/>
  <c r="CS155" i="1"/>
  <c r="CO155" i="1"/>
  <c r="CK155" i="1"/>
  <c r="CG155" i="1"/>
  <c r="CC155" i="1"/>
  <c r="BY155" i="1"/>
  <c r="CZ155" i="1"/>
  <c r="CV155" i="1"/>
  <c r="CR155" i="1"/>
  <c r="CN155" i="1"/>
  <c r="CJ155" i="1"/>
  <c r="CF155" i="1"/>
  <c r="CB155" i="1"/>
  <c r="BX155" i="1"/>
  <c r="CY155" i="1"/>
  <c r="CU155" i="1"/>
  <c r="CQ155" i="1"/>
  <c r="CM155" i="1"/>
  <c r="CI155" i="1"/>
  <c r="CE155" i="1"/>
  <c r="CA155" i="1"/>
  <c r="CX155" i="1"/>
  <c r="CH155" i="1"/>
  <c r="CT155" i="1"/>
  <c r="CD155" i="1"/>
  <c r="CL155" i="1"/>
  <c r="BZ155" i="1"/>
  <c r="CP155" i="1"/>
  <c r="CZ508" i="1"/>
  <c r="CV508" i="1"/>
  <c r="CR508" i="1"/>
  <c r="CN508" i="1"/>
  <c r="CJ508" i="1"/>
  <c r="CF508" i="1"/>
  <c r="CB508" i="1"/>
  <c r="BX508" i="1"/>
  <c r="BF508" i="3" s="1"/>
  <c r="CY508" i="1"/>
  <c r="CU508" i="1"/>
  <c r="CQ508" i="1"/>
  <c r="CM508" i="1"/>
  <c r="EQ508" i="1" s="1"/>
  <c r="CI508" i="1"/>
  <c r="CE508" i="1"/>
  <c r="CA508" i="1"/>
  <c r="CX508" i="1"/>
  <c r="CT508" i="1"/>
  <c r="CP508" i="1"/>
  <c r="CL508" i="1"/>
  <c r="CH508" i="1"/>
  <c r="CD508" i="1"/>
  <c r="BZ508" i="1"/>
  <c r="CS508" i="1"/>
  <c r="CC508" i="1"/>
  <c r="CO508" i="1"/>
  <c r="BY508" i="1"/>
  <c r="BD508" i="3" s="1"/>
  <c r="CW508" i="1"/>
  <c r="CG508" i="1"/>
  <c r="ER508" i="1" s="1"/>
  <c r="CK508" i="1"/>
  <c r="CZ533" i="1"/>
  <c r="CV533" i="1"/>
  <c r="CR533" i="1"/>
  <c r="CN533" i="1"/>
  <c r="CJ533" i="1"/>
  <c r="CF533" i="1"/>
  <c r="CB533" i="1"/>
  <c r="BX533" i="1"/>
  <c r="CY533" i="1"/>
  <c r="CU533" i="1"/>
  <c r="CQ533" i="1"/>
  <c r="CM533" i="1"/>
  <c r="CI533" i="1"/>
  <c r="CE533" i="1"/>
  <c r="CA533" i="1"/>
  <c r="CX533" i="1"/>
  <c r="CT533" i="1"/>
  <c r="CP533" i="1"/>
  <c r="CL533" i="1"/>
  <c r="CH533" i="1"/>
  <c r="CD533" i="1"/>
  <c r="BZ533" i="1"/>
  <c r="CO533" i="1"/>
  <c r="BY533" i="1"/>
  <c r="CK533" i="1"/>
  <c r="CS533" i="1"/>
  <c r="CC533" i="1"/>
  <c r="CW533" i="1"/>
  <c r="CG533" i="1"/>
  <c r="CY160" i="1"/>
  <c r="CU160" i="1"/>
  <c r="CQ160" i="1"/>
  <c r="CM160" i="1"/>
  <c r="CI160" i="1"/>
  <c r="CE160" i="1"/>
  <c r="CA160" i="1"/>
  <c r="CX160" i="1"/>
  <c r="CT160" i="1"/>
  <c r="CP160" i="1"/>
  <c r="CL160" i="1"/>
  <c r="CH160" i="1"/>
  <c r="CD160" i="1"/>
  <c r="BZ160" i="1"/>
  <c r="CW160" i="1"/>
  <c r="CS160" i="1"/>
  <c r="CO160" i="1"/>
  <c r="CK160" i="1"/>
  <c r="CG160" i="1"/>
  <c r="CC160" i="1"/>
  <c r="BY160" i="1"/>
  <c r="CR160" i="1"/>
  <c r="CB160" i="1"/>
  <c r="CN160" i="1"/>
  <c r="BX160" i="1"/>
  <c r="CV160" i="1"/>
  <c r="CF160" i="1"/>
  <c r="CJ160" i="1"/>
  <c r="CZ160" i="1"/>
  <c r="CX374" i="1"/>
  <c r="CT374" i="1"/>
  <c r="CP374" i="1"/>
  <c r="CL374" i="1"/>
  <c r="CH374" i="1"/>
  <c r="CD374" i="1"/>
  <c r="BZ374" i="1"/>
  <c r="CW374" i="1"/>
  <c r="CS374" i="1"/>
  <c r="CO374" i="1"/>
  <c r="CK374" i="1"/>
  <c r="CG374" i="1"/>
  <c r="CC374" i="1"/>
  <c r="BY374" i="1"/>
  <c r="CZ374" i="1"/>
  <c r="CV374" i="1"/>
  <c r="CR374" i="1"/>
  <c r="CN374" i="1"/>
  <c r="CJ374" i="1"/>
  <c r="CF374" i="1"/>
  <c r="CB374" i="1"/>
  <c r="BX374" i="1"/>
  <c r="CY374" i="1"/>
  <c r="CI374" i="1"/>
  <c r="CU374" i="1"/>
  <c r="CE374" i="1"/>
  <c r="CM374" i="1"/>
  <c r="CQ374" i="1"/>
  <c r="CA374" i="1"/>
  <c r="CX253" i="1"/>
  <c r="CT253" i="1"/>
  <c r="CP253" i="1"/>
  <c r="CL253" i="1"/>
  <c r="CH253" i="1"/>
  <c r="CD253" i="1"/>
  <c r="BZ253" i="1"/>
  <c r="CW253" i="1"/>
  <c r="CS253" i="1"/>
  <c r="CO253" i="1"/>
  <c r="CK253" i="1"/>
  <c r="CG253" i="1"/>
  <c r="CC253" i="1"/>
  <c r="BY253" i="1"/>
  <c r="CZ253" i="1"/>
  <c r="CV253" i="1"/>
  <c r="CR253" i="1"/>
  <c r="CN253" i="1"/>
  <c r="CJ253" i="1"/>
  <c r="CF253" i="1"/>
  <c r="CB253" i="1"/>
  <c r="BX253" i="1"/>
  <c r="CQ253" i="1"/>
  <c r="CA253" i="1"/>
  <c r="CM253" i="1"/>
  <c r="CU253" i="1"/>
  <c r="CE253" i="1"/>
  <c r="CY253" i="1"/>
  <c r="CI253" i="1"/>
  <c r="CX366" i="1"/>
  <c r="CT366" i="1"/>
  <c r="CP366" i="1"/>
  <c r="CL366" i="1"/>
  <c r="CH366" i="1"/>
  <c r="CD366" i="1"/>
  <c r="BZ366" i="1"/>
  <c r="CW366" i="1"/>
  <c r="CS366" i="1"/>
  <c r="CO366" i="1"/>
  <c r="CK366" i="1"/>
  <c r="CG366" i="1"/>
  <c r="CC366" i="1"/>
  <c r="BY366" i="1"/>
  <c r="CZ366" i="1"/>
  <c r="CV366" i="1"/>
  <c r="CR366" i="1"/>
  <c r="CN366" i="1"/>
  <c r="CJ366" i="1"/>
  <c r="CF366" i="1"/>
  <c r="CB366" i="1"/>
  <c r="BX366" i="1"/>
  <c r="CY366" i="1"/>
  <c r="CI366" i="1"/>
  <c r="CU366" i="1"/>
  <c r="CE366" i="1"/>
  <c r="CM366" i="1"/>
  <c r="CA366" i="1"/>
  <c r="CQ366" i="1"/>
  <c r="CY471" i="1"/>
  <c r="CU471" i="1"/>
  <c r="CQ471" i="1"/>
  <c r="CM471" i="1"/>
  <c r="CI471" i="1"/>
  <c r="CE471" i="1"/>
  <c r="CA471" i="1"/>
  <c r="CW471" i="1"/>
  <c r="CS471" i="1"/>
  <c r="CO471" i="1"/>
  <c r="CK471" i="1"/>
  <c r="CG471" i="1"/>
  <c r="CC471" i="1"/>
  <c r="BY471" i="1"/>
  <c r="CT471" i="1"/>
  <c r="CL471" i="1"/>
  <c r="CD471" i="1"/>
  <c r="CZ471" i="1"/>
  <c r="CR471" i="1"/>
  <c r="CJ471" i="1"/>
  <c r="CB471" i="1"/>
  <c r="CV471" i="1"/>
  <c r="CN471" i="1"/>
  <c r="CF471" i="1"/>
  <c r="BX471" i="1"/>
  <c r="CH471" i="1"/>
  <c r="BZ471" i="1"/>
  <c r="CX471" i="1"/>
  <c r="CP471" i="1"/>
  <c r="CW445" i="1"/>
  <c r="CS445" i="1"/>
  <c r="CO445" i="1"/>
  <c r="CK445" i="1"/>
  <c r="CG445" i="1"/>
  <c r="CC445" i="1"/>
  <c r="CX445" i="1"/>
  <c r="CR445" i="1"/>
  <c r="CM445" i="1"/>
  <c r="CH445" i="1"/>
  <c r="CB445" i="1"/>
  <c r="BX445" i="1"/>
  <c r="AW445" i="3" s="1"/>
  <c r="CV445" i="1"/>
  <c r="CQ445" i="1"/>
  <c r="CL445" i="1"/>
  <c r="CF445" i="1"/>
  <c r="CA445" i="1"/>
  <c r="CZ445" i="1"/>
  <c r="CU445" i="1"/>
  <c r="CP445" i="1"/>
  <c r="CJ445" i="1"/>
  <c r="CE445" i="1"/>
  <c r="BZ445" i="1"/>
  <c r="CT445" i="1"/>
  <c r="BY445" i="1"/>
  <c r="H445" i="3" s="1"/>
  <c r="CN445" i="1"/>
  <c r="CY445" i="1"/>
  <c r="CD445" i="1"/>
  <c r="CI445" i="1"/>
  <c r="CW203" i="1"/>
  <c r="CS203" i="1"/>
  <c r="CO203" i="1"/>
  <c r="CK203" i="1"/>
  <c r="CG203" i="1"/>
  <c r="CC203" i="1"/>
  <c r="BY203" i="1"/>
  <c r="CZ203" i="1"/>
  <c r="CV203" i="1"/>
  <c r="CR203" i="1"/>
  <c r="CN203" i="1"/>
  <c r="CJ203" i="1"/>
  <c r="CF203" i="1"/>
  <c r="CB203" i="1"/>
  <c r="BX203" i="1"/>
  <c r="CX203" i="1"/>
  <c r="CT203" i="1"/>
  <c r="CP203" i="1"/>
  <c r="CL203" i="1"/>
  <c r="CH203" i="1"/>
  <c r="CD203" i="1"/>
  <c r="BZ203" i="1"/>
  <c r="CU203" i="1"/>
  <c r="CE203" i="1"/>
  <c r="CQ203" i="1"/>
  <c r="CA203" i="1"/>
  <c r="CM203" i="1"/>
  <c r="CI203" i="1"/>
  <c r="CY203" i="1"/>
  <c r="CW147" i="1"/>
  <c r="CS147" i="1"/>
  <c r="CO147" i="1"/>
  <c r="CK147" i="1"/>
  <c r="CG147" i="1"/>
  <c r="CC147" i="1"/>
  <c r="BY147" i="1"/>
  <c r="T147" i="3" s="1"/>
  <c r="CZ147" i="1"/>
  <c r="CV147" i="1"/>
  <c r="CR147" i="1"/>
  <c r="CN147" i="1"/>
  <c r="CJ147" i="1"/>
  <c r="CF147" i="1"/>
  <c r="CB147" i="1"/>
  <c r="BX147" i="1"/>
  <c r="AN147" i="3" s="1"/>
  <c r="CY147" i="1"/>
  <c r="CU147" i="1"/>
  <c r="CQ147" i="1"/>
  <c r="CM147" i="1"/>
  <c r="CI147" i="1"/>
  <c r="CE147" i="1"/>
  <c r="CA147" i="1"/>
  <c r="CX147" i="1"/>
  <c r="CH147" i="1"/>
  <c r="CT147" i="1"/>
  <c r="CD147" i="1"/>
  <c r="CL147" i="1"/>
  <c r="CP147" i="1"/>
  <c r="BZ147" i="1"/>
  <c r="CW213" i="1"/>
  <c r="CS213" i="1"/>
  <c r="CO213" i="1"/>
  <c r="CK213" i="1"/>
  <c r="CG213" i="1"/>
  <c r="CC213" i="1"/>
  <c r="BY213" i="1"/>
  <c r="CZ213" i="1"/>
  <c r="CV213" i="1"/>
  <c r="CR213" i="1"/>
  <c r="CN213" i="1"/>
  <c r="CJ213" i="1"/>
  <c r="CF213" i="1"/>
  <c r="CB213" i="1"/>
  <c r="BX213" i="1"/>
  <c r="CX213" i="1"/>
  <c r="CT213" i="1"/>
  <c r="CP213" i="1"/>
  <c r="CL213" i="1"/>
  <c r="CH213" i="1"/>
  <c r="CD213" i="1"/>
  <c r="BZ213" i="1"/>
  <c r="CY213" i="1"/>
  <c r="CI213" i="1"/>
  <c r="CU213" i="1"/>
  <c r="CE213" i="1"/>
  <c r="CQ213" i="1"/>
  <c r="CA213" i="1"/>
  <c r="CM213" i="1"/>
  <c r="CW215" i="1"/>
  <c r="CS215" i="1"/>
  <c r="CO215" i="1"/>
  <c r="CK215" i="1"/>
  <c r="CG215" i="1"/>
  <c r="CC215" i="1"/>
  <c r="BY215" i="1"/>
  <c r="CZ215" i="1"/>
  <c r="CV215" i="1"/>
  <c r="CR215" i="1"/>
  <c r="CN215" i="1"/>
  <c r="CJ215" i="1"/>
  <c r="CF215" i="1"/>
  <c r="CB215" i="1"/>
  <c r="BX215" i="1"/>
  <c r="CX215" i="1"/>
  <c r="CT215" i="1"/>
  <c r="CP215" i="1"/>
  <c r="CL215" i="1"/>
  <c r="CH215" i="1"/>
  <c r="CD215" i="1"/>
  <c r="BZ215" i="1"/>
  <c r="CM215" i="1"/>
  <c r="CY215" i="1"/>
  <c r="CI215" i="1"/>
  <c r="CU215" i="1"/>
  <c r="CE215" i="1"/>
  <c r="CQ215" i="1"/>
  <c r="CA215" i="1"/>
  <c r="CZ512" i="1"/>
  <c r="CV512" i="1"/>
  <c r="CR512" i="1"/>
  <c r="CN512" i="1"/>
  <c r="CJ512" i="1"/>
  <c r="CF512" i="1"/>
  <c r="CB512" i="1"/>
  <c r="BX512" i="1"/>
  <c r="CY512" i="1"/>
  <c r="CU512" i="1"/>
  <c r="CQ512" i="1"/>
  <c r="CM512" i="1"/>
  <c r="CI512" i="1"/>
  <c r="CE512" i="1"/>
  <c r="CA512" i="1"/>
  <c r="CX512" i="1"/>
  <c r="CT512" i="1"/>
  <c r="CP512" i="1"/>
  <c r="CL512" i="1"/>
  <c r="CH512" i="1"/>
  <c r="CD512" i="1"/>
  <c r="BZ512" i="1"/>
  <c r="CK512" i="1"/>
  <c r="CW512" i="1"/>
  <c r="CG512" i="1"/>
  <c r="CO512" i="1"/>
  <c r="BY512" i="1"/>
  <c r="CS512" i="1"/>
  <c r="CC512" i="1"/>
  <c r="CX275" i="1"/>
  <c r="CT275" i="1"/>
  <c r="CP275" i="1"/>
  <c r="CL275" i="1"/>
  <c r="CH275" i="1"/>
  <c r="CD275" i="1"/>
  <c r="BZ275" i="1"/>
  <c r="CW275" i="1"/>
  <c r="CS275" i="1"/>
  <c r="CO275" i="1"/>
  <c r="CK275" i="1"/>
  <c r="CG275" i="1"/>
  <c r="CC275" i="1"/>
  <c r="BY275" i="1"/>
  <c r="CZ275" i="1"/>
  <c r="CV275" i="1"/>
  <c r="CR275" i="1"/>
  <c r="CN275" i="1"/>
  <c r="CJ275" i="1"/>
  <c r="CF275" i="1"/>
  <c r="CB275" i="1"/>
  <c r="BX275" i="1"/>
  <c r="CM275" i="1"/>
  <c r="CY275" i="1"/>
  <c r="CI275" i="1"/>
  <c r="CQ275" i="1"/>
  <c r="CA275" i="1"/>
  <c r="CU275" i="1"/>
  <c r="CE275" i="1"/>
  <c r="CW470" i="1"/>
  <c r="CS470" i="1"/>
  <c r="CO470" i="1"/>
  <c r="CK470" i="1"/>
  <c r="CG470" i="1"/>
  <c r="CC470" i="1"/>
  <c r="BY470" i="1"/>
  <c r="H470" i="3" s="1"/>
  <c r="CY470" i="1"/>
  <c r="CU470" i="1"/>
  <c r="CQ470" i="1"/>
  <c r="CM470" i="1"/>
  <c r="CI470" i="1"/>
  <c r="CE470" i="1"/>
  <c r="CA470" i="1"/>
  <c r="CZ470" i="1"/>
  <c r="CR470" i="1"/>
  <c r="CJ470" i="1"/>
  <c r="CB470" i="1"/>
  <c r="CX470" i="1"/>
  <c r="CP470" i="1"/>
  <c r="CH470" i="1"/>
  <c r="BZ470" i="1"/>
  <c r="CT470" i="1"/>
  <c r="CL470" i="1"/>
  <c r="CD470" i="1"/>
  <c r="CF470" i="1"/>
  <c r="BX470" i="1"/>
  <c r="BL470" i="3" s="1"/>
  <c r="CV470" i="1"/>
  <c r="CN470" i="1"/>
  <c r="CZ514" i="1"/>
  <c r="CV514" i="1"/>
  <c r="CR514" i="1"/>
  <c r="CN514" i="1"/>
  <c r="CJ514" i="1"/>
  <c r="CF514" i="1"/>
  <c r="CB514" i="1"/>
  <c r="BX514" i="1"/>
  <c r="CY514" i="1"/>
  <c r="CU514" i="1"/>
  <c r="CQ514" i="1"/>
  <c r="CM514" i="1"/>
  <c r="CI514" i="1"/>
  <c r="CE514" i="1"/>
  <c r="CA514" i="1"/>
  <c r="CX514" i="1"/>
  <c r="CT514" i="1"/>
  <c r="CP514" i="1"/>
  <c r="CL514" i="1"/>
  <c r="CH514" i="1"/>
  <c r="CD514" i="1"/>
  <c r="BZ514" i="1"/>
  <c r="CO514" i="1"/>
  <c r="BY514" i="1"/>
  <c r="AU514" i="3" s="1"/>
  <c r="CK514" i="1"/>
  <c r="CS514" i="1"/>
  <c r="CC514" i="1"/>
  <c r="CW514" i="1"/>
  <c r="CG514" i="1"/>
  <c r="CW233" i="1"/>
  <c r="CS233" i="1"/>
  <c r="CO233" i="1"/>
  <c r="CK233" i="1"/>
  <c r="CG233" i="1"/>
  <c r="CC233" i="1"/>
  <c r="BY233" i="1"/>
  <c r="CZ233" i="1"/>
  <c r="CV233" i="1"/>
  <c r="CR233" i="1"/>
  <c r="CN233" i="1"/>
  <c r="CJ233" i="1"/>
  <c r="CF233" i="1"/>
  <c r="CB233" i="1"/>
  <c r="BX233" i="1"/>
  <c r="CX233" i="1"/>
  <c r="CT233" i="1"/>
  <c r="CP233" i="1"/>
  <c r="CL233" i="1"/>
  <c r="CH233" i="1"/>
  <c r="CD233" i="1"/>
  <c r="BZ233" i="1"/>
  <c r="CQ233" i="1"/>
  <c r="CA233" i="1"/>
  <c r="CM233" i="1"/>
  <c r="CY233" i="1"/>
  <c r="CI233" i="1"/>
  <c r="CE233" i="1"/>
  <c r="CU233" i="1"/>
  <c r="CX444" i="1"/>
  <c r="CT444" i="1"/>
  <c r="CP444" i="1"/>
  <c r="CL444" i="1"/>
  <c r="CH444" i="1"/>
  <c r="CD444" i="1"/>
  <c r="BZ444" i="1"/>
  <c r="CW444" i="1"/>
  <c r="CS444" i="1"/>
  <c r="CO444" i="1"/>
  <c r="CK444" i="1"/>
  <c r="CG444" i="1"/>
  <c r="CC444" i="1"/>
  <c r="BY444" i="1"/>
  <c r="CZ444" i="1"/>
  <c r="CV444" i="1"/>
  <c r="CR444" i="1"/>
  <c r="CN444" i="1"/>
  <c r="CJ444" i="1"/>
  <c r="CF444" i="1"/>
  <c r="CB444" i="1"/>
  <c r="BX444" i="1"/>
  <c r="CM444" i="1"/>
  <c r="CY444" i="1"/>
  <c r="CI444" i="1"/>
  <c r="CQ444" i="1"/>
  <c r="CA444" i="1"/>
  <c r="CU444" i="1"/>
  <c r="CE444" i="1"/>
  <c r="CZ335" i="1"/>
  <c r="CV335" i="1"/>
  <c r="CR335" i="1"/>
  <c r="CN335" i="1"/>
  <c r="CJ335" i="1"/>
  <c r="CF335" i="1"/>
  <c r="CB335" i="1"/>
  <c r="BX335" i="1"/>
  <c r="CY335" i="1"/>
  <c r="CU335" i="1"/>
  <c r="CQ335" i="1"/>
  <c r="CM335" i="1"/>
  <c r="CI335" i="1"/>
  <c r="CE335" i="1"/>
  <c r="CA335" i="1"/>
  <c r="CW335" i="1"/>
  <c r="CS335" i="1"/>
  <c r="CO335" i="1"/>
  <c r="CK335" i="1"/>
  <c r="CG335" i="1"/>
  <c r="CC335" i="1"/>
  <c r="BY335" i="1"/>
  <c r="CX335" i="1"/>
  <c r="CH335" i="1"/>
  <c r="CT335" i="1"/>
  <c r="CD335" i="1"/>
  <c r="CP335" i="1"/>
  <c r="BZ335" i="1"/>
  <c r="CL335" i="1"/>
  <c r="CX542" i="1"/>
  <c r="CT542" i="1"/>
  <c r="CP542" i="1"/>
  <c r="CL542" i="1"/>
  <c r="CH542" i="1"/>
  <c r="CD542" i="1"/>
  <c r="BZ542" i="1"/>
  <c r="CW542" i="1"/>
  <c r="CS542" i="1"/>
  <c r="CO542" i="1"/>
  <c r="CK542" i="1"/>
  <c r="CG542" i="1"/>
  <c r="CC542" i="1"/>
  <c r="BY542" i="1"/>
  <c r="CY542" i="1"/>
  <c r="CU542" i="1"/>
  <c r="CQ542" i="1"/>
  <c r="CM542" i="1"/>
  <c r="CI542" i="1"/>
  <c r="CE542" i="1"/>
  <c r="CA542" i="1"/>
  <c r="CZ542" i="1"/>
  <c r="CJ542" i="1"/>
  <c r="CV542" i="1"/>
  <c r="CF542" i="1"/>
  <c r="CR542" i="1"/>
  <c r="CB542" i="1"/>
  <c r="CN542" i="1"/>
  <c r="BX542" i="1"/>
  <c r="CX289" i="1"/>
  <c r="CT289" i="1"/>
  <c r="CP289" i="1"/>
  <c r="CL289" i="1"/>
  <c r="CH289" i="1"/>
  <c r="CD289" i="1"/>
  <c r="BZ289" i="1"/>
  <c r="CW289" i="1"/>
  <c r="CS289" i="1"/>
  <c r="CO289" i="1"/>
  <c r="CK289" i="1"/>
  <c r="CG289" i="1"/>
  <c r="CC289" i="1"/>
  <c r="BY289" i="1"/>
  <c r="AC289" i="3" s="1"/>
  <c r="CZ289" i="1"/>
  <c r="CV289" i="1"/>
  <c r="CR289" i="1"/>
  <c r="CN289" i="1"/>
  <c r="CJ289" i="1"/>
  <c r="CF289" i="1"/>
  <c r="CB289" i="1"/>
  <c r="BX289" i="1"/>
  <c r="J289" i="3" s="1"/>
  <c r="CY289" i="1"/>
  <c r="CI289" i="1"/>
  <c r="CU289" i="1"/>
  <c r="CE289" i="1"/>
  <c r="CM289" i="1"/>
  <c r="CA289" i="1"/>
  <c r="CQ289" i="1"/>
  <c r="CZ433" i="1"/>
  <c r="CV433" i="1"/>
  <c r="CR433" i="1"/>
  <c r="CN433" i="1"/>
  <c r="CJ433" i="1"/>
  <c r="CF433" i="1"/>
  <c r="CB433" i="1"/>
  <c r="BX433" i="1"/>
  <c r="CY433" i="1"/>
  <c r="CU433" i="1"/>
  <c r="CQ433" i="1"/>
  <c r="CM433" i="1"/>
  <c r="CI433" i="1"/>
  <c r="CE433" i="1"/>
  <c r="CA433" i="1"/>
  <c r="CX433" i="1"/>
  <c r="CT433" i="1"/>
  <c r="CP433" i="1"/>
  <c r="CL433" i="1"/>
  <c r="CH433" i="1"/>
  <c r="CD433" i="1"/>
  <c r="BZ433" i="1"/>
  <c r="CW433" i="1"/>
  <c r="CG433" i="1"/>
  <c r="CS433" i="1"/>
  <c r="CC433" i="1"/>
  <c r="CK433" i="1"/>
  <c r="CO433" i="1"/>
  <c r="BY433" i="1"/>
  <c r="CZ296" i="1"/>
  <c r="CV296" i="1"/>
  <c r="CR296" i="1"/>
  <c r="CN296" i="1"/>
  <c r="CJ296" i="1"/>
  <c r="CF296" i="1"/>
  <c r="CB296" i="1"/>
  <c r="BX296" i="1"/>
  <c r="CY296" i="1"/>
  <c r="CU296" i="1"/>
  <c r="CQ296" i="1"/>
  <c r="CM296" i="1"/>
  <c r="CI296" i="1"/>
  <c r="CE296" i="1"/>
  <c r="CA296" i="1"/>
  <c r="CX296" i="1"/>
  <c r="CT296" i="1"/>
  <c r="CP296" i="1"/>
  <c r="CL296" i="1"/>
  <c r="CH296" i="1"/>
  <c r="CD296" i="1"/>
  <c r="BZ296" i="1"/>
  <c r="CW296" i="1"/>
  <c r="CG296" i="1"/>
  <c r="CS296" i="1"/>
  <c r="CC296" i="1"/>
  <c r="CK296" i="1"/>
  <c r="CO296" i="1"/>
  <c r="BY296" i="1"/>
  <c r="CZ268" i="1"/>
  <c r="CV268" i="1"/>
  <c r="CR268" i="1"/>
  <c r="CN268" i="1"/>
  <c r="CJ268" i="1"/>
  <c r="CF268" i="1"/>
  <c r="CB268" i="1"/>
  <c r="BX268" i="1"/>
  <c r="AH268" i="3" s="1"/>
  <c r="CY268" i="1"/>
  <c r="CU268" i="1"/>
  <c r="CQ268" i="1"/>
  <c r="CM268" i="1"/>
  <c r="CI268" i="1"/>
  <c r="CE268" i="1"/>
  <c r="CA268" i="1"/>
  <c r="CX268" i="1"/>
  <c r="CT268" i="1"/>
  <c r="CP268" i="1"/>
  <c r="CL268" i="1"/>
  <c r="CH268" i="1"/>
  <c r="CD268" i="1"/>
  <c r="BZ268" i="1"/>
  <c r="CO268" i="1"/>
  <c r="BY268" i="1"/>
  <c r="BA268" i="3" s="1"/>
  <c r="CK268" i="1"/>
  <c r="CS268" i="1"/>
  <c r="CC268" i="1"/>
  <c r="CW268" i="1"/>
  <c r="CG268" i="1"/>
  <c r="CX267" i="1"/>
  <c r="CT267" i="1"/>
  <c r="CP267" i="1"/>
  <c r="CL267" i="1"/>
  <c r="CH267" i="1"/>
  <c r="CD267" i="1"/>
  <c r="BZ267" i="1"/>
  <c r="CW267" i="1"/>
  <c r="CS267" i="1"/>
  <c r="CO267" i="1"/>
  <c r="CK267" i="1"/>
  <c r="CG267" i="1"/>
  <c r="CC267" i="1"/>
  <c r="BY267" i="1"/>
  <c r="CZ267" i="1"/>
  <c r="CV267" i="1"/>
  <c r="CR267" i="1"/>
  <c r="CN267" i="1"/>
  <c r="CJ267" i="1"/>
  <c r="CF267" i="1"/>
  <c r="CB267" i="1"/>
  <c r="BX267" i="1"/>
  <c r="CM267" i="1"/>
  <c r="CY267" i="1"/>
  <c r="CI267" i="1"/>
  <c r="CQ267" i="1"/>
  <c r="CA267" i="1"/>
  <c r="CU267" i="1"/>
  <c r="CE267" i="1"/>
  <c r="CX378" i="1"/>
  <c r="CT378" i="1"/>
  <c r="CP378" i="1"/>
  <c r="CL378" i="1"/>
  <c r="CH378" i="1"/>
  <c r="CD378" i="1"/>
  <c r="BZ378" i="1"/>
  <c r="CW378" i="1"/>
  <c r="CS378" i="1"/>
  <c r="CO378" i="1"/>
  <c r="CK378" i="1"/>
  <c r="CG378" i="1"/>
  <c r="CC378" i="1"/>
  <c r="BY378" i="1"/>
  <c r="CZ378" i="1"/>
  <c r="CV378" i="1"/>
  <c r="CR378" i="1"/>
  <c r="CN378" i="1"/>
  <c r="CJ378" i="1"/>
  <c r="CF378" i="1"/>
  <c r="CB378" i="1"/>
  <c r="BX378" i="1"/>
  <c r="CQ378" i="1"/>
  <c r="CA378" i="1"/>
  <c r="CM378" i="1"/>
  <c r="CU378" i="1"/>
  <c r="CE378" i="1"/>
  <c r="CY378" i="1"/>
  <c r="CI378" i="1"/>
  <c r="CX418" i="1"/>
  <c r="CT418" i="1"/>
  <c r="CP418" i="1"/>
  <c r="CL418" i="1"/>
  <c r="CH418" i="1"/>
  <c r="CD418" i="1"/>
  <c r="BZ418" i="1"/>
  <c r="CW418" i="1"/>
  <c r="CS418" i="1"/>
  <c r="CO418" i="1"/>
  <c r="CK418" i="1"/>
  <c r="CG418" i="1"/>
  <c r="CC418" i="1"/>
  <c r="BY418" i="1"/>
  <c r="CZ418" i="1"/>
  <c r="CV418" i="1"/>
  <c r="CR418" i="1"/>
  <c r="CN418" i="1"/>
  <c r="CJ418" i="1"/>
  <c r="CF418" i="1"/>
  <c r="CB418" i="1"/>
  <c r="BX418" i="1"/>
  <c r="CY418" i="1"/>
  <c r="CI418" i="1"/>
  <c r="CU418" i="1"/>
  <c r="CE418" i="1"/>
  <c r="CM418" i="1"/>
  <c r="CQ418" i="1"/>
  <c r="CA418" i="1"/>
  <c r="CW199" i="1"/>
  <c r="CS199" i="1"/>
  <c r="CO199" i="1"/>
  <c r="CK199" i="1"/>
  <c r="CG199" i="1"/>
  <c r="CC199" i="1"/>
  <c r="BY199" i="1"/>
  <c r="CZ199" i="1"/>
  <c r="CV199" i="1"/>
  <c r="CR199" i="1"/>
  <c r="CN199" i="1"/>
  <c r="CJ199" i="1"/>
  <c r="CF199" i="1"/>
  <c r="CB199" i="1"/>
  <c r="BX199" i="1"/>
  <c r="CX199" i="1"/>
  <c r="CT199" i="1"/>
  <c r="CP199" i="1"/>
  <c r="CL199" i="1"/>
  <c r="CH199" i="1"/>
  <c r="CD199" i="1"/>
  <c r="BZ199" i="1"/>
  <c r="CM199" i="1"/>
  <c r="CY199" i="1"/>
  <c r="CI199" i="1"/>
  <c r="CU199" i="1"/>
  <c r="CE199" i="1"/>
  <c r="CA199" i="1"/>
  <c r="CQ199" i="1"/>
  <c r="CX344" i="1"/>
  <c r="CT344" i="1"/>
  <c r="CP344" i="1"/>
  <c r="CL344" i="1"/>
  <c r="CH344" i="1"/>
  <c r="CD344" i="1"/>
  <c r="BZ344" i="1"/>
  <c r="CW344" i="1"/>
  <c r="CS344" i="1"/>
  <c r="CO344" i="1"/>
  <c r="CK344" i="1"/>
  <c r="CG344" i="1"/>
  <c r="CC344" i="1"/>
  <c r="BY344" i="1"/>
  <c r="CY344" i="1"/>
  <c r="CU344" i="1"/>
  <c r="CQ344" i="1"/>
  <c r="CM344" i="1"/>
  <c r="CI344" i="1"/>
  <c r="CE344" i="1"/>
  <c r="CA344" i="1"/>
  <c r="CZ344" i="1"/>
  <c r="CJ344" i="1"/>
  <c r="CV344" i="1"/>
  <c r="CF344" i="1"/>
  <c r="CR344" i="1"/>
  <c r="CB344" i="1"/>
  <c r="BX344" i="1"/>
  <c r="CN344" i="1"/>
  <c r="CX498" i="1"/>
  <c r="CT498" i="1"/>
  <c r="CP498" i="1"/>
  <c r="CL498" i="1"/>
  <c r="CH498" i="1"/>
  <c r="CD498" i="1"/>
  <c r="BZ498" i="1"/>
  <c r="CW498" i="1"/>
  <c r="CS498" i="1"/>
  <c r="CO498" i="1"/>
  <c r="CK498" i="1"/>
  <c r="CG498" i="1"/>
  <c r="CC498" i="1"/>
  <c r="BY498" i="1"/>
  <c r="AC498" i="3" s="1"/>
  <c r="CY498" i="1"/>
  <c r="CU498" i="1"/>
  <c r="CQ498" i="1"/>
  <c r="CM498" i="1"/>
  <c r="CI498" i="1"/>
  <c r="CE498" i="1"/>
  <c r="CA498" i="1"/>
  <c r="CN498" i="1"/>
  <c r="BX498" i="1"/>
  <c r="AN498" i="3" s="1"/>
  <c r="CV498" i="1"/>
  <c r="CF498" i="1"/>
  <c r="CR498" i="1"/>
  <c r="CB498" i="1"/>
  <c r="CJ498" i="1"/>
  <c r="CZ498" i="1"/>
  <c r="CX259" i="1"/>
  <c r="CT259" i="1"/>
  <c r="CP259" i="1"/>
  <c r="CL259" i="1"/>
  <c r="CH259" i="1"/>
  <c r="CD259" i="1"/>
  <c r="BZ259" i="1"/>
  <c r="CW259" i="1"/>
  <c r="CS259" i="1"/>
  <c r="CO259" i="1"/>
  <c r="CK259" i="1"/>
  <c r="CG259" i="1"/>
  <c r="CC259" i="1"/>
  <c r="BY259" i="1"/>
  <c r="CZ259" i="1"/>
  <c r="CV259" i="1"/>
  <c r="CR259" i="1"/>
  <c r="CN259" i="1"/>
  <c r="CJ259" i="1"/>
  <c r="CF259" i="1"/>
  <c r="CB259" i="1"/>
  <c r="BX259" i="1"/>
  <c r="CM259" i="1"/>
  <c r="CY259" i="1"/>
  <c r="CI259" i="1"/>
  <c r="CQ259" i="1"/>
  <c r="CA259" i="1"/>
  <c r="CE259" i="1"/>
  <c r="CU259" i="1"/>
  <c r="CZ345" i="1"/>
  <c r="CV345" i="1"/>
  <c r="CR345" i="1"/>
  <c r="CN345" i="1"/>
  <c r="CJ345" i="1"/>
  <c r="CF345" i="1"/>
  <c r="CB345" i="1"/>
  <c r="BX345" i="1"/>
  <c r="CY345" i="1"/>
  <c r="CU345" i="1"/>
  <c r="CQ345" i="1"/>
  <c r="CM345" i="1"/>
  <c r="CI345" i="1"/>
  <c r="CE345" i="1"/>
  <c r="CA345" i="1"/>
  <c r="CW345" i="1"/>
  <c r="CS345" i="1"/>
  <c r="CO345" i="1"/>
  <c r="CK345" i="1"/>
  <c r="CG345" i="1"/>
  <c r="CC345" i="1"/>
  <c r="BY345" i="1"/>
  <c r="CL345" i="1"/>
  <c r="CX345" i="1"/>
  <c r="CH345" i="1"/>
  <c r="CT345" i="1"/>
  <c r="CD345" i="1"/>
  <c r="CP345" i="1"/>
  <c r="BZ345" i="1"/>
  <c r="CX305" i="1"/>
  <c r="CT305" i="1"/>
  <c r="CP305" i="1"/>
  <c r="CL305" i="1"/>
  <c r="CH305" i="1"/>
  <c r="CD305" i="1"/>
  <c r="BZ305" i="1"/>
  <c r="CW305" i="1"/>
  <c r="CS305" i="1"/>
  <c r="CO305" i="1"/>
  <c r="CK305" i="1"/>
  <c r="CG305" i="1"/>
  <c r="CC305" i="1"/>
  <c r="BY305" i="1"/>
  <c r="CZ305" i="1"/>
  <c r="CV305" i="1"/>
  <c r="CR305" i="1"/>
  <c r="CN305" i="1"/>
  <c r="CJ305" i="1"/>
  <c r="CF305" i="1"/>
  <c r="CB305" i="1"/>
  <c r="BX305" i="1"/>
  <c r="CY305" i="1"/>
  <c r="CI305" i="1"/>
  <c r="CU305" i="1"/>
  <c r="CE305" i="1"/>
  <c r="CM305" i="1"/>
  <c r="CQ305" i="1"/>
  <c r="CA305" i="1"/>
  <c r="CZ316" i="1"/>
  <c r="CV316" i="1"/>
  <c r="CR316" i="1"/>
  <c r="CN316" i="1"/>
  <c r="CJ316" i="1"/>
  <c r="CF316" i="1"/>
  <c r="CB316" i="1"/>
  <c r="BX316" i="1"/>
  <c r="CY316" i="1"/>
  <c r="CU316" i="1"/>
  <c r="CQ316" i="1"/>
  <c r="CM316" i="1"/>
  <c r="CI316" i="1"/>
  <c r="CE316" i="1"/>
  <c r="CA316" i="1"/>
  <c r="CX316" i="1"/>
  <c r="CT316" i="1"/>
  <c r="CP316" i="1"/>
  <c r="CL316" i="1"/>
  <c r="CH316" i="1"/>
  <c r="CD316" i="1"/>
  <c r="BZ316" i="1"/>
  <c r="CO316" i="1"/>
  <c r="BY316" i="1"/>
  <c r="CK316" i="1"/>
  <c r="CS316" i="1"/>
  <c r="CC316" i="1"/>
  <c r="CW316" i="1"/>
  <c r="CG316" i="1"/>
  <c r="CZ385" i="1"/>
  <c r="CV385" i="1"/>
  <c r="CR385" i="1"/>
  <c r="CN385" i="1"/>
  <c r="CJ385" i="1"/>
  <c r="CF385" i="1"/>
  <c r="CB385" i="1"/>
  <c r="BX385" i="1"/>
  <c r="CY385" i="1"/>
  <c r="CU385" i="1"/>
  <c r="CQ385" i="1"/>
  <c r="CM385" i="1"/>
  <c r="CI385" i="1"/>
  <c r="CE385" i="1"/>
  <c r="CA385" i="1"/>
  <c r="CX385" i="1"/>
  <c r="CT385" i="1"/>
  <c r="CP385" i="1"/>
  <c r="CL385" i="1"/>
  <c r="CH385" i="1"/>
  <c r="CD385" i="1"/>
  <c r="BZ385" i="1"/>
  <c r="CO385" i="1"/>
  <c r="BY385" i="1"/>
  <c r="E385" i="3" s="1"/>
  <c r="CK385" i="1"/>
  <c r="CS385" i="1"/>
  <c r="CC385" i="1"/>
  <c r="CG385" i="1"/>
  <c r="CW385" i="1"/>
  <c r="CW227" i="1"/>
  <c r="CS227" i="1"/>
  <c r="CO227" i="1"/>
  <c r="CK227" i="1"/>
  <c r="CG227" i="1"/>
  <c r="CC227" i="1"/>
  <c r="BY227" i="1"/>
  <c r="CZ227" i="1"/>
  <c r="CV227" i="1"/>
  <c r="CR227" i="1"/>
  <c r="CN227" i="1"/>
  <c r="CJ227" i="1"/>
  <c r="CF227" i="1"/>
  <c r="CB227" i="1"/>
  <c r="BX227" i="1"/>
  <c r="CX227" i="1"/>
  <c r="CT227" i="1"/>
  <c r="CP227" i="1"/>
  <c r="CL227" i="1"/>
  <c r="CH227" i="1"/>
  <c r="CD227" i="1"/>
  <c r="BZ227" i="1"/>
  <c r="CU227" i="1"/>
  <c r="CE227" i="1"/>
  <c r="CQ227" i="1"/>
  <c r="CA227" i="1"/>
  <c r="CM227" i="1"/>
  <c r="CY227" i="1"/>
  <c r="CI227" i="1"/>
  <c r="CY452" i="1"/>
  <c r="CU452" i="1"/>
  <c r="CQ452" i="1"/>
  <c r="CM452" i="1"/>
  <c r="CI452" i="1"/>
  <c r="CE452" i="1"/>
  <c r="CA452" i="1"/>
  <c r="CW452" i="1"/>
  <c r="CR452" i="1"/>
  <c r="CL452" i="1"/>
  <c r="CG452" i="1"/>
  <c r="CB452" i="1"/>
  <c r="CZ452" i="1"/>
  <c r="CT452" i="1"/>
  <c r="CO452" i="1"/>
  <c r="CJ452" i="1"/>
  <c r="CD452" i="1"/>
  <c r="BY452" i="1"/>
  <c r="CX452" i="1"/>
  <c r="CN452" i="1"/>
  <c r="CC452" i="1"/>
  <c r="CV452" i="1"/>
  <c r="CK452" i="1"/>
  <c r="BZ452" i="1"/>
  <c r="CS452" i="1"/>
  <c r="CH452" i="1"/>
  <c r="BX452" i="1"/>
  <c r="CF452" i="1"/>
  <c r="CP452" i="1"/>
  <c r="CY186" i="1"/>
  <c r="CU186" i="1"/>
  <c r="CQ186" i="1"/>
  <c r="CM186" i="1"/>
  <c r="CI186" i="1"/>
  <c r="CE186" i="1"/>
  <c r="CA186" i="1"/>
  <c r="CX186" i="1"/>
  <c r="CT186" i="1"/>
  <c r="CP186" i="1"/>
  <c r="CL186" i="1"/>
  <c r="CH186" i="1"/>
  <c r="CD186" i="1"/>
  <c r="BZ186" i="1"/>
  <c r="CZ186" i="1"/>
  <c r="CV186" i="1"/>
  <c r="CR186" i="1"/>
  <c r="CN186" i="1"/>
  <c r="CJ186" i="1"/>
  <c r="CF186" i="1"/>
  <c r="CB186" i="1"/>
  <c r="BX186" i="1"/>
  <c r="CS186" i="1"/>
  <c r="CC186" i="1"/>
  <c r="CO186" i="1"/>
  <c r="BY186" i="1"/>
  <c r="CK186" i="1"/>
  <c r="CG186" i="1"/>
  <c r="CW186" i="1"/>
  <c r="CX358" i="1"/>
  <c r="CT358" i="1"/>
  <c r="CP358" i="1"/>
  <c r="CL358" i="1"/>
  <c r="CH358" i="1"/>
  <c r="CD358" i="1"/>
  <c r="BZ358" i="1"/>
  <c r="CW358" i="1"/>
  <c r="CS358" i="1"/>
  <c r="CO358" i="1"/>
  <c r="CK358" i="1"/>
  <c r="CZ358" i="1"/>
  <c r="CV358" i="1"/>
  <c r="CR358" i="1"/>
  <c r="CN358" i="1"/>
  <c r="CJ358" i="1"/>
  <c r="CF358" i="1"/>
  <c r="CB358" i="1"/>
  <c r="BX358" i="1"/>
  <c r="CY358" i="1"/>
  <c r="CI358" i="1"/>
  <c r="CA358" i="1"/>
  <c r="CU358" i="1"/>
  <c r="CG358" i="1"/>
  <c r="BY358" i="1"/>
  <c r="CM358" i="1"/>
  <c r="CC358" i="1"/>
  <c r="CQ358" i="1"/>
  <c r="CE358" i="1"/>
  <c r="CZ367" i="1"/>
  <c r="CV367" i="1"/>
  <c r="CR367" i="1"/>
  <c r="CN367" i="1"/>
  <c r="CJ367" i="1"/>
  <c r="CF367" i="1"/>
  <c r="CB367" i="1"/>
  <c r="BX367" i="1"/>
  <c r="CY367" i="1"/>
  <c r="CU367" i="1"/>
  <c r="CQ367" i="1"/>
  <c r="CM367" i="1"/>
  <c r="CI367" i="1"/>
  <c r="CE367" i="1"/>
  <c r="CA367" i="1"/>
  <c r="CX367" i="1"/>
  <c r="CT367" i="1"/>
  <c r="CP367" i="1"/>
  <c r="CL367" i="1"/>
  <c r="CH367" i="1"/>
  <c r="CD367" i="1"/>
  <c r="BZ367" i="1"/>
  <c r="CK367" i="1"/>
  <c r="CW367" i="1"/>
  <c r="CG367" i="1"/>
  <c r="CO367" i="1"/>
  <c r="BY367" i="1"/>
  <c r="CS367" i="1"/>
  <c r="CC367" i="1"/>
  <c r="CX285" i="1"/>
  <c r="CT285" i="1"/>
  <c r="CP285" i="1"/>
  <c r="CL285" i="1"/>
  <c r="CH285" i="1"/>
  <c r="CD285" i="1"/>
  <c r="BZ285" i="1"/>
  <c r="CW285" i="1"/>
  <c r="CS285" i="1"/>
  <c r="CO285" i="1"/>
  <c r="CK285" i="1"/>
  <c r="CG285" i="1"/>
  <c r="CC285" i="1"/>
  <c r="BY285" i="1"/>
  <c r="CZ285" i="1"/>
  <c r="CV285" i="1"/>
  <c r="CR285" i="1"/>
  <c r="CN285" i="1"/>
  <c r="CJ285" i="1"/>
  <c r="CF285" i="1"/>
  <c r="CB285" i="1"/>
  <c r="BX285" i="1"/>
  <c r="CQ285" i="1"/>
  <c r="CA285" i="1"/>
  <c r="CM285" i="1"/>
  <c r="CU285" i="1"/>
  <c r="CE285" i="1"/>
  <c r="CY285" i="1"/>
  <c r="CI285" i="1"/>
  <c r="CZ317" i="1"/>
  <c r="CV317" i="1"/>
  <c r="CR317" i="1"/>
  <c r="CN317" i="1"/>
  <c r="CJ317" i="1"/>
  <c r="CF317" i="1"/>
  <c r="CY317" i="1"/>
  <c r="CT317" i="1"/>
  <c r="CO317" i="1"/>
  <c r="CI317" i="1"/>
  <c r="CD317" i="1"/>
  <c r="BZ317" i="1"/>
  <c r="CX317" i="1"/>
  <c r="CS317" i="1"/>
  <c r="CM317" i="1"/>
  <c r="CH317" i="1"/>
  <c r="CC317" i="1"/>
  <c r="BY317" i="1"/>
  <c r="CW317" i="1"/>
  <c r="CQ317" i="1"/>
  <c r="CL317" i="1"/>
  <c r="CG317" i="1"/>
  <c r="CB317" i="1"/>
  <c r="BX317" i="1"/>
  <c r="CU317" i="1"/>
  <c r="CA317" i="1"/>
  <c r="CP317" i="1"/>
  <c r="CE317" i="1"/>
  <c r="CK317" i="1"/>
  <c r="CZ443" i="1"/>
  <c r="CV443" i="1"/>
  <c r="CR443" i="1"/>
  <c r="CN443" i="1"/>
  <c r="CJ443" i="1"/>
  <c r="CF443" i="1"/>
  <c r="CB443" i="1"/>
  <c r="BX443" i="1"/>
  <c r="CY443" i="1"/>
  <c r="CU443" i="1"/>
  <c r="CQ443" i="1"/>
  <c r="CM443" i="1"/>
  <c r="CI443" i="1"/>
  <c r="CE443" i="1"/>
  <c r="CA443" i="1"/>
  <c r="CX443" i="1"/>
  <c r="CT443" i="1"/>
  <c r="CP443" i="1"/>
  <c r="CL443" i="1"/>
  <c r="CH443" i="1"/>
  <c r="CD443" i="1"/>
  <c r="BZ443" i="1"/>
  <c r="CK443" i="1"/>
  <c r="CW443" i="1"/>
  <c r="CG443" i="1"/>
  <c r="CO443" i="1"/>
  <c r="BY443" i="1"/>
  <c r="CC443" i="1"/>
  <c r="CS443" i="1"/>
  <c r="CZ413" i="1"/>
  <c r="CV413" i="1"/>
  <c r="CR413" i="1"/>
  <c r="CN413" i="1"/>
  <c r="CJ413" i="1"/>
  <c r="CF413" i="1"/>
  <c r="CB413" i="1"/>
  <c r="BX413" i="1"/>
  <c r="CX413" i="1"/>
  <c r="CT413" i="1"/>
  <c r="CP413" i="1"/>
  <c r="CL413" i="1"/>
  <c r="CH413" i="1"/>
  <c r="CD413" i="1"/>
  <c r="BZ413" i="1"/>
  <c r="CS413" i="1"/>
  <c r="CK413" i="1"/>
  <c r="CC413" i="1"/>
  <c r="CY413" i="1"/>
  <c r="CQ413" i="1"/>
  <c r="CI413" i="1"/>
  <c r="CA413" i="1"/>
  <c r="CU413" i="1"/>
  <c r="CM413" i="1"/>
  <c r="CE413" i="1"/>
  <c r="CG413" i="1"/>
  <c r="BY413" i="1"/>
  <c r="CW413" i="1"/>
  <c r="CO413" i="1"/>
  <c r="CY202" i="1"/>
  <c r="CU202" i="1"/>
  <c r="CQ202" i="1"/>
  <c r="CM202" i="1"/>
  <c r="CI202" i="1"/>
  <c r="CE202" i="1"/>
  <c r="CA202" i="1"/>
  <c r="CX202" i="1"/>
  <c r="CT202" i="1"/>
  <c r="CP202" i="1"/>
  <c r="CL202" i="1"/>
  <c r="CH202" i="1"/>
  <c r="CD202" i="1"/>
  <c r="BZ202" i="1"/>
  <c r="CZ202" i="1"/>
  <c r="CV202" i="1"/>
  <c r="CR202" i="1"/>
  <c r="CN202" i="1"/>
  <c r="CJ202" i="1"/>
  <c r="CF202" i="1"/>
  <c r="CB202" i="1"/>
  <c r="BX202" i="1"/>
  <c r="CS202" i="1"/>
  <c r="CC202" i="1"/>
  <c r="CO202" i="1"/>
  <c r="BY202" i="1"/>
  <c r="CK202" i="1"/>
  <c r="CW202" i="1"/>
  <c r="CG202" i="1"/>
  <c r="CX380" i="1"/>
  <c r="CT380" i="1"/>
  <c r="CP380" i="1"/>
  <c r="CL380" i="1"/>
  <c r="CH380" i="1"/>
  <c r="CD380" i="1"/>
  <c r="BZ380" i="1"/>
  <c r="CW380" i="1"/>
  <c r="CS380" i="1"/>
  <c r="CO380" i="1"/>
  <c r="CK380" i="1"/>
  <c r="CG380" i="1"/>
  <c r="CC380" i="1"/>
  <c r="BY380" i="1"/>
  <c r="CZ380" i="1"/>
  <c r="CV380" i="1"/>
  <c r="CR380" i="1"/>
  <c r="CN380" i="1"/>
  <c r="CJ380" i="1"/>
  <c r="CF380" i="1"/>
  <c r="CB380" i="1"/>
  <c r="BX380" i="1"/>
  <c r="CU380" i="1"/>
  <c r="CE380" i="1"/>
  <c r="CQ380" i="1"/>
  <c r="CA380" i="1"/>
  <c r="CY380" i="1"/>
  <c r="CI380" i="1"/>
  <c r="CM380" i="1"/>
  <c r="CZ406" i="1"/>
  <c r="CX406" i="1"/>
  <c r="CT406" i="1"/>
  <c r="CP406" i="1"/>
  <c r="CL406" i="1"/>
  <c r="CH406" i="1"/>
  <c r="CD406" i="1"/>
  <c r="BZ406" i="1"/>
  <c r="CW406" i="1"/>
  <c r="CS406" i="1"/>
  <c r="CO406" i="1"/>
  <c r="CK406" i="1"/>
  <c r="CG406" i="1"/>
  <c r="CC406" i="1"/>
  <c r="BY406" i="1"/>
  <c r="CY406" i="1"/>
  <c r="CU406" i="1"/>
  <c r="CQ406" i="1"/>
  <c r="CM406" i="1"/>
  <c r="CI406" i="1"/>
  <c r="CE406" i="1"/>
  <c r="CA406" i="1"/>
  <c r="CV406" i="1"/>
  <c r="CF406" i="1"/>
  <c r="CR406" i="1"/>
  <c r="CB406" i="1"/>
  <c r="CN406" i="1"/>
  <c r="BX406" i="1"/>
  <c r="CJ406" i="1"/>
  <c r="CZ359" i="1"/>
  <c r="CV359" i="1"/>
  <c r="CR359" i="1"/>
  <c r="CN359" i="1"/>
  <c r="CJ359" i="1"/>
  <c r="CF359" i="1"/>
  <c r="CB359" i="1"/>
  <c r="BX359" i="1"/>
  <c r="CY359" i="1"/>
  <c r="CU359" i="1"/>
  <c r="CQ359" i="1"/>
  <c r="CM359" i="1"/>
  <c r="CI359" i="1"/>
  <c r="CE359" i="1"/>
  <c r="CA359" i="1"/>
  <c r="CX359" i="1"/>
  <c r="CT359" i="1"/>
  <c r="CP359" i="1"/>
  <c r="CL359" i="1"/>
  <c r="CH359" i="1"/>
  <c r="CD359" i="1"/>
  <c r="BZ359" i="1"/>
  <c r="CK359" i="1"/>
  <c r="CW359" i="1"/>
  <c r="CG359" i="1"/>
  <c r="CO359" i="1"/>
  <c r="BY359" i="1"/>
  <c r="CS359" i="1"/>
  <c r="CC359" i="1"/>
  <c r="CZ521" i="1"/>
  <c r="CV521" i="1"/>
  <c r="CR521" i="1"/>
  <c r="CN521" i="1"/>
  <c r="CJ521" i="1"/>
  <c r="CF521" i="1"/>
  <c r="CB521" i="1"/>
  <c r="BX521" i="1"/>
  <c r="CX521" i="1"/>
  <c r="CT521" i="1"/>
  <c r="CP521" i="1"/>
  <c r="CL521" i="1"/>
  <c r="CH521" i="1"/>
  <c r="CD521" i="1"/>
  <c r="BZ521" i="1"/>
  <c r="CW521" i="1"/>
  <c r="CO521" i="1"/>
  <c r="CG521" i="1"/>
  <c r="BY521" i="1"/>
  <c r="Z521" i="3" s="1"/>
  <c r="CU521" i="1"/>
  <c r="CM521" i="1"/>
  <c r="CE521" i="1"/>
  <c r="CS521" i="1"/>
  <c r="CK521" i="1"/>
  <c r="CC521" i="1"/>
  <c r="CI521" i="1"/>
  <c r="CA521" i="1"/>
  <c r="CQ521" i="1"/>
  <c r="CY521" i="1"/>
  <c r="CX297" i="1"/>
  <c r="CT297" i="1"/>
  <c r="CP297" i="1"/>
  <c r="CL297" i="1"/>
  <c r="CH297" i="1"/>
  <c r="CD297" i="1"/>
  <c r="BZ297" i="1"/>
  <c r="CW297" i="1"/>
  <c r="CS297" i="1"/>
  <c r="CO297" i="1"/>
  <c r="CK297" i="1"/>
  <c r="CG297" i="1"/>
  <c r="CC297" i="1"/>
  <c r="BY297" i="1"/>
  <c r="CZ297" i="1"/>
  <c r="CV297" i="1"/>
  <c r="CR297" i="1"/>
  <c r="CN297" i="1"/>
  <c r="CJ297" i="1"/>
  <c r="CF297" i="1"/>
  <c r="CB297" i="1"/>
  <c r="BX297" i="1"/>
  <c r="CY297" i="1"/>
  <c r="CI297" i="1"/>
  <c r="CU297" i="1"/>
  <c r="CE297" i="1"/>
  <c r="CM297" i="1"/>
  <c r="CQ297" i="1"/>
  <c r="CA297" i="1"/>
  <c r="CY190" i="1"/>
  <c r="CU190" i="1"/>
  <c r="CQ190" i="1"/>
  <c r="CM190" i="1"/>
  <c r="CI190" i="1"/>
  <c r="CE190" i="1"/>
  <c r="CA190" i="1"/>
  <c r="CX190" i="1"/>
  <c r="CT190" i="1"/>
  <c r="CP190" i="1"/>
  <c r="CL190" i="1"/>
  <c r="CH190" i="1"/>
  <c r="CD190" i="1"/>
  <c r="BZ190" i="1"/>
  <c r="CZ190" i="1"/>
  <c r="CV190" i="1"/>
  <c r="CR190" i="1"/>
  <c r="CN190" i="1"/>
  <c r="CJ190" i="1"/>
  <c r="CF190" i="1"/>
  <c r="CB190" i="1"/>
  <c r="BX190" i="1"/>
  <c r="V190" i="3" s="1"/>
  <c r="CK190" i="1"/>
  <c r="CW190" i="1"/>
  <c r="CG190" i="1"/>
  <c r="CS190" i="1"/>
  <c r="CC190" i="1"/>
  <c r="BY190" i="1"/>
  <c r="W190" i="3" s="1"/>
  <c r="CO190" i="1"/>
  <c r="CZ437" i="1"/>
  <c r="CV437" i="1"/>
  <c r="CR437" i="1"/>
  <c r="CN437" i="1"/>
  <c r="CJ437" i="1"/>
  <c r="CF437" i="1"/>
  <c r="CB437" i="1"/>
  <c r="BX437" i="1"/>
  <c r="AH437" i="3" s="1"/>
  <c r="CY437" i="1"/>
  <c r="CU437" i="1"/>
  <c r="CQ437" i="1"/>
  <c r="EP437" i="1" s="1"/>
  <c r="CM437" i="1"/>
  <c r="CI437" i="1"/>
  <c r="CE437" i="1"/>
  <c r="CA437" i="1"/>
  <c r="CX437" i="1"/>
  <c r="CT437" i="1"/>
  <c r="CP437" i="1"/>
  <c r="CL437" i="1"/>
  <c r="CH437" i="1"/>
  <c r="CD437" i="1"/>
  <c r="BZ437" i="1"/>
  <c r="CO437" i="1"/>
  <c r="BY437" i="1"/>
  <c r="CK437" i="1"/>
  <c r="CS437" i="1"/>
  <c r="CC437" i="1"/>
  <c r="CW437" i="1"/>
  <c r="CG437" i="1"/>
  <c r="CZ506" i="1"/>
  <c r="CV506" i="1"/>
  <c r="CR506" i="1"/>
  <c r="CN506" i="1"/>
  <c r="CJ506" i="1"/>
  <c r="CF506" i="1"/>
  <c r="CB506" i="1"/>
  <c r="BX506" i="1"/>
  <c r="G506" i="3" s="1"/>
  <c r="CY506" i="1"/>
  <c r="CU506" i="1"/>
  <c r="CQ506" i="1"/>
  <c r="CM506" i="1"/>
  <c r="CI506" i="1"/>
  <c r="CE506" i="1"/>
  <c r="CA506" i="1"/>
  <c r="CX506" i="1"/>
  <c r="CT506" i="1"/>
  <c r="CP506" i="1"/>
  <c r="CL506" i="1"/>
  <c r="CH506" i="1"/>
  <c r="CD506" i="1"/>
  <c r="BZ506" i="1"/>
  <c r="CO506" i="1"/>
  <c r="BY506" i="1"/>
  <c r="CK506" i="1"/>
  <c r="CS506" i="1"/>
  <c r="CC506" i="1"/>
  <c r="CG506" i="1"/>
  <c r="CW506" i="1"/>
  <c r="CY178" i="1"/>
  <c r="CU178" i="1"/>
  <c r="CQ178" i="1"/>
  <c r="CM178" i="1"/>
  <c r="CI178" i="1"/>
  <c r="CE178" i="1"/>
  <c r="CA178" i="1"/>
  <c r="CX178" i="1"/>
  <c r="CT178" i="1"/>
  <c r="CP178" i="1"/>
  <c r="CL178" i="1"/>
  <c r="CH178" i="1"/>
  <c r="CD178" i="1"/>
  <c r="BZ178" i="1"/>
  <c r="CZ178" i="1"/>
  <c r="CV178" i="1"/>
  <c r="CR178" i="1"/>
  <c r="CN178" i="1"/>
  <c r="CJ178" i="1"/>
  <c r="CF178" i="1"/>
  <c r="CB178" i="1"/>
  <c r="BX178" i="1"/>
  <c r="CS178" i="1"/>
  <c r="CC178" i="1"/>
  <c r="CO178" i="1"/>
  <c r="BY178" i="1"/>
  <c r="CK178" i="1"/>
  <c r="CW178" i="1"/>
  <c r="CG178" i="1"/>
  <c r="CX492" i="1"/>
  <c r="CT492" i="1"/>
  <c r="CP492" i="1"/>
  <c r="CL492" i="1"/>
  <c r="CH492" i="1"/>
  <c r="CD492" i="1"/>
  <c r="BZ492" i="1"/>
  <c r="CW492" i="1"/>
  <c r="CS492" i="1"/>
  <c r="CO492" i="1"/>
  <c r="CK492" i="1"/>
  <c r="CG492" i="1"/>
  <c r="CC492" i="1"/>
  <c r="BY492" i="1"/>
  <c r="CY492" i="1"/>
  <c r="CU492" i="1"/>
  <c r="CQ492" i="1"/>
  <c r="CM492" i="1"/>
  <c r="CI492" i="1"/>
  <c r="CE492" i="1"/>
  <c r="CA492" i="1"/>
  <c r="CR492" i="1"/>
  <c r="CB492" i="1"/>
  <c r="CZ492" i="1"/>
  <c r="CJ492" i="1"/>
  <c r="CV492" i="1"/>
  <c r="CF492" i="1"/>
  <c r="BX492" i="1"/>
  <c r="CN492" i="1"/>
  <c r="CX540" i="1"/>
  <c r="CT540" i="1"/>
  <c r="CP540" i="1"/>
  <c r="CL540" i="1"/>
  <c r="CH540" i="1"/>
  <c r="CD540" i="1"/>
  <c r="BZ540" i="1"/>
  <c r="CW540" i="1"/>
  <c r="CS540" i="1"/>
  <c r="CO540" i="1"/>
  <c r="CK540" i="1"/>
  <c r="CG540" i="1"/>
  <c r="CC540" i="1"/>
  <c r="BY540" i="1"/>
  <c r="AX540" i="3" s="1"/>
  <c r="CY540" i="1"/>
  <c r="CU540" i="1"/>
  <c r="CQ540" i="1"/>
  <c r="CM540" i="1"/>
  <c r="CI540" i="1"/>
  <c r="CE540" i="1"/>
  <c r="CA540" i="1"/>
  <c r="CV540" i="1"/>
  <c r="CF540" i="1"/>
  <c r="CR540" i="1"/>
  <c r="CB540" i="1"/>
  <c r="CN540" i="1"/>
  <c r="BX540" i="1"/>
  <c r="A540" i="3" s="1"/>
  <c r="CJ540" i="1"/>
  <c r="CZ540" i="1"/>
  <c r="CZ409" i="1"/>
  <c r="CV409" i="1"/>
  <c r="CR409" i="1"/>
  <c r="CN409" i="1"/>
  <c r="CJ409" i="1"/>
  <c r="CF409" i="1"/>
  <c r="CB409" i="1"/>
  <c r="BX409" i="1"/>
  <c r="CX409" i="1"/>
  <c r="CT409" i="1"/>
  <c r="CP409" i="1"/>
  <c r="CL409" i="1"/>
  <c r="CH409" i="1"/>
  <c r="CD409" i="1"/>
  <c r="BZ409" i="1"/>
  <c r="CS409" i="1"/>
  <c r="CK409" i="1"/>
  <c r="CC409" i="1"/>
  <c r="CY409" i="1"/>
  <c r="CQ409" i="1"/>
  <c r="CI409" i="1"/>
  <c r="CA409" i="1"/>
  <c r="CU409" i="1"/>
  <c r="CM409" i="1"/>
  <c r="CE409" i="1"/>
  <c r="BY409" i="1"/>
  <c r="CW409" i="1"/>
  <c r="CO409" i="1"/>
  <c r="CG409" i="1"/>
  <c r="CX352" i="1"/>
  <c r="CT352" i="1"/>
  <c r="CP352" i="1"/>
  <c r="CL352" i="1"/>
  <c r="CH352" i="1"/>
  <c r="CD352" i="1"/>
  <c r="BZ352" i="1"/>
  <c r="CZ352" i="1"/>
  <c r="CV352" i="1"/>
  <c r="CR352" i="1"/>
  <c r="CN352" i="1"/>
  <c r="CJ352" i="1"/>
  <c r="CF352" i="1"/>
  <c r="CB352" i="1"/>
  <c r="BX352" i="1"/>
  <c r="CU352" i="1"/>
  <c r="CM352" i="1"/>
  <c r="CE352" i="1"/>
  <c r="CS352" i="1"/>
  <c r="CK352" i="1"/>
  <c r="CC352" i="1"/>
  <c r="CW352" i="1"/>
  <c r="CO352" i="1"/>
  <c r="CG352" i="1"/>
  <c r="BY352" i="1"/>
  <c r="CQ352" i="1"/>
  <c r="CI352" i="1"/>
  <c r="CA352" i="1"/>
  <c r="CY352" i="1"/>
  <c r="CZ499" i="1"/>
  <c r="CV499" i="1"/>
  <c r="CR499" i="1"/>
  <c r="CN499" i="1"/>
  <c r="CJ499" i="1"/>
  <c r="CF499" i="1"/>
  <c r="CB499" i="1"/>
  <c r="BX499" i="1"/>
  <c r="AW499" i="3" s="1"/>
  <c r="CY499" i="1"/>
  <c r="CU499" i="1"/>
  <c r="CQ499" i="1"/>
  <c r="CM499" i="1"/>
  <c r="CI499" i="1"/>
  <c r="CE499" i="1"/>
  <c r="CA499" i="1"/>
  <c r="CW499" i="1"/>
  <c r="CS499" i="1"/>
  <c r="CO499" i="1"/>
  <c r="CK499" i="1"/>
  <c r="CG499" i="1"/>
  <c r="CC499" i="1"/>
  <c r="BY499" i="1"/>
  <c r="CP499" i="1"/>
  <c r="BZ499" i="1"/>
  <c r="CX499" i="1"/>
  <c r="CH499" i="1"/>
  <c r="CT499" i="1"/>
  <c r="CD499" i="1"/>
  <c r="CL499" i="1"/>
  <c r="CZ325" i="1"/>
  <c r="CV325" i="1"/>
  <c r="CR325" i="1"/>
  <c r="CN325" i="1"/>
  <c r="CJ325" i="1"/>
  <c r="CF325" i="1"/>
  <c r="CB325" i="1"/>
  <c r="BX325" i="1"/>
  <c r="AT325" i="3" s="1"/>
  <c r="CY325" i="1"/>
  <c r="CU325" i="1"/>
  <c r="CQ325" i="1"/>
  <c r="CM325" i="1"/>
  <c r="CI325" i="1"/>
  <c r="CE325" i="1"/>
  <c r="CA325" i="1"/>
  <c r="CW325" i="1"/>
  <c r="CS325" i="1"/>
  <c r="CO325" i="1"/>
  <c r="CK325" i="1"/>
  <c r="CG325" i="1"/>
  <c r="CC325" i="1"/>
  <c r="BY325" i="1"/>
  <c r="CT325" i="1"/>
  <c r="CD325" i="1"/>
  <c r="CP325" i="1"/>
  <c r="BZ325" i="1"/>
  <c r="CL325" i="1"/>
  <c r="CX325" i="1"/>
  <c r="CH325" i="1"/>
  <c r="CZ306" i="1"/>
  <c r="CV306" i="1"/>
  <c r="CR306" i="1"/>
  <c r="CN306" i="1"/>
  <c r="CJ306" i="1"/>
  <c r="CF306" i="1"/>
  <c r="CB306" i="1"/>
  <c r="BX306" i="1"/>
  <c r="CY306" i="1"/>
  <c r="CU306" i="1"/>
  <c r="CQ306" i="1"/>
  <c r="CM306" i="1"/>
  <c r="CI306" i="1"/>
  <c r="CE306" i="1"/>
  <c r="CA306" i="1"/>
  <c r="CX306" i="1"/>
  <c r="CT306" i="1"/>
  <c r="CP306" i="1"/>
  <c r="CL306" i="1"/>
  <c r="CH306" i="1"/>
  <c r="CD306" i="1"/>
  <c r="BZ306" i="1"/>
  <c r="CK306" i="1"/>
  <c r="CW306" i="1"/>
  <c r="CG306" i="1"/>
  <c r="CO306" i="1"/>
  <c r="BY306" i="1"/>
  <c r="CC306" i="1"/>
  <c r="CS306" i="1"/>
  <c r="CY228" i="1"/>
  <c r="CU228" i="1"/>
  <c r="CQ228" i="1"/>
  <c r="CM228" i="1"/>
  <c r="CI228" i="1"/>
  <c r="CE228" i="1"/>
  <c r="CA228" i="1"/>
  <c r="CX228" i="1"/>
  <c r="CT228" i="1"/>
  <c r="CP228" i="1"/>
  <c r="CL228" i="1"/>
  <c r="CH228" i="1"/>
  <c r="CD228" i="1"/>
  <c r="BZ228" i="1"/>
  <c r="CZ228" i="1"/>
  <c r="CV228" i="1"/>
  <c r="CR228" i="1"/>
  <c r="CN228" i="1"/>
  <c r="CJ228" i="1"/>
  <c r="CF228" i="1"/>
  <c r="CB228" i="1"/>
  <c r="BX228" i="1"/>
  <c r="CW228" i="1"/>
  <c r="CG228" i="1"/>
  <c r="CS228" i="1"/>
  <c r="CC228" i="1"/>
  <c r="CO228" i="1"/>
  <c r="BY228" i="1"/>
  <c r="CK228" i="1"/>
  <c r="CW453" i="1"/>
  <c r="CS453" i="1"/>
  <c r="CO453" i="1"/>
  <c r="CK453" i="1"/>
  <c r="CG453" i="1"/>
  <c r="CC453" i="1"/>
  <c r="BY453" i="1"/>
  <c r="CY453" i="1"/>
  <c r="CT453" i="1"/>
  <c r="CN453" i="1"/>
  <c r="CI453" i="1"/>
  <c r="CD453" i="1"/>
  <c r="BX453" i="1"/>
  <c r="CV453" i="1"/>
  <c r="CQ453" i="1"/>
  <c r="CL453" i="1"/>
  <c r="CF453" i="1"/>
  <c r="CA453" i="1"/>
  <c r="CZ453" i="1"/>
  <c r="CP453" i="1"/>
  <c r="CE453" i="1"/>
  <c r="CX453" i="1"/>
  <c r="CM453" i="1"/>
  <c r="CB453" i="1"/>
  <c r="CU453" i="1"/>
  <c r="CJ453" i="1"/>
  <c r="BZ453" i="1"/>
  <c r="CR453" i="1"/>
  <c r="CH453" i="1"/>
  <c r="CY172" i="1"/>
  <c r="CU172" i="1"/>
  <c r="CQ172" i="1"/>
  <c r="CM172" i="1"/>
  <c r="CI172" i="1"/>
  <c r="CE172" i="1"/>
  <c r="CA172" i="1"/>
  <c r="CX172" i="1"/>
  <c r="CT172" i="1"/>
  <c r="CP172" i="1"/>
  <c r="CL172" i="1"/>
  <c r="CH172" i="1"/>
  <c r="CD172" i="1"/>
  <c r="BZ172" i="1"/>
  <c r="CW172" i="1"/>
  <c r="CS172" i="1"/>
  <c r="CO172" i="1"/>
  <c r="CK172" i="1"/>
  <c r="CG172" i="1"/>
  <c r="CC172" i="1"/>
  <c r="BY172" i="1"/>
  <c r="CZ172" i="1"/>
  <c r="CJ172" i="1"/>
  <c r="CV172" i="1"/>
  <c r="CF172" i="1"/>
  <c r="CN172" i="1"/>
  <c r="BX172" i="1"/>
  <c r="CR172" i="1"/>
  <c r="CB172" i="1"/>
  <c r="CX384" i="1"/>
  <c r="CT384" i="1"/>
  <c r="CP384" i="1"/>
  <c r="CL384" i="1"/>
  <c r="CH384" i="1"/>
  <c r="CD384" i="1"/>
  <c r="BZ384" i="1"/>
  <c r="CW384" i="1"/>
  <c r="CS384" i="1"/>
  <c r="CO384" i="1"/>
  <c r="CK384" i="1"/>
  <c r="CG384" i="1"/>
  <c r="CC384" i="1"/>
  <c r="BY384" i="1"/>
  <c r="Q384" i="3" s="1"/>
  <c r="CZ384" i="1"/>
  <c r="CV384" i="1"/>
  <c r="CR384" i="1"/>
  <c r="CN384" i="1"/>
  <c r="CJ384" i="1"/>
  <c r="CF384" i="1"/>
  <c r="CB384" i="1"/>
  <c r="BX384" i="1"/>
  <c r="CM384" i="1"/>
  <c r="CY384" i="1"/>
  <c r="CI384" i="1"/>
  <c r="CQ384" i="1"/>
  <c r="CA384" i="1"/>
  <c r="CU384" i="1"/>
  <c r="CE384" i="1"/>
  <c r="CX311" i="1"/>
  <c r="CT311" i="1"/>
  <c r="CP311" i="1"/>
  <c r="CL311" i="1"/>
  <c r="CH311" i="1"/>
  <c r="CD311" i="1"/>
  <c r="BZ311" i="1"/>
  <c r="CW311" i="1"/>
  <c r="CS311" i="1"/>
  <c r="CO311" i="1"/>
  <c r="CK311" i="1"/>
  <c r="CG311" i="1"/>
  <c r="CC311" i="1"/>
  <c r="BY311" i="1"/>
  <c r="CZ311" i="1"/>
  <c r="CV311" i="1"/>
  <c r="CR311" i="1"/>
  <c r="CN311" i="1"/>
  <c r="CJ311" i="1"/>
  <c r="CF311" i="1"/>
  <c r="CB311" i="1"/>
  <c r="BX311" i="1"/>
  <c r="CU311" i="1"/>
  <c r="CE311" i="1"/>
  <c r="CQ311" i="1"/>
  <c r="CA311" i="1"/>
  <c r="CY311" i="1"/>
  <c r="CI311" i="1"/>
  <c r="CM311" i="1"/>
  <c r="CW468" i="1"/>
  <c r="CS468" i="1"/>
  <c r="CO468" i="1"/>
  <c r="CK468" i="1"/>
  <c r="CG468" i="1"/>
  <c r="CC468" i="1"/>
  <c r="BY468" i="1"/>
  <c r="W468" i="3" s="1"/>
  <c r="CY468" i="1"/>
  <c r="CU468" i="1"/>
  <c r="CQ468" i="1"/>
  <c r="CM468" i="1"/>
  <c r="CI468" i="1"/>
  <c r="CE468" i="1"/>
  <c r="CA468" i="1"/>
  <c r="CV468" i="1"/>
  <c r="CN468" i="1"/>
  <c r="CF468" i="1"/>
  <c r="BX468" i="1"/>
  <c r="CT468" i="1"/>
  <c r="CL468" i="1"/>
  <c r="CD468" i="1"/>
  <c r="CX468" i="1"/>
  <c r="CP468" i="1"/>
  <c r="CH468" i="1"/>
  <c r="BZ468" i="1"/>
  <c r="CB468" i="1"/>
  <c r="CZ468" i="1"/>
  <c r="CR468" i="1"/>
  <c r="CJ468" i="1"/>
  <c r="CX420" i="1"/>
  <c r="CT420" i="1"/>
  <c r="CP420" i="1"/>
  <c r="CL420" i="1"/>
  <c r="CH420" i="1"/>
  <c r="CD420" i="1"/>
  <c r="BZ420" i="1"/>
  <c r="CW420" i="1"/>
  <c r="CS420" i="1"/>
  <c r="CO420" i="1"/>
  <c r="CK420" i="1"/>
  <c r="CG420" i="1"/>
  <c r="CC420" i="1"/>
  <c r="BY420" i="1"/>
  <c r="CZ420" i="1"/>
  <c r="CV420" i="1"/>
  <c r="CR420" i="1"/>
  <c r="CN420" i="1"/>
  <c r="CJ420" i="1"/>
  <c r="CF420" i="1"/>
  <c r="CB420" i="1"/>
  <c r="BX420" i="1"/>
  <c r="CM420" i="1"/>
  <c r="CY420" i="1"/>
  <c r="CI420" i="1"/>
  <c r="CQ420" i="1"/>
  <c r="CA420" i="1"/>
  <c r="CU420" i="1"/>
  <c r="CE420" i="1"/>
  <c r="CW457" i="1"/>
  <c r="CS457" i="1"/>
  <c r="CO457" i="1"/>
  <c r="CK457" i="1"/>
  <c r="CG457" i="1"/>
  <c r="CC457" i="1"/>
  <c r="BY457" i="1"/>
  <c r="CX457" i="1"/>
  <c r="CR457" i="1"/>
  <c r="CM457" i="1"/>
  <c r="CH457" i="1"/>
  <c r="CB457" i="1"/>
  <c r="CV457" i="1"/>
  <c r="CQ457" i="1"/>
  <c r="CL457" i="1"/>
  <c r="CF457" i="1"/>
  <c r="CA457" i="1"/>
  <c r="CY457" i="1"/>
  <c r="CT457" i="1"/>
  <c r="CN457" i="1"/>
  <c r="CI457" i="1"/>
  <c r="CD457" i="1"/>
  <c r="BX457" i="1"/>
  <c r="CJ457" i="1"/>
  <c r="CZ457" i="1"/>
  <c r="CE457" i="1"/>
  <c r="CU457" i="1"/>
  <c r="BZ457" i="1"/>
  <c r="CP457" i="1"/>
  <c r="CW159" i="1"/>
  <c r="CS159" i="1"/>
  <c r="CO159" i="1"/>
  <c r="CK159" i="1"/>
  <c r="CG159" i="1"/>
  <c r="CC159" i="1"/>
  <c r="BY159" i="1"/>
  <c r="CZ159" i="1"/>
  <c r="CV159" i="1"/>
  <c r="CR159" i="1"/>
  <c r="CN159" i="1"/>
  <c r="CJ159" i="1"/>
  <c r="CF159" i="1"/>
  <c r="CB159" i="1"/>
  <c r="BX159" i="1"/>
  <c r="CY159" i="1"/>
  <c r="CU159" i="1"/>
  <c r="CQ159" i="1"/>
  <c r="CM159" i="1"/>
  <c r="CI159" i="1"/>
  <c r="CE159" i="1"/>
  <c r="CA159" i="1"/>
  <c r="CP159" i="1"/>
  <c r="BZ159" i="1"/>
  <c r="CL159" i="1"/>
  <c r="CT159" i="1"/>
  <c r="CD159" i="1"/>
  <c r="CX159" i="1"/>
  <c r="CH159" i="1"/>
  <c r="CZ298" i="1"/>
  <c r="CV298" i="1"/>
  <c r="CR298" i="1"/>
  <c r="CN298" i="1"/>
  <c r="CJ298" i="1"/>
  <c r="CF298" i="1"/>
  <c r="CB298" i="1"/>
  <c r="BX298" i="1"/>
  <c r="CY298" i="1"/>
  <c r="CU298" i="1"/>
  <c r="CQ298" i="1"/>
  <c r="CM298" i="1"/>
  <c r="CI298" i="1"/>
  <c r="CE298" i="1"/>
  <c r="CA298" i="1"/>
  <c r="CX298" i="1"/>
  <c r="CT298" i="1"/>
  <c r="CP298" i="1"/>
  <c r="CL298" i="1"/>
  <c r="CH298" i="1"/>
  <c r="CD298" i="1"/>
  <c r="BZ298" i="1"/>
  <c r="CK298" i="1"/>
  <c r="CW298" i="1"/>
  <c r="CG298" i="1"/>
  <c r="CO298" i="1"/>
  <c r="BY298" i="1"/>
  <c r="CS298" i="1"/>
  <c r="CC298" i="1"/>
  <c r="CX408" i="1"/>
  <c r="CT408" i="1"/>
  <c r="CZ408" i="1"/>
  <c r="CV408" i="1"/>
  <c r="CR408" i="1"/>
  <c r="CN408" i="1"/>
  <c r="CJ408" i="1"/>
  <c r="CF408" i="1"/>
  <c r="CB408" i="1"/>
  <c r="BX408" i="1"/>
  <c r="CY408" i="1"/>
  <c r="CQ408" i="1"/>
  <c r="CL408" i="1"/>
  <c r="CG408" i="1"/>
  <c r="CA408" i="1"/>
  <c r="CW408" i="1"/>
  <c r="CP408" i="1"/>
  <c r="CK408" i="1"/>
  <c r="CE408" i="1"/>
  <c r="BZ408" i="1"/>
  <c r="CS408" i="1"/>
  <c r="CM408" i="1"/>
  <c r="EQ408" i="1" s="1"/>
  <c r="CH408" i="1"/>
  <c r="CC408" i="1"/>
  <c r="CD408" i="1"/>
  <c r="CU408" i="1"/>
  <c r="BY408" i="1"/>
  <c r="CO408" i="1"/>
  <c r="CI408" i="1"/>
  <c r="CX407" i="1"/>
  <c r="CT407" i="1"/>
  <c r="CP407" i="1"/>
  <c r="CL407" i="1"/>
  <c r="CH407" i="1"/>
  <c r="CD407" i="1"/>
  <c r="BZ407" i="1"/>
  <c r="CZ407" i="1"/>
  <c r="CU407" i="1"/>
  <c r="CO407" i="1"/>
  <c r="CJ407" i="1"/>
  <c r="CE407" i="1"/>
  <c r="BY407" i="1"/>
  <c r="BA407" i="3" s="1"/>
  <c r="CY407" i="1"/>
  <c r="CS407" i="1"/>
  <c r="CN407" i="1"/>
  <c r="CI407" i="1"/>
  <c r="CC407" i="1"/>
  <c r="BX407" i="1"/>
  <c r="BO407" i="3" s="1"/>
  <c r="CV407" i="1"/>
  <c r="CQ407" i="1"/>
  <c r="CK407" i="1"/>
  <c r="CF407" i="1"/>
  <c r="CA407" i="1"/>
  <c r="CM407" i="1"/>
  <c r="CG407" i="1"/>
  <c r="CW407" i="1"/>
  <c r="CB407" i="1"/>
  <c r="CR407" i="1"/>
  <c r="CY222" i="1"/>
  <c r="CU222" i="1"/>
  <c r="CQ222" i="1"/>
  <c r="CM222" i="1"/>
  <c r="CI222" i="1"/>
  <c r="CE222" i="1"/>
  <c r="CA222" i="1"/>
  <c r="CX222" i="1"/>
  <c r="CT222" i="1"/>
  <c r="CP222" i="1"/>
  <c r="CL222" i="1"/>
  <c r="CH222" i="1"/>
  <c r="CD222" i="1"/>
  <c r="BZ222" i="1"/>
  <c r="CZ222" i="1"/>
  <c r="CV222" i="1"/>
  <c r="CR222" i="1"/>
  <c r="CN222" i="1"/>
  <c r="CJ222" i="1"/>
  <c r="CF222" i="1"/>
  <c r="CB222" i="1"/>
  <c r="BX222" i="1"/>
  <c r="CK222" i="1"/>
  <c r="CW222" i="1"/>
  <c r="CG222" i="1"/>
  <c r="CS222" i="1"/>
  <c r="CC222" i="1"/>
  <c r="BY222" i="1"/>
  <c r="CO222" i="1"/>
  <c r="CY218" i="1"/>
  <c r="CU218" i="1"/>
  <c r="CQ218" i="1"/>
  <c r="CM218" i="1"/>
  <c r="CI218" i="1"/>
  <c r="CE218" i="1"/>
  <c r="CA218" i="1"/>
  <c r="CX218" i="1"/>
  <c r="CT218" i="1"/>
  <c r="CP218" i="1"/>
  <c r="CL218" i="1"/>
  <c r="CH218" i="1"/>
  <c r="CD218" i="1"/>
  <c r="BZ218" i="1"/>
  <c r="CZ218" i="1"/>
  <c r="CV218" i="1"/>
  <c r="CR218" i="1"/>
  <c r="CN218" i="1"/>
  <c r="CJ218" i="1"/>
  <c r="CF218" i="1"/>
  <c r="CB218" i="1"/>
  <c r="BX218" i="1"/>
  <c r="CS218" i="1"/>
  <c r="CC218" i="1"/>
  <c r="CO218" i="1"/>
  <c r="BY218" i="1"/>
  <c r="CK218" i="1"/>
  <c r="CG218" i="1"/>
  <c r="CW218" i="1"/>
  <c r="CY164" i="1"/>
  <c r="CU164" i="1"/>
  <c r="CQ164" i="1"/>
  <c r="CM164" i="1"/>
  <c r="CI164" i="1"/>
  <c r="CE164" i="1"/>
  <c r="CA164" i="1"/>
  <c r="CX164" i="1"/>
  <c r="CT164" i="1"/>
  <c r="CP164" i="1"/>
  <c r="CL164" i="1"/>
  <c r="CH164" i="1"/>
  <c r="CD164" i="1"/>
  <c r="BZ164" i="1"/>
  <c r="CW164" i="1"/>
  <c r="CS164" i="1"/>
  <c r="CO164" i="1"/>
  <c r="CK164" i="1"/>
  <c r="CG164" i="1"/>
  <c r="CC164" i="1"/>
  <c r="BY164" i="1"/>
  <c r="CZ164" i="1"/>
  <c r="CJ164" i="1"/>
  <c r="CV164" i="1"/>
  <c r="CF164" i="1"/>
  <c r="CN164" i="1"/>
  <c r="BX164" i="1"/>
  <c r="CR164" i="1"/>
  <c r="CB164" i="1"/>
  <c r="CX287" i="1"/>
  <c r="CT287" i="1"/>
  <c r="CP287" i="1"/>
  <c r="CL287" i="1"/>
  <c r="CH287" i="1"/>
  <c r="CD287" i="1"/>
  <c r="BZ287" i="1"/>
  <c r="CW287" i="1"/>
  <c r="CS287" i="1"/>
  <c r="CO287" i="1"/>
  <c r="CK287" i="1"/>
  <c r="CG287" i="1"/>
  <c r="CC287" i="1"/>
  <c r="BY287" i="1"/>
  <c r="CZ287" i="1"/>
  <c r="CV287" i="1"/>
  <c r="CR287" i="1"/>
  <c r="CN287" i="1"/>
  <c r="CJ287" i="1"/>
  <c r="CF287" i="1"/>
  <c r="CB287" i="1"/>
  <c r="BX287" i="1"/>
  <c r="CU287" i="1"/>
  <c r="CE287" i="1"/>
  <c r="CQ287" i="1"/>
  <c r="CA287" i="1"/>
  <c r="CY287" i="1"/>
  <c r="CI287" i="1"/>
  <c r="CM287" i="1"/>
  <c r="CX426" i="1"/>
  <c r="CT426" i="1"/>
  <c r="CP426" i="1"/>
  <c r="CL426" i="1"/>
  <c r="CH426" i="1"/>
  <c r="CD426" i="1"/>
  <c r="BZ426" i="1"/>
  <c r="CW426" i="1"/>
  <c r="CS426" i="1"/>
  <c r="CO426" i="1"/>
  <c r="CK426" i="1"/>
  <c r="CG426" i="1"/>
  <c r="CC426" i="1"/>
  <c r="BY426" i="1"/>
  <c r="CZ426" i="1"/>
  <c r="CV426" i="1"/>
  <c r="CR426" i="1"/>
  <c r="CN426" i="1"/>
  <c r="CJ426" i="1"/>
  <c r="CF426" i="1"/>
  <c r="CB426" i="1"/>
  <c r="BX426" i="1"/>
  <c r="AK426" i="3" s="1"/>
  <c r="CY426" i="1"/>
  <c r="CI426" i="1"/>
  <c r="CU426" i="1"/>
  <c r="CE426" i="1"/>
  <c r="CM426" i="1"/>
  <c r="CA426" i="1"/>
  <c r="CQ426" i="1"/>
  <c r="CZ286" i="1"/>
  <c r="CV286" i="1"/>
  <c r="CR286" i="1"/>
  <c r="CN286" i="1"/>
  <c r="CJ286" i="1"/>
  <c r="CF286" i="1"/>
  <c r="CB286" i="1"/>
  <c r="BX286" i="1"/>
  <c r="CY286" i="1"/>
  <c r="CU286" i="1"/>
  <c r="CQ286" i="1"/>
  <c r="CM286" i="1"/>
  <c r="CI286" i="1"/>
  <c r="CE286" i="1"/>
  <c r="CA286" i="1"/>
  <c r="CX286" i="1"/>
  <c r="CT286" i="1"/>
  <c r="CP286" i="1"/>
  <c r="CL286" i="1"/>
  <c r="CH286" i="1"/>
  <c r="CD286" i="1"/>
  <c r="BZ286" i="1"/>
  <c r="CS286" i="1"/>
  <c r="CC286" i="1"/>
  <c r="CO286" i="1"/>
  <c r="BY286" i="1"/>
  <c r="CW286" i="1"/>
  <c r="CG286" i="1"/>
  <c r="CK286" i="1"/>
  <c r="CW398" i="1"/>
  <c r="CS398" i="1"/>
  <c r="CO398" i="1"/>
  <c r="CK398" i="1"/>
  <c r="CG398" i="1"/>
  <c r="CC398" i="1"/>
  <c r="CY398" i="1"/>
  <c r="CU398" i="1"/>
  <c r="CQ398" i="1"/>
  <c r="CM398" i="1"/>
  <c r="CI398" i="1"/>
  <c r="CE398" i="1"/>
  <c r="CA398" i="1"/>
  <c r="CX398" i="1"/>
  <c r="CP398" i="1"/>
  <c r="CH398" i="1"/>
  <c r="BZ398" i="1"/>
  <c r="CV398" i="1"/>
  <c r="CN398" i="1"/>
  <c r="CF398" i="1"/>
  <c r="BY398" i="1"/>
  <c r="AX398" i="3" s="1"/>
  <c r="CT398" i="1"/>
  <c r="CL398" i="1"/>
  <c r="CD398" i="1"/>
  <c r="BX398" i="1"/>
  <c r="CR398" i="1"/>
  <c r="CJ398" i="1"/>
  <c r="CZ398" i="1"/>
  <c r="CB398" i="1"/>
  <c r="CW157" i="1"/>
  <c r="CS157" i="1"/>
  <c r="CO157" i="1"/>
  <c r="CK157" i="1"/>
  <c r="CG157" i="1"/>
  <c r="CC157" i="1"/>
  <c r="BY157" i="1"/>
  <c r="CZ157" i="1"/>
  <c r="CV157" i="1"/>
  <c r="CR157" i="1"/>
  <c r="CN157" i="1"/>
  <c r="CJ157" i="1"/>
  <c r="CF157" i="1"/>
  <c r="CB157" i="1"/>
  <c r="BX157" i="1"/>
  <c r="AW157" i="3" s="1"/>
  <c r="CY157" i="1"/>
  <c r="CU157" i="1"/>
  <c r="CQ157" i="1"/>
  <c r="CM157" i="1"/>
  <c r="CI157" i="1"/>
  <c r="CE157" i="1"/>
  <c r="CA157" i="1"/>
  <c r="CL157" i="1"/>
  <c r="CX157" i="1"/>
  <c r="CH157" i="1"/>
  <c r="CP157" i="1"/>
  <c r="BZ157" i="1"/>
  <c r="CT157" i="1"/>
  <c r="CD157" i="1"/>
  <c r="CZ493" i="1"/>
  <c r="CV493" i="1"/>
  <c r="CR493" i="1"/>
  <c r="CN493" i="1"/>
  <c r="CJ493" i="1"/>
  <c r="CF493" i="1"/>
  <c r="CB493" i="1"/>
  <c r="BX493" i="1"/>
  <c r="CY493" i="1"/>
  <c r="CU493" i="1"/>
  <c r="CQ493" i="1"/>
  <c r="CM493" i="1"/>
  <c r="CI493" i="1"/>
  <c r="CE493" i="1"/>
  <c r="CA493" i="1"/>
  <c r="CW493" i="1"/>
  <c r="CS493" i="1"/>
  <c r="CO493" i="1"/>
  <c r="CK493" i="1"/>
  <c r="CG493" i="1"/>
  <c r="CC493" i="1"/>
  <c r="BY493" i="1"/>
  <c r="CT493" i="1"/>
  <c r="CD493" i="1"/>
  <c r="CL493" i="1"/>
  <c r="CX493" i="1"/>
  <c r="CH493" i="1"/>
  <c r="CP493" i="1"/>
  <c r="BZ493" i="1"/>
  <c r="CZ262" i="1"/>
  <c r="CV262" i="1"/>
  <c r="CR262" i="1"/>
  <c r="CN262" i="1"/>
  <c r="CJ262" i="1"/>
  <c r="CF262" i="1"/>
  <c r="CB262" i="1"/>
  <c r="BX262" i="1"/>
  <c r="CY262" i="1"/>
  <c r="CU262" i="1"/>
  <c r="CQ262" i="1"/>
  <c r="CM262" i="1"/>
  <c r="CI262" i="1"/>
  <c r="CE262" i="1"/>
  <c r="CA262" i="1"/>
  <c r="CX262" i="1"/>
  <c r="CT262" i="1"/>
  <c r="CP262" i="1"/>
  <c r="CL262" i="1"/>
  <c r="CH262" i="1"/>
  <c r="CD262" i="1"/>
  <c r="BZ262" i="1"/>
  <c r="CS262" i="1"/>
  <c r="CC262" i="1"/>
  <c r="CO262" i="1"/>
  <c r="BY262" i="1"/>
  <c r="CW262" i="1"/>
  <c r="CG262" i="1"/>
  <c r="CK262" i="1"/>
  <c r="CX249" i="1"/>
  <c r="CT249" i="1"/>
  <c r="CP249" i="1"/>
  <c r="CL249" i="1"/>
  <c r="CH249" i="1"/>
  <c r="CD249" i="1"/>
  <c r="BZ249" i="1"/>
  <c r="CZ249" i="1"/>
  <c r="CV249" i="1"/>
  <c r="CR249" i="1"/>
  <c r="CN249" i="1"/>
  <c r="CJ249" i="1"/>
  <c r="CF249" i="1"/>
  <c r="CB249" i="1"/>
  <c r="BX249" i="1"/>
  <c r="CU249" i="1"/>
  <c r="CM249" i="1"/>
  <c r="CE249" i="1"/>
  <c r="CS249" i="1"/>
  <c r="CK249" i="1"/>
  <c r="CC249" i="1"/>
  <c r="CW249" i="1"/>
  <c r="CO249" i="1"/>
  <c r="CG249" i="1"/>
  <c r="BY249" i="1"/>
  <c r="CQ249" i="1"/>
  <c r="CI249" i="1"/>
  <c r="CA249" i="1"/>
  <c r="CY249" i="1"/>
  <c r="CX549" i="1"/>
  <c r="CT549" i="1"/>
  <c r="CP549" i="1"/>
  <c r="CL549" i="1"/>
  <c r="CH549" i="1"/>
  <c r="CD549" i="1"/>
  <c r="BZ549" i="1"/>
  <c r="CW549" i="1"/>
  <c r="CS549" i="1"/>
  <c r="CO549" i="1"/>
  <c r="CK549" i="1"/>
  <c r="CG549" i="1"/>
  <c r="CC549" i="1"/>
  <c r="BY549" i="1"/>
  <c r="CY549" i="1"/>
  <c r="CU549" i="1"/>
  <c r="CQ549" i="1"/>
  <c r="CM549" i="1"/>
  <c r="CI549" i="1"/>
  <c r="CE549" i="1"/>
  <c r="CA549" i="1"/>
  <c r="CN549" i="1"/>
  <c r="BX549" i="1"/>
  <c r="CZ549" i="1"/>
  <c r="CJ549" i="1"/>
  <c r="CR549" i="1"/>
  <c r="CB549" i="1"/>
  <c r="CV549" i="1"/>
  <c r="CF549" i="1"/>
  <c r="CX402" i="1"/>
  <c r="CT402" i="1"/>
  <c r="CP402" i="1"/>
  <c r="CL402" i="1"/>
  <c r="CH402" i="1"/>
  <c r="CD402" i="1"/>
  <c r="CW402" i="1"/>
  <c r="CS402" i="1"/>
  <c r="CO402" i="1"/>
  <c r="CK402" i="1"/>
  <c r="CG402" i="1"/>
  <c r="CC402" i="1"/>
  <c r="BY402" i="1"/>
  <c r="CY402" i="1"/>
  <c r="CU402" i="1"/>
  <c r="CQ402" i="1"/>
  <c r="CM402" i="1"/>
  <c r="CI402" i="1"/>
  <c r="CE402" i="1"/>
  <c r="CA402" i="1"/>
  <c r="CN402" i="1"/>
  <c r="BZ402" i="1"/>
  <c r="CZ402" i="1"/>
  <c r="CJ402" i="1"/>
  <c r="BX402" i="1"/>
  <c r="CV402" i="1"/>
  <c r="CF402" i="1"/>
  <c r="CB402" i="1"/>
  <c r="CR402" i="1"/>
  <c r="CY154" i="1"/>
  <c r="CU154" i="1"/>
  <c r="CQ154" i="1"/>
  <c r="CM154" i="1"/>
  <c r="CI154" i="1"/>
  <c r="CE154" i="1"/>
  <c r="CA154" i="1"/>
  <c r="CX154" i="1"/>
  <c r="CT154" i="1"/>
  <c r="CP154" i="1"/>
  <c r="CL154" i="1"/>
  <c r="CH154" i="1"/>
  <c r="CD154" i="1"/>
  <c r="BZ154" i="1"/>
  <c r="CW154" i="1"/>
  <c r="CS154" i="1"/>
  <c r="CO154" i="1"/>
  <c r="CK154" i="1"/>
  <c r="CG154" i="1"/>
  <c r="CC154" i="1"/>
  <c r="BY154" i="1"/>
  <c r="CV154" i="1"/>
  <c r="CF154" i="1"/>
  <c r="CR154" i="1"/>
  <c r="CB154" i="1"/>
  <c r="CZ154" i="1"/>
  <c r="CJ154" i="1"/>
  <c r="BX154" i="1"/>
  <c r="CN154" i="1"/>
  <c r="CZ284" i="1"/>
  <c r="CV284" i="1"/>
  <c r="CR284" i="1"/>
  <c r="CN284" i="1"/>
  <c r="CJ284" i="1"/>
  <c r="CF284" i="1"/>
  <c r="CB284" i="1"/>
  <c r="BX284" i="1"/>
  <c r="CY284" i="1"/>
  <c r="CU284" i="1"/>
  <c r="CQ284" i="1"/>
  <c r="CM284" i="1"/>
  <c r="CI284" i="1"/>
  <c r="CE284" i="1"/>
  <c r="CA284" i="1"/>
  <c r="CX284" i="1"/>
  <c r="CT284" i="1"/>
  <c r="CP284" i="1"/>
  <c r="CL284" i="1"/>
  <c r="CH284" i="1"/>
  <c r="CD284" i="1"/>
  <c r="BZ284" i="1"/>
  <c r="CO284" i="1"/>
  <c r="BY284" i="1"/>
  <c r="CK284" i="1"/>
  <c r="CS284" i="1"/>
  <c r="CC284" i="1"/>
  <c r="CW284" i="1"/>
  <c r="CG284" i="1"/>
  <c r="CW235" i="1"/>
  <c r="CS235" i="1"/>
  <c r="CO235" i="1"/>
  <c r="CK235" i="1"/>
  <c r="CG235" i="1"/>
  <c r="CC235" i="1"/>
  <c r="BY235" i="1"/>
  <c r="CZ235" i="1"/>
  <c r="CV235" i="1"/>
  <c r="CR235" i="1"/>
  <c r="CN235" i="1"/>
  <c r="CJ235" i="1"/>
  <c r="CF235" i="1"/>
  <c r="CB235" i="1"/>
  <c r="BX235" i="1"/>
  <c r="CX235" i="1"/>
  <c r="CT235" i="1"/>
  <c r="CP235" i="1"/>
  <c r="CL235" i="1"/>
  <c r="CH235" i="1"/>
  <c r="CD235" i="1"/>
  <c r="BZ235" i="1"/>
  <c r="CU235" i="1"/>
  <c r="CE235" i="1"/>
  <c r="CQ235" i="1"/>
  <c r="CA235" i="1"/>
  <c r="CM235" i="1"/>
  <c r="CI235" i="1"/>
  <c r="CY235" i="1"/>
  <c r="CX388" i="1"/>
  <c r="CT388" i="1"/>
  <c r="CP388" i="1"/>
  <c r="CL388" i="1"/>
  <c r="CH388" i="1"/>
  <c r="CD388" i="1"/>
  <c r="BZ388" i="1"/>
  <c r="CW388" i="1"/>
  <c r="CS388" i="1"/>
  <c r="CO388" i="1"/>
  <c r="CK388" i="1"/>
  <c r="CG388" i="1"/>
  <c r="CC388" i="1"/>
  <c r="BY388" i="1"/>
  <c r="CZ388" i="1"/>
  <c r="CV388" i="1"/>
  <c r="CR388" i="1"/>
  <c r="CN388" i="1"/>
  <c r="CJ388" i="1"/>
  <c r="CF388" i="1"/>
  <c r="CB388" i="1"/>
  <c r="BX388" i="1"/>
  <c r="CU388" i="1"/>
  <c r="CE388" i="1"/>
  <c r="CQ388" i="1"/>
  <c r="CA388" i="1"/>
  <c r="CY388" i="1"/>
  <c r="CI388" i="1"/>
  <c r="CM388" i="1"/>
  <c r="CZ550" i="1"/>
  <c r="CV550" i="1"/>
  <c r="CR550" i="1"/>
  <c r="CN550" i="1"/>
  <c r="CJ550" i="1"/>
  <c r="CF550" i="1"/>
  <c r="CB550" i="1"/>
  <c r="BX550" i="1"/>
  <c r="CY550" i="1"/>
  <c r="CU550" i="1"/>
  <c r="CQ550" i="1"/>
  <c r="CM550" i="1"/>
  <c r="CI550" i="1"/>
  <c r="ES550" i="1" s="1"/>
  <c r="CE550" i="1"/>
  <c r="CA550" i="1"/>
  <c r="CW550" i="1"/>
  <c r="CS550" i="1"/>
  <c r="CO550" i="1"/>
  <c r="CK550" i="1"/>
  <c r="CG550" i="1"/>
  <c r="CC550" i="1"/>
  <c r="BY550" i="1"/>
  <c r="CP550" i="1"/>
  <c r="BZ550" i="1"/>
  <c r="CL550" i="1"/>
  <c r="CT550" i="1"/>
  <c r="CD550" i="1"/>
  <c r="CH550" i="1"/>
  <c r="CX550" i="1"/>
  <c r="CX538" i="1"/>
  <c r="CT538" i="1"/>
  <c r="CP538" i="1"/>
  <c r="CL538" i="1"/>
  <c r="CH538" i="1"/>
  <c r="CD538" i="1"/>
  <c r="BZ538" i="1"/>
  <c r="CW538" i="1"/>
  <c r="CS538" i="1"/>
  <c r="CO538" i="1"/>
  <c r="CK538" i="1"/>
  <c r="CG538" i="1"/>
  <c r="CC538" i="1"/>
  <c r="BY538" i="1"/>
  <c r="CY538" i="1"/>
  <c r="CU538" i="1"/>
  <c r="CQ538" i="1"/>
  <c r="CM538" i="1"/>
  <c r="CI538" i="1"/>
  <c r="CE538" i="1"/>
  <c r="CA538" i="1"/>
  <c r="CR538" i="1"/>
  <c r="CB538" i="1"/>
  <c r="CN538" i="1"/>
  <c r="BX538" i="1"/>
  <c r="CZ538" i="1"/>
  <c r="CJ538" i="1"/>
  <c r="CF538" i="1"/>
  <c r="CV538" i="1"/>
  <c r="CY206" i="1"/>
  <c r="CU206" i="1"/>
  <c r="CQ206" i="1"/>
  <c r="CM206" i="1"/>
  <c r="CI206" i="1"/>
  <c r="CE206" i="1"/>
  <c r="CA206" i="1"/>
  <c r="CX206" i="1"/>
  <c r="CT206" i="1"/>
  <c r="CP206" i="1"/>
  <c r="CL206" i="1"/>
  <c r="CH206" i="1"/>
  <c r="CD206" i="1"/>
  <c r="BZ206" i="1"/>
  <c r="CZ206" i="1"/>
  <c r="CV206" i="1"/>
  <c r="CR206" i="1"/>
  <c r="CN206" i="1"/>
  <c r="CJ206" i="1"/>
  <c r="CF206" i="1"/>
  <c r="CB206" i="1"/>
  <c r="BX206" i="1"/>
  <c r="CK206" i="1"/>
  <c r="CW206" i="1"/>
  <c r="CG206" i="1"/>
  <c r="CS206" i="1"/>
  <c r="CC206" i="1"/>
  <c r="CO206" i="1"/>
  <c r="BY206" i="1"/>
  <c r="CZ554" i="1"/>
  <c r="CV554" i="1"/>
  <c r="CR554" i="1"/>
  <c r="CN554" i="1"/>
  <c r="CJ554" i="1"/>
  <c r="CF554" i="1"/>
  <c r="CB554" i="1"/>
  <c r="BX554" i="1"/>
  <c r="CY554" i="1"/>
  <c r="CU554" i="1"/>
  <c r="CQ554" i="1"/>
  <c r="CM554" i="1"/>
  <c r="CI554" i="1"/>
  <c r="CE554" i="1"/>
  <c r="CA554" i="1"/>
  <c r="CW554" i="1"/>
  <c r="CS554" i="1"/>
  <c r="CO554" i="1"/>
  <c r="CK554" i="1"/>
  <c r="CG554" i="1"/>
  <c r="CC554" i="1"/>
  <c r="BY554" i="1"/>
  <c r="BJ554" i="3" s="1"/>
  <c r="CX554" i="1"/>
  <c r="CH554" i="1"/>
  <c r="CT554" i="1"/>
  <c r="CD554" i="1"/>
  <c r="CL554" i="1"/>
  <c r="CP554" i="1"/>
  <c r="BZ554" i="1"/>
  <c r="CX500" i="1"/>
  <c r="CT500" i="1"/>
  <c r="CP500" i="1"/>
  <c r="CL500" i="1"/>
  <c r="CH500" i="1"/>
  <c r="CD500" i="1"/>
  <c r="BZ500" i="1"/>
  <c r="CW500" i="1"/>
  <c r="CS500" i="1"/>
  <c r="CO500" i="1"/>
  <c r="CK500" i="1"/>
  <c r="CG500" i="1"/>
  <c r="CC500" i="1"/>
  <c r="BY500" i="1"/>
  <c r="CY500" i="1"/>
  <c r="CU500" i="1"/>
  <c r="CQ500" i="1"/>
  <c r="CM500" i="1"/>
  <c r="CI500" i="1"/>
  <c r="CE500" i="1"/>
  <c r="CA500" i="1"/>
  <c r="CR500" i="1"/>
  <c r="CB500" i="1"/>
  <c r="CZ500" i="1"/>
  <c r="CJ500" i="1"/>
  <c r="CV500" i="1"/>
  <c r="CF500" i="1"/>
  <c r="BX500" i="1"/>
  <c r="CN500" i="1"/>
  <c r="CY399" i="1"/>
  <c r="CU399" i="1"/>
  <c r="CQ399" i="1"/>
  <c r="CM399" i="1"/>
  <c r="CI399" i="1"/>
  <c r="CE399" i="1"/>
  <c r="CA399" i="1"/>
  <c r="CW399" i="1"/>
  <c r="CS399" i="1"/>
  <c r="CO399" i="1"/>
  <c r="CK399" i="1"/>
  <c r="CG399" i="1"/>
  <c r="CC399" i="1"/>
  <c r="BY399" i="1"/>
  <c r="B399" i="3" s="1"/>
  <c r="CZ399" i="1"/>
  <c r="CR399" i="1"/>
  <c r="CJ399" i="1"/>
  <c r="CB399" i="1"/>
  <c r="CX399" i="1"/>
  <c r="CP399" i="1"/>
  <c r="CH399" i="1"/>
  <c r="BZ399" i="1"/>
  <c r="CV399" i="1"/>
  <c r="CN399" i="1"/>
  <c r="CF399" i="1"/>
  <c r="BX399" i="1"/>
  <c r="AZ399" i="3" s="1"/>
  <c r="CT399" i="1"/>
  <c r="CL399" i="1"/>
  <c r="CD399" i="1"/>
  <c r="CZ282" i="1"/>
  <c r="CV282" i="1"/>
  <c r="CR282" i="1"/>
  <c r="CN282" i="1"/>
  <c r="CJ282" i="1"/>
  <c r="CF282" i="1"/>
  <c r="CB282" i="1"/>
  <c r="BX282" i="1"/>
  <c r="CY282" i="1"/>
  <c r="CU282" i="1"/>
  <c r="CQ282" i="1"/>
  <c r="CM282" i="1"/>
  <c r="CI282" i="1"/>
  <c r="CE282" i="1"/>
  <c r="CA282" i="1"/>
  <c r="CX282" i="1"/>
  <c r="CT282" i="1"/>
  <c r="CP282" i="1"/>
  <c r="CL282" i="1"/>
  <c r="CH282" i="1"/>
  <c r="CD282" i="1"/>
  <c r="BZ282" i="1"/>
  <c r="CK282" i="1"/>
  <c r="CW282" i="1"/>
  <c r="CG282" i="1"/>
  <c r="CO282" i="1"/>
  <c r="BY282" i="1"/>
  <c r="CS282" i="1"/>
  <c r="CC282" i="1"/>
  <c r="CW187" i="1"/>
  <c r="CS187" i="1"/>
  <c r="CO187" i="1"/>
  <c r="CK187" i="1"/>
  <c r="CG187" i="1"/>
  <c r="CC187" i="1"/>
  <c r="BY187" i="1"/>
  <c r="CZ187" i="1"/>
  <c r="CV187" i="1"/>
  <c r="CR187" i="1"/>
  <c r="CN187" i="1"/>
  <c r="CJ187" i="1"/>
  <c r="CF187" i="1"/>
  <c r="CB187" i="1"/>
  <c r="BX187" i="1"/>
  <c r="CX187" i="1"/>
  <c r="CT187" i="1"/>
  <c r="CP187" i="1"/>
  <c r="CL187" i="1"/>
  <c r="CH187" i="1"/>
  <c r="CD187" i="1"/>
  <c r="BZ187" i="1"/>
  <c r="CU187" i="1"/>
  <c r="CE187" i="1"/>
  <c r="CQ187" i="1"/>
  <c r="CA187" i="1"/>
  <c r="CM187" i="1"/>
  <c r="CY187" i="1"/>
  <c r="CI187" i="1"/>
  <c r="CW237" i="1"/>
  <c r="CS237" i="1"/>
  <c r="CO237" i="1"/>
  <c r="CK237" i="1"/>
  <c r="CG237" i="1"/>
  <c r="CC237" i="1"/>
  <c r="BY237" i="1"/>
  <c r="CZ237" i="1"/>
  <c r="CV237" i="1"/>
  <c r="CR237" i="1"/>
  <c r="CN237" i="1"/>
  <c r="CJ237" i="1"/>
  <c r="CF237" i="1"/>
  <c r="CB237" i="1"/>
  <c r="BX237" i="1"/>
  <c r="CX237" i="1"/>
  <c r="CT237" i="1"/>
  <c r="CP237" i="1"/>
  <c r="CL237" i="1"/>
  <c r="CH237" i="1"/>
  <c r="CD237" i="1"/>
  <c r="BZ237" i="1"/>
  <c r="CY237" i="1"/>
  <c r="CI237" i="1"/>
  <c r="CU237" i="1"/>
  <c r="CE237" i="1"/>
  <c r="CQ237" i="1"/>
  <c r="CA237" i="1"/>
  <c r="CM237" i="1"/>
  <c r="CZ487" i="1"/>
  <c r="CV487" i="1"/>
  <c r="CR487" i="1"/>
  <c r="CN487" i="1"/>
  <c r="CJ487" i="1"/>
  <c r="CF487" i="1"/>
  <c r="CB487" i="1"/>
  <c r="BX487" i="1"/>
  <c r="J487" i="3" s="1"/>
  <c r="CY487" i="1"/>
  <c r="CU487" i="1"/>
  <c r="CQ487" i="1"/>
  <c r="CM487" i="1"/>
  <c r="EQ487" i="1" s="1"/>
  <c r="CI487" i="1"/>
  <c r="CE487" i="1"/>
  <c r="CA487" i="1"/>
  <c r="CW487" i="1"/>
  <c r="CS487" i="1"/>
  <c r="CO487" i="1"/>
  <c r="CK487" i="1"/>
  <c r="CG487" i="1"/>
  <c r="CC487" i="1"/>
  <c r="BY487" i="1"/>
  <c r="CX487" i="1"/>
  <c r="CH487" i="1"/>
  <c r="CP487" i="1"/>
  <c r="BZ487" i="1"/>
  <c r="CL487" i="1"/>
  <c r="CD487" i="1"/>
  <c r="CT487" i="1"/>
  <c r="CZ361" i="1"/>
  <c r="CV361" i="1"/>
  <c r="CR361" i="1"/>
  <c r="CN361" i="1"/>
  <c r="CJ361" i="1"/>
  <c r="CF361" i="1"/>
  <c r="CB361" i="1"/>
  <c r="BX361" i="1"/>
  <c r="CY361" i="1"/>
  <c r="CU361" i="1"/>
  <c r="CQ361" i="1"/>
  <c r="CM361" i="1"/>
  <c r="CI361" i="1"/>
  <c r="CE361" i="1"/>
  <c r="CA361" i="1"/>
  <c r="CX361" i="1"/>
  <c r="CT361" i="1"/>
  <c r="CP361" i="1"/>
  <c r="CL361" i="1"/>
  <c r="CH361" i="1"/>
  <c r="CD361" i="1"/>
  <c r="BZ361" i="1"/>
  <c r="CO361" i="1"/>
  <c r="BY361" i="1"/>
  <c r="CK361" i="1"/>
  <c r="CS361" i="1"/>
  <c r="CC361" i="1"/>
  <c r="CW361" i="1"/>
  <c r="CG361" i="1"/>
  <c r="CX245" i="1"/>
  <c r="CT245" i="1"/>
  <c r="CP245" i="1"/>
  <c r="CL245" i="1"/>
  <c r="CH245" i="1"/>
  <c r="CD245" i="1"/>
  <c r="BZ245" i="1"/>
  <c r="CZ245" i="1"/>
  <c r="CV245" i="1"/>
  <c r="CR245" i="1"/>
  <c r="CN245" i="1"/>
  <c r="CJ245" i="1"/>
  <c r="CF245" i="1"/>
  <c r="CB245" i="1"/>
  <c r="BX245" i="1"/>
  <c r="CU245" i="1"/>
  <c r="CM245" i="1"/>
  <c r="CE245" i="1"/>
  <c r="CS245" i="1"/>
  <c r="CK245" i="1"/>
  <c r="CC245" i="1"/>
  <c r="CW245" i="1"/>
  <c r="CO245" i="1"/>
  <c r="CG245" i="1"/>
  <c r="BY245" i="1"/>
  <c r="CI245" i="1"/>
  <c r="CA245" i="1"/>
  <c r="CY245" i="1"/>
  <c r="CQ245" i="1"/>
  <c r="CZ403" i="1"/>
  <c r="CV403" i="1"/>
  <c r="CR403" i="1"/>
  <c r="CN403" i="1"/>
  <c r="CJ403" i="1"/>
  <c r="CF403" i="1"/>
  <c r="CB403" i="1"/>
  <c r="BX403" i="1"/>
  <c r="AE403" i="3" s="1"/>
  <c r="CY403" i="1"/>
  <c r="CU403" i="1"/>
  <c r="CQ403" i="1"/>
  <c r="CM403" i="1"/>
  <c r="CI403" i="1"/>
  <c r="CE403" i="1"/>
  <c r="CA403" i="1"/>
  <c r="CW403" i="1"/>
  <c r="CS403" i="1"/>
  <c r="CO403" i="1"/>
  <c r="CK403" i="1"/>
  <c r="CG403" i="1"/>
  <c r="CC403" i="1"/>
  <c r="BY403" i="1"/>
  <c r="CP403" i="1"/>
  <c r="BZ403" i="1"/>
  <c r="CL403" i="1"/>
  <c r="CX403" i="1"/>
  <c r="CH403" i="1"/>
  <c r="CT403" i="1"/>
  <c r="CD403" i="1"/>
  <c r="CW153" i="1"/>
  <c r="CS153" i="1"/>
  <c r="CO153" i="1"/>
  <c r="CK153" i="1"/>
  <c r="CG153" i="1"/>
  <c r="CC153" i="1"/>
  <c r="BY153" i="1"/>
  <c r="CZ153" i="1"/>
  <c r="CV153" i="1"/>
  <c r="CR153" i="1"/>
  <c r="CN153" i="1"/>
  <c r="CJ153" i="1"/>
  <c r="CF153" i="1"/>
  <c r="CB153" i="1"/>
  <c r="BX153" i="1"/>
  <c r="CY153" i="1"/>
  <c r="CU153" i="1"/>
  <c r="CQ153" i="1"/>
  <c r="CM153" i="1"/>
  <c r="CI153" i="1"/>
  <c r="CE153" i="1"/>
  <c r="CA153" i="1"/>
  <c r="CT153" i="1"/>
  <c r="CD153" i="1"/>
  <c r="CP153" i="1"/>
  <c r="BZ153" i="1"/>
  <c r="CX153" i="1"/>
  <c r="CH153" i="1"/>
  <c r="CL153" i="1"/>
  <c r="CY188" i="1"/>
  <c r="CU188" i="1"/>
  <c r="CQ188" i="1"/>
  <c r="CM188" i="1"/>
  <c r="CI188" i="1"/>
  <c r="CE188" i="1"/>
  <c r="CA188" i="1"/>
  <c r="CX188" i="1"/>
  <c r="CT188" i="1"/>
  <c r="CP188" i="1"/>
  <c r="CL188" i="1"/>
  <c r="CH188" i="1"/>
  <c r="CD188" i="1"/>
  <c r="BZ188" i="1"/>
  <c r="CZ188" i="1"/>
  <c r="CV188" i="1"/>
  <c r="CR188" i="1"/>
  <c r="CN188" i="1"/>
  <c r="CJ188" i="1"/>
  <c r="CF188" i="1"/>
  <c r="CB188" i="1"/>
  <c r="BX188" i="1"/>
  <c r="CW188" i="1"/>
  <c r="CG188" i="1"/>
  <c r="CS188" i="1"/>
  <c r="CC188" i="1"/>
  <c r="CO188" i="1"/>
  <c r="BY188" i="1"/>
  <c r="CK188" i="1"/>
  <c r="CX396" i="1"/>
  <c r="CT396" i="1"/>
  <c r="CP396" i="1"/>
  <c r="CL396" i="1"/>
  <c r="CH396" i="1"/>
  <c r="CD396" i="1"/>
  <c r="BZ396" i="1"/>
  <c r="CW396" i="1"/>
  <c r="CS396" i="1"/>
  <c r="CO396" i="1"/>
  <c r="CK396" i="1"/>
  <c r="CG396" i="1"/>
  <c r="CC396" i="1"/>
  <c r="BY396" i="1"/>
  <c r="CZ396" i="1"/>
  <c r="CV396" i="1"/>
  <c r="CR396" i="1"/>
  <c r="CN396" i="1"/>
  <c r="CJ396" i="1"/>
  <c r="CF396" i="1"/>
  <c r="CB396" i="1"/>
  <c r="BX396" i="1"/>
  <c r="M396" i="3" s="1"/>
  <c r="CU396" i="1"/>
  <c r="CE396" i="1"/>
  <c r="CQ396" i="1"/>
  <c r="CA396" i="1"/>
  <c r="CY396" i="1"/>
  <c r="CI396" i="1"/>
  <c r="CM396" i="1"/>
  <c r="CZ393" i="1"/>
  <c r="CV393" i="1"/>
  <c r="CR393" i="1"/>
  <c r="CN393" i="1"/>
  <c r="CJ393" i="1"/>
  <c r="CF393" i="1"/>
  <c r="CB393" i="1"/>
  <c r="BX393" i="1"/>
  <c r="AH393" i="3" s="1"/>
  <c r="CY393" i="1"/>
  <c r="CU393" i="1"/>
  <c r="CQ393" i="1"/>
  <c r="CM393" i="1"/>
  <c r="CI393" i="1"/>
  <c r="CE393" i="1"/>
  <c r="CA393" i="1"/>
  <c r="CX393" i="1"/>
  <c r="CT393" i="1"/>
  <c r="CP393" i="1"/>
  <c r="CL393" i="1"/>
  <c r="CH393" i="1"/>
  <c r="CD393" i="1"/>
  <c r="BZ393" i="1"/>
  <c r="CO393" i="1"/>
  <c r="BY393" i="1"/>
  <c r="CK393" i="1"/>
  <c r="CS393" i="1"/>
  <c r="CC393" i="1"/>
  <c r="CW393" i="1"/>
  <c r="CG393" i="1"/>
  <c r="CZ423" i="1"/>
  <c r="CV423" i="1"/>
  <c r="CR423" i="1"/>
  <c r="CN423" i="1"/>
  <c r="CJ423" i="1"/>
  <c r="CF423" i="1"/>
  <c r="CB423" i="1"/>
  <c r="BX423" i="1"/>
  <c r="CY423" i="1"/>
  <c r="CU423" i="1"/>
  <c r="CQ423" i="1"/>
  <c r="CM423" i="1"/>
  <c r="CI423" i="1"/>
  <c r="CE423" i="1"/>
  <c r="CA423" i="1"/>
  <c r="CX423" i="1"/>
  <c r="CT423" i="1"/>
  <c r="CP423" i="1"/>
  <c r="CL423" i="1"/>
  <c r="CH423" i="1"/>
  <c r="CD423" i="1"/>
  <c r="BZ423" i="1"/>
  <c r="CS423" i="1"/>
  <c r="CC423" i="1"/>
  <c r="CO423" i="1"/>
  <c r="BY423" i="1"/>
  <c r="CW423" i="1"/>
  <c r="CG423" i="1"/>
  <c r="CK423" i="1"/>
  <c r="CZ341" i="1"/>
  <c r="CV341" i="1"/>
  <c r="CR341" i="1"/>
  <c r="CN341" i="1"/>
  <c r="CJ341" i="1"/>
  <c r="CF341" i="1"/>
  <c r="CB341" i="1"/>
  <c r="BX341" i="1"/>
  <c r="CY341" i="1"/>
  <c r="CU341" i="1"/>
  <c r="CQ341" i="1"/>
  <c r="CM341" i="1"/>
  <c r="CI341" i="1"/>
  <c r="CE341" i="1"/>
  <c r="CA341" i="1"/>
  <c r="CW341" i="1"/>
  <c r="CS341" i="1"/>
  <c r="CO341" i="1"/>
  <c r="CK341" i="1"/>
  <c r="CG341" i="1"/>
  <c r="CC341" i="1"/>
  <c r="BY341" i="1"/>
  <c r="CT341" i="1"/>
  <c r="CD341" i="1"/>
  <c r="CP341" i="1"/>
  <c r="BZ341" i="1"/>
  <c r="CL341" i="1"/>
  <c r="CH341" i="1"/>
  <c r="CX341" i="1"/>
  <c r="CZ510" i="1"/>
  <c r="CV510" i="1"/>
  <c r="CR510" i="1"/>
  <c r="CN510" i="1"/>
  <c r="CJ510" i="1"/>
  <c r="CF510" i="1"/>
  <c r="CB510" i="1"/>
  <c r="BX510" i="1"/>
  <c r="CY510" i="1"/>
  <c r="CU510" i="1"/>
  <c r="CQ510" i="1"/>
  <c r="CM510" i="1"/>
  <c r="CI510" i="1"/>
  <c r="CE510" i="1"/>
  <c r="CA510" i="1"/>
  <c r="CX510" i="1"/>
  <c r="CT510" i="1"/>
  <c r="CP510" i="1"/>
  <c r="CL510" i="1"/>
  <c r="CH510" i="1"/>
  <c r="CD510" i="1"/>
  <c r="BZ510" i="1"/>
  <c r="CW510" i="1"/>
  <c r="CG510" i="1"/>
  <c r="CS510" i="1"/>
  <c r="CC510" i="1"/>
  <c r="CK510" i="1"/>
  <c r="CO510" i="1"/>
  <c r="BY510" i="1"/>
  <c r="CY485" i="1"/>
  <c r="CU485" i="1"/>
  <c r="CQ485" i="1"/>
  <c r="CM485" i="1"/>
  <c r="CI485" i="1"/>
  <c r="CE485" i="1"/>
  <c r="CA485" i="1"/>
  <c r="CW485" i="1"/>
  <c r="CS485" i="1"/>
  <c r="CO485" i="1"/>
  <c r="CK485" i="1"/>
  <c r="CG485" i="1"/>
  <c r="CC485" i="1"/>
  <c r="BY485" i="1"/>
  <c r="CZ485" i="1"/>
  <c r="CV485" i="1"/>
  <c r="CR485" i="1"/>
  <c r="CN485" i="1"/>
  <c r="CJ485" i="1"/>
  <c r="CF485" i="1"/>
  <c r="CB485" i="1"/>
  <c r="BX485" i="1"/>
  <c r="CT485" i="1"/>
  <c r="CD485" i="1"/>
  <c r="CP485" i="1"/>
  <c r="BZ485" i="1"/>
  <c r="CX485" i="1"/>
  <c r="CH485" i="1"/>
  <c r="CL485" i="1"/>
  <c r="CX241" i="1"/>
  <c r="CT241" i="1"/>
  <c r="CP241" i="1"/>
  <c r="CL241" i="1"/>
  <c r="CH241" i="1"/>
  <c r="CD241" i="1"/>
  <c r="BZ241" i="1"/>
  <c r="CZ241" i="1"/>
  <c r="CV241" i="1"/>
  <c r="CR241" i="1"/>
  <c r="CN241" i="1"/>
  <c r="CJ241" i="1"/>
  <c r="CF241" i="1"/>
  <c r="CB241" i="1"/>
  <c r="BX241" i="1"/>
  <c r="CU241" i="1"/>
  <c r="CM241" i="1"/>
  <c r="CE241" i="1"/>
  <c r="CS241" i="1"/>
  <c r="CK241" i="1"/>
  <c r="CC241" i="1"/>
  <c r="CW241" i="1"/>
  <c r="CO241" i="1"/>
  <c r="CG241" i="1"/>
  <c r="BY241" i="1"/>
  <c r="CA241" i="1"/>
  <c r="CY241" i="1"/>
  <c r="CQ241" i="1"/>
  <c r="CI241" i="1"/>
  <c r="CW474" i="1"/>
  <c r="CS474" i="1"/>
  <c r="CO474" i="1"/>
  <c r="CK474" i="1"/>
  <c r="CG474" i="1"/>
  <c r="CC474" i="1"/>
  <c r="BY474" i="1"/>
  <c r="K474" i="3" s="1"/>
  <c r="CY474" i="1"/>
  <c r="CU474" i="1"/>
  <c r="CQ474" i="1"/>
  <c r="CM474" i="1"/>
  <c r="CI474" i="1"/>
  <c r="CE474" i="1"/>
  <c r="CA474" i="1"/>
  <c r="CZ474" i="1"/>
  <c r="CR474" i="1"/>
  <c r="CJ474" i="1"/>
  <c r="CB474" i="1"/>
  <c r="CX474" i="1"/>
  <c r="CP474" i="1"/>
  <c r="CH474" i="1"/>
  <c r="BZ474" i="1"/>
  <c r="CT474" i="1"/>
  <c r="CL474" i="1"/>
  <c r="CD474" i="1"/>
  <c r="CN474" i="1"/>
  <c r="CF474" i="1"/>
  <c r="BX474" i="1"/>
  <c r="CV474" i="1"/>
  <c r="CX324" i="1"/>
  <c r="CT324" i="1"/>
  <c r="CP324" i="1"/>
  <c r="CL324" i="1"/>
  <c r="CH324" i="1"/>
  <c r="CD324" i="1"/>
  <c r="BZ324" i="1"/>
  <c r="CW324" i="1"/>
  <c r="CS324" i="1"/>
  <c r="CO324" i="1"/>
  <c r="CK324" i="1"/>
  <c r="CG324" i="1"/>
  <c r="CC324" i="1"/>
  <c r="BY324" i="1"/>
  <c r="CY324" i="1"/>
  <c r="CU324" i="1"/>
  <c r="CQ324" i="1"/>
  <c r="CM324" i="1"/>
  <c r="CI324" i="1"/>
  <c r="CE324" i="1"/>
  <c r="CA324" i="1"/>
  <c r="CR324" i="1"/>
  <c r="CB324" i="1"/>
  <c r="CN324" i="1"/>
  <c r="BX324" i="1"/>
  <c r="CZ324" i="1"/>
  <c r="CJ324" i="1"/>
  <c r="CF324" i="1"/>
  <c r="CV324" i="1"/>
  <c r="CZ270" i="1"/>
  <c r="CV270" i="1"/>
  <c r="CR270" i="1"/>
  <c r="CN270" i="1"/>
  <c r="CJ270" i="1"/>
  <c r="CF270" i="1"/>
  <c r="CB270" i="1"/>
  <c r="BX270" i="1"/>
  <c r="CY270" i="1"/>
  <c r="CU270" i="1"/>
  <c r="CQ270" i="1"/>
  <c r="CM270" i="1"/>
  <c r="CI270" i="1"/>
  <c r="CE270" i="1"/>
  <c r="CA270" i="1"/>
  <c r="CX270" i="1"/>
  <c r="CT270" i="1"/>
  <c r="CP270" i="1"/>
  <c r="CL270" i="1"/>
  <c r="CH270" i="1"/>
  <c r="CD270" i="1"/>
  <c r="BZ270" i="1"/>
  <c r="CS270" i="1"/>
  <c r="CC270" i="1"/>
  <c r="CO270" i="1"/>
  <c r="BY270" i="1"/>
  <c r="CW270" i="1"/>
  <c r="CG270" i="1"/>
  <c r="CK270" i="1"/>
  <c r="CY473" i="1"/>
  <c r="CU473" i="1"/>
  <c r="CQ473" i="1"/>
  <c r="CM473" i="1"/>
  <c r="CI473" i="1"/>
  <c r="CE473" i="1"/>
  <c r="CA473" i="1"/>
  <c r="CW473" i="1"/>
  <c r="CS473" i="1"/>
  <c r="CO473" i="1"/>
  <c r="CK473" i="1"/>
  <c r="CG473" i="1"/>
  <c r="CC473" i="1"/>
  <c r="BY473" i="1"/>
  <c r="CX473" i="1"/>
  <c r="CP473" i="1"/>
  <c r="CH473" i="1"/>
  <c r="BZ473" i="1"/>
  <c r="CV473" i="1"/>
  <c r="CN473" i="1"/>
  <c r="CF473" i="1"/>
  <c r="BX473" i="1"/>
  <c r="AE473" i="3" s="1"/>
  <c r="CZ473" i="1"/>
  <c r="CR473" i="1"/>
  <c r="CJ473" i="1"/>
  <c r="CB473" i="1"/>
  <c r="CL473" i="1"/>
  <c r="CD473" i="1"/>
  <c r="CT473" i="1"/>
  <c r="CX364" i="1"/>
  <c r="CT364" i="1"/>
  <c r="CP364" i="1"/>
  <c r="CL364" i="1"/>
  <c r="CH364" i="1"/>
  <c r="CD364" i="1"/>
  <c r="BZ364" i="1"/>
  <c r="CW364" i="1"/>
  <c r="CS364" i="1"/>
  <c r="CO364" i="1"/>
  <c r="CK364" i="1"/>
  <c r="CG364" i="1"/>
  <c r="CC364" i="1"/>
  <c r="BY364" i="1"/>
  <c r="CZ364" i="1"/>
  <c r="CV364" i="1"/>
  <c r="CR364" i="1"/>
  <c r="CN364" i="1"/>
  <c r="CJ364" i="1"/>
  <c r="CF364" i="1"/>
  <c r="CB364" i="1"/>
  <c r="BX364" i="1"/>
  <c r="CU364" i="1"/>
  <c r="CE364" i="1"/>
  <c r="CQ364" i="1"/>
  <c r="CA364" i="1"/>
  <c r="CY364" i="1"/>
  <c r="CI364" i="1"/>
  <c r="CM364" i="1"/>
  <c r="CY481" i="1"/>
  <c r="CU481" i="1"/>
  <c r="CQ481" i="1"/>
  <c r="CM481" i="1"/>
  <c r="CI481" i="1"/>
  <c r="CE481" i="1"/>
  <c r="CA481" i="1"/>
  <c r="CW481" i="1"/>
  <c r="CS481" i="1"/>
  <c r="CO481" i="1"/>
  <c r="CK481" i="1"/>
  <c r="CG481" i="1"/>
  <c r="CC481" i="1"/>
  <c r="BY481" i="1"/>
  <c r="CZ481" i="1"/>
  <c r="CV481" i="1"/>
  <c r="CR481" i="1"/>
  <c r="CN481" i="1"/>
  <c r="CJ481" i="1"/>
  <c r="CF481" i="1"/>
  <c r="CL481" i="1"/>
  <c r="BZ481" i="1"/>
  <c r="CX481" i="1"/>
  <c r="CH481" i="1"/>
  <c r="BX481" i="1"/>
  <c r="CP481" i="1"/>
  <c r="CB481" i="1"/>
  <c r="CT481" i="1"/>
  <c r="CD481" i="1"/>
  <c r="CZ417" i="1"/>
  <c r="CV417" i="1"/>
  <c r="CR417" i="1"/>
  <c r="CN417" i="1"/>
  <c r="CJ417" i="1"/>
  <c r="CF417" i="1"/>
  <c r="CB417" i="1"/>
  <c r="BX417" i="1"/>
  <c r="CY417" i="1"/>
  <c r="CU417" i="1"/>
  <c r="CQ417" i="1"/>
  <c r="CM417" i="1"/>
  <c r="CI417" i="1"/>
  <c r="CE417" i="1"/>
  <c r="CA417" i="1"/>
  <c r="CX417" i="1"/>
  <c r="CT417" i="1"/>
  <c r="CP417" i="1"/>
  <c r="CL417" i="1"/>
  <c r="CH417" i="1"/>
  <c r="CD417" i="1"/>
  <c r="BZ417" i="1"/>
  <c r="CW417" i="1"/>
  <c r="CG417" i="1"/>
  <c r="CS417" i="1"/>
  <c r="CC417" i="1"/>
  <c r="CK417" i="1"/>
  <c r="CO417" i="1"/>
  <c r="BY417" i="1"/>
  <c r="CX255" i="1"/>
  <c r="CT255" i="1"/>
  <c r="CP255" i="1"/>
  <c r="CL255" i="1"/>
  <c r="CH255" i="1"/>
  <c r="CD255" i="1"/>
  <c r="BZ255" i="1"/>
  <c r="CW255" i="1"/>
  <c r="CS255" i="1"/>
  <c r="CO255" i="1"/>
  <c r="CK255" i="1"/>
  <c r="CG255" i="1"/>
  <c r="CC255" i="1"/>
  <c r="BY255" i="1"/>
  <c r="CZ255" i="1"/>
  <c r="CV255" i="1"/>
  <c r="CR255" i="1"/>
  <c r="CN255" i="1"/>
  <c r="CJ255" i="1"/>
  <c r="CF255" i="1"/>
  <c r="CB255" i="1"/>
  <c r="BX255" i="1"/>
  <c r="CU255" i="1"/>
  <c r="CE255" i="1"/>
  <c r="CQ255" i="1"/>
  <c r="CA255" i="1"/>
  <c r="CY255" i="1"/>
  <c r="CI255" i="1"/>
  <c r="CM255" i="1"/>
  <c r="CY479" i="1"/>
  <c r="CU479" i="1"/>
  <c r="CQ479" i="1"/>
  <c r="CM479" i="1"/>
  <c r="CI479" i="1"/>
  <c r="CE479" i="1"/>
  <c r="CA479" i="1"/>
  <c r="CW479" i="1"/>
  <c r="CS479" i="1"/>
  <c r="CO479" i="1"/>
  <c r="CK479" i="1"/>
  <c r="CG479" i="1"/>
  <c r="CC479" i="1"/>
  <c r="BY479" i="1"/>
  <c r="CT479" i="1"/>
  <c r="CL479" i="1"/>
  <c r="CD479" i="1"/>
  <c r="CZ479" i="1"/>
  <c r="CR479" i="1"/>
  <c r="CJ479" i="1"/>
  <c r="CB479" i="1"/>
  <c r="CV479" i="1"/>
  <c r="CN479" i="1"/>
  <c r="CF479" i="1"/>
  <c r="BX479" i="1"/>
  <c r="CX479" i="1"/>
  <c r="CP479" i="1"/>
  <c r="CH479" i="1"/>
  <c r="BZ479" i="1"/>
  <c r="CZ525" i="1"/>
  <c r="CV525" i="1"/>
  <c r="CR525" i="1"/>
  <c r="CN525" i="1"/>
  <c r="CJ525" i="1"/>
  <c r="CF525" i="1"/>
  <c r="CB525" i="1"/>
  <c r="BX525" i="1"/>
  <c r="CX525" i="1"/>
  <c r="CT525" i="1"/>
  <c r="CP525" i="1"/>
  <c r="CL525" i="1"/>
  <c r="CH525" i="1"/>
  <c r="CD525" i="1"/>
  <c r="BZ525" i="1"/>
  <c r="CW525" i="1"/>
  <c r="CO525" i="1"/>
  <c r="CG525" i="1"/>
  <c r="BY525" i="1"/>
  <c r="CU525" i="1"/>
  <c r="CM525" i="1"/>
  <c r="CE525" i="1"/>
  <c r="CS525" i="1"/>
  <c r="CK525" i="1"/>
  <c r="CC525" i="1"/>
  <c r="CQ525" i="1"/>
  <c r="CI525" i="1"/>
  <c r="CY525" i="1"/>
  <c r="CA525" i="1"/>
  <c r="CZ302" i="1"/>
  <c r="CV302" i="1"/>
  <c r="CR302" i="1"/>
  <c r="CN302" i="1"/>
  <c r="CJ302" i="1"/>
  <c r="CF302" i="1"/>
  <c r="CB302" i="1"/>
  <c r="BX302" i="1"/>
  <c r="CY302" i="1"/>
  <c r="CU302" i="1"/>
  <c r="CQ302" i="1"/>
  <c r="CM302" i="1"/>
  <c r="CI302" i="1"/>
  <c r="CE302" i="1"/>
  <c r="CA302" i="1"/>
  <c r="CX302" i="1"/>
  <c r="CT302" i="1"/>
  <c r="CP302" i="1"/>
  <c r="CL302" i="1"/>
  <c r="CH302" i="1"/>
  <c r="CD302" i="1"/>
  <c r="BZ302" i="1"/>
  <c r="CS302" i="1"/>
  <c r="CC302" i="1"/>
  <c r="CO302" i="1"/>
  <c r="BY302" i="1"/>
  <c r="CW302" i="1"/>
  <c r="CG302" i="1"/>
  <c r="CK302" i="1"/>
  <c r="CY483" i="1"/>
  <c r="CU483" i="1"/>
  <c r="CQ483" i="1"/>
  <c r="CM483" i="1"/>
  <c r="CI483" i="1"/>
  <c r="CE483" i="1"/>
  <c r="CA483" i="1"/>
  <c r="CW483" i="1"/>
  <c r="CS483" i="1"/>
  <c r="CO483" i="1"/>
  <c r="CK483" i="1"/>
  <c r="CG483" i="1"/>
  <c r="CC483" i="1"/>
  <c r="BY483" i="1"/>
  <c r="N483" i="3" s="1"/>
  <c r="CZ483" i="1"/>
  <c r="CV483" i="1"/>
  <c r="CR483" i="1"/>
  <c r="CN483" i="1"/>
  <c r="CJ483" i="1"/>
  <c r="CF483" i="1"/>
  <c r="CB483" i="1"/>
  <c r="BX483" i="1"/>
  <c r="BR483" i="3" s="1"/>
  <c r="CP483" i="1"/>
  <c r="BZ483" i="1"/>
  <c r="CL483" i="1"/>
  <c r="CT483" i="1"/>
  <c r="CD483" i="1"/>
  <c r="CX483" i="1"/>
  <c r="CH483" i="1"/>
  <c r="CY176" i="1"/>
  <c r="CU176" i="1"/>
  <c r="CQ176" i="1"/>
  <c r="CM176" i="1"/>
  <c r="CI176" i="1"/>
  <c r="CE176" i="1"/>
  <c r="CA176" i="1"/>
  <c r="CX176" i="1"/>
  <c r="CT176" i="1"/>
  <c r="CP176" i="1"/>
  <c r="CL176" i="1"/>
  <c r="CH176" i="1"/>
  <c r="CD176" i="1"/>
  <c r="BZ176" i="1"/>
  <c r="CZ176" i="1"/>
  <c r="CV176" i="1"/>
  <c r="CR176" i="1"/>
  <c r="CN176" i="1"/>
  <c r="CJ176" i="1"/>
  <c r="CF176" i="1"/>
  <c r="CB176" i="1"/>
  <c r="BX176" i="1"/>
  <c r="CO176" i="1"/>
  <c r="BY176" i="1"/>
  <c r="CK176" i="1"/>
  <c r="CW176" i="1"/>
  <c r="CG176" i="1"/>
  <c r="CS176" i="1"/>
  <c r="CC176" i="1"/>
  <c r="CY220" i="1"/>
  <c r="CU220" i="1"/>
  <c r="CQ220" i="1"/>
  <c r="CM220" i="1"/>
  <c r="CI220" i="1"/>
  <c r="CE220" i="1"/>
  <c r="CA220" i="1"/>
  <c r="CX220" i="1"/>
  <c r="CT220" i="1"/>
  <c r="CP220" i="1"/>
  <c r="CL220" i="1"/>
  <c r="CH220" i="1"/>
  <c r="CD220" i="1"/>
  <c r="BZ220" i="1"/>
  <c r="CZ220" i="1"/>
  <c r="CV220" i="1"/>
  <c r="CR220" i="1"/>
  <c r="CN220" i="1"/>
  <c r="CJ220" i="1"/>
  <c r="CF220" i="1"/>
  <c r="CB220" i="1"/>
  <c r="BX220" i="1"/>
  <c r="CW220" i="1"/>
  <c r="CG220" i="1"/>
  <c r="CS220" i="1"/>
  <c r="CC220" i="1"/>
  <c r="CO220" i="1"/>
  <c r="BY220" i="1"/>
  <c r="CK220" i="1"/>
  <c r="CX438" i="1"/>
  <c r="CT438" i="1"/>
  <c r="CP438" i="1"/>
  <c r="CL438" i="1"/>
  <c r="CH438" i="1"/>
  <c r="CD438" i="1"/>
  <c r="BZ438" i="1"/>
  <c r="CW438" i="1"/>
  <c r="CS438" i="1"/>
  <c r="CO438" i="1"/>
  <c r="CK438" i="1"/>
  <c r="CG438" i="1"/>
  <c r="CC438" i="1"/>
  <c r="BY438" i="1"/>
  <c r="CZ438" i="1"/>
  <c r="CV438" i="1"/>
  <c r="CR438" i="1"/>
  <c r="CN438" i="1"/>
  <c r="CJ438" i="1"/>
  <c r="CF438" i="1"/>
  <c r="CB438" i="1"/>
  <c r="BX438" i="1"/>
  <c r="CQ438" i="1"/>
  <c r="CA438" i="1"/>
  <c r="CM438" i="1"/>
  <c r="CU438" i="1"/>
  <c r="CE438" i="1"/>
  <c r="CY438" i="1"/>
  <c r="CI438" i="1"/>
  <c r="CW195" i="1"/>
  <c r="CS195" i="1"/>
  <c r="CO195" i="1"/>
  <c r="CK195" i="1"/>
  <c r="CG195" i="1"/>
  <c r="CC195" i="1"/>
  <c r="BY195" i="1"/>
  <c r="CZ195" i="1"/>
  <c r="CV195" i="1"/>
  <c r="CR195" i="1"/>
  <c r="CN195" i="1"/>
  <c r="CJ195" i="1"/>
  <c r="CF195" i="1"/>
  <c r="CB195" i="1"/>
  <c r="BX195" i="1"/>
  <c r="CX195" i="1"/>
  <c r="CT195" i="1"/>
  <c r="CP195" i="1"/>
  <c r="CL195" i="1"/>
  <c r="CH195" i="1"/>
  <c r="CD195" i="1"/>
  <c r="BZ195" i="1"/>
  <c r="CU195" i="1"/>
  <c r="CE195" i="1"/>
  <c r="CQ195" i="1"/>
  <c r="CA195" i="1"/>
  <c r="CM195" i="1"/>
  <c r="CY195" i="1"/>
  <c r="CI195" i="1"/>
  <c r="CZ381" i="1"/>
  <c r="CV381" i="1"/>
  <c r="CR381" i="1"/>
  <c r="CN381" i="1"/>
  <c r="CJ381" i="1"/>
  <c r="CF381" i="1"/>
  <c r="CB381" i="1"/>
  <c r="BX381" i="1"/>
  <c r="CY381" i="1"/>
  <c r="CU381" i="1"/>
  <c r="CQ381" i="1"/>
  <c r="CM381" i="1"/>
  <c r="CI381" i="1"/>
  <c r="CE381" i="1"/>
  <c r="CA381" i="1"/>
  <c r="CX381" i="1"/>
  <c r="CT381" i="1"/>
  <c r="CP381" i="1"/>
  <c r="CL381" i="1"/>
  <c r="CH381" i="1"/>
  <c r="CD381" i="1"/>
  <c r="BZ381" i="1"/>
  <c r="CW381" i="1"/>
  <c r="CG381" i="1"/>
  <c r="CS381" i="1"/>
  <c r="CC381" i="1"/>
  <c r="CK381" i="1"/>
  <c r="BY381" i="1"/>
  <c r="CO381" i="1"/>
  <c r="CX350" i="1"/>
  <c r="CT350" i="1"/>
  <c r="CP350" i="1"/>
  <c r="CL350" i="1"/>
  <c r="CH350" i="1"/>
  <c r="CD350" i="1"/>
  <c r="BZ350" i="1"/>
  <c r="CZ350" i="1"/>
  <c r="CV350" i="1"/>
  <c r="CR350" i="1"/>
  <c r="CN350" i="1"/>
  <c r="CJ350" i="1"/>
  <c r="CF350" i="1"/>
  <c r="CB350" i="1"/>
  <c r="BX350" i="1"/>
  <c r="CY350" i="1"/>
  <c r="CQ350" i="1"/>
  <c r="CI350" i="1"/>
  <c r="CA350" i="1"/>
  <c r="CW350" i="1"/>
  <c r="CO350" i="1"/>
  <c r="CG350" i="1"/>
  <c r="BY350" i="1"/>
  <c r="CS350" i="1"/>
  <c r="CK350" i="1"/>
  <c r="CC350" i="1"/>
  <c r="CM350" i="1"/>
  <c r="CE350" i="1"/>
  <c r="CU350" i="1"/>
  <c r="CY226" i="1"/>
  <c r="CU226" i="1"/>
  <c r="CQ226" i="1"/>
  <c r="CM226" i="1"/>
  <c r="CI226" i="1"/>
  <c r="CE226" i="1"/>
  <c r="CA226" i="1"/>
  <c r="CX226" i="1"/>
  <c r="CT226" i="1"/>
  <c r="CP226" i="1"/>
  <c r="CL226" i="1"/>
  <c r="CH226" i="1"/>
  <c r="CD226" i="1"/>
  <c r="BZ226" i="1"/>
  <c r="CZ226" i="1"/>
  <c r="CV226" i="1"/>
  <c r="CR226" i="1"/>
  <c r="CN226" i="1"/>
  <c r="CJ226" i="1"/>
  <c r="CF226" i="1"/>
  <c r="CB226" i="1"/>
  <c r="BX226" i="1"/>
  <c r="CS226" i="1"/>
  <c r="CC226" i="1"/>
  <c r="CO226" i="1"/>
  <c r="BY226" i="1"/>
  <c r="CK226" i="1"/>
  <c r="CG226" i="1"/>
  <c r="CW226" i="1"/>
  <c r="CW449" i="1"/>
  <c r="CS449" i="1"/>
  <c r="CO449" i="1"/>
  <c r="CK449" i="1"/>
  <c r="CG449" i="1"/>
  <c r="CC449" i="1"/>
  <c r="BY449" i="1"/>
  <c r="CV449" i="1"/>
  <c r="CQ449" i="1"/>
  <c r="CL449" i="1"/>
  <c r="CF449" i="1"/>
  <c r="CA449" i="1"/>
  <c r="CY449" i="1"/>
  <c r="CT449" i="1"/>
  <c r="CN449" i="1"/>
  <c r="CI449" i="1"/>
  <c r="CD449" i="1"/>
  <c r="BX449" i="1"/>
  <c r="CR449" i="1"/>
  <c r="CH449" i="1"/>
  <c r="CZ449" i="1"/>
  <c r="CP449" i="1"/>
  <c r="CE449" i="1"/>
  <c r="CX449" i="1"/>
  <c r="CM449" i="1"/>
  <c r="CB449" i="1"/>
  <c r="CJ449" i="1"/>
  <c r="BZ449" i="1"/>
  <c r="CU449" i="1"/>
  <c r="CX553" i="1"/>
  <c r="CT553" i="1"/>
  <c r="CP553" i="1"/>
  <c r="CL553" i="1"/>
  <c r="CH553" i="1"/>
  <c r="CD553" i="1"/>
  <c r="BZ553" i="1"/>
  <c r="CW553" i="1"/>
  <c r="CS553" i="1"/>
  <c r="CO553" i="1"/>
  <c r="CK553" i="1"/>
  <c r="CG553" i="1"/>
  <c r="CC553" i="1"/>
  <c r="BY553" i="1"/>
  <c r="CY553" i="1"/>
  <c r="CU553" i="1"/>
  <c r="CQ553" i="1"/>
  <c r="CM553" i="1"/>
  <c r="CI553" i="1"/>
  <c r="CE553" i="1"/>
  <c r="CA553" i="1"/>
  <c r="CV553" i="1"/>
  <c r="CF553" i="1"/>
  <c r="CR553" i="1"/>
  <c r="CB553" i="1"/>
  <c r="CZ553" i="1"/>
  <c r="CJ553" i="1"/>
  <c r="CN553" i="1"/>
  <c r="BX553" i="1"/>
  <c r="CZ369" i="1"/>
  <c r="CV369" i="1"/>
  <c r="CR369" i="1"/>
  <c r="CN369" i="1"/>
  <c r="CJ369" i="1"/>
  <c r="CF369" i="1"/>
  <c r="CB369" i="1"/>
  <c r="BX369" i="1"/>
  <c r="CY369" i="1"/>
  <c r="CU369" i="1"/>
  <c r="CQ369" i="1"/>
  <c r="CM369" i="1"/>
  <c r="CI369" i="1"/>
  <c r="CE369" i="1"/>
  <c r="CA369" i="1"/>
  <c r="CX369" i="1"/>
  <c r="CT369" i="1"/>
  <c r="CP369" i="1"/>
  <c r="CL369" i="1"/>
  <c r="CH369" i="1"/>
  <c r="CD369" i="1"/>
  <c r="BZ369" i="1"/>
  <c r="CO369" i="1"/>
  <c r="BY369" i="1"/>
  <c r="AL369" i="3" s="1"/>
  <c r="CK369" i="1"/>
  <c r="CS369" i="1"/>
  <c r="CC369" i="1"/>
  <c r="CW369" i="1"/>
  <c r="CG369" i="1"/>
  <c r="CX243" i="1"/>
  <c r="CT243" i="1"/>
  <c r="CP243" i="1"/>
  <c r="CL243" i="1"/>
  <c r="CH243" i="1"/>
  <c r="CD243" i="1"/>
  <c r="BZ243" i="1"/>
  <c r="CZ243" i="1"/>
  <c r="CV243" i="1"/>
  <c r="CR243" i="1"/>
  <c r="CN243" i="1"/>
  <c r="CJ243" i="1"/>
  <c r="CF243" i="1"/>
  <c r="CB243" i="1"/>
  <c r="BX243" i="1"/>
  <c r="CY243" i="1"/>
  <c r="CQ243" i="1"/>
  <c r="CI243" i="1"/>
  <c r="CA243" i="1"/>
  <c r="CW243" i="1"/>
  <c r="CO243" i="1"/>
  <c r="CG243" i="1"/>
  <c r="BY243" i="1"/>
  <c r="CS243" i="1"/>
  <c r="CK243" i="1"/>
  <c r="CC243" i="1"/>
  <c r="CE243" i="1"/>
  <c r="CU243" i="1"/>
  <c r="CM243" i="1"/>
  <c r="CW466" i="1"/>
  <c r="CS466" i="1"/>
  <c r="CO466" i="1"/>
  <c r="CK466" i="1"/>
  <c r="CG466" i="1"/>
  <c r="CC466" i="1"/>
  <c r="BY466" i="1"/>
  <c r="CY466" i="1"/>
  <c r="CU466" i="1"/>
  <c r="CQ466" i="1"/>
  <c r="CM466" i="1"/>
  <c r="CI466" i="1"/>
  <c r="CE466" i="1"/>
  <c r="CA466" i="1"/>
  <c r="CZ466" i="1"/>
  <c r="CR466" i="1"/>
  <c r="CJ466" i="1"/>
  <c r="CB466" i="1"/>
  <c r="CX466" i="1"/>
  <c r="CP466" i="1"/>
  <c r="CH466" i="1"/>
  <c r="BZ466" i="1"/>
  <c r="CT466" i="1"/>
  <c r="CL466" i="1"/>
  <c r="CD466" i="1"/>
  <c r="BX466" i="1"/>
  <c r="CV466" i="1"/>
  <c r="CN466" i="1"/>
  <c r="CF466" i="1"/>
  <c r="CX332" i="1"/>
  <c r="CT332" i="1"/>
  <c r="CP332" i="1"/>
  <c r="CL332" i="1"/>
  <c r="CH332" i="1"/>
  <c r="CD332" i="1"/>
  <c r="BZ332" i="1"/>
  <c r="CW332" i="1"/>
  <c r="CS332" i="1"/>
  <c r="CO332" i="1"/>
  <c r="CK332" i="1"/>
  <c r="CG332" i="1"/>
  <c r="CC332" i="1"/>
  <c r="BY332" i="1"/>
  <c r="CY332" i="1"/>
  <c r="CU332" i="1"/>
  <c r="CQ332" i="1"/>
  <c r="CM332" i="1"/>
  <c r="CI332" i="1"/>
  <c r="CE332" i="1"/>
  <c r="CA332" i="1"/>
  <c r="CR332" i="1"/>
  <c r="CB332" i="1"/>
  <c r="CN332" i="1"/>
  <c r="BX332" i="1"/>
  <c r="CZ332" i="1"/>
  <c r="CJ332" i="1"/>
  <c r="CV332" i="1"/>
  <c r="CF332" i="1"/>
  <c r="CY446" i="1"/>
  <c r="CU446" i="1"/>
  <c r="CQ446" i="1"/>
  <c r="CM446" i="1"/>
  <c r="CI446" i="1"/>
  <c r="CE446" i="1"/>
  <c r="CA446" i="1"/>
  <c r="CZ446" i="1"/>
  <c r="CT446" i="1"/>
  <c r="CO446" i="1"/>
  <c r="CJ446" i="1"/>
  <c r="CD446" i="1"/>
  <c r="BY446" i="1"/>
  <c r="Z446" i="3" s="1"/>
  <c r="CX446" i="1"/>
  <c r="CS446" i="1"/>
  <c r="CN446" i="1"/>
  <c r="CH446" i="1"/>
  <c r="CC446" i="1"/>
  <c r="BX446" i="1"/>
  <c r="CW446" i="1"/>
  <c r="CR446" i="1"/>
  <c r="CL446" i="1"/>
  <c r="CG446" i="1"/>
  <c r="CB446" i="1"/>
  <c r="CK446" i="1"/>
  <c r="CF446" i="1"/>
  <c r="CP446" i="1"/>
  <c r="CV446" i="1"/>
  <c r="BZ446" i="1"/>
  <c r="CZ323" i="1"/>
  <c r="CV323" i="1"/>
  <c r="CR323" i="1"/>
  <c r="CN323" i="1"/>
  <c r="CJ323" i="1"/>
  <c r="CF323" i="1"/>
  <c r="CB323" i="1"/>
  <c r="BX323" i="1"/>
  <c r="CY323" i="1"/>
  <c r="CU323" i="1"/>
  <c r="CQ323" i="1"/>
  <c r="CM323" i="1"/>
  <c r="CI323" i="1"/>
  <c r="CE323" i="1"/>
  <c r="CA323" i="1"/>
  <c r="CW323" i="1"/>
  <c r="CS323" i="1"/>
  <c r="CO323" i="1"/>
  <c r="CK323" i="1"/>
  <c r="CG323" i="1"/>
  <c r="CC323" i="1"/>
  <c r="BY323" i="1"/>
  <c r="CP323" i="1"/>
  <c r="BZ323" i="1"/>
  <c r="CL323" i="1"/>
  <c r="CX323" i="1"/>
  <c r="CH323" i="1"/>
  <c r="CT323" i="1"/>
  <c r="CD323" i="1"/>
  <c r="CY168" i="1"/>
  <c r="CU168" i="1"/>
  <c r="CQ168" i="1"/>
  <c r="CM168" i="1"/>
  <c r="CI168" i="1"/>
  <c r="CE168" i="1"/>
  <c r="CA168" i="1"/>
  <c r="CX168" i="1"/>
  <c r="CT168" i="1"/>
  <c r="CP168" i="1"/>
  <c r="CL168" i="1"/>
  <c r="CH168" i="1"/>
  <c r="CD168" i="1"/>
  <c r="BZ168" i="1"/>
  <c r="CW168" i="1"/>
  <c r="CS168" i="1"/>
  <c r="CO168" i="1"/>
  <c r="CK168" i="1"/>
  <c r="CG168" i="1"/>
  <c r="CC168" i="1"/>
  <c r="BY168" i="1"/>
  <c r="CR168" i="1"/>
  <c r="CB168" i="1"/>
  <c r="CN168" i="1"/>
  <c r="BX168" i="1"/>
  <c r="CV168" i="1"/>
  <c r="CF168" i="1"/>
  <c r="CZ168" i="1"/>
  <c r="CJ168" i="1"/>
  <c r="CW464" i="1"/>
  <c r="CS464" i="1"/>
  <c r="CO464" i="1"/>
  <c r="CK464" i="1"/>
  <c r="CG464" i="1"/>
  <c r="CC464" i="1"/>
  <c r="BY464" i="1"/>
  <c r="CY464" i="1"/>
  <c r="CU464" i="1"/>
  <c r="CQ464" i="1"/>
  <c r="CM464" i="1"/>
  <c r="CI464" i="1"/>
  <c r="CE464" i="1"/>
  <c r="CA464" i="1"/>
  <c r="CV464" i="1"/>
  <c r="CN464" i="1"/>
  <c r="CF464" i="1"/>
  <c r="BX464" i="1"/>
  <c r="CT464" i="1"/>
  <c r="CL464" i="1"/>
  <c r="CD464" i="1"/>
  <c r="CX464" i="1"/>
  <c r="CP464" i="1"/>
  <c r="CH464" i="1"/>
  <c r="BZ464" i="1"/>
  <c r="CZ464" i="1"/>
  <c r="CR464" i="1"/>
  <c r="CJ464" i="1"/>
  <c r="CB464" i="1"/>
  <c r="CW161" i="1"/>
  <c r="CS161" i="1"/>
  <c r="CO161" i="1"/>
  <c r="CK161" i="1"/>
  <c r="CG161" i="1"/>
  <c r="CC161" i="1"/>
  <c r="BY161" i="1"/>
  <c r="CZ161" i="1"/>
  <c r="CV161" i="1"/>
  <c r="CR161" i="1"/>
  <c r="CN161" i="1"/>
  <c r="CJ161" i="1"/>
  <c r="CF161" i="1"/>
  <c r="CB161" i="1"/>
  <c r="BX161" i="1"/>
  <c r="CY161" i="1"/>
  <c r="CU161" i="1"/>
  <c r="CQ161" i="1"/>
  <c r="CM161" i="1"/>
  <c r="CI161" i="1"/>
  <c r="CE161" i="1"/>
  <c r="CA161" i="1"/>
  <c r="CT161" i="1"/>
  <c r="CD161" i="1"/>
  <c r="CP161" i="1"/>
  <c r="BZ161" i="1"/>
  <c r="CX161" i="1"/>
  <c r="CH161" i="1"/>
  <c r="CL161" i="1"/>
  <c r="CZ288" i="1"/>
  <c r="CV288" i="1"/>
  <c r="CR288" i="1"/>
  <c r="CN288" i="1"/>
  <c r="CJ288" i="1"/>
  <c r="CF288" i="1"/>
  <c r="CB288" i="1"/>
  <c r="BX288" i="1"/>
  <c r="CY288" i="1"/>
  <c r="CU288" i="1"/>
  <c r="CQ288" i="1"/>
  <c r="CM288" i="1"/>
  <c r="CI288" i="1"/>
  <c r="CE288" i="1"/>
  <c r="CA288" i="1"/>
  <c r="CX288" i="1"/>
  <c r="CT288" i="1"/>
  <c r="CP288" i="1"/>
  <c r="CL288" i="1"/>
  <c r="CH288" i="1"/>
  <c r="CD288" i="1"/>
  <c r="BZ288" i="1"/>
  <c r="CW288" i="1"/>
  <c r="CG288" i="1"/>
  <c r="CS288" i="1"/>
  <c r="CC288" i="1"/>
  <c r="CK288" i="1"/>
  <c r="CO288" i="1"/>
  <c r="BY288" i="1"/>
  <c r="CZ333" i="1"/>
  <c r="CV333" i="1"/>
  <c r="CR333" i="1"/>
  <c r="CN333" i="1"/>
  <c r="CJ333" i="1"/>
  <c r="CF333" i="1"/>
  <c r="CB333" i="1"/>
  <c r="BX333" i="1"/>
  <c r="CY333" i="1"/>
  <c r="CU333" i="1"/>
  <c r="CQ333" i="1"/>
  <c r="CM333" i="1"/>
  <c r="CI333" i="1"/>
  <c r="CE333" i="1"/>
  <c r="CA333" i="1"/>
  <c r="CW333" i="1"/>
  <c r="CS333" i="1"/>
  <c r="CO333" i="1"/>
  <c r="CK333" i="1"/>
  <c r="CG333" i="1"/>
  <c r="CC333" i="1"/>
  <c r="BY333" i="1"/>
  <c r="CT333" i="1"/>
  <c r="CD333" i="1"/>
  <c r="CP333" i="1"/>
  <c r="BZ333" i="1"/>
  <c r="CL333" i="1"/>
  <c r="CH333" i="1"/>
  <c r="CX333" i="1"/>
  <c r="CX410" i="1"/>
  <c r="CT410" i="1"/>
  <c r="CP410" i="1"/>
  <c r="CL410" i="1"/>
  <c r="CH410" i="1"/>
  <c r="CD410" i="1"/>
  <c r="BZ410" i="1"/>
  <c r="CZ410" i="1"/>
  <c r="CV410" i="1"/>
  <c r="CR410" i="1"/>
  <c r="CN410" i="1"/>
  <c r="CJ410" i="1"/>
  <c r="CF410" i="1"/>
  <c r="CB410" i="1"/>
  <c r="BX410" i="1"/>
  <c r="CU410" i="1"/>
  <c r="CM410" i="1"/>
  <c r="CE410" i="1"/>
  <c r="CS410" i="1"/>
  <c r="CK410" i="1"/>
  <c r="CC410" i="1"/>
  <c r="CW410" i="1"/>
  <c r="CO410" i="1"/>
  <c r="CG410" i="1"/>
  <c r="BY410" i="1"/>
  <c r="CA410" i="1"/>
  <c r="CY410" i="1"/>
  <c r="CQ410" i="1"/>
  <c r="CI410" i="1"/>
  <c r="CW476" i="1"/>
  <c r="CS476" i="1"/>
  <c r="CO476" i="1"/>
  <c r="CK476" i="1"/>
  <c r="CG476" i="1"/>
  <c r="CC476" i="1"/>
  <c r="BY476" i="1"/>
  <c r="BS476" i="3" s="1"/>
  <c r="CY476" i="1"/>
  <c r="CU476" i="1"/>
  <c r="CQ476" i="1"/>
  <c r="CM476" i="1"/>
  <c r="CI476" i="1"/>
  <c r="CE476" i="1"/>
  <c r="CA476" i="1"/>
  <c r="CV476" i="1"/>
  <c r="CN476" i="1"/>
  <c r="CF476" i="1"/>
  <c r="BX476" i="1"/>
  <c r="CT476" i="1"/>
  <c r="CL476" i="1"/>
  <c r="CD476" i="1"/>
  <c r="CX476" i="1"/>
  <c r="CP476" i="1"/>
  <c r="CH476" i="1"/>
  <c r="BZ476" i="1"/>
  <c r="CR476" i="1"/>
  <c r="CJ476" i="1"/>
  <c r="CB476" i="1"/>
  <c r="CZ476" i="1"/>
  <c r="CZ290" i="1"/>
  <c r="CV290" i="1"/>
  <c r="CR290" i="1"/>
  <c r="CN290" i="1"/>
  <c r="CJ290" i="1"/>
  <c r="CF290" i="1"/>
  <c r="CB290" i="1"/>
  <c r="BX290" i="1"/>
  <c r="CY290" i="1"/>
  <c r="CU290" i="1"/>
  <c r="CQ290" i="1"/>
  <c r="CM290" i="1"/>
  <c r="CI290" i="1"/>
  <c r="CE290" i="1"/>
  <c r="CA290" i="1"/>
  <c r="CX290" i="1"/>
  <c r="CT290" i="1"/>
  <c r="CP290" i="1"/>
  <c r="CL290" i="1"/>
  <c r="CH290" i="1"/>
  <c r="CD290" i="1"/>
  <c r="BZ290" i="1"/>
  <c r="CK290" i="1"/>
  <c r="CW290" i="1"/>
  <c r="CG290" i="1"/>
  <c r="CO290" i="1"/>
  <c r="BY290" i="1"/>
  <c r="CS290" i="1"/>
  <c r="CC290" i="1"/>
  <c r="CY182" i="1"/>
  <c r="CU182" i="1"/>
  <c r="CQ182" i="1"/>
  <c r="CM182" i="1"/>
  <c r="CI182" i="1"/>
  <c r="CE182" i="1"/>
  <c r="CA182" i="1"/>
  <c r="CX182" i="1"/>
  <c r="CT182" i="1"/>
  <c r="CP182" i="1"/>
  <c r="CL182" i="1"/>
  <c r="CH182" i="1"/>
  <c r="CD182" i="1"/>
  <c r="BZ182" i="1"/>
  <c r="CZ182" i="1"/>
  <c r="CV182" i="1"/>
  <c r="CR182" i="1"/>
  <c r="CN182" i="1"/>
  <c r="CJ182" i="1"/>
  <c r="CF182" i="1"/>
  <c r="CB182" i="1"/>
  <c r="BX182" i="1"/>
  <c r="CK182" i="1"/>
  <c r="CW182" i="1"/>
  <c r="CG182" i="1"/>
  <c r="CS182" i="1"/>
  <c r="CC182" i="1"/>
  <c r="BY182" i="1"/>
  <c r="CO182" i="1"/>
  <c r="CX422" i="1"/>
  <c r="CT422" i="1"/>
  <c r="CP422" i="1"/>
  <c r="CL422" i="1"/>
  <c r="CH422" i="1"/>
  <c r="CD422" i="1"/>
  <c r="BZ422" i="1"/>
  <c r="CW422" i="1"/>
  <c r="CS422" i="1"/>
  <c r="CO422" i="1"/>
  <c r="CK422" i="1"/>
  <c r="CG422" i="1"/>
  <c r="CC422" i="1"/>
  <c r="BY422" i="1"/>
  <c r="CZ422" i="1"/>
  <c r="CV422" i="1"/>
  <c r="CR422" i="1"/>
  <c r="CN422" i="1"/>
  <c r="CJ422" i="1"/>
  <c r="CF422" i="1"/>
  <c r="CB422" i="1"/>
  <c r="BX422" i="1"/>
  <c r="CQ422" i="1"/>
  <c r="CA422" i="1"/>
  <c r="CM422" i="1"/>
  <c r="CU422" i="1"/>
  <c r="CE422" i="1"/>
  <c r="CY422" i="1"/>
  <c r="CI422" i="1"/>
  <c r="CX257" i="1"/>
  <c r="CT257" i="1"/>
  <c r="CP257" i="1"/>
  <c r="CL257" i="1"/>
  <c r="CH257" i="1"/>
  <c r="CD257" i="1"/>
  <c r="BZ257" i="1"/>
  <c r="CW257" i="1"/>
  <c r="CS257" i="1"/>
  <c r="CO257" i="1"/>
  <c r="CK257" i="1"/>
  <c r="CG257" i="1"/>
  <c r="CC257" i="1"/>
  <c r="BY257" i="1"/>
  <c r="CZ257" i="1"/>
  <c r="CV257" i="1"/>
  <c r="CR257" i="1"/>
  <c r="CN257" i="1"/>
  <c r="CJ257" i="1"/>
  <c r="CF257" i="1"/>
  <c r="CB257" i="1"/>
  <c r="BX257" i="1"/>
  <c r="CY257" i="1"/>
  <c r="CI257" i="1"/>
  <c r="CU257" i="1"/>
  <c r="CE257" i="1"/>
  <c r="CM257" i="1"/>
  <c r="CA257" i="1"/>
  <c r="CQ257" i="1"/>
  <c r="CX356" i="1"/>
  <c r="CT356" i="1"/>
  <c r="CP356" i="1"/>
  <c r="CL356" i="1"/>
  <c r="CH356" i="1"/>
  <c r="CD356" i="1"/>
  <c r="BZ356" i="1"/>
  <c r="CZ356" i="1"/>
  <c r="CV356" i="1"/>
  <c r="CR356" i="1"/>
  <c r="CN356" i="1"/>
  <c r="CJ356" i="1"/>
  <c r="CF356" i="1"/>
  <c r="CB356" i="1"/>
  <c r="BX356" i="1"/>
  <c r="CU356" i="1"/>
  <c r="CM356" i="1"/>
  <c r="CE356" i="1"/>
  <c r="CS356" i="1"/>
  <c r="CK356" i="1"/>
  <c r="CC356" i="1"/>
  <c r="CW356" i="1"/>
  <c r="CO356" i="1"/>
  <c r="CG356" i="1"/>
  <c r="BY356" i="1"/>
  <c r="CY356" i="1"/>
  <c r="CQ356" i="1"/>
  <c r="CI356" i="1"/>
  <c r="CA356" i="1"/>
  <c r="CZ246" i="1"/>
  <c r="CV246" i="1"/>
  <c r="CR246" i="1"/>
  <c r="CN246" i="1"/>
  <c r="CJ246" i="1"/>
  <c r="CF246" i="1"/>
  <c r="CB246" i="1"/>
  <c r="BX246" i="1"/>
  <c r="CX246" i="1"/>
  <c r="CT246" i="1"/>
  <c r="CP246" i="1"/>
  <c r="CL246" i="1"/>
  <c r="CH246" i="1"/>
  <c r="CD246" i="1"/>
  <c r="BZ246" i="1"/>
  <c r="CW246" i="1"/>
  <c r="CO246" i="1"/>
  <c r="CG246" i="1"/>
  <c r="BY246" i="1"/>
  <c r="CU246" i="1"/>
  <c r="CM246" i="1"/>
  <c r="CE246" i="1"/>
  <c r="CY246" i="1"/>
  <c r="CQ246" i="1"/>
  <c r="CI246" i="1"/>
  <c r="CA246" i="1"/>
  <c r="CK246" i="1"/>
  <c r="CC246" i="1"/>
  <c r="CS246" i="1"/>
  <c r="CZ355" i="1"/>
  <c r="CV355" i="1"/>
  <c r="CR355" i="1"/>
  <c r="CN355" i="1"/>
  <c r="CJ355" i="1"/>
  <c r="CF355" i="1"/>
  <c r="CB355" i="1"/>
  <c r="BX355" i="1"/>
  <c r="CX355" i="1"/>
  <c r="CT355" i="1"/>
  <c r="CP355" i="1"/>
  <c r="CL355" i="1"/>
  <c r="CH355" i="1"/>
  <c r="CD355" i="1"/>
  <c r="BZ355" i="1"/>
  <c r="CS355" i="1"/>
  <c r="CK355" i="1"/>
  <c r="CC355" i="1"/>
  <c r="CY355" i="1"/>
  <c r="CQ355" i="1"/>
  <c r="CI355" i="1"/>
  <c r="CA355" i="1"/>
  <c r="CU355" i="1"/>
  <c r="CM355" i="1"/>
  <c r="CE355" i="1"/>
  <c r="CW355" i="1"/>
  <c r="CO355" i="1"/>
  <c r="CG355" i="1"/>
  <c r="BY355" i="1"/>
  <c r="CY234" i="1"/>
  <c r="CU234" i="1"/>
  <c r="CQ234" i="1"/>
  <c r="CM234" i="1"/>
  <c r="CI234" i="1"/>
  <c r="CE234" i="1"/>
  <c r="CA234" i="1"/>
  <c r="CX234" i="1"/>
  <c r="CT234" i="1"/>
  <c r="CP234" i="1"/>
  <c r="CL234" i="1"/>
  <c r="CH234" i="1"/>
  <c r="CD234" i="1"/>
  <c r="BZ234" i="1"/>
  <c r="CZ234" i="1"/>
  <c r="CV234" i="1"/>
  <c r="CR234" i="1"/>
  <c r="CN234" i="1"/>
  <c r="CJ234" i="1"/>
  <c r="CF234" i="1"/>
  <c r="CB234" i="1"/>
  <c r="BX234" i="1"/>
  <c r="CS234" i="1"/>
  <c r="CC234" i="1"/>
  <c r="CO234" i="1"/>
  <c r="BY234" i="1"/>
  <c r="K234" i="3" s="1"/>
  <c r="CK234" i="1"/>
  <c r="CW234" i="1"/>
  <c r="CG234" i="1"/>
  <c r="CX392" i="1"/>
  <c r="CT392" i="1"/>
  <c r="CP392" i="1"/>
  <c r="CL392" i="1"/>
  <c r="CH392" i="1"/>
  <c r="CD392" i="1"/>
  <c r="BZ392" i="1"/>
  <c r="CW392" i="1"/>
  <c r="CS392" i="1"/>
  <c r="CO392" i="1"/>
  <c r="CK392" i="1"/>
  <c r="CG392" i="1"/>
  <c r="CC392" i="1"/>
  <c r="BY392" i="1"/>
  <c r="CZ392" i="1"/>
  <c r="CV392" i="1"/>
  <c r="CR392" i="1"/>
  <c r="CN392" i="1"/>
  <c r="CJ392" i="1"/>
  <c r="CF392" i="1"/>
  <c r="CB392" i="1"/>
  <c r="BX392" i="1"/>
  <c r="CM392" i="1"/>
  <c r="CY392" i="1"/>
  <c r="CI392" i="1"/>
  <c r="CQ392" i="1"/>
  <c r="CA392" i="1"/>
  <c r="CU392" i="1"/>
  <c r="CE392" i="1"/>
  <c r="CX390" i="1"/>
  <c r="CT390" i="1"/>
  <c r="CP390" i="1"/>
  <c r="CL390" i="1"/>
  <c r="CH390" i="1"/>
  <c r="CD390" i="1"/>
  <c r="BZ390" i="1"/>
  <c r="CW390" i="1"/>
  <c r="CS390" i="1"/>
  <c r="CO390" i="1"/>
  <c r="CK390" i="1"/>
  <c r="CG390" i="1"/>
  <c r="CC390" i="1"/>
  <c r="BY390" i="1"/>
  <c r="Z390" i="3" s="1"/>
  <c r="CZ390" i="1"/>
  <c r="CV390" i="1"/>
  <c r="CR390" i="1"/>
  <c r="CN390" i="1"/>
  <c r="CJ390" i="1"/>
  <c r="CF390" i="1"/>
  <c r="CB390" i="1"/>
  <c r="BX390" i="1"/>
  <c r="M390" i="3" s="1"/>
  <c r="CY390" i="1"/>
  <c r="CI390" i="1"/>
  <c r="CU390" i="1"/>
  <c r="CE390" i="1"/>
  <c r="CM390" i="1"/>
  <c r="CQ390" i="1"/>
  <c r="CA390" i="1"/>
  <c r="CY158" i="1"/>
  <c r="CU158" i="1"/>
  <c r="CQ158" i="1"/>
  <c r="CM158" i="1"/>
  <c r="CI158" i="1"/>
  <c r="CE158" i="1"/>
  <c r="CA158" i="1"/>
  <c r="CX158" i="1"/>
  <c r="CT158" i="1"/>
  <c r="CP158" i="1"/>
  <c r="CL158" i="1"/>
  <c r="CH158" i="1"/>
  <c r="CD158" i="1"/>
  <c r="BZ158" i="1"/>
  <c r="CW158" i="1"/>
  <c r="CS158" i="1"/>
  <c r="CO158" i="1"/>
  <c r="CK158" i="1"/>
  <c r="CG158" i="1"/>
  <c r="CC158" i="1"/>
  <c r="BY158" i="1"/>
  <c r="CN158" i="1"/>
  <c r="BX158" i="1"/>
  <c r="CZ158" i="1"/>
  <c r="CJ158" i="1"/>
  <c r="CR158" i="1"/>
  <c r="CB158" i="1"/>
  <c r="CF158" i="1"/>
  <c r="CV158" i="1"/>
  <c r="CX532" i="1"/>
  <c r="CT532" i="1"/>
  <c r="CP532" i="1"/>
  <c r="CL532" i="1"/>
  <c r="CH532" i="1"/>
  <c r="CD532" i="1"/>
  <c r="BZ532" i="1"/>
  <c r="CW532" i="1"/>
  <c r="CS532" i="1"/>
  <c r="CO532" i="1"/>
  <c r="CK532" i="1"/>
  <c r="CG532" i="1"/>
  <c r="CC532" i="1"/>
  <c r="BY532" i="1"/>
  <c r="CZ532" i="1"/>
  <c r="CV532" i="1"/>
  <c r="CR532" i="1"/>
  <c r="CN532" i="1"/>
  <c r="CJ532" i="1"/>
  <c r="CF532" i="1"/>
  <c r="CB532" i="1"/>
  <c r="BX532" i="1"/>
  <c r="CM532" i="1"/>
  <c r="CY532" i="1"/>
  <c r="CI532" i="1"/>
  <c r="CQ532" i="1"/>
  <c r="CA532" i="1"/>
  <c r="CE532" i="1"/>
  <c r="CU532" i="1"/>
  <c r="CY467" i="1"/>
  <c r="CU467" i="1"/>
  <c r="CQ467" i="1"/>
  <c r="CM467" i="1"/>
  <c r="CI467" i="1"/>
  <c r="CE467" i="1"/>
  <c r="CA467" i="1"/>
  <c r="CW467" i="1"/>
  <c r="CS467" i="1"/>
  <c r="CO467" i="1"/>
  <c r="CK467" i="1"/>
  <c r="CG467" i="1"/>
  <c r="CC467" i="1"/>
  <c r="BY467" i="1"/>
  <c r="CT467" i="1"/>
  <c r="CL467" i="1"/>
  <c r="CD467" i="1"/>
  <c r="CZ467" i="1"/>
  <c r="CR467" i="1"/>
  <c r="CJ467" i="1"/>
  <c r="CB467" i="1"/>
  <c r="CV467" i="1"/>
  <c r="CN467" i="1"/>
  <c r="CF467" i="1"/>
  <c r="BX467" i="1"/>
  <c r="BZ467" i="1"/>
  <c r="CX467" i="1"/>
  <c r="CP467" i="1"/>
  <c r="CH467" i="1"/>
  <c r="CX330" i="1"/>
  <c r="CT330" i="1"/>
  <c r="CP330" i="1"/>
  <c r="CL330" i="1"/>
  <c r="CH330" i="1"/>
  <c r="CD330" i="1"/>
  <c r="BZ330" i="1"/>
  <c r="CW330" i="1"/>
  <c r="CS330" i="1"/>
  <c r="CO330" i="1"/>
  <c r="CK330" i="1"/>
  <c r="CG330" i="1"/>
  <c r="CC330" i="1"/>
  <c r="BY330" i="1"/>
  <c r="CY330" i="1"/>
  <c r="CU330" i="1"/>
  <c r="CQ330" i="1"/>
  <c r="CM330" i="1"/>
  <c r="CI330" i="1"/>
  <c r="CE330" i="1"/>
  <c r="CA330" i="1"/>
  <c r="CN330" i="1"/>
  <c r="BX330" i="1"/>
  <c r="CZ330" i="1"/>
  <c r="CJ330" i="1"/>
  <c r="CV330" i="1"/>
  <c r="CF330" i="1"/>
  <c r="CR330" i="1"/>
  <c r="CB330" i="1"/>
  <c r="CX293" i="1"/>
  <c r="CT293" i="1"/>
  <c r="CP293" i="1"/>
  <c r="CL293" i="1"/>
  <c r="CH293" i="1"/>
  <c r="CD293" i="1"/>
  <c r="BZ293" i="1"/>
  <c r="CW293" i="1"/>
  <c r="CS293" i="1"/>
  <c r="CO293" i="1"/>
  <c r="CK293" i="1"/>
  <c r="CG293" i="1"/>
  <c r="CC293" i="1"/>
  <c r="BY293" i="1"/>
  <c r="CZ293" i="1"/>
  <c r="CV293" i="1"/>
  <c r="CR293" i="1"/>
  <c r="CN293" i="1"/>
  <c r="CJ293" i="1"/>
  <c r="CF293" i="1"/>
  <c r="CB293" i="1"/>
  <c r="BX293" i="1"/>
  <c r="CQ293" i="1"/>
  <c r="CA293" i="1"/>
  <c r="CM293" i="1"/>
  <c r="CU293" i="1"/>
  <c r="CE293" i="1"/>
  <c r="CI293" i="1"/>
  <c r="CY293" i="1"/>
  <c r="CW169" i="1"/>
  <c r="CS169" i="1"/>
  <c r="CO169" i="1"/>
  <c r="CK169" i="1"/>
  <c r="CG169" i="1"/>
  <c r="CC169" i="1"/>
  <c r="BY169" i="1"/>
  <c r="CZ169" i="1"/>
  <c r="CV169" i="1"/>
  <c r="CR169" i="1"/>
  <c r="CN169" i="1"/>
  <c r="CJ169" i="1"/>
  <c r="CF169" i="1"/>
  <c r="CB169" i="1"/>
  <c r="BX169" i="1"/>
  <c r="CY169" i="1"/>
  <c r="CU169" i="1"/>
  <c r="CQ169" i="1"/>
  <c r="CM169" i="1"/>
  <c r="CI169" i="1"/>
  <c r="CE169" i="1"/>
  <c r="CA169" i="1"/>
  <c r="CT169" i="1"/>
  <c r="CD169" i="1"/>
  <c r="CP169" i="1"/>
  <c r="BZ169" i="1"/>
  <c r="CX169" i="1"/>
  <c r="CH169" i="1"/>
  <c r="CL169" i="1"/>
  <c r="CZ321" i="1"/>
  <c r="CV321" i="1"/>
  <c r="CR321" i="1"/>
  <c r="CN321" i="1"/>
  <c r="CJ321" i="1"/>
  <c r="CF321" i="1"/>
  <c r="CB321" i="1"/>
  <c r="BX321" i="1"/>
  <c r="CY321" i="1"/>
  <c r="CU321" i="1"/>
  <c r="CQ321" i="1"/>
  <c r="CM321" i="1"/>
  <c r="CI321" i="1"/>
  <c r="CE321" i="1"/>
  <c r="CA321" i="1"/>
  <c r="CW321" i="1"/>
  <c r="CS321" i="1"/>
  <c r="CO321" i="1"/>
  <c r="CK321" i="1"/>
  <c r="CG321" i="1"/>
  <c r="CC321" i="1"/>
  <c r="BY321" i="1"/>
  <c r="CL321" i="1"/>
  <c r="CX321" i="1"/>
  <c r="CH321" i="1"/>
  <c r="CT321" i="1"/>
  <c r="CD321" i="1"/>
  <c r="CP321" i="1"/>
  <c r="BZ321" i="1"/>
  <c r="CW455" i="1"/>
  <c r="CS455" i="1"/>
  <c r="CO455" i="1"/>
  <c r="CK455" i="1"/>
  <c r="CG455" i="1"/>
  <c r="CC455" i="1"/>
  <c r="BY455" i="1"/>
  <c r="AO455" i="3" s="1"/>
  <c r="CY455" i="1"/>
  <c r="CT455" i="1"/>
  <c r="CN455" i="1"/>
  <c r="CX455" i="1"/>
  <c r="CR455" i="1"/>
  <c r="CM455" i="1"/>
  <c r="CH455" i="1"/>
  <c r="CB455" i="1"/>
  <c r="CZ455" i="1"/>
  <c r="CU455" i="1"/>
  <c r="CP455" i="1"/>
  <c r="CJ455" i="1"/>
  <c r="CE455" i="1"/>
  <c r="BZ455" i="1"/>
  <c r="CI455" i="1"/>
  <c r="BX455" i="1"/>
  <c r="CV455" i="1"/>
  <c r="CF455" i="1"/>
  <c r="CQ455" i="1"/>
  <c r="CD455" i="1"/>
  <c r="CA455" i="1"/>
  <c r="CL455" i="1"/>
  <c r="CW223" i="1"/>
  <c r="CS223" i="1"/>
  <c r="CO223" i="1"/>
  <c r="CK223" i="1"/>
  <c r="CG223" i="1"/>
  <c r="CC223" i="1"/>
  <c r="BY223" i="1"/>
  <c r="CZ223" i="1"/>
  <c r="CV223" i="1"/>
  <c r="CR223" i="1"/>
  <c r="CN223" i="1"/>
  <c r="CJ223" i="1"/>
  <c r="CF223" i="1"/>
  <c r="CB223" i="1"/>
  <c r="BX223" i="1"/>
  <c r="CX223" i="1"/>
  <c r="CT223" i="1"/>
  <c r="CP223" i="1"/>
  <c r="CL223" i="1"/>
  <c r="CH223" i="1"/>
  <c r="CD223" i="1"/>
  <c r="BZ223" i="1"/>
  <c r="CM223" i="1"/>
  <c r="CY223" i="1"/>
  <c r="CI223" i="1"/>
  <c r="CU223" i="1"/>
  <c r="CE223" i="1"/>
  <c r="CQ223" i="1"/>
  <c r="CA223" i="1"/>
  <c r="CX239" i="1"/>
  <c r="CT239" i="1"/>
  <c r="CP239" i="1"/>
  <c r="CL239" i="1"/>
  <c r="CH239" i="1"/>
  <c r="CD239" i="1"/>
  <c r="BZ239" i="1"/>
  <c r="CZ239" i="1"/>
  <c r="CV239" i="1"/>
  <c r="CR239" i="1"/>
  <c r="CN239" i="1"/>
  <c r="CJ239" i="1"/>
  <c r="CF239" i="1"/>
  <c r="CB239" i="1"/>
  <c r="BX239" i="1"/>
  <c r="CY239" i="1"/>
  <c r="CQ239" i="1"/>
  <c r="CI239" i="1"/>
  <c r="CA239" i="1"/>
  <c r="CW239" i="1"/>
  <c r="CO239" i="1"/>
  <c r="CG239" i="1"/>
  <c r="BY239" i="1"/>
  <c r="CS239" i="1"/>
  <c r="CK239" i="1"/>
  <c r="CC239" i="1"/>
  <c r="CU239" i="1"/>
  <c r="CM239" i="1"/>
  <c r="CE239" i="1"/>
  <c r="CY184" i="1"/>
  <c r="CU184" i="1"/>
  <c r="CQ184" i="1"/>
  <c r="CM184" i="1"/>
  <c r="CI184" i="1"/>
  <c r="CE184" i="1"/>
  <c r="CA184" i="1"/>
  <c r="CX184" i="1"/>
  <c r="CT184" i="1"/>
  <c r="CP184" i="1"/>
  <c r="CL184" i="1"/>
  <c r="CH184" i="1"/>
  <c r="CD184" i="1"/>
  <c r="BZ184" i="1"/>
  <c r="CZ184" i="1"/>
  <c r="CV184" i="1"/>
  <c r="CR184" i="1"/>
  <c r="CN184" i="1"/>
  <c r="CJ184" i="1"/>
  <c r="CF184" i="1"/>
  <c r="CB184" i="1"/>
  <c r="BX184" i="1"/>
  <c r="CO184" i="1"/>
  <c r="BY184" i="1"/>
  <c r="CK184" i="1"/>
  <c r="CW184" i="1"/>
  <c r="CG184" i="1"/>
  <c r="CC184" i="1"/>
  <c r="CS184" i="1"/>
  <c r="CZ395" i="1"/>
  <c r="CV395" i="1"/>
  <c r="CR395" i="1"/>
  <c r="CN395" i="1"/>
  <c r="CJ395" i="1"/>
  <c r="CF395" i="1"/>
  <c r="CB395" i="1"/>
  <c r="BX395" i="1"/>
  <c r="CY395" i="1"/>
  <c r="CU395" i="1"/>
  <c r="CQ395" i="1"/>
  <c r="EP395" i="1" s="1"/>
  <c r="CM395" i="1"/>
  <c r="CI395" i="1"/>
  <c r="CE395" i="1"/>
  <c r="CA395" i="1"/>
  <c r="CX395" i="1"/>
  <c r="CT395" i="1"/>
  <c r="CP395" i="1"/>
  <c r="CL395" i="1"/>
  <c r="CH395" i="1"/>
  <c r="CD395" i="1"/>
  <c r="BZ395" i="1"/>
  <c r="CS395" i="1"/>
  <c r="CC395" i="1"/>
  <c r="CO395" i="1"/>
  <c r="BY395" i="1"/>
  <c r="CW395" i="1"/>
  <c r="CG395" i="1"/>
  <c r="CK395" i="1"/>
  <c r="CZ523" i="1"/>
  <c r="CV523" i="1"/>
  <c r="CR523" i="1"/>
  <c r="CN523" i="1"/>
  <c r="CJ523" i="1"/>
  <c r="CF523" i="1"/>
  <c r="CB523" i="1"/>
  <c r="BX523" i="1"/>
  <c r="CX523" i="1"/>
  <c r="CT523" i="1"/>
  <c r="CP523" i="1"/>
  <c r="CL523" i="1"/>
  <c r="CH523" i="1"/>
  <c r="CD523" i="1"/>
  <c r="BZ523" i="1"/>
  <c r="CS523" i="1"/>
  <c r="CK523" i="1"/>
  <c r="CC523" i="1"/>
  <c r="CY523" i="1"/>
  <c r="CQ523" i="1"/>
  <c r="CI523" i="1"/>
  <c r="CA523" i="1"/>
  <c r="CW523" i="1"/>
  <c r="CO523" i="1"/>
  <c r="CG523" i="1"/>
  <c r="BY523" i="1"/>
  <c r="CM523" i="1"/>
  <c r="CE523" i="1"/>
  <c r="CU523" i="1"/>
  <c r="CW231" i="1"/>
  <c r="CS231" i="1"/>
  <c r="CO231" i="1"/>
  <c r="CK231" i="1"/>
  <c r="CG231" i="1"/>
  <c r="CC231" i="1"/>
  <c r="BY231" i="1"/>
  <c r="CZ231" i="1"/>
  <c r="CV231" i="1"/>
  <c r="CR231" i="1"/>
  <c r="CN231" i="1"/>
  <c r="CJ231" i="1"/>
  <c r="CF231" i="1"/>
  <c r="CB231" i="1"/>
  <c r="BX231" i="1"/>
  <c r="CX231" i="1"/>
  <c r="CT231" i="1"/>
  <c r="CP231" i="1"/>
  <c r="CL231" i="1"/>
  <c r="CH231" i="1"/>
  <c r="CD231" i="1"/>
  <c r="BZ231" i="1"/>
  <c r="CM231" i="1"/>
  <c r="CY231" i="1"/>
  <c r="CI231" i="1"/>
  <c r="CU231" i="1"/>
  <c r="CE231" i="1"/>
  <c r="CA231" i="1"/>
  <c r="CQ231" i="1"/>
  <c r="CZ441" i="1"/>
  <c r="CV441" i="1"/>
  <c r="CR441" i="1"/>
  <c r="CN441" i="1"/>
  <c r="CJ441" i="1"/>
  <c r="CF441" i="1"/>
  <c r="CB441" i="1"/>
  <c r="BX441" i="1"/>
  <c r="BF441" i="3" s="1"/>
  <c r="CY441" i="1"/>
  <c r="CU441" i="1"/>
  <c r="CQ441" i="1"/>
  <c r="CM441" i="1"/>
  <c r="CI441" i="1"/>
  <c r="CE441" i="1"/>
  <c r="CA441" i="1"/>
  <c r="CX441" i="1"/>
  <c r="CT441" i="1"/>
  <c r="CP441" i="1"/>
  <c r="CL441" i="1"/>
  <c r="CH441" i="1"/>
  <c r="CD441" i="1"/>
  <c r="BZ441" i="1"/>
  <c r="CW441" i="1"/>
  <c r="CG441" i="1"/>
  <c r="CS441" i="1"/>
  <c r="CC441" i="1"/>
  <c r="CK441" i="1"/>
  <c r="BY441" i="1"/>
  <c r="CO441" i="1"/>
  <c r="CZ242" i="1"/>
  <c r="CV242" i="1"/>
  <c r="CR242" i="1"/>
  <c r="CN242" i="1"/>
  <c r="CJ242" i="1"/>
  <c r="CF242" i="1"/>
  <c r="CB242" i="1"/>
  <c r="BX242" i="1"/>
  <c r="CX242" i="1"/>
  <c r="CT242" i="1"/>
  <c r="CP242" i="1"/>
  <c r="CL242" i="1"/>
  <c r="CH242" i="1"/>
  <c r="CD242" i="1"/>
  <c r="BZ242" i="1"/>
  <c r="CW242" i="1"/>
  <c r="CO242" i="1"/>
  <c r="CG242" i="1"/>
  <c r="BY242" i="1"/>
  <c r="CU242" i="1"/>
  <c r="CM242" i="1"/>
  <c r="CE242" i="1"/>
  <c r="CY242" i="1"/>
  <c r="CQ242" i="1"/>
  <c r="CI242" i="1"/>
  <c r="CA242" i="1"/>
  <c r="CC242" i="1"/>
  <c r="CS242" i="1"/>
  <c r="CK242" i="1"/>
  <c r="CZ429" i="1"/>
  <c r="CV429" i="1"/>
  <c r="CR429" i="1"/>
  <c r="CN429" i="1"/>
  <c r="CJ429" i="1"/>
  <c r="CF429" i="1"/>
  <c r="CB429" i="1"/>
  <c r="BX429" i="1"/>
  <c r="Y429" i="3" s="1"/>
  <c r="CY429" i="1"/>
  <c r="CU429" i="1"/>
  <c r="CQ429" i="1"/>
  <c r="CM429" i="1"/>
  <c r="CI429" i="1"/>
  <c r="CE429" i="1"/>
  <c r="CA429" i="1"/>
  <c r="CX429" i="1"/>
  <c r="CT429" i="1"/>
  <c r="CP429" i="1"/>
  <c r="CL429" i="1"/>
  <c r="CH429" i="1"/>
  <c r="CD429" i="1"/>
  <c r="BZ429" i="1"/>
  <c r="CO429" i="1"/>
  <c r="BY429" i="1"/>
  <c r="AO429" i="3" s="1"/>
  <c r="CK429" i="1"/>
  <c r="CS429" i="1"/>
  <c r="CC429" i="1"/>
  <c r="CW429" i="1"/>
  <c r="CG429" i="1"/>
  <c r="CZ260" i="1"/>
  <c r="CV260" i="1"/>
  <c r="CR260" i="1"/>
  <c r="CN260" i="1"/>
  <c r="CJ260" i="1"/>
  <c r="CF260" i="1"/>
  <c r="CB260" i="1"/>
  <c r="BX260" i="1"/>
  <c r="CY260" i="1"/>
  <c r="CU260" i="1"/>
  <c r="CQ260" i="1"/>
  <c r="CM260" i="1"/>
  <c r="CI260" i="1"/>
  <c r="CE260" i="1"/>
  <c r="CA260" i="1"/>
  <c r="CX260" i="1"/>
  <c r="CT260" i="1"/>
  <c r="CP260" i="1"/>
  <c r="CL260" i="1"/>
  <c r="CH260" i="1"/>
  <c r="CD260" i="1"/>
  <c r="BZ260" i="1"/>
  <c r="CO260" i="1"/>
  <c r="BY260" i="1"/>
  <c r="CK260" i="1"/>
  <c r="CS260" i="1"/>
  <c r="CC260" i="1"/>
  <c r="CW260" i="1"/>
  <c r="CG260" i="1"/>
  <c r="CW482" i="1"/>
  <c r="CS482" i="1"/>
  <c r="CO482" i="1"/>
  <c r="CK482" i="1"/>
  <c r="CG482" i="1"/>
  <c r="CC482" i="1"/>
  <c r="BY482" i="1"/>
  <c r="CY482" i="1"/>
  <c r="CU482" i="1"/>
  <c r="CQ482" i="1"/>
  <c r="CM482" i="1"/>
  <c r="CI482" i="1"/>
  <c r="CE482" i="1"/>
  <c r="CA482" i="1"/>
  <c r="CX482" i="1"/>
  <c r="CT482" i="1"/>
  <c r="CP482" i="1"/>
  <c r="CL482" i="1"/>
  <c r="CH482" i="1"/>
  <c r="CD482" i="1"/>
  <c r="BZ482" i="1"/>
  <c r="CN482" i="1"/>
  <c r="BX482" i="1"/>
  <c r="G482" i="3" s="1"/>
  <c r="CZ482" i="1"/>
  <c r="CJ482" i="1"/>
  <c r="CR482" i="1"/>
  <c r="CB482" i="1"/>
  <c r="CV482" i="1"/>
  <c r="CF482" i="1"/>
  <c r="CZ546" i="1"/>
  <c r="CV546" i="1"/>
  <c r="CR546" i="1"/>
  <c r="CN546" i="1"/>
  <c r="CJ546" i="1"/>
  <c r="CF546" i="1"/>
  <c r="CB546" i="1"/>
  <c r="BX546" i="1"/>
  <c r="CY546" i="1"/>
  <c r="CU546" i="1"/>
  <c r="CQ546" i="1"/>
  <c r="CM546" i="1"/>
  <c r="CI546" i="1"/>
  <c r="CE546" i="1"/>
  <c r="CA546" i="1"/>
  <c r="CW546" i="1"/>
  <c r="CS546" i="1"/>
  <c r="CO546" i="1"/>
  <c r="CK546" i="1"/>
  <c r="CG546" i="1"/>
  <c r="CC546" i="1"/>
  <c r="BY546" i="1"/>
  <c r="CX546" i="1"/>
  <c r="CH546" i="1"/>
  <c r="CT546" i="1"/>
  <c r="CD546" i="1"/>
  <c r="CL546" i="1"/>
  <c r="BZ546" i="1"/>
  <c r="CP546" i="1"/>
  <c r="CY232" i="1"/>
  <c r="CU232" i="1"/>
  <c r="CQ232" i="1"/>
  <c r="CM232" i="1"/>
  <c r="CI232" i="1"/>
  <c r="CE232" i="1"/>
  <c r="CA232" i="1"/>
  <c r="CX232" i="1"/>
  <c r="CT232" i="1"/>
  <c r="CP232" i="1"/>
  <c r="CL232" i="1"/>
  <c r="CH232" i="1"/>
  <c r="CD232" i="1"/>
  <c r="BZ232" i="1"/>
  <c r="CZ232" i="1"/>
  <c r="CV232" i="1"/>
  <c r="CR232" i="1"/>
  <c r="CN232" i="1"/>
  <c r="CJ232" i="1"/>
  <c r="CF232" i="1"/>
  <c r="CB232" i="1"/>
  <c r="BX232" i="1"/>
  <c r="CO232" i="1"/>
  <c r="BY232" i="1"/>
  <c r="CK232" i="1"/>
  <c r="CW232" i="1"/>
  <c r="CG232" i="1"/>
  <c r="CS232" i="1"/>
  <c r="CC232" i="1"/>
  <c r="CZ256" i="1"/>
  <c r="CV256" i="1"/>
  <c r="CR256" i="1"/>
  <c r="CN256" i="1"/>
  <c r="CJ256" i="1"/>
  <c r="CF256" i="1"/>
  <c r="CB256" i="1"/>
  <c r="BX256" i="1"/>
  <c r="CY256" i="1"/>
  <c r="CU256" i="1"/>
  <c r="CQ256" i="1"/>
  <c r="CM256" i="1"/>
  <c r="CI256" i="1"/>
  <c r="CE256" i="1"/>
  <c r="CA256" i="1"/>
  <c r="CX256" i="1"/>
  <c r="CT256" i="1"/>
  <c r="CP256" i="1"/>
  <c r="CL256" i="1"/>
  <c r="CH256" i="1"/>
  <c r="CD256" i="1"/>
  <c r="BZ256" i="1"/>
  <c r="CW256" i="1"/>
  <c r="CG256" i="1"/>
  <c r="CS256" i="1"/>
  <c r="CC256" i="1"/>
  <c r="CK256" i="1"/>
  <c r="CO256" i="1"/>
  <c r="BY256" i="1"/>
  <c r="CW149" i="1"/>
  <c r="CS149" i="1"/>
  <c r="CO149" i="1"/>
  <c r="CK149" i="1"/>
  <c r="CG149" i="1"/>
  <c r="CC149" i="1"/>
  <c r="BY149" i="1"/>
  <c r="CZ149" i="1"/>
  <c r="CV149" i="1"/>
  <c r="CR149" i="1"/>
  <c r="CN149" i="1"/>
  <c r="CJ149" i="1"/>
  <c r="CF149" i="1"/>
  <c r="CB149" i="1"/>
  <c r="BX149" i="1"/>
  <c r="CY149" i="1"/>
  <c r="CU149" i="1"/>
  <c r="CQ149" i="1"/>
  <c r="CM149" i="1"/>
  <c r="CI149" i="1"/>
  <c r="CE149" i="1"/>
  <c r="CA149" i="1"/>
  <c r="CL149" i="1"/>
  <c r="CX149" i="1"/>
  <c r="CH149" i="1"/>
  <c r="CP149" i="1"/>
  <c r="BZ149" i="1"/>
  <c r="CT149" i="1"/>
  <c r="CD149" i="1"/>
  <c r="CZ294" i="1"/>
  <c r="CV294" i="1"/>
  <c r="CR294" i="1"/>
  <c r="CN294" i="1"/>
  <c r="CJ294" i="1"/>
  <c r="CF294" i="1"/>
  <c r="CB294" i="1"/>
  <c r="BX294" i="1"/>
  <c r="CY294" i="1"/>
  <c r="CU294" i="1"/>
  <c r="CQ294" i="1"/>
  <c r="CM294" i="1"/>
  <c r="CI294" i="1"/>
  <c r="CE294" i="1"/>
  <c r="CA294" i="1"/>
  <c r="CX294" i="1"/>
  <c r="CT294" i="1"/>
  <c r="CP294" i="1"/>
  <c r="CL294" i="1"/>
  <c r="CH294" i="1"/>
  <c r="CD294" i="1"/>
  <c r="BZ294" i="1"/>
  <c r="CS294" i="1"/>
  <c r="CC294" i="1"/>
  <c r="CO294" i="1"/>
  <c r="BY294" i="1"/>
  <c r="CW294" i="1"/>
  <c r="CG294" i="1"/>
  <c r="CK294" i="1"/>
  <c r="CY162" i="1"/>
  <c r="CU162" i="1"/>
  <c r="CQ162" i="1"/>
  <c r="CM162" i="1"/>
  <c r="CI162" i="1"/>
  <c r="CE162" i="1"/>
  <c r="CA162" i="1"/>
  <c r="CX162" i="1"/>
  <c r="CT162" i="1"/>
  <c r="CP162" i="1"/>
  <c r="CL162" i="1"/>
  <c r="CH162" i="1"/>
  <c r="CD162" i="1"/>
  <c r="BZ162" i="1"/>
  <c r="CW162" i="1"/>
  <c r="CS162" i="1"/>
  <c r="CO162" i="1"/>
  <c r="CK162" i="1"/>
  <c r="CG162" i="1"/>
  <c r="CC162" i="1"/>
  <c r="BY162" i="1"/>
  <c r="CV162" i="1"/>
  <c r="CF162" i="1"/>
  <c r="CR162" i="1"/>
  <c r="CB162" i="1"/>
  <c r="CZ162" i="1"/>
  <c r="CJ162" i="1"/>
  <c r="CN162" i="1"/>
  <c r="BX162" i="1"/>
  <c r="CZ300" i="1"/>
  <c r="CV300" i="1"/>
  <c r="CR300" i="1"/>
  <c r="CN300" i="1"/>
  <c r="CJ300" i="1"/>
  <c r="CF300" i="1"/>
  <c r="CB300" i="1"/>
  <c r="BX300" i="1"/>
  <c r="CY300" i="1"/>
  <c r="CU300" i="1"/>
  <c r="CQ300" i="1"/>
  <c r="CM300" i="1"/>
  <c r="CI300" i="1"/>
  <c r="CE300" i="1"/>
  <c r="CA300" i="1"/>
  <c r="CX300" i="1"/>
  <c r="CT300" i="1"/>
  <c r="CP300" i="1"/>
  <c r="CL300" i="1"/>
  <c r="CH300" i="1"/>
  <c r="CD300" i="1"/>
  <c r="BZ300" i="1"/>
  <c r="CO300" i="1"/>
  <c r="BY300" i="1"/>
  <c r="CK300" i="1"/>
  <c r="CS300" i="1"/>
  <c r="CC300" i="1"/>
  <c r="CW300" i="1"/>
  <c r="CG300" i="1"/>
  <c r="CZ327" i="1"/>
  <c r="CV327" i="1"/>
  <c r="CR327" i="1"/>
  <c r="CN327" i="1"/>
  <c r="CJ327" i="1"/>
  <c r="CF327" i="1"/>
  <c r="CB327" i="1"/>
  <c r="BX327" i="1"/>
  <c r="CY327" i="1"/>
  <c r="CU327" i="1"/>
  <c r="CQ327" i="1"/>
  <c r="CM327" i="1"/>
  <c r="CI327" i="1"/>
  <c r="CE327" i="1"/>
  <c r="CA327" i="1"/>
  <c r="CW327" i="1"/>
  <c r="CS327" i="1"/>
  <c r="CO327" i="1"/>
  <c r="CK327" i="1"/>
  <c r="CG327" i="1"/>
  <c r="CC327" i="1"/>
  <c r="BY327" i="1"/>
  <c r="CX327" i="1"/>
  <c r="CH327" i="1"/>
  <c r="CT327" i="1"/>
  <c r="CD327" i="1"/>
  <c r="CP327" i="1"/>
  <c r="BZ327" i="1"/>
  <c r="CL327" i="1"/>
  <c r="CZ310" i="1"/>
  <c r="CV310" i="1"/>
  <c r="CR310" i="1"/>
  <c r="CN310" i="1"/>
  <c r="CJ310" i="1"/>
  <c r="CF310" i="1"/>
  <c r="CB310" i="1"/>
  <c r="BX310" i="1"/>
  <c r="CY310" i="1"/>
  <c r="CU310" i="1"/>
  <c r="CQ310" i="1"/>
  <c r="CM310" i="1"/>
  <c r="CI310" i="1"/>
  <c r="CE310" i="1"/>
  <c r="CA310" i="1"/>
  <c r="CX310" i="1"/>
  <c r="CT310" i="1"/>
  <c r="CP310" i="1"/>
  <c r="CL310" i="1"/>
  <c r="CH310" i="1"/>
  <c r="CD310" i="1"/>
  <c r="BZ310" i="1"/>
  <c r="CS310" i="1"/>
  <c r="CC310" i="1"/>
  <c r="CO310" i="1"/>
  <c r="BY310" i="1"/>
  <c r="CW310" i="1"/>
  <c r="CG310" i="1"/>
  <c r="CK310" i="1"/>
  <c r="CX551" i="1"/>
  <c r="CT551" i="1"/>
  <c r="CP551" i="1"/>
  <c r="CL551" i="1"/>
  <c r="CH551" i="1"/>
  <c r="CD551" i="1"/>
  <c r="BZ551" i="1"/>
  <c r="CW551" i="1"/>
  <c r="CS551" i="1"/>
  <c r="CO551" i="1"/>
  <c r="CK551" i="1"/>
  <c r="CG551" i="1"/>
  <c r="CC551" i="1"/>
  <c r="BY551" i="1"/>
  <c r="CY551" i="1"/>
  <c r="CU551" i="1"/>
  <c r="CQ551" i="1"/>
  <c r="CM551" i="1"/>
  <c r="CI551" i="1"/>
  <c r="CE551" i="1"/>
  <c r="CA551" i="1"/>
  <c r="CR551" i="1"/>
  <c r="CB551" i="1"/>
  <c r="CN551" i="1"/>
  <c r="BX551" i="1"/>
  <c r="CV551" i="1"/>
  <c r="CF551" i="1"/>
  <c r="CZ551" i="1"/>
  <c r="CJ551" i="1"/>
  <c r="CZ351" i="1"/>
  <c r="CV351" i="1"/>
  <c r="CR351" i="1"/>
  <c r="CN351" i="1"/>
  <c r="CJ351" i="1"/>
  <c r="CF351" i="1"/>
  <c r="CB351" i="1"/>
  <c r="BX351" i="1"/>
  <c r="CX351" i="1"/>
  <c r="CT351" i="1"/>
  <c r="CP351" i="1"/>
  <c r="CL351" i="1"/>
  <c r="CH351" i="1"/>
  <c r="CD351" i="1"/>
  <c r="BZ351" i="1"/>
  <c r="CS351" i="1"/>
  <c r="CK351" i="1"/>
  <c r="CC351" i="1"/>
  <c r="CY351" i="1"/>
  <c r="CQ351" i="1"/>
  <c r="CI351" i="1"/>
  <c r="CA351" i="1"/>
  <c r="CU351" i="1"/>
  <c r="CM351" i="1"/>
  <c r="CE351" i="1"/>
  <c r="CO351" i="1"/>
  <c r="CG351" i="1"/>
  <c r="BY351" i="1"/>
  <c r="CW351" i="1"/>
  <c r="CY216" i="1"/>
  <c r="CU216" i="1"/>
  <c r="CQ216" i="1"/>
  <c r="CM216" i="1"/>
  <c r="CI216" i="1"/>
  <c r="CE216" i="1"/>
  <c r="CA216" i="1"/>
  <c r="CX216" i="1"/>
  <c r="CT216" i="1"/>
  <c r="CP216" i="1"/>
  <c r="CL216" i="1"/>
  <c r="CH216" i="1"/>
  <c r="CD216" i="1"/>
  <c r="BZ216" i="1"/>
  <c r="CZ216" i="1"/>
  <c r="CV216" i="1"/>
  <c r="CR216" i="1"/>
  <c r="CN216" i="1"/>
  <c r="CJ216" i="1"/>
  <c r="CF216" i="1"/>
  <c r="CB216" i="1"/>
  <c r="BX216" i="1"/>
  <c r="CO216" i="1"/>
  <c r="BY216" i="1"/>
  <c r="CK216" i="1"/>
  <c r="CW216" i="1"/>
  <c r="CG216" i="1"/>
  <c r="CC216" i="1"/>
  <c r="CS216" i="1"/>
  <c r="CY170" i="1"/>
  <c r="CU170" i="1"/>
  <c r="CQ170" i="1"/>
  <c r="CM170" i="1"/>
  <c r="CI170" i="1"/>
  <c r="CE170" i="1"/>
  <c r="CA170" i="1"/>
  <c r="CX170" i="1"/>
  <c r="CT170" i="1"/>
  <c r="CP170" i="1"/>
  <c r="CL170" i="1"/>
  <c r="CH170" i="1"/>
  <c r="CD170" i="1"/>
  <c r="BZ170" i="1"/>
  <c r="CW170" i="1"/>
  <c r="CS170" i="1"/>
  <c r="CO170" i="1"/>
  <c r="CK170" i="1"/>
  <c r="CG170" i="1"/>
  <c r="CC170" i="1"/>
  <c r="BY170" i="1"/>
  <c r="CV170" i="1"/>
  <c r="CF170" i="1"/>
  <c r="CR170" i="1"/>
  <c r="CB170" i="1"/>
  <c r="CZ170" i="1"/>
  <c r="CJ170" i="1"/>
  <c r="BX170" i="1"/>
  <c r="CN170" i="1"/>
  <c r="CX301" i="1"/>
  <c r="CT301" i="1"/>
  <c r="CP301" i="1"/>
  <c r="CL301" i="1"/>
  <c r="CH301" i="1"/>
  <c r="CD301" i="1"/>
  <c r="BZ301" i="1"/>
  <c r="CW301" i="1"/>
  <c r="CS301" i="1"/>
  <c r="CO301" i="1"/>
  <c r="CK301" i="1"/>
  <c r="CG301" i="1"/>
  <c r="CC301" i="1"/>
  <c r="BY301" i="1"/>
  <c r="CZ301" i="1"/>
  <c r="CV301" i="1"/>
  <c r="CR301" i="1"/>
  <c r="CN301" i="1"/>
  <c r="CJ301" i="1"/>
  <c r="CF301" i="1"/>
  <c r="CB301" i="1"/>
  <c r="BX301" i="1"/>
  <c r="CQ301" i="1"/>
  <c r="CA301" i="1"/>
  <c r="CM301" i="1"/>
  <c r="CU301" i="1"/>
  <c r="CE301" i="1"/>
  <c r="CY301" i="1"/>
  <c r="CI301" i="1"/>
  <c r="CX322" i="1"/>
  <c r="CT322" i="1"/>
  <c r="CP322" i="1"/>
  <c r="CL322" i="1"/>
  <c r="CH322" i="1"/>
  <c r="CD322" i="1"/>
  <c r="BZ322" i="1"/>
  <c r="CW322" i="1"/>
  <c r="CS322" i="1"/>
  <c r="CO322" i="1"/>
  <c r="CK322" i="1"/>
  <c r="CG322" i="1"/>
  <c r="CC322" i="1"/>
  <c r="BY322" i="1"/>
  <c r="CY322" i="1"/>
  <c r="CU322" i="1"/>
  <c r="CQ322" i="1"/>
  <c r="CM322" i="1"/>
  <c r="CI322" i="1"/>
  <c r="CE322" i="1"/>
  <c r="CA322" i="1"/>
  <c r="CN322" i="1"/>
  <c r="BX322" i="1"/>
  <c r="CZ322" i="1"/>
  <c r="CJ322" i="1"/>
  <c r="CV322" i="1"/>
  <c r="CF322" i="1"/>
  <c r="CB322" i="1"/>
  <c r="CR322" i="1"/>
  <c r="CZ389" i="1"/>
  <c r="CV389" i="1"/>
  <c r="CR389" i="1"/>
  <c r="CN389" i="1"/>
  <c r="CJ389" i="1"/>
  <c r="CF389" i="1"/>
  <c r="CB389" i="1"/>
  <c r="BX389" i="1"/>
  <c r="CY389" i="1"/>
  <c r="CU389" i="1"/>
  <c r="CQ389" i="1"/>
  <c r="CM389" i="1"/>
  <c r="CI389" i="1"/>
  <c r="CE389" i="1"/>
  <c r="CA389" i="1"/>
  <c r="CX389" i="1"/>
  <c r="CT389" i="1"/>
  <c r="CP389" i="1"/>
  <c r="CL389" i="1"/>
  <c r="CH389" i="1"/>
  <c r="CD389" i="1"/>
  <c r="BZ389" i="1"/>
  <c r="CW389" i="1"/>
  <c r="CG389" i="1"/>
  <c r="CS389" i="1"/>
  <c r="CC389" i="1"/>
  <c r="CK389" i="1"/>
  <c r="CO389" i="1"/>
  <c r="BY389" i="1"/>
  <c r="AR389" i="3" s="1"/>
  <c r="CX283" i="1"/>
  <c r="CT283" i="1"/>
  <c r="CP283" i="1"/>
  <c r="CL283" i="1"/>
  <c r="CH283" i="1"/>
  <c r="CD283" i="1"/>
  <c r="BZ283" i="1"/>
  <c r="CW283" i="1"/>
  <c r="CS283" i="1"/>
  <c r="CO283" i="1"/>
  <c r="CK283" i="1"/>
  <c r="CG283" i="1"/>
  <c r="CC283" i="1"/>
  <c r="BY283" i="1"/>
  <c r="CZ283" i="1"/>
  <c r="CV283" i="1"/>
  <c r="CR283" i="1"/>
  <c r="CN283" i="1"/>
  <c r="CJ283" i="1"/>
  <c r="CF283" i="1"/>
  <c r="CB283" i="1"/>
  <c r="BX283" i="1"/>
  <c r="CM283" i="1"/>
  <c r="CY283" i="1"/>
  <c r="CI283" i="1"/>
  <c r="CQ283" i="1"/>
  <c r="CA283" i="1"/>
  <c r="CU283" i="1"/>
  <c r="CE283" i="1"/>
  <c r="CX430" i="1"/>
  <c r="CT430" i="1"/>
  <c r="CP430" i="1"/>
  <c r="CL430" i="1"/>
  <c r="CH430" i="1"/>
  <c r="CD430" i="1"/>
  <c r="BZ430" i="1"/>
  <c r="CW430" i="1"/>
  <c r="CS430" i="1"/>
  <c r="CO430" i="1"/>
  <c r="CK430" i="1"/>
  <c r="CG430" i="1"/>
  <c r="CC430" i="1"/>
  <c r="BY430" i="1"/>
  <c r="AR430" i="3" s="1"/>
  <c r="CZ430" i="1"/>
  <c r="CV430" i="1"/>
  <c r="CR430" i="1"/>
  <c r="CN430" i="1"/>
  <c r="CJ430" i="1"/>
  <c r="CF430" i="1"/>
  <c r="CB430" i="1"/>
  <c r="BX430" i="1"/>
  <c r="CQ430" i="1"/>
  <c r="CA430" i="1"/>
  <c r="CM430" i="1"/>
  <c r="CU430" i="1"/>
  <c r="CE430" i="1"/>
  <c r="CI430" i="1"/>
  <c r="CY430" i="1"/>
  <c r="CX303" i="1"/>
  <c r="CT303" i="1"/>
  <c r="CP303" i="1"/>
  <c r="CL303" i="1"/>
  <c r="CH303" i="1"/>
  <c r="CD303" i="1"/>
  <c r="BZ303" i="1"/>
  <c r="CW303" i="1"/>
  <c r="CS303" i="1"/>
  <c r="CO303" i="1"/>
  <c r="CK303" i="1"/>
  <c r="CG303" i="1"/>
  <c r="CC303" i="1"/>
  <c r="BY303" i="1"/>
  <c r="CZ303" i="1"/>
  <c r="CV303" i="1"/>
  <c r="CR303" i="1"/>
  <c r="CN303" i="1"/>
  <c r="CJ303" i="1"/>
  <c r="CF303" i="1"/>
  <c r="CB303" i="1"/>
  <c r="BX303" i="1"/>
  <c r="CU303" i="1"/>
  <c r="CE303" i="1"/>
  <c r="CQ303" i="1"/>
  <c r="CA303" i="1"/>
  <c r="CY303" i="1"/>
  <c r="CI303" i="1"/>
  <c r="CM303" i="1"/>
  <c r="CZ254" i="1"/>
  <c r="CV254" i="1"/>
  <c r="CR254" i="1"/>
  <c r="CN254" i="1"/>
  <c r="CJ254" i="1"/>
  <c r="CF254" i="1"/>
  <c r="CB254" i="1"/>
  <c r="BX254" i="1"/>
  <c r="CY254" i="1"/>
  <c r="CU254" i="1"/>
  <c r="CQ254" i="1"/>
  <c r="CM254" i="1"/>
  <c r="CI254" i="1"/>
  <c r="CE254" i="1"/>
  <c r="CA254" i="1"/>
  <c r="CX254" i="1"/>
  <c r="CT254" i="1"/>
  <c r="CP254" i="1"/>
  <c r="CL254" i="1"/>
  <c r="CH254" i="1"/>
  <c r="CD254" i="1"/>
  <c r="BZ254" i="1"/>
  <c r="CS254" i="1"/>
  <c r="CC254" i="1"/>
  <c r="CO254" i="1"/>
  <c r="BY254" i="1"/>
  <c r="CW254" i="1"/>
  <c r="CG254" i="1"/>
  <c r="CK254" i="1"/>
  <c r="CZ375" i="1"/>
  <c r="CV375" i="1"/>
  <c r="CR375" i="1"/>
  <c r="CN375" i="1"/>
  <c r="CJ375" i="1"/>
  <c r="CF375" i="1"/>
  <c r="CB375" i="1"/>
  <c r="BX375" i="1"/>
  <c r="M375" i="3" s="1"/>
  <c r="CY375" i="1"/>
  <c r="CU375" i="1"/>
  <c r="CQ375" i="1"/>
  <c r="CM375" i="1"/>
  <c r="CI375" i="1"/>
  <c r="CE375" i="1"/>
  <c r="CA375" i="1"/>
  <c r="CX375" i="1"/>
  <c r="CT375" i="1"/>
  <c r="CP375" i="1"/>
  <c r="CL375" i="1"/>
  <c r="CH375" i="1"/>
  <c r="CD375" i="1"/>
  <c r="BZ375" i="1"/>
  <c r="CK375" i="1"/>
  <c r="CW375" i="1"/>
  <c r="CG375" i="1"/>
  <c r="CO375" i="1"/>
  <c r="BY375" i="1"/>
  <c r="CS375" i="1"/>
  <c r="CC375" i="1"/>
  <c r="CZ552" i="1"/>
  <c r="CV552" i="1"/>
  <c r="CR552" i="1"/>
  <c r="CN552" i="1"/>
  <c r="CJ552" i="1"/>
  <c r="CF552" i="1"/>
  <c r="CB552" i="1"/>
  <c r="BX552" i="1"/>
  <c r="CY552" i="1"/>
  <c r="CU552" i="1"/>
  <c r="CQ552" i="1"/>
  <c r="CM552" i="1"/>
  <c r="CI552" i="1"/>
  <c r="CE552" i="1"/>
  <c r="CA552" i="1"/>
  <c r="CW552" i="1"/>
  <c r="CS552" i="1"/>
  <c r="CO552" i="1"/>
  <c r="CK552" i="1"/>
  <c r="CG552" i="1"/>
  <c r="CC552" i="1"/>
  <c r="BY552" i="1"/>
  <c r="CT552" i="1"/>
  <c r="CD552" i="1"/>
  <c r="CP552" i="1"/>
  <c r="BZ552" i="1"/>
  <c r="CX552" i="1"/>
  <c r="CH552" i="1"/>
  <c r="CL552" i="1"/>
  <c r="CX269" i="1"/>
  <c r="CT269" i="1"/>
  <c r="CP269" i="1"/>
  <c r="CL269" i="1"/>
  <c r="CH269" i="1"/>
  <c r="CD269" i="1"/>
  <c r="BZ269" i="1"/>
  <c r="CW269" i="1"/>
  <c r="CS269" i="1"/>
  <c r="CO269" i="1"/>
  <c r="CK269" i="1"/>
  <c r="CG269" i="1"/>
  <c r="CC269" i="1"/>
  <c r="BY269" i="1"/>
  <c r="CZ269" i="1"/>
  <c r="CV269" i="1"/>
  <c r="CR269" i="1"/>
  <c r="CN269" i="1"/>
  <c r="CJ269" i="1"/>
  <c r="CF269" i="1"/>
  <c r="CB269" i="1"/>
  <c r="BX269" i="1"/>
  <c r="CQ269" i="1"/>
  <c r="CA269" i="1"/>
  <c r="CM269" i="1"/>
  <c r="CU269" i="1"/>
  <c r="CE269" i="1"/>
  <c r="CY269" i="1"/>
  <c r="CI269" i="1"/>
  <c r="CZ248" i="1"/>
  <c r="CV248" i="1"/>
  <c r="CR248" i="1"/>
  <c r="CN248" i="1"/>
  <c r="CJ248" i="1"/>
  <c r="CF248" i="1"/>
  <c r="CB248" i="1"/>
  <c r="BX248" i="1"/>
  <c r="CX248" i="1"/>
  <c r="CT248" i="1"/>
  <c r="CP248" i="1"/>
  <c r="CL248" i="1"/>
  <c r="CH248" i="1"/>
  <c r="CD248" i="1"/>
  <c r="BZ248" i="1"/>
  <c r="CS248" i="1"/>
  <c r="CK248" i="1"/>
  <c r="CC248" i="1"/>
  <c r="CY248" i="1"/>
  <c r="CQ248" i="1"/>
  <c r="CI248" i="1"/>
  <c r="CA248" i="1"/>
  <c r="CU248" i="1"/>
  <c r="CM248" i="1"/>
  <c r="CE248" i="1"/>
  <c r="CO248" i="1"/>
  <c r="CG248" i="1"/>
  <c r="BY248" i="1"/>
  <c r="CW248" i="1"/>
  <c r="CZ365" i="1"/>
  <c r="CV365" i="1"/>
  <c r="CR365" i="1"/>
  <c r="CN365" i="1"/>
  <c r="CJ365" i="1"/>
  <c r="CF365" i="1"/>
  <c r="CB365" i="1"/>
  <c r="BX365" i="1"/>
  <c r="CY365" i="1"/>
  <c r="CU365" i="1"/>
  <c r="CQ365" i="1"/>
  <c r="CM365" i="1"/>
  <c r="CI365" i="1"/>
  <c r="CE365" i="1"/>
  <c r="CA365" i="1"/>
  <c r="CX365" i="1"/>
  <c r="CT365" i="1"/>
  <c r="CP365" i="1"/>
  <c r="CL365" i="1"/>
  <c r="CH365" i="1"/>
  <c r="CD365" i="1"/>
  <c r="BZ365" i="1"/>
  <c r="CW365" i="1"/>
  <c r="CG365" i="1"/>
  <c r="CS365" i="1"/>
  <c r="CC365" i="1"/>
  <c r="CK365" i="1"/>
  <c r="CO365" i="1"/>
  <c r="BY365" i="1"/>
  <c r="CZ501" i="1"/>
  <c r="CV501" i="1"/>
  <c r="CR501" i="1"/>
  <c r="CN501" i="1"/>
  <c r="CJ501" i="1"/>
  <c r="CF501" i="1"/>
  <c r="CB501" i="1"/>
  <c r="BX501" i="1"/>
  <c r="CY501" i="1"/>
  <c r="CU501" i="1"/>
  <c r="CQ501" i="1"/>
  <c r="CM501" i="1"/>
  <c r="CI501" i="1"/>
  <c r="CE501" i="1"/>
  <c r="CA501" i="1"/>
  <c r="CW501" i="1"/>
  <c r="CS501" i="1"/>
  <c r="CO501" i="1"/>
  <c r="CK501" i="1"/>
  <c r="CG501" i="1"/>
  <c r="CC501" i="1"/>
  <c r="BY501" i="1"/>
  <c r="CT501" i="1"/>
  <c r="CD501" i="1"/>
  <c r="CL501" i="1"/>
  <c r="CX501" i="1"/>
  <c r="CH501" i="1"/>
  <c r="CP501" i="1"/>
  <c r="BZ501" i="1"/>
  <c r="CX338" i="1"/>
  <c r="CT338" i="1"/>
  <c r="CP338" i="1"/>
  <c r="CL338" i="1"/>
  <c r="CH338" i="1"/>
  <c r="CD338" i="1"/>
  <c r="BZ338" i="1"/>
  <c r="CW338" i="1"/>
  <c r="CS338" i="1"/>
  <c r="CO338" i="1"/>
  <c r="CK338" i="1"/>
  <c r="CG338" i="1"/>
  <c r="CC338" i="1"/>
  <c r="BY338" i="1"/>
  <c r="CY338" i="1"/>
  <c r="CU338" i="1"/>
  <c r="CQ338" i="1"/>
  <c r="CM338" i="1"/>
  <c r="CI338" i="1"/>
  <c r="CE338" i="1"/>
  <c r="CA338" i="1"/>
  <c r="CN338" i="1"/>
  <c r="BX338" i="1"/>
  <c r="CZ338" i="1"/>
  <c r="CJ338" i="1"/>
  <c r="CV338" i="1"/>
  <c r="CF338" i="1"/>
  <c r="CR338" i="1"/>
  <c r="CB338" i="1"/>
  <c r="CY150" i="1"/>
  <c r="CU150" i="1"/>
  <c r="CQ150" i="1"/>
  <c r="CM150" i="1"/>
  <c r="CI150" i="1"/>
  <c r="CE150" i="1"/>
  <c r="CA150" i="1"/>
  <c r="CX150" i="1"/>
  <c r="CT150" i="1"/>
  <c r="CP150" i="1"/>
  <c r="CL150" i="1"/>
  <c r="CH150" i="1"/>
  <c r="CD150" i="1"/>
  <c r="BZ150" i="1"/>
  <c r="CW150" i="1"/>
  <c r="CS150" i="1"/>
  <c r="CO150" i="1"/>
  <c r="CK150" i="1"/>
  <c r="CG150" i="1"/>
  <c r="CC150" i="1"/>
  <c r="BY150" i="1"/>
  <c r="CN150" i="1"/>
  <c r="BX150" i="1"/>
  <c r="CZ150" i="1"/>
  <c r="CJ150" i="1"/>
  <c r="CR150" i="1"/>
  <c r="CB150" i="1"/>
  <c r="CF150" i="1"/>
  <c r="CV150" i="1"/>
  <c r="CX342" i="1"/>
  <c r="CT342" i="1"/>
  <c r="CP342" i="1"/>
  <c r="CL342" i="1"/>
  <c r="CH342" i="1"/>
  <c r="CD342" i="1"/>
  <c r="BZ342" i="1"/>
  <c r="CW342" i="1"/>
  <c r="CS342" i="1"/>
  <c r="CO342" i="1"/>
  <c r="CK342" i="1"/>
  <c r="CG342" i="1"/>
  <c r="CC342" i="1"/>
  <c r="BY342" i="1"/>
  <c r="CY342" i="1"/>
  <c r="CU342" i="1"/>
  <c r="CQ342" i="1"/>
  <c r="CM342" i="1"/>
  <c r="CI342" i="1"/>
  <c r="CE342" i="1"/>
  <c r="CA342" i="1"/>
  <c r="CV342" i="1"/>
  <c r="CF342" i="1"/>
  <c r="CR342" i="1"/>
  <c r="CB342" i="1"/>
  <c r="CN342" i="1"/>
  <c r="BX342" i="1"/>
  <c r="CZ342" i="1"/>
  <c r="CJ342" i="1"/>
  <c r="CZ491" i="1"/>
  <c r="CV491" i="1"/>
  <c r="CR491" i="1"/>
  <c r="CN491" i="1"/>
  <c r="CJ491" i="1"/>
  <c r="CF491" i="1"/>
  <c r="CB491" i="1"/>
  <c r="BX491" i="1"/>
  <c r="CY491" i="1"/>
  <c r="CU491" i="1"/>
  <c r="CQ491" i="1"/>
  <c r="CM491" i="1"/>
  <c r="CI491" i="1"/>
  <c r="CE491" i="1"/>
  <c r="CA491" i="1"/>
  <c r="CW491" i="1"/>
  <c r="CS491" i="1"/>
  <c r="CO491" i="1"/>
  <c r="CK491" i="1"/>
  <c r="CG491" i="1"/>
  <c r="CC491" i="1"/>
  <c r="BY491" i="1"/>
  <c r="Q491" i="3" s="1"/>
  <c r="CP491" i="1"/>
  <c r="BZ491" i="1"/>
  <c r="CX491" i="1"/>
  <c r="CH491" i="1"/>
  <c r="CT491" i="1"/>
  <c r="CD491" i="1"/>
  <c r="CL491" i="1"/>
  <c r="CZ250" i="1"/>
  <c r="CV250" i="1"/>
  <c r="CR250" i="1"/>
  <c r="CN250" i="1"/>
  <c r="CJ250" i="1"/>
  <c r="CF250" i="1"/>
  <c r="CB250" i="1"/>
  <c r="BX250" i="1"/>
  <c r="CX250" i="1"/>
  <c r="CT250" i="1"/>
  <c r="CP250" i="1"/>
  <c r="CL250" i="1"/>
  <c r="CH250" i="1"/>
  <c r="CD250" i="1"/>
  <c r="BZ250" i="1"/>
  <c r="CW250" i="1"/>
  <c r="CO250" i="1"/>
  <c r="CG250" i="1"/>
  <c r="BY250" i="1"/>
  <c r="CU250" i="1"/>
  <c r="CM250" i="1"/>
  <c r="CE250" i="1"/>
  <c r="CY250" i="1"/>
  <c r="CQ250" i="1"/>
  <c r="CI250" i="1"/>
  <c r="CA250" i="1"/>
  <c r="CS250" i="1"/>
  <c r="CK250" i="1"/>
  <c r="CC250" i="1"/>
  <c r="CW459" i="1"/>
  <c r="CS459" i="1"/>
  <c r="CO459" i="1"/>
  <c r="CK459" i="1"/>
  <c r="CG459" i="1"/>
  <c r="CC459" i="1"/>
  <c r="BY459" i="1"/>
  <c r="CV459" i="1"/>
  <c r="CQ459" i="1"/>
  <c r="CL459" i="1"/>
  <c r="CF459" i="1"/>
  <c r="CA459" i="1"/>
  <c r="CZ459" i="1"/>
  <c r="CU459" i="1"/>
  <c r="CP459" i="1"/>
  <c r="CJ459" i="1"/>
  <c r="CE459" i="1"/>
  <c r="BZ459" i="1"/>
  <c r="CX459" i="1"/>
  <c r="CR459" i="1"/>
  <c r="CM459" i="1"/>
  <c r="CH459" i="1"/>
  <c r="CB459" i="1"/>
  <c r="CN459" i="1"/>
  <c r="CI459" i="1"/>
  <c r="CY459" i="1"/>
  <c r="CD459" i="1"/>
  <c r="CT459" i="1"/>
  <c r="BX459" i="1"/>
  <c r="CW462" i="1"/>
  <c r="CS462" i="1"/>
  <c r="CO462" i="1"/>
  <c r="CK462" i="1"/>
  <c r="CG462" i="1"/>
  <c r="CC462" i="1"/>
  <c r="BY462" i="1"/>
  <c r="CY462" i="1"/>
  <c r="CU462" i="1"/>
  <c r="CQ462" i="1"/>
  <c r="CM462" i="1"/>
  <c r="CI462" i="1"/>
  <c r="CE462" i="1"/>
  <c r="CA462" i="1"/>
  <c r="CZ462" i="1"/>
  <c r="CR462" i="1"/>
  <c r="CJ462" i="1"/>
  <c r="CB462" i="1"/>
  <c r="CX462" i="1"/>
  <c r="CP462" i="1"/>
  <c r="CH462" i="1"/>
  <c r="BZ462" i="1"/>
  <c r="CT462" i="1"/>
  <c r="CL462" i="1"/>
  <c r="CD462" i="1"/>
  <c r="CV462" i="1"/>
  <c r="CN462" i="1"/>
  <c r="CF462" i="1"/>
  <c r="BX462" i="1"/>
  <c r="BO462" i="3" s="1"/>
  <c r="CX526" i="1"/>
  <c r="CT526" i="1"/>
  <c r="CP526" i="1"/>
  <c r="CL526" i="1"/>
  <c r="CH526" i="1"/>
  <c r="CD526" i="1"/>
  <c r="BZ526" i="1"/>
  <c r="CZ526" i="1"/>
  <c r="CV526" i="1"/>
  <c r="CR526" i="1"/>
  <c r="CN526" i="1"/>
  <c r="CJ526" i="1"/>
  <c r="CF526" i="1"/>
  <c r="CB526" i="1"/>
  <c r="BX526" i="1"/>
  <c r="CY526" i="1"/>
  <c r="CQ526" i="1"/>
  <c r="CI526" i="1"/>
  <c r="CA526" i="1"/>
  <c r="CW526" i="1"/>
  <c r="CO526" i="1"/>
  <c r="CG526" i="1"/>
  <c r="BY526" i="1"/>
  <c r="CU526" i="1"/>
  <c r="CM526" i="1"/>
  <c r="CE526" i="1"/>
  <c r="CS526" i="1"/>
  <c r="CK526" i="1"/>
  <c r="CC526" i="1"/>
  <c r="CX386" i="1"/>
  <c r="CT386" i="1"/>
  <c r="CP386" i="1"/>
  <c r="CL386" i="1"/>
  <c r="CH386" i="1"/>
  <c r="CD386" i="1"/>
  <c r="BZ386" i="1"/>
  <c r="CW386" i="1"/>
  <c r="CS386" i="1"/>
  <c r="CO386" i="1"/>
  <c r="CK386" i="1"/>
  <c r="CG386" i="1"/>
  <c r="CC386" i="1"/>
  <c r="BY386" i="1"/>
  <c r="BG386" i="3" s="1"/>
  <c r="CZ386" i="1"/>
  <c r="CV386" i="1"/>
  <c r="CR386" i="1"/>
  <c r="CN386" i="1"/>
  <c r="CJ386" i="1"/>
  <c r="CF386" i="1"/>
  <c r="CB386" i="1"/>
  <c r="BX386" i="1"/>
  <c r="BL386" i="3" s="1"/>
  <c r="CQ386" i="1"/>
  <c r="CA386" i="1"/>
  <c r="CM386" i="1"/>
  <c r="CU386" i="1"/>
  <c r="CE386" i="1"/>
  <c r="CY386" i="1"/>
  <c r="CI386" i="1"/>
  <c r="CX354" i="1"/>
  <c r="CT354" i="1"/>
  <c r="CP354" i="1"/>
  <c r="CL354" i="1"/>
  <c r="CH354" i="1"/>
  <c r="CD354" i="1"/>
  <c r="BZ354" i="1"/>
  <c r="CZ354" i="1"/>
  <c r="CV354" i="1"/>
  <c r="CR354" i="1"/>
  <c r="CN354" i="1"/>
  <c r="CJ354" i="1"/>
  <c r="CF354" i="1"/>
  <c r="CB354" i="1"/>
  <c r="BX354" i="1"/>
  <c r="CY354" i="1"/>
  <c r="CQ354" i="1"/>
  <c r="CI354" i="1"/>
  <c r="CA354" i="1"/>
  <c r="CW354" i="1"/>
  <c r="CO354" i="1"/>
  <c r="CG354" i="1"/>
  <c r="BY354" i="1"/>
  <c r="CS354" i="1"/>
  <c r="CK354" i="1"/>
  <c r="CC354" i="1"/>
  <c r="CU354" i="1"/>
  <c r="CM354" i="1"/>
  <c r="CE354" i="1"/>
  <c r="CW191" i="1"/>
  <c r="CS191" i="1"/>
  <c r="CO191" i="1"/>
  <c r="CK191" i="1"/>
  <c r="CG191" i="1"/>
  <c r="CC191" i="1"/>
  <c r="BY191" i="1"/>
  <c r="CZ191" i="1"/>
  <c r="CV191" i="1"/>
  <c r="CR191" i="1"/>
  <c r="CN191" i="1"/>
  <c r="CJ191" i="1"/>
  <c r="CF191" i="1"/>
  <c r="CB191" i="1"/>
  <c r="BX191" i="1"/>
  <c r="CX191" i="1"/>
  <c r="CT191" i="1"/>
  <c r="CP191" i="1"/>
  <c r="CL191" i="1"/>
  <c r="CH191" i="1"/>
  <c r="CD191" i="1"/>
  <c r="BZ191" i="1"/>
  <c r="CM191" i="1"/>
  <c r="CY191" i="1"/>
  <c r="CI191" i="1"/>
  <c r="CU191" i="1"/>
  <c r="CE191" i="1"/>
  <c r="CQ191" i="1"/>
  <c r="CA191" i="1"/>
  <c r="CZ439" i="1"/>
  <c r="CV439" i="1"/>
  <c r="CR439" i="1"/>
  <c r="CN439" i="1"/>
  <c r="CJ439" i="1"/>
  <c r="CF439" i="1"/>
  <c r="CB439" i="1"/>
  <c r="BX439" i="1"/>
  <c r="CY439" i="1"/>
  <c r="CU439" i="1"/>
  <c r="CQ439" i="1"/>
  <c r="CM439" i="1"/>
  <c r="CI439" i="1"/>
  <c r="CE439" i="1"/>
  <c r="CA439" i="1"/>
  <c r="CX439" i="1"/>
  <c r="CT439" i="1"/>
  <c r="CP439" i="1"/>
  <c r="CL439" i="1"/>
  <c r="CH439" i="1"/>
  <c r="CD439" i="1"/>
  <c r="BZ439" i="1"/>
  <c r="CS439" i="1"/>
  <c r="CC439" i="1"/>
  <c r="CO439" i="1"/>
  <c r="BY439" i="1"/>
  <c r="CW439" i="1"/>
  <c r="CG439" i="1"/>
  <c r="CK439" i="1"/>
  <c r="CZ377" i="1"/>
  <c r="CV377" i="1"/>
  <c r="CR377" i="1"/>
  <c r="CN377" i="1"/>
  <c r="CJ377" i="1"/>
  <c r="CF377" i="1"/>
  <c r="CB377" i="1"/>
  <c r="BX377" i="1"/>
  <c r="CY377" i="1"/>
  <c r="CU377" i="1"/>
  <c r="CQ377" i="1"/>
  <c r="CM377" i="1"/>
  <c r="CI377" i="1"/>
  <c r="CE377" i="1"/>
  <c r="CA377" i="1"/>
  <c r="CX377" i="1"/>
  <c r="CT377" i="1"/>
  <c r="CP377" i="1"/>
  <c r="CL377" i="1"/>
  <c r="CH377" i="1"/>
  <c r="CD377" i="1"/>
  <c r="BZ377" i="1"/>
  <c r="CO377" i="1"/>
  <c r="BY377" i="1"/>
  <c r="CK377" i="1"/>
  <c r="CS377" i="1"/>
  <c r="CC377" i="1"/>
  <c r="CW377" i="1"/>
  <c r="CG377" i="1"/>
  <c r="CW177" i="1"/>
  <c r="CS177" i="1"/>
  <c r="CO177" i="1"/>
  <c r="CK177" i="1"/>
  <c r="CG177" i="1"/>
  <c r="CC177" i="1"/>
  <c r="BY177" i="1"/>
  <c r="CZ177" i="1"/>
  <c r="CV177" i="1"/>
  <c r="CR177" i="1"/>
  <c r="CN177" i="1"/>
  <c r="CJ177" i="1"/>
  <c r="CF177" i="1"/>
  <c r="CB177" i="1"/>
  <c r="BX177" i="1"/>
  <c r="CX177" i="1"/>
  <c r="CT177" i="1"/>
  <c r="CP177" i="1"/>
  <c r="CL177" i="1"/>
  <c r="CH177" i="1"/>
  <c r="CD177" i="1"/>
  <c r="BZ177" i="1"/>
  <c r="CQ177" i="1"/>
  <c r="CA177" i="1"/>
  <c r="CM177" i="1"/>
  <c r="CY177" i="1"/>
  <c r="CI177" i="1"/>
  <c r="CE177" i="1"/>
  <c r="CU177" i="1"/>
  <c r="CY460" i="1"/>
  <c r="CU460" i="1"/>
  <c r="CQ460" i="1"/>
  <c r="CM460" i="1"/>
  <c r="CI460" i="1"/>
  <c r="CE460" i="1"/>
  <c r="CA460" i="1"/>
  <c r="CX460" i="1"/>
  <c r="CS460" i="1"/>
  <c r="CN460" i="1"/>
  <c r="CH460" i="1"/>
  <c r="CC460" i="1"/>
  <c r="BX460" i="1"/>
  <c r="G460" i="3" s="1"/>
  <c r="CW460" i="1"/>
  <c r="CR460" i="1"/>
  <c r="CL460" i="1"/>
  <c r="CG460" i="1"/>
  <c r="CB460" i="1"/>
  <c r="CZ460" i="1"/>
  <c r="CT460" i="1"/>
  <c r="CO460" i="1"/>
  <c r="CJ460" i="1"/>
  <c r="CD460" i="1"/>
  <c r="BY460" i="1"/>
  <c r="CF460" i="1"/>
  <c r="CV460" i="1"/>
  <c r="BZ460" i="1"/>
  <c r="CP460" i="1"/>
  <c r="CK460" i="1"/>
  <c r="CZ371" i="1"/>
  <c r="CV371" i="1"/>
  <c r="CR371" i="1"/>
  <c r="CN371" i="1"/>
  <c r="CJ371" i="1"/>
  <c r="CF371" i="1"/>
  <c r="CB371" i="1"/>
  <c r="BX371" i="1"/>
  <c r="CY371" i="1"/>
  <c r="CU371" i="1"/>
  <c r="CQ371" i="1"/>
  <c r="CM371" i="1"/>
  <c r="CI371" i="1"/>
  <c r="CE371" i="1"/>
  <c r="CA371" i="1"/>
  <c r="CX371" i="1"/>
  <c r="CT371" i="1"/>
  <c r="CP371" i="1"/>
  <c r="CL371" i="1"/>
  <c r="CH371" i="1"/>
  <c r="CD371" i="1"/>
  <c r="BZ371" i="1"/>
  <c r="CS371" i="1"/>
  <c r="CC371" i="1"/>
  <c r="CO371" i="1"/>
  <c r="BY371" i="1"/>
  <c r="CW371" i="1"/>
  <c r="CG371" i="1"/>
  <c r="CK371" i="1"/>
  <c r="CW171" i="1"/>
  <c r="CS171" i="1"/>
  <c r="CO171" i="1"/>
  <c r="CK171" i="1"/>
  <c r="CG171" i="1"/>
  <c r="CC171" i="1"/>
  <c r="BY171" i="1"/>
  <c r="CZ171" i="1"/>
  <c r="CV171" i="1"/>
  <c r="CR171" i="1"/>
  <c r="CN171" i="1"/>
  <c r="CJ171" i="1"/>
  <c r="CF171" i="1"/>
  <c r="CB171" i="1"/>
  <c r="BX171" i="1"/>
  <c r="CY171" i="1"/>
  <c r="CU171" i="1"/>
  <c r="CQ171" i="1"/>
  <c r="CM171" i="1"/>
  <c r="CI171" i="1"/>
  <c r="CE171" i="1"/>
  <c r="CA171" i="1"/>
  <c r="CX171" i="1"/>
  <c r="CH171" i="1"/>
  <c r="CT171" i="1"/>
  <c r="CD171" i="1"/>
  <c r="CL171" i="1"/>
  <c r="BZ171" i="1"/>
  <c r="CP171" i="1"/>
  <c r="CW205" i="1"/>
  <c r="CS205" i="1"/>
  <c r="CO205" i="1"/>
  <c r="CK205" i="1"/>
  <c r="CG205" i="1"/>
  <c r="CC205" i="1"/>
  <c r="BY205" i="1"/>
  <c r="CZ205" i="1"/>
  <c r="CV205" i="1"/>
  <c r="CR205" i="1"/>
  <c r="CN205" i="1"/>
  <c r="CJ205" i="1"/>
  <c r="CF205" i="1"/>
  <c r="CB205" i="1"/>
  <c r="BX205" i="1"/>
  <c r="CX205" i="1"/>
  <c r="CT205" i="1"/>
  <c r="CP205" i="1"/>
  <c r="CL205" i="1"/>
  <c r="CH205" i="1"/>
  <c r="CD205" i="1"/>
  <c r="BZ205" i="1"/>
  <c r="CY205" i="1"/>
  <c r="CI205" i="1"/>
  <c r="CU205" i="1"/>
  <c r="CE205" i="1"/>
  <c r="CQ205" i="1"/>
  <c r="CA205" i="1"/>
  <c r="CM205" i="1"/>
  <c r="CZ387" i="1"/>
  <c r="CV387" i="1"/>
  <c r="CR387" i="1"/>
  <c r="CN387" i="1"/>
  <c r="CJ387" i="1"/>
  <c r="CF387" i="1"/>
  <c r="CB387" i="1"/>
  <c r="BX387" i="1"/>
  <c r="CY387" i="1"/>
  <c r="CU387" i="1"/>
  <c r="CQ387" i="1"/>
  <c r="CM387" i="1"/>
  <c r="CI387" i="1"/>
  <c r="CE387" i="1"/>
  <c r="CA387" i="1"/>
  <c r="CX387" i="1"/>
  <c r="CT387" i="1"/>
  <c r="CP387" i="1"/>
  <c r="CL387" i="1"/>
  <c r="CH387" i="1"/>
  <c r="CD387" i="1"/>
  <c r="BZ387" i="1"/>
  <c r="CS387" i="1"/>
  <c r="CC387" i="1"/>
  <c r="CO387" i="1"/>
  <c r="BY387" i="1"/>
  <c r="CW387" i="1"/>
  <c r="CG387" i="1"/>
  <c r="CK387" i="1"/>
  <c r="CX545" i="1"/>
  <c r="CT545" i="1"/>
  <c r="CP545" i="1"/>
  <c r="CL545" i="1"/>
  <c r="CH545" i="1"/>
  <c r="CD545" i="1"/>
  <c r="BZ545" i="1"/>
  <c r="CW545" i="1"/>
  <c r="CS545" i="1"/>
  <c r="CY545" i="1"/>
  <c r="CU545" i="1"/>
  <c r="CQ545" i="1"/>
  <c r="CM545" i="1"/>
  <c r="CI545" i="1"/>
  <c r="CE545" i="1"/>
  <c r="CA545" i="1"/>
  <c r="CV545" i="1"/>
  <c r="CK545" i="1"/>
  <c r="CC545" i="1"/>
  <c r="CR545" i="1"/>
  <c r="CJ545" i="1"/>
  <c r="CB545" i="1"/>
  <c r="CZ545" i="1"/>
  <c r="CN545" i="1"/>
  <c r="CF545" i="1"/>
  <c r="BX545" i="1"/>
  <c r="AT545" i="3" s="1"/>
  <c r="CO545" i="1"/>
  <c r="CG545" i="1"/>
  <c r="BY545" i="1"/>
  <c r="H545" i="3" s="1"/>
  <c r="CY469" i="1"/>
  <c r="CU469" i="1"/>
  <c r="CQ469" i="1"/>
  <c r="CM469" i="1"/>
  <c r="CI469" i="1"/>
  <c r="CE469" i="1"/>
  <c r="CA469" i="1"/>
  <c r="CW469" i="1"/>
  <c r="CS469" i="1"/>
  <c r="CO469" i="1"/>
  <c r="CK469" i="1"/>
  <c r="CG469" i="1"/>
  <c r="CC469" i="1"/>
  <c r="BY469" i="1"/>
  <c r="CX469" i="1"/>
  <c r="CP469" i="1"/>
  <c r="CH469" i="1"/>
  <c r="BZ469" i="1"/>
  <c r="CV469" i="1"/>
  <c r="CN469" i="1"/>
  <c r="CF469" i="1"/>
  <c r="BX469" i="1"/>
  <c r="CZ469" i="1"/>
  <c r="CR469" i="1"/>
  <c r="CJ469" i="1"/>
  <c r="CB469" i="1"/>
  <c r="CD469" i="1"/>
  <c r="CT469" i="1"/>
  <c r="CL469" i="1"/>
  <c r="CZ435" i="1"/>
  <c r="CV435" i="1"/>
  <c r="CR435" i="1"/>
  <c r="CN435" i="1"/>
  <c r="CJ435" i="1"/>
  <c r="CF435" i="1"/>
  <c r="CB435" i="1"/>
  <c r="BX435" i="1"/>
  <c r="S435" i="3" s="1"/>
  <c r="CY435" i="1"/>
  <c r="CU435" i="1"/>
  <c r="CQ435" i="1"/>
  <c r="CM435" i="1"/>
  <c r="CI435" i="1"/>
  <c r="CE435" i="1"/>
  <c r="CA435" i="1"/>
  <c r="CX435" i="1"/>
  <c r="CT435" i="1"/>
  <c r="CP435" i="1"/>
  <c r="CL435" i="1"/>
  <c r="CH435" i="1"/>
  <c r="CD435" i="1"/>
  <c r="BZ435" i="1"/>
  <c r="CK435" i="1"/>
  <c r="CW435" i="1"/>
  <c r="CG435" i="1"/>
  <c r="CO435" i="1"/>
  <c r="BY435" i="1"/>
  <c r="BJ435" i="3" s="1"/>
  <c r="CS435" i="1"/>
  <c r="CC435" i="1"/>
  <c r="CX295" i="1"/>
  <c r="CT295" i="1"/>
  <c r="CP295" i="1"/>
  <c r="CL295" i="1"/>
  <c r="CH295" i="1"/>
  <c r="CD295" i="1"/>
  <c r="BZ295" i="1"/>
  <c r="CW295" i="1"/>
  <c r="CS295" i="1"/>
  <c r="CO295" i="1"/>
  <c r="CK295" i="1"/>
  <c r="CG295" i="1"/>
  <c r="CC295" i="1"/>
  <c r="BY295" i="1"/>
  <c r="CZ295" i="1"/>
  <c r="CV295" i="1"/>
  <c r="CR295" i="1"/>
  <c r="CN295" i="1"/>
  <c r="CJ295" i="1"/>
  <c r="CF295" i="1"/>
  <c r="CB295" i="1"/>
  <c r="BX295" i="1"/>
  <c r="CU295" i="1"/>
  <c r="CE295" i="1"/>
  <c r="CQ295" i="1"/>
  <c r="CA295" i="1"/>
  <c r="CY295" i="1"/>
  <c r="CI295" i="1"/>
  <c r="CM295" i="1"/>
  <c r="CY200" i="1"/>
  <c r="CU200" i="1"/>
  <c r="CQ200" i="1"/>
  <c r="CM200" i="1"/>
  <c r="CI200" i="1"/>
  <c r="CE200" i="1"/>
  <c r="CA200" i="1"/>
  <c r="CX200" i="1"/>
  <c r="CT200" i="1"/>
  <c r="CP200" i="1"/>
  <c r="CL200" i="1"/>
  <c r="CH200" i="1"/>
  <c r="CD200" i="1"/>
  <c r="BZ200" i="1"/>
  <c r="CZ200" i="1"/>
  <c r="CV200" i="1"/>
  <c r="CR200" i="1"/>
  <c r="CN200" i="1"/>
  <c r="CJ200" i="1"/>
  <c r="CF200" i="1"/>
  <c r="CB200" i="1"/>
  <c r="BX200" i="1"/>
  <c r="CO200" i="1"/>
  <c r="BY200" i="1"/>
  <c r="N200" i="3" s="1"/>
  <c r="CK200" i="1"/>
  <c r="CW200" i="1"/>
  <c r="CG200" i="1"/>
  <c r="CS200" i="1"/>
  <c r="CC200" i="1"/>
  <c r="CX486" i="1"/>
  <c r="CT486" i="1"/>
  <c r="CP486" i="1"/>
  <c r="CL486" i="1"/>
  <c r="CH486" i="1"/>
  <c r="CD486" i="1"/>
  <c r="BZ486" i="1"/>
  <c r="CW486" i="1"/>
  <c r="CS486" i="1"/>
  <c r="CO486" i="1"/>
  <c r="CK486" i="1"/>
  <c r="CG486" i="1"/>
  <c r="CC486" i="1"/>
  <c r="BY486" i="1"/>
  <c r="CY486" i="1"/>
  <c r="CU486" i="1"/>
  <c r="CQ486" i="1"/>
  <c r="CM486" i="1"/>
  <c r="CI486" i="1"/>
  <c r="CE486" i="1"/>
  <c r="CA486" i="1"/>
  <c r="CV486" i="1"/>
  <c r="CF486" i="1"/>
  <c r="CN486" i="1"/>
  <c r="BX486" i="1"/>
  <c r="CZ486" i="1"/>
  <c r="CJ486" i="1"/>
  <c r="CR486" i="1"/>
  <c r="CB486" i="1"/>
  <c r="CZ266" i="1"/>
  <c r="CV266" i="1"/>
  <c r="CR266" i="1"/>
  <c r="CN266" i="1"/>
  <c r="CJ266" i="1"/>
  <c r="CF266" i="1"/>
  <c r="CB266" i="1"/>
  <c r="BX266" i="1"/>
  <c r="CY266" i="1"/>
  <c r="CU266" i="1"/>
  <c r="CQ266" i="1"/>
  <c r="CM266" i="1"/>
  <c r="CI266" i="1"/>
  <c r="CE266" i="1"/>
  <c r="CA266" i="1"/>
  <c r="CX266" i="1"/>
  <c r="CT266" i="1"/>
  <c r="CP266" i="1"/>
  <c r="CL266" i="1"/>
  <c r="CH266" i="1"/>
  <c r="CD266" i="1"/>
  <c r="BZ266" i="1"/>
  <c r="CK266" i="1"/>
  <c r="CW266" i="1"/>
  <c r="CG266" i="1"/>
  <c r="CO266" i="1"/>
  <c r="BY266" i="1"/>
  <c r="CS266" i="1"/>
  <c r="CC266" i="1"/>
  <c r="CX404" i="1"/>
  <c r="CT404" i="1"/>
  <c r="CP404" i="1"/>
  <c r="CL404" i="1"/>
  <c r="CH404" i="1"/>
  <c r="CD404" i="1"/>
  <c r="BZ404" i="1"/>
  <c r="CW404" i="1"/>
  <c r="CS404" i="1"/>
  <c r="CO404" i="1"/>
  <c r="CK404" i="1"/>
  <c r="CG404" i="1"/>
  <c r="CC404" i="1"/>
  <c r="BY404" i="1"/>
  <c r="CY404" i="1"/>
  <c r="CU404" i="1"/>
  <c r="CQ404" i="1"/>
  <c r="CM404" i="1"/>
  <c r="CI404" i="1"/>
  <c r="CE404" i="1"/>
  <c r="CA404" i="1"/>
  <c r="CR404" i="1"/>
  <c r="CB404" i="1"/>
  <c r="CN404" i="1"/>
  <c r="BX404" i="1"/>
  <c r="CZ404" i="1"/>
  <c r="CJ404" i="1"/>
  <c r="CF404" i="1"/>
  <c r="CV404" i="1"/>
  <c r="CZ519" i="1"/>
  <c r="CV519" i="1"/>
  <c r="CR519" i="1"/>
  <c r="CN519" i="1"/>
  <c r="CX519" i="1"/>
  <c r="CT519" i="1"/>
  <c r="CP519" i="1"/>
  <c r="CS519" i="1"/>
  <c r="CL519" i="1"/>
  <c r="CH519" i="1"/>
  <c r="CD519" i="1"/>
  <c r="BZ519" i="1"/>
  <c r="CY519" i="1"/>
  <c r="CQ519" i="1"/>
  <c r="CK519" i="1"/>
  <c r="CG519" i="1"/>
  <c r="CC519" i="1"/>
  <c r="BY519" i="1"/>
  <c r="CW519" i="1"/>
  <c r="CO519" i="1"/>
  <c r="CJ519" i="1"/>
  <c r="CF519" i="1"/>
  <c r="CB519" i="1"/>
  <c r="BX519" i="1"/>
  <c r="CI519" i="1"/>
  <c r="CE519" i="1"/>
  <c r="CM519" i="1"/>
  <c r="CA519" i="1"/>
  <c r="CU519" i="1"/>
  <c r="CY477" i="1"/>
  <c r="CU477" i="1"/>
  <c r="CQ477" i="1"/>
  <c r="CM477" i="1"/>
  <c r="CI477" i="1"/>
  <c r="CE477" i="1"/>
  <c r="CA477" i="1"/>
  <c r="CW477" i="1"/>
  <c r="CS477" i="1"/>
  <c r="CO477" i="1"/>
  <c r="CK477" i="1"/>
  <c r="CG477" i="1"/>
  <c r="CC477" i="1"/>
  <c r="BY477" i="1"/>
  <c r="CX477" i="1"/>
  <c r="CP477" i="1"/>
  <c r="CH477" i="1"/>
  <c r="BZ477" i="1"/>
  <c r="CV477" i="1"/>
  <c r="CN477" i="1"/>
  <c r="CF477" i="1"/>
  <c r="BX477" i="1"/>
  <c r="CZ477" i="1"/>
  <c r="CR477" i="1"/>
  <c r="CJ477" i="1"/>
  <c r="CB477" i="1"/>
  <c r="CT477" i="1"/>
  <c r="CL477" i="1"/>
  <c r="CD477" i="1"/>
  <c r="CY214" i="1"/>
  <c r="CU214" i="1"/>
  <c r="CQ214" i="1"/>
  <c r="CM214" i="1"/>
  <c r="CI214" i="1"/>
  <c r="CE214" i="1"/>
  <c r="CA214" i="1"/>
  <c r="CX214" i="1"/>
  <c r="CT214" i="1"/>
  <c r="CP214" i="1"/>
  <c r="CL214" i="1"/>
  <c r="CH214" i="1"/>
  <c r="CD214" i="1"/>
  <c r="BZ214" i="1"/>
  <c r="CZ214" i="1"/>
  <c r="CV214" i="1"/>
  <c r="CR214" i="1"/>
  <c r="CN214" i="1"/>
  <c r="CJ214" i="1"/>
  <c r="CF214" i="1"/>
  <c r="CB214" i="1"/>
  <c r="BX214" i="1"/>
  <c r="CK214" i="1"/>
  <c r="CW214" i="1"/>
  <c r="CG214" i="1"/>
  <c r="CS214" i="1"/>
  <c r="CC214" i="1"/>
  <c r="BY214" i="1"/>
  <c r="CO214" i="1"/>
  <c r="CY450" i="1"/>
  <c r="CU450" i="1"/>
  <c r="CQ450" i="1"/>
  <c r="CM450" i="1"/>
  <c r="CI450" i="1"/>
  <c r="CE450" i="1"/>
  <c r="CA450" i="1"/>
  <c r="CX450" i="1"/>
  <c r="CS450" i="1"/>
  <c r="CN450" i="1"/>
  <c r="CH450" i="1"/>
  <c r="CC450" i="1"/>
  <c r="BX450" i="1"/>
  <c r="CV450" i="1"/>
  <c r="CP450" i="1"/>
  <c r="CK450" i="1"/>
  <c r="CF450" i="1"/>
  <c r="BZ450" i="1"/>
  <c r="CT450" i="1"/>
  <c r="CJ450" i="1"/>
  <c r="BY450" i="1"/>
  <c r="CR450" i="1"/>
  <c r="CG450" i="1"/>
  <c r="CZ450" i="1"/>
  <c r="CO450" i="1"/>
  <c r="CD450" i="1"/>
  <c r="CW450" i="1"/>
  <c r="CL450" i="1"/>
  <c r="CB450" i="1"/>
  <c r="CX320" i="1"/>
  <c r="CT320" i="1"/>
  <c r="CP320" i="1"/>
  <c r="CL320" i="1"/>
  <c r="CH320" i="1"/>
  <c r="CD320" i="1"/>
  <c r="BZ320" i="1"/>
  <c r="CW320" i="1"/>
  <c r="CS320" i="1"/>
  <c r="CO320" i="1"/>
  <c r="CK320" i="1"/>
  <c r="CG320" i="1"/>
  <c r="CC320" i="1"/>
  <c r="BY320" i="1"/>
  <c r="CY320" i="1"/>
  <c r="CU320" i="1"/>
  <c r="CQ320" i="1"/>
  <c r="CM320" i="1"/>
  <c r="CI320" i="1"/>
  <c r="CE320" i="1"/>
  <c r="CA320" i="1"/>
  <c r="CZ320" i="1"/>
  <c r="CJ320" i="1"/>
  <c r="CV320" i="1"/>
  <c r="CF320" i="1"/>
  <c r="CR320" i="1"/>
  <c r="CB320" i="1"/>
  <c r="BX320" i="1"/>
  <c r="CN320" i="1"/>
  <c r="CY461" i="1"/>
  <c r="CU461" i="1"/>
  <c r="CQ461" i="1"/>
  <c r="CW461" i="1"/>
  <c r="CS461" i="1"/>
  <c r="CO461" i="1"/>
  <c r="CK461" i="1"/>
  <c r="CG461" i="1"/>
  <c r="CC461" i="1"/>
  <c r="BY461" i="1"/>
  <c r="CX461" i="1"/>
  <c r="CP461" i="1"/>
  <c r="CJ461" i="1"/>
  <c r="CE461" i="1"/>
  <c r="BZ461" i="1"/>
  <c r="CV461" i="1"/>
  <c r="CN461" i="1"/>
  <c r="CI461" i="1"/>
  <c r="CD461" i="1"/>
  <c r="BX461" i="1"/>
  <c r="CZ461" i="1"/>
  <c r="CR461" i="1"/>
  <c r="CL461" i="1"/>
  <c r="CF461" i="1"/>
  <c r="CA461" i="1"/>
  <c r="CT461" i="1"/>
  <c r="CM461" i="1"/>
  <c r="CH461" i="1"/>
  <c r="CB461" i="1"/>
  <c r="CZ527" i="1"/>
  <c r="CX527" i="1"/>
  <c r="CT527" i="1"/>
  <c r="CW527" i="1"/>
  <c r="CR527" i="1"/>
  <c r="CN527" i="1"/>
  <c r="CJ527" i="1"/>
  <c r="CF527" i="1"/>
  <c r="CB527" i="1"/>
  <c r="BX527" i="1"/>
  <c r="CU527" i="1"/>
  <c r="CP527" i="1"/>
  <c r="CL527" i="1"/>
  <c r="CH527" i="1"/>
  <c r="CD527" i="1"/>
  <c r="BZ527" i="1"/>
  <c r="CS527" i="1"/>
  <c r="CK527" i="1"/>
  <c r="CC527" i="1"/>
  <c r="CQ527" i="1"/>
  <c r="CI527" i="1"/>
  <c r="CA527" i="1"/>
  <c r="CY527" i="1"/>
  <c r="CO527" i="1"/>
  <c r="CG527" i="1"/>
  <c r="BY527" i="1"/>
  <c r="BS527" i="3" s="1"/>
  <c r="CV527" i="1"/>
  <c r="CM527" i="1"/>
  <c r="CE527" i="1"/>
  <c r="CX524" i="1"/>
  <c r="CT524" i="1"/>
  <c r="CP524" i="1"/>
  <c r="CL524" i="1"/>
  <c r="CH524" i="1"/>
  <c r="CD524" i="1"/>
  <c r="BZ524" i="1"/>
  <c r="CZ524" i="1"/>
  <c r="CV524" i="1"/>
  <c r="CR524" i="1"/>
  <c r="CN524" i="1"/>
  <c r="CJ524" i="1"/>
  <c r="CF524" i="1"/>
  <c r="CB524" i="1"/>
  <c r="BX524" i="1"/>
  <c r="CU524" i="1"/>
  <c r="CM524" i="1"/>
  <c r="CE524" i="1"/>
  <c r="CS524" i="1"/>
  <c r="CK524" i="1"/>
  <c r="CC524" i="1"/>
  <c r="CY524" i="1"/>
  <c r="CQ524" i="1"/>
  <c r="CI524" i="1"/>
  <c r="ES524" i="1" s="1"/>
  <c r="CA524" i="1"/>
  <c r="CO524" i="1"/>
  <c r="CG524" i="1"/>
  <c r="CW524" i="1"/>
  <c r="BY524" i="1"/>
  <c r="CX412" i="1"/>
  <c r="CT412" i="1"/>
  <c r="CP412" i="1"/>
  <c r="CL412" i="1"/>
  <c r="CH412" i="1"/>
  <c r="CD412" i="1"/>
  <c r="BZ412" i="1"/>
  <c r="CZ412" i="1"/>
  <c r="CV412" i="1"/>
  <c r="CR412" i="1"/>
  <c r="CN412" i="1"/>
  <c r="CJ412" i="1"/>
  <c r="CF412" i="1"/>
  <c r="CB412" i="1"/>
  <c r="BX412" i="1"/>
  <c r="D412" i="3" s="1"/>
  <c r="CY412" i="1"/>
  <c r="CQ412" i="1"/>
  <c r="CI412" i="1"/>
  <c r="CA412" i="1"/>
  <c r="CW412" i="1"/>
  <c r="CO412" i="1"/>
  <c r="CG412" i="1"/>
  <c r="BY412" i="1"/>
  <c r="CS412" i="1"/>
  <c r="CK412" i="1"/>
  <c r="CC412" i="1"/>
  <c r="CE412" i="1"/>
  <c r="CU412" i="1"/>
  <c r="CM412" i="1"/>
  <c r="CZ391" i="1"/>
  <c r="CV391" i="1"/>
  <c r="CR391" i="1"/>
  <c r="CN391" i="1"/>
  <c r="CJ391" i="1"/>
  <c r="CF391" i="1"/>
  <c r="CB391" i="1"/>
  <c r="BX391" i="1"/>
  <c r="CY391" i="1"/>
  <c r="CU391" i="1"/>
  <c r="CQ391" i="1"/>
  <c r="EP391" i="1" s="1"/>
  <c r="CM391" i="1"/>
  <c r="CI391" i="1"/>
  <c r="CE391" i="1"/>
  <c r="CA391" i="1"/>
  <c r="CX391" i="1"/>
  <c r="CT391" i="1"/>
  <c r="CP391" i="1"/>
  <c r="CL391" i="1"/>
  <c r="CH391" i="1"/>
  <c r="CD391" i="1"/>
  <c r="BZ391" i="1"/>
  <c r="CK391" i="1"/>
  <c r="CW391" i="1"/>
  <c r="CG391" i="1"/>
  <c r="CO391" i="1"/>
  <c r="BY391" i="1"/>
  <c r="CS391" i="1"/>
  <c r="CC391" i="1"/>
  <c r="CZ173" i="1"/>
  <c r="CV173" i="1"/>
  <c r="CR173" i="1"/>
  <c r="CX173" i="1"/>
  <c r="CT173" i="1"/>
  <c r="CP173" i="1"/>
  <c r="CW173" i="1"/>
  <c r="CO173" i="1"/>
  <c r="CK173" i="1"/>
  <c r="CG173" i="1"/>
  <c r="CC173" i="1"/>
  <c r="BY173" i="1"/>
  <c r="CU173" i="1"/>
  <c r="CN173" i="1"/>
  <c r="CJ173" i="1"/>
  <c r="CF173" i="1"/>
  <c r="CB173" i="1"/>
  <c r="BX173" i="1"/>
  <c r="CS173" i="1"/>
  <c r="CM173" i="1"/>
  <c r="CI173" i="1"/>
  <c r="CE173" i="1"/>
  <c r="CA173" i="1"/>
  <c r="CL173" i="1"/>
  <c r="CH173" i="1"/>
  <c r="CQ173" i="1"/>
  <c r="BZ173" i="1"/>
  <c r="CD173" i="1"/>
  <c r="CY173" i="1"/>
  <c r="CX328" i="1"/>
  <c r="CT328" i="1"/>
  <c r="CP328" i="1"/>
  <c r="CL328" i="1"/>
  <c r="CH328" i="1"/>
  <c r="CD328" i="1"/>
  <c r="BZ328" i="1"/>
  <c r="CW328" i="1"/>
  <c r="CS328" i="1"/>
  <c r="CO328" i="1"/>
  <c r="CK328" i="1"/>
  <c r="CG328" i="1"/>
  <c r="CC328" i="1"/>
  <c r="BY328" i="1"/>
  <c r="CY328" i="1"/>
  <c r="CU328" i="1"/>
  <c r="CQ328" i="1"/>
  <c r="CM328" i="1"/>
  <c r="CI328" i="1"/>
  <c r="CE328" i="1"/>
  <c r="CA328" i="1"/>
  <c r="CZ328" i="1"/>
  <c r="CJ328" i="1"/>
  <c r="CV328" i="1"/>
  <c r="CF328" i="1"/>
  <c r="CR328" i="1"/>
  <c r="CB328" i="1"/>
  <c r="CN328" i="1"/>
  <c r="BX328" i="1"/>
  <c r="CX530" i="1"/>
  <c r="CT530" i="1"/>
  <c r="CP530" i="1"/>
  <c r="CL530" i="1"/>
  <c r="CH530" i="1"/>
  <c r="CD530" i="1"/>
  <c r="BZ530" i="1"/>
  <c r="CW530" i="1"/>
  <c r="CS530" i="1"/>
  <c r="CO530" i="1"/>
  <c r="CK530" i="1"/>
  <c r="CG530" i="1"/>
  <c r="CC530" i="1"/>
  <c r="BY530" i="1"/>
  <c r="T530" i="3" s="1"/>
  <c r="CZ530" i="1"/>
  <c r="CV530" i="1"/>
  <c r="CR530" i="1"/>
  <c r="CN530" i="1"/>
  <c r="CJ530" i="1"/>
  <c r="CF530" i="1"/>
  <c r="CB530" i="1"/>
  <c r="BX530" i="1"/>
  <c r="P530" i="3" s="1"/>
  <c r="CU530" i="1"/>
  <c r="CE530" i="1"/>
  <c r="CM530" i="1"/>
  <c r="CY530" i="1"/>
  <c r="CQ530" i="1"/>
  <c r="CI530" i="1"/>
  <c r="CA530" i="1"/>
  <c r="CX279" i="1"/>
  <c r="CT279" i="1"/>
  <c r="CP279" i="1"/>
  <c r="CL279" i="1"/>
  <c r="CH279" i="1"/>
  <c r="CD279" i="1"/>
  <c r="BZ279" i="1"/>
  <c r="CW279" i="1"/>
  <c r="CS279" i="1"/>
  <c r="CO279" i="1"/>
  <c r="CK279" i="1"/>
  <c r="CG279" i="1"/>
  <c r="CC279" i="1"/>
  <c r="BY279" i="1"/>
  <c r="CZ279" i="1"/>
  <c r="CV279" i="1"/>
  <c r="CR279" i="1"/>
  <c r="CN279" i="1"/>
  <c r="CJ279" i="1"/>
  <c r="CF279" i="1"/>
  <c r="CB279" i="1"/>
  <c r="BX279" i="1"/>
  <c r="CU279" i="1"/>
  <c r="CE279" i="1"/>
  <c r="CQ279" i="1"/>
  <c r="CA279" i="1"/>
  <c r="CY279" i="1"/>
  <c r="CI279" i="1"/>
  <c r="CM279" i="1"/>
  <c r="CZ252" i="1"/>
  <c r="CV252" i="1"/>
  <c r="CR252" i="1"/>
  <c r="CN252" i="1"/>
  <c r="CJ252" i="1"/>
  <c r="CF252" i="1"/>
  <c r="CB252" i="1"/>
  <c r="BX252" i="1"/>
  <c r="CY252" i="1"/>
  <c r="CX252" i="1"/>
  <c r="CT252" i="1"/>
  <c r="CP252" i="1"/>
  <c r="CL252" i="1"/>
  <c r="CH252" i="1"/>
  <c r="CD252" i="1"/>
  <c r="BZ252" i="1"/>
  <c r="CS252" i="1"/>
  <c r="CK252" i="1"/>
  <c r="CC252" i="1"/>
  <c r="CQ252" i="1"/>
  <c r="CI252" i="1"/>
  <c r="CA252" i="1"/>
  <c r="CU252" i="1"/>
  <c r="CM252" i="1"/>
  <c r="CE252" i="1"/>
  <c r="CW252" i="1"/>
  <c r="CO252" i="1"/>
  <c r="CG252" i="1"/>
  <c r="BY252" i="1"/>
  <c r="CX414" i="1"/>
  <c r="CT414" i="1"/>
  <c r="CP414" i="1"/>
  <c r="CL414" i="1"/>
  <c r="CH414" i="1"/>
  <c r="CD414" i="1"/>
  <c r="BZ414" i="1"/>
  <c r="CZ414" i="1"/>
  <c r="CV414" i="1"/>
  <c r="CR414" i="1"/>
  <c r="CN414" i="1"/>
  <c r="CJ414" i="1"/>
  <c r="CF414" i="1"/>
  <c r="CB414" i="1"/>
  <c r="BX414" i="1"/>
  <c r="CU414" i="1"/>
  <c r="CM414" i="1"/>
  <c r="CE414" i="1"/>
  <c r="CS414" i="1"/>
  <c r="CK414" i="1"/>
  <c r="CC414" i="1"/>
  <c r="CW414" i="1"/>
  <c r="CO414" i="1"/>
  <c r="CG414" i="1"/>
  <c r="BY414" i="1"/>
  <c r="CI414" i="1"/>
  <c r="CA414" i="1"/>
  <c r="CY414" i="1"/>
  <c r="CQ414" i="1"/>
  <c r="CZ280" i="1"/>
  <c r="CV280" i="1"/>
  <c r="CR280" i="1"/>
  <c r="CN280" i="1"/>
  <c r="CJ280" i="1"/>
  <c r="CF280" i="1"/>
  <c r="CB280" i="1"/>
  <c r="BX280" i="1"/>
  <c r="CY280" i="1"/>
  <c r="CU280" i="1"/>
  <c r="CQ280" i="1"/>
  <c r="CM280" i="1"/>
  <c r="CI280" i="1"/>
  <c r="CE280" i="1"/>
  <c r="CA280" i="1"/>
  <c r="CX280" i="1"/>
  <c r="CT280" i="1"/>
  <c r="CP280" i="1"/>
  <c r="CL280" i="1"/>
  <c r="CH280" i="1"/>
  <c r="CD280" i="1"/>
  <c r="BZ280" i="1"/>
  <c r="CW280" i="1"/>
  <c r="CG280" i="1"/>
  <c r="CS280" i="1"/>
  <c r="CC280" i="1"/>
  <c r="CK280" i="1"/>
  <c r="CO280" i="1"/>
  <c r="BY280" i="1"/>
  <c r="CY166" i="1"/>
  <c r="CU166" i="1"/>
  <c r="CQ166" i="1"/>
  <c r="CM166" i="1"/>
  <c r="CI166" i="1"/>
  <c r="CE166" i="1"/>
  <c r="CA166" i="1"/>
  <c r="CX166" i="1"/>
  <c r="CT166" i="1"/>
  <c r="CP166" i="1"/>
  <c r="CL166" i="1"/>
  <c r="CH166" i="1"/>
  <c r="CD166" i="1"/>
  <c r="BZ166" i="1"/>
  <c r="CW166" i="1"/>
  <c r="CS166" i="1"/>
  <c r="CO166" i="1"/>
  <c r="CK166" i="1"/>
  <c r="CG166" i="1"/>
  <c r="CC166" i="1"/>
  <c r="BY166" i="1"/>
  <c r="CN166" i="1"/>
  <c r="BX166" i="1"/>
  <c r="CZ166" i="1"/>
  <c r="CJ166" i="1"/>
  <c r="CR166" i="1"/>
  <c r="CB166" i="1"/>
  <c r="CV166" i="1"/>
  <c r="CF166" i="1"/>
  <c r="CZ504" i="1"/>
  <c r="CV504" i="1"/>
  <c r="CR504" i="1"/>
  <c r="CN504" i="1"/>
  <c r="CJ504" i="1"/>
  <c r="CF504" i="1"/>
  <c r="CB504" i="1"/>
  <c r="BX504" i="1"/>
  <c r="CX504" i="1"/>
  <c r="CT504" i="1"/>
  <c r="CP504" i="1"/>
  <c r="CL504" i="1"/>
  <c r="CH504" i="1"/>
  <c r="CD504" i="1"/>
  <c r="BZ504" i="1"/>
  <c r="CW504" i="1"/>
  <c r="CO504" i="1"/>
  <c r="CG504" i="1"/>
  <c r="BY504" i="1"/>
  <c r="H504" i="3" s="1"/>
  <c r="CU504" i="1"/>
  <c r="CM504" i="1"/>
  <c r="CE504" i="1"/>
  <c r="CY504" i="1"/>
  <c r="CQ504" i="1"/>
  <c r="CI504" i="1"/>
  <c r="CA504" i="1"/>
  <c r="CK504" i="1"/>
  <c r="CS504" i="1"/>
  <c r="CC504" i="1"/>
  <c r="CW451" i="1"/>
  <c r="CS451" i="1"/>
  <c r="CO451" i="1"/>
  <c r="CK451" i="1"/>
  <c r="CG451" i="1"/>
  <c r="CC451" i="1"/>
  <c r="BY451" i="1"/>
  <c r="CZ451" i="1"/>
  <c r="CU451" i="1"/>
  <c r="CP451" i="1"/>
  <c r="CJ451" i="1"/>
  <c r="CE451" i="1"/>
  <c r="BZ451" i="1"/>
  <c r="CX451" i="1"/>
  <c r="CR451" i="1"/>
  <c r="CM451" i="1"/>
  <c r="CH451" i="1"/>
  <c r="CB451" i="1"/>
  <c r="CV451" i="1"/>
  <c r="CL451" i="1"/>
  <c r="CA451" i="1"/>
  <c r="CT451" i="1"/>
  <c r="CI451" i="1"/>
  <c r="BX451" i="1"/>
  <c r="CQ451" i="1"/>
  <c r="CF451" i="1"/>
  <c r="CY451" i="1"/>
  <c r="CD451" i="1"/>
  <c r="CN451" i="1"/>
  <c r="CY454" i="1"/>
  <c r="CU454" i="1"/>
  <c r="CQ454" i="1"/>
  <c r="CM454" i="1"/>
  <c r="CI454" i="1"/>
  <c r="CE454" i="1"/>
  <c r="CA454" i="1"/>
  <c r="CV454" i="1"/>
  <c r="CP454" i="1"/>
  <c r="CK454" i="1"/>
  <c r="CF454" i="1"/>
  <c r="BZ454" i="1"/>
  <c r="CX454" i="1"/>
  <c r="CS454" i="1"/>
  <c r="CN454" i="1"/>
  <c r="CH454" i="1"/>
  <c r="CC454" i="1"/>
  <c r="BX454" i="1"/>
  <c r="CR454" i="1"/>
  <c r="CG454" i="1"/>
  <c r="CZ454" i="1"/>
  <c r="CO454" i="1"/>
  <c r="CD454" i="1"/>
  <c r="CW454" i="1"/>
  <c r="CL454" i="1"/>
  <c r="CB454" i="1"/>
  <c r="CT454" i="1"/>
  <c r="BY454" i="1"/>
  <c r="CJ454" i="1"/>
  <c r="CW217" i="1"/>
  <c r="CS217" i="1"/>
  <c r="CO217" i="1"/>
  <c r="CK217" i="1"/>
  <c r="CG217" i="1"/>
  <c r="CC217" i="1"/>
  <c r="BY217" i="1"/>
  <c r="CZ217" i="1"/>
  <c r="CV217" i="1"/>
  <c r="CR217" i="1"/>
  <c r="CN217" i="1"/>
  <c r="CJ217" i="1"/>
  <c r="CF217" i="1"/>
  <c r="CB217" i="1"/>
  <c r="BX217" i="1"/>
  <c r="CX217" i="1"/>
  <c r="CT217" i="1"/>
  <c r="CP217" i="1"/>
  <c r="CL217" i="1"/>
  <c r="CH217" i="1"/>
  <c r="CD217" i="1"/>
  <c r="BZ217" i="1"/>
  <c r="CQ217" i="1"/>
  <c r="CA217" i="1"/>
  <c r="CM217" i="1"/>
  <c r="CY217" i="1"/>
  <c r="CI217" i="1"/>
  <c r="CU217" i="1"/>
  <c r="CE217" i="1"/>
  <c r="CW179" i="1"/>
  <c r="CS179" i="1"/>
  <c r="CO179" i="1"/>
  <c r="CK179" i="1"/>
  <c r="CG179" i="1"/>
  <c r="CC179" i="1"/>
  <c r="BY179" i="1"/>
  <c r="CZ179" i="1"/>
  <c r="CV179" i="1"/>
  <c r="CR179" i="1"/>
  <c r="CN179" i="1"/>
  <c r="CJ179" i="1"/>
  <c r="CF179" i="1"/>
  <c r="CB179" i="1"/>
  <c r="BX179" i="1"/>
  <c r="CX179" i="1"/>
  <c r="CT179" i="1"/>
  <c r="CP179" i="1"/>
  <c r="CL179" i="1"/>
  <c r="CH179" i="1"/>
  <c r="CD179" i="1"/>
  <c r="BZ179" i="1"/>
  <c r="CU179" i="1"/>
  <c r="CE179" i="1"/>
  <c r="CQ179" i="1"/>
  <c r="CA179" i="1"/>
  <c r="CM179" i="1"/>
  <c r="CI179" i="1"/>
  <c r="CY179" i="1"/>
  <c r="CW221" i="1"/>
  <c r="CS221" i="1"/>
  <c r="CO221" i="1"/>
  <c r="CK221" i="1"/>
  <c r="CG221" i="1"/>
  <c r="CC221" i="1"/>
  <c r="BY221" i="1"/>
  <c r="CZ221" i="1"/>
  <c r="CV221" i="1"/>
  <c r="CR221" i="1"/>
  <c r="CN221" i="1"/>
  <c r="CJ221" i="1"/>
  <c r="CF221" i="1"/>
  <c r="CB221" i="1"/>
  <c r="BX221" i="1"/>
  <c r="CX221" i="1"/>
  <c r="CT221" i="1"/>
  <c r="CP221" i="1"/>
  <c r="CL221" i="1"/>
  <c r="CH221" i="1"/>
  <c r="CD221" i="1"/>
  <c r="BZ221" i="1"/>
  <c r="CY221" i="1"/>
  <c r="CI221" i="1"/>
  <c r="CU221" i="1"/>
  <c r="CE221" i="1"/>
  <c r="CQ221" i="1"/>
  <c r="CA221" i="1"/>
  <c r="CM221" i="1"/>
  <c r="CX543" i="1"/>
  <c r="CT543" i="1"/>
  <c r="CW543" i="1"/>
  <c r="CR543" i="1"/>
  <c r="CN543" i="1"/>
  <c r="CJ543" i="1"/>
  <c r="CF543" i="1"/>
  <c r="CB543" i="1"/>
  <c r="BX543" i="1"/>
  <c r="BF543" i="3" s="1"/>
  <c r="CV543" i="1"/>
  <c r="CQ543" i="1"/>
  <c r="CM543" i="1"/>
  <c r="CI543" i="1"/>
  <c r="CE543" i="1"/>
  <c r="CA543" i="1"/>
  <c r="CY543" i="1"/>
  <c r="CS543" i="1"/>
  <c r="CO543" i="1"/>
  <c r="CK543" i="1"/>
  <c r="CG543" i="1"/>
  <c r="CC543" i="1"/>
  <c r="BY543" i="1"/>
  <c r="CL543" i="1"/>
  <c r="CZ543" i="1"/>
  <c r="CH543" i="1"/>
  <c r="CU543" i="1"/>
  <c r="CD543" i="1"/>
  <c r="BZ543" i="1"/>
  <c r="CP543" i="1"/>
  <c r="CZ343" i="1"/>
  <c r="CV343" i="1"/>
  <c r="CR343" i="1"/>
  <c r="CN343" i="1"/>
  <c r="CJ343" i="1"/>
  <c r="CF343" i="1"/>
  <c r="CB343" i="1"/>
  <c r="BX343" i="1"/>
  <c r="CY343" i="1"/>
  <c r="CU343" i="1"/>
  <c r="CQ343" i="1"/>
  <c r="CM343" i="1"/>
  <c r="CI343" i="1"/>
  <c r="CE343" i="1"/>
  <c r="CA343" i="1"/>
  <c r="CW343" i="1"/>
  <c r="CS343" i="1"/>
  <c r="CO343" i="1"/>
  <c r="CK343" i="1"/>
  <c r="CG343" i="1"/>
  <c r="CC343" i="1"/>
  <c r="BY343" i="1"/>
  <c r="CX343" i="1"/>
  <c r="CH343" i="1"/>
  <c r="CT343" i="1"/>
  <c r="CD343" i="1"/>
  <c r="CP343" i="1"/>
  <c r="BZ343" i="1"/>
  <c r="CL343" i="1"/>
  <c r="CZ264" i="1"/>
  <c r="CV264" i="1"/>
  <c r="CR264" i="1"/>
  <c r="CN264" i="1"/>
  <c r="CJ264" i="1"/>
  <c r="CF264" i="1"/>
  <c r="CB264" i="1"/>
  <c r="BX264" i="1"/>
  <c r="CY264" i="1"/>
  <c r="CU264" i="1"/>
  <c r="CQ264" i="1"/>
  <c r="CM264" i="1"/>
  <c r="CI264" i="1"/>
  <c r="CE264" i="1"/>
  <c r="CA264" i="1"/>
  <c r="CX264" i="1"/>
  <c r="CT264" i="1"/>
  <c r="CP264" i="1"/>
  <c r="CL264" i="1"/>
  <c r="CH264" i="1"/>
  <c r="CD264" i="1"/>
  <c r="BZ264" i="1"/>
  <c r="CW264" i="1"/>
  <c r="CG264" i="1"/>
  <c r="CS264" i="1"/>
  <c r="CC264" i="1"/>
  <c r="CK264" i="1"/>
  <c r="CO264" i="1"/>
  <c r="BY264" i="1"/>
  <c r="CW183" i="1"/>
  <c r="CS183" i="1"/>
  <c r="CO183" i="1"/>
  <c r="CK183" i="1"/>
  <c r="CG183" i="1"/>
  <c r="CC183" i="1"/>
  <c r="BY183" i="1"/>
  <c r="CZ183" i="1"/>
  <c r="CV183" i="1"/>
  <c r="CR183" i="1"/>
  <c r="CN183" i="1"/>
  <c r="CJ183" i="1"/>
  <c r="CF183" i="1"/>
  <c r="CB183" i="1"/>
  <c r="BX183" i="1"/>
  <c r="CX183" i="1"/>
  <c r="CT183" i="1"/>
  <c r="CP183" i="1"/>
  <c r="CL183" i="1"/>
  <c r="CH183" i="1"/>
  <c r="CD183" i="1"/>
  <c r="BZ183" i="1"/>
  <c r="CM183" i="1"/>
  <c r="CY183" i="1"/>
  <c r="CI183" i="1"/>
  <c r="CU183" i="1"/>
  <c r="CE183" i="1"/>
  <c r="CQ183" i="1"/>
  <c r="CA183" i="1"/>
  <c r="CY180" i="1"/>
  <c r="CU180" i="1"/>
  <c r="CQ180" i="1"/>
  <c r="CM180" i="1"/>
  <c r="CI180" i="1"/>
  <c r="CE180" i="1"/>
  <c r="CA180" i="1"/>
  <c r="CX180" i="1"/>
  <c r="CT180" i="1"/>
  <c r="CP180" i="1"/>
  <c r="CL180" i="1"/>
  <c r="CH180" i="1"/>
  <c r="CD180" i="1"/>
  <c r="BZ180" i="1"/>
  <c r="CZ180" i="1"/>
  <c r="CV180" i="1"/>
  <c r="CR180" i="1"/>
  <c r="CN180" i="1"/>
  <c r="CJ180" i="1"/>
  <c r="CF180" i="1"/>
  <c r="CB180" i="1"/>
  <c r="BX180" i="1"/>
  <c r="CW180" i="1"/>
  <c r="CG180" i="1"/>
  <c r="CS180" i="1"/>
  <c r="CC180" i="1"/>
  <c r="CO180" i="1"/>
  <c r="BY180" i="1"/>
  <c r="CK180" i="1"/>
  <c r="CY236" i="1"/>
  <c r="CU236" i="1"/>
  <c r="CQ236" i="1"/>
  <c r="CM236" i="1"/>
  <c r="CI236" i="1"/>
  <c r="CE236" i="1"/>
  <c r="CA236" i="1"/>
  <c r="CX236" i="1"/>
  <c r="CT236" i="1"/>
  <c r="CP236" i="1"/>
  <c r="CL236" i="1"/>
  <c r="CH236" i="1"/>
  <c r="CD236" i="1"/>
  <c r="BZ236" i="1"/>
  <c r="CZ236" i="1"/>
  <c r="CV236" i="1"/>
  <c r="CR236" i="1"/>
  <c r="CN236" i="1"/>
  <c r="CJ236" i="1"/>
  <c r="CF236" i="1"/>
  <c r="CB236" i="1"/>
  <c r="BX236" i="1"/>
  <c r="CW236" i="1"/>
  <c r="CG236" i="1"/>
  <c r="CS236" i="1"/>
  <c r="CC236" i="1"/>
  <c r="CO236" i="1"/>
  <c r="BY236" i="1"/>
  <c r="CK236" i="1"/>
  <c r="CX336" i="1"/>
  <c r="CT336" i="1"/>
  <c r="CP336" i="1"/>
  <c r="CL336" i="1"/>
  <c r="CH336" i="1"/>
  <c r="CD336" i="1"/>
  <c r="BZ336" i="1"/>
  <c r="CW336" i="1"/>
  <c r="CS336" i="1"/>
  <c r="CO336" i="1"/>
  <c r="CK336" i="1"/>
  <c r="CG336" i="1"/>
  <c r="CC336" i="1"/>
  <c r="BY336" i="1"/>
  <c r="CY336" i="1"/>
  <c r="CU336" i="1"/>
  <c r="CQ336" i="1"/>
  <c r="CM336" i="1"/>
  <c r="CI336" i="1"/>
  <c r="CE336" i="1"/>
  <c r="CA336" i="1"/>
  <c r="CZ336" i="1"/>
  <c r="CJ336" i="1"/>
  <c r="CV336" i="1"/>
  <c r="CF336" i="1"/>
  <c r="CR336" i="1"/>
  <c r="CB336" i="1"/>
  <c r="CN336" i="1"/>
  <c r="BX336" i="1"/>
  <c r="CX315" i="1"/>
  <c r="CT315" i="1"/>
  <c r="CP315" i="1"/>
  <c r="CL315" i="1"/>
  <c r="CH315" i="1"/>
  <c r="CD315" i="1"/>
  <c r="BZ315" i="1"/>
  <c r="CW315" i="1"/>
  <c r="CS315" i="1"/>
  <c r="CO315" i="1"/>
  <c r="CK315" i="1"/>
  <c r="CG315" i="1"/>
  <c r="CC315" i="1"/>
  <c r="BY315" i="1"/>
  <c r="CZ315" i="1"/>
  <c r="CV315" i="1"/>
  <c r="CR315" i="1"/>
  <c r="CN315" i="1"/>
  <c r="CJ315" i="1"/>
  <c r="CF315" i="1"/>
  <c r="CB315" i="1"/>
  <c r="BX315" i="1"/>
  <c r="CM315" i="1"/>
  <c r="CY315" i="1"/>
  <c r="CI315" i="1"/>
  <c r="CQ315" i="1"/>
  <c r="CA315" i="1"/>
  <c r="CU315" i="1"/>
  <c r="CE315" i="1"/>
  <c r="A797" i="7"/>
  <c r="A802" i="7"/>
  <c r="EJ466" i="1"/>
  <c r="EJ420" i="1"/>
  <c r="A798" i="7"/>
  <c r="A803" i="7"/>
  <c r="A799" i="7"/>
  <c r="A795" i="7"/>
  <c r="A801" i="7"/>
  <c r="A794" i="7"/>
  <c r="A796" i="7"/>
  <c r="EJ399" i="1"/>
  <c r="EJ449" i="1"/>
  <c r="A361" i="7"/>
  <c r="EJ470" i="1"/>
  <c r="EJ452" i="1"/>
  <c r="A614" i="7"/>
  <c r="A195" i="7"/>
  <c r="A190" i="7"/>
  <c r="A189" i="7"/>
  <c r="A613" i="7"/>
  <c r="A191" i="7"/>
  <c r="A196" i="7"/>
  <c r="A192" i="7"/>
  <c r="A194" i="7"/>
  <c r="A116" i="7"/>
  <c r="A721" i="7"/>
  <c r="A110" i="7"/>
  <c r="EJ446" i="1"/>
  <c r="EJ434" i="1"/>
  <c r="A109" i="7"/>
  <c r="A266" i="7"/>
  <c r="A321" i="7"/>
  <c r="A115" i="7"/>
  <c r="EJ409" i="1"/>
  <c r="EJ501" i="1"/>
  <c r="EJ412" i="1"/>
  <c r="EJ538" i="1"/>
  <c r="EJ484" i="1"/>
  <c r="EJ430" i="1"/>
  <c r="EJ431" i="1"/>
  <c r="EJ493" i="1"/>
  <c r="EJ496" i="1"/>
  <c r="EJ440" i="1"/>
  <c r="EJ479" i="1"/>
  <c r="EJ524" i="1"/>
  <c r="EJ482" i="1"/>
  <c r="EJ532" i="1"/>
  <c r="A610" i="7"/>
  <c r="A324" i="7"/>
  <c r="EJ530" i="1"/>
  <c r="EJ390" i="1"/>
  <c r="EJ389" i="1"/>
  <c r="A320" i="7"/>
  <c r="A260" i="7"/>
  <c r="EJ549" i="1"/>
  <c r="A325" i="7"/>
  <c r="A322" i="7"/>
  <c r="A265" i="7"/>
  <c r="A264" i="7"/>
  <c r="A319" i="7"/>
  <c r="A112" i="7"/>
  <c r="A113" i="7"/>
  <c r="EJ403" i="1"/>
  <c r="A262" i="7"/>
  <c r="A259" i="7"/>
  <c r="A323" i="7"/>
  <c r="EJ542" i="1"/>
  <c r="EJ540" i="1"/>
  <c r="EJ521" i="1"/>
  <c r="EJ516" i="1"/>
  <c r="EJ443" i="1"/>
  <c r="A358" i="7"/>
  <c r="A359" i="7"/>
  <c r="A354" i="7"/>
  <c r="A356" i="7"/>
  <c r="A360" i="7"/>
  <c r="A464" i="7"/>
  <c r="A461" i="7"/>
  <c r="A463" i="7"/>
  <c r="A357" i="7"/>
  <c r="EJ425" i="1"/>
  <c r="A662" i="7"/>
  <c r="A657" i="7"/>
  <c r="A612" i="7"/>
  <c r="A609" i="7"/>
  <c r="EJ486" i="1"/>
  <c r="A720" i="7"/>
  <c r="A716" i="7"/>
  <c r="A718" i="7"/>
  <c r="A714" i="7"/>
  <c r="A616" i="7"/>
  <c r="A717" i="7"/>
  <c r="A611" i="7"/>
  <c r="A719" i="7"/>
  <c r="DU261" i="1"/>
  <c r="DV261" i="1"/>
  <c r="DN261" i="1"/>
  <c r="EF261" i="1"/>
  <c r="DW261" i="1"/>
  <c r="DS261" i="1"/>
  <c r="DR261" i="1"/>
  <c r="EH314" i="1"/>
  <c r="EC314" i="1"/>
  <c r="ED382" i="1"/>
  <c r="DA382" i="1"/>
  <c r="EK382" i="1" s="1"/>
  <c r="DK382" i="1"/>
  <c r="DY382" i="1"/>
  <c r="EG382" i="1"/>
  <c r="DH382" i="1"/>
  <c r="DD382" i="1"/>
  <c r="DL382" i="1" s="1"/>
  <c r="EE326" i="1"/>
  <c r="DT326" i="1"/>
  <c r="DO326" i="1"/>
  <c r="DR326" i="1"/>
  <c r="DN326" i="1"/>
  <c r="DW326" i="1"/>
  <c r="DV326" i="1"/>
  <c r="DU326" i="1"/>
  <c r="EF326" i="1"/>
  <c r="DS326" i="1"/>
  <c r="DW339" i="1"/>
  <c r="DT339" i="1"/>
  <c r="DR339" i="1"/>
  <c r="DS339" i="1"/>
  <c r="DO339" i="1"/>
  <c r="DV339" i="1"/>
  <c r="EE339" i="1"/>
  <c r="DN339" i="1"/>
  <c r="DU339" i="1"/>
  <c r="EF339" i="1"/>
  <c r="EB339" i="1"/>
  <c r="DG263" i="1"/>
  <c r="EB304" i="1"/>
  <c r="EC339" i="1"/>
  <c r="EH339" i="1"/>
  <c r="DE339" i="1"/>
  <c r="DM339" i="1" s="1"/>
  <c r="DG339" i="1"/>
  <c r="DS250" i="1"/>
  <c r="DO250" i="1"/>
  <c r="DR250" i="1"/>
  <c r="DW250" i="1"/>
  <c r="DT250" i="1"/>
  <c r="DV250" i="1"/>
  <c r="EE250" i="1"/>
  <c r="DI268" i="1"/>
  <c r="DB268" i="1"/>
  <c r="EL268" i="1"/>
  <c r="EC315" i="1"/>
  <c r="EH315" i="1"/>
  <c r="EC368" i="1"/>
  <c r="DE368" i="1"/>
  <c r="DM368" i="1" s="1"/>
  <c r="EH368" i="1"/>
  <c r="EA304" i="1"/>
  <c r="DO263" i="1"/>
  <c r="DU263" i="1"/>
  <c r="DR263" i="1"/>
  <c r="DS263" i="1"/>
  <c r="DV263" i="1"/>
  <c r="DT263" i="1"/>
  <c r="DW263" i="1"/>
  <c r="EE263" i="1"/>
  <c r="EA339" i="1"/>
  <c r="EA289" i="1"/>
  <c r="EC303" i="1"/>
  <c r="EH303" i="1"/>
  <c r="DS360" i="1"/>
  <c r="DT360" i="1"/>
  <c r="DV360" i="1"/>
  <c r="EE360" i="1"/>
  <c r="DR360" i="1"/>
  <c r="DW360" i="1"/>
  <c r="DO360" i="1"/>
  <c r="DZ304" i="1"/>
  <c r="DB382" i="1"/>
  <c r="DI382" i="1"/>
  <c r="EL382" i="1"/>
  <c r="DB261" i="1"/>
  <c r="DI261" i="1"/>
  <c r="EL261" i="1"/>
  <c r="DB326" i="1"/>
  <c r="EL326" i="1"/>
  <c r="DI326" i="1"/>
  <c r="EH253" i="1"/>
  <c r="EC253" i="1"/>
  <c r="EH304" i="1"/>
  <c r="DE304" i="1"/>
  <c r="DM304" i="1" s="1"/>
  <c r="EC304" i="1"/>
  <c r="DW382" i="1"/>
  <c r="DU382" i="1"/>
  <c r="DS382" i="1"/>
  <c r="EE382" i="1"/>
  <c r="DO382" i="1"/>
  <c r="DN382" i="1"/>
  <c r="EF382" i="1"/>
  <c r="DV382" i="1"/>
  <c r="DR382" i="1"/>
  <c r="DT382" i="1"/>
  <c r="DZ326" i="1"/>
  <c r="ED339" i="1"/>
  <c r="DH339" i="1"/>
  <c r="DA339" i="1"/>
  <c r="EK339" i="1" s="1"/>
  <c r="DY339" i="1"/>
  <c r="DK339" i="1"/>
  <c r="DD339" i="1"/>
  <c r="DL339" i="1" s="1"/>
  <c r="EG339" i="1"/>
  <c r="DX339" i="1"/>
  <c r="DX326" i="1"/>
  <c r="ED326" i="1"/>
  <c r="DH326" i="1"/>
  <c r="DD326" i="1"/>
  <c r="DL326" i="1" s="1"/>
  <c r="EG326" i="1"/>
  <c r="DA326" i="1"/>
  <c r="EK326" i="1" s="1"/>
  <c r="DK326" i="1"/>
  <c r="DY326" i="1"/>
  <c r="EA268" i="1"/>
  <c r="DZ289" i="1"/>
  <c r="DT304" i="1"/>
  <c r="DU304" i="1"/>
  <c r="EF304" i="1"/>
  <c r="DW304" i="1"/>
  <c r="DR304" i="1"/>
  <c r="DS304" i="1"/>
  <c r="DO304" i="1"/>
  <c r="DV304" i="1"/>
  <c r="DN304" i="1"/>
  <c r="EE304" i="1"/>
  <c r="DG289" i="1"/>
  <c r="DG354" i="1"/>
  <c r="DS268" i="1"/>
  <c r="DW268" i="1"/>
  <c r="DN268" i="1"/>
  <c r="EE268" i="1"/>
  <c r="DV268" i="1"/>
  <c r="DO268" i="1"/>
  <c r="EF268" i="1"/>
  <c r="DT268" i="1"/>
  <c r="DU268" i="1"/>
  <c r="DR268" i="1"/>
  <c r="EG337" i="1"/>
  <c r="DA337" i="1"/>
  <c r="EK337" i="1" s="1"/>
  <c r="ED337" i="1"/>
  <c r="DK337" i="1"/>
  <c r="DX337" i="1"/>
  <c r="EH337" i="1"/>
  <c r="EC337" i="1"/>
  <c r="EG250" i="1"/>
  <c r="ED250" i="1"/>
  <c r="DG261" i="1"/>
  <c r="DG382" i="1"/>
  <c r="DZ268" i="1"/>
  <c r="EB368" i="1"/>
  <c r="DG304" i="1"/>
  <c r="DZ382" i="1"/>
  <c r="EC289" i="1"/>
  <c r="EH289" i="1"/>
  <c r="DE289" i="1"/>
  <c r="DM289" i="1" s="1"/>
  <c r="EC382" i="1"/>
  <c r="EH382" i="1"/>
  <c r="DE382" i="1"/>
  <c r="DM382" i="1" s="1"/>
  <c r="DZ339" i="1"/>
  <c r="DB339" i="1"/>
  <c r="DI339" i="1"/>
  <c r="EL339" i="1"/>
  <c r="DB304" i="1"/>
  <c r="DI304" i="1"/>
  <c r="EL304" i="1"/>
  <c r="DN289" i="1"/>
  <c r="DR289" i="1"/>
  <c r="DU289" i="1"/>
  <c r="DV289" i="1"/>
  <c r="DT289" i="1"/>
  <c r="EE289" i="1"/>
  <c r="DS289" i="1"/>
  <c r="DO289" i="1"/>
  <c r="EF289" i="1"/>
  <c r="DW289" i="1"/>
  <c r="EG248" i="1"/>
  <c r="ED248" i="1"/>
  <c r="DZ368" i="1"/>
  <c r="DY304" i="1"/>
  <c r="DH304" i="1"/>
  <c r="DX304" i="1"/>
  <c r="ED304" i="1"/>
  <c r="DK304" i="1"/>
  <c r="DD304" i="1"/>
  <c r="DL304" i="1" s="1"/>
  <c r="DA304" i="1"/>
  <c r="EK304" i="1" s="1"/>
  <c r="EG304" i="1"/>
  <c r="ED263" i="1"/>
  <c r="DD263" i="1"/>
  <c r="DL263" i="1" s="1"/>
  <c r="EG263" i="1"/>
  <c r="EB268" i="1"/>
  <c r="DI368" i="1"/>
  <c r="DB368" i="1"/>
  <c r="EL368" i="1"/>
  <c r="EH261" i="1"/>
  <c r="DE261" i="1"/>
  <c r="DM261" i="1" s="1"/>
  <c r="EC261" i="1"/>
  <c r="DG268" i="1"/>
  <c r="DG368" i="1"/>
  <c r="DE326" i="1"/>
  <c r="DM326" i="1" s="1"/>
  <c r="EH326" i="1"/>
  <c r="EC326" i="1"/>
  <c r="EA263" i="1"/>
  <c r="DG326" i="1"/>
  <c r="EA326" i="1"/>
  <c r="EG268" i="1"/>
  <c r="DY268" i="1"/>
  <c r="DH268" i="1"/>
  <c r="DK268" i="1"/>
  <c r="ED268" i="1"/>
  <c r="DD268" i="1"/>
  <c r="DL268" i="1" s="1"/>
  <c r="DA268" i="1"/>
  <c r="EK268" i="1" s="1"/>
  <c r="DX268" i="1"/>
  <c r="EH268" i="1"/>
  <c r="EC268" i="1"/>
  <c r="DE268" i="1"/>
  <c r="DM268" i="1" s="1"/>
  <c r="DA289" i="1"/>
  <c r="EK289" i="1" s="1"/>
  <c r="DH289" i="1"/>
  <c r="DX289" i="1"/>
  <c r="EG289" i="1"/>
  <c r="DY289" i="1"/>
  <c r="DK289" i="1"/>
  <c r="ED289" i="1"/>
  <c r="DD289" i="1"/>
  <c r="DL289" i="1" s="1"/>
  <c r="EG368" i="1"/>
  <c r="DA368" i="1"/>
  <c r="EK368" i="1" s="1"/>
  <c r="DD368" i="1"/>
  <c r="DL368" i="1" s="1"/>
  <c r="DX368" i="1"/>
  <c r="DH368" i="1"/>
  <c r="ED368" i="1"/>
  <c r="DK368" i="1"/>
  <c r="DY368" i="1"/>
  <c r="EA368" i="1"/>
  <c r="DG315" i="1"/>
  <c r="EG360" i="1"/>
  <c r="ED360" i="1"/>
  <c r="DD360" i="1"/>
  <c r="DL360" i="1" s="1"/>
  <c r="EB289" i="1"/>
  <c r="DN368" i="1"/>
  <c r="DR368" i="1"/>
  <c r="DO368" i="1"/>
  <c r="EF368" i="1"/>
  <c r="DT368" i="1"/>
  <c r="EE368" i="1"/>
  <c r="DS368" i="1"/>
  <c r="DU368" i="1"/>
  <c r="DV368" i="1"/>
  <c r="DW368" i="1"/>
  <c r="DN315" i="1"/>
  <c r="EF315" i="1"/>
  <c r="DW315" i="1"/>
  <c r="DR315" i="1"/>
  <c r="DT315" i="1"/>
  <c r="DU315" i="1"/>
  <c r="EB326" i="1"/>
  <c r="DB289" i="1"/>
  <c r="EL289" i="1"/>
  <c r="DI289" i="1"/>
  <c r="DS354" i="1"/>
  <c r="DT354" i="1"/>
  <c r="DW354" i="1"/>
  <c r="DV354" i="1"/>
  <c r="EJ421" i="1"/>
  <c r="EJ553" i="1"/>
  <c r="EJ505" i="1"/>
  <c r="EJ433" i="1"/>
  <c r="A64" i="7"/>
  <c r="A68" i="7"/>
  <c r="EJ491" i="1"/>
  <c r="EJ439" i="1"/>
  <c r="EJ458" i="1"/>
  <c r="EJ385" i="1"/>
  <c r="A641" i="7"/>
  <c r="A636" i="7"/>
  <c r="A639" i="7"/>
  <c r="A640" i="7"/>
  <c r="A637" i="7"/>
  <c r="A638" i="7"/>
  <c r="A634" i="7"/>
  <c r="A635" i="7"/>
  <c r="A256" i="7"/>
  <c r="A250" i="7"/>
  <c r="A254" i="7"/>
  <c r="A251" i="7"/>
  <c r="A255" i="7"/>
  <c r="A252" i="7"/>
  <c r="A253" i="7"/>
  <c r="A249" i="7"/>
  <c r="A31" i="7"/>
  <c r="A27" i="7"/>
  <c r="A26" i="7"/>
  <c r="A24" i="7"/>
  <c r="A30" i="7"/>
  <c r="A25" i="7"/>
  <c r="A29" i="7"/>
  <c r="A33" i="7"/>
  <c r="A32" i="7"/>
  <c r="A28" i="7"/>
  <c r="A364" i="7"/>
  <c r="A370" i="7"/>
  <c r="A371" i="7"/>
  <c r="A367" i="7"/>
  <c r="A368" i="7"/>
  <c r="A369" i="7"/>
  <c r="A365" i="7"/>
  <c r="A366" i="7"/>
  <c r="EJ541" i="1"/>
  <c r="EJ490" i="1"/>
  <c r="EJ536" i="1"/>
  <c r="A426" i="7"/>
  <c r="A424" i="7"/>
  <c r="A427" i="7"/>
  <c r="A425" i="7"/>
  <c r="A429" i="7"/>
  <c r="A431" i="7"/>
  <c r="A428" i="7"/>
  <c r="A430" i="7"/>
  <c r="EJ442" i="1"/>
  <c r="A483" i="7"/>
  <c r="A485" i="7"/>
  <c r="A482" i="7"/>
  <c r="A481" i="7"/>
  <c r="A480" i="7"/>
  <c r="A487" i="7"/>
  <c r="A484" i="7"/>
  <c r="A479" i="7"/>
  <c r="A486" i="7"/>
  <c r="A488" i="7"/>
  <c r="A709" i="7"/>
  <c r="A704" i="7"/>
  <c r="A711" i="7"/>
  <c r="A167" i="7"/>
  <c r="A170" i="7"/>
  <c r="A168" i="7"/>
  <c r="A165" i="7"/>
  <c r="A287" i="7"/>
  <c r="A288" i="7"/>
  <c r="A289" i="7"/>
  <c r="A290" i="7"/>
  <c r="A291" i="7"/>
  <c r="A285" i="7"/>
  <c r="A286" i="7"/>
  <c r="A284" i="7"/>
  <c r="A52" i="7"/>
  <c r="A50" i="7"/>
  <c r="A54" i="7"/>
  <c r="A49" i="7"/>
  <c r="A56" i="7"/>
  <c r="A51" i="7"/>
  <c r="A53" i="7"/>
  <c r="A55" i="7"/>
  <c r="EJ447" i="1"/>
  <c r="A741" i="7"/>
  <c r="A743" i="7"/>
  <c r="A740" i="7"/>
  <c r="A742" i="7"/>
  <c r="A739" i="7"/>
  <c r="A745" i="7"/>
  <c r="A746" i="7"/>
  <c r="A744" i="7"/>
  <c r="EJ408" i="1"/>
  <c r="EJ407" i="1"/>
  <c r="EJ453" i="1"/>
  <c r="EJ384" i="1"/>
  <c r="EJ448" i="1"/>
  <c r="EJ465" i="1"/>
  <c r="EJ405" i="1"/>
  <c r="EJ402" i="1"/>
  <c r="EJ388" i="1"/>
  <c r="EJ550" i="1"/>
  <c r="EJ554" i="1"/>
  <c r="EJ547" i="1"/>
  <c r="EJ416" i="1"/>
  <c r="EJ485" i="1"/>
  <c r="EJ474" i="1"/>
  <c r="EJ457" i="1"/>
  <c r="EJ529" i="1"/>
  <c r="EJ526" i="1"/>
  <c r="EJ383" i="1"/>
  <c r="EJ509" i="1"/>
  <c r="EJ483" i="1"/>
  <c r="EJ438" i="1"/>
  <c r="EJ456" i="1"/>
  <c r="EJ531" i="1"/>
  <c r="EJ508" i="1"/>
  <c r="EJ519" i="1"/>
  <c r="EJ418" i="1"/>
  <c r="EJ391" i="1"/>
  <c r="EJ467" i="1"/>
  <c r="EJ497" i="1"/>
  <c r="EJ523" i="1"/>
  <c r="EJ441" i="1"/>
  <c r="EJ406" i="1"/>
  <c r="EJ502" i="1"/>
  <c r="EJ495" i="1"/>
  <c r="EJ429" i="1"/>
  <c r="EJ506" i="1"/>
  <c r="EJ494" i="1"/>
  <c r="EJ500" i="1"/>
  <c r="EJ535" i="1"/>
  <c r="EJ419" i="1"/>
  <c r="EJ393" i="1"/>
  <c r="EJ468" i="1"/>
  <c r="EJ480" i="1"/>
  <c r="EJ481" i="1"/>
  <c r="EJ525" i="1"/>
  <c r="EJ394" i="1"/>
  <c r="EJ537" i="1"/>
  <c r="EJ478" i="1"/>
  <c r="EJ435" i="1"/>
  <c r="EJ464" i="1"/>
  <c r="EJ410" i="1"/>
  <c r="EJ476" i="1"/>
  <c r="EJ534" i="1"/>
  <c r="EJ450" i="1"/>
  <c r="EJ543" i="1"/>
  <c r="EJ428" i="1"/>
  <c r="A123" i="7"/>
  <c r="A125" i="7"/>
  <c r="A124" i="7"/>
  <c r="A122" i="7"/>
  <c r="A119" i="7"/>
  <c r="A121" i="7"/>
  <c r="A120" i="7"/>
  <c r="A553" i="7"/>
  <c r="A558" i="7"/>
  <c r="A552" i="7"/>
  <c r="A549" i="7"/>
  <c r="A551" i="7"/>
  <c r="A555" i="7"/>
  <c r="A550" i="7"/>
  <c r="EJ387" i="1"/>
  <c r="A574" i="7"/>
  <c r="A581" i="7"/>
  <c r="A579" i="7"/>
  <c r="A578" i="7"/>
  <c r="A576" i="7"/>
  <c r="A580" i="7"/>
  <c r="A575" i="7"/>
  <c r="EJ498" i="1"/>
  <c r="A516" i="7"/>
  <c r="A521" i="7"/>
  <c r="A520" i="7"/>
  <c r="A523" i="7"/>
  <c r="A519" i="7"/>
  <c r="A515" i="7"/>
  <c r="A518" i="7"/>
  <c r="A514" i="7"/>
  <c r="A517" i="7"/>
  <c r="A416" i="7"/>
  <c r="A418" i="7"/>
  <c r="A409" i="7"/>
  <c r="A411" i="7"/>
  <c r="A415" i="7"/>
  <c r="A412" i="7"/>
  <c r="A417" i="7"/>
  <c r="A414" i="7"/>
  <c r="A410" i="7"/>
  <c r="A413" i="7"/>
  <c r="A831" i="7"/>
  <c r="A829" i="7"/>
  <c r="A837" i="7"/>
  <c r="A836" i="7"/>
  <c r="A833" i="7"/>
  <c r="A834" i="7"/>
  <c r="A832" i="7"/>
  <c r="A830" i="7"/>
  <c r="A835" i="7"/>
  <c r="A838" i="7"/>
  <c r="A686" i="7"/>
  <c r="A683" i="7"/>
  <c r="A684" i="7"/>
  <c r="A685" i="7"/>
  <c r="A679" i="7"/>
  <c r="A681" i="7"/>
  <c r="A680" i="7"/>
  <c r="A682" i="7"/>
  <c r="A761" i="7"/>
  <c r="A762" i="7"/>
  <c r="A765" i="7"/>
  <c r="A759" i="7"/>
  <c r="A760" i="7"/>
  <c r="A766" i="7"/>
  <c r="A763" i="7"/>
  <c r="A764" i="7"/>
  <c r="A768" i="7"/>
  <c r="A767" i="7"/>
  <c r="EJ533" i="1"/>
  <c r="A436" i="7"/>
  <c r="A438" i="7"/>
  <c r="A439" i="7"/>
  <c r="A440" i="7"/>
  <c r="A434" i="7"/>
  <c r="A441" i="7"/>
  <c r="A435" i="7"/>
  <c r="A437" i="7"/>
  <c r="A77" i="7"/>
  <c r="A80" i="7"/>
  <c r="A79" i="7"/>
  <c r="A78" i="7"/>
  <c r="A75" i="7"/>
  <c r="A81" i="7"/>
  <c r="A76" i="7"/>
  <c r="A74" i="7"/>
  <c r="A649" i="7"/>
  <c r="A650" i="7"/>
  <c r="A693" i="7"/>
  <c r="A691" i="7"/>
  <c r="A270" i="7"/>
  <c r="A277" i="7"/>
  <c r="A336" i="7"/>
  <c r="A331" i="7"/>
  <c r="A334" i="7"/>
  <c r="EJ463" i="1"/>
  <c r="EJ432" i="1"/>
  <c r="EJ544" i="1"/>
  <c r="A138" i="7"/>
  <c r="A133" i="7"/>
  <c r="A130" i="7"/>
  <c r="A137" i="7"/>
  <c r="A132" i="7"/>
  <c r="EJ510" i="1"/>
  <c r="EJ511" i="1"/>
  <c r="EJ459" i="1"/>
  <c r="A17" i="7"/>
  <c r="A15" i="7"/>
  <c r="A21" i="7"/>
  <c r="A19" i="7"/>
  <c r="EJ386" i="1"/>
  <c r="EJ475" i="1"/>
  <c r="A587" i="7"/>
  <c r="A589" i="7"/>
  <c r="A592" i="7"/>
  <c r="A588" i="7"/>
  <c r="A586" i="7"/>
  <c r="A590" i="7"/>
  <c r="A585" i="7"/>
  <c r="A333" i="7"/>
  <c r="A20" i="7"/>
  <c r="A16" i="7"/>
  <c r="EJ404" i="1"/>
  <c r="A181" i="7"/>
  <c r="A180" i="7"/>
  <c r="A186" i="7"/>
  <c r="A184" i="7"/>
  <c r="A179" i="7"/>
  <c r="A183" i="7"/>
  <c r="A95" i="7"/>
  <c r="A100" i="7"/>
  <c r="A97" i="7"/>
  <c r="A94" i="7"/>
  <c r="A102" i="7"/>
  <c r="A103" i="7"/>
  <c r="A98" i="7"/>
  <c r="A475" i="7"/>
  <c r="A470" i="7"/>
  <c r="A472" i="7"/>
  <c r="A471" i="7"/>
  <c r="A469" i="7"/>
  <c r="A476" i="7"/>
  <c r="A473" i="7"/>
  <c r="A405" i="7"/>
  <c r="A400" i="7"/>
  <c r="A402" i="7"/>
  <c r="A403" i="7"/>
  <c r="A401" i="7"/>
  <c r="A404" i="7"/>
  <c r="A733" i="7"/>
  <c r="A727" i="7"/>
  <c r="A725" i="7"/>
  <c r="A728" i="7"/>
  <c r="A724" i="7"/>
  <c r="A730" i="7"/>
  <c r="A726" i="7"/>
  <c r="A822" i="7"/>
  <c r="A820" i="7"/>
  <c r="A826" i="7"/>
  <c r="A825" i="7"/>
  <c r="A824" i="7"/>
  <c r="A229" i="7"/>
  <c r="A231" i="7"/>
  <c r="A226" i="7"/>
  <c r="A227" i="7"/>
  <c r="A225" i="7"/>
  <c r="A228" i="7"/>
  <c r="EJ395" i="1"/>
  <c r="A63" i="7"/>
  <c r="A59" i="7"/>
  <c r="A182" i="7"/>
  <c r="A474" i="7"/>
  <c r="A406" i="7"/>
  <c r="A230" i="7"/>
  <c r="A659" i="7"/>
  <c r="A656" i="7"/>
  <c r="A660" i="7"/>
  <c r="A655" i="7"/>
  <c r="A661" i="7"/>
  <c r="A658" i="7"/>
  <c r="A663" i="7"/>
  <c r="A263" i="7"/>
  <c r="EJ515" i="1"/>
  <c r="EJ552" i="1"/>
  <c r="EJ415" i="1"/>
  <c r="A111" i="7"/>
  <c r="EJ413" i="1"/>
  <c r="EJ492" i="1"/>
  <c r="EJ423" i="1"/>
  <c r="EJ417" i="1"/>
  <c r="EJ400" i="1"/>
  <c r="EJ527" i="1"/>
  <c r="EJ517" i="1"/>
  <c r="EJ392" i="1"/>
  <c r="EJ455" i="1"/>
  <c r="EJ504" i="1"/>
  <c r="EJ454" i="1"/>
  <c r="EJ411" i="1"/>
  <c r="EJ451" i="1"/>
  <c r="A156" i="7"/>
  <c r="A159" i="7"/>
  <c r="A157" i="7"/>
  <c r="A154" i="7"/>
  <c r="A158" i="7"/>
  <c r="A161" i="7"/>
  <c r="A160" i="7"/>
  <c r="A155" i="7"/>
  <c r="A299" i="7"/>
  <c r="A301" i="7"/>
  <c r="A296" i="7"/>
  <c r="A300" i="7"/>
  <c r="A297" i="7"/>
  <c r="A295" i="7"/>
  <c r="A294" i="7"/>
  <c r="A239" i="7"/>
  <c r="A236" i="7"/>
  <c r="A242" i="7"/>
  <c r="A240" i="7"/>
  <c r="A238" i="7"/>
  <c r="A243" i="7"/>
  <c r="A234" i="7"/>
  <c r="A235" i="7"/>
  <c r="A241" i="7"/>
  <c r="A237" i="7"/>
  <c r="A41" i="7"/>
  <c r="A39" i="7"/>
  <c r="A46" i="7"/>
  <c r="A44" i="7"/>
  <c r="A42" i="7"/>
  <c r="A40" i="7"/>
  <c r="A45" i="7"/>
  <c r="A43" i="7"/>
  <c r="EJ437" i="1"/>
  <c r="A791" i="7"/>
  <c r="A785" i="7"/>
  <c r="A788" i="7"/>
  <c r="A784" i="7"/>
  <c r="A786" i="7"/>
  <c r="A790" i="7"/>
  <c r="A789" i="7"/>
  <c r="A787" i="7"/>
  <c r="A298" i="7"/>
  <c r="A644" i="7"/>
  <c r="A651" i="7"/>
  <c r="A648" i="7"/>
  <c r="A646" i="7"/>
  <c r="A645" i="7"/>
  <c r="A647" i="7"/>
  <c r="A696" i="7"/>
  <c r="A692" i="7"/>
  <c r="A698" i="7"/>
  <c r="A697" i="7"/>
  <c r="A695" i="7"/>
  <c r="A690" i="7"/>
  <c r="A689" i="7"/>
  <c r="A694" i="7"/>
  <c r="H5" i="22"/>
  <c r="A754" i="7"/>
  <c r="A752" i="7"/>
  <c r="A756" i="7"/>
  <c r="A753" i="7"/>
  <c r="A749" i="7"/>
  <c r="A750" i="7"/>
  <c r="A755" i="7"/>
  <c r="A129" i="7"/>
  <c r="A332" i="7"/>
  <c r="A14" i="7"/>
  <c r="A135" i="7"/>
  <c r="A330" i="7"/>
  <c r="A136" i="7"/>
  <c r="A278" i="7"/>
  <c r="A676" i="7"/>
  <c r="A669" i="7"/>
  <c r="A673" i="7"/>
  <c r="A672" i="7"/>
  <c r="A674" i="7"/>
  <c r="A670" i="7"/>
  <c r="A675" i="7"/>
  <c r="A671" i="7"/>
  <c r="EJ551" i="1"/>
  <c r="A346" i="7"/>
  <c r="A340" i="7"/>
  <c r="A343" i="7"/>
  <c r="A342" i="7"/>
  <c r="A348" i="7"/>
  <c r="A347" i="7"/>
  <c r="A339" i="7"/>
  <c r="A345" i="7"/>
  <c r="A344" i="7"/>
  <c r="A341" i="7"/>
  <c r="EJ528" i="1"/>
  <c r="A5" i="7"/>
  <c r="A6" i="7"/>
  <c r="A9" i="7"/>
  <c r="A8" i="7"/>
  <c r="A7" i="7"/>
  <c r="A10" i="7"/>
  <c r="A4" i="7"/>
  <c r="A11" i="7"/>
  <c r="A556" i="7"/>
  <c r="A557" i="7"/>
  <c r="EJ424" i="1"/>
  <c r="A382" i="7"/>
  <c r="A381" i="7"/>
  <c r="A383" i="7"/>
  <c r="A379" i="7"/>
  <c r="A375" i="7"/>
  <c r="A374" i="7"/>
  <c r="A376" i="7"/>
  <c r="A378" i="7"/>
  <c r="A377" i="7"/>
  <c r="A380" i="7"/>
  <c r="A619" i="7"/>
  <c r="A626" i="7"/>
  <c r="A628" i="7"/>
  <c r="A623" i="7"/>
  <c r="A624" i="7"/>
  <c r="A622" i="7"/>
  <c r="A625" i="7"/>
  <c r="A621" i="7"/>
  <c r="A627" i="7"/>
  <c r="A620" i="7"/>
  <c r="EJ460" i="1"/>
  <c r="EJ512" i="1"/>
  <c r="EJ514" i="1"/>
  <c r="A271" i="7"/>
  <c r="A274" i="7"/>
  <c r="A269" i="7"/>
  <c r="A272" i="7"/>
  <c r="A275" i="7"/>
  <c r="A273" i="7"/>
  <c r="A494" i="7"/>
  <c r="A497" i="7"/>
  <c r="A500" i="7"/>
  <c r="A501" i="7"/>
  <c r="A499" i="7"/>
  <c r="A495" i="7"/>
  <c r="A496" i="7"/>
  <c r="A498" i="7"/>
  <c r="A606" i="7"/>
  <c r="A605" i="7"/>
  <c r="A600" i="7"/>
  <c r="A599" i="7"/>
  <c r="A604" i="7"/>
  <c r="A602" i="7"/>
  <c r="A603" i="7"/>
  <c r="A601" i="7"/>
  <c r="A449" i="7"/>
  <c r="A447" i="7"/>
  <c r="A446" i="7"/>
  <c r="A445" i="7"/>
  <c r="A453" i="7"/>
  <c r="A444" i="7"/>
  <c r="A448" i="7"/>
  <c r="A451" i="7"/>
  <c r="A450" i="7"/>
  <c r="A452" i="7"/>
  <c r="A18" i="7"/>
  <c r="A654" i="7"/>
  <c r="A329" i="7"/>
  <c r="A584" i="7"/>
  <c r="A593" i="7"/>
  <c r="A96" i="7"/>
  <c r="A99" i="7"/>
  <c r="A185" i="7"/>
  <c r="A335" i="7"/>
  <c r="A729" i="7"/>
  <c r="A823" i="7"/>
  <c r="A134" i="7"/>
  <c r="A554" i="7"/>
  <c r="A522" i="7"/>
  <c r="A126" i="7"/>
  <c r="A399" i="7"/>
  <c r="A591" i="7"/>
  <c r="A821" i="7"/>
  <c r="A732" i="7"/>
  <c r="A131" i="7"/>
  <c r="A577" i="7"/>
  <c r="A169" i="7"/>
  <c r="A172" i="7"/>
  <c r="A173" i="7"/>
  <c r="A164" i="7"/>
  <c r="A171" i="7"/>
  <c r="A166" i="7"/>
  <c r="EJ499" i="1"/>
  <c r="EJ398" i="1"/>
  <c r="EJ489" i="1"/>
  <c r="EJ513" i="1"/>
  <c r="EJ507" i="1"/>
  <c r="EJ522" i="1"/>
  <c r="A541" i="7"/>
  <c r="A542" i="7"/>
  <c r="A540" i="7"/>
  <c r="A543" i="7"/>
  <c r="A545" i="7"/>
  <c r="A546" i="7"/>
  <c r="A539" i="7"/>
  <c r="A544" i="7"/>
  <c r="EJ462" i="1"/>
  <c r="EJ427" i="1"/>
  <c r="A565" i="7"/>
  <c r="A570" i="7"/>
  <c r="A571" i="7"/>
  <c r="A566" i="7"/>
  <c r="A569" i="7"/>
  <c r="A568" i="7"/>
  <c r="A567" i="7"/>
  <c r="A564" i="7"/>
  <c r="EJ397" i="1"/>
  <c r="EJ444" i="1"/>
  <c r="EJ422" i="1"/>
  <c r="A90" i="7"/>
  <c r="A91" i="7"/>
  <c r="A86" i="7"/>
  <c r="A87" i="7"/>
  <c r="A85" i="7"/>
  <c r="A84" i="7"/>
  <c r="A88" i="7"/>
  <c r="A89" i="7"/>
  <c r="A459" i="7"/>
  <c r="A465" i="7"/>
  <c r="A460" i="7"/>
  <c r="A466" i="7"/>
  <c r="A462" i="7"/>
  <c r="A389" i="7"/>
  <c r="A395" i="7"/>
  <c r="A391" i="7"/>
  <c r="A394" i="7"/>
  <c r="A396" i="7"/>
  <c r="A393" i="7"/>
  <c r="A390" i="7"/>
  <c r="EJ518" i="1"/>
  <c r="A811" i="7"/>
  <c r="A816" i="7"/>
  <c r="A815" i="7"/>
  <c r="A814" i="7"/>
  <c r="A812" i="7"/>
  <c r="A810" i="7"/>
  <c r="A813" i="7"/>
  <c r="A809" i="7"/>
  <c r="EJ414" i="1"/>
  <c r="A309" i="7"/>
  <c r="A310" i="7"/>
  <c r="A307" i="7"/>
  <c r="A306" i="7"/>
  <c r="A312" i="7"/>
  <c r="A304" i="7"/>
  <c r="A308" i="7"/>
  <c r="A313" i="7"/>
  <c r="A305" i="7"/>
  <c r="A311" i="7"/>
  <c r="EJ472" i="1"/>
  <c r="A61" i="7"/>
  <c r="A60" i="7"/>
  <c r="A66" i="7"/>
  <c r="A67" i="7"/>
  <c r="A62" i="7"/>
  <c r="A65" i="7"/>
  <c r="A778" i="7"/>
  <c r="A779" i="7"/>
  <c r="A780" i="7"/>
  <c r="A781" i="7"/>
  <c r="A774" i="7"/>
  <c r="A776" i="7"/>
  <c r="A777" i="7"/>
  <c r="A775" i="7"/>
  <c r="EJ426" i="1"/>
  <c r="EJ539" i="1"/>
  <c r="EJ488" i="1"/>
  <c r="EJ436" i="1"/>
  <c r="A511" i="7"/>
  <c r="A506" i="7"/>
  <c r="A510" i="7"/>
  <c r="A507" i="7"/>
  <c r="A509" i="7"/>
  <c r="A508" i="7"/>
  <c r="A505" i="7"/>
  <c r="A504" i="7"/>
  <c r="EJ401" i="1"/>
  <c r="EJ548" i="1"/>
  <c r="EJ487" i="1"/>
  <c r="EJ396" i="1"/>
  <c r="EJ473" i="1"/>
  <c r="A533" i="7"/>
  <c r="A534" i="7"/>
  <c r="A532" i="7"/>
  <c r="A530" i="7"/>
  <c r="A535" i="7"/>
  <c r="A536" i="7"/>
  <c r="A531" i="7"/>
  <c r="A529" i="7"/>
  <c r="EJ545" i="1"/>
  <c r="EJ469" i="1"/>
  <c r="EJ471" i="1"/>
  <c r="EJ477" i="1"/>
  <c r="A206" i="7"/>
  <c r="A199" i="7"/>
  <c r="A207" i="7"/>
  <c r="A205" i="7"/>
  <c r="A204" i="7"/>
  <c r="A201" i="7"/>
  <c r="A200" i="7"/>
  <c r="A208" i="7"/>
  <c r="A203" i="7"/>
  <c r="A202" i="7"/>
  <c r="A705" i="7"/>
  <c r="A706" i="7"/>
  <c r="A710" i="7"/>
  <c r="A708" i="7"/>
  <c r="A707" i="7"/>
  <c r="A148" i="7"/>
  <c r="A146" i="7"/>
  <c r="A151" i="7"/>
  <c r="A149" i="7"/>
  <c r="A150" i="7"/>
  <c r="A147" i="7"/>
  <c r="A144" i="7"/>
  <c r="A145" i="7"/>
  <c r="A214" i="7"/>
  <c r="A216" i="7"/>
  <c r="A217" i="7"/>
  <c r="A221" i="7"/>
  <c r="A218" i="7"/>
  <c r="A220" i="7"/>
  <c r="A219" i="7"/>
  <c r="A215" i="7"/>
  <c r="EJ503" i="1"/>
  <c r="EJ546" i="1"/>
  <c r="DK165" i="1"/>
  <c r="DA165" i="1"/>
  <c r="EK165" i="1" s="1"/>
  <c r="DX165" i="1"/>
  <c r="EG165" i="1"/>
  <c r="ED165" i="1"/>
  <c r="EH165" i="1"/>
  <c r="EC165" i="1"/>
  <c r="DE165" i="1"/>
  <c r="DM165" i="1" s="1"/>
  <c r="EC151" i="1"/>
  <c r="EH151" i="1"/>
  <c r="DZ165" i="1"/>
  <c r="EH228" i="1"/>
  <c r="EC228" i="1"/>
  <c r="DE228" i="1"/>
  <c r="DM228" i="1" s="1"/>
  <c r="EH203" i="1"/>
  <c r="EC203" i="1"/>
  <c r="DV147" i="1"/>
  <c r="DR147" i="1"/>
  <c r="DU147" i="1"/>
  <c r="DT147" i="1"/>
  <c r="EF147" i="1"/>
  <c r="DN147" i="1"/>
  <c r="DW147" i="1"/>
  <c r="DS200" i="1"/>
  <c r="DU200" i="1"/>
  <c r="DR200" i="1"/>
  <c r="DV200" i="1"/>
  <c r="EC191" i="1"/>
  <c r="EH191" i="1"/>
  <c r="EC147" i="1"/>
  <c r="EH147" i="1"/>
  <c r="CZ98" i="1"/>
  <c r="CJ98" i="1"/>
  <c r="CY98" i="1"/>
  <c r="CI98" i="1"/>
  <c r="CS98" i="1"/>
  <c r="CC98" i="1"/>
  <c r="CH98" i="1"/>
  <c r="CD98" i="1"/>
  <c r="CU128" i="1"/>
  <c r="CE128" i="1"/>
  <c r="CP128" i="1"/>
  <c r="BZ128" i="1"/>
  <c r="CK128" i="1"/>
  <c r="CR128" i="1"/>
  <c r="CV128" i="1"/>
  <c r="CZ100" i="1"/>
  <c r="CJ100" i="1"/>
  <c r="CY100" i="1"/>
  <c r="CI100" i="1"/>
  <c r="CS100" i="1"/>
  <c r="CC100" i="1"/>
  <c r="CX100" i="1"/>
  <c r="CD100" i="1"/>
  <c r="CL101" i="1"/>
  <c r="CW101" i="1"/>
  <c r="CG101" i="1"/>
  <c r="CU101" i="1"/>
  <c r="CE101" i="1"/>
  <c r="CN101" i="1"/>
  <c r="CF101" i="1"/>
  <c r="CT93" i="1"/>
  <c r="CD93" i="1"/>
  <c r="CO93" i="1"/>
  <c r="BY93" i="1"/>
  <c r="CM93" i="1"/>
  <c r="CR93" i="1"/>
  <c r="BX93" i="1"/>
  <c r="CQ108" i="1"/>
  <c r="CA108" i="1"/>
  <c r="CL108" i="1"/>
  <c r="CW108" i="1"/>
  <c r="CG108" i="1"/>
  <c r="CJ108" i="1"/>
  <c r="BX108" i="1"/>
  <c r="CS111" i="1"/>
  <c r="CC111" i="1"/>
  <c r="CR111" i="1"/>
  <c r="CB111" i="1"/>
  <c r="CQ111" i="1"/>
  <c r="CA111" i="1"/>
  <c r="CT111" i="1"/>
  <c r="CZ90" i="1"/>
  <c r="CJ90" i="1"/>
  <c r="CY90" i="1"/>
  <c r="CI90" i="1"/>
  <c r="CS90" i="1"/>
  <c r="CC90" i="1"/>
  <c r="CX90" i="1"/>
  <c r="BZ90" i="1"/>
  <c r="CY112" i="1"/>
  <c r="CI112" i="1"/>
  <c r="CT112" i="1"/>
  <c r="CD112" i="1"/>
  <c r="CO112" i="1"/>
  <c r="BY112" i="1"/>
  <c r="BX112" i="1"/>
  <c r="CJ112" i="1"/>
  <c r="CZ66" i="1"/>
  <c r="CJ66" i="1"/>
  <c r="CY66" i="1"/>
  <c r="CI66" i="1"/>
  <c r="CS66" i="1"/>
  <c r="CC66" i="1"/>
  <c r="CH66" i="1"/>
  <c r="CT66" i="1"/>
  <c r="CK119" i="1"/>
  <c r="CZ119" i="1"/>
  <c r="CJ119" i="1"/>
  <c r="CY119" i="1"/>
  <c r="CI119" i="1"/>
  <c r="BZ119" i="1"/>
  <c r="CX119" i="1"/>
  <c r="CP73" i="1"/>
  <c r="BZ73" i="1"/>
  <c r="CK73" i="1"/>
  <c r="CY73" i="1"/>
  <c r="CI73" i="1"/>
  <c r="CJ73" i="1"/>
  <c r="CN73" i="1"/>
  <c r="CZ64" i="1"/>
  <c r="CJ64" i="1"/>
  <c r="CY64" i="1"/>
  <c r="CI64" i="1"/>
  <c r="CS64" i="1"/>
  <c r="CC64" i="1"/>
  <c r="BZ64" i="1"/>
  <c r="CP64" i="1"/>
  <c r="CV72" i="1"/>
  <c r="CF72" i="1"/>
  <c r="CU72" i="1"/>
  <c r="CE72" i="1"/>
  <c r="CO72" i="1"/>
  <c r="BY72" i="1"/>
  <c r="CT72" i="1"/>
  <c r="CR96" i="1"/>
  <c r="CB96" i="1"/>
  <c r="CQ96" i="1"/>
  <c r="CA96" i="1"/>
  <c r="CK96" i="1"/>
  <c r="CX96" i="1"/>
  <c r="CD96" i="1"/>
  <c r="CU116" i="1"/>
  <c r="CE116" i="1"/>
  <c r="CP116" i="1"/>
  <c r="BZ116" i="1"/>
  <c r="CK116" i="1"/>
  <c r="CZ116" i="1"/>
  <c r="CN116" i="1"/>
  <c r="CZ104" i="1"/>
  <c r="CJ104" i="1"/>
  <c r="CY104" i="1"/>
  <c r="CI104" i="1"/>
  <c r="CS104" i="1"/>
  <c r="CC104" i="1"/>
  <c r="CV98" i="1"/>
  <c r="CF98" i="1"/>
  <c r="CU98" i="1"/>
  <c r="CE98" i="1"/>
  <c r="CO98" i="1"/>
  <c r="BY98" i="1"/>
  <c r="CT98" i="1"/>
  <c r="CQ128" i="1"/>
  <c r="CA128" i="1"/>
  <c r="CL128" i="1"/>
  <c r="CW128" i="1"/>
  <c r="CG128" i="1"/>
  <c r="CB128" i="1"/>
  <c r="CF128" i="1"/>
  <c r="CV100" i="1"/>
  <c r="CF100" i="1"/>
  <c r="CU100" i="1"/>
  <c r="CE100" i="1"/>
  <c r="CO100" i="1"/>
  <c r="BY100" i="1"/>
  <c r="CL100" i="1"/>
  <c r="CX101" i="1"/>
  <c r="CH101" i="1"/>
  <c r="CS101" i="1"/>
  <c r="CC101" i="1"/>
  <c r="CQ101" i="1"/>
  <c r="CA101" i="1"/>
  <c r="BX101" i="1"/>
  <c r="CJ101" i="1"/>
  <c r="CP93" i="1"/>
  <c r="BZ93" i="1"/>
  <c r="CK93" i="1"/>
  <c r="CY93" i="1"/>
  <c r="CI93" i="1"/>
  <c r="CB93" i="1"/>
  <c r="CV93" i="1"/>
  <c r="CM108" i="1"/>
  <c r="CX108" i="1"/>
  <c r="CH108" i="1"/>
  <c r="CS108" i="1"/>
  <c r="CC108" i="1"/>
  <c r="CV108" i="1"/>
  <c r="CB108" i="1"/>
  <c r="CO111" i="1"/>
  <c r="BY111" i="1"/>
  <c r="CN111" i="1"/>
  <c r="BX111" i="1"/>
  <c r="CM111" i="1"/>
  <c r="CP111" i="1"/>
  <c r="CD111" i="1"/>
  <c r="CV90" i="1"/>
  <c r="CF90" i="1"/>
  <c r="CU90" i="1"/>
  <c r="CE90" i="1"/>
  <c r="CO90" i="1"/>
  <c r="BY90" i="1"/>
  <c r="CH90" i="1"/>
  <c r="CU112" i="1"/>
  <c r="CE112" i="1"/>
  <c r="CP112" i="1"/>
  <c r="BZ112" i="1"/>
  <c r="CK112" i="1"/>
  <c r="CR112" i="1"/>
  <c r="CV112" i="1"/>
  <c r="CV66" i="1"/>
  <c r="CF66" i="1"/>
  <c r="CU66" i="1"/>
  <c r="CE66" i="1"/>
  <c r="CO66" i="1"/>
  <c r="BY66" i="1"/>
  <c r="CD66" i="1"/>
  <c r="CW119" i="1"/>
  <c r="CG119" i="1"/>
  <c r="CV119" i="1"/>
  <c r="CF119" i="1"/>
  <c r="CU119" i="1"/>
  <c r="CE119" i="1"/>
  <c r="CL119" i="1"/>
  <c r="CH119" i="1"/>
  <c r="CL73" i="1"/>
  <c r="CW73" i="1"/>
  <c r="CG73" i="1"/>
  <c r="CU73" i="1"/>
  <c r="CE73" i="1"/>
  <c r="CV73" i="1"/>
  <c r="BX73" i="1"/>
  <c r="CV64" i="1"/>
  <c r="CF64" i="1"/>
  <c r="CU64" i="1"/>
  <c r="CE64" i="1"/>
  <c r="CO64" i="1"/>
  <c r="BY64" i="1"/>
  <c r="CT64" i="1"/>
  <c r="CR72" i="1"/>
  <c r="CB72" i="1"/>
  <c r="CQ72" i="1"/>
  <c r="CA72" i="1"/>
  <c r="CK72" i="1"/>
  <c r="CX72" i="1"/>
  <c r="CD72" i="1"/>
  <c r="CN96" i="1"/>
  <c r="BX96" i="1"/>
  <c r="CM96" i="1"/>
  <c r="CW96" i="1"/>
  <c r="CG96" i="1"/>
  <c r="CH96" i="1"/>
  <c r="CL96" i="1"/>
  <c r="CQ116" i="1"/>
  <c r="CA116" i="1"/>
  <c r="CL116" i="1"/>
  <c r="CW116" i="1"/>
  <c r="CG116" i="1"/>
  <c r="CJ116" i="1"/>
  <c r="BX116" i="1"/>
  <c r="CV104" i="1"/>
  <c r="CF104" i="1"/>
  <c r="CU104" i="1"/>
  <c r="CE104" i="1"/>
  <c r="CO104" i="1"/>
  <c r="BY104" i="1"/>
  <c r="CT104" i="1"/>
  <c r="CR98" i="1"/>
  <c r="CB98" i="1"/>
  <c r="CQ98" i="1"/>
  <c r="CA98" i="1"/>
  <c r="CK98" i="1"/>
  <c r="CL98" i="1"/>
  <c r="CP98" i="1"/>
  <c r="CM128" i="1"/>
  <c r="CX128" i="1"/>
  <c r="CH128" i="1"/>
  <c r="CS128" i="1"/>
  <c r="CC128" i="1"/>
  <c r="CN128" i="1"/>
  <c r="CJ128" i="1"/>
  <c r="CR100" i="1"/>
  <c r="CB100" i="1"/>
  <c r="CQ100" i="1"/>
  <c r="CA100" i="1"/>
  <c r="CK100" i="1"/>
  <c r="CP100" i="1"/>
  <c r="CH100" i="1"/>
  <c r="CT101" i="1"/>
  <c r="CD101" i="1"/>
  <c r="CO101" i="1"/>
  <c r="BY101" i="1"/>
  <c r="CM101" i="1"/>
  <c r="CR101" i="1"/>
  <c r="CZ101" i="1"/>
  <c r="CL93" i="1"/>
  <c r="CW93" i="1"/>
  <c r="CG93" i="1"/>
  <c r="CU93" i="1"/>
  <c r="CE93" i="1"/>
  <c r="CZ93" i="1"/>
  <c r="CF93" i="1"/>
  <c r="CY108" i="1"/>
  <c r="CI108" i="1"/>
  <c r="CT108" i="1"/>
  <c r="CD108" i="1"/>
  <c r="CO108" i="1"/>
  <c r="BY108" i="1"/>
  <c r="CF108" i="1"/>
  <c r="CR108" i="1"/>
  <c r="CK111" i="1"/>
  <c r="CZ111" i="1"/>
  <c r="CJ111" i="1"/>
  <c r="CY111" i="1"/>
  <c r="CI111" i="1"/>
  <c r="BZ111" i="1"/>
  <c r="CH111" i="1"/>
  <c r="CN98" i="1"/>
  <c r="BX98" i="1"/>
  <c r="CM98" i="1"/>
  <c r="CW98" i="1"/>
  <c r="CG98" i="1"/>
  <c r="CX98" i="1"/>
  <c r="BZ98" i="1"/>
  <c r="CY128" i="1"/>
  <c r="CI128" i="1"/>
  <c r="CT128" i="1"/>
  <c r="CD128" i="1"/>
  <c r="CO128" i="1"/>
  <c r="BY128" i="1"/>
  <c r="BX128" i="1"/>
  <c r="CZ128" i="1"/>
  <c r="CN100" i="1"/>
  <c r="BX100" i="1"/>
  <c r="CM100" i="1"/>
  <c r="CW100" i="1"/>
  <c r="CG100" i="1"/>
  <c r="BZ100" i="1"/>
  <c r="CT100" i="1"/>
  <c r="CP101" i="1"/>
  <c r="BZ101" i="1"/>
  <c r="CK101" i="1"/>
  <c r="CY101" i="1"/>
  <c r="CI101" i="1"/>
  <c r="CB101" i="1"/>
  <c r="CV101" i="1"/>
  <c r="CX93" i="1"/>
  <c r="CH93" i="1"/>
  <c r="CS93" i="1"/>
  <c r="CC93" i="1"/>
  <c r="CQ93" i="1"/>
  <c r="CA93" i="1"/>
  <c r="CN93" i="1"/>
  <c r="CJ93" i="1"/>
  <c r="CU108" i="1"/>
  <c r="CE108" i="1"/>
  <c r="CP108" i="1"/>
  <c r="BZ108" i="1"/>
  <c r="CK108" i="1"/>
  <c r="CZ108" i="1"/>
  <c r="CN108" i="1"/>
  <c r="CW111" i="1"/>
  <c r="CG111" i="1"/>
  <c r="CV111" i="1"/>
  <c r="CF111" i="1"/>
  <c r="CU111" i="1"/>
  <c r="CE111" i="1"/>
  <c r="CL111" i="1"/>
  <c r="CX111" i="1"/>
  <c r="CN90" i="1"/>
  <c r="BX90" i="1"/>
  <c r="CM90" i="1"/>
  <c r="CW90" i="1"/>
  <c r="CG90" i="1"/>
  <c r="CT90" i="1"/>
  <c r="CP90" i="1"/>
  <c r="CM112" i="1"/>
  <c r="CX112" i="1"/>
  <c r="CH112" i="1"/>
  <c r="CS112" i="1"/>
  <c r="CC112" i="1"/>
  <c r="CN112" i="1"/>
  <c r="CZ112" i="1"/>
  <c r="CN66" i="1"/>
  <c r="BX66" i="1"/>
  <c r="CM66" i="1"/>
  <c r="CW66" i="1"/>
  <c r="CG66" i="1"/>
  <c r="CX66" i="1"/>
  <c r="BZ66" i="1"/>
  <c r="CO119" i="1"/>
  <c r="BY119" i="1"/>
  <c r="CN119" i="1"/>
  <c r="BX119" i="1"/>
  <c r="CM119" i="1"/>
  <c r="CP119" i="1"/>
  <c r="CD119" i="1"/>
  <c r="CT73" i="1"/>
  <c r="CD73" i="1"/>
  <c r="CO73" i="1"/>
  <c r="BY73" i="1"/>
  <c r="CM73" i="1"/>
  <c r="CZ73" i="1"/>
  <c r="CB73" i="1"/>
  <c r="CN64" i="1"/>
  <c r="BX64" i="1"/>
  <c r="CM64" i="1"/>
  <c r="CW64" i="1"/>
  <c r="CG64" i="1"/>
  <c r="CH64" i="1"/>
  <c r="CL64" i="1"/>
  <c r="CZ72" i="1"/>
  <c r="CJ72" i="1"/>
  <c r="CY72" i="1"/>
  <c r="CI72" i="1"/>
  <c r="CS72" i="1"/>
  <c r="CC72" i="1"/>
  <c r="CP72" i="1"/>
  <c r="BZ72" i="1"/>
  <c r="CV96" i="1"/>
  <c r="CF96" i="1"/>
  <c r="CU96" i="1"/>
  <c r="CE96" i="1"/>
  <c r="CO96" i="1"/>
  <c r="BY96" i="1"/>
  <c r="CT96" i="1"/>
  <c r="CY116" i="1"/>
  <c r="CI116" i="1"/>
  <c r="CT116" i="1"/>
  <c r="CD116" i="1"/>
  <c r="CO116" i="1"/>
  <c r="BY116" i="1"/>
  <c r="CF116" i="1"/>
  <c r="CB116" i="1"/>
  <c r="CN104" i="1"/>
  <c r="BX104" i="1"/>
  <c r="CM104" i="1"/>
  <c r="CW104" i="1"/>
  <c r="CG104" i="1"/>
  <c r="CH104" i="1"/>
  <c r="BZ104" i="1"/>
  <c r="CQ90" i="1"/>
  <c r="CD90" i="1"/>
  <c r="CQ112" i="1"/>
  <c r="CG112" i="1"/>
  <c r="CQ66" i="1"/>
  <c r="CP66" i="1"/>
  <c r="CB119" i="1"/>
  <c r="CX73" i="1"/>
  <c r="CQ73" i="1"/>
  <c r="CA64" i="1"/>
  <c r="CM72" i="1"/>
  <c r="CL72" i="1"/>
  <c r="CJ96" i="1"/>
  <c r="CC96" i="1"/>
  <c r="CX116" i="1"/>
  <c r="CV116" i="1"/>
  <c r="CQ104" i="1"/>
  <c r="CP104" i="1"/>
  <c r="CT85" i="1"/>
  <c r="CD85" i="1"/>
  <c r="CO85" i="1"/>
  <c r="BY85" i="1"/>
  <c r="CM85" i="1"/>
  <c r="CR85" i="1"/>
  <c r="BX85" i="1"/>
  <c r="CL95" i="1"/>
  <c r="CW95" i="1"/>
  <c r="CG95" i="1"/>
  <c r="CU95" i="1"/>
  <c r="CE95" i="1"/>
  <c r="CR95" i="1"/>
  <c r="CJ95" i="1"/>
  <c r="CV88" i="1"/>
  <c r="CF88" i="1"/>
  <c r="CU88" i="1"/>
  <c r="CE88" i="1"/>
  <c r="CO88" i="1"/>
  <c r="BY88" i="1"/>
  <c r="CD88" i="1"/>
  <c r="CP77" i="1"/>
  <c r="BZ77" i="1"/>
  <c r="CK77" i="1"/>
  <c r="CY77" i="1"/>
  <c r="CI77" i="1"/>
  <c r="CB77" i="1"/>
  <c r="CV77" i="1"/>
  <c r="CZ102" i="1"/>
  <c r="CJ102" i="1"/>
  <c r="CY102" i="1"/>
  <c r="CI102" i="1"/>
  <c r="CS102" i="1"/>
  <c r="CC102" i="1"/>
  <c r="CL102" i="1"/>
  <c r="CH102" i="1"/>
  <c r="CV78" i="1"/>
  <c r="CF78" i="1"/>
  <c r="CU78" i="1"/>
  <c r="CE78" i="1"/>
  <c r="CO78" i="1"/>
  <c r="BY78" i="1"/>
  <c r="BZ78" i="1"/>
  <c r="CK127" i="1"/>
  <c r="CZ127" i="1"/>
  <c r="CJ127" i="1"/>
  <c r="CY127" i="1"/>
  <c r="CI127" i="1"/>
  <c r="BZ127" i="1"/>
  <c r="CH127" i="1"/>
  <c r="CP65" i="1"/>
  <c r="BZ65" i="1"/>
  <c r="CK65" i="1"/>
  <c r="CY65" i="1"/>
  <c r="CI65" i="1"/>
  <c r="CJ65" i="1"/>
  <c r="CB65" i="1"/>
  <c r="CX91" i="1"/>
  <c r="CH91" i="1"/>
  <c r="CS91" i="1"/>
  <c r="CC91" i="1"/>
  <c r="CQ91" i="1"/>
  <c r="CA91" i="1"/>
  <c r="CJ91" i="1"/>
  <c r="CF91" i="1"/>
  <c r="CO123" i="1"/>
  <c r="BY123" i="1"/>
  <c r="CN123" i="1"/>
  <c r="BX123" i="1"/>
  <c r="CM123" i="1"/>
  <c r="CX123" i="1"/>
  <c r="CL123" i="1"/>
  <c r="CA90" i="1"/>
  <c r="CA112" i="1"/>
  <c r="CB112" i="1"/>
  <c r="CA66" i="1"/>
  <c r="CS119" i="1"/>
  <c r="CQ119" i="1"/>
  <c r="CH73" i="1"/>
  <c r="CA73" i="1"/>
  <c r="CR64" i="1"/>
  <c r="CK64" i="1"/>
  <c r="CW72" i="1"/>
  <c r="CY96" i="1"/>
  <c r="BZ96" i="1"/>
  <c r="CH116" i="1"/>
  <c r="CR116" i="1"/>
  <c r="CA104" i="1"/>
  <c r="CD104" i="1"/>
  <c r="CP85" i="1"/>
  <c r="BZ85" i="1"/>
  <c r="CK85" i="1"/>
  <c r="CY85" i="1"/>
  <c r="CI85" i="1"/>
  <c r="CB85" i="1"/>
  <c r="CV85" i="1"/>
  <c r="CX95" i="1"/>
  <c r="CH95" i="1"/>
  <c r="CS95" i="1"/>
  <c r="CC95" i="1"/>
  <c r="CQ95" i="1"/>
  <c r="CA95" i="1"/>
  <c r="CB95" i="1"/>
  <c r="BX95" i="1"/>
  <c r="CR88" i="1"/>
  <c r="CB88" i="1"/>
  <c r="CQ88" i="1"/>
  <c r="CA88" i="1"/>
  <c r="CK88" i="1"/>
  <c r="CX88" i="1"/>
  <c r="BZ88" i="1"/>
  <c r="CL77" i="1"/>
  <c r="CW77" i="1"/>
  <c r="CG77" i="1"/>
  <c r="CU77" i="1"/>
  <c r="CE77" i="1"/>
  <c r="CZ77" i="1"/>
  <c r="CF77" i="1"/>
  <c r="CV102" i="1"/>
  <c r="CF102" i="1"/>
  <c r="CU102" i="1"/>
  <c r="CE102" i="1"/>
  <c r="CO102" i="1"/>
  <c r="BY102" i="1"/>
  <c r="CP102" i="1"/>
  <c r="CR78" i="1"/>
  <c r="CB78" i="1"/>
  <c r="CQ78" i="1"/>
  <c r="CA78" i="1"/>
  <c r="CK78" i="1"/>
  <c r="CT78" i="1"/>
  <c r="CX78" i="1"/>
  <c r="CW127" i="1"/>
  <c r="CG127" i="1"/>
  <c r="CV127" i="1"/>
  <c r="CF127" i="1"/>
  <c r="CU127" i="1"/>
  <c r="CE127" i="1"/>
  <c r="CL127" i="1"/>
  <c r="CX127" i="1"/>
  <c r="CL65" i="1"/>
  <c r="CW65" i="1"/>
  <c r="CG65" i="1"/>
  <c r="CU65" i="1"/>
  <c r="CE65" i="1"/>
  <c r="CR65" i="1"/>
  <c r="CN65" i="1"/>
  <c r="CT91" i="1"/>
  <c r="CD91" i="1"/>
  <c r="CO91" i="1"/>
  <c r="BY91" i="1"/>
  <c r="CM91" i="1"/>
  <c r="CN91" i="1"/>
  <c r="CV91" i="1"/>
  <c r="CK123" i="1"/>
  <c r="CZ123" i="1"/>
  <c r="CJ123" i="1"/>
  <c r="CY123" i="1"/>
  <c r="CI123" i="1"/>
  <c r="CH123" i="1"/>
  <c r="CP123" i="1"/>
  <c r="CO137" i="1"/>
  <c r="BY137" i="1"/>
  <c r="CN137" i="1"/>
  <c r="BX137" i="1"/>
  <c r="CM137" i="1"/>
  <c r="CT137" i="1"/>
  <c r="CX137" i="1"/>
  <c r="CQ120" i="1"/>
  <c r="CA120" i="1"/>
  <c r="CL120" i="1"/>
  <c r="CW120" i="1"/>
  <c r="CG120" i="1"/>
  <c r="CB120" i="1"/>
  <c r="CF120" i="1"/>
  <c r="CQ132" i="1"/>
  <c r="CA132" i="1"/>
  <c r="CL132" i="1"/>
  <c r="CW132" i="1"/>
  <c r="CG132" i="1"/>
  <c r="CJ132" i="1"/>
  <c r="BX132" i="1"/>
  <c r="CP103" i="1"/>
  <c r="BZ103" i="1"/>
  <c r="CK103" i="1"/>
  <c r="CY103" i="1"/>
  <c r="CI103" i="1"/>
  <c r="CF103" i="1"/>
  <c r="CZ103" i="1"/>
  <c r="CT69" i="1"/>
  <c r="CD69" i="1"/>
  <c r="CO69" i="1"/>
  <c r="BY69" i="1"/>
  <c r="CM69" i="1"/>
  <c r="CR69" i="1"/>
  <c r="BX69" i="1"/>
  <c r="CR90" i="1"/>
  <c r="CK90" i="1"/>
  <c r="CL112" i="1"/>
  <c r="CF112" i="1"/>
  <c r="CR66" i="1"/>
  <c r="CK66" i="1"/>
  <c r="CC119" i="1"/>
  <c r="CA119" i="1"/>
  <c r="CS73" i="1"/>
  <c r="CF73" i="1"/>
  <c r="CB64" i="1"/>
  <c r="CX64" i="1"/>
  <c r="CN72" i="1"/>
  <c r="CG72" i="1"/>
  <c r="CI96" i="1"/>
  <c r="CP96" i="1"/>
  <c r="CS116" i="1"/>
  <c r="CR104" i="1"/>
  <c r="CK104" i="1"/>
  <c r="CL104" i="1"/>
  <c r="CL85" i="1"/>
  <c r="CW85" i="1"/>
  <c r="CG85" i="1"/>
  <c r="CU85" i="1"/>
  <c r="CE85" i="1"/>
  <c r="CZ85" i="1"/>
  <c r="CF85" i="1"/>
  <c r="CT95" i="1"/>
  <c r="CD95" i="1"/>
  <c r="CO95" i="1"/>
  <c r="BY95" i="1"/>
  <c r="CM95" i="1"/>
  <c r="CV95" i="1"/>
  <c r="CN95" i="1"/>
  <c r="CN88" i="1"/>
  <c r="BX88" i="1"/>
  <c r="CM88" i="1"/>
  <c r="CW88" i="1"/>
  <c r="CG88" i="1"/>
  <c r="CH88" i="1"/>
  <c r="CL88" i="1"/>
  <c r="CX77" i="1"/>
  <c r="CH77" i="1"/>
  <c r="CS77" i="1"/>
  <c r="CC77" i="1"/>
  <c r="CQ77" i="1"/>
  <c r="CA77" i="1"/>
  <c r="CN77" i="1"/>
  <c r="CJ77" i="1"/>
  <c r="CR102" i="1"/>
  <c r="CB102" i="1"/>
  <c r="CQ102" i="1"/>
  <c r="CA102" i="1"/>
  <c r="CK102" i="1"/>
  <c r="CT102" i="1"/>
  <c r="BZ102" i="1"/>
  <c r="CN78" i="1"/>
  <c r="BX78" i="1"/>
  <c r="CM78" i="1"/>
  <c r="CW78" i="1"/>
  <c r="CG78" i="1"/>
  <c r="CD78" i="1"/>
  <c r="CH78" i="1"/>
  <c r="CS127" i="1"/>
  <c r="CC127" i="1"/>
  <c r="CR127" i="1"/>
  <c r="CB127" i="1"/>
  <c r="CQ127" i="1"/>
  <c r="CA127" i="1"/>
  <c r="CT127" i="1"/>
  <c r="CX65" i="1"/>
  <c r="CH65" i="1"/>
  <c r="CS65" i="1"/>
  <c r="CC65" i="1"/>
  <c r="CQ65" i="1"/>
  <c r="CA65" i="1"/>
  <c r="CV65" i="1"/>
  <c r="BX65" i="1"/>
  <c r="CP91" i="1"/>
  <c r="BZ91" i="1"/>
  <c r="CK91" i="1"/>
  <c r="CY91" i="1"/>
  <c r="CI91" i="1"/>
  <c r="BX91" i="1"/>
  <c r="CR91" i="1"/>
  <c r="CW123" i="1"/>
  <c r="CG123" i="1"/>
  <c r="CV123" i="1"/>
  <c r="CF123" i="1"/>
  <c r="CU123" i="1"/>
  <c r="CE123" i="1"/>
  <c r="CT123" i="1"/>
  <c r="BZ123" i="1"/>
  <c r="CK137" i="1"/>
  <c r="CZ137" i="1"/>
  <c r="CJ137" i="1"/>
  <c r="CY137" i="1"/>
  <c r="CI137" i="1"/>
  <c r="CD137" i="1"/>
  <c r="CH137" i="1"/>
  <c r="CM120" i="1"/>
  <c r="CX120" i="1"/>
  <c r="CH120" i="1"/>
  <c r="CS120" i="1"/>
  <c r="CC120" i="1"/>
  <c r="CN120" i="1"/>
  <c r="CZ120" i="1"/>
  <c r="CM132" i="1"/>
  <c r="CX132" i="1"/>
  <c r="CH132" i="1"/>
  <c r="CS132" i="1"/>
  <c r="CC132" i="1"/>
  <c r="CV132" i="1"/>
  <c r="CR132" i="1"/>
  <c r="CL103" i="1"/>
  <c r="CW103" i="1"/>
  <c r="CG103" i="1"/>
  <c r="CU103" i="1"/>
  <c r="CE103" i="1"/>
  <c r="BX103" i="1"/>
  <c r="CJ103" i="1"/>
  <c r="CP69" i="1"/>
  <c r="BZ69" i="1"/>
  <c r="CK69" i="1"/>
  <c r="CY69" i="1"/>
  <c r="CI69" i="1"/>
  <c r="CB69" i="1"/>
  <c r="CB90" i="1"/>
  <c r="CL90" i="1"/>
  <c r="CW112" i="1"/>
  <c r="CB66" i="1"/>
  <c r="CL66" i="1"/>
  <c r="CR119" i="1"/>
  <c r="CT119" i="1"/>
  <c r="CC73" i="1"/>
  <c r="CR73" i="1"/>
  <c r="CQ64" i="1"/>
  <c r="CD64" i="1"/>
  <c r="BX72" i="1"/>
  <c r="CH72" i="1"/>
  <c r="CZ96" i="1"/>
  <c r="CS96" i="1"/>
  <c r="CM116" i="1"/>
  <c r="CC116" i="1"/>
  <c r="CB104" i="1"/>
  <c r="CX104" i="1"/>
  <c r="CX85" i="1"/>
  <c r="CH85" i="1"/>
  <c r="CS85" i="1"/>
  <c r="CC85" i="1"/>
  <c r="CQ85" i="1"/>
  <c r="CA85" i="1"/>
  <c r="CN85" i="1"/>
  <c r="CJ85" i="1"/>
  <c r="CP95" i="1"/>
  <c r="BZ95" i="1"/>
  <c r="CK95" i="1"/>
  <c r="CY95" i="1"/>
  <c r="CI95" i="1"/>
  <c r="CF95" i="1"/>
  <c r="CZ95" i="1"/>
  <c r="CZ88" i="1"/>
  <c r="CJ88" i="1"/>
  <c r="CY88" i="1"/>
  <c r="CI88" i="1"/>
  <c r="CS88" i="1"/>
  <c r="CC88" i="1"/>
  <c r="CT88" i="1"/>
  <c r="CP88" i="1"/>
  <c r="CT77" i="1"/>
  <c r="CD77" i="1"/>
  <c r="CO77" i="1"/>
  <c r="BY77" i="1"/>
  <c r="CM77" i="1"/>
  <c r="CR77" i="1"/>
  <c r="BX77" i="1"/>
  <c r="CN102" i="1"/>
  <c r="BX102" i="1"/>
  <c r="CM102" i="1"/>
  <c r="CW102" i="1"/>
  <c r="CG102" i="1"/>
  <c r="CD102" i="1"/>
  <c r="CX102" i="1"/>
  <c r="CZ78" i="1"/>
  <c r="CJ78" i="1"/>
  <c r="CY78" i="1"/>
  <c r="CI78" i="1"/>
  <c r="CS78" i="1"/>
  <c r="CC78" i="1"/>
  <c r="CP78" i="1"/>
  <c r="CL78" i="1"/>
  <c r="CO127" i="1"/>
  <c r="BY127" i="1"/>
  <c r="CN127" i="1"/>
  <c r="BX127" i="1"/>
  <c r="CM127" i="1"/>
  <c r="CP127" i="1"/>
  <c r="CD127" i="1"/>
  <c r="CT65" i="1"/>
  <c r="CD65" i="1"/>
  <c r="CO65" i="1"/>
  <c r="BY65" i="1"/>
  <c r="CM65" i="1"/>
  <c r="CZ65" i="1"/>
  <c r="CF65" i="1"/>
  <c r="CL91" i="1"/>
  <c r="CW91" i="1"/>
  <c r="CG91" i="1"/>
  <c r="CU91" i="1"/>
  <c r="CE91" i="1"/>
  <c r="CZ91" i="1"/>
  <c r="CB91" i="1"/>
  <c r="CC123" i="1"/>
  <c r="CA123" i="1"/>
  <c r="CG137" i="1"/>
  <c r="CF137" i="1"/>
  <c r="CE137" i="1"/>
  <c r="CL137" i="1"/>
  <c r="CY120" i="1"/>
  <c r="CT120" i="1"/>
  <c r="CO120" i="1"/>
  <c r="BX120" i="1"/>
  <c r="CI132" i="1"/>
  <c r="CD132" i="1"/>
  <c r="BY132" i="1"/>
  <c r="CB132" i="1"/>
  <c r="CX103" i="1"/>
  <c r="CS103" i="1"/>
  <c r="CQ103" i="1"/>
  <c r="CR103" i="1"/>
  <c r="CL69" i="1"/>
  <c r="CG69" i="1"/>
  <c r="CE69" i="1"/>
  <c r="CZ69" i="1"/>
  <c r="CO117" i="1"/>
  <c r="BY117" i="1"/>
  <c r="CN117" i="1"/>
  <c r="BX117" i="1"/>
  <c r="CM117" i="1"/>
  <c r="CL117" i="1"/>
  <c r="BZ117" i="1"/>
  <c r="CX89" i="1"/>
  <c r="CH89" i="1"/>
  <c r="CS89" i="1"/>
  <c r="CC89" i="1"/>
  <c r="CQ89" i="1"/>
  <c r="CA89" i="1"/>
  <c r="CV89" i="1"/>
  <c r="CR89" i="1"/>
  <c r="CQ130" i="1"/>
  <c r="CA130" i="1"/>
  <c r="CL130" i="1"/>
  <c r="CW130" i="1"/>
  <c r="CG130" i="1"/>
  <c r="CF130" i="1"/>
  <c r="CJ130" i="1"/>
  <c r="CP63" i="1"/>
  <c r="BZ63" i="1"/>
  <c r="CK63" i="1"/>
  <c r="CY63" i="1"/>
  <c r="CI63" i="1"/>
  <c r="CF63" i="1"/>
  <c r="CZ63" i="1"/>
  <c r="CY140" i="1"/>
  <c r="CI140" i="1"/>
  <c r="CT140" i="1"/>
  <c r="CD140" i="1"/>
  <c r="CO140" i="1"/>
  <c r="BY140" i="1"/>
  <c r="CF140" i="1"/>
  <c r="CB140" i="1"/>
  <c r="CW141" i="1"/>
  <c r="CG141" i="1"/>
  <c r="CV141" i="1"/>
  <c r="CF141" i="1"/>
  <c r="CU141" i="1"/>
  <c r="CE141" i="1"/>
  <c r="CH141" i="1"/>
  <c r="CT141" i="1"/>
  <c r="CO133" i="1"/>
  <c r="BY133" i="1"/>
  <c r="CN133" i="1"/>
  <c r="BX133" i="1"/>
  <c r="CM133" i="1"/>
  <c r="CL133" i="1"/>
  <c r="BZ133" i="1"/>
  <c r="CR80" i="1"/>
  <c r="CB80" i="1"/>
  <c r="CQ80" i="1"/>
  <c r="CA80" i="1"/>
  <c r="CK80" i="1"/>
  <c r="CX80" i="1"/>
  <c r="CP80" i="1"/>
  <c r="CN76" i="1"/>
  <c r="BX76" i="1"/>
  <c r="CM76" i="1"/>
  <c r="CW76" i="1"/>
  <c r="CG76" i="1"/>
  <c r="BZ76" i="1"/>
  <c r="CT76" i="1"/>
  <c r="CV92" i="1"/>
  <c r="CF92" i="1"/>
  <c r="CU92" i="1"/>
  <c r="CE92" i="1"/>
  <c r="CO92" i="1"/>
  <c r="BY92" i="1"/>
  <c r="CL92" i="1"/>
  <c r="CZ94" i="1"/>
  <c r="CJ94" i="1"/>
  <c r="CY94" i="1"/>
  <c r="CI94" i="1"/>
  <c r="CS94" i="1"/>
  <c r="CC94" i="1"/>
  <c r="CL94" i="1"/>
  <c r="CH94" i="1"/>
  <c r="CV86" i="1"/>
  <c r="CF86" i="1"/>
  <c r="CU86" i="1"/>
  <c r="CE86" i="1"/>
  <c r="CO86" i="1"/>
  <c r="BY86" i="1"/>
  <c r="BZ86" i="1"/>
  <c r="CL99" i="1"/>
  <c r="CW99" i="1"/>
  <c r="CG99" i="1"/>
  <c r="CU99" i="1"/>
  <c r="CE99" i="1"/>
  <c r="CF99" i="1"/>
  <c r="CB99" i="1"/>
  <c r="CU136" i="1"/>
  <c r="CE136" i="1"/>
  <c r="CP136" i="1"/>
  <c r="BZ136" i="1"/>
  <c r="CK136" i="1"/>
  <c r="CR136" i="1"/>
  <c r="CV136" i="1"/>
  <c r="CV105" i="1"/>
  <c r="CQ105" i="1"/>
  <c r="CH105" i="1"/>
  <c r="CK105" i="1"/>
  <c r="CX105" i="1"/>
  <c r="CA105" i="1"/>
  <c r="CO105" i="1"/>
  <c r="CR123" i="1"/>
  <c r="CD123" i="1"/>
  <c r="CC137" i="1"/>
  <c r="CB137" i="1"/>
  <c r="CA137" i="1"/>
  <c r="CU120" i="1"/>
  <c r="CP120" i="1"/>
  <c r="CK120" i="1"/>
  <c r="CV120" i="1"/>
  <c r="CE132" i="1"/>
  <c r="BZ132" i="1"/>
  <c r="CZ132" i="1"/>
  <c r="CT103" i="1"/>
  <c r="CO103" i="1"/>
  <c r="CM103" i="1"/>
  <c r="CB103" i="1"/>
  <c r="CH69" i="1"/>
  <c r="CC69" i="1"/>
  <c r="CA69" i="1"/>
  <c r="CV69" i="1"/>
  <c r="CK117" i="1"/>
  <c r="CZ117" i="1"/>
  <c r="CJ117" i="1"/>
  <c r="CY117" i="1"/>
  <c r="CI117" i="1"/>
  <c r="CX117" i="1"/>
  <c r="CT117" i="1"/>
  <c r="CT89" i="1"/>
  <c r="CD89" i="1"/>
  <c r="CO89" i="1"/>
  <c r="BY89" i="1"/>
  <c r="CM89" i="1"/>
  <c r="CZ89" i="1"/>
  <c r="CF89" i="1"/>
  <c r="CM130" i="1"/>
  <c r="CX130" i="1"/>
  <c r="CH130" i="1"/>
  <c r="CS130" i="1"/>
  <c r="CC130" i="1"/>
  <c r="CR130" i="1"/>
  <c r="CN130" i="1"/>
  <c r="CL63" i="1"/>
  <c r="CW63" i="1"/>
  <c r="CG63" i="1"/>
  <c r="CU63" i="1"/>
  <c r="CE63" i="1"/>
  <c r="CR63" i="1"/>
  <c r="CJ63" i="1"/>
  <c r="CU140" i="1"/>
  <c r="CE140" i="1"/>
  <c r="CP140" i="1"/>
  <c r="BZ140" i="1"/>
  <c r="CK140" i="1"/>
  <c r="CZ140" i="1"/>
  <c r="CN140" i="1"/>
  <c r="CS141" i="1"/>
  <c r="CC141" i="1"/>
  <c r="CR141" i="1"/>
  <c r="CB141" i="1"/>
  <c r="CQ141" i="1"/>
  <c r="CA141" i="1"/>
  <c r="CP141" i="1"/>
  <c r="CK133" i="1"/>
  <c r="CZ133" i="1"/>
  <c r="CJ133" i="1"/>
  <c r="CY133" i="1"/>
  <c r="CI133" i="1"/>
  <c r="CX133" i="1"/>
  <c r="CT133" i="1"/>
  <c r="CN80" i="1"/>
  <c r="BX80" i="1"/>
  <c r="CM80" i="1"/>
  <c r="CW80" i="1"/>
  <c r="CG80" i="1"/>
  <c r="CH80" i="1"/>
  <c r="CL80" i="1"/>
  <c r="CZ76" i="1"/>
  <c r="CJ76" i="1"/>
  <c r="CY76" i="1"/>
  <c r="CI76" i="1"/>
  <c r="CS76" i="1"/>
  <c r="CC76" i="1"/>
  <c r="CH76" i="1"/>
  <c r="CD76" i="1"/>
  <c r="CR92" i="1"/>
  <c r="CB92" i="1"/>
  <c r="CQ92" i="1"/>
  <c r="CA92" i="1"/>
  <c r="CK92" i="1"/>
  <c r="CP92" i="1"/>
  <c r="CX92" i="1"/>
  <c r="CV94" i="1"/>
  <c r="CF94" i="1"/>
  <c r="CU94" i="1"/>
  <c r="CE94" i="1"/>
  <c r="CO94" i="1"/>
  <c r="BY94" i="1"/>
  <c r="CP94" i="1"/>
  <c r="CR86" i="1"/>
  <c r="CB86" i="1"/>
  <c r="CQ86" i="1"/>
  <c r="CA86" i="1"/>
  <c r="CK86" i="1"/>
  <c r="CT86" i="1"/>
  <c r="CL86" i="1"/>
  <c r="CX99" i="1"/>
  <c r="CH99" i="1"/>
  <c r="CS99" i="1"/>
  <c r="CC99" i="1"/>
  <c r="CQ99" i="1"/>
  <c r="CA99" i="1"/>
  <c r="CZ99" i="1"/>
  <c r="CV99" i="1"/>
  <c r="CQ136" i="1"/>
  <c r="CA136" i="1"/>
  <c r="CL136" i="1"/>
  <c r="CW136" i="1"/>
  <c r="CG136" i="1"/>
  <c r="CB136" i="1"/>
  <c r="CF136" i="1"/>
  <c r="CW105" i="1"/>
  <c r="CR105" i="1"/>
  <c r="CM105" i="1"/>
  <c r="CD105" i="1"/>
  <c r="CG105" i="1"/>
  <c r="CN105" i="1"/>
  <c r="CJ105" i="1"/>
  <c r="CB123" i="1"/>
  <c r="CW137" i="1"/>
  <c r="CV137" i="1"/>
  <c r="CU137" i="1"/>
  <c r="CP137" i="1"/>
  <c r="CI120" i="1"/>
  <c r="CD120" i="1"/>
  <c r="BY120" i="1"/>
  <c r="CJ120" i="1"/>
  <c r="CY132" i="1"/>
  <c r="CT132" i="1"/>
  <c r="CO132" i="1"/>
  <c r="CF132" i="1"/>
  <c r="CH103" i="1"/>
  <c r="CC103" i="1"/>
  <c r="CA103" i="1"/>
  <c r="CN103" i="1"/>
  <c r="CW69" i="1"/>
  <c r="CU69" i="1"/>
  <c r="CJ69" i="1"/>
  <c r="CF69" i="1"/>
  <c r="CW117" i="1"/>
  <c r="CG117" i="1"/>
  <c r="CV117" i="1"/>
  <c r="CF117" i="1"/>
  <c r="CU117" i="1"/>
  <c r="CE117" i="1"/>
  <c r="CH117" i="1"/>
  <c r="CD117" i="1"/>
  <c r="CP89" i="1"/>
  <c r="BZ89" i="1"/>
  <c r="CK89" i="1"/>
  <c r="CY89" i="1"/>
  <c r="CI89" i="1"/>
  <c r="CJ89" i="1"/>
  <c r="CN89" i="1"/>
  <c r="CY130" i="1"/>
  <c r="CI130" i="1"/>
  <c r="CT130" i="1"/>
  <c r="CD130" i="1"/>
  <c r="CO130" i="1"/>
  <c r="BY130" i="1"/>
  <c r="CB130" i="1"/>
  <c r="BX130" i="1"/>
  <c r="CX63" i="1"/>
  <c r="CH63" i="1"/>
  <c r="CS63" i="1"/>
  <c r="CC63" i="1"/>
  <c r="CQ63" i="1"/>
  <c r="CA63" i="1"/>
  <c r="CB63" i="1"/>
  <c r="BX63" i="1"/>
  <c r="CQ140" i="1"/>
  <c r="CA140" i="1"/>
  <c r="CL140" i="1"/>
  <c r="CW140" i="1"/>
  <c r="CG140" i="1"/>
  <c r="CJ140" i="1"/>
  <c r="BX140" i="1"/>
  <c r="CO141" i="1"/>
  <c r="BY141" i="1"/>
  <c r="CN141" i="1"/>
  <c r="BX141" i="1"/>
  <c r="CM141" i="1"/>
  <c r="CL141" i="1"/>
  <c r="BZ141" i="1"/>
  <c r="CW133" i="1"/>
  <c r="CG133" i="1"/>
  <c r="CV133" i="1"/>
  <c r="CF133" i="1"/>
  <c r="CU133" i="1"/>
  <c r="CE133" i="1"/>
  <c r="CH133" i="1"/>
  <c r="CD133" i="1"/>
  <c r="CZ80" i="1"/>
  <c r="CJ80" i="1"/>
  <c r="CY80" i="1"/>
  <c r="CI80" i="1"/>
  <c r="CS80" i="1"/>
  <c r="CC80" i="1"/>
  <c r="CT80" i="1"/>
  <c r="BZ80" i="1"/>
  <c r="CV76" i="1"/>
  <c r="CF76" i="1"/>
  <c r="CU76" i="1"/>
  <c r="CE76" i="1"/>
  <c r="CO76" i="1"/>
  <c r="BY76" i="1"/>
  <c r="CL76" i="1"/>
  <c r="CN92" i="1"/>
  <c r="BX92" i="1"/>
  <c r="CM92" i="1"/>
  <c r="CW92" i="1"/>
  <c r="CG92" i="1"/>
  <c r="BZ92" i="1"/>
  <c r="CT92" i="1"/>
  <c r="CR94" i="1"/>
  <c r="CB94" i="1"/>
  <c r="CQ94" i="1"/>
  <c r="CA94" i="1"/>
  <c r="CK94" i="1"/>
  <c r="CT94" i="1"/>
  <c r="BZ94" i="1"/>
  <c r="CN86" i="1"/>
  <c r="BX86" i="1"/>
  <c r="CM86" i="1"/>
  <c r="CW86" i="1"/>
  <c r="CG86" i="1"/>
  <c r="CD86" i="1"/>
  <c r="CX86" i="1"/>
  <c r="CT99" i="1"/>
  <c r="CD99" i="1"/>
  <c r="CO99" i="1"/>
  <c r="BY99" i="1"/>
  <c r="CM99" i="1"/>
  <c r="CN99" i="1"/>
  <c r="CJ99" i="1"/>
  <c r="CM136" i="1"/>
  <c r="CX136" i="1"/>
  <c r="CH136" i="1"/>
  <c r="CS136" i="1"/>
  <c r="CC136" i="1"/>
  <c r="CN136" i="1"/>
  <c r="CZ136" i="1"/>
  <c r="CS105" i="1"/>
  <c r="CY105" i="1"/>
  <c r="CT105" i="1"/>
  <c r="BZ105" i="1"/>
  <c r="CC105" i="1"/>
  <c r="CI105" i="1"/>
  <c r="CF105" i="1"/>
  <c r="CS123" i="1"/>
  <c r="CQ123" i="1"/>
  <c r="CS137" i="1"/>
  <c r="CR137" i="1"/>
  <c r="CQ137" i="1"/>
  <c r="BZ137" i="1"/>
  <c r="CE120" i="1"/>
  <c r="BZ120" i="1"/>
  <c r="CR120" i="1"/>
  <c r="CU132" i="1"/>
  <c r="CP132" i="1"/>
  <c r="CK132" i="1"/>
  <c r="CN132" i="1"/>
  <c r="CD103" i="1"/>
  <c r="BY103" i="1"/>
  <c r="CV103" i="1"/>
  <c r="CX69" i="1"/>
  <c r="CS69" i="1"/>
  <c r="CQ69" i="1"/>
  <c r="CN69" i="1"/>
  <c r="CS117" i="1"/>
  <c r="CC117" i="1"/>
  <c r="CR117" i="1"/>
  <c r="CB117" i="1"/>
  <c r="CQ117" i="1"/>
  <c r="CA117" i="1"/>
  <c r="CP117" i="1"/>
  <c r="CL89" i="1"/>
  <c r="CW89" i="1"/>
  <c r="CG89" i="1"/>
  <c r="CU89" i="1"/>
  <c r="CE89" i="1"/>
  <c r="CB89" i="1"/>
  <c r="BX89" i="1"/>
  <c r="CU130" i="1"/>
  <c r="CE130" i="1"/>
  <c r="CP130" i="1"/>
  <c r="BZ130" i="1"/>
  <c r="CK130" i="1"/>
  <c r="CV130" i="1"/>
  <c r="CZ130" i="1"/>
  <c r="CD63" i="1"/>
  <c r="CV63" i="1"/>
  <c r="CX140" i="1"/>
  <c r="CV140" i="1"/>
  <c r="CY141" i="1"/>
  <c r="CB133" i="1"/>
  <c r="CF80" i="1"/>
  <c r="BY80" i="1"/>
  <c r="CR76" i="1"/>
  <c r="CK76" i="1"/>
  <c r="CZ92" i="1"/>
  <c r="CS92" i="1"/>
  <c r="CN94" i="1"/>
  <c r="CG94" i="1"/>
  <c r="CI86" i="1"/>
  <c r="CH86" i="1"/>
  <c r="CK99" i="1"/>
  <c r="CR99" i="1"/>
  <c r="CT136" i="1"/>
  <c r="BX136" i="1"/>
  <c r="CU105" i="1"/>
  <c r="CE105" i="1"/>
  <c r="CS135" i="1"/>
  <c r="CC135" i="1"/>
  <c r="CR135" i="1"/>
  <c r="CB135" i="1"/>
  <c r="CQ135" i="1"/>
  <c r="CA135" i="1"/>
  <c r="CT135" i="1"/>
  <c r="CY106" i="1"/>
  <c r="CI106" i="1"/>
  <c r="CT106" i="1"/>
  <c r="CD106" i="1"/>
  <c r="CO106" i="1"/>
  <c r="BY106" i="1"/>
  <c r="CB106" i="1"/>
  <c r="BX106" i="1"/>
  <c r="CP83" i="1"/>
  <c r="BZ83" i="1"/>
  <c r="CK83" i="1"/>
  <c r="CY83" i="1"/>
  <c r="CI83" i="1"/>
  <c r="BX83" i="1"/>
  <c r="CR83" i="1"/>
  <c r="CT81" i="1"/>
  <c r="CD81" i="1"/>
  <c r="CO81" i="1"/>
  <c r="BY81" i="1"/>
  <c r="CM81" i="1"/>
  <c r="CZ81" i="1"/>
  <c r="CF81" i="1"/>
  <c r="CM110" i="1"/>
  <c r="CX110" i="1"/>
  <c r="CH110" i="1"/>
  <c r="CS110" i="1"/>
  <c r="CC110" i="1"/>
  <c r="CZ110" i="1"/>
  <c r="CV110" i="1"/>
  <c r="CW143" i="1"/>
  <c r="CG143" i="1"/>
  <c r="CV143" i="1"/>
  <c r="CF143" i="1"/>
  <c r="CU143" i="1"/>
  <c r="CE143" i="1"/>
  <c r="CL143" i="1"/>
  <c r="CX143" i="1"/>
  <c r="CL97" i="1"/>
  <c r="CW97" i="1"/>
  <c r="CG97" i="1"/>
  <c r="CU97" i="1"/>
  <c r="CE97" i="1"/>
  <c r="CR97" i="1"/>
  <c r="CN97" i="1"/>
  <c r="CT67" i="1"/>
  <c r="CD67" i="1"/>
  <c r="CO67" i="1"/>
  <c r="BY67" i="1"/>
  <c r="CM67" i="1"/>
  <c r="CN67" i="1"/>
  <c r="CJ67" i="1"/>
  <c r="CU118" i="1"/>
  <c r="CE118" i="1"/>
  <c r="CP118" i="1"/>
  <c r="BZ118" i="1"/>
  <c r="CK118" i="1"/>
  <c r="CN118" i="1"/>
  <c r="CR118" i="1"/>
  <c r="CO63" i="1"/>
  <c r="CN63" i="1"/>
  <c r="CH140" i="1"/>
  <c r="CR140" i="1"/>
  <c r="CK141" i="1"/>
  <c r="CI141" i="1"/>
  <c r="CS133" i="1"/>
  <c r="CQ133" i="1"/>
  <c r="CU80" i="1"/>
  <c r="CD80" i="1"/>
  <c r="CB76" i="1"/>
  <c r="CP76" i="1"/>
  <c r="CJ92" i="1"/>
  <c r="CC92" i="1"/>
  <c r="BX94" i="1"/>
  <c r="CD94" i="1"/>
  <c r="CZ86" i="1"/>
  <c r="CS86" i="1"/>
  <c r="CY99" i="1"/>
  <c r="CD136" i="1"/>
  <c r="CJ136" i="1"/>
  <c r="CL105" i="1"/>
  <c r="CB105" i="1"/>
  <c r="CO135" i="1"/>
  <c r="BY135" i="1"/>
  <c r="CN135" i="1"/>
  <c r="BX135" i="1"/>
  <c r="CM135" i="1"/>
  <c r="CP135" i="1"/>
  <c r="CD135" i="1"/>
  <c r="CU106" i="1"/>
  <c r="CE106" i="1"/>
  <c r="CP106" i="1"/>
  <c r="BZ106" i="1"/>
  <c r="CK106" i="1"/>
  <c r="CV106" i="1"/>
  <c r="CZ106" i="1"/>
  <c r="CL83" i="1"/>
  <c r="CW83" i="1"/>
  <c r="CG83" i="1"/>
  <c r="CU83" i="1"/>
  <c r="CE83" i="1"/>
  <c r="CF83" i="1"/>
  <c r="CB83" i="1"/>
  <c r="CP81" i="1"/>
  <c r="BZ81" i="1"/>
  <c r="CK81" i="1"/>
  <c r="CY81" i="1"/>
  <c r="CI81" i="1"/>
  <c r="CJ81" i="1"/>
  <c r="CN81" i="1"/>
  <c r="CY110" i="1"/>
  <c r="CI110" i="1"/>
  <c r="CT110" i="1"/>
  <c r="CD110" i="1"/>
  <c r="CO110" i="1"/>
  <c r="BY110" i="1"/>
  <c r="CJ110" i="1"/>
  <c r="CF110" i="1"/>
  <c r="CS143" i="1"/>
  <c r="CC143" i="1"/>
  <c r="CR143" i="1"/>
  <c r="CB143" i="1"/>
  <c r="CQ143" i="1"/>
  <c r="CA143" i="1"/>
  <c r="CT143" i="1"/>
  <c r="CX97" i="1"/>
  <c r="CH97" i="1"/>
  <c r="CS97" i="1"/>
  <c r="CC97" i="1"/>
  <c r="CQ97" i="1"/>
  <c r="CA97" i="1"/>
  <c r="CV97" i="1"/>
  <c r="BX97" i="1"/>
  <c r="CP67" i="1"/>
  <c r="BZ67" i="1"/>
  <c r="CK67" i="1"/>
  <c r="CY67" i="1"/>
  <c r="CI67" i="1"/>
  <c r="BX67" i="1"/>
  <c r="CV67" i="1"/>
  <c r="CQ118" i="1"/>
  <c r="CA118" i="1"/>
  <c r="CL118" i="1"/>
  <c r="CW118" i="1"/>
  <c r="CG118" i="1"/>
  <c r="BX118" i="1"/>
  <c r="CB118" i="1"/>
  <c r="CW129" i="1"/>
  <c r="CG129" i="1"/>
  <c r="CV129" i="1"/>
  <c r="CF129" i="1"/>
  <c r="CU129" i="1"/>
  <c r="CE129" i="1"/>
  <c r="CP129" i="1"/>
  <c r="CL129" i="1"/>
  <c r="CY114" i="1"/>
  <c r="CI114" i="1"/>
  <c r="CT114" i="1"/>
  <c r="CD114" i="1"/>
  <c r="CO114" i="1"/>
  <c r="BY114" i="1"/>
  <c r="CB114" i="1"/>
  <c r="BX114" i="1"/>
  <c r="CY146" i="1"/>
  <c r="CI146" i="1"/>
  <c r="CT146" i="1"/>
  <c r="CD146" i="1"/>
  <c r="CO146" i="1"/>
  <c r="BY146" i="1"/>
  <c r="CB146" i="1"/>
  <c r="BX146" i="1"/>
  <c r="CW125" i="1"/>
  <c r="CG125" i="1"/>
  <c r="CV125" i="1"/>
  <c r="CF125" i="1"/>
  <c r="CU125" i="1"/>
  <c r="CE125" i="1"/>
  <c r="CH125" i="1"/>
  <c r="CD125" i="1"/>
  <c r="CR84" i="1"/>
  <c r="CB84" i="1"/>
  <c r="CQ84" i="1"/>
  <c r="CA84" i="1"/>
  <c r="CK84" i="1"/>
  <c r="BY63" i="1"/>
  <c r="CS140" i="1"/>
  <c r="CZ141" i="1"/>
  <c r="CX141" i="1"/>
  <c r="CC133" i="1"/>
  <c r="CA133" i="1"/>
  <c r="CE80" i="1"/>
  <c r="CQ76" i="1"/>
  <c r="CX76" i="1"/>
  <c r="CY92" i="1"/>
  <c r="CH92" i="1"/>
  <c r="CM94" i="1"/>
  <c r="CX94" i="1"/>
  <c r="CJ86" i="1"/>
  <c r="CC86" i="1"/>
  <c r="CP99" i="1"/>
  <c r="CI99" i="1"/>
  <c r="CY136" i="1"/>
  <c r="CO136" i="1"/>
  <c r="CP105" i="1"/>
  <c r="BX105" i="1"/>
  <c r="CK135" i="1"/>
  <c r="CZ135" i="1"/>
  <c r="CJ135" i="1"/>
  <c r="CY135" i="1"/>
  <c r="CI135" i="1"/>
  <c r="BZ135" i="1"/>
  <c r="CX135" i="1"/>
  <c r="CQ106" i="1"/>
  <c r="CA106" i="1"/>
  <c r="CL106" i="1"/>
  <c r="CW106" i="1"/>
  <c r="CG106" i="1"/>
  <c r="CF106" i="1"/>
  <c r="CJ106" i="1"/>
  <c r="CX83" i="1"/>
  <c r="CH83" i="1"/>
  <c r="CS83" i="1"/>
  <c r="CC83" i="1"/>
  <c r="CQ83" i="1"/>
  <c r="CA83" i="1"/>
  <c r="CZ83" i="1"/>
  <c r="CV83" i="1"/>
  <c r="CL81" i="1"/>
  <c r="CW81" i="1"/>
  <c r="CG81" i="1"/>
  <c r="CU81" i="1"/>
  <c r="CE81" i="1"/>
  <c r="CB81" i="1"/>
  <c r="BX81" i="1"/>
  <c r="CU110" i="1"/>
  <c r="CE110" i="1"/>
  <c r="CP110" i="1"/>
  <c r="BZ110" i="1"/>
  <c r="CK110" i="1"/>
  <c r="CN110" i="1"/>
  <c r="CR110" i="1"/>
  <c r="CT63" i="1"/>
  <c r="CM63" i="1"/>
  <c r="CM140" i="1"/>
  <c r="CC140" i="1"/>
  <c r="CJ141" i="1"/>
  <c r="CD141" i="1"/>
  <c r="CR133" i="1"/>
  <c r="CP133" i="1"/>
  <c r="CV80" i="1"/>
  <c r="CO80" i="1"/>
  <c r="CA76" i="1"/>
  <c r="CI92" i="1"/>
  <c r="CD92" i="1"/>
  <c r="CW94" i="1"/>
  <c r="CY86" i="1"/>
  <c r="CP86" i="1"/>
  <c r="BZ99" i="1"/>
  <c r="BX99" i="1"/>
  <c r="CI136" i="1"/>
  <c r="BY136" i="1"/>
  <c r="CZ105" i="1"/>
  <c r="BY105" i="1"/>
  <c r="CW135" i="1"/>
  <c r="CG135" i="1"/>
  <c r="CV135" i="1"/>
  <c r="CF135" i="1"/>
  <c r="CU135" i="1"/>
  <c r="CE135" i="1"/>
  <c r="CL135" i="1"/>
  <c r="CH135" i="1"/>
  <c r="CM106" i="1"/>
  <c r="CX106" i="1"/>
  <c r="CH106" i="1"/>
  <c r="CS106" i="1"/>
  <c r="CC106" i="1"/>
  <c r="CR106" i="1"/>
  <c r="CN106" i="1"/>
  <c r="CT83" i="1"/>
  <c r="CD83" i="1"/>
  <c r="CO83" i="1"/>
  <c r="BY83" i="1"/>
  <c r="CM83" i="1"/>
  <c r="CN83" i="1"/>
  <c r="CJ83" i="1"/>
  <c r="CX81" i="1"/>
  <c r="CH81" i="1"/>
  <c r="CS81" i="1"/>
  <c r="CC81" i="1"/>
  <c r="CQ81" i="1"/>
  <c r="CA81" i="1"/>
  <c r="CV81" i="1"/>
  <c r="CR81" i="1"/>
  <c r="CQ110" i="1"/>
  <c r="CA110" i="1"/>
  <c r="CL110" i="1"/>
  <c r="CW110" i="1"/>
  <c r="CG110" i="1"/>
  <c r="BX110" i="1"/>
  <c r="CB110" i="1"/>
  <c r="CK143" i="1"/>
  <c r="CZ143" i="1"/>
  <c r="CJ143" i="1"/>
  <c r="CY143" i="1"/>
  <c r="CI143" i="1"/>
  <c r="BZ143" i="1"/>
  <c r="CH143" i="1"/>
  <c r="CP97" i="1"/>
  <c r="BZ97" i="1"/>
  <c r="CK97" i="1"/>
  <c r="CY97" i="1"/>
  <c r="CI97" i="1"/>
  <c r="CJ97" i="1"/>
  <c r="CB97" i="1"/>
  <c r="CX67" i="1"/>
  <c r="CH67" i="1"/>
  <c r="CS67" i="1"/>
  <c r="CC67" i="1"/>
  <c r="CQ67" i="1"/>
  <c r="CA67" i="1"/>
  <c r="CZ67" i="1"/>
  <c r="CB67" i="1"/>
  <c r="CY118" i="1"/>
  <c r="CI118" i="1"/>
  <c r="CT118" i="1"/>
  <c r="CD118" i="1"/>
  <c r="CO118" i="1"/>
  <c r="BY118" i="1"/>
  <c r="CJ118" i="1"/>
  <c r="CV118" i="1"/>
  <c r="CO129" i="1"/>
  <c r="BY129" i="1"/>
  <c r="CN129" i="1"/>
  <c r="BX129" i="1"/>
  <c r="CM129" i="1"/>
  <c r="CT129" i="1"/>
  <c r="CX129" i="1"/>
  <c r="CQ114" i="1"/>
  <c r="CA114" i="1"/>
  <c r="CL114" i="1"/>
  <c r="CW114" i="1"/>
  <c r="CG114" i="1"/>
  <c r="CF114" i="1"/>
  <c r="CJ114" i="1"/>
  <c r="CQ146" i="1"/>
  <c r="CA146" i="1"/>
  <c r="CL146" i="1"/>
  <c r="CW146" i="1"/>
  <c r="CG146" i="1"/>
  <c r="CF146" i="1"/>
  <c r="CJ146" i="1"/>
  <c r="CO125" i="1"/>
  <c r="BY125" i="1"/>
  <c r="CN125" i="1"/>
  <c r="BX125" i="1"/>
  <c r="CM125" i="1"/>
  <c r="CL125" i="1"/>
  <c r="BZ125" i="1"/>
  <c r="CZ84" i="1"/>
  <c r="CJ84" i="1"/>
  <c r="CY84" i="1"/>
  <c r="CI84" i="1"/>
  <c r="CS84" i="1"/>
  <c r="CC84" i="1"/>
  <c r="CH84" i="1"/>
  <c r="CD84" i="1"/>
  <c r="CS121" i="1"/>
  <c r="CC121" i="1"/>
  <c r="CN143" i="1"/>
  <c r="CD143" i="1"/>
  <c r="BY97" i="1"/>
  <c r="CU67" i="1"/>
  <c r="CX118" i="1"/>
  <c r="CZ118" i="1"/>
  <c r="CK129" i="1"/>
  <c r="CJ129" i="1"/>
  <c r="CI129" i="1"/>
  <c r="CH129" i="1"/>
  <c r="CU114" i="1"/>
  <c r="CP114" i="1"/>
  <c r="CK114" i="1"/>
  <c r="CZ114" i="1"/>
  <c r="CX146" i="1"/>
  <c r="CS146" i="1"/>
  <c r="CR146" i="1"/>
  <c r="CC125" i="1"/>
  <c r="CB125" i="1"/>
  <c r="CA125" i="1"/>
  <c r="BX84" i="1"/>
  <c r="CW84" i="1"/>
  <c r="CP84" i="1"/>
  <c r="CT84" i="1"/>
  <c r="CO121" i="1"/>
  <c r="CZ121" i="1"/>
  <c r="CJ121" i="1"/>
  <c r="CY121" i="1"/>
  <c r="CI121" i="1"/>
  <c r="CD121" i="1"/>
  <c r="CH121" i="1"/>
  <c r="CT87" i="1"/>
  <c r="CD87" i="1"/>
  <c r="CO87" i="1"/>
  <c r="BY87" i="1"/>
  <c r="CM87" i="1"/>
  <c r="CV87" i="1"/>
  <c r="CB87" i="1"/>
  <c r="CW131" i="1"/>
  <c r="CG131" i="1"/>
  <c r="CV131" i="1"/>
  <c r="CF131" i="1"/>
  <c r="CU131" i="1"/>
  <c r="CE131" i="1"/>
  <c r="CT131" i="1"/>
  <c r="CP131" i="1"/>
  <c r="CN70" i="1"/>
  <c r="BX70" i="1"/>
  <c r="CM70" i="1"/>
  <c r="CW70" i="1"/>
  <c r="CG70" i="1"/>
  <c r="CD70" i="1"/>
  <c r="CH70" i="1"/>
  <c r="BX143" i="1"/>
  <c r="CT97" i="1"/>
  <c r="CM97" i="1"/>
  <c r="CL67" i="1"/>
  <c r="CE67" i="1"/>
  <c r="CH118" i="1"/>
  <c r="CF118" i="1"/>
  <c r="CC129" i="1"/>
  <c r="CB129" i="1"/>
  <c r="CA129" i="1"/>
  <c r="CM114" i="1"/>
  <c r="CH114" i="1"/>
  <c r="CC114" i="1"/>
  <c r="CN114" i="1"/>
  <c r="CU146" i="1"/>
  <c r="CP146" i="1"/>
  <c r="CK146" i="1"/>
  <c r="CZ146" i="1"/>
  <c r="CZ125" i="1"/>
  <c r="CY125" i="1"/>
  <c r="CX125" i="1"/>
  <c r="CV84" i="1"/>
  <c r="CU84" i="1"/>
  <c r="CO84" i="1"/>
  <c r="BZ84" i="1"/>
  <c r="CK121" i="1"/>
  <c r="CV121" i="1"/>
  <c r="CF121" i="1"/>
  <c r="CU121" i="1"/>
  <c r="CE121" i="1"/>
  <c r="CP121" i="1"/>
  <c r="CL121" i="1"/>
  <c r="CP87" i="1"/>
  <c r="BZ87" i="1"/>
  <c r="CK87" i="1"/>
  <c r="CY87" i="1"/>
  <c r="CI87" i="1"/>
  <c r="CF87" i="1"/>
  <c r="CZ87" i="1"/>
  <c r="CS131" i="1"/>
  <c r="CC131" i="1"/>
  <c r="CR131" i="1"/>
  <c r="CB131" i="1"/>
  <c r="CQ131" i="1"/>
  <c r="CA131" i="1"/>
  <c r="CD131" i="1"/>
  <c r="CZ70" i="1"/>
  <c r="CJ70" i="1"/>
  <c r="CY70" i="1"/>
  <c r="CI70" i="1"/>
  <c r="CS70" i="1"/>
  <c r="CC70" i="1"/>
  <c r="CP70" i="1"/>
  <c r="CL70" i="1"/>
  <c r="CT71" i="1"/>
  <c r="CD71" i="1"/>
  <c r="CO71" i="1"/>
  <c r="BY71" i="1"/>
  <c r="CM71" i="1"/>
  <c r="CV71" i="1"/>
  <c r="CB71" i="1"/>
  <c r="CT79" i="1"/>
  <c r="CD79" i="1"/>
  <c r="CO79" i="1"/>
  <c r="BY79" i="1"/>
  <c r="CM79" i="1"/>
  <c r="CV79" i="1"/>
  <c r="CB79" i="1"/>
  <c r="CK145" i="1"/>
  <c r="CZ145" i="1"/>
  <c r="CJ145" i="1"/>
  <c r="CY145" i="1"/>
  <c r="CI145" i="1"/>
  <c r="CD145" i="1"/>
  <c r="CH145" i="1"/>
  <c r="CM134" i="1"/>
  <c r="CX134" i="1"/>
  <c r="CH134" i="1"/>
  <c r="CS134" i="1"/>
  <c r="CC134" i="1"/>
  <c r="CZ134" i="1"/>
  <c r="CV134" i="1"/>
  <c r="CP75" i="1"/>
  <c r="BZ75" i="1"/>
  <c r="CK75" i="1"/>
  <c r="CY75" i="1"/>
  <c r="CI75" i="1"/>
  <c r="BX75" i="1"/>
  <c r="CR75" i="1"/>
  <c r="CU126" i="1"/>
  <c r="CE126" i="1"/>
  <c r="CP126" i="1"/>
  <c r="BZ126" i="1"/>
  <c r="CK126" i="1"/>
  <c r="CN126" i="1"/>
  <c r="CR126" i="1"/>
  <c r="CY138" i="1"/>
  <c r="CI138" i="1"/>
  <c r="CT138" i="1"/>
  <c r="CD138" i="1"/>
  <c r="CO138" i="1"/>
  <c r="BY138" i="1"/>
  <c r="CB138" i="1"/>
  <c r="BX138" i="1"/>
  <c r="CO107" i="1"/>
  <c r="BY107" i="1"/>
  <c r="CN107" i="1"/>
  <c r="BX107" i="1"/>
  <c r="CM107" i="1"/>
  <c r="CX107" i="1"/>
  <c r="CL107" i="1"/>
  <c r="CZ82" i="1"/>
  <c r="CJ82" i="1"/>
  <c r="CY82" i="1"/>
  <c r="CI82" i="1"/>
  <c r="CS82" i="1"/>
  <c r="CC82" i="1"/>
  <c r="CX82" i="1"/>
  <c r="BZ82" i="1"/>
  <c r="CN68" i="1"/>
  <c r="BX68" i="1"/>
  <c r="CM68" i="1"/>
  <c r="CW68" i="1"/>
  <c r="CG68" i="1"/>
  <c r="BZ68" i="1"/>
  <c r="CD68" i="1"/>
  <c r="CY144" i="1"/>
  <c r="CI144" i="1"/>
  <c r="CT144" i="1"/>
  <c r="CD144" i="1"/>
  <c r="CO144" i="1"/>
  <c r="BY144" i="1"/>
  <c r="BX144" i="1"/>
  <c r="CJ144" i="1"/>
  <c r="CM142" i="1"/>
  <c r="CX142" i="1"/>
  <c r="CH142" i="1"/>
  <c r="CS142" i="1"/>
  <c r="CC142" i="1"/>
  <c r="CZ142" i="1"/>
  <c r="CF142" i="1"/>
  <c r="CO115" i="1"/>
  <c r="BY115" i="1"/>
  <c r="CN115" i="1"/>
  <c r="BX115" i="1"/>
  <c r="CM115" i="1"/>
  <c r="CX115" i="1"/>
  <c r="CL115" i="1"/>
  <c r="CO113" i="1"/>
  <c r="BY113" i="1"/>
  <c r="CN113" i="1"/>
  <c r="BX113" i="1"/>
  <c r="CM113" i="1"/>
  <c r="CT113" i="1"/>
  <c r="CX113" i="1"/>
  <c r="CK139" i="1"/>
  <c r="CZ139" i="1"/>
  <c r="CJ139" i="1"/>
  <c r="CY139" i="1"/>
  <c r="CI139" i="1"/>
  <c r="CH139" i="1"/>
  <c r="BZ139" i="1"/>
  <c r="CY122" i="1"/>
  <c r="CI122" i="1"/>
  <c r="CT122" i="1"/>
  <c r="CD122" i="1"/>
  <c r="CO122" i="1"/>
  <c r="BY122" i="1"/>
  <c r="CB122" i="1"/>
  <c r="CN122" i="1"/>
  <c r="CN74" i="1"/>
  <c r="BX74" i="1"/>
  <c r="CM74" i="1"/>
  <c r="CW74" i="1"/>
  <c r="CG74" i="1"/>
  <c r="CT74" i="1"/>
  <c r="CP74" i="1"/>
  <c r="CO109" i="1"/>
  <c r="BY109" i="1"/>
  <c r="CN109" i="1"/>
  <c r="BX109" i="1"/>
  <c r="CM109" i="1"/>
  <c r="CL109" i="1"/>
  <c r="BZ109" i="1"/>
  <c r="CU124" i="1"/>
  <c r="CE124" i="1"/>
  <c r="CP124" i="1"/>
  <c r="BZ124" i="1"/>
  <c r="CK124" i="1"/>
  <c r="CZ124" i="1"/>
  <c r="CN124" i="1"/>
  <c r="CX41" i="1"/>
  <c r="CK41" i="1"/>
  <c r="CV44" i="1"/>
  <c r="CO44" i="1"/>
  <c r="CD61" i="1"/>
  <c r="CR61" i="1"/>
  <c r="CK43" i="1"/>
  <c r="CR43" i="1"/>
  <c r="CE58" i="1"/>
  <c r="CZ60" i="1"/>
  <c r="CS60" i="1"/>
  <c r="CV54" i="1"/>
  <c r="CO54" i="1"/>
  <c r="BZ39" i="1"/>
  <c r="CU39" i="1"/>
  <c r="CK47" i="1"/>
  <c r="CZ47" i="1"/>
  <c r="CW50" i="1"/>
  <c r="CR62" i="1"/>
  <c r="CK62" i="1"/>
  <c r="CD41" i="1"/>
  <c r="CS41" i="1"/>
  <c r="CQ44" i="1"/>
  <c r="CX44" i="1"/>
  <c r="CY61" i="1"/>
  <c r="CL43" i="1"/>
  <c r="CE43" i="1"/>
  <c r="CB58" i="1"/>
  <c r="CL58" i="1"/>
  <c r="CU60" i="1"/>
  <c r="CL60" i="1"/>
  <c r="CA54" i="1"/>
  <c r="CL39" i="1"/>
  <c r="CK39" i="1"/>
  <c r="CW47" i="1"/>
  <c r="CN47" i="1"/>
  <c r="CY50" i="1"/>
  <c r="CX50" i="1"/>
  <c r="CM62" i="1"/>
  <c r="CX62" i="1"/>
  <c r="CV41" i="1"/>
  <c r="CN44" i="1"/>
  <c r="CG44" i="1"/>
  <c r="CW61" i="1"/>
  <c r="CN61" i="1"/>
  <c r="CS43" i="1"/>
  <c r="CJ43" i="1"/>
  <c r="CM58" i="1"/>
  <c r="BZ58" i="1"/>
  <c r="CA60" i="1"/>
  <c r="CN54" i="1"/>
  <c r="CG54" i="1"/>
  <c r="CO143" i="1"/>
  <c r="CM143" i="1"/>
  <c r="CD97" i="1"/>
  <c r="CZ97" i="1"/>
  <c r="CW67" i="1"/>
  <c r="CF67" i="1"/>
  <c r="CS118" i="1"/>
  <c r="CZ129" i="1"/>
  <c r="CY129" i="1"/>
  <c r="CD129" i="1"/>
  <c r="CE114" i="1"/>
  <c r="BZ114" i="1"/>
  <c r="CV114" i="1"/>
  <c r="CM146" i="1"/>
  <c r="CH146" i="1"/>
  <c r="CC146" i="1"/>
  <c r="CN146" i="1"/>
  <c r="CS125" i="1"/>
  <c r="CR125" i="1"/>
  <c r="CQ125" i="1"/>
  <c r="CP125" i="1"/>
  <c r="CN84" i="1"/>
  <c r="CM84" i="1"/>
  <c r="CG84" i="1"/>
  <c r="CL84" i="1"/>
  <c r="CG121" i="1"/>
  <c r="CR121" i="1"/>
  <c r="CB121" i="1"/>
  <c r="CQ121" i="1"/>
  <c r="CA121" i="1"/>
  <c r="BZ121" i="1"/>
  <c r="CL87" i="1"/>
  <c r="CW87" i="1"/>
  <c r="CG87" i="1"/>
  <c r="CU87" i="1"/>
  <c r="CE87" i="1"/>
  <c r="CN87" i="1"/>
  <c r="CJ87" i="1"/>
  <c r="CO131" i="1"/>
  <c r="BY131" i="1"/>
  <c r="CN131" i="1"/>
  <c r="BX131" i="1"/>
  <c r="CM131" i="1"/>
  <c r="CX131" i="1"/>
  <c r="CL131" i="1"/>
  <c r="CV70" i="1"/>
  <c r="CF70" i="1"/>
  <c r="CU70" i="1"/>
  <c r="CE70" i="1"/>
  <c r="CO70" i="1"/>
  <c r="BY70" i="1"/>
  <c r="BZ70" i="1"/>
  <c r="CP71" i="1"/>
  <c r="BZ71" i="1"/>
  <c r="CK71" i="1"/>
  <c r="CY71" i="1"/>
  <c r="CI71" i="1"/>
  <c r="CF71" i="1"/>
  <c r="CN71" i="1"/>
  <c r="CP79" i="1"/>
  <c r="BZ79" i="1"/>
  <c r="CK79" i="1"/>
  <c r="CY79" i="1"/>
  <c r="CI79" i="1"/>
  <c r="CF79" i="1"/>
  <c r="BX79" i="1"/>
  <c r="CW145" i="1"/>
  <c r="CG145" i="1"/>
  <c r="CV145" i="1"/>
  <c r="CF145" i="1"/>
  <c r="CU145" i="1"/>
  <c r="CE145" i="1"/>
  <c r="CP145" i="1"/>
  <c r="CL145" i="1"/>
  <c r="CY134" i="1"/>
  <c r="CI134" i="1"/>
  <c r="CT134" i="1"/>
  <c r="CD134" i="1"/>
  <c r="CO134" i="1"/>
  <c r="BY134" i="1"/>
  <c r="CJ134" i="1"/>
  <c r="CF134" i="1"/>
  <c r="CL75" i="1"/>
  <c r="CW75" i="1"/>
  <c r="CG75" i="1"/>
  <c r="CU75" i="1"/>
  <c r="CE75" i="1"/>
  <c r="CZ75" i="1"/>
  <c r="CB75" i="1"/>
  <c r="CQ126" i="1"/>
  <c r="CA126" i="1"/>
  <c r="CL126" i="1"/>
  <c r="CW126" i="1"/>
  <c r="CG126" i="1"/>
  <c r="BX126" i="1"/>
  <c r="CB126" i="1"/>
  <c r="CU138" i="1"/>
  <c r="CE138" i="1"/>
  <c r="CP138" i="1"/>
  <c r="BZ138" i="1"/>
  <c r="CK138" i="1"/>
  <c r="CV138" i="1"/>
  <c r="CZ138" i="1"/>
  <c r="CK107" i="1"/>
  <c r="CZ107" i="1"/>
  <c r="CJ107" i="1"/>
  <c r="CY107" i="1"/>
  <c r="CI107" i="1"/>
  <c r="CH107" i="1"/>
  <c r="BZ107" i="1"/>
  <c r="CV82" i="1"/>
  <c r="CF82" i="1"/>
  <c r="CU82" i="1"/>
  <c r="CE82" i="1"/>
  <c r="CO82" i="1"/>
  <c r="BY82" i="1"/>
  <c r="CH82" i="1"/>
  <c r="CZ68" i="1"/>
  <c r="CJ68" i="1"/>
  <c r="CY68" i="1"/>
  <c r="CI68" i="1"/>
  <c r="CS68" i="1"/>
  <c r="CC68" i="1"/>
  <c r="CX68" i="1"/>
  <c r="CH68" i="1"/>
  <c r="CU144" i="1"/>
  <c r="CE144" i="1"/>
  <c r="CP144" i="1"/>
  <c r="BZ144" i="1"/>
  <c r="CK144" i="1"/>
  <c r="CR144" i="1"/>
  <c r="CV144" i="1"/>
  <c r="CY142" i="1"/>
  <c r="CI142" i="1"/>
  <c r="CT142" i="1"/>
  <c r="CD142" i="1"/>
  <c r="CO142" i="1"/>
  <c r="BY142" i="1"/>
  <c r="CJ142" i="1"/>
  <c r="CV142" i="1"/>
  <c r="CK115" i="1"/>
  <c r="CZ115" i="1"/>
  <c r="CJ115" i="1"/>
  <c r="CY115" i="1"/>
  <c r="CI115" i="1"/>
  <c r="CH115" i="1"/>
  <c r="CP115" i="1"/>
  <c r="CK113" i="1"/>
  <c r="CZ113" i="1"/>
  <c r="CJ113" i="1"/>
  <c r="CY113" i="1"/>
  <c r="CI113" i="1"/>
  <c r="CD113" i="1"/>
  <c r="CH113" i="1"/>
  <c r="CW139" i="1"/>
  <c r="CG139" i="1"/>
  <c r="CV139" i="1"/>
  <c r="CF139" i="1"/>
  <c r="CU139" i="1"/>
  <c r="CE139" i="1"/>
  <c r="CT139" i="1"/>
  <c r="CP139" i="1"/>
  <c r="CU122" i="1"/>
  <c r="CE122" i="1"/>
  <c r="CP122" i="1"/>
  <c r="BZ122" i="1"/>
  <c r="CK122" i="1"/>
  <c r="CV122" i="1"/>
  <c r="CZ122" i="1"/>
  <c r="CZ74" i="1"/>
  <c r="CJ74" i="1"/>
  <c r="CY74" i="1"/>
  <c r="CI74" i="1"/>
  <c r="CS74" i="1"/>
  <c r="CC74" i="1"/>
  <c r="CD74" i="1"/>
  <c r="BZ74" i="1"/>
  <c r="CK109" i="1"/>
  <c r="CZ109" i="1"/>
  <c r="CJ109" i="1"/>
  <c r="CY109" i="1"/>
  <c r="CI109" i="1"/>
  <c r="CX109" i="1"/>
  <c r="CD109" i="1"/>
  <c r="CQ124" i="1"/>
  <c r="CA124" i="1"/>
  <c r="CL124" i="1"/>
  <c r="CW124" i="1"/>
  <c r="CG124" i="1"/>
  <c r="CJ124" i="1"/>
  <c r="BX124" i="1"/>
  <c r="CH41" i="1"/>
  <c r="CY41" i="1"/>
  <c r="CF44" i="1"/>
  <c r="BY44" i="1"/>
  <c r="CO61" i="1"/>
  <c r="CZ61" i="1"/>
  <c r="CY43" i="1"/>
  <c r="CV58" i="1"/>
  <c r="CO58" i="1"/>
  <c r="CJ60" i="1"/>
  <c r="CC60" i="1"/>
  <c r="CF54" i="1"/>
  <c r="BY54" i="1"/>
  <c r="CI39" i="1"/>
  <c r="BY39" i="1"/>
  <c r="CY47" i="1"/>
  <c r="CN50" i="1"/>
  <c r="CG50" i="1"/>
  <c r="CB62" i="1"/>
  <c r="CT62" i="1"/>
  <c r="CM41" i="1"/>
  <c r="BX41" i="1"/>
  <c r="CA44" i="1"/>
  <c r="CP61" i="1"/>
  <c r="CI61" i="1"/>
  <c r="CW43" i="1"/>
  <c r="CZ43" i="1"/>
  <c r="CQ58" i="1"/>
  <c r="CP58" i="1"/>
  <c r="CE60" i="1"/>
  <c r="CR54" i="1"/>
  <c r="CK54" i="1"/>
  <c r="CY39" i="1"/>
  <c r="CO39" i="1"/>
  <c r="CG47" i="1"/>
  <c r="CJ47" i="1"/>
  <c r="CI50" i="1"/>
  <c r="CT50" i="1"/>
  <c r="CW62" i="1"/>
  <c r="CP41" i="1"/>
  <c r="CA41" i="1"/>
  <c r="BX44" i="1"/>
  <c r="BZ44" i="1"/>
  <c r="CG61" i="1"/>
  <c r="CF61" i="1"/>
  <c r="CC43" i="1"/>
  <c r="CV43" i="1"/>
  <c r="CW58" i="1"/>
  <c r="CR60" i="1"/>
  <c r="CK60" i="1"/>
  <c r="BX54" i="1"/>
  <c r="CD54" i="1"/>
  <c r="BY143" i="1"/>
  <c r="CP143" i="1"/>
  <c r="CO97" i="1"/>
  <c r="CF97" i="1"/>
  <c r="CG67" i="1"/>
  <c r="CR67" i="1"/>
  <c r="CM118" i="1"/>
  <c r="CC118" i="1"/>
  <c r="CS129" i="1"/>
  <c r="CR129" i="1"/>
  <c r="CQ129" i="1"/>
  <c r="BZ129" i="1"/>
  <c r="CX114" i="1"/>
  <c r="CS114" i="1"/>
  <c r="CR114" i="1"/>
  <c r="CE146" i="1"/>
  <c r="BZ146" i="1"/>
  <c r="CV146" i="1"/>
  <c r="CK125" i="1"/>
  <c r="CJ125" i="1"/>
  <c r="CI125" i="1"/>
  <c r="CT125" i="1"/>
  <c r="CF84" i="1"/>
  <c r="CE84" i="1"/>
  <c r="BY84" i="1"/>
  <c r="CX84" i="1"/>
  <c r="CW121" i="1"/>
  <c r="BY121" i="1"/>
  <c r="CN121" i="1"/>
  <c r="BX121" i="1"/>
  <c r="CM121" i="1"/>
  <c r="CT121" i="1"/>
  <c r="CX121" i="1"/>
  <c r="CX87" i="1"/>
  <c r="CH87" i="1"/>
  <c r="CS87" i="1"/>
  <c r="CC87" i="1"/>
  <c r="CQ87" i="1"/>
  <c r="CA87" i="1"/>
  <c r="CR87" i="1"/>
  <c r="BX87" i="1"/>
  <c r="CK131" i="1"/>
  <c r="CZ131" i="1"/>
  <c r="CJ131" i="1"/>
  <c r="CY131" i="1"/>
  <c r="CI131" i="1"/>
  <c r="CH131" i="1"/>
  <c r="BZ131" i="1"/>
  <c r="CR70" i="1"/>
  <c r="CB70" i="1"/>
  <c r="CQ70" i="1"/>
  <c r="CA70" i="1"/>
  <c r="CK70" i="1"/>
  <c r="CT70" i="1"/>
  <c r="CX70" i="1"/>
  <c r="CL71" i="1"/>
  <c r="CW71" i="1"/>
  <c r="CG71" i="1"/>
  <c r="CU71" i="1"/>
  <c r="CE71" i="1"/>
  <c r="BX71" i="1"/>
  <c r="CZ71" i="1"/>
  <c r="CL79" i="1"/>
  <c r="CW79" i="1"/>
  <c r="CG79" i="1"/>
  <c r="CU79" i="1"/>
  <c r="CE79" i="1"/>
  <c r="CN79" i="1"/>
  <c r="CZ79" i="1"/>
  <c r="CS145" i="1"/>
  <c r="CC145" i="1"/>
  <c r="CR145" i="1"/>
  <c r="CB145" i="1"/>
  <c r="CQ145" i="1"/>
  <c r="CA145" i="1"/>
  <c r="BZ145" i="1"/>
  <c r="CU134" i="1"/>
  <c r="CE134" i="1"/>
  <c r="CP134" i="1"/>
  <c r="BZ134" i="1"/>
  <c r="CK134" i="1"/>
  <c r="CN134" i="1"/>
  <c r="CR134" i="1"/>
  <c r="CS71" i="1"/>
  <c r="CR71" i="1"/>
  <c r="CC79" i="1"/>
  <c r="CJ79" i="1"/>
  <c r="CN145" i="1"/>
  <c r="CX145" i="1"/>
  <c r="CQ134" i="1"/>
  <c r="CG134" i="1"/>
  <c r="CT75" i="1"/>
  <c r="CO75" i="1"/>
  <c r="CM75" i="1"/>
  <c r="CF75" i="1"/>
  <c r="CI126" i="1"/>
  <c r="CD126" i="1"/>
  <c r="BY126" i="1"/>
  <c r="CV126" i="1"/>
  <c r="CX138" i="1"/>
  <c r="CS138" i="1"/>
  <c r="CR138" i="1"/>
  <c r="CW107" i="1"/>
  <c r="CV107" i="1"/>
  <c r="CU107" i="1"/>
  <c r="CT107" i="1"/>
  <c r="CR82" i="1"/>
  <c r="CQ82" i="1"/>
  <c r="CK82" i="1"/>
  <c r="CT82" i="1"/>
  <c r="CF68" i="1"/>
  <c r="CE68" i="1"/>
  <c r="BY68" i="1"/>
  <c r="CA144" i="1"/>
  <c r="CW144" i="1"/>
  <c r="CB144" i="1"/>
  <c r="CU142" i="1"/>
  <c r="CP142" i="1"/>
  <c r="CK142" i="1"/>
  <c r="CR142" i="1"/>
  <c r="CG115" i="1"/>
  <c r="CF115" i="1"/>
  <c r="CE115" i="1"/>
  <c r="BZ115" i="1"/>
  <c r="CW113" i="1"/>
  <c r="CV113" i="1"/>
  <c r="CU113" i="1"/>
  <c r="CP113" i="1"/>
  <c r="BY139" i="1"/>
  <c r="BX139" i="1"/>
  <c r="CX139" i="1"/>
  <c r="CX122" i="1"/>
  <c r="CS122" i="1"/>
  <c r="CR122" i="1"/>
  <c r="CR74" i="1"/>
  <c r="CQ74" i="1"/>
  <c r="CK74" i="1"/>
  <c r="CH74" i="1"/>
  <c r="CC109" i="1"/>
  <c r="CB109" i="1"/>
  <c r="CA109" i="1"/>
  <c r="CY124" i="1"/>
  <c r="CT124" i="1"/>
  <c r="CO124" i="1"/>
  <c r="CF124" i="1"/>
  <c r="CR41" i="1"/>
  <c r="CU44" i="1"/>
  <c r="BY61" i="1"/>
  <c r="CI43" i="1"/>
  <c r="BY58" i="1"/>
  <c r="CX60" i="1"/>
  <c r="BZ54" i="1"/>
  <c r="CP47" i="1"/>
  <c r="BX50" i="1"/>
  <c r="CQ62" i="1"/>
  <c r="CJ41" i="1"/>
  <c r="CK44" i="1"/>
  <c r="CB61" i="1"/>
  <c r="CB43" i="1"/>
  <c r="CV60" i="1"/>
  <c r="CB54" i="1"/>
  <c r="CC39" i="1"/>
  <c r="CU47" i="1"/>
  <c r="CS50" i="1"/>
  <c r="CG62" i="1"/>
  <c r="CN41" i="1"/>
  <c r="CT44" i="1"/>
  <c r="CX43" i="1"/>
  <c r="CN58" i="1"/>
  <c r="CB60" i="1"/>
  <c r="CM54" i="1"/>
  <c r="CW41" i="1"/>
  <c r="CI41" i="1"/>
  <c r="CC61" i="1"/>
  <c r="CY58" i="1"/>
  <c r="CJ54" i="1"/>
  <c r="CB39" i="1"/>
  <c r="CA47" i="1"/>
  <c r="CO50" i="1"/>
  <c r="CC62" i="1"/>
  <c r="CK49" i="1"/>
  <c r="CR49" i="1"/>
  <c r="CU53" i="1"/>
  <c r="CV56" i="1"/>
  <c r="CO56" i="1"/>
  <c r="CJ46" i="1"/>
  <c r="CC46" i="1"/>
  <c r="BZ51" i="1"/>
  <c r="BX51" i="1"/>
  <c r="CU48" i="1"/>
  <c r="CD48" i="1"/>
  <c r="BY45" i="1"/>
  <c r="CZ40" i="1"/>
  <c r="CT40" i="1"/>
  <c r="CL55" i="1"/>
  <c r="CE55" i="1"/>
  <c r="CJ52" i="1"/>
  <c r="CC52" i="1"/>
  <c r="CJ42" i="1"/>
  <c r="CC42" i="1"/>
  <c r="CW59" i="1"/>
  <c r="CF59" i="1"/>
  <c r="CG57" i="1"/>
  <c r="BX57" i="1"/>
  <c r="CQ61" i="1"/>
  <c r="CD58" i="1"/>
  <c r="CH39" i="1"/>
  <c r="CD47" i="1"/>
  <c r="CQ50" i="1"/>
  <c r="CE62" i="1"/>
  <c r="CG49" i="1"/>
  <c r="CN49" i="1"/>
  <c r="CC53" i="1"/>
  <c r="CZ53" i="1"/>
  <c r="CA56" i="1"/>
  <c r="CV46" i="1"/>
  <c r="CO46" i="1"/>
  <c r="CW51" i="1"/>
  <c r="CF51" i="1"/>
  <c r="CQ48" i="1"/>
  <c r="BZ48" i="1"/>
  <c r="CY45" i="1"/>
  <c r="CV40" i="1"/>
  <c r="CO40" i="1"/>
  <c r="CH55" i="1"/>
  <c r="CA55" i="1"/>
  <c r="CF52" i="1"/>
  <c r="BY52" i="1"/>
  <c r="CT42" i="1"/>
  <c r="CK42" i="1"/>
  <c r="CC59" i="1"/>
  <c r="CV59" i="1"/>
  <c r="CA61" i="1"/>
  <c r="CN60" i="1"/>
  <c r="CD39" i="1"/>
  <c r="CS47" i="1"/>
  <c r="CE50" i="1"/>
  <c r="CS62" i="1"/>
  <c r="CS49" i="1"/>
  <c r="CV49" i="1"/>
  <c r="CO53" i="1"/>
  <c r="BX53" i="1"/>
  <c r="CW56" i="1"/>
  <c r="CR46" i="1"/>
  <c r="CK46" i="1"/>
  <c r="CH51" i="1"/>
  <c r="CA51" i="1"/>
  <c r="BX48" i="1"/>
  <c r="CH48" i="1"/>
  <c r="CG45" i="1"/>
  <c r="CF45" i="1"/>
  <c r="CH40" i="1"/>
  <c r="CT55" i="1"/>
  <c r="CM55" i="1"/>
  <c r="CB52" i="1"/>
  <c r="CP52" i="1"/>
  <c r="CO42" i="1"/>
  <c r="CE42" i="1"/>
  <c r="BY59" i="1"/>
  <c r="CT57" i="1"/>
  <c r="CM57" i="1"/>
  <c r="CC44" i="1"/>
  <c r="CM43" i="1"/>
  <c r="BZ60" i="1"/>
  <c r="CS39" i="1"/>
  <c r="CO47" i="1"/>
  <c r="CA50" i="1"/>
  <c r="CO62" i="1"/>
  <c r="CO49" i="1"/>
  <c r="CF49" i="1"/>
  <c r="CY53" i="1"/>
  <c r="CZ56" i="1"/>
  <c r="CS56" i="1"/>
  <c r="CN46" i="1"/>
  <c r="CG46" i="1"/>
  <c r="CN51" i="1"/>
  <c r="CJ45" i="1"/>
  <c r="BX52" i="1"/>
  <c r="CI59" i="1"/>
  <c r="CV57" i="1"/>
  <c r="CP48" i="1"/>
  <c r="CD40" i="1"/>
  <c r="CD52" i="1"/>
  <c r="BX59" i="1"/>
  <c r="CN57" i="1"/>
  <c r="CH45" i="1"/>
  <c r="CK55" i="1"/>
  <c r="CU42" i="1"/>
  <c r="CC57" i="1"/>
  <c r="CM51" i="1"/>
  <c r="CN45" i="1"/>
  <c r="CN52" i="1"/>
  <c r="CY59" i="1"/>
  <c r="CW36" i="1"/>
  <c r="CI28" i="1"/>
  <c r="CC30" i="1"/>
  <c r="BZ31" i="1"/>
  <c r="CD35" i="1"/>
  <c r="CJ32" i="1"/>
  <c r="CH38" i="1"/>
  <c r="CT35" i="1"/>
  <c r="CP36" i="1"/>
  <c r="CB30" i="1"/>
  <c r="CS33" i="1"/>
  <c r="CO37" i="1"/>
  <c r="BZ28" i="1"/>
  <c r="CR33" i="1"/>
  <c r="CG34" i="1"/>
  <c r="CS28" i="1"/>
  <c r="BX33" i="1"/>
  <c r="CC34" i="1"/>
  <c r="CA29" i="1"/>
  <c r="BY25" i="1"/>
  <c r="CC21" i="1"/>
  <c r="CM26" i="1"/>
  <c r="CT15" i="1"/>
  <c r="CU26" i="1"/>
  <c r="CY38" i="1"/>
  <c r="CD27" i="1"/>
  <c r="CJ29" i="1"/>
  <c r="CL22" i="1"/>
  <c r="BY15" i="1"/>
  <c r="CK23" i="1"/>
  <c r="CT13" i="1"/>
  <c r="CN25" i="1"/>
  <c r="CP4" i="1"/>
  <c r="CF10" i="1"/>
  <c r="CM13" i="1"/>
  <c r="CW26" i="1"/>
  <c r="CX25" i="1"/>
  <c r="CI25" i="1"/>
  <c r="CC71" i="1"/>
  <c r="CJ71" i="1"/>
  <c r="CX79" i="1"/>
  <c r="CQ79" i="1"/>
  <c r="BX145" i="1"/>
  <c r="CA134" i="1"/>
  <c r="BX134" i="1"/>
  <c r="CH75" i="1"/>
  <c r="CC75" i="1"/>
  <c r="CA75" i="1"/>
  <c r="CV75" i="1"/>
  <c r="CX126" i="1"/>
  <c r="CS126" i="1"/>
  <c r="CZ126" i="1"/>
  <c r="CQ138" i="1"/>
  <c r="CL138" i="1"/>
  <c r="CG138" i="1"/>
  <c r="CJ138" i="1"/>
  <c r="CS107" i="1"/>
  <c r="CR107" i="1"/>
  <c r="CQ107" i="1"/>
  <c r="CD107" i="1"/>
  <c r="CN82" i="1"/>
  <c r="CM82" i="1"/>
  <c r="CG82" i="1"/>
  <c r="CP82" i="1"/>
  <c r="CB68" i="1"/>
  <c r="CA68" i="1"/>
  <c r="CP68" i="1"/>
  <c r="CX144" i="1"/>
  <c r="CS144" i="1"/>
  <c r="CN144" i="1"/>
  <c r="CQ142" i="1"/>
  <c r="CL142" i="1"/>
  <c r="CG142" i="1"/>
  <c r="CB142" i="1"/>
  <c r="CC115" i="1"/>
  <c r="CB115" i="1"/>
  <c r="CA115" i="1"/>
  <c r="CS113" i="1"/>
  <c r="CR113" i="1"/>
  <c r="CQ113" i="1"/>
  <c r="BZ113" i="1"/>
  <c r="CS139" i="1"/>
  <c r="CR139" i="1"/>
  <c r="CQ139" i="1"/>
  <c r="CD139" i="1"/>
  <c r="CQ122" i="1"/>
  <c r="CL122" i="1"/>
  <c r="CG122" i="1"/>
  <c r="CJ122" i="1"/>
  <c r="CF74" i="1"/>
  <c r="CE74" i="1"/>
  <c r="BY74" i="1"/>
  <c r="CW109" i="1"/>
  <c r="CV109" i="1"/>
  <c r="CU109" i="1"/>
  <c r="CH109" i="1"/>
  <c r="CM124" i="1"/>
  <c r="CH124" i="1"/>
  <c r="CC124" i="1"/>
  <c r="CB124" i="1"/>
  <c r="CU41" i="1"/>
  <c r="CE44" i="1"/>
  <c r="CM61" i="1"/>
  <c r="BX43" i="1"/>
  <c r="CT58" i="1"/>
  <c r="CD60" i="1"/>
  <c r="CP39" i="1"/>
  <c r="BZ47" i="1"/>
  <c r="CM50" i="1"/>
  <c r="CA62" i="1"/>
  <c r="CF41" i="1"/>
  <c r="CP44" i="1"/>
  <c r="CV61" i="1"/>
  <c r="CR58" i="1"/>
  <c r="CF60" i="1"/>
  <c r="CQ54" i="1"/>
  <c r="CM39" i="1"/>
  <c r="CE47" i="1"/>
  <c r="CC50" i="1"/>
  <c r="CD62" i="1"/>
  <c r="CZ41" i="1"/>
  <c r="CL61" i="1"/>
  <c r="CH43" i="1"/>
  <c r="BX58" i="1"/>
  <c r="CQ60" i="1"/>
  <c r="CW54" i="1"/>
  <c r="CB41" i="1"/>
  <c r="CO41" i="1"/>
  <c r="CJ61" i="1"/>
  <c r="CH58" i="1"/>
  <c r="CC54" i="1"/>
  <c r="CE39" i="1"/>
  <c r="BX47" i="1"/>
  <c r="CH50" i="1"/>
  <c r="CH62" i="1"/>
  <c r="CY49" i="1"/>
  <c r="CL53" i="1"/>
  <c r="CE53" i="1"/>
  <c r="CF56" i="1"/>
  <c r="BY56" i="1"/>
  <c r="CY46" i="1"/>
  <c r="CP46" i="1"/>
  <c r="CK51" i="1"/>
  <c r="CV51" i="1"/>
  <c r="CE48" i="1"/>
  <c r="CT45" i="1"/>
  <c r="CM45" i="1"/>
  <c r="CJ40" i="1"/>
  <c r="BY40" i="1"/>
  <c r="CW55" i="1"/>
  <c r="BX55" i="1"/>
  <c r="CY52" i="1"/>
  <c r="CX52" i="1"/>
  <c r="CY42" i="1"/>
  <c r="CP42" i="1"/>
  <c r="CG59" i="1"/>
  <c r="CB59" i="1"/>
  <c r="CU57" i="1"/>
  <c r="CI44" i="1"/>
  <c r="CO43" i="1"/>
  <c r="CW60" i="1"/>
  <c r="BX39" i="1"/>
  <c r="BY47" i="1"/>
  <c r="CK50" i="1"/>
  <c r="BY62" i="1"/>
  <c r="CU49" i="1"/>
  <c r="CX53" i="1"/>
  <c r="CQ53" i="1"/>
  <c r="CR56" i="1"/>
  <c r="CK56" i="1"/>
  <c r="CF46" i="1"/>
  <c r="BY46" i="1"/>
  <c r="CG51" i="1"/>
  <c r="CR51" i="1"/>
  <c r="CA48" i="1"/>
  <c r="CP45" i="1"/>
  <c r="CX71" i="1"/>
  <c r="CQ71" i="1"/>
  <c r="CH79" i="1"/>
  <c r="CA79" i="1"/>
  <c r="CO145" i="1"/>
  <c r="CM145" i="1"/>
  <c r="CL134" i="1"/>
  <c r="CB134" i="1"/>
  <c r="CD75" i="1"/>
  <c r="BY75" i="1"/>
  <c r="CN75" i="1"/>
  <c r="CY126" i="1"/>
  <c r="CT126" i="1"/>
  <c r="CO126" i="1"/>
  <c r="CJ126" i="1"/>
  <c r="CM138" i="1"/>
  <c r="CH138" i="1"/>
  <c r="CC138" i="1"/>
  <c r="CN138" i="1"/>
  <c r="CG107" i="1"/>
  <c r="CF107" i="1"/>
  <c r="CE107" i="1"/>
  <c r="CP107" i="1"/>
  <c r="CB82" i="1"/>
  <c r="CA82" i="1"/>
  <c r="CL82" i="1"/>
  <c r="CV68" i="1"/>
  <c r="CU68" i="1"/>
  <c r="CO68" i="1"/>
  <c r="CL68" i="1"/>
  <c r="CQ144" i="1"/>
  <c r="CL144" i="1"/>
  <c r="CG144" i="1"/>
  <c r="CF144" i="1"/>
  <c r="CE142" i="1"/>
  <c r="BZ142" i="1"/>
  <c r="CN142" i="1"/>
  <c r="CW115" i="1"/>
  <c r="CV115" i="1"/>
  <c r="CU115" i="1"/>
  <c r="CT115" i="1"/>
  <c r="CG113" i="1"/>
  <c r="CF113" i="1"/>
  <c r="CE113" i="1"/>
  <c r="CL113" i="1"/>
  <c r="CO139" i="1"/>
  <c r="CN139" i="1"/>
  <c r="CM139" i="1"/>
  <c r="CL139" i="1"/>
  <c r="CM122" i="1"/>
  <c r="CH122" i="1"/>
  <c r="CC122" i="1"/>
  <c r="BX122" i="1"/>
  <c r="CB74" i="1"/>
  <c r="CA74" i="1"/>
  <c r="CL74" i="1"/>
  <c r="CS109" i="1"/>
  <c r="CR109" i="1"/>
  <c r="CQ109" i="1"/>
  <c r="CP109" i="1"/>
  <c r="CI124" i="1"/>
  <c r="CD124" i="1"/>
  <c r="BY124" i="1"/>
  <c r="CR124" i="1"/>
  <c r="CR79" i="1"/>
  <c r="CX75" i="1"/>
  <c r="CM126" i="1"/>
  <c r="CA138" i="1"/>
  <c r="CC107" i="1"/>
  <c r="BX82" i="1"/>
  <c r="CQ68" i="1"/>
  <c r="CZ144" i="1"/>
  <c r="CS115" i="1"/>
  <c r="CB113" i="1"/>
  <c r="CC139" i="1"/>
  <c r="CV74" i="1"/>
  <c r="CG109" i="1"/>
  <c r="CX124" i="1"/>
  <c r="BY41" i="1"/>
  <c r="BZ43" i="1"/>
  <c r="CI60" i="1"/>
  <c r="CV39" i="1"/>
  <c r="BZ50" i="1"/>
  <c r="CB44" i="1"/>
  <c r="CU43" i="1"/>
  <c r="BY60" i="1"/>
  <c r="CL47" i="1"/>
  <c r="BX62" i="1"/>
  <c r="CW44" i="1"/>
  <c r="CA43" i="1"/>
  <c r="CH60" i="1"/>
  <c r="CE41" i="1"/>
  <c r="CN43" i="1"/>
  <c r="CN39" i="1"/>
  <c r="CU50" i="1"/>
  <c r="BZ49" i="1"/>
  <c r="CG53" i="1"/>
  <c r="CE56" i="1"/>
  <c r="CS46" i="1"/>
  <c r="CI51" i="1"/>
  <c r="BY48" i="1"/>
  <c r="BX45" i="1"/>
  <c r="CC40" i="1"/>
  <c r="CZ52" i="1"/>
  <c r="CZ42" i="1"/>
  <c r="CL59" i="1"/>
  <c r="CW57" i="1"/>
  <c r="CX61" i="1"/>
  <c r="CP54" i="1"/>
  <c r="CR50" i="1"/>
  <c r="CW49" i="1"/>
  <c r="CS53" i="1"/>
  <c r="CQ56" i="1"/>
  <c r="CE46" i="1"/>
  <c r="CE51" i="1"/>
  <c r="CX48" i="1"/>
  <c r="CB45" i="1"/>
  <c r="CX40" i="1"/>
  <c r="CS55" i="1"/>
  <c r="CN55" i="1"/>
  <c r="CO52" i="1"/>
  <c r="BY42" i="1"/>
  <c r="CH59" i="1"/>
  <c r="CZ59" i="1"/>
  <c r="BY43" i="1"/>
  <c r="CI54" i="1"/>
  <c r="CX47" i="1"/>
  <c r="BY50" i="1"/>
  <c r="CX49" i="1"/>
  <c r="CA49" i="1"/>
  <c r="BY53" i="1"/>
  <c r="BX56" i="1"/>
  <c r="CP56" i="1"/>
  <c r="CT46" i="1"/>
  <c r="CC51" i="1"/>
  <c r="CN48" i="1"/>
  <c r="CL48" i="1"/>
  <c r="CE45" i="1"/>
  <c r="CK40" i="1"/>
  <c r="CD55" i="1"/>
  <c r="CB55" i="1"/>
  <c r="CK52" i="1"/>
  <c r="CW42" i="1"/>
  <c r="CD59" i="1"/>
  <c r="CJ59" i="1"/>
  <c r="CZ57" i="1"/>
  <c r="BX61" i="1"/>
  <c r="BX60" i="1"/>
  <c r="CG39" i="1"/>
  <c r="CB47" i="1"/>
  <c r="CU62" i="1"/>
  <c r="BY49" i="1"/>
  <c r="BZ53" i="1"/>
  <c r="CV53" i="1"/>
  <c r="CC56" i="1"/>
  <c r="CM46" i="1"/>
  <c r="CD51" i="1"/>
  <c r="CY40" i="1"/>
  <c r="CG42" i="1"/>
  <c r="CQ57" i="1"/>
  <c r="CX45" i="1"/>
  <c r="CF55" i="1"/>
  <c r="BZ59" i="1"/>
  <c r="BY51" i="1"/>
  <c r="BX40" i="1"/>
  <c r="BX42" i="1"/>
  <c r="CA57" i="1"/>
  <c r="CC48" i="1"/>
  <c r="CY55" i="1"/>
  <c r="BZ57" i="1"/>
  <c r="CM35" i="1"/>
  <c r="CX30" i="1"/>
  <c r="CX36" i="1"/>
  <c r="CF28" i="1"/>
  <c r="CQ38" i="1"/>
  <c r="CG35" i="1"/>
  <c r="CS35" i="1"/>
  <c r="CF33" i="1"/>
  <c r="CQ37" i="1"/>
  <c r="CU38" i="1"/>
  <c r="CX27" i="1"/>
  <c r="CF32" i="1"/>
  <c r="CQ27" i="1"/>
  <c r="CV29" i="1"/>
  <c r="BX23" i="1"/>
  <c r="CL25" i="1"/>
  <c r="CI19" i="1"/>
  <c r="CA35" i="1"/>
  <c r="CT33" i="1"/>
  <c r="BX34" i="1"/>
  <c r="BX20" i="1"/>
  <c r="CR24" i="1"/>
  <c r="CX26" i="1"/>
  <c r="CK26" i="1"/>
  <c r="CG12" i="1"/>
  <c r="CK16" i="1"/>
  <c r="CX21" i="1"/>
  <c r="CT25" i="1"/>
  <c r="CI9" i="1"/>
  <c r="CT10" i="1"/>
  <c r="CL5" i="1"/>
  <c r="CZ11" i="1"/>
  <c r="CO13" i="1"/>
  <c r="CD14" i="1"/>
  <c r="CR11" i="1"/>
  <c r="CA4" i="1"/>
  <c r="CC18" i="1"/>
  <c r="CW4" i="1"/>
  <c r="CV6" i="1"/>
  <c r="CR21" i="1"/>
  <c r="CI20" i="1"/>
  <c r="CS23" i="1"/>
  <c r="CM19" i="1"/>
  <c r="CR6" i="1"/>
  <c r="CM11" i="1"/>
  <c r="CH11" i="1"/>
  <c r="CI7" i="1"/>
  <c r="BY17" i="1"/>
  <c r="CV16" i="1"/>
  <c r="CL6" i="1"/>
  <c r="CO20" i="1"/>
  <c r="CA16" i="1"/>
  <c r="CP8" i="1"/>
  <c r="CN12" i="1"/>
  <c r="CG36" i="1"/>
  <c r="CJ28" i="1"/>
  <c r="CW38" i="1"/>
  <c r="CH36" i="1"/>
  <c r="CX28" i="1"/>
  <c r="CD30" i="1"/>
  <c r="CJ36" i="1"/>
  <c r="CT28" i="1"/>
  <c r="CP28" i="1"/>
  <c r="CH33" i="1"/>
  <c r="CD34" i="1"/>
  <c r="CN29" i="1"/>
  <c r="CS38" i="1"/>
  <c r="CE27" i="1"/>
  <c r="CR37" i="1"/>
  <c r="CL38" i="1"/>
  <c r="CZ27" i="1"/>
  <c r="CF37" i="1"/>
  <c r="CV22" i="1"/>
  <c r="CG23" i="1"/>
  <c r="CY16" i="1"/>
  <c r="CR22" i="1"/>
  <c r="CB14" i="1"/>
  <c r="CC28" i="1"/>
  <c r="CQ33" i="1"/>
  <c r="BY34" i="1"/>
  <c r="CT37" i="1"/>
  <c r="CP25" i="1"/>
  <c r="BY16" i="1"/>
  <c r="CX17" i="1"/>
  <c r="CH26" i="1"/>
  <c r="CW21" i="1"/>
  <c r="CV11" i="1"/>
  <c r="CO21" i="1"/>
  <c r="CC24" i="1"/>
  <c r="CN15" i="1"/>
  <c r="CS13" i="1"/>
  <c r="BZ12" i="1"/>
  <c r="BY11" i="1"/>
  <c r="CZ9" i="1"/>
  <c r="CP7" i="1"/>
  <c r="CJ20" i="1"/>
  <c r="BZ24" i="1"/>
  <c r="CL8" i="1"/>
  <c r="CV9" i="1"/>
  <c r="CJ19" i="1"/>
  <c r="CE22" i="1"/>
  <c r="CX4" i="1"/>
  <c r="CD11" i="1"/>
  <c r="CE18" i="1"/>
  <c r="CE24" i="1"/>
  <c r="CA20" i="1"/>
  <c r="CG8" i="1"/>
  <c r="CM6" i="1"/>
  <c r="CX12" i="1"/>
  <c r="CQ4" i="1"/>
  <c r="BX18" i="1"/>
  <c r="CO19" i="1"/>
  <c r="CE10" i="1"/>
  <c r="CB10" i="1"/>
  <c r="CP26" i="1"/>
  <c r="CP24" i="1"/>
  <c r="BY4" i="1"/>
  <c r="CM36" i="1"/>
  <c r="CI30" i="1"/>
  <c r="CX35" i="1"/>
  <c r="CV38" i="1"/>
  <c r="CQ28" i="1"/>
  <c r="CM33" i="1"/>
  <c r="CQ30" i="1"/>
  <c r="CW34" i="1"/>
  <c r="CN33" i="1"/>
  <c r="CC29" i="1"/>
  <c r="BX14" i="1"/>
  <c r="CH17" i="1"/>
  <c r="BX30" i="1"/>
  <c r="CJ34" i="1"/>
  <c r="CN17" i="1"/>
  <c r="CZ20" i="1"/>
  <c r="CP18" i="1"/>
  <c r="CR18" i="1"/>
  <c r="BX19" i="1"/>
  <c r="CW7" i="1"/>
  <c r="BX12" i="1"/>
  <c r="CX18" i="1"/>
  <c r="CJ10" i="1"/>
  <c r="CS24" i="1"/>
  <c r="CU9" i="1"/>
  <c r="CO15" i="1"/>
  <c r="CG18" i="1"/>
  <c r="CQ7" i="1"/>
  <c r="CV10" i="1"/>
  <c r="CG21" i="1"/>
  <c r="CU6" i="1"/>
  <c r="CK14" i="1"/>
  <c r="CY28" i="1"/>
  <c r="CI35" i="1"/>
  <c r="BY36" i="1"/>
  <c r="CV33" i="1"/>
  <c r="CK30" i="1"/>
  <c r="CR31" i="1"/>
  <c r="CQ18" i="1"/>
  <c r="BZ23" i="1"/>
  <c r="CK32" i="1"/>
  <c r="CB16" i="1"/>
  <c r="CY18" i="1"/>
  <c r="CB9" i="1"/>
  <c r="CV17" i="1"/>
  <c r="CC8" i="1"/>
  <c r="BX6" i="1"/>
  <c r="BY9" i="1"/>
  <c r="CK24" i="1"/>
  <c r="CA18" i="1"/>
  <c r="CO26" i="1"/>
  <c r="CF4" i="1"/>
  <c r="CX16" i="1"/>
  <c r="CD7" i="1"/>
  <c r="CC4" i="1"/>
  <c r="BX32" i="1"/>
  <c r="CY27" i="1"/>
  <c r="CG30" i="1"/>
  <c r="CD23" i="1"/>
  <c r="CE34" i="1"/>
  <c r="CB13" i="1"/>
  <c r="CY4" i="1"/>
  <c r="CZ12" i="1"/>
  <c r="CZ6" i="1"/>
  <c r="CO25" i="1"/>
  <c r="CA10" i="1"/>
  <c r="CN16" i="1"/>
  <c r="CM32" i="1"/>
  <c r="CO36" i="1"/>
  <c r="CO31" i="1"/>
  <c r="CX37" i="1"/>
  <c r="CM17" i="1"/>
  <c r="CC26" i="1"/>
  <c r="CZ8" i="1"/>
  <c r="CX10" i="1"/>
  <c r="CQ6" i="1"/>
  <c r="CS19" i="1"/>
  <c r="BY12" i="1"/>
  <c r="CD16" i="1"/>
  <c r="CL32" i="1"/>
  <c r="CE28" i="1"/>
  <c r="CA28" i="1"/>
  <c r="CX33" i="1"/>
  <c r="BY33" i="1"/>
  <c r="CK31" i="1"/>
  <c r="CS75" i="1"/>
  <c r="CH126" i="1"/>
  <c r="CW138" i="1"/>
  <c r="CB107" i="1"/>
  <c r="CW82" i="1"/>
  <c r="CK68" i="1"/>
  <c r="CM144" i="1"/>
  <c r="CA142" i="1"/>
  <c r="CR115" i="1"/>
  <c r="CA113" i="1"/>
  <c r="CB139" i="1"/>
  <c r="CA122" i="1"/>
  <c r="CU74" i="1"/>
  <c r="CF109" i="1"/>
  <c r="CS124" i="1"/>
  <c r="CL44" i="1"/>
  <c r="CF58" i="1"/>
  <c r="CU54" i="1"/>
  <c r="CI47" i="1"/>
  <c r="BZ62" i="1"/>
  <c r="BZ61" i="1"/>
  <c r="CA58" i="1"/>
  <c r="CT54" i="1"/>
  <c r="CZ50" i="1"/>
  <c r="BZ41" i="1"/>
  <c r="CU61" i="1"/>
  <c r="CG58" i="1"/>
  <c r="CX54" i="1"/>
  <c r="CY44" i="1"/>
  <c r="CM60" i="1"/>
  <c r="CH47" i="1"/>
  <c r="CJ62" i="1"/>
  <c r="CI49" i="1"/>
  <c r="CJ53" i="1"/>
  <c r="CT56" i="1"/>
  <c r="CH46" i="1"/>
  <c r="CV48" i="1"/>
  <c r="CD45" i="1"/>
  <c r="CU40" i="1"/>
  <c r="CG55" i="1"/>
  <c r="CI52" i="1"/>
  <c r="CD42" i="1"/>
  <c r="CU59" i="1"/>
  <c r="CE57" i="1"/>
  <c r="CF43" i="1"/>
  <c r="CA39" i="1"/>
  <c r="CP50" i="1"/>
  <c r="CE49" i="1"/>
  <c r="CA53" i="1"/>
  <c r="CX56" i="1"/>
  <c r="BZ46" i="1"/>
  <c r="CR48" i="1"/>
  <c r="BZ45" i="1"/>
  <c r="CV45" i="1"/>
  <c r="CS40" i="1"/>
  <c r="CC55" i="1"/>
  <c r="CV52" i="1"/>
  <c r="CL52" i="1"/>
  <c r="CS42" i="1"/>
  <c r="CS59" i="1"/>
  <c r="CZ44" i="1"/>
  <c r="CZ58" i="1"/>
  <c r="CH54" i="1"/>
  <c r="CQ47" i="1"/>
  <c r="CZ62" i="1"/>
  <c r="CH49" i="1"/>
  <c r="BX49" i="1"/>
  <c r="CM53" i="1"/>
  <c r="CM56" i="1"/>
  <c r="CB46" i="1"/>
  <c r="CL46" i="1"/>
  <c r="CQ51" i="1"/>
  <c r="CM48" i="1"/>
  <c r="CL45" i="1"/>
  <c r="CZ45" i="1"/>
  <c r="CI40" i="1"/>
  <c r="CO55" i="1"/>
  <c r="CR52" i="1"/>
  <c r="CT52" i="1"/>
  <c r="CM42" i="1"/>
  <c r="CO59" i="1"/>
  <c r="CD57" i="1"/>
  <c r="CF57" i="1"/>
  <c r="CT43" i="1"/>
  <c r="CZ54" i="1"/>
  <c r="CJ39" i="1"/>
  <c r="CB50" i="1"/>
  <c r="CP62" i="1"/>
  <c r="CM49" i="1"/>
  <c r="CK53" i="1"/>
  <c r="CJ56" i="1"/>
  <c r="BZ56" i="1"/>
  <c r="CW46" i="1"/>
  <c r="CY48" i="1"/>
  <c r="CP55" i="1"/>
  <c r="CP59" i="1"/>
  <c r="CO51" i="1"/>
  <c r="CQ45" i="1"/>
  <c r="CM52" i="1"/>
  <c r="CP57" i="1"/>
  <c r="CZ48" i="1"/>
  <c r="CQ40" i="1"/>
  <c r="CK59" i="1"/>
  <c r="CB57" i="1"/>
  <c r="CS45" i="1"/>
  <c r="CG52" i="1"/>
  <c r="CY57" i="1"/>
  <c r="CR28" i="1"/>
  <c r="CJ38" i="1"/>
  <c r="CC36" i="1"/>
  <c r="CO32" i="1"/>
  <c r="CV31" i="1"/>
  <c r="CG28" i="1"/>
  <c r="CG32" i="1"/>
  <c r="CI27" i="1"/>
  <c r="CI29" i="1"/>
  <c r="CT31" i="1"/>
  <c r="CJ37" i="1"/>
  <c r="CR38" i="1"/>
  <c r="CH27" i="1"/>
  <c r="CW22" i="1"/>
  <c r="CM15" i="1"/>
  <c r="CQ13" i="1"/>
  <c r="CM23" i="1"/>
  <c r="CU32" i="1"/>
  <c r="CG33" i="1"/>
  <c r="CO29" i="1"/>
  <c r="CP17" i="1"/>
  <c r="CS25" i="1"/>
  <c r="CG20" i="1"/>
  <c r="CT22" i="1"/>
  <c r="CO9" i="1"/>
  <c r="CC14" i="1"/>
  <c r="CQ23" i="1"/>
  <c r="CX14" i="1"/>
  <c r="CC5" i="1"/>
  <c r="CH8" i="1"/>
  <c r="CD9" i="1"/>
  <c r="CB21" i="1"/>
  <c r="CF16" i="1"/>
  <c r="CT14" i="1"/>
  <c r="CO4" i="1"/>
  <c r="CG11" i="1"/>
  <c r="CD17" i="1"/>
  <c r="CY9" i="1"/>
  <c r="CH9" i="1"/>
  <c r="CU16" i="1"/>
  <c r="CA25" i="1"/>
  <c r="CE14" i="1"/>
  <c r="BY14" i="1"/>
  <c r="CL9" i="1"/>
  <c r="CD10" i="1"/>
  <c r="CO5" i="1"/>
  <c r="CJ11" i="1"/>
  <c r="CB20" i="1"/>
  <c r="CT6" i="1"/>
  <c r="BY5" i="1"/>
  <c r="CF19" i="1"/>
  <c r="BX21" i="1"/>
  <c r="CV5" i="1"/>
  <c r="CN10" i="1"/>
  <c r="CR35" i="1"/>
  <c r="CC32" i="1"/>
  <c r="CM38" i="1"/>
  <c r="CY36" i="1"/>
  <c r="CV28" i="1"/>
  <c r="CU30" i="1"/>
  <c r="CE36" i="1"/>
  <c r="CN28" i="1"/>
  <c r="CQ32" i="1"/>
  <c r="CC33" i="1"/>
  <c r="CQ34" i="1"/>
  <c r="CL29" i="1"/>
  <c r="BX31" i="1"/>
  <c r="CP34" i="1"/>
  <c r="CZ28" i="1"/>
  <c r="CA31" i="1"/>
  <c r="CA27" i="1"/>
  <c r="CG37" i="1"/>
  <c r="CX24" i="1"/>
  <c r="CL14" i="1"/>
  <c r="CC25" i="1"/>
  <c r="CW16" i="1"/>
  <c r="CM20" i="1"/>
  <c r="CP30" i="1"/>
  <c r="CD33" i="1"/>
  <c r="CU37" i="1"/>
  <c r="BZ29" i="1"/>
  <c r="CW23" i="1"/>
  <c r="CE19" i="1"/>
  <c r="CY15" i="1"/>
  <c r="CR20" i="1"/>
  <c r="CF23" i="1"/>
  <c r="CH5" i="1"/>
  <c r="CE17" i="1"/>
  <c r="CX19" i="1"/>
  <c r="CF18" i="1"/>
  <c r="CJ18" i="1"/>
  <c r="CF5" i="1"/>
  <c r="CZ10" i="1"/>
  <c r="BZ10" i="1"/>
  <c r="CE11" i="1"/>
  <c r="CX23" i="1"/>
  <c r="CI14" i="1"/>
  <c r="BX9" i="1"/>
  <c r="CN7" i="1"/>
  <c r="CT24" i="1"/>
  <c r="CV8" i="1"/>
  <c r="CI6" i="1"/>
  <c r="BY21" i="1"/>
  <c r="CM24" i="1"/>
  <c r="BZ15" i="1"/>
  <c r="BZ13" i="1"/>
  <c r="CW12" i="1"/>
  <c r="CN9" i="1"/>
  <c r="CJ9" i="1"/>
  <c r="CX6" i="1"/>
  <c r="CG19" i="1"/>
  <c r="CT26" i="1"/>
  <c r="CH12" i="1"/>
  <c r="CN24" i="1"/>
  <c r="CJ23" i="1"/>
  <c r="CE7" i="1"/>
  <c r="CY11" i="1"/>
  <c r="BY35" i="1"/>
  <c r="CI38" i="1"/>
  <c r="BX28" i="1"/>
  <c r="CQ31" i="1"/>
  <c r="CF35" i="1"/>
  <c r="BY27" i="1"/>
  <c r="BX38" i="1"/>
  <c r="CM37" i="1"/>
  <c r="CW27" i="1"/>
  <c r="CD18" i="1"/>
  <c r="CL24" i="1"/>
  <c r="CS16" i="1"/>
  <c r="CG31" i="1"/>
  <c r="CY37" i="1"/>
  <c r="CB15" i="1"/>
  <c r="CJ17" i="1"/>
  <c r="CR14" i="1"/>
  <c r="CA19" i="1"/>
  <c r="CU24" i="1"/>
  <c r="CY10" i="1"/>
  <c r="CV12" i="1"/>
  <c r="CI22" i="1"/>
  <c r="BX10" i="1"/>
  <c r="BY26" i="1"/>
  <c r="CP11" i="1"/>
  <c r="CL17" i="1"/>
  <c r="CG15" i="1"/>
  <c r="BZ5" i="1"/>
  <c r="CT12" i="1"/>
  <c r="CB8" i="1"/>
  <c r="CU17" i="1"/>
  <c r="CQ11" i="1"/>
  <c r="CS30" i="1"/>
  <c r="CU28" i="1"/>
  <c r="CW28" i="1"/>
  <c r="CB34" i="1"/>
  <c r="CI33" i="1"/>
  <c r="CG27" i="1"/>
  <c r="CK17" i="1"/>
  <c r="CW20" i="1"/>
  <c r="CW33" i="1"/>
  <c r="CO18" i="1"/>
  <c r="CO22" i="1"/>
  <c r="CC7" i="1"/>
  <c r="CC23" i="1"/>
  <c r="CB5" i="1"/>
  <c r="CZ14" i="1"/>
  <c r="CM7" i="1"/>
  <c r="CR26" i="1"/>
  <c r="CI26" i="1"/>
  <c r="CK20" i="1"/>
  <c r="CN11" i="1"/>
  <c r="CZ23" i="1"/>
  <c r="CV26" i="1"/>
  <c r="CT7" i="1"/>
  <c r="CJ31" i="1"/>
  <c r="CX29" i="1"/>
  <c r="CJ27" i="1"/>
  <c r="CV35" i="1"/>
  <c r="CC37" i="1"/>
  <c r="CF15" i="1"/>
  <c r="CK22" i="1"/>
  <c r="CN5" i="1"/>
  <c r="CB25" i="1"/>
  <c r="CJ14" i="1"/>
  <c r="CR25" i="1"/>
  <c r="CI15" i="1"/>
  <c r="CP38" i="1"/>
  <c r="CD28" i="1"/>
  <c r="CK27" i="1"/>
  <c r="CT16" i="1"/>
  <c r="CP31" i="1"/>
  <c r="CP14" i="1"/>
  <c r="CO16" i="1"/>
  <c r="CO7" i="1"/>
  <c r="CJ5" i="1"/>
  <c r="CC17" i="1"/>
  <c r="BY6" i="1"/>
  <c r="CP12" i="1"/>
  <c r="CF30" i="1"/>
  <c r="CO30" i="1"/>
  <c r="BX36" i="1"/>
  <c r="CB27" i="1"/>
  <c r="CN27" i="1"/>
  <c r="CE33" i="1"/>
  <c r="BZ25" i="1"/>
  <c r="CU25" i="1"/>
  <c r="CV27" i="1"/>
  <c r="CB29" i="1"/>
  <c r="CF13" i="1"/>
  <c r="CJ24" i="1"/>
  <c r="CP15" i="1"/>
  <c r="CJ21" i="1"/>
  <c r="CA9" i="1"/>
  <c r="CL16" i="1"/>
  <c r="CH6" i="1"/>
  <c r="CX8" i="1"/>
  <c r="CI23" i="1"/>
  <c r="CF11" i="1"/>
  <c r="CF8" i="1"/>
  <c r="CR5" i="1"/>
  <c r="CF22" i="1"/>
  <c r="CK7" i="1"/>
  <c r="CH32" i="1"/>
  <c r="CH35" i="1"/>
  <c r="BZ33" i="1"/>
  <c r="CG14" i="1"/>
  <c r="CG29" i="1"/>
  <c r="CU13" i="1"/>
  <c r="CZ16" i="1"/>
  <c r="CZ19" i="1"/>
  <c r="CX5" i="1"/>
  <c r="CW15" i="1"/>
  <c r="CN14" i="1"/>
  <c r="CO11" i="1"/>
  <c r="CN30" i="1"/>
  <c r="CL31" i="1"/>
  <c r="CR32" i="1"/>
  <c r="CD29" i="1"/>
  <c r="CD32" i="1"/>
  <c r="CY17" i="1"/>
  <c r="CM25" i="1"/>
  <c r="CQ10" i="1"/>
  <c r="CU23" i="1"/>
  <c r="CI16" i="1"/>
  <c r="CA12" i="1"/>
  <c r="BZ14" i="1"/>
  <c r="CI58" i="1"/>
  <c r="CF40" i="1"/>
  <c r="CQ55" i="1"/>
  <c r="CV42" i="1"/>
  <c r="CQ42" i="1"/>
  <c r="CQ59" i="1"/>
  <c r="CS58" i="1"/>
  <c r="CW39" i="1"/>
  <c r="CY62" i="1"/>
  <c r="CC49" i="1"/>
  <c r="CR53" i="1"/>
  <c r="CG56" i="1"/>
  <c r="CQ46" i="1"/>
  <c r="CZ51" i="1"/>
  <c r="CW48" i="1"/>
  <c r="CR40" i="1"/>
  <c r="CW40" i="1"/>
  <c r="CQ52" i="1"/>
  <c r="CR42" i="1"/>
  <c r="CM59" i="1"/>
  <c r="CO57" i="1"/>
  <c r="CJ58" i="1"/>
  <c r="CS54" i="1"/>
  <c r="CL50" i="1"/>
  <c r="CT49" i="1"/>
  <c r="CI53" i="1"/>
  <c r="CY56" i="1"/>
  <c r="CL56" i="1"/>
  <c r="CT48" i="1"/>
  <c r="CI55" i="1"/>
  <c r="CJ51" i="1"/>
  <c r="CN40" i="1"/>
  <c r="CK57" i="1"/>
  <c r="CS48" i="1"/>
  <c r="CR59" i="1"/>
  <c r="CT51" i="1"/>
  <c r="CI42" i="1"/>
  <c r="CJ57" i="1"/>
  <c r="CT38" i="1"/>
  <c r="CN35" i="1"/>
  <c r="CT30" i="1"/>
  <c r="CT32" i="1"/>
  <c r="CX38" i="1"/>
  <c r="CC35" i="1"/>
  <c r="CL33" i="1"/>
  <c r="CD31" i="1"/>
  <c r="CZ37" i="1"/>
  <c r="CU18" i="1"/>
  <c r="CZ18" i="1"/>
  <c r="CE21" i="1"/>
  <c r="CC27" i="1"/>
  <c r="CZ29" i="1"/>
  <c r="CQ14" i="1"/>
  <c r="CP13" i="1"/>
  <c r="CI8" i="1"/>
  <c r="CY20" i="1"/>
  <c r="CJ15" i="1"/>
  <c r="CP6" i="1"/>
  <c r="CS6" i="1"/>
  <c r="CC19" i="1"/>
  <c r="CF14" i="1"/>
  <c r="CU12" i="1"/>
  <c r="CD15" i="1"/>
  <c r="CS7" i="1"/>
  <c r="CK5" i="1"/>
  <c r="CB26" i="1"/>
  <c r="CG25" i="1"/>
  <c r="CR4" i="1"/>
  <c r="CR8" i="1"/>
  <c r="CM9" i="1"/>
  <c r="CY22" i="1"/>
  <c r="CJ8" i="1"/>
  <c r="BX22" i="1"/>
  <c r="CG24" i="1"/>
  <c r="CT8" i="1"/>
  <c r="CP35" i="1"/>
  <c r="CH30" i="1"/>
  <c r="BX35" i="1"/>
  <c r="CX32" i="1"/>
  <c r="CU35" i="1"/>
  <c r="BZ36" i="1"/>
  <c r="CR27" i="1"/>
  <c r="BX37" i="1"/>
  <c r="CM28" i="1"/>
  <c r="CF34" i="1"/>
  <c r="CA32" i="1"/>
  <c r="CL34" i="1"/>
  <c r="CF29" i="1"/>
  <c r="BZ22" i="1"/>
  <c r="CR23" i="1"/>
  <c r="CH19" i="1"/>
  <c r="CN38" i="1"/>
  <c r="CU29" i="1"/>
  <c r="CM22" i="1"/>
  <c r="CG26" i="1"/>
  <c r="CH15" i="1"/>
  <c r="CB19" i="1"/>
  <c r="CL4" i="1"/>
  <c r="CE23" i="1"/>
  <c r="CN13" i="1"/>
  <c r="CE13" i="1"/>
  <c r="CU8" i="1"/>
  <c r="CC9" i="1"/>
  <c r="CJ25" i="1"/>
  <c r="CZ4" i="1"/>
  <c r="CY21" i="1"/>
  <c r="CL18" i="1"/>
  <c r="CP10" i="1"/>
  <c r="BZ17" i="1"/>
  <c r="CH22" i="1"/>
  <c r="CV18" i="1"/>
  <c r="CU10" i="1"/>
  <c r="CW10" i="1"/>
  <c r="CW11" i="1"/>
  <c r="CL11" i="1"/>
  <c r="CD12" i="1"/>
  <c r="CS17" i="1"/>
  <c r="BY10" i="1"/>
  <c r="CL28" i="1"/>
  <c r="CX31" i="1"/>
  <c r="CT36" i="1"/>
  <c r="CW30" i="1"/>
  <c r="CI31" i="1"/>
  <c r="CM30" i="1"/>
  <c r="BY24" i="1"/>
  <c r="CU19" i="1"/>
  <c r="CJ33" i="1"/>
  <c r="BY29" i="1"/>
  <c r="CY19" i="1"/>
  <c r="CA6" i="1"/>
  <c r="CM21" i="1"/>
  <c r="CI12" i="1"/>
  <c r="CQ8" i="1"/>
  <c r="CY5" i="1"/>
  <c r="CJ13" i="1"/>
  <c r="CC22" i="1"/>
  <c r="CY14" i="1"/>
  <c r="CN23" i="1"/>
  <c r="CX11" i="1"/>
  <c r="CF25" i="1"/>
  <c r="CC31" i="1"/>
  <c r="CI32" i="1"/>
  <c r="CA37" i="1"/>
  <c r="BZ34" i="1"/>
  <c r="CN26" i="1"/>
  <c r="BZ19" i="1"/>
  <c r="CV25" i="1"/>
  <c r="CU14" i="1"/>
  <c r="CX15" i="1"/>
  <c r="CO12" i="1"/>
  <c r="CJ26" i="1"/>
  <c r="CB11" i="1"/>
  <c r="CA13" i="1"/>
  <c r="CE5" i="1"/>
  <c r="CA5" i="1"/>
  <c r="CM10" i="1"/>
  <c r="CK38" i="1"/>
  <c r="CH71" i="1"/>
  <c r="BY145" i="1"/>
  <c r="CQ75" i="1"/>
  <c r="CC126" i="1"/>
  <c r="CF138" i="1"/>
  <c r="CA107" i="1"/>
  <c r="CD82" i="1"/>
  <c r="CT68" i="1"/>
  <c r="CH144" i="1"/>
  <c r="CW142" i="1"/>
  <c r="CQ115" i="1"/>
  <c r="CA139" i="1"/>
  <c r="CW122" i="1"/>
  <c r="CO74" i="1"/>
  <c r="CE109" i="1"/>
  <c r="CV124" i="1"/>
  <c r="CT61" i="1"/>
  <c r="CU58" i="1"/>
  <c r="CE54" i="1"/>
  <c r="CF47" i="1"/>
  <c r="CT41" i="1"/>
  <c r="CK61" i="1"/>
  <c r="CK58" i="1"/>
  <c r="CL54" i="1"/>
  <c r="CJ50" i="1"/>
  <c r="CG41" i="1"/>
  <c r="CE61" i="1"/>
  <c r="CX58" i="1"/>
  <c r="CL41" i="1"/>
  <c r="CH44" i="1"/>
  <c r="CT60" i="1"/>
  <c r="CC47" i="1"/>
  <c r="CI62" i="1"/>
  <c r="CJ49" i="1"/>
  <c r="CF53" i="1"/>
  <c r="CZ46" i="1"/>
  <c r="CP51" i="1"/>
  <c r="CF48" i="1"/>
  <c r="CO45" i="1"/>
  <c r="BZ40" i="1"/>
  <c r="CU55" i="1"/>
  <c r="CS52" i="1"/>
  <c r="CX42" i="1"/>
  <c r="CE59" i="1"/>
  <c r="CR57" i="1"/>
  <c r="CF39" i="1"/>
  <c r="CF62" i="1"/>
  <c r="CB49" i="1"/>
  <c r="CN53" i="1"/>
  <c r="CD56" i="1"/>
  <c r="CL51" i="1"/>
  <c r="CB48" i="1"/>
  <c r="CK45" i="1"/>
  <c r="CG40" i="1"/>
  <c r="CU52" i="1"/>
  <c r="CS44" i="1"/>
  <c r="CR47" i="1"/>
  <c r="CT53" i="1"/>
  <c r="CX51" i="1"/>
  <c r="CW45" i="1"/>
  <c r="BY55" i="1"/>
  <c r="CA42" i="1"/>
  <c r="CJ44" i="1"/>
  <c r="CT47" i="1"/>
  <c r="CZ49" i="1"/>
  <c r="CD46" i="1"/>
  <c r="CX57" i="1"/>
  <c r="CN42" i="1"/>
  <c r="CZ55" i="1"/>
  <c r="CE40" i="1"/>
  <c r="CS32" i="1"/>
  <c r="CD36" i="1"/>
  <c r="CT34" i="1"/>
  <c r="CK37" i="1"/>
  <c r="BY20" i="1"/>
  <c r="CA30" i="1"/>
  <c r="CX13" i="1"/>
  <c r="CR19" i="1"/>
  <c r="CG4" i="1"/>
  <c r="CT4" i="1"/>
  <c r="CJ12" i="1"/>
  <c r="BX15" i="1"/>
  <c r="CK13" i="1"/>
  <c r="CK25" i="1"/>
  <c r="CH20" i="1"/>
  <c r="BX4" i="1"/>
  <c r="CG6" i="1"/>
  <c r="CZ31" i="1"/>
  <c r="CO38" i="1"/>
  <c r="CR30" i="1"/>
  <c r="CB33" i="1"/>
  <c r="CU33" i="1"/>
  <c r="BX17" i="1"/>
  <c r="CG13" i="1"/>
  <c r="CM27" i="1"/>
  <c r="CM14" i="1"/>
  <c r="CJ4" i="1"/>
  <c r="CQ15" i="1"/>
  <c r="CI4" i="1"/>
  <c r="CH24" i="1"/>
  <c r="CO8" i="1"/>
  <c r="CW5" i="1"/>
  <c r="CW19" i="1"/>
  <c r="CQ5" i="1"/>
  <c r="BX13" i="1"/>
  <c r="CD13" i="1"/>
  <c r="CF9" i="1"/>
  <c r="CN32" i="1"/>
  <c r="CP37" i="1"/>
  <c r="CI34" i="1"/>
  <c r="BZ16" i="1"/>
  <c r="CZ24" i="1"/>
  <c r="CA17" i="1"/>
  <c r="CF26" i="1"/>
  <c r="CN6" i="1"/>
  <c r="BY7" i="1"/>
  <c r="CX9" i="1"/>
  <c r="CB28" i="1"/>
  <c r="CH37" i="1"/>
  <c r="CH34" i="1"/>
  <c r="CY26" i="1"/>
  <c r="CC10" i="1"/>
  <c r="CH7" i="1"/>
  <c r="CN21" i="1"/>
  <c r="CB32" i="1"/>
  <c r="CT145" i="1"/>
  <c r="CW134" i="1"/>
  <c r="CC144" i="1"/>
  <c r="CX74" i="1"/>
  <c r="CR39" i="1"/>
  <c r="CO60" i="1"/>
  <c r="CQ43" i="1"/>
  <c r="CT39" i="1"/>
  <c r="CU56" i="1"/>
  <c r="CR45" i="1"/>
  <c r="CL42" i="1"/>
  <c r="CV47" i="1"/>
  <c r="CU46" i="1"/>
  <c r="CP40" i="1"/>
  <c r="CF42" i="1"/>
  <c r="CG60" i="1"/>
  <c r="CQ49" i="1"/>
  <c r="CA46" i="1"/>
  <c r="CU45" i="1"/>
  <c r="CA52" i="1"/>
  <c r="BY57" i="1"/>
  <c r="CM47" i="1"/>
  <c r="CB53" i="1"/>
  <c r="CC45" i="1"/>
  <c r="BZ55" i="1"/>
  <c r="CW52" i="1"/>
  <c r="BZ42" i="1"/>
  <c r="CK28" i="1"/>
  <c r="BY31" i="1"/>
  <c r="CQ35" i="1"/>
  <c r="CH16" i="1"/>
  <c r="CO34" i="1"/>
  <c r="CA21" i="1"/>
  <c r="CZ21" i="1"/>
  <c r="CY7" i="1"/>
  <c r="CG10" i="1"/>
  <c r="CQ12" i="1"/>
  <c r="CM4" i="1"/>
  <c r="CR15" i="1"/>
  <c r="CV13" i="1"/>
  <c r="CO28" i="1"/>
  <c r="BY32" i="1"/>
  <c r="CB31" i="1"/>
  <c r="CO33" i="1"/>
  <c r="CY34" i="1"/>
  <c r="CL15" i="1"/>
  <c r="CX34" i="1"/>
  <c r="CX22" i="1"/>
  <c r="CL7" i="1"/>
  <c r="CW8" i="1"/>
  <c r="CL26" i="1"/>
  <c r="CN18" i="1"/>
  <c r="CL23" i="1"/>
  <c r="CN4" i="1"/>
  <c r="CF17" i="1"/>
  <c r="CD25" i="1"/>
  <c r="CI36" i="1"/>
  <c r="CK29" i="1"/>
  <c r="CR13" i="1"/>
  <c r="CB18" i="1"/>
  <c r="CY23" i="1"/>
  <c r="CT19" i="1"/>
  <c r="BY19" i="1"/>
  <c r="CG9" i="1"/>
  <c r="CJ30" i="1"/>
  <c r="CQ29" i="1"/>
  <c r="BZ21" i="1"/>
  <c r="CU5" i="1"/>
  <c r="CK19" i="1"/>
  <c r="CP23" i="1"/>
  <c r="CH13" i="1"/>
  <c r="CM29" i="1"/>
  <c r="BX25" i="1"/>
  <c r="CT17" i="1"/>
  <c r="BY22" i="1"/>
  <c r="CY35" i="1"/>
  <c r="CE38" i="1"/>
  <c r="CS27" i="1"/>
  <c r="CK21" i="1"/>
  <c r="CW25" i="1"/>
  <c r="CC13" i="1"/>
  <c r="CZ38" i="1"/>
  <c r="BZ32" i="1"/>
  <c r="CM34" i="1"/>
  <c r="CI21" i="1"/>
  <c r="CS18" i="1"/>
  <c r="CW29" i="1"/>
  <c r="CP22" i="1"/>
  <c r="CM8" i="1"/>
  <c r="CD20" i="1"/>
  <c r="CH4" i="1"/>
  <c r="CQ20" i="1"/>
  <c r="CP19" i="1"/>
  <c r="CN22" i="1"/>
  <c r="CS12" i="1"/>
  <c r="CZ26" i="1"/>
  <c r="CS14" i="1"/>
  <c r="CL36" i="1"/>
  <c r="CL30" i="1"/>
  <c r="CW32" i="1"/>
  <c r="CS22" i="1"/>
  <c r="CS20" i="1"/>
  <c r="CW14" i="1"/>
  <c r="CU7" i="1"/>
  <c r="CS21" i="1"/>
  <c r="CA8" i="1"/>
  <c r="CE6" i="1"/>
  <c r="CH28" i="1"/>
  <c r="CB38" i="1"/>
  <c r="CS26" i="1"/>
  <c r="CA33" i="1"/>
  <c r="CA11" i="1"/>
  <c r="CV19" i="1"/>
  <c r="CE12" i="1"/>
  <c r="BZ9" i="1"/>
  <c r="CU22" i="1"/>
  <c r="CO35" i="1"/>
  <c r="CZ35" i="1"/>
  <c r="BZ26" i="1"/>
  <c r="CQ24" i="1"/>
  <c r="CJ16" i="1"/>
  <c r="BX16" i="1"/>
  <c r="CE35" i="1"/>
  <c r="CL21" i="1"/>
  <c r="BX7" i="1"/>
  <c r="CS31" i="1"/>
  <c r="BZ38" i="1"/>
  <c r="CJ7" i="1"/>
  <c r="CJ75" i="1"/>
  <c r="CR68" i="1"/>
  <c r="BX142" i="1"/>
  <c r="CT109" i="1"/>
  <c r="CC41" i="1"/>
  <c r="CD50" i="1"/>
  <c r="CQ39" i="1"/>
  <c r="CP60" i="1"/>
  <c r="CV50" i="1"/>
  <c r="CI46" i="1"/>
  <c r="CL40" i="1"/>
  <c r="CL57" i="1"/>
  <c r="CL49" i="1"/>
  <c r="CU51" i="1"/>
  <c r="CX55" i="1"/>
  <c r="CX59" i="1"/>
  <c r="CZ39" i="1"/>
  <c r="CD53" i="1"/>
  <c r="CS51" i="1"/>
  <c r="CB40" i="1"/>
  <c r="CB42" i="1"/>
  <c r="CS61" i="1"/>
  <c r="CV62" i="1"/>
  <c r="CI56" i="1"/>
  <c r="BZ52" i="1"/>
  <c r="CH42" i="1"/>
  <c r="CH57" i="1"/>
  <c r="CR36" i="1"/>
  <c r="BY30" i="1"/>
  <c r="CV34" i="1"/>
  <c r="CK33" i="1"/>
  <c r="CB24" i="1"/>
  <c r="CR29" i="1"/>
  <c r="CX7" i="1"/>
  <c r="CK6" i="1"/>
  <c r="CV21" i="1"/>
  <c r="CR17" i="1"/>
  <c r="CV14" i="1"/>
  <c r="BZ6" i="1"/>
  <c r="CM16" i="1"/>
  <c r="CW18" i="1"/>
  <c r="CY30" i="1"/>
  <c r="CF31" i="1"/>
  <c r="CL27" i="1"/>
  <c r="CW37" i="1"/>
  <c r="CS29" i="1"/>
  <c r="CH21" i="1"/>
  <c r="CP29" i="1"/>
  <c r="CG16" i="1"/>
  <c r="BY18" i="1"/>
  <c r="CF6" i="1"/>
  <c r="CD24" i="1"/>
  <c r="CT20" i="1"/>
  <c r="CA15" i="1"/>
  <c r="CE8" i="1"/>
  <c r="CW6" i="1"/>
  <c r="CY12" i="1"/>
  <c r="CE30" i="1"/>
  <c r="BX27" i="1"/>
  <c r="CC15" i="1"/>
  <c r="BY13" i="1"/>
  <c r="CA24" i="1"/>
  <c r="CK12" i="1"/>
  <c r="CC11" i="1"/>
  <c r="BX26" i="1"/>
  <c r="BY38" i="1"/>
  <c r="BX24" i="1"/>
  <c r="BZ8" i="1"/>
  <c r="CV23" i="1"/>
  <c r="CY8" i="1"/>
  <c r="BZ35" i="1"/>
  <c r="CO17" i="1"/>
  <c r="CT29" i="1"/>
  <c r="CU15" i="1"/>
  <c r="CR7" i="1"/>
  <c r="CT9" i="1"/>
  <c r="CY32" i="1"/>
  <c r="CP27" i="1"/>
  <c r="CV37" i="1"/>
  <c r="BY23" i="1"/>
  <c r="CS8" i="1"/>
  <c r="CB4" i="1"/>
  <c r="CS36" i="1"/>
  <c r="CM31" i="1"/>
  <c r="CP32" i="1"/>
  <c r="CH18" i="1"/>
  <c r="CA23" i="1"/>
  <c r="CB37" i="1"/>
  <c r="CH25" i="1"/>
  <c r="CG5" i="1"/>
  <c r="BZ18" i="1"/>
  <c r="CP5" i="1"/>
  <c r="CA7" i="1"/>
  <c r="CD6" i="1"/>
  <c r="CW24" i="1"/>
  <c r="CE4" i="1"/>
  <c r="CQ26" i="1"/>
  <c r="CZ13" i="1"/>
  <c r="CA38" i="1"/>
  <c r="CA34" i="1"/>
  <c r="CS34" i="1"/>
  <c r="CT27" i="1"/>
  <c r="CI13" i="1"/>
  <c r="CS11" i="1"/>
  <c r="CP9" i="1"/>
  <c r="BZ20" i="1"/>
  <c r="CC12" i="1"/>
  <c r="CZ36" i="1"/>
  <c r="CD38" i="1"/>
  <c r="CY33" i="1"/>
  <c r="CD19" i="1"/>
  <c r="CN20" i="1"/>
  <c r="CI18" i="1"/>
  <c r="CY25" i="1"/>
  <c r="CR10" i="1"/>
  <c r="CL20" i="1"/>
  <c r="BY8" i="1"/>
  <c r="CX20" i="1"/>
  <c r="CB6" i="1"/>
  <c r="CV15" i="1"/>
  <c r="CH10" i="1"/>
  <c r="CG22" i="1"/>
  <c r="CW35" i="1"/>
  <c r="CN37" i="1"/>
  <c r="CQ21" i="1"/>
  <c r="CH14" i="1"/>
  <c r="CM5" i="1"/>
  <c r="BZ4" i="1"/>
  <c r="CY60" i="1"/>
  <c r="CM44" i="1"/>
  <c r="CD43" i="1"/>
  <c r="CW53" i="1"/>
  <c r="CO48" i="1"/>
  <c r="CH52" i="1"/>
  <c r="CY54" i="1"/>
  <c r="CB56" i="1"/>
  <c r="CI45" i="1"/>
  <c r="CE52" i="1"/>
  <c r="CL62" i="1"/>
  <c r="CH56" i="1"/>
  <c r="CG48" i="1"/>
  <c r="CN59" i="1"/>
  <c r="CX39" i="1"/>
  <c r="CP53" i="1"/>
  <c r="CI48" i="1"/>
  <c r="CA45" i="1"/>
  <c r="CU31" i="1"/>
  <c r="CV36" i="1"/>
  <c r="CR16" i="1"/>
  <c r="CN31" i="1"/>
  <c r="CQ25" i="1"/>
  <c r="CI11" i="1"/>
  <c r="CS5" i="1"/>
  <c r="CP21" i="1"/>
  <c r="CT11" i="1"/>
  <c r="CU11" i="1"/>
  <c r="CQ36" i="1"/>
  <c r="BZ30" i="1"/>
  <c r="CC20" i="1"/>
  <c r="CY31" i="1"/>
  <c r="CG7" i="1"/>
  <c r="CF20" i="1"/>
  <c r="BX11" i="1"/>
  <c r="CK4" i="1"/>
  <c r="CF24" i="1"/>
  <c r="CV20" i="1"/>
  <c r="CW31" i="1"/>
  <c r="CD37" i="1"/>
  <c r="CO10" i="1"/>
  <c r="CI24" i="1"/>
  <c r="CA14" i="1"/>
  <c r="CC38" i="1"/>
  <c r="CE37" i="1"/>
  <c r="CB12" i="1"/>
  <c r="BX8" i="1"/>
  <c r="CZ33" i="1"/>
  <c r="CQ17" i="1"/>
  <c r="CF12" i="1"/>
  <c r="CS37" i="1"/>
  <c r="CA26" i="1"/>
  <c r="CS15" i="1"/>
  <c r="CB35" i="1"/>
  <c r="CI37" i="1"/>
  <c r="CU34" i="1"/>
  <c r="CL13" i="1"/>
  <c r="CF7" i="1"/>
  <c r="CE20" i="1"/>
  <c r="CZ22" i="1"/>
  <c r="CQ9" i="1"/>
  <c r="CQ22" i="1"/>
  <c r="CO24" i="1"/>
  <c r="BZ7" i="1"/>
  <c r="CT23" i="1"/>
  <c r="CN34" i="1"/>
  <c r="CH23" i="1"/>
  <c r="CW17" i="1"/>
  <c r="CD5" i="1"/>
  <c r="CA71" i="1"/>
  <c r="CS79" i="1"/>
  <c r="CF126" i="1"/>
  <c r="CD115" i="1"/>
  <c r="CC113" i="1"/>
  <c r="CP43" i="1"/>
  <c r="CR44" i="1"/>
  <c r="CN62" i="1"/>
  <c r="CQ41" i="1"/>
  <c r="CP49" i="1"/>
  <c r="CY51" i="1"/>
  <c r="CJ55" i="1"/>
  <c r="CD44" i="1"/>
  <c r="CH53" i="1"/>
  <c r="CK48" i="1"/>
  <c r="CR55" i="1"/>
  <c r="CA59" i="1"/>
  <c r="CF50" i="1"/>
  <c r="CN56" i="1"/>
  <c r="CB51" i="1"/>
  <c r="CA40" i="1"/>
  <c r="CT59" i="1"/>
  <c r="CC58" i="1"/>
  <c r="CD49" i="1"/>
  <c r="BX46" i="1"/>
  <c r="CS57" i="1"/>
  <c r="CI57" i="1"/>
  <c r="CJ48" i="1"/>
  <c r="CV32" i="1"/>
  <c r="CU36" i="1"/>
  <c r="CE32" i="1"/>
  <c r="BZ37" i="1"/>
  <c r="CE25" i="1"/>
  <c r="CA22" i="1"/>
  <c r="CB22" i="1"/>
  <c r="BZ11" i="1"/>
  <c r="CM18" i="1"/>
  <c r="CZ15" i="1"/>
  <c r="CP20" i="1"/>
  <c r="CC6" i="1"/>
  <c r="CK9" i="1"/>
  <c r="CK10" i="1"/>
  <c r="CE31" i="1"/>
  <c r="CL35" i="1"/>
  <c r="BY37" i="1"/>
  <c r="CZ30" i="1"/>
  <c r="CQ19" i="1"/>
  <c r="CO14" i="1"/>
  <c r="CY24" i="1"/>
  <c r="CE15" i="1"/>
  <c r="CV24" i="1"/>
  <c r="CJ6" i="1"/>
  <c r="CR9" i="1"/>
  <c r="CL12" i="1"/>
  <c r="CY13" i="1"/>
  <c r="CZ5" i="1"/>
  <c r="CK8" i="1"/>
  <c r="CN8" i="1"/>
  <c r="CJ35" i="1"/>
  <c r="CH31" i="1"/>
  <c r="CD22" i="1"/>
  <c r="CZ17" i="1"/>
  <c r="CU4" i="1"/>
  <c r="CM12" i="1"/>
  <c r="BX5" i="1"/>
  <c r="CB36" i="1"/>
  <c r="BX29" i="1"/>
  <c r="CW13" i="1"/>
  <c r="CI17" i="1"/>
  <c r="CF21" i="1"/>
  <c r="CS10" i="1"/>
  <c r="CK36" i="1"/>
  <c r="CG38" i="1"/>
  <c r="CZ25" i="1"/>
  <c r="CE16" i="1"/>
  <c r="CG17" i="1"/>
  <c r="CI5" i="1"/>
  <c r="CO27" i="1"/>
  <c r="CD21" i="1"/>
  <c r="CK15" i="1"/>
  <c r="CO6" i="1"/>
  <c r="CD26" i="1"/>
  <c r="CT5" i="1"/>
  <c r="CF38" i="1"/>
  <c r="CK34" i="1"/>
  <c r="CR34" i="1"/>
  <c r="CB17" i="1"/>
  <c r="CV30" i="1"/>
  <c r="CE29" i="1"/>
  <c r="CJ22" i="1"/>
  <c r="CU20" i="1"/>
  <c r="CR12" i="1"/>
  <c r="CL10" i="1"/>
  <c r="CY6" i="1"/>
  <c r="CS9" i="1"/>
  <c r="CC16" i="1"/>
  <c r="CW9" i="1"/>
  <c r="CK11" i="1"/>
  <c r="CV7" i="1"/>
  <c r="CF36" i="1"/>
  <c r="BZ27" i="1"/>
  <c r="CH29" i="1"/>
  <c r="CB7" i="1"/>
  <c r="BY28" i="1"/>
  <c r="CE26" i="1"/>
  <c r="CQ16" i="1"/>
  <c r="CF122" i="1"/>
  <c r="CG43" i="1"/>
  <c r="CH61" i="1"/>
  <c r="CV55" i="1"/>
  <c r="CX46" i="1"/>
  <c r="CM40" i="1"/>
  <c r="CU27" i="1"/>
  <c r="CP16" i="1"/>
  <c r="CS4" i="1"/>
  <c r="CD4" i="1"/>
  <c r="CK35" i="1"/>
  <c r="CP33" i="1"/>
  <c r="CT21" i="1"/>
  <c r="CV4" i="1"/>
  <c r="CO23" i="1"/>
  <c r="CZ32" i="1"/>
  <c r="CF27" i="1"/>
  <c r="CT18" i="1"/>
  <c r="CN36" i="1"/>
  <c r="CZ7" i="1"/>
  <c r="CZ34" i="1"/>
  <c r="CN19" i="1"/>
  <c r="CU21" i="1"/>
  <c r="CI10" i="1"/>
  <c r="CY29" i="1"/>
  <c r="CL19" i="1"/>
  <c r="CB23" i="1"/>
  <c r="CK18" i="1"/>
  <c r="CL37" i="1"/>
  <c r="CD8" i="1"/>
  <c r="CA36" i="1"/>
  <c r="CE9" i="1"/>
  <c r="J140" i="3" l="1"/>
  <c r="DV104" i="1"/>
  <c r="DT104" i="1"/>
  <c r="DO104" i="1"/>
  <c r="EE104" i="1"/>
  <c r="DS104" i="1"/>
  <c r="DW104" i="1"/>
  <c r="EG104" i="1"/>
  <c r="ED104" i="1"/>
  <c r="AB104" i="3"/>
  <c r="EC93" i="1"/>
  <c r="EH93" i="1"/>
  <c r="DV101" i="1"/>
  <c r="DU101" i="1"/>
  <c r="DR101" i="1"/>
  <c r="DS101" i="1"/>
  <c r="T104" i="3"/>
  <c r="DG104" i="1"/>
  <c r="DW93" i="1"/>
  <c r="EE93" i="1"/>
  <c r="EF93" i="1"/>
  <c r="DR93" i="1"/>
  <c r="DV93" i="1"/>
  <c r="DT93" i="1"/>
  <c r="DU93" i="1"/>
  <c r="DO93" i="1"/>
  <c r="DN93" i="1"/>
  <c r="EG93" i="1"/>
  <c r="DK93" i="1"/>
  <c r="DA93" i="1"/>
  <c r="EK93" i="1" s="1"/>
  <c r="DH93" i="1"/>
  <c r="ED93" i="1"/>
  <c r="DX93" i="1"/>
  <c r="AO93" i="3"/>
  <c r="EM3" i="1"/>
  <c r="DC3" i="1"/>
  <c r="EJ3" i="1" s="1"/>
  <c r="DF3" i="1"/>
  <c r="DQ3" i="1" s="1"/>
  <c r="EP442" i="1"/>
  <c r="ET263" i="1"/>
  <c r="AC165" i="3"/>
  <c r="ES394" i="1"/>
  <c r="BD165" i="3"/>
  <c r="ER339" i="1"/>
  <c r="I26" i="4"/>
  <c r="E26" i="4"/>
  <c r="P27" i="4"/>
  <c r="I26" i="20"/>
  <c r="R26" i="4"/>
  <c r="Z27" i="4"/>
  <c r="D27" i="20"/>
  <c r="H26" i="4"/>
  <c r="AA26" i="4"/>
  <c r="O27" i="4"/>
  <c r="Q26" i="4"/>
  <c r="Y26" i="4"/>
  <c r="G26" i="20"/>
  <c r="D26" i="4"/>
  <c r="F27" i="4"/>
  <c r="I27" i="20"/>
  <c r="AA27" i="4"/>
  <c r="F27" i="20"/>
  <c r="G27" i="20"/>
  <c r="Z26" i="4"/>
  <c r="F26" i="20"/>
  <c r="X26" i="4"/>
  <c r="H27" i="4"/>
  <c r="N26" i="4"/>
  <c r="R27" i="4"/>
  <c r="N27" i="4"/>
  <c r="P26" i="4"/>
  <c r="G26" i="4"/>
  <c r="X27" i="4"/>
  <c r="Q27" i="4"/>
  <c r="S26" i="4"/>
  <c r="E26" i="20"/>
  <c r="O26" i="4"/>
  <c r="I27" i="4"/>
  <c r="S27" i="4"/>
  <c r="H27" i="20"/>
  <c r="J27" i="20" s="1"/>
  <c r="G27" i="4"/>
  <c r="D26" i="20"/>
  <c r="Y27" i="4"/>
  <c r="E27" i="20"/>
  <c r="H26" i="20"/>
  <c r="F26" i="4"/>
  <c r="D27" i="4"/>
  <c r="E27" i="4"/>
  <c r="H54" i="4"/>
  <c r="G54" i="20"/>
  <c r="F53" i="4"/>
  <c r="P53" i="4"/>
  <c r="H53" i="20"/>
  <c r="G53" i="4"/>
  <c r="N54" i="4"/>
  <c r="S54" i="4"/>
  <c r="I54" i="20"/>
  <c r="Z54" i="4"/>
  <c r="AA53" i="4"/>
  <c r="D54" i="4"/>
  <c r="Y54" i="4"/>
  <c r="X54" i="4"/>
  <c r="I54" i="4"/>
  <c r="S53" i="4"/>
  <c r="Y53" i="4"/>
  <c r="P54" i="4"/>
  <c r="G53" i="20"/>
  <c r="H53" i="4"/>
  <c r="R54" i="4"/>
  <c r="U54" i="4" s="1"/>
  <c r="E53" i="20"/>
  <c r="Z53" i="4"/>
  <c r="D54" i="20"/>
  <c r="O53" i="4"/>
  <c r="G54" i="4"/>
  <c r="D53" i="20"/>
  <c r="E54" i="20"/>
  <c r="D53" i="4"/>
  <c r="Q53" i="4"/>
  <c r="AA54" i="4"/>
  <c r="H54" i="20"/>
  <c r="F53" i="20"/>
  <c r="Q54" i="4"/>
  <c r="O54" i="4"/>
  <c r="I53" i="20"/>
  <c r="I53" i="4"/>
  <c r="M53" i="4" s="1"/>
  <c r="N53" i="4"/>
  <c r="E53" i="4"/>
  <c r="K53" i="4" s="1"/>
  <c r="R53" i="4"/>
  <c r="U53" i="4" s="1"/>
  <c r="F54" i="20"/>
  <c r="X53" i="4"/>
  <c r="E54" i="4"/>
  <c r="F54" i="4"/>
  <c r="ET368" i="1"/>
  <c r="K165" i="3"/>
  <c r="BP151" i="3"/>
  <c r="EO339" i="1"/>
  <c r="ES490" i="1"/>
  <c r="Q165" i="3"/>
  <c r="EP382" i="1"/>
  <c r="EP488" i="1"/>
  <c r="EU127" i="1"/>
  <c r="AL165" i="3"/>
  <c r="Z165" i="3"/>
  <c r="BJ165" i="3"/>
  <c r="BS165" i="3"/>
  <c r="EP418" i="1"/>
  <c r="EP368" i="1"/>
  <c r="EQ540" i="1"/>
  <c r="T165" i="3"/>
  <c r="B165" i="3"/>
  <c r="ES418" i="1"/>
  <c r="EO91" i="1"/>
  <c r="ES505" i="1"/>
  <c r="ET289" i="1"/>
  <c r="EQ502" i="1"/>
  <c r="ET457" i="1"/>
  <c r="EP398" i="1"/>
  <c r="ER540" i="1"/>
  <c r="ET465" i="1"/>
  <c r="ES480" i="1"/>
  <c r="EQ535" i="1"/>
  <c r="EQ447" i="1"/>
  <c r="EQ500" i="1"/>
  <c r="EO386" i="1"/>
  <c r="EO429" i="1"/>
  <c r="EP449" i="1"/>
  <c r="K261" i="3"/>
  <c r="AL261" i="3"/>
  <c r="BG261" i="3"/>
  <c r="AR261" i="3"/>
  <c r="AU261" i="3"/>
  <c r="AK325" i="3"/>
  <c r="AO261" i="3"/>
  <c r="E52" i="4"/>
  <c r="F51" i="20"/>
  <c r="E51" i="4"/>
  <c r="I52" i="20"/>
  <c r="Z52" i="4"/>
  <c r="E52" i="20"/>
  <c r="P52" i="4"/>
  <c r="O51" i="4"/>
  <c r="S52" i="4"/>
  <c r="Z51" i="4"/>
  <c r="F51" i="4"/>
  <c r="R52" i="4"/>
  <c r="R51" i="4"/>
  <c r="N52" i="4"/>
  <c r="X52" i="4"/>
  <c r="AA52" i="4"/>
  <c r="H51" i="20"/>
  <c r="D51" i="4"/>
  <c r="Q52" i="4"/>
  <c r="O52" i="4"/>
  <c r="X51" i="4"/>
  <c r="G52" i="20"/>
  <c r="N51" i="4"/>
  <c r="G51" i="20"/>
  <c r="AA51" i="4"/>
  <c r="H52" i="20"/>
  <c r="Y52" i="4"/>
  <c r="G51" i="4"/>
  <c r="Q51" i="4"/>
  <c r="I51" i="4"/>
  <c r="M51" i="4" s="1"/>
  <c r="E51" i="20"/>
  <c r="D52" i="4"/>
  <c r="S51" i="4"/>
  <c r="D51" i="20"/>
  <c r="G52" i="4"/>
  <c r="H52" i="4"/>
  <c r="F52" i="20"/>
  <c r="I52" i="4"/>
  <c r="F52" i="4"/>
  <c r="H51" i="4"/>
  <c r="P51" i="4"/>
  <c r="I51" i="20"/>
  <c r="D52" i="20"/>
  <c r="Y51" i="4"/>
  <c r="Z24" i="4"/>
  <c r="O24" i="4"/>
  <c r="H24" i="20"/>
  <c r="F24" i="20"/>
  <c r="F25" i="20"/>
  <c r="E25" i="4"/>
  <c r="Y24" i="4"/>
  <c r="D24" i="20"/>
  <c r="N24" i="4"/>
  <c r="S25" i="4"/>
  <c r="G24" i="20"/>
  <c r="D25" i="4"/>
  <c r="D79" i="4" s="1"/>
  <c r="Q25" i="4"/>
  <c r="F24" i="4"/>
  <c r="D24" i="4"/>
  <c r="I25" i="20"/>
  <c r="E24" i="4"/>
  <c r="H25" i="20"/>
  <c r="Z25" i="4"/>
  <c r="E24" i="20"/>
  <c r="K24" i="20" s="1"/>
  <c r="F25" i="4"/>
  <c r="I25" i="4"/>
  <c r="R25" i="4"/>
  <c r="P25" i="4"/>
  <c r="AA24" i="4"/>
  <c r="AA78" i="4" s="1"/>
  <c r="N25" i="4"/>
  <c r="N79" i="4" s="1"/>
  <c r="E25" i="20"/>
  <c r="D25" i="20"/>
  <c r="G25" i="20"/>
  <c r="Q24" i="4"/>
  <c r="X24" i="4"/>
  <c r="H24" i="4"/>
  <c r="G25" i="4"/>
  <c r="X25" i="4"/>
  <c r="I24" i="4"/>
  <c r="M24" i="4" s="1"/>
  <c r="P24" i="4"/>
  <c r="O25" i="4"/>
  <c r="Y25" i="4"/>
  <c r="G24" i="4"/>
  <c r="I24" i="20"/>
  <c r="H25" i="4"/>
  <c r="AA25" i="4"/>
  <c r="S24" i="4"/>
  <c r="R24" i="4"/>
  <c r="A339" i="3"/>
  <c r="Y339" i="3"/>
  <c r="G339" i="3"/>
  <c r="M339" i="3"/>
  <c r="ES446" i="1"/>
  <c r="ET519" i="1"/>
  <c r="ET458" i="1"/>
  <c r="BM261" i="3"/>
  <c r="AX261" i="3"/>
  <c r="W261" i="3"/>
  <c r="BS261" i="3"/>
  <c r="H261" i="3"/>
  <c r="BP261" i="3"/>
  <c r="BL339" i="3"/>
  <c r="BJ261" i="3"/>
  <c r="AC261" i="3"/>
  <c r="E261" i="3"/>
  <c r="T261" i="3"/>
  <c r="Q261" i="3"/>
  <c r="BA261" i="3"/>
  <c r="EU261" i="1"/>
  <c r="Z261" i="3"/>
  <c r="BD261" i="3"/>
  <c r="AI261" i="3"/>
  <c r="B261" i="3"/>
  <c r="N261" i="3"/>
  <c r="BF339" i="3"/>
  <c r="EC48" i="1"/>
  <c r="EH48" i="1"/>
  <c r="DT40" i="1"/>
  <c r="DW40" i="1"/>
  <c r="DV40" i="1"/>
  <c r="DU40" i="1"/>
  <c r="DR40" i="1"/>
  <c r="DR54" i="1"/>
  <c r="DT54" i="1"/>
  <c r="DW54" i="1"/>
  <c r="DU54" i="1"/>
  <c r="ER337" i="1"/>
  <c r="EV490" i="1"/>
  <c r="B93" i="3"/>
  <c r="V337" i="3"/>
  <c r="S325" i="3"/>
  <c r="M428" i="3"/>
  <c r="AF147" i="3"/>
  <c r="BQ339" i="3"/>
  <c r="E339" i="3"/>
  <c r="EU203" i="1"/>
  <c r="EO382" i="1"/>
  <c r="EN326" i="1"/>
  <c r="H93" i="3"/>
  <c r="AE325" i="3"/>
  <c r="AN428" i="3"/>
  <c r="T93" i="3"/>
  <c r="ET104" i="1"/>
  <c r="AL93" i="3"/>
  <c r="D151" i="3"/>
  <c r="BM339" i="3"/>
  <c r="BF428" i="3"/>
  <c r="EP339" i="1"/>
  <c r="G104" i="3"/>
  <c r="U261" i="3"/>
  <c r="EO368" i="1"/>
  <c r="EQ382" i="1"/>
  <c r="EO502" i="1"/>
  <c r="EQ326" i="1"/>
  <c r="EO104" i="1"/>
  <c r="EQ468" i="1"/>
  <c r="AA339" i="3"/>
  <c r="V263" i="3"/>
  <c r="Z339" i="3"/>
  <c r="EU339" i="1"/>
  <c r="J428" i="3"/>
  <c r="ET503" i="1"/>
  <c r="EV326" i="1"/>
  <c r="AV415" i="3"/>
  <c r="BM104" i="3"/>
  <c r="J326" i="3"/>
  <c r="AD339" i="3"/>
  <c r="C339" i="3"/>
  <c r="AQ428" i="3"/>
  <c r="AE428" i="3"/>
  <c r="ES339" i="1"/>
  <c r="BI326" i="3"/>
  <c r="BE326" i="3"/>
  <c r="AH104" i="3"/>
  <c r="BB104" i="3"/>
  <c r="BP104" i="3"/>
  <c r="W93" i="3"/>
  <c r="AN325" i="3"/>
  <c r="BL325" i="3"/>
  <c r="T304" i="3"/>
  <c r="K415" i="3"/>
  <c r="BP368" i="3"/>
  <c r="AI415" i="3"/>
  <c r="BF325" i="3"/>
  <c r="AX415" i="3"/>
  <c r="AG104" i="3"/>
  <c r="BH261" i="3"/>
  <c r="D263" i="3"/>
  <c r="AC415" i="3"/>
  <c r="BJ326" i="3"/>
  <c r="EO434" i="1"/>
  <c r="EQ339" i="1"/>
  <c r="BH151" i="3"/>
  <c r="AQ104" i="3"/>
  <c r="A104" i="3"/>
  <c r="BJ104" i="3"/>
  <c r="BD93" i="3"/>
  <c r="BI325" i="3"/>
  <c r="BG531" i="3"/>
  <c r="J263" i="3"/>
  <c r="S268" i="3"/>
  <c r="AL415" i="3"/>
  <c r="BA415" i="3"/>
  <c r="EV368" i="1"/>
  <c r="BC292" i="3"/>
  <c r="AT337" i="3"/>
  <c r="BF261" i="3"/>
  <c r="P325" i="3"/>
  <c r="BC151" i="3"/>
  <c r="BT104" i="3"/>
  <c r="P104" i="3"/>
  <c r="BS104" i="3"/>
  <c r="D326" i="3"/>
  <c r="AG261" i="3"/>
  <c r="L326" i="3"/>
  <c r="BO263" i="3"/>
  <c r="BP415" i="3"/>
  <c r="AF415" i="3"/>
  <c r="T415" i="3"/>
  <c r="AH261" i="3"/>
  <c r="E326" i="3"/>
  <c r="N415" i="3"/>
  <c r="AQ151" i="3"/>
  <c r="AD104" i="3"/>
  <c r="C104" i="3"/>
  <c r="M104" i="3"/>
  <c r="BQ104" i="3"/>
  <c r="BK104" i="3"/>
  <c r="AM104" i="3"/>
  <c r="K147" i="3"/>
  <c r="BD104" i="3"/>
  <c r="AI104" i="3"/>
  <c r="AX104" i="3"/>
  <c r="AI93" i="3"/>
  <c r="K93" i="3"/>
  <c r="AX93" i="3"/>
  <c r="G325" i="3"/>
  <c r="V325" i="3"/>
  <c r="BR326" i="3"/>
  <c r="BL326" i="3"/>
  <c r="Y326" i="3"/>
  <c r="Q304" i="3"/>
  <c r="BK304" i="3"/>
  <c r="AR531" i="3"/>
  <c r="BE304" i="3"/>
  <c r="BP304" i="3"/>
  <c r="BJ531" i="3"/>
  <c r="AQ263" i="3"/>
  <c r="S263" i="3"/>
  <c r="AT263" i="3"/>
  <c r="Z415" i="3"/>
  <c r="W415" i="3"/>
  <c r="AK292" i="3"/>
  <c r="B415" i="3"/>
  <c r="AR415" i="3"/>
  <c r="BO368" i="3"/>
  <c r="M337" i="3"/>
  <c r="BR337" i="3"/>
  <c r="BL261" i="3"/>
  <c r="BK261" i="3"/>
  <c r="BR325" i="3"/>
  <c r="AN326" i="3"/>
  <c r="EV228" i="1"/>
  <c r="BL104" i="3"/>
  <c r="I104" i="3"/>
  <c r="AY104" i="3"/>
  <c r="BN104" i="3"/>
  <c r="W104" i="3"/>
  <c r="BG104" i="3"/>
  <c r="AS326" i="3"/>
  <c r="AT261" i="3"/>
  <c r="B304" i="3"/>
  <c r="AH263" i="3"/>
  <c r="AE263" i="3"/>
  <c r="BD415" i="3"/>
  <c r="BJ415" i="3"/>
  <c r="BG415" i="3"/>
  <c r="AK104" i="3"/>
  <c r="BF104" i="3"/>
  <c r="AN104" i="3"/>
  <c r="L104" i="3"/>
  <c r="AS104" i="3"/>
  <c r="O104" i="3"/>
  <c r="AX147" i="3"/>
  <c r="AC104" i="3"/>
  <c r="N104" i="3"/>
  <c r="AR104" i="3"/>
  <c r="BS93" i="3"/>
  <c r="BJ93" i="3"/>
  <c r="Q93" i="3"/>
  <c r="AH325" i="3"/>
  <c r="AI268" i="3"/>
  <c r="AM326" i="3"/>
  <c r="AQ325" i="3"/>
  <c r="Y263" i="3"/>
  <c r="G261" i="3"/>
  <c r="AK268" i="3"/>
  <c r="BR261" i="3"/>
  <c r="AI304" i="3"/>
  <c r="AO531" i="3"/>
  <c r="AK263" i="3"/>
  <c r="AN263" i="3"/>
  <c r="AU415" i="3"/>
  <c r="BM415" i="3"/>
  <c r="AW292" i="3"/>
  <c r="BQ368" i="3"/>
  <c r="AO415" i="3"/>
  <c r="BS415" i="3"/>
  <c r="E415" i="3"/>
  <c r="S368" i="3"/>
  <c r="AZ337" i="3"/>
  <c r="AY261" i="3"/>
  <c r="AB261" i="3"/>
  <c r="AB325" i="3"/>
  <c r="AO326" i="3"/>
  <c r="H415" i="3"/>
  <c r="BP540" i="3"/>
  <c r="AX326" i="3"/>
  <c r="ER424" i="1"/>
  <c r="EV535" i="1"/>
  <c r="EG32" i="1"/>
  <c r="ED32" i="1"/>
  <c r="Y337" i="3"/>
  <c r="AN337" i="3"/>
  <c r="BL337" i="3"/>
  <c r="S337" i="3"/>
  <c r="AE337" i="3"/>
  <c r="BI337" i="3"/>
  <c r="AQ337" i="3"/>
  <c r="AW337" i="3"/>
  <c r="BO337" i="3"/>
  <c r="G337" i="3"/>
  <c r="A337" i="3"/>
  <c r="AK337" i="3"/>
  <c r="BC337" i="3"/>
  <c r="P337" i="3"/>
  <c r="AH337" i="3"/>
  <c r="BF337" i="3"/>
  <c r="J337" i="3"/>
  <c r="D337" i="3"/>
  <c r="EQ337" i="1"/>
  <c r="BN261" i="3"/>
  <c r="AW261" i="3"/>
  <c r="AU531" i="3"/>
  <c r="BP531" i="3"/>
  <c r="P428" i="3"/>
  <c r="AJ261" i="3"/>
  <c r="BC261" i="3"/>
  <c r="J261" i="3"/>
  <c r="BQ261" i="3"/>
  <c r="BB261" i="3"/>
  <c r="V428" i="3"/>
  <c r="G428" i="3"/>
  <c r="AZ428" i="3"/>
  <c r="BR104" i="3"/>
  <c r="AE104" i="3"/>
  <c r="J104" i="3"/>
  <c r="BE104" i="3"/>
  <c r="F104" i="3"/>
  <c r="D104" i="3"/>
  <c r="AZ104" i="3"/>
  <c r="BO104" i="3"/>
  <c r="BI104" i="3"/>
  <c r="AP104" i="3"/>
  <c r="AT104" i="3"/>
  <c r="X104" i="3"/>
  <c r="K104" i="3"/>
  <c r="E104" i="3"/>
  <c r="Q104" i="3"/>
  <c r="B104" i="3"/>
  <c r="AL104" i="3"/>
  <c r="AO104" i="3"/>
  <c r="AW326" i="3"/>
  <c r="AT326" i="3"/>
  <c r="AK326" i="3"/>
  <c r="A326" i="3"/>
  <c r="K531" i="3"/>
  <c r="F261" i="3"/>
  <c r="AQ261" i="3"/>
  <c r="I261" i="3"/>
  <c r="D261" i="3"/>
  <c r="C261" i="3"/>
  <c r="O261" i="3"/>
  <c r="N531" i="3"/>
  <c r="BA531" i="3"/>
  <c r="AI531" i="3"/>
  <c r="Q531" i="3"/>
  <c r="V292" i="3"/>
  <c r="BC428" i="3"/>
  <c r="BD531" i="3"/>
  <c r="P261" i="3"/>
  <c r="AP261" i="3"/>
  <c r="X261" i="3"/>
  <c r="R261" i="3"/>
  <c r="AA261" i="3"/>
  <c r="S261" i="3"/>
  <c r="Q326" i="3"/>
  <c r="T531" i="3"/>
  <c r="Y428" i="3"/>
  <c r="BI428" i="3"/>
  <c r="D428" i="3"/>
  <c r="AH428" i="3"/>
  <c r="AW428" i="3"/>
  <c r="B531" i="3"/>
  <c r="AD261" i="3"/>
  <c r="AE261" i="3"/>
  <c r="Y261" i="3"/>
  <c r="AZ261" i="3"/>
  <c r="W531" i="3"/>
  <c r="H531" i="3"/>
  <c r="BE261" i="3"/>
  <c r="S428" i="3"/>
  <c r="BR428" i="3"/>
  <c r="S104" i="3"/>
  <c r="AV104" i="3"/>
  <c r="Y104" i="3"/>
  <c r="V104" i="3"/>
  <c r="BC104" i="3"/>
  <c r="R104" i="3"/>
  <c r="AA104" i="3"/>
  <c r="AW104" i="3"/>
  <c r="AJ104" i="3"/>
  <c r="U104" i="3"/>
  <c r="BH104" i="3"/>
  <c r="BA104" i="3"/>
  <c r="Z104" i="3"/>
  <c r="AU104" i="3"/>
  <c r="AF104" i="3"/>
  <c r="H104" i="3"/>
  <c r="BC326" i="3"/>
  <c r="V326" i="3"/>
  <c r="C326" i="3"/>
  <c r="AB326" i="3"/>
  <c r="AL531" i="3"/>
  <c r="AK261" i="3"/>
  <c r="BO261" i="3"/>
  <c r="Z531" i="3"/>
  <c r="BT261" i="3"/>
  <c r="AN261" i="3"/>
  <c r="V261" i="3"/>
  <c r="AC531" i="3"/>
  <c r="BS531" i="3"/>
  <c r="AF531" i="3"/>
  <c r="E531" i="3"/>
  <c r="D292" i="3"/>
  <c r="BF292" i="3"/>
  <c r="BL428" i="3"/>
  <c r="BO428" i="3"/>
  <c r="BM531" i="3"/>
  <c r="AM261" i="3"/>
  <c r="AV261" i="3"/>
  <c r="BI261" i="3"/>
  <c r="M261" i="3"/>
  <c r="L261" i="3"/>
  <c r="AS261" i="3"/>
  <c r="BA326" i="3"/>
  <c r="AK428" i="3"/>
  <c r="AB428" i="3"/>
  <c r="AT428" i="3"/>
  <c r="EV522" i="1"/>
  <c r="B151" i="3"/>
  <c r="ER326" i="1"/>
  <c r="ET382" i="1"/>
  <c r="EQ525" i="1"/>
  <c r="AR151" i="3"/>
  <c r="AH147" i="3"/>
  <c r="BJ151" i="3"/>
  <c r="EU263" i="1"/>
  <c r="D289" i="3"/>
  <c r="BC289" i="3"/>
  <c r="EO304" i="1"/>
  <c r="BC304" i="3"/>
  <c r="V304" i="3"/>
  <c r="AB263" i="3"/>
  <c r="C304" i="3"/>
  <c r="AL304" i="3"/>
  <c r="W304" i="3"/>
  <c r="BS304" i="3"/>
  <c r="AX304" i="3"/>
  <c r="BL263" i="3"/>
  <c r="AZ263" i="3"/>
  <c r="AW263" i="3"/>
  <c r="A263" i="3"/>
  <c r="P263" i="3"/>
  <c r="BC263" i="3"/>
  <c r="B540" i="3"/>
  <c r="R304" i="3"/>
  <c r="BG304" i="3"/>
  <c r="K304" i="3"/>
  <c r="G263" i="3"/>
  <c r="M263" i="3"/>
  <c r="BI263" i="3"/>
  <c r="BR263" i="3"/>
  <c r="EU382" i="1"/>
  <c r="K151" i="3"/>
  <c r="BG151" i="3"/>
  <c r="AX165" i="3"/>
  <c r="BP165" i="3"/>
  <c r="AR165" i="3"/>
  <c r="W165" i="3"/>
  <c r="BA151" i="3"/>
  <c r="AU151" i="3"/>
  <c r="AO165" i="3"/>
  <c r="BM165" i="3"/>
  <c r="N165" i="3"/>
  <c r="AU165" i="3"/>
  <c r="U151" i="3"/>
  <c r="BM151" i="3"/>
  <c r="E151" i="3"/>
  <c r="Q151" i="3"/>
  <c r="AC151" i="3"/>
  <c r="H151" i="3"/>
  <c r="AL151" i="3"/>
  <c r="N151" i="3"/>
  <c r="AX151" i="3"/>
  <c r="T151" i="3"/>
  <c r="BS151" i="3"/>
  <c r="X151" i="3"/>
  <c r="AB147" i="3"/>
  <c r="AZ147" i="3"/>
  <c r="AR289" i="3"/>
  <c r="BC368" i="3"/>
  <c r="BJ289" i="3"/>
  <c r="AB368" i="3"/>
  <c r="AI368" i="3"/>
  <c r="BG368" i="3"/>
  <c r="P482" i="3"/>
  <c r="ET437" i="1"/>
  <c r="ES368" i="1"/>
  <c r="ES382" i="1"/>
  <c r="EU337" i="1"/>
  <c r="Y140" i="3"/>
  <c r="AR147" i="3"/>
  <c r="AZ268" i="3"/>
  <c r="U268" i="3"/>
  <c r="T289" i="3"/>
  <c r="AW368" i="3"/>
  <c r="AN368" i="3"/>
  <c r="AD368" i="3"/>
  <c r="BM147" i="3"/>
  <c r="BS289" i="3"/>
  <c r="M368" i="3"/>
  <c r="AE368" i="3"/>
  <c r="AQ368" i="3"/>
  <c r="AO289" i="3"/>
  <c r="Z289" i="3"/>
  <c r="AX289" i="3"/>
  <c r="BC268" i="3"/>
  <c r="N289" i="3"/>
  <c r="EV507" i="1"/>
  <c r="EV427" i="1"/>
  <c r="ES440" i="1"/>
  <c r="EQ444" i="1"/>
  <c r="BO140" i="3"/>
  <c r="AI151" i="3"/>
  <c r="Z151" i="3"/>
  <c r="AO151" i="3"/>
  <c r="BD151" i="3"/>
  <c r="AF151" i="3"/>
  <c r="E165" i="3"/>
  <c r="H165" i="3"/>
  <c r="BA165" i="3"/>
  <c r="AI165" i="3"/>
  <c r="AF165" i="3"/>
  <c r="BR147" i="3"/>
  <c r="Z360" i="3"/>
  <c r="Y482" i="3"/>
  <c r="BM190" i="3"/>
  <c r="AE147" i="3"/>
  <c r="AT147" i="3"/>
  <c r="BF147" i="3"/>
  <c r="A147" i="3"/>
  <c r="ES523" i="1"/>
  <c r="ET190" i="1"/>
  <c r="AC360" i="3"/>
  <c r="EU268" i="1"/>
  <c r="BH190" i="3"/>
  <c r="EP268" i="1"/>
  <c r="ER289" i="1"/>
  <c r="ES289" i="1"/>
  <c r="BF140" i="3"/>
  <c r="BA190" i="3"/>
  <c r="D268" i="3"/>
  <c r="L263" i="3"/>
  <c r="BE263" i="3"/>
  <c r="H360" i="3"/>
  <c r="AH140" i="3"/>
  <c r="B190" i="3"/>
  <c r="A268" i="3"/>
  <c r="AD263" i="3"/>
  <c r="AN268" i="3"/>
  <c r="EO268" i="1"/>
  <c r="ES471" i="1"/>
  <c r="ET431" i="1"/>
  <c r="G140" i="3"/>
  <c r="BR140" i="3"/>
  <c r="AX190" i="3"/>
  <c r="U263" i="3"/>
  <c r="Z263" i="3"/>
  <c r="AF360" i="3"/>
  <c r="BA360" i="3"/>
  <c r="AE140" i="3"/>
  <c r="BC140" i="3"/>
  <c r="AT140" i="3"/>
  <c r="Z190" i="3"/>
  <c r="AK157" i="3"/>
  <c r="BN190" i="3"/>
  <c r="R263" i="3"/>
  <c r="AX263" i="3"/>
  <c r="B360" i="3"/>
  <c r="ET492" i="1"/>
  <c r="E190" i="3"/>
  <c r="AU190" i="3"/>
  <c r="J157" i="3"/>
  <c r="AR360" i="3"/>
  <c r="EQ521" i="1"/>
  <c r="AI190" i="3"/>
  <c r="AC234" i="3"/>
  <c r="AO263" i="3"/>
  <c r="BS360" i="3"/>
  <c r="AL360" i="3"/>
  <c r="V140" i="3"/>
  <c r="BL140" i="3"/>
  <c r="AN140" i="3"/>
  <c r="BJ190" i="3"/>
  <c r="T190" i="3"/>
  <c r="BS190" i="3"/>
  <c r="BC157" i="3"/>
  <c r="BK263" i="3"/>
  <c r="E263" i="3"/>
  <c r="O263" i="3"/>
  <c r="K360" i="3"/>
  <c r="AO360" i="3"/>
  <c r="T360" i="3"/>
  <c r="K190" i="3"/>
  <c r="AR190" i="3"/>
  <c r="N190" i="3"/>
  <c r="AN157" i="3"/>
  <c r="J147" i="3"/>
  <c r="AL263" i="3"/>
  <c r="BH263" i="3"/>
  <c r="AS540" i="3"/>
  <c r="AA263" i="3"/>
  <c r="AM263" i="3"/>
  <c r="BQ263" i="3"/>
  <c r="C289" i="3"/>
  <c r="AJ268" i="3"/>
  <c r="D540" i="3"/>
  <c r="BM360" i="3"/>
  <c r="BJ360" i="3"/>
  <c r="AX360" i="3"/>
  <c r="N360" i="3"/>
  <c r="BD360" i="3"/>
  <c r="AU360" i="3"/>
  <c r="AC263" i="3"/>
  <c r="D368" i="3"/>
  <c r="G368" i="3"/>
  <c r="BI368" i="3"/>
  <c r="A368" i="3"/>
  <c r="BF268" i="3"/>
  <c r="BG289" i="3"/>
  <c r="B289" i="3"/>
  <c r="AL368" i="3"/>
  <c r="L147" i="3"/>
  <c r="EP467" i="1"/>
  <c r="EP263" i="1"/>
  <c r="ES360" i="1"/>
  <c r="ER268" i="1"/>
  <c r="EP289" i="1"/>
  <c r="EU289" i="1"/>
  <c r="EQ289" i="1"/>
  <c r="ET444" i="1"/>
  <c r="EU512" i="1"/>
  <c r="EU368" i="1"/>
  <c r="ER368" i="1"/>
  <c r="EQ368" i="1"/>
  <c r="ER529" i="1"/>
  <c r="ER151" i="1"/>
  <c r="C151" i="3"/>
  <c r="ES165" i="1"/>
  <c r="EV382" i="1"/>
  <c r="ES337" i="1"/>
  <c r="EP326" i="1"/>
  <c r="ES326" i="1"/>
  <c r="ET326" i="1"/>
  <c r="R339" i="3"/>
  <c r="EV339" i="1"/>
  <c r="ET339" i="1"/>
  <c r="EQ442" i="1"/>
  <c r="EP400" i="1"/>
  <c r="EQ394" i="1"/>
  <c r="ET416" i="1"/>
  <c r="ES436" i="1"/>
  <c r="S140" i="3"/>
  <c r="M140" i="3"/>
  <c r="P140" i="3"/>
  <c r="D140" i="3"/>
  <c r="AK140" i="3"/>
  <c r="BI140" i="3"/>
  <c r="BG190" i="3"/>
  <c r="AF190" i="3"/>
  <c r="AC190" i="3"/>
  <c r="G157" i="3"/>
  <c r="M147" i="3"/>
  <c r="AY147" i="3"/>
  <c r="Y147" i="3"/>
  <c r="BK190" i="3"/>
  <c r="AV263" i="3"/>
  <c r="BD263" i="3"/>
  <c r="AZ140" i="3"/>
  <c r="A140" i="3"/>
  <c r="AB140" i="3"/>
  <c r="AQ140" i="3"/>
  <c r="AW140" i="3"/>
  <c r="BP190" i="3"/>
  <c r="H190" i="3"/>
  <c r="AO190" i="3"/>
  <c r="BD190" i="3"/>
  <c r="Q190" i="3"/>
  <c r="AL190" i="3"/>
  <c r="P157" i="3"/>
  <c r="G147" i="3"/>
  <c r="BO147" i="3"/>
  <c r="BC147" i="3"/>
  <c r="BT263" i="3"/>
  <c r="T263" i="3"/>
  <c r="X540" i="3"/>
  <c r="BS263" i="3"/>
  <c r="BM263" i="3"/>
  <c r="AJ263" i="3"/>
  <c r="AU263" i="3"/>
  <c r="Q263" i="3"/>
  <c r="BG360" i="3"/>
  <c r="W360" i="3"/>
  <c r="BP360" i="3"/>
  <c r="Q360" i="3"/>
  <c r="E360" i="3"/>
  <c r="AB268" i="3"/>
  <c r="Q289" i="3"/>
  <c r="BD289" i="3"/>
  <c r="BR190" i="3"/>
  <c r="AD289" i="3"/>
  <c r="AY190" i="3"/>
  <c r="AG190" i="3"/>
  <c r="P289" i="3"/>
  <c r="AD509" i="3"/>
  <c r="EN289" i="1"/>
  <c r="S289" i="3"/>
  <c r="AW151" i="3"/>
  <c r="R151" i="3"/>
  <c r="BN151" i="3"/>
  <c r="AO147" i="3"/>
  <c r="EU91" i="1"/>
  <c r="BA93" i="3"/>
  <c r="AF93" i="3"/>
  <c r="Z93" i="3"/>
  <c r="AR93" i="3"/>
  <c r="AC93" i="3"/>
  <c r="E93" i="3"/>
  <c r="M190" i="3"/>
  <c r="C190" i="3"/>
  <c r="AH190" i="3"/>
  <c r="Y325" i="3"/>
  <c r="D325" i="3"/>
  <c r="J325" i="3"/>
  <c r="BC325" i="3"/>
  <c r="BE540" i="3"/>
  <c r="AW268" i="3"/>
  <c r="AY540" i="3"/>
  <c r="AE268" i="3"/>
  <c r="C268" i="3"/>
  <c r="BA368" i="3"/>
  <c r="BA289" i="3"/>
  <c r="AU289" i="3"/>
  <c r="H289" i="3"/>
  <c r="AY289" i="3"/>
  <c r="BQ540" i="3"/>
  <c r="AK289" i="3"/>
  <c r="AQ289" i="3"/>
  <c r="R289" i="3"/>
  <c r="BS339" i="3"/>
  <c r="BA339" i="3"/>
  <c r="BN368" i="3"/>
  <c r="X368" i="3"/>
  <c r="BR368" i="3"/>
  <c r="AH368" i="3"/>
  <c r="P368" i="3"/>
  <c r="AZ368" i="3"/>
  <c r="AK368" i="3"/>
  <c r="BK268" i="3"/>
  <c r="AI289" i="3"/>
  <c r="BP289" i="3"/>
  <c r="AL289" i="3"/>
  <c r="A325" i="3"/>
  <c r="AW325" i="3"/>
  <c r="M325" i="3"/>
  <c r="K368" i="3"/>
  <c r="EN368" i="1"/>
  <c r="BQ151" i="3"/>
  <c r="BT151" i="3"/>
  <c r="BG93" i="3"/>
  <c r="AU93" i="3"/>
  <c r="BM93" i="3"/>
  <c r="BP93" i="3"/>
  <c r="N93" i="3"/>
  <c r="AQ190" i="3"/>
  <c r="AN190" i="3"/>
  <c r="U190" i="3"/>
  <c r="J268" i="3"/>
  <c r="X268" i="3"/>
  <c r="P268" i="3"/>
  <c r="AS268" i="3"/>
  <c r="AE482" i="3"/>
  <c r="Y268" i="3"/>
  <c r="F339" i="3"/>
  <c r="K289" i="3"/>
  <c r="E289" i="3"/>
  <c r="AF289" i="3"/>
  <c r="BS268" i="3"/>
  <c r="AH375" i="3"/>
  <c r="BE289" i="3"/>
  <c r="Q339" i="3"/>
  <c r="BF368" i="3"/>
  <c r="BL368" i="3"/>
  <c r="V368" i="3"/>
  <c r="Y368" i="3"/>
  <c r="AM368" i="3"/>
  <c r="AT368" i="3"/>
  <c r="AT268" i="3"/>
  <c r="BM289" i="3"/>
  <c r="W289" i="3"/>
  <c r="BO325" i="3"/>
  <c r="AZ325" i="3"/>
  <c r="AT375" i="3"/>
  <c r="AT482" i="3"/>
  <c r="AK482" i="3"/>
  <c r="EU540" i="1"/>
  <c r="EO289" i="1"/>
  <c r="ET470" i="1"/>
  <c r="ET426" i="1"/>
  <c r="ET521" i="1"/>
  <c r="AN482" i="3"/>
  <c r="AK375" i="3"/>
  <c r="W369" i="3"/>
  <c r="BF157" i="3"/>
  <c r="Y157" i="3"/>
  <c r="BO157" i="3"/>
  <c r="S540" i="3"/>
  <c r="AZ540" i="3"/>
  <c r="O540" i="3"/>
  <c r="AH157" i="3"/>
  <c r="BR157" i="3"/>
  <c r="AQ157" i="3"/>
  <c r="AD540" i="3"/>
  <c r="AP540" i="3"/>
  <c r="C540" i="3"/>
  <c r="K369" i="3"/>
  <c r="AX369" i="3"/>
  <c r="B369" i="3"/>
  <c r="AR369" i="3"/>
  <c r="D375" i="3"/>
  <c r="M482" i="3"/>
  <c r="D482" i="3"/>
  <c r="AW375" i="3"/>
  <c r="AQ375" i="3"/>
  <c r="A375" i="3"/>
  <c r="EV390" i="1"/>
  <c r="S482" i="3"/>
  <c r="AQ482" i="3"/>
  <c r="BI482" i="3"/>
  <c r="AZ375" i="3"/>
  <c r="V540" i="3"/>
  <c r="BG234" i="3"/>
  <c r="ER460" i="1"/>
  <c r="EQ460" i="1"/>
  <c r="ES553" i="1"/>
  <c r="N369" i="3"/>
  <c r="BS369" i="3"/>
  <c r="J375" i="3"/>
  <c r="BL375" i="3"/>
  <c r="Z234" i="3"/>
  <c r="S157" i="3"/>
  <c r="BL157" i="3"/>
  <c r="AZ157" i="3"/>
  <c r="D157" i="3"/>
  <c r="M157" i="3"/>
  <c r="BI157" i="3"/>
  <c r="BG200" i="3"/>
  <c r="BP369" i="3"/>
  <c r="BA369" i="3"/>
  <c r="AC369" i="3"/>
  <c r="Z369" i="3"/>
  <c r="BP234" i="3"/>
  <c r="A157" i="3"/>
  <c r="AE157" i="3"/>
  <c r="AB157" i="3"/>
  <c r="AT157" i="3"/>
  <c r="V157" i="3"/>
  <c r="H200" i="3"/>
  <c r="BG369" i="3"/>
  <c r="BM369" i="3"/>
  <c r="AU369" i="3"/>
  <c r="EO149" i="1"/>
  <c r="ES304" i="1"/>
  <c r="ES452" i="1"/>
  <c r="EQ268" i="1"/>
  <c r="ER532" i="1"/>
  <c r="BI375" i="3"/>
  <c r="AY417" i="3"/>
  <c r="AF234" i="3"/>
  <c r="BA200" i="3"/>
  <c r="W234" i="3"/>
  <c r="BD369" i="3"/>
  <c r="Q369" i="3"/>
  <c r="H369" i="3"/>
  <c r="AI369" i="3"/>
  <c r="BJ369" i="3"/>
  <c r="ES543" i="1"/>
  <c r="EV435" i="1"/>
  <c r="ET462" i="1"/>
  <c r="ER40" i="1"/>
  <c r="ET532" i="1"/>
  <c r="E369" i="3"/>
  <c r="AO369" i="3"/>
  <c r="T369" i="3"/>
  <c r="AF369" i="3"/>
  <c r="BD200" i="3"/>
  <c r="K200" i="3"/>
  <c r="ER263" i="1"/>
  <c r="ET268" i="1"/>
  <c r="AZ304" i="3"/>
  <c r="BM304" i="3"/>
  <c r="P304" i="3"/>
  <c r="T200" i="3"/>
  <c r="Q200" i="3"/>
  <c r="AF200" i="3"/>
  <c r="AO200" i="3"/>
  <c r="EV429" i="1"/>
  <c r="AI200" i="3"/>
  <c r="BJ200" i="3"/>
  <c r="BP200" i="3"/>
  <c r="Z200" i="3"/>
  <c r="EV466" i="1"/>
  <c r="AC200" i="3"/>
  <c r="B200" i="3"/>
  <c r="AR200" i="3"/>
  <c r="AL200" i="3"/>
  <c r="BM200" i="3"/>
  <c r="ET410" i="1"/>
  <c r="ET398" i="1"/>
  <c r="EP385" i="1"/>
  <c r="AK304" i="3"/>
  <c r="BB304" i="3"/>
  <c r="BN304" i="3"/>
  <c r="AC540" i="3"/>
  <c r="Q540" i="3"/>
  <c r="ES404" i="1"/>
  <c r="ES526" i="1"/>
  <c r="EP455" i="1"/>
  <c r="EU483" i="1"/>
  <c r="ER474" i="1"/>
  <c r="EQ402" i="1"/>
  <c r="ET549" i="1"/>
  <c r="ET304" i="1"/>
  <c r="EQ304" i="1"/>
  <c r="I263" i="3"/>
  <c r="EV437" i="1"/>
  <c r="ES385" i="1"/>
  <c r="ER510" i="1"/>
  <c r="ET403" i="1"/>
  <c r="ET487" i="1"/>
  <c r="ER304" i="1"/>
  <c r="ET540" i="1"/>
  <c r="EP190" i="1"/>
  <c r="AM443" i="3"/>
  <c r="EN268" i="1"/>
  <c r="AX200" i="3"/>
  <c r="E200" i="3"/>
  <c r="W200" i="3"/>
  <c r="AU200" i="3"/>
  <c r="BS200" i="3"/>
  <c r="ER462" i="1"/>
  <c r="ES268" i="1"/>
  <c r="ER509" i="1"/>
  <c r="AO268" i="3"/>
  <c r="AH540" i="3"/>
  <c r="G268" i="3"/>
  <c r="BQ268" i="3"/>
  <c r="AE540" i="3"/>
  <c r="BL268" i="3"/>
  <c r="BO268" i="3"/>
  <c r="BR268" i="3"/>
  <c r="W268" i="3"/>
  <c r="I540" i="3"/>
  <c r="AQ268" i="3"/>
  <c r="M268" i="3"/>
  <c r="BO540" i="3"/>
  <c r="P540" i="3"/>
  <c r="AD268" i="3"/>
  <c r="V268" i="3"/>
  <c r="BI268" i="3"/>
  <c r="AN540" i="3"/>
  <c r="R540" i="3"/>
  <c r="AA540" i="3"/>
  <c r="Y304" i="3"/>
  <c r="EQ473" i="1"/>
  <c r="ET412" i="1"/>
  <c r="EV486" i="1"/>
  <c r="EP553" i="1"/>
  <c r="EP483" i="1"/>
  <c r="EV304" i="1"/>
  <c r="ET504" i="1"/>
  <c r="EV462" i="1"/>
  <c r="EN304" i="1"/>
  <c r="ET315" i="1"/>
  <c r="ES491" i="1"/>
  <c r="EC9" i="1"/>
  <c r="EH9" i="1"/>
  <c r="S12" i="3"/>
  <c r="S12" i="1" s="1"/>
  <c r="M12" i="3"/>
  <c r="M12" i="1" s="1"/>
  <c r="A12" i="3"/>
  <c r="A12" i="1" s="1"/>
  <c r="AK12" i="3"/>
  <c r="V12" i="3"/>
  <c r="V12" i="1" s="1"/>
  <c r="AB12" i="3"/>
  <c r="AB12" i="1" s="1"/>
  <c r="Y12" i="3"/>
  <c r="P12" i="3"/>
  <c r="P12" i="1" s="1"/>
  <c r="BO12" i="3"/>
  <c r="BO12" i="1" s="1"/>
  <c r="BF12" i="3"/>
  <c r="BR12" i="3"/>
  <c r="D12" i="3"/>
  <c r="D12" i="1" s="1"/>
  <c r="AH12" i="3"/>
  <c r="AH12" i="1" s="1"/>
  <c r="BL12" i="3"/>
  <c r="AZ12" i="3"/>
  <c r="AZ12" i="1" s="1"/>
  <c r="BI12" i="3"/>
  <c r="BI12" i="1" s="1"/>
  <c r="G12" i="3"/>
  <c r="G12" i="1" s="1"/>
  <c r="BC12" i="3"/>
  <c r="J12" i="3"/>
  <c r="J12" i="1" s="1"/>
  <c r="AQ12" i="3"/>
  <c r="AN12" i="3"/>
  <c r="AT12" i="3"/>
  <c r="AE12" i="3"/>
  <c r="AE12" i="1" s="1"/>
  <c r="AW12" i="3"/>
  <c r="AW12" i="1" s="1"/>
  <c r="AM540" i="3"/>
  <c r="BI540" i="3"/>
  <c r="K540" i="3"/>
  <c r="AT540" i="3"/>
  <c r="E540" i="3"/>
  <c r="BJ540" i="3"/>
  <c r="Z540" i="3"/>
  <c r="H540" i="3"/>
  <c r="BB151" i="3"/>
  <c r="AM151" i="3"/>
  <c r="AB151" i="3"/>
  <c r="O151" i="3"/>
  <c r="BK151" i="3"/>
  <c r="AE151" i="3"/>
  <c r="BR151" i="3"/>
  <c r="J151" i="3"/>
  <c r="V151" i="3"/>
  <c r="AZ151" i="3"/>
  <c r="A151" i="3"/>
  <c r="BL151" i="3"/>
  <c r="BP147" i="3"/>
  <c r="E147" i="3"/>
  <c r="AI147" i="3"/>
  <c r="BJ147" i="3"/>
  <c r="BA147" i="3"/>
  <c r="W147" i="3"/>
  <c r="E234" i="3"/>
  <c r="T234" i="3"/>
  <c r="BD234" i="3"/>
  <c r="AI234" i="3"/>
  <c r="BJ234" i="3"/>
  <c r="AU234" i="3"/>
  <c r="AA147" i="3"/>
  <c r="U147" i="3"/>
  <c r="AK147" i="3"/>
  <c r="AW147" i="3"/>
  <c r="P147" i="3"/>
  <c r="BB147" i="3"/>
  <c r="BT147" i="3"/>
  <c r="S147" i="3"/>
  <c r="AV147" i="3"/>
  <c r="BI147" i="3"/>
  <c r="BQ147" i="3"/>
  <c r="I147" i="3"/>
  <c r="AP190" i="3"/>
  <c r="BO190" i="3"/>
  <c r="D190" i="3"/>
  <c r="BT190" i="3"/>
  <c r="AD190" i="3"/>
  <c r="R190" i="3"/>
  <c r="AA190" i="3"/>
  <c r="BB190" i="3"/>
  <c r="Y190" i="3"/>
  <c r="AE190" i="3"/>
  <c r="AZ190" i="3"/>
  <c r="F190" i="3"/>
  <c r="AP263" i="3"/>
  <c r="C263" i="3"/>
  <c r="B268" i="3"/>
  <c r="AX268" i="3"/>
  <c r="AP326" i="3"/>
  <c r="BF326" i="3"/>
  <c r="AJ326" i="3"/>
  <c r="F326" i="3"/>
  <c r="X326" i="3"/>
  <c r="G326" i="3"/>
  <c r="BQ326" i="3"/>
  <c r="P326" i="3"/>
  <c r="R326" i="3"/>
  <c r="EU304" i="1"/>
  <c r="AE326" i="3"/>
  <c r="Q268" i="3"/>
  <c r="P339" i="3"/>
  <c r="AV339" i="3"/>
  <c r="BO339" i="3"/>
  <c r="AR263" i="3"/>
  <c r="BL482" i="3"/>
  <c r="AM304" i="3"/>
  <c r="AV304" i="3"/>
  <c r="BH268" i="3"/>
  <c r="BA263" i="3"/>
  <c r="K263" i="3"/>
  <c r="BJ263" i="3"/>
  <c r="AF304" i="3"/>
  <c r="B263" i="3"/>
  <c r="J482" i="3"/>
  <c r="BC482" i="3"/>
  <c r="AP304" i="3"/>
  <c r="BE268" i="3"/>
  <c r="BN268" i="3"/>
  <c r="AG326" i="3"/>
  <c r="BT326" i="3"/>
  <c r="AO304" i="3"/>
  <c r="N304" i="3"/>
  <c r="BA304" i="3"/>
  <c r="AR304" i="3"/>
  <c r="X263" i="3"/>
  <c r="AG263" i="3"/>
  <c r="Y375" i="3"/>
  <c r="V375" i="3"/>
  <c r="A482" i="3"/>
  <c r="AZ482" i="3"/>
  <c r="EO337" i="1"/>
  <c r="AF263" i="3"/>
  <c r="L268" i="3"/>
  <c r="EP535" i="1"/>
  <c r="AT292" i="3"/>
  <c r="AE292" i="3"/>
  <c r="AB292" i="3"/>
  <c r="AQ292" i="3"/>
  <c r="V482" i="3"/>
  <c r="BR482" i="3"/>
  <c r="BI339" i="3"/>
  <c r="BB339" i="3"/>
  <c r="S339" i="3"/>
  <c r="U339" i="3"/>
  <c r="AP368" i="3"/>
  <c r="F368" i="3"/>
  <c r="AX368" i="3"/>
  <c r="EP304" i="1"/>
  <c r="U289" i="3"/>
  <c r="AS289" i="3"/>
  <c r="BK289" i="3"/>
  <c r="AY268" i="3"/>
  <c r="BG268" i="3"/>
  <c r="N268" i="3"/>
  <c r="BO375" i="3"/>
  <c r="AN375" i="3"/>
  <c r="BC375" i="3"/>
  <c r="P375" i="3"/>
  <c r="AE375" i="3"/>
  <c r="M289" i="3"/>
  <c r="BT289" i="3"/>
  <c r="BQ289" i="3"/>
  <c r="AZ289" i="3"/>
  <c r="AH289" i="3"/>
  <c r="F289" i="3"/>
  <c r="BI289" i="3"/>
  <c r="BH289" i="3"/>
  <c r="G289" i="3"/>
  <c r="T339" i="3"/>
  <c r="BP339" i="3"/>
  <c r="BD339" i="3"/>
  <c r="AC339" i="3"/>
  <c r="W339" i="3"/>
  <c r="AO339" i="3"/>
  <c r="I339" i="3"/>
  <c r="AY339" i="3"/>
  <c r="AW339" i="3"/>
  <c r="J339" i="3"/>
  <c r="L339" i="3"/>
  <c r="BG263" i="3"/>
  <c r="EO326" i="1"/>
  <c r="R368" i="3"/>
  <c r="U368" i="3"/>
  <c r="L368" i="3"/>
  <c r="O368" i="3"/>
  <c r="AG368" i="3"/>
  <c r="A292" i="3"/>
  <c r="L304" i="3"/>
  <c r="AQ304" i="3"/>
  <c r="S304" i="3"/>
  <c r="U304" i="3"/>
  <c r="BR304" i="3"/>
  <c r="X304" i="3"/>
  <c r="AY304" i="3"/>
  <c r="A304" i="3"/>
  <c r="EV289" i="1"/>
  <c r="BT268" i="3"/>
  <c r="AV268" i="3"/>
  <c r="BD304" i="3"/>
  <c r="B326" i="3"/>
  <c r="BS326" i="3"/>
  <c r="BG326" i="3"/>
  <c r="Z326" i="3"/>
  <c r="BD326" i="3"/>
  <c r="N326" i="3"/>
  <c r="AO368" i="3"/>
  <c r="N368" i="3"/>
  <c r="BJ368" i="3"/>
  <c r="E368" i="3"/>
  <c r="BM368" i="3"/>
  <c r="EN382" i="1"/>
  <c r="M151" i="3"/>
  <c r="BE151" i="3"/>
  <c r="BO151" i="3"/>
  <c r="BI151" i="3"/>
  <c r="AY151" i="3"/>
  <c r="BS147" i="3"/>
  <c r="Z147" i="3"/>
  <c r="BG147" i="3"/>
  <c r="B147" i="3"/>
  <c r="Q147" i="3"/>
  <c r="BS234" i="3"/>
  <c r="N234" i="3"/>
  <c r="Q234" i="3"/>
  <c r="R147" i="3"/>
  <c r="BH147" i="3"/>
  <c r="AM147" i="3"/>
  <c r="AS147" i="3"/>
  <c r="BN147" i="3"/>
  <c r="A190" i="3"/>
  <c r="BI190" i="3"/>
  <c r="AT190" i="3"/>
  <c r="L190" i="3"/>
  <c r="BQ190" i="3"/>
  <c r="AM190" i="3"/>
  <c r="AC268" i="3"/>
  <c r="BD268" i="3"/>
  <c r="BJ268" i="3"/>
  <c r="U326" i="3"/>
  <c r="AG339" i="3"/>
  <c r="F268" i="3"/>
  <c r="BB268" i="3"/>
  <c r="BN326" i="3"/>
  <c r="BO292" i="3"/>
  <c r="M292" i="3"/>
  <c r="AN292" i="3"/>
  <c r="J292" i="3"/>
  <c r="BR339" i="3"/>
  <c r="X339" i="3"/>
  <c r="BN339" i="3"/>
  <c r="BH368" i="3"/>
  <c r="AF368" i="3"/>
  <c r="AZ292" i="3"/>
  <c r="BB289" i="3"/>
  <c r="AM268" i="3"/>
  <c r="T268" i="3"/>
  <c r="AU268" i="3"/>
  <c r="A289" i="3"/>
  <c r="AW289" i="3"/>
  <c r="AT289" i="3"/>
  <c r="AN289" i="3"/>
  <c r="BL289" i="3"/>
  <c r="V289" i="3"/>
  <c r="BG339" i="3"/>
  <c r="K339" i="3"/>
  <c r="AF339" i="3"/>
  <c r="BE339" i="3"/>
  <c r="AZ339" i="3"/>
  <c r="I368" i="3"/>
  <c r="BE368" i="3"/>
  <c r="AA368" i="3"/>
  <c r="AT304" i="3"/>
  <c r="AH304" i="3"/>
  <c r="D304" i="3"/>
  <c r="BI304" i="3"/>
  <c r="AA268" i="3"/>
  <c r="AR326" i="3"/>
  <c r="AF326" i="3"/>
  <c r="W326" i="3"/>
  <c r="W368" i="3"/>
  <c r="BS368" i="3"/>
  <c r="EN339" i="1"/>
  <c r="AP151" i="3"/>
  <c r="AG151" i="3"/>
  <c r="F151" i="3"/>
  <c r="Y151" i="3"/>
  <c r="P151" i="3"/>
  <c r="AT151" i="3"/>
  <c r="S151" i="3"/>
  <c r="BD147" i="3"/>
  <c r="H234" i="3"/>
  <c r="AR234" i="3"/>
  <c r="AL234" i="3"/>
  <c r="AP147" i="3"/>
  <c r="X147" i="3"/>
  <c r="C147" i="3"/>
  <c r="BC190" i="3"/>
  <c r="G190" i="3"/>
  <c r="BL190" i="3"/>
  <c r="S190" i="3"/>
  <c r="I190" i="3"/>
  <c r="O190" i="3"/>
  <c r="K268" i="3"/>
  <c r="AY326" i="3"/>
  <c r="AV326" i="3"/>
  <c r="I326" i="3"/>
  <c r="H268" i="3"/>
  <c r="AS339" i="3"/>
  <c r="BK339" i="3"/>
  <c r="AS304" i="3"/>
  <c r="O304" i="3"/>
  <c r="R268" i="3"/>
  <c r="BT304" i="3"/>
  <c r="F304" i="3"/>
  <c r="AH292" i="3"/>
  <c r="S292" i="3"/>
  <c r="AP339" i="3"/>
  <c r="AJ339" i="3"/>
  <c r="Q368" i="3"/>
  <c r="AV289" i="3"/>
  <c r="AG289" i="3"/>
  <c r="BN289" i="3"/>
  <c r="X289" i="3"/>
  <c r="AJ289" i="3"/>
  <c r="B339" i="3"/>
  <c r="N339" i="3"/>
  <c r="AL339" i="3"/>
  <c r="O339" i="3"/>
  <c r="BT339" i="3"/>
  <c r="AV368" i="3"/>
  <c r="C368" i="3"/>
  <c r="BO304" i="3"/>
  <c r="AJ304" i="3"/>
  <c r="AN304" i="3"/>
  <c r="M304" i="3"/>
  <c r="AW304" i="3"/>
  <c r="EV268" i="1"/>
  <c r="H326" i="3"/>
  <c r="T326" i="3"/>
  <c r="AI326" i="3"/>
  <c r="H368" i="3"/>
  <c r="Z368" i="3"/>
  <c r="I151" i="3"/>
  <c r="BF151" i="3"/>
  <c r="AH151" i="3"/>
  <c r="AV151" i="3"/>
  <c r="L151" i="3"/>
  <c r="AA151" i="3"/>
  <c r="AN151" i="3"/>
  <c r="G151" i="3"/>
  <c r="AS151" i="3"/>
  <c r="AJ151" i="3"/>
  <c r="AD151" i="3"/>
  <c r="AL147" i="3"/>
  <c r="AC147" i="3"/>
  <c r="N147" i="3"/>
  <c r="AU147" i="3"/>
  <c r="H147" i="3"/>
  <c r="AO234" i="3"/>
  <c r="BM234" i="3"/>
  <c r="B234" i="3"/>
  <c r="BA234" i="3"/>
  <c r="AX234" i="3"/>
  <c r="D147" i="3"/>
  <c r="BL147" i="3"/>
  <c r="AJ147" i="3"/>
  <c r="F147" i="3"/>
  <c r="O147" i="3"/>
  <c r="V147" i="3"/>
  <c r="AG147" i="3"/>
  <c r="AD147" i="3"/>
  <c r="AQ147" i="3"/>
  <c r="BE147" i="3"/>
  <c r="BK147" i="3"/>
  <c r="BE190" i="3"/>
  <c r="AW190" i="3"/>
  <c r="X190" i="3"/>
  <c r="AV190" i="3"/>
  <c r="BF190" i="3"/>
  <c r="AB190" i="3"/>
  <c r="AJ190" i="3"/>
  <c r="AS190" i="3"/>
  <c r="P190" i="3"/>
  <c r="AK190" i="3"/>
  <c r="J190" i="3"/>
  <c r="BN263" i="3"/>
  <c r="AS263" i="3"/>
  <c r="BP268" i="3"/>
  <c r="AL268" i="3"/>
  <c r="E268" i="3"/>
  <c r="BB326" i="3"/>
  <c r="AD326" i="3"/>
  <c r="BK326" i="3"/>
  <c r="O326" i="3"/>
  <c r="BO326" i="3"/>
  <c r="AZ326" i="3"/>
  <c r="AA326" i="3"/>
  <c r="M326" i="3"/>
  <c r="AQ326" i="3"/>
  <c r="BH326" i="3"/>
  <c r="Z268" i="3"/>
  <c r="AB339" i="3"/>
  <c r="AN339" i="3"/>
  <c r="BH339" i="3"/>
  <c r="AI263" i="3"/>
  <c r="AB482" i="3"/>
  <c r="AA304" i="3"/>
  <c r="I304" i="3"/>
  <c r="O268" i="3"/>
  <c r="H263" i="3"/>
  <c r="W263" i="3"/>
  <c r="BP263" i="3"/>
  <c r="AY263" i="3"/>
  <c r="AH482" i="3"/>
  <c r="AW482" i="3"/>
  <c r="BH304" i="3"/>
  <c r="AP268" i="3"/>
  <c r="S326" i="3"/>
  <c r="E304" i="3"/>
  <c r="H304" i="3"/>
  <c r="AU304" i="3"/>
  <c r="BJ304" i="3"/>
  <c r="Z304" i="3"/>
  <c r="F263" i="3"/>
  <c r="BB263" i="3"/>
  <c r="S375" i="3"/>
  <c r="BO482" i="3"/>
  <c r="BF482" i="3"/>
  <c r="AG268" i="3"/>
  <c r="G292" i="3"/>
  <c r="Y292" i="3"/>
  <c r="P292" i="3"/>
  <c r="BI292" i="3"/>
  <c r="BL292" i="3"/>
  <c r="BM268" i="3"/>
  <c r="BC339" i="3"/>
  <c r="AT339" i="3"/>
  <c r="AK339" i="3"/>
  <c r="D339" i="3"/>
  <c r="AQ339" i="3"/>
  <c r="AY368" i="3"/>
  <c r="BD368" i="3"/>
  <c r="I289" i="3"/>
  <c r="L289" i="3"/>
  <c r="AP289" i="3"/>
  <c r="AA289" i="3"/>
  <c r="I268" i="3"/>
  <c r="AR268" i="3"/>
  <c r="AF268" i="3"/>
  <c r="G375" i="3"/>
  <c r="BR375" i="3"/>
  <c r="AB375" i="3"/>
  <c r="BF375" i="3"/>
  <c r="AE289" i="3"/>
  <c r="BO289" i="3"/>
  <c r="Y289" i="3"/>
  <c r="BR289" i="3"/>
  <c r="BF289" i="3"/>
  <c r="AB289" i="3"/>
  <c r="O289" i="3"/>
  <c r="AM289" i="3"/>
  <c r="AX339" i="3"/>
  <c r="AU339" i="3"/>
  <c r="AI339" i="3"/>
  <c r="BJ339" i="3"/>
  <c r="AR339" i="3"/>
  <c r="AH339" i="3"/>
  <c r="AE339" i="3"/>
  <c r="AM339" i="3"/>
  <c r="EU326" i="1"/>
  <c r="BK368" i="3"/>
  <c r="AS368" i="3"/>
  <c r="AJ368" i="3"/>
  <c r="BT368" i="3"/>
  <c r="BB368" i="3"/>
  <c r="AD304" i="3"/>
  <c r="BF304" i="3"/>
  <c r="G304" i="3"/>
  <c r="AB304" i="3"/>
  <c r="J304" i="3"/>
  <c r="BQ304" i="3"/>
  <c r="AG304" i="3"/>
  <c r="AE304" i="3"/>
  <c r="AL326" i="3"/>
  <c r="BP326" i="3"/>
  <c r="AU326" i="3"/>
  <c r="BM326" i="3"/>
  <c r="AC326" i="3"/>
  <c r="T368" i="3"/>
  <c r="AR368" i="3"/>
  <c r="B368" i="3"/>
  <c r="AC368" i="3"/>
  <c r="EV540" i="1"/>
  <c r="W521" i="3"/>
  <c r="AU521" i="3"/>
  <c r="ES508" i="1"/>
  <c r="EQ437" i="1"/>
  <c r="ES540" i="1"/>
  <c r="EN540" i="1"/>
  <c r="ER437" i="1"/>
  <c r="BP455" i="3"/>
  <c r="E455" i="3"/>
  <c r="EP509" i="1"/>
  <c r="AI521" i="3"/>
  <c r="A437" i="3"/>
  <c r="T521" i="3"/>
  <c r="P437" i="3"/>
  <c r="BM521" i="3"/>
  <c r="BC437" i="3"/>
  <c r="EP529" i="1"/>
  <c r="H521" i="3"/>
  <c r="ES429" i="1"/>
  <c r="BO437" i="3"/>
  <c r="AZ437" i="3"/>
  <c r="ES437" i="1"/>
  <c r="E521" i="3"/>
  <c r="BJ521" i="3"/>
  <c r="N521" i="3"/>
  <c r="G437" i="3"/>
  <c r="AK437" i="3"/>
  <c r="AW437" i="3"/>
  <c r="BR437" i="3"/>
  <c r="AF521" i="3"/>
  <c r="EP540" i="1"/>
  <c r="BD521" i="3"/>
  <c r="ER470" i="1"/>
  <c r="AQ437" i="3"/>
  <c r="V437" i="3"/>
  <c r="B521" i="3"/>
  <c r="AO521" i="3"/>
  <c r="M437" i="3"/>
  <c r="J437" i="3"/>
  <c r="E508" i="3"/>
  <c r="EP472" i="1"/>
  <c r="BS521" i="3"/>
  <c r="AX521" i="3"/>
  <c r="Q521" i="3"/>
  <c r="AR521" i="3"/>
  <c r="AL521" i="3"/>
  <c r="D437" i="3"/>
  <c r="S437" i="3"/>
  <c r="Y437" i="3"/>
  <c r="BF437" i="3"/>
  <c r="BA508" i="3"/>
  <c r="AL508" i="3"/>
  <c r="ES435" i="1"/>
  <c r="EO508" i="1"/>
  <c r="K455" i="3"/>
  <c r="BA521" i="3"/>
  <c r="BP521" i="3"/>
  <c r="AC521" i="3"/>
  <c r="G429" i="3"/>
  <c r="BG521" i="3"/>
  <c r="K521" i="3"/>
  <c r="AT437" i="3"/>
  <c r="BL437" i="3"/>
  <c r="AN437" i="3"/>
  <c r="AB437" i="3"/>
  <c r="AR508" i="3"/>
  <c r="AE437" i="3"/>
  <c r="BP508" i="3"/>
  <c r="AC508" i="3"/>
  <c r="Z508" i="3"/>
  <c r="ET508" i="1"/>
  <c r="BI437" i="3"/>
  <c r="BL540" i="3"/>
  <c r="M540" i="3"/>
  <c r="BF540" i="3"/>
  <c r="G540" i="3"/>
  <c r="BB540" i="3"/>
  <c r="U540" i="3"/>
  <c r="EN437" i="1"/>
  <c r="Y435" i="3"/>
  <c r="AJ540" i="3"/>
  <c r="AW540" i="3"/>
  <c r="Y540" i="3"/>
  <c r="EP445" i="1"/>
  <c r="AK540" i="3"/>
  <c r="BH540" i="3"/>
  <c r="N540" i="3"/>
  <c r="BM540" i="3"/>
  <c r="L540" i="3"/>
  <c r="B508" i="3"/>
  <c r="AL540" i="3"/>
  <c r="F540" i="3"/>
  <c r="AF508" i="3"/>
  <c r="AO540" i="3"/>
  <c r="BS540" i="3"/>
  <c r="BD540" i="3"/>
  <c r="AU540" i="3"/>
  <c r="AF483" i="3"/>
  <c r="EO540" i="1"/>
  <c r="AV540" i="3"/>
  <c r="BN540" i="3"/>
  <c r="AB540" i="3"/>
  <c r="BR540" i="3"/>
  <c r="J540" i="3"/>
  <c r="BC540" i="3"/>
  <c r="BT540" i="3"/>
  <c r="AQ540" i="3"/>
  <c r="EU445" i="1"/>
  <c r="BM508" i="3"/>
  <c r="AG540" i="3"/>
  <c r="Q508" i="3"/>
  <c r="AI540" i="3"/>
  <c r="BK540" i="3"/>
  <c r="AO508" i="3"/>
  <c r="BJ508" i="3"/>
  <c r="N508" i="3"/>
  <c r="BG540" i="3"/>
  <c r="W540" i="3"/>
  <c r="BA540" i="3"/>
  <c r="AR540" i="3"/>
  <c r="AF540" i="3"/>
  <c r="T540" i="3"/>
  <c r="ER354" i="1"/>
  <c r="ET354" i="1"/>
  <c r="DW200" i="1"/>
  <c r="DI321" i="1"/>
  <c r="EL321" i="1"/>
  <c r="DB321" i="1"/>
  <c r="AE246" i="3"/>
  <c r="AA246" i="3"/>
  <c r="D246" i="3"/>
  <c r="I246" i="3"/>
  <c r="AK246" i="3"/>
  <c r="AM246" i="3"/>
  <c r="AS246" i="3"/>
  <c r="AJ246" i="3"/>
  <c r="O246" i="3"/>
  <c r="AB246" i="3"/>
  <c r="V246" i="3"/>
  <c r="BE246" i="3"/>
  <c r="AQ246" i="3"/>
  <c r="AV246" i="3"/>
  <c r="L246" i="3"/>
  <c r="BK246" i="3"/>
  <c r="BC246" i="3"/>
  <c r="G246" i="3"/>
  <c r="AD246" i="3"/>
  <c r="AH246" i="3"/>
  <c r="AY246" i="3"/>
  <c r="BH246" i="3"/>
  <c r="A246" i="3"/>
  <c r="BO246" i="3"/>
  <c r="BI246" i="3"/>
  <c r="AW246" i="3"/>
  <c r="R246" i="3"/>
  <c r="BR246" i="3"/>
  <c r="BL246" i="3"/>
  <c r="X246" i="3"/>
  <c r="S246" i="3"/>
  <c r="M246" i="3"/>
  <c r="J246" i="3"/>
  <c r="BT246" i="3"/>
  <c r="P246" i="3"/>
  <c r="BN246" i="3"/>
  <c r="AT246" i="3"/>
  <c r="Y246" i="3"/>
  <c r="BF246" i="3"/>
  <c r="AN246" i="3"/>
  <c r="AG246" i="3"/>
  <c r="U246" i="3"/>
  <c r="AZ246" i="3"/>
  <c r="F246" i="3"/>
  <c r="C246" i="3"/>
  <c r="AP246" i="3"/>
  <c r="BB246" i="3"/>
  <c r="BQ246" i="3"/>
  <c r="DO303" i="1"/>
  <c r="EE303" i="1"/>
  <c r="DT303" i="1"/>
  <c r="DW303" i="1"/>
  <c r="DU303" i="1"/>
  <c r="DN303" i="1"/>
  <c r="DR303" i="1"/>
  <c r="EF303" i="1"/>
  <c r="DS303" i="1"/>
  <c r="AH303" i="3"/>
  <c r="X303" i="3"/>
  <c r="AB303" i="3"/>
  <c r="BC303" i="3"/>
  <c r="M303" i="3"/>
  <c r="D303" i="3"/>
  <c r="AW303" i="3"/>
  <c r="AE303" i="3"/>
  <c r="S303" i="3"/>
  <c r="AA303" i="3"/>
  <c r="F303" i="3"/>
  <c r="AN303" i="3"/>
  <c r="BF303" i="3"/>
  <c r="AT303" i="3"/>
  <c r="AK303" i="3"/>
  <c r="G303" i="3"/>
  <c r="BO303" i="3"/>
  <c r="O303" i="3"/>
  <c r="R303" i="3"/>
  <c r="BN303" i="3"/>
  <c r="AG303" i="3"/>
  <c r="L303" i="3"/>
  <c r="AS303" i="3"/>
  <c r="V303" i="3"/>
  <c r="BR303" i="3"/>
  <c r="AP303" i="3"/>
  <c r="A303" i="3"/>
  <c r="BB303" i="3"/>
  <c r="BE303" i="3"/>
  <c r="I303" i="3"/>
  <c r="BQ303" i="3"/>
  <c r="BL303" i="3"/>
  <c r="AQ303" i="3"/>
  <c r="BT303" i="3"/>
  <c r="AY303" i="3"/>
  <c r="AJ303" i="3"/>
  <c r="AM303" i="3"/>
  <c r="P303" i="3"/>
  <c r="BH303" i="3"/>
  <c r="U303" i="3"/>
  <c r="J303" i="3"/>
  <c r="AD303" i="3"/>
  <c r="Y303" i="3"/>
  <c r="BK303" i="3"/>
  <c r="BI303" i="3"/>
  <c r="AZ303" i="3"/>
  <c r="C303" i="3"/>
  <c r="AV303" i="3"/>
  <c r="AK243" i="3"/>
  <c r="BL243" i="3"/>
  <c r="BQ243" i="3"/>
  <c r="BR243" i="3"/>
  <c r="AT243" i="3"/>
  <c r="V243" i="3"/>
  <c r="A243" i="3"/>
  <c r="G243" i="3"/>
  <c r="AM243" i="3"/>
  <c r="AS243" i="3"/>
  <c r="BN243" i="3"/>
  <c r="AA243" i="3"/>
  <c r="BC243" i="3"/>
  <c r="AQ243" i="3"/>
  <c r="X243" i="3"/>
  <c r="Y243" i="3"/>
  <c r="BO243" i="3"/>
  <c r="M243" i="3"/>
  <c r="R243" i="3"/>
  <c r="D243" i="3"/>
  <c r="AB243" i="3"/>
  <c r="BH243" i="3"/>
  <c r="J243" i="3"/>
  <c r="F243" i="3"/>
  <c r="I243" i="3"/>
  <c r="U243" i="3"/>
  <c r="C243" i="3"/>
  <c r="BF243" i="3"/>
  <c r="AH243" i="3"/>
  <c r="BI243" i="3"/>
  <c r="AN243" i="3"/>
  <c r="AG243" i="3"/>
  <c r="BB243" i="3"/>
  <c r="AD243" i="3"/>
  <c r="AY243" i="3"/>
  <c r="AW243" i="3"/>
  <c r="AZ243" i="3"/>
  <c r="L243" i="3"/>
  <c r="P243" i="3"/>
  <c r="AV243" i="3"/>
  <c r="BK243" i="3"/>
  <c r="AP243" i="3"/>
  <c r="O243" i="3"/>
  <c r="S243" i="3"/>
  <c r="BT243" i="3"/>
  <c r="BE243" i="3"/>
  <c r="AJ243" i="3"/>
  <c r="AE243" i="3"/>
  <c r="EB282" i="1"/>
  <c r="EP257" i="1"/>
  <c r="EG200" i="1"/>
  <c r="DO200" i="1"/>
  <c r="ED200" i="1"/>
  <c r="EE200" i="1"/>
  <c r="ER355" i="1"/>
  <c r="EC310" i="1"/>
  <c r="EH310" i="1"/>
  <c r="BC315" i="3"/>
  <c r="U315" i="3"/>
  <c r="A315" i="3"/>
  <c r="BQ315" i="3"/>
  <c r="L315" i="3"/>
  <c r="D315" i="3"/>
  <c r="AD315" i="3"/>
  <c r="BH315" i="3"/>
  <c r="F315" i="3"/>
  <c r="AY315" i="3"/>
  <c r="AE315" i="3"/>
  <c r="BK315" i="3"/>
  <c r="I315" i="3"/>
  <c r="AN315" i="3"/>
  <c r="S315" i="3"/>
  <c r="P315" i="3"/>
  <c r="BR315" i="3"/>
  <c r="AA315" i="3"/>
  <c r="AV315" i="3"/>
  <c r="AP315" i="3"/>
  <c r="AK315" i="3"/>
  <c r="BB315" i="3"/>
  <c r="O315" i="3"/>
  <c r="X315" i="3"/>
  <c r="AW315" i="3"/>
  <c r="AB315" i="3"/>
  <c r="BF315" i="3"/>
  <c r="Y315" i="3"/>
  <c r="AM315" i="3"/>
  <c r="BN315" i="3"/>
  <c r="AT315" i="3"/>
  <c r="BL315" i="3"/>
  <c r="AJ315" i="3"/>
  <c r="AS315" i="3"/>
  <c r="AG315" i="3"/>
  <c r="AZ315" i="3"/>
  <c r="G315" i="3"/>
  <c r="BI315" i="3"/>
  <c r="BT315" i="3"/>
  <c r="AQ315" i="3"/>
  <c r="BE315" i="3"/>
  <c r="M315" i="3"/>
  <c r="R315" i="3"/>
  <c r="V315" i="3"/>
  <c r="C315" i="3"/>
  <c r="J315" i="3"/>
  <c r="AH315" i="3"/>
  <c r="BO315" i="3"/>
  <c r="DO375" i="1"/>
  <c r="EE375" i="1"/>
  <c r="DV375" i="1"/>
  <c r="DS375" i="1"/>
  <c r="DT375" i="1"/>
  <c r="DW375" i="1"/>
  <c r="EU248" i="1"/>
  <c r="DR341" i="1"/>
  <c r="DW341" i="1"/>
  <c r="DV341" i="1"/>
  <c r="DU341" i="1"/>
  <c r="DN341" i="1"/>
  <c r="DS341" i="1"/>
  <c r="EE341" i="1"/>
  <c r="DO341" i="1"/>
  <c r="EF341" i="1"/>
  <c r="DT341" i="1"/>
  <c r="EV282" i="1"/>
  <c r="AD321" i="3"/>
  <c r="AE321" i="3"/>
  <c r="AW321" i="3"/>
  <c r="AP321" i="3"/>
  <c r="AG321" i="3"/>
  <c r="M321" i="3"/>
  <c r="BR321" i="3"/>
  <c r="AH321" i="3"/>
  <c r="U321" i="3"/>
  <c r="L321" i="3"/>
  <c r="A321" i="3"/>
  <c r="AT321" i="3"/>
  <c r="Y321" i="3"/>
  <c r="D321" i="3"/>
  <c r="BL321" i="3"/>
  <c r="AN321" i="3"/>
  <c r="P321" i="3"/>
  <c r="BI321" i="3"/>
  <c r="R321" i="3"/>
  <c r="V321" i="3"/>
  <c r="AA321" i="3"/>
  <c r="C321" i="3"/>
  <c r="BN321" i="3"/>
  <c r="AM321" i="3"/>
  <c r="BO321" i="3"/>
  <c r="AQ321" i="3"/>
  <c r="J321" i="3"/>
  <c r="BF321" i="3"/>
  <c r="O321" i="3"/>
  <c r="X321" i="3"/>
  <c r="AV321" i="3"/>
  <c r="BE321" i="3"/>
  <c r="BH321" i="3"/>
  <c r="AS321" i="3"/>
  <c r="AZ321" i="3"/>
  <c r="BK321" i="3"/>
  <c r="AK321" i="3"/>
  <c r="G321" i="3"/>
  <c r="AJ321" i="3"/>
  <c r="AY321" i="3"/>
  <c r="S321" i="3"/>
  <c r="BQ321" i="3"/>
  <c r="AB321" i="3"/>
  <c r="I321" i="3"/>
  <c r="BC321" i="3"/>
  <c r="BB321" i="3"/>
  <c r="BT321" i="3"/>
  <c r="F321" i="3"/>
  <c r="DD234" i="1"/>
  <c r="DL234" i="1" s="1"/>
  <c r="ED234" i="1"/>
  <c r="EG234" i="1"/>
  <c r="EA355" i="1"/>
  <c r="ET356" i="1"/>
  <c r="EA257" i="1"/>
  <c r="DH315" i="1"/>
  <c r="DY315" i="1"/>
  <c r="DD315" i="1"/>
  <c r="DL315" i="1" s="1"/>
  <c r="DX315" i="1"/>
  <c r="EG315" i="1"/>
  <c r="EE315" i="1"/>
  <c r="ED315" i="1"/>
  <c r="DO315" i="1"/>
  <c r="DA315" i="1"/>
  <c r="EK315" i="1" s="1"/>
  <c r="DK315" i="1"/>
  <c r="EV310" i="1"/>
  <c r="ET355" i="1"/>
  <c r="DI341" i="1"/>
  <c r="EL341" i="1"/>
  <c r="DB341" i="1"/>
  <c r="DX321" i="1"/>
  <c r="DK321" i="1"/>
  <c r="DD321" i="1"/>
  <c r="DL321" i="1" s="1"/>
  <c r="ED321" i="1"/>
  <c r="DA321" i="1"/>
  <c r="EK321" i="1" s="1"/>
  <c r="EG321" i="1"/>
  <c r="DH321" i="1"/>
  <c r="DY321" i="1"/>
  <c r="EB234" i="1"/>
  <c r="EV355" i="1"/>
  <c r="EV257" i="1"/>
  <c r="DK250" i="1"/>
  <c r="EH250" i="1"/>
  <c r="DN250" i="1"/>
  <c r="DX250" i="1"/>
  <c r="DY250" i="1"/>
  <c r="DE250" i="1"/>
  <c r="DM250" i="1" s="1"/>
  <c r="DA250" i="1"/>
  <c r="EK250" i="1" s="1"/>
  <c r="DH250" i="1"/>
  <c r="EF250" i="1"/>
  <c r="EC250" i="1"/>
  <c r="DE303" i="1"/>
  <c r="DM303" i="1" s="1"/>
  <c r="DS315" i="1"/>
  <c r="ER250" i="1"/>
  <c r="EB250" i="1"/>
  <c r="DZ303" i="1"/>
  <c r="DS75" i="1"/>
  <c r="DO75" i="1"/>
  <c r="EE75" i="1"/>
  <c r="DR75" i="1"/>
  <c r="DN75" i="1"/>
  <c r="EF75" i="1"/>
  <c r="DV75" i="1"/>
  <c r="DG75" i="1"/>
  <c r="DU75" i="1"/>
  <c r="ER243" i="1"/>
  <c r="DI243" i="1"/>
  <c r="DB243" i="1"/>
  <c r="EL243" i="1"/>
  <c r="EQ341" i="1"/>
  <c r="DU282" i="1"/>
  <c r="DS282" i="1"/>
  <c r="DV282" i="1"/>
  <c r="EE282" i="1"/>
  <c r="DW282" i="1"/>
  <c r="DR282" i="1"/>
  <c r="DT282" i="1"/>
  <c r="DO282" i="1"/>
  <c r="DR223" i="1"/>
  <c r="DT223" i="1"/>
  <c r="DO223" i="1"/>
  <c r="DU223" i="1"/>
  <c r="EE223" i="1"/>
  <c r="DV223" i="1"/>
  <c r="DW223" i="1"/>
  <c r="EH321" i="1"/>
  <c r="DE321" i="1"/>
  <c r="DM321" i="1" s="1"/>
  <c r="EC321" i="1"/>
  <c r="AK330" i="3"/>
  <c r="D330" i="3"/>
  <c r="AB330" i="3"/>
  <c r="V330" i="3"/>
  <c r="BC330" i="3"/>
  <c r="BI330" i="3"/>
  <c r="S330" i="3"/>
  <c r="AH330" i="3"/>
  <c r="AQ330" i="3"/>
  <c r="Y330" i="3"/>
  <c r="G330" i="3"/>
  <c r="BF330" i="3"/>
  <c r="BL330" i="3"/>
  <c r="AE330" i="3"/>
  <c r="AW330" i="3"/>
  <c r="M330" i="3"/>
  <c r="AN330" i="3"/>
  <c r="AT330" i="3"/>
  <c r="A330" i="3"/>
  <c r="BR330" i="3"/>
  <c r="J330" i="3"/>
  <c r="AZ330" i="3"/>
  <c r="BO330" i="3"/>
  <c r="P330" i="3"/>
  <c r="AJ234" i="3"/>
  <c r="C234" i="3"/>
  <c r="U234" i="3"/>
  <c r="J234" i="3"/>
  <c r="AD234" i="3"/>
  <c r="I234" i="3"/>
  <c r="AA234" i="3"/>
  <c r="BK234" i="3"/>
  <c r="BF234" i="3"/>
  <c r="Y234" i="3"/>
  <c r="AQ234" i="3"/>
  <c r="AH234" i="3"/>
  <c r="BB234" i="3"/>
  <c r="BE234" i="3"/>
  <c r="D234" i="3"/>
  <c r="BQ234" i="3"/>
  <c r="AS234" i="3"/>
  <c r="P234" i="3"/>
  <c r="S234" i="3"/>
  <c r="A234" i="3"/>
  <c r="AK234" i="3"/>
  <c r="AE234" i="3"/>
  <c r="BO234" i="3"/>
  <c r="AB234" i="3"/>
  <c r="BN234" i="3"/>
  <c r="X234" i="3"/>
  <c r="L234" i="3"/>
  <c r="AN234" i="3"/>
  <c r="BL234" i="3"/>
  <c r="BI234" i="3"/>
  <c r="AM234" i="3"/>
  <c r="AW234" i="3"/>
  <c r="BT234" i="3"/>
  <c r="BR234" i="3"/>
  <c r="AY234" i="3"/>
  <c r="V234" i="3"/>
  <c r="AP234" i="3"/>
  <c r="BC234" i="3"/>
  <c r="AV234" i="3"/>
  <c r="O234" i="3"/>
  <c r="AZ234" i="3"/>
  <c r="G234" i="3"/>
  <c r="BH234" i="3"/>
  <c r="AT234" i="3"/>
  <c r="R234" i="3"/>
  <c r="F234" i="3"/>
  <c r="AG234" i="3"/>
  <c r="M234" i="3"/>
  <c r="DB356" i="1"/>
  <c r="DI356" i="1"/>
  <c r="EL356" i="1"/>
  <c r="DZ257" i="1"/>
  <c r="ED257" i="1"/>
  <c r="DX257" i="1"/>
  <c r="DK257" i="1"/>
  <c r="EG257" i="1"/>
  <c r="DA257" i="1"/>
  <c r="EK257" i="1" s="1"/>
  <c r="DY257" i="1"/>
  <c r="DH257" i="1"/>
  <c r="DD257" i="1"/>
  <c r="DL257" i="1" s="1"/>
  <c r="H315" i="3"/>
  <c r="AU315" i="3"/>
  <c r="W315" i="3"/>
  <c r="AF315" i="3"/>
  <c r="BA315" i="3"/>
  <c r="AX315" i="3"/>
  <c r="BD315" i="3"/>
  <c r="BM315" i="3"/>
  <c r="AI315" i="3"/>
  <c r="Q315" i="3"/>
  <c r="BS315" i="3"/>
  <c r="BP315" i="3"/>
  <c r="B315" i="3"/>
  <c r="AO315" i="3"/>
  <c r="BG315" i="3"/>
  <c r="E315" i="3"/>
  <c r="N315" i="3"/>
  <c r="T315" i="3"/>
  <c r="AR315" i="3"/>
  <c r="K315" i="3"/>
  <c r="AC315" i="3"/>
  <c r="AL315" i="3"/>
  <c r="Z315" i="3"/>
  <c r="BJ315" i="3"/>
  <c r="EO315" i="1"/>
  <c r="EU315" i="1"/>
  <c r="EN315" i="1"/>
  <c r="EV250" i="1"/>
  <c r="DE9" i="1"/>
  <c r="DM9" i="1" s="1"/>
  <c r="P221" i="3"/>
  <c r="AK221" i="3"/>
  <c r="BI221" i="3"/>
  <c r="D221" i="3"/>
  <c r="AT221" i="3"/>
  <c r="AB221" i="3"/>
  <c r="AQ221" i="3"/>
  <c r="AN221" i="3"/>
  <c r="BO221" i="3"/>
  <c r="J221" i="3"/>
  <c r="M221" i="3"/>
  <c r="AH221" i="3"/>
  <c r="BR221" i="3"/>
  <c r="G221" i="3"/>
  <c r="S221" i="3"/>
  <c r="AE221" i="3"/>
  <c r="A221" i="3"/>
  <c r="AW221" i="3"/>
  <c r="BC221" i="3"/>
  <c r="V221" i="3"/>
  <c r="AZ221" i="3"/>
  <c r="Y221" i="3"/>
  <c r="BF221" i="3"/>
  <c r="BL221" i="3"/>
  <c r="AL355" i="3"/>
  <c r="T355" i="3"/>
  <c r="AI355" i="3"/>
  <c r="Z355" i="3"/>
  <c r="AF355" i="3"/>
  <c r="W355" i="3"/>
  <c r="BG355" i="3"/>
  <c r="K355" i="3"/>
  <c r="AC355" i="3"/>
  <c r="BS355" i="3"/>
  <c r="AO355" i="3"/>
  <c r="AU355" i="3"/>
  <c r="AR355" i="3"/>
  <c r="BA355" i="3"/>
  <c r="H355" i="3"/>
  <c r="BM355" i="3"/>
  <c r="N355" i="3"/>
  <c r="AX355" i="3"/>
  <c r="BD355" i="3"/>
  <c r="E355" i="3"/>
  <c r="BJ355" i="3"/>
  <c r="B355" i="3"/>
  <c r="BP355" i="3"/>
  <c r="Q355" i="3"/>
  <c r="T341" i="3"/>
  <c r="BJ341" i="3"/>
  <c r="AO341" i="3"/>
  <c r="AL341" i="3"/>
  <c r="Z341" i="3"/>
  <c r="H341" i="3"/>
  <c r="BG341" i="3"/>
  <c r="BD341" i="3"/>
  <c r="AI341" i="3"/>
  <c r="K341" i="3"/>
  <c r="E341" i="3"/>
  <c r="B341" i="3"/>
  <c r="BP341" i="3"/>
  <c r="AC341" i="3"/>
  <c r="Q341" i="3"/>
  <c r="AR341" i="3"/>
  <c r="BA341" i="3"/>
  <c r="AF341" i="3"/>
  <c r="W341" i="3"/>
  <c r="AX341" i="3"/>
  <c r="N341" i="3"/>
  <c r="AU341" i="3"/>
  <c r="BS341" i="3"/>
  <c r="BM341" i="3"/>
  <c r="EQ243" i="1"/>
  <c r="EV341" i="1"/>
  <c r="ES341" i="1"/>
  <c r="DV330" i="1"/>
  <c r="DR330" i="1"/>
  <c r="DU330" i="1"/>
  <c r="DT330" i="1"/>
  <c r="DW330" i="1"/>
  <c r="EO355" i="1"/>
  <c r="EU355" i="1"/>
  <c r="EN355" i="1"/>
  <c r="DE246" i="1"/>
  <c r="DM246" i="1" s="1"/>
  <c r="EC246" i="1"/>
  <c r="EH246" i="1"/>
  <c r="H356" i="3"/>
  <c r="BA356" i="3"/>
  <c r="E356" i="3"/>
  <c r="AX356" i="3"/>
  <c r="K356" i="3"/>
  <c r="Q356" i="3"/>
  <c r="BS356" i="3"/>
  <c r="W356" i="3"/>
  <c r="N356" i="3"/>
  <c r="BM356" i="3"/>
  <c r="AC356" i="3"/>
  <c r="BJ356" i="3"/>
  <c r="B356" i="3"/>
  <c r="AO356" i="3"/>
  <c r="T356" i="3"/>
  <c r="BP356" i="3"/>
  <c r="AF356" i="3"/>
  <c r="AU356" i="3"/>
  <c r="BD356" i="3"/>
  <c r="BG356" i="3"/>
  <c r="AL356" i="3"/>
  <c r="AR356" i="3"/>
  <c r="AI356" i="3"/>
  <c r="Z356" i="3"/>
  <c r="DZ356" i="1"/>
  <c r="ES257" i="1"/>
  <c r="ED375" i="1"/>
  <c r="EG375" i="1"/>
  <c r="DD375" i="1"/>
  <c r="DL375" i="1" s="1"/>
  <c r="EQ40" i="1"/>
  <c r="EB315" i="1"/>
  <c r="ES315" i="1"/>
  <c r="EP250" i="1"/>
  <c r="EC149" i="1"/>
  <c r="EH149" i="1"/>
  <c r="ER248" i="1"/>
  <c r="DY75" i="1"/>
  <c r="ED75" i="1"/>
  <c r="EG75" i="1"/>
  <c r="DH75" i="1"/>
  <c r="DA75" i="1"/>
  <c r="EK75" i="1" s="1"/>
  <c r="DD75" i="1"/>
  <c r="DL75" i="1" s="1"/>
  <c r="DK75" i="1"/>
  <c r="EU149" i="1"/>
  <c r="EA40" i="1"/>
  <c r="DZ248" i="1"/>
  <c r="EV303" i="1"/>
  <c r="EB355" i="1"/>
  <c r="DB246" i="1"/>
  <c r="DI246" i="1"/>
  <c r="EL246" i="1"/>
  <c r="EB341" i="1"/>
  <c r="DG154" i="1"/>
  <c r="EA243" i="1"/>
  <c r="DK341" i="1"/>
  <c r="DX341" i="1"/>
  <c r="DD341" i="1"/>
  <c r="DL341" i="1" s="1"/>
  <c r="DY341" i="1"/>
  <c r="ED341" i="1"/>
  <c r="EG341" i="1"/>
  <c r="DA341" i="1"/>
  <c r="EK341" i="1" s="1"/>
  <c r="DH341" i="1"/>
  <c r="EQ187" i="1"/>
  <c r="EG282" i="1"/>
  <c r="DD282" i="1"/>
  <c r="DL282" i="1" s="1"/>
  <c r="ED282" i="1"/>
  <c r="ES282" i="1"/>
  <c r="ES321" i="1"/>
  <c r="ET321" i="1"/>
  <c r="EQ234" i="1"/>
  <c r="ET246" i="1"/>
  <c r="DG246" i="1"/>
  <c r="EP356" i="1"/>
  <c r="EF257" i="1"/>
  <c r="DR257" i="1"/>
  <c r="DU257" i="1"/>
  <c r="DT257" i="1"/>
  <c r="DO257" i="1"/>
  <c r="DW257" i="1"/>
  <c r="DV257" i="1"/>
  <c r="DS257" i="1"/>
  <c r="DN257" i="1"/>
  <c r="EE257" i="1"/>
  <c r="DI257" i="1"/>
  <c r="DB257" i="1"/>
  <c r="EL257" i="1"/>
  <c r="DG257" i="1"/>
  <c r="ER303" i="1"/>
  <c r="R250" i="3"/>
  <c r="L250" i="3"/>
  <c r="BC250" i="3"/>
  <c r="AN250" i="3"/>
  <c r="A250" i="3"/>
  <c r="BR250" i="3"/>
  <c r="AE250" i="3"/>
  <c r="AQ250" i="3"/>
  <c r="AA250" i="3"/>
  <c r="BE250" i="3"/>
  <c r="AV250" i="3"/>
  <c r="BB250" i="3"/>
  <c r="S250" i="3"/>
  <c r="AZ250" i="3"/>
  <c r="BI250" i="3"/>
  <c r="AK250" i="3"/>
  <c r="AW250" i="3"/>
  <c r="BH250" i="3"/>
  <c r="BN250" i="3"/>
  <c r="AH250" i="3"/>
  <c r="J250" i="3"/>
  <c r="G250" i="3"/>
  <c r="AS250" i="3"/>
  <c r="AM250" i="3"/>
  <c r="P250" i="3"/>
  <c r="V250" i="3"/>
  <c r="U250" i="3"/>
  <c r="BQ250" i="3"/>
  <c r="AP250" i="3"/>
  <c r="F250" i="3"/>
  <c r="AG250" i="3"/>
  <c r="AY250" i="3"/>
  <c r="X250" i="3"/>
  <c r="M250" i="3"/>
  <c r="C250" i="3"/>
  <c r="BK250" i="3"/>
  <c r="O250" i="3"/>
  <c r="BF250" i="3"/>
  <c r="BT250" i="3"/>
  <c r="AB250" i="3"/>
  <c r="AJ250" i="3"/>
  <c r="BO250" i="3"/>
  <c r="BL250" i="3"/>
  <c r="I250" i="3"/>
  <c r="Y250" i="3"/>
  <c r="AD250" i="3"/>
  <c r="D250" i="3"/>
  <c r="AT250" i="3"/>
  <c r="EV315" i="1"/>
  <c r="EO354" i="1"/>
  <c r="EN354" i="1"/>
  <c r="EV354" i="1"/>
  <c r="DZ250" i="1"/>
  <c r="DD250" i="1"/>
  <c r="DL250" i="1" s="1"/>
  <c r="DB250" i="1"/>
  <c r="DI250" i="1"/>
  <c r="EL250" i="1"/>
  <c r="DG250" i="1"/>
  <c r="Z9" i="3"/>
  <c r="K9" i="3"/>
  <c r="Q9" i="3"/>
  <c r="Q9" i="1" s="1"/>
  <c r="BS9" i="3"/>
  <c r="BS9" i="1" s="1"/>
  <c r="AF9" i="3"/>
  <c r="AF9" i="1" s="1"/>
  <c r="AO9" i="3"/>
  <c r="AO9" i="1" s="1"/>
  <c r="BA9" i="3"/>
  <c r="BA9" i="1" s="1"/>
  <c r="AU9" i="3"/>
  <c r="N9" i="3"/>
  <c r="AR9" i="3"/>
  <c r="AR9" i="1" s="1"/>
  <c r="AI9" i="3"/>
  <c r="AI9" i="1" s="1"/>
  <c r="W9" i="3"/>
  <c r="BM9" i="3"/>
  <c r="BM9" i="1" s="1"/>
  <c r="AX9" i="3"/>
  <c r="H9" i="3"/>
  <c r="BD9" i="3"/>
  <c r="BD9" i="1" s="1"/>
  <c r="BJ9" i="3"/>
  <c r="BJ9" i="1" s="1"/>
  <c r="AL9" i="3"/>
  <c r="AC9" i="3"/>
  <c r="AC9" i="1" s="1"/>
  <c r="BP9" i="3"/>
  <c r="BP9" i="1" s="1"/>
  <c r="BG9" i="3"/>
  <c r="BG9" i="1" s="1"/>
  <c r="T9" i="3"/>
  <c r="B9" i="3"/>
  <c r="B9" i="1" s="1"/>
  <c r="E9" i="3"/>
  <c r="E9" i="1" s="1"/>
  <c r="EO9" i="1"/>
  <c r="EU9" i="1"/>
  <c r="EB248" i="1"/>
  <c r="AQ248" i="3"/>
  <c r="BO248" i="3"/>
  <c r="AZ248" i="3"/>
  <c r="AW248" i="3"/>
  <c r="P248" i="3"/>
  <c r="BC248" i="3"/>
  <c r="AK248" i="3"/>
  <c r="Y248" i="3"/>
  <c r="S248" i="3"/>
  <c r="M248" i="3"/>
  <c r="J248" i="3"/>
  <c r="BR248" i="3"/>
  <c r="AT248" i="3"/>
  <c r="BF248" i="3"/>
  <c r="D248" i="3"/>
  <c r="A248" i="3"/>
  <c r="AH248" i="3"/>
  <c r="AN248" i="3"/>
  <c r="AE248" i="3"/>
  <c r="BI248" i="3"/>
  <c r="V248" i="3"/>
  <c r="BL248" i="3"/>
  <c r="G248" i="3"/>
  <c r="AB248" i="3"/>
  <c r="EP303" i="1"/>
  <c r="E12" i="3"/>
  <c r="E12" i="1" s="1"/>
  <c r="N12" i="3"/>
  <c r="AR12" i="3"/>
  <c r="AR12" i="1" s="1"/>
  <c r="B12" i="3"/>
  <c r="B12" i="1" s="1"/>
  <c r="H12" i="3"/>
  <c r="H12" i="1" s="1"/>
  <c r="W12" i="3"/>
  <c r="AS12" i="3"/>
  <c r="AI12" i="3"/>
  <c r="AI12" i="1" s="1"/>
  <c r="AL12" i="3"/>
  <c r="BG12" i="3"/>
  <c r="BA12" i="3"/>
  <c r="BA12" i="1" s="1"/>
  <c r="AX12" i="3"/>
  <c r="BE12" i="3"/>
  <c r="BQ12" i="3"/>
  <c r="BQ12" i="1" s="1"/>
  <c r="AY12" i="3"/>
  <c r="AD12" i="3"/>
  <c r="R12" i="3"/>
  <c r="R12" i="1" s="1"/>
  <c r="BJ12" i="3"/>
  <c r="BJ12" i="1" s="1"/>
  <c r="AO12" i="3"/>
  <c r="AO12" i="1" s="1"/>
  <c r="T12" i="3"/>
  <c r="Q12" i="3"/>
  <c r="Q12" i="1" s="1"/>
  <c r="F12" i="3"/>
  <c r="F12" i="1" s="1"/>
  <c r="AG12" i="3"/>
  <c r="AG12" i="1" s="1"/>
  <c r="BB12" i="3"/>
  <c r="BB12" i="1" s="1"/>
  <c r="O12" i="3"/>
  <c r="AM12" i="3"/>
  <c r="Z12" i="3"/>
  <c r="Z12" i="1" s="1"/>
  <c r="K12" i="3"/>
  <c r="BT12" i="3"/>
  <c r="AV12" i="3"/>
  <c r="C12" i="3"/>
  <c r="C12" i="1" s="1"/>
  <c r="BN12" i="3"/>
  <c r="AJ12" i="3"/>
  <c r="AJ12" i="1" s="1"/>
  <c r="BD12" i="3"/>
  <c r="BD12" i="1" s="1"/>
  <c r="BM12" i="3"/>
  <c r="BM12" i="1" s="1"/>
  <c r="L12" i="3"/>
  <c r="BK12" i="3"/>
  <c r="BK12" i="1" s="1"/>
  <c r="AF12" i="3"/>
  <c r="AF12" i="1" s="1"/>
  <c r="X12" i="3"/>
  <c r="BS12" i="3"/>
  <c r="BS12" i="1" s="1"/>
  <c r="AC12" i="3"/>
  <c r="U12" i="3"/>
  <c r="AA12" i="3"/>
  <c r="BP12" i="3"/>
  <c r="BP12" i="1" s="1"/>
  <c r="I12" i="3"/>
  <c r="I12" i="1" s="1"/>
  <c r="BH12" i="3"/>
  <c r="AP12" i="3"/>
  <c r="AU12" i="3"/>
  <c r="AU12" i="1" s="1"/>
  <c r="EA356" i="1"/>
  <c r="DE243" i="1"/>
  <c r="DM243" i="1" s="1"/>
  <c r="EC243" i="1"/>
  <c r="EH243" i="1"/>
  <c r="ET243" i="1"/>
  <c r="ES243" i="1"/>
  <c r="ET341" i="1"/>
  <c r="DZ341" i="1"/>
  <c r="AF153" i="3"/>
  <c r="W153" i="3"/>
  <c r="AU153" i="3"/>
  <c r="BM153" i="3"/>
  <c r="AR153" i="3"/>
  <c r="BD153" i="3"/>
  <c r="BG153" i="3"/>
  <c r="BP153" i="3"/>
  <c r="AC153" i="3"/>
  <c r="T153" i="3"/>
  <c r="E153" i="3"/>
  <c r="BA153" i="3"/>
  <c r="AI153" i="3"/>
  <c r="AL153" i="3"/>
  <c r="BJ153" i="3"/>
  <c r="N153" i="3"/>
  <c r="B153" i="3"/>
  <c r="Q153" i="3"/>
  <c r="BS153" i="3"/>
  <c r="Z153" i="3"/>
  <c r="AO153" i="3"/>
  <c r="H153" i="3"/>
  <c r="K153" i="3"/>
  <c r="AX153" i="3"/>
  <c r="D187" i="3"/>
  <c r="Y187" i="3"/>
  <c r="M187" i="3"/>
  <c r="BR187" i="3"/>
  <c r="AQ187" i="3"/>
  <c r="AH187" i="3"/>
  <c r="AB187" i="3"/>
  <c r="AW187" i="3"/>
  <c r="A187" i="3"/>
  <c r="BL187" i="3"/>
  <c r="BI187" i="3"/>
  <c r="BF187" i="3"/>
  <c r="S187" i="3"/>
  <c r="AT187" i="3"/>
  <c r="BC187" i="3"/>
  <c r="P187" i="3"/>
  <c r="G187" i="3"/>
  <c r="AZ187" i="3"/>
  <c r="AN187" i="3"/>
  <c r="BO187" i="3"/>
  <c r="AE187" i="3"/>
  <c r="AK187" i="3"/>
  <c r="J187" i="3"/>
  <c r="V187" i="3"/>
  <c r="G282" i="3"/>
  <c r="BR282" i="3"/>
  <c r="Y282" i="3"/>
  <c r="A282" i="3"/>
  <c r="BL282" i="3"/>
  <c r="AT282" i="3"/>
  <c r="M282" i="3"/>
  <c r="AZ282" i="3"/>
  <c r="AW282" i="3"/>
  <c r="BO282" i="3"/>
  <c r="AE282" i="3"/>
  <c r="V282" i="3"/>
  <c r="BC282" i="3"/>
  <c r="AQ282" i="3"/>
  <c r="AP282" i="3"/>
  <c r="BN282" i="3"/>
  <c r="L282" i="3"/>
  <c r="AV282" i="3"/>
  <c r="U282" i="3"/>
  <c r="I282" i="3"/>
  <c r="O282" i="3"/>
  <c r="BF282" i="3"/>
  <c r="P282" i="3"/>
  <c r="AH282" i="3"/>
  <c r="BH282" i="3"/>
  <c r="BT282" i="3"/>
  <c r="AD282" i="3"/>
  <c r="AA282" i="3"/>
  <c r="AG282" i="3"/>
  <c r="R282" i="3"/>
  <c r="AK282" i="3"/>
  <c r="D282" i="3"/>
  <c r="AM282" i="3"/>
  <c r="AY282" i="3"/>
  <c r="C282" i="3"/>
  <c r="BI282" i="3"/>
  <c r="S282" i="3"/>
  <c r="F282" i="3"/>
  <c r="BB282" i="3"/>
  <c r="X282" i="3"/>
  <c r="AN282" i="3"/>
  <c r="BQ282" i="3"/>
  <c r="J282" i="3"/>
  <c r="AJ282" i="3"/>
  <c r="AB282" i="3"/>
  <c r="BE282" i="3"/>
  <c r="BK282" i="3"/>
  <c r="AS282" i="3"/>
  <c r="Q282" i="3"/>
  <c r="T282" i="3"/>
  <c r="E282" i="3"/>
  <c r="W282" i="3"/>
  <c r="Z282" i="3"/>
  <c r="K282" i="3"/>
  <c r="AF282" i="3"/>
  <c r="BJ282" i="3"/>
  <c r="BM282" i="3"/>
  <c r="BA282" i="3"/>
  <c r="BP282" i="3"/>
  <c r="BD282" i="3"/>
  <c r="B282" i="3"/>
  <c r="AO282" i="3"/>
  <c r="AX282" i="3"/>
  <c r="BS282" i="3"/>
  <c r="AU282" i="3"/>
  <c r="BG282" i="3"/>
  <c r="AL282" i="3"/>
  <c r="AI282" i="3"/>
  <c r="AR282" i="3"/>
  <c r="AC282" i="3"/>
  <c r="H282" i="3"/>
  <c r="N282" i="3"/>
  <c r="EB222" i="1"/>
  <c r="ER321" i="1"/>
  <c r="EN321" i="1"/>
  <c r="EU321" i="1"/>
  <c r="EO321" i="1"/>
  <c r="DZ321" i="1"/>
  <c r="ES234" i="1"/>
  <c r="EQ355" i="1"/>
  <c r="DU246" i="1"/>
  <c r="DS246" i="1"/>
  <c r="DO246" i="1"/>
  <c r="DR246" i="1"/>
  <c r="DW246" i="1"/>
  <c r="DV246" i="1"/>
  <c r="DT246" i="1"/>
  <c r="EF246" i="1"/>
  <c r="EE246" i="1"/>
  <c r="DN246" i="1"/>
  <c r="EQ246" i="1"/>
  <c r="EV246" i="1"/>
  <c r="EH356" i="1"/>
  <c r="DE356" i="1"/>
  <c r="DM356" i="1" s="1"/>
  <c r="EC356" i="1"/>
  <c r="DA356" i="1"/>
  <c r="EK356" i="1" s="1"/>
  <c r="DK356" i="1"/>
  <c r="EG356" i="1"/>
  <c r="DY356" i="1"/>
  <c r="DD356" i="1"/>
  <c r="DL356" i="1" s="1"/>
  <c r="DH356" i="1"/>
  <c r="DX356" i="1"/>
  <c r="ED356" i="1"/>
  <c r="EQ257" i="1"/>
  <c r="ER257" i="1"/>
  <c r="EB257" i="1"/>
  <c r="EU354" i="1"/>
  <c r="EP354" i="1"/>
  <c r="DE315" i="1"/>
  <c r="DM315" i="1" s="1"/>
  <c r="EB40" i="1"/>
  <c r="EQ315" i="1"/>
  <c r="DV315" i="1"/>
  <c r="DZ315" i="1"/>
  <c r="EC354" i="1"/>
  <c r="EH354" i="1"/>
  <c r="DN354" i="1"/>
  <c r="EF354" i="1"/>
  <c r="DE354" i="1"/>
  <c r="DM354" i="1" s="1"/>
  <c r="BP354" i="3"/>
  <c r="N354" i="3"/>
  <c r="BD354" i="3"/>
  <c r="B354" i="3"/>
  <c r="AF354" i="3"/>
  <c r="BJ354" i="3"/>
  <c r="BG354" i="3"/>
  <c r="AX354" i="3"/>
  <c r="AU354" i="3"/>
  <c r="AL354" i="3"/>
  <c r="Z354" i="3"/>
  <c r="H354" i="3"/>
  <c r="AR354" i="3"/>
  <c r="Q354" i="3"/>
  <c r="AI354" i="3"/>
  <c r="AC354" i="3"/>
  <c r="BM354" i="3"/>
  <c r="BA354" i="3"/>
  <c r="AO354" i="3"/>
  <c r="K354" i="3"/>
  <c r="E354" i="3"/>
  <c r="W354" i="3"/>
  <c r="T354" i="3"/>
  <c r="BS354" i="3"/>
  <c r="ES250" i="1"/>
  <c r="EQ250" i="1"/>
  <c r="EA250" i="1"/>
  <c r="DU250" i="1"/>
  <c r="ET375" i="1"/>
  <c r="ER149" i="1"/>
  <c r="EQ303" i="1"/>
  <c r="U200" i="3"/>
  <c r="BF200" i="3"/>
  <c r="BK200" i="3"/>
  <c r="BL200" i="3"/>
  <c r="J200" i="3"/>
  <c r="AA200" i="3"/>
  <c r="AD200" i="3"/>
  <c r="BH200" i="3"/>
  <c r="BN200" i="3"/>
  <c r="AW200" i="3"/>
  <c r="V200" i="3"/>
  <c r="BB200" i="3"/>
  <c r="AT200" i="3"/>
  <c r="AG200" i="3"/>
  <c r="I200" i="3"/>
  <c r="G200" i="3"/>
  <c r="AQ200" i="3"/>
  <c r="O200" i="3"/>
  <c r="P200" i="3"/>
  <c r="BI200" i="3"/>
  <c r="Y200" i="3"/>
  <c r="A200" i="3"/>
  <c r="AS200" i="3"/>
  <c r="BT200" i="3"/>
  <c r="BC200" i="3"/>
  <c r="AN200" i="3"/>
  <c r="D200" i="3"/>
  <c r="AK200" i="3"/>
  <c r="M200" i="3"/>
  <c r="L200" i="3"/>
  <c r="S200" i="3"/>
  <c r="X200" i="3"/>
  <c r="AB200" i="3"/>
  <c r="AV200" i="3"/>
  <c r="R200" i="3"/>
  <c r="AE200" i="3"/>
  <c r="BQ200" i="3"/>
  <c r="AM200" i="3"/>
  <c r="AP200" i="3"/>
  <c r="C200" i="3"/>
  <c r="BR200" i="3"/>
  <c r="F200" i="3"/>
  <c r="BE200" i="3"/>
  <c r="BO200" i="3"/>
  <c r="AZ200" i="3"/>
  <c r="AY200" i="3"/>
  <c r="AH200" i="3"/>
  <c r="AJ200" i="3"/>
  <c r="EB221" i="1"/>
  <c r="ER315" i="1"/>
  <c r="AX211" i="3"/>
  <c r="T211" i="3"/>
  <c r="Z211" i="3"/>
  <c r="AI211" i="3"/>
  <c r="AO211" i="3"/>
  <c r="BP211" i="3"/>
  <c r="W211" i="3"/>
  <c r="BG211" i="3"/>
  <c r="BS211" i="3"/>
  <c r="AF211" i="3"/>
  <c r="N211" i="3"/>
  <c r="BD211" i="3"/>
  <c r="AU211" i="3"/>
  <c r="BM211" i="3"/>
  <c r="BJ211" i="3"/>
  <c r="K211" i="3"/>
  <c r="AL211" i="3"/>
  <c r="E211" i="3"/>
  <c r="AR211" i="3"/>
  <c r="B211" i="3"/>
  <c r="BA211" i="3"/>
  <c r="AC211" i="3"/>
  <c r="H211" i="3"/>
  <c r="Q211" i="3"/>
  <c r="ET200" i="1"/>
  <c r="EC75" i="1"/>
  <c r="EH75" i="1"/>
  <c r="DI303" i="1"/>
  <c r="EL303" i="1"/>
  <c r="DB303" i="1"/>
  <c r="ES303" i="1"/>
  <c r="DX303" i="1"/>
  <c r="EG303" i="1"/>
  <c r="DA303" i="1"/>
  <c r="EK303" i="1" s="1"/>
  <c r="DK303" i="1"/>
  <c r="ED303" i="1"/>
  <c r="DD303" i="1"/>
  <c r="DL303" i="1" s="1"/>
  <c r="DH303" i="1"/>
  <c r="DY303" i="1"/>
  <c r="ES246" i="1"/>
  <c r="EL234" i="1"/>
  <c r="DB234" i="1"/>
  <c r="EB187" i="1"/>
  <c r="EA341" i="1"/>
  <c r="EV243" i="1"/>
  <c r="EP341" i="1"/>
  <c r="A341" i="3"/>
  <c r="S341" i="3"/>
  <c r="BC341" i="3"/>
  <c r="AH341" i="3"/>
  <c r="BI341" i="3"/>
  <c r="AD341" i="3"/>
  <c r="AB341" i="3"/>
  <c r="C341" i="3"/>
  <c r="AY341" i="3"/>
  <c r="AK341" i="3"/>
  <c r="O341" i="3"/>
  <c r="AN341" i="3"/>
  <c r="BK341" i="3"/>
  <c r="AS341" i="3"/>
  <c r="G341" i="3"/>
  <c r="J341" i="3"/>
  <c r="D341" i="3"/>
  <c r="BE341" i="3"/>
  <c r="AZ341" i="3"/>
  <c r="BB341" i="3"/>
  <c r="AV341" i="3"/>
  <c r="AP341" i="3"/>
  <c r="AT341" i="3"/>
  <c r="X341" i="3"/>
  <c r="M341" i="3"/>
  <c r="AG341" i="3"/>
  <c r="F341" i="3"/>
  <c r="BO341" i="3"/>
  <c r="V341" i="3"/>
  <c r="U341" i="3"/>
  <c r="BR341" i="3"/>
  <c r="AA341" i="3"/>
  <c r="AM341" i="3"/>
  <c r="AJ341" i="3"/>
  <c r="BN341" i="3"/>
  <c r="BQ341" i="3"/>
  <c r="I341" i="3"/>
  <c r="BL341" i="3"/>
  <c r="BH341" i="3"/>
  <c r="Y341" i="3"/>
  <c r="AW341" i="3"/>
  <c r="P341" i="3"/>
  <c r="BT341" i="3"/>
  <c r="BF341" i="3"/>
  <c r="R341" i="3"/>
  <c r="AE341" i="3"/>
  <c r="L341" i="3"/>
  <c r="AQ341" i="3"/>
  <c r="ET187" i="1"/>
  <c r="EN282" i="1"/>
  <c r="EO282" i="1"/>
  <c r="EU282" i="1"/>
  <c r="ET282" i="1"/>
  <c r="DZ282" i="1"/>
  <c r="DV154" i="1"/>
  <c r="DW154" i="1"/>
  <c r="DS154" i="1"/>
  <c r="DU154" i="1"/>
  <c r="DR154" i="1"/>
  <c r="DT222" i="1"/>
  <c r="DV222" i="1"/>
  <c r="DS222" i="1"/>
  <c r="DW222" i="1"/>
  <c r="BS321" i="3"/>
  <c r="N321" i="3"/>
  <c r="BP321" i="3"/>
  <c r="AU321" i="3"/>
  <c r="AR321" i="3"/>
  <c r="BG321" i="3"/>
  <c r="W321" i="3"/>
  <c r="AC321" i="3"/>
  <c r="AX321" i="3"/>
  <c r="H321" i="3"/>
  <c r="BJ321" i="3"/>
  <c r="AL321" i="3"/>
  <c r="BD321" i="3"/>
  <c r="AO321" i="3"/>
  <c r="Q321" i="3"/>
  <c r="E321" i="3"/>
  <c r="T321" i="3"/>
  <c r="BA321" i="3"/>
  <c r="B321" i="3"/>
  <c r="Z321" i="3"/>
  <c r="AF321" i="3"/>
  <c r="BM321" i="3"/>
  <c r="K321" i="3"/>
  <c r="AI321" i="3"/>
  <c r="EA321" i="1"/>
  <c r="EV321" i="1"/>
  <c r="EP321" i="1"/>
  <c r="ET234" i="1"/>
  <c r="DE355" i="1"/>
  <c r="DM355" i="1" s="1"/>
  <c r="EH355" i="1"/>
  <c r="EC355" i="1"/>
  <c r="DZ355" i="1"/>
  <c r="EE355" i="1"/>
  <c r="DS355" i="1"/>
  <c r="EF355" i="1"/>
  <c r="DT355" i="1"/>
  <c r="DO355" i="1"/>
  <c r="DR355" i="1"/>
  <c r="DU355" i="1"/>
  <c r="DN355" i="1"/>
  <c r="DW355" i="1"/>
  <c r="DV355" i="1"/>
  <c r="EP246" i="1"/>
  <c r="DZ246" i="1"/>
  <c r="B246" i="3"/>
  <c r="AC246" i="3"/>
  <c r="BG246" i="3"/>
  <c r="AF246" i="3"/>
  <c r="K246" i="3"/>
  <c r="BM246" i="3"/>
  <c r="BD246" i="3"/>
  <c r="BP246" i="3"/>
  <c r="N246" i="3"/>
  <c r="BS246" i="3"/>
  <c r="AX246" i="3"/>
  <c r="W246" i="3"/>
  <c r="T246" i="3"/>
  <c r="E246" i="3"/>
  <c r="AU246" i="3"/>
  <c r="AR246" i="3"/>
  <c r="AL246" i="3"/>
  <c r="AI246" i="3"/>
  <c r="BJ246" i="3"/>
  <c r="BA246" i="3"/>
  <c r="AO246" i="3"/>
  <c r="Q246" i="3"/>
  <c r="Z246" i="3"/>
  <c r="H246" i="3"/>
  <c r="EA246" i="1"/>
  <c r="DY246" i="1"/>
  <c r="ED246" i="1"/>
  <c r="DX246" i="1"/>
  <c r="DD246" i="1"/>
  <c r="DL246" i="1" s="1"/>
  <c r="DK246" i="1"/>
  <c r="EG246" i="1"/>
  <c r="DH246" i="1"/>
  <c r="DA246" i="1"/>
  <c r="EK246" i="1" s="1"/>
  <c r="EQ356" i="1"/>
  <c r="S356" i="3"/>
  <c r="L356" i="3"/>
  <c r="AQ356" i="3"/>
  <c r="J356" i="3"/>
  <c r="AK356" i="3"/>
  <c r="AZ356" i="3"/>
  <c r="AM356" i="3"/>
  <c r="X356" i="3"/>
  <c r="AT356" i="3"/>
  <c r="AW356" i="3"/>
  <c r="BK356" i="3"/>
  <c r="A356" i="3"/>
  <c r="BC356" i="3"/>
  <c r="Y356" i="3"/>
  <c r="D356" i="3"/>
  <c r="AD356" i="3"/>
  <c r="BT356" i="3"/>
  <c r="AJ356" i="3"/>
  <c r="AH356" i="3"/>
  <c r="V356" i="3"/>
  <c r="P356" i="3"/>
  <c r="R356" i="3"/>
  <c r="AS356" i="3"/>
  <c r="BI356" i="3"/>
  <c r="BE356" i="3"/>
  <c r="BF356" i="3"/>
  <c r="G356" i="3"/>
  <c r="F356" i="3"/>
  <c r="AB356" i="3"/>
  <c r="BL356" i="3"/>
  <c r="M356" i="3"/>
  <c r="BQ356" i="3"/>
  <c r="O356" i="3"/>
  <c r="BN356" i="3"/>
  <c r="AP356" i="3"/>
  <c r="AN356" i="3"/>
  <c r="BH356" i="3"/>
  <c r="BR356" i="3"/>
  <c r="U356" i="3"/>
  <c r="AE356" i="3"/>
  <c r="AA356" i="3"/>
  <c r="AG356" i="3"/>
  <c r="BB356" i="3"/>
  <c r="AV356" i="3"/>
  <c r="AY356" i="3"/>
  <c r="I356" i="3"/>
  <c r="C356" i="3"/>
  <c r="BO356" i="3"/>
  <c r="EF356" i="1"/>
  <c r="DO356" i="1"/>
  <c r="DS356" i="1"/>
  <c r="DV356" i="1"/>
  <c r="DW356" i="1"/>
  <c r="DR356" i="1"/>
  <c r="DN356" i="1"/>
  <c r="DU356" i="1"/>
  <c r="EE356" i="1"/>
  <c r="DT356" i="1"/>
  <c r="ES356" i="1"/>
  <c r="BA257" i="3"/>
  <c r="AI257" i="3"/>
  <c r="BS257" i="3"/>
  <c r="AX257" i="3"/>
  <c r="T257" i="3"/>
  <c r="Z257" i="3"/>
  <c r="AC257" i="3"/>
  <c r="BM257" i="3"/>
  <c r="BG257" i="3"/>
  <c r="AL257" i="3"/>
  <c r="BP257" i="3"/>
  <c r="W257" i="3"/>
  <c r="AF257" i="3"/>
  <c r="N257" i="3"/>
  <c r="H257" i="3"/>
  <c r="BD257" i="3"/>
  <c r="K257" i="3"/>
  <c r="B257" i="3"/>
  <c r="AR257" i="3"/>
  <c r="E257" i="3"/>
  <c r="BJ257" i="3"/>
  <c r="Q257" i="3"/>
  <c r="AU257" i="3"/>
  <c r="AO257" i="3"/>
  <c r="AG257" i="3"/>
  <c r="J257" i="3"/>
  <c r="BK257" i="3"/>
  <c r="F257" i="3"/>
  <c r="AQ257" i="3"/>
  <c r="P257" i="3"/>
  <c r="L257" i="3"/>
  <c r="BH257" i="3"/>
  <c r="AV257" i="3"/>
  <c r="AH257" i="3"/>
  <c r="A257" i="3"/>
  <c r="G257" i="3"/>
  <c r="X257" i="3"/>
  <c r="AE257" i="3"/>
  <c r="AP257" i="3"/>
  <c r="AY257" i="3"/>
  <c r="U257" i="3"/>
  <c r="V257" i="3"/>
  <c r="AJ257" i="3"/>
  <c r="BC257" i="3"/>
  <c r="AS257" i="3"/>
  <c r="AB257" i="3"/>
  <c r="D257" i="3"/>
  <c r="AT257" i="3"/>
  <c r="BL257" i="3"/>
  <c r="Y257" i="3"/>
  <c r="AZ257" i="3"/>
  <c r="BN257" i="3"/>
  <c r="BQ257" i="3"/>
  <c r="AA257" i="3"/>
  <c r="C257" i="3"/>
  <c r="I257" i="3"/>
  <c r="AW257" i="3"/>
  <c r="AM257" i="3"/>
  <c r="R257" i="3"/>
  <c r="BO257" i="3"/>
  <c r="BF257" i="3"/>
  <c r="BI257" i="3"/>
  <c r="BR257" i="3"/>
  <c r="BB257" i="3"/>
  <c r="BT257" i="3"/>
  <c r="AN257" i="3"/>
  <c r="AD257" i="3"/>
  <c r="O257" i="3"/>
  <c r="BE257" i="3"/>
  <c r="S257" i="3"/>
  <c r="AK257" i="3"/>
  <c r="M257" i="3"/>
  <c r="ET303" i="1"/>
  <c r="EU250" i="1"/>
  <c r="EO250" i="1"/>
  <c r="EN250" i="1"/>
  <c r="DB315" i="1"/>
  <c r="DI315" i="1"/>
  <c r="EL315" i="1"/>
  <c r="AG9" i="3"/>
  <c r="I9" i="3"/>
  <c r="AV9" i="3"/>
  <c r="C9" i="3"/>
  <c r="C9" i="1" s="1"/>
  <c r="AD9" i="3"/>
  <c r="AD9" i="1" s="1"/>
  <c r="AP9" i="3"/>
  <c r="AP9" i="1" s="1"/>
  <c r="BN9" i="3"/>
  <c r="BN9" i="1" s="1"/>
  <c r="AJ9" i="3"/>
  <c r="AJ9" i="1" s="1"/>
  <c r="AN9" i="3"/>
  <c r="AN9" i="1" s="1"/>
  <c r="AZ9" i="3"/>
  <c r="AZ9" i="1" s="1"/>
  <c r="BL9" i="3"/>
  <c r="BL9" i="1" s="1"/>
  <c r="BE9" i="3"/>
  <c r="BE9" i="1" s="1"/>
  <c r="BR9" i="3"/>
  <c r="BR9" i="1" s="1"/>
  <c r="BH9" i="3"/>
  <c r="AH9" i="3"/>
  <c r="AH9" i="1" s="1"/>
  <c r="AM9" i="3"/>
  <c r="P9" i="3"/>
  <c r="P9" i="1" s="1"/>
  <c r="BT9" i="3"/>
  <c r="BT9" i="1" s="1"/>
  <c r="BC9" i="3"/>
  <c r="BC9" i="1" s="1"/>
  <c r="AA9" i="3"/>
  <c r="AT9" i="3"/>
  <c r="AT9" i="1" s="1"/>
  <c r="BB9" i="3"/>
  <c r="BB9" i="1" s="1"/>
  <c r="AK9" i="3"/>
  <c r="AK9" i="1" s="1"/>
  <c r="BF9" i="3"/>
  <c r="U9" i="3"/>
  <c r="AB9" i="3"/>
  <c r="AB9" i="1" s="1"/>
  <c r="AW9" i="3"/>
  <c r="AY9" i="3"/>
  <c r="X9" i="3"/>
  <c r="M9" i="3"/>
  <c r="M9" i="1" s="1"/>
  <c r="O9" i="3"/>
  <c r="V9" i="3"/>
  <c r="BO9" i="3"/>
  <c r="BO9" i="1" s="1"/>
  <c r="Y9" i="3"/>
  <c r="D9" i="3"/>
  <c r="D9" i="1" s="1"/>
  <c r="AS9" i="3"/>
  <c r="AE9" i="3"/>
  <c r="G9" i="3"/>
  <c r="A9" i="3"/>
  <c r="A9" i="1" s="1"/>
  <c r="S9" i="3"/>
  <c r="S9" i="1" s="1"/>
  <c r="BQ9" i="3"/>
  <c r="BQ9" i="1" s="1"/>
  <c r="L9" i="3"/>
  <c r="BK9" i="3"/>
  <c r="BK9" i="1" s="1"/>
  <c r="J9" i="3"/>
  <c r="J9" i="1" s="1"/>
  <c r="F9" i="3"/>
  <c r="F9" i="1" s="1"/>
  <c r="R9" i="3"/>
  <c r="R9" i="1" s="1"/>
  <c r="AQ9" i="3"/>
  <c r="BI9" i="3"/>
  <c r="BI9" i="1" s="1"/>
  <c r="EA315" i="1"/>
  <c r="DY149" i="1"/>
  <c r="ED149" i="1"/>
  <c r="DA149" i="1"/>
  <c r="EK149" i="1" s="1"/>
  <c r="EG149" i="1"/>
  <c r="DK149" i="1"/>
  <c r="AU40" i="3"/>
  <c r="E40" i="3"/>
  <c r="BJ40" i="3"/>
  <c r="BD40" i="3"/>
  <c r="Z40" i="3"/>
  <c r="N40" i="3"/>
  <c r="B40" i="3"/>
  <c r="K40" i="3"/>
  <c r="BP40" i="3"/>
  <c r="AI40" i="3"/>
  <c r="AL40" i="3"/>
  <c r="AC40" i="3"/>
  <c r="BS40" i="3"/>
  <c r="BA40" i="3"/>
  <c r="BM40" i="3"/>
  <c r="AO40" i="3"/>
  <c r="AX40" i="3"/>
  <c r="Q40" i="3"/>
  <c r="W40" i="3"/>
  <c r="T40" i="3"/>
  <c r="AR40" i="3"/>
  <c r="BG40" i="3"/>
  <c r="H40" i="3"/>
  <c r="AF40" i="3"/>
  <c r="EP315" i="1"/>
  <c r="DZ354" i="1"/>
  <c r="DR354" i="1"/>
  <c r="AV354" i="3"/>
  <c r="U354" i="3"/>
  <c r="BN354" i="3"/>
  <c r="R354" i="3"/>
  <c r="AJ354" i="3"/>
  <c r="BR354" i="3"/>
  <c r="BE354" i="3"/>
  <c r="V354" i="3"/>
  <c r="G354" i="3"/>
  <c r="AY354" i="3"/>
  <c r="AG354" i="3"/>
  <c r="BI354" i="3"/>
  <c r="AP354" i="3"/>
  <c r="P354" i="3"/>
  <c r="M354" i="3"/>
  <c r="I354" i="3"/>
  <c r="BF354" i="3"/>
  <c r="BC354" i="3"/>
  <c r="AA354" i="3"/>
  <c r="AT354" i="3"/>
  <c r="BK354" i="3"/>
  <c r="F354" i="3"/>
  <c r="AN354" i="3"/>
  <c r="J354" i="3"/>
  <c r="Y354" i="3"/>
  <c r="L354" i="3"/>
  <c r="AS354" i="3"/>
  <c r="D354" i="3"/>
  <c r="AE354" i="3"/>
  <c r="BQ354" i="3"/>
  <c r="AB354" i="3"/>
  <c r="BB354" i="3"/>
  <c r="BH354" i="3"/>
  <c r="AM354" i="3"/>
  <c r="AD354" i="3"/>
  <c r="BL354" i="3"/>
  <c r="O354" i="3"/>
  <c r="A354" i="3"/>
  <c r="AK354" i="3"/>
  <c r="S354" i="3"/>
  <c r="AW354" i="3"/>
  <c r="BO354" i="3"/>
  <c r="BT354" i="3"/>
  <c r="AQ354" i="3"/>
  <c r="C354" i="3"/>
  <c r="AH354" i="3"/>
  <c r="AZ354" i="3"/>
  <c r="X354" i="3"/>
  <c r="AI250" i="3"/>
  <c r="N250" i="3"/>
  <c r="H250" i="3"/>
  <c r="B250" i="3"/>
  <c r="AR250" i="3"/>
  <c r="E250" i="3"/>
  <c r="BM250" i="3"/>
  <c r="K250" i="3"/>
  <c r="AX250" i="3"/>
  <c r="BD250" i="3"/>
  <c r="BG250" i="3"/>
  <c r="AF250" i="3"/>
  <c r="BJ250" i="3"/>
  <c r="AO250" i="3"/>
  <c r="Q250" i="3"/>
  <c r="BP250" i="3"/>
  <c r="AL250" i="3"/>
  <c r="T250" i="3"/>
  <c r="BS250" i="3"/>
  <c r="Z250" i="3"/>
  <c r="AC250" i="3"/>
  <c r="BA250" i="3"/>
  <c r="W250" i="3"/>
  <c r="AU250" i="3"/>
  <c r="EP375" i="1"/>
  <c r="DI354" i="1"/>
  <c r="DB354" i="1"/>
  <c r="EL354" i="1"/>
  <c r="AR294" i="3"/>
  <c r="AC294" i="3"/>
  <c r="BJ294" i="3"/>
  <c r="H294" i="3"/>
  <c r="AF294" i="3"/>
  <c r="BG294" i="3"/>
  <c r="BM294" i="3"/>
  <c r="AU294" i="3"/>
  <c r="Z294" i="3"/>
  <c r="BS294" i="3"/>
  <c r="AX294" i="3"/>
  <c r="Q294" i="3"/>
  <c r="AI294" i="3"/>
  <c r="BP294" i="3"/>
  <c r="K294" i="3"/>
  <c r="AL294" i="3"/>
  <c r="N294" i="3"/>
  <c r="B294" i="3"/>
  <c r="BA294" i="3"/>
  <c r="AO294" i="3"/>
  <c r="W294" i="3"/>
  <c r="T294" i="3"/>
  <c r="BD294" i="3"/>
  <c r="E294" i="3"/>
  <c r="BD303" i="3"/>
  <c r="T303" i="3"/>
  <c r="BS303" i="3"/>
  <c r="E303" i="3"/>
  <c r="AU303" i="3"/>
  <c r="AX303" i="3"/>
  <c r="K303" i="3"/>
  <c r="AR303" i="3"/>
  <c r="BG303" i="3"/>
  <c r="AO303" i="3"/>
  <c r="BM303" i="3"/>
  <c r="W303" i="3"/>
  <c r="N303" i="3"/>
  <c r="BJ303" i="3"/>
  <c r="H303" i="3"/>
  <c r="AC303" i="3"/>
  <c r="Q303" i="3"/>
  <c r="AF303" i="3"/>
  <c r="BA303" i="3"/>
  <c r="AL303" i="3"/>
  <c r="B303" i="3"/>
  <c r="Z303" i="3"/>
  <c r="AI303" i="3"/>
  <c r="BP303" i="3"/>
  <c r="AK149" i="3"/>
  <c r="AB149" i="3"/>
  <c r="D149" i="3"/>
  <c r="J149" i="3"/>
  <c r="BF149" i="3"/>
  <c r="M149" i="3"/>
  <c r="P149" i="3"/>
  <c r="A149" i="3"/>
  <c r="G149" i="3"/>
  <c r="S149" i="3"/>
  <c r="BR149" i="3"/>
  <c r="V149" i="3"/>
  <c r="AT149" i="3"/>
  <c r="BI149" i="3"/>
  <c r="AW149" i="3"/>
  <c r="AE149" i="3"/>
  <c r="AZ149" i="3"/>
  <c r="BL149" i="3"/>
  <c r="AN149" i="3"/>
  <c r="Y149" i="3"/>
  <c r="AH149" i="3"/>
  <c r="BO149" i="3"/>
  <c r="AQ149" i="3"/>
  <c r="BC149" i="3"/>
  <c r="ET250" i="1"/>
  <c r="A75" i="3"/>
  <c r="BC75" i="3"/>
  <c r="AK75" i="3"/>
  <c r="AE75" i="3"/>
  <c r="BI75" i="3"/>
  <c r="P75" i="3"/>
  <c r="BF75" i="3"/>
  <c r="AW75" i="3"/>
  <c r="AH75" i="3"/>
  <c r="J75" i="3"/>
  <c r="BO75" i="3"/>
  <c r="AT75" i="3"/>
  <c r="D75" i="3"/>
  <c r="S75" i="3"/>
  <c r="V75" i="3"/>
  <c r="M75" i="3"/>
  <c r="G75" i="3"/>
  <c r="AN75" i="3"/>
  <c r="AB75" i="3"/>
  <c r="AQ75" i="3"/>
  <c r="Y75" i="3"/>
  <c r="BR75" i="3"/>
  <c r="AZ75" i="3"/>
  <c r="BL75" i="3"/>
  <c r="EP248" i="1"/>
  <c r="EB303" i="1"/>
  <c r="DG303" i="1"/>
  <c r="DS211" i="1"/>
  <c r="DW211" i="1"/>
  <c r="DV211" i="1"/>
  <c r="DR211" i="1"/>
  <c r="DU211" i="1"/>
  <c r="ER341" i="1"/>
  <c r="ER246" i="1"/>
  <c r="E243" i="3"/>
  <c r="Q243" i="3"/>
  <c r="H243" i="3"/>
  <c r="BM243" i="3"/>
  <c r="AR243" i="3"/>
  <c r="AL243" i="3"/>
  <c r="N243" i="3"/>
  <c r="BP243" i="3"/>
  <c r="BJ243" i="3"/>
  <c r="AO243" i="3"/>
  <c r="BA243" i="3"/>
  <c r="BS243" i="3"/>
  <c r="AC243" i="3"/>
  <c r="K243" i="3"/>
  <c r="AU243" i="3"/>
  <c r="BD243" i="3"/>
  <c r="AF243" i="3"/>
  <c r="W243" i="3"/>
  <c r="AI243" i="3"/>
  <c r="B243" i="3"/>
  <c r="BG243" i="3"/>
  <c r="AX243" i="3"/>
  <c r="Z243" i="3"/>
  <c r="T243" i="3"/>
  <c r="DG341" i="1"/>
  <c r="DA243" i="1"/>
  <c r="EK243" i="1" s="1"/>
  <c r="DX243" i="1"/>
  <c r="DD243" i="1"/>
  <c r="DL243" i="1" s="1"/>
  <c r="DH243" i="1"/>
  <c r="ED243" i="1"/>
  <c r="EG243" i="1"/>
  <c r="DY243" i="1"/>
  <c r="DK243" i="1"/>
  <c r="DZ243" i="1"/>
  <c r="EP243" i="1"/>
  <c r="EB243" i="1"/>
  <c r="DG243" i="1"/>
  <c r="EN243" i="1"/>
  <c r="EU243" i="1"/>
  <c r="EO243" i="1"/>
  <c r="DV243" i="1"/>
  <c r="DT243" i="1"/>
  <c r="DU243" i="1"/>
  <c r="EE243" i="1"/>
  <c r="DN243" i="1"/>
  <c r="DO243" i="1"/>
  <c r="DW243" i="1"/>
  <c r="DR243" i="1"/>
  <c r="EF243" i="1"/>
  <c r="DS243" i="1"/>
  <c r="DE341" i="1"/>
  <c r="DM341" i="1" s="1"/>
  <c r="EC341" i="1"/>
  <c r="EH341" i="1"/>
  <c r="EO341" i="1"/>
  <c r="EU341" i="1"/>
  <c r="EN341" i="1"/>
  <c r="DT187" i="1"/>
  <c r="DW187" i="1"/>
  <c r="DS187" i="1"/>
  <c r="DV187" i="1"/>
  <c r="EP282" i="1"/>
  <c r="DG282" i="1"/>
  <c r="DI282" i="1"/>
  <c r="EL282" i="1"/>
  <c r="DB282" i="1"/>
  <c r="ED223" i="1"/>
  <c r="EG223" i="1"/>
  <c r="DG321" i="1"/>
  <c r="EQ321" i="1"/>
  <c r="EB321" i="1"/>
  <c r="EF321" i="1"/>
  <c r="DT321" i="1"/>
  <c r="DU321" i="1"/>
  <c r="DV321" i="1"/>
  <c r="DO321" i="1"/>
  <c r="DW321" i="1"/>
  <c r="DR321" i="1"/>
  <c r="DS321" i="1"/>
  <c r="DN321" i="1"/>
  <c r="EE321" i="1"/>
  <c r="DV234" i="1"/>
  <c r="DT234" i="1"/>
  <c r="DO234" i="1"/>
  <c r="DU234" i="1"/>
  <c r="DS234" i="1"/>
  <c r="EE234" i="1"/>
  <c r="DW234" i="1"/>
  <c r="DR234" i="1"/>
  <c r="EP234" i="1"/>
  <c r="EP355" i="1"/>
  <c r="DA355" i="1"/>
  <c r="EK355" i="1" s="1"/>
  <c r="DK355" i="1"/>
  <c r="DX355" i="1"/>
  <c r="DH355" i="1"/>
  <c r="DY355" i="1"/>
  <c r="DD355" i="1"/>
  <c r="DL355" i="1" s="1"/>
  <c r="EG355" i="1"/>
  <c r="ED355" i="1"/>
  <c r="EL355" i="1"/>
  <c r="DB355" i="1"/>
  <c r="EN246" i="1"/>
  <c r="EU246" i="1"/>
  <c r="EO246" i="1"/>
  <c r="EB246" i="1"/>
  <c r="ER356" i="1"/>
  <c r="DG356" i="1"/>
  <c r="EB356" i="1"/>
  <c r="EV356" i="1"/>
  <c r="EU356" i="1"/>
  <c r="EO356" i="1"/>
  <c r="EN356" i="1"/>
  <c r="ET257" i="1"/>
  <c r="EH257" i="1"/>
  <c r="DE257" i="1"/>
  <c r="DM257" i="1" s="1"/>
  <c r="EC257" i="1"/>
  <c r="EU257" i="1"/>
  <c r="EN257" i="1"/>
  <c r="EO257" i="1"/>
  <c r="EG286" i="1"/>
  <c r="ED286" i="1"/>
  <c r="BC472" i="3"/>
  <c r="V472" i="3"/>
  <c r="V403" i="3"/>
  <c r="BG483" i="3"/>
  <c r="EV508" i="1"/>
  <c r="AX508" i="3"/>
  <c r="BS508" i="3"/>
  <c r="AU508" i="3"/>
  <c r="H508" i="3"/>
  <c r="K508" i="3"/>
  <c r="EN508" i="1"/>
  <c r="T483" i="3"/>
  <c r="EU470" i="1"/>
  <c r="T508" i="3"/>
  <c r="W508" i="3"/>
  <c r="BG508" i="3"/>
  <c r="AI508" i="3"/>
  <c r="EQ498" i="1"/>
  <c r="K544" i="3"/>
  <c r="EQ472" i="1"/>
  <c r="EQ492" i="1"/>
  <c r="BJ504" i="3"/>
  <c r="BE509" i="3"/>
  <c r="M530" i="3"/>
  <c r="H468" i="3"/>
  <c r="AC483" i="3"/>
  <c r="AR483" i="3"/>
  <c r="W483" i="3"/>
  <c r="BI508" i="3"/>
  <c r="Q483" i="3"/>
  <c r="BA483" i="3"/>
  <c r="E483" i="3"/>
  <c r="AO483" i="3"/>
  <c r="BP483" i="3"/>
  <c r="AU483" i="3"/>
  <c r="BI403" i="3"/>
  <c r="W527" i="3"/>
  <c r="K483" i="3"/>
  <c r="H483" i="3"/>
  <c r="AI483" i="3"/>
  <c r="AL483" i="3"/>
  <c r="BS483" i="3"/>
  <c r="BD483" i="3"/>
  <c r="BT404" i="3"/>
  <c r="BJ483" i="3"/>
  <c r="ET509" i="1"/>
  <c r="Z483" i="3"/>
  <c r="BM483" i="3"/>
  <c r="B483" i="3"/>
  <c r="AX483" i="3"/>
  <c r="AU527" i="3"/>
  <c r="ES455" i="1"/>
  <c r="ER397" i="1"/>
  <c r="EQ427" i="1"/>
  <c r="BP514" i="3"/>
  <c r="K527" i="3"/>
  <c r="AR527" i="3"/>
  <c r="ES384" i="1"/>
  <c r="ES531" i="1"/>
  <c r="AG390" i="3"/>
  <c r="BH483" i="3"/>
  <c r="BH508" i="3"/>
  <c r="BP527" i="3"/>
  <c r="AX527" i="3"/>
  <c r="R481" i="3"/>
  <c r="ES481" i="1"/>
  <c r="ES441" i="1"/>
  <c r="EP390" i="1"/>
  <c r="EP435" i="1"/>
  <c r="BR390" i="3"/>
  <c r="H527" i="3"/>
  <c r="Z527" i="3"/>
  <c r="L491" i="3"/>
  <c r="EQ441" i="1"/>
  <c r="ER429" i="1"/>
  <c r="J488" i="3"/>
  <c r="P441" i="3"/>
  <c r="BP476" i="3"/>
  <c r="D447" i="3"/>
  <c r="BO445" i="3"/>
  <c r="AU455" i="3"/>
  <c r="DP3" i="1"/>
  <c r="AF455" i="3"/>
  <c r="BG455" i="3"/>
  <c r="W455" i="3"/>
  <c r="EO455" i="1"/>
  <c r="W504" i="3"/>
  <c r="S399" i="3"/>
  <c r="R498" i="3"/>
  <c r="AA509" i="3"/>
  <c r="AC504" i="3"/>
  <c r="H455" i="3"/>
  <c r="EV446" i="1"/>
  <c r="Q455" i="3"/>
  <c r="AA445" i="3"/>
  <c r="AL455" i="3"/>
  <c r="EV455" i="1"/>
  <c r="ET400" i="1"/>
  <c r="P448" i="3"/>
  <c r="BD504" i="3"/>
  <c r="AT509" i="3"/>
  <c r="AZ498" i="3"/>
  <c r="AK442" i="3"/>
  <c r="BK509" i="3"/>
  <c r="AW498" i="3"/>
  <c r="K504" i="3"/>
  <c r="B455" i="3"/>
  <c r="BS455" i="3"/>
  <c r="AI455" i="3"/>
  <c r="EV445" i="1"/>
  <c r="AX455" i="3"/>
  <c r="Y445" i="3"/>
  <c r="BD544" i="3"/>
  <c r="Z468" i="3"/>
  <c r="ET460" i="1"/>
  <c r="AN390" i="3"/>
  <c r="G505" i="3"/>
  <c r="AF504" i="3"/>
  <c r="AO504" i="3"/>
  <c r="AH425" i="3"/>
  <c r="BQ509" i="3"/>
  <c r="M445" i="3"/>
  <c r="BC530" i="3"/>
  <c r="P425" i="3"/>
  <c r="BB509" i="3"/>
  <c r="BI445" i="3"/>
  <c r="AB530" i="3"/>
  <c r="B504" i="3"/>
  <c r="AC455" i="3"/>
  <c r="AM463" i="3"/>
  <c r="BB390" i="3"/>
  <c r="N397" i="3"/>
  <c r="ES434" i="1"/>
  <c r="EV531" i="1"/>
  <c r="BM455" i="3"/>
  <c r="BA455" i="3"/>
  <c r="BJ455" i="3"/>
  <c r="EU530" i="1"/>
  <c r="BE505" i="3"/>
  <c r="ET493" i="1"/>
  <c r="AT429" i="3"/>
  <c r="BR429" i="3"/>
  <c r="AB390" i="3"/>
  <c r="J390" i="3"/>
  <c r="A445" i="3"/>
  <c r="BI505" i="3"/>
  <c r="I390" i="3"/>
  <c r="AR504" i="3"/>
  <c r="T504" i="3"/>
  <c r="L509" i="3"/>
  <c r="AH445" i="3"/>
  <c r="BI425" i="3"/>
  <c r="BM468" i="3"/>
  <c r="Z455" i="3"/>
  <c r="ES470" i="1"/>
  <c r="ES472" i="1"/>
  <c r="EU429" i="1"/>
  <c r="BD455" i="3"/>
  <c r="T455" i="3"/>
  <c r="AR455" i="3"/>
  <c r="N455" i="3"/>
  <c r="EO505" i="1"/>
  <c r="AG504" i="3"/>
  <c r="BC429" i="3"/>
  <c r="EP502" i="1"/>
  <c r="EP441" i="1"/>
  <c r="Q460" i="3"/>
  <c r="AR460" i="3"/>
  <c r="E460" i="3"/>
  <c r="W460" i="3"/>
  <c r="B460" i="3"/>
  <c r="AU535" i="3"/>
  <c r="AR535" i="3"/>
  <c r="BJ535" i="3"/>
  <c r="BP535" i="3"/>
  <c r="H535" i="3"/>
  <c r="K535" i="3"/>
  <c r="N535" i="3"/>
  <c r="AO535" i="3"/>
  <c r="T535" i="3"/>
  <c r="W535" i="3"/>
  <c r="AQ441" i="3"/>
  <c r="BO441" i="3"/>
  <c r="J441" i="3"/>
  <c r="BC441" i="3"/>
  <c r="AK441" i="3"/>
  <c r="BI441" i="3"/>
  <c r="AH441" i="3"/>
  <c r="AW441" i="3"/>
  <c r="AS441" i="3"/>
  <c r="S441" i="3"/>
  <c r="BL441" i="3"/>
  <c r="BR441" i="3"/>
  <c r="AZ441" i="3"/>
  <c r="Y441" i="3"/>
  <c r="V441" i="3"/>
  <c r="A441" i="3"/>
  <c r="M441" i="3"/>
  <c r="G441" i="3"/>
  <c r="AE441" i="3"/>
  <c r="BE441" i="3"/>
  <c r="U535" i="3"/>
  <c r="AN441" i="3"/>
  <c r="EU390" i="1"/>
  <c r="EQ504" i="1"/>
  <c r="K549" i="3"/>
  <c r="AO549" i="3"/>
  <c r="AF549" i="3"/>
  <c r="Q549" i="3"/>
  <c r="AI549" i="3"/>
  <c r="EO435" i="1"/>
  <c r="T460" i="3"/>
  <c r="BG535" i="3"/>
  <c r="BR488" i="3"/>
  <c r="BO488" i="3"/>
  <c r="AO460" i="3"/>
  <c r="N481" i="3"/>
  <c r="BP481" i="3"/>
  <c r="AL481" i="3"/>
  <c r="BD481" i="3"/>
  <c r="AI446" i="3"/>
  <c r="AO446" i="3"/>
  <c r="AC446" i="3"/>
  <c r="AT441" i="3"/>
  <c r="AQ488" i="3"/>
  <c r="BE535" i="3"/>
  <c r="AJ535" i="3"/>
  <c r="BN535" i="3"/>
  <c r="I535" i="3"/>
  <c r="AA535" i="3"/>
  <c r="AV535" i="3"/>
  <c r="AG535" i="3"/>
  <c r="AT535" i="3"/>
  <c r="AB535" i="3"/>
  <c r="AB488" i="3"/>
  <c r="S488" i="3"/>
  <c r="G488" i="3"/>
  <c r="BC488" i="3"/>
  <c r="Y488" i="3"/>
  <c r="M488" i="3"/>
  <c r="BF488" i="3"/>
  <c r="AE488" i="3"/>
  <c r="AT488" i="3"/>
  <c r="D488" i="3"/>
  <c r="AH488" i="3"/>
  <c r="A488" i="3"/>
  <c r="BL488" i="3"/>
  <c r="AW488" i="3"/>
  <c r="AK488" i="3"/>
  <c r="P488" i="3"/>
  <c r="V488" i="3"/>
  <c r="AN488" i="3"/>
  <c r="BI488" i="3"/>
  <c r="ER441" i="1"/>
  <c r="AV468" i="3"/>
  <c r="BF468" i="3"/>
  <c r="BE498" i="3"/>
  <c r="U498" i="3"/>
  <c r="X498" i="3"/>
  <c r="BT498" i="3"/>
  <c r="BN498" i="3"/>
  <c r="AG498" i="3"/>
  <c r="BK498" i="3"/>
  <c r="J498" i="3"/>
  <c r="C498" i="3"/>
  <c r="AT498" i="3"/>
  <c r="N505" i="3"/>
  <c r="AO505" i="3"/>
  <c r="AS505" i="3"/>
  <c r="AX445" i="3"/>
  <c r="BA445" i="3"/>
  <c r="X445" i="3"/>
  <c r="B445" i="3"/>
  <c r="BM445" i="3"/>
  <c r="AC445" i="3"/>
  <c r="BO491" i="3"/>
  <c r="AE491" i="3"/>
  <c r="AB491" i="3"/>
  <c r="S498" i="3"/>
  <c r="AJ443" i="3"/>
  <c r="AW491" i="3"/>
  <c r="AE548" i="3"/>
  <c r="J548" i="3"/>
  <c r="BJ549" i="3"/>
  <c r="AM445" i="3"/>
  <c r="AB441" i="3"/>
  <c r="D441" i="3"/>
  <c r="BQ488" i="3"/>
  <c r="EV441" i="1"/>
  <c r="ET441" i="1"/>
  <c r="BC403" i="3"/>
  <c r="C445" i="3"/>
  <c r="P445" i="3"/>
  <c r="BF445" i="3"/>
  <c r="BP468" i="3"/>
  <c r="BI463" i="3"/>
  <c r="BN499" i="3"/>
  <c r="AJ445" i="3"/>
  <c r="BC502" i="3"/>
  <c r="ER434" i="1"/>
  <c r="EV472" i="1"/>
  <c r="F544" i="3"/>
  <c r="EP481" i="1"/>
  <c r="U505" i="3"/>
  <c r="AD434" i="3"/>
  <c r="ET434" i="1"/>
  <c r="ET435" i="1"/>
  <c r="BQ441" i="3"/>
  <c r="EO530" i="1"/>
  <c r="EV416" i="1"/>
  <c r="ET527" i="1"/>
  <c r="ET472" i="1"/>
  <c r="V445" i="3"/>
  <c r="AQ445" i="3"/>
  <c r="BO425" i="3"/>
  <c r="J445" i="3"/>
  <c r="AG445" i="3"/>
  <c r="ES488" i="1"/>
  <c r="ER432" i="1"/>
  <c r="EQ531" i="1"/>
  <c r="EQ530" i="1"/>
  <c r="BG476" i="3"/>
  <c r="ET468" i="1"/>
  <c r="F390" i="3"/>
  <c r="AG505" i="3"/>
  <c r="AC476" i="3"/>
  <c r="AF476" i="3"/>
  <c r="AX476" i="3"/>
  <c r="AZ505" i="3"/>
  <c r="AZ390" i="3"/>
  <c r="AE448" i="3"/>
  <c r="X505" i="3"/>
  <c r="BB505" i="3"/>
  <c r="BD476" i="3"/>
  <c r="Z544" i="3"/>
  <c r="AI544" i="3"/>
  <c r="AX544" i="3"/>
  <c r="EP397" i="1"/>
  <c r="EV428" i="1"/>
  <c r="K441" i="3"/>
  <c r="BM476" i="3"/>
  <c r="BA544" i="3"/>
  <c r="AO544" i="3"/>
  <c r="AZ429" i="3"/>
  <c r="ES468" i="1"/>
  <c r="BO390" i="3"/>
  <c r="AL476" i="3"/>
  <c r="B476" i="3"/>
  <c r="AQ505" i="3"/>
  <c r="AS390" i="3"/>
  <c r="BR448" i="3"/>
  <c r="BC505" i="3"/>
  <c r="W544" i="3"/>
  <c r="AC544" i="3"/>
  <c r="V479" i="3"/>
  <c r="BF479" i="3"/>
  <c r="AI530" i="3"/>
  <c r="BM530" i="3"/>
  <c r="BS530" i="3"/>
  <c r="BP530" i="3"/>
  <c r="AX530" i="3"/>
  <c r="AJ530" i="3"/>
  <c r="Z530" i="3"/>
  <c r="W530" i="3"/>
  <c r="AU530" i="3"/>
  <c r="BH530" i="3"/>
  <c r="M386" i="3"/>
  <c r="A386" i="3"/>
  <c r="BC386" i="3"/>
  <c r="BO386" i="3"/>
  <c r="BP493" i="3"/>
  <c r="BD493" i="3"/>
  <c r="W493" i="3"/>
  <c r="AI493" i="3"/>
  <c r="BE483" i="3"/>
  <c r="AB483" i="3"/>
  <c r="I483" i="3"/>
  <c r="AV483" i="3"/>
  <c r="AG483" i="3"/>
  <c r="AW483" i="3"/>
  <c r="BA493" i="3"/>
  <c r="BQ530" i="3"/>
  <c r="F404" i="3"/>
  <c r="AL514" i="3"/>
  <c r="W514" i="3"/>
  <c r="BM514" i="3"/>
  <c r="H514" i="3"/>
  <c r="BJ493" i="3"/>
  <c r="AZ548" i="3"/>
  <c r="P548" i="3"/>
  <c r="AK548" i="3"/>
  <c r="AQ548" i="3"/>
  <c r="BG530" i="3"/>
  <c r="BF429" i="3"/>
  <c r="AT386" i="3"/>
  <c r="T470" i="3"/>
  <c r="K470" i="3"/>
  <c r="BM470" i="3"/>
  <c r="ER502" i="1"/>
  <c r="ER468" i="1"/>
  <c r="AX441" i="3"/>
  <c r="C441" i="3"/>
  <c r="AP441" i="3"/>
  <c r="EV509" i="1"/>
  <c r="AX493" i="3"/>
  <c r="EO509" i="1"/>
  <c r="P503" i="3"/>
  <c r="BC503" i="3"/>
  <c r="BO503" i="3"/>
  <c r="A503" i="3"/>
  <c r="Y503" i="3"/>
  <c r="E404" i="3"/>
  <c r="N404" i="3"/>
  <c r="T420" i="3"/>
  <c r="AC420" i="3"/>
  <c r="Y448" i="3"/>
  <c r="AZ448" i="3"/>
  <c r="V448" i="3"/>
  <c r="BC448" i="3"/>
  <c r="AQ448" i="3"/>
  <c r="K530" i="3"/>
  <c r="AW386" i="3"/>
  <c r="P386" i="3"/>
  <c r="AZ470" i="3"/>
  <c r="BO470" i="3"/>
  <c r="BR470" i="3"/>
  <c r="AN470" i="3"/>
  <c r="AT470" i="3"/>
  <c r="AP531" i="3"/>
  <c r="O531" i="3"/>
  <c r="BE527" i="3"/>
  <c r="BL527" i="3"/>
  <c r="ET446" i="1"/>
  <c r="AB429" i="3"/>
  <c r="BO429" i="3"/>
  <c r="D429" i="3"/>
  <c r="M429" i="3"/>
  <c r="AW429" i="3"/>
  <c r="AE429" i="3"/>
  <c r="AN429" i="3"/>
  <c r="AK429" i="3"/>
  <c r="A429" i="3"/>
  <c r="S429" i="3"/>
  <c r="BL429" i="3"/>
  <c r="V429" i="3"/>
  <c r="AH429" i="3"/>
  <c r="N514" i="3"/>
  <c r="BL448" i="3"/>
  <c r="AH470" i="3"/>
  <c r="AR404" i="3"/>
  <c r="AF530" i="3"/>
  <c r="F470" i="3"/>
  <c r="BS514" i="3"/>
  <c r="AD483" i="3"/>
  <c r="J448" i="3"/>
  <c r="U470" i="3"/>
  <c r="G470" i="3"/>
  <c r="Q530" i="3"/>
  <c r="AO530" i="3"/>
  <c r="BM499" i="3"/>
  <c r="AI499" i="3"/>
  <c r="P429" i="3"/>
  <c r="AQ429" i="3"/>
  <c r="Y386" i="3"/>
  <c r="J429" i="3"/>
  <c r="AF481" i="3"/>
  <c r="O481" i="3"/>
  <c r="AU481" i="3"/>
  <c r="Q481" i="3"/>
  <c r="B481" i="3"/>
  <c r="BM481" i="3"/>
  <c r="BJ446" i="3"/>
  <c r="W446" i="3"/>
  <c r="BG446" i="3"/>
  <c r="BA446" i="3"/>
  <c r="V498" i="3"/>
  <c r="AJ498" i="3"/>
  <c r="G498" i="3"/>
  <c r="BB498" i="3"/>
  <c r="A498" i="3"/>
  <c r="BH498" i="3"/>
  <c r="BI498" i="3"/>
  <c r="AB498" i="3"/>
  <c r="O498" i="3"/>
  <c r="AH498" i="3"/>
  <c r="AP498" i="3"/>
  <c r="AM498" i="3"/>
  <c r="Y498" i="3"/>
  <c r="BM498" i="3"/>
  <c r="T498" i="3"/>
  <c r="T505" i="3"/>
  <c r="AR505" i="3"/>
  <c r="BQ505" i="3"/>
  <c r="BM505" i="3"/>
  <c r="Q505" i="3"/>
  <c r="AV505" i="3"/>
  <c r="AR445" i="3"/>
  <c r="AO445" i="3"/>
  <c r="N445" i="3"/>
  <c r="AU445" i="3"/>
  <c r="BN445" i="3"/>
  <c r="AP445" i="3"/>
  <c r="BT445" i="3"/>
  <c r="BH445" i="3"/>
  <c r="I445" i="3"/>
  <c r="BS445" i="3"/>
  <c r="Q445" i="3"/>
  <c r="O445" i="3"/>
  <c r="BE445" i="3"/>
  <c r="BB445" i="3"/>
  <c r="U445" i="3"/>
  <c r="AR549" i="3"/>
  <c r="E549" i="3"/>
  <c r="BG549" i="3"/>
  <c r="BA549" i="3"/>
  <c r="B549" i="3"/>
  <c r="H549" i="3"/>
  <c r="BI429" i="3"/>
  <c r="ET455" i="1"/>
  <c r="BK446" i="3"/>
  <c r="EQ544" i="1"/>
  <c r="ES386" i="1"/>
  <c r="ES498" i="1"/>
  <c r="EV505" i="1"/>
  <c r="EP386" i="1"/>
  <c r="ET386" i="1"/>
  <c r="EV510" i="1"/>
  <c r="EP548" i="1"/>
  <c r="EV412" i="1"/>
  <c r="ET397" i="1"/>
  <c r="EP416" i="1"/>
  <c r="F481" i="3"/>
  <c r="EP530" i="1"/>
  <c r="EQ509" i="1"/>
  <c r="ET505" i="1"/>
  <c r="EV386" i="1"/>
  <c r="EQ434" i="1"/>
  <c r="EP428" i="1"/>
  <c r="EQ515" i="1"/>
  <c r="S508" i="3"/>
  <c r="BO508" i="3"/>
  <c r="BB508" i="3"/>
  <c r="AB508" i="3"/>
  <c r="BK508" i="3"/>
  <c r="AP508" i="3"/>
  <c r="F508" i="3"/>
  <c r="A508" i="3"/>
  <c r="BC508" i="3"/>
  <c r="AQ508" i="3"/>
  <c r="M508" i="3"/>
  <c r="AD508" i="3"/>
  <c r="AJ508" i="3"/>
  <c r="AA508" i="3"/>
  <c r="BP389" i="3"/>
  <c r="X508" i="3"/>
  <c r="AI473" i="3"/>
  <c r="AU473" i="3"/>
  <c r="BJ441" i="3"/>
  <c r="ER521" i="1"/>
  <c r="BD468" i="3"/>
  <c r="BT468" i="3"/>
  <c r="AX468" i="3"/>
  <c r="BN468" i="3"/>
  <c r="U468" i="3"/>
  <c r="AO468" i="3"/>
  <c r="AD468" i="3"/>
  <c r="BS468" i="3"/>
  <c r="AC468" i="3"/>
  <c r="AG468" i="3"/>
  <c r="AL468" i="3"/>
  <c r="BB468" i="3"/>
  <c r="BE468" i="3"/>
  <c r="BG468" i="3"/>
  <c r="C468" i="3"/>
  <c r="AN505" i="3"/>
  <c r="A505" i="3"/>
  <c r="S505" i="3"/>
  <c r="AK505" i="3"/>
  <c r="I505" i="3"/>
  <c r="J505" i="3"/>
  <c r="AT505" i="3"/>
  <c r="M505" i="3"/>
  <c r="EV397" i="1"/>
  <c r="G403" i="3"/>
  <c r="AT390" i="3"/>
  <c r="BQ390" i="3"/>
  <c r="AQ390" i="3"/>
  <c r="AP505" i="3"/>
  <c r="O505" i="3"/>
  <c r="AB505" i="3"/>
  <c r="AE505" i="3"/>
  <c r="L390" i="3"/>
  <c r="Y390" i="3"/>
  <c r="AJ478" i="3"/>
  <c r="P505" i="3"/>
  <c r="AH505" i="3"/>
  <c r="AY508" i="3"/>
  <c r="N468" i="3"/>
  <c r="BF412" i="3"/>
  <c r="Q468" i="3"/>
  <c r="AU468" i="3"/>
  <c r="R508" i="3"/>
  <c r="BE508" i="3"/>
  <c r="EP523" i="1"/>
  <c r="BC549" i="3"/>
  <c r="U549" i="3"/>
  <c r="I549" i="3"/>
  <c r="BT549" i="3"/>
  <c r="BR542" i="3"/>
  <c r="AK542" i="3"/>
  <c r="G508" i="3"/>
  <c r="AC441" i="3"/>
  <c r="AO441" i="3"/>
  <c r="BK441" i="3"/>
  <c r="AY441" i="3"/>
  <c r="AF441" i="3"/>
  <c r="E472" i="3"/>
  <c r="W472" i="3"/>
  <c r="ER527" i="1"/>
  <c r="P527" i="3"/>
  <c r="AD527" i="3"/>
  <c r="B386" i="3"/>
  <c r="F386" i="3"/>
  <c r="AU386" i="3"/>
  <c r="ER481" i="1"/>
  <c r="AL389" i="3"/>
  <c r="AX389" i="3"/>
  <c r="AE499" i="3"/>
  <c r="D499" i="3"/>
  <c r="P499" i="3"/>
  <c r="AV499" i="3"/>
  <c r="M499" i="3"/>
  <c r="AC416" i="3"/>
  <c r="BN416" i="3"/>
  <c r="AU416" i="3"/>
  <c r="AL441" i="3"/>
  <c r="BA441" i="3"/>
  <c r="L441" i="3"/>
  <c r="BM441" i="3"/>
  <c r="W441" i="3"/>
  <c r="BB441" i="3"/>
  <c r="AJ441" i="3"/>
  <c r="BH441" i="3"/>
  <c r="AM441" i="3"/>
  <c r="X441" i="3"/>
  <c r="R441" i="3"/>
  <c r="N441" i="3"/>
  <c r="BG441" i="3"/>
  <c r="Q441" i="3"/>
  <c r="E441" i="3"/>
  <c r="T441" i="3"/>
  <c r="H441" i="3"/>
  <c r="BS441" i="3"/>
  <c r="F441" i="3"/>
  <c r="AD441" i="3"/>
  <c r="AV441" i="3"/>
  <c r="BN441" i="3"/>
  <c r="O441" i="3"/>
  <c r="B441" i="3"/>
  <c r="BT441" i="3"/>
  <c r="AI441" i="3"/>
  <c r="BQ508" i="3"/>
  <c r="Y508" i="3"/>
  <c r="BD441" i="3"/>
  <c r="U441" i="3"/>
  <c r="AA441" i="3"/>
  <c r="A390" i="3"/>
  <c r="AA390" i="3"/>
  <c r="BI390" i="3"/>
  <c r="X390" i="3"/>
  <c r="R390" i="3"/>
  <c r="AU441" i="3"/>
  <c r="BT390" i="3"/>
  <c r="AD390" i="3"/>
  <c r="BL390" i="3"/>
  <c r="AJ505" i="3"/>
  <c r="BT505" i="3"/>
  <c r="AW505" i="3"/>
  <c r="BH390" i="3"/>
  <c r="BB478" i="3"/>
  <c r="F505" i="3"/>
  <c r="V505" i="3"/>
  <c r="AY505" i="3"/>
  <c r="AA505" i="3"/>
  <c r="AY390" i="3"/>
  <c r="BT508" i="3"/>
  <c r="I508" i="3"/>
  <c r="I463" i="3"/>
  <c r="E468" i="3"/>
  <c r="BR499" i="3"/>
  <c r="AS468" i="3"/>
  <c r="AX416" i="3"/>
  <c r="AF468" i="3"/>
  <c r="AR468" i="3"/>
  <c r="EO470" i="1"/>
  <c r="BN508" i="3"/>
  <c r="EV400" i="1"/>
  <c r="AO404" i="3"/>
  <c r="W404" i="3"/>
  <c r="BG404" i="3"/>
  <c r="BB404" i="3"/>
  <c r="C404" i="3"/>
  <c r="U508" i="3"/>
  <c r="BP441" i="3"/>
  <c r="Z441" i="3"/>
  <c r="AG441" i="3"/>
  <c r="I441" i="3"/>
  <c r="AK472" i="3"/>
  <c r="D472" i="3"/>
  <c r="BI472" i="3"/>
  <c r="AF544" i="3"/>
  <c r="Q544" i="3"/>
  <c r="BJ544" i="3"/>
  <c r="AL544" i="3"/>
  <c r="AU544" i="3"/>
  <c r="AR544" i="3"/>
  <c r="AP544" i="3"/>
  <c r="N544" i="3"/>
  <c r="E544" i="3"/>
  <c r="BM544" i="3"/>
  <c r="BS544" i="3"/>
  <c r="BG544" i="3"/>
  <c r="T544" i="3"/>
  <c r="J530" i="3"/>
  <c r="A530" i="3"/>
  <c r="BI530" i="3"/>
  <c r="AG530" i="3"/>
  <c r="AK530" i="3"/>
  <c r="AY530" i="3"/>
  <c r="AT530" i="3"/>
  <c r="O530" i="3"/>
  <c r="I509" i="3"/>
  <c r="AG509" i="3"/>
  <c r="S509" i="3"/>
  <c r="BI509" i="3"/>
  <c r="G509" i="3"/>
  <c r="X509" i="3"/>
  <c r="BT509" i="3"/>
  <c r="AB509" i="3"/>
  <c r="BO509" i="3"/>
  <c r="BC509" i="3"/>
  <c r="AN509" i="3"/>
  <c r="AL509" i="3"/>
  <c r="K509" i="3"/>
  <c r="N504" i="3"/>
  <c r="Q504" i="3"/>
  <c r="BM504" i="3"/>
  <c r="BT504" i="3"/>
  <c r="BS504" i="3"/>
  <c r="E504" i="3"/>
  <c r="BG504" i="3"/>
  <c r="BA504" i="3"/>
  <c r="Z504" i="3"/>
  <c r="BP504" i="3"/>
  <c r="AI504" i="3"/>
  <c r="AL504" i="3"/>
  <c r="AU504" i="3"/>
  <c r="AX504" i="3"/>
  <c r="EQ445" i="1"/>
  <c r="AR441" i="3"/>
  <c r="EQ493" i="1"/>
  <c r="ET429" i="1"/>
  <c r="ER531" i="1"/>
  <c r="ER428" i="1"/>
  <c r="ES428" i="1"/>
  <c r="EU481" i="1"/>
  <c r="ES445" i="1"/>
  <c r="ES397" i="1"/>
  <c r="AG416" i="3"/>
  <c r="ER446" i="1"/>
  <c r="ET390" i="1"/>
  <c r="ER504" i="1"/>
  <c r="AM504" i="3"/>
  <c r="EP504" i="1"/>
  <c r="ER445" i="1"/>
  <c r="EU428" i="1"/>
  <c r="BP435" i="3"/>
  <c r="AX435" i="3"/>
  <c r="K435" i="3"/>
  <c r="AL435" i="3"/>
  <c r="B435" i="3"/>
  <c r="BA435" i="3"/>
  <c r="AC435" i="3"/>
  <c r="N435" i="3"/>
  <c r="BM435" i="3"/>
  <c r="W435" i="3"/>
  <c r="BD435" i="3"/>
  <c r="AI435" i="3"/>
  <c r="Q435" i="3"/>
  <c r="AO435" i="3"/>
  <c r="BG435" i="3"/>
  <c r="AF435" i="3"/>
  <c r="H435" i="3"/>
  <c r="E435" i="3"/>
  <c r="M502" i="3"/>
  <c r="J502" i="3"/>
  <c r="A502" i="3"/>
  <c r="AW502" i="3"/>
  <c r="AH502" i="3"/>
  <c r="D502" i="3"/>
  <c r="BE502" i="3"/>
  <c r="R502" i="3"/>
  <c r="AB502" i="3"/>
  <c r="AN502" i="3"/>
  <c r="AZ502" i="3"/>
  <c r="BL502" i="3"/>
  <c r="BF502" i="3"/>
  <c r="AY502" i="3"/>
  <c r="P502" i="3"/>
  <c r="O502" i="3"/>
  <c r="AE502" i="3"/>
  <c r="AT502" i="3"/>
  <c r="Y502" i="3"/>
  <c r="BO502" i="3"/>
  <c r="BI502" i="3"/>
  <c r="V502" i="3"/>
  <c r="BA472" i="3"/>
  <c r="BQ386" i="3"/>
  <c r="M527" i="3"/>
  <c r="AR435" i="3"/>
  <c r="B397" i="3"/>
  <c r="T397" i="3"/>
  <c r="BP397" i="3"/>
  <c r="BD397" i="3"/>
  <c r="BJ397" i="3"/>
  <c r="AL397" i="3"/>
  <c r="BG397" i="3"/>
  <c r="H397" i="3"/>
  <c r="Z397" i="3"/>
  <c r="K397" i="3"/>
  <c r="AY397" i="3"/>
  <c r="W397" i="3"/>
  <c r="EV470" i="1"/>
  <c r="EP470" i="1"/>
  <c r="G502" i="3"/>
  <c r="Z493" i="3"/>
  <c r="BS472" i="3"/>
  <c r="Q472" i="3"/>
  <c r="AJ483" i="3"/>
  <c r="O483" i="3"/>
  <c r="Q493" i="3"/>
  <c r="AC493" i="3"/>
  <c r="AC472" i="3"/>
  <c r="B472" i="3"/>
  <c r="AP483" i="3"/>
  <c r="R483" i="3"/>
  <c r="L483" i="3"/>
  <c r="BS493" i="3"/>
  <c r="EU509" i="1"/>
  <c r="AV397" i="3"/>
  <c r="AS386" i="3"/>
  <c r="U527" i="3"/>
  <c r="AP527" i="3"/>
  <c r="AY527" i="3"/>
  <c r="BM397" i="3"/>
  <c r="BS435" i="3"/>
  <c r="AQ502" i="3"/>
  <c r="T435" i="3"/>
  <c r="EU508" i="1"/>
  <c r="EP508" i="1"/>
  <c r="EU468" i="1"/>
  <c r="AY491" i="3"/>
  <c r="S491" i="3"/>
  <c r="M491" i="3"/>
  <c r="A491" i="3"/>
  <c r="AT491" i="3"/>
  <c r="J491" i="3"/>
  <c r="Y491" i="3"/>
  <c r="AP491" i="3"/>
  <c r="D491" i="3"/>
  <c r="O491" i="3"/>
  <c r="BT491" i="3"/>
  <c r="P535" i="3"/>
  <c r="BR535" i="3"/>
  <c r="AE535" i="3"/>
  <c r="C535" i="3"/>
  <c r="BH535" i="3"/>
  <c r="O535" i="3"/>
  <c r="AS535" i="3"/>
  <c r="BT535" i="3"/>
  <c r="AK535" i="3"/>
  <c r="V535" i="3"/>
  <c r="D535" i="3"/>
  <c r="L535" i="3"/>
  <c r="R535" i="3"/>
  <c r="AD535" i="3"/>
  <c r="AP535" i="3"/>
  <c r="X535" i="3"/>
  <c r="BF535" i="3"/>
  <c r="BC535" i="3"/>
  <c r="AM535" i="3"/>
  <c r="BK535" i="3"/>
  <c r="BB535" i="3"/>
  <c r="F535" i="3"/>
  <c r="BQ535" i="3"/>
  <c r="AF460" i="3"/>
  <c r="AI460" i="3"/>
  <c r="H460" i="3"/>
  <c r="BP460" i="3"/>
  <c r="AU460" i="3"/>
  <c r="BS460" i="3"/>
  <c r="I460" i="3"/>
  <c r="K460" i="3"/>
  <c r="BM460" i="3"/>
  <c r="BS535" i="3"/>
  <c r="AF535" i="3"/>
  <c r="BD535" i="3"/>
  <c r="AL535" i="3"/>
  <c r="Z535" i="3"/>
  <c r="Q535" i="3"/>
  <c r="B535" i="3"/>
  <c r="AI535" i="3"/>
  <c r="BM535" i="3"/>
  <c r="BA535" i="3"/>
  <c r="AX535" i="3"/>
  <c r="E535" i="3"/>
  <c r="EP527" i="1"/>
  <c r="EU527" i="1"/>
  <c r="EN441" i="1"/>
  <c r="EO441" i="1"/>
  <c r="EU441" i="1"/>
  <c r="K449" i="3"/>
  <c r="BJ449" i="3"/>
  <c r="AF472" i="3"/>
  <c r="AO472" i="3"/>
  <c r="BJ472" i="3"/>
  <c r="Z472" i="3"/>
  <c r="BD472" i="3"/>
  <c r="BT472" i="3"/>
  <c r="AU472" i="3"/>
  <c r="T472" i="3"/>
  <c r="AX472" i="3"/>
  <c r="BG472" i="3"/>
  <c r="N472" i="3"/>
  <c r="AR472" i="3"/>
  <c r="H472" i="3"/>
  <c r="BP472" i="3"/>
  <c r="AI472" i="3"/>
  <c r="AE527" i="3"/>
  <c r="J527" i="3"/>
  <c r="AK527" i="3"/>
  <c r="V527" i="3"/>
  <c r="A527" i="3"/>
  <c r="AZ527" i="3"/>
  <c r="AB527" i="3"/>
  <c r="G527" i="3"/>
  <c r="BB527" i="3"/>
  <c r="BR527" i="3"/>
  <c r="D527" i="3"/>
  <c r="Y527" i="3"/>
  <c r="AN527" i="3"/>
  <c r="AT527" i="3"/>
  <c r="AM527" i="3"/>
  <c r="R527" i="3"/>
  <c r="S527" i="3"/>
  <c r="BC527" i="3"/>
  <c r="AQ527" i="3"/>
  <c r="AW527" i="3"/>
  <c r="W386" i="3"/>
  <c r="BK386" i="3"/>
  <c r="I386" i="3"/>
  <c r="AF386" i="3"/>
  <c r="BS386" i="3"/>
  <c r="E386" i="3"/>
  <c r="BJ386" i="3"/>
  <c r="N386" i="3"/>
  <c r="U386" i="3"/>
  <c r="L386" i="3"/>
  <c r="R386" i="3"/>
  <c r="O386" i="3"/>
  <c r="C386" i="3"/>
  <c r="T386" i="3"/>
  <c r="AC386" i="3"/>
  <c r="AL386" i="3"/>
  <c r="Z386" i="3"/>
  <c r="AI386" i="3"/>
  <c r="AY386" i="3"/>
  <c r="Q386" i="3"/>
  <c r="BD386" i="3"/>
  <c r="H386" i="3"/>
  <c r="BN386" i="3"/>
  <c r="AM386" i="3"/>
  <c r="BB386" i="3"/>
  <c r="AR386" i="3"/>
  <c r="X386" i="3"/>
  <c r="BP386" i="3"/>
  <c r="K386" i="3"/>
  <c r="BA386" i="3"/>
  <c r="BM386" i="3"/>
  <c r="BE386" i="3"/>
  <c r="AD386" i="3"/>
  <c r="K472" i="3"/>
  <c r="BT386" i="3"/>
  <c r="AO386" i="3"/>
  <c r="AH527" i="3"/>
  <c r="S502" i="3"/>
  <c r="BI527" i="3"/>
  <c r="BG502" i="3"/>
  <c r="W502" i="3"/>
  <c r="BA502" i="3"/>
  <c r="BS502" i="3"/>
  <c r="EP468" i="1"/>
  <c r="BN504" i="3"/>
  <c r="AD504" i="3"/>
  <c r="AP504" i="3"/>
  <c r="AO493" i="3"/>
  <c r="T493" i="3"/>
  <c r="AF493" i="3"/>
  <c r="AU493" i="3"/>
  <c r="N493" i="3"/>
  <c r="E493" i="3"/>
  <c r="AH483" i="3"/>
  <c r="BL483" i="3"/>
  <c r="D483" i="3"/>
  <c r="AY483" i="3"/>
  <c r="P483" i="3"/>
  <c r="Y483" i="3"/>
  <c r="A483" i="3"/>
  <c r="AQ483" i="3"/>
  <c r="U483" i="3"/>
  <c r="AA483" i="3"/>
  <c r="X483" i="3"/>
  <c r="F483" i="3"/>
  <c r="BB483" i="3"/>
  <c r="BT483" i="3"/>
  <c r="AM483" i="3"/>
  <c r="BF483" i="3"/>
  <c r="AK483" i="3"/>
  <c r="BQ483" i="3"/>
  <c r="BN483" i="3"/>
  <c r="C483" i="3"/>
  <c r="AS483" i="3"/>
  <c r="E449" i="3"/>
  <c r="U504" i="3"/>
  <c r="AA386" i="3"/>
  <c r="AX386" i="3"/>
  <c r="AN483" i="3"/>
  <c r="O549" i="3"/>
  <c r="J549" i="3"/>
  <c r="D549" i="3"/>
  <c r="BH549" i="3"/>
  <c r="BL549" i="3"/>
  <c r="BO527" i="3"/>
  <c r="E397" i="3"/>
  <c r="BF527" i="3"/>
  <c r="Z435" i="3"/>
  <c r="BR502" i="3"/>
  <c r="BJ470" i="3"/>
  <c r="AP470" i="3"/>
  <c r="BT470" i="3"/>
  <c r="BH470" i="3"/>
  <c r="Q470" i="3"/>
  <c r="Z470" i="3"/>
  <c r="BS470" i="3"/>
  <c r="E470" i="3"/>
  <c r="AR470" i="3"/>
  <c r="BD470" i="3"/>
  <c r="B470" i="3"/>
  <c r="AL472" i="3"/>
  <c r="AY544" i="3"/>
  <c r="C544" i="3"/>
  <c r="BQ544" i="3"/>
  <c r="D544" i="3"/>
  <c r="BM472" i="3"/>
  <c r="AU435" i="3"/>
  <c r="ER483" i="1"/>
  <c r="AQ442" i="3"/>
  <c r="G442" i="3"/>
  <c r="Y442" i="3"/>
  <c r="BO463" i="3"/>
  <c r="O463" i="3"/>
  <c r="AQ463" i="3"/>
  <c r="BA434" i="3"/>
  <c r="AX434" i="3"/>
  <c r="EV530" i="1"/>
  <c r="ET530" i="1"/>
  <c r="EV504" i="1"/>
  <c r="EQ491" i="1"/>
  <c r="Y425" i="3"/>
  <c r="AE442" i="3"/>
  <c r="AP463" i="3"/>
  <c r="R468" i="3"/>
  <c r="BH468" i="3"/>
  <c r="BO468" i="3"/>
  <c r="AY468" i="3"/>
  <c r="X468" i="3"/>
  <c r="AV530" i="3"/>
  <c r="AM530" i="3"/>
  <c r="I530" i="3"/>
  <c r="AA530" i="3"/>
  <c r="AM509" i="3"/>
  <c r="BL509" i="3"/>
  <c r="ES521" i="1"/>
  <c r="EN483" i="1"/>
  <c r="ER506" i="1"/>
  <c r="EP538" i="1"/>
  <c r="ER472" i="1"/>
  <c r="EQ428" i="1"/>
  <c r="ES416" i="1"/>
  <c r="ET491" i="1"/>
  <c r="EU460" i="1"/>
  <c r="U506" i="3"/>
  <c r="EQ538" i="1"/>
  <c r="EP417" i="1"/>
  <c r="EN435" i="1"/>
  <c r="ES530" i="1"/>
  <c r="EQ435" i="1"/>
  <c r="N429" i="3"/>
  <c r="BE429" i="3"/>
  <c r="AL429" i="3"/>
  <c r="AG429" i="3"/>
  <c r="F428" i="3"/>
  <c r="AU428" i="3"/>
  <c r="BM428" i="3"/>
  <c r="O428" i="3"/>
  <c r="BH544" i="3"/>
  <c r="P544" i="3"/>
  <c r="BC544" i="3"/>
  <c r="AV544" i="3"/>
  <c r="BI544" i="3"/>
  <c r="I544" i="3"/>
  <c r="AE544" i="3"/>
  <c r="AW544" i="3"/>
  <c r="U544" i="3"/>
  <c r="AB544" i="3"/>
  <c r="AZ544" i="3"/>
  <c r="V544" i="3"/>
  <c r="AM544" i="3"/>
  <c r="BN544" i="3"/>
  <c r="AQ544" i="3"/>
  <c r="BK544" i="3"/>
  <c r="AS544" i="3"/>
  <c r="BT544" i="3"/>
  <c r="AK544" i="3"/>
  <c r="J544" i="3"/>
  <c r="X544" i="3"/>
  <c r="BO544" i="3"/>
  <c r="EO481" i="1"/>
  <c r="EV481" i="1"/>
  <c r="AZ397" i="3"/>
  <c r="BF397" i="3"/>
  <c r="AK397" i="3"/>
  <c r="D397" i="3"/>
  <c r="AN397" i="3"/>
  <c r="BN397" i="3"/>
  <c r="AS397" i="3"/>
  <c r="BH397" i="3"/>
  <c r="A397" i="3"/>
  <c r="AE397" i="3"/>
  <c r="BC397" i="3"/>
  <c r="V397" i="3"/>
  <c r="AH397" i="3"/>
  <c r="R397" i="3"/>
  <c r="AD397" i="3"/>
  <c r="AJ397" i="3"/>
  <c r="BB397" i="3"/>
  <c r="U397" i="3"/>
  <c r="J397" i="3"/>
  <c r="Y397" i="3"/>
  <c r="AQ397" i="3"/>
  <c r="O397" i="3"/>
  <c r="G397" i="3"/>
  <c r="F397" i="3"/>
  <c r="BQ397" i="3"/>
  <c r="BR397" i="3"/>
  <c r="S397" i="3"/>
  <c r="BK397" i="3"/>
  <c r="BL397" i="3"/>
  <c r="AT397" i="3"/>
  <c r="BO397" i="3"/>
  <c r="T429" i="3"/>
  <c r="EV502" i="1"/>
  <c r="EO472" i="1"/>
  <c r="H473" i="3"/>
  <c r="N473" i="3"/>
  <c r="AP397" i="3"/>
  <c r="BL544" i="3"/>
  <c r="AA416" i="3"/>
  <c r="E429" i="3"/>
  <c r="AR429" i="3"/>
  <c r="BS473" i="3"/>
  <c r="AD544" i="3"/>
  <c r="R544" i="3"/>
  <c r="BE397" i="3"/>
  <c r="BF544" i="3"/>
  <c r="BE544" i="3"/>
  <c r="AJ544" i="3"/>
  <c r="H416" i="3"/>
  <c r="AY416" i="3"/>
  <c r="R531" i="3"/>
  <c r="BA416" i="3"/>
  <c r="BB470" i="3"/>
  <c r="R470" i="3"/>
  <c r="AD470" i="3"/>
  <c r="AW470" i="3"/>
  <c r="V503" i="3"/>
  <c r="J503" i="3"/>
  <c r="S544" i="3"/>
  <c r="I397" i="3"/>
  <c r="AK412" i="3"/>
  <c r="AW412" i="3"/>
  <c r="BI397" i="3"/>
  <c r="AV493" i="3"/>
  <c r="BR493" i="3"/>
  <c r="Y493" i="3"/>
  <c r="AS493" i="3"/>
  <c r="K390" i="3"/>
  <c r="BJ390" i="3"/>
  <c r="W390" i="3"/>
  <c r="AX390" i="3"/>
  <c r="AF390" i="3"/>
  <c r="AU390" i="3"/>
  <c r="AR390" i="3"/>
  <c r="AL390" i="3"/>
  <c r="C390" i="3"/>
  <c r="BK390" i="3"/>
  <c r="AJ390" i="3"/>
  <c r="BN390" i="3"/>
  <c r="BC390" i="3"/>
  <c r="O390" i="3"/>
  <c r="S390" i="3"/>
  <c r="AP390" i="3"/>
  <c r="AE390" i="3"/>
  <c r="AK390" i="3"/>
  <c r="AW390" i="3"/>
  <c r="BF390" i="3"/>
  <c r="V390" i="3"/>
  <c r="AV390" i="3"/>
  <c r="G390" i="3"/>
  <c r="ER498" i="1"/>
  <c r="BR505" i="3"/>
  <c r="BL505" i="3"/>
  <c r="R505" i="3"/>
  <c r="D505" i="3"/>
  <c r="BH505" i="3"/>
  <c r="BN505" i="3"/>
  <c r="BO505" i="3"/>
  <c r="C505" i="3"/>
  <c r="L505" i="3"/>
  <c r="BK505" i="3"/>
  <c r="Y505" i="3"/>
  <c r="AM505" i="3"/>
  <c r="BQ504" i="3"/>
  <c r="O504" i="3"/>
  <c r="X504" i="3"/>
  <c r="C504" i="3"/>
  <c r="BK504" i="3"/>
  <c r="I504" i="3"/>
  <c r="AS504" i="3"/>
  <c r="B493" i="3"/>
  <c r="H493" i="3"/>
  <c r="BM493" i="3"/>
  <c r="AR493" i="3"/>
  <c r="AL493" i="3"/>
  <c r="M483" i="3"/>
  <c r="AT483" i="3"/>
  <c r="S483" i="3"/>
  <c r="J483" i="3"/>
  <c r="BI483" i="3"/>
  <c r="AZ483" i="3"/>
  <c r="BK483" i="3"/>
  <c r="G483" i="3"/>
  <c r="BC483" i="3"/>
  <c r="BO483" i="3"/>
  <c r="AE483" i="3"/>
  <c r="V483" i="3"/>
  <c r="Y434" i="3"/>
  <c r="F434" i="3"/>
  <c r="P434" i="3"/>
  <c r="AK434" i="3"/>
  <c r="ET531" i="1"/>
  <c r="BM416" i="3"/>
  <c r="K416" i="3"/>
  <c r="N416" i="3"/>
  <c r="BS416" i="3"/>
  <c r="T416" i="3"/>
  <c r="AR416" i="3"/>
  <c r="BP416" i="3"/>
  <c r="AL416" i="3"/>
  <c r="B416" i="3"/>
  <c r="AO416" i="3"/>
  <c r="W416" i="3"/>
  <c r="E416" i="3"/>
  <c r="BJ416" i="3"/>
  <c r="Z416" i="3"/>
  <c r="Q416" i="3"/>
  <c r="AI416" i="3"/>
  <c r="AN544" i="3"/>
  <c r="Y544" i="3"/>
  <c r="AG544" i="3"/>
  <c r="X397" i="3"/>
  <c r="AT544" i="3"/>
  <c r="BD416" i="3"/>
  <c r="AM397" i="3"/>
  <c r="AW397" i="3"/>
  <c r="BG416" i="3"/>
  <c r="AS470" i="3"/>
  <c r="X470" i="3"/>
  <c r="AB470" i="3"/>
  <c r="BK470" i="3"/>
  <c r="O470" i="3"/>
  <c r="C470" i="3"/>
  <c r="AY470" i="3"/>
  <c r="AA470" i="3"/>
  <c r="BC470" i="3"/>
  <c r="P470" i="3"/>
  <c r="BE470" i="3"/>
  <c r="AM470" i="3"/>
  <c r="AK470" i="3"/>
  <c r="M470" i="3"/>
  <c r="J470" i="3"/>
  <c r="AV470" i="3"/>
  <c r="Y470" i="3"/>
  <c r="L470" i="3"/>
  <c r="BF470" i="3"/>
  <c r="A470" i="3"/>
  <c r="AG470" i="3"/>
  <c r="BI470" i="3"/>
  <c r="AJ470" i="3"/>
  <c r="BN531" i="3"/>
  <c r="AS531" i="3"/>
  <c r="BE531" i="3"/>
  <c r="AY531" i="3"/>
  <c r="U531" i="3"/>
  <c r="BB531" i="3"/>
  <c r="BH531" i="3"/>
  <c r="L416" i="3"/>
  <c r="AV416" i="3"/>
  <c r="O416" i="3"/>
  <c r="BK416" i="3"/>
  <c r="F416" i="3"/>
  <c r="BH416" i="3"/>
  <c r="BE416" i="3"/>
  <c r="AD416" i="3"/>
  <c r="B429" i="3"/>
  <c r="Z429" i="3"/>
  <c r="BP473" i="3"/>
  <c r="AA544" i="3"/>
  <c r="BB544" i="3"/>
  <c r="M397" i="3"/>
  <c r="O544" i="3"/>
  <c r="M544" i="3"/>
  <c r="L544" i="3"/>
  <c r="BQ416" i="3"/>
  <c r="AD531" i="3"/>
  <c r="AM416" i="3"/>
  <c r="BQ531" i="3"/>
  <c r="S470" i="3"/>
  <c r="D470" i="3"/>
  <c r="BQ470" i="3"/>
  <c r="V470" i="3"/>
  <c r="BN470" i="3"/>
  <c r="EQ536" i="1"/>
  <c r="BR447" i="3"/>
  <c r="AY447" i="3"/>
  <c r="C397" i="3"/>
  <c r="BT397" i="3"/>
  <c r="K496" i="3"/>
  <c r="BJ496" i="3"/>
  <c r="P397" i="3"/>
  <c r="AF416" i="3"/>
  <c r="ER552" i="1"/>
  <c r="BG481" i="3"/>
  <c r="AG481" i="3"/>
  <c r="AO481" i="3"/>
  <c r="L481" i="3"/>
  <c r="BE481" i="3"/>
  <c r="AI481" i="3"/>
  <c r="BA481" i="3"/>
  <c r="K481" i="3"/>
  <c r="AX481" i="3"/>
  <c r="Z481" i="3"/>
  <c r="AJ481" i="3"/>
  <c r="BS481" i="3"/>
  <c r="AR481" i="3"/>
  <c r="H481" i="3"/>
  <c r="AS460" i="3"/>
  <c r="Y460" i="3"/>
  <c r="AE460" i="3"/>
  <c r="G435" i="3"/>
  <c r="BL435" i="3"/>
  <c r="R435" i="3"/>
  <c r="AD435" i="3"/>
  <c r="BF552" i="3"/>
  <c r="AQ552" i="3"/>
  <c r="BO552" i="3"/>
  <c r="ET488" i="1"/>
  <c r="AD502" i="3"/>
  <c r="AR502" i="3"/>
  <c r="BH502" i="3"/>
  <c r="BD502" i="3"/>
  <c r="AM502" i="3"/>
  <c r="BM502" i="3"/>
  <c r="B502" i="3"/>
  <c r="AV502" i="3"/>
  <c r="T502" i="3"/>
  <c r="H530" i="3"/>
  <c r="AC530" i="3"/>
  <c r="AL530" i="3"/>
  <c r="N530" i="3"/>
  <c r="ES509" i="1"/>
  <c r="AG386" i="3"/>
  <c r="AJ386" i="3"/>
  <c r="BI386" i="3"/>
  <c r="V386" i="3"/>
  <c r="S386" i="3"/>
  <c r="AP386" i="3"/>
  <c r="AQ386" i="3"/>
  <c r="AZ386" i="3"/>
  <c r="AB386" i="3"/>
  <c r="D386" i="3"/>
  <c r="BR386" i="3"/>
  <c r="AK386" i="3"/>
  <c r="F445" i="3"/>
  <c r="AD445" i="3"/>
  <c r="BP445" i="3"/>
  <c r="BG445" i="3"/>
  <c r="W445" i="3"/>
  <c r="K445" i="3"/>
  <c r="E445" i="3"/>
  <c r="BJ445" i="3"/>
  <c r="T445" i="3"/>
  <c r="AF445" i="3"/>
  <c r="AI445" i="3"/>
  <c r="Z445" i="3"/>
  <c r="ES483" i="1"/>
  <c r="EP460" i="1"/>
  <c r="AZ535" i="3"/>
  <c r="S535" i="3"/>
  <c r="AW535" i="3"/>
  <c r="BO535" i="3"/>
  <c r="M535" i="3"/>
  <c r="BL535" i="3"/>
  <c r="J535" i="3"/>
  <c r="A535" i="3"/>
  <c r="G535" i="3"/>
  <c r="AY535" i="3"/>
  <c r="AH535" i="3"/>
  <c r="BI535" i="3"/>
  <c r="BJ460" i="3"/>
  <c r="BD460" i="3"/>
  <c r="BA460" i="3"/>
  <c r="AL460" i="3"/>
  <c r="AC460" i="3"/>
  <c r="AX460" i="3"/>
  <c r="BG460" i="3"/>
  <c r="N460" i="3"/>
  <c r="Z460" i="3"/>
  <c r="EO397" i="1"/>
  <c r="EU397" i="1"/>
  <c r="EV406" i="1"/>
  <c r="ES535" i="1"/>
  <c r="ER423" i="1"/>
  <c r="EN390" i="1"/>
  <c r="ER530" i="1"/>
  <c r="EQ483" i="1"/>
  <c r="EP549" i="1"/>
  <c r="ES460" i="1"/>
  <c r="ER435" i="1"/>
  <c r="EQ527" i="1"/>
  <c r="EQ416" i="1"/>
  <c r="ES527" i="1"/>
  <c r="EN397" i="1"/>
  <c r="ET502" i="1"/>
  <c r="ET481" i="1"/>
  <c r="ET498" i="1"/>
  <c r="EP498" i="1"/>
  <c r="EU386" i="1"/>
  <c r="ES504" i="1"/>
  <c r="EQ455" i="1"/>
  <c r="EO445" i="1"/>
  <c r="D435" i="3"/>
  <c r="F435" i="3"/>
  <c r="BR491" i="3"/>
  <c r="AM491" i="3"/>
  <c r="BL491" i="3"/>
  <c r="AA491" i="3"/>
  <c r="I491" i="3"/>
  <c r="V491" i="3"/>
  <c r="BE491" i="3"/>
  <c r="AZ491" i="3"/>
  <c r="BF491" i="3"/>
  <c r="X491" i="3"/>
  <c r="AH491" i="3"/>
  <c r="BQ491" i="3"/>
  <c r="AJ491" i="3"/>
  <c r="BD491" i="3"/>
  <c r="H491" i="3"/>
  <c r="AI491" i="3"/>
  <c r="AO491" i="3"/>
  <c r="N491" i="3"/>
  <c r="AU491" i="3"/>
  <c r="BG491" i="3"/>
  <c r="BM491" i="3"/>
  <c r="AC491" i="3"/>
  <c r="Z491" i="3"/>
  <c r="AX491" i="3"/>
  <c r="AL491" i="3"/>
  <c r="BS491" i="3"/>
  <c r="K491" i="3"/>
  <c r="AR491" i="3"/>
  <c r="E491" i="3"/>
  <c r="BA491" i="3"/>
  <c r="B491" i="3"/>
  <c r="BP491" i="3"/>
  <c r="T491" i="3"/>
  <c r="W491" i="3"/>
  <c r="EN460" i="1"/>
  <c r="EV527" i="1"/>
  <c r="EN527" i="1"/>
  <c r="AN460" i="3"/>
  <c r="AY460" i="3"/>
  <c r="AA460" i="3"/>
  <c r="BN460" i="3"/>
  <c r="BF460" i="3"/>
  <c r="AZ460" i="3"/>
  <c r="AM460" i="3"/>
  <c r="A460" i="3"/>
  <c r="BE460" i="3"/>
  <c r="AG460" i="3"/>
  <c r="J460" i="3"/>
  <c r="BQ460" i="3"/>
  <c r="F460" i="3"/>
  <c r="L460" i="3"/>
  <c r="AJ460" i="3"/>
  <c r="R460" i="3"/>
  <c r="X460" i="3"/>
  <c r="BR460" i="3"/>
  <c r="BL460" i="3"/>
  <c r="BK460" i="3"/>
  <c r="P460" i="3"/>
  <c r="M460" i="3"/>
  <c r="AT460" i="3"/>
  <c r="AK460" i="3"/>
  <c r="BI460" i="3"/>
  <c r="BO460" i="3"/>
  <c r="AQ460" i="3"/>
  <c r="D460" i="3"/>
  <c r="AH460" i="3"/>
  <c r="O460" i="3"/>
  <c r="AD460" i="3"/>
  <c r="V460" i="3"/>
  <c r="BB460" i="3"/>
  <c r="AP460" i="3"/>
  <c r="AV460" i="3"/>
  <c r="BN527" i="3"/>
  <c r="L527" i="3"/>
  <c r="I527" i="3"/>
  <c r="BG527" i="3"/>
  <c r="F527" i="3"/>
  <c r="BH527" i="3"/>
  <c r="AV527" i="3"/>
  <c r="O527" i="3"/>
  <c r="T527" i="3"/>
  <c r="AF527" i="3"/>
  <c r="Q527" i="3"/>
  <c r="AI527" i="3"/>
  <c r="N527" i="3"/>
  <c r="BK527" i="3"/>
  <c r="AM399" i="3"/>
  <c r="EV460" i="1"/>
  <c r="BN491" i="3"/>
  <c r="AD491" i="3"/>
  <c r="AN491" i="3"/>
  <c r="AC527" i="3"/>
  <c r="E527" i="3"/>
  <c r="BA527" i="3"/>
  <c r="AO527" i="3"/>
  <c r="X527" i="3"/>
  <c r="AS527" i="3"/>
  <c r="C527" i="3"/>
  <c r="AA527" i="3"/>
  <c r="AQ491" i="3"/>
  <c r="BI491" i="3"/>
  <c r="BC491" i="3"/>
  <c r="R491" i="3"/>
  <c r="U491" i="3"/>
  <c r="AG491" i="3"/>
  <c r="BK491" i="3"/>
  <c r="I435" i="3"/>
  <c r="U435" i="3"/>
  <c r="C460" i="3"/>
  <c r="BT435" i="3"/>
  <c r="BH460" i="3"/>
  <c r="AW460" i="3"/>
  <c r="U460" i="3"/>
  <c r="AG508" i="3"/>
  <c r="AV508" i="3"/>
  <c r="C508" i="3"/>
  <c r="AS508" i="3"/>
  <c r="AM508" i="3"/>
  <c r="P508" i="3"/>
  <c r="AE508" i="3"/>
  <c r="V508" i="3"/>
  <c r="BL508" i="3"/>
  <c r="L508" i="3"/>
  <c r="AZ508" i="3"/>
  <c r="AH508" i="3"/>
  <c r="AW508" i="3"/>
  <c r="AN508" i="3"/>
  <c r="O508" i="3"/>
  <c r="AK508" i="3"/>
  <c r="BR508" i="3"/>
  <c r="AT508" i="3"/>
  <c r="J508" i="3"/>
  <c r="D508" i="3"/>
  <c r="BC460" i="3"/>
  <c r="BR435" i="3"/>
  <c r="AK435" i="3"/>
  <c r="BQ435" i="3"/>
  <c r="M435" i="3"/>
  <c r="BF435" i="3"/>
  <c r="BI435" i="3"/>
  <c r="AB435" i="3"/>
  <c r="AW435" i="3"/>
  <c r="AE435" i="3"/>
  <c r="AH435" i="3"/>
  <c r="L435" i="3"/>
  <c r="BB435" i="3"/>
  <c r="AJ435" i="3"/>
  <c r="X435" i="3"/>
  <c r="BK435" i="3"/>
  <c r="C435" i="3"/>
  <c r="AS435" i="3"/>
  <c r="BC435" i="3"/>
  <c r="O435" i="3"/>
  <c r="BO435" i="3"/>
  <c r="BN435" i="3"/>
  <c r="AT435" i="3"/>
  <c r="AQ435" i="3"/>
  <c r="AM435" i="3"/>
  <c r="BH435" i="3"/>
  <c r="BE435" i="3"/>
  <c r="V435" i="3"/>
  <c r="AP435" i="3"/>
  <c r="AY435" i="3"/>
  <c r="J435" i="3"/>
  <c r="A435" i="3"/>
  <c r="AN435" i="3"/>
  <c r="AV435" i="3"/>
  <c r="AA435" i="3"/>
  <c r="C491" i="3"/>
  <c r="EU435" i="1"/>
  <c r="BH491" i="3"/>
  <c r="BM527" i="3"/>
  <c r="AL527" i="3"/>
  <c r="AG527" i="3"/>
  <c r="BJ527" i="3"/>
  <c r="BD527" i="3"/>
  <c r="B527" i="3"/>
  <c r="BT527" i="3"/>
  <c r="BQ527" i="3"/>
  <c r="BB491" i="3"/>
  <c r="F491" i="3"/>
  <c r="AV491" i="3"/>
  <c r="P491" i="3"/>
  <c r="AS491" i="3"/>
  <c r="AK491" i="3"/>
  <c r="G491" i="3"/>
  <c r="BD482" i="3"/>
  <c r="AI482" i="3"/>
  <c r="ES544" i="1"/>
  <c r="EO460" i="1"/>
  <c r="AG435" i="3"/>
  <c r="AU449" i="3"/>
  <c r="AC449" i="3"/>
  <c r="AZ435" i="3"/>
  <c r="AJ527" i="3"/>
  <c r="EQ446" i="1"/>
  <c r="BD446" i="3"/>
  <c r="AU446" i="3"/>
  <c r="BS446" i="3"/>
  <c r="BP446" i="3"/>
  <c r="BR468" i="3"/>
  <c r="V468" i="3"/>
  <c r="J468" i="3"/>
  <c r="M468" i="3"/>
  <c r="AK468" i="3"/>
  <c r="L468" i="3"/>
  <c r="BL468" i="3"/>
  <c r="AZ468" i="3"/>
  <c r="BK468" i="3"/>
  <c r="AE468" i="3"/>
  <c r="AN468" i="3"/>
  <c r="A468" i="3"/>
  <c r="O468" i="3"/>
  <c r="F468" i="3"/>
  <c r="BQ468" i="3"/>
  <c r="AP468" i="3"/>
  <c r="I468" i="3"/>
  <c r="BB530" i="3"/>
  <c r="BR530" i="3"/>
  <c r="R530" i="3"/>
  <c r="BT530" i="3"/>
  <c r="BK530" i="3"/>
  <c r="X530" i="3"/>
  <c r="AS530" i="3"/>
  <c r="BO530" i="3"/>
  <c r="V530" i="3"/>
  <c r="P509" i="3"/>
  <c r="V509" i="3"/>
  <c r="J509" i="3"/>
  <c r="AY509" i="3"/>
  <c r="F509" i="3"/>
  <c r="BH509" i="3"/>
  <c r="AK509" i="3"/>
  <c r="AJ509" i="3"/>
  <c r="AH509" i="3"/>
  <c r="AV509" i="3"/>
  <c r="BN509" i="3"/>
  <c r="A509" i="3"/>
  <c r="U509" i="3"/>
  <c r="R509" i="3"/>
  <c r="AQ509" i="3"/>
  <c r="BG509" i="3"/>
  <c r="BD509" i="3"/>
  <c r="AX509" i="3"/>
  <c r="BJ509" i="3"/>
  <c r="AU509" i="3"/>
  <c r="W509" i="3"/>
  <c r="AO509" i="3"/>
  <c r="BA509" i="3"/>
  <c r="BM509" i="3"/>
  <c r="EQ386" i="1"/>
  <c r="BJ491" i="3"/>
  <c r="AF491" i="3"/>
  <c r="S460" i="3"/>
  <c r="EV434" i="1"/>
  <c r="EP434" i="1"/>
  <c r="P435" i="3"/>
  <c r="BT460" i="3"/>
  <c r="AH434" i="3"/>
  <c r="BN434" i="3"/>
  <c r="L434" i="3"/>
  <c r="BC434" i="3"/>
  <c r="AN434" i="3"/>
  <c r="S434" i="3"/>
  <c r="O434" i="3"/>
  <c r="AS434" i="3"/>
  <c r="AY434" i="3"/>
  <c r="AQ434" i="3"/>
  <c r="AB460" i="3"/>
  <c r="ER386" i="1"/>
  <c r="AE493" i="3"/>
  <c r="AL478" i="3"/>
  <c r="AC478" i="3"/>
  <c r="AY429" i="3"/>
  <c r="F429" i="3"/>
  <c r="U429" i="3"/>
  <c r="AP429" i="3"/>
  <c r="K429" i="3"/>
  <c r="AG428" i="3"/>
  <c r="T428" i="3"/>
  <c r="BJ428" i="3"/>
  <c r="AA428" i="3"/>
  <c r="BK428" i="3"/>
  <c r="EN434" i="1"/>
  <c r="EU434" i="1"/>
  <c r="A544" i="3"/>
  <c r="AH544" i="3"/>
  <c r="G544" i="3"/>
  <c r="BR544" i="3"/>
  <c r="I481" i="3"/>
  <c r="AP481" i="3"/>
  <c r="AV481" i="3"/>
  <c r="AA481" i="3"/>
  <c r="AY481" i="3"/>
  <c r="AS481" i="3"/>
  <c r="BK445" i="3"/>
  <c r="R445" i="3"/>
  <c r="L445" i="3"/>
  <c r="AS445" i="3"/>
  <c r="BQ445" i="3"/>
  <c r="AY445" i="3"/>
  <c r="AK498" i="3"/>
  <c r="L498" i="3"/>
  <c r="P498" i="3"/>
  <c r="D498" i="3"/>
  <c r="AF505" i="3"/>
  <c r="BS505" i="3"/>
  <c r="BD505" i="3"/>
  <c r="AD505" i="3"/>
  <c r="BP505" i="3"/>
  <c r="E505" i="3"/>
  <c r="B505" i="3"/>
  <c r="BQ446" i="3"/>
  <c r="EN553" i="1"/>
  <c r="V493" i="3"/>
  <c r="X493" i="3"/>
  <c r="BQ493" i="3"/>
  <c r="BM434" i="3"/>
  <c r="BD434" i="3"/>
  <c r="EQ397" i="1"/>
  <c r="AM531" i="3"/>
  <c r="BT531" i="3"/>
  <c r="V416" i="3"/>
  <c r="AN416" i="3"/>
  <c r="R416" i="3"/>
  <c r="EO491" i="1"/>
  <c r="ER549" i="1"/>
  <c r="ER436" i="1"/>
  <c r="ES423" i="1"/>
  <c r="EO428" i="1"/>
  <c r="EU491" i="1"/>
  <c r="AN535" i="3"/>
  <c r="AQ535" i="3"/>
  <c r="ER503" i="1"/>
  <c r="F503" i="3"/>
  <c r="ER466" i="1"/>
  <c r="ER396" i="1"/>
  <c r="EU531" i="1"/>
  <c r="EO527" i="1"/>
  <c r="I482" i="3"/>
  <c r="AA463" i="3"/>
  <c r="ES407" i="1"/>
  <c r="ER416" i="1"/>
  <c r="AB434" i="3"/>
  <c r="G434" i="3"/>
  <c r="AW434" i="3"/>
  <c r="BB383" i="3"/>
  <c r="EV452" i="1"/>
  <c r="EV512" i="1"/>
  <c r="EQ403" i="1"/>
  <c r="EN429" i="1"/>
  <c r="J434" i="3"/>
  <c r="AT434" i="3"/>
  <c r="BO434" i="3"/>
  <c r="AW542" i="3"/>
  <c r="ER511" i="1"/>
  <c r="EV537" i="1"/>
  <c r="J499" i="3"/>
  <c r="F388" i="3"/>
  <c r="EN478" i="1"/>
  <c r="AJ434" i="3"/>
  <c r="EP491" i="1"/>
  <c r="EQ488" i="1"/>
  <c r="BI434" i="3"/>
  <c r="D434" i="3"/>
  <c r="BR434" i="3"/>
  <c r="AE434" i="3"/>
  <c r="AX383" i="3"/>
  <c r="X385" i="3"/>
  <c r="EN512" i="1"/>
  <c r="EN531" i="1"/>
  <c r="EN481" i="1"/>
  <c r="EN509" i="1"/>
  <c r="EN400" i="1"/>
  <c r="E476" i="3"/>
  <c r="T476" i="3"/>
  <c r="Q476" i="3"/>
  <c r="AR476" i="3"/>
  <c r="N476" i="3"/>
  <c r="AG447" i="3"/>
  <c r="BT447" i="3"/>
  <c r="BA476" i="3"/>
  <c r="BJ476" i="3"/>
  <c r="AJ383" i="3"/>
  <c r="AD383" i="3"/>
  <c r="E383" i="3"/>
  <c r="BF443" i="3"/>
  <c r="AW425" i="3"/>
  <c r="BR425" i="3"/>
  <c r="BQ463" i="3"/>
  <c r="H482" i="3"/>
  <c r="AN479" i="3"/>
  <c r="AT442" i="3"/>
  <c r="AB442" i="3"/>
  <c r="BC463" i="3"/>
  <c r="A463" i="3"/>
  <c r="BF463" i="3"/>
  <c r="EN492" i="1"/>
  <c r="EN440" i="1"/>
  <c r="EN401" i="1"/>
  <c r="AV383" i="3"/>
  <c r="EV501" i="1"/>
  <c r="EN494" i="1"/>
  <c r="EN551" i="1"/>
  <c r="Z420" i="3"/>
  <c r="EN411" i="1"/>
  <c r="EN466" i="1"/>
  <c r="S493" i="3"/>
  <c r="AK493" i="3"/>
  <c r="R493" i="3"/>
  <c r="BE493" i="3"/>
  <c r="U493" i="3"/>
  <c r="EQ412" i="1"/>
  <c r="EN412" i="1"/>
  <c r="ET384" i="1"/>
  <c r="ER544" i="1"/>
  <c r="M434" i="3"/>
  <c r="BL434" i="3"/>
  <c r="A434" i="3"/>
  <c r="BF434" i="3"/>
  <c r="AZ434" i="3"/>
  <c r="V434" i="3"/>
  <c r="AP443" i="3"/>
  <c r="EN550" i="1"/>
  <c r="AU476" i="3"/>
  <c r="Z476" i="3"/>
  <c r="AO476" i="3"/>
  <c r="K476" i="3"/>
  <c r="W476" i="3"/>
  <c r="AH447" i="3"/>
  <c r="AI476" i="3"/>
  <c r="H476" i="3"/>
  <c r="M425" i="3"/>
  <c r="BC425" i="3"/>
  <c r="P463" i="3"/>
  <c r="U385" i="3"/>
  <c r="BS398" i="3"/>
  <c r="AE479" i="3"/>
  <c r="AN442" i="3"/>
  <c r="A442" i="3"/>
  <c r="AE463" i="3"/>
  <c r="J463" i="3"/>
  <c r="AT463" i="3"/>
  <c r="ET396" i="1"/>
  <c r="K399" i="3"/>
  <c r="ER538" i="1"/>
  <c r="ES453" i="1"/>
  <c r="EV553" i="1"/>
  <c r="EN396" i="1"/>
  <c r="J493" i="3"/>
  <c r="C493" i="3"/>
  <c r="BI493" i="3"/>
  <c r="AP493" i="3"/>
  <c r="AT493" i="3"/>
  <c r="BT493" i="3"/>
  <c r="AP530" i="3"/>
  <c r="EQ489" i="1"/>
  <c r="ES426" i="1"/>
  <c r="AN503" i="3"/>
  <c r="G503" i="3"/>
  <c r="AT506" i="3"/>
  <c r="V506" i="3"/>
  <c r="AN506" i="3"/>
  <c r="AQ480" i="3"/>
  <c r="BK480" i="3"/>
  <c r="BO548" i="3"/>
  <c r="S548" i="3"/>
  <c r="A548" i="3"/>
  <c r="AT548" i="3"/>
  <c r="AW548" i="3"/>
  <c r="BM449" i="3"/>
  <c r="BD449" i="3"/>
  <c r="AR449" i="3"/>
  <c r="F449" i="3"/>
  <c r="BR548" i="3"/>
  <c r="D548" i="3"/>
  <c r="AH548" i="3"/>
  <c r="BF548" i="3"/>
  <c r="AN548" i="3"/>
  <c r="BK463" i="3"/>
  <c r="F463" i="3"/>
  <c r="EN506" i="1"/>
  <c r="A443" i="3"/>
  <c r="AQ443" i="3"/>
  <c r="BC443" i="3"/>
  <c r="AF449" i="3"/>
  <c r="AF389" i="3"/>
  <c r="BG389" i="3"/>
  <c r="AI389" i="3"/>
  <c r="W389" i="3"/>
  <c r="BD499" i="3"/>
  <c r="BK499" i="3"/>
  <c r="AU499" i="3"/>
  <c r="AN412" i="3"/>
  <c r="BR412" i="3"/>
  <c r="BJ512" i="3"/>
  <c r="BA512" i="3"/>
  <c r="R506" i="3"/>
  <c r="G548" i="3"/>
  <c r="BC548" i="3"/>
  <c r="BI548" i="3"/>
  <c r="AE506" i="3"/>
  <c r="BE446" i="3"/>
  <c r="AA446" i="3"/>
  <c r="C446" i="3"/>
  <c r="BH446" i="3"/>
  <c r="BA489" i="3"/>
  <c r="BG489" i="3"/>
  <c r="EQ554" i="1"/>
  <c r="AS463" i="3"/>
  <c r="C463" i="3"/>
  <c r="R463" i="3"/>
  <c r="EN408" i="1"/>
  <c r="AX449" i="3"/>
  <c r="EN442" i="1"/>
  <c r="AX399" i="3"/>
  <c r="EN546" i="1"/>
  <c r="EN552" i="1"/>
  <c r="EN548" i="1"/>
  <c r="EN430" i="1"/>
  <c r="EN465" i="1"/>
  <c r="N515" i="3"/>
  <c r="EN479" i="1"/>
  <c r="EN399" i="1"/>
  <c r="AP428" i="3"/>
  <c r="AA434" i="3"/>
  <c r="AV428" i="3"/>
  <c r="BP428" i="3"/>
  <c r="C472" i="3"/>
  <c r="B434" i="3"/>
  <c r="AS472" i="3"/>
  <c r="AS428" i="3"/>
  <c r="AY472" i="3"/>
  <c r="R434" i="3"/>
  <c r="BQ472" i="3"/>
  <c r="X502" i="3"/>
  <c r="AA502" i="3"/>
  <c r="U390" i="3"/>
  <c r="AH442" i="3"/>
  <c r="D442" i="3"/>
  <c r="S463" i="3"/>
  <c r="AH463" i="3"/>
  <c r="AB463" i="3"/>
  <c r="AN463" i="3"/>
  <c r="AW463" i="3"/>
  <c r="EN518" i="1"/>
  <c r="AM425" i="3"/>
  <c r="EN543" i="1"/>
  <c r="EN528" i="1"/>
  <c r="ER448" i="1"/>
  <c r="EV448" i="1"/>
  <c r="EN501" i="1"/>
  <c r="EQ480" i="1"/>
  <c r="EN542" i="1"/>
  <c r="EN438" i="1"/>
  <c r="AM548" i="3"/>
  <c r="EN510" i="1"/>
  <c r="EN467" i="1"/>
  <c r="EN383" i="1"/>
  <c r="EN424" i="1"/>
  <c r="EN485" i="1"/>
  <c r="ES510" i="1"/>
  <c r="EN554" i="1"/>
  <c r="EN422" i="1"/>
  <c r="EN461" i="1"/>
  <c r="EN514" i="1"/>
  <c r="EN464" i="1"/>
  <c r="EN533" i="1"/>
  <c r="EN537" i="1"/>
  <c r="EN522" i="1"/>
  <c r="EQ551" i="1"/>
  <c r="BP420" i="3"/>
  <c r="EN516" i="1"/>
  <c r="EN544" i="1"/>
  <c r="AV503" i="3"/>
  <c r="EV525" i="1"/>
  <c r="EP430" i="1"/>
  <c r="BG515" i="3"/>
  <c r="BA429" i="3"/>
  <c r="BE434" i="3"/>
  <c r="O429" i="3"/>
  <c r="BQ429" i="3"/>
  <c r="W429" i="3"/>
  <c r="BP434" i="3"/>
  <c r="BG428" i="3"/>
  <c r="BB472" i="3"/>
  <c r="BH434" i="3"/>
  <c r="AF428" i="3"/>
  <c r="Q434" i="3"/>
  <c r="AJ472" i="3"/>
  <c r="S472" i="3"/>
  <c r="U434" i="3"/>
  <c r="EN470" i="1"/>
  <c r="EQ481" i="1"/>
  <c r="I502" i="3"/>
  <c r="ET483" i="1"/>
  <c r="EN162" i="1"/>
  <c r="EN31" i="1"/>
  <c r="EN79" i="1"/>
  <c r="EN86" i="1"/>
  <c r="EN38" i="1"/>
  <c r="EN149" i="1"/>
  <c r="EN155" i="1"/>
  <c r="EN217" i="1"/>
  <c r="EN75" i="1"/>
  <c r="EN66" i="1"/>
  <c r="EN236" i="1"/>
  <c r="EN219" i="1"/>
  <c r="EN129" i="1"/>
  <c r="EN7" i="1"/>
  <c r="EN20" i="1"/>
  <c r="EN60" i="1"/>
  <c r="EN126" i="1"/>
  <c r="EN101" i="1"/>
  <c r="EN107" i="1"/>
  <c r="EN26" i="1"/>
  <c r="EN35" i="1"/>
  <c r="EN74" i="1"/>
  <c r="EN158" i="1"/>
  <c r="EN113" i="1"/>
  <c r="EN154" i="1"/>
  <c r="EN92" i="1"/>
  <c r="EN109" i="1"/>
  <c r="EN159" i="1"/>
  <c r="EN98" i="1"/>
  <c r="EN125" i="1"/>
  <c r="EN41" i="1"/>
  <c r="EN181" i="1"/>
  <c r="EN196" i="1"/>
  <c r="EN305" i="1"/>
  <c r="EN313" i="1"/>
  <c r="EN264" i="1"/>
  <c r="EN347" i="1"/>
  <c r="EN263" i="1"/>
  <c r="EN275" i="1"/>
  <c r="EN296" i="1"/>
  <c r="EN145" i="1"/>
  <c r="EN121" i="1"/>
  <c r="EN240" i="1"/>
  <c r="EN5" i="1"/>
  <c r="EN63" i="1"/>
  <c r="EN115" i="1"/>
  <c r="EN83" i="1"/>
  <c r="EN224" i="1"/>
  <c r="EN212" i="1"/>
  <c r="EN45" i="1"/>
  <c r="EN231" i="1"/>
  <c r="EN238" i="1"/>
  <c r="EN42" i="1"/>
  <c r="EN195" i="1"/>
  <c r="EN97" i="1"/>
  <c r="EN47" i="1"/>
  <c r="EN95" i="1"/>
  <c r="EN227" i="1"/>
  <c r="EN215" i="1"/>
  <c r="EN229" i="1"/>
  <c r="EN110" i="1"/>
  <c r="EN118" i="1"/>
  <c r="EN39" i="1"/>
  <c r="EN214" i="1"/>
  <c r="EN241" i="1"/>
  <c r="EN30" i="1"/>
  <c r="EN177" i="1"/>
  <c r="EN65" i="1"/>
  <c r="EN184" i="1"/>
  <c r="EN209" i="1"/>
  <c r="EN56" i="1"/>
  <c r="EN52" i="1"/>
  <c r="EN190" i="1"/>
  <c r="EN202" i="1"/>
  <c r="EN235" i="1"/>
  <c r="EN133" i="1"/>
  <c r="EN61" i="1"/>
  <c r="EN166" i="1"/>
  <c r="EN89" i="1"/>
  <c r="EN201" i="1"/>
  <c r="EN48" i="1"/>
  <c r="EN116" i="1"/>
  <c r="EN220" i="1"/>
  <c r="EN132" i="1"/>
  <c r="EN138" i="1"/>
  <c r="EN191" i="1"/>
  <c r="EN208" i="1"/>
  <c r="EN207" i="1"/>
  <c r="EN67" i="1"/>
  <c r="EN147" i="1"/>
  <c r="EN130" i="1"/>
  <c r="EN68" i="1"/>
  <c r="EN108" i="1"/>
  <c r="EN211" i="1"/>
  <c r="EN180" i="1"/>
  <c r="EN21" i="1"/>
  <c r="EN10" i="1"/>
  <c r="EN14" i="1"/>
  <c r="EN150" i="1"/>
  <c r="EN23" i="1"/>
  <c r="EN222" i="1"/>
  <c r="EN348" i="1"/>
  <c r="EN320" i="1"/>
  <c r="EN319" i="1"/>
  <c r="EN294" i="1"/>
  <c r="EN350" i="1"/>
  <c r="EN307" i="1"/>
  <c r="EN370" i="1"/>
  <c r="EN278" i="1"/>
  <c r="EN332" i="1"/>
  <c r="EN323" i="1"/>
  <c r="EN167" i="1"/>
  <c r="EN151" i="1"/>
  <c r="EN176" i="1"/>
  <c r="EN131" i="1"/>
  <c r="EN44" i="1"/>
  <c r="EN25" i="1"/>
  <c r="EN62" i="1"/>
  <c r="EN170" i="1"/>
  <c r="EN185" i="1"/>
  <c r="EN87" i="1"/>
  <c r="EN139" i="1"/>
  <c r="EN239" i="1"/>
  <c r="EN173" i="1"/>
  <c r="EN114" i="1"/>
  <c r="EN73" i="1"/>
  <c r="EN12" i="1"/>
  <c r="EN8" i="1"/>
  <c r="EN93" i="1"/>
  <c r="EN203" i="1"/>
  <c r="EN136" i="1"/>
  <c r="EN99" i="1"/>
  <c r="EN102" i="1"/>
  <c r="EN187" i="1"/>
  <c r="EN4" i="1"/>
  <c r="EN46" i="1"/>
  <c r="EN226" i="1"/>
  <c r="EN19" i="1"/>
  <c r="EN111" i="1"/>
  <c r="EN112" i="1"/>
  <c r="EN85" i="1"/>
  <c r="EN17" i="1"/>
  <c r="EN144" i="1"/>
  <c r="EN175" i="1"/>
  <c r="EN117" i="1"/>
  <c r="EN192" i="1"/>
  <c r="EN172" i="1"/>
  <c r="EN127" i="1"/>
  <c r="EN232" i="1"/>
  <c r="EN165" i="1"/>
  <c r="EN80" i="1"/>
  <c r="EN81" i="1"/>
  <c r="EN6" i="1"/>
  <c r="EN182" i="1"/>
  <c r="EN94" i="1"/>
  <c r="EN43" i="1"/>
  <c r="EN230" i="1"/>
  <c r="EN64" i="1"/>
  <c r="EN205" i="1"/>
  <c r="EN141" i="1"/>
  <c r="EN70" i="1"/>
  <c r="EN123" i="1"/>
  <c r="EN55" i="1"/>
  <c r="EN18" i="1"/>
  <c r="EN50" i="1"/>
  <c r="EN156" i="1"/>
  <c r="EN225" i="1"/>
  <c r="EN204" i="1"/>
  <c r="EN84" i="1"/>
  <c r="EN331" i="1"/>
  <c r="EN342" i="1"/>
  <c r="EN287" i="1"/>
  <c r="EN329" i="1"/>
  <c r="EN300" i="1"/>
  <c r="EN345" i="1"/>
  <c r="EN351" i="1"/>
  <c r="EN352" i="1"/>
  <c r="EN297" i="1"/>
  <c r="EN349" i="1"/>
  <c r="EN325" i="1"/>
  <c r="EN379" i="1"/>
  <c r="EN322" i="1"/>
  <c r="EN119" i="1"/>
  <c r="EN280" i="1"/>
  <c r="EN302" i="1"/>
  <c r="EN153" i="1"/>
  <c r="EN200" i="1"/>
  <c r="EN24" i="1"/>
  <c r="EN88" i="1"/>
  <c r="EN59" i="1"/>
  <c r="EN36" i="1"/>
  <c r="EN13" i="1"/>
  <c r="EN15" i="1"/>
  <c r="EN137" i="1"/>
  <c r="EN76" i="1"/>
  <c r="EN216" i="1"/>
  <c r="EN179" i="1"/>
  <c r="EN174" i="1"/>
  <c r="EN152" i="1"/>
  <c r="EN140" i="1"/>
  <c r="EN161" i="1"/>
  <c r="EN9" i="1"/>
  <c r="EN135" i="1"/>
  <c r="EN218" i="1"/>
  <c r="EN183" i="1"/>
  <c r="EN33" i="1"/>
  <c r="EN193" i="1"/>
  <c r="EN72" i="1"/>
  <c r="EN27" i="1"/>
  <c r="EN210" i="1"/>
  <c r="EN37" i="1"/>
  <c r="EN11" i="1"/>
  <c r="EN134" i="1"/>
  <c r="EN188" i="1"/>
  <c r="EN69" i="1"/>
  <c r="EN103" i="1"/>
  <c r="EN34" i="1"/>
  <c r="EN237" i="1"/>
  <c r="EN168" i="1"/>
  <c r="EN143" i="1"/>
  <c r="EN365" i="1"/>
  <c r="EN316" i="1"/>
  <c r="EN317" i="1"/>
  <c r="EN378" i="1"/>
  <c r="EN269" i="1"/>
  <c r="EN270" i="1"/>
  <c r="EN328" i="1"/>
  <c r="EN318" i="1"/>
  <c r="EN338" i="1"/>
  <c r="EN311" i="1"/>
  <c r="EN359" i="1"/>
  <c r="EN286" i="1"/>
  <c r="EN336" i="1"/>
  <c r="EN258" i="1"/>
  <c r="EN265" i="1"/>
  <c r="EN78" i="1"/>
  <c r="EN343" i="1"/>
  <c r="EN228" i="1"/>
  <c r="EN197" i="1"/>
  <c r="EN169" i="1"/>
  <c r="EN206" i="1"/>
  <c r="EN148" i="1"/>
  <c r="EN171" i="1"/>
  <c r="EN40" i="1"/>
  <c r="EN90" i="1"/>
  <c r="EN198" i="1"/>
  <c r="EN82" i="1"/>
  <c r="EN28" i="1"/>
  <c r="EN164" i="1"/>
  <c r="EN221" i="1"/>
  <c r="EN29" i="1"/>
  <c r="EN96" i="1"/>
  <c r="EN124" i="1"/>
  <c r="EN194" i="1"/>
  <c r="EN233" i="1"/>
  <c r="EN199" i="1"/>
  <c r="EN163" i="1"/>
  <c r="EN189" i="1"/>
  <c r="EN71" i="1"/>
  <c r="EN178" i="1"/>
  <c r="EN104" i="1"/>
  <c r="EN16" i="1"/>
  <c r="EN213" i="1"/>
  <c r="EN22" i="1"/>
  <c r="EN77" i="1"/>
  <c r="EN105" i="1"/>
  <c r="EN242" i="1"/>
  <c r="EN234" i="1"/>
  <c r="EN53" i="1"/>
  <c r="EN57" i="1"/>
  <c r="EN51" i="1"/>
  <c r="EN160" i="1"/>
  <c r="EN128" i="1"/>
  <c r="EN146" i="1"/>
  <c r="EN100" i="1"/>
  <c r="EN54" i="1"/>
  <c r="EN58" i="1"/>
  <c r="EN122" i="1"/>
  <c r="EN186" i="1"/>
  <c r="EN253" i="1"/>
  <c r="EN337" i="1"/>
  <c r="EN276" i="1"/>
  <c r="EN251" i="1"/>
  <c r="EN248" i="1"/>
  <c r="EN254" i="1"/>
  <c r="EN273" i="1"/>
  <c r="EN274" i="1"/>
  <c r="EN371" i="1"/>
  <c r="EN284" i="1"/>
  <c r="EN272" i="1"/>
  <c r="EN252" i="1"/>
  <c r="EN346" i="1"/>
  <c r="EN366" i="1"/>
  <c r="EN312" i="1"/>
  <c r="EN374" i="1"/>
  <c r="EN49" i="1"/>
  <c r="EN291" i="1"/>
  <c r="EN361" i="1"/>
  <c r="EN381" i="1"/>
  <c r="EN281" i="1"/>
  <c r="EN91" i="1"/>
  <c r="EN106" i="1"/>
  <c r="EN357" i="1"/>
  <c r="EN330" i="1"/>
  <c r="EN344" i="1"/>
  <c r="EN290" i="1"/>
  <c r="EN335" i="1"/>
  <c r="EN261" i="1"/>
  <c r="EN376" i="1"/>
  <c r="EN358" i="1"/>
  <c r="EN293" i="1"/>
  <c r="EN292" i="1"/>
  <c r="EN324" i="1"/>
  <c r="EN364" i="1"/>
  <c r="EN327" i="1"/>
  <c r="EN285" i="1"/>
  <c r="EN303" i="1"/>
  <c r="EN295" i="1"/>
  <c r="EN363" i="1"/>
  <c r="EN283" i="1"/>
  <c r="EN301" i="1"/>
  <c r="EN334" i="1"/>
  <c r="EN32" i="1"/>
  <c r="EN299" i="1"/>
  <c r="EN247" i="1"/>
  <c r="EN377" i="1"/>
  <c r="EN271" i="1"/>
  <c r="EN157" i="1"/>
  <c r="EN120" i="1"/>
  <c r="EN256" i="1"/>
  <c r="EN353" i="1"/>
  <c r="EN277" i="1"/>
  <c r="EN245" i="1"/>
  <c r="EN373" i="1"/>
  <c r="EN380" i="1"/>
  <c r="EN249" i="1"/>
  <c r="EN266" i="1"/>
  <c r="EN362" i="1"/>
  <c r="EN279" i="1"/>
  <c r="EN288" i="1"/>
  <c r="EN244" i="1"/>
  <c r="EN260" i="1"/>
  <c r="EN367" i="1"/>
  <c r="EN375" i="1"/>
  <c r="EN340" i="1"/>
  <c r="EN360" i="1"/>
  <c r="EN333" i="1"/>
  <c r="EN309" i="1"/>
  <c r="EN255" i="1"/>
  <c r="EN267" i="1"/>
  <c r="EN298" i="1"/>
  <c r="EN259" i="1"/>
  <c r="EN369" i="1"/>
  <c r="EN314" i="1"/>
  <c r="EN308" i="1"/>
  <c r="EN372" i="1"/>
  <c r="EN142" i="1"/>
  <c r="EN262" i="1"/>
  <c r="EN306" i="1"/>
  <c r="EN223" i="1"/>
  <c r="EN310" i="1"/>
  <c r="AS548" i="3"/>
  <c r="P443" i="3"/>
  <c r="BQ443" i="3"/>
  <c r="BK548" i="3"/>
  <c r="AM542" i="3"/>
  <c r="F415" i="3"/>
  <c r="G443" i="3"/>
  <c r="AG443" i="3"/>
  <c r="O443" i="3"/>
  <c r="AQ407" i="3"/>
  <c r="AT542" i="3"/>
  <c r="EN433" i="1"/>
  <c r="EN389" i="1"/>
  <c r="EN425" i="1"/>
  <c r="EN495" i="1"/>
  <c r="EN387" i="1"/>
  <c r="EN526" i="1"/>
  <c r="F542" i="3"/>
  <c r="EN427" i="1"/>
  <c r="EN457" i="1"/>
  <c r="BC542" i="3"/>
  <c r="BR543" i="3"/>
  <c r="EN443" i="1"/>
  <c r="EU416" i="1"/>
  <c r="EN416" i="1"/>
  <c r="EP452" i="1"/>
  <c r="EU385" i="1"/>
  <c r="EN385" i="1"/>
  <c r="EO415" i="1"/>
  <c r="EN415" i="1"/>
  <c r="EN525" i="1"/>
  <c r="L383" i="3"/>
  <c r="EN419" i="1"/>
  <c r="EN496" i="1"/>
  <c r="EN410" i="1"/>
  <c r="ES514" i="1"/>
  <c r="EU532" i="1"/>
  <c r="EN532" i="1"/>
  <c r="EN529" i="1"/>
  <c r="EN463" i="1"/>
  <c r="EN398" i="1"/>
  <c r="EN409" i="1"/>
  <c r="EN473" i="1"/>
  <c r="EN515" i="1"/>
  <c r="EN432" i="1"/>
  <c r="EN413" i="1"/>
  <c r="EQ384" i="1"/>
  <c r="EU549" i="1"/>
  <c r="EN549" i="1"/>
  <c r="EN521" i="1"/>
  <c r="EU472" i="1"/>
  <c r="EN472" i="1"/>
  <c r="EN498" i="1"/>
  <c r="ER488" i="1"/>
  <c r="T549" i="3"/>
  <c r="AU549" i="3"/>
  <c r="BS549" i="3"/>
  <c r="N549" i="3"/>
  <c r="Z549" i="3"/>
  <c r="BM549" i="3"/>
  <c r="EN524" i="1"/>
  <c r="EO493" i="1"/>
  <c r="EN493" i="1"/>
  <c r="EN406" i="1"/>
  <c r="EN451" i="1"/>
  <c r="EN420" i="1"/>
  <c r="EU403" i="1"/>
  <c r="EN403" i="1"/>
  <c r="EN503" i="1"/>
  <c r="ES390" i="1"/>
  <c r="EN530" i="1"/>
  <c r="EO498" i="1"/>
  <c r="EU455" i="1"/>
  <c r="EN455" i="1"/>
  <c r="BP549" i="3"/>
  <c r="EN428" i="1"/>
  <c r="EN391" i="1"/>
  <c r="EN477" i="1"/>
  <c r="EN475" i="1"/>
  <c r="EN421" i="1"/>
  <c r="X503" i="3"/>
  <c r="AS503" i="3"/>
  <c r="H383" i="3"/>
  <c r="BP383" i="3"/>
  <c r="BN542" i="3"/>
  <c r="C443" i="3"/>
  <c r="AW443" i="3"/>
  <c r="BN443" i="3"/>
  <c r="BO499" i="3"/>
  <c r="L415" i="3"/>
  <c r="AJ548" i="3"/>
  <c r="O425" i="3"/>
  <c r="AV443" i="3"/>
  <c r="AN443" i="3"/>
  <c r="AZ443" i="3"/>
  <c r="O499" i="3"/>
  <c r="V412" i="3"/>
  <c r="AD446" i="3"/>
  <c r="BB446" i="3"/>
  <c r="AV385" i="3"/>
  <c r="AS542" i="3"/>
  <c r="Y506" i="3"/>
  <c r="AW506" i="3"/>
  <c r="AH506" i="3"/>
  <c r="EN523" i="1"/>
  <c r="EN395" i="1"/>
  <c r="EN476" i="1"/>
  <c r="EP543" i="1"/>
  <c r="EN414" i="1"/>
  <c r="ES500" i="1"/>
  <c r="EN513" i="1"/>
  <c r="EN458" i="1"/>
  <c r="EN486" i="1"/>
  <c r="EN469" i="1"/>
  <c r="EN489" i="1"/>
  <c r="EN392" i="1"/>
  <c r="EN541" i="1"/>
  <c r="EN402" i="1"/>
  <c r="BS420" i="3"/>
  <c r="EN447" i="1"/>
  <c r="ET406" i="1"/>
  <c r="ET443" i="1"/>
  <c r="G552" i="3"/>
  <c r="AH412" i="3"/>
  <c r="EN535" i="1"/>
  <c r="ER493" i="1"/>
  <c r="T478" i="3"/>
  <c r="EN452" i="1"/>
  <c r="EN480" i="1"/>
  <c r="EV548" i="1"/>
  <c r="EN407" i="1"/>
  <c r="BM474" i="3"/>
  <c r="AN493" i="3"/>
  <c r="D493" i="3"/>
  <c r="AQ493" i="3"/>
  <c r="L493" i="3"/>
  <c r="I493" i="3"/>
  <c r="AD493" i="3"/>
  <c r="BH493" i="3"/>
  <c r="G493" i="3"/>
  <c r="BO493" i="3"/>
  <c r="AY493" i="3"/>
  <c r="EN431" i="1"/>
  <c r="EN507" i="1"/>
  <c r="BQ481" i="3"/>
  <c r="EN499" i="1"/>
  <c r="W481" i="3"/>
  <c r="AC481" i="3"/>
  <c r="BN481" i="3"/>
  <c r="E481" i="3"/>
  <c r="BJ481" i="3"/>
  <c r="EO517" i="1"/>
  <c r="EN517" i="1"/>
  <c r="EN450" i="1"/>
  <c r="EN417" i="1"/>
  <c r="EN474" i="1"/>
  <c r="EU484" i="1"/>
  <c r="EN484" i="1"/>
  <c r="EN448" i="1"/>
  <c r="B544" i="3"/>
  <c r="BR498" i="3"/>
  <c r="BC498" i="3"/>
  <c r="AC509" i="3"/>
  <c r="AS509" i="3"/>
  <c r="BP509" i="3"/>
  <c r="BN429" i="3"/>
  <c r="BK429" i="3"/>
  <c r="I429" i="3"/>
  <c r="BF498" i="3"/>
  <c r="EU498" i="1"/>
  <c r="BG498" i="3"/>
  <c r="C416" i="3"/>
  <c r="AC549" i="3"/>
  <c r="W549" i="3"/>
  <c r="BD549" i="3"/>
  <c r="U428" i="3"/>
  <c r="BQ428" i="3"/>
  <c r="AU434" i="3"/>
  <c r="X428" i="3"/>
  <c r="D468" i="3"/>
  <c r="BO472" i="3"/>
  <c r="BM390" i="3"/>
  <c r="T390" i="3"/>
  <c r="AG502" i="3"/>
  <c r="BP502" i="3"/>
  <c r="BL530" i="3"/>
  <c r="X472" i="3"/>
  <c r="K428" i="3"/>
  <c r="AG434" i="3"/>
  <c r="AY428" i="3"/>
  <c r="AC428" i="3"/>
  <c r="S468" i="3"/>
  <c r="Y472" i="3"/>
  <c r="AO390" i="3"/>
  <c r="AJ502" i="3"/>
  <c r="BJ502" i="3"/>
  <c r="AW530" i="3"/>
  <c r="P468" i="3"/>
  <c r="O472" i="3"/>
  <c r="AC434" i="3"/>
  <c r="BK434" i="3"/>
  <c r="AD472" i="3"/>
  <c r="EP429" i="1"/>
  <c r="EQ429" i="1"/>
  <c r="EU488" i="1"/>
  <c r="EN488" i="1"/>
  <c r="EU502" i="1"/>
  <c r="EN502" i="1"/>
  <c r="L502" i="3"/>
  <c r="C502" i="3"/>
  <c r="EN505" i="1"/>
  <c r="EN504" i="1"/>
  <c r="EN445" i="1"/>
  <c r="AX549" i="3"/>
  <c r="ER491" i="1"/>
  <c r="EN491" i="1"/>
  <c r="V443" i="3"/>
  <c r="BL443" i="3"/>
  <c r="AB443" i="3"/>
  <c r="BN488" i="3"/>
  <c r="BE548" i="3"/>
  <c r="AB506" i="3"/>
  <c r="AE443" i="3"/>
  <c r="Y443" i="3"/>
  <c r="C488" i="3"/>
  <c r="V542" i="3"/>
  <c r="AK506" i="3"/>
  <c r="M506" i="3"/>
  <c r="EN490" i="1"/>
  <c r="EN393" i="1"/>
  <c r="EN418" i="1"/>
  <c r="EN534" i="1"/>
  <c r="EN444" i="1"/>
  <c r="EN459" i="1"/>
  <c r="EN500" i="1"/>
  <c r="EN436" i="1"/>
  <c r="EN519" i="1"/>
  <c r="EN536" i="1"/>
  <c r="EN394" i="1"/>
  <c r="EN449" i="1"/>
  <c r="EN547" i="1"/>
  <c r="EN453" i="1"/>
  <c r="AL420" i="3"/>
  <c r="AB543" i="3"/>
  <c r="EN482" i="1"/>
  <c r="EN454" i="1"/>
  <c r="AW552" i="3"/>
  <c r="EN538" i="1"/>
  <c r="BA478" i="3"/>
  <c r="EN497" i="1"/>
  <c r="EN439" i="1"/>
  <c r="EN545" i="1"/>
  <c r="EN456" i="1"/>
  <c r="EN426" i="1"/>
  <c r="BG474" i="3"/>
  <c r="EN404" i="1"/>
  <c r="EN471" i="1"/>
  <c r="EN487" i="1"/>
  <c r="EN539" i="1"/>
  <c r="EN520" i="1"/>
  <c r="EN511" i="1"/>
  <c r="EN405" i="1"/>
  <c r="BL493" i="3"/>
  <c r="BF493" i="3"/>
  <c r="BB493" i="3"/>
  <c r="F493" i="3"/>
  <c r="AA493" i="3"/>
  <c r="AW493" i="3"/>
  <c r="P493" i="3"/>
  <c r="EN462" i="1"/>
  <c r="EN388" i="1"/>
  <c r="EN423" i="1"/>
  <c r="EN384" i="1"/>
  <c r="AZ472" i="3"/>
  <c r="BF472" i="3"/>
  <c r="BL472" i="3"/>
  <c r="AN472" i="3"/>
  <c r="P472" i="3"/>
  <c r="AT472" i="3"/>
  <c r="J472" i="3"/>
  <c r="EV491" i="1"/>
  <c r="ES502" i="1"/>
  <c r="EO446" i="1"/>
  <c r="EN446" i="1"/>
  <c r="EV468" i="1"/>
  <c r="AD481" i="3"/>
  <c r="EN386" i="1"/>
  <c r="AL549" i="3"/>
  <c r="EN468" i="1"/>
  <c r="BA383" i="3"/>
  <c r="BJ383" i="3"/>
  <c r="U383" i="3"/>
  <c r="AI383" i="3"/>
  <c r="AA383" i="3"/>
  <c r="Z383" i="3"/>
  <c r="O383" i="3"/>
  <c r="AG383" i="3"/>
  <c r="H385" i="3"/>
  <c r="AP542" i="3"/>
  <c r="C499" i="3"/>
  <c r="A499" i="3"/>
  <c r="BC515" i="3"/>
  <c r="AE515" i="3"/>
  <c r="AP515" i="3"/>
  <c r="EQ432" i="1"/>
  <c r="N389" i="3"/>
  <c r="BD389" i="3"/>
  <c r="BA389" i="3"/>
  <c r="AU383" i="3"/>
  <c r="BH383" i="3"/>
  <c r="AM383" i="3"/>
  <c r="K383" i="3"/>
  <c r="AR383" i="3"/>
  <c r="BK383" i="3"/>
  <c r="BD383" i="3"/>
  <c r="AL383" i="3"/>
  <c r="BN383" i="3"/>
  <c r="BG407" i="3"/>
  <c r="AI385" i="3"/>
  <c r="EV449" i="1"/>
  <c r="EQ543" i="1"/>
  <c r="BK385" i="3"/>
  <c r="BS383" i="3"/>
  <c r="AP383" i="3"/>
  <c r="C383" i="3"/>
  <c r="AO383" i="3"/>
  <c r="I383" i="3"/>
  <c r="R383" i="3"/>
  <c r="AC383" i="3"/>
  <c r="W383" i="3"/>
  <c r="B407" i="3"/>
  <c r="E554" i="3"/>
  <c r="BE407" i="3"/>
  <c r="BS407" i="3"/>
  <c r="EQ440" i="1"/>
  <c r="EP439" i="1"/>
  <c r="EP426" i="1"/>
  <c r="AT543" i="3"/>
  <c r="EQ443" i="1"/>
  <c r="EP443" i="1"/>
  <c r="BI515" i="3"/>
  <c r="EU431" i="1"/>
  <c r="EV476" i="1"/>
  <c r="ES512" i="1"/>
  <c r="EU423" i="1"/>
  <c r="ET428" i="1"/>
  <c r="ER425" i="1"/>
  <c r="EP444" i="1"/>
  <c r="ER535" i="1"/>
  <c r="ES419" i="1"/>
  <c r="EQ430" i="1"/>
  <c r="EQ415" i="1"/>
  <c r="ET542" i="1"/>
  <c r="ES542" i="1"/>
  <c r="BK449" i="3"/>
  <c r="ER383" i="1"/>
  <c r="AY514" i="3"/>
  <c r="ER548" i="1"/>
  <c r="ET545" i="1"/>
  <c r="ES548" i="1"/>
  <c r="EV430" i="1"/>
  <c r="EV426" i="1"/>
  <c r="EQ409" i="1"/>
  <c r="BH481" i="3"/>
  <c r="U481" i="3"/>
  <c r="BK481" i="3"/>
  <c r="C481" i="3"/>
  <c r="AM481" i="3"/>
  <c r="BT481" i="3"/>
  <c r="T481" i="3"/>
  <c r="ES420" i="1"/>
  <c r="EO468" i="1"/>
  <c r="BP544" i="3"/>
  <c r="M498" i="3"/>
  <c r="AS498" i="3"/>
  <c r="I498" i="3"/>
  <c r="AV498" i="3"/>
  <c r="AA498" i="3"/>
  <c r="Z498" i="3"/>
  <c r="J416" i="3"/>
  <c r="AH416" i="3"/>
  <c r="N434" i="3"/>
  <c r="BN428" i="3"/>
  <c r="H428" i="3"/>
  <c r="N428" i="3"/>
  <c r="A472" i="3"/>
  <c r="AA472" i="3"/>
  <c r="L472" i="3"/>
  <c r="BN530" i="3"/>
  <c r="I434" i="3"/>
  <c r="Q428" i="3"/>
  <c r="R472" i="3"/>
  <c r="AL428" i="3"/>
  <c r="G472" i="3"/>
  <c r="AW509" i="3"/>
  <c r="AM434" i="3"/>
  <c r="AI434" i="3"/>
  <c r="T434" i="3"/>
  <c r="BT428" i="3"/>
  <c r="W428" i="3"/>
  <c r="AH472" i="3"/>
  <c r="AM472" i="3"/>
  <c r="AW472" i="3"/>
  <c r="D530" i="3"/>
  <c r="L530" i="3"/>
  <c r="BS434" i="3"/>
  <c r="AO428" i="3"/>
  <c r="BK472" i="3"/>
  <c r="BN472" i="3"/>
  <c r="W434" i="3"/>
  <c r="BB434" i="3"/>
  <c r="AB472" i="3"/>
  <c r="F472" i="3"/>
  <c r="AQ472" i="3"/>
  <c r="AA429" i="3"/>
  <c r="BB502" i="3"/>
  <c r="EU505" i="1"/>
  <c r="ET445" i="1"/>
  <c r="ES456" i="1"/>
  <c r="AP506" i="3"/>
  <c r="AQ498" i="3"/>
  <c r="AY498" i="3"/>
  <c r="BL498" i="3"/>
  <c r="BO498" i="3"/>
  <c r="AD429" i="3"/>
  <c r="X429" i="3"/>
  <c r="BH429" i="3"/>
  <c r="BJ429" i="3"/>
  <c r="BF416" i="3"/>
  <c r="AJ428" i="3"/>
  <c r="AD428" i="3"/>
  <c r="X434" i="3"/>
  <c r="C434" i="3"/>
  <c r="Z434" i="3"/>
  <c r="BH428" i="3"/>
  <c r="E428" i="3"/>
  <c r="BH472" i="3"/>
  <c r="M472" i="3"/>
  <c r="AG472" i="3"/>
  <c r="X531" i="3"/>
  <c r="AH530" i="3"/>
  <c r="AR434" i="3"/>
  <c r="AR428" i="3"/>
  <c r="B428" i="3"/>
  <c r="AX428" i="3"/>
  <c r="U472" i="3"/>
  <c r="BB429" i="3"/>
  <c r="AP434" i="3"/>
  <c r="BG434" i="3"/>
  <c r="BB428" i="3"/>
  <c r="C428" i="3"/>
  <c r="BD428" i="3"/>
  <c r="AV472" i="3"/>
  <c r="I472" i="3"/>
  <c r="BR472" i="3"/>
  <c r="H434" i="3"/>
  <c r="AE472" i="3"/>
  <c r="AP472" i="3"/>
  <c r="BJ434" i="3"/>
  <c r="K434" i="3"/>
  <c r="BE472" i="3"/>
  <c r="EQ517" i="1"/>
  <c r="AF434" i="3"/>
  <c r="BT434" i="3"/>
  <c r="AO434" i="3"/>
  <c r="AV434" i="3"/>
  <c r="BQ434" i="3"/>
  <c r="E434" i="3"/>
  <c r="AL434" i="3"/>
  <c r="AC429" i="3"/>
  <c r="AF429" i="3"/>
  <c r="Q429" i="3"/>
  <c r="AI429" i="3"/>
  <c r="BT429" i="3"/>
  <c r="AM429" i="3"/>
  <c r="BD429" i="3"/>
  <c r="BP429" i="3"/>
  <c r="C429" i="3"/>
  <c r="AX429" i="3"/>
  <c r="BS429" i="3"/>
  <c r="R429" i="3"/>
  <c r="AV429" i="3"/>
  <c r="BG429" i="3"/>
  <c r="AU429" i="3"/>
  <c r="L429" i="3"/>
  <c r="H429" i="3"/>
  <c r="BM429" i="3"/>
  <c r="EQ470" i="1"/>
  <c r="L428" i="3"/>
  <c r="AI428" i="3"/>
  <c r="BA428" i="3"/>
  <c r="BE428" i="3"/>
  <c r="AM428" i="3"/>
  <c r="Z428" i="3"/>
  <c r="BS428" i="3"/>
  <c r="EU446" i="1"/>
  <c r="EP446" i="1"/>
  <c r="H502" i="3"/>
  <c r="AO502" i="3"/>
  <c r="AU502" i="3"/>
  <c r="AC502" i="3"/>
  <c r="E502" i="3"/>
  <c r="AL502" i="3"/>
  <c r="N502" i="3"/>
  <c r="K502" i="3"/>
  <c r="Q502" i="3"/>
  <c r="AF502" i="3"/>
  <c r="Z502" i="3"/>
  <c r="AS502" i="3"/>
  <c r="AX502" i="3"/>
  <c r="AI502" i="3"/>
  <c r="BK502" i="3"/>
  <c r="AJ429" i="3"/>
  <c r="EO531" i="1"/>
  <c r="N446" i="3"/>
  <c r="B446" i="3"/>
  <c r="H446" i="3"/>
  <c r="K446" i="3"/>
  <c r="Q446" i="3"/>
  <c r="AL446" i="3"/>
  <c r="E446" i="3"/>
  <c r="AF446" i="3"/>
  <c r="T446" i="3"/>
  <c r="AR446" i="3"/>
  <c r="BM446" i="3"/>
  <c r="AX446" i="3"/>
  <c r="AJ468" i="3"/>
  <c r="AW468" i="3"/>
  <c r="Y468" i="3"/>
  <c r="G468" i="3"/>
  <c r="BC468" i="3"/>
  <c r="AB468" i="3"/>
  <c r="AA468" i="3"/>
  <c r="AM468" i="3"/>
  <c r="AT468" i="3"/>
  <c r="AH468" i="3"/>
  <c r="AQ468" i="3"/>
  <c r="BI468" i="3"/>
  <c r="I428" i="3"/>
  <c r="EQ390" i="1"/>
  <c r="EO390" i="1"/>
  <c r="ER390" i="1"/>
  <c r="BA530" i="3"/>
  <c r="BJ530" i="3"/>
  <c r="E530" i="3"/>
  <c r="BD530" i="3"/>
  <c r="AR530" i="3"/>
  <c r="B530" i="3"/>
  <c r="EV498" i="1"/>
  <c r="ER505" i="1"/>
  <c r="J386" i="3"/>
  <c r="AN386" i="3"/>
  <c r="BF386" i="3"/>
  <c r="AE386" i="3"/>
  <c r="AV386" i="3"/>
  <c r="AH386" i="3"/>
  <c r="G386" i="3"/>
  <c r="BH386" i="3"/>
  <c r="BH506" i="3"/>
  <c r="BI447" i="3"/>
  <c r="BT539" i="3"/>
  <c r="L482" i="3"/>
  <c r="T458" i="3"/>
  <c r="AA542" i="3"/>
  <c r="I542" i="3"/>
  <c r="A479" i="3"/>
  <c r="BR479" i="3"/>
  <c r="EP423" i="1"/>
  <c r="ET474" i="1"/>
  <c r="ES549" i="1"/>
  <c r="EP485" i="1"/>
  <c r="ER419" i="1"/>
  <c r="EU407" i="1"/>
  <c r="AZ543" i="3"/>
  <c r="EU447" i="1"/>
  <c r="BD399" i="3"/>
  <c r="H499" i="3"/>
  <c r="AK543" i="3"/>
  <c r="AD515" i="3"/>
  <c r="EV415" i="1"/>
  <c r="ER415" i="1"/>
  <c r="EP415" i="1"/>
  <c r="B515" i="3"/>
  <c r="AF515" i="3"/>
  <c r="B474" i="3"/>
  <c r="EQ389" i="1"/>
  <c r="EU521" i="1"/>
  <c r="EO521" i="1"/>
  <c r="AE470" i="3"/>
  <c r="AQ470" i="3"/>
  <c r="AA531" i="3"/>
  <c r="S531" i="3"/>
  <c r="V531" i="3"/>
  <c r="J531" i="3"/>
  <c r="AZ531" i="3"/>
  <c r="BR531" i="3"/>
  <c r="BK531" i="3"/>
  <c r="AQ531" i="3"/>
  <c r="AJ531" i="3"/>
  <c r="AV531" i="3"/>
  <c r="BL531" i="3"/>
  <c r="AH531" i="3"/>
  <c r="AG531" i="3"/>
  <c r="P531" i="3"/>
  <c r="M531" i="3"/>
  <c r="BC531" i="3"/>
  <c r="AK531" i="3"/>
  <c r="L531" i="3"/>
  <c r="AN531" i="3"/>
  <c r="Y531" i="3"/>
  <c r="G531" i="3"/>
  <c r="I531" i="3"/>
  <c r="F531" i="3"/>
  <c r="BO531" i="3"/>
  <c r="AB531" i="3"/>
  <c r="AE531" i="3"/>
  <c r="D531" i="3"/>
  <c r="AT531" i="3"/>
  <c r="C531" i="3"/>
  <c r="A531" i="3"/>
  <c r="BI531" i="3"/>
  <c r="AW531" i="3"/>
  <c r="BF531" i="3"/>
  <c r="P416" i="3"/>
  <c r="X416" i="3"/>
  <c r="AZ416" i="3"/>
  <c r="BB416" i="3"/>
  <c r="AQ416" i="3"/>
  <c r="BI416" i="3"/>
  <c r="BO416" i="3"/>
  <c r="S416" i="3"/>
  <c r="I416" i="3"/>
  <c r="BR416" i="3"/>
  <c r="G416" i="3"/>
  <c r="Y416" i="3"/>
  <c r="AE416" i="3"/>
  <c r="AB416" i="3"/>
  <c r="AK416" i="3"/>
  <c r="BL416" i="3"/>
  <c r="BT416" i="3"/>
  <c r="AT416" i="3"/>
  <c r="AJ416" i="3"/>
  <c r="BC416" i="3"/>
  <c r="U416" i="3"/>
  <c r="AP416" i="3"/>
  <c r="M416" i="3"/>
  <c r="A416" i="3"/>
  <c r="AW416" i="3"/>
  <c r="AS416" i="3"/>
  <c r="D416" i="3"/>
  <c r="F502" i="3"/>
  <c r="AS429" i="3"/>
  <c r="BT502" i="3"/>
  <c r="R428" i="3"/>
  <c r="BN502" i="3"/>
  <c r="BQ502" i="3"/>
  <c r="BE390" i="3"/>
  <c r="BG390" i="3"/>
  <c r="B390" i="3"/>
  <c r="AC390" i="3"/>
  <c r="BA390" i="3"/>
  <c r="BP390" i="3"/>
  <c r="N390" i="3"/>
  <c r="AI390" i="3"/>
  <c r="H390" i="3"/>
  <c r="BD390" i="3"/>
  <c r="BS390" i="3"/>
  <c r="Q390" i="3"/>
  <c r="E390" i="3"/>
  <c r="P390" i="3"/>
  <c r="AM390" i="3"/>
  <c r="D390" i="3"/>
  <c r="AH390" i="3"/>
  <c r="EQ505" i="1"/>
  <c r="EP505" i="1"/>
  <c r="U502" i="3"/>
  <c r="BN506" i="3"/>
  <c r="U447" i="3"/>
  <c r="S447" i="3"/>
  <c r="AN447" i="3"/>
  <c r="P447" i="3"/>
  <c r="X482" i="3"/>
  <c r="BI426" i="3"/>
  <c r="W482" i="3"/>
  <c r="AS506" i="3"/>
  <c r="BQ447" i="3"/>
  <c r="J539" i="3"/>
  <c r="AQ478" i="3"/>
  <c r="E499" i="3"/>
  <c r="BA499" i="3"/>
  <c r="BL447" i="3"/>
  <c r="F447" i="3"/>
  <c r="AJ447" i="3"/>
  <c r="O447" i="3"/>
  <c r="AK447" i="3"/>
  <c r="K499" i="3"/>
  <c r="C482" i="3"/>
  <c r="AP499" i="3"/>
  <c r="U542" i="3"/>
  <c r="AJ542" i="3"/>
  <c r="AG542" i="3"/>
  <c r="S479" i="3"/>
  <c r="AT479" i="3"/>
  <c r="EQ495" i="1"/>
  <c r="EP495" i="1"/>
  <c r="ET534" i="1"/>
  <c r="ES534" i="1"/>
  <c r="AA482" i="3"/>
  <c r="AU399" i="3"/>
  <c r="AC499" i="3"/>
  <c r="BT482" i="3"/>
  <c r="ES443" i="1"/>
  <c r="AS499" i="3"/>
  <c r="ER452" i="1"/>
  <c r="ET510" i="1"/>
  <c r="Q496" i="3"/>
  <c r="BA515" i="3"/>
  <c r="BS515" i="3"/>
  <c r="EV398" i="1"/>
  <c r="AM473" i="3"/>
  <c r="EP531" i="1"/>
  <c r="F530" i="3"/>
  <c r="BF530" i="3"/>
  <c r="AQ530" i="3"/>
  <c r="Y530" i="3"/>
  <c r="AZ530" i="3"/>
  <c r="U530" i="3"/>
  <c r="G530" i="3"/>
  <c r="AE530" i="3"/>
  <c r="BE530" i="3"/>
  <c r="AN530" i="3"/>
  <c r="AD530" i="3"/>
  <c r="S530" i="3"/>
  <c r="C530" i="3"/>
  <c r="M509" i="3"/>
  <c r="D509" i="3"/>
  <c r="AP509" i="3"/>
  <c r="BR509" i="3"/>
  <c r="AE509" i="3"/>
  <c r="AZ509" i="3"/>
  <c r="Y509" i="3"/>
  <c r="BF509" i="3"/>
  <c r="C509" i="3"/>
  <c r="O509" i="3"/>
  <c r="T509" i="3"/>
  <c r="Q509" i="3"/>
  <c r="AI509" i="3"/>
  <c r="BS509" i="3"/>
  <c r="AF509" i="3"/>
  <c r="AR509" i="3"/>
  <c r="B509" i="3"/>
  <c r="E509" i="3"/>
  <c r="H509" i="3"/>
  <c r="Z509" i="3"/>
  <c r="EU504" i="1"/>
  <c r="EO504" i="1"/>
  <c r="BD445" i="3"/>
  <c r="AL445" i="3"/>
  <c r="AB403" i="3"/>
  <c r="G447" i="3"/>
  <c r="AO499" i="3"/>
  <c r="BP499" i="3"/>
  <c r="M447" i="3"/>
  <c r="Y447" i="3"/>
  <c r="AQ447" i="3"/>
  <c r="BB447" i="3"/>
  <c r="BO447" i="3"/>
  <c r="AO496" i="3"/>
  <c r="AQ479" i="3"/>
  <c r="AJ549" i="3"/>
  <c r="L499" i="3"/>
  <c r="Q482" i="3"/>
  <c r="AZ479" i="3"/>
  <c r="BI542" i="3"/>
  <c r="G549" i="3"/>
  <c r="BN482" i="3"/>
  <c r="BQ499" i="3"/>
  <c r="W407" i="3"/>
  <c r="AY446" i="3"/>
  <c r="F446" i="3"/>
  <c r="X549" i="3"/>
  <c r="BE542" i="3"/>
  <c r="AN542" i="3"/>
  <c r="D506" i="3"/>
  <c r="J506" i="3"/>
  <c r="Y479" i="3"/>
  <c r="J479" i="3"/>
  <c r="AB479" i="3"/>
  <c r="ET414" i="1"/>
  <c r="ET418" i="1"/>
  <c r="EV524" i="1"/>
  <c r="EP424" i="1"/>
  <c r="EQ485" i="1"/>
  <c r="ER485" i="1"/>
  <c r="ET419" i="1"/>
  <c r="ER547" i="1"/>
  <c r="EQ407" i="1"/>
  <c r="M543" i="3"/>
  <c r="Q399" i="3"/>
  <c r="ET482" i="1"/>
  <c r="O515" i="3"/>
  <c r="I499" i="3"/>
  <c r="EU439" i="1"/>
  <c r="EU525" i="1"/>
  <c r="EP427" i="1"/>
  <c r="W515" i="3"/>
  <c r="AR474" i="3"/>
  <c r="X404" i="3"/>
  <c r="EO479" i="1"/>
  <c r="I470" i="3"/>
  <c r="AL470" i="3"/>
  <c r="AC470" i="3"/>
  <c r="BA470" i="3"/>
  <c r="BG470" i="3"/>
  <c r="BP470" i="3"/>
  <c r="W470" i="3"/>
  <c r="N470" i="3"/>
  <c r="AF470" i="3"/>
  <c r="AI470" i="3"/>
  <c r="AU470" i="3"/>
  <c r="AX470" i="3"/>
  <c r="AO470" i="3"/>
  <c r="AU397" i="3"/>
  <c r="Q397" i="3"/>
  <c r="AG397" i="3"/>
  <c r="BS397" i="3"/>
  <c r="AC397" i="3"/>
  <c r="AA397" i="3"/>
  <c r="L397" i="3"/>
  <c r="AR397" i="3"/>
  <c r="AX397" i="3"/>
  <c r="AO397" i="3"/>
  <c r="AI397" i="3"/>
  <c r="BA397" i="3"/>
  <c r="K468" i="3"/>
  <c r="B468" i="3"/>
  <c r="BA468" i="3"/>
  <c r="AI468" i="3"/>
  <c r="T468" i="3"/>
  <c r="BJ468" i="3"/>
  <c r="AH481" i="3"/>
  <c r="BB481" i="3"/>
  <c r="AK481" i="3"/>
  <c r="BO481" i="3"/>
  <c r="BR481" i="3"/>
  <c r="BC481" i="3"/>
  <c r="AB481" i="3"/>
  <c r="AZ481" i="3"/>
  <c r="V481" i="3"/>
  <c r="AW481" i="3"/>
  <c r="BL481" i="3"/>
  <c r="BI481" i="3"/>
  <c r="AT481" i="3"/>
  <c r="Y481" i="3"/>
  <c r="G481" i="3"/>
  <c r="S481" i="3"/>
  <c r="AQ481" i="3"/>
  <c r="A481" i="3"/>
  <c r="J481" i="3"/>
  <c r="AN481" i="3"/>
  <c r="BF481" i="3"/>
  <c r="M481" i="3"/>
  <c r="AE481" i="3"/>
  <c r="X481" i="3"/>
  <c r="D481" i="3"/>
  <c r="P481" i="3"/>
  <c r="AN445" i="3"/>
  <c r="AK445" i="3"/>
  <c r="AB445" i="3"/>
  <c r="G445" i="3"/>
  <c r="BR445" i="3"/>
  <c r="AT445" i="3"/>
  <c r="AZ445" i="3"/>
  <c r="S445" i="3"/>
  <c r="AV445" i="3"/>
  <c r="BC445" i="3"/>
  <c r="D445" i="3"/>
  <c r="AE445" i="3"/>
  <c r="BL445" i="3"/>
  <c r="AE498" i="3"/>
  <c r="BQ498" i="3"/>
  <c r="AD498" i="3"/>
  <c r="F498" i="3"/>
  <c r="AO498" i="3"/>
  <c r="B498" i="3"/>
  <c r="AL498" i="3"/>
  <c r="AR498" i="3"/>
  <c r="BP498" i="3"/>
  <c r="Q498" i="3"/>
  <c r="AX498" i="3"/>
  <c r="K498" i="3"/>
  <c r="BA498" i="3"/>
  <c r="E498" i="3"/>
  <c r="BJ498" i="3"/>
  <c r="AU498" i="3"/>
  <c r="H498" i="3"/>
  <c r="AI498" i="3"/>
  <c r="W498" i="3"/>
  <c r="BS498" i="3"/>
  <c r="N498" i="3"/>
  <c r="BD498" i="3"/>
  <c r="AF498" i="3"/>
  <c r="AU505" i="3"/>
  <c r="W505" i="3"/>
  <c r="AX505" i="3"/>
  <c r="AL505" i="3"/>
  <c r="BA505" i="3"/>
  <c r="AI505" i="3"/>
  <c r="Z505" i="3"/>
  <c r="H505" i="3"/>
  <c r="AC505" i="3"/>
  <c r="K505" i="3"/>
  <c r="BG505" i="3"/>
  <c r="BJ505" i="3"/>
  <c r="AJ504" i="3"/>
  <c r="D504" i="3"/>
  <c r="AV504" i="3"/>
  <c r="A504" i="3"/>
  <c r="AE504" i="3"/>
  <c r="S504" i="3"/>
  <c r="BF504" i="3"/>
  <c r="BE504" i="3"/>
  <c r="AT504" i="3"/>
  <c r="J504" i="3"/>
  <c r="BO504" i="3"/>
  <c r="BR504" i="3"/>
  <c r="V504" i="3"/>
  <c r="AW504" i="3"/>
  <c r="AZ504" i="3"/>
  <c r="R504" i="3"/>
  <c r="AK504" i="3"/>
  <c r="AH504" i="3"/>
  <c r="BL504" i="3"/>
  <c r="AA504" i="3"/>
  <c r="AQ504" i="3"/>
  <c r="G504" i="3"/>
  <c r="BH504" i="3"/>
  <c r="F504" i="3"/>
  <c r="L504" i="3"/>
  <c r="AN504" i="3"/>
  <c r="AY504" i="3"/>
  <c r="M504" i="3"/>
  <c r="P504" i="3"/>
  <c r="BB504" i="3"/>
  <c r="BC504" i="3"/>
  <c r="Y504" i="3"/>
  <c r="BI504" i="3"/>
  <c r="AB504" i="3"/>
  <c r="ER455" i="1"/>
  <c r="BG493" i="3"/>
  <c r="K493" i="3"/>
  <c r="AP502" i="3"/>
  <c r="EQ256" i="1"/>
  <c r="DG253" i="1"/>
  <c r="EV365" i="1"/>
  <c r="EV245" i="1"/>
  <c r="ET373" i="1"/>
  <c r="DW380" i="1"/>
  <c r="DU380" i="1"/>
  <c r="DV380" i="1"/>
  <c r="EF380" i="1"/>
  <c r="DS380" i="1"/>
  <c r="EE380" i="1"/>
  <c r="DR380" i="1"/>
  <c r="DO380" i="1"/>
  <c r="DN380" i="1"/>
  <c r="DT380" i="1"/>
  <c r="DI357" i="1"/>
  <c r="DB357" i="1"/>
  <c r="EL357" i="1"/>
  <c r="EA330" i="1"/>
  <c r="EP316" i="1"/>
  <c r="DH316" i="1"/>
  <c r="DK316" i="1"/>
  <c r="EG316" i="1"/>
  <c r="ED316" i="1"/>
  <c r="DX316" i="1"/>
  <c r="DD316" i="1"/>
  <c r="DL316" i="1" s="1"/>
  <c r="DA316" i="1"/>
  <c r="EK316" i="1" s="1"/>
  <c r="DY316" i="1"/>
  <c r="DG344" i="1"/>
  <c r="ET335" i="1"/>
  <c r="ER335" i="1"/>
  <c r="EP261" i="1"/>
  <c r="EA354" i="1"/>
  <c r="DU354" i="1"/>
  <c r="EB331" i="1"/>
  <c r="DV376" i="1"/>
  <c r="DU376" i="1"/>
  <c r="DN376" i="1"/>
  <c r="DR376" i="1"/>
  <c r="EE376" i="1"/>
  <c r="DT376" i="1"/>
  <c r="DO376" i="1"/>
  <c r="EF376" i="1"/>
  <c r="DS376" i="1"/>
  <c r="DW376" i="1"/>
  <c r="DI249" i="1"/>
  <c r="EL249" i="1"/>
  <c r="DB249" i="1"/>
  <c r="DI317" i="1"/>
  <c r="DB317" i="1"/>
  <c r="EL317" i="1"/>
  <c r="ES317" i="1"/>
  <c r="EB358" i="1"/>
  <c r="EP318" i="1"/>
  <c r="ES275" i="1"/>
  <c r="DZ307" i="1"/>
  <c r="EQ332" i="1"/>
  <c r="DB329" i="1"/>
  <c r="EL329" i="1"/>
  <c r="DI329" i="1"/>
  <c r="EA293" i="1"/>
  <c r="ES328" i="1"/>
  <c r="EV292" i="1"/>
  <c r="EA320" i="1"/>
  <c r="EV362" i="1"/>
  <c r="EB364" i="1"/>
  <c r="DZ273" i="1"/>
  <c r="EV351" i="1"/>
  <c r="DE285" i="1"/>
  <c r="DM285" i="1" s="1"/>
  <c r="EC285" i="1"/>
  <c r="EH285" i="1"/>
  <c r="DZ367" i="1"/>
  <c r="EV375" i="1"/>
  <c r="EV263" i="1"/>
  <c r="EP360" i="1"/>
  <c r="EU360" i="1"/>
  <c r="EA325" i="1"/>
  <c r="EE258" i="1"/>
  <c r="DT258" i="1"/>
  <c r="DS258" i="1"/>
  <c r="EF258" i="1"/>
  <c r="DU258" i="1"/>
  <c r="DO258" i="1"/>
  <c r="DR258" i="1"/>
  <c r="DW258" i="1"/>
  <c r="DV258" i="1"/>
  <c r="DN258" i="1"/>
  <c r="EO275" i="1"/>
  <c r="EH295" i="1"/>
  <c r="EC295" i="1"/>
  <c r="DE295" i="1"/>
  <c r="DM295" i="1" s="1"/>
  <c r="DG332" i="1"/>
  <c r="AE254" i="3"/>
  <c r="AB254" i="3"/>
  <c r="AT254" i="3"/>
  <c r="AK254" i="3"/>
  <c r="AY254" i="3"/>
  <c r="A254" i="3"/>
  <c r="AX309" i="3"/>
  <c r="AO309" i="3"/>
  <c r="AC309" i="3"/>
  <c r="AF309" i="3"/>
  <c r="E309" i="3"/>
  <c r="BP309" i="3"/>
  <c r="EB267" i="1"/>
  <c r="DW371" i="1"/>
  <c r="DS371" i="1"/>
  <c r="DT371" i="1"/>
  <c r="EE371" i="1"/>
  <c r="DU371" i="1"/>
  <c r="DN371" i="1"/>
  <c r="DO371" i="1"/>
  <c r="DR371" i="1"/>
  <c r="EF371" i="1"/>
  <c r="DV371" i="1"/>
  <c r="EB374" i="1"/>
  <c r="EA323" i="1"/>
  <c r="EB381" i="1"/>
  <c r="EA256" i="1"/>
  <c r="ED353" i="1"/>
  <c r="DK353" i="1"/>
  <c r="DH353" i="1"/>
  <c r="DD353" i="1"/>
  <c r="DL353" i="1" s="1"/>
  <c r="DA353" i="1"/>
  <c r="EK353" i="1" s="1"/>
  <c r="DX353" i="1"/>
  <c r="DY353" i="1"/>
  <c r="EG353" i="1"/>
  <c r="DB316" i="1"/>
  <c r="EL316" i="1"/>
  <c r="DI316" i="1"/>
  <c r="DG296" i="1"/>
  <c r="EC335" i="1"/>
  <c r="DE335" i="1"/>
  <c r="DM335" i="1" s="1"/>
  <c r="EH335" i="1"/>
  <c r="DZ278" i="1"/>
  <c r="EA261" i="1"/>
  <c r="DZ317" i="1"/>
  <c r="DR358" i="1"/>
  <c r="DS358" i="1"/>
  <c r="DT358" i="1"/>
  <c r="DU358" i="1"/>
  <c r="DW358" i="1"/>
  <c r="DN358" i="1"/>
  <c r="EF358" i="1"/>
  <c r="DO358" i="1"/>
  <c r="DV358" i="1"/>
  <c r="EE358" i="1"/>
  <c r="EQ310" i="1"/>
  <c r="EQ378" i="1"/>
  <c r="EV301" i="1"/>
  <c r="EB244" i="1"/>
  <c r="DZ328" i="1"/>
  <c r="ET288" i="1"/>
  <c r="AE291" i="3"/>
  <c r="M291" i="3"/>
  <c r="V291" i="3"/>
  <c r="AZ291" i="3"/>
  <c r="BI291" i="3"/>
  <c r="D291" i="3"/>
  <c r="AW291" i="3"/>
  <c r="AY291" i="3"/>
  <c r="BL291" i="3"/>
  <c r="AB291" i="3"/>
  <c r="BO291" i="3"/>
  <c r="AK291" i="3"/>
  <c r="AT291" i="3"/>
  <c r="Y291" i="3"/>
  <c r="AQ291" i="3"/>
  <c r="A291" i="3"/>
  <c r="G68" i="3"/>
  <c r="BH68" i="3"/>
  <c r="AT68" i="3"/>
  <c r="AH68" i="3"/>
  <c r="M68" i="3"/>
  <c r="BF68" i="3"/>
  <c r="P68" i="3"/>
  <c r="D68" i="3"/>
  <c r="S68" i="3"/>
  <c r="BQ68" i="3"/>
  <c r="AK68" i="3"/>
  <c r="BI68" i="3"/>
  <c r="AS68" i="3"/>
  <c r="BC68" i="3"/>
  <c r="BL68" i="3"/>
  <c r="AB68" i="3"/>
  <c r="AE68" i="3"/>
  <c r="V68" i="3"/>
  <c r="Y68" i="3"/>
  <c r="J68" i="3"/>
  <c r="O68" i="3"/>
  <c r="BR68" i="3"/>
  <c r="AA68" i="3"/>
  <c r="BT68" i="3"/>
  <c r="BO68" i="3"/>
  <c r="AW68" i="3"/>
  <c r="A68" i="3"/>
  <c r="AQ68" i="3"/>
  <c r="AN68" i="3"/>
  <c r="AZ68" i="3"/>
  <c r="DG256" i="1"/>
  <c r="EP277" i="1"/>
  <c r="EQ365" i="1"/>
  <c r="EB365" i="1"/>
  <c r="DH245" i="1"/>
  <c r="DK245" i="1"/>
  <c r="DX245" i="1"/>
  <c r="ED245" i="1"/>
  <c r="DD245" i="1"/>
  <c r="DL245" i="1" s="1"/>
  <c r="DA245" i="1"/>
  <c r="EK245" i="1" s="1"/>
  <c r="DY245" i="1"/>
  <c r="EG245" i="1"/>
  <c r="DB380" i="1"/>
  <c r="EL380" i="1"/>
  <c r="DI380" i="1"/>
  <c r="EB380" i="1"/>
  <c r="DS330" i="1"/>
  <c r="DI330" i="1"/>
  <c r="EL330" i="1"/>
  <c r="DB330" i="1"/>
  <c r="EA344" i="1"/>
  <c r="EA290" i="1"/>
  <c r="EG354" i="1"/>
  <c r="DY354" i="1"/>
  <c r="DK354" i="1"/>
  <c r="DD354" i="1"/>
  <c r="DL354" i="1" s="1"/>
  <c r="ED354" i="1"/>
  <c r="DH354" i="1"/>
  <c r="DA354" i="1"/>
  <c r="EK354" i="1" s="1"/>
  <c r="DX354" i="1"/>
  <c r="DO354" i="1"/>
  <c r="EE354" i="1"/>
  <c r="EQ248" i="1"/>
  <c r="DH313" i="1"/>
  <c r="DX313" i="1"/>
  <c r="ED313" i="1"/>
  <c r="EG313" i="1"/>
  <c r="DD313" i="1"/>
  <c r="DL313" i="1" s="1"/>
  <c r="DK313" i="1"/>
  <c r="DA313" i="1"/>
  <c r="EK313" i="1" s="1"/>
  <c r="DY313" i="1"/>
  <c r="EP331" i="1"/>
  <c r="EQ249" i="1"/>
  <c r="DG317" i="1"/>
  <c r="ES322" i="1"/>
  <c r="DZ350" i="1"/>
  <c r="DA332" i="1"/>
  <c r="EK332" i="1" s="1"/>
  <c r="DD332" i="1"/>
  <c r="DL332" i="1" s="1"/>
  <c r="ED332" i="1"/>
  <c r="DX332" i="1"/>
  <c r="DH332" i="1"/>
  <c r="DY332" i="1"/>
  <c r="EG332" i="1"/>
  <c r="DK332" i="1"/>
  <c r="ER314" i="1"/>
  <c r="EQ288" i="1"/>
  <c r="DB324" i="1"/>
  <c r="EL324" i="1"/>
  <c r="DI324" i="1"/>
  <c r="EA276" i="1"/>
  <c r="EB366" i="1"/>
  <c r="EB359" i="1"/>
  <c r="ES251" i="1"/>
  <c r="ET313" i="1"/>
  <c r="BS313" i="3"/>
  <c r="DE263" i="1"/>
  <c r="DC263" i="1" s="1"/>
  <c r="EH263" i="1"/>
  <c r="EC263" i="1"/>
  <c r="DK263" i="1"/>
  <c r="DX263" i="1"/>
  <c r="EF263" i="1"/>
  <c r="DY263" i="1"/>
  <c r="DN263" i="1"/>
  <c r="DA263" i="1"/>
  <c r="EK263" i="1" s="1"/>
  <c r="DH263" i="1"/>
  <c r="EA286" i="1"/>
  <c r="EA266" i="1"/>
  <c r="DV336" i="1"/>
  <c r="DW336" i="1"/>
  <c r="EF336" i="1"/>
  <c r="EE336" i="1"/>
  <c r="DT336" i="1"/>
  <c r="DN336" i="1"/>
  <c r="DS336" i="1"/>
  <c r="DO336" i="1"/>
  <c r="DU336" i="1"/>
  <c r="DR336" i="1"/>
  <c r="EB328" i="1"/>
  <c r="ES255" i="1"/>
  <c r="EF272" i="1"/>
  <c r="DS272" i="1"/>
  <c r="DO272" i="1"/>
  <c r="DV272" i="1"/>
  <c r="EE272" i="1"/>
  <c r="DT272" i="1"/>
  <c r="DN272" i="1"/>
  <c r="DU272" i="1"/>
  <c r="DR272" i="1"/>
  <c r="DW272" i="1"/>
  <c r="ED345" i="1"/>
  <c r="DA345" i="1"/>
  <c r="EK345" i="1" s="1"/>
  <c r="DK345" i="1"/>
  <c r="DY345" i="1"/>
  <c r="EG345" i="1"/>
  <c r="DX345" i="1"/>
  <c r="DH345" i="1"/>
  <c r="DD345" i="1"/>
  <c r="DL345" i="1" s="1"/>
  <c r="DG267" i="1"/>
  <c r="EL346" i="1"/>
  <c r="DB346" i="1"/>
  <c r="DI346" i="1"/>
  <c r="EO307" i="1"/>
  <c r="DG312" i="1"/>
  <c r="ED361" i="1"/>
  <c r="DX361" i="1"/>
  <c r="DD361" i="1"/>
  <c r="DL361" i="1" s="1"/>
  <c r="DK361" i="1"/>
  <c r="DH361" i="1"/>
  <c r="EG361" i="1"/>
  <c r="DY361" i="1"/>
  <c r="DA361" i="1"/>
  <c r="EK361" i="1" s="1"/>
  <c r="EG372" i="1"/>
  <c r="DX372" i="1"/>
  <c r="DA372" i="1"/>
  <c r="EK372" i="1" s="1"/>
  <c r="DH372" i="1"/>
  <c r="DY372" i="1"/>
  <c r="DK372" i="1"/>
  <c r="ED372" i="1"/>
  <c r="DD372" i="1"/>
  <c r="DL372" i="1" s="1"/>
  <c r="DS280" i="1"/>
  <c r="DO280" i="1"/>
  <c r="DU280" i="1"/>
  <c r="DV280" i="1"/>
  <c r="DN280" i="1"/>
  <c r="DT280" i="1"/>
  <c r="DW280" i="1"/>
  <c r="EE280" i="1"/>
  <c r="EF280" i="1"/>
  <c r="DR280" i="1"/>
  <c r="EH247" i="1"/>
  <c r="EC247" i="1"/>
  <c r="DE247" i="1"/>
  <c r="DM247" i="1" s="1"/>
  <c r="BA381" i="3"/>
  <c r="T381" i="3"/>
  <c r="BM381" i="3"/>
  <c r="AC381" i="3"/>
  <c r="BJ381" i="3"/>
  <c r="Q381" i="3"/>
  <c r="E381" i="3"/>
  <c r="K381" i="3"/>
  <c r="AR381" i="3"/>
  <c r="AL381" i="3"/>
  <c r="AU381" i="3"/>
  <c r="BP381" i="3"/>
  <c r="N381" i="3"/>
  <c r="BS381" i="3"/>
  <c r="B381" i="3"/>
  <c r="AO381" i="3"/>
  <c r="AI381" i="3"/>
  <c r="BD381" i="3"/>
  <c r="EE306" i="1"/>
  <c r="DT306" i="1"/>
  <c r="DW306" i="1"/>
  <c r="DN306" i="1"/>
  <c r="DS306" i="1"/>
  <c r="DU306" i="1"/>
  <c r="DV306" i="1"/>
  <c r="DR306" i="1"/>
  <c r="EF306" i="1"/>
  <c r="DO306" i="1"/>
  <c r="DZ365" i="1"/>
  <c r="EC380" i="1"/>
  <c r="EH380" i="1"/>
  <c r="DE380" i="1"/>
  <c r="DM380" i="1" s="1"/>
  <c r="DZ358" i="1"/>
  <c r="EB270" i="1"/>
  <c r="EQ295" i="1"/>
  <c r="DX347" i="1"/>
  <c r="DH347" i="1"/>
  <c r="DA347" i="1"/>
  <c r="EK347" i="1" s="1"/>
  <c r="ED347" i="1"/>
  <c r="DD347" i="1"/>
  <c r="DL347" i="1" s="1"/>
  <c r="EG347" i="1"/>
  <c r="DK347" i="1"/>
  <c r="DY347" i="1"/>
  <c r="DZ270" i="1"/>
  <c r="EA338" i="1"/>
  <c r="ER379" i="1"/>
  <c r="EB311" i="1"/>
  <c r="EF260" i="1"/>
  <c r="DU260" i="1"/>
  <c r="DR260" i="1"/>
  <c r="DN260" i="1"/>
  <c r="EE260" i="1"/>
  <c r="DW260" i="1"/>
  <c r="DT260" i="1"/>
  <c r="DO260" i="1"/>
  <c r="DV260" i="1"/>
  <c r="DS260" i="1"/>
  <c r="DG367" i="1"/>
  <c r="EA248" i="1"/>
  <c r="DA340" i="1"/>
  <c r="EK340" i="1" s="1"/>
  <c r="DD340" i="1"/>
  <c r="DL340" i="1" s="1"/>
  <c r="EG340" i="1"/>
  <c r="DY340" i="1"/>
  <c r="DH340" i="1"/>
  <c r="ED340" i="1"/>
  <c r="DX340" i="1"/>
  <c r="DK340" i="1"/>
  <c r="I310" i="3"/>
  <c r="BT310" i="3"/>
  <c r="L310" i="3"/>
  <c r="BB310" i="3"/>
  <c r="R310" i="3"/>
  <c r="O310" i="3"/>
  <c r="U310" i="3"/>
  <c r="DS276" i="1"/>
  <c r="EF276" i="1"/>
  <c r="DV276" i="1"/>
  <c r="DO276" i="1"/>
  <c r="DT276" i="1"/>
  <c r="DU276" i="1"/>
  <c r="EE276" i="1"/>
  <c r="DW276" i="1"/>
  <c r="DR276" i="1"/>
  <c r="DN276" i="1"/>
  <c r="ED270" i="1"/>
  <c r="DK270" i="1"/>
  <c r="DX270" i="1"/>
  <c r="DH270" i="1"/>
  <c r="DA270" i="1"/>
  <c r="EK270" i="1" s="1"/>
  <c r="DD270" i="1"/>
  <c r="DL270" i="1" s="1"/>
  <c r="EG270" i="1"/>
  <c r="DY270" i="1"/>
  <c r="EE254" i="1"/>
  <c r="DS254" i="1"/>
  <c r="DU254" i="1"/>
  <c r="DV254" i="1"/>
  <c r="DW254" i="1"/>
  <c r="DO254" i="1"/>
  <c r="DT254" i="1"/>
  <c r="EF254" i="1"/>
  <c r="DR254" i="1"/>
  <c r="DN254" i="1"/>
  <c r="DZ283" i="1"/>
  <c r="DZ348" i="1"/>
  <c r="EL269" i="1"/>
  <c r="DI269" i="1"/>
  <c r="DB269" i="1"/>
  <c r="DK301" i="1"/>
  <c r="DX301" i="1"/>
  <c r="DY301" i="1"/>
  <c r="DD301" i="1"/>
  <c r="DL301" i="1" s="1"/>
  <c r="EG301" i="1"/>
  <c r="DH301" i="1"/>
  <c r="ED301" i="1"/>
  <c r="DA301" i="1"/>
  <c r="EK301" i="1" s="1"/>
  <c r="EH298" i="1"/>
  <c r="DE298" i="1"/>
  <c r="DM298" i="1" s="1"/>
  <c r="EC298" i="1"/>
  <c r="EQ259" i="1"/>
  <c r="EA371" i="1"/>
  <c r="EO323" i="1"/>
  <c r="EL300" i="1"/>
  <c r="DB300" i="1"/>
  <c r="DI300" i="1"/>
  <c r="DN305" i="1"/>
  <c r="DV305" i="1"/>
  <c r="DT305" i="1"/>
  <c r="EF305" i="1"/>
  <c r="DU305" i="1"/>
  <c r="DW305" i="1"/>
  <c r="EE305" i="1"/>
  <c r="DS305" i="1"/>
  <c r="DO305" i="1"/>
  <c r="DR305" i="1"/>
  <c r="DZ353" i="1"/>
  <c r="EQ277" i="1"/>
  <c r="EC365" i="1"/>
  <c r="EH365" i="1"/>
  <c r="DE365" i="1"/>
  <c r="DM365" i="1" s="1"/>
  <c r="EH245" i="1"/>
  <c r="EC245" i="1"/>
  <c r="DE245" i="1"/>
  <c r="DM245" i="1" s="1"/>
  <c r="DO245" i="1"/>
  <c r="DR245" i="1"/>
  <c r="EF245" i="1"/>
  <c r="DS245" i="1"/>
  <c r="EE245" i="1"/>
  <c r="DW245" i="1"/>
  <c r="DV245" i="1"/>
  <c r="DU245" i="1"/>
  <c r="DT245" i="1"/>
  <c r="DN245" i="1"/>
  <c r="DG281" i="1"/>
  <c r="EQ373" i="1"/>
  <c r="ES330" i="1"/>
  <c r="DU316" i="1"/>
  <c r="DR316" i="1"/>
  <c r="DS316" i="1"/>
  <c r="DW316" i="1"/>
  <c r="EF316" i="1"/>
  <c r="EE316" i="1"/>
  <c r="DN316" i="1"/>
  <c r="DV316" i="1"/>
  <c r="DO316" i="1"/>
  <c r="DT316" i="1"/>
  <c r="EQ316" i="1"/>
  <c r="DZ261" i="1"/>
  <c r="EE248" i="1"/>
  <c r="DN248" i="1"/>
  <c r="DS248" i="1"/>
  <c r="DR248" i="1"/>
  <c r="DT248" i="1"/>
  <c r="DO248" i="1"/>
  <c r="EF248" i="1"/>
  <c r="DU248" i="1"/>
  <c r="DW248" i="1"/>
  <c r="DV248" i="1"/>
  <c r="DV331" i="1"/>
  <c r="DS331" i="1"/>
  <c r="DO331" i="1"/>
  <c r="DU331" i="1"/>
  <c r="DN331" i="1"/>
  <c r="DR331" i="1"/>
  <c r="EF331" i="1"/>
  <c r="DT331" i="1"/>
  <c r="EE331" i="1"/>
  <c r="DW331" i="1"/>
  <c r="ER376" i="1"/>
  <c r="EB342" i="1"/>
  <c r="ES325" i="1"/>
  <c r="DG266" i="1"/>
  <c r="EL244" i="1"/>
  <c r="DB244" i="1"/>
  <c r="DI244" i="1"/>
  <c r="DU314" i="1"/>
  <c r="DS314" i="1"/>
  <c r="DR314" i="1"/>
  <c r="EF314" i="1"/>
  <c r="DT314" i="1"/>
  <c r="DO314" i="1"/>
  <c r="EE314" i="1"/>
  <c r="DV314" i="1"/>
  <c r="DW314" i="1"/>
  <c r="DN314" i="1"/>
  <c r="DZ292" i="1"/>
  <c r="EA322" i="1"/>
  <c r="ES276" i="1"/>
  <c r="EB279" i="1"/>
  <c r="ET337" i="1"/>
  <c r="DG319" i="1"/>
  <c r="EA265" i="1"/>
  <c r="EO287" i="1"/>
  <c r="DO352" i="1"/>
  <c r="DN352" i="1"/>
  <c r="EF352" i="1"/>
  <c r="DR352" i="1"/>
  <c r="EE352" i="1"/>
  <c r="DS352" i="1"/>
  <c r="DW352" i="1"/>
  <c r="DT352" i="1"/>
  <c r="DV352" i="1"/>
  <c r="DU352" i="1"/>
  <c r="EA297" i="1"/>
  <c r="DG297" i="1"/>
  <c r="DX359" i="1"/>
  <c r="DA359" i="1"/>
  <c r="EK359" i="1" s="1"/>
  <c r="DK359" i="1"/>
  <c r="ED359" i="1"/>
  <c r="EG359" i="1"/>
  <c r="DD359" i="1"/>
  <c r="DL359" i="1" s="1"/>
  <c r="DH359" i="1"/>
  <c r="DY359" i="1"/>
  <c r="EQ251" i="1"/>
  <c r="DS367" i="1"/>
  <c r="DN367" i="1"/>
  <c r="DR367" i="1"/>
  <c r="DO367" i="1"/>
  <c r="DT367" i="1"/>
  <c r="EF367" i="1"/>
  <c r="DV367" i="1"/>
  <c r="EE367" i="1"/>
  <c r="DU367" i="1"/>
  <c r="DW367" i="1"/>
  <c r="EO329" i="1"/>
  <c r="EU329" i="1"/>
  <c r="DV328" i="1"/>
  <c r="EF328" i="1"/>
  <c r="DN328" i="1"/>
  <c r="DT328" i="1"/>
  <c r="DS328" i="1"/>
  <c r="DU328" i="1"/>
  <c r="EE328" i="1"/>
  <c r="DW328" i="1"/>
  <c r="DR328" i="1"/>
  <c r="DO328" i="1"/>
  <c r="DZ332" i="1"/>
  <c r="DG244" i="1"/>
  <c r="DK283" i="1"/>
  <c r="DA283" i="1"/>
  <c r="EK283" i="1" s="1"/>
  <c r="ED283" i="1"/>
  <c r="DD283" i="1"/>
  <c r="DL283" i="1" s="1"/>
  <c r="DX283" i="1"/>
  <c r="DY283" i="1"/>
  <c r="DH283" i="1"/>
  <c r="EG283" i="1"/>
  <c r="DS252" i="1"/>
  <c r="DN252" i="1"/>
  <c r="DO252" i="1"/>
  <c r="DU252" i="1"/>
  <c r="DV252" i="1"/>
  <c r="EE252" i="1"/>
  <c r="DR252" i="1"/>
  <c r="DW252" i="1"/>
  <c r="DT252" i="1"/>
  <c r="EF252" i="1"/>
  <c r="EQ274" i="1"/>
  <c r="EH346" i="1"/>
  <c r="EC346" i="1"/>
  <c r="DE346" i="1"/>
  <c r="DM346" i="1" s="1"/>
  <c r="EA78" i="1"/>
  <c r="DI302" i="1"/>
  <c r="EL302" i="1"/>
  <c r="DB302" i="1"/>
  <c r="DB281" i="1"/>
  <c r="DI281" i="1"/>
  <c r="EL281" i="1"/>
  <c r="AB271" i="3"/>
  <c r="BF271" i="3"/>
  <c r="J271" i="3"/>
  <c r="M271" i="3"/>
  <c r="AW271" i="3"/>
  <c r="Y271" i="3"/>
  <c r="DW324" i="1"/>
  <c r="EE324" i="1"/>
  <c r="DN324" i="1"/>
  <c r="DT324" i="1"/>
  <c r="DS324" i="1"/>
  <c r="EF324" i="1"/>
  <c r="DV324" i="1"/>
  <c r="DO324" i="1"/>
  <c r="DR324" i="1"/>
  <c r="DU324" i="1"/>
  <c r="ES362" i="1"/>
  <c r="EL362" i="1"/>
  <c r="DI362" i="1"/>
  <c r="DB362" i="1"/>
  <c r="DG276" i="1"/>
  <c r="DI276" i="1"/>
  <c r="DB276" i="1"/>
  <c r="EL276" i="1"/>
  <c r="DG279" i="1"/>
  <c r="DI279" i="1"/>
  <c r="EL279" i="1"/>
  <c r="DB279" i="1"/>
  <c r="EA279" i="1"/>
  <c r="EB334" i="1"/>
  <c r="EB338" i="1"/>
  <c r="DG338" i="1"/>
  <c r="EL338" i="1"/>
  <c r="DI338" i="1"/>
  <c r="DB338" i="1"/>
  <c r="EA319" i="1"/>
  <c r="DA294" i="1"/>
  <c r="EK294" i="1" s="1"/>
  <c r="DH294" i="1"/>
  <c r="DD294" i="1"/>
  <c r="DL294" i="1" s="1"/>
  <c r="DK294" i="1"/>
  <c r="ED294" i="1"/>
  <c r="DY294" i="1"/>
  <c r="DX294" i="1"/>
  <c r="EG294" i="1"/>
  <c r="DZ342" i="1"/>
  <c r="DZ254" i="1"/>
  <c r="EA244" i="1"/>
  <c r="EQ273" i="1"/>
  <c r="DH311" i="1"/>
  <c r="DA311" i="1"/>
  <c r="EK311" i="1" s="1"/>
  <c r="ED311" i="1"/>
  <c r="DX311" i="1"/>
  <c r="EG311" i="1"/>
  <c r="DK311" i="1"/>
  <c r="DD311" i="1"/>
  <c r="DL311" i="1" s="1"/>
  <c r="DY311" i="1"/>
  <c r="EB351" i="1"/>
  <c r="E327" i="3"/>
  <c r="AO327" i="3"/>
  <c r="ER287" i="1"/>
  <c r="DZ287" i="1"/>
  <c r="DE309" i="1"/>
  <c r="DM309" i="1" s="1"/>
  <c r="EC309" i="1"/>
  <c r="EH309" i="1"/>
  <c r="ER309" i="1"/>
  <c r="DB367" i="1"/>
  <c r="EL367" i="1"/>
  <c r="DI367" i="1"/>
  <c r="DH251" i="1"/>
  <c r="DY251" i="1"/>
  <c r="ED251" i="1"/>
  <c r="EG251" i="1"/>
  <c r="DD251" i="1"/>
  <c r="DL251" i="1" s="1"/>
  <c r="DX251" i="1"/>
  <c r="DK251" i="1"/>
  <c r="DA251" i="1"/>
  <c r="EK251" i="1" s="1"/>
  <c r="DE297" i="1"/>
  <c r="DM297" i="1" s="1"/>
  <c r="EH297" i="1"/>
  <c r="EC297" i="1"/>
  <c r="ES260" i="1"/>
  <c r="EG260" i="1"/>
  <c r="DD260" i="1"/>
  <c r="DL260" i="1" s="1"/>
  <c r="DK260" i="1"/>
  <c r="ED260" i="1"/>
  <c r="DA260" i="1"/>
  <c r="EK260" i="1" s="1"/>
  <c r="DH260" i="1"/>
  <c r="DY260" i="1"/>
  <c r="DX260" i="1"/>
  <c r="EA285" i="1"/>
  <c r="DB285" i="1"/>
  <c r="DI285" i="1"/>
  <c r="EL285" i="1"/>
  <c r="EB367" i="1"/>
  <c r="EV349" i="1"/>
  <c r="EA349" i="1"/>
  <c r="EA382" i="1"/>
  <c r="ET248" i="1"/>
  <c r="EA375" i="1"/>
  <c r="DU375" i="1"/>
  <c r="ER286" i="1"/>
  <c r="EH340" i="1"/>
  <c r="EC340" i="1"/>
  <c r="DE340" i="1"/>
  <c r="DM340" i="1" s="1"/>
  <c r="DE310" i="1"/>
  <c r="DM310" i="1" s="1"/>
  <c r="DD314" i="1"/>
  <c r="DL314" i="1" s="1"/>
  <c r="DX314" i="1"/>
  <c r="DY314" i="1"/>
  <c r="DA314" i="1"/>
  <c r="EK314" i="1" s="1"/>
  <c r="EG314" i="1"/>
  <c r="DK314" i="1"/>
  <c r="DH314" i="1"/>
  <c r="ED314" i="1"/>
  <c r="EQ360" i="1"/>
  <c r="EQ275" i="1"/>
  <c r="DG336" i="1"/>
  <c r="ER329" i="1"/>
  <c r="EA258" i="1"/>
  <c r="EV328" i="1"/>
  <c r="EA378" i="1"/>
  <c r="EV378" i="1"/>
  <c r="DK266" i="1"/>
  <c r="DD266" i="1"/>
  <c r="DL266" i="1" s="1"/>
  <c r="DY266" i="1"/>
  <c r="DX266" i="1"/>
  <c r="ED266" i="1"/>
  <c r="DA266" i="1"/>
  <c r="EK266" i="1" s="1"/>
  <c r="EG266" i="1"/>
  <c r="DH266" i="1"/>
  <c r="EV275" i="1"/>
  <c r="DZ295" i="1"/>
  <c r="EB309" i="1"/>
  <c r="EH350" i="1"/>
  <c r="DE350" i="1"/>
  <c r="DM350" i="1" s="1"/>
  <c r="EC350" i="1"/>
  <c r="EB363" i="1"/>
  <c r="EV270" i="1"/>
  <c r="EO379" i="1"/>
  <c r="EG265" i="1"/>
  <c r="DY265" i="1"/>
  <c r="DH265" i="1"/>
  <c r="DX265" i="1"/>
  <c r="DD265" i="1"/>
  <c r="DL265" i="1" s="1"/>
  <c r="ED265" i="1"/>
  <c r="DA265" i="1"/>
  <c r="EK265" i="1" s="1"/>
  <c r="DK265" i="1"/>
  <c r="DE254" i="1"/>
  <c r="DM254" i="1" s="1"/>
  <c r="EC254" i="1"/>
  <c r="EH254" i="1"/>
  <c r="DG283" i="1"/>
  <c r="DS273" i="1"/>
  <c r="EE273" i="1"/>
  <c r="EF273" i="1"/>
  <c r="DW273" i="1"/>
  <c r="DV273" i="1"/>
  <c r="DR273" i="1"/>
  <c r="DO273" i="1"/>
  <c r="DU273" i="1"/>
  <c r="DT273" i="1"/>
  <c r="DN273" i="1"/>
  <c r="EV348" i="1"/>
  <c r="ER348" i="1"/>
  <c r="EA311" i="1"/>
  <c r="DG351" i="1"/>
  <c r="DI309" i="1"/>
  <c r="EL309" i="1"/>
  <c r="DB309" i="1"/>
  <c r="DB352" i="1"/>
  <c r="DI352" i="1"/>
  <c r="EL352" i="1"/>
  <c r="DZ318" i="1"/>
  <c r="EB269" i="1"/>
  <c r="EQ284" i="1"/>
  <c r="EB252" i="1"/>
  <c r="ER301" i="1"/>
  <c r="DG298" i="1"/>
  <c r="EC259" i="1"/>
  <c r="EH259" i="1"/>
  <c r="DE259" i="1"/>
  <c r="DM259" i="1" s="1"/>
  <c r="DO259" i="1"/>
  <c r="DS259" i="1"/>
  <c r="DT259" i="1"/>
  <c r="DR259" i="1"/>
  <c r="EE259" i="1"/>
  <c r="DN259" i="1"/>
  <c r="DV259" i="1"/>
  <c r="DU259" i="1"/>
  <c r="EF259" i="1"/>
  <c r="DW259" i="1"/>
  <c r="DY312" i="1"/>
  <c r="EG312" i="1"/>
  <c r="DK312" i="1"/>
  <c r="DH312" i="1"/>
  <c r="DX312" i="1"/>
  <c r="ED312" i="1"/>
  <c r="DA312" i="1"/>
  <c r="EK312" i="1" s="1"/>
  <c r="DD312" i="1"/>
  <c r="DL312" i="1" s="1"/>
  <c r="ER157" i="1"/>
  <c r="DB374" i="1"/>
  <c r="DI374" i="1"/>
  <c r="EL374" i="1"/>
  <c r="EU119" i="1"/>
  <c r="EO119" i="1"/>
  <c r="DH308" i="1"/>
  <c r="EG308" i="1"/>
  <c r="ED308" i="1"/>
  <c r="DK308" i="1"/>
  <c r="DA308" i="1"/>
  <c r="EK308" i="1" s="1"/>
  <c r="DD308" i="1"/>
  <c r="DL308" i="1" s="1"/>
  <c r="DX308" i="1"/>
  <c r="DY308" i="1"/>
  <c r="DE308" i="1"/>
  <c r="DM308" i="1" s="1"/>
  <c r="EH308" i="1"/>
  <c r="EC308" i="1"/>
  <c r="EA343" i="1"/>
  <c r="ER343" i="1"/>
  <c r="EO280" i="1"/>
  <c r="EU280" i="1"/>
  <c r="R280" i="3"/>
  <c r="G280" i="3"/>
  <c r="BI280" i="3"/>
  <c r="BT280" i="3"/>
  <c r="AK280" i="3"/>
  <c r="J280" i="3"/>
  <c r="AT280" i="3"/>
  <c r="AE280" i="3"/>
  <c r="C280" i="3"/>
  <c r="U280" i="3"/>
  <c r="S280" i="3"/>
  <c r="AS280" i="3"/>
  <c r="Y280" i="3"/>
  <c r="BO280" i="3"/>
  <c r="F280" i="3"/>
  <c r="O280" i="3"/>
  <c r="L280" i="3"/>
  <c r="AY280" i="3"/>
  <c r="AG280" i="3"/>
  <c r="BQ280" i="3"/>
  <c r="AD280" i="3"/>
  <c r="BC280" i="3"/>
  <c r="A280" i="3"/>
  <c r="BL280" i="3"/>
  <c r="BB280" i="3"/>
  <c r="AN280" i="3"/>
  <c r="AP280" i="3"/>
  <c r="V280" i="3"/>
  <c r="AQ280" i="3"/>
  <c r="BF280" i="3"/>
  <c r="AZ280" i="3"/>
  <c r="I280" i="3"/>
  <c r="BH280" i="3"/>
  <c r="X280" i="3"/>
  <c r="AJ280" i="3"/>
  <c r="BN280" i="3"/>
  <c r="AH280" i="3"/>
  <c r="BE280" i="3"/>
  <c r="D280" i="3"/>
  <c r="AV280" i="3"/>
  <c r="AA280" i="3"/>
  <c r="AW280" i="3"/>
  <c r="AB280" i="3"/>
  <c r="BK280" i="3"/>
  <c r="EA299" i="1"/>
  <c r="DO323" i="1"/>
  <c r="DT323" i="1"/>
  <c r="DS323" i="1"/>
  <c r="EE323" i="1"/>
  <c r="EF323" i="1"/>
  <c r="DR323" i="1"/>
  <c r="DN323" i="1"/>
  <c r="DV323" i="1"/>
  <c r="DU323" i="1"/>
  <c r="DW323" i="1"/>
  <c r="DG370" i="1"/>
  <c r="ES247" i="1"/>
  <c r="ER381" i="1"/>
  <c r="DU281" i="1"/>
  <c r="DS281" i="1"/>
  <c r="DW281" i="1"/>
  <c r="EE281" i="1"/>
  <c r="DT281" i="1"/>
  <c r="EF281" i="1"/>
  <c r="DO281" i="1"/>
  <c r="DR281" i="1"/>
  <c r="DN281" i="1"/>
  <c r="DV281" i="1"/>
  <c r="EC262" i="1"/>
  <c r="DE262" i="1"/>
  <c r="DM262" i="1" s="1"/>
  <c r="EH262" i="1"/>
  <c r="DG262" i="1"/>
  <c r="EB271" i="1"/>
  <c r="DV271" i="1"/>
  <c r="DT271" i="1"/>
  <c r="DO271" i="1"/>
  <c r="DW271" i="1"/>
  <c r="DU271" i="1"/>
  <c r="EE271" i="1"/>
  <c r="DN271" i="1"/>
  <c r="DR271" i="1"/>
  <c r="DS271" i="1"/>
  <c r="EF271" i="1"/>
  <c r="J306" i="3"/>
  <c r="BC306" i="3"/>
  <c r="M306" i="3"/>
  <c r="BR306" i="3"/>
  <c r="AH306" i="3"/>
  <c r="AK306" i="3"/>
  <c r="BO306" i="3"/>
  <c r="AQ306" i="3"/>
  <c r="AZ306" i="3"/>
  <c r="BI306" i="3"/>
  <c r="Y306" i="3"/>
  <c r="EU153" i="1"/>
  <c r="DG228" i="1"/>
  <c r="ER223" i="1"/>
  <c r="EB256" i="1"/>
  <c r="DE256" i="1"/>
  <c r="DM256" i="1" s="1"/>
  <c r="EC256" i="1"/>
  <c r="EH256" i="1"/>
  <c r="DZ256" i="1"/>
  <c r="ER305" i="1"/>
  <c r="DG305" i="1"/>
  <c r="EP365" i="1"/>
  <c r="DU365" i="1"/>
  <c r="EF365" i="1"/>
  <c r="DS365" i="1"/>
  <c r="DW365" i="1"/>
  <c r="DN365" i="1"/>
  <c r="DR365" i="1"/>
  <c r="EE365" i="1"/>
  <c r="DO365" i="1"/>
  <c r="DV365" i="1"/>
  <c r="DT365" i="1"/>
  <c r="ER245" i="1"/>
  <c r="EP380" i="1"/>
  <c r="EQ380" i="1"/>
  <c r="EV330" i="1"/>
  <c r="DG330" i="1"/>
  <c r="DD330" i="1"/>
  <c r="DL330" i="1" s="1"/>
  <c r="ED330" i="1"/>
  <c r="DA330" i="1"/>
  <c r="EK330" i="1" s="1"/>
  <c r="EG330" i="1"/>
  <c r="DY330" i="1"/>
  <c r="DH330" i="1"/>
  <c r="DK330" i="1"/>
  <c r="DX330" i="1"/>
  <c r="DO330" i="1"/>
  <c r="EE330" i="1"/>
  <c r="DB344" i="1"/>
  <c r="DI344" i="1"/>
  <c r="EL344" i="1"/>
  <c r="DD344" i="1"/>
  <c r="DL344" i="1" s="1"/>
  <c r="DK344" i="1"/>
  <c r="ED344" i="1"/>
  <c r="DH344" i="1"/>
  <c r="DA344" i="1"/>
  <c r="EK344" i="1" s="1"/>
  <c r="DY344" i="1"/>
  <c r="DX344" i="1"/>
  <c r="EG344" i="1"/>
  <c r="EB290" i="1"/>
  <c r="DZ290" i="1"/>
  <c r="DB296" i="1"/>
  <c r="EL296" i="1"/>
  <c r="DI296" i="1"/>
  <c r="EG335" i="1"/>
  <c r="DY335" i="1"/>
  <c r="ED335" i="1"/>
  <c r="DK335" i="1"/>
  <c r="DD335" i="1"/>
  <c r="DL335" i="1" s="1"/>
  <c r="DH335" i="1"/>
  <c r="DA335" i="1"/>
  <c r="EK335" i="1" s="1"/>
  <c r="DX335" i="1"/>
  <c r="DD278" i="1"/>
  <c r="DL278" i="1" s="1"/>
  <c r="DK278" i="1"/>
  <c r="DA278" i="1"/>
  <c r="EK278" i="1" s="1"/>
  <c r="ED278" i="1"/>
  <c r="DH278" i="1"/>
  <c r="DY278" i="1"/>
  <c r="EG278" i="1"/>
  <c r="DX278" i="1"/>
  <c r="ES278" i="1"/>
  <c r="ES261" i="1"/>
  <c r="EQ354" i="1"/>
  <c r="DZ313" i="1"/>
  <c r="EV331" i="1"/>
  <c r="ES376" i="1"/>
  <c r="DH376" i="1"/>
  <c r="DK376" i="1"/>
  <c r="DX376" i="1"/>
  <c r="EG376" i="1"/>
  <c r="ED376" i="1"/>
  <c r="DA376" i="1"/>
  <c r="EK376" i="1" s="1"/>
  <c r="DD376" i="1"/>
  <c r="DL376" i="1" s="1"/>
  <c r="DY376" i="1"/>
  <c r="DG249" i="1"/>
  <c r="ES372" i="1"/>
  <c r="EE264" i="1"/>
  <c r="DW264" i="1"/>
  <c r="DT264" i="1"/>
  <c r="DR264" i="1"/>
  <c r="DU264" i="1"/>
  <c r="EF264" i="1"/>
  <c r="DV264" i="1"/>
  <c r="DN264" i="1"/>
  <c r="DO264" i="1"/>
  <c r="DS264" i="1"/>
  <c r="ET358" i="1"/>
  <c r="EA334" i="1"/>
  <c r="DZ276" i="1"/>
  <c r="DZ379" i="1"/>
  <c r="DB301" i="1"/>
  <c r="DI301" i="1"/>
  <c r="EL301" i="1"/>
  <c r="DZ363" i="1"/>
  <c r="EE244" i="1"/>
  <c r="DN244" i="1"/>
  <c r="DR244" i="1"/>
  <c r="DO244" i="1"/>
  <c r="EF244" i="1"/>
  <c r="DS244" i="1"/>
  <c r="DT244" i="1"/>
  <c r="DW244" i="1"/>
  <c r="DU244" i="1"/>
  <c r="DV244" i="1"/>
  <c r="EB348" i="1"/>
  <c r="ED295" i="1"/>
  <c r="DX295" i="1"/>
  <c r="EG295" i="1"/>
  <c r="DY295" i="1"/>
  <c r="DK295" i="1"/>
  <c r="DA295" i="1"/>
  <c r="EK295" i="1" s="1"/>
  <c r="DH295" i="1"/>
  <c r="DD295" i="1"/>
  <c r="DL295" i="1" s="1"/>
  <c r="ES273" i="1"/>
  <c r="EA337" i="1"/>
  <c r="DN293" i="1"/>
  <c r="EE293" i="1"/>
  <c r="EF293" i="1"/>
  <c r="DR293" i="1"/>
  <c r="DO293" i="1"/>
  <c r="DU293" i="1"/>
  <c r="DS293" i="1"/>
  <c r="DT293" i="1"/>
  <c r="DW293" i="1"/>
  <c r="DV293" i="1"/>
  <c r="EO328" i="1"/>
  <c r="DT292" i="1"/>
  <c r="DS292" i="1"/>
  <c r="DR292" i="1"/>
  <c r="DN292" i="1"/>
  <c r="DO292" i="1"/>
  <c r="DV292" i="1"/>
  <c r="DW292" i="1"/>
  <c r="EF292" i="1"/>
  <c r="DU292" i="1"/>
  <c r="EE292" i="1"/>
  <c r="ET320" i="1"/>
  <c r="EB347" i="1"/>
  <c r="EG324" i="1"/>
  <c r="DH324" i="1"/>
  <c r="DD324" i="1"/>
  <c r="DL324" i="1" s="1"/>
  <c r="DX324" i="1"/>
  <c r="DK324" i="1"/>
  <c r="DY324" i="1"/>
  <c r="DA324" i="1"/>
  <c r="EK324" i="1" s="1"/>
  <c r="ED324" i="1"/>
  <c r="EA324" i="1"/>
  <c r="ET362" i="1"/>
  <c r="DZ322" i="1"/>
  <c r="ES279" i="1"/>
  <c r="DZ345" i="1"/>
  <c r="DH366" i="1"/>
  <c r="DA366" i="1"/>
  <c r="EK366" i="1" s="1"/>
  <c r="DX366" i="1"/>
  <c r="EG366" i="1"/>
  <c r="DD366" i="1"/>
  <c r="DL366" i="1" s="1"/>
  <c r="DK366" i="1"/>
  <c r="DY366" i="1"/>
  <c r="ED366" i="1"/>
  <c r="BK369" i="3"/>
  <c r="Y369" i="3"/>
  <c r="BO369" i="3"/>
  <c r="AA369" i="3"/>
  <c r="AE369" i="3"/>
  <c r="AV369" i="3"/>
  <c r="AJ369" i="3"/>
  <c r="U369" i="3"/>
  <c r="X369" i="3"/>
  <c r="BQ369" i="3"/>
  <c r="DW364" i="1"/>
  <c r="DN364" i="1"/>
  <c r="DR364" i="1"/>
  <c r="DS364" i="1"/>
  <c r="DT364" i="1"/>
  <c r="DU364" i="1"/>
  <c r="EF364" i="1"/>
  <c r="EE364" i="1"/>
  <c r="DO364" i="1"/>
  <c r="DV364" i="1"/>
  <c r="EH364" i="1"/>
  <c r="DE364" i="1"/>
  <c r="DM364" i="1" s="1"/>
  <c r="EC364" i="1"/>
  <c r="ES318" i="1"/>
  <c r="DE337" i="1"/>
  <c r="DM337" i="1" s="1"/>
  <c r="DZ319" i="1"/>
  <c r="EC319" i="1"/>
  <c r="DE319" i="1"/>
  <c r="DM319" i="1" s="1"/>
  <c r="EH319" i="1"/>
  <c r="EB283" i="1"/>
  <c r="EV311" i="1"/>
  <c r="EC327" i="1"/>
  <c r="EH327" i="1"/>
  <c r="DE327" i="1"/>
  <c r="DM327" i="1" s="1"/>
  <c r="EQ327" i="1"/>
  <c r="EE327" i="1"/>
  <c r="DU327" i="1"/>
  <c r="DV327" i="1"/>
  <c r="DR327" i="1"/>
  <c r="DT327" i="1"/>
  <c r="DO327" i="1"/>
  <c r="DS327" i="1"/>
  <c r="DN327" i="1"/>
  <c r="DW327" i="1"/>
  <c r="EF327" i="1"/>
  <c r="DN287" i="1"/>
  <c r="DW287" i="1"/>
  <c r="DO287" i="1"/>
  <c r="DR287" i="1"/>
  <c r="DS287" i="1"/>
  <c r="DV287" i="1"/>
  <c r="EF287" i="1"/>
  <c r="DU287" i="1"/>
  <c r="EE287" i="1"/>
  <c r="DT287" i="1"/>
  <c r="EB260" i="1"/>
  <c r="EV260" i="1"/>
  <c r="DZ359" i="1"/>
  <c r="EH251" i="1"/>
  <c r="EC251" i="1"/>
  <c r="DE251" i="1"/>
  <c r="DM251" i="1" s="1"/>
  <c r="DN285" i="1"/>
  <c r="EE285" i="1"/>
  <c r="DO285" i="1"/>
  <c r="DW285" i="1"/>
  <c r="DR285" i="1"/>
  <c r="DU285" i="1"/>
  <c r="DS285" i="1"/>
  <c r="EF285" i="1"/>
  <c r="DV285" i="1"/>
  <c r="DT285" i="1"/>
  <c r="EA367" i="1"/>
  <c r="DG313" i="1"/>
  <c r="EB382" i="1"/>
  <c r="DX382" i="1"/>
  <c r="EA313" i="1"/>
  <c r="EC286" i="1"/>
  <c r="EH286" i="1"/>
  <c r="DE286" i="1"/>
  <c r="DM286" i="1" s="1"/>
  <c r="DY286" i="1"/>
  <c r="DA286" i="1"/>
  <c r="EK286" i="1" s="1"/>
  <c r="DK286" i="1"/>
  <c r="DH286" i="1"/>
  <c r="DX286" i="1"/>
  <c r="EQ340" i="1"/>
  <c r="AI314" i="3"/>
  <c r="AC314" i="3"/>
  <c r="H314" i="3"/>
  <c r="Q314" i="3"/>
  <c r="BJ314" i="3"/>
  <c r="BD314" i="3"/>
  <c r="BP314" i="3"/>
  <c r="BS314" i="3"/>
  <c r="Z314" i="3"/>
  <c r="AL314" i="3"/>
  <c r="N314" i="3"/>
  <c r="AX314" i="3"/>
  <c r="EQ263" i="1"/>
  <c r="EA360" i="1"/>
  <c r="DU360" i="1"/>
  <c r="EO286" i="1"/>
  <c r="DV325" i="1"/>
  <c r="DT325" i="1"/>
  <c r="DN325" i="1"/>
  <c r="DU325" i="1"/>
  <c r="DS325" i="1"/>
  <c r="DW325" i="1"/>
  <c r="EF325" i="1"/>
  <c r="EE325" i="1"/>
  <c r="DO325" i="1"/>
  <c r="DR325" i="1"/>
  <c r="EC333" i="1"/>
  <c r="DE333" i="1"/>
  <c r="DM333" i="1" s="1"/>
  <c r="EH333" i="1"/>
  <c r="DB336" i="1"/>
  <c r="DI336" i="1"/>
  <c r="EL336" i="1"/>
  <c r="DY329" i="1"/>
  <c r="DA329" i="1"/>
  <c r="EK329" i="1" s="1"/>
  <c r="DD329" i="1"/>
  <c r="DL329" i="1" s="1"/>
  <c r="EG329" i="1"/>
  <c r="DK329" i="1"/>
  <c r="ED329" i="1"/>
  <c r="DH329" i="1"/>
  <c r="DX329" i="1"/>
  <c r="EU258" i="1"/>
  <c r="EB258" i="1"/>
  <c r="DZ378" i="1"/>
  <c r="DU333" i="1"/>
  <c r="DO333" i="1"/>
  <c r="DS333" i="1"/>
  <c r="DR333" i="1"/>
  <c r="DN333" i="1"/>
  <c r="DT333" i="1"/>
  <c r="EE333" i="1"/>
  <c r="EF333" i="1"/>
  <c r="DW333" i="1"/>
  <c r="DV333" i="1"/>
  <c r="DI266" i="1"/>
  <c r="EL266" i="1"/>
  <c r="DB266" i="1"/>
  <c r="AF266" i="3"/>
  <c r="AU266" i="3"/>
  <c r="T266" i="3"/>
  <c r="BJ266" i="3"/>
  <c r="AI266" i="3"/>
  <c r="BS266" i="3"/>
  <c r="BA266" i="3"/>
  <c r="BP266" i="3"/>
  <c r="Q266" i="3"/>
  <c r="BD266" i="3"/>
  <c r="W266" i="3"/>
  <c r="K266" i="3"/>
  <c r="DZ275" i="1"/>
  <c r="DK275" i="1"/>
  <c r="DH275" i="1"/>
  <c r="DX275" i="1"/>
  <c r="ED275" i="1"/>
  <c r="EG275" i="1"/>
  <c r="DD275" i="1"/>
  <c r="DL275" i="1" s="1"/>
  <c r="DY275" i="1"/>
  <c r="DA275" i="1"/>
  <c r="EK275" i="1" s="1"/>
  <c r="DV350" i="1"/>
  <c r="DS350" i="1"/>
  <c r="EF350" i="1"/>
  <c r="DU350" i="1"/>
  <c r="EE350" i="1"/>
  <c r="DT350" i="1"/>
  <c r="DO350" i="1"/>
  <c r="DR350" i="1"/>
  <c r="DW350" i="1"/>
  <c r="DN350" i="1"/>
  <c r="DE363" i="1"/>
  <c r="DM363" i="1" s="1"/>
  <c r="EH363" i="1"/>
  <c r="EC363" i="1"/>
  <c r="DG270" i="1"/>
  <c r="EV342" i="1"/>
  <c r="ED379" i="1"/>
  <c r="EG379" i="1"/>
  <c r="DH379" i="1"/>
  <c r="DA379" i="1"/>
  <c r="EK379" i="1" s="1"/>
  <c r="DY379" i="1"/>
  <c r="DX379" i="1"/>
  <c r="DK379" i="1"/>
  <c r="DD379" i="1"/>
  <c r="DL379" i="1" s="1"/>
  <c r="EV273" i="1"/>
  <c r="EL348" i="1"/>
  <c r="DB348" i="1"/>
  <c r="DI348" i="1"/>
  <c r="EC311" i="1"/>
  <c r="DE311" i="1"/>
  <c r="DM311" i="1" s="1"/>
  <c r="EH311" i="1"/>
  <c r="DZ327" i="1"/>
  <c r="DX352" i="1"/>
  <c r="DD352" i="1"/>
  <c r="DL352" i="1" s="1"/>
  <c r="DH352" i="1"/>
  <c r="EG352" i="1"/>
  <c r="DA352" i="1"/>
  <c r="EK352" i="1" s="1"/>
  <c r="ED352" i="1"/>
  <c r="DY352" i="1"/>
  <c r="DK352" i="1"/>
  <c r="DG352" i="1"/>
  <c r="DX255" i="1"/>
  <c r="DY255" i="1"/>
  <c r="ED255" i="1"/>
  <c r="DH255" i="1"/>
  <c r="DA255" i="1"/>
  <c r="EK255" i="1" s="1"/>
  <c r="EG255" i="1"/>
  <c r="DK255" i="1"/>
  <c r="DD255" i="1"/>
  <c r="DL255" i="1" s="1"/>
  <c r="DE284" i="1"/>
  <c r="DM284" i="1" s="1"/>
  <c r="EC284" i="1"/>
  <c r="EH284" i="1"/>
  <c r="EL272" i="1"/>
  <c r="DI272" i="1"/>
  <c r="DB272" i="1"/>
  <c r="DS267" i="1"/>
  <c r="DW267" i="1"/>
  <c r="DU267" i="1"/>
  <c r="DR267" i="1"/>
  <c r="EE267" i="1"/>
  <c r="EF267" i="1"/>
  <c r="DN267" i="1"/>
  <c r="DT267" i="1"/>
  <c r="DO267" i="1"/>
  <c r="DV267" i="1"/>
  <c r="EC274" i="1"/>
  <c r="DE274" i="1"/>
  <c r="DM274" i="1" s="1"/>
  <c r="EH274" i="1"/>
  <c r="EB301" i="1"/>
  <c r="DW298" i="1"/>
  <c r="DS298" i="1"/>
  <c r="DR298" i="1"/>
  <c r="DO298" i="1"/>
  <c r="EE298" i="1"/>
  <c r="DT298" i="1"/>
  <c r="DN298" i="1"/>
  <c r="EF298" i="1"/>
  <c r="DV298" i="1"/>
  <c r="DU298" i="1"/>
  <c r="AZ259" i="3"/>
  <c r="S259" i="3"/>
  <c r="AT259" i="3"/>
  <c r="AB259" i="3"/>
  <c r="BL259" i="3"/>
  <c r="M259" i="3"/>
  <c r="D259" i="3"/>
  <c r="AE259" i="3"/>
  <c r="AW259" i="3"/>
  <c r="R259" i="3"/>
  <c r="BO259" i="3"/>
  <c r="AQ259" i="3"/>
  <c r="BC259" i="3"/>
  <c r="P259" i="3"/>
  <c r="AH259" i="3"/>
  <c r="EH334" i="1"/>
  <c r="DE334" i="1"/>
  <c r="DM334" i="1" s="1"/>
  <c r="EC334" i="1"/>
  <c r="DI371" i="1"/>
  <c r="DB371" i="1"/>
  <c r="EL371" i="1"/>
  <c r="DU312" i="1"/>
  <c r="EF312" i="1"/>
  <c r="DS312" i="1"/>
  <c r="DN312" i="1"/>
  <c r="DT312" i="1"/>
  <c r="DV312" i="1"/>
  <c r="DO312" i="1"/>
  <c r="DW312" i="1"/>
  <c r="DR312" i="1"/>
  <c r="EE312" i="1"/>
  <c r="EU78" i="1"/>
  <c r="ER374" i="1"/>
  <c r="EB32" i="1"/>
  <c r="DE49" i="1"/>
  <c r="DM49" i="1" s="1"/>
  <c r="EH49" i="1"/>
  <c r="EC49" i="1"/>
  <c r="DG291" i="1"/>
  <c r="EA291" i="1"/>
  <c r="EB361" i="1"/>
  <c r="EP361" i="1"/>
  <c r="DZ308" i="1"/>
  <c r="EU343" i="1"/>
  <c r="EP63" i="1"/>
  <c r="EA280" i="1"/>
  <c r="ET299" i="1"/>
  <c r="ET323" i="1"/>
  <c r="EQ247" i="1"/>
  <c r="EA381" i="1"/>
  <c r="DG377" i="1"/>
  <c r="DZ302" i="1"/>
  <c r="EA302" i="1"/>
  <c r="J281" i="3"/>
  <c r="AZ281" i="3"/>
  <c r="AB281" i="3"/>
  <c r="BC281" i="3"/>
  <c r="Y281" i="3"/>
  <c r="BR281" i="3"/>
  <c r="BL281" i="3"/>
  <c r="AW281" i="3"/>
  <c r="D281" i="3"/>
  <c r="AT281" i="3"/>
  <c r="S281" i="3"/>
  <c r="AH281" i="3"/>
  <c r="AQ281" i="3"/>
  <c r="BO281" i="3"/>
  <c r="M281" i="3"/>
  <c r="EH249" i="1"/>
  <c r="EC249" i="1"/>
  <c r="DE249" i="1"/>
  <c r="DM249" i="1" s="1"/>
  <c r="EB306" i="1"/>
  <c r="DV300" i="1"/>
  <c r="DR300" i="1"/>
  <c r="DN300" i="1"/>
  <c r="DW300" i="1"/>
  <c r="DU300" i="1"/>
  <c r="EF300" i="1"/>
  <c r="DO300" i="1"/>
  <c r="EE300" i="1"/>
  <c r="DS300" i="1"/>
  <c r="DT300" i="1"/>
  <c r="DD223" i="1"/>
  <c r="EL223" i="1"/>
  <c r="DB223" i="1"/>
  <c r="EF54" i="1"/>
  <c r="EH54" i="1"/>
  <c r="EC54" i="1"/>
  <c r="DN54" i="1"/>
  <c r="DE54" i="1"/>
  <c r="DM54" i="1" s="1"/>
  <c r="EA305" i="1"/>
  <c r="DZ305" i="1"/>
  <c r="EU253" i="1"/>
  <c r="DE353" i="1"/>
  <c r="DM353" i="1" s="1"/>
  <c r="EH353" i="1"/>
  <c r="EC353" i="1"/>
  <c r="EV353" i="1"/>
  <c r="ES365" i="1"/>
  <c r="ET365" i="1"/>
  <c r="EP245" i="1"/>
  <c r="EA281" i="1"/>
  <c r="EV373" i="1"/>
  <c r="DG357" i="1"/>
  <c r="DU357" i="1"/>
  <c r="DT357" i="1"/>
  <c r="DV357" i="1"/>
  <c r="DO357" i="1"/>
  <c r="DW357" i="1"/>
  <c r="DS357" i="1"/>
  <c r="DN357" i="1"/>
  <c r="DR357" i="1"/>
  <c r="EF357" i="1"/>
  <c r="EE357" i="1"/>
  <c r="EC330" i="1"/>
  <c r="EH330" i="1"/>
  <c r="DE330" i="1"/>
  <c r="DM330" i="1" s="1"/>
  <c r="EF330" i="1"/>
  <c r="DN330" i="1"/>
  <c r="EB330" i="1"/>
  <c r="ET316" i="1"/>
  <c r="DG355" i="1"/>
  <c r="DI355" i="1"/>
  <c r="DG290" i="1"/>
  <c r="DV296" i="1"/>
  <c r="DS296" i="1"/>
  <c r="EE296" i="1"/>
  <c r="DT296" i="1"/>
  <c r="DW296" i="1"/>
  <c r="EF296" i="1"/>
  <c r="DU296" i="1"/>
  <c r="DR296" i="1"/>
  <c r="DO296" i="1"/>
  <c r="DN296" i="1"/>
  <c r="DZ335" i="1"/>
  <c r="EB335" i="1"/>
  <c r="DW278" i="1"/>
  <c r="DN278" i="1"/>
  <c r="DO278" i="1"/>
  <c r="DV278" i="1"/>
  <c r="DT278" i="1"/>
  <c r="EE278" i="1"/>
  <c r="DU278" i="1"/>
  <c r="EF278" i="1"/>
  <c r="DR278" i="1"/>
  <c r="DS278" i="1"/>
  <c r="DY261" i="1"/>
  <c r="DD261" i="1"/>
  <c r="DL261" i="1" s="1"/>
  <c r="ED261" i="1"/>
  <c r="EG261" i="1"/>
  <c r="DK261" i="1"/>
  <c r="DH261" i="1"/>
  <c r="DA261" i="1"/>
  <c r="EK261" i="1" s="1"/>
  <c r="DX261" i="1"/>
  <c r="EE261" i="1"/>
  <c r="DO261" i="1"/>
  <c r="DZ331" i="1"/>
  <c r="EQ376" i="1"/>
  <c r="EA249" i="1"/>
  <c r="EA264" i="1"/>
  <c r="EA317" i="1"/>
  <c r="DZ366" i="1"/>
  <c r="DR362" i="1"/>
  <c r="EE362" i="1"/>
  <c r="EF362" i="1"/>
  <c r="DW362" i="1"/>
  <c r="DT362" i="1"/>
  <c r="DO362" i="1"/>
  <c r="DU362" i="1"/>
  <c r="DN362" i="1"/>
  <c r="DS362" i="1"/>
  <c r="DV362" i="1"/>
  <c r="EB320" i="1"/>
  <c r="EP348" i="1"/>
  <c r="EH379" i="1"/>
  <c r="EC379" i="1"/>
  <c r="DE379" i="1"/>
  <c r="DM379" i="1" s="1"/>
  <c r="ES258" i="1"/>
  <c r="AQ307" i="3"/>
  <c r="P307" i="3"/>
  <c r="ET332" i="1"/>
  <c r="EC244" i="1"/>
  <c r="DE244" i="1"/>
  <c r="DM244" i="1" s="1"/>
  <c r="EH244" i="1"/>
  <c r="DG363" i="1"/>
  <c r="EB293" i="1"/>
  <c r="EH292" i="1"/>
  <c r="DE292" i="1"/>
  <c r="DM292" i="1" s="1"/>
  <c r="EC292" i="1"/>
  <c r="ET292" i="1"/>
  <c r="EA292" i="1"/>
  <c r="DG320" i="1"/>
  <c r="EV333" i="1"/>
  <c r="DZ333" i="1"/>
  <c r="EA347" i="1"/>
  <c r="DG347" i="1"/>
  <c r="DZ347" i="1"/>
  <c r="EC324" i="1"/>
  <c r="EH324" i="1"/>
  <c r="DE324" i="1"/>
  <c r="DM324" i="1" s="1"/>
  <c r="DH362" i="1"/>
  <c r="EG362" i="1"/>
  <c r="DK362" i="1"/>
  <c r="DA362" i="1"/>
  <c r="EK362" i="1" s="1"/>
  <c r="DY362" i="1"/>
  <c r="DX362" i="1"/>
  <c r="DD362" i="1"/>
  <c r="DL362" i="1" s="1"/>
  <c r="ED362" i="1"/>
  <c r="EB322" i="1"/>
  <c r="DE322" i="1"/>
  <c r="DM322" i="1" s="1"/>
  <c r="EC322" i="1"/>
  <c r="EH322" i="1"/>
  <c r="EP279" i="1"/>
  <c r="EC279" i="1"/>
  <c r="DE279" i="1"/>
  <c r="DM279" i="1" s="1"/>
  <c r="EH279" i="1"/>
  <c r="DD279" i="1"/>
  <c r="DL279" i="1" s="1"/>
  <c r="ED279" i="1"/>
  <c r="DA279" i="1"/>
  <c r="EK279" i="1" s="1"/>
  <c r="DY279" i="1"/>
  <c r="DK279" i="1"/>
  <c r="DX279" i="1"/>
  <c r="EG279" i="1"/>
  <c r="DH279" i="1"/>
  <c r="DE345" i="1"/>
  <c r="DM345" i="1" s="1"/>
  <c r="EC345" i="1"/>
  <c r="EH345" i="1"/>
  <c r="DG334" i="1"/>
  <c r="DN334" i="1"/>
  <c r="DO334" i="1"/>
  <c r="DW334" i="1"/>
  <c r="DU334" i="1"/>
  <c r="DT334" i="1"/>
  <c r="DV334" i="1"/>
  <c r="EE334" i="1"/>
  <c r="DR334" i="1"/>
  <c r="EF334" i="1"/>
  <c r="DS334" i="1"/>
  <c r="DZ364" i="1"/>
  <c r="DG318" i="1"/>
  <c r="EV337" i="1"/>
  <c r="DR319" i="1"/>
  <c r="DW319" i="1"/>
  <c r="EF319" i="1"/>
  <c r="DT319" i="1"/>
  <c r="DN319" i="1"/>
  <c r="EE319" i="1"/>
  <c r="DO319" i="1"/>
  <c r="DU319" i="1"/>
  <c r="DV319" i="1"/>
  <c r="DS319" i="1"/>
  <c r="ES294" i="1"/>
  <c r="ET295" i="1"/>
  <c r="EQ379" i="1"/>
  <c r="EL283" i="1"/>
  <c r="DB283" i="1"/>
  <c r="DI283" i="1"/>
  <c r="DG254" i="1"/>
  <c r="DG327" i="1"/>
  <c r="EB287" i="1"/>
  <c r="DB287" i="1"/>
  <c r="DI287" i="1"/>
  <c r="EL287" i="1"/>
  <c r="ES352" i="1"/>
  <c r="DV297" i="1"/>
  <c r="DS297" i="1"/>
  <c r="DT297" i="1"/>
  <c r="DU297" i="1"/>
  <c r="EE297" i="1"/>
  <c r="DN297" i="1"/>
  <c r="DR297" i="1"/>
  <c r="EF297" i="1"/>
  <c r="DO297" i="1"/>
  <c r="DW297" i="1"/>
  <c r="DI297" i="1"/>
  <c r="EL297" i="1"/>
  <c r="DB297" i="1"/>
  <c r="EB297" i="1"/>
  <c r="EQ297" i="1"/>
  <c r="EA260" i="1"/>
  <c r="EA359" i="1"/>
  <c r="AD359" i="3"/>
  <c r="A359" i="3"/>
  <c r="AP359" i="3"/>
  <c r="S359" i="3"/>
  <c r="G359" i="3"/>
  <c r="AE359" i="3"/>
  <c r="AB359" i="3"/>
  <c r="AA359" i="3"/>
  <c r="EE251" i="1"/>
  <c r="DW251" i="1"/>
  <c r="DU251" i="1"/>
  <c r="DV251" i="1"/>
  <c r="DN251" i="1"/>
  <c r="DR251" i="1"/>
  <c r="EF251" i="1"/>
  <c r="DS251" i="1"/>
  <c r="DO251" i="1"/>
  <c r="DT251" i="1"/>
  <c r="EB285" i="1"/>
  <c r="DE367" i="1"/>
  <c r="DM367" i="1" s="1"/>
  <c r="EC367" i="1"/>
  <c r="EH367" i="1"/>
  <c r="DB349" i="1"/>
  <c r="DI349" i="1"/>
  <c r="EL349" i="1"/>
  <c r="EO248" i="1"/>
  <c r="EF313" i="1"/>
  <c r="DR313" i="1"/>
  <c r="DO313" i="1"/>
  <c r="DV313" i="1"/>
  <c r="DU313" i="1"/>
  <c r="DS313" i="1"/>
  <c r="EE313" i="1"/>
  <c r="DN313" i="1"/>
  <c r="DT313" i="1"/>
  <c r="DW313" i="1"/>
  <c r="DZ375" i="1"/>
  <c r="DR375" i="1"/>
  <c r="DE375" i="1"/>
  <c r="EH375" i="1"/>
  <c r="EC375" i="1"/>
  <c r="DN375" i="1"/>
  <c r="DY375" i="1"/>
  <c r="EF375" i="1"/>
  <c r="DX375" i="1"/>
  <c r="DH375" i="1"/>
  <c r="DK375" i="1"/>
  <c r="DA375" i="1"/>
  <c r="EK375" i="1" s="1"/>
  <c r="EA340" i="1"/>
  <c r="EU310" i="1"/>
  <c r="DZ286" i="1"/>
  <c r="ER325" i="1"/>
  <c r="DG258" i="1"/>
  <c r="EV336" i="1"/>
  <c r="DE336" i="1"/>
  <c r="DM336" i="1" s="1"/>
  <c r="EC336" i="1"/>
  <c r="EH336" i="1"/>
  <c r="BG336" i="3"/>
  <c r="AF336" i="3"/>
  <c r="H336" i="3"/>
  <c r="K336" i="3"/>
  <c r="N336" i="3"/>
  <c r="BA336" i="3"/>
  <c r="Q336" i="3"/>
  <c r="T336" i="3"/>
  <c r="BP336" i="3"/>
  <c r="BD336" i="3"/>
  <c r="E336" i="3"/>
  <c r="Z336" i="3"/>
  <c r="AX336" i="3"/>
  <c r="W336" i="3"/>
  <c r="BS336" i="3"/>
  <c r="BM336" i="3"/>
  <c r="AR336" i="3"/>
  <c r="AL336" i="3"/>
  <c r="AU336" i="3"/>
  <c r="B336" i="3"/>
  <c r="AO336" i="3"/>
  <c r="BJ336" i="3"/>
  <c r="EL328" i="1"/>
  <c r="DB328" i="1"/>
  <c r="DI328" i="1"/>
  <c r="DB378" i="1"/>
  <c r="DI378" i="1"/>
  <c r="EL378" i="1"/>
  <c r="EL333" i="1"/>
  <c r="DB333" i="1"/>
  <c r="DI333" i="1"/>
  <c r="DZ266" i="1"/>
  <c r="Z295" i="3"/>
  <c r="BP295" i="3"/>
  <c r="AR295" i="3"/>
  <c r="BS295" i="3"/>
  <c r="H295" i="3"/>
  <c r="AC295" i="3"/>
  <c r="BM295" i="3"/>
  <c r="B295" i="3"/>
  <c r="N295" i="3"/>
  <c r="Q295" i="3"/>
  <c r="AI295" i="3"/>
  <c r="BJ295" i="3"/>
  <c r="T295" i="3"/>
  <c r="BA295" i="3"/>
  <c r="BD295" i="3"/>
  <c r="K295" i="3"/>
  <c r="AU295" i="3"/>
  <c r="E295" i="3"/>
  <c r="AO295" i="3"/>
  <c r="BG295" i="3"/>
  <c r="AF295" i="3"/>
  <c r="AQ295" i="3"/>
  <c r="AG295" i="3"/>
  <c r="BC295" i="3"/>
  <c r="AE295" i="3"/>
  <c r="D295" i="3"/>
  <c r="P295" i="3"/>
  <c r="BH295" i="3"/>
  <c r="G295" i="3"/>
  <c r="AK295" i="3"/>
  <c r="BB295" i="3"/>
  <c r="BO295" i="3"/>
  <c r="AY295" i="3"/>
  <c r="O295" i="3"/>
  <c r="C295" i="3"/>
  <c r="BN295" i="3"/>
  <c r="F295" i="3"/>
  <c r="BF295" i="3"/>
  <c r="L295" i="3"/>
  <c r="BT295" i="3"/>
  <c r="BL295" i="3"/>
  <c r="U295" i="3"/>
  <c r="AJ295" i="3"/>
  <c r="AB295" i="3"/>
  <c r="BR295" i="3"/>
  <c r="R295" i="3"/>
  <c r="AN295" i="3"/>
  <c r="AD295" i="3"/>
  <c r="AT295" i="3"/>
  <c r="BQ295" i="3"/>
  <c r="AA295" i="3"/>
  <c r="BK295" i="3"/>
  <c r="I295" i="3"/>
  <c r="AP295" i="3"/>
  <c r="J295" i="3"/>
  <c r="AZ295" i="3"/>
  <c r="X295" i="3"/>
  <c r="BE295" i="3"/>
  <c r="AV295" i="3"/>
  <c r="AM295" i="3"/>
  <c r="AW295" i="3"/>
  <c r="AS295" i="3"/>
  <c r="A295" i="3"/>
  <c r="S295" i="3"/>
  <c r="Y295" i="3"/>
  <c r="BI295" i="3"/>
  <c r="AH295" i="3"/>
  <c r="M295" i="3"/>
  <c r="V295" i="3"/>
  <c r="DG350" i="1"/>
  <c r="DA363" i="1"/>
  <c r="EK363" i="1" s="1"/>
  <c r="DD363" i="1"/>
  <c r="DL363" i="1" s="1"/>
  <c r="EG363" i="1"/>
  <c r="DY363" i="1"/>
  <c r="DK363" i="1"/>
  <c r="DX363" i="1"/>
  <c r="ED363" i="1"/>
  <c r="DH363" i="1"/>
  <c r="EA363" i="1"/>
  <c r="BF362" i="3"/>
  <c r="BR362" i="3"/>
  <c r="S362" i="3"/>
  <c r="R362" i="3"/>
  <c r="AY362" i="3"/>
  <c r="AK362" i="3"/>
  <c r="Y362" i="3"/>
  <c r="DS342" i="1"/>
  <c r="DT342" i="1"/>
  <c r="DO342" i="1"/>
  <c r="DU342" i="1"/>
  <c r="DW342" i="1"/>
  <c r="DN342" i="1"/>
  <c r="EF342" i="1"/>
  <c r="EE342" i="1"/>
  <c r="DR342" i="1"/>
  <c r="DV342" i="1"/>
  <c r="EA379" i="1"/>
  <c r="EC265" i="1"/>
  <c r="EH265" i="1"/>
  <c r="DE265" i="1"/>
  <c r="DM265" i="1" s="1"/>
  <c r="EF265" i="1"/>
  <c r="DU265" i="1"/>
  <c r="DS265" i="1"/>
  <c r="DR265" i="1"/>
  <c r="DN265" i="1"/>
  <c r="DO265" i="1"/>
  <c r="DW265" i="1"/>
  <c r="DT265" i="1"/>
  <c r="DV265" i="1"/>
  <c r="EE265" i="1"/>
  <c r="EL254" i="1"/>
  <c r="DB254" i="1"/>
  <c r="DI254" i="1"/>
  <c r="DH273" i="1"/>
  <c r="ED273" i="1"/>
  <c r="EG273" i="1"/>
  <c r="DX273" i="1"/>
  <c r="DD273" i="1"/>
  <c r="DL273" i="1" s="1"/>
  <c r="DA273" i="1"/>
  <c r="EK273" i="1" s="1"/>
  <c r="DY273" i="1"/>
  <c r="DK273" i="1"/>
  <c r="DZ351" i="1"/>
  <c r="J364" i="3"/>
  <c r="AA364" i="3"/>
  <c r="Y364" i="3"/>
  <c r="BC364" i="3"/>
  <c r="DZ284" i="1"/>
  <c r="S272" i="3"/>
  <c r="AV272" i="3"/>
  <c r="AN272" i="3"/>
  <c r="AZ272" i="3"/>
  <c r="I272" i="3"/>
  <c r="V272" i="3"/>
  <c r="AM272" i="3"/>
  <c r="J272" i="3"/>
  <c r="F272" i="3"/>
  <c r="AN274" i="3"/>
  <c r="AD274" i="3"/>
  <c r="AQ274" i="3"/>
  <c r="AP274" i="3"/>
  <c r="BL274" i="3"/>
  <c r="BB274" i="3"/>
  <c r="AE274" i="3"/>
  <c r="M274" i="3"/>
  <c r="BK274" i="3"/>
  <c r="A274" i="3"/>
  <c r="BH274" i="3"/>
  <c r="C274" i="3"/>
  <c r="V274" i="3"/>
  <c r="AB274" i="3"/>
  <c r="R274" i="3"/>
  <c r="BR274" i="3"/>
  <c r="BO274" i="3"/>
  <c r="Y274" i="3"/>
  <c r="AA274" i="3"/>
  <c r="U274" i="3"/>
  <c r="BC274" i="3"/>
  <c r="S274" i="3"/>
  <c r="AS274" i="3"/>
  <c r="BF274" i="3"/>
  <c r="X274" i="3"/>
  <c r="I274" i="3"/>
  <c r="BI274" i="3"/>
  <c r="J274" i="3"/>
  <c r="AW274" i="3"/>
  <c r="BQ274" i="3"/>
  <c r="AZ274" i="3"/>
  <c r="D274" i="3"/>
  <c r="BE274" i="3"/>
  <c r="AV274" i="3"/>
  <c r="P274" i="3"/>
  <c r="DG307" i="1"/>
  <c r="DV301" i="1"/>
  <c r="EF301" i="1"/>
  <c r="EE301" i="1"/>
  <c r="DU301" i="1"/>
  <c r="DT301" i="1"/>
  <c r="DW301" i="1"/>
  <c r="DO301" i="1"/>
  <c r="DS301" i="1"/>
  <c r="DN301" i="1"/>
  <c r="DR301" i="1"/>
  <c r="DS366" i="1"/>
  <c r="EF366" i="1"/>
  <c r="DV366" i="1"/>
  <c r="DO366" i="1"/>
  <c r="DN366" i="1"/>
  <c r="EE366" i="1"/>
  <c r="DT366" i="1"/>
  <c r="DW366" i="1"/>
  <c r="DR366" i="1"/>
  <c r="DU366" i="1"/>
  <c r="DZ334" i="1"/>
  <c r="EL369" i="1"/>
  <c r="DB369" i="1"/>
  <c r="DI369" i="1"/>
  <c r="EO371" i="1"/>
  <c r="EQ312" i="1"/>
  <c r="ET374" i="1"/>
  <c r="DH374" i="1"/>
  <c r="DA374" i="1"/>
  <c r="EK374" i="1" s="1"/>
  <c r="DD374" i="1"/>
  <c r="DL374" i="1" s="1"/>
  <c r="ED374" i="1"/>
  <c r="DK374" i="1"/>
  <c r="DY374" i="1"/>
  <c r="EG374" i="1"/>
  <c r="DX374" i="1"/>
  <c r="BA22" i="3"/>
  <c r="BM22" i="3"/>
  <c r="BS22" i="3"/>
  <c r="BJ22" i="3"/>
  <c r="E22" i="3"/>
  <c r="AF22" i="3"/>
  <c r="AC22" i="3"/>
  <c r="B22" i="3"/>
  <c r="Z22" i="3"/>
  <c r="AL22" i="3"/>
  <c r="H22" i="3"/>
  <c r="Q22" i="3"/>
  <c r="AX22" i="3"/>
  <c r="W22" i="3"/>
  <c r="AU22" i="3"/>
  <c r="AR22" i="3"/>
  <c r="BG22" i="3"/>
  <c r="K22" i="3"/>
  <c r="N22" i="3"/>
  <c r="T22" i="3"/>
  <c r="AI22" i="3"/>
  <c r="BP22" i="3"/>
  <c r="BD22" i="3"/>
  <c r="AO22" i="3"/>
  <c r="V49" i="3"/>
  <c r="AH49" i="3"/>
  <c r="AE49" i="3"/>
  <c r="AW49" i="3"/>
  <c r="AB49" i="3"/>
  <c r="A49" i="3"/>
  <c r="AT49" i="3"/>
  <c r="AQ49" i="3"/>
  <c r="BF49" i="3"/>
  <c r="Y49" i="3"/>
  <c r="AK49" i="3"/>
  <c r="J49" i="3"/>
  <c r="P49" i="3"/>
  <c r="S49" i="3"/>
  <c r="D49" i="3"/>
  <c r="BI49" i="3"/>
  <c r="BL49" i="3"/>
  <c r="BC49" i="3"/>
  <c r="M49" i="3"/>
  <c r="BR49" i="3"/>
  <c r="AN49" i="3"/>
  <c r="AZ49" i="3"/>
  <c r="G49" i="3"/>
  <c r="BO49" i="3"/>
  <c r="DZ49" i="1"/>
  <c r="EQ291" i="1"/>
  <c r="DZ291" i="1"/>
  <c r="ET308" i="1"/>
  <c r="EC63" i="1"/>
  <c r="EH63" i="1"/>
  <c r="DE63" i="1"/>
  <c r="DM63" i="1" s="1"/>
  <c r="DZ372" i="1"/>
  <c r="AM280" i="3"/>
  <c r="AU280" i="3"/>
  <c r="H280" i="3"/>
  <c r="BD280" i="3"/>
  <c r="BJ280" i="3"/>
  <c r="Q280" i="3"/>
  <c r="AI280" i="3"/>
  <c r="Z280" i="3"/>
  <c r="E280" i="3"/>
  <c r="T280" i="3"/>
  <c r="AF280" i="3"/>
  <c r="B280" i="3"/>
  <c r="BM280" i="3"/>
  <c r="BP280" i="3"/>
  <c r="BG280" i="3"/>
  <c r="K280" i="3"/>
  <c r="AO280" i="3"/>
  <c r="BA280" i="3"/>
  <c r="AL280" i="3"/>
  <c r="N280" i="3"/>
  <c r="AX280" i="3"/>
  <c r="W280" i="3"/>
  <c r="AR280" i="3"/>
  <c r="AC280" i="3"/>
  <c r="BS280" i="3"/>
  <c r="EH370" i="1"/>
  <c r="EC370" i="1"/>
  <c r="DE370" i="1"/>
  <c r="DM370" i="1" s="1"/>
  <c r="EC377" i="1"/>
  <c r="EH377" i="1"/>
  <c r="DE377" i="1"/>
  <c r="DM377" i="1" s="1"/>
  <c r="EQ281" i="1"/>
  <c r="DG373" i="1"/>
  <c r="DZ262" i="1"/>
  <c r="EV262" i="1"/>
  <c r="EQ271" i="1"/>
  <c r="EH271" i="1"/>
  <c r="DE271" i="1"/>
  <c r="DM271" i="1" s="1"/>
  <c r="EC271" i="1"/>
  <c r="DE300" i="1"/>
  <c r="DM300" i="1" s="1"/>
  <c r="EC300" i="1"/>
  <c r="EH300" i="1"/>
  <c r="EH153" i="1"/>
  <c r="EC153" i="1"/>
  <c r="Q222" i="3"/>
  <c r="N222" i="3"/>
  <c r="BS222" i="3"/>
  <c r="E222" i="3"/>
  <c r="K222" i="3"/>
  <c r="BG222" i="3"/>
  <c r="B222" i="3"/>
  <c r="AF222" i="3"/>
  <c r="W222" i="3"/>
  <c r="Z222" i="3"/>
  <c r="BD222" i="3"/>
  <c r="AC222" i="3"/>
  <c r="H222" i="3"/>
  <c r="BA222" i="3"/>
  <c r="AL222" i="3"/>
  <c r="AI222" i="3"/>
  <c r="AU222" i="3"/>
  <c r="AR222" i="3"/>
  <c r="BM222" i="3"/>
  <c r="BP222" i="3"/>
  <c r="BJ222" i="3"/>
  <c r="AO222" i="3"/>
  <c r="AX222" i="3"/>
  <c r="T222" i="3"/>
  <c r="EP266" i="1"/>
  <c r="ET211" i="1"/>
  <c r="DX211" i="1"/>
  <c r="DH211" i="1"/>
  <c r="EG211" i="1"/>
  <c r="ED211" i="1"/>
  <c r="DY211" i="1"/>
  <c r="DK211" i="1"/>
  <c r="DA211" i="1"/>
  <c r="EK211" i="1" s="1"/>
  <c r="DD211" i="1"/>
  <c r="DL211" i="1" s="1"/>
  <c r="DO211" i="1"/>
  <c r="EE211" i="1"/>
  <c r="DG203" i="1"/>
  <c r="DK54" i="1"/>
  <c r="ED54" i="1"/>
  <c r="DO54" i="1"/>
  <c r="EE54" i="1"/>
  <c r="EG54" i="1"/>
  <c r="DH54" i="1"/>
  <c r="DX54" i="1"/>
  <c r="DY54" i="1"/>
  <c r="DD54" i="1"/>
  <c r="DL54" i="1" s="1"/>
  <c r="DA54" i="1"/>
  <c r="EK54" i="1" s="1"/>
  <c r="DH48" i="1"/>
  <c r="ED48" i="1"/>
  <c r="DK48" i="1"/>
  <c r="DA48" i="1"/>
  <c r="EK48" i="1" s="1"/>
  <c r="EG48" i="1"/>
  <c r="DY48" i="1"/>
  <c r="EP221" i="1"/>
  <c r="ED221" i="1"/>
  <c r="EG221" i="1"/>
  <c r="DD221" i="1"/>
  <c r="DL221" i="1" s="1"/>
  <c r="DI54" i="1"/>
  <c r="EL54" i="1"/>
  <c r="DB54" i="1"/>
  <c r="EB140" i="1"/>
  <c r="DT68" i="1"/>
  <c r="DO68" i="1"/>
  <c r="DS68" i="1"/>
  <c r="DV68" i="1"/>
  <c r="DW68" i="1"/>
  <c r="EE68" i="1"/>
  <c r="EB211" i="1"/>
  <c r="EL68" i="1"/>
  <c r="DB68" i="1"/>
  <c r="Y332" i="3"/>
  <c r="AE332" i="3"/>
  <c r="BI332" i="3"/>
  <c r="S332" i="3"/>
  <c r="BF332" i="3"/>
  <c r="G332" i="3"/>
  <c r="AZ332" i="3"/>
  <c r="AT332" i="3"/>
  <c r="BR332" i="3"/>
  <c r="AH332" i="3"/>
  <c r="M332" i="3"/>
  <c r="AN332" i="3"/>
  <c r="ED309" i="1"/>
  <c r="DA309" i="1"/>
  <c r="EK309" i="1" s="1"/>
  <c r="EG309" i="1"/>
  <c r="DH309" i="1"/>
  <c r="DX309" i="1"/>
  <c r="DY309" i="1"/>
  <c r="DD309" i="1"/>
  <c r="DL309" i="1" s="1"/>
  <c r="DK309" i="1"/>
  <c r="M94" i="3"/>
  <c r="BR94" i="3"/>
  <c r="V94" i="3"/>
  <c r="AT94" i="3"/>
  <c r="AH94" i="3"/>
  <c r="J94" i="3"/>
  <c r="AJ94" i="3"/>
  <c r="BL94" i="3"/>
  <c r="AZ94" i="3"/>
  <c r="S94" i="3"/>
  <c r="AV94" i="3"/>
  <c r="P94" i="3"/>
  <c r="BO94" i="3"/>
  <c r="AS94" i="3"/>
  <c r="D94" i="3"/>
  <c r="BN94" i="3"/>
  <c r="AN94" i="3"/>
  <c r="G94" i="3"/>
  <c r="I94" i="3"/>
  <c r="AB94" i="3"/>
  <c r="AY94" i="3"/>
  <c r="A94" i="3"/>
  <c r="AA94" i="3"/>
  <c r="BC94" i="3"/>
  <c r="AW94" i="3"/>
  <c r="Y94" i="3"/>
  <c r="BI94" i="3"/>
  <c r="AD94" i="3"/>
  <c r="AQ94" i="3"/>
  <c r="AE94" i="3"/>
  <c r="R94" i="3"/>
  <c r="BF94" i="3"/>
  <c r="AK94" i="3"/>
  <c r="B127" i="3"/>
  <c r="AC127" i="3"/>
  <c r="BJ127" i="3"/>
  <c r="BD127" i="3"/>
  <c r="H127" i="3"/>
  <c r="AU127" i="3"/>
  <c r="AR127" i="3"/>
  <c r="BA127" i="3"/>
  <c r="AO127" i="3"/>
  <c r="W127" i="3"/>
  <c r="K127" i="3"/>
  <c r="BP127" i="3"/>
  <c r="E127" i="3"/>
  <c r="BS127" i="3"/>
  <c r="Q127" i="3"/>
  <c r="N127" i="3"/>
  <c r="BG127" i="3"/>
  <c r="T127" i="3"/>
  <c r="AL127" i="3"/>
  <c r="AX127" i="3"/>
  <c r="AI127" i="3"/>
  <c r="AF127" i="3"/>
  <c r="Z127" i="3"/>
  <c r="BM127" i="3"/>
  <c r="DT191" i="1"/>
  <c r="DU191" i="1"/>
  <c r="DW191" i="1"/>
  <c r="EF191" i="1"/>
  <c r="DS191" i="1"/>
  <c r="DN191" i="1"/>
  <c r="EE191" i="1"/>
  <c r="DO191" i="1"/>
  <c r="DV191" i="1"/>
  <c r="DG127" i="1"/>
  <c r="DY106" i="1"/>
  <c r="EG106" i="1"/>
  <c r="DH106" i="1"/>
  <c r="ED106" i="1"/>
  <c r="DA106" i="1"/>
  <c r="EK106" i="1" s="1"/>
  <c r="DX106" i="1"/>
  <c r="DK106" i="1"/>
  <c r="DD106" i="1"/>
  <c r="DL106" i="1" s="1"/>
  <c r="DZ310" i="1"/>
  <c r="DI360" i="1"/>
  <c r="DB360" i="1"/>
  <c r="EL360" i="1"/>
  <c r="EB294" i="1"/>
  <c r="EL314" i="1"/>
  <c r="DB314" i="1"/>
  <c r="DI314" i="1"/>
  <c r="DZ340" i="1"/>
  <c r="DW340" i="1"/>
  <c r="DR340" i="1"/>
  <c r="DS340" i="1"/>
  <c r="DV340" i="1"/>
  <c r="DO340" i="1"/>
  <c r="EF340" i="1"/>
  <c r="DT340" i="1"/>
  <c r="DN340" i="1"/>
  <c r="DU340" i="1"/>
  <c r="EE340" i="1"/>
  <c r="EV255" i="1"/>
  <c r="EL255" i="1"/>
  <c r="DI255" i="1"/>
  <c r="DB255" i="1"/>
  <c r="EE255" i="1"/>
  <c r="DW255" i="1"/>
  <c r="EF255" i="1"/>
  <c r="DV255" i="1"/>
  <c r="DR255" i="1"/>
  <c r="DU255" i="1"/>
  <c r="DN255" i="1"/>
  <c r="DT255" i="1"/>
  <c r="DO255" i="1"/>
  <c r="DS255" i="1"/>
  <c r="EA255" i="1"/>
  <c r="EG364" i="1"/>
  <c r="DY364" i="1"/>
  <c r="ED364" i="1"/>
  <c r="DX364" i="1"/>
  <c r="DH364" i="1"/>
  <c r="DK364" i="1"/>
  <c r="DD364" i="1"/>
  <c r="DL364" i="1" s="1"/>
  <c r="DA364" i="1"/>
  <c r="EK364" i="1" s="1"/>
  <c r="DH318" i="1"/>
  <c r="DD318" i="1"/>
  <c r="DL318" i="1" s="1"/>
  <c r="DA318" i="1"/>
  <c r="EK318" i="1" s="1"/>
  <c r="DK318" i="1"/>
  <c r="EG318" i="1"/>
  <c r="ED318" i="1"/>
  <c r="DX318" i="1"/>
  <c r="DY318" i="1"/>
  <c r="EH269" i="1"/>
  <c r="DE269" i="1"/>
  <c r="DM269" i="1" s="1"/>
  <c r="EC269" i="1"/>
  <c r="DZ269" i="1"/>
  <c r="DZ272" i="1"/>
  <c r="DG272" i="1"/>
  <c r="EO252" i="1"/>
  <c r="EC252" i="1"/>
  <c r="DE252" i="1"/>
  <c r="DM252" i="1" s="1"/>
  <c r="EH252" i="1"/>
  <c r="DI252" i="1"/>
  <c r="DB252" i="1"/>
  <c r="EL252" i="1"/>
  <c r="AO252" i="3"/>
  <c r="AF252" i="3"/>
  <c r="AL252" i="3"/>
  <c r="B252" i="3"/>
  <c r="AR252" i="3"/>
  <c r="W252" i="3"/>
  <c r="E252" i="3"/>
  <c r="Q252" i="3"/>
  <c r="AU252" i="3"/>
  <c r="BA252" i="3"/>
  <c r="BP252" i="3"/>
  <c r="N252" i="3"/>
  <c r="H252" i="3"/>
  <c r="BJ252" i="3"/>
  <c r="BD252" i="3"/>
  <c r="BM252" i="3"/>
  <c r="K252" i="3"/>
  <c r="BG252" i="3"/>
  <c r="AC252" i="3"/>
  <c r="T252" i="3"/>
  <c r="BS252" i="3"/>
  <c r="Z252" i="3"/>
  <c r="AI252" i="3"/>
  <c r="AX252" i="3"/>
  <c r="DZ252" i="1"/>
  <c r="ES267" i="1"/>
  <c r="DX267" i="1"/>
  <c r="DA267" i="1"/>
  <c r="EK267" i="1" s="1"/>
  <c r="EG267" i="1"/>
  <c r="DK267" i="1"/>
  <c r="DD267" i="1"/>
  <c r="DL267" i="1" s="1"/>
  <c r="DH267" i="1"/>
  <c r="ED267" i="1"/>
  <c r="DY267" i="1"/>
  <c r="DU274" i="1"/>
  <c r="DS274" i="1"/>
  <c r="DV274" i="1"/>
  <c r="DO274" i="1"/>
  <c r="DW274" i="1"/>
  <c r="DR274" i="1"/>
  <c r="EF274" i="1"/>
  <c r="DT274" i="1"/>
  <c r="EE274" i="1"/>
  <c r="DN274" i="1"/>
  <c r="DG274" i="1"/>
  <c r="EB274" i="1"/>
  <c r="EA274" i="1"/>
  <c r="EB346" i="1"/>
  <c r="EG307" i="1"/>
  <c r="DK307" i="1"/>
  <c r="DD307" i="1"/>
  <c r="DL307" i="1" s="1"/>
  <c r="DX307" i="1"/>
  <c r="DY307" i="1"/>
  <c r="DA307" i="1"/>
  <c r="EK307" i="1" s="1"/>
  <c r="DH307" i="1"/>
  <c r="ED307" i="1"/>
  <c r="EB307" i="1"/>
  <c r="DE307" i="1"/>
  <c r="DM307" i="1" s="1"/>
  <c r="EH307" i="1"/>
  <c r="EC307" i="1"/>
  <c r="EP298" i="1"/>
  <c r="DI298" i="1"/>
  <c r="EL298" i="1"/>
  <c r="DB298" i="1"/>
  <c r="EB298" i="1"/>
  <c r="EV259" i="1"/>
  <c r="DB259" i="1"/>
  <c r="EL259" i="1"/>
  <c r="DI259" i="1"/>
  <c r="EA259" i="1"/>
  <c r="EB259" i="1"/>
  <c r="EL334" i="1"/>
  <c r="DB334" i="1"/>
  <c r="DI334" i="1"/>
  <c r="EB369" i="1"/>
  <c r="EA369" i="1"/>
  <c r="EV369" i="1"/>
  <c r="DZ369" i="1"/>
  <c r="DG371" i="1"/>
  <c r="ET371" i="1"/>
  <c r="BD371" i="3"/>
  <c r="BP371" i="3"/>
  <c r="BJ371" i="3"/>
  <c r="AF371" i="3"/>
  <c r="BG371" i="3"/>
  <c r="K371" i="3"/>
  <c r="Z371" i="3"/>
  <c r="AC371" i="3"/>
  <c r="Q371" i="3"/>
  <c r="AR371" i="3"/>
  <c r="AX371" i="3"/>
  <c r="AL371" i="3"/>
  <c r="DI312" i="1"/>
  <c r="EL312" i="1"/>
  <c r="DB312" i="1"/>
  <c r="DZ312" i="1"/>
  <c r="EA314" i="1"/>
  <c r="BM310" i="3"/>
  <c r="H310" i="3"/>
  <c r="BG310" i="3"/>
  <c r="AF310" i="3"/>
  <c r="Q310" i="3"/>
  <c r="BD310" i="3"/>
  <c r="W310" i="3"/>
  <c r="BP310" i="3"/>
  <c r="BJ310" i="3"/>
  <c r="AC310" i="3"/>
  <c r="AU310" i="3"/>
  <c r="ET286" i="1"/>
  <c r="EV325" i="1"/>
  <c r="EA49" i="1"/>
  <c r="DR119" i="1"/>
  <c r="DS119" i="1"/>
  <c r="DT119" i="1"/>
  <c r="DU119" i="1"/>
  <c r="DV119" i="1"/>
  <c r="EA253" i="1"/>
  <c r="DZ374" i="1"/>
  <c r="DG374" i="1"/>
  <c r="EG22" i="1"/>
  <c r="ED22" i="1"/>
  <c r="EV119" i="1"/>
  <c r="EP119" i="1"/>
  <c r="EB291" i="1"/>
  <c r="ES291" i="1"/>
  <c r="EP291" i="1"/>
  <c r="EQ361" i="1"/>
  <c r="EU361" i="1"/>
  <c r="DG361" i="1"/>
  <c r="EA308" i="1"/>
  <c r="EQ308" i="1"/>
  <c r="EV308" i="1"/>
  <c r="DS157" i="1"/>
  <c r="DT157" i="1"/>
  <c r="DR157" i="1"/>
  <c r="DV157" i="1"/>
  <c r="DW157" i="1"/>
  <c r="ER372" i="1"/>
  <c r="DB372" i="1"/>
  <c r="DI372" i="1"/>
  <c r="EL372" i="1"/>
  <c r="EF343" i="1"/>
  <c r="DW343" i="1"/>
  <c r="DT343" i="1"/>
  <c r="DV343" i="1"/>
  <c r="DO343" i="1"/>
  <c r="DU343" i="1"/>
  <c r="DN343" i="1"/>
  <c r="DR343" i="1"/>
  <c r="EE343" i="1"/>
  <c r="DS343" i="1"/>
  <c r="DE343" i="1"/>
  <c r="DM343" i="1" s="1"/>
  <c r="EC343" i="1"/>
  <c r="EH343" i="1"/>
  <c r="DZ63" i="1"/>
  <c r="DZ280" i="1"/>
  <c r="DB280" i="1"/>
  <c r="EL280" i="1"/>
  <c r="DI280" i="1"/>
  <c r="EC305" i="1"/>
  <c r="DE305" i="1"/>
  <c r="DM305" i="1" s="1"/>
  <c r="EH305" i="1"/>
  <c r="Y142" i="3"/>
  <c r="BI142" i="3"/>
  <c r="J142" i="3"/>
  <c r="M142" i="3"/>
  <c r="AW142" i="3"/>
  <c r="AB142" i="3"/>
  <c r="AK142" i="3"/>
  <c r="BF142" i="3"/>
  <c r="AQ142" i="3"/>
  <c r="G142" i="3"/>
  <c r="V142" i="3"/>
  <c r="S142" i="3"/>
  <c r="P142" i="3"/>
  <c r="AZ142" i="3"/>
  <c r="BL142" i="3"/>
  <c r="BO142" i="3"/>
  <c r="BR142" i="3"/>
  <c r="AN142" i="3"/>
  <c r="AA142" i="3"/>
  <c r="AH142" i="3"/>
  <c r="A142" i="3"/>
  <c r="AE142" i="3"/>
  <c r="D142" i="3"/>
  <c r="BC142" i="3"/>
  <c r="BQ142" i="3"/>
  <c r="AT142" i="3"/>
  <c r="DA299" i="1"/>
  <c r="EK299" i="1" s="1"/>
  <c r="EG299" i="1"/>
  <c r="DD299" i="1"/>
  <c r="DL299" i="1" s="1"/>
  <c r="DK299" i="1"/>
  <c r="DY299" i="1"/>
  <c r="DX299" i="1"/>
  <c r="DH299" i="1"/>
  <c r="ED299" i="1"/>
  <c r="EB299" i="1"/>
  <c r="EV323" i="1"/>
  <c r="DZ323" i="1"/>
  <c r="EP323" i="1"/>
  <c r="DB323" i="1"/>
  <c r="DI323" i="1"/>
  <c r="EL323" i="1"/>
  <c r="ES370" i="1"/>
  <c r="EB370" i="1"/>
  <c r="EB247" i="1"/>
  <c r="K247" i="3"/>
  <c r="W247" i="3"/>
  <c r="B247" i="3"/>
  <c r="AR247" i="3"/>
  <c r="Q247" i="3"/>
  <c r="H247" i="3"/>
  <c r="AL247" i="3"/>
  <c r="BS247" i="3"/>
  <c r="BJ247" i="3"/>
  <c r="BG247" i="3"/>
  <c r="BA247" i="3"/>
  <c r="AF247" i="3"/>
  <c r="BD247" i="3"/>
  <c r="E247" i="3"/>
  <c r="T247" i="3"/>
  <c r="AU247" i="3"/>
  <c r="Z247" i="3"/>
  <c r="DA247" i="1"/>
  <c r="EK247" i="1" s="1"/>
  <c r="EG247" i="1"/>
  <c r="DK247" i="1"/>
  <c r="DH247" i="1"/>
  <c r="ED247" i="1"/>
  <c r="DD247" i="1"/>
  <c r="DL247" i="1" s="1"/>
  <c r="DY247" i="1"/>
  <c r="DX247" i="1"/>
  <c r="DG381" i="1"/>
  <c r="EU381" i="1"/>
  <c r="DZ381" i="1"/>
  <c r="ES377" i="1"/>
  <c r="BR302" i="3"/>
  <c r="AZ302" i="3"/>
  <c r="AQ302" i="3"/>
  <c r="AE302" i="3"/>
  <c r="U302" i="3"/>
  <c r="AK302" i="3"/>
  <c r="S302" i="3"/>
  <c r="BF302" i="3"/>
  <c r="V302" i="3"/>
  <c r="AH302" i="3"/>
  <c r="Y302" i="3"/>
  <c r="J302" i="3"/>
  <c r="DG302" i="1"/>
  <c r="EA277" i="1"/>
  <c r="EG281" i="1"/>
  <c r="DK281" i="1"/>
  <c r="DY281" i="1"/>
  <c r="DX281" i="1"/>
  <c r="DA281" i="1"/>
  <c r="EK281" i="1" s="1"/>
  <c r="DD281" i="1"/>
  <c r="DL281" i="1" s="1"/>
  <c r="ED281" i="1"/>
  <c r="DH281" i="1"/>
  <c r="ER373" i="1"/>
  <c r="DU373" i="1"/>
  <c r="DV373" i="1"/>
  <c r="DS373" i="1"/>
  <c r="DW373" i="1"/>
  <c r="EF373" i="1"/>
  <c r="DT373" i="1"/>
  <c r="DR373" i="1"/>
  <c r="DO373" i="1"/>
  <c r="DN373" i="1"/>
  <c r="EE373" i="1"/>
  <c r="EB249" i="1"/>
  <c r="DB262" i="1"/>
  <c r="EL262" i="1"/>
  <c r="DI262" i="1"/>
  <c r="EP262" i="1"/>
  <c r="EV271" i="1"/>
  <c r="DG271" i="1"/>
  <c r="EA271" i="1"/>
  <c r="DE306" i="1"/>
  <c r="DM306" i="1" s="1"/>
  <c r="EC306" i="1"/>
  <c r="EH306" i="1"/>
  <c r="DG306" i="1"/>
  <c r="DG300" i="1"/>
  <c r="DZ300" i="1"/>
  <c r="EV91" i="1"/>
  <c r="EP91" i="1"/>
  <c r="DE91" i="1"/>
  <c r="DM91" i="1" s="1"/>
  <c r="EC91" i="1"/>
  <c r="EH91" i="1"/>
  <c r="DR222" i="1"/>
  <c r="DG101" i="1"/>
  <c r="R221" i="3"/>
  <c r="BK221" i="3"/>
  <c r="F221" i="3"/>
  <c r="AM221" i="3"/>
  <c r="AY221" i="3"/>
  <c r="AP221" i="3"/>
  <c r="AA221" i="3"/>
  <c r="BB221" i="3"/>
  <c r="AS221" i="3"/>
  <c r="BH221" i="3"/>
  <c r="U221" i="3"/>
  <c r="X221" i="3"/>
  <c r="I221" i="3"/>
  <c r="BE221" i="3"/>
  <c r="K221" i="3"/>
  <c r="AR221" i="3"/>
  <c r="AC221" i="3"/>
  <c r="H221" i="3"/>
  <c r="AF221" i="3"/>
  <c r="N221" i="3"/>
  <c r="AG221" i="3"/>
  <c r="AV221" i="3"/>
  <c r="Z221" i="3"/>
  <c r="BA221" i="3"/>
  <c r="E221" i="3"/>
  <c r="BS221" i="3"/>
  <c r="C221" i="3"/>
  <c r="BN221" i="3"/>
  <c r="AD221" i="3"/>
  <c r="AO221" i="3"/>
  <c r="T221" i="3"/>
  <c r="BM221" i="3"/>
  <c r="AX221" i="3"/>
  <c r="AJ221" i="3"/>
  <c r="AU221" i="3"/>
  <c r="B221" i="3"/>
  <c r="BJ221" i="3"/>
  <c r="O221" i="3"/>
  <c r="BT221" i="3"/>
  <c r="BQ221" i="3"/>
  <c r="AI221" i="3"/>
  <c r="BP221" i="3"/>
  <c r="W221" i="3"/>
  <c r="BG221" i="3"/>
  <c r="L221" i="3"/>
  <c r="BD221" i="3"/>
  <c r="AL221" i="3"/>
  <c r="Q221" i="3"/>
  <c r="ER270" i="1"/>
  <c r="DB211" i="1"/>
  <c r="EL211" i="1"/>
  <c r="H48" i="3"/>
  <c r="AL48" i="3"/>
  <c r="AR48" i="3"/>
  <c r="BJ48" i="3"/>
  <c r="BG48" i="3"/>
  <c r="BM48" i="3"/>
  <c r="AC48" i="3"/>
  <c r="Z48" i="3"/>
  <c r="N48" i="3"/>
  <c r="BS48" i="3"/>
  <c r="T48" i="3"/>
  <c r="B48" i="3"/>
  <c r="AI48" i="3"/>
  <c r="BA48" i="3"/>
  <c r="K48" i="3"/>
  <c r="AX48" i="3"/>
  <c r="AF48" i="3"/>
  <c r="AO48" i="3"/>
  <c r="AU48" i="3"/>
  <c r="BP48" i="3"/>
  <c r="W48" i="3"/>
  <c r="Q48" i="3"/>
  <c r="E48" i="3"/>
  <c r="BD48" i="3"/>
  <c r="ET221" i="1"/>
  <c r="H101" i="3"/>
  <c r="AC101" i="3"/>
  <c r="BA101" i="3"/>
  <c r="AL101" i="3"/>
  <c r="Z101" i="3"/>
  <c r="BJ101" i="3"/>
  <c r="W101" i="3"/>
  <c r="AO101" i="3"/>
  <c r="AI101" i="3"/>
  <c r="BG101" i="3"/>
  <c r="BP101" i="3"/>
  <c r="Q101" i="3"/>
  <c r="K101" i="3"/>
  <c r="AX101" i="3"/>
  <c r="BM101" i="3"/>
  <c r="AF101" i="3"/>
  <c r="T101" i="3"/>
  <c r="AU101" i="3"/>
  <c r="N101" i="3"/>
  <c r="B101" i="3"/>
  <c r="AR101" i="3"/>
  <c r="BD101" i="3"/>
  <c r="BS101" i="3"/>
  <c r="E101" i="3"/>
  <c r="DE48" i="1"/>
  <c r="DM48" i="1" s="1"/>
  <c r="DY191" i="1"/>
  <c r="DH191" i="1"/>
  <c r="DA191" i="1"/>
  <c r="EK191" i="1" s="1"/>
  <c r="DK191" i="1"/>
  <c r="EG191" i="1"/>
  <c r="DD191" i="1"/>
  <c r="DL191" i="1" s="1"/>
  <c r="ED191" i="1"/>
  <c r="EG120" i="1"/>
  <c r="ED120" i="1"/>
  <c r="DT154" i="1"/>
  <c r="EQ228" i="1"/>
  <c r="AD336" i="3"/>
  <c r="AP336" i="3"/>
  <c r="C336" i="3"/>
  <c r="I336" i="3"/>
  <c r="L336" i="3"/>
  <c r="BQ336" i="3"/>
  <c r="BE336" i="3"/>
  <c r="BK336" i="3"/>
  <c r="BT336" i="3"/>
  <c r="AJ336" i="3"/>
  <c r="X336" i="3"/>
  <c r="O336" i="3"/>
  <c r="AS336" i="3"/>
  <c r="AG336" i="3"/>
  <c r="AV336" i="3"/>
  <c r="BH336" i="3"/>
  <c r="R336" i="3"/>
  <c r="BN336" i="3"/>
  <c r="BB336" i="3"/>
  <c r="AA336" i="3"/>
  <c r="U336" i="3"/>
  <c r="DB350" i="1"/>
  <c r="EL350" i="1"/>
  <c r="DI350" i="1"/>
  <c r="BA154" i="3"/>
  <c r="AU154" i="3"/>
  <c r="B154" i="3"/>
  <c r="AF154" i="3"/>
  <c r="BP154" i="3"/>
  <c r="BM154" i="3"/>
  <c r="W154" i="3"/>
  <c r="K154" i="3"/>
  <c r="AO154" i="3"/>
  <c r="AC154" i="3"/>
  <c r="Z154" i="3"/>
  <c r="AI154" i="3"/>
  <c r="H154" i="3"/>
  <c r="AR154" i="3"/>
  <c r="AX154" i="3"/>
  <c r="BG154" i="3"/>
  <c r="Q154" i="3"/>
  <c r="E154" i="3"/>
  <c r="BS154" i="3"/>
  <c r="BD154" i="3"/>
  <c r="N154" i="3"/>
  <c r="AL154" i="3"/>
  <c r="T154" i="3"/>
  <c r="BJ154" i="3"/>
  <c r="DS203" i="1"/>
  <c r="DT203" i="1"/>
  <c r="DV203" i="1"/>
  <c r="EF203" i="1"/>
  <c r="DU203" i="1"/>
  <c r="DW203" i="1"/>
  <c r="DN203" i="1"/>
  <c r="EA221" i="1"/>
  <c r="EC106" i="1"/>
  <c r="EH106" i="1"/>
  <c r="DE106" i="1"/>
  <c r="DM106" i="1" s="1"/>
  <c r="EL221" i="1"/>
  <c r="DB221" i="1"/>
  <c r="EO106" i="1"/>
  <c r="BJ325" i="3"/>
  <c r="H325" i="3"/>
  <c r="AR325" i="3"/>
  <c r="W325" i="3"/>
  <c r="E325" i="3"/>
  <c r="AO325" i="3"/>
  <c r="F325" i="3"/>
  <c r="AU325" i="3"/>
  <c r="BK325" i="3"/>
  <c r="AX325" i="3"/>
  <c r="AA325" i="3"/>
  <c r="N325" i="3"/>
  <c r="BD325" i="3"/>
  <c r="AV325" i="3"/>
  <c r="R325" i="3"/>
  <c r="AG325" i="3"/>
  <c r="I325" i="3"/>
  <c r="C325" i="3"/>
  <c r="BH325" i="3"/>
  <c r="X325" i="3"/>
  <c r="K325" i="3"/>
  <c r="BA325" i="3"/>
  <c r="BM325" i="3"/>
  <c r="BG325" i="3"/>
  <c r="AI325" i="3"/>
  <c r="BS325" i="3"/>
  <c r="BQ325" i="3"/>
  <c r="BN325" i="3"/>
  <c r="AS325" i="3"/>
  <c r="AP325" i="3"/>
  <c r="AJ325" i="3"/>
  <c r="AY325" i="3"/>
  <c r="BT325" i="3"/>
  <c r="U325" i="3"/>
  <c r="BE325" i="3"/>
  <c r="L325" i="3"/>
  <c r="O325" i="3"/>
  <c r="B325" i="3"/>
  <c r="BP325" i="3"/>
  <c r="AL325" i="3"/>
  <c r="BB325" i="3"/>
  <c r="AC325" i="3"/>
  <c r="Z325" i="3"/>
  <c r="T325" i="3"/>
  <c r="Q325" i="3"/>
  <c r="AM325" i="3"/>
  <c r="AD325" i="3"/>
  <c r="AF325" i="3"/>
  <c r="DE360" i="1"/>
  <c r="EM360" i="1" s="1"/>
  <c r="EC360" i="1"/>
  <c r="EH360" i="1"/>
  <c r="DA360" i="1"/>
  <c r="EK360" i="1" s="1"/>
  <c r="DX360" i="1"/>
  <c r="DN360" i="1"/>
  <c r="DH360" i="1"/>
  <c r="DY360" i="1"/>
  <c r="DK360" i="1"/>
  <c r="EF360" i="1"/>
  <c r="ET325" i="1"/>
  <c r="EB314" i="1"/>
  <c r="BL340" i="3"/>
  <c r="AN340" i="3"/>
  <c r="BI340" i="3"/>
  <c r="A340" i="3"/>
  <c r="BF340" i="3"/>
  <c r="BO340" i="3"/>
  <c r="AB340" i="3"/>
  <c r="C340" i="3"/>
  <c r="P340" i="3"/>
  <c r="AP340" i="3"/>
  <c r="BE340" i="3"/>
  <c r="AE340" i="3"/>
  <c r="AZ340" i="3"/>
  <c r="BB340" i="3"/>
  <c r="AH340" i="3"/>
  <c r="Y340" i="3"/>
  <c r="AT340" i="3"/>
  <c r="S340" i="3"/>
  <c r="BQ340" i="3"/>
  <c r="AV340" i="3"/>
  <c r="G340" i="3"/>
  <c r="J340" i="3"/>
  <c r="BR340" i="3"/>
  <c r="BN340" i="3"/>
  <c r="BH340" i="3"/>
  <c r="AW340" i="3"/>
  <c r="BC340" i="3"/>
  <c r="V340" i="3"/>
  <c r="D340" i="3"/>
  <c r="M340" i="3"/>
  <c r="AK340" i="3"/>
  <c r="X340" i="3"/>
  <c r="AQ340" i="3"/>
  <c r="AJ340" i="3"/>
  <c r="EF256" i="1"/>
  <c r="DV256" i="1"/>
  <c r="DW256" i="1"/>
  <c r="DO256" i="1"/>
  <c r="DU256" i="1"/>
  <c r="EE256" i="1"/>
  <c r="DN256" i="1"/>
  <c r="DR256" i="1"/>
  <c r="DS256" i="1"/>
  <c r="DT256" i="1"/>
  <c r="DB256" i="1"/>
  <c r="EL256" i="1"/>
  <c r="DI256" i="1"/>
  <c r="DH305" i="1"/>
  <c r="DK305" i="1"/>
  <c r="EG305" i="1"/>
  <c r="ED305" i="1"/>
  <c r="DD305" i="1"/>
  <c r="DL305" i="1" s="1"/>
  <c r="DA305" i="1"/>
  <c r="EK305" i="1" s="1"/>
  <c r="DY305" i="1"/>
  <c r="DX305" i="1"/>
  <c r="DE253" i="1"/>
  <c r="DM253" i="1" s="1"/>
  <c r="DI353" i="1"/>
  <c r="EL353" i="1"/>
  <c r="DB353" i="1"/>
  <c r="DG353" i="1"/>
  <c r="EB353" i="1"/>
  <c r="DD277" i="1"/>
  <c r="DL277" i="1" s="1"/>
  <c r="DK277" i="1"/>
  <c r="EG277" i="1"/>
  <c r="DH277" i="1"/>
  <c r="DX277" i="1"/>
  <c r="DA277" i="1"/>
  <c r="EK277" i="1" s="1"/>
  <c r="ED277" i="1"/>
  <c r="DY277" i="1"/>
  <c r="EL277" i="1"/>
  <c r="DI277" i="1"/>
  <c r="DB277" i="1"/>
  <c r="DG277" i="1"/>
  <c r="EB277" i="1"/>
  <c r="DG365" i="1"/>
  <c r="DH365" i="1"/>
  <c r="DX365" i="1"/>
  <c r="DY365" i="1"/>
  <c r="ED365" i="1"/>
  <c r="DD365" i="1"/>
  <c r="DL365" i="1" s="1"/>
  <c r="DA365" i="1"/>
  <c r="EK365" i="1" s="1"/>
  <c r="EG365" i="1"/>
  <c r="DK365" i="1"/>
  <c r="EA245" i="1"/>
  <c r="DB245" i="1"/>
  <c r="DI245" i="1"/>
  <c r="EL245" i="1"/>
  <c r="ET281" i="1"/>
  <c r="DE373" i="1"/>
  <c r="DM373" i="1" s="1"/>
  <c r="EH373" i="1"/>
  <c r="EC373" i="1"/>
  <c r="DZ380" i="1"/>
  <c r="EG380" i="1"/>
  <c r="DD380" i="1"/>
  <c r="DL380" i="1" s="1"/>
  <c r="DX380" i="1"/>
  <c r="DK380" i="1"/>
  <c r="DY380" i="1"/>
  <c r="ED380" i="1"/>
  <c r="DH380" i="1"/>
  <c r="DA380" i="1"/>
  <c r="EK380" i="1" s="1"/>
  <c r="DZ357" i="1"/>
  <c r="DH357" i="1"/>
  <c r="DX357" i="1"/>
  <c r="DA357" i="1"/>
  <c r="EK357" i="1" s="1"/>
  <c r="DY357" i="1"/>
  <c r="DD357" i="1"/>
  <c r="DL357" i="1" s="1"/>
  <c r="EG357" i="1"/>
  <c r="DK357" i="1"/>
  <c r="ED357" i="1"/>
  <c r="EC357" i="1"/>
  <c r="EH357" i="1"/>
  <c r="DE357" i="1"/>
  <c r="DM357" i="1" s="1"/>
  <c r="EB357" i="1"/>
  <c r="ET330" i="1"/>
  <c r="EB316" i="1"/>
  <c r="DZ316" i="1"/>
  <c r="EA316" i="1"/>
  <c r="EH316" i="1"/>
  <c r="EC316" i="1"/>
  <c r="DE316" i="1"/>
  <c r="DM316" i="1" s="1"/>
  <c r="DE344" i="1"/>
  <c r="DM344" i="1" s="1"/>
  <c r="EH344" i="1"/>
  <c r="EC344" i="1"/>
  <c r="DO344" i="1"/>
  <c r="DN344" i="1"/>
  <c r="DV344" i="1"/>
  <c r="DW344" i="1"/>
  <c r="DS344" i="1"/>
  <c r="DR344" i="1"/>
  <c r="DT344" i="1"/>
  <c r="EF344" i="1"/>
  <c r="DU344" i="1"/>
  <c r="EE344" i="1"/>
  <c r="EL290" i="1"/>
  <c r="DB290" i="1"/>
  <c r="DI290" i="1"/>
  <c r="DE290" i="1"/>
  <c r="DM290" i="1" s="1"/>
  <c r="EH290" i="1"/>
  <c r="EC290" i="1"/>
  <c r="ER296" i="1"/>
  <c r="ES296" i="1"/>
  <c r="ED296" i="1"/>
  <c r="DY296" i="1"/>
  <c r="DD296" i="1"/>
  <c r="DL296" i="1" s="1"/>
  <c r="EG296" i="1"/>
  <c r="DX296" i="1"/>
  <c r="DH296" i="1"/>
  <c r="DA296" i="1"/>
  <c r="EK296" i="1" s="1"/>
  <c r="DK296" i="1"/>
  <c r="EA296" i="1"/>
  <c r="DE296" i="1"/>
  <c r="DM296" i="1" s="1"/>
  <c r="EC296" i="1"/>
  <c r="EH296" i="1"/>
  <c r="DI335" i="1"/>
  <c r="EL335" i="1"/>
  <c r="DB335" i="1"/>
  <c r="EE335" i="1"/>
  <c r="DR335" i="1"/>
  <c r="DN335" i="1"/>
  <c r="DW335" i="1"/>
  <c r="EF335" i="1"/>
  <c r="DS335" i="1"/>
  <c r="DT335" i="1"/>
  <c r="DU335" i="1"/>
  <c r="DO335" i="1"/>
  <c r="DV335" i="1"/>
  <c r="DB278" i="1"/>
  <c r="DI278" i="1"/>
  <c r="EL278" i="1"/>
  <c r="ET261" i="1"/>
  <c r="ES354" i="1"/>
  <c r="EB313" i="1"/>
  <c r="EH313" i="1"/>
  <c r="DE313" i="1"/>
  <c r="DM313" i="1" s="1"/>
  <c r="EC313" i="1"/>
  <c r="EC331" i="1"/>
  <c r="DE331" i="1"/>
  <c r="DM331" i="1" s="1"/>
  <c r="EH331" i="1"/>
  <c r="DG331" i="1"/>
  <c r="ED331" i="1"/>
  <c r="DD331" i="1"/>
  <c r="DL331" i="1" s="1"/>
  <c r="DK331" i="1"/>
  <c r="DY331" i="1"/>
  <c r="DA331" i="1"/>
  <c r="EK331" i="1" s="1"/>
  <c r="DX331" i="1"/>
  <c r="EG331" i="1"/>
  <c r="DH331" i="1"/>
  <c r="EB376" i="1"/>
  <c r="EL376" i="1"/>
  <c r="DI376" i="1"/>
  <c r="DB376" i="1"/>
  <c r="DZ376" i="1"/>
  <c r="DY249" i="1"/>
  <c r="ED249" i="1"/>
  <c r="DD249" i="1"/>
  <c r="DL249" i="1" s="1"/>
  <c r="DH249" i="1"/>
  <c r="EG249" i="1"/>
  <c r="DA249" i="1"/>
  <c r="EK249" i="1" s="1"/>
  <c r="DX249" i="1"/>
  <c r="DK249" i="1"/>
  <c r="DR249" i="1"/>
  <c r="EE249" i="1"/>
  <c r="DT249" i="1"/>
  <c r="DV249" i="1"/>
  <c r="DN249" i="1"/>
  <c r="EF249" i="1"/>
  <c r="DS249" i="1"/>
  <c r="DU249" i="1"/>
  <c r="DO249" i="1"/>
  <c r="DW249" i="1"/>
  <c r="ET306" i="1"/>
  <c r="DZ264" i="1"/>
  <c r="EC264" i="1"/>
  <c r="EH264" i="1"/>
  <c r="DE264" i="1"/>
  <c r="DM264" i="1" s="1"/>
  <c r="DK264" i="1"/>
  <c r="DX264" i="1"/>
  <c r="EG264" i="1"/>
  <c r="DD264" i="1"/>
  <c r="DL264" i="1" s="1"/>
  <c r="DH264" i="1"/>
  <c r="DY264" i="1"/>
  <c r="ED264" i="1"/>
  <c r="DA264" i="1"/>
  <c r="EK264" i="1" s="1"/>
  <c r="EP317" i="1"/>
  <c r="DU317" i="1"/>
  <c r="DR317" i="1"/>
  <c r="DV317" i="1"/>
  <c r="DW317" i="1"/>
  <c r="DT317" i="1"/>
  <c r="DO317" i="1"/>
  <c r="EF317" i="1"/>
  <c r="DN317" i="1"/>
  <c r="EE317" i="1"/>
  <c r="DS317" i="1"/>
  <c r="DE317" i="1"/>
  <c r="DM317" i="1" s="1"/>
  <c r="EH317" i="1"/>
  <c r="EC317" i="1"/>
  <c r="EH358" i="1"/>
  <c r="EC358" i="1"/>
  <c r="DE358" i="1"/>
  <c r="DM358" i="1" s="1"/>
  <c r="DG358" i="1"/>
  <c r="DI358" i="1"/>
  <c r="DB358" i="1"/>
  <c r="EL358" i="1"/>
  <c r="DG292" i="1"/>
  <c r="EA350" i="1"/>
  <c r="DE318" i="1"/>
  <c r="DM318" i="1" s="1"/>
  <c r="EC318" i="1"/>
  <c r="EH318" i="1"/>
  <c r="ET329" i="1"/>
  <c r="EB310" i="1"/>
  <c r="EA270" i="1"/>
  <c r="DI342" i="1"/>
  <c r="EL342" i="1"/>
  <c r="DB342" i="1"/>
  <c r="EB254" i="1"/>
  <c r="ES286" i="1"/>
  <c r="DI286" i="1"/>
  <c r="EL286" i="1"/>
  <c r="DB286" i="1"/>
  <c r="DD286" i="1"/>
  <c r="DL286" i="1" s="1"/>
  <c r="BI275" i="3"/>
  <c r="AH275" i="3"/>
  <c r="AK275" i="3"/>
  <c r="AW275" i="3"/>
  <c r="BC275" i="3"/>
  <c r="AT275" i="3"/>
  <c r="BF275" i="3"/>
  <c r="AQ275" i="3"/>
  <c r="AN275" i="3"/>
  <c r="Y275" i="3"/>
  <c r="G275" i="3"/>
  <c r="AZ275" i="3"/>
  <c r="BR275" i="3"/>
  <c r="AE275" i="3"/>
  <c r="BO275" i="3"/>
  <c r="A275" i="3"/>
  <c r="DE258" i="1"/>
  <c r="DM258" i="1" s="1"/>
  <c r="EH258" i="1"/>
  <c r="EC258" i="1"/>
  <c r="DZ301" i="1"/>
  <c r="DW307" i="1"/>
  <c r="DV307" i="1"/>
  <c r="DO307" i="1"/>
  <c r="DS307" i="1"/>
  <c r="EF307" i="1"/>
  <c r="DT307" i="1"/>
  <c r="DU307" i="1"/>
  <c r="DR307" i="1"/>
  <c r="DN307" i="1"/>
  <c r="EE307" i="1"/>
  <c r="ES329" i="1"/>
  <c r="DG295" i="1"/>
  <c r="DO379" i="1"/>
  <c r="DW379" i="1"/>
  <c r="DN379" i="1"/>
  <c r="EE379" i="1"/>
  <c r="DU379" i="1"/>
  <c r="DS379" i="1"/>
  <c r="DV379" i="1"/>
  <c r="EF379" i="1"/>
  <c r="DR379" i="1"/>
  <c r="DT379" i="1"/>
  <c r="EB332" i="1"/>
  <c r="EQ363" i="1"/>
  <c r="EA348" i="1"/>
  <c r="DB293" i="1"/>
  <c r="EL293" i="1"/>
  <c r="DI293" i="1"/>
  <c r="DG293" i="1"/>
  <c r="DE293" i="1"/>
  <c r="DM293" i="1" s="1"/>
  <c r="EH293" i="1"/>
  <c r="EC293" i="1"/>
  <c r="DH293" i="1"/>
  <c r="EG293" i="1"/>
  <c r="DY293" i="1"/>
  <c r="DK293" i="1"/>
  <c r="DX293" i="1"/>
  <c r="DD293" i="1"/>
  <c r="DL293" i="1" s="1"/>
  <c r="ED293" i="1"/>
  <c r="DA293" i="1"/>
  <c r="EK293" i="1" s="1"/>
  <c r="DZ293" i="1"/>
  <c r="EQ328" i="1"/>
  <c r="EA328" i="1"/>
  <c r="EQ292" i="1"/>
  <c r="ER292" i="1"/>
  <c r="DT320" i="1"/>
  <c r="DV320" i="1"/>
  <c r="EE320" i="1"/>
  <c r="DR320" i="1"/>
  <c r="EF320" i="1"/>
  <c r="DS320" i="1"/>
  <c r="DW320" i="1"/>
  <c r="DU320" i="1"/>
  <c r="DN320" i="1"/>
  <c r="DO320" i="1"/>
  <c r="ES320" i="1"/>
  <c r="DI320" i="1"/>
  <c r="EL320" i="1"/>
  <c r="DB320" i="1"/>
  <c r="DG333" i="1"/>
  <c r="EH288" i="1"/>
  <c r="DE288" i="1"/>
  <c r="DM288" i="1" s="1"/>
  <c r="EC288" i="1"/>
  <c r="DZ288" i="1"/>
  <c r="EA295" i="1"/>
  <c r="EH347" i="1"/>
  <c r="EC347" i="1"/>
  <c r="DE347" i="1"/>
  <c r="DM347" i="1" s="1"/>
  <c r="EF347" i="1"/>
  <c r="DR347" i="1"/>
  <c r="DO347" i="1"/>
  <c r="DN347" i="1"/>
  <c r="DV347" i="1"/>
  <c r="DT347" i="1"/>
  <c r="DW347" i="1"/>
  <c r="DS347" i="1"/>
  <c r="DU347" i="1"/>
  <c r="EE347" i="1"/>
  <c r="EB324" i="1"/>
  <c r="DZ324" i="1"/>
  <c r="EA362" i="1"/>
  <c r="DZ362" i="1"/>
  <c r="ED342" i="1"/>
  <c r="DA342" i="1"/>
  <c r="EK342" i="1" s="1"/>
  <c r="DH342" i="1"/>
  <c r="EG342" i="1"/>
  <c r="DX342" i="1"/>
  <c r="DY342" i="1"/>
  <c r="DD342" i="1"/>
  <c r="DL342" i="1" s="1"/>
  <c r="DK342" i="1"/>
  <c r="DG322" i="1"/>
  <c r="ED322" i="1"/>
  <c r="EG322" i="1"/>
  <c r="DY322" i="1"/>
  <c r="DK322" i="1"/>
  <c r="DA322" i="1"/>
  <c r="EK322" i="1" s="1"/>
  <c r="DH322" i="1"/>
  <c r="DX322" i="1"/>
  <c r="DD322" i="1"/>
  <c r="DL322" i="1" s="1"/>
  <c r="EH276" i="1"/>
  <c r="EC276" i="1"/>
  <c r="DE276" i="1"/>
  <c r="DM276" i="1" s="1"/>
  <c r="DA276" i="1"/>
  <c r="EK276" i="1" s="1"/>
  <c r="DK276" i="1"/>
  <c r="DD276" i="1"/>
  <c r="DL276" i="1" s="1"/>
  <c r="DX276" i="1"/>
  <c r="EG276" i="1"/>
  <c r="ED276" i="1"/>
  <c r="DH276" i="1"/>
  <c r="DY276" i="1"/>
  <c r="DU279" i="1"/>
  <c r="EE279" i="1"/>
  <c r="DO279" i="1"/>
  <c r="EF279" i="1"/>
  <c r="DT279" i="1"/>
  <c r="DN279" i="1"/>
  <c r="DS279" i="1"/>
  <c r="DR279" i="1"/>
  <c r="DW279" i="1"/>
  <c r="DV279" i="1"/>
  <c r="EL345" i="1"/>
  <c r="DI345" i="1"/>
  <c r="DB345" i="1"/>
  <c r="ET345" i="1"/>
  <c r="EB345" i="1"/>
  <c r="EP334" i="1"/>
  <c r="ED334" i="1"/>
  <c r="DK334" i="1"/>
  <c r="DX334" i="1"/>
  <c r="DA334" i="1"/>
  <c r="EK334" i="1" s="1"/>
  <c r="DY334" i="1"/>
  <c r="EG334" i="1"/>
  <c r="DD334" i="1"/>
  <c r="DL334" i="1" s="1"/>
  <c r="DH334" i="1"/>
  <c r="AV364" i="3"/>
  <c r="BF318" i="3"/>
  <c r="DI318" i="1"/>
  <c r="DB318" i="1"/>
  <c r="EL318" i="1"/>
  <c r="DT318" i="1"/>
  <c r="EF318" i="1"/>
  <c r="DW318" i="1"/>
  <c r="DV318" i="1"/>
  <c r="DS318" i="1"/>
  <c r="DN318" i="1"/>
  <c r="DO318" i="1"/>
  <c r="DR318" i="1"/>
  <c r="DU318" i="1"/>
  <c r="EE318" i="1"/>
  <c r="DB337" i="1"/>
  <c r="DI337" i="1"/>
  <c r="EL337" i="1"/>
  <c r="DD337" i="1"/>
  <c r="DL337" i="1" s="1"/>
  <c r="DZ337" i="1"/>
  <c r="ET319" i="1"/>
  <c r="ED319" i="1"/>
  <c r="DY319" i="1"/>
  <c r="DH319" i="1"/>
  <c r="DA319" i="1"/>
  <c r="EK319" i="1" s="1"/>
  <c r="DK319" i="1"/>
  <c r="DX319" i="1"/>
  <c r="DD319" i="1"/>
  <c r="DL319" i="1" s="1"/>
  <c r="EG319" i="1"/>
  <c r="EA294" i="1"/>
  <c r="EQ294" i="1"/>
  <c r="DV294" i="1"/>
  <c r="DW294" i="1"/>
  <c r="DN294" i="1"/>
  <c r="DO294" i="1"/>
  <c r="DS294" i="1"/>
  <c r="DR294" i="1"/>
  <c r="DU294" i="1"/>
  <c r="EF294" i="1"/>
  <c r="EE294" i="1"/>
  <c r="DT294" i="1"/>
  <c r="R363" i="3"/>
  <c r="EA254" i="1"/>
  <c r="EQ254" i="1"/>
  <c r="ET283" i="1"/>
  <c r="DG348" i="1"/>
  <c r="DG273" i="1"/>
  <c r="DG311" i="1"/>
  <c r="DZ311" i="1"/>
  <c r="BB351" i="3"/>
  <c r="AT351" i="3"/>
  <c r="AE351" i="3"/>
  <c r="BF351" i="3"/>
  <c r="AS351" i="3"/>
  <c r="BL351" i="3"/>
  <c r="X351" i="3"/>
  <c r="C351" i="3"/>
  <c r="BK351" i="3"/>
  <c r="AA351" i="3"/>
  <c r="AY351" i="3"/>
  <c r="BE351" i="3"/>
  <c r="F351" i="3"/>
  <c r="V351" i="3"/>
  <c r="AZ351" i="3"/>
  <c r="AB351" i="3"/>
  <c r="BO351" i="3"/>
  <c r="S351" i="3"/>
  <c r="J351" i="3"/>
  <c r="AW351" i="3"/>
  <c r="R351" i="3"/>
  <c r="BQ351" i="3"/>
  <c r="BH351" i="3"/>
  <c r="Y351" i="3"/>
  <c r="U351" i="3"/>
  <c r="AP351" i="3"/>
  <c r="AJ351" i="3"/>
  <c r="AG351" i="3"/>
  <c r="AV351" i="3"/>
  <c r="AH351" i="3"/>
  <c r="O351" i="3"/>
  <c r="A351" i="3"/>
  <c r="BR351" i="3"/>
  <c r="AD351" i="3"/>
  <c r="AN351" i="3"/>
  <c r="BT351" i="3"/>
  <c r="AQ351" i="3"/>
  <c r="BN351" i="3"/>
  <c r="G351" i="3"/>
  <c r="L351" i="3"/>
  <c r="BI351" i="3"/>
  <c r="BC351" i="3"/>
  <c r="AM351" i="3"/>
  <c r="M351" i="3"/>
  <c r="I351" i="3"/>
  <c r="BG351" i="3"/>
  <c r="AL351" i="3"/>
  <c r="H351" i="3"/>
  <c r="AI351" i="3"/>
  <c r="K351" i="3"/>
  <c r="BD351" i="3"/>
  <c r="AX351" i="3"/>
  <c r="Q351" i="3"/>
  <c r="N351" i="3"/>
  <c r="E351" i="3"/>
  <c r="AR351" i="3"/>
  <c r="W351" i="3"/>
  <c r="Z351" i="3"/>
  <c r="B351" i="3"/>
  <c r="AU351" i="3"/>
  <c r="AF351" i="3"/>
  <c r="BA351" i="3"/>
  <c r="BJ351" i="3"/>
  <c r="BS351" i="3"/>
  <c r="AC351" i="3"/>
  <c r="BP351" i="3"/>
  <c r="AO351" i="3"/>
  <c r="BM351" i="3"/>
  <c r="T351" i="3"/>
  <c r="EO327" i="1"/>
  <c r="EU327" i="1"/>
  <c r="ED327" i="1"/>
  <c r="EG327" i="1"/>
  <c r="DH327" i="1"/>
  <c r="DY327" i="1"/>
  <c r="DK327" i="1"/>
  <c r="DA327" i="1"/>
  <c r="EK327" i="1" s="1"/>
  <c r="DX327" i="1"/>
  <c r="DD327" i="1"/>
  <c r="DL327" i="1" s="1"/>
  <c r="BK327" i="3"/>
  <c r="DG287" i="1"/>
  <c r="EA309" i="1"/>
  <c r="DG309" i="1"/>
  <c r="DW309" i="1"/>
  <c r="EE309" i="1"/>
  <c r="DU309" i="1"/>
  <c r="DN309" i="1"/>
  <c r="DV309" i="1"/>
  <c r="DS309" i="1"/>
  <c r="DT309" i="1"/>
  <c r="DO309" i="1"/>
  <c r="EF309" i="1"/>
  <c r="DR309" i="1"/>
  <c r="ET352" i="1"/>
  <c r="ET297" i="1"/>
  <c r="DZ297" i="1"/>
  <c r="T297" i="3"/>
  <c r="AR297" i="3"/>
  <c r="BJ297" i="3"/>
  <c r="H297" i="3"/>
  <c r="AU297" i="3"/>
  <c r="BA297" i="3"/>
  <c r="AL297" i="3"/>
  <c r="BM297" i="3"/>
  <c r="BG297" i="3"/>
  <c r="AF297" i="3"/>
  <c r="BD297" i="3"/>
  <c r="BS297" i="3"/>
  <c r="AX297" i="3"/>
  <c r="E297" i="3"/>
  <c r="B297" i="3"/>
  <c r="AM260" i="3"/>
  <c r="AD260" i="3"/>
  <c r="U260" i="3"/>
  <c r="AV260" i="3"/>
  <c r="EV359" i="1"/>
  <c r="DZ251" i="1"/>
  <c r="DG251" i="1"/>
  <c r="EV251" i="1"/>
  <c r="DG285" i="1"/>
  <c r="DA285" i="1"/>
  <c r="EK285" i="1" s="1"/>
  <c r="DK285" i="1"/>
  <c r="DX285" i="1"/>
  <c r="DD285" i="1"/>
  <c r="DL285" i="1" s="1"/>
  <c r="DY285" i="1"/>
  <c r="DH285" i="1"/>
  <c r="EG285" i="1"/>
  <c r="ED285" i="1"/>
  <c r="ES367" i="1"/>
  <c r="EF349" i="1"/>
  <c r="EE349" i="1"/>
  <c r="DV349" i="1"/>
  <c r="DS349" i="1"/>
  <c r="DR349" i="1"/>
  <c r="DU349" i="1"/>
  <c r="DT349" i="1"/>
  <c r="DW349" i="1"/>
  <c r="DN349" i="1"/>
  <c r="DO349" i="1"/>
  <c r="EB349" i="1"/>
  <c r="DG349" i="1"/>
  <c r="DG375" i="1"/>
  <c r="X313" i="3"/>
  <c r="ER382" i="1"/>
  <c r="ER282" i="1"/>
  <c r="DE248" i="1"/>
  <c r="DM248" i="1" s="1"/>
  <c r="EC248" i="1"/>
  <c r="EH248" i="1"/>
  <c r="DK248" i="1"/>
  <c r="DA248" i="1"/>
  <c r="EK248" i="1" s="1"/>
  <c r="DY248" i="1"/>
  <c r="DX248" i="1"/>
  <c r="DH248" i="1"/>
  <c r="ES313" i="1"/>
  <c r="EB375" i="1"/>
  <c r="EC282" i="1"/>
  <c r="DE282" i="1"/>
  <c r="EH282" i="1"/>
  <c r="DX282" i="1"/>
  <c r="DK282" i="1"/>
  <c r="DY282" i="1"/>
  <c r="EF282" i="1"/>
  <c r="DA282" i="1"/>
  <c r="EK282" i="1" s="1"/>
  <c r="DH282" i="1"/>
  <c r="DN282" i="1"/>
  <c r="EB263" i="1"/>
  <c r="EP286" i="1"/>
  <c r="EB340" i="1"/>
  <c r="EL310" i="1"/>
  <c r="DB310" i="1"/>
  <c r="DI310" i="1"/>
  <c r="EU303" i="1"/>
  <c r="EO303" i="1"/>
  <c r="EH376" i="1"/>
  <c r="EC376" i="1"/>
  <c r="DE376" i="1"/>
  <c r="DM376" i="1" s="1"/>
  <c r="DZ263" i="1"/>
  <c r="DG360" i="1"/>
  <c r="BJ340" i="3"/>
  <c r="AO340" i="3"/>
  <c r="AX340" i="3"/>
  <c r="K340" i="3"/>
  <c r="B340" i="3"/>
  <c r="H340" i="3"/>
  <c r="AR340" i="3"/>
  <c r="E340" i="3"/>
  <c r="EL340" i="1"/>
  <c r="DI340" i="1"/>
  <c r="DB340" i="1"/>
  <c r="ES310" i="1"/>
  <c r="DS310" i="1"/>
  <c r="DO310" i="1"/>
  <c r="DR310" i="1"/>
  <c r="DU310" i="1"/>
  <c r="EF310" i="1"/>
  <c r="EE310" i="1"/>
  <c r="DW310" i="1"/>
  <c r="DN310" i="1"/>
  <c r="DV310" i="1"/>
  <c r="DT310" i="1"/>
  <c r="DB325" i="1"/>
  <c r="EL325" i="1"/>
  <c r="DI325" i="1"/>
  <c r="DG288" i="1"/>
  <c r="DU275" i="1"/>
  <c r="DO275" i="1"/>
  <c r="DS275" i="1"/>
  <c r="EE275" i="1"/>
  <c r="EF275" i="1"/>
  <c r="DW275" i="1"/>
  <c r="DV275" i="1"/>
  <c r="DT275" i="1"/>
  <c r="DN275" i="1"/>
  <c r="DR275" i="1"/>
  <c r="ES378" i="1"/>
  <c r="EQ258" i="1"/>
  <c r="EP336" i="1"/>
  <c r="DZ336" i="1"/>
  <c r="EB336" i="1"/>
  <c r="X329" i="3"/>
  <c r="BK329" i="3"/>
  <c r="BQ329" i="3"/>
  <c r="J329" i="3"/>
  <c r="R329" i="3"/>
  <c r="AW329" i="3"/>
  <c r="BR329" i="3"/>
  <c r="N329" i="3"/>
  <c r="BJ329" i="3"/>
  <c r="BM329" i="3"/>
  <c r="AR329" i="3"/>
  <c r="DG329" i="1"/>
  <c r="DH258" i="1"/>
  <c r="DX258" i="1"/>
  <c r="DD258" i="1"/>
  <c r="DL258" i="1" s="1"/>
  <c r="EG258" i="1"/>
  <c r="DK258" i="1"/>
  <c r="DY258" i="1"/>
  <c r="DA258" i="1"/>
  <c r="EK258" i="1" s="1"/>
  <c r="ED258" i="1"/>
  <c r="DZ258" i="1"/>
  <c r="AA328" i="3"/>
  <c r="DD292" i="1"/>
  <c r="DL292" i="1" s="1"/>
  <c r="EG292" i="1"/>
  <c r="DH292" i="1"/>
  <c r="DA292" i="1"/>
  <c r="EK292" i="1" s="1"/>
  <c r="DK292" i="1"/>
  <c r="DX292" i="1"/>
  <c r="ED292" i="1"/>
  <c r="DY292" i="1"/>
  <c r="DG378" i="1"/>
  <c r="DA378" i="1"/>
  <c r="EK378" i="1" s="1"/>
  <c r="DH378" i="1"/>
  <c r="DY378" i="1"/>
  <c r="ED378" i="1"/>
  <c r="EG378" i="1"/>
  <c r="DK378" i="1"/>
  <c r="DD378" i="1"/>
  <c r="DL378" i="1" s="1"/>
  <c r="DX378" i="1"/>
  <c r="EP378" i="1"/>
  <c r="EC320" i="1"/>
  <c r="DE320" i="1"/>
  <c r="DM320" i="1" s="1"/>
  <c r="EH320" i="1"/>
  <c r="DK333" i="1"/>
  <c r="EG333" i="1"/>
  <c r="DX333" i="1"/>
  <c r="DA333" i="1"/>
  <c r="EK333" i="1" s="1"/>
  <c r="ED333" i="1"/>
  <c r="DD333" i="1"/>
  <c r="DL333" i="1" s="1"/>
  <c r="DH333" i="1"/>
  <c r="DY333" i="1"/>
  <c r="I266" i="3"/>
  <c r="AS266" i="3"/>
  <c r="BK266" i="3"/>
  <c r="BN266" i="3"/>
  <c r="U266" i="3"/>
  <c r="DG275" i="1"/>
  <c r="DI275" i="1"/>
  <c r="DB275" i="1"/>
  <c r="EL275" i="1"/>
  <c r="DU295" i="1"/>
  <c r="EF295" i="1"/>
  <c r="DT295" i="1"/>
  <c r="DO295" i="1"/>
  <c r="DW295" i="1"/>
  <c r="DV295" i="1"/>
  <c r="EE295" i="1"/>
  <c r="DN295" i="1"/>
  <c r="DR295" i="1"/>
  <c r="DS295" i="1"/>
  <c r="BM244" i="3"/>
  <c r="AO244" i="3"/>
  <c r="E244" i="3"/>
  <c r="AF244" i="3"/>
  <c r="ER352" i="1"/>
  <c r="DN332" i="1"/>
  <c r="DR332" i="1"/>
  <c r="DV332" i="1"/>
  <c r="EF332" i="1"/>
  <c r="DS332" i="1"/>
  <c r="DU332" i="1"/>
  <c r="DT332" i="1"/>
  <c r="DW332" i="1"/>
  <c r="DO332" i="1"/>
  <c r="EE332" i="1"/>
  <c r="DI332" i="1"/>
  <c r="EL332" i="1"/>
  <c r="DB332" i="1"/>
  <c r="EH332" i="1"/>
  <c r="EC332" i="1"/>
  <c r="DE332" i="1"/>
  <c r="DM332" i="1" s="1"/>
  <c r="EU350" i="1"/>
  <c r="DN363" i="1"/>
  <c r="DW363" i="1"/>
  <c r="DS363" i="1"/>
  <c r="DT363" i="1"/>
  <c r="EE363" i="1"/>
  <c r="DU363" i="1"/>
  <c r="DV363" i="1"/>
  <c r="EF363" i="1"/>
  <c r="DO363" i="1"/>
  <c r="DR363" i="1"/>
  <c r="EU363" i="1"/>
  <c r="EP363" i="1"/>
  <c r="AN270" i="3"/>
  <c r="EP270" i="1"/>
  <c r="EB362" i="1"/>
  <c r="EQ244" i="1"/>
  <c r="AS244" i="3"/>
  <c r="EA342" i="1"/>
  <c r="EP342" i="1"/>
  <c r="DG379" i="1"/>
  <c r="DG265" i="1"/>
  <c r="EC283" i="1"/>
  <c r="DE283" i="1"/>
  <c r="DM283" i="1" s="1"/>
  <c r="EH283" i="1"/>
  <c r="ES283" i="1"/>
  <c r="DW348" i="1"/>
  <c r="DV348" i="1"/>
  <c r="DN348" i="1"/>
  <c r="DU348" i="1"/>
  <c r="DS348" i="1"/>
  <c r="EE348" i="1"/>
  <c r="DR348" i="1"/>
  <c r="DT348" i="1"/>
  <c r="DO348" i="1"/>
  <c r="EF348" i="1"/>
  <c r="DD351" i="1"/>
  <c r="DL351" i="1" s="1"/>
  <c r="DH351" i="1"/>
  <c r="DY351" i="1"/>
  <c r="DK351" i="1"/>
  <c r="DA351" i="1"/>
  <c r="EK351" i="1" s="1"/>
  <c r="EG351" i="1"/>
  <c r="DX351" i="1"/>
  <c r="ED351" i="1"/>
  <c r="EC351" i="1"/>
  <c r="EH351" i="1"/>
  <c r="DE351" i="1"/>
  <c r="DM351" i="1" s="1"/>
  <c r="EA327" i="1"/>
  <c r="EH352" i="1"/>
  <c r="EC352" i="1"/>
  <c r="DE352" i="1"/>
  <c r="DM352" i="1" s="1"/>
  <c r="EB352" i="1"/>
  <c r="EQ352" i="1"/>
  <c r="EH255" i="1"/>
  <c r="EC255" i="1"/>
  <c r="DE255" i="1"/>
  <c r="DM255" i="1" s="1"/>
  <c r="EV269" i="1"/>
  <c r="DW269" i="1"/>
  <c r="EE269" i="1"/>
  <c r="DU269" i="1"/>
  <c r="EF269" i="1"/>
  <c r="DS269" i="1"/>
  <c r="DO269" i="1"/>
  <c r="DV269" i="1"/>
  <c r="DR269" i="1"/>
  <c r="DT269" i="1"/>
  <c r="DN269" i="1"/>
  <c r="DG284" i="1"/>
  <c r="ET284" i="1"/>
  <c r="EL284" i="1"/>
  <c r="DB284" i="1"/>
  <c r="DI284" i="1"/>
  <c r="DH284" i="1"/>
  <c r="DX284" i="1"/>
  <c r="DA284" i="1"/>
  <c r="EK284" i="1" s="1"/>
  <c r="DK284" i="1"/>
  <c r="DD284" i="1"/>
  <c r="DL284" i="1" s="1"/>
  <c r="EG284" i="1"/>
  <c r="ED284" i="1"/>
  <c r="DY284" i="1"/>
  <c r="EB272" i="1"/>
  <c r="EQ272" i="1"/>
  <c r="DY272" i="1"/>
  <c r="DX272" i="1"/>
  <c r="ED272" i="1"/>
  <c r="EG272" i="1"/>
  <c r="DK272" i="1"/>
  <c r="DD272" i="1"/>
  <c r="DL272" i="1" s="1"/>
  <c r="DH272" i="1"/>
  <c r="DA272" i="1"/>
  <c r="EK272" i="1" s="1"/>
  <c r="EO272" i="1"/>
  <c r="EA272" i="1"/>
  <c r="EQ252" i="1"/>
  <c r="EA252" i="1"/>
  <c r="ES252" i="1"/>
  <c r="DY252" i="1"/>
  <c r="DK252" i="1"/>
  <c r="DX252" i="1"/>
  <c r="DD252" i="1"/>
  <c r="DL252" i="1" s="1"/>
  <c r="DH252" i="1"/>
  <c r="DA252" i="1"/>
  <c r="EK252" i="1" s="1"/>
  <c r="ED252" i="1"/>
  <c r="EG252" i="1"/>
  <c r="DO345" i="1"/>
  <c r="DU345" i="1"/>
  <c r="DV345" i="1"/>
  <c r="DS345" i="1"/>
  <c r="DN345" i="1"/>
  <c r="DW345" i="1"/>
  <c r="DT345" i="1"/>
  <c r="EE345" i="1"/>
  <c r="DR345" i="1"/>
  <c r="EF345" i="1"/>
  <c r="EQ267" i="1"/>
  <c r="ER267" i="1"/>
  <c r="DE267" i="1"/>
  <c r="DM267" i="1" s="1"/>
  <c r="EH267" i="1"/>
  <c r="EC267" i="1"/>
  <c r="ET274" i="1"/>
  <c r="DB274" i="1"/>
  <c r="EL274" i="1"/>
  <c r="DI274" i="1"/>
  <c r="EQ346" i="1"/>
  <c r="DZ346" i="1"/>
  <c r="ES346" i="1"/>
  <c r="EA346" i="1"/>
  <c r="EP346" i="1"/>
  <c r="DG346" i="1"/>
  <c r="DB307" i="1"/>
  <c r="DI307" i="1"/>
  <c r="EL307" i="1"/>
  <c r="EA307" i="1"/>
  <c r="EA301" i="1"/>
  <c r="DG301" i="1"/>
  <c r="EV298" i="1"/>
  <c r="ES298" i="1"/>
  <c r="DZ298" i="1"/>
  <c r="DH298" i="1"/>
  <c r="DD298" i="1"/>
  <c r="DL298" i="1" s="1"/>
  <c r="DA298" i="1"/>
  <c r="EK298" i="1" s="1"/>
  <c r="DK298" i="1"/>
  <c r="DX298" i="1"/>
  <c r="EG298" i="1"/>
  <c r="DY298" i="1"/>
  <c r="ED298" i="1"/>
  <c r="DZ260" i="1"/>
  <c r="DG259" i="1"/>
  <c r="DA259" i="1"/>
  <c r="EK259" i="1" s="1"/>
  <c r="DH259" i="1"/>
  <c r="DY259" i="1"/>
  <c r="DD259" i="1"/>
  <c r="DL259" i="1" s="1"/>
  <c r="DX259" i="1"/>
  <c r="DK259" i="1"/>
  <c r="EG259" i="1"/>
  <c r="ED259" i="1"/>
  <c r="EP259" i="1"/>
  <c r="ES369" i="1"/>
  <c r="DO369" i="1"/>
  <c r="DR369" i="1"/>
  <c r="EF369" i="1"/>
  <c r="DV369" i="1"/>
  <c r="DW369" i="1"/>
  <c r="DS369" i="1"/>
  <c r="EE369" i="1"/>
  <c r="DN369" i="1"/>
  <c r="DU369" i="1"/>
  <c r="DT369" i="1"/>
  <c r="ER369" i="1"/>
  <c r="BN371" i="3"/>
  <c r="EQ371" i="1"/>
  <c r="EB371" i="1"/>
  <c r="EA312" i="1"/>
  <c r="EC312" i="1"/>
  <c r="EH312" i="1"/>
  <c r="DE312" i="1"/>
  <c r="DM312" i="1" s="1"/>
  <c r="ET312" i="1"/>
  <c r="ET314" i="1"/>
  <c r="DG314" i="1"/>
  <c r="DG310" i="1"/>
  <c r="EB286" i="1"/>
  <c r="DX49" i="1"/>
  <c r="DK49" i="1"/>
  <c r="EG49" i="1"/>
  <c r="DA49" i="1"/>
  <c r="EK49" i="1" s="1"/>
  <c r="ED49" i="1"/>
  <c r="DD49" i="1"/>
  <c r="EQ80" i="1"/>
  <c r="EV253" i="1"/>
  <c r="DE374" i="1"/>
  <c r="DM374" i="1" s="1"/>
  <c r="EH374" i="1"/>
  <c r="EC374" i="1"/>
  <c r="EQ374" i="1"/>
  <c r="EL49" i="1"/>
  <c r="DB49" i="1"/>
  <c r="DZ157" i="1"/>
  <c r="X291" i="3"/>
  <c r="EH291" i="1"/>
  <c r="EC291" i="1"/>
  <c r="DE291" i="1"/>
  <c r="DM291" i="1" s="1"/>
  <c r="ER361" i="1"/>
  <c r="DI361" i="1"/>
  <c r="DB361" i="1"/>
  <c r="EL361" i="1"/>
  <c r="DU361" i="1"/>
  <c r="DS361" i="1"/>
  <c r="DN361" i="1"/>
  <c r="DT361" i="1"/>
  <c r="EE361" i="1"/>
  <c r="DV361" i="1"/>
  <c r="DW361" i="1"/>
  <c r="DO361" i="1"/>
  <c r="EF361" i="1"/>
  <c r="DR361" i="1"/>
  <c r="EV361" i="1"/>
  <c r="DZ361" i="1"/>
  <c r="DI308" i="1"/>
  <c r="EL308" i="1"/>
  <c r="DB308" i="1"/>
  <c r="EP308" i="1"/>
  <c r="ES308" i="1"/>
  <c r="EB308" i="1"/>
  <c r="DG372" i="1"/>
  <c r="EA372" i="1"/>
  <c r="EQ372" i="1"/>
  <c r="EB372" i="1"/>
  <c r="ET372" i="1"/>
  <c r="ET343" i="1"/>
  <c r="DG343" i="1"/>
  <c r="DI343" i="1"/>
  <c r="EL343" i="1"/>
  <c r="DB343" i="1"/>
  <c r="EG343" i="1"/>
  <c r="DK343" i="1"/>
  <c r="DH343" i="1"/>
  <c r="DA343" i="1"/>
  <c r="EK343" i="1" s="1"/>
  <c r="DX343" i="1"/>
  <c r="ED343" i="1"/>
  <c r="DD343" i="1"/>
  <c r="DL343" i="1" s="1"/>
  <c r="DY343" i="1"/>
  <c r="EL63" i="1"/>
  <c r="DB63" i="1"/>
  <c r="DD63" i="1"/>
  <c r="EG63" i="1"/>
  <c r="DY63" i="1"/>
  <c r="ED63" i="1"/>
  <c r="DK63" i="1"/>
  <c r="DA63" i="1"/>
  <c r="EK63" i="1" s="1"/>
  <c r="EB280" i="1"/>
  <c r="DH280" i="1"/>
  <c r="DK280" i="1"/>
  <c r="DY280" i="1"/>
  <c r="DD280" i="1"/>
  <c r="DL280" i="1" s="1"/>
  <c r="DX280" i="1"/>
  <c r="ED280" i="1"/>
  <c r="EG280" i="1"/>
  <c r="DA280" i="1"/>
  <c r="EK280" i="1" s="1"/>
  <c r="EH280" i="1"/>
  <c r="DE280" i="1"/>
  <c r="DM280" i="1" s="1"/>
  <c r="EC280" i="1"/>
  <c r="ES280" i="1"/>
  <c r="BM142" i="3"/>
  <c r="EO299" i="1"/>
  <c r="EL299" i="1"/>
  <c r="DB299" i="1"/>
  <c r="DI299" i="1"/>
  <c r="EB323" i="1"/>
  <c r="EC323" i="1"/>
  <c r="EH323" i="1"/>
  <c r="DE323" i="1"/>
  <c r="DM323" i="1" s="1"/>
  <c r="EG323" i="1"/>
  <c r="DH323" i="1"/>
  <c r="DD323" i="1"/>
  <c r="DL323" i="1" s="1"/>
  <c r="DA323" i="1"/>
  <c r="EK323" i="1" s="1"/>
  <c r="DK323" i="1"/>
  <c r="DY323" i="1"/>
  <c r="DX323" i="1"/>
  <c r="ED323" i="1"/>
  <c r="ET370" i="1"/>
  <c r="DH370" i="1"/>
  <c r="ED370" i="1"/>
  <c r="DA370" i="1"/>
  <c r="EK370" i="1" s="1"/>
  <c r="DX370" i="1"/>
  <c r="DD370" i="1"/>
  <c r="DL370" i="1" s="1"/>
  <c r="DY370" i="1"/>
  <c r="DK370" i="1"/>
  <c r="EG370" i="1"/>
  <c r="EA370" i="1"/>
  <c r="EP247" i="1"/>
  <c r="DV247" i="1"/>
  <c r="DW247" i="1"/>
  <c r="DU247" i="1"/>
  <c r="DO247" i="1"/>
  <c r="DT247" i="1"/>
  <c r="DS247" i="1"/>
  <c r="DN247" i="1"/>
  <c r="DR247" i="1"/>
  <c r="EE247" i="1"/>
  <c r="EF247" i="1"/>
  <c r="DZ247" i="1"/>
  <c r="EQ381" i="1"/>
  <c r="DE381" i="1"/>
  <c r="DM381" i="1" s="1"/>
  <c r="EC381" i="1"/>
  <c r="EH381" i="1"/>
  <c r="BN381" i="3"/>
  <c r="AG381" i="3"/>
  <c r="EL381" i="1"/>
  <c r="DI381" i="1"/>
  <c r="DB381" i="1"/>
  <c r="EL377" i="1"/>
  <c r="DI377" i="1"/>
  <c r="DB377" i="1"/>
  <c r="EB377" i="1"/>
  <c r="DK377" i="1"/>
  <c r="DD377" i="1"/>
  <c r="DL377" i="1" s="1"/>
  <c r="DX377" i="1"/>
  <c r="EG377" i="1"/>
  <c r="DA377" i="1"/>
  <c r="EK377" i="1" s="1"/>
  <c r="DH377" i="1"/>
  <c r="ED377" i="1"/>
  <c r="DY377" i="1"/>
  <c r="DZ377" i="1"/>
  <c r="ED302" i="1"/>
  <c r="DD302" i="1"/>
  <c r="DL302" i="1" s="1"/>
  <c r="DK302" i="1"/>
  <c r="DY302" i="1"/>
  <c r="EG302" i="1"/>
  <c r="DH302" i="1"/>
  <c r="DX302" i="1"/>
  <c r="DA302" i="1"/>
  <c r="EK302" i="1" s="1"/>
  <c r="EB302" i="1"/>
  <c r="BO277" i="3"/>
  <c r="DR277" i="1"/>
  <c r="DT277" i="1"/>
  <c r="DS277" i="1"/>
  <c r="DO277" i="1"/>
  <c r="EF277" i="1"/>
  <c r="DN277" i="1"/>
  <c r="EE277" i="1"/>
  <c r="DV277" i="1"/>
  <c r="DW277" i="1"/>
  <c r="DU277" i="1"/>
  <c r="DZ78" i="1"/>
  <c r="DE281" i="1"/>
  <c r="DM281" i="1" s="1"/>
  <c r="EC281" i="1"/>
  <c r="EH281" i="1"/>
  <c r="BE281" i="3"/>
  <c r="AC281" i="3"/>
  <c r="BM281" i="3"/>
  <c r="EB373" i="1"/>
  <c r="DZ373" i="1"/>
  <c r="ED373" i="1"/>
  <c r="EG373" i="1"/>
  <c r="DX373" i="1"/>
  <c r="DD373" i="1"/>
  <c r="DL373" i="1" s="1"/>
  <c r="DA373" i="1"/>
  <c r="EK373" i="1" s="1"/>
  <c r="DH373" i="1"/>
  <c r="DY373" i="1"/>
  <c r="DK373" i="1"/>
  <c r="ET249" i="1"/>
  <c r="ES249" i="1"/>
  <c r="EA262" i="1"/>
  <c r="DS262" i="1"/>
  <c r="DV262" i="1"/>
  <c r="DU262" i="1"/>
  <c r="DT262" i="1"/>
  <c r="DR262" i="1"/>
  <c r="DW262" i="1"/>
  <c r="EF262" i="1"/>
  <c r="EE262" i="1"/>
  <c r="DN262" i="1"/>
  <c r="DO262" i="1"/>
  <c r="DX262" i="1"/>
  <c r="DD262" i="1"/>
  <c r="DL262" i="1" s="1"/>
  <c r="DA262" i="1"/>
  <c r="EK262" i="1" s="1"/>
  <c r="EG262" i="1"/>
  <c r="DH262" i="1"/>
  <c r="DY262" i="1"/>
  <c r="DK262" i="1"/>
  <c r="ED262" i="1"/>
  <c r="ER262" i="1"/>
  <c r="EB262" i="1"/>
  <c r="EO271" i="1"/>
  <c r="DZ271" i="1"/>
  <c r="EG271" i="1"/>
  <c r="DA271" i="1"/>
  <c r="EK271" i="1" s="1"/>
  <c r="DX271" i="1"/>
  <c r="DY271" i="1"/>
  <c r="DD271" i="1"/>
  <c r="DL271" i="1" s="1"/>
  <c r="DK271" i="1"/>
  <c r="ED271" i="1"/>
  <c r="DH271" i="1"/>
  <c r="BP271" i="3"/>
  <c r="DZ306" i="1"/>
  <c r="EV300" i="1"/>
  <c r="EB300" i="1"/>
  <c r="EA300" i="1"/>
  <c r="ES80" i="1"/>
  <c r="U211" i="3"/>
  <c r="G211" i="3"/>
  <c r="DB94" i="1"/>
  <c r="EL94" i="1"/>
  <c r="EO120" i="1"/>
  <c r="BR91" i="3"/>
  <c r="R91" i="3"/>
  <c r="EH211" i="1"/>
  <c r="DN211" i="1"/>
  <c r="DE211" i="1"/>
  <c r="DM211" i="1" s="1"/>
  <c r="EF211" i="1"/>
  <c r="EC211" i="1"/>
  <c r="EL106" i="1"/>
  <c r="DB106" i="1"/>
  <c r="DW228" i="1"/>
  <c r="DT228" i="1"/>
  <c r="DS228" i="1"/>
  <c r="DN228" i="1"/>
  <c r="EF228" i="1"/>
  <c r="DV228" i="1"/>
  <c r="DS223" i="1"/>
  <c r="DE273" i="1"/>
  <c r="DM273" i="1" s="1"/>
  <c r="EC273" i="1"/>
  <c r="EH273" i="1"/>
  <c r="DG222" i="1"/>
  <c r="DG191" i="1"/>
  <c r="EV101" i="1"/>
  <c r="ER48" i="1"/>
  <c r="AC191" i="3"/>
  <c r="DB140" i="1"/>
  <c r="DI140" i="1"/>
  <c r="EL140" i="1"/>
  <c r="ES120" i="1"/>
  <c r="DN223" i="1"/>
  <c r="EC223" i="1"/>
  <c r="DH223" i="1"/>
  <c r="EF223" i="1"/>
  <c r="EH223" i="1"/>
  <c r="DK223" i="1"/>
  <c r="DA223" i="1"/>
  <c r="EK223" i="1" s="1"/>
  <c r="DX223" i="1"/>
  <c r="DE223" i="1"/>
  <c r="DM223" i="1" s="1"/>
  <c r="EA336" i="1"/>
  <c r="DZ140" i="1"/>
  <c r="EB154" i="1"/>
  <c r="BL191" i="3"/>
  <c r="M191" i="3"/>
  <c r="AY191" i="3"/>
  <c r="AZ191" i="3"/>
  <c r="ET191" i="1"/>
  <c r="BO120" i="3"/>
  <c r="P120" i="3"/>
  <c r="DS127" i="1"/>
  <c r="DT127" i="1"/>
  <c r="DV127" i="1"/>
  <c r="DU127" i="1"/>
  <c r="DR127" i="1"/>
  <c r="EG325" i="1"/>
  <c r="DK325" i="1"/>
  <c r="DA325" i="1"/>
  <c r="EK325" i="1" s="1"/>
  <c r="DX325" i="1"/>
  <c r="DD325" i="1"/>
  <c r="DL325" i="1" s="1"/>
  <c r="DH325" i="1"/>
  <c r="ED325" i="1"/>
  <c r="DY325" i="1"/>
  <c r="EP325" i="1"/>
  <c r="EB360" i="1"/>
  <c r="EQ325" i="1"/>
  <c r="DG340" i="1"/>
  <c r="EV340" i="1"/>
  <c r="EQ314" i="1"/>
  <c r="Y314" i="3"/>
  <c r="AQ314" i="3"/>
  <c r="AB314" i="3"/>
  <c r="BI314" i="3"/>
  <c r="BO314" i="3"/>
  <c r="AE314" i="3"/>
  <c r="AH314" i="3"/>
  <c r="AW314" i="3"/>
  <c r="A314" i="3"/>
  <c r="BC314" i="3"/>
  <c r="BF314" i="3"/>
  <c r="J314" i="3"/>
  <c r="G314" i="3"/>
  <c r="AN314" i="3"/>
  <c r="BR314" i="3"/>
  <c r="S314" i="3"/>
  <c r="AT314" i="3"/>
  <c r="M314" i="3"/>
  <c r="V314" i="3"/>
  <c r="AZ314" i="3"/>
  <c r="BL314" i="3"/>
  <c r="P314" i="3"/>
  <c r="D314" i="3"/>
  <c r="AK314" i="3"/>
  <c r="AJ314" i="3"/>
  <c r="AA314" i="3"/>
  <c r="BQ314" i="3"/>
  <c r="X314" i="3"/>
  <c r="BN314" i="3"/>
  <c r="AS314" i="3"/>
  <c r="U314" i="3"/>
  <c r="F314" i="3"/>
  <c r="EP340" i="1"/>
  <c r="DX256" i="1"/>
  <c r="EG256" i="1"/>
  <c r="DY256" i="1"/>
  <c r="ED256" i="1"/>
  <c r="DD256" i="1"/>
  <c r="DL256" i="1" s="1"/>
  <c r="DA256" i="1"/>
  <c r="EK256" i="1" s="1"/>
  <c r="DH256" i="1"/>
  <c r="DK256" i="1"/>
  <c r="ER256" i="1"/>
  <c r="EV256" i="1"/>
  <c r="EB305" i="1"/>
  <c r="ET305" i="1"/>
  <c r="EL305" i="1"/>
  <c r="DB305" i="1"/>
  <c r="DI305" i="1"/>
  <c r="DS299" i="1"/>
  <c r="DT299" i="1"/>
  <c r="DW299" i="1"/>
  <c r="DN299" i="1"/>
  <c r="DU299" i="1"/>
  <c r="DR299" i="1"/>
  <c r="EF299" i="1"/>
  <c r="EE299" i="1"/>
  <c r="DV299" i="1"/>
  <c r="DO299" i="1"/>
  <c r="DW253" i="1"/>
  <c r="DO253" i="1"/>
  <c r="DS253" i="1"/>
  <c r="DR253" i="1"/>
  <c r="DV253" i="1"/>
  <c r="DN253" i="1"/>
  <c r="EF253" i="1"/>
  <c r="DU253" i="1"/>
  <c r="DT253" i="1"/>
  <c r="EE253" i="1"/>
  <c r="EL253" i="1"/>
  <c r="DI253" i="1"/>
  <c r="DB253" i="1"/>
  <c r="DY253" i="1"/>
  <c r="DK253" i="1"/>
  <c r="DA253" i="1"/>
  <c r="EK253" i="1" s="1"/>
  <c r="EG253" i="1"/>
  <c r="DD253" i="1"/>
  <c r="DL253" i="1" s="1"/>
  <c r="DX253" i="1"/>
  <c r="DH253" i="1"/>
  <c r="ED253" i="1"/>
  <c r="EB253" i="1"/>
  <c r="DS353" i="1"/>
  <c r="DN353" i="1"/>
  <c r="DW353" i="1"/>
  <c r="DR353" i="1"/>
  <c r="DO353" i="1"/>
  <c r="DT353" i="1"/>
  <c r="EE353" i="1"/>
  <c r="DV353" i="1"/>
  <c r="DU353" i="1"/>
  <c r="EF353" i="1"/>
  <c r="EA353" i="1"/>
  <c r="EV277" i="1"/>
  <c r="ER277" i="1"/>
  <c r="DZ277" i="1"/>
  <c r="EA365" i="1"/>
  <c r="DI365" i="1"/>
  <c r="DB365" i="1"/>
  <c r="EL365" i="1"/>
  <c r="EB245" i="1"/>
  <c r="DG245" i="1"/>
  <c r="DZ245" i="1"/>
  <c r="DZ281" i="1"/>
  <c r="DI373" i="1"/>
  <c r="EL373" i="1"/>
  <c r="DB373" i="1"/>
  <c r="EV380" i="1"/>
  <c r="DG380" i="1"/>
  <c r="EA380" i="1"/>
  <c r="EA357" i="1"/>
  <c r="DZ330" i="1"/>
  <c r="EP330" i="1"/>
  <c r="ER316" i="1"/>
  <c r="DG316" i="1"/>
  <c r="ES355" i="1"/>
  <c r="EB344" i="1"/>
  <c r="DZ344" i="1"/>
  <c r="DX290" i="1"/>
  <c r="DD290" i="1"/>
  <c r="DL290" i="1" s="1"/>
  <c r="ED290" i="1"/>
  <c r="DY290" i="1"/>
  <c r="EG290" i="1"/>
  <c r="DA290" i="1"/>
  <c r="EK290" i="1" s="1"/>
  <c r="DH290" i="1"/>
  <c r="DK290" i="1"/>
  <c r="DO290" i="1"/>
  <c r="DS290" i="1"/>
  <c r="DN290" i="1"/>
  <c r="DR290" i="1"/>
  <c r="DV290" i="1"/>
  <c r="EE290" i="1"/>
  <c r="EF290" i="1"/>
  <c r="DT290" i="1"/>
  <c r="DW290" i="1"/>
  <c r="DU290" i="1"/>
  <c r="EB296" i="1"/>
  <c r="DZ296" i="1"/>
  <c r="ET296" i="1"/>
  <c r="DG335" i="1"/>
  <c r="EA335" i="1"/>
  <c r="EP335" i="1"/>
  <c r="EB278" i="1"/>
  <c r="EP278" i="1"/>
  <c r="DG278" i="1"/>
  <c r="EA278" i="1"/>
  <c r="EH278" i="1"/>
  <c r="DE278" i="1"/>
  <c r="DM278" i="1" s="1"/>
  <c r="EC278" i="1"/>
  <c r="EB261" i="1"/>
  <c r="DT261" i="1"/>
  <c r="ER261" i="1"/>
  <c r="EB354" i="1"/>
  <c r="EL313" i="1"/>
  <c r="DI313" i="1"/>
  <c r="DB313" i="1"/>
  <c r="DB375" i="1"/>
  <c r="EL375" i="1"/>
  <c r="DI375" i="1"/>
  <c r="DB331" i="1"/>
  <c r="EL331" i="1"/>
  <c r="DI331" i="1"/>
  <c r="EA331" i="1"/>
  <c r="ET376" i="1"/>
  <c r="DG376" i="1"/>
  <c r="EU249" i="1"/>
  <c r="DB306" i="1"/>
  <c r="EL306" i="1"/>
  <c r="DI306" i="1"/>
  <c r="EA306" i="1"/>
  <c r="DE372" i="1"/>
  <c r="DM372" i="1" s="1"/>
  <c r="EC372" i="1"/>
  <c r="EH372" i="1"/>
  <c r="EB264" i="1"/>
  <c r="DI264" i="1"/>
  <c r="DB264" i="1"/>
  <c r="EL264" i="1"/>
  <c r="DG264" i="1"/>
  <c r="DD317" i="1"/>
  <c r="DL317" i="1" s="1"/>
  <c r="EG317" i="1"/>
  <c r="DH317" i="1"/>
  <c r="DA317" i="1"/>
  <c r="EK317" i="1" s="1"/>
  <c r="ED317" i="1"/>
  <c r="DX317" i="1"/>
  <c r="DY317" i="1"/>
  <c r="DK317" i="1"/>
  <c r="EB317" i="1"/>
  <c r="DK358" i="1"/>
  <c r="EG358" i="1"/>
  <c r="DA358" i="1"/>
  <c r="EK358" i="1" s="1"/>
  <c r="ED358" i="1"/>
  <c r="DD358" i="1"/>
  <c r="DL358" i="1" s="1"/>
  <c r="DY358" i="1"/>
  <c r="DX358" i="1"/>
  <c r="DH358" i="1"/>
  <c r="EA358" i="1"/>
  <c r="ET280" i="1"/>
  <c r="DG328" i="1"/>
  <c r="DK288" i="1"/>
  <c r="ED288" i="1"/>
  <c r="DH288" i="1"/>
  <c r="DD288" i="1"/>
  <c r="DL288" i="1" s="1"/>
  <c r="DX288" i="1"/>
  <c r="DY288" i="1"/>
  <c r="DA288" i="1"/>
  <c r="EK288" i="1" s="1"/>
  <c r="EG288" i="1"/>
  <c r="EB318" i="1"/>
  <c r="DE270" i="1"/>
  <c r="DM270" i="1" s="1"/>
  <c r="EC270" i="1"/>
  <c r="EH270" i="1"/>
  <c r="BG328" i="3"/>
  <c r="AX328" i="3"/>
  <c r="BM328" i="3"/>
  <c r="ES292" i="1"/>
  <c r="DG342" i="1"/>
  <c r="DE369" i="1"/>
  <c r="DM369" i="1" s="1"/>
  <c r="EH369" i="1"/>
  <c r="EC369" i="1"/>
  <c r="EB295" i="1"/>
  <c r="EA283" i="1"/>
  <c r="DH348" i="1"/>
  <c r="ED348" i="1"/>
  <c r="DK348" i="1"/>
  <c r="DY348" i="1"/>
  <c r="DA348" i="1"/>
  <c r="EK348" i="1" s="1"/>
  <c r="DX348" i="1"/>
  <c r="EG348" i="1"/>
  <c r="DD348" i="1"/>
  <c r="DL348" i="1" s="1"/>
  <c r="EB273" i="1"/>
  <c r="ET254" i="1"/>
  <c r="EA269" i="1"/>
  <c r="ER269" i="1"/>
  <c r="EB379" i="1"/>
  <c r="DB379" i="1"/>
  <c r="EL379" i="1"/>
  <c r="DI379" i="1"/>
  <c r="EB275" i="1"/>
  <c r="DB258" i="1"/>
  <c r="EL258" i="1"/>
  <c r="DI258" i="1"/>
  <c r="ER258" i="1"/>
  <c r="EC301" i="1"/>
  <c r="DE301" i="1"/>
  <c r="DM301" i="1" s="1"/>
  <c r="EH301" i="1"/>
  <c r="EA310" i="1"/>
  <c r="DZ329" i="1"/>
  <c r="EP283" i="1"/>
  <c r="DG325" i="1"/>
  <c r="DB363" i="1"/>
  <c r="DI363" i="1"/>
  <c r="EL363" i="1"/>
  <c r="DB273" i="1"/>
  <c r="EL273" i="1"/>
  <c r="DI273" i="1"/>
  <c r="ED310" i="1"/>
  <c r="DY310" i="1"/>
  <c r="DK310" i="1"/>
  <c r="DD310" i="1"/>
  <c r="DL310" i="1" s="1"/>
  <c r="DH310" i="1"/>
  <c r="DX310" i="1"/>
  <c r="DA310" i="1"/>
  <c r="EK310" i="1" s="1"/>
  <c r="EG310" i="1"/>
  <c r="ES266" i="1"/>
  <c r="ES284" i="1"/>
  <c r="EL292" i="1"/>
  <c r="DI292" i="1"/>
  <c r="DB292" i="1"/>
  <c r="EP292" i="1"/>
  <c r="DZ320" i="1"/>
  <c r="DK320" i="1"/>
  <c r="DA320" i="1"/>
  <c r="EK320" i="1" s="1"/>
  <c r="DH320" i="1"/>
  <c r="DD320" i="1"/>
  <c r="DL320" i="1" s="1"/>
  <c r="DY320" i="1"/>
  <c r="EG320" i="1"/>
  <c r="ED320" i="1"/>
  <c r="DX320" i="1"/>
  <c r="EA333" i="1"/>
  <c r="EB333" i="1"/>
  <c r="DT288" i="1"/>
  <c r="DO288" i="1"/>
  <c r="EF288" i="1"/>
  <c r="DU288" i="1"/>
  <c r="DV288" i="1"/>
  <c r="DW288" i="1"/>
  <c r="EE288" i="1"/>
  <c r="DN288" i="1"/>
  <c r="DR288" i="1"/>
  <c r="DS288" i="1"/>
  <c r="EA288" i="1"/>
  <c r="EL288" i="1"/>
  <c r="DI288" i="1"/>
  <c r="DB288" i="1"/>
  <c r="EL347" i="1"/>
  <c r="DI347" i="1"/>
  <c r="DB347" i="1"/>
  <c r="DA350" i="1"/>
  <c r="EK350" i="1" s="1"/>
  <c r="DY350" i="1"/>
  <c r="ED350" i="1"/>
  <c r="DD350" i="1"/>
  <c r="DL350" i="1" s="1"/>
  <c r="DK350" i="1"/>
  <c r="EG350" i="1"/>
  <c r="DX350" i="1"/>
  <c r="DH350" i="1"/>
  <c r="EQ270" i="1"/>
  <c r="DG324" i="1"/>
  <c r="ET324" i="1"/>
  <c r="ER362" i="1"/>
  <c r="EH362" i="1"/>
  <c r="DE362" i="1"/>
  <c r="DM362" i="1" s="1"/>
  <c r="EC362" i="1"/>
  <c r="ET322" i="1"/>
  <c r="DR322" i="1"/>
  <c r="EF322" i="1"/>
  <c r="DW322" i="1"/>
  <c r="DS322" i="1"/>
  <c r="DV322" i="1"/>
  <c r="DT322" i="1"/>
  <c r="EE322" i="1"/>
  <c r="DN322" i="1"/>
  <c r="DO322" i="1"/>
  <c r="DU322" i="1"/>
  <c r="EB276" i="1"/>
  <c r="DZ279" i="1"/>
  <c r="DG345" i="1"/>
  <c r="ER345" i="1"/>
  <c r="EQ366" i="1"/>
  <c r="EC366" i="1"/>
  <c r="EH366" i="1"/>
  <c r="DE366" i="1"/>
  <c r="DM366" i="1" s="1"/>
  <c r="EL366" i="1"/>
  <c r="DI366" i="1"/>
  <c r="DB366" i="1"/>
  <c r="EQ334" i="1"/>
  <c r="DB364" i="1"/>
  <c r="DI364" i="1"/>
  <c r="EL364" i="1"/>
  <c r="EV364" i="1"/>
  <c r="DG364" i="1"/>
  <c r="EA318" i="1"/>
  <c r="EH338" i="1"/>
  <c r="EC338" i="1"/>
  <c r="DE338" i="1"/>
  <c r="DM338" i="1" s="1"/>
  <c r="DS338" i="1"/>
  <c r="DR338" i="1"/>
  <c r="DW338" i="1"/>
  <c r="DV338" i="1"/>
  <c r="DT338" i="1"/>
  <c r="DU338" i="1"/>
  <c r="DN338" i="1"/>
  <c r="DO338" i="1"/>
  <c r="EE338" i="1"/>
  <c r="EF338" i="1"/>
  <c r="DZ338" i="1"/>
  <c r="DY338" i="1"/>
  <c r="ED338" i="1"/>
  <c r="DD338" i="1"/>
  <c r="DL338" i="1" s="1"/>
  <c r="DH338" i="1"/>
  <c r="DK338" i="1"/>
  <c r="DA338" i="1"/>
  <c r="EK338" i="1" s="1"/>
  <c r="DX338" i="1"/>
  <c r="EG338" i="1"/>
  <c r="EB337" i="1"/>
  <c r="DY337" i="1"/>
  <c r="DS337" i="1"/>
  <c r="DO337" i="1"/>
  <c r="EF337" i="1"/>
  <c r="DR337" i="1"/>
  <c r="DW337" i="1"/>
  <c r="DV337" i="1"/>
  <c r="DN337" i="1"/>
  <c r="DU337" i="1"/>
  <c r="DT337" i="1"/>
  <c r="EE337" i="1"/>
  <c r="DH337" i="1"/>
  <c r="DG337" i="1"/>
  <c r="EB319" i="1"/>
  <c r="DI319" i="1"/>
  <c r="DB319" i="1"/>
  <c r="EL319" i="1"/>
  <c r="EH294" i="1"/>
  <c r="EC294" i="1"/>
  <c r="DE294" i="1"/>
  <c r="DM294" i="1" s="1"/>
  <c r="DG294" i="1"/>
  <c r="DZ294" i="1"/>
  <c r="EG254" i="1"/>
  <c r="DK254" i="1"/>
  <c r="DD254" i="1"/>
  <c r="DL254" i="1" s="1"/>
  <c r="DX254" i="1"/>
  <c r="DH254" i="1"/>
  <c r="ED254" i="1"/>
  <c r="DY254" i="1"/>
  <c r="DA254" i="1"/>
  <c r="EK254" i="1" s="1"/>
  <c r="EU379" i="1"/>
  <c r="DT283" i="1"/>
  <c r="DW283" i="1"/>
  <c r="EE283" i="1"/>
  <c r="DS283" i="1"/>
  <c r="DR283" i="1"/>
  <c r="DO283" i="1"/>
  <c r="DU283" i="1"/>
  <c r="EF283" i="1"/>
  <c r="DV283" i="1"/>
  <c r="DN283" i="1"/>
  <c r="ES348" i="1"/>
  <c r="EA273" i="1"/>
  <c r="ET311" i="1"/>
  <c r="DS311" i="1"/>
  <c r="DV311" i="1"/>
  <c r="EF311" i="1"/>
  <c r="DT311" i="1"/>
  <c r="DW311" i="1"/>
  <c r="DR311" i="1"/>
  <c r="DU311" i="1"/>
  <c r="DO311" i="1"/>
  <c r="DN311" i="1"/>
  <c r="EE311" i="1"/>
  <c r="EL351" i="1"/>
  <c r="DI351" i="1"/>
  <c r="DB351" i="1"/>
  <c r="EA351" i="1"/>
  <c r="EF351" i="1"/>
  <c r="DS351" i="1"/>
  <c r="DR351" i="1"/>
  <c r="EE351" i="1"/>
  <c r="DN351" i="1"/>
  <c r="DT351" i="1"/>
  <c r="DO351" i="1"/>
  <c r="DW351" i="1"/>
  <c r="DV351" i="1"/>
  <c r="DU351" i="1"/>
  <c r="EP351" i="1"/>
  <c r="ER351" i="1"/>
  <c r="DB327" i="1"/>
  <c r="DI327" i="1"/>
  <c r="EL327" i="1"/>
  <c r="EB327" i="1"/>
  <c r="EC287" i="1"/>
  <c r="DE287" i="1"/>
  <c r="DM287" i="1" s="1"/>
  <c r="EH287" i="1"/>
  <c r="EQ287" i="1"/>
  <c r="EA287" i="1"/>
  <c r="DK287" i="1"/>
  <c r="EG287" i="1"/>
  <c r="ED287" i="1"/>
  <c r="DA287" i="1"/>
  <c r="EK287" i="1" s="1"/>
  <c r="DH287" i="1"/>
  <c r="DX287" i="1"/>
  <c r="DY287" i="1"/>
  <c r="DD287" i="1"/>
  <c r="DL287" i="1" s="1"/>
  <c r="AP309" i="3"/>
  <c r="DZ309" i="1"/>
  <c r="EA352" i="1"/>
  <c r="DZ352" i="1"/>
  <c r="T260" i="3"/>
  <c r="BS260" i="3"/>
  <c r="AU260" i="3"/>
  <c r="E260" i="3"/>
  <c r="BP260" i="3"/>
  <c r="EC260" i="1"/>
  <c r="DE260" i="1"/>
  <c r="DM260" i="1" s="1"/>
  <c r="EH260" i="1"/>
  <c r="DB251" i="1"/>
  <c r="DI251" i="1"/>
  <c r="EL251" i="1"/>
  <c r="EV297" i="1"/>
  <c r="DX297" i="1"/>
  <c r="ED297" i="1"/>
  <c r="DY297" i="1"/>
  <c r="DA297" i="1"/>
  <c r="EK297" i="1" s="1"/>
  <c r="DD297" i="1"/>
  <c r="DL297" i="1" s="1"/>
  <c r="EG297" i="1"/>
  <c r="DK297" i="1"/>
  <c r="DH297" i="1"/>
  <c r="ES297" i="1"/>
  <c r="EP297" i="1"/>
  <c r="EQ260" i="1"/>
  <c r="DG260" i="1"/>
  <c r="DI260" i="1"/>
  <c r="DB260" i="1"/>
  <c r="EL260" i="1"/>
  <c r="DB359" i="1"/>
  <c r="EL359" i="1"/>
  <c r="DI359" i="1"/>
  <c r="DG359" i="1"/>
  <c r="EH359" i="1"/>
  <c r="EC359" i="1"/>
  <c r="DE359" i="1"/>
  <c r="DM359" i="1" s="1"/>
  <c r="DN359" i="1"/>
  <c r="DV359" i="1"/>
  <c r="EE359" i="1"/>
  <c r="DO359" i="1"/>
  <c r="DR359" i="1"/>
  <c r="DT359" i="1"/>
  <c r="EF359" i="1"/>
  <c r="DW359" i="1"/>
  <c r="DU359" i="1"/>
  <c r="DS359" i="1"/>
  <c r="EA251" i="1"/>
  <c r="BN251" i="3"/>
  <c r="AG251" i="3"/>
  <c r="AP251" i="3"/>
  <c r="EB251" i="1"/>
  <c r="ET285" i="1"/>
  <c r="DZ285" i="1"/>
  <c r="DY367" i="1"/>
  <c r="DH367" i="1"/>
  <c r="EG367" i="1"/>
  <c r="DA367" i="1"/>
  <c r="EK367" i="1" s="1"/>
  <c r="DK367" i="1"/>
  <c r="DD367" i="1"/>
  <c r="DL367" i="1" s="1"/>
  <c r="DX367" i="1"/>
  <c r="ED367" i="1"/>
  <c r="DZ349" i="1"/>
  <c r="EC349" i="1"/>
  <c r="DE349" i="1"/>
  <c r="DM349" i="1" s="1"/>
  <c r="EH349" i="1"/>
  <c r="EG349" i="1"/>
  <c r="DY349" i="1"/>
  <c r="DX349" i="1"/>
  <c r="DK349" i="1"/>
  <c r="DH349" i="1"/>
  <c r="DA349" i="1"/>
  <c r="EK349" i="1" s="1"/>
  <c r="DD349" i="1"/>
  <c r="DL349" i="1" s="1"/>
  <c r="ED349" i="1"/>
  <c r="EP313" i="1"/>
  <c r="N375" i="3"/>
  <c r="AI375" i="3"/>
  <c r="I375" i="3"/>
  <c r="E375" i="3"/>
  <c r="BE375" i="3"/>
  <c r="BQ375" i="3"/>
  <c r="X375" i="3"/>
  <c r="AO375" i="3"/>
  <c r="AX375" i="3"/>
  <c r="AV375" i="3"/>
  <c r="F375" i="3"/>
  <c r="EA282" i="1"/>
  <c r="DI248" i="1"/>
  <c r="DB248" i="1"/>
  <c r="EL248" i="1"/>
  <c r="DD248" i="1"/>
  <c r="DL248" i="1" s="1"/>
  <c r="DG248" i="1"/>
  <c r="ER313" i="1"/>
  <c r="EQ313" i="1"/>
  <c r="EU375" i="1"/>
  <c r="EQ282" i="1"/>
  <c r="EA376" i="1"/>
  <c r="ES263" i="1"/>
  <c r="DZ360" i="1"/>
  <c r="ER360" i="1"/>
  <c r="DZ314" i="1"/>
  <c r="ES314" i="1"/>
  <c r="EA303" i="1"/>
  <c r="DV303" i="1"/>
  <c r="DI263" i="1"/>
  <c r="DB263" i="1"/>
  <c r="EL263" i="1"/>
  <c r="ES340" i="1"/>
  <c r="ER340" i="1"/>
  <c r="ER310" i="1"/>
  <c r="DN286" i="1"/>
  <c r="EE286" i="1"/>
  <c r="DO286" i="1"/>
  <c r="DU286" i="1"/>
  <c r="EF286" i="1"/>
  <c r="DR286" i="1"/>
  <c r="DW286" i="1"/>
  <c r="DT286" i="1"/>
  <c r="DS286" i="1"/>
  <c r="DV286" i="1"/>
  <c r="EC325" i="1"/>
  <c r="EH325" i="1"/>
  <c r="DE325" i="1"/>
  <c r="DM325" i="1" s="1"/>
  <c r="EL294" i="1"/>
  <c r="DI294" i="1"/>
  <c r="DB294" i="1"/>
  <c r="DN329" i="1"/>
  <c r="EE329" i="1"/>
  <c r="DV329" i="1"/>
  <c r="DO329" i="1"/>
  <c r="DW329" i="1"/>
  <c r="DR329" i="1"/>
  <c r="DS329" i="1"/>
  <c r="EF329" i="1"/>
  <c r="DT329" i="1"/>
  <c r="DU329" i="1"/>
  <c r="DN266" i="1"/>
  <c r="DT266" i="1"/>
  <c r="DV266" i="1"/>
  <c r="DU266" i="1"/>
  <c r="EF266" i="1"/>
  <c r="DW266" i="1"/>
  <c r="DO266" i="1"/>
  <c r="DS266" i="1"/>
  <c r="DR266" i="1"/>
  <c r="EE266" i="1"/>
  <c r="EC266" i="1"/>
  <c r="DE266" i="1"/>
  <c r="DM266" i="1" s="1"/>
  <c r="EH266" i="1"/>
  <c r="ET336" i="1"/>
  <c r="EQ336" i="1"/>
  <c r="DA336" i="1"/>
  <c r="EK336" i="1" s="1"/>
  <c r="DH336" i="1"/>
  <c r="DY336" i="1"/>
  <c r="DK336" i="1"/>
  <c r="DD336" i="1"/>
  <c r="DL336" i="1" s="1"/>
  <c r="DX336" i="1"/>
  <c r="ED336" i="1"/>
  <c r="EG336" i="1"/>
  <c r="EB329" i="1"/>
  <c r="EH329" i="1"/>
  <c r="DE329" i="1"/>
  <c r="DM329" i="1" s="1"/>
  <c r="EC329" i="1"/>
  <c r="ET258" i="1"/>
  <c r="EV258" i="1"/>
  <c r="DX328" i="1"/>
  <c r="ED328" i="1"/>
  <c r="DK328" i="1"/>
  <c r="DA328" i="1"/>
  <c r="EK328" i="1" s="1"/>
  <c r="DD328" i="1"/>
  <c r="DL328" i="1" s="1"/>
  <c r="DY328" i="1"/>
  <c r="EG328" i="1"/>
  <c r="DH328" i="1"/>
  <c r="ER328" i="1"/>
  <c r="DE328" i="1"/>
  <c r="DM328" i="1" s="1"/>
  <c r="EH328" i="1"/>
  <c r="EC328" i="1"/>
  <c r="EB292" i="1"/>
  <c r="EC378" i="1"/>
  <c r="DE378" i="1"/>
  <c r="DM378" i="1" s="1"/>
  <c r="EH378" i="1"/>
  <c r="EE378" i="1"/>
  <c r="DR378" i="1"/>
  <c r="DU378" i="1"/>
  <c r="EF378" i="1"/>
  <c r="DO378" i="1"/>
  <c r="DV378" i="1"/>
  <c r="DN378" i="1"/>
  <c r="DW378" i="1"/>
  <c r="DT378" i="1"/>
  <c r="DS378" i="1"/>
  <c r="EB378" i="1"/>
  <c r="EO333" i="1"/>
  <c r="EB288" i="1"/>
  <c r="EB266" i="1"/>
  <c r="EC275" i="1"/>
  <c r="DE275" i="1"/>
  <c r="DM275" i="1" s="1"/>
  <c r="EH275" i="1"/>
  <c r="EA275" i="1"/>
  <c r="ER275" i="1"/>
  <c r="EL295" i="1"/>
  <c r="DI295" i="1"/>
  <c r="DB295" i="1"/>
  <c r="DG362" i="1"/>
  <c r="ER332" i="1"/>
  <c r="EA332" i="1"/>
  <c r="ES332" i="1"/>
  <c r="ER350" i="1"/>
  <c r="EB350" i="1"/>
  <c r="ES350" i="1"/>
  <c r="BO363" i="3"/>
  <c r="M363" i="3"/>
  <c r="P363" i="3"/>
  <c r="D363" i="3"/>
  <c r="BL363" i="3"/>
  <c r="A363" i="3"/>
  <c r="J363" i="3"/>
  <c r="V363" i="3"/>
  <c r="S363" i="3"/>
  <c r="BI363" i="3"/>
  <c r="AB363" i="3"/>
  <c r="AQ363" i="3"/>
  <c r="AE363" i="3"/>
  <c r="Y363" i="3"/>
  <c r="O363" i="3"/>
  <c r="AK363" i="3"/>
  <c r="AZ363" i="3"/>
  <c r="BN363" i="3"/>
  <c r="DN270" i="1"/>
  <c r="DR270" i="1"/>
  <c r="EF270" i="1"/>
  <c r="DS270" i="1"/>
  <c r="DO270" i="1"/>
  <c r="DT270" i="1"/>
  <c r="EE270" i="1"/>
  <c r="DW270" i="1"/>
  <c r="DV270" i="1"/>
  <c r="DU270" i="1"/>
  <c r="DI270" i="1"/>
  <c r="EL270" i="1"/>
  <c r="DB270" i="1"/>
  <c r="DZ244" i="1"/>
  <c r="ET244" i="1"/>
  <c r="DY244" i="1"/>
  <c r="EG244" i="1"/>
  <c r="DA244" i="1"/>
  <c r="EK244" i="1" s="1"/>
  <c r="DH244" i="1"/>
  <c r="DK244" i="1"/>
  <c r="ED244" i="1"/>
  <c r="DD244" i="1"/>
  <c r="DL244" i="1" s="1"/>
  <c r="DX244" i="1"/>
  <c r="EQ342" i="1"/>
  <c r="BI342" i="3"/>
  <c r="P342" i="3"/>
  <c r="AK342" i="3"/>
  <c r="BO342" i="3"/>
  <c r="BF342" i="3"/>
  <c r="AN342" i="3"/>
  <c r="AB342" i="3"/>
  <c r="V342" i="3"/>
  <c r="A342" i="3"/>
  <c r="J342" i="3"/>
  <c r="D342" i="3"/>
  <c r="AZ342" i="3"/>
  <c r="AT342" i="3"/>
  <c r="BR342" i="3"/>
  <c r="G342" i="3"/>
  <c r="AH342" i="3"/>
  <c r="M342" i="3"/>
  <c r="AW342" i="3"/>
  <c r="EC342" i="1"/>
  <c r="DE342" i="1"/>
  <c r="DM342" i="1" s="1"/>
  <c r="EH342" i="1"/>
  <c r="EV379" i="1"/>
  <c r="DZ265" i="1"/>
  <c r="EB265" i="1"/>
  <c r="EL265" i="1"/>
  <c r="DI265" i="1"/>
  <c r="DB265" i="1"/>
  <c r="ES254" i="1"/>
  <c r="ER283" i="1"/>
  <c r="DB322" i="1"/>
  <c r="EL322" i="1"/>
  <c r="DI322" i="1"/>
  <c r="DE348" i="1"/>
  <c r="DM348" i="1" s="1"/>
  <c r="EH348" i="1"/>
  <c r="EC348" i="1"/>
  <c r="EL311" i="1"/>
  <c r="DI311" i="1"/>
  <c r="DB311" i="1"/>
  <c r="EP327" i="1"/>
  <c r="ET309" i="1"/>
  <c r="EO309" i="1"/>
  <c r="A352" i="3"/>
  <c r="AE352" i="3"/>
  <c r="Y352" i="3"/>
  <c r="AK352" i="3"/>
  <c r="V352" i="3"/>
  <c r="AW352" i="3"/>
  <c r="BF352" i="3"/>
  <c r="P352" i="3"/>
  <c r="AB352" i="3"/>
  <c r="S352" i="3"/>
  <c r="AQ352" i="3"/>
  <c r="AH352" i="3"/>
  <c r="BC352" i="3"/>
  <c r="D352" i="3"/>
  <c r="BI352" i="3"/>
  <c r="G352" i="3"/>
  <c r="AN352" i="3"/>
  <c r="AZ352" i="3"/>
  <c r="J352" i="3"/>
  <c r="BL352" i="3"/>
  <c r="DG255" i="1"/>
  <c r="ER255" i="1"/>
  <c r="DZ255" i="1"/>
  <c r="EB255" i="1"/>
  <c r="EA364" i="1"/>
  <c r="DG269" i="1"/>
  <c r="DH269" i="1"/>
  <c r="DX269" i="1"/>
  <c r="EG269" i="1"/>
  <c r="DY269" i="1"/>
  <c r="ED269" i="1"/>
  <c r="DA269" i="1"/>
  <c r="EK269" i="1" s="1"/>
  <c r="DD269" i="1"/>
  <c r="DL269" i="1" s="1"/>
  <c r="DK269" i="1"/>
  <c r="ER284" i="1"/>
  <c r="DR284" i="1"/>
  <c r="EF284" i="1"/>
  <c r="DV284" i="1"/>
  <c r="DU284" i="1"/>
  <c r="DW284" i="1"/>
  <c r="DS284" i="1"/>
  <c r="EE284" i="1"/>
  <c r="DN284" i="1"/>
  <c r="DT284" i="1"/>
  <c r="DO284" i="1"/>
  <c r="EB284" i="1"/>
  <c r="EA284" i="1"/>
  <c r="EC272" i="1"/>
  <c r="EH272" i="1"/>
  <c r="DE272" i="1"/>
  <c r="DM272" i="1" s="1"/>
  <c r="ER272" i="1"/>
  <c r="DG252" i="1"/>
  <c r="AB345" i="3"/>
  <c r="EA345" i="1"/>
  <c r="DZ267" i="1"/>
  <c r="DI267" i="1"/>
  <c r="DB267" i="1"/>
  <c r="EL267" i="1"/>
  <c r="EA267" i="1"/>
  <c r="DZ274" i="1"/>
  <c r="DD274" i="1"/>
  <c r="DL274" i="1" s="1"/>
  <c r="DH274" i="1"/>
  <c r="DY274" i="1"/>
  <c r="DA274" i="1"/>
  <c r="EK274" i="1" s="1"/>
  <c r="DK274" i="1"/>
  <c r="ED274" i="1"/>
  <c r="EG274" i="1"/>
  <c r="DX274" i="1"/>
  <c r="EV274" i="1"/>
  <c r="ET346" i="1"/>
  <c r="EE346" i="1"/>
  <c r="DT346" i="1"/>
  <c r="EF346" i="1"/>
  <c r="DV346" i="1"/>
  <c r="DO346" i="1"/>
  <c r="DN346" i="1"/>
  <c r="DR346" i="1"/>
  <c r="DW346" i="1"/>
  <c r="DU346" i="1"/>
  <c r="DS346" i="1"/>
  <c r="EV346" i="1"/>
  <c r="DH346" i="1"/>
  <c r="DA346" i="1"/>
  <c r="EK346" i="1" s="1"/>
  <c r="DK346" i="1"/>
  <c r="EG346" i="1"/>
  <c r="DD346" i="1"/>
  <c r="DL346" i="1" s="1"/>
  <c r="DX346" i="1"/>
  <c r="DY346" i="1"/>
  <c r="ED346" i="1"/>
  <c r="ET301" i="1"/>
  <c r="EA298" i="1"/>
  <c r="ET298" i="1"/>
  <c r="DZ259" i="1"/>
  <c r="DG366" i="1"/>
  <c r="EA366" i="1"/>
  <c r="DG369" i="1"/>
  <c r="DX369" i="1"/>
  <c r="ED369" i="1"/>
  <c r="DD369" i="1"/>
  <c r="DL369" i="1" s="1"/>
  <c r="DK369" i="1"/>
  <c r="EG369" i="1"/>
  <c r="DA369" i="1"/>
  <c r="EK369" i="1" s="1"/>
  <c r="DY369" i="1"/>
  <c r="DH369" i="1"/>
  <c r="DZ371" i="1"/>
  <c r="DE371" i="1"/>
  <c r="DM371" i="1" s="1"/>
  <c r="EC371" i="1"/>
  <c r="EH371" i="1"/>
  <c r="DH371" i="1"/>
  <c r="DX371" i="1"/>
  <c r="DY371" i="1"/>
  <c r="DA371" i="1"/>
  <c r="EK371" i="1" s="1"/>
  <c r="EG371" i="1"/>
  <c r="DK371" i="1"/>
  <c r="ED371" i="1"/>
  <c r="DD371" i="1"/>
  <c r="DL371" i="1" s="1"/>
  <c r="ER312" i="1"/>
  <c r="EP312" i="1"/>
  <c r="EB312" i="1"/>
  <c r="DE314" i="1"/>
  <c r="DM314" i="1" s="1"/>
  <c r="DZ253" i="1"/>
  <c r="ES374" i="1"/>
  <c r="DV374" i="1"/>
  <c r="DU374" i="1"/>
  <c r="DW374" i="1"/>
  <c r="DR374" i="1"/>
  <c r="DS374" i="1"/>
  <c r="EE374" i="1"/>
  <c r="DO374" i="1"/>
  <c r="DN374" i="1"/>
  <c r="EF374" i="1"/>
  <c r="DT374" i="1"/>
  <c r="EA374" i="1"/>
  <c r="AJ374" i="3"/>
  <c r="AD374" i="3"/>
  <c r="AH374" i="3"/>
  <c r="AT374" i="3"/>
  <c r="AE374" i="3"/>
  <c r="ES22" i="1"/>
  <c r="ET32" i="1"/>
  <c r="DZ32" i="1"/>
  <c r="BJ80" i="3"/>
  <c r="AI80" i="3"/>
  <c r="B119" i="3"/>
  <c r="E119" i="3"/>
  <c r="H119" i="3"/>
  <c r="N119" i="3"/>
  <c r="BP119" i="3"/>
  <c r="BM119" i="3"/>
  <c r="ET291" i="1"/>
  <c r="DB291" i="1"/>
  <c r="DI291" i="1"/>
  <c r="EL291" i="1"/>
  <c r="DN291" i="1"/>
  <c r="EE291" i="1"/>
  <c r="DS291" i="1"/>
  <c r="DV291" i="1"/>
  <c r="EF291" i="1"/>
  <c r="DT291" i="1"/>
  <c r="DW291" i="1"/>
  <c r="DU291" i="1"/>
  <c r="DO291" i="1"/>
  <c r="DR291" i="1"/>
  <c r="DA291" i="1"/>
  <c r="EK291" i="1" s="1"/>
  <c r="DX291" i="1"/>
  <c r="DY291" i="1"/>
  <c r="DK291" i="1"/>
  <c r="EG291" i="1"/>
  <c r="ED291" i="1"/>
  <c r="DD291" i="1"/>
  <c r="DL291" i="1" s="1"/>
  <c r="DH291" i="1"/>
  <c r="EA361" i="1"/>
  <c r="ES361" i="1"/>
  <c r="DE361" i="1"/>
  <c r="DM361" i="1" s="1"/>
  <c r="EC361" i="1"/>
  <c r="EH361" i="1"/>
  <c r="ER308" i="1"/>
  <c r="DG308" i="1"/>
  <c r="EF308" i="1"/>
  <c r="EE308" i="1"/>
  <c r="DU308" i="1"/>
  <c r="DR308" i="1"/>
  <c r="DO308" i="1"/>
  <c r="DV308" i="1"/>
  <c r="DW308" i="1"/>
  <c r="DS308" i="1"/>
  <c r="DT308" i="1"/>
  <c r="DN308" i="1"/>
  <c r="EO308" i="1"/>
  <c r="DO372" i="1"/>
  <c r="DW372" i="1"/>
  <c r="DN372" i="1"/>
  <c r="DR372" i="1"/>
  <c r="DV372" i="1"/>
  <c r="DU372" i="1"/>
  <c r="EF372" i="1"/>
  <c r="EE372" i="1"/>
  <c r="DS372" i="1"/>
  <c r="DT372" i="1"/>
  <c r="EU372" i="1"/>
  <c r="EO372" i="1"/>
  <c r="ES343" i="1"/>
  <c r="DZ343" i="1"/>
  <c r="EB343" i="1"/>
  <c r="D63" i="3"/>
  <c r="AE63" i="3"/>
  <c r="AK63" i="3"/>
  <c r="DG280" i="1"/>
  <c r="EP280" i="1"/>
  <c r="ER280" i="1"/>
  <c r="EV305" i="1"/>
  <c r="EO142" i="1"/>
  <c r="ES299" i="1"/>
  <c r="EC299" i="1"/>
  <c r="DE299" i="1"/>
  <c r="DM299" i="1" s="1"/>
  <c r="EH299" i="1"/>
  <c r="EQ299" i="1"/>
  <c r="DG299" i="1"/>
  <c r="EP299" i="1"/>
  <c r="DZ299" i="1"/>
  <c r="EV299" i="1"/>
  <c r="DG323" i="1"/>
  <c r="ES323" i="1"/>
  <c r="EQ323" i="1"/>
  <c r="ER370" i="1"/>
  <c r="DN370" i="1"/>
  <c r="EF370" i="1"/>
  <c r="DS370" i="1"/>
  <c r="DO370" i="1"/>
  <c r="DR370" i="1"/>
  <c r="DW370" i="1"/>
  <c r="DU370" i="1"/>
  <c r="DV370" i="1"/>
  <c r="DT370" i="1"/>
  <c r="EE370" i="1"/>
  <c r="EP370" i="1"/>
  <c r="DZ370" i="1"/>
  <c r="EL370" i="1"/>
  <c r="DB370" i="1"/>
  <c r="DI370" i="1"/>
  <c r="ET247" i="1"/>
  <c r="DG247" i="1"/>
  <c r="ER247" i="1"/>
  <c r="DB247" i="1"/>
  <c r="EL247" i="1"/>
  <c r="DI247" i="1"/>
  <c r="EA247" i="1"/>
  <c r="ET381" i="1"/>
  <c r="DR381" i="1"/>
  <c r="DS381" i="1"/>
  <c r="DW381" i="1"/>
  <c r="DV381" i="1"/>
  <c r="EE381" i="1"/>
  <c r="DT381" i="1"/>
  <c r="EF381" i="1"/>
  <c r="DU381" i="1"/>
  <c r="DO381" i="1"/>
  <c r="DN381" i="1"/>
  <c r="DX381" i="1"/>
  <c r="DD381" i="1"/>
  <c r="DL381" i="1" s="1"/>
  <c r="DA381" i="1"/>
  <c r="EK381" i="1" s="1"/>
  <c r="EG381" i="1"/>
  <c r="ED381" i="1"/>
  <c r="DK381" i="1"/>
  <c r="DH381" i="1"/>
  <c r="DY381" i="1"/>
  <c r="ES381" i="1"/>
  <c r="EV377" i="1"/>
  <c r="DO377" i="1"/>
  <c r="EF377" i="1"/>
  <c r="EE377" i="1"/>
  <c r="DT377" i="1"/>
  <c r="DU377" i="1"/>
  <c r="DW377" i="1"/>
  <c r="DR377" i="1"/>
  <c r="DV377" i="1"/>
  <c r="DS377" i="1"/>
  <c r="DN377" i="1"/>
  <c r="ER377" i="1"/>
  <c r="EP377" i="1"/>
  <c r="ET377" i="1"/>
  <c r="EA377" i="1"/>
  <c r="DO302" i="1"/>
  <c r="DU302" i="1"/>
  <c r="DT302" i="1"/>
  <c r="EF302" i="1"/>
  <c r="DV302" i="1"/>
  <c r="EE302" i="1"/>
  <c r="DN302" i="1"/>
  <c r="DR302" i="1"/>
  <c r="DS302" i="1"/>
  <c r="DW302" i="1"/>
  <c r="ES302" i="1"/>
  <c r="DE302" i="1"/>
  <c r="DM302" i="1" s="1"/>
  <c r="EH302" i="1"/>
  <c r="EC302" i="1"/>
  <c r="EV302" i="1"/>
  <c r="N302" i="3"/>
  <c r="AU302" i="3"/>
  <c r="DE277" i="1"/>
  <c r="DM277" i="1" s="1"/>
  <c r="EC277" i="1"/>
  <c r="EH277" i="1"/>
  <c r="AF78" i="3"/>
  <c r="AO78" i="3"/>
  <c r="AU78" i="3"/>
  <c r="Q78" i="3"/>
  <c r="BP78" i="3"/>
  <c r="N78" i="3"/>
  <c r="E78" i="3"/>
  <c r="EB281" i="1"/>
  <c r="EA373" i="1"/>
  <c r="ER249" i="1"/>
  <c r="DZ249" i="1"/>
  <c r="EO262" i="1"/>
  <c r="BI262" i="3"/>
  <c r="BB262" i="3"/>
  <c r="AJ262" i="3"/>
  <c r="AH262" i="3"/>
  <c r="ES262" i="1"/>
  <c r="EQ262" i="1"/>
  <c r="EP271" i="1"/>
  <c r="ES271" i="1"/>
  <c r="ER271" i="1"/>
  <c r="DB271" i="1"/>
  <c r="EL271" i="1"/>
  <c r="DI271" i="1"/>
  <c r="ER306" i="1"/>
  <c r="DY306" i="1"/>
  <c r="EG306" i="1"/>
  <c r="DD306" i="1"/>
  <c r="DL306" i="1" s="1"/>
  <c r="ED306" i="1"/>
  <c r="DK306" i="1"/>
  <c r="DX306" i="1"/>
  <c r="DA306" i="1"/>
  <c r="EK306" i="1" s="1"/>
  <c r="DH306" i="1"/>
  <c r="EQ306" i="1"/>
  <c r="EQ300" i="1"/>
  <c r="DY300" i="1"/>
  <c r="DK300" i="1"/>
  <c r="EG300" i="1"/>
  <c r="DH300" i="1"/>
  <c r="DD300" i="1"/>
  <c r="DL300" i="1" s="1"/>
  <c r="DX300" i="1"/>
  <c r="DA300" i="1"/>
  <c r="EK300" i="1" s="1"/>
  <c r="ED300" i="1"/>
  <c r="ES300" i="1"/>
  <c r="ET300" i="1"/>
  <c r="DW106" i="1"/>
  <c r="DT106" i="1"/>
  <c r="DN106" i="1"/>
  <c r="DR106" i="1"/>
  <c r="DS106" i="1"/>
  <c r="EE106" i="1"/>
  <c r="EF106" i="1"/>
  <c r="DO106" i="1"/>
  <c r="DU106" i="1"/>
  <c r="EG68" i="1"/>
  <c r="DD68" i="1"/>
  <c r="DL68" i="1" s="1"/>
  <c r="ED68" i="1"/>
  <c r="EQ94" i="1"/>
  <c r="EA91" i="1"/>
  <c r="AE222" i="3"/>
  <c r="AH222" i="3"/>
  <c r="AB222" i="3"/>
  <c r="AK222" i="3"/>
  <c r="BE222" i="3"/>
  <c r="AD222" i="3"/>
  <c r="M222" i="3"/>
  <c r="C222" i="3"/>
  <c r="S222" i="3"/>
  <c r="BO222" i="3"/>
  <c r="Y222" i="3"/>
  <c r="BB222" i="3"/>
  <c r="DG54" i="1"/>
  <c r="AF68" i="3"/>
  <c r="Z68" i="3"/>
  <c r="K68" i="3"/>
  <c r="AX68" i="3"/>
  <c r="BG68" i="3"/>
  <c r="BP68" i="3"/>
  <c r="BJ68" i="3"/>
  <c r="ER68" i="1"/>
  <c r="DG93" i="1"/>
  <c r="BP223" i="3"/>
  <c r="BD223" i="3"/>
  <c r="E223" i="3"/>
  <c r="AI223" i="3"/>
  <c r="AR223" i="3"/>
  <c r="H223" i="3"/>
  <c r="EO223" i="1"/>
  <c r="EQ211" i="1"/>
  <c r="EV221" i="1"/>
  <c r="AD127" i="3"/>
  <c r="M127" i="3"/>
  <c r="AK127" i="3"/>
  <c r="BC127" i="3"/>
  <c r="A127" i="3"/>
  <c r="AQ127" i="3"/>
  <c r="BB127" i="3"/>
  <c r="BL127" i="3"/>
  <c r="Y127" i="3"/>
  <c r="AZ127" i="3"/>
  <c r="BF127" i="3"/>
  <c r="U127" i="3"/>
  <c r="S127" i="3"/>
  <c r="AJ127" i="3"/>
  <c r="BK127" i="3"/>
  <c r="BE127" i="3"/>
  <c r="X127" i="3"/>
  <c r="BH127" i="3"/>
  <c r="BT127" i="3"/>
  <c r="L127" i="3"/>
  <c r="AE127" i="3"/>
  <c r="AT127" i="3"/>
  <c r="J127" i="3"/>
  <c r="BI127" i="3"/>
  <c r="G127" i="3"/>
  <c r="EQ101" i="1"/>
  <c r="EB54" i="1"/>
  <c r="DE94" i="1"/>
  <c r="DM94" i="1" s="1"/>
  <c r="EC94" i="1"/>
  <c r="EH94" i="1"/>
  <c r="DT48" i="1"/>
  <c r="EE48" i="1"/>
  <c r="EF48" i="1"/>
  <c r="DN48" i="1"/>
  <c r="DW48" i="1"/>
  <c r="DS48" i="1"/>
  <c r="DV48" i="1"/>
  <c r="DO48" i="1"/>
  <c r="ES93" i="1"/>
  <c r="BM203" i="3"/>
  <c r="AX203" i="3"/>
  <c r="H203" i="3"/>
  <c r="AR203" i="3"/>
  <c r="T203" i="3"/>
  <c r="E203" i="3"/>
  <c r="BD203" i="3"/>
  <c r="AL203" i="3"/>
  <c r="AO203" i="3"/>
  <c r="AF203" i="3"/>
  <c r="BS203" i="3"/>
  <c r="Q203" i="3"/>
  <c r="B203" i="3"/>
  <c r="EA329" i="1"/>
  <c r="ES154" i="1"/>
  <c r="L94" i="3"/>
  <c r="BP94" i="3"/>
  <c r="N94" i="3"/>
  <c r="BA94" i="3"/>
  <c r="AU94" i="3"/>
  <c r="T94" i="3"/>
  <c r="B94" i="3"/>
  <c r="BS94" i="3"/>
  <c r="H94" i="3"/>
  <c r="BG94" i="3"/>
  <c r="Z94" i="3"/>
  <c r="AX94" i="3"/>
  <c r="BM94" i="3"/>
  <c r="ET127" i="1"/>
  <c r="EQ221" i="1"/>
  <c r="EU106" i="1"/>
  <c r="EQ286" i="1"/>
  <c r="EO310" i="1"/>
  <c r="DG286" i="1"/>
  <c r="EB325" i="1"/>
  <c r="DZ325" i="1"/>
  <c r="ET340" i="1"/>
  <c r="BD398" i="3"/>
  <c r="O503" i="3"/>
  <c r="BT503" i="3"/>
  <c r="BN503" i="3"/>
  <c r="AL385" i="3"/>
  <c r="BM385" i="3"/>
  <c r="AU385" i="3"/>
  <c r="BA385" i="3"/>
  <c r="B385" i="3"/>
  <c r="AR385" i="3"/>
  <c r="AC385" i="3"/>
  <c r="BJ385" i="3"/>
  <c r="BS385" i="3"/>
  <c r="BP385" i="3"/>
  <c r="AX385" i="3"/>
  <c r="BD385" i="3"/>
  <c r="AD385" i="3"/>
  <c r="R385" i="3"/>
  <c r="Z385" i="3"/>
  <c r="Q385" i="3"/>
  <c r="AF385" i="3"/>
  <c r="W385" i="3"/>
  <c r="L385" i="3"/>
  <c r="AA385" i="3"/>
  <c r="AM385" i="3"/>
  <c r="BG385" i="3"/>
  <c r="K385" i="3"/>
  <c r="N385" i="3"/>
  <c r="T385" i="3"/>
  <c r="EO510" i="1"/>
  <c r="EU510" i="1"/>
  <c r="AO385" i="3"/>
  <c r="BB385" i="3"/>
  <c r="BF419" i="3"/>
  <c r="S419" i="3"/>
  <c r="A419" i="3"/>
  <c r="AA419" i="3"/>
  <c r="AC398" i="3"/>
  <c r="K398" i="3"/>
  <c r="Z398" i="3"/>
  <c r="Q398" i="3"/>
  <c r="N398" i="3"/>
  <c r="BG398" i="3"/>
  <c r="BP398" i="3"/>
  <c r="BA398" i="3"/>
  <c r="E398" i="3"/>
  <c r="AL398" i="3"/>
  <c r="B398" i="3"/>
  <c r="BM398" i="3"/>
  <c r="AO398" i="3"/>
  <c r="AR398" i="3"/>
  <c r="T398" i="3"/>
  <c r="AI398" i="3"/>
  <c r="W398" i="3"/>
  <c r="BJ398" i="3"/>
  <c r="AU398" i="3"/>
  <c r="BL462" i="3"/>
  <c r="S462" i="3"/>
  <c r="Y462" i="3"/>
  <c r="H398" i="3"/>
  <c r="AF398" i="3"/>
  <c r="EO423" i="1"/>
  <c r="AU404" i="3"/>
  <c r="BD404" i="3"/>
  <c r="BM404" i="3"/>
  <c r="B404" i="3"/>
  <c r="T404" i="3"/>
  <c r="Q404" i="3"/>
  <c r="BJ404" i="3"/>
  <c r="H404" i="3"/>
  <c r="BA404" i="3"/>
  <c r="Z404" i="3"/>
  <c r="AF404" i="3"/>
  <c r="AX404" i="3"/>
  <c r="AI404" i="3"/>
  <c r="BP404" i="3"/>
  <c r="AL404" i="3"/>
  <c r="BS404" i="3"/>
  <c r="AC404" i="3"/>
  <c r="K404" i="3"/>
  <c r="AD404" i="3"/>
  <c r="AP404" i="3"/>
  <c r="AA404" i="3"/>
  <c r="BK404" i="3"/>
  <c r="U404" i="3"/>
  <c r="AJ404" i="3"/>
  <c r="AM404" i="3"/>
  <c r="AS404" i="3"/>
  <c r="L404" i="3"/>
  <c r="AV404" i="3"/>
  <c r="AY404" i="3"/>
  <c r="BQ404" i="3"/>
  <c r="AF514" i="3"/>
  <c r="BD514" i="3"/>
  <c r="BJ514" i="3"/>
  <c r="K514" i="3"/>
  <c r="E514" i="3"/>
  <c r="Z514" i="3"/>
  <c r="AR514" i="3"/>
  <c r="T514" i="3"/>
  <c r="B514" i="3"/>
  <c r="AO514" i="3"/>
  <c r="BG514" i="3"/>
  <c r="BA514" i="3"/>
  <c r="Q514" i="3"/>
  <c r="AI514" i="3"/>
  <c r="AX514" i="3"/>
  <c r="AC514" i="3"/>
  <c r="R482" i="3"/>
  <c r="O482" i="3"/>
  <c r="N482" i="3"/>
  <c r="AJ482" i="3"/>
  <c r="AO482" i="3"/>
  <c r="BH482" i="3"/>
  <c r="BB482" i="3"/>
  <c r="AR482" i="3"/>
  <c r="B482" i="3"/>
  <c r="AY482" i="3"/>
  <c r="BP482" i="3"/>
  <c r="T482" i="3"/>
  <c r="BQ482" i="3"/>
  <c r="AG482" i="3"/>
  <c r="ES451" i="1"/>
  <c r="EV538" i="1"/>
  <c r="AJ503" i="3"/>
  <c r="BL503" i="3"/>
  <c r="AZ503" i="3"/>
  <c r="AP503" i="3"/>
  <c r="AT503" i="3"/>
  <c r="BQ503" i="3"/>
  <c r="L503" i="3"/>
  <c r="AQ503" i="3"/>
  <c r="AE503" i="3"/>
  <c r="AG503" i="3"/>
  <c r="BK503" i="3"/>
  <c r="I503" i="3"/>
  <c r="AA503" i="3"/>
  <c r="AK503" i="3"/>
  <c r="D503" i="3"/>
  <c r="AM503" i="3"/>
  <c r="BH503" i="3"/>
  <c r="S503" i="3"/>
  <c r="AN543" i="3"/>
  <c r="BO543" i="3"/>
  <c r="AE543" i="3"/>
  <c r="J543" i="3"/>
  <c r="D543" i="3"/>
  <c r="P543" i="3"/>
  <c r="ET497" i="1"/>
  <c r="BE385" i="3"/>
  <c r="I385" i="3"/>
  <c r="AS385" i="3"/>
  <c r="BH385" i="3"/>
  <c r="AP385" i="3"/>
  <c r="AJ385" i="3"/>
  <c r="BN385" i="3"/>
  <c r="BT385" i="3"/>
  <c r="AG385" i="3"/>
  <c r="F385" i="3"/>
  <c r="AY385" i="3"/>
  <c r="BQ385" i="3"/>
  <c r="C385" i="3"/>
  <c r="M442" i="3"/>
  <c r="AW442" i="3"/>
  <c r="BF442" i="3"/>
  <c r="BC442" i="3"/>
  <c r="BI442" i="3"/>
  <c r="P442" i="3"/>
  <c r="J442" i="3"/>
  <c r="BR442" i="3"/>
  <c r="S442" i="3"/>
  <c r="AZ442" i="3"/>
  <c r="BL442" i="3"/>
  <c r="V442" i="3"/>
  <c r="EQ479" i="1"/>
  <c r="Z499" i="3"/>
  <c r="AL499" i="3"/>
  <c r="BG499" i="3"/>
  <c r="AM499" i="3"/>
  <c r="U499" i="3"/>
  <c r="BE499" i="3"/>
  <c r="B499" i="3"/>
  <c r="AX499" i="3"/>
  <c r="BJ499" i="3"/>
  <c r="AR499" i="3"/>
  <c r="AF499" i="3"/>
  <c r="N499" i="3"/>
  <c r="AA499" i="3"/>
  <c r="T499" i="3"/>
  <c r="W499" i="3"/>
  <c r="Q499" i="3"/>
  <c r="BS499" i="3"/>
  <c r="AH403" i="3"/>
  <c r="Y403" i="3"/>
  <c r="BL403" i="3"/>
  <c r="A403" i="3"/>
  <c r="BF403" i="3"/>
  <c r="AK448" i="3"/>
  <c r="AB448" i="3"/>
  <c r="G448" i="3"/>
  <c r="BO448" i="3"/>
  <c r="D448" i="3"/>
  <c r="BI448" i="3"/>
  <c r="A448" i="3"/>
  <c r="AW448" i="3"/>
  <c r="S448" i="3"/>
  <c r="BF448" i="3"/>
  <c r="AN448" i="3"/>
  <c r="EQ400" i="1"/>
  <c r="X506" i="3"/>
  <c r="BL506" i="3"/>
  <c r="AY506" i="3"/>
  <c r="AJ506" i="3"/>
  <c r="AG506" i="3"/>
  <c r="S506" i="3"/>
  <c r="BO506" i="3"/>
  <c r="BK506" i="3"/>
  <c r="BB506" i="3"/>
  <c r="AZ506" i="3"/>
  <c r="AQ506" i="3"/>
  <c r="BI506" i="3"/>
  <c r="A506" i="3"/>
  <c r="BC506" i="3"/>
  <c r="BF506" i="3"/>
  <c r="AA506" i="3"/>
  <c r="AV506" i="3"/>
  <c r="AZ542" i="3"/>
  <c r="J542" i="3"/>
  <c r="BO542" i="3"/>
  <c r="S542" i="3"/>
  <c r="M542" i="3"/>
  <c r="C542" i="3"/>
  <c r="BQ542" i="3"/>
  <c r="D542" i="3"/>
  <c r="AD542" i="3"/>
  <c r="AY542" i="3"/>
  <c r="A542" i="3"/>
  <c r="AB542" i="3"/>
  <c r="R542" i="3"/>
  <c r="Y542" i="3"/>
  <c r="BF542" i="3"/>
  <c r="AE542" i="3"/>
  <c r="BL542" i="3"/>
  <c r="P542" i="3"/>
  <c r="BK542" i="3"/>
  <c r="BT542" i="3"/>
  <c r="ET525" i="1"/>
  <c r="K554" i="3"/>
  <c r="BD554" i="3"/>
  <c r="AC554" i="3"/>
  <c r="Z554" i="3"/>
  <c r="N407" i="3"/>
  <c r="AL407" i="3"/>
  <c r="AF407" i="3"/>
  <c r="Q407" i="3"/>
  <c r="AC407" i="3"/>
  <c r="K407" i="3"/>
  <c r="AI515" i="3"/>
  <c r="AL474" i="3"/>
  <c r="AQ425" i="3"/>
  <c r="BF425" i="3"/>
  <c r="S425" i="3"/>
  <c r="G425" i="3"/>
  <c r="AK425" i="3"/>
  <c r="AP425" i="3"/>
  <c r="AN425" i="3"/>
  <c r="D425" i="3"/>
  <c r="A425" i="3"/>
  <c r="AE425" i="3"/>
  <c r="AZ425" i="3"/>
  <c r="AB425" i="3"/>
  <c r="F499" i="3"/>
  <c r="AT412" i="3"/>
  <c r="BL412" i="3"/>
  <c r="P412" i="3"/>
  <c r="BO412" i="3"/>
  <c r="G412" i="3"/>
  <c r="BI412" i="3"/>
  <c r="AQ412" i="3"/>
  <c r="EO450" i="1"/>
  <c r="L446" i="3"/>
  <c r="AS446" i="3"/>
  <c r="BT446" i="3"/>
  <c r="AG446" i="3"/>
  <c r="X446" i="3"/>
  <c r="U446" i="3"/>
  <c r="AP446" i="3"/>
  <c r="AV446" i="3"/>
  <c r="I446" i="3"/>
  <c r="O446" i="3"/>
  <c r="AM446" i="3"/>
  <c r="R446" i="3"/>
  <c r="ET449" i="1"/>
  <c r="AP482" i="3"/>
  <c r="ER516" i="1"/>
  <c r="ET516" i="1"/>
  <c r="ER447" i="1"/>
  <c r="O385" i="3"/>
  <c r="AY539" i="3"/>
  <c r="F539" i="3"/>
  <c r="AB539" i="3"/>
  <c r="AT539" i="3"/>
  <c r="BD515" i="3"/>
  <c r="Z515" i="3"/>
  <c r="AL515" i="3"/>
  <c r="AR515" i="3"/>
  <c r="BP515" i="3"/>
  <c r="H515" i="3"/>
  <c r="AX515" i="3"/>
  <c r="Q515" i="3"/>
  <c r="BM515" i="3"/>
  <c r="BS399" i="3"/>
  <c r="AR399" i="3"/>
  <c r="AL399" i="3"/>
  <c r="W399" i="3"/>
  <c r="N399" i="3"/>
  <c r="Z399" i="3"/>
  <c r="H474" i="3"/>
  <c r="Z474" i="3"/>
  <c r="BA474" i="3"/>
  <c r="N474" i="3"/>
  <c r="BD474" i="3"/>
  <c r="AF474" i="3"/>
  <c r="BG420" i="3"/>
  <c r="W420" i="3"/>
  <c r="N420" i="3"/>
  <c r="BA420" i="3"/>
  <c r="BD420" i="3"/>
  <c r="BM420" i="3"/>
  <c r="EM304" i="1"/>
  <c r="DC304" i="1"/>
  <c r="EJ304" i="1" s="1"/>
  <c r="DF304" i="1"/>
  <c r="EM339" i="1"/>
  <c r="DF339" i="1"/>
  <c r="DJ339" i="1" s="1"/>
  <c r="DC339" i="1"/>
  <c r="EJ339" i="1" s="1"/>
  <c r="B449" i="3"/>
  <c r="W449" i="3"/>
  <c r="T449" i="3"/>
  <c r="EU462" i="1"/>
  <c r="EP412" i="1"/>
  <c r="DC257" i="1"/>
  <c r="DF368" i="1"/>
  <c r="EM368" i="1"/>
  <c r="DC368" i="1"/>
  <c r="EJ368" i="1" s="1"/>
  <c r="EM268" i="1"/>
  <c r="DF268" i="1"/>
  <c r="DJ268" i="1" s="1"/>
  <c r="DC268" i="1"/>
  <c r="EJ268" i="1" s="1"/>
  <c r="Q449" i="3"/>
  <c r="BS449" i="3"/>
  <c r="AY463" i="3"/>
  <c r="BJ389" i="3"/>
  <c r="H449" i="3"/>
  <c r="BI499" i="3"/>
  <c r="X499" i="3"/>
  <c r="AY499" i="3"/>
  <c r="AM449" i="3"/>
  <c r="AU389" i="3"/>
  <c r="AO389" i="3"/>
  <c r="H389" i="3"/>
  <c r="G479" i="3"/>
  <c r="BL479" i="3"/>
  <c r="AK479" i="3"/>
  <c r="BC479" i="3"/>
  <c r="BO479" i="3"/>
  <c r="BR463" i="3"/>
  <c r="BB463" i="3"/>
  <c r="BN463" i="3"/>
  <c r="L463" i="3"/>
  <c r="V463" i="3"/>
  <c r="BT463" i="3"/>
  <c r="Y463" i="3"/>
  <c r="X463" i="3"/>
  <c r="U463" i="3"/>
  <c r="D463" i="3"/>
  <c r="EQ474" i="1"/>
  <c r="EQ423" i="1"/>
  <c r="EO389" i="1"/>
  <c r="ES448" i="1"/>
  <c r="EP413" i="1"/>
  <c r="BH542" i="3"/>
  <c r="EU458" i="1"/>
  <c r="BT552" i="3"/>
  <c r="ES430" i="1"/>
  <c r="ES536" i="1"/>
  <c r="ET392" i="1"/>
  <c r="EQ461" i="1"/>
  <c r="ET514" i="1"/>
  <c r="EV541" i="1"/>
  <c r="EP541" i="1"/>
  <c r="EQ513" i="1"/>
  <c r="EV421" i="1"/>
  <c r="EP421" i="1"/>
  <c r="EP402" i="1"/>
  <c r="ET489" i="1"/>
  <c r="EO520" i="1"/>
  <c r="EV451" i="1"/>
  <c r="I515" i="3"/>
  <c r="P515" i="3"/>
  <c r="M515" i="3"/>
  <c r="P552" i="3"/>
  <c r="R499" i="3"/>
  <c r="BF499" i="3"/>
  <c r="BC499" i="3"/>
  <c r="AH499" i="3"/>
  <c r="BG478" i="3"/>
  <c r="AI478" i="3"/>
  <c r="EV546" i="1"/>
  <c r="ET543" i="1"/>
  <c r="BK543" i="3"/>
  <c r="ET452" i="1"/>
  <c r="EO452" i="1"/>
  <c r="ET385" i="1"/>
  <c r="EQ385" i="1"/>
  <c r="EO458" i="1"/>
  <c r="ES415" i="1"/>
  <c r="ES545" i="1"/>
  <c r="ES449" i="1"/>
  <c r="ER449" i="1"/>
  <c r="EP456" i="1"/>
  <c r="EQ456" i="1"/>
  <c r="ES525" i="1"/>
  <c r="EQ383" i="1"/>
  <c r="ES427" i="1"/>
  <c r="I489" i="3"/>
  <c r="EO548" i="1"/>
  <c r="ES554" i="1"/>
  <c r="EP408" i="1"/>
  <c r="BA449" i="3"/>
  <c r="N449" i="3"/>
  <c r="AL449" i="3"/>
  <c r="ES537" i="1"/>
  <c r="EQ396" i="1"/>
  <c r="EQ529" i="1"/>
  <c r="EV529" i="1"/>
  <c r="EV405" i="1"/>
  <c r="ET409" i="1"/>
  <c r="ES431" i="1"/>
  <c r="EQ431" i="1"/>
  <c r="ES479" i="1"/>
  <c r="ET473" i="1"/>
  <c r="ET399" i="1"/>
  <c r="ER399" i="1"/>
  <c r="ES432" i="1"/>
  <c r="ES389" i="1"/>
  <c r="ET389" i="1"/>
  <c r="ET388" i="1"/>
  <c r="EQ388" i="1"/>
  <c r="EU499" i="1"/>
  <c r="ES499" i="1"/>
  <c r="ET499" i="1"/>
  <c r="EP499" i="1"/>
  <c r="EV517" i="1"/>
  <c r="ER450" i="1"/>
  <c r="EP476" i="1"/>
  <c r="ER476" i="1"/>
  <c r="ES476" i="1"/>
  <c r="EP512" i="1"/>
  <c r="EQ478" i="1"/>
  <c r="ER403" i="1"/>
  <c r="EV403" i="1"/>
  <c r="ES484" i="1"/>
  <c r="EV384" i="1"/>
  <c r="ER546" i="1"/>
  <c r="Z449" i="3"/>
  <c r="C449" i="3"/>
  <c r="Q389" i="3"/>
  <c r="BP449" i="3"/>
  <c r="AJ499" i="3"/>
  <c r="AB499" i="3"/>
  <c r="AT499" i="3"/>
  <c r="X449" i="3"/>
  <c r="AG449" i="3"/>
  <c r="BM389" i="3"/>
  <c r="Z389" i="3"/>
  <c r="P479" i="3"/>
  <c r="BI479" i="3"/>
  <c r="M479" i="3"/>
  <c r="AH479" i="3"/>
  <c r="AG463" i="3"/>
  <c r="BL463" i="3"/>
  <c r="BH463" i="3"/>
  <c r="AJ463" i="3"/>
  <c r="M463" i="3"/>
  <c r="BE463" i="3"/>
  <c r="AZ463" i="3"/>
  <c r="AV463" i="3"/>
  <c r="AD463" i="3"/>
  <c r="AK463" i="3"/>
  <c r="ES474" i="1"/>
  <c r="ER393" i="1"/>
  <c r="EV389" i="1"/>
  <c r="EQ425" i="1"/>
  <c r="EQ418" i="1"/>
  <c r="EP524" i="1"/>
  <c r="ER459" i="1"/>
  <c r="EV436" i="1"/>
  <c r="ER537" i="1"/>
  <c r="EP501" i="1"/>
  <c r="O449" i="3"/>
  <c r="EO427" i="1"/>
  <c r="EU496" i="1"/>
  <c r="EP537" i="1"/>
  <c r="EO419" i="1"/>
  <c r="ER430" i="1"/>
  <c r="EU453" i="1"/>
  <c r="ER407" i="1"/>
  <c r="EV516" i="1"/>
  <c r="ES506" i="1"/>
  <c r="EP482" i="1"/>
  <c r="EV482" i="1"/>
  <c r="ER443" i="1"/>
  <c r="EP451" i="1"/>
  <c r="BO515" i="3"/>
  <c r="BT515" i="3"/>
  <c r="G499" i="3"/>
  <c r="BT499" i="3"/>
  <c r="ET544" i="1"/>
  <c r="O546" i="3"/>
  <c r="EQ503" i="1"/>
  <c r="EQ452" i="1"/>
  <c r="ER497" i="1"/>
  <c r="EQ497" i="1"/>
  <c r="ES497" i="1"/>
  <c r="ES458" i="1"/>
  <c r="EP404" i="1"/>
  <c r="ER471" i="1"/>
  <c r="EP471" i="1"/>
  <c r="EU553" i="1"/>
  <c r="EV487" i="1"/>
  <c r="EV539" i="1"/>
  <c r="BG449" i="3"/>
  <c r="AO449" i="3"/>
  <c r="AI449" i="3"/>
  <c r="ES406" i="1"/>
  <c r="ET466" i="1"/>
  <c r="ES466" i="1"/>
  <c r="EO396" i="1"/>
  <c r="ES396" i="1"/>
  <c r="ES520" i="1"/>
  <c r="EP532" i="1"/>
  <c r="ET391" i="1"/>
  <c r="ES442" i="1"/>
  <c r="ER442" i="1"/>
  <c r="ES529" i="1"/>
  <c r="ES463" i="1"/>
  <c r="ET463" i="1"/>
  <c r="EP463" i="1"/>
  <c r="ER405" i="1"/>
  <c r="EQ405" i="1"/>
  <c r="ET405" i="1"/>
  <c r="EP405" i="1"/>
  <c r="EQ398" i="1"/>
  <c r="ES398" i="1"/>
  <c r="ER409" i="1"/>
  <c r="ES409" i="1"/>
  <c r="ER431" i="1"/>
  <c r="ER479" i="1"/>
  <c r="ES462" i="1"/>
  <c r="EP462" i="1"/>
  <c r="U473" i="3"/>
  <c r="ER507" i="1"/>
  <c r="ES507" i="1"/>
  <c r="EP507" i="1"/>
  <c r="EP515" i="1"/>
  <c r="EV515" i="1"/>
  <c r="BH399" i="3"/>
  <c r="EQ399" i="1"/>
  <c r="ES399" i="1"/>
  <c r="EO399" i="1"/>
  <c r="EV432" i="1"/>
  <c r="ER389" i="1"/>
  <c r="ER388" i="1"/>
  <c r="ER499" i="1"/>
  <c r="ER412" i="1"/>
  <c r="EP450" i="1"/>
  <c r="ET476" i="1"/>
  <c r="ES478" i="1"/>
  <c r="ER478" i="1"/>
  <c r="EU478" i="1"/>
  <c r="ET478" i="1"/>
  <c r="ER417" i="1"/>
  <c r="EQ417" i="1"/>
  <c r="ER420" i="1"/>
  <c r="EV393" i="1"/>
  <c r="ES403" i="1"/>
  <c r="EP403" i="1"/>
  <c r="ER484" i="1"/>
  <c r="ET484" i="1"/>
  <c r="EQ484" i="1"/>
  <c r="EQ545" i="1"/>
  <c r="AJ493" i="3"/>
  <c r="AM493" i="3"/>
  <c r="AB493" i="3"/>
  <c r="AZ493" i="3"/>
  <c r="M493" i="3"/>
  <c r="BN493" i="3"/>
  <c r="A493" i="3"/>
  <c r="BK493" i="3"/>
  <c r="O493" i="3"/>
  <c r="AG493" i="3"/>
  <c r="BC493" i="3"/>
  <c r="AH493" i="3"/>
  <c r="DF289" i="1"/>
  <c r="DC289" i="1"/>
  <c r="EJ289" i="1" s="1"/>
  <c r="EM289" i="1"/>
  <c r="DF326" i="1"/>
  <c r="EM326" i="1"/>
  <c r="DC326" i="1"/>
  <c r="EJ326" i="1" s="1"/>
  <c r="DC382" i="1"/>
  <c r="EJ382" i="1" s="1"/>
  <c r="EM382" i="1"/>
  <c r="DF382" i="1"/>
  <c r="EV284" i="1"/>
  <c r="EO284" i="1"/>
  <c r="EU408" i="1"/>
  <c r="EP307" i="1"/>
  <c r="EU307" i="1"/>
  <c r="AE396" i="3"/>
  <c r="AH396" i="3"/>
  <c r="AQ396" i="3"/>
  <c r="BI396" i="3"/>
  <c r="BF396" i="3"/>
  <c r="AK396" i="3"/>
  <c r="D396" i="3"/>
  <c r="AG396" i="3"/>
  <c r="BR396" i="3"/>
  <c r="V396" i="3"/>
  <c r="I396" i="3"/>
  <c r="AJ396" i="3"/>
  <c r="BN396" i="3"/>
  <c r="AS396" i="3"/>
  <c r="AD396" i="3"/>
  <c r="AN396" i="3"/>
  <c r="AM396" i="3"/>
  <c r="S396" i="3"/>
  <c r="R396" i="3"/>
  <c r="O396" i="3"/>
  <c r="L396" i="3"/>
  <c r="BE396" i="3"/>
  <c r="AV396" i="3"/>
  <c r="X396" i="3"/>
  <c r="AY396" i="3"/>
  <c r="AZ396" i="3"/>
  <c r="A396" i="3"/>
  <c r="Y396" i="3"/>
  <c r="BL396" i="3"/>
  <c r="BB396" i="3"/>
  <c r="C396" i="3"/>
  <c r="AT396" i="3"/>
  <c r="BT396" i="3"/>
  <c r="BQ396" i="3"/>
  <c r="P396" i="3"/>
  <c r="BC396" i="3"/>
  <c r="AP396" i="3"/>
  <c r="U396" i="3"/>
  <c r="AA396" i="3"/>
  <c r="AB396" i="3"/>
  <c r="AW396" i="3"/>
  <c r="BH396" i="3"/>
  <c r="I259" i="3"/>
  <c r="AM259" i="3"/>
  <c r="BH259" i="3"/>
  <c r="O259" i="3"/>
  <c r="BE259" i="3"/>
  <c r="F259" i="3"/>
  <c r="AY259" i="3"/>
  <c r="X259" i="3"/>
  <c r="BH442" i="3"/>
  <c r="AP442" i="3"/>
  <c r="BN442" i="3"/>
  <c r="L442" i="3"/>
  <c r="X442" i="3"/>
  <c r="BB442" i="3"/>
  <c r="BT442" i="3"/>
  <c r="AA442" i="3"/>
  <c r="AY442" i="3"/>
  <c r="AJ442" i="3"/>
  <c r="I442" i="3"/>
  <c r="AM442" i="3"/>
  <c r="F442" i="3"/>
  <c r="O442" i="3"/>
  <c r="AG442" i="3"/>
  <c r="BE442" i="3"/>
  <c r="R442" i="3"/>
  <c r="U442" i="3"/>
  <c r="AS442" i="3"/>
  <c r="AV442" i="3"/>
  <c r="BQ442" i="3"/>
  <c r="AD442" i="3"/>
  <c r="BK442" i="3"/>
  <c r="AA371" i="3"/>
  <c r="AP371" i="3"/>
  <c r="AG371" i="3"/>
  <c r="X371" i="3"/>
  <c r="AY371" i="3"/>
  <c r="C371" i="3"/>
  <c r="U371" i="3"/>
  <c r="F371" i="3"/>
  <c r="AS371" i="3"/>
  <c r="BE371" i="3"/>
  <c r="BT371" i="3"/>
  <c r="O371" i="3"/>
  <c r="AJ371" i="3"/>
  <c r="AM371" i="3"/>
  <c r="BK371" i="3"/>
  <c r="EO409" i="1"/>
  <c r="AI374" i="3"/>
  <c r="W374" i="3"/>
  <c r="K374" i="3"/>
  <c r="BP374" i="3"/>
  <c r="AO374" i="3"/>
  <c r="AL374" i="3"/>
  <c r="H374" i="3"/>
  <c r="BG374" i="3"/>
  <c r="BM374" i="3"/>
  <c r="AR374" i="3"/>
  <c r="AU374" i="3"/>
  <c r="I479" i="3"/>
  <c r="AJ479" i="3"/>
  <c r="BT479" i="3"/>
  <c r="BQ479" i="3"/>
  <c r="X479" i="3"/>
  <c r="F479" i="3"/>
  <c r="AA479" i="3"/>
  <c r="R479" i="3"/>
  <c r="AV479" i="3"/>
  <c r="AG479" i="3"/>
  <c r="BH479" i="3"/>
  <c r="U479" i="3"/>
  <c r="BN479" i="3"/>
  <c r="BB479" i="3"/>
  <c r="C479" i="3"/>
  <c r="AY479" i="3"/>
  <c r="O479" i="3"/>
  <c r="AP479" i="3"/>
  <c r="L479" i="3"/>
  <c r="AD479" i="3"/>
  <c r="BK479" i="3"/>
  <c r="BE479" i="3"/>
  <c r="ET515" i="1"/>
  <c r="EU432" i="1"/>
  <c r="EO432" i="1"/>
  <c r="BK388" i="3"/>
  <c r="U388" i="3"/>
  <c r="AS388" i="3"/>
  <c r="AP388" i="3"/>
  <c r="AY388" i="3"/>
  <c r="BH388" i="3"/>
  <c r="L388" i="3"/>
  <c r="AA388" i="3"/>
  <c r="X388" i="3"/>
  <c r="BE388" i="3"/>
  <c r="R388" i="3"/>
  <c r="AD388" i="3"/>
  <c r="AJ388" i="3"/>
  <c r="AG388" i="3"/>
  <c r="EV388" i="1"/>
  <c r="EP388" i="1"/>
  <c r="AX305" i="3"/>
  <c r="BP305" i="3"/>
  <c r="AU305" i="3"/>
  <c r="K305" i="3"/>
  <c r="BD305" i="3"/>
  <c r="AF305" i="3"/>
  <c r="B305" i="3"/>
  <c r="AI305" i="3"/>
  <c r="T305" i="3"/>
  <c r="N305" i="3"/>
  <c r="BG305" i="3"/>
  <c r="BS305" i="3"/>
  <c r="H305" i="3"/>
  <c r="Z305" i="3"/>
  <c r="W305" i="3"/>
  <c r="AR305" i="3"/>
  <c r="AG142" i="3"/>
  <c r="AP142" i="3"/>
  <c r="AV142" i="3"/>
  <c r="I142" i="3"/>
  <c r="BN142" i="3"/>
  <c r="AX142" i="3"/>
  <c r="AL142" i="3"/>
  <c r="BS142" i="3"/>
  <c r="AU142" i="3"/>
  <c r="E142" i="3"/>
  <c r="BP142" i="3"/>
  <c r="L142" i="3"/>
  <c r="BB142" i="3"/>
  <c r="U142" i="3"/>
  <c r="AY142" i="3"/>
  <c r="BE142" i="3"/>
  <c r="AC142" i="3"/>
  <c r="K142" i="3"/>
  <c r="AI142" i="3"/>
  <c r="N142" i="3"/>
  <c r="BJ142" i="3"/>
  <c r="BT142" i="3"/>
  <c r="AS142" i="3"/>
  <c r="AJ142" i="3"/>
  <c r="C142" i="3"/>
  <c r="AF142" i="3"/>
  <c r="T142" i="3"/>
  <c r="AM142" i="3"/>
  <c r="BK142" i="3"/>
  <c r="F142" i="3"/>
  <c r="R142" i="3"/>
  <c r="BA142" i="3"/>
  <c r="BD142" i="3"/>
  <c r="B142" i="3"/>
  <c r="AR142" i="3"/>
  <c r="X142" i="3"/>
  <c r="BH142" i="3"/>
  <c r="O142" i="3"/>
  <c r="Q142" i="3"/>
  <c r="W142" i="3"/>
  <c r="BS450" i="3"/>
  <c r="BM450" i="3"/>
  <c r="K450" i="3"/>
  <c r="BA450" i="3"/>
  <c r="AI450" i="3"/>
  <c r="T450" i="3"/>
  <c r="N450" i="3"/>
  <c r="AL450" i="3"/>
  <c r="AR450" i="3"/>
  <c r="AC450" i="3"/>
  <c r="W450" i="3"/>
  <c r="BP450" i="3"/>
  <c r="BG450" i="3"/>
  <c r="H450" i="3"/>
  <c r="Z450" i="3"/>
  <c r="AX450" i="3"/>
  <c r="Q450" i="3"/>
  <c r="B450" i="3"/>
  <c r="E450" i="3"/>
  <c r="AU450" i="3"/>
  <c r="BD450" i="3"/>
  <c r="EO512" i="1"/>
  <c r="EU247" i="1"/>
  <c r="ET302" i="1"/>
  <c r="BM271" i="3"/>
  <c r="BJ271" i="3"/>
  <c r="C271" i="3"/>
  <c r="AG271" i="3"/>
  <c r="BT271" i="3"/>
  <c r="X271" i="3"/>
  <c r="BS271" i="3"/>
  <c r="AP271" i="3"/>
  <c r="AF271" i="3"/>
  <c r="Z271" i="3"/>
  <c r="T271" i="3"/>
  <c r="U271" i="3"/>
  <c r="E271" i="3"/>
  <c r="R271" i="3"/>
  <c r="AL271" i="3"/>
  <c r="I271" i="3"/>
  <c r="BK271" i="3"/>
  <c r="AM271" i="3"/>
  <c r="AC271" i="3"/>
  <c r="AO271" i="3"/>
  <c r="K271" i="3"/>
  <c r="BG271" i="3"/>
  <c r="BB271" i="3"/>
  <c r="BD271" i="3"/>
  <c r="AY271" i="3"/>
  <c r="H271" i="3"/>
  <c r="AA271" i="3"/>
  <c r="BQ271" i="3"/>
  <c r="AR271" i="3"/>
  <c r="F271" i="3"/>
  <c r="AS271" i="3"/>
  <c r="BH271" i="3"/>
  <c r="BN271" i="3"/>
  <c r="N271" i="3"/>
  <c r="BE271" i="3"/>
  <c r="AX271" i="3"/>
  <c r="W271" i="3"/>
  <c r="AI271" i="3"/>
  <c r="O271" i="3"/>
  <c r="AV271" i="3"/>
  <c r="AD271" i="3"/>
  <c r="BA271" i="3"/>
  <c r="L271" i="3"/>
  <c r="X448" i="3"/>
  <c r="AJ448" i="3"/>
  <c r="BN448" i="3"/>
  <c r="AP448" i="3"/>
  <c r="AY448" i="3"/>
  <c r="F448" i="3"/>
  <c r="BH448" i="3"/>
  <c r="BK448" i="3"/>
  <c r="O448" i="3"/>
  <c r="L448" i="3"/>
  <c r="U448" i="3"/>
  <c r="AS448" i="3"/>
  <c r="BE448" i="3"/>
  <c r="AM448" i="3"/>
  <c r="AA448" i="3"/>
  <c r="AD448" i="3"/>
  <c r="BQ448" i="3"/>
  <c r="C448" i="3"/>
  <c r="I448" i="3"/>
  <c r="AV448" i="3"/>
  <c r="EO448" i="1"/>
  <c r="EV306" i="1"/>
  <c r="EP306" i="1"/>
  <c r="BE91" i="3"/>
  <c r="AS91" i="3"/>
  <c r="BB91" i="3"/>
  <c r="AG91" i="3"/>
  <c r="P91" i="3"/>
  <c r="D91" i="3"/>
  <c r="AW91" i="3"/>
  <c r="AQ91" i="3"/>
  <c r="F91" i="3"/>
  <c r="BH91" i="3"/>
  <c r="BC91" i="3"/>
  <c r="AV91" i="3"/>
  <c r="AM91" i="3"/>
  <c r="AJ91" i="3"/>
  <c r="AN91" i="3"/>
  <c r="AZ91" i="3"/>
  <c r="AK91" i="3"/>
  <c r="S91" i="3"/>
  <c r="AD91" i="3"/>
  <c r="X91" i="3"/>
  <c r="BT91" i="3"/>
  <c r="AB91" i="3"/>
  <c r="AH91" i="3"/>
  <c r="U91" i="3"/>
  <c r="BF91" i="3"/>
  <c r="M91" i="3"/>
  <c r="BQ91" i="3"/>
  <c r="BN91" i="3"/>
  <c r="AY91" i="3"/>
  <c r="V91" i="3"/>
  <c r="J91" i="3"/>
  <c r="C91" i="3"/>
  <c r="Y91" i="3"/>
  <c r="AE91" i="3"/>
  <c r="AT91" i="3"/>
  <c r="A91" i="3"/>
  <c r="BK91" i="3"/>
  <c r="I91" i="3"/>
  <c r="L91" i="3"/>
  <c r="BI91" i="3"/>
  <c r="AA91" i="3"/>
  <c r="O91" i="3"/>
  <c r="Q91" i="3"/>
  <c r="BP91" i="3"/>
  <c r="N91" i="3"/>
  <c r="K91" i="3"/>
  <c r="AO91" i="3"/>
  <c r="E91" i="3"/>
  <c r="AR91" i="3"/>
  <c r="BD91" i="3"/>
  <c r="AC91" i="3"/>
  <c r="BS91" i="3"/>
  <c r="BG91" i="3"/>
  <c r="B91" i="3"/>
  <c r="AF91" i="3"/>
  <c r="Z91" i="3"/>
  <c r="H91" i="3"/>
  <c r="AI91" i="3"/>
  <c r="AL91" i="3"/>
  <c r="BM91" i="3"/>
  <c r="T91" i="3"/>
  <c r="BA91" i="3"/>
  <c r="BJ91" i="3"/>
  <c r="BG275" i="3"/>
  <c r="AL275" i="3"/>
  <c r="K275" i="3"/>
  <c r="BS275" i="3"/>
  <c r="AF275" i="3"/>
  <c r="AI275" i="3"/>
  <c r="BJ275" i="3"/>
  <c r="T275" i="3"/>
  <c r="Z275" i="3"/>
  <c r="BD275" i="3"/>
  <c r="B275" i="3"/>
  <c r="BA275" i="3"/>
  <c r="AX275" i="3"/>
  <c r="N275" i="3"/>
  <c r="Q275" i="3"/>
  <c r="H275" i="3"/>
  <c r="AR275" i="3"/>
  <c r="BP275" i="3"/>
  <c r="W275" i="3"/>
  <c r="AU275" i="3"/>
  <c r="E275" i="3"/>
  <c r="AO275" i="3"/>
  <c r="AC275" i="3"/>
  <c r="BM275" i="3"/>
  <c r="AA275" i="3"/>
  <c r="AG275" i="3"/>
  <c r="AP275" i="3"/>
  <c r="AV275" i="3"/>
  <c r="BN275" i="3"/>
  <c r="AJ275" i="3"/>
  <c r="BE275" i="3"/>
  <c r="BT275" i="3"/>
  <c r="AY275" i="3"/>
  <c r="L275" i="3"/>
  <c r="BK275" i="3"/>
  <c r="I275" i="3"/>
  <c r="AS275" i="3"/>
  <c r="X275" i="3"/>
  <c r="R275" i="3"/>
  <c r="O275" i="3"/>
  <c r="U275" i="3"/>
  <c r="AD275" i="3"/>
  <c r="BM191" i="3"/>
  <c r="Z191" i="3"/>
  <c r="AO191" i="3"/>
  <c r="AL191" i="3"/>
  <c r="AU191" i="3"/>
  <c r="BA191" i="3"/>
  <c r="E191" i="3"/>
  <c r="BS191" i="3"/>
  <c r="BD191" i="3"/>
  <c r="AI191" i="3"/>
  <c r="Q191" i="3"/>
  <c r="N191" i="3"/>
  <c r="H191" i="3"/>
  <c r="B191" i="3"/>
  <c r="BJ191" i="3"/>
  <c r="T191" i="3"/>
  <c r="BP191" i="3"/>
  <c r="AX191" i="3"/>
  <c r="AF191" i="3"/>
  <c r="W191" i="3"/>
  <c r="AR191" i="3"/>
  <c r="C191" i="3"/>
  <c r="AS191" i="3"/>
  <c r="H142" i="3"/>
  <c r="AP91" i="3"/>
  <c r="K191" i="3"/>
  <c r="AE120" i="3"/>
  <c r="BE211" i="3"/>
  <c r="AS479" i="3"/>
  <c r="J396" i="3"/>
  <c r="AJ271" i="3"/>
  <c r="AU271" i="3"/>
  <c r="AY487" i="3"/>
  <c r="BJ450" i="3"/>
  <c r="EQ553" i="1"/>
  <c r="ER501" i="1"/>
  <c r="EO312" i="1"/>
  <c r="EV312" i="1"/>
  <c r="C332" i="3"/>
  <c r="AD332" i="3"/>
  <c r="AY332" i="3"/>
  <c r="X332" i="3"/>
  <c r="AJ332" i="3"/>
  <c r="F332" i="3"/>
  <c r="AV332" i="3"/>
  <c r="BE332" i="3"/>
  <c r="O332" i="3"/>
  <c r="BH332" i="3"/>
  <c r="AV430" i="3"/>
  <c r="F430" i="3"/>
  <c r="AM430" i="3"/>
  <c r="AA430" i="3"/>
  <c r="ET496" i="1"/>
  <c r="BC517" i="3"/>
  <c r="ES417" i="1"/>
  <c r="A191" i="3"/>
  <c r="R191" i="3"/>
  <c r="Z142" i="3"/>
  <c r="BL91" i="3"/>
  <c r="BG191" i="3"/>
  <c r="AU91" i="3"/>
  <c r="BN211" i="3"/>
  <c r="AM479" i="3"/>
  <c r="BK396" i="3"/>
  <c r="R281" i="3"/>
  <c r="BT448" i="3"/>
  <c r="AO450" i="3"/>
  <c r="B271" i="3"/>
  <c r="R448" i="3"/>
  <c r="AA281" i="3"/>
  <c r="R371" i="3"/>
  <c r="AQ487" i="3"/>
  <c r="BT487" i="3"/>
  <c r="BR487" i="3"/>
  <c r="BF487" i="3"/>
  <c r="G487" i="3"/>
  <c r="AG487" i="3"/>
  <c r="C487" i="3"/>
  <c r="AS487" i="3"/>
  <c r="AZ487" i="3"/>
  <c r="BC487" i="3"/>
  <c r="R487" i="3"/>
  <c r="AN487" i="3"/>
  <c r="Y487" i="3"/>
  <c r="BK487" i="3"/>
  <c r="BO487" i="3"/>
  <c r="X487" i="3"/>
  <c r="BI487" i="3"/>
  <c r="BE487" i="3"/>
  <c r="AA487" i="3"/>
  <c r="BL487" i="3"/>
  <c r="BJ409" i="3"/>
  <c r="AL409" i="3"/>
  <c r="W409" i="3"/>
  <c r="BG409" i="3"/>
  <c r="AF409" i="3"/>
  <c r="BA409" i="3"/>
  <c r="AO409" i="3"/>
  <c r="Q409" i="3"/>
  <c r="H409" i="3"/>
  <c r="AI409" i="3"/>
  <c r="T409" i="3"/>
  <c r="R389" i="3"/>
  <c r="BK389" i="3"/>
  <c r="AY389" i="3"/>
  <c r="BQ389" i="3"/>
  <c r="O389" i="3"/>
  <c r="AM389" i="3"/>
  <c r="BB389" i="3"/>
  <c r="BH389" i="3"/>
  <c r="U389" i="3"/>
  <c r="BT389" i="3"/>
  <c r="C389" i="3"/>
  <c r="I389" i="3"/>
  <c r="AP389" i="3"/>
  <c r="BE389" i="3"/>
  <c r="AJ389" i="3"/>
  <c r="X389" i="3"/>
  <c r="L389" i="3"/>
  <c r="AG389" i="3"/>
  <c r="BB291" i="3"/>
  <c r="AM291" i="3"/>
  <c r="U291" i="3"/>
  <c r="BE291" i="3"/>
  <c r="C291" i="3"/>
  <c r="BQ291" i="3"/>
  <c r="BK291" i="3"/>
  <c r="F291" i="3"/>
  <c r="AS291" i="3"/>
  <c r="BH291" i="3"/>
  <c r="R291" i="3"/>
  <c r="AD291" i="3"/>
  <c r="EV343" i="1"/>
  <c r="EO343" i="1"/>
  <c r="X517" i="3"/>
  <c r="AQ517" i="3"/>
  <c r="AM517" i="3"/>
  <c r="L517" i="3"/>
  <c r="BK517" i="3"/>
  <c r="AZ517" i="3"/>
  <c r="BQ517" i="3"/>
  <c r="AA517" i="3"/>
  <c r="AJ517" i="3"/>
  <c r="AE517" i="3"/>
  <c r="AD517" i="3"/>
  <c r="AY517" i="3"/>
  <c r="AN517" i="3"/>
  <c r="AS517" i="3"/>
  <c r="AW517" i="3"/>
  <c r="AB517" i="3"/>
  <c r="AV517" i="3"/>
  <c r="D517" i="3"/>
  <c r="F517" i="3"/>
  <c r="BR517" i="3"/>
  <c r="BT517" i="3"/>
  <c r="S517" i="3"/>
  <c r="AT517" i="3"/>
  <c r="AK517" i="3"/>
  <c r="BL517" i="3"/>
  <c r="V517" i="3"/>
  <c r="U517" i="3"/>
  <c r="BO517" i="3"/>
  <c r="C517" i="3"/>
  <c r="BI517" i="3"/>
  <c r="R517" i="3"/>
  <c r="Y517" i="3"/>
  <c r="P517" i="3"/>
  <c r="BE517" i="3"/>
  <c r="AD381" i="3"/>
  <c r="AY381" i="3"/>
  <c r="BB381" i="3"/>
  <c r="AS381" i="3"/>
  <c r="F381" i="3"/>
  <c r="AJ381" i="3"/>
  <c r="C381" i="3"/>
  <c r="BQ381" i="3"/>
  <c r="BK381" i="3"/>
  <c r="BT381" i="3"/>
  <c r="R381" i="3"/>
  <c r="BH381" i="3"/>
  <c r="U381" i="3"/>
  <c r="AM381" i="3"/>
  <c r="AA381" i="3"/>
  <c r="BE381" i="3"/>
  <c r="O381" i="3"/>
  <c r="X381" i="3"/>
  <c r="L381" i="3"/>
  <c r="I381" i="3"/>
  <c r="AV381" i="3"/>
  <c r="AP381" i="3"/>
  <c r="EU417" i="1"/>
  <c r="ET417" i="1"/>
  <c r="AN277" i="3"/>
  <c r="M277" i="3"/>
  <c r="P277" i="3"/>
  <c r="BC277" i="3"/>
  <c r="AQ277" i="3"/>
  <c r="AT277" i="3"/>
  <c r="V277" i="3"/>
  <c r="D277" i="3"/>
  <c r="AH277" i="3"/>
  <c r="BF277" i="3"/>
  <c r="AK277" i="3"/>
  <c r="BI277" i="3"/>
  <c r="J277" i="3"/>
  <c r="BR277" i="3"/>
  <c r="AE277" i="3"/>
  <c r="AW277" i="3"/>
  <c r="AB277" i="3"/>
  <c r="O403" i="3"/>
  <c r="BQ403" i="3"/>
  <c r="R403" i="3"/>
  <c r="AP403" i="3"/>
  <c r="U403" i="3"/>
  <c r="C403" i="3"/>
  <c r="F403" i="3"/>
  <c r="BB403" i="3"/>
  <c r="BH403" i="3"/>
  <c r="BT403" i="3"/>
  <c r="BD281" i="3"/>
  <c r="AY281" i="3"/>
  <c r="X281" i="3"/>
  <c r="AI281" i="3"/>
  <c r="BS281" i="3"/>
  <c r="BT281" i="3"/>
  <c r="AJ281" i="3"/>
  <c r="N281" i="3"/>
  <c r="AF281" i="3"/>
  <c r="Q281" i="3"/>
  <c r="AP281" i="3"/>
  <c r="BJ281" i="3"/>
  <c r="AX281" i="3"/>
  <c r="AS281" i="3"/>
  <c r="AD281" i="3"/>
  <c r="U281" i="3"/>
  <c r="AR281" i="3"/>
  <c r="AG281" i="3"/>
  <c r="BA281" i="3"/>
  <c r="W281" i="3"/>
  <c r="E281" i="3"/>
  <c r="AV281" i="3"/>
  <c r="AU281" i="3"/>
  <c r="BP281" i="3"/>
  <c r="T281" i="3"/>
  <c r="F281" i="3"/>
  <c r="H281" i="3"/>
  <c r="BK281" i="3"/>
  <c r="BQ281" i="3"/>
  <c r="AL281" i="3"/>
  <c r="BH281" i="3"/>
  <c r="BB281" i="3"/>
  <c r="AM281" i="3"/>
  <c r="B281" i="3"/>
  <c r="BN281" i="3"/>
  <c r="Z281" i="3"/>
  <c r="C281" i="3"/>
  <c r="AO281" i="3"/>
  <c r="O281" i="3"/>
  <c r="L281" i="3"/>
  <c r="L211" i="3"/>
  <c r="I211" i="3"/>
  <c r="BL211" i="3"/>
  <c r="BK211" i="3"/>
  <c r="AA211" i="3"/>
  <c r="BT211" i="3"/>
  <c r="Y211" i="3"/>
  <c r="AT211" i="3"/>
  <c r="J211" i="3"/>
  <c r="O211" i="3"/>
  <c r="S211" i="3"/>
  <c r="AS211" i="3"/>
  <c r="BB211" i="3"/>
  <c r="P211" i="3"/>
  <c r="AD211" i="3"/>
  <c r="AG211" i="3"/>
  <c r="BF211" i="3"/>
  <c r="M211" i="3"/>
  <c r="AM211" i="3"/>
  <c r="AE211" i="3"/>
  <c r="BI211" i="3"/>
  <c r="X211" i="3"/>
  <c r="AY211" i="3"/>
  <c r="AJ211" i="3"/>
  <c r="AZ211" i="3"/>
  <c r="AN211" i="3"/>
  <c r="BQ211" i="3"/>
  <c r="F211" i="3"/>
  <c r="AB211" i="3"/>
  <c r="C211" i="3"/>
  <c r="AK211" i="3"/>
  <c r="AW211" i="3"/>
  <c r="BR211" i="3"/>
  <c r="A211" i="3"/>
  <c r="BO211" i="3"/>
  <c r="BH211" i="3"/>
  <c r="AH211" i="3"/>
  <c r="R211" i="3"/>
  <c r="BC211" i="3"/>
  <c r="AP211" i="3"/>
  <c r="D211" i="3"/>
  <c r="AQ211" i="3"/>
  <c r="BP283" i="3"/>
  <c r="AC283" i="3"/>
  <c r="BG283" i="3"/>
  <c r="W283" i="3"/>
  <c r="BS283" i="3"/>
  <c r="AL283" i="3"/>
  <c r="Q283" i="3"/>
  <c r="H283" i="3"/>
  <c r="BA283" i="3"/>
  <c r="K283" i="3"/>
  <c r="E283" i="3"/>
  <c r="T283" i="3"/>
  <c r="AF283" i="3"/>
  <c r="BM283" i="3"/>
  <c r="AU283" i="3"/>
  <c r="Z283" i="3"/>
  <c r="BJ283" i="3"/>
  <c r="BD283" i="3"/>
  <c r="AO283" i="3"/>
  <c r="B283" i="3"/>
  <c r="AR283" i="3"/>
  <c r="AI283" i="3"/>
  <c r="AX283" i="3"/>
  <c r="N283" i="3"/>
  <c r="EP329" i="1"/>
  <c r="EV329" i="1"/>
  <c r="S191" i="3"/>
  <c r="AN191" i="3"/>
  <c r="BH191" i="3"/>
  <c r="Y191" i="3"/>
  <c r="AA191" i="3"/>
  <c r="AJ191" i="3"/>
  <c r="O191" i="3"/>
  <c r="V191" i="3"/>
  <c r="AG191" i="3"/>
  <c r="P191" i="3"/>
  <c r="AK191" i="3"/>
  <c r="AP191" i="3"/>
  <c r="L191" i="3"/>
  <c r="AQ191" i="3"/>
  <c r="AT191" i="3"/>
  <c r="AM191" i="3"/>
  <c r="BT191" i="3"/>
  <c r="G191" i="3"/>
  <c r="AW191" i="3"/>
  <c r="F191" i="3"/>
  <c r="BB191" i="3"/>
  <c r="X191" i="3"/>
  <c r="AD191" i="3"/>
  <c r="AB191" i="3"/>
  <c r="BQ191" i="3"/>
  <c r="BE191" i="3"/>
  <c r="D191" i="3"/>
  <c r="BK191" i="3"/>
  <c r="BI191" i="3"/>
  <c r="I191" i="3"/>
  <c r="BO191" i="3"/>
  <c r="BN191" i="3"/>
  <c r="BR191" i="3"/>
  <c r="AV191" i="3"/>
  <c r="AH191" i="3"/>
  <c r="BC191" i="3"/>
  <c r="Y120" i="3"/>
  <c r="BR120" i="3"/>
  <c r="AH120" i="3"/>
  <c r="J120" i="3"/>
  <c r="AB120" i="3"/>
  <c r="AT120" i="3"/>
  <c r="AK120" i="3"/>
  <c r="BC120" i="3"/>
  <c r="AZ120" i="3"/>
  <c r="BI120" i="3"/>
  <c r="M120" i="3"/>
  <c r="AQ120" i="3"/>
  <c r="S120" i="3"/>
  <c r="BF120" i="3"/>
  <c r="D120" i="3"/>
  <c r="G120" i="3"/>
  <c r="AN120" i="3"/>
  <c r="A120" i="3"/>
  <c r="BL120" i="3"/>
  <c r="V120" i="3"/>
  <c r="AW120" i="3"/>
  <c r="J191" i="3"/>
  <c r="AO142" i="3"/>
  <c r="W91" i="3"/>
  <c r="U191" i="3"/>
  <c r="BF191" i="3"/>
  <c r="AE191" i="3"/>
  <c r="BG142" i="3"/>
  <c r="AD142" i="3"/>
  <c r="G91" i="3"/>
  <c r="BO91" i="3"/>
  <c r="AX91" i="3"/>
  <c r="V211" i="3"/>
  <c r="AV211" i="3"/>
  <c r="F396" i="3"/>
  <c r="AG448" i="3"/>
  <c r="BO396" i="3"/>
  <c r="Q271" i="3"/>
  <c r="G396" i="3"/>
  <c r="AF450" i="3"/>
  <c r="AV388" i="3"/>
  <c r="I281" i="3"/>
  <c r="AS332" i="3"/>
  <c r="BN487" i="3"/>
  <c r="AC374" i="3"/>
  <c r="Z409" i="3"/>
  <c r="BJ305" i="3"/>
  <c r="EP546" i="1"/>
  <c r="EU546" i="1"/>
  <c r="EV497" i="1"/>
  <c r="EO385" i="1"/>
  <c r="EV385" i="1"/>
  <c r="AO329" i="3"/>
  <c r="H329" i="3"/>
  <c r="K329" i="3"/>
  <c r="AX329" i="3"/>
  <c r="AL329" i="3"/>
  <c r="BG329" i="3"/>
  <c r="AF329" i="3"/>
  <c r="B329" i="3"/>
  <c r="T329" i="3"/>
  <c r="AS328" i="3"/>
  <c r="BT328" i="3"/>
  <c r="AG328" i="3"/>
  <c r="BJ458" i="3"/>
  <c r="AL458" i="3"/>
  <c r="BM458" i="3"/>
  <c r="AO458" i="3"/>
  <c r="BS458" i="3"/>
  <c r="N458" i="3"/>
  <c r="K458" i="3"/>
  <c r="AR458" i="3"/>
  <c r="H458" i="3"/>
  <c r="AF458" i="3"/>
  <c r="E458" i="3"/>
  <c r="AX458" i="3"/>
  <c r="BA458" i="3"/>
  <c r="EV266" i="1"/>
  <c r="EO266" i="1"/>
  <c r="AM545" i="3"/>
  <c r="AA545" i="3"/>
  <c r="Y545" i="3"/>
  <c r="BL545" i="3"/>
  <c r="J545" i="3"/>
  <c r="AZ545" i="3"/>
  <c r="B427" i="3"/>
  <c r="AX427" i="3"/>
  <c r="BS427" i="3"/>
  <c r="EV480" i="1"/>
  <c r="BR480" i="3"/>
  <c r="BN480" i="3"/>
  <c r="M480" i="3"/>
  <c r="AV480" i="3"/>
  <c r="AY480" i="3"/>
  <c r="AB480" i="3"/>
  <c r="BO480" i="3"/>
  <c r="BT480" i="3"/>
  <c r="BL480" i="3"/>
  <c r="F480" i="3"/>
  <c r="AP244" i="3"/>
  <c r="AY244" i="3"/>
  <c r="AG342" i="3"/>
  <c r="AY342" i="3"/>
  <c r="AS342" i="3"/>
  <c r="BO415" i="3"/>
  <c r="S415" i="3"/>
  <c r="AW415" i="3"/>
  <c r="M415" i="3"/>
  <c r="P415" i="3"/>
  <c r="AT415" i="3"/>
  <c r="BG430" i="3"/>
  <c r="Z430" i="3"/>
  <c r="AU430" i="3"/>
  <c r="AI430" i="3"/>
  <c r="BL407" i="3"/>
  <c r="AT407" i="3"/>
  <c r="AZ407" i="3"/>
  <c r="AY407" i="3"/>
  <c r="AJ407" i="3"/>
  <c r="M407" i="3"/>
  <c r="AP407" i="3"/>
  <c r="BH407" i="3"/>
  <c r="BT407" i="3"/>
  <c r="EU410" i="1"/>
  <c r="EP410" i="1"/>
  <c r="EP514" i="1"/>
  <c r="BT255" i="3"/>
  <c r="AD255" i="3"/>
  <c r="EQ539" i="1"/>
  <c r="ES272" i="1"/>
  <c r="EP252" i="1"/>
  <c r="ET252" i="1"/>
  <c r="ET267" i="1"/>
  <c r="EV267" i="1"/>
  <c r="EQ466" i="1"/>
  <c r="EQ307" i="1"/>
  <c r="ES532" i="1"/>
  <c r="ES259" i="1"/>
  <c r="EP371" i="1"/>
  <c r="EQ463" i="1"/>
  <c r="EV409" i="1"/>
  <c r="ER142" i="1"/>
  <c r="U374" i="3"/>
  <c r="I374" i="3"/>
  <c r="BK374" i="3"/>
  <c r="D374" i="3"/>
  <c r="AM374" i="3"/>
  <c r="BB374" i="3"/>
  <c r="AV374" i="3"/>
  <c r="BI374" i="3"/>
  <c r="R374" i="3"/>
  <c r="AY374" i="3"/>
  <c r="AS462" i="3"/>
  <c r="C462" i="3"/>
  <c r="X462" i="3"/>
  <c r="AD462" i="3"/>
  <c r="ES388" i="1"/>
  <c r="AX80" i="3"/>
  <c r="AR80" i="3"/>
  <c r="AF80" i="3"/>
  <c r="E80" i="3"/>
  <c r="BM80" i="3"/>
  <c r="N80" i="3"/>
  <c r="BS80" i="3"/>
  <c r="ER291" i="1"/>
  <c r="EQ280" i="1"/>
  <c r="X412" i="3"/>
  <c r="H412" i="3"/>
  <c r="W412" i="3"/>
  <c r="R412" i="3"/>
  <c r="BH412" i="3"/>
  <c r="AG412" i="3"/>
  <c r="I450" i="3"/>
  <c r="AA450" i="3"/>
  <c r="U450" i="3"/>
  <c r="BH450" i="3"/>
  <c r="R450" i="3"/>
  <c r="EQ476" i="1"/>
  <c r="EV247" i="1"/>
  <c r="EO478" i="1"/>
  <c r="EV478" i="1"/>
  <c r="G478" i="3"/>
  <c r="AZ478" i="3"/>
  <c r="BH478" i="3"/>
  <c r="AB478" i="3"/>
  <c r="AW478" i="3"/>
  <c r="BI478" i="3"/>
  <c r="BT478" i="3"/>
  <c r="BS302" i="3"/>
  <c r="AL302" i="3"/>
  <c r="L302" i="3"/>
  <c r="H302" i="3"/>
  <c r="BA302" i="3"/>
  <c r="AP474" i="3"/>
  <c r="AM474" i="3"/>
  <c r="EQ420" i="1"/>
  <c r="G393" i="3"/>
  <c r="AZ393" i="3"/>
  <c r="AS393" i="3"/>
  <c r="AP384" i="3"/>
  <c r="BK384" i="3"/>
  <c r="F384" i="3"/>
  <c r="EP300" i="1"/>
  <c r="BI222" i="3"/>
  <c r="P222" i="3"/>
  <c r="BT222" i="3"/>
  <c r="D222" i="3"/>
  <c r="AG222" i="3"/>
  <c r="AJ222" i="3"/>
  <c r="J222" i="3"/>
  <c r="AW222" i="3"/>
  <c r="L222" i="3"/>
  <c r="AY222" i="3"/>
  <c r="BQ222" i="3"/>
  <c r="AZ222" i="3"/>
  <c r="A222" i="3"/>
  <c r="I222" i="3"/>
  <c r="AA222" i="3"/>
  <c r="AQ222" i="3"/>
  <c r="BN222" i="3"/>
  <c r="AP222" i="3"/>
  <c r="AS222" i="3"/>
  <c r="V222" i="3"/>
  <c r="X222" i="3"/>
  <c r="AN222" i="3"/>
  <c r="U222" i="3"/>
  <c r="O222" i="3"/>
  <c r="BA223" i="3"/>
  <c r="W223" i="3"/>
  <c r="AU223" i="3"/>
  <c r="Z223" i="3"/>
  <c r="AL223" i="3"/>
  <c r="BG223" i="3"/>
  <c r="T223" i="3"/>
  <c r="AC223" i="3"/>
  <c r="K223" i="3"/>
  <c r="BJ223" i="3"/>
  <c r="BM223" i="3"/>
  <c r="B223" i="3"/>
  <c r="W496" i="3"/>
  <c r="AU496" i="3"/>
  <c r="BA496" i="3"/>
  <c r="AC496" i="3"/>
  <c r="BM496" i="3"/>
  <c r="AX496" i="3"/>
  <c r="B496" i="3"/>
  <c r="BS496" i="3"/>
  <c r="N496" i="3"/>
  <c r="AR496" i="3"/>
  <c r="AF496" i="3"/>
  <c r="Z496" i="3"/>
  <c r="BD496" i="3"/>
  <c r="BG496" i="3"/>
  <c r="T496" i="3"/>
  <c r="AI496" i="3"/>
  <c r="AL496" i="3"/>
  <c r="BA203" i="3"/>
  <c r="N203" i="3"/>
  <c r="AI203" i="3"/>
  <c r="AU203" i="3"/>
  <c r="Z203" i="3"/>
  <c r="W203" i="3"/>
  <c r="AR94" i="3"/>
  <c r="BJ94" i="3"/>
  <c r="AL94" i="3"/>
  <c r="W94" i="3"/>
  <c r="E94" i="3"/>
  <c r="AI94" i="3"/>
  <c r="AM127" i="3"/>
  <c r="AW127" i="3"/>
  <c r="AN127" i="3"/>
  <c r="AB127" i="3"/>
  <c r="F127" i="3"/>
  <c r="I127" i="3"/>
  <c r="V127" i="3"/>
  <c r="O127" i="3"/>
  <c r="D127" i="3"/>
  <c r="AY127" i="3"/>
  <c r="AH127" i="3"/>
  <c r="BN127" i="3"/>
  <c r="AR78" i="3"/>
  <c r="T78" i="3"/>
  <c r="AR119" i="3"/>
  <c r="BF222" i="3"/>
  <c r="BR222" i="3"/>
  <c r="BH222" i="3"/>
  <c r="R222" i="3"/>
  <c r="G222" i="3"/>
  <c r="BL222" i="3"/>
  <c r="BK68" i="3"/>
  <c r="F68" i="3"/>
  <c r="W68" i="3"/>
  <c r="N68" i="3"/>
  <c r="AU80" i="3"/>
  <c r="AO80" i="3"/>
  <c r="X94" i="3"/>
  <c r="AT63" i="3"/>
  <c r="BS223" i="3"/>
  <c r="Q223" i="3"/>
  <c r="AO223" i="3"/>
  <c r="BB462" i="3"/>
  <c r="EU308" i="1"/>
  <c r="AQ374" i="3"/>
  <c r="AZ374" i="3"/>
  <c r="AV478" i="3"/>
  <c r="BE478" i="3"/>
  <c r="BP302" i="3"/>
  <c r="BB270" i="3"/>
  <c r="I426" i="3"/>
  <c r="AB473" i="3"/>
  <c r="AU458" i="3"/>
  <c r="BA244" i="3"/>
  <c r="X266" i="3"/>
  <c r="BC329" i="3"/>
  <c r="B458" i="3"/>
  <c r="AJ302" i="3"/>
  <c r="Q329" i="3"/>
  <c r="J393" i="3"/>
  <c r="BE329" i="3"/>
  <c r="M329" i="3"/>
  <c r="BK450" i="3"/>
  <c r="ER366" i="1"/>
  <c r="ER318" i="1"/>
  <c r="BB254" i="3"/>
  <c r="BE254" i="3"/>
  <c r="BQ254" i="3"/>
  <c r="AA254" i="3"/>
  <c r="L254" i="3"/>
  <c r="EU273" i="1"/>
  <c r="EP273" i="1"/>
  <c r="EV309" i="1"/>
  <c r="AY309" i="3"/>
  <c r="AM309" i="3"/>
  <c r="EV352" i="1"/>
  <c r="EP352" i="1"/>
  <c r="BK251" i="3"/>
  <c r="BB251" i="3"/>
  <c r="BE251" i="3"/>
  <c r="AD251" i="3"/>
  <c r="K427" i="3"/>
  <c r="BH313" i="3"/>
  <c r="R313" i="3"/>
  <c r="AD313" i="3"/>
  <c r="EO416" i="1"/>
  <c r="AI512" i="3"/>
  <c r="EQ266" i="1"/>
  <c r="ES336" i="1"/>
  <c r="BE458" i="3"/>
  <c r="AA458" i="3"/>
  <c r="EP542" i="1"/>
  <c r="E496" i="3"/>
  <c r="AJ417" i="3"/>
  <c r="BN543" i="3"/>
  <c r="AP543" i="3"/>
  <c r="C543" i="3"/>
  <c r="O543" i="3"/>
  <c r="AD543" i="3"/>
  <c r="AV543" i="3"/>
  <c r="BT543" i="3"/>
  <c r="BH543" i="3"/>
  <c r="A329" i="3"/>
  <c r="AH329" i="3"/>
  <c r="AY329" i="3"/>
  <c r="F329" i="3"/>
  <c r="BN329" i="3"/>
  <c r="BT329" i="3"/>
  <c r="G329" i="3"/>
  <c r="C329" i="3"/>
  <c r="O329" i="3"/>
  <c r="BF329" i="3"/>
  <c r="U329" i="3"/>
  <c r="AP329" i="3"/>
  <c r="BB329" i="3"/>
  <c r="AB329" i="3"/>
  <c r="BL329" i="3"/>
  <c r="AE329" i="3"/>
  <c r="AQ329" i="3"/>
  <c r="I329" i="3"/>
  <c r="AZ329" i="3"/>
  <c r="BO329" i="3"/>
  <c r="AG329" i="3"/>
  <c r="P329" i="3"/>
  <c r="AK329" i="3"/>
  <c r="BH329" i="3"/>
  <c r="AS329" i="3"/>
  <c r="AM329" i="3"/>
  <c r="Y329" i="3"/>
  <c r="EV458" i="1"/>
  <c r="C266" i="3"/>
  <c r="BB266" i="3"/>
  <c r="AA266" i="3"/>
  <c r="BE266" i="3"/>
  <c r="BH266" i="3"/>
  <c r="AG266" i="3"/>
  <c r="AV266" i="3"/>
  <c r="AP266" i="3"/>
  <c r="AY266" i="3"/>
  <c r="AD266" i="3"/>
  <c r="O266" i="3"/>
  <c r="F266" i="3"/>
  <c r="AM266" i="3"/>
  <c r="BQ266" i="3"/>
  <c r="BT266" i="3"/>
  <c r="L266" i="3"/>
  <c r="AU244" i="3"/>
  <c r="B244" i="3"/>
  <c r="BD244" i="3"/>
  <c r="BS244" i="3"/>
  <c r="AI244" i="3"/>
  <c r="K545" i="3"/>
  <c r="AR545" i="3"/>
  <c r="BD545" i="3"/>
  <c r="N545" i="3"/>
  <c r="BG545" i="3"/>
  <c r="ER438" i="1"/>
  <c r="ER363" i="1"/>
  <c r="AQ270" i="3"/>
  <c r="U270" i="3"/>
  <c r="F270" i="3"/>
  <c r="AZ270" i="3"/>
  <c r="AM270" i="3"/>
  <c r="BT270" i="3"/>
  <c r="S270" i="3"/>
  <c r="BR270" i="3"/>
  <c r="EU480" i="1"/>
  <c r="EP480" i="1"/>
  <c r="EO283" i="1"/>
  <c r="EU283" i="1"/>
  <c r="A426" i="3"/>
  <c r="BO426" i="3"/>
  <c r="AN426" i="3"/>
  <c r="V426" i="3"/>
  <c r="ES501" i="1"/>
  <c r="ET272" i="1"/>
  <c r="EP267" i="1"/>
  <c r="ET307" i="1"/>
  <c r="ER298" i="1"/>
  <c r="ES371" i="1"/>
  <c r="S398" i="3"/>
  <c r="AA398" i="3"/>
  <c r="M398" i="3"/>
  <c r="AK398" i="3"/>
  <c r="O409" i="3"/>
  <c r="EV479" i="1"/>
  <c r="EQ462" i="1"/>
  <c r="EV473" i="1"/>
  <c r="AH473" i="3"/>
  <c r="BF473" i="3"/>
  <c r="V473" i="3"/>
  <c r="AN473" i="3"/>
  <c r="BO473" i="3"/>
  <c r="F473" i="3"/>
  <c r="ES515" i="1"/>
  <c r="D399" i="3"/>
  <c r="V399" i="3"/>
  <c r="X399" i="3"/>
  <c r="BF399" i="3"/>
  <c r="Y399" i="3"/>
  <c r="J399" i="3"/>
  <c r="AB399" i="3"/>
  <c r="AC119" i="3"/>
  <c r="AX119" i="3"/>
  <c r="Q119" i="3"/>
  <c r="AI119" i="3"/>
  <c r="EQ343" i="1"/>
  <c r="S63" i="3"/>
  <c r="P63" i="3"/>
  <c r="Y63" i="3"/>
  <c r="AZ63" i="3"/>
  <c r="BO63" i="3"/>
  <c r="M63" i="3"/>
  <c r="AN63" i="3"/>
  <c r="ER323" i="1"/>
  <c r="EQ370" i="1"/>
  <c r="ER302" i="1"/>
  <c r="BS78" i="3"/>
  <c r="BD78" i="3"/>
  <c r="EV281" i="1"/>
  <c r="EO484" i="1"/>
  <c r="EV484" i="1"/>
  <c r="AZ262" i="3"/>
  <c r="BL262" i="3"/>
  <c r="AS262" i="3"/>
  <c r="BE262" i="3"/>
  <c r="R262" i="3"/>
  <c r="EU384" i="1"/>
  <c r="BP384" i="3"/>
  <c r="BS384" i="3"/>
  <c r="BJ384" i="3"/>
  <c r="AU384" i="3"/>
  <c r="H68" i="3"/>
  <c r="AR68" i="3"/>
  <c r="AU68" i="3"/>
  <c r="AO68" i="3"/>
  <c r="BA68" i="3"/>
  <c r="E68" i="3"/>
  <c r="I68" i="3"/>
  <c r="AD68" i="3"/>
  <c r="BE68" i="3"/>
  <c r="L68" i="3"/>
  <c r="AV68" i="3"/>
  <c r="AY68" i="3"/>
  <c r="AL68" i="3"/>
  <c r="BM68" i="3"/>
  <c r="Q68" i="3"/>
  <c r="BD68" i="3"/>
  <c r="AC68" i="3"/>
  <c r="AI68" i="3"/>
  <c r="AJ68" i="3"/>
  <c r="AG68" i="3"/>
  <c r="BB68" i="3"/>
  <c r="R68" i="3"/>
  <c r="U68" i="3"/>
  <c r="AM68" i="3"/>
  <c r="C68" i="3"/>
  <c r="EP497" i="1"/>
  <c r="ES309" i="1"/>
  <c r="C94" i="3"/>
  <c r="AM94" i="3"/>
  <c r="BK94" i="3"/>
  <c r="O94" i="3"/>
  <c r="BE94" i="3"/>
  <c r="AP94" i="3"/>
  <c r="BQ94" i="3"/>
  <c r="BT94" i="3"/>
  <c r="F94" i="3"/>
  <c r="BJ203" i="3"/>
  <c r="BP203" i="3"/>
  <c r="BG203" i="3"/>
  <c r="AC203" i="3"/>
  <c r="K203" i="3"/>
  <c r="AO94" i="3"/>
  <c r="AC94" i="3"/>
  <c r="BD94" i="3"/>
  <c r="Q94" i="3"/>
  <c r="AF94" i="3"/>
  <c r="K94" i="3"/>
  <c r="AG127" i="3"/>
  <c r="AV127" i="3"/>
  <c r="P127" i="3"/>
  <c r="AA127" i="3"/>
  <c r="BO127" i="3"/>
  <c r="AP127" i="3"/>
  <c r="C127" i="3"/>
  <c r="BQ127" i="3"/>
  <c r="AS127" i="3"/>
  <c r="R127" i="3"/>
  <c r="BR127" i="3"/>
  <c r="AC78" i="3"/>
  <c r="BJ78" i="3"/>
  <c r="W119" i="3"/>
  <c r="BJ119" i="3"/>
  <c r="AV222" i="3"/>
  <c r="BK222" i="3"/>
  <c r="F222" i="3"/>
  <c r="BC222" i="3"/>
  <c r="AT222" i="3"/>
  <c r="AM222" i="3"/>
  <c r="AP68" i="3"/>
  <c r="BN68" i="3"/>
  <c r="X68" i="3"/>
  <c r="BS68" i="3"/>
  <c r="B68" i="3"/>
  <c r="T68" i="3"/>
  <c r="K80" i="3"/>
  <c r="BD80" i="3"/>
  <c r="BB94" i="3"/>
  <c r="AG94" i="3"/>
  <c r="U94" i="3"/>
  <c r="BH94" i="3"/>
  <c r="G63" i="3"/>
  <c r="V63" i="3"/>
  <c r="AX223" i="3"/>
  <c r="AF223" i="3"/>
  <c r="N223" i="3"/>
  <c r="L374" i="3"/>
  <c r="Y374" i="3"/>
  <c r="BO374" i="3"/>
  <c r="V262" i="3"/>
  <c r="J478" i="3"/>
  <c r="AH399" i="3"/>
  <c r="AN374" i="3"/>
  <c r="BP496" i="3"/>
  <c r="AJ266" i="3"/>
  <c r="AT480" i="3"/>
  <c r="BT450" i="3"/>
  <c r="BG458" i="3"/>
  <c r="I545" i="3"/>
  <c r="AI329" i="3"/>
  <c r="N244" i="3"/>
  <c r="BL426" i="3"/>
  <c r="BQ415" i="3"/>
  <c r="AD329" i="3"/>
  <c r="C415" i="3"/>
  <c r="BP458" i="3"/>
  <c r="BF393" i="3"/>
  <c r="BP244" i="3"/>
  <c r="L342" i="3"/>
  <c r="L329" i="3"/>
  <c r="AV329" i="3"/>
  <c r="AM450" i="3"/>
  <c r="BD458" i="3"/>
  <c r="BK270" i="3"/>
  <c r="BB407" i="3"/>
  <c r="AZ473" i="3"/>
  <c r="R266" i="3"/>
  <c r="EO384" i="1"/>
  <c r="EU342" i="1"/>
  <c r="EO301" i="1"/>
  <c r="J307" i="3"/>
  <c r="BR307" i="3"/>
  <c r="BC307" i="3"/>
  <c r="EQ301" i="1"/>
  <c r="BB362" i="3"/>
  <c r="U362" i="3"/>
  <c r="V419" i="3"/>
  <c r="AT419" i="3"/>
  <c r="AQ419" i="3"/>
  <c r="BR419" i="3"/>
  <c r="BC419" i="3"/>
  <c r="AW419" i="3"/>
  <c r="U419" i="3"/>
  <c r="BL419" i="3"/>
  <c r="BO419" i="3"/>
  <c r="P419" i="3"/>
  <c r="AH419" i="3"/>
  <c r="I419" i="3"/>
  <c r="BT554" i="3"/>
  <c r="AV554" i="3"/>
  <c r="AY554" i="3"/>
  <c r="ES465" i="1"/>
  <c r="K327" i="3"/>
  <c r="W327" i="3"/>
  <c r="AF327" i="3"/>
  <c r="C327" i="3"/>
  <c r="AS327" i="3"/>
  <c r="AI458" i="3"/>
  <c r="BB543" i="3"/>
  <c r="W340" i="3"/>
  <c r="BT340" i="3"/>
  <c r="BA340" i="3"/>
  <c r="BG340" i="3"/>
  <c r="Z340" i="3"/>
  <c r="F340" i="3"/>
  <c r="AG340" i="3"/>
  <c r="AY340" i="3"/>
  <c r="BM340" i="3"/>
  <c r="AI340" i="3"/>
  <c r="AD340" i="3"/>
  <c r="AU340" i="3"/>
  <c r="AF340" i="3"/>
  <c r="O340" i="3"/>
  <c r="R340" i="3"/>
  <c r="AA340" i="3"/>
  <c r="T340" i="3"/>
  <c r="AC340" i="3"/>
  <c r="AT549" i="3"/>
  <c r="BB549" i="3"/>
  <c r="C549" i="3"/>
  <c r="BF549" i="3"/>
  <c r="BN549" i="3"/>
  <c r="AV549" i="3"/>
  <c r="P549" i="3"/>
  <c r="AB549" i="3"/>
  <c r="F549" i="3"/>
  <c r="BI549" i="3"/>
  <c r="AN549" i="3"/>
  <c r="AD549" i="3"/>
  <c r="BR549" i="3"/>
  <c r="AM549" i="3"/>
  <c r="AS549" i="3"/>
  <c r="AE549" i="3"/>
  <c r="BO549" i="3"/>
  <c r="AH549" i="3"/>
  <c r="A549" i="3"/>
  <c r="AG549" i="3"/>
  <c r="AP549" i="3"/>
  <c r="S549" i="3"/>
  <c r="BK549" i="3"/>
  <c r="AK549" i="3"/>
  <c r="H496" i="3"/>
  <c r="AS375" i="3"/>
  <c r="BS375" i="3"/>
  <c r="BP375" i="3"/>
  <c r="R375" i="3"/>
  <c r="AL375" i="3"/>
  <c r="C375" i="3"/>
  <c r="AU375" i="3"/>
  <c r="H375" i="3"/>
  <c r="BH375" i="3"/>
  <c r="B375" i="3"/>
  <c r="O375" i="3"/>
  <c r="L375" i="3"/>
  <c r="U375" i="3"/>
  <c r="EV313" i="1"/>
  <c r="EO488" i="1"/>
  <c r="EV488" i="1"/>
  <c r="ER543" i="1"/>
  <c r="ER375" i="1"/>
  <c r="ES334" i="1"/>
  <c r="AY318" i="3"/>
  <c r="D318" i="3"/>
  <c r="AG318" i="3"/>
  <c r="EQ511" i="1"/>
  <c r="EV447" i="1"/>
  <c r="EP251" i="1"/>
  <c r="I359" i="3"/>
  <c r="BH359" i="3"/>
  <c r="AM359" i="3"/>
  <c r="EO480" i="1"/>
  <c r="EU552" i="1"/>
  <c r="EO552" i="1"/>
  <c r="BD407" i="3"/>
  <c r="AO407" i="3"/>
  <c r="H407" i="3"/>
  <c r="T407" i="3"/>
  <c r="AR309" i="3"/>
  <c r="BA309" i="3"/>
  <c r="K309" i="3"/>
  <c r="BS309" i="3"/>
  <c r="AL309" i="3"/>
  <c r="H309" i="3"/>
  <c r="ES305" i="1"/>
  <c r="ET538" i="1"/>
  <c r="EU419" i="1"/>
  <c r="EP328" i="1"/>
  <c r="ER385" i="1"/>
  <c r="EP269" i="1"/>
  <c r="ES487" i="1"/>
  <c r="ET554" i="1"/>
  <c r="ER274" i="1"/>
  <c r="ET366" i="1"/>
  <c r="ER364" i="1"/>
  <c r="ET348" i="1"/>
  <c r="EQ351" i="1"/>
  <c r="ES351" i="1"/>
  <c r="EQ453" i="1"/>
  <c r="EU516" i="1"/>
  <c r="EQ516" i="1"/>
  <c r="AY313" i="3"/>
  <c r="ET360" i="1"/>
  <c r="EV410" i="1"/>
  <c r="EU404" i="1"/>
  <c r="EP284" i="1"/>
  <c r="ER539" i="1"/>
  <c r="ET539" i="1"/>
  <c r="BC332" i="3"/>
  <c r="D332" i="3"/>
  <c r="AW332" i="3"/>
  <c r="P332" i="3"/>
  <c r="AQ332" i="3"/>
  <c r="AK332" i="3"/>
  <c r="AB332" i="3"/>
  <c r="BO332" i="3"/>
  <c r="V332" i="3"/>
  <c r="J332" i="3"/>
  <c r="BL332" i="3"/>
  <c r="A332" i="3"/>
  <c r="ET420" i="1"/>
  <c r="ES248" i="1"/>
  <c r="EQ375" i="1"/>
  <c r="ER513" i="1"/>
  <c r="ES366" i="1"/>
  <c r="ET553" i="1"/>
  <c r="EQ350" i="1"/>
  <c r="EQ283" i="1"/>
  <c r="ET548" i="1"/>
  <c r="ET328" i="1"/>
  <c r="ES347" i="1"/>
  <c r="ER347" i="1"/>
  <c r="ET394" i="1"/>
  <c r="EP345" i="1"/>
  <c r="ET480" i="1"/>
  <c r="EU465" i="1"/>
  <c r="ES516" i="1"/>
  <c r="EQ482" i="1"/>
  <c r="ES482" i="1"/>
  <c r="EQ520" i="1"/>
  <c r="ER260" i="1"/>
  <c r="ET251" i="1"/>
  <c r="EQ454" i="1"/>
  <c r="ES454" i="1"/>
  <c r="EU493" i="1"/>
  <c r="EP458" i="1"/>
  <c r="EU517" i="1"/>
  <c r="ER299" i="1"/>
  <c r="ET450" i="1"/>
  <c r="EP484" i="1"/>
  <c r="ET271" i="1"/>
  <c r="ER300" i="1"/>
  <c r="J336" i="3"/>
  <c r="D336" i="3"/>
  <c r="Y336" i="3"/>
  <c r="V336" i="3"/>
  <c r="AT336" i="3"/>
  <c r="A336" i="3"/>
  <c r="P336" i="3"/>
  <c r="AB336" i="3"/>
  <c r="BO336" i="3"/>
  <c r="BR336" i="3"/>
  <c r="S336" i="3"/>
  <c r="AE336" i="3"/>
  <c r="AQ336" i="3"/>
  <c r="BC336" i="3"/>
  <c r="BF336" i="3"/>
  <c r="AK336" i="3"/>
  <c r="AH336" i="3"/>
  <c r="AN336" i="3"/>
  <c r="AZ336" i="3"/>
  <c r="BI336" i="3"/>
  <c r="M336" i="3"/>
  <c r="AW336" i="3"/>
  <c r="G336" i="3"/>
  <c r="BL336" i="3"/>
  <c r="BI552" i="3"/>
  <c r="AZ552" i="3"/>
  <c r="BR552" i="3"/>
  <c r="J552" i="3"/>
  <c r="AH552" i="3"/>
  <c r="V552" i="3"/>
  <c r="A552" i="3"/>
  <c r="D552" i="3"/>
  <c r="Y552" i="3"/>
  <c r="AB552" i="3"/>
  <c r="AT552" i="3"/>
  <c r="BC552" i="3"/>
  <c r="AN552" i="3"/>
  <c r="BL552" i="3"/>
  <c r="AE552" i="3"/>
  <c r="S552" i="3"/>
  <c r="M552" i="3"/>
  <c r="AK552" i="3"/>
  <c r="BT345" i="3"/>
  <c r="ER406" i="1"/>
  <c r="EQ329" i="1"/>
  <c r="F307" i="3"/>
  <c r="BG431" i="3"/>
  <c r="BD431" i="3"/>
  <c r="AF431" i="3"/>
  <c r="B431" i="3"/>
  <c r="Q431" i="3"/>
  <c r="AU431" i="3"/>
  <c r="BS431" i="3"/>
  <c r="AC431" i="3"/>
  <c r="AI431" i="3"/>
  <c r="BM431" i="3"/>
  <c r="T431" i="3"/>
  <c r="E431" i="3"/>
  <c r="AX431" i="3"/>
  <c r="W431" i="3"/>
  <c r="N431" i="3"/>
  <c r="BA431" i="3"/>
  <c r="H431" i="3"/>
  <c r="AR431" i="3"/>
  <c r="BJ431" i="3"/>
  <c r="BP431" i="3"/>
  <c r="K431" i="3"/>
  <c r="AO431" i="3"/>
  <c r="Z431" i="3"/>
  <c r="AL431" i="3"/>
  <c r="EU507" i="1"/>
  <c r="EO507" i="1"/>
  <c r="BJ432" i="3"/>
  <c r="BS432" i="3"/>
  <c r="Z432" i="3"/>
  <c r="AC432" i="3"/>
  <c r="BA432" i="3"/>
  <c r="BG432" i="3"/>
  <c r="B432" i="3"/>
  <c r="AI432" i="3"/>
  <c r="BD432" i="3"/>
  <c r="AF432" i="3"/>
  <c r="BM432" i="3"/>
  <c r="BP432" i="3"/>
  <c r="W432" i="3"/>
  <c r="H432" i="3"/>
  <c r="AO432" i="3"/>
  <c r="AX432" i="3"/>
  <c r="K432" i="3"/>
  <c r="N432" i="3"/>
  <c r="T432" i="3"/>
  <c r="AR432" i="3"/>
  <c r="E432" i="3"/>
  <c r="AU432" i="3"/>
  <c r="Q432" i="3"/>
  <c r="AL432" i="3"/>
  <c r="S361" i="3"/>
  <c r="AH361" i="3"/>
  <c r="AD361" i="3"/>
  <c r="BH361" i="3"/>
  <c r="O361" i="3"/>
  <c r="AW361" i="3"/>
  <c r="AP361" i="3"/>
  <c r="BL361" i="3"/>
  <c r="AJ361" i="3"/>
  <c r="I361" i="3"/>
  <c r="AN361" i="3"/>
  <c r="AK361" i="3"/>
  <c r="AE361" i="3"/>
  <c r="BB361" i="3"/>
  <c r="F361" i="3"/>
  <c r="R361" i="3"/>
  <c r="Y361" i="3"/>
  <c r="BN361" i="3"/>
  <c r="BC361" i="3"/>
  <c r="AT361" i="3"/>
  <c r="AQ361" i="3"/>
  <c r="P361" i="3"/>
  <c r="A361" i="3"/>
  <c r="AA361" i="3"/>
  <c r="BQ361" i="3"/>
  <c r="M361" i="3"/>
  <c r="BF361" i="3"/>
  <c r="BO361" i="3"/>
  <c r="AG361" i="3"/>
  <c r="BE361" i="3"/>
  <c r="AY361" i="3"/>
  <c r="G361" i="3"/>
  <c r="AS361" i="3"/>
  <c r="AZ361" i="3"/>
  <c r="AB361" i="3"/>
  <c r="L361" i="3"/>
  <c r="C361" i="3"/>
  <c r="X361" i="3"/>
  <c r="BT361" i="3"/>
  <c r="BI361" i="3"/>
  <c r="V361" i="3"/>
  <c r="AM361" i="3"/>
  <c r="D361" i="3"/>
  <c r="U361" i="3"/>
  <c r="AV361" i="3"/>
  <c r="BR361" i="3"/>
  <c r="BK361" i="3"/>
  <c r="J361" i="3"/>
  <c r="M308" i="3"/>
  <c r="D308" i="3"/>
  <c r="J308" i="3"/>
  <c r="P308" i="3"/>
  <c r="AV308" i="3"/>
  <c r="L308" i="3"/>
  <c r="AT308" i="3"/>
  <c r="AK308" i="3"/>
  <c r="BE308" i="3"/>
  <c r="BO308" i="3"/>
  <c r="BR308" i="3"/>
  <c r="BL308" i="3"/>
  <c r="U308" i="3"/>
  <c r="Y308" i="3"/>
  <c r="R308" i="3"/>
  <c r="BB308" i="3"/>
  <c r="AG308" i="3"/>
  <c r="AJ308" i="3"/>
  <c r="V308" i="3"/>
  <c r="AM308" i="3"/>
  <c r="S308" i="3"/>
  <c r="AP308" i="3"/>
  <c r="AZ308" i="3"/>
  <c r="A308" i="3"/>
  <c r="X308" i="3"/>
  <c r="BC308" i="3"/>
  <c r="AQ308" i="3"/>
  <c r="BK308" i="3"/>
  <c r="C308" i="3"/>
  <c r="AH308" i="3"/>
  <c r="AW308" i="3"/>
  <c r="BQ308" i="3"/>
  <c r="G308" i="3"/>
  <c r="AN308" i="3"/>
  <c r="AY308" i="3"/>
  <c r="I308" i="3"/>
  <c r="AE308" i="3"/>
  <c r="BN308" i="3"/>
  <c r="F308" i="3"/>
  <c r="AD308" i="3"/>
  <c r="AB308" i="3"/>
  <c r="BT308" i="3"/>
  <c r="BH308" i="3"/>
  <c r="AA308" i="3"/>
  <c r="BI308" i="3"/>
  <c r="BF308" i="3"/>
  <c r="O308" i="3"/>
  <c r="AS308" i="3"/>
  <c r="ET517" i="1"/>
  <c r="L370" i="3"/>
  <c r="BH370" i="3"/>
  <c r="AA370" i="3"/>
  <c r="Y370" i="3"/>
  <c r="BF370" i="3"/>
  <c r="X370" i="3"/>
  <c r="G370" i="3"/>
  <c r="AH370" i="3"/>
  <c r="AS370" i="3"/>
  <c r="AD370" i="3"/>
  <c r="BN370" i="3"/>
  <c r="S370" i="3"/>
  <c r="BO370" i="3"/>
  <c r="V370" i="3"/>
  <c r="AY370" i="3"/>
  <c r="BB370" i="3"/>
  <c r="AW370" i="3"/>
  <c r="AB370" i="3"/>
  <c r="AE370" i="3"/>
  <c r="AJ370" i="3"/>
  <c r="AT370" i="3"/>
  <c r="BL370" i="3"/>
  <c r="AV370" i="3"/>
  <c r="U370" i="3"/>
  <c r="P370" i="3"/>
  <c r="BK370" i="3"/>
  <c r="AP370" i="3"/>
  <c r="BE370" i="3"/>
  <c r="BC370" i="3"/>
  <c r="A370" i="3"/>
  <c r="AQ370" i="3"/>
  <c r="C370" i="3"/>
  <c r="D370" i="3"/>
  <c r="J370" i="3"/>
  <c r="I370" i="3"/>
  <c r="AM370" i="3"/>
  <c r="R370" i="3"/>
  <c r="AZ370" i="3"/>
  <c r="AG370" i="3"/>
  <c r="O370" i="3"/>
  <c r="AN370" i="3"/>
  <c r="M370" i="3"/>
  <c r="AK370" i="3"/>
  <c r="BQ370" i="3"/>
  <c r="BI370" i="3"/>
  <c r="BT370" i="3"/>
  <c r="BR370" i="3"/>
  <c r="F370" i="3"/>
  <c r="I478" i="3"/>
  <c r="C478" i="3"/>
  <c r="AH478" i="3"/>
  <c r="AA478" i="3"/>
  <c r="AN478" i="3"/>
  <c r="AD478" i="3"/>
  <c r="AT478" i="3"/>
  <c r="F478" i="3"/>
  <c r="BN478" i="3"/>
  <c r="X478" i="3"/>
  <c r="AY478" i="3"/>
  <c r="BO478" i="3"/>
  <c r="P478" i="3"/>
  <c r="U478" i="3"/>
  <c r="EP302" i="1"/>
  <c r="AH417" i="3"/>
  <c r="AA417" i="3"/>
  <c r="Y417" i="3"/>
  <c r="O417" i="3"/>
  <c r="BL417" i="3"/>
  <c r="A417" i="3"/>
  <c r="G417" i="3"/>
  <c r="AB417" i="3"/>
  <c r="I417" i="3"/>
  <c r="AP417" i="3"/>
  <c r="BB417" i="3"/>
  <c r="AS417" i="3"/>
  <c r="BT417" i="3"/>
  <c r="BH417" i="3"/>
  <c r="D417" i="3"/>
  <c r="AN417" i="3"/>
  <c r="S417" i="3"/>
  <c r="BO417" i="3"/>
  <c r="AT417" i="3"/>
  <c r="M417" i="3"/>
  <c r="AM417" i="3"/>
  <c r="V417" i="3"/>
  <c r="BF417" i="3"/>
  <c r="BI417" i="3"/>
  <c r="AW417" i="3"/>
  <c r="U417" i="3"/>
  <c r="L417" i="3"/>
  <c r="BC417" i="3"/>
  <c r="AE417" i="3"/>
  <c r="AQ417" i="3"/>
  <c r="P417" i="3"/>
  <c r="AV417" i="3"/>
  <c r="AG417" i="3"/>
  <c r="X417" i="3"/>
  <c r="AZ417" i="3"/>
  <c r="J417" i="3"/>
  <c r="BN417" i="3"/>
  <c r="AK417" i="3"/>
  <c r="BR417" i="3"/>
  <c r="W417" i="3"/>
  <c r="AC417" i="3"/>
  <c r="AX417" i="3"/>
  <c r="AI417" i="3"/>
  <c r="AF417" i="3"/>
  <c r="N417" i="3"/>
  <c r="BJ417" i="3"/>
  <c r="AR417" i="3"/>
  <c r="T417" i="3"/>
  <c r="Q417" i="3"/>
  <c r="BS417" i="3"/>
  <c r="BA417" i="3"/>
  <c r="BD417" i="3"/>
  <c r="AU417" i="3"/>
  <c r="Z417" i="3"/>
  <c r="AL417" i="3"/>
  <c r="BM417" i="3"/>
  <c r="B417" i="3"/>
  <c r="E417" i="3"/>
  <c r="BG417" i="3"/>
  <c r="AO417" i="3"/>
  <c r="BP417" i="3"/>
  <c r="K417" i="3"/>
  <c r="H417" i="3"/>
  <c r="P474" i="3"/>
  <c r="A474" i="3"/>
  <c r="BE474" i="3"/>
  <c r="AK474" i="3"/>
  <c r="BK474" i="3"/>
  <c r="AQ474" i="3"/>
  <c r="AZ474" i="3"/>
  <c r="AA474" i="3"/>
  <c r="R474" i="3"/>
  <c r="AH474" i="3"/>
  <c r="J474" i="3"/>
  <c r="I474" i="3"/>
  <c r="G474" i="3"/>
  <c r="BT474" i="3"/>
  <c r="C474" i="3"/>
  <c r="V474" i="3"/>
  <c r="BI474" i="3"/>
  <c r="AW474" i="3"/>
  <c r="M474" i="3"/>
  <c r="AB474" i="3"/>
  <c r="AT474" i="3"/>
  <c r="AG474" i="3"/>
  <c r="Y474" i="3"/>
  <c r="AV474" i="3"/>
  <c r="BC474" i="3"/>
  <c r="AS474" i="3"/>
  <c r="BR474" i="3"/>
  <c r="D474" i="3"/>
  <c r="AN474" i="3"/>
  <c r="AD474" i="3"/>
  <c r="L474" i="3"/>
  <c r="O474" i="3"/>
  <c r="BF474" i="3"/>
  <c r="BH474" i="3"/>
  <c r="S474" i="3"/>
  <c r="BO474" i="3"/>
  <c r="BL474" i="3"/>
  <c r="X474" i="3"/>
  <c r="U474" i="3"/>
  <c r="BQ474" i="3"/>
  <c r="AE474" i="3"/>
  <c r="AJ474" i="3"/>
  <c r="EO420" i="1"/>
  <c r="EV420" i="1"/>
  <c r="AN393" i="3"/>
  <c r="Y393" i="3"/>
  <c r="A393" i="3"/>
  <c r="X393" i="3"/>
  <c r="AG393" i="3"/>
  <c r="AT393" i="3"/>
  <c r="AE393" i="3"/>
  <c r="AQ393" i="3"/>
  <c r="BB393" i="3"/>
  <c r="AD393" i="3"/>
  <c r="BL393" i="3"/>
  <c r="BR393" i="3"/>
  <c r="BI393" i="3"/>
  <c r="BH393" i="3"/>
  <c r="S393" i="3"/>
  <c r="AJ393" i="3"/>
  <c r="V393" i="3"/>
  <c r="U393" i="3"/>
  <c r="AL78" i="3"/>
  <c r="BA78" i="3"/>
  <c r="AX78" i="3"/>
  <c r="BG78" i="3"/>
  <c r="W78" i="3"/>
  <c r="K78" i="3"/>
  <c r="T119" i="3"/>
  <c r="BS119" i="3"/>
  <c r="K119" i="3"/>
  <c r="AO119" i="3"/>
  <c r="Z119" i="3"/>
  <c r="AF119" i="3"/>
  <c r="AC80" i="3"/>
  <c r="W80" i="3"/>
  <c r="BP80" i="3"/>
  <c r="H80" i="3"/>
  <c r="BA80" i="3"/>
  <c r="Z80" i="3"/>
  <c r="AB63" i="3"/>
  <c r="AQ63" i="3"/>
  <c r="AW63" i="3"/>
  <c r="A63" i="3"/>
  <c r="BC63" i="3"/>
  <c r="BI63" i="3"/>
  <c r="AM363" i="3"/>
  <c r="EO263" i="1"/>
  <c r="M374" i="3"/>
  <c r="V374" i="3"/>
  <c r="J374" i="3"/>
  <c r="AK307" i="3"/>
  <c r="AB307" i="3"/>
  <c r="EP478" i="1"/>
  <c r="BH374" i="3"/>
  <c r="X374" i="3"/>
  <c r="F374" i="3"/>
  <c r="P374" i="3"/>
  <c r="BE307" i="3"/>
  <c r="V307" i="3"/>
  <c r="M307" i="3"/>
  <c r="O262" i="3"/>
  <c r="AW262" i="3"/>
  <c r="BR262" i="3"/>
  <c r="A478" i="3"/>
  <c r="AE478" i="3"/>
  <c r="Y478" i="3"/>
  <c r="AG478" i="3"/>
  <c r="BK478" i="3"/>
  <c r="R478" i="3"/>
  <c r="AO430" i="3"/>
  <c r="BH430" i="3"/>
  <c r="U430" i="3"/>
  <c r="T430" i="3"/>
  <c r="R430" i="3"/>
  <c r="C399" i="3"/>
  <c r="F399" i="3"/>
  <c r="BI399" i="3"/>
  <c r="AY399" i="3"/>
  <c r="P399" i="3"/>
  <c r="M399" i="3"/>
  <c r="AQ399" i="3"/>
  <c r="L399" i="3"/>
  <c r="BO399" i="3"/>
  <c r="AO302" i="3"/>
  <c r="Z302" i="3"/>
  <c r="AR302" i="3"/>
  <c r="AV399" i="3"/>
  <c r="E302" i="3"/>
  <c r="BL374" i="3"/>
  <c r="BN262" i="3"/>
  <c r="X262" i="3"/>
  <c r="AS478" i="3"/>
  <c r="AK478" i="3"/>
  <c r="AG270" i="3"/>
  <c r="AV270" i="3"/>
  <c r="K430" i="3"/>
  <c r="BS545" i="3"/>
  <c r="BM545" i="3"/>
  <c r="EV363" i="1"/>
  <c r="BI407" i="3"/>
  <c r="I480" i="3"/>
  <c r="BH270" i="3"/>
  <c r="W260" i="3"/>
  <c r="AZ426" i="3"/>
  <c r="EO253" i="1"/>
  <c r="AB415" i="3"/>
  <c r="BN342" i="3"/>
  <c r="J473" i="3"/>
  <c r="AS260" i="3"/>
  <c r="C260" i="3"/>
  <c r="G545" i="3"/>
  <c r="BT545" i="3"/>
  <c r="L545" i="3"/>
  <c r="AG302" i="3"/>
  <c r="AA302" i="3"/>
  <c r="BC393" i="3"/>
  <c r="BE393" i="3"/>
  <c r="AV393" i="3"/>
  <c r="AP412" i="3"/>
  <c r="BT412" i="3"/>
  <c r="X244" i="3"/>
  <c r="EU515" i="1"/>
  <c r="AD426" i="3"/>
  <c r="D426" i="3"/>
  <c r="BF426" i="3"/>
  <c r="AW426" i="3"/>
  <c r="AQ426" i="3"/>
  <c r="AJ415" i="3"/>
  <c r="J415" i="3"/>
  <c r="BR415" i="3"/>
  <c r="BC415" i="3"/>
  <c r="Y415" i="3"/>
  <c r="D415" i="3"/>
  <c r="BI480" i="3"/>
  <c r="AP450" i="3"/>
  <c r="AM398" i="3"/>
  <c r="BN415" i="3"/>
  <c r="F342" i="3"/>
  <c r="AD473" i="3"/>
  <c r="AJ260" i="3"/>
  <c r="BT260" i="3"/>
  <c r="BO545" i="3"/>
  <c r="AE545" i="3"/>
  <c r="BK545" i="3"/>
  <c r="BH302" i="3"/>
  <c r="AY393" i="3"/>
  <c r="F393" i="3"/>
  <c r="BN393" i="3"/>
  <c r="AJ412" i="3"/>
  <c r="AV412" i="3"/>
  <c r="AM244" i="3"/>
  <c r="AG364" i="3"/>
  <c r="BK427" i="3"/>
  <c r="AV345" i="3"/>
  <c r="R342" i="3"/>
  <c r="AA342" i="3"/>
  <c r="AP342" i="3"/>
  <c r="O342" i="3"/>
  <c r="X450" i="3"/>
  <c r="AG450" i="3"/>
  <c r="AS450" i="3"/>
  <c r="U449" i="3"/>
  <c r="AD449" i="3"/>
  <c r="BH449" i="3"/>
  <c r="R449" i="3"/>
  <c r="L449" i="3"/>
  <c r="AD458" i="3"/>
  <c r="BB458" i="3"/>
  <c r="AJ399" i="3"/>
  <c r="AW399" i="3"/>
  <c r="BD302" i="3"/>
  <c r="AI302" i="3"/>
  <c r="O270" i="3"/>
  <c r="D270" i="3"/>
  <c r="A270" i="3"/>
  <c r="AP270" i="3"/>
  <c r="AH270" i="3"/>
  <c r="BC270" i="3"/>
  <c r="AK270" i="3"/>
  <c r="C270" i="3"/>
  <c r="AE407" i="3"/>
  <c r="AV407" i="3"/>
  <c r="BN407" i="3"/>
  <c r="A407" i="3"/>
  <c r="BK407" i="3"/>
  <c r="BC407" i="3"/>
  <c r="G407" i="3"/>
  <c r="AS407" i="3"/>
  <c r="BF407" i="3"/>
  <c r="AH407" i="3"/>
  <c r="H260" i="3"/>
  <c r="AL260" i="3"/>
  <c r="Q260" i="3"/>
  <c r="U398" i="3"/>
  <c r="V480" i="3"/>
  <c r="AK480" i="3"/>
  <c r="C480" i="3"/>
  <c r="A480" i="3"/>
  <c r="U480" i="3"/>
  <c r="BB480" i="3"/>
  <c r="P480" i="3"/>
  <c r="R480" i="3"/>
  <c r="AW480" i="3"/>
  <c r="D480" i="3"/>
  <c r="AS473" i="3"/>
  <c r="O473" i="3"/>
  <c r="BL473" i="3"/>
  <c r="G473" i="3"/>
  <c r="BN473" i="3"/>
  <c r="AW473" i="3"/>
  <c r="EU267" i="1"/>
  <c r="O489" i="3"/>
  <c r="I318" i="3"/>
  <c r="AP318" i="3"/>
  <c r="A318" i="3"/>
  <c r="EQ305" i="1"/>
  <c r="ET433" i="1"/>
  <c r="ES253" i="1"/>
  <c r="ET440" i="1"/>
  <c r="ES373" i="1"/>
  <c r="ER534" i="1"/>
  <c r="EQ526" i="1"/>
  <c r="ET526" i="1"/>
  <c r="ES375" i="1"/>
  <c r="EV500" i="1"/>
  <c r="EP436" i="1"/>
  <c r="ER317" i="1"/>
  <c r="ES269" i="1"/>
  <c r="ET438" i="1"/>
  <c r="EO247" i="1"/>
  <c r="ER293" i="1"/>
  <c r="EP320" i="1"/>
  <c r="ER288" i="1"/>
  <c r="EP288" i="1"/>
  <c r="EV469" i="1"/>
  <c r="EP394" i="1"/>
  <c r="ER554" i="1"/>
  <c r="EQ392" i="1"/>
  <c r="ES391" i="1"/>
  <c r="EV391" i="1"/>
  <c r="EV422" i="1"/>
  <c r="EP422" i="1"/>
  <c r="ES461" i="1"/>
  <c r="ER461" i="1"/>
  <c r="ES274" i="1"/>
  <c r="EQ514" i="1"/>
  <c r="EV533" i="1"/>
  <c r="EQ537" i="1"/>
  <c r="EP475" i="1"/>
  <c r="ES364" i="1"/>
  <c r="ET364" i="1"/>
  <c r="EV457" i="1"/>
  <c r="ER457" i="1"/>
  <c r="EV338" i="1"/>
  <c r="ET338" i="1"/>
  <c r="ES402" i="1"/>
  <c r="ES547" i="1"/>
  <c r="EV551" i="1"/>
  <c r="AV542" i="3"/>
  <c r="BC473" i="3"/>
  <c r="ES447" i="1"/>
  <c r="ET367" i="1"/>
  <c r="ER454" i="1"/>
  <c r="EV454" i="1"/>
  <c r="BQ374" i="3"/>
  <c r="AX412" i="3"/>
  <c r="AA480" i="3"/>
  <c r="BH545" i="3"/>
  <c r="Q545" i="3"/>
  <c r="AO545" i="3"/>
  <c r="AX545" i="3"/>
  <c r="T545" i="3"/>
  <c r="R393" i="3"/>
  <c r="AU427" i="3"/>
  <c r="T427" i="3"/>
  <c r="Q427" i="3"/>
  <c r="BR478" i="3"/>
  <c r="ES546" i="1"/>
  <c r="ES503" i="1"/>
  <c r="EO426" i="1"/>
  <c r="E384" i="3"/>
  <c r="AL384" i="3"/>
  <c r="R384" i="3"/>
  <c r="AI384" i="3"/>
  <c r="H384" i="3"/>
  <c r="BN384" i="3"/>
  <c r="R417" i="3"/>
  <c r="BE417" i="3"/>
  <c r="BN474" i="3"/>
  <c r="F474" i="3"/>
  <c r="EV404" i="1"/>
  <c r="EV514" i="1"/>
  <c r="EV471" i="1"/>
  <c r="EQ471" i="1"/>
  <c r="ET471" i="1"/>
  <c r="EO553" i="1"/>
  <c r="EU255" i="1"/>
  <c r="EQ501" i="1"/>
  <c r="ES539" i="1"/>
  <c r="EP272" i="1"/>
  <c r="ER408" i="1"/>
  <c r="EO408" i="1"/>
  <c r="ER252" i="1"/>
  <c r="EP466" i="1"/>
  <c r="ES301" i="1"/>
  <c r="EO532" i="1"/>
  <c r="ER391" i="1"/>
  <c r="C442" i="3"/>
  <c r="EV371" i="1"/>
  <c r="EV549" i="1"/>
  <c r="EO549" i="1"/>
  <c r="EO314" i="1"/>
  <c r="EV314" i="1"/>
  <c r="V286" i="3"/>
  <c r="M286" i="3"/>
  <c r="BF286" i="3"/>
  <c r="AB286" i="3"/>
  <c r="BL286" i="3"/>
  <c r="AQ286" i="3"/>
  <c r="BO286" i="3"/>
  <c r="AE286" i="3"/>
  <c r="BR286" i="3"/>
  <c r="S286" i="3"/>
  <c r="A286" i="3"/>
  <c r="D286" i="3"/>
  <c r="AN286" i="3"/>
  <c r="BC286" i="3"/>
  <c r="AZ286" i="3"/>
  <c r="AH286" i="3"/>
  <c r="P286" i="3"/>
  <c r="AK286" i="3"/>
  <c r="Y286" i="3"/>
  <c r="G286" i="3"/>
  <c r="BI286" i="3"/>
  <c r="AW286" i="3"/>
  <c r="J286" i="3"/>
  <c r="AT286" i="3"/>
  <c r="ET479" i="1"/>
  <c r="EU479" i="1"/>
  <c r="I462" i="3"/>
  <c r="G462" i="3"/>
  <c r="BT462" i="3"/>
  <c r="AW462" i="3"/>
  <c r="AQ462" i="3"/>
  <c r="AP462" i="3"/>
  <c r="AY462" i="3"/>
  <c r="BI462" i="3"/>
  <c r="AK462" i="3"/>
  <c r="AV462" i="3"/>
  <c r="BF462" i="3"/>
  <c r="AZ462" i="3"/>
  <c r="U462" i="3"/>
  <c r="D462" i="3"/>
  <c r="BH462" i="3"/>
  <c r="BC462" i="3"/>
  <c r="L462" i="3"/>
  <c r="AT462" i="3"/>
  <c r="AA462" i="3"/>
  <c r="AE462" i="3"/>
  <c r="BR462" i="3"/>
  <c r="AJ462" i="3"/>
  <c r="AB462" i="3"/>
  <c r="BN462" i="3"/>
  <c r="BK462" i="3"/>
  <c r="M462" i="3"/>
  <c r="A462" i="3"/>
  <c r="R462" i="3"/>
  <c r="P462" i="3"/>
  <c r="O462" i="3"/>
  <c r="AH462" i="3"/>
  <c r="V462" i="3"/>
  <c r="F462" i="3"/>
  <c r="J462" i="3"/>
  <c r="BQ462" i="3"/>
  <c r="AN462" i="3"/>
  <c r="EO462" i="1"/>
  <c r="ER473" i="1"/>
  <c r="ES473" i="1"/>
  <c r="BS507" i="3"/>
  <c r="Q507" i="3"/>
  <c r="AO507" i="3"/>
  <c r="AU507" i="3"/>
  <c r="AX507" i="3"/>
  <c r="T507" i="3"/>
  <c r="BP507" i="3"/>
  <c r="E507" i="3"/>
  <c r="N507" i="3"/>
  <c r="W507" i="3"/>
  <c r="BD507" i="3"/>
  <c r="K507" i="3"/>
  <c r="AL507" i="3"/>
  <c r="AR507" i="3"/>
  <c r="BM507" i="3"/>
  <c r="AF507" i="3"/>
  <c r="Z507" i="3"/>
  <c r="BA507" i="3"/>
  <c r="B507" i="3"/>
  <c r="BG507" i="3"/>
  <c r="BJ507" i="3"/>
  <c r="AI507" i="3"/>
  <c r="H507" i="3"/>
  <c r="AC507" i="3"/>
  <c r="BJ515" i="3"/>
  <c r="AC515" i="3"/>
  <c r="AU515" i="3"/>
  <c r="E515" i="3"/>
  <c r="T515" i="3"/>
  <c r="AO515" i="3"/>
  <c r="EP399" i="1"/>
  <c r="E399" i="3"/>
  <c r="BJ399" i="3"/>
  <c r="H399" i="3"/>
  <c r="AI399" i="3"/>
  <c r="AC399" i="3"/>
  <c r="BM399" i="3"/>
  <c r="BA399" i="3"/>
  <c r="BG399" i="3"/>
  <c r="AO399" i="3"/>
  <c r="BP399" i="3"/>
  <c r="AF399" i="3"/>
  <c r="T399" i="3"/>
  <c r="BD388" i="3"/>
  <c r="BG388" i="3"/>
  <c r="BJ388" i="3"/>
  <c r="BA388" i="3"/>
  <c r="AO388" i="3"/>
  <c r="Q388" i="3"/>
  <c r="AI388" i="3"/>
  <c r="BP388" i="3"/>
  <c r="AL388" i="3"/>
  <c r="AU388" i="3"/>
  <c r="AX388" i="3"/>
  <c r="E388" i="3"/>
  <c r="B388" i="3"/>
  <c r="BS388" i="3"/>
  <c r="AR388" i="3"/>
  <c r="AF388" i="3"/>
  <c r="W388" i="3"/>
  <c r="BM388" i="3"/>
  <c r="K388" i="3"/>
  <c r="N388" i="3"/>
  <c r="AC388" i="3"/>
  <c r="Z388" i="3"/>
  <c r="H388" i="3"/>
  <c r="T388" i="3"/>
  <c r="EV291" i="1"/>
  <c r="S291" i="3"/>
  <c r="BF291" i="3"/>
  <c r="AV291" i="3"/>
  <c r="O291" i="3"/>
  <c r="AN291" i="3"/>
  <c r="AA291" i="3"/>
  <c r="AH291" i="3"/>
  <c r="P291" i="3"/>
  <c r="G291" i="3"/>
  <c r="BR291" i="3"/>
  <c r="BN291" i="3"/>
  <c r="J291" i="3"/>
  <c r="AP291" i="3"/>
  <c r="I291" i="3"/>
  <c r="BC291" i="3"/>
  <c r="AG291" i="3"/>
  <c r="AJ291" i="3"/>
  <c r="L291" i="3"/>
  <c r="BT291" i="3"/>
  <c r="ET361" i="1"/>
  <c r="EQ499" i="1"/>
  <c r="N372" i="3"/>
  <c r="T372" i="3"/>
  <c r="AC372" i="3"/>
  <c r="Z372" i="3"/>
  <c r="AR372" i="3"/>
  <c r="AL372" i="3"/>
  <c r="AI372" i="3"/>
  <c r="AF372" i="3"/>
  <c r="BP372" i="3"/>
  <c r="BJ372" i="3"/>
  <c r="W372" i="3"/>
  <c r="BA372" i="3"/>
  <c r="BG372" i="3"/>
  <c r="AX372" i="3"/>
  <c r="AU372" i="3"/>
  <c r="AO372" i="3"/>
  <c r="E372" i="3"/>
  <c r="K372" i="3"/>
  <c r="Q372" i="3"/>
  <c r="BD372" i="3"/>
  <c r="BM372" i="3"/>
  <c r="BS372" i="3"/>
  <c r="B372" i="3"/>
  <c r="H372" i="3"/>
  <c r="EP343" i="1"/>
  <c r="AU413" i="3"/>
  <c r="K413" i="3"/>
  <c r="AX413" i="3"/>
  <c r="AI413" i="3"/>
  <c r="BP413" i="3"/>
  <c r="W413" i="3"/>
  <c r="E413" i="3"/>
  <c r="BA413" i="3"/>
  <c r="BD413" i="3"/>
  <c r="AC413" i="3"/>
  <c r="BM413" i="3"/>
  <c r="H413" i="3"/>
  <c r="B413" i="3"/>
  <c r="BJ413" i="3"/>
  <c r="BG413" i="3"/>
  <c r="AO413" i="3"/>
  <c r="AF413" i="3"/>
  <c r="T413" i="3"/>
  <c r="Q413" i="3"/>
  <c r="Z413" i="3"/>
  <c r="AR413" i="3"/>
  <c r="N413" i="3"/>
  <c r="AL413" i="3"/>
  <c r="BS413" i="3"/>
  <c r="EU413" i="1"/>
  <c r="M280" i="3"/>
  <c r="P280" i="3"/>
  <c r="BR280" i="3"/>
  <c r="EP305" i="1"/>
  <c r="ER517" i="1"/>
  <c r="AZ412" i="3"/>
  <c r="Y412" i="3"/>
  <c r="M412" i="3"/>
  <c r="AM412" i="3"/>
  <c r="BQ412" i="3"/>
  <c r="BC412" i="3"/>
  <c r="J412" i="3"/>
  <c r="BB412" i="3"/>
  <c r="F412" i="3"/>
  <c r="S412" i="3"/>
  <c r="U412" i="3"/>
  <c r="A412" i="3"/>
  <c r="L412" i="3"/>
  <c r="AB412" i="3"/>
  <c r="AA412" i="3"/>
  <c r="AE412" i="3"/>
  <c r="BN412" i="3"/>
  <c r="C412" i="3"/>
  <c r="EU412" i="1"/>
  <c r="EO412" i="1"/>
  <c r="EV450" i="1"/>
  <c r="EQ450" i="1"/>
  <c r="ES450" i="1"/>
  <c r="EQ512" i="1"/>
  <c r="ER512" i="1"/>
  <c r="ER400" i="1"/>
  <c r="EU323" i="1"/>
  <c r="EO370" i="1"/>
  <c r="EU370" i="1"/>
  <c r="AF370" i="3"/>
  <c r="BS370" i="3"/>
  <c r="AL370" i="3"/>
  <c r="Z370" i="3"/>
  <c r="AU370" i="3"/>
  <c r="AR370" i="3"/>
  <c r="N370" i="3"/>
  <c r="K370" i="3"/>
  <c r="W370" i="3"/>
  <c r="BJ370" i="3"/>
  <c r="Q370" i="3"/>
  <c r="BA370" i="3"/>
  <c r="T370" i="3"/>
  <c r="BP370" i="3"/>
  <c r="BG370" i="3"/>
  <c r="AI370" i="3"/>
  <c r="AC370" i="3"/>
  <c r="AX370" i="3"/>
  <c r="B370" i="3"/>
  <c r="H370" i="3"/>
  <c r="AO370" i="3"/>
  <c r="BD370" i="3"/>
  <c r="BM370" i="3"/>
  <c r="E370" i="3"/>
  <c r="W381" i="3"/>
  <c r="AX381" i="3"/>
  <c r="AF381" i="3"/>
  <c r="Z381" i="3"/>
  <c r="BG381" i="3"/>
  <c r="H381" i="3"/>
  <c r="EP381" i="1"/>
  <c r="AK377" i="3"/>
  <c r="AS377" i="3"/>
  <c r="AJ377" i="3"/>
  <c r="AQ377" i="3"/>
  <c r="BK377" i="3"/>
  <c r="BC377" i="3"/>
  <c r="AG377" i="3"/>
  <c r="BI377" i="3"/>
  <c r="R377" i="3"/>
  <c r="F377" i="3"/>
  <c r="AY377" i="3"/>
  <c r="C377" i="3"/>
  <c r="AN377" i="3"/>
  <c r="G377" i="3"/>
  <c r="AB377" i="3"/>
  <c r="AM377" i="3"/>
  <c r="V377" i="3"/>
  <c r="BB377" i="3"/>
  <c r="AT377" i="3"/>
  <c r="O377" i="3"/>
  <c r="AD377" i="3"/>
  <c r="D377" i="3"/>
  <c r="AZ377" i="3"/>
  <c r="M377" i="3"/>
  <c r="BF377" i="3"/>
  <c r="BE377" i="3"/>
  <c r="AE377" i="3"/>
  <c r="S377" i="3"/>
  <c r="J377" i="3"/>
  <c r="I377" i="3"/>
  <c r="BQ377" i="3"/>
  <c r="AV377" i="3"/>
  <c r="BH377" i="3"/>
  <c r="L377" i="3"/>
  <c r="AW377" i="3"/>
  <c r="AH377" i="3"/>
  <c r="BR377" i="3"/>
  <c r="A377" i="3"/>
  <c r="Y377" i="3"/>
  <c r="BO377" i="3"/>
  <c r="P377" i="3"/>
  <c r="AA377" i="3"/>
  <c r="BL377" i="3"/>
  <c r="AP377" i="3"/>
  <c r="X377" i="3"/>
  <c r="BN377" i="3"/>
  <c r="BT377" i="3"/>
  <c r="U377" i="3"/>
  <c r="EQ377" i="1"/>
  <c r="EO302" i="1"/>
  <c r="EU302" i="1"/>
  <c r="EQ302" i="1"/>
  <c r="AC474" i="3"/>
  <c r="T474" i="3"/>
  <c r="AX474" i="3"/>
  <c r="BJ474" i="3"/>
  <c r="AO474" i="3"/>
  <c r="Q474" i="3"/>
  <c r="BP474" i="3"/>
  <c r="W474" i="3"/>
  <c r="E474" i="3"/>
  <c r="BS474" i="3"/>
  <c r="AI474" i="3"/>
  <c r="AU474" i="3"/>
  <c r="AE420" i="3"/>
  <c r="AK420" i="3"/>
  <c r="AB420" i="3"/>
  <c r="BO420" i="3"/>
  <c r="D420" i="3"/>
  <c r="AN420" i="3"/>
  <c r="AS420" i="3"/>
  <c r="R420" i="3"/>
  <c r="AA420" i="3"/>
  <c r="AD420" i="3"/>
  <c r="BB420" i="3"/>
  <c r="U420" i="3"/>
  <c r="V420" i="3"/>
  <c r="BF420" i="3"/>
  <c r="A420" i="3"/>
  <c r="AZ420" i="3"/>
  <c r="Y420" i="3"/>
  <c r="BI420" i="3"/>
  <c r="X420" i="3"/>
  <c r="BK420" i="3"/>
  <c r="AJ420" i="3"/>
  <c r="C420" i="3"/>
  <c r="F420" i="3"/>
  <c r="BH420" i="3"/>
  <c r="S420" i="3"/>
  <c r="AT420" i="3"/>
  <c r="G420" i="3"/>
  <c r="BT420" i="3"/>
  <c r="AP420" i="3"/>
  <c r="L420" i="3"/>
  <c r="AW420" i="3"/>
  <c r="BC420" i="3"/>
  <c r="BL420" i="3"/>
  <c r="BE420" i="3"/>
  <c r="AY420" i="3"/>
  <c r="I420" i="3"/>
  <c r="AQ420" i="3"/>
  <c r="M420" i="3"/>
  <c r="O420" i="3"/>
  <c r="AH420" i="3"/>
  <c r="BR420" i="3"/>
  <c r="P420" i="3"/>
  <c r="BQ420" i="3"/>
  <c r="BN420" i="3"/>
  <c r="AM420" i="3"/>
  <c r="J420" i="3"/>
  <c r="AV420" i="3"/>
  <c r="AG420" i="3"/>
  <c r="BJ420" i="3"/>
  <c r="AR420" i="3"/>
  <c r="AI420" i="3"/>
  <c r="AF420" i="3"/>
  <c r="E420" i="3"/>
  <c r="AX420" i="3"/>
  <c r="H420" i="3"/>
  <c r="Q420" i="3"/>
  <c r="K420" i="3"/>
  <c r="B420" i="3"/>
  <c r="AO420" i="3"/>
  <c r="AU420" i="3"/>
  <c r="ET277" i="1"/>
  <c r="ES393" i="1"/>
  <c r="BE403" i="3"/>
  <c r="AJ403" i="3"/>
  <c r="S403" i="3"/>
  <c r="AW403" i="3"/>
  <c r="X403" i="3"/>
  <c r="AK403" i="3"/>
  <c r="AG403" i="3"/>
  <c r="I403" i="3"/>
  <c r="BO403" i="3"/>
  <c r="AY403" i="3"/>
  <c r="AN403" i="3"/>
  <c r="P403" i="3"/>
  <c r="AD403" i="3"/>
  <c r="BK403" i="3"/>
  <c r="D403" i="3"/>
  <c r="L403" i="3"/>
  <c r="AQ403" i="3"/>
  <c r="AV403" i="3"/>
  <c r="AT403" i="3"/>
  <c r="M403" i="3"/>
  <c r="J403" i="3"/>
  <c r="AA403" i="3"/>
  <c r="AM403" i="3"/>
  <c r="AZ403" i="3"/>
  <c r="BN403" i="3"/>
  <c r="BR403" i="3"/>
  <c r="AS403" i="3"/>
  <c r="BF281" i="3"/>
  <c r="V281" i="3"/>
  <c r="AN281" i="3"/>
  <c r="AK281" i="3"/>
  <c r="G281" i="3"/>
  <c r="P281" i="3"/>
  <c r="A281" i="3"/>
  <c r="AE281" i="3"/>
  <c r="BI281" i="3"/>
  <c r="AH484" i="3"/>
  <c r="AK484" i="3"/>
  <c r="AV484" i="3"/>
  <c r="G484" i="3"/>
  <c r="AZ484" i="3"/>
  <c r="O484" i="3"/>
  <c r="S484" i="3"/>
  <c r="L484" i="3"/>
  <c r="AN484" i="3"/>
  <c r="A484" i="3"/>
  <c r="BQ484" i="3"/>
  <c r="AE484" i="3"/>
  <c r="BB484" i="3"/>
  <c r="F484" i="3"/>
  <c r="AM484" i="3"/>
  <c r="AB484" i="3"/>
  <c r="BR484" i="3"/>
  <c r="BN484" i="3"/>
  <c r="AQ484" i="3"/>
  <c r="V484" i="3"/>
  <c r="U484" i="3"/>
  <c r="BE484" i="3"/>
  <c r="AT484" i="3"/>
  <c r="BF484" i="3"/>
  <c r="BL484" i="3"/>
  <c r="BI484" i="3"/>
  <c r="AA484" i="3"/>
  <c r="C484" i="3"/>
  <c r="BH484" i="3"/>
  <c r="J484" i="3"/>
  <c r="AY484" i="3"/>
  <c r="BK484" i="3"/>
  <c r="AW484" i="3"/>
  <c r="P484" i="3"/>
  <c r="BO484" i="3"/>
  <c r="R484" i="3"/>
  <c r="AS484" i="3"/>
  <c r="AP484" i="3"/>
  <c r="AD484" i="3"/>
  <c r="AG484" i="3"/>
  <c r="BT484" i="3"/>
  <c r="X484" i="3"/>
  <c r="Y484" i="3"/>
  <c r="D484" i="3"/>
  <c r="I484" i="3"/>
  <c r="BC484" i="3"/>
  <c r="AJ484" i="3"/>
  <c r="M484" i="3"/>
  <c r="AF262" i="3"/>
  <c r="AU262" i="3"/>
  <c r="BS262" i="3"/>
  <c r="Q262" i="3"/>
  <c r="BJ262" i="3"/>
  <c r="K262" i="3"/>
  <c r="BP262" i="3"/>
  <c r="AR262" i="3"/>
  <c r="Z262" i="3"/>
  <c r="AC262" i="3"/>
  <c r="T262" i="3"/>
  <c r="BD262" i="3"/>
  <c r="H262" i="3"/>
  <c r="BM262" i="3"/>
  <c r="AX262" i="3"/>
  <c r="E262" i="3"/>
  <c r="N262" i="3"/>
  <c r="AI262" i="3"/>
  <c r="B262" i="3"/>
  <c r="BA262" i="3"/>
  <c r="BG262" i="3"/>
  <c r="W262" i="3"/>
  <c r="AO262" i="3"/>
  <c r="AL262" i="3"/>
  <c r="AK271" i="3"/>
  <c r="BO271" i="3"/>
  <c r="A271" i="3"/>
  <c r="AN271" i="3"/>
  <c r="AH271" i="3"/>
  <c r="D271" i="3"/>
  <c r="AZ271" i="3"/>
  <c r="G271" i="3"/>
  <c r="AT271" i="3"/>
  <c r="P271" i="3"/>
  <c r="BL271" i="3"/>
  <c r="BI271" i="3"/>
  <c r="AQ271" i="3"/>
  <c r="BC271" i="3"/>
  <c r="BR271" i="3"/>
  <c r="S271" i="3"/>
  <c r="V271" i="3"/>
  <c r="AE271" i="3"/>
  <c r="AT448" i="3"/>
  <c r="M448" i="3"/>
  <c r="AT306" i="3"/>
  <c r="AN306" i="3"/>
  <c r="BF306" i="3"/>
  <c r="AW306" i="3"/>
  <c r="G306" i="3"/>
  <c r="A306" i="3"/>
  <c r="P306" i="3"/>
  <c r="AB306" i="3"/>
  <c r="V306" i="3"/>
  <c r="D306" i="3"/>
  <c r="BL306" i="3"/>
  <c r="S306" i="3"/>
  <c r="AE306" i="3"/>
  <c r="EU300" i="1"/>
  <c r="EO300" i="1"/>
  <c r="P345" i="3"/>
  <c r="BR374" i="3"/>
  <c r="AP374" i="3"/>
  <c r="BF374" i="3"/>
  <c r="A374" i="3"/>
  <c r="AW374" i="3"/>
  <c r="G374" i="3"/>
  <c r="BE374" i="3"/>
  <c r="BR431" i="3"/>
  <c r="AE431" i="3"/>
  <c r="P431" i="3"/>
  <c r="AB431" i="3"/>
  <c r="Y431" i="3"/>
  <c r="AW431" i="3"/>
  <c r="AJ431" i="3"/>
  <c r="BQ431" i="3"/>
  <c r="BN431" i="3"/>
  <c r="BT431" i="3"/>
  <c r="X431" i="3"/>
  <c r="AS431" i="3"/>
  <c r="BL431" i="3"/>
  <c r="D431" i="3"/>
  <c r="BF431" i="3"/>
  <c r="AT431" i="3"/>
  <c r="AN431" i="3"/>
  <c r="J431" i="3"/>
  <c r="L431" i="3"/>
  <c r="BB431" i="3"/>
  <c r="R431" i="3"/>
  <c r="AD431" i="3"/>
  <c r="BE431" i="3"/>
  <c r="AY431" i="3"/>
  <c r="BC431" i="3"/>
  <c r="BI431" i="3"/>
  <c r="AK431" i="3"/>
  <c r="C431" i="3"/>
  <c r="BK431" i="3"/>
  <c r="BH431" i="3"/>
  <c r="G431" i="3"/>
  <c r="S431" i="3"/>
  <c r="M431" i="3"/>
  <c r="O431" i="3"/>
  <c r="AP431" i="3"/>
  <c r="U431" i="3"/>
  <c r="AH431" i="3"/>
  <c r="AQ431" i="3"/>
  <c r="AZ431" i="3"/>
  <c r="AV431" i="3"/>
  <c r="F431" i="3"/>
  <c r="BO431" i="3"/>
  <c r="A431" i="3"/>
  <c r="V431" i="3"/>
  <c r="AM431" i="3"/>
  <c r="I431" i="3"/>
  <c r="AG431" i="3"/>
  <c r="AA431" i="3"/>
  <c r="AR462" i="3"/>
  <c r="N462" i="3"/>
  <c r="BM462" i="3"/>
  <c r="E462" i="3"/>
  <c r="BP462" i="3"/>
  <c r="AI462" i="3"/>
  <c r="BJ462" i="3"/>
  <c r="AU462" i="3"/>
  <c r="BG462" i="3"/>
  <c r="B462" i="3"/>
  <c r="BA462" i="3"/>
  <c r="Z462" i="3"/>
  <c r="K462" i="3"/>
  <c r="AX462" i="3"/>
  <c r="AL462" i="3"/>
  <c r="H462" i="3"/>
  <c r="AF462" i="3"/>
  <c r="AC462" i="3"/>
  <c r="T462" i="3"/>
  <c r="AO462" i="3"/>
  <c r="W462" i="3"/>
  <c r="BS462" i="3"/>
  <c r="BD462" i="3"/>
  <c r="Q462" i="3"/>
  <c r="X473" i="3"/>
  <c r="L473" i="3"/>
  <c r="AT473" i="3"/>
  <c r="BT473" i="3"/>
  <c r="R473" i="3"/>
  <c r="AQ473" i="3"/>
  <c r="BQ473" i="3"/>
  <c r="AV432" i="3"/>
  <c r="BI432" i="3"/>
  <c r="BT432" i="3"/>
  <c r="I432" i="3"/>
  <c r="A432" i="3"/>
  <c r="BK432" i="3"/>
  <c r="AS432" i="3"/>
  <c r="AG432" i="3"/>
  <c r="O432" i="3"/>
  <c r="AN432" i="3"/>
  <c r="BH432" i="3"/>
  <c r="AM432" i="3"/>
  <c r="BN432" i="3"/>
  <c r="J432" i="3"/>
  <c r="Y432" i="3"/>
  <c r="BF432" i="3"/>
  <c r="AY432" i="3"/>
  <c r="X432" i="3"/>
  <c r="M432" i="3"/>
  <c r="AW432" i="3"/>
  <c r="R432" i="3"/>
  <c r="V432" i="3"/>
  <c r="D432" i="3"/>
  <c r="U432" i="3"/>
  <c r="AP432" i="3"/>
  <c r="BR432" i="3"/>
  <c r="F432" i="3"/>
  <c r="BO432" i="3"/>
  <c r="AK432" i="3"/>
  <c r="BE432" i="3"/>
  <c r="L432" i="3"/>
  <c r="AJ432" i="3"/>
  <c r="G432" i="3"/>
  <c r="BQ432" i="3"/>
  <c r="AH432" i="3"/>
  <c r="AA432" i="3"/>
  <c r="P432" i="3"/>
  <c r="BB432" i="3"/>
  <c r="AT432" i="3"/>
  <c r="C432" i="3"/>
  <c r="AQ432" i="3"/>
  <c r="AZ432" i="3"/>
  <c r="AE432" i="3"/>
  <c r="S432" i="3"/>
  <c r="AB432" i="3"/>
  <c r="AD432" i="3"/>
  <c r="BC432" i="3"/>
  <c r="BL432" i="3"/>
  <c r="AL361" i="3"/>
  <c r="T361" i="3"/>
  <c r="AC361" i="3"/>
  <c r="BD361" i="3"/>
  <c r="AF361" i="3"/>
  <c r="Q361" i="3"/>
  <c r="BM361" i="3"/>
  <c r="N361" i="3"/>
  <c r="AO361" i="3"/>
  <c r="BA361" i="3"/>
  <c r="BJ361" i="3"/>
  <c r="W361" i="3"/>
  <c r="AX361" i="3"/>
  <c r="K361" i="3"/>
  <c r="E361" i="3"/>
  <c r="H361" i="3"/>
  <c r="BP361" i="3"/>
  <c r="AI361" i="3"/>
  <c r="AU361" i="3"/>
  <c r="AR361" i="3"/>
  <c r="BS361" i="3"/>
  <c r="Z361" i="3"/>
  <c r="BG361" i="3"/>
  <c r="B361" i="3"/>
  <c r="BG308" i="3"/>
  <c r="B308" i="3"/>
  <c r="AX308" i="3"/>
  <c r="AC308" i="3"/>
  <c r="K308" i="3"/>
  <c r="AI308" i="3"/>
  <c r="Q308" i="3"/>
  <c r="AU308" i="3"/>
  <c r="AO308" i="3"/>
  <c r="T308" i="3"/>
  <c r="Z308" i="3"/>
  <c r="BJ308" i="3"/>
  <c r="E308" i="3"/>
  <c r="AL308" i="3"/>
  <c r="W308" i="3"/>
  <c r="BA308" i="3"/>
  <c r="H308" i="3"/>
  <c r="AF308" i="3"/>
  <c r="BS308" i="3"/>
  <c r="AR308" i="3"/>
  <c r="BD308" i="3"/>
  <c r="N308" i="3"/>
  <c r="BM308" i="3"/>
  <c r="BP308" i="3"/>
  <c r="EO499" i="1"/>
  <c r="EV499" i="1"/>
  <c r="AS372" i="3"/>
  <c r="P372" i="3"/>
  <c r="L372" i="3"/>
  <c r="AV372" i="3"/>
  <c r="AK372" i="3"/>
  <c r="I372" i="3"/>
  <c r="BN372" i="3"/>
  <c r="BO372" i="3"/>
  <c r="BF372" i="3"/>
  <c r="AT372" i="3"/>
  <c r="AH372" i="3"/>
  <c r="BE372" i="3"/>
  <c r="BK372" i="3"/>
  <c r="R372" i="3"/>
  <c r="AE372" i="3"/>
  <c r="BR372" i="3"/>
  <c r="AW372" i="3"/>
  <c r="G372" i="3"/>
  <c r="AN372" i="3"/>
  <c r="BL372" i="3"/>
  <c r="AB372" i="3"/>
  <c r="AZ372" i="3"/>
  <c r="Y372" i="3"/>
  <c r="O372" i="3"/>
  <c r="BH372" i="3"/>
  <c r="BC372" i="3"/>
  <c r="BQ372" i="3"/>
  <c r="BI372" i="3"/>
  <c r="BB372" i="3"/>
  <c r="AP372" i="3"/>
  <c r="F372" i="3"/>
  <c r="AY372" i="3"/>
  <c r="A372" i="3"/>
  <c r="BT372" i="3"/>
  <c r="AG372" i="3"/>
  <c r="AJ372" i="3"/>
  <c r="U372" i="3"/>
  <c r="V372" i="3"/>
  <c r="C372" i="3"/>
  <c r="AD372" i="3"/>
  <c r="X372" i="3"/>
  <c r="AQ372" i="3"/>
  <c r="J372" i="3"/>
  <c r="AM372" i="3"/>
  <c r="AA372" i="3"/>
  <c r="S372" i="3"/>
  <c r="M372" i="3"/>
  <c r="D372" i="3"/>
  <c r="BD412" i="3"/>
  <c r="T412" i="3"/>
  <c r="AO412" i="3"/>
  <c r="Z412" i="3"/>
  <c r="BA412" i="3"/>
  <c r="AI412" i="3"/>
  <c r="BS412" i="3"/>
  <c r="BM412" i="3"/>
  <c r="AR412" i="3"/>
  <c r="Q412" i="3"/>
  <c r="BG412" i="3"/>
  <c r="BP412" i="3"/>
  <c r="AL412" i="3"/>
  <c r="AF412" i="3"/>
  <c r="K412" i="3"/>
  <c r="B412" i="3"/>
  <c r="E412" i="3"/>
  <c r="AU412" i="3"/>
  <c r="BF450" i="3"/>
  <c r="G450" i="3"/>
  <c r="S450" i="3"/>
  <c r="A450" i="3"/>
  <c r="AB450" i="3"/>
  <c r="BR450" i="3"/>
  <c r="AE450" i="3"/>
  <c r="AN450" i="3"/>
  <c r="AZ450" i="3"/>
  <c r="BO450" i="3"/>
  <c r="P450" i="3"/>
  <c r="M450" i="3"/>
  <c r="BI450" i="3"/>
  <c r="AW450" i="3"/>
  <c r="V450" i="3"/>
  <c r="BL450" i="3"/>
  <c r="J450" i="3"/>
  <c r="AQ450" i="3"/>
  <c r="AJ450" i="3"/>
  <c r="AH450" i="3"/>
  <c r="AT450" i="3"/>
  <c r="Y450" i="3"/>
  <c r="AD450" i="3"/>
  <c r="AK450" i="3"/>
  <c r="BC450" i="3"/>
  <c r="D450" i="3"/>
  <c r="BE450" i="3"/>
  <c r="ET512" i="1"/>
  <c r="H512" i="3"/>
  <c r="N512" i="3"/>
  <c r="BS512" i="3"/>
  <c r="AL512" i="3"/>
  <c r="AO512" i="3"/>
  <c r="W512" i="3"/>
  <c r="T512" i="3"/>
  <c r="BM512" i="3"/>
  <c r="AF512" i="3"/>
  <c r="E512" i="3"/>
  <c r="BG512" i="3"/>
  <c r="BD512" i="3"/>
  <c r="BP512" i="3"/>
  <c r="K512" i="3"/>
  <c r="Z512" i="3"/>
  <c r="AR512" i="3"/>
  <c r="AC512" i="3"/>
  <c r="Q512" i="3"/>
  <c r="EV381" i="1"/>
  <c r="H78" i="3"/>
  <c r="B78" i="3"/>
  <c r="BM78" i="3"/>
  <c r="AI78" i="3"/>
  <c r="Z78" i="3"/>
  <c r="BG119" i="3"/>
  <c r="AU119" i="3"/>
  <c r="BD119" i="3"/>
  <c r="AL119" i="3"/>
  <c r="BA119" i="3"/>
  <c r="Q80" i="3"/>
  <c r="BG80" i="3"/>
  <c r="T80" i="3"/>
  <c r="AL80" i="3"/>
  <c r="B80" i="3"/>
  <c r="BR63" i="3"/>
  <c r="BF63" i="3"/>
  <c r="AH63" i="3"/>
  <c r="J63" i="3"/>
  <c r="BL63" i="3"/>
  <c r="AM462" i="3"/>
  <c r="AG462" i="3"/>
  <c r="BE462" i="3"/>
  <c r="X363" i="3"/>
  <c r="BC374" i="3"/>
  <c r="AS374" i="3"/>
  <c r="AK374" i="3"/>
  <c r="BL307" i="3"/>
  <c r="AN307" i="3"/>
  <c r="BH363" i="3"/>
  <c r="AB374" i="3"/>
  <c r="AG374" i="3"/>
  <c r="S374" i="3"/>
  <c r="C374" i="3"/>
  <c r="AH307" i="3"/>
  <c r="AY307" i="3"/>
  <c r="Y307" i="3"/>
  <c r="I262" i="3"/>
  <c r="AT262" i="3"/>
  <c r="P262" i="3"/>
  <c r="L478" i="3"/>
  <c r="AP478" i="3"/>
  <c r="O478" i="3"/>
  <c r="AM478" i="3"/>
  <c r="M478" i="3"/>
  <c r="BC478" i="3"/>
  <c r="H430" i="3"/>
  <c r="B430" i="3"/>
  <c r="BN430" i="3"/>
  <c r="C430" i="3"/>
  <c r="AL430" i="3"/>
  <c r="AS430" i="3"/>
  <c r="BT399" i="3"/>
  <c r="AN399" i="3"/>
  <c r="BC399" i="3"/>
  <c r="AS399" i="3"/>
  <c r="AP399" i="3"/>
  <c r="AG399" i="3"/>
  <c r="U399" i="3"/>
  <c r="I399" i="3"/>
  <c r="AT399" i="3"/>
  <c r="W302" i="3"/>
  <c r="T302" i="3"/>
  <c r="AC302" i="3"/>
  <c r="EP539" i="1"/>
  <c r="BR399" i="3"/>
  <c r="Q302" i="3"/>
  <c r="BN374" i="3"/>
  <c r="AA307" i="3"/>
  <c r="AE262" i="3"/>
  <c r="BQ262" i="3"/>
  <c r="D478" i="3"/>
  <c r="BQ478" i="3"/>
  <c r="AJ270" i="3"/>
  <c r="I430" i="3"/>
  <c r="AU545" i="3"/>
  <c r="Z545" i="3"/>
  <c r="V407" i="3"/>
  <c r="BG260" i="3"/>
  <c r="BR426" i="3"/>
  <c r="AN345" i="3"/>
  <c r="BH415" i="3"/>
  <c r="BE473" i="3"/>
  <c r="Y473" i="3"/>
  <c r="BK260" i="3"/>
  <c r="BB260" i="3"/>
  <c r="AJ545" i="3"/>
  <c r="AN545" i="3"/>
  <c r="BQ302" i="3"/>
  <c r="BB302" i="3"/>
  <c r="P393" i="3"/>
  <c r="O393" i="3"/>
  <c r="AP393" i="3"/>
  <c r="BE412" i="3"/>
  <c r="AD412" i="3"/>
  <c r="C244" i="3"/>
  <c r="P426" i="3"/>
  <c r="BB426" i="3"/>
  <c r="AE426" i="3"/>
  <c r="AB426" i="3"/>
  <c r="BC426" i="3"/>
  <c r="R415" i="3"/>
  <c r="AP415" i="3"/>
  <c r="X415" i="3"/>
  <c r="BL415" i="3"/>
  <c r="BI415" i="3"/>
  <c r="AY415" i="3"/>
  <c r="BQ480" i="3"/>
  <c r="BF270" i="3"/>
  <c r="AV449" i="3"/>
  <c r="K260" i="3"/>
  <c r="AD415" i="3"/>
  <c r="BE342" i="3"/>
  <c r="AY473" i="3"/>
  <c r="D473" i="3"/>
  <c r="EV493" i="1"/>
  <c r="BQ260" i="3"/>
  <c r="D545" i="3"/>
  <c r="U545" i="3"/>
  <c r="BN545" i="3"/>
  <c r="C302" i="3"/>
  <c r="M393" i="3"/>
  <c r="I393" i="3"/>
  <c r="L393" i="3"/>
  <c r="O412" i="3"/>
  <c r="BK412" i="3"/>
  <c r="AV244" i="3"/>
  <c r="F244" i="3"/>
  <c r="BF345" i="3"/>
  <c r="BB345" i="3"/>
  <c r="I342" i="3"/>
  <c r="BQ342" i="3"/>
  <c r="BK342" i="3"/>
  <c r="BT342" i="3"/>
  <c r="C450" i="3"/>
  <c r="L450" i="3"/>
  <c r="AV450" i="3"/>
  <c r="AY449" i="3"/>
  <c r="AP449" i="3"/>
  <c r="BE449" i="3"/>
  <c r="I449" i="3"/>
  <c r="BQ449" i="3"/>
  <c r="BK458" i="3"/>
  <c r="R399" i="3"/>
  <c r="A399" i="3"/>
  <c r="BG302" i="3"/>
  <c r="B302" i="3"/>
  <c r="Y270" i="3"/>
  <c r="BO270" i="3"/>
  <c r="J270" i="3"/>
  <c r="G270" i="3"/>
  <c r="BL270" i="3"/>
  <c r="BI270" i="3"/>
  <c r="AD270" i="3"/>
  <c r="V270" i="3"/>
  <c r="S407" i="3"/>
  <c r="P407" i="3"/>
  <c r="O407" i="3"/>
  <c r="AN407" i="3"/>
  <c r="F407" i="3"/>
  <c r="AK407" i="3"/>
  <c r="L407" i="3"/>
  <c r="D407" i="3"/>
  <c r="AW407" i="3"/>
  <c r="AO260" i="3"/>
  <c r="BM260" i="3"/>
  <c r="B260" i="3"/>
  <c r="BD260" i="3"/>
  <c r="BO398" i="3"/>
  <c r="AW398" i="3"/>
  <c r="AH480" i="3"/>
  <c r="S480" i="3"/>
  <c r="AG480" i="3"/>
  <c r="BC480" i="3"/>
  <c r="AD480" i="3"/>
  <c r="AE480" i="3"/>
  <c r="BE480" i="3"/>
  <c r="AS480" i="3"/>
  <c r="BF480" i="3"/>
  <c r="BH473" i="3"/>
  <c r="I473" i="3"/>
  <c r="BK473" i="3"/>
  <c r="AA473" i="3"/>
  <c r="A473" i="3"/>
  <c r="BB473" i="3"/>
  <c r="EP493" i="1"/>
  <c r="EO342" i="1"/>
  <c r="EO515" i="1"/>
  <c r="EP552" i="1"/>
  <c r="BK393" i="3"/>
  <c r="AP489" i="3"/>
  <c r="BK318" i="3"/>
  <c r="C318" i="3"/>
  <c r="V318" i="3"/>
  <c r="EU399" i="1"/>
  <c r="ES256" i="1"/>
  <c r="ET523" i="1"/>
  <c r="ES400" i="1"/>
  <c r="EV254" i="1"/>
  <c r="EV288" i="1"/>
  <c r="EP347" i="1"/>
  <c r="EV394" i="1"/>
  <c r="ER439" i="1"/>
  <c r="ES383" i="1"/>
  <c r="ES424" i="1"/>
  <c r="ES496" i="1"/>
  <c r="BN489" i="3"/>
  <c r="ES311" i="1"/>
  <c r="ER465" i="1"/>
  <c r="AT270" i="3"/>
  <c r="ES285" i="1"/>
  <c r="ET454" i="1"/>
  <c r="X458" i="3"/>
  <c r="L542" i="3"/>
  <c r="BT374" i="3"/>
  <c r="AC412" i="3"/>
  <c r="BB409" i="3"/>
  <c r="BH480" i="3"/>
  <c r="C545" i="3"/>
  <c r="AS545" i="3"/>
  <c r="AF545" i="3"/>
  <c r="B545" i="3"/>
  <c r="C393" i="3"/>
  <c r="AB393" i="3"/>
  <c r="AS412" i="3"/>
  <c r="W427" i="3"/>
  <c r="BG427" i="3"/>
  <c r="E427" i="3"/>
  <c r="EU450" i="1"/>
  <c r="EV286" i="1"/>
  <c r="BL478" i="3"/>
  <c r="AX512" i="3"/>
  <c r="EU332" i="1"/>
  <c r="EP545" i="1"/>
  <c r="ER456" i="1"/>
  <c r="ES439" i="1"/>
  <c r="ER525" i="1"/>
  <c r="ES270" i="1"/>
  <c r="ER480" i="1"/>
  <c r="EP244" i="1"/>
  <c r="ES244" i="1"/>
  <c r="ET415" i="1"/>
  <c r="EP265" i="1"/>
  <c r="EQ547" i="1"/>
  <c r="ES552" i="1"/>
  <c r="ET273" i="1"/>
  <c r="EO465" i="1"/>
  <c r="EP287" i="1"/>
  <c r="ET407" i="1"/>
  <c r="EP309" i="1"/>
  <c r="BG384" i="3"/>
  <c r="AA384" i="3"/>
  <c r="AS384" i="3"/>
  <c r="AR384" i="3"/>
  <c r="C384" i="3"/>
  <c r="AV384" i="3"/>
  <c r="F417" i="3"/>
  <c r="C417" i="3"/>
  <c r="AY474" i="3"/>
  <c r="EQ404" i="1"/>
  <c r="EO255" i="1"/>
  <c r="ET501" i="1"/>
  <c r="ER487" i="1"/>
  <c r="ES408" i="1"/>
  <c r="EV307" i="1"/>
  <c r="BS310" i="3"/>
  <c r="N310" i="3"/>
  <c r="AR310" i="3"/>
  <c r="AL310" i="3"/>
  <c r="AO310" i="3"/>
  <c r="AX310" i="3"/>
  <c r="K310" i="3"/>
  <c r="T310" i="3"/>
  <c r="E310" i="3"/>
  <c r="B310" i="3"/>
  <c r="BA310" i="3"/>
  <c r="Z310" i="3"/>
  <c r="AI310" i="3"/>
  <c r="EP374" i="1"/>
  <c r="EU374" i="1"/>
  <c r="EO374" i="1"/>
  <c r="EV374" i="1"/>
  <c r="EO431" i="1"/>
  <c r="EP479" i="1"/>
  <c r="D479" i="3"/>
  <c r="AW479" i="3"/>
  <c r="BJ473" i="3"/>
  <c r="AL473" i="3"/>
  <c r="BM473" i="3"/>
  <c r="T473" i="3"/>
  <c r="AR473" i="3"/>
  <c r="B473" i="3"/>
  <c r="E473" i="3"/>
  <c r="BD473" i="3"/>
  <c r="BA473" i="3"/>
  <c r="BG473" i="3"/>
  <c r="K473" i="3"/>
  <c r="AX473" i="3"/>
  <c r="AF473" i="3"/>
  <c r="Z473" i="3"/>
  <c r="W473" i="3"/>
  <c r="AC473" i="3"/>
  <c r="Q473" i="3"/>
  <c r="AO473" i="3"/>
  <c r="EU473" i="1"/>
  <c r="EO473" i="1"/>
  <c r="ER515" i="1"/>
  <c r="S515" i="3"/>
  <c r="BF515" i="3"/>
  <c r="J515" i="3"/>
  <c r="AT515" i="3"/>
  <c r="BB515" i="3"/>
  <c r="AY515" i="3"/>
  <c r="BH515" i="3"/>
  <c r="L515" i="3"/>
  <c r="AJ515" i="3"/>
  <c r="BL515" i="3"/>
  <c r="AK515" i="3"/>
  <c r="AA515" i="3"/>
  <c r="AN515" i="3"/>
  <c r="F515" i="3"/>
  <c r="AS515" i="3"/>
  <c r="AW515" i="3"/>
  <c r="AM515" i="3"/>
  <c r="AZ515" i="3"/>
  <c r="D515" i="3"/>
  <c r="V515" i="3"/>
  <c r="AV515" i="3"/>
  <c r="R515" i="3"/>
  <c r="BN515" i="3"/>
  <c r="A515" i="3"/>
  <c r="U515" i="3"/>
  <c r="BQ515" i="3"/>
  <c r="BE515" i="3"/>
  <c r="Y515" i="3"/>
  <c r="AB515" i="3"/>
  <c r="AG515" i="3"/>
  <c r="AQ515" i="3"/>
  <c r="C515" i="3"/>
  <c r="G515" i="3"/>
  <c r="AH515" i="3"/>
  <c r="X515" i="3"/>
  <c r="BK515" i="3"/>
  <c r="EV399" i="1"/>
  <c r="BS389" i="3"/>
  <c r="B389" i="3"/>
  <c r="AC389" i="3"/>
  <c r="K389" i="3"/>
  <c r="E389" i="3"/>
  <c r="T389" i="3"/>
  <c r="EU388" i="1"/>
  <c r="EO388" i="1"/>
  <c r="EO291" i="1"/>
  <c r="EU291" i="1"/>
  <c r="EO361" i="1"/>
  <c r="V499" i="3"/>
  <c r="BH499" i="3"/>
  <c r="Y499" i="3"/>
  <c r="AZ499" i="3"/>
  <c r="BL499" i="3"/>
  <c r="AQ499" i="3"/>
  <c r="BB499" i="3"/>
  <c r="AK499" i="3"/>
  <c r="S499" i="3"/>
  <c r="AN499" i="3"/>
  <c r="AD499" i="3"/>
  <c r="AG499" i="3"/>
  <c r="AO343" i="3"/>
  <c r="T343" i="3"/>
  <c r="B343" i="3"/>
  <c r="AI343" i="3"/>
  <c r="N343" i="3"/>
  <c r="BS343" i="3"/>
  <c r="AF343" i="3"/>
  <c r="AC343" i="3"/>
  <c r="BD343" i="3"/>
  <c r="AL343" i="3"/>
  <c r="E343" i="3"/>
  <c r="Z343" i="3"/>
  <c r="K343" i="3"/>
  <c r="H343" i="3"/>
  <c r="AR343" i="3"/>
  <c r="AX343" i="3"/>
  <c r="BM343" i="3"/>
  <c r="Q343" i="3"/>
  <c r="BG343" i="3"/>
  <c r="BJ343" i="3"/>
  <c r="AU343" i="3"/>
  <c r="W343" i="3"/>
  <c r="BA343" i="3"/>
  <c r="BP343" i="3"/>
  <c r="EV280" i="1"/>
  <c r="BG517" i="3"/>
  <c r="BJ517" i="3"/>
  <c r="BD517" i="3"/>
  <c r="W517" i="3"/>
  <c r="BS517" i="3"/>
  <c r="BM517" i="3"/>
  <c r="AO517" i="3"/>
  <c r="AI517" i="3"/>
  <c r="AL517" i="3"/>
  <c r="N517" i="3"/>
  <c r="BP517" i="3"/>
  <c r="AX517" i="3"/>
  <c r="AU517" i="3"/>
  <c r="T517" i="3"/>
  <c r="Q517" i="3"/>
  <c r="B517" i="3"/>
  <c r="AC517" i="3"/>
  <c r="AF517" i="3"/>
  <c r="K517" i="3"/>
  <c r="AR517" i="3"/>
  <c r="BA517" i="3"/>
  <c r="Z517" i="3"/>
  <c r="E517" i="3"/>
  <c r="H517" i="3"/>
  <c r="BF299" i="3"/>
  <c r="M299" i="3"/>
  <c r="BC299" i="3"/>
  <c r="BL299" i="3"/>
  <c r="G299" i="3"/>
  <c r="J299" i="3"/>
  <c r="AQ299" i="3"/>
  <c r="BR299" i="3"/>
  <c r="AN299" i="3"/>
  <c r="AK299" i="3"/>
  <c r="AE299" i="3"/>
  <c r="V299" i="3"/>
  <c r="A299" i="3"/>
  <c r="Y299" i="3"/>
  <c r="AW299" i="3"/>
  <c r="BI299" i="3"/>
  <c r="AT299" i="3"/>
  <c r="AZ299" i="3"/>
  <c r="AH299" i="3"/>
  <c r="D299" i="3"/>
  <c r="AB299" i="3"/>
  <c r="BO299" i="3"/>
  <c r="P299" i="3"/>
  <c r="S299" i="3"/>
  <c r="M512" i="3"/>
  <c r="D512" i="3"/>
  <c r="AQ512" i="3"/>
  <c r="C512" i="3"/>
  <c r="A512" i="3"/>
  <c r="AZ512" i="3"/>
  <c r="AM512" i="3"/>
  <c r="O512" i="3"/>
  <c r="BF512" i="3"/>
  <c r="BO512" i="3"/>
  <c r="P512" i="3"/>
  <c r="G512" i="3"/>
  <c r="J512" i="3"/>
  <c r="L512" i="3"/>
  <c r="U512" i="3"/>
  <c r="S512" i="3"/>
  <c r="BT512" i="3"/>
  <c r="F512" i="3"/>
  <c r="AV512" i="3"/>
  <c r="AA512" i="3"/>
  <c r="AP512" i="3"/>
  <c r="AY512" i="3"/>
  <c r="BH512" i="3"/>
  <c r="AK512" i="3"/>
  <c r="AG512" i="3"/>
  <c r="AN512" i="3"/>
  <c r="AS512" i="3"/>
  <c r="BR512" i="3"/>
  <c r="BE512" i="3"/>
  <c r="AD512" i="3"/>
  <c r="AW512" i="3"/>
  <c r="BC512" i="3"/>
  <c r="BQ512" i="3"/>
  <c r="AE512" i="3"/>
  <c r="BN512" i="3"/>
  <c r="BI512" i="3"/>
  <c r="X512" i="3"/>
  <c r="V512" i="3"/>
  <c r="I512" i="3"/>
  <c r="R512" i="3"/>
  <c r="Y512" i="3"/>
  <c r="AH512" i="3"/>
  <c r="AB512" i="3"/>
  <c r="BL512" i="3"/>
  <c r="BK512" i="3"/>
  <c r="AJ512" i="3"/>
  <c r="AT512" i="3"/>
  <c r="BB512" i="3"/>
  <c r="W323" i="3"/>
  <c r="BP323" i="3"/>
  <c r="AU323" i="3"/>
  <c r="T323" i="3"/>
  <c r="BD323" i="3"/>
  <c r="AI323" i="3"/>
  <c r="AC323" i="3"/>
  <c r="Z323" i="3"/>
  <c r="AX323" i="3"/>
  <c r="B323" i="3"/>
  <c r="K323" i="3"/>
  <c r="BS323" i="3"/>
  <c r="BM323" i="3"/>
  <c r="N323" i="3"/>
  <c r="AF323" i="3"/>
  <c r="BJ323" i="3"/>
  <c r="AL323" i="3"/>
  <c r="E323" i="3"/>
  <c r="H323" i="3"/>
  <c r="Q323" i="3"/>
  <c r="BA323" i="3"/>
  <c r="AR323" i="3"/>
  <c r="BG323" i="3"/>
  <c r="AO323" i="3"/>
  <c r="EV370" i="1"/>
  <c r="AO247" i="3"/>
  <c r="BM247" i="3"/>
  <c r="N247" i="3"/>
  <c r="AC247" i="3"/>
  <c r="BP247" i="3"/>
  <c r="AI247" i="3"/>
  <c r="AX247" i="3"/>
  <c r="K478" i="3"/>
  <c r="H478" i="3"/>
  <c r="N478" i="3"/>
  <c r="AX478" i="3"/>
  <c r="BP478" i="3"/>
  <c r="Z478" i="3"/>
  <c r="AR478" i="3"/>
  <c r="W478" i="3"/>
  <c r="AO478" i="3"/>
  <c r="B478" i="3"/>
  <c r="AU478" i="3"/>
  <c r="BS478" i="3"/>
  <c r="BM478" i="3"/>
  <c r="BD478" i="3"/>
  <c r="Q478" i="3"/>
  <c r="BJ478" i="3"/>
  <c r="E478" i="3"/>
  <c r="AF478" i="3"/>
  <c r="EO381" i="1"/>
  <c r="T377" i="3"/>
  <c r="AI377" i="3"/>
  <c r="AF377" i="3"/>
  <c r="AX377" i="3"/>
  <c r="Z377" i="3"/>
  <c r="W377" i="3"/>
  <c r="E377" i="3"/>
  <c r="BD377" i="3"/>
  <c r="AO377" i="3"/>
  <c r="AC377" i="3"/>
  <c r="BJ377" i="3"/>
  <c r="B377" i="3"/>
  <c r="AU377" i="3"/>
  <c r="K377" i="3"/>
  <c r="AR377" i="3"/>
  <c r="BM377" i="3"/>
  <c r="N377" i="3"/>
  <c r="BS377" i="3"/>
  <c r="BP377" i="3"/>
  <c r="AL377" i="3"/>
  <c r="H377" i="3"/>
  <c r="BA377" i="3"/>
  <c r="BG377" i="3"/>
  <c r="Q377" i="3"/>
  <c r="AT302" i="3"/>
  <c r="AW302" i="3"/>
  <c r="AB302" i="3"/>
  <c r="BC302" i="3"/>
  <c r="O302" i="3"/>
  <c r="AP302" i="3"/>
  <c r="AS302" i="3"/>
  <c r="BI302" i="3"/>
  <c r="BO302" i="3"/>
  <c r="G302" i="3"/>
  <c r="BE302" i="3"/>
  <c r="AM302" i="3"/>
  <c r="R302" i="3"/>
  <c r="AN302" i="3"/>
  <c r="I302" i="3"/>
  <c r="AD302" i="3"/>
  <c r="P302" i="3"/>
  <c r="BL302" i="3"/>
  <c r="AY302" i="3"/>
  <c r="AV302" i="3"/>
  <c r="BN302" i="3"/>
  <c r="D302" i="3"/>
  <c r="M302" i="3"/>
  <c r="X302" i="3"/>
  <c r="A302" i="3"/>
  <c r="EO417" i="1"/>
  <c r="EV417" i="1"/>
  <c r="EP281" i="1"/>
  <c r="EO281" i="1"/>
  <c r="EU281" i="1"/>
  <c r="BL373" i="3"/>
  <c r="BI373" i="3"/>
  <c r="AN373" i="3"/>
  <c r="A373" i="3"/>
  <c r="AH373" i="3"/>
  <c r="AB373" i="3"/>
  <c r="D373" i="3"/>
  <c r="AE373" i="3"/>
  <c r="G373" i="3"/>
  <c r="BO373" i="3"/>
  <c r="P373" i="3"/>
  <c r="BF373" i="3"/>
  <c r="AQ373" i="3"/>
  <c r="J373" i="3"/>
  <c r="M373" i="3"/>
  <c r="BC373" i="3"/>
  <c r="AZ373" i="3"/>
  <c r="V373" i="3"/>
  <c r="AK373" i="3"/>
  <c r="Y373" i="3"/>
  <c r="S373" i="3"/>
  <c r="AT373" i="3"/>
  <c r="BR373" i="3"/>
  <c r="AW373" i="3"/>
  <c r="ET448" i="1"/>
  <c r="ES306" i="1"/>
  <c r="E300" i="3"/>
  <c r="B300" i="3"/>
  <c r="BG300" i="3"/>
  <c r="BM300" i="3"/>
  <c r="H300" i="3"/>
  <c r="BP300" i="3"/>
  <c r="BA300" i="3"/>
  <c r="Q300" i="3"/>
  <c r="AF300" i="3"/>
  <c r="T300" i="3"/>
  <c r="W300" i="3"/>
  <c r="AC300" i="3"/>
  <c r="N300" i="3"/>
  <c r="K300" i="3"/>
  <c r="BJ300" i="3"/>
  <c r="AU300" i="3"/>
  <c r="AL300" i="3"/>
  <c r="AI300" i="3"/>
  <c r="AX300" i="3"/>
  <c r="AR300" i="3"/>
  <c r="BD300" i="3"/>
  <c r="AO300" i="3"/>
  <c r="BS300" i="3"/>
  <c r="Z300" i="3"/>
  <c r="BB307" i="3"/>
  <c r="AW307" i="3"/>
  <c r="AZ307" i="3"/>
  <c r="AD363" i="3"/>
  <c r="D307" i="3"/>
  <c r="A307" i="3"/>
  <c r="BI307" i="3"/>
  <c r="AC430" i="3"/>
  <c r="BJ430" i="3"/>
  <c r="AP430" i="3"/>
  <c r="BS430" i="3"/>
  <c r="BP430" i="3"/>
  <c r="BB430" i="3"/>
  <c r="EO487" i="1"/>
  <c r="BQ399" i="3"/>
  <c r="BK399" i="3"/>
  <c r="G399" i="3"/>
  <c r="AA399" i="3"/>
  <c r="AK399" i="3"/>
  <c r="AE399" i="3"/>
  <c r="BE399" i="3"/>
  <c r="BB399" i="3"/>
  <c r="BN399" i="3"/>
  <c r="BM302" i="3"/>
  <c r="AF302" i="3"/>
  <c r="K302" i="3"/>
  <c r="O399" i="3"/>
  <c r="EV552" i="1"/>
  <c r="AA374" i="3"/>
  <c r="L262" i="3"/>
  <c r="V478" i="3"/>
  <c r="AA270" i="3"/>
  <c r="BE270" i="3"/>
  <c r="E545" i="3"/>
  <c r="EP473" i="1"/>
  <c r="BJ302" i="3"/>
  <c r="I407" i="3"/>
  <c r="BQ270" i="3"/>
  <c r="BN458" i="3"/>
  <c r="AY450" i="3"/>
  <c r="Y426" i="3"/>
  <c r="AQ345" i="3"/>
  <c r="V415" i="3"/>
  <c r="A415" i="3"/>
  <c r="AK473" i="3"/>
  <c r="AJ473" i="3"/>
  <c r="X260" i="3"/>
  <c r="AG260" i="3"/>
  <c r="M545" i="3"/>
  <c r="AP545" i="3"/>
  <c r="BB545" i="3"/>
  <c r="F302" i="3"/>
  <c r="D393" i="3"/>
  <c r="BT393" i="3"/>
  <c r="BQ393" i="3"/>
  <c r="AY412" i="3"/>
  <c r="AJ244" i="3"/>
  <c r="BH426" i="3"/>
  <c r="AH426" i="3"/>
  <c r="S426" i="3"/>
  <c r="M426" i="3"/>
  <c r="AT426" i="3"/>
  <c r="AN415" i="3"/>
  <c r="I415" i="3"/>
  <c r="BB415" i="3"/>
  <c r="BT415" i="3"/>
  <c r="AS415" i="3"/>
  <c r="U415" i="3"/>
  <c r="AG407" i="3"/>
  <c r="BN270" i="3"/>
  <c r="AS449" i="3"/>
  <c r="BQ450" i="3"/>
  <c r="N260" i="3"/>
  <c r="AV473" i="3"/>
  <c r="S473" i="3"/>
  <c r="EP301" i="1"/>
  <c r="AP260" i="3"/>
  <c r="AG545" i="3"/>
  <c r="O545" i="3"/>
  <c r="AV545" i="3"/>
  <c r="BT302" i="3"/>
  <c r="BK302" i="3"/>
  <c r="BO393" i="3"/>
  <c r="AM393" i="3"/>
  <c r="AK393" i="3"/>
  <c r="I412" i="3"/>
  <c r="BK244" i="3"/>
  <c r="AA345" i="3"/>
  <c r="BI345" i="3"/>
  <c r="X342" i="3"/>
  <c r="C342" i="3"/>
  <c r="BH342" i="3"/>
  <c r="BN450" i="3"/>
  <c r="O450" i="3"/>
  <c r="BB450" i="3"/>
  <c r="F450" i="3"/>
  <c r="AJ449" i="3"/>
  <c r="BB449" i="3"/>
  <c r="BT449" i="3"/>
  <c r="BL399" i="3"/>
  <c r="AD399" i="3"/>
  <c r="AX302" i="3"/>
  <c r="AE270" i="3"/>
  <c r="AB270" i="3"/>
  <c r="L270" i="3"/>
  <c r="M270" i="3"/>
  <c r="AY270" i="3"/>
  <c r="R270" i="3"/>
  <c r="AS270" i="3"/>
  <c r="AA407" i="3"/>
  <c r="AB407" i="3"/>
  <c r="Y407" i="3"/>
  <c r="BQ407" i="3"/>
  <c r="AD407" i="3"/>
  <c r="AM407" i="3"/>
  <c r="C407" i="3"/>
  <c r="R407" i="3"/>
  <c r="J407" i="3"/>
  <c r="BR407" i="3"/>
  <c r="AR260" i="3"/>
  <c r="AI260" i="3"/>
  <c r="AX260" i="3"/>
  <c r="Y398" i="3"/>
  <c r="R398" i="3"/>
  <c r="O480" i="3"/>
  <c r="AP480" i="3"/>
  <c r="Y480" i="3"/>
  <c r="L480" i="3"/>
  <c r="J480" i="3"/>
  <c r="X480" i="3"/>
  <c r="G480" i="3"/>
  <c r="AJ480" i="3"/>
  <c r="AM480" i="3"/>
  <c r="AN480" i="3"/>
  <c r="AG473" i="3"/>
  <c r="P473" i="3"/>
  <c r="AP473" i="3"/>
  <c r="C473" i="3"/>
  <c r="BR473" i="3"/>
  <c r="BI473" i="3"/>
  <c r="EP431" i="1"/>
  <c r="G318" i="3"/>
  <c r="EV248" i="1"/>
  <c r="ES538" i="1"/>
  <c r="EQ549" i="1"/>
  <c r="ET413" i="1"/>
  <c r="ER553" i="1"/>
  <c r="EQ439" i="1"/>
  <c r="EV485" i="1"/>
  <c r="ET276" i="1"/>
  <c r="EP533" i="1"/>
  <c r="EV402" i="1"/>
  <c r="EQ348" i="1"/>
  <c r="ER273" i="1"/>
  <c r="AY545" i="3"/>
  <c r="M473" i="3"/>
  <c r="AE398" i="3"/>
  <c r="O374" i="3"/>
  <c r="BJ412" i="3"/>
  <c r="N412" i="3"/>
  <c r="BK409" i="3"/>
  <c r="AD409" i="3"/>
  <c r="AZ480" i="3"/>
  <c r="AC545" i="3"/>
  <c r="BJ545" i="3"/>
  <c r="AA393" i="3"/>
  <c r="AW393" i="3"/>
  <c r="U407" i="3"/>
  <c r="X407" i="3"/>
  <c r="BP427" i="3"/>
  <c r="Z427" i="3"/>
  <c r="ES493" i="1"/>
  <c r="S478" i="3"/>
  <c r="B512" i="3"/>
  <c r="AU512" i="3"/>
  <c r="AX384" i="3"/>
  <c r="BT384" i="3"/>
  <c r="AJ384" i="3"/>
  <c r="AD417" i="3"/>
  <c r="BK417" i="3"/>
  <c r="BQ417" i="3"/>
  <c r="BB474" i="3"/>
  <c r="ES410" i="1"/>
  <c r="BD374" i="3"/>
  <c r="AX374" i="3"/>
  <c r="B374" i="3"/>
  <c r="BJ374" i="3"/>
  <c r="N374" i="3"/>
  <c r="BS374" i="3"/>
  <c r="BA374" i="3"/>
  <c r="E374" i="3"/>
  <c r="Q374" i="3"/>
  <c r="AF374" i="3"/>
  <c r="T374" i="3"/>
  <c r="Z374" i="3"/>
  <c r="EV431" i="1"/>
  <c r="AF479" i="3"/>
  <c r="AL479" i="3"/>
  <c r="BP479" i="3"/>
  <c r="Z479" i="3"/>
  <c r="BJ479" i="3"/>
  <c r="AI479" i="3"/>
  <c r="N479" i="3"/>
  <c r="BD479" i="3"/>
  <c r="AC479" i="3"/>
  <c r="K479" i="3"/>
  <c r="AU479" i="3"/>
  <c r="BM479" i="3"/>
  <c r="T479" i="3"/>
  <c r="B479" i="3"/>
  <c r="AO479" i="3"/>
  <c r="BS479" i="3"/>
  <c r="E479" i="3"/>
  <c r="AR479" i="3"/>
  <c r="BA479" i="3"/>
  <c r="Q479" i="3"/>
  <c r="BG479" i="3"/>
  <c r="W479" i="3"/>
  <c r="H479" i="3"/>
  <c r="AX479" i="3"/>
  <c r="EQ507" i="1"/>
  <c r="ET507" i="1"/>
  <c r="C507" i="3"/>
  <c r="BK507" i="3"/>
  <c r="P507" i="3"/>
  <c r="AD507" i="3"/>
  <c r="BH507" i="3"/>
  <c r="BN507" i="3"/>
  <c r="Y507" i="3"/>
  <c r="AT507" i="3"/>
  <c r="BT507" i="3"/>
  <c r="AW507" i="3"/>
  <c r="BF507" i="3"/>
  <c r="A507" i="3"/>
  <c r="AY507" i="3"/>
  <c r="AA507" i="3"/>
  <c r="X507" i="3"/>
  <c r="AP507" i="3"/>
  <c r="AK507" i="3"/>
  <c r="BE507" i="3"/>
  <c r="AB507" i="3"/>
  <c r="AM507" i="3"/>
  <c r="M507" i="3"/>
  <c r="G507" i="3"/>
  <c r="J507" i="3"/>
  <c r="AG507" i="3"/>
  <c r="F507" i="3"/>
  <c r="BB507" i="3"/>
  <c r="U507" i="3"/>
  <c r="I507" i="3"/>
  <c r="R507" i="3"/>
  <c r="D507" i="3"/>
  <c r="AN507" i="3"/>
  <c r="S507" i="3"/>
  <c r="BR507" i="3"/>
  <c r="BO507" i="3"/>
  <c r="AJ507" i="3"/>
  <c r="AH507" i="3"/>
  <c r="AZ507" i="3"/>
  <c r="BQ507" i="3"/>
  <c r="L507" i="3"/>
  <c r="O507" i="3"/>
  <c r="AV507" i="3"/>
  <c r="AQ507" i="3"/>
  <c r="AS507" i="3"/>
  <c r="BI507" i="3"/>
  <c r="BC507" i="3"/>
  <c r="AE507" i="3"/>
  <c r="V507" i="3"/>
  <c r="BL507" i="3"/>
  <c r="ET432" i="1"/>
  <c r="EP432" i="1"/>
  <c r="J389" i="3"/>
  <c r="BR389" i="3"/>
  <c r="BI389" i="3"/>
  <c r="S389" i="3"/>
  <c r="M389" i="3"/>
  <c r="AH389" i="3"/>
  <c r="BN389" i="3"/>
  <c r="AQ389" i="3"/>
  <c r="AB389" i="3"/>
  <c r="V389" i="3"/>
  <c r="AN389" i="3"/>
  <c r="AZ389" i="3"/>
  <c r="AW389" i="3"/>
  <c r="AS389" i="3"/>
  <c r="F389" i="3"/>
  <c r="BC389" i="3"/>
  <c r="BL389" i="3"/>
  <c r="AE389" i="3"/>
  <c r="AA389" i="3"/>
  <c r="BO389" i="3"/>
  <c r="A389" i="3"/>
  <c r="AV389" i="3"/>
  <c r="P389" i="3"/>
  <c r="BF389" i="3"/>
  <c r="AT389" i="3"/>
  <c r="AD389" i="3"/>
  <c r="Y389" i="3"/>
  <c r="D389" i="3"/>
  <c r="AK389" i="3"/>
  <c r="G389" i="3"/>
  <c r="AH388" i="3"/>
  <c r="BF388" i="3"/>
  <c r="I388" i="3"/>
  <c r="AB388" i="3"/>
  <c r="P388" i="3"/>
  <c r="BC388" i="3"/>
  <c r="BI388" i="3"/>
  <c r="AM388" i="3"/>
  <c r="AK388" i="3"/>
  <c r="BQ388" i="3"/>
  <c r="S388" i="3"/>
  <c r="Y388" i="3"/>
  <c r="G388" i="3"/>
  <c r="V388" i="3"/>
  <c r="AZ388" i="3"/>
  <c r="AW388" i="3"/>
  <c r="O388" i="3"/>
  <c r="D388" i="3"/>
  <c r="A388" i="3"/>
  <c r="BR388" i="3"/>
  <c r="BL388" i="3"/>
  <c r="AQ388" i="3"/>
  <c r="AN388" i="3"/>
  <c r="BO388" i="3"/>
  <c r="J388" i="3"/>
  <c r="BT388" i="3"/>
  <c r="BN388" i="3"/>
  <c r="AE388" i="3"/>
  <c r="AT388" i="3"/>
  <c r="M388" i="3"/>
  <c r="BB388" i="3"/>
  <c r="C388" i="3"/>
  <c r="AF291" i="3"/>
  <c r="T291" i="3"/>
  <c r="Z291" i="3"/>
  <c r="K291" i="3"/>
  <c r="H291" i="3"/>
  <c r="B291" i="3"/>
  <c r="N291" i="3"/>
  <c r="AC291" i="3"/>
  <c r="AO291" i="3"/>
  <c r="E291" i="3"/>
  <c r="BJ291" i="3"/>
  <c r="BS291" i="3"/>
  <c r="BG291" i="3"/>
  <c r="Q291" i="3"/>
  <c r="AX291" i="3"/>
  <c r="BD291" i="3"/>
  <c r="BA291" i="3"/>
  <c r="BM291" i="3"/>
  <c r="AR291" i="3"/>
  <c r="AL291" i="3"/>
  <c r="AU291" i="3"/>
  <c r="BP291" i="3"/>
  <c r="AI291" i="3"/>
  <c r="W291" i="3"/>
  <c r="AY343" i="3"/>
  <c r="AP343" i="3"/>
  <c r="BL343" i="3"/>
  <c r="AE343" i="3"/>
  <c r="BI343" i="3"/>
  <c r="BE343" i="3"/>
  <c r="BB343" i="3"/>
  <c r="AT343" i="3"/>
  <c r="AQ343" i="3"/>
  <c r="C343" i="3"/>
  <c r="AB343" i="3"/>
  <c r="X343" i="3"/>
  <c r="I343" i="3"/>
  <c r="A343" i="3"/>
  <c r="BH343" i="3"/>
  <c r="F343" i="3"/>
  <c r="BO343" i="3"/>
  <c r="AK343" i="3"/>
  <c r="L343" i="3"/>
  <c r="BC343" i="3"/>
  <c r="AS343" i="3"/>
  <c r="V343" i="3"/>
  <c r="AM343" i="3"/>
  <c r="S343" i="3"/>
  <c r="P343" i="3"/>
  <c r="BT343" i="3"/>
  <c r="AN343" i="3"/>
  <c r="AV343" i="3"/>
  <c r="AJ343" i="3"/>
  <c r="J343" i="3"/>
  <c r="BR343" i="3"/>
  <c r="R343" i="3"/>
  <c r="BK343" i="3"/>
  <c r="M343" i="3"/>
  <c r="BN343" i="3"/>
  <c r="AG343" i="3"/>
  <c r="D343" i="3"/>
  <c r="AW343" i="3"/>
  <c r="AH343" i="3"/>
  <c r="BF343" i="3"/>
  <c r="BQ343" i="3"/>
  <c r="G343" i="3"/>
  <c r="AZ343" i="3"/>
  <c r="AD343" i="3"/>
  <c r="AA343" i="3"/>
  <c r="U343" i="3"/>
  <c r="Y343" i="3"/>
  <c r="O343" i="3"/>
  <c r="F413" i="3"/>
  <c r="BK413" i="3"/>
  <c r="BR413" i="3"/>
  <c r="S413" i="3"/>
  <c r="AE413" i="3"/>
  <c r="C413" i="3"/>
  <c r="AZ413" i="3"/>
  <c r="A413" i="3"/>
  <c r="P413" i="3"/>
  <c r="AJ413" i="3"/>
  <c r="AP413" i="3"/>
  <c r="BH413" i="3"/>
  <c r="AG413" i="3"/>
  <c r="BN413" i="3"/>
  <c r="BF413" i="3"/>
  <c r="AQ413" i="3"/>
  <c r="Y413" i="3"/>
  <c r="AY413" i="3"/>
  <c r="L413" i="3"/>
  <c r="D413" i="3"/>
  <c r="BE413" i="3"/>
  <c r="M413" i="3"/>
  <c r="U413" i="3"/>
  <c r="O413" i="3"/>
  <c r="BQ413" i="3"/>
  <c r="AB413" i="3"/>
  <c r="AT413" i="3"/>
  <c r="BC413" i="3"/>
  <c r="AW413" i="3"/>
  <c r="BL413" i="3"/>
  <c r="AA413" i="3"/>
  <c r="AD413" i="3"/>
  <c r="BI413" i="3"/>
  <c r="BO413" i="3"/>
  <c r="AH413" i="3"/>
  <c r="AN413" i="3"/>
  <c r="X413" i="3"/>
  <c r="R413" i="3"/>
  <c r="G413" i="3"/>
  <c r="AS413" i="3"/>
  <c r="AM413" i="3"/>
  <c r="BB413" i="3"/>
  <c r="BT413" i="3"/>
  <c r="AK413" i="3"/>
  <c r="AV413" i="3"/>
  <c r="V413" i="3"/>
  <c r="J413" i="3"/>
  <c r="I413" i="3"/>
  <c r="Q305" i="3"/>
  <c r="AL305" i="3"/>
  <c r="BM305" i="3"/>
  <c r="BA305" i="3"/>
  <c r="AO305" i="3"/>
  <c r="AC305" i="3"/>
  <c r="E305" i="3"/>
  <c r="ES517" i="1"/>
  <c r="J517" i="3"/>
  <c r="M517" i="3"/>
  <c r="AH517" i="3"/>
  <c r="BB517" i="3"/>
  <c r="A517" i="3"/>
  <c r="I517" i="3"/>
  <c r="O517" i="3"/>
  <c r="AP517" i="3"/>
  <c r="G517" i="3"/>
  <c r="BH517" i="3"/>
  <c r="BN517" i="3"/>
  <c r="AG517" i="3"/>
  <c r="EP517" i="1"/>
  <c r="ES412" i="1"/>
  <c r="EU299" i="1"/>
  <c r="A400" i="3"/>
  <c r="BI400" i="3"/>
  <c r="BR400" i="3"/>
  <c r="AH400" i="3"/>
  <c r="AW400" i="3"/>
  <c r="D400" i="3"/>
  <c r="BF400" i="3"/>
  <c r="M400" i="3"/>
  <c r="AQ400" i="3"/>
  <c r="G400" i="3"/>
  <c r="BC400" i="3"/>
  <c r="AK400" i="3"/>
  <c r="P400" i="3"/>
  <c r="V400" i="3"/>
  <c r="BO400" i="3"/>
  <c r="AE400" i="3"/>
  <c r="AN400" i="3"/>
  <c r="AB400" i="3"/>
  <c r="Y400" i="3"/>
  <c r="AT400" i="3"/>
  <c r="BL400" i="3"/>
  <c r="S400" i="3"/>
  <c r="AZ400" i="3"/>
  <c r="J400" i="3"/>
  <c r="AP323" i="3"/>
  <c r="AM323" i="3"/>
  <c r="AK323" i="3"/>
  <c r="X323" i="3"/>
  <c r="C323" i="3"/>
  <c r="AS323" i="3"/>
  <c r="A323" i="3"/>
  <c r="V323" i="3"/>
  <c r="P323" i="3"/>
  <c r="G323" i="3"/>
  <c r="Y323" i="3"/>
  <c r="AJ323" i="3"/>
  <c r="BI323" i="3"/>
  <c r="AQ323" i="3"/>
  <c r="BL323" i="3"/>
  <c r="S323" i="3"/>
  <c r="L323" i="3"/>
  <c r="AD323" i="3"/>
  <c r="BF323" i="3"/>
  <c r="M323" i="3"/>
  <c r="AE323" i="3"/>
  <c r="J323" i="3"/>
  <c r="D323" i="3"/>
  <c r="BO323" i="3"/>
  <c r="BH323" i="3"/>
  <c r="AB323" i="3"/>
  <c r="BB323" i="3"/>
  <c r="U323" i="3"/>
  <c r="BE323" i="3"/>
  <c r="I323" i="3"/>
  <c r="R323" i="3"/>
  <c r="F323" i="3"/>
  <c r="AV323" i="3"/>
  <c r="AH323" i="3"/>
  <c r="AW323" i="3"/>
  <c r="AT323" i="3"/>
  <c r="AG323" i="3"/>
  <c r="BN323" i="3"/>
  <c r="O323" i="3"/>
  <c r="AZ323" i="3"/>
  <c r="AN323" i="3"/>
  <c r="BT323" i="3"/>
  <c r="AY323" i="3"/>
  <c r="BK323" i="3"/>
  <c r="AA323" i="3"/>
  <c r="BC323" i="3"/>
  <c r="BQ323" i="3"/>
  <c r="BR323" i="3"/>
  <c r="V247" i="3"/>
  <c r="AN247" i="3"/>
  <c r="R247" i="3"/>
  <c r="BB247" i="3"/>
  <c r="AM247" i="3"/>
  <c r="M247" i="3"/>
  <c r="AA247" i="3"/>
  <c r="I247" i="3"/>
  <c r="AT247" i="3"/>
  <c r="Y247" i="3"/>
  <c r="BR247" i="3"/>
  <c r="BK247" i="3"/>
  <c r="A247" i="3"/>
  <c r="J247" i="3"/>
  <c r="AD247" i="3"/>
  <c r="AS247" i="3"/>
  <c r="BQ247" i="3"/>
  <c r="BC247" i="3"/>
  <c r="BO247" i="3"/>
  <c r="AE247" i="3"/>
  <c r="AQ247" i="3"/>
  <c r="G247" i="3"/>
  <c r="U247" i="3"/>
  <c r="AB247" i="3"/>
  <c r="AJ247" i="3"/>
  <c r="L247" i="3"/>
  <c r="BH247" i="3"/>
  <c r="AV247" i="3"/>
  <c r="AP247" i="3"/>
  <c r="S247" i="3"/>
  <c r="AZ247" i="3"/>
  <c r="AK247" i="3"/>
  <c r="BI247" i="3"/>
  <c r="BN247" i="3"/>
  <c r="AG247" i="3"/>
  <c r="AY247" i="3"/>
  <c r="BE247" i="3"/>
  <c r="F247" i="3"/>
  <c r="BF247" i="3"/>
  <c r="X247" i="3"/>
  <c r="BT247" i="3"/>
  <c r="D247" i="3"/>
  <c r="AW247" i="3"/>
  <c r="O247" i="3"/>
  <c r="BL247" i="3"/>
  <c r="C247" i="3"/>
  <c r="P247" i="3"/>
  <c r="AH247" i="3"/>
  <c r="J381" i="3"/>
  <c r="BL381" i="3"/>
  <c r="Y381" i="3"/>
  <c r="AZ381" i="3"/>
  <c r="P381" i="3"/>
  <c r="AB381" i="3"/>
  <c r="AQ381" i="3"/>
  <c r="AT381" i="3"/>
  <c r="M381" i="3"/>
  <c r="AK381" i="3"/>
  <c r="AH381" i="3"/>
  <c r="AW381" i="3"/>
  <c r="V381" i="3"/>
  <c r="S381" i="3"/>
  <c r="G381" i="3"/>
  <c r="BI381" i="3"/>
  <c r="AE381" i="3"/>
  <c r="BC381" i="3"/>
  <c r="BO381" i="3"/>
  <c r="BF381" i="3"/>
  <c r="AN381" i="3"/>
  <c r="A381" i="3"/>
  <c r="BR381" i="3"/>
  <c r="D381" i="3"/>
  <c r="EO377" i="1"/>
  <c r="EU377" i="1"/>
  <c r="G277" i="3"/>
  <c r="BL277" i="3"/>
  <c r="S277" i="3"/>
  <c r="Y277" i="3"/>
  <c r="A277" i="3"/>
  <c r="AZ277" i="3"/>
  <c r="BQ423" i="3"/>
  <c r="BB423" i="3"/>
  <c r="AQ423" i="3"/>
  <c r="BO423" i="3"/>
  <c r="L423" i="3"/>
  <c r="D423" i="3"/>
  <c r="BF423" i="3"/>
  <c r="F423" i="3"/>
  <c r="AP423" i="3"/>
  <c r="G423" i="3"/>
  <c r="AW423" i="3"/>
  <c r="BE423" i="3"/>
  <c r="Y423" i="3"/>
  <c r="AH423" i="3"/>
  <c r="J423" i="3"/>
  <c r="BC423" i="3"/>
  <c r="C423" i="3"/>
  <c r="AD423" i="3"/>
  <c r="I423" i="3"/>
  <c r="AK423" i="3"/>
  <c r="BT423" i="3"/>
  <c r="P423" i="3"/>
  <c r="M423" i="3"/>
  <c r="X423" i="3"/>
  <c r="BN423" i="3"/>
  <c r="O423" i="3"/>
  <c r="AN423" i="3"/>
  <c r="AV423" i="3"/>
  <c r="AM423" i="3"/>
  <c r="AS423" i="3"/>
  <c r="S423" i="3"/>
  <c r="AA423" i="3"/>
  <c r="AZ423" i="3"/>
  <c r="AT423" i="3"/>
  <c r="BI423" i="3"/>
  <c r="AE423" i="3"/>
  <c r="BH423" i="3"/>
  <c r="AB423" i="3"/>
  <c r="U423" i="3"/>
  <c r="BL423" i="3"/>
  <c r="AY423" i="3"/>
  <c r="V423" i="3"/>
  <c r="AG423" i="3"/>
  <c r="BR423" i="3"/>
  <c r="A423" i="3"/>
  <c r="R423" i="3"/>
  <c r="BK423" i="3"/>
  <c r="AJ423" i="3"/>
  <c r="AF423" i="3"/>
  <c r="K423" i="3"/>
  <c r="AU423" i="3"/>
  <c r="N423" i="3"/>
  <c r="AI423" i="3"/>
  <c r="BA423" i="3"/>
  <c r="H423" i="3"/>
  <c r="AR423" i="3"/>
  <c r="BJ423" i="3"/>
  <c r="Z423" i="3"/>
  <c r="BM423" i="3"/>
  <c r="AO423" i="3"/>
  <c r="BS423" i="3"/>
  <c r="BG423" i="3"/>
  <c r="Q423" i="3"/>
  <c r="W423" i="3"/>
  <c r="AC423" i="3"/>
  <c r="AX423" i="3"/>
  <c r="E423" i="3"/>
  <c r="B423" i="3"/>
  <c r="BP423" i="3"/>
  <c r="AL423" i="3"/>
  <c r="BD423" i="3"/>
  <c r="T423" i="3"/>
  <c r="BA393" i="3"/>
  <c r="AL393" i="3"/>
  <c r="K393" i="3"/>
  <c r="E393" i="3"/>
  <c r="B393" i="3"/>
  <c r="N393" i="3"/>
  <c r="W393" i="3"/>
  <c r="BG393" i="3"/>
  <c r="BJ393" i="3"/>
  <c r="AO393" i="3"/>
  <c r="T393" i="3"/>
  <c r="BM393" i="3"/>
  <c r="Z393" i="3"/>
  <c r="BP393" i="3"/>
  <c r="Q393" i="3"/>
  <c r="AI393" i="3"/>
  <c r="BD393" i="3"/>
  <c r="AF393" i="3"/>
  <c r="AC393" i="3"/>
  <c r="BS393" i="3"/>
  <c r="AR393" i="3"/>
  <c r="AX393" i="3"/>
  <c r="AU393" i="3"/>
  <c r="H393" i="3"/>
  <c r="BJ403" i="3"/>
  <c r="AL403" i="3"/>
  <c r="T403" i="3"/>
  <c r="AU403" i="3"/>
  <c r="BG403" i="3"/>
  <c r="AO403" i="3"/>
  <c r="BS403" i="3"/>
  <c r="AI403" i="3"/>
  <c r="W403" i="3"/>
  <c r="BA403" i="3"/>
  <c r="BP403" i="3"/>
  <c r="B403" i="3"/>
  <c r="BD403" i="3"/>
  <c r="AX403" i="3"/>
  <c r="AF403" i="3"/>
  <c r="AC403" i="3"/>
  <c r="Q403" i="3"/>
  <c r="E403" i="3"/>
  <c r="Z403" i="3"/>
  <c r="AR403" i="3"/>
  <c r="H403" i="3"/>
  <c r="K403" i="3"/>
  <c r="BM403" i="3"/>
  <c r="N403" i="3"/>
  <c r="EO403" i="1"/>
  <c r="ES281" i="1"/>
  <c r="ER281" i="1"/>
  <c r="K281" i="3"/>
  <c r="BG281" i="3"/>
  <c r="N484" i="3"/>
  <c r="AR484" i="3"/>
  <c r="AO484" i="3"/>
  <c r="W484" i="3"/>
  <c r="Q484" i="3"/>
  <c r="BG484" i="3"/>
  <c r="K484" i="3"/>
  <c r="AF484" i="3"/>
  <c r="Z484" i="3"/>
  <c r="BA484" i="3"/>
  <c r="AU484" i="3"/>
  <c r="B484" i="3"/>
  <c r="AI484" i="3"/>
  <c r="BS484" i="3"/>
  <c r="H484" i="3"/>
  <c r="BD484" i="3"/>
  <c r="T484" i="3"/>
  <c r="BJ484" i="3"/>
  <c r="BM484" i="3"/>
  <c r="AX484" i="3"/>
  <c r="BP484" i="3"/>
  <c r="AC484" i="3"/>
  <c r="E484" i="3"/>
  <c r="AL484" i="3"/>
  <c r="ET262" i="1"/>
  <c r="ER384" i="1"/>
  <c r="EP384" i="1"/>
  <c r="EU271" i="1"/>
  <c r="BB448" i="3"/>
  <c r="AO448" i="3"/>
  <c r="N448" i="3"/>
  <c r="AC448" i="3"/>
  <c r="K448" i="3"/>
  <c r="BM448" i="3"/>
  <c r="Z448" i="3"/>
  <c r="BD448" i="3"/>
  <c r="BJ448" i="3"/>
  <c r="BG448" i="3"/>
  <c r="AU448" i="3"/>
  <c r="BS448" i="3"/>
  <c r="AL448" i="3"/>
  <c r="BP448" i="3"/>
  <c r="AI448" i="3"/>
  <c r="W448" i="3"/>
  <c r="T448" i="3"/>
  <c r="Q448" i="3"/>
  <c r="E448" i="3"/>
  <c r="AX448" i="3"/>
  <c r="H448" i="3"/>
  <c r="AR448" i="3"/>
  <c r="AF448" i="3"/>
  <c r="B448" i="3"/>
  <c r="BA448" i="3"/>
  <c r="C300" i="3"/>
  <c r="BQ300" i="3"/>
  <c r="V300" i="3"/>
  <c r="BL300" i="3"/>
  <c r="Y300" i="3"/>
  <c r="BN300" i="3"/>
  <c r="AA300" i="3"/>
  <c r="AK300" i="3"/>
  <c r="J300" i="3"/>
  <c r="AM300" i="3"/>
  <c r="M300" i="3"/>
  <c r="BT300" i="3"/>
  <c r="G300" i="3"/>
  <c r="AZ300" i="3"/>
  <c r="BK300" i="3"/>
  <c r="AY300" i="3"/>
  <c r="BC300" i="3"/>
  <c r="AB300" i="3"/>
  <c r="AS300" i="3"/>
  <c r="BI300" i="3"/>
  <c r="P300" i="3"/>
  <c r="A300" i="3"/>
  <c r="L300" i="3"/>
  <c r="AW300" i="3"/>
  <c r="R300" i="3"/>
  <c r="F300" i="3"/>
  <c r="AP300" i="3"/>
  <c r="BB300" i="3"/>
  <c r="O300" i="3"/>
  <c r="X300" i="3"/>
  <c r="AV300" i="3"/>
  <c r="AN300" i="3"/>
  <c r="U300" i="3"/>
  <c r="AJ300" i="3"/>
  <c r="AD300" i="3"/>
  <c r="AE300" i="3"/>
  <c r="BR300" i="3"/>
  <c r="BF300" i="3"/>
  <c r="I300" i="3"/>
  <c r="S300" i="3"/>
  <c r="BH300" i="3"/>
  <c r="BO300" i="3"/>
  <c r="D300" i="3"/>
  <c r="AT300" i="3"/>
  <c r="AG300" i="3"/>
  <c r="AQ300" i="3"/>
  <c r="AH300" i="3"/>
  <c r="BE300" i="3"/>
  <c r="BI249" i="3"/>
  <c r="BL249" i="3"/>
  <c r="BR249" i="3"/>
  <c r="P249" i="3"/>
  <c r="AB249" i="3"/>
  <c r="G249" i="3"/>
  <c r="M249" i="3"/>
  <c r="BC249" i="3"/>
  <c r="S249" i="3"/>
  <c r="AW249" i="3"/>
  <c r="A249" i="3"/>
  <c r="AZ249" i="3"/>
  <c r="Y249" i="3"/>
  <c r="AQ249" i="3"/>
  <c r="J249" i="3"/>
  <c r="AH249" i="3"/>
  <c r="AK249" i="3"/>
  <c r="V249" i="3"/>
  <c r="AT249" i="3"/>
  <c r="D249" i="3"/>
  <c r="BF249" i="3"/>
  <c r="AN249" i="3"/>
  <c r="BO249" i="3"/>
  <c r="AE249" i="3"/>
  <c r="EU262" i="1"/>
  <c r="BC262" i="3"/>
  <c r="Y262" i="3"/>
  <c r="J262" i="3"/>
  <c r="AG262" i="3"/>
  <c r="AY262" i="3"/>
  <c r="BK262" i="3"/>
  <c r="AV262" i="3"/>
  <c r="AP262" i="3"/>
  <c r="D262" i="3"/>
  <c r="F262" i="3"/>
  <c r="AN262" i="3"/>
  <c r="U262" i="3"/>
  <c r="BO262" i="3"/>
  <c r="BF262" i="3"/>
  <c r="A262" i="3"/>
  <c r="AD262" i="3"/>
  <c r="AB262" i="3"/>
  <c r="AQ262" i="3"/>
  <c r="G262" i="3"/>
  <c r="M262" i="3"/>
  <c r="S262" i="3"/>
  <c r="AA262" i="3"/>
  <c r="BH262" i="3"/>
  <c r="AK262" i="3"/>
  <c r="C262" i="3"/>
  <c r="AM262" i="3"/>
  <c r="BT262" i="3"/>
  <c r="AN384" i="3"/>
  <c r="BC384" i="3"/>
  <c r="BB384" i="3"/>
  <c r="BL384" i="3"/>
  <c r="BR384" i="3"/>
  <c r="Y384" i="3"/>
  <c r="S384" i="3"/>
  <c r="AM384" i="3"/>
  <c r="AW384" i="3"/>
  <c r="BO384" i="3"/>
  <c r="V384" i="3"/>
  <c r="P384" i="3"/>
  <c r="BQ384" i="3"/>
  <c r="I384" i="3"/>
  <c r="J384" i="3"/>
  <c r="G384" i="3"/>
  <c r="L384" i="3"/>
  <c r="BH384" i="3"/>
  <c r="BE384" i="3"/>
  <c r="AT384" i="3"/>
  <c r="AK384" i="3"/>
  <c r="AD384" i="3"/>
  <c r="X384" i="3"/>
  <c r="AZ384" i="3"/>
  <c r="D384" i="3"/>
  <c r="AQ384" i="3"/>
  <c r="A384" i="3"/>
  <c r="O384" i="3"/>
  <c r="AE384" i="3"/>
  <c r="AH384" i="3"/>
  <c r="AY384" i="3"/>
  <c r="BI384" i="3"/>
  <c r="M384" i="3"/>
  <c r="AG384" i="3"/>
  <c r="AB384" i="3"/>
  <c r="BF384" i="3"/>
  <c r="U384" i="3"/>
  <c r="BM384" i="3"/>
  <c r="BD384" i="3"/>
  <c r="W384" i="3"/>
  <c r="AF384" i="3"/>
  <c r="B384" i="3"/>
  <c r="AC384" i="3"/>
  <c r="N384" i="3"/>
  <c r="K384" i="3"/>
  <c r="Z384" i="3"/>
  <c r="BA384" i="3"/>
  <c r="AO384" i="3"/>
  <c r="T384" i="3"/>
  <c r="EU306" i="1"/>
  <c r="EO306" i="1"/>
  <c r="EU340" i="1"/>
  <c r="EO340" i="1"/>
  <c r="AB546" i="3"/>
  <c r="BT546" i="3"/>
  <c r="BH546" i="3"/>
  <c r="AG546" i="3"/>
  <c r="AY546" i="3"/>
  <c r="BC546" i="3"/>
  <c r="BB546" i="3"/>
  <c r="A546" i="3"/>
  <c r="BQ546" i="3"/>
  <c r="AK546" i="3"/>
  <c r="BF546" i="3"/>
  <c r="BL546" i="3"/>
  <c r="AT546" i="3"/>
  <c r="BO546" i="3"/>
  <c r="R546" i="3"/>
  <c r="I546" i="3"/>
  <c r="AN546" i="3"/>
  <c r="AW546" i="3"/>
  <c r="V546" i="3"/>
  <c r="AV546" i="3"/>
  <c r="M546" i="3"/>
  <c r="X546" i="3"/>
  <c r="AZ546" i="3"/>
  <c r="G546" i="3"/>
  <c r="AQ546" i="3"/>
  <c r="BN546" i="3"/>
  <c r="J546" i="3"/>
  <c r="BE546" i="3"/>
  <c r="D546" i="3"/>
  <c r="AM546" i="3"/>
  <c r="Y546" i="3"/>
  <c r="AJ546" i="3"/>
  <c r="BI546" i="3"/>
  <c r="BR546" i="3"/>
  <c r="AH546" i="3"/>
  <c r="P546" i="3"/>
  <c r="AA546" i="3"/>
  <c r="S546" i="3"/>
  <c r="AE546" i="3"/>
  <c r="AP546" i="3"/>
  <c r="C546" i="3"/>
  <c r="EO497" i="1"/>
  <c r="EU497" i="1"/>
  <c r="AQ362" i="3"/>
  <c r="BI362" i="3"/>
  <c r="G362" i="3"/>
  <c r="V362" i="3"/>
  <c r="AL410" i="3"/>
  <c r="H410" i="3"/>
  <c r="E410" i="3"/>
  <c r="BG410" i="3"/>
  <c r="Z410" i="3"/>
  <c r="W410" i="3"/>
  <c r="BD410" i="3"/>
  <c r="BP410" i="3"/>
  <c r="AO410" i="3"/>
  <c r="T410" i="3"/>
  <c r="K410" i="3"/>
  <c r="BM410" i="3"/>
  <c r="AI410" i="3"/>
  <c r="N410" i="3"/>
  <c r="Q410" i="3"/>
  <c r="AR410" i="3"/>
  <c r="BJ410" i="3"/>
  <c r="AX410" i="3"/>
  <c r="B410" i="3"/>
  <c r="AF410" i="3"/>
  <c r="AC410" i="3"/>
  <c r="BA410" i="3"/>
  <c r="AU410" i="3"/>
  <c r="BS410" i="3"/>
  <c r="AJ553" i="3"/>
  <c r="AV553" i="3"/>
  <c r="BI553" i="3"/>
  <c r="AS553" i="3"/>
  <c r="BT553" i="3"/>
  <c r="I553" i="3"/>
  <c r="BC553" i="3"/>
  <c r="F553" i="3"/>
  <c r="AZ553" i="3"/>
  <c r="C553" i="3"/>
  <c r="AG553" i="3"/>
  <c r="U553" i="3"/>
  <c r="BB553" i="3"/>
  <c r="S553" i="3"/>
  <c r="AP553" i="3"/>
  <c r="AT553" i="3"/>
  <c r="BK553" i="3"/>
  <c r="BL553" i="3"/>
  <c r="O553" i="3"/>
  <c r="J553" i="3"/>
  <c r="X553" i="3"/>
  <c r="AK553" i="3"/>
  <c r="A553" i="3"/>
  <c r="BF553" i="3"/>
  <c r="AB553" i="3"/>
  <c r="AD553" i="3"/>
  <c r="G553" i="3"/>
  <c r="P553" i="3"/>
  <c r="BE553" i="3"/>
  <c r="BR553" i="3"/>
  <c r="AW553" i="3"/>
  <c r="L553" i="3"/>
  <c r="AE553" i="3"/>
  <c r="BN553" i="3"/>
  <c r="Y553" i="3"/>
  <c r="AA553" i="3"/>
  <c r="BO553" i="3"/>
  <c r="BQ553" i="3"/>
  <c r="V553" i="3"/>
  <c r="AN553" i="3"/>
  <c r="AM553" i="3"/>
  <c r="AQ553" i="3"/>
  <c r="D553" i="3"/>
  <c r="BH553" i="3"/>
  <c r="R553" i="3"/>
  <c r="AY553" i="3"/>
  <c r="AH553" i="3"/>
  <c r="M553" i="3"/>
  <c r="BR255" i="3"/>
  <c r="R255" i="3"/>
  <c r="AJ255" i="3"/>
  <c r="BF255" i="3"/>
  <c r="A255" i="3"/>
  <c r="BL255" i="3"/>
  <c r="X255" i="3"/>
  <c r="BO255" i="3"/>
  <c r="AT255" i="3"/>
  <c r="AQ255" i="3"/>
  <c r="L255" i="3"/>
  <c r="BQ255" i="3"/>
  <c r="AW255" i="3"/>
  <c r="AG255" i="3"/>
  <c r="D255" i="3"/>
  <c r="AZ255" i="3"/>
  <c r="I255" i="3"/>
  <c r="F255" i="3"/>
  <c r="V255" i="3"/>
  <c r="C255" i="3"/>
  <c r="AH255" i="3"/>
  <c r="AY255" i="3"/>
  <c r="M255" i="3"/>
  <c r="BC255" i="3"/>
  <c r="AM255" i="3"/>
  <c r="Y255" i="3"/>
  <c r="S255" i="3"/>
  <c r="BE255" i="3"/>
  <c r="AS255" i="3"/>
  <c r="J255" i="3"/>
  <c r="AK255" i="3"/>
  <c r="P255" i="3"/>
  <c r="BH255" i="3"/>
  <c r="AE255" i="3"/>
  <c r="BI255" i="3"/>
  <c r="G255" i="3"/>
  <c r="AN255" i="3"/>
  <c r="BB255" i="3"/>
  <c r="AP255" i="3"/>
  <c r="O255" i="3"/>
  <c r="AB255" i="3"/>
  <c r="AT364" i="3"/>
  <c r="AZ364" i="3"/>
  <c r="AK364" i="3"/>
  <c r="D364" i="3"/>
  <c r="AB364" i="3"/>
  <c r="AQ364" i="3"/>
  <c r="AE364" i="3"/>
  <c r="S364" i="3"/>
  <c r="BL364" i="3"/>
  <c r="AW364" i="3"/>
  <c r="G364" i="3"/>
  <c r="A364" i="3"/>
  <c r="J501" i="3"/>
  <c r="AZ501" i="3"/>
  <c r="F501" i="3"/>
  <c r="AJ501" i="3"/>
  <c r="AP501" i="3"/>
  <c r="AG501" i="3"/>
  <c r="I501" i="3"/>
  <c r="X501" i="3"/>
  <c r="BC501" i="3"/>
  <c r="AY501" i="3"/>
  <c r="P501" i="3"/>
  <c r="BI501" i="3"/>
  <c r="BK501" i="3"/>
  <c r="AQ501" i="3"/>
  <c r="AS501" i="3"/>
  <c r="AE501" i="3"/>
  <c r="U501" i="3"/>
  <c r="AB501" i="3"/>
  <c r="V501" i="3"/>
  <c r="AK501" i="3"/>
  <c r="BE501" i="3"/>
  <c r="AH501" i="3"/>
  <c r="BT501" i="3"/>
  <c r="AA501" i="3"/>
  <c r="G501" i="3"/>
  <c r="L501" i="3"/>
  <c r="BO501" i="3"/>
  <c r="BB501" i="3"/>
  <c r="Y501" i="3"/>
  <c r="BH501" i="3"/>
  <c r="AM501" i="3"/>
  <c r="C501" i="3"/>
  <c r="AT501" i="3"/>
  <c r="BL501" i="3"/>
  <c r="BF501" i="3"/>
  <c r="AD501" i="3"/>
  <c r="O501" i="3"/>
  <c r="M501" i="3"/>
  <c r="AV501" i="3"/>
  <c r="S501" i="3"/>
  <c r="BR501" i="3"/>
  <c r="BQ501" i="3"/>
  <c r="A501" i="3"/>
  <c r="D501" i="3"/>
  <c r="BN501" i="3"/>
  <c r="AN501" i="3"/>
  <c r="R501" i="3"/>
  <c r="AW501" i="3"/>
  <c r="BL539" i="3"/>
  <c r="AJ539" i="3"/>
  <c r="AH539" i="3"/>
  <c r="U539" i="3"/>
  <c r="P539" i="3"/>
  <c r="AE539" i="3"/>
  <c r="X539" i="3"/>
  <c r="BE539" i="3"/>
  <c r="AD539" i="3"/>
  <c r="BH539" i="3"/>
  <c r="BF539" i="3"/>
  <c r="AK539" i="3"/>
  <c r="AA539" i="3"/>
  <c r="BB539" i="3"/>
  <c r="O539" i="3"/>
  <c r="S539" i="3"/>
  <c r="AN539" i="3"/>
  <c r="I539" i="3"/>
  <c r="BP539" i="3"/>
  <c r="BA539" i="3"/>
  <c r="AX539" i="3"/>
  <c r="BG539" i="3"/>
  <c r="Q539" i="3"/>
  <c r="BJ539" i="3"/>
  <c r="BS539" i="3"/>
  <c r="AL539" i="3"/>
  <c r="T539" i="3"/>
  <c r="AO539" i="3"/>
  <c r="AI539" i="3"/>
  <c r="E539" i="3"/>
  <c r="AU539" i="3"/>
  <c r="Z539" i="3"/>
  <c r="W539" i="3"/>
  <c r="AR539" i="3"/>
  <c r="B539" i="3"/>
  <c r="AC539" i="3"/>
  <c r="H539" i="3"/>
  <c r="BM539" i="3"/>
  <c r="N539" i="3"/>
  <c r="AF539" i="3"/>
  <c r="K539" i="3"/>
  <c r="BD539" i="3"/>
  <c r="BL272" i="3"/>
  <c r="M272" i="3"/>
  <c r="AH272" i="3"/>
  <c r="AP272" i="3"/>
  <c r="BI272" i="3"/>
  <c r="AS272" i="3"/>
  <c r="AW272" i="3"/>
  <c r="AQ272" i="3"/>
  <c r="AT252" i="3"/>
  <c r="C252" i="3"/>
  <c r="BE252" i="3"/>
  <c r="AA252" i="3"/>
  <c r="R252" i="3"/>
  <c r="X252" i="3"/>
  <c r="BI252" i="3"/>
  <c r="AG252" i="3"/>
  <c r="Y252" i="3"/>
  <c r="BR252" i="3"/>
  <c r="V252" i="3"/>
  <c r="AJ252" i="3"/>
  <c r="L252" i="3"/>
  <c r="BB252" i="3"/>
  <c r="M252" i="3"/>
  <c r="AM252" i="3"/>
  <c r="BF252" i="3"/>
  <c r="AS252" i="3"/>
  <c r="I252" i="3"/>
  <c r="F252" i="3"/>
  <c r="AD252" i="3"/>
  <c r="D252" i="3"/>
  <c r="A252" i="3"/>
  <c r="BQ252" i="3"/>
  <c r="AH252" i="3"/>
  <c r="AW252" i="3"/>
  <c r="BO252" i="3"/>
  <c r="J252" i="3"/>
  <c r="AP252" i="3"/>
  <c r="AY252" i="3"/>
  <c r="BC252" i="3"/>
  <c r="BT252" i="3"/>
  <c r="AB252" i="3"/>
  <c r="AQ252" i="3"/>
  <c r="S252" i="3"/>
  <c r="AK252" i="3"/>
  <c r="AZ252" i="3"/>
  <c r="BK252" i="3"/>
  <c r="BL252" i="3"/>
  <c r="AN252" i="3"/>
  <c r="BH252" i="3"/>
  <c r="U252" i="3"/>
  <c r="G252" i="3"/>
  <c r="AV252" i="3"/>
  <c r="AE252" i="3"/>
  <c r="BN252" i="3"/>
  <c r="O252" i="3"/>
  <c r="P252" i="3"/>
  <c r="N301" i="3"/>
  <c r="W301" i="3"/>
  <c r="BD301" i="3"/>
  <c r="AC301" i="3"/>
  <c r="Q301" i="3"/>
  <c r="E301" i="3"/>
  <c r="AU301" i="3"/>
  <c r="BM301" i="3"/>
  <c r="K301" i="3"/>
  <c r="BG301" i="3"/>
  <c r="B301" i="3"/>
  <c r="Z301" i="3"/>
  <c r="AO301" i="3"/>
  <c r="BS301" i="3"/>
  <c r="AL301" i="3"/>
  <c r="AF301" i="3"/>
  <c r="H301" i="3"/>
  <c r="AR301" i="3"/>
  <c r="BJ301" i="3"/>
  <c r="BP301" i="3"/>
  <c r="AI301" i="3"/>
  <c r="BA301" i="3"/>
  <c r="T301" i="3"/>
  <c r="AX301" i="3"/>
  <c r="EU298" i="1"/>
  <c r="EO298" i="1"/>
  <c r="BK255" i="3"/>
  <c r="AA255" i="3"/>
  <c r="EO516" i="1"/>
  <c r="EV252" i="1"/>
  <c r="AS554" i="3"/>
  <c r="C310" i="3"/>
  <c r="AS310" i="3"/>
  <c r="X310" i="3"/>
  <c r="BN310" i="3"/>
  <c r="U307" i="3"/>
  <c r="EV542" i="1"/>
  <c r="EP525" i="1"/>
  <c r="O272" i="3"/>
  <c r="R272" i="3"/>
  <c r="BQ272" i="3"/>
  <c r="BQ363" i="3"/>
  <c r="BT363" i="3"/>
  <c r="BH554" i="3"/>
  <c r="BK554" i="3"/>
  <c r="AD310" i="3"/>
  <c r="EP510" i="1"/>
  <c r="AV307" i="3"/>
  <c r="AJ307" i="3"/>
  <c r="A539" i="3"/>
  <c r="BI539" i="3"/>
  <c r="G539" i="3"/>
  <c r="AW539" i="3"/>
  <c r="L539" i="3"/>
  <c r="V539" i="3"/>
  <c r="BK272" i="3"/>
  <c r="BK363" i="3"/>
  <c r="AT362" i="3"/>
  <c r="AP362" i="3"/>
  <c r="BE362" i="3"/>
  <c r="AW362" i="3"/>
  <c r="F362" i="3"/>
  <c r="BK362" i="3"/>
  <c r="BL362" i="3"/>
  <c r="BK307" i="3"/>
  <c r="BK539" i="3"/>
  <c r="BQ539" i="3"/>
  <c r="AD309" i="3"/>
  <c r="C309" i="3"/>
  <c r="M362" i="3"/>
  <c r="EV419" i="1"/>
  <c r="AM458" i="3"/>
  <c r="EU312" i="1"/>
  <c r="AT398" i="3"/>
  <c r="AL554" i="3"/>
  <c r="A345" i="3"/>
  <c r="J345" i="3"/>
  <c r="BO364" i="3"/>
  <c r="O364" i="3"/>
  <c r="BH488" i="3"/>
  <c r="BS554" i="3"/>
  <c r="AI554" i="3"/>
  <c r="H554" i="3"/>
  <c r="AR554" i="3"/>
  <c r="EU309" i="1"/>
  <c r="A398" i="3"/>
  <c r="AG345" i="3"/>
  <c r="BI364" i="3"/>
  <c r="C364" i="3"/>
  <c r="R364" i="3"/>
  <c r="R488" i="3"/>
  <c r="EO453" i="1"/>
  <c r="L345" i="3"/>
  <c r="AS345" i="3"/>
  <c r="AE345" i="3"/>
  <c r="U345" i="3"/>
  <c r="BN345" i="3"/>
  <c r="BC345" i="3"/>
  <c r="R458" i="3"/>
  <c r="U458" i="3"/>
  <c r="AJ458" i="3"/>
  <c r="AS458" i="3"/>
  <c r="BH458" i="3"/>
  <c r="EO350" i="1"/>
  <c r="V254" i="3"/>
  <c r="AZ254" i="3"/>
  <c r="BN254" i="3"/>
  <c r="AD254" i="3"/>
  <c r="BC254" i="3"/>
  <c r="R254" i="3"/>
  <c r="AN254" i="3"/>
  <c r="C254" i="3"/>
  <c r="D254" i="3"/>
  <c r="BH254" i="3"/>
  <c r="AV398" i="3"/>
  <c r="AD398" i="3"/>
  <c r="BC398" i="3"/>
  <c r="X398" i="3"/>
  <c r="AB398" i="3"/>
  <c r="J398" i="3"/>
  <c r="BI398" i="3"/>
  <c r="EO267" i="1"/>
  <c r="EV244" i="1"/>
  <c r="EU415" i="1"/>
  <c r="I313" i="3"/>
  <c r="AO489" i="3"/>
  <c r="BT489" i="3"/>
  <c r="AO313" i="3"/>
  <c r="BJ313" i="3"/>
  <c r="U546" i="3"/>
  <c r="BB313" i="3"/>
  <c r="AM313" i="3"/>
  <c r="T489" i="3"/>
  <c r="BQ489" i="3"/>
  <c r="AY489" i="3"/>
  <c r="ER492" i="1"/>
  <c r="EQ523" i="1"/>
  <c r="EQ395" i="1"/>
  <c r="ET395" i="1"/>
  <c r="EV395" i="1"/>
  <c r="EP433" i="1"/>
  <c r="ET423" i="1"/>
  <c r="EQ393" i="1"/>
  <c r="ES495" i="1"/>
  <c r="EV495" i="1"/>
  <c r="ER414" i="1"/>
  <c r="ER344" i="1"/>
  <c r="EV335" i="1"/>
  <c r="ES444" i="1"/>
  <c r="EQ261" i="1"/>
  <c r="EP500" i="1"/>
  <c r="EV376" i="1"/>
  <c r="ET401" i="1"/>
  <c r="ER413" i="1"/>
  <c r="EQ548" i="1"/>
  <c r="ES379" i="1"/>
  <c r="ET529" i="1"/>
  <c r="ET310" i="1"/>
  <c r="EP293" i="1"/>
  <c r="ES293" i="1"/>
  <c r="EV467" i="1"/>
  <c r="ES467" i="1"/>
  <c r="EQ486" i="1"/>
  <c r="ER536" i="1"/>
  <c r="EV424" i="1"/>
  <c r="EV324" i="1"/>
  <c r="ES485" i="1"/>
  <c r="ER322" i="1"/>
  <c r="EQ391" i="1"/>
  <c r="EP461" i="1"/>
  <c r="ET477" i="1"/>
  <c r="EP477" i="1"/>
  <c r="EO514" i="1"/>
  <c r="ET334" i="1"/>
  <c r="EQ533" i="1"/>
  <c r="EQ522" i="1"/>
  <c r="EQ494" i="1"/>
  <c r="ER494" i="1"/>
  <c r="ES421" i="1"/>
  <c r="ER421" i="1"/>
  <c r="EV319" i="1"/>
  <c r="EP319" i="1"/>
  <c r="ET379" i="1"/>
  <c r="EV547" i="1"/>
  <c r="EQ311" i="1"/>
  <c r="EP311" i="1"/>
  <c r="ER311" i="1"/>
  <c r="ER327" i="1"/>
  <c r="ES327" i="1"/>
  <c r="EQ309" i="1"/>
  <c r="AN398" i="3"/>
  <c r="ET506" i="1"/>
  <c r="EP506" i="1"/>
  <c r="ET260" i="1"/>
  <c r="ER367" i="1"/>
  <c r="EQ349" i="1"/>
  <c r="ET349" i="1"/>
  <c r="EV465" i="1"/>
  <c r="AP458" i="3"/>
  <c r="L409" i="3"/>
  <c r="BN409" i="3"/>
  <c r="BT409" i="3"/>
  <c r="AV409" i="3"/>
  <c r="L272" i="3"/>
  <c r="BB272" i="3"/>
  <c r="BC272" i="3"/>
  <c r="AA272" i="3"/>
  <c r="D272" i="3"/>
  <c r="Y272" i="3"/>
  <c r="BB552" i="3"/>
  <c r="N554" i="3"/>
  <c r="EO535" i="1"/>
  <c r="EU535" i="1"/>
  <c r="EV544" i="1"/>
  <c r="EO544" i="1"/>
  <c r="AT538" i="3"/>
  <c r="J538" i="3"/>
  <c r="BB538" i="3"/>
  <c r="AD538" i="3"/>
  <c r="P538" i="3"/>
  <c r="BQ538" i="3"/>
  <c r="I538" i="3"/>
  <c r="AV538" i="3"/>
  <c r="BC538" i="3"/>
  <c r="S538" i="3"/>
  <c r="AK538" i="3"/>
  <c r="AA538" i="3"/>
  <c r="AZ538" i="3"/>
  <c r="BL538" i="3"/>
  <c r="AS538" i="3"/>
  <c r="D538" i="3"/>
  <c r="BN538" i="3"/>
  <c r="BI538" i="3"/>
  <c r="BR538" i="3"/>
  <c r="AP538" i="3"/>
  <c r="V538" i="3"/>
  <c r="BK538" i="3"/>
  <c r="BO538" i="3"/>
  <c r="X538" i="3"/>
  <c r="G538" i="3"/>
  <c r="BH538" i="3"/>
  <c r="AH538" i="3"/>
  <c r="AB538" i="3"/>
  <c r="AE538" i="3"/>
  <c r="AG538" i="3"/>
  <c r="U538" i="3"/>
  <c r="M538" i="3"/>
  <c r="AQ538" i="3"/>
  <c r="AW538" i="3"/>
  <c r="AM538" i="3"/>
  <c r="AN538" i="3"/>
  <c r="BT538" i="3"/>
  <c r="AY538" i="3"/>
  <c r="L538" i="3"/>
  <c r="AJ538" i="3"/>
  <c r="BE538" i="3"/>
  <c r="O538" i="3"/>
  <c r="A538" i="3"/>
  <c r="R538" i="3"/>
  <c r="F538" i="3"/>
  <c r="Y538" i="3"/>
  <c r="C538" i="3"/>
  <c r="BF538" i="3"/>
  <c r="EO538" i="1"/>
  <c r="EU538" i="1"/>
  <c r="BM376" i="3"/>
  <c r="BG376" i="3"/>
  <c r="BS376" i="3"/>
  <c r="B376" i="3"/>
  <c r="T376" i="3"/>
  <c r="Q376" i="3"/>
  <c r="N376" i="3"/>
  <c r="BA376" i="3"/>
  <c r="AI376" i="3"/>
  <c r="AL376" i="3"/>
  <c r="AO376" i="3"/>
  <c r="BJ376" i="3"/>
  <c r="W376" i="3"/>
  <c r="AX376" i="3"/>
  <c r="E376" i="3"/>
  <c r="AR376" i="3"/>
  <c r="AF376" i="3"/>
  <c r="AC376" i="3"/>
  <c r="H376" i="3"/>
  <c r="AU376" i="3"/>
  <c r="BD376" i="3"/>
  <c r="K376" i="3"/>
  <c r="Z376" i="3"/>
  <c r="BP376" i="3"/>
  <c r="EQ546" i="1"/>
  <c r="AF503" i="3"/>
  <c r="Q503" i="3"/>
  <c r="BS503" i="3"/>
  <c r="N503" i="3"/>
  <c r="BD503" i="3"/>
  <c r="B503" i="3"/>
  <c r="AO503" i="3"/>
  <c r="E503" i="3"/>
  <c r="AR503" i="3"/>
  <c r="Z503" i="3"/>
  <c r="BA503" i="3"/>
  <c r="AU503" i="3"/>
  <c r="BP503" i="3"/>
  <c r="BG503" i="3"/>
  <c r="K503" i="3"/>
  <c r="T503" i="3"/>
  <c r="W503" i="3"/>
  <c r="BJ503" i="3"/>
  <c r="AC503" i="3"/>
  <c r="AI503" i="3"/>
  <c r="AX503" i="3"/>
  <c r="H503" i="3"/>
  <c r="BM503" i="3"/>
  <c r="AL503" i="3"/>
  <c r="AE497" i="3"/>
  <c r="AW497" i="3"/>
  <c r="A497" i="3"/>
  <c r="BH497" i="3"/>
  <c r="Y497" i="3"/>
  <c r="BK497" i="3"/>
  <c r="BE497" i="3"/>
  <c r="AJ497" i="3"/>
  <c r="I497" i="3"/>
  <c r="AD497" i="3"/>
  <c r="O497" i="3"/>
  <c r="AH497" i="3"/>
  <c r="AB497" i="3"/>
  <c r="P497" i="3"/>
  <c r="U497" i="3"/>
  <c r="AN497" i="3"/>
  <c r="AM497" i="3"/>
  <c r="F497" i="3"/>
  <c r="D497" i="3"/>
  <c r="BQ497" i="3"/>
  <c r="G497" i="3"/>
  <c r="L497" i="3"/>
  <c r="AA497" i="3"/>
  <c r="AG497" i="3"/>
  <c r="M497" i="3"/>
  <c r="AQ497" i="3"/>
  <c r="BB497" i="3"/>
  <c r="AP497" i="3"/>
  <c r="C497" i="3"/>
  <c r="AV497" i="3"/>
  <c r="S497" i="3"/>
  <c r="BO497" i="3"/>
  <c r="BR497" i="3"/>
  <c r="R497" i="3"/>
  <c r="BT497" i="3"/>
  <c r="BN497" i="3"/>
  <c r="V497" i="3"/>
  <c r="X497" i="3"/>
  <c r="BL497" i="3"/>
  <c r="BF497" i="3"/>
  <c r="J497" i="3"/>
  <c r="AY497" i="3"/>
  <c r="AT497" i="3"/>
  <c r="AZ497" i="3"/>
  <c r="AS497" i="3"/>
  <c r="BC497" i="3"/>
  <c r="BI497" i="3"/>
  <c r="AK497" i="3"/>
  <c r="EO258" i="1"/>
  <c r="ER458" i="1"/>
  <c r="ER378" i="1"/>
  <c r="ER542" i="1"/>
  <c r="AU536" i="3"/>
  <c r="Z536" i="3"/>
  <c r="E536" i="3"/>
  <c r="AC536" i="3"/>
  <c r="BA536" i="3"/>
  <c r="H536" i="3"/>
  <c r="BD536" i="3"/>
  <c r="BG536" i="3"/>
  <c r="AI536" i="3"/>
  <c r="W536" i="3"/>
  <c r="AF536" i="3"/>
  <c r="BM536" i="3"/>
  <c r="T536" i="3"/>
  <c r="AO536" i="3"/>
  <c r="AX536" i="3"/>
  <c r="AR536" i="3"/>
  <c r="BP536" i="3"/>
  <c r="BJ536" i="3"/>
  <c r="B536" i="3"/>
  <c r="Q536" i="3"/>
  <c r="N536" i="3"/>
  <c r="BS536" i="3"/>
  <c r="AL536" i="3"/>
  <c r="K536" i="3"/>
  <c r="ET430" i="1"/>
  <c r="EP332" i="1"/>
  <c r="EO545" i="1"/>
  <c r="EU545" i="1"/>
  <c r="EP350" i="1"/>
  <c r="ES438" i="1"/>
  <c r="AZ485" i="3"/>
  <c r="D485" i="3"/>
  <c r="S485" i="3"/>
  <c r="AQ485" i="3"/>
  <c r="J485" i="3"/>
  <c r="BF485" i="3"/>
  <c r="BC485" i="3"/>
  <c r="P485" i="3"/>
  <c r="AN485" i="3"/>
  <c r="AW485" i="3"/>
  <c r="Y485" i="3"/>
  <c r="AT485" i="3"/>
  <c r="AH485" i="3"/>
  <c r="BL485" i="3"/>
  <c r="G485" i="3"/>
  <c r="BR485" i="3"/>
  <c r="AE485" i="3"/>
  <c r="M485" i="3"/>
  <c r="BO485" i="3"/>
  <c r="V485" i="3"/>
  <c r="AK485" i="3"/>
  <c r="BI485" i="3"/>
  <c r="A485" i="3"/>
  <c r="AB485" i="3"/>
  <c r="BG510" i="3"/>
  <c r="BM510" i="3"/>
  <c r="K510" i="3"/>
  <c r="BS510" i="3"/>
  <c r="W510" i="3"/>
  <c r="N510" i="3"/>
  <c r="Z510" i="3"/>
  <c r="BD510" i="3"/>
  <c r="AX510" i="3"/>
  <c r="AR510" i="3"/>
  <c r="Q510" i="3"/>
  <c r="T510" i="3"/>
  <c r="AI510" i="3"/>
  <c r="BJ510" i="3"/>
  <c r="H510" i="3"/>
  <c r="AC510" i="3"/>
  <c r="AO510" i="3"/>
  <c r="BP510" i="3"/>
  <c r="BA510" i="3"/>
  <c r="AL510" i="3"/>
  <c r="AF510" i="3"/>
  <c r="B510" i="3"/>
  <c r="AU510" i="3"/>
  <c r="E510" i="3"/>
  <c r="BP379" i="3"/>
  <c r="AR379" i="3"/>
  <c r="AF379" i="3"/>
  <c r="AX379" i="3"/>
  <c r="BS379" i="3"/>
  <c r="BA379" i="3"/>
  <c r="BG379" i="3"/>
  <c r="AL379" i="3"/>
  <c r="W379" i="3"/>
  <c r="Q379" i="3"/>
  <c r="H379" i="3"/>
  <c r="BJ379" i="3"/>
  <c r="AI379" i="3"/>
  <c r="AO379" i="3"/>
  <c r="T379" i="3"/>
  <c r="BD379" i="3"/>
  <c r="E379" i="3"/>
  <c r="AC379" i="3"/>
  <c r="AU379" i="3"/>
  <c r="Z379" i="3"/>
  <c r="BM379" i="3"/>
  <c r="N379" i="3"/>
  <c r="B379" i="3"/>
  <c r="K379" i="3"/>
  <c r="D265" i="3"/>
  <c r="G265" i="3"/>
  <c r="BL265" i="3"/>
  <c r="AH265" i="3"/>
  <c r="BC265" i="3"/>
  <c r="AZ265" i="3"/>
  <c r="AE265" i="3"/>
  <c r="BR265" i="3"/>
  <c r="V265" i="3"/>
  <c r="P265" i="3"/>
  <c r="AN265" i="3"/>
  <c r="AT265" i="3"/>
  <c r="J265" i="3"/>
  <c r="AK265" i="3"/>
  <c r="M265" i="3"/>
  <c r="AW265" i="3"/>
  <c r="S265" i="3"/>
  <c r="BF265" i="3"/>
  <c r="Y265" i="3"/>
  <c r="BI265" i="3"/>
  <c r="AQ265" i="3"/>
  <c r="A265" i="3"/>
  <c r="BO265" i="3"/>
  <c r="AB265" i="3"/>
  <c r="ET547" i="1"/>
  <c r="EO254" i="1"/>
  <c r="ER254" i="1"/>
  <c r="EU548" i="1"/>
  <c r="EO430" i="1"/>
  <c r="EO273" i="1"/>
  <c r="Z407" i="3"/>
  <c r="AR407" i="3"/>
  <c r="AI407" i="3"/>
  <c r="AU407" i="3"/>
  <c r="AX407" i="3"/>
  <c r="E407" i="3"/>
  <c r="BJ407" i="3"/>
  <c r="BM407" i="3"/>
  <c r="BP407" i="3"/>
  <c r="BM309" i="3"/>
  <c r="B309" i="3"/>
  <c r="BD309" i="3"/>
  <c r="W309" i="3"/>
  <c r="AI309" i="3"/>
  <c r="N309" i="3"/>
  <c r="BJ309" i="3"/>
  <c r="Q309" i="3"/>
  <c r="Z309" i="3"/>
  <c r="T309" i="3"/>
  <c r="AU309" i="3"/>
  <c r="BG309" i="3"/>
  <c r="BC410" i="3"/>
  <c r="Y410" i="3"/>
  <c r="L410" i="3"/>
  <c r="AT410" i="3"/>
  <c r="R410" i="3"/>
  <c r="AS410" i="3"/>
  <c r="P410" i="3"/>
  <c r="BE410" i="3"/>
  <c r="AW410" i="3"/>
  <c r="AE410" i="3"/>
  <c r="D410" i="3"/>
  <c r="BN410" i="3"/>
  <c r="AJ410" i="3"/>
  <c r="BL410" i="3"/>
  <c r="BO410" i="3"/>
  <c r="M410" i="3"/>
  <c r="BR410" i="3"/>
  <c r="I410" i="3"/>
  <c r="AH410" i="3"/>
  <c r="AV410" i="3"/>
  <c r="AG410" i="3"/>
  <c r="V410" i="3"/>
  <c r="AP410" i="3"/>
  <c r="AA410" i="3"/>
  <c r="BT410" i="3"/>
  <c r="BF410" i="3"/>
  <c r="O410" i="3"/>
  <c r="AQ410" i="3"/>
  <c r="A410" i="3"/>
  <c r="F410" i="3"/>
  <c r="J410" i="3"/>
  <c r="BK410" i="3"/>
  <c r="G410" i="3"/>
  <c r="BI410" i="3"/>
  <c r="AD410" i="3"/>
  <c r="AN410" i="3"/>
  <c r="BH410" i="3"/>
  <c r="AZ410" i="3"/>
  <c r="S410" i="3"/>
  <c r="AB410" i="3"/>
  <c r="BQ410" i="3"/>
  <c r="AY410" i="3"/>
  <c r="U410" i="3"/>
  <c r="AM410" i="3"/>
  <c r="BB410" i="3"/>
  <c r="C410" i="3"/>
  <c r="X410" i="3"/>
  <c r="AK410" i="3"/>
  <c r="BN404" i="3"/>
  <c r="AW404" i="3"/>
  <c r="AH404" i="3"/>
  <c r="A404" i="3"/>
  <c r="AT404" i="3"/>
  <c r="V404" i="3"/>
  <c r="I404" i="3"/>
  <c r="AE404" i="3"/>
  <c r="BO404" i="3"/>
  <c r="BH404" i="3"/>
  <c r="D404" i="3"/>
  <c r="R404" i="3"/>
  <c r="BF404" i="3"/>
  <c r="O404" i="3"/>
  <c r="AB404" i="3"/>
  <c r="AQ404" i="3"/>
  <c r="AG404" i="3"/>
  <c r="AN404" i="3"/>
  <c r="BI404" i="3"/>
  <c r="Y404" i="3"/>
  <c r="BC404" i="3"/>
  <c r="AK404" i="3"/>
  <c r="G404" i="3"/>
  <c r="BR404" i="3"/>
  <c r="P404" i="3"/>
  <c r="S404" i="3"/>
  <c r="BE404" i="3"/>
  <c r="M404" i="3"/>
  <c r="BL404" i="3"/>
  <c r="AZ404" i="3"/>
  <c r="J404" i="3"/>
  <c r="EO404" i="1"/>
  <c r="EO471" i="1"/>
  <c r="EU471" i="1"/>
  <c r="AL471" i="3"/>
  <c r="Q471" i="3"/>
  <c r="BJ471" i="3"/>
  <c r="AC471" i="3"/>
  <c r="AU471" i="3"/>
  <c r="BS471" i="3"/>
  <c r="Z471" i="3"/>
  <c r="BM471" i="3"/>
  <c r="AR471" i="3"/>
  <c r="N471" i="3"/>
  <c r="H471" i="3"/>
  <c r="K471" i="3"/>
  <c r="AO471" i="3"/>
  <c r="BG471" i="3"/>
  <c r="BA471" i="3"/>
  <c r="AX471" i="3"/>
  <c r="W471" i="3"/>
  <c r="AF471" i="3"/>
  <c r="BD471" i="3"/>
  <c r="AI471" i="3"/>
  <c r="E471" i="3"/>
  <c r="BP471" i="3"/>
  <c r="B471" i="3"/>
  <c r="T471" i="3"/>
  <c r="BM487" i="3"/>
  <c r="AO487" i="3"/>
  <c r="Z487" i="3"/>
  <c r="AU487" i="3"/>
  <c r="AI487" i="3"/>
  <c r="BA487" i="3"/>
  <c r="B487" i="3"/>
  <c r="T487" i="3"/>
  <c r="BS487" i="3"/>
  <c r="AC487" i="3"/>
  <c r="BD487" i="3"/>
  <c r="AR487" i="3"/>
  <c r="BG487" i="3"/>
  <c r="Q487" i="3"/>
  <c r="N487" i="3"/>
  <c r="BP487" i="3"/>
  <c r="BJ487" i="3"/>
  <c r="K487" i="3"/>
  <c r="H487" i="3"/>
  <c r="W487" i="3"/>
  <c r="AF487" i="3"/>
  <c r="AX487" i="3"/>
  <c r="AL487" i="3"/>
  <c r="E487" i="3"/>
  <c r="R269" i="3"/>
  <c r="AY269" i="3"/>
  <c r="BN269" i="3"/>
  <c r="U269" i="3"/>
  <c r="AW269" i="3"/>
  <c r="AV269" i="3"/>
  <c r="A269" i="3"/>
  <c r="F269" i="3"/>
  <c r="AQ269" i="3"/>
  <c r="AB269" i="3"/>
  <c r="BK269" i="3"/>
  <c r="BE269" i="3"/>
  <c r="AT269" i="3"/>
  <c r="BO269" i="3"/>
  <c r="P269" i="3"/>
  <c r="BC269" i="3"/>
  <c r="BI269" i="3"/>
  <c r="I269" i="3"/>
  <c r="J269" i="3"/>
  <c r="AA269" i="3"/>
  <c r="O269" i="3"/>
  <c r="AZ269" i="3"/>
  <c r="AH269" i="3"/>
  <c r="C269" i="3"/>
  <c r="BR269" i="3"/>
  <c r="S269" i="3"/>
  <c r="AJ269" i="3"/>
  <c r="M269" i="3"/>
  <c r="AS269" i="3"/>
  <c r="BH269" i="3"/>
  <c r="AM269" i="3"/>
  <c r="AP269" i="3"/>
  <c r="BF269" i="3"/>
  <c r="BT269" i="3"/>
  <c r="BL269" i="3"/>
  <c r="L269" i="3"/>
  <c r="Y269" i="3"/>
  <c r="D269" i="3"/>
  <c r="BQ269" i="3"/>
  <c r="X269" i="3"/>
  <c r="AG269" i="3"/>
  <c r="G269" i="3"/>
  <c r="AN269" i="3"/>
  <c r="AK269" i="3"/>
  <c r="AE269" i="3"/>
  <c r="BB269" i="3"/>
  <c r="V269" i="3"/>
  <c r="AD269" i="3"/>
  <c r="AX284" i="3"/>
  <c r="AO284" i="3"/>
  <c r="AU284" i="3"/>
  <c r="BJ284" i="3"/>
  <c r="N284" i="3"/>
  <c r="AI284" i="3"/>
  <c r="BM284" i="3"/>
  <c r="B284" i="3"/>
  <c r="K284" i="3"/>
  <c r="BS284" i="3"/>
  <c r="Z284" i="3"/>
  <c r="AR284" i="3"/>
  <c r="BP284" i="3"/>
  <c r="E284" i="3"/>
  <c r="T284" i="3"/>
  <c r="AL284" i="3"/>
  <c r="AC284" i="3"/>
  <c r="BD284" i="3"/>
  <c r="W284" i="3"/>
  <c r="AF284" i="3"/>
  <c r="BA284" i="3"/>
  <c r="H284" i="3"/>
  <c r="Q284" i="3"/>
  <c r="BG284" i="3"/>
  <c r="EU284" i="1"/>
  <c r="B272" i="3"/>
  <c r="AR272" i="3"/>
  <c r="Z272" i="3"/>
  <c r="T272" i="3"/>
  <c r="Q272" i="3"/>
  <c r="BG272" i="3"/>
  <c r="K272" i="3"/>
  <c r="BM272" i="3"/>
  <c r="AO272" i="3"/>
  <c r="BA272" i="3"/>
  <c r="AU272" i="3"/>
  <c r="H272" i="3"/>
  <c r="N272" i="3"/>
  <c r="BS272" i="3"/>
  <c r="E272" i="3"/>
  <c r="AF272" i="3"/>
  <c r="BP272" i="3"/>
  <c r="AI272" i="3"/>
  <c r="AC272" i="3"/>
  <c r="BJ272" i="3"/>
  <c r="AX272" i="3"/>
  <c r="AL272" i="3"/>
  <c r="W272" i="3"/>
  <c r="BD272" i="3"/>
  <c r="EU272" i="1"/>
  <c r="AS408" i="3"/>
  <c r="A408" i="3"/>
  <c r="U408" i="3"/>
  <c r="BO408" i="3"/>
  <c r="BF408" i="3"/>
  <c r="J408" i="3"/>
  <c r="F408" i="3"/>
  <c r="V408" i="3"/>
  <c r="R408" i="3"/>
  <c r="G408" i="3"/>
  <c r="AH408" i="3"/>
  <c r="BR408" i="3"/>
  <c r="AY408" i="3"/>
  <c r="AG408" i="3"/>
  <c r="AJ408" i="3"/>
  <c r="BK408" i="3"/>
  <c r="AQ408" i="3"/>
  <c r="BC408" i="3"/>
  <c r="X408" i="3"/>
  <c r="S408" i="3"/>
  <c r="BI408" i="3"/>
  <c r="AP408" i="3"/>
  <c r="I408" i="3"/>
  <c r="BH408" i="3"/>
  <c r="O408" i="3"/>
  <c r="AW408" i="3"/>
  <c r="BE408" i="3"/>
  <c r="BL408" i="3"/>
  <c r="Y408" i="3"/>
  <c r="AN408" i="3"/>
  <c r="AE408" i="3"/>
  <c r="BQ408" i="3"/>
  <c r="AM408" i="3"/>
  <c r="AV408" i="3"/>
  <c r="AT408" i="3"/>
  <c r="AB408" i="3"/>
  <c r="C408" i="3"/>
  <c r="AZ408" i="3"/>
  <c r="BT408" i="3"/>
  <c r="L408" i="3"/>
  <c r="D408" i="3"/>
  <c r="BB408" i="3"/>
  <c r="AA408" i="3"/>
  <c r="AD408" i="3"/>
  <c r="AK408" i="3"/>
  <c r="P408" i="3"/>
  <c r="M408" i="3"/>
  <c r="BN408" i="3"/>
  <c r="Z408" i="3"/>
  <c r="E408" i="3"/>
  <c r="BG408" i="3"/>
  <c r="BD408" i="3"/>
  <c r="AU408" i="3"/>
  <c r="H408" i="3"/>
  <c r="BA408" i="3"/>
  <c r="AL408" i="3"/>
  <c r="BS408" i="3"/>
  <c r="T408" i="3"/>
  <c r="AR408" i="3"/>
  <c r="Q408" i="3"/>
  <c r="AO408" i="3"/>
  <c r="BP408" i="3"/>
  <c r="AX408" i="3"/>
  <c r="BJ408" i="3"/>
  <c r="W408" i="3"/>
  <c r="AC408" i="3"/>
  <c r="K408" i="3"/>
  <c r="AI408" i="3"/>
  <c r="BM408" i="3"/>
  <c r="AF408" i="3"/>
  <c r="N408" i="3"/>
  <c r="B408" i="3"/>
  <c r="I267" i="3"/>
  <c r="C267" i="3"/>
  <c r="AB267" i="3"/>
  <c r="A267" i="3"/>
  <c r="D267" i="3"/>
  <c r="BH267" i="3"/>
  <c r="BK267" i="3"/>
  <c r="M267" i="3"/>
  <c r="AN267" i="3"/>
  <c r="U267" i="3"/>
  <c r="BF267" i="3"/>
  <c r="BB267" i="3"/>
  <c r="AA267" i="3"/>
  <c r="BE267" i="3"/>
  <c r="AD267" i="3"/>
  <c r="AK267" i="3"/>
  <c r="O267" i="3"/>
  <c r="BR267" i="3"/>
  <c r="AJ267" i="3"/>
  <c r="J267" i="3"/>
  <c r="AQ267" i="3"/>
  <c r="AS267" i="3"/>
  <c r="V267" i="3"/>
  <c r="X267" i="3"/>
  <c r="BT267" i="3"/>
  <c r="BL267" i="3"/>
  <c r="BO267" i="3"/>
  <c r="BQ267" i="3"/>
  <c r="AT267" i="3"/>
  <c r="Y267" i="3"/>
  <c r="BC267" i="3"/>
  <c r="P267" i="3"/>
  <c r="AW267" i="3"/>
  <c r="BN267" i="3"/>
  <c r="AM267" i="3"/>
  <c r="AG267" i="3"/>
  <c r="AP267" i="3"/>
  <c r="S267" i="3"/>
  <c r="L267" i="3"/>
  <c r="AE267" i="3"/>
  <c r="AV267" i="3"/>
  <c r="AY267" i="3"/>
  <c r="AH267" i="3"/>
  <c r="BI267" i="3"/>
  <c r="G267" i="3"/>
  <c r="F267" i="3"/>
  <c r="AZ267" i="3"/>
  <c r="R267" i="3"/>
  <c r="AF274" i="3"/>
  <c r="AU274" i="3"/>
  <c r="W274" i="3"/>
  <c r="BJ274" i="3"/>
  <c r="AX274" i="3"/>
  <c r="Q274" i="3"/>
  <c r="AL274" i="3"/>
  <c r="BM274" i="3"/>
  <c r="K274" i="3"/>
  <c r="AR274" i="3"/>
  <c r="H274" i="3"/>
  <c r="AO274" i="3"/>
  <c r="AI274" i="3"/>
  <c r="BA274" i="3"/>
  <c r="BD274" i="3"/>
  <c r="Z274" i="3"/>
  <c r="E274" i="3"/>
  <c r="N274" i="3"/>
  <c r="B274" i="3"/>
  <c r="BP274" i="3"/>
  <c r="BG274" i="3"/>
  <c r="AC274" i="3"/>
  <c r="BS274" i="3"/>
  <c r="T274" i="3"/>
  <c r="F274" i="3"/>
  <c r="AT274" i="3"/>
  <c r="AJ274" i="3"/>
  <c r="L274" i="3"/>
  <c r="BN274" i="3"/>
  <c r="G274" i="3"/>
  <c r="O274" i="3"/>
  <c r="AH274" i="3"/>
  <c r="AK274" i="3"/>
  <c r="BT274" i="3"/>
  <c r="AG274" i="3"/>
  <c r="AM274" i="3"/>
  <c r="AY274" i="3"/>
  <c r="EU274" i="1"/>
  <c r="EO274" i="1"/>
  <c r="ER307" i="1"/>
  <c r="AT425" i="3"/>
  <c r="J425" i="3"/>
  <c r="BL425" i="3"/>
  <c r="BL298" i="3"/>
  <c r="BB298" i="3"/>
  <c r="P298" i="3"/>
  <c r="X298" i="3"/>
  <c r="A298" i="3"/>
  <c r="AW298" i="3"/>
  <c r="BR298" i="3"/>
  <c r="AS298" i="3"/>
  <c r="BH298" i="3"/>
  <c r="AD298" i="3"/>
  <c r="Y298" i="3"/>
  <c r="J298" i="3"/>
  <c r="BC298" i="3"/>
  <c r="AM298" i="3"/>
  <c r="AY298" i="3"/>
  <c r="AK298" i="3"/>
  <c r="AG298" i="3"/>
  <c r="BO298" i="3"/>
  <c r="M298" i="3"/>
  <c r="F298" i="3"/>
  <c r="BF298" i="3"/>
  <c r="AJ298" i="3"/>
  <c r="BK298" i="3"/>
  <c r="BI298" i="3"/>
  <c r="AP298" i="3"/>
  <c r="AE298" i="3"/>
  <c r="AT298" i="3"/>
  <c r="AN298" i="3"/>
  <c r="AH298" i="3"/>
  <c r="BT298" i="3"/>
  <c r="AB298" i="3"/>
  <c r="L298" i="3"/>
  <c r="AZ298" i="3"/>
  <c r="BQ298" i="3"/>
  <c r="R298" i="3"/>
  <c r="I298" i="3"/>
  <c r="D298" i="3"/>
  <c r="G298" i="3"/>
  <c r="BE298" i="3"/>
  <c r="AA298" i="3"/>
  <c r="C298" i="3"/>
  <c r="U298" i="3"/>
  <c r="O298" i="3"/>
  <c r="AQ298" i="3"/>
  <c r="BN298" i="3"/>
  <c r="AV298" i="3"/>
  <c r="S298" i="3"/>
  <c r="V298" i="3"/>
  <c r="N298" i="3"/>
  <c r="Q298" i="3"/>
  <c r="BD298" i="3"/>
  <c r="AL298" i="3"/>
  <c r="BM298" i="3"/>
  <c r="AU298" i="3"/>
  <c r="T298" i="3"/>
  <c r="BA298" i="3"/>
  <c r="AX298" i="3"/>
  <c r="W298" i="3"/>
  <c r="BP298" i="3"/>
  <c r="BJ298" i="3"/>
  <c r="B298" i="3"/>
  <c r="AO298" i="3"/>
  <c r="K298" i="3"/>
  <c r="E298" i="3"/>
  <c r="AI298" i="3"/>
  <c r="AF298" i="3"/>
  <c r="BS298" i="3"/>
  <c r="Z298" i="3"/>
  <c r="AC298" i="3"/>
  <c r="AR298" i="3"/>
  <c r="H298" i="3"/>
  <c r="BG298" i="3"/>
  <c r="EQ298" i="1"/>
  <c r="A259" i="3"/>
  <c r="U259" i="3"/>
  <c r="C259" i="3"/>
  <c r="G259" i="3"/>
  <c r="AG259" i="3"/>
  <c r="AA259" i="3"/>
  <c r="J259" i="3"/>
  <c r="BI259" i="3"/>
  <c r="AV259" i="3"/>
  <c r="AJ259" i="3"/>
  <c r="AN259" i="3"/>
  <c r="V259" i="3"/>
  <c r="BF259" i="3"/>
  <c r="L259" i="3"/>
  <c r="BK259" i="3"/>
  <c r="Y259" i="3"/>
  <c r="BB259" i="3"/>
  <c r="AD259" i="3"/>
  <c r="BT259" i="3"/>
  <c r="BN259" i="3"/>
  <c r="BQ259" i="3"/>
  <c r="AS259" i="3"/>
  <c r="BR259" i="3"/>
  <c r="AK259" i="3"/>
  <c r="AP259" i="3"/>
  <c r="EP369" i="1"/>
  <c r="BI312" i="3"/>
  <c r="P312" i="3"/>
  <c r="A312" i="3"/>
  <c r="AT312" i="3"/>
  <c r="AE312" i="3"/>
  <c r="AB312" i="3"/>
  <c r="AK312" i="3"/>
  <c r="D312" i="3"/>
  <c r="Y312" i="3"/>
  <c r="AQ312" i="3"/>
  <c r="BF312" i="3"/>
  <c r="AZ312" i="3"/>
  <c r="S312" i="3"/>
  <c r="BR312" i="3"/>
  <c r="BO312" i="3"/>
  <c r="G312" i="3"/>
  <c r="J312" i="3"/>
  <c r="V312" i="3"/>
  <c r="AH312" i="3"/>
  <c r="M312" i="3"/>
  <c r="AW312" i="3"/>
  <c r="AN312" i="3"/>
  <c r="BL312" i="3"/>
  <c r="BC312" i="3"/>
  <c r="AH405" i="3"/>
  <c r="AY405" i="3"/>
  <c r="AT405" i="3"/>
  <c r="BQ405" i="3"/>
  <c r="BK405" i="3"/>
  <c r="Y405" i="3"/>
  <c r="BB405" i="3"/>
  <c r="AA405" i="3"/>
  <c r="U405" i="3"/>
  <c r="AD405" i="3"/>
  <c r="AV405" i="3"/>
  <c r="AQ405" i="3"/>
  <c r="AW405" i="3"/>
  <c r="AS405" i="3"/>
  <c r="AG405" i="3"/>
  <c r="BC405" i="3"/>
  <c r="BI405" i="3"/>
  <c r="O405" i="3"/>
  <c r="X405" i="3"/>
  <c r="AE405" i="3"/>
  <c r="V405" i="3"/>
  <c r="BT405" i="3"/>
  <c r="AJ405" i="3"/>
  <c r="S405" i="3"/>
  <c r="BL405" i="3"/>
  <c r="J405" i="3"/>
  <c r="L405" i="3"/>
  <c r="AP405" i="3"/>
  <c r="D405" i="3"/>
  <c r="AM405" i="3"/>
  <c r="AN405" i="3"/>
  <c r="AK405" i="3"/>
  <c r="P405" i="3"/>
  <c r="A405" i="3"/>
  <c r="AB405" i="3"/>
  <c r="M405" i="3"/>
  <c r="BR405" i="3"/>
  <c r="BO405" i="3"/>
  <c r="G405" i="3"/>
  <c r="AZ405" i="3"/>
  <c r="C405" i="3"/>
  <c r="R405" i="3"/>
  <c r="BH405" i="3"/>
  <c r="BN405" i="3"/>
  <c r="F405" i="3"/>
  <c r="BF405" i="3"/>
  <c r="BE405" i="3"/>
  <c r="I405" i="3"/>
  <c r="A471" i="3"/>
  <c r="AB471" i="3"/>
  <c r="BE471" i="3"/>
  <c r="AD471" i="3"/>
  <c r="X471" i="3"/>
  <c r="AM471" i="3"/>
  <c r="M471" i="3"/>
  <c r="P471" i="3"/>
  <c r="AJ471" i="3"/>
  <c r="AV471" i="3"/>
  <c r="C471" i="3"/>
  <c r="BQ471" i="3"/>
  <c r="AE471" i="3"/>
  <c r="AZ471" i="3"/>
  <c r="BN471" i="3"/>
  <c r="AH471" i="3"/>
  <c r="AQ471" i="3"/>
  <c r="AP471" i="3"/>
  <c r="AK471" i="3"/>
  <c r="BB471" i="3"/>
  <c r="G471" i="3"/>
  <c r="BC471" i="3"/>
  <c r="AY471" i="3"/>
  <c r="L471" i="3"/>
  <c r="D471" i="3"/>
  <c r="AW471" i="3"/>
  <c r="BR471" i="3"/>
  <c r="AT471" i="3"/>
  <c r="BL471" i="3"/>
  <c r="BT471" i="3"/>
  <c r="AG471" i="3"/>
  <c r="AS471" i="3"/>
  <c r="BF471" i="3"/>
  <c r="S471" i="3"/>
  <c r="V471" i="3"/>
  <c r="Y471" i="3"/>
  <c r="J471" i="3"/>
  <c r="AA471" i="3"/>
  <c r="AN471" i="3"/>
  <c r="BH471" i="3"/>
  <c r="BO471" i="3"/>
  <c r="I471" i="3"/>
  <c r="F471" i="3"/>
  <c r="R471" i="3"/>
  <c r="U471" i="3"/>
  <c r="O471" i="3"/>
  <c r="BI471" i="3"/>
  <c r="BK471" i="3"/>
  <c r="Y346" i="3"/>
  <c r="V346" i="3"/>
  <c r="BC346" i="3"/>
  <c r="J346" i="3"/>
  <c r="AY346" i="3"/>
  <c r="AD346" i="3"/>
  <c r="BN346" i="3"/>
  <c r="BH346" i="3"/>
  <c r="AG346" i="3"/>
  <c r="BI346" i="3"/>
  <c r="L346" i="3"/>
  <c r="O346" i="3"/>
  <c r="AW346" i="3"/>
  <c r="AZ346" i="3"/>
  <c r="AH346" i="3"/>
  <c r="AT346" i="3"/>
  <c r="BQ346" i="3"/>
  <c r="U346" i="3"/>
  <c r="AS346" i="3"/>
  <c r="S346" i="3"/>
  <c r="AP346" i="3"/>
  <c r="BT346" i="3"/>
  <c r="AN346" i="3"/>
  <c r="BL346" i="3"/>
  <c r="BE346" i="3"/>
  <c r="M346" i="3"/>
  <c r="C346" i="3"/>
  <c r="AV346" i="3"/>
  <c r="BB346" i="3"/>
  <c r="F346" i="3"/>
  <c r="AJ346" i="3"/>
  <c r="G346" i="3"/>
  <c r="AQ346" i="3"/>
  <c r="AA346" i="3"/>
  <c r="BO346" i="3"/>
  <c r="BK346" i="3"/>
  <c r="AE346" i="3"/>
  <c r="D346" i="3"/>
  <c r="X346" i="3"/>
  <c r="BR346" i="3"/>
  <c r="R346" i="3"/>
  <c r="P346" i="3"/>
  <c r="AM346" i="3"/>
  <c r="I346" i="3"/>
  <c r="A346" i="3"/>
  <c r="AK346" i="3"/>
  <c r="BF346" i="3"/>
  <c r="AB346" i="3"/>
  <c r="EU259" i="1"/>
  <c r="EO259" i="1"/>
  <c r="BO529" i="3"/>
  <c r="AB529" i="3"/>
  <c r="AZ529" i="3"/>
  <c r="BC529" i="3"/>
  <c r="AT529" i="3"/>
  <c r="AW529" i="3"/>
  <c r="Y529" i="3"/>
  <c r="AQ529" i="3"/>
  <c r="V529" i="3"/>
  <c r="P529" i="3"/>
  <c r="A529" i="3"/>
  <c r="S529" i="3"/>
  <c r="AN529" i="3"/>
  <c r="BR529" i="3"/>
  <c r="M529" i="3"/>
  <c r="BL529" i="3"/>
  <c r="J529" i="3"/>
  <c r="AK529" i="3"/>
  <c r="AE529" i="3"/>
  <c r="AH529" i="3"/>
  <c r="G529" i="3"/>
  <c r="D529" i="3"/>
  <c r="BF529" i="3"/>
  <c r="BI529" i="3"/>
  <c r="BN398" i="3"/>
  <c r="AY398" i="3"/>
  <c r="BT398" i="3"/>
  <c r="BR398" i="3"/>
  <c r="AQ409" i="3"/>
  <c r="BL409" i="3"/>
  <c r="AZ409" i="3"/>
  <c r="AK409" i="3"/>
  <c r="AW409" i="3"/>
  <c r="M409" i="3"/>
  <c r="AM409" i="3"/>
  <c r="AS409" i="3"/>
  <c r="S409" i="3"/>
  <c r="V409" i="3"/>
  <c r="Y409" i="3"/>
  <c r="AH409" i="3"/>
  <c r="J409" i="3"/>
  <c r="D409" i="3"/>
  <c r="AG409" i="3"/>
  <c r="AJ409" i="3"/>
  <c r="F409" i="3"/>
  <c r="A409" i="3"/>
  <c r="BF409" i="3"/>
  <c r="G409" i="3"/>
  <c r="BO409" i="3"/>
  <c r="BC409" i="3"/>
  <c r="AT409" i="3"/>
  <c r="BE409" i="3"/>
  <c r="BQ409" i="3"/>
  <c r="BH409" i="3"/>
  <c r="AN409" i="3"/>
  <c r="AB409" i="3"/>
  <c r="AA409" i="3"/>
  <c r="BI409" i="3"/>
  <c r="BR409" i="3"/>
  <c r="P409" i="3"/>
  <c r="AE409" i="3"/>
  <c r="C409" i="3"/>
  <c r="X409" i="3"/>
  <c r="EU409" i="1"/>
  <c r="EP409" i="1"/>
  <c r="U255" i="3"/>
  <c r="BN255" i="3"/>
  <c r="I363" i="3"/>
  <c r="BE363" i="3"/>
  <c r="R554" i="3"/>
  <c r="BQ310" i="3"/>
  <c r="AG310" i="3"/>
  <c r="BH310" i="3"/>
  <c r="BK310" i="3"/>
  <c r="EV408" i="1"/>
  <c r="O307" i="3"/>
  <c r="EO270" i="1"/>
  <c r="AY272" i="3"/>
  <c r="BH272" i="3"/>
  <c r="AJ272" i="3"/>
  <c r="AY363" i="3"/>
  <c r="AP363" i="3"/>
  <c r="F363" i="3"/>
  <c r="AM554" i="3"/>
  <c r="AA554" i="3"/>
  <c r="AY310" i="3"/>
  <c r="AG307" i="3"/>
  <c r="BN307" i="3"/>
  <c r="AM307" i="3"/>
  <c r="AG539" i="3"/>
  <c r="M539" i="3"/>
  <c r="BR539" i="3"/>
  <c r="AM539" i="3"/>
  <c r="BO539" i="3"/>
  <c r="AQ539" i="3"/>
  <c r="X272" i="3"/>
  <c r="U363" i="3"/>
  <c r="X554" i="3"/>
  <c r="O362" i="3"/>
  <c r="AM362" i="3"/>
  <c r="AH362" i="3"/>
  <c r="BC362" i="3"/>
  <c r="BQ362" i="3"/>
  <c r="AB362" i="3"/>
  <c r="X362" i="3"/>
  <c r="BO362" i="3"/>
  <c r="D539" i="3"/>
  <c r="C539" i="3"/>
  <c r="I309" i="3"/>
  <c r="EV265" i="1"/>
  <c r="L362" i="3"/>
  <c r="AE362" i="3"/>
  <c r="X254" i="3"/>
  <c r="P398" i="3"/>
  <c r="Q554" i="3"/>
  <c r="V345" i="3"/>
  <c r="P364" i="3"/>
  <c r="AS364" i="3"/>
  <c r="M364" i="3"/>
  <c r="X488" i="3"/>
  <c r="I488" i="3"/>
  <c r="BA554" i="3"/>
  <c r="BP554" i="3"/>
  <c r="W554" i="3"/>
  <c r="F554" i="3"/>
  <c r="BT254" i="3"/>
  <c r="AG398" i="3"/>
  <c r="BL398" i="3"/>
  <c r="AM345" i="3"/>
  <c r="BL345" i="3"/>
  <c r="EV532" i="1"/>
  <c r="EU371" i="1"/>
  <c r="EU430" i="1"/>
  <c r="AN364" i="3"/>
  <c r="V364" i="3"/>
  <c r="BQ364" i="3"/>
  <c r="O488" i="3"/>
  <c r="BK488" i="3"/>
  <c r="S345" i="3"/>
  <c r="AD345" i="3"/>
  <c r="BO345" i="3"/>
  <c r="I345" i="3"/>
  <c r="AJ345" i="3"/>
  <c r="C458" i="3"/>
  <c r="BT458" i="3"/>
  <c r="L458" i="3"/>
  <c r="AV458" i="3"/>
  <c r="EV350" i="1"/>
  <c r="P254" i="3"/>
  <c r="J254" i="3"/>
  <c r="AW254" i="3"/>
  <c r="M254" i="3"/>
  <c r="F254" i="3"/>
  <c r="AJ254" i="3"/>
  <c r="AV254" i="3"/>
  <c r="AG254" i="3"/>
  <c r="BL254" i="3"/>
  <c r="S254" i="3"/>
  <c r="V398" i="3"/>
  <c r="AS398" i="3"/>
  <c r="BB398" i="3"/>
  <c r="D398" i="3"/>
  <c r="AZ398" i="3"/>
  <c r="AQ398" i="3"/>
  <c r="AH398" i="3"/>
  <c r="F398" i="3"/>
  <c r="EP419" i="1"/>
  <c r="EP255" i="1"/>
  <c r="C313" i="3"/>
  <c r="AC489" i="3"/>
  <c r="C489" i="3"/>
  <c r="E313" i="3"/>
  <c r="AC313" i="3"/>
  <c r="F546" i="3"/>
  <c r="AD546" i="3"/>
  <c r="F313" i="3"/>
  <c r="AF489" i="3"/>
  <c r="BB489" i="3"/>
  <c r="BK489" i="3"/>
  <c r="ER523" i="1"/>
  <c r="EV433" i="1"/>
  <c r="EP353" i="1"/>
  <c r="EP373" i="1"/>
  <c r="ES425" i="1"/>
  <c r="ET425" i="1"/>
  <c r="ET546" i="1"/>
  <c r="EV543" i="1"/>
  <c r="ER418" i="1"/>
  <c r="EP290" i="1"/>
  <c r="ES290" i="1"/>
  <c r="EQ335" i="1"/>
  <c r="EP376" i="1"/>
  <c r="ER401" i="1"/>
  <c r="ES264" i="1"/>
  <c r="EV317" i="1"/>
  <c r="EQ317" i="1"/>
  <c r="EP358" i="1"/>
  <c r="EV383" i="1"/>
  <c r="EQ449" i="1"/>
  <c r="ES342" i="1"/>
  <c r="ET347" i="1"/>
  <c r="ER427" i="1"/>
  <c r="ES324" i="1"/>
  <c r="ER514" i="1"/>
  <c r="EQ464" i="1"/>
  <c r="EQ369" i="1"/>
  <c r="EP522" i="1"/>
  <c r="ES338" i="1"/>
  <c r="ES513" i="1"/>
  <c r="ER294" i="1"/>
  <c r="ES287" i="1"/>
  <c r="BK398" i="3"/>
  <c r="EQ406" i="1"/>
  <c r="R409" i="3"/>
  <c r="AP409" i="3"/>
  <c r="AY409" i="3"/>
  <c r="P272" i="3"/>
  <c r="C272" i="3"/>
  <c r="AK272" i="3"/>
  <c r="BO272" i="3"/>
  <c r="AE272" i="3"/>
  <c r="G272" i="3"/>
  <c r="AQ313" i="3"/>
  <c r="AT313" i="3"/>
  <c r="AJ313" i="3"/>
  <c r="AB313" i="3"/>
  <c r="BN313" i="3"/>
  <c r="AW313" i="3"/>
  <c r="V313" i="3"/>
  <c r="BO313" i="3"/>
  <c r="J313" i="3"/>
  <c r="AN313" i="3"/>
  <c r="AG313" i="3"/>
  <c r="D313" i="3"/>
  <c r="BC313" i="3"/>
  <c r="AE313" i="3"/>
  <c r="Y313" i="3"/>
  <c r="BQ313" i="3"/>
  <c r="BT313" i="3"/>
  <c r="BI313" i="3"/>
  <c r="AZ313" i="3"/>
  <c r="P313" i="3"/>
  <c r="AV313" i="3"/>
  <c r="S313" i="3"/>
  <c r="M313" i="3"/>
  <c r="BR313" i="3"/>
  <c r="AP313" i="3"/>
  <c r="O313" i="3"/>
  <c r="A313" i="3"/>
  <c r="G313" i="3"/>
  <c r="BL313" i="3"/>
  <c r="BF313" i="3"/>
  <c r="U313" i="3"/>
  <c r="L313" i="3"/>
  <c r="AH313" i="3"/>
  <c r="AK313" i="3"/>
  <c r="J360" i="3"/>
  <c r="AQ360" i="3"/>
  <c r="AA360" i="3"/>
  <c r="D360" i="3"/>
  <c r="AT360" i="3"/>
  <c r="BC360" i="3"/>
  <c r="AE360" i="3"/>
  <c r="M360" i="3"/>
  <c r="U360" i="3"/>
  <c r="AY360" i="3"/>
  <c r="BE360" i="3"/>
  <c r="AS360" i="3"/>
  <c r="V360" i="3"/>
  <c r="R360" i="3"/>
  <c r="S360" i="3"/>
  <c r="X360" i="3"/>
  <c r="AK360" i="3"/>
  <c r="Y360" i="3"/>
  <c r="AP360" i="3"/>
  <c r="BR360" i="3"/>
  <c r="BK360" i="3"/>
  <c r="C360" i="3"/>
  <c r="F360" i="3"/>
  <c r="BT360" i="3"/>
  <c r="BQ360" i="3"/>
  <c r="BH360" i="3"/>
  <c r="BB360" i="3"/>
  <c r="BF360" i="3"/>
  <c r="AV360" i="3"/>
  <c r="AG360" i="3"/>
  <c r="AM360" i="3"/>
  <c r="L360" i="3"/>
  <c r="AD360" i="3"/>
  <c r="AB360" i="3"/>
  <c r="BI360" i="3"/>
  <c r="AN360" i="3"/>
  <c r="AW360" i="3"/>
  <c r="BN360" i="3"/>
  <c r="O360" i="3"/>
  <c r="AH360" i="3"/>
  <c r="G360" i="3"/>
  <c r="A360" i="3"/>
  <c r="P360" i="3"/>
  <c r="BO360" i="3"/>
  <c r="AJ360" i="3"/>
  <c r="BL360" i="3"/>
  <c r="AZ360" i="3"/>
  <c r="I360" i="3"/>
  <c r="AF314" i="3"/>
  <c r="T314" i="3"/>
  <c r="BM314" i="3"/>
  <c r="AO314" i="3"/>
  <c r="AU314" i="3"/>
  <c r="BG314" i="3"/>
  <c r="B314" i="3"/>
  <c r="BA314" i="3"/>
  <c r="K314" i="3"/>
  <c r="AR314" i="3"/>
  <c r="L314" i="3"/>
  <c r="BE314" i="3"/>
  <c r="R314" i="3"/>
  <c r="BB314" i="3"/>
  <c r="E314" i="3"/>
  <c r="AP314" i="3"/>
  <c r="AD314" i="3"/>
  <c r="C314" i="3"/>
  <c r="BT314" i="3"/>
  <c r="AV314" i="3"/>
  <c r="BH314" i="3"/>
  <c r="AG314" i="3"/>
  <c r="AY314" i="3"/>
  <c r="W314" i="3"/>
  <c r="AM314" i="3"/>
  <c r="O314" i="3"/>
  <c r="I314" i="3"/>
  <c r="BK314" i="3"/>
  <c r="N538" i="3"/>
  <c r="BP538" i="3"/>
  <c r="AX538" i="3"/>
  <c r="Z538" i="3"/>
  <c r="AO538" i="3"/>
  <c r="E538" i="3"/>
  <c r="H538" i="3"/>
  <c r="BG538" i="3"/>
  <c r="Q538" i="3"/>
  <c r="K538" i="3"/>
  <c r="AU538" i="3"/>
  <c r="T538" i="3"/>
  <c r="BD538" i="3"/>
  <c r="BJ538" i="3"/>
  <c r="AC538" i="3"/>
  <c r="BA538" i="3"/>
  <c r="BS538" i="3"/>
  <c r="BM538" i="3"/>
  <c r="W538" i="3"/>
  <c r="AF538" i="3"/>
  <c r="AR538" i="3"/>
  <c r="B538" i="3"/>
  <c r="AL538" i="3"/>
  <c r="AI538" i="3"/>
  <c r="EU286" i="1"/>
  <c r="EO336" i="1"/>
  <c r="EU336" i="1"/>
  <c r="AX546" i="3"/>
  <c r="AR546" i="3"/>
  <c r="BM546" i="3"/>
  <c r="AI546" i="3"/>
  <c r="BD546" i="3"/>
  <c r="BJ546" i="3"/>
  <c r="Q546" i="3"/>
  <c r="K546" i="3"/>
  <c r="BG546" i="3"/>
  <c r="E546" i="3"/>
  <c r="BP546" i="3"/>
  <c r="W546" i="3"/>
  <c r="BA546" i="3"/>
  <c r="T546" i="3"/>
  <c r="B546" i="3"/>
  <c r="Z546" i="3"/>
  <c r="AF546" i="3"/>
  <c r="BS546" i="3"/>
  <c r="H546" i="3"/>
  <c r="AC546" i="3"/>
  <c r="AU546" i="3"/>
  <c r="AL546" i="3"/>
  <c r="AO546" i="3"/>
  <c r="N546" i="3"/>
  <c r="EO546" i="1"/>
  <c r="AC336" i="3"/>
  <c r="AI336" i="3"/>
  <c r="F336" i="3"/>
  <c r="AY336" i="3"/>
  <c r="AM336" i="3"/>
  <c r="EU503" i="1"/>
  <c r="EP503" i="1"/>
  <c r="EV503" i="1"/>
  <c r="EO503" i="1"/>
  <c r="S543" i="3"/>
  <c r="AW543" i="3"/>
  <c r="G543" i="3"/>
  <c r="I543" i="3"/>
  <c r="F543" i="3"/>
  <c r="AY543" i="3"/>
  <c r="AQ543" i="3"/>
  <c r="BC543" i="3"/>
  <c r="AH543" i="3"/>
  <c r="BI543" i="3"/>
  <c r="A543" i="3"/>
  <c r="AG543" i="3"/>
  <c r="AJ543" i="3"/>
  <c r="U543" i="3"/>
  <c r="X543" i="3"/>
  <c r="BQ543" i="3"/>
  <c r="BL543" i="3"/>
  <c r="AS543" i="3"/>
  <c r="V543" i="3"/>
  <c r="L543" i="3"/>
  <c r="BE543" i="3"/>
  <c r="R543" i="3"/>
  <c r="AA543" i="3"/>
  <c r="AM543" i="3"/>
  <c r="Y543" i="3"/>
  <c r="AZ452" i="3"/>
  <c r="AQ452" i="3"/>
  <c r="BO452" i="3"/>
  <c r="AN452" i="3"/>
  <c r="J452" i="3"/>
  <c r="AY452" i="3"/>
  <c r="G452" i="3"/>
  <c r="U452" i="3"/>
  <c r="P452" i="3"/>
  <c r="BQ452" i="3"/>
  <c r="AJ452" i="3"/>
  <c r="AM452" i="3"/>
  <c r="AE452" i="3"/>
  <c r="BL452" i="3"/>
  <c r="L452" i="3"/>
  <c r="BR452" i="3"/>
  <c r="BI452" i="3"/>
  <c r="I452" i="3"/>
  <c r="BH452" i="3"/>
  <c r="D452" i="3"/>
  <c r="AP452" i="3"/>
  <c r="BN452" i="3"/>
  <c r="AV452" i="3"/>
  <c r="AA452" i="3"/>
  <c r="A452" i="3"/>
  <c r="AW452" i="3"/>
  <c r="C452" i="3"/>
  <c r="BE452" i="3"/>
  <c r="O452" i="3"/>
  <c r="BT452" i="3"/>
  <c r="V452" i="3"/>
  <c r="AH452" i="3"/>
  <c r="Y452" i="3"/>
  <c r="BK452" i="3"/>
  <c r="AK452" i="3"/>
  <c r="BF452" i="3"/>
  <c r="M452" i="3"/>
  <c r="AB452" i="3"/>
  <c r="S452" i="3"/>
  <c r="AG452" i="3"/>
  <c r="AS452" i="3"/>
  <c r="R452" i="3"/>
  <c r="BB452" i="3"/>
  <c r="BC452" i="3"/>
  <c r="X452" i="3"/>
  <c r="F452" i="3"/>
  <c r="AD452" i="3"/>
  <c r="AT452" i="3"/>
  <c r="BJ497" i="3"/>
  <c r="E497" i="3"/>
  <c r="AF497" i="3"/>
  <c r="BP497" i="3"/>
  <c r="AX497" i="3"/>
  <c r="B497" i="3"/>
  <c r="BS497" i="3"/>
  <c r="AL497" i="3"/>
  <c r="Z497" i="3"/>
  <c r="AU497" i="3"/>
  <c r="AO497" i="3"/>
  <c r="AC497" i="3"/>
  <c r="AR497" i="3"/>
  <c r="BA497" i="3"/>
  <c r="BD497" i="3"/>
  <c r="N497" i="3"/>
  <c r="BM497" i="3"/>
  <c r="H497" i="3"/>
  <c r="W497" i="3"/>
  <c r="AI497" i="3"/>
  <c r="Q497" i="3"/>
  <c r="T497" i="3"/>
  <c r="K497" i="3"/>
  <c r="BG497" i="3"/>
  <c r="P385" i="3"/>
  <c r="S385" i="3"/>
  <c r="AZ385" i="3"/>
  <c r="A385" i="3"/>
  <c r="V385" i="3"/>
  <c r="M385" i="3"/>
  <c r="J385" i="3"/>
  <c r="AK385" i="3"/>
  <c r="AT385" i="3"/>
  <c r="BR385" i="3"/>
  <c r="BO385" i="3"/>
  <c r="AW385" i="3"/>
  <c r="AQ385" i="3"/>
  <c r="BC385" i="3"/>
  <c r="AB385" i="3"/>
  <c r="G385" i="3"/>
  <c r="AE385" i="3"/>
  <c r="BL385" i="3"/>
  <c r="Y385" i="3"/>
  <c r="D385" i="3"/>
  <c r="BI385" i="3"/>
  <c r="AH385" i="3"/>
  <c r="BF385" i="3"/>
  <c r="AN385" i="3"/>
  <c r="AI258" i="3"/>
  <c r="E258" i="3"/>
  <c r="BS258" i="3"/>
  <c r="AL258" i="3"/>
  <c r="AR258" i="3"/>
  <c r="Z258" i="3"/>
  <c r="BA258" i="3"/>
  <c r="H258" i="3"/>
  <c r="BG258" i="3"/>
  <c r="AO258" i="3"/>
  <c r="AF258" i="3"/>
  <c r="N258" i="3"/>
  <c r="AX258" i="3"/>
  <c r="W258" i="3"/>
  <c r="B258" i="3"/>
  <c r="T258" i="3"/>
  <c r="BJ258" i="3"/>
  <c r="AU258" i="3"/>
  <c r="BP258" i="3"/>
  <c r="K258" i="3"/>
  <c r="Q258" i="3"/>
  <c r="BD258" i="3"/>
  <c r="BM258" i="3"/>
  <c r="AC258" i="3"/>
  <c r="AQ542" i="3"/>
  <c r="AH542" i="3"/>
  <c r="G542" i="3"/>
  <c r="EQ542" i="1"/>
  <c r="AR266" i="3"/>
  <c r="AL266" i="3"/>
  <c r="BM266" i="3"/>
  <c r="H266" i="3"/>
  <c r="AX266" i="3"/>
  <c r="B266" i="3"/>
  <c r="N266" i="3"/>
  <c r="BG266" i="3"/>
  <c r="E266" i="3"/>
  <c r="Z266" i="3"/>
  <c r="AC266" i="3"/>
  <c r="AO266" i="3"/>
  <c r="EU275" i="1"/>
  <c r="Y536" i="3"/>
  <c r="BL536" i="3"/>
  <c r="BF536" i="3"/>
  <c r="L536" i="3"/>
  <c r="C536" i="3"/>
  <c r="BT536" i="3"/>
  <c r="AT536" i="3"/>
  <c r="BQ536" i="3"/>
  <c r="AD536" i="3"/>
  <c r="AY536" i="3"/>
  <c r="AA536" i="3"/>
  <c r="BE536" i="3"/>
  <c r="J536" i="3"/>
  <c r="BR536" i="3"/>
  <c r="BB536" i="3"/>
  <c r="D536" i="3"/>
  <c r="AK536" i="3"/>
  <c r="A536" i="3"/>
  <c r="AW536" i="3"/>
  <c r="AB536" i="3"/>
  <c r="AE536" i="3"/>
  <c r="AG536" i="3"/>
  <c r="BH536" i="3"/>
  <c r="AN536" i="3"/>
  <c r="O536" i="3"/>
  <c r="AV536" i="3"/>
  <c r="I536" i="3"/>
  <c r="AZ536" i="3"/>
  <c r="R536" i="3"/>
  <c r="AP536" i="3"/>
  <c r="G536" i="3"/>
  <c r="BI536" i="3"/>
  <c r="AS536" i="3"/>
  <c r="X536" i="3"/>
  <c r="F536" i="3"/>
  <c r="V536" i="3"/>
  <c r="AH536" i="3"/>
  <c r="M536" i="3"/>
  <c r="AM536" i="3"/>
  <c r="U536" i="3"/>
  <c r="AJ536" i="3"/>
  <c r="BC536" i="3"/>
  <c r="BK536" i="3"/>
  <c r="BO536" i="3"/>
  <c r="AQ536" i="3"/>
  <c r="P536" i="3"/>
  <c r="BN536" i="3"/>
  <c r="S536" i="3"/>
  <c r="AX295" i="3"/>
  <c r="W295" i="3"/>
  <c r="AL295" i="3"/>
  <c r="BF545" i="3"/>
  <c r="AW545" i="3"/>
  <c r="BE545" i="3"/>
  <c r="BC545" i="3"/>
  <c r="BR545" i="3"/>
  <c r="A545" i="3"/>
  <c r="S545" i="3"/>
  <c r="X545" i="3"/>
  <c r="BQ545" i="3"/>
  <c r="F545" i="3"/>
  <c r="AH545" i="3"/>
  <c r="AQ545" i="3"/>
  <c r="AB545" i="3"/>
  <c r="BI545" i="3"/>
  <c r="AD545" i="3"/>
  <c r="AK545" i="3"/>
  <c r="V545" i="3"/>
  <c r="P545" i="3"/>
  <c r="R545" i="3"/>
  <c r="BP545" i="3"/>
  <c r="BA545" i="3"/>
  <c r="AI545" i="3"/>
  <c r="W545" i="3"/>
  <c r="AL545" i="3"/>
  <c r="ER545" i="1"/>
  <c r="EQ438" i="1"/>
  <c r="BA427" i="3"/>
  <c r="AI427" i="3"/>
  <c r="AR427" i="3"/>
  <c r="BJ427" i="3"/>
  <c r="AF427" i="3"/>
  <c r="AO427" i="3"/>
  <c r="AC427" i="3"/>
  <c r="N427" i="3"/>
  <c r="H427" i="3"/>
  <c r="BM427" i="3"/>
  <c r="AL427" i="3"/>
  <c r="BD427" i="3"/>
  <c r="P270" i="3"/>
  <c r="AW270" i="3"/>
  <c r="BG480" i="3"/>
  <c r="N480" i="3"/>
  <c r="T480" i="3"/>
  <c r="K480" i="3"/>
  <c r="Z480" i="3"/>
  <c r="W480" i="3"/>
  <c r="BJ480" i="3"/>
  <c r="BA480" i="3"/>
  <c r="Q480" i="3"/>
  <c r="AU480" i="3"/>
  <c r="BD480" i="3"/>
  <c r="BM480" i="3"/>
  <c r="AI480" i="3"/>
  <c r="AF480" i="3"/>
  <c r="BP480" i="3"/>
  <c r="AR480" i="3"/>
  <c r="AL480" i="3"/>
  <c r="E480" i="3"/>
  <c r="AX480" i="3"/>
  <c r="AC480" i="3"/>
  <c r="H480" i="3"/>
  <c r="B480" i="3"/>
  <c r="AO480" i="3"/>
  <c r="BS480" i="3"/>
  <c r="AB244" i="3"/>
  <c r="BE244" i="3"/>
  <c r="AZ244" i="3"/>
  <c r="BI244" i="3"/>
  <c r="A244" i="3"/>
  <c r="AK244" i="3"/>
  <c r="U244" i="3"/>
  <c r="BB244" i="3"/>
  <c r="V244" i="3"/>
  <c r="BL244" i="3"/>
  <c r="AE244" i="3"/>
  <c r="Y244" i="3"/>
  <c r="AG244" i="3"/>
  <c r="AH244" i="3"/>
  <c r="D244" i="3"/>
  <c r="J244" i="3"/>
  <c r="AT244" i="3"/>
  <c r="I244" i="3"/>
  <c r="AQ244" i="3"/>
  <c r="BO244" i="3"/>
  <c r="M244" i="3"/>
  <c r="L244" i="3"/>
  <c r="AN244" i="3"/>
  <c r="BC244" i="3"/>
  <c r="BR244" i="3"/>
  <c r="R244" i="3"/>
  <c r="P244" i="3"/>
  <c r="AD244" i="3"/>
  <c r="S244" i="3"/>
  <c r="AW244" i="3"/>
  <c r="BN244" i="3"/>
  <c r="BT244" i="3"/>
  <c r="G244" i="3"/>
  <c r="AA244" i="3"/>
  <c r="BH244" i="3"/>
  <c r="BQ244" i="3"/>
  <c r="BF244" i="3"/>
  <c r="AR342" i="3"/>
  <c r="BM342" i="3"/>
  <c r="AF342" i="3"/>
  <c r="BD342" i="3"/>
  <c r="BJ342" i="3"/>
  <c r="T342" i="3"/>
  <c r="Z342" i="3"/>
  <c r="BG342" i="3"/>
  <c r="B342" i="3"/>
  <c r="BP342" i="3"/>
  <c r="AX342" i="3"/>
  <c r="BA342" i="3"/>
  <c r="Q342" i="3"/>
  <c r="AU342" i="3"/>
  <c r="AO342" i="3"/>
  <c r="AC342" i="3"/>
  <c r="BS342" i="3"/>
  <c r="E342" i="3"/>
  <c r="AL342" i="3"/>
  <c r="W342" i="3"/>
  <c r="K342" i="3"/>
  <c r="N342" i="3"/>
  <c r="H342" i="3"/>
  <c r="AI342" i="3"/>
  <c r="G415" i="3"/>
  <c r="AZ415" i="3"/>
  <c r="AQ415" i="3"/>
  <c r="AK415" i="3"/>
  <c r="AM415" i="3"/>
  <c r="O415" i="3"/>
  <c r="BE415" i="3"/>
  <c r="AA415" i="3"/>
  <c r="AH415" i="3"/>
  <c r="AE415" i="3"/>
  <c r="AG415" i="3"/>
  <c r="BK415" i="3"/>
  <c r="BF415" i="3"/>
  <c r="EO265" i="1"/>
  <c r="AB489" i="3"/>
  <c r="AZ489" i="3"/>
  <c r="AN489" i="3"/>
  <c r="AQ489" i="3"/>
  <c r="V489" i="3"/>
  <c r="G489" i="3"/>
  <c r="BL489" i="3"/>
  <c r="P489" i="3"/>
  <c r="AH489" i="3"/>
  <c r="M489" i="3"/>
  <c r="BI489" i="3"/>
  <c r="AW489" i="3"/>
  <c r="Y489" i="3"/>
  <c r="BO489" i="3"/>
  <c r="D489" i="3"/>
  <c r="BR489" i="3"/>
  <c r="BC489" i="3"/>
  <c r="BF489" i="3"/>
  <c r="S489" i="3"/>
  <c r="AE489" i="3"/>
  <c r="A489" i="3"/>
  <c r="AK489" i="3"/>
  <c r="J489" i="3"/>
  <c r="AT489" i="3"/>
  <c r="E430" i="3"/>
  <c r="W430" i="3"/>
  <c r="N430" i="3"/>
  <c r="BD430" i="3"/>
  <c r="AF430" i="3"/>
  <c r="BM430" i="3"/>
  <c r="Q430" i="3"/>
  <c r="BA430" i="3"/>
  <c r="AX430" i="3"/>
  <c r="AA348" i="3"/>
  <c r="O348" i="3"/>
  <c r="C348" i="3"/>
  <c r="AW348" i="3"/>
  <c r="U348" i="3"/>
  <c r="BR348" i="3"/>
  <c r="BT348" i="3"/>
  <c r="S348" i="3"/>
  <c r="AS348" i="3"/>
  <c r="I348" i="3"/>
  <c r="BO348" i="3"/>
  <c r="AQ348" i="3"/>
  <c r="A348" i="3"/>
  <c r="AV348" i="3"/>
  <c r="X348" i="3"/>
  <c r="D348" i="3"/>
  <c r="L348" i="3"/>
  <c r="AM348" i="3"/>
  <c r="AT348" i="3"/>
  <c r="BB348" i="3"/>
  <c r="AY348" i="3"/>
  <c r="BL348" i="3"/>
  <c r="BF348" i="3"/>
  <c r="AB348" i="3"/>
  <c r="R348" i="3"/>
  <c r="AP348" i="3"/>
  <c r="V348" i="3"/>
  <c r="AG348" i="3"/>
  <c r="AH348" i="3"/>
  <c r="AD348" i="3"/>
  <c r="BN348" i="3"/>
  <c r="BK348" i="3"/>
  <c r="Y348" i="3"/>
  <c r="P348" i="3"/>
  <c r="F348" i="3"/>
  <c r="J348" i="3"/>
  <c r="BQ348" i="3"/>
  <c r="AE348" i="3"/>
  <c r="AZ348" i="3"/>
  <c r="AN348" i="3"/>
  <c r="M348" i="3"/>
  <c r="AJ348" i="3"/>
  <c r="BI348" i="3"/>
  <c r="BH348" i="3"/>
  <c r="G348" i="3"/>
  <c r="BE348" i="3"/>
  <c r="AK348" i="3"/>
  <c r="BC348" i="3"/>
  <c r="G426" i="3"/>
  <c r="J426" i="3"/>
  <c r="EQ410" i="1"/>
  <c r="EO410" i="1"/>
  <c r="ET404" i="1"/>
  <c r="ER404" i="1"/>
  <c r="EQ255" i="1"/>
  <c r="ET318" i="1"/>
  <c r="AK487" i="3"/>
  <c r="BH487" i="3"/>
  <c r="D487" i="3"/>
  <c r="AJ487" i="3"/>
  <c r="AV487" i="3"/>
  <c r="F487" i="3"/>
  <c r="BQ487" i="3"/>
  <c r="AD487" i="3"/>
  <c r="L487" i="3"/>
  <c r="BB487" i="3"/>
  <c r="A487" i="3"/>
  <c r="M487" i="3"/>
  <c r="AP487" i="3"/>
  <c r="V487" i="3"/>
  <c r="AM487" i="3"/>
  <c r="AE487" i="3"/>
  <c r="AH487" i="3"/>
  <c r="I487" i="3"/>
  <c r="AT487" i="3"/>
  <c r="S487" i="3"/>
  <c r="O487" i="3"/>
  <c r="P487" i="3"/>
  <c r="AW487" i="3"/>
  <c r="U487" i="3"/>
  <c r="AB487" i="3"/>
  <c r="EQ269" i="1"/>
  <c r="EV272" i="1"/>
  <c r="ET408" i="1"/>
  <c r="EU252" i="1"/>
  <c r="BG267" i="3"/>
  <c r="AL267" i="3"/>
  <c r="H267" i="3"/>
  <c r="T267" i="3"/>
  <c r="N267" i="3"/>
  <c r="Q267" i="3"/>
  <c r="BD267" i="3"/>
  <c r="BP267" i="3"/>
  <c r="AI267" i="3"/>
  <c r="AO267" i="3"/>
  <c r="BS267" i="3"/>
  <c r="BM267" i="3"/>
  <c r="AC267" i="3"/>
  <c r="BA267" i="3"/>
  <c r="AU267" i="3"/>
  <c r="E267" i="3"/>
  <c r="K267" i="3"/>
  <c r="AR267" i="3"/>
  <c r="BJ267" i="3"/>
  <c r="B267" i="3"/>
  <c r="W267" i="3"/>
  <c r="AX267" i="3"/>
  <c r="Z267" i="3"/>
  <c r="AF267" i="3"/>
  <c r="AY466" i="3"/>
  <c r="S466" i="3"/>
  <c r="M466" i="3"/>
  <c r="AS466" i="3"/>
  <c r="AQ466" i="3"/>
  <c r="BK466" i="3"/>
  <c r="F466" i="3"/>
  <c r="U466" i="3"/>
  <c r="AH466" i="3"/>
  <c r="AJ466" i="3"/>
  <c r="C466" i="3"/>
  <c r="AN466" i="3"/>
  <c r="AP466" i="3"/>
  <c r="AG466" i="3"/>
  <c r="AB466" i="3"/>
  <c r="J466" i="3"/>
  <c r="AW466" i="3"/>
  <c r="Y466" i="3"/>
  <c r="BI466" i="3"/>
  <c r="BB466" i="3"/>
  <c r="AM466" i="3"/>
  <c r="BT466" i="3"/>
  <c r="BH466" i="3"/>
  <c r="BL466" i="3"/>
  <c r="X466" i="3"/>
  <c r="O466" i="3"/>
  <c r="BN466" i="3"/>
  <c r="G466" i="3"/>
  <c r="I466" i="3"/>
  <c r="AZ466" i="3"/>
  <c r="V466" i="3"/>
  <c r="BF466" i="3"/>
  <c r="BQ466" i="3"/>
  <c r="P466" i="3"/>
  <c r="AV466" i="3"/>
  <c r="R466" i="3"/>
  <c r="L466" i="3"/>
  <c r="AK466" i="3"/>
  <c r="AD466" i="3"/>
  <c r="BR466" i="3"/>
  <c r="D466" i="3"/>
  <c r="BO466" i="3"/>
  <c r="BE466" i="3"/>
  <c r="AT466" i="3"/>
  <c r="AE466" i="3"/>
  <c r="BC466" i="3"/>
  <c r="AA466" i="3"/>
  <c r="A466" i="3"/>
  <c r="EU466" i="1"/>
  <c r="EO466" i="1"/>
  <c r="ER346" i="1"/>
  <c r="EU346" i="1"/>
  <c r="EO346" i="1"/>
  <c r="AL537" i="3"/>
  <c r="AI537" i="3"/>
  <c r="AC537" i="3"/>
  <c r="BA537" i="3"/>
  <c r="Z537" i="3"/>
  <c r="K537" i="3"/>
  <c r="AR537" i="3"/>
  <c r="BS537" i="3"/>
  <c r="BJ537" i="3"/>
  <c r="E537" i="3"/>
  <c r="BP537" i="3"/>
  <c r="AU537" i="3"/>
  <c r="AO537" i="3"/>
  <c r="W537" i="3"/>
  <c r="H537" i="3"/>
  <c r="Q537" i="3"/>
  <c r="BG537" i="3"/>
  <c r="AX537" i="3"/>
  <c r="B537" i="3"/>
  <c r="BM537" i="3"/>
  <c r="N537" i="3"/>
  <c r="T537" i="3"/>
  <c r="BD537" i="3"/>
  <c r="AF537" i="3"/>
  <c r="ES307" i="1"/>
  <c r="EV396" i="1"/>
  <c r="AW301" i="3"/>
  <c r="BF301" i="3"/>
  <c r="AS301" i="3"/>
  <c r="AA301" i="3"/>
  <c r="BR301" i="3"/>
  <c r="AM301" i="3"/>
  <c r="M301" i="3"/>
  <c r="BQ301" i="3"/>
  <c r="X301" i="3"/>
  <c r="AH301" i="3"/>
  <c r="O301" i="3"/>
  <c r="AQ301" i="3"/>
  <c r="AZ301" i="3"/>
  <c r="BO301" i="3"/>
  <c r="F301" i="3"/>
  <c r="AE301" i="3"/>
  <c r="AY301" i="3"/>
  <c r="A301" i="3"/>
  <c r="BC301" i="3"/>
  <c r="C301" i="3"/>
  <c r="AD301" i="3"/>
  <c r="V301" i="3"/>
  <c r="BE301" i="3"/>
  <c r="S301" i="3"/>
  <c r="AN301" i="3"/>
  <c r="BI301" i="3"/>
  <c r="Y301" i="3"/>
  <c r="D301" i="3"/>
  <c r="AT301" i="3"/>
  <c r="BB301" i="3"/>
  <c r="AK301" i="3"/>
  <c r="L301" i="3"/>
  <c r="BL301" i="3"/>
  <c r="I301" i="3"/>
  <c r="J301" i="3"/>
  <c r="G301" i="3"/>
  <c r="U301" i="3"/>
  <c r="BK301" i="3"/>
  <c r="BT301" i="3"/>
  <c r="BN301" i="3"/>
  <c r="AG301" i="3"/>
  <c r="AP301" i="3"/>
  <c r="AV301" i="3"/>
  <c r="P301" i="3"/>
  <c r="R301" i="3"/>
  <c r="AJ301" i="3"/>
  <c r="AB301" i="3"/>
  <c r="BH301" i="3"/>
  <c r="BJ532" i="3"/>
  <c r="B532" i="3"/>
  <c r="BD532" i="3"/>
  <c r="AF532" i="3"/>
  <c r="BA532" i="3"/>
  <c r="K532" i="3"/>
  <c r="AR532" i="3"/>
  <c r="AX532" i="3"/>
  <c r="AI532" i="3"/>
  <c r="BP532" i="3"/>
  <c r="H532" i="3"/>
  <c r="T532" i="3"/>
  <c r="Q532" i="3"/>
  <c r="E532" i="3"/>
  <c r="Z532" i="3"/>
  <c r="W532" i="3"/>
  <c r="AO532" i="3"/>
  <c r="AC532" i="3"/>
  <c r="N532" i="3"/>
  <c r="BM532" i="3"/>
  <c r="AU532" i="3"/>
  <c r="BG532" i="3"/>
  <c r="AL532" i="3"/>
  <c r="BS532" i="3"/>
  <c r="AQ532" i="3"/>
  <c r="BC532" i="3"/>
  <c r="V532" i="3"/>
  <c r="AP532" i="3"/>
  <c r="BR532" i="3"/>
  <c r="BN532" i="3"/>
  <c r="S532" i="3"/>
  <c r="G532" i="3"/>
  <c r="Y532" i="3"/>
  <c r="BI532" i="3"/>
  <c r="P532" i="3"/>
  <c r="A532" i="3"/>
  <c r="U532" i="3"/>
  <c r="BB532" i="3"/>
  <c r="M532" i="3"/>
  <c r="BF532" i="3"/>
  <c r="F532" i="3"/>
  <c r="AM532" i="3"/>
  <c r="I532" i="3"/>
  <c r="AE532" i="3"/>
  <c r="BO532" i="3"/>
  <c r="BH532" i="3"/>
  <c r="O532" i="3"/>
  <c r="AS532" i="3"/>
  <c r="BT532" i="3"/>
  <c r="X532" i="3"/>
  <c r="BE532" i="3"/>
  <c r="AG532" i="3"/>
  <c r="AT532" i="3"/>
  <c r="AJ532" i="3"/>
  <c r="AW532" i="3"/>
  <c r="AY532" i="3"/>
  <c r="AH532" i="3"/>
  <c r="BL532" i="3"/>
  <c r="AK532" i="3"/>
  <c r="AV532" i="3"/>
  <c r="C532" i="3"/>
  <c r="AA532" i="3"/>
  <c r="L532" i="3"/>
  <c r="R532" i="3"/>
  <c r="J532" i="3"/>
  <c r="AZ532" i="3"/>
  <c r="BK532" i="3"/>
  <c r="AB532" i="3"/>
  <c r="D532" i="3"/>
  <c r="AD532" i="3"/>
  <c r="BQ532" i="3"/>
  <c r="AN532" i="3"/>
  <c r="ET259" i="1"/>
  <c r="ET442" i="1"/>
  <c r="W371" i="3"/>
  <c r="BM371" i="3"/>
  <c r="H371" i="3"/>
  <c r="AO371" i="3"/>
  <c r="B371" i="3"/>
  <c r="T371" i="3"/>
  <c r="BA371" i="3"/>
  <c r="AI371" i="3"/>
  <c r="AU371" i="3"/>
  <c r="N371" i="3"/>
  <c r="E371" i="3"/>
  <c r="BS371" i="3"/>
  <c r="BD511" i="3"/>
  <c r="BM511" i="3"/>
  <c r="E511" i="3"/>
  <c r="BG511" i="3"/>
  <c r="H511" i="3"/>
  <c r="AL511" i="3"/>
  <c r="Q511" i="3"/>
  <c r="AF511" i="3"/>
  <c r="AU511" i="3"/>
  <c r="AR511" i="3"/>
  <c r="AO511" i="3"/>
  <c r="BJ511" i="3"/>
  <c r="BS511" i="3"/>
  <c r="Z511" i="3"/>
  <c r="BA511" i="3"/>
  <c r="BP511" i="3"/>
  <c r="AX511" i="3"/>
  <c r="AI511" i="3"/>
  <c r="K511" i="3"/>
  <c r="AC511" i="3"/>
  <c r="T511" i="3"/>
  <c r="B511" i="3"/>
  <c r="N511" i="3"/>
  <c r="W511" i="3"/>
  <c r="EU405" i="1"/>
  <c r="EO405" i="1"/>
  <c r="ER398" i="1"/>
  <c r="AS313" i="3"/>
  <c r="BM313" i="3"/>
  <c r="AR313" i="3"/>
  <c r="AI313" i="3"/>
  <c r="T313" i="3"/>
  <c r="W313" i="3"/>
  <c r="BG313" i="3"/>
  <c r="AF313" i="3"/>
  <c r="H313" i="3"/>
  <c r="B313" i="3"/>
  <c r="BD313" i="3"/>
  <c r="AX313" i="3"/>
  <c r="BA313" i="3"/>
  <c r="K313" i="3"/>
  <c r="AL313" i="3"/>
  <c r="AU313" i="3"/>
  <c r="Z313" i="3"/>
  <c r="BP313" i="3"/>
  <c r="N313" i="3"/>
  <c r="AQ310" i="3"/>
  <c r="BF310" i="3"/>
  <c r="J310" i="3"/>
  <c r="P310" i="3"/>
  <c r="G310" i="3"/>
  <c r="AE310" i="3"/>
  <c r="D310" i="3"/>
  <c r="AH310" i="3"/>
  <c r="S310" i="3"/>
  <c r="BL310" i="3"/>
  <c r="AK310" i="3"/>
  <c r="A310" i="3"/>
  <c r="BR310" i="3"/>
  <c r="AW310" i="3"/>
  <c r="M310" i="3"/>
  <c r="BI310" i="3"/>
  <c r="Y310" i="3"/>
  <c r="AB310" i="3"/>
  <c r="AT310" i="3"/>
  <c r="V310" i="3"/>
  <c r="AZ310" i="3"/>
  <c r="BC310" i="3"/>
  <c r="AN310" i="3"/>
  <c r="BO310" i="3"/>
  <c r="EO360" i="1"/>
  <c r="EV360" i="1"/>
  <c r="EO325" i="1"/>
  <c r="AE458" i="3"/>
  <c r="J458" i="3"/>
  <c r="BL458" i="3"/>
  <c r="BC458" i="3"/>
  <c r="BO458" i="3"/>
  <c r="D458" i="3"/>
  <c r="AN458" i="3"/>
  <c r="BF458" i="3"/>
  <c r="P458" i="3"/>
  <c r="M458" i="3"/>
  <c r="BR458" i="3"/>
  <c r="AQ458" i="3"/>
  <c r="A458" i="3"/>
  <c r="AW458" i="3"/>
  <c r="G458" i="3"/>
  <c r="AZ458" i="3"/>
  <c r="AH458" i="3"/>
  <c r="BI458" i="3"/>
  <c r="Y458" i="3"/>
  <c r="AB458" i="3"/>
  <c r="V458" i="3"/>
  <c r="AT458" i="3"/>
  <c r="AK458" i="3"/>
  <c r="S458" i="3"/>
  <c r="E438" i="3"/>
  <c r="Z438" i="3"/>
  <c r="AF438" i="3"/>
  <c r="BG438" i="3"/>
  <c r="Q438" i="3"/>
  <c r="BS438" i="3"/>
  <c r="BP438" i="3"/>
  <c r="AI438" i="3"/>
  <c r="K438" i="3"/>
  <c r="BM438" i="3"/>
  <c r="AU438" i="3"/>
  <c r="BA438" i="3"/>
  <c r="T438" i="3"/>
  <c r="AO438" i="3"/>
  <c r="BJ438" i="3"/>
  <c r="AC438" i="3"/>
  <c r="AR438" i="3"/>
  <c r="AX438" i="3"/>
  <c r="N438" i="3"/>
  <c r="AL438" i="3"/>
  <c r="B438" i="3"/>
  <c r="BD438" i="3"/>
  <c r="W438" i="3"/>
  <c r="H438" i="3"/>
  <c r="BG554" i="3"/>
  <c r="AU554" i="3"/>
  <c r="BA348" i="3"/>
  <c r="AU348" i="3"/>
  <c r="AO348" i="3"/>
  <c r="AF348" i="3"/>
  <c r="BS348" i="3"/>
  <c r="AR348" i="3"/>
  <c r="K348" i="3"/>
  <c r="BP348" i="3"/>
  <c r="AC348" i="3"/>
  <c r="T348" i="3"/>
  <c r="AL348" i="3"/>
  <c r="AI348" i="3"/>
  <c r="W348" i="3"/>
  <c r="Q348" i="3"/>
  <c r="E348" i="3"/>
  <c r="Z348" i="3"/>
  <c r="BD348" i="3"/>
  <c r="H348" i="3"/>
  <c r="BG348" i="3"/>
  <c r="BJ348" i="3"/>
  <c r="N348" i="3"/>
  <c r="BM348" i="3"/>
  <c r="AX348" i="3"/>
  <c r="B348" i="3"/>
  <c r="AK345" i="3"/>
  <c r="G345" i="3"/>
  <c r="M345" i="3"/>
  <c r="BR345" i="3"/>
  <c r="AH345" i="3"/>
  <c r="AZ345" i="3"/>
  <c r="Y345" i="3"/>
  <c r="W346" i="3"/>
  <c r="N346" i="3"/>
  <c r="AU346" i="3"/>
  <c r="B346" i="3"/>
  <c r="BJ346" i="3"/>
  <c r="BM346" i="3"/>
  <c r="BS346" i="3"/>
  <c r="H346" i="3"/>
  <c r="BD346" i="3"/>
  <c r="BP346" i="3"/>
  <c r="AI346" i="3"/>
  <c r="Q346" i="3"/>
  <c r="BG346" i="3"/>
  <c r="K346" i="3"/>
  <c r="AF346" i="3"/>
  <c r="AO346" i="3"/>
  <c r="AC346" i="3"/>
  <c r="AR346" i="3"/>
  <c r="E346" i="3"/>
  <c r="AL346" i="3"/>
  <c r="T346" i="3"/>
  <c r="BA346" i="3"/>
  <c r="Z346" i="3"/>
  <c r="AX346" i="3"/>
  <c r="BS307" i="3"/>
  <c r="AX307" i="3"/>
  <c r="AI307" i="3"/>
  <c r="Z307" i="3"/>
  <c r="AL307" i="3"/>
  <c r="H307" i="3"/>
  <c r="BP307" i="3"/>
  <c r="AU307" i="3"/>
  <c r="T307" i="3"/>
  <c r="K307" i="3"/>
  <c r="Q307" i="3"/>
  <c r="N307" i="3"/>
  <c r="BA307" i="3"/>
  <c r="B307" i="3"/>
  <c r="AF307" i="3"/>
  <c r="AO307" i="3"/>
  <c r="AR307" i="3"/>
  <c r="W307" i="3"/>
  <c r="AC307" i="3"/>
  <c r="E307" i="3"/>
  <c r="BJ307" i="3"/>
  <c r="BM307" i="3"/>
  <c r="BD307" i="3"/>
  <c r="BG307" i="3"/>
  <c r="N366" i="3"/>
  <c r="AL366" i="3"/>
  <c r="BA366" i="3"/>
  <c r="BP366" i="3"/>
  <c r="AO366" i="3"/>
  <c r="AC366" i="3"/>
  <c r="BD366" i="3"/>
  <c r="AI366" i="3"/>
  <c r="BJ366" i="3"/>
  <c r="Q366" i="3"/>
  <c r="B366" i="3"/>
  <c r="BG366" i="3"/>
  <c r="AX366" i="3"/>
  <c r="AR366" i="3"/>
  <c r="K366" i="3"/>
  <c r="E366" i="3"/>
  <c r="W366" i="3"/>
  <c r="BM366" i="3"/>
  <c r="T366" i="3"/>
  <c r="AU366" i="3"/>
  <c r="H366" i="3"/>
  <c r="AF366" i="3"/>
  <c r="Z366" i="3"/>
  <c r="BS366" i="3"/>
  <c r="EU369" i="1"/>
  <c r="EO369" i="1"/>
  <c r="AF405" i="3"/>
  <c r="BS405" i="3"/>
  <c r="BP405" i="3"/>
  <c r="B405" i="3"/>
  <c r="AI405" i="3"/>
  <c r="BM405" i="3"/>
  <c r="BA405" i="3"/>
  <c r="T405" i="3"/>
  <c r="N405" i="3"/>
  <c r="AO405" i="3"/>
  <c r="AL405" i="3"/>
  <c r="K405" i="3"/>
  <c r="W405" i="3"/>
  <c r="BG405" i="3"/>
  <c r="Q405" i="3"/>
  <c r="AX405" i="3"/>
  <c r="BD405" i="3"/>
  <c r="E405" i="3"/>
  <c r="AR405" i="3"/>
  <c r="BJ405" i="3"/>
  <c r="AC405" i="3"/>
  <c r="H405" i="3"/>
  <c r="AU405" i="3"/>
  <c r="Z405" i="3"/>
  <c r="AV255" i="3"/>
  <c r="L363" i="3"/>
  <c r="AS363" i="3"/>
  <c r="BN554" i="3"/>
  <c r="BE310" i="3"/>
  <c r="F310" i="3"/>
  <c r="AP310" i="3"/>
  <c r="AJ310" i="3"/>
  <c r="L307" i="3"/>
  <c r="BN272" i="3"/>
  <c r="AD272" i="3"/>
  <c r="AG272" i="3"/>
  <c r="O554" i="3"/>
  <c r="AV310" i="3"/>
  <c r="AM310" i="3"/>
  <c r="BQ307" i="3"/>
  <c r="BT307" i="3"/>
  <c r="AP539" i="3"/>
  <c r="AS539" i="3"/>
  <c r="BN539" i="3"/>
  <c r="R539" i="3"/>
  <c r="BC539" i="3"/>
  <c r="AV539" i="3"/>
  <c r="U272" i="3"/>
  <c r="EV442" i="1"/>
  <c r="AD362" i="3"/>
  <c r="A362" i="3"/>
  <c r="D362" i="3"/>
  <c r="AN362" i="3"/>
  <c r="I362" i="3"/>
  <c r="AJ362" i="3"/>
  <c r="P362" i="3"/>
  <c r="BH307" i="3"/>
  <c r="AZ539" i="3"/>
  <c r="BE309" i="3"/>
  <c r="J362" i="3"/>
  <c r="AV362" i="3"/>
  <c r="BF398" i="3"/>
  <c r="BE427" i="3"/>
  <c r="BE345" i="3"/>
  <c r="AP364" i="3"/>
  <c r="AH364" i="3"/>
  <c r="AJ364" i="3"/>
  <c r="L488" i="3"/>
  <c r="AA488" i="3"/>
  <c r="AX554" i="3"/>
  <c r="BM554" i="3"/>
  <c r="AO554" i="3"/>
  <c r="AF554" i="3"/>
  <c r="AA310" i="3"/>
  <c r="O254" i="3"/>
  <c r="O458" i="3"/>
  <c r="C398" i="3"/>
  <c r="T554" i="3"/>
  <c r="D345" i="3"/>
  <c r="AW345" i="3"/>
  <c r="BR364" i="3"/>
  <c r="BF364" i="3"/>
  <c r="BB364" i="3"/>
  <c r="AY488" i="3"/>
  <c r="X345" i="3"/>
  <c r="AT345" i="3"/>
  <c r="AY345" i="3"/>
  <c r="C345" i="3"/>
  <c r="BQ345" i="3"/>
  <c r="F345" i="3"/>
  <c r="BQ458" i="3"/>
  <c r="AY458" i="3"/>
  <c r="AG458" i="3"/>
  <c r="BF254" i="3"/>
  <c r="BO254" i="3"/>
  <c r="AM254" i="3"/>
  <c r="BI254" i="3"/>
  <c r="AQ254" i="3"/>
  <c r="AH254" i="3"/>
  <c r="BR254" i="3"/>
  <c r="I254" i="3"/>
  <c r="BK254" i="3"/>
  <c r="Y254" i="3"/>
  <c r="G254" i="3"/>
  <c r="BE398" i="3"/>
  <c r="G398" i="3"/>
  <c r="O398" i="3"/>
  <c r="I398" i="3"/>
  <c r="L398" i="3"/>
  <c r="BH398" i="3"/>
  <c r="AJ398" i="3"/>
  <c r="AP398" i="3"/>
  <c r="EU325" i="1"/>
  <c r="AA313" i="3"/>
  <c r="E489" i="3"/>
  <c r="AR489" i="3"/>
  <c r="BE489" i="3"/>
  <c r="Q313" i="3"/>
  <c r="L546" i="3"/>
  <c r="BK546" i="3"/>
  <c r="BK313" i="3"/>
  <c r="BE313" i="3"/>
  <c r="BJ489" i="3"/>
  <c r="AI489" i="3"/>
  <c r="EV492" i="1"/>
  <c r="EP490" i="1"/>
  <c r="EU393" i="1"/>
  <c r="ET393" i="1"/>
  <c r="ER440" i="1"/>
  <c r="EV440" i="1"/>
  <c r="ER495" i="1"/>
  <c r="EQ414" i="1"/>
  <c r="EV344" i="1"/>
  <c r="ER290" i="1"/>
  <c r="EV290" i="1"/>
  <c r="AS546" i="3"/>
  <c r="EV358" i="1"/>
  <c r="ET378" i="1"/>
  <c r="ER342" i="1"/>
  <c r="ER467" i="1"/>
  <c r="ER320" i="1"/>
  <c r="ES469" i="1"/>
  <c r="ET383" i="1"/>
  <c r="EP383" i="1"/>
  <c r="EP554" i="1"/>
  <c r="EV554" i="1"/>
  <c r="ER276" i="1"/>
  <c r="EQ279" i="1"/>
  <c r="ET279" i="1"/>
  <c r="ER392" i="1"/>
  <c r="ER464" i="1"/>
  <c r="ER334" i="1"/>
  <c r="ET541" i="1"/>
  <c r="ER541" i="1"/>
  <c r="ET550" i="1"/>
  <c r="EV536" i="1"/>
  <c r="ET456" i="1"/>
  <c r="EP547" i="1"/>
  <c r="ET351" i="1"/>
  <c r="EP551" i="1"/>
  <c r="ER426" i="1"/>
  <c r="BQ398" i="3"/>
  <c r="AZ362" i="3"/>
  <c r="ET447" i="1"/>
  <c r="ES411" i="1"/>
  <c r="EQ367" i="1"/>
  <c r="ER349" i="1"/>
  <c r="I458" i="3"/>
  <c r="F458" i="3"/>
  <c r="U409" i="3"/>
  <c r="I409" i="3"/>
  <c r="AB272" i="3"/>
  <c r="A272" i="3"/>
  <c r="BF272" i="3"/>
  <c r="BR272" i="3"/>
  <c r="AT272" i="3"/>
  <c r="BE272" i="3"/>
  <c r="BT272" i="3"/>
  <c r="B554" i="3"/>
  <c r="AC375" i="3"/>
  <c r="BJ375" i="3"/>
  <c r="AR375" i="3"/>
  <c r="Q375" i="3"/>
  <c r="AA375" i="3"/>
  <c r="BB375" i="3"/>
  <c r="Z375" i="3"/>
  <c r="W375" i="3"/>
  <c r="BA375" i="3"/>
  <c r="AJ375" i="3"/>
  <c r="AD375" i="3"/>
  <c r="AM375" i="3"/>
  <c r="BT375" i="3"/>
  <c r="BN375" i="3"/>
  <c r="AF375" i="3"/>
  <c r="BG375" i="3"/>
  <c r="BM375" i="3"/>
  <c r="AG375" i="3"/>
  <c r="AP375" i="3"/>
  <c r="BD375" i="3"/>
  <c r="BK375" i="3"/>
  <c r="K375" i="3"/>
  <c r="T375" i="3"/>
  <c r="AY375" i="3"/>
  <c r="ET535" i="1"/>
  <c r="EU544" i="1"/>
  <c r="EP544" i="1"/>
  <c r="EO375" i="1"/>
  <c r="BK340" i="3"/>
  <c r="L340" i="3"/>
  <c r="N340" i="3"/>
  <c r="AS340" i="3"/>
  <c r="AL340" i="3"/>
  <c r="BS340" i="3"/>
  <c r="I340" i="3"/>
  <c r="BD340" i="3"/>
  <c r="U340" i="3"/>
  <c r="Q340" i="3"/>
  <c r="AM340" i="3"/>
  <c r="BP340" i="3"/>
  <c r="V549" i="3"/>
  <c r="BQ549" i="3"/>
  <c r="L549" i="3"/>
  <c r="AZ549" i="3"/>
  <c r="AW549" i="3"/>
  <c r="R549" i="3"/>
  <c r="Y549" i="3"/>
  <c r="AA549" i="3"/>
  <c r="BE549" i="3"/>
  <c r="AQ549" i="3"/>
  <c r="M549" i="3"/>
  <c r="AY549" i="3"/>
  <c r="U294" i="3"/>
  <c r="BI294" i="3"/>
  <c r="AW294" i="3"/>
  <c r="AM294" i="3"/>
  <c r="C294" i="3"/>
  <c r="BQ294" i="3"/>
  <c r="BT294" i="3"/>
  <c r="AB294" i="3"/>
  <c r="D294" i="3"/>
  <c r="R294" i="3"/>
  <c r="AD294" i="3"/>
  <c r="X294" i="3"/>
  <c r="AH294" i="3"/>
  <c r="V294" i="3"/>
  <c r="AT294" i="3"/>
  <c r="AZ294" i="3"/>
  <c r="AJ294" i="3"/>
  <c r="A294" i="3"/>
  <c r="BH294" i="3"/>
  <c r="AE294" i="3"/>
  <c r="AV294" i="3"/>
  <c r="P294" i="3"/>
  <c r="AY294" i="3"/>
  <c r="BB294" i="3"/>
  <c r="BO294" i="3"/>
  <c r="BK294" i="3"/>
  <c r="O294" i="3"/>
  <c r="J294" i="3"/>
  <c r="BC294" i="3"/>
  <c r="AN294" i="3"/>
  <c r="BL294" i="3"/>
  <c r="F294" i="3"/>
  <c r="AS294" i="3"/>
  <c r="S294" i="3"/>
  <c r="M294" i="3"/>
  <c r="AK294" i="3"/>
  <c r="I294" i="3"/>
  <c r="AA294" i="3"/>
  <c r="G294" i="3"/>
  <c r="AQ294" i="3"/>
  <c r="Y294" i="3"/>
  <c r="BE294" i="3"/>
  <c r="BF294" i="3"/>
  <c r="L294" i="3"/>
  <c r="BN294" i="3"/>
  <c r="BR294" i="3"/>
  <c r="AG294" i="3"/>
  <c r="AP294" i="3"/>
  <c r="EP310" i="1"/>
  <c r="U503" i="3"/>
  <c r="AB503" i="3"/>
  <c r="C503" i="3"/>
  <c r="R503" i="3"/>
  <c r="BB503" i="3"/>
  <c r="BI503" i="3"/>
  <c r="AW503" i="3"/>
  <c r="M503" i="3"/>
  <c r="AD503" i="3"/>
  <c r="BE503" i="3"/>
  <c r="AY503" i="3"/>
  <c r="BR503" i="3"/>
  <c r="BF503" i="3"/>
  <c r="ER336" i="1"/>
  <c r="H543" i="3"/>
  <c r="Z543" i="3"/>
  <c r="AX543" i="3"/>
  <c r="N543" i="3"/>
  <c r="BS543" i="3"/>
  <c r="AC543" i="3"/>
  <c r="AF543" i="3"/>
  <c r="BM543" i="3"/>
  <c r="Q543" i="3"/>
  <c r="K543" i="3"/>
  <c r="AU543" i="3"/>
  <c r="B543" i="3"/>
  <c r="AO543" i="3"/>
  <c r="AL543" i="3"/>
  <c r="E543" i="3"/>
  <c r="BA543" i="3"/>
  <c r="W543" i="3"/>
  <c r="AR543" i="3"/>
  <c r="BP543" i="3"/>
  <c r="BG543" i="3"/>
  <c r="T543" i="3"/>
  <c r="BD543" i="3"/>
  <c r="AI543" i="3"/>
  <c r="BJ543" i="3"/>
  <c r="H452" i="3"/>
  <c r="AU452" i="3"/>
  <c r="T452" i="3"/>
  <c r="AO452" i="3"/>
  <c r="E452" i="3"/>
  <c r="BA452" i="3"/>
  <c r="BP452" i="3"/>
  <c r="AL452" i="3"/>
  <c r="N452" i="3"/>
  <c r="W452" i="3"/>
  <c r="Q452" i="3"/>
  <c r="BS452" i="3"/>
  <c r="Z452" i="3"/>
  <c r="B452" i="3"/>
  <c r="BG452" i="3"/>
  <c r="BM452" i="3"/>
  <c r="AI452" i="3"/>
  <c r="AR452" i="3"/>
  <c r="BD452" i="3"/>
  <c r="K452" i="3"/>
  <c r="AX452" i="3"/>
  <c r="AF452" i="3"/>
  <c r="BJ452" i="3"/>
  <c r="AC452" i="3"/>
  <c r="EU452" i="1"/>
  <c r="V329" i="3"/>
  <c r="S329" i="3"/>
  <c r="D329" i="3"/>
  <c r="AT329" i="3"/>
  <c r="AA329" i="3"/>
  <c r="AN329" i="3"/>
  <c r="AJ329" i="3"/>
  <c r="BI329" i="3"/>
  <c r="Z329" i="3"/>
  <c r="BS329" i="3"/>
  <c r="AU329" i="3"/>
  <c r="E329" i="3"/>
  <c r="BP329" i="3"/>
  <c r="BD329" i="3"/>
  <c r="BA329" i="3"/>
  <c r="AC329" i="3"/>
  <c r="W329" i="3"/>
  <c r="AB328" i="3"/>
  <c r="AE328" i="3"/>
  <c r="D328" i="3"/>
  <c r="AZ328" i="3"/>
  <c r="BC328" i="3"/>
  <c r="AK328" i="3"/>
  <c r="BL328" i="3"/>
  <c r="AQ328" i="3"/>
  <c r="AW328" i="3"/>
  <c r="BO328" i="3"/>
  <c r="J328" i="3"/>
  <c r="S328" i="3"/>
  <c r="Y328" i="3"/>
  <c r="AT328" i="3"/>
  <c r="BF328" i="3"/>
  <c r="AH328" i="3"/>
  <c r="M328" i="3"/>
  <c r="AN328" i="3"/>
  <c r="BR328" i="3"/>
  <c r="G328" i="3"/>
  <c r="P328" i="3"/>
  <c r="BI328" i="3"/>
  <c r="V328" i="3"/>
  <c r="A328" i="3"/>
  <c r="EQ458" i="1"/>
  <c r="W458" i="3"/>
  <c r="Q458" i="3"/>
  <c r="Z458" i="3"/>
  <c r="E378" i="3"/>
  <c r="AO378" i="3"/>
  <c r="AI378" i="3"/>
  <c r="BG378" i="3"/>
  <c r="H378" i="3"/>
  <c r="AU378" i="3"/>
  <c r="T378" i="3"/>
  <c r="AL378" i="3"/>
  <c r="W378" i="3"/>
  <c r="K378" i="3"/>
  <c r="BJ378" i="3"/>
  <c r="BA378" i="3"/>
  <c r="BP378" i="3"/>
  <c r="Q378" i="3"/>
  <c r="N378" i="3"/>
  <c r="AC378" i="3"/>
  <c r="BM378" i="3"/>
  <c r="Z378" i="3"/>
  <c r="B378" i="3"/>
  <c r="AX378" i="3"/>
  <c r="AF378" i="3"/>
  <c r="BD378" i="3"/>
  <c r="BS378" i="3"/>
  <c r="AR378" i="3"/>
  <c r="G266" i="3"/>
  <c r="AB266" i="3"/>
  <c r="P266" i="3"/>
  <c r="Y266" i="3"/>
  <c r="AT266" i="3"/>
  <c r="AQ266" i="3"/>
  <c r="AZ266" i="3"/>
  <c r="BF266" i="3"/>
  <c r="AE266" i="3"/>
  <c r="AK266" i="3"/>
  <c r="S266" i="3"/>
  <c r="BO266" i="3"/>
  <c r="AH266" i="3"/>
  <c r="D266" i="3"/>
  <c r="BL266" i="3"/>
  <c r="M266" i="3"/>
  <c r="BC266" i="3"/>
  <c r="BI266" i="3"/>
  <c r="A266" i="3"/>
  <c r="V266" i="3"/>
  <c r="AW266" i="3"/>
  <c r="AN266" i="3"/>
  <c r="J266" i="3"/>
  <c r="BR266" i="3"/>
  <c r="ER266" i="1"/>
  <c r="EP275" i="1"/>
  <c r="EO295" i="1"/>
  <c r="EV295" i="1"/>
  <c r="ES295" i="1"/>
  <c r="O244" i="3"/>
  <c r="BG244" i="3"/>
  <c r="Z244" i="3"/>
  <c r="AL244" i="3"/>
  <c r="H244" i="3"/>
  <c r="AR244" i="3"/>
  <c r="AC244" i="3"/>
  <c r="T244" i="3"/>
  <c r="BJ244" i="3"/>
  <c r="W244" i="3"/>
  <c r="Q244" i="3"/>
  <c r="AX244" i="3"/>
  <c r="K244" i="3"/>
  <c r="EU456" i="1"/>
  <c r="EO456" i="1"/>
  <c r="ES363" i="1"/>
  <c r="ET363" i="1"/>
  <c r="AH363" i="3"/>
  <c r="AW363" i="3"/>
  <c r="BC363" i="3"/>
  <c r="BF363" i="3"/>
  <c r="AT363" i="3"/>
  <c r="BR363" i="3"/>
  <c r="AN363" i="3"/>
  <c r="G363" i="3"/>
  <c r="EO525" i="1"/>
  <c r="B383" i="3"/>
  <c r="AF383" i="3"/>
  <c r="T383" i="3"/>
  <c r="N383" i="3"/>
  <c r="Q383" i="3"/>
  <c r="BM383" i="3"/>
  <c r="BG383" i="3"/>
  <c r="AQ342" i="3"/>
  <c r="U342" i="3"/>
  <c r="BC342" i="3"/>
  <c r="Y342" i="3"/>
  <c r="S342" i="3"/>
  <c r="BL342" i="3"/>
  <c r="AM342" i="3"/>
  <c r="AE342" i="3"/>
  <c r="AV342" i="3"/>
  <c r="BB342" i="3"/>
  <c r="AD342" i="3"/>
  <c r="AJ342" i="3"/>
  <c r="AE379" i="3"/>
  <c r="AH379" i="3"/>
  <c r="BE379" i="3"/>
  <c r="AK379" i="3"/>
  <c r="BF379" i="3"/>
  <c r="BQ379" i="3"/>
  <c r="R379" i="3"/>
  <c r="AZ379" i="3"/>
  <c r="AT379" i="3"/>
  <c r="AN379" i="3"/>
  <c r="BL379" i="3"/>
  <c r="BC379" i="3"/>
  <c r="M379" i="3"/>
  <c r="BO379" i="3"/>
  <c r="AP379" i="3"/>
  <c r="BR379" i="3"/>
  <c r="BN379" i="3"/>
  <c r="BI379" i="3"/>
  <c r="X379" i="3"/>
  <c r="AM379" i="3"/>
  <c r="AA379" i="3"/>
  <c r="AW379" i="3"/>
  <c r="S379" i="3"/>
  <c r="AJ379" i="3"/>
  <c r="AQ379" i="3"/>
  <c r="BB379" i="3"/>
  <c r="AS379" i="3"/>
  <c r="D379" i="3"/>
  <c r="U379" i="3"/>
  <c r="BH379" i="3"/>
  <c r="Y379" i="3"/>
  <c r="A379" i="3"/>
  <c r="BT379" i="3"/>
  <c r="J379" i="3"/>
  <c r="AV379" i="3"/>
  <c r="O379" i="3"/>
  <c r="G379" i="3"/>
  <c r="AB379" i="3"/>
  <c r="AG379" i="3"/>
  <c r="F379" i="3"/>
  <c r="V379" i="3"/>
  <c r="BK379" i="3"/>
  <c r="AY379" i="3"/>
  <c r="L379" i="3"/>
  <c r="I379" i="3"/>
  <c r="AD379" i="3"/>
  <c r="P379" i="3"/>
  <c r="C379" i="3"/>
  <c r="EQ552" i="1"/>
  <c r="AB548" i="3"/>
  <c r="BL548" i="3"/>
  <c r="Y548" i="3"/>
  <c r="V548" i="3"/>
  <c r="EV283" i="1"/>
  <c r="BJ276" i="3"/>
  <c r="BD276" i="3"/>
  <c r="T276" i="3"/>
  <c r="E276" i="3"/>
  <c r="B276" i="3"/>
  <c r="N276" i="3"/>
  <c r="BA276" i="3"/>
  <c r="BM276" i="3"/>
  <c r="Q276" i="3"/>
  <c r="AI276" i="3"/>
  <c r="AR276" i="3"/>
  <c r="AX276" i="3"/>
  <c r="AL276" i="3"/>
  <c r="AU276" i="3"/>
  <c r="H276" i="3"/>
  <c r="AO276" i="3"/>
  <c r="BP276" i="3"/>
  <c r="K276" i="3"/>
  <c r="Z276" i="3"/>
  <c r="W276" i="3"/>
  <c r="AC276" i="3"/>
  <c r="BS276" i="3"/>
  <c r="BG276" i="3"/>
  <c r="AF276" i="3"/>
  <c r="EV287" i="1"/>
  <c r="BR352" i="3"/>
  <c r="AT352" i="3"/>
  <c r="M352" i="3"/>
  <c r="BO352" i="3"/>
  <c r="ER410" i="1"/>
  <c r="Q553" i="3"/>
  <c r="AR553" i="3"/>
  <c r="BG553" i="3"/>
  <c r="K553" i="3"/>
  <c r="AX553" i="3"/>
  <c r="N553" i="3"/>
  <c r="AC553" i="3"/>
  <c r="AL553" i="3"/>
  <c r="T553" i="3"/>
  <c r="BD553" i="3"/>
  <c r="AI553" i="3"/>
  <c r="BS553" i="3"/>
  <c r="BA553" i="3"/>
  <c r="W553" i="3"/>
  <c r="AU553" i="3"/>
  <c r="Z553" i="3"/>
  <c r="E553" i="3"/>
  <c r="AF553" i="3"/>
  <c r="BP553" i="3"/>
  <c r="BM553" i="3"/>
  <c r="H553" i="3"/>
  <c r="B553" i="3"/>
  <c r="BJ553" i="3"/>
  <c r="AO553" i="3"/>
  <c r="BD255" i="3"/>
  <c r="T255" i="3"/>
  <c r="Z255" i="3"/>
  <c r="BP255" i="3"/>
  <c r="BA255" i="3"/>
  <c r="AX255" i="3"/>
  <c r="Q255" i="3"/>
  <c r="AO255" i="3"/>
  <c r="H255" i="3"/>
  <c r="BM255" i="3"/>
  <c r="BS255" i="3"/>
  <c r="N255" i="3"/>
  <c r="AU255" i="3"/>
  <c r="BJ255" i="3"/>
  <c r="B255" i="3"/>
  <c r="AR255" i="3"/>
  <c r="AF255" i="3"/>
  <c r="W255" i="3"/>
  <c r="BG255" i="3"/>
  <c r="AI255" i="3"/>
  <c r="E255" i="3"/>
  <c r="K255" i="3"/>
  <c r="AL255" i="3"/>
  <c r="AC255" i="3"/>
  <c r="ET255" i="1"/>
  <c r="BG318" i="3"/>
  <c r="AO318" i="3"/>
  <c r="H318" i="3"/>
  <c r="BM318" i="3"/>
  <c r="AR318" i="3"/>
  <c r="T318" i="3"/>
  <c r="Q318" i="3"/>
  <c r="K318" i="3"/>
  <c r="B318" i="3"/>
  <c r="AL318" i="3"/>
  <c r="BJ318" i="3"/>
  <c r="BD318" i="3"/>
  <c r="W318" i="3"/>
  <c r="BA318" i="3"/>
  <c r="AX318" i="3"/>
  <c r="AF318" i="3"/>
  <c r="N318" i="3"/>
  <c r="BP318" i="3"/>
  <c r="E318" i="3"/>
  <c r="BS318" i="3"/>
  <c r="AC318" i="3"/>
  <c r="AI318" i="3"/>
  <c r="Z318" i="3"/>
  <c r="AU318" i="3"/>
  <c r="BM501" i="3"/>
  <c r="AF501" i="3"/>
  <c r="W501" i="3"/>
  <c r="AL501" i="3"/>
  <c r="AU501" i="3"/>
  <c r="AR501" i="3"/>
  <c r="AC501" i="3"/>
  <c r="T501" i="3"/>
  <c r="AO501" i="3"/>
  <c r="H501" i="3"/>
  <c r="BS501" i="3"/>
  <c r="Q501" i="3"/>
  <c r="N501" i="3"/>
  <c r="AI501" i="3"/>
  <c r="AX501" i="3"/>
  <c r="BG501" i="3"/>
  <c r="E501" i="3"/>
  <c r="K501" i="3"/>
  <c r="BJ501" i="3"/>
  <c r="B501" i="3"/>
  <c r="BA501" i="3"/>
  <c r="BP501" i="3"/>
  <c r="Z501" i="3"/>
  <c r="BD501" i="3"/>
  <c r="ET269" i="1"/>
  <c r="BG269" i="3"/>
  <c r="B269" i="3"/>
  <c r="BA269" i="3"/>
  <c r="E269" i="3"/>
  <c r="AI269" i="3"/>
  <c r="AR269" i="3"/>
  <c r="BJ269" i="3"/>
  <c r="AO269" i="3"/>
  <c r="N269" i="3"/>
  <c r="Q269" i="3"/>
  <c r="W269" i="3"/>
  <c r="AX269" i="3"/>
  <c r="T269" i="3"/>
  <c r="Z269" i="3"/>
  <c r="BP269" i="3"/>
  <c r="BM269" i="3"/>
  <c r="H269" i="3"/>
  <c r="BD269" i="3"/>
  <c r="AF269" i="3"/>
  <c r="AC269" i="3"/>
  <c r="AU269" i="3"/>
  <c r="AL269" i="3"/>
  <c r="BS269" i="3"/>
  <c r="K269" i="3"/>
  <c r="EO539" i="1"/>
  <c r="EU539" i="1"/>
  <c r="EP274" i="1"/>
  <c r="BM466" i="3"/>
  <c r="BG466" i="3"/>
  <c r="AI466" i="3"/>
  <c r="Q466" i="3"/>
  <c r="AC466" i="3"/>
  <c r="BD466" i="3"/>
  <c r="BJ466" i="3"/>
  <c r="BS466" i="3"/>
  <c r="N466" i="3"/>
  <c r="B466" i="3"/>
  <c r="H466" i="3"/>
  <c r="BA466" i="3"/>
  <c r="AR466" i="3"/>
  <c r="W466" i="3"/>
  <c r="T466" i="3"/>
  <c r="BP466" i="3"/>
  <c r="AX466" i="3"/>
  <c r="AU466" i="3"/>
  <c r="AF466" i="3"/>
  <c r="Z466" i="3"/>
  <c r="AL466" i="3"/>
  <c r="K466" i="3"/>
  <c r="AO466" i="3"/>
  <c r="E466" i="3"/>
  <c r="W396" i="3"/>
  <c r="BA396" i="3"/>
  <c r="N396" i="3"/>
  <c r="E396" i="3"/>
  <c r="Z396" i="3"/>
  <c r="AC396" i="3"/>
  <c r="T396" i="3"/>
  <c r="BM396" i="3"/>
  <c r="AF396" i="3"/>
  <c r="AU396" i="3"/>
  <c r="K396" i="3"/>
  <c r="BG396" i="3"/>
  <c r="B396" i="3"/>
  <c r="AX396" i="3"/>
  <c r="AR396" i="3"/>
  <c r="AL396" i="3"/>
  <c r="AO396" i="3"/>
  <c r="Q396" i="3"/>
  <c r="AI396" i="3"/>
  <c r="BS396" i="3"/>
  <c r="BJ396" i="3"/>
  <c r="BP396" i="3"/>
  <c r="BD396" i="3"/>
  <c r="H396" i="3"/>
  <c r="EU301" i="1"/>
  <c r="EQ532" i="1"/>
  <c r="BJ259" i="3"/>
  <c r="BG259" i="3"/>
  <c r="K259" i="3"/>
  <c r="BM259" i="3"/>
  <c r="W259" i="3"/>
  <c r="AO259" i="3"/>
  <c r="Q259" i="3"/>
  <c r="Z259" i="3"/>
  <c r="BD259" i="3"/>
  <c r="E259" i="3"/>
  <c r="AL259" i="3"/>
  <c r="T259" i="3"/>
  <c r="AC259" i="3"/>
  <c r="AF259" i="3"/>
  <c r="H259" i="3"/>
  <c r="AR259" i="3"/>
  <c r="BA259" i="3"/>
  <c r="BP259" i="3"/>
  <c r="AU259" i="3"/>
  <c r="N259" i="3"/>
  <c r="B259" i="3"/>
  <c r="BS259" i="3"/>
  <c r="AI259" i="3"/>
  <c r="AX259" i="3"/>
  <c r="ER259" i="1"/>
  <c r="W442" i="3"/>
  <c r="E442" i="3"/>
  <c r="AX442" i="3"/>
  <c r="Q442" i="3"/>
  <c r="BD442" i="3"/>
  <c r="AU442" i="3"/>
  <c r="K442" i="3"/>
  <c r="BS442" i="3"/>
  <c r="AC442" i="3"/>
  <c r="Z442" i="3"/>
  <c r="BM442" i="3"/>
  <c r="BJ442" i="3"/>
  <c r="T442" i="3"/>
  <c r="BA442" i="3"/>
  <c r="AF442" i="3"/>
  <c r="AL442" i="3"/>
  <c r="AI442" i="3"/>
  <c r="AO442" i="3"/>
  <c r="H442" i="3"/>
  <c r="N442" i="3"/>
  <c r="BP442" i="3"/>
  <c r="B442" i="3"/>
  <c r="AR442" i="3"/>
  <c r="BG442" i="3"/>
  <c r="EU442" i="1"/>
  <c r="EO442" i="1"/>
  <c r="EU334" i="1"/>
  <c r="AB371" i="3"/>
  <c r="AD371" i="3"/>
  <c r="AW371" i="3"/>
  <c r="A371" i="3"/>
  <c r="BR371" i="3"/>
  <c r="AE371" i="3"/>
  <c r="AT371" i="3"/>
  <c r="V371" i="3"/>
  <c r="G371" i="3"/>
  <c r="M371" i="3"/>
  <c r="P371" i="3"/>
  <c r="BH371" i="3"/>
  <c r="BQ371" i="3"/>
  <c r="L371" i="3"/>
  <c r="I371" i="3"/>
  <c r="BC371" i="3"/>
  <c r="BB371" i="3"/>
  <c r="J371" i="3"/>
  <c r="AV371" i="3"/>
  <c r="BF371" i="3"/>
  <c r="S371" i="3"/>
  <c r="AN371" i="3"/>
  <c r="Y371" i="3"/>
  <c r="BI371" i="3"/>
  <c r="AH371" i="3"/>
  <c r="BO371" i="3"/>
  <c r="AK371" i="3"/>
  <c r="BL371" i="3"/>
  <c r="AQ371" i="3"/>
  <c r="AZ371" i="3"/>
  <c r="D371" i="3"/>
  <c r="ER371" i="1"/>
  <c r="ES312" i="1"/>
  <c r="EU529" i="1"/>
  <c r="EO529" i="1"/>
  <c r="A513" i="3"/>
  <c r="BI513" i="3"/>
  <c r="Y513" i="3"/>
  <c r="D513" i="3"/>
  <c r="AB513" i="3"/>
  <c r="V513" i="3"/>
  <c r="BR513" i="3"/>
  <c r="AQ513" i="3"/>
  <c r="AT513" i="3"/>
  <c r="S513" i="3"/>
  <c r="G513" i="3"/>
  <c r="AE513" i="3"/>
  <c r="J513" i="3"/>
  <c r="AN513" i="3"/>
  <c r="AW513" i="3"/>
  <c r="AK513" i="3"/>
  <c r="BO513" i="3"/>
  <c r="AH513" i="3"/>
  <c r="AZ513" i="3"/>
  <c r="BF513" i="3"/>
  <c r="P513" i="3"/>
  <c r="BC513" i="3"/>
  <c r="M513" i="3"/>
  <c r="BL513" i="3"/>
  <c r="EU463" i="1"/>
  <c r="ES405" i="1"/>
  <c r="EU398" i="1"/>
  <c r="EO398" i="1"/>
  <c r="AU409" i="3"/>
  <c r="K409" i="3"/>
  <c r="AR409" i="3"/>
  <c r="B409" i="3"/>
  <c r="N409" i="3"/>
  <c r="E409" i="3"/>
  <c r="AC409" i="3"/>
  <c r="BP409" i="3"/>
  <c r="BD409" i="3"/>
  <c r="BS409" i="3"/>
  <c r="BM409" i="3"/>
  <c r="AX409" i="3"/>
  <c r="EA95" i="1"/>
  <c r="EQ197" i="1"/>
  <c r="EF197" i="1"/>
  <c r="DU197" i="1"/>
  <c r="DV197" i="1"/>
  <c r="DR197" i="1"/>
  <c r="DT197" i="1"/>
  <c r="DS197" i="1"/>
  <c r="EE197" i="1"/>
  <c r="DN197" i="1"/>
  <c r="DO197" i="1"/>
  <c r="DW197" i="1"/>
  <c r="AN131" i="3"/>
  <c r="BC131" i="3"/>
  <c r="AP131" i="3"/>
  <c r="Y131" i="3"/>
  <c r="AA131" i="3"/>
  <c r="AJ131" i="3"/>
  <c r="G131" i="3"/>
  <c r="X131" i="3"/>
  <c r="BI131" i="3"/>
  <c r="P131" i="3"/>
  <c r="J131" i="3"/>
  <c r="BO131" i="3"/>
  <c r="D131" i="3"/>
  <c r="AG131" i="3"/>
  <c r="V131" i="3"/>
  <c r="AE131" i="3"/>
  <c r="BF131" i="3"/>
  <c r="C131" i="3"/>
  <c r="AV131" i="3"/>
  <c r="R131" i="3"/>
  <c r="AD131" i="3"/>
  <c r="AY131" i="3"/>
  <c r="AK131" i="3"/>
  <c r="F131" i="3"/>
  <c r="AT131" i="3"/>
  <c r="U131" i="3"/>
  <c r="BQ131" i="3"/>
  <c r="BR131" i="3"/>
  <c r="M131" i="3"/>
  <c r="BB131" i="3"/>
  <c r="I131" i="3"/>
  <c r="S131" i="3"/>
  <c r="AZ131" i="3"/>
  <c r="BE131" i="3"/>
  <c r="A131" i="3"/>
  <c r="BT131" i="3"/>
  <c r="BK131" i="3"/>
  <c r="AQ131" i="3"/>
  <c r="BH131" i="3"/>
  <c r="AW131" i="3"/>
  <c r="AH131" i="3"/>
  <c r="BL131" i="3"/>
  <c r="BN131" i="3"/>
  <c r="AB131" i="3"/>
  <c r="AM131" i="3"/>
  <c r="O131" i="3"/>
  <c r="AS131" i="3"/>
  <c r="L131" i="3"/>
  <c r="ER87" i="1"/>
  <c r="BJ87" i="3"/>
  <c r="AI87" i="3"/>
  <c r="AC87" i="3"/>
  <c r="BM87" i="3"/>
  <c r="AX87" i="3"/>
  <c r="BD87" i="3"/>
  <c r="BP87" i="3"/>
  <c r="Z87" i="3"/>
  <c r="BA87" i="3"/>
  <c r="N87" i="3"/>
  <c r="AF87" i="3"/>
  <c r="B87" i="3"/>
  <c r="AR87" i="3"/>
  <c r="AO87" i="3"/>
  <c r="T87" i="3"/>
  <c r="E87" i="3"/>
  <c r="AL87" i="3"/>
  <c r="BG87" i="3"/>
  <c r="AU87" i="3"/>
  <c r="BS87" i="3"/>
  <c r="K87" i="3"/>
  <c r="Q87" i="3"/>
  <c r="H87" i="3"/>
  <c r="W87" i="3"/>
  <c r="DG19" i="1"/>
  <c r="EV181" i="1"/>
  <c r="ES109" i="1"/>
  <c r="BG109" i="3"/>
  <c r="K109" i="3"/>
  <c r="T109" i="3"/>
  <c r="B109" i="3"/>
  <c r="Z109" i="3"/>
  <c r="BD109" i="3"/>
  <c r="E109" i="3"/>
  <c r="AR109" i="3"/>
  <c r="BJ109" i="3"/>
  <c r="AC109" i="3"/>
  <c r="AL109" i="3"/>
  <c r="AX109" i="3"/>
  <c r="Q109" i="3"/>
  <c r="BS109" i="3"/>
  <c r="AO109" i="3"/>
  <c r="H109" i="3"/>
  <c r="N109" i="3"/>
  <c r="BA109" i="3"/>
  <c r="AU109" i="3"/>
  <c r="AI109" i="3"/>
  <c r="W109" i="3"/>
  <c r="BM109" i="3"/>
  <c r="BP109" i="3"/>
  <c r="AF109" i="3"/>
  <c r="EA31" i="1"/>
  <c r="EQ31" i="1"/>
  <c r="EL133" i="1"/>
  <c r="DI133" i="1"/>
  <c r="DB133" i="1"/>
  <c r="DH190" i="1"/>
  <c r="ED190" i="1"/>
  <c r="DY190" i="1"/>
  <c r="EG190" i="1"/>
  <c r="DX190" i="1"/>
  <c r="DA190" i="1"/>
  <c r="EK190" i="1" s="1"/>
  <c r="DK190" i="1"/>
  <c r="DD190" i="1"/>
  <c r="DL190" i="1" s="1"/>
  <c r="W85" i="3"/>
  <c r="AI85" i="3"/>
  <c r="AL85" i="3"/>
  <c r="E85" i="3"/>
  <c r="B85" i="3"/>
  <c r="AU85" i="3"/>
  <c r="BA85" i="3"/>
  <c r="AR85" i="3"/>
  <c r="H85" i="3"/>
  <c r="AO85" i="3"/>
  <c r="BP85" i="3"/>
  <c r="N85" i="3"/>
  <c r="BD85" i="3"/>
  <c r="BM85" i="3"/>
  <c r="K85" i="3"/>
  <c r="Q85" i="3"/>
  <c r="T85" i="3"/>
  <c r="AF85" i="3"/>
  <c r="Z85" i="3"/>
  <c r="AX85" i="3"/>
  <c r="AC85" i="3"/>
  <c r="BJ85" i="3"/>
  <c r="BG85" i="3"/>
  <c r="BS85" i="3"/>
  <c r="EL180" i="1"/>
  <c r="DB180" i="1"/>
  <c r="DI180" i="1"/>
  <c r="EH180" i="1"/>
  <c r="DE180" i="1"/>
  <c r="DM180" i="1" s="1"/>
  <c r="EC180" i="1"/>
  <c r="ET61" i="1"/>
  <c r="DZ17" i="1"/>
  <c r="DG166" i="1"/>
  <c r="DZ166" i="1"/>
  <c r="EO227" i="1"/>
  <c r="EU227" i="1"/>
  <c r="BB113" i="3"/>
  <c r="G113" i="3"/>
  <c r="C113" i="3"/>
  <c r="BC113" i="3"/>
  <c r="BH113" i="3"/>
  <c r="D113" i="3"/>
  <c r="AK113" i="3"/>
  <c r="S113" i="3"/>
  <c r="R113" i="3"/>
  <c r="I113" i="3"/>
  <c r="AT113" i="3"/>
  <c r="AB113" i="3"/>
  <c r="V113" i="3"/>
  <c r="O113" i="3"/>
  <c r="Y113" i="3"/>
  <c r="J113" i="3"/>
  <c r="AW113" i="3"/>
  <c r="BL113" i="3"/>
  <c r="AJ113" i="3"/>
  <c r="F113" i="3"/>
  <c r="AA113" i="3"/>
  <c r="X113" i="3"/>
  <c r="AN113" i="3"/>
  <c r="AS113" i="3"/>
  <c r="AP113" i="3"/>
  <c r="AV113" i="3"/>
  <c r="BQ113" i="3"/>
  <c r="BO113" i="3"/>
  <c r="AG113" i="3"/>
  <c r="AQ113" i="3"/>
  <c r="L113" i="3"/>
  <c r="U113" i="3"/>
  <c r="BE113" i="3"/>
  <c r="AM113" i="3"/>
  <c r="AE113" i="3"/>
  <c r="AD113" i="3"/>
  <c r="M113" i="3"/>
  <c r="A113" i="3"/>
  <c r="BF113" i="3"/>
  <c r="AH113" i="3"/>
  <c r="BT113" i="3"/>
  <c r="BI113" i="3"/>
  <c r="AZ113" i="3"/>
  <c r="P113" i="3"/>
  <c r="AY113" i="3"/>
  <c r="BN113" i="3"/>
  <c r="BK113" i="3"/>
  <c r="BR113" i="3"/>
  <c r="EP115" i="1"/>
  <c r="ER115" i="1"/>
  <c r="EP142" i="1"/>
  <c r="EU142" i="1"/>
  <c r="EB144" i="1"/>
  <c r="AM129" i="3"/>
  <c r="AZ129" i="3"/>
  <c r="P129" i="3"/>
  <c r="BH129" i="3"/>
  <c r="AE129" i="3"/>
  <c r="I129" i="3"/>
  <c r="BO129" i="3"/>
  <c r="J129" i="3"/>
  <c r="BF129" i="3"/>
  <c r="AY129" i="3"/>
  <c r="BB129" i="3"/>
  <c r="BE129" i="3"/>
  <c r="S129" i="3"/>
  <c r="X129" i="3"/>
  <c r="AJ129" i="3"/>
  <c r="AV129" i="3"/>
  <c r="V129" i="3"/>
  <c r="AD129" i="3"/>
  <c r="BI129" i="3"/>
  <c r="BC129" i="3"/>
  <c r="AK129" i="3"/>
  <c r="A129" i="3"/>
  <c r="AS129" i="3"/>
  <c r="AQ129" i="3"/>
  <c r="BR129" i="3"/>
  <c r="AT129" i="3"/>
  <c r="BK129" i="3"/>
  <c r="AW129" i="3"/>
  <c r="AG129" i="3"/>
  <c r="U129" i="3"/>
  <c r="O129" i="3"/>
  <c r="AP129" i="3"/>
  <c r="AB129" i="3"/>
  <c r="M129" i="3"/>
  <c r="BQ129" i="3"/>
  <c r="AA129" i="3"/>
  <c r="BT129" i="3"/>
  <c r="G129" i="3"/>
  <c r="R129" i="3"/>
  <c r="D129" i="3"/>
  <c r="Y129" i="3"/>
  <c r="F129" i="3"/>
  <c r="C129" i="3"/>
  <c r="AH129" i="3"/>
  <c r="L129" i="3"/>
  <c r="AN129" i="3"/>
  <c r="BL129" i="3"/>
  <c r="BN129" i="3"/>
  <c r="M89" i="3"/>
  <c r="V89" i="3"/>
  <c r="G89" i="3"/>
  <c r="BB89" i="3"/>
  <c r="F89" i="3"/>
  <c r="BQ89" i="3"/>
  <c r="U89" i="3"/>
  <c r="BK89" i="3"/>
  <c r="BH89" i="3"/>
  <c r="BR89" i="3"/>
  <c r="AJ89" i="3"/>
  <c r="BN89" i="3"/>
  <c r="AA89" i="3"/>
  <c r="D89" i="3"/>
  <c r="Y89" i="3"/>
  <c r="X89" i="3"/>
  <c r="BL89" i="3"/>
  <c r="BT89" i="3"/>
  <c r="AG89" i="3"/>
  <c r="J89" i="3"/>
  <c r="AN89" i="3"/>
  <c r="AT89" i="3"/>
  <c r="O89" i="3"/>
  <c r="I89" i="3"/>
  <c r="BC89" i="3"/>
  <c r="AK89" i="3"/>
  <c r="S89" i="3"/>
  <c r="BO89" i="3"/>
  <c r="AQ89" i="3"/>
  <c r="AB89" i="3"/>
  <c r="AV89" i="3"/>
  <c r="P89" i="3"/>
  <c r="C89" i="3"/>
  <c r="R89" i="3"/>
  <c r="A89" i="3"/>
  <c r="L89" i="3"/>
  <c r="AW89" i="3"/>
  <c r="AS89" i="3"/>
  <c r="BF89" i="3"/>
  <c r="AP89" i="3"/>
  <c r="AH89" i="3"/>
  <c r="BI89" i="3"/>
  <c r="AM89" i="3"/>
  <c r="AE89" i="3"/>
  <c r="AZ89" i="3"/>
  <c r="AY89" i="3"/>
  <c r="BE89" i="3"/>
  <c r="AD89" i="3"/>
  <c r="ER89" i="1"/>
  <c r="AQ21" i="3"/>
  <c r="AM21" i="3"/>
  <c r="V21" i="3"/>
  <c r="D21" i="3"/>
  <c r="C21" i="3"/>
  <c r="AN21" i="3"/>
  <c r="BF21" i="3"/>
  <c r="BK21" i="3"/>
  <c r="AV21" i="3"/>
  <c r="R21" i="3"/>
  <c r="AS21" i="3"/>
  <c r="AJ21" i="3"/>
  <c r="BB21" i="3"/>
  <c r="BN21" i="3"/>
  <c r="AG21" i="3"/>
  <c r="BC21" i="3"/>
  <c r="Y21" i="3"/>
  <c r="X21" i="3"/>
  <c r="AA21" i="3"/>
  <c r="BR21" i="3"/>
  <c r="BE21" i="3"/>
  <c r="L21" i="3"/>
  <c r="S21" i="3"/>
  <c r="A21" i="3"/>
  <c r="AK21" i="3"/>
  <c r="AZ21" i="3"/>
  <c r="U21" i="3"/>
  <c r="O21" i="3"/>
  <c r="AP21" i="3"/>
  <c r="BT21" i="3"/>
  <c r="M21" i="3"/>
  <c r="AB21" i="3"/>
  <c r="G21" i="3"/>
  <c r="AE21" i="3"/>
  <c r="AW21" i="3"/>
  <c r="BO21" i="3"/>
  <c r="P21" i="3"/>
  <c r="BQ21" i="3"/>
  <c r="AH21" i="3"/>
  <c r="BI21" i="3"/>
  <c r="BH21" i="3"/>
  <c r="BL21" i="3"/>
  <c r="AY21" i="3"/>
  <c r="F21" i="3"/>
  <c r="AT21" i="3"/>
  <c r="I21" i="3"/>
  <c r="J21" i="3"/>
  <c r="AD21" i="3"/>
  <c r="DI175" i="1"/>
  <c r="EL175" i="1"/>
  <c r="DB175" i="1"/>
  <c r="ES117" i="1"/>
  <c r="EV42" i="1"/>
  <c r="EL42" i="1"/>
  <c r="DB42" i="1"/>
  <c r="DI42" i="1"/>
  <c r="DG119" i="1"/>
  <c r="Z146" i="16"/>
  <c r="AB146" i="16"/>
  <c r="AB145" i="16"/>
  <c r="AA145" i="16"/>
  <c r="J12" i="22"/>
  <c r="L12" i="22" s="1"/>
  <c r="AA146" i="16"/>
  <c r="Z145" i="16"/>
  <c r="EA4" i="1"/>
  <c r="C13" i="21"/>
  <c r="G7" i="25"/>
  <c r="G12" i="25"/>
  <c r="I16" i="25"/>
  <c r="G5" i="25"/>
  <c r="G6" i="25"/>
  <c r="I6" i="25"/>
  <c r="G9" i="25"/>
  <c r="H8" i="25"/>
  <c r="I7" i="25"/>
  <c r="F6" i="25"/>
  <c r="H7" i="25"/>
  <c r="F13" i="25"/>
  <c r="G11" i="25"/>
  <c r="H12" i="25"/>
  <c r="I5" i="25"/>
  <c r="G16" i="25"/>
  <c r="I10" i="25"/>
  <c r="G13" i="25"/>
  <c r="F10" i="25"/>
  <c r="H6" i="25"/>
  <c r="C11" i="21"/>
  <c r="C12" i="21"/>
  <c r="F16" i="25"/>
  <c r="H10" i="25"/>
  <c r="H13" i="25"/>
  <c r="F12" i="25"/>
  <c r="M12" i="25" s="1"/>
  <c r="F7" i="25"/>
  <c r="H5" i="25"/>
  <c r="I13" i="25"/>
  <c r="G8" i="25"/>
  <c r="I9" i="25"/>
  <c r="H16" i="25"/>
  <c r="H9" i="25"/>
  <c r="C10" i="21"/>
  <c r="I11" i="25"/>
  <c r="G10" i="25"/>
  <c r="CV1" i="1"/>
  <c r="J10" i="2" s="1"/>
  <c r="F11" i="25"/>
  <c r="F9" i="25"/>
  <c r="I12" i="25"/>
  <c r="I8" i="25"/>
  <c r="F8" i="25"/>
  <c r="L8" i="25" s="1"/>
  <c r="I17" i="22"/>
  <c r="F5" i="25"/>
  <c r="H11" i="25"/>
  <c r="AS215" i="3"/>
  <c r="AD215" i="3"/>
  <c r="BH215" i="3"/>
  <c r="BF215" i="3"/>
  <c r="BK215" i="3"/>
  <c r="BI215" i="3"/>
  <c r="I215" i="3"/>
  <c r="AY215" i="3"/>
  <c r="AJ215" i="3"/>
  <c r="AN215" i="3"/>
  <c r="AH215" i="3"/>
  <c r="AV215" i="3"/>
  <c r="S215" i="3"/>
  <c r="BB215" i="3"/>
  <c r="Y215" i="3"/>
  <c r="AA215" i="3"/>
  <c r="X215" i="3"/>
  <c r="AE215" i="3"/>
  <c r="BN215" i="3"/>
  <c r="A215" i="3"/>
  <c r="AG215" i="3"/>
  <c r="L215" i="3"/>
  <c r="P215" i="3"/>
  <c r="AW215" i="3"/>
  <c r="D215" i="3"/>
  <c r="U215" i="3"/>
  <c r="BT215" i="3"/>
  <c r="C215" i="3"/>
  <c r="BL215" i="3"/>
  <c r="BR215" i="3"/>
  <c r="AZ215" i="3"/>
  <c r="AT215" i="3"/>
  <c r="BQ215" i="3"/>
  <c r="G215" i="3"/>
  <c r="R215" i="3"/>
  <c r="AB215" i="3"/>
  <c r="AQ215" i="3"/>
  <c r="O215" i="3"/>
  <c r="M215" i="3"/>
  <c r="BC215" i="3"/>
  <c r="AM215" i="3"/>
  <c r="AP215" i="3"/>
  <c r="F215" i="3"/>
  <c r="AK215" i="3"/>
  <c r="BE215" i="3"/>
  <c r="BO215" i="3"/>
  <c r="V215" i="3"/>
  <c r="J215" i="3"/>
  <c r="EU215" i="1"/>
  <c r="EO215" i="1"/>
  <c r="EC213" i="1"/>
  <c r="DE213" i="1"/>
  <c r="DM213" i="1" s="1"/>
  <c r="EH213" i="1"/>
  <c r="EB5" i="1"/>
  <c r="DH69" i="1"/>
  <c r="ED69" i="1"/>
  <c r="DX69" i="1"/>
  <c r="DD69" i="1"/>
  <c r="DL69" i="1" s="1"/>
  <c r="DK69" i="1"/>
  <c r="EG69" i="1"/>
  <c r="DY69" i="1"/>
  <c r="DA69" i="1"/>
  <c r="EK69" i="1" s="1"/>
  <c r="EQ69" i="1"/>
  <c r="B174" i="3"/>
  <c r="T174" i="3"/>
  <c r="AI174" i="3"/>
  <c r="AO174" i="3"/>
  <c r="AC174" i="3"/>
  <c r="BD174" i="3"/>
  <c r="BM174" i="3"/>
  <c r="BA174" i="3"/>
  <c r="BG174" i="3"/>
  <c r="BJ174" i="3"/>
  <c r="Z174" i="3"/>
  <c r="AL174" i="3"/>
  <c r="N174" i="3"/>
  <c r="BS174" i="3"/>
  <c r="W174" i="3"/>
  <c r="AU174" i="3"/>
  <c r="Q174" i="3"/>
  <c r="H174" i="3"/>
  <c r="E174" i="3"/>
  <c r="K174" i="3"/>
  <c r="BP174" i="3"/>
  <c r="AF174" i="3"/>
  <c r="AR174" i="3"/>
  <c r="AX174" i="3"/>
  <c r="DU174" i="1"/>
  <c r="EE174" i="1"/>
  <c r="DW174" i="1"/>
  <c r="DO174" i="1"/>
  <c r="DT174" i="1"/>
  <c r="DR174" i="1"/>
  <c r="EF174" i="1"/>
  <c r="DV174" i="1"/>
  <c r="DS174" i="1"/>
  <c r="DN174" i="1"/>
  <c r="EC22" i="1"/>
  <c r="DE22" i="1"/>
  <c r="DM22" i="1" s="1"/>
  <c r="EH22" i="1"/>
  <c r="DX22" i="1"/>
  <c r="DY22" i="1"/>
  <c r="DH22" i="1"/>
  <c r="DA22" i="1"/>
  <c r="EK22" i="1" s="1"/>
  <c r="DK22" i="1"/>
  <c r="AA32" i="3"/>
  <c r="O32" i="3"/>
  <c r="G32" i="3"/>
  <c r="AN32" i="3"/>
  <c r="AW32" i="3"/>
  <c r="P32" i="3"/>
  <c r="A32" i="3"/>
  <c r="AT32" i="3"/>
  <c r="AB32" i="3"/>
  <c r="BK32" i="3"/>
  <c r="F32" i="3"/>
  <c r="J32" i="3"/>
  <c r="AS32" i="3"/>
  <c r="AH32" i="3"/>
  <c r="I32" i="3"/>
  <c r="AD32" i="3"/>
  <c r="BF32" i="3"/>
  <c r="AJ32" i="3"/>
  <c r="V32" i="3"/>
  <c r="BB32" i="3"/>
  <c r="BE32" i="3"/>
  <c r="BL32" i="3"/>
  <c r="D32" i="3"/>
  <c r="BC32" i="3"/>
  <c r="X32" i="3"/>
  <c r="U32" i="3"/>
  <c r="BR32" i="3"/>
  <c r="Y32" i="3"/>
  <c r="C32" i="3"/>
  <c r="AE32" i="3"/>
  <c r="AZ32" i="3"/>
  <c r="AY32" i="3"/>
  <c r="L32" i="3"/>
  <c r="BT32" i="3"/>
  <c r="BQ32" i="3"/>
  <c r="R32" i="3"/>
  <c r="BN32" i="3"/>
  <c r="AP32" i="3"/>
  <c r="AQ32" i="3"/>
  <c r="AV32" i="3"/>
  <c r="S32" i="3"/>
  <c r="BO32" i="3"/>
  <c r="BI32" i="3"/>
  <c r="BH32" i="3"/>
  <c r="AG32" i="3"/>
  <c r="AK32" i="3"/>
  <c r="AM32" i="3"/>
  <c r="M32" i="3"/>
  <c r="EL201" i="1"/>
  <c r="DI201" i="1"/>
  <c r="DB201" i="1"/>
  <c r="EV201" i="1"/>
  <c r="BM92" i="3"/>
  <c r="T92" i="3"/>
  <c r="AO92" i="3"/>
  <c r="AC92" i="3"/>
  <c r="E92" i="3"/>
  <c r="AL92" i="3"/>
  <c r="Q92" i="3"/>
  <c r="BJ92" i="3"/>
  <c r="BA92" i="3"/>
  <c r="N92" i="3"/>
  <c r="AI92" i="3"/>
  <c r="BS92" i="3"/>
  <c r="B92" i="3"/>
  <c r="AR92" i="3"/>
  <c r="H92" i="3"/>
  <c r="AF92" i="3"/>
  <c r="AX92" i="3"/>
  <c r="Z92" i="3"/>
  <c r="AU92" i="3"/>
  <c r="K92" i="3"/>
  <c r="BP92" i="3"/>
  <c r="BD92" i="3"/>
  <c r="W92" i="3"/>
  <c r="BG92" i="3"/>
  <c r="EP43" i="1"/>
  <c r="EO49" i="1"/>
  <c r="EV49" i="1"/>
  <c r="EQ78" i="1"/>
  <c r="EB123" i="1"/>
  <c r="DR79" i="1"/>
  <c r="EF79" i="1"/>
  <c r="DW79" i="1"/>
  <c r="DS79" i="1"/>
  <c r="EE79" i="1"/>
  <c r="DO79" i="1"/>
  <c r="DU79" i="1"/>
  <c r="DV79" i="1"/>
  <c r="DN79" i="1"/>
  <c r="DT79" i="1"/>
  <c r="DI79" i="1"/>
  <c r="EL79" i="1"/>
  <c r="DB79" i="1"/>
  <c r="EA206" i="1"/>
  <c r="W192" i="3"/>
  <c r="AF192" i="3"/>
  <c r="BP192" i="3"/>
  <c r="BJ192" i="3"/>
  <c r="BD192" i="3"/>
  <c r="BS192" i="3"/>
  <c r="Z192" i="3"/>
  <c r="H192" i="3"/>
  <c r="AL192" i="3"/>
  <c r="AO192" i="3"/>
  <c r="AI192" i="3"/>
  <c r="Q192" i="3"/>
  <c r="N192" i="3"/>
  <c r="AR192" i="3"/>
  <c r="K192" i="3"/>
  <c r="B192" i="3"/>
  <c r="BM192" i="3"/>
  <c r="BG192" i="3"/>
  <c r="AU192" i="3"/>
  <c r="T192" i="3"/>
  <c r="AC192" i="3"/>
  <c r="BA192" i="3"/>
  <c r="AX192" i="3"/>
  <c r="E192" i="3"/>
  <c r="ET105" i="1"/>
  <c r="EP172" i="1"/>
  <c r="DI48" i="1"/>
  <c r="DD48" i="1"/>
  <c r="DL48" i="1" s="1"/>
  <c r="DB48" i="1"/>
  <c r="EL48" i="1"/>
  <c r="EQ159" i="1"/>
  <c r="EO162" i="1"/>
  <c r="EU162" i="1"/>
  <c r="DW127" i="1"/>
  <c r="EH86" i="1"/>
  <c r="EC86" i="1"/>
  <c r="DE86" i="1"/>
  <c r="DM86" i="1" s="1"/>
  <c r="DS86" i="1"/>
  <c r="DR86" i="1"/>
  <c r="DT86" i="1"/>
  <c r="DO86" i="1"/>
  <c r="DU86" i="1"/>
  <c r="DV86" i="1"/>
  <c r="DW86" i="1"/>
  <c r="EF86" i="1"/>
  <c r="DN86" i="1"/>
  <c r="EE86" i="1"/>
  <c r="T232" i="3"/>
  <c r="AU232" i="3"/>
  <c r="BP232" i="3"/>
  <c r="AO232" i="3"/>
  <c r="AC232" i="3"/>
  <c r="BM232" i="3"/>
  <c r="BG232" i="3"/>
  <c r="N232" i="3"/>
  <c r="B232" i="3"/>
  <c r="AI232" i="3"/>
  <c r="Q232" i="3"/>
  <c r="AR232" i="3"/>
  <c r="BD232" i="3"/>
  <c r="AF232" i="3"/>
  <c r="H232" i="3"/>
  <c r="BJ232" i="3"/>
  <c r="AX232" i="3"/>
  <c r="W232" i="3"/>
  <c r="E232" i="3"/>
  <c r="AL232" i="3"/>
  <c r="BS232" i="3"/>
  <c r="K232" i="3"/>
  <c r="BA232" i="3"/>
  <c r="Z232" i="3"/>
  <c r="AP232" i="3"/>
  <c r="AE232" i="3"/>
  <c r="AA232" i="3"/>
  <c r="BQ232" i="3"/>
  <c r="AD232" i="3"/>
  <c r="BE232" i="3"/>
  <c r="I232" i="3"/>
  <c r="AB232" i="3"/>
  <c r="BR232" i="3"/>
  <c r="AS232" i="3"/>
  <c r="O232" i="3"/>
  <c r="L232" i="3"/>
  <c r="U232" i="3"/>
  <c r="C232" i="3"/>
  <c r="F232" i="3"/>
  <c r="BL232" i="3"/>
  <c r="G232" i="3"/>
  <c r="AY232" i="3"/>
  <c r="AJ232" i="3"/>
  <c r="AV232" i="3"/>
  <c r="BI232" i="3"/>
  <c r="BH232" i="3"/>
  <c r="BO232" i="3"/>
  <c r="R232" i="3"/>
  <c r="AK232" i="3"/>
  <c r="Y232" i="3"/>
  <c r="AZ232" i="3"/>
  <c r="AG232" i="3"/>
  <c r="X232" i="3"/>
  <c r="BN232" i="3"/>
  <c r="D232" i="3"/>
  <c r="P232" i="3"/>
  <c r="S232" i="3"/>
  <c r="M232" i="3"/>
  <c r="J232" i="3"/>
  <c r="AH232" i="3"/>
  <c r="V232" i="3"/>
  <c r="AN232" i="3"/>
  <c r="BK232" i="3"/>
  <c r="AQ232" i="3"/>
  <c r="BB232" i="3"/>
  <c r="A232" i="3"/>
  <c r="BT232" i="3"/>
  <c r="AT232" i="3"/>
  <c r="AW232" i="3"/>
  <c r="BC232" i="3"/>
  <c r="BF232" i="3"/>
  <c r="AM232" i="3"/>
  <c r="DH152" i="1"/>
  <c r="DK152" i="1"/>
  <c r="EG152" i="1"/>
  <c r="DD152" i="1"/>
  <c r="DL152" i="1" s="1"/>
  <c r="DX152" i="1"/>
  <c r="DY152" i="1"/>
  <c r="ED152" i="1"/>
  <c r="DA152" i="1"/>
  <c r="EK152" i="1" s="1"/>
  <c r="EB152" i="1"/>
  <c r="EF242" i="1"/>
  <c r="DU242" i="1"/>
  <c r="DS242" i="1"/>
  <c r="EE242" i="1"/>
  <c r="DN242" i="1"/>
  <c r="DV242" i="1"/>
  <c r="DT242" i="1"/>
  <c r="DR242" i="1"/>
  <c r="DO242" i="1"/>
  <c r="DW242" i="1"/>
  <c r="DR202" i="1"/>
  <c r="EF202" i="1"/>
  <c r="DV202" i="1"/>
  <c r="DS202" i="1"/>
  <c r="EE202" i="1"/>
  <c r="DO202" i="1"/>
  <c r="DU202" i="1"/>
  <c r="DT202" i="1"/>
  <c r="DW202" i="1"/>
  <c r="DN202" i="1"/>
  <c r="DK140" i="1"/>
  <c r="DY140" i="1"/>
  <c r="DA140" i="1"/>
  <c r="EK140" i="1" s="1"/>
  <c r="EG140" i="1"/>
  <c r="DH140" i="1"/>
  <c r="ED140" i="1"/>
  <c r="DX140" i="1"/>
  <c r="DD140" i="1"/>
  <c r="DX44" i="1"/>
  <c r="DA44" i="1"/>
  <c r="EK44" i="1" s="1"/>
  <c r="ED44" i="1"/>
  <c r="DH44" i="1"/>
  <c r="DY44" i="1"/>
  <c r="DD44" i="1"/>
  <c r="DL44" i="1" s="1"/>
  <c r="EG44" i="1"/>
  <c r="DK44" i="1"/>
  <c r="ER230" i="1"/>
  <c r="EV46" i="1"/>
  <c r="DG34" i="1"/>
  <c r="DZ34" i="1"/>
  <c r="EV116" i="1"/>
  <c r="EU158" i="1"/>
  <c r="EO158" i="1"/>
  <c r="DB114" i="1"/>
  <c r="EL114" i="1"/>
  <c r="DI114" i="1"/>
  <c r="EE207" i="1"/>
  <c r="DW207" i="1"/>
  <c r="DT207" i="1"/>
  <c r="DN207" i="1"/>
  <c r="DV207" i="1"/>
  <c r="DO207" i="1"/>
  <c r="DU207" i="1"/>
  <c r="DS207" i="1"/>
  <c r="EF207" i="1"/>
  <c r="DR207" i="1"/>
  <c r="DE194" i="1"/>
  <c r="DM194" i="1" s="1"/>
  <c r="EC194" i="1"/>
  <c r="EH194" i="1"/>
  <c r="BM10" i="3"/>
  <c r="BG10" i="3"/>
  <c r="BG10" i="1" s="1"/>
  <c r="Q10" i="3"/>
  <c r="BJ10" i="3"/>
  <c r="BJ10" i="1" s="1"/>
  <c r="AX10" i="3"/>
  <c r="AX10" i="1" s="1"/>
  <c r="AO10" i="3"/>
  <c r="AO10" i="1" s="1"/>
  <c r="N10" i="3"/>
  <c r="AU10" i="3"/>
  <c r="AU10" i="1" s="1"/>
  <c r="BA10" i="3"/>
  <c r="B10" i="3"/>
  <c r="B10" i="1" s="1"/>
  <c r="AF10" i="3"/>
  <c r="AR10" i="3"/>
  <c r="AR10" i="1" s="1"/>
  <c r="W10" i="3"/>
  <c r="W10" i="1" s="1"/>
  <c r="AI10" i="3"/>
  <c r="BD10" i="3"/>
  <c r="AL10" i="3"/>
  <c r="BS10" i="3"/>
  <c r="BS10" i="1" s="1"/>
  <c r="E10" i="3"/>
  <c r="BP10" i="3"/>
  <c r="BP10" i="1" s="1"/>
  <c r="Z10" i="3"/>
  <c r="Z10" i="1" s="1"/>
  <c r="T10" i="3"/>
  <c r="T10" i="1" s="1"/>
  <c r="H10" i="3"/>
  <c r="K10" i="3"/>
  <c r="K10" i="1" s="1"/>
  <c r="AC10" i="3"/>
  <c r="AC10" i="1" s="1"/>
  <c r="EA73" i="1"/>
  <c r="ET107" i="1"/>
  <c r="DG107" i="1"/>
  <c r="EP67" i="1"/>
  <c r="EB67" i="1"/>
  <c r="DY161" i="1"/>
  <c r="DX161" i="1"/>
  <c r="ED161" i="1"/>
  <c r="DD161" i="1"/>
  <c r="DL161" i="1" s="1"/>
  <c r="DA161" i="1"/>
  <c r="EK161" i="1" s="1"/>
  <c r="EG161" i="1"/>
  <c r="DH161" i="1"/>
  <c r="DK161" i="1"/>
  <c r="ER161" i="1"/>
  <c r="EA200" i="1"/>
  <c r="DW97" i="1"/>
  <c r="DO97" i="1"/>
  <c r="DV97" i="1"/>
  <c r="DN97" i="1"/>
  <c r="DR97" i="1"/>
  <c r="DS97" i="1"/>
  <c r="DT97" i="1"/>
  <c r="DU97" i="1"/>
  <c r="EF97" i="1"/>
  <c r="EE97" i="1"/>
  <c r="DG97" i="1"/>
  <c r="ES171" i="1"/>
  <c r="EP171" i="1"/>
  <c r="EB195" i="1"/>
  <c r="EL220" i="1"/>
  <c r="DI220" i="1"/>
  <c r="DB220" i="1"/>
  <c r="ET9" i="1"/>
  <c r="EB39" i="1"/>
  <c r="EQ24" i="1"/>
  <c r="EP24" i="1"/>
  <c r="ET45" i="1"/>
  <c r="BG45" i="3"/>
  <c r="K45" i="3"/>
  <c r="AX45" i="3"/>
  <c r="T45" i="3"/>
  <c r="BD45" i="3"/>
  <c r="AR45" i="3"/>
  <c r="Q45" i="3"/>
  <c r="H45" i="3"/>
  <c r="AF45" i="3"/>
  <c r="BJ45" i="3"/>
  <c r="BP45" i="3"/>
  <c r="BA45" i="3"/>
  <c r="AC45" i="3"/>
  <c r="BM45" i="3"/>
  <c r="E45" i="3"/>
  <c r="B45" i="3"/>
  <c r="AO45" i="3"/>
  <c r="W45" i="3"/>
  <c r="Z45" i="3"/>
  <c r="N45" i="3"/>
  <c r="BS45" i="3"/>
  <c r="AU45" i="3"/>
  <c r="AL45" i="3"/>
  <c r="AI45" i="3"/>
  <c r="EA75" i="1"/>
  <c r="DG25" i="1"/>
  <c r="EP151" i="1"/>
  <c r="AV135" i="3"/>
  <c r="AY135" i="3"/>
  <c r="S135" i="3"/>
  <c r="R135" i="3"/>
  <c r="X135" i="3"/>
  <c r="AS135" i="3"/>
  <c r="BK135" i="3"/>
  <c r="G135" i="3"/>
  <c r="AN135" i="3"/>
  <c r="BB135" i="3"/>
  <c r="BQ135" i="3"/>
  <c r="F135" i="3"/>
  <c r="BE135" i="3"/>
  <c r="J135" i="3"/>
  <c r="AD135" i="3"/>
  <c r="P135" i="3"/>
  <c r="AW135" i="3"/>
  <c r="A135" i="3"/>
  <c r="BR135" i="3"/>
  <c r="BO135" i="3"/>
  <c r="I135" i="3"/>
  <c r="Y135" i="3"/>
  <c r="AT135" i="3"/>
  <c r="AZ135" i="3"/>
  <c r="C135" i="3"/>
  <c r="L135" i="3"/>
  <c r="AQ135" i="3"/>
  <c r="BI135" i="3"/>
  <c r="V135" i="3"/>
  <c r="BT135" i="3"/>
  <c r="AM135" i="3"/>
  <c r="BN135" i="3"/>
  <c r="AA135" i="3"/>
  <c r="AB135" i="3"/>
  <c r="AH135" i="3"/>
  <c r="AK135" i="3"/>
  <c r="AJ135" i="3"/>
  <c r="M135" i="3"/>
  <c r="AE135" i="3"/>
  <c r="O135" i="3"/>
  <c r="AP135" i="3"/>
  <c r="BL135" i="3"/>
  <c r="BH135" i="3"/>
  <c r="BC135" i="3"/>
  <c r="U135" i="3"/>
  <c r="D135" i="3"/>
  <c r="AG135" i="3"/>
  <c r="BF135" i="3"/>
  <c r="EU102" i="1"/>
  <c r="EO102" i="1"/>
  <c r="EO145" i="1"/>
  <c r="EU145" i="1"/>
  <c r="EQ165" i="1"/>
  <c r="EV88" i="1"/>
  <c r="EQ237" i="1"/>
  <c r="EO187" i="1"/>
  <c r="EU187" i="1"/>
  <c r="ER12" i="1"/>
  <c r="EA60" i="1"/>
  <c r="EV60" i="1"/>
  <c r="DZ65" i="1"/>
  <c r="EP136" i="1"/>
  <c r="EO157" i="1"/>
  <c r="EV157" i="1"/>
  <c r="EH98" i="1"/>
  <c r="DE98" i="1"/>
  <c r="DM98" i="1" s="1"/>
  <c r="EC98" i="1"/>
  <c r="U98" i="3"/>
  <c r="AN98" i="3"/>
  <c r="AA98" i="3"/>
  <c r="BQ98" i="3"/>
  <c r="BC98" i="3"/>
  <c r="A98" i="3"/>
  <c r="D98" i="3"/>
  <c r="BI98" i="3"/>
  <c r="BO98" i="3"/>
  <c r="AB98" i="3"/>
  <c r="X98" i="3"/>
  <c r="S98" i="3"/>
  <c r="AG98" i="3"/>
  <c r="AP98" i="3"/>
  <c r="BB98" i="3"/>
  <c r="AW98" i="3"/>
  <c r="AQ98" i="3"/>
  <c r="AY98" i="3"/>
  <c r="AD98" i="3"/>
  <c r="AH98" i="3"/>
  <c r="AT98" i="3"/>
  <c r="C98" i="3"/>
  <c r="BR98" i="3"/>
  <c r="L98" i="3"/>
  <c r="F98" i="3"/>
  <c r="BK98" i="3"/>
  <c r="AS98" i="3"/>
  <c r="M98" i="3"/>
  <c r="P98" i="3"/>
  <c r="AE98" i="3"/>
  <c r="BF98" i="3"/>
  <c r="AM98" i="3"/>
  <c r="BE98" i="3"/>
  <c r="R98" i="3"/>
  <c r="AV98" i="3"/>
  <c r="AZ98" i="3"/>
  <c r="J98" i="3"/>
  <c r="BN98" i="3"/>
  <c r="AK98" i="3"/>
  <c r="BL98" i="3"/>
  <c r="AJ98" i="3"/>
  <c r="O98" i="3"/>
  <c r="G98" i="3"/>
  <c r="BT98" i="3"/>
  <c r="BH98" i="3"/>
  <c r="V98" i="3"/>
  <c r="I98" i="3"/>
  <c r="Y98" i="3"/>
  <c r="BD218" i="3"/>
  <c r="AX218" i="3"/>
  <c r="W218" i="3"/>
  <c r="BP218" i="3"/>
  <c r="AR218" i="3"/>
  <c r="N218" i="3"/>
  <c r="BA218" i="3"/>
  <c r="AU218" i="3"/>
  <c r="AO218" i="3"/>
  <c r="BJ218" i="3"/>
  <c r="BM218" i="3"/>
  <c r="Z218" i="3"/>
  <c r="B218" i="3"/>
  <c r="Q218" i="3"/>
  <c r="BG218" i="3"/>
  <c r="T218" i="3"/>
  <c r="E218" i="3"/>
  <c r="K218" i="3"/>
  <c r="H218" i="3"/>
  <c r="BS218" i="3"/>
  <c r="AF218" i="3"/>
  <c r="AC218" i="3"/>
  <c r="AL218" i="3"/>
  <c r="AI218" i="3"/>
  <c r="DZ80" i="1"/>
  <c r="ES53" i="1"/>
  <c r="DN18" i="1"/>
  <c r="EE18" i="1"/>
  <c r="DT18" i="1"/>
  <c r="DR18" i="1"/>
  <c r="EF18" i="1"/>
  <c r="DW18" i="1"/>
  <c r="DU18" i="1"/>
  <c r="DO18" i="1"/>
  <c r="DV18" i="1"/>
  <c r="DS18" i="1"/>
  <c r="DG57" i="1"/>
  <c r="BL51" i="3"/>
  <c r="AV51" i="3"/>
  <c r="BE51" i="3"/>
  <c r="AQ51" i="3"/>
  <c r="BC51" i="3"/>
  <c r="BQ51" i="3"/>
  <c r="AK51" i="3"/>
  <c r="AJ51" i="3"/>
  <c r="S51" i="3"/>
  <c r="AH51" i="3"/>
  <c r="AZ51" i="3"/>
  <c r="AE51" i="3"/>
  <c r="X51" i="3"/>
  <c r="U51" i="3"/>
  <c r="AY51" i="3"/>
  <c r="AW51" i="3"/>
  <c r="C51" i="3"/>
  <c r="F51" i="3"/>
  <c r="G51" i="3"/>
  <c r="D51" i="3"/>
  <c r="AN51" i="3"/>
  <c r="AD51" i="3"/>
  <c r="BR51" i="3"/>
  <c r="BK51" i="3"/>
  <c r="O51" i="3"/>
  <c r="R51" i="3"/>
  <c r="M51" i="3"/>
  <c r="BB51" i="3"/>
  <c r="BH51" i="3"/>
  <c r="BO51" i="3"/>
  <c r="AG51" i="3"/>
  <c r="I51" i="3"/>
  <c r="AM51" i="3"/>
  <c r="AT51" i="3"/>
  <c r="BT51" i="3"/>
  <c r="AA51" i="3"/>
  <c r="AB51" i="3"/>
  <c r="P51" i="3"/>
  <c r="L51" i="3"/>
  <c r="AS51" i="3"/>
  <c r="J51" i="3"/>
  <c r="AP51" i="3"/>
  <c r="BF51" i="3"/>
  <c r="V51" i="3"/>
  <c r="Y51" i="3"/>
  <c r="BN51" i="3"/>
  <c r="A51" i="3"/>
  <c r="BI51" i="3"/>
  <c r="DT51" i="1"/>
  <c r="DS51" i="1"/>
  <c r="DU51" i="1"/>
  <c r="EF51" i="1"/>
  <c r="DV51" i="1"/>
  <c r="DO51" i="1"/>
  <c r="DW51" i="1"/>
  <c r="EE51" i="1"/>
  <c r="DN51" i="1"/>
  <c r="DR51" i="1"/>
  <c r="EA183" i="1"/>
  <c r="BP63" i="3"/>
  <c r="H63" i="3"/>
  <c r="AI63" i="3"/>
  <c r="W63" i="3"/>
  <c r="N63" i="3"/>
  <c r="B63" i="3"/>
  <c r="BD63" i="3"/>
  <c r="AO63" i="3"/>
  <c r="AL63" i="3"/>
  <c r="BA63" i="3"/>
  <c r="AC63" i="3"/>
  <c r="Q63" i="3"/>
  <c r="AR63" i="3"/>
  <c r="E63" i="3"/>
  <c r="BJ63" i="3"/>
  <c r="AU63" i="3"/>
  <c r="BG63" i="3"/>
  <c r="K63" i="3"/>
  <c r="T63" i="3"/>
  <c r="BS63" i="3"/>
  <c r="BM63" i="3"/>
  <c r="AX63" i="3"/>
  <c r="AF63" i="3"/>
  <c r="Z63" i="3"/>
  <c r="C63" i="3"/>
  <c r="I63" i="3"/>
  <c r="BQ63" i="3"/>
  <c r="BH63" i="3"/>
  <c r="BT63" i="3"/>
  <c r="AP63" i="3"/>
  <c r="AD63" i="3"/>
  <c r="AY63" i="3"/>
  <c r="U63" i="3"/>
  <c r="AA63" i="3"/>
  <c r="BN63" i="3"/>
  <c r="AJ63" i="3"/>
  <c r="AM63" i="3"/>
  <c r="BB63" i="3"/>
  <c r="R63" i="3"/>
  <c r="BE63" i="3"/>
  <c r="F63" i="3"/>
  <c r="X63" i="3"/>
  <c r="O63" i="3"/>
  <c r="AV63" i="3"/>
  <c r="AS63" i="3"/>
  <c r="L63" i="3"/>
  <c r="AG63" i="3"/>
  <c r="BK63" i="3"/>
  <c r="AS62" i="3"/>
  <c r="D62" i="3"/>
  <c r="BB62" i="3"/>
  <c r="AT62" i="3"/>
  <c r="AZ62" i="3"/>
  <c r="I62" i="3"/>
  <c r="Y62" i="3"/>
  <c r="BL62" i="3"/>
  <c r="AK62" i="3"/>
  <c r="S62" i="3"/>
  <c r="A62" i="3"/>
  <c r="BT62" i="3"/>
  <c r="AM62" i="3"/>
  <c r="L62" i="3"/>
  <c r="AQ62" i="3"/>
  <c r="AE62" i="3"/>
  <c r="BE62" i="3"/>
  <c r="V62" i="3"/>
  <c r="AW62" i="3"/>
  <c r="O62" i="3"/>
  <c r="X62" i="3"/>
  <c r="BR62" i="3"/>
  <c r="G62" i="3"/>
  <c r="U62" i="3"/>
  <c r="AY62" i="3"/>
  <c r="BN62" i="3"/>
  <c r="AH62" i="3"/>
  <c r="BO62" i="3"/>
  <c r="AG62" i="3"/>
  <c r="BF62" i="3"/>
  <c r="J62" i="3"/>
  <c r="C62" i="3"/>
  <c r="BC62" i="3"/>
  <c r="AP62" i="3"/>
  <c r="AD62" i="3"/>
  <c r="AA62" i="3"/>
  <c r="M62" i="3"/>
  <c r="BH62" i="3"/>
  <c r="BQ62" i="3"/>
  <c r="AB62" i="3"/>
  <c r="AJ62" i="3"/>
  <c r="P62" i="3"/>
  <c r="AN62" i="3"/>
  <c r="BI62" i="3"/>
  <c r="R62" i="3"/>
  <c r="BK62" i="3"/>
  <c r="AV62" i="3"/>
  <c r="F62" i="3"/>
  <c r="DB62" i="1"/>
  <c r="DI62" i="1"/>
  <c r="EL62" i="1"/>
  <c r="EU121" i="1"/>
  <c r="EO121" i="1"/>
  <c r="EB184" i="1"/>
  <c r="ES50" i="1"/>
  <c r="DZ130" i="1"/>
  <c r="EA38" i="1"/>
  <c r="DG14" i="1"/>
  <c r="EP68" i="1"/>
  <c r="EV64" i="1"/>
  <c r="DZ214" i="1"/>
  <c r="ES214" i="1"/>
  <c r="ER66" i="1"/>
  <c r="DO35" i="1"/>
  <c r="EF35" i="1"/>
  <c r="DT35" i="1"/>
  <c r="DV35" i="1"/>
  <c r="DS35" i="1"/>
  <c r="DR35" i="1"/>
  <c r="DW35" i="1"/>
  <c r="DU35" i="1"/>
  <c r="EE35" i="1"/>
  <c r="DN35" i="1"/>
  <c r="EB233" i="1"/>
  <c r="EE160" i="1"/>
  <c r="DW160" i="1"/>
  <c r="DU160" i="1"/>
  <c r="DR160" i="1"/>
  <c r="DN160" i="1"/>
  <c r="EF160" i="1"/>
  <c r="DO160" i="1"/>
  <c r="DV160" i="1"/>
  <c r="DT160" i="1"/>
  <c r="DS160" i="1"/>
  <c r="ER26" i="1"/>
  <c r="EB226" i="1"/>
  <c r="DG226" i="1"/>
  <c r="EU229" i="1"/>
  <c r="EO229" i="1"/>
  <c r="EC209" i="1"/>
  <c r="EH209" i="1"/>
  <c r="DE209" i="1"/>
  <c r="DM209" i="1" s="1"/>
  <c r="ES176" i="1"/>
  <c r="R176" i="3"/>
  <c r="BL176" i="3"/>
  <c r="L176" i="3"/>
  <c r="BN176" i="3"/>
  <c r="O176" i="3"/>
  <c r="BF176" i="3"/>
  <c r="AB176" i="3"/>
  <c r="M176" i="3"/>
  <c r="BB176" i="3"/>
  <c r="BT176" i="3"/>
  <c r="P176" i="3"/>
  <c r="BR176" i="3"/>
  <c r="AS176" i="3"/>
  <c r="AP176" i="3"/>
  <c r="AY176" i="3"/>
  <c r="S176" i="3"/>
  <c r="BI176" i="3"/>
  <c r="X176" i="3"/>
  <c r="G176" i="3"/>
  <c r="AM176" i="3"/>
  <c r="F176" i="3"/>
  <c r="U176" i="3"/>
  <c r="J176" i="3"/>
  <c r="D176" i="3"/>
  <c r="BQ176" i="3"/>
  <c r="AZ176" i="3"/>
  <c r="C176" i="3"/>
  <c r="AQ176" i="3"/>
  <c r="AN176" i="3"/>
  <c r="AT176" i="3"/>
  <c r="AV176" i="3"/>
  <c r="BK176" i="3"/>
  <c r="AK176" i="3"/>
  <c r="AE176" i="3"/>
  <c r="AG176" i="3"/>
  <c r="AD176" i="3"/>
  <c r="Y176" i="3"/>
  <c r="A176" i="3"/>
  <c r="AH176" i="3"/>
  <c r="AJ176" i="3"/>
  <c r="AA176" i="3"/>
  <c r="BH176" i="3"/>
  <c r="BC176" i="3"/>
  <c r="BO176" i="3"/>
  <c r="BE176" i="3"/>
  <c r="V176" i="3"/>
  <c r="AW176" i="3"/>
  <c r="I176" i="3"/>
  <c r="E111" i="3"/>
  <c r="H111" i="3"/>
  <c r="W111" i="3"/>
  <c r="AF111" i="3"/>
  <c r="BA111" i="3"/>
  <c r="AL111" i="3"/>
  <c r="BP111" i="3"/>
  <c r="AO111" i="3"/>
  <c r="AR111" i="3"/>
  <c r="Q111" i="3"/>
  <c r="AI111" i="3"/>
  <c r="B111" i="3"/>
  <c r="BM111" i="3"/>
  <c r="K111" i="3"/>
  <c r="BS111" i="3"/>
  <c r="T111" i="3"/>
  <c r="AC111" i="3"/>
  <c r="BD111" i="3"/>
  <c r="BG111" i="3"/>
  <c r="AU111" i="3"/>
  <c r="BJ111" i="3"/>
  <c r="AX111" i="3"/>
  <c r="Z111" i="3"/>
  <c r="N111" i="3"/>
  <c r="DT111" i="1"/>
  <c r="EF111" i="1"/>
  <c r="DS111" i="1"/>
  <c r="DW111" i="1"/>
  <c r="DU111" i="1"/>
  <c r="DV111" i="1"/>
  <c r="DN111" i="1"/>
  <c r="DR111" i="1"/>
  <c r="EE111" i="1"/>
  <c r="DO111" i="1"/>
  <c r="DB108" i="1"/>
  <c r="DI108" i="1"/>
  <c r="EL108" i="1"/>
  <c r="ER56" i="1"/>
  <c r="ED56" i="1"/>
  <c r="DX56" i="1"/>
  <c r="DA56" i="1"/>
  <c r="EK56" i="1" s="1"/>
  <c r="DY56" i="1"/>
  <c r="DD56" i="1"/>
  <c r="DL56" i="1" s="1"/>
  <c r="DH56" i="1"/>
  <c r="DK56" i="1"/>
  <c r="EG56" i="1"/>
  <c r="EP36" i="1"/>
  <c r="EV33" i="1"/>
  <c r="EU110" i="1"/>
  <c r="EO110" i="1"/>
  <c r="ES110" i="1"/>
  <c r="BM81" i="3"/>
  <c r="AO81" i="3"/>
  <c r="K81" i="3"/>
  <c r="B81" i="3"/>
  <c r="BP81" i="3"/>
  <c r="AF81" i="3"/>
  <c r="W81" i="3"/>
  <c r="BS81" i="3"/>
  <c r="BG81" i="3"/>
  <c r="AX81" i="3"/>
  <c r="AC81" i="3"/>
  <c r="BA81" i="3"/>
  <c r="AR81" i="3"/>
  <c r="AU81" i="3"/>
  <c r="N81" i="3"/>
  <c r="Z81" i="3"/>
  <c r="BJ81" i="3"/>
  <c r="E81" i="3"/>
  <c r="AL81" i="3"/>
  <c r="Q81" i="3"/>
  <c r="H81" i="3"/>
  <c r="T81" i="3"/>
  <c r="AI81" i="3"/>
  <c r="BD81" i="3"/>
  <c r="EV241" i="1"/>
  <c r="EB150" i="1"/>
  <c r="EP153" i="1"/>
  <c r="EB91" i="1"/>
  <c r="EP6" i="1"/>
  <c r="EL156" i="1"/>
  <c r="DB156" i="1"/>
  <c r="DI156" i="1"/>
  <c r="EA7" i="1"/>
  <c r="EQ193" i="1"/>
  <c r="ER13" i="1"/>
  <c r="DG128" i="1"/>
  <c r="EA128" i="1"/>
  <c r="EV72" i="1"/>
  <c r="ET198" i="1"/>
  <c r="EU240" i="1"/>
  <c r="EO240" i="1"/>
  <c r="ET82" i="1"/>
  <c r="B173" i="3"/>
  <c r="K173" i="3"/>
  <c r="N173" i="3"/>
  <c r="BG173" i="3"/>
  <c r="Q173" i="3"/>
  <c r="AO173" i="3"/>
  <c r="BS173" i="3"/>
  <c r="AI173" i="3"/>
  <c r="AC173" i="3"/>
  <c r="BD173" i="3"/>
  <c r="AF173" i="3"/>
  <c r="Z173" i="3"/>
  <c r="BA173" i="3"/>
  <c r="AR173" i="3"/>
  <c r="H173" i="3"/>
  <c r="T173" i="3"/>
  <c r="BJ173" i="3"/>
  <c r="AX173" i="3"/>
  <c r="W173" i="3"/>
  <c r="BP173" i="3"/>
  <c r="AU173" i="3"/>
  <c r="AL173" i="3"/>
  <c r="BM173" i="3"/>
  <c r="E173" i="3"/>
  <c r="ER30" i="1"/>
  <c r="BS30" i="3"/>
  <c r="Z30" i="3"/>
  <c r="BA30" i="3"/>
  <c r="BP30" i="3"/>
  <c r="K30" i="3"/>
  <c r="Q30" i="3"/>
  <c r="AL30" i="3"/>
  <c r="BG30" i="3"/>
  <c r="BD30" i="3"/>
  <c r="W30" i="3"/>
  <c r="AC30" i="3"/>
  <c r="N30" i="3"/>
  <c r="AI30" i="3"/>
  <c r="T30" i="3"/>
  <c r="BJ30" i="3"/>
  <c r="BM30" i="3"/>
  <c r="AF30" i="3"/>
  <c r="H30" i="3"/>
  <c r="E30" i="3"/>
  <c r="AR30" i="3"/>
  <c r="AO30" i="3"/>
  <c r="AX30" i="3"/>
  <c r="AU30" i="3"/>
  <c r="B30" i="3"/>
  <c r="ER182" i="1"/>
  <c r="DA182" i="1"/>
  <c r="EK182" i="1" s="1"/>
  <c r="DD182" i="1"/>
  <c r="DL182" i="1" s="1"/>
  <c r="DX182" i="1"/>
  <c r="DH182" i="1"/>
  <c r="ED182" i="1"/>
  <c r="DK182" i="1"/>
  <c r="EG182" i="1"/>
  <c r="DY182" i="1"/>
  <c r="EU118" i="1"/>
  <c r="EO118" i="1"/>
  <c r="EH118" i="1"/>
  <c r="EC118" i="1"/>
  <c r="DE118" i="1"/>
  <c r="DM118" i="1" s="1"/>
  <c r="DZ27" i="1"/>
  <c r="EL225" i="1"/>
  <c r="DI225" i="1"/>
  <c r="DB225" i="1"/>
  <c r="Y112" i="3"/>
  <c r="C112" i="3"/>
  <c r="S112" i="3"/>
  <c r="AV112" i="3"/>
  <c r="AM112" i="3"/>
  <c r="AH112" i="3"/>
  <c r="AP112" i="3"/>
  <c r="AW112" i="3"/>
  <c r="F112" i="3"/>
  <c r="I112" i="3"/>
  <c r="AA112" i="3"/>
  <c r="X112" i="3"/>
  <c r="BT112" i="3"/>
  <c r="AB112" i="3"/>
  <c r="AK112" i="3"/>
  <c r="A112" i="3"/>
  <c r="AN112" i="3"/>
  <c r="AD112" i="3"/>
  <c r="AZ112" i="3"/>
  <c r="BO112" i="3"/>
  <c r="P112" i="3"/>
  <c r="AE112" i="3"/>
  <c r="D112" i="3"/>
  <c r="BK112" i="3"/>
  <c r="BQ112" i="3"/>
  <c r="AQ112" i="3"/>
  <c r="AT112" i="3"/>
  <c r="L112" i="3"/>
  <c r="J112" i="3"/>
  <c r="R112" i="3"/>
  <c r="BH112" i="3"/>
  <c r="AG112" i="3"/>
  <c r="BL112" i="3"/>
  <c r="BR112" i="3"/>
  <c r="AJ112" i="3"/>
  <c r="BI112" i="3"/>
  <c r="M112" i="3"/>
  <c r="G112" i="3"/>
  <c r="V112" i="3"/>
  <c r="BB112" i="3"/>
  <c r="BN112" i="3"/>
  <c r="U112" i="3"/>
  <c r="AS112" i="3"/>
  <c r="O112" i="3"/>
  <c r="AY112" i="3"/>
  <c r="BC112" i="3"/>
  <c r="BE112" i="3"/>
  <c r="BF112" i="3"/>
  <c r="O15" i="3"/>
  <c r="BK15" i="3"/>
  <c r="J15" i="3"/>
  <c r="AW15" i="3"/>
  <c r="BE15" i="3"/>
  <c r="AH15" i="3"/>
  <c r="AY15" i="3"/>
  <c r="BF15" i="3"/>
  <c r="BR15" i="3"/>
  <c r="BB15" i="3"/>
  <c r="F15" i="3"/>
  <c r="X15" i="3"/>
  <c r="AB15" i="3"/>
  <c r="AM15" i="3"/>
  <c r="AT15" i="3"/>
  <c r="AD15" i="3"/>
  <c r="AV15" i="3"/>
  <c r="BC15" i="3"/>
  <c r="BQ15" i="3"/>
  <c r="BT15" i="3"/>
  <c r="AP15" i="3"/>
  <c r="AN15" i="3"/>
  <c r="BI15" i="3"/>
  <c r="M15" i="3"/>
  <c r="AA15" i="3"/>
  <c r="V15" i="3"/>
  <c r="AG15" i="3"/>
  <c r="U15" i="3"/>
  <c r="BH15" i="3"/>
  <c r="R15" i="3"/>
  <c r="AS15" i="3"/>
  <c r="A15" i="3"/>
  <c r="AE15" i="3"/>
  <c r="C15" i="3"/>
  <c r="I15" i="3"/>
  <c r="Y15" i="3"/>
  <c r="S15" i="3"/>
  <c r="L15" i="3"/>
  <c r="AJ15" i="3"/>
  <c r="BN15" i="3"/>
  <c r="D15" i="3"/>
  <c r="BO15" i="3"/>
  <c r="AZ15" i="3"/>
  <c r="P15" i="3"/>
  <c r="AK15" i="3"/>
  <c r="G15" i="3"/>
  <c r="AQ15" i="3"/>
  <c r="BL15" i="3"/>
  <c r="F224" i="3"/>
  <c r="X224" i="3"/>
  <c r="M224" i="3"/>
  <c r="AH224" i="3"/>
  <c r="BR224" i="3"/>
  <c r="AD224" i="3"/>
  <c r="AG224" i="3"/>
  <c r="AT224" i="3"/>
  <c r="U224" i="3"/>
  <c r="BE224" i="3"/>
  <c r="BL224" i="3"/>
  <c r="BH224" i="3"/>
  <c r="G224" i="3"/>
  <c r="AV224" i="3"/>
  <c r="BT224" i="3"/>
  <c r="A224" i="3"/>
  <c r="AZ224" i="3"/>
  <c r="AS224" i="3"/>
  <c r="BB224" i="3"/>
  <c r="AN224" i="3"/>
  <c r="AB224" i="3"/>
  <c r="BQ224" i="3"/>
  <c r="I224" i="3"/>
  <c r="S224" i="3"/>
  <c r="C224" i="3"/>
  <c r="AP224" i="3"/>
  <c r="AE224" i="3"/>
  <c r="Y224" i="3"/>
  <c r="BI224" i="3"/>
  <c r="L224" i="3"/>
  <c r="BF224" i="3"/>
  <c r="AJ224" i="3"/>
  <c r="AA224" i="3"/>
  <c r="BO224" i="3"/>
  <c r="AQ224" i="3"/>
  <c r="BC224" i="3"/>
  <c r="AK224" i="3"/>
  <c r="AW224" i="3"/>
  <c r="AY224" i="3"/>
  <c r="O224" i="3"/>
  <c r="V224" i="3"/>
  <c r="P224" i="3"/>
  <c r="D224" i="3"/>
  <c r="J224" i="3"/>
  <c r="BK224" i="3"/>
  <c r="BN224" i="3"/>
  <c r="R224" i="3"/>
  <c r="AM224" i="3"/>
  <c r="AO224" i="3"/>
  <c r="BS224" i="3"/>
  <c r="BD224" i="3"/>
  <c r="AI224" i="3"/>
  <c r="AR224" i="3"/>
  <c r="Z224" i="3"/>
  <c r="W224" i="3"/>
  <c r="BJ224" i="3"/>
  <c r="AF224" i="3"/>
  <c r="AX224" i="3"/>
  <c r="AL224" i="3"/>
  <c r="T224" i="3"/>
  <c r="AU224" i="3"/>
  <c r="N224" i="3"/>
  <c r="H224" i="3"/>
  <c r="E224" i="3"/>
  <c r="Q224" i="3"/>
  <c r="BM224" i="3"/>
  <c r="AC224" i="3"/>
  <c r="BG224" i="3"/>
  <c r="B224" i="3"/>
  <c r="BP224" i="3"/>
  <c r="K224" i="3"/>
  <c r="BA224" i="3"/>
  <c r="ER168" i="1"/>
  <c r="DG168" i="1"/>
  <c r="ES205" i="1"/>
  <c r="ER52" i="1"/>
  <c r="DG52" i="1"/>
  <c r="EA155" i="1"/>
  <c r="ET155" i="1"/>
  <c r="AT177" i="3"/>
  <c r="AG177" i="3"/>
  <c r="BH177" i="3"/>
  <c r="AK177" i="3"/>
  <c r="A177" i="3"/>
  <c r="V177" i="3"/>
  <c r="BO177" i="3"/>
  <c r="BL177" i="3"/>
  <c r="BI177" i="3"/>
  <c r="BE177" i="3"/>
  <c r="AV177" i="3"/>
  <c r="AE177" i="3"/>
  <c r="J177" i="3"/>
  <c r="AP177" i="3"/>
  <c r="R177" i="3"/>
  <c r="P177" i="3"/>
  <c r="M177" i="3"/>
  <c r="AS177" i="3"/>
  <c r="AY177" i="3"/>
  <c r="C177" i="3"/>
  <c r="BQ177" i="3"/>
  <c r="AZ177" i="3"/>
  <c r="AJ177" i="3"/>
  <c r="I177" i="3"/>
  <c r="AH177" i="3"/>
  <c r="BT177" i="3"/>
  <c r="U177" i="3"/>
  <c r="Y177" i="3"/>
  <c r="D177" i="3"/>
  <c r="BC177" i="3"/>
  <c r="BN177" i="3"/>
  <c r="AD177" i="3"/>
  <c r="BF177" i="3"/>
  <c r="S177" i="3"/>
  <c r="G177" i="3"/>
  <c r="AQ177" i="3"/>
  <c r="AW177" i="3"/>
  <c r="BB177" i="3"/>
  <c r="AA177" i="3"/>
  <c r="X177" i="3"/>
  <c r="F177" i="3"/>
  <c r="AM177" i="3"/>
  <c r="BR177" i="3"/>
  <c r="L177" i="3"/>
  <c r="O177" i="3"/>
  <c r="AB177" i="3"/>
  <c r="AN177" i="3"/>
  <c r="BK177" i="3"/>
  <c r="EQ177" i="1"/>
  <c r="ES210" i="1"/>
  <c r="DZ210" i="1"/>
  <c r="EQ191" i="1"/>
  <c r="ET37" i="1"/>
  <c r="ER120" i="1"/>
  <c r="ES163" i="1"/>
  <c r="W137" i="3"/>
  <c r="Z137" i="3"/>
  <c r="BA137" i="3"/>
  <c r="BS137" i="3"/>
  <c r="B137" i="3"/>
  <c r="BD137" i="3"/>
  <c r="AR137" i="3"/>
  <c r="AF137" i="3"/>
  <c r="N137" i="3"/>
  <c r="AO137" i="3"/>
  <c r="BG137" i="3"/>
  <c r="H137" i="3"/>
  <c r="BP137" i="3"/>
  <c r="K137" i="3"/>
  <c r="AI137" i="3"/>
  <c r="AL137" i="3"/>
  <c r="AC137" i="3"/>
  <c r="AX137" i="3"/>
  <c r="E137" i="3"/>
  <c r="T137" i="3"/>
  <c r="AU137" i="3"/>
  <c r="BJ137" i="3"/>
  <c r="Q137" i="3"/>
  <c r="BM137" i="3"/>
  <c r="EU167" i="1"/>
  <c r="EO167" i="1"/>
  <c r="DG238" i="1"/>
  <c r="EP238" i="1"/>
  <c r="EB95" i="1"/>
  <c r="ER197" i="1"/>
  <c r="EB70" i="1"/>
  <c r="EB131" i="1"/>
  <c r="EA87" i="1"/>
  <c r="EG19" i="1"/>
  <c r="DD19" i="1"/>
  <c r="DL19" i="1" s="1"/>
  <c r="DA19" i="1"/>
  <c r="EK19" i="1" s="1"/>
  <c r="DY19" i="1"/>
  <c r="DX19" i="1"/>
  <c r="DK19" i="1"/>
  <c r="DH19" i="1"/>
  <c r="ED19" i="1"/>
  <c r="EA181" i="1"/>
  <c r="EA178" i="1"/>
  <c r="DZ178" i="1"/>
  <c r="EV31" i="1"/>
  <c r="EB31" i="1"/>
  <c r="ET133" i="1"/>
  <c r="EB190" i="1"/>
  <c r="EL61" i="1"/>
  <c r="DB61" i="1"/>
  <c r="DI61" i="1"/>
  <c r="EV104" i="1"/>
  <c r="EB17" i="1"/>
  <c r="EP29" i="1"/>
  <c r="DE29" i="1"/>
  <c r="DM29" i="1" s="1"/>
  <c r="EC29" i="1"/>
  <c r="EH29" i="1"/>
  <c r="U166" i="3"/>
  <c r="BN166" i="3"/>
  <c r="L166" i="3"/>
  <c r="AB166" i="3"/>
  <c r="AV166" i="3"/>
  <c r="AS166" i="3"/>
  <c r="A166" i="3"/>
  <c r="P166" i="3"/>
  <c r="AA166" i="3"/>
  <c r="C166" i="3"/>
  <c r="BF166" i="3"/>
  <c r="AJ166" i="3"/>
  <c r="S166" i="3"/>
  <c r="AG166" i="3"/>
  <c r="AN166" i="3"/>
  <c r="Y166" i="3"/>
  <c r="X166" i="3"/>
  <c r="BB166" i="3"/>
  <c r="BL166" i="3"/>
  <c r="F166" i="3"/>
  <c r="BT166" i="3"/>
  <c r="I166" i="3"/>
  <c r="R166" i="3"/>
  <c r="BR166" i="3"/>
  <c r="BI166" i="3"/>
  <c r="AZ166" i="3"/>
  <c r="AE166" i="3"/>
  <c r="G166" i="3"/>
  <c r="AW166" i="3"/>
  <c r="BH166" i="3"/>
  <c r="BC166" i="3"/>
  <c r="D166" i="3"/>
  <c r="BE166" i="3"/>
  <c r="AP166" i="3"/>
  <c r="M166" i="3"/>
  <c r="BK166" i="3"/>
  <c r="AD166" i="3"/>
  <c r="AQ166" i="3"/>
  <c r="AH166" i="3"/>
  <c r="AK166" i="3"/>
  <c r="AM166" i="3"/>
  <c r="AY166" i="3"/>
  <c r="O166" i="3"/>
  <c r="BQ166" i="3"/>
  <c r="J166" i="3"/>
  <c r="AT166" i="3"/>
  <c r="V166" i="3"/>
  <c r="BO166" i="3"/>
  <c r="EB227" i="1"/>
  <c r="EU113" i="1"/>
  <c r="EO113" i="1"/>
  <c r="G169" i="3"/>
  <c r="D169" i="3"/>
  <c r="AQ169" i="3"/>
  <c r="AB169" i="3"/>
  <c r="AM169" i="3"/>
  <c r="AK169" i="3"/>
  <c r="V169" i="3"/>
  <c r="BK169" i="3"/>
  <c r="AN169" i="3"/>
  <c r="AS169" i="3"/>
  <c r="C169" i="3"/>
  <c r="BL169" i="3"/>
  <c r="AD169" i="3"/>
  <c r="R169" i="3"/>
  <c r="L169" i="3"/>
  <c r="A169" i="3"/>
  <c r="U169" i="3"/>
  <c r="Y169" i="3"/>
  <c r="F169" i="3"/>
  <c r="AZ169" i="3"/>
  <c r="BR169" i="3"/>
  <c r="BB169" i="3"/>
  <c r="BT169" i="3"/>
  <c r="M169" i="3"/>
  <c r="AW169" i="3"/>
  <c r="AE169" i="3"/>
  <c r="BI169" i="3"/>
  <c r="AV169" i="3"/>
  <c r="BE169" i="3"/>
  <c r="AA169" i="3"/>
  <c r="BC169" i="3"/>
  <c r="AH169" i="3"/>
  <c r="X169" i="3"/>
  <c r="BO169" i="3"/>
  <c r="AT169" i="3"/>
  <c r="BQ169" i="3"/>
  <c r="BH169" i="3"/>
  <c r="I169" i="3"/>
  <c r="BN169" i="3"/>
  <c r="AJ169" i="3"/>
  <c r="O169" i="3"/>
  <c r="BF169" i="3"/>
  <c r="AG169" i="3"/>
  <c r="J169" i="3"/>
  <c r="AY169" i="3"/>
  <c r="AP169" i="3"/>
  <c r="P169" i="3"/>
  <c r="S169" i="3"/>
  <c r="ES96" i="1"/>
  <c r="DI115" i="1"/>
  <c r="EL115" i="1"/>
  <c r="DB115" i="1"/>
  <c r="DS142" i="1"/>
  <c r="DR142" i="1"/>
  <c r="DV142" i="1"/>
  <c r="DN142" i="1"/>
  <c r="EF142" i="1"/>
  <c r="EE142" i="1"/>
  <c r="DW142" i="1"/>
  <c r="DO142" i="1"/>
  <c r="DT142" i="1"/>
  <c r="DU142" i="1"/>
  <c r="DD16" i="1"/>
  <c r="DL16" i="1" s="1"/>
  <c r="EG16" i="1"/>
  <c r="DY16" i="1"/>
  <c r="DH16" i="1"/>
  <c r="ED16" i="1"/>
  <c r="DK16" i="1"/>
  <c r="DX16" i="1"/>
  <c r="DA16" i="1"/>
  <c r="EK16" i="1" s="1"/>
  <c r="EC129" i="1"/>
  <c r="DE129" i="1"/>
  <c r="DM129" i="1" s="1"/>
  <c r="EH129" i="1"/>
  <c r="DG89" i="1"/>
  <c r="EC21" i="1"/>
  <c r="DE21" i="1"/>
  <c r="DM21" i="1" s="1"/>
  <c r="EH21" i="1"/>
  <c r="EC175" i="1"/>
  <c r="DE175" i="1"/>
  <c r="DM175" i="1" s="1"/>
  <c r="EH175" i="1"/>
  <c r="AP117" i="3"/>
  <c r="AW117" i="3"/>
  <c r="AK117" i="3"/>
  <c r="AY117" i="3"/>
  <c r="S117" i="3"/>
  <c r="U117" i="3"/>
  <c r="AG117" i="3"/>
  <c r="BF117" i="3"/>
  <c r="AJ117" i="3"/>
  <c r="L117" i="3"/>
  <c r="AD117" i="3"/>
  <c r="BR117" i="3"/>
  <c r="AT117" i="3"/>
  <c r="V117" i="3"/>
  <c r="A117" i="3"/>
  <c r="F117" i="3"/>
  <c r="BN117" i="3"/>
  <c r="AE117" i="3"/>
  <c r="G117" i="3"/>
  <c r="M117" i="3"/>
  <c r="R117" i="3"/>
  <c r="BH117" i="3"/>
  <c r="P117" i="3"/>
  <c r="AZ117" i="3"/>
  <c r="AN117" i="3"/>
  <c r="I117" i="3"/>
  <c r="AV117" i="3"/>
  <c r="D117" i="3"/>
  <c r="O117" i="3"/>
  <c r="X117" i="3"/>
  <c r="AM117" i="3"/>
  <c r="AQ117" i="3"/>
  <c r="BC117" i="3"/>
  <c r="BL117" i="3"/>
  <c r="BI117" i="3"/>
  <c r="BQ117" i="3"/>
  <c r="BO117" i="3"/>
  <c r="BK117" i="3"/>
  <c r="BT117" i="3"/>
  <c r="BB117" i="3"/>
  <c r="AB117" i="3"/>
  <c r="C117" i="3"/>
  <c r="Y117" i="3"/>
  <c r="AS117" i="3"/>
  <c r="AH117" i="3"/>
  <c r="AA117" i="3"/>
  <c r="BE117" i="3"/>
  <c r="J117" i="3"/>
  <c r="DD42" i="1"/>
  <c r="DL42" i="1" s="1"/>
  <c r="EG42" i="1"/>
  <c r="ED42" i="1"/>
  <c r="DK42" i="1"/>
  <c r="DA42" i="1"/>
  <c r="EK42" i="1" s="1"/>
  <c r="DH42" i="1"/>
  <c r="DX42" i="1"/>
  <c r="DY42" i="1"/>
  <c r="ES119" i="1"/>
  <c r="AK4" i="3"/>
  <c r="BB4" i="3"/>
  <c r="D4" i="3"/>
  <c r="BT4" i="3"/>
  <c r="AP4" i="3"/>
  <c r="M4" i="3"/>
  <c r="AQ4" i="3"/>
  <c r="AY4" i="3"/>
  <c r="A4" i="3"/>
  <c r="AM4" i="3"/>
  <c r="AD4" i="3"/>
  <c r="R4" i="3"/>
  <c r="I4" i="3"/>
  <c r="U4" i="3"/>
  <c r="BH4" i="3"/>
  <c r="AS4" i="3"/>
  <c r="V4" i="3"/>
  <c r="BN4" i="3"/>
  <c r="P4" i="3"/>
  <c r="BF4" i="3"/>
  <c r="L4" i="3"/>
  <c r="BO4" i="3"/>
  <c r="AB4" i="3"/>
  <c r="BR4" i="3"/>
  <c r="BK4" i="3"/>
  <c r="BC4" i="3"/>
  <c r="AJ4" i="3"/>
  <c r="C4" i="3"/>
  <c r="AG4" i="3"/>
  <c r="AA4" i="3"/>
  <c r="BQ4" i="3"/>
  <c r="AT4" i="3"/>
  <c r="BL4" i="3"/>
  <c r="BE4" i="3"/>
  <c r="AH4" i="3"/>
  <c r="O4" i="3"/>
  <c r="J4" i="3"/>
  <c r="S4" i="3"/>
  <c r="AE4" i="3"/>
  <c r="BI4" i="3"/>
  <c r="F4" i="3"/>
  <c r="AV4" i="3"/>
  <c r="G4" i="3"/>
  <c r="Y4" i="3"/>
  <c r="AN4" i="3"/>
  <c r="X4" i="3"/>
  <c r="AZ4" i="3"/>
  <c r="AW4" i="3"/>
  <c r="H23" i="4"/>
  <c r="G23" i="20"/>
  <c r="X23" i="4"/>
  <c r="Y22" i="4"/>
  <c r="G22" i="4"/>
  <c r="D22" i="20"/>
  <c r="D22" i="4"/>
  <c r="I23" i="20"/>
  <c r="Y9" i="4"/>
  <c r="Q4" i="4"/>
  <c r="G4" i="4"/>
  <c r="N10" i="4"/>
  <c r="I16" i="20"/>
  <c r="F7" i="4"/>
  <c r="Z15" i="12"/>
  <c r="W14" i="12"/>
  <c r="F26" i="12"/>
  <c r="V21" i="12"/>
  <c r="N10" i="12"/>
  <c r="H8" i="12"/>
  <c r="D10" i="20"/>
  <c r="I17" i="20"/>
  <c r="F16" i="4"/>
  <c r="X17" i="4"/>
  <c r="Z11" i="4"/>
  <c r="Y21" i="4"/>
  <c r="F7" i="20"/>
  <c r="Q15" i="4"/>
  <c r="T143" i="16"/>
  <c r="E20" i="4"/>
  <c r="I17" i="4"/>
  <c r="Y9" i="12"/>
  <c r="F24" i="12"/>
  <c r="Q9" i="12"/>
  <c r="G28" i="12"/>
  <c r="I10" i="12"/>
  <c r="E21" i="12"/>
  <c r="T23" i="12"/>
  <c r="S9" i="4"/>
  <c r="F8" i="20"/>
  <c r="D19" i="20"/>
  <c r="X14" i="12"/>
  <c r="J24" i="12"/>
  <c r="D18" i="12"/>
  <c r="N12" i="12"/>
  <c r="L6" i="12"/>
  <c r="E16" i="12"/>
  <c r="S25" i="12"/>
  <c r="Q22" i="4"/>
  <c r="D23" i="20"/>
  <c r="X8" i="4"/>
  <c r="N9" i="4"/>
  <c r="Z13" i="4"/>
  <c r="Q17" i="4"/>
  <c r="F18" i="20"/>
  <c r="G19" i="4"/>
  <c r="Z6" i="12"/>
  <c r="W23" i="12"/>
  <c r="F25" i="12"/>
  <c r="V8" i="12"/>
  <c r="N27" i="12"/>
  <c r="H27" i="12"/>
  <c r="G20" i="4"/>
  <c r="AA14" i="4"/>
  <c r="D12" i="4"/>
  <c r="S17" i="4"/>
  <c r="D5" i="4"/>
  <c r="Y17" i="4"/>
  <c r="Z16" i="12"/>
  <c r="Z4" i="4"/>
  <c r="AA5" i="4"/>
  <c r="L173" i="16"/>
  <c r="R20" i="4"/>
  <c r="W20" i="12"/>
  <c r="F5" i="12"/>
  <c r="Q22" i="12"/>
  <c r="O22" i="12"/>
  <c r="I16" i="12"/>
  <c r="U10" i="12"/>
  <c r="K24" i="12"/>
  <c r="X11" i="4"/>
  <c r="I20" i="4"/>
  <c r="Y18" i="4"/>
  <c r="X6" i="12"/>
  <c r="J7" i="12"/>
  <c r="V7" i="12"/>
  <c r="N14" i="12"/>
  <c r="L19" i="12"/>
  <c r="E19" i="12"/>
  <c r="T12" i="12"/>
  <c r="H4" i="4"/>
  <c r="P13" i="4"/>
  <c r="Y5" i="4"/>
  <c r="Q121" i="16"/>
  <c r="Y23" i="12"/>
  <c r="F15" i="12"/>
  <c r="V20" i="12"/>
  <c r="G22" i="12"/>
  <c r="L5" i="12"/>
  <c r="E6" i="12"/>
  <c r="T7" i="12"/>
  <c r="P4" i="4"/>
  <c r="H4" i="20"/>
  <c r="I13" i="4"/>
  <c r="F10" i="4"/>
  <c r="F23" i="12"/>
  <c r="E20" i="12"/>
  <c r="AA22" i="4"/>
  <c r="F17" i="4"/>
  <c r="E13" i="4"/>
  <c r="F10" i="20"/>
  <c r="Z10" i="12"/>
  <c r="F9" i="12"/>
  <c r="N21" i="12"/>
  <c r="S143" i="16"/>
  <c r="AA19" i="4"/>
  <c r="P121" i="16"/>
  <c r="Z11" i="12"/>
  <c r="I10" i="4"/>
  <c r="I14" i="4"/>
  <c r="F20" i="12"/>
  <c r="O14" i="12"/>
  <c r="U15" i="12"/>
  <c r="H10" i="4"/>
  <c r="Q7" i="4"/>
  <c r="J17" i="12"/>
  <c r="N18" i="12"/>
  <c r="E27" i="12"/>
  <c r="K15" i="12"/>
  <c r="P7" i="4"/>
  <c r="X5" i="4"/>
  <c r="Z7" i="12"/>
  <c r="F27" i="12"/>
  <c r="Q10" i="12"/>
  <c r="H13" i="12"/>
  <c r="E25" i="12"/>
  <c r="K22" i="12"/>
  <c r="M143" i="16"/>
  <c r="F13" i="4"/>
  <c r="Z14" i="12"/>
  <c r="H12" i="12"/>
  <c r="V23" i="12"/>
  <c r="E23" i="12"/>
  <c r="N6" i="12"/>
  <c r="Y21" i="12"/>
  <c r="I15" i="12"/>
  <c r="X6" i="4"/>
  <c r="Y6" i="4"/>
  <c r="D8" i="20"/>
  <c r="O21" i="4"/>
  <c r="J22" i="12"/>
  <c r="P28" i="12"/>
  <c r="Z5" i="4"/>
  <c r="E4" i="4"/>
  <c r="Y10" i="4"/>
  <c r="F8" i="4"/>
  <c r="W121" i="16"/>
  <c r="Q21" i="4"/>
  <c r="J20" i="12"/>
  <c r="N8" i="12"/>
  <c r="M22" i="12"/>
  <c r="I4" i="20"/>
  <c r="N19" i="4"/>
  <c r="W21" i="12"/>
  <c r="P20" i="12"/>
  <c r="M5" i="12"/>
  <c r="K12" i="12"/>
  <c r="F19" i="4"/>
  <c r="Q5" i="4"/>
  <c r="I13" i="20"/>
  <c r="J9" i="12"/>
  <c r="V17" i="12"/>
  <c r="O16" i="12"/>
  <c r="K19" i="12"/>
  <c r="U5" i="12"/>
  <c r="W19" i="12"/>
  <c r="G20" i="20"/>
  <c r="P9" i="4"/>
  <c r="D16" i="4"/>
  <c r="X21" i="12"/>
  <c r="R13" i="12"/>
  <c r="G25" i="12"/>
  <c r="G8" i="20"/>
  <c r="D11" i="4"/>
  <c r="H19" i="4"/>
  <c r="Z23" i="12"/>
  <c r="O10" i="4"/>
  <c r="Q14" i="4"/>
  <c r="R5" i="12"/>
  <c r="O23" i="12"/>
  <c r="U7" i="12"/>
  <c r="O8" i="4"/>
  <c r="E15" i="4"/>
  <c r="F19" i="12"/>
  <c r="G17" i="12"/>
  <c r="E28" i="12"/>
  <c r="P23" i="4"/>
  <c r="T23" i="4" s="1"/>
  <c r="I22" i="20"/>
  <c r="S22" i="4"/>
  <c r="E22" i="20"/>
  <c r="H22" i="4"/>
  <c r="E23" i="20"/>
  <c r="Q23" i="4"/>
  <c r="AA23" i="4"/>
  <c r="O12" i="4"/>
  <c r="Z17" i="4"/>
  <c r="Q13" i="4"/>
  <c r="G14" i="20"/>
  <c r="N17" i="4"/>
  <c r="H11" i="4"/>
  <c r="I19" i="20"/>
  <c r="X5" i="12"/>
  <c r="C9" i="12"/>
  <c r="R26" i="12"/>
  <c r="Q15" i="12"/>
  <c r="G16" i="12"/>
  <c r="H23" i="12"/>
  <c r="F14" i="4"/>
  <c r="X9" i="4"/>
  <c r="N6" i="4"/>
  <c r="H12" i="20"/>
  <c r="S12" i="4"/>
  <c r="AA4" i="4"/>
  <c r="Z12" i="12"/>
  <c r="D15" i="4"/>
  <c r="I7" i="20"/>
  <c r="G11" i="4"/>
  <c r="Y11" i="4"/>
  <c r="E23" i="4"/>
  <c r="X22" i="4"/>
  <c r="N23" i="4"/>
  <c r="R22" i="4"/>
  <c r="N22" i="4"/>
  <c r="Y23" i="4"/>
  <c r="I23" i="4"/>
  <c r="F22" i="20"/>
  <c r="G18" i="4"/>
  <c r="S21" i="4"/>
  <c r="F15" i="20"/>
  <c r="E7" i="20"/>
  <c r="R10" i="4"/>
  <c r="S15" i="26"/>
  <c r="D6" i="4"/>
  <c r="Y26" i="12"/>
  <c r="C22" i="12"/>
  <c r="R16" i="12"/>
  <c r="P21" i="12"/>
  <c r="G27" i="12"/>
  <c r="P6" i="4"/>
  <c r="N14" i="4"/>
  <c r="O17" i="4"/>
  <c r="N122" i="16"/>
  <c r="I20" i="20"/>
  <c r="H18" i="20"/>
  <c r="F9" i="4"/>
  <c r="X9" i="12"/>
  <c r="H11" i="20"/>
  <c r="Q10" i="4"/>
  <c r="P122" i="16"/>
  <c r="Z13" i="12"/>
  <c r="C19" i="12"/>
  <c r="D16" i="12"/>
  <c r="N22" i="12"/>
  <c r="H18" i="12"/>
  <c r="M17" i="12"/>
  <c r="S18" i="12"/>
  <c r="F19" i="20"/>
  <c r="D12" i="20"/>
  <c r="Q20" i="4"/>
  <c r="G15" i="4"/>
  <c r="W13" i="12"/>
  <c r="F14" i="12"/>
  <c r="Q24" i="12"/>
  <c r="O19" i="12"/>
  <c r="I5" i="12"/>
  <c r="U25" i="12"/>
  <c r="Z23" i="4"/>
  <c r="Z22" i="4"/>
  <c r="H7" i="20"/>
  <c r="H5" i="4"/>
  <c r="H8" i="4"/>
  <c r="I18" i="20"/>
  <c r="J18" i="20" s="1"/>
  <c r="R17" i="4"/>
  <c r="Y8" i="4"/>
  <c r="H7" i="4"/>
  <c r="Y11" i="12"/>
  <c r="J15" i="12"/>
  <c r="D20" i="12"/>
  <c r="P10" i="12"/>
  <c r="O13" i="12"/>
  <c r="E21" i="20"/>
  <c r="N18" i="4"/>
  <c r="AA7" i="4"/>
  <c r="D20" i="20"/>
  <c r="G21" i="20"/>
  <c r="P19" i="4"/>
  <c r="E16" i="4"/>
  <c r="X8" i="12"/>
  <c r="U143" i="16"/>
  <c r="O122" i="16"/>
  <c r="I15" i="20"/>
  <c r="X25" i="12"/>
  <c r="C16" i="12"/>
  <c r="D15" i="12"/>
  <c r="N13" i="12"/>
  <c r="L11" i="12"/>
  <c r="M27" i="12"/>
  <c r="S5" i="12"/>
  <c r="Q6" i="4"/>
  <c r="X4" i="4"/>
  <c r="S6" i="4"/>
  <c r="E5" i="4"/>
  <c r="W28" i="12"/>
  <c r="R10" i="12"/>
  <c r="Q6" i="12"/>
  <c r="O5" i="12"/>
  <c r="I8" i="12"/>
  <c r="U21" i="12"/>
  <c r="K28" i="12"/>
  <c r="AA8" i="4"/>
  <c r="I21" i="20"/>
  <c r="H15" i="20"/>
  <c r="Z5" i="12"/>
  <c r="C13" i="12"/>
  <c r="R11" i="12"/>
  <c r="P14" i="12"/>
  <c r="O24" i="12"/>
  <c r="M6" i="12"/>
  <c r="U11" i="12"/>
  <c r="K23" i="12"/>
  <c r="D13" i="4"/>
  <c r="H14" i="4"/>
  <c r="J14" i="4" s="1"/>
  <c r="I5" i="20"/>
  <c r="X20" i="12"/>
  <c r="G6" i="12"/>
  <c r="W18" i="12"/>
  <c r="R23" i="4"/>
  <c r="U23" i="4" s="1"/>
  <c r="I5" i="4"/>
  <c r="I15" i="4"/>
  <c r="F6" i="4"/>
  <c r="W16" i="12"/>
  <c r="V12" i="12"/>
  <c r="H15" i="12"/>
  <c r="O9" i="4"/>
  <c r="O13" i="4"/>
  <c r="Y14" i="4"/>
  <c r="F12" i="20"/>
  <c r="T122" i="16"/>
  <c r="Y10" i="12"/>
  <c r="Q21" i="12"/>
  <c r="I18" i="12"/>
  <c r="K21" i="12"/>
  <c r="R4" i="4"/>
  <c r="X27" i="12"/>
  <c r="D5" i="12"/>
  <c r="L12" i="12"/>
  <c r="D23" i="4"/>
  <c r="G23" i="4"/>
  <c r="F23" i="20"/>
  <c r="E22" i="4"/>
  <c r="H23" i="20"/>
  <c r="O22" i="4"/>
  <c r="F22" i="4"/>
  <c r="I22" i="4"/>
  <c r="Z10" i="4"/>
  <c r="S20" i="4"/>
  <c r="W20" i="4" s="1"/>
  <c r="V122" i="16"/>
  <c r="L25" i="16"/>
  <c r="G10" i="20"/>
  <c r="S122" i="16"/>
  <c r="X13" i="4"/>
  <c r="Y5" i="12"/>
  <c r="J8" i="12"/>
  <c r="D19" i="12"/>
  <c r="P25" i="12"/>
  <c r="O12" i="12"/>
  <c r="G16" i="20"/>
  <c r="I8" i="20"/>
  <c r="H10" i="20"/>
  <c r="Z8" i="4"/>
  <c r="AA16" i="4"/>
  <c r="D16" i="20"/>
  <c r="O121" i="16"/>
  <c r="L122" i="16"/>
  <c r="N143" i="16"/>
  <c r="M121" i="16"/>
  <c r="D9" i="20"/>
  <c r="X16" i="12"/>
  <c r="J18" i="12"/>
  <c r="V10" i="12"/>
  <c r="W17" i="12"/>
  <c r="O15" i="12"/>
  <c r="U9" i="12"/>
  <c r="G6" i="20"/>
  <c r="G15" i="20"/>
  <c r="J28" i="12"/>
  <c r="G20" i="12"/>
  <c r="E13" i="12"/>
  <c r="G22" i="20"/>
  <c r="F5" i="4"/>
  <c r="G12" i="20"/>
  <c r="R15" i="4"/>
  <c r="X24" i="12"/>
  <c r="R7" i="12"/>
  <c r="G10" i="12"/>
  <c r="Z18" i="4"/>
  <c r="Y15" i="4"/>
  <c r="U122" i="16"/>
  <c r="Z17" i="12"/>
  <c r="I8" i="4"/>
  <c r="Z27" i="12"/>
  <c r="R17" i="12"/>
  <c r="H5" i="12"/>
  <c r="S19" i="12"/>
  <c r="U121" i="16"/>
  <c r="G5" i="4"/>
  <c r="F21" i="12"/>
  <c r="G18" i="12"/>
  <c r="U27" i="12"/>
  <c r="E8" i="20"/>
  <c r="K8" i="20" s="1"/>
  <c r="R11" i="4"/>
  <c r="W22" i="12"/>
  <c r="Q7" i="12"/>
  <c r="I20" i="12"/>
  <c r="T26" i="12"/>
  <c r="N4" i="4"/>
  <c r="O18" i="4"/>
  <c r="T14" i="12"/>
  <c r="Q122" i="16"/>
  <c r="I12" i="20"/>
  <c r="D21" i="12"/>
  <c r="E9" i="4"/>
  <c r="G18" i="20"/>
  <c r="X18" i="4"/>
  <c r="D27" i="12"/>
  <c r="S6" i="12"/>
  <c r="R7" i="4"/>
  <c r="U7" i="4" s="1"/>
  <c r="O9" i="12"/>
  <c r="T9" i="12"/>
  <c r="E18" i="20"/>
  <c r="E10" i="20"/>
  <c r="C24" i="12"/>
  <c r="P7" i="12"/>
  <c r="I13" i="12"/>
  <c r="T24" i="12"/>
  <c r="P11" i="4"/>
  <c r="E20" i="20"/>
  <c r="Q12" i="12"/>
  <c r="N7" i="12"/>
  <c r="C12" i="12"/>
  <c r="S24" i="12"/>
  <c r="S13" i="12"/>
  <c r="H9" i="20"/>
  <c r="G5" i="20"/>
  <c r="X28" i="12"/>
  <c r="D25" i="12"/>
  <c r="H26" i="12"/>
  <c r="D7" i="20"/>
  <c r="H17" i="20"/>
  <c r="Z14" i="4"/>
  <c r="P16" i="4"/>
  <c r="D11" i="12"/>
  <c r="I25" i="12"/>
  <c r="L15" i="26"/>
  <c r="Y19" i="4"/>
  <c r="V6" i="12"/>
  <c r="E17" i="12"/>
  <c r="G7" i="20"/>
  <c r="E12" i="4"/>
  <c r="X7" i="12"/>
  <c r="R14" i="12"/>
  <c r="G24" i="12"/>
  <c r="N144" i="16"/>
  <c r="T13" i="12"/>
  <c r="E12" i="20"/>
  <c r="K12" i="20" s="1"/>
  <c r="H20" i="4"/>
  <c r="R19" i="4"/>
  <c r="U19" i="4" s="1"/>
  <c r="J10" i="12"/>
  <c r="O11" i="12"/>
  <c r="T144" i="16"/>
  <c r="L143" i="16"/>
  <c r="X15" i="4"/>
  <c r="P18" i="4"/>
  <c r="J19" i="12"/>
  <c r="L21" i="12"/>
  <c r="K26" i="12"/>
  <c r="Z16" i="4"/>
  <c r="D13" i="12"/>
  <c r="I6" i="12"/>
  <c r="K11" i="12"/>
  <c r="E7" i="4"/>
  <c r="H20" i="20"/>
  <c r="G13" i="4"/>
  <c r="J25" i="12"/>
  <c r="V9" i="12"/>
  <c r="O20" i="12"/>
  <c r="M14" i="12"/>
  <c r="T18" i="12"/>
  <c r="AA9" i="4"/>
  <c r="P21" i="4"/>
  <c r="H13" i="20"/>
  <c r="N25" i="12"/>
  <c r="R28" i="12"/>
  <c r="M11" i="12"/>
  <c r="Q18" i="12"/>
  <c r="T17" i="12"/>
  <c r="H21" i="12"/>
  <c r="U22" i="12"/>
  <c r="O19" i="4"/>
  <c r="P5" i="12"/>
  <c r="M16" i="12"/>
  <c r="T28" i="12"/>
  <c r="D21" i="4"/>
  <c r="I14" i="20"/>
  <c r="P10" i="4"/>
  <c r="Z26" i="12"/>
  <c r="F7" i="12"/>
  <c r="N9" i="12"/>
  <c r="N21" i="4"/>
  <c r="S5" i="4"/>
  <c r="S13" i="4"/>
  <c r="D11" i="20"/>
  <c r="D5" i="20"/>
  <c r="G11" i="20"/>
  <c r="J23" i="12"/>
  <c r="G19" i="12"/>
  <c r="E18" i="12"/>
  <c r="L144" i="16"/>
  <c r="O7" i="4"/>
  <c r="C20" i="12"/>
  <c r="N5" i="12"/>
  <c r="M18" i="12"/>
  <c r="K20" i="12"/>
  <c r="G19" i="20"/>
  <c r="L27" i="16"/>
  <c r="Z8" i="12"/>
  <c r="J16" i="12"/>
  <c r="Q27" i="12"/>
  <c r="H20" i="12"/>
  <c r="E24" i="12"/>
  <c r="T6" i="12"/>
  <c r="G4" i="20"/>
  <c r="AA17" i="4"/>
  <c r="F14" i="20"/>
  <c r="O7" i="12"/>
  <c r="D7" i="12"/>
  <c r="E14" i="12"/>
  <c r="P15" i="12"/>
  <c r="K25" i="12"/>
  <c r="L24" i="12"/>
  <c r="S26" i="12"/>
  <c r="E14" i="20"/>
  <c r="U12" i="12"/>
  <c r="J5" i="12"/>
  <c r="AA21" i="4"/>
  <c r="O26" i="12"/>
  <c r="K18" i="12"/>
  <c r="K16" i="12"/>
  <c r="E5" i="12"/>
  <c r="D14" i="4"/>
  <c r="M14" i="4" s="1"/>
  <c r="C11" i="12"/>
  <c r="R14" i="4"/>
  <c r="T25" i="12"/>
  <c r="T16" i="12"/>
  <c r="D26" i="12"/>
  <c r="O16" i="4"/>
  <c r="X19" i="4"/>
  <c r="F16" i="12"/>
  <c r="G6" i="4"/>
  <c r="E10" i="12"/>
  <c r="C17" i="12"/>
  <c r="P17" i="4"/>
  <c r="C25" i="12"/>
  <c r="W27" i="12"/>
  <c r="F17" i="20"/>
  <c r="C14" i="12"/>
  <c r="S9" i="12"/>
  <c r="R25" i="12"/>
  <c r="D20" i="4"/>
  <c r="L25" i="12"/>
  <c r="R22" i="12"/>
  <c r="L8" i="12"/>
  <c r="T11" i="12"/>
  <c r="I11" i="4"/>
  <c r="M11" i="4" s="1"/>
  <c r="N8" i="4"/>
  <c r="R19" i="12"/>
  <c r="H22" i="12"/>
  <c r="S11" i="12"/>
  <c r="P22" i="4"/>
  <c r="T22" i="4" s="1"/>
  <c r="Y13" i="4"/>
  <c r="D21" i="20"/>
  <c r="Q12" i="4"/>
  <c r="W7" i="12"/>
  <c r="V16" i="12"/>
  <c r="O6" i="12"/>
  <c r="D4" i="4"/>
  <c r="H14" i="20"/>
  <c r="S8" i="4"/>
  <c r="W8" i="4" s="1"/>
  <c r="AA15" i="4"/>
  <c r="G9" i="4"/>
  <c r="Y20" i="12"/>
  <c r="V15" i="12"/>
  <c r="L28" i="12"/>
  <c r="T19" i="12"/>
  <c r="E9" i="20"/>
  <c r="Z22" i="12"/>
  <c r="D10" i="12"/>
  <c r="H7" i="12"/>
  <c r="S14" i="12"/>
  <c r="E19" i="4"/>
  <c r="D8" i="4"/>
  <c r="J14" i="12"/>
  <c r="N23" i="12"/>
  <c r="M10" i="12"/>
  <c r="S11" i="4"/>
  <c r="Z19" i="4"/>
  <c r="Y7" i="12"/>
  <c r="O23" i="4"/>
  <c r="O15" i="4"/>
  <c r="S26" i="16"/>
  <c r="P17" i="12"/>
  <c r="P14" i="4"/>
  <c r="S18" i="4"/>
  <c r="I4" i="4"/>
  <c r="M4" i="4" s="1"/>
  <c r="N26" i="12"/>
  <c r="D18" i="4"/>
  <c r="W15" i="12"/>
  <c r="I27" i="12"/>
  <c r="S173" i="16"/>
  <c r="E21" i="4"/>
  <c r="X14" i="4"/>
  <c r="R15" i="12"/>
  <c r="N15" i="12"/>
  <c r="M9" i="12"/>
  <c r="K7" i="12"/>
  <c r="R6" i="4"/>
  <c r="E11" i="20"/>
  <c r="M20" i="12"/>
  <c r="H19" i="12"/>
  <c r="D24" i="12"/>
  <c r="F22" i="12"/>
  <c r="K5" i="12"/>
  <c r="O20" i="4"/>
  <c r="H5" i="20"/>
  <c r="Y15" i="12"/>
  <c r="Q8" i="12"/>
  <c r="I6" i="4"/>
  <c r="M6" i="4" s="1"/>
  <c r="Q19" i="4"/>
  <c r="H16" i="20"/>
  <c r="J16" i="20" s="1"/>
  <c r="I16" i="4"/>
  <c r="X11" i="12"/>
  <c r="Q25" i="12"/>
  <c r="U24" i="12"/>
  <c r="M122" i="16"/>
  <c r="Y13" i="12"/>
  <c r="G21" i="12"/>
  <c r="U14" i="12"/>
  <c r="E10" i="4"/>
  <c r="I11" i="20"/>
  <c r="Y12" i="12"/>
  <c r="D12" i="12"/>
  <c r="I19" i="12"/>
  <c r="Z7" i="4"/>
  <c r="I28" i="12"/>
  <c r="G10" i="4"/>
  <c r="G21" i="4"/>
  <c r="N121" i="16"/>
  <c r="D17" i="12"/>
  <c r="I9" i="4"/>
  <c r="F4" i="20"/>
  <c r="I9" i="20"/>
  <c r="N15" i="26"/>
  <c r="E6" i="4"/>
  <c r="V13" i="12"/>
  <c r="I9" i="12"/>
  <c r="S10" i="4"/>
  <c r="Z21" i="12"/>
  <c r="V22" i="12"/>
  <c r="M7" i="12"/>
  <c r="D9" i="4"/>
  <c r="F5" i="20"/>
  <c r="L121" i="16"/>
  <c r="X18" i="12"/>
  <c r="F28" i="12"/>
  <c r="Q26" i="12"/>
  <c r="L7" i="12"/>
  <c r="E22" i="12"/>
  <c r="K10" i="12"/>
  <c r="Y16" i="4"/>
  <c r="E11" i="4"/>
  <c r="Z9" i="12"/>
  <c r="I14" i="12"/>
  <c r="P22" i="12"/>
  <c r="U19" i="12"/>
  <c r="O27" i="12"/>
  <c r="C23" i="12"/>
  <c r="E26" i="12"/>
  <c r="T27" i="12"/>
  <c r="AA18" i="4"/>
  <c r="L20" i="12"/>
  <c r="J11" i="12"/>
  <c r="Q11" i="12"/>
  <c r="H18" i="4"/>
  <c r="T18" i="4" s="1"/>
  <c r="O11" i="4"/>
  <c r="N7" i="4"/>
  <c r="X22" i="12"/>
  <c r="R8" i="12"/>
  <c r="G11" i="12"/>
  <c r="G7" i="4"/>
  <c r="Z6" i="4"/>
  <c r="I6" i="20"/>
  <c r="X19" i="12"/>
  <c r="X122" i="16"/>
  <c r="Z18" i="12"/>
  <c r="R23" i="12"/>
  <c r="H28" i="12"/>
  <c r="S15" i="12"/>
  <c r="H6" i="4"/>
  <c r="P8" i="4"/>
  <c r="F6" i="12"/>
  <c r="O8" i="12"/>
  <c r="U6" i="12"/>
  <c r="D4" i="20"/>
  <c r="H9" i="4"/>
  <c r="Q8" i="4"/>
  <c r="Y6" i="12"/>
  <c r="F10" i="12"/>
  <c r="P24" i="12"/>
  <c r="L10" i="12"/>
  <c r="E11" i="12"/>
  <c r="K27" i="12"/>
  <c r="Z9" i="4"/>
  <c r="Q9" i="4"/>
  <c r="X15" i="12"/>
  <c r="I7" i="12"/>
  <c r="P11" i="12"/>
  <c r="S28" i="12"/>
  <c r="H16" i="12"/>
  <c r="J13" i="12"/>
  <c r="U13" i="12"/>
  <c r="E17" i="20"/>
  <c r="R9" i="12"/>
  <c r="G15" i="12"/>
  <c r="Q18" i="4"/>
  <c r="E8" i="12"/>
  <c r="Z15" i="4"/>
  <c r="AA20" i="4"/>
  <c r="L15" i="12"/>
  <c r="L13" i="12"/>
  <c r="H13" i="4"/>
  <c r="N19" i="12"/>
  <c r="P27" i="12"/>
  <c r="G7" i="12"/>
  <c r="H14" i="12"/>
  <c r="G8" i="12"/>
  <c r="N15" i="4"/>
  <c r="D8" i="12"/>
  <c r="U18" i="12"/>
  <c r="Z24" i="12"/>
  <c r="M144" i="16"/>
  <c r="G12" i="4"/>
  <c r="Q11" i="4"/>
  <c r="P19" i="12"/>
  <c r="Q5" i="12"/>
  <c r="H8" i="20"/>
  <c r="G5" i="12"/>
  <c r="E15" i="20"/>
  <c r="K15" i="20" s="1"/>
  <c r="I24" i="12"/>
  <c r="H11" i="12"/>
  <c r="P16" i="12"/>
  <c r="I12" i="12"/>
  <c r="K9" i="12"/>
  <c r="R5" i="4"/>
  <c r="Y18" i="12"/>
  <c r="V25" i="12"/>
  <c r="L9" i="12"/>
  <c r="H22" i="20"/>
  <c r="E17" i="4"/>
  <c r="D18" i="20"/>
  <c r="O4" i="4"/>
  <c r="H16" i="4"/>
  <c r="C27" i="12"/>
  <c r="Q23" i="12"/>
  <c r="D13" i="20"/>
  <c r="R9" i="4"/>
  <c r="F13" i="20"/>
  <c r="I21" i="4"/>
  <c r="E13" i="20"/>
  <c r="N16" i="4"/>
  <c r="W26" i="12"/>
  <c r="P6" i="12"/>
  <c r="M13" i="12"/>
  <c r="K6" i="12"/>
  <c r="AA6" i="4"/>
  <c r="Y17" i="12"/>
  <c r="Q14" i="12"/>
  <c r="I23" i="12"/>
  <c r="T20" i="12"/>
  <c r="F9" i="20"/>
  <c r="X20" i="4"/>
  <c r="R27" i="12"/>
  <c r="G26" i="12"/>
  <c r="U16" i="12"/>
  <c r="F4" i="4"/>
  <c r="H19" i="20"/>
  <c r="V28" i="12"/>
  <c r="S23" i="4"/>
  <c r="P20" i="4"/>
  <c r="T20" i="4" s="1"/>
  <c r="Y28" i="12"/>
  <c r="O21" i="12"/>
  <c r="H12" i="4"/>
  <c r="X10" i="12"/>
  <c r="X12" i="12"/>
  <c r="H25" i="12"/>
  <c r="O14" i="4"/>
  <c r="R6" i="12"/>
  <c r="U28" i="12"/>
  <c r="D7" i="4"/>
  <c r="U173" i="16"/>
  <c r="Y14" i="12"/>
  <c r="D28" i="12"/>
  <c r="O28" i="12"/>
  <c r="U17" i="12"/>
  <c r="G17" i="20"/>
  <c r="E19" i="20"/>
  <c r="X17" i="12"/>
  <c r="K14" i="12"/>
  <c r="I26" i="12"/>
  <c r="L18" i="12"/>
  <c r="V19" i="12"/>
  <c r="X10" i="4"/>
  <c r="R16" i="4"/>
  <c r="W122" i="16"/>
  <c r="C8" i="12"/>
  <c r="G23" i="12"/>
  <c r="Y7" i="4"/>
  <c r="E4" i="20"/>
  <c r="Z19" i="12"/>
  <c r="O5" i="4"/>
  <c r="W12" i="12"/>
  <c r="O10" i="12"/>
  <c r="S17" i="12"/>
  <c r="Z20" i="4"/>
  <c r="J26" i="12"/>
  <c r="H24" i="12"/>
  <c r="T21" i="12"/>
  <c r="N173" i="16"/>
  <c r="X7" i="4"/>
  <c r="C26" i="12"/>
  <c r="Q16" i="12"/>
  <c r="M28" i="12"/>
  <c r="X23" i="12"/>
  <c r="M23" i="12"/>
  <c r="R12" i="4"/>
  <c r="E16" i="20"/>
  <c r="Y22" i="12"/>
  <c r="Q28" i="12"/>
  <c r="V121" i="16"/>
  <c r="S25" i="16"/>
  <c r="S27" i="16"/>
  <c r="E14" i="4"/>
  <c r="Y19" i="12"/>
  <c r="P9" i="12"/>
  <c r="E12" i="12"/>
  <c r="N11" i="4"/>
  <c r="Y24" i="12"/>
  <c r="P13" i="12"/>
  <c r="S10" i="12"/>
  <c r="N12" i="4"/>
  <c r="H15" i="4"/>
  <c r="S16" i="4"/>
  <c r="W10" i="12"/>
  <c r="R12" i="12"/>
  <c r="N20" i="12"/>
  <c r="L17" i="12"/>
  <c r="U8" i="12"/>
  <c r="E6" i="20"/>
  <c r="D17" i="20"/>
  <c r="R13" i="4"/>
  <c r="W5" i="12"/>
  <c r="U26" i="12"/>
  <c r="G12" i="12"/>
  <c r="Y8" i="12"/>
  <c r="M8" i="12"/>
  <c r="R21" i="12"/>
  <c r="T5" i="12"/>
  <c r="G14" i="4"/>
  <c r="R21" i="4"/>
  <c r="F18" i="12"/>
  <c r="V5" i="12"/>
  <c r="O25" i="12"/>
  <c r="I7" i="4"/>
  <c r="X121" i="16"/>
  <c r="S15" i="4"/>
  <c r="W24" i="12"/>
  <c r="V27" i="12"/>
  <c r="H9" i="12"/>
  <c r="Z12" i="4"/>
  <c r="S7" i="4"/>
  <c r="I10" i="20"/>
  <c r="Y4" i="4"/>
  <c r="G13" i="20"/>
  <c r="Y16" i="12"/>
  <c r="V18" i="12"/>
  <c r="L22" i="12"/>
  <c r="T10" i="12"/>
  <c r="S14" i="4"/>
  <c r="Z25" i="12"/>
  <c r="D14" i="12"/>
  <c r="H6" i="12"/>
  <c r="S7" i="12"/>
  <c r="N5" i="4"/>
  <c r="I19" i="4"/>
  <c r="F21" i="4"/>
  <c r="W11" i="12"/>
  <c r="D22" i="12"/>
  <c r="N17" i="12"/>
  <c r="I17" i="12"/>
  <c r="U20" i="12"/>
  <c r="Q16" i="4"/>
  <c r="S144" i="16"/>
  <c r="H6" i="20"/>
  <c r="C28" i="12"/>
  <c r="S8" i="12"/>
  <c r="O18" i="12"/>
  <c r="W6" i="12"/>
  <c r="M19" i="12"/>
  <c r="D23" i="12"/>
  <c r="K8" i="12"/>
  <c r="F16" i="20"/>
  <c r="K17" i="12"/>
  <c r="R18" i="12"/>
  <c r="F12" i="4"/>
  <c r="G13" i="12"/>
  <c r="F13" i="12"/>
  <c r="N20" i="4"/>
  <c r="R18" i="4"/>
  <c r="R24" i="12"/>
  <c r="F12" i="12"/>
  <c r="AA11" i="4"/>
  <c r="S121" i="16"/>
  <c r="W9" i="12"/>
  <c r="D19" i="4"/>
  <c r="Y20" i="4"/>
  <c r="C21" i="12"/>
  <c r="S27" i="12"/>
  <c r="L16" i="12"/>
  <c r="L23" i="12"/>
  <c r="F20" i="4"/>
  <c r="F11" i="4"/>
  <c r="Q13" i="12"/>
  <c r="F6" i="20"/>
  <c r="M12" i="12"/>
  <c r="I22" i="12"/>
  <c r="F11" i="20"/>
  <c r="M25" i="12"/>
  <c r="I12" i="4"/>
  <c r="C6" i="12"/>
  <c r="N11" i="12"/>
  <c r="N28" i="12"/>
  <c r="E15" i="12"/>
  <c r="F21" i="20"/>
  <c r="H17" i="4"/>
  <c r="U17" i="4" s="1"/>
  <c r="C15" i="12"/>
  <c r="P23" i="12"/>
  <c r="M26" i="12"/>
  <c r="F23" i="4"/>
  <c r="S19" i="4"/>
  <c r="Z21" i="4"/>
  <c r="F20" i="20"/>
  <c r="Z20" i="12"/>
  <c r="F17" i="12"/>
  <c r="N24" i="12"/>
  <c r="D10" i="4"/>
  <c r="D15" i="20"/>
  <c r="G16" i="4"/>
  <c r="D17" i="4"/>
  <c r="P12" i="4"/>
  <c r="AA10" i="4"/>
  <c r="J6" i="12"/>
  <c r="G14" i="12"/>
  <c r="E9" i="12"/>
  <c r="H21" i="4"/>
  <c r="I18" i="4"/>
  <c r="C18" i="12"/>
  <c r="P26" i="12"/>
  <c r="M21" i="12"/>
  <c r="H21" i="20"/>
  <c r="G8" i="4"/>
  <c r="X13" i="12"/>
  <c r="D9" i="12"/>
  <c r="H17" i="12"/>
  <c r="S12" i="12"/>
  <c r="F15" i="4"/>
  <c r="E5" i="20"/>
  <c r="L27" i="12"/>
  <c r="S4" i="4"/>
  <c r="X16" i="4"/>
  <c r="J21" i="12"/>
  <c r="P15" i="4"/>
  <c r="N13" i="4"/>
  <c r="E8" i="4"/>
  <c r="C10" i="12"/>
  <c r="M24" i="12"/>
  <c r="AA12" i="4"/>
  <c r="Q17" i="12"/>
  <c r="S22" i="12"/>
  <c r="P5" i="4"/>
  <c r="G17" i="4"/>
  <c r="W8" i="12"/>
  <c r="V11" i="12"/>
  <c r="L26" i="12"/>
  <c r="S16" i="12"/>
  <c r="J27" i="12"/>
  <c r="S20" i="12"/>
  <c r="F18" i="4"/>
  <c r="D14" i="20"/>
  <c r="E18" i="4"/>
  <c r="F11" i="12"/>
  <c r="T121" i="16"/>
  <c r="P8" i="12"/>
  <c r="O6" i="4"/>
  <c r="X12" i="4"/>
  <c r="X21" i="4"/>
  <c r="AA13" i="4"/>
  <c r="C7" i="12"/>
  <c r="U144" i="16"/>
  <c r="I21" i="12"/>
  <c r="Y25" i="12"/>
  <c r="P12" i="12"/>
  <c r="Q20" i="12"/>
  <c r="L26" i="16"/>
  <c r="D6" i="20"/>
  <c r="U15" i="26"/>
  <c r="R8" i="4"/>
  <c r="G9" i="20"/>
  <c r="T15" i="12"/>
  <c r="V26" i="12"/>
  <c r="Y12" i="4"/>
  <c r="V14" i="12"/>
  <c r="S23" i="12"/>
  <c r="T8" i="12"/>
  <c r="ES4" i="1"/>
  <c r="AB183" i="16"/>
  <c r="J127" i="22"/>
  <c r="F127" i="22"/>
  <c r="H127" i="22" s="1"/>
  <c r="L127" i="22"/>
  <c r="DS213" i="1"/>
  <c r="DV213" i="1"/>
  <c r="DN213" i="1"/>
  <c r="DO213" i="1"/>
  <c r="DW213" i="1"/>
  <c r="DU213" i="1"/>
  <c r="EE213" i="1"/>
  <c r="DT213" i="1"/>
  <c r="DR213" i="1"/>
  <c r="EF213" i="1"/>
  <c r="DI213" i="1"/>
  <c r="DB213" i="1"/>
  <c r="EL213" i="1"/>
  <c r="EO5" i="1"/>
  <c r="EU5" i="1"/>
  <c r="DE5" i="1"/>
  <c r="DM5" i="1" s="1"/>
  <c r="EC5" i="1"/>
  <c r="EH5" i="1"/>
  <c r="ES103" i="1"/>
  <c r="ED103" i="1"/>
  <c r="DA103" i="1"/>
  <c r="EK103" i="1" s="1"/>
  <c r="EG103" i="1"/>
  <c r="DD103" i="1"/>
  <c r="DL103" i="1" s="1"/>
  <c r="DH103" i="1"/>
  <c r="DX103" i="1"/>
  <c r="DK103" i="1"/>
  <c r="DY103" i="1"/>
  <c r="DZ174" i="1"/>
  <c r="ET174" i="1"/>
  <c r="EU126" i="1"/>
  <c r="EO126" i="1"/>
  <c r="ET126" i="1"/>
  <c r="ET22" i="1"/>
  <c r="DV32" i="1"/>
  <c r="DN32" i="1"/>
  <c r="EF32" i="1"/>
  <c r="DW32" i="1"/>
  <c r="DS32" i="1"/>
  <c r="DR32" i="1"/>
  <c r="DU32" i="1"/>
  <c r="EE32" i="1"/>
  <c r="DO32" i="1"/>
  <c r="DT32" i="1"/>
  <c r="DW201" i="1"/>
  <c r="DN201" i="1"/>
  <c r="DU201" i="1"/>
  <c r="DR201" i="1"/>
  <c r="EE201" i="1"/>
  <c r="DS201" i="1"/>
  <c r="DO201" i="1"/>
  <c r="DT201" i="1"/>
  <c r="DV201" i="1"/>
  <c r="EF201" i="1"/>
  <c r="DA92" i="1"/>
  <c r="EK92" i="1" s="1"/>
  <c r="DX92" i="1"/>
  <c r="DK92" i="1"/>
  <c r="DY92" i="1"/>
  <c r="DD92" i="1"/>
  <c r="DL92" i="1" s="1"/>
  <c r="ED92" i="1"/>
  <c r="EG92" i="1"/>
  <c r="DH92" i="1"/>
  <c r="DG92" i="1"/>
  <c r="DZ43" i="1"/>
  <c r="ED78" i="1"/>
  <c r="DA78" i="1"/>
  <c r="EK78" i="1" s="1"/>
  <c r="DD78" i="1"/>
  <c r="DL78" i="1" s="1"/>
  <c r="DK78" i="1"/>
  <c r="EG78" i="1"/>
  <c r="DH78" i="1"/>
  <c r="DY78" i="1"/>
  <c r="DX78" i="1"/>
  <c r="Z196" i="3"/>
  <c r="AL196" i="3"/>
  <c r="AX196" i="3"/>
  <c r="BG196" i="3"/>
  <c r="AU196" i="3"/>
  <c r="N196" i="3"/>
  <c r="BA196" i="3"/>
  <c r="AO196" i="3"/>
  <c r="BS196" i="3"/>
  <c r="H196" i="3"/>
  <c r="E196" i="3"/>
  <c r="BM196" i="3"/>
  <c r="W196" i="3"/>
  <c r="K196" i="3"/>
  <c r="AF196" i="3"/>
  <c r="BD196" i="3"/>
  <c r="T196" i="3"/>
  <c r="BP196" i="3"/>
  <c r="AI196" i="3"/>
  <c r="BJ196" i="3"/>
  <c r="B196" i="3"/>
  <c r="AR196" i="3"/>
  <c r="Q196" i="3"/>
  <c r="AC196" i="3"/>
  <c r="ES196" i="1"/>
  <c r="ET123" i="1"/>
  <c r="EP77" i="1"/>
  <c r="ER206" i="1"/>
  <c r="EB192" i="1"/>
  <c r="EH192" i="1"/>
  <c r="DE192" i="1"/>
  <c r="DM192" i="1" s="1"/>
  <c r="EC192" i="1"/>
  <c r="BP148" i="3"/>
  <c r="BJ148" i="3"/>
  <c r="AL148" i="3"/>
  <c r="N148" i="3"/>
  <c r="BG148" i="3"/>
  <c r="E148" i="3"/>
  <c r="H148" i="3"/>
  <c r="W148" i="3"/>
  <c r="AR148" i="3"/>
  <c r="Q148" i="3"/>
  <c r="B148" i="3"/>
  <c r="AF148" i="3"/>
  <c r="AI148" i="3"/>
  <c r="Z148" i="3"/>
  <c r="T148" i="3"/>
  <c r="AC148" i="3"/>
  <c r="AU148" i="3"/>
  <c r="BM148" i="3"/>
  <c r="AX148" i="3"/>
  <c r="AO148" i="3"/>
  <c r="BD148" i="3"/>
  <c r="K148" i="3"/>
  <c r="BA148" i="3"/>
  <c r="BS148" i="3"/>
  <c r="F148" i="3"/>
  <c r="S148" i="3"/>
  <c r="X148" i="3"/>
  <c r="Y148" i="3"/>
  <c r="M148" i="3"/>
  <c r="AB148" i="3"/>
  <c r="AZ148" i="3"/>
  <c r="U148" i="3"/>
  <c r="AV148" i="3"/>
  <c r="J148" i="3"/>
  <c r="AT148" i="3"/>
  <c r="O148" i="3"/>
  <c r="BE148" i="3"/>
  <c r="AM148" i="3"/>
  <c r="G148" i="3"/>
  <c r="BR148" i="3"/>
  <c r="AN148" i="3"/>
  <c r="AQ148" i="3"/>
  <c r="AP148" i="3"/>
  <c r="BO148" i="3"/>
  <c r="L148" i="3"/>
  <c r="C148" i="3"/>
  <c r="AJ148" i="3"/>
  <c r="BQ148" i="3"/>
  <c r="BH148" i="3"/>
  <c r="BN148" i="3"/>
  <c r="BL148" i="3"/>
  <c r="BC148" i="3"/>
  <c r="R148" i="3"/>
  <c r="A148" i="3"/>
  <c r="D148" i="3"/>
  <c r="P148" i="3"/>
  <c r="AA148" i="3"/>
  <c r="BB148" i="3"/>
  <c r="AH148" i="3"/>
  <c r="BF148" i="3"/>
  <c r="AD148" i="3"/>
  <c r="V148" i="3"/>
  <c r="BT148" i="3"/>
  <c r="AG148" i="3"/>
  <c r="BI148" i="3"/>
  <c r="I148" i="3"/>
  <c r="AY148" i="3"/>
  <c r="AE148" i="3"/>
  <c r="AW148" i="3"/>
  <c r="AS148" i="3"/>
  <c r="AK148" i="3"/>
  <c r="BK148" i="3"/>
  <c r="DZ41" i="1"/>
  <c r="EQ105" i="1"/>
  <c r="AB172" i="3"/>
  <c r="A172" i="3"/>
  <c r="X172" i="3"/>
  <c r="BE172" i="3"/>
  <c r="AE172" i="3"/>
  <c r="BI172" i="3"/>
  <c r="Y172" i="3"/>
  <c r="AV172" i="3"/>
  <c r="U172" i="3"/>
  <c r="AY172" i="3"/>
  <c r="BR172" i="3"/>
  <c r="I172" i="3"/>
  <c r="AH172" i="3"/>
  <c r="AP172" i="3"/>
  <c r="F172" i="3"/>
  <c r="V172" i="3"/>
  <c r="AZ172" i="3"/>
  <c r="G172" i="3"/>
  <c r="BH172" i="3"/>
  <c r="BN172" i="3"/>
  <c r="J172" i="3"/>
  <c r="BK172" i="3"/>
  <c r="BT172" i="3"/>
  <c r="BQ172" i="3"/>
  <c r="BC172" i="3"/>
  <c r="AQ172" i="3"/>
  <c r="S172" i="3"/>
  <c r="BF172" i="3"/>
  <c r="AK172" i="3"/>
  <c r="AA172" i="3"/>
  <c r="C172" i="3"/>
  <c r="D172" i="3"/>
  <c r="BL172" i="3"/>
  <c r="M172" i="3"/>
  <c r="AD172" i="3"/>
  <c r="AM172" i="3"/>
  <c r="AT172" i="3"/>
  <c r="AW172" i="3"/>
  <c r="P172" i="3"/>
  <c r="O172" i="3"/>
  <c r="AN172" i="3"/>
  <c r="AG172" i="3"/>
  <c r="BO172" i="3"/>
  <c r="R172" i="3"/>
  <c r="AJ172" i="3"/>
  <c r="L172" i="3"/>
  <c r="BB172" i="3"/>
  <c r="AS172" i="3"/>
  <c r="DU48" i="1"/>
  <c r="EA48" i="1"/>
  <c r="EL162" i="1"/>
  <c r="DB162" i="1"/>
  <c r="DI162" i="1"/>
  <c r="EA127" i="1"/>
  <c r="ER86" i="1"/>
  <c r="EV124" i="1"/>
  <c r="DW232" i="1"/>
  <c r="EE232" i="1"/>
  <c r="EF232" i="1"/>
  <c r="DN232" i="1"/>
  <c r="DT232" i="1"/>
  <c r="DV232" i="1"/>
  <c r="DU232" i="1"/>
  <c r="DO232" i="1"/>
  <c r="DR232" i="1"/>
  <c r="DS232" i="1"/>
  <c r="ET152" i="1"/>
  <c r="DG242" i="1"/>
  <c r="DE202" i="1"/>
  <c r="DM202" i="1" s="1"/>
  <c r="EH202" i="1"/>
  <c r="EC202" i="1"/>
  <c r="ET140" i="1"/>
  <c r="EH44" i="1"/>
  <c r="EC44" i="1"/>
  <c r="DE44" i="1"/>
  <c r="DM44" i="1" s="1"/>
  <c r="AZ230" i="3"/>
  <c r="AG230" i="3"/>
  <c r="D230" i="3"/>
  <c r="BB230" i="3"/>
  <c r="AE230" i="3"/>
  <c r="U230" i="3"/>
  <c r="AA230" i="3"/>
  <c r="AW230" i="3"/>
  <c r="BK230" i="3"/>
  <c r="BH230" i="3"/>
  <c r="AP230" i="3"/>
  <c r="A230" i="3"/>
  <c r="AQ230" i="3"/>
  <c r="AS230" i="3"/>
  <c r="P230" i="3"/>
  <c r="M230" i="3"/>
  <c r="BL230" i="3"/>
  <c r="BQ230" i="3"/>
  <c r="L230" i="3"/>
  <c r="AT230" i="3"/>
  <c r="AM230" i="3"/>
  <c r="BE230" i="3"/>
  <c r="BO230" i="3"/>
  <c r="J230" i="3"/>
  <c r="AD230" i="3"/>
  <c r="BR230" i="3"/>
  <c r="I230" i="3"/>
  <c r="O230" i="3"/>
  <c r="AH230" i="3"/>
  <c r="F230" i="3"/>
  <c r="S230" i="3"/>
  <c r="BT230" i="3"/>
  <c r="BN230" i="3"/>
  <c r="AY230" i="3"/>
  <c r="AN230" i="3"/>
  <c r="X230" i="3"/>
  <c r="G230" i="3"/>
  <c r="AV230" i="3"/>
  <c r="C230" i="3"/>
  <c r="BF230" i="3"/>
  <c r="AB230" i="3"/>
  <c r="V230" i="3"/>
  <c r="Y230" i="3"/>
  <c r="R230" i="3"/>
  <c r="BC230" i="3"/>
  <c r="AJ230" i="3"/>
  <c r="AK230" i="3"/>
  <c r="BI230" i="3"/>
  <c r="EC230" i="1"/>
  <c r="DE230" i="1"/>
  <c r="DM230" i="1" s="1"/>
  <c r="EH230" i="1"/>
  <c r="V217" i="3"/>
  <c r="BQ217" i="3"/>
  <c r="BI217" i="3"/>
  <c r="AJ217" i="3"/>
  <c r="BN217" i="3"/>
  <c r="J217" i="3"/>
  <c r="R217" i="3"/>
  <c r="AK217" i="3"/>
  <c r="AB217" i="3"/>
  <c r="Y217" i="3"/>
  <c r="X217" i="3"/>
  <c r="M217" i="3"/>
  <c r="AV217" i="3"/>
  <c r="BF217" i="3"/>
  <c r="BT217" i="3"/>
  <c r="O217" i="3"/>
  <c r="AY217" i="3"/>
  <c r="AD217" i="3"/>
  <c r="AG217" i="3"/>
  <c r="C217" i="3"/>
  <c r="AP217" i="3"/>
  <c r="A217" i="3"/>
  <c r="AS217" i="3"/>
  <c r="AQ217" i="3"/>
  <c r="BO217" i="3"/>
  <c r="D217" i="3"/>
  <c r="AE217" i="3"/>
  <c r="BC217" i="3"/>
  <c r="P217" i="3"/>
  <c r="BL217" i="3"/>
  <c r="AW217" i="3"/>
  <c r="AT217" i="3"/>
  <c r="AH217" i="3"/>
  <c r="AN217" i="3"/>
  <c r="L217" i="3"/>
  <c r="S217" i="3"/>
  <c r="AA217" i="3"/>
  <c r="BK217" i="3"/>
  <c r="I217" i="3"/>
  <c r="BH217" i="3"/>
  <c r="F217" i="3"/>
  <c r="BB217" i="3"/>
  <c r="AZ217" i="3"/>
  <c r="G217" i="3"/>
  <c r="U217" i="3"/>
  <c r="AM217" i="3"/>
  <c r="BE217" i="3"/>
  <c r="BR217" i="3"/>
  <c r="EU217" i="1"/>
  <c r="EO217" i="1"/>
  <c r="ES46" i="1"/>
  <c r="ER46" i="1"/>
  <c r="S223" i="3"/>
  <c r="J223" i="3"/>
  <c r="AH223" i="3"/>
  <c r="AB223" i="3"/>
  <c r="AN223" i="3"/>
  <c r="BL223" i="3"/>
  <c r="G223" i="3"/>
  <c r="M223" i="3"/>
  <c r="BI223" i="3"/>
  <c r="AQ223" i="3"/>
  <c r="BR223" i="3"/>
  <c r="AZ223" i="3"/>
  <c r="AT223" i="3"/>
  <c r="BO223" i="3"/>
  <c r="A223" i="3"/>
  <c r="AK223" i="3"/>
  <c r="AE223" i="3"/>
  <c r="AW223" i="3"/>
  <c r="BC223" i="3"/>
  <c r="D223" i="3"/>
  <c r="BF223" i="3"/>
  <c r="P223" i="3"/>
  <c r="V223" i="3"/>
  <c r="Y223" i="3"/>
  <c r="BN223" i="3"/>
  <c r="BT223" i="3"/>
  <c r="AD223" i="3"/>
  <c r="AP223" i="3"/>
  <c r="L223" i="3"/>
  <c r="BE223" i="3"/>
  <c r="I223" i="3"/>
  <c r="AM223" i="3"/>
  <c r="AY223" i="3"/>
  <c r="BK223" i="3"/>
  <c r="BH223" i="3"/>
  <c r="AA223" i="3"/>
  <c r="F223" i="3"/>
  <c r="AS223" i="3"/>
  <c r="BQ223" i="3"/>
  <c r="R223" i="3"/>
  <c r="X223" i="3"/>
  <c r="BB223" i="3"/>
  <c r="O223" i="3"/>
  <c r="AJ223" i="3"/>
  <c r="AV223" i="3"/>
  <c r="U223" i="3"/>
  <c r="C223" i="3"/>
  <c r="AG223" i="3"/>
  <c r="EP116" i="1"/>
  <c r="ER116" i="1"/>
  <c r="ET158" i="1"/>
  <c r="DG114" i="1"/>
  <c r="EP114" i="1"/>
  <c r="ER207" i="1"/>
  <c r="EV194" i="1"/>
  <c r="ET10" i="1"/>
  <c r="DB73" i="1"/>
  <c r="EL73" i="1"/>
  <c r="DI73" i="1"/>
  <c r="ER73" i="1"/>
  <c r="EO107" i="1"/>
  <c r="EU107" i="1"/>
  <c r="EQ161" i="1"/>
  <c r="EB147" i="1"/>
  <c r="EP200" i="1"/>
  <c r="ET97" i="1"/>
  <c r="ER171" i="1"/>
  <c r="H195" i="3"/>
  <c r="AI195" i="3"/>
  <c r="BS195" i="3"/>
  <c r="N195" i="3"/>
  <c r="AC195" i="3"/>
  <c r="T195" i="3"/>
  <c r="B195" i="3"/>
  <c r="BM195" i="3"/>
  <c r="K195" i="3"/>
  <c r="BP195" i="3"/>
  <c r="AF195" i="3"/>
  <c r="BA195" i="3"/>
  <c r="BD195" i="3"/>
  <c r="AL195" i="3"/>
  <c r="Q195" i="3"/>
  <c r="AO195" i="3"/>
  <c r="BJ195" i="3"/>
  <c r="BG195" i="3"/>
  <c r="W195" i="3"/>
  <c r="Z195" i="3"/>
  <c r="AX195" i="3"/>
  <c r="AU195" i="3"/>
  <c r="E195" i="3"/>
  <c r="AR195" i="3"/>
  <c r="DG195" i="1"/>
  <c r="EB9" i="1"/>
  <c r="EU39" i="1"/>
  <c r="EO39" i="1"/>
  <c r="ET55" i="1"/>
  <c r="DG40" i="1"/>
  <c r="EU151" i="1"/>
  <c r="EO151" i="1"/>
  <c r="DZ135" i="1"/>
  <c r="EQ145" i="1"/>
  <c r="BI165" i="3"/>
  <c r="BL165" i="3"/>
  <c r="Y165" i="3"/>
  <c r="AB165" i="3"/>
  <c r="G165" i="3"/>
  <c r="J165" i="3"/>
  <c r="A165" i="3"/>
  <c r="P165" i="3"/>
  <c r="AK165" i="3"/>
  <c r="BF165" i="3"/>
  <c r="AW165" i="3"/>
  <c r="M165" i="3"/>
  <c r="AZ165" i="3"/>
  <c r="AH165" i="3"/>
  <c r="BO165" i="3"/>
  <c r="AT165" i="3"/>
  <c r="D165" i="3"/>
  <c r="S165" i="3"/>
  <c r="BR165" i="3"/>
  <c r="AE165" i="3"/>
  <c r="AN165" i="3"/>
  <c r="AQ165" i="3"/>
  <c r="V165" i="3"/>
  <c r="BC165" i="3"/>
  <c r="O165" i="3"/>
  <c r="BT165" i="3"/>
  <c r="X165" i="3"/>
  <c r="AM165" i="3"/>
  <c r="BH165" i="3"/>
  <c r="R165" i="3"/>
  <c r="BE165" i="3"/>
  <c r="C165" i="3"/>
  <c r="L165" i="3"/>
  <c r="AP165" i="3"/>
  <c r="AV165" i="3"/>
  <c r="BN165" i="3"/>
  <c r="BQ165" i="3"/>
  <c r="BB165" i="3"/>
  <c r="AY165" i="3"/>
  <c r="BK165" i="3"/>
  <c r="U165" i="3"/>
  <c r="AJ165" i="3"/>
  <c r="AG165" i="3"/>
  <c r="AS165" i="3"/>
  <c r="AD165" i="3"/>
  <c r="I165" i="3"/>
  <c r="AA165" i="3"/>
  <c r="F165" i="3"/>
  <c r="EL88" i="1"/>
  <c r="DB88" i="1"/>
  <c r="DI88" i="1"/>
  <c r="EP88" i="1"/>
  <c r="DE60" i="1"/>
  <c r="DM60" i="1" s="1"/>
  <c r="EH60" i="1"/>
  <c r="EC60" i="1"/>
  <c r="EP65" i="1"/>
  <c r="ET65" i="1"/>
  <c r="U136" i="3"/>
  <c r="BF136" i="3"/>
  <c r="AV136" i="3"/>
  <c r="C136" i="3"/>
  <c r="J136" i="3"/>
  <c r="AH136" i="3"/>
  <c r="R136" i="3"/>
  <c r="AP136" i="3"/>
  <c r="AS136" i="3"/>
  <c r="BB136" i="3"/>
  <c r="BI136" i="3"/>
  <c r="F136" i="3"/>
  <c r="AY136" i="3"/>
  <c r="O136" i="3"/>
  <c r="I136" i="3"/>
  <c r="L136" i="3"/>
  <c r="AK136" i="3"/>
  <c r="AN136" i="3"/>
  <c r="AM136" i="3"/>
  <c r="BL136" i="3"/>
  <c r="AT136" i="3"/>
  <c r="BR136" i="3"/>
  <c r="BT136" i="3"/>
  <c r="BQ136" i="3"/>
  <c r="AW136" i="3"/>
  <c r="BN136" i="3"/>
  <c r="AQ136" i="3"/>
  <c r="G136" i="3"/>
  <c r="BC136" i="3"/>
  <c r="AJ136" i="3"/>
  <c r="AE136" i="3"/>
  <c r="V136" i="3"/>
  <c r="AZ136" i="3"/>
  <c r="AG136" i="3"/>
  <c r="AA136" i="3"/>
  <c r="BH136" i="3"/>
  <c r="BK136" i="3"/>
  <c r="AB136" i="3"/>
  <c r="BO136" i="3"/>
  <c r="A136" i="3"/>
  <c r="Y136" i="3"/>
  <c r="S136" i="3"/>
  <c r="AD136" i="3"/>
  <c r="P136" i="3"/>
  <c r="M136" i="3"/>
  <c r="D136" i="3"/>
  <c r="BE136" i="3"/>
  <c r="X136" i="3"/>
  <c r="ES157" i="1"/>
  <c r="DY98" i="1"/>
  <c r="DA98" i="1"/>
  <c r="EK98" i="1" s="1"/>
  <c r="DK98" i="1"/>
  <c r="DX98" i="1"/>
  <c r="DH98" i="1"/>
  <c r="DD98" i="1"/>
  <c r="DL98" i="1" s="1"/>
  <c r="EG98" i="1"/>
  <c r="ED98" i="1"/>
  <c r="EA218" i="1"/>
  <c r="EH80" i="1"/>
  <c r="EC80" i="1"/>
  <c r="DE80" i="1"/>
  <c r="DM80" i="1" s="1"/>
  <c r="EL53" i="1"/>
  <c r="DB53" i="1"/>
  <c r="DI53" i="1"/>
  <c r="EB18" i="1"/>
  <c r="EC18" i="1"/>
  <c r="DE18" i="1"/>
  <c r="DM18" i="1" s="1"/>
  <c r="EH18" i="1"/>
  <c r="EQ57" i="1"/>
  <c r="BD57" i="3"/>
  <c r="Q57" i="3"/>
  <c r="BG57" i="3"/>
  <c r="AX57" i="3"/>
  <c r="T57" i="3"/>
  <c r="BS57" i="3"/>
  <c r="BM57" i="3"/>
  <c r="E57" i="3"/>
  <c r="K57" i="3"/>
  <c r="AO57" i="3"/>
  <c r="N57" i="3"/>
  <c r="BJ57" i="3"/>
  <c r="AU57" i="3"/>
  <c r="BA57" i="3"/>
  <c r="W57" i="3"/>
  <c r="AI57" i="3"/>
  <c r="Z57" i="3"/>
  <c r="H57" i="3"/>
  <c r="AL57" i="3"/>
  <c r="AR57" i="3"/>
  <c r="B57" i="3"/>
  <c r="BP57" i="3"/>
  <c r="AF57" i="3"/>
  <c r="AC57" i="3"/>
  <c r="DV183" i="1"/>
  <c r="EF183" i="1"/>
  <c r="EE183" i="1"/>
  <c r="DN183" i="1"/>
  <c r="DR183" i="1"/>
  <c r="DO183" i="1"/>
  <c r="DT183" i="1"/>
  <c r="DS183" i="1"/>
  <c r="DW183" i="1"/>
  <c r="DU183" i="1"/>
  <c r="EO63" i="1"/>
  <c r="EU63" i="1"/>
  <c r="DG62" i="1"/>
  <c r="EQ184" i="1"/>
  <c r="A239" i="3"/>
  <c r="BC239" i="3"/>
  <c r="BF239" i="3"/>
  <c r="AB239" i="3"/>
  <c r="AZ239" i="3"/>
  <c r="AT239" i="3"/>
  <c r="I239" i="3"/>
  <c r="AP239" i="3"/>
  <c r="BT239" i="3"/>
  <c r="BK239" i="3"/>
  <c r="R239" i="3"/>
  <c r="AS239" i="3"/>
  <c r="J239" i="3"/>
  <c r="AH239" i="3"/>
  <c r="AE239" i="3"/>
  <c r="G239" i="3"/>
  <c r="D239" i="3"/>
  <c r="BI239" i="3"/>
  <c r="BN239" i="3"/>
  <c r="AD239" i="3"/>
  <c r="BE239" i="3"/>
  <c r="BH239" i="3"/>
  <c r="AJ239" i="3"/>
  <c r="O239" i="3"/>
  <c r="S239" i="3"/>
  <c r="M239" i="3"/>
  <c r="BR239" i="3"/>
  <c r="AV239" i="3"/>
  <c r="F239" i="3"/>
  <c r="AA239" i="3"/>
  <c r="AK239" i="3"/>
  <c r="AQ239" i="3"/>
  <c r="BL239" i="3"/>
  <c r="AY239" i="3"/>
  <c r="C239" i="3"/>
  <c r="U239" i="3"/>
  <c r="V239" i="3"/>
  <c r="BO239" i="3"/>
  <c r="AN239" i="3"/>
  <c r="AG239" i="3"/>
  <c r="BB239" i="3"/>
  <c r="AM239" i="3"/>
  <c r="AW239" i="3"/>
  <c r="X239" i="3"/>
  <c r="L239" i="3"/>
  <c r="P239" i="3"/>
  <c r="Y239" i="3"/>
  <c r="BQ239" i="3"/>
  <c r="ES239" i="1"/>
  <c r="ET50" i="1"/>
  <c r="ER50" i="1"/>
  <c r="EF130" i="1"/>
  <c r="DU130" i="1"/>
  <c r="DV130" i="1"/>
  <c r="DW130" i="1"/>
  <c r="DN130" i="1"/>
  <c r="DO130" i="1"/>
  <c r="DS130" i="1"/>
  <c r="DT130" i="1"/>
  <c r="DR130" i="1"/>
  <c r="EE130" i="1"/>
  <c r="EV38" i="1"/>
  <c r="ET38" i="1"/>
  <c r="DE14" i="1"/>
  <c r="DM14" i="1" s="1"/>
  <c r="EH14" i="1"/>
  <c r="EC14" i="1"/>
  <c r="EV68" i="1"/>
  <c r="G64" i="3"/>
  <c r="AZ64" i="3"/>
  <c r="AK64" i="3"/>
  <c r="R64" i="3"/>
  <c r="AA64" i="3"/>
  <c r="AP64" i="3"/>
  <c r="BC64" i="3"/>
  <c r="O64" i="3"/>
  <c r="BR64" i="3"/>
  <c r="X64" i="3"/>
  <c r="BI64" i="3"/>
  <c r="D64" i="3"/>
  <c r="Y64" i="3"/>
  <c r="AT64" i="3"/>
  <c r="J64" i="3"/>
  <c r="BL64" i="3"/>
  <c r="BF64" i="3"/>
  <c r="AY64" i="3"/>
  <c r="AV64" i="3"/>
  <c r="AE64" i="3"/>
  <c r="V64" i="3"/>
  <c r="U64" i="3"/>
  <c r="F64" i="3"/>
  <c r="BH64" i="3"/>
  <c r="AS64" i="3"/>
  <c r="M64" i="3"/>
  <c r="AQ64" i="3"/>
  <c r="AM64" i="3"/>
  <c r="BE64" i="3"/>
  <c r="AJ64" i="3"/>
  <c r="L64" i="3"/>
  <c r="BN64" i="3"/>
  <c r="BT64" i="3"/>
  <c r="AG64" i="3"/>
  <c r="BQ64" i="3"/>
  <c r="AD64" i="3"/>
  <c r="S64" i="3"/>
  <c r="AN64" i="3"/>
  <c r="AW64" i="3"/>
  <c r="I64" i="3"/>
  <c r="C64" i="3"/>
  <c r="P64" i="3"/>
  <c r="A64" i="3"/>
  <c r="BB64" i="3"/>
  <c r="AH64" i="3"/>
  <c r="BO64" i="3"/>
  <c r="BK64" i="3"/>
  <c r="AB64" i="3"/>
  <c r="EB59" i="1"/>
  <c r="EO214" i="1"/>
  <c r="EU214" i="1"/>
  <c r="EV66" i="1"/>
  <c r="ES35" i="1"/>
  <c r="AM35" i="3"/>
  <c r="U35" i="3"/>
  <c r="V35" i="3"/>
  <c r="I35" i="3"/>
  <c r="BR35" i="3"/>
  <c r="AQ35" i="3"/>
  <c r="C35" i="3"/>
  <c r="AH35" i="3"/>
  <c r="BE35" i="3"/>
  <c r="AN35" i="3"/>
  <c r="BQ35" i="3"/>
  <c r="AJ35" i="3"/>
  <c r="J35" i="3"/>
  <c r="BH35" i="3"/>
  <c r="BL35" i="3"/>
  <c r="G35" i="3"/>
  <c r="AB35" i="3"/>
  <c r="BB35" i="3"/>
  <c r="AD35" i="3"/>
  <c r="S35" i="3"/>
  <c r="AW35" i="3"/>
  <c r="O35" i="3"/>
  <c r="AG35" i="3"/>
  <c r="A35" i="3"/>
  <c r="BI35" i="3"/>
  <c r="AS35" i="3"/>
  <c r="BC35" i="3"/>
  <c r="P35" i="3"/>
  <c r="L35" i="3"/>
  <c r="AE35" i="3"/>
  <c r="AY35" i="3"/>
  <c r="X35" i="3"/>
  <c r="AA35" i="3"/>
  <c r="AT35" i="3"/>
  <c r="BK35" i="3"/>
  <c r="BT35" i="3"/>
  <c r="BN35" i="3"/>
  <c r="AK35" i="3"/>
  <c r="AP35" i="3"/>
  <c r="BO35" i="3"/>
  <c r="Y35" i="3"/>
  <c r="AZ35" i="3"/>
  <c r="R35" i="3"/>
  <c r="F35" i="3"/>
  <c r="D35" i="3"/>
  <c r="BF35" i="3"/>
  <c r="M35" i="3"/>
  <c r="AV35" i="3"/>
  <c r="EA233" i="1"/>
  <c r="EH8" i="1"/>
  <c r="EC8" i="1"/>
  <c r="DE8" i="1"/>
  <c r="DM8" i="1" s="1"/>
  <c r="BD26" i="3"/>
  <c r="AI26" i="3"/>
  <c r="E26" i="3"/>
  <c r="BP26" i="3"/>
  <c r="AL26" i="3"/>
  <c r="AF26" i="3"/>
  <c r="BJ26" i="3"/>
  <c r="T26" i="3"/>
  <c r="H26" i="3"/>
  <c r="K26" i="3"/>
  <c r="AC26" i="3"/>
  <c r="AO26" i="3"/>
  <c r="Z26" i="3"/>
  <c r="BA26" i="3"/>
  <c r="BG26" i="3"/>
  <c r="W26" i="3"/>
  <c r="N26" i="3"/>
  <c r="AU26" i="3"/>
  <c r="B26" i="3"/>
  <c r="BM26" i="3"/>
  <c r="Q26" i="3"/>
  <c r="AR26" i="3"/>
  <c r="AX26" i="3"/>
  <c r="BS26" i="3"/>
  <c r="DZ209" i="1"/>
  <c r="DS132" i="1"/>
  <c r="DV132" i="1"/>
  <c r="DT132" i="1"/>
  <c r="DR132" i="1"/>
  <c r="EE132" i="1"/>
  <c r="DN132" i="1"/>
  <c r="DU132" i="1"/>
  <c r="DO132" i="1"/>
  <c r="DW132" i="1"/>
  <c r="EF132" i="1"/>
  <c r="EC132" i="1"/>
  <c r="DE132" i="1"/>
  <c r="DM132" i="1" s="1"/>
  <c r="EH132" i="1"/>
  <c r="EO176" i="1"/>
  <c r="EU176" i="1"/>
  <c r="AY111" i="3"/>
  <c r="AN111" i="3"/>
  <c r="AQ111" i="3"/>
  <c r="L111" i="3"/>
  <c r="BB111" i="3"/>
  <c r="BT111" i="3"/>
  <c r="I111" i="3"/>
  <c r="AK111" i="3"/>
  <c r="AS111" i="3"/>
  <c r="V111" i="3"/>
  <c r="Y111" i="3"/>
  <c r="R111" i="3"/>
  <c r="A111" i="3"/>
  <c r="AW111" i="3"/>
  <c r="S111" i="3"/>
  <c r="BQ111" i="3"/>
  <c r="BI111" i="3"/>
  <c r="X111" i="3"/>
  <c r="P111" i="3"/>
  <c r="AA111" i="3"/>
  <c r="D111" i="3"/>
  <c r="J111" i="3"/>
  <c r="AD111" i="3"/>
  <c r="U111" i="3"/>
  <c r="C111" i="3"/>
  <c r="O111" i="3"/>
  <c r="AP111" i="3"/>
  <c r="BO111" i="3"/>
  <c r="AH111" i="3"/>
  <c r="BC111" i="3"/>
  <c r="F111" i="3"/>
  <c r="AE111" i="3"/>
  <c r="BE111" i="3"/>
  <c r="BK111" i="3"/>
  <c r="BH111" i="3"/>
  <c r="AG111" i="3"/>
  <c r="AM111" i="3"/>
  <c r="AB111" i="3"/>
  <c r="M111" i="3"/>
  <c r="BN111" i="3"/>
  <c r="BF111" i="3"/>
  <c r="BR111" i="3"/>
  <c r="BL111" i="3"/>
  <c r="AZ111" i="3"/>
  <c r="G111" i="3"/>
  <c r="AV111" i="3"/>
  <c r="AJ111" i="3"/>
  <c r="AT111" i="3"/>
  <c r="ES36" i="1"/>
  <c r="BO36" i="3"/>
  <c r="AG36" i="3"/>
  <c r="L36" i="3"/>
  <c r="F36" i="3"/>
  <c r="AB36" i="3"/>
  <c r="D36" i="3"/>
  <c r="AE36" i="3"/>
  <c r="A36" i="3"/>
  <c r="AV36" i="3"/>
  <c r="J36" i="3"/>
  <c r="BE36" i="3"/>
  <c r="AP36" i="3"/>
  <c r="BQ36" i="3"/>
  <c r="BH36" i="3"/>
  <c r="AY36" i="3"/>
  <c r="BB36" i="3"/>
  <c r="BF36" i="3"/>
  <c r="AA36" i="3"/>
  <c r="BI36" i="3"/>
  <c r="BL36" i="3"/>
  <c r="AH36" i="3"/>
  <c r="P36" i="3"/>
  <c r="AQ36" i="3"/>
  <c r="S36" i="3"/>
  <c r="G36" i="3"/>
  <c r="AS36" i="3"/>
  <c r="AK36" i="3"/>
  <c r="C36" i="3"/>
  <c r="U36" i="3"/>
  <c r="M36" i="3"/>
  <c r="AZ36" i="3"/>
  <c r="R36" i="3"/>
  <c r="AJ36" i="3"/>
  <c r="AM36" i="3"/>
  <c r="AD36" i="3"/>
  <c r="BN36" i="3"/>
  <c r="Y36" i="3"/>
  <c r="BK36" i="3"/>
  <c r="V36" i="3"/>
  <c r="BR36" i="3"/>
  <c r="AN36" i="3"/>
  <c r="X36" i="3"/>
  <c r="AT36" i="3"/>
  <c r="BT36" i="3"/>
  <c r="I36" i="3"/>
  <c r="BC36" i="3"/>
  <c r="O36" i="3"/>
  <c r="AW36" i="3"/>
  <c r="ER93" i="1"/>
  <c r="ET33" i="1"/>
  <c r="DN110" i="1"/>
  <c r="EE110" i="1"/>
  <c r="DV110" i="1"/>
  <c r="DR110" i="1"/>
  <c r="EF110" i="1"/>
  <c r="DS110" i="1"/>
  <c r="DT110" i="1"/>
  <c r="DO110" i="1"/>
  <c r="DW110" i="1"/>
  <c r="DU110" i="1"/>
  <c r="EQ83" i="1"/>
  <c r="EU241" i="1"/>
  <c r="EO241" i="1"/>
  <c r="DE150" i="1"/>
  <c r="DM150" i="1" s="1"/>
  <c r="EC150" i="1"/>
  <c r="EH150" i="1"/>
  <c r="ES153" i="1"/>
  <c r="DB91" i="1"/>
  <c r="DI91" i="1"/>
  <c r="EL91" i="1"/>
  <c r="EF6" i="1"/>
  <c r="DW6" i="1"/>
  <c r="DN6" i="1"/>
  <c r="DR6" i="1"/>
  <c r="DU6" i="1"/>
  <c r="DS6" i="1"/>
  <c r="DV6" i="1"/>
  <c r="DO6" i="1"/>
  <c r="DT6" i="1"/>
  <c r="EE6" i="1"/>
  <c r="EQ6" i="1"/>
  <c r="EB156" i="1"/>
  <c r="EP7" i="1"/>
  <c r="DB193" i="1"/>
  <c r="DI193" i="1"/>
  <c r="EL193" i="1"/>
  <c r="EO154" i="1"/>
  <c r="EU154" i="1"/>
  <c r="BO146" i="3"/>
  <c r="O146" i="3"/>
  <c r="BI146" i="3"/>
  <c r="AG146" i="3"/>
  <c r="BH146" i="3"/>
  <c r="AT146" i="3"/>
  <c r="AM146" i="3"/>
  <c r="BT146" i="3"/>
  <c r="BL146" i="3"/>
  <c r="L146" i="3"/>
  <c r="BC146" i="3"/>
  <c r="BB146" i="3"/>
  <c r="AJ146" i="3"/>
  <c r="S146" i="3"/>
  <c r="AE146" i="3"/>
  <c r="BR146" i="3"/>
  <c r="G146" i="3"/>
  <c r="A146" i="3"/>
  <c r="Y146" i="3"/>
  <c r="AZ146" i="3"/>
  <c r="AP146" i="3"/>
  <c r="P146" i="3"/>
  <c r="AH146" i="3"/>
  <c r="BK146" i="3"/>
  <c r="X146" i="3"/>
  <c r="AB146" i="3"/>
  <c r="M146" i="3"/>
  <c r="I146" i="3"/>
  <c r="AQ146" i="3"/>
  <c r="BF146" i="3"/>
  <c r="F146" i="3"/>
  <c r="R146" i="3"/>
  <c r="BE146" i="3"/>
  <c r="BQ146" i="3"/>
  <c r="AK146" i="3"/>
  <c r="AS146" i="3"/>
  <c r="U146" i="3"/>
  <c r="V146" i="3"/>
  <c r="BN146" i="3"/>
  <c r="AV146" i="3"/>
  <c r="C146" i="3"/>
  <c r="AN146" i="3"/>
  <c r="AA146" i="3"/>
  <c r="D146" i="3"/>
  <c r="AD146" i="3"/>
  <c r="AY146" i="3"/>
  <c r="AW146" i="3"/>
  <c r="J146" i="3"/>
  <c r="DB240" i="1"/>
  <c r="EL240" i="1"/>
  <c r="DI240" i="1"/>
  <c r="EV82" i="1"/>
  <c r="EG173" i="1"/>
  <c r="DX173" i="1"/>
  <c r="ED173" i="1"/>
  <c r="DD173" i="1"/>
  <c r="DL173" i="1" s="1"/>
  <c r="DK173" i="1"/>
  <c r="DA173" i="1"/>
  <c r="EK173" i="1" s="1"/>
  <c r="DH173" i="1"/>
  <c r="DY173" i="1"/>
  <c r="DZ199" i="1"/>
  <c r="ES47" i="1"/>
  <c r="EU30" i="1"/>
  <c r="EO30" i="1"/>
  <c r="EG118" i="1"/>
  <c r="DA118" i="1"/>
  <c r="EK118" i="1" s="1"/>
  <c r="DD118" i="1"/>
  <c r="DL118" i="1" s="1"/>
  <c r="DY118" i="1"/>
  <c r="DX118" i="1"/>
  <c r="ED118" i="1"/>
  <c r="DH118" i="1"/>
  <c r="DK118" i="1"/>
  <c r="ER118" i="1"/>
  <c r="ET27" i="1"/>
  <c r="BJ225" i="3"/>
  <c r="AI225" i="3"/>
  <c r="BA225" i="3"/>
  <c r="H225" i="3"/>
  <c r="T225" i="3"/>
  <c r="BD225" i="3"/>
  <c r="Q225" i="3"/>
  <c r="K225" i="3"/>
  <c r="AU225" i="3"/>
  <c r="N225" i="3"/>
  <c r="BG225" i="3"/>
  <c r="AO225" i="3"/>
  <c r="AL225" i="3"/>
  <c r="Z225" i="3"/>
  <c r="E225" i="3"/>
  <c r="W225" i="3"/>
  <c r="AX225" i="3"/>
  <c r="BM225" i="3"/>
  <c r="BP225" i="3"/>
  <c r="AR225" i="3"/>
  <c r="AF225" i="3"/>
  <c r="AC225" i="3"/>
  <c r="BS225" i="3"/>
  <c r="B225" i="3"/>
  <c r="EB112" i="1"/>
  <c r="DZ112" i="1"/>
  <c r="EP224" i="1"/>
  <c r="DU224" i="1"/>
  <c r="DT224" i="1"/>
  <c r="DN224" i="1"/>
  <c r="DV224" i="1"/>
  <c r="DW224" i="1"/>
  <c r="DS224" i="1"/>
  <c r="EE224" i="1"/>
  <c r="DR224" i="1"/>
  <c r="EF224" i="1"/>
  <c r="DO224" i="1"/>
  <c r="ER203" i="1"/>
  <c r="EB205" i="1"/>
  <c r="AR52" i="3"/>
  <c r="K52" i="3"/>
  <c r="BD52" i="3"/>
  <c r="AO52" i="3"/>
  <c r="AL52" i="3"/>
  <c r="W52" i="3"/>
  <c r="BG52" i="3"/>
  <c r="B52" i="3"/>
  <c r="AI52" i="3"/>
  <c r="BM52" i="3"/>
  <c r="AC52" i="3"/>
  <c r="N52" i="3"/>
  <c r="H52" i="3"/>
  <c r="BA52" i="3"/>
  <c r="Q52" i="3"/>
  <c r="BP52" i="3"/>
  <c r="AX52" i="3"/>
  <c r="Z52" i="3"/>
  <c r="AF52" i="3"/>
  <c r="BJ52" i="3"/>
  <c r="T52" i="3"/>
  <c r="BS52" i="3"/>
  <c r="E52" i="3"/>
  <c r="AU52" i="3"/>
  <c r="EQ155" i="1"/>
  <c r="DG155" i="1"/>
  <c r="EB143" i="1"/>
  <c r="EQ138" i="1"/>
  <c r="EO177" i="1"/>
  <c r="EU177" i="1"/>
  <c r="ES191" i="1"/>
  <c r="ER23" i="1"/>
  <c r="DY23" i="1"/>
  <c r="DD23" i="1"/>
  <c r="DL23" i="1" s="1"/>
  <c r="DA23" i="1"/>
  <c r="EK23" i="1" s="1"/>
  <c r="ED23" i="1"/>
  <c r="DX23" i="1"/>
  <c r="EG23" i="1"/>
  <c r="DK23" i="1"/>
  <c r="DH23" i="1"/>
  <c r="ES37" i="1"/>
  <c r="ET163" i="1"/>
  <c r="EV167" i="1"/>
  <c r="EF238" i="1"/>
  <c r="DR238" i="1"/>
  <c r="DO238" i="1"/>
  <c r="DS238" i="1"/>
  <c r="DW238" i="1"/>
  <c r="DV238" i="1"/>
  <c r="DT238" i="1"/>
  <c r="EE238" i="1"/>
  <c r="DU238" i="1"/>
  <c r="DN238" i="1"/>
  <c r="EV95" i="1"/>
  <c r="EP70" i="1"/>
  <c r="DG70" i="1"/>
  <c r="DO131" i="1"/>
  <c r="DW131" i="1"/>
  <c r="DU131" i="1"/>
  <c r="EE131" i="1"/>
  <c r="DN131" i="1"/>
  <c r="EF131" i="1"/>
  <c r="DR131" i="1"/>
  <c r="DS131" i="1"/>
  <c r="DT131" i="1"/>
  <c r="DV131" i="1"/>
  <c r="EV87" i="1"/>
  <c r="ET181" i="1"/>
  <c r="EQ181" i="1"/>
  <c r="EB109" i="1"/>
  <c r="EH178" i="1"/>
  <c r="EC178" i="1"/>
  <c r="DE178" i="1"/>
  <c r="DM178" i="1" s="1"/>
  <c r="DZ133" i="1"/>
  <c r="EQ190" i="1"/>
  <c r="ER61" i="1"/>
  <c r="EB104" i="1"/>
  <c r="EQ17" i="1"/>
  <c r="ES17" i="1"/>
  <c r="ER29" i="1"/>
  <c r="BE29" i="3"/>
  <c r="AH29" i="3"/>
  <c r="AW29" i="3"/>
  <c r="AA29" i="3"/>
  <c r="AV29" i="3"/>
  <c r="U29" i="3"/>
  <c r="F29" i="3"/>
  <c r="AJ29" i="3"/>
  <c r="G29" i="3"/>
  <c r="BI29" i="3"/>
  <c r="S29" i="3"/>
  <c r="I29" i="3"/>
  <c r="BL29" i="3"/>
  <c r="AY29" i="3"/>
  <c r="BH29" i="3"/>
  <c r="BC29" i="3"/>
  <c r="Y29" i="3"/>
  <c r="M29" i="3"/>
  <c r="AN29" i="3"/>
  <c r="AM29" i="3"/>
  <c r="BF29" i="3"/>
  <c r="X29" i="3"/>
  <c r="AS29" i="3"/>
  <c r="BT29" i="3"/>
  <c r="P29" i="3"/>
  <c r="AG29" i="3"/>
  <c r="J29" i="3"/>
  <c r="R29" i="3"/>
  <c r="V29" i="3"/>
  <c r="AQ29" i="3"/>
  <c r="BO29" i="3"/>
  <c r="C29" i="3"/>
  <c r="AD29" i="3"/>
  <c r="BK29" i="3"/>
  <c r="AB29" i="3"/>
  <c r="AP29" i="3"/>
  <c r="BR29" i="3"/>
  <c r="D29" i="3"/>
  <c r="AK29" i="3"/>
  <c r="L29" i="3"/>
  <c r="BB29" i="3"/>
  <c r="BN29" i="3"/>
  <c r="A29" i="3"/>
  <c r="O29" i="3"/>
  <c r="AE29" i="3"/>
  <c r="AT29" i="3"/>
  <c r="BQ29" i="3"/>
  <c r="AZ29" i="3"/>
  <c r="DG113" i="1"/>
  <c r="ER113" i="1"/>
  <c r="EL169" i="1"/>
  <c r="DI169" i="1"/>
  <c r="DB169" i="1"/>
  <c r="EO115" i="1"/>
  <c r="EU115" i="1"/>
  <c r="ES142" i="1"/>
  <c r="ES144" i="1"/>
  <c r="EQ144" i="1"/>
  <c r="DI16" i="1"/>
  <c r="EL16" i="1"/>
  <c r="DB16" i="1"/>
  <c r="EA129" i="1"/>
  <c r="EP129" i="1"/>
  <c r="BG89" i="3"/>
  <c r="AL89" i="3"/>
  <c r="AI89" i="3"/>
  <c r="BA89" i="3"/>
  <c r="E89" i="3"/>
  <c r="BD89" i="3"/>
  <c r="Q89" i="3"/>
  <c r="BJ89" i="3"/>
  <c r="BS89" i="3"/>
  <c r="AU89" i="3"/>
  <c r="BP89" i="3"/>
  <c r="AR89" i="3"/>
  <c r="AX89" i="3"/>
  <c r="W89" i="3"/>
  <c r="N89" i="3"/>
  <c r="BM89" i="3"/>
  <c r="H89" i="3"/>
  <c r="B89" i="3"/>
  <c r="T89" i="3"/>
  <c r="K89" i="3"/>
  <c r="Z89" i="3"/>
  <c r="AC89" i="3"/>
  <c r="AF89" i="3"/>
  <c r="AO89" i="3"/>
  <c r="EG89" i="1"/>
  <c r="DX89" i="1"/>
  <c r="DD89" i="1"/>
  <c r="DL89" i="1" s="1"/>
  <c r="DA89" i="1"/>
  <c r="EK89" i="1" s="1"/>
  <c r="DK89" i="1"/>
  <c r="DH89" i="1"/>
  <c r="DY89" i="1"/>
  <c r="ED89" i="1"/>
  <c r="EB21" i="1"/>
  <c r="DX175" i="1"/>
  <c r="DY175" i="1"/>
  <c r="EG175" i="1"/>
  <c r="ED175" i="1"/>
  <c r="DH175" i="1"/>
  <c r="DD175" i="1"/>
  <c r="DL175" i="1" s="1"/>
  <c r="DA175" i="1"/>
  <c r="EK175" i="1" s="1"/>
  <c r="DK175" i="1"/>
  <c r="EB117" i="1"/>
  <c r="EP117" i="1"/>
  <c r="DZ42" i="1"/>
  <c r="ES42" i="1"/>
  <c r="ET119" i="1"/>
  <c r="EU4" i="1"/>
  <c r="EO4" i="1"/>
  <c r="L134" i="22"/>
  <c r="Z15" i="26"/>
  <c r="AB168" i="16"/>
  <c r="F134" i="22"/>
  <c r="H134" i="22" s="1"/>
  <c r="J134" i="22"/>
  <c r="DB215" i="1"/>
  <c r="DI215" i="1"/>
  <c r="EL215" i="1"/>
  <c r="EP213" i="1"/>
  <c r="DZ213" i="1"/>
  <c r="AZ212" i="3"/>
  <c r="BR212" i="3"/>
  <c r="AD212" i="3"/>
  <c r="AT212" i="3"/>
  <c r="M212" i="3"/>
  <c r="X212" i="3"/>
  <c r="A212" i="3"/>
  <c r="I212" i="3"/>
  <c r="AG212" i="3"/>
  <c r="BT212" i="3"/>
  <c r="L212" i="3"/>
  <c r="F212" i="3"/>
  <c r="AP212" i="3"/>
  <c r="J212" i="3"/>
  <c r="AK212" i="3"/>
  <c r="BK212" i="3"/>
  <c r="BL212" i="3"/>
  <c r="D212" i="3"/>
  <c r="BC212" i="3"/>
  <c r="O212" i="3"/>
  <c r="AJ212" i="3"/>
  <c r="AV212" i="3"/>
  <c r="AE212" i="3"/>
  <c r="BH212" i="3"/>
  <c r="AH212" i="3"/>
  <c r="AB212" i="3"/>
  <c r="C212" i="3"/>
  <c r="BN212" i="3"/>
  <c r="V212" i="3"/>
  <c r="AW212" i="3"/>
  <c r="BQ212" i="3"/>
  <c r="G212" i="3"/>
  <c r="S212" i="3"/>
  <c r="P212" i="3"/>
  <c r="BI212" i="3"/>
  <c r="BO212" i="3"/>
  <c r="AN212" i="3"/>
  <c r="AQ212" i="3"/>
  <c r="AA212" i="3"/>
  <c r="AM212" i="3"/>
  <c r="AY212" i="3"/>
  <c r="U212" i="3"/>
  <c r="BF212" i="3"/>
  <c r="BE212" i="3"/>
  <c r="AS212" i="3"/>
  <c r="BB212" i="3"/>
  <c r="Y212" i="3"/>
  <c r="R212" i="3"/>
  <c r="EQ212" i="1"/>
  <c r="DN5" i="1"/>
  <c r="DV5" i="1"/>
  <c r="DU5" i="1"/>
  <c r="EE5" i="1"/>
  <c r="DW5" i="1"/>
  <c r="DO5" i="1"/>
  <c r="DR5" i="1"/>
  <c r="DS5" i="1"/>
  <c r="EF5" i="1"/>
  <c r="DT5" i="1"/>
  <c r="EP69" i="1"/>
  <c r="ET69" i="1"/>
  <c r="ET92" i="1"/>
  <c r="ER43" i="1"/>
  <c r="ET49" i="1"/>
  <c r="ER78" i="1"/>
  <c r="ET196" i="1"/>
  <c r="ER123" i="1"/>
  <c r="EC77" i="1"/>
  <c r="EH77" i="1"/>
  <c r="DE77" i="1"/>
  <c r="DM77" i="1" s="1"/>
  <c r="EQ79" i="1"/>
  <c r="DH206" i="1"/>
  <c r="EG206" i="1"/>
  <c r="DY206" i="1"/>
  <c r="DX206" i="1"/>
  <c r="DA206" i="1"/>
  <c r="EK206" i="1" s="1"/>
  <c r="ED206" i="1"/>
  <c r="DK206" i="1"/>
  <c r="DD206" i="1"/>
  <c r="DL206" i="1" s="1"/>
  <c r="EB206" i="1"/>
  <c r="EA192" i="1"/>
  <c r="EP148" i="1"/>
  <c r="EB41" i="1"/>
  <c r="BD41" i="3"/>
  <c r="AF41" i="3"/>
  <c r="T41" i="3"/>
  <c r="AX41" i="3"/>
  <c r="AL41" i="3"/>
  <c r="AR41" i="3"/>
  <c r="BS41" i="3"/>
  <c r="E41" i="3"/>
  <c r="BA41" i="3"/>
  <c r="Q41" i="3"/>
  <c r="AU41" i="3"/>
  <c r="W41" i="3"/>
  <c r="BG41" i="3"/>
  <c r="BJ41" i="3"/>
  <c r="AI41" i="3"/>
  <c r="B41" i="3"/>
  <c r="BM41" i="3"/>
  <c r="K41" i="3"/>
  <c r="H41" i="3"/>
  <c r="AC41" i="3"/>
  <c r="AO41" i="3"/>
  <c r="N41" i="3"/>
  <c r="Z41" i="3"/>
  <c r="BP41" i="3"/>
  <c r="EB105" i="1"/>
  <c r="EB172" i="1"/>
  <c r="DR48" i="1"/>
  <c r="DZ48" i="1"/>
  <c r="EA159" i="1"/>
  <c r="AC159" i="3"/>
  <c r="BD159" i="3"/>
  <c r="BP159" i="3"/>
  <c r="T159" i="3"/>
  <c r="BG159" i="3"/>
  <c r="BS159" i="3"/>
  <c r="N159" i="3"/>
  <c r="AR159" i="3"/>
  <c r="BM159" i="3"/>
  <c r="Z159" i="3"/>
  <c r="K159" i="3"/>
  <c r="BA159" i="3"/>
  <c r="B159" i="3"/>
  <c r="E159" i="3"/>
  <c r="AL159" i="3"/>
  <c r="W159" i="3"/>
  <c r="H159" i="3"/>
  <c r="BJ159" i="3"/>
  <c r="AX159" i="3"/>
  <c r="AU159" i="3"/>
  <c r="Q159" i="3"/>
  <c r="AI159" i="3"/>
  <c r="AO159" i="3"/>
  <c r="AF159" i="3"/>
  <c r="EB162" i="1"/>
  <c r="BM162" i="3"/>
  <c r="AO162" i="3"/>
  <c r="K162" i="3"/>
  <c r="E162" i="3"/>
  <c r="W162" i="3"/>
  <c r="AF162" i="3"/>
  <c r="AL162" i="3"/>
  <c r="BA162" i="3"/>
  <c r="T162" i="3"/>
  <c r="Z162" i="3"/>
  <c r="Q162" i="3"/>
  <c r="B162" i="3"/>
  <c r="H162" i="3"/>
  <c r="BG162" i="3"/>
  <c r="BJ162" i="3"/>
  <c r="AR162" i="3"/>
  <c r="AU162" i="3"/>
  <c r="AC162" i="3"/>
  <c r="AX162" i="3"/>
  <c r="BD162" i="3"/>
  <c r="AI162" i="3"/>
  <c r="BP162" i="3"/>
  <c r="BS162" i="3"/>
  <c r="N162" i="3"/>
  <c r="BP86" i="3"/>
  <c r="AC86" i="3"/>
  <c r="BA86" i="3"/>
  <c r="T86" i="3"/>
  <c r="BJ86" i="3"/>
  <c r="AL86" i="3"/>
  <c r="Z86" i="3"/>
  <c r="B86" i="3"/>
  <c r="K86" i="3"/>
  <c r="BD86" i="3"/>
  <c r="AI86" i="3"/>
  <c r="AX86" i="3"/>
  <c r="Q86" i="3"/>
  <c r="E86" i="3"/>
  <c r="BS86" i="3"/>
  <c r="AU86" i="3"/>
  <c r="H86" i="3"/>
  <c r="BG86" i="3"/>
  <c r="W86" i="3"/>
  <c r="AF86" i="3"/>
  <c r="N86" i="3"/>
  <c r="BM86" i="3"/>
  <c r="AR86" i="3"/>
  <c r="AO86" i="3"/>
  <c r="EA124" i="1"/>
  <c r="EB232" i="1"/>
  <c r="ES152" i="1"/>
  <c r="EB242" i="1"/>
  <c r="DZ139" i="1"/>
  <c r="EQ202" i="1"/>
  <c r="AR140" i="3"/>
  <c r="AX140" i="3"/>
  <c r="K140" i="3"/>
  <c r="N140" i="3"/>
  <c r="AO140" i="3"/>
  <c r="BD140" i="3"/>
  <c r="T140" i="3"/>
  <c r="E140" i="3"/>
  <c r="BM140" i="3"/>
  <c r="AF140" i="3"/>
  <c r="AU140" i="3"/>
  <c r="Q140" i="3"/>
  <c r="B140" i="3"/>
  <c r="BS140" i="3"/>
  <c r="AL140" i="3"/>
  <c r="H140" i="3"/>
  <c r="BJ140" i="3"/>
  <c r="AC140" i="3"/>
  <c r="Z140" i="3"/>
  <c r="BA140" i="3"/>
  <c r="BG140" i="3"/>
  <c r="W140" i="3"/>
  <c r="BP140" i="3"/>
  <c r="AI140" i="3"/>
  <c r="BB140" i="3"/>
  <c r="AA140" i="3"/>
  <c r="X140" i="3"/>
  <c r="AM140" i="3"/>
  <c r="BK140" i="3"/>
  <c r="AG140" i="3"/>
  <c r="L140" i="3"/>
  <c r="F140" i="3"/>
  <c r="AS140" i="3"/>
  <c r="AJ140" i="3"/>
  <c r="R140" i="3"/>
  <c r="BT140" i="3"/>
  <c r="AY140" i="3"/>
  <c r="BN140" i="3"/>
  <c r="AV140" i="3"/>
  <c r="O140" i="3"/>
  <c r="BQ140" i="3"/>
  <c r="C140" i="3"/>
  <c r="AP140" i="3"/>
  <c r="I140" i="3"/>
  <c r="BH140" i="3"/>
  <c r="AD140" i="3"/>
  <c r="BE140" i="3"/>
  <c r="U140" i="3"/>
  <c r="BL44" i="3"/>
  <c r="AP44" i="3"/>
  <c r="AA44" i="3"/>
  <c r="BR44" i="3"/>
  <c r="I44" i="3"/>
  <c r="S44" i="3"/>
  <c r="M44" i="3"/>
  <c r="AS44" i="3"/>
  <c r="AG44" i="3"/>
  <c r="AQ44" i="3"/>
  <c r="AN44" i="3"/>
  <c r="J44" i="3"/>
  <c r="AJ44" i="3"/>
  <c r="BE44" i="3"/>
  <c r="AZ44" i="3"/>
  <c r="D44" i="3"/>
  <c r="U44" i="3"/>
  <c r="AK44" i="3"/>
  <c r="BI44" i="3"/>
  <c r="BN44" i="3"/>
  <c r="F44" i="3"/>
  <c r="AY44" i="3"/>
  <c r="BH44" i="3"/>
  <c r="BK44" i="3"/>
  <c r="X44" i="3"/>
  <c r="Y44" i="3"/>
  <c r="AW44" i="3"/>
  <c r="AV44" i="3"/>
  <c r="BF44" i="3"/>
  <c r="AM44" i="3"/>
  <c r="BC44" i="3"/>
  <c r="P44" i="3"/>
  <c r="AH44" i="3"/>
  <c r="BO44" i="3"/>
  <c r="AB44" i="3"/>
  <c r="G44" i="3"/>
  <c r="BQ44" i="3"/>
  <c r="A44" i="3"/>
  <c r="AT44" i="3"/>
  <c r="V44" i="3"/>
  <c r="L44" i="3"/>
  <c r="BB44" i="3"/>
  <c r="C44" i="3"/>
  <c r="AE44" i="3"/>
  <c r="AD44" i="3"/>
  <c r="R44" i="3"/>
  <c r="O44" i="3"/>
  <c r="BT44" i="3"/>
  <c r="EP230" i="1"/>
  <c r="EO46" i="1"/>
  <c r="EU46" i="1"/>
  <c r="EA34" i="1"/>
  <c r="ES223" i="1"/>
  <c r="DZ116" i="1"/>
  <c r="DG116" i="1"/>
  <c r="AV158" i="3"/>
  <c r="L158" i="3"/>
  <c r="AB158" i="3"/>
  <c r="AG158" i="3"/>
  <c r="F158" i="3"/>
  <c r="V158" i="3"/>
  <c r="P158" i="3"/>
  <c r="AY158" i="3"/>
  <c r="D158" i="3"/>
  <c r="AK158" i="3"/>
  <c r="AZ158" i="3"/>
  <c r="Y158" i="3"/>
  <c r="A158" i="3"/>
  <c r="AQ158" i="3"/>
  <c r="AA158" i="3"/>
  <c r="BC158" i="3"/>
  <c r="BT158" i="3"/>
  <c r="AE158" i="3"/>
  <c r="AW158" i="3"/>
  <c r="BO158" i="3"/>
  <c r="BQ158" i="3"/>
  <c r="BI158" i="3"/>
  <c r="O158" i="3"/>
  <c r="AN158" i="3"/>
  <c r="AJ158" i="3"/>
  <c r="G158" i="3"/>
  <c r="S158" i="3"/>
  <c r="AT158" i="3"/>
  <c r="BE158" i="3"/>
  <c r="U158" i="3"/>
  <c r="X158" i="3"/>
  <c r="M158" i="3"/>
  <c r="BR158" i="3"/>
  <c r="BF158" i="3"/>
  <c r="BK158" i="3"/>
  <c r="BB158" i="3"/>
  <c r="BN158" i="3"/>
  <c r="AP158" i="3"/>
  <c r="BH158" i="3"/>
  <c r="AS158" i="3"/>
  <c r="R158" i="3"/>
  <c r="AM158" i="3"/>
  <c r="AH158" i="3"/>
  <c r="C158" i="3"/>
  <c r="I158" i="3"/>
  <c r="AD158" i="3"/>
  <c r="BL158" i="3"/>
  <c r="J158" i="3"/>
  <c r="DZ158" i="1"/>
  <c r="ES114" i="1"/>
  <c r="DZ207" i="1"/>
  <c r="EH207" i="1"/>
  <c r="EC207" i="1"/>
  <c r="DE207" i="1"/>
  <c r="DM207" i="1" s="1"/>
  <c r="ER194" i="1"/>
  <c r="DY10" i="1"/>
  <c r="DA10" i="1"/>
  <c r="EK10" i="1" s="1"/>
  <c r="DH10" i="1"/>
  <c r="EG10" i="1"/>
  <c r="DX10" i="1"/>
  <c r="DK10" i="1"/>
  <c r="DD10" i="1"/>
  <c r="DL10" i="1" s="1"/>
  <c r="ED10" i="1"/>
  <c r="DY73" i="1"/>
  <c r="DX73" i="1"/>
  <c r="DA73" i="1"/>
  <c r="EK73" i="1" s="1"/>
  <c r="ED73" i="1"/>
  <c r="DK73" i="1"/>
  <c r="EG73" i="1"/>
  <c r="DH73" i="1"/>
  <c r="DD73" i="1"/>
  <c r="DL73" i="1" s="1"/>
  <c r="EV73" i="1"/>
  <c r="EV107" i="1"/>
  <c r="DB67" i="1"/>
  <c r="DI67" i="1"/>
  <c r="EL67" i="1"/>
  <c r="EP161" i="1"/>
  <c r="AC161" i="3"/>
  <c r="AU161" i="3"/>
  <c r="AO161" i="3"/>
  <c r="BS161" i="3"/>
  <c r="K161" i="3"/>
  <c r="AX161" i="3"/>
  <c r="Z161" i="3"/>
  <c r="BP161" i="3"/>
  <c r="H161" i="3"/>
  <c r="Q161" i="3"/>
  <c r="T161" i="3"/>
  <c r="B161" i="3"/>
  <c r="AF161" i="3"/>
  <c r="BG161" i="3"/>
  <c r="BA161" i="3"/>
  <c r="W161" i="3"/>
  <c r="E161" i="3"/>
  <c r="BM161" i="3"/>
  <c r="AL161" i="3"/>
  <c r="BJ161" i="3"/>
  <c r="N161" i="3"/>
  <c r="AR161" i="3"/>
  <c r="BD161" i="3"/>
  <c r="AI161" i="3"/>
  <c r="EA147" i="1"/>
  <c r="EV200" i="1"/>
  <c r="ER195" i="1"/>
  <c r="S195" i="3"/>
  <c r="AJ195" i="3"/>
  <c r="U195" i="3"/>
  <c r="R195" i="3"/>
  <c r="BR195" i="3"/>
  <c r="G195" i="3"/>
  <c r="A195" i="3"/>
  <c r="I195" i="3"/>
  <c r="BT195" i="3"/>
  <c r="AV195" i="3"/>
  <c r="AS195" i="3"/>
  <c r="AA195" i="3"/>
  <c r="D195" i="3"/>
  <c r="M195" i="3"/>
  <c r="AH195" i="3"/>
  <c r="BI195" i="3"/>
  <c r="V195" i="3"/>
  <c r="P195" i="3"/>
  <c r="BF195" i="3"/>
  <c r="AM195" i="3"/>
  <c r="AT195" i="3"/>
  <c r="F195" i="3"/>
  <c r="BE195" i="3"/>
  <c r="AD195" i="3"/>
  <c r="BL195" i="3"/>
  <c r="AP195" i="3"/>
  <c r="X195" i="3"/>
  <c r="AW195" i="3"/>
  <c r="AQ195" i="3"/>
  <c r="C195" i="3"/>
  <c r="L195" i="3"/>
  <c r="BB195" i="3"/>
  <c r="AG195" i="3"/>
  <c r="O195" i="3"/>
  <c r="BQ195" i="3"/>
  <c r="AZ195" i="3"/>
  <c r="BH195" i="3"/>
  <c r="AB195" i="3"/>
  <c r="BO195" i="3"/>
  <c r="BN195" i="3"/>
  <c r="AK195" i="3"/>
  <c r="AE195" i="3"/>
  <c r="BC195" i="3"/>
  <c r="Y195" i="3"/>
  <c r="AN195" i="3"/>
  <c r="J195" i="3"/>
  <c r="AY195" i="3"/>
  <c r="BK195" i="3"/>
  <c r="EA220" i="1"/>
  <c r="ES39" i="1"/>
  <c r="EF24" i="1"/>
  <c r="DU24" i="1"/>
  <c r="DT24" i="1"/>
  <c r="DO24" i="1"/>
  <c r="DR24" i="1"/>
  <c r="EE24" i="1"/>
  <c r="DV24" i="1"/>
  <c r="DN24" i="1"/>
  <c r="DW24" i="1"/>
  <c r="DS24" i="1"/>
  <c r="EP40" i="1"/>
  <c r="AY45" i="3"/>
  <c r="R45" i="3"/>
  <c r="I45" i="3"/>
  <c r="BI45" i="3"/>
  <c r="AN45" i="3"/>
  <c r="S45" i="3"/>
  <c r="O45" i="3"/>
  <c r="X45" i="3"/>
  <c r="BK45" i="3"/>
  <c r="AB45" i="3"/>
  <c r="BE45" i="3"/>
  <c r="AM45" i="3"/>
  <c r="BH45" i="3"/>
  <c r="BF45" i="3"/>
  <c r="BO45" i="3"/>
  <c r="AV45" i="3"/>
  <c r="G45" i="3"/>
  <c r="AH45" i="3"/>
  <c r="C45" i="3"/>
  <c r="A45" i="3"/>
  <c r="BT45" i="3"/>
  <c r="BN45" i="3"/>
  <c r="AZ45" i="3"/>
  <c r="BB45" i="3"/>
  <c r="V45" i="3"/>
  <c r="BL45" i="3"/>
  <c r="M45" i="3"/>
  <c r="AS45" i="3"/>
  <c r="BQ45" i="3"/>
  <c r="BR45" i="3"/>
  <c r="AG45" i="3"/>
  <c r="U45" i="3"/>
  <c r="AP45" i="3"/>
  <c r="AW45" i="3"/>
  <c r="AQ45" i="3"/>
  <c r="J45" i="3"/>
  <c r="L45" i="3"/>
  <c r="AE45" i="3"/>
  <c r="D45" i="3"/>
  <c r="AT45" i="3"/>
  <c r="AJ45" i="3"/>
  <c r="AD45" i="3"/>
  <c r="BC45" i="3"/>
  <c r="AA45" i="3"/>
  <c r="P45" i="3"/>
  <c r="AK45" i="3"/>
  <c r="Y45" i="3"/>
  <c r="F45" i="3"/>
  <c r="EV75" i="1"/>
  <c r="EO75" i="1"/>
  <c r="ER25" i="1"/>
  <c r="EA151" i="1"/>
  <c r="ET135" i="1"/>
  <c r="EA102" i="1"/>
  <c r="DI165" i="1"/>
  <c r="DD165" i="1"/>
  <c r="DB165" i="1"/>
  <c r="EL165" i="1"/>
  <c r="EQ88" i="1"/>
  <c r="ER88" i="1"/>
  <c r="DB237" i="1"/>
  <c r="DI237" i="1"/>
  <c r="EL237" i="1"/>
  <c r="EB237" i="1"/>
  <c r="ER187" i="1"/>
  <c r="EQ12" i="1"/>
  <c r="BR60" i="3"/>
  <c r="AB60" i="3"/>
  <c r="BB60" i="3"/>
  <c r="BE60" i="3"/>
  <c r="X60" i="3"/>
  <c r="BH60" i="3"/>
  <c r="I60" i="3"/>
  <c r="BN60" i="3"/>
  <c r="L60" i="3"/>
  <c r="Y60" i="3"/>
  <c r="AW60" i="3"/>
  <c r="AJ60" i="3"/>
  <c r="M60" i="3"/>
  <c r="AK60" i="3"/>
  <c r="AT60" i="3"/>
  <c r="BI60" i="3"/>
  <c r="AP60" i="3"/>
  <c r="BC60" i="3"/>
  <c r="AN60" i="3"/>
  <c r="BK60" i="3"/>
  <c r="U60" i="3"/>
  <c r="D60" i="3"/>
  <c r="BQ60" i="3"/>
  <c r="BO60" i="3"/>
  <c r="AE60" i="3"/>
  <c r="A60" i="3"/>
  <c r="G60" i="3"/>
  <c r="AQ60" i="3"/>
  <c r="BL60" i="3"/>
  <c r="V60" i="3"/>
  <c r="AG60" i="3"/>
  <c r="J60" i="3"/>
  <c r="AZ60" i="3"/>
  <c r="AS60" i="3"/>
  <c r="AA60" i="3"/>
  <c r="AD60" i="3"/>
  <c r="O60" i="3"/>
  <c r="AV60" i="3"/>
  <c r="F60" i="3"/>
  <c r="P60" i="3"/>
  <c r="AY60" i="3"/>
  <c r="BT60" i="3"/>
  <c r="C60" i="3"/>
  <c r="S60" i="3"/>
  <c r="R60" i="3"/>
  <c r="BF60" i="3"/>
  <c r="AH60" i="3"/>
  <c r="AM60" i="3"/>
  <c r="ES65" i="1"/>
  <c r="EU65" i="1"/>
  <c r="EO65" i="1"/>
  <c r="EV98" i="1"/>
  <c r="DB218" i="1"/>
  <c r="DI218" i="1"/>
  <c r="EL218" i="1"/>
  <c r="EP218" i="1"/>
  <c r="EB80" i="1"/>
  <c r="DD53" i="1"/>
  <c r="DL53" i="1" s="1"/>
  <c r="EG53" i="1"/>
  <c r="DK53" i="1"/>
  <c r="DH53" i="1"/>
  <c r="DA53" i="1"/>
  <c r="EK53" i="1" s="1"/>
  <c r="ED53" i="1"/>
  <c r="DX53" i="1"/>
  <c r="DY53" i="1"/>
  <c r="ED18" i="1"/>
  <c r="DH18" i="1"/>
  <c r="DD18" i="1"/>
  <c r="DL18" i="1" s="1"/>
  <c r="DA18" i="1"/>
  <c r="EK18" i="1" s="1"/>
  <c r="DY18" i="1"/>
  <c r="EG18" i="1"/>
  <c r="DX18" i="1"/>
  <c r="DK18" i="1"/>
  <c r="EP183" i="1"/>
  <c r="DG63" i="1"/>
  <c r="DI63" i="1"/>
  <c r="ES62" i="1"/>
  <c r="DN62" i="1"/>
  <c r="DR62" i="1"/>
  <c r="DV62" i="1"/>
  <c r="DU62" i="1"/>
  <c r="EE62" i="1"/>
  <c r="DO62" i="1"/>
  <c r="DT62" i="1"/>
  <c r="EF62" i="1"/>
  <c r="DS62" i="1"/>
  <c r="DW62" i="1"/>
  <c r="EU184" i="1"/>
  <c r="EO184" i="1"/>
  <c r="ET239" i="1"/>
  <c r="EA50" i="1"/>
  <c r="DZ125" i="1"/>
  <c r="EB125" i="1"/>
  <c r="ER130" i="1"/>
  <c r="EQ38" i="1"/>
  <c r="ER14" i="1"/>
  <c r="ET14" i="1"/>
  <c r="DG68" i="1"/>
  <c r="DI68" i="1"/>
  <c r="DK64" i="1"/>
  <c r="DY64" i="1"/>
  <c r="EG64" i="1"/>
  <c r="ED64" i="1"/>
  <c r="DH64" i="1"/>
  <c r="DD64" i="1"/>
  <c r="DL64" i="1" s="1"/>
  <c r="DX64" i="1"/>
  <c r="DA64" i="1"/>
  <c r="EK64" i="1" s="1"/>
  <c r="EC59" i="1"/>
  <c r="EH59" i="1"/>
  <c r="DE59" i="1"/>
  <c r="DM59" i="1" s="1"/>
  <c r="DV214" i="1"/>
  <c r="DR214" i="1"/>
  <c r="DT214" i="1"/>
  <c r="DS214" i="1"/>
  <c r="DO214" i="1"/>
  <c r="DN214" i="1"/>
  <c r="EE214" i="1"/>
  <c r="DU214" i="1"/>
  <c r="DW214" i="1"/>
  <c r="EF214" i="1"/>
  <c r="EP35" i="1"/>
  <c r="DZ233" i="1"/>
  <c r="AS8" i="3"/>
  <c r="BR8" i="3"/>
  <c r="BR8" i="1" s="1"/>
  <c r="BN8" i="3"/>
  <c r="BN8" i="1" s="1"/>
  <c r="V8" i="3"/>
  <c r="V8" i="1" s="1"/>
  <c r="D8" i="3"/>
  <c r="AG8" i="3"/>
  <c r="AN8" i="3"/>
  <c r="AN8" i="1" s="1"/>
  <c r="BH8" i="3"/>
  <c r="BH8" i="1" s="1"/>
  <c r="AT8" i="3"/>
  <c r="AT8" i="1" s="1"/>
  <c r="AD8" i="3"/>
  <c r="AD8" i="1" s="1"/>
  <c r="A8" i="3"/>
  <c r="A8" i="1" s="1"/>
  <c r="BK8" i="3"/>
  <c r="BK8" i="1" s="1"/>
  <c r="AH8" i="3"/>
  <c r="BF8" i="3"/>
  <c r="BF8" i="1" s="1"/>
  <c r="M8" i="3"/>
  <c r="BQ8" i="3"/>
  <c r="AK8" i="3"/>
  <c r="AK8" i="1" s="1"/>
  <c r="Y8" i="3"/>
  <c r="BL8" i="3"/>
  <c r="BL8" i="1" s="1"/>
  <c r="BT8" i="3"/>
  <c r="BT8" i="1" s="1"/>
  <c r="AW8" i="3"/>
  <c r="BB8" i="3"/>
  <c r="R8" i="3"/>
  <c r="U8" i="3"/>
  <c r="C8" i="3"/>
  <c r="C8" i="1" s="1"/>
  <c r="AM8" i="3"/>
  <c r="AM8" i="1" s="1"/>
  <c r="BE8" i="3"/>
  <c r="BE8" i="1" s="1"/>
  <c r="F8" i="3"/>
  <c r="BO8" i="3"/>
  <c r="BO8" i="1" s="1"/>
  <c r="AQ8" i="3"/>
  <c r="O8" i="3"/>
  <c r="AA8" i="3"/>
  <c r="I8" i="3"/>
  <c r="AV8" i="3"/>
  <c r="AV8" i="1" s="1"/>
  <c r="AB8" i="3"/>
  <c r="AB8" i="1" s="1"/>
  <c r="AJ8" i="3"/>
  <c r="P8" i="3"/>
  <c r="BC8" i="3"/>
  <c r="BC8" i="1" s="1"/>
  <c r="AY8" i="3"/>
  <c r="AP8" i="3"/>
  <c r="AZ8" i="3"/>
  <c r="AE8" i="3"/>
  <c r="AE8" i="1" s="1"/>
  <c r="J8" i="3"/>
  <c r="J8" i="1" s="1"/>
  <c r="S8" i="3"/>
  <c r="S8" i="1" s="1"/>
  <c r="L8" i="3"/>
  <c r="L8" i="1" s="1"/>
  <c r="G8" i="3"/>
  <c r="G8" i="1" s="1"/>
  <c r="BI8" i="3"/>
  <c r="BI8" i="1" s="1"/>
  <c r="X8" i="3"/>
  <c r="F26" i="3"/>
  <c r="AQ26" i="3"/>
  <c r="AS26" i="3"/>
  <c r="BN26" i="3"/>
  <c r="AA26" i="3"/>
  <c r="BO26" i="3"/>
  <c r="BF26" i="3"/>
  <c r="A26" i="3"/>
  <c r="C26" i="3"/>
  <c r="BR26" i="3"/>
  <c r="BK26" i="3"/>
  <c r="G26" i="3"/>
  <c r="AJ26" i="3"/>
  <c r="BE26" i="3"/>
  <c r="BH26" i="3"/>
  <c r="AP26" i="3"/>
  <c r="AH26" i="3"/>
  <c r="BL26" i="3"/>
  <c r="Y26" i="3"/>
  <c r="AK26" i="3"/>
  <c r="R26" i="3"/>
  <c r="AM26" i="3"/>
  <c r="AD26" i="3"/>
  <c r="P26" i="3"/>
  <c r="BB26" i="3"/>
  <c r="AE26" i="3"/>
  <c r="AV26" i="3"/>
  <c r="AN26" i="3"/>
  <c r="BI26" i="3"/>
  <c r="L26" i="3"/>
  <c r="AY26" i="3"/>
  <c r="J26" i="3"/>
  <c r="AT26" i="3"/>
  <c r="S26" i="3"/>
  <c r="AG26" i="3"/>
  <c r="AW26" i="3"/>
  <c r="D26" i="3"/>
  <c r="BT26" i="3"/>
  <c r="X26" i="3"/>
  <c r="AZ26" i="3"/>
  <c r="O26" i="3"/>
  <c r="M26" i="3"/>
  <c r="AB26" i="3"/>
  <c r="BC26" i="3"/>
  <c r="U26" i="3"/>
  <c r="V26" i="3"/>
  <c r="I26" i="3"/>
  <c r="BQ26" i="3"/>
  <c r="DG26" i="1"/>
  <c r="EH90" i="1"/>
  <c r="DE90" i="1"/>
  <c r="DM90" i="1" s="1"/>
  <c r="EC90" i="1"/>
  <c r="EB90" i="1"/>
  <c r="ES226" i="1"/>
  <c r="EU226" i="1"/>
  <c r="EO226" i="1"/>
  <c r="DG229" i="1"/>
  <c r="EO209" i="1"/>
  <c r="EU209" i="1"/>
  <c r="ES132" i="1"/>
  <c r="DZ176" i="1"/>
  <c r="EQ111" i="1"/>
  <c r="EH108" i="1"/>
  <c r="DE108" i="1"/>
  <c r="DM108" i="1" s="1"/>
  <c r="EC108" i="1"/>
  <c r="AM108" i="3"/>
  <c r="BH108" i="3"/>
  <c r="AZ108" i="3"/>
  <c r="O108" i="3"/>
  <c r="AG108" i="3"/>
  <c r="G108" i="3"/>
  <c r="AH108" i="3"/>
  <c r="Y108" i="3"/>
  <c r="C108" i="3"/>
  <c r="D108" i="3"/>
  <c r="AE108" i="3"/>
  <c r="AS108" i="3"/>
  <c r="AJ108" i="3"/>
  <c r="BN108" i="3"/>
  <c r="AB108" i="3"/>
  <c r="L108" i="3"/>
  <c r="BC108" i="3"/>
  <c r="AV108" i="3"/>
  <c r="BE108" i="3"/>
  <c r="U108" i="3"/>
  <c r="BQ108" i="3"/>
  <c r="AQ108" i="3"/>
  <c r="AT108" i="3"/>
  <c r="BI108" i="3"/>
  <c r="BR108" i="3"/>
  <c r="BK108" i="3"/>
  <c r="S108" i="3"/>
  <c r="A108" i="3"/>
  <c r="AY108" i="3"/>
  <c r="R108" i="3"/>
  <c r="F108" i="3"/>
  <c r="P108" i="3"/>
  <c r="M108" i="3"/>
  <c r="BF108" i="3"/>
  <c r="V108" i="3"/>
  <c r="AN108" i="3"/>
  <c r="BB108" i="3"/>
  <c r="BL108" i="3"/>
  <c r="X108" i="3"/>
  <c r="J108" i="3"/>
  <c r="I108" i="3"/>
  <c r="AP108" i="3"/>
  <c r="AW108" i="3"/>
  <c r="BT108" i="3"/>
  <c r="AK108" i="3"/>
  <c r="AD108" i="3"/>
  <c r="BO108" i="3"/>
  <c r="AA108" i="3"/>
  <c r="EO56" i="1"/>
  <c r="EU56" i="1"/>
  <c r="EQ36" i="1"/>
  <c r="EA36" i="1"/>
  <c r="DK110" i="1"/>
  <c r="DH110" i="1"/>
  <c r="DY110" i="1"/>
  <c r="DX110" i="1"/>
  <c r="ED110" i="1"/>
  <c r="EG110" i="1"/>
  <c r="DA110" i="1"/>
  <c r="EK110" i="1" s="1"/>
  <c r="DD110" i="1"/>
  <c r="DL110" i="1" s="1"/>
  <c r="AI83" i="3"/>
  <c r="AO83" i="3"/>
  <c r="BM83" i="3"/>
  <c r="Z83" i="3"/>
  <c r="H83" i="3"/>
  <c r="K83" i="3"/>
  <c r="BD83" i="3"/>
  <c r="BG83" i="3"/>
  <c r="Q83" i="3"/>
  <c r="T83" i="3"/>
  <c r="E83" i="3"/>
  <c r="AU83" i="3"/>
  <c r="AF83" i="3"/>
  <c r="AR83" i="3"/>
  <c r="B83" i="3"/>
  <c r="N83" i="3"/>
  <c r="W83" i="3"/>
  <c r="AX83" i="3"/>
  <c r="AC83" i="3"/>
  <c r="AL83" i="3"/>
  <c r="BP83" i="3"/>
  <c r="BA83" i="3"/>
  <c r="BJ83" i="3"/>
  <c r="BS83" i="3"/>
  <c r="EU83" i="1"/>
  <c r="EO83" i="1"/>
  <c r="DZ241" i="1"/>
  <c r="EA150" i="1"/>
  <c r="DE153" i="1"/>
  <c r="DM153" i="1" s="1"/>
  <c r="EQ7" i="1"/>
  <c r="DG7" i="1"/>
  <c r="ER193" i="1"/>
  <c r="DZ13" i="1"/>
  <c r="ES13" i="1"/>
  <c r="D154" i="3"/>
  <c r="AN154" i="3"/>
  <c r="AW154" i="3"/>
  <c r="J154" i="3"/>
  <c r="AQ154" i="3"/>
  <c r="S154" i="3"/>
  <c r="BC154" i="3"/>
  <c r="BL154" i="3"/>
  <c r="P154" i="3"/>
  <c r="AE154" i="3"/>
  <c r="AB154" i="3"/>
  <c r="BF154" i="3"/>
  <c r="V154" i="3"/>
  <c r="Y154" i="3"/>
  <c r="AH154" i="3"/>
  <c r="A154" i="3"/>
  <c r="BI154" i="3"/>
  <c r="BO154" i="3"/>
  <c r="AT154" i="3"/>
  <c r="M154" i="3"/>
  <c r="AK154" i="3"/>
  <c r="G154" i="3"/>
  <c r="BR154" i="3"/>
  <c r="AZ154" i="3"/>
  <c r="BN154" i="3"/>
  <c r="AS154" i="3"/>
  <c r="BQ154" i="3"/>
  <c r="BE154" i="3"/>
  <c r="BH154" i="3"/>
  <c r="BK154" i="3"/>
  <c r="AP154" i="3"/>
  <c r="O154" i="3"/>
  <c r="AM154" i="3"/>
  <c r="AD154" i="3"/>
  <c r="BB154" i="3"/>
  <c r="L154" i="3"/>
  <c r="AJ154" i="3"/>
  <c r="AY154" i="3"/>
  <c r="I154" i="3"/>
  <c r="AV154" i="3"/>
  <c r="AG154" i="3"/>
  <c r="U154" i="3"/>
  <c r="X154" i="3"/>
  <c r="AA154" i="3"/>
  <c r="BT154" i="3"/>
  <c r="F154" i="3"/>
  <c r="C154" i="3"/>
  <c r="R154" i="3"/>
  <c r="BP128" i="3"/>
  <c r="W128" i="3"/>
  <c r="BS128" i="3"/>
  <c r="AC128" i="3"/>
  <c r="Z128" i="3"/>
  <c r="B128" i="3"/>
  <c r="H128" i="3"/>
  <c r="AU128" i="3"/>
  <c r="BG128" i="3"/>
  <c r="AL128" i="3"/>
  <c r="AX128" i="3"/>
  <c r="K128" i="3"/>
  <c r="BJ128" i="3"/>
  <c r="AR128" i="3"/>
  <c r="AF128" i="3"/>
  <c r="AI128" i="3"/>
  <c r="BA128" i="3"/>
  <c r="T128" i="3"/>
  <c r="AO128" i="3"/>
  <c r="Q128" i="3"/>
  <c r="E128" i="3"/>
  <c r="BM128" i="3"/>
  <c r="N128" i="3"/>
  <c r="BD128" i="3"/>
  <c r="EL146" i="1"/>
  <c r="DI146" i="1"/>
  <c r="DB146" i="1"/>
  <c r="EP198" i="1"/>
  <c r="EF198" i="1"/>
  <c r="DW198" i="1"/>
  <c r="DV198" i="1"/>
  <c r="DT198" i="1"/>
  <c r="DS198" i="1"/>
  <c r="DN198" i="1"/>
  <c r="DO198" i="1"/>
  <c r="DU198" i="1"/>
  <c r="EE198" i="1"/>
  <c r="DR198" i="1"/>
  <c r="EA240" i="1"/>
  <c r="EA173" i="1"/>
  <c r="EQ47" i="1"/>
  <c r="EE182" i="1"/>
  <c r="DR182" i="1"/>
  <c r="DT182" i="1"/>
  <c r="DO182" i="1"/>
  <c r="DS182" i="1"/>
  <c r="DW182" i="1"/>
  <c r="DN182" i="1"/>
  <c r="DU182" i="1"/>
  <c r="EF182" i="1"/>
  <c r="DV182" i="1"/>
  <c r="EP27" i="1"/>
  <c r="EB225" i="1"/>
  <c r="ES225" i="1"/>
  <c r="ER15" i="1"/>
  <c r="EV224" i="1"/>
  <c r="EO224" i="1"/>
  <c r="EU224" i="1"/>
  <c r="DI168" i="1"/>
  <c r="DB168" i="1"/>
  <c r="EL168" i="1"/>
  <c r="EP168" i="1"/>
  <c r="DE203" i="1"/>
  <c r="DM203" i="1" s="1"/>
  <c r="DG205" i="1"/>
  <c r="EO52" i="1"/>
  <c r="EU52" i="1"/>
  <c r="ES155" i="1"/>
  <c r="DZ143" i="1"/>
  <c r="EA138" i="1"/>
  <c r="AB138" i="3"/>
  <c r="BL138" i="3"/>
  <c r="P138" i="3"/>
  <c r="Y138" i="3"/>
  <c r="G138" i="3"/>
  <c r="J138" i="3"/>
  <c r="C138" i="3"/>
  <c r="BH138" i="3"/>
  <c r="L138" i="3"/>
  <c r="O138" i="3"/>
  <c r="AY138" i="3"/>
  <c r="I138" i="3"/>
  <c r="AQ138" i="3"/>
  <c r="M138" i="3"/>
  <c r="BR138" i="3"/>
  <c r="BF138" i="3"/>
  <c r="BT138" i="3"/>
  <c r="AS138" i="3"/>
  <c r="AG138" i="3"/>
  <c r="BN138" i="3"/>
  <c r="F138" i="3"/>
  <c r="V138" i="3"/>
  <c r="AN138" i="3"/>
  <c r="BO138" i="3"/>
  <c r="S138" i="3"/>
  <c r="AH138" i="3"/>
  <c r="AJ138" i="3"/>
  <c r="AV138" i="3"/>
  <c r="R138" i="3"/>
  <c r="AM138" i="3"/>
  <c r="A138" i="3"/>
  <c r="AE138" i="3"/>
  <c r="BB138" i="3"/>
  <c r="BQ138" i="3"/>
  <c r="AD138" i="3"/>
  <c r="BC138" i="3"/>
  <c r="AT138" i="3"/>
  <c r="X138" i="3"/>
  <c r="AA138" i="3"/>
  <c r="AW138" i="3"/>
  <c r="AP138" i="3"/>
  <c r="AK138" i="3"/>
  <c r="BE138" i="3"/>
  <c r="AZ138" i="3"/>
  <c r="U138" i="3"/>
  <c r="D138" i="3"/>
  <c r="BI138" i="3"/>
  <c r="BK138" i="3"/>
  <c r="EE177" i="1"/>
  <c r="EF177" i="1"/>
  <c r="DO177" i="1"/>
  <c r="DV177" i="1"/>
  <c r="DT177" i="1"/>
  <c r="DR177" i="1"/>
  <c r="DS177" i="1"/>
  <c r="DN177" i="1"/>
  <c r="DU177" i="1"/>
  <c r="DW177" i="1"/>
  <c r="EP177" i="1"/>
  <c r="EV210" i="1"/>
  <c r="DX191" i="1"/>
  <c r="EB191" i="1"/>
  <c r="EP37" i="1"/>
  <c r="EH37" i="1"/>
  <c r="EC37" i="1"/>
  <c r="DE37" i="1"/>
  <c r="DM37" i="1" s="1"/>
  <c r="EQ163" i="1"/>
  <c r="EV137" i="1"/>
  <c r="ES167" i="1"/>
  <c r="DI238" i="1"/>
  <c r="DB238" i="1"/>
  <c r="EL238" i="1"/>
  <c r="BO95" i="3"/>
  <c r="A95" i="3"/>
  <c r="AH95" i="3"/>
  <c r="AK95" i="3"/>
  <c r="BR95" i="3"/>
  <c r="V95" i="3"/>
  <c r="BT95" i="3"/>
  <c r="BB95" i="3"/>
  <c r="L95" i="3"/>
  <c r="BH95" i="3"/>
  <c r="C95" i="3"/>
  <c r="BQ95" i="3"/>
  <c r="AN95" i="3"/>
  <c r="AW95" i="3"/>
  <c r="Y95" i="3"/>
  <c r="S95" i="3"/>
  <c r="BK95" i="3"/>
  <c r="AA95" i="3"/>
  <c r="BE95" i="3"/>
  <c r="U95" i="3"/>
  <c r="F95" i="3"/>
  <c r="P95" i="3"/>
  <c r="D95" i="3"/>
  <c r="BF95" i="3"/>
  <c r="AT95" i="3"/>
  <c r="AE95" i="3"/>
  <c r="AD95" i="3"/>
  <c r="AJ95" i="3"/>
  <c r="AS95" i="3"/>
  <c r="R95" i="3"/>
  <c r="J95" i="3"/>
  <c r="AQ95" i="3"/>
  <c r="X95" i="3"/>
  <c r="AP95" i="3"/>
  <c r="O95" i="3"/>
  <c r="BI95" i="3"/>
  <c r="G95" i="3"/>
  <c r="I95" i="3"/>
  <c r="BN95" i="3"/>
  <c r="M95" i="3"/>
  <c r="AY95" i="3"/>
  <c r="AB95" i="3"/>
  <c r="AV95" i="3"/>
  <c r="BL95" i="3"/>
  <c r="AM95" i="3"/>
  <c r="BC95" i="3"/>
  <c r="AZ95" i="3"/>
  <c r="AG95" i="3"/>
  <c r="DZ197" i="1"/>
  <c r="DB197" i="1"/>
  <c r="EL197" i="1"/>
  <c r="DI197" i="1"/>
  <c r="ER70" i="1"/>
  <c r="BT70" i="3"/>
  <c r="BH70" i="3"/>
  <c r="AN70" i="3"/>
  <c r="U70" i="3"/>
  <c r="AM70" i="3"/>
  <c r="AD70" i="3"/>
  <c r="AK70" i="3"/>
  <c r="A70" i="3"/>
  <c r="BR70" i="3"/>
  <c r="BC70" i="3"/>
  <c r="M70" i="3"/>
  <c r="R70" i="3"/>
  <c r="AE70" i="3"/>
  <c r="AH70" i="3"/>
  <c r="AW70" i="3"/>
  <c r="AT70" i="3"/>
  <c r="BI70" i="3"/>
  <c r="AQ70" i="3"/>
  <c r="AP70" i="3"/>
  <c r="BK70" i="3"/>
  <c r="D70" i="3"/>
  <c r="BQ70" i="3"/>
  <c r="C70" i="3"/>
  <c r="P70" i="3"/>
  <c r="BF70" i="3"/>
  <c r="Y70" i="3"/>
  <c r="AS70" i="3"/>
  <c r="AJ70" i="3"/>
  <c r="X70" i="3"/>
  <c r="J70" i="3"/>
  <c r="S70" i="3"/>
  <c r="BN70" i="3"/>
  <c r="G70" i="3"/>
  <c r="L70" i="3"/>
  <c r="V70" i="3"/>
  <c r="BB70" i="3"/>
  <c r="BE70" i="3"/>
  <c r="AA70" i="3"/>
  <c r="I70" i="3"/>
  <c r="AB70" i="3"/>
  <c r="F70" i="3"/>
  <c r="O70" i="3"/>
  <c r="AY70" i="3"/>
  <c r="AZ70" i="3"/>
  <c r="AV70" i="3"/>
  <c r="AG70" i="3"/>
  <c r="BL70" i="3"/>
  <c r="BO70" i="3"/>
  <c r="ER131" i="1"/>
  <c r="EU131" i="1"/>
  <c r="EO131" i="1"/>
  <c r="EU19" i="1"/>
  <c r="EO19" i="1"/>
  <c r="DE181" i="1"/>
  <c r="DM181" i="1" s="1"/>
  <c r="EH181" i="1"/>
  <c r="EC181" i="1"/>
  <c r="EV109" i="1"/>
  <c r="DN31" i="1"/>
  <c r="DW31" i="1"/>
  <c r="DV31" i="1"/>
  <c r="EF31" i="1"/>
  <c r="DU31" i="1"/>
  <c r="DT31" i="1"/>
  <c r="DR31" i="1"/>
  <c r="DO31" i="1"/>
  <c r="EE31" i="1"/>
  <c r="DS31" i="1"/>
  <c r="EU31" i="1"/>
  <c r="EO31" i="1"/>
  <c r="EE133" i="1"/>
  <c r="DO133" i="1"/>
  <c r="DU133" i="1"/>
  <c r="DW133" i="1"/>
  <c r="DN133" i="1"/>
  <c r="DV133" i="1"/>
  <c r="DR133" i="1"/>
  <c r="DT133" i="1"/>
  <c r="DS133" i="1"/>
  <c r="EF133" i="1"/>
  <c r="EO190" i="1"/>
  <c r="EU190" i="1"/>
  <c r="EA85" i="1"/>
  <c r="ER85" i="1"/>
  <c r="ER104" i="1"/>
  <c r="DG17" i="1"/>
  <c r="ET166" i="1"/>
  <c r="AU227" i="3"/>
  <c r="Q227" i="3"/>
  <c r="BG227" i="3"/>
  <c r="BS227" i="3"/>
  <c r="AR227" i="3"/>
  <c r="N227" i="3"/>
  <c r="Z227" i="3"/>
  <c r="H227" i="3"/>
  <c r="T227" i="3"/>
  <c r="K227" i="3"/>
  <c r="E227" i="3"/>
  <c r="AF227" i="3"/>
  <c r="AO227" i="3"/>
  <c r="B227" i="3"/>
  <c r="BP227" i="3"/>
  <c r="AX227" i="3"/>
  <c r="W227" i="3"/>
  <c r="AI227" i="3"/>
  <c r="BD227" i="3"/>
  <c r="BA227" i="3"/>
  <c r="AC227" i="3"/>
  <c r="BM227" i="3"/>
  <c r="AL227" i="3"/>
  <c r="BJ227" i="3"/>
  <c r="EQ113" i="1"/>
  <c r="ER169" i="1"/>
  <c r="ET96" i="1"/>
  <c r="EH115" i="1"/>
  <c r="EC115" i="1"/>
  <c r="DE115" i="1"/>
  <c r="DM115" i="1" s="1"/>
  <c r="DA142" i="1"/>
  <c r="EK142" i="1" s="1"/>
  <c r="DD142" i="1"/>
  <c r="DL142" i="1" s="1"/>
  <c r="DY142" i="1"/>
  <c r="DK142" i="1"/>
  <c r="DH142" i="1"/>
  <c r="EG142" i="1"/>
  <c r="ED142" i="1"/>
  <c r="DX142" i="1"/>
  <c r="DV144" i="1"/>
  <c r="DO144" i="1"/>
  <c r="DW144" i="1"/>
  <c r="DR144" i="1"/>
  <c r="DS144" i="1"/>
  <c r="EE144" i="1"/>
  <c r="DN144" i="1"/>
  <c r="DT144" i="1"/>
  <c r="EF144" i="1"/>
  <c r="DU144" i="1"/>
  <c r="EP16" i="1"/>
  <c r="DY129" i="1"/>
  <c r="DD129" i="1"/>
  <c r="DL129" i="1" s="1"/>
  <c r="DK129" i="1"/>
  <c r="ED129" i="1"/>
  <c r="DX129" i="1"/>
  <c r="DH129" i="1"/>
  <c r="EG129" i="1"/>
  <c r="DA129" i="1"/>
  <c r="EK129" i="1" s="1"/>
  <c r="EQ21" i="1"/>
  <c r="ER21" i="1"/>
  <c r="DG175" i="1"/>
  <c r="EB42" i="1"/>
  <c r="EH119" i="1"/>
  <c r="DE119" i="1"/>
  <c r="DM119" i="1" s="1"/>
  <c r="EC119" i="1"/>
  <c r="DN119" i="1"/>
  <c r="EF119" i="1"/>
  <c r="L151" i="22"/>
  <c r="AB188" i="16"/>
  <c r="J151" i="22"/>
  <c r="Z189" i="16"/>
  <c r="F151" i="22"/>
  <c r="H151" i="22" s="1"/>
  <c r="K90" i="25"/>
  <c r="J92" i="25"/>
  <c r="J91" i="25"/>
  <c r="I93" i="25"/>
  <c r="CZ1" i="1"/>
  <c r="N10" i="2" s="1"/>
  <c r="N12" i="2" s="1"/>
  <c r="F89" i="25"/>
  <c r="I94" i="25"/>
  <c r="F91" i="25"/>
  <c r="C43" i="21"/>
  <c r="J97" i="25"/>
  <c r="C41" i="21"/>
  <c r="K93" i="25"/>
  <c r="I97" i="25"/>
  <c r="I92" i="25"/>
  <c r="F90" i="25"/>
  <c r="I89" i="25"/>
  <c r="F94" i="25"/>
  <c r="F92" i="25"/>
  <c r="K91" i="25"/>
  <c r="I91" i="25"/>
  <c r="J93" i="25"/>
  <c r="K67" i="22"/>
  <c r="C38" i="21"/>
  <c r="F97" i="25"/>
  <c r="K97" i="25"/>
  <c r="K92" i="25"/>
  <c r="J90" i="25"/>
  <c r="K94" i="25"/>
  <c r="F93" i="25"/>
  <c r="J94" i="25"/>
  <c r="J89" i="25"/>
  <c r="I90" i="25"/>
  <c r="C42" i="21"/>
  <c r="K89" i="25"/>
  <c r="AL215" i="3"/>
  <c r="B215" i="3"/>
  <c r="W215" i="3"/>
  <c r="T215" i="3"/>
  <c r="BG215" i="3"/>
  <c r="AO215" i="3"/>
  <c r="K215" i="3"/>
  <c r="E215" i="3"/>
  <c r="AU215" i="3"/>
  <c r="AR215" i="3"/>
  <c r="AX215" i="3"/>
  <c r="BS215" i="3"/>
  <c r="BA215" i="3"/>
  <c r="AI215" i="3"/>
  <c r="BJ215" i="3"/>
  <c r="AC215" i="3"/>
  <c r="AF215" i="3"/>
  <c r="Z215" i="3"/>
  <c r="Q215" i="3"/>
  <c r="BM215" i="3"/>
  <c r="BP215" i="3"/>
  <c r="BD215" i="3"/>
  <c r="H215" i="3"/>
  <c r="N215" i="3"/>
  <c r="DG212" i="1"/>
  <c r="EO212" i="1"/>
  <c r="EU212" i="1"/>
  <c r="K5" i="3"/>
  <c r="K5" i="1" s="1"/>
  <c r="AO5" i="3"/>
  <c r="BJ5" i="3"/>
  <c r="Z5" i="3"/>
  <c r="Z5" i="1" s="1"/>
  <c r="AC5" i="3"/>
  <c r="AC5" i="1" s="1"/>
  <c r="W5" i="3"/>
  <c r="W5" i="1" s="1"/>
  <c r="AF5" i="3"/>
  <c r="BP5" i="3"/>
  <c r="BP5" i="1" s="1"/>
  <c r="AI5" i="3"/>
  <c r="T5" i="3"/>
  <c r="AL5" i="3"/>
  <c r="BS5" i="3"/>
  <c r="BS5" i="1" s="1"/>
  <c r="BM5" i="3"/>
  <c r="BA5" i="3"/>
  <c r="H5" i="3"/>
  <c r="H5" i="1" s="1"/>
  <c r="E5" i="3"/>
  <c r="E5" i="1" s="1"/>
  <c r="N5" i="3"/>
  <c r="N5" i="1" s="1"/>
  <c r="AX5" i="3"/>
  <c r="AX5" i="1" s="1"/>
  <c r="BG5" i="3"/>
  <c r="BG5" i="1" s="1"/>
  <c r="AR5" i="3"/>
  <c r="AR5" i="1" s="1"/>
  <c r="Q5" i="3"/>
  <c r="BD5" i="3"/>
  <c r="BD5" i="1" s="1"/>
  <c r="AU5" i="3"/>
  <c r="B5" i="3"/>
  <c r="B5" i="1" s="1"/>
  <c r="EB103" i="1"/>
  <c r="AQ103" i="3"/>
  <c r="R103" i="3"/>
  <c r="AS103" i="3"/>
  <c r="AH103" i="3"/>
  <c r="BF103" i="3"/>
  <c r="AT103" i="3"/>
  <c r="AK103" i="3"/>
  <c r="BE103" i="3"/>
  <c r="J103" i="3"/>
  <c r="BQ103" i="3"/>
  <c r="BI103" i="3"/>
  <c r="P103" i="3"/>
  <c r="U103" i="3"/>
  <c r="AV103" i="3"/>
  <c r="BO103" i="3"/>
  <c r="AE103" i="3"/>
  <c r="AD103" i="3"/>
  <c r="AZ103" i="3"/>
  <c r="BK103" i="3"/>
  <c r="C103" i="3"/>
  <c r="Y103" i="3"/>
  <c r="D103" i="3"/>
  <c r="V103" i="3"/>
  <c r="AP103" i="3"/>
  <c r="BH103" i="3"/>
  <c r="AN103" i="3"/>
  <c r="AW103" i="3"/>
  <c r="A103" i="3"/>
  <c r="AA103" i="3"/>
  <c r="BT103" i="3"/>
  <c r="AM103" i="3"/>
  <c r="I103" i="3"/>
  <c r="BN103" i="3"/>
  <c r="G103" i="3"/>
  <c r="BL103" i="3"/>
  <c r="AB103" i="3"/>
  <c r="AY103" i="3"/>
  <c r="BB103" i="3"/>
  <c r="S103" i="3"/>
  <c r="AG103" i="3"/>
  <c r="M103" i="3"/>
  <c r="L103" i="3"/>
  <c r="O103" i="3"/>
  <c r="F103" i="3"/>
  <c r="BR103" i="3"/>
  <c r="AJ103" i="3"/>
  <c r="X103" i="3"/>
  <c r="BC103" i="3"/>
  <c r="EQ126" i="1"/>
  <c r="AU126" i="3"/>
  <c r="E126" i="3"/>
  <c r="BP126" i="3"/>
  <c r="N126" i="3"/>
  <c r="AX126" i="3"/>
  <c r="BJ126" i="3"/>
  <c r="AF126" i="3"/>
  <c r="AL126" i="3"/>
  <c r="AR126" i="3"/>
  <c r="BS126" i="3"/>
  <c r="H126" i="3"/>
  <c r="Q126" i="3"/>
  <c r="K126" i="3"/>
  <c r="BG126" i="3"/>
  <c r="B126" i="3"/>
  <c r="W126" i="3"/>
  <c r="AI126" i="3"/>
  <c r="AC126" i="3"/>
  <c r="BD126" i="3"/>
  <c r="T126" i="3"/>
  <c r="Z126" i="3"/>
  <c r="BA126" i="3"/>
  <c r="AO126" i="3"/>
  <c r="BM126" i="3"/>
  <c r="EB22" i="1"/>
  <c r="EQ32" i="1"/>
  <c r="ET201" i="1"/>
  <c r="EO92" i="1"/>
  <c r="EU92" i="1"/>
  <c r="EB43" i="1"/>
  <c r="DE43" i="1"/>
  <c r="DM43" i="1" s="1"/>
  <c r="EH43" i="1"/>
  <c r="EC43" i="1"/>
  <c r="EQ49" i="1"/>
  <c r="DE78" i="1"/>
  <c r="DM78" i="1" s="1"/>
  <c r="EH78" i="1"/>
  <c r="EC78" i="1"/>
  <c r="EP123" i="1"/>
  <c r="EA77" i="1"/>
  <c r="ET77" i="1"/>
  <c r="ER79" i="1"/>
  <c r="ET206" i="1"/>
  <c r="DR206" i="1"/>
  <c r="DO206" i="1"/>
  <c r="DN206" i="1"/>
  <c r="EF206" i="1"/>
  <c r="DW206" i="1"/>
  <c r="DV206" i="1"/>
  <c r="DT206" i="1"/>
  <c r="DS206" i="1"/>
  <c r="EE206" i="1"/>
  <c r="DU206" i="1"/>
  <c r="DZ192" i="1"/>
  <c r="ET148" i="1"/>
  <c r="DZ148" i="1"/>
  <c r="DG41" i="1"/>
  <c r="EP41" i="1"/>
  <c r="DG105" i="1"/>
  <c r="DG159" i="1"/>
  <c r="ET162" i="1"/>
  <c r="EQ86" i="1"/>
  <c r="DK124" i="1"/>
  <c r="DY124" i="1"/>
  <c r="DA124" i="1"/>
  <c r="EK124" i="1" s="1"/>
  <c r="DH124" i="1"/>
  <c r="DD124" i="1"/>
  <c r="DL124" i="1" s="1"/>
  <c r="ED124" i="1"/>
  <c r="DX124" i="1"/>
  <c r="EG124" i="1"/>
  <c r="ET124" i="1"/>
  <c r="ES232" i="1"/>
  <c r="DX232" i="1"/>
  <c r="DH232" i="1"/>
  <c r="EG232" i="1"/>
  <c r="DA232" i="1"/>
  <c r="EK232" i="1" s="1"/>
  <c r="DK232" i="1"/>
  <c r="DD232" i="1"/>
  <c r="DL232" i="1" s="1"/>
  <c r="ED232" i="1"/>
  <c r="DY232" i="1"/>
  <c r="EC242" i="1"/>
  <c r="EH242" i="1"/>
  <c r="DE242" i="1"/>
  <c r="DM242" i="1" s="1"/>
  <c r="DK139" i="1"/>
  <c r="ED139" i="1"/>
  <c r="DY139" i="1"/>
  <c r="DA139" i="1"/>
  <c r="EK139" i="1" s="1"/>
  <c r="DH139" i="1"/>
  <c r="DX139" i="1"/>
  <c r="EG139" i="1"/>
  <c r="DD139" i="1"/>
  <c r="DL139" i="1" s="1"/>
  <c r="EB202" i="1"/>
  <c r="EU202" i="1"/>
  <c r="EO202" i="1"/>
  <c r="ES140" i="1"/>
  <c r="DZ44" i="1"/>
  <c r="EO44" i="1"/>
  <c r="EU44" i="1"/>
  <c r="DE217" i="1"/>
  <c r="DM217" i="1" s="1"/>
  <c r="EH217" i="1"/>
  <c r="EC217" i="1"/>
  <c r="EA46" i="1"/>
  <c r="EP46" i="1"/>
  <c r="EP34" i="1"/>
  <c r="AR34" i="3"/>
  <c r="AO34" i="3"/>
  <c r="AC34" i="3"/>
  <c r="BP34" i="3"/>
  <c r="K34" i="3"/>
  <c r="E34" i="3"/>
  <c r="AI34" i="3"/>
  <c r="AX34" i="3"/>
  <c r="BD34" i="3"/>
  <c r="N34" i="3"/>
  <c r="W34" i="3"/>
  <c r="BS34" i="3"/>
  <c r="B34" i="3"/>
  <c r="AU34" i="3"/>
  <c r="BM34" i="3"/>
  <c r="BA34" i="3"/>
  <c r="Z34" i="3"/>
  <c r="H34" i="3"/>
  <c r="BJ34" i="3"/>
  <c r="AL34" i="3"/>
  <c r="AF34" i="3"/>
  <c r="Q34" i="3"/>
  <c r="BG34" i="3"/>
  <c r="T34" i="3"/>
  <c r="EA223" i="1"/>
  <c r="ES158" i="1"/>
  <c r="DZ114" i="1"/>
  <c r="EA234" i="1"/>
  <c r="EQ207" i="1"/>
  <c r="ER10" i="1"/>
  <c r="DZ10" i="1"/>
  <c r="EQ73" i="1"/>
  <c r="ER107" i="1"/>
  <c r="DH107" i="1"/>
  <c r="EG107" i="1"/>
  <c r="DY107" i="1"/>
  <c r="DA107" i="1"/>
  <c r="EK107" i="1" s="1"/>
  <c r="DK107" i="1"/>
  <c r="DX107" i="1"/>
  <c r="ED107" i="1"/>
  <c r="DD107" i="1"/>
  <c r="DL107" i="1" s="1"/>
  <c r="EV67" i="1"/>
  <c r="DE147" i="1"/>
  <c r="DM147" i="1" s="1"/>
  <c r="EL97" i="1"/>
  <c r="DI97" i="1"/>
  <c r="DB97" i="1"/>
  <c r="DV171" i="1"/>
  <c r="DU171" i="1"/>
  <c r="DT171" i="1"/>
  <c r="EE171" i="1"/>
  <c r="DR171" i="1"/>
  <c r="DW171" i="1"/>
  <c r="DN171" i="1"/>
  <c r="DS171" i="1"/>
  <c r="EF171" i="1"/>
  <c r="DO171" i="1"/>
  <c r="EQ171" i="1"/>
  <c r="DY195" i="1"/>
  <c r="DA195" i="1"/>
  <c r="EK195" i="1" s="1"/>
  <c r="ED195" i="1"/>
  <c r="EG195" i="1"/>
  <c r="DK195" i="1"/>
  <c r="DX195" i="1"/>
  <c r="DD195" i="1"/>
  <c r="DL195" i="1" s="1"/>
  <c r="DH195" i="1"/>
  <c r="EP220" i="1"/>
  <c r="EE9" i="1"/>
  <c r="DU9" i="1"/>
  <c r="DW9" i="1"/>
  <c r="DO9" i="1"/>
  <c r="DV9" i="1"/>
  <c r="DS9" i="1"/>
  <c r="DR9" i="1"/>
  <c r="DT9" i="1"/>
  <c r="DN9" i="1"/>
  <c r="EF9" i="1"/>
  <c r="DN39" i="1"/>
  <c r="DU39" i="1"/>
  <c r="DS39" i="1"/>
  <c r="EF39" i="1"/>
  <c r="DV39" i="1"/>
  <c r="DO39" i="1"/>
  <c r="DW39" i="1"/>
  <c r="EE39" i="1"/>
  <c r="DT39" i="1"/>
  <c r="DR39" i="1"/>
  <c r="EQ55" i="1"/>
  <c r="DB40" i="1"/>
  <c r="DI40" i="1"/>
  <c r="EL40" i="1"/>
  <c r="EU45" i="1"/>
  <c r="EO45" i="1"/>
  <c r="DE45" i="1"/>
  <c r="DM45" i="1" s="1"/>
  <c r="EC45" i="1"/>
  <c r="EH45" i="1"/>
  <c r="AC75" i="3"/>
  <c r="BS75" i="3"/>
  <c r="AR75" i="3"/>
  <c r="Z75" i="3"/>
  <c r="Q75" i="3"/>
  <c r="E75" i="3"/>
  <c r="AL75" i="3"/>
  <c r="AU75" i="3"/>
  <c r="N75" i="3"/>
  <c r="BG75" i="3"/>
  <c r="BM75" i="3"/>
  <c r="BP75" i="3"/>
  <c r="H75" i="3"/>
  <c r="AI75" i="3"/>
  <c r="W75" i="3"/>
  <c r="AX75" i="3"/>
  <c r="B75" i="3"/>
  <c r="AO75" i="3"/>
  <c r="BD75" i="3"/>
  <c r="K75" i="3"/>
  <c r="BA75" i="3"/>
  <c r="BJ75" i="3"/>
  <c r="T75" i="3"/>
  <c r="AF75" i="3"/>
  <c r="AD75" i="3"/>
  <c r="F75" i="3"/>
  <c r="C75" i="3"/>
  <c r="AG75" i="3"/>
  <c r="AJ75" i="3"/>
  <c r="BK75" i="3"/>
  <c r="X75" i="3"/>
  <c r="AY75" i="3"/>
  <c r="BH75" i="3"/>
  <c r="BN75" i="3"/>
  <c r="AP75" i="3"/>
  <c r="BB75" i="3"/>
  <c r="BE75" i="3"/>
  <c r="U75" i="3"/>
  <c r="BQ75" i="3"/>
  <c r="AM75" i="3"/>
  <c r="AV75" i="3"/>
  <c r="R75" i="3"/>
  <c r="AS75" i="3"/>
  <c r="BT75" i="3"/>
  <c r="AA75" i="3"/>
  <c r="O75" i="3"/>
  <c r="I75" i="3"/>
  <c r="L75" i="3"/>
  <c r="EO25" i="1"/>
  <c r="EU25" i="1"/>
  <c r="EG151" i="1"/>
  <c r="DD151" i="1"/>
  <c r="DL151" i="1" s="1"/>
  <c r="ED151" i="1"/>
  <c r="DX151" i="1"/>
  <c r="DY151" i="1"/>
  <c r="DA151" i="1"/>
  <c r="EK151" i="1" s="1"/>
  <c r="DK151" i="1"/>
  <c r="DH151" i="1"/>
  <c r="EG135" i="1"/>
  <c r="DK135" i="1"/>
  <c r="DY135" i="1"/>
  <c r="ED135" i="1"/>
  <c r="DH135" i="1"/>
  <c r="DA135" i="1"/>
  <c r="EK135" i="1" s="1"/>
  <c r="DX135" i="1"/>
  <c r="DD135" i="1"/>
  <c r="DL135" i="1" s="1"/>
  <c r="ET102" i="1"/>
  <c r="DZ145" i="1"/>
  <c r="ES88" i="1"/>
  <c r="EP237" i="1"/>
  <c r="DA187" i="1"/>
  <c r="EK187" i="1" s="1"/>
  <c r="DX187" i="1"/>
  <c r="DD187" i="1"/>
  <c r="DL187" i="1" s="1"/>
  <c r="EG187" i="1"/>
  <c r="ED187" i="1"/>
  <c r="DK187" i="1"/>
  <c r="EE187" i="1"/>
  <c r="DH187" i="1"/>
  <c r="DO187" i="1"/>
  <c r="DY187" i="1"/>
  <c r="ET12" i="1"/>
  <c r="ER60" i="1"/>
  <c r="DG136" i="1"/>
  <c r="ET157" i="1"/>
  <c r="ER98" i="1"/>
  <c r="A218" i="3"/>
  <c r="AN218" i="3"/>
  <c r="AB218" i="3"/>
  <c r="U218" i="3"/>
  <c r="AV218" i="3"/>
  <c r="X218" i="3"/>
  <c r="AE218" i="3"/>
  <c r="F218" i="3"/>
  <c r="AS218" i="3"/>
  <c r="AG218" i="3"/>
  <c r="J218" i="3"/>
  <c r="AM218" i="3"/>
  <c r="G218" i="3"/>
  <c r="BF218" i="3"/>
  <c r="Y218" i="3"/>
  <c r="BE218" i="3"/>
  <c r="BQ218" i="3"/>
  <c r="R218" i="3"/>
  <c r="BL218" i="3"/>
  <c r="BC218" i="3"/>
  <c r="BT218" i="3"/>
  <c r="BN218" i="3"/>
  <c r="C218" i="3"/>
  <c r="S218" i="3"/>
  <c r="AT218" i="3"/>
  <c r="BB218" i="3"/>
  <c r="BO218" i="3"/>
  <c r="AJ218" i="3"/>
  <c r="AP218" i="3"/>
  <c r="BI218" i="3"/>
  <c r="AK218" i="3"/>
  <c r="M218" i="3"/>
  <c r="O218" i="3"/>
  <c r="BH218" i="3"/>
  <c r="AH218" i="3"/>
  <c r="BK218" i="3"/>
  <c r="AW218" i="3"/>
  <c r="V218" i="3"/>
  <c r="AD218" i="3"/>
  <c r="I218" i="3"/>
  <c r="D218" i="3"/>
  <c r="P218" i="3"/>
  <c r="L218" i="3"/>
  <c r="AQ218" i="3"/>
  <c r="AZ218" i="3"/>
  <c r="BR218" i="3"/>
  <c r="AY218" i="3"/>
  <c r="AA218" i="3"/>
  <c r="ET80" i="1"/>
  <c r="EP53" i="1"/>
  <c r="G53" i="3"/>
  <c r="A53" i="3"/>
  <c r="AV53" i="3"/>
  <c r="BF53" i="3"/>
  <c r="AB53" i="3"/>
  <c r="J53" i="3"/>
  <c r="AD53" i="3"/>
  <c r="AY53" i="3"/>
  <c r="D53" i="3"/>
  <c r="BO53" i="3"/>
  <c r="C53" i="3"/>
  <c r="U53" i="3"/>
  <c r="BE53" i="3"/>
  <c r="AQ53" i="3"/>
  <c r="AS53" i="3"/>
  <c r="AK53" i="3"/>
  <c r="S53" i="3"/>
  <c r="AT53" i="3"/>
  <c r="V53" i="3"/>
  <c r="BN53" i="3"/>
  <c r="BQ53" i="3"/>
  <c r="L53" i="3"/>
  <c r="I53" i="3"/>
  <c r="BR53" i="3"/>
  <c r="AA53" i="3"/>
  <c r="M53" i="3"/>
  <c r="AM53" i="3"/>
  <c r="AN53" i="3"/>
  <c r="BI53" i="3"/>
  <c r="AJ53" i="3"/>
  <c r="P53" i="3"/>
  <c r="Y53" i="3"/>
  <c r="BB53" i="3"/>
  <c r="AZ53" i="3"/>
  <c r="AG53" i="3"/>
  <c r="AW53" i="3"/>
  <c r="AE53" i="3"/>
  <c r="BT53" i="3"/>
  <c r="BK53" i="3"/>
  <c r="BH53" i="3"/>
  <c r="O53" i="3"/>
  <c r="BC53" i="3"/>
  <c r="BL53" i="3"/>
  <c r="AP53" i="3"/>
  <c r="X53" i="3"/>
  <c r="AH53" i="3"/>
  <c r="F53" i="3"/>
  <c r="R53" i="3"/>
  <c r="EP57" i="1"/>
  <c r="EH57" i="1"/>
  <c r="DE57" i="1"/>
  <c r="DM57" i="1" s="1"/>
  <c r="EC57" i="1"/>
  <c r="ER51" i="1"/>
  <c r="ET183" i="1"/>
  <c r="EU62" i="1"/>
  <c r="EO62" i="1"/>
  <c r="ES121" i="1"/>
  <c r="DG184" i="1"/>
  <c r="W239" i="3"/>
  <c r="N239" i="3"/>
  <c r="AX239" i="3"/>
  <c r="BS239" i="3"/>
  <c r="T239" i="3"/>
  <c r="E239" i="3"/>
  <c r="AI239" i="3"/>
  <c r="AU239" i="3"/>
  <c r="AR239" i="3"/>
  <c r="AC239" i="3"/>
  <c r="H239" i="3"/>
  <c r="Z239" i="3"/>
  <c r="K239" i="3"/>
  <c r="B239" i="3"/>
  <c r="BP239" i="3"/>
  <c r="BA239" i="3"/>
  <c r="BJ239" i="3"/>
  <c r="BG239" i="3"/>
  <c r="BD239" i="3"/>
  <c r="AL239" i="3"/>
  <c r="BM239" i="3"/>
  <c r="Q239" i="3"/>
  <c r="AF239" i="3"/>
  <c r="AO239" i="3"/>
  <c r="DV50" i="1"/>
  <c r="DW50" i="1"/>
  <c r="EF50" i="1"/>
  <c r="DU50" i="1"/>
  <c r="EE50" i="1"/>
  <c r="DN50" i="1"/>
  <c r="DT50" i="1"/>
  <c r="DR50" i="1"/>
  <c r="DO50" i="1"/>
  <c r="DS50" i="1"/>
  <c r="EB50" i="1"/>
  <c r="DG125" i="1"/>
  <c r="ET125" i="1"/>
  <c r="ES14" i="1"/>
  <c r="EH64" i="1"/>
  <c r="EC64" i="1"/>
  <c r="DE64" i="1"/>
  <c r="DM64" i="1" s="1"/>
  <c r="ES59" i="1"/>
  <c r="EU66" i="1"/>
  <c r="EO66" i="1"/>
  <c r="EL35" i="1"/>
  <c r="DI35" i="1"/>
  <c r="DB35" i="1"/>
  <c r="ET233" i="1"/>
  <c r="AD233" i="3"/>
  <c r="AM233" i="3"/>
  <c r="J233" i="3"/>
  <c r="L233" i="3"/>
  <c r="P233" i="3"/>
  <c r="F233" i="3"/>
  <c r="D233" i="3"/>
  <c r="C233" i="3"/>
  <c r="AV233" i="3"/>
  <c r="BO233" i="3"/>
  <c r="AE233" i="3"/>
  <c r="BL233" i="3"/>
  <c r="R233" i="3"/>
  <c r="S233" i="3"/>
  <c r="BT233" i="3"/>
  <c r="AB233" i="3"/>
  <c r="A233" i="3"/>
  <c r="V233" i="3"/>
  <c r="X233" i="3"/>
  <c r="AY233" i="3"/>
  <c r="AP233" i="3"/>
  <c r="BN233" i="3"/>
  <c r="I233" i="3"/>
  <c r="AT233" i="3"/>
  <c r="AG233" i="3"/>
  <c r="BB233" i="3"/>
  <c r="M233" i="3"/>
  <c r="BI233" i="3"/>
  <c r="AW233" i="3"/>
  <c r="BK233" i="3"/>
  <c r="AH233" i="3"/>
  <c r="BC233" i="3"/>
  <c r="U233" i="3"/>
  <c r="AN233" i="3"/>
  <c r="Y233" i="3"/>
  <c r="AJ233" i="3"/>
  <c r="BH233" i="3"/>
  <c r="G233" i="3"/>
  <c r="AZ233" i="3"/>
  <c r="AK233" i="3"/>
  <c r="BQ233" i="3"/>
  <c r="BR233" i="3"/>
  <c r="O233" i="3"/>
  <c r="AA233" i="3"/>
  <c r="BF233" i="3"/>
  <c r="AQ233" i="3"/>
  <c r="AS233" i="3"/>
  <c r="BE233" i="3"/>
  <c r="ET8" i="1"/>
  <c r="EB8" i="1"/>
  <c r="EP160" i="1"/>
  <c r="EP26" i="1"/>
  <c r="EP90" i="1"/>
  <c r="EP226" i="1"/>
  <c r="DZ226" i="1"/>
  <c r="B229" i="3"/>
  <c r="E229" i="3"/>
  <c r="BM229" i="3"/>
  <c r="T229" i="3"/>
  <c r="AI229" i="3"/>
  <c r="AU229" i="3"/>
  <c r="W229" i="3"/>
  <c r="BJ229" i="3"/>
  <c r="AC229" i="3"/>
  <c r="BS229" i="3"/>
  <c r="BG229" i="3"/>
  <c r="AO229" i="3"/>
  <c r="BP229" i="3"/>
  <c r="N229" i="3"/>
  <c r="Z229" i="3"/>
  <c r="BA229" i="3"/>
  <c r="AF229" i="3"/>
  <c r="AR229" i="3"/>
  <c r="AL229" i="3"/>
  <c r="Q229" i="3"/>
  <c r="BD229" i="3"/>
  <c r="H229" i="3"/>
  <c r="AX229" i="3"/>
  <c r="K229" i="3"/>
  <c r="ET209" i="1"/>
  <c r="ER209" i="1"/>
  <c r="EP111" i="1"/>
  <c r="EU111" i="1"/>
  <c r="EO111" i="1"/>
  <c r="EQ108" i="1"/>
  <c r="EQ56" i="1"/>
  <c r="EC36" i="1"/>
  <c r="EH36" i="1"/>
  <c r="DE36" i="1"/>
  <c r="DM36" i="1" s="1"/>
  <c r="ES33" i="1"/>
  <c r="EQ110" i="1"/>
  <c r="EG81" i="1"/>
  <c r="DK81" i="1"/>
  <c r="DH81" i="1"/>
  <c r="DX81" i="1"/>
  <c r="DY81" i="1"/>
  <c r="DD81" i="1"/>
  <c r="DL81" i="1" s="1"/>
  <c r="ED81" i="1"/>
  <c r="DA81" i="1"/>
  <c r="EK81" i="1" s="1"/>
  <c r="DI83" i="1"/>
  <c r="EL83" i="1"/>
  <c r="DB83" i="1"/>
  <c r="EA83" i="1"/>
  <c r="DI241" i="1"/>
  <c r="EL241" i="1"/>
  <c r="DB241" i="1"/>
  <c r="ES150" i="1"/>
  <c r="DB153" i="1"/>
  <c r="EL153" i="1"/>
  <c r="DI153" i="1"/>
  <c r="BB6" i="3"/>
  <c r="AW6" i="3"/>
  <c r="AW6" i="1" s="1"/>
  <c r="J6" i="3"/>
  <c r="J6" i="1" s="1"/>
  <c r="BR6" i="3"/>
  <c r="BR6" i="1" s="1"/>
  <c r="AY6" i="3"/>
  <c r="D6" i="3"/>
  <c r="Y6" i="3"/>
  <c r="AS6" i="3"/>
  <c r="AS6" i="1" s="1"/>
  <c r="V6" i="3"/>
  <c r="AP6" i="3"/>
  <c r="U6" i="3"/>
  <c r="BO6" i="3"/>
  <c r="BO6" i="1" s="1"/>
  <c r="AK6" i="3"/>
  <c r="BT6" i="3"/>
  <c r="BT6" i="1" s="1"/>
  <c r="BN6" i="3"/>
  <c r="BN6" i="1" s="1"/>
  <c r="S6" i="3"/>
  <c r="BI6" i="3"/>
  <c r="BI6" i="1" s="1"/>
  <c r="AJ6" i="3"/>
  <c r="G6" i="3"/>
  <c r="F6" i="3"/>
  <c r="AM6" i="3"/>
  <c r="X6" i="3"/>
  <c r="AE6" i="3"/>
  <c r="AE6" i="1" s="1"/>
  <c r="AV6" i="3"/>
  <c r="AV6" i="1" s="1"/>
  <c r="L6" i="3"/>
  <c r="AQ6" i="3"/>
  <c r="AQ6" i="1" s="1"/>
  <c r="R6" i="3"/>
  <c r="BQ6" i="3"/>
  <c r="BQ6" i="1" s="1"/>
  <c r="AG6" i="3"/>
  <c r="AG6" i="1" s="1"/>
  <c r="C6" i="3"/>
  <c r="M6" i="3"/>
  <c r="M6" i="1" s="1"/>
  <c r="AZ6" i="3"/>
  <c r="I6" i="3"/>
  <c r="AT6" i="3"/>
  <c r="AT6" i="1" s="1"/>
  <c r="AH6" i="3"/>
  <c r="P6" i="3"/>
  <c r="O6" i="3"/>
  <c r="AN6" i="3"/>
  <c r="AN6" i="1" s="1"/>
  <c r="BE6" i="3"/>
  <c r="A6" i="3"/>
  <c r="A6" i="1" s="1"/>
  <c r="BH6" i="3"/>
  <c r="BH6" i="1" s="1"/>
  <c r="BK6" i="3"/>
  <c r="AD6" i="3"/>
  <c r="AB6" i="3"/>
  <c r="BL6" i="3"/>
  <c r="BL6" i="1" s="1"/>
  <c r="BF6" i="3"/>
  <c r="BF6" i="1" s="1"/>
  <c r="AA6" i="3"/>
  <c r="BC6" i="3"/>
  <c r="BC6" i="1" s="1"/>
  <c r="EA156" i="1"/>
  <c r="DD156" i="1"/>
  <c r="DL156" i="1" s="1"/>
  <c r="DH156" i="1"/>
  <c r="DX156" i="1"/>
  <c r="DY156" i="1"/>
  <c r="EG156" i="1"/>
  <c r="ED156" i="1"/>
  <c r="DA156" i="1"/>
  <c r="EK156" i="1" s="1"/>
  <c r="DK156" i="1"/>
  <c r="EB7" i="1"/>
  <c r="K7" i="3"/>
  <c r="K7" i="1" s="1"/>
  <c r="H7" i="3"/>
  <c r="Z7" i="3"/>
  <c r="AO7" i="3"/>
  <c r="AO7" i="1" s="1"/>
  <c r="BA7" i="3"/>
  <c r="BA7" i="1" s="1"/>
  <c r="AF7" i="3"/>
  <c r="AF7" i="1" s="1"/>
  <c r="B7" i="3"/>
  <c r="AI7" i="3"/>
  <c r="AC7" i="3"/>
  <c r="AC7" i="1" s="1"/>
  <c r="BS7" i="3"/>
  <c r="BS7" i="1" s="1"/>
  <c r="AX7" i="3"/>
  <c r="AL7" i="3"/>
  <c r="AL7" i="1" s="1"/>
  <c r="BP7" i="3"/>
  <c r="BP7" i="1" s="1"/>
  <c r="E7" i="3"/>
  <c r="AU7" i="3"/>
  <c r="W7" i="3"/>
  <c r="W7" i="1" s="1"/>
  <c r="N7" i="3"/>
  <c r="N7" i="1" s="1"/>
  <c r="AR7" i="3"/>
  <c r="AR7" i="1" s="1"/>
  <c r="BM7" i="3"/>
  <c r="BM7" i="1" s="1"/>
  <c r="BD7" i="3"/>
  <c r="BJ7" i="3"/>
  <c r="BJ7" i="1" s="1"/>
  <c r="Q7" i="3"/>
  <c r="BG7" i="3"/>
  <c r="BG7" i="1" s="1"/>
  <c r="T7" i="3"/>
  <c r="T7" i="1" s="1"/>
  <c r="DB13" i="1"/>
  <c r="DI13" i="1"/>
  <c r="EL13" i="1"/>
  <c r="EP128" i="1"/>
  <c r="DX146" i="1"/>
  <c r="ED146" i="1"/>
  <c r="EG146" i="1"/>
  <c r="DA146" i="1"/>
  <c r="EK146" i="1" s="1"/>
  <c r="DY146" i="1"/>
  <c r="DD146" i="1"/>
  <c r="DL146" i="1" s="1"/>
  <c r="DH146" i="1"/>
  <c r="DK146" i="1"/>
  <c r="EA72" i="1"/>
  <c r="EP72" i="1"/>
  <c r="BF198" i="3"/>
  <c r="X198" i="3"/>
  <c r="I198" i="3"/>
  <c r="AB198" i="3"/>
  <c r="BE198" i="3"/>
  <c r="F198" i="3"/>
  <c r="AP198" i="3"/>
  <c r="AQ198" i="3"/>
  <c r="BT198" i="3"/>
  <c r="AD198" i="3"/>
  <c r="BH198" i="3"/>
  <c r="AS198" i="3"/>
  <c r="D198" i="3"/>
  <c r="BC198" i="3"/>
  <c r="AY198" i="3"/>
  <c r="P198" i="3"/>
  <c r="A198" i="3"/>
  <c r="O198" i="3"/>
  <c r="BL198" i="3"/>
  <c r="BQ198" i="3"/>
  <c r="BK198" i="3"/>
  <c r="AZ198" i="3"/>
  <c r="V198" i="3"/>
  <c r="R198" i="3"/>
  <c r="AT198" i="3"/>
  <c r="BR198" i="3"/>
  <c r="AG198" i="3"/>
  <c r="AH198" i="3"/>
  <c r="AV198" i="3"/>
  <c r="Y198" i="3"/>
  <c r="AW198" i="3"/>
  <c r="BB198" i="3"/>
  <c r="AK198" i="3"/>
  <c r="AE198" i="3"/>
  <c r="M198" i="3"/>
  <c r="BO198" i="3"/>
  <c r="S198" i="3"/>
  <c r="BN198" i="3"/>
  <c r="BI198" i="3"/>
  <c r="AJ198" i="3"/>
  <c r="U198" i="3"/>
  <c r="AA198" i="3"/>
  <c r="C198" i="3"/>
  <c r="G198" i="3"/>
  <c r="AN198" i="3"/>
  <c r="AM198" i="3"/>
  <c r="L198" i="3"/>
  <c r="J198" i="3"/>
  <c r="ER82" i="1"/>
  <c r="EB82" i="1"/>
  <c r="EP173" i="1"/>
  <c r="ES173" i="1"/>
  <c r="EH199" i="1"/>
  <c r="DE199" i="1"/>
  <c r="DM199" i="1" s="1"/>
  <c r="EC199" i="1"/>
  <c r="EA199" i="1"/>
  <c r="DB47" i="1"/>
  <c r="EL47" i="1"/>
  <c r="DI47" i="1"/>
  <c r="ET30" i="1"/>
  <c r="EV30" i="1"/>
  <c r="T182" i="3"/>
  <c r="AO182" i="3"/>
  <c r="BA182" i="3"/>
  <c r="BP182" i="3"/>
  <c r="Q182" i="3"/>
  <c r="AF182" i="3"/>
  <c r="N182" i="3"/>
  <c r="BD182" i="3"/>
  <c r="B182" i="3"/>
  <c r="AR182" i="3"/>
  <c r="AX182" i="3"/>
  <c r="Z182" i="3"/>
  <c r="BG182" i="3"/>
  <c r="E182" i="3"/>
  <c r="AL182" i="3"/>
  <c r="H182" i="3"/>
  <c r="AC182" i="3"/>
  <c r="AU182" i="3"/>
  <c r="BJ182" i="3"/>
  <c r="BM182" i="3"/>
  <c r="AI182" i="3"/>
  <c r="BS182" i="3"/>
  <c r="W182" i="3"/>
  <c r="K182" i="3"/>
  <c r="EB182" i="1"/>
  <c r="DG118" i="1"/>
  <c r="EA27" i="1"/>
  <c r="EO112" i="1"/>
  <c r="EU112" i="1"/>
  <c r="EA15" i="1"/>
  <c r="EQ224" i="1"/>
  <c r="DK168" i="1"/>
  <c r="DY168" i="1"/>
  <c r="ED168" i="1"/>
  <c r="DH168" i="1"/>
  <c r="DD168" i="1"/>
  <c r="DL168" i="1" s="1"/>
  <c r="DA168" i="1"/>
  <c r="EK168" i="1" s="1"/>
  <c r="EG168" i="1"/>
  <c r="DX168" i="1"/>
  <c r="ES203" i="1"/>
  <c r="EG205" i="1"/>
  <c r="ED205" i="1"/>
  <c r="DH205" i="1"/>
  <c r="DA205" i="1"/>
  <c r="EK205" i="1" s="1"/>
  <c r="DX205" i="1"/>
  <c r="DY205" i="1"/>
  <c r="DD205" i="1"/>
  <c r="DL205" i="1" s="1"/>
  <c r="DK205" i="1"/>
  <c r="EV155" i="1"/>
  <c r="BN143" i="3"/>
  <c r="AK143" i="3"/>
  <c r="U143" i="3"/>
  <c r="BB143" i="3"/>
  <c r="I143" i="3"/>
  <c r="BF143" i="3"/>
  <c r="AP143" i="3"/>
  <c r="AJ143" i="3"/>
  <c r="BO143" i="3"/>
  <c r="L143" i="3"/>
  <c r="BC143" i="3"/>
  <c r="AB143" i="3"/>
  <c r="G143" i="3"/>
  <c r="BH143" i="3"/>
  <c r="AH143" i="3"/>
  <c r="AE143" i="3"/>
  <c r="AN143" i="3"/>
  <c r="D143" i="3"/>
  <c r="C143" i="3"/>
  <c r="BL143" i="3"/>
  <c r="O143" i="3"/>
  <c r="A143" i="3"/>
  <c r="M143" i="3"/>
  <c r="AV143" i="3"/>
  <c r="S143" i="3"/>
  <c r="AA143" i="3"/>
  <c r="BK143" i="3"/>
  <c r="AW143" i="3"/>
  <c r="BI143" i="3"/>
  <c r="J143" i="3"/>
  <c r="BT143" i="3"/>
  <c r="AZ143" i="3"/>
  <c r="BR143" i="3"/>
  <c r="V143" i="3"/>
  <c r="X143" i="3"/>
  <c r="AM143" i="3"/>
  <c r="R143" i="3"/>
  <c r="AQ143" i="3"/>
  <c r="AY143" i="3"/>
  <c r="Y143" i="3"/>
  <c r="F143" i="3"/>
  <c r="AT143" i="3"/>
  <c r="AS143" i="3"/>
  <c r="AG143" i="3"/>
  <c r="P143" i="3"/>
  <c r="AD143" i="3"/>
  <c r="BE143" i="3"/>
  <c r="BQ143" i="3"/>
  <c r="ET138" i="1"/>
  <c r="EB177" i="1"/>
  <c r="ED177" i="1"/>
  <c r="DY177" i="1"/>
  <c r="DH177" i="1"/>
  <c r="DA177" i="1"/>
  <c r="EK177" i="1" s="1"/>
  <c r="EG177" i="1"/>
  <c r="DK177" i="1"/>
  <c r="DX177" i="1"/>
  <c r="DD177" i="1"/>
  <c r="DL177" i="1" s="1"/>
  <c r="R210" i="3"/>
  <c r="BL210" i="3"/>
  <c r="AK210" i="3"/>
  <c r="O210" i="3"/>
  <c r="A210" i="3"/>
  <c r="AP210" i="3"/>
  <c r="J210" i="3"/>
  <c r="AY210" i="3"/>
  <c r="X210" i="3"/>
  <c r="BH210" i="3"/>
  <c r="AJ210" i="3"/>
  <c r="AW210" i="3"/>
  <c r="AM210" i="3"/>
  <c r="AB210" i="3"/>
  <c r="BI210" i="3"/>
  <c r="U210" i="3"/>
  <c r="BR210" i="3"/>
  <c r="C210" i="3"/>
  <c r="AD210" i="3"/>
  <c r="V210" i="3"/>
  <c r="AG210" i="3"/>
  <c r="BQ210" i="3"/>
  <c r="AQ210" i="3"/>
  <c r="BT210" i="3"/>
  <c r="S210" i="3"/>
  <c r="AZ210" i="3"/>
  <c r="G210" i="3"/>
  <c r="M210" i="3"/>
  <c r="AA210" i="3"/>
  <c r="BE210" i="3"/>
  <c r="BK210" i="3"/>
  <c r="I210" i="3"/>
  <c r="Y210" i="3"/>
  <c r="BN210" i="3"/>
  <c r="AE210" i="3"/>
  <c r="BF210" i="3"/>
  <c r="L210" i="3"/>
  <c r="AH210" i="3"/>
  <c r="P210" i="3"/>
  <c r="BO210" i="3"/>
  <c r="AS210" i="3"/>
  <c r="AT210" i="3"/>
  <c r="BC210" i="3"/>
  <c r="AV210" i="3"/>
  <c r="BB210" i="3"/>
  <c r="AN210" i="3"/>
  <c r="F210" i="3"/>
  <c r="D210" i="3"/>
  <c r="DZ23" i="1"/>
  <c r="DI23" i="1"/>
  <c r="DB23" i="1"/>
  <c r="EL23" i="1"/>
  <c r="EQ120" i="1"/>
  <c r="EB163" i="1"/>
  <c r="EA28" i="1"/>
  <c r="DG28" i="1"/>
  <c r="EV28" i="1"/>
  <c r="AN11" i="3"/>
  <c r="F11" i="3"/>
  <c r="BT11" i="3"/>
  <c r="BT11" i="1" s="1"/>
  <c r="G11" i="3"/>
  <c r="G11" i="1" s="1"/>
  <c r="AH11" i="3"/>
  <c r="D11" i="3"/>
  <c r="AV11" i="3"/>
  <c r="BQ11" i="3"/>
  <c r="AM11" i="3"/>
  <c r="AZ11" i="3"/>
  <c r="X11" i="3"/>
  <c r="P11" i="3"/>
  <c r="P11" i="1" s="1"/>
  <c r="I11" i="3"/>
  <c r="I11" i="1" s="1"/>
  <c r="AE11" i="3"/>
  <c r="AE11" i="1" s="1"/>
  <c r="O11" i="3"/>
  <c r="O11" i="1" s="1"/>
  <c r="BI11" i="3"/>
  <c r="BC11" i="3"/>
  <c r="BC11" i="1" s="1"/>
  <c r="AB11" i="3"/>
  <c r="BL11" i="3"/>
  <c r="AP11" i="3"/>
  <c r="AT11" i="3"/>
  <c r="BF11" i="3"/>
  <c r="BF11" i="1" s="1"/>
  <c r="AD11" i="3"/>
  <c r="Y11" i="3"/>
  <c r="Y11" i="1" s="1"/>
  <c r="BH11" i="3"/>
  <c r="AS11" i="3"/>
  <c r="BE11" i="3"/>
  <c r="BK11" i="3"/>
  <c r="BN11" i="3"/>
  <c r="BO11" i="3"/>
  <c r="R11" i="3"/>
  <c r="R11" i="1" s="1"/>
  <c r="BB11" i="3"/>
  <c r="V11" i="3"/>
  <c r="V11" i="1" s="1"/>
  <c r="AK11" i="3"/>
  <c r="AJ11" i="3"/>
  <c r="AA11" i="3"/>
  <c r="J11" i="3"/>
  <c r="J11" i="1" s="1"/>
  <c r="AG11" i="3"/>
  <c r="AG11" i="1" s="1"/>
  <c r="M11" i="3"/>
  <c r="M11" i="1" s="1"/>
  <c r="AQ11" i="3"/>
  <c r="L11" i="3"/>
  <c r="C11" i="3"/>
  <c r="C11" i="1" s="1"/>
  <c r="AW11" i="3"/>
  <c r="AW11" i="1" s="1"/>
  <c r="AY11" i="3"/>
  <c r="AY11" i="1" s="1"/>
  <c r="BR11" i="3"/>
  <c r="BR11" i="1" s="1"/>
  <c r="A11" i="3"/>
  <c r="U11" i="3"/>
  <c r="S11" i="3"/>
  <c r="ER11" i="1"/>
  <c r="EV11" i="1"/>
  <c r="ET11" i="1"/>
  <c r="ES106" i="1"/>
  <c r="M106" i="3"/>
  <c r="BL106" i="3"/>
  <c r="R106" i="3"/>
  <c r="X106" i="3"/>
  <c r="AG106" i="3"/>
  <c r="BT106" i="3"/>
  <c r="S106" i="3"/>
  <c r="AW106" i="3"/>
  <c r="BK106" i="3"/>
  <c r="BH106" i="3"/>
  <c r="AQ106" i="3"/>
  <c r="C106" i="3"/>
  <c r="P106" i="3"/>
  <c r="AD106" i="3"/>
  <c r="AZ106" i="3"/>
  <c r="J106" i="3"/>
  <c r="A106" i="3"/>
  <c r="D106" i="3"/>
  <c r="F106" i="3"/>
  <c r="L106" i="3"/>
  <c r="BR106" i="3"/>
  <c r="AE106" i="3"/>
  <c r="AM106" i="3"/>
  <c r="Y106" i="3"/>
  <c r="AJ106" i="3"/>
  <c r="AY106" i="3"/>
  <c r="G106" i="3"/>
  <c r="AB106" i="3"/>
  <c r="U106" i="3"/>
  <c r="AA106" i="3"/>
  <c r="BF106" i="3"/>
  <c r="AS106" i="3"/>
  <c r="AH106" i="3"/>
  <c r="V106" i="3"/>
  <c r="BB106" i="3"/>
  <c r="BE106" i="3"/>
  <c r="I106" i="3"/>
  <c r="BC106" i="3"/>
  <c r="BO106" i="3"/>
  <c r="AN106" i="3"/>
  <c r="BN106" i="3"/>
  <c r="AT106" i="3"/>
  <c r="AP106" i="3"/>
  <c r="O106" i="3"/>
  <c r="BQ106" i="3"/>
  <c r="AV106" i="3"/>
  <c r="BI106" i="3"/>
  <c r="AK106" i="3"/>
  <c r="ET106" i="1"/>
  <c r="ES134" i="1"/>
  <c r="DH134" i="1"/>
  <c r="ED134" i="1"/>
  <c r="DY134" i="1"/>
  <c r="DD134" i="1"/>
  <c r="DL134" i="1" s="1"/>
  <c r="DA134" i="1"/>
  <c r="EK134" i="1" s="1"/>
  <c r="EG134" i="1"/>
  <c r="DK134" i="1"/>
  <c r="DX134" i="1"/>
  <c r="EV134" i="1"/>
  <c r="DG134" i="1"/>
  <c r="DZ188" i="1"/>
  <c r="DG188" i="1"/>
  <c r="ER188" i="1"/>
  <c r="EA188" i="1"/>
  <c r="ET188" i="1"/>
  <c r="EP101" i="1"/>
  <c r="EU101" i="1"/>
  <c r="EO101" i="1"/>
  <c r="EA101" i="1"/>
  <c r="DX100" i="1"/>
  <c r="DA100" i="1"/>
  <c r="EK100" i="1" s="1"/>
  <c r="EG100" i="1"/>
  <c r="ED100" i="1"/>
  <c r="DH100" i="1"/>
  <c r="DY100" i="1"/>
  <c r="DK100" i="1"/>
  <c r="DD100" i="1"/>
  <c r="DL100" i="1" s="1"/>
  <c r="EB100" i="1"/>
  <c r="EV100" i="1"/>
  <c r="EA100" i="1"/>
  <c r="BS54" i="3"/>
  <c r="N54" i="3"/>
  <c r="BJ54" i="3"/>
  <c r="AO54" i="3"/>
  <c r="W54" i="3"/>
  <c r="K54" i="3"/>
  <c r="T54" i="3"/>
  <c r="BP54" i="3"/>
  <c r="B54" i="3"/>
  <c r="AX54" i="3"/>
  <c r="BG54" i="3"/>
  <c r="AL54" i="3"/>
  <c r="Q54" i="3"/>
  <c r="Z54" i="3"/>
  <c r="AR54" i="3"/>
  <c r="BD54" i="3"/>
  <c r="AU54" i="3"/>
  <c r="AC54" i="3"/>
  <c r="BM54" i="3"/>
  <c r="AI54" i="3"/>
  <c r="H54" i="3"/>
  <c r="E54" i="3"/>
  <c r="BA54" i="3"/>
  <c r="AF54" i="3"/>
  <c r="EV54" i="1"/>
  <c r="ET54" i="1"/>
  <c r="EA54" i="1"/>
  <c r="DV54" i="1"/>
  <c r="EB235" i="1"/>
  <c r="ES235" i="1"/>
  <c r="EP235" i="1"/>
  <c r="EU235" i="1"/>
  <c r="EO235" i="1"/>
  <c r="DK235" i="1"/>
  <c r="DX235" i="1"/>
  <c r="ED235" i="1"/>
  <c r="DA235" i="1"/>
  <c r="EK235" i="1" s="1"/>
  <c r="EG235" i="1"/>
  <c r="DH235" i="1"/>
  <c r="DD235" i="1"/>
  <c r="DL235" i="1" s="1"/>
  <c r="DY235" i="1"/>
  <c r="DZ170" i="1"/>
  <c r="EU170" i="1"/>
  <c r="EO170" i="1"/>
  <c r="DW170" i="1"/>
  <c r="DT170" i="1"/>
  <c r="DS170" i="1"/>
  <c r="DN170" i="1"/>
  <c r="EF170" i="1"/>
  <c r="DU170" i="1"/>
  <c r="DV170" i="1"/>
  <c r="EE170" i="1"/>
  <c r="DO170" i="1"/>
  <c r="DR170" i="1"/>
  <c r="DX76" i="1"/>
  <c r="DA76" i="1"/>
  <c r="EK76" i="1" s="1"/>
  <c r="DK76" i="1"/>
  <c r="DD76" i="1"/>
  <c r="DL76" i="1" s="1"/>
  <c r="ED76" i="1"/>
  <c r="EG76" i="1"/>
  <c r="DY76" i="1"/>
  <c r="DH76" i="1"/>
  <c r="EA76" i="1"/>
  <c r="EB76" i="1"/>
  <c r="ET76" i="1"/>
  <c r="ER20" i="1"/>
  <c r="DZ20" i="1"/>
  <c r="EB20" i="1"/>
  <c r="DX20" i="1"/>
  <c r="DD20" i="1"/>
  <c r="DL20" i="1" s="1"/>
  <c r="EG20" i="1"/>
  <c r="DK20" i="1"/>
  <c r="DH20" i="1"/>
  <c r="DA20" i="1"/>
  <c r="EK20" i="1" s="1"/>
  <c r="ED20" i="1"/>
  <c r="DY20" i="1"/>
  <c r="AR20" i="3"/>
  <c r="T20" i="3"/>
  <c r="BS20" i="3"/>
  <c r="BA20" i="3"/>
  <c r="BJ20" i="3"/>
  <c r="AU20" i="3"/>
  <c r="BG20" i="3"/>
  <c r="BP20" i="3"/>
  <c r="AI20" i="3"/>
  <c r="AF20" i="3"/>
  <c r="Z20" i="3"/>
  <c r="H20" i="3"/>
  <c r="BD20" i="3"/>
  <c r="K20" i="3"/>
  <c r="W20" i="3"/>
  <c r="AC20" i="3"/>
  <c r="N20" i="3"/>
  <c r="Q20" i="3"/>
  <c r="AL20" i="3"/>
  <c r="B20" i="3"/>
  <c r="E20" i="3"/>
  <c r="BM20" i="3"/>
  <c r="AO20" i="3"/>
  <c r="AX20" i="3"/>
  <c r="EP185" i="1"/>
  <c r="DI185" i="1"/>
  <c r="DB185" i="1"/>
  <c r="EL185" i="1"/>
  <c r="EV185" i="1"/>
  <c r="EA185" i="1"/>
  <c r="EO185" i="1"/>
  <c r="EU185" i="1"/>
  <c r="EV189" i="1"/>
  <c r="EB189" i="1"/>
  <c r="EQ189" i="1"/>
  <c r="DE189" i="1"/>
  <c r="DM189" i="1" s="1"/>
  <c r="EH189" i="1"/>
  <c r="EC189" i="1"/>
  <c r="BD189" i="3"/>
  <c r="BP189" i="3"/>
  <c r="N189" i="3"/>
  <c r="K189" i="3"/>
  <c r="W189" i="3"/>
  <c r="Q189" i="3"/>
  <c r="BM189" i="3"/>
  <c r="Z189" i="3"/>
  <c r="AL189" i="3"/>
  <c r="E189" i="3"/>
  <c r="BA189" i="3"/>
  <c r="AU189" i="3"/>
  <c r="AC189" i="3"/>
  <c r="AX189" i="3"/>
  <c r="AI189" i="3"/>
  <c r="AO189" i="3"/>
  <c r="H189" i="3"/>
  <c r="AF189" i="3"/>
  <c r="BG189" i="3"/>
  <c r="AR189" i="3"/>
  <c r="B189" i="3"/>
  <c r="BS189" i="3"/>
  <c r="T189" i="3"/>
  <c r="BJ189" i="3"/>
  <c r="BO71" i="3"/>
  <c r="AN71" i="3"/>
  <c r="BC71" i="3"/>
  <c r="AW71" i="3"/>
  <c r="AK71" i="3"/>
  <c r="BH71" i="3"/>
  <c r="AD71" i="3"/>
  <c r="AM71" i="3"/>
  <c r="F71" i="3"/>
  <c r="D71" i="3"/>
  <c r="AS71" i="3"/>
  <c r="J71" i="3"/>
  <c r="AZ71" i="3"/>
  <c r="X71" i="3"/>
  <c r="O71" i="3"/>
  <c r="G71" i="3"/>
  <c r="S71" i="3"/>
  <c r="AV71" i="3"/>
  <c r="AJ71" i="3"/>
  <c r="L71" i="3"/>
  <c r="AH71" i="3"/>
  <c r="U71" i="3"/>
  <c r="R71" i="3"/>
  <c r="AY71" i="3"/>
  <c r="I71" i="3"/>
  <c r="BR71" i="3"/>
  <c r="BF71" i="3"/>
  <c r="BE71" i="3"/>
  <c r="BB71" i="3"/>
  <c r="AE71" i="3"/>
  <c r="C71" i="3"/>
  <c r="AT71" i="3"/>
  <c r="M71" i="3"/>
  <c r="BT71" i="3"/>
  <c r="Y71" i="3"/>
  <c r="AB71" i="3"/>
  <c r="BI71" i="3"/>
  <c r="BQ71" i="3"/>
  <c r="AQ71" i="3"/>
  <c r="A71" i="3"/>
  <c r="BL71" i="3"/>
  <c r="BN71" i="3"/>
  <c r="BK71" i="3"/>
  <c r="AA71" i="3"/>
  <c r="P71" i="3"/>
  <c r="AP71" i="3"/>
  <c r="V71" i="3"/>
  <c r="AG71" i="3"/>
  <c r="DZ71" i="1"/>
  <c r="ES71" i="1"/>
  <c r="EC71" i="1"/>
  <c r="DE71" i="1"/>
  <c r="DM71" i="1" s="1"/>
  <c r="EH71" i="1"/>
  <c r="DG149" i="1"/>
  <c r="ET149" i="1"/>
  <c r="EQ149" i="1"/>
  <c r="DE149" i="1"/>
  <c r="DM149" i="1" s="1"/>
  <c r="DB216" i="1"/>
  <c r="DI216" i="1"/>
  <c r="EL216" i="1"/>
  <c r="EP216" i="1"/>
  <c r="DG216" i="1"/>
  <c r="DE216" i="1"/>
  <c r="DM216" i="1" s="1"/>
  <c r="EC216" i="1"/>
  <c r="EH216" i="1"/>
  <c r="EQ216" i="1"/>
  <c r="DA58" i="1"/>
  <c r="EK58" i="1" s="1"/>
  <c r="DX58" i="1"/>
  <c r="ED58" i="1"/>
  <c r="EG58" i="1"/>
  <c r="DY58" i="1"/>
  <c r="DD58" i="1"/>
  <c r="DL58" i="1" s="1"/>
  <c r="DK58" i="1"/>
  <c r="DH58" i="1"/>
  <c r="DG58" i="1"/>
  <c r="X58" i="3"/>
  <c r="V58" i="3"/>
  <c r="AJ58" i="3"/>
  <c r="BN58" i="3"/>
  <c r="BH58" i="3"/>
  <c r="AM58" i="3"/>
  <c r="I58" i="3"/>
  <c r="AK58" i="3"/>
  <c r="D58" i="3"/>
  <c r="O58" i="3"/>
  <c r="BB58" i="3"/>
  <c r="L58" i="3"/>
  <c r="AH58" i="3"/>
  <c r="AP58" i="3"/>
  <c r="AQ58" i="3"/>
  <c r="BT58" i="3"/>
  <c r="AT58" i="3"/>
  <c r="BE58" i="3"/>
  <c r="C58" i="3"/>
  <c r="AB58" i="3"/>
  <c r="Y58" i="3"/>
  <c r="AE58" i="3"/>
  <c r="BO58" i="3"/>
  <c r="BL58" i="3"/>
  <c r="BF58" i="3"/>
  <c r="BI58" i="3"/>
  <c r="BK58" i="3"/>
  <c r="R58" i="3"/>
  <c r="AD58" i="3"/>
  <c r="AG58" i="3"/>
  <c r="AY58" i="3"/>
  <c r="AZ58" i="3"/>
  <c r="P58" i="3"/>
  <c r="A58" i="3"/>
  <c r="M58" i="3"/>
  <c r="J58" i="3"/>
  <c r="F58" i="3"/>
  <c r="AW58" i="3"/>
  <c r="U58" i="3"/>
  <c r="AS58" i="3"/>
  <c r="AV58" i="3"/>
  <c r="BR58" i="3"/>
  <c r="G58" i="3"/>
  <c r="S58" i="3"/>
  <c r="AN58" i="3"/>
  <c r="BC58" i="3"/>
  <c r="AA58" i="3"/>
  <c r="BQ58" i="3"/>
  <c r="EQ58" i="1"/>
  <c r="DZ58" i="1"/>
  <c r="ES99" i="1"/>
  <c r="DX99" i="1"/>
  <c r="DY99" i="1"/>
  <c r="ED99" i="1"/>
  <c r="DK99" i="1"/>
  <c r="EG99" i="1"/>
  <c r="DA99" i="1"/>
  <c r="EK99" i="1" s="1"/>
  <c r="DD99" i="1"/>
  <c r="DL99" i="1" s="1"/>
  <c r="DH99" i="1"/>
  <c r="EU228" i="1"/>
  <c r="EO228" i="1"/>
  <c r="ER228" i="1"/>
  <c r="EP228" i="1"/>
  <c r="EL228" i="1"/>
  <c r="DI228" i="1"/>
  <c r="DB228" i="1"/>
  <c r="EB164" i="1"/>
  <c r="ER164" i="1"/>
  <c r="EC164" i="1"/>
  <c r="EH164" i="1"/>
  <c r="DE164" i="1"/>
  <c r="DM164" i="1" s="1"/>
  <c r="EQ164" i="1"/>
  <c r="ET164" i="1"/>
  <c r="ES164" i="1"/>
  <c r="ES222" i="1"/>
  <c r="DZ222" i="1"/>
  <c r="EV94" i="1"/>
  <c r="EB94" i="1"/>
  <c r="EP211" i="1"/>
  <c r="EV211" i="1"/>
  <c r="EQ74" i="1"/>
  <c r="EP74" i="1"/>
  <c r="ES74" i="1"/>
  <c r="EV74" i="1"/>
  <c r="DI74" i="1"/>
  <c r="EL74" i="1"/>
  <c r="DB74" i="1"/>
  <c r="ET74" i="1"/>
  <c r="EE122" i="1"/>
  <c r="DT122" i="1"/>
  <c r="DV122" i="1"/>
  <c r="EF122" i="1"/>
  <c r="DU122" i="1"/>
  <c r="DN122" i="1"/>
  <c r="DR122" i="1"/>
  <c r="DW122" i="1"/>
  <c r="DS122" i="1"/>
  <c r="DO122" i="1"/>
  <c r="DD122" i="1"/>
  <c r="DL122" i="1" s="1"/>
  <c r="DY122" i="1"/>
  <c r="DK122" i="1"/>
  <c r="DX122" i="1"/>
  <c r="DH122" i="1"/>
  <c r="EG122" i="1"/>
  <c r="DA122" i="1"/>
  <c r="EK122" i="1" s="1"/>
  <c r="ED122" i="1"/>
  <c r="EH122" i="1"/>
  <c r="EC122" i="1"/>
  <c r="DE122" i="1"/>
  <c r="DM122" i="1" s="1"/>
  <c r="EB122" i="1"/>
  <c r="ET122" i="1"/>
  <c r="EL208" i="1"/>
  <c r="DI208" i="1"/>
  <c r="DB208" i="1"/>
  <c r="DG208" i="1"/>
  <c r="EB208" i="1"/>
  <c r="EV208" i="1"/>
  <c r="ET208" i="1"/>
  <c r="DO236" i="1"/>
  <c r="DW236" i="1"/>
  <c r="DR236" i="1"/>
  <c r="DT236" i="1"/>
  <c r="DV236" i="1"/>
  <c r="DN236" i="1"/>
  <c r="DU236" i="1"/>
  <c r="DS236" i="1"/>
  <c r="EF236" i="1"/>
  <c r="EE236" i="1"/>
  <c r="EP236" i="1"/>
  <c r="EO236" i="1"/>
  <c r="EU236" i="1"/>
  <c r="DG236" i="1"/>
  <c r="EQ236" i="1"/>
  <c r="DG141" i="1"/>
  <c r="EP141" i="1"/>
  <c r="EE141" i="1"/>
  <c r="DV141" i="1"/>
  <c r="DT141" i="1"/>
  <c r="DS141" i="1"/>
  <c r="DN141" i="1"/>
  <c r="DW141" i="1"/>
  <c r="DO141" i="1"/>
  <c r="EF141" i="1"/>
  <c r="DR141" i="1"/>
  <c r="DU141" i="1"/>
  <c r="ET141" i="1"/>
  <c r="EA141" i="1"/>
  <c r="V231" i="3"/>
  <c r="AZ231" i="3"/>
  <c r="C231" i="3"/>
  <c r="AP231" i="3"/>
  <c r="J231" i="3"/>
  <c r="AD231" i="3"/>
  <c r="U231" i="3"/>
  <c r="AN231" i="3"/>
  <c r="AE231" i="3"/>
  <c r="BR231" i="3"/>
  <c r="BO231" i="3"/>
  <c r="AQ231" i="3"/>
  <c r="Y231" i="3"/>
  <c r="A231" i="3"/>
  <c r="AJ231" i="3"/>
  <c r="AV231" i="3"/>
  <c r="D231" i="3"/>
  <c r="BN231" i="3"/>
  <c r="BI231" i="3"/>
  <c r="AS231" i="3"/>
  <c r="BL231" i="3"/>
  <c r="BT231" i="3"/>
  <c r="AM231" i="3"/>
  <c r="BH231" i="3"/>
  <c r="M231" i="3"/>
  <c r="BQ231" i="3"/>
  <c r="BF231" i="3"/>
  <c r="AB231" i="3"/>
  <c r="AH231" i="3"/>
  <c r="L231" i="3"/>
  <c r="P231" i="3"/>
  <c r="O231" i="3"/>
  <c r="AT231" i="3"/>
  <c r="AA231" i="3"/>
  <c r="AY231" i="3"/>
  <c r="G231" i="3"/>
  <c r="S231" i="3"/>
  <c r="X231" i="3"/>
  <c r="BB231" i="3"/>
  <c r="R231" i="3"/>
  <c r="BK231" i="3"/>
  <c r="AG231" i="3"/>
  <c r="BC231" i="3"/>
  <c r="F231" i="3"/>
  <c r="AW231" i="3"/>
  <c r="AK231" i="3"/>
  <c r="BE231" i="3"/>
  <c r="I231" i="3"/>
  <c r="EB231" i="1"/>
  <c r="DB231" i="1"/>
  <c r="EL231" i="1"/>
  <c r="DI231" i="1"/>
  <c r="DH231" i="1"/>
  <c r="ED231" i="1"/>
  <c r="EG231" i="1"/>
  <c r="DD231" i="1"/>
  <c r="DL231" i="1" s="1"/>
  <c r="DX231" i="1"/>
  <c r="DY231" i="1"/>
  <c r="DA231" i="1"/>
  <c r="EK231" i="1" s="1"/>
  <c r="DK231" i="1"/>
  <c r="EQ231" i="1"/>
  <c r="EO231" i="1"/>
  <c r="EU231" i="1"/>
  <c r="DA219" i="1"/>
  <c r="EK219" i="1" s="1"/>
  <c r="DK219" i="1"/>
  <c r="DX219" i="1"/>
  <c r="DY219" i="1"/>
  <c r="DH219" i="1"/>
  <c r="DD219" i="1"/>
  <c r="DL219" i="1" s="1"/>
  <c r="EG219" i="1"/>
  <c r="ED219" i="1"/>
  <c r="EO219" i="1"/>
  <c r="EU219" i="1"/>
  <c r="BM219" i="3"/>
  <c r="K219" i="3"/>
  <c r="AF219" i="3"/>
  <c r="Q219" i="3"/>
  <c r="AO219" i="3"/>
  <c r="N219" i="3"/>
  <c r="AC219" i="3"/>
  <c r="AR219" i="3"/>
  <c r="AU219" i="3"/>
  <c r="BJ219" i="3"/>
  <c r="T219" i="3"/>
  <c r="BP219" i="3"/>
  <c r="AI219" i="3"/>
  <c r="E219" i="3"/>
  <c r="B219" i="3"/>
  <c r="BS219" i="3"/>
  <c r="AL219" i="3"/>
  <c r="BG219" i="3"/>
  <c r="Z219" i="3"/>
  <c r="H219" i="3"/>
  <c r="AX219" i="3"/>
  <c r="BD219" i="3"/>
  <c r="BA219" i="3"/>
  <c r="W219" i="3"/>
  <c r="ES219" i="1"/>
  <c r="A219" i="3"/>
  <c r="BK219" i="3"/>
  <c r="AN219" i="3"/>
  <c r="AB219" i="3"/>
  <c r="J219" i="3"/>
  <c r="AZ219" i="3"/>
  <c r="L219" i="3"/>
  <c r="BR219" i="3"/>
  <c r="AJ219" i="3"/>
  <c r="O219" i="3"/>
  <c r="F219" i="3"/>
  <c r="AK219" i="3"/>
  <c r="AE219" i="3"/>
  <c r="AY219" i="3"/>
  <c r="BQ219" i="3"/>
  <c r="AV219" i="3"/>
  <c r="BT219" i="3"/>
  <c r="AQ219" i="3"/>
  <c r="V219" i="3"/>
  <c r="U219" i="3"/>
  <c r="AM219" i="3"/>
  <c r="R219" i="3"/>
  <c r="AG219" i="3"/>
  <c r="BI219" i="3"/>
  <c r="AD219" i="3"/>
  <c r="BB219" i="3"/>
  <c r="AT219" i="3"/>
  <c r="AS219" i="3"/>
  <c r="AA219" i="3"/>
  <c r="BE219" i="3"/>
  <c r="BO219" i="3"/>
  <c r="BH219" i="3"/>
  <c r="AP219" i="3"/>
  <c r="S219" i="3"/>
  <c r="BL219" i="3"/>
  <c r="AH219" i="3"/>
  <c r="Y219" i="3"/>
  <c r="BF219" i="3"/>
  <c r="AW219" i="3"/>
  <c r="D219" i="3"/>
  <c r="P219" i="3"/>
  <c r="X219" i="3"/>
  <c r="M219" i="3"/>
  <c r="BN219" i="3"/>
  <c r="BC219" i="3"/>
  <c r="C219" i="3"/>
  <c r="G219" i="3"/>
  <c r="I219" i="3"/>
  <c r="DS219" i="1"/>
  <c r="DO219" i="1"/>
  <c r="DW219" i="1"/>
  <c r="DR219" i="1"/>
  <c r="DV219" i="1"/>
  <c r="DT219" i="1"/>
  <c r="EF219" i="1"/>
  <c r="DN219" i="1"/>
  <c r="EE219" i="1"/>
  <c r="DU219" i="1"/>
  <c r="EB204" i="1"/>
  <c r="DV204" i="1"/>
  <c r="DT204" i="1"/>
  <c r="DR204" i="1"/>
  <c r="DW204" i="1"/>
  <c r="DU204" i="1"/>
  <c r="DN204" i="1"/>
  <c r="EF204" i="1"/>
  <c r="EE204" i="1"/>
  <c r="DS204" i="1"/>
  <c r="DO204" i="1"/>
  <c r="DZ204" i="1"/>
  <c r="EA204" i="1"/>
  <c r="EH221" i="1"/>
  <c r="EC221" i="1"/>
  <c r="DA221" i="1"/>
  <c r="EK221" i="1" s="1"/>
  <c r="DK221" i="1"/>
  <c r="DY221" i="1"/>
  <c r="DH221" i="1"/>
  <c r="DX221" i="1"/>
  <c r="DE221" i="1"/>
  <c r="DM221" i="1" s="1"/>
  <c r="DZ179" i="1"/>
  <c r="EG179" i="1"/>
  <c r="DA179" i="1"/>
  <c r="EK179" i="1" s="1"/>
  <c r="DX179" i="1"/>
  <c r="DH179" i="1"/>
  <c r="DY179" i="1"/>
  <c r="ED179" i="1"/>
  <c r="DD179" i="1"/>
  <c r="DL179" i="1" s="1"/>
  <c r="DK179" i="1"/>
  <c r="EL179" i="1"/>
  <c r="DI179" i="1"/>
  <c r="DB179" i="1"/>
  <c r="DE179" i="1"/>
  <c r="DM179" i="1" s="1"/>
  <c r="EC179" i="1"/>
  <c r="EH179" i="1"/>
  <c r="EB179" i="1"/>
  <c r="DG84" i="1"/>
  <c r="ET84" i="1"/>
  <c r="EG84" i="1"/>
  <c r="DD84" i="1"/>
  <c r="DL84" i="1" s="1"/>
  <c r="DA84" i="1"/>
  <c r="EK84" i="1" s="1"/>
  <c r="ED84" i="1"/>
  <c r="DH84" i="1"/>
  <c r="DK84" i="1"/>
  <c r="DY84" i="1"/>
  <c r="DX84" i="1"/>
  <c r="EC84" i="1"/>
  <c r="DE84" i="1"/>
  <c r="DM84" i="1" s="1"/>
  <c r="EH84" i="1"/>
  <c r="ES186" i="1"/>
  <c r="BD186" i="3"/>
  <c r="Z186" i="3"/>
  <c r="BS186" i="3"/>
  <c r="BJ186" i="3"/>
  <c r="BG186" i="3"/>
  <c r="B186" i="3"/>
  <c r="AL186" i="3"/>
  <c r="AX186" i="3"/>
  <c r="H186" i="3"/>
  <c r="BA186" i="3"/>
  <c r="T186" i="3"/>
  <c r="K186" i="3"/>
  <c r="BP186" i="3"/>
  <c r="W186" i="3"/>
  <c r="N186" i="3"/>
  <c r="E186" i="3"/>
  <c r="AO186" i="3"/>
  <c r="BM186" i="3"/>
  <c r="AF186" i="3"/>
  <c r="Q186" i="3"/>
  <c r="AR186" i="3"/>
  <c r="AC186" i="3"/>
  <c r="AI186" i="3"/>
  <c r="AU186" i="3"/>
  <c r="EB186" i="1"/>
  <c r="ER238" i="1"/>
  <c r="W238" i="3"/>
  <c r="AL238" i="3"/>
  <c r="BD238" i="3"/>
  <c r="AX238" i="3"/>
  <c r="BJ238" i="3"/>
  <c r="BP238" i="3"/>
  <c r="BA238" i="3"/>
  <c r="T238" i="3"/>
  <c r="AC238" i="3"/>
  <c r="AU238" i="3"/>
  <c r="BS238" i="3"/>
  <c r="AF238" i="3"/>
  <c r="AO238" i="3"/>
  <c r="AI238" i="3"/>
  <c r="H238" i="3"/>
  <c r="AR238" i="3"/>
  <c r="BM238" i="3"/>
  <c r="BG238" i="3"/>
  <c r="Q238" i="3"/>
  <c r="B238" i="3"/>
  <c r="N238" i="3"/>
  <c r="Z238" i="3"/>
  <c r="E238" i="3"/>
  <c r="K238" i="3"/>
  <c r="EU238" i="1"/>
  <c r="EO238" i="1"/>
  <c r="EA238" i="1"/>
  <c r="ER95" i="1"/>
  <c r="DG95" i="1"/>
  <c r="DB95" i="1"/>
  <c r="DI95" i="1"/>
  <c r="EL95" i="1"/>
  <c r="DA197" i="1"/>
  <c r="EK197" i="1" s="1"/>
  <c r="DH197" i="1"/>
  <c r="EG197" i="1"/>
  <c r="DY197" i="1"/>
  <c r="DX197" i="1"/>
  <c r="DD197" i="1"/>
  <c r="DL197" i="1" s="1"/>
  <c r="DK197" i="1"/>
  <c r="ED197" i="1"/>
  <c r="P197" i="3"/>
  <c r="Y197" i="3"/>
  <c r="AE197" i="3"/>
  <c r="AH197" i="3"/>
  <c r="BT197" i="3"/>
  <c r="AB197" i="3"/>
  <c r="AV197" i="3"/>
  <c r="AY197" i="3"/>
  <c r="C197" i="3"/>
  <c r="A197" i="3"/>
  <c r="BN197" i="3"/>
  <c r="AQ197" i="3"/>
  <c r="BC197" i="3"/>
  <c r="AK197" i="3"/>
  <c r="M197" i="3"/>
  <c r="J197" i="3"/>
  <c r="AW197" i="3"/>
  <c r="AP197" i="3"/>
  <c r="BB197" i="3"/>
  <c r="AG197" i="3"/>
  <c r="BH197" i="3"/>
  <c r="D197" i="3"/>
  <c r="BI197" i="3"/>
  <c r="I197" i="3"/>
  <c r="AJ197" i="3"/>
  <c r="AM197" i="3"/>
  <c r="AD197" i="3"/>
  <c r="AN197" i="3"/>
  <c r="AA197" i="3"/>
  <c r="BE197" i="3"/>
  <c r="R197" i="3"/>
  <c r="BO197" i="3"/>
  <c r="AZ197" i="3"/>
  <c r="G197" i="3"/>
  <c r="X197" i="3"/>
  <c r="S197" i="3"/>
  <c r="BL197" i="3"/>
  <c r="O197" i="3"/>
  <c r="V197" i="3"/>
  <c r="F197" i="3"/>
  <c r="BF197" i="3"/>
  <c r="L197" i="3"/>
  <c r="BK197" i="3"/>
  <c r="AS197" i="3"/>
  <c r="BR197" i="3"/>
  <c r="BQ197" i="3"/>
  <c r="AT197" i="3"/>
  <c r="U197" i="3"/>
  <c r="EO197" i="1"/>
  <c r="EU197" i="1"/>
  <c r="DB70" i="1"/>
  <c r="EL70" i="1"/>
  <c r="DI70" i="1"/>
  <c r="DO70" i="1"/>
  <c r="EF70" i="1"/>
  <c r="DS70" i="1"/>
  <c r="DR70" i="1"/>
  <c r="EE70" i="1"/>
  <c r="DU70" i="1"/>
  <c r="DV70" i="1"/>
  <c r="DN70" i="1"/>
  <c r="DW70" i="1"/>
  <c r="DT70" i="1"/>
  <c r="EV70" i="1"/>
  <c r="EA70" i="1"/>
  <c r="EV131" i="1"/>
  <c r="EL131" i="1"/>
  <c r="DI131" i="1"/>
  <c r="DB131" i="1"/>
  <c r="EA131" i="1"/>
  <c r="ES131" i="1"/>
  <c r="DZ131" i="1"/>
  <c r="EG87" i="1"/>
  <c r="DX87" i="1"/>
  <c r="DH87" i="1"/>
  <c r="DA87" i="1"/>
  <c r="EK87" i="1" s="1"/>
  <c r="ED87" i="1"/>
  <c r="DY87" i="1"/>
  <c r="DD87" i="1"/>
  <c r="DL87" i="1" s="1"/>
  <c r="DK87" i="1"/>
  <c r="ES87" i="1"/>
  <c r="EO87" i="1"/>
  <c r="EU87" i="1"/>
  <c r="DW19" i="1"/>
  <c r="EE19" i="1"/>
  <c r="DU19" i="1"/>
  <c r="DT19" i="1"/>
  <c r="DR19" i="1"/>
  <c r="EF19" i="1"/>
  <c r="DO19" i="1"/>
  <c r="DS19" i="1"/>
  <c r="DN19" i="1"/>
  <c r="DV19" i="1"/>
  <c r="EQ19" i="1"/>
  <c r="EH19" i="1"/>
  <c r="EC19" i="1"/>
  <c r="DE19" i="1"/>
  <c r="DM19" i="1" s="1"/>
  <c r="ES19" i="1"/>
  <c r="ES181" i="1"/>
  <c r="DD181" i="1"/>
  <c r="DL181" i="1" s="1"/>
  <c r="DA181" i="1"/>
  <c r="EK181" i="1" s="1"/>
  <c r="DH181" i="1"/>
  <c r="EG181" i="1"/>
  <c r="ED181" i="1"/>
  <c r="DX181" i="1"/>
  <c r="DY181" i="1"/>
  <c r="DK181" i="1"/>
  <c r="DI181" i="1"/>
  <c r="DB181" i="1"/>
  <c r="EL181" i="1"/>
  <c r="ER181" i="1"/>
  <c r="AW109" i="3"/>
  <c r="AK109" i="3"/>
  <c r="AP109" i="3"/>
  <c r="Y109" i="3"/>
  <c r="R109" i="3"/>
  <c r="AQ109" i="3"/>
  <c r="D109" i="3"/>
  <c r="I109" i="3"/>
  <c r="BC109" i="3"/>
  <c r="AY109" i="3"/>
  <c r="A109" i="3"/>
  <c r="BO109" i="3"/>
  <c r="AT109" i="3"/>
  <c r="U109" i="3"/>
  <c r="BI109" i="3"/>
  <c r="BK109" i="3"/>
  <c r="BE109" i="3"/>
  <c r="BF109" i="3"/>
  <c r="AB109" i="3"/>
  <c r="AD109" i="3"/>
  <c r="BL109" i="3"/>
  <c r="BQ109" i="3"/>
  <c r="BT109" i="3"/>
  <c r="F109" i="3"/>
  <c r="AG109" i="3"/>
  <c r="P109" i="3"/>
  <c r="AE109" i="3"/>
  <c r="BH109" i="3"/>
  <c r="X109" i="3"/>
  <c r="AS109" i="3"/>
  <c r="AZ109" i="3"/>
  <c r="C109" i="3"/>
  <c r="AH109" i="3"/>
  <c r="G109" i="3"/>
  <c r="AM109" i="3"/>
  <c r="AJ109" i="3"/>
  <c r="BN109" i="3"/>
  <c r="BR109" i="3"/>
  <c r="L109" i="3"/>
  <c r="O109" i="3"/>
  <c r="BB109" i="3"/>
  <c r="AA109" i="3"/>
  <c r="V109" i="3"/>
  <c r="AN109" i="3"/>
  <c r="S109" i="3"/>
  <c r="AV109" i="3"/>
  <c r="M109" i="3"/>
  <c r="J109" i="3"/>
  <c r="EU109" i="1"/>
  <c r="EO109" i="1"/>
  <c r="ET109" i="1"/>
  <c r="DG109" i="1"/>
  <c r="DU109" i="1"/>
  <c r="DN109" i="1"/>
  <c r="DS109" i="1"/>
  <c r="DW109" i="1"/>
  <c r="DV109" i="1"/>
  <c r="EF109" i="1"/>
  <c r="DO109" i="1"/>
  <c r="DT109" i="1"/>
  <c r="DR109" i="1"/>
  <c r="EE109" i="1"/>
  <c r="ET178" i="1"/>
  <c r="DB178" i="1"/>
  <c r="DI178" i="1"/>
  <c r="EL178" i="1"/>
  <c r="ES178" i="1"/>
  <c r="DT178" i="1"/>
  <c r="DR178" i="1"/>
  <c r="DO178" i="1"/>
  <c r="DV178" i="1"/>
  <c r="DS178" i="1"/>
  <c r="EF178" i="1"/>
  <c r="DN178" i="1"/>
  <c r="EE178" i="1"/>
  <c r="DU178" i="1"/>
  <c r="DW178" i="1"/>
  <c r="BF178" i="3"/>
  <c r="R178" i="3"/>
  <c r="AA178" i="3"/>
  <c r="BQ178" i="3"/>
  <c r="J178" i="3"/>
  <c r="AB178" i="3"/>
  <c r="BI178" i="3"/>
  <c r="AW178" i="3"/>
  <c r="F178" i="3"/>
  <c r="BL178" i="3"/>
  <c r="AG178" i="3"/>
  <c r="BH178" i="3"/>
  <c r="AK178" i="3"/>
  <c r="AY178" i="3"/>
  <c r="L178" i="3"/>
  <c r="AN178" i="3"/>
  <c r="AZ178" i="3"/>
  <c r="AD178" i="3"/>
  <c r="BO178" i="3"/>
  <c r="V178" i="3"/>
  <c r="BN178" i="3"/>
  <c r="AP178" i="3"/>
  <c r="BT178" i="3"/>
  <c r="Y178" i="3"/>
  <c r="AJ178" i="3"/>
  <c r="P178" i="3"/>
  <c r="I178" i="3"/>
  <c r="AT178" i="3"/>
  <c r="BR178" i="3"/>
  <c r="A178" i="3"/>
  <c r="D178" i="3"/>
  <c r="U178" i="3"/>
  <c r="G178" i="3"/>
  <c r="M178" i="3"/>
  <c r="AH178" i="3"/>
  <c r="AS178" i="3"/>
  <c r="BC178" i="3"/>
  <c r="BE178" i="3"/>
  <c r="BK178" i="3"/>
  <c r="S178" i="3"/>
  <c r="BB178" i="3"/>
  <c r="C178" i="3"/>
  <c r="AQ178" i="3"/>
  <c r="O178" i="3"/>
  <c r="AE178" i="3"/>
  <c r="AM178" i="3"/>
  <c r="X178" i="3"/>
  <c r="AV178" i="3"/>
  <c r="EQ178" i="1"/>
  <c r="DB31" i="1"/>
  <c r="EL31" i="1"/>
  <c r="DI31" i="1"/>
  <c r="ES31" i="1"/>
  <c r="ER31" i="1"/>
  <c r="EP31" i="1"/>
  <c r="ER133" i="1"/>
  <c r="EV133" i="1"/>
  <c r="EB133" i="1"/>
  <c r="EP133" i="1"/>
  <c r="EA133" i="1"/>
  <c r="EO133" i="1"/>
  <c r="EU133" i="1"/>
  <c r="DZ190" i="1"/>
  <c r="EF190" i="1"/>
  <c r="DS190" i="1"/>
  <c r="DR190" i="1"/>
  <c r="DO190" i="1"/>
  <c r="DU190" i="1"/>
  <c r="DV190" i="1"/>
  <c r="EE190" i="1"/>
  <c r="DW190" i="1"/>
  <c r="DN190" i="1"/>
  <c r="DG190" i="1"/>
  <c r="DT190" i="1"/>
  <c r="EA190" i="1"/>
  <c r="DI85" i="1"/>
  <c r="DB85" i="1"/>
  <c r="EL85" i="1"/>
  <c r="EV85" i="1"/>
  <c r="BQ85" i="3"/>
  <c r="AK85" i="3"/>
  <c r="F85" i="3"/>
  <c r="G85" i="3"/>
  <c r="BO85" i="3"/>
  <c r="L85" i="3"/>
  <c r="BT85" i="3"/>
  <c r="I85" i="3"/>
  <c r="AN85" i="3"/>
  <c r="AH85" i="3"/>
  <c r="AW85" i="3"/>
  <c r="AD85" i="3"/>
  <c r="BI85" i="3"/>
  <c r="AA85" i="3"/>
  <c r="J85" i="3"/>
  <c r="AQ85" i="3"/>
  <c r="AE85" i="3"/>
  <c r="AT85" i="3"/>
  <c r="X85" i="3"/>
  <c r="S85" i="3"/>
  <c r="AG85" i="3"/>
  <c r="M85" i="3"/>
  <c r="V85" i="3"/>
  <c r="AB85" i="3"/>
  <c r="BB85" i="3"/>
  <c r="Y85" i="3"/>
  <c r="C85" i="3"/>
  <c r="BE85" i="3"/>
  <c r="A85" i="3"/>
  <c r="BC85" i="3"/>
  <c r="AV85" i="3"/>
  <c r="AJ85" i="3"/>
  <c r="AY85" i="3"/>
  <c r="BN85" i="3"/>
  <c r="R85" i="3"/>
  <c r="D85" i="3"/>
  <c r="AP85" i="3"/>
  <c r="BR85" i="3"/>
  <c r="O85" i="3"/>
  <c r="AZ85" i="3"/>
  <c r="P85" i="3"/>
  <c r="U85" i="3"/>
  <c r="AM85" i="3"/>
  <c r="BL85" i="3"/>
  <c r="BH85" i="3"/>
  <c r="BF85" i="3"/>
  <c r="BK85" i="3"/>
  <c r="AS85" i="3"/>
  <c r="EU85" i="1"/>
  <c r="EO85" i="1"/>
  <c r="EP180" i="1"/>
  <c r="DG180" i="1"/>
  <c r="E180" i="3"/>
  <c r="AX180" i="3"/>
  <c r="AF180" i="3"/>
  <c r="Q180" i="3"/>
  <c r="Z180" i="3"/>
  <c r="BP180" i="3"/>
  <c r="BM180" i="3"/>
  <c r="AR180" i="3"/>
  <c r="W180" i="3"/>
  <c r="H180" i="3"/>
  <c r="BS180" i="3"/>
  <c r="AC180" i="3"/>
  <c r="K180" i="3"/>
  <c r="B180" i="3"/>
  <c r="AL180" i="3"/>
  <c r="AI180" i="3"/>
  <c r="BG180" i="3"/>
  <c r="BA180" i="3"/>
  <c r="AU180" i="3"/>
  <c r="BD180" i="3"/>
  <c r="T180" i="3"/>
  <c r="AO180" i="3"/>
  <c r="N180" i="3"/>
  <c r="BJ180" i="3"/>
  <c r="AP180" i="3"/>
  <c r="BR180" i="3"/>
  <c r="R180" i="3"/>
  <c r="M180" i="3"/>
  <c r="BB180" i="3"/>
  <c r="BF180" i="3"/>
  <c r="AZ180" i="3"/>
  <c r="AT180" i="3"/>
  <c r="AJ180" i="3"/>
  <c r="F180" i="3"/>
  <c r="AA180" i="3"/>
  <c r="BK180" i="3"/>
  <c r="BT180" i="3"/>
  <c r="BH180" i="3"/>
  <c r="G180" i="3"/>
  <c r="AG180" i="3"/>
  <c r="AQ180" i="3"/>
  <c r="V180" i="3"/>
  <c r="O180" i="3"/>
  <c r="AY180" i="3"/>
  <c r="BC180" i="3"/>
  <c r="AB180" i="3"/>
  <c r="AN180" i="3"/>
  <c r="AH180" i="3"/>
  <c r="BQ180" i="3"/>
  <c r="S180" i="3"/>
  <c r="U180" i="3"/>
  <c r="AM180" i="3"/>
  <c r="BE180" i="3"/>
  <c r="Y180" i="3"/>
  <c r="BN180" i="3"/>
  <c r="J180" i="3"/>
  <c r="AE180" i="3"/>
  <c r="L180" i="3"/>
  <c r="AW180" i="3"/>
  <c r="BI180" i="3"/>
  <c r="BL180" i="3"/>
  <c r="AD180" i="3"/>
  <c r="AS180" i="3"/>
  <c r="D180" i="3"/>
  <c r="I180" i="3"/>
  <c r="P180" i="3"/>
  <c r="X180" i="3"/>
  <c r="AV180" i="3"/>
  <c r="AK180" i="3"/>
  <c r="A180" i="3"/>
  <c r="C180" i="3"/>
  <c r="BO180" i="3"/>
  <c r="DG61" i="1"/>
  <c r="EU61" i="1"/>
  <c r="EO61" i="1"/>
  <c r="DE61" i="1"/>
  <c r="DM61" i="1" s="1"/>
  <c r="EC61" i="1"/>
  <c r="EH61" i="1"/>
  <c r="EA61" i="1"/>
  <c r="EA104" i="1"/>
  <c r="DU104" i="1"/>
  <c r="EA17" i="1"/>
  <c r="EO17" i="1"/>
  <c r="EU17" i="1"/>
  <c r="DB17" i="1"/>
  <c r="EL17" i="1"/>
  <c r="DI17" i="1"/>
  <c r="EV17" i="1"/>
  <c r="EC17" i="1"/>
  <c r="EH17" i="1"/>
  <c r="DE17" i="1"/>
  <c r="DM17" i="1" s="1"/>
  <c r="EE29" i="1"/>
  <c r="EF29" i="1"/>
  <c r="DS29" i="1"/>
  <c r="DN29" i="1"/>
  <c r="DR29" i="1"/>
  <c r="DU29" i="1"/>
  <c r="DT29" i="1"/>
  <c r="DV29" i="1"/>
  <c r="DO29" i="1"/>
  <c r="DW29" i="1"/>
  <c r="EB29" i="1"/>
  <c r="DK29" i="1"/>
  <c r="DA29" i="1"/>
  <c r="EK29" i="1" s="1"/>
  <c r="DD29" i="1"/>
  <c r="DL29" i="1" s="1"/>
  <c r="DH29" i="1"/>
  <c r="ED29" i="1"/>
  <c r="EG29" i="1"/>
  <c r="DX29" i="1"/>
  <c r="DY29" i="1"/>
  <c r="EQ29" i="1"/>
  <c r="DG29" i="1"/>
  <c r="EA166" i="1"/>
  <c r="EO166" i="1"/>
  <c r="EU166" i="1"/>
  <c r="ER166" i="1"/>
  <c r="EB166" i="1"/>
  <c r="EH227" i="1"/>
  <c r="EC227" i="1"/>
  <c r="DE227" i="1"/>
  <c r="DM227" i="1" s="1"/>
  <c r="ER227" i="1"/>
  <c r="DG227" i="1"/>
  <c r="DS227" i="1"/>
  <c r="DT227" i="1"/>
  <c r="EE227" i="1"/>
  <c r="DR227" i="1"/>
  <c r="EF227" i="1"/>
  <c r="DU227" i="1"/>
  <c r="DN227" i="1"/>
  <c r="DW227" i="1"/>
  <c r="DV227" i="1"/>
  <c r="DO227" i="1"/>
  <c r="EA113" i="1"/>
  <c r="DB113" i="1"/>
  <c r="EL113" i="1"/>
  <c r="DI113" i="1"/>
  <c r="BM113" i="3"/>
  <c r="BP113" i="3"/>
  <c r="T113" i="3"/>
  <c r="Q113" i="3"/>
  <c r="AC113" i="3"/>
  <c r="BD113" i="3"/>
  <c r="AF113" i="3"/>
  <c r="W113" i="3"/>
  <c r="AX113" i="3"/>
  <c r="AU113" i="3"/>
  <c r="AI113" i="3"/>
  <c r="K113" i="3"/>
  <c r="N113" i="3"/>
  <c r="AO113" i="3"/>
  <c r="Z113" i="3"/>
  <c r="E113" i="3"/>
  <c r="BG113" i="3"/>
  <c r="H113" i="3"/>
  <c r="BJ113" i="3"/>
  <c r="AL113" i="3"/>
  <c r="BA113" i="3"/>
  <c r="BS113" i="3"/>
  <c r="AR113" i="3"/>
  <c r="B113" i="3"/>
  <c r="EQ169" i="1"/>
  <c r="EP169" i="1"/>
  <c r="DZ169" i="1"/>
  <c r="EO169" i="1"/>
  <c r="EU169" i="1"/>
  <c r="EV96" i="1"/>
  <c r="EL96" i="1"/>
  <c r="DB96" i="1"/>
  <c r="DI96" i="1"/>
  <c r="DE96" i="1"/>
  <c r="DM96" i="1" s="1"/>
  <c r="EC96" i="1"/>
  <c r="EH96" i="1"/>
  <c r="EP96" i="1"/>
  <c r="EE96" i="1"/>
  <c r="DT96" i="1"/>
  <c r="DU96" i="1"/>
  <c r="DS96" i="1"/>
  <c r="DO96" i="1"/>
  <c r="EF96" i="1"/>
  <c r="DV96" i="1"/>
  <c r="DR96" i="1"/>
  <c r="DN96" i="1"/>
  <c r="DW96" i="1"/>
  <c r="ER96" i="1"/>
  <c r="ES115" i="1"/>
  <c r="DH115" i="1"/>
  <c r="ED115" i="1"/>
  <c r="DX115" i="1"/>
  <c r="DK115" i="1"/>
  <c r="DY115" i="1"/>
  <c r="EG115" i="1"/>
  <c r="DA115" i="1"/>
  <c r="EK115" i="1" s="1"/>
  <c r="DD115" i="1"/>
  <c r="DL115" i="1" s="1"/>
  <c r="DT115" i="1"/>
  <c r="DN115" i="1"/>
  <c r="DS115" i="1"/>
  <c r="EE115" i="1"/>
  <c r="DR115" i="1"/>
  <c r="DW115" i="1"/>
  <c r="DU115" i="1"/>
  <c r="DV115" i="1"/>
  <c r="EF115" i="1"/>
  <c r="DO115" i="1"/>
  <c r="T115" i="3"/>
  <c r="BP115" i="3"/>
  <c r="BS115" i="3"/>
  <c r="BA115" i="3"/>
  <c r="AU115" i="3"/>
  <c r="AX115" i="3"/>
  <c r="AC115" i="3"/>
  <c r="B115" i="3"/>
  <c r="BG115" i="3"/>
  <c r="AR115" i="3"/>
  <c r="AO115" i="3"/>
  <c r="AF115" i="3"/>
  <c r="BJ115" i="3"/>
  <c r="K115" i="3"/>
  <c r="E115" i="3"/>
  <c r="BM115" i="3"/>
  <c r="Q115" i="3"/>
  <c r="Z115" i="3"/>
  <c r="H115" i="3"/>
  <c r="W115" i="3"/>
  <c r="AI115" i="3"/>
  <c r="BD115" i="3"/>
  <c r="AL115" i="3"/>
  <c r="N115" i="3"/>
  <c r="EB115" i="1"/>
  <c r="DI142" i="1"/>
  <c r="EL142" i="1"/>
  <c r="DB142" i="1"/>
  <c r="DZ142" i="1"/>
  <c r="EO144" i="1"/>
  <c r="EU144" i="1"/>
  <c r="EA144" i="1"/>
  <c r="X144" i="3"/>
  <c r="G144" i="3"/>
  <c r="AP144" i="3"/>
  <c r="O144" i="3"/>
  <c r="AG144" i="3"/>
  <c r="BO144" i="3"/>
  <c r="C144" i="3"/>
  <c r="BB144" i="3"/>
  <c r="U144" i="3"/>
  <c r="BC144" i="3"/>
  <c r="AV144" i="3"/>
  <c r="F144" i="3"/>
  <c r="AT144" i="3"/>
  <c r="BL144" i="3"/>
  <c r="AB144" i="3"/>
  <c r="P144" i="3"/>
  <c r="BF144" i="3"/>
  <c r="AD144" i="3"/>
  <c r="D144" i="3"/>
  <c r="AS144" i="3"/>
  <c r="AW144" i="3"/>
  <c r="V144" i="3"/>
  <c r="BQ144" i="3"/>
  <c r="I144" i="3"/>
  <c r="AQ144" i="3"/>
  <c r="A144" i="3"/>
  <c r="AH144" i="3"/>
  <c r="BE144" i="3"/>
  <c r="AK144" i="3"/>
  <c r="BN144" i="3"/>
  <c r="AN144" i="3"/>
  <c r="AM144" i="3"/>
  <c r="AZ144" i="3"/>
  <c r="BK144" i="3"/>
  <c r="M144" i="3"/>
  <c r="AJ144" i="3"/>
  <c r="BI144" i="3"/>
  <c r="L144" i="3"/>
  <c r="AY144" i="3"/>
  <c r="R144" i="3"/>
  <c r="J144" i="3"/>
  <c r="BH144" i="3"/>
  <c r="BR144" i="3"/>
  <c r="S144" i="3"/>
  <c r="AA144" i="3"/>
  <c r="BT144" i="3"/>
  <c r="AE144" i="3"/>
  <c r="Y144" i="3"/>
  <c r="DG144" i="1"/>
  <c r="ER16" i="1"/>
  <c r="DO16" i="1"/>
  <c r="EE16" i="1"/>
  <c r="DW16" i="1"/>
  <c r="DT16" i="1"/>
  <c r="EF16" i="1"/>
  <c r="DN16" i="1"/>
  <c r="DV16" i="1"/>
  <c r="DS16" i="1"/>
  <c r="DR16" i="1"/>
  <c r="DU16" i="1"/>
  <c r="EV16" i="1"/>
  <c r="DZ129" i="1"/>
  <c r="EL129" i="1"/>
  <c r="DB129" i="1"/>
  <c r="DI129" i="1"/>
  <c r="DG129" i="1"/>
  <c r="EB129" i="1"/>
  <c r="EU129" i="1"/>
  <c r="EO129" i="1"/>
  <c r="ES89" i="1"/>
  <c r="EA89" i="1"/>
  <c r="EQ89" i="1"/>
  <c r="EU89" i="1"/>
  <c r="EO89" i="1"/>
  <c r="DG21" i="1"/>
  <c r="DZ21" i="1"/>
  <c r="EP21" i="1"/>
  <c r="O175" i="3"/>
  <c r="M175" i="3"/>
  <c r="BK175" i="3"/>
  <c r="BQ175" i="3"/>
  <c r="AB175" i="3"/>
  <c r="AN175" i="3"/>
  <c r="AV175" i="3"/>
  <c r="L175" i="3"/>
  <c r="Y175" i="3"/>
  <c r="BO175" i="3"/>
  <c r="BH175" i="3"/>
  <c r="BL175" i="3"/>
  <c r="AJ175" i="3"/>
  <c r="AY175" i="3"/>
  <c r="J175" i="3"/>
  <c r="BI175" i="3"/>
  <c r="X175" i="3"/>
  <c r="P175" i="3"/>
  <c r="D175" i="3"/>
  <c r="AW175" i="3"/>
  <c r="AK175" i="3"/>
  <c r="AH175" i="3"/>
  <c r="BR175" i="3"/>
  <c r="AA175" i="3"/>
  <c r="A175" i="3"/>
  <c r="AP175" i="3"/>
  <c r="AZ175" i="3"/>
  <c r="AQ175" i="3"/>
  <c r="BF175" i="3"/>
  <c r="R175" i="3"/>
  <c r="I175" i="3"/>
  <c r="BN175" i="3"/>
  <c r="AE175" i="3"/>
  <c r="G175" i="3"/>
  <c r="AG175" i="3"/>
  <c r="C175" i="3"/>
  <c r="AS175" i="3"/>
  <c r="BB175" i="3"/>
  <c r="S175" i="3"/>
  <c r="BE175" i="3"/>
  <c r="BT175" i="3"/>
  <c r="U175" i="3"/>
  <c r="F175" i="3"/>
  <c r="BC175" i="3"/>
  <c r="AT175" i="3"/>
  <c r="V175" i="3"/>
  <c r="AD175" i="3"/>
  <c r="AM175" i="3"/>
  <c r="EO175" i="1"/>
  <c r="EU175" i="1"/>
  <c r="ES175" i="1"/>
  <c r="ER175" i="1"/>
  <c r="EA117" i="1"/>
  <c r="EL117" i="1"/>
  <c r="DI117" i="1"/>
  <c r="DB117" i="1"/>
  <c r="EU117" i="1"/>
  <c r="EO117" i="1"/>
  <c r="EV117" i="1"/>
  <c r="DO42" i="1"/>
  <c r="DW42" i="1"/>
  <c r="DS42" i="1"/>
  <c r="DU42" i="1"/>
  <c r="DR42" i="1"/>
  <c r="DV42" i="1"/>
  <c r="EE42" i="1"/>
  <c r="DN42" i="1"/>
  <c r="DT42" i="1"/>
  <c r="EF42" i="1"/>
  <c r="EU42" i="1"/>
  <c r="EO42" i="1"/>
  <c r="EP42" i="1"/>
  <c r="ET42" i="1"/>
  <c r="EQ42" i="1"/>
  <c r="EQ119" i="1"/>
  <c r="DW119" i="1"/>
  <c r="EB119" i="1"/>
  <c r="Y119" i="3"/>
  <c r="AE119" i="3"/>
  <c r="AW119" i="3"/>
  <c r="AN119" i="3"/>
  <c r="D119" i="3"/>
  <c r="BR119" i="3"/>
  <c r="A119" i="3"/>
  <c r="AB119" i="3"/>
  <c r="J119" i="3"/>
  <c r="M119" i="3"/>
  <c r="AZ119" i="3"/>
  <c r="BO119" i="3"/>
  <c r="BL119" i="3"/>
  <c r="S119" i="3"/>
  <c r="V119" i="3"/>
  <c r="AQ119" i="3"/>
  <c r="BI119" i="3"/>
  <c r="BF119" i="3"/>
  <c r="AH119" i="3"/>
  <c r="G119" i="3"/>
  <c r="P119" i="3"/>
  <c r="BC119" i="3"/>
  <c r="AK119" i="3"/>
  <c r="AT119" i="3"/>
  <c r="L119" i="3"/>
  <c r="AS119" i="3"/>
  <c r="BN119" i="3"/>
  <c r="AA119" i="3"/>
  <c r="BK119" i="3"/>
  <c r="BB119" i="3"/>
  <c r="I119" i="3"/>
  <c r="BQ119" i="3"/>
  <c r="U119" i="3"/>
  <c r="BT119" i="3"/>
  <c r="R119" i="3"/>
  <c r="AJ119" i="3"/>
  <c r="BH119" i="3"/>
  <c r="BE119" i="3"/>
  <c r="AV119" i="3"/>
  <c r="F119" i="3"/>
  <c r="AG119" i="3"/>
  <c r="C119" i="3"/>
  <c r="AD119" i="3"/>
  <c r="AM119" i="3"/>
  <c r="X119" i="3"/>
  <c r="AY119" i="3"/>
  <c r="O119" i="3"/>
  <c r="AP119" i="3"/>
  <c r="EQ4" i="1"/>
  <c r="L114" i="22"/>
  <c r="J114" i="22"/>
  <c r="F114" i="22"/>
  <c r="H114" i="22" s="1"/>
  <c r="AB163" i="16"/>
  <c r="EC4" i="1"/>
  <c r="EH4" i="1"/>
  <c r="DE4" i="1"/>
  <c r="DM4" i="1" s="1"/>
  <c r="AD124" i="16"/>
  <c r="Z123" i="16"/>
  <c r="AE123" i="16"/>
  <c r="AC124" i="16"/>
  <c r="AC123" i="16"/>
  <c r="AB123" i="16"/>
  <c r="AA124" i="16"/>
  <c r="AA123" i="16"/>
  <c r="F12" i="22"/>
  <c r="H12" i="22" s="1"/>
  <c r="AD123" i="16"/>
  <c r="AE124" i="16"/>
  <c r="Z124" i="16"/>
  <c r="AB124" i="16"/>
  <c r="Z47" i="16"/>
  <c r="DH4" i="1"/>
  <c r="DK4" i="1"/>
  <c r="DY4" i="1"/>
  <c r="DD4" i="1"/>
  <c r="DL4" i="1" s="1"/>
  <c r="DX4" i="1"/>
  <c r="DA4" i="1"/>
  <c r="ED4" i="1"/>
  <c r="EG4" i="1"/>
  <c r="AB121" i="16"/>
  <c r="AA121" i="16"/>
  <c r="Z122" i="16"/>
  <c r="AC121" i="16"/>
  <c r="AE121" i="16"/>
  <c r="AD121" i="16"/>
  <c r="Z48" i="16"/>
  <c r="AA122" i="16"/>
  <c r="AC122" i="16"/>
  <c r="AE122" i="16"/>
  <c r="F11" i="22"/>
  <c r="AD8" i="16" s="1"/>
  <c r="AB122" i="16"/>
  <c r="AD122" i="16"/>
  <c r="Z121" i="16"/>
  <c r="ER4" i="1"/>
  <c r="L121" i="22"/>
  <c r="F121" i="22"/>
  <c r="H121" i="22" s="1"/>
  <c r="AB178" i="16"/>
  <c r="J121" i="22"/>
  <c r="EV4" i="1"/>
  <c r="Z16" i="26"/>
  <c r="F135" i="22"/>
  <c r="H135" i="22" s="1"/>
  <c r="J135" i="22"/>
  <c r="AB169" i="16"/>
  <c r="L135" i="22"/>
  <c r="H28" i="21"/>
  <c r="H75" i="25"/>
  <c r="H81" i="25"/>
  <c r="H29" i="21"/>
  <c r="G82" i="25"/>
  <c r="H74" i="25"/>
  <c r="H27" i="21"/>
  <c r="I80" i="25"/>
  <c r="I74" i="25"/>
  <c r="H82" i="25"/>
  <c r="F77" i="25"/>
  <c r="H76" i="25"/>
  <c r="I75" i="25"/>
  <c r="G75" i="25"/>
  <c r="F79" i="25"/>
  <c r="I78" i="25"/>
  <c r="K19" i="22"/>
  <c r="G78" i="25"/>
  <c r="H80" i="25"/>
  <c r="G85" i="25"/>
  <c r="CU1" i="1"/>
  <c r="I10" i="2" s="1"/>
  <c r="I12" i="2" s="1"/>
  <c r="G76" i="25"/>
  <c r="F80" i="25"/>
  <c r="H85" i="25"/>
  <c r="H78" i="25"/>
  <c r="I85" i="25"/>
  <c r="F85" i="25"/>
  <c r="G81" i="25"/>
  <c r="G79" i="25"/>
  <c r="G80" i="25"/>
  <c r="G74" i="25"/>
  <c r="H79" i="25"/>
  <c r="F81" i="25"/>
  <c r="H77" i="25"/>
  <c r="F78" i="25"/>
  <c r="F82" i="25"/>
  <c r="G77" i="25"/>
  <c r="I81" i="25"/>
  <c r="F74" i="25"/>
  <c r="I77" i="25"/>
  <c r="I79" i="25"/>
  <c r="I82" i="25"/>
  <c r="F75" i="25"/>
  <c r="H26" i="21"/>
  <c r="F76" i="25"/>
  <c r="I76" i="25"/>
  <c r="EP4" i="1"/>
  <c r="F140" i="22"/>
  <c r="H140" i="22" s="1"/>
  <c r="L140" i="22"/>
  <c r="AB15" i="26"/>
  <c r="J140" i="22"/>
  <c r="AB173" i="16"/>
  <c r="DZ215" i="1"/>
  <c r="DA215" i="1"/>
  <c r="EK215" i="1" s="1"/>
  <c r="ED215" i="1"/>
  <c r="DK215" i="1"/>
  <c r="EG215" i="1"/>
  <c r="DX215" i="1"/>
  <c r="DD215" i="1"/>
  <c r="DL215" i="1" s="1"/>
  <c r="DH215" i="1"/>
  <c r="DY215" i="1"/>
  <c r="EB215" i="1"/>
  <c r="EA215" i="1"/>
  <c r="EP215" i="1"/>
  <c r="ER213" i="1"/>
  <c r="DG213" i="1"/>
  <c r="BA213" i="3"/>
  <c r="Z213" i="3"/>
  <c r="BG213" i="3"/>
  <c r="AX213" i="3"/>
  <c r="T213" i="3"/>
  <c r="AL213" i="3"/>
  <c r="E213" i="3"/>
  <c r="AO213" i="3"/>
  <c r="B213" i="3"/>
  <c r="K213" i="3"/>
  <c r="BS213" i="3"/>
  <c r="AI213" i="3"/>
  <c r="AR213" i="3"/>
  <c r="N213" i="3"/>
  <c r="BD213" i="3"/>
  <c r="Q213" i="3"/>
  <c r="BJ213" i="3"/>
  <c r="AC213" i="3"/>
  <c r="W213" i="3"/>
  <c r="H213" i="3"/>
  <c r="AF213" i="3"/>
  <c r="BP213" i="3"/>
  <c r="BM213" i="3"/>
  <c r="AU213" i="3"/>
  <c r="DX212" i="1"/>
  <c r="DY212" i="1"/>
  <c r="DA212" i="1"/>
  <c r="EK212" i="1" s="1"/>
  <c r="EG212" i="1"/>
  <c r="DH212" i="1"/>
  <c r="DK212" i="1"/>
  <c r="DD212" i="1"/>
  <c r="DL212" i="1" s="1"/>
  <c r="ED212" i="1"/>
  <c r="ET212" i="1"/>
  <c r="DV212" i="1"/>
  <c r="EF212" i="1"/>
  <c r="DN212" i="1"/>
  <c r="DW212" i="1"/>
  <c r="DS212" i="1"/>
  <c r="DO212" i="1"/>
  <c r="DR212" i="1"/>
  <c r="DT212" i="1"/>
  <c r="DU212" i="1"/>
  <c r="EE212" i="1"/>
  <c r="EL212" i="1"/>
  <c r="DB212" i="1"/>
  <c r="DI212" i="1"/>
  <c r="EA5" i="1"/>
  <c r="EP5" i="1"/>
  <c r="ET5" i="1"/>
  <c r="ER69" i="1"/>
  <c r="DZ69" i="1"/>
  <c r="EH69" i="1"/>
  <c r="DE69" i="1"/>
  <c r="DM69" i="1" s="1"/>
  <c r="EC69" i="1"/>
  <c r="DZ103" i="1"/>
  <c r="ER103" i="1"/>
  <c r="EV174" i="1"/>
  <c r="AJ174" i="3"/>
  <c r="AT174" i="3"/>
  <c r="BT174" i="3"/>
  <c r="AV174" i="3"/>
  <c r="G174" i="3"/>
  <c r="AQ174" i="3"/>
  <c r="BQ174" i="3"/>
  <c r="Y174" i="3"/>
  <c r="BH174" i="3"/>
  <c r="AS174" i="3"/>
  <c r="S174" i="3"/>
  <c r="BR174" i="3"/>
  <c r="BB174" i="3"/>
  <c r="F174" i="3"/>
  <c r="AH174" i="3"/>
  <c r="M174" i="3"/>
  <c r="AN174" i="3"/>
  <c r="BL174" i="3"/>
  <c r="U174" i="3"/>
  <c r="AB174" i="3"/>
  <c r="AD174" i="3"/>
  <c r="P174" i="3"/>
  <c r="AE174" i="3"/>
  <c r="J174" i="3"/>
  <c r="AW174" i="3"/>
  <c r="BN174" i="3"/>
  <c r="D174" i="3"/>
  <c r="AY174" i="3"/>
  <c r="BC174" i="3"/>
  <c r="V174" i="3"/>
  <c r="BI174" i="3"/>
  <c r="AG174" i="3"/>
  <c r="BK174" i="3"/>
  <c r="C174" i="3"/>
  <c r="L174" i="3"/>
  <c r="I174" i="3"/>
  <c r="AP174" i="3"/>
  <c r="AZ174" i="3"/>
  <c r="AK174" i="3"/>
  <c r="R174" i="3"/>
  <c r="AA174" i="3"/>
  <c r="X174" i="3"/>
  <c r="A174" i="3"/>
  <c r="O174" i="3"/>
  <c r="BE174" i="3"/>
  <c r="BF174" i="3"/>
  <c r="AM174" i="3"/>
  <c r="BO174" i="3"/>
  <c r="DK174" i="1"/>
  <c r="DH174" i="1"/>
  <c r="DY174" i="1"/>
  <c r="DA174" i="1"/>
  <c r="EK174" i="1" s="1"/>
  <c r="ED174" i="1"/>
  <c r="EG174" i="1"/>
  <c r="DX174" i="1"/>
  <c r="DD174" i="1"/>
  <c r="DL174" i="1" s="1"/>
  <c r="EC174" i="1"/>
  <c r="EH174" i="1"/>
  <c r="DE174" i="1"/>
  <c r="DM174" i="1" s="1"/>
  <c r="EB174" i="1"/>
  <c r="DZ126" i="1"/>
  <c r="O126" i="3"/>
  <c r="BL126" i="3"/>
  <c r="AW126" i="3"/>
  <c r="BT126" i="3"/>
  <c r="AK126" i="3"/>
  <c r="AE126" i="3"/>
  <c r="AD126" i="3"/>
  <c r="X126" i="3"/>
  <c r="AH126" i="3"/>
  <c r="U126" i="3"/>
  <c r="BE126" i="3"/>
  <c r="BO126" i="3"/>
  <c r="AG126" i="3"/>
  <c r="V126" i="3"/>
  <c r="S126" i="3"/>
  <c r="J126" i="3"/>
  <c r="AA126" i="3"/>
  <c r="P126" i="3"/>
  <c r="L126" i="3"/>
  <c r="BK126" i="3"/>
  <c r="AT126" i="3"/>
  <c r="BH126" i="3"/>
  <c r="AB126" i="3"/>
  <c r="BR126" i="3"/>
  <c r="AQ126" i="3"/>
  <c r="BB126" i="3"/>
  <c r="AP126" i="3"/>
  <c r="AV126" i="3"/>
  <c r="G126" i="3"/>
  <c r="I126" i="3"/>
  <c r="D126" i="3"/>
  <c r="A126" i="3"/>
  <c r="AM126" i="3"/>
  <c r="R126" i="3"/>
  <c r="F126" i="3"/>
  <c r="AJ126" i="3"/>
  <c r="BI126" i="3"/>
  <c r="C126" i="3"/>
  <c r="AY126" i="3"/>
  <c r="M126" i="3"/>
  <c r="Y126" i="3"/>
  <c r="BQ126" i="3"/>
  <c r="AS126" i="3"/>
  <c r="BC126" i="3"/>
  <c r="BN126" i="3"/>
  <c r="BF126" i="3"/>
  <c r="AZ126" i="3"/>
  <c r="AN126" i="3"/>
  <c r="EB126" i="1"/>
  <c r="EV126" i="1"/>
  <c r="DZ22" i="1"/>
  <c r="DB22" i="1"/>
  <c r="EL22" i="1"/>
  <c r="DI22" i="1"/>
  <c r="DD22" i="1"/>
  <c r="EP22" i="1"/>
  <c r="EV22" i="1"/>
  <c r="AX32" i="3"/>
  <c r="H32" i="3"/>
  <c r="AF32" i="3"/>
  <c r="B32" i="3"/>
  <c r="N32" i="3"/>
  <c r="AU32" i="3"/>
  <c r="BA32" i="3"/>
  <c r="AL32" i="3"/>
  <c r="BS32" i="3"/>
  <c r="E32" i="3"/>
  <c r="BJ32" i="3"/>
  <c r="W32" i="3"/>
  <c r="K32" i="3"/>
  <c r="BG32" i="3"/>
  <c r="Q32" i="3"/>
  <c r="Z32" i="3"/>
  <c r="BP32" i="3"/>
  <c r="AO32" i="3"/>
  <c r="BD32" i="3"/>
  <c r="AC32" i="3"/>
  <c r="AI32" i="3"/>
  <c r="BM32" i="3"/>
  <c r="T32" i="3"/>
  <c r="AR32" i="3"/>
  <c r="EV32" i="1"/>
  <c r="EO32" i="1"/>
  <c r="EA32" i="1"/>
  <c r="ES32" i="1"/>
  <c r="ES201" i="1"/>
  <c r="BG201" i="3"/>
  <c r="BD201" i="3"/>
  <c r="AR201" i="3"/>
  <c r="BA201" i="3"/>
  <c r="BJ201" i="3"/>
  <c r="E201" i="3"/>
  <c r="K201" i="3"/>
  <c r="AF201" i="3"/>
  <c r="BP201" i="3"/>
  <c r="BM201" i="3"/>
  <c r="T201" i="3"/>
  <c r="BS201" i="3"/>
  <c r="AO201" i="3"/>
  <c r="Z201" i="3"/>
  <c r="AX201" i="3"/>
  <c r="Q201" i="3"/>
  <c r="W201" i="3"/>
  <c r="AC201" i="3"/>
  <c r="B201" i="3"/>
  <c r="AL201" i="3"/>
  <c r="N201" i="3"/>
  <c r="H201" i="3"/>
  <c r="AI201" i="3"/>
  <c r="AU201" i="3"/>
  <c r="EA201" i="1"/>
  <c r="EO201" i="1"/>
  <c r="EU201" i="1"/>
  <c r="EQ201" i="1"/>
  <c r="ER92" i="1"/>
  <c r="DR92" i="1"/>
  <c r="DS92" i="1"/>
  <c r="DU92" i="1"/>
  <c r="DW92" i="1"/>
  <c r="DN92" i="1"/>
  <c r="DO92" i="1"/>
  <c r="EE92" i="1"/>
  <c r="DV92" i="1"/>
  <c r="DT92" i="1"/>
  <c r="EF92" i="1"/>
  <c r="ES92" i="1"/>
  <c r="AB92" i="3"/>
  <c r="AD92" i="3"/>
  <c r="C92" i="3"/>
  <c r="BN92" i="3"/>
  <c r="J92" i="3"/>
  <c r="BL92" i="3"/>
  <c r="AZ92" i="3"/>
  <c r="BQ92" i="3"/>
  <c r="BC92" i="3"/>
  <c r="BF92" i="3"/>
  <c r="P92" i="3"/>
  <c r="AG92" i="3"/>
  <c r="A92" i="3"/>
  <c r="M92" i="3"/>
  <c r="AN92" i="3"/>
  <c r="AK92" i="3"/>
  <c r="AM92" i="3"/>
  <c r="AT92" i="3"/>
  <c r="U92" i="3"/>
  <c r="I92" i="3"/>
  <c r="D92" i="3"/>
  <c r="R92" i="3"/>
  <c r="BI92" i="3"/>
  <c r="AA92" i="3"/>
  <c r="BT92" i="3"/>
  <c r="G92" i="3"/>
  <c r="O92" i="3"/>
  <c r="AJ92" i="3"/>
  <c r="L92" i="3"/>
  <c r="AS92" i="3"/>
  <c r="BK92" i="3"/>
  <c r="V92" i="3"/>
  <c r="AH92" i="3"/>
  <c r="BR92" i="3"/>
  <c r="S92" i="3"/>
  <c r="AV92" i="3"/>
  <c r="AP92" i="3"/>
  <c r="AY92" i="3"/>
  <c r="BO92" i="3"/>
  <c r="AE92" i="3"/>
  <c r="F92" i="3"/>
  <c r="Y92" i="3"/>
  <c r="BB92" i="3"/>
  <c r="BH92" i="3"/>
  <c r="AW92" i="3"/>
  <c r="BE92" i="3"/>
  <c r="AQ92" i="3"/>
  <c r="X92" i="3"/>
  <c r="DG43" i="1"/>
  <c r="DK43" i="1"/>
  <c r="DY43" i="1"/>
  <c r="DD43" i="1"/>
  <c r="DL43" i="1" s="1"/>
  <c r="ED43" i="1"/>
  <c r="DH43" i="1"/>
  <c r="EG43" i="1"/>
  <c r="DX43" i="1"/>
  <c r="DA43" i="1"/>
  <c r="EK43" i="1" s="1"/>
  <c r="EA43" i="1"/>
  <c r="ET43" i="1"/>
  <c r="DY49" i="1"/>
  <c r="ES49" i="1"/>
  <c r="ET78" i="1"/>
  <c r="DV78" i="1"/>
  <c r="DN78" i="1"/>
  <c r="DR78" i="1"/>
  <c r="DU78" i="1"/>
  <c r="DO78" i="1"/>
  <c r="EE78" i="1"/>
  <c r="EF78" i="1"/>
  <c r="DS78" i="1"/>
  <c r="DG78" i="1"/>
  <c r="DT78" i="1"/>
  <c r="DW78" i="1"/>
  <c r="DG196" i="1"/>
  <c r="DZ196" i="1"/>
  <c r="L123" i="3"/>
  <c r="S123" i="3"/>
  <c r="BL123" i="3"/>
  <c r="AM123" i="3"/>
  <c r="G123" i="3"/>
  <c r="M123" i="3"/>
  <c r="AY123" i="3"/>
  <c r="AK123" i="3"/>
  <c r="BQ123" i="3"/>
  <c r="BR123" i="3"/>
  <c r="BO123" i="3"/>
  <c r="AV123" i="3"/>
  <c r="AG123" i="3"/>
  <c r="BF123" i="3"/>
  <c r="D123" i="3"/>
  <c r="C123" i="3"/>
  <c r="A123" i="3"/>
  <c r="AE123" i="3"/>
  <c r="P123" i="3"/>
  <c r="O123" i="3"/>
  <c r="BT123" i="3"/>
  <c r="Y123" i="3"/>
  <c r="U123" i="3"/>
  <c r="F123" i="3"/>
  <c r="AZ123" i="3"/>
  <c r="J123" i="3"/>
  <c r="AT123" i="3"/>
  <c r="BC123" i="3"/>
  <c r="BB123" i="3"/>
  <c r="BI123" i="3"/>
  <c r="AB123" i="3"/>
  <c r="AN123" i="3"/>
  <c r="AA123" i="3"/>
  <c r="AQ123" i="3"/>
  <c r="BH123" i="3"/>
  <c r="AD123" i="3"/>
  <c r="V123" i="3"/>
  <c r="AH123" i="3"/>
  <c r="BN123" i="3"/>
  <c r="R123" i="3"/>
  <c r="I123" i="3"/>
  <c r="AP123" i="3"/>
  <c r="AW123" i="3"/>
  <c r="AJ123" i="3"/>
  <c r="AS123" i="3"/>
  <c r="X123" i="3"/>
  <c r="BE123" i="3"/>
  <c r="BK123" i="3"/>
  <c r="EQ123" i="1"/>
  <c r="Q77" i="3"/>
  <c r="AF77" i="3"/>
  <c r="BP77" i="3"/>
  <c r="AL77" i="3"/>
  <c r="AI77" i="3"/>
  <c r="BJ77" i="3"/>
  <c r="K77" i="3"/>
  <c r="BD77" i="3"/>
  <c r="T77" i="3"/>
  <c r="AU77" i="3"/>
  <c r="BM77" i="3"/>
  <c r="N77" i="3"/>
  <c r="AC77" i="3"/>
  <c r="BG77" i="3"/>
  <c r="BS77" i="3"/>
  <c r="B77" i="3"/>
  <c r="AX77" i="3"/>
  <c r="AR77" i="3"/>
  <c r="E77" i="3"/>
  <c r="BA77" i="3"/>
  <c r="Z77" i="3"/>
  <c r="AO77" i="3"/>
  <c r="W77" i="3"/>
  <c r="H77" i="3"/>
  <c r="AE77" i="3"/>
  <c r="U77" i="3"/>
  <c r="BC77" i="3"/>
  <c r="AT77" i="3"/>
  <c r="A77" i="3"/>
  <c r="AM77" i="3"/>
  <c r="BH77" i="3"/>
  <c r="L77" i="3"/>
  <c r="J77" i="3"/>
  <c r="BF77" i="3"/>
  <c r="P77" i="3"/>
  <c r="O77" i="3"/>
  <c r="AA77" i="3"/>
  <c r="AK77" i="3"/>
  <c r="BB77" i="3"/>
  <c r="AV77" i="3"/>
  <c r="AZ77" i="3"/>
  <c r="AJ77" i="3"/>
  <c r="AS77" i="3"/>
  <c r="AB77" i="3"/>
  <c r="BI77" i="3"/>
  <c r="D77" i="3"/>
  <c r="S77" i="3"/>
  <c r="R77" i="3"/>
  <c r="AW77" i="3"/>
  <c r="BQ77" i="3"/>
  <c r="F77" i="3"/>
  <c r="AD77" i="3"/>
  <c r="AN77" i="3"/>
  <c r="BT77" i="3"/>
  <c r="BL77" i="3"/>
  <c r="V77" i="3"/>
  <c r="AH77" i="3"/>
  <c r="BK77" i="3"/>
  <c r="AY77" i="3"/>
  <c r="BR77" i="3"/>
  <c r="BN77" i="3"/>
  <c r="G77" i="3"/>
  <c r="AP77" i="3"/>
  <c r="BO77" i="3"/>
  <c r="I77" i="3"/>
  <c r="AG77" i="3"/>
  <c r="C77" i="3"/>
  <c r="BE77" i="3"/>
  <c r="Y77" i="3"/>
  <c r="M77" i="3"/>
  <c r="X77" i="3"/>
  <c r="AQ77" i="3"/>
  <c r="DI77" i="1"/>
  <c r="DB77" i="1"/>
  <c r="EL77" i="1"/>
  <c r="DG77" i="1"/>
  <c r="ET79" i="1"/>
  <c r="AP79" i="3"/>
  <c r="AD79" i="3"/>
  <c r="AZ79" i="3"/>
  <c r="AT79" i="3"/>
  <c r="G79" i="3"/>
  <c r="BO79" i="3"/>
  <c r="D79" i="3"/>
  <c r="AW79" i="3"/>
  <c r="BK79" i="3"/>
  <c r="BL79" i="3"/>
  <c r="M79" i="3"/>
  <c r="U79" i="3"/>
  <c r="J79" i="3"/>
  <c r="BF79" i="3"/>
  <c r="BI79" i="3"/>
  <c r="F79" i="3"/>
  <c r="AK79" i="3"/>
  <c r="P79" i="3"/>
  <c r="AS79" i="3"/>
  <c r="I79" i="3"/>
  <c r="AV79" i="3"/>
  <c r="BE79" i="3"/>
  <c r="V79" i="3"/>
  <c r="BR79" i="3"/>
  <c r="BT79" i="3"/>
  <c r="BH79" i="3"/>
  <c r="AN79" i="3"/>
  <c r="X79" i="3"/>
  <c r="Y79" i="3"/>
  <c r="AH79" i="3"/>
  <c r="AJ79" i="3"/>
  <c r="R79" i="3"/>
  <c r="AM79" i="3"/>
  <c r="BC79" i="3"/>
  <c r="AB79" i="3"/>
  <c r="BN79" i="3"/>
  <c r="AA79" i="3"/>
  <c r="AG79" i="3"/>
  <c r="A79" i="3"/>
  <c r="BQ79" i="3"/>
  <c r="BB79" i="3"/>
  <c r="L79" i="3"/>
  <c r="AE79" i="3"/>
  <c r="C79" i="3"/>
  <c r="AY79" i="3"/>
  <c r="S79" i="3"/>
  <c r="AQ79" i="3"/>
  <c r="O79" i="3"/>
  <c r="DG79" i="1"/>
  <c r="EB79" i="1"/>
  <c r="ES79" i="1"/>
  <c r="E206" i="3"/>
  <c r="AC206" i="3"/>
  <c r="N206" i="3"/>
  <c r="BM206" i="3"/>
  <c r="AO206" i="3"/>
  <c r="BD206" i="3"/>
  <c r="W206" i="3"/>
  <c r="B206" i="3"/>
  <c r="BG206" i="3"/>
  <c r="AF206" i="3"/>
  <c r="K206" i="3"/>
  <c r="AX206" i="3"/>
  <c r="AL206" i="3"/>
  <c r="H206" i="3"/>
  <c r="BJ206" i="3"/>
  <c r="Z206" i="3"/>
  <c r="AU206" i="3"/>
  <c r="BS206" i="3"/>
  <c r="BA206" i="3"/>
  <c r="T206" i="3"/>
  <c r="AI206" i="3"/>
  <c r="BP206" i="3"/>
  <c r="Q206" i="3"/>
  <c r="AR206" i="3"/>
  <c r="ES206" i="1"/>
  <c r="DG206" i="1"/>
  <c r="DE206" i="1"/>
  <c r="EH206" i="1"/>
  <c r="EC206" i="1"/>
  <c r="EV206" i="1"/>
  <c r="EO206" i="1"/>
  <c r="EQ192" i="1"/>
  <c r="EO192" i="1"/>
  <c r="EU192" i="1"/>
  <c r="DT192" i="1"/>
  <c r="DS192" i="1"/>
  <c r="DR192" i="1"/>
  <c r="DW192" i="1"/>
  <c r="EE192" i="1"/>
  <c r="DO192" i="1"/>
  <c r="DN192" i="1"/>
  <c r="DU192" i="1"/>
  <c r="EF192" i="1"/>
  <c r="DV192" i="1"/>
  <c r="ER192" i="1"/>
  <c r="BO192" i="3"/>
  <c r="BL192" i="3"/>
  <c r="BI192" i="3"/>
  <c r="V192" i="3"/>
  <c r="AZ192" i="3"/>
  <c r="BK192" i="3"/>
  <c r="U192" i="3"/>
  <c r="I192" i="3"/>
  <c r="BE192" i="3"/>
  <c r="D192" i="3"/>
  <c r="L192" i="3"/>
  <c r="Y192" i="3"/>
  <c r="BB192" i="3"/>
  <c r="AB192" i="3"/>
  <c r="P192" i="3"/>
  <c r="AH192" i="3"/>
  <c r="R192" i="3"/>
  <c r="M192" i="3"/>
  <c r="BQ192" i="3"/>
  <c r="AA192" i="3"/>
  <c r="AM192" i="3"/>
  <c r="AP192" i="3"/>
  <c r="AK192" i="3"/>
  <c r="AG192" i="3"/>
  <c r="BF192" i="3"/>
  <c r="AT192" i="3"/>
  <c r="AV192" i="3"/>
  <c r="C192" i="3"/>
  <c r="AE192" i="3"/>
  <c r="BC192" i="3"/>
  <c r="AQ192" i="3"/>
  <c r="F192" i="3"/>
  <c r="BN192" i="3"/>
  <c r="AD192" i="3"/>
  <c r="BT192" i="3"/>
  <c r="A192" i="3"/>
  <c r="S192" i="3"/>
  <c r="G192" i="3"/>
  <c r="AY192" i="3"/>
  <c r="X192" i="3"/>
  <c r="AN192" i="3"/>
  <c r="BH192" i="3"/>
  <c r="AW192" i="3"/>
  <c r="O192" i="3"/>
  <c r="AS192" i="3"/>
  <c r="BR192" i="3"/>
  <c r="AJ192" i="3"/>
  <c r="J192" i="3"/>
  <c r="ER148" i="1"/>
  <c r="DS148" i="1"/>
  <c r="DW148" i="1"/>
  <c r="DO148" i="1"/>
  <c r="DT148" i="1"/>
  <c r="EF148" i="1"/>
  <c r="DR148" i="1"/>
  <c r="DV148" i="1"/>
  <c r="EE148" i="1"/>
  <c r="DN148" i="1"/>
  <c r="DU148" i="1"/>
  <c r="EA148" i="1"/>
  <c r="EO148" i="1"/>
  <c r="EU148" i="1"/>
  <c r="ER41" i="1"/>
  <c r="EV41" i="1"/>
  <c r="EL41" i="1"/>
  <c r="DI41" i="1"/>
  <c r="DB41" i="1"/>
  <c r="P105" i="3"/>
  <c r="AQ105" i="3"/>
  <c r="R105" i="3"/>
  <c r="I105" i="3"/>
  <c r="AA105" i="3"/>
  <c r="BO105" i="3"/>
  <c r="A105" i="3"/>
  <c r="BI105" i="3"/>
  <c r="G105" i="3"/>
  <c r="BF105" i="3"/>
  <c r="U105" i="3"/>
  <c r="AW105" i="3"/>
  <c r="BH105" i="3"/>
  <c r="L105" i="3"/>
  <c r="AS105" i="3"/>
  <c r="V105" i="3"/>
  <c r="BK105" i="3"/>
  <c r="BN105" i="3"/>
  <c r="AM105" i="3"/>
  <c r="Y105" i="3"/>
  <c r="AD105" i="3"/>
  <c r="BT105" i="3"/>
  <c r="AB105" i="3"/>
  <c r="AV105" i="3"/>
  <c r="AP105" i="3"/>
  <c r="O105" i="3"/>
  <c r="F105" i="3"/>
  <c r="BB105" i="3"/>
  <c r="BE105" i="3"/>
  <c r="X105" i="3"/>
  <c r="BR105" i="3"/>
  <c r="AN105" i="3"/>
  <c r="AH105" i="3"/>
  <c r="AT105" i="3"/>
  <c r="S105" i="3"/>
  <c r="M105" i="3"/>
  <c r="AK105" i="3"/>
  <c r="BC105" i="3"/>
  <c r="AG105" i="3"/>
  <c r="J105" i="3"/>
  <c r="AE105" i="3"/>
  <c r="AJ105" i="3"/>
  <c r="AY105" i="3"/>
  <c r="D105" i="3"/>
  <c r="AZ105" i="3"/>
  <c r="C105" i="3"/>
  <c r="BL105" i="3"/>
  <c r="BQ105" i="3"/>
  <c r="EC105" i="1"/>
  <c r="DE105" i="1"/>
  <c r="DM105" i="1" s="1"/>
  <c r="EH105" i="1"/>
  <c r="AL105" i="3"/>
  <c r="AO105" i="3"/>
  <c r="BD105" i="3"/>
  <c r="E105" i="3"/>
  <c r="BS105" i="3"/>
  <c r="Q105" i="3"/>
  <c r="AX105" i="3"/>
  <c r="N105" i="3"/>
  <c r="AF105" i="3"/>
  <c r="W105" i="3"/>
  <c r="B105" i="3"/>
  <c r="BG105" i="3"/>
  <c r="AU105" i="3"/>
  <c r="T105" i="3"/>
  <c r="AR105" i="3"/>
  <c r="BJ105" i="3"/>
  <c r="BA105" i="3"/>
  <c r="BM105" i="3"/>
  <c r="BP105" i="3"/>
  <c r="AC105" i="3"/>
  <c r="Z105" i="3"/>
  <c r="K105" i="3"/>
  <c r="H105" i="3"/>
  <c r="AI105" i="3"/>
  <c r="AF172" i="3"/>
  <c r="BA172" i="3"/>
  <c r="T172" i="3"/>
  <c r="BS172" i="3"/>
  <c r="AR172" i="3"/>
  <c r="AU172" i="3"/>
  <c r="AL172" i="3"/>
  <c r="BG172" i="3"/>
  <c r="AO172" i="3"/>
  <c r="B172" i="3"/>
  <c r="BD172" i="3"/>
  <c r="AI172" i="3"/>
  <c r="AC172" i="3"/>
  <c r="Q172" i="3"/>
  <c r="BP172" i="3"/>
  <c r="E172" i="3"/>
  <c r="K172" i="3"/>
  <c r="W172" i="3"/>
  <c r="N172" i="3"/>
  <c r="BM172" i="3"/>
  <c r="AX172" i="3"/>
  <c r="H172" i="3"/>
  <c r="Z172" i="3"/>
  <c r="BJ172" i="3"/>
  <c r="ET172" i="1"/>
  <c r="EA172" i="1"/>
  <c r="EO172" i="1"/>
  <c r="EU172" i="1"/>
  <c r="DD172" i="1"/>
  <c r="DL172" i="1" s="1"/>
  <c r="DH172" i="1"/>
  <c r="DX172" i="1"/>
  <c r="DY172" i="1"/>
  <c r="DA172" i="1"/>
  <c r="EK172" i="1" s="1"/>
  <c r="EG172" i="1"/>
  <c r="ED172" i="1"/>
  <c r="DK172" i="1"/>
  <c r="ES48" i="1"/>
  <c r="EO48" i="1"/>
  <c r="EU48" i="1"/>
  <c r="EV48" i="1"/>
  <c r="EP48" i="1"/>
  <c r="AE48" i="3"/>
  <c r="AW48" i="3"/>
  <c r="BC48" i="3"/>
  <c r="P48" i="3"/>
  <c r="V48" i="3"/>
  <c r="G48" i="3"/>
  <c r="M48" i="3"/>
  <c r="J48" i="3"/>
  <c r="AT48" i="3"/>
  <c r="AN48" i="3"/>
  <c r="AQ48" i="3"/>
  <c r="A48" i="3"/>
  <c r="D48" i="3"/>
  <c r="AK48" i="3"/>
  <c r="BO48" i="3"/>
  <c r="S48" i="3"/>
  <c r="BR48" i="3"/>
  <c r="Y48" i="3"/>
  <c r="AB48" i="3"/>
  <c r="BI48" i="3"/>
  <c r="BF48" i="3"/>
  <c r="AZ48" i="3"/>
  <c r="AH48" i="3"/>
  <c r="BL48" i="3"/>
  <c r="BB48" i="3"/>
  <c r="I48" i="3"/>
  <c r="U48" i="3"/>
  <c r="C48" i="3"/>
  <c r="O48" i="3"/>
  <c r="AP48" i="3"/>
  <c r="BQ48" i="3"/>
  <c r="L48" i="3"/>
  <c r="R48" i="3"/>
  <c r="AY48" i="3"/>
  <c r="BE48" i="3"/>
  <c r="X48" i="3"/>
  <c r="BT48" i="3"/>
  <c r="AG48" i="3"/>
  <c r="BH48" i="3"/>
  <c r="AA48" i="3"/>
  <c r="AJ48" i="3"/>
  <c r="F48" i="3"/>
  <c r="AV48" i="3"/>
  <c r="AM48" i="3"/>
  <c r="AS48" i="3"/>
  <c r="BN48" i="3"/>
  <c r="AD48" i="3"/>
  <c r="BK48" i="3"/>
  <c r="DN159" i="1"/>
  <c r="DU159" i="1"/>
  <c r="DW159" i="1"/>
  <c r="DS159" i="1"/>
  <c r="EF159" i="1"/>
  <c r="DO159" i="1"/>
  <c r="DT159" i="1"/>
  <c r="EE159" i="1"/>
  <c r="DV159" i="1"/>
  <c r="DR159" i="1"/>
  <c r="ES159" i="1"/>
  <c r="DY159" i="1"/>
  <c r="ED159" i="1"/>
  <c r="DA159" i="1"/>
  <c r="EK159" i="1" s="1"/>
  <c r="DH159" i="1"/>
  <c r="DK159" i="1"/>
  <c r="DX159" i="1"/>
  <c r="EG159" i="1"/>
  <c r="DD159" i="1"/>
  <c r="DL159" i="1" s="1"/>
  <c r="EU159" i="1"/>
  <c r="EO159" i="1"/>
  <c r="EL159" i="1"/>
  <c r="DB159" i="1"/>
  <c r="DI159" i="1"/>
  <c r="EA162" i="1"/>
  <c r="EQ162" i="1"/>
  <c r="ES162" i="1"/>
  <c r="DH162" i="1"/>
  <c r="DK162" i="1"/>
  <c r="ED162" i="1"/>
  <c r="DY162" i="1"/>
  <c r="DD162" i="1"/>
  <c r="DL162" i="1" s="1"/>
  <c r="DX162" i="1"/>
  <c r="DA162" i="1"/>
  <c r="EK162" i="1" s="1"/>
  <c r="EG162" i="1"/>
  <c r="EV127" i="1"/>
  <c r="EO127" i="1"/>
  <c r="ED127" i="1"/>
  <c r="DK127" i="1"/>
  <c r="DA127" i="1"/>
  <c r="EK127" i="1" s="1"/>
  <c r="DD127" i="1"/>
  <c r="DL127" i="1" s="1"/>
  <c r="EG127" i="1"/>
  <c r="DX127" i="1"/>
  <c r="DY127" i="1"/>
  <c r="EE127" i="1"/>
  <c r="DO127" i="1"/>
  <c r="DH127" i="1"/>
  <c r="DB127" i="1"/>
  <c r="EL127" i="1"/>
  <c r="DI127" i="1"/>
  <c r="EP127" i="1"/>
  <c r="ET86" i="1"/>
  <c r="BT86" i="3"/>
  <c r="BI86" i="3"/>
  <c r="G86" i="3"/>
  <c r="C86" i="3"/>
  <c r="AN86" i="3"/>
  <c r="AH86" i="3"/>
  <c r="F86" i="3"/>
  <c r="V86" i="3"/>
  <c r="AJ86" i="3"/>
  <c r="BH86" i="3"/>
  <c r="AW86" i="3"/>
  <c r="Y86" i="3"/>
  <c r="L86" i="3"/>
  <c r="BK86" i="3"/>
  <c r="BO86" i="3"/>
  <c r="AT86" i="3"/>
  <c r="AK86" i="3"/>
  <c r="S86" i="3"/>
  <c r="BE86" i="3"/>
  <c r="BB86" i="3"/>
  <c r="AG86" i="3"/>
  <c r="BQ86" i="3"/>
  <c r="AQ86" i="3"/>
  <c r="AZ86" i="3"/>
  <c r="AP86" i="3"/>
  <c r="X86" i="3"/>
  <c r="BL86" i="3"/>
  <c r="AD86" i="3"/>
  <c r="I86" i="3"/>
  <c r="A86" i="3"/>
  <c r="AY86" i="3"/>
  <c r="AA86" i="3"/>
  <c r="AB86" i="3"/>
  <c r="AV86" i="3"/>
  <c r="D86" i="3"/>
  <c r="BR86" i="3"/>
  <c r="AM86" i="3"/>
  <c r="O86" i="3"/>
  <c r="BC86" i="3"/>
  <c r="R86" i="3"/>
  <c r="J86" i="3"/>
  <c r="BN86" i="3"/>
  <c r="AE86" i="3"/>
  <c r="P86" i="3"/>
  <c r="U86" i="3"/>
  <c r="M86" i="3"/>
  <c r="BF86" i="3"/>
  <c r="AS86" i="3"/>
  <c r="EV86" i="1"/>
  <c r="DV124" i="1"/>
  <c r="EE124" i="1"/>
  <c r="EF124" i="1"/>
  <c r="DW124" i="1"/>
  <c r="DT124" i="1"/>
  <c r="DR124" i="1"/>
  <c r="DO124" i="1"/>
  <c r="DS124" i="1"/>
  <c r="DU124" i="1"/>
  <c r="DN124" i="1"/>
  <c r="ES124" i="1"/>
  <c r="I124" i="3"/>
  <c r="AN124" i="3"/>
  <c r="S124" i="3"/>
  <c r="F124" i="3"/>
  <c r="AV124" i="3"/>
  <c r="BE124" i="3"/>
  <c r="BL124" i="3"/>
  <c r="AK124" i="3"/>
  <c r="D124" i="3"/>
  <c r="BQ124" i="3"/>
  <c r="AD124" i="3"/>
  <c r="BH124" i="3"/>
  <c r="AB124" i="3"/>
  <c r="L124" i="3"/>
  <c r="AM124" i="3"/>
  <c r="BC124" i="3"/>
  <c r="Y124" i="3"/>
  <c r="BN124" i="3"/>
  <c r="BB124" i="3"/>
  <c r="C124" i="3"/>
  <c r="BI124" i="3"/>
  <c r="AY124" i="3"/>
  <c r="AQ124" i="3"/>
  <c r="AT124" i="3"/>
  <c r="AP124" i="3"/>
  <c r="O124" i="3"/>
  <c r="BF124" i="3"/>
  <c r="M124" i="3"/>
  <c r="U124" i="3"/>
  <c r="R124" i="3"/>
  <c r="AA124" i="3"/>
  <c r="BO124" i="3"/>
  <c r="X124" i="3"/>
  <c r="AW124" i="3"/>
  <c r="P124" i="3"/>
  <c r="A124" i="3"/>
  <c r="BR124" i="3"/>
  <c r="BT124" i="3"/>
  <c r="AZ124" i="3"/>
  <c r="AG124" i="3"/>
  <c r="G124" i="3"/>
  <c r="AH124" i="3"/>
  <c r="AS124" i="3"/>
  <c r="J124" i="3"/>
  <c r="BK124" i="3"/>
  <c r="AJ124" i="3"/>
  <c r="AE124" i="3"/>
  <c r="V124" i="3"/>
  <c r="W124" i="3"/>
  <c r="BS124" i="3"/>
  <c r="BJ124" i="3"/>
  <c r="AO124" i="3"/>
  <c r="AX124" i="3"/>
  <c r="BD124" i="3"/>
  <c r="N124" i="3"/>
  <c r="BM124" i="3"/>
  <c r="Q124" i="3"/>
  <c r="AU124" i="3"/>
  <c r="AI124" i="3"/>
  <c r="BG124" i="3"/>
  <c r="AF124" i="3"/>
  <c r="AR124" i="3"/>
  <c r="K124" i="3"/>
  <c r="E124" i="3"/>
  <c r="B124" i="3"/>
  <c r="AC124" i="3"/>
  <c r="H124" i="3"/>
  <c r="T124" i="3"/>
  <c r="Z124" i="3"/>
  <c r="BP124" i="3"/>
  <c r="AL124" i="3"/>
  <c r="BA124" i="3"/>
  <c r="DI124" i="1"/>
  <c r="DB124" i="1"/>
  <c r="EL124" i="1"/>
  <c r="DE232" i="1"/>
  <c r="DM232" i="1" s="1"/>
  <c r="EH232" i="1"/>
  <c r="EC232" i="1"/>
  <c r="EU232" i="1"/>
  <c r="EO232" i="1"/>
  <c r="EQ232" i="1"/>
  <c r="EA152" i="1"/>
  <c r="BJ152" i="3"/>
  <c r="Z152" i="3"/>
  <c r="E152" i="3"/>
  <c r="N152" i="3"/>
  <c r="B152" i="3"/>
  <c r="AX152" i="3"/>
  <c r="AI152" i="3"/>
  <c r="AF152" i="3"/>
  <c r="BS152" i="3"/>
  <c r="AL152" i="3"/>
  <c r="BD152" i="3"/>
  <c r="BG152" i="3"/>
  <c r="BA152" i="3"/>
  <c r="K152" i="3"/>
  <c r="Q152" i="3"/>
  <c r="BP152" i="3"/>
  <c r="BM152" i="3"/>
  <c r="H152" i="3"/>
  <c r="T152" i="3"/>
  <c r="AO152" i="3"/>
  <c r="W152" i="3"/>
  <c r="AU152" i="3"/>
  <c r="AC152" i="3"/>
  <c r="AR152" i="3"/>
  <c r="DB152" i="1"/>
  <c r="DI152" i="1"/>
  <c r="EL152" i="1"/>
  <c r="M152" i="3"/>
  <c r="AS152" i="3"/>
  <c r="AD152" i="3"/>
  <c r="AV152" i="3"/>
  <c r="S152" i="3"/>
  <c r="O152" i="3"/>
  <c r="X152" i="3"/>
  <c r="AZ152" i="3"/>
  <c r="L152" i="3"/>
  <c r="AN152" i="3"/>
  <c r="BO152" i="3"/>
  <c r="AQ152" i="3"/>
  <c r="BR152" i="3"/>
  <c r="BN152" i="3"/>
  <c r="BQ152" i="3"/>
  <c r="R152" i="3"/>
  <c r="P152" i="3"/>
  <c r="AA152" i="3"/>
  <c r="Y152" i="3"/>
  <c r="BF152" i="3"/>
  <c r="AK152" i="3"/>
  <c r="V152" i="3"/>
  <c r="U152" i="3"/>
  <c r="BC152" i="3"/>
  <c r="AG152" i="3"/>
  <c r="AW152" i="3"/>
  <c r="BI152" i="3"/>
  <c r="AY152" i="3"/>
  <c r="AE152" i="3"/>
  <c r="BB152" i="3"/>
  <c r="BT152" i="3"/>
  <c r="BL152" i="3"/>
  <c r="BK152" i="3"/>
  <c r="AB152" i="3"/>
  <c r="I152" i="3"/>
  <c r="AJ152" i="3"/>
  <c r="F152" i="3"/>
  <c r="D152" i="3"/>
  <c r="AT152" i="3"/>
  <c r="J152" i="3"/>
  <c r="AM152" i="3"/>
  <c r="AH152" i="3"/>
  <c r="BE152" i="3"/>
  <c r="AP152" i="3"/>
  <c r="C152" i="3"/>
  <c r="BH152" i="3"/>
  <c r="A152" i="3"/>
  <c r="G152" i="3"/>
  <c r="EQ152" i="1"/>
  <c r="EP242" i="1"/>
  <c r="ET242" i="1"/>
  <c r="ER242" i="1"/>
  <c r="EA242" i="1"/>
  <c r="EU139" i="1"/>
  <c r="EO139" i="1"/>
  <c r="EA139" i="1"/>
  <c r="DG139" i="1"/>
  <c r="EB139" i="1"/>
  <c r="AM139" i="3"/>
  <c r="AA139" i="3"/>
  <c r="R139" i="3"/>
  <c r="BC139" i="3"/>
  <c r="BH139" i="3"/>
  <c r="X139" i="3"/>
  <c r="AK139" i="3"/>
  <c r="S139" i="3"/>
  <c r="BR139" i="3"/>
  <c r="U139" i="3"/>
  <c r="AS139" i="3"/>
  <c r="F139" i="3"/>
  <c r="AG139" i="3"/>
  <c r="AH139" i="3"/>
  <c r="BB139" i="3"/>
  <c r="O139" i="3"/>
  <c r="M139" i="3"/>
  <c r="BK139" i="3"/>
  <c r="AY139" i="3"/>
  <c r="AP139" i="3"/>
  <c r="AN139" i="3"/>
  <c r="BQ139" i="3"/>
  <c r="J139" i="3"/>
  <c r="L139" i="3"/>
  <c r="AV139" i="3"/>
  <c r="AT139" i="3"/>
  <c r="BN139" i="3"/>
  <c r="I139" i="3"/>
  <c r="AJ139" i="3"/>
  <c r="BT139" i="3"/>
  <c r="G139" i="3"/>
  <c r="BI139" i="3"/>
  <c r="BE139" i="3"/>
  <c r="Y139" i="3"/>
  <c r="AB139" i="3"/>
  <c r="AW139" i="3"/>
  <c r="AZ139" i="3"/>
  <c r="A139" i="3"/>
  <c r="BF139" i="3"/>
  <c r="D139" i="3"/>
  <c r="V139" i="3"/>
  <c r="C139" i="3"/>
  <c r="AE139" i="3"/>
  <c r="AD139" i="3"/>
  <c r="BL139" i="3"/>
  <c r="AQ139" i="3"/>
  <c r="P139" i="3"/>
  <c r="BO139" i="3"/>
  <c r="EP139" i="1"/>
  <c r="EP202" i="1"/>
  <c r="EG202" i="1"/>
  <c r="DK202" i="1"/>
  <c r="ED202" i="1"/>
  <c r="DH202" i="1"/>
  <c r="DA202" i="1"/>
  <c r="EK202" i="1" s="1"/>
  <c r="DX202" i="1"/>
  <c r="DD202" i="1"/>
  <c r="DL202" i="1" s="1"/>
  <c r="DY202" i="1"/>
  <c r="DZ202" i="1"/>
  <c r="BM202" i="3"/>
  <c r="AI202" i="3"/>
  <c r="AO202" i="3"/>
  <c r="BA202" i="3"/>
  <c r="N202" i="3"/>
  <c r="AU202" i="3"/>
  <c r="K202" i="3"/>
  <c r="AX202" i="3"/>
  <c r="Q202" i="3"/>
  <c r="W202" i="3"/>
  <c r="B202" i="3"/>
  <c r="E202" i="3"/>
  <c r="AF202" i="3"/>
  <c r="BG202" i="3"/>
  <c r="BS202" i="3"/>
  <c r="Z202" i="3"/>
  <c r="BD202" i="3"/>
  <c r="AR202" i="3"/>
  <c r="AC202" i="3"/>
  <c r="BP202" i="3"/>
  <c r="T202" i="3"/>
  <c r="H202" i="3"/>
  <c r="AL202" i="3"/>
  <c r="BJ202" i="3"/>
  <c r="BI202" i="3"/>
  <c r="AT202" i="3"/>
  <c r="BT202" i="3"/>
  <c r="J202" i="3"/>
  <c r="BB202" i="3"/>
  <c r="AG202" i="3"/>
  <c r="BE202" i="3"/>
  <c r="BH202" i="3"/>
  <c r="AH202" i="3"/>
  <c r="BQ202" i="3"/>
  <c r="AQ202" i="3"/>
  <c r="AJ202" i="3"/>
  <c r="AA202" i="3"/>
  <c r="AD202" i="3"/>
  <c r="Y202" i="3"/>
  <c r="X202" i="3"/>
  <c r="AY202" i="3"/>
  <c r="U202" i="3"/>
  <c r="BK202" i="3"/>
  <c r="BR202" i="3"/>
  <c r="BN202" i="3"/>
  <c r="S202" i="3"/>
  <c r="C202" i="3"/>
  <c r="P202" i="3"/>
  <c r="L202" i="3"/>
  <c r="R202" i="3"/>
  <c r="BC202" i="3"/>
  <c r="AW202" i="3"/>
  <c r="AP202" i="3"/>
  <c r="BF202" i="3"/>
  <c r="A202" i="3"/>
  <c r="AN202" i="3"/>
  <c r="G202" i="3"/>
  <c r="D202" i="3"/>
  <c r="BL202" i="3"/>
  <c r="AS202" i="3"/>
  <c r="AB202" i="3"/>
  <c r="AV202" i="3"/>
  <c r="O202" i="3"/>
  <c r="F202" i="3"/>
  <c r="M202" i="3"/>
  <c r="AK202" i="3"/>
  <c r="V202" i="3"/>
  <c r="AZ202" i="3"/>
  <c r="AE202" i="3"/>
  <c r="AM202" i="3"/>
  <c r="BO202" i="3"/>
  <c r="I202" i="3"/>
  <c r="EQ140" i="1"/>
  <c r="EH140" i="1"/>
  <c r="EC140" i="1"/>
  <c r="DE140" i="1"/>
  <c r="DM140" i="1" s="1"/>
  <c r="DO140" i="1"/>
  <c r="DV140" i="1"/>
  <c r="DS140" i="1"/>
  <c r="EE140" i="1"/>
  <c r="DW140" i="1"/>
  <c r="DT140" i="1"/>
  <c r="EF140" i="1"/>
  <c r="DN140" i="1"/>
  <c r="DG140" i="1"/>
  <c r="DR140" i="1"/>
  <c r="DU140" i="1"/>
  <c r="EP44" i="1"/>
  <c r="ET44" i="1"/>
  <c r="EA44" i="1"/>
  <c r="ES230" i="1"/>
  <c r="EV230" i="1"/>
  <c r="EQ217" i="1"/>
  <c r="EA217" i="1"/>
  <c r="EE217" i="1"/>
  <c r="DU217" i="1"/>
  <c r="DT217" i="1"/>
  <c r="DR217" i="1"/>
  <c r="DS217" i="1"/>
  <c r="DO217" i="1"/>
  <c r="DW217" i="1"/>
  <c r="DV217" i="1"/>
  <c r="EF217" i="1"/>
  <c r="DN217" i="1"/>
  <c r="ES217" i="1"/>
  <c r="EP217" i="1"/>
  <c r="AU46" i="3"/>
  <c r="BM46" i="3"/>
  <c r="AL46" i="3"/>
  <c r="N46" i="3"/>
  <c r="BA46" i="3"/>
  <c r="T46" i="3"/>
  <c r="AX46" i="3"/>
  <c r="BS46" i="3"/>
  <c r="B46" i="3"/>
  <c r="AF46" i="3"/>
  <c r="W46" i="3"/>
  <c r="BD46" i="3"/>
  <c r="BG46" i="3"/>
  <c r="Z46" i="3"/>
  <c r="BJ46" i="3"/>
  <c r="E46" i="3"/>
  <c r="BP46" i="3"/>
  <c r="AC46" i="3"/>
  <c r="AI46" i="3"/>
  <c r="Q46" i="3"/>
  <c r="H46" i="3"/>
  <c r="AO46" i="3"/>
  <c r="AR46" i="3"/>
  <c r="K46" i="3"/>
  <c r="DG46" i="1"/>
  <c r="DW46" i="1"/>
  <c r="EE46" i="1"/>
  <c r="DR46" i="1"/>
  <c r="DV46" i="1"/>
  <c r="DT46" i="1"/>
  <c r="DO46" i="1"/>
  <c r="EF46" i="1"/>
  <c r="DN46" i="1"/>
  <c r="DU46" i="1"/>
  <c r="DS46" i="1"/>
  <c r="EL34" i="1"/>
  <c r="DI34" i="1"/>
  <c r="DB34" i="1"/>
  <c r="BI34" i="3"/>
  <c r="BL34" i="3"/>
  <c r="AA34" i="3"/>
  <c r="AQ34" i="3"/>
  <c r="AJ34" i="3"/>
  <c r="BN34" i="3"/>
  <c r="AH34" i="3"/>
  <c r="AY34" i="3"/>
  <c r="BF34" i="3"/>
  <c r="BK34" i="3"/>
  <c r="AW34" i="3"/>
  <c r="BQ34" i="3"/>
  <c r="L34" i="3"/>
  <c r="D34" i="3"/>
  <c r="Y34" i="3"/>
  <c r="AZ34" i="3"/>
  <c r="V34" i="3"/>
  <c r="C34" i="3"/>
  <c r="AT34" i="3"/>
  <c r="AB34" i="3"/>
  <c r="AP34" i="3"/>
  <c r="M34" i="3"/>
  <c r="U34" i="3"/>
  <c r="G34" i="3"/>
  <c r="BB34" i="3"/>
  <c r="R34" i="3"/>
  <c r="J34" i="3"/>
  <c r="BR34" i="3"/>
  <c r="BE34" i="3"/>
  <c r="BT34" i="3"/>
  <c r="S34" i="3"/>
  <c r="A34" i="3"/>
  <c r="AK34" i="3"/>
  <c r="AD34" i="3"/>
  <c r="AG34" i="3"/>
  <c r="X34" i="3"/>
  <c r="I34" i="3"/>
  <c r="AN34" i="3"/>
  <c r="F34" i="3"/>
  <c r="O34" i="3"/>
  <c r="AM34" i="3"/>
  <c r="BH34" i="3"/>
  <c r="AV34" i="3"/>
  <c r="AS34" i="3"/>
  <c r="P34" i="3"/>
  <c r="BO34" i="3"/>
  <c r="AE34" i="3"/>
  <c r="BC34" i="3"/>
  <c r="EQ34" i="1"/>
  <c r="ES34" i="1"/>
  <c r="EF34" i="1"/>
  <c r="DS34" i="1"/>
  <c r="DO34" i="1"/>
  <c r="EE34" i="1"/>
  <c r="DU34" i="1"/>
  <c r="DR34" i="1"/>
  <c r="DW34" i="1"/>
  <c r="DV34" i="1"/>
  <c r="DT34" i="1"/>
  <c r="DN34" i="1"/>
  <c r="EV223" i="1"/>
  <c r="EP223" i="1"/>
  <c r="EU223" i="1"/>
  <c r="DG223" i="1"/>
  <c r="DI223" i="1"/>
  <c r="DY223" i="1"/>
  <c r="EO116" i="1"/>
  <c r="EU116" i="1"/>
  <c r="DI116" i="1"/>
  <c r="DB116" i="1"/>
  <c r="EL116" i="1"/>
  <c r="ET116" i="1"/>
  <c r="DR116" i="1"/>
  <c r="EF116" i="1"/>
  <c r="DS116" i="1"/>
  <c r="DT116" i="1"/>
  <c r="DU116" i="1"/>
  <c r="EE116" i="1"/>
  <c r="DW116" i="1"/>
  <c r="DO116" i="1"/>
  <c r="DN116" i="1"/>
  <c r="DV116" i="1"/>
  <c r="EC116" i="1"/>
  <c r="EH116" i="1"/>
  <c r="DE116" i="1"/>
  <c r="DM116" i="1" s="1"/>
  <c r="EP158" i="1"/>
  <c r="EH158" i="1"/>
  <c r="EC158" i="1"/>
  <c r="DE158" i="1"/>
  <c r="DM158" i="1" s="1"/>
  <c r="DW158" i="1"/>
  <c r="DT158" i="1"/>
  <c r="EE158" i="1"/>
  <c r="DR158" i="1"/>
  <c r="DU158" i="1"/>
  <c r="EF158" i="1"/>
  <c r="DN158" i="1"/>
  <c r="DV158" i="1"/>
  <c r="DO158" i="1"/>
  <c r="DS158" i="1"/>
  <c r="EL158" i="1"/>
  <c r="DB158" i="1"/>
  <c r="DI158" i="1"/>
  <c r="DX114" i="1"/>
  <c r="DY114" i="1"/>
  <c r="DH114" i="1"/>
  <c r="DK114" i="1"/>
  <c r="DA114" i="1"/>
  <c r="EK114" i="1" s="1"/>
  <c r="EG114" i="1"/>
  <c r="DD114" i="1"/>
  <c r="DL114" i="1" s="1"/>
  <c r="ED114" i="1"/>
  <c r="BA114" i="3"/>
  <c r="W114" i="3"/>
  <c r="AF114" i="3"/>
  <c r="AC114" i="3"/>
  <c r="AL114" i="3"/>
  <c r="AX114" i="3"/>
  <c r="AR114" i="3"/>
  <c r="N114" i="3"/>
  <c r="BJ114" i="3"/>
  <c r="B114" i="3"/>
  <c r="AU114" i="3"/>
  <c r="BS114" i="3"/>
  <c r="Q114" i="3"/>
  <c r="E114" i="3"/>
  <c r="Z114" i="3"/>
  <c r="H114" i="3"/>
  <c r="BD114" i="3"/>
  <c r="AO114" i="3"/>
  <c r="BM114" i="3"/>
  <c r="AI114" i="3"/>
  <c r="BG114" i="3"/>
  <c r="T114" i="3"/>
  <c r="K114" i="3"/>
  <c r="BP114" i="3"/>
  <c r="EH234" i="1"/>
  <c r="EC234" i="1"/>
  <c r="DY234" i="1"/>
  <c r="DX234" i="1"/>
  <c r="EF234" i="1"/>
  <c r="DN234" i="1"/>
  <c r="DE234" i="1"/>
  <c r="DK234" i="1"/>
  <c r="DA234" i="1"/>
  <c r="EK234" i="1" s="1"/>
  <c r="DH234" i="1"/>
  <c r="ER234" i="1"/>
  <c r="EB207" i="1"/>
  <c r="AN207" i="3"/>
  <c r="BR207" i="3"/>
  <c r="BB207" i="3"/>
  <c r="AZ207" i="3"/>
  <c r="BQ207" i="3"/>
  <c r="R207" i="3"/>
  <c r="BO207" i="3"/>
  <c r="BN207" i="3"/>
  <c r="D207" i="3"/>
  <c r="AD207" i="3"/>
  <c r="X207" i="3"/>
  <c r="BH207" i="3"/>
  <c r="M207" i="3"/>
  <c r="AS207" i="3"/>
  <c r="BI207" i="3"/>
  <c r="AE207" i="3"/>
  <c r="AA207" i="3"/>
  <c r="BL207" i="3"/>
  <c r="BE207" i="3"/>
  <c r="AG207" i="3"/>
  <c r="F207" i="3"/>
  <c r="V207" i="3"/>
  <c r="AP207" i="3"/>
  <c r="AB207" i="3"/>
  <c r="BF207" i="3"/>
  <c r="BT207" i="3"/>
  <c r="O207" i="3"/>
  <c r="I207" i="3"/>
  <c r="AW207" i="3"/>
  <c r="AJ207" i="3"/>
  <c r="J207" i="3"/>
  <c r="AK207" i="3"/>
  <c r="U207" i="3"/>
  <c r="AQ207" i="3"/>
  <c r="L207" i="3"/>
  <c r="AM207" i="3"/>
  <c r="AV207" i="3"/>
  <c r="A207" i="3"/>
  <c r="S207" i="3"/>
  <c r="AH207" i="3"/>
  <c r="AT207" i="3"/>
  <c r="BC207" i="3"/>
  <c r="BK207" i="3"/>
  <c r="C207" i="3"/>
  <c r="P207" i="3"/>
  <c r="AY207" i="3"/>
  <c r="G207" i="3"/>
  <c r="Y207" i="3"/>
  <c r="EP207" i="1"/>
  <c r="EB194" i="1"/>
  <c r="DK194" i="1"/>
  <c r="DA194" i="1"/>
  <c r="EK194" i="1" s="1"/>
  <c r="ED194" i="1"/>
  <c r="DD194" i="1"/>
  <c r="DL194" i="1" s="1"/>
  <c r="DH194" i="1"/>
  <c r="DY194" i="1"/>
  <c r="EG194" i="1"/>
  <c r="DX194" i="1"/>
  <c r="EA194" i="1"/>
  <c r="DG194" i="1"/>
  <c r="EQ194" i="1"/>
  <c r="ET194" i="1"/>
  <c r="EQ10" i="1"/>
  <c r="EC10" i="1"/>
  <c r="DE10" i="1"/>
  <c r="DM10" i="1" s="1"/>
  <c r="EH10" i="1"/>
  <c r="ES10" i="1"/>
  <c r="BD73" i="3"/>
  <c r="AU73" i="3"/>
  <c r="AO73" i="3"/>
  <c r="Z73" i="3"/>
  <c r="T73" i="3"/>
  <c r="H73" i="3"/>
  <c r="E73" i="3"/>
  <c r="AF73" i="3"/>
  <c r="AL73" i="3"/>
  <c r="BG73" i="3"/>
  <c r="W73" i="3"/>
  <c r="B73" i="3"/>
  <c r="Q73" i="3"/>
  <c r="BS73" i="3"/>
  <c r="AR73" i="3"/>
  <c r="BJ73" i="3"/>
  <c r="K73" i="3"/>
  <c r="AX73" i="3"/>
  <c r="AC73" i="3"/>
  <c r="BM73" i="3"/>
  <c r="BA73" i="3"/>
  <c r="N73" i="3"/>
  <c r="AI73" i="3"/>
  <c r="BP73" i="3"/>
  <c r="AN73" i="3"/>
  <c r="BK73" i="3"/>
  <c r="O73" i="3"/>
  <c r="BL73" i="3"/>
  <c r="S73" i="3"/>
  <c r="AD73" i="3"/>
  <c r="U73" i="3"/>
  <c r="AQ73" i="3"/>
  <c r="J73" i="3"/>
  <c r="AB73" i="3"/>
  <c r="A73" i="3"/>
  <c r="BQ73" i="3"/>
  <c r="BB73" i="3"/>
  <c r="BO73" i="3"/>
  <c r="X73" i="3"/>
  <c r="BT73" i="3"/>
  <c r="BE73" i="3"/>
  <c r="AG73" i="3"/>
  <c r="M73" i="3"/>
  <c r="R73" i="3"/>
  <c r="BF73" i="3"/>
  <c r="BN73" i="3"/>
  <c r="AA73" i="3"/>
  <c r="Y73" i="3"/>
  <c r="AZ73" i="3"/>
  <c r="BR73" i="3"/>
  <c r="AK73" i="3"/>
  <c r="AH73" i="3"/>
  <c r="I73" i="3"/>
  <c r="AM73" i="3"/>
  <c r="BI73" i="3"/>
  <c r="G73" i="3"/>
  <c r="AE73" i="3"/>
  <c r="AJ73" i="3"/>
  <c r="BC73" i="3"/>
  <c r="V73" i="3"/>
  <c r="AP73" i="3"/>
  <c r="AY73" i="3"/>
  <c r="L73" i="3"/>
  <c r="D73" i="3"/>
  <c r="AT73" i="3"/>
  <c r="AS73" i="3"/>
  <c r="P73" i="3"/>
  <c r="AW73" i="3"/>
  <c r="AV73" i="3"/>
  <c r="C73" i="3"/>
  <c r="BH73" i="3"/>
  <c r="F73" i="3"/>
  <c r="DG73" i="1"/>
  <c r="EB107" i="1"/>
  <c r="AM107" i="3"/>
  <c r="BR107" i="3"/>
  <c r="BT107" i="3"/>
  <c r="BL107" i="3"/>
  <c r="AZ107" i="3"/>
  <c r="X107" i="3"/>
  <c r="I107" i="3"/>
  <c r="AH107" i="3"/>
  <c r="O107" i="3"/>
  <c r="AB107" i="3"/>
  <c r="V107" i="3"/>
  <c r="L107" i="3"/>
  <c r="BN107" i="3"/>
  <c r="AS107" i="3"/>
  <c r="AG107" i="3"/>
  <c r="Y107" i="3"/>
  <c r="BQ107" i="3"/>
  <c r="C107" i="3"/>
  <c r="AQ107" i="3"/>
  <c r="G107" i="3"/>
  <c r="AY107" i="3"/>
  <c r="AN107" i="3"/>
  <c r="BE107" i="3"/>
  <c r="S107" i="3"/>
  <c r="BB107" i="3"/>
  <c r="M107" i="3"/>
  <c r="A107" i="3"/>
  <c r="AT107" i="3"/>
  <c r="D107" i="3"/>
  <c r="BC107" i="3"/>
  <c r="AD107" i="3"/>
  <c r="AA107" i="3"/>
  <c r="BO107" i="3"/>
  <c r="BF107" i="3"/>
  <c r="AP107" i="3"/>
  <c r="BH107" i="3"/>
  <c r="AJ107" i="3"/>
  <c r="BI107" i="3"/>
  <c r="F107" i="3"/>
  <c r="J107" i="3"/>
  <c r="R107" i="3"/>
  <c r="AE107" i="3"/>
  <c r="U107" i="3"/>
  <c r="AW107" i="3"/>
  <c r="AK107" i="3"/>
  <c r="BK107" i="3"/>
  <c r="P107" i="3"/>
  <c r="AV107" i="3"/>
  <c r="ES107" i="1"/>
  <c r="ET67" i="1"/>
  <c r="EQ67" i="1"/>
  <c r="ES67" i="1"/>
  <c r="AJ67" i="3"/>
  <c r="G67" i="3"/>
  <c r="BH67" i="3"/>
  <c r="BC67" i="3"/>
  <c r="BL67" i="3"/>
  <c r="AE67" i="3"/>
  <c r="AM67" i="3"/>
  <c r="AH67" i="3"/>
  <c r="U67" i="3"/>
  <c r="BQ67" i="3"/>
  <c r="AZ67" i="3"/>
  <c r="S67" i="3"/>
  <c r="P67" i="3"/>
  <c r="BB67" i="3"/>
  <c r="A67" i="3"/>
  <c r="V67" i="3"/>
  <c r="C67" i="3"/>
  <c r="AY67" i="3"/>
  <c r="X67" i="3"/>
  <c r="BF67" i="3"/>
  <c r="AN67" i="3"/>
  <c r="AG67" i="3"/>
  <c r="M67" i="3"/>
  <c r="BK67" i="3"/>
  <c r="F67" i="3"/>
  <c r="L67" i="3"/>
  <c r="BT67" i="3"/>
  <c r="R67" i="3"/>
  <c r="AK67" i="3"/>
  <c r="AS67" i="3"/>
  <c r="AQ67" i="3"/>
  <c r="AP67" i="3"/>
  <c r="BN67" i="3"/>
  <c r="BI67" i="3"/>
  <c r="BO67" i="3"/>
  <c r="AB67" i="3"/>
  <c r="O67" i="3"/>
  <c r="AW67" i="3"/>
  <c r="BE67" i="3"/>
  <c r="I67" i="3"/>
  <c r="AT67" i="3"/>
  <c r="AV67" i="3"/>
  <c r="AA67" i="3"/>
  <c r="D67" i="3"/>
  <c r="Y67" i="3"/>
  <c r="BR67" i="3"/>
  <c r="J67" i="3"/>
  <c r="AD67" i="3"/>
  <c r="EB161" i="1"/>
  <c r="EV161" i="1"/>
  <c r="ET161" i="1"/>
  <c r="DZ161" i="1"/>
  <c r="DD147" i="1"/>
  <c r="DL147" i="1" s="1"/>
  <c r="EG147" i="1"/>
  <c r="ED147" i="1"/>
  <c r="DH147" i="1"/>
  <c r="DY147" i="1"/>
  <c r="DO147" i="1"/>
  <c r="DK147" i="1"/>
  <c r="EE147" i="1"/>
  <c r="DA147" i="1"/>
  <c r="EK147" i="1" s="1"/>
  <c r="DX147" i="1"/>
  <c r="EP147" i="1"/>
  <c r="EV147" i="1"/>
  <c r="DB200" i="1"/>
  <c r="DI200" i="1"/>
  <c r="DD200" i="1"/>
  <c r="DL200" i="1" s="1"/>
  <c r="EL200" i="1"/>
  <c r="DG200" i="1"/>
  <c r="EO200" i="1"/>
  <c r="EU200" i="1"/>
  <c r="EV97" i="1"/>
  <c r="ER97" i="1"/>
  <c r="EP97" i="1"/>
  <c r="EB97" i="1"/>
  <c r="EO171" i="1"/>
  <c r="EU171" i="1"/>
  <c r="BL171" i="3"/>
  <c r="AZ171" i="3"/>
  <c r="BQ171" i="3"/>
  <c r="BH171" i="3"/>
  <c r="C171" i="3"/>
  <c r="S171" i="3"/>
  <c r="AS171" i="3"/>
  <c r="AV171" i="3"/>
  <c r="AE171" i="3"/>
  <c r="AY171" i="3"/>
  <c r="BC171" i="3"/>
  <c r="BE171" i="3"/>
  <c r="O171" i="3"/>
  <c r="U171" i="3"/>
  <c r="AG171" i="3"/>
  <c r="BO171" i="3"/>
  <c r="AD171" i="3"/>
  <c r="BN171" i="3"/>
  <c r="L171" i="3"/>
  <c r="AJ171" i="3"/>
  <c r="BI171" i="3"/>
  <c r="BB171" i="3"/>
  <c r="AB171" i="3"/>
  <c r="AH171" i="3"/>
  <c r="AW171" i="3"/>
  <c r="AN171" i="3"/>
  <c r="BT171" i="3"/>
  <c r="X171" i="3"/>
  <c r="M171" i="3"/>
  <c r="P171" i="3"/>
  <c r="G171" i="3"/>
  <c r="BF171" i="3"/>
  <c r="V171" i="3"/>
  <c r="AM171" i="3"/>
  <c r="D171" i="3"/>
  <c r="AQ171" i="3"/>
  <c r="AP171" i="3"/>
  <c r="AA171" i="3"/>
  <c r="Y171" i="3"/>
  <c r="R171" i="3"/>
  <c r="A171" i="3"/>
  <c r="AT171" i="3"/>
  <c r="I171" i="3"/>
  <c r="AK171" i="3"/>
  <c r="J171" i="3"/>
  <c r="BR171" i="3"/>
  <c r="BK171" i="3"/>
  <c r="F171" i="3"/>
  <c r="ET171" i="1"/>
  <c r="EV171" i="1"/>
  <c r="BA171" i="3"/>
  <c r="BJ171" i="3"/>
  <c r="BP171" i="3"/>
  <c r="N171" i="3"/>
  <c r="Z171" i="3"/>
  <c r="AX171" i="3"/>
  <c r="AC171" i="3"/>
  <c r="T171" i="3"/>
  <c r="AO171" i="3"/>
  <c r="BS171" i="3"/>
  <c r="K171" i="3"/>
  <c r="BG171" i="3"/>
  <c r="W171" i="3"/>
  <c r="H171" i="3"/>
  <c r="B171" i="3"/>
  <c r="AR171" i="3"/>
  <c r="AL171" i="3"/>
  <c r="AI171" i="3"/>
  <c r="BD171" i="3"/>
  <c r="E171" i="3"/>
  <c r="AU171" i="3"/>
  <c r="Q171" i="3"/>
  <c r="AF171" i="3"/>
  <c r="BM171" i="3"/>
  <c r="EO195" i="1"/>
  <c r="EU195" i="1"/>
  <c r="DZ195" i="1"/>
  <c r="EV195" i="1"/>
  <c r="EQ195" i="1"/>
  <c r="EA195" i="1"/>
  <c r="ET220" i="1"/>
  <c r="DG220" i="1"/>
  <c r="ES220" i="1"/>
  <c r="EU220" i="1"/>
  <c r="EO220" i="1"/>
  <c r="AH220" i="3"/>
  <c r="AB220" i="3"/>
  <c r="AE220" i="3"/>
  <c r="BI220" i="3"/>
  <c r="AT220" i="3"/>
  <c r="AZ220" i="3"/>
  <c r="BK220" i="3"/>
  <c r="AA220" i="3"/>
  <c r="AV220" i="3"/>
  <c r="R220" i="3"/>
  <c r="AJ220" i="3"/>
  <c r="AP220" i="3"/>
  <c r="AN220" i="3"/>
  <c r="D220" i="3"/>
  <c r="A220" i="3"/>
  <c r="BL220" i="3"/>
  <c r="BF220" i="3"/>
  <c r="V220" i="3"/>
  <c r="BN220" i="3"/>
  <c r="F220" i="3"/>
  <c r="BT220" i="3"/>
  <c r="U220" i="3"/>
  <c r="C220" i="3"/>
  <c r="BH220" i="3"/>
  <c r="G220" i="3"/>
  <c r="P220" i="3"/>
  <c r="BC220" i="3"/>
  <c r="AD220" i="3"/>
  <c r="BQ220" i="3"/>
  <c r="BB220" i="3"/>
  <c r="M220" i="3"/>
  <c r="AQ220" i="3"/>
  <c r="S220" i="3"/>
  <c r="BE220" i="3"/>
  <c r="AM220" i="3"/>
  <c r="L220" i="3"/>
  <c r="J220" i="3"/>
  <c r="AW220" i="3"/>
  <c r="I220" i="3"/>
  <c r="BO220" i="3"/>
  <c r="O220" i="3"/>
  <c r="AG220" i="3"/>
  <c r="AK220" i="3"/>
  <c r="AS220" i="3"/>
  <c r="BR220" i="3"/>
  <c r="AY220" i="3"/>
  <c r="Y220" i="3"/>
  <c r="X220" i="3"/>
  <c r="DT220" i="1"/>
  <c r="EF220" i="1"/>
  <c r="DN220" i="1"/>
  <c r="DR220" i="1"/>
  <c r="DS220" i="1"/>
  <c r="DO220" i="1"/>
  <c r="EE220" i="1"/>
  <c r="DU220" i="1"/>
  <c r="DV220" i="1"/>
  <c r="DW220" i="1"/>
  <c r="EA9" i="1"/>
  <c r="ER9" i="1"/>
  <c r="DZ39" i="1"/>
  <c r="EQ39" i="1"/>
  <c r="DA39" i="1"/>
  <c r="EK39" i="1" s="1"/>
  <c r="DY39" i="1"/>
  <c r="DD39" i="1"/>
  <c r="DL39" i="1" s="1"/>
  <c r="ED39" i="1"/>
  <c r="DH39" i="1"/>
  <c r="DK39" i="1"/>
  <c r="DX39" i="1"/>
  <c r="EG39" i="1"/>
  <c r="EP39" i="1"/>
  <c r="EA39" i="1"/>
  <c r="DI39" i="1"/>
  <c r="EL39" i="1"/>
  <c r="DB39" i="1"/>
  <c r="EB24" i="1"/>
  <c r="EO24" i="1"/>
  <c r="EU24" i="1"/>
  <c r="ER24" i="1"/>
  <c r="AZ24" i="3"/>
  <c r="O24" i="3"/>
  <c r="AP24" i="3"/>
  <c r="F24" i="3"/>
  <c r="AE24" i="3"/>
  <c r="BN24" i="3"/>
  <c r="X24" i="3"/>
  <c r="A24" i="3"/>
  <c r="AB24" i="3"/>
  <c r="AT24" i="3"/>
  <c r="AD24" i="3"/>
  <c r="AK24" i="3"/>
  <c r="BH24" i="3"/>
  <c r="P24" i="3"/>
  <c r="V24" i="3"/>
  <c r="AJ24" i="3"/>
  <c r="BT24" i="3"/>
  <c r="BF24" i="3"/>
  <c r="AA24" i="3"/>
  <c r="Y24" i="3"/>
  <c r="AH24" i="3"/>
  <c r="BI24" i="3"/>
  <c r="BQ24" i="3"/>
  <c r="BE24" i="3"/>
  <c r="AW24" i="3"/>
  <c r="BR24" i="3"/>
  <c r="BB24" i="3"/>
  <c r="L24" i="3"/>
  <c r="U24" i="3"/>
  <c r="AS24" i="3"/>
  <c r="AV24" i="3"/>
  <c r="M24" i="3"/>
  <c r="AN24" i="3"/>
  <c r="R24" i="3"/>
  <c r="J24" i="3"/>
  <c r="AM24" i="3"/>
  <c r="BC24" i="3"/>
  <c r="I24" i="3"/>
  <c r="D24" i="3"/>
  <c r="AG24" i="3"/>
  <c r="G24" i="3"/>
  <c r="AQ24" i="3"/>
  <c r="BO24" i="3"/>
  <c r="BL24" i="3"/>
  <c r="S24" i="3"/>
  <c r="AY24" i="3"/>
  <c r="C24" i="3"/>
  <c r="BK24" i="3"/>
  <c r="ES24" i="1"/>
  <c r="AL55" i="3"/>
  <c r="N55" i="3"/>
  <c r="Z55" i="3"/>
  <c r="AF55" i="3"/>
  <c r="BD55" i="3"/>
  <c r="W55" i="3"/>
  <c r="BG55" i="3"/>
  <c r="AX55" i="3"/>
  <c r="BA55" i="3"/>
  <c r="AI55" i="3"/>
  <c r="B55" i="3"/>
  <c r="AU55" i="3"/>
  <c r="BP55" i="3"/>
  <c r="E55" i="3"/>
  <c r="AO55" i="3"/>
  <c r="BM55" i="3"/>
  <c r="AC55" i="3"/>
  <c r="BJ55" i="3"/>
  <c r="AR55" i="3"/>
  <c r="Q55" i="3"/>
  <c r="K55" i="3"/>
  <c r="T55" i="3"/>
  <c r="BS55" i="3"/>
  <c r="H55" i="3"/>
  <c r="DY55" i="1"/>
  <c r="DD55" i="1"/>
  <c r="DL55" i="1" s="1"/>
  <c r="DX55" i="1"/>
  <c r="DK55" i="1"/>
  <c r="DA55" i="1"/>
  <c r="EK55" i="1" s="1"/>
  <c r="DH55" i="1"/>
  <c r="ED55" i="1"/>
  <c r="EG55" i="1"/>
  <c r="ES40" i="1"/>
  <c r="EO40" i="1"/>
  <c r="EU40" i="1"/>
  <c r="DD40" i="1"/>
  <c r="DL40" i="1" s="1"/>
  <c r="DA40" i="1"/>
  <c r="EK40" i="1" s="1"/>
  <c r="DK40" i="1"/>
  <c r="EG40" i="1"/>
  <c r="DX40" i="1"/>
  <c r="ED40" i="1"/>
  <c r="DH40" i="1"/>
  <c r="DO40" i="1"/>
  <c r="EE40" i="1"/>
  <c r="DY40" i="1"/>
  <c r="ES45" i="1"/>
  <c r="DG45" i="1"/>
  <c r="DZ75" i="1"/>
  <c r="EQ75" i="1"/>
  <c r="DT75" i="1"/>
  <c r="EV25" i="1"/>
  <c r="S25" i="3"/>
  <c r="AW25" i="3"/>
  <c r="BH25" i="3"/>
  <c r="P25" i="3"/>
  <c r="I25" i="3"/>
  <c r="AA25" i="3"/>
  <c r="AB25" i="3"/>
  <c r="BK25" i="3"/>
  <c r="BC25" i="3"/>
  <c r="J25" i="3"/>
  <c r="AM25" i="3"/>
  <c r="BE25" i="3"/>
  <c r="AP25" i="3"/>
  <c r="AJ25" i="3"/>
  <c r="G25" i="3"/>
  <c r="C25" i="3"/>
  <c r="AQ25" i="3"/>
  <c r="X25" i="3"/>
  <c r="AH25" i="3"/>
  <c r="A25" i="3"/>
  <c r="AD25" i="3"/>
  <c r="D25" i="3"/>
  <c r="R25" i="3"/>
  <c r="BF25" i="3"/>
  <c r="AG25" i="3"/>
  <c r="AN25" i="3"/>
  <c r="O25" i="3"/>
  <c r="AT25" i="3"/>
  <c r="L25" i="3"/>
  <c r="BQ25" i="3"/>
  <c r="AY25" i="3"/>
  <c r="F25" i="3"/>
  <c r="BI25" i="3"/>
  <c r="AZ25" i="3"/>
  <c r="BR25" i="3"/>
  <c r="AV25" i="3"/>
  <c r="AS25" i="3"/>
  <c r="AK25" i="3"/>
  <c r="AE25" i="3"/>
  <c r="BT25" i="3"/>
  <c r="Y25" i="3"/>
  <c r="BB25" i="3"/>
  <c r="BO25" i="3"/>
  <c r="BL25" i="3"/>
  <c r="M25" i="3"/>
  <c r="V25" i="3"/>
  <c r="BN25" i="3"/>
  <c r="U25" i="3"/>
  <c r="EP25" i="1"/>
  <c r="ES25" i="1"/>
  <c r="DX25" i="1"/>
  <c r="DA25" i="1"/>
  <c r="EK25" i="1" s="1"/>
  <c r="DK25" i="1"/>
  <c r="DD25" i="1"/>
  <c r="DL25" i="1" s="1"/>
  <c r="EG25" i="1"/>
  <c r="DY25" i="1"/>
  <c r="DH25" i="1"/>
  <c r="ED25" i="1"/>
  <c r="EB151" i="1"/>
  <c r="DB151" i="1"/>
  <c r="EL151" i="1"/>
  <c r="DI151" i="1"/>
  <c r="EC135" i="1"/>
  <c r="EH135" i="1"/>
  <c r="DE135" i="1"/>
  <c r="DM135" i="1" s="1"/>
  <c r="EQ135" i="1"/>
  <c r="EL135" i="1"/>
  <c r="DB135" i="1"/>
  <c r="DI135" i="1"/>
  <c r="EB135" i="1"/>
  <c r="EP135" i="1"/>
  <c r="DK102" i="1"/>
  <c r="DX102" i="1"/>
  <c r="DY102" i="1"/>
  <c r="EG102" i="1"/>
  <c r="DD102" i="1"/>
  <c r="DL102" i="1" s="1"/>
  <c r="DA102" i="1"/>
  <c r="EK102" i="1" s="1"/>
  <c r="ED102" i="1"/>
  <c r="DH102" i="1"/>
  <c r="EV102" i="1"/>
  <c r="EL102" i="1"/>
  <c r="DI102" i="1"/>
  <c r="DB102" i="1"/>
  <c r="ER102" i="1"/>
  <c r="DZ102" i="1"/>
  <c r="EV145" i="1"/>
  <c r="EA145" i="1"/>
  <c r="ET145" i="1"/>
  <c r="DY165" i="1"/>
  <c r="EB165" i="1"/>
  <c r="EP165" i="1"/>
  <c r="EO165" i="1"/>
  <c r="EU165" i="1"/>
  <c r="EU88" i="1"/>
  <c r="EO88" i="1"/>
  <c r="ET88" i="1"/>
  <c r="AR88" i="3"/>
  <c r="BG88" i="3"/>
  <c r="AI88" i="3"/>
  <c r="E88" i="3"/>
  <c r="AL88" i="3"/>
  <c r="BM88" i="3"/>
  <c r="BD88" i="3"/>
  <c r="Z88" i="3"/>
  <c r="AU88" i="3"/>
  <c r="T88" i="3"/>
  <c r="W88" i="3"/>
  <c r="BA88" i="3"/>
  <c r="AC88" i="3"/>
  <c r="AX88" i="3"/>
  <c r="BP88" i="3"/>
  <c r="Q88" i="3"/>
  <c r="B88" i="3"/>
  <c r="BJ88" i="3"/>
  <c r="AO88" i="3"/>
  <c r="H88" i="3"/>
  <c r="K88" i="3"/>
  <c r="AF88" i="3"/>
  <c r="N88" i="3"/>
  <c r="BS88" i="3"/>
  <c r="DZ237" i="1"/>
  <c r="ET237" i="1"/>
  <c r="ER237" i="1"/>
  <c r="EA187" i="1"/>
  <c r="DU187" i="1"/>
  <c r="EP187" i="1"/>
  <c r="EA12" i="1"/>
  <c r="EL12" i="1"/>
  <c r="DB12" i="1"/>
  <c r="DI12" i="1"/>
  <c r="EP12" i="1"/>
  <c r="EV12" i="1"/>
  <c r="EQ60" i="1"/>
  <c r="ED60" i="1"/>
  <c r="DH60" i="1"/>
  <c r="DK60" i="1"/>
  <c r="EG60" i="1"/>
  <c r="DX60" i="1"/>
  <c r="DY60" i="1"/>
  <c r="DD60" i="1"/>
  <c r="DL60" i="1" s="1"/>
  <c r="DA60" i="1"/>
  <c r="EK60" i="1" s="1"/>
  <c r="DG65" i="1"/>
  <c r="EH65" i="1"/>
  <c r="EC65" i="1"/>
  <c r="DE65" i="1"/>
  <c r="DM65" i="1" s="1"/>
  <c r="AE65" i="3"/>
  <c r="AB65" i="3"/>
  <c r="BI65" i="3"/>
  <c r="U65" i="3"/>
  <c r="AA65" i="3"/>
  <c r="AS65" i="3"/>
  <c r="I65" i="3"/>
  <c r="BN65" i="3"/>
  <c r="D65" i="3"/>
  <c r="BE65" i="3"/>
  <c r="F65" i="3"/>
  <c r="V65" i="3"/>
  <c r="X65" i="3"/>
  <c r="AT65" i="3"/>
  <c r="BL65" i="3"/>
  <c r="BQ65" i="3"/>
  <c r="A65" i="3"/>
  <c r="L65" i="3"/>
  <c r="AZ65" i="3"/>
  <c r="BC65" i="3"/>
  <c r="BR65" i="3"/>
  <c r="BT65" i="3"/>
  <c r="AJ65" i="3"/>
  <c r="S65" i="3"/>
  <c r="AQ65" i="3"/>
  <c r="BH65" i="3"/>
  <c r="AW65" i="3"/>
  <c r="R65" i="3"/>
  <c r="AN65" i="3"/>
  <c r="AV65" i="3"/>
  <c r="AP65" i="3"/>
  <c r="J65" i="3"/>
  <c r="BK65" i="3"/>
  <c r="P65" i="3"/>
  <c r="M65" i="3"/>
  <c r="AY65" i="3"/>
  <c r="BF65" i="3"/>
  <c r="O65" i="3"/>
  <c r="AH65" i="3"/>
  <c r="C65" i="3"/>
  <c r="AK65" i="3"/>
  <c r="BO65" i="3"/>
  <c r="Y65" i="3"/>
  <c r="G65" i="3"/>
  <c r="AM65" i="3"/>
  <c r="AD65" i="3"/>
  <c r="BB65" i="3"/>
  <c r="AG65" i="3"/>
  <c r="DI65" i="1"/>
  <c r="EL65" i="1"/>
  <c r="DB65" i="1"/>
  <c r="EQ65" i="1"/>
  <c r="EH136" i="1"/>
  <c r="EC136" i="1"/>
  <c r="DE136" i="1"/>
  <c r="DM136" i="1" s="1"/>
  <c r="ES136" i="1"/>
  <c r="EQ136" i="1"/>
  <c r="EV136" i="1"/>
  <c r="ET136" i="1"/>
  <c r="DU157" i="1"/>
  <c r="EA157" i="1"/>
  <c r="DG157" i="1"/>
  <c r="EQ157" i="1"/>
  <c r="EA98" i="1"/>
  <c r="EU98" i="1"/>
  <c r="EO98" i="1"/>
  <c r="ES98" i="1"/>
  <c r="EQ98" i="1"/>
  <c r="DB98" i="1"/>
  <c r="DI98" i="1"/>
  <c r="EL98" i="1"/>
  <c r="EC218" i="1"/>
  <c r="EH218" i="1"/>
  <c r="DE218" i="1"/>
  <c r="DM218" i="1" s="1"/>
  <c r="ET218" i="1"/>
  <c r="EB218" i="1"/>
  <c r="DT218" i="1"/>
  <c r="DR218" i="1"/>
  <c r="DN218" i="1"/>
  <c r="DV218" i="1"/>
  <c r="DS218" i="1"/>
  <c r="DU218" i="1"/>
  <c r="DO218" i="1"/>
  <c r="EF218" i="1"/>
  <c r="EE218" i="1"/>
  <c r="DW218" i="1"/>
  <c r="EU80" i="1"/>
  <c r="EO80" i="1"/>
  <c r="EA80" i="1"/>
  <c r="ER80" i="1"/>
  <c r="DN53" i="1"/>
  <c r="DV53" i="1"/>
  <c r="EE53" i="1"/>
  <c r="DS53" i="1"/>
  <c r="EF53" i="1"/>
  <c r="DR53" i="1"/>
  <c r="DT53" i="1"/>
  <c r="DU53" i="1"/>
  <c r="DO53" i="1"/>
  <c r="DW53" i="1"/>
  <c r="DZ53" i="1"/>
  <c r="K53" i="3"/>
  <c r="Z53" i="3"/>
  <c r="AX53" i="3"/>
  <c r="AC53" i="3"/>
  <c r="AR53" i="3"/>
  <c r="B53" i="3"/>
  <c r="AU53" i="3"/>
  <c r="AF53" i="3"/>
  <c r="T53" i="3"/>
  <c r="BS53" i="3"/>
  <c r="H53" i="3"/>
  <c r="AO53" i="3"/>
  <c r="BJ53" i="3"/>
  <c r="E53" i="3"/>
  <c r="AL53" i="3"/>
  <c r="W53" i="3"/>
  <c r="Q53" i="3"/>
  <c r="BM53" i="3"/>
  <c r="BP53" i="3"/>
  <c r="BD53" i="3"/>
  <c r="BG53" i="3"/>
  <c r="N53" i="3"/>
  <c r="BA53" i="3"/>
  <c r="AI53" i="3"/>
  <c r="EB53" i="1"/>
  <c r="Z18" i="3"/>
  <c r="E18" i="3"/>
  <c r="N18" i="3"/>
  <c r="H18" i="3"/>
  <c r="BJ18" i="3"/>
  <c r="K18" i="3"/>
  <c r="AO18" i="3"/>
  <c r="AF18" i="3"/>
  <c r="BP18" i="3"/>
  <c r="BM18" i="3"/>
  <c r="AC18" i="3"/>
  <c r="AX18" i="3"/>
  <c r="AL18" i="3"/>
  <c r="BA18" i="3"/>
  <c r="T18" i="3"/>
  <c r="B18" i="3"/>
  <c r="AR18" i="3"/>
  <c r="BG18" i="3"/>
  <c r="BS18" i="3"/>
  <c r="W18" i="3"/>
  <c r="AU18" i="3"/>
  <c r="AI18" i="3"/>
  <c r="Q18" i="3"/>
  <c r="BD18" i="3"/>
  <c r="EQ18" i="1"/>
  <c r="DZ18" i="1"/>
  <c r="Y18" i="3"/>
  <c r="BT18" i="3"/>
  <c r="BF18" i="3"/>
  <c r="BK18" i="3"/>
  <c r="X18" i="3"/>
  <c r="D18" i="3"/>
  <c r="S18" i="3"/>
  <c r="AZ18" i="3"/>
  <c r="R18" i="3"/>
  <c r="V18" i="3"/>
  <c r="AQ18" i="3"/>
  <c r="BO18" i="3"/>
  <c r="AH18" i="3"/>
  <c r="AV18" i="3"/>
  <c r="AW18" i="3"/>
  <c r="AT18" i="3"/>
  <c r="C18" i="3"/>
  <c r="I18" i="3"/>
  <c r="BH18" i="3"/>
  <c r="A18" i="3"/>
  <c r="AS18" i="3"/>
  <c r="AJ18" i="3"/>
  <c r="F18" i="3"/>
  <c r="BR18" i="3"/>
  <c r="AY18" i="3"/>
  <c r="O18" i="3"/>
  <c r="BC18" i="3"/>
  <c r="AN18" i="3"/>
  <c r="BB18" i="3"/>
  <c r="AG18" i="3"/>
  <c r="L18" i="3"/>
  <c r="U18" i="3"/>
  <c r="J18" i="3"/>
  <c r="G18" i="3"/>
  <c r="AB18" i="3"/>
  <c r="AD18" i="3"/>
  <c r="P18" i="3"/>
  <c r="AM18" i="3"/>
  <c r="AE18" i="3"/>
  <c r="AK18" i="3"/>
  <c r="M18" i="3"/>
  <c r="BI18" i="3"/>
  <c r="BL18" i="3"/>
  <c r="BN18" i="3"/>
  <c r="BQ18" i="3"/>
  <c r="BE18" i="3"/>
  <c r="AA18" i="3"/>
  <c r="AP18" i="3"/>
  <c r="ER18" i="1"/>
  <c r="ET57" i="1"/>
  <c r="ED57" i="1"/>
  <c r="DK57" i="1"/>
  <c r="DX57" i="1"/>
  <c r="DA57" i="1"/>
  <c r="EK57" i="1" s="1"/>
  <c r="DH57" i="1"/>
  <c r="EG57" i="1"/>
  <c r="DD57" i="1"/>
  <c r="DL57" i="1" s="1"/>
  <c r="DY57" i="1"/>
  <c r="EL51" i="1"/>
  <c r="DB51" i="1"/>
  <c r="DI51" i="1"/>
  <c r="EP51" i="1"/>
  <c r="DE51" i="1"/>
  <c r="DM51" i="1" s="1"/>
  <c r="EC51" i="1"/>
  <c r="EH51" i="1"/>
  <c r="K51" i="3"/>
  <c r="AU51" i="3"/>
  <c r="T51" i="3"/>
  <c r="AR51" i="3"/>
  <c r="AC51" i="3"/>
  <c r="BS51" i="3"/>
  <c r="AF51" i="3"/>
  <c r="BJ51" i="3"/>
  <c r="Q51" i="3"/>
  <c r="AO51" i="3"/>
  <c r="AL51" i="3"/>
  <c r="BD51" i="3"/>
  <c r="BP51" i="3"/>
  <c r="E51" i="3"/>
  <c r="Z51" i="3"/>
  <c r="BG51" i="3"/>
  <c r="N51" i="3"/>
  <c r="AI51" i="3"/>
  <c r="BM51" i="3"/>
  <c r="B51" i="3"/>
  <c r="W51" i="3"/>
  <c r="BA51" i="3"/>
  <c r="AX51" i="3"/>
  <c r="H51" i="3"/>
  <c r="ES51" i="1"/>
  <c r="ES183" i="1"/>
  <c r="DZ183" i="1"/>
  <c r="EB183" i="1"/>
  <c r="DK183" i="1"/>
  <c r="DA183" i="1"/>
  <c r="EK183" i="1" s="1"/>
  <c r="DY183" i="1"/>
  <c r="DX183" i="1"/>
  <c r="DH183" i="1"/>
  <c r="DD183" i="1"/>
  <c r="DL183" i="1" s="1"/>
  <c r="EG183" i="1"/>
  <c r="ED183" i="1"/>
  <c r="ER183" i="1"/>
  <c r="ES63" i="1"/>
  <c r="DS63" i="1"/>
  <c r="DU63" i="1"/>
  <c r="DV63" i="1"/>
  <c r="DW63" i="1"/>
  <c r="DR63" i="1"/>
  <c r="EE63" i="1"/>
  <c r="EF63" i="1"/>
  <c r="DN63" i="1"/>
  <c r="DH63" i="1"/>
  <c r="DO63" i="1"/>
  <c r="DT63" i="1"/>
  <c r="EV62" i="1"/>
  <c r="DX62" i="1"/>
  <c r="EG62" i="1"/>
  <c r="DD62" i="1"/>
  <c r="DL62" i="1" s="1"/>
  <c r="ED62" i="1"/>
  <c r="DH62" i="1"/>
  <c r="DY62" i="1"/>
  <c r="DA62" i="1"/>
  <c r="EK62" i="1" s="1"/>
  <c r="DK62" i="1"/>
  <c r="EC62" i="1"/>
  <c r="EH62" i="1"/>
  <c r="DE62" i="1"/>
  <c r="DM62" i="1" s="1"/>
  <c r="EL121" i="1"/>
  <c r="DI121" i="1"/>
  <c r="DB121" i="1"/>
  <c r="AK121" i="3"/>
  <c r="BL121" i="3"/>
  <c r="L121" i="3"/>
  <c r="D121" i="3"/>
  <c r="AV121" i="3"/>
  <c r="I121" i="3"/>
  <c r="BR121" i="3"/>
  <c r="AS121" i="3"/>
  <c r="BF121" i="3"/>
  <c r="BC121" i="3"/>
  <c r="AD121" i="3"/>
  <c r="S121" i="3"/>
  <c r="C121" i="3"/>
  <c r="AA121" i="3"/>
  <c r="BT121" i="3"/>
  <c r="F121" i="3"/>
  <c r="R121" i="3"/>
  <c r="AZ121" i="3"/>
  <c r="AN121" i="3"/>
  <c r="P121" i="3"/>
  <c r="AJ121" i="3"/>
  <c r="Y121" i="3"/>
  <c r="AE121" i="3"/>
  <c r="V121" i="3"/>
  <c r="BH121" i="3"/>
  <c r="AQ121" i="3"/>
  <c r="X121" i="3"/>
  <c r="BQ121" i="3"/>
  <c r="AB121" i="3"/>
  <c r="AG121" i="3"/>
  <c r="G121" i="3"/>
  <c r="BN121" i="3"/>
  <c r="AY121" i="3"/>
  <c r="BK121" i="3"/>
  <c r="AM121" i="3"/>
  <c r="AT121" i="3"/>
  <c r="BI121" i="3"/>
  <c r="U121" i="3"/>
  <c r="AW121" i="3"/>
  <c r="J121" i="3"/>
  <c r="M121" i="3"/>
  <c r="A121" i="3"/>
  <c r="BE121" i="3"/>
  <c r="AP121" i="3"/>
  <c r="BB121" i="3"/>
  <c r="AH121" i="3"/>
  <c r="BO121" i="3"/>
  <c r="O121" i="3"/>
  <c r="EQ121" i="1"/>
  <c r="EA121" i="1"/>
  <c r="K121" i="3"/>
  <c r="BG121" i="3"/>
  <c r="AX121" i="3"/>
  <c r="T121" i="3"/>
  <c r="W121" i="3"/>
  <c r="BS121" i="3"/>
  <c r="BM121" i="3"/>
  <c r="BD121" i="3"/>
  <c r="H121" i="3"/>
  <c r="AF121" i="3"/>
  <c r="B121" i="3"/>
  <c r="AC121" i="3"/>
  <c r="AI121" i="3"/>
  <c r="Q121" i="3"/>
  <c r="AO121" i="3"/>
  <c r="BP121" i="3"/>
  <c r="E121" i="3"/>
  <c r="AR121" i="3"/>
  <c r="AL121" i="3"/>
  <c r="BA121" i="3"/>
  <c r="AU121" i="3"/>
  <c r="Z121" i="3"/>
  <c r="N121" i="3"/>
  <c r="BJ121" i="3"/>
  <c r="EV121" i="1"/>
  <c r="EE184" i="1"/>
  <c r="DS184" i="1"/>
  <c r="EF184" i="1"/>
  <c r="DW184" i="1"/>
  <c r="DO184" i="1"/>
  <c r="DN184" i="1"/>
  <c r="DR184" i="1"/>
  <c r="DV184" i="1"/>
  <c r="DT184" i="1"/>
  <c r="DU184" i="1"/>
  <c r="EP184" i="1"/>
  <c r="EA239" i="1"/>
  <c r="EO239" i="1"/>
  <c r="EU239" i="1"/>
  <c r="DK239" i="1"/>
  <c r="DX239" i="1"/>
  <c r="ED239" i="1"/>
  <c r="DD239" i="1"/>
  <c r="DL239" i="1" s="1"/>
  <c r="EG239" i="1"/>
  <c r="DA239" i="1"/>
  <c r="EK239" i="1" s="1"/>
  <c r="DY239" i="1"/>
  <c r="DH239" i="1"/>
  <c r="EB239" i="1"/>
  <c r="EQ239" i="1"/>
  <c r="DK50" i="1"/>
  <c r="DY50" i="1"/>
  <c r="ED50" i="1"/>
  <c r="DX50" i="1"/>
  <c r="DH50" i="1"/>
  <c r="EG50" i="1"/>
  <c r="DA50" i="1"/>
  <c r="EK50" i="1" s="1"/>
  <c r="DD50" i="1"/>
  <c r="DL50" i="1" s="1"/>
  <c r="K50" i="3"/>
  <c r="AI50" i="3"/>
  <c r="AR50" i="3"/>
  <c r="Q50" i="3"/>
  <c r="AL50" i="3"/>
  <c r="BS50" i="3"/>
  <c r="Z50" i="3"/>
  <c r="BJ50" i="3"/>
  <c r="E50" i="3"/>
  <c r="W50" i="3"/>
  <c r="BP50" i="3"/>
  <c r="B50" i="3"/>
  <c r="N50" i="3"/>
  <c r="AU50" i="3"/>
  <c r="BM50" i="3"/>
  <c r="T50" i="3"/>
  <c r="AX50" i="3"/>
  <c r="AO50" i="3"/>
  <c r="BD50" i="3"/>
  <c r="AC50" i="3"/>
  <c r="BG50" i="3"/>
  <c r="AF50" i="3"/>
  <c r="BA50" i="3"/>
  <c r="H50" i="3"/>
  <c r="DB50" i="1"/>
  <c r="EL50" i="1"/>
  <c r="DI50" i="1"/>
  <c r="EQ50" i="1"/>
  <c r="DZ50" i="1"/>
  <c r="EA125" i="1"/>
  <c r="EO125" i="1"/>
  <c r="EU125" i="1"/>
  <c r="L125" i="3"/>
  <c r="AZ125" i="3"/>
  <c r="AY125" i="3"/>
  <c r="S125" i="3"/>
  <c r="BL125" i="3"/>
  <c r="BR125" i="3"/>
  <c r="AW125" i="3"/>
  <c r="BK125" i="3"/>
  <c r="R125" i="3"/>
  <c r="AM125" i="3"/>
  <c r="AS125" i="3"/>
  <c r="V125" i="3"/>
  <c r="AJ125" i="3"/>
  <c r="M125" i="3"/>
  <c r="P125" i="3"/>
  <c r="AP125" i="3"/>
  <c r="BC125" i="3"/>
  <c r="AK125" i="3"/>
  <c r="G125" i="3"/>
  <c r="I125" i="3"/>
  <c r="U125" i="3"/>
  <c r="AA125" i="3"/>
  <c r="O125" i="3"/>
  <c r="F125" i="3"/>
  <c r="BQ125" i="3"/>
  <c r="J125" i="3"/>
  <c r="AB125" i="3"/>
  <c r="AG125" i="3"/>
  <c r="BF125" i="3"/>
  <c r="AH125" i="3"/>
  <c r="AE125" i="3"/>
  <c r="AQ125" i="3"/>
  <c r="AN125" i="3"/>
  <c r="A125" i="3"/>
  <c r="BH125" i="3"/>
  <c r="AV125" i="3"/>
  <c r="AT125" i="3"/>
  <c r="BB125" i="3"/>
  <c r="BE125" i="3"/>
  <c r="BN125" i="3"/>
  <c r="D125" i="3"/>
  <c r="C125" i="3"/>
  <c r="BT125" i="3"/>
  <c r="AD125" i="3"/>
  <c r="Y125" i="3"/>
  <c r="BI125" i="3"/>
  <c r="BO125" i="3"/>
  <c r="X125" i="3"/>
  <c r="ES125" i="1"/>
  <c r="AX130" i="3"/>
  <c r="BP130" i="3"/>
  <c r="AU130" i="3"/>
  <c r="BG130" i="3"/>
  <c r="T130" i="3"/>
  <c r="BA130" i="3"/>
  <c r="H130" i="3"/>
  <c r="E130" i="3"/>
  <c r="B130" i="3"/>
  <c r="AF130" i="3"/>
  <c r="Q130" i="3"/>
  <c r="N130" i="3"/>
  <c r="BS130" i="3"/>
  <c r="Z130" i="3"/>
  <c r="K130" i="3"/>
  <c r="AO130" i="3"/>
  <c r="W130" i="3"/>
  <c r="AL130" i="3"/>
  <c r="AC130" i="3"/>
  <c r="AI130" i="3"/>
  <c r="BD130" i="3"/>
  <c r="BM130" i="3"/>
  <c r="AR130" i="3"/>
  <c r="BJ130" i="3"/>
  <c r="ET130" i="1"/>
  <c r="DG130" i="1"/>
  <c r="EA130" i="1"/>
  <c r="DG38" i="1"/>
  <c r="EV14" i="1"/>
  <c r="EL14" i="1"/>
  <c r="DI14" i="1"/>
  <c r="DB14" i="1"/>
  <c r="EP14" i="1"/>
  <c r="EF14" i="1"/>
  <c r="DW14" i="1"/>
  <c r="DS14" i="1"/>
  <c r="EE14" i="1"/>
  <c r="DO14" i="1"/>
  <c r="DT14" i="1"/>
  <c r="DV14" i="1"/>
  <c r="DU14" i="1"/>
  <c r="DR14" i="1"/>
  <c r="DN14" i="1"/>
  <c r="EH68" i="1"/>
  <c r="EC68" i="1"/>
  <c r="DX68" i="1"/>
  <c r="DA68" i="1"/>
  <c r="EK68" i="1" s="1"/>
  <c r="DY68" i="1"/>
  <c r="DK68" i="1"/>
  <c r="DH68" i="1"/>
  <c r="EF68" i="1"/>
  <c r="DN68" i="1"/>
  <c r="DE68" i="1"/>
  <c r="DM68" i="1" s="1"/>
  <c r="ES68" i="1"/>
  <c r="EA68" i="1"/>
  <c r="DU68" i="1"/>
  <c r="EE64" i="1"/>
  <c r="DO64" i="1"/>
  <c r="DS64" i="1"/>
  <c r="DT64" i="1"/>
  <c r="DR64" i="1"/>
  <c r="DW64" i="1"/>
  <c r="EF64" i="1"/>
  <c r="DV64" i="1"/>
  <c r="DU64" i="1"/>
  <c r="DN64" i="1"/>
  <c r="EB64" i="1"/>
  <c r="ES64" i="1"/>
  <c r="ET64" i="1"/>
  <c r="EP59" i="1"/>
  <c r="EU59" i="1"/>
  <c r="EO59" i="1"/>
  <c r="AC59" i="3"/>
  <c r="AX59" i="3"/>
  <c r="AI59" i="3"/>
  <c r="BP59" i="3"/>
  <c r="N59" i="3"/>
  <c r="W59" i="3"/>
  <c r="B59" i="3"/>
  <c r="BD59" i="3"/>
  <c r="Q59" i="3"/>
  <c r="BG59" i="3"/>
  <c r="AR59" i="3"/>
  <c r="BJ59" i="3"/>
  <c r="H59" i="3"/>
  <c r="BS59" i="3"/>
  <c r="K59" i="3"/>
  <c r="BM59" i="3"/>
  <c r="BA59" i="3"/>
  <c r="T59" i="3"/>
  <c r="AF59" i="3"/>
  <c r="AU59" i="3"/>
  <c r="Z59" i="3"/>
  <c r="AO59" i="3"/>
  <c r="E59" i="3"/>
  <c r="AL59" i="3"/>
  <c r="EQ59" i="1"/>
  <c r="C59" i="3"/>
  <c r="BB59" i="3"/>
  <c r="X59" i="3"/>
  <c r="AK59" i="3"/>
  <c r="M59" i="3"/>
  <c r="AB59" i="3"/>
  <c r="AJ59" i="3"/>
  <c r="L59" i="3"/>
  <c r="AH59" i="3"/>
  <c r="F59" i="3"/>
  <c r="BH59" i="3"/>
  <c r="V59" i="3"/>
  <c r="BT59" i="3"/>
  <c r="AA59" i="3"/>
  <c r="AG59" i="3"/>
  <c r="AD59" i="3"/>
  <c r="AE59" i="3"/>
  <c r="A59" i="3"/>
  <c r="R59" i="3"/>
  <c r="U59" i="3"/>
  <c r="BK59" i="3"/>
  <c r="AM59" i="3"/>
  <c r="AS59" i="3"/>
  <c r="AZ59" i="3"/>
  <c r="AQ59" i="3"/>
  <c r="AY59" i="3"/>
  <c r="AN59" i="3"/>
  <c r="BF59" i="3"/>
  <c r="BQ59" i="3"/>
  <c r="AT59" i="3"/>
  <c r="Y59" i="3"/>
  <c r="AW59" i="3"/>
  <c r="S59" i="3"/>
  <c r="BR59" i="3"/>
  <c r="BI59" i="3"/>
  <c r="BL59" i="3"/>
  <c r="BE59" i="3"/>
  <c r="BN59" i="3"/>
  <c r="BO59" i="3"/>
  <c r="O59" i="3"/>
  <c r="J59" i="3"/>
  <c r="AV59" i="3"/>
  <c r="P59" i="3"/>
  <c r="G59" i="3"/>
  <c r="AP59" i="3"/>
  <c r="BC59" i="3"/>
  <c r="D59" i="3"/>
  <c r="I59" i="3"/>
  <c r="DO59" i="1"/>
  <c r="DS59" i="1"/>
  <c r="DN59" i="1"/>
  <c r="EF59" i="1"/>
  <c r="EE59" i="1"/>
  <c r="DW59" i="1"/>
  <c r="DU59" i="1"/>
  <c r="DV59" i="1"/>
  <c r="DT59" i="1"/>
  <c r="DR59" i="1"/>
  <c r="ET59" i="1"/>
  <c r="ET214" i="1"/>
  <c r="AH214" i="3"/>
  <c r="BI214" i="3"/>
  <c r="AW214" i="3"/>
  <c r="A214" i="3"/>
  <c r="AQ214" i="3"/>
  <c r="BL214" i="3"/>
  <c r="U214" i="3"/>
  <c r="X214" i="3"/>
  <c r="AG214" i="3"/>
  <c r="R214" i="3"/>
  <c r="BE214" i="3"/>
  <c r="BB214" i="3"/>
  <c r="P214" i="3"/>
  <c r="BR214" i="3"/>
  <c r="Y214" i="3"/>
  <c r="AE214" i="3"/>
  <c r="BO214" i="3"/>
  <c r="AT214" i="3"/>
  <c r="AA214" i="3"/>
  <c r="BT214" i="3"/>
  <c r="I214" i="3"/>
  <c r="O214" i="3"/>
  <c r="BH214" i="3"/>
  <c r="AP214" i="3"/>
  <c r="BC214" i="3"/>
  <c r="V214" i="3"/>
  <c r="AN214" i="3"/>
  <c r="F214" i="3"/>
  <c r="AJ214" i="3"/>
  <c r="AS214" i="3"/>
  <c r="D214" i="3"/>
  <c r="G214" i="3"/>
  <c r="AB214" i="3"/>
  <c r="BQ214" i="3"/>
  <c r="L214" i="3"/>
  <c r="BN214" i="3"/>
  <c r="J214" i="3"/>
  <c r="S214" i="3"/>
  <c r="AZ214" i="3"/>
  <c r="AV214" i="3"/>
  <c r="AM214" i="3"/>
  <c r="C214" i="3"/>
  <c r="AK214" i="3"/>
  <c r="AD214" i="3"/>
  <c r="M214" i="3"/>
  <c r="AY214" i="3"/>
  <c r="BF214" i="3"/>
  <c r="BK214" i="3"/>
  <c r="DI214" i="1"/>
  <c r="EL214" i="1"/>
  <c r="DB214" i="1"/>
  <c r="DZ66" i="1"/>
  <c r="BT66" i="3"/>
  <c r="A66" i="3"/>
  <c r="G66" i="3"/>
  <c r="AW66" i="3"/>
  <c r="AN66" i="3"/>
  <c r="BL66" i="3"/>
  <c r="L66" i="3"/>
  <c r="R66" i="3"/>
  <c r="J66" i="3"/>
  <c r="AQ66" i="3"/>
  <c r="BO66" i="3"/>
  <c r="F66" i="3"/>
  <c r="BK66" i="3"/>
  <c r="O66" i="3"/>
  <c r="AD66" i="3"/>
  <c r="AT66" i="3"/>
  <c r="AJ66" i="3"/>
  <c r="BR66" i="3"/>
  <c r="AM66" i="3"/>
  <c r="AG66" i="3"/>
  <c r="S66" i="3"/>
  <c r="AS66" i="3"/>
  <c r="AV66" i="3"/>
  <c r="C66" i="3"/>
  <c r="BQ66" i="3"/>
  <c r="M66" i="3"/>
  <c r="AP66" i="3"/>
  <c r="AH66" i="3"/>
  <c r="U66" i="3"/>
  <c r="BN66" i="3"/>
  <c r="AA66" i="3"/>
  <c r="AY66" i="3"/>
  <c r="Y66" i="3"/>
  <c r="AK66" i="3"/>
  <c r="P66" i="3"/>
  <c r="BF66" i="3"/>
  <c r="D66" i="3"/>
  <c r="AZ66" i="3"/>
  <c r="V66" i="3"/>
  <c r="AE66" i="3"/>
  <c r="I66" i="3"/>
  <c r="BC66" i="3"/>
  <c r="BH66" i="3"/>
  <c r="X66" i="3"/>
  <c r="BE66" i="3"/>
  <c r="AB66" i="3"/>
  <c r="BI66" i="3"/>
  <c r="BB66" i="3"/>
  <c r="EP66" i="1"/>
  <c r="EA66" i="1"/>
  <c r="DY66" i="1"/>
  <c r="DH66" i="1"/>
  <c r="ED66" i="1"/>
  <c r="DX66" i="1"/>
  <c r="DD66" i="1"/>
  <c r="DL66" i="1" s="1"/>
  <c r="DK66" i="1"/>
  <c r="DA66" i="1"/>
  <c r="EK66" i="1" s="1"/>
  <c r="EG66" i="1"/>
  <c r="BS66" i="3"/>
  <c r="BP66" i="3"/>
  <c r="E66" i="3"/>
  <c r="N66" i="3"/>
  <c r="T66" i="3"/>
  <c r="AR66" i="3"/>
  <c r="BD66" i="3"/>
  <c r="Z66" i="3"/>
  <c r="B66" i="3"/>
  <c r="AL66" i="3"/>
  <c r="AU66" i="3"/>
  <c r="BM66" i="3"/>
  <c r="BG66" i="3"/>
  <c r="K66" i="3"/>
  <c r="W66" i="3"/>
  <c r="BA66" i="3"/>
  <c r="AO66" i="3"/>
  <c r="H66" i="3"/>
  <c r="Q66" i="3"/>
  <c r="AX66" i="3"/>
  <c r="AC66" i="3"/>
  <c r="AF66" i="3"/>
  <c r="AI66" i="3"/>
  <c r="BJ66" i="3"/>
  <c r="EV35" i="1"/>
  <c r="DG35" i="1"/>
  <c r="ET35" i="1"/>
  <c r="H233" i="3"/>
  <c r="Z233" i="3"/>
  <c r="K233" i="3"/>
  <c r="BJ233" i="3"/>
  <c r="BS233" i="3"/>
  <c r="Q233" i="3"/>
  <c r="B233" i="3"/>
  <c r="AC233" i="3"/>
  <c r="AU233" i="3"/>
  <c r="N233" i="3"/>
  <c r="BA233" i="3"/>
  <c r="W233" i="3"/>
  <c r="E233" i="3"/>
  <c r="AO233" i="3"/>
  <c r="AR233" i="3"/>
  <c r="AL233" i="3"/>
  <c r="BD233" i="3"/>
  <c r="AF233" i="3"/>
  <c r="BP233" i="3"/>
  <c r="AX233" i="3"/>
  <c r="BG233" i="3"/>
  <c r="BM233" i="3"/>
  <c r="AI233" i="3"/>
  <c r="T233" i="3"/>
  <c r="ER233" i="1"/>
  <c r="EP233" i="1"/>
  <c r="ES233" i="1"/>
  <c r="ES8" i="1"/>
  <c r="AL8" i="3"/>
  <c r="AL8" i="1" s="1"/>
  <c r="BD8" i="3"/>
  <c r="BD8" i="1" s="1"/>
  <c r="AF8" i="3"/>
  <c r="BM8" i="3"/>
  <c r="BM8" i="1" s="1"/>
  <c r="Q8" i="3"/>
  <c r="N8" i="3"/>
  <c r="N8" i="1" s="1"/>
  <c r="AI8" i="3"/>
  <c r="H8" i="3"/>
  <c r="W8" i="3"/>
  <c r="BP8" i="3"/>
  <c r="BP8" i="1" s="1"/>
  <c r="K8" i="3"/>
  <c r="K8" i="1" s="1"/>
  <c r="AC8" i="3"/>
  <c r="AC8" i="1" s="1"/>
  <c r="AU8" i="3"/>
  <c r="AU8" i="1" s="1"/>
  <c r="BJ8" i="3"/>
  <c r="BJ8" i="1" s="1"/>
  <c r="BS8" i="3"/>
  <c r="BS8" i="1" s="1"/>
  <c r="B8" i="3"/>
  <c r="B8" i="1" s="1"/>
  <c r="AX8" i="3"/>
  <c r="Z8" i="3"/>
  <c r="Z8" i="1" s="1"/>
  <c r="T8" i="3"/>
  <c r="BG8" i="3"/>
  <c r="BG8" i="1" s="1"/>
  <c r="AR8" i="3"/>
  <c r="AR8" i="1" s="1"/>
  <c r="BA8" i="3"/>
  <c r="BA8" i="1" s="1"/>
  <c r="AO8" i="3"/>
  <c r="E8" i="3"/>
  <c r="E8" i="1" s="1"/>
  <c r="EQ8" i="1"/>
  <c r="DG8" i="1"/>
  <c r="EA8" i="1"/>
  <c r="ES160" i="1"/>
  <c r="EV160" i="1"/>
  <c r="DG160" i="1"/>
  <c r="L160" i="3"/>
  <c r="M160" i="3"/>
  <c r="BB160" i="3"/>
  <c r="P160" i="3"/>
  <c r="X160" i="3"/>
  <c r="C160" i="3"/>
  <c r="BF160" i="3"/>
  <c r="I160" i="3"/>
  <c r="AM160" i="3"/>
  <c r="AD160" i="3"/>
  <c r="D160" i="3"/>
  <c r="AT160" i="3"/>
  <c r="AA160" i="3"/>
  <c r="F160" i="3"/>
  <c r="AE160" i="3"/>
  <c r="U160" i="3"/>
  <c r="AW160" i="3"/>
  <c r="BC160" i="3"/>
  <c r="AK160" i="3"/>
  <c r="AV160" i="3"/>
  <c r="V160" i="3"/>
  <c r="BQ160" i="3"/>
  <c r="AG160" i="3"/>
  <c r="AJ160" i="3"/>
  <c r="A160" i="3"/>
  <c r="BK160" i="3"/>
  <c r="AS160" i="3"/>
  <c r="BE160" i="3"/>
  <c r="S160" i="3"/>
  <c r="AQ160" i="3"/>
  <c r="AP160" i="3"/>
  <c r="G160" i="3"/>
  <c r="AN160" i="3"/>
  <c r="Y160" i="3"/>
  <c r="BT160" i="3"/>
  <c r="AB160" i="3"/>
  <c r="BN160" i="3"/>
  <c r="AZ160" i="3"/>
  <c r="J160" i="3"/>
  <c r="BO160" i="3"/>
  <c r="BH160" i="3"/>
  <c r="AY160" i="3"/>
  <c r="R160" i="3"/>
  <c r="BL160" i="3"/>
  <c r="AH160" i="3"/>
  <c r="BI160" i="3"/>
  <c r="BR160" i="3"/>
  <c r="O160" i="3"/>
  <c r="DZ160" i="1"/>
  <c r="EU26" i="1"/>
  <c r="EO26" i="1"/>
  <c r="DX26" i="1"/>
  <c r="DA26" i="1"/>
  <c r="EK26" i="1" s="1"/>
  <c r="DH26" i="1"/>
  <c r="EG26" i="1"/>
  <c r="DY26" i="1"/>
  <c r="DK26" i="1"/>
  <c r="ED26" i="1"/>
  <c r="DD26" i="1"/>
  <c r="DL26" i="1" s="1"/>
  <c r="EA26" i="1"/>
  <c r="DZ26" i="1"/>
  <c r="EL26" i="1"/>
  <c r="DB26" i="1"/>
  <c r="DI26" i="1"/>
  <c r="EE26" i="1"/>
  <c r="DW26" i="1"/>
  <c r="DO26" i="1"/>
  <c r="DN26" i="1"/>
  <c r="DT26" i="1"/>
  <c r="DS26" i="1"/>
  <c r="EF26" i="1"/>
  <c r="DV26" i="1"/>
  <c r="DR26" i="1"/>
  <c r="DU26" i="1"/>
  <c r="EU90" i="1"/>
  <c r="EO90" i="1"/>
  <c r="DB90" i="1"/>
  <c r="EL90" i="1"/>
  <c r="DI90" i="1"/>
  <c r="EA90" i="1"/>
  <c r="ES90" i="1"/>
  <c r="DT226" i="1"/>
  <c r="DS226" i="1"/>
  <c r="DU226" i="1"/>
  <c r="EF226" i="1"/>
  <c r="DO226" i="1"/>
  <c r="DN226" i="1"/>
  <c r="EE226" i="1"/>
  <c r="DW226" i="1"/>
  <c r="DV226" i="1"/>
  <c r="DR226" i="1"/>
  <c r="DI226" i="1"/>
  <c r="EL226" i="1"/>
  <c r="DB226" i="1"/>
  <c r="ER226" i="1"/>
  <c r="EQ226" i="1"/>
  <c r="BF226" i="3"/>
  <c r="C226" i="3"/>
  <c r="O226" i="3"/>
  <c r="G226" i="3"/>
  <c r="BE226" i="3"/>
  <c r="BQ226" i="3"/>
  <c r="L226" i="3"/>
  <c r="I226" i="3"/>
  <c r="F226" i="3"/>
  <c r="AD226" i="3"/>
  <c r="AE226" i="3"/>
  <c r="AJ226" i="3"/>
  <c r="AW226" i="3"/>
  <c r="J226" i="3"/>
  <c r="BN226" i="3"/>
  <c r="AH226" i="3"/>
  <c r="V226" i="3"/>
  <c r="AP226" i="3"/>
  <c r="BR226" i="3"/>
  <c r="BB226" i="3"/>
  <c r="M226" i="3"/>
  <c r="AZ226" i="3"/>
  <c r="BH226" i="3"/>
  <c r="AM226" i="3"/>
  <c r="X226" i="3"/>
  <c r="S226" i="3"/>
  <c r="R226" i="3"/>
  <c r="BT226" i="3"/>
  <c r="AK226" i="3"/>
  <c r="AT226" i="3"/>
  <c r="BC226" i="3"/>
  <c r="AV226" i="3"/>
  <c r="P226" i="3"/>
  <c r="AN226" i="3"/>
  <c r="AB226" i="3"/>
  <c r="Y226" i="3"/>
  <c r="AQ226" i="3"/>
  <c r="U226" i="3"/>
  <c r="BO226" i="3"/>
  <c r="BL226" i="3"/>
  <c r="BI226" i="3"/>
  <c r="D226" i="3"/>
  <c r="AS226" i="3"/>
  <c r="AA226" i="3"/>
  <c r="BK226" i="3"/>
  <c r="A226" i="3"/>
  <c r="AY226" i="3"/>
  <c r="AG226" i="3"/>
  <c r="DZ229" i="1"/>
  <c r="EH229" i="1"/>
  <c r="EC229" i="1"/>
  <c r="DE229" i="1"/>
  <c r="DM229" i="1" s="1"/>
  <c r="G229" i="3"/>
  <c r="M229" i="3"/>
  <c r="J229" i="3"/>
  <c r="AY229" i="3"/>
  <c r="V229" i="3"/>
  <c r="AQ229" i="3"/>
  <c r="AN229" i="3"/>
  <c r="X229" i="3"/>
  <c r="AZ229" i="3"/>
  <c r="BH229" i="3"/>
  <c r="R229" i="3"/>
  <c r="BF229" i="3"/>
  <c r="L229" i="3"/>
  <c r="AD229" i="3"/>
  <c r="BE229" i="3"/>
  <c r="A229" i="3"/>
  <c r="BO229" i="3"/>
  <c r="BL229" i="3"/>
  <c r="AV229" i="3"/>
  <c r="BT229" i="3"/>
  <c r="BQ229" i="3"/>
  <c r="BC229" i="3"/>
  <c r="BI229" i="3"/>
  <c r="AS229" i="3"/>
  <c r="C229" i="3"/>
  <c r="AP229" i="3"/>
  <c r="D229" i="3"/>
  <c r="O229" i="3"/>
  <c r="BN229" i="3"/>
  <c r="AE229" i="3"/>
  <c r="S229" i="3"/>
  <c r="AH229" i="3"/>
  <c r="U229" i="3"/>
  <c r="AM229" i="3"/>
  <c r="P229" i="3"/>
  <c r="AJ229" i="3"/>
  <c r="AT229" i="3"/>
  <c r="BK229" i="3"/>
  <c r="F229" i="3"/>
  <c r="BR229" i="3"/>
  <c r="BB229" i="3"/>
  <c r="AW229" i="3"/>
  <c r="AB229" i="3"/>
  <c r="I229" i="3"/>
  <c r="AA229" i="3"/>
  <c r="AK229" i="3"/>
  <c r="Y229" i="3"/>
  <c r="AG229" i="3"/>
  <c r="EA229" i="1"/>
  <c r="EB229" i="1"/>
  <c r="ES209" i="1"/>
  <c r="ED209" i="1"/>
  <c r="DA209" i="1"/>
  <c r="EK209" i="1" s="1"/>
  <c r="DK209" i="1"/>
  <c r="DX209" i="1"/>
  <c r="DY209" i="1"/>
  <c r="DH209" i="1"/>
  <c r="EG209" i="1"/>
  <c r="DD209" i="1"/>
  <c r="DL209" i="1" s="1"/>
  <c r="DT209" i="1"/>
  <c r="DV209" i="1"/>
  <c r="DU209" i="1"/>
  <c r="DN209" i="1"/>
  <c r="EE209" i="1"/>
  <c r="DW209" i="1"/>
  <c r="DO209" i="1"/>
  <c r="EF209" i="1"/>
  <c r="DR209" i="1"/>
  <c r="DS209" i="1"/>
  <c r="BQ209" i="3"/>
  <c r="AB209" i="3"/>
  <c r="V209" i="3"/>
  <c r="O209" i="3"/>
  <c r="S209" i="3"/>
  <c r="R209" i="3"/>
  <c r="AP209" i="3"/>
  <c r="I209" i="3"/>
  <c r="AS209" i="3"/>
  <c r="BT209" i="3"/>
  <c r="BI209" i="3"/>
  <c r="AG209" i="3"/>
  <c r="AN209" i="3"/>
  <c r="AA209" i="3"/>
  <c r="F209" i="3"/>
  <c r="L209" i="3"/>
  <c r="BR209" i="3"/>
  <c r="BC209" i="3"/>
  <c r="BK209" i="3"/>
  <c r="P209" i="3"/>
  <c r="BB209" i="3"/>
  <c r="AD209" i="3"/>
  <c r="AM209" i="3"/>
  <c r="AE209" i="3"/>
  <c r="Y209" i="3"/>
  <c r="C209" i="3"/>
  <c r="AJ209" i="3"/>
  <c r="AH209" i="3"/>
  <c r="AV209" i="3"/>
  <c r="BH209" i="3"/>
  <c r="G209" i="3"/>
  <c r="AQ209" i="3"/>
  <c r="X209" i="3"/>
  <c r="BO209" i="3"/>
  <c r="AZ209" i="3"/>
  <c r="AT209" i="3"/>
  <c r="AW209" i="3"/>
  <c r="BE209" i="3"/>
  <c r="J209" i="3"/>
  <c r="AY209" i="3"/>
  <c r="A209" i="3"/>
  <c r="U209" i="3"/>
  <c r="BL209" i="3"/>
  <c r="BF209" i="3"/>
  <c r="BN209" i="3"/>
  <c r="D209" i="3"/>
  <c r="AK209" i="3"/>
  <c r="M209" i="3"/>
  <c r="DG209" i="1"/>
  <c r="EQ209" i="1"/>
  <c r="EO132" i="1"/>
  <c r="EU132" i="1"/>
  <c r="DG132" i="1"/>
  <c r="EL132" i="1"/>
  <c r="DB132" i="1"/>
  <c r="DI132" i="1"/>
  <c r="EP132" i="1"/>
  <c r="DZ132" i="1"/>
  <c r="EB176" i="1"/>
  <c r="T176" i="3"/>
  <c r="AR176" i="3"/>
  <c r="Z176" i="3"/>
  <c r="W176" i="3"/>
  <c r="K176" i="3"/>
  <c r="AF176" i="3"/>
  <c r="AU176" i="3"/>
  <c r="E176" i="3"/>
  <c r="BS176" i="3"/>
  <c r="AI176" i="3"/>
  <c r="AC176" i="3"/>
  <c r="AL176" i="3"/>
  <c r="BP176" i="3"/>
  <c r="AX176" i="3"/>
  <c r="H176" i="3"/>
  <c r="AO176" i="3"/>
  <c r="BG176" i="3"/>
  <c r="BM176" i="3"/>
  <c r="B176" i="3"/>
  <c r="BJ176" i="3"/>
  <c r="Q176" i="3"/>
  <c r="N176" i="3"/>
  <c r="BD176" i="3"/>
  <c r="BA176" i="3"/>
  <c r="EP176" i="1"/>
  <c r="DU176" i="1"/>
  <c r="DS176" i="1"/>
  <c r="DW176" i="1"/>
  <c r="EE176" i="1"/>
  <c r="DV176" i="1"/>
  <c r="DR176" i="1"/>
  <c r="DN176" i="1"/>
  <c r="EF176" i="1"/>
  <c r="DT176" i="1"/>
  <c r="DO176" i="1"/>
  <c r="EV176" i="1"/>
  <c r="ER176" i="1"/>
  <c r="DG111" i="1"/>
  <c r="EC111" i="1"/>
  <c r="EH111" i="1"/>
  <c r="DE111" i="1"/>
  <c r="DM111" i="1" s="1"/>
  <c r="EB111" i="1"/>
  <c r="ER108" i="1"/>
  <c r="DG108" i="1"/>
  <c r="T108" i="3"/>
  <c r="BG108" i="3"/>
  <c r="AF108" i="3"/>
  <c r="AO108" i="3"/>
  <c r="Z108" i="3"/>
  <c r="H108" i="3"/>
  <c r="BA108" i="3"/>
  <c r="AC108" i="3"/>
  <c r="N108" i="3"/>
  <c r="W108" i="3"/>
  <c r="AI108" i="3"/>
  <c r="BJ108" i="3"/>
  <c r="AU108" i="3"/>
  <c r="AL108" i="3"/>
  <c r="BP108" i="3"/>
  <c r="Q108" i="3"/>
  <c r="AR108" i="3"/>
  <c r="AX108" i="3"/>
  <c r="BM108" i="3"/>
  <c r="K108" i="3"/>
  <c r="BS108" i="3"/>
  <c r="BD108" i="3"/>
  <c r="E108" i="3"/>
  <c r="B108" i="3"/>
  <c r="EV108" i="1"/>
  <c r="EE108" i="1"/>
  <c r="DR108" i="1"/>
  <c r="DN108" i="1"/>
  <c r="DT108" i="1"/>
  <c r="DO108" i="1"/>
  <c r="DU108" i="1"/>
  <c r="DW108" i="1"/>
  <c r="DS108" i="1"/>
  <c r="EF108" i="1"/>
  <c r="DV108" i="1"/>
  <c r="ES108" i="1"/>
  <c r="EB56" i="1"/>
  <c r="DZ56" i="1"/>
  <c r="DK36" i="1"/>
  <c r="DX36" i="1"/>
  <c r="ED36" i="1"/>
  <c r="DY36" i="1"/>
  <c r="DA36" i="1"/>
  <c r="EK36" i="1" s="1"/>
  <c r="EG36" i="1"/>
  <c r="DH36" i="1"/>
  <c r="DD36" i="1"/>
  <c r="DL36" i="1" s="1"/>
  <c r="DS36" i="1"/>
  <c r="EF36" i="1"/>
  <c r="DT36" i="1"/>
  <c r="DU36" i="1"/>
  <c r="DW36" i="1"/>
  <c r="DR36" i="1"/>
  <c r="EE36" i="1"/>
  <c r="DN36" i="1"/>
  <c r="DV36" i="1"/>
  <c r="DO36" i="1"/>
  <c r="EO36" i="1"/>
  <c r="EU36" i="1"/>
  <c r="ET93" i="1"/>
  <c r="EQ93" i="1"/>
  <c r="DS93" i="1"/>
  <c r="DZ93" i="1"/>
  <c r="DB33" i="1"/>
  <c r="EL33" i="1"/>
  <c r="DI33" i="1"/>
  <c r="DO33" i="1"/>
  <c r="DT33" i="1"/>
  <c r="DU33" i="1"/>
  <c r="EE33" i="1"/>
  <c r="DN33" i="1"/>
  <c r="DS33" i="1"/>
  <c r="DV33" i="1"/>
  <c r="DW33" i="1"/>
  <c r="DR33" i="1"/>
  <c r="EF33" i="1"/>
  <c r="EP33" i="1"/>
  <c r="ER33" i="1"/>
  <c r="DZ33" i="1"/>
  <c r="EB33" i="1"/>
  <c r="EV110" i="1"/>
  <c r="EB110" i="1"/>
  <c r="EL110" i="1"/>
  <c r="DB110" i="1"/>
  <c r="DI110" i="1"/>
  <c r="DG110" i="1"/>
  <c r="BI110" i="3"/>
  <c r="AQ110" i="3"/>
  <c r="BO110" i="3"/>
  <c r="AV110" i="3"/>
  <c r="I110" i="3"/>
  <c r="BT110" i="3"/>
  <c r="A110" i="3"/>
  <c r="AA110" i="3"/>
  <c r="S110" i="3"/>
  <c r="AN110" i="3"/>
  <c r="BF110" i="3"/>
  <c r="AS110" i="3"/>
  <c r="J110" i="3"/>
  <c r="BR110" i="3"/>
  <c r="BH110" i="3"/>
  <c r="AE110" i="3"/>
  <c r="BB110" i="3"/>
  <c r="BQ110" i="3"/>
  <c r="AT110" i="3"/>
  <c r="AG110" i="3"/>
  <c r="AJ110" i="3"/>
  <c r="AM110" i="3"/>
  <c r="F110" i="3"/>
  <c r="AD110" i="3"/>
  <c r="AZ110" i="3"/>
  <c r="X110" i="3"/>
  <c r="AY110" i="3"/>
  <c r="R110" i="3"/>
  <c r="BE110" i="3"/>
  <c r="O110" i="3"/>
  <c r="AB110" i="3"/>
  <c r="G110" i="3"/>
  <c r="AH110" i="3"/>
  <c r="C110" i="3"/>
  <c r="BL110" i="3"/>
  <c r="Y110" i="3"/>
  <c r="AP110" i="3"/>
  <c r="BK110" i="3"/>
  <c r="U110" i="3"/>
  <c r="D110" i="3"/>
  <c r="L110" i="3"/>
  <c r="AW110" i="3"/>
  <c r="M110" i="3"/>
  <c r="V110" i="3"/>
  <c r="BC110" i="3"/>
  <c r="AK110" i="3"/>
  <c r="P110" i="3"/>
  <c r="BN110" i="3"/>
  <c r="T110" i="3"/>
  <c r="AX110" i="3"/>
  <c r="W110" i="3"/>
  <c r="H110" i="3"/>
  <c r="BM110" i="3"/>
  <c r="AF110" i="3"/>
  <c r="BP110" i="3"/>
  <c r="BD110" i="3"/>
  <c r="BG110" i="3"/>
  <c r="AU110" i="3"/>
  <c r="Z110" i="3"/>
  <c r="AC110" i="3"/>
  <c r="E110" i="3"/>
  <c r="N110" i="3"/>
  <c r="K110" i="3"/>
  <c r="AR110" i="3"/>
  <c r="BJ110" i="3"/>
  <c r="AI110" i="3"/>
  <c r="Q110" i="3"/>
  <c r="BA110" i="3"/>
  <c r="AO110" i="3"/>
  <c r="AL110" i="3"/>
  <c r="B110" i="3"/>
  <c r="BS110" i="3"/>
  <c r="EC110" i="1"/>
  <c r="EH110" i="1"/>
  <c r="DE110" i="1"/>
  <c r="DM110" i="1" s="1"/>
  <c r="ET81" i="1"/>
  <c r="EV81" i="1"/>
  <c r="EL81" i="1"/>
  <c r="DB81" i="1"/>
  <c r="DI81" i="1"/>
  <c r="EU81" i="1"/>
  <c r="EO81" i="1"/>
  <c r="DV81" i="1"/>
  <c r="EE81" i="1"/>
  <c r="DW81" i="1"/>
  <c r="DU81" i="1"/>
  <c r="EF81" i="1"/>
  <c r="DS81" i="1"/>
  <c r="DR81" i="1"/>
  <c r="DN81" i="1"/>
  <c r="DT81" i="1"/>
  <c r="DO81" i="1"/>
  <c r="ET83" i="1"/>
  <c r="ER83" i="1"/>
  <c r="DG83" i="1"/>
  <c r="DV83" i="1"/>
  <c r="DU83" i="1"/>
  <c r="EF83" i="1"/>
  <c r="DS83" i="1"/>
  <c r="DR83" i="1"/>
  <c r="DO83" i="1"/>
  <c r="DT83" i="1"/>
  <c r="EE83" i="1"/>
  <c r="DW83" i="1"/>
  <c r="DN83" i="1"/>
  <c r="AF241" i="3"/>
  <c r="AO241" i="3"/>
  <c r="Z241" i="3"/>
  <c r="AI241" i="3"/>
  <c r="BM241" i="3"/>
  <c r="AL241" i="3"/>
  <c r="H241" i="3"/>
  <c r="BG241" i="3"/>
  <c r="AX241" i="3"/>
  <c r="B241" i="3"/>
  <c r="K241" i="3"/>
  <c r="AC241" i="3"/>
  <c r="AU241" i="3"/>
  <c r="N241" i="3"/>
  <c r="Q241" i="3"/>
  <c r="BD241" i="3"/>
  <c r="AR241" i="3"/>
  <c r="T241" i="3"/>
  <c r="BP241" i="3"/>
  <c r="BJ241" i="3"/>
  <c r="W241" i="3"/>
  <c r="E241" i="3"/>
  <c r="BA241" i="3"/>
  <c r="BS241" i="3"/>
  <c r="ES241" i="1"/>
  <c r="DG241" i="1"/>
  <c r="DX241" i="1"/>
  <c r="DH241" i="1"/>
  <c r="EG241" i="1"/>
  <c r="DK241" i="1"/>
  <c r="DA241" i="1"/>
  <c r="EK241" i="1" s="1"/>
  <c r="DY241" i="1"/>
  <c r="DD241" i="1"/>
  <c r="DL241" i="1" s="1"/>
  <c r="ED241" i="1"/>
  <c r="EH241" i="1"/>
  <c r="EC241" i="1"/>
  <c r="DE241" i="1"/>
  <c r="DM241" i="1" s="1"/>
  <c r="DW150" i="1"/>
  <c r="DN150" i="1"/>
  <c r="DO150" i="1"/>
  <c r="EE150" i="1"/>
  <c r="DR150" i="1"/>
  <c r="DV150" i="1"/>
  <c r="DS150" i="1"/>
  <c r="DU150" i="1"/>
  <c r="EF150" i="1"/>
  <c r="DT150" i="1"/>
  <c r="K150" i="3"/>
  <c r="AC150" i="3"/>
  <c r="AO150" i="3"/>
  <c r="T150" i="3"/>
  <c r="BG150" i="3"/>
  <c r="BS150" i="3"/>
  <c r="H150" i="3"/>
  <c r="Q150" i="3"/>
  <c r="B150" i="3"/>
  <c r="AF150" i="3"/>
  <c r="AR150" i="3"/>
  <c r="AU150" i="3"/>
  <c r="BA150" i="3"/>
  <c r="AI150" i="3"/>
  <c r="N150" i="3"/>
  <c r="Z150" i="3"/>
  <c r="BP150" i="3"/>
  <c r="AL150" i="3"/>
  <c r="BM150" i="3"/>
  <c r="E150" i="3"/>
  <c r="AX150" i="3"/>
  <c r="BJ150" i="3"/>
  <c r="W150" i="3"/>
  <c r="BD150" i="3"/>
  <c r="DZ150" i="1"/>
  <c r="BL150" i="3"/>
  <c r="BH150" i="3"/>
  <c r="BC150" i="3"/>
  <c r="V150" i="3"/>
  <c r="F150" i="3"/>
  <c r="M150" i="3"/>
  <c r="AV150" i="3"/>
  <c r="BQ150" i="3"/>
  <c r="AT150" i="3"/>
  <c r="AA150" i="3"/>
  <c r="S150" i="3"/>
  <c r="BI150" i="3"/>
  <c r="BF150" i="3"/>
  <c r="P150" i="3"/>
  <c r="AW150" i="3"/>
  <c r="BB150" i="3"/>
  <c r="U150" i="3"/>
  <c r="R150" i="3"/>
  <c r="AN150" i="3"/>
  <c r="C150" i="3"/>
  <c r="L150" i="3"/>
  <c r="O150" i="3"/>
  <c r="AB150" i="3"/>
  <c r="AM150" i="3"/>
  <c r="BT150" i="3"/>
  <c r="BR150" i="3"/>
  <c r="BE150" i="3"/>
  <c r="AG150" i="3"/>
  <c r="BN150" i="3"/>
  <c r="G150" i="3"/>
  <c r="AK150" i="3"/>
  <c r="A150" i="3"/>
  <c r="AZ150" i="3"/>
  <c r="AE150" i="3"/>
  <c r="X150" i="3"/>
  <c r="D150" i="3"/>
  <c r="BO150" i="3"/>
  <c r="AH150" i="3"/>
  <c r="J150" i="3"/>
  <c r="AS150" i="3"/>
  <c r="I150" i="3"/>
  <c r="AY150" i="3"/>
  <c r="AJ150" i="3"/>
  <c r="AP150" i="3"/>
  <c r="BK150" i="3"/>
  <c r="AD150" i="3"/>
  <c r="Y150" i="3"/>
  <c r="AQ150" i="3"/>
  <c r="ER150" i="1"/>
  <c r="ER153" i="1"/>
  <c r="EB153" i="1"/>
  <c r="EQ153" i="1"/>
  <c r="DD91" i="1"/>
  <c r="DL91" i="1" s="1"/>
  <c r="ED91" i="1"/>
  <c r="EG91" i="1"/>
  <c r="DX91" i="1"/>
  <c r="DH91" i="1"/>
  <c r="DK91" i="1"/>
  <c r="DY91" i="1"/>
  <c r="DA91" i="1"/>
  <c r="EK91" i="1" s="1"/>
  <c r="DW91" i="1"/>
  <c r="DS91" i="1"/>
  <c r="DR91" i="1"/>
  <c r="EE91" i="1"/>
  <c r="DV91" i="1"/>
  <c r="DT91" i="1"/>
  <c r="DO91" i="1"/>
  <c r="DU91" i="1"/>
  <c r="DG91" i="1"/>
  <c r="DN91" i="1"/>
  <c r="EF91" i="1"/>
  <c r="EQ91" i="1"/>
  <c r="ES6" i="1"/>
  <c r="DG6" i="1"/>
  <c r="EV6" i="1"/>
  <c r="ER6" i="1"/>
  <c r="EU6" i="1"/>
  <c r="EO6" i="1"/>
  <c r="EP156" i="1"/>
  <c r="ER156" i="1"/>
  <c r="EQ156" i="1"/>
  <c r="DZ7" i="1"/>
  <c r="ES7" i="1"/>
  <c r="DA7" i="1"/>
  <c r="EK7" i="1" s="1"/>
  <c r="DX7" i="1"/>
  <c r="DH7" i="1"/>
  <c r="DY7" i="1"/>
  <c r="ED7" i="1"/>
  <c r="DD7" i="1"/>
  <c r="DL7" i="1" s="1"/>
  <c r="EG7" i="1"/>
  <c r="DK7" i="1"/>
  <c r="EU7" i="1"/>
  <c r="EO7" i="1"/>
  <c r="EV7" i="1"/>
  <c r="ES193" i="1"/>
  <c r="EV193" i="1"/>
  <c r="ET193" i="1"/>
  <c r="EQ13" i="1"/>
  <c r="DG13" i="1"/>
  <c r="EB13" i="1"/>
  <c r="BK13" i="3"/>
  <c r="AB13" i="3"/>
  <c r="AD13" i="3"/>
  <c r="AM13" i="3"/>
  <c r="BT13" i="3"/>
  <c r="G13" i="3"/>
  <c r="AV13" i="3"/>
  <c r="I13" i="3"/>
  <c r="AP13" i="3"/>
  <c r="AJ13" i="3"/>
  <c r="P13" i="3"/>
  <c r="O13" i="3"/>
  <c r="U13" i="3"/>
  <c r="A13" i="3"/>
  <c r="D13" i="3"/>
  <c r="AZ13" i="3"/>
  <c r="AY13" i="3"/>
  <c r="BC13" i="3"/>
  <c r="R13" i="3"/>
  <c r="AN13" i="3"/>
  <c r="AH13" i="3"/>
  <c r="AW13" i="3"/>
  <c r="BF13" i="3"/>
  <c r="X13" i="3"/>
  <c r="BL13" i="3"/>
  <c r="F13" i="3"/>
  <c r="BH13" i="3"/>
  <c r="BR13" i="3"/>
  <c r="AT13" i="3"/>
  <c r="BI13" i="3"/>
  <c r="AS13" i="3"/>
  <c r="BQ13" i="3"/>
  <c r="J13" i="3"/>
  <c r="AK13" i="3"/>
  <c r="V13" i="3"/>
  <c r="BO13" i="3"/>
  <c r="AQ13" i="3"/>
  <c r="C13" i="3"/>
  <c r="BB13" i="3"/>
  <c r="AA13" i="3"/>
  <c r="Y13" i="3"/>
  <c r="BE13" i="3"/>
  <c r="BN13" i="3"/>
  <c r="M13" i="3"/>
  <c r="AE13" i="3"/>
  <c r="S13" i="3"/>
  <c r="AG13" i="3"/>
  <c r="L13" i="3"/>
  <c r="EV13" i="1"/>
  <c r="EU13" i="1"/>
  <c r="EO13" i="1"/>
  <c r="ET154" i="1"/>
  <c r="EA154" i="1"/>
  <c r="DI154" i="1"/>
  <c r="DB154" i="1"/>
  <c r="EL154" i="1"/>
  <c r="EV128" i="1"/>
  <c r="EB128" i="1"/>
  <c r="ET146" i="1"/>
  <c r="ES146" i="1"/>
  <c r="DG146" i="1"/>
  <c r="DZ146" i="1"/>
  <c r="EB72" i="1"/>
  <c r="DX72" i="1"/>
  <c r="DH72" i="1"/>
  <c r="DA72" i="1"/>
  <c r="EK72" i="1" s="1"/>
  <c r="DK72" i="1"/>
  <c r="DD72" i="1"/>
  <c r="DL72" i="1" s="1"/>
  <c r="ED72" i="1"/>
  <c r="DY72" i="1"/>
  <c r="EG72" i="1"/>
  <c r="BA72" i="3"/>
  <c r="AC72" i="3"/>
  <c r="BM72" i="3"/>
  <c r="BD72" i="3"/>
  <c r="N72" i="3"/>
  <c r="W72" i="3"/>
  <c r="E72" i="3"/>
  <c r="AI72" i="3"/>
  <c r="AF72" i="3"/>
  <c r="AL72" i="3"/>
  <c r="B72" i="3"/>
  <c r="BS72" i="3"/>
  <c r="AO72" i="3"/>
  <c r="AR72" i="3"/>
  <c r="T72" i="3"/>
  <c r="K72" i="3"/>
  <c r="Q72" i="3"/>
  <c r="H72" i="3"/>
  <c r="BP72" i="3"/>
  <c r="AX72" i="3"/>
  <c r="Z72" i="3"/>
  <c r="AU72" i="3"/>
  <c r="BJ72" i="3"/>
  <c r="BG72" i="3"/>
  <c r="EQ72" i="1"/>
  <c r="DI198" i="1"/>
  <c r="DB198" i="1"/>
  <c r="EL198" i="1"/>
  <c r="DG198" i="1"/>
  <c r="EU198" i="1"/>
  <c r="EO198" i="1"/>
  <c r="EH198" i="1"/>
  <c r="EC198" i="1"/>
  <c r="DE198" i="1"/>
  <c r="DM198" i="1" s="1"/>
  <c r="DD198" i="1"/>
  <c r="DL198" i="1" s="1"/>
  <c r="EG198" i="1"/>
  <c r="DX198" i="1"/>
  <c r="DA198" i="1"/>
  <c r="EK198" i="1" s="1"/>
  <c r="DK198" i="1"/>
  <c r="DY198" i="1"/>
  <c r="DH198" i="1"/>
  <c r="ED198" i="1"/>
  <c r="EP240" i="1"/>
  <c r="ET240" i="1"/>
  <c r="EQ240" i="1"/>
  <c r="ES240" i="1"/>
  <c r="DZ240" i="1"/>
  <c r="AD240" i="3"/>
  <c r="X240" i="3"/>
  <c r="BB240" i="3"/>
  <c r="BH240" i="3"/>
  <c r="P240" i="3"/>
  <c r="L240" i="3"/>
  <c r="O240" i="3"/>
  <c r="AG240" i="3"/>
  <c r="BK240" i="3"/>
  <c r="BI240" i="3"/>
  <c r="AW240" i="3"/>
  <c r="AT240" i="3"/>
  <c r="C240" i="3"/>
  <c r="AV240" i="3"/>
  <c r="AQ240" i="3"/>
  <c r="BC240" i="3"/>
  <c r="U240" i="3"/>
  <c r="M240" i="3"/>
  <c r="BN240" i="3"/>
  <c r="J240" i="3"/>
  <c r="BO240" i="3"/>
  <c r="AS240" i="3"/>
  <c r="BF240" i="3"/>
  <c r="V240" i="3"/>
  <c r="AE240" i="3"/>
  <c r="BT240" i="3"/>
  <c r="AH240" i="3"/>
  <c r="S240" i="3"/>
  <c r="BE240" i="3"/>
  <c r="AK240" i="3"/>
  <c r="AA240" i="3"/>
  <c r="D240" i="3"/>
  <c r="AM240" i="3"/>
  <c r="Y240" i="3"/>
  <c r="BQ240" i="3"/>
  <c r="AZ240" i="3"/>
  <c r="F240" i="3"/>
  <c r="G240" i="3"/>
  <c r="AN240" i="3"/>
  <c r="AP240" i="3"/>
  <c r="AJ240" i="3"/>
  <c r="AY240" i="3"/>
  <c r="BL240" i="3"/>
  <c r="A240" i="3"/>
  <c r="AB240" i="3"/>
  <c r="BR240" i="3"/>
  <c r="I240" i="3"/>
  <c r="R240" i="3"/>
  <c r="J82" i="3"/>
  <c r="AW82" i="3"/>
  <c r="AJ82" i="3"/>
  <c r="A82" i="3"/>
  <c r="AD82" i="3"/>
  <c r="I82" i="3"/>
  <c r="AN82" i="3"/>
  <c r="S82" i="3"/>
  <c r="BT82" i="3"/>
  <c r="AA82" i="3"/>
  <c r="AV82" i="3"/>
  <c r="G82" i="3"/>
  <c r="AH82" i="3"/>
  <c r="BQ82" i="3"/>
  <c r="D82" i="3"/>
  <c r="AG82" i="3"/>
  <c r="M82" i="3"/>
  <c r="BN82" i="3"/>
  <c r="X82" i="3"/>
  <c r="AS82" i="3"/>
  <c r="BF82" i="3"/>
  <c r="BH82" i="3"/>
  <c r="P82" i="3"/>
  <c r="BI82" i="3"/>
  <c r="BB82" i="3"/>
  <c r="AE82" i="3"/>
  <c r="AQ82" i="3"/>
  <c r="BO82" i="3"/>
  <c r="U82" i="3"/>
  <c r="AT82" i="3"/>
  <c r="AZ82" i="3"/>
  <c r="C82" i="3"/>
  <c r="F82" i="3"/>
  <c r="AP82" i="3"/>
  <c r="AK82" i="3"/>
  <c r="L82" i="3"/>
  <c r="AB82" i="3"/>
  <c r="BK82" i="3"/>
  <c r="R82" i="3"/>
  <c r="BE82" i="3"/>
  <c r="Y82" i="3"/>
  <c r="AY82" i="3"/>
  <c r="BC82" i="3"/>
  <c r="BR82" i="3"/>
  <c r="BL82" i="3"/>
  <c r="O82" i="3"/>
  <c r="AM82" i="3"/>
  <c r="V82" i="3"/>
  <c r="EC82" i="1"/>
  <c r="EH82" i="1"/>
  <c r="DE82" i="1"/>
  <c r="DM82" i="1" s="1"/>
  <c r="EU82" i="1"/>
  <c r="EO82" i="1"/>
  <c r="DG82" i="1"/>
  <c r="EO173" i="1"/>
  <c r="EU173" i="1"/>
  <c r="DU173" i="1"/>
  <c r="DN173" i="1"/>
  <c r="EE173" i="1"/>
  <c r="DW173" i="1"/>
  <c r="DT173" i="1"/>
  <c r="DS173" i="1"/>
  <c r="EF173" i="1"/>
  <c r="DO173" i="1"/>
  <c r="DV173" i="1"/>
  <c r="DR173" i="1"/>
  <c r="DZ173" i="1"/>
  <c r="EV199" i="1"/>
  <c r="M199" i="3"/>
  <c r="AW199" i="3"/>
  <c r="I199" i="3"/>
  <c r="BK199" i="3"/>
  <c r="X199" i="3"/>
  <c r="G199" i="3"/>
  <c r="A199" i="3"/>
  <c r="BN199" i="3"/>
  <c r="S199" i="3"/>
  <c r="BC199" i="3"/>
  <c r="BB199" i="3"/>
  <c r="F199" i="3"/>
  <c r="Y199" i="3"/>
  <c r="AD199" i="3"/>
  <c r="BH199" i="3"/>
  <c r="AZ199" i="3"/>
  <c r="AK199" i="3"/>
  <c r="V199" i="3"/>
  <c r="J199" i="3"/>
  <c r="O199" i="3"/>
  <c r="AM199" i="3"/>
  <c r="AY199" i="3"/>
  <c r="AA199" i="3"/>
  <c r="AH199" i="3"/>
  <c r="D199" i="3"/>
  <c r="BE199" i="3"/>
  <c r="R199" i="3"/>
  <c r="BI199" i="3"/>
  <c r="AE199" i="3"/>
  <c r="U199" i="3"/>
  <c r="AJ199" i="3"/>
  <c r="AP199" i="3"/>
  <c r="BF199" i="3"/>
  <c r="C199" i="3"/>
  <c r="BR199" i="3"/>
  <c r="BT199" i="3"/>
  <c r="BL199" i="3"/>
  <c r="BO199" i="3"/>
  <c r="AV199" i="3"/>
  <c r="L199" i="3"/>
  <c r="AB199" i="3"/>
  <c r="AN199" i="3"/>
  <c r="AT199" i="3"/>
  <c r="AQ199" i="3"/>
  <c r="P199" i="3"/>
  <c r="BQ199" i="3"/>
  <c r="AS199" i="3"/>
  <c r="AG199" i="3"/>
  <c r="ER199" i="1"/>
  <c r="EP199" i="1"/>
  <c r="W47" i="3"/>
  <c r="K47" i="3"/>
  <c r="AC47" i="3"/>
  <c r="BS47" i="3"/>
  <c r="Z47" i="3"/>
  <c r="AI47" i="3"/>
  <c r="B47" i="3"/>
  <c r="BM47" i="3"/>
  <c r="AO47" i="3"/>
  <c r="BJ47" i="3"/>
  <c r="AU47" i="3"/>
  <c r="Q47" i="3"/>
  <c r="BG47" i="3"/>
  <c r="E47" i="3"/>
  <c r="N47" i="3"/>
  <c r="T47" i="3"/>
  <c r="AX47" i="3"/>
  <c r="BP47" i="3"/>
  <c r="AF47" i="3"/>
  <c r="AR47" i="3"/>
  <c r="H47" i="3"/>
  <c r="BD47" i="3"/>
  <c r="BA47" i="3"/>
  <c r="AL47" i="3"/>
  <c r="ET47" i="1"/>
  <c r="DE30" i="1"/>
  <c r="DM30" i="1" s="1"/>
  <c r="EC30" i="1"/>
  <c r="EH30" i="1"/>
  <c r="AP30" i="3"/>
  <c r="AW30" i="3"/>
  <c r="AM30" i="3"/>
  <c r="AJ30" i="3"/>
  <c r="AD30" i="3"/>
  <c r="BF30" i="3"/>
  <c r="G30" i="3"/>
  <c r="BQ30" i="3"/>
  <c r="AA30" i="3"/>
  <c r="AY30" i="3"/>
  <c r="BI30" i="3"/>
  <c r="J30" i="3"/>
  <c r="AS30" i="3"/>
  <c r="AT30" i="3"/>
  <c r="BC30" i="3"/>
  <c r="M30" i="3"/>
  <c r="X30" i="3"/>
  <c r="BL30" i="3"/>
  <c r="S30" i="3"/>
  <c r="R30" i="3"/>
  <c r="F30" i="3"/>
  <c r="AH30" i="3"/>
  <c r="P30" i="3"/>
  <c r="BB30" i="3"/>
  <c r="C30" i="3"/>
  <c r="AQ30" i="3"/>
  <c r="V30" i="3"/>
  <c r="AN30" i="3"/>
  <c r="BE30" i="3"/>
  <c r="AK30" i="3"/>
  <c r="AG30" i="3"/>
  <c r="AZ30" i="3"/>
  <c r="A30" i="3"/>
  <c r="I30" i="3"/>
  <c r="U30" i="3"/>
  <c r="O30" i="3"/>
  <c r="BH30" i="3"/>
  <c r="AE30" i="3"/>
  <c r="Y30" i="3"/>
  <c r="D30" i="3"/>
  <c r="L30" i="3"/>
  <c r="AB30" i="3"/>
  <c r="BN30" i="3"/>
  <c r="BR30" i="3"/>
  <c r="BO30" i="3"/>
  <c r="BT30" i="3"/>
  <c r="AV30" i="3"/>
  <c r="BK30" i="3"/>
  <c r="EP30" i="1"/>
  <c r="DG30" i="1"/>
  <c r="ET182" i="1"/>
  <c r="DG182" i="1"/>
  <c r="EV182" i="1"/>
  <c r="EQ182" i="1"/>
  <c r="AA182" i="3"/>
  <c r="G182" i="3"/>
  <c r="D182" i="3"/>
  <c r="AK182" i="3"/>
  <c r="S182" i="3"/>
  <c r="BN182" i="3"/>
  <c r="R182" i="3"/>
  <c r="BF182" i="3"/>
  <c r="AP182" i="3"/>
  <c r="AN182" i="3"/>
  <c r="P182" i="3"/>
  <c r="AJ182" i="3"/>
  <c r="L182" i="3"/>
  <c r="AB182" i="3"/>
  <c r="A182" i="3"/>
  <c r="AZ182" i="3"/>
  <c r="AD182" i="3"/>
  <c r="BT182" i="3"/>
  <c r="BH182" i="3"/>
  <c r="BB182" i="3"/>
  <c r="BL182" i="3"/>
  <c r="F182" i="3"/>
  <c r="V182" i="3"/>
  <c r="C182" i="3"/>
  <c r="BQ182" i="3"/>
  <c r="AW182" i="3"/>
  <c r="BI182" i="3"/>
  <c r="X182" i="3"/>
  <c r="O182" i="3"/>
  <c r="BK182" i="3"/>
  <c r="BE182" i="3"/>
  <c r="M182" i="3"/>
  <c r="U182" i="3"/>
  <c r="AT182" i="3"/>
  <c r="AH182" i="3"/>
  <c r="BC182" i="3"/>
  <c r="BO182" i="3"/>
  <c r="AE182" i="3"/>
  <c r="AQ182" i="3"/>
  <c r="Y182" i="3"/>
  <c r="J182" i="3"/>
  <c r="AM182" i="3"/>
  <c r="AY182" i="3"/>
  <c r="AG182" i="3"/>
  <c r="AS182" i="3"/>
  <c r="BR182" i="3"/>
  <c r="I182" i="3"/>
  <c r="AV182" i="3"/>
  <c r="EU182" i="1"/>
  <c r="EO182" i="1"/>
  <c r="EP182" i="1"/>
  <c r="EP118" i="1"/>
  <c r="DZ118" i="1"/>
  <c r="ET118" i="1"/>
  <c r="EB27" i="1"/>
  <c r="ER27" i="1"/>
  <c r="EQ27" i="1"/>
  <c r="DD27" i="1"/>
  <c r="DL27" i="1" s="1"/>
  <c r="EG27" i="1"/>
  <c r="DA27" i="1"/>
  <c r="EK27" i="1" s="1"/>
  <c r="DH27" i="1"/>
  <c r="DK27" i="1"/>
  <c r="ED27" i="1"/>
  <c r="DY27" i="1"/>
  <c r="DX27" i="1"/>
  <c r="DX225" i="1"/>
  <c r="DA225" i="1"/>
  <c r="EK225" i="1" s="1"/>
  <c r="DK225" i="1"/>
  <c r="EG225" i="1"/>
  <c r="DH225" i="1"/>
  <c r="DY225" i="1"/>
  <c r="ED225" i="1"/>
  <c r="DD225" i="1"/>
  <c r="DL225" i="1" s="1"/>
  <c r="EA225" i="1"/>
  <c r="DZ225" i="1"/>
  <c r="EV225" i="1"/>
  <c r="DA112" i="1"/>
  <c r="EK112" i="1" s="1"/>
  <c r="DH112" i="1"/>
  <c r="DX112" i="1"/>
  <c r="DD112" i="1"/>
  <c r="DL112" i="1" s="1"/>
  <c r="ED112" i="1"/>
  <c r="DK112" i="1"/>
  <c r="DY112" i="1"/>
  <c r="EG112" i="1"/>
  <c r="AO112" i="3"/>
  <c r="BA112" i="3"/>
  <c r="AL112" i="3"/>
  <c r="BD112" i="3"/>
  <c r="T112" i="3"/>
  <c r="AC112" i="3"/>
  <c r="BP112" i="3"/>
  <c r="Z112" i="3"/>
  <c r="AF112" i="3"/>
  <c r="BM112" i="3"/>
  <c r="AR112" i="3"/>
  <c r="BS112" i="3"/>
  <c r="B112" i="3"/>
  <c r="W112" i="3"/>
  <c r="AU112" i="3"/>
  <c r="BJ112" i="3"/>
  <c r="AI112" i="3"/>
  <c r="N112" i="3"/>
  <c r="E112" i="3"/>
  <c r="AX112" i="3"/>
  <c r="BG112" i="3"/>
  <c r="Q112" i="3"/>
  <c r="H112" i="3"/>
  <c r="K112" i="3"/>
  <c r="ET112" i="1"/>
  <c r="ER112" i="1"/>
  <c r="DZ15" i="1"/>
  <c r="EV15" i="1"/>
  <c r="EO15" i="1"/>
  <c r="EU15" i="1"/>
  <c r="EP15" i="1"/>
  <c r="EB224" i="1"/>
  <c r="DG224" i="1"/>
  <c r="DE168" i="1"/>
  <c r="DM168" i="1" s="1"/>
  <c r="EH168" i="1"/>
  <c r="EC168" i="1"/>
  <c r="BF168" i="3"/>
  <c r="P168" i="3"/>
  <c r="BL168" i="3"/>
  <c r="S168" i="3"/>
  <c r="AN168" i="3"/>
  <c r="J168" i="3"/>
  <c r="AM168" i="3"/>
  <c r="L168" i="3"/>
  <c r="AY168" i="3"/>
  <c r="U168" i="3"/>
  <c r="I168" i="3"/>
  <c r="BB168" i="3"/>
  <c r="BR168" i="3"/>
  <c r="AE168" i="3"/>
  <c r="AQ168" i="3"/>
  <c r="G168" i="3"/>
  <c r="BC168" i="3"/>
  <c r="AT168" i="3"/>
  <c r="BT168" i="3"/>
  <c r="BH168" i="3"/>
  <c r="AG168" i="3"/>
  <c r="O168" i="3"/>
  <c r="AV168" i="3"/>
  <c r="BN168" i="3"/>
  <c r="AZ168" i="3"/>
  <c r="AW168" i="3"/>
  <c r="M168" i="3"/>
  <c r="C168" i="3"/>
  <c r="AS168" i="3"/>
  <c r="BE168" i="3"/>
  <c r="A168" i="3"/>
  <c r="AH168" i="3"/>
  <c r="AB168" i="3"/>
  <c r="AJ168" i="3"/>
  <c r="BK168" i="3"/>
  <c r="AA168" i="3"/>
  <c r="Y168" i="3"/>
  <c r="V168" i="3"/>
  <c r="AK168" i="3"/>
  <c r="X168" i="3"/>
  <c r="BQ168" i="3"/>
  <c r="F168" i="3"/>
  <c r="D168" i="3"/>
  <c r="BO168" i="3"/>
  <c r="R168" i="3"/>
  <c r="AP168" i="3"/>
  <c r="BI168" i="3"/>
  <c r="AD168" i="3"/>
  <c r="EV168" i="1"/>
  <c r="ES168" i="1"/>
  <c r="EP203" i="1"/>
  <c r="ED203" i="1"/>
  <c r="DD203" i="1"/>
  <c r="DL203" i="1" s="1"/>
  <c r="EG203" i="1"/>
  <c r="EE203" i="1"/>
  <c r="DO203" i="1"/>
  <c r="DK203" i="1"/>
  <c r="DH203" i="1"/>
  <c r="DX203" i="1"/>
  <c r="DA203" i="1"/>
  <c r="EK203" i="1" s="1"/>
  <c r="DY203" i="1"/>
  <c r="DR203" i="1"/>
  <c r="DZ203" i="1"/>
  <c r="ET203" i="1"/>
  <c r="EA205" i="1"/>
  <c r="DZ205" i="1"/>
  <c r="EV205" i="1"/>
  <c r="EL205" i="1"/>
  <c r="DI205" i="1"/>
  <c r="DB205" i="1"/>
  <c r="EP205" i="1"/>
  <c r="EC205" i="1"/>
  <c r="EH205" i="1"/>
  <c r="DE205" i="1"/>
  <c r="DM205" i="1" s="1"/>
  <c r="F52" i="3"/>
  <c r="AW52" i="3"/>
  <c r="S52" i="3"/>
  <c r="D52" i="3"/>
  <c r="AK52" i="3"/>
  <c r="AN52" i="3"/>
  <c r="M52" i="3"/>
  <c r="A52" i="3"/>
  <c r="BT52" i="3"/>
  <c r="C52" i="3"/>
  <c r="U52" i="3"/>
  <c r="AH52" i="3"/>
  <c r="V52" i="3"/>
  <c r="BL52" i="3"/>
  <c r="BQ52" i="3"/>
  <c r="BH52" i="3"/>
  <c r="AY52" i="3"/>
  <c r="BC52" i="3"/>
  <c r="O52" i="3"/>
  <c r="BK52" i="3"/>
  <c r="X52" i="3"/>
  <c r="J52" i="3"/>
  <c r="L52" i="3"/>
  <c r="AV52" i="3"/>
  <c r="I52" i="3"/>
  <c r="P52" i="3"/>
  <c r="AG52" i="3"/>
  <c r="AZ52" i="3"/>
  <c r="AB52" i="3"/>
  <c r="BF52" i="3"/>
  <c r="AM52" i="3"/>
  <c r="BR52" i="3"/>
  <c r="R52" i="3"/>
  <c r="Y52" i="3"/>
  <c r="BE52" i="3"/>
  <c r="AD52" i="3"/>
  <c r="G52" i="3"/>
  <c r="AA52" i="3"/>
  <c r="AJ52" i="3"/>
  <c r="BO52" i="3"/>
  <c r="BI52" i="3"/>
  <c r="AQ52" i="3"/>
  <c r="BN52" i="3"/>
  <c r="AE52" i="3"/>
  <c r="AS52" i="3"/>
  <c r="BB52" i="3"/>
  <c r="AT52" i="3"/>
  <c r="AP52" i="3"/>
  <c r="ES52" i="1"/>
  <c r="EL52" i="1"/>
  <c r="DB52" i="1"/>
  <c r="DI52" i="1"/>
  <c r="EQ52" i="1"/>
  <c r="DZ155" i="1"/>
  <c r="EG155" i="1"/>
  <c r="DD155" i="1"/>
  <c r="DL155" i="1" s="1"/>
  <c r="DY155" i="1"/>
  <c r="ED155" i="1"/>
  <c r="DA155" i="1"/>
  <c r="EK155" i="1" s="1"/>
  <c r="DK155" i="1"/>
  <c r="DH155" i="1"/>
  <c r="DX155" i="1"/>
  <c r="EC155" i="1"/>
  <c r="EH155" i="1"/>
  <c r="DE155" i="1"/>
  <c r="DM155" i="1" s="1"/>
  <c r="EB155" i="1"/>
  <c r="ER155" i="1"/>
  <c r="EA143" i="1"/>
  <c r="DS143" i="1"/>
  <c r="EE143" i="1"/>
  <c r="DO143" i="1"/>
  <c r="DV143" i="1"/>
  <c r="DW143" i="1"/>
  <c r="DR143" i="1"/>
  <c r="EF143" i="1"/>
  <c r="DN143" i="1"/>
  <c r="DU143" i="1"/>
  <c r="DT143" i="1"/>
  <c r="EP143" i="1"/>
  <c r="ES143" i="1"/>
  <c r="EV143" i="1"/>
  <c r="EU138" i="1"/>
  <c r="EO138" i="1"/>
  <c r="AL138" i="3"/>
  <c r="BA138" i="3"/>
  <c r="BS138" i="3"/>
  <c r="E138" i="3"/>
  <c r="BP138" i="3"/>
  <c r="BG138" i="3"/>
  <c r="N138" i="3"/>
  <c r="AR138" i="3"/>
  <c r="Z138" i="3"/>
  <c r="BJ138" i="3"/>
  <c r="AF138" i="3"/>
  <c r="B138" i="3"/>
  <c r="BD138" i="3"/>
  <c r="AU138" i="3"/>
  <c r="T138" i="3"/>
  <c r="H138" i="3"/>
  <c r="BM138" i="3"/>
  <c r="AC138" i="3"/>
  <c r="AO138" i="3"/>
  <c r="K138" i="3"/>
  <c r="Q138" i="3"/>
  <c r="W138" i="3"/>
  <c r="AI138" i="3"/>
  <c r="AX138" i="3"/>
  <c r="DO138" i="1"/>
  <c r="DT138" i="1"/>
  <c r="DS138" i="1"/>
  <c r="DV138" i="1"/>
  <c r="DW138" i="1"/>
  <c r="EE138" i="1"/>
  <c r="DN138" i="1"/>
  <c r="EF138" i="1"/>
  <c r="DR138" i="1"/>
  <c r="DU138" i="1"/>
  <c r="DZ138" i="1"/>
  <c r="ER177" i="1"/>
  <c r="ES177" i="1"/>
  <c r="EV177" i="1"/>
  <c r="DI210" i="1"/>
  <c r="EL210" i="1"/>
  <c r="DB210" i="1"/>
  <c r="EQ210" i="1"/>
  <c r="DG210" i="1"/>
  <c r="EP210" i="1"/>
  <c r="EA191" i="1"/>
  <c r="EV191" i="1"/>
  <c r="ER191" i="1"/>
  <c r="EO191" i="1"/>
  <c r="EU191" i="1"/>
  <c r="DW23" i="1"/>
  <c r="DN23" i="1"/>
  <c r="DU23" i="1"/>
  <c r="DT23" i="1"/>
  <c r="DO23" i="1"/>
  <c r="DR23" i="1"/>
  <c r="EE23" i="1"/>
  <c r="EF23" i="1"/>
  <c r="DS23" i="1"/>
  <c r="DV23" i="1"/>
  <c r="EQ23" i="1"/>
  <c r="EA23" i="1"/>
  <c r="EQ37" i="1"/>
  <c r="DA37" i="1"/>
  <c r="EK37" i="1" s="1"/>
  <c r="DX37" i="1"/>
  <c r="DH37" i="1"/>
  <c r="DD37" i="1"/>
  <c r="DL37" i="1" s="1"/>
  <c r="ED37" i="1"/>
  <c r="DK37" i="1"/>
  <c r="EG37" i="1"/>
  <c r="DY37" i="1"/>
  <c r="DW37" i="1"/>
  <c r="DN37" i="1"/>
  <c r="DO37" i="1"/>
  <c r="EF37" i="1"/>
  <c r="DR37" i="1"/>
  <c r="DU37" i="1"/>
  <c r="DV37" i="1"/>
  <c r="EE37" i="1"/>
  <c r="DT37" i="1"/>
  <c r="DS37" i="1"/>
  <c r="DB37" i="1"/>
  <c r="EL37" i="1"/>
  <c r="DI37" i="1"/>
  <c r="EB37" i="1"/>
  <c r="EP120" i="1"/>
  <c r="EU120" i="1"/>
  <c r="DR120" i="1"/>
  <c r="DS120" i="1"/>
  <c r="EF120" i="1"/>
  <c r="DT120" i="1"/>
  <c r="DW120" i="1"/>
  <c r="DN120" i="1"/>
  <c r="DV120" i="1"/>
  <c r="DG120" i="1"/>
  <c r="DO120" i="1"/>
  <c r="DU120" i="1"/>
  <c r="EE120" i="1"/>
  <c r="EB120" i="1"/>
  <c r="EP163" i="1"/>
  <c r="AJ163" i="3"/>
  <c r="AW163" i="3"/>
  <c r="AD163" i="3"/>
  <c r="AA163" i="3"/>
  <c r="F163" i="3"/>
  <c r="C163" i="3"/>
  <c r="BN163" i="3"/>
  <c r="AY163" i="3"/>
  <c r="AK163" i="3"/>
  <c r="D163" i="3"/>
  <c r="A163" i="3"/>
  <c r="AH163" i="3"/>
  <c r="I163" i="3"/>
  <c r="G163" i="3"/>
  <c r="X163" i="3"/>
  <c r="S163" i="3"/>
  <c r="AP163" i="3"/>
  <c r="BF163" i="3"/>
  <c r="Y163" i="3"/>
  <c r="AB163" i="3"/>
  <c r="AZ163" i="3"/>
  <c r="O163" i="3"/>
  <c r="AS163" i="3"/>
  <c r="BB163" i="3"/>
  <c r="U163" i="3"/>
  <c r="AQ163" i="3"/>
  <c r="AM163" i="3"/>
  <c r="P163" i="3"/>
  <c r="BE163" i="3"/>
  <c r="M163" i="3"/>
  <c r="BK163" i="3"/>
  <c r="BO163" i="3"/>
  <c r="J163" i="3"/>
  <c r="L163" i="3"/>
  <c r="AV163" i="3"/>
  <c r="BQ163" i="3"/>
  <c r="AE163" i="3"/>
  <c r="BR163" i="3"/>
  <c r="V163" i="3"/>
  <c r="BH163" i="3"/>
  <c r="BT163" i="3"/>
  <c r="AG163" i="3"/>
  <c r="BC163" i="3"/>
  <c r="AN163" i="3"/>
  <c r="BI163" i="3"/>
  <c r="BL163" i="3"/>
  <c r="AT163" i="3"/>
  <c r="R163" i="3"/>
  <c r="EG163" i="1"/>
  <c r="DH163" i="1"/>
  <c r="DD163" i="1"/>
  <c r="DL163" i="1" s="1"/>
  <c r="DA163" i="1"/>
  <c r="EK163" i="1" s="1"/>
  <c r="ED163" i="1"/>
  <c r="DX163" i="1"/>
  <c r="DY163" i="1"/>
  <c r="DK163" i="1"/>
  <c r="EA163" i="1"/>
  <c r="ER137" i="1"/>
  <c r="EA137" i="1"/>
  <c r="DI137" i="1"/>
  <c r="EL137" i="1"/>
  <c r="DB137" i="1"/>
  <c r="EH137" i="1"/>
  <c r="EC137" i="1"/>
  <c r="DE137" i="1"/>
  <c r="DM137" i="1" s="1"/>
  <c r="DZ137" i="1"/>
  <c r="EU137" i="1"/>
  <c r="EO137" i="1"/>
  <c r="DS167" i="1"/>
  <c r="DN167" i="1"/>
  <c r="DW167" i="1"/>
  <c r="DR167" i="1"/>
  <c r="EF167" i="1"/>
  <c r="DT167" i="1"/>
  <c r="DV167" i="1"/>
  <c r="EE167" i="1"/>
  <c r="DU167" i="1"/>
  <c r="DO167" i="1"/>
  <c r="DE167" i="1"/>
  <c r="DM167" i="1" s="1"/>
  <c r="EC167" i="1"/>
  <c r="EH167" i="1"/>
  <c r="EA167" i="1"/>
  <c r="T167" i="3"/>
  <c r="AX167" i="3"/>
  <c r="K167" i="3"/>
  <c r="Z167" i="3"/>
  <c r="BP167" i="3"/>
  <c r="AF167" i="3"/>
  <c r="H167" i="3"/>
  <c r="AR167" i="3"/>
  <c r="N167" i="3"/>
  <c r="B167" i="3"/>
  <c r="Q167" i="3"/>
  <c r="BD167" i="3"/>
  <c r="BJ167" i="3"/>
  <c r="AO167" i="3"/>
  <c r="AI167" i="3"/>
  <c r="BG167" i="3"/>
  <c r="AC167" i="3"/>
  <c r="AU167" i="3"/>
  <c r="BA167" i="3"/>
  <c r="BM167" i="3"/>
  <c r="W167" i="3"/>
  <c r="AL167" i="3"/>
  <c r="BS167" i="3"/>
  <c r="E167" i="3"/>
  <c r="EQ28" i="1"/>
  <c r="DZ28" i="1"/>
  <c r="EP28" i="1"/>
  <c r="EU28" i="1"/>
  <c r="EO28" i="1"/>
  <c r="ER28" i="1"/>
  <c r="DB28" i="1"/>
  <c r="EL28" i="1"/>
  <c r="DI28" i="1"/>
  <c r="DZ11" i="1"/>
  <c r="EP11" i="1"/>
  <c r="ES11" i="1"/>
  <c r="DR11" i="1"/>
  <c r="DU11" i="1"/>
  <c r="DO11" i="1"/>
  <c r="EE11" i="1"/>
  <c r="DS11" i="1"/>
  <c r="DW11" i="1"/>
  <c r="EF11" i="1"/>
  <c r="DN11" i="1"/>
  <c r="DV11" i="1"/>
  <c r="DT11" i="1"/>
  <c r="DZ106" i="1"/>
  <c r="EQ106" i="1"/>
  <c r="DI106" i="1"/>
  <c r="DG106" i="1"/>
  <c r="AX106" i="3"/>
  <c r="BJ106" i="3"/>
  <c r="BS106" i="3"/>
  <c r="Q106" i="3"/>
  <c r="BG106" i="3"/>
  <c r="BM106" i="3"/>
  <c r="AL106" i="3"/>
  <c r="T106" i="3"/>
  <c r="K106" i="3"/>
  <c r="BD106" i="3"/>
  <c r="BA106" i="3"/>
  <c r="N106" i="3"/>
  <c r="AF106" i="3"/>
  <c r="B106" i="3"/>
  <c r="BP106" i="3"/>
  <c r="AU106" i="3"/>
  <c r="H106" i="3"/>
  <c r="AC106" i="3"/>
  <c r="W106" i="3"/>
  <c r="AI106" i="3"/>
  <c r="Z106" i="3"/>
  <c r="AO106" i="3"/>
  <c r="E106" i="3"/>
  <c r="AR106" i="3"/>
  <c r="ER134" i="1"/>
  <c r="DZ134" i="1"/>
  <c r="DE134" i="1"/>
  <c r="DM134" i="1" s="1"/>
  <c r="EC134" i="1"/>
  <c r="EH134" i="1"/>
  <c r="DN134" i="1"/>
  <c r="DT134" i="1"/>
  <c r="DU134" i="1"/>
  <c r="DS134" i="1"/>
  <c r="DW134" i="1"/>
  <c r="DO134" i="1"/>
  <c r="EF134" i="1"/>
  <c r="DR134" i="1"/>
  <c r="DV134" i="1"/>
  <c r="EE134" i="1"/>
  <c r="DB134" i="1"/>
  <c r="EL134" i="1"/>
  <c r="DI134" i="1"/>
  <c r="ET134" i="1"/>
  <c r="DT188" i="1"/>
  <c r="DW188" i="1"/>
  <c r="DU188" i="1"/>
  <c r="DS188" i="1"/>
  <c r="EE188" i="1"/>
  <c r="EF188" i="1"/>
  <c r="DV188" i="1"/>
  <c r="DR188" i="1"/>
  <c r="DO188" i="1"/>
  <c r="DN188" i="1"/>
  <c r="EV188" i="1"/>
  <c r="DI188" i="1"/>
  <c r="EL188" i="1"/>
  <c r="DB188" i="1"/>
  <c r="DB101" i="1"/>
  <c r="EL101" i="1"/>
  <c r="DI101" i="1"/>
  <c r="ER101" i="1"/>
  <c r="DE101" i="1"/>
  <c r="DM101" i="1" s="1"/>
  <c r="EC101" i="1"/>
  <c r="EH101" i="1"/>
  <c r="EF101" i="1"/>
  <c r="DN101" i="1"/>
  <c r="M100" i="3"/>
  <c r="BB100" i="3"/>
  <c r="BI100" i="3"/>
  <c r="BN100" i="3"/>
  <c r="V100" i="3"/>
  <c r="BL100" i="3"/>
  <c r="BH100" i="3"/>
  <c r="A100" i="3"/>
  <c r="AB100" i="3"/>
  <c r="BQ100" i="3"/>
  <c r="AP100" i="3"/>
  <c r="O100" i="3"/>
  <c r="G100" i="3"/>
  <c r="AQ100" i="3"/>
  <c r="AH100" i="3"/>
  <c r="Y100" i="3"/>
  <c r="AN100" i="3"/>
  <c r="BK100" i="3"/>
  <c r="AT100" i="3"/>
  <c r="AD100" i="3"/>
  <c r="J100" i="3"/>
  <c r="S100" i="3"/>
  <c r="AV100" i="3"/>
  <c r="F100" i="3"/>
  <c r="AZ100" i="3"/>
  <c r="P100" i="3"/>
  <c r="AG100" i="3"/>
  <c r="BE100" i="3"/>
  <c r="BT100" i="3"/>
  <c r="AS100" i="3"/>
  <c r="AJ100" i="3"/>
  <c r="BR100" i="3"/>
  <c r="D100" i="3"/>
  <c r="BC100" i="3"/>
  <c r="AW100" i="3"/>
  <c r="AK100" i="3"/>
  <c r="L100" i="3"/>
  <c r="AE100" i="3"/>
  <c r="X100" i="3"/>
  <c r="AA100" i="3"/>
  <c r="BF100" i="3"/>
  <c r="AY100" i="3"/>
  <c r="I100" i="3"/>
  <c r="C100" i="3"/>
  <c r="R100" i="3"/>
  <c r="U100" i="3"/>
  <c r="BO100" i="3"/>
  <c r="AM100" i="3"/>
  <c r="DN100" i="1"/>
  <c r="DR100" i="1"/>
  <c r="DU100" i="1"/>
  <c r="DW100" i="1"/>
  <c r="DS100" i="1"/>
  <c r="DT100" i="1"/>
  <c r="EF100" i="1"/>
  <c r="EE100" i="1"/>
  <c r="DV100" i="1"/>
  <c r="DO100" i="1"/>
  <c r="EP100" i="1"/>
  <c r="ET100" i="1"/>
  <c r="ER100" i="1"/>
  <c r="DZ54" i="1"/>
  <c r="ER54" i="1"/>
  <c r="AK54" i="3"/>
  <c r="AY54" i="3"/>
  <c r="AM54" i="3"/>
  <c r="R54" i="3"/>
  <c r="BO54" i="3"/>
  <c r="BH54" i="3"/>
  <c r="S54" i="3"/>
  <c r="BF54" i="3"/>
  <c r="AN54" i="3"/>
  <c r="AQ54" i="3"/>
  <c r="AE54" i="3"/>
  <c r="BL54" i="3"/>
  <c r="A54" i="3"/>
  <c r="F54" i="3"/>
  <c r="O54" i="3"/>
  <c r="AB54" i="3"/>
  <c r="BK54" i="3"/>
  <c r="G54" i="3"/>
  <c r="AT54" i="3"/>
  <c r="BR54" i="3"/>
  <c r="AV54" i="3"/>
  <c r="AP54" i="3"/>
  <c r="AW54" i="3"/>
  <c r="BQ54" i="3"/>
  <c r="L54" i="3"/>
  <c r="J54" i="3"/>
  <c r="BB54" i="3"/>
  <c r="BC54" i="3"/>
  <c r="BI54" i="3"/>
  <c r="D54" i="3"/>
  <c r="X54" i="3"/>
  <c r="Y54" i="3"/>
  <c r="P54" i="3"/>
  <c r="I54" i="3"/>
  <c r="AD54" i="3"/>
  <c r="U54" i="3"/>
  <c r="BE54" i="3"/>
  <c r="BN54" i="3"/>
  <c r="V54" i="3"/>
  <c r="AG54" i="3"/>
  <c r="AH54" i="3"/>
  <c r="AS54" i="3"/>
  <c r="BT54" i="3"/>
  <c r="AZ54" i="3"/>
  <c r="M54" i="3"/>
  <c r="AJ54" i="3"/>
  <c r="AA54" i="3"/>
  <c r="C54" i="3"/>
  <c r="EE235" i="1"/>
  <c r="DN235" i="1"/>
  <c r="DW235" i="1"/>
  <c r="EF235" i="1"/>
  <c r="DS235" i="1"/>
  <c r="DU235" i="1"/>
  <c r="DV235" i="1"/>
  <c r="DT235" i="1"/>
  <c r="DR235" i="1"/>
  <c r="DO235" i="1"/>
  <c r="DG235" i="1"/>
  <c r="T235" i="3"/>
  <c r="AF235" i="3"/>
  <c r="AX235" i="3"/>
  <c r="BS235" i="3"/>
  <c r="BM235" i="3"/>
  <c r="AL235" i="3"/>
  <c r="AR235" i="3"/>
  <c r="Z235" i="3"/>
  <c r="AI235" i="3"/>
  <c r="Q235" i="3"/>
  <c r="BJ235" i="3"/>
  <c r="E235" i="3"/>
  <c r="AO235" i="3"/>
  <c r="AU235" i="3"/>
  <c r="H235" i="3"/>
  <c r="AC235" i="3"/>
  <c r="W235" i="3"/>
  <c r="BA235" i="3"/>
  <c r="BP235" i="3"/>
  <c r="BG235" i="3"/>
  <c r="BD235" i="3"/>
  <c r="B235" i="3"/>
  <c r="K235" i="3"/>
  <c r="N235" i="3"/>
  <c r="EV235" i="1"/>
  <c r="EV170" i="1"/>
  <c r="ER170" i="1"/>
  <c r="EQ170" i="1"/>
  <c r="EV76" i="1"/>
  <c r="EO76" i="1"/>
  <c r="EU76" i="1"/>
  <c r="DI76" i="1"/>
  <c r="EL76" i="1"/>
  <c r="DB76" i="1"/>
  <c r="ES76" i="1"/>
  <c r="DU76" i="1"/>
  <c r="DR76" i="1"/>
  <c r="DV76" i="1"/>
  <c r="DW76" i="1"/>
  <c r="DO76" i="1"/>
  <c r="EF76" i="1"/>
  <c r="EE76" i="1"/>
  <c r="DS76" i="1"/>
  <c r="DN76" i="1"/>
  <c r="DT76" i="1"/>
  <c r="ES20" i="1"/>
  <c r="EA20" i="1"/>
  <c r="EL20" i="1"/>
  <c r="DB20" i="1"/>
  <c r="DI20" i="1"/>
  <c r="EQ20" i="1"/>
  <c r="DE20" i="1"/>
  <c r="DM20" i="1" s="1"/>
  <c r="EC20" i="1"/>
  <c r="EH20" i="1"/>
  <c r="EV20" i="1"/>
  <c r="ER185" i="1"/>
  <c r="EB185" i="1"/>
  <c r="DA185" i="1"/>
  <c r="EK185" i="1" s="1"/>
  <c r="DD185" i="1"/>
  <c r="DL185" i="1" s="1"/>
  <c r="EG185" i="1"/>
  <c r="ED185" i="1"/>
  <c r="DH185" i="1"/>
  <c r="DY185" i="1"/>
  <c r="DX185" i="1"/>
  <c r="DK185" i="1"/>
  <c r="EQ185" i="1"/>
  <c r="ER189" i="1"/>
  <c r="ES189" i="1"/>
  <c r="EA189" i="1"/>
  <c r="EP189" i="1"/>
  <c r="DZ189" i="1"/>
  <c r="Q71" i="3"/>
  <c r="AF71" i="3"/>
  <c r="AO71" i="3"/>
  <c r="B71" i="3"/>
  <c r="BA71" i="3"/>
  <c r="K71" i="3"/>
  <c r="BG71" i="3"/>
  <c r="AL71" i="3"/>
  <c r="BD71" i="3"/>
  <c r="AX71" i="3"/>
  <c r="W71" i="3"/>
  <c r="BP71" i="3"/>
  <c r="AU71" i="3"/>
  <c r="BJ71" i="3"/>
  <c r="T71" i="3"/>
  <c r="Z71" i="3"/>
  <c r="AI71" i="3"/>
  <c r="AC71" i="3"/>
  <c r="E71" i="3"/>
  <c r="H71" i="3"/>
  <c r="AR71" i="3"/>
  <c r="N71" i="3"/>
  <c r="BM71" i="3"/>
  <c r="BS71" i="3"/>
  <c r="EL71" i="1"/>
  <c r="DI71" i="1"/>
  <c r="DB71" i="1"/>
  <c r="ET71" i="1"/>
  <c r="EP71" i="1"/>
  <c r="ES149" i="1"/>
  <c r="EB216" i="1"/>
  <c r="EE216" i="1"/>
  <c r="DN216" i="1"/>
  <c r="DT216" i="1"/>
  <c r="DS216" i="1"/>
  <c r="DR216" i="1"/>
  <c r="DW216" i="1"/>
  <c r="DO216" i="1"/>
  <c r="DV216" i="1"/>
  <c r="EF216" i="1"/>
  <c r="DU216" i="1"/>
  <c r="EA216" i="1"/>
  <c r="EU216" i="1"/>
  <c r="EO216" i="1"/>
  <c r="DK216" i="1"/>
  <c r="EG216" i="1"/>
  <c r="DH216" i="1"/>
  <c r="DD216" i="1"/>
  <c r="DL216" i="1" s="1"/>
  <c r="DX216" i="1"/>
  <c r="DY216" i="1"/>
  <c r="DA216" i="1"/>
  <c r="EK216" i="1" s="1"/>
  <c r="ED216" i="1"/>
  <c r="EV216" i="1"/>
  <c r="EV58" i="1"/>
  <c r="ER58" i="1"/>
  <c r="EB58" i="1"/>
  <c r="DW58" i="1"/>
  <c r="DN58" i="1"/>
  <c r="DO58" i="1"/>
  <c r="DV58" i="1"/>
  <c r="DT58" i="1"/>
  <c r="EF58" i="1"/>
  <c r="EE58" i="1"/>
  <c r="DR58" i="1"/>
  <c r="DS58" i="1"/>
  <c r="DU58" i="1"/>
  <c r="ER99" i="1"/>
  <c r="EA99" i="1"/>
  <c r="EB99" i="1"/>
  <c r="EV99" i="1"/>
  <c r="EQ99" i="1"/>
  <c r="EB228" i="1"/>
  <c r="EA228" i="1"/>
  <c r="DU228" i="1"/>
  <c r="ET228" i="1"/>
  <c r="DB164" i="1"/>
  <c r="EL164" i="1"/>
  <c r="DI164" i="1"/>
  <c r="EV164" i="1"/>
  <c r="EO164" i="1"/>
  <c r="EU164" i="1"/>
  <c r="DG164" i="1"/>
  <c r="ET222" i="1"/>
  <c r="ER222" i="1"/>
  <c r="EL222" i="1"/>
  <c r="DB222" i="1"/>
  <c r="DI222" i="1"/>
  <c r="DK222" i="1"/>
  <c r="DD222" i="1"/>
  <c r="DL222" i="1" s="1"/>
  <c r="DX222" i="1"/>
  <c r="DA222" i="1"/>
  <c r="EK222" i="1" s="1"/>
  <c r="ED222" i="1"/>
  <c r="EG222" i="1"/>
  <c r="DY222" i="1"/>
  <c r="DH222" i="1"/>
  <c r="DO222" i="1"/>
  <c r="EE222" i="1"/>
  <c r="ER94" i="1"/>
  <c r="EP94" i="1"/>
  <c r="EU94" i="1"/>
  <c r="EO94" i="1"/>
  <c r="ET94" i="1"/>
  <c r="DT211" i="1"/>
  <c r="DZ211" i="1"/>
  <c r="ES211" i="1"/>
  <c r="ER74" i="1"/>
  <c r="DZ74" i="1"/>
  <c r="DG74" i="1"/>
  <c r="BD74" i="3"/>
  <c r="B74" i="3"/>
  <c r="AF74" i="3"/>
  <c r="W74" i="3"/>
  <c r="BG74" i="3"/>
  <c r="Q74" i="3"/>
  <c r="BM74" i="3"/>
  <c r="AU74" i="3"/>
  <c r="BJ74" i="3"/>
  <c r="T74" i="3"/>
  <c r="Z74" i="3"/>
  <c r="AL74" i="3"/>
  <c r="N74" i="3"/>
  <c r="AX74" i="3"/>
  <c r="K74" i="3"/>
  <c r="H74" i="3"/>
  <c r="AO74" i="3"/>
  <c r="AI74" i="3"/>
  <c r="AC74" i="3"/>
  <c r="BS74" i="3"/>
  <c r="BA74" i="3"/>
  <c r="BP74" i="3"/>
  <c r="AR74" i="3"/>
  <c r="E74" i="3"/>
  <c r="EQ122" i="1"/>
  <c r="DD208" i="1"/>
  <c r="DL208" i="1" s="1"/>
  <c r="EG208" i="1"/>
  <c r="DY208" i="1"/>
  <c r="DX208" i="1"/>
  <c r="DK208" i="1"/>
  <c r="DH208" i="1"/>
  <c r="ED208" i="1"/>
  <c r="DA208" i="1"/>
  <c r="EK208" i="1" s="1"/>
  <c r="ER208" i="1"/>
  <c r="EQ208" i="1"/>
  <c r="EO208" i="1"/>
  <c r="EU208" i="1"/>
  <c r="DD236" i="1"/>
  <c r="DL236" i="1" s="1"/>
  <c r="EG236" i="1"/>
  <c r="DY236" i="1"/>
  <c r="DH236" i="1"/>
  <c r="DA236" i="1"/>
  <c r="EK236" i="1" s="1"/>
  <c r="ED236" i="1"/>
  <c r="DK236" i="1"/>
  <c r="DX236" i="1"/>
  <c r="EV236" i="1"/>
  <c r="ET236" i="1"/>
  <c r="EH236" i="1"/>
  <c r="DE236" i="1"/>
  <c r="DM236" i="1" s="1"/>
  <c r="EC236" i="1"/>
  <c r="EL236" i="1"/>
  <c r="DI236" i="1"/>
  <c r="DB236" i="1"/>
  <c r="EA236" i="1"/>
  <c r="EV141" i="1"/>
  <c r="DE141" i="1"/>
  <c r="DM141" i="1" s="1"/>
  <c r="EH141" i="1"/>
  <c r="EC141" i="1"/>
  <c r="DZ141" i="1"/>
  <c r="EB141" i="1"/>
  <c r="EV231" i="1"/>
  <c r="ET231" i="1"/>
  <c r="EC219" i="1"/>
  <c r="DE219" i="1"/>
  <c r="DM219" i="1" s="1"/>
  <c r="EH219" i="1"/>
  <c r="DZ219" i="1"/>
  <c r="EB219" i="1"/>
  <c r="EL204" i="1"/>
  <c r="DB204" i="1"/>
  <c r="DI204" i="1"/>
  <c r="ET204" i="1"/>
  <c r="EQ204" i="1"/>
  <c r="ES204" i="1"/>
  <c r="DY204" i="1"/>
  <c r="DA204" i="1"/>
  <c r="EK204" i="1" s="1"/>
  <c r="DX204" i="1"/>
  <c r="DK204" i="1"/>
  <c r="DD204" i="1"/>
  <c r="DL204" i="1" s="1"/>
  <c r="EG204" i="1"/>
  <c r="DH204" i="1"/>
  <c r="ED204" i="1"/>
  <c r="ER204" i="1"/>
  <c r="EP204" i="1"/>
  <c r="EO221" i="1"/>
  <c r="EU221" i="1"/>
  <c r="ES221" i="1"/>
  <c r="EV179" i="1"/>
  <c r="EU179" i="1"/>
  <c r="EO179" i="1"/>
  <c r="EP179" i="1"/>
  <c r="DI84" i="1"/>
  <c r="EL84" i="1"/>
  <c r="DB84" i="1"/>
  <c r="EB84" i="1"/>
  <c r="DZ84" i="1"/>
  <c r="EE84" i="1"/>
  <c r="DV84" i="1"/>
  <c r="DU84" i="1"/>
  <c r="DN84" i="1"/>
  <c r="EF84" i="1"/>
  <c r="DW84" i="1"/>
  <c r="DS84" i="1"/>
  <c r="DO84" i="1"/>
  <c r="DR84" i="1"/>
  <c r="DT84" i="1"/>
  <c r="AR84" i="3"/>
  <c r="BG84" i="3"/>
  <c r="AI84" i="3"/>
  <c r="Q84" i="3"/>
  <c r="Z84" i="3"/>
  <c r="E84" i="3"/>
  <c r="W84" i="3"/>
  <c r="BS84" i="3"/>
  <c r="BP84" i="3"/>
  <c r="BA84" i="3"/>
  <c r="BJ84" i="3"/>
  <c r="K84" i="3"/>
  <c r="BD84" i="3"/>
  <c r="B84" i="3"/>
  <c r="H84" i="3"/>
  <c r="AU84" i="3"/>
  <c r="AX84" i="3"/>
  <c r="T84" i="3"/>
  <c r="AL84" i="3"/>
  <c r="BM84" i="3"/>
  <c r="AF84" i="3"/>
  <c r="AO84" i="3"/>
  <c r="AC84" i="3"/>
  <c r="N84" i="3"/>
  <c r="ES84" i="1"/>
  <c r="ET186" i="1"/>
  <c r="DU186" i="1"/>
  <c r="DW186" i="1"/>
  <c r="DN186" i="1"/>
  <c r="DR186" i="1"/>
  <c r="EF186" i="1"/>
  <c r="DO186" i="1"/>
  <c r="EE186" i="1"/>
  <c r="DT186" i="1"/>
  <c r="DV186" i="1"/>
  <c r="DS186" i="1"/>
  <c r="DG186" i="1"/>
  <c r="DX186" i="1"/>
  <c r="ED186" i="1"/>
  <c r="DY186" i="1"/>
  <c r="DD186" i="1"/>
  <c r="DL186" i="1" s="1"/>
  <c r="DH186" i="1"/>
  <c r="EG186" i="1"/>
  <c r="DA186" i="1"/>
  <c r="EK186" i="1" s="1"/>
  <c r="DK186" i="1"/>
  <c r="EP186" i="1"/>
  <c r="DE238" i="1"/>
  <c r="DM238" i="1" s="1"/>
  <c r="EH238" i="1"/>
  <c r="EC238" i="1"/>
  <c r="C238" i="3"/>
  <c r="AA238" i="3"/>
  <c r="G238" i="3"/>
  <c r="O238" i="3"/>
  <c r="BC238" i="3"/>
  <c r="AG238" i="3"/>
  <c r="AM238" i="3"/>
  <c r="AY238" i="3"/>
  <c r="AP238" i="3"/>
  <c r="BE238" i="3"/>
  <c r="BQ238" i="3"/>
  <c r="J238" i="3"/>
  <c r="A238" i="3"/>
  <c r="X238" i="3"/>
  <c r="BF238" i="3"/>
  <c r="AQ238" i="3"/>
  <c r="AH238" i="3"/>
  <c r="R238" i="3"/>
  <c r="AD238" i="3"/>
  <c r="I238" i="3"/>
  <c r="AT238" i="3"/>
  <c r="AW238" i="3"/>
  <c r="BT238" i="3"/>
  <c r="AZ238" i="3"/>
  <c r="S238" i="3"/>
  <c r="F238" i="3"/>
  <c r="U238" i="3"/>
  <c r="L238" i="3"/>
  <c r="AJ238" i="3"/>
  <c r="AN238" i="3"/>
  <c r="D238" i="3"/>
  <c r="P238" i="3"/>
  <c r="M238" i="3"/>
  <c r="BN238" i="3"/>
  <c r="AK238" i="3"/>
  <c r="AB238" i="3"/>
  <c r="AS238" i="3"/>
  <c r="AE238" i="3"/>
  <c r="AV238" i="3"/>
  <c r="V238" i="3"/>
  <c r="BI238" i="3"/>
  <c r="Y238" i="3"/>
  <c r="BK238" i="3"/>
  <c r="BH238" i="3"/>
  <c r="BB238" i="3"/>
  <c r="BR238" i="3"/>
  <c r="BL238" i="3"/>
  <c r="BO238" i="3"/>
  <c r="ET238" i="1"/>
  <c r="DZ238" i="1"/>
  <c r="EB238" i="1"/>
  <c r="EP95" i="1"/>
  <c r="AC95" i="3"/>
  <c r="BP95" i="3"/>
  <c r="N95" i="3"/>
  <c r="BG95" i="3"/>
  <c r="Z95" i="3"/>
  <c r="AF95" i="3"/>
  <c r="BD95" i="3"/>
  <c r="BM95" i="3"/>
  <c r="W95" i="3"/>
  <c r="AR95" i="3"/>
  <c r="AX95" i="3"/>
  <c r="AI95" i="3"/>
  <c r="BS95" i="3"/>
  <c r="AU95" i="3"/>
  <c r="BJ95" i="3"/>
  <c r="K95" i="3"/>
  <c r="AL95" i="3"/>
  <c r="AO95" i="3"/>
  <c r="T95" i="3"/>
  <c r="E95" i="3"/>
  <c r="H95" i="3"/>
  <c r="BA95" i="3"/>
  <c r="B95" i="3"/>
  <c r="Q95" i="3"/>
  <c r="EQ95" i="1"/>
  <c r="ET95" i="1"/>
  <c r="DZ95" i="1"/>
  <c r="ES197" i="1"/>
  <c r="EV197" i="1"/>
  <c r="DG197" i="1"/>
  <c r="AI70" i="3"/>
  <c r="AR70" i="3"/>
  <c r="BG70" i="3"/>
  <c r="BP70" i="3"/>
  <c r="K70" i="3"/>
  <c r="B70" i="3"/>
  <c r="AX70" i="3"/>
  <c r="Z70" i="3"/>
  <c r="Q70" i="3"/>
  <c r="H70" i="3"/>
  <c r="AL70" i="3"/>
  <c r="BA70" i="3"/>
  <c r="N70" i="3"/>
  <c r="E70" i="3"/>
  <c r="W70" i="3"/>
  <c r="BD70" i="3"/>
  <c r="AC70" i="3"/>
  <c r="AF70" i="3"/>
  <c r="AU70" i="3"/>
  <c r="BJ70" i="3"/>
  <c r="BS70" i="3"/>
  <c r="AO70" i="3"/>
  <c r="T70" i="3"/>
  <c r="BM70" i="3"/>
  <c r="ET70" i="1"/>
  <c r="ES70" i="1"/>
  <c r="DX70" i="1"/>
  <c r="DH70" i="1"/>
  <c r="ED70" i="1"/>
  <c r="DD70" i="1"/>
  <c r="DL70" i="1" s="1"/>
  <c r="EG70" i="1"/>
  <c r="DK70" i="1"/>
  <c r="DY70" i="1"/>
  <c r="DA70" i="1"/>
  <c r="EK70" i="1" s="1"/>
  <c r="DZ70" i="1"/>
  <c r="EC131" i="1"/>
  <c r="DE131" i="1"/>
  <c r="DM131" i="1" s="1"/>
  <c r="EH131" i="1"/>
  <c r="EQ131" i="1"/>
  <c r="EP131" i="1"/>
  <c r="DA131" i="1"/>
  <c r="EK131" i="1" s="1"/>
  <c r="DD131" i="1"/>
  <c r="DL131" i="1" s="1"/>
  <c r="DY131" i="1"/>
  <c r="DK131" i="1"/>
  <c r="DH131" i="1"/>
  <c r="DX131" i="1"/>
  <c r="ED131" i="1"/>
  <c r="EG131" i="1"/>
  <c r="AC131" i="3"/>
  <c r="BM131" i="3"/>
  <c r="Q131" i="3"/>
  <c r="N131" i="3"/>
  <c r="AF131" i="3"/>
  <c r="W131" i="3"/>
  <c r="H131" i="3"/>
  <c r="Z131" i="3"/>
  <c r="AL131" i="3"/>
  <c r="AI131" i="3"/>
  <c r="T131" i="3"/>
  <c r="AR131" i="3"/>
  <c r="AX131" i="3"/>
  <c r="BA131" i="3"/>
  <c r="BS131" i="3"/>
  <c r="AO131" i="3"/>
  <c r="BG131" i="3"/>
  <c r="B131" i="3"/>
  <c r="K131" i="3"/>
  <c r="BJ131" i="3"/>
  <c r="E131" i="3"/>
  <c r="BP131" i="3"/>
  <c r="BD131" i="3"/>
  <c r="AU131" i="3"/>
  <c r="ET87" i="1"/>
  <c r="DZ87" i="1"/>
  <c r="BC87" i="3"/>
  <c r="J87" i="3"/>
  <c r="BB87" i="3"/>
  <c r="BQ87" i="3"/>
  <c r="BL87" i="3"/>
  <c r="L87" i="3"/>
  <c r="Y87" i="3"/>
  <c r="AA87" i="3"/>
  <c r="C87" i="3"/>
  <c r="I87" i="3"/>
  <c r="D87" i="3"/>
  <c r="AK87" i="3"/>
  <c r="AJ87" i="3"/>
  <c r="R87" i="3"/>
  <c r="BT87" i="3"/>
  <c r="S87" i="3"/>
  <c r="AG87" i="3"/>
  <c r="AY87" i="3"/>
  <c r="AV87" i="3"/>
  <c r="AB87" i="3"/>
  <c r="AS87" i="3"/>
  <c r="BN87" i="3"/>
  <c r="BH87" i="3"/>
  <c r="BK87" i="3"/>
  <c r="F87" i="3"/>
  <c r="AD87" i="3"/>
  <c r="U87" i="3"/>
  <c r="BI87" i="3"/>
  <c r="AZ87" i="3"/>
  <c r="P87" i="3"/>
  <c r="AW87" i="3"/>
  <c r="AQ87" i="3"/>
  <c r="M87" i="3"/>
  <c r="BO87" i="3"/>
  <c r="AP87" i="3"/>
  <c r="BF87" i="3"/>
  <c r="AN87" i="3"/>
  <c r="V87" i="3"/>
  <c r="AT87" i="3"/>
  <c r="AM87" i="3"/>
  <c r="AE87" i="3"/>
  <c r="BE87" i="3"/>
  <c r="O87" i="3"/>
  <c r="G87" i="3"/>
  <c r="X87" i="3"/>
  <c r="AH87" i="3"/>
  <c r="A87" i="3"/>
  <c r="BR87" i="3"/>
  <c r="EC87" i="1"/>
  <c r="EH87" i="1"/>
  <c r="DE87" i="1"/>
  <c r="DM87" i="1" s="1"/>
  <c r="O19" i="3"/>
  <c r="AY19" i="3"/>
  <c r="AA19" i="3"/>
  <c r="A19" i="3"/>
  <c r="BF19" i="3"/>
  <c r="BE19" i="3"/>
  <c r="Y19" i="3"/>
  <c r="AV19" i="3"/>
  <c r="C19" i="3"/>
  <c r="AN19" i="3"/>
  <c r="J19" i="3"/>
  <c r="BI19" i="3"/>
  <c r="AP19" i="3"/>
  <c r="AZ19" i="3"/>
  <c r="I19" i="3"/>
  <c r="BR19" i="3"/>
  <c r="AQ19" i="3"/>
  <c r="AB19" i="3"/>
  <c r="L19" i="3"/>
  <c r="AT19" i="3"/>
  <c r="AW19" i="3"/>
  <c r="U19" i="3"/>
  <c r="AE19" i="3"/>
  <c r="BQ19" i="3"/>
  <c r="S19" i="3"/>
  <c r="BK19" i="3"/>
  <c r="BH19" i="3"/>
  <c r="M19" i="3"/>
  <c r="X19" i="3"/>
  <c r="AK19" i="3"/>
  <c r="BO19" i="3"/>
  <c r="V19" i="3"/>
  <c r="P19" i="3"/>
  <c r="AJ19" i="3"/>
  <c r="AG19" i="3"/>
  <c r="AD19" i="3"/>
  <c r="R19" i="3"/>
  <c r="BC19" i="3"/>
  <c r="BL19" i="3"/>
  <c r="AM19" i="3"/>
  <c r="F19" i="3"/>
  <c r="BN19" i="3"/>
  <c r="BB19" i="3"/>
  <c r="AH19" i="3"/>
  <c r="AS19" i="3"/>
  <c r="D19" i="3"/>
  <c r="BT19" i="3"/>
  <c r="G19" i="3"/>
  <c r="DZ19" i="1"/>
  <c r="ET19" i="1"/>
  <c r="AC19" i="3"/>
  <c r="BP19" i="3"/>
  <c r="BA19" i="3"/>
  <c r="AR19" i="3"/>
  <c r="K19" i="3"/>
  <c r="H19" i="3"/>
  <c r="BG19" i="3"/>
  <c r="BS19" i="3"/>
  <c r="E19" i="3"/>
  <c r="BD19" i="3"/>
  <c r="BM19" i="3"/>
  <c r="AL19" i="3"/>
  <c r="AU19" i="3"/>
  <c r="W19" i="3"/>
  <c r="AF19" i="3"/>
  <c r="Z19" i="3"/>
  <c r="BJ19" i="3"/>
  <c r="AO19" i="3"/>
  <c r="Q19" i="3"/>
  <c r="AX19" i="3"/>
  <c r="B19" i="3"/>
  <c r="N19" i="3"/>
  <c r="AI19" i="3"/>
  <c r="T19" i="3"/>
  <c r="AD181" i="3"/>
  <c r="AQ181" i="3"/>
  <c r="G181" i="3"/>
  <c r="I181" i="3"/>
  <c r="U181" i="3"/>
  <c r="BI181" i="3"/>
  <c r="A181" i="3"/>
  <c r="L181" i="3"/>
  <c r="AA181" i="3"/>
  <c r="BH181" i="3"/>
  <c r="AZ181" i="3"/>
  <c r="R181" i="3"/>
  <c r="BF181" i="3"/>
  <c r="AM181" i="3"/>
  <c r="BB181" i="3"/>
  <c r="BR181" i="3"/>
  <c r="F181" i="3"/>
  <c r="BC181" i="3"/>
  <c r="BL181" i="3"/>
  <c r="AY181" i="3"/>
  <c r="BT181" i="3"/>
  <c r="AT181" i="3"/>
  <c r="O181" i="3"/>
  <c r="C181" i="3"/>
  <c r="AP181" i="3"/>
  <c r="BO181" i="3"/>
  <c r="BQ181" i="3"/>
  <c r="AW181" i="3"/>
  <c r="AG181" i="3"/>
  <c r="M181" i="3"/>
  <c r="S181" i="3"/>
  <c r="AJ181" i="3"/>
  <c r="AH181" i="3"/>
  <c r="P181" i="3"/>
  <c r="X181" i="3"/>
  <c r="J181" i="3"/>
  <c r="D181" i="3"/>
  <c r="AV181" i="3"/>
  <c r="V181" i="3"/>
  <c r="AB181" i="3"/>
  <c r="BE181" i="3"/>
  <c r="BN181" i="3"/>
  <c r="Y181" i="3"/>
  <c r="AE181" i="3"/>
  <c r="AK181" i="3"/>
  <c r="AN181" i="3"/>
  <c r="BK181" i="3"/>
  <c r="AS181" i="3"/>
  <c r="EP181" i="1"/>
  <c r="AF181" i="3"/>
  <c r="H181" i="3"/>
  <c r="BG181" i="3"/>
  <c r="W181" i="3"/>
  <c r="AO181" i="3"/>
  <c r="BS181" i="3"/>
  <c r="Z181" i="3"/>
  <c r="AU181" i="3"/>
  <c r="BJ181" i="3"/>
  <c r="AI181" i="3"/>
  <c r="BP181" i="3"/>
  <c r="AL181" i="3"/>
  <c r="K181" i="3"/>
  <c r="T181" i="3"/>
  <c r="BM181" i="3"/>
  <c r="N181" i="3"/>
  <c r="Q181" i="3"/>
  <c r="BD181" i="3"/>
  <c r="AX181" i="3"/>
  <c r="E181" i="3"/>
  <c r="BA181" i="3"/>
  <c r="AR181" i="3"/>
  <c r="AC181" i="3"/>
  <c r="B181" i="3"/>
  <c r="DZ109" i="1"/>
  <c r="ER109" i="1"/>
  <c r="EC109" i="1"/>
  <c r="DE109" i="1"/>
  <c r="DM109" i="1" s="1"/>
  <c r="EH109" i="1"/>
  <c r="EP109" i="1"/>
  <c r="DG178" i="1"/>
  <c r="EB178" i="1"/>
  <c r="Z178" i="3"/>
  <c r="N178" i="3"/>
  <c r="AI178" i="3"/>
  <c r="BS178" i="3"/>
  <c r="T178" i="3"/>
  <c r="W178" i="3"/>
  <c r="AF178" i="3"/>
  <c r="AO178" i="3"/>
  <c r="AU178" i="3"/>
  <c r="BD178" i="3"/>
  <c r="AL178" i="3"/>
  <c r="AX178" i="3"/>
  <c r="BA178" i="3"/>
  <c r="B178" i="3"/>
  <c r="BP178" i="3"/>
  <c r="E178" i="3"/>
  <c r="BG178" i="3"/>
  <c r="BJ178" i="3"/>
  <c r="K178" i="3"/>
  <c r="H178" i="3"/>
  <c r="AC178" i="3"/>
  <c r="AR178" i="3"/>
  <c r="BM178" i="3"/>
  <c r="Q178" i="3"/>
  <c r="AL31" i="3"/>
  <c r="H31" i="3"/>
  <c r="B31" i="3"/>
  <c r="AR31" i="3"/>
  <c r="AU31" i="3"/>
  <c r="AC31" i="3"/>
  <c r="BS31" i="3"/>
  <c r="E31" i="3"/>
  <c r="K31" i="3"/>
  <c r="W31" i="3"/>
  <c r="BJ31" i="3"/>
  <c r="Q31" i="3"/>
  <c r="N31" i="3"/>
  <c r="AX31" i="3"/>
  <c r="AO31" i="3"/>
  <c r="BP31" i="3"/>
  <c r="Z31" i="3"/>
  <c r="BA31" i="3"/>
  <c r="BD31" i="3"/>
  <c r="AF31" i="3"/>
  <c r="BM31" i="3"/>
  <c r="T31" i="3"/>
  <c r="AI31" i="3"/>
  <c r="BG31" i="3"/>
  <c r="ET31" i="1"/>
  <c r="DG31" i="1"/>
  <c r="EC133" i="1"/>
  <c r="EH133" i="1"/>
  <c r="DE133" i="1"/>
  <c r="DM133" i="1" s="1"/>
  <c r="DY133" i="1"/>
  <c r="ED133" i="1"/>
  <c r="EG133" i="1"/>
  <c r="DK133" i="1"/>
  <c r="DD133" i="1"/>
  <c r="DL133" i="1" s="1"/>
  <c r="DX133" i="1"/>
  <c r="DA133" i="1"/>
  <c r="EK133" i="1" s="1"/>
  <c r="DH133" i="1"/>
  <c r="ES133" i="1"/>
  <c r="EQ133" i="1"/>
  <c r="EL190" i="1"/>
  <c r="DB190" i="1"/>
  <c r="DI190" i="1"/>
  <c r="ES190" i="1"/>
  <c r="ET85" i="1"/>
  <c r="EP85" i="1"/>
  <c r="ES85" i="1"/>
  <c r="DG85" i="1"/>
  <c r="EE85" i="1"/>
  <c r="DT85" i="1"/>
  <c r="DN85" i="1"/>
  <c r="DU85" i="1"/>
  <c r="EF85" i="1"/>
  <c r="DR85" i="1"/>
  <c r="DO85" i="1"/>
  <c r="DV85" i="1"/>
  <c r="DS85" i="1"/>
  <c r="DW85" i="1"/>
  <c r="EB85" i="1"/>
  <c r="EV180" i="1"/>
  <c r="EA180" i="1"/>
  <c r="ES180" i="1"/>
  <c r="EQ180" i="1"/>
  <c r="EE180" i="1"/>
  <c r="DS180" i="1"/>
  <c r="DW180" i="1"/>
  <c r="DO180" i="1"/>
  <c r="DN180" i="1"/>
  <c r="DU180" i="1"/>
  <c r="DR180" i="1"/>
  <c r="DV180" i="1"/>
  <c r="DT180" i="1"/>
  <c r="EF180" i="1"/>
  <c r="EQ61" i="1"/>
  <c r="EP61" i="1"/>
  <c r="BC61" i="3"/>
  <c r="AG61" i="3"/>
  <c r="AE61" i="3"/>
  <c r="J61" i="3"/>
  <c r="R61" i="3"/>
  <c r="S61" i="3"/>
  <c r="AW61" i="3"/>
  <c r="L61" i="3"/>
  <c r="X61" i="3"/>
  <c r="M61" i="3"/>
  <c r="AM61" i="3"/>
  <c r="AS61" i="3"/>
  <c r="Y61" i="3"/>
  <c r="BL61" i="3"/>
  <c r="G61" i="3"/>
  <c r="BR61" i="3"/>
  <c r="BI61" i="3"/>
  <c r="BO61" i="3"/>
  <c r="AY61" i="3"/>
  <c r="BH61" i="3"/>
  <c r="AV61" i="3"/>
  <c r="BQ61" i="3"/>
  <c r="AP61" i="3"/>
  <c r="BK61" i="3"/>
  <c r="AB61" i="3"/>
  <c r="BN61" i="3"/>
  <c r="AA61" i="3"/>
  <c r="D61" i="3"/>
  <c r="AN61" i="3"/>
  <c r="V61" i="3"/>
  <c r="AJ61" i="3"/>
  <c r="AD61" i="3"/>
  <c r="U61" i="3"/>
  <c r="I61" i="3"/>
  <c r="BE61" i="3"/>
  <c r="P61" i="3"/>
  <c r="AH61" i="3"/>
  <c r="F61" i="3"/>
  <c r="BF61" i="3"/>
  <c r="A61" i="3"/>
  <c r="AQ61" i="3"/>
  <c r="AT61" i="3"/>
  <c r="BB61" i="3"/>
  <c r="AK61" i="3"/>
  <c r="AZ61" i="3"/>
  <c r="BT61" i="3"/>
  <c r="O61" i="3"/>
  <c r="C61" i="3"/>
  <c r="DZ61" i="1"/>
  <c r="EF61" i="1"/>
  <c r="EE61" i="1"/>
  <c r="DN61" i="1"/>
  <c r="DW61" i="1"/>
  <c r="DU61" i="1"/>
  <c r="DS61" i="1"/>
  <c r="DO61" i="1"/>
  <c r="DV61" i="1"/>
  <c r="DT61" i="1"/>
  <c r="DR61" i="1"/>
  <c r="ES61" i="1"/>
  <c r="ES104" i="1"/>
  <c r="DZ104" i="1"/>
  <c r="DR104" i="1"/>
  <c r="EQ104" i="1"/>
  <c r="BL17" i="3"/>
  <c r="I17" i="3"/>
  <c r="O17" i="3"/>
  <c r="BH17" i="3"/>
  <c r="BI17" i="3"/>
  <c r="AJ17" i="3"/>
  <c r="A17" i="3"/>
  <c r="M17" i="3"/>
  <c r="R17" i="3"/>
  <c r="BT17" i="3"/>
  <c r="F17" i="3"/>
  <c r="D17" i="3"/>
  <c r="AB17" i="3"/>
  <c r="AP17" i="3"/>
  <c r="AK17" i="3"/>
  <c r="BR17" i="3"/>
  <c r="AZ17" i="3"/>
  <c r="V17" i="3"/>
  <c r="BE17" i="3"/>
  <c r="BB17" i="3"/>
  <c r="Y17" i="3"/>
  <c r="AA17" i="3"/>
  <c r="BK17" i="3"/>
  <c r="J17" i="3"/>
  <c r="AT17" i="3"/>
  <c r="P17" i="3"/>
  <c r="BO17" i="3"/>
  <c r="AG17" i="3"/>
  <c r="BF17" i="3"/>
  <c r="BC17" i="3"/>
  <c r="AH17" i="3"/>
  <c r="BQ17" i="3"/>
  <c r="AN17" i="3"/>
  <c r="AV17" i="3"/>
  <c r="L17" i="3"/>
  <c r="AE17" i="3"/>
  <c r="AW17" i="3"/>
  <c r="C17" i="3"/>
  <c r="AQ17" i="3"/>
  <c r="X17" i="3"/>
  <c r="AD17" i="3"/>
  <c r="AM17" i="3"/>
  <c r="U17" i="3"/>
  <c r="AS17" i="3"/>
  <c r="AY17" i="3"/>
  <c r="G17" i="3"/>
  <c r="BN17" i="3"/>
  <c r="S17" i="3"/>
  <c r="ER17" i="1"/>
  <c r="EP17" i="1"/>
  <c r="EU29" i="1"/>
  <c r="EO29" i="1"/>
  <c r="AC29" i="3"/>
  <c r="BS29" i="3"/>
  <c r="H29" i="3"/>
  <c r="BJ29" i="3"/>
  <c r="AX29" i="3"/>
  <c r="K29" i="3"/>
  <c r="AU29" i="3"/>
  <c r="BM29" i="3"/>
  <c r="BP29" i="3"/>
  <c r="AF29" i="3"/>
  <c r="B29" i="3"/>
  <c r="W29" i="3"/>
  <c r="BD29" i="3"/>
  <c r="AL29" i="3"/>
  <c r="AO29" i="3"/>
  <c r="BA29" i="3"/>
  <c r="AI29" i="3"/>
  <c r="E29" i="3"/>
  <c r="BG29" i="3"/>
  <c r="AR29" i="3"/>
  <c r="Z29" i="3"/>
  <c r="Q29" i="3"/>
  <c r="N29" i="3"/>
  <c r="T29" i="3"/>
  <c r="ET29" i="1"/>
  <c r="DB29" i="1"/>
  <c r="EL29" i="1"/>
  <c r="DI29" i="1"/>
  <c r="ES166" i="1"/>
  <c r="EQ166" i="1"/>
  <c r="DI166" i="1"/>
  <c r="DB166" i="1"/>
  <c r="EL166" i="1"/>
  <c r="EP166" i="1"/>
  <c r="DX166" i="1"/>
  <c r="DA166" i="1"/>
  <c r="EK166" i="1" s="1"/>
  <c r="DY166" i="1"/>
  <c r="EG166" i="1"/>
  <c r="DK166" i="1"/>
  <c r="DH166" i="1"/>
  <c r="ED166" i="1"/>
  <c r="DD166" i="1"/>
  <c r="DL166" i="1" s="1"/>
  <c r="ET227" i="1"/>
  <c r="EP227" i="1"/>
  <c r="DY227" i="1"/>
  <c r="DX227" i="1"/>
  <c r="ED227" i="1"/>
  <c r="DA227" i="1"/>
  <c r="EK227" i="1" s="1"/>
  <c r="DD227" i="1"/>
  <c r="DL227" i="1" s="1"/>
  <c r="DK227" i="1"/>
  <c r="EG227" i="1"/>
  <c r="DH227" i="1"/>
  <c r="DZ227" i="1"/>
  <c r="AZ227" i="3"/>
  <c r="P227" i="3"/>
  <c r="AG227" i="3"/>
  <c r="X227" i="3"/>
  <c r="BB227" i="3"/>
  <c r="S227" i="3"/>
  <c r="BE227" i="3"/>
  <c r="O227" i="3"/>
  <c r="AA227" i="3"/>
  <c r="AH227" i="3"/>
  <c r="AB227" i="3"/>
  <c r="Y227" i="3"/>
  <c r="A227" i="3"/>
  <c r="J227" i="3"/>
  <c r="BC227" i="3"/>
  <c r="AW227" i="3"/>
  <c r="D227" i="3"/>
  <c r="BT227" i="3"/>
  <c r="AM227" i="3"/>
  <c r="M227" i="3"/>
  <c r="U227" i="3"/>
  <c r="BO227" i="3"/>
  <c r="G227" i="3"/>
  <c r="V227" i="3"/>
  <c r="BH227" i="3"/>
  <c r="BL227" i="3"/>
  <c r="AY227" i="3"/>
  <c r="F227" i="3"/>
  <c r="AS227" i="3"/>
  <c r="AK227" i="3"/>
  <c r="BQ227" i="3"/>
  <c r="BI227" i="3"/>
  <c r="AP227" i="3"/>
  <c r="AT227" i="3"/>
  <c r="BR227" i="3"/>
  <c r="BN227" i="3"/>
  <c r="AJ227" i="3"/>
  <c r="AD227" i="3"/>
  <c r="L227" i="3"/>
  <c r="C227" i="3"/>
  <c r="R227" i="3"/>
  <c r="AV227" i="3"/>
  <c r="AQ227" i="3"/>
  <c r="BF227" i="3"/>
  <c r="AE227" i="3"/>
  <c r="AN227" i="3"/>
  <c r="I227" i="3"/>
  <c r="BK227" i="3"/>
  <c r="EP113" i="1"/>
  <c r="EC113" i="1"/>
  <c r="EH113" i="1"/>
  <c r="DE113" i="1"/>
  <c r="DM113" i="1" s="1"/>
  <c r="DZ113" i="1"/>
  <c r="ET113" i="1"/>
  <c r="DK169" i="1"/>
  <c r="DY169" i="1"/>
  <c r="EG169" i="1"/>
  <c r="DX169" i="1"/>
  <c r="DH169" i="1"/>
  <c r="DD169" i="1"/>
  <c r="DL169" i="1" s="1"/>
  <c r="DA169" i="1"/>
  <c r="EK169" i="1" s="1"/>
  <c r="ED169" i="1"/>
  <c r="AO169" i="3"/>
  <c r="E169" i="3"/>
  <c r="Z169" i="3"/>
  <c r="AX169" i="3"/>
  <c r="BJ169" i="3"/>
  <c r="AI169" i="3"/>
  <c r="AF169" i="3"/>
  <c r="BP169" i="3"/>
  <c r="B169" i="3"/>
  <c r="H169" i="3"/>
  <c r="BG169" i="3"/>
  <c r="BD169" i="3"/>
  <c r="BA169" i="3"/>
  <c r="K169" i="3"/>
  <c r="AC169" i="3"/>
  <c r="AU169" i="3"/>
  <c r="T169" i="3"/>
  <c r="W169" i="3"/>
  <c r="BS169" i="3"/>
  <c r="BM169" i="3"/>
  <c r="Q169" i="3"/>
  <c r="AR169" i="3"/>
  <c r="AL169" i="3"/>
  <c r="N169" i="3"/>
  <c r="DU169" i="1"/>
  <c r="EE169" i="1"/>
  <c r="DO169" i="1"/>
  <c r="DW169" i="1"/>
  <c r="DS169" i="1"/>
  <c r="EF169" i="1"/>
  <c r="DV169" i="1"/>
  <c r="DN169" i="1"/>
  <c r="DT169" i="1"/>
  <c r="DR169" i="1"/>
  <c r="DE169" i="1"/>
  <c r="DM169" i="1" s="1"/>
  <c r="EH169" i="1"/>
  <c r="EC169" i="1"/>
  <c r="BG96" i="3"/>
  <c r="B96" i="3"/>
  <c r="BS96" i="3"/>
  <c r="AO96" i="3"/>
  <c r="BA96" i="3"/>
  <c r="K96" i="3"/>
  <c r="AF96" i="3"/>
  <c r="AX96" i="3"/>
  <c r="N96" i="3"/>
  <c r="Z96" i="3"/>
  <c r="BJ96" i="3"/>
  <c r="E96" i="3"/>
  <c r="AU96" i="3"/>
  <c r="AR96" i="3"/>
  <c r="BP96" i="3"/>
  <c r="BM96" i="3"/>
  <c r="Q96" i="3"/>
  <c r="T96" i="3"/>
  <c r="H96" i="3"/>
  <c r="BD96" i="3"/>
  <c r="AL96" i="3"/>
  <c r="AC96" i="3"/>
  <c r="W96" i="3"/>
  <c r="AI96" i="3"/>
  <c r="BR96" i="3"/>
  <c r="AW96" i="3"/>
  <c r="L96" i="3"/>
  <c r="BH96" i="3"/>
  <c r="P96" i="3"/>
  <c r="BF96" i="3"/>
  <c r="AY96" i="3"/>
  <c r="BE96" i="3"/>
  <c r="AB96" i="3"/>
  <c r="C96" i="3"/>
  <c r="A96" i="3"/>
  <c r="F96" i="3"/>
  <c r="AH96" i="3"/>
  <c r="O96" i="3"/>
  <c r="BC96" i="3"/>
  <c r="D96" i="3"/>
  <c r="AJ96" i="3"/>
  <c r="V96" i="3"/>
  <c r="AP96" i="3"/>
  <c r="U96" i="3"/>
  <c r="AE96" i="3"/>
  <c r="I96" i="3"/>
  <c r="X96" i="3"/>
  <c r="BB96" i="3"/>
  <c r="AN96" i="3"/>
  <c r="S96" i="3"/>
  <c r="Y96" i="3"/>
  <c r="AM96" i="3"/>
  <c r="J96" i="3"/>
  <c r="BI96" i="3"/>
  <c r="BQ96" i="3"/>
  <c r="BN96" i="3"/>
  <c r="AD96" i="3"/>
  <c r="AQ96" i="3"/>
  <c r="R96" i="3"/>
  <c r="AV96" i="3"/>
  <c r="AS96" i="3"/>
  <c r="BK96" i="3"/>
  <c r="AK96" i="3"/>
  <c r="BL96" i="3"/>
  <c r="G96" i="3"/>
  <c r="BT96" i="3"/>
  <c r="AA96" i="3"/>
  <c r="M96" i="3"/>
  <c r="AT96" i="3"/>
  <c r="AZ96" i="3"/>
  <c r="AG96" i="3"/>
  <c r="BO96" i="3"/>
  <c r="DZ96" i="1"/>
  <c r="EU96" i="1"/>
  <c r="EO96" i="1"/>
  <c r="EA96" i="1"/>
  <c r="EQ115" i="1"/>
  <c r="ET115" i="1"/>
  <c r="DZ115" i="1"/>
  <c r="EA115" i="1"/>
  <c r="EB142" i="1"/>
  <c r="EQ142" i="1"/>
  <c r="DG142" i="1"/>
  <c r="ET144" i="1"/>
  <c r="ER144" i="1"/>
  <c r="EH144" i="1"/>
  <c r="DE144" i="1"/>
  <c r="DM144" i="1" s="1"/>
  <c r="EC144" i="1"/>
  <c r="BJ144" i="3"/>
  <c r="BA144" i="3"/>
  <c r="K144" i="3"/>
  <c r="T144" i="3"/>
  <c r="BD144" i="3"/>
  <c r="BG144" i="3"/>
  <c r="B144" i="3"/>
  <c r="AL144" i="3"/>
  <c r="AF144" i="3"/>
  <c r="AO144" i="3"/>
  <c r="AR144" i="3"/>
  <c r="AX144" i="3"/>
  <c r="BM144" i="3"/>
  <c r="E144" i="3"/>
  <c r="BS144" i="3"/>
  <c r="AC144" i="3"/>
  <c r="AI144" i="3"/>
  <c r="Q144" i="3"/>
  <c r="Z144" i="3"/>
  <c r="H144" i="3"/>
  <c r="W144" i="3"/>
  <c r="AU144" i="3"/>
  <c r="N144" i="3"/>
  <c r="BP144" i="3"/>
  <c r="DA144" i="1"/>
  <c r="EK144" i="1" s="1"/>
  <c r="DK144" i="1"/>
  <c r="EG144" i="1"/>
  <c r="DD144" i="1"/>
  <c r="DL144" i="1" s="1"/>
  <c r="DX144" i="1"/>
  <c r="DH144" i="1"/>
  <c r="DY144" i="1"/>
  <c r="ED144" i="1"/>
  <c r="AU16" i="3"/>
  <c r="AX16" i="3"/>
  <c r="BS16" i="3"/>
  <c r="BD16" i="3"/>
  <c r="BP16" i="3"/>
  <c r="AF16" i="3"/>
  <c r="AL16" i="3"/>
  <c r="E16" i="3"/>
  <c r="BA16" i="3"/>
  <c r="K16" i="3"/>
  <c r="BM16" i="3"/>
  <c r="Z16" i="3"/>
  <c r="AO16" i="3"/>
  <c r="AR16" i="3"/>
  <c r="H16" i="3"/>
  <c r="BJ16" i="3"/>
  <c r="T16" i="3"/>
  <c r="Q16" i="3"/>
  <c r="N16" i="3"/>
  <c r="AI16" i="3"/>
  <c r="B16" i="3"/>
  <c r="AC16" i="3"/>
  <c r="BG16" i="3"/>
  <c r="W16" i="3"/>
  <c r="DZ16" i="1"/>
  <c r="ES16" i="1"/>
  <c r="EA16" i="1"/>
  <c r="ET16" i="1"/>
  <c r="ES129" i="1"/>
  <c r="DO129" i="1"/>
  <c r="DT129" i="1"/>
  <c r="DV129" i="1"/>
  <c r="EF129" i="1"/>
  <c r="DN129" i="1"/>
  <c r="DW129" i="1"/>
  <c r="DS129" i="1"/>
  <c r="DU129" i="1"/>
  <c r="DR129" i="1"/>
  <c r="EE129" i="1"/>
  <c r="ET129" i="1"/>
  <c r="ER129" i="1"/>
  <c r="EV129" i="1"/>
  <c r="EV89" i="1"/>
  <c r="ET89" i="1"/>
  <c r="DB89" i="1"/>
  <c r="DI89" i="1"/>
  <c r="EL89" i="1"/>
  <c r="EP89" i="1"/>
  <c r="DK21" i="1"/>
  <c r="DH21" i="1"/>
  <c r="EG21" i="1"/>
  <c r="DY21" i="1"/>
  <c r="ED21" i="1"/>
  <c r="DX21" i="1"/>
  <c r="DD21" i="1"/>
  <c r="DL21" i="1" s="1"/>
  <c r="DA21" i="1"/>
  <c r="EK21" i="1" s="1"/>
  <c r="ES21" i="1"/>
  <c r="AU21" i="3"/>
  <c r="BM21" i="3"/>
  <c r="BA21" i="3"/>
  <c r="E21" i="3"/>
  <c r="B21" i="3"/>
  <c r="W21" i="3"/>
  <c r="H21" i="3"/>
  <c r="AI21" i="3"/>
  <c r="AF21" i="3"/>
  <c r="AC21" i="3"/>
  <c r="BD21" i="3"/>
  <c r="BS21" i="3"/>
  <c r="N21" i="3"/>
  <c r="BJ21" i="3"/>
  <c r="T21" i="3"/>
  <c r="AL21" i="3"/>
  <c r="K21" i="3"/>
  <c r="AX21" i="3"/>
  <c r="Z21" i="3"/>
  <c r="BG21" i="3"/>
  <c r="BP21" i="3"/>
  <c r="AR21" i="3"/>
  <c r="Q21" i="3"/>
  <c r="AO21" i="3"/>
  <c r="EV21" i="1"/>
  <c r="DZ175" i="1"/>
  <c r="EQ175" i="1"/>
  <c r="EP175" i="1"/>
  <c r="EB175" i="1"/>
  <c r="EA175" i="1"/>
  <c r="ET117" i="1"/>
  <c r="BP117" i="3"/>
  <c r="N117" i="3"/>
  <c r="BG117" i="3"/>
  <c r="Q117" i="3"/>
  <c r="H117" i="3"/>
  <c r="W117" i="3"/>
  <c r="T117" i="3"/>
  <c r="AO117" i="3"/>
  <c r="B117" i="3"/>
  <c r="AX117" i="3"/>
  <c r="BM117" i="3"/>
  <c r="BA117" i="3"/>
  <c r="BS117" i="3"/>
  <c r="E117" i="3"/>
  <c r="AL117" i="3"/>
  <c r="K117" i="3"/>
  <c r="Z117" i="3"/>
  <c r="AC117" i="3"/>
  <c r="BJ117" i="3"/>
  <c r="AU117" i="3"/>
  <c r="AR117" i="3"/>
  <c r="BD117" i="3"/>
  <c r="AI117" i="3"/>
  <c r="AF117" i="3"/>
  <c r="DG117" i="1"/>
  <c r="DA117" i="1"/>
  <c r="EK117" i="1" s="1"/>
  <c r="EG117" i="1"/>
  <c r="DX117" i="1"/>
  <c r="DD117" i="1"/>
  <c r="DL117" i="1" s="1"/>
  <c r="DH117" i="1"/>
  <c r="ED117" i="1"/>
  <c r="DK117" i="1"/>
  <c r="DY117" i="1"/>
  <c r="AM42" i="3"/>
  <c r="AK42" i="3"/>
  <c r="AE42" i="3"/>
  <c r="I42" i="3"/>
  <c r="AG42" i="3"/>
  <c r="BK42" i="3"/>
  <c r="AS42" i="3"/>
  <c r="BB42" i="3"/>
  <c r="V42" i="3"/>
  <c r="S42" i="3"/>
  <c r="U42" i="3"/>
  <c r="J42" i="3"/>
  <c r="AA42" i="3"/>
  <c r="M42" i="3"/>
  <c r="X42" i="3"/>
  <c r="AB42" i="3"/>
  <c r="BT42" i="3"/>
  <c r="R42" i="3"/>
  <c r="BN42" i="3"/>
  <c r="BQ42" i="3"/>
  <c r="O42" i="3"/>
  <c r="AV42" i="3"/>
  <c r="L42" i="3"/>
  <c r="AJ42" i="3"/>
  <c r="AD42" i="3"/>
  <c r="AY42" i="3"/>
  <c r="BI42" i="3"/>
  <c r="AN42" i="3"/>
  <c r="BO42" i="3"/>
  <c r="D42" i="3"/>
  <c r="BF42" i="3"/>
  <c r="C42" i="3"/>
  <c r="AQ42" i="3"/>
  <c r="AW42" i="3"/>
  <c r="BR42" i="3"/>
  <c r="AZ42" i="3"/>
  <c r="AH42" i="3"/>
  <c r="AP42" i="3"/>
  <c r="P42" i="3"/>
  <c r="BE42" i="3"/>
  <c r="F42" i="3"/>
  <c r="AT42" i="3"/>
  <c r="BH42" i="3"/>
  <c r="BC42" i="3"/>
  <c r="BL42" i="3"/>
  <c r="Y42" i="3"/>
  <c r="G42" i="3"/>
  <c r="A42" i="3"/>
  <c r="EA42" i="1"/>
  <c r="ER119" i="1"/>
  <c r="EA119" i="1"/>
  <c r="EF4" i="1"/>
  <c r="DS4" i="1"/>
  <c r="EE4" i="1"/>
  <c r="DN4" i="1"/>
  <c r="DO4" i="1"/>
  <c r="DT4" i="1"/>
  <c r="DV4" i="1"/>
  <c r="DW4" i="1"/>
  <c r="DR4" i="1"/>
  <c r="DU4" i="1"/>
  <c r="M19" i="22"/>
  <c r="E18" i="22"/>
  <c r="M18" i="22"/>
  <c r="E17" i="22"/>
  <c r="O18" i="22"/>
  <c r="O17" i="22"/>
  <c r="E19" i="22"/>
  <c r="M17" i="22"/>
  <c r="O19" i="22"/>
  <c r="G32" i="25"/>
  <c r="C29" i="21"/>
  <c r="I32" i="25"/>
  <c r="I34" i="25"/>
  <c r="F43" i="25"/>
  <c r="H37" i="25"/>
  <c r="G36" i="25"/>
  <c r="H33" i="25"/>
  <c r="F36" i="25"/>
  <c r="I36" i="25"/>
  <c r="F34" i="25"/>
  <c r="C26" i="21"/>
  <c r="F39" i="25"/>
  <c r="G39" i="25"/>
  <c r="I33" i="25"/>
  <c r="H35" i="25"/>
  <c r="F38" i="25"/>
  <c r="G35" i="25"/>
  <c r="H43" i="25"/>
  <c r="H34" i="25"/>
  <c r="I38" i="25"/>
  <c r="H40" i="25"/>
  <c r="F33" i="25"/>
  <c r="G38" i="25"/>
  <c r="I19" i="22"/>
  <c r="H32" i="25"/>
  <c r="I35" i="25"/>
  <c r="I40" i="25"/>
  <c r="G34" i="25"/>
  <c r="CX1" i="1"/>
  <c r="L10" i="2" s="1"/>
  <c r="I43" i="25"/>
  <c r="H36" i="25"/>
  <c r="C27" i="21"/>
  <c r="I39" i="25"/>
  <c r="H38" i="25"/>
  <c r="G40" i="25"/>
  <c r="F35" i="25"/>
  <c r="C28" i="21"/>
  <c r="G37" i="25"/>
  <c r="I37" i="25"/>
  <c r="G43" i="25"/>
  <c r="H39" i="25"/>
  <c r="G33" i="25"/>
  <c r="F37" i="25"/>
  <c r="F32" i="25"/>
  <c r="F40" i="25"/>
  <c r="L128" i="22"/>
  <c r="F128" i="22"/>
  <c r="H128" i="22" s="1"/>
  <c r="AB184" i="16"/>
  <c r="J128" i="22"/>
  <c r="AL4" i="3"/>
  <c r="BG4" i="3"/>
  <c r="H4" i="3"/>
  <c r="AO4" i="3"/>
  <c r="K4" i="3"/>
  <c r="AU4" i="3"/>
  <c r="N4" i="3"/>
  <c r="BP4" i="3"/>
  <c r="T4" i="3"/>
  <c r="Q4" i="3"/>
  <c r="B4" i="3"/>
  <c r="E4" i="3"/>
  <c r="BD4" i="3"/>
  <c r="Z4" i="3"/>
  <c r="BJ4" i="3"/>
  <c r="AC4" i="3"/>
  <c r="W4" i="3"/>
  <c r="BS4" i="3"/>
  <c r="AX4" i="3"/>
  <c r="AI4" i="3"/>
  <c r="BM4" i="3"/>
  <c r="AR4" i="3"/>
  <c r="AF4" i="3"/>
  <c r="BA4" i="3"/>
  <c r="Y50" i="4"/>
  <c r="G50" i="20"/>
  <c r="S49" i="4"/>
  <c r="AA49" i="4"/>
  <c r="AA76" i="4" s="1"/>
  <c r="O49" i="4"/>
  <c r="R49" i="4"/>
  <c r="X50" i="4"/>
  <c r="G49" i="20"/>
  <c r="O50" i="4"/>
  <c r="N50" i="4"/>
  <c r="U123" i="16"/>
  <c r="E41" i="4"/>
  <c r="E43" i="4"/>
  <c r="L16" i="26"/>
  <c r="N145" i="16"/>
  <c r="O31" i="4"/>
  <c r="O58" i="4" s="1"/>
  <c r="R40" i="4"/>
  <c r="H43" i="4"/>
  <c r="E45" i="4"/>
  <c r="Y34" i="4"/>
  <c r="F37" i="4"/>
  <c r="R44" i="4"/>
  <c r="I33" i="4"/>
  <c r="Y38" i="4"/>
  <c r="Y65" i="4" s="1"/>
  <c r="AA38" i="4"/>
  <c r="W123" i="16"/>
  <c r="F42" i="20"/>
  <c r="Q42" i="4"/>
  <c r="Q69" i="4" s="1"/>
  <c r="S39" i="4"/>
  <c r="I38" i="4"/>
  <c r="H39" i="20"/>
  <c r="N123" i="16"/>
  <c r="O43" i="4"/>
  <c r="Z38" i="4"/>
  <c r="I41" i="20"/>
  <c r="D32" i="4"/>
  <c r="G43" i="20"/>
  <c r="Y41" i="4"/>
  <c r="S32" i="4"/>
  <c r="G33" i="4"/>
  <c r="Q35" i="4"/>
  <c r="G40" i="4"/>
  <c r="H42" i="20"/>
  <c r="AA33" i="4"/>
  <c r="P34" i="4"/>
  <c r="L146" i="16"/>
  <c r="H47" i="20"/>
  <c r="D40" i="4"/>
  <c r="M123" i="16"/>
  <c r="N47" i="4"/>
  <c r="G41" i="4"/>
  <c r="Q123" i="16"/>
  <c r="G33" i="20"/>
  <c r="O38" i="4"/>
  <c r="F36" i="20"/>
  <c r="H31" i="20"/>
  <c r="M146" i="16"/>
  <c r="D46" i="20"/>
  <c r="Q32" i="4"/>
  <c r="I38" i="20"/>
  <c r="E47" i="20"/>
  <c r="AA47" i="4"/>
  <c r="X123" i="16"/>
  <c r="S146" i="16"/>
  <c r="X39" i="4"/>
  <c r="F46" i="4"/>
  <c r="P38" i="4"/>
  <c r="I34" i="20"/>
  <c r="X34" i="4"/>
  <c r="E44" i="20"/>
  <c r="Q34" i="4"/>
  <c r="Q47" i="4"/>
  <c r="I36" i="4"/>
  <c r="S36" i="4"/>
  <c r="F44" i="20"/>
  <c r="X33" i="4"/>
  <c r="F33" i="20"/>
  <c r="D46" i="4"/>
  <c r="I45" i="20"/>
  <c r="G43" i="4"/>
  <c r="O33" i="4"/>
  <c r="O36" i="4"/>
  <c r="P39" i="4"/>
  <c r="D48" i="20"/>
  <c r="X46" i="4"/>
  <c r="N38" i="4"/>
  <c r="F40" i="20"/>
  <c r="R45" i="4"/>
  <c r="O39" i="4"/>
  <c r="O66" i="4" s="1"/>
  <c r="Q31" i="4"/>
  <c r="G40" i="20"/>
  <c r="F44" i="4"/>
  <c r="D37" i="20"/>
  <c r="D64" i="20" s="1"/>
  <c r="P48" i="4"/>
  <c r="G48" i="4"/>
  <c r="G31" i="20"/>
  <c r="F39" i="4"/>
  <c r="N32" i="4"/>
  <c r="X36" i="4"/>
  <c r="X63" i="4" s="1"/>
  <c r="S41" i="4"/>
  <c r="O41" i="4"/>
  <c r="Y33" i="4"/>
  <c r="R35" i="4"/>
  <c r="R62" i="4" s="1"/>
  <c r="X124" i="16"/>
  <c r="D34" i="4"/>
  <c r="I33" i="20"/>
  <c r="F36" i="4"/>
  <c r="P45" i="4"/>
  <c r="D35" i="4"/>
  <c r="D43" i="4"/>
  <c r="P31" i="4"/>
  <c r="D36" i="20"/>
  <c r="I46" i="4"/>
  <c r="F34" i="20"/>
  <c r="Y32" i="4"/>
  <c r="H46" i="20"/>
  <c r="F39" i="20"/>
  <c r="D44" i="4"/>
  <c r="H48" i="20"/>
  <c r="S28" i="16"/>
  <c r="X31" i="4"/>
  <c r="L174" i="16"/>
  <c r="H49" i="20"/>
  <c r="G49" i="4"/>
  <c r="AA50" i="4"/>
  <c r="S43" i="4"/>
  <c r="N33" i="4"/>
  <c r="I42" i="20"/>
  <c r="E36" i="20"/>
  <c r="H47" i="4"/>
  <c r="X47" i="4"/>
  <c r="U124" i="16"/>
  <c r="U120" i="16" s="1"/>
  <c r="L124" i="16"/>
  <c r="S35" i="4"/>
  <c r="AA34" i="4"/>
  <c r="S44" i="4"/>
  <c r="H39" i="4"/>
  <c r="Q38" i="4"/>
  <c r="V38" i="4" s="1"/>
  <c r="E47" i="4"/>
  <c r="G47" i="20"/>
  <c r="AA41" i="4"/>
  <c r="I32" i="20"/>
  <c r="D44" i="20"/>
  <c r="I46" i="20"/>
  <c r="U174" i="16"/>
  <c r="D45" i="20"/>
  <c r="F38" i="4"/>
  <c r="G37" i="20"/>
  <c r="R36" i="4"/>
  <c r="R63" i="4" s="1"/>
  <c r="D32" i="20"/>
  <c r="Z48" i="4"/>
  <c r="P124" i="16"/>
  <c r="Z34" i="4"/>
  <c r="Q44" i="4"/>
  <c r="Q71" i="4" s="1"/>
  <c r="H50" i="20"/>
  <c r="G50" i="4"/>
  <c r="Z49" i="4"/>
  <c r="H50" i="4"/>
  <c r="N49" i="4"/>
  <c r="E50" i="4"/>
  <c r="Z50" i="4"/>
  <c r="Z77" i="4" s="1"/>
  <c r="Q50" i="4"/>
  <c r="D50" i="4"/>
  <c r="F49" i="20"/>
  <c r="E50" i="20"/>
  <c r="Z40" i="4"/>
  <c r="G36" i="20"/>
  <c r="Y46" i="4"/>
  <c r="P32" i="4"/>
  <c r="S145" i="16"/>
  <c r="X38" i="4"/>
  <c r="I34" i="4"/>
  <c r="P37" i="4"/>
  <c r="I39" i="4"/>
  <c r="H35" i="4"/>
  <c r="S29" i="16"/>
  <c r="F34" i="4"/>
  <c r="Y42" i="4"/>
  <c r="P44" i="4"/>
  <c r="Z35" i="4"/>
  <c r="V124" i="16"/>
  <c r="H44" i="20"/>
  <c r="V123" i="16"/>
  <c r="I31" i="4"/>
  <c r="Y31" i="4"/>
  <c r="D31" i="4"/>
  <c r="Y40" i="4"/>
  <c r="N35" i="4"/>
  <c r="E37" i="20"/>
  <c r="H32" i="4"/>
  <c r="R33" i="4"/>
  <c r="O46" i="4"/>
  <c r="R39" i="4"/>
  <c r="U39" i="4" s="1"/>
  <c r="E34" i="20"/>
  <c r="K34" i="20" s="1"/>
  <c r="I48" i="20"/>
  <c r="Y36" i="4"/>
  <c r="Q46" i="4"/>
  <c r="D48" i="4"/>
  <c r="D47" i="20"/>
  <c r="H36" i="20"/>
  <c r="G42" i="4"/>
  <c r="D39" i="20"/>
  <c r="E35" i="20"/>
  <c r="Z36" i="4"/>
  <c r="E38" i="4"/>
  <c r="M124" i="16"/>
  <c r="G32" i="20"/>
  <c r="E40" i="4"/>
  <c r="Z32" i="4"/>
  <c r="L145" i="16"/>
  <c r="E39" i="20"/>
  <c r="Y45" i="4"/>
  <c r="Y37" i="4"/>
  <c r="G37" i="4"/>
  <c r="D35" i="20"/>
  <c r="F35" i="20"/>
  <c r="S16" i="26"/>
  <c r="S48" i="4"/>
  <c r="Z42" i="4"/>
  <c r="AA31" i="4"/>
  <c r="G31" i="4"/>
  <c r="P35" i="4"/>
  <c r="P42" i="4"/>
  <c r="G47" i="4"/>
  <c r="F37" i="20"/>
  <c r="S174" i="16"/>
  <c r="P41" i="4"/>
  <c r="H33" i="20"/>
  <c r="G38" i="20"/>
  <c r="E33" i="4"/>
  <c r="H41" i="4"/>
  <c r="H33" i="4"/>
  <c r="D33" i="4"/>
  <c r="F35" i="4"/>
  <c r="I47" i="20"/>
  <c r="O40" i="4"/>
  <c r="G34" i="4"/>
  <c r="I47" i="4"/>
  <c r="G44" i="20"/>
  <c r="G45" i="4"/>
  <c r="F40" i="4"/>
  <c r="F45" i="20"/>
  <c r="P123" i="16"/>
  <c r="T123" i="16"/>
  <c r="T119" i="16" s="1"/>
  <c r="N40" i="4"/>
  <c r="N67" i="4" s="1"/>
  <c r="AA32" i="4"/>
  <c r="O48" i="4"/>
  <c r="F32" i="4"/>
  <c r="N46" i="4"/>
  <c r="E35" i="4"/>
  <c r="G39" i="20"/>
  <c r="H38" i="20"/>
  <c r="J38" i="20" s="1"/>
  <c r="P46" i="4"/>
  <c r="D42" i="20"/>
  <c r="H43" i="20"/>
  <c r="E48" i="4"/>
  <c r="Y43" i="4"/>
  <c r="Y70" i="4" s="1"/>
  <c r="Z41" i="4"/>
  <c r="N43" i="4"/>
  <c r="O123" i="16"/>
  <c r="AA46" i="4"/>
  <c r="Z46" i="4"/>
  <c r="F41" i="4"/>
  <c r="I43" i="20"/>
  <c r="S31" i="4"/>
  <c r="S58" i="4" s="1"/>
  <c r="H31" i="4"/>
  <c r="X37" i="4"/>
  <c r="H42" i="4"/>
  <c r="F32" i="20"/>
  <c r="Z39" i="4"/>
  <c r="O42" i="4"/>
  <c r="O69" i="4" s="1"/>
  <c r="P33" i="4"/>
  <c r="R41" i="4"/>
  <c r="H41" i="20"/>
  <c r="E46" i="20"/>
  <c r="N16" i="26"/>
  <c r="N14" i="26" s="1"/>
  <c r="AA36" i="4"/>
  <c r="F50" i="20"/>
  <c r="D43" i="20"/>
  <c r="Q37" i="4"/>
  <c r="O32" i="4"/>
  <c r="I41" i="4"/>
  <c r="AA39" i="4"/>
  <c r="G38" i="4"/>
  <c r="Y39" i="4"/>
  <c r="N48" i="4"/>
  <c r="F33" i="4"/>
  <c r="Z33" i="4"/>
  <c r="X41" i="4"/>
  <c r="N41" i="4"/>
  <c r="N68" i="4" s="1"/>
  <c r="E43" i="20"/>
  <c r="E40" i="20"/>
  <c r="I32" i="4"/>
  <c r="U16" i="26"/>
  <c r="U14" i="26" s="1"/>
  <c r="X40" i="4"/>
  <c r="X67" i="4" s="1"/>
  <c r="N44" i="4"/>
  <c r="Z47" i="4"/>
  <c r="F42" i="4"/>
  <c r="Y44" i="4"/>
  <c r="X35" i="4"/>
  <c r="G48" i="20"/>
  <c r="Z43" i="4"/>
  <c r="R31" i="4"/>
  <c r="Z31" i="4"/>
  <c r="R37" i="4"/>
  <c r="I42" i="4"/>
  <c r="P43" i="4"/>
  <c r="D49" i="20"/>
  <c r="P50" i="4"/>
  <c r="D50" i="20"/>
  <c r="D77" i="20" s="1"/>
  <c r="R50" i="4"/>
  <c r="X49" i="4"/>
  <c r="P49" i="4"/>
  <c r="P76" i="4" s="1"/>
  <c r="I50" i="4"/>
  <c r="I50" i="20"/>
  <c r="I49" i="20"/>
  <c r="F49" i="4"/>
  <c r="E49" i="4"/>
  <c r="Q49" i="4"/>
  <c r="N36" i="4"/>
  <c r="D47" i="4"/>
  <c r="O47" i="4"/>
  <c r="L29" i="16"/>
  <c r="Q41" i="4"/>
  <c r="M145" i="16"/>
  <c r="E45" i="20"/>
  <c r="K45" i="20" s="1"/>
  <c r="F45" i="4"/>
  <c r="H34" i="4"/>
  <c r="AA43" i="4"/>
  <c r="AA70" i="4" s="1"/>
  <c r="D37" i="4"/>
  <c r="D64" i="4" s="1"/>
  <c r="H37" i="4"/>
  <c r="Q45" i="4"/>
  <c r="I45" i="4"/>
  <c r="R48" i="4"/>
  <c r="G34" i="20"/>
  <c r="S45" i="4"/>
  <c r="Q33" i="4"/>
  <c r="AA40" i="4"/>
  <c r="G32" i="4"/>
  <c r="D38" i="20"/>
  <c r="G35" i="4"/>
  <c r="U146" i="16"/>
  <c r="H44" i="4"/>
  <c r="Z44" i="4"/>
  <c r="I40" i="4"/>
  <c r="P36" i="4"/>
  <c r="G36" i="4"/>
  <c r="H34" i="20"/>
  <c r="J34" i="20" s="1"/>
  <c r="AA37" i="4"/>
  <c r="E39" i="4"/>
  <c r="T124" i="16"/>
  <c r="X42" i="4"/>
  <c r="G46" i="20"/>
  <c r="O44" i="4"/>
  <c r="I37" i="20"/>
  <c r="E41" i="20"/>
  <c r="R43" i="4"/>
  <c r="F31" i="4"/>
  <c r="G41" i="20"/>
  <c r="Y47" i="4"/>
  <c r="Y74" i="4" s="1"/>
  <c r="N31" i="4"/>
  <c r="E31" i="20"/>
  <c r="I40" i="20"/>
  <c r="I48" i="4"/>
  <c r="AA42" i="4"/>
  <c r="F46" i="20"/>
  <c r="G44" i="4"/>
  <c r="O124" i="16"/>
  <c r="O120" i="16" s="1"/>
  <c r="E44" i="4"/>
  <c r="L30" i="16"/>
  <c r="H35" i="20"/>
  <c r="F47" i="20"/>
  <c r="S33" i="4"/>
  <c r="D45" i="4"/>
  <c r="D72" i="4" s="1"/>
  <c r="E48" i="20"/>
  <c r="H38" i="4"/>
  <c r="Y35" i="4"/>
  <c r="I37" i="4"/>
  <c r="H48" i="4"/>
  <c r="I35" i="20"/>
  <c r="D40" i="20"/>
  <c r="G39" i="4"/>
  <c r="F43" i="20"/>
  <c r="S30" i="16"/>
  <c r="S24" i="16" s="1"/>
  <c r="Q39" i="4"/>
  <c r="O35" i="4"/>
  <c r="Q43" i="4"/>
  <c r="H40" i="20"/>
  <c r="T146" i="16"/>
  <c r="X45" i="4"/>
  <c r="X72" i="4" s="1"/>
  <c r="E42" i="4"/>
  <c r="X43" i="4"/>
  <c r="G35" i="20"/>
  <c r="N39" i="4"/>
  <c r="D34" i="20"/>
  <c r="H37" i="20"/>
  <c r="D39" i="4"/>
  <c r="L39" i="4" s="1"/>
  <c r="S124" i="16"/>
  <c r="I36" i="20"/>
  <c r="I39" i="20"/>
  <c r="D36" i="4"/>
  <c r="E37" i="4"/>
  <c r="D38" i="4"/>
  <c r="Z45" i="4"/>
  <c r="E46" i="4"/>
  <c r="O45" i="4"/>
  <c r="S34" i="4"/>
  <c r="S61" i="4" s="1"/>
  <c r="H45" i="20"/>
  <c r="H36" i="4"/>
  <c r="T145" i="16"/>
  <c r="N45" i="4"/>
  <c r="E33" i="20"/>
  <c r="S38" i="4"/>
  <c r="F38" i="20"/>
  <c r="S123" i="16"/>
  <c r="G45" i="20"/>
  <c r="D42" i="4"/>
  <c r="D69" i="4" s="1"/>
  <c r="Q36" i="4"/>
  <c r="Q40" i="4"/>
  <c r="R42" i="4"/>
  <c r="F47" i="4"/>
  <c r="L123" i="16"/>
  <c r="L119" i="16" s="1"/>
  <c r="Y48" i="4"/>
  <c r="S40" i="4"/>
  <c r="R32" i="4"/>
  <c r="R59" i="4" s="1"/>
  <c r="E32" i="20"/>
  <c r="R34" i="4"/>
  <c r="N37" i="4"/>
  <c r="D41" i="20"/>
  <c r="Q48" i="4"/>
  <c r="Q75" i="4" s="1"/>
  <c r="F50" i="4"/>
  <c r="E49" i="20"/>
  <c r="K49" i="20" s="1"/>
  <c r="Y49" i="4"/>
  <c r="H45" i="4"/>
  <c r="O37" i="4"/>
  <c r="O64" i="4" s="1"/>
  <c r="E34" i="4"/>
  <c r="X48" i="4"/>
  <c r="AA45" i="4"/>
  <c r="X44" i="4"/>
  <c r="O34" i="4"/>
  <c r="H32" i="20"/>
  <c r="E42" i="20"/>
  <c r="F31" i="20"/>
  <c r="X32" i="4"/>
  <c r="I44" i="4"/>
  <c r="R46" i="4"/>
  <c r="N174" i="16"/>
  <c r="N172" i="16" s="1"/>
  <c r="U145" i="16"/>
  <c r="D33" i="20"/>
  <c r="D60" i="20" s="1"/>
  <c r="G42" i="20"/>
  <c r="D41" i="4"/>
  <c r="S37" i="4"/>
  <c r="AA35" i="4"/>
  <c r="N42" i="4"/>
  <c r="F43" i="4"/>
  <c r="E32" i="4"/>
  <c r="K32" i="4" s="1"/>
  <c r="L28" i="16"/>
  <c r="F41" i="20"/>
  <c r="P40" i="4"/>
  <c r="AA44" i="4"/>
  <c r="D49" i="4"/>
  <c r="I49" i="4"/>
  <c r="H49" i="4"/>
  <c r="S50" i="4"/>
  <c r="N34" i="4"/>
  <c r="N61" i="4" s="1"/>
  <c r="P47" i="4"/>
  <c r="T47" i="4" s="1"/>
  <c r="S46" i="4"/>
  <c r="N124" i="16"/>
  <c r="N120" i="16" s="1"/>
  <c r="E36" i="4"/>
  <c r="F48" i="20"/>
  <c r="E38" i="20"/>
  <c r="I35" i="4"/>
  <c r="D31" i="20"/>
  <c r="E31" i="4"/>
  <c r="K31" i="4" s="1"/>
  <c r="I44" i="20"/>
  <c r="S47" i="4"/>
  <c r="G46" i="4"/>
  <c r="I31" i="20"/>
  <c r="R38" i="4"/>
  <c r="I43" i="4"/>
  <c r="H46" i="4"/>
  <c r="J46" i="4" s="1"/>
  <c r="N146" i="16"/>
  <c r="H40" i="4"/>
  <c r="S42" i="4"/>
  <c r="R47" i="4"/>
  <c r="R74" i="4" s="1"/>
  <c r="Q124" i="16"/>
  <c r="F48" i="4"/>
  <c r="AA48" i="4"/>
  <c r="W124" i="16"/>
  <c r="W120" i="16" s="1"/>
  <c r="Z37" i="4"/>
  <c r="C18" i="21"/>
  <c r="F20" i="25"/>
  <c r="I28" i="25"/>
  <c r="G24" i="25"/>
  <c r="G22" i="25"/>
  <c r="I23" i="25"/>
  <c r="G25" i="25"/>
  <c r="F28" i="25"/>
  <c r="H25" i="25"/>
  <c r="H28" i="25"/>
  <c r="F22" i="25"/>
  <c r="I22" i="25"/>
  <c r="H22" i="25"/>
  <c r="G23" i="25"/>
  <c r="F21" i="25"/>
  <c r="F25" i="25"/>
  <c r="I24" i="25"/>
  <c r="I21" i="25"/>
  <c r="C20" i="21"/>
  <c r="CW1" i="1"/>
  <c r="I20" i="25"/>
  <c r="G28" i="25"/>
  <c r="F24" i="25"/>
  <c r="G21" i="25"/>
  <c r="I18" i="22"/>
  <c r="H24" i="25"/>
  <c r="H23" i="25"/>
  <c r="I25" i="25"/>
  <c r="F23" i="25"/>
  <c r="C21" i="21"/>
  <c r="G20" i="25"/>
  <c r="H20" i="25"/>
  <c r="H21" i="25"/>
  <c r="C19" i="21"/>
  <c r="EB4" i="1"/>
  <c r="I103" i="25"/>
  <c r="J104" i="25"/>
  <c r="K106" i="25"/>
  <c r="J102" i="25"/>
  <c r="F102" i="25"/>
  <c r="J105" i="25"/>
  <c r="C50" i="21"/>
  <c r="I105" i="25"/>
  <c r="F105" i="25"/>
  <c r="F109" i="25"/>
  <c r="I104" i="25"/>
  <c r="J106" i="25"/>
  <c r="I109" i="25"/>
  <c r="F106" i="25"/>
  <c r="F101" i="25"/>
  <c r="K68" i="22"/>
  <c r="C51" i="21"/>
  <c r="CY1" i="1"/>
  <c r="F104" i="25"/>
  <c r="I102" i="25"/>
  <c r="K102" i="25"/>
  <c r="I106" i="25"/>
  <c r="J101" i="25"/>
  <c r="F103" i="25"/>
  <c r="C46" i="21"/>
  <c r="K105" i="25"/>
  <c r="I101" i="25"/>
  <c r="K104" i="25"/>
  <c r="C49" i="21"/>
  <c r="K109" i="25"/>
  <c r="J109" i="25"/>
  <c r="K101" i="25"/>
  <c r="K103" i="25"/>
  <c r="J103" i="25"/>
  <c r="F65" i="25"/>
  <c r="H65" i="25"/>
  <c r="H70" i="25"/>
  <c r="I65" i="25"/>
  <c r="F70" i="25"/>
  <c r="H63" i="25"/>
  <c r="G65" i="25"/>
  <c r="H64" i="25"/>
  <c r="H62" i="25"/>
  <c r="F64" i="25"/>
  <c r="I63" i="25"/>
  <c r="F67" i="25"/>
  <c r="I70" i="25"/>
  <c r="F66" i="25"/>
  <c r="G66" i="25"/>
  <c r="G62" i="25"/>
  <c r="G64" i="25"/>
  <c r="G67" i="25"/>
  <c r="F62" i="25"/>
  <c r="H19" i="21"/>
  <c r="I64" i="25"/>
  <c r="H18" i="21"/>
  <c r="CT1" i="1"/>
  <c r="H10" i="2" s="1"/>
  <c r="H12" i="2" s="1"/>
  <c r="K18" i="22"/>
  <c r="H66" i="25"/>
  <c r="H21" i="21"/>
  <c r="H67" i="25"/>
  <c r="G63" i="25"/>
  <c r="F63" i="25"/>
  <c r="I62" i="25"/>
  <c r="I66" i="25"/>
  <c r="H20" i="21"/>
  <c r="I67" i="25"/>
  <c r="G70" i="25"/>
  <c r="EQ215" i="1"/>
  <c r="ET215" i="1"/>
  <c r="ER215" i="1"/>
  <c r="EV215" i="1"/>
  <c r="DW215" i="1"/>
  <c r="EF215" i="1"/>
  <c r="EE215" i="1"/>
  <c r="DN215" i="1"/>
  <c r="DR215" i="1"/>
  <c r="DU215" i="1"/>
  <c r="DS215" i="1"/>
  <c r="DV215" i="1"/>
  <c r="DO215" i="1"/>
  <c r="DT215" i="1"/>
  <c r="EA213" i="1"/>
  <c r="EQ213" i="1"/>
  <c r="J213" i="3"/>
  <c r="BO213" i="3"/>
  <c r="BI213" i="3"/>
  <c r="AQ213" i="3"/>
  <c r="A213" i="3"/>
  <c r="M213" i="3"/>
  <c r="AV213" i="3"/>
  <c r="AD213" i="3"/>
  <c r="BN213" i="3"/>
  <c r="U213" i="3"/>
  <c r="BB213" i="3"/>
  <c r="AG213" i="3"/>
  <c r="AH213" i="3"/>
  <c r="AE213" i="3"/>
  <c r="BC213" i="3"/>
  <c r="P213" i="3"/>
  <c r="AK213" i="3"/>
  <c r="Y213" i="3"/>
  <c r="C213" i="3"/>
  <c r="BT213" i="3"/>
  <c r="R213" i="3"/>
  <c r="AS213" i="3"/>
  <c r="AY213" i="3"/>
  <c r="X213" i="3"/>
  <c r="AN213" i="3"/>
  <c r="G213" i="3"/>
  <c r="D213" i="3"/>
  <c r="BE213" i="3"/>
  <c r="F213" i="3"/>
  <c r="BH213" i="3"/>
  <c r="BR213" i="3"/>
  <c r="S213" i="3"/>
  <c r="AB213" i="3"/>
  <c r="AP213" i="3"/>
  <c r="BQ213" i="3"/>
  <c r="O213" i="3"/>
  <c r="BL213" i="3"/>
  <c r="AW213" i="3"/>
  <c r="V213" i="3"/>
  <c r="I213" i="3"/>
  <c r="BK213" i="3"/>
  <c r="AJ213" i="3"/>
  <c r="AT213" i="3"/>
  <c r="L213" i="3"/>
  <c r="AZ213" i="3"/>
  <c r="AM213" i="3"/>
  <c r="BF213" i="3"/>
  <c r="AA213" i="3"/>
  <c r="EV213" i="1"/>
  <c r="ES213" i="1"/>
  <c r="ES212" i="1"/>
  <c r="EP212" i="1"/>
  <c r="EB212" i="1"/>
  <c r="EA212" i="1"/>
  <c r="DG5" i="1"/>
  <c r="AY5" i="3"/>
  <c r="AY5" i="1" s="1"/>
  <c r="BT5" i="3"/>
  <c r="BT5" i="1" s="1"/>
  <c r="Y5" i="3"/>
  <c r="BF5" i="3"/>
  <c r="AD5" i="3"/>
  <c r="D5" i="3"/>
  <c r="D5" i="1" s="1"/>
  <c r="AA5" i="3"/>
  <c r="M5" i="3"/>
  <c r="L5" i="3"/>
  <c r="BL5" i="3"/>
  <c r="AK5" i="3"/>
  <c r="AK5" i="1" s="1"/>
  <c r="S5" i="3"/>
  <c r="AJ5" i="3"/>
  <c r="AP5" i="3"/>
  <c r="AV5" i="3"/>
  <c r="BH5" i="3"/>
  <c r="AE5" i="3"/>
  <c r="AE5" i="1" s="1"/>
  <c r="I5" i="3"/>
  <c r="X5" i="3"/>
  <c r="X5" i="1" s="1"/>
  <c r="BR5" i="3"/>
  <c r="BQ5" i="3"/>
  <c r="AT5" i="3"/>
  <c r="BB5" i="3"/>
  <c r="BI5" i="3"/>
  <c r="G5" i="3"/>
  <c r="G5" i="1" s="1"/>
  <c r="AH5" i="3"/>
  <c r="BE5" i="3"/>
  <c r="BE5" i="1" s="1"/>
  <c r="V5" i="3"/>
  <c r="F5" i="3"/>
  <c r="F5" i="1" s="1"/>
  <c r="P5" i="3"/>
  <c r="P5" i="1" s="1"/>
  <c r="A5" i="3"/>
  <c r="AQ5" i="3"/>
  <c r="U5" i="3"/>
  <c r="R5" i="3"/>
  <c r="J5" i="3"/>
  <c r="AW5" i="3"/>
  <c r="AG5" i="3"/>
  <c r="AM5" i="3"/>
  <c r="BK5" i="3"/>
  <c r="BK5" i="1" s="1"/>
  <c r="AS5" i="3"/>
  <c r="BC5" i="3"/>
  <c r="BC5" i="1" s="1"/>
  <c r="O5" i="3"/>
  <c r="AZ5" i="3"/>
  <c r="AZ5" i="1" s="1"/>
  <c r="BO5" i="3"/>
  <c r="AB5" i="3"/>
  <c r="BN5" i="3"/>
  <c r="C5" i="3"/>
  <c r="AN5" i="3"/>
  <c r="DA5" i="1"/>
  <c r="ED5" i="1"/>
  <c r="DD5" i="1"/>
  <c r="DL5" i="1" s="1"/>
  <c r="DH5" i="1"/>
  <c r="DY5" i="1"/>
  <c r="DK5" i="1"/>
  <c r="DX5" i="1"/>
  <c r="EG5" i="1"/>
  <c r="DI5" i="1"/>
  <c r="DB5" i="1"/>
  <c r="EL5" i="1"/>
  <c r="EF69" i="1"/>
  <c r="DS69" i="1"/>
  <c r="DN69" i="1"/>
  <c r="EE69" i="1"/>
  <c r="DW69" i="1"/>
  <c r="DO69" i="1"/>
  <c r="DR69" i="1"/>
  <c r="DU69" i="1"/>
  <c r="DT69" i="1"/>
  <c r="DV69" i="1"/>
  <c r="DB69" i="1"/>
  <c r="EL69" i="1"/>
  <c r="DI69" i="1"/>
  <c r="ES69" i="1"/>
  <c r="G69" i="3"/>
  <c r="X69" i="3"/>
  <c r="AP69" i="3"/>
  <c r="R69" i="3"/>
  <c r="AY69" i="3"/>
  <c r="AE69" i="3"/>
  <c r="BB69" i="3"/>
  <c r="C69" i="3"/>
  <c r="S69" i="3"/>
  <c r="AA69" i="3"/>
  <c r="BO69" i="3"/>
  <c r="I69" i="3"/>
  <c r="F69" i="3"/>
  <c r="AV69" i="3"/>
  <c r="L69" i="3"/>
  <c r="AG69" i="3"/>
  <c r="BL69" i="3"/>
  <c r="M69" i="3"/>
  <c r="A69" i="3"/>
  <c r="AK69" i="3"/>
  <c r="AW69" i="3"/>
  <c r="BK69" i="3"/>
  <c r="AN69" i="3"/>
  <c r="BC69" i="3"/>
  <c r="AH69" i="3"/>
  <c r="AJ69" i="3"/>
  <c r="J69" i="3"/>
  <c r="O69" i="3"/>
  <c r="P69" i="3"/>
  <c r="Y69" i="3"/>
  <c r="AD69" i="3"/>
  <c r="BN69" i="3"/>
  <c r="BF69" i="3"/>
  <c r="AT69" i="3"/>
  <c r="BI69" i="3"/>
  <c r="BT69" i="3"/>
  <c r="BH69" i="3"/>
  <c r="AM69" i="3"/>
  <c r="D69" i="3"/>
  <c r="V69" i="3"/>
  <c r="AS69" i="3"/>
  <c r="AQ69" i="3"/>
  <c r="U69" i="3"/>
  <c r="AZ69" i="3"/>
  <c r="BR69" i="3"/>
  <c r="AB69" i="3"/>
  <c r="BE69" i="3"/>
  <c r="BQ69" i="3"/>
  <c r="EV69" i="1"/>
  <c r="EA103" i="1"/>
  <c r="EQ103" i="1"/>
  <c r="EP103" i="1"/>
  <c r="EL103" i="1"/>
  <c r="DI103" i="1"/>
  <c r="DB103" i="1"/>
  <c r="EC103" i="1"/>
  <c r="EH103" i="1"/>
  <c r="DE103" i="1"/>
  <c r="DM103" i="1" s="1"/>
  <c r="EQ174" i="1"/>
  <c r="EO174" i="1"/>
  <c r="EU174" i="1"/>
  <c r="EP174" i="1"/>
  <c r="ER174" i="1"/>
  <c r="EF126" i="1"/>
  <c r="EE126" i="1"/>
  <c r="DN126" i="1"/>
  <c r="DW126" i="1"/>
  <c r="DR126" i="1"/>
  <c r="DO126" i="1"/>
  <c r="DS126" i="1"/>
  <c r="DV126" i="1"/>
  <c r="DU126" i="1"/>
  <c r="DT126" i="1"/>
  <c r="DX126" i="1"/>
  <c r="DH126" i="1"/>
  <c r="DA126" i="1"/>
  <c r="EK126" i="1" s="1"/>
  <c r="EG126" i="1"/>
  <c r="DY126" i="1"/>
  <c r="ED126" i="1"/>
  <c r="DK126" i="1"/>
  <c r="DD126" i="1"/>
  <c r="DL126" i="1" s="1"/>
  <c r="DG126" i="1"/>
  <c r="EA126" i="1"/>
  <c r="EA22" i="1"/>
  <c r="DR22" i="1"/>
  <c r="DV22" i="1"/>
  <c r="DW22" i="1"/>
  <c r="DS22" i="1"/>
  <c r="EF22" i="1"/>
  <c r="DT22" i="1"/>
  <c r="DN22" i="1"/>
  <c r="DU22" i="1"/>
  <c r="DO22" i="1"/>
  <c r="EE22" i="1"/>
  <c r="DG22" i="1"/>
  <c r="ER22" i="1"/>
  <c r="EQ22" i="1"/>
  <c r="EL32" i="1"/>
  <c r="DD32" i="1"/>
  <c r="DL32" i="1" s="1"/>
  <c r="DB32" i="1"/>
  <c r="DI32" i="1"/>
  <c r="ER32" i="1"/>
  <c r="DG201" i="1"/>
  <c r="DZ201" i="1"/>
  <c r="ER201" i="1"/>
  <c r="EB201" i="1"/>
  <c r="EQ92" i="1"/>
  <c r="EP92" i="1"/>
  <c r="DZ92" i="1"/>
  <c r="EO43" i="1"/>
  <c r="EU43" i="1"/>
  <c r="J43" i="3"/>
  <c r="AJ43" i="3"/>
  <c r="BQ43" i="3"/>
  <c r="G43" i="3"/>
  <c r="P43" i="3"/>
  <c r="AW43" i="3"/>
  <c r="L43" i="3"/>
  <c r="AK43" i="3"/>
  <c r="BE43" i="3"/>
  <c r="I43" i="3"/>
  <c r="BT43" i="3"/>
  <c r="O43" i="3"/>
  <c r="AG43" i="3"/>
  <c r="AE43" i="3"/>
  <c r="AP43" i="3"/>
  <c r="F43" i="3"/>
  <c r="U43" i="3"/>
  <c r="BO43" i="3"/>
  <c r="C43" i="3"/>
  <c r="BI43" i="3"/>
  <c r="D43" i="3"/>
  <c r="R43" i="3"/>
  <c r="AQ43" i="3"/>
  <c r="A43" i="3"/>
  <c r="BB43" i="3"/>
  <c r="AS43" i="3"/>
  <c r="AB43" i="3"/>
  <c r="M43" i="3"/>
  <c r="Y43" i="3"/>
  <c r="AN43" i="3"/>
  <c r="V43" i="3"/>
  <c r="AT43" i="3"/>
  <c r="BL43" i="3"/>
  <c r="BF43" i="3"/>
  <c r="X43" i="3"/>
  <c r="S43" i="3"/>
  <c r="AV43" i="3"/>
  <c r="BH43" i="3"/>
  <c r="BN43" i="3"/>
  <c r="AD43" i="3"/>
  <c r="BR43" i="3"/>
  <c r="AA43" i="3"/>
  <c r="AY43" i="3"/>
  <c r="BC43" i="3"/>
  <c r="AM43" i="3"/>
  <c r="BK43" i="3"/>
  <c r="AZ43" i="3"/>
  <c r="AH43" i="3"/>
  <c r="EV43" i="1"/>
  <c r="EP49" i="1"/>
  <c r="EU49" i="1"/>
  <c r="DG49" i="1"/>
  <c r="DI49" i="1"/>
  <c r="ER49" i="1"/>
  <c r="AH78" i="3"/>
  <c r="AB78" i="3"/>
  <c r="AT78" i="3"/>
  <c r="BC78" i="3"/>
  <c r="J78" i="3"/>
  <c r="A78" i="3"/>
  <c r="D78" i="3"/>
  <c r="AN78" i="3"/>
  <c r="BL78" i="3"/>
  <c r="V78" i="3"/>
  <c r="AQ78" i="3"/>
  <c r="M78" i="3"/>
  <c r="BR78" i="3"/>
  <c r="S78" i="3"/>
  <c r="AZ78" i="3"/>
  <c r="P78" i="3"/>
  <c r="BI78" i="3"/>
  <c r="G78" i="3"/>
  <c r="Y78" i="3"/>
  <c r="BF78" i="3"/>
  <c r="AK78" i="3"/>
  <c r="BO78" i="3"/>
  <c r="AE78" i="3"/>
  <c r="AW78" i="3"/>
  <c r="AY78" i="3"/>
  <c r="AJ78" i="3"/>
  <c r="L78" i="3"/>
  <c r="BB78" i="3"/>
  <c r="BE78" i="3"/>
  <c r="AD78" i="3"/>
  <c r="R78" i="3"/>
  <c r="F78" i="3"/>
  <c r="AV78" i="3"/>
  <c r="AP78" i="3"/>
  <c r="AG78" i="3"/>
  <c r="AM78" i="3"/>
  <c r="I78" i="3"/>
  <c r="BT78" i="3"/>
  <c r="BN78" i="3"/>
  <c r="BH78" i="3"/>
  <c r="O78" i="3"/>
  <c r="C78" i="3"/>
  <c r="X78" i="3"/>
  <c r="BK78" i="3"/>
  <c r="U78" i="3"/>
  <c r="BQ78" i="3"/>
  <c r="AS78" i="3"/>
  <c r="AA78" i="3"/>
  <c r="EV78" i="1"/>
  <c r="EO78" i="1"/>
  <c r="DB78" i="1"/>
  <c r="EL78" i="1"/>
  <c r="DI78" i="1"/>
  <c r="EL196" i="1"/>
  <c r="DI196" i="1"/>
  <c r="DB196" i="1"/>
  <c r="DE196" i="1"/>
  <c r="DM196" i="1" s="1"/>
  <c r="EH196" i="1"/>
  <c r="EC196" i="1"/>
  <c r="DT196" i="1"/>
  <c r="DR196" i="1"/>
  <c r="DS196" i="1"/>
  <c r="EE196" i="1"/>
  <c r="DO196" i="1"/>
  <c r="DN196" i="1"/>
  <c r="DU196" i="1"/>
  <c r="EF196" i="1"/>
  <c r="DV196" i="1"/>
  <c r="DW196" i="1"/>
  <c r="EB196" i="1"/>
  <c r="DD196" i="1"/>
  <c r="DL196" i="1" s="1"/>
  <c r="DY196" i="1"/>
  <c r="DH196" i="1"/>
  <c r="DA196" i="1"/>
  <c r="EK196" i="1" s="1"/>
  <c r="DX196" i="1"/>
  <c r="DK196" i="1"/>
  <c r="ED196" i="1"/>
  <c r="EG196" i="1"/>
  <c r="EQ196" i="1"/>
  <c r="BP123" i="3"/>
  <c r="AO123" i="3"/>
  <c r="H123" i="3"/>
  <c r="AC123" i="3"/>
  <c r="AL123" i="3"/>
  <c r="AR123" i="3"/>
  <c r="BJ123" i="3"/>
  <c r="AI123" i="3"/>
  <c r="BS123" i="3"/>
  <c r="BG123" i="3"/>
  <c r="BM123" i="3"/>
  <c r="K123" i="3"/>
  <c r="B123" i="3"/>
  <c r="AU123" i="3"/>
  <c r="W123" i="3"/>
  <c r="AX123" i="3"/>
  <c r="AF123" i="3"/>
  <c r="N123" i="3"/>
  <c r="Z123" i="3"/>
  <c r="BD123" i="3"/>
  <c r="E123" i="3"/>
  <c r="Q123" i="3"/>
  <c r="BA123" i="3"/>
  <c r="T123" i="3"/>
  <c r="EC123" i="1"/>
  <c r="EH123" i="1"/>
  <c r="DE123" i="1"/>
  <c r="DM123" i="1" s="1"/>
  <c r="DI123" i="1"/>
  <c r="DB123" i="1"/>
  <c r="EL123" i="1"/>
  <c r="EA123" i="1"/>
  <c r="DG123" i="1"/>
  <c r="EG123" i="1"/>
  <c r="DY123" i="1"/>
  <c r="DX123" i="1"/>
  <c r="ED123" i="1"/>
  <c r="DK123" i="1"/>
  <c r="DD123" i="1"/>
  <c r="DL123" i="1" s="1"/>
  <c r="DA123" i="1"/>
  <c r="EK123" i="1" s="1"/>
  <c r="DH123" i="1"/>
  <c r="DZ77" i="1"/>
  <c r="EV77" i="1"/>
  <c r="EB77" i="1"/>
  <c r="DA77" i="1"/>
  <c r="EK77" i="1" s="1"/>
  <c r="ED77" i="1"/>
  <c r="DY77" i="1"/>
  <c r="DH77" i="1"/>
  <c r="DX77" i="1"/>
  <c r="DD77" i="1"/>
  <c r="DL77" i="1" s="1"/>
  <c r="DK77" i="1"/>
  <c r="EG77" i="1"/>
  <c r="DY79" i="1"/>
  <c r="DD79" i="1"/>
  <c r="DL79" i="1" s="1"/>
  <c r="DK79" i="1"/>
  <c r="DH79" i="1"/>
  <c r="DA79" i="1"/>
  <c r="EK79" i="1" s="1"/>
  <c r="EG79" i="1"/>
  <c r="ED79" i="1"/>
  <c r="DX79" i="1"/>
  <c r="EP79" i="1"/>
  <c r="H79" i="3"/>
  <c r="W79" i="3"/>
  <c r="AL79" i="3"/>
  <c r="BS79" i="3"/>
  <c r="N79" i="3"/>
  <c r="AF79" i="3"/>
  <c r="BM79" i="3"/>
  <c r="AR79" i="3"/>
  <c r="BJ79" i="3"/>
  <c r="AX79" i="3"/>
  <c r="T79" i="3"/>
  <c r="BP79" i="3"/>
  <c r="AU79" i="3"/>
  <c r="BA79" i="3"/>
  <c r="AC79" i="3"/>
  <c r="K79" i="3"/>
  <c r="E79" i="3"/>
  <c r="AI79" i="3"/>
  <c r="BG79" i="3"/>
  <c r="B79" i="3"/>
  <c r="BD79" i="3"/>
  <c r="AO79" i="3"/>
  <c r="Z79" i="3"/>
  <c r="Q79" i="3"/>
  <c r="EO79" i="1"/>
  <c r="EU79" i="1"/>
  <c r="BT206" i="3"/>
  <c r="G206" i="3"/>
  <c r="BK206" i="3"/>
  <c r="BE206" i="3"/>
  <c r="R206" i="3"/>
  <c r="BL206" i="3"/>
  <c r="F206" i="3"/>
  <c r="BN206" i="3"/>
  <c r="BB206" i="3"/>
  <c r="BC206" i="3"/>
  <c r="AV206" i="3"/>
  <c r="Y206" i="3"/>
  <c r="AN206" i="3"/>
  <c r="S206" i="3"/>
  <c r="AM206" i="3"/>
  <c r="C206" i="3"/>
  <c r="AA206" i="3"/>
  <c r="AT206" i="3"/>
  <c r="BF206" i="3"/>
  <c r="M206" i="3"/>
  <c r="U206" i="3"/>
  <c r="AS206" i="3"/>
  <c r="AP206" i="3"/>
  <c r="AE206" i="3"/>
  <c r="BH206" i="3"/>
  <c r="I206" i="3"/>
  <c r="P206" i="3"/>
  <c r="X206" i="3"/>
  <c r="AZ206" i="3"/>
  <c r="D206" i="3"/>
  <c r="AQ206" i="3"/>
  <c r="A206" i="3"/>
  <c r="AK206" i="3"/>
  <c r="O206" i="3"/>
  <c r="BO206" i="3"/>
  <c r="J206" i="3"/>
  <c r="BI206" i="3"/>
  <c r="AY206" i="3"/>
  <c r="V206" i="3"/>
  <c r="AB206" i="3"/>
  <c r="AG206" i="3"/>
  <c r="BR206" i="3"/>
  <c r="AH206" i="3"/>
  <c r="BQ206" i="3"/>
  <c r="AJ206" i="3"/>
  <c r="AW206" i="3"/>
  <c r="L206" i="3"/>
  <c r="AD206" i="3"/>
  <c r="DZ206" i="1"/>
  <c r="EL206" i="1"/>
  <c r="DI206" i="1"/>
  <c r="DB206" i="1"/>
  <c r="ET192" i="1"/>
  <c r="EV192" i="1"/>
  <c r="DD192" i="1"/>
  <c r="DL192" i="1" s="1"/>
  <c r="DX192" i="1"/>
  <c r="DH192" i="1"/>
  <c r="DY192" i="1"/>
  <c r="ED192" i="1"/>
  <c r="EG192" i="1"/>
  <c r="DA192" i="1"/>
  <c r="EK192" i="1" s="1"/>
  <c r="DK192" i="1"/>
  <c r="EP192" i="1"/>
  <c r="EB148" i="1"/>
  <c r="ES148" i="1"/>
  <c r="DB148" i="1"/>
  <c r="DI148" i="1"/>
  <c r="EL148" i="1"/>
  <c r="EQ148" i="1"/>
  <c r="DE41" i="1"/>
  <c r="DM41" i="1" s="1"/>
  <c r="EH41" i="1"/>
  <c r="EC41" i="1"/>
  <c r="ET41" i="1"/>
  <c r="EF41" i="1"/>
  <c r="DN41" i="1"/>
  <c r="DR41" i="1"/>
  <c r="DO41" i="1"/>
  <c r="DT41" i="1"/>
  <c r="DV41" i="1"/>
  <c r="DU41" i="1"/>
  <c r="DS41" i="1"/>
  <c r="EE41" i="1"/>
  <c r="DW41" i="1"/>
  <c r="EU41" i="1"/>
  <c r="EO41" i="1"/>
  <c r="ES41" i="1"/>
  <c r="ES105" i="1"/>
  <c r="ER105" i="1"/>
  <c r="EA105" i="1"/>
  <c r="EP105" i="1"/>
  <c r="DH105" i="1"/>
  <c r="DY105" i="1"/>
  <c r="DK105" i="1"/>
  <c r="ED105" i="1"/>
  <c r="DD105" i="1"/>
  <c r="DL105" i="1" s="1"/>
  <c r="DX105" i="1"/>
  <c r="DA105" i="1"/>
  <c r="EK105" i="1" s="1"/>
  <c r="EG105" i="1"/>
  <c r="EV105" i="1"/>
  <c r="EQ172" i="1"/>
  <c r="DG172" i="1"/>
  <c r="DZ172" i="1"/>
  <c r="ES172" i="1"/>
  <c r="DG48" i="1"/>
  <c r="ET48" i="1"/>
  <c r="DZ159" i="1"/>
  <c r="ET159" i="1"/>
  <c r="R159" i="3"/>
  <c r="BF159" i="3"/>
  <c r="AP159" i="3"/>
  <c r="AT159" i="3"/>
  <c r="BQ159" i="3"/>
  <c r="AS159" i="3"/>
  <c r="AW159" i="3"/>
  <c r="A159" i="3"/>
  <c r="BT159" i="3"/>
  <c r="AY159" i="3"/>
  <c r="AN159" i="3"/>
  <c r="AM159" i="3"/>
  <c r="Y159" i="3"/>
  <c r="AE159" i="3"/>
  <c r="BN159" i="3"/>
  <c r="O159" i="3"/>
  <c r="AA159" i="3"/>
  <c r="C159" i="3"/>
  <c r="BC159" i="3"/>
  <c r="D159" i="3"/>
  <c r="X159" i="3"/>
  <c r="BB159" i="3"/>
  <c r="M159" i="3"/>
  <c r="BE159" i="3"/>
  <c r="J159" i="3"/>
  <c r="AV159" i="3"/>
  <c r="BL159" i="3"/>
  <c r="AZ159" i="3"/>
  <c r="BH159" i="3"/>
  <c r="U159" i="3"/>
  <c r="AQ159" i="3"/>
  <c r="I159" i="3"/>
  <c r="F159" i="3"/>
  <c r="AK159" i="3"/>
  <c r="S159" i="3"/>
  <c r="AB159" i="3"/>
  <c r="BI159" i="3"/>
  <c r="AH159" i="3"/>
  <c r="AD159" i="3"/>
  <c r="P159" i="3"/>
  <c r="AG159" i="3"/>
  <c r="V159" i="3"/>
  <c r="BK159" i="3"/>
  <c r="AJ159" i="3"/>
  <c r="G159" i="3"/>
  <c r="L159" i="3"/>
  <c r="BR159" i="3"/>
  <c r="BO159" i="3"/>
  <c r="ER159" i="1"/>
  <c r="DG162" i="1"/>
  <c r="EV162" i="1"/>
  <c r="ER162" i="1"/>
  <c r="EP162" i="1"/>
  <c r="EQ127" i="1"/>
  <c r="ER127" i="1"/>
  <c r="EO86" i="1"/>
  <c r="EU86" i="1"/>
  <c r="DG86" i="1"/>
  <c r="DD86" i="1"/>
  <c r="DL86" i="1" s="1"/>
  <c r="DY86" i="1"/>
  <c r="EG86" i="1"/>
  <c r="DK86" i="1"/>
  <c r="DH86" i="1"/>
  <c r="DA86" i="1"/>
  <c r="EK86" i="1" s="1"/>
  <c r="ED86" i="1"/>
  <c r="DX86" i="1"/>
  <c r="ES86" i="1"/>
  <c r="DI86" i="1"/>
  <c r="DB86" i="1"/>
  <c r="EL86" i="1"/>
  <c r="EU124" i="1"/>
  <c r="EO124" i="1"/>
  <c r="ER124" i="1"/>
  <c r="EQ124" i="1"/>
  <c r="DG124" i="1"/>
  <c r="EP124" i="1"/>
  <c r="ER232" i="1"/>
  <c r="ET232" i="1"/>
  <c r="EV232" i="1"/>
  <c r="EP232" i="1"/>
  <c r="EA232" i="1"/>
  <c r="DG152" i="1"/>
  <c r="DU152" i="1"/>
  <c r="DW152" i="1"/>
  <c r="DS152" i="1"/>
  <c r="DN152" i="1"/>
  <c r="DV152" i="1"/>
  <c r="DR152" i="1"/>
  <c r="EF152" i="1"/>
  <c r="EE152" i="1"/>
  <c r="DT152" i="1"/>
  <c r="DO152" i="1"/>
  <c r="ER152" i="1"/>
  <c r="EH152" i="1"/>
  <c r="DE152" i="1"/>
  <c r="DM152" i="1" s="1"/>
  <c r="EC152" i="1"/>
  <c r="EO152" i="1"/>
  <c r="EU152" i="1"/>
  <c r="EV242" i="1"/>
  <c r="ES242" i="1"/>
  <c r="G242" i="3"/>
  <c r="AW242" i="3"/>
  <c r="BL242" i="3"/>
  <c r="BH242" i="3"/>
  <c r="AT242" i="3"/>
  <c r="C242" i="3"/>
  <c r="BO242" i="3"/>
  <c r="F242" i="3"/>
  <c r="X242" i="3"/>
  <c r="AK242" i="3"/>
  <c r="AM242" i="3"/>
  <c r="BR242" i="3"/>
  <c r="V242" i="3"/>
  <c r="J242" i="3"/>
  <c r="BN242" i="3"/>
  <c r="AZ242" i="3"/>
  <c r="BB242" i="3"/>
  <c r="AD242" i="3"/>
  <c r="AB242" i="3"/>
  <c r="AS242" i="3"/>
  <c r="I242" i="3"/>
  <c r="BT242" i="3"/>
  <c r="BE242" i="3"/>
  <c r="Y242" i="3"/>
  <c r="P242" i="3"/>
  <c r="M242" i="3"/>
  <c r="AA242" i="3"/>
  <c r="AV242" i="3"/>
  <c r="AP242" i="3"/>
  <c r="L242" i="3"/>
  <c r="AQ242" i="3"/>
  <c r="AJ242" i="3"/>
  <c r="U242" i="3"/>
  <c r="BQ242" i="3"/>
  <c r="BC242" i="3"/>
  <c r="BI242" i="3"/>
  <c r="AY242" i="3"/>
  <c r="S242" i="3"/>
  <c r="R242" i="3"/>
  <c r="AE242" i="3"/>
  <c r="BK242" i="3"/>
  <c r="A242" i="3"/>
  <c r="BF242" i="3"/>
  <c r="AG242" i="3"/>
  <c r="O242" i="3"/>
  <c r="AH242" i="3"/>
  <c r="AN242" i="3"/>
  <c r="D242" i="3"/>
  <c r="ET139" i="1"/>
  <c r="ER139" i="1"/>
  <c r="ES139" i="1"/>
  <c r="DI139" i="1"/>
  <c r="DB139" i="1"/>
  <c r="EL139" i="1"/>
  <c r="DE139" i="1"/>
  <c r="DM139" i="1" s="1"/>
  <c r="EH139" i="1"/>
  <c r="EC139" i="1"/>
  <c r="BS139" i="3"/>
  <c r="AU139" i="3"/>
  <c r="AO139" i="3"/>
  <c r="Q139" i="3"/>
  <c r="AI139" i="3"/>
  <c r="AC139" i="3"/>
  <c r="BM139" i="3"/>
  <c r="K139" i="3"/>
  <c r="AL139" i="3"/>
  <c r="H139" i="3"/>
  <c r="AF139" i="3"/>
  <c r="AR139" i="3"/>
  <c r="Z139" i="3"/>
  <c r="BJ139" i="3"/>
  <c r="B139" i="3"/>
  <c r="BG139" i="3"/>
  <c r="AX139" i="3"/>
  <c r="E139" i="3"/>
  <c r="BD139" i="3"/>
  <c r="W139" i="3"/>
  <c r="T139" i="3"/>
  <c r="BA139" i="3"/>
  <c r="BP139" i="3"/>
  <c r="N139" i="3"/>
  <c r="ET202" i="1"/>
  <c r="DG202" i="1"/>
  <c r="EV202" i="1"/>
  <c r="EU140" i="1"/>
  <c r="EO140" i="1"/>
  <c r="EV140" i="1"/>
  <c r="ER140" i="1"/>
  <c r="EQ44" i="1"/>
  <c r="ER44" i="1"/>
  <c r="EB44" i="1"/>
  <c r="DG44" i="1"/>
  <c r="ES44" i="1"/>
  <c r="EU230" i="1"/>
  <c r="EO230" i="1"/>
  <c r="DW230" i="1"/>
  <c r="DT230" i="1"/>
  <c r="DS230" i="1"/>
  <c r="DN230" i="1"/>
  <c r="EE230" i="1"/>
  <c r="EF230" i="1"/>
  <c r="DO230" i="1"/>
  <c r="DV230" i="1"/>
  <c r="DR230" i="1"/>
  <c r="DU230" i="1"/>
  <c r="EB230" i="1"/>
  <c r="DB230" i="1"/>
  <c r="DI230" i="1"/>
  <c r="EL230" i="1"/>
  <c r="Z230" i="3"/>
  <c r="AF230" i="3"/>
  <c r="BG230" i="3"/>
  <c r="AR230" i="3"/>
  <c r="K230" i="3"/>
  <c r="BA230" i="3"/>
  <c r="BM230" i="3"/>
  <c r="B230" i="3"/>
  <c r="T230" i="3"/>
  <c r="AL230" i="3"/>
  <c r="H230" i="3"/>
  <c r="AI230" i="3"/>
  <c r="BJ230" i="3"/>
  <c r="E230" i="3"/>
  <c r="BP230" i="3"/>
  <c r="Q230" i="3"/>
  <c r="AX230" i="3"/>
  <c r="N230" i="3"/>
  <c r="W230" i="3"/>
  <c r="AO230" i="3"/>
  <c r="BD230" i="3"/>
  <c r="AC230" i="3"/>
  <c r="BS230" i="3"/>
  <c r="AU230" i="3"/>
  <c r="EA230" i="1"/>
  <c r="EQ230" i="1"/>
  <c r="EL217" i="1"/>
  <c r="DB217" i="1"/>
  <c r="DI217" i="1"/>
  <c r="DD217" i="1"/>
  <c r="DL217" i="1" s="1"/>
  <c r="DK217" i="1"/>
  <c r="ED217" i="1"/>
  <c r="DY217" i="1"/>
  <c r="EG217" i="1"/>
  <c r="DA217" i="1"/>
  <c r="EK217" i="1" s="1"/>
  <c r="DX217" i="1"/>
  <c r="DH217" i="1"/>
  <c r="ER217" i="1"/>
  <c r="DG217" i="1"/>
  <c r="ET217" i="1"/>
  <c r="EV217" i="1"/>
  <c r="EC46" i="1"/>
  <c r="DE46" i="1"/>
  <c r="DM46" i="1" s="1"/>
  <c r="EH46" i="1"/>
  <c r="EL46" i="1"/>
  <c r="DI46" i="1"/>
  <c r="DB46" i="1"/>
  <c r="J46" i="3"/>
  <c r="BB46" i="3"/>
  <c r="AJ46" i="3"/>
  <c r="AQ46" i="3"/>
  <c r="AP46" i="3"/>
  <c r="BR46" i="3"/>
  <c r="AA46" i="3"/>
  <c r="AM46" i="3"/>
  <c r="AE46" i="3"/>
  <c r="BT46" i="3"/>
  <c r="BI46" i="3"/>
  <c r="V46" i="3"/>
  <c r="AB46" i="3"/>
  <c r="G46" i="3"/>
  <c r="D46" i="3"/>
  <c r="AV46" i="3"/>
  <c r="AG46" i="3"/>
  <c r="P46" i="3"/>
  <c r="AH46" i="3"/>
  <c r="X46" i="3"/>
  <c r="U46" i="3"/>
  <c r="BK46" i="3"/>
  <c r="A46" i="3"/>
  <c r="AK46" i="3"/>
  <c r="O46" i="3"/>
  <c r="F46" i="3"/>
  <c r="Y46" i="3"/>
  <c r="C46" i="3"/>
  <c r="M46" i="3"/>
  <c r="BO46" i="3"/>
  <c r="AW46" i="3"/>
  <c r="BF46" i="3"/>
  <c r="AS46" i="3"/>
  <c r="L46" i="3"/>
  <c r="AT46" i="3"/>
  <c r="BH46" i="3"/>
  <c r="BC46" i="3"/>
  <c r="AY46" i="3"/>
  <c r="AZ46" i="3"/>
  <c r="AN46" i="3"/>
  <c r="BQ46" i="3"/>
  <c r="S46" i="3"/>
  <c r="I46" i="3"/>
  <c r="BE46" i="3"/>
  <c r="BL46" i="3"/>
  <c r="AD46" i="3"/>
  <c r="BN46" i="3"/>
  <c r="R46" i="3"/>
  <c r="EQ46" i="1"/>
  <c r="ET46" i="1"/>
  <c r="ED34" i="1"/>
  <c r="DH34" i="1"/>
  <c r="DK34" i="1"/>
  <c r="DX34" i="1"/>
  <c r="DA34" i="1"/>
  <c r="EK34" i="1" s="1"/>
  <c r="DY34" i="1"/>
  <c r="DD34" i="1"/>
  <c r="DL34" i="1" s="1"/>
  <c r="EG34" i="1"/>
  <c r="EV34" i="1"/>
  <c r="EB34" i="1"/>
  <c r="EQ223" i="1"/>
  <c r="ET223" i="1"/>
  <c r="EQ116" i="1"/>
  <c r="EA116" i="1"/>
  <c r="ES116" i="1"/>
  <c r="ED116" i="1"/>
  <c r="DD116" i="1"/>
  <c r="DL116" i="1" s="1"/>
  <c r="DH116" i="1"/>
  <c r="EG116" i="1"/>
  <c r="DY116" i="1"/>
  <c r="DA116" i="1"/>
  <c r="EK116" i="1" s="1"/>
  <c r="DX116" i="1"/>
  <c r="DK116" i="1"/>
  <c r="DG158" i="1"/>
  <c r="ER158" i="1"/>
  <c r="EB158" i="1"/>
  <c r="EQ158" i="1"/>
  <c r="E158" i="3"/>
  <c r="BS158" i="3"/>
  <c r="AF158" i="3"/>
  <c r="N158" i="3"/>
  <c r="AU158" i="3"/>
  <c r="AL158" i="3"/>
  <c r="BA158" i="3"/>
  <c r="BP158" i="3"/>
  <c r="AR158" i="3"/>
  <c r="B158" i="3"/>
  <c r="BG158" i="3"/>
  <c r="W158" i="3"/>
  <c r="AI158" i="3"/>
  <c r="T158" i="3"/>
  <c r="AC158" i="3"/>
  <c r="Z158" i="3"/>
  <c r="BM158" i="3"/>
  <c r="H158" i="3"/>
  <c r="BJ158" i="3"/>
  <c r="K158" i="3"/>
  <c r="Q158" i="3"/>
  <c r="BD158" i="3"/>
  <c r="AO158" i="3"/>
  <c r="AX158" i="3"/>
  <c r="P114" i="3"/>
  <c r="AM114" i="3"/>
  <c r="O114" i="3"/>
  <c r="U114" i="3"/>
  <c r="AD114" i="3"/>
  <c r="AY114" i="3"/>
  <c r="BE114" i="3"/>
  <c r="AG114" i="3"/>
  <c r="BL114" i="3"/>
  <c r="I114" i="3"/>
  <c r="A114" i="3"/>
  <c r="AZ114" i="3"/>
  <c r="AT114" i="3"/>
  <c r="AJ114" i="3"/>
  <c r="AV114" i="3"/>
  <c r="AW114" i="3"/>
  <c r="V114" i="3"/>
  <c r="BT114" i="3"/>
  <c r="S114" i="3"/>
  <c r="BR114" i="3"/>
  <c r="L114" i="3"/>
  <c r="R114" i="3"/>
  <c r="F114" i="3"/>
  <c r="BK114" i="3"/>
  <c r="AH114" i="3"/>
  <c r="AS114" i="3"/>
  <c r="AN114" i="3"/>
  <c r="J114" i="3"/>
  <c r="BN114" i="3"/>
  <c r="AA114" i="3"/>
  <c r="M114" i="3"/>
  <c r="BB114" i="3"/>
  <c r="C114" i="3"/>
  <c r="AQ114" i="3"/>
  <c r="BQ114" i="3"/>
  <c r="G114" i="3"/>
  <c r="BO114" i="3"/>
  <c r="BI114" i="3"/>
  <c r="AB114" i="3"/>
  <c r="BC114" i="3"/>
  <c r="X114" i="3"/>
  <c r="Y114" i="3"/>
  <c r="AE114" i="3"/>
  <c r="BH114" i="3"/>
  <c r="AP114" i="3"/>
  <c r="D114" i="3"/>
  <c r="AK114" i="3"/>
  <c r="BF114" i="3"/>
  <c r="EB114" i="1"/>
  <c r="ER114" i="1"/>
  <c r="EC114" i="1"/>
  <c r="DE114" i="1"/>
  <c r="DM114" i="1" s="1"/>
  <c r="EH114" i="1"/>
  <c r="EO114" i="1"/>
  <c r="EU114" i="1"/>
  <c r="DZ234" i="1"/>
  <c r="DI234" i="1"/>
  <c r="DG234" i="1"/>
  <c r="ES207" i="1"/>
  <c r="EA207" i="1"/>
  <c r="EU207" i="1"/>
  <c r="EO207" i="1"/>
  <c r="ES194" i="1"/>
  <c r="D194" i="3"/>
  <c r="AG194" i="3"/>
  <c r="AY194" i="3"/>
  <c r="I194" i="3"/>
  <c r="BL194" i="3"/>
  <c r="O194" i="3"/>
  <c r="J194" i="3"/>
  <c r="AN194" i="3"/>
  <c r="BI194" i="3"/>
  <c r="V194" i="3"/>
  <c r="BF194" i="3"/>
  <c r="AQ194" i="3"/>
  <c r="C194" i="3"/>
  <c r="AZ194" i="3"/>
  <c r="BB194" i="3"/>
  <c r="AW194" i="3"/>
  <c r="BO194" i="3"/>
  <c r="AA194" i="3"/>
  <c r="P194" i="3"/>
  <c r="BQ194" i="3"/>
  <c r="BR194" i="3"/>
  <c r="L194" i="3"/>
  <c r="X194" i="3"/>
  <c r="AP194" i="3"/>
  <c r="AE194" i="3"/>
  <c r="BT194" i="3"/>
  <c r="F194" i="3"/>
  <c r="G194" i="3"/>
  <c r="AK194" i="3"/>
  <c r="AH194" i="3"/>
  <c r="BC194" i="3"/>
  <c r="BE194" i="3"/>
  <c r="U194" i="3"/>
  <c r="R194" i="3"/>
  <c r="BN194" i="3"/>
  <c r="AT194" i="3"/>
  <c r="A194" i="3"/>
  <c r="BK194" i="3"/>
  <c r="AB194" i="3"/>
  <c r="M194" i="3"/>
  <c r="AS194" i="3"/>
  <c r="AM194" i="3"/>
  <c r="BH194" i="3"/>
  <c r="AD194" i="3"/>
  <c r="AJ194" i="3"/>
  <c r="Y194" i="3"/>
  <c r="S194" i="3"/>
  <c r="AV194" i="3"/>
  <c r="DT194" i="1"/>
  <c r="DS194" i="1"/>
  <c r="DU194" i="1"/>
  <c r="DR194" i="1"/>
  <c r="DO194" i="1"/>
  <c r="EE194" i="1"/>
  <c r="EF194" i="1"/>
  <c r="DW194" i="1"/>
  <c r="DN194" i="1"/>
  <c r="DV194" i="1"/>
  <c r="DZ194" i="1"/>
  <c r="EP194" i="1"/>
  <c r="EO194" i="1"/>
  <c r="EU194" i="1"/>
  <c r="EP10" i="1"/>
  <c r="DS10" i="1"/>
  <c r="DR10" i="1"/>
  <c r="EE10" i="1"/>
  <c r="EF10" i="1"/>
  <c r="DU10" i="1"/>
  <c r="DT10" i="1"/>
  <c r="DO10" i="1"/>
  <c r="DW10" i="1"/>
  <c r="DN10" i="1"/>
  <c r="DV10" i="1"/>
  <c r="AA10" i="3"/>
  <c r="AA10" i="1" s="1"/>
  <c r="BL10" i="3"/>
  <c r="BL10" i="1" s="1"/>
  <c r="AD10" i="3"/>
  <c r="AD10" i="1" s="1"/>
  <c r="AM10" i="3"/>
  <c r="BR10" i="3"/>
  <c r="BR10" i="1" s="1"/>
  <c r="AW10" i="3"/>
  <c r="AN10" i="3"/>
  <c r="AN10" i="1" s="1"/>
  <c r="C10" i="3"/>
  <c r="L10" i="3"/>
  <c r="I10" i="3"/>
  <c r="BB10" i="3"/>
  <c r="F10" i="3"/>
  <c r="X10" i="3"/>
  <c r="AZ10" i="3"/>
  <c r="AZ10" i="1" s="1"/>
  <c r="J10" i="3"/>
  <c r="D10" i="3"/>
  <c r="AQ10" i="3"/>
  <c r="AB10" i="3"/>
  <c r="AB10" i="1" s="1"/>
  <c r="Y10" i="3"/>
  <c r="AT10" i="3"/>
  <c r="AT10" i="1" s="1"/>
  <c r="O10" i="3"/>
  <c r="BT10" i="3"/>
  <c r="BT10" i="1" s="1"/>
  <c r="BK10" i="3"/>
  <c r="S10" i="3"/>
  <c r="S10" i="1" s="1"/>
  <c r="M10" i="3"/>
  <c r="M10" i="1" s="1"/>
  <c r="BF10" i="3"/>
  <c r="AE10" i="3"/>
  <c r="AE10" i="1" s="1"/>
  <c r="AG10" i="3"/>
  <c r="A10" i="3"/>
  <c r="BC10" i="3"/>
  <c r="V10" i="3"/>
  <c r="AH10" i="3"/>
  <c r="BI10" i="3"/>
  <c r="AJ10" i="3"/>
  <c r="BQ10" i="3"/>
  <c r="BH10" i="3"/>
  <c r="P10" i="3"/>
  <c r="P10" i="1" s="1"/>
  <c r="AY10" i="3"/>
  <c r="BE10" i="3"/>
  <c r="AP10" i="3"/>
  <c r="AP10" i="1" s="1"/>
  <c r="AV10" i="3"/>
  <c r="AV10" i="1" s="1"/>
  <c r="AS10" i="3"/>
  <c r="BN10" i="3"/>
  <c r="BO10" i="3"/>
  <c r="BO10" i="1" s="1"/>
  <c r="G10" i="3"/>
  <c r="G10" i="1" s="1"/>
  <c r="U10" i="3"/>
  <c r="U10" i="1" s="1"/>
  <c r="R10" i="3"/>
  <c r="AK10" i="3"/>
  <c r="AK10" i="1" s="1"/>
  <c r="DG10" i="1"/>
  <c r="DB10" i="1"/>
  <c r="EL10" i="1"/>
  <c r="DI10" i="1"/>
  <c r="ET73" i="1"/>
  <c r="ES73" i="1"/>
  <c r="EO73" i="1"/>
  <c r="EU73" i="1"/>
  <c r="EP73" i="1"/>
  <c r="DZ107" i="1"/>
  <c r="EQ107" i="1"/>
  <c r="EP107" i="1"/>
  <c r="EC107" i="1"/>
  <c r="DE107" i="1"/>
  <c r="DM107" i="1" s="1"/>
  <c r="EH107" i="1"/>
  <c r="EA107" i="1"/>
  <c r="EO67" i="1"/>
  <c r="EU67" i="1"/>
  <c r="DZ67" i="1"/>
  <c r="ER67" i="1"/>
  <c r="EH67" i="1"/>
  <c r="DE67" i="1"/>
  <c r="DM67" i="1" s="1"/>
  <c r="EC67" i="1"/>
  <c r="DG67" i="1"/>
  <c r="AJ161" i="3"/>
  <c r="AY161" i="3"/>
  <c r="S161" i="3"/>
  <c r="AW161" i="3"/>
  <c r="AS161" i="3"/>
  <c r="O161" i="3"/>
  <c r="U161" i="3"/>
  <c r="L161" i="3"/>
  <c r="BT161" i="3"/>
  <c r="BI161" i="3"/>
  <c r="J161" i="3"/>
  <c r="AV161" i="3"/>
  <c r="BB161" i="3"/>
  <c r="BN161" i="3"/>
  <c r="AP161" i="3"/>
  <c r="AA161" i="3"/>
  <c r="R161" i="3"/>
  <c r="AT161" i="3"/>
  <c r="BQ161" i="3"/>
  <c r="AM161" i="3"/>
  <c r="D161" i="3"/>
  <c r="I161" i="3"/>
  <c r="BH161" i="3"/>
  <c r="AD161" i="3"/>
  <c r="BL161" i="3"/>
  <c r="BC161" i="3"/>
  <c r="Y161" i="3"/>
  <c r="BR161" i="3"/>
  <c r="A161" i="3"/>
  <c r="G161" i="3"/>
  <c r="AB161" i="3"/>
  <c r="AK161" i="3"/>
  <c r="V161" i="3"/>
  <c r="AE161" i="3"/>
  <c r="AG161" i="3"/>
  <c r="AZ161" i="3"/>
  <c r="BF161" i="3"/>
  <c r="F161" i="3"/>
  <c r="AQ161" i="3"/>
  <c r="BE161" i="3"/>
  <c r="X161" i="3"/>
  <c r="M161" i="3"/>
  <c r="BO161" i="3"/>
  <c r="AH161" i="3"/>
  <c r="P161" i="3"/>
  <c r="C161" i="3"/>
  <c r="AN161" i="3"/>
  <c r="BK161" i="3"/>
  <c r="DE161" i="1"/>
  <c r="DM161" i="1" s="1"/>
  <c r="EH161" i="1"/>
  <c r="EC161" i="1"/>
  <c r="EA161" i="1"/>
  <c r="DN161" i="1"/>
  <c r="DT161" i="1"/>
  <c r="DO161" i="1"/>
  <c r="DU161" i="1"/>
  <c r="DV161" i="1"/>
  <c r="EF161" i="1"/>
  <c r="DR161" i="1"/>
  <c r="DS161" i="1"/>
  <c r="DW161" i="1"/>
  <c r="EE161" i="1"/>
  <c r="EU161" i="1"/>
  <c r="EO161" i="1"/>
  <c r="ET147" i="1"/>
  <c r="EO147" i="1"/>
  <c r="EU147" i="1"/>
  <c r="DB147" i="1"/>
  <c r="DI147" i="1"/>
  <c r="EL147" i="1"/>
  <c r="DG147" i="1"/>
  <c r="EB200" i="1"/>
  <c r="DZ200" i="1"/>
  <c r="DT200" i="1"/>
  <c r="EC200" i="1"/>
  <c r="EH200" i="1"/>
  <c r="DE200" i="1"/>
  <c r="DM200" i="1" s="1"/>
  <c r="DX200" i="1"/>
  <c r="DK200" i="1"/>
  <c r="DN200" i="1"/>
  <c r="DH200" i="1"/>
  <c r="DY200" i="1"/>
  <c r="EF200" i="1"/>
  <c r="DA200" i="1"/>
  <c r="EK200" i="1" s="1"/>
  <c r="DX97" i="1"/>
  <c r="DA97" i="1"/>
  <c r="EK97" i="1" s="1"/>
  <c r="EG97" i="1"/>
  <c r="DY97" i="1"/>
  <c r="DK97" i="1"/>
  <c r="DD97" i="1"/>
  <c r="DL97" i="1" s="1"/>
  <c r="DH97" i="1"/>
  <c r="ED97" i="1"/>
  <c r="ES97" i="1"/>
  <c r="EH97" i="1"/>
  <c r="DE97" i="1"/>
  <c r="DM97" i="1" s="1"/>
  <c r="EC97" i="1"/>
  <c r="EO97" i="1"/>
  <c r="EU97" i="1"/>
  <c r="DG171" i="1"/>
  <c r="EA171" i="1"/>
  <c r="DB171" i="1"/>
  <c r="EL171" i="1"/>
  <c r="DI171" i="1"/>
  <c r="EC171" i="1"/>
  <c r="DE171" i="1"/>
  <c r="DM171" i="1" s="1"/>
  <c r="EH171" i="1"/>
  <c r="EC195" i="1"/>
  <c r="DE195" i="1"/>
  <c r="DM195" i="1" s="1"/>
  <c r="EH195" i="1"/>
  <c r="ES195" i="1"/>
  <c r="DE220" i="1"/>
  <c r="DM220" i="1" s="1"/>
  <c r="EC220" i="1"/>
  <c r="EH220" i="1"/>
  <c r="ER220" i="1"/>
  <c r="BM220" i="3"/>
  <c r="T220" i="3"/>
  <c r="Q220" i="3"/>
  <c r="AL220" i="3"/>
  <c r="AX220" i="3"/>
  <c r="BD220" i="3"/>
  <c r="BG220" i="3"/>
  <c r="AR220" i="3"/>
  <c r="Z220" i="3"/>
  <c r="H220" i="3"/>
  <c r="BA220" i="3"/>
  <c r="W220" i="3"/>
  <c r="E220" i="3"/>
  <c r="AF220" i="3"/>
  <c r="B220" i="3"/>
  <c r="AC220" i="3"/>
  <c r="N220" i="3"/>
  <c r="AI220" i="3"/>
  <c r="AU220" i="3"/>
  <c r="BJ220" i="3"/>
  <c r="BP220" i="3"/>
  <c r="AO220" i="3"/>
  <c r="BS220" i="3"/>
  <c r="K220" i="3"/>
  <c r="EQ220" i="1"/>
  <c r="DG9" i="1"/>
  <c r="DZ9" i="1"/>
  <c r="EP9" i="1"/>
  <c r="EV9" i="1"/>
  <c r="EQ9" i="1"/>
  <c r="DE39" i="1"/>
  <c r="DM39" i="1" s="1"/>
  <c r="EH39" i="1"/>
  <c r="EC39" i="1"/>
  <c r="ER39" i="1"/>
  <c r="ET39" i="1"/>
  <c r="DG39" i="1"/>
  <c r="DZ24" i="1"/>
  <c r="EH24" i="1"/>
  <c r="EC24" i="1"/>
  <c r="DE24" i="1"/>
  <c r="DM24" i="1" s="1"/>
  <c r="DG24" i="1"/>
  <c r="EB55" i="1"/>
  <c r="DT55" i="1"/>
  <c r="EE55" i="1"/>
  <c r="DU55" i="1"/>
  <c r="DS55" i="1"/>
  <c r="DW55" i="1"/>
  <c r="DN55" i="1"/>
  <c r="DV55" i="1"/>
  <c r="DR55" i="1"/>
  <c r="EF55" i="1"/>
  <c r="DO55" i="1"/>
  <c r="DB55" i="1"/>
  <c r="EL55" i="1"/>
  <c r="DI55" i="1"/>
  <c r="DG55" i="1"/>
  <c r="EP55" i="1"/>
  <c r="EV55" i="1"/>
  <c r="BR55" i="3"/>
  <c r="U55" i="3"/>
  <c r="R55" i="3"/>
  <c r="AT55" i="3"/>
  <c r="O55" i="3"/>
  <c r="AY55" i="3"/>
  <c r="AQ55" i="3"/>
  <c r="X55" i="3"/>
  <c r="BH55" i="3"/>
  <c r="AV55" i="3"/>
  <c r="AS55" i="3"/>
  <c r="AE55" i="3"/>
  <c r="AB55" i="3"/>
  <c r="Y55" i="3"/>
  <c r="BF55" i="3"/>
  <c r="BL55" i="3"/>
  <c r="AZ55" i="3"/>
  <c r="AW55" i="3"/>
  <c r="BO55" i="3"/>
  <c r="V55" i="3"/>
  <c r="AH55" i="3"/>
  <c r="A55" i="3"/>
  <c r="AN55" i="3"/>
  <c r="C55" i="3"/>
  <c r="BC55" i="3"/>
  <c r="BT55" i="3"/>
  <c r="G55" i="3"/>
  <c r="F55" i="3"/>
  <c r="AP55" i="3"/>
  <c r="S55" i="3"/>
  <c r="M55" i="3"/>
  <c r="D55" i="3"/>
  <c r="L55" i="3"/>
  <c r="BQ55" i="3"/>
  <c r="AM55" i="3"/>
  <c r="BE55" i="3"/>
  <c r="AD55" i="3"/>
  <c r="I55" i="3"/>
  <c r="AK55" i="3"/>
  <c r="AG55" i="3"/>
  <c r="AA55" i="3"/>
  <c r="J55" i="3"/>
  <c r="AJ55" i="3"/>
  <c r="P55" i="3"/>
  <c r="BK55" i="3"/>
  <c r="BB55" i="3"/>
  <c r="BN55" i="3"/>
  <c r="BI55" i="3"/>
  <c r="EV40" i="1"/>
  <c r="ET40" i="1"/>
  <c r="DR45" i="1"/>
  <c r="EF45" i="1"/>
  <c r="DU45" i="1"/>
  <c r="DW45" i="1"/>
  <c r="DO45" i="1"/>
  <c r="DT45" i="1"/>
  <c r="DN45" i="1"/>
  <c r="DV45" i="1"/>
  <c r="EE45" i="1"/>
  <c r="DS45" i="1"/>
  <c r="ER45" i="1"/>
  <c r="EQ45" i="1"/>
  <c r="EV45" i="1"/>
  <c r="EA45" i="1"/>
  <c r="EP45" i="1"/>
  <c r="DW75" i="1"/>
  <c r="EP75" i="1"/>
  <c r="EU75" i="1"/>
  <c r="ES75" i="1"/>
  <c r="DU25" i="1"/>
  <c r="EE25" i="1"/>
  <c r="DV25" i="1"/>
  <c r="DT25" i="1"/>
  <c r="DS25" i="1"/>
  <c r="DW25" i="1"/>
  <c r="DR25" i="1"/>
  <c r="DO25" i="1"/>
  <c r="DN25" i="1"/>
  <c r="EF25" i="1"/>
  <c r="EQ25" i="1"/>
  <c r="H25" i="3"/>
  <c r="T25" i="3"/>
  <c r="BG25" i="3"/>
  <c r="E25" i="3"/>
  <c r="BD25" i="3"/>
  <c r="BA25" i="3"/>
  <c r="AI25" i="3"/>
  <c r="AC25" i="3"/>
  <c r="N25" i="3"/>
  <c r="BP25" i="3"/>
  <c r="B25" i="3"/>
  <c r="AX25" i="3"/>
  <c r="AU25" i="3"/>
  <c r="W25" i="3"/>
  <c r="BM25" i="3"/>
  <c r="AF25" i="3"/>
  <c r="K25" i="3"/>
  <c r="Z25" i="3"/>
  <c r="AR25" i="3"/>
  <c r="AO25" i="3"/>
  <c r="Q25" i="3"/>
  <c r="AL25" i="3"/>
  <c r="BS25" i="3"/>
  <c r="BJ25" i="3"/>
  <c r="DZ25" i="1"/>
  <c r="ET25" i="1"/>
  <c r="EV151" i="1"/>
  <c r="ET151" i="1"/>
  <c r="DZ151" i="1"/>
  <c r="DE151" i="1"/>
  <c r="DM151" i="1" s="1"/>
  <c r="EQ151" i="1"/>
  <c r="EF135" i="1"/>
  <c r="DS135" i="1"/>
  <c r="DV135" i="1"/>
  <c r="EE135" i="1"/>
  <c r="DO135" i="1"/>
  <c r="DW135" i="1"/>
  <c r="DN135" i="1"/>
  <c r="DR135" i="1"/>
  <c r="DT135" i="1"/>
  <c r="DU135" i="1"/>
  <c r="EO135" i="1"/>
  <c r="EU135" i="1"/>
  <c r="ER135" i="1"/>
  <c r="EB102" i="1"/>
  <c r="BO102" i="3"/>
  <c r="O102" i="3"/>
  <c r="BL102" i="3"/>
  <c r="P102" i="3"/>
  <c r="BC102" i="3"/>
  <c r="AY102" i="3"/>
  <c r="V102" i="3"/>
  <c r="AJ102" i="3"/>
  <c r="AH102" i="3"/>
  <c r="I102" i="3"/>
  <c r="X102" i="3"/>
  <c r="D102" i="3"/>
  <c r="AN102" i="3"/>
  <c r="C102" i="3"/>
  <c r="BT102" i="3"/>
  <c r="AQ102" i="3"/>
  <c r="AZ102" i="3"/>
  <c r="J102" i="3"/>
  <c r="F102" i="3"/>
  <c r="U102" i="3"/>
  <c r="BI102" i="3"/>
  <c r="BN102" i="3"/>
  <c r="BE102" i="3"/>
  <c r="AK102" i="3"/>
  <c r="Y102" i="3"/>
  <c r="AE102" i="3"/>
  <c r="BQ102" i="3"/>
  <c r="A102" i="3"/>
  <c r="BB102" i="3"/>
  <c r="AW102" i="3"/>
  <c r="AM102" i="3"/>
  <c r="BF102" i="3"/>
  <c r="BR102" i="3"/>
  <c r="AP102" i="3"/>
  <c r="AV102" i="3"/>
  <c r="BK102" i="3"/>
  <c r="AB102" i="3"/>
  <c r="AS102" i="3"/>
  <c r="M102" i="3"/>
  <c r="BH102" i="3"/>
  <c r="G102" i="3"/>
  <c r="R102" i="3"/>
  <c r="S102" i="3"/>
  <c r="AG102" i="3"/>
  <c r="AT102" i="3"/>
  <c r="AD102" i="3"/>
  <c r="AA102" i="3"/>
  <c r="L102" i="3"/>
  <c r="DG102" i="1"/>
  <c r="E145" i="3"/>
  <c r="AU145" i="3"/>
  <c r="K145" i="3"/>
  <c r="BP145" i="3"/>
  <c r="AR145" i="3"/>
  <c r="N145" i="3"/>
  <c r="AI145" i="3"/>
  <c r="W145" i="3"/>
  <c r="B145" i="3"/>
  <c r="AF145" i="3"/>
  <c r="AO145" i="3"/>
  <c r="Z145" i="3"/>
  <c r="BS145" i="3"/>
  <c r="BD145" i="3"/>
  <c r="BA145" i="3"/>
  <c r="AL145" i="3"/>
  <c r="Q145" i="3"/>
  <c r="T145" i="3"/>
  <c r="AC145" i="3"/>
  <c r="H145" i="3"/>
  <c r="BJ145" i="3"/>
  <c r="AX145" i="3"/>
  <c r="BG145" i="3"/>
  <c r="BM145" i="3"/>
  <c r="EP145" i="1"/>
  <c r="DK145" i="1"/>
  <c r="DA145" i="1"/>
  <c r="EK145" i="1" s="1"/>
  <c r="DX145" i="1"/>
  <c r="ED145" i="1"/>
  <c r="DD145" i="1"/>
  <c r="DL145" i="1" s="1"/>
  <c r="EG145" i="1"/>
  <c r="DH145" i="1"/>
  <c r="DY145" i="1"/>
  <c r="ES145" i="1"/>
  <c r="DG145" i="1"/>
  <c r="ER145" i="1"/>
  <c r="ER165" i="1"/>
  <c r="EV165" i="1"/>
  <c r="DE88" i="1"/>
  <c r="DM88" i="1" s="1"/>
  <c r="EC88" i="1"/>
  <c r="EH88" i="1"/>
  <c r="DG88" i="1"/>
  <c r="BN88" i="3"/>
  <c r="AN88" i="3"/>
  <c r="X88" i="3"/>
  <c r="M88" i="3"/>
  <c r="BL88" i="3"/>
  <c r="BC88" i="3"/>
  <c r="I88" i="3"/>
  <c r="P88" i="3"/>
  <c r="AT88" i="3"/>
  <c r="AG88" i="3"/>
  <c r="F88" i="3"/>
  <c r="AY88" i="3"/>
  <c r="BT88" i="3"/>
  <c r="BI88" i="3"/>
  <c r="Y88" i="3"/>
  <c r="AA88" i="3"/>
  <c r="BB88" i="3"/>
  <c r="AV88" i="3"/>
  <c r="AW88" i="3"/>
  <c r="BH88" i="3"/>
  <c r="D88" i="3"/>
  <c r="S88" i="3"/>
  <c r="AS88" i="3"/>
  <c r="A88" i="3"/>
  <c r="L88" i="3"/>
  <c r="AE88" i="3"/>
  <c r="AK88" i="3"/>
  <c r="BR88" i="3"/>
  <c r="C88" i="3"/>
  <c r="AP88" i="3"/>
  <c r="AB88" i="3"/>
  <c r="AJ88" i="3"/>
  <c r="AD88" i="3"/>
  <c r="AZ88" i="3"/>
  <c r="R88" i="3"/>
  <c r="G88" i="3"/>
  <c r="BF88" i="3"/>
  <c r="U88" i="3"/>
  <c r="BO88" i="3"/>
  <c r="AH88" i="3"/>
  <c r="J88" i="3"/>
  <c r="AM88" i="3"/>
  <c r="BE88" i="3"/>
  <c r="BQ88" i="3"/>
  <c r="AQ88" i="3"/>
  <c r="V88" i="3"/>
  <c r="BK88" i="3"/>
  <c r="O88" i="3"/>
  <c r="DZ88" i="1"/>
  <c r="DK88" i="1"/>
  <c r="DA88" i="1"/>
  <c r="EK88" i="1" s="1"/>
  <c r="DD88" i="1"/>
  <c r="DL88" i="1" s="1"/>
  <c r="EG88" i="1"/>
  <c r="DH88" i="1"/>
  <c r="DX88" i="1"/>
  <c r="ED88" i="1"/>
  <c r="DY88" i="1"/>
  <c r="ES237" i="1"/>
  <c r="DG237" i="1"/>
  <c r="AD237" i="3"/>
  <c r="BN237" i="3"/>
  <c r="AH237" i="3"/>
  <c r="AB237" i="3"/>
  <c r="M237" i="3"/>
  <c r="G237" i="3"/>
  <c r="O237" i="3"/>
  <c r="BR237" i="3"/>
  <c r="AP237" i="3"/>
  <c r="J237" i="3"/>
  <c r="AJ237" i="3"/>
  <c r="BC237" i="3"/>
  <c r="R237" i="3"/>
  <c r="AK237" i="3"/>
  <c r="BF237" i="3"/>
  <c r="V237" i="3"/>
  <c r="AV237" i="3"/>
  <c r="AY237" i="3"/>
  <c r="L237" i="3"/>
  <c r="AM237" i="3"/>
  <c r="D237" i="3"/>
  <c r="AA237" i="3"/>
  <c r="AN237" i="3"/>
  <c r="BQ237" i="3"/>
  <c r="A237" i="3"/>
  <c r="BT237" i="3"/>
  <c r="BK237" i="3"/>
  <c r="AT237" i="3"/>
  <c r="C237" i="3"/>
  <c r="I237" i="3"/>
  <c r="S237" i="3"/>
  <c r="P237" i="3"/>
  <c r="AW237" i="3"/>
  <c r="BH237" i="3"/>
  <c r="X237" i="3"/>
  <c r="BE237" i="3"/>
  <c r="BL237" i="3"/>
  <c r="AZ237" i="3"/>
  <c r="BB237" i="3"/>
  <c r="AG237" i="3"/>
  <c r="AS237" i="3"/>
  <c r="AQ237" i="3"/>
  <c r="BI237" i="3"/>
  <c r="U237" i="3"/>
  <c r="Y237" i="3"/>
  <c r="BO237" i="3"/>
  <c r="AE237" i="3"/>
  <c r="F237" i="3"/>
  <c r="B237" i="3"/>
  <c r="AO237" i="3"/>
  <c r="BM237" i="3"/>
  <c r="N237" i="3"/>
  <c r="W237" i="3"/>
  <c r="Z237" i="3"/>
  <c r="AI237" i="3"/>
  <c r="AL237" i="3"/>
  <c r="BA237" i="3"/>
  <c r="Q237" i="3"/>
  <c r="BG237" i="3"/>
  <c r="T237" i="3"/>
  <c r="AX237" i="3"/>
  <c r="BP237" i="3"/>
  <c r="BD237" i="3"/>
  <c r="K237" i="3"/>
  <c r="AR237" i="3"/>
  <c r="AU237" i="3"/>
  <c r="BS237" i="3"/>
  <c r="AC237" i="3"/>
  <c r="BJ237" i="3"/>
  <c r="H237" i="3"/>
  <c r="AF237" i="3"/>
  <c r="E237" i="3"/>
  <c r="EA237" i="1"/>
  <c r="BS187" i="3"/>
  <c r="W187" i="3"/>
  <c r="AX187" i="3"/>
  <c r="AF187" i="3"/>
  <c r="Z187" i="3"/>
  <c r="AL187" i="3"/>
  <c r="N187" i="3"/>
  <c r="B187" i="3"/>
  <c r="AI187" i="3"/>
  <c r="BP187" i="3"/>
  <c r="AR187" i="3"/>
  <c r="BM187" i="3"/>
  <c r="BG187" i="3"/>
  <c r="T187" i="3"/>
  <c r="AO187" i="3"/>
  <c r="E187" i="3"/>
  <c r="AU187" i="3"/>
  <c r="BD187" i="3"/>
  <c r="H187" i="3"/>
  <c r="BJ187" i="3"/>
  <c r="AC187" i="3"/>
  <c r="BA187" i="3"/>
  <c r="K187" i="3"/>
  <c r="Q187" i="3"/>
  <c r="C187" i="3"/>
  <c r="O187" i="3"/>
  <c r="BQ187" i="3"/>
  <c r="I187" i="3"/>
  <c r="BT187" i="3"/>
  <c r="AD187" i="3"/>
  <c r="R187" i="3"/>
  <c r="BE187" i="3"/>
  <c r="BB187" i="3"/>
  <c r="BN187" i="3"/>
  <c r="AS187" i="3"/>
  <c r="X187" i="3"/>
  <c r="BK187" i="3"/>
  <c r="AV187" i="3"/>
  <c r="AA187" i="3"/>
  <c r="AP187" i="3"/>
  <c r="AJ187" i="3"/>
  <c r="AM187" i="3"/>
  <c r="L187" i="3"/>
  <c r="AG187" i="3"/>
  <c r="AY187" i="3"/>
  <c r="F187" i="3"/>
  <c r="BH187" i="3"/>
  <c r="U187" i="3"/>
  <c r="EH187" i="1"/>
  <c r="EC187" i="1"/>
  <c r="DE187" i="1"/>
  <c r="EF187" i="1"/>
  <c r="DN187" i="1"/>
  <c r="DR187" i="1"/>
  <c r="DZ187" i="1"/>
  <c r="EU12" i="1"/>
  <c r="EO12" i="1"/>
  <c r="DZ12" i="1"/>
  <c r="ED12" i="1"/>
  <c r="DY12" i="1"/>
  <c r="DK12" i="1"/>
  <c r="DA12" i="1"/>
  <c r="EK12" i="1" s="1"/>
  <c r="EG12" i="1"/>
  <c r="DD12" i="1"/>
  <c r="DL12" i="1" s="1"/>
  <c r="DH12" i="1"/>
  <c r="DX12" i="1"/>
  <c r="ET60" i="1"/>
  <c r="DG60" i="1"/>
  <c r="K60" i="3"/>
  <c r="BG60" i="3"/>
  <c r="B60" i="3"/>
  <c r="Q60" i="3"/>
  <c r="AC60" i="3"/>
  <c r="BP60" i="3"/>
  <c r="N60" i="3"/>
  <c r="BJ60" i="3"/>
  <c r="T60" i="3"/>
  <c r="BA60" i="3"/>
  <c r="BD60" i="3"/>
  <c r="AI60" i="3"/>
  <c r="AU60" i="3"/>
  <c r="BS60" i="3"/>
  <c r="AF60" i="3"/>
  <c r="AR60" i="3"/>
  <c r="Z60" i="3"/>
  <c r="W60" i="3"/>
  <c r="AO60" i="3"/>
  <c r="E60" i="3"/>
  <c r="AX60" i="3"/>
  <c r="AL60" i="3"/>
  <c r="H60" i="3"/>
  <c r="BM60" i="3"/>
  <c r="ES60" i="1"/>
  <c r="DS65" i="1"/>
  <c r="DO65" i="1"/>
  <c r="DT65" i="1"/>
  <c r="DV65" i="1"/>
  <c r="EF65" i="1"/>
  <c r="DR65" i="1"/>
  <c r="DW65" i="1"/>
  <c r="EE65" i="1"/>
  <c r="DN65" i="1"/>
  <c r="DU65" i="1"/>
  <c r="EV65" i="1"/>
  <c r="DA65" i="1"/>
  <c r="EK65" i="1" s="1"/>
  <c r="DY65" i="1"/>
  <c r="DH65" i="1"/>
  <c r="DK65" i="1"/>
  <c r="DX65" i="1"/>
  <c r="DD65" i="1"/>
  <c r="DL65" i="1" s="1"/>
  <c r="ED65" i="1"/>
  <c r="EG65" i="1"/>
  <c r="EA65" i="1"/>
  <c r="DU136" i="1"/>
  <c r="DV136" i="1"/>
  <c r="DS136" i="1"/>
  <c r="DT136" i="1"/>
  <c r="DN136" i="1"/>
  <c r="DO136" i="1"/>
  <c r="EF136" i="1"/>
  <c r="EE136" i="1"/>
  <c r="DR136" i="1"/>
  <c r="DW136" i="1"/>
  <c r="BA136" i="3"/>
  <c r="BG136" i="3"/>
  <c r="W136" i="3"/>
  <c r="AL136" i="3"/>
  <c r="H136" i="3"/>
  <c r="BS136" i="3"/>
  <c r="N136" i="3"/>
  <c r="B136" i="3"/>
  <c r="AF136" i="3"/>
  <c r="AO136" i="3"/>
  <c r="BJ136" i="3"/>
  <c r="AR136" i="3"/>
  <c r="Z136" i="3"/>
  <c r="AX136" i="3"/>
  <c r="AC136" i="3"/>
  <c r="K136" i="3"/>
  <c r="BD136" i="3"/>
  <c r="AU136" i="3"/>
  <c r="T136" i="3"/>
  <c r="AI136" i="3"/>
  <c r="E136" i="3"/>
  <c r="Q136" i="3"/>
  <c r="BM136" i="3"/>
  <c r="BP136" i="3"/>
  <c r="DB136" i="1"/>
  <c r="EL136" i="1"/>
  <c r="DI136" i="1"/>
  <c r="DD157" i="1"/>
  <c r="DL157" i="1" s="1"/>
  <c r="EG157" i="1"/>
  <c r="DK157" i="1"/>
  <c r="DX157" i="1"/>
  <c r="ED157" i="1"/>
  <c r="DA157" i="1"/>
  <c r="EK157" i="1" s="1"/>
  <c r="DO157" i="1"/>
  <c r="DH157" i="1"/>
  <c r="EE157" i="1"/>
  <c r="DY157" i="1"/>
  <c r="EL157" i="1"/>
  <c r="DI157" i="1"/>
  <c r="DB157" i="1"/>
  <c r="EH157" i="1"/>
  <c r="EC157" i="1"/>
  <c r="DE157" i="1"/>
  <c r="DN157" i="1"/>
  <c r="EF157" i="1"/>
  <c r="DG98" i="1"/>
  <c r="ET98" i="1"/>
  <c r="EB98" i="1"/>
  <c r="EU218" i="1"/>
  <c r="EO218" i="1"/>
  <c r="DK218" i="1"/>
  <c r="DH218" i="1"/>
  <c r="DY218" i="1"/>
  <c r="EG218" i="1"/>
  <c r="DA218" i="1"/>
  <c r="EK218" i="1" s="1"/>
  <c r="ED218" i="1"/>
  <c r="DD218" i="1"/>
  <c r="DL218" i="1" s="1"/>
  <c r="DX218" i="1"/>
  <c r="EV218" i="1"/>
  <c r="EQ218" i="1"/>
  <c r="M80" i="3"/>
  <c r="BL80" i="3"/>
  <c r="AZ80" i="3"/>
  <c r="BR80" i="3"/>
  <c r="AW80" i="3"/>
  <c r="P80" i="3"/>
  <c r="AQ80" i="3"/>
  <c r="S80" i="3"/>
  <c r="AK80" i="3"/>
  <c r="AH80" i="3"/>
  <c r="AE80" i="3"/>
  <c r="BI80" i="3"/>
  <c r="Y80" i="3"/>
  <c r="J80" i="3"/>
  <c r="BC80" i="3"/>
  <c r="BF80" i="3"/>
  <c r="A80" i="3"/>
  <c r="AN80" i="3"/>
  <c r="AT80" i="3"/>
  <c r="BO80" i="3"/>
  <c r="AB80" i="3"/>
  <c r="D80" i="3"/>
  <c r="G80" i="3"/>
  <c r="V80" i="3"/>
  <c r="BK80" i="3"/>
  <c r="BQ80" i="3"/>
  <c r="AA80" i="3"/>
  <c r="BN80" i="3"/>
  <c r="BE80" i="3"/>
  <c r="AD80" i="3"/>
  <c r="AS80" i="3"/>
  <c r="BT80" i="3"/>
  <c r="F80" i="3"/>
  <c r="C80" i="3"/>
  <c r="AY80" i="3"/>
  <c r="X80" i="3"/>
  <c r="L80" i="3"/>
  <c r="U80" i="3"/>
  <c r="AV80" i="3"/>
  <c r="AJ80" i="3"/>
  <c r="O80" i="3"/>
  <c r="BB80" i="3"/>
  <c r="R80" i="3"/>
  <c r="AP80" i="3"/>
  <c r="AM80" i="3"/>
  <c r="AG80" i="3"/>
  <c r="I80" i="3"/>
  <c r="BH80" i="3"/>
  <c r="EP80" i="1"/>
  <c r="EV80" i="1"/>
  <c r="DH80" i="1"/>
  <c r="DK80" i="1"/>
  <c r="EG80" i="1"/>
  <c r="DA80" i="1"/>
  <c r="EK80" i="1" s="1"/>
  <c r="ED80" i="1"/>
  <c r="DY80" i="1"/>
  <c r="DX80" i="1"/>
  <c r="DD80" i="1"/>
  <c r="EA53" i="1"/>
  <c r="EV53" i="1"/>
  <c r="EQ53" i="1"/>
  <c r="ET18" i="1"/>
  <c r="ES18" i="1"/>
  <c r="DB18" i="1"/>
  <c r="DI18" i="1"/>
  <c r="EL18" i="1"/>
  <c r="DG18" i="1"/>
  <c r="EV57" i="1"/>
  <c r="DU57" i="1"/>
  <c r="DW57" i="1"/>
  <c r="DS57" i="1"/>
  <c r="DN57" i="1"/>
  <c r="DT57" i="1"/>
  <c r="DO57" i="1"/>
  <c r="DR57" i="1"/>
  <c r="EF57" i="1"/>
  <c r="DV57" i="1"/>
  <c r="EE57" i="1"/>
  <c r="EA57" i="1"/>
  <c r="DI57" i="1"/>
  <c r="EL57" i="1"/>
  <c r="DB57" i="1"/>
  <c r="EV51" i="1"/>
  <c r="EB51" i="1"/>
  <c r="DZ51" i="1"/>
  <c r="DY51" i="1"/>
  <c r="DH51" i="1"/>
  <c r="DD51" i="1"/>
  <c r="DL51" i="1" s="1"/>
  <c r="EG51" i="1"/>
  <c r="ED51" i="1"/>
  <c r="DA51" i="1"/>
  <c r="EK51" i="1" s="1"/>
  <c r="DX51" i="1"/>
  <c r="DK51" i="1"/>
  <c r="DI183" i="1"/>
  <c r="DB183" i="1"/>
  <c r="EL183" i="1"/>
  <c r="DG183" i="1"/>
  <c r="EO183" i="1"/>
  <c r="EU183" i="1"/>
  <c r="EV63" i="1"/>
  <c r="EA63" i="1"/>
  <c r="EQ63" i="1"/>
  <c r="ER63" i="1"/>
  <c r="EQ62" i="1"/>
  <c r="ER62" i="1"/>
  <c r="AR62" i="3"/>
  <c r="B62" i="3"/>
  <c r="E62" i="3"/>
  <c r="Z62" i="3"/>
  <c r="BJ62" i="3"/>
  <c r="AC62" i="3"/>
  <c r="AF62" i="3"/>
  <c r="AU62" i="3"/>
  <c r="AO62" i="3"/>
  <c r="N62" i="3"/>
  <c r="K62" i="3"/>
  <c r="AI62" i="3"/>
  <c r="AL62" i="3"/>
  <c r="BM62" i="3"/>
  <c r="BA62" i="3"/>
  <c r="BP62" i="3"/>
  <c r="W62" i="3"/>
  <c r="T62" i="3"/>
  <c r="AX62" i="3"/>
  <c r="Q62" i="3"/>
  <c r="H62" i="3"/>
  <c r="BS62" i="3"/>
  <c r="BD62" i="3"/>
  <c r="BG62" i="3"/>
  <c r="EA62" i="1"/>
  <c r="ET62" i="1"/>
  <c r="ET121" i="1"/>
  <c r="DW121" i="1"/>
  <c r="DO121" i="1"/>
  <c r="DV121" i="1"/>
  <c r="DR121" i="1"/>
  <c r="DU121" i="1"/>
  <c r="EE121" i="1"/>
  <c r="DS121" i="1"/>
  <c r="DT121" i="1"/>
  <c r="DN121" i="1"/>
  <c r="EF121" i="1"/>
  <c r="EB121" i="1"/>
  <c r="EP121" i="1"/>
  <c r="ER121" i="1"/>
  <c r="ER184" i="1"/>
  <c r="DZ184" i="1"/>
  <c r="EV184" i="1"/>
  <c r="DB184" i="1"/>
  <c r="DI184" i="1"/>
  <c r="EL184" i="1"/>
  <c r="AR184" i="3"/>
  <c r="AF184" i="3"/>
  <c r="Z184" i="3"/>
  <c r="Q184" i="3"/>
  <c r="AL184" i="3"/>
  <c r="B184" i="3"/>
  <c r="BM184" i="3"/>
  <c r="AX184" i="3"/>
  <c r="AI184" i="3"/>
  <c r="BG184" i="3"/>
  <c r="AC184" i="3"/>
  <c r="K184" i="3"/>
  <c r="BJ184" i="3"/>
  <c r="AU184" i="3"/>
  <c r="BS184" i="3"/>
  <c r="E184" i="3"/>
  <c r="BD184" i="3"/>
  <c r="W184" i="3"/>
  <c r="H184" i="3"/>
  <c r="AO184" i="3"/>
  <c r="BA184" i="3"/>
  <c r="T184" i="3"/>
  <c r="BP184" i="3"/>
  <c r="N184" i="3"/>
  <c r="EA184" i="1"/>
  <c r="ER239" i="1"/>
  <c r="DW239" i="1"/>
  <c r="EF239" i="1"/>
  <c r="DS239" i="1"/>
  <c r="DO239" i="1"/>
  <c r="DN239" i="1"/>
  <c r="EE239" i="1"/>
  <c r="DV239" i="1"/>
  <c r="DT239" i="1"/>
  <c r="DU239" i="1"/>
  <c r="DR239" i="1"/>
  <c r="DG239" i="1"/>
  <c r="EV239" i="1"/>
  <c r="DZ239" i="1"/>
  <c r="EP50" i="1"/>
  <c r="EV50" i="1"/>
  <c r="DG50" i="1"/>
  <c r="ER125" i="1"/>
  <c r="EP125" i="1"/>
  <c r="AI125" i="3"/>
  <c r="AU125" i="3"/>
  <c r="Z125" i="3"/>
  <c r="BD125" i="3"/>
  <c r="H125" i="3"/>
  <c r="AF125" i="3"/>
  <c r="AX125" i="3"/>
  <c r="BG125" i="3"/>
  <c r="N125" i="3"/>
  <c r="E125" i="3"/>
  <c r="BM125" i="3"/>
  <c r="Q125" i="3"/>
  <c r="AC125" i="3"/>
  <c r="BS125" i="3"/>
  <c r="W125" i="3"/>
  <c r="BA125" i="3"/>
  <c r="AR125" i="3"/>
  <c r="B125" i="3"/>
  <c r="T125" i="3"/>
  <c r="BJ125" i="3"/>
  <c r="AO125" i="3"/>
  <c r="K125" i="3"/>
  <c r="BP125" i="3"/>
  <c r="AL125" i="3"/>
  <c r="DY125" i="1"/>
  <c r="DD125" i="1"/>
  <c r="DL125" i="1" s="1"/>
  <c r="EG125" i="1"/>
  <c r="DA125" i="1"/>
  <c r="EK125" i="1" s="1"/>
  <c r="DH125" i="1"/>
  <c r="DK125" i="1"/>
  <c r="ED125" i="1"/>
  <c r="DX125" i="1"/>
  <c r="EQ125" i="1"/>
  <c r="EQ130" i="1"/>
  <c r="EU130" i="1"/>
  <c r="EO130" i="1"/>
  <c r="DB130" i="1"/>
  <c r="DI130" i="1"/>
  <c r="EL130" i="1"/>
  <c r="ES130" i="1"/>
  <c r="BT130" i="3"/>
  <c r="V130" i="3"/>
  <c r="D130" i="3"/>
  <c r="AW130" i="3"/>
  <c r="R130" i="3"/>
  <c r="AH130" i="3"/>
  <c r="BK130" i="3"/>
  <c r="AP130" i="3"/>
  <c r="BO130" i="3"/>
  <c r="AK130" i="3"/>
  <c r="F130" i="3"/>
  <c r="AA130" i="3"/>
  <c r="AE130" i="3"/>
  <c r="A130" i="3"/>
  <c r="G130" i="3"/>
  <c r="BE130" i="3"/>
  <c r="AT130" i="3"/>
  <c r="M130" i="3"/>
  <c r="BQ130" i="3"/>
  <c r="AG130" i="3"/>
  <c r="L130" i="3"/>
  <c r="J130" i="3"/>
  <c r="BB130" i="3"/>
  <c r="C130" i="3"/>
  <c r="BN130" i="3"/>
  <c r="O130" i="3"/>
  <c r="AS130" i="3"/>
  <c r="Y130" i="3"/>
  <c r="AZ130" i="3"/>
  <c r="U130" i="3"/>
  <c r="P130" i="3"/>
  <c r="BF130" i="3"/>
  <c r="AD130" i="3"/>
  <c r="AM130" i="3"/>
  <c r="AQ130" i="3"/>
  <c r="AB130" i="3"/>
  <c r="AV130" i="3"/>
  <c r="AN130" i="3"/>
  <c r="S130" i="3"/>
  <c r="I130" i="3"/>
  <c r="BR130" i="3"/>
  <c r="BL130" i="3"/>
  <c r="X130" i="3"/>
  <c r="AY130" i="3"/>
  <c r="BC130" i="3"/>
  <c r="BI130" i="3"/>
  <c r="BH130" i="3"/>
  <c r="AJ130" i="3"/>
  <c r="ES38" i="1"/>
  <c r="DB38" i="1"/>
  <c r="EL38" i="1"/>
  <c r="DI38" i="1"/>
  <c r="DZ38" i="1"/>
  <c r="EU38" i="1"/>
  <c r="EO38" i="1"/>
  <c r="ER38" i="1"/>
  <c r="EA14" i="1"/>
  <c r="EG14" i="1"/>
  <c r="DD14" i="1"/>
  <c r="DL14" i="1" s="1"/>
  <c r="DH14" i="1"/>
  <c r="DY14" i="1"/>
  <c r="DK14" i="1"/>
  <c r="DX14" i="1"/>
  <c r="DA14" i="1"/>
  <c r="EK14" i="1" s="1"/>
  <c r="ED14" i="1"/>
  <c r="EQ14" i="1"/>
  <c r="EB14" i="1"/>
  <c r="EB68" i="1"/>
  <c r="EU68" i="1"/>
  <c r="EO68" i="1"/>
  <c r="EU64" i="1"/>
  <c r="EO64" i="1"/>
  <c r="EQ64" i="1"/>
  <c r="DZ64" i="1"/>
  <c r="EA64" i="1"/>
  <c r="EL64" i="1"/>
  <c r="DB64" i="1"/>
  <c r="DI64" i="1"/>
  <c r="EV59" i="1"/>
  <c r="EG59" i="1"/>
  <c r="DK59" i="1"/>
  <c r="DD59" i="1"/>
  <c r="DL59" i="1" s="1"/>
  <c r="DH59" i="1"/>
  <c r="ED59" i="1"/>
  <c r="DY59" i="1"/>
  <c r="DA59" i="1"/>
  <c r="EK59" i="1" s="1"/>
  <c r="DX59" i="1"/>
  <c r="AC214" i="3"/>
  <c r="Z214" i="3"/>
  <c r="BA214" i="3"/>
  <c r="AO214" i="3"/>
  <c r="BM214" i="3"/>
  <c r="BS214" i="3"/>
  <c r="BJ214" i="3"/>
  <c r="Q214" i="3"/>
  <c r="BD214" i="3"/>
  <c r="H214" i="3"/>
  <c r="BG214" i="3"/>
  <c r="AL214" i="3"/>
  <c r="AU214" i="3"/>
  <c r="T214" i="3"/>
  <c r="N214" i="3"/>
  <c r="BP214" i="3"/>
  <c r="B214" i="3"/>
  <c r="AF214" i="3"/>
  <c r="K214" i="3"/>
  <c r="AR214" i="3"/>
  <c r="W214" i="3"/>
  <c r="AI214" i="3"/>
  <c r="AX214" i="3"/>
  <c r="E214" i="3"/>
  <c r="EQ214" i="1"/>
  <c r="EP214" i="1"/>
  <c r="EA214" i="1"/>
  <c r="DG214" i="1"/>
  <c r="ED214" i="1"/>
  <c r="DX214" i="1"/>
  <c r="DK214" i="1"/>
  <c r="DD214" i="1"/>
  <c r="DL214" i="1" s="1"/>
  <c r="EG214" i="1"/>
  <c r="DY214" i="1"/>
  <c r="DH214" i="1"/>
  <c r="DA214" i="1"/>
  <c r="EK214" i="1" s="1"/>
  <c r="ET66" i="1"/>
  <c r="DT66" i="1"/>
  <c r="DU66" i="1"/>
  <c r="DR66" i="1"/>
  <c r="EE66" i="1"/>
  <c r="DW66" i="1"/>
  <c r="EF66" i="1"/>
  <c r="DO66" i="1"/>
  <c r="DS66" i="1"/>
  <c r="DV66" i="1"/>
  <c r="DN66" i="1"/>
  <c r="EL66" i="1"/>
  <c r="DI66" i="1"/>
  <c r="DB66" i="1"/>
  <c r="ES66" i="1"/>
  <c r="ER35" i="1"/>
  <c r="DZ35" i="1"/>
  <c r="EA35" i="1"/>
  <c r="EU35" i="1"/>
  <c r="EO35" i="1"/>
  <c r="DW233" i="1"/>
  <c r="EF233" i="1"/>
  <c r="DO233" i="1"/>
  <c r="EE233" i="1"/>
  <c r="DR233" i="1"/>
  <c r="DN233" i="1"/>
  <c r="DT233" i="1"/>
  <c r="DV233" i="1"/>
  <c r="DS233" i="1"/>
  <c r="DU233" i="1"/>
  <c r="DB233" i="1"/>
  <c r="EL233" i="1"/>
  <c r="DI233" i="1"/>
  <c r="DG233" i="1"/>
  <c r="EH233" i="1"/>
  <c r="DE233" i="1"/>
  <c r="DM233" i="1" s="1"/>
  <c r="EC233" i="1"/>
  <c r="EO233" i="1"/>
  <c r="EU233" i="1"/>
  <c r="EV233" i="1"/>
  <c r="EO8" i="1"/>
  <c r="EU8" i="1"/>
  <c r="DZ8" i="1"/>
  <c r="DB8" i="1"/>
  <c r="EL8" i="1"/>
  <c r="DI8" i="1"/>
  <c r="EV8" i="1"/>
  <c r="DH8" i="1"/>
  <c r="DA8" i="1"/>
  <c r="EK8" i="1" s="1"/>
  <c r="DX8" i="1"/>
  <c r="DY8" i="1"/>
  <c r="DK8" i="1"/>
  <c r="EG8" i="1"/>
  <c r="ED8" i="1"/>
  <c r="DD8" i="1"/>
  <c r="DL8" i="1" s="1"/>
  <c r="EC160" i="1"/>
  <c r="DE160" i="1"/>
  <c r="DM160" i="1" s="1"/>
  <c r="EH160" i="1"/>
  <c r="EA160" i="1"/>
  <c r="EQ160" i="1"/>
  <c r="DD160" i="1"/>
  <c r="DL160" i="1" s="1"/>
  <c r="DH160" i="1"/>
  <c r="DK160" i="1"/>
  <c r="DA160" i="1"/>
  <c r="EK160" i="1" s="1"/>
  <c r="EG160" i="1"/>
  <c r="DY160" i="1"/>
  <c r="DX160" i="1"/>
  <c r="ED160" i="1"/>
  <c r="EV26" i="1"/>
  <c r="EB26" i="1"/>
  <c r="ET26" i="1"/>
  <c r="DV90" i="1"/>
  <c r="EE90" i="1"/>
  <c r="DS90" i="1"/>
  <c r="DO90" i="1"/>
  <c r="EF90" i="1"/>
  <c r="DN90" i="1"/>
  <c r="DT90" i="1"/>
  <c r="DW90" i="1"/>
  <c r="DU90" i="1"/>
  <c r="DR90" i="1"/>
  <c r="ED90" i="1"/>
  <c r="DX90" i="1"/>
  <c r="DA90" i="1"/>
  <c r="EK90" i="1" s="1"/>
  <c r="DD90" i="1"/>
  <c r="DL90" i="1" s="1"/>
  <c r="DK90" i="1"/>
  <c r="EG90" i="1"/>
  <c r="DY90" i="1"/>
  <c r="DH90" i="1"/>
  <c r="EQ90" i="1"/>
  <c r="ER90" i="1"/>
  <c r="DK226" i="1"/>
  <c r="DD226" i="1"/>
  <c r="DL226" i="1" s="1"/>
  <c r="DA226" i="1"/>
  <c r="EK226" i="1" s="1"/>
  <c r="DX226" i="1"/>
  <c r="EG226" i="1"/>
  <c r="DH226" i="1"/>
  <c r="ED226" i="1"/>
  <c r="DY226" i="1"/>
  <c r="EV226" i="1"/>
  <c r="ET226" i="1"/>
  <c r="ES229" i="1"/>
  <c r="EQ229" i="1"/>
  <c r="ER229" i="1"/>
  <c r="DB229" i="1"/>
  <c r="EL229" i="1"/>
  <c r="DI229" i="1"/>
  <c r="ET229" i="1"/>
  <c r="EA209" i="1"/>
  <c r="EV209" i="1"/>
  <c r="AA132" i="3"/>
  <c r="A132" i="3"/>
  <c r="AG132" i="3"/>
  <c r="BR132" i="3"/>
  <c r="BH132" i="3"/>
  <c r="AH132" i="3"/>
  <c r="AW132" i="3"/>
  <c r="BQ132" i="3"/>
  <c r="BN132" i="3"/>
  <c r="L132" i="3"/>
  <c r="O132" i="3"/>
  <c r="AV132" i="3"/>
  <c r="M132" i="3"/>
  <c r="BI132" i="3"/>
  <c r="AM132" i="3"/>
  <c r="AP132" i="3"/>
  <c r="P132" i="3"/>
  <c r="BO132" i="3"/>
  <c r="I132" i="3"/>
  <c r="AS132" i="3"/>
  <c r="AQ132" i="3"/>
  <c r="S132" i="3"/>
  <c r="BE132" i="3"/>
  <c r="J132" i="3"/>
  <c r="G132" i="3"/>
  <c r="BB132" i="3"/>
  <c r="V132" i="3"/>
  <c r="AK132" i="3"/>
  <c r="BT132" i="3"/>
  <c r="Y132" i="3"/>
  <c r="AN132" i="3"/>
  <c r="BK132" i="3"/>
  <c r="F132" i="3"/>
  <c r="BF132" i="3"/>
  <c r="AD132" i="3"/>
  <c r="AB132" i="3"/>
  <c r="X132" i="3"/>
  <c r="C132" i="3"/>
  <c r="R132" i="3"/>
  <c r="AZ132" i="3"/>
  <c r="U132" i="3"/>
  <c r="D132" i="3"/>
  <c r="BC132" i="3"/>
  <c r="AJ132" i="3"/>
  <c r="AE132" i="3"/>
  <c r="BL132" i="3"/>
  <c r="AT132" i="3"/>
  <c r="AY132" i="3"/>
  <c r="EA132" i="1"/>
  <c r="ED132" i="1"/>
  <c r="DD132" i="1"/>
  <c r="DL132" i="1" s="1"/>
  <c r="DA132" i="1"/>
  <c r="EK132" i="1" s="1"/>
  <c r="DY132" i="1"/>
  <c r="DH132" i="1"/>
  <c r="DK132" i="1"/>
  <c r="EG132" i="1"/>
  <c r="DX132" i="1"/>
  <c r="EQ132" i="1"/>
  <c r="AC132" i="3"/>
  <c r="BP132" i="3"/>
  <c r="AR132" i="3"/>
  <c r="Z132" i="3"/>
  <c r="BG132" i="3"/>
  <c r="BM132" i="3"/>
  <c r="B132" i="3"/>
  <c r="E132" i="3"/>
  <c r="H132" i="3"/>
  <c r="BS132" i="3"/>
  <c r="BD132" i="3"/>
  <c r="K132" i="3"/>
  <c r="BA132" i="3"/>
  <c r="AX132" i="3"/>
  <c r="T132" i="3"/>
  <c r="AI132" i="3"/>
  <c r="W132" i="3"/>
  <c r="N132" i="3"/>
  <c r="AL132" i="3"/>
  <c r="Q132" i="3"/>
  <c r="BJ132" i="3"/>
  <c r="AU132" i="3"/>
  <c r="AF132" i="3"/>
  <c r="AO132" i="3"/>
  <c r="ET176" i="1"/>
  <c r="EQ176" i="1"/>
  <c r="EG176" i="1"/>
  <c r="DD176" i="1"/>
  <c r="DL176" i="1" s="1"/>
  <c r="DA176" i="1"/>
  <c r="EK176" i="1" s="1"/>
  <c r="ED176" i="1"/>
  <c r="DX176" i="1"/>
  <c r="DK176" i="1"/>
  <c r="DY176" i="1"/>
  <c r="DH176" i="1"/>
  <c r="DG176" i="1"/>
  <c r="DI176" i="1"/>
  <c r="DB176" i="1"/>
  <c r="EL176" i="1"/>
  <c r="ET111" i="1"/>
  <c r="DB111" i="1"/>
  <c r="EL111" i="1"/>
  <c r="DI111" i="1"/>
  <c r="DZ111" i="1"/>
  <c r="ES111" i="1"/>
  <c r="EO108" i="1"/>
  <c r="EU108" i="1"/>
  <c r="DZ108" i="1"/>
  <c r="E56" i="3"/>
  <c r="K56" i="3"/>
  <c r="W56" i="3"/>
  <c r="BS56" i="3"/>
  <c r="BD56" i="3"/>
  <c r="AO56" i="3"/>
  <c r="AU56" i="3"/>
  <c r="AI56" i="3"/>
  <c r="AL56" i="3"/>
  <c r="BA56" i="3"/>
  <c r="N56" i="3"/>
  <c r="H56" i="3"/>
  <c r="AR56" i="3"/>
  <c r="BJ56" i="3"/>
  <c r="AC56" i="3"/>
  <c r="BG56" i="3"/>
  <c r="AX56" i="3"/>
  <c r="BP56" i="3"/>
  <c r="BM56" i="3"/>
  <c r="T56" i="3"/>
  <c r="Q56" i="3"/>
  <c r="Z56" i="3"/>
  <c r="B56" i="3"/>
  <c r="AF56" i="3"/>
  <c r="DB56" i="1"/>
  <c r="EL56" i="1"/>
  <c r="DI56" i="1"/>
  <c r="EP56" i="1"/>
  <c r="DG56" i="1"/>
  <c r="BT56" i="3"/>
  <c r="M56" i="3"/>
  <c r="BQ56" i="3"/>
  <c r="BB56" i="3"/>
  <c r="U56" i="3"/>
  <c r="BC56" i="3"/>
  <c r="O56" i="3"/>
  <c r="BN56" i="3"/>
  <c r="D56" i="3"/>
  <c r="AA56" i="3"/>
  <c r="AP56" i="3"/>
  <c r="BF56" i="3"/>
  <c r="AN56" i="3"/>
  <c r="Y56" i="3"/>
  <c r="BR56" i="3"/>
  <c r="V56" i="3"/>
  <c r="AK56" i="3"/>
  <c r="AG56" i="3"/>
  <c r="S56" i="3"/>
  <c r="G56" i="3"/>
  <c r="AJ56" i="3"/>
  <c r="BI56" i="3"/>
  <c r="AB56" i="3"/>
  <c r="AV56" i="3"/>
  <c r="AS56" i="3"/>
  <c r="C56" i="3"/>
  <c r="AE56" i="3"/>
  <c r="AZ56" i="3"/>
  <c r="BE56" i="3"/>
  <c r="BK56" i="3"/>
  <c r="J56" i="3"/>
  <c r="AY56" i="3"/>
  <c r="A56" i="3"/>
  <c r="AH56" i="3"/>
  <c r="AD56" i="3"/>
  <c r="AM56" i="3"/>
  <c r="BL56" i="3"/>
  <c r="R56" i="3"/>
  <c r="I56" i="3"/>
  <c r="BH56" i="3"/>
  <c r="P56" i="3"/>
  <c r="AW56" i="3"/>
  <c r="L56" i="3"/>
  <c r="AT56" i="3"/>
  <c r="AQ56" i="3"/>
  <c r="F56" i="3"/>
  <c r="X56" i="3"/>
  <c r="BO56" i="3"/>
  <c r="EA56" i="1"/>
  <c r="DO56" i="1"/>
  <c r="DW56" i="1"/>
  <c r="DR56" i="1"/>
  <c r="EF56" i="1"/>
  <c r="EE56" i="1"/>
  <c r="DV56" i="1"/>
  <c r="DU56" i="1"/>
  <c r="DN56" i="1"/>
  <c r="DT56" i="1"/>
  <c r="DS56" i="1"/>
  <c r="DZ36" i="1"/>
  <c r="B36" i="3"/>
  <c r="H36" i="3"/>
  <c r="BJ36" i="3"/>
  <c r="AX36" i="3"/>
  <c r="BP36" i="3"/>
  <c r="K36" i="3"/>
  <c r="Q36" i="3"/>
  <c r="N36" i="3"/>
  <c r="T36" i="3"/>
  <c r="AF36" i="3"/>
  <c r="BA36" i="3"/>
  <c r="BM36" i="3"/>
  <c r="AO36" i="3"/>
  <c r="BG36" i="3"/>
  <c r="AI36" i="3"/>
  <c r="Z36" i="3"/>
  <c r="AR36" i="3"/>
  <c r="AL36" i="3"/>
  <c r="E36" i="3"/>
  <c r="AC36" i="3"/>
  <c r="W36" i="3"/>
  <c r="BS36" i="3"/>
  <c r="AU36" i="3"/>
  <c r="BD36" i="3"/>
  <c r="ER36" i="1"/>
  <c r="EV93" i="1"/>
  <c r="EP93" i="1"/>
  <c r="EU93" i="1"/>
  <c r="EO93" i="1"/>
  <c r="EA93" i="1"/>
  <c r="EL93" i="1"/>
  <c r="DB93" i="1"/>
  <c r="DI93" i="1"/>
  <c r="DD93" i="1"/>
  <c r="DL93" i="1" s="1"/>
  <c r="EG33" i="1"/>
  <c r="ED33" i="1"/>
  <c r="DD33" i="1"/>
  <c r="DL33" i="1" s="1"/>
  <c r="DX33" i="1"/>
  <c r="DA33" i="1"/>
  <c r="EK33" i="1" s="1"/>
  <c r="DH33" i="1"/>
  <c r="DK33" i="1"/>
  <c r="DY33" i="1"/>
  <c r="EO33" i="1"/>
  <c r="EU33" i="1"/>
  <c r="T33" i="3"/>
  <c r="AX33" i="3"/>
  <c r="BG33" i="3"/>
  <c r="BM33" i="3"/>
  <c r="AL33" i="3"/>
  <c r="E33" i="3"/>
  <c r="AO33" i="3"/>
  <c r="H33" i="3"/>
  <c r="Z33" i="3"/>
  <c r="W33" i="3"/>
  <c r="AF33" i="3"/>
  <c r="BA33" i="3"/>
  <c r="AI33" i="3"/>
  <c r="AR33" i="3"/>
  <c r="N33" i="3"/>
  <c r="K33" i="3"/>
  <c r="BP33" i="3"/>
  <c r="BS33" i="3"/>
  <c r="BD33" i="3"/>
  <c r="Q33" i="3"/>
  <c r="B33" i="3"/>
  <c r="BJ33" i="3"/>
  <c r="AU33" i="3"/>
  <c r="AC33" i="3"/>
  <c r="DZ110" i="1"/>
  <c r="ET110" i="1"/>
  <c r="ER110" i="1"/>
  <c r="EB81" i="1"/>
  <c r="EA81" i="1"/>
  <c r="DG81" i="1"/>
  <c r="DZ81" i="1"/>
  <c r="ES81" i="1"/>
  <c r="EQ81" i="1"/>
  <c r="ES83" i="1"/>
  <c r="EC83" i="1"/>
  <c r="EH83" i="1"/>
  <c r="DE83" i="1"/>
  <c r="DM83" i="1" s="1"/>
  <c r="EP83" i="1"/>
  <c r="DZ83" i="1"/>
  <c r="ET241" i="1"/>
  <c r="EB241" i="1"/>
  <c r="BC241" i="3"/>
  <c r="O241" i="3"/>
  <c r="S241" i="3"/>
  <c r="AA241" i="3"/>
  <c r="AE241" i="3"/>
  <c r="G241" i="3"/>
  <c r="BB241" i="3"/>
  <c r="Y241" i="3"/>
  <c r="AM241" i="3"/>
  <c r="I241" i="3"/>
  <c r="A241" i="3"/>
  <c r="AH241" i="3"/>
  <c r="J241" i="3"/>
  <c r="V241" i="3"/>
  <c r="AV241" i="3"/>
  <c r="BT241" i="3"/>
  <c r="BF241" i="3"/>
  <c r="AW241" i="3"/>
  <c r="BL241" i="3"/>
  <c r="AT241" i="3"/>
  <c r="BN241" i="3"/>
  <c r="BK241" i="3"/>
  <c r="AZ241" i="3"/>
  <c r="AJ241" i="3"/>
  <c r="BR241" i="3"/>
  <c r="D241" i="3"/>
  <c r="BO241" i="3"/>
  <c r="L241" i="3"/>
  <c r="P241" i="3"/>
  <c r="AQ241" i="3"/>
  <c r="AP241" i="3"/>
  <c r="AY241" i="3"/>
  <c r="BI241" i="3"/>
  <c r="X241" i="3"/>
  <c r="U241" i="3"/>
  <c r="F241" i="3"/>
  <c r="AD241" i="3"/>
  <c r="AS241" i="3"/>
  <c r="BH241" i="3"/>
  <c r="R241" i="3"/>
  <c r="AG241" i="3"/>
  <c r="AB241" i="3"/>
  <c r="AK241" i="3"/>
  <c r="M241" i="3"/>
  <c r="BE241" i="3"/>
  <c r="C241" i="3"/>
  <c r="BQ241" i="3"/>
  <c r="AN241" i="3"/>
  <c r="ET150" i="1"/>
  <c r="EL150" i="1"/>
  <c r="DI150" i="1"/>
  <c r="DB150" i="1"/>
  <c r="EP150" i="1"/>
  <c r="EE153" i="1"/>
  <c r="DO153" i="1"/>
  <c r="DR153" i="1"/>
  <c r="DS153" i="1"/>
  <c r="DW153" i="1"/>
  <c r="DU153" i="1"/>
  <c r="DV153" i="1"/>
  <c r="EF153" i="1"/>
  <c r="DN153" i="1"/>
  <c r="DT153" i="1"/>
  <c r="DG153" i="1"/>
  <c r="EA153" i="1"/>
  <c r="DZ153" i="1"/>
  <c r="ET91" i="1"/>
  <c r="ER91" i="1"/>
  <c r="DZ6" i="1"/>
  <c r="EB6" i="1"/>
  <c r="EL6" i="1"/>
  <c r="DB6" i="1"/>
  <c r="DI6" i="1"/>
  <c r="DZ156" i="1"/>
  <c r="ET156" i="1"/>
  <c r="BJ156" i="3"/>
  <c r="W156" i="3"/>
  <c r="AO156" i="3"/>
  <c r="AL156" i="3"/>
  <c r="N156" i="3"/>
  <c r="Z156" i="3"/>
  <c r="T156" i="3"/>
  <c r="BG156" i="3"/>
  <c r="BP156" i="3"/>
  <c r="BA156" i="3"/>
  <c r="AI156" i="3"/>
  <c r="AF156" i="3"/>
  <c r="E156" i="3"/>
  <c r="Q156" i="3"/>
  <c r="B156" i="3"/>
  <c r="AX156" i="3"/>
  <c r="BM156" i="3"/>
  <c r="BD156" i="3"/>
  <c r="AC156" i="3"/>
  <c r="K156" i="3"/>
  <c r="AR156" i="3"/>
  <c r="AU156" i="3"/>
  <c r="BS156" i="3"/>
  <c r="H156" i="3"/>
  <c r="ES156" i="1"/>
  <c r="BF156" i="3"/>
  <c r="D156" i="3"/>
  <c r="BL156" i="3"/>
  <c r="BN156" i="3"/>
  <c r="A156" i="3"/>
  <c r="G156" i="3"/>
  <c r="BC156" i="3"/>
  <c r="AM156" i="3"/>
  <c r="BE156" i="3"/>
  <c r="AQ156" i="3"/>
  <c r="L156" i="3"/>
  <c r="AN156" i="3"/>
  <c r="BK156" i="3"/>
  <c r="AG156" i="3"/>
  <c r="U156" i="3"/>
  <c r="BB156" i="3"/>
  <c r="AW156" i="3"/>
  <c r="V156" i="3"/>
  <c r="F156" i="3"/>
  <c r="AY156" i="3"/>
  <c r="BO156" i="3"/>
  <c r="R156" i="3"/>
  <c r="J156" i="3"/>
  <c r="X156" i="3"/>
  <c r="AJ156" i="3"/>
  <c r="AK156" i="3"/>
  <c r="AE156" i="3"/>
  <c r="BR156" i="3"/>
  <c r="BI156" i="3"/>
  <c r="AB156" i="3"/>
  <c r="AT156" i="3"/>
  <c r="C156" i="3"/>
  <c r="AD156" i="3"/>
  <c r="I156" i="3"/>
  <c r="AZ156" i="3"/>
  <c r="M156" i="3"/>
  <c r="AV156" i="3"/>
  <c r="AS156" i="3"/>
  <c r="BQ156" i="3"/>
  <c r="S156" i="3"/>
  <c r="AP156" i="3"/>
  <c r="O156" i="3"/>
  <c r="AA156" i="3"/>
  <c r="BH156" i="3"/>
  <c r="P156" i="3"/>
  <c r="AH156" i="3"/>
  <c r="BT156" i="3"/>
  <c r="Y156" i="3"/>
  <c r="EE156" i="1"/>
  <c r="DO156" i="1"/>
  <c r="DU156" i="1"/>
  <c r="DN156" i="1"/>
  <c r="DR156" i="1"/>
  <c r="EF156" i="1"/>
  <c r="DW156" i="1"/>
  <c r="DS156" i="1"/>
  <c r="DT156" i="1"/>
  <c r="DV156" i="1"/>
  <c r="DV7" i="1"/>
  <c r="EF7" i="1"/>
  <c r="DN7" i="1"/>
  <c r="DO7" i="1"/>
  <c r="DT7" i="1"/>
  <c r="EE7" i="1"/>
  <c r="DS7" i="1"/>
  <c r="DU7" i="1"/>
  <c r="DR7" i="1"/>
  <c r="DW7" i="1"/>
  <c r="EH7" i="1"/>
  <c r="DE7" i="1"/>
  <c r="DM7" i="1" s="1"/>
  <c r="EC7" i="1"/>
  <c r="DG193" i="1"/>
  <c r="EH193" i="1"/>
  <c r="EC193" i="1"/>
  <c r="DE193" i="1"/>
  <c r="DM193" i="1" s="1"/>
  <c r="EO193" i="1"/>
  <c r="EU193" i="1"/>
  <c r="DU193" i="1"/>
  <c r="DS193" i="1"/>
  <c r="EF193" i="1"/>
  <c r="DO193" i="1"/>
  <c r="DT193" i="1"/>
  <c r="DV193" i="1"/>
  <c r="DN193" i="1"/>
  <c r="DW193" i="1"/>
  <c r="EE193" i="1"/>
  <c r="DR193" i="1"/>
  <c r="EP13" i="1"/>
  <c r="ET13" i="1"/>
  <c r="DD13" i="1"/>
  <c r="DL13" i="1" s="1"/>
  <c r="DX13" i="1"/>
  <c r="ED13" i="1"/>
  <c r="EG13" i="1"/>
  <c r="DA13" i="1"/>
  <c r="EK13" i="1" s="1"/>
  <c r="DK13" i="1"/>
  <c r="DY13" i="1"/>
  <c r="DH13" i="1"/>
  <c r="EV154" i="1"/>
  <c r="EC154" i="1"/>
  <c r="EH154" i="1"/>
  <c r="EF154" i="1"/>
  <c r="DE154" i="1"/>
  <c r="DM154" i="1" s="1"/>
  <c r="DN154" i="1"/>
  <c r="EQ154" i="1"/>
  <c r="DZ154" i="1"/>
  <c r="ES128" i="1"/>
  <c r="DE128" i="1"/>
  <c r="DM128" i="1" s="1"/>
  <c r="EC128" i="1"/>
  <c r="EH128" i="1"/>
  <c r="ER128" i="1"/>
  <c r="DB128" i="1"/>
  <c r="DI128" i="1"/>
  <c r="EL128" i="1"/>
  <c r="EQ128" i="1"/>
  <c r="EQ146" i="1"/>
  <c r="DE146" i="1"/>
  <c r="DM146" i="1" s="1"/>
  <c r="EC146" i="1"/>
  <c r="EH146" i="1"/>
  <c r="EV146" i="1"/>
  <c r="EB146" i="1"/>
  <c r="AC146" i="3"/>
  <c r="AR146" i="3"/>
  <c r="AL146" i="3"/>
  <c r="BS146" i="3"/>
  <c r="Q146" i="3"/>
  <c r="BA146" i="3"/>
  <c r="BJ146" i="3"/>
  <c r="B146" i="3"/>
  <c r="BD146" i="3"/>
  <c r="Z146" i="3"/>
  <c r="AF146" i="3"/>
  <c r="K146" i="3"/>
  <c r="E146" i="3"/>
  <c r="BG146" i="3"/>
  <c r="BP146" i="3"/>
  <c r="N146" i="3"/>
  <c r="T146" i="3"/>
  <c r="BM146" i="3"/>
  <c r="AI146" i="3"/>
  <c r="AU146" i="3"/>
  <c r="W146" i="3"/>
  <c r="AX146" i="3"/>
  <c r="H146" i="3"/>
  <c r="AO146" i="3"/>
  <c r="EO72" i="1"/>
  <c r="EU72" i="1"/>
  <c r="ER72" i="1"/>
  <c r="EE72" i="1"/>
  <c r="DV72" i="1"/>
  <c r="DN72" i="1"/>
  <c r="DO72" i="1"/>
  <c r="EF72" i="1"/>
  <c r="DR72" i="1"/>
  <c r="DS72" i="1"/>
  <c r="DU72" i="1"/>
  <c r="DW72" i="1"/>
  <c r="DT72" i="1"/>
  <c r="DZ72" i="1"/>
  <c r="BO72" i="3"/>
  <c r="S72" i="3"/>
  <c r="A72" i="3"/>
  <c r="BF72" i="3"/>
  <c r="AD72" i="3"/>
  <c r="BN72" i="3"/>
  <c r="C72" i="3"/>
  <c r="AJ72" i="3"/>
  <c r="AV72" i="3"/>
  <c r="U72" i="3"/>
  <c r="AW72" i="3"/>
  <c r="BE72" i="3"/>
  <c r="Y72" i="3"/>
  <c r="AM72" i="3"/>
  <c r="BC72" i="3"/>
  <c r="J72" i="3"/>
  <c r="AP72" i="3"/>
  <c r="AE72" i="3"/>
  <c r="AK72" i="3"/>
  <c r="AN72" i="3"/>
  <c r="AH72" i="3"/>
  <c r="D72" i="3"/>
  <c r="AG72" i="3"/>
  <c r="M72" i="3"/>
  <c r="AT72" i="3"/>
  <c r="F72" i="3"/>
  <c r="BI72" i="3"/>
  <c r="BB72" i="3"/>
  <c r="V72" i="3"/>
  <c r="I72" i="3"/>
  <c r="P72" i="3"/>
  <c r="G72" i="3"/>
  <c r="BQ72" i="3"/>
  <c r="BT72" i="3"/>
  <c r="AQ72" i="3"/>
  <c r="BK72" i="3"/>
  <c r="L72" i="3"/>
  <c r="AA72" i="3"/>
  <c r="AZ72" i="3"/>
  <c r="O72" i="3"/>
  <c r="AS72" i="3"/>
  <c r="AB72" i="3"/>
  <c r="R72" i="3"/>
  <c r="AY72" i="3"/>
  <c r="BL72" i="3"/>
  <c r="BR72" i="3"/>
  <c r="X72" i="3"/>
  <c r="BH72" i="3"/>
  <c r="EL72" i="1"/>
  <c r="DI72" i="1"/>
  <c r="DB72" i="1"/>
  <c r="DZ198" i="1"/>
  <c r="EV198" i="1"/>
  <c r="DA240" i="1"/>
  <c r="EK240" i="1" s="1"/>
  <c r="DY240" i="1"/>
  <c r="DD240" i="1"/>
  <c r="DL240" i="1" s="1"/>
  <c r="DH240" i="1"/>
  <c r="EG240" i="1"/>
  <c r="ED240" i="1"/>
  <c r="DX240" i="1"/>
  <c r="DK240" i="1"/>
  <c r="EV240" i="1"/>
  <c r="ER240" i="1"/>
  <c r="EB240" i="1"/>
  <c r="DG240" i="1"/>
  <c r="EF82" i="1"/>
  <c r="DO82" i="1"/>
  <c r="DS82" i="1"/>
  <c r="DN82" i="1"/>
  <c r="DW82" i="1"/>
  <c r="EE82" i="1"/>
  <c r="DT82" i="1"/>
  <c r="DR82" i="1"/>
  <c r="DU82" i="1"/>
  <c r="DV82" i="1"/>
  <c r="EA82" i="1"/>
  <c r="EL82" i="1"/>
  <c r="DB82" i="1"/>
  <c r="DI82" i="1"/>
  <c r="AO82" i="3"/>
  <c r="W82" i="3"/>
  <c r="BG82" i="3"/>
  <c r="E82" i="3"/>
  <c r="AF82" i="3"/>
  <c r="AI82" i="3"/>
  <c r="N82" i="3"/>
  <c r="AL82" i="3"/>
  <c r="BM82" i="3"/>
  <c r="AR82" i="3"/>
  <c r="B82" i="3"/>
  <c r="Z82" i="3"/>
  <c r="Q82" i="3"/>
  <c r="K82" i="3"/>
  <c r="H82" i="3"/>
  <c r="AX82" i="3"/>
  <c r="BA82" i="3"/>
  <c r="BJ82" i="3"/>
  <c r="AC82" i="3"/>
  <c r="BP82" i="3"/>
  <c r="T82" i="3"/>
  <c r="BS82" i="3"/>
  <c r="AU82" i="3"/>
  <c r="BD82" i="3"/>
  <c r="EQ173" i="1"/>
  <c r="ER173" i="1"/>
  <c r="EL173" i="1"/>
  <c r="DI173" i="1"/>
  <c r="DB173" i="1"/>
  <c r="ET173" i="1"/>
  <c r="DB199" i="1"/>
  <c r="DI199" i="1"/>
  <c r="EL199" i="1"/>
  <c r="EO199" i="1"/>
  <c r="EU199" i="1"/>
  <c r="EB199" i="1"/>
  <c r="ET199" i="1"/>
  <c r="EQ199" i="1"/>
  <c r="EO47" i="1"/>
  <c r="EU47" i="1"/>
  <c r="BC47" i="3"/>
  <c r="BH47" i="3"/>
  <c r="C47" i="3"/>
  <c r="AP47" i="3"/>
  <c r="AM47" i="3"/>
  <c r="A47" i="3"/>
  <c r="AN47" i="3"/>
  <c r="BT47" i="3"/>
  <c r="G47" i="3"/>
  <c r="AZ47" i="3"/>
  <c r="BQ47" i="3"/>
  <c r="AE47" i="3"/>
  <c r="AQ47" i="3"/>
  <c r="I47" i="3"/>
  <c r="F47" i="3"/>
  <c r="AK47" i="3"/>
  <c r="AG47" i="3"/>
  <c r="AD47" i="3"/>
  <c r="BF47" i="3"/>
  <c r="BL47" i="3"/>
  <c r="BI47" i="3"/>
  <c r="AJ47" i="3"/>
  <c r="BB47" i="3"/>
  <c r="BN47" i="3"/>
  <c r="AW47" i="3"/>
  <c r="AY47" i="3"/>
  <c r="J47" i="3"/>
  <c r="AH47" i="3"/>
  <c r="AV47" i="3"/>
  <c r="BK47" i="3"/>
  <c r="M47" i="3"/>
  <c r="O47" i="3"/>
  <c r="AS47" i="3"/>
  <c r="AB47" i="3"/>
  <c r="BE47" i="3"/>
  <c r="AA47" i="3"/>
  <c r="X47" i="3"/>
  <c r="BR47" i="3"/>
  <c r="U47" i="3"/>
  <c r="AT47" i="3"/>
  <c r="D47" i="3"/>
  <c r="BO47" i="3"/>
  <c r="Y47" i="3"/>
  <c r="R47" i="3"/>
  <c r="L47" i="3"/>
  <c r="S47" i="3"/>
  <c r="P47" i="3"/>
  <c r="V47" i="3"/>
  <c r="EV47" i="1"/>
  <c r="DE47" i="1"/>
  <c r="DM47" i="1" s="1"/>
  <c r="EC47" i="1"/>
  <c r="EH47" i="1"/>
  <c r="ER47" i="1"/>
  <c r="DA47" i="1"/>
  <c r="EK47" i="1" s="1"/>
  <c r="ED47" i="1"/>
  <c r="DY47" i="1"/>
  <c r="DH47" i="1"/>
  <c r="DK47" i="1"/>
  <c r="EG47" i="1"/>
  <c r="DD47" i="1"/>
  <c r="DL47" i="1" s="1"/>
  <c r="DX47" i="1"/>
  <c r="EL30" i="1"/>
  <c r="DB30" i="1"/>
  <c r="DI30" i="1"/>
  <c r="EQ30" i="1"/>
  <c r="DZ30" i="1"/>
  <c r="ES182" i="1"/>
  <c r="DI182" i="1"/>
  <c r="DB182" i="1"/>
  <c r="EL182" i="1"/>
  <c r="EA182" i="1"/>
  <c r="EQ118" i="1"/>
  <c r="EV118" i="1"/>
  <c r="DR118" i="1"/>
  <c r="EE118" i="1"/>
  <c r="DS118" i="1"/>
  <c r="DV118" i="1"/>
  <c r="DU118" i="1"/>
  <c r="DW118" i="1"/>
  <c r="DO118" i="1"/>
  <c r="EF118" i="1"/>
  <c r="DN118" i="1"/>
  <c r="DT118" i="1"/>
  <c r="DI118" i="1"/>
  <c r="EL118" i="1"/>
  <c r="DB118" i="1"/>
  <c r="BG118" i="3"/>
  <c r="AF118" i="3"/>
  <c r="H118" i="3"/>
  <c r="AC118" i="3"/>
  <c r="AR118" i="3"/>
  <c r="BJ118" i="3"/>
  <c r="B118" i="3"/>
  <c r="AU118" i="3"/>
  <c r="T118" i="3"/>
  <c r="K118" i="3"/>
  <c r="W118" i="3"/>
  <c r="AO118" i="3"/>
  <c r="AI118" i="3"/>
  <c r="AL118" i="3"/>
  <c r="BS118" i="3"/>
  <c r="BM118" i="3"/>
  <c r="Q118" i="3"/>
  <c r="Z118" i="3"/>
  <c r="N118" i="3"/>
  <c r="BP118" i="3"/>
  <c r="AX118" i="3"/>
  <c r="BA118" i="3"/>
  <c r="E118" i="3"/>
  <c r="BD118" i="3"/>
  <c r="EU27" i="1"/>
  <c r="EO27" i="1"/>
  <c r="DG27" i="1"/>
  <c r="V27" i="3"/>
  <c r="AA27" i="3"/>
  <c r="AM27" i="3"/>
  <c r="O27" i="3"/>
  <c r="BR27" i="3"/>
  <c r="AZ27" i="3"/>
  <c r="BQ27" i="3"/>
  <c r="BO27" i="3"/>
  <c r="AN27" i="3"/>
  <c r="AH27" i="3"/>
  <c r="AP27" i="3"/>
  <c r="AV27" i="3"/>
  <c r="AW27" i="3"/>
  <c r="J27" i="3"/>
  <c r="AD27" i="3"/>
  <c r="BE27" i="3"/>
  <c r="P27" i="3"/>
  <c r="AS27" i="3"/>
  <c r="AQ27" i="3"/>
  <c r="BF27" i="3"/>
  <c r="L27" i="3"/>
  <c r="AT27" i="3"/>
  <c r="AJ27" i="3"/>
  <c r="G27" i="3"/>
  <c r="BH27" i="3"/>
  <c r="D27" i="3"/>
  <c r="AG27" i="3"/>
  <c r="U27" i="3"/>
  <c r="AE27" i="3"/>
  <c r="BB27" i="3"/>
  <c r="AK27" i="3"/>
  <c r="M27" i="3"/>
  <c r="AY27" i="3"/>
  <c r="C27" i="3"/>
  <c r="BK27" i="3"/>
  <c r="A27" i="3"/>
  <c r="BL27" i="3"/>
  <c r="BC27" i="3"/>
  <c r="AB27" i="3"/>
  <c r="R27" i="3"/>
  <c r="Y27" i="3"/>
  <c r="BN27" i="3"/>
  <c r="I27" i="3"/>
  <c r="BI27" i="3"/>
  <c r="BT27" i="3"/>
  <c r="F27" i="3"/>
  <c r="S27" i="3"/>
  <c r="X27" i="3"/>
  <c r="ER225" i="1"/>
  <c r="DE225" i="1"/>
  <c r="DM225" i="1" s="1"/>
  <c r="EH225" i="1"/>
  <c r="EC225" i="1"/>
  <c r="DG225" i="1"/>
  <c r="DN225" i="1"/>
  <c r="DV225" i="1"/>
  <c r="DW225" i="1"/>
  <c r="DT225" i="1"/>
  <c r="EE225" i="1"/>
  <c r="DS225" i="1"/>
  <c r="DO225" i="1"/>
  <c r="EF225" i="1"/>
  <c r="DU225" i="1"/>
  <c r="DR225" i="1"/>
  <c r="DG112" i="1"/>
  <c r="DN112" i="1"/>
  <c r="DU112" i="1"/>
  <c r="DS112" i="1"/>
  <c r="DV112" i="1"/>
  <c r="DR112" i="1"/>
  <c r="EE112" i="1"/>
  <c r="EF112" i="1"/>
  <c r="DW112" i="1"/>
  <c r="DO112" i="1"/>
  <c r="DT112" i="1"/>
  <c r="EV112" i="1"/>
  <c r="ES112" i="1"/>
  <c r="ES15" i="1"/>
  <c r="DI15" i="1"/>
  <c r="EL15" i="1"/>
  <c r="DB15" i="1"/>
  <c r="EB15" i="1"/>
  <c r="DE15" i="1"/>
  <c r="DM15" i="1" s="1"/>
  <c r="EH15" i="1"/>
  <c r="EC15" i="1"/>
  <c r="AU15" i="3"/>
  <c r="AI15" i="3"/>
  <c r="BG15" i="3"/>
  <c r="E15" i="3"/>
  <c r="W15" i="3"/>
  <c r="BP15" i="3"/>
  <c r="BM15" i="3"/>
  <c r="BA15" i="3"/>
  <c r="BD15" i="3"/>
  <c r="K15" i="3"/>
  <c r="BJ15" i="3"/>
  <c r="T15" i="3"/>
  <c r="H15" i="3"/>
  <c r="AC15" i="3"/>
  <c r="Z15" i="3"/>
  <c r="AF15" i="3"/>
  <c r="Q15" i="3"/>
  <c r="BS15" i="3"/>
  <c r="B15" i="3"/>
  <c r="AL15" i="3"/>
  <c r="AO15" i="3"/>
  <c r="AX15" i="3"/>
  <c r="N15" i="3"/>
  <c r="AR15" i="3"/>
  <c r="DG15" i="1"/>
  <c r="EL224" i="1"/>
  <c r="DI224" i="1"/>
  <c r="DB224" i="1"/>
  <c r="DZ224" i="1"/>
  <c r="DH224" i="1"/>
  <c r="DA224" i="1"/>
  <c r="EK224" i="1" s="1"/>
  <c r="EG224" i="1"/>
  <c r="DK224" i="1"/>
  <c r="DD224" i="1"/>
  <c r="DL224" i="1" s="1"/>
  <c r="ED224" i="1"/>
  <c r="DX224" i="1"/>
  <c r="DY224" i="1"/>
  <c r="ER224" i="1"/>
  <c r="EA168" i="1"/>
  <c r="EE168" i="1"/>
  <c r="DV168" i="1"/>
  <c r="DO168" i="1"/>
  <c r="DR168" i="1"/>
  <c r="DN168" i="1"/>
  <c r="EF168" i="1"/>
  <c r="DT168" i="1"/>
  <c r="DW168" i="1"/>
  <c r="DS168" i="1"/>
  <c r="DU168" i="1"/>
  <c r="ET168" i="1"/>
  <c r="EB203" i="1"/>
  <c r="EV203" i="1"/>
  <c r="EO203" i="1"/>
  <c r="EA203" i="1"/>
  <c r="AN203" i="3"/>
  <c r="BI203" i="3"/>
  <c r="BC203" i="3"/>
  <c r="AQ203" i="3"/>
  <c r="BL203" i="3"/>
  <c r="J203" i="3"/>
  <c r="AT203" i="3"/>
  <c r="P203" i="3"/>
  <c r="AK203" i="3"/>
  <c r="AB203" i="3"/>
  <c r="M203" i="3"/>
  <c r="AW203" i="3"/>
  <c r="V203" i="3"/>
  <c r="AZ203" i="3"/>
  <c r="AH203" i="3"/>
  <c r="S203" i="3"/>
  <c r="BO203" i="3"/>
  <c r="BR203" i="3"/>
  <c r="G203" i="3"/>
  <c r="AE203" i="3"/>
  <c r="Y203" i="3"/>
  <c r="A203" i="3"/>
  <c r="D203" i="3"/>
  <c r="BF203" i="3"/>
  <c r="I203" i="3"/>
  <c r="BK203" i="3"/>
  <c r="BQ203" i="3"/>
  <c r="AG203" i="3"/>
  <c r="AM203" i="3"/>
  <c r="AJ203" i="3"/>
  <c r="U203" i="3"/>
  <c r="BE203" i="3"/>
  <c r="X203" i="3"/>
  <c r="C203" i="3"/>
  <c r="AD203" i="3"/>
  <c r="AA203" i="3"/>
  <c r="AS203" i="3"/>
  <c r="R203" i="3"/>
  <c r="AY203" i="3"/>
  <c r="BH203" i="3"/>
  <c r="BB203" i="3"/>
  <c r="BT203" i="3"/>
  <c r="AP203" i="3"/>
  <c r="AV203" i="3"/>
  <c r="F203" i="3"/>
  <c r="O203" i="3"/>
  <c r="BN203" i="3"/>
  <c r="L203" i="3"/>
  <c r="AZ205" i="3"/>
  <c r="BO205" i="3"/>
  <c r="C205" i="3"/>
  <c r="P205" i="3"/>
  <c r="AW205" i="3"/>
  <c r="BB205" i="3"/>
  <c r="AP205" i="3"/>
  <c r="AH205" i="3"/>
  <c r="AN205" i="3"/>
  <c r="O205" i="3"/>
  <c r="BE205" i="3"/>
  <c r="A205" i="3"/>
  <c r="AT205" i="3"/>
  <c r="AM205" i="3"/>
  <c r="AD205" i="3"/>
  <c r="S205" i="3"/>
  <c r="AY205" i="3"/>
  <c r="F205" i="3"/>
  <c r="AK205" i="3"/>
  <c r="AG205" i="3"/>
  <c r="D205" i="3"/>
  <c r="BC205" i="3"/>
  <c r="U205" i="3"/>
  <c r="AE205" i="3"/>
  <c r="AQ205" i="3"/>
  <c r="V205" i="3"/>
  <c r="I205" i="3"/>
  <c r="BI205" i="3"/>
  <c r="AV205" i="3"/>
  <c r="BH205" i="3"/>
  <c r="BR205" i="3"/>
  <c r="AJ205" i="3"/>
  <c r="G205" i="3"/>
  <c r="L205" i="3"/>
  <c r="Y205" i="3"/>
  <c r="BF205" i="3"/>
  <c r="AB205" i="3"/>
  <c r="AA205" i="3"/>
  <c r="M205" i="3"/>
  <c r="BN205" i="3"/>
  <c r="BQ205" i="3"/>
  <c r="BT205" i="3"/>
  <c r="BL205" i="3"/>
  <c r="BK205" i="3"/>
  <c r="J205" i="3"/>
  <c r="X205" i="3"/>
  <c r="R205" i="3"/>
  <c r="AS205" i="3"/>
  <c r="EO205" i="1"/>
  <c r="EU205" i="1"/>
  <c r="ER205" i="1"/>
  <c r="EQ205" i="1"/>
  <c r="DZ52" i="1"/>
  <c r="EV52" i="1"/>
  <c r="DS52" i="1"/>
  <c r="DU52" i="1"/>
  <c r="EF52" i="1"/>
  <c r="EE52" i="1"/>
  <c r="DV52" i="1"/>
  <c r="DT52" i="1"/>
  <c r="DR52" i="1"/>
  <c r="DN52" i="1"/>
  <c r="DW52" i="1"/>
  <c r="DO52" i="1"/>
  <c r="EH52" i="1"/>
  <c r="DE52" i="1"/>
  <c r="DM52" i="1" s="1"/>
  <c r="EC52" i="1"/>
  <c r="DK52" i="1"/>
  <c r="ED52" i="1"/>
  <c r="EG52" i="1"/>
  <c r="DA52" i="1"/>
  <c r="EK52" i="1" s="1"/>
  <c r="DH52" i="1"/>
  <c r="DX52" i="1"/>
  <c r="DD52" i="1"/>
  <c r="DL52" i="1" s="1"/>
  <c r="DY52" i="1"/>
  <c r="AJ155" i="3"/>
  <c r="AN155" i="3"/>
  <c r="AB155" i="3"/>
  <c r="AG155" i="3"/>
  <c r="V155" i="3"/>
  <c r="AW155" i="3"/>
  <c r="BL155" i="3"/>
  <c r="F155" i="3"/>
  <c r="BR155" i="3"/>
  <c r="C155" i="3"/>
  <c r="BB155" i="3"/>
  <c r="BT155" i="3"/>
  <c r="M155" i="3"/>
  <c r="AS155" i="3"/>
  <c r="L155" i="3"/>
  <c r="A155" i="3"/>
  <c r="I155" i="3"/>
  <c r="AP155" i="3"/>
  <c r="AE155" i="3"/>
  <c r="X155" i="3"/>
  <c r="AM155" i="3"/>
  <c r="AT155" i="3"/>
  <c r="AH155" i="3"/>
  <c r="BI155" i="3"/>
  <c r="AK155" i="3"/>
  <c r="AV155" i="3"/>
  <c r="Y155" i="3"/>
  <c r="BE155" i="3"/>
  <c r="BK155" i="3"/>
  <c r="BF155" i="3"/>
  <c r="BN155" i="3"/>
  <c r="BH155" i="3"/>
  <c r="AA155" i="3"/>
  <c r="BQ155" i="3"/>
  <c r="S155" i="3"/>
  <c r="AD155" i="3"/>
  <c r="J155" i="3"/>
  <c r="O155" i="3"/>
  <c r="BO155" i="3"/>
  <c r="P155" i="3"/>
  <c r="AZ155" i="3"/>
  <c r="G155" i="3"/>
  <c r="U155" i="3"/>
  <c r="BC155" i="3"/>
  <c r="AY155" i="3"/>
  <c r="R155" i="3"/>
  <c r="D155" i="3"/>
  <c r="AQ155" i="3"/>
  <c r="EP155" i="1"/>
  <c r="Z155" i="3"/>
  <c r="Q155" i="3"/>
  <c r="AI155" i="3"/>
  <c r="BG155" i="3"/>
  <c r="T155" i="3"/>
  <c r="BJ155" i="3"/>
  <c r="AO155" i="3"/>
  <c r="W155" i="3"/>
  <c r="N155" i="3"/>
  <c r="BP155" i="3"/>
  <c r="K155" i="3"/>
  <c r="H155" i="3"/>
  <c r="BM155" i="3"/>
  <c r="AX155" i="3"/>
  <c r="E155" i="3"/>
  <c r="BS155" i="3"/>
  <c r="BD155" i="3"/>
  <c r="AR155" i="3"/>
  <c r="AF155" i="3"/>
  <c r="AC155" i="3"/>
  <c r="AL155" i="3"/>
  <c r="BA155" i="3"/>
  <c r="AU155" i="3"/>
  <c r="B155" i="3"/>
  <c r="EF155" i="1"/>
  <c r="DR155" i="1"/>
  <c r="DU155" i="1"/>
  <c r="DO155" i="1"/>
  <c r="DN155" i="1"/>
  <c r="DT155" i="1"/>
  <c r="DV155" i="1"/>
  <c r="EE155" i="1"/>
  <c r="DW155" i="1"/>
  <c r="DS155" i="1"/>
  <c r="DD143" i="1"/>
  <c r="DL143" i="1" s="1"/>
  <c r="DX143" i="1"/>
  <c r="DA143" i="1"/>
  <c r="EK143" i="1" s="1"/>
  <c r="DK143" i="1"/>
  <c r="ED143" i="1"/>
  <c r="DH143" i="1"/>
  <c r="EG143" i="1"/>
  <c r="DY143" i="1"/>
  <c r="DB143" i="1"/>
  <c r="DI143" i="1"/>
  <c r="EL143" i="1"/>
  <c r="ET143" i="1"/>
  <c r="ER143" i="1"/>
  <c r="DK138" i="1"/>
  <c r="DA138" i="1"/>
  <c r="EK138" i="1" s="1"/>
  <c r="EG138" i="1"/>
  <c r="DX138" i="1"/>
  <c r="DY138" i="1"/>
  <c r="DH138" i="1"/>
  <c r="DD138" i="1"/>
  <c r="DL138" i="1" s="1"/>
  <c r="ED138" i="1"/>
  <c r="EP138" i="1"/>
  <c r="EV138" i="1"/>
  <c r="ES138" i="1"/>
  <c r="DI138" i="1"/>
  <c r="EL138" i="1"/>
  <c r="DB138" i="1"/>
  <c r="ET177" i="1"/>
  <c r="DB177" i="1"/>
  <c r="DI177" i="1"/>
  <c r="EL177" i="1"/>
  <c r="DE177" i="1"/>
  <c r="DM177" i="1" s="1"/>
  <c r="EC177" i="1"/>
  <c r="EH177" i="1"/>
  <c r="DG177" i="1"/>
  <c r="AX177" i="3"/>
  <c r="B177" i="3"/>
  <c r="AL177" i="3"/>
  <c r="AI177" i="3"/>
  <c r="W177" i="3"/>
  <c r="AU177" i="3"/>
  <c r="BJ177" i="3"/>
  <c r="E177" i="3"/>
  <c r="BG177" i="3"/>
  <c r="BM177" i="3"/>
  <c r="Z177" i="3"/>
  <c r="N177" i="3"/>
  <c r="BS177" i="3"/>
  <c r="BD177" i="3"/>
  <c r="AR177" i="3"/>
  <c r="T177" i="3"/>
  <c r="H177" i="3"/>
  <c r="AC177" i="3"/>
  <c r="BP177" i="3"/>
  <c r="AO177" i="3"/>
  <c r="K177" i="3"/>
  <c r="BA177" i="3"/>
  <c r="Q177" i="3"/>
  <c r="AF177" i="3"/>
  <c r="ET210" i="1"/>
  <c r="EG210" i="1"/>
  <c r="DX210" i="1"/>
  <c r="ED210" i="1"/>
  <c r="DY210" i="1"/>
  <c r="DK210" i="1"/>
  <c r="DH210" i="1"/>
  <c r="DA210" i="1"/>
  <c r="EK210" i="1" s="1"/>
  <c r="DD210" i="1"/>
  <c r="DL210" i="1" s="1"/>
  <c r="DE210" i="1"/>
  <c r="DM210" i="1" s="1"/>
  <c r="EH210" i="1"/>
  <c r="EC210" i="1"/>
  <c r="EB210" i="1"/>
  <c r="EO210" i="1"/>
  <c r="EU210" i="1"/>
  <c r="DI191" i="1"/>
  <c r="DB191" i="1"/>
  <c r="DE191" i="1"/>
  <c r="DM191" i="1" s="1"/>
  <c r="EL191" i="1"/>
  <c r="ET23" i="1"/>
  <c r="L23" i="3"/>
  <c r="A23" i="3"/>
  <c r="BC23" i="3"/>
  <c r="F23" i="3"/>
  <c r="X23" i="3"/>
  <c r="U23" i="3"/>
  <c r="BQ23" i="3"/>
  <c r="R23" i="3"/>
  <c r="AD23" i="3"/>
  <c r="Y23" i="3"/>
  <c r="AZ23" i="3"/>
  <c r="C23" i="3"/>
  <c r="AY23" i="3"/>
  <c r="G23" i="3"/>
  <c r="AQ23" i="3"/>
  <c r="BE23" i="3"/>
  <c r="BF23" i="3"/>
  <c r="J23" i="3"/>
  <c r="S23" i="3"/>
  <c r="O23" i="3"/>
  <c r="AN23" i="3"/>
  <c r="I23" i="3"/>
  <c r="BK23" i="3"/>
  <c r="D23" i="3"/>
  <c r="AK23" i="3"/>
  <c r="AP23" i="3"/>
  <c r="BI23" i="3"/>
  <c r="AG23" i="3"/>
  <c r="BB23" i="3"/>
  <c r="BT23" i="3"/>
  <c r="M23" i="3"/>
  <c r="AS23" i="3"/>
  <c r="AT23" i="3"/>
  <c r="AJ23" i="3"/>
  <c r="BN23" i="3"/>
  <c r="BH23" i="3"/>
  <c r="AV23" i="3"/>
  <c r="AH23" i="3"/>
  <c r="BO23" i="3"/>
  <c r="BR23" i="3"/>
  <c r="AE23" i="3"/>
  <c r="AA23" i="3"/>
  <c r="V23" i="3"/>
  <c r="AB23" i="3"/>
  <c r="AW23" i="3"/>
  <c r="BL23" i="3"/>
  <c r="P23" i="3"/>
  <c r="AM23" i="3"/>
  <c r="BG23" i="3"/>
  <c r="AF23" i="3"/>
  <c r="BM23" i="3"/>
  <c r="AO23" i="3"/>
  <c r="T23" i="3"/>
  <c r="K23" i="3"/>
  <c r="B23" i="3"/>
  <c r="AX23" i="3"/>
  <c r="E23" i="3"/>
  <c r="N23" i="3"/>
  <c r="AC23" i="3"/>
  <c r="AU23" i="3"/>
  <c r="H23" i="3"/>
  <c r="BP23" i="3"/>
  <c r="BD23" i="3"/>
  <c r="AL23" i="3"/>
  <c r="BA23" i="3"/>
  <c r="W23" i="3"/>
  <c r="Q23" i="3"/>
  <c r="BJ23" i="3"/>
  <c r="Z23" i="3"/>
  <c r="AI23" i="3"/>
  <c r="AR23" i="3"/>
  <c r="BS23" i="3"/>
  <c r="EB23" i="1"/>
  <c r="EV23" i="1"/>
  <c r="EC23" i="1"/>
  <c r="DE23" i="1"/>
  <c r="DM23" i="1" s="1"/>
  <c r="EH23" i="1"/>
  <c r="EO37" i="1"/>
  <c r="EU37" i="1"/>
  <c r="ER37" i="1"/>
  <c r="DZ37" i="1"/>
  <c r="BC37" i="3"/>
  <c r="AK37" i="3"/>
  <c r="AD37" i="3"/>
  <c r="AJ37" i="3"/>
  <c r="AP37" i="3"/>
  <c r="P37" i="3"/>
  <c r="A37" i="3"/>
  <c r="O37" i="3"/>
  <c r="BT37" i="3"/>
  <c r="L37" i="3"/>
  <c r="Y37" i="3"/>
  <c r="BQ37" i="3"/>
  <c r="V37" i="3"/>
  <c r="BL37" i="3"/>
  <c r="G37" i="3"/>
  <c r="AZ37" i="3"/>
  <c r="S37" i="3"/>
  <c r="AY37" i="3"/>
  <c r="AE37" i="3"/>
  <c r="BH37" i="3"/>
  <c r="D37" i="3"/>
  <c r="M37" i="3"/>
  <c r="U37" i="3"/>
  <c r="AS37" i="3"/>
  <c r="X37" i="3"/>
  <c r="AA37" i="3"/>
  <c r="AN37" i="3"/>
  <c r="BF37" i="3"/>
  <c r="AW37" i="3"/>
  <c r="AB37" i="3"/>
  <c r="AV37" i="3"/>
  <c r="C37" i="3"/>
  <c r="R37" i="3"/>
  <c r="AQ37" i="3"/>
  <c r="BK37" i="3"/>
  <c r="I37" i="3"/>
  <c r="AG37" i="3"/>
  <c r="AH37" i="3"/>
  <c r="AT37" i="3"/>
  <c r="BN37" i="3"/>
  <c r="BR37" i="3"/>
  <c r="J37" i="3"/>
  <c r="BB37" i="3"/>
  <c r="F37" i="3"/>
  <c r="BE37" i="3"/>
  <c r="BO37" i="3"/>
  <c r="AM37" i="3"/>
  <c r="BI37" i="3"/>
  <c r="EV37" i="1"/>
  <c r="EA120" i="1"/>
  <c r="DZ120" i="1"/>
  <c r="ET120" i="1"/>
  <c r="ER163" i="1"/>
  <c r="EO163" i="1"/>
  <c r="EU163" i="1"/>
  <c r="DG163" i="1"/>
  <c r="DZ163" i="1"/>
  <c r="EQ137" i="1"/>
  <c r="ED137" i="1"/>
  <c r="DH137" i="1"/>
  <c r="DX137" i="1"/>
  <c r="DD137" i="1"/>
  <c r="DL137" i="1" s="1"/>
  <c r="DY137" i="1"/>
  <c r="DA137" i="1"/>
  <c r="EK137" i="1" s="1"/>
  <c r="DK137" i="1"/>
  <c r="EG137" i="1"/>
  <c r="ES137" i="1"/>
  <c r="ET137" i="1"/>
  <c r="EP137" i="1"/>
  <c r="DG137" i="1"/>
  <c r="DZ167" i="1"/>
  <c r="ER167" i="1"/>
  <c r="ET167" i="1"/>
  <c r="EP167" i="1"/>
  <c r="EQ167" i="1"/>
  <c r="DD28" i="1"/>
  <c r="DL28" i="1" s="1"/>
  <c r="DY28" i="1"/>
  <c r="ED28" i="1"/>
  <c r="EG28" i="1"/>
  <c r="DH28" i="1"/>
  <c r="DX28" i="1"/>
  <c r="DA28" i="1"/>
  <c r="EK28" i="1" s="1"/>
  <c r="DK28" i="1"/>
  <c r="ET28" i="1"/>
  <c r="AW28" i="3"/>
  <c r="O28" i="3"/>
  <c r="AA28" i="3"/>
  <c r="AP28" i="3"/>
  <c r="AY28" i="3"/>
  <c r="BK28" i="3"/>
  <c r="Y28" i="3"/>
  <c r="BC28" i="3"/>
  <c r="X28" i="3"/>
  <c r="AK28" i="3"/>
  <c r="BN28" i="3"/>
  <c r="J28" i="3"/>
  <c r="BH28" i="3"/>
  <c r="BB28" i="3"/>
  <c r="L28" i="3"/>
  <c r="R28" i="3"/>
  <c r="BE28" i="3"/>
  <c r="BR28" i="3"/>
  <c r="AH28" i="3"/>
  <c r="AD28" i="3"/>
  <c r="AE28" i="3"/>
  <c r="M28" i="3"/>
  <c r="AS28" i="3"/>
  <c r="BQ28" i="3"/>
  <c r="P28" i="3"/>
  <c r="V28" i="3"/>
  <c r="BF28" i="3"/>
  <c r="AN28" i="3"/>
  <c r="C28" i="3"/>
  <c r="AQ28" i="3"/>
  <c r="BI28" i="3"/>
  <c r="U28" i="3"/>
  <c r="G28" i="3"/>
  <c r="F28" i="3"/>
  <c r="BO28" i="3"/>
  <c r="I28" i="3"/>
  <c r="AB28" i="3"/>
  <c r="BL28" i="3"/>
  <c r="AZ28" i="3"/>
  <c r="AJ28" i="3"/>
  <c r="A28" i="3"/>
  <c r="S28" i="3"/>
  <c r="AT28" i="3"/>
  <c r="AM28" i="3"/>
  <c r="AG28" i="3"/>
  <c r="BT28" i="3"/>
  <c r="D28" i="3"/>
  <c r="AV28" i="3"/>
  <c r="EB28" i="1"/>
  <c r="EC11" i="1"/>
  <c r="EH11" i="1"/>
  <c r="DE11" i="1"/>
  <c r="DM11" i="1" s="1"/>
  <c r="EO11" i="1"/>
  <c r="EU11" i="1"/>
  <c r="EQ11" i="1"/>
  <c r="EA106" i="1"/>
  <c r="DV106" i="1"/>
  <c r="EB106" i="1"/>
  <c r="EP134" i="1"/>
  <c r="EB134" i="1"/>
  <c r="EA134" i="1"/>
  <c r="EU134" i="1"/>
  <c r="EO134" i="1"/>
  <c r="BL134" i="3"/>
  <c r="AD134" i="3"/>
  <c r="AT134" i="3"/>
  <c r="AA134" i="3"/>
  <c r="AK134" i="3"/>
  <c r="BN134" i="3"/>
  <c r="BQ134" i="3"/>
  <c r="BR134" i="3"/>
  <c r="BB134" i="3"/>
  <c r="AQ134" i="3"/>
  <c r="Y134" i="3"/>
  <c r="I134" i="3"/>
  <c r="BF134" i="3"/>
  <c r="AV134" i="3"/>
  <c r="BH134" i="3"/>
  <c r="BC134" i="3"/>
  <c r="L134" i="3"/>
  <c r="S134" i="3"/>
  <c r="AP134" i="3"/>
  <c r="BI134" i="3"/>
  <c r="G134" i="3"/>
  <c r="D134" i="3"/>
  <c r="A134" i="3"/>
  <c r="J134" i="3"/>
  <c r="AN134" i="3"/>
  <c r="AB134" i="3"/>
  <c r="X134" i="3"/>
  <c r="BT134" i="3"/>
  <c r="BE134" i="3"/>
  <c r="F134" i="3"/>
  <c r="AH134" i="3"/>
  <c r="M134" i="3"/>
  <c r="AY134" i="3"/>
  <c r="AG134" i="3"/>
  <c r="V134" i="3"/>
  <c r="R134" i="3"/>
  <c r="AZ134" i="3"/>
  <c r="AM134" i="3"/>
  <c r="AS134" i="3"/>
  <c r="BK134" i="3"/>
  <c r="AW134" i="3"/>
  <c r="BO134" i="3"/>
  <c r="C134" i="3"/>
  <c r="U134" i="3"/>
  <c r="O134" i="3"/>
  <c r="P134" i="3"/>
  <c r="AE134" i="3"/>
  <c r="AJ134" i="3"/>
  <c r="EQ134" i="1"/>
  <c r="EU188" i="1"/>
  <c r="EO188" i="1"/>
  <c r="AU188" i="3"/>
  <c r="H188" i="3"/>
  <c r="N188" i="3"/>
  <c r="AI188" i="3"/>
  <c r="AO188" i="3"/>
  <c r="AX188" i="3"/>
  <c r="BA188" i="3"/>
  <c r="BD188" i="3"/>
  <c r="BJ188" i="3"/>
  <c r="K188" i="3"/>
  <c r="AR188" i="3"/>
  <c r="B188" i="3"/>
  <c r="BS188" i="3"/>
  <c r="BG188" i="3"/>
  <c r="AF188" i="3"/>
  <c r="AL188" i="3"/>
  <c r="BM188" i="3"/>
  <c r="Q188" i="3"/>
  <c r="W188" i="3"/>
  <c r="T188" i="3"/>
  <c r="E188" i="3"/>
  <c r="Z188" i="3"/>
  <c r="BP188" i="3"/>
  <c r="AC188" i="3"/>
  <c r="EP188" i="1"/>
  <c r="EQ188" i="1"/>
  <c r="EB101" i="1"/>
  <c r="DW101" i="1"/>
  <c r="DX101" i="1"/>
  <c r="ED101" i="1"/>
  <c r="DY101" i="1"/>
  <c r="DA101" i="1"/>
  <c r="EK101" i="1" s="1"/>
  <c r="EG101" i="1"/>
  <c r="DK101" i="1"/>
  <c r="DD101" i="1"/>
  <c r="DL101" i="1" s="1"/>
  <c r="DO101" i="1"/>
  <c r="DH101" i="1"/>
  <c r="EE101" i="1"/>
  <c r="DZ101" i="1"/>
  <c r="EQ100" i="1"/>
  <c r="DI100" i="1"/>
  <c r="EL100" i="1"/>
  <c r="DB100" i="1"/>
  <c r="DZ100" i="1"/>
  <c r="BA100" i="3"/>
  <c r="Z100" i="3"/>
  <c r="AX100" i="3"/>
  <c r="AL100" i="3"/>
  <c r="N100" i="3"/>
  <c r="K100" i="3"/>
  <c r="AF100" i="3"/>
  <c r="BM100" i="3"/>
  <c r="BG100" i="3"/>
  <c r="AR100" i="3"/>
  <c r="Q100" i="3"/>
  <c r="BJ100" i="3"/>
  <c r="E100" i="3"/>
  <c r="W100" i="3"/>
  <c r="AI100" i="3"/>
  <c r="B100" i="3"/>
  <c r="H100" i="3"/>
  <c r="T100" i="3"/>
  <c r="BS100" i="3"/>
  <c r="AU100" i="3"/>
  <c r="BD100" i="3"/>
  <c r="AC100" i="3"/>
  <c r="BP100" i="3"/>
  <c r="AO100" i="3"/>
  <c r="EC100" i="1"/>
  <c r="DE100" i="1"/>
  <c r="DM100" i="1" s="1"/>
  <c r="EH100" i="1"/>
  <c r="EQ54" i="1"/>
  <c r="EP54" i="1"/>
  <c r="EQ235" i="1"/>
  <c r="EA235" i="1"/>
  <c r="DI235" i="1"/>
  <c r="DB235" i="1"/>
  <c r="EL235" i="1"/>
  <c r="ES170" i="1"/>
  <c r="ET170" i="1"/>
  <c r="DH170" i="1"/>
  <c r="DA170" i="1"/>
  <c r="EK170" i="1" s="1"/>
  <c r="ED170" i="1"/>
  <c r="DY170" i="1"/>
  <c r="DK170" i="1"/>
  <c r="DX170" i="1"/>
  <c r="DD170" i="1"/>
  <c r="DL170" i="1" s="1"/>
  <c r="EG170" i="1"/>
  <c r="DB170" i="1"/>
  <c r="DI170" i="1"/>
  <c r="EL170" i="1"/>
  <c r="DG170" i="1"/>
  <c r="AX76" i="3"/>
  <c r="E76" i="3"/>
  <c r="BA76" i="3"/>
  <c r="Q76" i="3"/>
  <c r="AR76" i="3"/>
  <c r="B76" i="3"/>
  <c r="BJ76" i="3"/>
  <c r="AF76" i="3"/>
  <c r="AO76" i="3"/>
  <c r="AI76" i="3"/>
  <c r="BG76" i="3"/>
  <c r="Z76" i="3"/>
  <c r="N76" i="3"/>
  <c r="K76" i="3"/>
  <c r="BD76" i="3"/>
  <c r="H76" i="3"/>
  <c r="W76" i="3"/>
  <c r="BP76" i="3"/>
  <c r="AU76" i="3"/>
  <c r="BS76" i="3"/>
  <c r="T76" i="3"/>
  <c r="BM76" i="3"/>
  <c r="AL76" i="3"/>
  <c r="AC76" i="3"/>
  <c r="ER76" i="1"/>
  <c r="DE76" i="1"/>
  <c r="DM76" i="1" s="1"/>
  <c r="EH76" i="1"/>
  <c r="EC76" i="1"/>
  <c r="EP76" i="1"/>
  <c r="U20" i="3"/>
  <c r="D20" i="3"/>
  <c r="O20" i="3"/>
  <c r="AQ20" i="3"/>
  <c r="AZ20" i="3"/>
  <c r="AJ20" i="3"/>
  <c r="P20" i="3"/>
  <c r="AV20" i="3"/>
  <c r="G20" i="3"/>
  <c r="AW20" i="3"/>
  <c r="BB20" i="3"/>
  <c r="BN20" i="3"/>
  <c r="AT20" i="3"/>
  <c r="AH20" i="3"/>
  <c r="BT20" i="3"/>
  <c r="BQ20" i="3"/>
  <c r="AP20" i="3"/>
  <c r="BH20" i="3"/>
  <c r="BC20" i="3"/>
  <c r="BF20" i="3"/>
  <c r="BR20" i="3"/>
  <c r="AA20" i="3"/>
  <c r="AM20" i="3"/>
  <c r="BL20" i="3"/>
  <c r="AY20" i="3"/>
  <c r="BI20" i="3"/>
  <c r="AE20" i="3"/>
  <c r="C20" i="3"/>
  <c r="AD20" i="3"/>
  <c r="AK20" i="3"/>
  <c r="L20" i="3"/>
  <c r="R20" i="3"/>
  <c r="X20" i="3"/>
  <c r="BO20" i="3"/>
  <c r="Y20" i="3"/>
  <c r="AN20" i="3"/>
  <c r="F20" i="3"/>
  <c r="I20" i="3"/>
  <c r="V20" i="3"/>
  <c r="BE20" i="3"/>
  <c r="S20" i="3"/>
  <c r="BK20" i="3"/>
  <c r="J20" i="3"/>
  <c r="A20" i="3"/>
  <c r="AG20" i="3"/>
  <c r="M20" i="3"/>
  <c r="AS20" i="3"/>
  <c r="AB20" i="3"/>
  <c r="DG20" i="1"/>
  <c r="EO20" i="1"/>
  <c r="EU20" i="1"/>
  <c r="DZ185" i="1"/>
  <c r="EC185" i="1"/>
  <c r="EH185" i="1"/>
  <c r="DE185" i="1"/>
  <c r="DM185" i="1" s="1"/>
  <c r="BN185" i="3"/>
  <c r="AY185" i="3"/>
  <c r="U185" i="3"/>
  <c r="AP185" i="3"/>
  <c r="AD185" i="3"/>
  <c r="AH185" i="3"/>
  <c r="M185" i="3"/>
  <c r="AZ185" i="3"/>
  <c r="BH185" i="3"/>
  <c r="BK185" i="3"/>
  <c r="BQ185" i="3"/>
  <c r="BF185" i="3"/>
  <c r="AK185" i="3"/>
  <c r="AW185" i="3"/>
  <c r="BE185" i="3"/>
  <c r="BI185" i="3"/>
  <c r="C185" i="3"/>
  <c r="R185" i="3"/>
  <c r="F185" i="3"/>
  <c r="AE185" i="3"/>
  <c r="AA185" i="3"/>
  <c r="BB185" i="3"/>
  <c r="G185" i="3"/>
  <c r="BC185" i="3"/>
  <c r="AN185" i="3"/>
  <c r="O185" i="3"/>
  <c r="BT185" i="3"/>
  <c r="BO185" i="3"/>
  <c r="I185" i="3"/>
  <c r="S185" i="3"/>
  <c r="V185" i="3"/>
  <c r="AM185" i="3"/>
  <c r="AG185" i="3"/>
  <c r="D185" i="3"/>
  <c r="A185" i="3"/>
  <c r="L185" i="3"/>
  <c r="AB185" i="3"/>
  <c r="J185" i="3"/>
  <c r="AJ185" i="3"/>
  <c r="X185" i="3"/>
  <c r="AT185" i="3"/>
  <c r="AQ185" i="3"/>
  <c r="BL185" i="3"/>
  <c r="AS185" i="3"/>
  <c r="AV185" i="3"/>
  <c r="Y185" i="3"/>
  <c r="P185" i="3"/>
  <c r="BR185" i="3"/>
  <c r="O189" i="3"/>
  <c r="BK189" i="3"/>
  <c r="L189" i="3"/>
  <c r="F189" i="3"/>
  <c r="I189" i="3"/>
  <c r="X189" i="3"/>
  <c r="BQ189" i="3"/>
  <c r="AZ189" i="3"/>
  <c r="AE189" i="3"/>
  <c r="BR189" i="3"/>
  <c r="AG189" i="3"/>
  <c r="AN189" i="3"/>
  <c r="R189" i="3"/>
  <c r="BI189" i="3"/>
  <c r="AD189" i="3"/>
  <c r="P189" i="3"/>
  <c r="BL189" i="3"/>
  <c r="Y189" i="3"/>
  <c r="D189" i="3"/>
  <c r="BN189" i="3"/>
  <c r="G189" i="3"/>
  <c r="AA189" i="3"/>
  <c r="BO189" i="3"/>
  <c r="AW189" i="3"/>
  <c r="AV189" i="3"/>
  <c r="BB189" i="3"/>
  <c r="A189" i="3"/>
  <c r="BF189" i="3"/>
  <c r="AP189" i="3"/>
  <c r="AS189" i="3"/>
  <c r="J189" i="3"/>
  <c r="AK189" i="3"/>
  <c r="BC189" i="3"/>
  <c r="AY189" i="3"/>
  <c r="AQ189" i="3"/>
  <c r="BT189" i="3"/>
  <c r="C189" i="3"/>
  <c r="V189" i="3"/>
  <c r="S189" i="3"/>
  <c r="AB189" i="3"/>
  <c r="AM189" i="3"/>
  <c r="AH189" i="3"/>
  <c r="U189" i="3"/>
  <c r="BE189" i="3"/>
  <c r="M189" i="3"/>
  <c r="BH189" i="3"/>
  <c r="AT189" i="3"/>
  <c r="AJ189" i="3"/>
  <c r="ED189" i="1"/>
  <c r="DK189" i="1"/>
  <c r="DY189" i="1"/>
  <c r="DH189" i="1"/>
  <c r="DD189" i="1"/>
  <c r="DL189" i="1" s="1"/>
  <c r="EG189" i="1"/>
  <c r="DX189" i="1"/>
  <c r="DA189" i="1"/>
  <c r="EK189" i="1" s="1"/>
  <c r="DV189" i="1"/>
  <c r="EE189" i="1"/>
  <c r="DT189" i="1"/>
  <c r="DR189" i="1"/>
  <c r="DO189" i="1"/>
  <c r="EF189" i="1"/>
  <c r="DN189" i="1"/>
  <c r="DU189" i="1"/>
  <c r="DW189" i="1"/>
  <c r="DS189" i="1"/>
  <c r="EU189" i="1"/>
  <c r="EO189" i="1"/>
  <c r="DG71" i="1"/>
  <c r="EA71" i="1"/>
  <c r="EO71" i="1"/>
  <c r="EU71" i="1"/>
  <c r="EB71" i="1"/>
  <c r="DR71" i="1"/>
  <c r="DO71" i="1"/>
  <c r="DU71" i="1"/>
  <c r="DW71" i="1"/>
  <c r="EE71" i="1"/>
  <c r="DV71" i="1"/>
  <c r="DT71" i="1"/>
  <c r="DS71" i="1"/>
  <c r="DN71" i="1"/>
  <c r="EF71" i="1"/>
  <c r="AL149" i="3"/>
  <c r="AO149" i="3"/>
  <c r="BM149" i="3"/>
  <c r="AU149" i="3"/>
  <c r="AF149" i="3"/>
  <c r="E149" i="3"/>
  <c r="BD149" i="3"/>
  <c r="AX149" i="3"/>
  <c r="W149" i="3"/>
  <c r="H149" i="3"/>
  <c r="B149" i="3"/>
  <c r="K149" i="3"/>
  <c r="BA149" i="3"/>
  <c r="AI149" i="3"/>
  <c r="N149" i="3"/>
  <c r="BG149" i="3"/>
  <c r="BJ149" i="3"/>
  <c r="AC149" i="3"/>
  <c r="BP149" i="3"/>
  <c r="AR149" i="3"/>
  <c r="Q149" i="3"/>
  <c r="BS149" i="3"/>
  <c r="Z149" i="3"/>
  <c r="T149" i="3"/>
  <c r="BQ149" i="3"/>
  <c r="AJ149" i="3"/>
  <c r="O149" i="3"/>
  <c r="BB149" i="3"/>
  <c r="F149" i="3"/>
  <c r="AM149" i="3"/>
  <c r="AD149" i="3"/>
  <c r="BE149" i="3"/>
  <c r="R149" i="3"/>
  <c r="AS149" i="3"/>
  <c r="AY149" i="3"/>
  <c r="AV149" i="3"/>
  <c r="AG149" i="3"/>
  <c r="AA149" i="3"/>
  <c r="BN149" i="3"/>
  <c r="L149" i="3"/>
  <c r="I149" i="3"/>
  <c r="BT149" i="3"/>
  <c r="BK149" i="3"/>
  <c r="AP149" i="3"/>
  <c r="C149" i="3"/>
  <c r="U149" i="3"/>
  <c r="X149" i="3"/>
  <c r="BH149" i="3"/>
  <c r="EP149" i="1"/>
  <c r="EV149" i="1"/>
  <c r="EA149" i="1"/>
  <c r="ET216" i="1"/>
  <c r="AO216" i="3"/>
  <c r="BJ216" i="3"/>
  <c r="AU216" i="3"/>
  <c r="BG216" i="3"/>
  <c r="AL216" i="3"/>
  <c r="BA216" i="3"/>
  <c r="BM216" i="3"/>
  <c r="K216" i="3"/>
  <c r="W216" i="3"/>
  <c r="T216" i="3"/>
  <c r="AX216" i="3"/>
  <c r="N216" i="3"/>
  <c r="Z216" i="3"/>
  <c r="BD216" i="3"/>
  <c r="E216" i="3"/>
  <c r="B216" i="3"/>
  <c r="AC216" i="3"/>
  <c r="AI216" i="3"/>
  <c r="AR216" i="3"/>
  <c r="BP216" i="3"/>
  <c r="Q216" i="3"/>
  <c r="AF216" i="3"/>
  <c r="H216" i="3"/>
  <c r="BS216" i="3"/>
  <c r="BE216" i="3"/>
  <c r="BF216" i="3"/>
  <c r="D216" i="3"/>
  <c r="AB216" i="3"/>
  <c r="V216" i="3"/>
  <c r="J216" i="3"/>
  <c r="G216" i="3"/>
  <c r="AV216" i="3"/>
  <c r="AP216" i="3"/>
  <c r="AM216" i="3"/>
  <c r="BK216" i="3"/>
  <c r="AA216" i="3"/>
  <c r="I216" i="3"/>
  <c r="M216" i="3"/>
  <c r="BN216" i="3"/>
  <c r="U216" i="3"/>
  <c r="BB216" i="3"/>
  <c r="BC216" i="3"/>
  <c r="A216" i="3"/>
  <c r="AH216" i="3"/>
  <c r="AW216" i="3"/>
  <c r="AN216" i="3"/>
  <c r="AE216" i="3"/>
  <c r="O216" i="3"/>
  <c r="AY216" i="3"/>
  <c r="BO216" i="3"/>
  <c r="Y216" i="3"/>
  <c r="X216" i="3"/>
  <c r="BT216" i="3"/>
  <c r="AQ216" i="3"/>
  <c r="BL216" i="3"/>
  <c r="L216" i="3"/>
  <c r="AK216" i="3"/>
  <c r="AZ216" i="3"/>
  <c r="C216" i="3"/>
  <c r="AD216" i="3"/>
  <c r="R216" i="3"/>
  <c r="AT216" i="3"/>
  <c r="AJ216" i="3"/>
  <c r="BI216" i="3"/>
  <c r="P216" i="3"/>
  <c r="AG216" i="3"/>
  <c r="BR216" i="3"/>
  <c r="F216" i="3"/>
  <c r="BQ216" i="3"/>
  <c r="AS216" i="3"/>
  <c r="S216" i="3"/>
  <c r="BH216" i="3"/>
  <c r="ES216" i="1"/>
  <c r="EA58" i="1"/>
  <c r="BS58" i="3"/>
  <c r="Q58" i="3"/>
  <c r="T58" i="3"/>
  <c r="BM58" i="3"/>
  <c r="Z58" i="3"/>
  <c r="AF58" i="3"/>
  <c r="AO58" i="3"/>
  <c r="AX58" i="3"/>
  <c r="W58" i="3"/>
  <c r="AC58" i="3"/>
  <c r="E58" i="3"/>
  <c r="K58" i="3"/>
  <c r="BP58" i="3"/>
  <c r="BJ58" i="3"/>
  <c r="AU58" i="3"/>
  <c r="AR58" i="3"/>
  <c r="AI58" i="3"/>
  <c r="AL58" i="3"/>
  <c r="N58" i="3"/>
  <c r="BD58" i="3"/>
  <c r="H58" i="3"/>
  <c r="BA58" i="3"/>
  <c r="B58" i="3"/>
  <c r="BG58" i="3"/>
  <c r="EH58" i="1"/>
  <c r="DE58" i="1"/>
  <c r="DM58" i="1" s="1"/>
  <c r="EC58" i="1"/>
  <c r="EP58" i="1"/>
  <c r="EP99" i="1"/>
  <c r="DI99" i="1"/>
  <c r="EL99" i="1"/>
  <c r="DB99" i="1"/>
  <c r="Z99" i="3"/>
  <c r="K99" i="3"/>
  <c r="N99" i="3"/>
  <c r="BJ99" i="3"/>
  <c r="AL99" i="3"/>
  <c r="BM99" i="3"/>
  <c r="AO99" i="3"/>
  <c r="T99" i="3"/>
  <c r="AF99" i="3"/>
  <c r="AU99" i="3"/>
  <c r="AR99" i="3"/>
  <c r="BP99" i="3"/>
  <c r="BS99" i="3"/>
  <c r="AI99" i="3"/>
  <c r="AC99" i="3"/>
  <c r="E99" i="3"/>
  <c r="H99" i="3"/>
  <c r="Q99" i="3"/>
  <c r="W99" i="3"/>
  <c r="AX99" i="3"/>
  <c r="BG99" i="3"/>
  <c r="BD99" i="3"/>
  <c r="B99" i="3"/>
  <c r="BA99" i="3"/>
  <c r="AU228" i="3"/>
  <c r="BJ228" i="3"/>
  <c r="AR228" i="3"/>
  <c r="AF228" i="3"/>
  <c r="BA228" i="3"/>
  <c r="BD228" i="3"/>
  <c r="N228" i="3"/>
  <c r="BG228" i="3"/>
  <c r="H228" i="3"/>
  <c r="Q228" i="3"/>
  <c r="W228" i="3"/>
  <c r="AL228" i="3"/>
  <c r="AI228" i="3"/>
  <c r="E228" i="3"/>
  <c r="AO228" i="3"/>
  <c r="Z228" i="3"/>
  <c r="K228" i="3"/>
  <c r="AC228" i="3"/>
  <c r="BM228" i="3"/>
  <c r="T228" i="3"/>
  <c r="B228" i="3"/>
  <c r="BP228" i="3"/>
  <c r="AX228" i="3"/>
  <c r="BS228" i="3"/>
  <c r="ES228" i="1"/>
  <c r="BC228" i="3"/>
  <c r="A228" i="3"/>
  <c r="AP228" i="3"/>
  <c r="AK228" i="3"/>
  <c r="BT228" i="3"/>
  <c r="X228" i="3"/>
  <c r="L228" i="3"/>
  <c r="R228" i="3"/>
  <c r="U228" i="3"/>
  <c r="AQ228" i="3"/>
  <c r="BH228" i="3"/>
  <c r="AS228" i="3"/>
  <c r="AB228" i="3"/>
  <c r="D228" i="3"/>
  <c r="BK228" i="3"/>
  <c r="AZ228" i="3"/>
  <c r="F228" i="3"/>
  <c r="V228" i="3"/>
  <c r="BF228" i="3"/>
  <c r="AJ228" i="3"/>
  <c r="AM228" i="3"/>
  <c r="G228" i="3"/>
  <c r="AD228" i="3"/>
  <c r="AH228" i="3"/>
  <c r="BL228" i="3"/>
  <c r="AE228" i="3"/>
  <c r="AW228" i="3"/>
  <c r="AY228" i="3"/>
  <c r="BO228" i="3"/>
  <c r="BB228" i="3"/>
  <c r="BR228" i="3"/>
  <c r="BE228" i="3"/>
  <c r="AV228" i="3"/>
  <c r="AT228" i="3"/>
  <c r="AN228" i="3"/>
  <c r="J228" i="3"/>
  <c r="Y228" i="3"/>
  <c r="O228" i="3"/>
  <c r="AG228" i="3"/>
  <c r="S228" i="3"/>
  <c r="BI228" i="3"/>
  <c r="M228" i="3"/>
  <c r="C228" i="3"/>
  <c r="BQ228" i="3"/>
  <c r="AA228" i="3"/>
  <c r="I228" i="3"/>
  <c r="P228" i="3"/>
  <c r="BN228" i="3"/>
  <c r="EE164" i="1"/>
  <c r="DT164" i="1"/>
  <c r="EF164" i="1"/>
  <c r="DS164" i="1"/>
  <c r="DU164" i="1"/>
  <c r="DV164" i="1"/>
  <c r="DR164" i="1"/>
  <c r="DO164" i="1"/>
  <c r="DN164" i="1"/>
  <c r="DW164" i="1"/>
  <c r="EA164" i="1"/>
  <c r="AX164" i="3"/>
  <c r="N164" i="3"/>
  <c r="BM164" i="3"/>
  <c r="AC164" i="3"/>
  <c r="BA164" i="3"/>
  <c r="AF164" i="3"/>
  <c r="AR164" i="3"/>
  <c r="BP164" i="3"/>
  <c r="W164" i="3"/>
  <c r="B164" i="3"/>
  <c r="T164" i="3"/>
  <c r="AI164" i="3"/>
  <c r="BJ164" i="3"/>
  <c r="AO164" i="3"/>
  <c r="AU164" i="3"/>
  <c r="BG164" i="3"/>
  <c r="H164" i="3"/>
  <c r="AL164" i="3"/>
  <c r="E164" i="3"/>
  <c r="Q164" i="3"/>
  <c r="Z164" i="3"/>
  <c r="BD164" i="3"/>
  <c r="BS164" i="3"/>
  <c r="K164" i="3"/>
  <c r="DY164" i="1"/>
  <c r="EG164" i="1"/>
  <c r="DX164" i="1"/>
  <c r="ED164" i="1"/>
  <c r="DK164" i="1"/>
  <c r="DD164" i="1"/>
  <c r="DL164" i="1" s="1"/>
  <c r="DH164" i="1"/>
  <c r="DA164" i="1"/>
  <c r="EK164" i="1" s="1"/>
  <c r="EQ222" i="1"/>
  <c r="EU222" i="1"/>
  <c r="EP222" i="1"/>
  <c r="DZ94" i="1"/>
  <c r="EA94" i="1"/>
  <c r="ED94" i="1"/>
  <c r="EG94" i="1"/>
  <c r="DA94" i="1"/>
  <c r="EK94" i="1" s="1"/>
  <c r="DD94" i="1"/>
  <c r="DX94" i="1"/>
  <c r="DH94" i="1"/>
  <c r="DK94" i="1"/>
  <c r="DY94" i="1"/>
  <c r="EA211" i="1"/>
  <c r="EU211" i="1"/>
  <c r="EO211" i="1"/>
  <c r="DH74" i="1"/>
  <c r="DA74" i="1"/>
  <c r="EK74" i="1" s="1"/>
  <c r="DY74" i="1"/>
  <c r="DD74" i="1"/>
  <c r="DL74" i="1" s="1"/>
  <c r="DK74" i="1"/>
  <c r="EG74" i="1"/>
  <c r="DX74" i="1"/>
  <c r="ED74" i="1"/>
  <c r="EU74" i="1"/>
  <c r="EO74" i="1"/>
  <c r="EA74" i="1"/>
  <c r="BF74" i="3"/>
  <c r="AQ74" i="3"/>
  <c r="M74" i="3"/>
  <c r="AP74" i="3"/>
  <c r="BK74" i="3"/>
  <c r="C74" i="3"/>
  <c r="AN74" i="3"/>
  <c r="AA74" i="3"/>
  <c r="BR74" i="3"/>
  <c r="BT74" i="3"/>
  <c r="D74" i="3"/>
  <c r="P74" i="3"/>
  <c r="BH74" i="3"/>
  <c r="BN74" i="3"/>
  <c r="Y74" i="3"/>
  <c r="A74" i="3"/>
  <c r="S74" i="3"/>
  <c r="V74" i="3"/>
  <c r="O74" i="3"/>
  <c r="BO74" i="3"/>
  <c r="BB74" i="3"/>
  <c r="AE74" i="3"/>
  <c r="BQ74" i="3"/>
  <c r="L74" i="3"/>
  <c r="BL74" i="3"/>
  <c r="AG74" i="3"/>
  <c r="BE74" i="3"/>
  <c r="F74" i="3"/>
  <c r="G74" i="3"/>
  <c r="BC74" i="3"/>
  <c r="BI74" i="3"/>
  <c r="AD74" i="3"/>
  <c r="J74" i="3"/>
  <c r="U74" i="3"/>
  <c r="AV74" i="3"/>
  <c r="AW74" i="3"/>
  <c r="AY74" i="3"/>
  <c r="AK74" i="3"/>
  <c r="AT74" i="3"/>
  <c r="AS74" i="3"/>
  <c r="AM74" i="3"/>
  <c r="AJ74" i="3"/>
  <c r="AB74" i="3"/>
  <c r="R74" i="3"/>
  <c r="AH74" i="3"/>
  <c r="I74" i="3"/>
  <c r="AZ74" i="3"/>
  <c r="X74" i="3"/>
  <c r="AY122" i="3"/>
  <c r="L122" i="3"/>
  <c r="M122" i="3"/>
  <c r="AW122" i="3"/>
  <c r="AH122" i="3"/>
  <c r="AK122" i="3"/>
  <c r="AM122" i="3"/>
  <c r="BI122" i="3"/>
  <c r="V122" i="3"/>
  <c r="AQ122" i="3"/>
  <c r="A122" i="3"/>
  <c r="BE122" i="3"/>
  <c r="AD122" i="3"/>
  <c r="AJ122" i="3"/>
  <c r="BL122" i="3"/>
  <c r="AV122" i="3"/>
  <c r="J122" i="3"/>
  <c r="BO122" i="3"/>
  <c r="S122" i="3"/>
  <c r="C122" i="3"/>
  <c r="D122" i="3"/>
  <c r="AT122" i="3"/>
  <c r="U122" i="3"/>
  <c r="BN122" i="3"/>
  <c r="AZ122" i="3"/>
  <c r="BQ122" i="3"/>
  <c r="G122" i="3"/>
  <c r="BR122" i="3"/>
  <c r="BF122" i="3"/>
  <c r="X122" i="3"/>
  <c r="F122" i="3"/>
  <c r="P122" i="3"/>
  <c r="AS122" i="3"/>
  <c r="BK122" i="3"/>
  <c r="I122" i="3"/>
  <c r="AG122" i="3"/>
  <c r="BC122" i="3"/>
  <c r="AB122" i="3"/>
  <c r="AA122" i="3"/>
  <c r="AN122" i="3"/>
  <c r="AE122" i="3"/>
  <c r="O122" i="3"/>
  <c r="AP122" i="3"/>
  <c r="BT122" i="3"/>
  <c r="BH122" i="3"/>
  <c r="BB122" i="3"/>
  <c r="R122" i="3"/>
  <c r="Y122" i="3"/>
  <c r="ER122" i="1"/>
  <c r="BA122" i="3"/>
  <c r="Z122" i="3"/>
  <c r="AX122" i="3"/>
  <c r="AF122" i="3"/>
  <c r="BS122" i="3"/>
  <c r="BP122" i="3"/>
  <c r="AU122" i="3"/>
  <c r="BD122" i="3"/>
  <c r="AI122" i="3"/>
  <c r="BJ122" i="3"/>
  <c r="T122" i="3"/>
  <c r="BG122" i="3"/>
  <c r="K122" i="3"/>
  <c r="AO122" i="3"/>
  <c r="E122" i="3"/>
  <c r="AR122" i="3"/>
  <c r="BM122" i="3"/>
  <c r="H122" i="3"/>
  <c r="B122" i="3"/>
  <c r="AL122" i="3"/>
  <c r="W122" i="3"/>
  <c r="AC122" i="3"/>
  <c r="N122" i="3"/>
  <c r="Q122" i="3"/>
  <c r="EV122" i="1"/>
  <c r="DG122" i="1"/>
  <c r="BP208" i="3"/>
  <c r="BM208" i="3"/>
  <c r="N208" i="3"/>
  <c r="BG208" i="3"/>
  <c r="B208" i="3"/>
  <c r="AC208" i="3"/>
  <c r="Z208" i="3"/>
  <c r="BS208" i="3"/>
  <c r="AO208" i="3"/>
  <c r="AU208" i="3"/>
  <c r="AX208" i="3"/>
  <c r="AL208" i="3"/>
  <c r="BJ208" i="3"/>
  <c r="Q208" i="3"/>
  <c r="W208" i="3"/>
  <c r="BD208" i="3"/>
  <c r="K208" i="3"/>
  <c r="AR208" i="3"/>
  <c r="E208" i="3"/>
  <c r="AF208" i="3"/>
  <c r="H208" i="3"/>
  <c r="T208" i="3"/>
  <c r="AI208" i="3"/>
  <c r="BA208" i="3"/>
  <c r="EC208" i="1"/>
  <c r="DE208" i="1"/>
  <c r="DM208" i="1" s="1"/>
  <c r="EH208" i="1"/>
  <c r="DZ208" i="1"/>
  <c r="V208" i="3"/>
  <c r="AQ208" i="3"/>
  <c r="G208" i="3"/>
  <c r="S208" i="3"/>
  <c r="O208" i="3"/>
  <c r="AK208" i="3"/>
  <c r="BL208" i="3"/>
  <c r="BC208" i="3"/>
  <c r="BO208" i="3"/>
  <c r="AD208" i="3"/>
  <c r="D208" i="3"/>
  <c r="AV208" i="3"/>
  <c r="AY208" i="3"/>
  <c r="M208" i="3"/>
  <c r="R208" i="3"/>
  <c r="AW208" i="3"/>
  <c r="AG208" i="3"/>
  <c r="BT208" i="3"/>
  <c r="Y208" i="3"/>
  <c r="BB208" i="3"/>
  <c r="X208" i="3"/>
  <c r="BN208" i="3"/>
  <c r="U208" i="3"/>
  <c r="BE208" i="3"/>
  <c r="L208" i="3"/>
  <c r="AS208" i="3"/>
  <c r="BI208" i="3"/>
  <c r="AZ208" i="3"/>
  <c r="P208" i="3"/>
  <c r="BQ208" i="3"/>
  <c r="AB208" i="3"/>
  <c r="AA208" i="3"/>
  <c r="A208" i="3"/>
  <c r="AJ208" i="3"/>
  <c r="AM208" i="3"/>
  <c r="I208" i="3"/>
  <c r="BF208" i="3"/>
  <c r="BK208" i="3"/>
  <c r="F208" i="3"/>
  <c r="BR208" i="3"/>
  <c r="AT208" i="3"/>
  <c r="AH208" i="3"/>
  <c r="AE208" i="3"/>
  <c r="BH208" i="3"/>
  <c r="AN208" i="3"/>
  <c r="C208" i="3"/>
  <c r="J208" i="3"/>
  <c r="AP208" i="3"/>
  <c r="ES236" i="1"/>
  <c r="N236" i="3"/>
  <c r="BM236" i="3"/>
  <c r="AI236" i="3"/>
  <c r="BS236" i="3"/>
  <c r="Z236" i="3"/>
  <c r="AF236" i="3"/>
  <c r="BP236" i="3"/>
  <c r="W236" i="3"/>
  <c r="AL236" i="3"/>
  <c r="AC236" i="3"/>
  <c r="AU236" i="3"/>
  <c r="AO236" i="3"/>
  <c r="E236" i="3"/>
  <c r="Q236" i="3"/>
  <c r="T236" i="3"/>
  <c r="BG236" i="3"/>
  <c r="AR236" i="3"/>
  <c r="BJ236" i="3"/>
  <c r="BA236" i="3"/>
  <c r="K236" i="3"/>
  <c r="H236" i="3"/>
  <c r="BD236" i="3"/>
  <c r="B236" i="3"/>
  <c r="AX236" i="3"/>
  <c r="DZ236" i="1"/>
  <c r="ER236" i="1"/>
  <c r="EQ141" i="1"/>
  <c r="EO141" i="1"/>
  <c r="EU141" i="1"/>
  <c r="DI141" i="1"/>
  <c r="DB141" i="1"/>
  <c r="EL141" i="1"/>
  <c r="ES141" i="1"/>
  <c r="DZ231" i="1"/>
  <c r="ES231" i="1"/>
  <c r="DG231" i="1"/>
  <c r="DR231" i="1"/>
  <c r="EE231" i="1"/>
  <c r="DT231" i="1"/>
  <c r="DN231" i="1"/>
  <c r="DV231" i="1"/>
  <c r="DS231" i="1"/>
  <c r="DO231" i="1"/>
  <c r="EF231" i="1"/>
  <c r="DW231" i="1"/>
  <c r="DU231" i="1"/>
  <c r="ER219" i="1"/>
  <c r="EV219" i="1"/>
  <c r="ET219" i="1"/>
  <c r="DG219" i="1"/>
  <c r="BL204" i="3"/>
  <c r="G204" i="3"/>
  <c r="L204" i="3"/>
  <c r="AH204" i="3"/>
  <c r="BI204" i="3"/>
  <c r="R204" i="3"/>
  <c r="BF204" i="3"/>
  <c r="AT204" i="3"/>
  <c r="BR204" i="3"/>
  <c r="J204" i="3"/>
  <c r="AB204" i="3"/>
  <c r="F204" i="3"/>
  <c r="M204" i="3"/>
  <c r="BN204" i="3"/>
  <c r="AM204" i="3"/>
  <c r="Y204" i="3"/>
  <c r="I204" i="3"/>
  <c r="AW204" i="3"/>
  <c r="AA204" i="3"/>
  <c r="AN204" i="3"/>
  <c r="AS204" i="3"/>
  <c r="AJ204" i="3"/>
  <c r="AZ204" i="3"/>
  <c r="O204" i="3"/>
  <c r="BO204" i="3"/>
  <c r="S204" i="3"/>
  <c r="AV204" i="3"/>
  <c r="AE204" i="3"/>
  <c r="AY204" i="3"/>
  <c r="U204" i="3"/>
  <c r="BE204" i="3"/>
  <c r="D204" i="3"/>
  <c r="AQ204" i="3"/>
  <c r="A204" i="3"/>
  <c r="C204" i="3"/>
  <c r="AG204" i="3"/>
  <c r="P204" i="3"/>
  <c r="AD204" i="3"/>
  <c r="X204" i="3"/>
  <c r="BK204" i="3"/>
  <c r="BH204" i="3"/>
  <c r="BB204" i="3"/>
  <c r="BT204" i="3"/>
  <c r="BC204" i="3"/>
  <c r="AP204" i="3"/>
  <c r="AK204" i="3"/>
  <c r="V204" i="3"/>
  <c r="BQ204" i="3"/>
  <c r="N204" i="3"/>
  <c r="AO204" i="3"/>
  <c r="AL204" i="3"/>
  <c r="Z204" i="3"/>
  <c r="AU204" i="3"/>
  <c r="BM204" i="3"/>
  <c r="BP204" i="3"/>
  <c r="AF204" i="3"/>
  <c r="K204" i="3"/>
  <c r="E204" i="3"/>
  <c r="W204" i="3"/>
  <c r="BS204" i="3"/>
  <c r="BJ204" i="3"/>
  <c r="AR204" i="3"/>
  <c r="T204" i="3"/>
  <c r="AC204" i="3"/>
  <c r="H204" i="3"/>
  <c r="BG204" i="3"/>
  <c r="BA204" i="3"/>
  <c r="BD204" i="3"/>
  <c r="Q204" i="3"/>
  <c r="AX204" i="3"/>
  <c r="AI204" i="3"/>
  <c r="B204" i="3"/>
  <c r="DG204" i="1"/>
  <c r="EH204" i="1"/>
  <c r="DE204" i="1"/>
  <c r="DM204" i="1" s="1"/>
  <c r="EC204" i="1"/>
  <c r="DG221" i="1"/>
  <c r="DI221" i="1"/>
  <c r="DS221" i="1"/>
  <c r="EF221" i="1"/>
  <c r="DR221" i="1"/>
  <c r="DN221" i="1"/>
  <c r="DV221" i="1"/>
  <c r="DU221" i="1"/>
  <c r="DO221" i="1"/>
  <c r="DT221" i="1"/>
  <c r="EE221" i="1"/>
  <c r="DW221" i="1"/>
  <c r="EQ179" i="1"/>
  <c r="ET179" i="1"/>
  <c r="EA179" i="1"/>
  <c r="DG179" i="1"/>
  <c r="EV84" i="1"/>
  <c r="EA84" i="1"/>
  <c r="EP84" i="1"/>
  <c r="BL84" i="3"/>
  <c r="S84" i="3"/>
  <c r="BT84" i="3"/>
  <c r="F84" i="3"/>
  <c r="AG84" i="3"/>
  <c r="BR84" i="3"/>
  <c r="AY84" i="3"/>
  <c r="AS84" i="3"/>
  <c r="X84" i="3"/>
  <c r="C84" i="3"/>
  <c r="A84" i="3"/>
  <c r="M84" i="3"/>
  <c r="BC84" i="3"/>
  <c r="BI84" i="3"/>
  <c r="Y84" i="3"/>
  <c r="U84" i="3"/>
  <c r="AT84" i="3"/>
  <c r="BN84" i="3"/>
  <c r="BE84" i="3"/>
  <c r="D84" i="3"/>
  <c r="I84" i="3"/>
  <c r="AD84" i="3"/>
  <c r="BF84" i="3"/>
  <c r="AQ84" i="3"/>
  <c r="AH84" i="3"/>
  <c r="AZ84" i="3"/>
  <c r="G84" i="3"/>
  <c r="J84" i="3"/>
  <c r="AA84" i="3"/>
  <c r="AP84" i="3"/>
  <c r="AJ84" i="3"/>
  <c r="AN84" i="3"/>
  <c r="AB84" i="3"/>
  <c r="BO84" i="3"/>
  <c r="BQ84" i="3"/>
  <c r="AE84" i="3"/>
  <c r="AM84" i="3"/>
  <c r="BH84" i="3"/>
  <c r="L84" i="3"/>
  <c r="O84" i="3"/>
  <c r="AV84" i="3"/>
  <c r="BK84" i="3"/>
  <c r="AK84" i="3"/>
  <c r="V84" i="3"/>
  <c r="R84" i="3"/>
  <c r="BB84" i="3"/>
  <c r="P84" i="3"/>
  <c r="AW84" i="3"/>
  <c r="AN186" i="3"/>
  <c r="BR186" i="3"/>
  <c r="D186" i="3"/>
  <c r="A186" i="3"/>
  <c r="BT186" i="3"/>
  <c r="AM186" i="3"/>
  <c r="BN186" i="3"/>
  <c r="AS186" i="3"/>
  <c r="AY186" i="3"/>
  <c r="AJ186" i="3"/>
  <c r="AP186" i="3"/>
  <c r="AB186" i="3"/>
  <c r="AA186" i="3"/>
  <c r="O186" i="3"/>
  <c r="AH186" i="3"/>
  <c r="R186" i="3"/>
  <c r="AE186" i="3"/>
  <c r="I186" i="3"/>
  <c r="BF186" i="3"/>
  <c r="AW186" i="3"/>
  <c r="Y186" i="3"/>
  <c r="AV186" i="3"/>
  <c r="AK186" i="3"/>
  <c r="BC186" i="3"/>
  <c r="X186" i="3"/>
  <c r="V186" i="3"/>
  <c r="BE186" i="3"/>
  <c r="AT186" i="3"/>
  <c r="AD186" i="3"/>
  <c r="AZ186" i="3"/>
  <c r="J186" i="3"/>
  <c r="C186" i="3"/>
  <c r="G186" i="3"/>
  <c r="BL186" i="3"/>
  <c r="AG186" i="3"/>
  <c r="AQ186" i="3"/>
  <c r="BI186" i="3"/>
  <c r="S186" i="3"/>
  <c r="P186" i="3"/>
  <c r="F186" i="3"/>
  <c r="U186" i="3"/>
  <c r="BH186" i="3"/>
  <c r="M186" i="3"/>
  <c r="BK186" i="3"/>
  <c r="BB186" i="3"/>
  <c r="BO186" i="3"/>
  <c r="L186" i="3"/>
  <c r="BQ186" i="3"/>
  <c r="EH186" i="1"/>
  <c r="DE186" i="1"/>
  <c r="DM186" i="1" s="1"/>
  <c r="EC186" i="1"/>
  <c r="EL186" i="1"/>
  <c r="DI186" i="1"/>
  <c r="DB186" i="1"/>
  <c r="EA186" i="1"/>
  <c r="ES238" i="1"/>
  <c r="EV238" i="1"/>
  <c r="EQ238" i="1"/>
  <c r="DD238" i="1"/>
  <c r="DL238" i="1" s="1"/>
  <c r="DY238" i="1"/>
  <c r="EG238" i="1"/>
  <c r="DH238" i="1"/>
  <c r="DK238" i="1"/>
  <c r="DA238" i="1"/>
  <c r="EK238" i="1" s="1"/>
  <c r="ED238" i="1"/>
  <c r="DX238" i="1"/>
  <c r="DE95" i="1"/>
  <c r="DM95" i="1" s="1"/>
  <c r="EC95" i="1"/>
  <c r="EH95" i="1"/>
  <c r="DW95" i="1"/>
  <c r="EF95" i="1"/>
  <c r="DV95" i="1"/>
  <c r="DS95" i="1"/>
  <c r="DU95" i="1"/>
  <c r="DR95" i="1"/>
  <c r="EE95" i="1"/>
  <c r="DT95" i="1"/>
  <c r="DN95" i="1"/>
  <c r="DO95" i="1"/>
  <c r="EU95" i="1"/>
  <c r="EO95" i="1"/>
  <c r="DH95" i="1"/>
  <c r="DX95" i="1"/>
  <c r="ED95" i="1"/>
  <c r="DY95" i="1"/>
  <c r="DD95" i="1"/>
  <c r="DL95" i="1" s="1"/>
  <c r="DK95" i="1"/>
  <c r="EG95" i="1"/>
  <c r="DA95" i="1"/>
  <c r="EK95" i="1" s="1"/>
  <c r="ES95" i="1"/>
  <c r="EB197" i="1"/>
  <c r="EA197" i="1"/>
  <c r="ET197" i="1"/>
  <c r="EH197" i="1"/>
  <c r="EC197" i="1"/>
  <c r="DE197" i="1"/>
  <c r="DM197" i="1" s="1"/>
  <c r="T197" i="3"/>
  <c r="H197" i="3"/>
  <c r="AL197" i="3"/>
  <c r="B197" i="3"/>
  <c r="AC197" i="3"/>
  <c r="BS197" i="3"/>
  <c r="Q197" i="3"/>
  <c r="BA197" i="3"/>
  <c r="Z197" i="3"/>
  <c r="AF197" i="3"/>
  <c r="BD197" i="3"/>
  <c r="AI197" i="3"/>
  <c r="E197" i="3"/>
  <c r="AU197" i="3"/>
  <c r="N197" i="3"/>
  <c r="AO197" i="3"/>
  <c r="BM197" i="3"/>
  <c r="W197" i="3"/>
  <c r="BP197" i="3"/>
  <c r="BJ197" i="3"/>
  <c r="K197" i="3"/>
  <c r="AX197" i="3"/>
  <c r="AR197" i="3"/>
  <c r="BG197" i="3"/>
  <c r="EP197" i="1"/>
  <c r="EU70" i="1"/>
  <c r="EO70" i="1"/>
  <c r="EC70" i="1"/>
  <c r="EH70" i="1"/>
  <c r="DE70" i="1"/>
  <c r="DM70" i="1" s="1"/>
  <c r="EQ70" i="1"/>
  <c r="ET131" i="1"/>
  <c r="DG131" i="1"/>
  <c r="EB87" i="1"/>
  <c r="DG87" i="1"/>
  <c r="EL87" i="1"/>
  <c r="DB87" i="1"/>
  <c r="DI87" i="1"/>
  <c r="DU87" i="1"/>
  <c r="DN87" i="1"/>
  <c r="EE87" i="1"/>
  <c r="EF87" i="1"/>
  <c r="DO87" i="1"/>
  <c r="DT87" i="1"/>
  <c r="DV87" i="1"/>
  <c r="DS87" i="1"/>
  <c r="DW87" i="1"/>
  <c r="DR87" i="1"/>
  <c r="EP87" i="1"/>
  <c r="EQ87" i="1"/>
  <c r="EV19" i="1"/>
  <c r="EP19" i="1"/>
  <c r="ER19" i="1"/>
  <c r="EL19" i="1"/>
  <c r="DB19" i="1"/>
  <c r="DI19" i="1"/>
  <c r="EA19" i="1"/>
  <c r="EB19" i="1"/>
  <c r="DO181" i="1"/>
  <c r="DW181" i="1"/>
  <c r="DV181" i="1"/>
  <c r="DU181" i="1"/>
  <c r="EE181" i="1"/>
  <c r="DN181" i="1"/>
  <c r="DT181" i="1"/>
  <c r="DS181" i="1"/>
  <c r="EF181" i="1"/>
  <c r="DR181" i="1"/>
  <c r="DZ181" i="1"/>
  <c r="EB181" i="1"/>
  <c r="DG181" i="1"/>
  <c r="EU181" i="1"/>
  <c r="EO181" i="1"/>
  <c r="DA109" i="1"/>
  <c r="EK109" i="1" s="1"/>
  <c r="DH109" i="1"/>
  <c r="EG109" i="1"/>
  <c r="DD109" i="1"/>
  <c r="DL109" i="1" s="1"/>
  <c r="DY109" i="1"/>
  <c r="DX109" i="1"/>
  <c r="ED109" i="1"/>
  <c r="DK109" i="1"/>
  <c r="EQ109" i="1"/>
  <c r="EL109" i="1"/>
  <c r="DB109" i="1"/>
  <c r="DI109" i="1"/>
  <c r="EA109" i="1"/>
  <c r="EP178" i="1"/>
  <c r="ER178" i="1"/>
  <c r="DX178" i="1"/>
  <c r="DY178" i="1"/>
  <c r="EG178" i="1"/>
  <c r="DA178" i="1"/>
  <c r="EK178" i="1" s="1"/>
  <c r="ED178" i="1"/>
  <c r="DH178" i="1"/>
  <c r="DD178" i="1"/>
  <c r="DL178" i="1" s="1"/>
  <c r="DK178" i="1"/>
  <c r="EU178" i="1"/>
  <c r="EO178" i="1"/>
  <c r="EV178" i="1"/>
  <c r="DZ31" i="1"/>
  <c r="AW31" i="3"/>
  <c r="L31" i="3"/>
  <c r="AJ31" i="3"/>
  <c r="S31" i="3"/>
  <c r="O31" i="3"/>
  <c r="V31" i="3"/>
  <c r="BI31" i="3"/>
  <c r="BL31" i="3"/>
  <c r="AD31" i="3"/>
  <c r="BC31" i="3"/>
  <c r="X31" i="3"/>
  <c r="BT31" i="3"/>
  <c r="AZ31" i="3"/>
  <c r="J31" i="3"/>
  <c r="BB31" i="3"/>
  <c r="BR31" i="3"/>
  <c r="AG31" i="3"/>
  <c r="BH31" i="3"/>
  <c r="I31" i="3"/>
  <c r="AQ31" i="3"/>
  <c r="AK31" i="3"/>
  <c r="BK31" i="3"/>
  <c r="AN31" i="3"/>
  <c r="AM31" i="3"/>
  <c r="M31" i="3"/>
  <c r="AA31" i="3"/>
  <c r="BN31" i="3"/>
  <c r="AT31" i="3"/>
  <c r="AP31" i="3"/>
  <c r="U31" i="3"/>
  <c r="AH31" i="3"/>
  <c r="D31" i="3"/>
  <c r="F31" i="3"/>
  <c r="A31" i="3"/>
  <c r="C31" i="3"/>
  <c r="AB31" i="3"/>
  <c r="G31" i="3"/>
  <c r="AS31" i="3"/>
  <c r="AE31" i="3"/>
  <c r="AV31" i="3"/>
  <c r="Y31" i="3"/>
  <c r="AY31" i="3"/>
  <c r="BE31" i="3"/>
  <c r="P31" i="3"/>
  <c r="BF31" i="3"/>
  <c r="BQ31" i="3"/>
  <c r="R31" i="3"/>
  <c r="BO31" i="3"/>
  <c r="EC31" i="1"/>
  <c r="EH31" i="1"/>
  <c r="DE31" i="1"/>
  <c r="DM31" i="1" s="1"/>
  <c r="ED31" i="1"/>
  <c r="DX31" i="1"/>
  <c r="DD31" i="1"/>
  <c r="DL31" i="1" s="1"/>
  <c r="DY31" i="1"/>
  <c r="DA31" i="1"/>
  <c r="EK31" i="1" s="1"/>
  <c r="DH31" i="1"/>
  <c r="DK31" i="1"/>
  <c r="EG31" i="1"/>
  <c r="DG133" i="1"/>
  <c r="Y133" i="3"/>
  <c r="BH133" i="3"/>
  <c r="I133" i="3"/>
  <c r="AZ133" i="3"/>
  <c r="AS133" i="3"/>
  <c r="D133" i="3"/>
  <c r="F133" i="3"/>
  <c r="BC133" i="3"/>
  <c r="V133" i="3"/>
  <c r="C133" i="3"/>
  <c r="BR133" i="3"/>
  <c r="AT133" i="3"/>
  <c r="AW133" i="3"/>
  <c r="AA133" i="3"/>
  <c r="BQ133" i="3"/>
  <c r="BB133" i="3"/>
  <c r="AP133" i="3"/>
  <c r="AV133" i="3"/>
  <c r="L133" i="3"/>
  <c r="AH133" i="3"/>
  <c r="BN133" i="3"/>
  <c r="J133" i="3"/>
  <c r="AJ133" i="3"/>
  <c r="X133" i="3"/>
  <c r="BI133" i="3"/>
  <c r="M133" i="3"/>
  <c r="AQ133" i="3"/>
  <c r="AG133" i="3"/>
  <c r="AK133" i="3"/>
  <c r="U133" i="3"/>
  <c r="AY133" i="3"/>
  <c r="AB133" i="3"/>
  <c r="S133" i="3"/>
  <c r="BE133" i="3"/>
  <c r="O133" i="3"/>
  <c r="AE133" i="3"/>
  <c r="P133" i="3"/>
  <c r="R133" i="3"/>
  <c r="BK133" i="3"/>
  <c r="A133" i="3"/>
  <c r="BT133" i="3"/>
  <c r="BF133" i="3"/>
  <c r="AD133" i="3"/>
  <c r="AN133" i="3"/>
  <c r="BO133" i="3"/>
  <c r="BL133" i="3"/>
  <c r="G133" i="3"/>
  <c r="AM133" i="3"/>
  <c r="AI133" i="3"/>
  <c r="AC133" i="3"/>
  <c r="AU133" i="3"/>
  <c r="W133" i="3"/>
  <c r="AX133" i="3"/>
  <c r="BM133" i="3"/>
  <c r="K133" i="3"/>
  <c r="N133" i="3"/>
  <c r="AO133" i="3"/>
  <c r="BG133" i="3"/>
  <c r="AL133" i="3"/>
  <c r="BP133" i="3"/>
  <c r="Z133" i="3"/>
  <c r="B133" i="3"/>
  <c r="BA133" i="3"/>
  <c r="T133" i="3"/>
  <c r="BD133" i="3"/>
  <c r="E133" i="3"/>
  <c r="AR133" i="3"/>
  <c r="AF133" i="3"/>
  <c r="Q133" i="3"/>
  <c r="H133" i="3"/>
  <c r="BS133" i="3"/>
  <c r="BJ133" i="3"/>
  <c r="EV190" i="1"/>
  <c r="EH190" i="1"/>
  <c r="EC190" i="1"/>
  <c r="DE190" i="1"/>
  <c r="DM190" i="1" s="1"/>
  <c r="ER190" i="1"/>
  <c r="DZ85" i="1"/>
  <c r="DX85" i="1"/>
  <c r="ED85" i="1"/>
  <c r="DK85" i="1"/>
  <c r="DH85" i="1"/>
  <c r="DD85" i="1"/>
  <c r="DL85" i="1" s="1"/>
  <c r="DY85" i="1"/>
  <c r="EG85" i="1"/>
  <c r="DA85" i="1"/>
  <c r="EK85" i="1" s="1"/>
  <c r="EH85" i="1"/>
  <c r="EC85" i="1"/>
  <c r="DE85" i="1"/>
  <c r="DM85" i="1" s="1"/>
  <c r="EQ85" i="1"/>
  <c r="EU180" i="1"/>
  <c r="EO180" i="1"/>
  <c r="ER180" i="1"/>
  <c r="ET180" i="1"/>
  <c r="EB180" i="1"/>
  <c r="DZ180" i="1"/>
  <c r="DK180" i="1"/>
  <c r="DY180" i="1"/>
  <c r="DX180" i="1"/>
  <c r="DA180" i="1"/>
  <c r="EK180" i="1" s="1"/>
  <c r="DH180" i="1"/>
  <c r="DD180" i="1"/>
  <c r="DL180" i="1" s="1"/>
  <c r="EG180" i="1"/>
  <c r="ED180" i="1"/>
  <c r="EB61" i="1"/>
  <c r="EV61" i="1"/>
  <c r="DA61" i="1"/>
  <c r="EK61" i="1" s="1"/>
  <c r="EG61" i="1"/>
  <c r="DH61" i="1"/>
  <c r="DK61" i="1"/>
  <c r="ED61" i="1"/>
  <c r="DX61" i="1"/>
  <c r="DD61" i="1"/>
  <c r="DL61" i="1" s="1"/>
  <c r="DY61" i="1"/>
  <c r="BJ61" i="3"/>
  <c r="K61" i="3"/>
  <c r="AI61" i="3"/>
  <c r="BS61" i="3"/>
  <c r="AX61" i="3"/>
  <c r="BD61" i="3"/>
  <c r="AO61" i="3"/>
  <c r="Z61" i="3"/>
  <c r="AR61" i="3"/>
  <c r="BM61" i="3"/>
  <c r="BA61" i="3"/>
  <c r="T61" i="3"/>
  <c r="E61" i="3"/>
  <c r="AL61" i="3"/>
  <c r="H61" i="3"/>
  <c r="BP61" i="3"/>
  <c r="AC61" i="3"/>
  <c r="AU61" i="3"/>
  <c r="N61" i="3"/>
  <c r="AF61" i="3"/>
  <c r="Q61" i="3"/>
  <c r="W61" i="3"/>
  <c r="B61" i="3"/>
  <c r="BG61" i="3"/>
  <c r="DD104" i="1"/>
  <c r="DL104" i="1" s="1"/>
  <c r="DB104" i="1"/>
  <c r="DI104" i="1"/>
  <c r="EL104" i="1"/>
  <c r="EP104" i="1"/>
  <c r="EU104" i="1"/>
  <c r="EH104" i="1"/>
  <c r="EC104" i="1"/>
  <c r="DX104" i="1"/>
  <c r="DK104" i="1"/>
  <c r="DY104" i="1"/>
  <c r="DE104" i="1"/>
  <c r="DM104" i="1" s="1"/>
  <c r="DA104" i="1"/>
  <c r="EK104" i="1" s="1"/>
  <c r="EF104" i="1"/>
  <c r="DN104" i="1"/>
  <c r="DH104" i="1"/>
  <c r="ET17" i="1"/>
  <c r="DA17" i="1"/>
  <c r="EK17" i="1" s="1"/>
  <c r="DY17" i="1"/>
  <c r="EG17" i="1"/>
  <c r="DK17" i="1"/>
  <c r="DH17" i="1"/>
  <c r="DD17" i="1"/>
  <c r="DL17" i="1" s="1"/>
  <c r="DX17" i="1"/>
  <c r="ED17" i="1"/>
  <c r="DR17" i="1"/>
  <c r="DN17" i="1"/>
  <c r="EE17" i="1"/>
  <c r="DO17" i="1"/>
  <c r="DV17" i="1"/>
  <c r="DT17" i="1"/>
  <c r="DS17" i="1"/>
  <c r="EF17" i="1"/>
  <c r="DU17" i="1"/>
  <c r="DW17" i="1"/>
  <c r="BJ17" i="3"/>
  <c r="BP17" i="3"/>
  <c r="K17" i="3"/>
  <c r="E17" i="3"/>
  <c r="AC17" i="3"/>
  <c r="BS17" i="3"/>
  <c r="B17" i="3"/>
  <c r="BG17" i="3"/>
  <c r="AI17" i="3"/>
  <c r="AU17" i="3"/>
  <c r="N17" i="3"/>
  <c r="BD17" i="3"/>
  <c r="AX17" i="3"/>
  <c r="Z17" i="3"/>
  <c r="AR17" i="3"/>
  <c r="W17" i="3"/>
  <c r="AO17" i="3"/>
  <c r="Q17" i="3"/>
  <c r="AF17" i="3"/>
  <c r="T17" i="3"/>
  <c r="BA17" i="3"/>
  <c r="H17" i="3"/>
  <c r="BM17" i="3"/>
  <c r="AL17" i="3"/>
  <c r="DZ29" i="1"/>
  <c r="ES29" i="1"/>
  <c r="EA29" i="1"/>
  <c r="EV29" i="1"/>
  <c r="DO166" i="1"/>
  <c r="DV166" i="1"/>
  <c r="DS166" i="1"/>
  <c r="EE166" i="1"/>
  <c r="DW166" i="1"/>
  <c r="DR166" i="1"/>
  <c r="EF166" i="1"/>
  <c r="DN166" i="1"/>
  <c r="DU166" i="1"/>
  <c r="DT166" i="1"/>
  <c r="EH166" i="1"/>
  <c r="DE166" i="1"/>
  <c r="DM166" i="1" s="1"/>
  <c r="EC166" i="1"/>
  <c r="AF166" i="3"/>
  <c r="AL166" i="3"/>
  <c r="N166" i="3"/>
  <c r="AR166" i="3"/>
  <c r="BD166" i="3"/>
  <c r="BP166" i="3"/>
  <c r="Z166" i="3"/>
  <c r="BS166" i="3"/>
  <c r="AI166" i="3"/>
  <c r="AX166" i="3"/>
  <c r="W166" i="3"/>
  <c r="BM166" i="3"/>
  <c r="AU166" i="3"/>
  <c r="BG166" i="3"/>
  <c r="Q166" i="3"/>
  <c r="B166" i="3"/>
  <c r="E166" i="3"/>
  <c r="AO166" i="3"/>
  <c r="BA166" i="3"/>
  <c r="H166" i="3"/>
  <c r="BJ166" i="3"/>
  <c r="T166" i="3"/>
  <c r="K166" i="3"/>
  <c r="AC166" i="3"/>
  <c r="EV166" i="1"/>
  <c r="ES227" i="1"/>
  <c r="EQ227" i="1"/>
  <c r="EA227" i="1"/>
  <c r="EV227" i="1"/>
  <c r="DB227" i="1"/>
  <c r="DI227" i="1"/>
  <c r="EL227" i="1"/>
  <c r="EV113" i="1"/>
  <c r="ES113" i="1"/>
  <c r="DW113" i="1"/>
  <c r="EF113" i="1"/>
  <c r="EE113" i="1"/>
  <c r="DN113" i="1"/>
  <c r="DT113" i="1"/>
  <c r="DU113" i="1"/>
  <c r="DV113" i="1"/>
  <c r="DS113" i="1"/>
  <c r="DR113" i="1"/>
  <c r="DO113" i="1"/>
  <c r="EB113" i="1"/>
  <c r="DX113" i="1"/>
  <c r="DY113" i="1"/>
  <c r="EG113" i="1"/>
  <c r="DD113" i="1"/>
  <c r="DL113" i="1" s="1"/>
  <c r="DH113" i="1"/>
  <c r="DK113" i="1"/>
  <c r="ED113" i="1"/>
  <c r="DA113" i="1"/>
  <c r="EK113" i="1" s="1"/>
  <c r="DG169" i="1"/>
  <c r="EA169" i="1"/>
  <c r="ET169" i="1"/>
  <c r="EB169" i="1"/>
  <c r="ES169" i="1"/>
  <c r="EV169" i="1"/>
  <c r="DG96" i="1"/>
  <c r="DY96" i="1"/>
  <c r="DK96" i="1"/>
  <c r="ED96" i="1"/>
  <c r="DH96" i="1"/>
  <c r="DX96" i="1"/>
  <c r="EG96" i="1"/>
  <c r="DA96" i="1"/>
  <c r="EK96" i="1" s="1"/>
  <c r="DD96" i="1"/>
  <c r="DL96" i="1" s="1"/>
  <c r="EB96" i="1"/>
  <c r="EQ96" i="1"/>
  <c r="EV115" i="1"/>
  <c r="DG115" i="1"/>
  <c r="AM115" i="3"/>
  <c r="J115" i="3"/>
  <c r="S115" i="3"/>
  <c r="A115" i="3"/>
  <c r="AD115" i="3"/>
  <c r="AW115" i="3"/>
  <c r="V115" i="3"/>
  <c r="L115" i="3"/>
  <c r="BC115" i="3"/>
  <c r="M115" i="3"/>
  <c r="F115" i="3"/>
  <c r="AK115" i="3"/>
  <c r="BB115" i="3"/>
  <c r="AE115" i="3"/>
  <c r="AB115" i="3"/>
  <c r="BN115" i="3"/>
  <c r="R115" i="3"/>
  <c r="AV115" i="3"/>
  <c r="AH115" i="3"/>
  <c r="AZ115" i="3"/>
  <c r="AJ115" i="3"/>
  <c r="D115" i="3"/>
  <c r="BQ115" i="3"/>
  <c r="AT115" i="3"/>
  <c r="BR115" i="3"/>
  <c r="AP115" i="3"/>
  <c r="AQ115" i="3"/>
  <c r="O115" i="3"/>
  <c r="G115" i="3"/>
  <c r="AS115" i="3"/>
  <c r="P115" i="3"/>
  <c r="U115" i="3"/>
  <c r="AY115" i="3"/>
  <c r="BH115" i="3"/>
  <c r="X115" i="3"/>
  <c r="BF115" i="3"/>
  <c r="BE115" i="3"/>
  <c r="C115" i="3"/>
  <c r="I115" i="3"/>
  <c r="Y115" i="3"/>
  <c r="AG115" i="3"/>
  <c r="BL115" i="3"/>
  <c r="BK115" i="3"/>
  <c r="BO115" i="3"/>
  <c r="AA115" i="3"/>
  <c r="BI115" i="3"/>
  <c r="AN115" i="3"/>
  <c r="BT115" i="3"/>
  <c r="ET142" i="1"/>
  <c r="EH142" i="1"/>
  <c r="EC142" i="1"/>
  <c r="DE142" i="1"/>
  <c r="DM142" i="1" s="1"/>
  <c r="EA142" i="1"/>
  <c r="EV142" i="1"/>
  <c r="EL144" i="1"/>
  <c r="DB144" i="1"/>
  <c r="DI144" i="1"/>
  <c r="EV144" i="1"/>
  <c r="EP144" i="1"/>
  <c r="DZ144" i="1"/>
  <c r="EU16" i="1"/>
  <c r="EO16" i="1"/>
  <c r="EQ16" i="1"/>
  <c r="EB16" i="1"/>
  <c r="R16" i="3"/>
  <c r="C16" i="3"/>
  <c r="G16" i="3"/>
  <c r="AY16" i="3"/>
  <c r="BB16" i="3"/>
  <c r="A16" i="3"/>
  <c r="M16" i="3"/>
  <c r="BF16" i="3"/>
  <c r="AM16" i="3"/>
  <c r="AN16" i="3"/>
  <c r="V16" i="3"/>
  <c r="BH16" i="3"/>
  <c r="F16" i="3"/>
  <c r="BI16" i="3"/>
  <c r="AD16" i="3"/>
  <c r="AQ16" i="3"/>
  <c r="X16" i="3"/>
  <c r="BE16" i="3"/>
  <c r="BL16" i="3"/>
  <c r="AJ16" i="3"/>
  <c r="AK16" i="3"/>
  <c r="AG16" i="3"/>
  <c r="BK16" i="3"/>
  <c r="AE16" i="3"/>
  <c r="D16" i="3"/>
  <c r="BR16" i="3"/>
  <c r="J16" i="3"/>
  <c r="Y16" i="3"/>
  <c r="AB16" i="3"/>
  <c r="BT16" i="3"/>
  <c r="BN16" i="3"/>
  <c r="O16" i="3"/>
  <c r="L16" i="3"/>
  <c r="AZ16" i="3"/>
  <c r="BC16" i="3"/>
  <c r="AP16" i="3"/>
  <c r="BO16" i="3"/>
  <c r="AT16" i="3"/>
  <c r="U16" i="3"/>
  <c r="AS16" i="3"/>
  <c r="AA16" i="3"/>
  <c r="AW16" i="3"/>
  <c r="I16" i="3"/>
  <c r="P16" i="3"/>
  <c r="S16" i="3"/>
  <c r="BQ16" i="3"/>
  <c r="AH16" i="3"/>
  <c r="AV16" i="3"/>
  <c r="DG16" i="1"/>
  <c r="EC16" i="1"/>
  <c r="EH16" i="1"/>
  <c r="DE16" i="1"/>
  <c r="DM16" i="1" s="1"/>
  <c r="AU129" i="3"/>
  <c r="B129" i="3"/>
  <c r="BG129" i="3"/>
  <c r="T129" i="3"/>
  <c r="AL129" i="3"/>
  <c r="AO129" i="3"/>
  <c r="BD129" i="3"/>
  <c r="BJ129" i="3"/>
  <c r="E129" i="3"/>
  <c r="AC129" i="3"/>
  <c r="AF129" i="3"/>
  <c r="BS129" i="3"/>
  <c r="BA129" i="3"/>
  <c r="H129" i="3"/>
  <c r="AI129" i="3"/>
  <c r="BM129" i="3"/>
  <c r="Q129" i="3"/>
  <c r="W129" i="3"/>
  <c r="K129" i="3"/>
  <c r="BP129" i="3"/>
  <c r="Z129" i="3"/>
  <c r="AR129" i="3"/>
  <c r="AX129" i="3"/>
  <c r="N129" i="3"/>
  <c r="EQ129" i="1"/>
  <c r="DV89" i="1"/>
  <c r="DW89" i="1"/>
  <c r="DN89" i="1"/>
  <c r="DR89" i="1"/>
  <c r="EE89" i="1"/>
  <c r="DT89" i="1"/>
  <c r="DU89" i="1"/>
  <c r="DO89" i="1"/>
  <c r="DS89" i="1"/>
  <c r="EF89" i="1"/>
  <c r="EB89" i="1"/>
  <c r="DZ89" i="1"/>
  <c r="DE89" i="1"/>
  <c r="DM89" i="1" s="1"/>
  <c r="EC89" i="1"/>
  <c r="EH89" i="1"/>
  <c r="EA21" i="1"/>
  <c r="EO21" i="1"/>
  <c r="EU21" i="1"/>
  <c r="DI21" i="1"/>
  <c r="EL21" i="1"/>
  <c r="DB21" i="1"/>
  <c r="ET21" i="1"/>
  <c r="DV21" i="1"/>
  <c r="DS21" i="1"/>
  <c r="EE21" i="1"/>
  <c r="DW21" i="1"/>
  <c r="DO21" i="1"/>
  <c r="EF21" i="1"/>
  <c r="DT21" i="1"/>
  <c r="DR21" i="1"/>
  <c r="DN21" i="1"/>
  <c r="DU21" i="1"/>
  <c r="DT175" i="1"/>
  <c r="EF175" i="1"/>
  <c r="DR175" i="1"/>
  <c r="DS175" i="1"/>
  <c r="DU175" i="1"/>
  <c r="DW175" i="1"/>
  <c r="DN175" i="1"/>
  <c r="EE175" i="1"/>
  <c r="DV175" i="1"/>
  <c r="DO175" i="1"/>
  <c r="Q175" i="3"/>
  <c r="BJ175" i="3"/>
  <c r="BG175" i="3"/>
  <c r="AI175" i="3"/>
  <c r="BM175" i="3"/>
  <c r="AC175" i="3"/>
  <c r="H175" i="3"/>
  <c r="AX175" i="3"/>
  <c r="AF175" i="3"/>
  <c r="Z175" i="3"/>
  <c r="BP175" i="3"/>
  <c r="K175" i="3"/>
  <c r="AO175" i="3"/>
  <c r="N175" i="3"/>
  <c r="E175" i="3"/>
  <c r="W175" i="3"/>
  <c r="B175" i="3"/>
  <c r="BD175" i="3"/>
  <c r="BA175" i="3"/>
  <c r="AU175" i="3"/>
  <c r="AR175" i="3"/>
  <c r="AL175" i="3"/>
  <c r="T175" i="3"/>
  <c r="BS175" i="3"/>
  <c r="EV175" i="1"/>
  <c r="ET175" i="1"/>
  <c r="ER117" i="1"/>
  <c r="DO117" i="1"/>
  <c r="DW117" i="1"/>
  <c r="DS117" i="1"/>
  <c r="DU117" i="1"/>
  <c r="DT117" i="1"/>
  <c r="DR117" i="1"/>
  <c r="EF117" i="1"/>
  <c r="DN117" i="1"/>
  <c r="DV117" i="1"/>
  <c r="EE117" i="1"/>
  <c r="EH117" i="1"/>
  <c r="EC117" i="1"/>
  <c r="DE117" i="1"/>
  <c r="DM117" i="1" s="1"/>
  <c r="EQ117" i="1"/>
  <c r="DZ117" i="1"/>
  <c r="EC42" i="1"/>
  <c r="EH42" i="1"/>
  <c r="DE42" i="1"/>
  <c r="DM42" i="1" s="1"/>
  <c r="BG42" i="3"/>
  <c r="Z42" i="3"/>
  <c r="BJ42" i="3"/>
  <c r="B42" i="3"/>
  <c r="BM42" i="3"/>
  <c r="W42" i="3"/>
  <c r="AI42" i="3"/>
  <c r="Q42" i="3"/>
  <c r="AR42" i="3"/>
  <c r="AL42" i="3"/>
  <c r="BP42" i="3"/>
  <c r="N42" i="3"/>
  <c r="BA42" i="3"/>
  <c r="AF42" i="3"/>
  <c r="BD42" i="3"/>
  <c r="H42" i="3"/>
  <c r="AX42" i="3"/>
  <c r="E42" i="3"/>
  <c r="BS42" i="3"/>
  <c r="K42" i="3"/>
  <c r="AC42" i="3"/>
  <c r="AU42" i="3"/>
  <c r="T42" i="3"/>
  <c r="AO42" i="3"/>
  <c r="DG42" i="1"/>
  <c r="ER42" i="1"/>
  <c r="DY119" i="1"/>
  <c r="DD119" i="1"/>
  <c r="DL119" i="1" s="1"/>
  <c r="DK119" i="1"/>
  <c r="EG119" i="1"/>
  <c r="DA119" i="1"/>
  <c r="EK119" i="1" s="1"/>
  <c r="ED119" i="1"/>
  <c r="EE119" i="1"/>
  <c r="DO119" i="1"/>
  <c r="DH119" i="1"/>
  <c r="DX119" i="1"/>
  <c r="DZ119" i="1"/>
  <c r="DB119" i="1"/>
  <c r="EL119" i="1"/>
  <c r="DI119" i="1"/>
  <c r="L122" i="22"/>
  <c r="AB179" i="16"/>
  <c r="J122" i="22"/>
  <c r="F122" i="22"/>
  <c r="H122" i="22" s="1"/>
  <c r="DZ4" i="1"/>
  <c r="G54" i="25"/>
  <c r="F49" i="25"/>
  <c r="H58" i="25"/>
  <c r="G52" i="25"/>
  <c r="H48" i="25"/>
  <c r="H11" i="21"/>
  <c r="I51" i="25"/>
  <c r="G49" i="25"/>
  <c r="H50" i="25"/>
  <c r="F52" i="25"/>
  <c r="G50" i="25"/>
  <c r="H12" i="21"/>
  <c r="H53" i="25"/>
  <c r="F58" i="25"/>
  <c r="F50" i="25"/>
  <c r="F47" i="25"/>
  <c r="G58" i="25"/>
  <c r="G48" i="25"/>
  <c r="I50" i="25"/>
  <c r="CS1" i="1"/>
  <c r="I53" i="25"/>
  <c r="I54" i="25"/>
  <c r="G55" i="25"/>
  <c r="H13" i="21"/>
  <c r="H55" i="25"/>
  <c r="H49" i="25"/>
  <c r="F51" i="25"/>
  <c r="N51" i="25" s="1"/>
  <c r="H10" i="21"/>
  <c r="H47" i="25"/>
  <c r="G51" i="25"/>
  <c r="I55" i="25"/>
  <c r="K17" i="22"/>
  <c r="I52" i="25"/>
  <c r="H51" i="25"/>
  <c r="H54" i="25"/>
  <c r="I58" i="25"/>
  <c r="G47" i="25"/>
  <c r="F48" i="25"/>
  <c r="L48" i="25" s="1"/>
  <c r="G53" i="25"/>
  <c r="I48" i="25"/>
  <c r="F54" i="25"/>
  <c r="H52" i="25"/>
  <c r="F53" i="25"/>
  <c r="I49" i="25"/>
  <c r="F55" i="25"/>
  <c r="M55" i="25" s="1"/>
  <c r="I47" i="25"/>
  <c r="F141" i="22"/>
  <c r="H141" i="22" s="1"/>
  <c r="L141" i="22"/>
  <c r="AB16" i="26"/>
  <c r="J141" i="22"/>
  <c r="AB174" i="16"/>
  <c r="EL4" i="1"/>
  <c r="DB4" i="1"/>
  <c r="DI4" i="1"/>
  <c r="AA143" i="16"/>
  <c r="AB144" i="16"/>
  <c r="AA144" i="16"/>
  <c r="Z144" i="16"/>
  <c r="J11" i="22"/>
  <c r="L11" i="22" s="1"/>
  <c r="AB143" i="16"/>
  <c r="Z143" i="16"/>
  <c r="DG4" i="1"/>
  <c r="E26" i="22"/>
  <c r="Z27" i="16" s="1"/>
  <c r="E24" i="22"/>
  <c r="E25" i="22"/>
  <c r="Z26" i="16" s="1"/>
  <c r="Z29" i="16" s="1"/>
  <c r="AB164" i="16"/>
  <c r="F115" i="22"/>
  <c r="H115" i="22" s="1"/>
  <c r="L115" i="22"/>
  <c r="J115" i="22"/>
  <c r="ET4" i="1"/>
  <c r="F150" i="22"/>
  <c r="H150" i="22" s="1"/>
  <c r="L150" i="22"/>
  <c r="J150" i="22"/>
  <c r="AB189" i="16"/>
  <c r="Z188" i="16"/>
  <c r="DG215" i="1"/>
  <c r="ES215" i="1"/>
  <c r="DE215" i="1"/>
  <c r="DM215" i="1" s="1"/>
  <c r="EC215" i="1"/>
  <c r="EH215" i="1"/>
  <c r="EB213" i="1"/>
  <c r="ET213" i="1"/>
  <c r="DD213" i="1"/>
  <c r="DL213" i="1" s="1"/>
  <c r="EG213" i="1"/>
  <c r="ED213" i="1"/>
  <c r="DK213" i="1"/>
  <c r="DH213" i="1"/>
  <c r="DY213" i="1"/>
  <c r="DX213" i="1"/>
  <c r="DA213" i="1"/>
  <c r="EK213" i="1" s="1"/>
  <c r="EU213" i="1"/>
  <c r="EO213" i="1"/>
  <c r="ER212" i="1"/>
  <c r="EV212" i="1"/>
  <c r="EH212" i="1"/>
  <c r="EC212" i="1"/>
  <c r="DE212" i="1"/>
  <c r="DM212" i="1" s="1"/>
  <c r="BG212" i="3"/>
  <c r="T212" i="3"/>
  <c r="AU212" i="3"/>
  <c r="E212" i="3"/>
  <c r="K212" i="3"/>
  <c r="BJ212" i="3"/>
  <c r="BM212" i="3"/>
  <c r="Q212" i="3"/>
  <c r="AC212" i="3"/>
  <c r="H212" i="3"/>
  <c r="BS212" i="3"/>
  <c r="Z212" i="3"/>
  <c r="W212" i="3"/>
  <c r="AL212" i="3"/>
  <c r="AO212" i="3"/>
  <c r="BD212" i="3"/>
  <c r="AR212" i="3"/>
  <c r="AF212" i="3"/>
  <c r="BA212" i="3"/>
  <c r="N212" i="3"/>
  <c r="BP212" i="3"/>
  <c r="AX212" i="3"/>
  <c r="AI212" i="3"/>
  <c r="B212" i="3"/>
  <c r="DZ212" i="1"/>
  <c r="EV5" i="1"/>
  <c r="ER5" i="1"/>
  <c r="DZ5" i="1"/>
  <c r="ES5" i="1"/>
  <c r="EQ5" i="1"/>
  <c r="EU69" i="1"/>
  <c r="EO69" i="1"/>
  <c r="DG69" i="1"/>
  <c r="AF69" i="3"/>
  <c r="B69" i="3"/>
  <c r="BS69" i="3"/>
  <c r="AU69" i="3"/>
  <c r="E69" i="3"/>
  <c r="AX69" i="3"/>
  <c r="AL69" i="3"/>
  <c r="W69" i="3"/>
  <c r="AI69" i="3"/>
  <c r="N69" i="3"/>
  <c r="Q69" i="3"/>
  <c r="BD69" i="3"/>
  <c r="K69" i="3"/>
  <c r="AC69" i="3"/>
  <c r="BA69" i="3"/>
  <c r="BM69" i="3"/>
  <c r="BJ69" i="3"/>
  <c r="T69" i="3"/>
  <c r="Z69" i="3"/>
  <c r="AR69" i="3"/>
  <c r="AO69" i="3"/>
  <c r="H69" i="3"/>
  <c r="BP69" i="3"/>
  <c r="BG69" i="3"/>
  <c r="EB69" i="1"/>
  <c r="EA69" i="1"/>
  <c r="T103" i="3"/>
  <c r="BD103" i="3"/>
  <c r="B103" i="3"/>
  <c r="K103" i="3"/>
  <c r="AR103" i="3"/>
  <c r="AC103" i="3"/>
  <c r="H103" i="3"/>
  <c r="AX103" i="3"/>
  <c r="AL103" i="3"/>
  <c r="AO103" i="3"/>
  <c r="BG103" i="3"/>
  <c r="BA103" i="3"/>
  <c r="AI103" i="3"/>
  <c r="Z103" i="3"/>
  <c r="BM103" i="3"/>
  <c r="Q103" i="3"/>
  <c r="BP103" i="3"/>
  <c r="AF103" i="3"/>
  <c r="AU103" i="3"/>
  <c r="W103" i="3"/>
  <c r="BS103" i="3"/>
  <c r="N103" i="3"/>
  <c r="BJ103" i="3"/>
  <c r="E103" i="3"/>
  <c r="ET103" i="1"/>
  <c r="DG103" i="1"/>
  <c r="EV103" i="1"/>
  <c r="EO103" i="1"/>
  <c r="EU103" i="1"/>
  <c r="DR103" i="1"/>
  <c r="DV103" i="1"/>
  <c r="DS103" i="1"/>
  <c r="DO103" i="1"/>
  <c r="DT103" i="1"/>
  <c r="DU103" i="1"/>
  <c r="EF103" i="1"/>
  <c r="DW103" i="1"/>
  <c r="EE103" i="1"/>
  <c r="DN103" i="1"/>
  <c r="DG174" i="1"/>
  <c r="ES174" i="1"/>
  <c r="DB174" i="1"/>
  <c r="DI174" i="1"/>
  <c r="EL174" i="1"/>
  <c r="EA174" i="1"/>
  <c r="ES126" i="1"/>
  <c r="ER126" i="1"/>
  <c r="EH126" i="1"/>
  <c r="EC126" i="1"/>
  <c r="DE126" i="1"/>
  <c r="DM126" i="1" s="1"/>
  <c r="EP126" i="1"/>
  <c r="EL126" i="1"/>
  <c r="DI126" i="1"/>
  <c r="DB126" i="1"/>
  <c r="EO22" i="1"/>
  <c r="EU22" i="1"/>
  <c r="AT22" i="3"/>
  <c r="AZ22" i="3"/>
  <c r="AN22" i="3"/>
  <c r="BC22" i="3"/>
  <c r="BI22" i="3"/>
  <c r="A22" i="3"/>
  <c r="BO22" i="3"/>
  <c r="J22" i="3"/>
  <c r="BL22" i="3"/>
  <c r="Y22" i="3"/>
  <c r="V22" i="3"/>
  <c r="BR22" i="3"/>
  <c r="AH22" i="3"/>
  <c r="AE22" i="3"/>
  <c r="D22" i="3"/>
  <c r="AW22" i="3"/>
  <c r="AQ22" i="3"/>
  <c r="G22" i="3"/>
  <c r="P22" i="3"/>
  <c r="M22" i="3"/>
  <c r="AK22" i="3"/>
  <c r="BF22" i="3"/>
  <c r="AB22" i="3"/>
  <c r="S22" i="3"/>
  <c r="F22" i="3"/>
  <c r="BB22" i="3"/>
  <c r="BT22" i="3"/>
  <c r="AS22" i="3"/>
  <c r="AD22" i="3"/>
  <c r="I22" i="3"/>
  <c r="O22" i="3"/>
  <c r="BK22" i="3"/>
  <c r="X22" i="3"/>
  <c r="BN22" i="3"/>
  <c r="BE22" i="3"/>
  <c r="L22" i="3"/>
  <c r="R22" i="3"/>
  <c r="AY22" i="3"/>
  <c r="AV22" i="3"/>
  <c r="BH22" i="3"/>
  <c r="C22" i="3"/>
  <c r="U22" i="3"/>
  <c r="AA22" i="3"/>
  <c r="AP22" i="3"/>
  <c r="AG22" i="3"/>
  <c r="AM22" i="3"/>
  <c r="AJ22" i="3"/>
  <c r="BQ22" i="3"/>
  <c r="EP32" i="1"/>
  <c r="EU32" i="1"/>
  <c r="DG32" i="1"/>
  <c r="EH32" i="1"/>
  <c r="EC32" i="1"/>
  <c r="DY32" i="1"/>
  <c r="DH32" i="1"/>
  <c r="DK32" i="1"/>
  <c r="DA32" i="1"/>
  <c r="EK32" i="1" s="1"/>
  <c r="DX32" i="1"/>
  <c r="DE32" i="1"/>
  <c r="DM32" i="1" s="1"/>
  <c r="DY201" i="1"/>
  <c r="EG201" i="1"/>
  <c r="DA201" i="1"/>
  <c r="EK201" i="1" s="1"/>
  <c r="ED201" i="1"/>
  <c r="DX201" i="1"/>
  <c r="DH201" i="1"/>
  <c r="DK201" i="1"/>
  <c r="DD201" i="1"/>
  <c r="DL201" i="1" s="1"/>
  <c r="EC201" i="1"/>
  <c r="EH201" i="1"/>
  <c r="DE201" i="1"/>
  <c r="DM201" i="1" s="1"/>
  <c r="EP201" i="1"/>
  <c r="P201" i="3"/>
  <c r="G201" i="3"/>
  <c r="AG201" i="3"/>
  <c r="F201" i="3"/>
  <c r="A201" i="3"/>
  <c r="BQ201" i="3"/>
  <c r="AS201" i="3"/>
  <c r="AB201" i="3"/>
  <c r="BR201" i="3"/>
  <c r="AN201" i="3"/>
  <c r="AE201" i="3"/>
  <c r="AP201" i="3"/>
  <c r="I201" i="3"/>
  <c r="J201" i="3"/>
  <c r="V201" i="3"/>
  <c r="BN201" i="3"/>
  <c r="Y201" i="3"/>
  <c r="M201" i="3"/>
  <c r="S201" i="3"/>
  <c r="BT201" i="3"/>
  <c r="U201" i="3"/>
  <c r="L201" i="3"/>
  <c r="BF201" i="3"/>
  <c r="O201" i="3"/>
  <c r="AT201" i="3"/>
  <c r="AM201" i="3"/>
  <c r="BB201" i="3"/>
  <c r="BE201" i="3"/>
  <c r="BK201" i="3"/>
  <c r="X201" i="3"/>
  <c r="AQ201" i="3"/>
  <c r="R201" i="3"/>
  <c r="AW201" i="3"/>
  <c r="BO201" i="3"/>
  <c r="BI201" i="3"/>
  <c r="AK201" i="3"/>
  <c r="D201" i="3"/>
  <c r="C201" i="3"/>
  <c r="BC201" i="3"/>
  <c r="BH201" i="3"/>
  <c r="AZ201" i="3"/>
  <c r="AD201" i="3"/>
  <c r="AJ201" i="3"/>
  <c r="AY201" i="3"/>
  <c r="AH201" i="3"/>
  <c r="AV201" i="3"/>
  <c r="BL201" i="3"/>
  <c r="AA201" i="3"/>
  <c r="EA92" i="1"/>
  <c r="EB92" i="1"/>
  <c r="DE92" i="1"/>
  <c r="DM92" i="1" s="1"/>
  <c r="EH92" i="1"/>
  <c r="EC92" i="1"/>
  <c r="DI92" i="1"/>
  <c r="EL92" i="1"/>
  <c r="DB92" i="1"/>
  <c r="EV92" i="1"/>
  <c r="EQ43" i="1"/>
  <c r="Z43" i="3"/>
  <c r="BG43" i="3"/>
  <c r="AU43" i="3"/>
  <c r="W43" i="3"/>
  <c r="Q43" i="3"/>
  <c r="T43" i="3"/>
  <c r="AI43" i="3"/>
  <c r="BP43" i="3"/>
  <c r="BM43" i="3"/>
  <c r="BJ43" i="3"/>
  <c r="BS43" i="3"/>
  <c r="K43" i="3"/>
  <c r="B43" i="3"/>
  <c r="AO43" i="3"/>
  <c r="AF43" i="3"/>
  <c r="AL43" i="3"/>
  <c r="BD43" i="3"/>
  <c r="AC43" i="3"/>
  <c r="H43" i="3"/>
  <c r="N43" i="3"/>
  <c r="AX43" i="3"/>
  <c r="E43" i="3"/>
  <c r="BA43" i="3"/>
  <c r="AR43" i="3"/>
  <c r="ES43" i="1"/>
  <c r="DV43" i="1"/>
  <c r="DR43" i="1"/>
  <c r="EF43" i="1"/>
  <c r="DO43" i="1"/>
  <c r="DW43" i="1"/>
  <c r="EE43" i="1"/>
  <c r="DT43" i="1"/>
  <c r="DN43" i="1"/>
  <c r="DS43" i="1"/>
  <c r="DU43" i="1"/>
  <c r="EL43" i="1"/>
  <c r="DI43" i="1"/>
  <c r="DB43" i="1"/>
  <c r="DT49" i="1"/>
  <c r="DU49" i="1"/>
  <c r="DR49" i="1"/>
  <c r="DW49" i="1"/>
  <c r="DO49" i="1"/>
  <c r="DH49" i="1"/>
  <c r="EE49" i="1"/>
  <c r="DV49" i="1"/>
  <c r="DN49" i="1"/>
  <c r="EF49" i="1"/>
  <c r="DS49" i="1"/>
  <c r="BP49" i="3"/>
  <c r="AO49" i="3"/>
  <c r="AR49" i="3"/>
  <c r="N49" i="3"/>
  <c r="AL49" i="3"/>
  <c r="B49" i="3"/>
  <c r="BA49" i="3"/>
  <c r="AF49" i="3"/>
  <c r="AX49" i="3"/>
  <c r="T49" i="3"/>
  <c r="AI49" i="3"/>
  <c r="E49" i="3"/>
  <c r="AC49" i="3"/>
  <c r="AU49" i="3"/>
  <c r="BS49" i="3"/>
  <c r="BJ49" i="3"/>
  <c r="Z49" i="3"/>
  <c r="Q49" i="3"/>
  <c r="K49" i="3"/>
  <c r="BD49" i="3"/>
  <c r="H49" i="3"/>
  <c r="BG49" i="3"/>
  <c r="BM49" i="3"/>
  <c r="W49" i="3"/>
  <c r="AD49" i="3"/>
  <c r="O49" i="3"/>
  <c r="AS49" i="3"/>
  <c r="AM49" i="3"/>
  <c r="U49" i="3"/>
  <c r="I49" i="3"/>
  <c r="AV49" i="3"/>
  <c r="AJ49" i="3"/>
  <c r="AP49" i="3"/>
  <c r="F49" i="3"/>
  <c r="BK49" i="3"/>
  <c r="BN49" i="3"/>
  <c r="AA49" i="3"/>
  <c r="AY49" i="3"/>
  <c r="BE49" i="3"/>
  <c r="BH49" i="3"/>
  <c r="AG49" i="3"/>
  <c r="R49" i="3"/>
  <c r="BT49" i="3"/>
  <c r="C49" i="3"/>
  <c r="BQ49" i="3"/>
  <c r="BB49" i="3"/>
  <c r="L49" i="3"/>
  <c r="X49" i="3"/>
  <c r="EB49" i="1"/>
  <c r="EB78" i="1"/>
  <c r="EP78" i="1"/>
  <c r="ES78" i="1"/>
  <c r="EV196" i="1"/>
  <c r="EO196" i="1"/>
  <c r="EU196" i="1"/>
  <c r="D196" i="3"/>
  <c r="BO196" i="3"/>
  <c r="AP196" i="3"/>
  <c r="BT196" i="3"/>
  <c r="AT196" i="3"/>
  <c r="BH196" i="3"/>
  <c r="AW196" i="3"/>
  <c r="BB196" i="3"/>
  <c r="AK196" i="3"/>
  <c r="AV196" i="3"/>
  <c r="A196" i="3"/>
  <c r="AH196" i="3"/>
  <c r="AN196" i="3"/>
  <c r="AE196" i="3"/>
  <c r="AD196" i="3"/>
  <c r="U196" i="3"/>
  <c r="AZ196" i="3"/>
  <c r="AB196" i="3"/>
  <c r="X196" i="3"/>
  <c r="AQ196" i="3"/>
  <c r="P196" i="3"/>
  <c r="BN196" i="3"/>
  <c r="O196" i="3"/>
  <c r="BQ196" i="3"/>
  <c r="BC196" i="3"/>
  <c r="I196" i="3"/>
  <c r="BK196" i="3"/>
  <c r="BE196" i="3"/>
  <c r="G196" i="3"/>
  <c r="L196" i="3"/>
  <c r="BL196" i="3"/>
  <c r="C196" i="3"/>
  <c r="S196" i="3"/>
  <c r="AG196" i="3"/>
  <c r="Y196" i="3"/>
  <c r="AJ196" i="3"/>
  <c r="AM196" i="3"/>
  <c r="R196" i="3"/>
  <c r="F196" i="3"/>
  <c r="J196" i="3"/>
  <c r="BI196" i="3"/>
  <c r="AS196" i="3"/>
  <c r="BR196" i="3"/>
  <c r="V196" i="3"/>
  <c r="AY196" i="3"/>
  <c r="AA196" i="3"/>
  <c r="BF196" i="3"/>
  <c r="M196" i="3"/>
  <c r="EP196" i="1"/>
  <c r="ER196" i="1"/>
  <c r="EA196" i="1"/>
  <c r="DZ123" i="1"/>
  <c r="ES123" i="1"/>
  <c r="EV123" i="1"/>
  <c r="EE123" i="1"/>
  <c r="DU123" i="1"/>
  <c r="DV123" i="1"/>
  <c r="DR123" i="1"/>
  <c r="DW123" i="1"/>
  <c r="DO123" i="1"/>
  <c r="DT123" i="1"/>
  <c r="DS123" i="1"/>
  <c r="DN123" i="1"/>
  <c r="EF123" i="1"/>
  <c r="EU123" i="1"/>
  <c r="EO123" i="1"/>
  <c r="ES77" i="1"/>
  <c r="ER77" i="1"/>
  <c r="EE77" i="1"/>
  <c r="DU77" i="1"/>
  <c r="DT77" i="1"/>
  <c r="EF77" i="1"/>
  <c r="DV77" i="1"/>
  <c r="DS77" i="1"/>
  <c r="DN77" i="1"/>
  <c r="DW77" i="1"/>
  <c r="DR77" i="1"/>
  <c r="DO77" i="1"/>
  <c r="EU77" i="1"/>
  <c r="EO77" i="1"/>
  <c r="EQ77" i="1"/>
  <c r="EV79" i="1"/>
  <c r="DE79" i="1"/>
  <c r="DM79" i="1" s="1"/>
  <c r="EC79" i="1"/>
  <c r="EH79" i="1"/>
  <c r="EA79" i="1"/>
  <c r="DZ79" i="1"/>
  <c r="EP206" i="1"/>
  <c r="EU206" i="1"/>
  <c r="EQ206" i="1"/>
  <c r="ES192" i="1"/>
  <c r="DG192" i="1"/>
  <c r="DI192" i="1"/>
  <c r="DB192" i="1"/>
  <c r="EL192" i="1"/>
  <c r="EV148" i="1"/>
  <c r="EH148" i="1"/>
  <c r="EC148" i="1"/>
  <c r="DE148" i="1"/>
  <c r="DM148" i="1" s="1"/>
  <c r="DG148" i="1"/>
  <c r="EG148" i="1"/>
  <c r="ED148" i="1"/>
  <c r="DD148" i="1"/>
  <c r="DL148" i="1" s="1"/>
  <c r="DH148" i="1"/>
  <c r="DA148" i="1"/>
  <c r="EK148" i="1" s="1"/>
  <c r="DX148" i="1"/>
  <c r="DK148" i="1"/>
  <c r="DY148" i="1"/>
  <c r="BI41" i="3"/>
  <c r="BC41" i="3"/>
  <c r="BO41" i="3"/>
  <c r="BT41" i="3"/>
  <c r="AE41" i="3"/>
  <c r="AW41" i="3"/>
  <c r="AK41" i="3"/>
  <c r="F41" i="3"/>
  <c r="AV41" i="3"/>
  <c r="C41" i="3"/>
  <c r="AJ41" i="3"/>
  <c r="M41" i="3"/>
  <c r="BK41" i="3"/>
  <c r="D41" i="3"/>
  <c r="AH41" i="3"/>
  <c r="AD41" i="3"/>
  <c r="BE41" i="3"/>
  <c r="AP41" i="3"/>
  <c r="O41" i="3"/>
  <c r="BF41" i="3"/>
  <c r="V41" i="3"/>
  <c r="X41" i="3"/>
  <c r="P41" i="3"/>
  <c r="AB41" i="3"/>
  <c r="AY41" i="3"/>
  <c r="AQ41" i="3"/>
  <c r="BR41" i="3"/>
  <c r="L41" i="3"/>
  <c r="AT41" i="3"/>
  <c r="Y41" i="3"/>
  <c r="BL41" i="3"/>
  <c r="AN41" i="3"/>
  <c r="R41" i="3"/>
  <c r="I41" i="3"/>
  <c r="J41" i="3"/>
  <c r="G41" i="3"/>
  <c r="BH41" i="3"/>
  <c r="BQ41" i="3"/>
  <c r="AG41" i="3"/>
  <c r="AS41" i="3"/>
  <c r="BN41" i="3"/>
  <c r="U41" i="3"/>
  <c r="AZ41" i="3"/>
  <c r="S41" i="3"/>
  <c r="BB41" i="3"/>
  <c r="AM41" i="3"/>
  <c r="AA41" i="3"/>
  <c r="A41" i="3"/>
  <c r="EA41" i="1"/>
  <c r="EQ41" i="1"/>
  <c r="DX41" i="1"/>
  <c r="DH41" i="1"/>
  <c r="DK41" i="1"/>
  <c r="DY41" i="1"/>
  <c r="DD41" i="1"/>
  <c r="DL41" i="1" s="1"/>
  <c r="EG41" i="1"/>
  <c r="ED41" i="1"/>
  <c r="DA41" i="1"/>
  <c r="EK41" i="1" s="1"/>
  <c r="DZ105" i="1"/>
  <c r="DB105" i="1"/>
  <c r="EL105" i="1"/>
  <c r="DI105" i="1"/>
  <c r="DV105" i="1"/>
  <c r="DW105" i="1"/>
  <c r="DR105" i="1"/>
  <c r="DS105" i="1"/>
  <c r="DO105" i="1"/>
  <c r="DT105" i="1"/>
  <c r="EE105" i="1"/>
  <c r="EF105" i="1"/>
  <c r="DN105" i="1"/>
  <c r="DU105" i="1"/>
  <c r="EO105" i="1"/>
  <c r="EU105" i="1"/>
  <c r="EH172" i="1"/>
  <c r="DE172" i="1"/>
  <c r="DM172" i="1" s="1"/>
  <c r="EC172" i="1"/>
  <c r="EF172" i="1"/>
  <c r="DV172" i="1"/>
  <c r="DS172" i="1"/>
  <c r="DN172" i="1"/>
  <c r="DU172" i="1"/>
  <c r="DO172" i="1"/>
  <c r="EE172" i="1"/>
  <c r="DR172" i="1"/>
  <c r="DT172" i="1"/>
  <c r="DW172" i="1"/>
  <c r="ER172" i="1"/>
  <c r="EL172" i="1"/>
  <c r="DI172" i="1"/>
  <c r="DB172" i="1"/>
  <c r="EV172" i="1"/>
  <c r="EB48" i="1"/>
  <c r="DX48" i="1"/>
  <c r="EQ48" i="1"/>
  <c r="EP159" i="1"/>
  <c r="EB159" i="1"/>
  <c r="EV159" i="1"/>
  <c r="EH159" i="1"/>
  <c r="DE159" i="1"/>
  <c r="DM159" i="1" s="1"/>
  <c r="EC159" i="1"/>
  <c r="EH162" i="1"/>
  <c r="EC162" i="1"/>
  <c r="DE162" i="1"/>
  <c r="DM162" i="1" s="1"/>
  <c r="BO162" i="3"/>
  <c r="BN162" i="3"/>
  <c r="BB162" i="3"/>
  <c r="BQ162" i="3"/>
  <c r="BT162" i="3"/>
  <c r="AV162" i="3"/>
  <c r="BH162" i="3"/>
  <c r="R162" i="3"/>
  <c r="BR162" i="3"/>
  <c r="M162" i="3"/>
  <c r="AW162" i="3"/>
  <c r="O162" i="3"/>
  <c r="BC162" i="3"/>
  <c r="AK162" i="3"/>
  <c r="AN162" i="3"/>
  <c r="U162" i="3"/>
  <c r="AB162" i="3"/>
  <c r="Y162" i="3"/>
  <c r="C162" i="3"/>
  <c r="AQ162" i="3"/>
  <c r="S162" i="3"/>
  <c r="J162" i="3"/>
  <c r="AA162" i="3"/>
  <c r="AE162" i="3"/>
  <c r="X162" i="3"/>
  <c r="BK162" i="3"/>
  <c r="BI162" i="3"/>
  <c r="AZ162" i="3"/>
  <c r="AD162" i="3"/>
  <c r="AS162" i="3"/>
  <c r="V162" i="3"/>
  <c r="BE162" i="3"/>
  <c r="A162" i="3"/>
  <c r="AJ162" i="3"/>
  <c r="AG162" i="3"/>
  <c r="F162" i="3"/>
  <c r="AH162" i="3"/>
  <c r="G162" i="3"/>
  <c r="L162" i="3"/>
  <c r="AT162" i="3"/>
  <c r="BF162" i="3"/>
  <c r="I162" i="3"/>
  <c r="AP162" i="3"/>
  <c r="AM162" i="3"/>
  <c r="BL162" i="3"/>
  <c r="AY162" i="3"/>
  <c r="D162" i="3"/>
  <c r="P162" i="3"/>
  <c r="DZ162" i="1"/>
  <c r="DW162" i="1"/>
  <c r="DO162" i="1"/>
  <c r="EF162" i="1"/>
  <c r="DR162" i="1"/>
  <c r="DT162" i="1"/>
  <c r="DS162" i="1"/>
  <c r="DV162" i="1"/>
  <c r="EE162" i="1"/>
  <c r="DN162" i="1"/>
  <c r="DU162" i="1"/>
  <c r="EC127" i="1"/>
  <c r="EH127" i="1"/>
  <c r="DE127" i="1"/>
  <c r="DM127" i="1" s="1"/>
  <c r="EF127" i="1"/>
  <c r="DN127" i="1"/>
  <c r="DZ127" i="1"/>
  <c r="EB127" i="1"/>
  <c r="ES127" i="1"/>
  <c r="EA86" i="1"/>
  <c r="DZ86" i="1"/>
  <c r="EP86" i="1"/>
  <c r="EB86" i="1"/>
  <c r="DZ124" i="1"/>
  <c r="EH124" i="1"/>
  <c r="DE124" i="1"/>
  <c r="DM124" i="1" s="1"/>
  <c r="EC124" i="1"/>
  <c r="EB124" i="1"/>
  <c r="DZ232" i="1"/>
  <c r="DG232" i="1"/>
  <c r="EL232" i="1"/>
  <c r="DB232" i="1"/>
  <c r="DI232" i="1"/>
  <c r="EV152" i="1"/>
  <c r="EP152" i="1"/>
  <c r="DZ152" i="1"/>
  <c r="DB242" i="1"/>
  <c r="EL242" i="1"/>
  <c r="DI242" i="1"/>
  <c r="EQ242" i="1"/>
  <c r="DA242" i="1"/>
  <c r="EK242" i="1" s="1"/>
  <c r="ED242" i="1"/>
  <c r="DY242" i="1"/>
  <c r="DK242" i="1"/>
  <c r="DX242" i="1"/>
  <c r="DD242" i="1"/>
  <c r="DL242" i="1" s="1"/>
  <c r="EG242" i="1"/>
  <c r="DH242" i="1"/>
  <c r="Q242" i="3"/>
  <c r="BG242" i="3"/>
  <c r="BM242" i="3"/>
  <c r="BD242" i="3"/>
  <c r="BJ242" i="3"/>
  <c r="BP242" i="3"/>
  <c r="AO242" i="3"/>
  <c r="AX242" i="3"/>
  <c r="E242" i="3"/>
  <c r="W242" i="3"/>
  <c r="T242" i="3"/>
  <c r="N242" i="3"/>
  <c r="B242" i="3"/>
  <c r="AF242" i="3"/>
  <c r="BS242" i="3"/>
  <c r="K242" i="3"/>
  <c r="Z242" i="3"/>
  <c r="AU242" i="3"/>
  <c r="AC242" i="3"/>
  <c r="AR242" i="3"/>
  <c r="H242" i="3"/>
  <c r="BA242" i="3"/>
  <c r="AL242" i="3"/>
  <c r="AI242" i="3"/>
  <c r="EU242" i="1"/>
  <c r="EO242" i="1"/>
  <c r="DZ242" i="1"/>
  <c r="DO139" i="1"/>
  <c r="DR139" i="1"/>
  <c r="DS139" i="1"/>
  <c r="DU139" i="1"/>
  <c r="DT139" i="1"/>
  <c r="DN139" i="1"/>
  <c r="DW139" i="1"/>
  <c r="EE139" i="1"/>
  <c r="EF139" i="1"/>
  <c r="DV139" i="1"/>
  <c r="EV139" i="1"/>
  <c r="EQ139" i="1"/>
  <c r="DB202" i="1"/>
  <c r="DI202" i="1"/>
  <c r="EL202" i="1"/>
  <c r="ER202" i="1"/>
  <c r="ES202" i="1"/>
  <c r="EA202" i="1"/>
  <c r="EP140" i="1"/>
  <c r="EA140" i="1"/>
  <c r="DN44" i="1"/>
  <c r="DT44" i="1"/>
  <c r="EF44" i="1"/>
  <c r="DW44" i="1"/>
  <c r="DS44" i="1"/>
  <c r="DV44" i="1"/>
  <c r="DU44" i="1"/>
  <c r="EE44" i="1"/>
  <c r="DO44" i="1"/>
  <c r="DR44" i="1"/>
  <c r="N44" i="3"/>
  <c r="BJ44" i="3"/>
  <c r="BS44" i="3"/>
  <c r="W44" i="3"/>
  <c r="AX44" i="3"/>
  <c r="H44" i="3"/>
  <c r="K44" i="3"/>
  <c r="BA44" i="3"/>
  <c r="BP44" i="3"/>
  <c r="Z44" i="3"/>
  <c r="BG44" i="3"/>
  <c r="AC44" i="3"/>
  <c r="AL44" i="3"/>
  <c r="B44" i="3"/>
  <c r="BD44" i="3"/>
  <c r="E44" i="3"/>
  <c r="AF44" i="3"/>
  <c r="AO44" i="3"/>
  <c r="T44" i="3"/>
  <c r="AR44" i="3"/>
  <c r="Q44" i="3"/>
  <c r="AU44" i="3"/>
  <c r="AI44" i="3"/>
  <c r="BM44" i="3"/>
  <c r="EV44" i="1"/>
  <c r="DB44" i="1"/>
  <c r="EL44" i="1"/>
  <c r="DI44" i="1"/>
  <c r="ET230" i="1"/>
  <c r="EG230" i="1"/>
  <c r="DK230" i="1"/>
  <c r="DD230" i="1"/>
  <c r="DL230" i="1" s="1"/>
  <c r="DX230" i="1"/>
  <c r="DA230" i="1"/>
  <c r="EK230" i="1" s="1"/>
  <c r="DY230" i="1"/>
  <c r="ED230" i="1"/>
  <c r="DH230" i="1"/>
  <c r="DZ230" i="1"/>
  <c r="DG230" i="1"/>
  <c r="AF217" i="3"/>
  <c r="T217" i="3"/>
  <c r="BM217" i="3"/>
  <c r="AX217" i="3"/>
  <c r="B217" i="3"/>
  <c r="BJ217" i="3"/>
  <c r="AR217" i="3"/>
  <c r="BG217" i="3"/>
  <c r="AC217" i="3"/>
  <c r="K217" i="3"/>
  <c r="N217" i="3"/>
  <c r="W217" i="3"/>
  <c r="BD217" i="3"/>
  <c r="BP217" i="3"/>
  <c r="BS217" i="3"/>
  <c r="Z217" i="3"/>
  <c r="AL217" i="3"/>
  <c r="Q217" i="3"/>
  <c r="BA217" i="3"/>
  <c r="E217" i="3"/>
  <c r="AI217" i="3"/>
  <c r="AU217" i="3"/>
  <c r="H217" i="3"/>
  <c r="AO217" i="3"/>
  <c r="EB217" i="1"/>
  <c r="DZ217" i="1"/>
  <c r="DZ46" i="1"/>
  <c r="EG46" i="1"/>
  <c r="DA46" i="1"/>
  <c r="EK46" i="1" s="1"/>
  <c r="DH46" i="1"/>
  <c r="DD46" i="1"/>
  <c r="DL46" i="1" s="1"/>
  <c r="ED46" i="1"/>
  <c r="DX46" i="1"/>
  <c r="DY46" i="1"/>
  <c r="DK46" i="1"/>
  <c r="EB46" i="1"/>
  <c r="EU34" i="1"/>
  <c r="EO34" i="1"/>
  <c r="ET34" i="1"/>
  <c r="ER34" i="1"/>
  <c r="EH34" i="1"/>
  <c r="DE34" i="1"/>
  <c r="DM34" i="1" s="1"/>
  <c r="EC34" i="1"/>
  <c r="DZ223" i="1"/>
  <c r="EB223" i="1"/>
  <c r="AH116" i="3"/>
  <c r="P116" i="3"/>
  <c r="AQ116" i="3"/>
  <c r="M116" i="3"/>
  <c r="BI116" i="3"/>
  <c r="G116" i="3"/>
  <c r="BH116" i="3"/>
  <c r="BN116" i="3"/>
  <c r="AY116" i="3"/>
  <c r="AM116" i="3"/>
  <c r="AS116" i="3"/>
  <c r="AJ116" i="3"/>
  <c r="AW116" i="3"/>
  <c r="AB116" i="3"/>
  <c r="AT116" i="3"/>
  <c r="A116" i="3"/>
  <c r="AK116" i="3"/>
  <c r="BL116" i="3"/>
  <c r="C116" i="3"/>
  <c r="BE116" i="3"/>
  <c r="AV116" i="3"/>
  <c r="AD116" i="3"/>
  <c r="BK116" i="3"/>
  <c r="AA116" i="3"/>
  <c r="Y116" i="3"/>
  <c r="V116" i="3"/>
  <c r="BF116" i="3"/>
  <c r="I116" i="3"/>
  <c r="X116" i="3"/>
  <c r="AG116" i="3"/>
  <c r="AE116" i="3"/>
  <c r="BR116" i="3"/>
  <c r="AN116" i="3"/>
  <c r="AP116" i="3"/>
  <c r="R116" i="3"/>
  <c r="BQ116" i="3"/>
  <c r="S116" i="3"/>
  <c r="BT116" i="3"/>
  <c r="BB116" i="3"/>
  <c r="J116" i="3"/>
  <c r="AZ116" i="3"/>
  <c r="U116" i="3"/>
  <c r="D116" i="3"/>
  <c r="L116" i="3"/>
  <c r="BC116" i="3"/>
  <c r="O116" i="3"/>
  <c r="BO116" i="3"/>
  <c r="F116" i="3"/>
  <c r="EB116" i="1"/>
  <c r="AF116" i="3"/>
  <c r="T116" i="3"/>
  <c r="E116" i="3"/>
  <c r="AX116" i="3"/>
  <c r="BJ116" i="3"/>
  <c r="BM116" i="3"/>
  <c r="BD116" i="3"/>
  <c r="AR116" i="3"/>
  <c r="N116" i="3"/>
  <c r="AO116" i="3"/>
  <c r="K116" i="3"/>
  <c r="BG116" i="3"/>
  <c r="BP116" i="3"/>
  <c r="B116" i="3"/>
  <c r="Z116" i="3"/>
  <c r="AC116" i="3"/>
  <c r="Q116" i="3"/>
  <c r="BA116" i="3"/>
  <c r="W116" i="3"/>
  <c r="BS116" i="3"/>
  <c r="H116" i="3"/>
  <c r="AU116" i="3"/>
  <c r="AI116" i="3"/>
  <c r="AL116" i="3"/>
  <c r="EG158" i="1"/>
  <c r="DH158" i="1"/>
  <c r="DK158" i="1"/>
  <c r="DD158" i="1"/>
  <c r="DL158" i="1" s="1"/>
  <c r="ED158" i="1"/>
  <c r="DY158" i="1"/>
  <c r="DA158" i="1"/>
  <c r="EK158" i="1" s="1"/>
  <c r="DX158" i="1"/>
  <c r="EA158" i="1"/>
  <c r="EV158" i="1"/>
  <c r="EF114" i="1"/>
  <c r="DU114" i="1"/>
  <c r="DS114" i="1"/>
  <c r="DR114" i="1"/>
  <c r="DW114" i="1"/>
  <c r="DN114" i="1"/>
  <c r="DT114" i="1"/>
  <c r="EE114" i="1"/>
  <c r="DO114" i="1"/>
  <c r="DV114" i="1"/>
  <c r="EQ114" i="1"/>
  <c r="EV114" i="1"/>
  <c r="EA114" i="1"/>
  <c r="ET114" i="1"/>
  <c r="EO234" i="1"/>
  <c r="EU234" i="1"/>
  <c r="EV234" i="1"/>
  <c r="DI207" i="1"/>
  <c r="DB207" i="1"/>
  <c r="EL207" i="1"/>
  <c r="DG207" i="1"/>
  <c r="EG207" i="1"/>
  <c r="DA207" i="1"/>
  <c r="EK207" i="1" s="1"/>
  <c r="ED207" i="1"/>
  <c r="DD207" i="1"/>
  <c r="DL207" i="1" s="1"/>
  <c r="DY207" i="1"/>
  <c r="DX207" i="1"/>
  <c r="DH207" i="1"/>
  <c r="DK207" i="1"/>
  <c r="EV207" i="1"/>
  <c r="ET207" i="1"/>
  <c r="AR207" i="3"/>
  <c r="BD207" i="3"/>
  <c r="BM207" i="3"/>
  <c r="E207" i="3"/>
  <c r="BS207" i="3"/>
  <c r="Q207" i="3"/>
  <c r="T207" i="3"/>
  <c r="H207" i="3"/>
  <c r="AI207" i="3"/>
  <c r="BP207" i="3"/>
  <c r="BG207" i="3"/>
  <c r="AX207" i="3"/>
  <c r="K207" i="3"/>
  <c r="AL207" i="3"/>
  <c r="N207" i="3"/>
  <c r="AO207" i="3"/>
  <c r="B207" i="3"/>
  <c r="W207" i="3"/>
  <c r="AF207" i="3"/>
  <c r="AU207" i="3"/>
  <c r="BA207" i="3"/>
  <c r="AC207" i="3"/>
  <c r="BJ207" i="3"/>
  <c r="Z207" i="3"/>
  <c r="EL194" i="1"/>
  <c r="DB194" i="1"/>
  <c r="DI194" i="1"/>
  <c r="AI194" i="3"/>
  <c r="E194" i="3"/>
  <c r="AX194" i="3"/>
  <c r="BD194" i="3"/>
  <c r="AF194" i="3"/>
  <c r="N194" i="3"/>
  <c r="BJ194" i="3"/>
  <c r="Q194" i="3"/>
  <c r="AC194" i="3"/>
  <c r="T194" i="3"/>
  <c r="AU194" i="3"/>
  <c r="BP194" i="3"/>
  <c r="AR194" i="3"/>
  <c r="BG194" i="3"/>
  <c r="W194" i="3"/>
  <c r="K194" i="3"/>
  <c r="B194" i="3"/>
  <c r="BA194" i="3"/>
  <c r="AO194" i="3"/>
  <c r="AL194" i="3"/>
  <c r="H194" i="3"/>
  <c r="BM194" i="3"/>
  <c r="BS194" i="3"/>
  <c r="Z194" i="3"/>
  <c r="EA10" i="1"/>
  <c r="EO10" i="1"/>
  <c r="EU10" i="1"/>
  <c r="EV10" i="1"/>
  <c r="EB10" i="1"/>
  <c r="EH73" i="1"/>
  <c r="EC73" i="1"/>
  <c r="DE73" i="1"/>
  <c r="DM73" i="1" s="1"/>
  <c r="DZ73" i="1"/>
  <c r="DO73" i="1"/>
  <c r="DR73" i="1"/>
  <c r="DT73" i="1"/>
  <c r="DS73" i="1"/>
  <c r="DV73" i="1"/>
  <c r="DU73" i="1"/>
  <c r="DW73" i="1"/>
  <c r="EE73" i="1"/>
  <c r="DN73" i="1"/>
  <c r="EF73" i="1"/>
  <c r="EB73" i="1"/>
  <c r="EL107" i="1"/>
  <c r="DI107" i="1"/>
  <c r="DB107" i="1"/>
  <c r="EF107" i="1"/>
  <c r="DT107" i="1"/>
  <c r="DU107" i="1"/>
  <c r="EE107" i="1"/>
  <c r="DV107" i="1"/>
  <c r="DR107" i="1"/>
  <c r="DW107" i="1"/>
  <c r="DO107" i="1"/>
  <c r="DN107" i="1"/>
  <c r="DS107" i="1"/>
  <c r="AI107" i="3"/>
  <c r="AU107" i="3"/>
  <c r="AO107" i="3"/>
  <c r="BM107" i="3"/>
  <c r="BJ107" i="3"/>
  <c r="BS107" i="3"/>
  <c r="Z107" i="3"/>
  <c r="AL107" i="3"/>
  <c r="K107" i="3"/>
  <c r="AR107" i="3"/>
  <c r="AF107" i="3"/>
  <c r="B107" i="3"/>
  <c r="N107" i="3"/>
  <c r="BD107" i="3"/>
  <c r="AC107" i="3"/>
  <c r="Q107" i="3"/>
  <c r="T107" i="3"/>
  <c r="BP107" i="3"/>
  <c r="BG107" i="3"/>
  <c r="E107" i="3"/>
  <c r="W107" i="3"/>
  <c r="AX107" i="3"/>
  <c r="H107" i="3"/>
  <c r="BA107" i="3"/>
  <c r="Z67" i="3"/>
  <c r="AR67" i="3"/>
  <c r="BA67" i="3"/>
  <c r="H67" i="3"/>
  <c r="W67" i="3"/>
  <c r="BJ67" i="3"/>
  <c r="T67" i="3"/>
  <c r="N67" i="3"/>
  <c r="BG67" i="3"/>
  <c r="AO67" i="3"/>
  <c r="Q67" i="3"/>
  <c r="BS67" i="3"/>
  <c r="AI67" i="3"/>
  <c r="AC67" i="3"/>
  <c r="AF67" i="3"/>
  <c r="K67" i="3"/>
  <c r="B67" i="3"/>
  <c r="E67" i="3"/>
  <c r="BD67" i="3"/>
  <c r="AX67" i="3"/>
  <c r="AU67" i="3"/>
  <c r="BP67" i="3"/>
  <c r="BM67" i="3"/>
  <c r="AL67" i="3"/>
  <c r="DN67" i="1"/>
  <c r="DO67" i="1"/>
  <c r="DW67" i="1"/>
  <c r="EF67" i="1"/>
  <c r="DT67" i="1"/>
  <c r="DR67" i="1"/>
  <c r="DS67" i="1"/>
  <c r="EE67" i="1"/>
  <c r="DV67" i="1"/>
  <c r="DU67" i="1"/>
  <c r="DD67" i="1"/>
  <c r="DL67" i="1" s="1"/>
  <c r="EG67" i="1"/>
  <c r="DK67" i="1"/>
  <c r="DX67" i="1"/>
  <c r="DH67" i="1"/>
  <c r="DY67" i="1"/>
  <c r="ED67" i="1"/>
  <c r="DA67" i="1"/>
  <c r="EK67" i="1" s="1"/>
  <c r="EA67" i="1"/>
  <c r="ES161" i="1"/>
  <c r="DG161" i="1"/>
  <c r="DI161" i="1"/>
  <c r="DB161" i="1"/>
  <c r="EL161" i="1"/>
  <c r="ES147" i="1"/>
  <c r="ER147" i="1"/>
  <c r="DZ147" i="1"/>
  <c r="DS147" i="1"/>
  <c r="EQ147" i="1"/>
  <c r="EQ200" i="1"/>
  <c r="ES200" i="1"/>
  <c r="ER200" i="1"/>
  <c r="EQ97" i="1"/>
  <c r="BG97" i="3"/>
  <c r="W97" i="3"/>
  <c r="AC97" i="3"/>
  <c r="AI97" i="3"/>
  <c r="H97" i="3"/>
  <c r="BS97" i="3"/>
  <c r="BP97" i="3"/>
  <c r="AO97" i="3"/>
  <c r="Z97" i="3"/>
  <c r="E97" i="3"/>
  <c r="N97" i="3"/>
  <c r="AR97" i="3"/>
  <c r="BM97" i="3"/>
  <c r="BD97" i="3"/>
  <c r="K97" i="3"/>
  <c r="B97" i="3"/>
  <c r="AU97" i="3"/>
  <c r="AL97" i="3"/>
  <c r="AX97" i="3"/>
  <c r="BJ97" i="3"/>
  <c r="AF97" i="3"/>
  <c r="T97" i="3"/>
  <c r="BA97" i="3"/>
  <c r="Q97" i="3"/>
  <c r="EA97" i="1"/>
  <c r="DZ97" i="1"/>
  <c r="G97" i="3"/>
  <c r="I97" i="3"/>
  <c r="AD97" i="3"/>
  <c r="AN97" i="3"/>
  <c r="AM97" i="3"/>
  <c r="AQ97" i="3"/>
  <c r="BL97" i="3"/>
  <c r="BQ97" i="3"/>
  <c r="BR97" i="3"/>
  <c r="J97" i="3"/>
  <c r="AJ97" i="3"/>
  <c r="A97" i="3"/>
  <c r="R97" i="3"/>
  <c r="AP97" i="3"/>
  <c r="L97" i="3"/>
  <c r="BT97" i="3"/>
  <c r="U97" i="3"/>
  <c r="BB97" i="3"/>
  <c r="AZ97" i="3"/>
  <c r="BE97" i="3"/>
  <c r="AT97" i="3"/>
  <c r="BH97" i="3"/>
  <c r="P97" i="3"/>
  <c r="S97" i="3"/>
  <c r="O97" i="3"/>
  <c r="AA97" i="3"/>
  <c r="AH97" i="3"/>
  <c r="AK97" i="3"/>
  <c r="AV97" i="3"/>
  <c r="Y97" i="3"/>
  <c r="F97" i="3"/>
  <c r="X97" i="3"/>
  <c r="BN97" i="3"/>
  <c r="AG97" i="3"/>
  <c r="BI97" i="3"/>
  <c r="AE97" i="3"/>
  <c r="AW97" i="3"/>
  <c r="D97" i="3"/>
  <c r="BF97" i="3"/>
  <c r="BK97" i="3"/>
  <c r="BC97" i="3"/>
  <c r="AY97" i="3"/>
  <c r="C97" i="3"/>
  <c r="AS97" i="3"/>
  <c r="AB97" i="3"/>
  <c r="BO97" i="3"/>
  <c r="M97" i="3"/>
  <c r="V97" i="3"/>
  <c r="EB171" i="1"/>
  <c r="DZ171" i="1"/>
  <c r="DH171" i="1"/>
  <c r="DA171" i="1"/>
  <c r="EK171" i="1" s="1"/>
  <c r="EG171" i="1"/>
  <c r="DK171" i="1"/>
  <c r="DD171" i="1"/>
  <c r="DL171" i="1" s="1"/>
  <c r="ED171" i="1"/>
  <c r="DY171" i="1"/>
  <c r="DX171" i="1"/>
  <c r="EP195" i="1"/>
  <c r="ET195" i="1"/>
  <c r="DR195" i="1"/>
  <c r="DU195" i="1"/>
  <c r="DS195" i="1"/>
  <c r="DW195" i="1"/>
  <c r="EE195" i="1"/>
  <c r="EF195" i="1"/>
  <c r="DV195" i="1"/>
  <c r="DN195" i="1"/>
  <c r="DT195" i="1"/>
  <c r="DO195" i="1"/>
  <c r="DI195" i="1"/>
  <c r="EL195" i="1"/>
  <c r="DB195" i="1"/>
  <c r="EB220" i="1"/>
  <c r="EV220" i="1"/>
  <c r="DZ220" i="1"/>
  <c r="DD220" i="1"/>
  <c r="DL220" i="1" s="1"/>
  <c r="ED220" i="1"/>
  <c r="DY220" i="1"/>
  <c r="DX220" i="1"/>
  <c r="DH220" i="1"/>
  <c r="EG220" i="1"/>
  <c r="DK220" i="1"/>
  <c r="DA220" i="1"/>
  <c r="EK220" i="1" s="1"/>
  <c r="ED9" i="1"/>
  <c r="DD9" i="1"/>
  <c r="EG9" i="1"/>
  <c r="DX9" i="1"/>
  <c r="DK9" i="1"/>
  <c r="DA9" i="1"/>
  <c r="EK9" i="1" s="1"/>
  <c r="DY9" i="1"/>
  <c r="DH9" i="1"/>
  <c r="DB9" i="1"/>
  <c r="EL9" i="1"/>
  <c r="DI9" i="1"/>
  <c r="ES9" i="1"/>
  <c r="AU39" i="3"/>
  <c r="H39" i="3"/>
  <c r="Q39" i="3"/>
  <c r="K39" i="3"/>
  <c r="BG39" i="3"/>
  <c r="BA39" i="3"/>
  <c r="AL39" i="3"/>
  <c r="BP39" i="3"/>
  <c r="W39" i="3"/>
  <c r="AR39" i="3"/>
  <c r="BM39" i="3"/>
  <c r="B39" i="3"/>
  <c r="T39" i="3"/>
  <c r="N39" i="3"/>
  <c r="AX39" i="3"/>
  <c r="AI39" i="3"/>
  <c r="E39" i="3"/>
  <c r="AF39" i="3"/>
  <c r="BS39" i="3"/>
  <c r="AC39" i="3"/>
  <c r="AO39" i="3"/>
  <c r="Z39" i="3"/>
  <c r="BD39" i="3"/>
  <c r="BJ39" i="3"/>
  <c r="EV39" i="1"/>
  <c r="BQ39" i="3"/>
  <c r="V39" i="3"/>
  <c r="AK39" i="3"/>
  <c r="L39" i="3"/>
  <c r="AD39" i="3"/>
  <c r="AW39" i="3"/>
  <c r="AB39" i="3"/>
  <c r="AA39" i="3"/>
  <c r="BH39" i="3"/>
  <c r="G39" i="3"/>
  <c r="AS39" i="3"/>
  <c r="AY39" i="3"/>
  <c r="U39" i="3"/>
  <c r="AE39" i="3"/>
  <c r="A39" i="3"/>
  <c r="O39" i="3"/>
  <c r="BK39" i="3"/>
  <c r="BE39" i="3"/>
  <c r="BN39" i="3"/>
  <c r="BC39" i="3"/>
  <c r="BR39" i="3"/>
  <c r="AV39" i="3"/>
  <c r="BB39" i="3"/>
  <c r="F39" i="3"/>
  <c r="D39" i="3"/>
  <c r="AQ39" i="3"/>
  <c r="R39" i="3"/>
  <c r="M39" i="3"/>
  <c r="AJ39" i="3"/>
  <c r="I39" i="3"/>
  <c r="AH39" i="3"/>
  <c r="S39" i="3"/>
  <c r="C39" i="3"/>
  <c r="AG39" i="3"/>
  <c r="P39" i="3"/>
  <c r="AT39" i="3"/>
  <c r="J39" i="3"/>
  <c r="BO39" i="3"/>
  <c r="Y39" i="3"/>
  <c r="AM39" i="3"/>
  <c r="X39" i="3"/>
  <c r="BL39" i="3"/>
  <c r="BI39" i="3"/>
  <c r="BF39" i="3"/>
  <c r="AN39" i="3"/>
  <c r="AZ39" i="3"/>
  <c r="BT39" i="3"/>
  <c r="AP39" i="3"/>
  <c r="EA24" i="1"/>
  <c r="DI24" i="1"/>
  <c r="EL24" i="1"/>
  <c r="DB24" i="1"/>
  <c r="EV24" i="1"/>
  <c r="AU24" i="3"/>
  <c r="Q24" i="3"/>
  <c r="BA24" i="3"/>
  <c r="H24" i="3"/>
  <c r="W24" i="3"/>
  <c r="AF24" i="3"/>
  <c r="Z24" i="3"/>
  <c r="BD24" i="3"/>
  <c r="AR24" i="3"/>
  <c r="T24" i="3"/>
  <c r="AX24" i="3"/>
  <c r="AO24" i="3"/>
  <c r="BM24" i="3"/>
  <c r="AC24" i="3"/>
  <c r="BG24" i="3"/>
  <c r="K24" i="3"/>
  <c r="AI24" i="3"/>
  <c r="BS24" i="3"/>
  <c r="BP24" i="3"/>
  <c r="AL24" i="3"/>
  <c r="N24" i="3"/>
  <c r="BJ24" i="3"/>
  <c r="B24" i="3"/>
  <c r="E24" i="3"/>
  <c r="ED24" i="1"/>
  <c r="DH24" i="1"/>
  <c r="DX24" i="1"/>
  <c r="DY24" i="1"/>
  <c r="DA24" i="1"/>
  <c r="EK24" i="1" s="1"/>
  <c r="DK24" i="1"/>
  <c r="EG24" i="1"/>
  <c r="DD24" i="1"/>
  <c r="DL24" i="1" s="1"/>
  <c r="ET24" i="1"/>
  <c r="EU55" i="1"/>
  <c r="EO55" i="1"/>
  <c r="DZ55" i="1"/>
  <c r="DE55" i="1"/>
  <c r="DM55" i="1" s="1"/>
  <c r="EH55" i="1"/>
  <c r="EC55" i="1"/>
  <c r="ER55" i="1"/>
  <c r="EA55" i="1"/>
  <c r="ES55" i="1"/>
  <c r="DS40" i="1"/>
  <c r="DZ40" i="1"/>
  <c r="S40" i="3"/>
  <c r="AQ40" i="3"/>
  <c r="AE40" i="3"/>
  <c r="AZ40" i="3"/>
  <c r="BR40" i="3"/>
  <c r="BF40" i="3"/>
  <c r="V40" i="3"/>
  <c r="AB40" i="3"/>
  <c r="AW40" i="3"/>
  <c r="AN40" i="3"/>
  <c r="G40" i="3"/>
  <c r="Y40" i="3"/>
  <c r="D40" i="3"/>
  <c r="AT40" i="3"/>
  <c r="J40" i="3"/>
  <c r="BL40" i="3"/>
  <c r="BC40" i="3"/>
  <c r="M40" i="3"/>
  <c r="BO40" i="3"/>
  <c r="AK40" i="3"/>
  <c r="AH40" i="3"/>
  <c r="BI40" i="3"/>
  <c r="A40" i="3"/>
  <c r="P40" i="3"/>
  <c r="BQ40" i="3"/>
  <c r="AV40" i="3"/>
  <c r="R40" i="3"/>
  <c r="O40" i="3"/>
  <c r="BN40" i="3"/>
  <c r="BH40" i="3"/>
  <c r="AG40" i="3"/>
  <c r="AM40" i="3"/>
  <c r="AP40" i="3"/>
  <c r="AY40" i="3"/>
  <c r="AD40" i="3"/>
  <c r="X40" i="3"/>
  <c r="BE40" i="3"/>
  <c r="AS40" i="3"/>
  <c r="BT40" i="3"/>
  <c r="F40" i="3"/>
  <c r="I40" i="3"/>
  <c r="BB40" i="3"/>
  <c r="AA40" i="3"/>
  <c r="AJ40" i="3"/>
  <c r="U40" i="3"/>
  <c r="L40" i="3"/>
  <c r="C40" i="3"/>
  <c r="BK40" i="3"/>
  <c r="EH40" i="1"/>
  <c r="DE40" i="1"/>
  <c r="DM40" i="1" s="1"/>
  <c r="EC40" i="1"/>
  <c r="DN40" i="1"/>
  <c r="EF40" i="1"/>
  <c r="DB45" i="1"/>
  <c r="DI45" i="1"/>
  <c r="EL45" i="1"/>
  <c r="EB45" i="1"/>
  <c r="DZ45" i="1"/>
  <c r="DA45" i="1"/>
  <c r="EK45" i="1" s="1"/>
  <c r="DY45" i="1"/>
  <c r="DX45" i="1"/>
  <c r="DK45" i="1"/>
  <c r="DD45" i="1"/>
  <c r="DL45" i="1" s="1"/>
  <c r="ED45" i="1"/>
  <c r="DH45" i="1"/>
  <c r="EG45" i="1"/>
  <c r="DB75" i="1"/>
  <c r="EL75" i="1"/>
  <c r="DI75" i="1"/>
  <c r="DE75" i="1"/>
  <c r="DM75" i="1" s="1"/>
  <c r="ER75" i="1"/>
  <c r="EB75" i="1"/>
  <c r="DX75" i="1"/>
  <c r="ET75" i="1"/>
  <c r="EB25" i="1"/>
  <c r="EL25" i="1"/>
  <c r="DI25" i="1"/>
  <c r="DB25" i="1"/>
  <c r="EC25" i="1"/>
  <c r="EH25" i="1"/>
  <c r="DE25" i="1"/>
  <c r="DM25" i="1" s="1"/>
  <c r="EA25" i="1"/>
  <c r="DR151" i="1"/>
  <c r="DT151" i="1"/>
  <c r="EE151" i="1"/>
  <c r="DW151" i="1"/>
  <c r="DO151" i="1"/>
  <c r="DV151" i="1"/>
  <c r="DU151" i="1"/>
  <c r="DS151" i="1"/>
  <c r="EF151" i="1"/>
  <c r="DN151" i="1"/>
  <c r="DG151" i="1"/>
  <c r="ES151" i="1"/>
  <c r="ES135" i="1"/>
  <c r="EV135" i="1"/>
  <c r="B135" i="3"/>
  <c r="Z135" i="3"/>
  <c r="AX135" i="3"/>
  <c r="AU135" i="3"/>
  <c r="AC135" i="3"/>
  <c r="T135" i="3"/>
  <c r="N135" i="3"/>
  <c r="AI135" i="3"/>
  <c r="AR135" i="3"/>
  <c r="BA135" i="3"/>
  <c r="E135" i="3"/>
  <c r="BP135" i="3"/>
  <c r="AO135" i="3"/>
  <c r="Q135" i="3"/>
  <c r="BG135" i="3"/>
  <c r="AF135" i="3"/>
  <c r="K135" i="3"/>
  <c r="H135" i="3"/>
  <c r="W135" i="3"/>
  <c r="AL135" i="3"/>
  <c r="BJ135" i="3"/>
  <c r="BM135" i="3"/>
  <c r="BS135" i="3"/>
  <c r="BD135" i="3"/>
  <c r="EA135" i="1"/>
  <c r="DG135" i="1"/>
  <c r="ES102" i="1"/>
  <c r="DO102" i="1"/>
  <c r="DT102" i="1"/>
  <c r="EF102" i="1"/>
  <c r="DU102" i="1"/>
  <c r="DS102" i="1"/>
  <c r="EE102" i="1"/>
  <c r="DR102" i="1"/>
  <c r="DN102" i="1"/>
  <c r="DW102" i="1"/>
  <c r="DV102" i="1"/>
  <c r="DE102" i="1"/>
  <c r="DM102" i="1" s="1"/>
  <c r="EC102" i="1"/>
  <c r="EH102" i="1"/>
  <c r="Z102" i="3"/>
  <c r="AR102" i="3"/>
  <c r="AU102" i="3"/>
  <c r="AF102" i="3"/>
  <c r="W102" i="3"/>
  <c r="BS102" i="3"/>
  <c r="AO102" i="3"/>
  <c r="T102" i="3"/>
  <c r="BM102" i="3"/>
  <c r="E102" i="3"/>
  <c r="Q102" i="3"/>
  <c r="BJ102" i="3"/>
  <c r="BG102" i="3"/>
  <c r="AC102" i="3"/>
  <c r="H102" i="3"/>
  <c r="AL102" i="3"/>
  <c r="BD102" i="3"/>
  <c r="B102" i="3"/>
  <c r="AI102" i="3"/>
  <c r="AX102" i="3"/>
  <c r="BP102" i="3"/>
  <c r="BA102" i="3"/>
  <c r="N102" i="3"/>
  <c r="K102" i="3"/>
  <c r="EQ102" i="1"/>
  <c r="EP102" i="1"/>
  <c r="BO145" i="3"/>
  <c r="F145" i="3"/>
  <c r="S145" i="3"/>
  <c r="X145" i="3"/>
  <c r="AM145" i="3"/>
  <c r="AB145" i="3"/>
  <c r="C145" i="3"/>
  <c r="BE145" i="3"/>
  <c r="AJ145" i="3"/>
  <c r="AY145" i="3"/>
  <c r="AD145" i="3"/>
  <c r="BI145" i="3"/>
  <c r="AZ145" i="3"/>
  <c r="O145" i="3"/>
  <c r="AK145" i="3"/>
  <c r="I145" i="3"/>
  <c r="Y145" i="3"/>
  <c r="BL145" i="3"/>
  <c r="U145" i="3"/>
  <c r="BK145" i="3"/>
  <c r="BH145" i="3"/>
  <c r="AW145" i="3"/>
  <c r="A145" i="3"/>
  <c r="V145" i="3"/>
  <c r="L145" i="3"/>
  <c r="BB145" i="3"/>
  <c r="AT145" i="3"/>
  <c r="AG145" i="3"/>
  <c r="AH145" i="3"/>
  <c r="AA145" i="3"/>
  <c r="AE145" i="3"/>
  <c r="M145" i="3"/>
  <c r="BQ145" i="3"/>
  <c r="J145" i="3"/>
  <c r="D145" i="3"/>
  <c r="BR145" i="3"/>
  <c r="AS145" i="3"/>
  <c r="BF145" i="3"/>
  <c r="BC145" i="3"/>
  <c r="BN145" i="3"/>
  <c r="AN145" i="3"/>
  <c r="R145" i="3"/>
  <c r="AV145" i="3"/>
  <c r="AQ145" i="3"/>
  <c r="G145" i="3"/>
  <c r="AP145" i="3"/>
  <c r="BT145" i="3"/>
  <c r="P145" i="3"/>
  <c r="EB145" i="1"/>
  <c r="DO145" i="1"/>
  <c r="DV145" i="1"/>
  <c r="DN145" i="1"/>
  <c r="DT145" i="1"/>
  <c r="EE145" i="1"/>
  <c r="DU145" i="1"/>
  <c r="DW145" i="1"/>
  <c r="EF145" i="1"/>
  <c r="DS145" i="1"/>
  <c r="DR145" i="1"/>
  <c r="DB145" i="1"/>
  <c r="DI145" i="1"/>
  <c r="EL145" i="1"/>
  <c r="EC145" i="1"/>
  <c r="DE145" i="1"/>
  <c r="DM145" i="1" s="1"/>
  <c r="EH145" i="1"/>
  <c r="EA165" i="1"/>
  <c r="ET165" i="1"/>
  <c r="DU165" i="1"/>
  <c r="DV165" i="1"/>
  <c r="DT165" i="1"/>
  <c r="DR165" i="1"/>
  <c r="DW165" i="1"/>
  <c r="DS165" i="1"/>
  <c r="DH165" i="1"/>
  <c r="DG165" i="1"/>
  <c r="DO165" i="1"/>
  <c r="DN165" i="1"/>
  <c r="EF165" i="1"/>
  <c r="EE165" i="1"/>
  <c r="EB88" i="1"/>
  <c r="EA88" i="1"/>
  <c r="DR88" i="1"/>
  <c r="DS88" i="1"/>
  <c r="DW88" i="1"/>
  <c r="EE88" i="1"/>
  <c r="DU88" i="1"/>
  <c r="DV88" i="1"/>
  <c r="DT88" i="1"/>
  <c r="DN88" i="1"/>
  <c r="EF88" i="1"/>
  <c r="DO88" i="1"/>
  <c r="EU237" i="1"/>
  <c r="EO237" i="1"/>
  <c r="EF237" i="1"/>
  <c r="DS237" i="1"/>
  <c r="DR237" i="1"/>
  <c r="DV237" i="1"/>
  <c r="EE237" i="1"/>
  <c r="DN237" i="1"/>
  <c r="DW237" i="1"/>
  <c r="DT237" i="1"/>
  <c r="DU237" i="1"/>
  <c r="DO237" i="1"/>
  <c r="EH237" i="1"/>
  <c r="EC237" i="1"/>
  <c r="DE237" i="1"/>
  <c r="DM237" i="1" s="1"/>
  <c r="EG237" i="1"/>
  <c r="DA237" i="1"/>
  <c r="EK237" i="1" s="1"/>
  <c r="DY237" i="1"/>
  <c r="DD237" i="1"/>
  <c r="DL237" i="1" s="1"/>
  <c r="DH237" i="1"/>
  <c r="ED237" i="1"/>
  <c r="DX237" i="1"/>
  <c r="DK237" i="1"/>
  <c r="EV237" i="1"/>
  <c r="EL187" i="1"/>
  <c r="DB187" i="1"/>
  <c r="DI187" i="1"/>
  <c r="ES187" i="1"/>
  <c r="DG187" i="1"/>
  <c r="EV187" i="1"/>
  <c r="EB12" i="1"/>
  <c r="ES12" i="1"/>
  <c r="DR12" i="1"/>
  <c r="DU12" i="1"/>
  <c r="DW12" i="1"/>
  <c r="DN12" i="1"/>
  <c r="DO12" i="1"/>
  <c r="EE12" i="1"/>
  <c r="DT12" i="1"/>
  <c r="EF12" i="1"/>
  <c r="DS12" i="1"/>
  <c r="DV12" i="1"/>
  <c r="DG12" i="1"/>
  <c r="EC12" i="1"/>
  <c r="DE12" i="1"/>
  <c r="DM12" i="1" s="1"/>
  <c r="EH12" i="1"/>
  <c r="EO60" i="1"/>
  <c r="EU60" i="1"/>
  <c r="EP60" i="1"/>
  <c r="DZ60" i="1"/>
  <c r="EL60" i="1"/>
  <c r="DB60" i="1"/>
  <c r="DI60" i="1"/>
  <c r="DN60" i="1"/>
  <c r="DO60" i="1"/>
  <c r="DT60" i="1"/>
  <c r="DV60" i="1"/>
  <c r="DU60" i="1"/>
  <c r="EE60" i="1"/>
  <c r="DR60" i="1"/>
  <c r="DS60" i="1"/>
  <c r="EF60" i="1"/>
  <c r="DW60" i="1"/>
  <c r="EB60" i="1"/>
  <c r="ER65" i="1"/>
  <c r="BA65" i="3"/>
  <c r="Z65" i="3"/>
  <c r="T65" i="3"/>
  <c r="AC65" i="3"/>
  <c r="N65" i="3"/>
  <c r="BD65" i="3"/>
  <c r="Q65" i="3"/>
  <c r="BP65" i="3"/>
  <c r="B65" i="3"/>
  <c r="H65" i="3"/>
  <c r="AI65" i="3"/>
  <c r="BM65" i="3"/>
  <c r="BG65" i="3"/>
  <c r="W65" i="3"/>
  <c r="AX65" i="3"/>
  <c r="AU65" i="3"/>
  <c r="E65" i="3"/>
  <c r="AL65" i="3"/>
  <c r="K65" i="3"/>
  <c r="AR65" i="3"/>
  <c r="AO65" i="3"/>
  <c r="AF65" i="3"/>
  <c r="BJ65" i="3"/>
  <c r="BS65" i="3"/>
  <c r="EB65" i="1"/>
  <c r="EB136" i="1"/>
  <c r="EO136" i="1"/>
  <c r="EU136" i="1"/>
  <c r="ER136" i="1"/>
  <c r="EA136" i="1"/>
  <c r="DZ136" i="1"/>
  <c r="DY136" i="1"/>
  <c r="DK136" i="1"/>
  <c r="EG136" i="1"/>
  <c r="ED136" i="1"/>
  <c r="DA136" i="1"/>
  <c r="EK136" i="1" s="1"/>
  <c r="DH136" i="1"/>
  <c r="DD136" i="1"/>
  <c r="DL136" i="1" s="1"/>
  <c r="DX136" i="1"/>
  <c r="EU157" i="1"/>
  <c r="EP157" i="1"/>
  <c r="AX157" i="3"/>
  <c r="K157" i="3"/>
  <c r="W157" i="3"/>
  <c r="H157" i="3"/>
  <c r="Q157" i="3"/>
  <c r="BA157" i="3"/>
  <c r="AC157" i="3"/>
  <c r="AI157" i="3"/>
  <c r="BJ157" i="3"/>
  <c r="B157" i="3"/>
  <c r="BG157" i="3"/>
  <c r="N157" i="3"/>
  <c r="AO157" i="3"/>
  <c r="T157" i="3"/>
  <c r="BP157" i="3"/>
  <c r="BS157" i="3"/>
  <c r="E157" i="3"/>
  <c r="AL157" i="3"/>
  <c r="AU157" i="3"/>
  <c r="Z157" i="3"/>
  <c r="BD157" i="3"/>
  <c r="BM157" i="3"/>
  <c r="AF157" i="3"/>
  <c r="AR157" i="3"/>
  <c r="AG157" i="3"/>
  <c r="I157" i="3"/>
  <c r="L157" i="3"/>
  <c r="AY157" i="3"/>
  <c r="BT157" i="3"/>
  <c r="AD157" i="3"/>
  <c r="U157" i="3"/>
  <c r="C157" i="3"/>
  <c r="X157" i="3"/>
  <c r="R157" i="3"/>
  <c r="BE157" i="3"/>
  <c r="F157" i="3"/>
  <c r="BB157" i="3"/>
  <c r="AS157" i="3"/>
  <c r="BQ157" i="3"/>
  <c r="BK157" i="3"/>
  <c r="AA157" i="3"/>
  <c r="BH157" i="3"/>
  <c r="AV157" i="3"/>
  <c r="BN157" i="3"/>
  <c r="AP157" i="3"/>
  <c r="AM157" i="3"/>
  <c r="O157" i="3"/>
  <c r="AJ157" i="3"/>
  <c r="EB157" i="1"/>
  <c r="EP98" i="1"/>
  <c r="DZ98" i="1"/>
  <c r="BM98" i="3"/>
  <c r="W98" i="3"/>
  <c r="AO98" i="3"/>
  <c r="T98" i="3"/>
  <c r="AI98" i="3"/>
  <c r="AL98" i="3"/>
  <c r="AR98" i="3"/>
  <c r="AF98" i="3"/>
  <c r="H98" i="3"/>
  <c r="BD98" i="3"/>
  <c r="BS98" i="3"/>
  <c r="E98" i="3"/>
  <c r="Z98" i="3"/>
  <c r="AX98" i="3"/>
  <c r="BJ98" i="3"/>
  <c r="BG98" i="3"/>
  <c r="BA98" i="3"/>
  <c r="AU98" i="3"/>
  <c r="AC98" i="3"/>
  <c r="BP98" i="3"/>
  <c r="B98" i="3"/>
  <c r="N98" i="3"/>
  <c r="K98" i="3"/>
  <c r="Q98" i="3"/>
  <c r="DS98" i="1"/>
  <c r="DU98" i="1"/>
  <c r="DW98" i="1"/>
  <c r="EF98" i="1"/>
  <c r="DR98" i="1"/>
  <c r="DV98" i="1"/>
  <c r="DT98" i="1"/>
  <c r="DO98" i="1"/>
  <c r="DN98" i="1"/>
  <c r="EE98" i="1"/>
  <c r="DG218" i="1"/>
  <c r="ES218" i="1"/>
  <c r="ER218" i="1"/>
  <c r="DZ218" i="1"/>
  <c r="DT80" i="1"/>
  <c r="DN80" i="1"/>
  <c r="DO80" i="1"/>
  <c r="DV80" i="1"/>
  <c r="EE80" i="1"/>
  <c r="DS80" i="1"/>
  <c r="DW80" i="1"/>
  <c r="EF80" i="1"/>
  <c r="DU80" i="1"/>
  <c r="DR80" i="1"/>
  <c r="EL80" i="1"/>
  <c r="DI80" i="1"/>
  <c r="DB80" i="1"/>
  <c r="DG80" i="1"/>
  <c r="ER53" i="1"/>
  <c r="EO53" i="1"/>
  <c r="EU53" i="1"/>
  <c r="DG53" i="1"/>
  <c r="ET53" i="1"/>
  <c r="EC53" i="1"/>
  <c r="DE53" i="1"/>
  <c r="DM53" i="1" s="1"/>
  <c r="EH53" i="1"/>
  <c r="EO18" i="1"/>
  <c r="EU18" i="1"/>
  <c r="EV18" i="1"/>
  <c r="EA18" i="1"/>
  <c r="EP18" i="1"/>
  <c r="P57" i="3"/>
  <c r="AK57" i="3"/>
  <c r="AN57" i="3"/>
  <c r="AB57" i="3"/>
  <c r="I57" i="3"/>
  <c r="Y57" i="3"/>
  <c r="AZ57" i="3"/>
  <c r="BQ57" i="3"/>
  <c r="BT57" i="3"/>
  <c r="AD57" i="3"/>
  <c r="BB57" i="3"/>
  <c r="AP57" i="3"/>
  <c r="AA57" i="3"/>
  <c r="AQ57" i="3"/>
  <c r="R57" i="3"/>
  <c r="AW57" i="3"/>
  <c r="BR57" i="3"/>
  <c r="AS57" i="3"/>
  <c r="J57" i="3"/>
  <c r="BH57" i="3"/>
  <c r="L57" i="3"/>
  <c r="M57" i="3"/>
  <c r="AM57" i="3"/>
  <c r="AV57" i="3"/>
  <c r="X57" i="3"/>
  <c r="S57" i="3"/>
  <c r="V57" i="3"/>
  <c r="C57" i="3"/>
  <c r="AY57" i="3"/>
  <c r="AT57" i="3"/>
  <c r="D57" i="3"/>
  <c r="U57" i="3"/>
  <c r="F57" i="3"/>
  <c r="BN57" i="3"/>
  <c r="AG57" i="3"/>
  <c r="AE57" i="3"/>
  <c r="BI57" i="3"/>
  <c r="BC57" i="3"/>
  <c r="BK57" i="3"/>
  <c r="BE57" i="3"/>
  <c r="BO57" i="3"/>
  <c r="BF57" i="3"/>
  <c r="G57" i="3"/>
  <c r="A57" i="3"/>
  <c r="O57" i="3"/>
  <c r="AJ57" i="3"/>
  <c r="BL57" i="3"/>
  <c r="AH57" i="3"/>
  <c r="DZ57" i="1"/>
  <c r="EO57" i="1"/>
  <c r="EU57" i="1"/>
  <c r="EB57" i="1"/>
  <c r="ES57" i="1"/>
  <c r="ER57" i="1"/>
  <c r="EU51" i="1"/>
  <c r="EO51" i="1"/>
  <c r="EQ51" i="1"/>
  <c r="EA51" i="1"/>
  <c r="DG51" i="1"/>
  <c r="ET51" i="1"/>
  <c r="EQ183" i="1"/>
  <c r="T183" i="3"/>
  <c r="BA183" i="3"/>
  <c r="BG183" i="3"/>
  <c r="Z183" i="3"/>
  <c r="AX183" i="3"/>
  <c r="AF183" i="3"/>
  <c r="AI183" i="3"/>
  <c r="AR183" i="3"/>
  <c r="AU183" i="3"/>
  <c r="B183" i="3"/>
  <c r="AO183" i="3"/>
  <c r="AL183" i="3"/>
  <c r="AC183" i="3"/>
  <c r="E183" i="3"/>
  <c r="BP183" i="3"/>
  <c r="BJ183" i="3"/>
  <c r="N183" i="3"/>
  <c r="BS183" i="3"/>
  <c r="Q183" i="3"/>
  <c r="BM183" i="3"/>
  <c r="BD183" i="3"/>
  <c r="W183" i="3"/>
  <c r="H183" i="3"/>
  <c r="K183" i="3"/>
  <c r="EC183" i="1"/>
  <c r="DE183" i="1"/>
  <c r="DM183" i="1" s="1"/>
  <c r="EH183" i="1"/>
  <c r="BQ183" i="3"/>
  <c r="BE183" i="3"/>
  <c r="BH183" i="3"/>
  <c r="AV183" i="3"/>
  <c r="J183" i="3"/>
  <c r="AQ183" i="3"/>
  <c r="AZ183" i="3"/>
  <c r="L183" i="3"/>
  <c r="C183" i="3"/>
  <c r="U183" i="3"/>
  <c r="F183" i="3"/>
  <c r="M183" i="3"/>
  <c r="BB183" i="3"/>
  <c r="R183" i="3"/>
  <c r="AY183" i="3"/>
  <c r="AH183" i="3"/>
  <c r="BT183" i="3"/>
  <c r="AE183" i="3"/>
  <c r="AM183" i="3"/>
  <c r="P183" i="3"/>
  <c r="I183" i="3"/>
  <c r="AA183" i="3"/>
  <c r="O183" i="3"/>
  <c r="BL183" i="3"/>
  <c r="D183" i="3"/>
  <c r="X183" i="3"/>
  <c r="V183" i="3"/>
  <c r="AN183" i="3"/>
  <c r="BI183" i="3"/>
  <c r="AB183" i="3"/>
  <c r="S183" i="3"/>
  <c r="AJ183" i="3"/>
  <c r="BN183" i="3"/>
  <c r="BK183" i="3"/>
  <c r="AK183" i="3"/>
  <c r="BR183" i="3"/>
  <c r="G183" i="3"/>
  <c r="A183" i="3"/>
  <c r="BC183" i="3"/>
  <c r="AG183" i="3"/>
  <c r="AT183" i="3"/>
  <c r="Y183" i="3"/>
  <c r="AD183" i="3"/>
  <c r="AP183" i="3"/>
  <c r="BF183" i="3"/>
  <c r="BO183" i="3"/>
  <c r="AW183" i="3"/>
  <c r="AS183" i="3"/>
  <c r="EV183" i="1"/>
  <c r="EB63" i="1"/>
  <c r="DX63" i="1"/>
  <c r="ET63" i="1"/>
  <c r="EP62" i="1"/>
  <c r="EB62" i="1"/>
  <c r="DZ62" i="1"/>
  <c r="DZ121" i="1"/>
  <c r="DG121" i="1"/>
  <c r="DY121" i="1"/>
  <c r="DA121" i="1"/>
  <c r="EK121" i="1" s="1"/>
  <c r="DD121" i="1"/>
  <c r="DL121" i="1" s="1"/>
  <c r="ED121" i="1"/>
  <c r="EG121" i="1"/>
  <c r="DH121" i="1"/>
  <c r="DX121" i="1"/>
  <c r="DK121" i="1"/>
  <c r="EH121" i="1"/>
  <c r="EC121" i="1"/>
  <c r="DE121" i="1"/>
  <c r="DM121" i="1" s="1"/>
  <c r="P184" i="3"/>
  <c r="AE184" i="3"/>
  <c r="D184" i="3"/>
  <c r="AQ184" i="3"/>
  <c r="BI184" i="3"/>
  <c r="BL184" i="3"/>
  <c r="AD184" i="3"/>
  <c r="R184" i="3"/>
  <c r="BB184" i="3"/>
  <c r="AV184" i="3"/>
  <c r="AA184" i="3"/>
  <c r="AY184" i="3"/>
  <c r="J184" i="3"/>
  <c r="AK184" i="3"/>
  <c r="G184" i="3"/>
  <c r="AN184" i="3"/>
  <c r="Y184" i="3"/>
  <c r="BO184" i="3"/>
  <c r="X184" i="3"/>
  <c r="AJ184" i="3"/>
  <c r="F184" i="3"/>
  <c r="AP184" i="3"/>
  <c r="L184" i="3"/>
  <c r="BE184" i="3"/>
  <c r="S184" i="3"/>
  <c r="BC184" i="3"/>
  <c r="BF184" i="3"/>
  <c r="C184" i="3"/>
  <c r="BN184" i="3"/>
  <c r="BT184" i="3"/>
  <c r="M184" i="3"/>
  <c r="A184" i="3"/>
  <c r="AW184" i="3"/>
  <c r="BK184" i="3"/>
  <c r="U184" i="3"/>
  <c r="BH184" i="3"/>
  <c r="AZ184" i="3"/>
  <c r="AH184" i="3"/>
  <c r="AG184" i="3"/>
  <c r="AB184" i="3"/>
  <c r="O184" i="3"/>
  <c r="AM184" i="3"/>
  <c r="AT184" i="3"/>
  <c r="AS184" i="3"/>
  <c r="BR184" i="3"/>
  <c r="BQ184" i="3"/>
  <c r="V184" i="3"/>
  <c r="I184" i="3"/>
  <c r="ES184" i="1"/>
  <c r="ET184" i="1"/>
  <c r="DH184" i="1"/>
  <c r="DK184" i="1"/>
  <c r="EG184" i="1"/>
  <c r="DX184" i="1"/>
  <c r="ED184" i="1"/>
  <c r="DD184" i="1"/>
  <c r="DL184" i="1" s="1"/>
  <c r="DA184" i="1"/>
  <c r="EK184" i="1" s="1"/>
  <c r="DY184" i="1"/>
  <c r="EC184" i="1"/>
  <c r="DE184" i="1"/>
  <c r="DM184" i="1" s="1"/>
  <c r="EH184" i="1"/>
  <c r="DI239" i="1"/>
  <c r="DB239" i="1"/>
  <c r="EL239" i="1"/>
  <c r="EC239" i="1"/>
  <c r="EH239" i="1"/>
  <c r="DE239" i="1"/>
  <c r="DM239" i="1" s="1"/>
  <c r="EP239" i="1"/>
  <c r="C50" i="3"/>
  <c r="I50" i="3"/>
  <c r="BB50" i="3"/>
  <c r="R50" i="3"/>
  <c r="AS50" i="3"/>
  <c r="AW50" i="3"/>
  <c r="D50" i="3"/>
  <c r="AQ50" i="3"/>
  <c r="AH50" i="3"/>
  <c r="S50" i="3"/>
  <c r="V50" i="3"/>
  <c r="AZ50" i="3"/>
  <c r="X50" i="3"/>
  <c r="AN50" i="3"/>
  <c r="AA50" i="3"/>
  <c r="AT50" i="3"/>
  <c r="AG50" i="3"/>
  <c r="AV50" i="3"/>
  <c r="BK50" i="3"/>
  <c r="AM50" i="3"/>
  <c r="BN50" i="3"/>
  <c r="M50" i="3"/>
  <c r="BL50" i="3"/>
  <c r="BE50" i="3"/>
  <c r="AJ50" i="3"/>
  <c r="BQ50" i="3"/>
  <c r="J50" i="3"/>
  <c r="BR50" i="3"/>
  <c r="BC50" i="3"/>
  <c r="AE50" i="3"/>
  <c r="AY50" i="3"/>
  <c r="BH50" i="3"/>
  <c r="Y50" i="3"/>
  <c r="A50" i="3"/>
  <c r="AP50" i="3"/>
  <c r="AD50" i="3"/>
  <c r="BO50" i="3"/>
  <c r="BT50" i="3"/>
  <c r="BI50" i="3"/>
  <c r="G50" i="3"/>
  <c r="BF50" i="3"/>
  <c r="U50" i="3"/>
  <c r="L50" i="3"/>
  <c r="AB50" i="3"/>
  <c r="AK50" i="3"/>
  <c r="O50" i="3"/>
  <c r="F50" i="3"/>
  <c r="P50" i="3"/>
  <c r="EC50" i="1"/>
  <c r="DE50" i="1"/>
  <c r="DM50" i="1" s="1"/>
  <c r="EH50" i="1"/>
  <c r="EO50" i="1"/>
  <c r="EU50" i="1"/>
  <c r="DB125" i="1"/>
  <c r="DI125" i="1"/>
  <c r="EL125" i="1"/>
  <c r="DE125" i="1"/>
  <c r="DM125" i="1" s="1"/>
  <c r="EH125" i="1"/>
  <c r="EC125" i="1"/>
  <c r="EF125" i="1"/>
  <c r="DR125" i="1"/>
  <c r="DS125" i="1"/>
  <c r="DW125" i="1"/>
  <c r="DT125" i="1"/>
  <c r="DV125" i="1"/>
  <c r="DU125" i="1"/>
  <c r="DO125" i="1"/>
  <c r="EE125" i="1"/>
  <c r="DN125" i="1"/>
  <c r="EV125" i="1"/>
  <c r="EB130" i="1"/>
  <c r="EV130" i="1"/>
  <c r="DK130" i="1"/>
  <c r="DA130" i="1"/>
  <c r="EK130" i="1" s="1"/>
  <c r="EG130" i="1"/>
  <c r="DD130" i="1"/>
  <c r="DL130" i="1" s="1"/>
  <c r="DH130" i="1"/>
  <c r="ED130" i="1"/>
  <c r="DY130" i="1"/>
  <c r="DX130" i="1"/>
  <c r="DE130" i="1"/>
  <c r="DM130" i="1" s="1"/>
  <c r="EC130" i="1"/>
  <c r="EH130" i="1"/>
  <c r="EP130" i="1"/>
  <c r="EG38" i="1"/>
  <c r="DA38" i="1"/>
  <c r="EK38" i="1" s="1"/>
  <c r="ED38" i="1"/>
  <c r="DH38" i="1"/>
  <c r="DD38" i="1"/>
  <c r="DL38" i="1" s="1"/>
  <c r="DX38" i="1"/>
  <c r="DY38" i="1"/>
  <c r="DK38" i="1"/>
  <c r="EF38" i="1"/>
  <c r="DR38" i="1"/>
  <c r="DS38" i="1"/>
  <c r="DU38" i="1"/>
  <c r="DO38" i="1"/>
  <c r="DV38" i="1"/>
  <c r="EE38" i="1"/>
  <c r="DT38" i="1"/>
  <c r="DW38" i="1"/>
  <c r="DN38" i="1"/>
  <c r="AD38" i="3"/>
  <c r="AP38" i="3"/>
  <c r="AA38" i="3"/>
  <c r="BK38" i="3"/>
  <c r="AW38" i="3"/>
  <c r="AV38" i="3"/>
  <c r="F38" i="3"/>
  <c r="I38" i="3"/>
  <c r="G38" i="3"/>
  <c r="BN38" i="3"/>
  <c r="S38" i="3"/>
  <c r="R38" i="3"/>
  <c r="BC38" i="3"/>
  <c r="AZ38" i="3"/>
  <c r="BH38" i="3"/>
  <c r="BO38" i="3"/>
  <c r="AB38" i="3"/>
  <c r="A38" i="3"/>
  <c r="BT38" i="3"/>
  <c r="J38" i="3"/>
  <c r="BQ38" i="3"/>
  <c r="O38" i="3"/>
  <c r="BR38" i="3"/>
  <c r="Y38" i="3"/>
  <c r="D38" i="3"/>
  <c r="AS38" i="3"/>
  <c r="P38" i="3"/>
  <c r="AJ38" i="3"/>
  <c r="X38" i="3"/>
  <c r="U38" i="3"/>
  <c r="BF38" i="3"/>
  <c r="V38" i="3"/>
  <c r="AG38" i="3"/>
  <c r="AH38" i="3"/>
  <c r="AT38" i="3"/>
  <c r="L38" i="3"/>
  <c r="AE38" i="3"/>
  <c r="BB38" i="3"/>
  <c r="BI38" i="3"/>
  <c r="AY38" i="3"/>
  <c r="M38" i="3"/>
  <c r="AM38" i="3"/>
  <c r="AK38" i="3"/>
  <c r="BE38" i="3"/>
  <c r="AQ38" i="3"/>
  <c r="C38" i="3"/>
  <c r="AN38" i="3"/>
  <c r="BL38" i="3"/>
  <c r="DE38" i="1"/>
  <c r="DM38" i="1" s="1"/>
  <c r="EH38" i="1"/>
  <c r="EC38" i="1"/>
  <c r="EB38" i="1"/>
  <c r="EP38" i="1"/>
  <c r="T38" i="3"/>
  <c r="E38" i="3"/>
  <c r="B38" i="3"/>
  <c r="H38" i="3"/>
  <c r="Q38" i="3"/>
  <c r="BD38" i="3"/>
  <c r="AC38" i="3"/>
  <c r="AU38" i="3"/>
  <c r="BM38" i="3"/>
  <c r="Z38" i="3"/>
  <c r="AR38" i="3"/>
  <c r="BA38" i="3"/>
  <c r="AI38" i="3"/>
  <c r="AF38" i="3"/>
  <c r="AX38" i="3"/>
  <c r="AO38" i="3"/>
  <c r="BG38" i="3"/>
  <c r="N38" i="3"/>
  <c r="K38" i="3"/>
  <c r="BS38" i="3"/>
  <c r="W38" i="3"/>
  <c r="BJ38" i="3"/>
  <c r="AL38" i="3"/>
  <c r="BP38" i="3"/>
  <c r="AY14" i="3"/>
  <c r="M14" i="3"/>
  <c r="AZ14" i="3"/>
  <c r="R14" i="3"/>
  <c r="BE14" i="3"/>
  <c r="AE14" i="3"/>
  <c r="BQ14" i="3"/>
  <c r="AN14" i="3"/>
  <c r="U14" i="3"/>
  <c r="BF14" i="3"/>
  <c r="BN14" i="3"/>
  <c r="G14" i="3"/>
  <c r="AP14" i="3"/>
  <c r="BL14" i="3"/>
  <c r="L14" i="3"/>
  <c r="AA14" i="3"/>
  <c r="BC14" i="3"/>
  <c r="BR14" i="3"/>
  <c r="J14" i="3"/>
  <c r="I14" i="3"/>
  <c r="BK14" i="3"/>
  <c r="Y14" i="3"/>
  <c r="AB14" i="3"/>
  <c r="X14" i="3"/>
  <c r="BT14" i="3"/>
  <c r="AG14" i="3"/>
  <c r="D14" i="3"/>
  <c r="BB14" i="3"/>
  <c r="C14" i="3"/>
  <c r="AJ14" i="3"/>
  <c r="AH14" i="3"/>
  <c r="AT14" i="3"/>
  <c r="S14" i="3"/>
  <c r="O14" i="3"/>
  <c r="BH14" i="3"/>
  <c r="F14" i="3"/>
  <c r="A14" i="3"/>
  <c r="BO14" i="3"/>
  <c r="P14" i="3"/>
  <c r="AM14" i="3"/>
  <c r="V14" i="3"/>
  <c r="AS14" i="3"/>
  <c r="AK14" i="3"/>
  <c r="AW14" i="3"/>
  <c r="AD14" i="3"/>
  <c r="AQ14" i="3"/>
  <c r="AV14" i="3"/>
  <c r="BI14" i="3"/>
  <c r="EU14" i="1"/>
  <c r="EO14" i="1"/>
  <c r="W14" i="3"/>
  <c r="AU14" i="3"/>
  <c r="BG14" i="3"/>
  <c r="BJ14" i="3"/>
  <c r="E14" i="3"/>
  <c r="B14" i="3"/>
  <c r="AR14" i="3"/>
  <c r="Q14" i="3"/>
  <c r="H14" i="3"/>
  <c r="T14" i="3"/>
  <c r="K14" i="3"/>
  <c r="Z14" i="3"/>
  <c r="AI14" i="3"/>
  <c r="BM14" i="3"/>
  <c r="BA14" i="3"/>
  <c r="AC14" i="3"/>
  <c r="AF14" i="3"/>
  <c r="AO14" i="3"/>
  <c r="BP14" i="3"/>
  <c r="BD14" i="3"/>
  <c r="BS14" i="3"/>
  <c r="AL14" i="3"/>
  <c r="N14" i="3"/>
  <c r="AX14" i="3"/>
  <c r="DZ14" i="1"/>
  <c r="DZ68" i="1"/>
  <c r="DR68" i="1"/>
  <c r="EQ68" i="1"/>
  <c r="ET68" i="1"/>
  <c r="AF64" i="3"/>
  <c r="T64" i="3"/>
  <c r="BJ64" i="3"/>
  <c r="BM64" i="3"/>
  <c r="BG64" i="3"/>
  <c r="AC64" i="3"/>
  <c r="W64" i="3"/>
  <c r="AR64" i="3"/>
  <c r="BD64" i="3"/>
  <c r="Z64" i="3"/>
  <c r="H64" i="3"/>
  <c r="B64" i="3"/>
  <c r="K64" i="3"/>
  <c r="AL64" i="3"/>
  <c r="BP64" i="3"/>
  <c r="AX64" i="3"/>
  <c r="E64" i="3"/>
  <c r="BA64" i="3"/>
  <c r="AI64" i="3"/>
  <c r="Q64" i="3"/>
  <c r="AU64" i="3"/>
  <c r="N64" i="3"/>
  <c r="AO64" i="3"/>
  <c r="BS64" i="3"/>
  <c r="ER64" i="1"/>
  <c r="EP64" i="1"/>
  <c r="DG64" i="1"/>
  <c r="DG59" i="1"/>
  <c r="EA59" i="1"/>
  <c r="ER59" i="1"/>
  <c r="DZ59" i="1"/>
  <c r="EL59" i="1"/>
  <c r="DB59" i="1"/>
  <c r="DI59" i="1"/>
  <c r="ER214" i="1"/>
  <c r="EV214" i="1"/>
  <c r="EB214" i="1"/>
  <c r="EC214" i="1"/>
  <c r="EH214" i="1"/>
  <c r="DE214" i="1"/>
  <c r="DM214" i="1" s="1"/>
  <c r="EQ66" i="1"/>
  <c r="DG66" i="1"/>
  <c r="EB66" i="1"/>
  <c r="EH66" i="1"/>
  <c r="EC66" i="1"/>
  <c r="DE66" i="1"/>
  <c r="DM66" i="1" s="1"/>
  <c r="DA35" i="1"/>
  <c r="EK35" i="1" s="1"/>
  <c r="ED35" i="1"/>
  <c r="DX35" i="1"/>
  <c r="DK35" i="1"/>
  <c r="DH35" i="1"/>
  <c r="DY35" i="1"/>
  <c r="DD35" i="1"/>
  <c r="DL35" i="1" s="1"/>
  <c r="EG35" i="1"/>
  <c r="EB35" i="1"/>
  <c r="EC35" i="1"/>
  <c r="DE35" i="1"/>
  <c r="DM35" i="1" s="1"/>
  <c r="EH35" i="1"/>
  <c r="AF35" i="3"/>
  <c r="AC35" i="3"/>
  <c r="AR35" i="3"/>
  <c r="BA35" i="3"/>
  <c r="BJ35" i="3"/>
  <c r="H35" i="3"/>
  <c r="BP35" i="3"/>
  <c r="N35" i="3"/>
  <c r="W35" i="3"/>
  <c r="T35" i="3"/>
  <c r="AX35" i="3"/>
  <c r="AL35" i="3"/>
  <c r="Z35" i="3"/>
  <c r="Q35" i="3"/>
  <c r="E35" i="3"/>
  <c r="AU35" i="3"/>
  <c r="K35" i="3"/>
  <c r="AO35" i="3"/>
  <c r="BD35" i="3"/>
  <c r="B35" i="3"/>
  <c r="BS35" i="3"/>
  <c r="BG35" i="3"/>
  <c r="AI35" i="3"/>
  <c r="BM35" i="3"/>
  <c r="EQ35" i="1"/>
  <c r="EQ233" i="1"/>
  <c r="DY233" i="1"/>
  <c r="DK233" i="1"/>
  <c r="DX233" i="1"/>
  <c r="DD233" i="1"/>
  <c r="DL233" i="1" s="1"/>
  <c r="EG233" i="1"/>
  <c r="DH233" i="1"/>
  <c r="ED233" i="1"/>
  <c r="DA233" i="1"/>
  <c r="EK233" i="1" s="1"/>
  <c r="EP8" i="1"/>
  <c r="ER8" i="1"/>
  <c r="DO8" i="1"/>
  <c r="DU8" i="1"/>
  <c r="EE8" i="1"/>
  <c r="DT8" i="1"/>
  <c r="EF8" i="1"/>
  <c r="DN8" i="1"/>
  <c r="DR8" i="1"/>
  <c r="DV8" i="1"/>
  <c r="DS8" i="1"/>
  <c r="DW8" i="1"/>
  <c r="AR160" i="3"/>
  <c r="AI160" i="3"/>
  <c r="AO160" i="3"/>
  <c r="BA160" i="3"/>
  <c r="BJ160" i="3"/>
  <c r="BP160" i="3"/>
  <c r="B160" i="3"/>
  <c r="AL160" i="3"/>
  <c r="W160" i="3"/>
  <c r="BG160" i="3"/>
  <c r="N160" i="3"/>
  <c r="AU160" i="3"/>
  <c r="K160" i="3"/>
  <c r="BS160" i="3"/>
  <c r="T160" i="3"/>
  <c r="Q160" i="3"/>
  <c r="AF160" i="3"/>
  <c r="AX160" i="3"/>
  <c r="BD160" i="3"/>
  <c r="H160" i="3"/>
  <c r="E160" i="3"/>
  <c r="BM160" i="3"/>
  <c r="AC160" i="3"/>
  <c r="Z160" i="3"/>
  <c r="EU160" i="1"/>
  <c r="EO160" i="1"/>
  <c r="ET160" i="1"/>
  <c r="EL160" i="1"/>
  <c r="DB160" i="1"/>
  <c r="DI160" i="1"/>
  <c r="ER160" i="1"/>
  <c r="EB160" i="1"/>
  <c r="ES26" i="1"/>
  <c r="DE26" i="1"/>
  <c r="DM26" i="1" s="1"/>
  <c r="EH26" i="1"/>
  <c r="EC26" i="1"/>
  <c r="EQ26" i="1"/>
  <c r="DG90" i="1"/>
  <c r="T90" i="3"/>
  <c r="AR90" i="3"/>
  <c r="Z90" i="3"/>
  <c r="AC90" i="3"/>
  <c r="BD90" i="3"/>
  <c r="AX90" i="3"/>
  <c r="BG90" i="3"/>
  <c r="BM90" i="3"/>
  <c r="BP90" i="3"/>
  <c r="BJ90" i="3"/>
  <c r="BS90" i="3"/>
  <c r="AO90" i="3"/>
  <c r="K90" i="3"/>
  <c r="N90" i="3"/>
  <c r="E90" i="3"/>
  <c r="AU90" i="3"/>
  <c r="B90" i="3"/>
  <c r="W90" i="3"/>
  <c r="AI90" i="3"/>
  <c r="AL90" i="3"/>
  <c r="BA90" i="3"/>
  <c r="Q90" i="3"/>
  <c r="H90" i="3"/>
  <c r="AF90" i="3"/>
  <c r="DZ90" i="1"/>
  <c r="ET90" i="1"/>
  <c r="EV90" i="1"/>
  <c r="AG90" i="3"/>
  <c r="BN90" i="3"/>
  <c r="AV90" i="3"/>
  <c r="D90" i="3"/>
  <c r="I90" i="3"/>
  <c r="BR90" i="3"/>
  <c r="AE90" i="3"/>
  <c r="BT90" i="3"/>
  <c r="U90" i="3"/>
  <c r="AN90" i="3"/>
  <c r="X90" i="3"/>
  <c r="AS90" i="3"/>
  <c r="AW90" i="3"/>
  <c r="AY90" i="3"/>
  <c r="R90" i="3"/>
  <c r="AA90" i="3"/>
  <c r="A90" i="3"/>
  <c r="AP90" i="3"/>
  <c r="AQ90" i="3"/>
  <c r="AB90" i="3"/>
  <c r="BH90" i="3"/>
  <c r="P90" i="3"/>
  <c r="AK90" i="3"/>
  <c r="J90" i="3"/>
  <c r="BO90" i="3"/>
  <c r="AJ90" i="3"/>
  <c r="Y90" i="3"/>
  <c r="AH90" i="3"/>
  <c r="AT90" i="3"/>
  <c r="BC90" i="3"/>
  <c r="BK90" i="3"/>
  <c r="BI90" i="3"/>
  <c r="BF90" i="3"/>
  <c r="BB90" i="3"/>
  <c r="O90" i="3"/>
  <c r="BE90" i="3"/>
  <c r="M90" i="3"/>
  <c r="V90" i="3"/>
  <c r="AD90" i="3"/>
  <c r="BL90" i="3"/>
  <c r="AM90" i="3"/>
  <c r="C90" i="3"/>
  <c r="G90" i="3"/>
  <c r="F90" i="3"/>
  <c r="AZ90" i="3"/>
  <c r="BQ90" i="3"/>
  <c r="S90" i="3"/>
  <c r="L90" i="3"/>
  <c r="EA226" i="1"/>
  <c r="E226" i="3"/>
  <c r="H226" i="3"/>
  <c r="N226" i="3"/>
  <c r="AR226" i="3"/>
  <c r="AU226" i="3"/>
  <c r="BJ226" i="3"/>
  <c r="K226" i="3"/>
  <c r="BP226" i="3"/>
  <c r="BD226" i="3"/>
  <c r="Q226" i="3"/>
  <c r="B226" i="3"/>
  <c r="T226" i="3"/>
  <c r="BA226" i="3"/>
  <c r="AF226" i="3"/>
  <c r="BS226" i="3"/>
  <c r="AI226" i="3"/>
  <c r="W226" i="3"/>
  <c r="AO226" i="3"/>
  <c r="BG226" i="3"/>
  <c r="AC226" i="3"/>
  <c r="BM226" i="3"/>
  <c r="AX226" i="3"/>
  <c r="Z226" i="3"/>
  <c r="AL226" i="3"/>
  <c r="EC226" i="1"/>
  <c r="EH226" i="1"/>
  <c r="DE226" i="1"/>
  <c r="DM226" i="1" s="1"/>
  <c r="DH229" i="1"/>
  <c r="EG229" i="1"/>
  <c r="DD229" i="1"/>
  <c r="DL229" i="1" s="1"/>
  <c r="DA229" i="1"/>
  <c r="EK229" i="1" s="1"/>
  <c r="DK229" i="1"/>
  <c r="DY229" i="1"/>
  <c r="DX229" i="1"/>
  <c r="ED229" i="1"/>
  <c r="EP229" i="1"/>
  <c r="DO229" i="1"/>
  <c r="DR229" i="1"/>
  <c r="DV229" i="1"/>
  <c r="DT229" i="1"/>
  <c r="DS229" i="1"/>
  <c r="EE229" i="1"/>
  <c r="DU229" i="1"/>
  <c r="EF229" i="1"/>
  <c r="DW229" i="1"/>
  <c r="DN229" i="1"/>
  <c r="EV229" i="1"/>
  <c r="BP209" i="3"/>
  <c r="AX209" i="3"/>
  <c r="BA209" i="3"/>
  <c r="AF209" i="3"/>
  <c r="AC209" i="3"/>
  <c r="BG209" i="3"/>
  <c r="BD209" i="3"/>
  <c r="BM209" i="3"/>
  <c r="BJ209" i="3"/>
  <c r="AR209" i="3"/>
  <c r="AU209" i="3"/>
  <c r="N209" i="3"/>
  <c r="AL209" i="3"/>
  <c r="B209" i="3"/>
  <c r="H209" i="3"/>
  <c r="Z209" i="3"/>
  <c r="K209" i="3"/>
  <c r="E209" i="3"/>
  <c r="AO209" i="3"/>
  <c r="Q209" i="3"/>
  <c r="BS209" i="3"/>
  <c r="T209" i="3"/>
  <c r="W209" i="3"/>
  <c r="AI209" i="3"/>
  <c r="EP209" i="1"/>
  <c r="EB209" i="1"/>
  <c r="EL209" i="1"/>
  <c r="DB209" i="1"/>
  <c r="DI209" i="1"/>
  <c r="EB132" i="1"/>
  <c r="ET132" i="1"/>
  <c r="ER132" i="1"/>
  <c r="EV132" i="1"/>
  <c r="EA176" i="1"/>
  <c r="EH176" i="1"/>
  <c r="EC176" i="1"/>
  <c r="DE176" i="1"/>
  <c r="DM176" i="1" s="1"/>
  <c r="EA111" i="1"/>
  <c r="EV111" i="1"/>
  <c r="EG111" i="1"/>
  <c r="DY111" i="1"/>
  <c r="DH111" i="1"/>
  <c r="DD111" i="1"/>
  <c r="DL111" i="1" s="1"/>
  <c r="DX111" i="1"/>
  <c r="DA111" i="1"/>
  <c r="EK111" i="1" s="1"/>
  <c r="DK111" i="1"/>
  <c r="ED111" i="1"/>
  <c r="ER111" i="1"/>
  <c r="EA108" i="1"/>
  <c r="ET108" i="1"/>
  <c r="EB108" i="1"/>
  <c r="EP108" i="1"/>
  <c r="DD108" i="1"/>
  <c r="DL108" i="1" s="1"/>
  <c r="DK108" i="1"/>
  <c r="DX108" i="1"/>
  <c r="EG108" i="1"/>
  <c r="DA108" i="1"/>
  <c r="EK108" i="1" s="1"/>
  <c r="DH108" i="1"/>
  <c r="ED108" i="1"/>
  <c r="DY108" i="1"/>
  <c r="EV56" i="1"/>
  <c r="EH56" i="1"/>
  <c r="DE56" i="1"/>
  <c r="DM56" i="1" s="1"/>
  <c r="EC56" i="1"/>
  <c r="ET56" i="1"/>
  <c r="ES56" i="1"/>
  <c r="DG36" i="1"/>
  <c r="ET36" i="1"/>
  <c r="EV36" i="1"/>
  <c r="EL36" i="1"/>
  <c r="DI36" i="1"/>
  <c r="DB36" i="1"/>
  <c r="EB36" i="1"/>
  <c r="DY93" i="1"/>
  <c r="EB93" i="1"/>
  <c r="DE93" i="1"/>
  <c r="DM93" i="1" s="1"/>
  <c r="BO93" i="3"/>
  <c r="J93" i="3"/>
  <c r="S93" i="3"/>
  <c r="A93" i="3"/>
  <c r="AN93" i="3"/>
  <c r="BF93" i="3"/>
  <c r="AQ93" i="3"/>
  <c r="D93" i="3"/>
  <c r="AZ93" i="3"/>
  <c r="P93" i="3"/>
  <c r="M93" i="3"/>
  <c r="BC93" i="3"/>
  <c r="AW93" i="3"/>
  <c r="AT93" i="3"/>
  <c r="V93" i="3"/>
  <c r="BR93" i="3"/>
  <c r="BI93" i="3"/>
  <c r="BL93" i="3"/>
  <c r="AK93" i="3"/>
  <c r="AE93" i="3"/>
  <c r="AB93" i="3"/>
  <c r="G93" i="3"/>
  <c r="AH93" i="3"/>
  <c r="Y93" i="3"/>
  <c r="BT93" i="3"/>
  <c r="AV93" i="3"/>
  <c r="U93" i="3"/>
  <c r="C93" i="3"/>
  <c r="BB93" i="3"/>
  <c r="BE93" i="3"/>
  <c r="BN93" i="3"/>
  <c r="AS93" i="3"/>
  <c r="AY93" i="3"/>
  <c r="O93" i="3"/>
  <c r="AP93" i="3"/>
  <c r="AM93" i="3"/>
  <c r="X93" i="3"/>
  <c r="L93" i="3"/>
  <c r="AD93" i="3"/>
  <c r="AA93" i="3"/>
  <c r="AG93" i="3"/>
  <c r="BK93" i="3"/>
  <c r="AJ93" i="3"/>
  <c r="I93" i="3"/>
  <c r="BH93" i="3"/>
  <c r="F93" i="3"/>
  <c r="R93" i="3"/>
  <c r="BQ93" i="3"/>
  <c r="EC33" i="1"/>
  <c r="EH33" i="1"/>
  <c r="DE33" i="1"/>
  <c r="DM33" i="1" s="1"/>
  <c r="EA33" i="1"/>
  <c r="DG33" i="1"/>
  <c r="AJ33" i="3"/>
  <c r="BN33" i="3"/>
  <c r="BO33" i="3"/>
  <c r="AG33" i="3"/>
  <c r="F33" i="3"/>
  <c r="BK33" i="3"/>
  <c r="BQ33" i="3"/>
  <c r="BI33" i="3"/>
  <c r="X33" i="3"/>
  <c r="BE33" i="3"/>
  <c r="AV33" i="3"/>
  <c r="J33" i="3"/>
  <c r="AW33" i="3"/>
  <c r="AQ33" i="3"/>
  <c r="BC33" i="3"/>
  <c r="O33" i="3"/>
  <c r="R33" i="3"/>
  <c r="D33" i="3"/>
  <c r="S33" i="3"/>
  <c r="BH33" i="3"/>
  <c r="A33" i="3"/>
  <c r="AE33" i="3"/>
  <c r="I33" i="3"/>
  <c r="AB33" i="3"/>
  <c r="AP33" i="3"/>
  <c r="BR33" i="3"/>
  <c r="AA33" i="3"/>
  <c r="AK33" i="3"/>
  <c r="V33" i="3"/>
  <c r="AN33" i="3"/>
  <c r="BL33" i="3"/>
  <c r="M33" i="3"/>
  <c r="L33" i="3"/>
  <c r="U33" i="3"/>
  <c r="AM33" i="3"/>
  <c r="P33" i="3"/>
  <c r="AZ33" i="3"/>
  <c r="BF33" i="3"/>
  <c r="AH33" i="3"/>
  <c r="Y33" i="3"/>
  <c r="BB33" i="3"/>
  <c r="AT33" i="3"/>
  <c r="C33" i="3"/>
  <c r="G33" i="3"/>
  <c r="AY33" i="3"/>
  <c r="AD33" i="3"/>
  <c r="AS33" i="3"/>
  <c r="BT33" i="3"/>
  <c r="EQ33" i="1"/>
  <c r="EA110" i="1"/>
  <c r="EP110" i="1"/>
  <c r="EP81" i="1"/>
  <c r="DE81" i="1"/>
  <c r="DM81" i="1" s="1"/>
  <c r="EH81" i="1"/>
  <c r="EC81" i="1"/>
  <c r="AS81" i="3"/>
  <c r="A81" i="3"/>
  <c r="BR81" i="3"/>
  <c r="AN81" i="3"/>
  <c r="AG81" i="3"/>
  <c r="BO81" i="3"/>
  <c r="BH81" i="3"/>
  <c r="X81" i="3"/>
  <c r="AB81" i="3"/>
  <c r="AA81" i="3"/>
  <c r="AT81" i="3"/>
  <c r="BL81" i="3"/>
  <c r="M81" i="3"/>
  <c r="BF81" i="3"/>
  <c r="P81" i="3"/>
  <c r="J81" i="3"/>
  <c r="BQ81" i="3"/>
  <c r="U81" i="3"/>
  <c r="BT81" i="3"/>
  <c r="AW81" i="3"/>
  <c r="BC81" i="3"/>
  <c r="AZ81" i="3"/>
  <c r="O81" i="3"/>
  <c r="AK81" i="3"/>
  <c r="AP81" i="3"/>
  <c r="G81" i="3"/>
  <c r="BK81" i="3"/>
  <c r="S81" i="3"/>
  <c r="AV81" i="3"/>
  <c r="BI81" i="3"/>
  <c r="L81" i="3"/>
  <c r="F81" i="3"/>
  <c r="BB81" i="3"/>
  <c r="Y81" i="3"/>
  <c r="I81" i="3"/>
  <c r="R81" i="3"/>
  <c r="AE81" i="3"/>
  <c r="V81" i="3"/>
  <c r="AY81" i="3"/>
  <c r="AH81" i="3"/>
  <c r="C81" i="3"/>
  <c r="AQ81" i="3"/>
  <c r="AM81" i="3"/>
  <c r="D81" i="3"/>
  <c r="BE81" i="3"/>
  <c r="AD81" i="3"/>
  <c r="BN81" i="3"/>
  <c r="AJ81" i="3"/>
  <c r="ER81" i="1"/>
  <c r="EV83" i="1"/>
  <c r="BN83" i="3"/>
  <c r="A83" i="3"/>
  <c r="M83" i="3"/>
  <c r="I83" i="3"/>
  <c r="U83" i="3"/>
  <c r="AM83" i="3"/>
  <c r="AP83" i="3"/>
  <c r="BC83" i="3"/>
  <c r="AQ83" i="3"/>
  <c r="AE83" i="3"/>
  <c r="BE83" i="3"/>
  <c r="BH83" i="3"/>
  <c r="BO83" i="3"/>
  <c r="D83" i="3"/>
  <c r="BF83" i="3"/>
  <c r="L83" i="3"/>
  <c r="O83" i="3"/>
  <c r="AD83" i="3"/>
  <c r="AJ83" i="3"/>
  <c r="AT83" i="3"/>
  <c r="AH83" i="3"/>
  <c r="BI83" i="3"/>
  <c r="AG83" i="3"/>
  <c r="AZ83" i="3"/>
  <c r="AA83" i="3"/>
  <c r="X83" i="3"/>
  <c r="P83" i="3"/>
  <c r="V83" i="3"/>
  <c r="BR83" i="3"/>
  <c r="J83" i="3"/>
  <c r="BL83" i="3"/>
  <c r="C83" i="3"/>
  <c r="AK83" i="3"/>
  <c r="AV83" i="3"/>
  <c r="Y83" i="3"/>
  <c r="AN83" i="3"/>
  <c r="R83" i="3"/>
  <c r="S83" i="3"/>
  <c r="AY83" i="3"/>
  <c r="BB83" i="3"/>
  <c r="AW83" i="3"/>
  <c r="AS83" i="3"/>
  <c r="BK83" i="3"/>
  <c r="AB83" i="3"/>
  <c r="F83" i="3"/>
  <c r="G83" i="3"/>
  <c r="BQ83" i="3"/>
  <c r="BT83" i="3"/>
  <c r="EB83" i="1"/>
  <c r="ED83" i="1"/>
  <c r="DD83" i="1"/>
  <c r="DL83" i="1" s="1"/>
  <c r="EG83" i="1"/>
  <c r="DA83" i="1"/>
  <c r="EK83" i="1" s="1"/>
  <c r="DX83" i="1"/>
  <c r="DH83" i="1"/>
  <c r="DY83" i="1"/>
  <c r="DK83" i="1"/>
  <c r="ER241" i="1"/>
  <c r="EQ241" i="1"/>
  <c r="EA241" i="1"/>
  <c r="EE241" i="1"/>
  <c r="DN241" i="1"/>
  <c r="DW241" i="1"/>
  <c r="DV241" i="1"/>
  <c r="DO241" i="1"/>
  <c r="EF241" i="1"/>
  <c r="DT241" i="1"/>
  <c r="DS241" i="1"/>
  <c r="DR241" i="1"/>
  <c r="DU241" i="1"/>
  <c r="EP241" i="1"/>
  <c r="DG150" i="1"/>
  <c r="DH150" i="1"/>
  <c r="DA150" i="1"/>
  <c r="EK150" i="1" s="1"/>
  <c r="ED150" i="1"/>
  <c r="DX150" i="1"/>
  <c r="DD150" i="1"/>
  <c r="DL150" i="1" s="1"/>
  <c r="DK150" i="1"/>
  <c r="DY150" i="1"/>
  <c r="EG150" i="1"/>
  <c r="EV150" i="1"/>
  <c r="EQ150" i="1"/>
  <c r="EO150" i="1"/>
  <c r="EU150" i="1"/>
  <c r="AH153" i="3"/>
  <c r="AN153" i="3"/>
  <c r="S153" i="3"/>
  <c r="BR153" i="3"/>
  <c r="AQ153" i="3"/>
  <c r="AZ153" i="3"/>
  <c r="P153" i="3"/>
  <c r="BI153" i="3"/>
  <c r="G153" i="3"/>
  <c r="AW153" i="3"/>
  <c r="AE153" i="3"/>
  <c r="BO153" i="3"/>
  <c r="AT153" i="3"/>
  <c r="D153" i="3"/>
  <c r="M153" i="3"/>
  <c r="BC153" i="3"/>
  <c r="BF153" i="3"/>
  <c r="Y153" i="3"/>
  <c r="AK153" i="3"/>
  <c r="BL153" i="3"/>
  <c r="AB153" i="3"/>
  <c r="A153" i="3"/>
  <c r="J153" i="3"/>
  <c r="V153" i="3"/>
  <c r="BE153" i="3"/>
  <c r="O153" i="3"/>
  <c r="BH153" i="3"/>
  <c r="I153" i="3"/>
  <c r="U153" i="3"/>
  <c r="BT153" i="3"/>
  <c r="R153" i="3"/>
  <c r="BB153" i="3"/>
  <c r="X153" i="3"/>
  <c r="L153" i="3"/>
  <c r="AA153" i="3"/>
  <c r="AD153" i="3"/>
  <c r="BQ153" i="3"/>
  <c r="AS153" i="3"/>
  <c r="AM153" i="3"/>
  <c r="F153" i="3"/>
  <c r="BK153" i="3"/>
  <c r="AY153" i="3"/>
  <c r="AG153" i="3"/>
  <c r="C153" i="3"/>
  <c r="AP153" i="3"/>
  <c r="AV153" i="3"/>
  <c r="BN153" i="3"/>
  <c r="AJ153" i="3"/>
  <c r="ET153" i="1"/>
  <c r="EV153" i="1"/>
  <c r="EO153" i="1"/>
  <c r="ED153" i="1"/>
  <c r="EG153" i="1"/>
  <c r="DD153" i="1"/>
  <c r="DL153" i="1" s="1"/>
  <c r="DK153" i="1"/>
  <c r="DX153" i="1"/>
  <c r="DH153" i="1"/>
  <c r="DA153" i="1"/>
  <c r="EK153" i="1" s="1"/>
  <c r="DY153" i="1"/>
  <c r="DZ91" i="1"/>
  <c r="ES91" i="1"/>
  <c r="EA6" i="1"/>
  <c r="ET6" i="1"/>
  <c r="DX6" i="1"/>
  <c r="ED6" i="1"/>
  <c r="DD6" i="1"/>
  <c r="DL6" i="1" s="1"/>
  <c r="DA6" i="1"/>
  <c r="EG6" i="1"/>
  <c r="DY6" i="1"/>
  <c r="DH6" i="1"/>
  <c r="DK6" i="1"/>
  <c r="DE6" i="1"/>
  <c r="DM6" i="1" s="1"/>
  <c r="EC6" i="1"/>
  <c r="EH6" i="1"/>
  <c r="BA6" i="3"/>
  <c r="AR6" i="3"/>
  <c r="AR6" i="1" s="1"/>
  <c r="H6" i="3"/>
  <c r="N6" i="3"/>
  <c r="BP6" i="3"/>
  <c r="AL6" i="3"/>
  <c r="AL6" i="1" s="1"/>
  <c r="AU6" i="3"/>
  <c r="B6" i="3"/>
  <c r="AX6" i="3"/>
  <c r="BG6" i="3"/>
  <c r="BG6" i="1" s="1"/>
  <c r="T6" i="3"/>
  <c r="K6" i="3"/>
  <c r="BM6" i="3"/>
  <c r="AF6" i="3"/>
  <c r="BD6" i="3"/>
  <c r="E6" i="3"/>
  <c r="E6" i="1" s="1"/>
  <c r="AC6" i="3"/>
  <c r="AC6" i="1" s="1"/>
  <c r="Q6" i="3"/>
  <c r="Z6" i="3"/>
  <c r="AO6" i="3"/>
  <c r="BS6" i="3"/>
  <c r="AI6" i="3"/>
  <c r="BJ6" i="3"/>
  <c r="W6" i="3"/>
  <c r="EO156" i="1"/>
  <c r="EU156" i="1"/>
  <c r="DE156" i="1"/>
  <c r="DM156" i="1" s="1"/>
  <c r="EH156" i="1"/>
  <c r="EC156" i="1"/>
  <c r="EV156" i="1"/>
  <c r="DG156" i="1"/>
  <c r="DB7" i="1"/>
  <c r="EL7" i="1"/>
  <c r="DI7" i="1"/>
  <c r="ER7" i="1"/>
  <c r="BR7" i="3"/>
  <c r="BR7" i="1" s="1"/>
  <c r="AP7" i="3"/>
  <c r="O7" i="3"/>
  <c r="AQ7" i="3"/>
  <c r="P7" i="3"/>
  <c r="G7" i="3"/>
  <c r="D7" i="3"/>
  <c r="D7" i="1" s="1"/>
  <c r="BB7" i="3"/>
  <c r="AA7" i="3"/>
  <c r="AG7" i="3"/>
  <c r="BK7" i="3"/>
  <c r="S7" i="3"/>
  <c r="S7" i="1" s="1"/>
  <c r="C7" i="3"/>
  <c r="BT7" i="3"/>
  <c r="AJ7" i="3"/>
  <c r="BC7" i="3"/>
  <c r="BC7" i="1" s="1"/>
  <c r="AK7" i="3"/>
  <c r="A7" i="3"/>
  <c r="AM7" i="3"/>
  <c r="BE7" i="3"/>
  <c r="AZ7" i="3"/>
  <c r="AZ7" i="1" s="1"/>
  <c r="AN7" i="3"/>
  <c r="V7" i="3"/>
  <c r="V7" i="1" s="1"/>
  <c r="BL7" i="3"/>
  <c r="AW7" i="3"/>
  <c r="AB7" i="3"/>
  <c r="L7" i="3"/>
  <c r="R7" i="3"/>
  <c r="Y7" i="3"/>
  <c r="AE7" i="3"/>
  <c r="BQ7" i="3"/>
  <c r="AY7" i="3"/>
  <c r="X7" i="3"/>
  <c r="X7" i="1" s="1"/>
  <c r="AV7" i="3"/>
  <c r="AH7" i="3"/>
  <c r="AH7" i="1" s="1"/>
  <c r="M7" i="3"/>
  <c r="I7" i="3"/>
  <c r="U7" i="3"/>
  <c r="BO7" i="3"/>
  <c r="BN7" i="3"/>
  <c r="F7" i="3"/>
  <c r="BI7" i="3"/>
  <c r="AS7" i="3"/>
  <c r="BH7" i="3"/>
  <c r="J7" i="3"/>
  <c r="AD7" i="3"/>
  <c r="AT7" i="3"/>
  <c r="AT7" i="1" s="1"/>
  <c r="BF7" i="3"/>
  <c r="BF7" i="1" s="1"/>
  <c r="ET7" i="1"/>
  <c r="EA193" i="1"/>
  <c r="DZ193" i="1"/>
  <c r="EB193" i="1"/>
  <c r="P193" i="3"/>
  <c r="D193" i="3"/>
  <c r="AM193" i="3"/>
  <c r="S193" i="3"/>
  <c r="C193" i="3"/>
  <c r="U193" i="3"/>
  <c r="J193" i="3"/>
  <c r="AV193" i="3"/>
  <c r="AA193" i="3"/>
  <c r="BO193" i="3"/>
  <c r="AG193" i="3"/>
  <c r="BR193" i="3"/>
  <c r="BE193" i="3"/>
  <c r="A193" i="3"/>
  <c r="AH193" i="3"/>
  <c r="BH193" i="3"/>
  <c r="R193" i="3"/>
  <c r="AD193" i="3"/>
  <c r="AY193" i="3"/>
  <c r="AQ193" i="3"/>
  <c r="AZ193" i="3"/>
  <c r="AS193" i="3"/>
  <c r="BB193" i="3"/>
  <c r="AP193" i="3"/>
  <c r="O193" i="3"/>
  <c r="F193" i="3"/>
  <c r="BC193" i="3"/>
  <c r="BT193" i="3"/>
  <c r="AW193" i="3"/>
  <c r="L193" i="3"/>
  <c r="AE193" i="3"/>
  <c r="AN193" i="3"/>
  <c r="AK193" i="3"/>
  <c r="BK193" i="3"/>
  <c r="BN193" i="3"/>
  <c r="X193" i="3"/>
  <c r="AT193" i="3"/>
  <c r="I193" i="3"/>
  <c r="AB193" i="3"/>
  <c r="V193" i="3"/>
  <c r="AJ193" i="3"/>
  <c r="BQ193" i="3"/>
  <c r="BF193" i="3"/>
  <c r="G193" i="3"/>
  <c r="M193" i="3"/>
  <c r="Y193" i="3"/>
  <c r="BI193" i="3"/>
  <c r="BL193" i="3"/>
  <c r="DD193" i="1"/>
  <c r="DL193" i="1" s="1"/>
  <c r="DH193" i="1"/>
  <c r="EG193" i="1"/>
  <c r="ED193" i="1"/>
  <c r="DY193" i="1"/>
  <c r="DX193" i="1"/>
  <c r="DA193" i="1"/>
  <c r="EK193" i="1" s="1"/>
  <c r="DK193" i="1"/>
  <c r="EP193" i="1"/>
  <c r="BP193" i="3"/>
  <c r="BJ193" i="3"/>
  <c r="BM193" i="3"/>
  <c r="BD193" i="3"/>
  <c r="W193" i="3"/>
  <c r="AX193" i="3"/>
  <c r="N193" i="3"/>
  <c r="E193" i="3"/>
  <c r="T193" i="3"/>
  <c r="AC193" i="3"/>
  <c r="BS193" i="3"/>
  <c r="BA193" i="3"/>
  <c r="Z193" i="3"/>
  <c r="H193" i="3"/>
  <c r="AU193" i="3"/>
  <c r="AR193" i="3"/>
  <c r="B193" i="3"/>
  <c r="AO193" i="3"/>
  <c r="AI193" i="3"/>
  <c r="AL193" i="3"/>
  <c r="AF193" i="3"/>
  <c r="K193" i="3"/>
  <c r="Q193" i="3"/>
  <c r="BG193" i="3"/>
  <c r="DN13" i="1"/>
  <c r="DR13" i="1"/>
  <c r="DV13" i="1"/>
  <c r="EE13" i="1"/>
  <c r="DW13" i="1"/>
  <c r="EF13" i="1"/>
  <c r="DU13" i="1"/>
  <c r="DO13" i="1"/>
  <c r="DS13" i="1"/>
  <c r="DT13" i="1"/>
  <c r="EH13" i="1"/>
  <c r="DE13" i="1"/>
  <c r="DM13" i="1" s="1"/>
  <c r="EC13" i="1"/>
  <c r="AX13" i="3"/>
  <c r="N13" i="3"/>
  <c r="Q13" i="3"/>
  <c r="Z13" i="3"/>
  <c r="AO13" i="3"/>
  <c r="AL13" i="3"/>
  <c r="AU13" i="3"/>
  <c r="AF13" i="3"/>
  <c r="B13" i="3"/>
  <c r="BM13" i="3"/>
  <c r="AI13" i="3"/>
  <c r="BP13" i="3"/>
  <c r="BD13" i="3"/>
  <c r="AC13" i="3"/>
  <c r="E13" i="3"/>
  <c r="BJ13" i="3"/>
  <c r="T13" i="3"/>
  <c r="BA13" i="3"/>
  <c r="W13" i="3"/>
  <c r="BS13" i="3"/>
  <c r="AR13" i="3"/>
  <c r="BG13" i="3"/>
  <c r="K13" i="3"/>
  <c r="H13" i="3"/>
  <c r="EA13" i="1"/>
  <c r="ER154" i="1"/>
  <c r="DA154" i="1"/>
  <c r="EK154" i="1" s="1"/>
  <c r="DY154" i="1"/>
  <c r="DK154" i="1"/>
  <c r="DD154" i="1"/>
  <c r="DL154" i="1" s="1"/>
  <c r="EG154" i="1"/>
  <c r="ED154" i="1"/>
  <c r="DO154" i="1"/>
  <c r="DX154" i="1"/>
  <c r="EE154" i="1"/>
  <c r="DH154" i="1"/>
  <c r="EP154" i="1"/>
  <c r="BH128" i="3"/>
  <c r="AM128" i="3"/>
  <c r="AJ128" i="3"/>
  <c r="M128" i="3"/>
  <c r="AW128" i="3"/>
  <c r="S128" i="3"/>
  <c r="BE128" i="3"/>
  <c r="I128" i="3"/>
  <c r="D128" i="3"/>
  <c r="P128" i="3"/>
  <c r="AB128" i="3"/>
  <c r="AG128" i="3"/>
  <c r="AQ128" i="3"/>
  <c r="AN128" i="3"/>
  <c r="X128" i="3"/>
  <c r="AS128" i="3"/>
  <c r="Y128" i="3"/>
  <c r="BC128" i="3"/>
  <c r="AZ128" i="3"/>
  <c r="AE128" i="3"/>
  <c r="BT128" i="3"/>
  <c r="AK128" i="3"/>
  <c r="U128" i="3"/>
  <c r="BK128" i="3"/>
  <c r="BR128" i="3"/>
  <c r="AD128" i="3"/>
  <c r="R128" i="3"/>
  <c r="BB128" i="3"/>
  <c r="BO128" i="3"/>
  <c r="AT128" i="3"/>
  <c r="AH128" i="3"/>
  <c r="C128" i="3"/>
  <c r="A128" i="3"/>
  <c r="BN128" i="3"/>
  <c r="AY128" i="3"/>
  <c r="AP128" i="3"/>
  <c r="AV128" i="3"/>
  <c r="BF128" i="3"/>
  <c r="BQ128" i="3"/>
  <c r="O128" i="3"/>
  <c r="BI128" i="3"/>
  <c r="AA128" i="3"/>
  <c r="V128" i="3"/>
  <c r="L128" i="3"/>
  <c r="BL128" i="3"/>
  <c r="J128" i="3"/>
  <c r="G128" i="3"/>
  <c r="F128" i="3"/>
  <c r="DZ128" i="1"/>
  <c r="EU128" i="1"/>
  <c r="EO128" i="1"/>
  <c r="DO128" i="1"/>
  <c r="DN128" i="1"/>
  <c r="DT128" i="1"/>
  <c r="DV128" i="1"/>
  <c r="EF128" i="1"/>
  <c r="DS128" i="1"/>
  <c r="EE128" i="1"/>
  <c r="DR128" i="1"/>
  <c r="DW128" i="1"/>
  <c r="DU128" i="1"/>
  <c r="ET128" i="1"/>
  <c r="DD128" i="1"/>
  <c r="DL128" i="1" s="1"/>
  <c r="EG128" i="1"/>
  <c r="ED128" i="1"/>
  <c r="DA128" i="1"/>
  <c r="EK128" i="1" s="1"/>
  <c r="DX128" i="1"/>
  <c r="DH128" i="1"/>
  <c r="DK128" i="1"/>
  <c r="DY128" i="1"/>
  <c r="EP146" i="1"/>
  <c r="EA146" i="1"/>
  <c r="EU146" i="1"/>
  <c r="EO146" i="1"/>
  <c r="DR146" i="1"/>
  <c r="DS146" i="1"/>
  <c r="DW146" i="1"/>
  <c r="EF146" i="1"/>
  <c r="EE146" i="1"/>
  <c r="DV146" i="1"/>
  <c r="DN146" i="1"/>
  <c r="DU146" i="1"/>
  <c r="DO146" i="1"/>
  <c r="DT146" i="1"/>
  <c r="ER146" i="1"/>
  <c r="ES72" i="1"/>
  <c r="ET72" i="1"/>
  <c r="EC72" i="1"/>
  <c r="DE72" i="1"/>
  <c r="DM72" i="1" s="1"/>
  <c r="EH72" i="1"/>
  <c r="DG72" i="1"/>
  <c r="ES198" i="1"/>
  <c r="ER198" i="1"/>
  <c r="EQ198" i="1"/>
  <c r="EB198" i="1"/>
  <c r="EA198" i="1"/>
  <c r="BG198" i="3"/>
  <c r="AC198" i="3"/>
  <c r="AX198" i="3"/>
  <c r="K198" i="3"/>
  <c r="BS198" i="3"/>
  <c r="BJ198" i="3"/>
  <c r="Q198" i="3"/>
  <c r="Z198" i="3"/>
  <c r="W198" i="3"/>
  <c r="BA198" i="3"/>
  <c r="BP198" i="3"/>
  <c r="H198" i="3"/>
  <c r="AU198" i="3"/>
  <c r="AO198" i="3"/>
  <c r="AI198" i="3"/>
  <c r="AR198" i="3"/>
  <c r="B198" i="3"/>
  <c r="AL198" i="3"/>
  <c r="BD198" i="3"/>
  <c r="E198" i="3"/>
  <c r="BM198" i="3"/>
  <c r="AF198" i="3"/>
  <c r="N198" i="3"/>
  <c r="T198" i="3"/>
  <c r="Z240" i="3"/>
  <c r="BS240" i="3"/>
  <c r="E240" i="3"/>
  <c r="BM240" i="3"/>
  <c r="B240" i="3"/>
  <c r="AR240" i="3"/>
  <c r="AU240" i="3"/>
  <c r="BD240" i="3"/>
  <c r="T240" i="3"/>
  <c r="AX240" i="3"/>
  <c r="BJ240" i="3"/>
  <c r="W240" i="3"/>
  <c r="AI240" i="3"/>
  <c r="H240" i="3"/>
  <c r="AL240" i="3"/>
  <c r="Q240" i="3"/>
  <c r="BP240" i="3"/>
  <c r="AF240" i="3"/>
  <c r="BG240" i="3"/>
  <c r="AO240" i="3"/>
  <c r="K240" i="3"/>
  <c r="AC240" i="3"/>
  <c r="N240" i="3"/>
  <c r="BA240" i="3"/>
  <c r="DU240" i="1"/>
  <c r="DW240" i="1"/>
  <c r="DN240" i="1"/>
  <c r="EE240" i="1"/>
  <c r="DV240" i="1"/>
  <c r="DT240" i="1"/>
  <c r="DO240" i="1"/>
  <c r="DS240" i="1"/>
  <c r="DR240" i="1"/>
  <c r="EF240" i="1"/>
  <c r="DE240" i="1"/>
  <c r="DM240" i="1" s="1"/>
  <c r="EC240" i="1"/>
  <c r="EH240" i="1"/>
  <c r="DZ82" i="1"/>
  <c r="EP82" i="1"/>
  <c r="DD82" i="1"/>
  <c r="DL82" i="1" s="1"/>
  <c r="DH82" i="1"/>
  <c r="DK82" i="1"/>
  <c r="DX82" i="1"/>
  <c r="EG82" i="1"/>
  <c r="DA82" i="1"/>
  <c r="EK82" i="1" s="1"/>
  <c r="ED82" i="1"/>
  <c r="DY82" i="1"/>
  <c r="ES82" i="1"/>
  <c r="EQ82" i="1"/>
  <c r="DE173" i="1"/>
  <c r="DM173" i="1" s="1"/>
  <c r="EC173" i="1"/>
  <c r="EH173" i="1"/>
  <c r="EB173" i="1"/>
  <c r="AK173" i="3"/>
  <c r="AS173" i="3"/>
  <c r="BQ173" i="3"/>
  <c r="Y173" i="3"/>
  <c r="M173" i="3"/>
  <c r="F173" i="3"/>
  <c r="BF173" i="3"/>
  <c r="AA173" i="3"/>
  <c r="BL173" i="3"/>
  <c r="AT173" i="3"/>
  <c r="X173" i="3"/>
  <c r="BT173" i="3"/>
  <c r="I173" i="3"/>
  <c r="BO173" i="3"/>
  <c r="AM173" i="3"/>
  <c r="P173" i="3"/>
  <c r="AV173" i="3"/>
  <c r="BH173" i="3"/>
  <c r="R173" i="3"/>
  <c r="BI173" i="3"/>
  <c r="AJ173" i="3"/>
  <c r="AG173" i="3"/>
  <c r="AQ173" i="3"/>
  <c r="L173" i="3"/>
  <c r="AP173" i="3"/>
  <c r="J173" i="3"/>
  <c r="V173" i="3"/>
  <c r="AN173" i="3"/>
  <c r="U173" i="3"/>
  <c r="AE173" i="3"/>
  <c r="AB173" i="3"/>
  <c r="D173" i="3"/>
  <c r="AD173" i="3"/>
  <c r="BK173" i="3"/>
  <c r="AW173" i="3"/>
  <c r="BR173" i="3"/>
  <c r="G173" i="3"/>
  <c r="BE173" i="3"/>
  <c r="AZ173" i="3"/>
  <c r="O173" i="3"/>
  <c r="BC173" i="3"/>
  <c r="C173" i="3"/>
  <c r="A173" i="3"/>
  <c r="AH173" i="3"/>
  <c r="BN173" i="3"/>
  <c r="S173" i="3"/>
  <c r="BB173" i="3"/>
  <c r="AY173" i="3"/>
  <c r="EV173" i="1"/>
  <c r="DG173" i="1"/>
  <c r="DU199" i="1"/>
  <c r="DR199" i="1"/>
  <c r="EE199" i="1"/>
  <c r="EF199" i="1"/>
  <c r="DS199" i="1"/>
  <c r="DO199" i="1"/>
  <c r="DV199" i="1"/>
  <c r="DN199" i="1"/>
  <c r="DT199" i="1"/>
  <c r="DW199" i="1"/>
  <c r="DG199" i="1"/>
  <c r="DA199" i="1"/>
  <c r="EK199" i="1" s="1"/>
  <c r="ED199" i="1"/>
  <c r="DY199" i="1"/>
  <c r="DX199" i="1"/>
  <c r="DK199" i="1"/>
  <c r="DH199" i="1"/>
  <c r="EG199" i="1"/>
  <c r="DD199" i="1"/>
  <c r="DL199" i="1" s="1"/>
  <c r="ES199" i="1"/>
  <c r="H199" i="3"/>
  <c r="AF199" i="3"/>
  <c r="BJ199" i="3"/>
  <c r="BS199" i="3"/>
  <c r="AC199" i="3"/>
  <c r="BD199" i="3"/>
  <c r="B199" i="3"/>
  <c r="K199" i="3"/>
  <c r="Z199" i="3"/>
  <c r="AL199" i="3"/>
  <c r="BP199" i="3"/>
  <c r="BG199" i="3"/>
  <c r="N199" i="3"/>
  <c r="AX199" i="3"/>
  <c r="T199" i="3"/>
  <c r="AI199" i="3"/>
  <c r="W199" i="3"/>
  <c r="AR199" i="3"/>
  <c r="AU199" i="3"/>
  <c r="BA199" i="3"/>
  <c r="Q199" i="3"/>
  <c r="E199" i="3"/>
  <c r="AO199" i="3"/>
  <c r="BM199" i="3"/>
  <c r="DG47" i="1"/>
  <c r="DT47" i="1"/>
  <c r="DV47" i="1"/>
  <c r="DS47" i="1"/>
  <c r="DN47" i="1"/>
  <c r="DW47" i="1"/>
  <c r="EF47" i="1"/>
  <c r="DU47" i="1"/>
  <c r="EE47" i="1"/>
  <c r="DO47" i="1"/>
  <c r="DR47" i="1"/>
  <c r="EB47" i="1"/>
  <c r="EA47" i="1"/>
  <c r="DZ47" i="1"/>
  <c r="EP47" i="1"/>
  <c r="EB30" i="1"/>
  <c r="DN30" i="1"/>
  <c r="DU30" i="1"/>
  <c r="DW30" i="1"/>
  <c r="EE30" i="1"/>
  <c r="DR30" i="1"/>
  <c r="EF30" i="1"/>
  <c r="DT30" i="1"/>
  <c r="DV30" i="1"/>
  <c r="DS30" i="1"/>
  <c r="DO30" i="1"/>
  <c r="DH30" i="1"/>
  <c r="DX30" i="1"/>
  <c r="DD30" i="1"/>
  <c r="DL30" i="1" s="1"/>
  <c r="ED30" i="1"/>
  <c r="DK30" i="1"/>
  <c r="EG30" i="1"/>
  <c r="DY30" i="1"/>
  <c r="DA30" i="1"/>
  <c r="EK30" i="1" s="1"/>
  <c r="ES30" i="1"/>
  <c r="EA30" i="1"/>
  <c r="DZ182" i="1"/>
  <c r="EC182" i="1"/>
  <c r="DE182" i="1"/>
  <c r="DM182" i="1" s="1"/>
  <c r="EH182" i="1"/>
  <c r="EA118" i="1"/>
  <c r="EB118" i="1"/>
  <c r="D118" i="3"/>
  <c r="S118" i="3"/>
  <c r="BI118" i="3"/>
  <c r="AT118" i="3"/>
  <c r="BL118" i="3"/>
  <c r="AP118" i="3"/>
  <c r="A118" i="3"/>
  <c r="X118" i="3"/>
  <c r="AZ118" i="3"/>
  <c r="AQ118" i="3"/>
  <c r="AE118" i="3"/>
  <c r="AD118" i="3"/>
  <c r="AN118" i="3"/>
  <c r="AA118" i="3"/>
  <c r="BH118" i="3"/>
  <c r="G118" i="3"/>
  <c r="AJ118" i="3"/>
  <c r="BT118" i="3"/>
  <c r="J118" i="3"/>
  <c r="AB118" i="3"/>
  <c r="AY118" i="3"/>
  <c r="F118" i="3"/>
  <c r="C118" i="3"/>
  <c r="BE118" i="3"/>
  <c r="BB118" i="3"/>
  <c r="AM118" i="3"/>
  <c r="BQ118" i="3"/>
  <c r="AH118" i="3"/>
  <c r="BR118" i="3"/>
  <c r="AK118" i="3"/>
  <c r="AV118" i="3"/>
  <c r="BC118" i="3"/>
  <c r="P118" i="3"/>
  <c r="AS118" i="3"/>
  <c r="O118" i="3"/>
  <c r="Y118" i="3"/>
  <c r="L118" i="3"/>
  <c r="BN118" i="3"/>
  <c r="U118" i="3"/>
  <c r="M118" i="3"/>
  <c r="BK118" i="3"/>
  <c r="V118" i="3"/>
  <c r="BF118" i="3"/>
  <c r="AG118" i="3"/>
  <c r="BO118" i="3"/>
  <c r="I118" i="3"/>
  <c r="AW118" i="3"/>
  <c r="R118" i="3"/>
  <c r="ES118" i="1"/>
  <c r="BS27" i="3"/>
  <c r="BJ27" i="3"/>
  <c r="Q27" i="3"/>
  <c r="E27" i="3"/>
  <c r="T27" i="3"/>
  <c r="AI27" i="3"/>
  <c r="W27" i="3"/>
  <c r="AR27" i="3"/>
  <c r="H27" i="3"/>
  <c r="K27" i="3"/>
  <c r="AC27" i="3"/>
  <c r="AU27" i="3"/>
  <c r="BA27" i="3"/>
  <c r="AX27" i="3"/>
  <c r="B27" i="3"/>
  <c r="BD27" i="3"/>
  <c r="BP27" i="3"/>
  <c r="Z27" i="3"/>
  <c r="AF27" i="3"/>
  <c r="AO27" i="3"/>
  <c r="AL27" i="3"/>
  <c r="N27" i="3"/>
  <c r="BM27" i="3"/>
  <c r="BG27" i="3"/>
  <c r="EL27" i="1"/>
  <c r="DB27" i="1"/>
  <c r="DI27" i="1"/>
  <c r="ES27" i="1"/>
  <c r="DE27" i="1"/>
  <c r="DM27" i="1" s="1"/>
  <c r="EC27" i="1"/>
  <c r="EH27" i="1"/>
  <c r="DO27" i="1"/>
  <c r="DT27" i="1"/>
  <c r="DU27" i="1"/>
  <c r="DV27" i="1"/>
  <c r="DN27" i="1"/>
  <c r="DS27" i="1"/>
  <c r="EE27" i="1"/>
  <c r="DW27" i="1"/>
  <c r="DR27" i="1"/>
  <c r="EF27" i="1"/>
  <c r="EV27" i="1"/>
  <c r="AP225" i="3"/>
  <c r="AN225" i="3"/>
  <c r="AG225" i="3"/>
  <c r="AY225" i="3"/>
  <c r="D225" i="3"/>
  <c r="AZ225" i="3"/>
  <c r="BE225" i="3"/>
  <c r="U225" i="3"/>
  <c r="F225" i="3"/>
  <c r="AQ225" i="3"/>
  <c r="BN225" i="3"/>
  <c r="AH225" i="3"/>
  <c r="BL225" i="3"/>
  <c r="Y225" i="3"/>
  <c r="BB225" i="3"/>
  <c r="BT225" i="3"/>
  <c r="AD225" i="3"/>
  <c r="AV225" i="3"/>
  <c r="BI225" i="3"/>
  <c r="AA225" i="3"/>
  <c r="P225" i="3"/>
  <c r="AB225" i="3"/>
  <c r="AM225" i="3"/>
  <c r="I225" i="3"/>
  <c r="G225" i="3"/>
  <c r="R225" i="3"/>
  <c r="BF225" i="3"/>
  <c r="BC225" i="3"/>
  <c r="A225" i="3"/>
  <c r="AW225" i="3"/>
  <c r="AE225" i="3"/>
  <c r="V225" i="3"/>
  <c r="BQ225" i="3"/>
  <c r="BR225" i="3"/>
  <c r="O225" i="3"/>
  <c r="S225" i="3"/>
  <c r="M225" i="3"/>
  <c r="BK225" i="3"/>
  <c r="AJ225" i="3"/>
  <c r="BH225" i="3"/>
  <c r="C225" i="3"/>
  <c r="BO225" i="3"/>
  <c r="L225" i="3"/>
  <c r="X225" i="3"/>
  <c r="AK225" i="3"/>
  <c r="J225" i="3"/>
  <c r="AT225" i="3"/>
  <c r="AS225" i="3"/>
  <c r="EQ225" i="1"/>
  <c r="ET225" i="1"/>
  <c r="EO225" i="1"/>
  <c r="EU225" i="1"/>
  <c r="EP225" i="1"/>
  <c r="EP112" i="1"/>
  <c r="EA112" i="1"/>
  <c r="DI112" i="1"/>
  <c r="DB112" i="1"/>
  <c r="EL112" i="1"/>
  <c r="DE112" i="1"/>
  <c r="DM112" i="1" s="1"/>
  <c r="EH112" i="1"/>
  <c r="EC112" i="1"/>
  <c r="EQ112" i="1"/>
  <c r="DS15" i="1"/>
  <c r="DV15" i="1"/>
  <c r="DT15" i="1"/>
  <c r="DW15" i="1"/>
  <c r="EE15" i="1"/>
  <c r="DU15" i="1"/>
  <c r="DN15" i="1"/>
  <c r="DO15" i="1"/>
  <c r="DR15" i="1"/>
  <c r="EF15" i="1"/>
  <c r="DK15" i="1"/>
  <c r="ED15" i="1"/>
  <c r="DA15" i="1"/>
  <c r="EK15" i="1" s="1"/>
  <c r="DD15" i="1"/>
  <c r="DL15" i="1" s="1"/>
  <c r="DX15" i="1"/>
  <c r="DY15" i="1"/>
  <c r="EG15" i="1"/>
  <c r="DH15" i="1"/>
  <c r="EQ15" i="1"/>
  <c r="ET15" i="1"/>
  <c r="ES224" i="1"/>
  <c r="ET224" i="1"/>
  <c r="EA224" i="1"/>
  <c r="EH224" i="1"/>
  <c r="EC224" i="1"/>
  <c r="DE224" i="1"/>
  <c r="DM224" i="1" s="1"/>
  <c r="EO168" i="1"/>
  <c r="EU168" i="1"/>
  <c r="DZ168" i="1"/>
  <c r="EQ168" i="1"/>
  <c r="Q168" i="3"/>
  <c r="AF168" i="3"/>
  <c r="K168" i="3"/>
  <c r="H168" i="3"/>
  <c r="BM168" i="3"/>
  <c r="W168" i="3"/>
  <c r="AL168" i="3"/>
  <c r="BS168" i="3"/>
  <c r="AX168" i="3"/>
  <c r="Z168" i="3"/>
  <c r="T168" i="3"/>
  <c r="AI168" i="3"/>
  <c r="BP168" i="3"/>
  <c r="BJ168" i="3"/>
  <c r="E168" i="3"/>
  <c r="AO168" i="3"/>
  <c r="BG168" i="3"/>
  <c r="N168" i="3"/>
  <c r="BD168" i="3"/>
  <c r="AU168" i="3"/>
  <c r="B168" i="3"/>
  <c r="BA168" i="3"/>
  <c r="AR168" i="3"/>
  <c r="AC168" i="3"/>
  <c r="EB168" i="1"/>
  <c r="DB203" i="1"/>
  <c r="EL203" i="1"/>
  <c r="DI203" i="1"/>
  <c r="EQ203" i="1"/>
  <c r="BM205" i="3"/>
  <c r="BS205" i="3"/>
  <c r="AR205" i="3"/>
  <c r="AI205" i="3"/>
  <c r="BG205" i="3"/>
  <c r="BA205" i="3"/>
  <c r="K205" i="3"/>
  <c r="BP205" i="3"/>
  <c r="Z205" i="3"/>
  <c r="W205" i="3"/>
  <c r="T205" i="3"/>
  <c r="AL205" i="3"/>
  <c r="BJ205" i="3"/>
  <c r="BD205" i="3"/>
  <c r="AX205" i="3"/>
  <c r="N205" i="3"/>
  <c r="AC205" i="3"/>
  <c r="AF205" i="3"/>
  <c r="B205" i="3"/>
  <c r="Q205" i="3"/>
  <c r="AU205" i="3"/>
  <c r="AO205" i="3"/>
  <c r="E205" i="3"/>
  <c r="H205" i="3"/>
  <c r="ET205" i="1"/>
  <c r="EF205" i="1"/>
  <c r="DV205" i="1"/>
  <c r="DT205" i="1"/>
  <c r="DR205" i="1"/>
  <c r="DO205" i="1"/>
  <c r="DN205" i="1"/>
  <c r="DU205" i="1"/>
  <c r="DW205" i="1"/>
  <c r="DS205" i="1"/>
  <c r="EE205" i="1"/>
  <c r="EB52" i="1"/>
  <c r="EP52" i="1"/>
  <c r="EA52" i="1"/>
  <c r="ET52" i="1"/>
  <c r="EO155" i="1"/>
  <c r="EU155" i="1"/>
  <c r="DB155" i="1"/>
  <c r="EL155" i="1"/>
  <c r="DI155" i="1"/>
  <c r="AC143" i="3"/>
  <c r="BS143" i="3"/>
  <c r="Z143" i="3"/>
  <c r="BM143" i="3"/>
  <c r="BD143" i="3"/>
  <c r="BP143" i="3"/>
  <c r="K143" i="3"/>
  <c r="AI143" i="3"/>
  <c r="AF143" i="3"/>
  <c r="AU143" i="3"/>
  <c r="AX143" i="3"/>
  <c r="AL143" i="3"/>
  <c r="BA143" i="3"/>
  <c r="W143" i="3"/>
  <c r="AO143" i="3"/>
  <c r="H143" i="3"/>
  <c r="T143" i="3"/>
  <c r="Q143" i="3"/>
  <c r="BJ143" i="3"/>
  <c r="AR143" i="3"/>
  <c r="BG143" i="3"/>
  <c r="E143" i="3"/>
  <c r="N143" i="3"/>
  <c r="B143" i="3"/>
  <c r="EQ143" i="1"/>
  <c r="EU143" i="1"/>
  <c r="EO143" i="1"/>
  <c r="DG143" i="1"/>
  <c r="DE143" i="1"/>
  <c r="DM143" i="1" s="1"/>
  <c r="EC143" i="1"/>
  <c r="EH143" i="1"/>
  <c r="EB138" i="1"/>
  <c r="EC138" i="1"/>
  <c r="EH138" i="1"/>
  <c r="DE138" i="1"/>
  <c r="DM138" i="1" s="1"/>
  <c r="ER138" i="1"/>
  <c r="DG138" i="1"/>
  <c r="EA177" i="1"/>
  <c r="DZ177" i="1"/>
  <c r="EA210" i="1"/>
  <c r="DN210" i="1"/>
  <c r="DU210" i="1"/>
  <c r="DT210" i="1"/>
  <c r="DO210" i="1"/>
  <c r="EF210" i="1"/>
  <c r="DV210" i="1"/>
  <c r="DW210" i="1"/>
  <c r="DR210" i="1"/>
  <c r="EE210" i="1"/>
  <c r="DS210" i="1"/>
  <c r="ER210" i="1"/>
  <c r="K210" i="3"/>
  <c r="BJ210" i="3"/>
  <c r="BD210" i="3"/>
  <c r="AO210" i="3"/>
  <c r="BM210" i="3"/>
  <c r="AC210" i="3"/>
  <c r="AX210" i="3"/>
  <c r="AL210" i="3"/>
  <c r="Z210" i="3"/>
  <c r="BP210" i="3"/>
  <c r="H210" i="3"/>
  <c r="N210" i="3"/>
  <c r="BS210" i="3"/>
  <c r="BA210" i="3"/>
  <c r="T210" i="3"/>
  <c r="AR210" i="3"/>
  <c r="BG210" i="3"/>
  <c r="Q210" i="3"/>
  <c r="AI210" i="3"/>
  <c r="B210" i="3"/>
  <c r="AU210" i="3"/>
  <c r="E210" i="3"/>
  <c r="AF210" i="3"/>
  <c r="W210" i="3"/>
  <c r="EP191" i="1"/>
  <c r="DZ191" i="1"/>
  <c r="DR191" i="1"/>
  <c r="DG23" i="1"/>
  <c r="ES23" i="1"/>
  <c r="EU23" i="1"/>
  <c r="EO23" i="1"/>
  <c r="EP23" i="1"/>
  <c r="DG37" i="1"/>
  <c r="EA37" i="1"/>
  <c r="BA37" i="3"/>
  <c r="N37" i="3"/>
  <c r="Z37" i="3"/>
  <c r="BD37" i="3"/>
  <c r="Q37" i="3"/>
  <c r="AO37" i="3"/>
  <c r="AX37" i="3"/>
  <c r="AC37" i="3"/>
  <c r="BG37" i="3"/>
  <c r="BJ37" i="3"/>
  <c r="AL37" i="3"/>
  <c r="AF37" i="3"/>
  <c r="W37" i="3"/>
  <c r="AR37" i="3"/>
  <c r="T37" i="3"/>
  <c r="BP37" i="3"/>
  <c r="K37" i="3"/>
  <c r="BS37" i="3"/>
  <c r="AU37" i="3"/>
  <c r="BM37" i="3"/>
  <c r="B37" i="3"/>
  <c r="H37" i="3"/>
  <c r="AI37" i="3"/>
  <c r="E37" i="3"/>
  <c r="EV120" i="1"/>
  <c r="EH120" i="1"/>
  <c r="EC120" i="1"/>
  <c r="DK120" i="1"/>
  <c r="DY120" i="1"/>
  <c r="DE120" i="1"/>
  <c r="DM120" i="1" s="1"/>
  <c r="DX120" i="1"/>
  <c r="DH120" i="1"/>
  <c r="DA120" i="1"/>
  <c r="EK120" i="1" s="1"/>
  <c r="DI120" i="1"/>
  <c r="DD120" i="1"/>
  <c r="DL120" i="1" s="1"/>
  <c r="EL120" i="1"/>
  <c r="DB120" i="1"/>
  <c r="T120" i="3"/>
  <c r="H120" i="3"/>
  <c r="N120" i="3"/>
  <c r="Q120" i="3"/>
  <c r="B120" i="3"/>
  <c r="AO120" i="3"/>
  <c r="AX120" i="3"/>
  <c r="AL120" i="3"/>
  <c r="E120" i="3"/>
  <c r="W120" i="3"/>
  <c r="BM120" i="3"/>
  <c r="AI120" i="3"/>
  <c r="BD120" i="3"/>
  <c r="BA120" i="3"/>
  <c r="BS120" i="3"/>
  <c r="BJ120" i="3"/>
  <c r="K120" i="3"/>
  <c r="Z120" i="3"/>
  <c r="AU120" i="3"/>
  <c r="AR120" i="3"/>
  <c r="AC120" i="3"/>
  <c r="BP120" i="3"/>
  <c r="AF120" i="3"/>
  <c r="BG120" i="3"/>
  <c r="R120" i="3"/>
  <c r="AG120" i="3"/>
  <c r="F120" i="3"/>
  <c r="AA120" i="3"/>
  <c r="AP120" i="3"/>
  <c r="AV120" i="3"/>
  <c r="O120" i="3"/>
  <c r="BB120" i="3"/>
  <c r="AM120" i="3"/>
  <c r="BN120" i="3"/>
  <c r="AJ120" i="3"/>
  <c r="L120" i="3"/>
  <c r="U120" i="3"/>
  <c r="BT120" i="3"/>
  <c r="I120" i="3"/>
  <c r="AD120" i="3"/>
  <c r="BH120" i="3"/>
  <c r="C120" i="3"/>
  <c r="X120" i="3"/>
  <c r="AS120" i="3"/>
  <c r="BK120" i="3"/>
  <c r="BQ120" i="3"/>
  <c r="AY120" i="3"/>
  <c r="BE120" i="3"/>
  <c r="DI163" i="1"/>
  <c r="EL163" i="1"/>
  <c r="DB163" i="1"/>
  <c r="EH163" i="1"/>
  <c r="EC163" i="1"/>
  <c r="DE163" i="1"/>
  <c r="DM163" i="1" s="1"/>
  <c r="EV163" i="1"/>
  <c r="DT163" i="1"/>
  <c r="DS163" i="1"/>
  <c r="DR163" i="1"/>
  <c r="DV163" i="1"/>
  <c r="DO163" i="1"/>
  <c r="DN163" i="1"/>
  <c r="DU163" i="1"/>
  <c r="EE163" i="1"/>
  <c r="DW163" i="1"/>
  <c r="EF163" i="1"/>
  <c r="T163" i="3"/>
  <c r="AX163" i="3"/>
  <c r="W163" i="3"/>
  <c r="AC163" i="3"/>
  <c r="Z163" i="3"/>
  <c r="AR163" i="3"/>
  <c r="BM163" i="3"/>
  <c r="AO163" i="3"/>
  <c r="N163" i="3"/>
  <c r="Q163" i="3"/>
  <c r="BJ163" i="3"/>
  <c r="AL163" i="3"/>
  <c r="BP163" i="3"/>
  <c r="H163" i="3"/>
  <c r="B163" i="3"/>
  <c r="BG163" i="3"/>
  <c r="AI163" i="3"/>
  <c r="BA163" i="3"/>
  <c r="AF163" i="3"/>
  <c r="K163" i="3"/>
  <c r="BD163" i="3"/>
  <c r="E163" i="3"/>
  <c r="BS163" i="3"/>
  <c r="AU163" i="3"/>
  <c r="EB137" i="1"/>
  <c r="EF137" i="1"/>
  <c r="DR137" i="1"/>
  <c r="DN137" i="1"/>
  <c r="DO137" i="1"/>
  <c r="DS137" i="1"/>
  <c r="EE137" i="1"/>
  <c r="DW137" i="1"/>
  <c r="DT137" i="1"/>
  <c r="DV137" i="1"/>
  <c r="DU137" i="1"/>
  <c r="BR137" i="3"/>
  <c r="AW137" i="3"/>
  <c r="AJ137" i="3"/>
  <c r="BT137" i="3"/>
  <c r="BQ137" i="3"/>
  <c r="G137" i="3"/>
  <c r="AK137" i="3"/>
  <c r="I137" i="3"/>
  <c r="S137" i="3"/>
  <c r="BI137" i="3"/>
  <c r="AP137" i="3"/>
  <c r="AH137" i="3"/>
  <c r="AS137" i="3"/>
  <c r="BB137" i="3"/>
  <c r="BH137" i="3"/>
  <c r="M137" i="3"/>
  <c r="AA137" i="3"/>
  <c r="AD137" i="3"/>
  <c r="AQ137" i="3"/>
  <c r="AT137" i="3"/>
  <c r="BL137" i="3"/>
  <c r="R137" i="3"/>
  <c r="BE137" i="3"/>
  <c r="O137" i="3"/>
  <c r="BN137" i="3"/>
  <c r="X137" i="3"/>
  <c r="Y137" i="3"/>
  <c r="D137" i="3"/>
  <c r="AY137" i="3"/>
  <c r="AE137" i="3"/>
  <c r="BO137" i="3"/>
  <c r="BF137" i="3"/>
  <c r="AM137" i="3"/>
  <c r="J137" i="3"/>
  <c r="AZ137" i="3"/>
  <c r="AN137" i="3"/>
  <c r="P137" i="3"/>
  <c r="BK137" i="3"/>
  <c r="AB137" i="3"/>
  <c r="AV137" i="3"/>
  <c r="V137" i="3"/>
  <c r="U137" i="3"/>
  <c r="C137" i="3"/>
  <c r="L137" i="3"/>
  <c r="A137" i="3"/>
  <c r="BC137" i="3"/>
  <c r="F137" i="3"/>
  <c r="AG137" i="3"/>
  <c r="AK167" i="3"/>
  <c r="L167" i="3"/>
  <c r="AE167" i="3"/>
  <c r="BH167" i="3"/>
  <c r="AH167" i="3"/>
  <c r="AB167" i="3"/>
  <c r="BF167" i="3"/>
  <c r="AS167" i="3"/>
  <c r="AD167" i="3"/>
  <c r="C167" i="3"/>
  <c r="AA167" i="3"/>
  <c r="AJ167" i="3"/>
  <c r="AQ167" i="3"/>
  <c r="I167" i="3"/>
  <c r="R167" i="3"/>
  <c r="BE167" i="3"/>
  <c r="P167" i="3"/>
  <c r="J167" i="3"/>
  <c r="A167" i="3"/>
  <c r="AY167" i="3"/>
  <c r="AZ167" i="3"/>
  <c r="BT167" i="3"/>
  <c r="BC167" i="3"/>
  <c r="Y167" i="3"/>
  <c r="G167" i="3"/>
  <c r="O167" i="3"/>
  <c r="X167" i="3"/>
  <c r="AP167" i="3"/>
  <c r="BB167" i="3"/>
  <c r="AN167" i="3"/>
  <c r="AG167" i="3"/>
  <c r="V167" i="3"/>
  <c r="AW167" i="3"/>
  <c r="BO167" i="3"/>
  <c r="BN167" i="3"/>
  <c r="U167" i="3"/>
  <c r="AV167" i="3"/>
  <c r="F167" i="3"/>
  <c r="BQ167" i="3"/>
  <c r="M167" i="3"/>
  <c r="AM167" i="3"/>
  <c r="BI167" i="3"/>
  <c r="S167" i="3"/>
  <c r="AT167" i="3"/>
  <c r="BK167" i="3"/>
  <c r="BR167" i="3"/>
  <c r="BL167" i="3"/>
  <c r="D167" i="3"/>
  <c r="EB167" i="1"/>
  <c r="EL167" i="1"/>
  <c r="DI167" i="1"/>
  <c r="DB167" i="1"/>
  <c r="DG167" i="1"/>
  <c r="ED167" i="1"/>
  <c r="DY167" i="1"/>
  <c r="DA167" i="1"/>
  <c r="EK167" i="1" s="1"/>
  <c r="DK167" i="1"/>
  <c r="DH167" i="1"/>
  <c r="EG167" i="1"/>
  <c r="DX167" i="1"/>
  <c r="DD167" i="1"/>
  <c r="DL167" i="1" s="1"/>
  <c r="AU28" i="3"/>
  <c r="W28" i="3"/>
  <c r="Z28" i="3"/>
  <c r="BM28" i="3"/>
  <c r="BD28" i="3"/>
  <c r="AC28" i="3"/>
  <c r="BG28" i="3"/>
  <c r="BS28" i="3"/>
  <c r="E28" i="3"/>
  <c r="AF28" i="3"/>
  <c r="AL28" i="3"/>
  <c r="BJ28" i="3"/>
  <c r="B28" i="3"/>
  <c r="Q28" i="3"/>
  <c r="H28" i="3"/>
  <c r="AX28" i="3"/>
  <c r="AI28" i="3"/>
  <c r="K28" i="3"/>
  <c r="BP28" i="3"/>
  <c r="AR28" i="3"/>
  <c r="N28" i="3"/>
  <c r="AO28" i="3"/>
  <c r="T28" i="3"/>
  <c r="BA28" i="3"/>
  <c r="DE28" i="1"/>
  <c r="DM28" i="1" s="1"/>
  <c r="EH28" i="1"/>
  <c r="EC28" i="1"/>
  <c r="ES28" i="1"/>
  <c r="DN28" i="1"/>
  <c r="DW28" i="1"/>
  <c r="DS28" i="1"/>
  <c r="DR28" i="1"/>
  <c r="DT28" i="1"/>
  <c r="EE28" i="1"/>
  <c r="EF28" i="1"/>
  <c r="DO28" i="1"/>
  <c r="DV28" i="1"/>
  <c r="DU28" i="1"/>
  <c r="DG11" i="1"/>
  <c r="EB11" i="1"/>
  <c r="EL11" i="1"/>
  <c r="DB11" i="1"/>
  <c r="DI11" i="1"/>
  <c r="AL11" i="3"/>
  <c r="AO11" i="3"/>
  <c r="AO11" i="1" s="1"/>
  <c r="AU11" i="3"/>
  <c r="AU11" i="1" s="1"/>
  <c r="T11" i="3"/>
  <c r="T11" i="1" s="1"/>
  <c r="BD11" i="3"/>
  <c r="BS11" i="3"/>
  <c r="BS11" i="1" s="1"/>
  <c r="K11" i="3"/>
  <c r="AF11" i="3"/>
  <c r="AF11" i="1" s="1"/>
  <c r="B11" i="3"/>
  <c r="B11" i="1" s="1"/>
  <c r="N11" i="3"/>
  <c r="N11" i="1" s="1"/>
  <c r="AC11" i="3"/>
  <c r="BG11" i="3"/>
  <c r="BJ11" i="3"/>
  <c r="BJ11" i="1" s="1"/>
  <c r="W11" i="3"/>
  <c r="H11" i="3"/>
  <c r="H11" i="1" s="1"/>
  <c r="BM11" i="3"/>
  <c r="AI11" i="3"/>
  <c r="AI11" i="1" s="1"/>
  <c r="AR11" i="3"/>
  <c r="Z11" i="3"/>
  <c r="BP11" i="3"/>
  <c r="BA11" i="3"/>
  <c r="Q11" i="3"/>
  <c r="Q11" i="1" s="1"/>
  <c r="E11" i="3"/>
  <c r="AX11" i="3"/>
  <c r="AX11" i="1" s="1"/>
  <c r="EA11" i="1"/>
  <c r="DY11" i="1"/>
  <c r="DA11" i="1"/>
  <c r="ED11" i="1"/>
  <c r="DX11" i="1"/>
  <c r="DK11" i="1"/>
  <c r="DD11" i="1"/>
  <c r="DL11" i="1" s="1"/>
  <c r="DH11" i="1"/>
  <c r="EG11" i="1"/>
  <c r="ER106" i="1"/>
  <c r="EP106" i="1"/>
  <c r="EV106" i="1"/>
  <c r="AU134" i="3"/>
  <c r="E134" i="3"/>
  <c r="BD134" i="3"/>
  <c r="AF134" i="3"/>
  <c r="N134" i="3"/>
  <c r="BP134" i="3"/>
  <c r="BJ134" i="3"/>
  <c r="Q134" i="3"/>
  <c r="AR134" i="3"/>
  <c r="BS134" i="3"/>
  <c r="AO134" i="3"/>
  <c r="K134" i="3"/>
  <c r="T134" i="3"/>
  <c r="BG134" i="3"/>
  <c r="BA134" i="3"/>
  <c r="BM134" i="3"/>
  <c r="AX134" i="3"/>
  <c r="AI134" i="3"/>
  <c r="W134" i="3"/>
  <c r="AC134" i="3"/>
  <c r="AL134" i="3"/>
  <c r="Z134" i="3"/>
  <c r="B134" i="3"/>
  <c r="H134" i="3"/>
  <c r="DK188" i="1"/>
  <c r="EG188" i="1"/>
  <c r="DY188" i="1"/>
  <c r="DH188" i="1"/>
  <c r="DX188" i="1"/>
  <c r="DA188" i="1"/>
  <c r="EK188" i="1" s="1"/>
  <c r="DD188" i="1"/>
  <c r="DL188" i="1" s="1"/>
  <c r="ED188" i="1"/>
  <c r="ES188" i="1"/>
  <c r="EB188" i="1"/>
  <c r="O188" i="3"/>
  <c r="C188" i="3"/>
  <c r="AE188" i="3"/>
  <c r="AH188" i="3"/>
  <c r="AA188" i="3"/>
  <c r="BN188" i="3"/>
  <c r="S188" i="3"/>
  <c r="X188" i="3"/>
  <c r="BC188" i="3"/>
  <c r="AD188" i="3"/>
  <c r="A188" i="3"/>
  <c r="AV188" i="3"/>
  <c r="J188" i="3"/>
  <c r="BH188" i="3"/>
  <c r="BQ188" i="3"/>
  <c r="Y188" i="3"/>
  <c r="AK188" i="3"/>
  <c r="I188" i="3"/>
  <c r="BB188" i="3"/>
  <c r="AS188" i="3"/>
  <c r="AN188" i="3"/>
  <c r="AT188" i="3"/>
  <c r="M188" i="3"/>
  <c r="AB188" i="3"/>
  <c r="F188" i="3"/>
  <c r="BF188" i="3"/>
  <c r="AZ188" i="3"/>
  <c r="G188" i="3"/>
  <c r="BO188" i="3"/>
  <c r="R188" i="3"/>
  <c r="BE188" i="3"/>
  <c r="AM188" i="3"/>
  <c r="BL188" i="3"/>
  <c r="AQ188" i="3"/>
  <c r="BI188" i="3"/>
  <c r="AP188" i="3"/>
  <c r="AY188" i="3"/>
  <c r="BK188" i="3"/>
  <c r="D188" i="3"/>
  <c r="L188" i="3"/>
  <c r="BR188" i="3"/>
  <c r="P188" i="3"/>
  <c r="AW188" i="3"/>
  <c r="U188" i="3"/>
  <c r="V188" i="3"/>
  <c r="AJ188" i="3"/>
  <c r="BT188" i="3"/>
  <c r="AG188" i="3"/>
  <c r="DE188" i="1"/>
  <c r="DM188" i="1" s="1"/>
  <c r="EC188" i="1"/>
  <c r="EH188" i="1"/>
  <c r="ES101" i="1"/>
  <c r="DT101" i="1"/>
  <c r="AQ101" i="3"/>
  <c r="P101" i="3"/>
  <c r="G101" i="3"/>
  <c r="AH101" i="3"/>
  <c r="AE101" i="3"/>
  <c r="Y101" i="3"/>
  <c r="D101" i="3"/>
  <c r="J101" i="3"/>
  <c r="AT101" i="3"/>
  <c r="AW101" i="3"/>
  <c r="BC101" i="3"/>
  <c r="M101" i="3"/>
  <c r="S101" i="3"/>
  <c r="BL101" i="3"/>
  <c r="BR101" i="3"/>
  <c r="A101" i="3"/>
  <c r="AN101" i="3"/>
  <c r="V101" i="3"/>
  <c r="AK101" i="3"/>
  <c r="BI101" i="3"/>
  <c r="BF101" i="3"/>
  <c r="BO101" i="3"/>
  <c r="AB101" i="3"/>
  <c r="AZ101" i="3"/>
  <c r="BB101" i="3"/>
  <c r="AM101" i="3"/>
  <c r="BK101" i="3"/>
  <c r="BH101" i="3"/>
  <c r="AJ101" i="3"/>
  <c r="BN101" i="3"/>
  <c r="AD101" i="3"/>
  <c r="L101" i="3"/>
  <c r="AP101" i="3"/>
  <c r="X101" i="3"/>
  <c r="I101" i="3"/>
  <c r="R101" i="3"/>
  <c r="AS101" i="3"/>
  <c r="BE101" i="3"/>
  <c r="AA101" i="3"/>
  <c r="BQ101" i="3"/>
  <c r="O101" i="3"/>
  <c r="AV101" i="3"/>
  <c r="AG101" i="3"/>
  <c r="BT101" i="3"/>
  <c r="F101" i="3"/>
  <c r="U101" i="3"/>
  <c r="C101" i="3"/>
  <c r="AY101" i="3"/>
  <c r="ET101" i="1"/>
  <c r="ES100" i="1"/>
  <c r="EU100" i="1"/>
  <c r="EO100" i="1"/>
  <c r="DG100" i="1"/>
  <c r="ES54" i="1"/>
  <c r="DS54" i="1"/>
  <c r="EO54" i="1"/>
  <c r="EU54" i="1"/>
  <c r="ER235" i="1"/>
  <c r="ET235" i="1"/>
  <c r="S235" i="3"/>
  <c r="AJ235" i="3"/>
  <c r="O235" i="3"/>
  <c r="AK235" i="3"/>
  <c r="V235" i="3"/>
  <c r="C235" i="3"/>
  <c r="M235" i="3"/>
  <c r="BN235" i="3"/>
  <c r="F235" i="3"/>
  <c r="R235" i="3"/>
  <c r="AN235" i="3"/>
  <c r="U235" i="3"/>
  <c r="BT235" i="3"/>
  <c r="Y235" i="3"/>
  <c r="AE235" i="3"/>
  <c r="BR235" i="3"/>
  <c r="BO235" i="3"/>
  <c r="AZ235" i="3"/>
  <c r="A235" i="3"/>
  <c r="BC235" i="3"/>
  <c r="J235" i="3"/>
  <c r="AW235" i="3"/>
  <c r="AA235" i="3"/>
  <c r="BF235" i="3"/>
  <c r="P235" i="3"/>
  <c r="BE235" i="3"/>
  <c r="BQ235" i="3"/>
  <c r="G235" i="3"/>
  <c r="AP235" i="3"/>
  <c r="BK235" i="3"/>
  <c r="BL235" i="3"/>
  <c r="AY235" i="3"/>
  <c r="AT235" i="3"/>
  <c r="D235" i="3"/>
  <c r="AV235" i="3"/>
  <c r="AG235" i="3"/>
  <c r="AM235" i="3"/>
  <c r="BB235" i="3"/>
  <c r="AS235" i="3"/>
  <c r="AD235" i="3"/>
  <c r="I235" i="3"/>
  <c r="AB235" i="3"/>
  <c r="BH235" i="3"/>
  <c r="AQ235" i="3"/>
  <c r="AH235" i="3"/>
  <c r="L235" i="3"/>
  <c r="X235" i="3"/>
  <c r="BI235" i="3"/>
  <c r="DZ235" i="1"/>
  <c r="DE235" i="1"/>
  <c r="DM235" i="1" s="1"/>
  <c r="EH235" i="1"/>
  <c r="EC235" i="1"/>
  <c r="EA170" i="1"/>
  <c r="EB170" i="1"/>
  <c r="EP170" i="1"/>
  <c r="DE170" i="1"/>
  <c r="DM170" i="1" s="1"/>
  <c r="EC170" i="1"/>
  <c r="EH170" i="1"/>
  <c r="AO170" i="3"/>
  <c r="BJ170" i="3"/>
  <c r="AI170" i="3"/>
  <c r="W170" i="3"/>
  <c r="AR170" i="3"/>
  <c r="Q170" i="3"/>
  <c r="AU170" i="3"/>
  <c r="E170" i="3"/>
  <c r="K170" i="3"/>
  <c r="AC170" i="3"/>
  <c r="BA170" i="3"/>
  <c r="BP170" i="3"/>
  <c r="BS170" i="3"/>
  <c r="BD170" i="3"/>
  <c r="Z170" i="3"/>
  <c r="T170" i="3"/>
  <c r="BM170" i="3"/>
  <c r="H170" i="3"/>
  <c r="AF170" i="3"/>
  <c r="B170" i="3"/>
  <c r="BG170" i="3"/>
  <c r="N170" i="3"/>
  <c r="AX170" i="3"/>
  <c r="AL170" i="3"/>
  <c r="AB170" i="3"/>
  <c r="AH170" i="3"/>
  <c r="AP170" i="3"/>
  <c r="BI170" i="3"/>
  <c r="D170" i="3"/>
  <c r="R170" i="3"/>
  <c r="BT170" i="3"/>
  <c r="AY170" i="3"/>
  <c r="AG170" i="3"/>
  <c r="AM170" i="3"/>
  <c r="A170" i="3"/>
  <c r="AK170" i="3"/>
  <c r="BO170" i="3"/>
  <c r="BK170" i="3"/>
  <c r="AJ170" i="3"/>
  <c r="X170" i="3"/>
  <c r="V170" i="3"/>
  <c r="BE170" i="3"/>
  <c r="AZ170" i="3"/>
  <c r="P170" i="3"/>
  <c r="AS170" i="3"/>
  <c r="BB170" i="3"/>
  <c r="AW170" i="3"/>
  <c r="BF170" i="3"/>
  <c r="S170" i="3"/>
  <c r="AD170" i="3"/>
  <c r="G170" i="3"/>
  <c r="AV170" i="3"/>
  <c r="AT170" i="3"/>
  <c r="BH170" i="3"/>
  <c r="O170" i="3"/>
  <c r="BL170" i="3"/>
  <c r="BQ170" i="3"/>
  <c r="AA170" i="3"/>
  <c r="AQ170" i="3"/>
  <c r="L170" i="3"/>
  <c r="F170" i="3"/>
  <c r="BR170" i="3"/>
  <c r="M170" i="3"/>
  <c r="I170" i="3"/>
  <c r="AN170" i="3"/>
  <c r="AE170" i="3"/>
  <c r="C170" i="3"/>
  <c r="J170" i="3"/>
  <c r="BC170" i="3"/>
  <c r="Y170" i="3"/>
  <c r="U170" i="3"/>
  <c r="BN170" i="3"/>
  <c r="DZ76" i="1"/>
  <c r="DG76" i="1"/>
  <c r="AY76" i="3"/>
  <c r="BL76" i="3"/>
  <c r="BI76" i="3"/>
  <c r="BT76" i="3"/>
  <c r="AW76" i="3"/>
  <c r="Y76" i="3"/>
  <c r="BK76" i="3"/>
  <c r="AH76" i="3"/>
  <c r="BR76" i="3"/>
  <c r="BF76" i="3"/>
  <c r="AJ76" i="3"/>
  <c r="BC76" i="3"/>
  <c r="G76" i="3"/>
  <c r="AS76" i="3"/>
  <c r="AV76" i="3"/>
  <c r="AM76" i="3"/>
  <c r="BE76" i="3"/>
  <c r="AG76" i="3"/>
  <c r="S76" i="3"/>
  <c r="I76" i="3"/>
  <c r="AK76" i="3"/>
  <c r="AD76" i="3"/>
  <c r="C76" i="3"/>
  <c r="U76" i="3"/>
  <c r="AA76" i="3"/>
  <c r="M76" i="3"/>
  <c r="AQ76" i="3"/>
  <c r="AN76" i="3"/>
  <c r="AB76" i="3"/>
  <c r="F76" i="3"/>
  <c r="V76" i="3"/>
  <c r="BB76" i="3"/>
  <c r="X76" i="3"/>
  <c r="R76" i="3"/>
  <c r="D76" i="3"/>
  <c r="A76" i="3"/>
  <c r="P76" i="3"/>
  <c r="AZ76" i="3"/>
  <c r="BH76" i="3"/>
  <c r="J76" i="3"/>
  <c r="BN76" i="3"/>
  <c r="AE76" i="3"/>
  <c r="BO76" i="3"/>
  <c r="BQ76" i="3"/>
  <c r="L76" i="3"/>
  <c r="AP76" i="3"/>
  <c r="O76" i="3"/>
  <c r="AT76" i="3"/>
  <c r="EQ76" i="1"/>
  <c r="DS20" i="1"/>
  <c r="DO20" i="1"/>
  <c r="EF20" i="1"/>
  <c r="DW20" i="1"/>
  <c r="DN20" i="1"/>
  <c r="DT20" i="1"/>
  <c r="DV20" i="1"/>
  <c r="EE20" i="1"/>
  <c r="DR20" i="1"/>
  <c r="DU20" i="1"/>
  <c r="EP20" i="1"/>
  <c r="ET20" i="1"/>
  <c r="EF185" i="1"/>
  <c r="DR185" i="1"/>
  <c r="DU185" i="1"/>
  <c r="DS185" i="1"/>
  <c r="DT185" i="1"/>
  <c r="DV185" i="1"/>
  <c r="EE185" i="1"/>
  <c r="DO185" i="1"/>
  <c r="DN185" i="1"/>
  <c r="DW185" i="1"/>
  <c r="K185" i="3"/>
  <c r="N185" i="3"/>
  <c r="BJ185" i="3"/>
  <c r="BM185" i="3"/>
  <c r="T185" i="3"/>
  <c r="AO185" i="3"/>
  <c r="B185" i="3"/>
  <c r="AF185" i="3"/>
  <c r="Z185" i="3"/>
  <c r="BS185" i="3"/>
  <c r="AI185" i="3"/>
  <c r="AL185" i="3"/>
  <c r="W185" i="3"/>
  <c r="AC185" i="3"/>
  <c r="AX185" i="3"/>
  <c r="BD185" i="3"/>
  <c r="H185" i="3"/>
  <c r="Q185" i="3"/>
  <c r="BA185" i="3"/>
  <c r="BP185" i="3"/>
  <c r="E185" i="3"/>
  <c r="BG185" i="3"/>
  <c r="AR185" i="3"/>
  <c r="AU185" i="3"/>
  <c r="ES185" i="1"/>
  <c r="ET185" i="1"/>
  <c r="DG185" i="1"/>
  <c r="EL189" i="1"/>
  <c r="DB189" i="1"/>
  <c r="DI189" i="1"/>
  <c r="DG189" i="1"/>
  <c r="ET189" i="1"/>
  <c r="EQ71" i="1"/>
  <c r="EV71" i="1"/>
  <c r="DD71" i="1"/>
  <c r="DL71" i="1" s="1"/>
  <c r="DX71" i="1"/>
  <c r="DK71" i="1"/>
  <c r="EG71" i="1"/>
  <c r="DA71" i="1"/>
  <c r="EK71" i="1" s="1"/>
  <c r="DH71" i="1"/>
  <c r="DY71" i="1"/>
  <c r="ED71" i="1"/>
  <c r="ER71" i="1"/>
  <c r="DV149" i="1"/>
  <c r="DW149" i="1"/>
  <c r="DS149" i="1"/>
  <c r="DT149" i="1"/>
  <c r="DU149" i="1"/>
  <c r="DN149" i="1"/>
  <c r="DH149" i="1"/>
  <c r="EE149" i="1"/>
  <c r="DR149" i="1"/>
  <c r="DO149" i="1"/>
  <c r="EF149" i="1"/>
  <c r="DZ149" i="1"/>
  <c r="EB149" i="1"/>
  <c r="DX149" i="1"/>
  <c r="EL149" i="1"/>
  <c r="DB149" i="1"/>
  <c r="DI149" i="1"/>
  <c r="DD149" i="1"/>
  <c r="DL149" i="1" s="1"/>
  <c r="ER216" i="1"/>
  <c r="DZ216" i="1"/>
  <c r="DB58" i="1"/>
  <c r="EL58" i="1"/>
  <c r="DI58" i="1"/>
  <c r="ES58" i="1"/>
  <c r="EO58" i="1"/>
  <c r="EU58" i="1"/>
  <c r="ET58" i="1"/>
  <c r="EU99" i="1"/>
  <c r="EO99" i="1"/>
  <c r="ET99" i="1"/>
  <c r="EH99" i="1"/>
  <c r="DE99" i="1"/>
  <c r="DM99" i="1" s="1"/>
  <c r="EC99" i="1"/>
  <c r="DZ99" i="1"/>
  <c r="AE99" i="3"/>
  <c r="M99" i="3"/>
  <c r="AB99" i="3"/>
  <c r="BI99" i="3"/>
  <c r="J99" i="3"/>
  <c r="A99" i="3"/>
  <c r="U99" i="3"/>
  <c r="X99" i="3"/>
  <c r="F99" i="3"/>
  <c r="BH99" i="3"/>
  <c r="O99" i="3"/>
  <c r="BK99" i="3"/>
  <c r="BR99" i="3"/>
  <c r="D99" i="3"/>
  <c r="AZ99" i="3"/>
  <c r="AN99" i="3"/>
  <c r="AG99" i="3"/>
  <c r="AP99" i="3"/>
  <c r="R99" i="3"/>
  <c r="AY99" i="3"/>
  <c r="AV99" i="3"/>
  <c r="AK99" i="3"/>
  <c r="AH99" i="3"/>
  <c r="V99" i="3"/>
  <c r="BC99" i="3"/>
  <c r="S99" i="3"/>
  <c r="BN99" i="3"/>
  <c r="BB99" i="3"/>
  <c r="AD99" i="3"/>
  <c r="BT99" i="3"/>
  <c r="Y99" i="3"/>
  <c r="G99" i="3"/>
  <c r="AM99" i="3"/>
  <c r="AJ99" i="3"/>
  <c r="BF99" i="3"/>
  <c r="AW99" i="3"/>
  <c r="P99" i="3"/>
  <c r="L99" i="3"/>
  <c r="BQ99" i="3"/>
  <c r="AQ99" i="3"/>
  <c r="C99" i="3"/>
  <c r="BL99" i="3"/>
  <c r="I99" i="3"/>
  <c r="BO99" i="3"/>
  <c r="AS99" i="3"/>
  <c r="AT99" i="3"/>
  <c r="AA99" i="3"/>
  <c r="BE99" i="3"/>
  <c r="DR99" i="1"/>
  <c r="DN99" i="1"/>
  <c r="DV99" i="1"/>
  <c r="DW99" i="1"/>
  <c r="DS99" i="1"/>
  <c r="EE99" i="1"/>
  <c r="DO99" i="1"/>
  <c r="EF99" i="1"/>
  <c r="DU99" i="1"/>
  <c r="DT99" i="1"/>
  <c r="DG99" i="1"/>
  <c r="DZ228" i="1"/>
  <c r="DR228" i="1"/>
  <c r="EG228" i="1"/>
  <c r="ED228" i="1"/>
  <c r="DD228" i="1"/>
  <c r="DL228" i="1" s="1"/>
  <c r="EE228" i="1"/>
  <c r="DH228" i="1"/>
  <c r="DO228" i="1"/>
  <c r="DX228" i="1"/>
  <c r="DY228" i="1"/>
  <c r="DA228" i="1"/>
  <c r="EK228" i="1" s="1"/>
  <c r="DK228" i="1"/>
  <c r="I164" i="3"/>
  <c r="AA164" i="3"/>
  <c r="AG164" i="3"/>
  <c r="F164" i="3"/>
  <c r="X164" i="3"/>
  <c r="R164" i="3"/>
  <c r="G164" i="3"/>
  <c r="AV164" i="3"/>
  <c r="P164" i="3"/>
  <c r="A164" i="3"/>
  <c r="D164" i="3"/>
  <c r="BR164" i="3"/>
  <c r="S164" i="3"/>
  <c r="V164" i="3"/>
  <c r="BH164" i="3"/>
  <c r="C164" i="3"/>
  <c r="AN164" i="3"/>
  <c r="BI164" i="3"/>
  <c r="AK164" i="3"/>
  <c r="M164" i="3"/>
  <c r="AT164" i="3"/>
  <c r="AS164" i="3"/>
  <c r="AP164" i="3"/>
  <c r="BC164" i="3"/>
  <c r="BK164" i="3"/>
  <c r="Y164" i="3"/>
  <c r="AM164" i="3"/>
  <c r="AB164" i="3"/>
  <c r="BQ164" i="3"/>
  <c r="AJ164" i="3"/>
  <c r="AD164" i="3"/>
  <c r="BB164" i="3"/>
  <c r="BF164" i="3"/>
  <c r="BO164" i="3"/>
  <c r="AE164" i="3"/>
  <c r="O164" i="3"/>
  <c r="BE164" i="3"/>
  <c r="U164" i="3"/>
  <c r="AY164" i="3"/>
  <c r="AW164" i="3"/>
  <c r="L164" i="3"/>
  <c r="BN164" i="3"/>
  <c r="BT164" i="3"/>
  <c r="AZ164" i="3"/>
  <c r="BL164" i="3"/>
  <c r="J164" i="3"/>
  <c r="AQ164" i="3"/>
  <c r="AH164" i="3"/>
  <c r="DZ164" i="1"/>
  <c r="EP164" i="1"/>
  <c r="EO222" i="1"/>
  <c r="EV222" i="1"/>
  <c r="EA222" i="1"/>
  <c r="DU222" i="1"/>
  <c r="EC222" i="1"/>
  <c r="EH222" i="1"/>
  <c r="DE222" i="1"/>
  <c r="DM222" i="1" s="1"/>
  <c r="DN222" i="1"/>
  <c r="EF222" i="1"/>
  <c r="DG94" i="1"/>
  <c r="DI94" i="1"/>
  <c r="ES94" i="1"/>
  <c r="DT94" i="1"/>
  <c r="DW94" i="1"/>
  <c r="DR94" i="1"/>
  <c r="DU94" i="1"/>
  <c r="DO94" i="1"/>
  <c r="EE94" i="1"/>
  <c r="DS94" i="1"/>
  <c r="EF94" i="1"/>
  <c r="DV94" i="1"/>
  <c r="DN94" i="1"/>
  <c r="ER211" i="1"/>
  <c r="DI211" i="1"/>
  <c r="DG211" i="1"/>
  <c r="EH74" i="1"/>
  <c r="EC74" i="1"/>
  <c r="DE74" i="1"/>
  <c r="DM74" i="1" s="1"/>
  <c r="EB74" i="1"/>
  <c r="DT74" i="1"/>
  <c r="DS74" i="1"/>
  <c r="DU74" i="1"/>
  <c r="DN74" i="1"/>
  <c r="DR74" i="1"/>
  <c r="DW74" i="1"/>
  <c r="DV74" i="1"/>
  <c r="DO74" i="1"/>
  <c r="EE74" i="1"/>
  <c r="EF74" i="1"/>
  <c r="DB122" i="1"/>
  <c r="DI122" i="1"/>
  <c r="EL122" i="1"/>
  <c r="EP122" i="1"/>
  <c r="EA122" i="1"/>
  <c r="ES122" i="1"/>
  <c r="DZ122" i="1"/>
  <c r="EO122" i="1"/>
  <c r="EU122" i="1"/>
  <c r="EF208" i="1"/>
  <c r="DR208" i="1"/>
  <c r="DS208" i="1"/>
  <c r="DV208" i="1"/>
  <c r="DT208" i="1"/>
  <c r="DU208" i="1"/>
  <c r="DW208" i="1"/>
  <c r="EE208" i="1"/>
  <c r="DN208" i="1"/>
  <c r="DO208" i="1"/>
  <c r="EA208" i="1"/>
  <c r="EP208" i="1"/>
  <c r="ES208" i="1"/>
  <c r="EB236" i="1"/>
  <c r="AJ236" i="3"/>
  <c r="AD236" i="3"/>
  <c r="BR236" i="3"/>
  <c r="BB236" i="3"/>
  <c r="BC236" i="3"/>
  <c r="BK236" i="3"/>
  <c r="BL236" i="3"/>
  <c r="R236" i="3"/>
  <c r="BI236" i="3"/>
  <c r="AZ236" i="3"/>
  <c r="L236" i="3"/>
  <c r="AP236" i="3"/>
  <c r="AS236" i="3"/>
  <c r="G236" i="3"/>
  <c r="X236" i="3"/>
  <c r="AQ236" i="3"/>
  <c r="AH236" i="3"/>
  <c r="U236" i="3"/>
  <c r="AB236" i="3"/>
  <c r="BH236" i="3"/>
  <c r="F236" i="3"/>
  <c r="I236" i="3"/>
  <c r="AW236" i="3"/>
  <c r="AG236" i="3"/>
  <c r="Y236" i="3"/>
  <c r="AN236" i="3"/>
  <c r="BQ236" i="3"/>
  <c r="M236" i="3"/>
  <c r="AT236" i="3"/>
  <c r="J236" i="3"/>
  <c r="AK236" i="3"/>
  <c r="AV236" i="3"/>
  <c r="BO236" i="3"/>
  <c r="D236" i="3"/>
  <c r="A236" i="3"/>
  <c r="C236" i="3"/>
  <c r="BF236" i="3"/>
  <c r="AE236" i="3"/>
  <c r="O236" i="3"/>
  <c r="AM236" i="3"/>
  <c r="V236" i="3"/>
  <c r="AY236" i="3"/>
  <c r="S236" i="3"/>
  <c r="BN236" i="3"/>
  <c r="P236" i="3"/>
  <c r="BE236" i="3"/>
  <c r="BT236" i="3"/>
  <c r="AA236" i="3"/>
  <c r="AF141" i="3"/>
  <c r="T141" i="3"/>
  <c r="BG141" i="3"/>
  <c r="N141" i="3"/>
  <c r="BA141" i="3"/>
  <c r="AR141" i="3"/>
  <c r="W141" i="3"/>
  <c r="H141" i="3"/>
  <c r="B141" i="3"/>
  <c r="E141" i="3"/>
  <c r="AC141" i="3"/>
  <c r="AL141" i="3"/>
  <c r="BJ141" i="3"/>
  <c r="AI141" i="3"/>
  <c r="AO141" i="3"/>
  <c r="BS141" i="3"/>
  <c r="BD141" i="3"/>
  <c r="Z141" i="3"/>
  <c r="AU141" i="3"/>
  <c r="BM141" i="3"/>
  <c r="AX141" i="3"/>
  <c r="K141" i="3"/>
  <c r="Q141" i="3"/>
  <c r="BP141" i="3"/>
  <c r="BT141" i="3"/>
  <c r="F141" i="3"/>
  <c r="BQ141" i="3"/>
  <c r="O141" i="3"/>
  <c r="AH141" i="3"/>
  <c r="I141" i="3"/>
  <c r="BL141" i="3"/>
  <c r="R141" i="3"/>
  <c r="AM141" i="3"/>
  <c r="AE141" i="3"/>
  <c r="AY141" i="3"/>
  <c r="AB141" i="3"/>
  <c r="BO141" i="3"/>
  <c r="U141" i="3"/>
  <c r="AT141" i="3"/>
  <c r="AQ141" i="3"/>
  <c r="D141" i="3"/>
  <c r="AD141" i="3"/>
  <c r="M141" i="3"/>
  <c r="AG141" i="3"/>
  <c r="BF141" i="3"/>
  <c r="AP141" i="3"/>
  <c r="BR141" i="3"/>
  <c r="BH141" i="3"/>
  <c r="G141" i="3"/>
  <c r="AZ141" i="3"/>
  <c r="AA141" i="3"/>
  <c r="AJ141" i="3"/>
  <c r="V141" i="3"/>
  <c r="AS141" i="3"/>
  <c r="AW141" i="3"/>
  <c r="S141" i="3"/>
  <c r="AK141" i="3"/>
  <c r="BB141" i="3"/>
  <c r="L141" i="3"/>
  <c r="Y141" i="3"/>
  <c r="BK141" i="3"/>
  <c r="BC141" i="3"/>
  <c r="A141" i="3"/>
  <c r="X141" i="3"/>
  <c r="AN141" i="3"/>
  <c r="C141" i="3"/>
  <c r="AV141" i="3"/>
  <c r="J141" i="3"/>
  <c r="P141" i="3"/>
  <c r="BI141" i="3"/>
  <c r="BN141" i="3"/>
  <c r="BE141" i="3"/>
  <c r="ER141" i="1"/>
  <c r="DX141" i="1"/>
  <c r="DY141" i="1"/>
  <c r="ED141" i="1"/>
  <c r="EG141" i="1"/>
  <c r="DH141" i="1"/>
  <c r="DD141" i="1"/>
  <c r="DL141" i="1" s="1"/>
  <c r="DK141" i="1"/>
  <c r="DA141" i="1"/>
  <c r="EK141" i="1" s="1"/>
  <c r="ER231" i="1"/>
  <c r="EA231" i="1"/>
  <c r="AX231" i="3"/>
  <c r="AL231" i="3"/>
  <c r="BJ231" i="3"/>
  <c r="BM231" i="3"/>
  <c r="E231" i="3"/>
  <c r="AR231" i="3"/>
  <c r="BS231" i="3"/>
  <c r="B231" i="3"/>
  <c r="N231" i="3"/>
  <c r="AI231" i="3"/>
  <c r="W231" i="3"/>
  <c r="AU231" i="3"/>
  <c r="BA231" i="3"/>
  <c r="T231" i="3"/>
  <c r="Q231" i="3"/>
  <c r="AC231" i="3"/>
  <c r="K231" i="3"/>
  <c r="H231" i="3"/>
  <c r="Z231" i="3"/>
  <c r="AF231" i="3"/>
  <c r="AO231" i="3"/>
  <c r="BG231" i="3"/>
  <c r="BD231" i="3"/>
  <c r="BP231" i="3"/>
  <c r="EH231" i="1"/>
  <c r="DE231" i="1"/>
  <c r="DM231" i="1" s="1"/>
  <c r="EC231" i="1"/>
  <c r="EP231" i="1"/>
  <c r="DI219" i="1"/>
  <c r="EL219" i="1"/>
  <c r="DB219" i="1"/>
  <c r="EA219" i="1"/>
  <c r="EP219" i="1"/>
  <c r="EQ219" i="1"/>
  <c r="EU204" i="1"/>
  <c r="EO204" i="1"/>
  <c r="EV204" i="1"/>
  <c r="ER221" i="1"/>
  <c r="DZ221" i="1"/>
  <c r="AL179" i="3"/>
  <c r="AC179" i="3"/>
  <c r="W179" i="3"/>
  <c r="AI179" i="3"/>
  <c r="Z179" i="3"/>
  <c r="BD179" i="3"/>
  <c r="H179" i="3"/>
  <c r="AF179" i="3"/>
  <c r="BJ179" i="3"/>
  <c r="BP179" i="3"/>
  <c r="BA179" i="3"/>
  <c r="BG179" i="3"/>
  <c r="N179" i="3"/>
  <c r="E179" i="3"/>
  <c r="AU179" i="3"/>
  <c r="T179" i="3"/>
  <c r="Q179" i="3"/>
  <c r="AR179" i="3"/>
  <c r="BS179" i="3"/>
  <c r="B179" i="3"/>
  <c r="AO179" i="3"/>
  <c r="BM179" i="3"/>
  <c r="K179" i="3"/>
  <c r="AX179" i="3"/>
  <c r="ES179" i="1"/>
  <c r="ER179" i="1"/>
  <c r="DN179" i="1"/>
  <c r="DR179" i="1"/>
  <c r="DT179" i="1"/>
  <c r="EF179" i="1"/>
  <c r="DU179" i="1"/>
  <c r="DS179" i="1"/>
  <c r="EE179" i="1"/>
  <c r="DW179" i="1"/>
  <c r="DV179" i="1"/>
  <c r="DO179" i="1"/>
  <c r="AS179" i="3"/>
  <c r="I179" i="3"/>
  <c r="O179" i="3"/>
  <c r="BC179" i="3"/>
  <c r="R179" i="3"/>
  <c r="AN179" i="3"/>
  <c r="BK179" i="3"/>
  <c r="Y179" i="3"/>
  <c r="BR179" i="3"/>
  <c r="X179" i="3"/>
  <c r="G179" i="3"/>
  <c r="AB179" i="3"/>
  <c r="AZ179" i="3"/>
  <c r="AA179" i="3"/>
  <c r="BE179" i="3"/>
  <c r="BF179" i="3"/>
  <c r="AM179" i="3"/>
  <c r="BN179" i="3"/>
  <c r="AG179" i="3"/>
  <c r="C179" i="3"/>
  <c r="AD179" i="3"/>
  <c r="BO179" i="3"/>
  <c r="AV179" i="3"/>
  <c r="A179" i="3"/>
  <c r="F179" i="3"/>
  <c r="U179" i="3"/>
  <c r="BL179" i="3"/>
  <c r="V179" i="3"/>
  <c r="D179" i="3"/>
  <c r="BQ179" i="3"/>
  <c r="AP179" i="3"/>
  <c r="M179" i="3"/>
  <c r="BT179" i="3"/>
  <c r="BB179" i="3"/>
  <c r="AY179" i="3"/>
  <c r="AJ179" i="3"/>
  <c r="J179" i="3"/>
  <c r="AK179" i="3"/>
  <c r="AQ179" i="3"/>
  <c r="AW179" i="3"/>
  <c r="BH179" i="3"/>
  <c r="L179" i="3"/>
  <c r="P179" i="3"/>
  <c r="BI179" i="3"/>
  <c r="S179" i="3"/>
  <c r="AE179" i="3"/>
  <c r="AH179" i="3"/>
  <c r="AT179" i="3"/>
  <c r="ER84" i="1"/>
  <c r="EU84" i="1"/>
  <c r="EO84" i="1"/>
  <c r="EQ84" i="1"/>
  <c r="ER186" i="1"/>
  <c r="EO186" i="1"/>
  <c r="EU186" i="1"/>
  <c r="DZ186" i="1"/>
  <c r="EV186" i="1"/>
  <c r="EQ186" i="1"/>
  <c r="AZ256" i="3"/>
  <c r="AE256" i="3"/>
  <c r="P256" i="3"/>
  <c r="Y256" i="3"/>
  <c r="BI256" i="3"/>
  <c r="AD256" i="3"/>
  <c r="U256" i="3"/>
  <c r="R256" i="3"/>
  <c r="O256" i="3"/>
  <c r="AK256" i="3"/>
  <c r="M256" i="3"/>
  <c r="AG256" i="3"/>
  <c r="BB256" i="3"/>
  <c r="F256" i="3"/>
  <c r="BO256" i="3"/>
  <c r="AA256" i="3"/>
  <c r="X256" i="3"/>
  <c r="C256" i="3"/>
  <c r="L256" i="3"/>
  <c r="AY256" i="3"/>
  <c r="BK256" i="3"/>
  <c r="BT256" i="3"/>
  <c r="AT256" i="3"/>
  <c r="BR256" i="3"/>
  <c r="BC256" i="3"/>
  <c r="AW256" i="3"/>
  <c r="V256" i="3"/>
  <c r="AH256" i="3"/>
  <c r="BH256" i="3"/>
  <c r="AS256" i="3"/>
  <c r="AP256" i="3"/>
  <c r="AQ256" i="3"/>
  <c r="S256" i="3"/>
  <c r="G256" i="3"/>
  <c r="BQ256" i="3"/>
  <c r="BN256" i="3"/>
  <c r="AV256" i="3"/>
  <c r="AM256" i="3"/>
  <c r="AN256" i="3"/>
  <c r="A256" i="3"/>
  <c r="J256" i="3"/>
  <c r="I256" i="3"/>
  <c r="BL256" i="3"/>
  <c r="D256" i="3"/>
  <c r="BF256" i="3"/>
  <c r="BE256" i="3"/>
  <c r="AJ256" i="3"/>
  <c r="AB256" i="3"/>
  <c r="AA476" i="3"/>
  <c r="Y476" i="3"/>
  <c r="O476" i="3"/>
  <c r="AV476" i="3"/>
  <c r="BE476" i="3"/>
  <c r="AE476" i="3"/>
  <c r="BH476" i="3"/>
  <c r="BR476" i="3"/>
  <c r="AB476" i="3"/>
  <c r="F476" i="3"/>
  <c r="J476" i="3"/>
  <c r="AK476" i="3"/>
  <c r="X476" i="3"/>
  <c r="AN476" i="3"/>
  <c r="V476" i="3"/>
  <c r="BL476" i="3"/>
  <c r="AH476" i="3"/>
  <c r="L476" i="3"/>
  <c r="AW476" i="3"/>
  <c r="AJ476" i="3"/>
  <c r="AY476" i="3"/>
  <c r="D476" i="3"/>
  <c r="AT476" i="3"/>
  <c r="BF476" i="3"/>
  <c r="AP476" i="3"/>
  <c r="BK476" i="3"/>
  <c r="BI476" i="3"/>
  <c r="AQ476" i="3"/>
  <c r="BC476" i="3"/>
  <c r="C476" i="3"/>
  <c r="M476" i="3"/>
  <c r="AM476" i="3"/>
  <c r="AD476" i="3"/>
  <c r="AG476" i="3"/>
  <c r="P476" i="3"/>
  <c r="U476" i="3"/>
  <c r="AS476" i="3"/>
  <c r="G476" i="3"/>
  <c r="I476" i="3"/>
  <c r="BO476" i="3"/>
  <c r="S476" i="3"/>
  <c r="BN476" i="3"/>
  <c r="R476" i="3"/>
  <c r="BT476" i="3"/>
  <c r="AZ476" i="3"/>
  <c r="BQ476" i="3"/>
  <c r="BB476" i="3"/>
  <c r="A476" i="3"/>
  <c r="ET380" i="1"/>
  <c r="EP534" i="1"/>
  <c r="P534" i="3"/>
  <c r="AB534" i="3"/>
  <c r="BR534" i="3"/>
  <c r="AK534" i="3"/>
  <c r="S534" i="3"/>
  <c r="AQ534" i="3"/>
  <c r="BK534" i="3"/>
  <c r="BN534" i="3"/>
  <c r="AV534" i="3"/>
  <c r="BB534" i="3"/>
  <c r="X534" i="3"/>
  <c r="L534" i="3"/>
  <c r="AW534" i="3"/>
  <c r="BI534" i="3"/>
  <c r="BL534" i="3"/>
  <c r="AE534" i="3"/>
  <c r="BF534" i="3"/>
  <c r="AN534" i="3"/>
  <c r="BH534" i="3"/>
  <c r="AD534" i="3"/>
  <c r="R534" i="3"/>
  <c r="C534" i="3"/>
  <c r="AM534" i="3"/>
  <c r="AJ534" i="3"/>
  <c r="BO534" i="3"/>
  <c r="AH534" i="3"/>
  <c r="AZ534" i="3"/>
  <c r="AP534" i="3"/>
  <c r="AA534" i="3"/>
  <c r="O534" i="3"/>
  <c r="V534" i="3"/>
  <c r="G534" i="3"/>
  <c r="Y534" i="3"/>
  <c r="AG534" i="3"/>
  <c r="U534" i="3"/>
  <c r="BQ534" i="3"/>
  <c r="J534" i="3"/>
  <c r="M534" i="3"/>
  <c r="AY534" i="3"/>
  <c r="AT534" i="3"/>
  <c r="BC534" i="3"/>
  <c r="A534" i="3"/>
  <c r="F534" i="3"/>
  <c r="BE534" i="3"/>
  <c r="D534" i="3"/>
  <c r="BT534" i="3"/>
  <c r="AS534" i="3"/>
  <c r="I534" i="3"/>
  <c r="R335" i="3"/>
  <c r="O335" i="3"/>
  <c r="BN335" i="3"/>
  <c r="BI335" i="3"/>
  <c r="BO335" i="3"/>
  <c r="Y335" i="3"/>
  <c r="AM335" i="3"/>
  <c r="BH335" i="3"/>
  <c r="BK335" i="3"/>
  <c r="AA335" i="3"/>
  <c r="C335" i="3"/>
  <c r="F335" i="3"/>
  <c r="AP335" i="3"/>
  <c r="AQ335" i="3"/>
  <c r="AV335" i="3"/>
  <c r="AW335" i="3"/>
  <c r="BC335" i="3"/>
  <c r="D335" i="3"/>
  <c r="AT335" i="3"/>
  <c r="BQ335" i="3"/>
  <c r="BB335" i="3"/>
  <c r="BE335" i="3"/>
  <c r="AH335" i="3"/>
  <c r="BL335" i="3"/>
  <c r="J335" i="3"/>
  <c r="P335" i="3"/>
  <c r="AG335" i="3"/>
  <c r="I335" i="3"/>
  <c r="V335" i="3"/>
  <c r="AK335" i="3"/>
  <c r="AD335" i="3"/>
  <c r="S335" i="3"/>
  <c r="L335" i="3"/>
  <c r="BF335" i="3"/>
  <c r="AS335" i="3"/>
  <c r="X335" i="3"/>
  <c r="AJ335" i="3"/>
  <c r="BR335" i="3"/>
  <c r="AE335" i="3"/>
  <c r="AB335" i="3"/>
  <c r="AN335" i="3"/>
  <c r="M335" i="3"/>
  <c r="BT335" i="3"/>
  <c r="G335" i="3"/>
  <c r="A335" i="3"/>
  <c r="AZ335" i="3"/>
  <c r="AY335" i="3"/>
  <c r="U335" i="3"/>
  <c r="EO444" i="1"/>
  <c r="EU444" i="1"/>
  <c r="EV526" i="1"/>
  <c r="ET331" i="1"/>
  <c r="BT331" i="3"/>
  <c r="AD331" i="3"/>
  <c r="AP331" i="3"/>
  <c r="AM331" i="3"/>
  <c r="AA331" i="3"/>
  <c r="AZ331" i="3"/>
  <c r="AG331" i="3"/>
  <c r="V331" i="3"/>
  <c r="BN331" i="3"/>
  <c r="O331" i="3"/>
  <c r="R331" i="3"/>
  <c r="AT331" i="3"/>
  <c r="BK331" i="3"/>
  <c r="BH331" i="3"/>
  <c r="BR331" i="3"/>
  <c r="L331" i="3"/>
  <c r="I331" i="3"/>
  <c r="BB331" i="3"/>
  <c r="AJ331" i="3"/>
  <c r="AN331" i="3"/>
  <c r="BL331" i="3"/>
  <c r="Y331" i="3"/>
  <c r="P331" i="3"/>
  <c r="AE331" i="3"/>
  <c r="G331" i="3"/>
  <c r="U331" i="3"/>
  <c r="BE331" i="3"/>
  <c r="BF331" i="3"/>
  <c r="AH331" i="3"/>
  <c r="BI331" i="3"/>
  <c r="AK331" i="3"/>
  <c r="BC331" i="3"/>
  <c r="M331" i="3"/>
  <c r="C331" i="3"/>
  <c r="AW331" i="3"/>
  <c r="AY331" i="3"/>
  <c r="S331" i="3"/>
  <c r="A331" i="3"/>
  <c r="J331" i="3"/>
  <c r="AS331" i="3"/>
  <c r="F331" i="3"/>
  <c r="AV331" i="3"/>
  <c r="BO331" i="3"/>
  <c r="X331" i="3"/>
  <c r="AQ331" i="3"/>
  <c r="BQ331" i="3"/>
  <c r="AB331" i="3"/>
  <c r="D331" i="3"/>
  <c r="EP528" i="1"/>
  <c r="G427" i="3"/>
  <c r="S427" i="3"/>
  <c r="AV427" i="3"/>
  <c r="F427" i="3"/>
  <c r="AG427" i="3"/>
  <c r="AZ427" i="3"/>
  <c r="R427" i="3"/>
  <c r="C427" i="3"/>
  <c r="AT427" i="3"/>
  <c r="AK427" i="3"/>
  <c r="L427" i="3"/>
  <c r="I427" i="3"/>
  <c r="BQ427" i="3"/>
  <c r="AN427" i="3"/>
  <c r="D427" i="3"/>
  <c r="AJ427" i="3"/>
  <c r="AM427" i="3"/>
  <c r="BC427" i="3"/>
  <c r="AW427" i="3"/>
  <c r="AY427" i="3"/>
  <c r="AB427" i="3"/>
  <c r="BO427" i="3"/>
  <c r="BF427" i="3"/>
  <c r="AQ427" i="3"/>
  <c r="U427" i="3"/>
  <c r="BR427" i="3"/>
  <c r="X427" i="3"/>
  <c r="AH427" i="3"/>
  <c r="AA427" i="3"/>
  <c r="BH427" i="3"/>
  <c r="J427" i="3"/>
  <c r="AE427" i="3"/>
  <c r="BL427" i="3"/>
  <c r="AS427" i="3"/>
  <c r="V427" i="3"/>
  <c r="Y427" i="3"/>
  <c r="AP427" i="3"/>
  <c r="BI427" i="3"/>
  <c r="BN427" i="3"/>
  <c r="M427" i="3"/>
  <c r="EU378" i="1"/>
  <c r="EU254" i="1"/>
  <c r="EP254" i="1"/>
  <c r="Y284" i="3"/>
  <c r="AK284" i="3"/>
  <c r="AN284" i="3"/>
  <c r="BE284" i="3"/>
  <c r="AT284" i="3"/>
  <c r="AV284" i="3"/>
  <c r="X284" i="3"/>
  <c r="P284" i="3"/>
  <c r="D284" i="3"/>
  <c r="BT284" i="3"/>
  <c r="U284" i="3"/>
  <c r="AQ284" i="3"/>
  <c r="AG284" i="3"/>
  <c r="BL284" i="3"/>
  <c r="BI284" i="3"/>
  <c r="BN284" i="3"/>
  <c r="F284" i="3"/>
  <c r="R284" i="3"/>
  <c r="AY284" i="3"/>
  <c r="AW284" i="3"/>
  <c r="O284" i="3"/>
  <c r="AZ284" i="3"/>
  <c r="AS284" i="3"/>
  <c r="BF284" i="3"/>
  <c r="A284" i="3"/>
  <c r="C284" i="3"/>
  <c r="AE284" i="3"/>
  <c r="BB284" i="3"/>
  <c r="AB284" i="3"/>
  <c r="BH284" i="3"/>
  <c r="AJ284" i="3"/>
  <c r="BO284" i="3"/>
  <c r="BR284" i="3"/>
  <c r="V284" i="3"/>
  <c r="AM284" i="3"/>
  <c r="M284" i="3"/>
  <c r="AH284" i="3"/>
  <c r="AP284" i="3"/>
  <c r="BQ284" i="3"/>
  <c r="I284" i="3"/>
  <c r="L284" i="3"/>
  <c r="AA284" i="3"/>
  <c r="G284" i="3"/>
  <c r="AD284" i="3"/>
  <c r="BK284" i="3"/>
  <c r="BC284" i="3"/>
  <c r="S284" i="3"/>
  <c r="J284" i="3"/>
  <c r="EU314" i="1"/>
  <c r="EP314" i="1"/>
  <c r="EU424" i="1"/>
  <c r="EO424" i="1"/>
  <c r="BA391" i="3"/>
  <c r="AO391" i="3"/>
  <c r="K391" i="3"/>
  <c r="T391" i="3"/>
  <c r="E391" i="3"/>
  <c r="BS391" i="3"/>
  <c r="AI391" i="3"/>
  <c r="N391" i="3"/>
  <c r="B391" i="3"/>
  <c r="H391" i="3"/>
  <c r="AU391" i="3"/>
  <c r="AC391" i="3"/>
  <c r="AR391" i="3"/>
  <c r="BJ391" i="3"/>
  <c r="Z391" i="3"/>
  <c r="AF391" i="3"/>
  <c r="Q391" i="3"/>
  <c r="AX391" i="3"/>
  <c r="AL391" i="3"/>
  <c r="BD391" i="3"/>
  <c r="BG391" i="3"/>
  <c r="BP391" i="3"/>
  <c r="W391" i="3"/>
  <c r="BM391" i="3"/>
  <c r="EU461" i="1"/>
  <c r="EO461" i="1"/>
  <c r="AU461" i="3"/>
  <c r="K461" i="3"/>
  <c r="AO461" i="3"/>
  <c r="AR461" i="3"/>
  <c r="BG461" i="3"/>
  <c r="BS461" i="3"/>
  <c r="T461" i="3"/>
  <c r="W461" i="3"/>
  <c r="BD461" i="3"/>
  <c r="AI461" i="3"/>
  <c r="AX461" i="3"/>
  <c r="BP461" i="3"/>
  <c r="BM461" i="3"/>
  <c r="B461" i="3"/>
  <c r="E461" i="3"/>
  <c r="AC461" i="3"/>
  <c r="AL461" i="3"/>
  <c r="H461" i="3"/>
  <c r="Z461" i="3"/>
  <c r="N461" i="3"/>
  <c r="AF461" i="3"/>
  <c r="BA461" i="3"/>
  <c r="BJ461" i="3"/>
  <c r="Q461" i="3"/>
  <c r="P461" i="3"/>
  <c r="AW461" i="3"/>
  <c r="A461" i="3"/>
  <c r="BR461" i="3"/>
  <c r="BO461" i="3"/>
  <c r="Y461" i="3"/>
  <c r="AG461" i="3"/>
  <c r="AM461" i="3"/>
  <c r="AS461" i="3"/>
  <c r="X461" i="3"/>
  <c r="BQ461" i="3"/>
  <c r="AZ461" i="3"/>
  <c r="AQ461" i="3"/>
  <c r="AB461" i="3"/>
  <c r="BC461" i="3"/>
  <c r="G461" i="3"/>
  <c r="AH461" i="3"/>
  <c r="O461" i="3"/>
  <c r="BE461" i="3"/>
  <c r="L461" i="3"/>
  <c r="AJ461" i="3"/>
  <c r="BN461" i="3"/>
  <c r="AP461" i="3"/>
  <c r="BI461" i="3"/>
  <c r="V461" i="3"/>
  <c r="AK461" i="3"/>
  <c r="AY461" i="3"/>
  <c r="AA461" i="3"/>
  <c r="BH461" i="3"/>
  <c r="BB461" i="3"/>
  <c r="AT461" i="3"/>
  <c r="M461" i="3"/>
  <c r="BF461" i="3"/>
  <c r="U461" i="3"/>
  <c r="AD461" i="3"/>
  <c r="C461" i="3"/>
  <c r="J461" i="3"/>
  <c r="I461" i="3"/>
  <c r="BK461" i="3"/>
  <c r="BL461" i="3"/>
  <c r="AN461" i="3"/>
  <c r="F461" i="3"/>
  <c r="AE461" i="3"/>
  <c r="BT461" i="3"/>
  <c r="D461" i="3"/>
  <c r="AV461" i="3"/>
  <c r="S461" i="3"/>
  <c r="R461" i="3"/>
  <c r="J514" i="3"/>
  <c r="A514" i="3"/>
  <c r="AE514" i="3"/>
  <c r="V514" i="3"/>
  <c r="BO514" i="3"/>
  <c r="AW514" i="3"/>
  <c r="AZ514" i="3"/>
  <c r="AQ514" i="3"/>
  <c r="BT514" i="3"/>
  <c r="C514" i="3"/>
  <c r="AB514" i="3"/>
  <c r="D514" i="3"/>
  <c r="BL514" i="3"/>
  <c r="P514" i="3"/>
  <c r="S514" i="3"/>
  <c r="AH514" i="3"/>
  <c r="AT514" i="3"/>
  <c r="BC514" i="3"/>
  <c r="BI514" i="3"/>
  <c r="BF514" i="3"/>
  <c r="BR514" i="3"/>
  <c r="M514" i="3"/>
  <c r="AK514" i="3"/>
  <c r="AN514" i="3"/>
  <c r="G514" i="3"/>
  <c r="Y514" i="3"/>
  <c r="F514" i="3"/>
  <c r="X514" i="3"/>
  <c r="R514" i="3"/>
  <c r="BB514" i="3"/>
  <c r="BK514" i="3"/>
  <c r="AJ514" i="3"/>
  <c r="AP514" i="3"/>
  <c r="BH514" i="3"/>
  <c r="AG514" i="3"/>
  <c r="BQ514" i="3"/>
  <c r="AD514" i="3"/>
  <c r="L514" i="3"/>
  <c r="U514" i="3"/>
  <c r="O514" i="3"/>
  <c r="BE514" i="3"/>
  <c r="BE533" i="3"/>
  <c r="M533" i="3"/>
  <c r="AM533" i="3"/>
  <c r="BR533" i="3"/>
  <c r="C533" i="3"/>
  <c r="R533" i="3"/>
  <c r="J533" i="3"/>
  <c r="AK533" i="3"/>
  <c r="BF533" i="3"/>
  <c r="AQ533" i="3"/>
  <c r="AG533" i="3"/>
  <c r="F533" i="3"/>
  <c r="BT533" i="3"/>
  <c r="L533" i="3"/>
  <c r="BK533" i="3"/>
  <c r="D533" i="3"/>
  <c r="AZ533" i="3"/>
  <c r="S533" i="3"/>
  <c r="AJ533" i="3"/>
  <c r="AV533" i="3"/>
  <c r="Y533" i="3"/>
  <c r="BN533" i="3"/>
  <c r="BI533" i="3"/>
  <c r="BB533" i="3"/>
  <c r="BQ533" i="3"/>
  <c r="AS533" i="3"/>
  <c r="AA533" i="3"/>
  <c r="AH533" i="3"/>
  <c r="P533" i="3"/>
  <c r="AP533" i="3"/>
  <c r="BO533" i="3"/>
  <c r="AW533" i="3"/>
  <c r="O533" i="3"/>
  <c r="AB533" i="3"/>
  <c r="BC533" i="3"/>
  <c r="BL533" i="3"/>
  <c r="AD533" i="3"/>
  <c r="AT533" i="3"/>
  <c r="AE533" i="3"/>
  <c r="I533" i="3"/>
  <c r="G533" i="3"/>
  <c r="V533" i="3"/>
  <c r="BH533" i="3"/>
  <c r="AY533" i="3"/>
  <c r="X533" i="3"/>
  <c r="A533" i="3"/>
  <c r="U533" i="3"/>
  <c r="AN533" i="3"/>
  <c r="L537" i="3"/>
  <c r="V537" i="3"/>
  <c r="BO537" i="3"/>
  <c r="R537" i="3"/>
  <c r="BF537" i="3"/>
  <c r="AJ537" i="3"/>
  <c r="G537" i="3"/>
  <c r="AM537" i="3"/>
  <c r="F537" i="3"/>
  <c r="AY537" i="3"/>
  <c r="M537" i="3"/>
  <c r="AH537" i="3"/>
  <c r="AQ537" i="3"/>
  <c r="P537" i="3"/>
  <c r="BH537" i="3"/>
  <c r="BC537" i="3"/>
  <c r="AT537" i="3"/>
  <c r="BK537" i="3"/>
  <c r="BI537" i="3"/>
  <c r="AD537" i="3"/>
  <c r="AG537" i="3"/>
  <c r="AE537" i="3"/>
  <c r="AA537" i="3"/>
  <c r="C537" i="3"/>
  <c r="X537" i="3"/>
  <c r="U537" i="3"/>
  <c r="BT537" i="3"/>
  <c r="AW537" i="3"/>
  <c r="BQ537" i="3"/>
  <c r="AV537" i="3"/>
  <c r="AB537" i="3"/>
  <c r="BB537" i="3"/>
  <c r="AS537" i="3"/>
  <c r="BL537" i="3"/>
  <c r="Y537" i="3"/>
  <c r="D537" i="3"/>
  <c r="AN537" i="3"/>
  <c r="A537" i="3"/>
  <c r="AP537" i="3"/>
  <c r="AZ537" i="3"/>
  <c r="AK537" i="3"/>
  <c r="I537" i="3"/>
  <c r="O537" i="3"/>
  <c r="S537" i="3"/>
  <c r="J537" i="3"/>
  <c r="BN537" i="3"/>
  <c r="BE537" i="3"/>
  <c r="BR537" i="3"/>
  <c r="I514" i="3"/>
  <c r="AM514" i="3"/>
  <c r="O427" i="3"/>
  <c r="BB427" i="3"/>
  <c r="EO492" i="1"/>
  <c r="EU492" i="1"/>
  <c r="EU420" i="1"/>
  <c r="EP420" i="1"/>
  <c r="AK495" i="3"/>
  <c r="P495" i="3"/>
  <c r="BE495" i="3"/>
  <c r="AH495" i="3"/>
  <c r="AA495" i="3"/>
  <c r="C495" i="3"/>
  <c r="Y495" i="3"/>
  <c r="X495" i="3"/>
  <c r="R495" i="3"/>
  <c r="BI495" i="3"/>
  <c r="U495" i="3"/>
  <c r="AW495" i="3"/>
  <c r="AT495" i="3"/>
  <c r="O495" i="3"/>
  <c r="V495" i="3"/>
  <c r="BF495" i="3"/>
  <c r="BQ495" i="3"/>
  <c r="I495" i="3"/>
  <c r="AM495" i="3"/>
  <c r="S495" i="3"/>
  <c r="BK495" i="3"/>
  <c r="L495" i="3"/>
  <c r="AQ495" i="3"/>
  <c r="BL495" i="3"/>
  <c r="AV495" i="3"/>
  <c r="G495" i="3"/>
  <c r="J495" i="3"/>
  <c r="M495" i="3"/>
  <c r="AJ495" i="3"/>
  <c r="BB495" i="3"/>
  <c r="BC495" i="3"/>
  <c r="AY495" i="3"/>
  <c r="BO495" i="3"/>
  <c r="AE495" i="3"/>
  <c r="D495" i="3"/>
  <c r="AD495" i="3"/>
  <c r="AB495" i="3"/>
  <c r="AZ495" i="3"/>
  <c r="BH495" i="3"/>
  <c r="F495" i="3"/>
  <c r="BN495" i="3"/>
  <c r="AN495" i="3"/>
  <c r="BT495" i="3"/>
  <c r="AG495" i="3"/>
  <c r="AP495" i="3"/>
  <c r="A495" i="3"/>
  <c r="BR495" i="3"/>
  <c r="AS495" i="3"/>
  <c r="EO495" i="1"/>
  <c r="EU495" i="1"/>
  <c r="EV414" i="1"/>
  <c r="T330" i="3"/>
  <c r="B330" i="3"/>
  <c r="AI330" i="3"/>
  <c r="W330" i="3"/>
  <c r="AR330" i="3"/>
  <c r="N330" i="3"/>
  <c r="BG330" i="3"/>
  <c r="BP330" i="3"/>
  <c r="Q330" i="3"/>
  <c r="BS330" i="3"/>
  <c r="BM330" i="3"/>
  <c r="AF330" i="3"/>
  <c r="AC330" i="3"/>
  <c r="BJ330" i="3"/>
  <c r="BA330" i="3"/>
  <c r="U330" i="3"/>
  <c r="BE330" i="3"/>
  <c r="AP330" i="3"/>
  <c r="AG330" i="3"/>
  <c r="Z330" i="3"/>
  <c r="AU330" i="3"/>
  <c r="BD330" i="3"/>
  <c r="AJ330" i="3"/>
  <c r="AS330" i="3"/>
  <c r="AY330" i="3"/>
  <c r="F330" i="3"/>
  <c r="BQ330" i="3"/>
  <c r="K330" i="3"/>
  <c r="AO330" i="3"/>
  <c r="H330" i="3"/>
  <c r="I330" i="3"/>
  <c r="AV330" i="3"/>
  <c r="AM330" i="3"/>
  <c r="O330" i="3"/>
  <c r="AL330" i="3"/>
  <c r="X330" i="3"/>
  <c r="BK330" i="3"/>
  <c r="AD330" i="3"/>
  <c r="AX330" i="3"/>
  <c r="BT330" i="3"/>
  <c r="BH330" i="3"/>
  <c r="R330" i="3"/>
  <c r="C330" i="3"/>
  <c r="E330" i="3"/>
  <c r="BB330" i="3"/>
  <c r="L330" i="3"/>
  <c r="BN330" i="3"/>
  <c r="AA330" i="3"/>
  <c r="ES316" i="1"/>
  <c r="BA316" i="3"/>
  <c r="E316" i="3"/>
  <c r="N316" i="3"/>
  <c r="BP316" i="3"/>
  <c r="AC316" i="3"/>
  <c r="AL316" i="3"/>
  <c r="T316" i="3"/>
  <c r="BJ316" i="3"/>
  <c r="AR316" i="3"/>
  <c r="AU316" i="3"/>
  <c r="H316" i="3"/>
  <c r="K316" i="3"/>
  <c r="Q316" i="3"/>
  <c r="BG316" i="3"/>
  <c r="BD316" i="3"/>
  <c r="BM316" i="3"/>
  <c r="AO316" i="3"/>
  <c r="Z316" i="3"/>
  <c r="AX316" i="3"/>
  <c r="AI316" i="3"/>
  <c r="B316" i="3"/>
  <c r="BS316" i="3"/>
  <c r="W316" i="3"/>
  <c r="AF316" i="3"/>
  <c r="EO387" i="1"/>
  <c r="EU387" i="1"/>
  <c r="BD306" i="3"/>
  <c r="AL306" i="3"/>
  <c r="K306" i="3"/>
  <c r="AI306" i="3"/>
  <c r="E306" i="3"/>
  <c r="H306" i="3"/>
  <c r="AU306" i="3"/>
  <c r="Q306" i="3"/>
  <c r="T306" i="3"/>
  <c r="W306" i="3"/>
  <c r="AO306" i="3"/>
  <c r="BJ306" i="3"/>
  <c r="BG306" i="3"/>
  <c r="AX306" i="3"/>
  <c r="BA306" i="3"/>
  <c r="AR306" i="3"/>
  <c r="AC306" i="3"/>
  <c r="BS306" i="3"/>
  <c r="Z306" i="3"/>
  <c r="BP306" i="3"/>
  <c r="BM306" i="3"/>
  <c r="AF306" i="3"/>
  <c r="AS306" i="3"/>
  <c r="BQ306" i="3"/>
  <c r="X306" i="3"/>
  <c r="BN306" i="3"/>
  <c r="AD306" i="3"/>
  <c r="BH306" i="3"/>
  <c r="B306" i="3"/>
  <c r="I306" i="3"/>
  <c r="R306" i="3"/>
  <c r="U306" i="3"/>
  <c r="N306" i="3"/>
  <c r="BT306" i="3"/>
  <c r="BE306" i="3"/>
  <c r="BB306" i="3"/>
  <c r="AM306" i="3"/>
  <c r="F306" i="3"/>
  <c r="BK306" i="3"/>
  <c r="AG306" i="3"/>
  <c r="L306" i="3"/>
  <c r="AY306" i="3"/>
  <c r="AP306" i="3"/>
  <c r="C306" i="3"/>
  <c r="O306" i="3"/>
  <c r="AV306" i="3"/>
  <c r="AA306" i="3"/>
  <c r="AJ306" i="3"/>
  <c r="AX264" i="3"/>
  <c r="BJ264" i="3"/>
  <c r="W264" i="3"/>
  <c r="T264" i="3"/>
  <c r="Z264" i="3"/>
  <c r="BS264" i="3"/>
  <c r="BA264" i="3"/>
  <c r="BG264" i="3"/>
  <c r="BM264" i="3"/>
  <c r="K264" i="3"/>
  <c r="H264" i="3"/>
  <c r="AC264" i="3"/>
  <c r="AI264" i="3"/>
  <c r="Q264" i="3"/>
  <c r="N264" i="3"/>
  <c r="B264" i="3"/>
  <c r="AU264" i="3"/>
  <c r="BP264" i="3"/>
  <c r="AR264" i="3"/>
  <c r="BD264" i="3"/>
  <c r="AO264" i="3"/>
  <c r="E264" i="3"/>
  <c r="AL264" i="3"/>
  <c r="AF264" i="3"/>
  <c r="EO264" i="1"/>
  <c r="EU264" i="1"/>
  <c r="ER264" i="1"/>
  <c r="O328" i="3"/>
  <c r="AP328" i="3"/>
  <c r="AU328" i="3"/>
  <c r="BA328" i="3"/>
  <c r="R328" i="3"/>
  <c r="BP328" i="3"/>
  <c r="E328" i="3"/>
  <c r="BE328" i="3"/>
  <c r="F328" i="3"/>
  <c r="T328" i="3"/>
  <c r="AV328" i="3"/>
  <c r="X328" i="3"/>
  <c r="BD328" i="3"/>
  <c r="AC328" i="3"/>
  <c r="AD328" i="3"/>
  <c r="U328" i="3"/>
  <c r="AF328" i="3"/>
  <c r="AO328" i="3"/>
  <c r="BN328" i="3"/>
  <c r="L328" i="3"/>
  <c r="K328" i="3"/>
  <c r="H328" i="3"/>
  <c r="BB328" i="3"/>
  <c r="BS328" i="3"/>
  <c r="N328" i="3"/>
  <c r="BH328" i="3"/>
  <c r="AL328" i="3"/>
  <c r="BJ328" i="3"/>
  <c r="AJ328" i="3"/>
  <c r="AI328" i="3"/>
  <c r="Q328" i="3"/>
  <c r="AM328" i="3"/>
  <c r="Z328" i="3"/>
  <c r="AR328" i="3"/>
  <c r="C328" i="3"/>
  <c r="B328" i="3"/>
  <c r="BK328" i="3"/>
  <c r="I328" i="3"/>
  <c r="W328" i="3"/>
  <c r="AY328" i="3"/>
  <c r="BQ328" i="3"/>
  <c r="EP396" i="1"/>
  <c r="EU396" i="1"/>
  <c r="AG548" i="3"/>
  <c r="BM548" i="3"/>
  <c r="BP548" i="3"/>
  <c r="BA548" i="3"/>
  <c r="AO548" i="3"/>
  <c r="E548" i="3"/>
  <c r="AF548" i="3"/>
  <c r="BT548" i="3"/>
  <c r="H548" i="3"/>
  <c r="AR548" i="3"/>
  <c r="AI548" i="3"/>
  <c r="W548" i="3"/>
  <c r="T548" i="3"/>
  <c r="Q548" i="3"/>
  <c r="BS548" i="3"/>
  <c r="AX548" i="3"/>
  <c r="AU548" i="3"/>
  <c r="AC548" i="3"/>
  <c r="BJ548" i="3"/>
  <c r="K548" i="3"/>
  <c r="B548" i="3"/>
  <c r="N548" i="3"/>
  <c r="BD548" i="3"/>
  <c r="AL548" i="3"/>
  <c r="C548" i="3"/>
  <c r="BG548" i="3"/>
  <c r="Z548" i="3"/>
  <c r="BH548" i="3"/>
  <c r="R548" i="3"/>
  <c r="AP548" i="3"/>
  <c r="AA548" i="3"/>
  <c r="BN548" i="3"/>
  <c r="X548" i="3"/>
  <c r="AY548" i="3"/>
  <c r="AD548" i="3"/>
  <c r="O548" i="3"/>
  <c r="L548" i="3"/>
  <c r="I548" i="3"/>
  <c r="AV548" i="3"/>
  <c r="BB548" i="3"/>
  <c r="U548" i="3"/>
  <c r="F548" i="3"/>
  <c r="BQ548" i="3"/>
  <c r="BG347" i="3"/>
  <c r="AX347" i="3"/>
  <c r="AO347" i="3"/>
  <c r="AL347" i="3"/>
  <c r="T347" i="3"/>
  <c r="BS347" i="3"/>
  <c r="BM347" i="3"/>
  <c r="BP347" i="3"/>
  <c r="AR347" i="3"/>
  <c r="BJ347" i="3"/>
  <c r="BD347" i="3"/>
  <c r="AC347" i="3"/>
  <c r="N347" i="3"/>
  <c r="Q347" i="3"/>
  <c r="AU347" i="3"/>
  <c r="E347" i="3"/>
  <c r="W347" i="3"/>
  <c r="K347" i="3"/>
  <c r="B347" i="3"/>
  <c r="BA347" i="3"/>
  <c r="H347" i="3"/>
  <c r="Z347" i="3"/>
  <c r="AI347" i="3"/>
  <c r="AF347" i="3"/>
  <c r="AF324" i="3"/>
  <c r="H324" i="3"/>
  <c r="Z324" i="3"/>
  <c r="AU324" i="3"/>
  <c r="T324" i="3"/>
  <c r="W324" i="3"/>
  <c r="AX324" i="3"/>
  <c r="AO324" i="3"/>
  <c r="BG324" i="3"/>
  <c r="AR324" i="3"/>
  <c r="BS324" i="3"/>
  <c r="E324" i="3"/>
  <c r="BJ324" i="3"/>
  <c r="BA324" i="3"/>
  <c r="BP324" i="3"/>
  <c r="AI324" i="3"/>
  <c r="AL324" i="3"/>
  <c r="K324" i="3"/>
  <c r="BM324" i="3"/>
  <c r="Q324" i="3"/>
  <c r="BD324" i="3"/>
  <c r="B324" i="3"/>
  <c r="N324" i="3"/>
  <c r="AC324" i="3"/>
  <c r="EQ510" i="1"/>
  <c r="BS419" i="3"/>
  <c r="BD419" i="3"/>
  <c r="H419" i="3"/>
  <c r="AR419" i="3"/>
  <c r="AL419" i="3"/>
  <c r="AI419" i="3"/>
  <c r="BA419" i="3"/>
  <c r="T419" i="3"/>
  <c r="BP419" i="3"/>
  <c r="AX419" i="3"/>
  <c r="AF419" i="3"/>
  <c r="B419" i="3"/>
  <c r="AU419" i="3"/>
  <c r="N419" i="3"/>
  <c r="W419" i="3"/>
  <c r="AO419" i="3"/>
  <c r="Q419" i="3"/>
  <c r="Z419" i="3"/>
  <c r="BG419" i="3"/>
  <c r="BJ419" i="3"/>
  <c r="K419" i="3"/>
  <c r="E419" i="3"/>
  <c r="BM419" i="3"/>
  <c r="AC419" i="3"/>
  <c r="BN419" i="3"/>
  <c r="BT419" i="3"/>
  <c r="F419" i="3"/>
  <c r="R419" i="3"/>
  <c r="AJ419" i="3"/>
  <c r="X419" i="3"/>
  <c r="BQ419" i="3"/>
  <c r="EQ276" i="1"/>
  <c r="AB477" i="3"/>
  <c r="BC477" i="3"/>
  <c r="BK477" i="3"/>
  <c r="AE477" i="3"/>
  <c r="AP477" i="3"/>
  <c r="AW477" i="3"/>
  <c r="V477" i="3"/>
  <c r="I477" i="3"/>
  <c r="D477" i="3"/>
  <c r="U477" i="3"/>
  <c r="AM477" i="3"/>
  <c r="BI477" i="3"/>
  <c r="S477" i="3"/>
  <c r="AK477" i="3"/>
  <c r="P477" i="3"/>
  <c r="R477" i="3"/>
  <c r="AJ477" i="3"/>
  <c r="G477" i="3"/>
  <c r="BN477" i="3"/>
  <c r="BF477" i="3"/>
  <c r="F477" i="3"/>
  <c r="BR477" i="3"/>
  <c r="M477" i="3"/>
  <c r="BQ477" i="3"/>
  <c r="BH477" i="3"/>
  <c r="J477" i="3"/>
  <c r="AH477" i="3"/>
  <c r="AN477" i="3"/>
  <c r="AS477" i="3"/>
  <c r="BB477" i="3"/>
  <c r="BE477" i="3"/>
  <c r="AD477" i="3"/>
  <c r="BT477" i="3"/>
  <c r="Y477" i="3"/>
  <c r="O477" i="3"/>
  <c r="AQ477" i="3"/>
  <c r="L477" i="3"/>
  <c r="AG477" i="3"/>
  <c r="BO477" i="3"/>
  <c r="C477" i="3"/>
  <c r="AV477" i="3"/>
  <c r="A477" i="3"/>
  <c r="AY477" i="3"/>
  <c r="AA477" i="3"/>
  <c r="BL477" i="3"/>
  <c r="AT477" i="3"/>
  <c r="AZ477" i="3"/>
  <c r="X477" i="3"/>
  <c r="AS514" i="3"/>
  <c r="BN514" i="3"/>
  <c r="BT427" i="3"/>
  <c r="A427" i="3"/>
  <c r="R400" i="3"/>
  <c r="BH400" i="3"/>
  <c r="X400" i="3"/>
  <c r="BE400" i="3"/>
  <c r="O400" i="3"/>
  <c r="F400" i="3"/>
  <c r="AY400" i="3"/>
  <c r="U400" i="3"/>
  <c r="AA400" i="3"/>
  <c r="C400" i="3"/>
  <c r="AG400" i="3"/>
  <c r="BK400" i="3"/>
  <c r="AS400" i="3"/>
  <c r="AV400" i="3"/>
  <c r="AP400" i="3"/>
  <c r="AD400" i="3"/>
  <c r="AM400" i="3"/>
  <c r="BG400" i="3"/>
  <c r="BP400" i="3"/>
  <c r="AC400" i="3"/>
  <c r="AF400" i="3"/>
  <c r="BD400" i="3"/>
  <c r="AI400" i="3"/>
  <c r="BB400" i="3"/>
  <c r="BQ400" i="3"/>
  <c r="BN400" i="3"/>
  <c r="AJ400" i="3"/>
  <c r="L400" i="3"/>
  <c r="AX400" i="3"/>
  <c r="AR400" i="3"/>
  <c r="T400" i="3"/>
  <c r="AO400" i="3"/>
  <c r="N400" i="3"/>
  <c r="BA400" i="3"/>
  <c r="BT400" i="3"/>
  <c r="I400" i="3"/>
  <c r="BS400" i="3"/>
  <c r="BJ400" i="3"/>
  <c r="W400" i="3"/>
  <c r="Q400" i="3"/>
  <c r="Z400" i="3"/>
  <c r="E400" i="3"/>
  <c r="H400" i="3"/>
  <c r="BM400" i="3"/>
  <c r="K400" i="3"/>
  <c r="AU400" i="3"/>
  <c r="AL400" i="3"/>
  <c r="B400" i="3"/>
  <c r="EQ353" i="1"/>
  <c r="EV357" i="1"/>
  <c r="EP357" i="1"/>
  <c r="EV483" i="1"/>
  <c r="EO483" i="1"/>
  <c r="AW459" i="3"/>
  <c r="BO459" i="3"/>
  <c r="J459" i="3"/>
  <c r="F459" i="3"/>
  <c r="X459" i="3"/>
  <c r="G459" i="3"/>
  <c r="AA459" i="3"/>
  <c r="AB459" i="3"/>
  <c r="AH459" i="3"/>
  <c r="AD459" i="3"/>
  <c r="M459" i="3"/>
  <c r="AQ459" i="3"/>
  <c r="AN459" i="3"/>
  <c r="BT459" i="3"/>
  <c r="BB459" i="3"/>
  <c r="AE459" i="3"/>
  <c r="BL459" i="3"/>
  <c r="L459" i="3"/>
  <c r="AP459" i="3"/>
  <c r="R459" i="3"/>
  <c r="BR459" i="3"/>
  <c r="BN459" i="3"/>
  <c r="V459" i="3"/>
  <c r="D459" i="3"/>
  <c r="BI459" i="3"/>
  <c r="O459" i="3"/>
  <c r="C459" i="3"/>
  <c r="U459" i="3"/>
  <c r="AT459" i="3"/>
  <c r="AJ459" i="3"/>
  <c r="BC459" i="3"/>
  <c r="AG459" i="3"/>
  <c r="AM459" i="3"/>
  <c r="AK459" i="3"/>
  <c r="BF459" i="3"/>
  <c r="BK459" i="3"/>
  <c r="AV459" i="3"/>
  <c r="AZ459" i="3"/>
  <c r="BQ459" i="3"/>
  <c r="AY459" i="3"/>
  <c r="Y459" i="3"/>
  <c r="S459" i="3"/>
  <c r="P459" i="3"/>
  <c r="I459" i="3"/>
  <c r="BE459" i="3"/>
  <c r="A459" i="3"/>
  <c r="BH459" i="3"/>
  <c r="AS459" i="3"/>
  <c r="BD459" i="3"/>
  <c r="BG459" i="3"/>
  <c r="AR459" i="3"/>
  <c r="H459" i="3"/>
  <c r="AF459" i="3"/>
  <c r="AU459" i="3"/>
  <c r="AL459" i="3"/>
  <c r="B459" i="3"/>
  <c r="Z459" i="3"/>
  <c r="BP459" i="3"/>
  <c r="T459" i="3"/>
  <c r="N459" i="3"/>
  <c r="K459" i="3"/>
  <c r="BJ459" i="3"/>
  <c r="AI459" i="3"/>
  <c r="W459" i="3"/>
  <c r="AC459" i="3"/>
  <c r="BA459" i="3"/>
  <c r="AX459" i="3"/>
  <c r="Q459" i="3"/>
  <c r="E459" i="3"/>
  <c r="BM459" i="3"/>
  <c r="BS459" i="3"/>
  <c r="AO459" i="3"/>
  <c r="EU313" i="1"/>
  <c r="EO313" i="1"/>
  <c r="T249" i="3"/>
  <c r="AU249" i="3"/>
  <c r="BG249" i="3"/>
  <c r="AI249" i="3"/>
  <c r="AF249" i="3"/>
  <c r="Z249" i="3"/>
  <c r="BH249" i="3"/>
  <c r="F249" i="3"/>
  <c r="BE249" i="3"/>
  <c r="AV249" i="3"/>
  <c r="AY249" i="3"/>
  <c r="BQ249" i="3"/>
  <c r="BP249" i="3"/>
  <c r="B249" i="3"/>
  <c r="AO249" i="3"/>
  <c r="K249" i="3"/>
  <c r="N249" i="3"/>
  <c r="BA249" i="3"/>
  <c r="R249" i="3"/>
  <c r="AA249" i="3"/>
  <c r="C249" i="3"/>
  <c r="I249" i="3"/>
  <c r="BN249" i="3"/>
  <c r="H249" i="3"/>
  <c r="Q249" i="3"/>
  <c r="BS249" i="3"/>
  <c r="L249" i="3"/>
  <c r="X249" i="3"/>
  <c r="AS249" i="3"/>
  <c r="E249" i="3"/>
  <c r="AC249" i="3"/>
  <c r="AL249" i="3"/>
  <c r="BT249" i="3"/>
  <c r="AG249" i="3"/>
  <c r="U249" i="3"/>
  <c r="W249" i="3"/>
  <c r="BD249" i="3"/>
  <c r="AM249" i="3"/>
  <c r="AD249" i="3"/>
  <c r="BM249" i="3"/>
  <c r="O249" i="3"/>
  <c r="AR249" i="3"/>
  <c r="AX249" i="3"/>
  <c r="BK249" i="3"/>
  <c r="BB249" i="3"/>
  <c r="AJ249" i="3"/>
  <c r="BJ249" i="3"/>
  <c r="AP249" i="3"/>
  <c r="EO249" i="1"/>
  <c r="EP249" i="1"/>
  <c r="EV249" i="1"/>
  <c r="EU448" i="1"/>
  <c r="EP448" i="1"/>
  <c r="AF358" i="3"/>
  <c r="W358" i="3"/>
  <c r="BM358" i="3"/>
  <c r="AR358" i="3"/>
  <c r="AU358" i="3"/>
  <c r="Q358" i="3"/>
  <c r="BG358" i="3"/>
  <c r="AL358" i="3"/>
  <c r="BA358" i="3"/>
  <c r="BD358" i="3"/>
  <c r="AI358" i="3"/>
  <c r="BJ358" i="3"/>
  <c r="N358" i="3"/>
  <c r="E358" i="3"/>
  <c r="H358" i="3"/>
  <c r="AC358" i="3"/>
  <c r="T358" i="3"/>
  <c r="BS358" i="3"/>
  <c r="AO358" i="3"/>
  <c r="K358" i="3"/>
  <c r="Z358" i="3"/>
  <c r="B358" i="3"/>
  <c r="BP358" i="3"/>
  <c r="AX358" i="3"/>
  <c r="AS378" i="3"/>
  <c r="AE378" i="3"/>
  <c r="BH378" i="3"/>
  <c r="AA378" i="3"/>
  <c r="BO378" i="3"/>
  <c r="BI378" i="3"/>
  <c r="AG378" i="3"/>
  <c r="BQ378" i="3"/>
  <c r="J378" i="3"/>
  <c r="I378" i="3"/>
  <c r="O378" i="3"/>
  <c r="BN378" i="3"/>
  <c r="S378" i="3"/>
  <c r="P378" i="3"/>
  <c r="BB378" i="3"/>
  <c r="C378" i="3"/>
  <c r="D378" i="3"/>
  <c r="F378" i="3"/>
  <c r="AB378" i="3"/>
  <c r="BT378" i="3"/>
  <c r="BF378" i="3"/>
  <c r="Y378" i="3"/>
  <c r="AK378" i="3"/>
  <c r="AJ378" i="3"/>
  <c r="BC378" i="3"/>
  <c r="A378" i="3"/>
  <c r="U378" i="3"/>
  <c r="AN378" i="3"/>
  <c r="X378" i="3"/>
  <c r="BE378" i="3"/>
  <c r="AT378" i="3"/>
  <c r="AH378" i="3"/>
  <c r="AP378" i="3"/>
  <c r="L378" i="3"/>
  <c r="AZ378" i="3"/>
  <c r="G378" i="3"/>
  <c r="AW378" i="3"/>
  <c r="AD378" i="3"/>
  <c r="M378" i="3"/>
  <c r="BR378" i="3"/>
  <c r="AY378" i="3"/>
  <c r="BK378" i="3"/>
  <c r="BL378" i="3"/>
  <c r="R378" i="3"/>
  <c r="AM378" i="3"/>
  <c r="V378" i="3"/>
  <c r="AQ378" i="3"/>
  <c r="AV378" i="3"/>
  <c r="AI312" i="3"/>
  <c r="BP312" i="3"/>
  <c r="BA312" i="3"/>
  <c r="BS312" i="3"/>
  <c r="AR312" i="3"/>
  <c r="T312" i="3"/>
  <c r="W312" i="3"/>
  <c r="K312" i="3"/>
  <c r="AL312" i="3"/>
  <c r="AO312" i="3"/>
  <c r="E312" i="3"/>
  <c r="Q312" i="3"/>
  <c r="AC312" i="3"/>
  <c r="BJ312" i="3"/>
  <c r="N312" i="3"/>
  <c r="BN312" i="3"/>
  <c r="BB312" i="3"/>
  <c r="U312" i="3"/>
  <c r="BQ312" i="3"/>
  <c r="AG312" i="3"/>
  <c r="AD312" i="3"/>
  <c r="F312" i="3"/>
  <c r="AU312" i="3"/>
  <c r="H312" i="3"/>
  <c r="BG312" i="3"/>
  <c r="L312" i="3"/>
  <c r="AA312" i="3"/>
  <c r="O312" i="3"/>
  <c r="AS312" i="3"/>
  <c r="AF312" i="3"/>
  <c r="AX312" i="3"/>
  <c r="B312" i="3"/>
  <c r="BH312" i="3"/>
  <c r="AM312" i="3"/>
  <c r="AY312" i="3"/>
  <c r="BM312" i="3"/>
  <c r="AV312" i="3"/>
  <c r="AP312" i="3"/>
  <c r="R312" i="3"/>
  <c r="BE312" i="3"/>
  <c r="BD312" i="3"/>
  <c r="X312" i="3"/>
  <c r="AJ312" i="3"/>
  <c r="BT312" i="3"/>
  <c r="BK312" i="3"/>
  <c r="C312" i="3"/>
  <c r="Z312" i="3"/>
  <c r="I312" i="3"/>
  <c r="ET266" i="1"/>
  <c r="EP438" i="1"/>
  <c r="EV438" i="1"/>
  <c r="ES519" i="1"/>
  <c r="ET486" i="1"/>
  <c r="D486" i="3"/>
  <c r="BF486" i="3"/>
  <c r="R486" i="3"/>
  <c r="P486" i="3"/>
  <c r="AV486" i="3"/>
  <c r="BQ486" i="3"/>
  <c r="AN486" i="3"/>
  <c r="BE486" i="3"/>
  <c r="X486" i="3"/>
  <c r="AW486" i="3"/>
  <c r="AM486" i="3"/>
  <c r="BK486" i="3"/>
  <c r="AQ486" i="3"/>
  <c r="AZ486" i="3"/>
  <c r="S486" i="3"/>
  <c r="AD486" i="3"/>
  <c r="BT486" i="3"/>
  <c r="AJ486" i="3"/>
  <c r="AK486" i="3"/>
  <c r="AS486" i="3"/>
  <c r="I486" i="3"/>
  <c r="G486" i="3"/>
  <c r="AB486" i="3"/>
  <c r="U486" i="3"/>
  <c r="M486" i="3"/>
  <c r="AT486" i="3"/>
  <c r="C486" i="3"/>
  <c r="AP486" i="3"/>
  <c r="L486" i="3"/>
  <c r="BN486" i="3"/>
  <c r="AY486" i="3"/>
  <c r="BL486" i="3"/>
  <c r="BO486" i="3"/>
  <c r="AE486" i="3"/>
  <c r="AG486" i="3"/>
  <c r="F486" i="3"/>
  <c r="Y486" i="3"/>
  <c r="AH486" i="3"/>
  <c r="BH486" i="3"/>
  <c r="AA486" i="3"/>
  <c r="BR486" i="3"/>
  <c r="BB486" i="3"/>
  <c r="O486" i="3"/>
  <c r="V486" i="3"/>
  <c r="BC486" i="3"/>
  <c r="J486" i="3"/>
  <c r="BI486" i="3"/>
  <c r="A486" i="3"/>
  <c r="W469" i="3"/>
  <c r="AC469" i="3"/>
  <c r="AR469" i="3"/>
  <c r="B469" i="3"/>
  <c r="BG469" i="3"/>
  <c r="H469" i="3"/>
  <c r="BA469" i="3"/>
  <c r="AU469" i="3"/>
  <c r="BP469" i="3"/>
  <c r="K469" i="3"/>
  <c r="Z469" i="3"/>
  <c r="AL469" i="3"/>
  <c r="Q469" i="3"/>
  <c r="BS469" i="3"/>
  <c r="AI469" i="3"/>
  <c r="BD469" i="3"/>
  <c r="BJ469" i="3"/>
  <c r="N469" i="3"/>
  <c r="AO469" i="3"/>
  <c r="AX469" i="3"/>
  <c r="AF469" i="3"/>
  <c r="T469" i="3"/>
  <c r="E469" i="3"/>
  <c r="BM469" i="3"/>
  <c r="AQ469" i="3"/>
  <c r="BL469" i="3"/>
  <c r="BK469" i="3"/>
  <c r="BB469" i="3"/>
  <c r="M469" i="3"/>
  <c r="BQ469" i="3"/>
  <c r="BF469" i="3"/>
  <c r="AV469" i="3"/>
  <c r="Y469" i="3"/>
  <c r="F469" i="3"/>
  <c r="O469" i="3"/>
  <c r="AA469" i="3"/>
  <c r="L469" i="3"/>
  <c r="S469" i="3"/>
  <c r="AT469" i="3"/>
  <c r="D469" i="3"/>
  <c r="BC469" i="3"/>
  <c r="AN469" i="3"/>
  <c r="X469" i="3"/>
  <c r="AB469" i="3"/>
  <c r="AD469" i="3"/>
  <c r="AY469" i="3"/>
  <c r="J469" i="3"/>
  <c r="BH469" i="3"/>
  <c r="AK469" i="3"/>
  <c r="BO469" i="3"/>
  <c r="I469" i="3"/>
  <c r="AS469" i="3"/>
  <c r="AE469" i="3"/>
  <c r="AM469" i="3"/>
  <c r="BE469" i="3"/>
  <c r="AW469" i="3"/>
  <c r="AJ469" i="3"/>
  <c r="AG469" i="3"/>
  <c r="AZ469" i="3"/>
  <c r="A469" i="3"/>
  <c r="P469" i="3"/>
  <c r="R469" i="3"/>
  <c r="U469" i="3"/>
  <c r="BT469" i="3"/>
  <c r="AH469" i="3"/>
  <c r="G469" i="3"/>
  <c r="BN469" i="3"/>
  <c r="BR469" i="3"/>
  <c r="C469" i="3"/>
  <c r="BI469" i="3"/>
  <c r="V469" i="3"/>
  <c r="AP469" i="3"/>
  <c r="EV439" i="1"/>
  <c r="EO439" i="1"/>
  <c r="S439" i="3"/>
  <c r="AQ439" i="3"/>
  <c r="AN439" i="3"/>
  <c r="AW439" i="3"/>
  <c r="BB439" i="3"/>
  <c r="A439" i="3"/>
  <c r="BN439" i="3"/>
  <c r="I439" i="3"/>
  <c r="BC439" i="3"/>
  <c r="AE439" i="3"/>
  <c r="BI439" i="3"/>
  <c r="AA439" i="3"/>
  <c r="P439" i="3"/>
  <c r="J439" i="3"/>
  <c r="G439" i="3"/>
  <c r="BK439" i="3"/>
  <c r="BT439" i="3"/>
  <c r="AS439" i="3"/>
  <c r="AM439" i="3"/>
  <c r="BO439" i="3"/>
  <c r="AY439" i="3"/>
  <c r="AH439" i="3"/>
  <c r="AT439" i="3"/>
  <c r="AK439" i="3"/>
  <c r="X439" i="3"/>
  <c r="AV439" i="3"/>
  <c r="U439" i="3"/>
  <c r="AZ439" i="3"/>
  <c r="O439" i="3"/>
  <c r="AG439" i="3"/>
  <c r="V439" i="3"/>
  <c r="AJ439" i="3"/>
  <c r="L439" i="3"/>
  <c r="BQ439" i="3"/>
  <c r="D439" i="3"/>
  <c r="Y439" i="3"/>
  <c r="R439" i="3"/>
  <c r="F439" i="3"/>
  <c r="AB439" i="3"/>
  <c r="BF439" i="3"/>
  <c r="C439" i="3"/>
  <c r="BE439" i="3"/>
  <c r="BH439" i="3"/>
  <c r="AD439" i="3"/>
  <c r="M439" i="3"/>
  <c r="BR439" i="3"/>
  <c r="AP439" i="3"/>
  <c r="BL439" i="3"/>
  <c r="H422" i="3"/>
  <c r="N422" i="3"/>
  <c r="T422" i="3"/>
  <c r="BG422" i="3"/>
  <c r="AU422" i="3"/>
  <c r="Z422" i="3"/>
  <c r="AC422" i="3"/>
  <c r="AI422" i="3"/>
  <c r="BA422" i="3"/>
  <c r="Q422" i="3"/>
  <c r="BP422" i="3"/>
  <c r="AR422" i="3"/>
  <c r="BJ422" i="3"/>
  <c r="AO422" i="3"/>
  <c r="AL422" i="3"/>
  <c r="AF422" i="3"/>
  <c r="AX422" i="3"/>
  <c r="BM422" i="3"/>
  <c r="E422" i="3"/>
  <c r="K422" i="3"/>
  <c r="BS422" i="3"/>
  <c r="B422" i="3"/>
  <c r="BD422" i="3"/>
  <c r="W422" i="3"/>
  <c r="A366" i="3"/>
  <c r="G366" i="3"/>
  <c r="AD366" i="3"/>
  <c r="AH366" i="3"/>
  <c r="BB366" i="3"/>
  <c r="BE366" i="3"/>
  <c r="X366" i="3"/>
  <c r="AG366" i="3"/>
  <c r="I366" i="3"/>
  <c r="AK366" i="3"/>
  <c r="AP366" i="3"/>
  <c r="BR366" i="3"/>
  <c r="BO366" i="3"/>
  <c r="D366" i="3"/>
  <c r="J366" i="3"/>
  <c r="M366" i="3"/>
  <c r="BL366" i="3"/>
  <c r="U366" i="3"/>
  <c r="BN366" i="3"/>
  <c r="Y366" i="3"/>
  <c r="BC366" i="3"/>
  <c r="BT366" i="3"/>
  <c r="BQ366" i="3"/>
  <c r="AW366" i="3"/>
  <c r="AZ366" i="3"/>
  <c r="AM366" i="3"/>
  <c r="AS366" i="3"/>
  <c r="BK366" i="3"/>
  <c r="P366" i="3"/>
  <c r="AV366" i="3"/>
  <c r="BF366" i="3"/>
  <c r="AY366" i="3"/>
  <c r="AA366" i="3"/>
  <c r="AB366" i="3"/>
  <c r="O366" i="3"/>
  <c r="L366" i="3"/>
  <c r="AE366" i="3"/>
  <c r="AN366" i="3"/>
  <c r="C366" i="3"/>
  <c r="S366" i="3"/>
  <c r="BI366" i="3"/>
  <c r="AQ366" i="3"/>
  <c r="AT366" i="3"/>
  <c r="R366" i="3"/>
  <c r="AJ366" i="3"/>
  <c r="BH366" i="3"/>
  <c r="V366" i="3"/>
  <c r="F366" i="3"/>
  <c r="AO334" i="3"/>
  <c r="AL334" i="3"/>
  <c r="BG334" i="3"/>
  <c r="BP334" i="3"/>
  <c r="T334" i="3"/>
  <c r="K334" i="3"/>
  <c r="AX334" i="3"/>
  <c r="N334" i="3"/>
  <c r="H334" i="3"/>
  <c r="BJ334" i="3"/>
  <c r="Q334" i="3"/>
  <c r="AC334" i="3"/>
  <c r="W334" i="3"/>
  <c r="B334" i="3"/>
  <c r="Z334" i="3"/>
  <c r="BA334" i="3"/>
  <c r="E334" i="3"/>
  <c r="BD334" i="3"/>
  <c r="BS334" i="3"/>
  <c r="BM334" i="3"/>
  <c r="AU334" i="3"/>
  <c r="AR334" i="3"/>
  <c r="AF334" i="3"/>
  <c r="AI334" i="3"/>
  <c r="J369" i="3"/>
  <c r="O369" i="3"/>
  <c r="BT369" i="3"/>
  <c r="AN369" i="3"/>
  <c r="BH369" i="3"/>
  <c r="BI369" i="3"/>
  <c r="F369" i="3"/>
  <c r="R369" i="3"/>
  <c r="AM369" i="3"/>
  <c r="A369" i="3"/>
  <c r="AH369" i="3"/>
  <c r="M369" i="3"/>
  <c r="D369" i="3"/>
  <c r="C369" i="3"/>
  <c r="BF369" i="3"/>
  <c r="BR369" i="3"/>
  <c r="S369" i="3"/>
  <c r="BL369" i="3"/>
  <c r="V369" i="3"/>
  <c r="I369" i="3"/>
  <c r="AB369" i="3"/>
  <c r="BN369" i="3"/>
  <c r="BE369" i="3"/>
  <c r="AS369" i="3"/>
  <c r="AG369" i="3"/>
  <c r="AK369" i="3"/>
  <c r="AZ369" i="3"/>
  <c r="AD369" i="3"/>
  <c r="AP369" i="3"/>
  <c r="AQ369" i="3"/>
  <c r="G369" i="3"/>
  <c r="AW369" i="3"/>
  <c r="P369" i="3"/>
  <c r="AY369" i="3"/>
  <c r="BB369" i="3"/>
  <c r="AT369" i="3"/>
  <c r="BC369" i="3"/>
  <c r="L369" i="3"/>
  <c r="BO541" i="3"/>
  <c r="AK541" i="3"/>
  <c r="BF541" i="3"/>
  <c r="S541" i="3"/>
  <c r="AP541" i="3"/>
  <c r="AM541" i="3"/>
  <c r="V541" i="3"/>
  <c r="AS541" i="3"/>
  <c r="AB541" i="3"/>
  <c r="AG541" i="3"/>
  <c r="AE541" i="3"/>
  <c r="R541" i="3"/>
  <c r="D541" i="3"/>
  <c r="AN541" i="3"/>
  <c r="AW541" i="3"/>
  <c r="X541" i="3"/>
  <c r="AH541" i="3"/>
  <c r="AJ541" i="3"/>
  <c r="BE541" i="3"/>
  <c r="BN541" i="3"/>
  <c r="C541" i="3"/>
  <c r="P541" i="3"/>
  <c r="M541" i="3"/>
  <c r="BL541" i="3"/>
  <c r="AT541" i="3"/>
  <c r="BH541" i="3"/>
  <c r="F541" i="3"/>
  <c r="BQ541" i="3"/>
  <c r="G541" i="3"/>
  <c r="AD541" i="3"/>
  <c r="BI541" i="3"/>
  <c r="BT541" i="3"/>
  <c r="BB541" i="3"/>
  <c r="AA541" i="3"/>
  <c r="U541" i="3"/>
  <c r="AZ541" i="3"/>
  <c r="J541" i="3"/>
  <c r="BK541" i="3"/>
  <c r="O541" i="3"/>
  <c r="I541" i="3"/>
  <c r="Y541" i="3"/>
  <c r="L541" i="3"/>
  <c r="BC541" i="3"/>
  <c r="AQ541" i="3"/>
  <c r="AV541" i="3"/>
  <c r="AY541" i="3"/>
  <c r="A541" i="3"/>
  <c r="BR541" i="3"/>
  <c r="EU541" i="1"/>
  <c r="EO541" i="1"/>
  <c r="AA514" i="3"/>
  <c r="AV514" i="3"/>
  <c r="AD427" i="3"/>
  <c r="EO378" i="1"/>
  <c r="EV521" i="1"/>
  <c r="EP521" i="1"/>
  <c r="U518" i="3"/>
  <c r="R518" i="3"/>
  <c r="AV518" i="3"/>
  <c r="AY518" i="3"/>
  <c r="P518" i="3"/>
  <c r="O518" i="3"/>
  <c r="BI518" i="3"/>
  <c r="AK518" i="3"/>
  <c r="BQ518" i="3"/>
  <c r="AJ518" i="3"/>
  <c r="BT518" i="3"/>
  <c r="BC518" i="3"/>
  <c r="M518" i="3"/>
  <c r="A518" i="3"/>
  <c r="Y518" i="3"/>
  <c r="BR518" i="3"/>
  <c r="BK518" i="3"/>
  <c r="AH518" i="3"/>
  <c r="BO518" i="3"/>
  <c r="C518" i="3"/>
  <c r="BE518" i="3"/>
  <c r="J518" i="3"/>
  <c r="X518" i="3"/>
  <c r="D518" i="3"/>
  <c r="I518" i="3"/>
  <c r="BN518" i="3"/>
  <c r="AD518" i="3"/>
  <c r="AM518" i="3"/>
  <c r="S518" i="3"/>
  <c r="BH518" i="3"/>
  <c r="L518" i="3"/>
  <c r="AN518" i="3"/>
  <c r="AS518" i="3"/>
  <c r="F518" i="3"/>
  <c r="BF518" i="3"/>
  <c r="BL518" i="3"/>
  <c r="AQ518" i="3"/>
  <c r="AZ518" i="3"/>
  <c r="AP518" i="3"/>
  <c r="AG518" i="3"/>
  <c r="AW518" i="3"/>
  <c r="AT518" i="3"/>
  <c r="V518" i="3"/>
  <c r="G518" i="3"/>
  <c r="AA518" i="3"/>
  <c r="BB518" i="3"/>
  <c r="AB518" i="3"/>
  <c r="AE518" i="3"/>
  <c r="AX518" i="3"/>
  <c r="N518" i="3"/>
  <c r="K518" i="3"/>
  <c r="BM518" i="3"/>
  <c r="T518" i="3"/>
  <c r="BA518" i="3"/>
  <c r="E518" i="3"/>
  <c r="B518" i="3"/>
  <c r="Q518" i="3"/>
  <c r="AI518" i="3"/>
  <c r="AO518" i="3"/>
  <c r="Z518" i="3"/>
  <c r="W518" i="3"/>
  <c r="AU518" i="3"/>
  <c r="BP518" i="3"/>
  <c r="AF518" i="3"/>
  <c r="BS518" i="3"/>
  <c r="AR518" i="3"/>
  <c r="BD518" i="3"/>
  <c r="AC518" i="3"/>
  <c r="AL518" i="3"/>
  <c r="BG518" i="3"/>
  <c r="H518" i="3"/>
  <c r="BJ518" i="3"/>
  <c r="U425" i="3"/>
  <c r="F425" i="3"/>
  <c r="Z425" i="3"/>
  <c r="BP425" i="3"/>
  <c r="AU425" i="3"/>
  <c r="AF425" i="3"/>
  <c r="N425" i="3"/>
  <c r="AC425" i="3"/>
  <c r="R425" i="3"/>
  <c r="AA425" i="3"/>
  <c r="BS425" i="3"/>
  <c r="BG425" i="3"/>
  <c r="BM425" i="3"/>
  <c r="AO425" i="3"/>
  <c r="T425" i="3"/>
  <c r="B425" i="3"/>
  <c r="AX425" i="3"/>
  <c r="K425" i="3"/>
  <c r="E425" i="3"/>
  <c r="C425" i="3"/>
  <c r="H425" i="3"/>
  <c r="AR425" i="3"/>
  <c r="BJ425" i="3"/>
  <c r="X425" i="3"/>
  <c r="AI425" i="3"/>
  <c r="AL425" i="3"/>
  <c r="W425" i="3"/>
  <c r="Q425" i="3"/>
  <c r="BD425" i="3"/>
  <c r="BA425" i="3"/>
  <c r="BT425" i="3"/>
  <c r="AS425" i="3"/>
  <c r="BK425" i="3"/>
  <c r="BB425" i="3"/>
  <c r="BQ425" i="3"/>
  <c r="BN425" i="3"/>
  <c r="AG425" i="3"/>
  <c r="I425" i="3"/>
  <c r="L425" i="3"/>
  <c r="BH425" i="3"/>
  <c r="AJ425" i="3"/>
  <c r="AV425" i="3"/>
  <c r="BE425" i="3"/>
  <c r="AD425" i="3"/>
  <c r="AY425" i="3"/>
  <c r="EO418" i="1"/>
  <c r="EU418" i="1"/>
  <c r="EQ524" i="1"/>
  <c r="EU290" i="1"/>
  <c r="EO290" i="1"/>
  <c r="AH317" i="3"/>
  <c r="BH317" i="3"/>
  <c r="AS317" i="3"/>
  <c r="D317" i="3"/>
  <c r="J317" i="3"/>
  <c r="BB317" i="3"/>
  <c r="G317" i="3"/>
  <c r="AD317" i="3"/>
  <c r="AN317" i="3"/>
  <c r="I317" i="3"/>
  <c r="O317" i="3"/>
  <c r="V317" i="3"/>
  <c r="X317" i="3"/>
  <c r="AK317" i="3"/>
  <c r="AJ317" i="3"/>
  <c r="F317" i="3"/>
  <c r="AG317" i="3"/>
  <c r="AV317" i="3"/>
  <c r="A317" i="3"/>
  <c r="AM317" i="3"/>
  <c r="AE317" i="3"/>
  <c r="U317" i="3"/>
  <c r="S317" i="3"/>
  <c r="BC317" i="3"/>
  <c r="BE317" i="3"/>
  <c r="AW317" i="3"/>
  <c r="BT317" i="3"/>
  <c r="BL317" i="3"/>
  <c r="AQ317" i="3"/>
  <c r="AP317" i="3"/>
  <c r="C317" i="3"/>
  <c r="P317" i="3"/>
  <c r="BF317" i="3"/>
  <c r="AA317" i="3"/>
  <c r="AT317" i="3"/>
  <c r="BK317" i="3"/>
  <c r="AZ317" i="3"/>
  <c r="AY317" i="3"/>
  <c r="L317" i="3"/>
  <c r="BN317" i="3"/>
  <c r="BI317" i="3"/>
  <c r="BQ317" i="3"/>
  <c r="AB317" i="3"/>
  <c r="BR317" i="3"/>
  <c r="R317" i="3"/>
  <c r="BO317" i="3"/>
  <c r="M317" i="3"/>
  <c r="Y317" i="3"/>
  <c r="BJ317" i="3"/>
  <c r="AO317" i="3"/>
  <c r="H317" i="3"/>
  <c r="E317" i="3"/>
  <c r="BP317" i="3"/>
  <c r="W317" i="3"/>
  <c r="AL317" i="3"/>
  <c r="T317" i="3"/>
  <c r="Q317" i="3"/>
  <c r="BA317" i="3"/>
  <c r="AF317" i="3"/>
  <c r="AI317" i="3"/>
  <c r="AR317" i="3"/>
  <c r="BG317" i="3"/>
  <c r="BD317" i="3"/>
  <c r="BS317" i="3"/>
  <c r="B317" i="3"/>
  <c r="K317" i="3"/>
  <c r="N317" i="3"/>
  <c r="AX317" i="3"/>
  <c r="AU317" i="3"/>
  <c r="AC317" i="3"/>
  <c r="Z317" i="3"/>
  <c r="BM317" i="3"/>
  <c r="EU270" i="1"/>
  <c r="EU293" i="1"/>
  <c r="EO293" i="1"/>
  <c r="AF288" i="3"/>
  <c r="BM288" i="3"/>
  <c r="B288" i="3"/>
  <c r="AX288" i="3"/>
  <c r="BS288" i="3"/>
  <c r="K288" i="3"/>
  <c r="AI288" i="3"/>
  <c r="N288" i="3"/>
  <c r="BD288" i="3"/>
  <c r="BG288" i="3"/>
  <c r="BA288" i="3"/>
  <c r="Q288" i="3"/>
  <c r="W288" i="3"/>
  <c r="AC288" i="3"/>
  <c r="AR288" i="3"/>
  <c r="AU288" i="3"/>
  <c r="Z288" i="3"/>
  <c r="AO288" i="3"/>
  <c r="H288" i="3"/>
  <c r="BP288" i="3"/>
  <c r="BJ288" i="3"/>
  <c r="E288" i="3"/>
  <c r="T288" i="3"/>
  <c r="AL288" i="3"/>
  <c r="EU394" i="1"/>
  <c r="EO394" i="1"/>
  <c r="EU362" i="1"/>
  <c r="EO362" i="1"/>
  <c r="ET485" i="1"/>
  <c r="AH554" i="3"/>
  <c r="A554" i="3"/>
  <c r="BF554" i="3"/>
  <c r="AW554" i="3"/>
  <c r="D554" i="3"/>
  <c r="M554" i="3"/>
  <c r="AT554" i="3"/>
  <c r="BO554" i="3"/>
  <c r="AN554" i="3"/>
  <c r="AE554" i="3"/>
  <c r="J554" i="3"/>
  <c r="P554" i="3"/>
  <c r="AB554" i="3"/>
  <c r="AZ554" i="3"/>
  <c r="BC554" i="3"/>
  <c r="AQ554" i="3"/>
  <c r="V554" i="3"/>
  <c r="BI554" i="3"/>
  <c r="Y554" i="3"/>
  <c r="AK554" i="3"/>
  <c r="BR554" i="3"/>
  <c r="S554" i="3"/>
  <c r="G554" i="3"/>
  <c r="BL554" i="3"/>
  <c r="L554" i="3"/>
  <c r="BB554" i="3"/>
  <c r="I554" i="3"/>
  <c r="BE554" i="3"/>
  <c r="U554" i="3"/>
  <c r="BQ554" i="3"/>
  <c r="AP554" i="3"/>
  <c r="AJ554" i="3"/>
  <c r="AD554" i="3"/>
  <c r="C554" i="3"/>
  <c r="AG554" i="3"/>
  <c r="BS322" i="3"/>
  <c r="BP322" i="3"/>
  <c r="BM322" i="3"/>
  <c r="AI322" i="3"/>
  <c r="N322" i="3"/>
  <c r="Q322" i="3"/>
  <c r="BG322" i="3"/>
  <c r="BJ322" i="3"/>
  <c r="W322" i="3"/>
  <c r="AO322" i="3"/>
  <c r="AR322" i="3"/>
  <c r="AX322" i="3"/>
  <c r="AF322" i="3"/>
  <c r="K322" i="3"/>
  <c r="T322" i="3"/>
  <c r="E322" i="3"/>
  <c r="B322" i="3"/>
  <c r="AC322" i="3"/>
  <c r="AL322" i="3"/>
  <c r="BA322" i="3"/>
  <c r="BD322" i="3"/>
  <c r="H322" i="3"/>
  <c r="AU322" i="3"/>
  <c r="Z322" i="3"/>
  <c r="EV322" i="1"/>
  <c r="EO322" i="1"/>
  <c r="EU392" i="1"/>
  <c r="EO392" i="1"/>
  <c r="EU464" i="1"/>
  <c r="EO464" i="1"/>
  <c r="ES464" i="1"/>
  <c r="EO522" i="1"/>
  <c r="EU522" i="1"/>
  <c r="EO318" i="1"/>
  <c r="EV318" i="1"/>
  <c r="EO457" i="1"/>
  <c r="EU457" i="1"/>
  <c r="EU511" i="1"/>
  <c r="EP511" i="1"/>
  <c r="U338" i="3"/>
  <c r="BF338" i="3"/>
  <c r="AY338" i="3"/>
  <c r="A338" i="3"/>
  <c r="AP338" i="3"/>
  <c r="BB338" i="3"/>
  <c r="P338" i="3"/>
  <c r="L338" i="3"/>
  <c r="F338" i="3"/>
  <c r="AM338" i="3"/>
  <c r="AB338" i="3"/>
  <c r="X338" i="3"/>
  <c r="BO338" i="3"/>
  <c r="V338" i="3"/>
  <c r="I338" i="3"/>
  <c r="BI338" i="3"/>
  <c r="J338" i="3"/>
  <c r="BH338" i="3"/>
  <c r="BL338" i="3"/>
  <c r="AQ338" i="3"/>
  <c r="AA338" i="3"/>
  <c r="Y338" i="3"/>
  <c r="AW338" i="3"/>
  <c r="C338" i="3"/>
  <c r="D338" i="3"/>
  <c r="AD338" i="3"/>
  <c r="AJ338" i="3"/>
  <c r="AH338" i="3"/>
  <c r="BN338" i="3"/>
  <c r="AN338" i="3"/>
  <c r="AZ338" i="3"/>
  <c r="AE338" i="3"/>
  <c r="BT338" i="3"/>
  <c r="AS338" i="3"/>
  <c r="S338" i="3"/>
  <c r="O338" i="3"/>
  <c r="AK338" i="3"/>
  <c r="BK338" i="3"/>
  <c r="BQ338" i="3"/>
  <c r="G338" i="3"/>
  <c r="M338" i="3"/>
  <c r="BC338" i="3"/>
  <c r="BE338" i="3"/>
  <c r="AV338" i="3"/>
  <c r="BR338" i="3"/>
  <c r="R338" i="3"/>
  <c r="AG338" i="3"/>
  <c r="AT338" i="3"/>
  <c r="L513" i="3"/>
  <c r="BB513" i="3"/>
  <c r="U513" i="3"/>
  <c r="O513" i="3"/>
  <c r="AD513" i="3"/>
  <c r="BH513" i="3"/>
  <c r="AV513" i="3"/>
  <c r="AS513" i="3"/>
  <c r="AA513" i="3"/>
  <c r="B513" i="3"/>
  <c r="W513" i="3"/>
  <c r="AU513" i="3"/>
  <c r="AR513" i="3"/>
  <c r="AC513" i="3"/>
  <c r="BP513" i="3"/>
  <c r="BQ513" i="3"/>
  <c r="F513" i="3"/>
  <c r="BK513" i="3"/>
  <c r="AY513" i="3"/>
  <c r="AG513" i="3"/>
  <c r="I513" i="3"/>
  <c r="H513" i="3"/>
  <c r="T513" i="3"/>
  <c r="BD513" i="3"/>
  <c r="AF513" i="3"/>
  <c r="BJ513" i="3"/>
  <c r="BA513" i="3"/>
  <c r="BN513" i="3"/>
  <c r="AX513" i="3"/>
  <c r="K513" i="3"/>
  <c r="AL513" i="3"/>
  <c r="BT513" i="3"/>
  <c r="AM513" i="3"/>
  <c r="AP513" i="3"/>
  <c r="Z513" i="3"/>
  <c r="AO513" i="3"/>
  <c r="Q513" i="3"/>
  <c r="AJ513" i="3"/>
  <c r="X513" i="3"/>
  <c r="R513" i="3"/>
  <c r="AI513" i="3"/>
  <c r="C513" i="3"/>
  <c r="BE513" i="3"/>
  <c r="BG513" i="3"/>
  <c r="N513" i="3"/>
  <c r="E513" i="3"/>
  <c r="BS513" i="3"/>
  <c r="BM513" i="3"/>
  <c r="AK550" i="3"/>
  <c r="BR550" i="3"/>
  <c r="M550" i="3"/>
  <c r="BC550" i="3"/>
  <c r="F550" i="3"/>
  <c r="O550" i="3"/>
  <c r="I550" i="3"/>
  <c r="AD550" i="3"/>
  <c r="AW550" i="3"/>
  <c r="BE550" i="3"/>
  <c r="BF550" i="3"/>
  <c r="V550" i="3"/>
  <c r="AN550" i="3"/>
  <c r="X550" i="3"/>
  <c r="P550" i="3"/>
  <c r="G550" i="3"/>
  <c r="AQ550" i="3"/>
  <c r="BO550" i="3"/>
  <c r="BB550" i="3"/>
  <c r="BH550" i="3"/>
  <c r="AS550" i="3"/>
  <c r="U550" i="3"/>
  <c r="AV550" i="3"/>
  <c r="AZ550" i="3"/>
  <c r="AB550" i="3"/>
  <c r="AP550" i="3"/>
  <c r="BL550" i="3"/>
  <c r="AM550" i="3"/>
  <c r="L550" i="3"/>
  <c r="AE550" i="3"/>
  <c r="AH550" i="3"/>
  <c r="Y550" i="3"/>
  <c r="D550" i="3"/>
  <c r="BI550" i="3"/>
  <c r="BN550" i="3"/>
  <c r="AG550" i="3"/>
  <c r="AT550" i="3"/>
  <c r="J550" i="3"/>
  <c r="AY550" i="3"/>
  <c r="AA550" i="3"/>
  <c r="AJ550" i="3"/>
  <c r="BK550" i="3"/>
  <c r="BT550" i="3"/>
  <c r="A550" i="3"/>
  <c r="S550" i="3"/>
  <c r="C550" i="3"/>
  <c r="R550" i="3"/>
  <c r="BQ550" i="3"/>
  <c r="A494" i="3"/>
  <c r="BT494" i="3"/>
  <c r="J494" i="3"/>
  <c r="BK494" i="3"/>
  <c r="AH494" i="3"/>
  <c r="O494" i="3"/>
  <c r="AW494" i="3"/>
  <c r="S494" i="3"/>
  <c r="AG494" i="3"/>
  <c r="AZ494" i="3"/>
  <c r="P494" i="3"/>
  <c r="AV494" i="3"/>
  <c r="AD494" i="3"/>
  <c r="AQ494" i="3"/>
  <c r="BQ494" i="3"/>
  <c r="R494" i="3"/>
  <c r="AM494" i="3"/>
  <c r="AA494" i="3"/>
  <c r="BE494" i="3"/>
  <c r="AY494" i="3"/>
  <c r="L494" i="3"/>
  <c r="C494" i="3"/>
  <c r="X494" i="3"/>
  <c r="BN494" i="3"/>
  <c r="AP494" i="3"/>
  <c r="AT494" i="3"/>
  <c r="BB494" i="3"/>
  <c r="BL494" i="3"/>
  <c r="M494" i="3"/>
  <c r="BR494" i="3"/>
  <c r="BH494" i="3"/>
  <c r="AE494" i="3"/>
  <c r="F494" i="3"/>
  <c r="AJ494" i="3"/>
  <c r="G494" i="3"/>
  <c r="V494" i="3"/>
  <c r="U494" i="3"/>
  <c r="I494" i="3"/>
  <c r="Y494" i="3"/>
  <c r="BO494" i="3"/>
  <c r="D494" i="3"/>
  <c r="BC494" i="3"/>
  <c r="AK494" i="3"/>
  <c r="AN494" i="3"/>
  <c r="BI494" i="3"/>
  <c r="AB494" i="3"/>
  <c r="BF494" i="3"/>
  <c r="AS494" i="3"/>
  <c r="BM494" i="3"/>
  <c r="BS494" i="3"/>
  <c r="T494" i="3"/>
  <c r="AU494" i="3"/>
  <c r="Z494" i="3"/>
  <c r="AX494" i="3"/>
  <c r="K494" i="3"/>
  <c r="AO494" i="3"/>
  <c r="AL494" i="3"/>
  <c r="AI494" i="3"/>
  <c r="BJ494" i="3"/>
  <c r="W494" i="3"/>
  <c r="H494" i="3"/>
  <c r="N494" i="3"/>
  <c r="BA494" i="3"/>
  <c r="B494" i="3"/>
  <c r="BG494" i="3"/>
  <c r="BD494" i="3"/>
  <c r="AF494" i="3"/>
  <c r="AR494" i="3"/>
  <c r="AC494" i="3"/>
  <c r="Q494" i="3"/>
  <c r="E494" i="3"/>
  <c r="BP494" i="3"/>
  <c r="BH421" i="3"/>
  <c r="BN421" i="3"/>
  <c r="BB421" i="3"/>
  <c r="Y421" i="3"/>
  <c r="S421" i="3"/>
  <c r="AN421" i="3"/>
  <c r="AS421" i="3"/>
  <c r="G421" i="3"/>
  <c r="AY421" i="3"/>
  <c r="J421" i="3"/>
  <c r="V421" i="3"/>
  <c r="AM421" i="3"/>
  <c r="I421" i="3"/>
  <c r="L421" i="3"/>
  <c r="U421" i="3"/>
  <c r="BF421" i="3"/>
  <c r="AH421" i="3"/>
  <c r="BQ421" i="3"/>
  <c r="AZ421" i="3"/>
  <c r="BR421" i="3"/>
  <c r="BI421" i="3"/>
  <c r="AT421" i="3"/>
  <c r="AJ421" i="3"/>
  <c r="R421" i="3"/>
  <c r="AD421" i="3"/>
  <c r="F421" i="3"/>
  <c r="BT421" i="3"/>
  <c r="AP421" i="3"/>
  <c r="A421" i="3"/>
  <c r="AE421" i="3"/>
  <c r="X421" i="3"/>
  <c r="AQ421" i="3"/>
  <c r="AW421" i="3"/>
  <c r="BO421" i="3"/>
  <c r="AA421" i="3"/>
  <c r="P421" i="3"/>
  <c r="O421" i="3"/>
  <c r="D421" i="3"/>
  <c r="AV421" i="3"/>
  <c r="AK421" i="3"/>
  <c r="BK421" i="3"/>
  <c r="BE421" i="3"/>
  <c r="BC421" i="3"/>
  <c r="AB421" i="3"/>
  <c r="C421" i="3"/>
  <c r="M421" i="3"/>
  <c r="BL421" i="3"/>
  <c r="AG421" i="3"/>
  <c r="EU421" i="1"/>
  <c r="EO421" i="1"/>
  <c r="ER319" i="1"/>
  <c r="AP319" i="3"/>
  <c r="AN319" i="3"/>
  <c r="Y319" i="3"/>
  <c r="L319" i="3"/>
  <c r="BK319" i="3"/>
  <c r="BE319" i="3"/>
  <c r="AJ319" i="3"/>
  <c r="AE319" i="3"/>
  <c r="P319" i="3"/>
  <c r="AK319" i="3"/>
  <c r="AH319" i="3"/>
  <c r="AM319" i="3"/>
  <c r="BL319" i="3"/>
  <c r="BQ319" i="3"/>
  <c r="A319" i="3"/>
  <c r="BR319" i="3"/>
  <c r="M319" i="3"/>
  <c r="X319" i="3"/>
  <c r="O319" i="3"/>
  <c r="BF319" i="3"/>
  <c r="BB319" i="3"/>
  <c r="AQ319" i="3"/>
  <c r="BO319" i="3"/>
  <c r="AG319" i="3"/>
  <c r="BC319" i="3"/>
  <c r="R319" i="3"/>
  <c r="AD319" i="3"/>
  <c r="D319" i="3"/>
  <c r="AS319" i="3"/>
  <c r="U319" i="3"/>
  <c r="I319" i="3"/>
  <c r="S319" i="3"/>
  <c r="BN319" i="3"/>
  <c r="BI319" i="3"/>
  <c r="F319" i="3"/>
  <c r="BT319" i="3"/>
  <c r="G319" i="3"/>
  <c r="AZ319" i="3"/>
  <c r="AT319" i="3"/>
  <c r="AB319" i="3"/>
  <c r="AW319" i="3"/>
  <c r="J319" i="3"/>
  <c r="BH319" i="3"/>
  <c r="AY319" i="3"/>
  <c r="C319" i="3"/>
  <c r="AV319" i="3"/>
  <c r="V319" i="3"/>
  <c r="AA319" i="3"/>
  <c r="EO288" i="1"/>
  <c r="EU288" i="1"/>
  <c r="Y283" i="3"/>
  <c r="X283" i="3"/>
  <c r="AK283" i="3"/>
  <c r="BF283" i="3"/>
  <c r="BC283" i="3"/>
  <c r="J283" i="3"/>
  <c r="O283" i="3"/>
  <c r="AT283" i="3"/>
  <c r="AA283" i="3"/>
  <c r="BN283" i="3"/>
  <c r="BR283" i="3"/>
  <c r="AV283" i="3"/>
  <c r="AP283" i="3"/>
  <c r="R283" i="3"/>
  <c r="AN283" i="3"/>
  <c r="BB283" i="3"/>
  <c r="AE283" i="3"/>
  <c r="C283" i="3"/>
  <c r="BQ283" i="3"/>
  <c r="AJ283" i="3"/>
  <c r="BH283" i="3"/>
  <c r="AZ283" i="3"/>
  <c r="V283" i="3"/>
  <c r="M283" i="3"/>
  <c r="AY283" i="3"/>
  <c r="L283" i="3"/>
  <c r="BI283" i="3"/>
  <c r="BE283" i="3"/>
  <c r="AQ283" i="3"/>
  <c r="G283" i="3"/>
  <c r="AH283" i="3"/>
  <c r="A283" i="3"/>
  <c r="AM283" i="3"/>
  <c r="BL283" i="3"/>
  <c r="AW283" i="3"/>
  <c r="D283" i="3"/>
  <c r="AS283" i="3"/>
  <c r="F283" i="3"/>
  <c r="P283" i="3"/>
  <c r="BK283" i="3"/>
  <c r="AG283" i="3"/>
  <c r="BT283" i="3"/>
  <c r="U283" i="3"/>
  <c r="AB283" i="3"/>
  <c r="S283" i="3"/>
  <c r="BO283" i="3"/>
  <c r="I283" i="3"/>
  <c r="AD283" i="3"/>
  <c r="EO244" i="1"/>
  <c r="EU244" i="1"/>
  <c r="AY456" i="3"/>
  <c r="I456" i="3"/>
  <c r="BL456" i="3"/>
  <c r="BT456" i="3"/>
  <c r="AQ456" i="3"/>
  <c r="BQ456" i="3"/>
  <c r="AA456" i="3"/>
  <c r="AT456" i="3"/>
  <c r="M456" i="3"/>
  <c r="AW456" i="3"/>
  <c r="BH456" i="3"/>
  <c r="R456" i="3"/>
  <c r="D456" i="3"/>
  <c r="BE456" i="3"/>
  <c r="AN456" i="3"/>
  <c r="P456" i="3"/>
  <c r="BI456" i="3"/>
  <c r="O456" i="3"/>
  <c r="BB456" i="3"/>
  <c r="BR456" i="3"/>
  <c r="AZ456" i="3"/>
  <c r="L456" i="3"/>
  <c r="X456" i="3"/>
  <c r="BF456" i="3"/>
  <c r="F456" i="3"/>
  <c r="BN456" i="3"/>
  <c r="J456" i="3"/>
  <c r="AJ456" i="3"/>
  <c r="AE456" i="3"/>
  <c r="A456" i="3"/>
  <c r="AG456" i="3"/>
  <c r="U456" i="3"/>
  <c r="AP456" i="3"/>
  <c r="BC456" i="3"/>
  <c r="AV456" i="3"/>
  <c r="BO456" i="3"/>
  <c r="AB456" i="3"/>
  <c r="V456" i="3"/>
  <c r="AD456" i="3"/>
  <c r="AK456" i="3"/>
  <c r="Y456" i="3"/>
  <c r="AS456" i="3"/>
  <c r="AH456" i="3"/>
  <c r="BK456" i="3"/>
  <c r="G456" i="3"/>
  <c r="S456" i="3"/>
  <c r="AM456" i="3"/>
  <c r="C456" i="3"/>
  <c r="BS273" i="3"/>
  <c r="AO273" i="3"/>
  <c r="K273" i="3"/>
  <c r="H273" i="3"/>
  <c r="W273" i="3"/>
  <c r="AF273" i="3"/>
  <c r="BD273" i="3"/>
  <c r="AR273" i="3"/>
  <c r="Q273" i="3"/>
  <c r="N273" i="3"/>
  <c r="AU273" i="3"/>
  <c r="BM273" i="3"/>
  <c r="B273" i="3"/>
  <c r="AL273" i="3"/>
  <c r="E273" i="3"/>
  <c r="AX273" i="3"/>
  <c r="Z273" i="3"/>
  <c r="AC273" i="3"/>
  <c r="BP273" i="3"/>
  <c r="BJ273" i="3"/>
  <c r="T273" i="3"/>
  <c r="AI273" i="3"/>
  <c r="BG273" i="3"/>
  <c r="BA273" i="3"/>
  <c r="D3" i="18"/>
  <c r="Z11" i="26"/>
  <c r="Z10" i="26"/>
  <c r="L5" i="22"/>
  <c r="Z9" i="16"/>
  <c r="Z7" i="16"/>
  <c r="Z8" i="16"/>
  <c r="Z9" i="26"/>
  <c r="Q426" i="3"/>
  <c r="W426" i="3"/>
  <c r="N426" i="3"/>
  <c r="AU426" i="3"/>
  <c r="AI426" i="3"/>
  <c r="Z426" i="3"/>
  <c r="H426" i="3"/>
  <c r="BM426" i="3"/>
  <c r="AF426" i="3"/>
  <c r="BP426" i="3"/>
  <c r="AL426" i="3"/>
  <c r="BD426" i="3"/>
  <c r="BG426" i="3"/>
  <c r="BJ426" i="3"/>
  <c r="BA426" i="3"/>
  <c r="AO426" i="3"/>
  <c r="E426" i="3"/>
  <c r="T426" i="3"/>
  <c r="X426" i="3"/>
  <c r="K426" i="3"/>
  <c r="BS426" i="3"/>
  <c r="B426" i="3"/>
  <c r="AV426" i="3"/>
  <c r="AC426" i="3"/>
  <c r="AP426" i="3"/>
  <c r="AR426" i="3"/>
  <c r="AX426" i="3"/>
  <c r="BS327" i="3"/>
  <c r="AX327" i="3"/>
  <c r="Z352" i="3"/>
  <c r="B352" i="3"/>
  <c r="BM352" i="3"/>
  <c r="W352" i="3"/>
  <c r="AR352" i="3"/>
  <c r="AF352" i="3"/>
  <c r="BD352" i="3"/>
  <c r="AO352" i="3"/>
  <c r="E352" i="3"/>
  <c r="BA352" i="3"/>
  <c r="AX352" i="3"/>
  <c r="Q352" i="3"/>
  <c r="N352" i="3"/>
  <c r="BG352" i="3"/>
  <c r="BS352" i="3"/>
  <c r="AL352" i="3"/>
  <c r="BP352" i="3"/>
  <c r="K352" i="3"/>
  <c r="H352" i="3"/>
  <c r="U352" i="3"/>
  <c r="BQ352" i="3"/>
  <c r="X352" i="3"/>
  <c r="AC352" i="3"/>
  <c r="AI352" i="3"/>
  <c r="BB352" i="3"/>
  <c r="AD352" i="3"/>
  <c r="AM352" i="3"/>
  <c r="AU352" i="3"/>
  <c r="BJ352" i="3"/>
  <c r="BN352" i="3"/>
  <c r="F352" i="3"/>
  <c r="T352" i="3"/>
  <c r="AC516" i="3"/>
  <c r="T516" i="3"/>
  <c r="W516" i="3"/>
  <c r="AR516" i="3"/>
  <c r="Z516" i="3"/>
  <c r="N516" i="3"/>
  <c r="AU516" i="3"/>
  <c r="AO516" i="3"/>
  <c r="B516" i="3"/>
  <c r="AX516" i="3"/>
  <c r="BG516" i="3"/>
  <c r="BJ516" i="3"/>
  <c r="K516" i="3"/>
  <c r="E516" i="3"/>
  <c r="BS516" i="3"/>
  <c r="BM516" i="3"/>
  <c r="BD516" i="3"/>
  <c r="Q516" i="3"/>
  <c r="BP516" i="3"/>
  <c r="AL516" i="3"/>
  <c r="H516" i="3"/>
  <c r="AF516" i="3"/>
  <c r="AI516" i="3"/>
  <c r="BA516" i="3"/>
  <c r="AT516" i="3"/>
  <c r="BL516" i="3"/>
  <c r="F516" i="3"/>
  <c r="BQ516" i="3"/>
  <c r="AN516" i="3"/>
  <c r="BO516" i="3"/>
  <c r="AP516" i="3"/>
  <c r="BR516" i="3"/>
  <c r="BI516" i="3"/>
  <c r="AY516" i="3"/>
  <c r="AB516" i="3"/>
  <c r="BK516" i="3"/>
  <c r="BN516" i="3"/>
  <c r="D516" i="3"/>
  <c r="BT516" i="3"/>
  <c r="BB516" i="3"/>
  <c r="AE516" i="3"/>
  <c r="L516" i="3"/>
  <c r="AV516" i="3"/>
  <c r="R516" i="3"/>
  <c r="M516" i="3"/>
  <c r="P516" i="3"/>
  <c r="I516" i="3"/>
  <c r="J516" i="3"/>
  <c r="X516" i="3"/>
  <c r="BE516" i="3"/>
  <c r="AM516" i="3"/>
  <c r="AD516" i="3"/>
  <c r="BC516" i="3"/>
  <c r="AW516" i="3"/>
  <c r="O516" i="3"/>
  <c r="C516" i="3"/>
  <c r="BH516" i="3"/>
  <c r="AZ516" i="3"/>
  <c r="AQ516" i="3"/>
  <c r="Y516" i="3"/>
  <c r="AK516" i="3"/>
  <c r="AH516" i="3"/>
  <c r="BF516" i="3"/>
  <c r="AS516" i="3"/>
  <c r="V516" i="3"/>
  <c r="G516" i="3"/>
  <c r="AJ516" i="3"/>
  <c r="AG516" i="3"/>
  <c r="U516" i="3"/>
  <c r="S516" i="3"/>
  <c r="AA516" i="3"/>
  <c r="A516" i="3"/>
  <c r="EP516" i="1"/>
  <c r="AV447" i="3"/>
  <c r="BE447" i="3"/>
  <c r="AT447" i="3"/>
  <c r="BC447" i="3"/>
  <c r="AP447" i="3"/>
  <c r="AS447" i="3"/>
  <c r="AD447" i="3"/>
  <c r="X447" i="3"/>
  <c r="AA447" i="3"/>
  <c r="AZ447" i="3"/>
  <c r="AB447" i="3"/>
  <c r="C447" i="3"/>
  <c r="AL447" i="3"/>
  <c r="H447" i="3"/>
  <c r="B447" i="3"/>
  <c r="AR447" i="3"/>
  <c r="BG447" i="3"/>
  <c r="N447" i="3"/>
  <c r="BD447" i="3"/>
  <c r="AC447" i="3"/>
  <c r="AU447" i="3"/>
  <c r="BS447" i="3"/>
  <c r="T447" i="3"/>
  <c r="BA447" i="3"/>
  <c r="BP447" i="3"/>
  <c r="AF447" i="3"/>
  <c r="K447" i="3"/>
  <c r="AX447" i="3"/>
  <c r="Z447" i="3"/>
  <c r="AO447" i="3"/>
  <c r="W447" i="3"/>
  <c r="AI447" i="3"/>
  <c r="BJ447" i="3"/>
  <c r="Q447" i="3"/>
  <c r="BM447" i="3"/>
  <c r="E447" i="3"/>
  <c r="EO447" i="1"/>
  <c r="BA506" i="3"/>
  <c r="BS506" i="3"/>
  <c r="T506" i="3"/>
  <c r="BD506" i="3"/>
  <c r="AX506" i="3"/>
  <c r="E506" i="3"/>
  <c r="BG506" i="3"/>
  <c r="AC506" i="3"/>
  <c r="H506" i="3"/>
  <c r="K506" i="3"/>
  <c r="W506" i="3"/>
  <c r="AI506" i="3"/>
  <c r="AO506" i="3"/>
  <c r="Q506" i="3"/>
  <c r="BM506" i="3"/>
  <c r="B506" i="3"/>
  <c r="AF506" i="3"/>
  <c r="AL506" i="3"/>
  <c r="N506" i="3"/>
  <c r="Z506" i="3"/>
  <c r="BP506" i="3"/>
  <c r="BJ506" i="3"/>
  <c r="AR506" i="3"/>
  <c r="AU506" i="3"/>
  <c r="EU297" i="1"/>
  <c r="EU482" i="1"/>
  <c r="EU359" i="1"/>
  <c r="EO359" i="1"/>
  <c r="EO411" i="1"/>
  <c r="EU411" i="1"/>
  <c r="EP411" i="1"/>
  <c r="P406" i="3"/>
  <c r="O406" i="3"/>
  <c r="I406" i="3"/>
  <c r="M406" i="3"/>
  <c r="BE406" i="3"/>
  <c r="AQ406" i="3"/>
  <c r="AY406" i="3"/>
  <c r="AT406" i="3"/>
  <c r="AE406" i="3"/>
  <c r="AA406" i="3"/>
  <c r="C406" i="3"/>
  <c r="BO406" i="3"/>
  <c r="L406" i="3"/>
  <c r="BC406" i="3"/>
  <c r="BB406" i="3"/>
  <c r="BI406" i="3"/>
  <c r="A406" i="3"/>
  <c r="AG406" i="3"/>
  <c r="AZ406" i="3"/>
  <c r="BL406" i="3"/>
  <c r="AP406" i="3"/>
  <c r="BF406" i="3"/>
  <c r="G406" i="3"/>
  <c r="U406" i="3"/>
  <c r="J406" i="3"/>
  <c r="AJ406" i="3"/>
  <c r="BR406" i="3"/>
  <c r="BK406" i="3"/>
  <c r="Y406" i="3"/>
  <c r="BQ406" i="3"/>
  <c r="V406" i="3"/>
  <c r="AH406" i="3"/>
  <c r="BN406" i="3"/>
  <c r="R406" i="3"/>
  <c r="AN406" i="3"/>
  <c r="BT406" i="3"/>
  <c r="F406" i="3"/>
  <c r="BH406" i="3"/>
  <c r="AW406" i="3"/>
  <c r="AK406" i="3"/>
  <c r="AS406" i="3"/>
  <c r="S406" i="3"/>
  <c r="AV406" i="3"/>
  <c r="D406" i="3"/>
  <c r="AD406" i="3"/>
  <c r="X406" i="3"/>
  <c r="AM406" i="3"/>
  <c r="AB406" i="3"/>
  <c r="BI285" i="3"/>
  <c r="Y285" i="3"/>
  <c r="AT285" i="3"/>
  <c r="BO285" i="3"/>
  <c r="P285" i="3"/>
  <c r="BB285" i="3"/>
  <c r="D285" i="3"/>
  <c r="F285" i="3"/>
  <c r="S285" i="3"/>
  <c r="G285" i="3"/>
  <c r="AN285" i="3"/>
  <c r="R285" i="3"/>
  <c r="AE285" i="3"/>
  <c r="AS285" i="3"/>
  <c r="AQ285" i="3"/>
  <c r="BL285" i="3"/>
  <c r="AJ285" i="3"/>
  <c r="BE285" i="3"/>
  <c r="V285" i="3"/>
  <c r="BH285" i="3"/>
  <c r="AA285" i="3"/>
  <c r="AD285" i="3"/>
  <c r="AB285" i="3"/>
  <c r="AM285" i="3"/>
  <c r="AY285" i="3"/>
  <c r="AH285" i="3"/>
  <c r="BT285" i="3"/>
  <c r="I285" i="3"/>
  <c r="X285" i="3"/>
  <c r="BF285" i="3"/>
  <c r="BR285" i="3"/>
  <c r="A285" i="3"/>
  <c r="AG285" i="3"/>
  <c r="C285" i="3"/>
  <c r="AP285" i="3"/>
  <c r="L285" i="3"/>
  <c r="BC285" i="3"/>
  <c r="J285" i="3"/>
  <c r="AK285" i="3"/>
  <c r="BQ285" i="3"/>
  <c r="U285" i="3"/>
  <c r="O285" i="3"/>
  <c r="AW285" i="3"/>
  <c r="BN285" i="3"/>
  <c r="AZ285" i="3"/>
  <c r="AV285" i="3"/>
  <c r="M285" i="3"/>
  <c r="BK285" i="3"/>
  <c r="B451" i="3"/>
  <c r="AL451" i="3"/>
  <c r="BM451" i="3"/>
  <c r="H451" i="3"/>
  <c r="BA451" i="3"/>
  <c r="AF451" i="3"/>
  <c r="T451" i="3"/>
  <c r="AI451" i="3"/>
  <c r="AR451" i="3"/>
  <c r="BS451" i="3"/>
  <c r="AX451" i="3"/>
  <c r="K451" i="3"/>
  <c r="BJ451" i="3"/>
  <c r="E451" i="3"/>
  <c r="Q451" i="3"/>
  <c r="W451" i="3"/>
  <c r="Z451" i="3"/>
  <c r="AO451" i="3"/>
  <c r="BD451" i="3"/>
  <c r="N451" i="3"/>
  <c r="BP451" i="3"/>
  <c r="AC451" i="3"/>
  <c r="BG451" i="3"/>
  <c r="AU451" i="3"/>
  <c r="AG352" i="3"/>
  <c r="AY352" i="3"/>
  <c r="AP352" i="3"/>
  <c r="O352" i="3"/>
  <c r="BT352" i="3"/>
  <c r="I447" i="3"/>
  <c r="L447" i="3"/>
  <c r="L506" i="3"/>
  <c r="AI327" i="3"/>
  <c r="AA327" i="3"/>
  <c r="BB327" i="3"/>
  <c r="C426" i="3"/>
  <c r="F426" i="3"/>
  <c r="I327" i="3"/>
  <c r="O327" i="3"/>
  <c r="AP327" i="3"/>
  <c r="Q327" i="3"/>
  <c r="T327" i="3"/>
  <c r="AR327" i="3"/>
  <c r="AC327" i="3"/>
  <c r="BG327" i="3"/>
  <c r="BP327" i="3"/>
  <c r="BT506" i="3"/>
  <c r="AM506" i="3"/>
  <c r="ES492" i="1"/>
  <c r="J492" i="3"/>
  <c r="AD492" i="3"/>
  <c r="BI492" i="3"/>
  <c r="AV492" i="3"/>
  <c r="AJ492" i="3"/>
  <c r="X492" i="3"/>
  <c r="AY492" i="3"/>
  <c r="Y492" i="3"/>
  <c r="AE492" i="3"/>
  <c r="C492" i="3"/>
  <c r="L492" i="3"/>
  <c r="R492" i="3"/>
  <c r="G492" i="3"/>
  <c r="S492" i="3"/>
  <c r="BL492" i="3"/>
  <c r="BC492" i="3"/>
  <c r="I492" i="3"/>
  <c r="F492" i="3"/>
  <c r="AG492" i="3"/>
  <c r="AA492" i="3"/>
  <c r="AP492" i="3"/>
  <c r="BQ492" i="3"/>
  <c r="A492" i="3"/>
  <c r="O492" i="3"/>
  <c r="V492" i="3"/>
  <c r="BO492" i="3"/>
  <c r="AN492" i="3"/>
  <c r="U492" i="3"/>
  <c r="BH492" i="3"/>
  <c r="AB492" i="3"/>
  <c r="BN492" i="3"/>
  <c r="AZ492" i="3"/>
  <c r="AW492" i="3"/>
  <c r="BE492" i="3"/>
  <c r="AK492" i="3"/>
  <c r="BT492" i="3"/>
  <c r="BR492" i="3"/>
  <c r="BF492" i="3"/>
  <c r="M492" i="3"/>
  <c r="BB492" i="3"/>
  <c r="AH492" i="3"/>
  <c r="D492" i="3"/>
  <c r="AS492" i="3"/>
  <c r="P492" i="3"/>
  <c r="AM492" i="3"/>
  <c r="AT492" i="3"/>
  <c r="BK492" i="3"/>
  <c r="AQ492" i="3"/>
  <c r="EP256" i="1"/>
  <c r="BN437" i="3"/>
  <c r="AV437" i="3"/>
  <c r="F437" i="3"/>
  <c r="BH437" i="3"/>
  <c r="BT437" i="3"/>
  <c r="I437" i="3"/>
  <c r="C437" i="3"/>
  <c r="L437" i="3"/>
  <c r="BE437" i="3"/>
  <c r="U437" i="3"/>
  <c r="BB437" i="3"/>
  <c r="R437" i="3"/>
  <c r="AJ437" i="3"/>
  <c r="AD437" i="3"/>
  <c r="BK437" i="3"/>
  <c r="AA437" i="3"/>
  <c r="AG437" i="3"/>
  <c r="E437" i="3"/>
  <c r="BM437" i="3"/>
  <c r="AU437" i="3"/>
  <c r="Z437" i="3"/>
  <c r="AL437" i="3"/>
  <c r="BS437" i="3"/>
  <c r="AP437" i="3"/>
  <c r="BQ437" i="3"/>
  <c r="Q437" i="3"/>
  <c r="AX437" i="3"/>
  <c r="B437" i="3"/>
  <c r="AI437" i="3"/>
  <c r="H437" i="3"/>
  <c r="AC437" i="3"/>
  <c r="X437" i="3"/>
  <c r="AS437" i="3"/>
  <c r="AM437" i="3"/>
  <c r="T437" i="3"/>
  <c r="W437" i="3"/>
  <c r="AF437" i="3"/>
  <c r="BD437" i="3"/>
  <c r="AR437" i="3"/>
  <c r="BP437" i="3"/>
  <c r="AY437" i="3"/>
  <c r="N437" i="3"/>
  <c r="BG437" i="3"/>
  <c r="BJ437" i="3"/>
  <c r="BA437" i="3"/>
  <c r="AO437" i="3"/>
  <c r="K437" i="3"/>
  <c r="O437" i="3"/>
  <c r="T523" i="3"/>
  <c r="BD523" i="3"/>
  <c r="W523" i="3"/>
  <c r="E523" i="3"/>
  <c r="BJ523" i="3"/>
  <c r="AI523" i="3"/>
  <c r="BP523" i="3"/>
  <c r="AO523" i="3"/>
  <c r="N523" i="3"/>
  <c r="BM523" i="3"/>
  <c r="AF523" i="3"/>
  <c r="AR523" i="3"/>
  <c r="K523" i="3"/>
  <c r="Q523" i="3"/>
  <c r="H523" i="3"/>
  <c r="BG523" i="3"/>
  <c r="BA523" i="3"/>
  <c r="AX523" i="3"/>
  <c r="Z523" i="3"/>
  <c r="BS523" i="3"/>
  <c r="AL523" i="3"/>
  <c r="AU523" i="3"/>
  <c r="B523" i="3"/>
  <c r="AC523" i="3"/>
  <c r="EU523" i="1"/>
  <c r="EO523" i="1"/>
  <c r="EO395" i="1"/>
  <c r="EU395" i="1"/>
  <c r="ER395" i="1"/>
  <c r="AN395" i="3"/>
  <c r="F395" i="3"/>
  <c r="AP395" i="3"/>
  <c r="BL395" i="3"/>
  <c r="BR395" i="3"/>
  <c r="AT395" i="3"/>
  <c r="AM395" i="3"/>
  <c r="AS395" i="3"/>
  <c r="P395" i="3"/>
  <c r="BI395" i="3"/>
  <c r="L395" i="3"/>
  <c r="BH395" i="3"/>
  <c r="AH395" i="3"/>
  <c r="AG395" i="3"/>
  <c r="U395" i="3"/>
  <c r="AB395" i="3"/>
  <c r="D395" i="3"/>
  <c r="M395" i="3"/>
  <c r="BE395" i="3"/>
  <c r="AJ395" i="3"/>
  <c r="AK395" i="3"/>
  <c r="AQ395" i="3"/>
  <c r="BO395" i="3"/>
  <c r="BN395" i="3"/>
  <c r="AW395" i="3"/>
  <c r="AZ395" i="3"/>
  <c r="R395" i="3"/>
  <c r="C395" i="3"/>
  <c r="O395" i="3"/>
  <c r="BF395" i="3"/>
  <c r="I395" i="3"/>
  <c r="AV395" i="3"/>
  <c r="A395" i="3"/>
  <c r="X395" i="3"/>
  <c r="BB395" i="3"/>
  <c r="Y395" i="3"/>
  <c r="S395" i="3"/>
  <c r="BQ395" i="3"/>
  <c r="BC395" i="3"/>
  <c r="BT395" i="3"/>
  <c r="J395" i="3"/>
  <c r="AE395" i="3"/>
  <c r="G395" i="3"/>
  <c r="BK395" i="3"/>
  <c r="AY395" i="3"/>
  <c r="AD395" i="3"/>
  <c r="V395" i="3"/>
  <c r="AA395" i="3"/>
  <c r="ET518" i="1"/>
  <c r="EQ518" i="1"/>
  <c r="EO518" i="1"/>
  <c r="EU518" i="1"/>
  <c r="BS299" i="3"/>
  <c r="AC299" i="3"/>
  <c r="Q299" i="3"/>
  <c r="B299" i="3"/>
  <c r="H299" i="3"/>
  <c r="AX299" i="3"/>
  <c r="F299" i="3"/>
  <c r="BH299" i="3"/>
  <c r="R299" i="3"/>
  <c r="AP299" i="3"/>
  <c r="I299" i="3"/>
  <c r="U299" i="3"/>
  <c r="BD299" i="3"/>
  <c r="AF299" i="3"/>
  <c r="W299" i="3"/>
  <c r="BA299" i="3"/>
  <c r="BM299" i="3"/>
  <c r="BP299" i="3"/>
  <c r="BB299" i="3"/>
  <c r="BN299" i="3"/>
  <c r="AV299" i="3"/>
  <c r="AY299" i="3"/>
  <c r="L299" i="3"/>
  <c r="T299" i="3"/>
  <c r="AO299" i="3"/>
  <c r="AI299" i="3"/>
  <c r="Z299" i="3"/>
  <c r="AL299" i="3"/>
  <c r="N299" i="3"/>
  <c r="BE299" i="3"/>
  <c r="C299" i="3"/>
  <c r="BQ299" i="3"/>
  <c r="X299" i="3"/>
  <c r="K299" i="3"/>
  <c r="AU299" i="3"/>
  <c r="E299" i="3"/>
  <c r="AJ299" i="3"/>
  <c r="BT299" i="3"/>
  <c r="AG299" i="3"/>
  <c r="BK299" i="3"/>
  <c r="AD299" i="3"/>
  <c r="BG299" i="3"/>
  <c r="AM299" i="3"/>
  <c r="AA299" i="3"/>
  <c r="AR299" i="3"/>
  <c r="O299" i="3"/>
  <c r="BJ299" i="3"/>
  <c r="AS299" i="3"/>
  <c r="ES433" i="1"/>
  <c r="EQ433" i="1"/>
  <c r="D490" i="3"/>
  <c r="M490" i="3"/>
  <c r="BF490" i="3"/>
  <c r="G490" i="3"/>
  <c r="AK490" i="3"/>
  <c r="BL490" i="3"/>
  <c r="R490" i="3"/>
  <c r="BT490" i="3"/>
  <c r="BE490" i="3"/>
  <c r="AP490" i="3"/>
  <c r="BH490" i="3"/>
  <c r="C490" i="3"/>
  <c r="AH490" i="3"/>
  <c r="A490" i="3"/>
  <c r="BC490" i="3"/>
  <c r="AB490" i="3"/>
  <c r="AZ490" i="3"/>
  <c r="P490" i="3"/>
  <c r="AA490" i="3"/>
  <c r="L490" i="3"/>
  <c r="BQ490" i="3"/>
  <c r="I490" i="3"/>
  <c r="F490" i="3"/>
  <c r="O490" i="3"/>
  <c r="Y490" i="3"/>
  <c r="BR490" i="3"/>
  <c r="BO490" i="3"/>
  <c r="AJ490" i="3"/>
  <c r="X490" i="3"/>
  <c r="AD490" i="3"/>
  <c r="V490" i="3"/>
  <c r="AN490" i="3"/>
  <c r="AQ490" i="3"/>
  <c r="BK490" i="3"/>
  <c r="BN490" i="3"/>
  <c r="AY490" i="3"/>
  <c r="BI490" i="3"/>
  <c r="S490" i="3"/>
  <c r="J490" i="3"/>
  <c r="BB490" i="3"/>
  <c r="U490" i="3"/>
  <c r="AM490" i="3"/>
  <c r="AW490" i="3"/>
  <c r="AS490" i="3"/>
  <c r="AT490" i="3"/>
  <c r="AE490" i="3"/>
  <c r="AV490" i="3"/>
  <c r="AG490" i="3"/>
  <c r="Y353" i="3"/>
  <c r="BR353" i="3"/>
  <c r="G353" i="3"/>
  <c r="L353" i="3"/>
  <c r="U353" i="3"/>
  <c r="AP353" i="3"/>
  <c r="AB353" i="3"/>
  <c r="AG353" i="3"/>
  <c r="BH353" i="3"/>
  <c r="C353" i="3"/>
  <c r="BN353" i="3"/>
  <c r="BL353" i="3"/>
  <c r="D353" i="3"/>
  <c r="M353" i="3"/>
  <c r="AH353" i="3"/>
  <c r="R353" i="3"/>
  <c r="S353" i="3"/>
  <c r="AJ353" i="3"/>
  <c r="J353" i="3"/>
  <c r="BE353" i="3"/>
  <c r="BO353" i="3"/>
  <c r="BK353" i="3"/>
  <c r="AQ353" i="3"/>
  <c r="AS353" i="3"/>
  <c r="BQ353" i="3"/>
  <c r="AT353" i="3"/>
  <c r="AD353" i="3"/>
  <c r="BC353" i="3"/>
  <c r="BI353" i="3"/>
  <c r="X353" i="3"/>
  <c r="AZ353" i="3"/>
  <c r="AV353" i="3"/>
  <c r="I353" i="3"/>
  <c r="BT353" i="3"/>
  <c r="AM353" i="3"/>
  <c r="O353" i="3"/>
  <c r="BB353" i="3"/>
  <c r="AY353" i="3"/>
  <c r="BF353" i="3"/>
  <c r="P353" i="3"/>
  <c r="A353" i="3"/>
  <c r="AK353" i="3"/>
  <c r="AA353" i="3"/>
  <c r="AN353" i="3"/>
  <c r="AE353" i="3"/>
  <c r="V353" i="3"/>
  <c r="F353" i="3"/>
  <c r="AW353" i="3"/>
  <c r="W365" i="3"/>
  <c r="AU365" i="3"/>
  <c r="BG365" i="3"/>
  <c r="K365" i="3"/>
  <c r="T365" i="3"/>
  <c r="BJ365" i="3"/>
  <c r="N365" i="3"/>
  <c r="B365" i="3"/>
  <c r="Z365" i="3"/>
  <c r="AR365" i="3"/>
  <c r="AI365" i="3"/>
  <c r="AL365" i="3"/>
  <c r="AC365" i="3"/>
  <c r="AX365" i="3"/>
  <c r="BA365" i="3"/>
  <c r="BM365" i="3"/>
  <c r="BS365" i="3"/>
  <c r="AF365" i="3"/>
  <c r="Q365" i="3"/>
  <c r="E365" i="3"/>
  <c r="BD365" i="3"/>
  <c r="BP365" i="3"/>
  <c r="H365" i="3"/>
  <c r="AO365" i="3"/>
  <c r="AC440" i="3"/>
  <c r="BG440" i="3"/>
  <c r="K440" i="3"/>
  <c r="B440" i="3"/>
  <c r="N440" i="3"/>
  <c r="BA440" i="3"/>
  <c r="AF440" i="3"/>
  <c r="AL440" i="3"/>
  <c r="T440" i="3"/>
  <c r="BJ440" i="3"/>
  <c r="BM440" i="3"/>
  <c r="AU440" i="3"/>
  <c r="Q440" i="3"/>
  <c r="Z440" i="3"/>
  <c r="AR440" i="3"/>
  <c r="W440" i="3"/>
  <c r="BP440" i="3"/>
  <c r="H440" i="3"/>
  <c r="BS440" i="3"/>
  <c r="AI440" i="3"/>
  <c r="AO440" i="3"/>
  <c r="E440" i="3"/>
  <c r="AX440" i="3"/>
  <c r="BD440" i="3"/>
  <c r="BG245" i="3"/>
  <c r="BM245" i="3"/>
  <c r="AF245" i="3"/>
  <c r="AC245" i="3"/>
  <c r="H245" i="3"/>
  <c r="N245" i="3"/>
  <c r="T245" i="3"/>
  <c r="BA245" i="3"/>
  <c r="BS245" i="3"/>
  <c r="W245" i="3"/>
  <c r="BD245" i="3"/>
  <c r="Q245" i="3"/>
  <c r="AI245" i="3"/>
  <c r="BP245" i="3"/>
  <c r="Z245" i="3"/>
  <c r="B245" i="3"/>
  <c r="K245" i="3"/>
  <c r="E245" i="3"/>
  <c r="AO245" i="3"/>
  <c r="AR245" i="3"/>
  <c r="AU245" i="3"/>
  <c r="BJ245" i="3"/>
  <c r="AL245" i="3"/>
  <c r="AX245" i="3"/>
  <c r="EU373" i="1"/>
  <c r="EO373" i="1"/>
  <c r="EV523" i="1"/>
  <c r="W495" i="3"/>
  <c r="AR495" i="3"/>
  <c r="BA495" i="3"/>
  <c r="K495" i="3"/>
  <c r="AL495" i="3"/>
  <c r="Q495" i="3"/>
  <c r="Z495" i="3"/>
  <c r="BM495" i="3"/>
  <c r="T495" i="3"/>
  <c r="AU495" i="3"/>
  <c r="BD495" i="3"/>
  <c r="BJ495" i="3"/>
  <c r="AF495" i="3"/>
  <c r="AI495" i="3"/>
  <c r="B495" i="3"/>
  <c r="BP495" i="3"/>
  <c r="BG495" i="3"/>
  <c r="N495" i="3"/>
  <c r="E495" i="3"/>
  <c r="AO495" i="3"/>
  <c r="H495" i="3"/>
  <c r="BS495" i="3"/>
  <c r="AX495" i="3"/>
  <c r="AC495" i="3"/>
  <c r="EO380" i="1"/>
  <c r="EU380" i="1"/>
  <c r="H380" i="3"/>
  <c r="BG380" i="3"/>
  <c r="BA380" i="3"/>
  <c r="AX380" i="3"/>
  <c r="BM380" i="3"/>
  <c r="BJ380" i="3"/>
  <c r="E380" i="3"/>
  <c r="BS380" i="3"/>
  <c r="AU380" i="3"/>
  <c r="AL380" i="3"/>
  <c r="AR380" i="3"/>
  <c r="AC380" i="3"/>
  <c r="BD380" i="3"/>
  <c r="Z380" i="3"/>
  <c r="AF380" i="3"/>
  <c r="BP380" i="3"/>
  <c r="W380" i="3"/>
  <c r="B380" i="3"/>
  <c r="AI380" i="3"/>
  <c r="T380" i="3"/>
  <c r="N380" i="3"/>
  <c r="K380" i="3"/>
  <c r="Q380" i="3"/>
  <c r="AO380" i="3"/>
  <c r="ER380" i="1"/>
  <c r="EU543" i="1"/>
  <c r="EO543" i="1"/>
  <c r="EU357" i="1"/>
  <c r="EO357" i="1"/>
  <c r="AC357" i="3"/>
  <c r="BS357" i="3"/>
  <c r="BJ357" i="3"/>
  <c r="BM357" i="3"/>
  <c r="AI357" i="3"/>
  <c r="K357" i="3"/>
  <c r="E357" i="3"/>
  <c r="AX357" i="3"/>
  <c r="AU357" i="3"/>
  <c r="AL357" i="3"/>
  <c r="B357" i="3"/>
  <c r="N357" i="3"/>
  <c r="AO357" i="3"/>
  <c r="Q357" i="3"/>
  <c r="AF357" i="3"/>
  <c r="H357" i="3"/>
  <c r="BP357" i="3"/>
  <c r="AR357" i="3"/>
  <c r="T357" i="3"/>
  <c r="Z357" i="3"/>
  <c r="BG357" i="3"/>
  <c r="W357" i="3"/>
  <c r="BA357" i="3"/>
  <c r="BD357" i="3"/>
  <c r="ES414" i="1"/>
  <c r="AL414" i="3"/>
  <c r="Z414" i="3"/>
  <c r="AI414" i="3"/>
  <c r="BG414" i="3"/>
  <c r="Q414" i="3"/>
  <c r="AC414" i="3"/>
  <c r="BS414" i="3"/>
  <c r="AU414" i="3"/>
  <c r="BD414" i="3"/>
  <c r="K414" i="3"/>
  <c r="W414" i="3"/>
  <c r="BA414" i="3"/>
  <c r="N414" i="3"/>
  <c r="AO414" i="3"/>
  <c r="T414" i="3"/>
  <c r="AF414" i="3"/>
  <c r="AX414" i="3"/>
  <c r="BM414" i="3"/>
  <c r="BJ414" i="3"/>
  <c r="E414" i="3"/>
  <c r="AR414" i="3"/>
  <c r="H414" i="3"/>
  <c r="BP414" i="3"/>
  <c r="B414" i="3"/>
  <c r="EO414" i="1"/>
  <c r="EU414" i="1"/>
  <c r="EQ330" i="1"/>
  <c r="G355" i="3"/>
  <c r="AW355" i="3"/>
  <c r="AZ355" i="3"/>
  <c r="BB355" i="3"/>
  <c r="BC355" i="3"/>
  <c r="AS355" i="3"/>
  <c r="D355" i="3"/>
  <c r="AT355" i="3"/>
  <c r="L355" i="3"/>
  <c r="J355" i="3"/>
  <c r="X355" i="3"/>
  <c r="AK355" i="3"/>
  <c r="BQ355" i="3"/>
  <c r="BI355" i="3"/>
  <c r="Y355" i="3"/>
  <c r="AQ355" i="3"/>
  <c r="O355" i="3"/>
  <c r="BR355" i="3"/>
  <c r="R355" i="3"/>
  <c r="F355" i="3"/>
  <c r="AJ355" i="3"/>
  <c r="V355" i="3"/>
  <c r="BT355" i="3"/>
  <c r="AA355" i="3"/>
  <c r="U355" i="3"/>
  <c r="BN355" i="3"/>
  <c r="BO355" i="3"/>
  <c r="AE355" i="3"/>
  <c r="M355" i="3"/>
  <c r="AP355" i="3"/>
  <c r="AH355" i="3"/>
  <c r="BF355" i="3"/>
  <c r="BK355" i="3"/>
  <c r="AV355" i="3"/>
  <c r="AD355" i="3"/>
  <c r="I355" i="3"/>
  <c r="A355" i="3"/>
  <c r="BE355" i="3"/>
  <c r="AG355" i="3"/>
  <c r="BH355" i="3"/>
  <c r="AN355" i="3"/>
  <c r="C355" i="3"/>
  <c r="AM355" i="3"/>
  <c r="S355" i="3"/>
  <c r="P355" i="3"/>
  <c r="BL355" i="3"/>
  <c r="AB355" i="3"/>
  <c r="AY355" i="3"/>
  <c r="AZ344" i="3"/>
  <c r="BE344" i="3"/>
  <c r="R344" i="3"/>
  <c r="S344" i="3"/>
  <c r="D344" i="3"/>
  <c r="AA344" i="3"/>
  <c r="C344" i="3"/>
  <c r="AG344" i="3"/>
  <c r="AS344" i="3"/>
  <c r="BO344" i="3"/>
  <c r="BL344" i="3"/>
  <c r="AD344" i="3"/>
  <c r="BK344" i="3"/>
  <c r="P344" i="3"/>
  <c r="BT344" i="3"/>
  <c r="BH344" i="3"/>
  <c r="AY344" i="3"/>
  <c r="AN344" i="3"/>
  <c r="A344" i="3"/>
  <c r="AM344" i="3"/>
  <c r="AW344" i="3"/>
  <c r="I344" i="3"/>
  <c r="AJ344" i="3"/>
  <c r="V344" i="3"/>
  <c r="L344" i="3"/>
  <c r="G344" i="3"/>
  <c r="BN344" i="3"/>
  <c r="AE344" i="3"/>
  <c r="BQ344" i="3"/>
  <c r="BC344" i="3"/>
  <c r="F344" i="3"/>
  <c r="AT344" i="3"/>
  <c r="J344" i="3"/>
  <c r="U344" i="3"/>
  <c r="AH344" i="3"/>
  <c r="BF344" i="3"/>
  <c r="AV344" i="3"/>
  <c r="AP344" i="3"/>
  <c r="BB344" i="3"/>
  <c r="O344" i="3"/>
  <c r="Y344" i="3"/>
  <c r="BR344" i="3"/>
  <c r="M344" i="3"/>
  <c r="AK344" i="3"/>
  <c r="X344" i="3"/>
  <c r="BI344" i="3"/>
  <c r="AB344" i="3"/>
  <c r="AQ344" i="3"/>
  <c r="EV418" i="1"/>
  <c r="ET524" i="1"/>
  <c r="AQ524" i="3"/>
  <c r="AN524" i="3"/>
  <c r="O524" i="3"/>
  <c r="AG524" i="3"/>
  <c r="AD524" i="3"/>
  <c r="U524" i="3"/>
  <c r="Y524" i="3"/>
  <c r="L524" i="3"/>
  <c r="G524" i="3"/>
  <c r="AY524" i="3"/>
  <c r="BH524" i="3"/>
  <c r="BB524" i="3"/>
  <c r="BO524" i="3"/>
  <c r="AH524" i="3"/>
  <c r="C524" i="3"/>
  <c r="AB524" i="3"/>
  <c r="A524" i="3"/>
  <c r="AP524" i="3"/>
  <c r="BL524" i="3"/>
  <c r="AJ524" i="3"/>
  <c r="BF524" i="3"/>
  <c r="V524" i="3"/>
  <c r="P524" i="3"/>
  <c r="F524" i="3"/>
  <c r="BR524" i="3"/>
  <c r="S524" i="3"/>
  <c r="BN524" i="3"/>
  <c r="BI524" i="3"/>
  <c r="BT524" i="3"/>
  <c r="X524" i="3"/>
  <c r="AE524" i="3"/>
  <c r="BQ524" i="3"/>
  <c r="BK524" i="3"/>
  <c r="J524" i="3"/>
  <c r="AS524" i="3"/>
  <c r="R524" i="3"/>
  <c r="AZ524" i="3"/>
  <c r="BE524" i="3"/>
  <c r="D524" i="3"/>
  <c r="AW524" i="3"/>
  <c r="I524" i="3"/>
  <c r="M524" i="3"/>
  <c r="AA524" i="3"/>
  <c r="AT524" i="3"/>
  <c r="AK524" i="3"/>
  <c r="BC524" i="3"/>
  <c r="AV524" i="3"/>
  <c r="AM524" i="3"/>
  <c r="EQ290" i="1"/>
  <c r="BC296" i="3"/>
  <c r="AG296" i="3"/>
  <c r="BH296" i="3"/>
  <c r="AJ296" i="3"/>
  <c r="AH296" i="3"/>
  <c r="BK296" i="3"/>
  <c r="BI296" i="3"/>
  <c r="AN296" i="3"/>
  <c r="I296" i="3"/>
  <c r="BB296" i="3"/>
  <c r="BT296" i="3"/>
  <c r="BN296" i="3"/>
  <c r="AZ296" i="3"/>
  <c r="BE296" i="3"/>
  <c r="AK296" i="3"/>
  <c r="AB296" i="3"/>
  <c r="L296" i="3"/>
  <c r="Y296" i="3"/>
  <c r="S296" i="3"/>
  <c r="P296" i="3"/>
  <c r="AT296" i="3"/>
  <c r="BF296" i="3"/>
  <c r="BL296" i="3"/>
  <c r="BR296" i="3"/>
  <c r="C296" i="3"/>
  <c r="AP296" i="3"/>
  <c r="AQ296" i="3"/>
  <c r="V296" i="3"/>
  <c r="G296" i="3"/>
  <c r="AW296" i="3"/>
  <c r="X296" i="3"/>
  <c r="A296" i="3"/>
  <c r="AA296" i="3"/>
  <c r="J296" i="3"/>
  <c r="AE296" i="3"/>
  <c r="D296" i="3"/>
  <c r="AV296" i="3"/>
  <c r="AS296" i="3"/>
  <c r="R296" i="3"/>
  <c r="M296" i="3"/>
  <c r="AD296" i="3"/>
  <c r="BQ296" i="3"/>
  <c r="U296" i="3"/>
  <c r="O296" i="3"/>
  <c r="AY296" i="3"/>
  <c r="AM296" i="3"/>
  <c r="BO296" i="3"/>
  <c r="F296" i="3"/>
  <c r="EV534" i="1"/>
  <c r="EQ534" i="1"/>
  <c r="W335" i="3"/>
  <c r="AX335" i="3"/>
  <c r="H335" i="3"/>
  <c r="N335" i="3"/>
  <c r="BD335" i="3"/>
  <c r="BJ335" i="3"/>
  <c r="BP335" i="3"/>
  <c r="AL335" i="3"/>
  <c r="AO335" i="3"/>
  <c r="BS335" i="3"/>
  <c r="T335" i="3"/>
  <c r="B335" i="3"/>
  <c r="AR335" i="3"/>
  <c r="AF335" i="3"/>
  <c r="AI335" i="3"/>
  <c r="AC335" i="3"/>
  <c r="BM335" i="3"/>
  <c r="AU335" i="3"/>
  <c r="E335" i="3"/>
  <c r="Z335" i="3"/>
  <c r="K335" i="3"/>
  <c r="BG335" i="3"/>
  <c r="Q335" i="3"/>
  <c r="BA335" i="3"/>
  <c r="ES335" i="1"/>
  <c r="G278" i="3"/>
  <c r="AJ278" i="3"/>
  <c r="J278" i="3"/>
  <c r="BE278" i="3"/>
  <c r="AK278" i="3"/>
  <c r="X278" i="3"/>
  <c r="BC278" i="3"/>
  <c r="BH278" i="3"/>
  <c r="AD278" i="3"/>
  <c r="BB278" i="3"/>
  <c r="AW278" i="3"/>
  <c r="BO278" i="3"/>
  <c r="F278" i="3"/>
  <c r="S278" i="3"/>
  <c r="Y278" i="3"/>
  <c r="AN278" i="3"/>
  <c r="BQ278" i="3"/>
  <c r="BI278" i="3"/>
  <c r="U278" i="3"/>
  <c r="C278" i="3"/>
  <c r="AE278" i="3"/>
  <c r="L278" i="3"/>
  <c r="R278" i="3"/>
  <c r="AS278" i="3"/>
  <c r="P278" i="3"/>
  <c r="BL278" i="3"/>
  <c r="AH278" i="3"/>
  <c r="AA278" i="3"/>
  <c r="AB278" i="3"/>
  <c r="AY278" i="3"/>
  <c r="BR278" i="3"/>
  <c r="BT278" i="3"/>
  <c r="D278" i="3"/>
  <c r="AZ278" i="3"/>
  <c r="AT278" i="3"/>
  <c r="BK278" i="3"/>
  <c r="M278" i="3"/>
  <c r="AP278" i="3"/>
  <c r="AM278" i="3"/>
  <c r="AQ278" i="3"/>
  <c r="AV278" i="3"/>
  <c r="I278" i="3"/>
  <c r="V278" i="3"/>
  <c r="BF278" i="3"/>
  <c r="A278" i="3"/>
  <c r="AG278" i="3"/>
  <c r="O278" i="3"/>
  <c r="BN278" i="3"/>
  <c r="AO278" i="3"/>
  <c r="AL278" i="3"/>
  <c r="AI278" i="3"/>
  <c r="T278" i="3"/>
  <c r="BG278" i="3"/>
  <c r="K278" i="3"/>
  <c r="E278" i="3"/>
  <c r="AC278" i="3"/>
  <c r="BS278" i="3"/>
  <c r="Q278" i="3"/>
  <c r="BD278" i="3"/>
  <c r="AF278" i="3"/>
  <c r="BP278" i="3"/>
  <c r="AU278" i="3"/>
  <c r="BJ278" i="3"/>
  <c r="BM278" i="3"/>
  <c r="AR278" i="3"/>
  <c r="Z278" i="3"/>
  <c r="W278" i="3"/>
  <c r="N278" i="3"/>
  <c r="B278" i="3"/>
  <c r="H278" i="3"/>
  <c r="AX278" i="3"/>
  <c r="BA278" i="3"/>
  <c r="EP387" i="1"/>
  <c r="ET387" i="1"/>
  <c r="EV261" i="1"/>
  <c r="EO261" i="1"/>
  <c r="EU526" i="1"/>
  <c r="EO526" i="1"/>
  <c r="AC526" i="3"/>
  <c r="AR526" i="3"/>
  <c r="AX526" i="3"/>
  <c r="AL526" i="3"/>
  <c r="Q526" i="3"/>
  <c r="W526" i="3"/>
  <c r="AO526" i="3"/>
  <c r="T526" i="3"/>
  <c r="N526" i="3"/>
  <c r="BJ526" i="3"/>
  <c r="AF526" i="3"/>
  <c r="BA526" i="3"/>
  <c r="Z526" i="3"/>
  <c r="BS526" i="3"/>
  <c r="H526" i="3"/>
  <c r="E526" i="3"/>
  <c r="K526" i="3"/>
  <c r="BD526" i="3"/>
  <c r="AI526" i="3"/>
  <c r="AU526" i="3"/>
  <c r="BM526" i="3"/>
  <c r="B526" i="3"/>
  <c r="BG526" i="3"/>
  <c r="BP526" i="3"/>
  <c r="EO459" i="1"/>
  <c r="EU459" i="1"/>
  <c r="T248" i="3"/>
  <c r="AL248" i="3"/>
  <c r="E248" i="3"/>
  <c r="BA248" i="3"/>
  <c r="W248" i="3"/>
  <c r="Z248" i="3"/>
  <c r="AD248" i="3"/>
  <c r="BK248" i="3"/>
  <c r="AA248" i="3"/>
  <c r="AS248" i="3"/>
  <c r="AY248" i="3"/>
  <c r="AG248" i="3"/>
  <c r="K248" i="3"/>
  <c r="H248" i="3"/>
  <c r="BS248" i="3"/>
  <c r="BJ248" i="3"/>
  <c r="AR248" i="3"/>
  <c r="BD248" i="3"/>
  <c r="BQ248" i="3"/>
  <c r="I248" i="3"/>
  <c r="X248" i="3"/>
  <c r="AJ248" i="3"/>
  <c r="AP248" i="3"/>
  <c r="AM248" i="3"/>
  <c r="BN248" i="3"/>
  <c r="AO248" i="3"/>
  <c r="N248" i="3"/>
  <c r="AU248" i="3"/>
  <c r="BE248" i="3"/>
  <c r="F248" i="3"/>
  <c r="U248" i="3"/>
  <c r="B248" i="3"/>
  <c r="BG248" i="3"/>
  <c r="AX248" i="3"/>
  <c r="C248" i="3"/>
  <c r="L248" i="3"/>
  <c r="AC248" i="3"/>
  <c r="BP248" i="3"/>
  <c r="BH248" i="3"/>
  <c r="BT248" i="3"/>
  <c r="AF248" i="3"/>
  <c r="Q248" i="3"/>
  <c r="BB248" i="3"/>
  <c r="AI248" i="3"/>
  <c r="AV248" i="3"/>
  <c r="BM248" i="3"/>
  <c r="R248" i="3"/>
  <c r="O248" i="3"/>
  <c r="G382" i="3"/>
  <c r="Y382" i="3"/>
  <c r="BT382" i="3"/>
  <c r="AE382" i="3"/>
  <c r="BK382" i="3"/>
  <c r="X382" i="3"/>
  <c r="BC382" i="3"/>
  <c r="AN382" i="3"/>
  <c r="BN382" i="3"/>
  <c r="BE382" i="3"/>
  <c r="AH382" i="3"/>
  <c r="S382" i="3"/>
  <c r="AT382" i="3"/>
  <c r="AB382" i="3"/>
  <c r="F382" i="3"/>
  <c r="AZ382" i="3"/>
  <c r="BQ382" i="3"/>
  <c r="AP382" i="3"/>
  <c r="AQ382" i="3"/>
  <c r="L382" i="3"/>
  <c r="BI382" i="3"/>
  <c r="M382" i="3"/>
  <c r="J382" i="3"/>
  <c r="BB382" i="3"/>
  <c r="AK382" i="3"/>
  <c r="C382" i="3"/>
  <c r="AW382" i="3"/>
  <c r="D382" i="3"/>
  <c r="A382" i="3"/>
  <c r="AA382" i="3"/>
  <c r="O382" i="3"/>
  <c r="P382" i="3"/>
  <c r="R382" i="3"/>
  <c r="AV382" i="3"/>
  <c r="AG382" i="3"/>
  <c r="BH382" i="3"/>
  <c r="BF382" i="3"/>
  <c r="U382" i="3"/>
  <c r="I382" i="3"/>
  <c r="AS382" i="3"/>
  <c r="AD382" i="3"/>
  <c r="AM382" i="3"/>
  <c r="AJ382" i="3"/>
  <c r="BL382" i="3"/>
  <c r="BR382" i="3"/>
  <c r="BO382" i="3"/>
  <c r="V382" i="3"/>
  <c r="AY382" i="3"/>
  <c r="EO331" i="1"/>
  <c r="EU331" i="1"/>
  <c r="ET500" i="1"/>
  <c r="EU500" i="1"/>
  <c r="EO500" i="1"/>
  <c r="Y376" i="3"/>
  <c r="BC376" i="3"/>
  <c r="BK376" i="3"/>
  <c r="D376" i="3"/>
  <c r="AG376" i="3"/>
  <c r="C376" i="3"/>
  <c r="AP376" i="3"/>
  <c r="M376" i="3"/>
  <c r="J376" i="3"/>
  <c r="BO376" i="3"/>
  <c r="X376" i="3"/>
  <c r="BL376" i="3"/>
  <c r="G376" i="3"/>
  <c r="BN376" i="3"/>
  <c r="BI376" i="3"/>
  <c r="AZ376" i="3"/>
  <c r="AA376" i="3"/>
  <c r="AM376" i="3"/>
  <c r="AY376" i="3"/>
  <c r="AH376" i="3"/>
  <c r="BH376" i="3"/>
  <c r="AV376" i="3"/>
  <c r="BB376" i="3"/>
  <c r="AB376" i="3"/>
  <c r="AD376" i="3"/>
  <c r="BQ376" i="3"/>
  <c r="R376" i="3"/>
  <c r="AS376" i="3"/>
  <c r="BR376" i="3"/>
  <c r="BT376" i="3"/>
  <c r="L376" i="3"/>
  <c r="AK376" i="3"/>
  <c r="AN376" i="3"/>
  <c r="F376" i="3"/>
  <c r="AW376" i="3"/>
  <c r="BF376" i="3"/>
  <c r="P376" i="3"/>
  <c r="AT376" i="3"/>
  <c r="AQ376" i="3"/>
  <c r="O376" i="3"/>
  <c r="V376" i="3"/>
  <c r="AJ376" i="3"/>
  <c r="I376" i="3"/>
  <c r="AE376" i="3"/>
  <c r="BE376" i="3"/>
  <c r="U376" i="3"/>
  <c r="S376" i="3"/>
  <c r="A376" i="3"/>
  <c r="EO401" i="1"/>
  <c r="EU401" i="1"/>
  <c r="EV401" i="1"/>
  <c r="P401" i="3"/>
  <c r="BL401" i="3"/>
  <c r="AM401" i="3"/>
  <c r="R401" i="3"/>
  <c r="BI401" i="3"/>
  <c r="BE401" i="3"/>
  <c r="BH401" i="3"/>
  <c r="BK401" i="3"/>
  <c r="D401" i="3"/>
  <c r="A401" i="3"/>
  <c r="AS401" i="3"/>
  <c r="AG401" i="3"/>
  <c r="G401" i="3"/>
  <c r="AW401" i="3"/>
  <c r="AH401" i="3"/>
  <c r="AA401" i="3"/>
  <c r="C401" i="3"/>
  <c r="BB401" i="3"/>
  <c r="AK401" i="3"/>
  <c r="J401" i="3"/>
  <c r="U401" i="3"/>
  <c r="AB401" i="3"/>
  <c r="BT401" i="3"/>
  <c r="V401" i="3"/>
  <c r="BC401" i="3"/>
  <c r="S401" i="3"/>
  <c r="AZ401" i="3"/>
  <c r="L401" i="3"/>
  <c r="I401" i="3"/>
  <c r="AY401" i="3"/>
  <c r="AP401" i="3"/>
  <c r="AE401" i="3"/>
  <c r="BR401" i="3"/>
  <c r="O401" i="3"/>
  <c r="Y401" i="3"/>
  <c r="AQ401" i="3"/>
  <c r="AN401" i="3"/>
  <c r="AD401" i="3"/>
  <c r="BQ401" i="3"/>
  <c r="AT401" i="3"/>
  <c r="BO401" i="3"/>
  <c r="AJ401" i="3"/>
  <c r="X401" i="3"/>
  <c r="M401" i="3"/>
  <c r="BN401" i="3"/>
  <c r="BF401" i="3"/>
  <c r="F401" i="3"/>
  <c r="AV401" i="3"/>
  <c r="ET528" i="1"/>
  <c r="F528" i="3"/>
  <c r="U528" i="3"/>
  <c r="S528" i="3"/>
  <c r="X528" i="3"/>
  <c r="AQ528" i="3"/>
  <c r="AK528" i="3"/>
  <c r="AP528" i="3"/>
  <c r="AE528" i="3"/>
  <c r="BC528" i="3"/>
  <c r="AG528" i="3"/>
  <c r="BO528" i="3"/>
  <c r="AY528" i="3"/>
  <c r="BI528" i="3"/>
  <c r="BN528" i="3"/>
  <c r="BL528" i="3"/>
  <c r="L528" i="3"/>
  <c r="O528" i="3"/>
  <c r="Y528" i="3"/>
  <c r="AD528" i="3"/>
  <c r="BT528" i="3"/>
  <c r="BF528" i="3"/>
  <c r="BB528" i="3"/>
  <c r="AH528" i="3"/>
  <c r="M528" i="3"/>
  <c r="I528" i="3"/>
  <c r="AW528" i="3"/>
  <c r="AN528" i="3"/>
  <c r="G528" i="3"/>
  <c r="BK528" i="3"/>
  <c r="C528" i="3"/>
  <c r="AS528" i="3"/>
  <c r="AM528" i="3"/>
  <c r="BR528" i="3"/>
  <c r="AB528" i="3"/>
  <c r="AA528" i="3"/>
  <c r="D528" i="3"/>
  <c r="BQ528" i="3"/>
  <c r="J528" i="3"/>
  <c r="P528" i="3"/>
  <c r="BE528" i="3"/>
  <c r="AJ528" i="3"/>
  <c r="AZ528" i="3"/>
  <c r="AV528" i="3"/>
  <c r="A528" i="3"/>
  <c r="V528" i="3"/>
  <c r="AT528" i="3"/>
  <c r="BH528" i="3"/>
  <c r="R528" i="3"/>
  <c r="EU436" i="1"/>
  <c r="EO436" i="1"/>
  <c r="AO436" i="3"/>
  <c r="BJ436" i="3"/>
  <c r="BM436" i="3"/>
  <c r="AC436" i="3"/>
  <c r="W436" i="3"/>
  <c r="BG436" i="3"/>
  <c r="Q436" i="3"/>
  <c r="AR436" i="3"/>
  <c r="K436" i="3"/>
  <c r="AI436" i="3"/>
  <c r="BD436" i="3"/>
  <c r="Z436" i="3"/>
  <c r="BS436" i="3"/>
  <c r="T436" i="3"/>
  <c r="H436" i="3"/>
  <c r="AF436" i="3"/>
  <c r="BA436" i="3"/>
  <c r="E436" i="3"/>
  <c r="B436" i="3"/>
  <c r="N436" i="3"/>
  <c r="AL436" i="3"/>
  <c r="BP436" i="3"/>
  <c r="AX436" i="3"/>
  <c r="AU436" i="3"/>
  <c r="EQ436" i="1"/>
  <c r="EQ448" i="1"/>
  <c r="EV264" i="1"/>
  <c r="EQ413" i="1"/>
  <c r="ET317" i="1"/>
  <c r="EO317" i="1"/>
  <c r="EU317" i="1"/>
  <c r="AZ383" i="3"/>
  <c r="AK383" i="3"/>
  <c r="BI383" i="3"/>
  <c r="P383" i="3"/>
  <c r="BO383" i="3"/>
  <c r="V383" i="3"/>
  <c r="A383" i="3"/>
  <c r="AB383" i="3"/>
  <c r="AH383" i="3"/>
  <c r="BF383" i="3"/>
  <c r="AQ383" i="3"/>
  <c r="G383" i="3"/>
  <c r="F383" i="3"/>
  <c r="AE383" i="3"/>
  <c r="D383" i="3"/>
  <c r="AT383" i="3"/>
  <c r="BR383" i="3"/>
  <c r="BC383" i="3"/>
  <c r="AS383" i="3"/>
  <c r="BT383" i="3"/>
  <c r="Y383" i="3"/>
  <c r="AY383" i="3"/>
  <c r="M383" i="3"/>
  <c r="AW383" i="3"/>
  <c r="J383" i="3"/>
  <c r="S383" i="3"/>
  <c r="BE383" i="3"/>
  <c r="AN383" i="3"/>
  <c r="X383" i="3"/>
  <c r="BQ383" i="3"/>
  <c r="BL383" i="3"/>
  <c r="EU513" i="1"/>
  <c r="EO513" i="1"/>
  <c r="BB529" i="3"/>
  <c r="O529" i="3"/>
  <c r="BK529" i="3"/>
  <c r="AG529" i="3"/>
  <c r="L529" i="3"/>
  <c r="AM529" i="3"/>
  <c r="AD529" i="3"/>
  <c r="AJ529" i="3"/>
  <c r="R529" i="3"/>
  <c r="AC529" i="3"/>
  <c r="E529" i="3"/>
  <c r="BA529" i="3"/>
  <c r="T529" i="3"/>
  <c r="W529" i="3"/>
  <c r="N529" i="3"/>
  <c r="BN529" i="3"/>
  <c r="BT529" i="3"/>
  <c r="U529" i="3"/>
  <c r="AY529" i="3"/>
  <c r="BH529" i="3"/>
  <c r="AL529" i="3"/>
  <c r="Q529" i="3"/>
  <c r="BJ529" i="3"/>
  <c r="BP529" i="3"/>
  <c r="Z529" i="3"/>
  <c r="AI529" i="3"/>
  <c r="C529" i="3"/>
  <c r="BQ529" i="3"/>
  <c r="AR529" i="3"/>
  <c r="BG529" i="3"/>
  <c r="BD529" i="3"/>
  <c r="AV529" i="3"/>
  <c r="AS529" i="3"/>
  <c r="K529" i="3"/>
  <c r="AF529" i="3"/>
  <c r="AX529" i="3"/>
  <c r="I529" i="3"/>
  <c r="AA529" i="3"/>
  <c r="F529" i="3"/>
  <c r="BS529" i="3"/>
  <c r="BM529" i="3"/>
  <c r="AU529" i="3"/>
  <c r="BE529" i="3"/>
  <c r="AP529" i="3"/>
  <c r="X529" i="3"/>
  <c r="B529" i="3"/>
  <c r="AO529" i="3"/>
  <c r="H529" i="3"/>
  <c r="BQ275" i="3"/>
  <c r="BB275" i="3"/>
  <c r="S275" i="3"/>
  <c r="BH275" i="3"/>
  <c r="J275" i="3"/>
  <c r="AM275" i="3"/>
  <c r="AB275" i="3"/>
  <c r="M275" i="3"/>
  <c r="C275" i="3"/>
  <c r="BL275" i="3"/>
  <c r="V275" i="3"/>
  <c r="F275" i="3"/>
  <c r="D275" i="3"/>
  <c r="P275" i="3"/>
  <c r="EP258" i="1"/>
  <c r="BM456" i="3"/>
  <c r="AO456" i="3"/>
  <c r="T456" i="3"/>
  <c r="B456" i="3"/>
  <c r="BA456" i="3"/>
  <c r="AR456" i="3"/>
  <c r="BS456" i="3"/>
  <c r="E456" i="3"/>
  <c r="W456" i="3"/>
  <c r="Q456" i="3"/>
  <c r="K456" i="3"/>
  <c r="AI456" i="3"/>
  <c r="BG456" i="3"/>
  <c r="H456" i="3"/>
  <c r="AC456" i="3"/>
  <c r="BP456" i="3"/>
  <c r="BJ456" i="3"/>
  <c r="Z456" i="3"/>
  <c r="N456" i="3"/>
  <c r="BD456" i="3"/>
  <c r="AF456" i="3"/>
  <c r="AL456" i="3"/>
  <c r="AX456" i="3"/>
  <c r="AU456" i="3"/>
  <c r="AU542" i="3"/>
  <c r="BJ542" i="3"/>
  <c r="BD542" i="3"/>
  <c r="Z542" i="3"/>
  <c r="AO542" i="3"/>
  <c r="W542" i="3"/>
  <c r="O542" i="3"/>
  <c r="X542" i="3"/>
  <c r="BB542" i="3"/>
  <c r="K542" i="3"/>
  <c r="E542" i="3"/>
  <c r="BG542" i="3"/>
  <c r="AX542" i="3"/>
  <c r="BA542" i="3"/>
  <c r="AF542" i="3"/>
  <c r="H542" i="3"/>
  <c r="Q542" i="3"/>
  <c r="N542" i="3"/>
  <c r="AI542" i="3"/>
  <c r="AC542" i="3"/>
  <c r="AL542" i="3"/>
  <c r="BM542" i="3"/>
  <c r="BP542" i="3"/>
  <c r="BS542" i="3"/>
  <c r="T542" i="3"/>
  <c r="B542" i="3"/>
  <c r="AR542" i="3"/>
  <c r="EU295" i="1"/>
  <c r="EP295" i="1"/>
  <c r="ET350" i="1"/>
  <c r="EV332" i="1"/>
  <c r="EO332" i="1"/>
  <c r="EU438" i="1"/>
  <c r="EO438" i="1"/>
  <c r="BA270" i="3"/>
  <c r="BM270" i="3"/>
  <c r="Z270" i="3"/>
  <c r="BD270" i="3"/>
  <c r="BG270" i="3"/>
  <c r="T270" i="3"/>
  <c r="AU270" i="3"/>
  <c r="N270" i="3"/>
  <c r="AX270" i="3"/>
  <c r="BJ270" i="3"/>
  <c r="AC270" i="3"/>
  <c r="W270" i="3"/>
  <c r="I270" i="3"/>
  <c r="BP270" i="3"/>
  <c r="K270" i="3"/>
  <c r="Q270" i="3"/>
  <c r="BS270" i="3"/>
  <c r="AL270" i="3"/>
  <c r="H270" i="3"/>
  <c r="E270" i="3"/>
  <c r="AI270" i="3"/>
  <c r="AF270" i="3"/>
  <c r="AO270" i="3"/>
  <c r="AR270" i="3"/>
  <c r="B270" i="3"/>
  <c r="A449" i="3"/>
  <c r="AB449" i="3"/>
  <c r="J449" i="3"/>
  <c r="BO449" i="3"/>
  <c r="AZ449" i="3"/>
  <c r="AW449" i="3"/>
  <c r="BN449" i="3"/>
  <c r="S449" i="3"/>
  <c r="AA449" i="3"/>
  <c r="BI449" i="3"/>
  <c r="AK449" i="3"/>
  <c r="G449" i="3"/>
  <c r="BC449" i="3"/>
  <c r="AT449" i="3"/>
  <c r="D449" i="3"/>
  <c r="P449" i="3"/>
  <c r="AH449" i="3"/>
  <c r="BL449" i="3"/>
  <c r="V449" i="3"/>
  <c r="Y449" i="3"/>
  <c r="AQ449" i="3"/>
  <c r="AN449" i="3"/>
  <c r="AE449" i="3"/>
  <c r="BR449" i="3"/>
  <c r="M449" i="3"/>
  <c r="BF449" i="3"/>
  <c r="BJ293" i="3"/>
  <c r="N293" i="3"/>
  <c r="K293" i="3"/>
  <c r="BP293" i="3"/>
  <c r="W293" i="3"/>
  <c r="BD293" i="3"/>
  <c r="BM293" i="3"/>
  <c r="Q293" i="3"/>
  <c r="BS293" i="3"/>
  <c r="H293" i="3"/>
  <c r="AC293" i="3"/>
  <c r="T293" i="3"/>
  <c r="AU293" i="3"/>
  <c r="AI293" i="3"/>
  <c r="E293" i="3"/>
  <c r="AO293" i="3"/>
  <c r="BA293" i="3"/>
  <c r="AX293" i="3"/>
  <c r="Z293" i="3"/>
  <c r="B293" i="3"/>
  <c r="AL293" i="3"/>
  <c r="AF293" i="3"/>
  <c r="BG293" i="3"/>
  <c r="AR293" i="3"/>
  <c r="N467" i="3"/>
  <c r="BJ467" i="3"/>
  <c r="BM467" i="3"/>
  <c r="BP467" i="3"/>
  <c r="BG467" i="3"/>
  <c r="AC467" i="3"/>
  <c r="K467" i="3"/>
  <c r="H467" i="3"/>
  <c r="AX467" i="3"/>
  <c r="BA467" i="3"/>
  <c r="BS467" i="3"/>
  <c r="AU467" i="3"/>
  <c r="B467" i="3"/>
  <c r="BD467" i="3"/>
  <c r="AF467" i="3"/>
  <c r="AR467" i="3"/>
  <c r="Q467" i="3"/>
  <c r="W467" i="3"/>
  <c r="E467" i="3"/>
  <c r="AI467" i="3"/>
  <c r="Z467" i="3"/>
  <c r="AO467" i="3"/>
  <c r="AL467" i="3"/>
  <c r="T467" i="3"/>
  <c r="EU328" i="1"/>
  <c r="BN292" i="3"/>
  <c r="O292" i="3"/>
  <c r="BE292" i="3"/>
  <c r="BK292" i="3"/>
  <c r="R292" i="3"/>
  <c r="AP292" i="3"/>
  <c r="AA292" i="3"/>
  <c r="AS292" i="3"/>
  <c r="K292" i="3"/>
  <c r="AI292" i="3"/>
  <c r="N292" i="3"/>
  <c r="AL292" i="3"/>
  <c r="BJ292" i="3"/>
  <c r="Q292" i="3"/>
  <c r="AV292" i="3"/>
  <c r="X292" i="3"/>
  <c r="BQ292" i="3"/>
  <c r="AJ292" i="3"/>
  <c r="AD292" i="3"/>
  <c r="F292" i="3"/>
  <c r="BM292" i="3"/>
  <c r="B292" i="3"/>
  <c r="AR292" i="3"/>
  <c r="W292" i="3"/>
  <c r="Z292" i="3"/>
  <c r="AX292" i="3"/>
  <c r="BB292" i="3"/>
  <c r="I292" i="3"/>
  <c r="BS292" i="3"/>
  <c r="H292" i="3"/>
  <c r="BP292" i="3"/>
  <c r="BT292" i="3"/>
  <c r="C292" i="3"/>
  <c r="BH292" i="3"/>
  <c r="AF292" i="3"/>
  <c r="AC292" i="3"/>
  <c r="BA292" i="3"/>
  <c r="U292" i="3"/>
  <c r="AG292" i="3"/>
  <c r="BD292" i="3"/>
  <c r="T292" i="3"/>
  <c r="BG292" i="3"/>
  <c r="AY292" i="3"/>
  <c r="AU292" i="3"/>
  <c r="AM292" i="3"/>
  <c r="L292" i="3"/>
  <c r="E292" i="3"/>
  <c r="AO292" i="3"/>
  <c r="EQ320" i="1"/>
  <c r="J320" i="3"/>
  <c r="U320" i="3"/>
  <c r="AW320" i="3"/>
  <c r="BE320" i="3"/>
  <c r="I320" i="3"/>
  <c r="AP320" i="3"/>
  <c r="G320" i="3"/>
  <c r="A320" i="3"/>
  <c r="C320" i="3"/>
  <c r="AT320" i="3"/>
  <c r="BB320" i="3"/>
  <c r="AA320" i="3"/>
  <c r="O320" i="3"/>
  <c r="BQ320" i="3"/>
  <c r="L320" i="3"/>
  <c r="BH320" i="3"/>
  <c r="AK320" i="3"/>
  <c r="R320" i="3"/>
  <c r="F320" i="3"/>
  <c r="BI320" i="3"/>
  <c r="AH320" i="3"/>
  <c r="M320" i="3"/>
  <c r="BR320" i="3"/>
  <c r="AG320" i="3"/>
  <c r="S320" i="3"/>
  <c r="BK320" i="3"/>
  <c r="BL320" i="3"/>
  <c r="V320" i="3"/>
  <c r="Y320" i="3"/>
  <c r="AN320" i="3"/>
  <c r="X320" i="3"/>
  <c r="AZ320" i="3"/>
  <c r="P320" i="3"/>
  <c r="AD320" i="3"/>
  <c r="AV320" i="3"/>
  <c r="AB320" i="3"/>
  <c r="BO320" i="3"/>
  <c r="AJ320" i="3"/>
  <c r="AS320" i="3"/>
  <c r="BT320" i="3"/>
  <c r="BC320" i="3"/>
  <c r="BN320" i="3"/>
  <c r="AQ320" i="3"/>
  <c r="AY320" i="3"/>
  <c r="D320" i="3"/>
  <c r="AE320" i="3"/>
  <c r="BF320" i="3"/>
  <c r="AM320" i="3"/>
  <c r="S519" i="3"/>
  <c r="AQ519" i="3"/>
  <c r="O519" i="3"/>
  <c r="G519" i="3"/>
  <c r="AE519" i="3"/>
  <c r="X519" i="3"/>
  <c r="BC519" i="3"/>
  <c r="AH519" i="3"/>
  <c r="AT519" i="3"/>
  <c r="D519" i="3"/>
  <c r="BH519" i="3"/>
  <c r="AZ519" i="3"/>
  <c r="AD519" i="3"/>
  <c r="AK519" i="3"/>
  <c r="F519" i="3"/>
  <c r="R519" i="3"/>
  <c r="M519" i="3"/>
  <c r="AJ519" i="3"/>
  <c r="AY519" i="3"/>
  <c r="BE519" i="3"/>
  <c r="P519" i="3"/>
  <c r="BB519" i="3"/>
  <c r="AW519" i="3"/>
  <c r="AG519" i="3"/>
  <c r="BF519" i="3"/>
  <c r="BN519" i="3"/>
  <c r="AA519" i="3"/>
  <c r="L519" i="3"/>
  <c r="AM519" i="3"/>
  <c r="BO519" i="3"/>
  <c r="BR519" i="3"/>
  <c r="I519" i="3"/>
  <c r="J519" i="3"/>
  <c r="Y519" i="3"/>
  <c r="AB519" i="3"/>
  <c r="BI519" i="3"/>
  <c r="AN519" i="3"/>
  <c r="AV519" i="3"/>
  <c r="AP519" i="3"/>
  <c r="BQ519" i="3"/>
  <c r="A519" i="3"/>
  <c r="BK519" i="3"/>
  <c r="C519" i="3"/>
  <c r="AS519" i="3"/>
  <c r="V519" i="3"/>
  <c r="BL519" i="3"/>
  <c r="BT519" i="3"/>
  <c r="U519" i="3"/>
  <c r="ER519" i="1"/>
  <c r="EU333" i="1"/>
  <c r="EP333" i="1"/>
  <c r="BP486" i="3"/>
  <c r="W486" i="3"/>
  <c r="T486" i="3"/>
  <c r="AR486" i="3"/>
  <c r="Q486" i="3"/>
  <c r="BD486" i="3"/>
  <c r="AC486" i="3"/>
  <c r="BG486" i="3"/>
  <c r="AF486" i="3"/>
  <c r="K486" i="3"/>
  <c r="BJ486" i="3"/>
  <c r="AX486" i="3"/>
  <c r="BM486" i="3"/>
  <c r="BS486" i="3"/>
  <c r="N486" i="3"/>
  <c r="H486" i="3"/>
  <c r="AU486" i="3"/>
  <c r="AO486" i="3"/>
  <c r="AL486" i="3"/>
  <c r="BA486" i="3"/>
  <c r="AI486" i="3"/>
  <c r="B486" i="3"/>
  <c r="E486" i="3"/>
  <c r="Z486" i="3"/>
  <c r="ET536" i="1"/>
  <c r="EP469" i="1"/>
  <c r="EO469" i="1"/>
  <c r="EU469" i="1"/>
  <c r="EQ347" i="1"/>
  <c r="EU347" i="1"/>
  <c r="EO347" i="1"/>
  <c r="AE350" i="3"/>
  <c r="P350" i="3"/>
  <c r="BN350" i="3"/>
  <c r="BF350" i="3"/>
  <c r="J350" i="3"/>
  <c r="AM350" i="3"/>
  <c r="M350" i="3"/>
  <c r="BB350" i="3"/>
  <c r="AK350" i="3"/>
  <c r="AB350" i="3"/>
  <c r="BE350" i="3"/>
  <c r="O350" i="3"/>
  <c r="V350" i="3"/>
  <c r="AY350" i="3"/>
  <c r="AG350" i="3"/>
  <c r="D350" i="3"/>
  <c r="C350" i="3"/>
  <c r="BO350" i="3"/>
  <c r="G350" i="3"/>
  <c r="X350" i="3"/>
  <c r="AA350" i="3"/>
  <c r="AP350" i="3"/>
  <c r="S350" i="3"/>
  <c r="BI350" i="3"/>
  <c r="AZ350" i="3"/>
  <c r="BL350" i="3"/>
  <c r="R350" i="3"/>
  <c r="BH350" i="3"/>
  <c r="U350" i="3"/>
  <c r="AJ350" i="3"/>
  <c r="AT350" i="3"/>
  <c r="I350" i="3"/>
  <c r="AQ350" i="3"/>
  <c r="AD350" i="3"/>
  <c r="BR350" i="3"/>
  <c r="AN350" i="3"/>
  <c r="Y350" i="3"/>
  <c r="BK350" i="3"/>
  <c r="F350" i="3"/>
  <c r="BT350" i="3"/>
  <c r="L350" i="3"/>
  <c r="AH350" i="3"/>
  <c r="AW350" i="3"/>
  <c r="BC350" i="3"/>
  <c r="AS350" i="3"/>
  <c r="BQ350" i="3"/>
  <c r="A350" i="3"/>
  <c r="AV350" i="3"/>
  <c r="BG439" i="3"/>
  <c r="BP439" i="3"/>
  <c r="AF439" i="3"/>
  <c r="B439" i="3"/>
  <c r="K439" i="3"/>
  <c r="N439" i="3"/>
  <c r="BM439" i="3"/>
  <c r="H439" i="3"/>
  <c r="Q439" i="3"/>
  <c r="AX439" i="3"/>
  <c r="T439" i="3"/>
  <c r="BA439" i="3"/>
  <c r="W439" i="3"/>
  <c r="Z439" i="3"/>
  <c r="BJ439" i="3"/>
  <c r="AC439" i="3"/>
  <c r="BD439" i="3"/>
  <c r="AU439" i="3"/>
  <c r="AI439" i="3"/>
  <c r="AR439" i="3"/>
  <c r="AL439" i="3"/>
  <c r="E439" i="3"/>
  <c r="BS439" i="3"/>
  <c r="AO439" i="3"/>
  <c r="ET439" i="1"/>
  <c r="ER324" i="1"/>
  <c r="AK324" i="3"/>
  <c r="D324" i="3"/>
  <c r="AB324" i="3"/>
  <c r="BO324" i="3"/>
  <c r="AT324" i="3"/>
  <c r="AP324" i="3"/>
  <c r="BK324" i="3"/>
  <c r="BN324" i="3"/>
  <c r="AV324" i="3"/>
  <c r="AS324" i="3"/>
  <c r="O324" i="3"/>
  <c r="BH324" i="3"/>
  <c r="AW324" i="3"/>
  <c r="L324" i="3"/>
  <c r="S324" i="3"/>
  <c r="BQ324" i="3"/>
  <c r="U324" i="3"/>
  <c r="G324" i="3"/>
  <c r="AN324" i="3"/>
  <c r="AH324" i="3"/>
  <c r="AE324" i="3"/>
  <c r="J324" i="3"/>
  <c r="BB324" i="3"/>
  <c r="AY324" i="3"/>
  <c r="AD324" i="3"/>
  <c r="AG324" i="3"/>
  <c r="AQ324" i="3"/>
  <c r="R324" i="3"/>
  <c r="X324" i="3"/>
  <c r="V324" i="3"/>
  <c r="AZ324" i="3"/>
  <c r="AA324" i="3"/>
  <c r="F324" i="3"/>
  <c r="BR324" i="3"/>
  <c r="BE324" i="3"/>
  <c r="C324" i="3"/>
  <c r="AJ324" i="3"/>
  <c r="BL324" i="3"/>
  <c r="BC324" i="3"/>
  <c r="Y324" i="3"/>
  <c r="P324" i="3"/>
  <c r="BI324" i="3"/>
  <c r="BF324" i="3"/>
  <c r="I324" i="3"/>
  <c r="M324" i="3"/>
  <c r="AM324" i="3"/>
  <c r="BT324" i="3"/>
  <c r="A324" i="3"/>
  <c r="BD362" i="3"/>
  <c r="AR362" i="3"/>
  <c r="E362" i="3"/>
  <c r="BG362" i="3"/>
  <c r="BS362" i="3"/>
  <c r="AX362" i="3"/>
  <c r="Z362" i="3"/>
  <c r="AU362" i="3"/>
  <c r="AC362" i="3"/>
  <c r="BM362" i="3"/>
  <c r="AI362" i="3"/>
  <c r="B362" i="3"/>
  <c r="Q362" i="3"/>
  <c r="AL362" i="3"/>
  <c r="N362" i="3"/>
  <c r="AA362" i="3"/>
  <c r="AF362" i="3"/>
  <c r="AO362" i="3"/>
  <c r="T362" i="3"/>
  <c r="BJ362" i="3"/>
  <c r="H362" i="3"/>
  <c r="BA362" i="3"/>
  <c r="K362" i="3"/>
  <c r="BN362" i="3"/>
  <c r="BH362" i="3"/>
  <c r="W362" i="3"/>
  <c r="BT362" i="3"/>
  <c r="AG362" i="3"/>
  <c r="BP362" i="3"/>
  <c r="C362" i="3"/>
  <c r="EQ419" i="1"/>
  <c r="AB496" i="3"/>
  <c r="R496" i="3"/>
  <c r="AT496" i="3"/>
  <c r="AP496" i="3"/>
  <c r="X496" i="3"/>
  <c r="G496" i="3"/>
  <c r="BQ496" i="3"/>
  <c r="AV496" i="3"/>
  <c r="AE496" i="3"/>
  <c r="BI496" i="3"/>
  <c r="AZ496" i="3"/>
  <c r="BB496" i="3"/>
  <c r="BC496" i="3"/>
  <c r="AD496" i="3"/>
  <c r="AG496" i="3"/>
  <c r="AN496" i="3"/>
  <c r="BH496" i="3"/>
  <c r="V496" i="3"/>
  <c r="AM496" i="3"/>
  <c r="S496" i="3"/>
  <c r="BE496" i="3"/>
  <c r="AY496" i="3"/>
  <c r="AA496" i="3"/>
  <c r="I496" i="3"/>
  <c r="BT496" i="3"/>
  <c r="AW496" i="3"/>
  <c r="P496" i="3"/>
  <c r="BL496" i="3"/>
  <c r="F496" i="3"/>
  <c r="C496" i="3"/>
  <c r="A496" i="3"/>
  <c r="J496" i="3"/>
  <c r="O496" i="3"/>
  <c r="AQ496" i="3"/>
  <c r="BN496" i="3"/>
  <c r="AH496" i="3"/>
  <c r="AJ496" i="3"/>
  <c r="L496" i="3"/>
  <c r="BO496" i="3"/>
  <c r="AS496" i="3"/>
  <c r="Y496" i="3"/>
  <c r="BK496" i="3"/>
  <c r="AK496" i="3"/>
  <c r="D496" i="3"/>
  <c r="BR496" i="3"/>
  <c r="M496" i="3"/>
  <c r="BF496" i="3"/>
  <c r="U496" i="3"/>
  <c r="EU554" i="1"/>
  <c r="EO554" i="1"/>
  <c r="P322" i="3"/>
  <c r="BL322" i="3"/>
  <c r="F322" i="3"/>
  <c r="BK322" i="3"/>
  <c r="AY322" i="3"/>
  <c r="S322" i="3"/>
  <c r="L322" i="3"/>
  <c r="BR322" i="3"/>
  <c r="AK322" i="3"/>
  <c r="BB322" i="3"/>
  <c r="V322" i="3"/>
  <c r="R322" i="3"/>
  <c r="X322" i="3"/>
  <c r="AA322" i="3"/>
  <c r="AQ322" i="3"/>
  <c r="G322" i="3"/>
  <c r="J322" i="3"/>
  <c r="AD322" i="3"/>
  <c r="AH322" i="3"/>
  <c r="AV322" i="3"/>
  <c r="BC322" i="3"/>
  <c r="BI322" i="3"/>
  <c r="AP322" i="3"/>
  <c r="AJ322" i="3"/>
  <c r="AB322" i="3"/>
  <c r="BH322" i="3"/>
  <c r="BN322" i="3"/>
  <c r="AT322" i="3"/>
  <c r="O322" i="3"/>
  <c r="AZ322" i="3"/>
  <c r="BO322" i="3"/>
  <c r="AE322" i="3"/>
  <c r="BE322" i="3"/>
  <c r="BF322" i="3"/>
  <c r="Y322" i="3"/>
  <c r="AG322" i="3"/>
  <c r="AN322" i="3"/>
  <c r="I322" i="3"/>
  <c r="AS322" i="3"/>
  <c r="C322" i="3"/>
  <c r="D322" i="3"/>
  <c r="AM322" i="3"/>
  <c r="U322" i="3"/>
  <c r="M322" i="3"/>
  <c r="BQ322" i="3"/>
  <c r="A322" i="3"/>
  <c r="BT322" i="3"/>
  <c r="AW322" i="3"/>
  <c r="BO276" i="3"/>
  <c r="Y276" i="3"/>
  <c r="U276" i="3"/>
  <c r="J276" i="3"/>
  <c r="AS276" i="3"/>
  <c r="V276" i="3"/>
  <c r="BT276" i="3"/>
  <c r="AW276" i="3"/>
  <c r="BN276" i="3"/>
  <c r="BK276" i="3"/>
  <c r="AQ276" i="3"/>
  <c r="R276" i="3"/>
  <c r="AK276" i="3"/>
  <c r="BR276" i="3"/>
  <c r="A276" i="3"/>
  <c r="BI276" i="3"/>
  <c r="X276" i="3"/>
  <c r="BB276" i="3"/>
  <c r="BL276" i="3"/>
  <c r="AE276" i="3"/>
  <c r="BH276" i="3"/>
  <c r="AV276" i="3"/>
  <c r="BF276" i="3"/>
  <c r="BC276" i="3"/>
  <c r="AP276" i="3"/>
  <c r="D276" i="3"/>
  <c r="AD276" i="3"/>
  <c r="AN276" i="3"/>
  <c r="AZ276" i="3"/>
  <c r="AT276" i="3"/>
  <c r="AY276" i="3"/>
  <c r="G276" i="3"/>
  <c r="BE276" i="3"/>
  <c r="I276" i="3"/>
  <c r="L276" i="3"/>
  <c r="O276" i="3"/>
  <c r="AJ276" i="3"/>
  <c r="AG276" i="3"/>
  <c r="AM276" i="3"/>
  <c r="AB276" i="3"/>
  <c r="S276" i="3"/>
  <c r="M276" i="3"/>
  <c r="AA276" i="3"/>
  <c r="P276" i="3"/>
  <c r="BQ276" i="3"/>
  <c r="F276" i="3"/>
  <c r="AH276" i="3"/>
  <c r="C276" i="3"/>
  <c r="EV279" i="1"/>
  <c r="O345" i="3"/>
  <c r="R345" i="3"/>
  <c r="AI345" i="3"/>
  <c r="T345" i="3"/>
  <c r="BA345" i="3"/>
  <c r="AO345" i="3"/>
  <c r="AF345" i="3"/>
  <c r="AL345" i="3"/>
  <c r="AP345" i="3"/>
  <c r="Q345" i="3"/>
  <c r="AR345" i="3"/>
  <c r="AU345" i="3"/>
  <c r="BS345" i="3"/>
  <c r="BD345" i="3"/>
  <c r="Z345" i="3"/>
  <c r="W345" i="3"/>
  <c r="AX345" i="3"/>
  <c r="BG345" i="3"/>
  <c r="BH345" i="3"/>
  <c r="N345" i="3"/>
  <c r="BP345" i="3"/>
  <c r="BM345" i="3"/>
  <c r="H345" i="3"/>
  <c r="AC345" i="3"/>
  <c r="K345" i="3"/>
  <c r="B345" i="3"/>
  <c r="E345" i="3"/>
  <c r="BK345" i="3"/>
  <c r="BJ345" i="3"/>
  <c r="EO345" i="1"/>
  <c r="EU345" i="1"/>
  <c r="BG392" i="3"/>
  <c r="H392" i="3"/>
  <c r="BJ392" i="3"/>
  <c r="AX392" i="3"/>
  <c r="E392" i="3"/>
  <c r="AF392" i="3"/>
  <c r="BP392" i="3"/>
  <c r="AR392" i="3"/>
  <c r="AO392" i="3"/>
  <c r="BD392" i="3"/>
  <c r="AI392" i="3"/>
  <c r="BS392" i="3"/>
  <c r="N392" i="3"/>
  <c r="AL392" i="3"/>
  <c r="AU392" i="3"/>
  <c r="K392" i="3"/>
  <c r="W392" i="3"/>
  <c r="BM392" i="3"/>
  <c r="B392" i="3"/>
  <c r="T392" i="3"/>
  <c r="AC392" i="3"/>
  <c r="Z392" i="3"/>
  <c r="BA392" i="3"/>
  <c r="Q392" i="3"/>
  <c r="BI422" i="3"/>
  <c r="AB422" i="3"/>
  <c r="A422" i="3"/>
  <c r="BB422" i="3"/>
  <c r="O422" i="3"/>
  <c r="AW422" i="3"/>
  <c r="BQ422" i="3"/>
  <c r="AS422" i="3"/>
  <c r="AT422" i="3"/>
  <c r="AE422" i="3"/>
  <c r="BK422" i="3"/>
  <c r="R422" i="3"/>
  <c r="AQ422" i="3"/>
  <c r="AK422" i="3"/>
  <c r="BC422" i="3"/>
  <c r="AY422" i="3"/>
  <c r="BF422" i="3"/>
  <c r="V422" i="3"/>
  <c r="C422" i="3"/>
  <c r="BH422" i="3"/>
  <c r="M422" i="3"/>
  <c r="BO422" i="3"/>
  <c r="AG422" i="3"/>
  <c r="BL422" i="3"/>
  <c r="BR422" i="3"/>
  <c r="I422" i="3"/>
  <c r="U422" i="3"/>
  <c r="BE422" i="3"/>
  <c r="J422" i="3"/>
  <c r="AV422" i="3"/>
  <c r="AN422" i="3"/>
  <c r="AJ422" i="3"/>
  <c r="BT422" i="3"/>
  <c r="F422" i="3"/>
  <c r="AM422" i="3"/>
  <c r="AD422" i="3"/>
  <c r="AP422" i="3"/>
  <c r="AZ422" i="3"/>
  <c r="AA422" i="3"/>
  <c r="S422" i="3"/>
  <c r="X422" i="3"/>
  <c r="G422" i="3"/>
  <c r="D422" i="3"/>
  <c r="AH422" i="3"/>
  <c r="Y422" i="3"/>
  <c r="L422" i="3"/>
  <c r="BN422" i="3"/>
  <c r="P422" i="3"/>
  <c r="EQ422" i="1"/>
  <c r="EQ477" i="1"/>
  <c r="AO477" i="3"/>
  <c r="AU477" i="3"/>
  <c r="Z477" i="3"/>
  <c r="Q477" i="3"/>
  <c r="H477" i="3"/>
  <c r="AR477" i="3"/>
  <c r="W477" i="3"/>
  <c r="BS477" i="3"/>
  <c r="AL477" i="3"/>
  <c r="AF477" i="3"/>
  <c r="K477" i="3"/>
  <c r="AX477" i="3"/>
  <c r="B477" i="3"/>
  <c r="BA477" i="3"/>
  <c r="AI477" i="3"/>
  <c r="BP477" i="3"/>
  <c r="BD477" i="3"/>
  <c r="T477" i="3"/>
  <c r="N477" i="3"/>
  <c r="BG477" i="3"/>
  <c r="AC477" i="3"/>
  <c r="BM477" i="3"/>
  <c r="E477" i="3"/>
  <c r="BJ477" i="3"/>
  <c r="EV366" i="1"/>
  <c r="EO366" i="1"/>
  <c r="EO334" i="1"/>
  <c r="EV334" i="1"/>
  <c r="EO533" i="1"/>
  <c r="EU533" i="1"/>
  <c r="ER533" i="1"/>
  <c r="Y475" i="3"/>
  <c r="S475" i="3"/>
  <c r="A475" i="3"/>
  <c r="BH475" i="3"/>
  <c r="BF475" i="3"/>
  <c r="BT475" i="3"/>
  <c r="P475" i="3"/>
  <c r="I475" i="3"/>
  <c r="BL475" i="3"/>
  <c r="F475" i="3"/>
  <c r="M475" i="3"/>
  <c r="AJ475" i="3"/>
  <c r="G475" i="3"/>
  <c r="AA475" i="3"/>
  <c r="J475" i="3"/>
  <c r="BR475" i="3"/>
  <c r="O475" i="3"/>
  <c r="BE475" i="3"/>
  <c r="BO475" i="3"/>
  <c r="AZ475" i="3"/>
  <c r="AD475" i="3"/>
  <c r="U475" i="3"/>
  <c r="AN475" i="3"/>
  <c r="AW475" i="3"/>
  <c r="AY475" i="3"/>
  <c r="BQ475" i="3"/>
  <c r="L475" i="3"/>
  <c r="D475" i="3"/>
  <c r="X475" i="3"/>
  <c r="AT475" i="3"/>
  <c r="AK475" i="3"/>
  <c r="BK475" i="3"/>
  <c r="AS475" i="3"/>
  <c r="V475" i="3"/>
  <c r="AP475" i="3"/>
  <c r="AM475" i="3"/>
  <c r="AB475" i="3"/>
  <c r="AG475" i="3"/>
  <c r="BN475" i="3"/>
  <c r="BC475" i="3"/>
  <c r="BB475" i="3"/>
  <c r="C475" i="3"/>
  <c r="BI475" i="3"/>
  <c r="AE475" i="3"/>
  <c r="AV475" i="3"/>
  <c r="AQ475" i="3"/>
  <c r="AH475" i="3"/>
  <c r="R475" i="3"/>
  <c r="EQ475" i="1"/>
  <c r="EO475" i="1"/>
  <c r="EU475" i="1"/>
  <c r="ER522" i="1"/>
  <c r="EQ318" i="1"/>
  <c r="ES457" i="1"/>
  <c r="EP457" i="1"/>
  <c r="BA338" i="3"/>
  <c r="BS338" i="3"/>
  <c r="N338" i="3"/>
  <c r="BP338" i="3"/>
  <c r="W338" i="3"/>
  <c r="B338" i="3"/>
  <c r="BD338" i="3"/>
  <c r="BJ338" i="3"/>
  <c r="K338" i="3"/>
  <c r="E338" i="3"/>
  <c r="AI338" i="3"/>
  <c r="AO338" i="3"/>
  <c r="AU338" i="3"/>
  <c r="H338" i="3"/>
  <c r="AR338" i="3"/>
  <c r="BM338" i="3"/>
  <c r="AC338" i="3"/>
  <c r="T338" i="3"/>
  <c r="Z338" i="3"/>
  <c r="Q338" i="3"/>
  <c r="BG338" i="3"/>
  <c r="AX338" i="3"/>
  <c r="AL338" i="3"/>
  <c r="AF338" i="3"/>
  <c r="EU338" i="1"/>
  <c r="EO338" i="1"/>
  <c r="ET513" i="1"/>
  <c r="EP550" i="1"/>
  <c r="EQ550" i="1"/>
  <c r="EV494" i="1"/>
  <c r="ET494" i="1"/>
  <c r="ET421" i="1"/>
  <c r="ET402" i="1"/>
  <c r="EQ319" i="1"/>
  <c r="EP294" i="1"/>
  <c r="EO294" i="1"/>
  <c r="EU294" i="1"/>
  <c r="ES489" i="1"/>
  <c r="ET552" i="1"/>
  <c r="BB273" i="3"/>
  <c r="L273" i="3"/>
  <c r="BC273" i="3"/>
  <c r="AH273" i="3"/>
  <c r="M273" i="3"/>
  <c r="R273" i="3"/>
  <c r="BO273" i="3"/>
  <c r="AQ273" i="3"/>
  <c r="A273" i="3"/>
  <c r="BT273" i="3"/>
  <c r="V273" i="3"/>
  <c r="BQ273" i="3"/>
  <c r="J273" i="3"/>
  <c r="U273" i="3"/>
  <c r="C273" i="3"/>
  <c r="AV273" i="3"/>
  <c r="F273" i="3"/>
  <c r="G273" i="3"/>
  <c r="AE273" i="3"/>
  <c r="AK273" i="3"/>
  <c r="BR273" i="3"/>
  <c r="AG273" i="3"/>
  <c r="BF273" i="3"/>
  <c r="AA273" i="3"/>
  <c r="BL273" i="3"/>
  <c r="AS273" i="3"/>
  <c r="AZ273" i="3"/>
  <c r="AM273" i="3"/>
  <c r="S273" i="3"/>
  <c r="X273" i="3"/>
  <c r="AD273" i="3"/>
  <c r="P273" i="3"/>
  <c r="BK273" i="3"/>
  <c r="AW273" i="3"/>
  <c r="AP273" i="3"/>
  <c r="BI273" i="3"/>
  <c r="D273" i="3"/>
  <c r="AN273" i="3"/>
  <c r="I273" i="3"/>
  <c r="O273" i="3"/>
  <c r="BE273" i="3"/>
  <c r="AJ273" i="3"/>
  <c r="AB273" i="3"/>
  <c r="BN273" i="3"/>
  <c r="AY273" i="3"/>
  <c r="BH273" i="3"/>
  <c r="Y273" i="3"/>
  <c r="AT273" i="3"/>
  <c r="ER244" i="1"/>
  <c r="E265" i="3"/>
  <c r="W265" i="3"/>
  <c r="AU265" i="3"/>
  <c r="T265" i="3"/>
  <c r="AR265" i="3"/>
  <c r="BD265" i="3"/>
  <c r="U265" i="3"/>
  <c r="BE265" i="3"/>
  <c r="X265" i="3"/>
  <c r="AV265" i="3"/>
  <c r="AY265" i="3"/>
  <c r="Z265" i="3"/>
  <c r="BG265" i="3"/>
  <c r="Q265" i="3"/>
  <c r="BJ265" i="3"/>
  <c r="AI265" i="3"/>
  <c r="N265" i="3"/>
  <c r="BN265" i="3"/>
  <c r="F265" i="3"/>
  <c r="BB265" i="3"/>
  <c r="BK265" i="3"/>
  <c r="BT265" i="3"/>
  <c r="BQ265" i="3"/>
  <c r="I265" i="3"/>
  <c r="K265" i="3"/>
  <c r="BM265" i="3"/>
  <c r="BS265" i="3"/>
  <c r="C265" i="3"/>
  <c r="AD265" i="3"/>
  <c r="AG265" i="3"/>
  <c r="AC265" i="3"/>
  <c r="AX265" i="3"/>
  <c r="BA265" i="3"/>
  <c r="BH265" i="3"/>
  <c r="O265" i="3"/>
  <c r="AP265" i="3"/>
  <c r="AF265" i="3"/>
  <c r="BP265" i="3"/>
  <c r="B265" i="3"/>
  <c r="AA265" i="3"/>
  <c r="AJ265" i="3"/>
  <c r="AM265" i="3"/>
  <c r="H265" i="3"/>
  <c r="AS265" i="3"/>
  <c r="L265" i="3"/>
  <c r="AO265" i="3"/>
  <c r="AL265" i="3"/>
  <c r="R265" i="3"/>
  <c r="EP496" i="1"/>
  <c r="S311" i="3"/>
  <c r="AB311" i="3"/>
  <c r="AK311" i="3"/>
  <c r="AH311" i="3"/>
  <c r="AN311" i="3"/>
  <c r="AZ311" i="3"/>
  <c r="AD311" i="3"/>
  <c r="BK311" i="3"/>
  <c r="F311" i="3"/>
  <c r="AJ311" i="3"/>
  <c r="L311" i="3"/>
  <c r="AG311" i="3"/>
  <c r="V311" i="3"/>
  <c r="AQ311" i="3"/>
  <c r="AW311" i="3"/>
  <c r="G311" i="3"/>
  <c r="BC311" i="3"/>
  <c r="AE311" i="3"/>
  <c r="R311" i="3"/>
  <c r="AS311" i="3"/>
  <c r="C311" i="3"/>
  <c r="BT311" i="3"/>
  <c r="U311" i="3"/>
  <c r="I311" i="3"/>
  <c r="D311" i="3"/>
  <c r="M311" i="3"/>
  <c r="BR311" i="3"/>
  <c r="AA311" i="3"/>
  <c r="AV311" i="3"/>
  <c r="AY311" i="3"/>
  <c r="Y311" i="3"/>
  <c r="BO311" i="3"/>
  <c r="BF311" i="3"/>
  <c r="X311" i="3"/>
  <c r="BQ311" i="3"/>
  <c r="O311" i="3"/>
  <c r="P311" i="3"/>
  <c r="BI311" i="3"/>
  <c r="J311" i="3"/>
  <c r="AP311" i="3"/>
  <c r="BB311" i="3"/>
  <c r="AM311" i="3"/>
  <c r="A311" i="3"/>
  <c r="BH311" i="3"/>
  <c r="BL311" i="3"/>
  <c r="BE311" i="3"/>
  <c r="AT311" i="3"/>
  <c r="BN311" i="3"/>
  <c r="P351" i="3"/>
  <c r="AK351" i="3"/>
  <c r="D351" i="3"/>
  <c r="BR551" i="3"/>
  <c r="C551" i="3"/>
  <c r="AW551" i="3"/>
  <c r="G551" i="3"/>
  <c r="AD551" i="3"/>
  <c r="AZ551" i="3"/>
  <c r="BH551" i="3"/>
  <c r="AH551" i="3"/>
  <c r="AY551" i="3"/>
  <c r="X551" i="3"/>
  <c r="V551" i="3"/>
  <c r="AT551" i="3"/>
  <c r="S551" i="3"/>
  <c r="O551" i="3"/>
  <c r="AK551" i="3"/>
  <c r="R551" i="3"/>
  <c r="BO551" i="3"/>
  <c r="AG551" i="3"/>
  <c r="BI551" i="3"/>
  <c r="J551" i="3"/>
  <c r="U551" i="3"/>
  <c r="AN551" i="3"/>
  <c r="BE551" i="3"/>
  <c r="AP551" i="3"/>
  <c r="AA551" i="3"/>
  <c r="AE551" i="3"/>
  <c r="AQ551" i="3"/>
  <c r="BQ551" i="3"/>
  <c r="AS551" i="3"/>
  <c r="BK551" i="3"/>
  <c r="M551" i="3"/>
  <c r="BL551" i="3"/>
  <c r="AJ551" i="3"/>
  <c r="D551" i="3"/>
  <c r="I551" i="3"/>
  <c r="BC551" i="3"/>
  <c r="BT551" i="3"/>
  <c r="BB551" i="3"/>
  <c r="AB551" i="3"/>
  <c r="AV551" i="3"/>
  <c r="BN551" i="3"/>
  <c r="L551" i="3"/>
  <c r="Y551" i="3"/>
  <c r="AM551" i="3"/>
  <c r="A551" i="3"/>
  <c r="F551" i="3"/>
  <c r="BF551" i="3"/>
  <c r="P551" i="3"/>
  <c r="N453" i="3"/>
  <c r="BP453" i="3"/>
  <c r="Q453" i="3"/>
  <c r="AU453" i="3"/>
  <c r="AR453" i="3"/>
  <c r="BJ453" i="3"/>
  <c r="AF453" i="3"/>
  <c r="W453" i="3"/>
  <c r="BD453" i="3"/>
  <c r="BS453" i="3"/>
  <c r="AX453" i="3"/>
  <c r="BA453" i="3"/>
  <c r="AI453" i="3"/>
  <c r="AL453" i="3"/>
  <c r="Z453" i="3"/>
  <c r="E453" i="3"/>
  <c r="BG453" i="3"/>
  <c r="B453" i="3"/>
  <c r="T453" i="3"/>
  <c r="BM453" i="3"/>
  <c r="H453" i="3"/>
  <c r="AO453" i="3"/>
  <c r="K453" i="3"/>
  <c r="AC453" i="3"/>
  <c r="ER453" i="1"/>
  <c r="EU426" i="1"/>
  <c r="P465" i="3"/>
  <c r="AN465" i="3"/>
  <c r="BK465" i="3"/>
  <c r="V465" i="3"/>
  <c r="BF465" i="3"/>
  <c r="AD465" i="3"/>
  <c r="AP465" i="3"/>
  <c r="AV465" i="3"/>
  <c r="L465" i="3"/>
  <c r="M465" i="3"/>
  <c r="AB465" i="3"/>
  <c r="BR465" i="3"/>
  <c r="I465" i="3"/>
  <c r="AJ465" i="3"/>
  <c r="X465" i="3"/>
  <c r="AT465" i="3"/>
  <c r="AE465" i="3"/>
  <c r="BB465" i="3"/>
  <c r="BN465" i="3"/>
  <c r="AA465" i="3"/>
  <c r="O465" i="3"/>
  <c r="BL465" i="3"/>
  <c r="BO465" i="3"/>
  <c r="R465" i="3"/>
  <c r="Y465" i="3"/>
  <c r="A465" i="3"/>
  <c r="AH465" i="3"/>
  <c r="AZ465" i="3"/>
  <c r="S465" i="3"/>
  <c r="BI465" i="3"/>
  <c r="J465" i="3"/>
  <c r="AS465" i="3"/>
  <c r="D465" i="3"/>
  <c r="BH465" i="3"/>
  <c r="AQ465" i="3"/>
  <c r="BQ465" i="3"/>
  <c r="BC465" i="3"/>
  <c r="C465" i="3"/>
  <c r="BT465" i="3"/>
  <c r="G465" i="3"/>
  <c r="F465" i="3"/>
  <c r="AY465" i="3"/>
  <c r="AK465" i="3"/>
  <c r="AW465" i="3"/>
  <c r="AM465" i="3"/>
  <c r="AG465" i="3"/>
  <c r="U465" i="3"/>
  <c r="BE465" i="3"/>
  <c r="EQ465" i="1"/>
  <c r="EU287" i="1"/>
  <c r="EO352" i="1"/>
  <c r="EU352" i="1"/>
  <c r="BA260" i="3"/>
  <c r="Z260" i="3"/>
  <c r="AC260" i="3"/>
  <c r="BJ260" i="3"/>
  <c r="AF260" i="3"/>
  <c r="AS362" i="3"/>
  <c r="AC297" i="3"/>
  <c r="BP297" i="3"/>
  <c r="W297" i="3"/>
  <c r="N297" i="3"/>
  <c r="AO297" i="3"/>
  <c r="K297" i="3"/>
  <c r="Q297" i="3"/>
  <c r="AI297" i="3"/>
  <c r="Z297" i="3"/>
  <c r="U297" i="3"/>
  <c r="AA297" i="3"/>
  <c r="BB297" i="3"/>
  <c r="S297" i="3"/>
  <c r="BF297" i="3"/>
  <c r="BH297" i="3"/>
  <c r="AQ297" i="3"/>
  <c r="G297" i="3"/>
  <c r="V297" i="3"/>
  <c r="AP297" i="3"/>
  <c r="A297" i="3"/>
  <c r="BE297" i="3"/>
  <c r="X297" i="3"/>
  <c r="AN297" i="3"/>
  <c r="BO297" i="3"/>
  <c r="AT297" i="3"/>
  <c r="AZ297" i="3"/>
  <c r="AG297" i="3"/>
  <c r="AS297" i="3"/>
  <c r="BR297" i="3"/>
  <c r="AJ297" i="3"/>
  <c r="Y297" i="3"/>
  <c r="D297" i="3"/>
  <c r="BI297" i="3"/>
  <c r="BN297" i="3"/>
  <c r="BL297" i="3"/>
  <c r="I297" i="3"/>
  <c r="C297" i="3"/>
  <c r="AV297" i="3"/>
  <c r="F297" i="3"/>
  <c r="M297" i="3"/>
  <c r="AM297" i="3"/>
  <c r="AK297" i="3"/>
  <c r="AE297" i="3"/>
  <c r="L297" i="3"/>
  <c r="AB297" i="3"/>
  <c r="AY297" i="3"/>
  <c r="R297" i="3"/>
  <c r="J297" i="3"/>
  <c r="BC297" i="3"/>
  <c r="AH297" i="3"/>
  <c r="BK297" i="3"/>
  <c r="AD297" i="3"/>
  <c r="BQ297" i="3"/>
  <c r="AW297" i="3"/>
  <c r="P297" i="3"/>
  <c r="O297" i="3"/>
  <c r="BT297" i="3"/>
  <c r="AO520" i="3"/>
  <c r="AX520" i="3"/>
  <c r="AU520" i="3"/>
  <c r="T520" i="3"/>
  <c r="BM520" i="3"/>
  <c r="B520" i="3"/>
  <c r="BS520" i="3"/>
  <c r="AF520" i="3"/>
  <c r="AI520" i="3"/>
  <c r="K520" i="3"/>
  <c r="AL520" i="3"/>
  <c r="BP520" i="3"/>
  <c r="BA520" i="3"/>
  <c r="AC520" i="3"/>
  <c r="Z520" i="3"/>
  <c r="H520" i="3"/>
  <c r="BG520" i="3"/>
  <c r="N520" i="3"/>
  <c r="W520" i="3"/>
  <c r="BD520" i="3"/>
  <c r="BJ520" i="3"/>
  <c r="Q520" i="3"/>
  <c r="E520" i="3"/>
  <c r="AR520" i="3"/>
  <c r="EP520" i="1"/>
  <c r="EU520" i="1"/>
  <c r="AH260" i="3"/>
  <c r="D260" i="3"/>
  <c r="O260" i="3"/>
  <c r="AT260" i="3"/>
  <c r="BO260" i="3"/>
  <c r="M260" i="3"/>
  <c r="G260" i="3"/>
  <c r="BE260" i="3"/>
  <c r="AE260" i="3"/>
  <c r="AQ260" i="3"/>
  <c r="Y260" i="3"/>
  <c r="AK260" i="3"/>
  <c r="AZ260" i="3"/>
  <c r="AA260" i="3"/>
  <c r="BL260" i="3"/>
  <c r="BR260" i="3"/>
  <c r="BF260" i="3"/>
  <c r="P260" i="3"/>
  <c r="BC260" i="3"/>
  <c r="BH260" i="3"/>
  <c r="L260" i="3"/>
  <c r="J260" i="3"/>
  <c r="AW260" i="3"/>
  <c r="V260" i="3"/>
  <c r="BI260" i="3"/>
  <c r="AY260" i="3"/>
  <c r="S260" i="3"/>
  <c r="R260" i="3"/>
  <c r="BN260" i="3"/>
  <c r="I260" i="3"/>
  <c r="AN260" i="3"/>
  <c r="AB260" i="3"/>
  <c r="F260" i="3"/>
  <c r="A260" i="3"/>
  <c r="EP260" i="1"/>
  <c r="EQ359" i="1"/>
  <c r="W359" i="3"/>
  <c r="BS359" i="3"/>
  <c r="Z359" i="3"/>
  <c r="BD359" i="3"/>
  <c r="T359" i="3"/>
  <c r="BA359" i="3"/>
  <c r="AC359" i="3"/>
  <c r="BP359" i="3"/>
  <c r="H359" i="3"/>
  <c r="AO359" i="3"/>
  <c r="B359" i="3"/>
  <c r="AR359" i="3"/>
  <c r="BJ359" i="3"/>
  <c r="AX359" i="3"/>
  <c r="AF359" i="3"/>
  <c r="AU359" i="3"/>
  <c r="BG359" i="3"/>
  <c r="Q359" i="3"/>
  <c r="E359" i="3"/>
  <c r="N359" i="3"/>
  <c r="AI359" i="3"/>
  <c r="BM359" i="3"/>
  <c r="AL359" i="3"/>
  <c r="K359" i="3"/>
  <c r="W251" i="3"/>
  <c r="AX251" i="3"/>
  <c r="N251" i="3"/>
  <c r="AL251" i="3"/>
  <c r="Q251" i="3"/>
  <c r="H251" i="3"/>
  <c r="AI251" i="3"/>
  <c r="Z251" i="3"/>
  <c r="AR251" i="3"/>
  <c r="T251" i="3"/>
  <c r="AF251" i="3"/>
  <c r="BS251" i="3"/>
  <c r="BM251" i="3"/>
  <c r="B251" i="3"/>
  <c r="AO251" i="3"/>
  <c r="AU251" i="3"/>
  <c r="K251" i="3"/>
  <c r="BA251" i="3"/>
  <c r="BJ251" i="3"/>
  <c r="BD251" i="3"/>
  <c r="E251" i="3"/>
  <c r="BP251" i="3"/>
  <c r="AC251" i="3"/>
  <c r="BG251" i="3"/>
  <c r="J411" i="3"/>
  <c r="BN411" i="3"/>
  <c r="M411" i="3"/>
  <c r="AD411" i="3"/>
  <c r="BF411" i="3"/>
  <c r="AS411" i="3"/>
  <c r="U411" i="3"/>
  <c r="BK411" i="3"/>
  <c r="A411" i="3"/>
  <c r="BI411" i="3"/>
  <c r="D411" i="3"/>
  <c r="AJ411" i="3"/>
  <c r="BQ411" i="3"/>
  <c r="AG411" i="3"/>
  <c r="AA411" i="3"/>
  <c r="BH411" i="3"/>
  <c r="S411" i="3"/>
  <c r="AQ411" i="3"/>
  <c r="AK411" i="3"/>
  <c r="AY411" i="3"/>
  <c r="AN411" i="3"/>
  <c r="BL411" i="3"/>
  <c r="AH411" i="3"/>
  <c r="BC411" i="3"/>
  <c r="BE411" i="3"/>
  <c r="AP411" i="3"/>
  <c r="C411" i="3"/>
  <c r="BT411" i="3"/>
  <c r="BB411" i="3"/>
  <c r="AW411" i="3"/>
  <c r="G411" i="3"/>
  <c r="P411" i="3"/>
  <c r="R411" i="3"/>
  <c r="AV411" i="3"/>
  <c r="AZ411" i="3"/>
  <c r="AE411" i="3"/>
  <c r="O411" i="3"/>
  <c r="F411" i="3"/>
  <c r="AB411" i="3"/>
  <c r="BO411" i="3"/>
  <c r="Y411" i="3"/>
  <c r="AM411" i="3"/>
  <c r="V411" i="3"/>
  <c r="I411" i="3"/>
  <c r="AT411" i="3"/>
  <c r="L411" i="3"/>
  <c r="BR411" i="3"/>
  <c r="X411" i="3"/>
  <c r="EV443" i="1"/>
  <c r="AF285" i="3"/>
  <c r="BG285" i="3"/>
  <c r="BM285" i="3"/>
  <c r="BJ285" i="3"/>
  <c r="B285" i="3"/>
  <c r="Z285" i="3"/>
  <c r="AX285" i="3"/>
  <c r="BS285" i="3"/>
  <c r="W285" i="3"/>
  <c r="AI285" i="3"/>
  <c r="BA285" i="3"/>
  <c r="Q285" i="3"/>
  <c r="AU285" i="3"/>
  <c r="AO285" i="3"/>
  <c r="T285" i="3"/>
  <c r="BD285" i="3"/>
  <c r="E285" i="3"/>
  <c r="AL285" i="3"/>
  <c r="K285" i="3"/>
  <c r="BP285" i="3"/>
  <c r="AC285" i="3"/>
  <c r="N285" i="3"/>
  <c r="H285" i="3"/>
  <c r="AR285" i="3"/>
  <c r="EV367" i="1"/>
  <c r="EO367" i="1"/>
  <c r="EU367" i="1"/>
  <c r="ES349" i="1"/>
  <c r="EU454" i="1"/>
  <c r="EO454" i="1"/>
  <c r="M454" i="3"/>
  <c r="O454" i="3"/>
  <c r="AW454" i="3"/>
  <c r="BF454" i="3"/>
  <c r="X454" i="3"/>
  <c r="AP454" i="3"/>
  <c r="AB454" i="3"/>
  <c r="AK454" i="3"/>
  <c r="BN454" i="3"/>
  <c r="AQ454" i="3"/>
  <c r="AN454" i="3"/>
  <c r="AA454" i="3"/>
  <c r="AS454" i="3"/>
  <c r="AT454" i="3"/>
  <c r="A454" i="3"/>
  <c r="S454" i="3"/>
  <c r="V454" i="3"/>
  <c r="F454" i="3"/>
  <c r="BK454" i="3"/>
  <c r="D454" i="3"/>
  <c r="AE454" i="3"/>
  <c r="P454" i="3"/>
  <c r="BO454" i="3"/>
  <c r="L454" i="3"/>
  <c r="AH454" i="3"/>
  <c r="G454" i="3"/>
  <c r="BR454" i="3"/>
  <c r="AV454" i="3"/>
  <c r="Y454" i="3"/>
  <c r="BT454" i="3"/>
  <c r="BL454" i="3"/>
  <c r="R454" i="3"/>
  <c r="BB454" i="3"/>
  <c r="AG454" i="3"/>
  <c r="AD454" i="3"/>
  <c r="AJ454" i="3"/>
  <c r="AZ454" i="3"/>
  <c r="BC454" i="3"/>
  <c r="AY454" i="3"/>
  <c r="BQ454" i="3"/>
  <c r="J454" i="3"/>
  <c r="C454" i="3"/>
  <c r="BI454" i="3"/>
  <c r="AM454" i="3"/>
  <c r="U454" i="3"/>
  <c r="BH454" i="3"/>
  <c r="BE454" i="3"/>
  <c r="I454" i="3"/>
  <c r="ET451" i="1"/>
  <c r="BK352" i="3"/>
  <c r="L352" i="3"/>
  <c r="EO393" i="1"/>
  <c r="BQ552" i="3"/>
  <c r="BE426" i="3"/>
  <c r="AW447" i="3"/>
  <c r="EP379" i="1"/>
  <c r="AG426" i="3"/>
  <c r="BN327" i="3"/>
  <c r="AV327" i="3"/>
  <c r="AY426" i="3"/>
  <c r="R426" i="3"/>
  <c r="AM426" i="3"/>
  <c r="BK426" i="3"/>
  <c r="BT327" i="3"/>
  <c r="L327" i="3"/>
  <c r="U327" i="3"/>
  <c r="BA327" i="3"/>
  <c r="B327" i="3"/>
  <c r="AU327" i="3"/>
  <c r="H327" i="3"/>
  <c r="BM327" i="3"/>
  <c r="BQ506" i="3"/>
  <c r="EV520" i="1"/>
  <c r="EO297" i="1"/>
  <c r="EO256" i="1"/>
  <c r="EU256" i="1"/>
  <c r="EO437" i="1"/>
  <c r="EU437" i="1"/>
  <c r="EP518" i="1"/>
  <c r="EV518" i="1"/>
  <c r="EO305" i="1"/>
  <c r="EU305" i="1"/>
  <c r="BM433" i="3"/>
  <c r="BA433" i="3"/>
  <c r="BG433" i="3"/>
  <c r="N433" i="3"/>
  <c r="AL433" i="3"/>
  <c r="W433" i="3"/>
  <c r="H433" i="3"/>
  <c r="AR433" i="3"/>
  <c r="AU433" i="3"/>
  <c r="AC433" i="3"/>
  <c r="E433" i="3"/>
  <c r="K433" i="3"/>
  <c r="BP433" i="3"/>
  <c r="AF433" i="3"/>
  <c r="AX433" i="3"/>
  <c r="T433" i="3"/>
  <c r="BS433" i="3"/>
  <c r="AI433" i="3"/>
  <c r="BD433" i="3"/>
  <c r="Q433" i="3"/>
  <c r="BJ433" i="3"/>
  <c r="AO433" i="3"/>
  <c r="B433" i="3"/>
  <c r="Z433" i="3"/>
  <c r="EO400" i="1"/>
  <c r="EU400" i="1"/>
  <c r="AU490" i="3"/>
  <c r="AF490" i="3"/>
  <c r="BA490" i="3"/>
  <c r="BG490" i="3"/>
  <c r="Z490" i="3"/>
  <c r="W490" i="3"/>
  <c r="AC490" i="3"/>
  <c r="AO490" i="3"/>
  <c r="H490" i="3"/>
  <c r="B490" i="3"/>
  <c r="BP490" i="3"/>
  <c r="AI490" i="3"/>
  <c r="T490" i="3"/>
  <c r="Q490" i="3"/>
  <c r="K490" i="3"/>
  <c r="BM490" i="3"/>
  <c r="N490" i="3"/>
  <c r="BD490" i="3"/>
  <c r="BJ490" i="3"/>
  <c r="E490" i="3"/>
  <c r="AR490" i="3"/>
  <c r="AX490" i="3"/>
  <c r="BS490" i="3"/>
  <c r="AL490" i="3"/>
  <c r="ER490" i="1"/>
  <c r="ET490" i="1"/>
  <c r="BC253" i="3"/>
  <c r="AP253" i="3"/>
  <c r="S253" i="3"/>
  <c r="P253" i="3"/>
  <c r="M253" i="3"/>
  <c r="AJ253" i="3"/>
  <c r="AB253" i="3"/>
  <c r="Y253" i="3"/>
  <c r="AY253" i="3"/>
  <c r="I253" i="3"/>
  <c r="BR253" i="3"/>
  <c r="AN253" i="3"/>
  <c r="BL253" i="3"/>
  <c r="AM253" i="3"/>
  <c r="AE253" i="3"/>
  <c r="BT253" i="3"/>
  <c r="C253" i="3"/>
  <c r="BO253" i="3"/>
  <c r="AV253" i="3"/>
  <c r="L253" i="3"/>
  <c r="AA253" i="3"/>
  <c r="AZ253" i="3"/>
  <c r="AG253" i="3"/>
  <c r="AW253" i="3"/>
  <c r="V253" i="3"/>
  <c r="BN253" i="3"/>
  <c r="AT253" i="3"/>
  <c r="A253" i="3"/>
  <c r="AH253" i="3"/>
  <c r="G253" i="3"/>
  <c r="BB253" i="3"/>
  <c r="BK253" i="3"/>
  <c r="R253" i="3"/>
  <c r="AK253" i="3"/>
  <c r="BQ253" i="3"/>
  <c r="F253" i="3"/>
  <c r="J253" i="3"/>
  <c r="BF253" i="3"/>
  <c r="X253" i="3"/>
  <c r="AD253" i="3"/>
  <c r="BI253" i="3"/>
  <c r="BE253" i="3"/>
  <c r="BH253" i="3"/>
  <c r="AS253" i="3"/>
  <c r="U253" i="3"/>
  <c r="AQ253" i="3"/>
  <c r="D253" i="3"/>
  <c r="O253" i="3"/>
  <c r="B253" i="3"/>
  <c r="W253" i="3"/>
  <c r="BD253" i="3"/>
  <c r="H253" i="3"/>
  <c r="AI253" i="3"/>
  <c r="BJ253" i="3"/>
  <c r="BS253" i="3"/>
  <c r="BP253" i="3"/>
  <c r="BA253" i="3"/>
  <c r="AL253" i="3"/>
  <c r="BM253" i="3"/>
  <c r="T253" i="3"/>
  <c r="Z253" i="3"/>
  <c r="K253" i="3"/>
  <c r="Q253" i="3"/>
  <c r="AX253" i="3"/>
  <c r="BG253" i="3"/>
  <c r="N253" i="3"/>
  <c r="AF253" i="3"/>
  <c r="AU253" i="3"/>
  <c r="AO253" i="3"/>
  <c r="E253" i="3"/>
  <c r="AR253" i="3"/>
  <c r="AC253" i="3"/>
  <c r="EQ253" i="1"/>
  <c r="EU353" i="1"/>
  <c r="EO353" i="1"/>
  <c r="EP474" i="1"/>
  <c r="EU474" i="1"/>
  <c r="EO474" i="1"/>
  <c r="EV474" i="1"/>
  <c r="EO277" i="1"/>
  <c r="EU277" i="1"/>
  <c r="ER365" i="1"/>
  <c r="EU440" i="1"/>
  <c r="EO440" i="1"/>
  <c r="EP440" i="1"/>
  <c r="Y245" i="3"/>
  <c r="BR245" i="3"/>
  <c r="J245" i="3"/>
  <c r="BE245" i="3"/>
  <c r="BT245" i="3"/>
  <c r="AD245" i="3"/>
  <c r="BF245" i="3"/>
  <c r="BQ245" i="3"/>
  <c r="AY245" i="3"/>
  <c r="X245" i="3"/>
  <c r="AA245" i="3"/>
  <c r="AQ245" i="3"/>
  <c r="S245" i="3"/>
  <c r="V245" i="3"/>
  <c r="BK245" i="3"/>
  <c r="M245" i="3"/>
  <c r="BI245" i="3"/>
  <c r="BC245" i="3"/>
  <c r="AN245" i="3"/>
  <c r="AJ245" i="3"/>
  <c r="AG245" i="3"/>
  <c r="G245" i="3"/>
  <c r="AM245" i="3"/>
  <c r="AP245" i="3"/>
  <c r="AW245" i="3"/>
  <c r="AH245" i="3"/>
  <c r="AK245" i="3"/>
  <c r="C245" i="3"/>
  <c r="L245" i="3"/>
  <c r="U245" i="3"/>
  <c r="AT245" i="3"/>
  <c r="R245" i="3"/>
  <c r="O245" i="3"/>
  <c r="BL245" i="3"/>
  <c r="BH245" i="3"/>
  <c r="AV245" i="3"/>
  <c r="P245" i="3"/>
  <c r="D245" i="3"/>
  <c r="AS245" i="3"/>
  <c r="AE245" i="3"/>
  <c r="I245" i="3"/>
  <c r="AZ245" i="3"/>
  <c r="AB245" i="3"/>
  <c r="A245" i="3"/>
  <c r="F245" i="3"/>
  <c r="BN245" i="3"/>
  <c r="BO245" i="3"/>
  <c r="BB245" i="3"/>
  <c r="ES245" i="1"/>
  <c r="EQ245" i="1"/>
  <c r="ET245" i="1"/>
  <c r="EU389" i="1"/>
  <c r="EV425" i="1"/>
  <c r="EP425" i="1"/>
  <c r="AV380" i="3"/>
  <c r="R380" i="3"/>
  <c r="M380" i="3"/>
  <c r="BR380" i="3"/>
  <c r="U380" i="3"/>
  <c r="BE380" i="3"/>
  <c r="A380" i="3"/>
  <c r="BF380" i="3"/>
  <c r="BI380" i="3"/>
  <c r="X380" i="3"/>
  <c r="J380" i="3"/>
  <c r="BQ380" i="3"/>
  <c r="G380" i="3"/>
  <c r="AA380" i="3"/>
  <c r="AZ380" i="3"/>
  <c r="BO380" i="3"/>
  <c r="AP380" i="3"/>
  <c r="AH380" i="3"/>
  <c r="O380" i="3"/>
  <c r="BB380" i="3"/>
  <c r="Y380" i="3"/>
  <c r="D380" i="3"/>
  <c r="AW380" i="3"/>
  <c r="AJ380" i="3"/>
  <c r="I380" i="3"/>
  <c r="BK380" i="3"/>
  <c r="AD380" i="3"/>
  <c r="AN380" i="3"/>
  <c r="L380" i="3"/>
  <c r="AT380" i="3"/>
  <c r="AM380" i="3"/>
  <c r="AB380" i="3"/>
  <c r="C380" i="3"/>
  <c r="AQ380" i="3"/>
  <c r="P380" i="3"/>
  <c r="BN380" i="3"/>
  <c r="BH380" i="3"/>
  <c r="AE380" i="3"/>
  <c r="V380" i="3"/>
  <c r="S380" i="3"/>
  <c r="AK380" i="3"/>
  <c r="AS380" i="3"/>
  <c r="BL380" i="3"/>
  <c r="AY380" i="3"/>
  <c r="BT380" i="3"/>
  <c r="AG380" i="3"/>
  <c r="F380" i="3"/>
  <c r="BC380" i="3"/>
  <c r="ET357" i="1"/>
  <c r="ER357" i="1"/>
  <c r="F357" i="3"/>
  <c r="Y357" i="3"/>
  <c r="BO357" i="3"/>
  <c r="S357" i="3"/>
  <c r="I357" i="3"/>
  <c r="AW357" i="3"/>
  <c r="AQ357" i="3"/>
  <c r="J357" i="3"/>
  <c r="AG357" i="3"/>
  <c r="C357" i="3"/>
  <c r="BB357" i="3"/>
  <c r="U357" i="3"/>
  <c r="BF357" i="3"/>
  <c r="AT357" i="3"/>
  <c r="L357" i="3"/>
  <c r="AH357" i="3"/>
  <c r="X357" i="3"/>
  <c r="R357" i="3"/>
  <c r="G357" i="3"/>
  <c r="BC357" i="3"/>
  <c r="AP357" i="3"/>
  <c r="BN357" i="3"/>
  <c r="BE357" i="3"/>
  <c r="AV357" i="3"/>
  <c r="BQ357" i="3"/>
  <c r="AA357" i="3"/>
  <c r="BI357" i="3"/>
  <c r="V357" i="3"/>
  <c r="BK357" i="3"/>
  <c r="AN357" i="3"/>
  <c r="BT357" i="3"/>
  <c r="AB357" i="3"/>
  <c r="P357" i="3"/>
  <c r="O357" i="3"/>
  <c r="AJ357" i="3"/>
  <c r="M357" i="3"/>
  <c r="AK357" i="3"/>
  <c r="BH357" i="3"/>
  <c r="AY357" i="3"/>
  <c r="BL357" i="3"/>
  <c r="AZ357" i="3"/>
  <c r="A357" i="3"/>
  <c r="AD357" i="3"/>
  <c r="AS357" i="3"/>
  <c r="AM357" i="3"/>
  <c r="AE357" i="3"/>
  <c r="BR357" i="3"/>
  <c r="D357" i="3"/>
  <c r="EV316" i="1"/>
  <c r="F316" i="3"/>
  <c r="BQ316" i="3"/>
  <c r="BT316" i="3"/>
  <c r="AZ316" i="3"/>
  <c r="S316" i="3"/>
  <c r="V316" i="3"/>
  <c r="AQ316" i="3"/>
  <c r="AE316" i="3"/>
  <c r="AB316" i="3"/>
  <c r="R316" i="3"/>
  <c r="BE316" i="3"/>
  <c r="AH316" i="3"/>
  <c r="BK316" i="3"/>
  <c r="D316" i="3"/>
  <c r="BO316" i="3"/>
  <c r="AP316" i="3"/>
  <c r="A316" i="3"/>
  <c r="AM316" i="3"/>
  <c r="AK316" i="3"/>
  <c r="BB316" i="3"/>
  <c r="M316" i="3"/>
  <c r="AD316" i="3"/>
  <c r="L316" i="3"/>
  <c r="AY316" i="3"/>
  <c r="AS316" i="3"/>
  <c r="AT316" i="3"/>
  <c r="C316" i="3"/>
  <c r="BF316" i="3"/>
  <c r="BN316" i="3"/>
  <c r="O316" i="3"/>
  <c r="J316" i="3"/>
  <c r="AA316" i="3"/>
  <c r="Y316" i="3"/>
  <c r="G316" i="3"/>
  <c r="AJ316" i="3"/>
  <c r="U316" i="3"/>
  <c r="AG316" i="3"/>
  <c r="BH316" i="3"/>
  <c r="AN316" i="3"/>
  <c r="BC316" i="3"/>
  <c r="BL316" i="3"/>
  <c r="AW316" i="3"/>
  <c r="BR316" i="3"/>
  <c r="I316" i="3"/>
  <c r="BI316" i="3"/>
  <c r="X316" i="3"/>
  <c r="AV316" i="3"/>
  <c r="P316" i="3"/>
  <c r="EU316" i="1"/>
  <c r="EO316" i="1"/>
  <c r="ET344" i="1"/>
  <c r="AL344" i="3"/>
  <c r="K344" i="3"/>
  <c r="AO344" i="3"/>
  <c r="BS344" i="3"/>
  <c r="AF344" i="3"/>
  <c r="BJ344" i="3"/>
  <c r="W344" i="3"/>
  <c r="H344" i="3"/>
  <c r="AX344" i="3"/>
  <c r="Z344" i="3"/>
  <c r="AI344" i="3"/>
  <c r="BM344" i="3"/>
  <c r="AR344" i="3"/>
  <c r="BG344" i="3"/>
  <c r="AU344" i="3"/>
  <c r="N344" i="3"/>
  <c r="BD344" i="3"/>
  <c r="AC344" i="3"/>
  <c r="BP344" i="3"/>
  <c r="BA344" i="3"/>
  <c r="E344" i="3"/>
  <c r="B344" i="3"/>
  <c r="T344" i="3"/>
  <c r="Q344" i="3"/>
  <c r="EP344" i="1"/>
  <c r="ES344" i="1"/>
  <c r="M418" i="3"/>
  <c r="J418" i="3"/>
  <c r="AE418" i="3"/>
  <c r="AB418" i="3"/>
  <c r="I418" i="3"/>
  <c r="BK418" i="3"/>
  <c r="AA418" i="3"/>
  <c r="BN418" i="3"/>
  <c r="P418" i="3"/>
  <c r="AQ418" i="3"/>
  <c r="AJ418" i="3"/>
  <c r="R418" i="3"/>
  <c r="BO418" i="3"/>
  <c r="U418" i="3"/>
  <c r="BC418" i="3"/>
  <c r="AP418" i="3"/>
  <c r="V418" i="3"/>
  <c r="AH418" i="3"/>
  <c r="AN418" i="3"/>
  <c r="X418" i="3"/>
  <c r="AM418" i="3"/>
  <c r="AY418" i="3"/>
  <c r="BQ418" i="3"/>
  <c r="AD418" i="3"/>
  <c r="O418" i="3"/>
  <c r="AZ418" i="3"/>
  <c r="D418" i="3"/>
  <c r="Y418" i="3"/>
  <c r="F418" i="3"/>
  <c r="BF418" i="3"/>
  <c r="AS418" i="3"/>
  <c r="AV418" i="3"/>
  <c r="BT418" i="3"/>
  <c r="AK418" i="3"/>
  <c r="BB418" i="3"/>
  <c r="A418" i="3"/>
  <c r="BR418" i="3"/>
  <c r="BL418" i="3"/>
  <c r="AG418" i="3"/>
  <c r="AT418" i="3"/>
  <c r="L418" i="3"/>
  <c r="C418" i="3"/>
  <c r="BE418" i="3"/>
  <c r="BH418" i="3"/>
  <c r="S418" i="3"/>
  <c r="BI418" i="3"/>
  <c r="G418" i="3"/>
  <c r="AW418" i="3"/>
  <c r="AL418" i="3"/>
  <c r="H418" i="3"/>
  <c r="K418" i="3"/>
  <c r="AR418" i="3"/>
  <c r="Q418" i="3"/>
  <c r="AO418" i="3"/>
  <c r="E418" i="3"/>
  <c r="AU418" i="3"/>
  <c r="Z418" i="3"/>
  <c r="BA418" i="3"/>
  <c r="BS418" i="3"/>
  <c r="W418" i="3"/>
  <c r="BD418" i="3"/>
  <c r="B418" i="3"/>
  <c r="AI418" i="3"/>
  <c r="BJ418" i="3"/>
  <c r="BG418" i="3"/>
  <c r="T418" i="3"/>
  <c r="BP418" i="3"/>
  <c r="AC418" i="3"/>
  <c r="AX418" i="3"/>
  <c r="N418" i="3"/>
  <c r="AF418" i="3"/>
  <c r="BM418" i="3"/>
  <c r="EU524" i="1"/>
  <c r="EO524" i="1"/>
  <c r="ER524" i="1"/>
  <c r="AK290" i="3"/>
  <c r="U290" i="3"/>
  <c r="R290" i="3"/>
  <c r="BK290" i="3"/>
  <c r="BT290" i="3"/>
  <c r="BH290" i="3"/>
  <c r="AW290" i="3"/>
  <c r="AP290" i="3"/>
  <c r="AE290" i="3"/>
  <c r="BI290" i="3"/>
  <c r="BL290" i="3"/>
  <c r="Y290" i="3"/>
  <c r="S290" i="3"/>
  <c r="AH290" i="3"/>
  <c r="BQ290" i="3"/>
  <c r="X290" i="3"/>
  <c r="AG290" i="3"/>
  <c r="AQ290" i="3"/>
  <c r="V290" i="3"/>
  <c r="AM290" i="3"/>
  <c r="F290" i="3"/>
  <c r="G290" i="3"/>
  <c r="D290" i="3"/>
  <c r="AD290" i="3"/>
  <c r="AS290" i="3"/>
  <c r="AZ290" i="3"/>
  <c r="AN290" i="3"/>
  <c r="I290" i="3"/>
  <c r="BF290" i="3"/>
  <c r="BR290" i="3"/>
  <c r="AV290" i="3"/>
  <c r="AA290" i="3"/>
  <c r="M290" i="3"/>
  <c r="AJ290" i="3"/>
  <c r="BO290" i="3"/>
  <c r="A290" i="3"/>
  <c r="AT290" i="3"/>
  <c r="AB290" i="3"/>
  <c r="J290" i="3"/>
  <c r="O290" i="3"/>
  <c r="P290" i="3"/>
  <c r="BC290" i="3"/>
  <c r="BN290" i="3"/>
  <c r="BB290" i="3"/>
  <c r="L290" i="3"/>
  <c r="C290" i="3"/>
  <c r="BE290" i="3"/>
  <c r="AY290" i="3"/>
  <c r="EP296" i="1"/>
  <c r="EU296" i="1"/>
  <c r="EO296" i="1"/>
  <c r="EQ296" i="1"/>
  <c r="EU335" i="1"/>
  <c r="EO335" i="1"/>
  <c r="J444" i="3"/>
  <c r="O444" i="3"/>
  <c r="BI444" i="3"/>
  <c r="BQ444" i="3"/>
  <c r="V444" i="3"/>
  <c r="G444" i="3"/>
  <c r="R444" i="3"/>
  <c r="AE444" i="3"/>
  <c r="C444" i="3"/>
  <c r="AS444" i="3"/>
  <c r="AY444" i="3"/>
  <c r="A444" i="3"/>
  <c r="AB444" i="3"/>
  <c r="AV444" i="3"/>
  <c r="F444" i="3"/>
  <c r="BL444" i="3"/>
  <c r="BH444" i="3"/>
  <c r="AJ444" i="3"/>
  <c r="L444" i="3"/>
  <c r="S444" i="3"/>
  <c r="D444" i="3"/>
  <c r="Y444" i="3"/>
  <c r="BB444" i="3"/>
  <c r="BO444" i="3"/>
  <c r="BN444" i="3"/>
  <c r="BT444" i="3"/>
  <c r="AM444" i="3"/>
  <c r="AQ444" i="3"/>
  <c r="AD444" i="3"/>
  <c r="AP444" i="3"/>
  <c r="AW444" i="3"/>
  <c r="P444" i="3"/>
  <c r="M444" i="3"/>
  <c r="AH444" i="3"/>
  <c r="BF444" i="3"/>
  <c r="I444" i="3"/>
  <c r="AZ444" i="3"/>
  <c r="BC444" i="3"/>
  <c r="BK444" i="3"/>
  <c r="BR444" i="3"/>
  <c r="X444" i="3"/>
  <c r="AT444" i="3"/>
  <c r="AA444" i="3"/>
  <c r="AG444" i="3"/>
  <c r="BE444" i="3"/>
  <c r="AK444" i="3"/>
  <c r="U444" i="3"/>
  <c r="AN444" i="3"/>
  <c r="E444" i="3"/>
  <c r="AL444" i="3"/>
  <c r="AR444" i="3"/>
  <c r="BA444" i="3"/>
  <c r="H444" i="3"/>
  <c r="Q444" i="3"/>
  <c r="K444" i="3"/>
  <c r="BP444" i="3"/>
  <c r="AF444" i="3"/>
  <c r="N444" i="3"/>
  <c r="AI444" i="3"/>
  <c r="BJ444" i="3"/>
  <c r="W444" i="3"/>
  <c r="T444" i="3"/>
  <c r="BM444" i="3"/>
  <c r="AC444" i="3"/>
  <c r="Z444" i="3"/>
  <c r="AO444" i="3"/>
  <c r="AX444" i="3"/>
  <c r="B444" i="3"/>
  <c r="AU444" i="3"/>
  <c r="BG444" i="3"/>
  <c r="BD444" i="3"/>
  <c r="BS444" i="3"/>
  <c r="ER444" i="1"/>
  <c r="EU278" i="1"/>
  <c r="EO278" i="1"/>
  <c r="ER278" i="1"/>
  <c r="EV387" i="1"/>
  <c r="AI387" i="3"/>
  <c r="BJ387" i="3"/>
  <c r="AL387" i="3"/>
  <c r="AX387" i="3"/>
  <c r="B387" i="3"/>
  <c r="AU387" i="3"/>
  <c r="BM387" i="3"/>
  <c r="W387" i="3"/>
  <c r="K387" i="3"/>
  <c r="BP387" i="3"/>
  <c r="Q387" i="3"/>
  <c r="BS387" i="3"/>
  <c r="BA387" i="3"/>
  <c r="N387" i="3"/>
  <c r="AR387" i="3"/>
  <c r="AC387" i="3"/>
  <c r="H387" i="3"/>
  <c r="T387" i="3"/>
  <c r="BD387" i="3"/>
  <c r="BG387" i="3"/>
  <c r="E387" i="3"/>
  <c r="AF387" i="3"/>
  <c r="AO387" i="3"/>
  <c r="Z387" i="3"/>
  <c r="ES387" i="1"/>
  <c r="EP526" i="1"/>
  <c r="EV459" i="1"/>
  <c r="EP459" i="1"/>
  <c r="AC382" i="3"/>
  <c r="B382" i="3"/>
  <c r="BP382" i="3"/>
  <c r="AF382" i="3"/>
  <c r="Q382" i="3"/>
  <c r="AR382" i="3"/>
  <c r="BM382" i="3"/>
  <c r="AL382" i="3"/>
  <c r="H382" i="3"/>
  <c r="AO382" i="3"/>
  <c r="K382" i="3"/>
  <c r="E382" i="3"/>
  <c r="T382" i="3"/>
  <c r="W382" i="3"/>
  <c r="Z382" i="3"/>
  <c r="AX382" i="3"/>
  <c r="AI382" i="3"/>
  <c r="BG382" i="3"/>
  <c r="N382" i="3"/>
  <c r="BA382" i="3"/>
  <c r="BD382" i="3"/>
  <c r="AU382" i="3"/>
  <c r="BJ382" i="3"/>
  <c r="BS382" i="3"/>
  <c r="EO376" i="1"/>
  <c r="EU376" i="1"/>
  <c r="BA401" i="3"/>
  <c r="BM401" i="3"/>
  <c r="AR401" i="3"/>
  <c r="BD401" i="3"/>
  <c r="AU401" i="3"/>
  <c r="B401" i="3"/>
  <c r="AX401" i="3"/>
  <c r="AI401" i="3"/>
  <c r="W401" i="3"/>
  <c r="BP401" i="3"/>
  <c r="Z401" i="3"/>
  <c r="E401" i="3"/>
  <c r="AF401" i="3"/>
  <c r="AO401" i="3"/>
  <c r="T401" i="3"/>
  <c r="N401" i="3"/>
  <c r="BS401" i="3"/>
  <c r="Q401" i="3"/>
  <c r="H401" i="3"/>
  <c r="BG401" i="3"/>
  <c r="K401" i="3"/>
  <c r="AC401" i="3"/>
  <c r="AL401" i="3"/>
  <c r="BJ401" i="3"/>
  <c r="EO528" i="1"/>
  <c r="EU528" i="1"/>
  <c r="ER528" i="1"/>
  <c r="EV528" i="1"/>
  <c r="ES528" i="1"/>
  <c r="AT436" i="3"/>
  <c r="BH436" i="3"/>
  <c r="BC436" i="3"/>
  <c r="L436" i="3"/>
  <c r="J436" i="3"/>
  <c r="X436" i="3"/>
  <c r="AN436" i="3"/>
  <c r="BB436" i="3"/>
  <c r="AP436" i="3"/>
  <c r="BO436" i="3"/>
  <c r="R436" i="3"/>
  <c r="A436" i="3"/>
  <c r="C436" i="3"/>
  <c r="S436" i="3"/>
  <c r="AQ436" i="3"/>
  <c r="P436" i="3"/>
  <c r="AA436" i="3"/>
  <c r="BI436" i="3"/>
  <c r="AW436" i="3"/>
  <c r="AE436" i="3"/>
  <c r="BR436" i="3"/>
  <c r="I436" i="3"/>
  <c r="F436" i="3"/>
  <c r="AZ436" i="3"/>
  <c r="U436" i="3"/>
  <c r="BQ436" i="3"/>
  <c r="Y436" i="3"/>
  <c r="BF436" i="3"/>
  <c r="BL436" i="3"/>
  <c r="AV436" i="3"/>
  <c r="AM436" i="3"/>
  <c r="M436" i="3"/>
  <c r="AJ436" i="3"/>
  <c r="V436" i="3"/>
  <c r="AB436" i="3"/>
  <c r="BE436" i="3"/>
  <c r="BN436" i="3"/>
  <c r="AS436" i="3"/>
  <c r="AH436" i="3"/>
  <c r="BT436" i="3"/>
  <c r="AD436" i="3"/>
  <c r="AG436" i="3"/>
  <c r="G436" i="3"/>
  <c r="AY436" i="3"/>
  <c r="D436" i="3"/>
  <c r="BK436" i="3"/>
  <c r="O436" i="3"/>
  <c r="AK436" i="3"/>
  <c r="V264" i="3"/>
  <c r="BH264" i="3"/>
  <c r="AY264" i="3"/>
  <c r="F264" i="3"/>
  <c r="AA264" i="3"/>
  <c r="BT264" i="3"/>
  <c r="BR264" i="3"/>
  <c r="BF264" i="3"/>
  <c r="BE264" i="3"/>
  <c r="AH264" i="3"/>
  <c r="R264" i="3"/>
  <c r="AQ264" i="3"/>
  <c r="AS264" i="3"/>
  <c r="AE264" i="3"/>
  <c r="AN264" i="3"/>
  <c r="AZ264" i="3"/>
  <c r="P264" i="3"/>
  <c r="BK264" i="3"/>
  <c r="I264" i="3"/>
  <c r="AP264" i="3"/>
  <c r="AW264" i="3"/>
  <c r="S264" i="3"/>
  <c r="BI264" i="3"/>
  <c r="G264" i="3"/>
  <c r="AB264" i="3"/>
  <c r="AM264" i="3"/>
  <c r="O264" i="3"/>
  <c r="BB264" i="3"/>
  <c r="AV264" i="3"/>
  <c r="AT264" i="3"/>
  <c r="AK264" i="3"/>
  <c r="M264" i="3"/>
  <c r="AJ264" i="3"/>
  <c r="A264" i="3"/>
  <c r="C264" i="3"/>
  <c r="BO264" i="3"/>
  <c r="BQ264" i="3"/>
  <c r="J264" i="3"/>
  <c r="BC264" i="3"/>
  <c r="U264" i="3"/>
  <c r="BN264" i="3"/>
  <c r="D264" i="3"/>
  <c r="AG264" i="3"/>
  <c r="BL264" i="3"/>
  <c r="X264" i="3"/>
  <c r="AD264" i="3"/>
  <c r="Y264" i="3"/>
  <c r="L264" i="3"/>
  <c r="EV413" i="1"/>
  <c r="EO413" i="1"/>
  <c r="EO358" i="1"/>
  <c r="EU358" i="1"/>
  <c r="ER358" i="1"/>
  <c r="H333" i="3"/>
  <c r="AO333" i="3"/>
  <c r="AF333" i="3"/>
  <c r="BJ333" i="3"/>
  <c r="T333" i="3"/>
  <c r="AI333" i="3"/>
  <c r="B333" i="3"/>
  <c r="W333" i="3"/>
  <c r="AL333" i="3"/>
  <c r="AU333" i="3"/>
  <c r="K333" i="3"/>
  <c r="AR333" i="3"/>
  <c r="BA333" i="3"/>
  <c r="N333" i="3"/>
  <c r="BG333" i="3"/>
  <c r="AX333" i="3"/>
  <c r="E333" i="3"/>
  <c r="AC333" i="3"/>
  <c r="Z333" i="3"/>
  <c r="BP333" i="3"/>
  <c r="BS333" i="3"/>
  <c r="BM333" i="3"/>
  <c r="BD333" i="3"/>
  <c r="Q333" i="3"/>
  <c r="AK334" i="3"/>
  <c r="AY334" i="3"/>
  <c r="S334" i="3"/>
  <c r="V334" i="3"/>
  <c r="BF334" i="3"/>
  <c r="F334" i="3"/>
  <c r="AJ334" i="3"/>
  <c r="A334" i="3"/>
  <c r="BI334" i="3"/>
  <c r="L334" i="3"/>
  <c r="AQ334" i="3"/>
  <c r="BB334" i="3"/>
  <c r="AN334" i="3"/>
  <c r="X334" i="3"/>
  <c r="AV334" i="3"/>
  <c r="BL334" i="3"/>
  <c r="AZ334" i="3"/>
  <c r="BC334" i="3"/>
  <c r="BE334" i="3"/>
  <c r="C334" i="3"/>
  <c r="J334" i="3"/>
  <c r="U334" i="3"/>
  <c r="AH334" i="3"/>
  <c r="M334" i="3"/>
  <c r="BH334" i="3"/>
  <c r="BO334" i="3"/>
  <c r="AM334" i="3"/>
  <c r="BQ334" i="3"/>
  <c r="AD334" i="3"/>
  <c r="P334" i="3"/>
  <c r="G334" i="3"/>
  <c r="AB334" i="3"/>
  <c r="AG334" i="3"/>
  <c r="AP334" i="3"/>
  <c r="O334" i="3"/>
  <c r="I334" i="3"/>
  <c r="BN334" i="3"/>
  <c r="D334" i="3"/>
  <c r="AT334" i="3"/>
  <c r="AW334" i="3"/>
  <c r="AS334" i="3"/>
  <c r="AE334" i="3"/>
  <c r="AA334" i="3"/>
  <c r="BR334" i="3"/>
  <c r="BK334" i="3"/>
  <c r="BT334" i="3"/>
  <c r="R334" i="3"/>
  <c r="Y334" i="3"/>
  <c r="EV456" i="1"/>
  <c r="EO542" i="1"/>
  <c r="EU542" i="1"/>
  <c r="EV463" i="1"/>
  <c r="EO463" i="1"/>
  <c r="ET265" i="1"/>
  <c r="EU266" i="1"/>
  <c r="AO488" i="3"/>
  <c r="K488" i="3"/>
  <c r="B488" i="3"/>
  <c r="W488" i="3"/>
  <c r="AL488" i="3"/>
  <c r="Z488" i="3"/>
  <c r="U488" i="3"/>
  <c r="AM488" i="3"/>
  <c r="AP488" i="3"/>
  <c r="AF488" i="3"/>
  <c r="AX488" i="3"/>
  <c r="E488" i="3"/>
  <c r="H488" i="3"/>
  <c r="BM488" i="3"/>
  <c r="AR488" i="3"/>
  <c r="BS488" i="3"/>
  <c r="N488" i="3"/>
  <c r="AU488" i="3"/>
  <c r="BJ488" i="3"/>
  <c r="BA488" i="3"/>
  <c r="AI488" i="3"/>
  <c r="BD488" i="3"/>
  <c r="Q488" i="3"/>
  <c r="BP488" i="3"/>
  <c r="T488" i="3"/>
  <c r="AD488" i="3"/>
  <c r="BE488" i="3"/>
  <c r="BG488" i="3"/>
  <c r="AS488" i="3"/>
  <c r="AG488" i="3"/>
  <c r="BT488" i="3"/>
  <c r="AJ488" i="3"/>
  <c r="AV488" i="3"/>
  <c r="AC488" i="3"/>
  <c r="BB488" i="3"/>
  <c r="F488" i="3"/>
  <c r="EO363" i="1"/>
  <c r="EV423" i="1"/>
  <c r="Q337" i="3"/>
  <c r="AO337" i="3"/>
  <c r="K337" i="3"/>
  <c r="AC337" i="3"/>
  <c r="AF337" i="3"/>
  <c r="BS337" i="3"/>
  <c r="BK337" i="3"/>
  <c r="AA337" i="3"/>
  <c r="AD337" i="3"/>
  <c r="X337" i="3"/>
  <c r="AG337" i="3"/>
  <c r="BJ337" i="3"/>
  <c r="AL337" i="3"/>
  <c r="AU337" i="3"/>
  <c r="AI337" i="3"/>
  <c r="AP337" i="3"/>
  <c r="O337" i="3"/>
  <c r="F337" i="3"/>
  <c r="C337" i="3"/>
  <c r="BB337" i="3"/>
  <c r="BN337" i="3"/>
  <c r="AX337" i="3"/>
  <c r="BP337" i="3"/>
  <c r="W337" i="3"/>
  <c r="Z337" i="3"/>
  <c r="BE337" i="3"/>
  <c r="BH337" i="3"/>
  <c r="I337" i="3"/>
  <c r="E337" i="3"/>
  <c r="H337" i="3"/>
  <c r="B337" i="3"/>
  <c r="BA337" i="3"/>
  <c r="R337" i="3"/>
  <c r="BQ337" i="3"/>
  <c r="AS337" i="3"/>
  <c r="BT337" i="3"/>
  <c r="AY337" i="3"/>
  <c r="BM337" i="3"/>
  <c r="BD337" i="3"/>
  <c r="T337" i="3"/>
  <c r="AR337" i="3"/>
  <c r="N337" i="3"/>
  <c r="AM337" i="3"/>
  <c r="AJ337" i="3"/>
  <c r="L337" i="3"/>
  <c r="AV337" i="3"/>
  <c r="BG337" i="3"/>
  <c r="U337" i="3"/>
  <c r="BF293" i="3"/>
  <c r="AS293" i="3"/>
  <c r="F293" i="3"/>
  <c r="AH293" i="3"/>
  <c r="G293" i="3"/>
  <c r="BQ293" i="3"/>
  <c r="P293" i="3"/>
  <c r="R293" i="3"/>
  <c r="AP293" i="3"/>
  <c r="A293" i="3"/>
  <c r="V293" i="3"/>
  <c r="AJ293" i="3"/>
  <c r="BK293" i="3"/>
  <c r="BC293" i="3"/>
  <c r="M293" i="3"/>
  <c r="AN293" i="3"/>
  <c r="Y293" i="3"/>
  <c r="AB293" i="3"/>
  <c r="BO293" i="3"/>
  <c r="AE293" i="3"/>
  <c r="J293" i="3"/>
  <c r="S293" i="3"/>
  <c r="L293" i="3"/>
  <c r="I293" i="3"/>
  <c r="AD293" i="3"/>
  <c r="AQ293" i="3"/>
  <c r="AV293" i="3"/>
  <c r="BB293" i="3"/>
  <c r="BN293" i="3"/>
  <c r="BL293" i="3"/>
  <c r="BR293" i="3"/>
  <c r="AA293" i="3"/>
  <c r="BH293" i="3"/>
  <c r="C293" i="3"/>
  <c r="AW293" i="3"/>
  <c r="AM293" i="3"/>
  <c r="X293" i="3"/>
  <c r="O293" i="3"/>
  <c r="AY293" i="3"/>
  <c r="BE293" i="3"/>
  <c r="BT293" i="3"/>
  <c r="U293" i="3"/>
  <c r="BI293" i="3"/>
  <c r="AT293" i="3"/>
  <c r="AZ293" i="3"/>
  <c r="D293" i="3"/>
  <c r="AG293" i="3"/>
  <c r="AK293" i="3"/>
  <c r="EV293" i="1"/>
  <c r="EQ467" i="1"/>
  <c r="EU320" i="1"/>
  <c r="EO320" i="1"/>
  <c r="EP519" i="1"/>
  <c r="BF288" i="3"/>
  <c r="AM288" i="3"/>
  <c r="AW288" i="3"/>
  <c r="AP288" i="3"/>
  <c r="BI288" i="3"/>
  <c r="BE288" i="3"/>
  <c r="AY288" i="3"/>
  <c r="M288" i="3"/>
  <c r="BH288" i="3"/>
  <c r="BT288" i="3"/>
  <c r="AK288" i="3"/>
  <c r="I288" i="3"/>
  <c r="J288" i="3"/>
  <c r="R288" i="3"/>
  <c r="Y288" i="3"/>
  <c r="AN288" i="3"/>
  <c r="G288" i="3"/>
  <c r="S288" i="3"/>
  <c r="AZ288" i="3"/>
  <c r="F288" i="3"/>
  <c r="AG288" i="3"/>
  <c r="BK288" i="3"/>
  <c r="D288" i="3"/>
  <c r="BQ288" i="3"/>
  <c r="U288" i="3"/>
  <c r="BC288" i="3"/>
  <c r="V288" i="3"/>
  <c r="BR288" i="3"/>
  <c r="C288" i="3"/>
  <c r="BN288" i="3"/>
  <c r="AA288" i="3"/>
  <c r="A288" i="3"/>
  <c r="O288" i="3"/>
  <c r="AJ288" i="3"/>
  <c r="AH288" i="3"/>
  <c r="AT288" i="3"/>
  <c r="P288" i="3"/>
  <c r="X288" i="3"/>
  <c r="AS288" i="3"/>
  <c r="AQ288" i="3"/>
  <c r="L288" i="3"/>
  <c r="AD288" i="3"/>
  <c r="BO288" i="3"/>
  <c r="BB288" i="3"/>
  <c r="AB288" i="3"/>
  <c r="BL288" i="3"/>
  <c r="AE288" i="3"/>
  <c r="AV288" i="3"/>
  <c r="EU486" i="1"/>
  <c r="EO486" i="1"/>
  <c r="ER486" i="1"/>
  <c r="ER469" i="1"/>
  <c r="ET469" i="1"/>
  <c r="BE394" i="3"/>
  <c r="BH394" i="3"/>
  <c r="BN394" i="3"/>
  <c r="V394" i="3"/>
  <c r="AY394" i="3"/>
  <c r="BR394" i="3"/>
  <c r="AK394" i="3"/>
  <c r="AT394" i="3"/>
  <c r="AP394" i="3"/>
  <c r="AA394" i="3"/>
  <c r="AN394" i="3"/>
  <c r="BF394" i="3"/>
  <c r="G394" i="3"/>
  <c r="AE394" i="3"/>
  <c r="BQ394" i="3"/>
  <c r="AM394" i="3"/>
  <c r="S394" i="3"/>
  <c r="M394" i="3"/>
  <c r="BB394" i="3"/>
  <c r="C394" i="3"/>
  <c r="AJ394" i="3"/>
  <c r="U394" i="3"/>
  <c r="AH394" i="3"/>
  <c r="AZ394" i="3"/>
  <c r="O394" i="3"/>
  <c r="AS394" i="3"/>
  <c r="BO394" i="3"/>
  <c r="BT394" i="3"/>
  <c r="X394" i="3"/>
  <c r="AW394" i="3"/>
  <c r="BK394" i="3"/>
  <c r="J394" i="3"/>
  <c r="BL394" i="3"/>
  <c r="AB394" i="3"/>
  <c r="AD394" i="3"/>
  <c r="R394" i="3"/>
  <c r="AG394" i="3"/>
  <c r="BI394" i="3"/>
  <c r="D394" i="3"/>
  <c r="AV394" i="3"/>
  <c r="F394" i="3"/>
  <c r="P394" i="3"/>
  <c r="L394" i="3"/>
  <c r="A394" i="3"/>
  <c r="Y394" i="3"/>
  <c r="BC394" i="3"/>
  <c r="I394" i="3"/>
  <c r="AQ394" i="3"/>
  <c r="E394" i="3"/>
  <c r="AL394" i="3"/>
  <c r="BS394" i="3"/>
  <c r="Z394" i="3"/>
  <c r="BM394" i="3"/>
  <c r="W394" i="3"/>
  <c r="B394" i="3"/>
  <c r="T394" i="3"/>
  <c r="K394" i="3"/>
  <c r="BP394" i="3"/>
  <c r="BA394" i="3"/>
  <c r="H394" i="3"/>
  <c r="AO394" i="3"/>
  <c r="AF394" i="3"/>
  <c r="AX394" i="3"/>
  <c r="AR394" i="3"/>
  <c r="AI394" i="3"/>
  <c r="BJ394" i="3"/>
  <c r="BD394" i="3"/>
  <c r="AU394" i="3"/>
  <c r="BG394" i="3"/>
  <c r="AC394" i="3"/>
  <c r="Q394" i="3"/>
  <c r="N394" i="3"/>
  <c r="BO525" i="3"/>
  <c r="AD525" i="3"/>
  <c r="BH525" i="3"/>
  <c r="AZ525" i="3"/>
  <c r="J525" i="3"/>
  <c r="AK525" i="3"/>
  <c r="O525" i="3"/>
  <c r="AS525" i="3"/>
  <c r="BN525" i="3"/>
  <c r="BL525" i="3"/>
  <c r="AT525" i="3"/>
  <c r="BE525" i="3"/>
  <c r="AH525" i="3"/>
  <c r="F525" i="3"/>
  <c r="P525" i="3"/>
  <c r="V525" i="3"/>
  <c r="BK525" i="3"/>
  <c r="AG525" i="3"/>
  <c r="S525" i="3"/>
  <c r="AB525" i="3"/>
  <c r="X525" i="3"/>
  <c r="AM525" i="3"/>
  <c r="Y525" i="3"/>
  <c r="BI525" i="3"/>
  <c r="AA525" i="3"/>
  <c r="AY525" i="3"/>
  <c r="D525" i="3"/>
  <c r="BF525" i="3"/>
  <c r="BT525" i="3"/>
  <c r="AN525" i="3"/>
  <c r="BQ525" i="3"/>
  <c r="I525" i="3"/>
  <c r="C525" i="3"/>
  <c r="A525" i="3"/>
  <c r="G525" i="3"/>
  <c r="L525" i="3"/>
  <c r="AW525" i="3"/>
  <c r="BC525" i="3"/>
  <c r="R525" i="3"/>
  <c r="AJ525" i="3"/>
  <c r="M525" i="3"/>
  <c r="AV525" i="3"/>
  <c r="AQ525" i="3"/>
  <c r="BB525" i="3"/>
  <c r="AE525" i="3"/>
  <c r="U525" i="3"/>
  <c r="BR525" i="3"/>
  <c r="AP525" i="3"/>
  <c r="EO383" i="1"/>
  <c r="EU383" i="1"/>
  <c r="B424" i="3"/>
  <c r="W424" i="3"/>
  <c r="AR424" i="3"/>
  <c r="BM424" i="3"/>
  <c r="BS424" i="3"/>
  <c r="AL424" i="3"/>
  <c r="BD424" i="3"/>
  <c r="Z424" i="3"/>
  <c r="BG424" i="3"/>
  <c r="AO424" i="3"/>
  <c r="AC424" i="3"/>
  <c r="BJ424" i="3"/>
  <c r="BP424" i="3"/>
  <c r="E424" i="3"/>
  <c r="BA424" i="3"/>
  <c r="H424" i="3"/>
  <c r="T424" i="3"/>
  <c r="N424" i="3"/>
  <c r="AX424" i="3"/>
  <c r="K424" i="3"/>
  <c r="AI424" i="3"/>
  <c r="AF424" i="3"/>
  <c r="AU424" i="3"/>
  <c r="Q424" i="3"/>
  <c r="EQ424" i="1"/>
  <c r="EP324" i="1"/>
  <c r="EQ324" i="1"/>
  <c r="EO324" i="1"/>
  <c r="EU324" i="1"/>
  <c r="EO485" i="1"/>
  <c r="EU485" i="1"/>
  <c r="N485" i="3"/>
  <c r="BG485" i="3"/>
  <c r="AU485" i="3"/>
  <c r="T485" i="3"/>
  <c r="BM485" i="3"/>
  <c r="B485" i="3"/>
  <c r="Z485" i="3"/>
  <c r="AF485" i="3"/>
  <c r="BA485" i="3"/>
  <c r="AX485" i="3"/>
  <c r="AI485" i="3"/>
  <c r="W485" i="3"/>
  <c r="AR485" i="3"/>
  <c r="BD485" i="3"/>
  <c r="K485" i="3"/>
  <c r="X485" i="3"/>
  <c r="AS485" i="3"/>
  <c r="AM485" i="3"/>
  <c r="AJ485" i="3"/>
  <c r="AA485" i="3"/>
  <c r="AV485" i="3"/>
  <c r="BT485" i="3"/>
  <c r="H485" i="3"/>
  <c r="BJ485" i="3"/>
  <c r="AC485" i="3"/>
  <c r="AD485" i="3"/>
  <c r="C485" i="3"/>
  <c r="BN485" i="3"/>
  <c r="R485" i="3"/>
  <c r="AY485" i="3"/>
  <c r="E485" i="3"/>
  <c r="AL485" i="3"/>
  <c r="Q485" i="3"/>
  <c r="I485" i="3"/>
  <c r="BK485" i="3"/>
  <c r="O485" i="3"/>
  <c r="BS485" i="3"/>
  <c r="AG485" i="3"/>
  <c r="BH485" i="3"/>
  <c r="U485" i="3"/>
  <c r="AO485" i="3"/>
  <c r="L485" i="3"/>
  <c r="F485" i="3"/>
  <c r="BB485" i="3"/>
  <c r="BQ485" i="3"/>
  <c r="BE485" i="3"/>
  <c r="BP485" i="3"/>
  <c r="AP485" i="3"/>
  <c r="AP510" i="3"/>
  <c r="AQ510" i="3"/>
  <c r="BN510" i="3"/>
  <c r="AH510" i="3"/>
  <c r="M510" i="3"/>
  <c r="U510" i="3"/>
  <c r="AK510" i="3"/>
  <c r="BQ510" i="3"/>
  <c r="L510" i="3"/>
  <c r="Y510" i="3"/>
  <c r="BO510" i="3"/>
  <c r="AE510" i="3"/>
  <c r="AW510" i="3"/>
  <c r="G510" i="3"/>
  <c r="F510" i="3"/>
  <c r="X510" i="3"/>
  <c r="P510" i="3"/>
  <c r="AT510" i="3"/>
  <c r="AY510" i="3"/>
  <c r="BB510" i="3"/>
  <c r="A510" i="3"/>
  <c r="I510" i="3"/>
  <c r="BK510" i="3"/>
  <c r="BL510" i="3"/>
  <c r="BF510" i="3"/>
  <c r="BT510" i="3"/>
  <c r="AB510" i="3"/>
  <c r="AJ510" i="3"/>
  <c r="BH510" i="3"/>
  <c r="AA510" i="3"/>
  <c r="BC510" i="3"/>
  <c r="BE510" i="3"/>
  <c r="AG510" i="3"/>
  <c r="BI510" i="3"/>
  <c r="D510" i="3"/>
  <c r="BR510" i="3"/>
  <c r="O510" i="3"/>
  <c r="AD510" i="3"/>
  <c r="S510" i="3"/>
  <c r="C510" i="3"/>
  <c r="AN510" i="3"/>
  <c r="AM510" i="3"/>
  <c r="AS510" i="3"/>
  <c r="V510" i="3"/>
  <c r="AV510" i="3"/>
  <c r="R510" i="3"/>
  <c r="J510" i="3"/>
  <c r="AZ510" i="3"/>
  <c r="AK419" i="3"/>
  <c r="BH419" i="3"/>
  <c r="AE419" i="3"/>
  <c r="AM419" i="3"/>
  <c r="AV419" i="3"/>
  <c r="AP419" i="3"/>
  <c r="AN419" i="3"/>
  <c r="Y419" i="3"/>
  <c r="D419" i="3"/>
  <c r="AB419" i="3"/>
  <c r="BK419" i="3"/>
  <c r="BE419" i="3"/>
  <c r="AY419" i="3"/>
  <c r="L419" i="3"/>
  <c r="J419" i="3"/>
  <c r="AD419" i="3"/>
  <c r="BI419" i="3"/>
  <c r="AZ419" i="3"/>
  <c r="O419" i="3"/>
  <c r="G419" i="3"/>
  <c r="M419" i="3"/>
  <c r="AS419" i="3"/>
  <c r="C419" i="3"/>
  <c r="AG419" i="3"/>
  <c r="BB419" i="3"/>
  <c r="EQ496" i="1"/>
  <c r="ER496" i="1"/>
  <c r="EU489" i="1"/>
  <c r="EO489" i="1"/>
  <c r="EP489" i="1"/>
  <c r="EP322" i="1"/>
  <c r="EU322" i="1"/>
  <c r="EP276" i="1"/>
  <c r="D279" i="3"/>
  <c r="AK279" i="3"/>
  <c r="AW279" i="3"/>
  <c r="S279" i="3"/>
  <c r="BL279" i="3"/>
  <c r="Y279" i="3"/>
  <c r="AJ279" i="3"/>
  <c r="BQ279" i="3"/>
  <c r="BN279" i="3"/>
  <c r="AM279" i="3"/>
  <c r="AA279" i="3"/>
  <c r="AP279" i="3"/>
  <c r="A279" i="3"/>
  <c r="AB279" i="3"/>
  <c r="AQ279" i="3"/>
  <c r="AN279" i="3"/>
  <c r="BC279" i="3"/>
  <c r="M279" i="3"/>
  <c r="AS279" i="3"/>
  <c r="X279" i="3"/>
  <c r="AD279" i="3"/>
  <c r="BB279" i="3"/>
  <c r="AY279" i="3"/>
  <c r="BT279" i="3"/>
  <c r="AH279" i="3"/>
  <c r="BO279" i="3"/>
  <c r="BF279" i="3"/>
  <c r="BH279" i="3"/>
  <c r="C279" i="3"/>
  <c r="L279" i="3"/>
  <c r="AE279" i="3"/>
  <c r="AZ279" i="3"/>
  <c r="V279" i="3"/>
  <c r="AV279" i="3"/>
  <c r="BK279" i="3"/>
  <c r="F279" i="3"/>
  <c r="BI279" i="3"/>
  <c r="AT279" i="3"/>
  <c r="G279" i="3"/>
  <c r="AG279" i="3"/>
  <c r="I279" i="3"/>
  <c r="R279" i="3"/>
  <c r="BR279" i="3"/>
  <c r="BE279" i="3"/>
  <c r="P279" i="3"/>
  <c r="O279" i="3"/>
  <c r="J279" i="3"/>
  <c r="U279" i="3"/>
  <c r="ER279" i="1"/>
  <c r="EQ345" i="1"/>
  <c r="AE391" i="3"/>
  <c r="AT391" i="3"/>
  <c r="F391" i="3"/>
  <c r="G391" i="3"/>
  <c r="AM391" i="3"/>
  <c r="BN391" i="3"/>
  <c r="AZ391" i="3"/>
  <c r="M391" i="3"/>
  <c r="AP391" i="3"/>
  <c r="AA391" i="3"/>
  <c r="S391" i="3"/>
  <c r="AD391" i="3"/>
  <c r="BL391" i="3"/>
  <c r="BC391" i="3"/>
  <c r="BT391" i="3"/>
  <c r="L391" i="3"/>
  <c r="R391" i="3"/>
  <c r="BR391" i="3"/>
  <c r="X391" i="3"/>
  <c r="A391" i="3"/>
  <c r="AJ391" i="3"/>
  <c r="BO391" i="3"/>
  <c r="BB391" i="3"/>
  <c r="AK391" i="3"/>
  <c r="AY391" i="3"/>
  <c r="J391" i="3"/>
  <c r="BQ391" i="3"/>
  <c r="BH391" i="3"/>
  <c r="AV391" i="3"/>
  <c r="BI391" i="3"/>
  <c r="BE391" i="3"/>
  <c r="AS391" i="3"/>
  <c r="P391" i="3"/>
  <c r="D391" i="3"/>
  <c r="AW391" i="3"/>
  <c r="O391" i="3"/>
  <c r="AH391" i="3"/>
  <c r="V391" i="3"/>
  <c r="BF391" i="3"/>
  <c r="AG391" i="3"/>
  <c r="I391" i="3"/>
  <c r="AB391" i="3"/>
  <c r="BK391" i="3"/>
  <c r="Y391" i="3"/>
  <c r="AQ391" i="3"/>
  <c r="C391" i="3"/>
  <c r="AN391" i="3"/>
  <c r="U391" i="3"/>
  <c r="EO422" i="1"/>
  <c r="EU422" i="1"/>
  <c r="ER422" i="1"/>
  <c r="EO477" i="1"/>
  <c r="EU477" i="1"/>
  <c r="EV477" i="1"/>
  <c r="EV464" i="1"/>
  <c r="AK464" i="3"/>
  <c r="AD464" i="3"/>
  <c r="BC464" i="3"/>
  <c r="BK464" i="3"/>
  <c r="AZ464" i="3"/>
  <c r="AM464" i="3"/>
  <c r="BL464" i="3"/>
  <c r="F464" i="3"/>
  <c r="A464" i="3"/>
  <c r="V464" i="3"/>
  <c r="AS464" i="3"/>
  <c r="R464" i="3"/>
  <c r="BB464" i="3"/>
  <c r="BT464" i="3"/>
  <c r="BF464" i="3"/>
  <c r="J464" i="3"/>
  <c r="M464" i="3"/>
  <c r="C464" i="3"/>
  <c r="AQ464" i="3"/>
  <c r="BN464" i="3"/>
  <c r="AW464" i="3"/>
  <c r="X464" i="3"/>
  <c r="P464" i="3"/>
  <c r="Y464" i="3"/>
  <c r="BI464" i="3"/>
  <c r="D464" i="3"/>
  <c r="AB464" i="3"/>
  <c r="G464" i="3"/>
  <c r="AG464" i="3"/>
  <c r="BH464" i="3"/>
  <c r="BQ464" i="3"/>
  <c r="BR464" i="3"/>
  <c r="AH464" i="3"/>
  <c r="BE464" i="3"/>
  <c r="S464" i="3"/>
  <c r="BO464" i="3"/>
  <c r="AT464" i="3"/>
  <c r="L464" i="3"/>
  <c r="U464" i="3"/>
  <c r="AN464" i="3"/>
  <c r="AJ464" i="3"/>
  <c r="AE464" i="3"/>
  <c r="I464" i="3"/>
  <c r="AY464" i="3"/>
  <c r="O464" i="3"/>
  <c r="AV464" i="3"/>
  <c r="AA464" i="3"/>
  <c r="AP464" i="3"/>
  <c r="ET464" i="1"/>
  <c r="EP366" i="1"/>
  <c r="EU366" i="1"/>
  <c r="ET369" i="1"/>
  <c r="H533" i="3"/>
  <c r="BD533" i="3"/>
  <c r="E533" i="3"/>
  <c r="BP533" i="3"/>
  <c r="BA533" i="3"/>
  <c r="T533" i="3"/>
  <c r="K533" i="3"/>
  <c r="AC533" i="3"/>
  <c r="BJ533" i="3"/>
  <c r="AU533" i="3"/>
  <c r="AO533" i="3"/>
  <c r="AF533" i="3"/>
  <c r="AX533" i="3"/>
  <c r="Z533" i="3"/>
  <c r="AI533" i="3"/>
  <c r="BS533" i="3"/>
  <c r="Q533" i="3"/>
  <c r="AR533" i="3"/>
  <c r="AL533" i="3"/>
  <c r="W533" i="3"/>
  <c r="BG533" i="3"/>
  <c r="BM533" i="3"/>
  <c r="N533" i="3"/>
  <c r="B533" i="3"/>
  <c r="EO537" i="1"/>
  <c r="EU537" i="1"/>
  <c r="ET537" i="1"/>
  <c r="AC475" i="3"/>
  <c r="W475" i="3"/>
  <c r="AO475" i="3"/>
  <c r="BP475" i="3"/>
  <c r="BD475" i="3"/>
  <c r="AX475" i="3"/>
  <c r="H475" i="3"/>
  <c r="AF475" i="3"/>
  <c r="AU475" i="3"/>
  <c r="B475" i="3"/>
  <c r="Q475" i="3"/>
  <c r="K475" i="3"/>
  <c r="N475" i="3"/>
  <c r="T475" i="3"/>
  <c r="AR475" i="3"/>
  <c r="BS475" i="3"/>
  <c r="Z475" i="3"/>
  <c r="BA475" i="3"/>
  <c r="E475" i="3"/>
  <c r="BG475" i="3"/>
  <c r="AI475" i="3"/>
  <c r="BJ475" i="3"/>
  <c r="AL475" i="3"/>
  <c r="BM475" i="3"/>
  <c r="ET475" i="1"/>
  <c r="EV475" i="1"/>
  <c r="AK522" i="3"/>
  <c r="BB522" i="3"/>
  <c r="AV522" i="3"/>
  <c r="L522" i="3"/>
  <c r="BC522" i="3"/>
  <c r="BK522" i="3"/>
  <c r="BE522" i="3"/>
  <c r="X522" i="3"/>
  <c r="AS522" i="3"/>
  <c r="AW522" i="3"/>
  <c r="U522" i="3"/>
  <c r="BR522" i="3"/>
  <c r="AJ522" i="3"/>
  <c r="AM522" i="3"/>
  <c r="BO522" i="3"/>
  <c r="M522" i="3"/>
  <c r="AE522" i="3"/>
  <c r="BQ522" i="3"/>
  <c r="AQ522" i="3"/>
  <c r="AZ522" i="3"/>
  <c r="BN522" i="3"/>
  <c r="F522" i="3"/>
  <c r="BL522" i="3"/>
  <c r="Y522" i="3"/>
  <c r="A522" i="3"/>
  <c r="BF522" i="3"/>
  <c r="V522" i="3"/>
  <c r="BH522" i="3"/>
  <c r="BI522" i="3"/>
  <c r="I522" i="3"/>
  <c r="AN522" i="3"/>
  <c r="AG522" i="3"/>
  <c r="BT522" i="3"/>
  <c r="R522" i="3"/>
  <c r="AA522" i="3"/>
  <c r="C522" i="3"/>
  <c r="D522" i="3"/>
  <c r="O522" i="3"/>
  <c r="AD522" i="3"/>
  <c r="AH522" i="3"/>
  <c r="S522" i="3"/>
  <c r="AB522" i="3"/>
  <c r="AT522" i="3"/>
  <c r="P522" i="3"/>
  <c r="AP522" i="3"/>
  <c r="J522" i="3"/>
  <c r="AY522" i="3"/>
  <c r="G522" i="3"/>
  <c r="ES522" i="1"/>
  <c r="EU318" i="1"/>
  <c r="BL457" i="3"/>
  <c r="R457" i="3"/>
  <c r="AB457" i="3"/>
  <c r="AW457" i="3"/>
  <c r="AY457" i="3"/>
  <c r="X457" i="3"/>
  <c r="AQ457" i="3"/>
  <c r="BF457" i="3"/>
  <c r="AT457" i="3"/>
  <c r="V457" i="3"/>
  <c r="BC457" i="3"/>
  <c r="BQ457" i="3"/>
  <c r="J457" i="3"/>
  <c r="AE457" i="3"/>
  <c r="AK457" i="3"/>
  <c r="BH457" i="3"/>
  <c r="AM457" i="3"/>
  <c r="AD457" i="3"/>
  <c r="G457" i="3"/>
  <c r="BI457" i="3"/>
  <c r="U457" i="3"/>
  <c r="O457" i="3"/>
  <c r="M457" i="3"/>
  <c r="AV457" i="3"/>
  <c r="AA457" i="3"/>
  <c r="BN457" i="3"/>
  <c r="S457" i="3"/>
  <c r="BE457" i="3"/>
  <c r="D457" i="3"/>
  <c r="BR457" i="3"/>
  <c r="L457" i="3"/>
  <c r="A457" i="3"/>
  <c r="P457" i="3"/>
  <c r="AN457" i="3"/>
  <c r="AJ457" i="3"/>
  <c r="AZ457" i="3"/>
  <c r="F457" i="3"/>
  <c r="C457" i="3"/>
  <c r="AS457" i="3"/>
  <c r="Y457" i="3"/>
  <c r="AH457" i="3"/>
  <c r="BT457" i="3"/>
  <c r="BK457" i="3"/>
  <c r="BO457" i="3"/>
  <c r="BB457" i="3"/>
  <c r="AP457" i="3"/>
  <c r="AG457" i="3"/>
  <c r="I457" i="3"/>
  <c r="ET511" i="1"/>
  <c r="EV513" i="1"/>
  <c r="EP513" i="1"/>
  <c r="EU550" i="1"/>
  <c r="EO550" i="1"/>
  <c r="EV550" i="1"/>
  <c r="BJ421" i="3"/>
  <c r="BM421" i="3"/>
  <c r="AX421" i="3"/>
  <c r="BG421" i="3"/>
  <c r="AO421" i="3"/>
  <c r="BD421" i="3"/>
  <c r="N421" i="3"/>
  <c r="T421" i="3"/>
  <c r="AI421" i="3"/>
  <c r="AR421" i="3"/>
  <c r="AL421" i="3"/>
  <c r="Q421" i="3"/>
  <c r="AF421" i="3"/>
  <c r="BA421" i="3"/>
  <c r="AU421" i="3"/>
  <c r="Z421" i="3"/>
  <c r="BS421" i="3"/>
  <c r="AC421" i="3"/>
  <c r="K421" i="3"/>
  <c r="BP421" i="3"/>
  <c r="E421" i="3"/>
  <c r="B421" i="3"/>
  <c r="H421" i="3"/>
  <c r="W421" i="3"/>
  <c r="AI463" i="3"/>
  <c r="BD463" i="3"/>
  <c r="H463" i="3"/>
  <c r="AO463" i="3"/>
  <c r="T463" i="3"/>
  <c r="BP463" i="3"/>
  <c r="E463" i="3"/>
  <c r="AR463" i="3"/>
  <c r="AL463" i="3"/>
  <c r="BM463" i="3"/>
  <c r="W463" i="3"/>
  <c r="N463" i="3"/>
  <c r="AF463" i="3"/>
  <c r="BA463" i="3"/>
  <c r="Q463" i="3"/>
  <c r="AX463" i="3"/>
  <c r="AU463" i="3"/>
  <c r="BJ463" i="3"/>
  <c r="K463" i="3"/>
  <c r="BS463" i="3"/>
  <c r="Z463" i="3"/>
  <c r="BG463" i="3"/>
  <c r="AC463" i="3"/>
  <c r="B463" i="3"/>
  <c r="Q402" i="3"/>
  <c r="W402" i="3"/>
  <c r="BD402" i="3"/>
  <c r="E402" i="3"/>
  <c r="AU402" i="3"/>
  <c r="T402" i="3"/>
  <c r="AF402" i="3"/>
  <c r="B402" i="3"/>
  <c r="BJ402" i="3"/>
  <c r="AI402" i="3"/>
  <c r="BG402" i="3"/>
  <c r="BA402" i="3"/>
  <c r="AX402" i="3"/>
  <c r="H402" i="3"/>
  <c r="Z402" i="3"/>
  <c r="AC402" i="3"/>
  <c r="AL402" i="3"/>
  <c r="BM402" i="3"/>
  <c r="BP402" i="3"/>
  <c r="BS402" i="3"/>
  <c r="K402" i="3"/>
  <c r="AR402" i="3"/>
  <c r="N402" i="3"/>
  <c r="AO402" i="3"/>
  <c r="EU402" i="1"/>
  <c r="EO402" i="1"/>
  <c r="BR402" i="3"/>
  <c r="A402" i="3"/>
  <c r="C402" i="3"/>
  <c r="AT402" i="3"/>
  <c r="BQ402" i="3"/>
  <c r="AK402" i="3"/>
  <c r="R402" i="3"/>
  <c r="AV402" i="3"/>
  <c r="BK402" i="3"/>
  <c r="AB402" i="3"/>
  <c r="AJ402" i="3"/>
  <c r="AS402" i="3"/>
  <c r="O402" i="3"/>
  <c r="AY402" i="3"/>
  <c r="S402" i="3"/>
  <c r="BF402" i="3"/>
  <c r="V402" i="3"/>
  <c r="J402" i="3"/>
  <c r="BC402" i="3"/>
  <c r="BH402" i="3"/>
  <c r="U402" i="3"/>
  <c r="M402" i="3"/>
  <c r="BN402" i="3"/>
  <c r="BI402" i="3"/>
  <c r="AH402" i="3"/>
  <c r="AM402" i="3"/>
  <c r="AZ402" i="3"/>
  <c r="BE402" i="3"/>
  <c r="BL402" i="3"/>
  <c r="AG402" i="3"/>
  <c r="BT402" i="3"/>
  <c r="AQ402" i="3"/>
  <c r="AA402" i="3"/>
  <c r="AW402" i="3"/>
  <c r="F402" i="3"/>
  <c r="AE402" i="3"/>
  <c r="AD402" i="3"/>
  <c r="G402" i="3"/>
  <c r="AN402" i="3"/>
  <c r="D402" i="3"/>
  <c r="Y402" i="3"/>
  <c r="BO402" i="3"/>
  <c r="L402" i="3"/>
  <c r="P402" i="3"/>
  <c r="X402" i="3"/>
  <c r="AP402" i="3"/>
  <c r="BB402" i="3"/>
  <c r="I402" i="3"/>
  <c r="ER402" i="1"/>
  <c r="ET294" i="1"/>
  <c r="U254" i="3"/>
  <c r="Z254" i="3"/>
  <c r="AC254" i="3"/>
  <c r="AI254" i="3"/>
  <c r="K254" i="3"/>
  <c r="AF254" i="3"/>
  <c r="BS254" i="3"/>
  <c r="AX254" i="3"/>
  <c r="AR254" i="3"/>
  <c r="AU254" i="3"/>
  <c r="E254" i="3"/>
  <c r="BG254" i="3"/>
  <c r="AL254" i="3"/>
  <c r="BA254" i="3"/>
  <c r="H254" i="3"/>
  <c r="BP254" i="3"/>
  <c r="Q254" i="3"/>
  <c r="W254" i="3"/>
  <c r="AP254" i="3"/>
  <c r="B254" i="3"/>
  <c r="T254" i="3"/>
  <c r="BJ254" i="3"/>
  <c r="AS254" i="3"/>
  <c r="BD254" i="3"/>
  <c r="BM254" i="3"/>
  <c r="AO254" i="3"/>
  <c r="N254" i="3"/>
  <c r="EO449" i="1"/>
  <c r="EU449" i="1"/>
  <c r="BA525" i="3"/>
  <c r="BS525" i="3"/>
  <c r="AC525" i="3"/>
  <c r="AU525" i="3"/>
  <c r="AF525" i="3"/>
  <c r="N525" i="3"/>
  <c r="BJ525" i="3"/>
  <c r="AO525" i="3"/>
  <c r="H525" i="3"/>
  <c r="AX525" i="3"/>
  <c r="K525" i="3"/>
  <c r="BP525" i="3"/>
  <c r="BG525" i="3"/>
  <c r="E525" i="3"/>
  <c r="B525" i="3"/>
  <c r="T525" i="3"/>
  <c r="BD525" i="3"/>
  <c r="Z525" i="3"/>
  <c r="W525" i="3"/>
  <c r="AI525" i="3"/>
  <c r="AL525" i="3"/>
  <c r="BM525" i="3"/>
  <c r="Q525" i="3"/>
  <c r="AR525" i="3"/>
  <c r="EO547" i="1"/>
  <c r="EU547" i="1"/>
  <c r="AA363" i="3"/>
  <c r="AO363" i="3"/>
  <c r="AL363" i="3"/>
  <c r="BJ363" i="3"/>
  <c r="K363" i="3"/>
  <c r="T363" i="3"/>
  <c r="AF363" i="3"/>
  <c r="BA363" i="3"/>
  <c r="BS363" i="3"/>
  <c r="H363" i="3"/>
  <c r="AU363" i="3"/>
  <c r="W363" i="3"/>
  <c r="Q363" i="3"/>
  <c r="AG363" i="3"/>
  <c r="AR363" i="3"/>
  <c r="BD363" i="3"/>
  <c r="E363" i="3"/>
  <c r="B363" i="3"/>
  <c r="AX363" i="3"/>
  <c r="BP363" i="3"/>
  <c r="AV363" i="3"/>
  <c r="BB363" i="3"/>
  <c r="AI363" i="3"/>
  <c r="AJ363" i="3"/>
  <c r="C363" i="3"/>
  <c r="AC363" i="3"/>
  <c r="Z363" i="3"/>
  <c r="N363" i="3"/>
  <c r="BM363" i="3"/>
  <c r="BG363" i="3"/>
  <c r="AI350" i="3"/>
  <c r="AX350" i="3"/>
  <c r="T350" i="3"/>
  <c r="BG350" i="3"/>
  <c r="BA350" i="3"/>
  <c r="BM350" i="3"/>
  <c r="E350" i="3"/>
  <c r="H350" i="3"/>
  <c r="AR350" i="3"/>
  <c r="AC350" i="3"/>
  <c r="BD350" i="3"/>
  <c r="AL350" i="3"/>
  <c r="N350" i="3"/>
  <c r="Z350" i="3"/>
  <c r="B350" i="3"/>
  <c r="W350" i="3"/>
  <c r="AO350" i="3"/>
  <c r="BJ350" i="3"/>
  <c r="AU350" i="3"/>
  <c r="AF350" i="3"/>
  <c r="BS350" i="3"/>
  <c r="Q350" i="3"/>
  <c r="BP350" i="3"/>
  <c r="K350" i="3"/>
  <c r="ET270" i="1"/>
  <c r="ES265" i="1"/>
  <c r="ER265" i="1"/>
  <c r="EU311" i="1"/>
  <c r="EO311" i="1"/>
  <c r="ER551" i="1"/>
  <c r="H551" i="3"/>
  <c r="K551" i="3"/>
  <c r="AR551" i="3"/>
  <c r="AC551" i="3"/>
  <c r="AI551" i="3"/>
  <c r="BD551" i="3"/>
  <c r="W551" i="3"/>
  <c r="BM551" i="3"/>
  <c r="AX551" i="3"/>
  <c r="AF551" i="3"/>
  <c r="E551" i="3"/>
  <c r="BA551" i="3"/>
  <c r="Z551" i="3"/>
  <c r="BP551" i="3"/>
  <c r="T551" i="3"/>
  <c r="BG551" i="3"/>
  <c r="B551" i="3"/>
  <c r="AU551" i="3"/>
  <c r="N551" i="3"/>
  <c r="BJ551" i="3"/>
  <c r="AO551" i="3"/>
  <c r="AL551" i="3"/>
  <c r="BS551" i="3"/>
  <c r="Q551" i="3"/>
  <c r="P453" i="3"/>
  <c r="AA453" i="3"/>
  <c r="BF453" i="3"/>
  <c r="AV453" i="3"/>
  <c r="O453" i="3"/>
  <c r="AQ453" i="3"/>
  <c r="BR453" i="3"/>
  <c r="BN453" i="3"/>
  <c r="BH453" i="3"/>
  <c r="G453" i="3"/>
  <c r="BQ453" i="3"/>
  <c r="AD453" i="3"/>
  <c r="S453" i="3"/>
  <c r="A453" i="3"/>
  <c r="AJ453" i="3"/>
  <c r="AT453" i="3"/>
  <c r="AM453" i="3"/>
  <c r="M453" i="3"/>
  <c r="V453" i="3"/>
  <c r="BT453" i="3"/>
  <c r="AB453" i="3"/>
  <c r="BB453" i="3"/>
  <c r="AS453" i="3"/>
  <c r="AE453" i="3"/>
  <c r="BI453" i="3"/>
  <c r="AK453" i="3"/>
  <c r="AW453" i="3"/>
  <c r="AG453" i="3"/>
  <c r="J453" i="3"/>
  <c r="BL453" i="3"/>
  <c r="BE453" i="3"/>
  <c r="Y453" i="3"/>
  <c r="AN453" i="3"/>
  <c r="BK453" i="3"/>
  <c r="U453" i="3"/>
  <c r="D453" i="3"/>
  <c r="I453" i="3"/>
  <c r="R453" i="3"/>
  <c r="X453" i="3"/>
  <c r="BO453" i="3"/>
  <c r="L453" i="3"/>
  <c r="C453" i="3"/>
  <c r="AY453" i="3"/>
  <c r="AH453" i="3"/>
  <c r="AP453" i="3"/>
  <c r="AZ453" i="3"/>
  <c r="BC453" i="3"/>
  <c r="F453" i="3"/>
  <c r="EP465" i="1"/>
  <c r="BG465" i="3"/>
  <c r="AR465" i="3"/>
  <c r="AC465" i="3"/>
  <c r="T465" i="3"/>
  <c r="BS465" i="3"/>
  <c r="Q465" i="3"/>
  <c r="AO465" i="3"/>
  <c r="BD465" i="3"/>
  <c r="BP465" i="3"/>
  <c r="N465" i="3"/>
  <c r="BM465" i="3"/>
  <c r="BA465" i="3"/>
  <c r="H465" i="3"/>
  <c r="AU465" i="3"/>
  <c r="AI465" i="3"/>
  <c r="W465" i="3"/>
  <c r="BJ465" i="3"/>
  <c r="Z465" i="3"/>
  <c r="E465" i="3"/>
  <c r="AF465" i="3"/>
  <c r="K465" i="3"/>
  <c r="AL465" i="3"/>
  <c r="AX465" i="3"/>
  <c r="B465" i="3"/>
  <c r="EV327" i="1"/>
  <c r="BE327" i="3"/>
  <c r="AD327" i="3"/>
  <c r="AH327" i="3"/>
  <c r="BQ327" i="3"/>
  <c r="P327" i="3"/>
  <c r="AK327" i="3"/>
  <c r="AN327" i="3"/>
  <c r="BC327" i="3"/>
  <c r="S327" i="3"/>
  <c r="AJ327" i="3"/>
  <c r="AM327" i="3"/>
  <c r="AQ327" i="3"/>
  <c r="AT327" i="3"/>
  <c r="J327" i="3"/>
  <c r="BL327" i="3"/>
  <c r="D327" i="3"/>
  <c r="BR327" i="3"/>
  <c r="BF327" i="3"/>
  <c r="X327" i="3"/>
  <c r="V327" i="3"/>
  <c r="AW327" i="3"/>
  <c r="AY327" i="3"/>
  <c r="AB327" i="3"/>
  <c r="F327" i="3"/>
  <c r="M327" i="3"/>
  <c r="AZ327" i="3"/>
  <c r="Y327" i="3"/>
  <c r="A327" i="3"/>
  <c r="G327" i="3"/>
  <c r="BO327" i="3"/>
  <c r="BI327" i="3"/>
  <c r="AE327" i="3"/>
  <c r="AC287" i="3"/>
  <c r="BM287" i="3"/>
  <c r="BP287" i="3"/>
  <c r="AX287" i="3"/>
  <c r="T287" i="3"/>
  <c r="Z287" i="3"/>
  <c r="BS287" i="3"/>
  <c r="W287" i="3"/>
  <c r="H287" i="3"/>
  <c r="BJ287" i="3"/>
  <c r="AF287" i="3"/>
  <c r="E287" i="3"/>
  <c r="AR287" i="3"/>
  <c r="AU287" i="3"/>
  <c r="AL287" i="3"/>
  <c r="K287" i="3"/>
  <c r="BA287" i="3"/>
  <c r="BG287" i="3"/>
  <c r="AO287" i="3"/>
  <c r="AI287" i="3"/>
  <c r="N287" i="3"/>
  <c r="Q287" i="3"/>
  <c r="B287" i="3"/>
  <c r="BD287" i="3"/>
  <c r="ET287" i="1"/>
  <c r="BR287" i="3"/>
  <c r="AM287" i="3"/>
  <c r="C287" i="3"/>
  <c r="AQ287" i="3"/>
  <c r="AK287" i="3"/>
  <c r="R287" i="3"/>
  <c r="P287" i="3"/>
  <c r="AY287" i="3"/>
  <c r="BC287" i="3"/>
  <c r="AB287" i="3"/>
  <c r="AS287" i="3"/>
  <c r="AV287" i="3"/>
  <c r="J287" i="3"/>
  <c r="D287" i="3"/>
  <c r="AG287" i="3"/>
  <c r="BI287" i="3"/>
  <c r="AW287" i="3"/>
  <c r="BT287" i="3"/>
  <c r="M287" i="3"/>
  <c r="AA287" i="3"/>
  <c r="AE287" i="3"/>
  <c r="BN287" i="3"/>
  <c r="Y287" i="3"/>
  <c r="BQ287" i="3"/>
  <c r="V287" i="3"/>
  <c r="X287" i="3"/>
  <c r="AH287" i="3"/>
  <c r="BO287" i="3"/>
  <c r="A287" i="3"/>
  <c r="L287" i="3"/>
  <c r="AT287" i="3"/>
  <c r="U287" i="3"/>
  <c r="BH287" i="3"/>
  <c r="AZ287" i="3"/>
  <c r="AJ287" i="3"/>
  <c r="BF287" i="3"/>
  <c r="BL287" i="3"/>
  <c r="AN287" i="3"/>
  <c r="BK287" i="3"/>
  <c r="F287" i="3"/>
  <c r="BB287" i="3"/>
  <c r="S287" i="3"/>
  <c r="AP287" i="3"/>
  <c r="G287" i="3"/>
  <c r="AD287" i="3"/>
  <c r="O287" i="3"/>
  <c r="BE287" i="3"/>
  <c r="I287" i="3"/>
  <c r="EO407" i="1"/>
  <c r="EV407" i="1"/>
  <c r="EU427" i="1"/>
  <c r="EP337" i="1"/>
  <c r="EP447" i="1"/>
  <c r="P506" i="3"/>
  <c r="BR506" i="3"/>
  <c r="EV506" i="1"/>
  <c r="ER520" i="1"/>
  <c r="ET520" i="1"/>
  <c r="EU260" i="1"/>
  <c r="EO260" i="1"/>
  <c r="ES359" i="1"/>
  <c r="ET359" i="1"/>
  <c r="R251" i="3"/>
  <c r="AN251" i="3"/>
  <c r="BR251" i="3"/>
  <c r="P251" i="3"/>
  <c r="I251" i="3"/>
  <c r="BQ251" i="3"/>
  <c r="U251" i="3"/>
  <c r="G251" i="3"/>
  <c r="F251" i="3"/>
  <c r="BO251" i="3"/>
  <c r="Y251" i="3"/>
  <c r="M251" i="3"/>
  <c r="J251" i="3"/>
  <c r="AZ251" i="3"/>
  <c r="AH251" i="3"/>
  <c r="AB251" i="3"/>
  <c r="AV251" i="3"/>
  <c r="AA251" i="3"/>
  <c r="X251" i="3"/>
  <c r="BH251" i="3"/>
  <c r="L251" i="3"/>
  <c r="BL251" i="3"/>
  <c r="A251" i="3"/>
  <c r="BT251" i="3"/>
  <c r="AJ251" i="3"/>
  <c r="BC251" i="3"/>
  <c r="V251" i="3"/>
  <c r="AM251" i="3"/>
  <c r="AE251" i="3"/>
  <c r="C251" i="3"/>
  <c r="AK251" i="3"/>
  <c r="AT251" i="3"/>
  <c r="S251" i="3"/>
  <c r="BF251" i="3"/>
  <c r="D251" i="3"/>
  <c r="AY251" i="3"/>
  <c r="BI251" i="3"/>
  <c r="AW251" i="3"/>
  <c r="O251" i="3"/>
  <c r="AQ251" i="3"/>
  <c r="AS251" i="3"/>
  <c r="ER251" i="1"/>
  <c r="AU411" i="3"/>
  <c r="AF411" i="3"/>
  <c r="E411" i="3"/>
  <c r="BA411" i="3"/>
  <c r="H411" i="3"/>
  <c r="Z411" i="3"/>
  <c r="K411" i="3"/>
  <c r="BJ411" i="3"/>
  <c r="AO411" i="3"/>
  <c r="N411" i="3"/>
  <c r="AL411" i="3"/>
  <c r="AX411" i="3"/>
  <c r="AR411" i="3"/>
  <c r="AI411" i="3"/>
  <c r="T411" i="3"/>
  <c r="BD411" i="3"/>
  <c r="BG411" i="3"/>
  <c r="BS411" i="3"/>
  <c r="BM411" i="3"/>
  <c r="B411" i="3"/>
  <c r="W411" i="3"/>
  <c r="Q411" i="3"/>
  <c r="BP411" i="3"/>
  <c r="AC411" i="3"/>
  <c r="EQ411" i="1"/>
  <c r="H406" i="3"/>
  <c r="AR406" i="3"/>
  <c r="BJ406" i="3"/>
  <c r="Q406" i="3"/>
  <c r="BD406" i="3"/>
  <c r="Z406" i="3"/>
  <c r="AU406" i="3"/>
  <c r="N406" i="3"/>
  <c r="B406" i="3"/>
  <c r="K406" i="3"/>
  <c r="AC406" i="3"/>
  <c r="T406" i="3"/>
  <c r="AF406" i="3"/>
  <c r="E406" i="3"/>
  <c r="AI406" i="3"/>
  <c r="BS406" i="3"/>
  <c r="AO406" i="3"/>
  <c r="BP406" i="3"/>
  <c r="W406" i="3"/>
  <c r="AX406" i="3"/>
  <c r="BG406" i="3"/>
  <c r="BA406" i="3"/>
  <c r="BM406" i="3"/>
  <c r="AL406" i="3"/>
  <c r="EP406" i="1"/>
  <c r="EO443" i="1"/>
  <c r="EU443" i="1"/>
  <c r="ER285" i="1"/>
  <c r="EP367" i="1"/>
  <c r="EO349" i="1"/>
  <c r="EU349" i="1"/>
  <c r="K454" i="3"/>
  <c r="BA454" i="3"/>
  <c r="E454" i="3"/>
  <c r="BP454" i="3"/>
  <c r="AF454" i="3"/>
  <c r="AX454" i="3"/>
  <c r="BS454" i="3"/>
  <c r="AR454" i="3"/>
  <c r="AL454" i="3"/>
  <c r="Z454" i="3"/>
  <c r="Q454" i="3"/>
  <c r="AU454" i="3"/>
  <c r="BJ454" i="3"/>
  <c r="AC454" i="3"/>
  <c r="T454" i="3"/>
  <c r="N454" i="3"/>
  <c r="H454" i="3"/>
  <c r="W454" i="3"/>
  <c r="BG454" i="3"/>
  <c r="B454" i="3"/>
  <c r="BD454" i="3"/>
  <c r="AI454" i="3"/>
  <c r="AO454" i="3"/>
  <c r="BM454" i="3"/>
  <c r="AW451" i="3"/>
  <c r="AH451" i="3"/>
  <c r="AT451" i="3"/>
  <c r="Y451" i="3"/>
  <c r="U451" i="3"/>
  <c r="M451" i="3"/>
  <c r="V451" i="3"/>
  <c r="AP451" i="3"/>
  <c r="BE451" i="3"/>
  <c r="AJ451" i="3"/>
  <c r="I451" i="3"/>
  <c r="L451" i="3"/>
  <c r="BF451" i="3"/>
  <c r="AM451" i="3"/>
  <c r="AS451" i="3"/>
  <c r="BL451" i="3"/>
  <c r="BI451" i="3"/>
  <c r="S451" i="3"/>
  <c r="AA451" i="3"/>
  <c r="P451" i="3"/>
  <c r="D451" i="3"/>
  <c r="AB451" i="3"/>
  <c r="AV451" i="3"/>
  <c r="BR451" i="3"/>
  <c r="AQ451" i="3"/>
  <c r="O451" i="3"/>
  <c r="BO451" i="3"/>
  <c r="BB451" i="3"/>
  <c r="J451" i="3"/>
  <c r="AK451" i="3"/>
  <c r="AN451" i="3"/>
  <c r="C451" i="3"/>
  <c r="F451" i="3"/>
  <c r="BT451" i="3"/>
  <c r="BC451" i="3"/>
  <c r="R451" i="3"/>
  <c r="A451" i="3"/>
  <c r="AY451" i="3"/>
  <c r="BK451" i="3"/>
  <c r="BQ451" i="3"/>
  <c r="AZ451" i="3"/>
  <c r="AG451" i="3"/>
  <c r="G451" i="3"/>
  <c r="AE451" i="3"/>
  <c r="BH451" i="3"/>
  <c r="BN451" i="3"/>
  <c r="AD451" i="3"/>
  <c r="X451" i="3"/>
  <c r="ER451" i="1"/>
  <c r="C352" i="3"/>
  <c r="AJ352" i="3"/>
  <c r="BH352" i="3"/>
  <c r="R352" i="3"/>
  <c r="AA352" i="3"/>
  <c r="L552" i="3"/>
  <c r="L426" i="3"/>
  <c r="O506" i="3"/>
  <c r="C506" i="3"/>
  <c r="F506" i="3"/>
  <c r="BE506" i="3"/>
  <c r="V447" i="3"/>
  <c r="R447" i="3"/>
  <c r="J447" i="3"/>
  <c r="BF447" i="3"/>
  <c r="BH447" i="3"/>
  <c r="AM447" i="3"/>
  <c r="AE447" i="3"/>
  <c r="BK447" i="3"/>
  <c r="BN447" i="3"/>
  <c r="AG327" i="3"/>
  <c r="BQ426" i="3"/>
  <c r="U426" i="3"/>
  <c r="AA426" i="3"/>
  <c r="O426" i="3"/>
  <c r="BT426" i="3"/>
  <c r="AJ426" i="3"/>
  <c r="R327" i="3"/>
  <c r="BH327" i="3"/>
  <c r="BJ327" i="3"/>
  <c r="BD327" i="3"/>
  <c r="Z327" i="3"/>
  <c r="AL327" i="3"/>
  <c r="N327" i="3"/>
  <c r="I506" i="3"/>
  <c r="AD506" i="3"/>
  <c r="EO482" i="1"/>
  <c r="BN426" i="3"/>
  <c r="AU492" i="3"/>
  <c r="AI492" i="3"/>
  <c r="BD492" i="3"/>
  <c r="B492" i="3"/>
  <c r="T492" i="3"/>
  <c r="AX492" i="3"/>
  <c r="BS492" i="3"/>
  <c r="K492" i="3"/>
  <c r="AL492" i="3"/>
  <c r="BA492" i="3"/>
  <c r="AC492" i="3"/>
  <c r="N492" i="3"/>
  <c r="Q492" i="3"/>
  <c r="E492" i="3"/>
  <c r="W492" i="3"/>
  <c r="AO492" i="3"/>
  <c r="Z492" i="3"/>
  <c r="BJ492" i="3"/>
  <c r="BG492" i="3"/>
  <c r="AR492" i="3"/>
  <c r="H492" i="3"/>
  <c r="BM492" i="3"/>
  <c r="AF492" i="3"/>
  <c r="BP492" i="3"/>
  <c r="EP492" i="1"/>
  <c r="ET256" i="1"/>
  <c r="AU256" i="3"/>
  <c r="BP256" i="3"/>
  <c r="BM256" i="3"/>
  <c r="E256" i="3"/>
  <c r="AF256" i="3"/>
  <c r="AR256" i="3"/>
  <c r="T256" i="3"/>
  <c r="AO256" i="3"/>
  <c r="BA256" i="3"/>
  <c r="BD256" i="3"/>
  <c r="AX256" i="3"/>
  <c r="BG256" i="3"/>
  <c r="B256" i="3"/>
  <c r="H256" i="3"/>
  <c r="AL256" i="3"/>
  <c r="N256" i="3"/>
  <c r="W256" i="3"/>
  <c r="Q256" i="3"/>
  <c r="AC256" i="3"/>
  <c r="AI256" i="3"/>
  <c r="Z256" i="3"/>
  <c r="BJ256" i="3"/>
  <c r="BS256" i="3"/>
  <c r="K256" i="3"/>
  <c r="AT521" i="3"/>
  <c r="AB521" i="3"/>
  <c r="U521" i="3"/>
  <c r="AQ521" i="3"/>
  <c r="V521" i="3"/>
  <c r="L521" i="3"/>
  <c r="BB521" i="3"/>
  <c r="AE521" i="3"/>
  <c r="J521" i="3"/>
  <c r="AD521" i="3"/>
  <c r="AP521" i="3"/>
  <c r="M521" i="3"/>
  <c r="BR521" i="3"/>
  <c r="AA521" i="3"/>
  <c r="AG521" i="3"/>
  <c r="G521" i="3"/>
  <c r="R521" i="3"/>
  <c r="X521" i="3"/>
  <c r="Y521" i="3"/>
  <c r="BK521" i="3"/>
  <c r="BF521" i="3"/>
  <c r="BO521" i="3"/>
  <c r="BQ521" i="3"/>
  <c r="AH521" i="3"/>
  <c r="BC521" i="3"/>
  <c r="AS521" i="3"/>
  <c r="P521" i="3"/>
  <c r="BL521" i="3"/>
  <c r="D521" i="3"/>
  <c r="BH521" i="3"/>
  <c r="AW521" i="3"/>
  <c r="AY521" i="3"/>
  <c r="BN521" i="3"/>
  <c r="AN521" i="3"/>
  <c r="AJ521" i="3"/>
  <c r="BE521" i="3"/>
  <c r="BI521" i="3"/>
  <c r="AK521" i="3"/>
  <c r="F521" i="3"/>
  <c r="C521" i="3"/>
  <c r="S521" i="3"/>
  <c r="AM521" i="3"/>
  <c r="O521" i="3"/>
  <c r="AV521" i="3"/>
  <c r="BT521" i="3"/>
  <c r="A521" i="3"/>
  <c r="I521" i="3"/>
  <c r="AZ521" i="3"/>
  <c r="X523" i="3"/>
  <c r="AK523" i="3"/>
  <c r="F523" i="3"/>
  <c r="BH523" i="3"/>
  <c r="AH523" i="3"/>
  <c r="AS523" i="3"/>
  <c r="BQ523" i="3"/>
  <c r="AG523" i="3"/>
  <c r="S523" i="3"/>
  <c r="AZ523" i="3"/>
  <c r="BK523" i="3"/>
  <c r="AQ523" i="3"/>
  <c r="V523" i="3"/>
  <c r="AJ523" i="3"/>
  <c r="AE523" i="3"/>
  <c r="BO523" i="3"/>
  <c r="BB523" i="3"/>
  <c r="BT523" i="3"/>
  <c r="BL523" i="3"/>
  <c r="M523" i="3"/>
  <c r="J523" i="3"/>
  <c r="I523" i="3"/>
  <c r="O523" i="3"/>
  <c r="Y523" i="3"/>
  <c r="BI523" i="3"/>
  <c r="D523" i="3"/>
  <c r="BR523" i="3"/>
  <c r="AN523" i="3"/>
  <c r="AA523" i="3"/>
  <c r="AP523" i="3"/>
  <c r="AT523" i="3"/>
  <c r="U523" i="3"/>
  <c r="AW523" i="3"/>
  <c r="C523" i="3"/>
  <c r="A523" i="3"/>
  <c r="BE523" i="3"/>
  <c r="BC523" i="3"/>
  <c r="BN523" i="3"/>
  <c r="R523" i="3"/>
  <c r="AM523" i="3"/>
  <c r="AV523" i="3"/>
  <c r="AY523" i="3"/>
  <c r="P523" i="3"/>
  <c r="BF523" i="3"/>
  <c r="L523" i="3"/>
  <c r="AD523" i="3"/>
  <c r="G523" i="3"/>
  <c r="AB523" i="3"/>
  <c r="ES395" i="1"/>
  <c r="BJ395" i="3"/>
  <c r="H395" i="3"/>
  <c r="AX395" i="3"/>
  <c r="AU395" i="3"/>
  <c r="AF395" i="3"/>
  <c r="BS395" i="3"/>
  <c r="K395" i="3"/>
  <c r="Q395" i="3"/>
  <c r="BG395" i="3"/>
  <c r="BM395" i="3"/>
  <c r="W395" i="3"/>
  <c r="AC395" i="3"/>
  <c r="BD395" i="3"/>
  <c r="AL395" i="3"/>
  <c r="AR395" i="3"/>
  <c r="AI395" i="3"/>
  <c r="E395" i="3"/>
  <c r="N395" i="3"/>
  <c r="Z395" i="3"/>
  <c r="BA395" i="3"/>
  <c r="AO395" i="3"/>
  <c r="T395" i="3"/>
  <c r="BP395" i="3"/>
  <c r="B395" i="3"/>
  <c r="AD455" i="3"/>
  <c r="AH455" i="3"/>
  <c r="AJ455" i="3"/>
  <c r="AM455" i="3"/>
  <c r="M455" i="3"/>
  <c r="R455" i="3"/>
  <c r="A455" i="3"/>
  <c r="AA455" i="3"/>
  <c r="G455" i="3"/>
  <c r="P455" i="3"/>
  <c r="L455" i="3"/>
  <c r="BH455" i="3"/>
  <c r="AN455" i="3"/>
  <c r="S455" i="3"/>
  <c r="AV455" i="3"/>
  <c r="AB455" i="3"/>
  <c r="BE455" i="3"/>
  <c r="AP455" i="3"/>
  <c r="AY455" i="3"/>
  <c r="BT455" i="3"/>
  <c r="AT455" i="3"/>
  <c r="BB455" i="3"/>
  <c r="BI455" i="3"/>
  <c r="BR455" i="3"/>
  <c r="J455" i="3"/>
  <c r="BF455" i="3"/>
  <c r="BO455" i="3"/>
  <c r="D455" i="3"/>
  <c r="AZ455" i="3"/>
  <c r="BK455" i="3"/>
  <c r="BC455" i="3"/>
  <c r="U455" i="3"/>
  <c r="Y455" i="3"/>
  <c r="AQ455" i="3"/>
  <c r="O455" i="3"/>
  <c r="X455" i="3"/>
  <c r="AW455" i="3"/>
  <c r="AS455" i="3"/>
  <c r="BQ455" i="3"/>
  <c r="AK455" i="3"/>
  <c r="I455" i="3"/>
  <c r="AE455" i="3"/>
  <c r="C455" i="3"/>
  <c r="BL455" i="3"/>
  <c r="AG455" i="3"/>
  <c r="V455" i="3"/>
  <c r="F455" i="3"/>
  <c r="BN455" i="3"/>
  <c r="ES518" i="1"/>
  <c r="ER518" i="1"/>
  <c r="AV305" i="3"/>
  <c r="AZ305" i="3"/>
  <c r="X305" i="3"/>
  <c r="BE305" i="3"/>
  <c r="M305" i="3"/>
  <c r="Y305" i="3"/>
  <c r="A305" i="3"/>
  <c r="BK305" i="3"/>
  <c r="AJ305" i="3"/>
  <c r="V305" i="3"/>
  <c r="AE305" i="3"/>
  <c r="I305" i="3"/>
  <c r="F305" i="3"/>
  <c r="AY305" i="3"/>
  <c r="L305" i="3"/>
  <c r="BO305" i="3"/>
  <c r="BH305" i="3"/>
  <c r="AD305" i="3"/>
  <c r="AQ305" i="3"/>
  <c r="AT305" i="3"/>
  <c r="BN305" i="3"/>
  <c r="BI305" i="3"/>
  <c r="R305" i="3"/>
  <c r="BB305" i="3"/>
  <c r="AB305" i="3"/>
  <c r="O305" i="3"/>
  <c r="C305" i="3"/>
  <c r="G305" i="3"/>
  <c r="AS305" i="3"/>
  <c r="BR305" i="3"/>
  <c r="S305" i="3"/>
  <c r="BC305" i="3"/>
  <c r="AA305" i="3"/>
  <c r="U305" i="3"/>
  <c r="BQ305" i="3"/>
  <c r="AK305" i="3"/>
  <c r="D305" i="3"/>
  <c r="J305" i="3"/>
  <c r="AG305" i="3"/>
  <c r="BT305" i="3"/>
  <c r="AP305" i="3"/>
  <c r="P305" i="3"/>
  <c r="BL305" i="3"/>
  <c r="AM305" i="3"/>
  <c r="AW305" i="3"/>
  <c r="AH305" i="3"/>
  <c r="BF305" i="3"/>
  <c r="AN305" i="3"/>
  <c r="BC433" i="3"/>
  <c r="BK433" i="3"/>
  <c r="G433" i="3"/>
  <c r="M433" i="3"/>
  <c r="BL433" i="3"/>
  <c r="I433" i="3"/>
  <c r="AM433" i="3"/>
  <c r="AP433" i="3"/>
  <c r="AG433" i="3"/>
  <c r="BN433" i="3"/>
  <c r="U433" i="3"/>
  <c r="AZ433" i="3"/>
  <c r="AS433" i="3"/>
  <c r="AW433" i="3"/>
  <c r="AK433" i="3"/>
  <c r="AD433" i="3"/>
  <c r="BE433" i="3"/>
  <c r="AE433" i="3"/>
  <c r="S433" i="3"/>
  <c r="O433" i="3"/>
  <c r="BR433" i="3"/>
  <c r="AT433" i="3"/>
  <c r="AH433" i="3"/>
  <c r="BO433" i="3"/>
  <c r="V433" i="3"/>
  <c r="BQ433" i="3"/>
  <c r="F433" i="3"/>
  <c r="AJ433" i="3"/>
  <c r="D433" i="3"/>
  <c r="AA433" i="3"/>
  <c r="BH433" i="3"/>
  <c r="AB433" i="3"/>
  <c r="C433" i="3"/>
  <c r="AV433" i="3"/>
  <c r="AN433" i="3"/>
  <c r="X433" i="3"/>
  <c r="Y433" i="3"/>
  <c r="BB433" i="3"/>
  <c r="AY433" i="3"/>
  <c r="BF433" i="3"/>
  <c r="BT433" i="3"/>
  <c r="BI433" i="3"/>
  <c r="P433" i="3"/>
  <c r="J433" i="3"/>
  <c r="L433" i="3"/>
  <c r="R433" i="3"/>
  <c r="A433" i="3"/>
  <c r="AQ433" i="3"/>
  <c r="ER433" i="1"/>
  <c r="EO433" i="1"/>
  <c r="EU433" i="1"/>
  <c r="EU476" i="1"/>
  <c r="EO476" i="1"/>
  <c r="EQ490" i="1"/>
  <c r="EO490" i="1"/>
  <c r="EU490" i="1"/>
  <c r="ET253" i="1"/>
  <c r="ER253" i="1"/>
  <c r="EP253" i="1"/>
  <c r="AU353" i="3"/>
  <c r="AI353" i="3"/>
  <c r="BP353" i="3"/>
  <c r="Z353" i="3"/>
  <c r="AC353" i="3"/>
  <c r="BA353" i="3"/>
  <c r="BS353" i="3"/>
  <c r="AX353" i="3"/>
  <c r="BM353" i="3"/>
  <c r="AR353" i="3"/>
  <c r="BJ353" i="3"/>
  <c r="BD353" i="3"/>
  <c r="N353" i="3"/>
  <c r="T353" i="3"/>
  <c r="BG353" i="3"/>
  <c r="AF353" i="3"/>
  <c r="B353" i="3"/>
  <c r="AO353" i="3"/>
  <c r="W353" i="3"/>
  <c r="E353" i="3"/>
  <c r="H353" i="3"/>
  <c r="AL353" i="3"/>
  <c r="K353" i="3"/>
  <c r="Q353" i="3"/>
  <c r="ET353" i="1"/>
  <c r="ES353" i="1"/>
  <c r="ER353" i="1"/>
  <c r="ES277" i="1"/>
  <c r="AA277" i="3"/>
  <c r="AM277" i="3"/>
  <c r="U277" i="3"/>
  <c r="C277" i="3"/>
  <c r="BT277" i="3"/>
  <c r="I277" i="3"/>
  <c r="BN277" i="3"/>
  <c r="AG277" i="3"/>
  <c r="BB277" i="3"/>
  <c r="R277" i="3"/>
  <c r="BH277" i="3"/>
  <c r="AJ277" i="3"/>
  <c r="AY277" i="3"/>
  <c r="AP277" i="3"/>
  <c r="BQ277" i="3"/>
  <c r="AL277" i="3"/>
  <c r="BM277" i="3"/>
  <c r="BP277" i="3"/>
  <c r="BD277" i="3"/>
  <c r="E277" i="3"/>
  <c r="AC277" i="3"/>
  <c r="AV277" i="3"/>
  <c r="BE277" i="3"/>
  <c r="O277" i="3"/>
  <c r="F277" i="3"/>
  <c r="K277" i="3"/>
  <c r="AX277" i="3"/>
  <c r="AU277" i="3"/>
  <c r="BJ277" i="3"/>
  <c r="AO277" i="3"/>
  <c r="BG277" i="3"/>
  <c r="BK277" i="3"/>
  <c r="X277" i="3"/>
  <c r="W277" i="3"/>
  <c r="AF277" i="3"/>
  <c r="BA277" i="3"/>
  <c r="AI277" i="3"/>
  <c r="B277" i="3"/>
  <c r="H277" i="3"/>
  <c r="AS277" i="3"/>
  <c r="Q277" i="3"/>
  <c r="BS277" i="3"/>
  <c r="N277" i="3"/>
  <c r="Z277" i="3"/>
  <c r="L277" i="3"/>
  <c r="AD277" i="3"/>
  <c r="T277" i="3"/>
  <c r="AR277" i="3"/>
  <c r="EP393" i="1"/>
  <c r="EU365" i="1"/>
  <c r="EO365" i="1"/>
  <c r="AZ365" i="3"/>
  <c r="M365" i="3"/>
  <c r="AP365" i="3"/>
  <c r="G365" i="3"/>
  <c r="AK365" i="3"/>
  <c r="BR365" i="3"/>
  <c r="F365" i="3"/>
  <c r="AG365" i="3"/>
  <c r="AD365" i="3"/>
  <c r="X365" i="3"/>
  <c r="BO365" i="3"/>
  <c r="AN365" i="3"/>
  <c r="AE365" i="3"/>
  <c r="D365" i="3"/>
  <c r="BT365" i="3"/>
  <c r="BE365" i="3"/>
  <c r="AB365" i="3"/>
  <c r="BL365" i="3"/>
  <c r="AY365" i="3"/>
  <c r="BI365" i="3"/>
  <c r="O365" i="3"/>
  <c r="AH365" i="3"/>
  <c r="AV365" i="3"/>
  <c r="BB365" i="3"/>
  <c r="AS365" i="3"/>
  <c r="Y365" i="3"/>
  <c r="AJ365" i="3"/>
  <c r="A365" i="3"/>
  <c r="U365" i="3"/>
  <c r="J365" i="3"/>
  <c r="AW365" i="3"/>
  <c r="V365" i="3"/>
  <c r="BF365" i="3"/>
  <c r="I365" i="3"/>
  <c r="BQ365" i="3"/>
  <c r="BC365" i="3"/>
  <c r="AT365" i="3"/>
  <c r="P365" i="3"/>
  <c r="BN365" i="3"/>
  <c r="AM365" i="3"/>
  <c r="AQ365" i="3"/>
  <c r="R365" i="3"/>
  <c r="AA365" i="3"/>
  <c r="L365" i="3"/>
  <c r="BK365" i="3"/>
  <c r="S365" i="3"/>
  <c r="C365" i="3"/>
  <c r="BH365" i="3"/>
  <c r="P440" i="3"/>
  <c r="AW440" i="3"/>
  <c r="AZ440" i="3"/>
  <c r="AN440" i="3"/>
  <c r="BI440" i="3"/>
  <c r="AD440" i="3"/>
  <c r="Y440" i="3"/>
  <c r="BR440" i="3"/>
  <c r="BQ440" i="3"/>
  <c r="AM440" i="3"/>
  <c r="F440" i="3"/>
  <c r="AS440" i="3"/>
  <c r="S440" i="3"/>
  <c r="BT440" i="3"/>
  <c r="AJ440" i="3"/>
  <c r="BB440" i="3"/>
  <c r="BL440" i="3"/>
  <c r="J440" i="3"/>
  <c r="BO440" i="3"/>
  <c r="M440" i="3"/>
  <c r="O440" i="3"/>
  <c r="BF440" i="3"/>
  <c r="BH440" i="3"/>
  <c r="AE440" i="3"/>
  <c r="BC440" i="3"/>
  <c r="G440" i="3"/>
  <c r="BK440" i="3"/>
  <c r="AV440" i="3"/>
  <c r="D440" i="3"/>
  <c r="C440" i="3"/>
  <c r="AQ440" i="3"/>
  <c r="AP440" i="3"/>
  <c r="AT440" i="3"/>
  <c r="AK440" i="3"/>
  <c r="L440" i="3"/>
  <c r="R440" i="3"/>
  <c r="U440" i="3"/>
  <c r="AG440" i="3"/>
  <c r="AY440" i="3"/>
  <c r="X440" i="3"/>
  <c r="I440" i="3"/>
  <c r="AB440" i="3"/>
  <c r="BE440" i="3"/>
  <c r="AA440" i="3"/>
  <c r="BN440" i="3"/>
  <c r="V440" i="3"/>
  <c r="AH440" i="3"/>
  <c r="A440" i="3"/>
  <c r="EU245" i="1"/>
  <c r="EO245" i="1"/>
  <c r="Z373" i="3"/>
  <c r="BJ373" i="3"/>
  <c r="K373" i="3"/>
  <c r="AL373" i="3"/>
  <c r="W373" i="3"/>
  <c r="AI373" i="3"/>
  <c r="BD373" i="3"/>
  <c r="AC373" i="3"/>
  <c r="BA373" i="3"/>
  <c r="AO373" i="3"/>
  <c r="BP373" i="3"/>
  <c r="E373" i="3"/>
  <c r="Q373" i="3"/>
  <c r="H373" i="3"/>
  <c r="AF373" i="3"/>
  <c r="AG373" i="3"/>
  <c r="AY373" i="3"/>
  <c r="AA373" i="3"/>
  <c r="BN373" i="3"/>
  <c r="BB373" i="3"/>
  <c r="BG373" i="3"/>
  <c r="B373" i="3"/>
  <c r="BM373" i="3"/>
  <c r="L373" i="3"/>
  <c r="AP373" i="3"/>
  <c r="BT373" i="3"/>
  <c r="O373" i="3"/>
  <c r="F373" i="3"/>
  <c r="BE373" i="3"/>
  <c r="C373" i="3"/>
  <c r="BS373" i="3"/>
  <c r="AR373" i="3"/>
  <c r="AX373" i="3"/>
  <c r="T373" i="3"/>
  <c r="AM373" i="3"/>
  <c r="AS373" i="3"/>
  <c r="BH373" i="3"/>
  <c r="N373" i="3"/>
  <c r="AD373" i="3"/>
  <c r="BQ373" i="3"/>
  <c r="AV373" i="3"/>
  <c r="I373" i="3"/>
  <c r="AJ373" i="3"/>
  <c r="U373" i="3"/>
  <c r="R373" i="3"/>
  <c r="X373" i="3"/>
  <c r="AU373" i="3"/>
  <c r="BK373" i="3"/>
  <c r="EO425" i="1"/>
  <c r="EU425" i="1"/>
  <c r="ET495" i="1"/>
  <c r="ES380" i="1"/>
  <c r="EQ357" i="1"/>
  <c r="ES357" i="1"/>
  <c r="EP414" i="1"/>
  <c r="G414" i="3"/>
  <c r="BC414" i="3"/>
  <c r="M414" i="3"/>
  <c r="AZ414" i="3"/>
  <c r="AV414" i="3"/>
  <c r="F414" i="3"/>
  <c r="X414" i="3"/>
  <c r="BL414" i="3"/>
  <c r="O414" i="3"/>
  <c r="BT414" i="3"/>
  <c r="BK414" i="3"/>
  <c r="AN414" i="3"/>
  <c r="AH414" i="3"/>
  <c r="BN414" i="3"/>
  <c r="P414" i="3"/>
  <c r="D414" i="3"/>
  <c r="AY414" i="3"/>
  <c r="BB414" i="3"/>
  <c r="AA414" i="3"/>
  <c r="L414" i="3"/>
  <c r="AD414" i="3"/>
  <c r="U414" i="3"/>
  <c r="BF414" i="3"/>
  <c r="BO414" i="3"/>
  <c r="BI414" i="3"/>
  <c r="AK414" i="3"/>
  <c r="C414" i="3"/>
  <c r="AS414" i="3"/>
  <c r="AQ414" i="3"/>
  <c r="AE414" i="3"/>
  <c r="AT414" i="3"/>
  <c r="BQ414" i="3"/>
  <c r="R414" i="3"/>
  <c r="J414" i="3"/>
  <c r="AW414" i="3"/>
  <c r="BR414" i="3"/>
  <c r="BH414" i="3"/>
  <c r="I414" i="3"/>
  <c r="S414" i="3"/>
  <c r="A414" i="3"/>
  <c r="AP414" i="3"/>
  <c r="V414" i="3"/>
  <c r="AB414" i="3"/>
  <c r="AJ414" i="3"/>
  <c r="Y414" i="3"/>
  <c r="AG414" i="3"/>
  <c r="AM414" i="3"/>
  <c r="BE414" i="3"/>
  <c r="ER330" i="1"/>
  <c r="EO330" i="1"/>
  <c r="EU330" i="1"/>
  <c r="EO344" i="1"/>
  <c r="EU344" i="1"/>
  <c r="EQ344" i="1"/>
  <c r="AR524" i="3"/>
  <c r="B524" i="3"/>
  <c r="T524" i="3"/>
  <c r="AI524" i="3"/>
  <c r="BG524" i="3"/>
  <c r="BS524" i="3"/>
  <c r="N524" i="3"/>
  <c r="E524" i="3"/>
  <c r="Z524" i="3"/>
  <c r="BA524" i="3"/>
  <c r="BJ524" i="3"/>
  <c r="AU524" i="3"/>
  <c r="AL524" i="3"/>
  <c r="AO524" i="3"/>
  <c r="AC524" i="3"/>
  <c r="BM524" i="3"/>
  <c r="BD524" i="3"/>
  <c r="H524" i="3"/>
  <c r="W524" i="3"/>
  <c r="AX524" i="3"/>
  <c r="BP524" i="3"/>
  <c r="Q524" i="3"/>
  <c r="AF524" i="3"/>
  <c r="K524" i="3"/>
  <c r="ET290" i="1"/>
  <c r="BD290" i="3"/>
  <c r="K290" i="3"/>
  <c r="W290" i="3"/>
  <c r="BS290" i="3"/>
  <c r="BA290" i="3"/>
  <c r="AR290" i="3"/>
  <c r="AX290" i="3"/>
  <c r="AO290" i="3"/>
  <c r="AI290" i="3"/>
  <c r="E290" i="3"/>
  <c r="AF290" i="3"/>
  <c r="AU290" i="3"/>
  <c r="Z290" i="3"/>
  <c r="T290" i="3"/>
  <c r="AL290" i="3"/>
  <c r="BG290" i="3"/>
  <c r="AC290" i="3"/>
  <c r="BP290" i="3"/>
  <c r="N290" i="3"/>
  <c r="BM290" i="3"/>
  <c r="Q290" i="3"/>
  <c r="H290" i="3"/>
  <c r="BJ290" i="3"/>
  <c r="B290" i="3"/>
  <c r="EV296" i="1"/>
  <c r="BJ296" i="3"/>
  <c r="E296" i="3"/>
  <c r="BA296" i="3"/>
  <c r="AI296" i="3"/>
  <c r="BM296" i="3"/>
  <c r="AF296" i="3"/>
  <c r="K296" i="3"/>
  <c r="BD296" i="3"/>
  <c r="Q296" i="3"/>
  <c r="W296" i="3"/>
  <c r="BP296" i="3"/>
  <c r="AR296" i="3"/>
  <c r="T296" i="3"/>
  <c r="AX296" i="3"/>
  <c r="H296" i="3"/>
  <c r="AC296" i="3"/>
  <c r="Z296" i="3"/>
  <c r="AL296" i="3"/>
  <c r="BS296" i="3"/>
  <c r="N296" i="3"/>
  <c r="BG296" i="3"/>
  <c r="B296" i="3"/>
  <c r="AO296" i="3"/>
  <c r="AU296" i="3"/>
  <c r="AF534" i="3"/>
  <c r="BM534" i="3"/>
  <c r="AC534" i="3"/>
  <c r="BJ534" i="3"/>
  <c r="BS534" i="3"/>
  <c r="B534" i="3"/>
  <c r="T534" i="3"/>
  <c r="K534" i="3"/>
  <c r="N534" i="3"/>
  <c r="BA534" i="3"/>
  <c r="AR534" i="3"/>
  <c r="BD534" i="3"/>
  <c r="H534" i="3"/>
  <c r="Q534" i="3"/>
  <c r="AI534" i="3"/>
  <c r="AO534" i="3"/>
  <c r="AX534" i="3"/>
  <c r="BG534" i="3"/>
  <c r="Z534" i="3"/>
  <c r="BP534" i="3"/>
  <c r="W534" i="3"/>
  <c r="E534" i="3"/>
  <c r="AL534" i="3"/>
  <c r="AU534" i="3"/>
  <c r="EO534" i="1"/>
  <c r="EU534" i="1"/>
  <c r="EV444" i="1"/>
  <c r="BI446" i="3"/>
  <c r="BC446" i="3"/>
  <c r="P446" i="3"/>
  <c r="BO446" i="3"/>
  <c r="AJ446" i="3"/>
  <c r="V446" i="3"/>
  <c r="D446" i="3"/>
  <c r="AN446" i="3"/>
  <c r="AB446" i="3"/>
  <c r="G446" i="3"/>
  <c r="AW446" i="3"/>
  <c r="AH446" i="3"/>
  <c r="AQ446" i="3"/>
  <c r="Y446" i="3"/>
  <c r="A446" i="3"/>
  <c r="BR446" i="3"/>
  <c r="AZ446" i="3"/>
  <c r="AT446" i="3"/>
  <c r="BF446" i="3"/>
  <c r="BL446" i="3"/>
  <c r="J446" i="3"/>
  <c r="AK446" i="3"/>
  <c r="AE446" i="3"/>
  <c r="S446" i="3"/>
  <c r="BN446" i="3"/>
  <c r="M446" i="3"/>
  <c r="EV278" i="1"/>
  <c r="EQ278" i="1"/>
  <c r="ET278" i="1"/>
  <c r="ER387" i="1"/>
  <c r="J387" i="3"/>
  <c r="BQ387" i="3"/>
  <c r="AP387" i="3"/>
  <c r="D387" i="3"/>
  <c r="C387" i="3"/>
  <c r="BF387" i="3"/>
  <c r="BR387" i="3"/>
  <c r="AS387" i="3"/>
  <c r="A387" i="3"/>
  <c r="AB387" i="3"/>
  <c r="R387" i="3"/>
  <c r="AE387" i="3"/>
  <c r="P387" i="3"/>
  <c r="AY387" i="3"/>
  <c r="AV387" i="3"/>
  <c r="AT387" i="3"/>
  <c r="BO387" i="3"/>
  <c r="AK387" i="3"/>
  <c r="S387" i="3"/>
  <c r="AQ387" i="3"/>
  <c r="L387" i="3"/>
  <c r="AG387" i="3"/>
  <c r="BK387" i="3"/>
  <c r="Y387" i="3"/>
  <c r="BE387" i="3"/>
  <c r="AM387" i="3"/>
  <c r="AD387" i="3"/>
  <c r="G387" i="3"/>
  <c r="BT387" i="3"/>
  <c r="BC387" i="3"/>
  <c r="M387" i="3"/>
  <c r="I387" i="3"/>
  <c r="BI387" i="3"/>
  <c r="BH387" i="3"/>
  <c r="U387" i="3"/>
  <c r="X387" i="3"/>
  <c r="AN387" i="3"/>
  <c r="BB387" i="3"/>
  <c r="BL387" i="3"/>
  <c r="BN387" i="3"/>
  <c r="F387" i="3"/>
  <c r="AJ387" i="3"/>
  <c r="O387" i="3"/>
  <c r="V387" i="3"/>
  <c r="AH387" i="3"/>
  <c r="AW387" i="3"/>
  <c r="AA387" i="3"/>
  <c r="AZ387" i="3"/>
  <c r="EQ387" i="1"/>
  <c r="ER526" i="1"/>
  <c r="C526" i="3"/>
  <c r="AP526" i="3"/>
  <c r="BF526" i="3"/>
  <c r="P526" i="3"/>
  <c r="BC526" i="3"/>
  <c r="A526" i="3"/>
  <c r="AA526" i="3"/>
  <c r="AV526" i="3"/>
  <c r="D526" i="3"/>
  <c r="Y526" i="3"/>
  <c r="O526" i="3"/>
  <c r="AE526" i="3"/>
  <c r="AW526" i="3"/>
  <c r="BE526" i="3"/>
  <c r="AS526" i="3"/>
  <c r="F526" i="3"/>
  <c r="AG526" i="3"/>
  <c r="U526" i="3"/>
  <c r="BK526" i="3"/>
  <c r="G526" i="3"/>
  <c r="AM526" i="3"/>
  <c r="AB526" i="3"/>
  <c r="AZ526" i="3"/>
  <c r="BN526" i="3"/>
  <c r="BO526" i="3"/>
  <c r="BR526" i="3"/>
  <c r="AQ526" i="3"/>
  <c r="AH526" i="3"/>
  <c r="BL526" i="3"/>
  <c r="R526" i="3"/>
  <c r="I526" i="3"/>
  <c r="V526" i="3"/>
  <c r="M526" i="3"/>
  <c r="BT526" i="3"/>
  <c r="BI526" i="3"/>
  <c r="X526" i="3"/>
  <c r="AN526" i="3"/>
  <c r="AY526" i="3"/>
  <c r="AK526" i="3"/>
  <c r="BB526" i="3"/>
  <c r="L526" i="3"/>
  <c r="BQ526" i="3"/>
  <c r="S526" i="3"/>
  <c r="J526" i="3"/>
  <c r="AT526" i="3"/>
  <c r="AD526" i="3"/>
  <c r="BH526" i="3"/>
  <c r="AJ526" i="3"/>
  <c r="ES459" i="1"/>
  <c r="EQ459" i="1"/>
  <c r="ET459" i="1"/>
  <c r="AR331" i="3"/>
  <c r="BJ331" i="3"/>
  <c r="BS331" i="3"/>
  <c r="W331" i="3"/>
  <c r="AF331" i="3"/>
  <c r="B331" i="3"/>
  <c r="N331" i="3"/>
  <c r="K331" i="3"/>
  <c r="AL331" i="3"/>
  <c r="AX331" i="3"/>
  <c r="BA331" i="3"/>
  <c r="E331" i="3"/>
  <c r="BM331" i="3"/>
  <c r="BP331" i="3"/>
  <c r="BG331" i="3"/>
  <c r="AO331" i="3"/>
  <c r="T331" i="3"/>
  <c r="AI331" i="3"/>
  <c r="Q331" i="3"/>
  <c r="Z331" i="3"/>
  <c r="H331" i="3"/>
  <c r="AU331" i="3"/>
  <c r="BD331" i="3"/>
  <c r="AC331" i="3"/>
  <c r="ES331" i="1"/>
  <c r="EQ331" i="1"/>
  <c r="ER331" i="1"/>
  <c r="H500" i="3"/>
  <c r="BP500" i="3"/>
  <c r="AO500" i="3"/>
  <c r="AX500" i="3"/>
  <c r="E500" i="3"/>
  <c r="AC500" i="3"/>
  <c r="T500" i="3"/>
  <c r="K500" i="3"/>
  <c r="BJ500" i="3"/>
  <c r="AU500" i="3"/>
  <c r="Q500" i="3"/>
  <c r="BM500" i="3"/>
  <c r="AF500" i="3"/>
  <c r="B500" i="3"/>
  <c r="Z500" i="3"/>
  <c r="BD500" i="3"/>
  <c r="BS500" i="3"/>
  <c r="AL500" i="3"/>
  <c r="W500" i="3"/>
  <c r="AI500" i="3"/>
  <c r="N500" i="3"/>
  <c r="AR500" i="3"/>
  <c r="BG500" i="3"/>
  <c r="BA500" i="3"/>
  <c r="ER500" i="1"/>
  <c r="V500" i="3"/>
  <c r="J500" i="3"/>
  <c r="AT500" i="3"/>
  <c r="AQ500" i="3"/>
  <c r="AW500" i="3"/>
  <c r="BI500" i="3"/>
  <c r="U500" i="3"/>
  <c r="BQ500" i="3"/>
  <c r="AY500" i="3"/>
  <c r="AV500" i="3"/>
  <c r="BE500" i="3"/>
  <c r="BN500" i="3"/>
  <c r="AZ500" i="3"/>
  <c r="AE500" i="3"/>
  <c r="S500" i="3"/>
  <c r="BF500" i="3"/>
  <c r="BL500" i="3"/>
  <c r="BO500" i="3"/>
  <c r="O500" i="3"/>
  <c r="R500" i="3"/>
  <c r="BH500" i="3"/>
  <c r="AA500" i="3"/>
  <c r="X500" i="3"/>
  <c r="AJ500" i="3"/>
  <c r="BC500" i="3"/>
  <c r="P500" i="3"/>
  <c r="G500" i="3"/>
  <c r="BK500" i="3"/>
  <c r="BB500" i="3"/>
  <c r="F500" i="3"/>
  <c r="AK500" i="3"/>
  <c r="AB500" i="3"/>
  <c r="D500" i="3"/>
  <c r="AP500" i="3"/>
  <c r="AD500" i="3"/>
  <c r="L500" i="3"/>
  <c r="BR500" i="3"/>
  <c r="AN500" i="3"/>
  <c r="A500" i="3"/>
  <c r="C500" i="3"/>
  <c r="BT500" i="3"/>
  <c r="AG500" i="3"/>
  <c r="AH500" i="3"/>
  <c r="AS500" i="3"/>
  <c r="I500" i="3"/>
  <c r="M500" i="3"/>
  <c r="AM500" i="3"/>
  <c r="Y500" i="3"/>
  <c r="ES401" i="1"/>
  <c r="EQ401" i="1"/>
  <c r="EP401" i="1"/>
  <c r="BJ528" i="3"/>
  <c r="BD528" i="3"/>
  <c r="W528" i="3"/>
  <c r="H528" i="3"/>
  <c r="K528" i="3"/>
  <c r="BA528" i="3"/>
  <c r="AU528" i="3"/>
  <c r="AR528" i="3"/>
  <c r="BM528" i="3"/>
  <c r="B528" i="3"/>
  <c r="BG528" i="3"/>
  <c r="AL528" i="3"/>
  <c r="AC528" i="3"/>
  <c r="T528" i="3"/>
  <c r="AF528" i="3"/>
  <c r="BP528" i="3"/>
  <c r="Z528" i="3"/>
  <c r="Q528" i="3"/>
  <c r="N528" i="3"/>
  <c r="AI528" i="3"/>
  <c r="E528" i="3"/>
  <c r="AO528" i="3"/>
  <c r="AX528" i="3"/>
  <c r="BS528" i="3"/>
  <c r="EQ528" i="1"/>
  <c r="ET436" i="1"/>
  <c r="EP372" i="1"/>
  <c r="EV372" i="1"/>
  <c r="EP264" i="1"/>
  <c r="EQ264" i="1"/>
  <c r="ET264" i="1"/>
  <c r="ES413" i="1"/>
  <c r="ES358" i="1"/>
  <c r="AN358" i="3"/>
  <c r="X358" i="3"/>
  <c r="AK358" i="3"/>
  <c r="BF358" i="3"/>
  <c r="BL358" i="3"/>
  <c r="AV358" i="3"/>
  <c r="O358" i="3"/>
  <c r="BT358" i="3"/>
  <c r="AZ358" i="3"/>
  <c r="AA358" i="3"/>
  <c r="I358" i="3"/>
  <c r="BB358" i="3"/>
  <c r="M358" i="3"/>
  <c r="BQ358" i="3"/>
  <c r="L358" i="3"/>
  <c r="P358" i="3"/>
  <c r="BN358" i="3"/>
  <c r="BC358" i="3"/>
  <c r="AS358" i="3"/>
  <c r="AH358" i="3"/>
  <c r="Y358" i="3"/>
  <c r="J358" i="3"/>
  <c r="V358" i="3"/>
  <c r="AT358" i="3"/>
  <c r="BH358" i="3"/>
  <c r="AJ358" i="3"/>
  <c r="F358" i="3"/>
  <c r="U358" i="3"/>
  <c r="BK358" i="3"/>
  <c r="AE358" i="3"/>
  <c r="S358" i="3"/>
  <c r="BI358" i="3"/>
  <c r="BO358" i="3"/>
  <c r="AM358" i="3"/>
  <c r="AD358" i="3"/>
  <c r="R358" i="3"/>
  <c r="BR358" i="3"/>
  <c r="AP358" i="3"/>
  <c r="G358" i="3"/>
  <c r="AY358" i="3"/>
  <c r="AG358" i="3"/>
  <c r="D358" i="3"/>
  <c r="A358" i="3"/>
  <c r="C358" i="3"/>
  <c r="AQ358" i="3"/>
  <c r="AB358" i="3"/>
  <c r="BE358" i="3"/>
  <c r="AW358" i="3"/>
  <c r="EQ358" i="1"/>
  <c r="EQ333" i="1"/>
  <c r="ER489" i="1"/>
  <c r="EU487" i="1"/>
  <c r="EP487" i="1"/>
  <c r="N547" i="3"/>
  <c r="AX547" i="3"/>
  <c r="K547" i="3"/>
  <c r="T547" i="3"/>
  <c r="BJ547" i="3"/>
  <c r="Q547" i="3"/>
  <c r="BA547" i="3"/>
  <c r="AL547" i="3"/>
  <c r="BD547" i="3"/>
  <c r="BS547" i="3"/>
  <c r="BG547" i="3"/>
  <c r="AC547" i="3"/>
  <c r="W547" i="3"/>
  <c r="AO547" i="3"/>
  <c r="B547" i="3"/>
  <c r="Z547" i="3"/>
  <c r="BP547" i="3"/>
  <c r="AF547" i="3"/>
  <c r="BM547" i="3"/>
  <c r="AU547" i="3"/>
  <c r="AR547" i="3"/>
  <c r="AI547" i="3"/>
  <c r="E547" i="3"/>
  <c r="H547" i="3"/>
  <c r="EV545" i="1"/>
  <c r="EU269" i="1"/>
  <c r="EO269" i="1"/>
  <c r="BE286" i="3"/>
  <c r="O286" i="3"/>
  <c r="AD286" i="3"/>
  <c r="AS286" i="3"/>
  <c r="C286" i="3"/>
  <c r="I286" i="3"/>
  <c r="AY286" i="3"/>
  <c r="F286" i="3"/>
  <c r="BT286" i="3"/>
  <c r="BB286" i="3"/>
  <c r="BH286" i="3"/>
  <c r="U286" i="3"/>
  <c r="AM286" i="3"/>
  <c r="AP286" i="3"/>
  <c r="W286" i="3"/>
  <c r="Q286" i="3"/>
  <c r="AI286" i="3"/>
  <c r="B286" i="3"/>
  <c r="K286" i="3"/>
  <c r="E286" i="3"/>
  <c r="BK286" i="3"/>
  <c r="AG286" i="3"/>
  <c r="H286" i="3"/>
  <c r="AC286" i="3"/>
  <c r="BS286" i="3"/>
  <c r="N286" i="3"/>
  <c r="AF286" i="3"/>
  <c r="BM286" i="3"/>
  <c r="BN286" i="3"/>
  <c r="R286" i="3"/>
  <c r="AV286" i="3"/>
  <c r="BQ286" i="3"/>
  <c r="AJ286" i="3"/>
  <c r="BA286" i="3"/>
  <c r="BP286" i="3"/>
  <c r="AX286" i="3"/>
  <c r="T286" i="3"/>
  <c r="BD286" i="3"/>
  <c r="BG286" i="3"/>
  <c r="AA286" i="3"/>
  <c r="L286" i="3"/>
  <c r="X286" i="3"/>
  <c r="AO286" i="3"/>
  <c r="Z286" i="3"/>
  <c r="AR286" i="3"/>
  <c r="BJ286" i="3"/>
  <c r="AL286" i="3"/>
  <c r="AU286" i="3"/>
  <c r="EO501" i="1"/>
  <c r="EU501" i="1"/>
  <c r="G258" i="3"/>
  <c r="O258" i="3"/>
  <c r="F258" i="3"/>
  <c r="BC258" i="3"/>
  <c r="AW258" i="3"/>
  <c r="S258" i="3"/>
  <c r="AQ258" i="3"/>
  <c r="C258" i="3"/>
  <c r="BI258" i="3"/>
  <c r="BB258" i="3"/>
  <c r="BN258" i="3"/>
  <c r="BE258" i="3"/>
  <c r="BO258" i="3"/>
  <c r="I258" i="3"/>
  <c r="BT258" i="3"/>
  <c r="BH258" i="3"/>
  <c r="BK258" i="3"/>
  <c r="AZ258" i="3"/>
  <c r="AJ258" i="3"/>
  <c r="BR258" i="3"/>
  <c r="AD258" i="3"/>
  <c r="BL258" i="3"/>
  <c r="J258" i="3"/>
  <c r="AM258" i="3"/>
  <c r="AA258" i="3"/>
  <c r="P258" i="3"/>
  <c r="X258" i="3"/>
  <c r="A258" i="3"/>
  <c r="AS258" i="3"/>
  <c r="BF258" i="3"/>
  <c r="AT258" i="3"/>
  <c r="AE258" i="3"/>
  <c r="BQ258" i="3"/>
  <c r="L258" i="3"/>
  <c r="D258" i="3"/>
  <c r="R258" i="3"/>
  <c r="AB258" i="3"/>
  <c r="AP258" i="3"/>
  <c r="U258" i="3"/>
  <c r="V258" i="3"/>
  <c r="AN258" i="3"/>
  <c r="AH258" i="3"/>
  <c r="AG258" i="3"/>
  <c r="M258" i="3"/>
  <c r="AY258" i="3"/>
  <c r="Y258" i="3"/>
  <c r="AK258" i="3"/>
  <c r="AV258" i="3"/>
  <c r="AE307" i="3"/>
  <c r="AS307" i="3"/>
  <c r="R307" i="3"/>
  <c r="AP307" i="3"/>
  <c r="BO307" i="3"/>
  <c r="X307" i="3"/>
  <c r="AT307" i="3"/>
  <c r="C307" i="3"/>
  <c r="G307" i="3"/>
  <c r="AD307" i="3"/>
  <c r="I307" i="3"/>
  <c r="S307" i="3"/>
  <c r="BF307" i="3"/>
  <c r="AZ547" i="3"/>
  <c r="AJ547" i="3"/>
  <c r="AN547" i="3"/>
  <c r="AV547" i="3"/>
  <c r="R547" i="3"/>
  <c r="V547" i="3"/>
  <c r="BR547" i="3"/>
  <c r="AQ547" i="3"/>
  <c r="BF547" i="3"/>
  <c r="Y547" i="3"/>
  <c r="BC547" i="3"/>
  <c r="O547" i="3"/>
  <c r="P547" i="3"/>
  <c r="A547" i="3"/>
  <c r="AS547" i="3"/>
  <c r="D547" i="3"/>
  <c r="AB547" i="3"/>
  <c r="F547" i="3"/>
  <c r="BQ547" i="3"/>
  <c r="AK547" i="3"/>
  <c r="BO547" i="3"/>
  <c r="BB547" i="3"/>
  <c r="AM547" i="3"/>
  <c r="U547" i="3"/>
  <c r="J547" i="3"/>
  <c r="AW547" i="3"/>
  <c r="AY547" i="3"/>
  <c r="M547" i="3"/>
  <c r="BI547" i="3"/>
  <c r="BE547" i="3"/>
  <c r="L547" i="3"/>
  <c r="I547" i="3"/>
  <c r="G547" i="3"/>
  <c r="X547" i="3"/>
  <c r="AA547" i="3"/>
  <c r="AP547" i="3"/>
  <c r="AD547" i="3"/>
  <c r="AH547" i="3"/>
  <c r="BK547" i="3"/>
  <c r="BL547" i="3"/>
  <c r="BN547" i="3"/>
  <c r="BT547" i="3"/>
  <c r="AT547" i="3"/>
  <c r="BH547" i="3"/>
  <c r="S547" i="3"/>
  <c r="AE547" i="3"/>
  <c r="AG547" i="3"/>
  <c r="C547" i="3"/>
  <c r="AG332" i="3"/>
  <c r="R332" i="3"/>
  <c r="AP332" i="3"/>
  <c r="L332" i="3"/>
  <c r="AU332" i="3"/>
  <c r="BM332" i="3"/>
  <c r="N332" i="3"/>
  <c r="Q332" i="3"/>
  <c r="AL332" i="3"/>
  <c r="T332" i="3"/>
  <c r="BQ332" i="3"/>
  <c r="BB332" i="3"/>
  <c r="I332" i="3"/>
  <c r="BK332" i="3"/>
  <c r="BN332" i="3"/>
  <c r="U332" i="3"/>
  <c r="AA332" i="3"/>
  <c r="AM332" i="3"/>
  <c r="AX332" i="3"/>
  <c r="B332" i="3"/>
  <c r="BS332" i="3"/>
  <c r="K332" i="3"/>
  <c r="BD332" i="3"/>
  <c r="BT332" i="3"/>
  <c r="AO332" i="3"/>
  <c r="AI332" i="3"/>
  <c r="BP332" i="3"/>
  <c r="BG332" i="3"/>
  <c r="AF332" i="3"/>
  <c r="Z332" i="3"/>
  <c r="AR332" i="3"/>
  <c r="E332" i="3"/>
  <c r="AC332" i="3"/>
  <c r="W332" i="3"/>
  <c r="H332" i="3"/>
  <c r="BA332" i="3"/>
  <c r="BJ332" i="3"/>
  <c r="EU348" i="1"/>
  <c r="EO348" i="1"/>
  <c r="AQ438" i="3"/>
  <c r="BE438" i="3"/>
  <c r="X438" i="3"/>
  <c r="BR438" i="3"/>
  <c r="AD438" i="3"/>
  <c r="AW438" i="3"/>
  <c r="BK438" i="3"/>
  <c r="AH438" i="3"/>
  <c r="C438" i="3"/>
  <c r="AP438" i="3"/>
  <c r="BO438" i="3"/>
  <c r="AV438" i="3"/>
  <c r="AK438" i="3"/>
  <c r="G438" i="3"/>
  <c r="V438" i="3"/>
  <c r="BB438" i="3"/>
  <c r="F438" i="3"/>
  <c r="BT438" i="3"/>
  <c r="AY438" i="3"/>
  <c r="M438" i="3"/>
  <c r="AM438" i="3"/>
  <c r="AG438" i="3"/>
  <c r="AJ438" i="3"/>
  <c r="Y438" i="3"/>
  <c r="I438" i="3"/>
  <c r="AN438" i="3"/>
  <c r="AE438" i="3"/>
  <c r="BC438" i="3"/>
  <c r="J438" i="3"/>
  <c r="AZ438" i="3"/>
  <c r="U438" i="3"/>
  <c r="P438" i="3"/>
  <c r="AT438" i="3"/>
  <c r="BN438" i="3"/>
  <c r="BQ438" i="3"/>
  <c r="AA438" i="3"/>
  <c r="BL438" i="3"/>
  <c r="BH438" i="3"/>
  <c r="AS438" i="3"/>
  <c r="O438" i="3"/>
  <c r="R438" i="3"/>
  <c r="AB438" i="3"/>
  <c r="S438" i="3"/>
  <c r="D438" i="3"/>
  <c r="A438" i="3"/>
  <c r="L438" i="3"/>
  <c r="BF438" i="3"/>
  <c r="BI438" i="3"/>
  <c r="EP389" i="1"/>
  <c r="ET275" i="1"/>
  <c r="N552" i="3"/>
  <c r="H552" i="3"/>
  <c r="AO552" i="3"/>
  <c r="E552" i="3"/>
  <c r="BP552" i="3"/>
  <c r="K552" i="3"/>
  <c r="AF552" i="3"/>
  <c r="AC552" i="3"/>
  <c r="Z552" i="3"/>
  <c r="BA552" i="3"/>
  <c r="AP552" i="3"/>
  <c r="AV552" i="3"/>
  <c r="R552" i="3"/>
  <c r="F552" i="3"/>
  <c r="BS552" i="3"/>
  <c r="AU552" i="3"/>
  <c r="AL552" i="3"/>
  <c r="W552" i="3"/>
  <c r="I552" i="3"/>
  <c r="X552" i="3"/>
  <c r="AG552" i="3"/>
  <c r="T552" i="3"/>
  <c r="AR552" i="3"/>
  <c r="AX552" i="3"/>
  <c r="B552" i="3"/>
  <c r="AI552" i="3"/>
  <c r="AY552" i="3"/>
  <c r="BK552" i="3"/>
  <c r="AS552" i="3"/>
  <c r="Q552" i="3"/>
  <c r="AJ552" i="3"/>
  <c r="AD552" i="3"/>
  <c r="BN552" i="3"/>
  <c r="BJ552" i="3"/>
  <c r="BD552" i="3"/>
  <c r="BM552" i="3"/>
  <c r="O552" i="3"/>
  <c r="AM552" i="3"/>
  <c r="AA552" i="3"/>
  <c r="BG552" i="3"/>
  <c r="BE552" i="3"/>
  <c r="U552" i="3"/>
  <c r="AQ430" i="3"/>
  <c r="G430" i="3"/>
  <c r="BK430" i="3"/>
  <c r="AG430" i="3"/>
  <c r="AB430" i="3"/>
  <c r="J430" i="3"/>
  <c r="AH430" i="3"/>
  <c r="AJ430" i="3"/>
  <c r="P430" i="3"/>
  <c r="Y430" i="3"/>
  <c r="M430" i="3"/>
  <c r="AY430" i="3"/>
  <c r="X430" i="3"/>
  <c r="AE430" i="3"/>
  <c r="O430" i="3"/>
  <c r="V430" i="3"/>
  <c r="A430" i="3"/>
  <c r="L430" i="3"/>
  <c r="AZ430" i="3"/>
  <c r="AN430" i="3"/>
  <c r="S430" i="3"/>
  <c r="BR430" i="3"/>
  <c r="BC430" i="3"/>
  <c r="BI430" i="3"/>
  <c r="AD430" i="3"/>
  <c r="BL430" i="3"/>
  <c r="BO430" i="3"/>
  <c r="AW430" i="3"/>
  <c r="BF430" i="3"/>
  <c r="D430" i="3"/>
  <c r="AT430" i="3"/>
  <c r="AK430" i="3"/>
  <c r="BQ430" i="3"/>
  <c r="BT430" i="3"/>
  <c r="BE430" i="3"/>
  <c r="EQ293" i="1"/>
  <c r="ET293" i="1"/>
  <c r="ET467" i="1"/>
  <c r="I467" i="3"/>
  <c r="BF467" i="3"/>
  <c r="BO467" i="3"/>
  <c r="BR467" i="3"/>
  <c r="BT467" i="3"/>
  <c r="AK467" i="3"/>
  <c r="AQ467" i="3"/>
  <c r="AP467" i="3"/>
  <c r="AT467" i="3"/>
  <c r="AB467" i="3"/>
  <c r="R467" i="3"/>
  <c r="AG467" i="3"/>
  <c r="D467" i="3"/>
  <c r="AY467" i="3"/>
  <c r="BB467" i="3"/>
  <c r="P467" i="3"/>
  <c r="AJ467" i="3"/>
  <c r="AZ467" i="3"/>
  <c r="A467" i="3"/>
  <c r="V467" i="3"/>
  <c r="L467" i="3"/>
  <c r="AV467" i="3"/>
  <c r="Y467" i="3"/>
  <c r="BL467" i="3"/>
  <c r="AS467" i="3"/>
  <c r="BQ467" i="3"/>
  <c r="BH467" i="3"/>
  <c r="F467" i="3"/>
  <c r="S467" i="3"/>
  <c r="BC467" i="3"/>
  <c r="AA467" i="3"/>
  <c r="BK467" i="3"/>
  <c r="M467" i="3"/>
  <c r="BE467" i="3"/>
  <c r="AE467" i="3"/>
  <c r="AW467" i="3"/>
  <c r="BI467" i="3"/>
  <c r="AM467" i="3"/>
  <c r="AH467" i="3"/>
  <c r="U467" i="3"/>
  <c r="X467" i="3"/>
  <c r="AD467" i="3"/>
  <c r="G467" i="3"/>
  <c r="O467" i="3"/>
  <c r="AN467" i="3"/>
  <c r="BN467" i="3"/>
  <c r="J467" i="3"/>
  <c r="C467" i="3"/>
  <c r="EU467" i="1"/>
  <c r="EO467" i="1"/>
  <c r="EU292" i="1"/>
  <c r="EO292" i="1"/>
  <c r="Z320" i="3"/>
  <c r="BA320" i="3"/>
  <c r="BJ320" i="3"/>
  <c r="BP320" i="3"/>
  <c r="AL320" i="3"/>
  <c r="BS320" i="3"/>
  <c r="N320" i="3"/>
  <c r="AU320" i="3"/>
  <c r="AC320" i="3"/>
  <c r="T320" i="3"/>
  <c r="BM320" i="3"/>
  <c r="AR320" i="3"/>
  <c r="K320" i="3"/>
  <c r="W320" i="3"/>
  <c r="AX320" i="3"/>
  <c r="Q320" i="3"/>
  <c r="BG320" i="3"/>
  <c r="E320" i="3"/>
  <c r="B320" i="3"/>
  <c r="BD320" i="3"/>
  <c r="AI320" i="3"/>
  <c r="AF320" i="3"/>
  <c r="AO320" i="3"/>
  <c r="H320" i="3"/>
  <c r="EV320" i="1"/>
  <c r="Q519" i="3"/>
  <c r="W519" i="3"/>
  <c r="BM519" i="3"/>
  <c r="AL519" i="3"/>
  <c r="AC519" i="3"/>
  <c r="T519" i="3"/>
  <c r="AU519" i="3"/>
  <c r="BG519" i="3"/>
  <c r="AO519" i="3"/>
  <c r="BP519" i="3"/>
  <c r="N519" i="3"/>
  <c r="BS519" i="3"/>
  <c r="K519" i="3"/>
  <c r="BD519" i="3"/>
  <c r="E519" i="3"/>
  <c r="AI519" i="3"/>
  <c r="B519" i="3"/>
  <c r="AX519" i="3"/>
  <c r="AR519" i="3"/>
  <c r="H519" i="3"/>
  <c r="AF519" i="3"/>
  <c r="BJ519" i="3"/>
  <c r="BA519" i="3"/>
  <c r="Z519" i="3"/>
  <c r="EQ519" i="1"/>
  <c r="EU519" i="1"/>
  <c r="EO519" i="1"/>
  <c r="EV519" i="1"/>
  <c r="ET333" i="1"/>
  <c r="AQ333" i="3"/>
  <c r="AY333" i="3"/>
  <c r="BR333" i="3"/>
  <c r="D333" i="3"/>
  <c r="M333" i="3"/>
  <c r="J333" i="3"/>
  <c r="V333" i="3"/>
  <c r="AW333" i="3"/>
  <c r="BK333" i="3"/>
  <c r="BQ333" i="3"/>
  <c r="BE333" i="3"/>
  <c r="BO333" i="3"/>
  <c r="AE333" i="3"/>
  <c r="AG333" i="3"/>
  <c r="C333" i="3"/>
  <c r="X333" i="3"/>
  <c r="AJ333" i="3"/>
  <c r="AZ333" i="3"/>
  <c r="AH333" i="3"/>
  <c r="BF333" i="3"/>
  <c r="BH333" i="3"/>
  <c r="R333" i="3"/>
  <c r="BL333" i="3"/>
  <c r="AN333" i="3"/>
  <c r="G333" i="3"/>
  <c r="AA333" i="3"/>
  <c r="A333" i="3"/>
  <c r="AP333" i="3"/>
  <c r="U333" i="3"/>
  <c r="I333" i="3"/>
  <c r="BT333" i="3"/>
  <c r="F333" i="3"/>
  <c r="O333" i="3"/>
  <c r="Y333" i="3"/>
  <c r="AB333" i="3"/>
  <c r="AK333" i="3"/>
  <c r="S333" i="3"/>
  <c r="AT333" i="3"/>
  <c r="P333" i="3"/>
  <c r="BC333" i="3"/>
  <c r="AM333" i="3"/>
  <c r="AD333" i="3"/>
  <c r="AV333" i="3"/>
  <c r="BN333" i="3"/>
  <c r="L333" i="3"/>
  <c r="AS333" i="3"/>
  <c r="BI333" i="3"/>
  <c r="BB333" i="3"/>
  <c r="ER333" i="1"/>
  <c r="ES333" i="1"/>
  <c r="ES288" i="1"/>
  <c r="EP486" i="1"/>
  <c r="ES486" i="1"/>
  <c r="EP536" i="1"/>
  <c r="EU536" i="1"/>
  <c r="EO536" i="1"/>
  <c r="EQ469" i="1"/>
  <c r="P347" i="3"/>
  <c r="I347" i="3"/>
  <c r="F347" i="3"/>
  <c r="M347" i="3"/>
  <c r="AB347" i="3"/>
  <c r="A347" i="3"/>
  <c r="BC347" i="3"/>
  <c r="C347" i="3"/>
  <c r="BE347" i="3"/>
  <c r="BQ347" i="3"/>
  <c r="J347" i="3"/>
  <c r="AJ347" i="3"/>
  <c r="BR347" i="3"/>
  <c r="R347" i="3"/>
  <c r="AN347" i="3"/>
  <c r="L347" i="3"/>
  <c r="AG347" i="3"/>
  <c r="BB347" i="3"/>
  <c r="AW347" i="3"/>
  <c r="BI347" i="3"/>
  <c r="AA347" i="3"/>
  <c r="V347" i="3"/>
  <c r="O347" i="3"/>
  <c r="Y347" i="3"/>
  <c r="AH347" i="3"/>
  <c r="AQ347" i="3"/>
  <c r="X347" i="3"/>
  <c r="BO347" i="3"/>
  <c r="AT347" i="3"/>
  <c r="BH347" i="3"/>
  <c r="AK347" i="3"/>
  <c r="BF347" i="3"/>
  <c r="AD347" i="3"/>
  <c r="AM347" i="3"/>
  <c r="U347" i="3"/>
  <c r="AV347" i="3"/>
  <c r="G347" i="3"/>
  <c r="AE347" i="3"/>
  <c r="BK347" i="3"/>
  <c r="BN347" i="3"/>
  <c r="AY347" i="3"/>
  <c r="AS347" i="3"/>
  <c r="D347" i="3"/>
  <c r="BT347" i="3"/>
  <c r="AZ347" i="3"/>
  <c r="S347" i="3"/>
  <c r="BL347" i="3"/>
  <c r="AP347" i="3"/>
  <c r="EV347" i="1"/>
  <c r="ER394" i="1"/>
  <c r="ET427" i="1"/>
  <c r="AH424" i="3"/>
  <c r="AQ424" i="3"/>
  <c r="AK424" i="3"/>
  <c r="BB424" i="3"/>
  <c r="BT424" i="3"/>
  <c r="Y424" i="3"/>
  <c r="O424" i="3"/>
  <c r="AG424" i="3"/>
  <c r="C424" i="3"/>
  <c r="BC424" i="3"/>
  <c r="R424" i="3"/>
  <c r="AM424" i="3"/>
  <c r="AD424" i="3"/>
  <c r="BE424" i="3"/>
  <c r="X424" i="3"/>
  <c r="AV424" i="3"/>
  <c r="P424" i="3"/>
  <c r="BO424" i="3"/>
  <c r="AA424" i="3"/>
  <c r="BR424" i="3"/>
  <c r="AB424" i="3"/>
  <c r="S424" i="3"/>
  <c r="AY424" i="3"/>
  <c r="BF424" i="3"/>
  <c r="I424" i="3"/>
  <c r="M424" i="3"/>
  <c r="AZ424" i="3"/>
  <c r="BI424" i="3"/>
  <c r="AJ424" i="3"/>
  <c r="D424" i="3"/>
  <c r="AT424" i="3"/>
  <c r="BQ424" i="3"/>
  <c r="AE424" i="3"/>
  <c r="A424" i="3"/>
  <c r="F424" i="3"/>
  <c r="BK424" i="3"/>
  <c r="V424" i="3"/>
  <c r="BH424" i="3"/>
  <c r="AS424" i="3"/>
  <c r="AN424" i="3"/>
  <c r="AP424" i="3"/>
  <c r="G424" i="3"/>
  <c r="U424" i="3"/>
  <c r="J424" i="3"/>
  <c r="BL424" i="3"/>
  <c r="BN424" i="3"/>
  <c r="L424" i="3"/>
  <c r="AW424" i="3"/>
  <c r="ET424" i="1"/>
  <c r="EQ362" i="1"/>
  <c r="EV496" i="1"/>
  <c r="EO496" i="1"/>
  <c r="AU489" i="3"/>
  <c r="AX489" i="3"/>
  <c r="K489" i="3"/>
  <c r="AL489" i="3"/>
  <c r="F489" i="3"/>
  <c r="R489" i="3"/>
  <c r="BH489" i="3"/>
  <c r="AA489" i="3"/>
  <c r="BD489" i="3"/>
  <c r="BP489" i="3"/>
  <c r="BS489" i="3"/>
  <c r="AV489" i="3"/>
  <c r="AD489" i="3"/>
  <c r="X489" i="3"/>
  <c r="Q489" i="3"/>
  <c r="AS489" i="3"/>
  <c r="W489" i="3"/>
  <c r="N489" i="3"/>
  <c r="AG489" i="3"/>
  <c r="L489" i="3"/>
  <c r="Z489" i="3"/>
  <c r="AM489" i="3"/>
  <c r="B489" i="3"/>
  <c r="AJ489" i="3"/>
  <c r="H489" i="3"/>
  <c r="U489" i="3"/>
  <c r="EV489" i="1"/>
  <c r="EQ322" i="1"/>
  <c r="EO279" i="1"/>
  <c r="EU279" i="1"/>
  <c r="BG279" i="3"/>
  <c r="H279" i="3"/>
  <c r="BJ279" i="3"/>
  <c r="Q279" i="3"/>
  <c r="BD279" i="3"/>
  <c r="AF279" i="3"/>
  <c r="T279" i="3"/>
  <c r="AL279" i="3"/>
  <c r="AX279" i="3"/>
  <c r="AU279" i="3"/>
  <c r="AC279" i="3"/>
  <c r="AR279" i="3"/>
  <c r="N279" i="3"/>
  <c r="BM279" i="3"/>
  <c r="BS279" i="3"/>
  <c r="K279" i="3"/>
  <c r="B279" i="3"/>
  <c r="BP279" i="3"/>
  <c r="E279" i="3"/>
  <c r="AO279" i="3"/>
  <c r="BA279" i="3"/>
  <c r="Z279" i="3"/>
  <c r="W279" i="3"/>
  <c r="AI279" i="3"/>
  <c r="EV345" i="1"/>
  <c r="ES345" i="1"/>
  <c r="ES392" i="1"/>
  <c r="EV392" i="1"/>
  <c r="EP392" i="1"/>
  <c r="M392" i="3"/>
  <c r="AZ392" i="3"/>
  <c r="L392" i="3"/>
  <c r="D392" i="3"/>
  <c r="BT392" i="3"/>
  <c r="R392" i="3"/>
  <c r="BC392" i="3"/>
  <c r="G392" i="3"/>
  <c r="AG392" i="3"/>
  <c r="BF392" i="3"/>
  <c r="AJ392" i="3"/>
  <c r="I392" i="3"/>
  <c r="BI392" i="3"/>
  <c r="AY392" i="3"/>
  <c r="AE392" i="3"/>
  <c r="AN392" i="3"/>
  <c r="BN392" i="3"/>
  <c r="BE392" i="3"/>
  <c r="V392" i="3"/>
  <c r="A392" i="3"/>
  <c r="BH392" i="3"/>
  <c r="P392" i="3"/>
  <c r="AW392" i="3"/>
  <c r="AM392" i="3"/>
  <c r="BL392" i="3"/>
  <c r="BO392" i="3"/>
  <c r="S392" i="3"/>
  <c r="BB392" i="3"/>
  <c r="BK392" i="3"/>
  <c r="AP392" i="3"/>
  <c r="AB392" i="3"/>
  <c r="AA392" i="3"/>
  <c r="BR392" i="3"/>
  <c r="J392" i="3"/>
  <c r="AQ392" i="3"/>
  <c r="AK392" i="3"/>
  <c r="AH392" i="3"/>
  <c r="BQ392" i="3"/>
  <c r="O392" i="3"/>
  <c r="F392" i="3"/>
  <c r="U392" i="3"/>
  <c r="AS392" i="3"/>
  <c r="AD392" i="3"/>
  <c r="AV392" i="3"/>
  <c r="C392" i="3"/>
  <c r="Y392" i="3"/>
  <c r="X392" i="3"/>
  <c r="AT392" i="3"/>
  <c r="EO391" i="1"/>
  <c r="EU391" i="1"/>
  <c r="ES422" i="1"/>
  <c r="ET422" i="1"/>
  <c r="EV461" i="1"/>
  <c r="ET461" i="1"/>
  <c r="ES477" i="1"/>
  <c r="ER477" i="1"/>
  <c r="EU514" i="1"/>
  <c r="EP464" i="1"/>
  <c r="N464" i="3"/>
  <c r="BM464" i="3"/>
  <c r="Q464" i="3"/>
  <c r="T464" i="3"/>
  <c r="BD464" i="3"/>
  <c r="AR464" i="3"/>
  <c r="Z464" i="3"/>
  <c r="B464" i="3"/>
  <c r="AI464" i="3"/>
  <c r="AO464" i="3"/>
  <c r="AU464" i="3"/>
  <c r="BA464" i="3"/>
  <c r="BP464" i="3"/>
  <c r="AX464" i="3"/>
  <c r="AL464" i="3"/>
  <c r="E464" i="3"/>
  <c r="K464" i="3"/>
  <c r="BS464" i="3"/>
  <c r="BJ464" i="3"/>
  <c r="AC464" i="3"/>
  <c r="H464" i="3"/>
  <c r="AF464" i="3"/>
  <c r="W464" i="3"/>
  <c r="BG464" i="3"/>
  <c r="ET533" i="1"/>
  <c r="ES533" i="1"/>
  <c r="AU541" i="3"/>
  <c r="BM541" i="3"/>
  <c r="N541" i="3"/>
  <c r="BJ541" i="3"/>
  <c r="AX541" i="3"/>
  <c r="H541" i="3"/>
  <c r="AO541" i="3"/>
  <c r="AC541" i="3"/>
  <c r="K541" i="3"/>
  <c r="BG541" i="3"/>
  <c r="AI541" i="3"/>
  <c r="AR541" i="3"/>
  <c r="BS541" i="3"/>
  <c r="BA541" i="3"/>
  <c r="T541" i="3"/>
  <c r="W541" i="3"/>
  <c r="B541" i="3"/>
  <c r="AL541" i="3"/>
  <c r="BD541" i="3"/>
  <c r="Q541" i="3"/>
  <c r="E541" i="3"/>
  <c r="BP541" i="3"/>
  <c r="AF541" i="3"/>
  <c r="Z541" i="3"/>
  <c r="ES541" i="1"/>
  <c r="EQ541" i="1"/>
  <c r="ES475" i="1"/>
  <c r="ER475" i="1"/>
  <c r="EO364" i="1"/>
  <c r="EU364" i="1"/>
  <c r="AI364" i="3"/>
  <c r="AC364" i="3"/>
  <c r="T364" i="3"/>
  <c r="BM364" i="3"/>
  <c r="Q364" i="3"/>
  <c r="BS364" i="3"/>
  <c r="AR364" i="3"/>
  <c r="BG364" i="3"/>
  <c r="Z364" i="3"/>
  <c r="N364" i="3"/>
  <c r="W364" i="3"/>
  <c r="K364" i="3"/>
  <c r="BJ364" i="3"/>
  <c r="BA364" i="3"/>
  <c r="AX364" i="3"/>
  <c r="AY364" i="3"/>
  <c r="AD364" i="3"/>
  <c r="BN364" i="3"/>
  <c r="I364" i="3"/>
  <c r="AU364" i="3"/>
  <c r="BP364" i="3"/>
  <c r="BD364" i="3"/>
  <c r="AF364" i="3"/>
  <c r="AO364" i="3"/>
  <c r="B364" i="3"/>
  <c r="E364" i="3"/>
  <c r="H364" i="3"/>
  <c r="L364" i="3"/>
  <c r="BH364" i="3"/>
  <c r="BT364" i="3"/>
  <c r="U364" i="3"/>
  <c r="X364" i="3"/>
  <c r="AL364" i="3"/>
  <c r="AM364" i="3"/>
  <c r="F364" i="3"/>
  <c r="BK364" i="3"/>
  <c r="EP364" i="1"/>
  <c r="EQ364" i="1"/>
  <c r="ET522" i="1"/>
  <c r="BJ522" i="3"/>
  <c r="AI522" i="3"/>
  <c r="BA522" i="3"/>
  <c r="E522" i="3"/>
  <c r="T522" i="3"/>
  <c r="AL522" i="3"/>
  <c r="BG522" i="3"/>
  <c r="AX522" i="3"/>
  <c r="BP522" i="3"/>
  <c r="AU522" i="3"/>
  <c r="Q522" i="3"/>
  <c r="BS522" i="3"/>
  <c r="BD522" i="3"/>
  <c r="AC522" i="3"/>
  <c r="AR522" i="3"/>
  <c r="W522" i="3"/>
  <c r="BM522" i="3"/>
  <c r="Z522" i="3"/>
  <c r="AO522" i="3"/>
  <c r="B522" i="3"/>
  <c r="AF522" i="3"/>
  <c r="N522" i="3"/>
  <c r="H522" i="3"/>
  <c r="K522" i="3"/>
  <c r="AN318" i="3"/>
  <c r="BI318" i="3"/>
  <c r="BE318" i="3"/>
  <c r="Y318" i="3"/>
  <c r="F318" i="3"/>
  <c r="J318" i="3"/>
  <c r="AK318" i="3"/>
  <c r="BB318" i="3"/>
  <c r="AM318" i="3"/>
  <c r="AQ318" i="3"/>
  <c r="M318" i="3"/>
  <c r="BC318" i="3"/>
  <c r="BT318" i="3"/>
  <c r="BL318" i="3"/>
  <c r="R318" i="3"/>
  <c r="AH318" i="3"/>
  <c r="AD318" i="3"/>
  <c r="BN318" i="3"/>
  <c r="AS318" i="3"/>
  <c r="BH318" i="3"/>
  <c r="AJ318" i="3"/>
  <c r="AB318" i="3"/>
  <c r="P318" i="3"/>
  <c r="AZ318" i="3"/>
  <c r="AT318" i="3"/>
  <c r="L318" i="3"/>
  <c r="AA318" i="3"/>
  <c r="O318" i="3"/>
  <c r="AE318" i="3"/>
  <c r="AW318" i="3"/>
  <c r="S318" i="3"/>
  <c r="U318" i="3"/>
  <c r="X318" i="3"/>
  <c r="BR318" i="3"/>
  <c r="BO318" i="3"/>
  <c r="AV318" i="3"/>
  <c r="BQ318" i="3"/>
  <c r="T457" i="3"/>
  <c r="AU457" i="3"/>
  <c r="BP457" i="3"/>
  <c r="B457" i="3"/>
  <c r="E457" i="3"/>
  <c r="AF457" i="3"/>
  <c r="K457" i="3"/>
  <c r="BS457" i="3"/>
  <c r="AL457" i="3"/>
  <c r="AC457" i="3"/>
  <c r="AO457" i="3"/>
  <c r="BA457" i="3"/>
  <c r="AR457" i="3"/>
  <c r="Q457" i="3"/>
  <c r="N457" i="3"/>
  <c r="AX457" i="3"/>
  <c r="W457" i="3"/>
  <c r="Z457" i="3"/>
  <c r="AI457" i="3"/>
  <c r="BD457" i="3"/>
  <c r="BM457" i="3"/>
  <c r="H457" i="3"/>
  <c r="BJ457" i="3"/>
  <c r="BG457" i="3"/>
  <c r="EQ457" i="1"/>
  <c r="EO511" i="1"/>
  <c r="EV511" i="1"/>
  <c r="ES511" i="1"/>
  <c r="BQ511" i="3"/>
  <c r="Y511" i="3"/>
  <c r="C511" i="3"/>
  <c r="BN511" i="3"/>
  <c r="L511" i="3"/>
  <c r="BE511" i="3"/>
  <c r="AY511" i="3"/>
  <c r="R511" i="3"/>
  <c r="AZ511" i="3"/>
  <c r="I511" i="3"/>
  <c r="BI511" i="3"/>
  <c r="BH511" i="3"/>
  <c r="D511" i="3"/>
  <c r="F511" i="3"/>
  <c r="AN511" i="3"/>
  <c r="O511" i="3"/>
  <c r="U511" i="3"/>
  <c r="AT511" i="3"/>
  <c r="J511" i="3"/>
  <c r="AD511" i="3"/>
  <c r="M511" i="3"/>
  <c r="V511" i="3"/>
  <c r="S511" i="3"/>
  <c r="AE511" i="3"/>
  <c r="BC511" i="3"/>
  <c r="AJ511" i="3"/>
  <c r="AQ511" i="3"/>
  <c r="A511" i="3"/>
  <c r="AH511" i="3"/>
  <c r="AV511" i="3"/>
  <c r="BL511" i="3"/>
  <c r="G511" i="3"/>
  <c r="BR511" i="3"/>
  <c r="BO511" i="3"/>
  <c r="AW511" i="3"/>
  <c r="AK511" i="3"/>
  <c r="X511" i="3"/>
  <c r="AP511" i="3"/>
  <c r="BK511" i="3"/>
  <c r="AM511" i="3"/>
  <c r="AB511" i="3"/>
  <c r="AA511" i="3"/>
  <c r="AS511" i="3"/>
  <c r="BF511" i="3"/>
  <c r="BT511" i="3"/>
  <c r="BB511" i="3"/>
  <c r="AG511" i="3"/>
  <c r="P511" i="3"/>
  <c r="ER338" i="1"/>
  <c r="EP338" i="1"/>
  <c r="EQ338" i="1"/>
  <c r="ER550" i="1"/>
  <c r="AL550" i="3"/>
  <c r="AX550" i="3"/>
  <c r="N550" i="3"/>
  <c r="AC550" i="3"/>
  <c r="BA550" i="3"/>
  <c r="E550" i="3"/>
  <c r="AO550" i="3"/>
  <c r="H550" i="3"/>
  <c r="BJ550" i="3"/>
  <c r="BG550" i="3"/>
  <c r="T550" i="3"/>
  <c r="BP550" i="3"/>
  <c r="Q550" i="3"/>
  <c r="AF550" i="3"/>
  <c r="BM550" i="3"/>
  <c r="AU550" i="3"/>
  <c r="BD550" i="3"/>
  <c r="B550" i="3"/>
  <c r="K550" i="3"/>
  <c r="AR550" i="3"/>
  <c r="BS550" i="3"/>
  <c r="AI550" i="3"/>
  <c r="Z550" i="3"/>
  <c r="W550" i="3"/>
  <c r="EU494" i="1"/>
  <c r="EO494" i="1"/>
  <c r="EP494" i="1"/>
  <c r="ES494" i="1"/>
  <c r="EQ421" i="1"/>
  <c r="ER463" i="1"/>
  <c r="ES319" i="1"/>
  <c r="B319" i="3"/>
  <c r="BG319" i="3"/>
  <c r="Z319" i="3"/>
  <c r="BS319" i="3"/>
  <c r="BJ319" i="3"/>
  <c r="AC319" i="3"/>
  <c r="K319" i="3"/>
  <c r="E319" i="3"/>
  <c r="BP319" i="3"/>
  <c r="AL319" i="3"/>
  <c r="H319" i="3"/>
  <c r="BM319" i="3"/>
  <c r="BA319" i="3"/>
  <c r="AR319" i="3"/>
  <c r="AX319" i="3"/>
  <c r="W319" i="3"/>
  <c r="BD319" i="3"/>
  <c r="AI319" i="3"/>
  <c r="AO319" i="3"/>
  <c r="AU319" i="3"/>
  <c r="AF319" i="3"/>
  <c r="N319" i="3"/>
  <c r="T319" i="3"/>
  <c r="Q319" i="3"/>
  <c r="EO319" i="1"/>
  <c r="EU319" i="1"/>
  <c r="EV294" i="1"/>
  <c r="EV276" i="1"/>
  <c r="EP362" i="1"/>
  <c r="EO276" i="1"/>
  <c r="EU276" i="1"/>
  <c r="ER295" i="1"/>
  <c r="EU265" i="1"/>
  <c r="ET342" i="1"/>
  <c r="EQ265" i="1"/>
  <c r="AL311" i="3"/>
  <c r="BP311" i="3"/>
  <c r="AF311" i="3"/>
  <c r="BA311" i="3"/>
  <c r="Q311" i="3"/>
  <c r="N311" i="3"/>
  <c r="W311" i="3"/>
  <c r="AU311" i="3"/>
  <c r="H311" i="3"/>
  <c r="B311" i="3"/>
  <c r="BJ311" i="3"/>
  <c r="BD311" i="3"/>
  <c r="BG311" i="3"/>
  <c r="K311" i="3"/>
  <c r="BS311" i="3"/>
  <c r="AC311" i="3"/>
  <c r="T311" i="3"/>
  <c r="E311" i="3"/>
  <c r="AI311" i="3"/>
  <c r="AX311" i="3"/>
  <c r="BM311" i="3"/>
  <c r="AR311" i="3"/>
  <c r="Z311" i="3"/>
  <c r="AO311" i="3"/>
  <c r="EO351" i="1"/>
  <c r="EU351" i="1"/>
  <c r="ET551" i="1"/>
  <c r="ES551" i="1"/>
  <c r="EU551" i="1"/>
  <c r="EO551" i="1"/>
  <c r="EV453" i="1"/>
  <c r="EP453" i="1"/>
  <c r="ET453" i="1"/>
  <c r="EQ426" i="1"/>
  <c r="ET327" i="1"/>
  <c r="EP407" i="1"/>
  <c r="D309" i="3"/>
  <c r="AG309" i="3"/>
  <c r="BK309" i="3"/>
  <c r="AH309" i="3"/>
  <c r="AE309" i="3"/>
  <c r="BI309" i="3"/>
  <c r="BH309" i="3"/>
  <c r="AN309" i="3"/>
  <c r="X309" i="3"/>
  <c r="BB309" i="3"/>
  <c r="BO309" i="3"/>
  <c r="M309" i="3"/>
  <c r="AS309" i="3"/>
  <c r="AA309" i="3"/>
  <c r="BR309" i="3"/>
  <c r="U309" i="3"/>
  <c r="AT309" i="3"/>
  <c r="F309" i="3"/>
  <c r="BL309" i="3"/>
  <c r="AK309" i="3"/>
  <c r="AW309" i="3"/>
  <c r="BF309" i="3"/>
  <c r="AJ309" i="3"/>
  <c r="Y309" i="3"/>
  <c r="V309" i="3"/>
  <c r="J309" i="3"/>
  <c r="P309" i="3"/>
  <c r="AB309" i="3"/>
  <c r="A309" i="3"/>
  <c r="G309" i="3"/>
  <c r="O309" i="3"/>
  <c r="AQ309" i="3"/>
  <c r="AZ309" i="3"/>
  <c r="R309" i="3"/>
  <c r="S309" i="3"/>
  <c r="BQ309" i="3"/>
  <c r="L309" i="3"/>
  <c r="BN309" i="3"/>
  <c r="BC309" i="3"/>
  <c r="AV309" i="3"/>
  <c r="BT309" i="3"/>
  <c r="BE364" i="3"/>
  <c r="X270" i="3"/>
  <c r="EQ506" i="1"/>
  <c r="EU506" i="1"/>
  <c r="EO506" i="1"/>
  <c r="ER297" i="1"/>
  <c r="BS482" i="3"/>
  <c r="BG482" i="3"/>
  <c r="AU482" i="3"/>
  <c r="E482" i="3"/>
  <c r="BJ482" i="3"/>
  <c r="Z482" i="3"/>
  <c r="AX482" i="3"/>
  <c r="AV482" i="3"/>
  <c r="AS482" i="3"/>
  <c r="AF482" i="3"/>
  <c r="F482" i="3"/>
  <c r="AD482" i="3"/>
  <c r="K482" i="3"/>
  <c r="BK482" i="3"/>
  <c r="AM482" i="3"/>
  <c r="BA482" i="3"/>
  <c r="AC482" i="3"/>
  <c r="BE482" i="3"/>
  <c r="AL482" i="3"/>
  <c r="U482" i="3"/>
  <c r="BM482" i="3"/>
  <c r="ER482" i="1"/>
  <c r="BR520" i="3"/>
  <c r="I520" i="3"/>
  <c r="X520" i="3"/>
  <c r="AG520" i="3"/>
  <c r="AQ520" i="3"/>
  <c r="BF520" i="3"/>
  <c r="AJ520" i="3"/>
  <c r="AV520" i="3"/>
  <c r="V520" i="3"/>
  <c r="R520" i="3"/>
  <c r="Y520" i="3"/>
  <c r="BE520" i="3"/>
  <c r="BI520" i="3"/>
  <c r="L520" i="3"/>
  <c r="AZ520" i="3"/>
  <c r="A520" i="3"/>
  <c r="AP520" i="3"/>
  <c r="BC520" i="3"/>
  <c r="AS520" i="3"/>
  <c r="AT520" i="3"/>
  <c r="BQ520" i="3"/>
  <c r="G520" i="3"/>
  <c r="AA520" i="3"/>
  <c r="AE520" i="3"/>
  <c r="P520" i="3"/>
  <c r="AM520" i="3"/>
  <c r="BB520" i="3"/>
  <c r="BN520" i="3"/>
  <c r="F520" i="3"/>
  <c r="AB520" i="3"/>
  <c r="BL520" i="3"/>
  <c r="AH520" i="3"/>
  <c r="U520" i="3"/>
  <c r="AY520" i="3"/>
  <c r="J520" i="3"/>
  <c r="AW520" i="3"/>
  <c r="C520" i="3"/>
  <c r="BO520" i="3"/>
  <c r="D520" i="3"/>
  <c r="AK520" i="3"/>
  <c r="S520" i="3"/>
  <c r="BH520" i="3"/>
  <c r="AN520" i="3"/>
  <c r="BK520" i="3"/>
  <c r="O520" i="3"/>
  <c r="AD520" i="3"/>
  <c r="M520" i="3"/>
  <c r="BT520" i="3"/>
  <c r="ER359" i="1"/>
  <c r="AH359" i="3"/>
  <c r="M359" i="3"/>
  <c r="AZ359" i="3"/>
  <c r="BL359" i="3"/>
  <c r="BF359" i="3"/>
  <c r="L359" i="3"/>
  <c r="R359" i="3"/>
  <c r="AV359" i="3"/>
  <c r="X359" i="3"/>
  <c r="BB359" i="3"/>
  <c r="J359" i="3"/>
  <c r="P359" i="3"/>
  <c r="BC359" i="3"/>
  <c r="BO359" i="3"/>
  <c r="AN359" i="3"/>
  <c r="AG359" i="3"/>
  <c r="O359" i="3"/>
  <c r="BE359" i="3"/>
  <c r="AJ359" i="3"/>
  <c r="AT359" i="3"/>
  <c r="AQ359" i="3"/>
  <c r="AK359" i="3"/>
  <c r="BT359" i="3"/>
  <c r="C359" i="3"/>
  <c r="Y359" i="3"/>
  <c r="D359" i="3"/>
  <c r="BN359" i="3"/>
  <c r="U359" i="3"/>
  <c r="BK359" i="3"/>
  <c r="V359" i="3"/>
  <c r="BR359" i="3"/>
  <c r="AY359" i="3"/>
  <c r="AS359" i="3"/>
  <c r="F359" i="3"/>
  <c r="BQ359" i="3"/>
  <c r="BI359" i="3"/>
  <c r="AW359" i="3"/>
  <c r="EP359" i="1"/>
  <c r="EO251" i="1"/>
  <c r="EU251" i="1"/>
  <c r="ER411" i="1"/>
  <c r="ET411" i="1"/>
  <c r="EV411" i="1"/>
  <c r="EO406" i="1"/>
  <c r="EU406" i="1"/>
  <c r="AD443" i="3"/>
  <c r="BK443" i="3"/>
  <c r="BI443" i="3"/>
  <c r="BE443" i="3"/>
  <c r="L443" i="3"/>
  <c r="J443" i="3"/>
  <c r="BB443" i="3"/>
  <c r="S443" i="3"/>
  <c r="BH443" i="3"/>
  <c r="AK443" i="3"/>
  <c r="AY443" i="3"/>
  <c r="BR443" i="3"/>
  <c r="M443" i="3"/>
  <c r="F443" i="3"/>
  <c r="AH443" i="3"/>
  <c r="U443" i="3"/>
  <c r="AT443" i="3"/>
  <c r="I443" i="3"/>
  <c r="AS443" i="3"/>
  <c r="D443" i="3"/>
  <c r="BT443" i="3"/>
  <c r="BO443" i="3"/>
  <c r="R443" i="3"/>
  <c r="X443" i="3"/>
  <c r="AA443" i="3"/>
  <c r="AL443" i="3"/>
  <c r="AI443" i="3"/>
  <c r="AR443" i="3"/>
  <c r="AU443" i="3"/>
  <c r="BD443" i="3"/>
  <c r="N443" i="3"/>
  <c r="B443" i="3"/>
  <c r="W443" i="3"/>
  <c r="Q443" i="3"/>
  <c r="H443" i="3"/>
  <c r="T443" i="3"/>
  <c r="AX443" i="3"/>
  <c r="BS443" i="3"/>
  <c r="BM443" i="3"/>
  <c r="K443" i="3"/>
  <c r="BP443" i="3"/>
  <c r="AC443" i="3"/>
  <c r="BA443" i="3"/>
  <c r="BJ443" i="3"/>
  <c r="BG443" i="3"/>
  <c r="AO443" i="3"/>
  <c r="AF443" i="3"/>
  <c r="E443" i="3"/>
  <c r="Z443" i="3"/>
  <c r="EV285" i="1"/>
  <c r="EQ285" i="1"/>
  <c r="EU285" i="1"/>
  <c r="EO285" i="1"/>
  <c r="EP285" i="1"/>
  <c r="BR367" i="3"/>
  <c r="BE367" i="3"/>
  <c r="BT367" i="3"/>
  <c r="C367" i="3"/>
  <c r="AS367" i="3"/>
  <c r="A367" i="3"/>
  <c r="AP367" i="3"/>
  <c r="AM367" i="3"/>
  <c r="P367" i="3"/>
  <c r="U367" i="3"/>
  <c r="BK367" i="3"/>
  <c r="R367" i="3"/>
  <c r="BL367" i="3"/>
  <c r="BN367" i="3"/>
  <c r="AG367" i="3"/>
  <c r="S367" i="3"/>
  <c r="D367" i="3"/>
  <c r="M367" i="3"/>
  <c r="AT367" i="3"/>
  <c r="BC367" i="3"/>
  <c r="AB367" i="3"/>
  <c r="AE367" i="3"/>
  <c r="AD367" i="3"/>
  <c r="AV367" i="3"/>
  <c r="V367" i="3"/>
  <c r="X367" i="3"/>
  <c r="BB367" i="3"/>
  <c r="F367" i="3"/>
  <c r="AW367" i="3"/>
  <c r="BQ367" i="3"/>
  <c r="L367" i="3"/>
  <c r="AK367" i="3"/>
  <c r="BO367" i="3"/>
  <c r="O367" i="3"/>
  <c r="AH367" i="3"/>
  <c r="AY367" i="3"/>
  <c r="BF367" i="3"/>
  <c r="AJ367" i="3"/>
  <c r="BI367" i="3"/>
  <c r="Y367" i="3"/>
  <c r="AZ367" i="3"/>
  <c r="I367" i="3"/>
  <c r="G367" i="3"/>
  <c r="AN367" i="3"/>
  <c r="AQ367" i="3"/>
  <c r="BH367" i="3"/>
  <c r="AA367" i="3"/>
  <c r="J367" i="3"/>
  <c r="BP367" i="3"/>
  <c r="AX367" i="3"/>
  <c r="AL367" i="3"/>
  <c r="Z367" i="3"/>
  <c r="BA367" i="3"/>
  <c r="E367" i="3"/>
  <c r="AC367" i="3"/>
  <c r="W367" i="3"/>
  <c r="AR367" i="3"/>
  <c r="BM367" i="3"/>
  <c r="T367" i="3"/>
  <c r="K367" i="3"/>
  <c r="B367" i="3"/>
  <c r="AF367" i="3"/>
  <c r="N367" i="3"/>
  <c r="BJ367" i="3"/>
  <c r="Q367" i="3"/>
  <c r="BS367" i="3"/>
  <c r="H367" i="3"/>
  <c r="BG367" i="3"/>
  <c r="BD367" i="3"/>
  <c r="AU367" i="3"/>
  <c r="AI367" i="3"/>
  <c r="AO367" i="3"/>
  <c r="EP349" i="1"/>
  <c r="AO349" i="3"/>
  <c r="BM349" i="3"/>
  <c r="W349" i="3"/>
  <c r="H349" i="3"/>
  <c r="K349" i="3"/>
  <c r="AC349" i="3"/>
  <c r="AI349" i="3"/>
  <c r="BP349" i="3"/>
  <c r="BS349" i="3"/>
  <c r="Q349" i="3"/>
  <c r="B349" i="3"/>
  <c r="BG349" i="3"/>
  <c r="T349" i="3"/>
  <c r="AX349" i="3"/>
  <c r="N349" i="3"/>
  <c r="BD349" i="3"/>
  <c r="AU349" i="3"/>
  <c r="BA349" i="3"/>
  <c r="BJ349" i="3"/>
  <c r="E349" i="3"/>
  <c r="AL349" i="3"/>
  <c r="AR349" i="3"/>
  <c r="Z349" i="3"/>
  <c r="AF349" i="3"/>
  <c r="BT349" i="3"/>
  <c r="AQ349" i="3"/>
  <c r="BC349" i="3"/>
  <c r="J349" i="3"/>
  <c r="AZ349" i="3"/>
  <c r="AA349" i="3"/>
  <c r="BL349" i="3"/>
  <c r="U349" i="3"/>
  <c r="L349" i="3"/>
  <c r="AN349" i="3"/>
  <c r="AG349" i="3"/>
  <c r="BQ349" i="3"/>
  <c r="AE349" i="3"/>
  <c r="O349" i="3"/>
  <c r="BH349" i="3"/>
  <c r="Y349" i="3"/>
  <c r="AJ349" i="3"/>
  <c r="X349" i="3"/>
  <c r="BE349" i="3"/>
  <c r="M349" i="3"/>
  <c r="AT349" i="3"/>
  <c r="AW349" i="3"/>
  <c r="V349" i="3"/>
  <c r="AH349" i="3"/>
  <c r="D349" i="3"/>
  <c r="AP349" i="3"/>
  <c r="BK349" i="3"/>
  <c r="G349" i="3"/>
  <c r="I349" i="3"/>
  <c r="A349" i="3"/>
  <c r="AV349" i="3"/>
  <c r="BO349" i="3"/>
  <c r="BR349" i="3"/>
  <c r="BN349" i="3"/>
  <c r="AY349" i="3"/>
  <c r="BF349" i="3"/>
  <c r="AS349" i="3"/>
  <c r="BB349" i="3"/>
  <c r="BI349" i="3"/>
  <c r="R349" i="3"/>
  <c r="AB349" i="3"/>
  <c r="F349" i="3"/>
  <c r="S349" i="3"/>
  <c r="AK349" i="3"/>
  <c r="AM349" i="3"/>
  <c r="C349" i="3"/>
  <c r="AD349" i="3"/>
  <c r="P349" i="3"/>
  <c r="EP454" i="1"/>
  <c r="EU451" i="1"/>
  <c r="EO451" i="1"/>
  <c r="EQ451" i="1"/>
  <c r="BE352" i="3"/>
  <c r="AS352" i="3"/>
  <c r="I352" i="3"/>
  <c r="AV352" i="3"/>
  <c r="C552" i="3"/>
  <c r="BH552" i="3"/>
  <c r="AS426" i="3"/>
  <c r="EM106" i="1"/>
  <c r="DF223" i="1"/>
  <c r="EM211" i="1"/>
  <c r="DF211" i="1"/>
  <c r="DJ211" i="1" s="1"/>
  <c r="DC211" i="1"/>
  <c r="AW3" i="1" l="1"/>
  <c r="AY3" i="1"/>
  <c r="I7" i="1"/>
  <c r="Y7" i="1"/>
  <c r="BQ11" i="1"/>
  <c r="AQ9" i="1"/>
  <c r="H7" i="1"/>
  <c r="P6" i="1"/>
  <c r="BG12" i="1"/>
  <c r="BR12" i="1"/>
  <c r="BO11" i="1"/>
  <c r="AH8" i="1"/>
  <c r="BM10" i="1"/>
  <c r="BT12" i="1"/>
  <c r="L11" i="1"/>
  <c r="AS9" i="1"/>
  <c r="EJ257" i="1"/>
  <c r="DJ3" i="1"/>
  <c r="AO3" i="1"/>
  <c r="G3" i="1"/>
  <c r="AM5" i="1"/>
  <c r="F11" i="1"/>
  <c r="AK12" i="1"/>
  <c r="Q7" i="1"/>
  <c r="AZ6" i="1"/>
  <c r="AL5" i="1"/>
  <c r="AI10" i="1"/>
  <c r="L9" i="1"/>
  <c r="Y9" i="1"/>
  <c r="U12" i="1"/>
  <c r="K9" i="1"/>
  <c r="W8" i="1"/>
  <c r="X8" i="1"/>
  <c r="D11" i="1"/>
  <c r="BC10" i="1"/>
  <c r="AY6" i="1"/>
  <c r="O8" i="1"/>
  <c r="M8" i="1"/>
  <c r="T12" i="1"/>
  <c r="BB3" i="1"/>
  <c r="AC3" i="1"/>
  <c r="AZ3" i="1"/>
  <c r="J5" i="1"/>
  <c r="AI8" i="1"/>
  <c r="O9" i="1"/>
  <c r="AY12" i="1"/>
  <c r="V10" i="1"/>
  <c r="G9" i="1"/>
  <c r="D8" i="1"/>
  <c r="L5" i="1"/>
  <c r="AP6" i="1"/>
  <c r="AJ8" i="1"/>
  <c r="F8" i="1"/>
  <c r="N9" i="1"/>
  <c r="Z11" i="1"/>
  <c r="AW7" i="1"/>
  <c r="X10" i="1"/>
  <c r="AQ11" i="1"/>
  <c r="AA11" i="1"/>
  <c r="AU7" i="1"/>
  <c r="AM6" i="1"/>
  <c r="AK6" i="1"/>
  <c r="Q10" i="1"/>
  <c r="AX12" i="1"/>
  <c r="K26" i="20"/>
  <c r="V54" i="4"/>
  <c r="T54" i="4"/>
  <c r="M27" i="4"/>
  <c r="D81" i="20"/>
  <c r="E81" i="20" s="1"/>
  <c r="W53" i="4"/>
  <c r="W54" i="4"/>
  <c r="K27" i="4"/>
  <c r="W12" i="1"/>
  <c r="Q27" i="20"/>
  <c r="K27" i="20"/>
  <c r="N80" i="4"/>
  <c r="Z80" i="4"/>
  <c r="Y80" i="4"/>
  <c r="Q8" i="1"/>
  <c r="V51" i="20"/>
  <c r="BK11" i="1"/>
  <c r="C3" i="1"/>
  <c r="N10" i="1"/>
  <c r="AM9" i="1"/>
  <c r="BN12" i="1"/>
  <c r="Q53" i="20"/>
  <c r="U54" i="20"/>
  <c r="M53" i="20"/>
  <c r="N54" i="20"/>
  <c r="O53" i="20"/>
  <c r="O54" i="20"/>
  <c r="J53" i="4"/>
  <c r="L53" i="4"/>
  <c r="T53" i="4"/>
  <c r="U26" i="20"/>
  <c r="L27" i="20"/>
  <c r="V26" i="20"/>
  <c r="R27" i="20"/>
  <c r="O26" i="20"/>
  <c r="L26" i="4"/>
  <c r="J26" i="4"/>
  <c r="BF10" i="1"/>
  <c r="R51" i="20"/>
  <c r="F7" i="1"/>
  <c r="O10" i="1"/>
  <c r="AI3" i="1"/>
  <c r="BI11" i="1"/>
  <c r="BH10" i="1"/>
  <c r="BB5" i="1"/>
  <c r="E7" i="1"/>
  <c r="AQ8" i="1"/>
  <c r="AW9" i="1"/>
  <c r="X12" i="1"/>
  <c r="N53" i="20"/>
  <c r="P53" i="20"/>
  <c r="P54" i="20"/>
  <c r="R53" i="20"/>
  <c r="W53" i="20"/>
  <c r="T53" i="20"/>
  <c r="K54" i="4"/>
  <c r="M54" i="4"/>
  <c r="W27" i="20"/>
  <c r="L26" i="20"/>
  <c r="R26" i="20"/>
  <c r="V27" i="20"/>
  <c r="P26" i="20"/>
  <c r="N26" i="20"/>
  <c r="D81" i="4"/>
  <c r="E81" i="4" s="1"/>
  <c r="Y81" i="4"/>
  <c r="S81" i="4"/>
  <c r="W27" i="4"/>
  <c r="S80" i="4"/>
  <c r="W26" i="4"/>
  <c r="P80" i="4"/>
  <c r="T26" i="4"/>
  <c r="J27" i="4"/>
  <c r="L27" i="4"/>
  <c r="V26" i="4"/>
  <c r="Q80" i="4"/>
  <c r="T27" i="4"/>
  <c r="P81" i="4"/>
  <c r="AA6" i="1"/>
  <c r="BA5" i="1"/>
  <c r="AS8" i="1"/>
  <c r="AL9" i="1"/>
  <c r="Q54" i="20"/>
  <c r="T54" i="20"/>
  <c r="S53" i="20"/>
  <c r="M54" i="20"/>
  <c r="W54" i="20"/>
  <c r="L54" i="20"/>
  <c r="V53" i="4"/>
  <c r="K53" i="20"/>
  <c r="T26" i="20"/>
  <c r="W26" i="20"/>
  <c r="M26" i="20"/>
  <c r="T27" i="20"/>
  <c r="U27" i="20"/>
  <c r="P27" i="20"/>
  <c r="D80" i="20"/>
  <c r="E80" i="20" s="1"/>
  <c r="Q81" i="4"/>
  <c r="V27" i="4"/>
  <c r="N81" i="4"/>
  <c r="X80" i="4"/>
  <c r="D80" i="4"/>
  <c r="E80" i="4" s="1"/>
  <c r="O81" i="4"/>
  <c r="Z81" i="4"/>
  <c r="K26" i="4"/>
  <c r="A3" i="1"/>
  <c r="BL12" i="1"/>
  <c r="U53" i="20"/>
  <c r="V54" i="20"/>
  <c r="V53" i="20"/>
  <c r="S54" i="20"/>
  <c r="R54" i="20"/>
  <c r="L53" i="20"/>
  <c r="K54" i="20"/>
  <c r="J54" i="20"/>
  <c r="J53" i="20"/>
  <c r="J54" i="4"/>
  <c r="L54" i="4"/>
  <c r="Q26" i="20"/>
  <c r="S26" i="20"/>
  <c r="S27" i="20"/>
  <c r="O27" i="20"/>
  <c r="M27" i="20"/>
  <c r="N27" i="20"/>
  <c r="J26" i="20"/>
  <c r="O80" i="4"/>
  <c r="X81" i="4"/>
  <c r="U27" i="4"/>
  <c r="R81" i="4"/>
  <c r="AA81" i="4"/>
  <c r="AA80" i="4"/>
  <c r="R80" i="4"/>
  <c r="U26" i="4"/>
  <c r="M26" i="4"/>
  <c r="W23" i="4"/>
  <c r="AM10" i="1"/>
  <c r="AA5" i="1"/>
  <c r="Y5" i="1"/>
  <c r="AF3" i="1"/>
  <c r="AJ11" i="1"/>
  <c r="BE11" i="1"/>
  <c r="AB6" i="1"/>
  <c r="U5" i="1"/>
  <c r="BD11" i="1"/>
  <c r="Q6" i="1"/>
  <c r="AD6" i="1"/>
  <c r="R6" i="1"/>
  <c r="T5" i="1"/>
  <c r="AH11" i="1"/>
  <c r="AL10" i="1"/>
  <c r="W9" i="1"/>
  <c r="Z3" i="1"/>
  <c r="AZ8" i="1"/>
  <c r="AA3" i="1"/>
  <c r="T9" i="1"/>
  <c r="AB11" i="1"/>
  <c r="I8" i="1"/>
  <c r="BH11" i="1"/>
  <c r="X6" i="1"/>
  <c r="U9" i="1"/>
  <c r="AX7" i="1"/>
  <c r="V6" i="1"/>
  <c r="AF10" i="1"/>
  <c r="AN12" i="1"/>
  <c r="A10" i="1"/>
  <c r="H8" i="1"/>
  <c r="AY7" i="1"/>
  <c r="AG10" i="1"/>
  <c r="C10" i="1"/>
  <c r="AD11" i="1"/>
  <c r="BB8" i="1"/>
  <c r="AH3" i="1"/>
  <c r="AJ3" i="1"/>
  <c r="AP12" i="1"/>
  <c r="L9" i="25"/>
  <c r="N6" i="25"/>
  <c r="Y79" i="4"/>
  <c r="X79" i="4"/>
  <c r="J51" i="20"/>
  <c r="K25" i="4"/>
  <c r="E79" i="4"/>
  <c r="F79" i="4" s="1"/>
  <c r="G79" i="4" s="1"/>
  <c r="H79" i="4" s="1"/>
  <c r="D78" i="20"/>
  <c r="X78" i="4"/>
  <c r="K25" i="20"/>
  <c r="Z79" i="4"/>
  <c r="K51" i="20"/>
  <c r="Z78" i="4"/>
  <c r="AS11" i="1"/>
  <c r="U6" i="1"/>
  <c r="X3" i="1"/>
  <c r="BA10" i="1"/>
  <c r="AV12" i="1"/>
  <c r="T24" i="20"/>
  <c r="N25" i="20"/>
  <c r="L25" i="20"/>
  <c r="R25" i="20"/>
  <c r="S25" i="20"/>
  <c r="R78" i="4"/>
  <c r="U24" i="4"/>
  <c r="T24" i="4"/>
  <c r="P78" i="4"/>
  <c r="J24" i="4"/>
  <c r="L24" i="4"/>
  <c r="T25" i="4"/>
  <c r="P79" i="4"/>
  <c r="E78" i="20"/>
  <c r="U51" i="20"/>
  <c r="L52" i="20"/>
  <c r="V52" i="20"/>
  <c r="M51" i="20"/>
  <c r="W52" i="20"/>
  <c r="Q52" i="20"/>
  <c r="J51" i="4"/>
  <c r="L51" i="4"/>
  <c r="L52" i="4"/>
  <c r="J52" i="4"/>
  <c r="U52" i="4"/>
  <c r="O5" i="1"/>
  <c r="BN11" i="1"/>
  <c r="BD7" i="1"/>
  <c r="C6" i="1"/>
  <c r="AI5" i="1"/>
  <c r="AN3" i="1"/>
  <c r="AP3" i="1"/>
  <c r="AC12" i="1"/>
  <c r="Z9" i="1"/>
  <c r="AT12" i="1"/>
  <c r="M25" i="20"/>
  <c r="Q24" i="20"/>
  <c r="T25" i="20"/>
  <c r="P25" i="20"/>
  <c r="V24" i="20"/>
  <c r="M24" i="20"/>
  <c r="W24" i="4"/>
  <c r="S78" i="4"/>
  <c r="U25" i="4"/>
  <c r="R79" i="4"/>
  <c r="Y78" i="4"/>
  <c r="J24" i="20"/>
  <c r="O51" i="20"/>
  <c r="Q51" i="20"/>
  <c r="O52" i="20"/>
  <c r="W51" i="20"/>
  <c r="M52" i="20"/>
  <c r="R52" i="20"/>
  <c r="D79" i="20"/>
  <c r="E79" i="20" s="1"/>
  <c r="N78" i="4"/>
  <c r="V52" i="4"/>
  <c r="T52" i="4"/>
  <c r="K51" i="4"/>
  <c r="AR11" i="1"/>
  <c r="W25" i="20"/>
  <c r="AF8" i="1"/>
  <c r="AD12" i="1"/>
  <c r="AJ5" i="1"/>
  <c r="W3" i="1"/>
  <c r="AK7" i="1"/>
  <c r="B6" i="1"/>
  <c r="BI10" i="1"/>
  <c r="AA9" i="1"/>
  <c r="O24" i="20"/>
  <c r="V25" i="20"/>
  <c r="Q25" i="20"/>
  <c r="N24" i="20"/>
  <c r="O25" i="20"/>
  <c r="L24" i="20"/>
  <c r="AA79" i="4"/>
  <c r="Q78" i="4"/>
  <c r="V24" i="4"/>
  <c r="M25" i="4"/>
  <c r="J25" i="20"/>
  <c r="W25" i="4"/>
  <c r="S79" i="4"/>
  <c r="O78" i="4"/>
  <c r="P52" i="20"/>
  <c r="N52" i="20"/>
  <c r="U52" i="20"/>
  <c r="L51" i="20"/>
  <c r="N51" i="20"/>
  <c r="S51" i="20"/>
  <c r="M52" i="4"/>
  <c r="J52" i="20"/>
  <c r="D78" i="4"/>
  <c r="E78" i="4" s="1"/>
  <c r="K52" i="20"/>
  <c r="BL11" i="1"/>
  <c r="S6" i="1"/>
  <c r="AG8" i="1"/>
  <c r="P24" i="20"/>
  <c r="S24" i="20"/>
  <c r="U24" i="20"/>
  <c r="R24" i="20"/>
  <c r="U25" i="20"/>
  <c r="W24" i="20"/>
  <c r="J25" i="4"/>
  <c r="L25" i="4"/>
  <c r="O79" i="4"/>
  <c r="K24" i="4"/>
  <c r="V25" i="4"/>
  <c r="Q79" i="4"/>
  <c r="P51" i="20"/>
  <c r="T52" i="20"/>
  <c r="T51" i="20"/>
  <c r="S52" i="20"/>
  <c r="T51" i="4"/>
  <c r="W51" i="4"/>
  <c r="V51" i="4"/>
  <c r="U51" i="4"/>
  <c r="W52" i="4"/>
  <c r="K52" i="4"/>
  <c r="DC48" i="1"/>
  <c r="EJ48" i="1" s="1"/>
  <c r="EM48" i="1"/>
  <c r="DF48" i="1"/>
  <c r="DJ48" i="1" s="1"/>
  <c r="DC54" i="1"/>
  <c r="EJ54" i="1" s="1"/>
  <c r="EM54" i="1"/>
  <c r="DF54" i="1"/>
  <c r="DJ54" i="1" s="1"/>
  <c r="M120" i="16"/>
  <c r="AU9" i="1"/>
  <c r="L6" i="1"/>
  <c r="AQ7" i="1"/>
  <c r="D10" i="1"/>
  <c r="AO8" i="1"/>
  <c r="AL11" i="1"/>
  <c r="AS7" i="1"/>
  <c r="I10" i="1"/>
  <c r="AB5" i="1"/>
  <c r="AD5" i="1"/>
  <c r="BD3" i="1"/>
  <c r="AM11" i="1"/>
  <c r="AJ6" i="1"/>
  <c r="Q5" i="1"/>
  <c r="AP8" i="1"/>
  <c r="AG3" i="1"/>
  <c r="BF9" i="1"/>
  <c r="C7" i="1"/>
  <c r="K6" i="1"/>
  <c r="S11" i="1"/>
  <c r="U11" i="1"/>
  <c r="AE3" i="1"/>
  <c r="H10" i="1"/>
  <c r="AV9" i="1"/>
  <c r="AA12" i="1"/>
  <c r="AH6" i="1"/>
  <c r="AW8" i="1"/>
  <c r="BE3" i="1"/>
  <c r="BH9" i="1"/>
  <c r="Y12" i="1"/>
  <c r="K14" i="20"/>
  <c r="K35" i="4"/>
  <c r="N12" i="1"/>
  <c r="AV11" i="1"/>
  <c r="E10" i="1"/>
  <c r="BA6" i="1"/>
  <c r="R7" i="1"/>
  <c r="F10" i="1"/>
  <c r="BC12" i="1"/>
  <c r="G6" i="1"/>
  <c r="AO5" i="1"/>
  <c r="AX9" i="1"/>
  <c r="AS10" i="1"/>
  <c r="AT11" i="1"/>
  <c r="L3" i="1"/>
  <c r="O12" i="1"/>
  <c r="K3" i="1"/>
  <c r="BE12" i="1"/>
  <c r="P7" i="1"/>
  <c r="AQ10" i="1"/>
  <c r="I6" i="1"/>
  <c r="BB6" i="1"/>
  <c r="AY9" i="1"/>
  <c r="M7" i="25"/>
  <c r="N104" i="25"/>
  <c r="L6" i="25"/>
  <c r="EJ211" i="1"/>
  <c r="R349" i="1"/>
  <c r="Y349" i="1"/>
  <c r="AF349" i="1"/>
  <c r="BD349" i="1"/>
  <c r="B367" i="1"/>
  <c r="AQ367" i="1"/>
  <c r="V367" i="1"/>
  <c r="N443" i="1"/>
  <c r="BB443" i="1"/>
  <c r="S520" i="1"/>
  <c r="AM482" i="1"/>
  <c r="AX482" i="1"/>
  <c r="AA309" i="1"/>
  <c r="K311" i="1"/>
  <c r="AC550" i="1"/>
  <c r="AE511" i="1"/>
  <c r="BH511" i="1"/>
  <c r="L364" i="1"/>
  <c r="BC446" i="1"/>
  <c r="L12" i="25"/>
  <c r="AV352" i="1"/>
  <c r="P349" i="1"/>
  <c r="AK349" i="1"/>
  <c r="BF349" i="1"/>
  <c r="G349" i="1"/>
  <c r="M349" i="1"/>
  <c r="U349" i="1"/>
  <c r="J349" i="1"/>
  <c r="E349" i="1"/>
  <c r="BG349" i="1"/>
  <c r="H349" i="1"/>
  <c r="Q367" i="1"/>
  <c r="AR367" i="1"/>
  <c r="BA367" i="1"/>
  <c r="AZ367" i="1"/>
  <c r="AW367" i="1"/>
  <c r="D367" i="1"/>
  <c r="AS367" i="1"/>
  <c r="AI443" i="1"/>
  <c r="AY443" i="1"/>
  <c r="C359" i="1"/>
  <c r="AG359" i="1"/>
  <c r="O520" i="1"/>
  <c r="F520" i="1"/>
  <c r="AL482" i="1"/>
  <c r="AU482" i="1"/>
  <c r="BE364" i="1"/>
  <c r="W550" i="1"/>
  <c r="A511" i="1"/>
  <c r="AD511" i="1"/>
  <c r="X318" i="1"/>
  <c r="AJ318" i="1"/>
  <c r="T522" i="1"/>
  <c r="AO364" i="1"/>
  <c r="Z489" i="1"/>
  <c r="I424" i="1"/>
  <c r="AP520" i="1"/>
  <c r="AT318" i="1"/>
  <c r="AO22" i="1"/>
  <c r="AE68" i="1"/>
  <c r="BD367" i="1"/>
  <c r="P367" i="1"/>
  <c r="AF443" i="1"/>
  <c r="H443" i="1"/>
  <c r="AS443" i="1"/>
  <c r="AY359" i="1"/>
  <c r="AT359" i="1"/>
  <c r="P359" i="1"/>
  <c r="C520" i="1"/>
  <c r="U520" i="1"/>
  <c r="AQ520" i="1"/>
  <c r="J309" i="1"/>
  <c r="BF309" i="1"/>
  <c r="AR311" i="1"/>
  <c r="E311" i="1"/>
  <c r="B311" i="1"/>
  <c r="AF319" i="1"/>
  <c r="BA319" i="1"/>
  <c r="B319" i="1"/>
  <c r="AU550" i="1"/>
  <c r="H550" i="1"/>
  <c r="P511" i="1"/>
  <c r="BF511" i="1"/>
  <c r="AK511" i="1"/>
  <c r="G511" i="1"/>
  <c r="O511" i="1"/>
  <c r="R511" i="1"/>
  <c r="BD457" i="1"/>
  <c r="BA457" i="1"/>
  <c r="BD522" i="1"/>
  <c r="AL541" i="1"/>
  <c r="H541" i="1"/>
  <c r="T464" i="1"/>
  <c r="J392" i="1"/>
  <c r="AY392" i="1"/>
  <c r="R392" i="1"/>
  <c r="AC279" i="1"/>
  <c r="W489" i="1"/>
  <c r="F489" i="1"/>
  <c r="C424" i="1"/>
  <c r="Y347" i="1"/>
  <c r="AJ347" i="1"/>
  <c r="AM333" i="1"/>
  <c r="BH333" i="1"/>
  <c r="AX519" i="1"/>
  <c r="AX320" i="1"/>
  <c r="G467" i="1"/>
  <c r="BH467" i="1"/>
  <c r="BB467" i="1"/>
  <c r="BF430" i="1"/>
  <c r="X430" i="1"/>
  <c r="AQ430" i="1"/>
  <c r="AJ552" i="1"/>
  <c r="AP552" i="1"/>
  <c r="AO552" i="1"/>
  <c r="I438" i="1"/>
  <c r="AD438" i="1"/>
  <c r="BG332" i="1"/>
  <c r="BB332" i="1"/>
  <c r="BH547" i="1"/>
  <c r="I547" i="1"/>
  <c r="M547" i="1"/>
  <c r="Y446" i="1"/>
  <c r="BG22" i="1"/>
  <c r="BF367" i="1"/>
  <c r="BA443" i="1"/>
  <c r="R443" i="1"/>
  <c r="AH443" i="1"/>
  <c r="U359" i="1"/>
  <c r="AV359" i="1"/>
  <c r="P520" i="1"/>
  <c r="V520" i="1"/>
  <c r="F482" i="1"/>
  <c r="R309" i="1"/>
  <c r="G309" i="1"/>
  <c r="F309" i="1"/>
  <c r="BB309" i="1"/>
  <c r="N311" i="1"/>
  <c r="BD319" i="1"/>
  <c r="AR550" i="1"/>
  <c r="AM511" i="1"/>
  <c r="BG457" i="1"/>
  <c r="AX457" i="1"/>
  <c r="B457" i="1"/>
  <c r="AE318" i="1"/>
  <c r="AD318" i="1"/>
  <c r="AF522" i="1"/>
  <c r="K364" i="1"/>
  <c r="BA541" i="1"/>
  <c r="BG464" i="1"/>
  <c r="BA464" i="1"/>
  <c r="AS392" i="1"/>
  <c r="P392" i="1"/>
  <c r="W279" i="1"/>
  <c r="AU489" i="1"/>
  <c r="AE424" i="1"/>
  <c r="P424" i="1"/>
  <c r="AH424" i="1"/>
  <c r="BF347" i="1"/>
  <c r="M347" i="1"/>
  <c r="O333" i="1"/>
  <c r="AJ333" i="1"/>
  <c r="M333" i="1"/>
  <c r="T519" i="1"/>
  <c r="N320" i="1"/>
  <c r="AE467" i="1"/>
  <c r="Y467" i="1"/>
  <c r="R467" i="1"/>
  <c r="S430" i="1"/>
  <c r="AB430" i="1"/>
  <c r="BD552" i="1"/>
  <c r="AR552" i="1"/>
  <c r="A438" i="1"/>
  <c r="J438" i="1"/>
  <c r="AK438" i="1"/>
  <c r="BA332" i="1"/>
  <c r="B332" i="1"/>
  <c r="L332" i="1"/>
  <c r="BF190" i="1"/>
  <c r="AM318" i="1"/>
  <c r="X364" i="1"/>
  <c r="AU364" i="1"/>
  <c r="AY364" i="1"/>
  <c r="BG364" i="1"/>
  <c r="BG541" i="1"/>
  <c r="AC464" i="1"/>
  <c r="E464" i="1"/>
  <c r="B464" i="1"/>
  <c r="Y392" i="1"/>
  <c r="AP392" i="1"/>
  <c r="BE392" i="1"/>
  <c r="BF392" i="1"/>
  <c r="AZ392" i="1"/>
  <c r="E279" i="1"/>
  <c r="T279" i="1"/>
  <c r="H489" i="1"/>
  <c r="AD489" i="1"/>
  <c r="BD489" i="1"/>
  <c r="AP424" i="1"/>
  <c r="V424" i="1"/>
  <c r="AJ424" i="1"/>
  <c r="AB424" i="1"/>
  <c r="AD424" i="1"/>
  <c r="AP347" i="1"/>
  <c r="AV347" i="1"/>
  <c r="L347" i="1"/>
  <c r="C347" i="1"/>
  <c r="L333" i="1"/>
  <c r="S333" i="1"/>
  <c r="U333" i="1"/>
  <c r="G333" i="1"/>
  <c r="AE333" i="1"/>
  <c r="AQ333" i="1"/>
  <c r="BD519" i="1"/>
  <c r="W519" i="1"/>
  <c r="AO320" i="1"/>
  <c r="J467" i="1"/>
  <c r="AH467" i="1"/>
  <c r="AA467" i="1"/>
  <c r="A467" i="1"/>
  <c r="AQ467" i="1"/>
  <c r="AD430" i="1"/>
  <c r="A430" i="1"/>
  <c r="P430" i="1"/>
  <c r="AA552" i="1"/>
  <c r="AY552" i="1"/>
  <c r="I552" i="1"/>
  <c r="AF552" i="1"/>
  <c r="R438" i="1"/>
  <c r="AT438" i="1"/>
  <c r="AM438" i="1"/>
  <c r="F438" i="1"/>
  <c r="C438" i="1"/>
  <c r="AQ438" i="1"/>
  <c r="E332" i="1"/>
  <c r="U332" i="1"/>
  <c r="Q332" i="1"/>
  <c r="C547" i="1"/>
  <c r="AP547" i="1"/>
  <c r="AW140" i="1"/>
  <c r="U547" i="1"/>
  <c r="AK547" i="1"/>
  <c r="AQ547" i="1"/>
  <c r="AV547" i="1"/>
  <c r="AY258" i="1"/>
  <c r="AS258" i="1"/>
  <c r="AD258" i="1"/>
  <c r="AL286" i="1"/>
  <c r="AV286" i="1"/>
  <c r="AF286" i="1"/>
  <c r="BH286" i="1"/>
  <c r="AD286" i="1"/>
  <c r="AF547" i="1"/>
  <c r="Q547" i="1"/>
  <c r="AX547" i="1"/>
  <c r="G358" i="1"/>
  <c r="S358" i="1"/>
  <c r="V358" i="1"/>
  <c r="I358" i="1"/>
  <c r="AK358" i="1"/>
  <c r="AL528" i="1"/>
  <c r="H528" i="1"/>
  <c r="AH500" i="1"/>
  <c r="AK500" i="1"/>
  <c r="X500" i="1"/>
  <c r="S500" i="1"/>
  <c r="U500" i="1"/>
  <c r="AT500" i="1"/>
  <c r="BD500" i="1"/>
  <c r="AX500" i="1"/>
  <c r="Q331" i="1"/>
  <c r="N331" i="1"/>
  <c r="AD526" i="1"/>
  <c r="AB526" i="1"/>
  <c r="U526" i="1"/>
  <c r="A526" i="1"/>
  <c r="AZ387" i="1"/>
  <c r="X387" i="1"/>
  <c r="Y387" i="1"/>
  <c r="AQ387" i="1"/>
  <c r="AE387" i="1"/>
  <c r="AS387" i="1"/>
  <c r="M446" i="1"/>
  <c r="AT446" i="1"/>
  <c r="AX534" i="1"/>
  <c r="N534" i="1"/>
  <c r="BG296" i="1"/>
  <c r="Q296" i="1"/>
  <c r="H290" i="1"/>
  <c r="AR290" i="1"/>
  <c r="K290" i="1"/>
  <c r="AC524" i="1"/>
  <c r="T524" i="1"/>
  <c r="AP414" i="1"/>
  <c r="R414" i="1"/>
  <c r="AD414" i="1"/>
  <c r="AY414" i="1"/>
  <c r="AV414" i="1"/>
  <c r="G414" i="1"/>
  <c r="AR373" i="1"/>
  <c r="F373" i="1"/>
  <c r="E373" i="1"/>
  <c r="V440" i="1"/>
  <c r="AB440" i="1"/>
  <c r="AK440" i="1"/>
  <c r="G440" i="1"/>
  <c r="AM440" i="1"/>
  <c r="AD440" i="1"/>
  <c r="I365" i="1"/>
  <c r="Y365" i="1"/>
  <c r="D365" i="1"/>
  <c r="M365" i="1"/>
  <c r="AI277" i="1"/>
  <c r="AC277" i="1"/>
  <c r="BB277" i="1"/>
  <c r="B353" i="1"/>
  <c r="AC353" i="1"/>
  <c r="AQ433" i="1"/>
  <c r="BF433" i="1"/>
  <c r="AB433" i="1"/>
  <c r="O433" i="1"/>
  <c r="AD433" i="1"/>
  <c r="M433" i="1"/>
  <c r="AM305" i="1"/>
  <c r="AK305" i="1"/>
  <c r="BB305" i="1"/>
  <c r="I305" i="1"/>
  <c r="V455" i="1"/>
  <c r="AQ455" i="1"/>
  <c r="BF455" i="1"/>
  <c r="S455" i="1"/>
  <c r="AH455" i="1"/>
  <c r="T395" i="1"/>
  <c r="H395" i="1"/>
  <c r="G523" i="1"/>
  <c r="A523" i="1"/>
  <c r="O523" i="1"/>
  <c r="F523" i="1"/>
  <c r="O521" i="1"/>
  <c r="AJ521" i="1"/>
  <c r="Y521" i="1"/>
  <c r="AP521" i="1"/>
  <c r="U521" i="1"/>
  <c r="AX256" i="1"/>
  <c r="Z492" i="1"/>
  <c r="Q492" i="1"/>
  <c r="AU492" i="1"/>
  <c r="BD327" i="1"/>
  <c r="U426" i="1"/>
  <c r="L426" i="1"/>
  <c r="X451" i="1"/>
  <c r="C451" i="1"/>
  <c r="P451" i="1"/>
  <c r="AP451" i="1"/>
  <c r="N454" i="1"/>
  <c r="AR454" i="1"/>
  <c r="AI406" i="1"/>
  <c r="AC411" i="1"/>
  <c r="B411" i="1"/>
  <c r="BA411" i="1"/>
  <c r="C251" i="1"/>
  <c r="AZ251" i="1"/>
  <c r="F287" i="1"/>
  <c r="AA287" i="1"/>
  <c r="AV287" i="1"/>
  <c r="N287" i="1"/>
  <c r="BA287" i="1"/>
  <c r="T287" i="1"/>
  <c r="G327" i="1"/>
  <c r="AW327" i="1"/>
  <c r="S327" i="1"/>
  <c r="BE327" i="1"/>
  <c r="Z465" i="1"/>
  <c r="N465" i="1"/>
  <c r="BC453" i="1"/>
  <c r="X453" i="1"/>
  <c r="BE453" i="1"/>
  <c r="AW453" i="1"/>
  <c r="AJ453" i="1"/>
  <c r="T551" i="1"/>
  <c r="E551" i="1"/>
  <c r="AO350" i="1"/>
  <c r="AR350" i="1"/>
  <c r="Z363" i="1"/>
  <c r="AX363" i="1"/>
  <c r="AF363" i="1"/>
  <c r="BD525" i="1"/>
  <c r="BG525" i="1"/>
  <c r="BA525" i="1"/>
  <c r="AO254" i="1"/>
  <c r="BA254" i="1"/>
  <c r="Z254" i="1"/>
  <c r="I402" i="1"/>
  <c r="AE402" i="1"/>
  <c r="BE402" i="1"/>
  <c r="BF402" i="1"/>
  <c r="AV402" i="1"/>
  <c r="AR402" i="1"/>
  <c r="AI402" i="1"/>
  <c r="BG463" i="1"/>
  <c r="BA463" i="1"/>
  <c r="AC421" i="1"/>
  <c r="AR421" i="1"/>
  <c r="I457" i="1"/>
  <c r="A457" i="1"/>
  <c r="BE457" i="1"/>
  <c r="AW245" i="1"/>
  <c r="AY245" i="1"/>
  <c r="K253" i="1"/>
  <c r="BE253" i="1"/>
  <c r="AZ253" i="1"/>
  <c r="AP253" i="1"/>
  <c r="AO490" i="1"/>
  <c r="AF433" i="1"/>
  <c r="B327" i="1"/>
  <c r="AJ454" i="1"/>
  <c r="D454" i="1"/>
  <c r="BF454" i="1"/>
  <c r="AI285" i="1"/>
  <c r="AZ411" i="1"/>
  <c r="C411" i="1"/>
  <c r="D411" i="1"/>
  <c r="AC251" i="1"/>
  <c r="N251" i="1"/>
  <c r="B359" i="1"/>
  <c r="BC260" i="1"/>
  <c r="BG520" i="1"/>
  <c r="AW297" i="1"/>
  <c r="AK297" i="1"/>
  <c r="U297" i="1"/>
  <c r="AW465" i="1"/>
  <c r="AZ465" i="1"/>
  <c r="AV465" i="1"/>
  <c r="AL453" i="1"/>
  <c r="D551" i="1"/>
  <c r="AN551" i="1"/>
  <c r="AZ551" i="1"/>
  <c r="P311" i="1"/>
  <c r="D311" i="1"/>
  <c r="F311" i="1"/>
  <c r="AO265" i="1"/>
  <c r="BD265" i="1"/>
  <c r="I273" i="1"/>
  <c r="BF273" i="1"/>
  <c r="BC273" i="1"/>
  <c r="B338" i="1"/>
  <c r="BB475" i="1"/>
  <c r="AY475" i="1"/>
  <c r="G475" i="1"/>
  <c r="AX477" i="1"/>
  <c r="G422" i="1"/>
  <c r="I422" i="1"/>
  <c r="AW422" i="1"/>
  <c r="BD392" i="1"/>
  <c r="K345" i="1"/>
  <c r="F276" i="1"/>
  <c r="AT276" i="1"/>
  <c r="V276" i="1"/>
  <c r="I322" i="1"/>
  <c r="AD322" i="1"/>
  <c r="S322" i="1"/>
  <c r="AS496" i="1"/>
  <c r="S496" i="1"/>
  <c r="AP496" i="1"/>
  <c r="AI362" i="1"/>
  <c r="BF324" i="1"/>
  <c r="BB324" i="1"/>
  <c r="AL439" i="1"/>
  <c r="K439" i="1"/>
  <c r="Y350" i="1"/>
  <c r="AA350" i="1"/>
  <c r="AK350" i="1"/>
  <c r="AE350" i="1"/>
  <c r="Z486" i="1"/>
  <c r="AX486" i="1"/>
  <c r="C519" i="1"/>
  <c r="AP519" i="1"/>
  <c r="AW519" i="1"/>
  <c r="F519" i="1"/>
  <c r="BC519" i="1"/>
  <c r="BF320" i="1"/>
  <c r="AS320" i="1"/>
  <c r="L320" i="1"/>
  <c r="BB320" i="1"/>
  <c r="AU292" i="1"/>
  <c r="BD292" i="1"/>
  <c r="W292" i="1"/>
  <c r="X292" i="1"/>
  <c r="AS292" i="1"/>
  <c r="Q467" i="1"/>
  <c r="BG467" i="1"/>
  <c r="AL293" i="1"/>
  <c r="AU293" i="1"/>
  <c r="AE449" i="1"/>
  <c r="D449" i="1"/>
  <c r="J449" i="1"/>
  <c r="Q270" i="1"/>
  <c r="N270" i="1"/>
  <c r="N542" i="1"/>
  <c r="BA542" i="1"/>
  <c r="AL456" i="1"/>
  <c r="Z456" i="1"/>
  <c r="AR456" i="1"/>
  <c r="D275" i="1"/>
  <c r="X529" i="1"/>
  <c r="AS529" i="1"/>
  <c r="Z529" i="1"/>
  <c r="T529" i="1"/>
  <c r="BB529" i="1"/>
  <c r="AY383" i="1"/>
  <c r="AE383" i="1"/>
  <c r="V383" i="1"/>
  <c r="BA436" i="1"/>
  <c r="W436" i="1"/>
  <c r="BH528" i="1"/>
  <c r="P528" i="1"/>
  <c r="AN528" i="1"/>
  <c r="AH528" i="1"/>
  <c r="S528" i="1"/>
  <c r="M401" i="1"/>
  <c r="AQ401" i="1"/>
  <c r="L401" i="1"/>
  <c r="J401" i="1"/>
  <c r="AG401" i="1"/>
  <c r="I376" i="1"/>
  <c r="AQ376" i="1"/>
  <c r="R376" i="1"/>
  <c r="AY376" i="1"/>
  <c r="AP376" i="1"/>
  <c r="BH382" i="1"/>
  <c r="D382" i="1"/>
  <c r="AZ382" i="1"/>
  <c r="AN382" i="1"/>
  <c r="O248" i="1"/>
  <c r="L248" i="1"/>
  <c r="AU248" i="1"/>
  <c r="I248" i="1"/>
  <c r="BA248" i="1"/>
  <c r="BD526" i="1"/>
  <c r="BA278" i="1"/>
  <c r="AF278" i="1"/>
  <c r="BF278" i="1"/>
  <c r="AQ278" i="1"/>
  <c r="C278" i="1"/>
  <c r="BE278" i="1"/>
  <c r="K335" i="1"/>
  <c r="AO335" i="1"/>
  <c r="W335" i="1"/>
  <c r="X296" i="1"/>
  <c r="AQ296" i="1"/>
  <c r="AM524" i="1"/>
  <c r="R524" i="1"/>
  <c r="F524" i="1"/>
  <c r="AB524" i="1"/>
  <c r="L524" i="1"/>
  <c r="AP344" i="1"/>
  <c r="BC344" i="1"/>
  <c r="P344" i="1"/>
  <c r="AA344" i="1"/>
  <c r="BE355" i="1"/>
  <c r="AP355" i="1"/>
  <c r="J355" i="1"/>
  <c r="AR414" i="1"/>
  <c r="N414" i="1"/>
  <c r="Q414" i="1"/>
  <c r="W357" i="1"/>
  <c r="Q357" i="1"/>
  <c r="K357" i="1"/>
  <c r="AF380" i="1"/>
  <c r="E380" i="1"/>
  <c r="H495" i="1"/>
  <c r="T495" i="1"/>
  <c r="AL495" i="1"/>
  <c r="AR245" i="1"/>
  <c r="B245" i="1"/>
  <c r="AC245" i="1"/>
  <c r="AI440" i="1"/>
  <c r="AU440" i="1"/>
  <c r="AO365" i="1"/>
  <c r="E365" i="1"/>
  <c r="AW353" i="1"/>
  <c r="AN353" i="1"/>
  <c r="AV353" i="1"/>
  <c r="AS353" i="1"/>
  <c r="R353" i="1"/>
  <c r="AG490" i="1"/>
  <c r="BB490" i="1"/>
  <c r="AN490" i="1"/>
  <c r="L490" i="1"/>
  <c r="AB490" i="1"/>
  <c r="O299" i="1"/>
  <c r="BG299" i="1"/>
  <c r="AI299" i="1"/>
  <c r="AF299" i="1"/>
  <c r="AC299" i="1"/>
  <c r="X395" i="1"/>
  <c r="BF395" i="1"/>
  <c r="M395" i="1"/>
  <c r="AT395" i="1"/>
  <c r="B523" i="1"/>
  <c r="AF523" i="1"/>
  <c r="W523" i="1"/>
  <c r="AR437" i="1"/>
  <c r="T437" i="1"/>
  <c r="BB437" i="1"/>
  <c r="C437" i="1"/>
  <c r="P492" i="1"/>
  <c r="U492" i="1"/>
  <c r="O492" i="1"/>
  <c r="R492" i="1"/>
  <c r="Y492" i="1"/>
  <c r="Q327" i="1"/>
  <c r="AG352" i="1"/>
  <c r="Z451" i="1"/>
  <c r="B451" i="1"/>
  <c r="BC285" i="1"/>
  <c r="AG285" i="1"/>
  <c r="AA285" i="1"/>
  <c r="AJ285" i="1"/>
  <c r="P285" i="1"/>
  <c r="AS406" i="1"/>
  <c r="Y406" i="1"/>
  <c r="AP406" i="1"/>
  <c r="L406" i="1"/>
  <c r="P406" i="1"/>
  <c r="Z506" i="1"/>
  <c r="AI506" i="1"/>
  <c r="BD506" i="1"/>
  <c r="AU447" i="1"/>
  <c r="AA447" i="1"/>
  <c r="AV447" i="1"/>
  <c r="G516" i="1"/>
  <c r="AW516" i="1"/>
  <c r="BE516" i="1"/>
  <c r="D516" i="1"/>
  <c r="AF516" i="1"/>
  <c r="E516" i="1"/>
  <c r="T516" i="1"/>
  <c r="X352" i="1"/>
  <c r="BG352" i="1"/>
  <c r="AX426" i="1"/>
  <c r="AV426" i="1"/>
  <c r="AL426" i="1"/>
  <c r="H426" i="1"/>
  <c r="E273" i="1"/>
  <c r="AU273" i="1"/>
  <c r="AM456" i="1"/>
  <c r="AV456" i="1"/>
  <c r="AG456" i="1"/>
  <c r="BB456" i="1"/>
  <c r="AN456" i="1"/>
  <c r="S283" i="1"/>
  <c r="AG283" i="1"/>
  <c r="AQ283" i="1"/>
  <c r="AY283" i="1"/>
  <c r="AP283" i="1"/>
  <c r="BC283" i="1"/>
  <c r="V319" i="1"/>
  <c r="F319" i="1"/>
  <c r="I319" i="1"/>
  <c r="AH319" i="1"/>
  <c r="Y319" i="1"/>
  <c r="BE421" i="1"/>
  <c r="F421" i="1"/>
  <c r="AT421" i="1"/>
  <c r="AN421" i="1"/>
  <c r="Q494" i="1"/>
  <c r="AI494" i="1"/>
  <c r="BC494" i="1"/>
  <c r="I494" i="1"/>
  <c r="C494" i="1"/>
  <c r="AA494" i="1"/>
  <c r="O494" i="1"/>
  <c r="AE550" i="1"/>
  <c r="AP550" i="1"/>
  <c r="BE550" i="1"/>
  <c r="O550" i="1"/>
  <c r="AJ513" i="1"/>
  <c r="K513" i="1"/>
  <c r="AC513" i="1"/>
  <c r="BB513" i="1"/>
  <c r="BC338" i="1"/>
  <c r="AN338" i="1"/>
  <c r="BH338" i="1"/>
  <c r="AM338" i="1"/>
  <c r="BD322" i="1"/>
  <c r="AF322" i="1"/>
  <c r="AJ554" i="1"/>
  <c r="AK554" i="1"/>
  <c r="AW554" i="1"/>
  <c r="W288" i="1"/>
  <c r="AF288" i="1"/>
  <c r="AI317" i="1"/>
  <c r="E317" i="1"/>
  <c r="BC317" i="1"/>
  <c r="F317" i="1"/>
  <c r="AD317" i="1"/>
  <c r="I425" i="1"/>
  <c r="BA425" i="1"/>
  <c r="AR425" i="1"/>
  <c r="AO425" i="1"/>
  <c r="AF425" i="1"/>
  <c r="BG518" i="1"/>
  <c r="AI518" i="1"/>
  <c r="BA518" i="1"/>
  <c r="AT518" i="1"/>
  <c r="F518" i="1"/>
  <c r="J518" i="1"/>
  <c r="A518" i="1"/>
  <c r="O518" i="1"/>
  <c r="AY541" i="1"/>
  <c r="AA541" i="1"/>
  <c r="P541" i="1"/>
  <c r="AJ541" i="1"/>
  <c r="AM541" i="1"/>
  <c r="AK541" i="1"/>
  <c r="AD369" i="1"/>
  <c r="AS369" i="1"/>
  <c r="R369" i="1"/>
  <c r="BA334" i="1"/>
  <c r="AC334" i="1"/>
  <c r="R366" i="1"/>
  <c r="AY366" i="1"/>
  <c r="AW366" i="1"/>
  <c r="AG366" i="1"/>
  <c r="AH366" i="1"/>
  <c r="AF422" i="1"/>
  <c r="BF439" i="1"/>
  <c r="AJ476" i="1"/>
  <c r="A256" i="1"/>
  <c r="AA256" i="1"/>
  <c r="AE179" i="1"/>
  <c r="U179" i="1"/>
  <c r="AN179" i="1"/>
  <c r="AC179" i="1"/>
  <c r="N231" i="1"/>
  <c r="J141" i="1"/>
  <c r="S141" i="1"/>
  <c r="AQ141" i="1"/>
  <c r="O141" i="1"/>
  <c r="AM236" i="1"/>
  <c r="AQ236" i="1"/>
  <c r="R236" i="1"/>
  <c r="AZ164" i="1"/>
  <c r="O164" i="1"/>
  <c r="M164" i="1"/>
  <c r="BF99" i="1"/>
  <c r="R99" i="1"/>
  <c r="AB99" i="1"/>
  <c r="AL185" i="1"/>
  <c r="V76" i="1"/>
  <c r="AT170" i="1"/>
  <c r="AG170" i="1"/>
  <c r="K170" i="1"/>
  <c r="A235" i="1"/>
  <c r="M235" i="1"/>
  <c r="AV101" i="1"/>
  <c r="X101" i="1"/>
  <c r="AW101" i="1"/>
  <c r="AW188" i="1"/>
  <c r="AE188" i="1"/>
  <c r="AL134" i="1"/>
  <c r="AU134" i="1"/>
  <c r="AX28" i="1"/>
  <c r="AV167" i="1"/>
  <c r="AW167" i="1"/>
  <c r="AZ167" i="1"/>
  <c r="AK167" i="1"/>
  <c r="P137" i="1"/>
  <c r="AS137" i="1"/>
  <c r="AO163" i="1"/>
  <c r="AM120" i="1"/>
  <c r="R120" i="1"/>
  <c r="T120" i="1"/>
  <c r="N37" i="1"/>
  <c r="N210" i="1"/>
  <c r="N143" i="1"/>
  <c r="AO143" i="1"/>
  <c r="AX143" i="1"/>
  <c r="T205" i="1"/>
  <c r="AR205" i="1"/>
  <c r="AO168" i="1"/>
  <c r="AS225" i="1"/>
  <c r="I225" i="1"/>
  <c r="AY225" i="1"/>
  <c r="AX27" i="1"/>
  <c r="BF118" i="1"/>
  <c r="J118" i="1"/>
  <c r="BH118" i="1"/>
  <c r="AC199" i="1"/>
  <c r="AW173" i="1"/>
  <c r="AQ173" i="1"/>
  <c r="BF173" i="1"/>
  <c r="BA240" i="1"/>
  <c r="AO240" i="1"/>
  <c r="T198" i="1"/>
  <c r="H198" i="1"/>
  <c r="L128" i="1"/>
  <c r="C128" i="1"/>
  <c r="AG128" i="1"/>
  <c r="T13" i="1"/>
  <c r="B13" i="1"/>
  <c r="AO193" i="1"/>
  <c r="AB193" i="1"/>
  <c r="BB193" i="1"/>
  <c r="J193" i="1"/>
  <c r="AI6" i="1"/>
  <c r="AI78" i="1"/>
  <c r="C153" i="1"/>
  <c r="BC153" i="1"/>
  <c r="BB83" i="1"/>
  <c r="BC83" i="1"/>
  <c r="G81" i="1"/>
  <c r="AA81" i="1"/>
  <c r="BB33" i="1"/>
  <c r="A33" i="1"/>
  <c r="X33" i="1"/>
  <c r="AV93" i="1"/>
  <c r="BF93" i="1"/>
  <c r="E209" i="1"/>
  <c r="AR209" i="1"/>
  <c r="BG209" i="1"/>
  <c r="AU226" i="1"/>
  <c r="V90" i="1"/>
  <c r="AJ90" i="1"/>
  <c r="AP90" i="1"/>
  <c r="B90" i="1"/>
  <c r="BD90" i="1"/>
  <c r="N160" i="1"/>
  <c r="K35" i="1"/>
  <c r="AO64" i="1"/>
  <c r="H64" i="1"/>
  <c r="AQ14" i="1"/>
  <c r="AE14" i="1"/>
  <c r="N38" i="1"/>
  <c r="Z38" i="1"/>
  <c r="BD38" i="1"/>
  <c r="AN38" i="1"/>
  <c r="BH38" i="1"/>
  <c r="BF50" i="1"/>
  <c r="AJ50" i="1"/>
  <c r="AH50" i="1"/>
  <c r="AZ184" i="1"/>
  <c r="Y184" i="1"/>
  <c r="P184" i="1"/>
  <c r="BF183" i="1"/>
  <c r="D183" i="1"/>
  <c r="K183" i="1"/>
  <c r="Z183" i="1"/>
  <c r="F57" i="1"/>
  <c r="L57" i="1"/>
  <c r="P57" i="1"/>
  <c r="BD98" i="1"/>
  <c r="AP157" i="1"/>
  <c r="BD157" i="1"/>
  <c r="AX157" i="1"/>
  <c r="H65" i="1"/>
  <c r="R145" i="1"/>
  <c r="AA145" i="1"/>
  <c r="AB145" i="1"/>
  <c r="AX102" i="1"/>
  <c r="AL135" i="1"/>
  <c r="F40" i="1"/>
  <c r="AM40" i="1"/>
  <c r="P40" i="1"/>
  <c r="K24" i="1"/>
  <c r="BD24" i="1"/>
  <c r="U39" i="1"/>
  <c r="Z39" i="1"/>
  <c r="BA39" i="1"/>
  <c r="AA97" i="1"/>
  <c r="AP97" i="1"/>
  <c r="AO97" i="1"/>
  <c r="B67" i="1"/>
  <c r="W107" i="1"/>
  <c r="K107" i="1"/>
  <c r="BA194" i="1"/>
  <c r="E194" i="1"/>
  <c r="K207" i="1"/>
  <c r="B116" i="1"/>
  <c r="BB116" i="1"/>
  <c r="C116" i="1"/>
  <c r="AQ116" i="1"/>
  <c r="Z217" i="1"/>
  <c r="BG217" i="1"/>
  <c r="BD44" i="1"/>
  <c r="AR242" i="1"/>
  <c r="AX242" i="1"/>
  <c r="BE162" i="1"/>
  <c r="R162" i="1"/>
  <c r="G41" i="1"/>
  <c r="F41" i="1"/>
  <c r="BE196" i="1"/>
  <c r="BB196" i="1"/>
  <c r="L49" i="1"/>
  <c r="BA49" i="1"/>
  <c r="AR43" i="1"/>
  <c r="AL43" i="1"/>
  <c r="AD201" i="1"/>
  <c r="M201" i="1"/>
  <c r="G201" i="1"/>
  <c r="AG22" i="1"/>
  <c r="F22" i="1"/>
  <c r="AT22" i="1"/>
  <c r="AR103" i="1"/>
  <c r="N212" i="1"/>
  <c r="E42" i="1"/>
  <c r="Z42" i="1"/>
  <c r="E175" i="1"/>
  <c r="AO129" i="1"/>
  <c r="AW16" i="1"/>
  <c r="AN16" i="1"/>
  <c r="C115" i="1"/>
  <c r="AV115" i="1"/>
  <c r="AW115" i="1"/>
  <c r="T166" i="1"/>
  <c r="AL166" i="1"/>
  <c r="AR17" i="1"/>
  <c r="AL61" i="1"/>
  <c r="AF133" i="1"/>
  <c r="W133" i="1"/>
  <c r="AE133" i="1"/>
  <c r="X133" i="1"/>
  <c r="AT133" i="1"/>
  <c r="D31" i="1"/>
  <c r="AQ31" i="1"/>
  <c r="AI197" i="1"/>
  <c r="F186" i="1"/>
  <c r="AT186" i="1"/>
  <c r="R186" i="1"/>
  <c r="AW84" i="1"/>
  <c r="AE84" i="1"/>
  <c r="AQ84" i="1"/>
  <c r="M84" i="1"/>
  <c r="W204" i="1"/>
  <c r="X204" i="1"/>
  <c r="AA204" i="1"/>
  <c r="BF204" i="1"/>
  <c r="E236" i="1"/>
  <c r="C208" i="1"/>
  <c r="AH5" i="1"/>
  <c r="AH104" i="1"/>
  <c r="AZ213" i="1"/>
  <c r="AB213" i="1"/>
  <c r="F213" i="1"/>
  <c r="AN213" i="1"/>
  <c r="AK213" i="1"/>
  <c r="AH213" i="1"/>
  <c r="A213" i="1"/>
  <c r="J213" i="1"/>
  <c r="AT42" i="1"/>
  <c r="AW42" i="1"/>
  <c r="D42" i="1"/>
  <c r="R42" i="1"/>
  <c r="M42" i="1"/>
  <c r="T117" i="1"/>
  <c r="AR21" i="1"/>
  <c r="AC21" i="1"/>
  <c r="N16" i="1"/>
  <c r="N144" i="1"/>
  <c r="B144" i="1"/>
  <c r="AG96" i="1"/>
  <c r="R96" i="1"/>
  <c r="X96" i="1"/>
  <c r="A96" i="1"/>
  <c r="H96" i="1"/>
  <c r="AU169" i="1"/>
  <c r="AX169" i="1"/>
  <c r="AV227" i="1"/>
  <c r="AK227" i="1"/>
  <c r="J227" i="1"/>
  <c r="P227" i="1"/>
  <c r="AO29" i="1"/>
  <c r="AU29" i="1"/>
  <c r="AH17" i="1"/>
  <c r="AK17" i="1"/>
  <c r="O17" i="1"/>
  <c r="BF61" i="1"/>
  <c r="AA61" i="1"/>
  <c r="G61" i="1"/>
  <c r="AM61" i="1"/>
  <c r="Z31" i="1"/>
  <c r="AL31" i="1"/>
  <c r="BA178" i="1"/>
  <c r="AU178" i="1"/>
  <c r="K181" i="1"/>
  <c r="AV181" i="1"/>
  <c r="M181" i="1"/>
  <c r="AT181" i="1"/>
  <c r="AM181" i="1"/>
  <c r="N19" i="1"/>
  <c r="W19" i="1"/>
  <c r="BD19" i="1"/>
  <c r="AM19" i="1"/>
  <c r="V19" i="1"/>
  <c r="AT19" i="1"/>
  <c r="AV19" i="1"/>
  <c r="A87" i="1"/>
  <c r="AP87" i="1"/>
  <c r="AW87" i="1"/>
  <c r="AV87" i="1"/>
  <c r="Y87" i="1"/>
  <c r="AX131" i="1"/>
  <c r="AC131" i="1"/>
  <c r="AC70" i="1"/>
  <c r="Q70" i="1"/>
  <c r="AI70" i="1"/>
  <c r="T95" i="1"/>
  <c r="AK238" i="1"/>
  <c r="U238" i="1"/>
  <c r="BF238" i="1"/>
  <c r="G238" i="1"/>
  <c r="AU84" i="1"/>
  <c r="Q84" i="1"/>
  <c r="AO74" i="1"/>
  <c r="BD74" i="1"/>
  <c r="AU71" i="1"/>
  <c r="BA71" i="1"/>
  <c r="BG235" i="1"/>
  <c r="Z235" i="1"/>
  <c r="AA54" i="1"/>
  <c r="AD54" i="1"/>
  <c r="BB54" i="1"/>
  <c r="AT54" i="1"/>
  <c r="AE54" i="1"/>
  <c r="U100" i="1"/>
  <c r="BC100" i="1"/>
  <c r="AS100" i="1"/>
  <c r="AQ100" i="1"/>
  <c r="AI106" i="1"/>
  <c r="Q106" i="1"/>
  <c r="B167" i="1"/>
  <c r="S163" i="1"/>
  <c r="AH163" i="1"/>
  <c r="AO138" i="1"/>
  <c r="AQ52" i="1"/>
  <c r="BF52" i="1"/>
  <c r="BC52" i="1"/>
  <c r="AN52" i="1"/>
  <c r="X168" i="1"/>
  <c r="C168" i="1"/>
  <c r="G168" i="1"/>
  <c r="BB168" i="1"/>
  <c r="K112" i="1"/>
  <c r="BD112" i="1"/>
  <c r="AV182" i="1"/>
  <c r="Y182" i="1"/>
  <c r="M182" i="1"/>
  <c r="C182" i="1"/>
  <c r="AJ182" i="1"/>
  <c r="I30" i="1"/>
  <c r="AQ30" i="1"/>
  <c r="BF30" i="1"/>
  <c r="E47" i="1"/>
  <c r="AG199" i="1"/>
  <c r="AQ199" i="1"/>
  <c r="AH199" i="1"/>
  <c r="F199" i="1"/>
  <c r="V82" i="1"/>
  <c r="C82" i="1"/>
  <c r="AG82" i="1"/>
  <c r="S82" i="1"/>
  <c r="A240" i="1"/>
  <c r="S240" i="1"/>
  <c r="BC240" i="1"/>
  <c r="AG240" i="1"/>
  <c r="E72" i="1"/>
  <c r="C13" i="1"/>
  <c r="BC13" i="1"/>
  <c r="A13" i="1"/>
  <c r="AB13" i="1"/>
  <c r="AD150" i="1"/>
  <c r="AH150" i="1"/>
  <c r="G150" i="1"/>
  <c r="R150" i="1"/>
  <c r="P150" i="1"/>
  <c r="M150" i="1"/>
  <c r="N150" i="1"/>
  <c r="H150" i="1"/>
  <c r="N241" i="1"/>
  <c r="B241" i="1"/>
  <c r="B110" i="1"/>
  <c r="Z110" i="1"/>
  <c r="W110" i="1"/>
  <c r="M110" i="1"/>
  <c r="AY110" i="1"/>
  <c r="BH110" i="1"/>
  <c r="B108" i="1"/>
  <c r="Q108" i="1"/>
  <c r="AO108" i="1"/>
  <c r="E176" i="1"/>
  <c r="AK209" i="1"/>
  <c r="AZ209" i="1"/>
  <c r="AJ209" i="1"/>
  <c r="AP209" i="1"/>
  <c r="I229" i="1"/>
  <c r="O229" i="1"/>
  <c r="A229" i="1"/>
  <c r="X229" i="1"/>
  <c r="AG226" i="1"/>
  <c r="AV226" i="1"/>
  <c r="BB226" i="1"/>
  <c r="AH226" i="1"/>
  <c r="G226" i="1"/>
  <c r="O160" i="1"/>
  <c r="G160" i="1"/>
  <c r="AV160" i="1"/>
  <c r="P160" i="1"/>
  <c r="N233" i="1"/>
  <c r="Z233" i="1"/>
  <c r="AO66" i="1"/>
  <c r="T66" i="1"/>
  <c r="V66" i="1"/>
  <c r="P66" i="1"/>
  <c r="AV66" i="1"/>
  <c r="L66" i="1"/>
  <c r="BF214" i="1"/>
  <c r="AK214" i="1"/>
  <c r="D214" i="1"/>
  <c r="BH214" i="1"/>
  <c r="Y214" i="1"/>
  <c r="P59" i="1"/>
  <c r="Y59" i="1"/>
  <c r="AS59" i="1"/>
  <c r="AG59" i="1"/>
  <c r="AJ59" i="1"/>
  <c r="AO130" i="1"/>
  <c r="E130" i="1"/>
  <c r="AT125" i="1"/>
  <c r="AN125" i="1"/>
  <c r="BC125" i="1"/>
  <c r="R125" i="1"/>
  <c r="AX50" i="1"/>
  <c r="E50" i="1"/>
  <c r="Z121" i="1"/>
  <c r="Q121" i="1"/>
  <c r="BG121" i="1"/>
  <c r="AP121" i="1"/>
  <c r="F121" i="1"/>
  <c r="S121" i="1"/>
  <c r="H51" i="1"/>
  <c r="BG51" i="1"/>
  <c r="AR51" i="1"/>
  <c r="J18" i="1"/>
  <c r="AY18" i="1"/>
  <c r="C18" i="1"/>
  <c r="R18" i="1"/>
  <c r="T18" i="1"/>
  <c r="AI53" i="1"/>
  <c r="W53" i="1"/>
  <c r="AK65" i="1"/>
  <c r="BF65" i="1"/>
  <c r="AQ65" i="1"/>
  <c r="A65" i="1"/>
  <c r="AA65" i="1"/>
  <c r="AF88" i="1"/>
  <c r="T88" i="1"/>
  <c r="V25" i="1"/>
  <c r="BB25" i="1"/>
  <c r="AZ25" i="1"/>
  <c r="D25" i="1"/>
  <c r="X25" i="1"/>
  <c r="J25" i="1"/>
  <c r="AA25" i="1"/>
  <c r="AC55" i="1"/>
  <c r="BA55" i="1"/>
  <c r="BD55" i="1"/>
  <c r="AL55" i="1"/>
  <c r="AQ24" i="1"/>
  <c r="I24" i="1"/>
  <c r="AS24" i="1"/>
  <c r="P24" i="1"/>
  <c r="AT24" i="1"/>
  <c r="O220" i="1"/>
  <c r="S220" i="1"/>
  <c r="G220" i="1"/>
  <c r="BF220" i="1"/>
  <c r="AV220" i="1"/>
  <c r="AH220" i="1"/>
  <c r="E171" i="1"/>
  <c r="BG171" i="1"/>
  <c r="T171" i="1"/>
  <c r="AT171" i="1"/>
  <c r="AM171" i="1"/>
  <c r="P171" i="1"/>
  <c r="U171" i="1"/>
  <c r="AY171" i="1"/>
  <c r="J67" i="1"/>
  <c r="BE67" i="1"/>
  <c r="AQ67" i="1"/>
  <c r="M67" i="1"/>
  <c r="A67" i="1"/>
  <c r="AZ67" i="1"/>
  <c r="AM67" i="1"/>
  <c r="U107" i="1"/>
  <c r="F107" i="1"/>
  <c r="AD107" i="1"/>
  <c r="A107" i="1"/>
  <c r="AQ107" i="1"/>
  <c r="I107" i="1"/>
  <c r="AT73" i="1"/>
  <c r="AP73" i="1"/>
  <c r="AE73" i="1"/>
  <c r="BE73" i="1"/>
  <c r="BB73" i="1"/>
  <c r="AN73" i="1"/>
  <c r="Q73" i="1"/>
  <c r="T73" i="1"/>
  <c r="Y207" i="1"/>
  <c r="AM207" i="1"/>
  <c r="AB207" i="1"/>
  <c r="AG207" i="1"/>
  <c r="AZ207" i="1"/>
  <c r="H114" i="1"/>
  <c r="BH34" i="1"/>
  <c r="AD34" i="1"/>
  <c r="R34" i="1"/>
  <c r="M34" i="1"/>
  <c r="D34" i="1"/>
  <c r="K46" i="1"/>
  <c r="BD46" i="1"/>
  <c r="N46" i="1"/>
  <c r="AM202" i="1"/>
  <c r="AV202" i="1"/>
  <c r="D202" i="1"/>
  <c r="R202" i="1"/>
  <c r="S202" i="1"/>
  <c r="AD202" i="1"/>
  <c r="AG202" i="1"/>
  <c r="AT202" i="1"/>
  <c r="AR202" i="1"/>
  <c r="W202" i="1"/>
  <c r="AU202" i="1"/>
  <c r="V139" i="1"/>
  <c r="BE139" i="1"/>
  <c r="AJ139" i="1"/>
  <c r="AN139" i="1"/>
  <c r="M139" i="1"/>
  <c r="BH139" i="1"/>
  <c r="BE152" i="1"/>
  <c r="AT152" i="1"/>
  <c r="U152" i="1"/>
  <c r="X152" i="1"/>
  <c r="AU152" i="1"/>
  <c r="K152" i="1"/>
  <c r="AL152" i="1"/>
  <c r="Z152" i="1"/>
  <c r="BA124" i="1"/>
  <c r="T124" i="1"/>
  <c r="BG124" i="1"/>
  <c r="V124" i="1"/>
  <c r="J124" i="1"/>
  <c r="A124" i="1"/>
  <c r="M124" i="1"/>
  <c r="C124" i="1"/>
  <c r="AK124" i="1"/>
  <c r="AS86" i="1"/>
  <c r="R86" i="1"/>
  <c r="AA86" i="1"/>
  <c r="AZ86" i="1"/>
  <c r="BB86" i="1"/>
  <c r="Y86" i="1"/>
  <c r="C86" i="1"/>
  <c r="AM48" i="1"/>
  <c r="X48" i="1"/>
  <c r="L48" i="1"/>
  <c r="A48" i="1"/>
  <c r="J48" i="1"/>
  <c r="AX172" i="1"/>
  <c r="AC172" i="1"/>
  <c r="AR172" i="1"/>
  <c r="AF172" i="1"/>
  <c r="BA105" i="1"/>
  <c r="AF105" i="1"/>
  <c r="AL105" i="1"/>
  <c r="J105" i="1"/>
  <c r="AN105" i="1"/>
  <c r="BB105" i="1"/>
  <c r="Y105" i="1"/>
  <c r="V105" i="1"/>
  <c r="I105" i="1"/>
  <c r="AJ192" i="1"/>
  <c r="AY192" i="1"/>
  <c r="AQ192" i="1"/>
  <c r="AK192" i="1"/>
  <c r="P192" i="1"/>
  <c r="U192" i="1"/>
  <c r="AR206" i="1"/>
  <c r="Z206" i="1"/>
  <c r="AX206" i="1"/>
  <c r="AQ79" i="1"/>
  <c r="A79" i="1"/>
  <c r="AB79" i="1"/>
  <c r="AN79" i="1"/>
  <c r="AS79" i="1"/>
  <c r="M79" i="1"/>
  <c r="AZ79" i="1"/>
  <c r="BE77" i="1"/>
  <c r="AD77" i="1"/>
  <c r="AV77" i="1"/>
  <c r="O77" i="1"/>
  <c r="AT77" i="1"/>
  <c r="H77" i="1"/>
  <c r="B77" i="1"/>
  <c r="N77" i="1"/>
  <c r="AL77" i="1"/>
  <c r="I123" i="1"/>
  <c r="AA123" i="1"/>
  <c r="AZ123" i="1"/>
  <c r="AG123" i="1"/>
  <c r="L123" i="1"/>
  <c r="BH92" i="1"/>
  <c r="AV92" i="1"/>
  <c r="I92" i="1"/>
  <c r="AG92" i="1"/>
  <c r="AU201" i="1"/>
  <c r="Q201" i="1"/>
  <c r="AF201" i="1"/>
  <c r="K32" i="1"/>
  <c r="N32" i="1"/>
  <c r="BF126" i="1"/>
  <c r="R126" i="1"/>
  <c r="I126" i="1"/>
  <c r="BH126" i="1"/>
  <c r="P126" i="1"/>
  <c r="V126" i="1"/>
  <c r="AE126" i="1"/>
  <c r="AM174" i="1"/>
  <c r="A174" i="1"/>
  <c r="L174" i="1"/>
  <c r="D174" i="1"/>
  <c r="U174" i="1"/>
  <c r="AH174" i="1"/>
  <c r="S174" i="1"/>
  <c r="AU213" i="1"/>
  <c r="H213" i="1"/>
  <c r="AI213" i="1"/>
  <c r="AO213" i="1"/>
  <c r="AX213" i="1"/>
  <c r="X119" i="1"/>
  <c r="AG119" i="1"/>
  <c r="L119" i="1"/>
  <c r="D119" i="1"/>
  <c r="U175" i="1"/>
  <c r="AP175" i="1"/>
  <c r="P175" i="1"/>
  <c r="M175" i="1"/>
  <c r="AY144" i="1"/>
  <c r="AH144" i="1"/>
  <c r="D144" i="1"/>
  <c r="AV144" i="1"/>
  <c r="H115" i="1"/>
  <c r="AC115" i="1"/>
  <c r="BD113" i="1"/>
  <c r="A180" i="1"/>
  <c r="L180" i="1"/>
  <c r="AB180" i="1"/>
  <c r="BF180" i="1"/>
  <c r="BA180" i="1"/>
  <c r="AX180" i="1"/>
  <c r="U85" i="1"/>
  <c r="Y85" i="1"/>
  <c r="AA85" i="1"/>
  <c r="AK85" i="1"/>
  <c r="AE178" i="1"/>
  <c r="G178" i="1"/>
  <c r="AJ178" i="1"/>
  <c r="AK178" i="1"/>
  <c r="J178" i="1"/>
  <c r="P109" i="1"/>
  <c r="BF109" i="1"/>
  <c r="AQ109" i="1"/>
  <c r="BF197" i="1"/>
  <c r="BH197" i="1"/>
  <c r="C197" i="1"/>
  <c r="N238" i="1"/>
  <c r="AO238" i="1"/>
  <c r="AI186" i="1"/>
  <c r="T186" i="1"/>
  <c r="AH219" i="1"/>
  <c r="AS219" i="1"/>
  <c r="AK219" i="1"/>
  <c r="AL219" i="1"/>
  <c r="AK231" i="1"/>
  <c r="AA231" i="1"/>
  <c r="A231" i="1"/>
  <c r="AN58" i="1"/>
  <c r="F58" i="1"/>
  <c r="BF58" i="1"/>
  <c r="AT58" i="1"/>
  <c r="D58" i="1"/>
  <c r="AA71" i="1"/>
  <c r="AT71" i="1"/>
  <c r="G71" i="1"/>
  <c r="AM71" i="1"/>
  <c r="AO189" i="1"/>
  <c r="K20" i="1"/>
  <c r="AU20" i="1"/>
  <c r="AC54" i="1"/>
  <c r="Z54" i="1"/>
  <c r="N54" i="1"/>
  <c r="BC106" i="1"/>
  <c r="V106" i="1"/>
  <c r="AE106" i="1"/>
  <c r="BH106" i="1"/>
  <c r="A11" i="1"/>
  <c r="A75" i="1"/>
  <c r="F210" i="1"/>
  <c r="P210" i="1"/>
  <c r="AD210" i="1"/>
  <c r="AK210" i="1"/>
  <c r="R143" i="1"/>
  <c r="O143" i="1"/>
  <c r="I143" i="1"/>
  <c r="E182" i="1"/>
  <c r="AO182" i="1"/>
  <c r="C198" i="1"/>
  <c r="AG198" i="1"/>
  <c r="AY198" i="1"/>
  <c r="H229" i="1"/>
  <c r="N229" i="1"/>
  <c r="BF233" i="1"/>
  <c r="U233" i="1"/>
  <c r="AG233" i="1"/>
  <c r="R233" i="1"/>
  <c r="AD233" i="1"/>
  <c r="K239" i="1"/>
  <c r="W239" i="1"/>
  <c r="F53" i="1"/>
  <c r="P53" i="1"/>
  <c r="I53" i="1"/>
  <c r="AS53" i="1"/>
  <c r="D218" i="1"/>
  <c r="AW218" i="1"/>
  <c r="AT218" i="1"/>
  <c r="AS218" i="1"/>
  <c r="AV218" i="1"/>
  <c r="O75" i="1"/>
  <c r="U75" i="1"/>
  <c r="F75" i="1"/>
  <c r="E75" i="1"/>
  <c r="AF34" i="1"/>
  <c r="Z34" i="1"/>
  <c r="BD34" i="1"/>
  <c r="K34" i="1"/>
  <c r="T126" i="1"/>
  <c r="Q126" i="1"/>
  <c r="AL126" i="1"/>
  <c r="M103" i="1"/>
  <c r="BH103" i="1"/>
  <c r="Y103" i="1"/>
  <c r="J103" i="1"/>
  <c r="BF103" i="1"/>
  <c r="AF215" i="1"/>
  <c r="AU215" i="1"/>
  <c r="BG215" i="1"/>
  <c r="AL215" i="1"/>
  <c r="AI227" i="1"/>
  <c r="N227" i="1"/>
  <c r="AB70" i="1"/>
  <c r="AJ70" i="1"/>
  <c r="R70" i="1"/>
  <c r="G95" i="1"/>
  <c r="G68" i="1"/>
  <c r="AZ140" i="1"/>
  <c r="C552" i="1"/>
  <c r="BE352" i="1"/>
  <c r="AM349" i="1"/>
  <c r="AB349" i="1"/>
  <c r="AS349" i="1"/>
  <c r="I349" i="1"/>
  <c r="D349" i="1"/>
  <c r="AT349" i="1"/>
  <c r="AE349" i="1"/>
  <c r="L349" i="1"/>
  <c r="AZ349" i="1"/>
  <c r="AL349" i="1"/>
  <c r="T349" i="1"/>
  <c r="K349" i="1"/>
  <c r="AO349" i="1"/>
  <c r="AU367" i="1"/>
  <c r="AF367" i="1"/>
  <c r="E367" i="1"/>
  <c r="AX367" i="1"/>
  <c r="BH367" i="1"/>
  <c r="I367" i="1"/>
  <c r="AJ367" i="1"/>
  <c r="X367" i="1"/>
  <c r="AE367" i="1"/>
  <c r="M367" i="1"/>
  <c r="U367" i="1"/>
  <c r="A367" i="1"/>
  <c r="BE367" i="1"/>
  <c r="E443" i="1"/>
  <c r="K443" i="1"/>
  <c r="T443" i="1"/>
  <c r="B443" i="1"/>
  <c r="AR443" i="1"/>
  <c r="X443" i="1"/>
  <c r="D443" i="1"/>
  <c r="U443" i="1"/>
  <c r="S443" i="1"/>
  <c r="BE443" i="1"/>
  <c r="AW359" i="1"/>
  <c r="AS359" i="1"/>
  <c r="Y359" i="1"/>
  <c r="AQ359" i="1"/>
  <c r="O359" i="1"/>
  <c r="BC359" i="1"/>
  <c r="BF359" i="1"/>
  <c r="AH359" i="1"/>
  <c r="AD520" i="1"/>
  <c r="BH520" i="1"/>
  <c r="AY520" i="1"/>
  <c r="AB520" i="1"/>
  <c r="AM520" i="1"/>
  <c r="G520" i="1"/>
  <c r="BC520" i="1"/>
  <c r="L520" i="1"/>
  <c r="R520" i="1"/>
  <c r="BF520" i="1"/>
  <c r="I520" i="1"/>
  <c r="U482" i="1"/>
  <c r="BA482" i="1"/>
  <c r="AD482" i="1"/>
  <c r="AV482" i="1"/>
  <c r="E482" i="1"/>
  <c r="BC309" i="1"/>
  <c r="S309" i="1"/>
  <c r="O309" i="1"/>
  <c r="P309" i="1"/>
  <c r="AJ309" i="1"/>
  <c r="BH309" i="1"/>
  <c r="Z311" i="1"/>
  <c r="AI311" i="1"/>
  <c r="W311" i="1"/>
  <c r="AF311" i="1"/>
  <c r="N319" i="1"/>
  <c r="AI319" i="1"/>
  <c r="AR319" i="1"/>
  <c r="AL319" i="1"/>
  <c r="BG319" i="1"/>
  <c r="BD550" i="1"/>
  <c r="Q550" i="1"/>
  <c r="BA550" i="1"/>
  <c r="AL550" i="1"/>
  <c r="AB511" i="1"/>
  <c r="X511" i="1"/>
  <c r="AH511" i="1"/>
  <c r="BC511" i="1"/>
  <c r="M511" i="1"/>
  <c r="U511" i="1"/>
  <c r="D511" i="1"/>
  <c r="AZ511" i="1"/>
  <c r="L511" i="1"/>
  <c r="W457" i="1"/>
  <c r="AR457" i="1"/>
  <c r="AL457" i="1"/>
  <c r="E457" i="1"/>
  <c r="T457" i="1"/>
  <c r="AW318" i="1"/>
  <c r="L318" i="1"/>
  <c r="AB318" i="1"/>
  <c r="AQ318" i="1"/>
  <c r="J318" i="1"/>
  <c r="N522" i="1"/>
  <c r="Z522" i="1"/>
  <c r="AC522" i="1"/>
  <c r="AU522" i="1"/>
  <c r="AL522" i="1"/>
  <c r="AI522" i="1"/>
  <c r="AL364" i="1"/>
  <c r="BH364" i="1"/>
  <c r="B364" i="1"/>
  <c r="AD364" i="1"/>
  <c r="Z364" i="1"/>
  <c r="Q364" i="1"/>
  <c r="AI364" i="1"/>
  <c r="AF541" i="1"/>
  <c r="BD541" i="1"/>
  <c r="T541" i="1"/>
  <c r="AI541" i="1"/>
  <c r="AO541" i="1"/>
  <c r="N541" i="1"/>
  <c r="H464" i="1"/>
  <c r="K464" i="1"/>
  <c r="AI464" i="1"/>
  <c r="BD464" i="1"/>
  <c r="N464" i="1"/>
  <c r="X392" i="1"/>
  <c r="AD392" i="1"/>
  <c r="O392" i="1"/>
  <c r="AQ392" i="1"/>
  <c r="AB392" i="1"/>
  <c r="S392" i="1"/>
  <c r="AW392" i="1"/>
  <c r="V392" i="1"/>
  <c r="AE392" i="1"/>
  <c r="AJ392" i="1"/>
  <c r="BC392" i="1"/>
  <c r="L392" i="1"/>
  <c r="AI279" i="1"/>
  <c r="AO279" i="1"/>
  <c r="K279" i="1"/>
  <c r="AR279" i="1"/>
  <c r="AL279" i="1"/>
  <c r="Q279" i="1"/>
  <c r="U489" i="1"/>
  <c r="AM489" i="1"/>
  <c r="N489" i="1"/>
  <c r="X489" i="1"/>
  <c r="R489" i="1"/>
  <c r="AX489" i="1"/>
  <c r="G424" i="1"/>
  <c r="BH424" i="1"/>
  <c r="A424" i="1"/>
  <c r="D424" i="1"/>
  <c r="M424" i="1"/>
  <c r="S424" i="1"/>
  <c r="BE424" i="1"/>
  <c r="BC424" i="1"/>
  <c r="Y424" i="1"/>
  <c r="AQ424" i="1"/>
  <c r="AZ347" i="1"/>
  <c r="AY347" i="1"/>
  <c r="G347" i="1"/>
  <c r="AD347" i="1"/>
  <c r="AT347" i="1"/>
  <c r="AH347" i="1"/>
  <c r="AG347" i="1"/>
  <c r="BE347" i="1"/>
  <c r="AB347" i="1"/>
  <c r="P347" i="1"/>
  <c r="AS333" i="1"/>
  <c r="AT333" i="1"/>
  <c r="Y333" i="1"/>
  <c r="I333" i="1"/>
  <c r="AA333" i="1"/>
  <c r="R333" i="1"/>
  <c r="AZ333" i="1"/>
  <c r="AG333" i="1"/>
  <c r="J333" i="1"/>
  <c r="AY333" i="1"/>
  <c r="BA519" i="1"/>
  <c r="AR519" i="1"/>
  <c r="E519" i="1"/>
  <c r="N519" i="1"/>
  <c r="AU519" i="1"/>
  <c r="H320" i="1"/>
  <c r="BD320" i="1"/>
  <c r="Q320" i="1"/>
  <c r="AR320" i="1"/>
  <c r="AU320" i="1"/>
  <c r="C467" i="1"/>
  <c r="O467" i="1"/>
  <c r="U467" i="1"/>
  <c r="AW467" i="1"/>
  <c r="F467" i="1"/>
  <c r="V467" i="1"/>
  <c r="P467" i="1"/>
  <c r="AG467" i="1"/>
  <c r="AP467" i="1"/>
  <c r="D430" i="1"/>
  <c r="L430" i="1"/>
  <c r="AE430" i="1"/>
  <c r="Y430" i="1"/>
  <c r="J430" i="1"/>
  <c r="G430" i="1"/>
  <c r="BG552" i="1"/>
  <c r="AD552" i="1"/>
  <c r="AX552" i="1"/>
  <c r="X552" i="1"/>
  <c r="AU552" i="1"/>
  <c r="AV552" i="1"/>
  <c r="AC552" i="1"/>
  <c r="E552" i="1"/>
  <c r="L438" i="1"/>
  <c r="AB438" i="1"/>
  <c r="BH438" i="1"/>
  <c r="AZ438" i="1"/>
  <c r="AN438" i="1"/>
  <c r="AG438" i="1"/>
  <c r="G438" i="1"/>
  <c r="AP438" i="1"/>
  <c r="AW438" i="1"/>
  <c r="BE438" i="1"/>
  <c r="AC332" i="1"/>
  <c r="AF332" i="1"/>
  <c r="AO332" i="1"/>
  <c r="AA332" i="1"/>
  <c r="I332" i="1"/>
  <c r="AL332" i="1"/>
  <c r="AG332" i="1"/>
  <c r="S547" i="1"/>
  <c r="AD547" i="1"/>
  <c r="G547" i="1"/>
  <c r="J547" i="1"/>
  <c r="AB547" i="1"/>
  <c r="P547" i="1"/>
  <c r="BF547" i="1"/>
  <c r="R547" i="1"/>
  <c r="AZ547" i="1"/>
  <c r="AD307" i="1"/>
  <c r="X307" i="1"/>
  <c r="AS307" i="1"/>
  <c r="AH258" i="1"/>
  <c r="AP258" i="1"/>
  <c r="L258" i="1"/>
  <c r="BF258" i="1"/>
  <c r="P258" i="1"/>
  <c r="AZ258" i="1"/>
  <c r="I258" i="1"/>
  <c r="BB258" i="1"/>
  <c r="S258" i="1"/>
  <c r="O258" i="1"/>
  <c r="AU286" i="1"/>
  <c r="Z286" i="1"/>
  <c r="AA286" i="1"/>
  <c r="AX286" i="1"/>
  <c r="AC286" i="1"/>
  <c r="E286" i="1"/>
  <c r="Q286" i="1"/>
  <c r="U286" i="1"/>
  <c r="AS286" i="1"/>
  <c r="E547" i="1"/>
  <c r="B547" i="1"/>
  <c r="BG547" i="1"/>
  <c r="BA547" i="1"/>
  <c r="K547" i="1"/>
  <c r="AW358" i="1"/>
  <c r="C358" i="1"/>
  <c r="AY358" i="1"/>
  <c r="R358" i="1"/>
  <c r="U358" i="1"/>
  <c r="AT358" i="1"/>
  <c r="AH358" i="1"/>
  <c r="P358" i="1"/>
  <c r="BF358" i="1"/>
  <c r="E528" i="1"/>
  <c r="Z528" i="1"/>
  <c r="AC528" i="1"/>
  <c r="K528" i="1"/>
  <c r="Y500" i="1"/>
  <c r="AS500" i="1"/>
  <c r="C500" i="1"/>
  <c r="L500" i="1"/>
  <c r="AB500" i="1"/>
  <c r="AJ500" i="1"/>
  <c r="R500" i="1"/>
  <c r="BF500" i="1"/>
  <c r="AQ500" i="1"/>
  <c r="N500" i="1"/>
  <c r="AF500" i="1"/>
  <c r="E500" i="1"/>
  <c r="H500" i="1"/>
  <c r="AC331" i="1"/>
  <c r="Z331" i="1"/>
  <c r="AO331" i="1"/>
  <c r="E331" i="1"/>
  <c r="K331" i="1"/>
  <c r="W331" i="1"/>
  <c r="BH526" i="1"/>
  <c r="S526" i="1"/>
  <c r="AK526" i="1"/>
  <c r="I526" i="1"/>
  <c r="AQ526" i="1"/>
  <c r="AZ526" i="1"/>
  <c r="AS526" i="1"/>
  <c r="O526" i="1"/>
  <c r="AA526" i="1"/>
  <c r="BF526" i="1"/>
  <c r="AH387" i="1"/>
  <c r="F387" i="1"/>
  <c r="AN387" i="1"/>
  <c r="BE387" i="1"/>
  <c r="L387" i="1"/>
  <c r="P387" i="1"/>
  <c r="A387" i="1"/>
  <c r="C387" i="1"/>
  <c r="J387" i="1"/>
  <c r="AE446" i="1"/>
  <c r="BF446" i="1"/>
  <c r="A446" i="1"/>
  <c r="AW446" i="1"/>
  <c r="D446" i="1"/>
  <c r="P446" i="1"/>
  <c r="E534" i="1"/>
  <c r="BG534" i="1"/>
  <c r="Q534" i="1"/>
  <c r="BA534" i="1"/>
  <c r="B534" i="1"/>
  <c r="B296" i="1"/>
  <c r="AL296" i="1"/>
  <c r="AX296" i="1"/>
  <c r="W296" i="1"/>
  <c r="AF296" i="1"/>
  <c r="N290" i="1"/>
  <c r="AL290" i="1"/>
  <c r="AF290" i="1"/>
  <c r="AX290" i="1"/>
  <c r="W290" i="1"/>
  <c r="K524" i="1"/>
  <c r="AX524" i="1"/>
  <c r="AU524" i="1"/>
  <c r="E524" i="1"/>
  <c r="AI524" i="1"/>
  <c r="AG414" i="1"/>
  <c r="V414" i="1"/>
  <c r="I414" i="1"/>
  <c r="J414" i="1"/>
  <c r="AE414" i="1"/>
  <c r="AK414" i="1"/>
  <c r="U414" i="1"/>
  <c r="BB414" i="1"/>
  <c r="F414" i="1"/>
  <c r="BC414" i="1"/>
  <c r="R373" i="1"/>
  <c r="AV373" i="1"/>
  <c r="BH373" i="1"/>
  <c r="AX373" i="1"/>
  <c r="BE373" i="1"/>
  <c r="AP373" i="1"/>
  <c r="BG373" i="1"/>
  <c r="AY373" i="1"/>
  <c r="Q373" i="1"/>
  <c r="BA373" i="1"/>
  <c r="W373" i="1"/>
  <c r="Z373" i="1"/>
  <c r="AH440" i="1"/>
  <c r="BE440" i="1"/>
  <c r="AY440" i="1"/>
  <c r="L440" i="1"/>
  <c r="AQ440" i="1"/>
  <c r="BH440" i="1"/>
  <c r="AJ440" i="1"/>
  <c r="F440" i="1"/>
  <c r="Y440" i="1"/>
  <c r="AZ440" i="1"/>
  <c r="AA365" i="1"/>
  <c r="AW365" i="1"/>
  <c r="AJ365" i="1"/>
  <c r="AV365" i="1"/>
  <c r="AY365" i="1"/>
  <c r="F365" i="1"/>
  <c r="AP365" i="1"/>
  <c r="AD277" i="1"/>
  <c r="W277" i="1"/>
  <c r="AO277" i="1"/>
  <c r="K277" i="1"/>
  <c r="AV277" i="1"/>
  <c r="AP277" i="1"/>
  <c r="R277" i="1"/>
  <c r="I277" i="1"/>
  <c r="AM277" i="1"/>
  <c r="AL353" i="1"/>
  <c r="AO353" i="1"/>
  <c r="T353" i="1"/>
  <c r="AR353" i="1"/>
  <c r="BA353" i="1"/>
  <c r="L433" i="1"/>
  <c r="Y433" i="1"/>
  <c r="C433" i="1"/>
  <c r="D433" i="1"/>
  <c r="V433" i="1"/>
  <c r="BE433" i="1"/>
  <c r="AS433" i="1"/>
  <c r="AG433" i="1"/>
  <c r="BC433" i="1"/>
  <c r="AW305" i="1"/>
  <c r="AP305" i="1"/>
  <c r="D305" i="1"/>
  <c r="AA305" i="1"/>
  <c r="AS305" i="1"/>
  <c r="BH305" i="1"/>
  <c r="F305" i="1"/>
  <c r="AJ305" i="1"/>
  <c r="M305" i="1"/>
  <c r="AV305" i="1"/>
  <c r="F455" i="1"/>
  <c r="C455" i="1"/>
  <c r="O455" i="1"/>
  <c r="BC455" i="1"/>
  <c r="AY455" i="1"/>
  <c r="AV455" i="1"/>
  <c r="L455" i="1"/>
  <c r="A455" i="1"/>
  <c r="AJ455" i="1"/>
  <c r="Z395" i="1"/>
  <c r="AR395" i="1"/>
  <c r="W395" i="1"/>
  <c r="K395" i="1"/>
  <c r="AX395" i="1"/>
  <c r="AB523" i="1"/>
  <c r="BF523" i="1"/>
  <c r="AM523" i="1"/>
  <c r="BE523" i="1"/>
  <c r="U523" i="1"/>
  <c r="AN523" i="1"/>
  <c r="Y523" i="1"/>
  <c r="M523" i="1"/>
  <c r="AQ523" i="1"/>
  <c r="AG523" i="1"/>
  <c r="BH523" i="1"/>
  <c r="AZ521" i="1"/>
  <c r="AV521" i="1"/>
  <c r="C521" i="1"/>
  <c r="BE521" i="1"/>
  <c r="AY521" i="1"/>
  <c r="AH521" i="1"/>
  <c r="G521" i="1"/>
  <c r="M521" i="1"/>
  <c r="AE521" i="1"/>
  <c r="AQ521" i="1"/>
  <c r="K256" i="1"/>
  <c r="AI256" i="1"/>
  <c r="N256" i="1"/>
  <c r="BG256" i="1"/>
  <c r="AO256" i="1"/>
  <c r="E256" i="1"/>
  <c r="E492" i="1"/>
  <c r="BA492" i="1"/>
  <c r="AX492" i="1"/>
  <c r="AI492" i="1"/>
  <c r="AD506" i="1"/>
  <c r="Z327" i="1"/>
  <c r="R327" i="1"/>
  <c r="AA426" i="1"/>
  <c r="BH447" i="1"/>
  <c r="V447" i="1"/>
  <c r="O506" i="1"/>
  <c r="R352" i="1"/>
  <c r="BH451" i="1"/>
  <c r="AZ451" i="1"/>
  <c r="A451" i="1"/>
  <c r="F451" i="1"/>
  <c r="J451" i="1"/>
  <c r="AQ451" i="1"/>
  <c r="D451" i="1"/>
  <c r="BF451" i="1"/>
  <c r="BE451" i="1"/>
  <c r="U451" i="1"/>
  <c r="AW451" i="1"/>
  <c r="BD454" i="1"/>
  <c r="H454" i="1"/>
  <c r="AL454" i="1"/>
  <c r="AF454" i="1"/>
  <c r="K454" i="1"/>
  <c r="AL406" i="1"/>
  <c r="AX406" i="1"/>
  <c r="T406" i="1"/>
  <c r="N406" i="1"/>
  <c r="Q406" i="1"/>
  <c r="W411" i="1"/>
  <c r="BG411" i="1"/>
  <c r="AR411" i="1"/>
  <c r="AO411" i="1"/>
  <c r="H411" i="1"/>
  <c r="AU411" i="1"/>
  <c r="O251" i="1"/>
  <c r="D251" i="1"/>
  <c r="AK251" i="1"/>
  <c r="V251" i="1"/>
  <c r="A251" i="1"/>
  <c r="X251" i="1"/>
  <c r="AH251" i="1"/>
  <c r="Y251" i="1"/>
  <c r="U251" i="1"/>
  <c r="AD287" i="1"/>
  <c r="BB287" i="1"/>
  <c r="BH287" i="1"/>
  <c r="A287" i="1"/>
  <c r="V287" i="1"/>
  <c r="AE287" i="1"/>
  <c r="AW287" i="1"/>
  <c r="J287" i="1"/>
  <c r="BC287" i="1"/>
  <c r="AK287" i="1"/>
  <c r="Q287" i="1"/>
  <c r="BG287" i="1"/>
  <c r="AU287" i="1"/>
  <c r="Z287" i="1"/>
  <c r="AZ327" i="1"/>
  <c r="AY327" i="1"/>
  <c r="BF327" i="1"/>
  <c r="J327" i="1"/>
  <c r="AJ327" i="1"/>
  <c r="AK327" i="1"/>
  <c r="AD327" i="1"/>
  <c r="AX465" i="1"/>
  <c r="E465" i="1"/>
  <c r="AI465" i="1"/>
  <c r="AO465" i="1"/>
  <c r="AC465" i="1"/>
  <c r="F453" i="1"/>
  <c r="AH453" i="1"/>
  <c r="D453" i="1"/>
  <c r="Y453" i="1"/>
  <c r="AG453" i="1"/>
  <c r="AE453" i="1"/>
  <c r="AT453" i="1"/>
  <c r="AD453" i="1"/>
  <c r="AV453" i="1"/>
  <c r="Q551" i="1"/>
  <c r="BG551" i="1"/>
  <c r="BA551" i="1"/>
  <c r="AC551" i="1"/>
  <c r="Q350" i="1"/>
  <c r="Z350" i="1"/>
  <c r="AC350" i="1"/>
  <c r="AX350" i="1"/>
  <c r="N363" i="1"/>
  <c r="AJ363" i="1"/>
  <c r="BD363" i="1"/>
  <c r="W363" i="1"/>
  <c r="BA363" i="1"/>
  <c r="Z525" i="1"/>
  <c r="E525" i="1"/>
  <c r="AX525" i="1"/>
  <c r="N525" i="1"/>
  <c r="N254" i="1"/>
  <c r="AS254" i="1"/>
  <c r="AP254" i="1"/>
  <c r="H254" i="1"/>
  <c r="E254" i="1"/>
  <c r="AC254" i="1"/>
  <c r="X402" i="1"/>
  <c r="Y402" i="1"/>
  <c r="AD402" i="1"/>
  <c r="AA402" i="1"/>
  <c r="AH402" i="1"/>
  <c r="U402" i="1"/>
  <c r="V402" i="1"/>
  <c r="O402" i="1"/>
  <c r="N402" i="1"/>
  <c r="Z402" i="1"/>
  <c r="BG402" i="1"/>
  <c r="AF402" i="1"/>
  <c r="BD402" i="1"/>
  <c r="AC463" i="1"/>
  <c r="K463" i="1"/>
  <c r="Q463" i="1"/>
  <c r="O547" i="1"/>
  <c r="AE307" i="1"/>
  <c r="AN258" i="1"/>
  <c r="AW258" i="1"/>
  <c r="AO286" i="1"/>
  <c r="H286" i="1"/>
  <c r="AY286" i="1"/>
  <c r="AO547" i="1"/>
  <c r="BE358" i="1"/>
  <c r="AD358" i="1"/>
  <c r="L358" i="1"/>
  <c r="AI528" i="1"/>
  <c r="AM500" i="1"/>
  <c r="AD500" i="1"/>
  <c r="O500" i="1"/>
  <c r="AI500" i="1"/>
  <c r="BD331" i="1"/>
  <c r="BA331" i="1"/>
  <c r="R526" i="1"/>
  <c r="Y526" i="1"/>
  <c r="V387" i="1"/>
  <c r="G387" i="1"/>
  <c r="AK446" i="1"/>
  <c r="AB522" i="1"/>
  <c r="I522" i="1"/>
  <c r="BB522" i="1"/>
  <c r="N533" i="1"/>
  <c r="K533" i="1"/>
  <c r="AA464" i="1"/>
  <c r="P464" i="1"/>
  <c r="BC464" i="1"/>
  <c r="D391" i="1"/>
  <c r="AT391" i="1"/>
  <c r="F279" i="1"/>
  <c r="S279" i="1"/>
  <c r="D419" i="1"/>
  <c r="O510" i="1"/>
  <c r="BF510" i="1"/>
  <c r="AW510" i="1"/>
  <c r="AO485" i="1"/>
  <c r="AV485" i="1"/>
  <c r="N485" i="1"/>
  <c r="H424" i="1"/>
  <c r="BC525" i="1"/>
  <c r="AY525" i="1"/>
  <c r="AK525" i="1"/>
  <c r="W394" i="1"/>
  <c r="AB394" i="1"/>
  <c r="U394" i="1"/>
  <c r="BH394" i="1"/>
  <c r="V288" i="1"/>
  <c r="AZ288" i="1"/>
  <c r="AY288" i="1"/>
  <c r="AM293" i="1"/>
  <c r="AE293" i="1"/>
  <c r="AH293" i="1"/>
  <c r="I337" i="1"/>
  <c r="AA337" i="1"/>
  <c r="AD488" i="1"/>
  <c r="AF488" i="1"/>
  <c r="AG334" i="1"/>
  <c r="AZ334" i="1"/>
  <c r="E333" i="1"/>
  <c r="T333" i="1"/>
  <c r="J264" i="1"/>
  <c r="AE264" i="1"/>
  <c r="AS436" i="1"/>
  <c r="X436" i="1"/>
  <c r="T401" i="1"/>
  <c r="AX401" i="1"/>
  <c r="T382" i="1"/>
  <c r="E387" i="1"/>
  <c r="B387" i="1"/>
  <c r="T444" i="1"/>
  <c r="AK444" i="1"/>
  <c r="AP444" i="1"/>
  <c r="AV444" i="1"/>
  <c r="O290" i="1"/>
  <c r="AA290" i="1"/>
  <c r="Y290" i="1"/>
  <c r="E418" i="1"/>
  <c r="G418" i="1"/>
  <c r="AS418" i="1"/>
  <c r="AA418" i="1"/>
  <c r="BD344" i="1"/>
  <c r="AL344" i="1"/>
  <c r="BC316" i="1"/>
  <c r="AY316" i="1"/>
  <c r="AE316" i="1"/>
  <c r="P357" i="1"/>
  <c r="AG357" i="1"/>
  <c r="V380" i="1"/>
  <c r="AW380" i="1"/>
  <c r="A380" i="1"/>
  <c r="F245" i="1"/>
  <c r="L245" i="1"/>
  <c r="S245" i="1"/>
  <c r="E253" i="1"/>
  <c r="W253" i="1"/>
  <c r="AK253" i="1"/>
  <c r="AM253" i="1"/>
  <c r="AL490" i="1"/>
  <c r="AI490" i="1"/>
  <c r="AI433" i="1"/>
  <c r="BA433" i="1"/>
  <c r="AM454" i="1"/>
  <c r="AV454" i="1"/>
  <c r="AA454" i="1"/>
  <c r="AL285" i="1"/>
  <c r="Z285" i="1"/>
  <c r="AB411" i="1"/>
  <c r="AK411" i="1"/>
  <c r="U411" i="1"/>
  <c r="AF251" i="1"/>
  <c r="AL359" i="1"/>
  <c r="AC359" i="1"/>
  <c r="AW260" i="1"/>
  <c r="O260" i="1"/>
  <c r="AO520" i="1"/>
  <c r="AV297" i="1"/>
  <c r="AZ297" i="1"/>
  <c r="BE465" i="1"/>
  <c r="AS465" i="1"/>
  <c r="AT465" i="1"/>
  <c r="B453" i="1"/>
  <c r="BB551" i="1"/>
  <c r="O551" i="1"/>
  <c r="C551" i="1"/>
  <c r="BF311" i="1"/>
  <c r="C311" i="1"/>
  <c r="AN311" i="1"/>
  <c r="BH265" i="1"/>
  <c r="AV265" i="1"/>
  <c r="Y273" i="1"/>
  <c r="AE273" i="1"/>
  <c r="AX338" i="1"/>
  <c r="H338" i="1"/>
  <c r="AS475" i="1"/>
  <c r="AD475" i="1"/>
  <c r="Y475" i="1"/>
  <c r="L422" i="1"/>
  <c r="F422" i="1"/>
  <c r="AK422" i="1"/>
  <c r="Z392" i="1"/>
  <c r="H392" i="1"/>
  <c r="O345" i="1"/>
  <c r="AG276" i="1"/>
  <c r="BB276" i="1"/>
  <c r="AM322" i="1"/>
  <c r="BH322" i="1"/>
  <c r="BB322" i="1"/>
  <c r="AH496" i="1"/>
  <c r="BB496" i="1"/>
  <c r="K362" i="1"/>
  <c r="Z362" i="1"/>
  <c r="BC324" i="1"/>
  <c r="AQ324" i="1"/>
  <c r="AB324" i="1"/>
  <c r="W439" i="1"/>
  <c r="L350" i="1"/>
  <c r="AZ350" i="1"/>
  <c r="V350" i="1"/>
  <c r="J350" i="1"/>
  <c r="BA486" i="1"/>
  <c r="AR486" i="1"/>
  <c r="AB519" i="1"/>
  <c r="AY519" i="1"/>
  <c r="O519" i="1"/>
  <c r="X320" i="1"/>
  <c r="G320" i="1"/>
  <c r="AC292" i="1"/>
  <c r="F292" i="1"/>
  <c r="Z467" i="1"/>
  <c r="AX467" i="1"/>
  <c r="BA293" i="1"/>
  <c r="V449" i="1"/>
  <c r="AR270" i="1"/>
  <c r="BD270" i="1"/>
  <c r="W542" i="1"/>
  <c r="Q456" i="1"/>
  <c r="C275" i="1"/>
  <c r="AR529" i="1"/>
  <c r="R529" i="1"/>
  <c r="S383" i="1"/>
  <c r="BF383" i="1"/>
  <c r="AL436" i="1"/>
  <c r="AO436" i="1"/>
  <c r="AA528" i="1"/>
  <c r="AD528" i="1"/>
  <c r="AV401" i="1"/>
  <c r="AE401" i="1"/>
  <c r="AA401" i="1"/>
  <c r="S376" i="1"/>
  <c r="L376" i="1"/>
  <c r="X376" i="1"/>
  <c r="AS382" i="1"/>
  <c r="L382" i="1"/>
  <c r="AE382" i="1"/>
  <c r="B248" i="1"/>
  <c r="AG248" i="1"/>
  <c r="AR526" i="1"/>
  <c r="T278" i="1"/>
  <c r="AA278" i="1"/>
  <c r="BH278" i="1"/>
  <c r="BD335" i="1"/>
  <c r="AE296" i="1"/>
  <c r="BH296" i="1"/>
  <c r="AW524" i="1"/>
  <c r="BB524" i="1"/>
  <c r="U344" i="1"/>
  <c r="AN344" i="1"/>
  <c r="C355" i="1"/>
  <c r="V355" i="1"/>
  <c r="AX414" i="1"/>
  <c r="AL414" i="1"/>
  <c r="AL357" i="1"/>
  <c r="AI380" i="1"/>
  <c r="BA380" i="1"/>
  <c r="AF495" i="1"/>
  <c r="AX245" i="1"/>
  <c r="BA245" i="1"/>
  <c r="W440" i="1"/>
  <c r="AL440" i="1"/>
  <c r="AL365" i="1"/>
  <c r="O353" i="1"/>
  <c r="BE353" i="1"/>
  <c r="L353" i="1"/>
  <c r="AY490" i="1"/>
  <c r="O490" i="1"/>
  <c r="G490" i="1"/>
  <c r="BE299" i="1"/>
  <c r="AX299" i="1"/>
  <c r="AD395" i="1"/>
  <c r="AZ395" i="1"/>
  <c r="AG395" i="1"/>
  <c r="Z523" i="1"/>
  <c r="BG437" i="1"/>
  <c r="AX437" i="1"/>
  <c r="F437" i="1"/>
  <c r="AZ492" i="1"/>
  <c r="BC492" i="1"/>
  <c r="BG327" i="1"/>
  <c r="AI327" i="1"/>
  <c r="BA451" i="1"/>
  <c r="AZ285" i="1"/>
  <c r="X285" i="1"/>
  <c r="AE285" i="1"/>
  <c r="AD406" i="1"/>
  <c r="J406" i="1"/>
  <c r="AE406" i="1"/>
  <c r="AU506" i="1"/>
  <c r="AC506" i="1"/>
  <c r="BG447" i="1"/>
  <c r="AP447" i="1"/>
  <c r="AH516" i="1"/>
  <c r="P516" i="1"/>
  <c r="AY516" i="1"/>
  <c r="AX516" i="1"/>
  <c r="AD352" i="1"/>
  <c r="AF352" i="1"/>
  <c r="BA426" i="1"/>
  <c r="BG273" i="1"/>
  <c r="K273" i="1"/>
  <c r="AD456" i="1"/>
  <c r="J456" i="1"/>
  <c r="BH456" i="1"/>
  <c r="AM283" i="1"/>
  <c r="BH283" i="1"/>
  <c r="AA283" i="1"/>
  <c r="BH319" i="1"/>
  <c r="O319" i="1"/>
  <c r="AJ319" i="1"/>
  <c r="D421" i="1"/>
  <c r="J421" i="1"/>
  <c r="N494" i="1"/>
  <c r="AB494" i="1"/>
  <c r="AT494" i="1"/>
  <c r="AQ494" i="1"/>
  <c r="J550" i="1"/>
  <c r="X550" i="1"/>
  <c r="C513" i="1"/>
  <c r="H513" i="1"/>
  <c r="BH513" i="1"/>
  <c r="AD338" i="1"/>
  <c r="V338" i="1"/>
  <c r="B322" i="1"/>
  <c r="BE554" i="1"/>
  <c r="AQ554" i="1"/>
  <c r="BD288" i="1"/>
  <c r="T317" i="1"/>
  <c r="P317" i="1"/>
  <c r="D317" i="1"/>
  <c r="BB425" i="1"/>
  <c r="K425" i="1"/>
  <c r="F425" i="1"/>
  <c r="AU518" i="1"/>
  <c r="BB518" i="1"/>
  <c r="BH518" i="1"/>
  <c r="AJ518" i="1"/>
  <c r="L541" i="1"/>
  <c r="BH541" i="1"/>
  <c r="AN541" i="1"/>
  <c r="AT369" i="1"/>
  <c r="M369" i="1"/>
  <c r="AI334" i="1"/>
  <c r="N334" i="1"/>
  <c r="S366" i="1"/>
  <c r="Y366" i="1"/>
  <c r="W422" i="1"/>
  <c r="AR422" i="1"/>
  <c r="BG422" i="1"/>
  <c r="Y439" i="1"/>
  <c r="AA439" i="1"/>
  <c r="R469" i="1"/>
  <c r="AN469" i="1"/>
  <c r="T469" i="1"/>
  <c r="AC469" i="1"/>
  <c r="AE486" i="1"/>
  <c r="AZ486" i="1"/>
  <c r="AJ312" i="1"/>
  <c r="AX312" i="1"/>
  <c r="E312" i="1"/>
  <c r="AZ378" i="1"/>
  <c r="AB378" i="1"/>
  <c r="AG378" i="1"/>
  <c r="AI358" i="1"/>
  <c r="H249" i="1"/>
  <c r="F249" i="1"/>
  <c r="BG459" i="1"/>
  <c r="AK459" i="1"/>
  <c r="AD459" i="1"/>
  <c r="H400" i="1"/>
  <c r="AI400" i="1"/>
  <c r="X400" i="1"/>
  <c r="O477" i="1"/>
  <c r="P477" i="1"/>
  <c r="BG419" i="1"/>
  <c r="H419" i="1"/>
  <c r="AI324" i="1"/>
  <c r="AF347" i="1"/>
  <c r="AC347" i="1"/>
  <c r="AA548" i="1"/>
  <c r="AI548" i="1"/>
  <c r="AI328" i="1"/>
  <c r="T328" i="1"/>
  <c r="AU264" i="1"/>
  <c r="O306" i="1"/>
  <c r="N306" i="1"/>
  <c r="BG306" i="1"/>
  <c r="W316" i="1"/>
  <c r="H316" i="1"/>
  <c r="AA330" i="1"/>
  <c r="K330" i="1"/>
  <c r="AF330" i="1"/>
  <c r="J495" i="1"/>
  <c r="U495" i="1"/>
  <c r="BE537" i="1"/>
  <c r="AB537" i="1"/>
  <c r="M537" i="1"/>
  <c r="AE533" i="1"/>
  <c r="AG533" i="1"/>
  <c r="O514" i="1"/>
  <c r="AN514" i="1"/>
  <c r="V514" i="1"/>
  <c r="M461" i="1"/>
  <c r="AZ461" i="1"/>
  <c r="AC461" i="1"/>
  <c r="H391" i="1"/>
  <c r="V284" i="1"/>
  <c r="C284" i="1"/>
  <c r="AK284" i="1"/>
  <c r="AB427" i="1"/>
  <c r="G427" i="1"/>
  <c r="U331" i="1"/>
  <c r="AZ331" i="1"/>
  <c r="BF335" i="1"/>
  <c r="AQ476" i="1"/>
  <c r="BF228" i="1"/>
  <c r="L228" i="1"/>
  <c r="Z228" i="1"/>
  <c r="BA99" i="1"/>
  <c r="T99" i="1"/>
  <c r="K58" i="1"/>
  <c r="AG216" i="1"/>
  <c r="AQ216" i="1"/>
  <c r="M216" i="1"/>
  <c r="AF216" i="1"/>
  <c r="T216" i="1"/>
  <c r="AM149" i="1"/>
  <c r="H149" i="1"/>
  <c r="AM189" i="1"/>
  <c r="AV189" i="1"/>
  <c r="I189" i="1"/>
  <c r="I185" i="1"/>
  <c r="BH185" i="1"/>
  <c r="AB20" i="1"/>
  <c r="AN20" i="1"/>
  <c r="BF20" i="1"/>
  <c r="AQ20" i="1"/>
  <c r="T76" i="1"/>
  <c r="AO76" i="1"/>
  <c r="BD100" i="1"/>
  <c r="BG100" i="1"/>
  <c r="AU188" i="1"/>
  <c r="R134" i="1"/>
  <c r="AA134" i="1"/>
  <c r="AT28" i="1"/>
  <c r="AS28" i="1"/>
  <c r="Y28" i="1"/>
  <c r="AM37" i="1"/>
  <c r="A37" i="1"/>
  <c r="AL23" i="1"/>
  <c r="AO23" i="1"/>
  <c r="AS23" i="1"/>
  <c r="D23" i="1"/>
  <c r="F23" i="1"/>
  <c r="AF177" i="1"/>
  <c r="N177" i="1"/>
  <c r="AL155" i="1"/>
  <c r="Z155" i="1"/>
  <c r="BF155" i="1"/>
  <c r="AT155" i="1"/>
  <c r="AW155" i="1"/>
  <c r="G205" i="1"/>
  <c r="AY205" i="1"/>
  <c r="AZ205" i="1"/>
  <c r="AS203" i="1"/>
  <c r="AM203" i="1"/>
  <c r="AN203" i="1"/>
  <c r="BG15" i="1"/>
  <c r="I27" i="1"/>
  <c r="AQ27" i="1"/>
  <c r="AL118" i="1"/>
  <c r="AA47" i="1"/>
  <c r="AK47" i="1"/>
  <c r="AL82" i="1"/>
  <c r="AZ72" i="1"/>
  <c r="AK72" i="1"/>
  <c r="C72" i="1"/>
  <c r="W146" i="1"/>
  <c r="BD146" i="1"/>
  <c r="AP156" i="1"/>
  <c r="AW156" i="1"/>
  <c r="A156" i="1"/>
  <c r="BD156" i="1"/>
  <c r="W156" i="1"/>
  <c r="P241" i="1"/>
  <c r="AE241" i="1"/>
  <c r="W33" i="1"/>
  <c r="AL36" i="1"/>
  <c r="H36" i="1"/>
  <c r="AW56" i="1"/>
  <c r="C56" i="1"/>
  <c r="B56" i="1"/>
  <c r="N56" i="1"/>
  <c r="AU132" i="1"/>
  <c r="AZ132" i="1"/>
  <c r="AP132" i="1"/>
  <c r="H214" i="1"/>
  <c r="AV130" i="1"/>
  <c r="AE130" i="1"/>
  <c r="AO125" i="1"/>
  <c r="H125" i="1"/>
  <c r="BD184" i="1"/>
  <c r="AL184" i="1"/>
  <c r="AX62" i="1"/>
  <c r="AJ80" i="1"/>
  <c r="S80" i="1"/>
  <c r="B136" i="1"/>
  <c r="H60" i="1"/>
  <c r="N60" i="1"/>
  <c r="BH187" i="1"/>
  <c r="AS187" i="1"/>
  <c r="AO187" i="1"/>
  <c r="AX187" i="1"/>
  <c r="T237" i="1"/>
  <c r="U237" i="1"/>
  <c r="AT237" i="1"/>
  <c r="AB237" i="1"/>
  <c r="AS88" i="1"/>
  <c r="F88" i="1"/>
  <c r="B145" i="1"/>
  <c r="AD102" i="1"/>
  <c r="AW102" i="1"/>
  <c r="C102" i="1"/>
  <c r="O102" i="1"/>
  <c r="AI25" i="1"/>
  <c r="AJ55" i="1"/>
  <c r="M55" i="1"/>
  <c r="AQ55" i="1"/>
  <c r="Z220" i="1"/>
  <c r="AQ161" i="1"/>
  <c r="Y161" i="1"/>
  <c r="J161" i="1"/>
  <c r="AD194" i="1"/>
  <c r="AP194" i="1"/>
  <c r="AQ194" i="1"/>
  <c r="AB114" i="1"/>
  <c r="BG158" i="1"/>
  <c r="S69" i="1"/>
  <c r="AZ73" i="1"/>
  <c r="S73" i="1"/>
  <c r="BA73" i="1"/>
  <c r="AL73" i="1"/>
  <c r="C207" i="1"/>
  <c r="I207" i="1"/>
  <c r="AE207" i="1"/>
  <c r="N114" i="1"/>
  <c r="AN34" i="1"/>
  <c r="C34" i="1"/>
  <c r="E46" i="1"/>
  <c r="AK202" i="1"/>
  <c r="BF202" i="1"/>
  <c r="U202" i="1"/>
  <c r="H202" i="1"/>
  <c r="BG202" i="1"/>
  <c r="AI202" i="1"/>
  <c r="AZ139" i="1"/>
  <c r="AG139" i="1"/>
  <c r="AM139" i="1"/>
  <c r="A152" i="1"/>
  <c r="I152" i="1"/>
  <c r="Y152" i="1"/>
  <c r="AD152" i="1"/>
  <c r="H152" i="1"/>
  <c r="AX152" i="1"/>
  <c r="E124" i="1"/>
  <c r="AO124" i="1"/>
  <c r="AG124" i="1"/>
  <c r="AT124" i="1"/>
  <c r="BC124" i="1"/>
  <c r="F124" i="1"/>
  <c r="P86" i="1"/>
  <c r="AD86" i="1"/>
  <c r="AT86" i="1"/>
  <c r="V86" i="1"/>
  <c r="AA48" i="1"/>
  <c r="C48" i="1"/>
  <c r="S48" i="1"/>
  <c r="P48" i="1"/>
  <c r="K172" i="1"/>
  <c r="AO172" i="1"/>
  <c r="Z105" i="1"/>
  <c r="AU105" i="1"/>
  <c r="D105" i="1"/>
  <c r="AV105" i="1"/>
  <c r="AW105" i="1"/>
  <c r="AW192" i="1"/>
  <c r="AV192" i="1"/>
  <c r="L192" i="1"/>
  <c r="T206" i="1"/>
  <c r="B206" i="1"/>
  <c r="AJ79" i="1"/>
  <c r="V79" i="1"/>
  <c r="D79" i="1"/>
  <c r="AQ77" i="1"/>
  <c r="AB77" i="1"/>
  <c r="L77" i="1"/>
  <c r="BA77" i="1"/>
  <c r="BD77" i="1"/>
  <c r="V123" i="1"/>
  <c r="BB123" i="1"/>
  <c r="A123" i="1"/>
  <c r="G123" i="1"/>
  <c r="AE92" i="1"/>
  <c r="AA92" i="1"/>
  <c r="AK92" i="1"/>
  <c r="BA201" i="1"/>
  <c r="AX32" i="1"/>
  <c r="C126" i="1"/>
  <c r="BB126" i="1"/>
  <c r="U126" i="1"/>
  <c r="AK174" i="1"/>
  <c r="AE174" i="1"/>
  <c r="U119" i="1"/>
  <c r="J119" i="1"/>
  <c r="R175" i="1"/>
  <c r="AH175" i="1"/>
  <c r="AN175" i="1"/>
  <c r="AE144" i="1"/>
  <c r="M144" i="1"/>
  <c r="AB144" i="1"/>
  <c r="E115" i="1"/>
  <c r="AO113" i="1"/>
  <c r="AD180" i="1"/>
  <c r="Y180" i="1"/>
  <c r="BH180" i="1"/>
  <c r="AO180" i="1"/>
  <c r="H180" i="1"/>
  <c r="BC85" i="1"/>
  <c r="AT85" i="1"/>
  <c r="AH85" i="1"/>
  <c r="BB178" i="1"/>
  <c r="AZ178" i="1"/>
  <c r="BF178" i="1"/>
  <c r="G109" i="1"/>
  <c r="U109" i="1"/>
  <c r="AA197" i="1"/>
  <c r="AW197" i="1"/>
  <c r="W238" i="1"/>
  <c r="AL186" i="1"/>
  <c r="I219" i="1"/>
  <c r="AV219" i="1"/>
  <c r="AX219" i="1"/>
  <c r="AU219" i="1"/>
  <c r="AG231" i="1"/>
  <c r="L231" i="1"/>
  <c r="AD231" i="1"/>
  <c r="P58" i="1"/>
  <c r="Y58" i="1"/>
  <c r="X58" i="1"/>
  <c r="AG71" i="1"/>
  <c r="AB71" i="1"/>
  <c r="L71" i="1"/>
  <c r="AW71" i="1"/>
  <c r="AU189" i="1"/>
  <c r="Q20" i="1"/>
  <c r="T20" i="1"/>
  <c r="K54" i="1"/>
  <c r="AA106" i="1"/>
  <c r="AD106" i="1"/>
  <c r="BC210" i="1"/>
  <c r="G210" i="1"/>
  <c r="AJ210" i="1"/>
  <c r="F143" i="1"/>
  <c r="AN143" i="1"/>
  <c r="AF182" i="1"/>
  <c r="M198" i="1"/>
  <c r="V198" i="1"/>
  <c r="AP198" i="1"/>
  <c r="Y6" i="1"/>
  <c r="Y68" i="1"/>
  <c r="AR229" i="1"/>
  <c r="AU229" i="1"/>
  <c r="AW233" i="1"/>
  <c r="A233" i="1"/>
  <c r="P233" i="1"/>
  <c r="AR239" i="1"/>
  <c r="AG53" i="1"/>
  <c r="V53" i="1"/>
  <c r="AV53" i="1"/>
  <c r="O218" i="1"/>
  <c r="K227" i="1"/>
  <c r="BB70" i="1"/>
  <c r="P70" i="1"/>
  <c r="U70" i="1"/>
  <c r="AY95" i="1"/>
  <c r="AS95" i="1"/>
  <c r="AT95" i="1"/>
  <c r="AN95" i="1"/>
  <c r="BB138" i="1"/>
  <c r="S138" i="1"/>
  <c r="AQ138" i="1"/>
  <c r="G138" i="1"/>
  <c r="AR128" i="1"/>
  <c r="B128" i="1"/>
  <c r="F154" i="1"/>
  <c r="AY154" i="1"/>
  <c r="AS154" i="1"/>
  <c r="AE154" i="1"/>
  <c r="AN154" i="1"/>
  <c r="AL83" i="1"/>
  <c r="AU83" i="1"/>
  <c r="Z83" i="1"/>
  <c r="AN108" i="1"/>
  <c r="A108" i="1"/>
  <c r="L108" i="1"/>
  <c r="O108" i="1"/>
  <c r="O26" i="1"/>
  <c r="R26" i="1"/>
  <c r="AH26" i="1"/>
  <c r="C26" i="1"/>
  <c r="C60" i="1"/>
  <c r="AG60" i="1"/>
  <c r="AN60" i="1"/>
  <c r="AW60" i="1"/>
  <c r="AJ45" i="1"/>
  <c r="V45" i="1"/>
  <c r="BH45" i="1"/>
  <c r="AY45" i="1"/>
  <c r="J195" i="1"/>
  <c r="AB195" i="1"/>
  <c r="C195" i="1"/>
  <c r="N161" i="1"/>
  <c r="V446" i="1"/>
  <c r="H534" i="1"/>
  <c r="AF534" i="1"/>
  <c r="T296" i="1"/>
  <c r="E290" i="1"/>
  <c r="W524" i="1"/>
  <c r="Y414" i="1"/>
  <c r="AQ414" i="1"/>
  <c r="O414" i="1"/>
  <c r="AS373" i="1"/>
  <c r="AG373" i="1"/>
  <c r="AL373" i="1"/>
  <c r="C440" i="1"/>
  <c r="J440" i="1"/>
  <c r="AW440" i="1"/>
  <c r="J365" i="1"/>
  <c r="X365" i="1"/>
  <c r="Q277" i="1"/>
  <c r="F277" i="1"/>
  <c r="H353" i="1"/>
  <c r="AU353" i="1"/>
  <c r="X433" i="1"/>
  <c r="AZ433" i="1"/>
  <c r="BC305" i="1"/>
  <c r="BE305" i="1"/>
  <c r="AS455" i="1"/>
  <c r="BB455" i="1"/>
  <c r="P455" i="1"/>
  <c r="N395" i="1"/>
  <c r="P523" i="1"/>
  <c r="AT523" i="1"/>
  <c r="F521" i="1"/>
  <c r="AW521" i="1"/>
  <c r="AG521" i="1"/>
  <c r="AC256" i="1"/>
  <c r="T256" i="1"/>
  <c r="AL492" i="1"/>
  <c r="I506" i="1"/>
  <c r="BF447" i="1"/>
  <c r="AE451" i="1"/>
  <c r="BB451" i="1"/>
  <c r="Y451" i="1"/>
  <c r="AU454" i="1"/>
  <c r="AU406" i="1"/>
  <c r="BD411" i="1"/>
  <c r="BC251" i="1"/>
  <c r="AN251" i="1"/>
  <c r="BF287" i="1"/>
  <c r="AQ287" i="1"/>
  <c r="AR287" i="1"/>
  <c r="AC287" i="1"/>
  <c r="P327" i="1"/>
  <c r="AU465" i="1"/>
  <c r="AR465" i="1"/>
  <c r="U453" i="1"/>
  <c r="AS453" i="1"/>
  <c r="BF453" i="1"/>
  <c r="W551" i="1"/>
  <c r="BA350" i="1"/>
  <c r="AI363" i="1"/>
  <c r="AL363" i="1"/>
  <c r="H525" i="1"/>
  <c r="W254" i="1"/>
  <c r="AF254" i="1"/>
  <c r="D402" i="1"/>
  <c r="BH402" i="1"/>
  <c r="AT402" i="1"/>
  <c r="T402" i="1"/>
  <c r="B421" i="1"/>
  <c r="BA421" i="1"/>
  <c r="Y457" i="1"/>
  <c r="AV457" i="1"/>
  <c r="AW457" i="1"/>
  <c r="O522" i="1"/>
  <c r="BF522" i="1"/>
  <c r="AW522" i="1"/>
  <c r="AF475" i="1"/>
  <c r="AO533" i="1"/>
  <c r="I464" i="1"/>
  <c r="AB464" i="1"/>
  <c r="AS464" i="1"/>
  <c r="V391" i="1"/>
  <c r="BC391" i="1"/>
  <c r="BE279" i="1"/>
  <c r="BH279" i="1"/>
  <c r="M419" i="1"/>
  <c r="AK419" i="1"/>
  <c r="AN510" i="1"/>
  <c r="A510" i="1"/>
  <c r="M510" i="1"/>
  <c r="R485" i="1"/>
  <c r="AR485" i="1"/>
  <c r="K424" i="1"/>
  <c r="AV525" i="1"/>
  <c r="AN525" i="1"/>
  <c r="F525" i="1"/>
  <c r="AC394" i="1"/>
  <c r="BC394" i="1"/>
  <c r="AS394" i="1"/>
  <c r="AE394" i="1"/>
  <c r="AH288" i="1"/>
  <c r="Y288" i="1"/>
  <c r="AK293" i="1"/>
  <c r="AA293" i="1"/>
  <c r="AN293" i="1"/>
  <c r="U337" i="1"/>
  <c r="BB337" i="1"/>
  <c r="AC337" i="1"/>
  <c r="BD488" i="1"/>
  <c r="K488" i="1"/>
  <c r="J334" i="1"/>
  <c r="BF334" i="1"/>
  <c r="AL333" i="1"/>
  <c r="A264" i="1"/>
  <c r="BH264" i="1"/>
  <c r="V436" i="1"/>
  <c r="S436" i="1"/>
  <c r="H401" i="1"/>
  <c r="BD382" i="1"/>
  <c r="H382" i="1"/>
  <c r="H387" i="1"/>
  <c r="AI387" i="1"/>
  <c r="N444" i="1"/>
  <c r="AT444" i="1"/>
  <c r="Y444" i="1"/>
  <c r="AS444" i="1"/>
  <c r="AY290" i="1"/>
  <c r="I290" i="1"/>
  <c r="X290" i="1"/>
  <c r="AF418" i="1"/>
  <c r="BE418" i="1"/>
  <c r="D418" i="1"/>
  <c r="BC418" i="1"/>
  <c r="E344" i="1"/>
  <c r="AF344" i="1"/>
  <c r="I316" i="1"/>
  <c r="BB316" i="1"/>
  <c r="AZ316" i="1"/>
  <c r="AK357" i="1"/>
  <c r="X357" i="1"/>
  <c r="F357" i="1"/>
  <c r="AM380" i="1"/>
  <c r="AZ380" i="1"/>
  <c r="BG486" i="1"/>
  <c r="AA519" i="1"/>
  <c r="BH519" i="1"/>
  <c r="AQ320" i="1"/>
  <c r="F320" i="1"/>
  <c r="AW320" i="1"/>
  <c r="I292" i="1"/>
  <c r="AL292" i="1"/>
  <c r="B467" i="1"/>
  <c r="N467" i="1"/>
  <c r="W293" i="1"/>
  <c r="AK449" i="1"/>
  <c r="E270" i="1"/>
  <c r="B542" i="1"/>
  <c r="K542" i="1"/>
  <c r="H456" i="1"/>
  <c r="AO456" i="1"/>
  <c r="I529" i="1"/>
  <c r="AL529" i="1"/>
  <c r="L529" i="1"/>
  <c r="BC383" i="1"/>
  <c r="AK383" i="1"/>
  <c r="K436" i="1"/>
  <c r="AV528" i="1"/>
  <c r="AS528" i="1"/>
  <c r="AP528" i="1"/>
  <c r="AT401" i="1"/>
  <c r="V401" i="1"/>
  <c r="R401" i="1"/>
  <c r="AW376" i="1"/>
  <c r="BB376" i="1"/>
  <c r="AY382" i="1"/>
  <c r="P382" i="1"/>
  <c r="S382" i="1"/>
  <c r="AI248" i="1"/>
  <c r="AM248" i="1"/>
  <c r="B526" i="1"/>
  <c r="W526" i="1"/>
  <c r="AC278" i="1"/>
  <c r="AS278" i="1"/>
  <c r="AN278" i="1"/>
  <c r="AR335" i="1"/>
  <c r="R296" i="1"/>
  <c r="AK296" i="1"/>
  <c r="AT524" i="1"/>
  <c r="AJ524" i="1"/>
  <c r="AG524" i="1"/>
  <c r="G344" i="1"/>
  <c r="BE344" i="1"/>
  <c r="AV355" i="1"/>
  <c r="AW355" i="1"/>
  <c r="BD414" i="1"/>
  <c r="AR357" i="1"/>
  <c r="Q380" i="1"/>
  <c r="AR380" i="1"/>
  <c r="BG495" i="1"/>
  <c r="W495" i="1"/>
  <c r="Q245" i="1"/>
  <c r="BD440" i="1"/>
  <c r="B440" i="1"/>
  <c r="K365" i="1"/>
  <c r="P353" i="1"/>
  <c r="BC353" i="1"/>
  <c r="AG353" i="1"/>
  <c r="AS490" i="1"/>
  <c r="AJ490" i="1"/>
  <c r="C490" i="1"/>
  <c r="K299" i="1"/>
  <c r="AY299" i="1"/>
  <c r="AE395" i="1"/>
  <c r="AQ395" i="1"/>
  <c r="F395" i="1"/>
  <c r="H523" i="1"/>
  <c r="K437" i="1"/>
  <c r="AC437" i="1"/>
  <c r="AQ492" i="1"/>
  <c r="BB492" i="1"/>
  <c r="AA492" i="1"/>
  <c r="AV492" i="1"/>
  <c r="F426" i="1"/>
  <c r="AR451" i="1"/>
  <c r="U285" i="1"/>
  <c r="AY285" i="1"/>
  <c r="S285" i="1"/>
  <c r="F406" i="1"/>
  <c r="A406" i="1"/>
  <c r="BE406" i="1"/>
  <c r="B506" i="1"/>
  <c r="Z447" i="1"/>
  <c r="AL447" i="1"/>
  <c r="S516" i="1"/>
  <c r="AZ516" i="1"/>
  <c r="L516" i="1"/>
  <c r="Q516" i="1"/>
  <c r="N516" i="1"/>
  <c r="K352" i="1"/>
  <c r="BA352" i="1"/>
  <c r="X426" i="1"/>
  <c r="N426" i="1"/>
  <c r="BD273" i="1"/>
  <c r="AH456" i="1"/>
  <c r="X456" i="1"/>
  <c r="AA456" i="1"/>
  <c r="AS283" i="1"/>
  <c r="AE283" i="1"/>
  <c r="Y283" i="1"/>
  <c r="AT319" i="1"/>
  <c r="A319" i="1"/>
  <c r="M421" i="1"/>
  <c r="AE421" i="1"/>
  <c r="L421" i="1"/>
  <c r="BD494" i="1"/>
  <c r="AX494" i="1"/>
  <c r="AJ494" i="1"/>
  <c r="AZ494" i="1"/>
  <c r="C550" i="1"/>
  <c r="U550" i="1"/>
  <c r="E513" i="1"/>
  <c r="AP513" i="1"/>
  <c r="B513" i="1"/>
  <c r="AS338" i="1"/>
  <c r="Y338" i="1"/>
  <c r="BF338" i="1"/>
  <c r="W322" i="1"/>
  <c r="P554" i="1"/>
  <c r="Z288" i="1"/>
  <c r="AX317" i="1"/>
  <c r="Y317" i="1"/>
  <c r="V317" i="1"/>
  <c r="AV425" i="1"/>
  <c r="AL425" i="1"/>
  <c r="AA425" i="1"/>
  <c r="AR518" i="1"/>
  <c r="N518" i="1"/>
  <c r="AZ518" i="1"/>
  <c r="AH518" i="1"/>
  <c r="R518" i="1"/>
  <c r="AD541" i="1"/>
  <c r="AG541" i="1"/>
  <c r="AW369" i="1"/>
  <c r="I369" i="1"/>
  <c r="AN369" i="1"/>
  <c r="F366" i="1"/>
  <c r="L366" i="1"/>
  <c r="M366" i="1"/>
  <c r="K422" i="1"/>
  <c r="AI422" i="1"/>
  <c r="AD439" i="1"/>
  <c r="AZ439" i="1"/>
  <c r="I439" i="1"/>
  <c r="AG469" i="1"/>
  <c r="S469" i="1"/>
  <c r="N469" i="1"/>
  <c r="J486" i="1"/>
  <c r="AT486" i="1"/>
  <c r="AJ486" i="1"/>
  <c r="Z312" i="1"/>
  <c r="AY312" i="1"/>
  <c r="N312" i="1"/>
  <c r="AQ378" i="1"/>
  <c r="U378" i="1"/>
  <c r="O378" i="1"/>
  <c r="BG358" i="1"/>
  <c r="AA249" i="1"/>
  <c r="BA459" i="1"/>
  <c r="A459" i="1"/>
  <c r="AJ459" i="1"/>
  <c r="G459" i="1"/>
  <c r="T400" i="1"/>
  <c r="AP400" i="1"/>
  <c r="AZ477" i="1"/>
  <c r="AH477" i="1"/>
  <c r="V477" i="1"/>
  <c r="AF419" i="1"/>
  <c r="AC324" i="1"/>
  <c r="AO324" i="1"/>
  <c r="E347" i="1"/>
  <c r="AV548" i="1"/>
  <c r="BD548" i="1"/>
  <c r="BH328" i="1"/>
  <c r="AC328" i="1"/>
  <c r="AO264" i="1"/>
  <c r="AX264" i="1"/>
  <c r="AM306" i="1"/>
  <c r="AC306" i="1"/>
  <c r="BD306" i="1"/>
  <c r="T316" i="1"/>
  <c r="E330" i="1"/>
  <c r="AS330" i="1"/>
  <c r="W330" i="1"/>
  <c r="BC495" i="1"/>
  <c r="AM495" i="1"/>
  <c r="BE495" i="1"/>
  <c r="AP537" i="1"/>
  <c r="BH537" i="1"/>
  <c r="U533" i="1"/>
  <c r="AA533" i="1"/>
  <c r="AM533" i="1"/>
  <c r="BF514" i="1"/>
  <c r="AQ514" i="1"/>
  <c r="C461" i="1"/>
  <c r="G461" i="1"/>
  <c r="Q461" i="1"/>
  <c r="AR461" i="1"/>
  <c r="AP284" i="1"/>
  <c r="R284" i="1"/>
  <c r="AA427" i="1"/>
  <c r="AM427" i="1"/>
  <c r="AV331" i="1"/>
  <c r="Y331" i="1"/>
  <c r="O331" i="1"/>
  <c r="M335" i="1"/>
  <c r="P335" i="1"/>
  <c r="AA335" i="1"/>
  <c r="A534" i="1"/>
  <c r="O534" i="1"/>
  <c r="BB534" i="1"/>
  <c r="A476" i="1"/>
  <c r="AM476" i="1"/>
  <c r="AK476" i="1"/>
  <c r="AB256" i="1"/>
  <c r="AH256" i="1"/>
  <c r="R256" i="1"/>
  <c r="BB179" i="1"/>
  <c r="I179" i="1"/>
  <c r="BD179" i="1"/>
  <c r="K231" i="1"/>
  <c r="E231" i="1"/>
  <c r="X141" i="1"/>
  <c r="AJ141" i="1"/>
  <c r="AB141" i="1"/>
  <c r="H141" i="1"/>
  <c r="AA236" i="1"/>
  <c r="BH236" i="1"/>
  <c r="BB236" i="1"/>
  <c r="BB164" i="1"/>
  <c r="C164" i="1"/>
  <c r="AA99" i="1"/>
  <c r="AH99" i="1"/>
  <c r="U99" i="1"/>
  <c r="BD185" i="1"/>
  <c r="O76" i="1"/>
  <c r="BH76" i="1"/>
  <c r="AV76" i="1"/>
  <c r="BC170" i="1"/>
  <c r="V170" i="1"/>
  <c r="D170" i="1"/>
  <c r="AB170" i="1"/>
  <c r="AR170" i="1"/>
  <c r="BH235" i="1"/>
  <c r="AV235" i="1"/>
  <c r="AN235" i="1"/>
  <c r="BE101" i="1"/>
  <c r="V101" i="1"/>
  <c r="Y101" i="1"/>
  <c r="M188" i="1"/>
  <c r="AX134" i="1"/>
  <c r="AR134" i="1"/>
  <c r="BA28" i="1"/>
  <c r="AM167" i="1"/>
  <c r="BB167" i="1"/>
  <c r="P167" i="1"/>
  <c r="AQ167" i="1"/>
  <c r="AY137" i="1"/>
  <c r="K163" i="1"/>
  <c r="AC163" i="1"/>
  <c r="U120" i="1"/>
  <c r="AC120" i="1"/>
  <c r="BD120" i="1"/>
  <c r="W210" i="1"/>
  <c r="AO210" i="1"/>
  <c r="K143" i="1"/>
  <c r="AX205" i="1"/>
  <c r="AC168" i="1"/>
  <c r="H168" i="1"/>
  <c r="S225" i="1"/>
  <c r="AH225" i="1"/>
  <c r="Z27" i="1"/>
  <c r="AW118" i="1"/>
  <c r="AV118" i="1"/>
  <c r="A118" i="1"/>
  <c r="W199" i="1"/>
  <c r="Z199" i="1"/>
  <c r="AZ173" i="1"/>
  <c r="V173" i="1"/>
  <c r="Q240" i="1"/>
  <c r="E198" i="1"/>
  <c r="K198" i="1"/>
  <c r="AP128" i="1"/>
  <c r="AS128" i="1"/>
  <c r="I128" i="1"/>
  <c r="AO13" i="1"/>
  <c r="K193" i="1"/>
  <c r="AX193" i="1"/>
  <c r="BC193" i="1"/>
  <c r="AG193" i="1"/>
  <c r="F153" i="1"/>
  <c r="I153" i="1"/>
  <c r="AB83" i="1"/>
  <c r="C83" i="1"/>
  <c r="V83" i="1"/>
  <c r="L83" i="1"/>
  <c r="AD81" i="1"/>
  <c r="V81" i="1"/>
  <c r="AZ81" i="1"/>
  <c r="A81" i="1"/>
  <c r="AP33" i="1"/>
  <c r="AW33" i="1"/>
  <c r="AJ33" i="1"/>
  <c r="O93" i="1"/>
  <c r="P93" i="1"/>
  <c r="T209" i="1"/>
  <c r="B209" i="1"/>
  <c r="AX209" i="1"/>
  <c r="E226" i="1"/>
  <c r="BB90" i="1"/>
  <c r="AY90" i="1"/>
  <c r="AC160" i="1"/>
  <c r="B160" i="1"/>
  <c r="AC14" i="1"/>
  <c r="AG14" i="1"/>
  <c r="BF14" i="1"/>
  <c r="E38" i="1"/>
  <c r="P38" i="1"/>
  <c r="F38" i="1"/>
  <c r="AK50" i="1"/>
  <c r="Y50" i="1"/>
  <c r="AG50" i="1"/>
  <c r="AS50" i="1"/>
  <c r="O184" i="1"/>
  <c r="S184" i="1"/>
  <c r="BB184" i="1"/>
  <c r="G183" i="1"/>
  <c r="BB183" i="1"/>
  <c r="AR183" i="1"/>
  <c r="AY57" i="1"/>
  <c r="AA57" i="1"/>
  <c r="N98" i="1"/>
  <c r="AL98" i="1"/>
  <c r="BB157" i="1"/>
  <c r="E157" i="1"/>
  <c r="AF65" i="1"/>
  <c r="Z65" i="1"/>
  <c r="BF145" i="1"/>
  <c r="BB145" i="1"/>
  <c r="AY145" i="1"/>
  <c r="K102" i="1"/>
  <c r="AU135" i="1"/>
  <c r="AB40" i="1"/>
  <c r="J39" i="1"/>
  <c r="AJ39" i="1"/>
  <c r="BH39" i="1"/>
  <c r="AF39" i="1"/>
  <c r="AR39" i="1"/>
  <c r="AY97" i="1"/>
  <c r="BB97" i="1"/>
  <c r="AQ97" i="1"/>
  <c r="B97" i="1"/>
  <c r="AU67" i="1"/>
  <c r="W67" i="1"/>
  <c r="N107" i="1"/>
  <c r="T194" i="1"/>
  <c r="BA207" i="1"/>
  <c r="AI207" i="1"/>
  <c r="AU116" i="1"/>
  <c r="T116" i="1"/>
  <c r="D116" i="1"/>
  <c r="BF116" i="1"/>
  <c r="AS116" i="1"/>
  <c r="E217" i="1"/>
  <c r="AX217" i="1"/>
  <c r="AI44" i="1"/>
  <c r="BG44" i="1"/>
  <c r="N242" i="1"/>
  <c r="P162" i="1"/>
  <c r="F162" i="1"/>
  <c r="AE162" i="1"/>
  <c r="S41" i="1"/>
  <c r="AN41" i="1"/>
  <c r="M41" i="1"/>
  <c r="V196" i="1"/>
  <c r="AJ196" i="1"/>
  <c r="AQ196" i="1"/>
  <c r="AH196" i="1"/>
  <c r="AI49" i="1"/>
  <c r="W43" i="1"/>
  <c r="C201" i="1"/>
  <c r="AN201" i="1"/>
  <c r="AD22" i="1"/>
  <c r="AQ22" i="1"/>
  <c r="BA69" i="1"/>
  <c r="B212" i="1"/>
  <c r="W42" i="1"/>
  <c r="T175" i="1"/>
  <c r="BG175" i="1"/>
  <c r="AR129" i="1"/>
  <c r="AC129" i="1"/>
  <c r="AT16" i="1"/>
  <c r="AG16" i="1"/>
  <c r="C16" i="1"/>
  <c r="AS115" i="1"/>
  <c r="D115" i="1"/>
  <c r="M115" i="1"/>
  <c r="BG166" i="1"/>
  <c r="N17" i="1"/>
  <c r="W61" i="1"/>
  <c r="BD61" i="1"/>
  <c r="N133" i="1"/>
  <c r="AN133" i="1"/>
  <c r="AG133" i="1"/>
  <c r="AH133" i="1"/>
  <c r="AV31" i="1"/>
  <c r="AM31" i="1"/>
  <c r="B197" i="1"/>
  <c r="BC186" i="1"/>
  <c r="AS186" i="1"/>
  <c r="V84" i="1"/>
  <c r="AN84" i="1"/>
  <c r="D84" i="1"/>
  <c r="AS84" i="1"/>
  <c r="T204" i="1"/>
  <c r="V204" i="1"/>
  <c r="AV204" i="1"/>
  <c r="AB204" i="1"/>
  <c r="AR236" i="1"/>
  <c r="Z236" i="1"/>
  <c r="AJ208" i="1"/>
  <c r="AD208" i="1"/>
  <c r="AU208" i="1"/>
  <c r="AR122" i="1"/>
  <c r="AF122" i="1"/>
  <c r="BC122" i="1"/>
  <c r="AZ122" i="1"/>
  <c r="AY122" i="1"/>
  <c r="G74" i="1"/>
  <c r="S74" i="1"/>
  <c r="Q164" i="1"/>
  <c r="AC164" i="1"/>
  <c r="AD228" i="1"/>
  <c r="BG228" i="1"/>
  <c r="E99" i="1"/>
  <c r="AX58" i="1"/>
  <c r="AT216" i="1"/>
  <c r="AN216" i="1"/>
  <c r="AM216" i="1"/>
  <c r="AI216" i="1"/>
  <c r="U149" i="1"/>
  <c r="AS149" i="1"/>
  <c r="AC149" i="1"/>
  <c r="AO149" i="1"/>
  <c r="M189" i="1"/>
  <c r="AP189" i="1"/>
  <c r="R189" i="1"/>
  <c r="AV185" i="1"/>
  <c r="AN185" i="1"/>
  <c r="AK185" i="1"/>
  <c r="A20" i="1"/>
  <c r="C20" i="1"/>
  <c r="W76" i="1"/>
  <c r="AX76" i="1"/>
  <c r="H100" i="1"/>
  <c r="BA100" i="1"/>
  <c r="AJ134" i="1"/>
  <c r="M134" i="1"/>
  <c r="I134" i="1"/>
  <c r="D28" i="1"/>
  <c r="L28" i="1"/>
  <c r="BB37" i="1"/>
  <c r="AE37" i="1"/>
  <c r="Y37" i="1"/>
  <c r="BH23" i="1"/>
  <c r="O23" i="1"/>
  <c r="R23" i="1"/>
  <c r="T177" i="1"/>
  <c r="AI177" i="1"/>
  <c r="N155" i="1"/>
  <c r="O155" i="1"/>
  <c r="AP155" i="1"/>
  <c r="AN155" i="1"/>
  <c r="AB205" i="1"/>
  <c r="AQ205" i="1"/>
  <c r="AN205" i="1"/>
  <c r="I203" i="1"/>
  <c r="AK203" i="1"/>
  <c r="B15" i="1"/>
  <c r="S27" i="1"/>
  <c r="AK27" i="1"/>
  <c r="AP27" i="1"/>
  <c r="Z118" i="1"/>
  <c r="AF118" i="1"/>
  <c r="AT47" i="1"/>
  <c r="AH47" i="1"/>
  <c r="AP47" i="1"/>
  <c r="BD82" i="1"/>
  <c r="E82" i="1"/>
  <c r="X72" i="1"/>
  <c r="AQ72" i="1"/>
  <c r="AG72" i="1"/>
  <c r="AW72" i="1"/>
  <c r="T146" i="1"/>
  <c r="Q146" i="1"/>
  <c r="AD156" i="1"/>
  <c r="BF156" i="1"/>
  <c r="Q156" i="1"/>
  <c r="Z156" i="1"/>
  <c r="AG241" i="1"/>
  <c r="J241" i="1"/>
  <c r="E33" i="1"/>
  <c r="AF36" i="1"/>
  <c r="R56" i="1"/>
  <c r="M56" i="1"/>
  <c r="W56" i="1"/>
  <c r="N132" i="1"/>
  <c r="AY132" i="1"/>
  <c r="AK132" i="1"/>
  <c r="AS132" i="1"/>
  <c r="AI214" i="1"/>
  <c r="T214" i="1"/>
  <c r="AZ130" i="1"/>
  <c r="AT130" i="1"/>
  <c r="AC125" i="1"/>
  <c r="AI125" i="1"/>
  <c r="AR184" i="1"/>
  <c r="BD62" i="1"/>
  <c r="E62" i="1"/>
  <c r="AP80" i="1"/>
  <c r="BF80" i="1"/>
  <c r="AI136" i="1"/>
  <c r="AR136" i="1"/>
  <c r="AF60" i="1"/>
  <c r="B60" i="1"/>
  <c r="AA187" i="1"/>
  <c r="N187" i="1"/>
  <c r="AC237" i="1"/>
  <c r="N237" i="1"/>
  <c r="BE237" i="1"/>
  <c r="BC237" i="1"/>
  <c r="BE88" i="1"/>
  <c r="AK88" i="1"/>
  <c r="I88" i="1"/>
  <c r="Q145" i="1"/>
  <c r="AR145" i="1"/>
  <c r="AS102" i="1"/>
  <c r="AE102" i="1"/>
  <c r="I102" i="1"/>
  <c r="AR25" i="1"/>
  <c r="BG25" i="1"/>
  <c r="AK55" i="1"/>
  <c r="AN55" i="1"/>
  <c r="R55" i="1"/>
  <c r="N220" i="1"/>
  <c r="AX220" i="1"/>
  <c r="AB161" i="1"/>
  <c r="AP161" i="1"/>
  <c r="S161" i="1"/>
  <c r="M194" i="1"/>
  <c r="BE194" i="1"/>
  <c r="I194" i="1"/>
  <c r="AK114" i="1"/>
  <c r="F114" i="1"/>
  <c r="A114" i="1"/>
  <c r="AO158" i="1"/>
  <c r="AF158" i="1"/>
  <c r="AN46" i="1"/>
  <c r="BF46" i="1"/>
  <c r="X46" i="1"/>
  <c r="AM46" i="1"/>
  <c r="BG230" i="1"/>
  <c r="B139" i="1"/>
  <c r="AS242" i="1"/>
  <c r="BH242" i="1"/>
  <c r="I159" i="1"/>
  <c r="D159" i="1"/>
  <c r="A159" i="1"/>
  <c r="AH206" i="1"/>
  <c r="AP206" i="1"/>
  <c r="F206" i="1"/>
  <c r="N79" i="1"/>
  <c r="AF123" i="1"/>
  <c r="AM78" i="1"/>
  <c r="AW78" i="1"/>
  <c r="M78" i="1"/>
  <c r="AN78" i="1"/>
  <c r="BH43" i="1"/>
  <c r="AN43" i="1"/>
  <c r="AE43" i="1"/>
  <c r="AW43" i="1"/>
  <c r="AS69" i="1"/>
  <c r="BF69" i="1"/>
  <c r="AH69" i="1"/>
  <c r="G69" i="1"/>
  <c r="AR360" i="1"/>
  <c r="AR389" i="1"/>
  <c r="AR104" i="1"/>
  <c r="AR151" i="1"/>
  <c r="AR190" i="1"/>
  <c r="AR531" i="1"/>
  <c r="AR261" i="1"/>
  <c r="AR369" i="1"/>
  <c r="AR415" i="1"/>
  <c r="AR147" i="1"/>
  <c r="AR430" i="1"/>
  <c r="AR289" i="1"/>
  <c r="AR165" i="1"/>
  <c r="AR93" i="1"/>
  <c r="Z261" i="1"/>
  <c r="Z289" i="1"/>
  <c r="Z360" i="1"/>
  <c r="Z415" i="1"/>
  <c r="Z339" i="1"/>
  <c r="Z93" i="1"/>
  <c r="Z446" i="1"/>
  <c r="Z151" i="1"/>
  <c r="Z390" i="1"/>
  <c r="Z521" i="1"/>
  <c r="Z190" i="1"/>
  <c r="Z234" i="1"/>
  <c r="Z165" i="1"/>
  <c r="Z104" i="1"/>
  <c r="Z531" i="1"/>
  <c r="Z369" i="1"/>
  <c r="Z263" i="1"/>
  <c r="Q491" i="1"/>
  <c r="Q326" i="1"/>
  <c r="Q190" i="1"/>
  <c r="Q369" i="1"/>
  <c r="Q93" i="1"/>
  <c r="Q531" i="1"/>
  <c r="Q384" i="1"/>
  <c r="Q339" i="1"/>
  <c r="Q263" i="1"/>
  <c r="Q289" i="1"/>
  <c r="Q415" i="1"/>
  <c r="Q165" i="1"/>
  <c r="Q304" i="1"/>
  <c r="Q360" i="1"/>
  <c r="Q261" i="1"/>
  <c r="Q104" i="1"/>
  <c r="Q151" i="1"/>
  <c r="AU4" i="1"/>
  <c r="AU190" i="1"/>
  <c r="AU261" i="1"/>
  <c r="AU289" i="1"/>
  <c r="AU415" i="1"/>
  <c r="AU93" i="1"/>
  <c r="AU151" i="1"/>
  <c r="AU263" i="1"/>
  <c r="AU369" i="1"/>
  <c r="AU531" i="1"/>
  <c r="AU165" i="1"/>
  <c r="AU360" i="1"/>
  <c r="AU514" i="1"/>
  <c r="AU104" i="1"/>
  <c r="AU368" i="1"/>
  <c r="BG104" i="1"/>
  <c r="BG386" i="1"/>
  <c r="BG368" i="1"/>
  <c r="BG190" i="1"/>
  <c r="BG93" i="1"/>
  <c r="BG415" i="1"/>
  <c r="BG360" i="1"/>
  <c r="BG531" i="1"/>
  <c r="BG200" i="1"/>
  <c r="BG151" i="1"/>
  <c r="BG289" i="1"/>
  <c r="BG165" i="1"/>
  <c r="BG369" i="1"/>
  <c r="BG261" i="1"/>
  <c r="BG304" i="1"/>
  <c r="Y42" i="1"/>
  <c r="AY42" i="1"/>
  <c r="S42" i="1"/>
  <c r="AI117" i="1"/>
  <c r="BG117" i="1"/>
  <c r="AX21" i="1"/>
  <c r="BG16" i="1"/>
  <c r="AL16" i="1"/>
  <c r="AR144" i="1"/>
  <c r="AA96" i="1"/>
  <c r="Y96" i="1"/>
  <c r="AP96" i="1"/>
  <c r="L96" i="1"/>
  <c r="AF96" i="1"/>
  <c r="AN227" i="1"/>
  <c r="AT227" i="1"/>
  <c r="S227" i="1"/>
  <c r="N29" i="1"/>
  <c r="B29" i="1"/>
  <c r="AQ17" i="1"/>
  <c r="BE17" i="1"/>
  <c r="A17" i="1"/>
  <c r="BB61" i="1"/>
  <c r="AJ61" i="1"/>
  <c r="AP61" i="1"/>
  <c r="AW61" i="1"/>
  <c r="AU31" i="1"/>
  <c r="BG178" i="1"/>
  <c r="Z178" i="1"/>
  <c r="Q181" i="1"/>
  <c r="AN181" i="1"/>
  <c r="BC181" i="1"/>
  <c r="AQ181" i="1"/>
  <c r="G19" i="1"/>
  <c r="AD19" i="1"/>
  <c r="U87" i="1"/>
  <c r="BB87" i="1"/>
  <c r="BG131" i="1"/>
  <c r="AF131" i="1"/>
  <c r="K70" i="1"/>
  <c r="AX95" i="1"/>
  <c r="AV238" i="1"/>
  <c r="AD238" i="1"/>
  <c r="N84" i="1"/>
  <c r="N74" i="1"/>
  <c r="AR71" i="1"/>
  <c r="BD71" i="1"/>
  <c r="E235" i="1"/>
  <c r="V54" i="1"/>
  <c r="AW54" i="1"/>
  <c r="AM54" i="1"/>
  <c r="AE100" i="1"/>
  <c r="P100" i="1"/>
  <c r="N106" i="1"/>
  <c r="AL167" i="1"/>
  <c r="AF167" i="1"/>
  <c r="BH163" i="1"/>
  <c r="AB163" i="1"/>
  <c r="AA163" i="1"/>
  <c r="T138" i="1"/>
  <c r="AA52" i="1"/>
  <c r="P52" i="1"/>
  <c r="C52" i="1"/>
  <c r="AA168" i="1"/>
  <c r="BH168" i="1"/>
  <c r="S168" i="1"/>
  <c r="AX112" i="1"/>
  <c r="AG182" i="1"/>
  <c r="X182" i="1"/>
  <c r="AZ182" i="1"/>
  <c r="AE30" i="1"/>
  <c r="AH30" i="1"/>
  <c r="BD47" i="1"/>
  <c r="K47" i="1"/>
  <c r="AP199" i="1"/>
  <c r="AZ199" i="1"/>
  <c r="BE82" i="1"/>
  <c r="AS82" i="1"/>
  <c r="A82" i="1"/>
  <c r="AP240" i="1"/>
  <c r="J240" i="1"/>
  <c r="AT240" i="1"/>
  <c r="B72" i="1"/>
  <c r="BE13" i="1"/>
  <c r="AW13" i="1"/>
  <c r="G13" i="1"/>
  <c r="AY150" i="1"/>
  <c r="O150" i="1"/>
  <c r="BH150" i="1"/>
  <c r="AO150" i="1"/>
  <c r="T241" i="1"/>
  <c r="AL241" i="1"/>
  <c r="K110" i="1"/>
  <c r="U110" i="1"/>
  <c r="F110" i="1"/>
  <c r="BF110" i="1"/>
  <c r="K108" i="1"/>
  <c r="BA176" i="1"/>
  <c r="W176" i="1"/>
  <c r="G209" i="1"/>
  <c r="F209" i="1"/>
  <c r="AJ229" i="1"/>
  <c r="AY229" i="1"/>
  <c r="AM226" i="1"/>
  <c r="I226" i="1"/>
  <c r="AB160" i="1"/>
  <c r="AJ160" i="1"/>
  <c r="AT160" i="1"/>
  <c r="AF233" i="1"/>
  <c r="Q233" i="1"/>
  <c r="B66" i="1"/>
  <c r="AA66" i="1"/>
  <c r="AD66" i="1"/>
  <c r="AZ214" i="1"/>
  <c r="AA214" i="1"/>
  <c r="AW214" i="1"/>
  <c r="D59" i="1"/>
  <c r="AN59" i="1"/>
  <c r="BH59" i="1"/>
  <c r="AL59" i="1"/>
  <c r="N130" i="1"/>
  <c r="Y125" i="1"/>
  <c r="BF125" i="1"/>
  <c r="AJ125" i="1"/>
  <c r="BG50" i="1"/>
  <c r="AL50" i="1"/>
  <c r="AR121" i="1"/>
  <c r="O121" i="1"/>
  <c r="AT121" i="1"/>
  <c r="P121" i="1"/>
  <c r="D121" i="1"/>
  <c r="B51" i="1"/>
  <c r="M18" i="1"/>
  <c r="BB18" i="1"/>
  <c r="X18" i="1"/>
  <c r="AC18" i="1"/>
  <c r="BD53" i="1"/>
  <c r="AF53" i="1"/>
  <c r="I73" i="1"/>
  <c r="AX26" i="1"/>
  <c r="BG26" i="1"/>
  <c r="AC26" i="1"/>
  <c r="R35" i="1"/>
  <c r="AY35" i="1"/>
  <c r="AG35" i="1"/>
  <c r="V35" i="1"/>
  <c r="BB64" i="1"/>
  <c r="I64" i="1"/>
  <c r="AE64" i="1"/>
  <c r="O64" i="1"/>
  <c r="C239" i="1"/>
  <c r="AI40" i="1"/>
  <c r="D547" i="1"/>
  <c r="BF307" i="1"/>
  <c r="AB258" i="1"/>
  <c r="G258" i="1"/>
  <c r="BG286" i="1"/>
  <c r="W286" i="1"/>
  <c r="AI547" i="1"/>
  <c r="A358" i="1"/>
  <c r="F358" i="1"/>
  <c r="AS358" i="1"/>
  <c r="O358" i="1"/>
  <c r="AR528" i="1"/>
  <c r="A500" i="1"/>
  <c r="G500" i="1"/>
  <c r="BE500" i="1"/>
  <c r="BA500" i="1"/>
  <c r="K500" i="1"/>
  <c r="BG331" i="1"/>
  <c r="AY526" i="1"/>
  <c r="BE526" i="1"/>
  <c r="AP526" i="1"/>
  <c r="I387" i="1"/>
  <c r="AT387" i="1"/>
  <c r="D387" i="1"/>
  <c r="G446" i="1"/>
  <c r="W534" i="1"/>
  <c r="Z296" i="1"/>
  <c r="T290" i="1"/>
  <c r="AF524" i="1"/>
  <c r="N524" i="1"/>
  <c r="BH414" i="1"/>
  <c r="AH414" i="1"/>
  <c r="U373" i="1"/>
  <c r="BB373" i="1"/>
  <c r="AC373" i="1"/>
  <c r="AG440" i="1"/>
  <c r="BF440" i="1"/>
  <c r="S365" i="1"/>
  <c r="AH365" i="1"/>
  <c r="L277" i="1"/>
  <c r="X277" i="1"/>
  <c r="AY277" i="1"/>
  <c r="N353" i="1"/>
  <c r="J433" i="1"/>
  <c r="AJ433" i="1"/>
  <c r="AP433" i="1"/>
  <c r="AN305" i="1"/>
  <c r="G305" i="1"/>
  <c r="AT305" i="1"/>
  <c r="AE455" i="1"/>
  <c r="AP455" i="1"/>
  <c r="R455" i="1"/>
  <c r="AL395" i="1"/>
  <c r="R523" i="1"/>
  <c r="AE523" i="1"/>
  <c r="I521" i="1"/>
  <c r="P521" i="1"/>
  <c r="BB521" i="1"/>
  <c r="AL256" i="1"/>
  <c r="H492" i="1"/>
  <c r="T492" i="1"/>
  <c r="AJ426" i="1"/>
  <c r="BE506" i="1"/>
  <c r="R451" i="1"/>
  <c r="L451" i="1"/>
  <c r="B454" i="1"/>
  <c r="W406" i="1"/>
  <c r="AC406" i="1"/>
  <c r="AX411" i="1"/>
  <c r="BF251" i="1"/>
  <c r="AA251" i="1"/>
  <c r="U287" i="1"/>
  <c r="AY287" i="1"/>
  <c r="H287" i="1"/>
  <c r="M327" i="1"/>
  <c r="AT327" i="1"/>
  <c r="AL465" i="1"/>
  <c r="Q465" i="1"/>
  <c r="AY453" i="1"/>
  <c r="V453" i="1"/>
  <c r="N551" i="1"/>
  <c r="AR551" i="1"/>
  <c r="AI350" i="1"/>
  <c r="AR363" i="1"/>
  <c r="AL525" i="1"/>
  <c r="AF525" i="1"/>
  <c r="AU254" i="1"/>
  <c r="P402" i="1"/>
  <c r="AQ402" i="1"/>
  <c r="AS402" i="1"/>
  <c r="H402" i="1"/>
  <c r="W402" i="1"/>
  <c r="BD463" i="1"/>
  <c r="BD421" i="1"/>
  <c r="AZ457" i="1"/>
  <c r="BH457" i="1"/>
  <c r="BF457" i="1"/>
  <c r="J522" i="1"/>
  <c r="R522" i="1"/>
  <c r="F522" i="1"/>
  <c r="AM522" i="1"/>
  <c r="BG475" i="1"/>
  <c r="K475" i="1"/>
  <c r="AL533" i="1"/>
  <c r="AI533" i="1"/>
  <c r="E533" i="1"/>
  <c r="U464" i="1"/>
  <c r="S464" i="1"/>
  <c r="AQ464" i="1"/>
  <c r="BF464" i="1"/>
  <c r="C391" i="1"/>
  <c r="AB391" i="1"/>
  <c r="J391" i="1"/>
  <c r="AA391" i="1"/>
  <c r="U279" i="1"/>
  <c r="AG279" i="1"/>
  <c r="AZ279" i="1"/>
  <c r="X279" i="1"/>
  <c r="BB419" i="1"/>
  <c r="AY419" i="1"/>
  <c r="AV419" i="1"/>
  <c r="AV510" i="1"/>
  <c r="AG510" i="1"/>
  <c r="BH510" i="1"/>
  <c r="P510" i="1"/>
  <c r="L510" i="1"/>
  <c r="AP510" i="1"/>
  <c r="Q485" i="1"/>
  <c r="AC485" i="1"/>
  <c r="AS485" i="1"/>
  <c r="BA485" i="1"/>
  <c r="Q424" i="1"/>
  <c r="Z424" i="1"/>
  <c r="U525" i="1"/>
  <c r="A525" i="1"/>
  <c r="AM525" i="1"/>
  <c r="AG525" i="1"/>
  <c r="AD525" i="1"/>
  <c r="AF394" i="1"/>
  <c r="AL394" i="1"/>
  <c r="P394" i="1"/>
  <c r="AW394" i="1"/>
  <c r="M394" i="1"/>
  <c r="AA394" i="1"/>
  <c r="AE288" i="1"/>
  <c r="AS288" i="1"/>
  <c r="AA288" i="1"/>
  <c r="D288" i="1"/>
  <c r="AK288" i="1"/>
  <c r="AW288" i="1"/>
  <c r="BE293" i="1"/>
  <c r="BB293" i="1"/>
  <c r="I293" i="1"/>
  <c r="AJ293" i="1"/>
  <c r="T337" i="1"/>
  <c r="BA337" i="1"/>
  <c r="W337" i="1"/>
  <c r="AP337" i="1"/>
  <c r="AC488" i="1"/>
  <c r="AG488" i="1"/>
  <c r="AU488" i="1"/>
  <c r="Z488" i="1"/>
  <c r="AS334" i="1"/>
  <c r="AD334" i="1"/>
  <c r="BH334" i="1"/>
  <c r="AN334" i="1"/>
  <c r="AK334" i="1"/>
  <c r="BA333" i="1"/>
  <c r="H333" i="1"/>
  <c r="AD264" i="1"/>
  <c r="D264" i="1"/>
  <c r="S264" i="1"/>
  <c r="AH264" i="1"/>
  <c r="AG436" i="1"/>
  <c r="AV436" i="1"/>
  <c r="I436" i="1"/>
  <c r="BH436" i="1"/>
  <c r="AL401" i="1"/>
  <c r="Z401" i="1"/>
  <c r="AR401" i="1"/>
  <c r="AI382" i="1"/>
  <c r="Q382" i="1"/>
  <c r="AC382" i="1"/>
  <c r="BA387" i="1"/>
  <c r="K387" i="1"/>
  <c r="BG444" i="1"/>
  <c r="AO444" i="1"/>
  <c r="Q444" i="1"/>
  <c r="AL444" i="1"/>
  <c r="BC444" i="1"/>
  <c r="AH444" i="1"/>
  <c r="AJ444" i="1"/>
  <c r="G444" i="1"/>
  <c r="O444" i="1"/>
  <c r="A290" i="1"/>
  <c r="AD290" i="1"/>
  <c r="AM290" i="1"/>
  <c r="AP290" i="1"/>
  <c r="AI418" i="1"/>
  <c r="K418" i="1"/>
  <c r="AG418" i="1"/>
  <c r="BB418" i="1"/>
  <c r="AN418" i="1"/>
  <c r="AJ418" i="1"/>
  <c r="AE418" i="1"/>
  <c r="AR344" i="1"/>
  <c r="AX344" i="1"/>
  <c r="P316" i="1"/>
  <c r="U316" i="1"/>
  <c r="BF316" i="1"/>
  <c r="AP316" i="1"/>
  <c r="AH316" i="1"/>
  <c r="AM357" i="1"/>
  <c r="AZ357" i="1"/>
  <c r="AP357" i="1"/>
  <c r="BF357" i="1"/>
  <c r="I357" i="1"/>
  <c r="F380" i="1"/>
  <c r="P380" i="1"/>
  <c r="AD380" i="1"/>
  <c r="O380" i="1"/>
  <c r="J380" i="1"/>
  <c r="M380" i="1"/>
  <c r="I245" i="1"/>
  <c r="O245" i="1"/>
  <c r="Y245" i="1"/>
  <c r="N253" i="1"/>
  <c r="AL253" i="1"/>
  <c r="AQ253" i="1"/>
  <c r="BF253" i="1"/>
  <c r="G253" i="1"/>
  <c r="I253" i="1"/>
  <c r="AJ253" i="1"/>
  <c r="E490" i="1"/>
  <c r="BG490" i="1"/>
  <c r="AO433" i="1"/>
  <c r="AC433" i="1"/>
  <c r="W433" i="1"/>
  <c r="AY426" i="1"/>
  <c r="I454" i="1"/>
  <c r="R454" i="1"/>
  <c r="L454" i="1"/>
  <c r="S454" i="1"/>
  <c r="AK454" i="1"/>
  <c r="N285" i="1"/>
  <c r="AO285" i="1"/>
  <c r="BG285" i="1"/>
  <c r="V411" i="1"/>
  <c r="G411" i="1"/>
  <c r="AH411" i="1"/>
  <c r="AA411" i="1"/>
  <c r="M411" i="1"/>
  <c r="AO251" i="1"/>
  <c r="AI251" i="1"/>
  <c r="E359" i="1"/>
  <c r="AF359" i="1"/>
  <c r="Z359" i="1"/>
  <c r="S260" i="1"/>
  <c r="Y260" i="1"/>
  <c r="G260" i="1"/>
  <c r="BA520" i="1"/>
  <c r="AI520" i="1"/>
  <c r="AH297" i="1"/>
  <c r="AY297" i="1"/>
  <c r="AJ297" i="1"/>
  <c r="BF297" i="1"/>
  <c r="K297" i="1"/>
  <c r="G465" i="1"/>
  <c r="R465" i="1"/>
  <c r="AA465" i="1"/>
  <c r="V465" i="1"/>
  <c r="AO453" i="1"/>
  <c r="F551" i="1"/>
  <c r="L551" i="1"/>
  <c r="AE551" i="1"/>
  <c r="AG551" i="1"/>
  <c r="X551" i="1"/>
  <c r="P351" i="1"/>
  <c r="BB311" i="1"/>
  <c r="AV311" i="1"/>
  <c r="BC311" i="1"/>
  <c r="V311" i="1"/>
  <c r="S311" i="1"/>
  <c r="AM265" i="1"/>
  <c r="AG265" i="1"/>
  <c r="Q265" i="1"/>
  <c r="W265" i="1"/>
  <c r="AP273" i="1"/>
  <c r="AZ273" i="1"/>
  <c r="C273" i="1"/>
  <c r="V273" i="1"/>
  <c r="T338" i="1"/>
  <c r="E338" i="1"/>
  <c r="AV475" i="1"/>
  <c r="AB475" i="1"/>
  <c r="X475" i="1"/>
  <c r="O475" i="1"/>
  <c r="BF475" i="1"/>
  <c r="BG477" i="1"/>
  <c r="Q477" i="1"/>
  <c r="AZ422" i="1"/>
  <c r="AV422" i="1"/>
  <c r="V422" i="1"/>
  <c r="AE422" i="1"/>
  <c r="AB422" i="1"/>
  <c r="AL392" i="1"/>
  <c r="AF392" i="1"/>
  <c r="AX345" i="1"/>
  <c r="BA345" i="1"/>
  <c r="M276" i="1"/>
  <c r="D276" i="1"/>
  <c r="AV276" i="1"/>
  <c r="Y276" i="1"/>
  <c r="A322" i="1"/>
  <c r="BF322" i="1"/>
  <c r="AZ322" i="1"/>
  <c r="AA322" i="1"/>
  <c r="U496" i="1"/>
  <c r="D496" i="1"/>
  <c r="J496" i="1"/>
  <c r="I496" i="1"/>
  <c r="AN496" i="1"/>
  <c r="AV496" i="1"/>
  <c r="T362" i="1"/>
  <c r="N362" i="1"/>
  <c r="E362" i="1"/>
  <c r="BE324" i="1"/>
  <c r="AZ324" i="1"/>
  <c r="AN324" i="1"/>
  <c r="O324" i="1"/>
  <c r="BD439" i="1"/>
  <c r="Q439" i="1"/>
  <c r="BG439" i="1"/>
  <c r="U350" i="1"/>
  <c r="C350" i="1"/>
  <c r="H486" i="1"/>
  <c r="AJ439" i="1"/>
  <c r="AK439" i="1"/>
  <c r="AW439" i="1"/>
  <c r="G469" i="1"/>
  <c r="AM469" i="1"/>
  <c r="AY469" i="1"/>
  <c r="F469" i="1"/>
  <c r="K469" i="1"/>
  <c r="H469" i="1"/>
  <c r="BB486" i="1"/>
  <c r="AH486" i="1"/>
  <c r="G486" i="1"/>
  <c r="AW486" i="1"/>
  <c r="BF486" i="1"/>
  <c r="R312" i="1"/>
  <c r="AA312" i="1"/>
  <c r="AU312" i="1"/>
  <c r="BA312" i="1"/>
  <c r="M378" i="1"/>
  <c r="AT378" i="1"/>
  <c r="AK378" i="1"/>
  <c r="BB378" i="1"/>
  <c r="AO358" i="1"/>
  <c r="H358" i="1"/>
  <c r="AP249" i="1"/>
  <c r="AL249" i="1"/>
  <c r="K249" i="1"/>
  <c r="AI249" i="1"/>
  <c r="AU459" i="1"/>
  <c r="S459" i="1"/>
  <c r="AZ459" i="1"/>
  <c r="O459" i="1"/>
  <c r="L459" i="1"/>
  <c r="AL400" i="1"/>
  <c r="W400" i="1"/>
  <c r="AJ400" i="1"/>
  <c r="AG400" i="1"/>
  <c r="AY400" i="1"/>
  <c r="AY477" i="1"/>
  <c r="BE477" i="1"/>
  <c r="M477" i="1"/>
  <c r="AM477" i="1"/>
  <c r="F419" i="1"/>
  <c r="W419" i="1"/>
  <c r="BA419" i="1"/>
  <c r="Q324" i="1"/>
  <c r="E324" i="1"/>
  <c r="AU324" i="1"/>
  <c r="BA347" i="1"/>
  <c r="AL347" i="1"/>
  <c r="AD548" i="1"/>
  <c r="Z548" i="1"/>
  <c r="AF548" i="1"/>
  <c r="I328" i="1"/>
  <c r="AR328" i="1"/>
  <c r="H328" i="1"/>
  <c r="AO328" i="1"/>
  <c r="AP328" i="1"/>
  <c r="AI264" i="1"/>
  <c r="Z264" i="1"/>
  <c r="L306" i="1"/>
  <c r="B306" i="1"/>
  <c r="X306" i="1"/>
  <c r="T306" i="1"/>
  <c r="E306" i="1"/>
  <c r="AX316" i="1"/>
  <c r="BD316" i="1"/>
  <c r="N316" i="1"/>
  <c r="X330" i="1"/>
  <c r="AV330" i="1"/>
  <c r="Z330" i="1"/>
  <c r="U330" i="1"/>
  <c r="BH495" i="1"/>
  <c r="D495" i="1"/>
  <c r="AQ495" i="1"/>
  <c r="V495" i="1"/>
  <c r="Y495" i="1"/>
  <c r="O427" i="1"/>
  <c r="O537" i="1"/>
  <c r="Y537" i="1"/>
  <c r="AA537" i="1"/>
  <c r="G537" i="1"/>
  <c r="BH533" i="1"/>
  <c r="BC533" i="1"/>
  <c r="AJ533" i="1"/>
  <c r="J533" i="1"/>
  <c r="AJ514" i="1"/>
  <c r="X514" i="1"/>
  <c r="AH514" i="1"/>
  <c r="D514" i="1"/>
  <c r="R461" i="1"/>
  <c r="AA461" i="1"/>
  <c r="L461" i="1"/>
  <c r="AM461" i="1"/>
  <c r="N461" i="1"/>
  <c r="W461" i="1"/>
  <c r="AX391" i="1"/>
  <c r="AO391" i="1"/>
  <c r="BH284" i="1"/>
  <c r="AZ284" i="1"/>
  <c r="AV284" i="1"/>
  <c r="AP427" i="1"/>
  <c r="U427" i="1"/>
  <c r="AT427" i="1"/>
  <c r="AG427" i="1"/>
  <c r="A331" i="1"/>
  <c r="C331" i="1"/>
  <c r="BB331" i="1"/>
  <c r="AD331" i="1"/>
  <c r="AZ335" i="1"/>
  <c r="AK335" i="1"/>
  <c r="BE335" i="1"/>
  <c r="AQ335" i="1"/>
  <c r="Y335" i="1"/>
  <c r="O335" i="1"/>
  <c r="M534" i="1"/>
  <c r="AG534" i="1"/>
  <c r="AH534" i="1"/>
  <c r="C534" i="1"/>
  <c r="AN534" i="1"/>
  <c r="AQ534" i="1"/>
  <c r="AB534" i="1"/>
  <c r="U476" i="1"/>
  <c r="BF476" i="1"/>
  <c r="AV476" i="1"/>
  <c r="D256" i="1"/>
  <c r="AQ256" i="1"/>
  <c r="AY256" i="1"/>
  <c r="AG256" i="1"/>
  <c r="Y256" i="1"/>
  <c r="L179" i="1"/>
  <c r="AK179" i="1"/>
  <c r="AA179" i="1"/>
  <c r="X179" i="1"/>
  <c r="AR179" i="1"/>
  <c r="E179" i="1"/>
  <c r="AO231" i="1"/>
  <c r="BA231" i="1"/>
  <c r="AX231" i="1"/>
  <c r="BE141" i="1"/>
  <c r="Y141" i="1"/>
  <c r="BH141" i="1"/>
  <c r="AG141" i="1"/>
  <c r="R141" i="1"/>
  <c r="AL141" i="1"/>
  <c r="N141" i="1"/>
  <c r="C236" i="1"/>
  <c r="AG236" i="1"/>
  <c r="AP236" i="1"/>
  <c r="AH164" i="1"/>
  <c r="AW164" i="1"/>
  <c r="BC164" i="1"/>
  <c r="F164" i="1"/>
  <c r="I99" i="1"/>
  <c r="Y99" i="1"/>
  <c r="AZ99" i="1"/>
  <c r="O99" i="1"/>
  <c r="AU185" i="1"/>
  <c r="AF185" i="1"/>
  <c r="D76" i="1"/>
  <c r="AQ76" i="1"/>
  <c r="AJ76" i="1"/>
  <c r="AN170" i="1"/>
  <c r="S170" i="1"/>
  <c r="BG170" i="1"/>
  <c r="AO170" i="1"/>
  <c r="X235" i="1"/>
  <c r="AS235" i="1"/>
  <c r="AA235" i="1"/>
  <c r="AE235" i="1"/>
  <c r="O235" i="1"/>
  <c r="U101" i="1"/>
  <c r="AM101" i="1"/>
  <c r="P101" i="1"/>
  <c r="D188" i="1"/>
  <c r="A188" i="1"/>
  <c r="S188" i="1"/>
  <c r="T134" i="1"/>
  <c r="N134" i="1"/>
  <c r="AR28" i="1"/>
  <c r="G167" i="1"/>
  <c r="AD167" i="1"/>
  <c r="AH167" i="1"/>
  <c r="A137" i="1"/>
  <c r="AM137" i="1"/>
  <c r="AA137" i="1"/>
  <c r="S137" i="1"/>
  <c r="AU163" i="1"/>
  <c r="BG163" i="1"/>
  <c r="AL163" i="1"/>
  <c r="BH120" i="1"/>
  <c r="AP120" i="1"/>
  <c r="K120" i="1"/>
  <c r="B120" i="1"/>
  <c r="H37" i="1"/>
  <c r="AR37" i="1"/>
  <c r="AO37" i="1"/>
  <c r="B210" i="1"/>
  <c r="AL210" i="1"/>
  <c r="Z143" i="1"/>
  <c r="E205" i="1"/>
  <c r="B205" i="1"/>
  <c r="K205" i="1"/>
  <c r="AU168" i="1"/>
  <c r="AI168" i="1"/>
  <c r="BH225" i="1"/>
  <c r="BC225" i="1"/>
  <c r="AA225" i="1"/>
  <c r="U225" i="1"/>
  <c r="N27" i="1"/>
  <c r="K27" i="1"/>
  <c r="AI27" i="1"/>
  <c r="U118" i="1"/>
  <c r="O118" i="1"/>
  <c r="C118" i="1"/>
  <c r="AE118" i="1"/>
  <c r="Q199" i="1"/>
  <c r="N199" i="1"/>
  <c r="H199" i="1"/>
  <c r="BB173" i="1"/>
  <c r="AB173" i="1"/>
  <c r="AM173" i="1"/>
  <c r="X173" i="1"/>
  <c r="W240" i="1"/>
  <c r="BD240" i="1"/>
  <c r="AR198" i="1"/>
  <c r="Z198" i="1"/>
  <c r="F128" i="1"/>
  <c r="O128" i="1"/>
  <c r="BB128" i="1"/>
  <c r="AE128" i="1"/>
  <c r="M128" i="1"/>
  <c r="AR13" i="1"/>
  <c r="BD13" i="1"/>
  <c r="AX13" i="1"/>
  <c r="H193" i="1"/>
  <c r="BF193" i="1"/>
  <c r="AE193" i="1"/>
  <c r="AY193" i="1"/>
  <c r="AH193" i="1"/>
  <c r="AM193" i="1"/>
  <c r="AF6" i="1"/>
  <c r="AF40" i="1"/>
  <c r="AJ153" i="1"/>
  <c r="AD153" i="1"/>
  <c r="BB153" i="1"/>
  <c r="V153" i="1"/>
  <c r="AN83" i="1"/>
  <c r="AZ83" i="1"/>
  <c r="AT83" i="1"/>
  <c r="BH83" i="1"/>
  <c r="I83" i="1"/>
  <c r="AQ81" i="1"/>
  <c r="Y81" i="1"/>
  <c r="U81" i="1"/>
  <c r="BF81" i="1"/>
  <c r="AY33" i="1"/>
  <c r="AZ33" i="1"/>
  <c r="L33" i="1"/>
  <c r="V33" i="1"/>
  <c r="R33" i="1"/>
  <c r="F33" i="1"/>
  <c r="BE93" i="1"/>
  <c r="G93" i="1"/>
  <c r="AT93" i="1"/>
  <c r="W226" i="1"/>
  <c r="BA226" i="1"/>
  <c r="BD226" i="1"/>
  <c r="C90" i="1"/>
  <c r="P90" i="1"/>
  <c r="AN90" i="1"/>
  <c r="BA90" i="1"/>
  <c r="K90" i="1"/>
  <c r="T90" i="1"/>
  <c r="BD160" i="1"/>
  <c r="T160" i="1"/>
  <c r="AO160" i="1"/>
  <c r="Z35" i="1"/>
  <c r="AI64" i="1"/>
  <c r="W64" i="1"/>
  <c r="BD14" i="1"/>
  <c r="Z14" i="1"/>
  <c r="AS14" i="1"/>
  <c r="O14" i="1"/>
  <c r="Y14" i="1"/>
  <c r="M14" i="1"/>
  <c r="AF38" i="1"/>
  <c r="AK38" i="1"/>
  <c r="AT38" i="1"/>
  <c r="BF38" i="1"/>
  <c r="S38" i="1"/>
  <c r="BC50" i="1"/>
  <c r="X50" i="1"/>
  <c r="AW184" i="1"/>
  <c r="F184" i="1"/>
  <c r="J184" i="1"/>
  <c r="AT183" i="1"/>
  <c r="I183" i="1"/>
  <c r="AL183" i="1"/>
  <c r="O57" i="1"/>
  <c r="X57" i="1"/>
  <c r="I57" i="1"/>
  <c r="AU98" i="1"/>
  <c r="AX98" i="1"/>
  <c r="W98" i="1"/>
  <c r="AG157" i="1"/>
  <c r="AO157" i="1"/>
  <c r="Q157" i="1"/>
  <c r="AL65" i="1"/>
  <c r="BD65" i="1"/>
  <c r="AP145" i="1"/>
  <c r="J145" i="1"/>
  <c r="AW145" i="1"/>
  <c r="O145" i="1"/>
  <c r="F145" i="1"/>
  <c r="AL102" i="1"/>
  <c r="AF102" i="1"/>
  <c r="BD135" i="1"/>
  <c r="AF135" i="1"/>
  <c r="AI135" i="1"/>
  <c r="X40" i="1"/>
  <c r="O40" i="1"/>
  <c r="AK40" i="1"/>
  <c r="AZ40" i="1"/>
  <c r="E24" i="1"/>
  <c r="AO24" i="1"/>
  <c r="H24" i="1"/>
  <c r="AN39" i="1"/>
  <c r="C39" i="1"/>
  <c r="D39" i="1"/>
  <c r="AD39" i="1"/>
  <c r="N39" i="1"/>
  <c r="H39" i="1"/>
  <c r="D97" i="1"/>
  <c r="Y97" i="1"/>
  <c r="BH97" i="1"/>
  <c r="J97" i="1"/>
  <c r="Q97" i="1"/>
  <c r="AR97" i="1"/>
  <c r="AI97" i="1"/>
  <c r="AI67" i="1"/>
  <c r="BG67" i="1"/>
  <c r="Z67" i="1"/>
  <c r="T107" i="1"/>
  <c r="AI107" i="1"/>
  <c r="BG194" i="1"/>
  <c r="N194" i="1"/>
  <c r="B207" i="1"/>
  <c r="AR207" i="1"/>
  <c r="BA116" i="1"/>
  <c r="AO116" i="1"/>
  <c r="R116" i="1"/>
  <c r="AE116" i="1"/>
  <c r="AT116" i="1"/>
  <c r="AO217" i="1"/>
  <c r="W217" i="1"/>
  <c r="T44" i="1"/>
  <c r="K44" i="1"/>
  <c r="K242" i="1"/>
  <c r="BD242" i="1"/>
  <c r="AM162" i="1"/>
  <c r="AT162" i="1"/>
  <c r="AZ162" i="1"/>
  <c r="AQ162" i="1"/>
  <c r="O162" i="1"/>
  <c r="A41" i="1"/>
  <c r="AS41" i="1"/>
  <c r="AB41" i="1"/>
  <c r="AD41" i="1"/>
  <c r="M196" i="1"/>
  <c r="J196" i="1"/>
  <c r="C196" i="1"/>
  <c r="U196" i="1"/>
  <c r="AV49" i="1"/>
  <c r="K49" i="1"/>
  <c r="AR49" i="1"/>
  <c r="N43" i="1"/>
  <c r="K43" i="1"/>
  <c r="AV201" i="1"/>
  <c r="X201" i="1"/>
  <c r="L201" i="1"/>
  <c r="J201" i="1"/>
  <c r="C22" i="1"/>
  <c r="X22" i="1"/>
  <c r="AK22" i="1"/>
  <c r="AH22" i="1"/>
  <c r="AI103" i="1"/>
  <c r="T103" i="1"/>
  <c r="Q69" i="1"/>
  <c r="AL69" i="1"/>
  <c r="BD212" i="1"/>
  <c r="Z212" i="1"/>
  <c r="Q212" i="1"/>
  <c r="AU42" i="1"/>
  <c r="AL42" i="1"/>
  <c r="H175" i="1"/>
  <c r="H129" i="1"/>
  <c r="B129" i="1"/>
  <c r="AZ16" i="1"/>
  <c r="BE16" i="1"/>
  <c r="A16" i="1"/>
  <c r="BH115" i="1"/>
  <c r="AP115" i="1"/>
  <c r="AE115" i="1"/>
  <c r="J115" i="1"/>
  <c r="AO166" i="1"/>
  <c r="AF17" i="1"/>
  <c r="B17" i="1"/>
  <c r="AU61" i="1"/>
  <c r="K61" i="1"/>
  <c r="T133" i="1"/>
  <c r="AM133" i="1"/>
  <c r="A133" i="1"/>
  <c r="AB133" i="1"/>
  <c r="BB133" i="1"/>
  <c r="AZ133" i="1"/>
  <c r="AB31" i="1"/>
  <c r="AT31" i="1"/>
  <c r="S31" i="1"/>
  <c r="BG197" i="1"/>
  <c r="BA197" i="1"/>
  <c r="AQ186" i="1"/>
  <c r="C186" i="1"/>
  <c r="AW186" i="1"/>
  <c r="AB186" i="1"/>
  <c r="A186" i="1"/>
  <c r="O84" i="1"/>
  <c r="J84" i="1"/>
  <c r="U84" i="1"/>
  <c r="F84" i="1"/>
  <c r="AI204" i="1"/>
  <c r="BA204" i="1"/>
  <c r="AL204" i="1"/>
  <c r="C204" i="1"/>
  <c r="BE204" i="1"/>
  <c r="AZ204" i="1"/>
  <c r="AM204" i="1"/>
  <c r="L204" i="1"/>
  <c r="H236" i="1"/>
  <c r="AL236" i="1"/>
  <c r="N236" i="1"/>
  <c r="AH208" i="1"/>
  <c r="M208" i="1"/>
  <c r="AK208" i="1"/>
  <c r="T208" i="1"/>
  <c r="AR208" i="1"/>
  <c r="Q208" i="1"/>
  <c r="AC208" i="1"/>
  <c r="Q122" i="1"/>
  <c r="AL122" i="1"/>
  <c r="BG122" i="1"/>
  <c r="BD122" i="1"/>
  <c r="BH122" i="1"/>
  <c r="AE122" i="1"/>
  <c r="AS122" i="1"/>
  <c r="BF122" i="1"/>
  <c r="D122" i="1"/>
  <c r="AD122" i="1"/>
  <c r="V122" i="1"/>
  <c r="AH122" i="1"/>
  <c r="AH74" i="1"/>
  <c r="AM74" i="1"/>
  <c r="J74" i="1"/>
  <c r="BB74" i="1"/>
  <c r="BH74" i="1"/>
  <c r="BF74" i="1"/>
  <c r="K164" i="1"/>
  <c r="BG164" i="1"/>
  <c r="AI164" i="1"/>
  <c r="P228" i="1"/>
  <c r="C228" i="1"/>
  <c r="AG228" i="1"/>
  <c r="AW228" i="1"/>
  <c r="BH228" i="1"/>
  <c r="T228" i="1"/>
  <c r="AL228" i="1"/>
  <c r="AF228" i="1"/>
  <c r="AX99" i="1"/>
  <c r="BD58" i="1"/>
  <c r="AR58" i="1"/>
  <c r="AS216" i="1"/>
  <c r="AZ216" i="1"/>
  <c r="BC216" i="1"/>
  <c r="J216" i="1"/>
  <c r="BF216" i="1"/>
  <c r="BD216" i="1"/>
  <c r="BA216" i="1"/>
  <c r="AA149" i="1"/>
  <c r="AJ149" i="1"/>
  <c r="AI149" i="1"/>
  <c r="E149" i="1"/>
  <c r="C189" i="1"/>
  <c r="BC189" i="1"/>
  <c r="G189" i="1"/>
  <c r="AE189" i="1"/>
  <c r="O189" i="1"/>
  <c r="AT185" i="1"/>
  <c r="AG185" i="1"/>
  <c r="AA185" i="1"/>
  <c r="C185" i="1"/>
  <c r="BE20" i="1"/>
  <c r="R20" i="1"/>
  <c r="AV20" i="1"/>
  <c r="N76" i="1"/>
  <c r="AR76" i="1"/>
  <c r="E100" i="1"/>
  <c r="N100" i="1"/>
  <c r="E188" i="1"/>
  <c r="AO188" i="1"/>
  <c r="U134" i="1"/>
  <c r="J134" i="1"/>
  <c r="BC134" i="1"/>
  <c r="AZ28" i="1"/>
  <c r="BF28" i="1"/>
  <c r="AA28" i="1"/>
  <c r="AT37" i="1"/>
  <c r="AN37" i="1"/>
  <c r="G37" i="1"/>
  <c r="AD37" i="1"/>
  <c r="AU23" i="1"/>
  <c r="AX23" i="1"/>
  <c r="AM23" i="1"/>
  <c r="AG23" i="1"/>
  <c r="BE23" i="1"/>
  <c r="C23" i="1"/>
  <c r="AO177" i="1"/>
  <c r="E177" i="1"/>
  <c r="BD155" i="1"/>
  <c r="T155" i="1"/>
  <c r="G155" i="1"/>
  <c r="AV155" i="1"/>
  <c r="AS155" i="1"/>
  <c r="C155" i="1"/>
  <c r="J205" i="1"/>
  <c r="AV205" i="1"/>
  <c r="D205" i="1"/>
  <c r="AT205" i="1"/>
  <c r="AW205" i="1"/>
  <c r="BB203" i="1"/>
  <c r="X203" i="1"/>
  <c r="Y203" i="1"/>
  <c r="V203" i="1"/>
  <c r="N15" i="1"/>
  <c r="Z15" i="1"/>
  <c r="AB27" i="1"/>
  <c r="AJ27" i="1"/>
  <c r="AD27" i="1"/>
  <c r="BA118" i="1"/>
  <c r="K118" i="1"/>
  <c r="R47" i="1"/>
  <c r="O47" i="1"/>
  <c r="AE47" i="1"/>
  <c r="AX82" i="1"/>
  <c r="Z82" i="1"/>
  <c r="R72" i="1"/>
  <c r="P72" i="1"/>
  <c r="BC72" i="1"/>
  <c r="A72" i="1"/>
  <c r="E146" i="1"/>
  <c r="AC146" i="1"/>
  <c r="P156" i="1"/>
  <c r="AV156" i="1"/>
  <c r="AJ156" i="1"/>
  <c r="BE156" i="1"/>
  <c r="AU156" i="1"/>
  <c r="BA156" i="1"/>
  <c r="AD241" i="1"/>
  <c r="BF241" i="1"/>
  <c r="AM241" i="1"/>
  <c r="AX33" i="1"/>
  <c r="BG36" i="1"/>
  <c r="K36" i="1"/>
  <c r="AH56" i="1"/>
  <c r="AG56" i="1"/>
  <c r="BC56" i="1"/>
  <c r="AC56" i="1"/>
  <c r="AU56" i="1"/>
  <c r="AX132" i="1"/>
  <c r="AB132" i="1"/>
  <c r="J132" i="1"/>
  <c r="AV132" i="1"/>
  <c r="AF214" i="1"/>
  <c r="Z214" i="1"/>
  <c r="BC130" i="1"/>
  <c r="AD130" i="1"/>
  <c r="L130" i="1"/>
  <c r="R130" i="1"/>
  <c r="AR125" i="1"/>
  <c r="N125" i="1"/>
  <c r="BA184" i="1"/>
  <c r="AI184" i="1"/>
  <c r="BA62" i="1"/>
  <c r="AF62" i="1"/>
  <c r="BH80" i="1"/>
  <c r="X80" i="1"/>
  <c r="V80" i="1"/>
  <c r="K136" i="1"/>
  <c r="AL136" i="1"/>
  <c r="AO60" i="1"/>
  <c r="BD60" i="1"/>
  <c r="L187" i="1"/>
  <c r="R187" i="1"/>
  <c r="K187" i="1"/>
  <c r="AR187" i="1"/>
  <c r="E237" i="1"/>
  <c r="K237" i="1"/>
  <c r="AL237" i="1"/>
  <c r="F237" i="1"/>
  <c r="AG237" i="1"/>
  <c r="P237" i="1"/>
  <c r="AM237" i="1"/>
  <c r="V237" i="1"/>
  <c r="AB88" i="1"/>
  <c r="AW88" i="1"/>
  <c r="Y88" i="1"/>
  <c r="X88" i="1"/>
  <c r="E145" i="1"/>
  <c r="R102" i="1"/>
  <c r="AP102" i="1"/>
  <c r="J102" i="1"/>
  <c r="AY102" i="1"/>
  <c r="B25" i="1"/>
  <c r="AM55" i="1"/>
  <c r="G55" i="1"/>
  <c r="BF55" i="1"/>
  <c r="E220" i="1"/>
  <c r="AN161" i="1"/>
  <c r="AG161" i="1"/>
  <c r="BH161" i="1"/>
  <c r="U161" i="1"/>
  <c r="AV194" i="1"/>
  <c r="AT194" i="1"/>
  <c r="G194" i="1"/>
  <c r="AW194" i="1"/>
  <c r="AN194" i="1"/>
  <c r="AE114" i="1"/>
  <c r="M114" i="1"/>
  <c r="AN114" i="1"/>
  <c r="S114" i="1"/>
  <c r="AV114" i="1"/>
  <c r="BE114" i="1"/>
  <c r="O114" i="1"/>
  <c r="AC158" i="1"/>
  <c r="BA158" i="1"/>
  <c r="BE46" i="1"/>
  <c r="BH46" i="1"/>
  <c r="C46" i="1"/>
  <c r="AK46" i="1"/>
  <c r="AV46" i="1"/>
  <c r="V46" i="1"/>
  <c r="AQ46" i="1"/>
  <c r="W230" i="1"/>
  <c r="H230" i="1"/>
  <c r="BD139" i="1"/>
  <c r="AF139" i="1"/>
  <c r="AO139" i="1"/>
  <c r="D242" i="1"/>
  <c r="AV242" i="1"/>
  <c r="Y242" i="1"/>
  <c r="AZ242" i="1"/>
  <c r="F242" i="1"/>
  <c r="AJ159" i="1"/>
  <c r="P159" i="1"/>
  <c r="AB159" i="1"/>
  <c r="AZ159" i="1"/>
  <c r="O159" i="1"/>
  <c r="AM159" i="1"/>
  <c r="AT159" i="1"/>
  <c r="L206" i="1"/>
  <c r="V206" i="1"/>
  <c r="AQ206" i="1"/>
  <c r="P206" i="1"/>
  <c r="BF206" i="1"/>
  <c r="AM206" i="1"/>
  <c r="AV206" i="1"/>
  <c r="BD79" i="1"/>
  <c r="AU79" i="1"/>
  <c r="H79" i="1"/>
  <c r="E123" i="1"/>
  <c r="B123" i="1"/>
  <c r="AL123" i="1"/>
  <c r="BH78" i="1"/>
  <c r="F78" i="1"/>
  <c r="BB78" i="1"/>
  <c r="BF78" i="1"/>
  <c r="P78" i="1"/>
  <c r="BC78" i="1"/>
  <c r="AA43" i="1"/>
  <c r="BF43" i="1"/>
  <c r="AS43" i="1"/>
  <c r="R43" i="1"/>
  <c r="I43" i="1"/>
  <c r="AJ43" i="1"/>
  <c r="BH69" i="1"/>
  <c r="P69" i="1"/>
  <c r="AW69" i="1"/>
  <c r="F69" i="1"/>
  <c r="AY69" i="1"/>
  <c r="AP42" i="1"/>
  <c r="AV42" i="1"/>
  <c r="AK42" i="1"/>
  <c r="AL117" i="1"/>
  <c r="W21" i="1"/>
  <c r="H16" i="1"/>
  <c r="Z144" i="1"/>
  <c r="K144" i="1"/>
  <c r="AK96" i="1"/>
  <c r="BC96" i="1"/>
  <c r="W96" i="1"/>
  <c r="N169" i="1"/>
  <c r="AD227" i="1"/>
  <c r="BG29" i="1"/>
  <c r="H29" i="1"/>
  <c r="F17" i="1"/>
  <c r="BE61" i="1"/>
  <c r="AY61" i="1"/>
  <c r="AE61" i="1"/>
  <c r="K31" i="1"/>
  <c r="AC178" i="1"/>
  <c r="T178" i="1"/>
  <c r="BA181" i="1"/>
  <c r="AF181" i="1"/>
  <c r="BH181" i="1"/>
  <c r="AO19" i="1"/>
  <c r="H19" i="1"/>
  <c r="AH19" i="1"/>
  <c r="M19" i="1"/>
  <c r="A19" i="1"/>
  <c r="AT87" i="1"/>
  <c r="BH87" i="1"/>
  <c r="D87" i="1"/>
  <c r="E131" i="1"/>
  <c r="AL131" i="1"/>
  <c r="N70" i="1"/>
  <c r="B95" i="1"/>
  <c r="N95" i="1"/>
  <c r="D238" i="1"/>
  <c r="AM238" i="1"/>
  <c r="K84" i="1"/>
  <c r="BA74" i="1"/>
  <c r="BG74" i="1"/>
  <c r="AI71" i="1"/>
  <c r="Q71" i="1"/>
  <c r="N235" i="1"/>
  <c r="X54" i="1"/>
  <c r="O54" i="1"/>
  <c r="AY100" i="1"/>
  <c r="S100" i="1"/>
  <c r="AR106" i="1"/>
  <c r="T106" i="1"/>
  <c r="AU167" i="1"/>
  <c r="AX167" i="1"/>
  <c r="AN163" i="1"/>
  <c r="BB163" i="1"/>
  <c r="AY163" i="1"/>
  <c r="AI138" i="1"/>
  <c r="N138" i="1"/>
  <c r="BB52" i="1"/>
  <c r="Y52" i="1"/>
  <c r="J52" i="1"/>
  <c r="AW52" i="1"/>
  <c r="AD168" i="1"/>
  <c r="AH168" i="1"/>
  <c r="L168" i="1"/>
  <c r="Z112" i="1"/>
  <c r="BC182" i="1"/>
  <c r="BB182" i="1"/>
  <c r="BF182" i="1"/>
  <c r="AB30" i="1"/>
  <c r="AK30" i="1"/>
  <c r="AW30" i="1"/>
  <c r="AI47" i="1"/>
  <c r="L199" i="1"/>
  <c r="O199" i="1"/>
  <c r="L82" i="1"/>
  <c r="G82" i="1"/>
  <c r="R240" i="1"/>
  <c r="D240" i="1"/>
  <c r="V240" i="1"/>
  <c r="BH240" i="1"/>
  <c r="T72" i="1"/>
  <c r="S13" i="1"/>
  <c r="AK13" i="1"/>
  <c r="F13" i="1"/>
  <c r="AJ13" i="1"/>
  <c r="AE150" i="1"/>
  <c r="AA150" i="1"/>
  <c r="AR150" i="1"/>
  <c r="E241" i="1"/>
  <c r="AO241" i="1"/>
  <c r="Q110" i="1"/>
  <c r="P110" i="1"/>
  <c r="AB110" i="1"/>
  <c r="AT110" i="1"/>
  <c r="A110" i="1"/>
  <c r="AC108" i="1"/>
  <c r="AO176" i="1"/>
  <c r="J209" i="1"/>
  <c r="AM209" i="1"/>
  <c r="V209" i="1"/>
  <c r="AH229" i="1"/>
  <c r="BF229" i="1"/>
  <c r="Y226" i="1"/>
  <c r="AJ226" i="1"/>
  <c r="BE160" i="1"/>
  <c r="I160" i="1"/>
  <c r="AO233" i="1"/>
  <c r="AC66" i="1"/>
  <c r="BG66" i="1"/>
  <c r="BH66" i="1"/>
  <c r="AP66" i="1"/>
  <c r="AM66" i="1"/>
  <c r="L214" i="1"/>
  <c r="AN214" i="1"/>
  <c r="BE214" i="1"/>
  <c r="R59" i="1"/>
  <c r="X59" i="1"/>
  <c r="BD59" i="1"/>
  <c r="AI130" i="1"/>
  <c r="BG130" i="1"/>
  <c r="D125" i="1"/>
  <c r="U125" i="1"/>
  <c r="L125" i="1"/>
  <c r="K50" i="1"/>
  <c r="AF121" i="1"/>
  <c r="J121" i="1"/>
  <c r="V121" i="1"/>
  <c r="AS121" i="1"/>
  <c r="BD51" i="1"/>
  <c r="P18" i="1"/>
  <c r="AS18" i="1"/>
  <c r="AH18" i="1"/>
  <c r="Q18" i="1"/>
  <c r="N18" i="1"/>
  <c r="AO53" i="1"/>
  <c r="AM65" i="1"/>
  <c r="AN65" i="1"/>
  <c r="AE65" i="1"/>
  <c r="AX88" i="1"/>
  <c r="BG88" i="1"/>
  <c r="AK25" i="1"/>
  <c r="AN25" i="1"/>
  <c r="AJ25" i="1"/>
  <c r="AW25" i="1"/>
  <c r="K55" i="1"/>
  <c r="AY24" i="1"/>
  <c r="R24" i="1"/>
  <c r="BF24" i="1"/>
  <c r="O24" i="1"/>
  <c r="J220" i="1"/>
  <c r="AN220" i="1"/>
  <c r="AT220" i="1"/>
  <c r="AR171" i="1"/>
  <c r="N171" i="1"/>
  <c r="AN171" i="1"/>
  <c r="S171" i="1"/>
  <c r="AA67" i="1"/>
  <c r="X67" i="1"/>
  <c r="BH67" i="1"/>
  <c r="P107" i="1"/>
  <c r="AP107" i="1"/>
  <c r="BE107" i="1"/>
  <c r="V107" i="1"/>
  <c r="BF73" i="1"/>
  <c r="J73" i="1"/>
  <c r="K73" i="1"/>
  <c r="BD73" i="1"/>
  <c r="AH207" i="1"/>
  <c r="AK207" i="1"/>
  <c r="BH207" i="1"/>
  <c r="AI114" i="1"/>
  <c r="Q46" i="1"/>
  <c r="BH119" i="1"/>
  <c r="P119" i="1"/>
  <c r="Y119" i="1"/>
  <c r="V175" i="1"/>
  <c r="AY175" i="1"/>
  <c r="AN144" i="1"/>
  <c r="C144" i="1"/>
  <c r="AL115" i="1"/>
  <c r="AO115" i="1"/>
  <c r="AU113" i="1"/>
  <c r="P180" i="1"/>
  <c r="S180" i="1"/>
  <c r="V180" i="1"/>
  <c r="F180" i="1"/>
  <c r="B180" i="1"/>
  <c r="BF85" i="1"/>
  <c r="M85" i="1"/>
  <c r="L85" i="1"/>
  <c r="BC178" i="1"/>
  <c r="F178" i="1"/>
  <c r="AV109" i="1"/>
  <c r="AS109" i="1"/>
  <c r="AK109" i="1"/>
  <c r="AJ197" i="1"/>
  <c r="BC197" i="1"/>
  <c r="P197" i="1"/>
  <c r="AC238" i="1"/>
  <c r="AF186" i="1"/>
  <c r="D219" i="1"/>
  <c r="U219" i="1"/>
  <c r="AB219" i="1"/>
  <c r="AO219" i="1"/>
  <c r="X231" i="1"/>
  <c r="AZ231" i="1"/>
  <c r="AV58" i="1"/>
  <c r="AD58" i="1"/>
  <c r="AH58" i="1"/>
  <c r="A71" i="1"/>
  <c r="AY71" i="1"/>
  <c r="J71" i="1"/>
  <c r="AR189" i="1"/>
  <c r="K189" i="1"/>
  <c r="AF20" i="1"/>
  <c r="E54" i="1"/>
  <c r="AX54" i="1"/>
  <c r="AT106" i="1"/>
  <c r="AY106" i="1"/>
  <c r="D106" i="1"/>
  <c r="AE210" i="1"/>
  <c r="AQ210" i="1"/>
  <c r="J210" i="1"/>
  <c r="P143" i="1"/>
  <c r="S143" i="1"/>
  <c r="G143" i="1"/>
  <c r="AU182" i="1"/>
  <c r="AR182" i="1"/>
  <c r="L198" i="1"/>
  <c r="AW198" i="1"/>
  <c r="I198" i="1"/>
  <c r="E229" i="1"/>
  <c r="BH233" i="1"/>
  <c r="AP233" i="1"/>
  <c r="AV233" i="1"/>
  <c r="T239" i="1"/>
  <c r="AM53" i="1"/>
  <c r="C53" i="1"/>
  <c r="AZ218" i="1"/>
  <c r="AP218" i="1"/>
  <c r="G218" i="1"/>
  <c r="A218" i="1"/>
  <c r="R75" i="1"/>
  <c r="AO75" i="1"/>
  <c r="BG75" i="1"/>
  <c r="B34" i="1"/>
  <c r="AR34" i="1"/>
  <c r="W126" i="1"/>
  <c r="N126" i="1"/>
  <c r="AY103" i="1"/>
  <c r="AA103" i="1"/>
  <c r="U103" i="1"/>
  <c r="AQ103" i="1"/>
  <c r="BA215" i="1"/>
  <c r="B227" i="1"/>
  <c r="Q227" i="1"/>
  <c r="AZ70" i="1"/>
  <c r="AT70" i="1"/>
  <c r="A70" i="1"/>
  <c r="AM95" i="1"/>
  <c r="X95" i="1"/>
  <c r="F95" i="1"/>
  <c r="L95" i="1"/>
  <c r="U138" i="1"/>
  <c r="AT138" i="1"/>
  <c r="R138" i="1"/>
  <c r="F138" i="1"/>
  <c r="L138" i="1"/>
  <c r="AB138" i="1"/>
  <c r="AL128" i="1"/>
  <c r="W128" i="1"/>
  <c r="U154" i="1"/>
  <c r="AD154" i="1"/>
  <c r="G154" i="1"/>
  <c r="Y154" i="1"/>
  <c r="S154" i="1"/>
  <c r="N83" i="1"/>
  <c r="BG83" i="1"/>
  <c r="AA108" i="1"/>
  <c r="J108" i="1"/>
  <c r="P108" i="1"/>
  <c r="U108" i="1"/>
  <c r="Y108" i="1"/>
  <c r="U26" i="1"/>
  <c r="AT26" i="1"/>
  <c r="BB26" i="1"/>
  <c r="AJ26" i="1"/>
  <c r="AA26" i="1"/>
  <c r="AH60" i="1"/>
  <c r="F60" i="1"/>
  <c r="AA60" i="1"/>
  <c r="AT60" i="1"/>
  <c r="BB60" i="1"/>
  <c r="P45" i="1"/>
  <c r="AP45" i="1"/>
  <c r="G45" i="1"/>
  <c r="AN45" i="1"/>
  <c r="AE195" i="1"/>
  <c r="O195" i="1"/>
  <c r="AP195" i="1"/>
  <c r="F195" i="1"/>
  <c r="P195" i="1"/>
  <c r="M195" i="1"/>
  <c r="AV195" i="1"/>
  <c r="G195" i="1"/>
  <c r="AJ195" i="1"/>
  <c r="E161" i="1"/>
  <c r="AF161" i="1"/>
  <c r="H161" i="1"/>
  <c r="K161" i="1"/>
  <c r="AC161" i="1"/>
  <c r="AD158" i="1"/>
  <c r="AM158" i="1"/>
  <c r="BF158" i="1"/>
  <c r="U158" i="1"/>
  <c r="G158" i="1"/>
  <c r="AE158" i="1"/>
  <c r="AQ158" i="1"/>
  <c r="AK158" i="1"/>
  <c r="V158" i="1"/>
  <c r="AD44" i="1"/>
  <c r="L44" i="1"/>
  <c r="AH44" i="1"/>
  <c r="BF44" i="1"/>
  <c r="X44" i="1"/>
  <c r="U44" i="1"/>
  <c r="AJ44" i="1"/>
  <c r="AG44" i="1"/>
  <c r="I44" i="1"/>
  <c r="BH140" i="1"/>
  <c r="AY140" i="1"/>
  <c r="AS140" i="1"/>
  <c r="BB140" i="1"/>
  <c r="BG140" i="1"/>
  <c r="B140" i="1"/>
  <c r="AO140" i="1"/>
  <c r="AR140" i="1"/>
  <c r="AR86" i="1"/>
  <c r="W86" i="1"/>
  <c r="AI86" i="1"/>
  <c r="Z86" i="1"/>
  <c r="BA86" i="1"/>
  <c r="AX162" i="1"/>
  <c r="Q162" i="1"/>
  <c r="AL162" i="1"/>
  <c r="K162" i="1"/>
  <c r="AF159" i="1"/>
  <c r="AU159" i="1"/>
  <c r="W159" i="1"/>
  <c r="BA159" i="1"/>
  <c r="AR159" i="1"/>
  <c r="T159" i="1"/>
  <c r="AO41" i="1"/>
  <c r="BG41" i="1"/>
  <c r="BA41" i="1"/>
  <c r="AL41" i="1"/>
  <c r="BD41" i="1"/>
  <c r="R212" i="1"/>
  <c r="BE212" i="1"/>
  <c r="AM212" i="1"/>
  <c r="BH212" i="1"/>
  <c r="O212" i="1"/>
  <c r="AT212" i="1"/>
  <c r="AC89" i="1"/>
  <c r="B89" i="1"/>
  <c r="W89" i="1"/>
  <c r="AU89" i="1"/>
  <c r="BD89" i="1"/>
  <c r="AL89" i="1"/>
  <c r="AE29" i="1"/>
  <c r="BB29" i="1"/>
  <c r="AD29" i="1"/>
  <c r="V29" i="1"/>
  <c r="P29" i="1"/>
  <c r="BF29" i="1"/>
  <c r="Y29" i="1"/>
  <c r="G29" i="1"/>
  <c r="AV29" i="1"/>
  <c r="BE29" i="1"/>
  <c r="T52" i="1"/>
  <c r="AX52" i="1"/>
  <c r="H52" i="1"/>
  <c r="AI52" i="1"/>
  <c r="AL52" i="1"/>
  <c r="AR52" i="1"/>
  <c r="B225" i="1"/>
  <c r="AR225" i="1"/>
  <c r="W225" i="1"/>
  <c r="AO225" i="1"/>
  <c r="K225" i="1"/>
  <c r="H225" i="1"/>
  <c r="AY146" i="1"/>
  <c r="AN146" i="1"/>
  <c r="V146" i="1"/>
  <c r="BF146" i="1"/>
  <c r="AB146" i="1"/>
  <c r="P146" i="1"/>
  <c r="A146" i="1"/>
  <c r="S146" i="1"/>
  <c r="L146" i="1"/>
  <c r="AT146" i="1"/>
  <c r="BC36" i="1"/>
  <c r="X36" i="1"/>
  <c r="AM36" i="1"/>
  <c r="AS36" i="1"/>
  <c r="P36" i="1"/>
  <c r="AA36" i="1"/>
  <c r="BH36" i="1"/>
  <c r="J36" i="1"/>
  <c r="D36" i="1"/>
  <c r="AG36" i="1"/>
  <c r="AJ111" i="1"/>
  <c r="M111" i="1"/>
  <c r="F111" i="1"/>
  <c r="AP111" i="1"/>
  <c r="AD111" i="1"/>
  <c r="P111" i="1"/>
  <c r="S111" i="1"/>
  <c r="Y111" i="1"/>
  <c r="I111" i="1"/>
  <c r="AQ111" i="1"/>
  <c r="B26" i="1"/>
  <c r="E26" i="1"/>
  <c r="M35" i="1"/>
  <c r="AP35" i="1"/>
  <c r="BC35" i="1"/>
  <c r="AD35" i="1"/>
  <c r="AB64" i="1"/>
  <c r="AD64" i="1"/>
  <c r="BH64" i="1"/>
  <c r="D64" i="1"/>
  <c r="R64" i="1"/>
  <c r="Y239" i="1"/>
  <c r="AN239" i="1"/>
  <c r="AK239" i="1"/>
  <c r="AJ239" i="1"/>
  <c r="AE239" i="1"/>
  <c r="R239" i="1"/>
  <c r="I239" i="1"/>
  <c r="BF239" i="1"/>
  <c r="B57" i="1"/>
  <c r="Z57" i="1"/>
  <c r="AU57" i="1"/>
  <c r="K57" i="1"/>
  <c r="T57" i="1"/>
  <c r="BD57" i="1"/>
  <c r="D136" i="1"/>
  <c r="S127" i="1"/>
  <c r="W463" i="1"/>
  <c r="E463" i="1"/>
  <c r="H463" i="1"/>
  <c r="H421" i="1"/>
  <c r="K421" i="1"/>
  <c r="AU421" i="1"/>
  <c r="AL421" i="1"/>
  <c r="N421" i="1"/>
  <c r="AX421" i="1"/>
  <c r="BB457" i="1"/>
  <c r="AH457" i="1"/>
  <c r="F457" i="1"/>
  <c r="P457" i="1"/>
  <c r="D457" i="1"/>
  <c r="AA457" i="1"/>
  <c r="U457" i="1"/>
  <c r="AM457" i="1"/>
  <c r="J457" i="1"/>
  <c r="AT457" i="1"/>
  <c r="AY457" i="1"/>
  <c r="AY522" i="1"/>
  <c r="AT522" i="1"/>
  <c r="AD522" i="1"/>
  <c r="AA522" i="1"/>
  <c r="AN522" i="1"/>
  <c r="V522" i="1"/>
  <c r="AQ522" i="1"/>
  <c r="U522" i="1"/>
  <c r="BE522" i="1"/>
  <c r="AV522" i="1"/>
  <c r="AI475" i="1"/>
  <c r="Z475" i="1"/>
  <c r="N475" i="1"/>
  <c r="AU475" i="1"/>
  <c r="BD475" i="1"/>
  <c r="AC475" i="1"/>
  <c r="B533" i="1"/>
  <c r="W533" i="1"/>
  <c r="AF533" i="1"/>
  <c r="AC533" i="1"/>
  <c r="AP464" i="1"/>
  <c r="AY464" i="1"/>
  <c r="AN464" i="1"/>
  <c r="G464" i="1"/>
  <c r="Y464" i="1"/>
  <c r="J464" i="1"/>
  <c r="R464" i="1"/>
  <c r="F464" i="1"/>
  <c r="AN391" i="1"/>
  <c r="BF391" i="1"/>
  <c r="AW391" i="1"/>
  <c r="BE391" i="1"/>
  <c r="BB391" i="1"/>
  <c r="X391" i="1"/>
  <c r="S391" i="1"/>
  <c r="AZ391" i="1"/>
  <c r="F391" i="1"/>
  <c r="P279" i="1"/>
  <c r="I279" i="1"/>
  <c r="V279" i="1"/>
  <c r="C279" i="1"/>
  <c r="AH279" i="1"/>
  <c r="AD279" i="1"/>
  <c r="BC279" i="1"/>
  <c r="A279" i="1"/>
  <c r="D279" i="1"/>
  <c r="AS419" i="1"/>
  <c r="AZ419" i="1"/>
  <c r="L419" i="1"/>
  <c r="AB419" i="1"/>
  <c r="AP419" i="1"/>
  <c r="BH419" i="1"/>
  <c r="R510" i="1"/>
  <c r="AM510" i="1"/>
  <c r="AD510" i="1"/>
  <c r="AA510" i="1"/>
  <c r="I510" i="1"/>
  <c r="AT510" i="1"/>
  <c r="G510" i="1"/>
  <c r="Y510" i="1"/>
  <c r="U510" i="1"/>
  <c r="AQ510" i="1"/>
  <c r="BE485" i="1"/>
  <c r="L485" i="1"/>
  <c r="AG485" i="1"/>
  <c r="I485" i="1"/>
  <c r="AY485" i="1"/>
  <c r="AD485" i="1"/>
  <c r="AM485" i="1"/>
  <c r="BD485" i="1"/>
  <c r="AX485" i="1"/>
  <c r="B485" i="1"/>
  <c r="BG485" i="1"/>
  <c r="AI424" i="1"/>
  <c r="T424" i="1"/>
  <c r="BG424" i="1"/>
  <c r="B424" i="1"/>
  <c r="AQ525" i="1"/>
  <c r="R525" i="1"/>
  <c r="G525" i="1"/>
  <c r="D525" i="1"/>
  <c r="Y525" i="1"/>
  <c r="S525" i="1"/>
  <c r="P525" i="1"/>
  <c r="AT525" i="1"/>
  <c r="O525" i="1"/>
  <c r="BH525" i="1"/>
  <c r="Q394" i="1"/>
  <c r="BD394" i="1"/>
  <c r="AX394" i="1"/>
  <c r="BA394" i="1"/>
  <c r="B394" i="1"/>
  <c r="I394" i="1"/>
  <c r="L394" i="1"/>
  <c r="D394" i="1"/>
  <c r="AD394" i="1"/>
  <c r="AH394" i="1"/>
  <c r="BB394" i="1"/>
  <c r="AN394" i="1"/>
  <c r="AK394" i="1"/>
  <c r="AV288" i="1"/>
  <c r="BB288" i="1"/>
  <c r="AQ288" i="1"/>
  <c r="AT288" i="1"/>
  <c r="A288" i="1"/>
  <c r="F288" i="1"/>
  <c r="AN288" i="1"/>
  <c r="I288" i="1"/>
  <c r="AP288" i="1"/>
  <c r="AZ293" i="1"/>
  <c r="X293" i="1"/>
  <c r="BH293" i="1"/>
  <c r="AD293" i="1"/>
  <c r="J293" i="1"/>
  <c r="Y293" i="1"/>
  <c r="AP293" i="1"/>
  <c r="G293" i="1"/>
  <c r="BF293" i="1"/>
  <c r="L337" i="1"/>
  <c r="AR337" i="1"/>
  <c r="AY337" i="1"/>
  <c r="R337" i="1"/>
  <c r="E337" i="1"/>
  <c r="Z337" i="1"/>
  <c r="AL337" i="1"/>
  <c r="AD337" i="1"/>
  <c r="AF337" i="1"/>
  <c r="Q337" i="1"/>
  <c r="BB488" i="1"/>
  <c r="BE488" i="1"/>
  <c r="Q488" i="1"/>
  <c r="AR488" i="1"/>
  <c r="AX488" i="1"/>
  <c r="U488" i="1"/>
  <c r="B488" i="1"/>
  <c r="AE334" i="1"/>
  <c r="D334" i="1"/>
  <c r="AP334" i="1"/>
  <c r="P334" i="1"/>
  <c r="U334" i="1"/>
  <c r="X334" i="1"/>
  <c r="L334" i="1"/>
  <c r="F334" i="1"/>
  <c r="N333" i="1"/>
  <c r="AU333" i="1"/>
  <c r="AI333" i="1"/>
  <c r="AO333" i="1"/>
  <c r="Y264" i="1"/>
  <c r="AG264" i="1"/>
  <c r="BC264" i="1"/>
  <c r="C264" i="1"/>
  <c r="AK264" i="1"/>
  <c r="O264" i="1"/>
  <c r="I264" i="1"/>
  <c r="AN264" i="1"/>
  <c r="R264" i="1"/>
  <c r="AY264" i="1"/>
  <c r="O436" i="1"/>
  <c r="G436" i="1"/>
  <c r="AH436" i="1"/>
  <c r="AB436" i="1"/>
  <c r="AM436" i="1"/>
  <c r="Y436" i="1"/>
  <c r="F436" i="1"/>
  <c r="AW436" i="1"/>
  <c r="AQ436" i="1"/>
  <c r="R436" i="1"/>
  <c r="AN436" i="1"/>
  <c r="BC436" i="1"/>
  <c r="BG401" i="1"/>
  <c r="N401" i="1"/>
  <c r="E401" i="1"/>
  <c r="AI401" i="1"/>
  <c r="BD401" i="1"/>
  <c r="AU382" i="1"/>
  <c r="BG382" i="1"/>
  <c r="W382" i="1"/>
  <c r="AO382" i="1"/>
  <c r="AR382" i="1"/>
  <c r="B382" i="1"/>
  <c r="AF387" i="1"/>
  <c r="T387" i="1"/>
  <c r="N387" i="1"/>
  <c r="AU387" i="1"/>
  <c r="BD444" i="1"/>
  <c r="AX444" i="1"/>
  <c r="AI444" i="1"/>
  <c r="K444" i="1"/>
  <c r="AR444" i="1"/>
  <c r="U444" i="1"/>
  <c r="AA444" i="1"/>
  <c r="BF444" i="1"/>
  <c r="AW444" i="1"/>
  <c r="AM444" i="1"/>
  <c r="BB444" i="1"/>
  <c r="L444" i="1"/>
  <c r="F444" i="1"/>
  <c r="AY444" i="1"/>
  <c r="R444" i="1"/>
  <c r="L290" i="1"/>
  <c r="P290" i="1"/>
  <c r="M290" i="1"/>
  <c r="BF290" i="1"/>
  <c r="AS290" i="1"/>
  <c r="F290" i="1"/>
  <c r="AG290" i="1"/>
  <c r="S290" i="1"/>
  <c r="AE290" i="1"/>
  <c r="AK290" i="1"/>
  <c r="AC418" i="1"/>
  <c r="W418" i="1"/>
  <c r="AU418" i="1"/>
  <c r="AR418" i="1"/>
  <c r="AW418" i="1"/>
  <c r="BH418" i="1"/>
  <c r="AT418" i="1"/>
  <c r="A418" i="1"/>
  <c r="AV418" i="1"/>
  <c r="Y418" i="1"/>
  <c r="AD418" i="1"/>
  <c r="X418" i="1"/>
  <c r="AP418" i="1"/>
  <c r="R418" i="1"/>
  <c r="AB418" i="1"/>
  <c r="B344" i="1"/>
  <c r="AC344" i="1"/>
  <c r="BG344" i="1"/>
  <c r="Z344" i="1"/>
  <c r="K344" i="1"/>
  <c r="AG316" i="1"/>
  <c r="AS316" i="1"/>
  <c r="M316" i="1"/>
  <c r="A316" i="1"/>
  <c r="AB316" i="1"/>
  <c r="S316" i="1"/>
  <c r="F316" i="1"/>
  <c r="AE357" i="1"/>
  <c r="A357" i="1"/>
  <c r="AN357" i="1"/>
  <c r="AA357" i="1"/>
  <c r="R357" i="1"/>
  <c r="AT357" i="1"/>
  <c r="C357" i="1"/>
  <c r="AW357" i="1"/>
  <c r="Y357" i="1"/>
  <c r="BC380" i="1"/>
  <c r="AY380" i="1"/>
  <c r="S380" i="1"/>
  <c r="AB380" i="1"/>
  <c r="AN380" i="1"/>
  <c r="AJ380" i="1"/>
  <c r="BB380" i="1"/>
  <c r="BF380" i="1"/>
  <c r="AZ245" i="1"/>
  <c r="D245" i="1"/>
  <c r="U245" i="1"/>
  <c r="AH245" i="1"/>
  <c r="G245" i="1"/>
  <c r="BC245" i="1"/>
  <c r="V245" i="1"/>
  <c r="X245" i="1"/>
  <c r="AD245" i="1"/>
  <c r="AR253" i="1"/>
  <c r="AF253" i="1"/>
  <c r="BD253" i="1"/>
  <c r="D253" i="1"/>
  <c r="BH253" i="1"/>
  <c r="X253" i="1"/>
  <c r="BB253" i="1"/>
  <c r="AT253" i="1"/>
  <c r="AG253" i="1"/>
  <c r="AV253" i="1"/>
  <c r="AE253" i="1"/>
  <c r="S253" i="1"/>
  <c r="AR490" i="1"/>
  <c r="N490" i="1"/>
  <c r="T490" i="1"/>
  <c r="H490" i="1"/>
  <c r="Z490" i="1"/>
  <c r="AU490" i="1"/>
  <c r="B433" i="1"/>
  <c r="BD433" i="1"/>
  <c r="AX433" i="1"/>
  <c r="E433" i="1"/>
  <c r="H433" i="1"/>
  <c r="BG433" i="1"/>
  <c r="AU327" i="1"/>
  <c r="L327" i="1"/>
  <c r="R426" i="1"/>
  <c r="AG426" i="1"/>
  <c r="U454" i="1"/>
  <c r="J454" i="1"/>
  <c r="AZ454" i="1"/>
  <c r="BB454" i="1"/>
  <c r="Y454" i="1"/>
  <c r="AH454" i="1"/>
  <c r="AE454" i="1"/>
  <c r="V454" i="1"/>
  <c r="AS454" i="1"/>
  <c r="X454" i="1"/>
  <c r="M454" i="1"/>
  <c r="H285" i="1"/>
  <c r="K285" i="1"/>
  <c r="T285" i="1"/>
  <c r="BA285" i="1"/>
  <c r="AX285" i="1"/>
  <c r="X411" i="1"/>
  <c r="I411" i="1"/>
  <c r="AE411" i="1"/>
  <c r="P411" i="1"/>
  <c r="BC411" i="1"/>
  <c r="AY411" i="1"/>
  <c r="BH411" i="1"/>
  <c r="AJ411" i="1"/>
  <c r="AD411" i="1"/>
  <c r="BG251" i="1"/>
  <c r="BD251" i="1"/>
  <c r="AU251" i="1"/>
  <c r="Z251" i="1"/>
  <c r="AL251" i="1"/>
  <c r="K359" i="1"/>
  <c r="N359" i="1"/>
  <c r="AU359" i="1"/>
  <c r="AR359" i="1"/>
  <c r="BD359" i="1"/>
  <c r="AB260" i="1"/>
  <c r="R260" i="1"/>
  <c r="V260" i="1"/>
  <c r="BH260" i="1"/>
  <c r="AK260" i="1"/>
  <c r="BE260" i="1"/>
  <c r="AT260" i="1"/>
  <c r="Q520" i="1"/>
  <c r="N520" i="1"/>
  <c r="AC520" i="1"/>
  <c r="K520" i="1"/>
  <c r="B520" i="1"/>
  <c r="AX520" i="1"/>
  <c r="P297" i="1"/>
  <c r="R297" i="1"/>
  <c r="AE297" i="1"/>
  <c r="F297" i="1"/>
  <c r="Y297" i="1"/>
  <c r="AG297" i="1"/>
  <c r="AN297" i="1"/>
  <c r="AP297" i="1"/>
  <c r="BH297" i="1"/>
  <c r="AA297" i="1"/>
  <c r="Q297" i="1"/>
  <c r="W297" i="1"/>
  <c r="AF260" i="1"/>
  <c r="BA260" i="1"/>
  <c r="AM465" i="1"/>
  <c r="F465" i="1"/>
  <c r="BC465" i="1"/>
  <c r="D465" i="1"/>
  <c r="S465" i="1"/>
  <c r="Y465" i="1"/>
  <c r="O465" i="1"/>
  <c r="AE465" i="1"/>
  <c r="I465" i="1"/>
  <c r="L465" i="1"/>
  <c r="BF465" i="1"/>
  <c r="P465" i="1"/>
  <c r="K453" i="1"/>
  <c r="T453" i="1"/>
  <c r="Z453" i="1"/>
  <c r="AX453" i="1"/>
  <c r="AF453" i="1"/>
  <c r="Q453" i="1"/>
  <c r="BF551" i="1"/>
  <c r="Y551" i="1"/>
  <c r="AB551" i="1"/>
  <c r="I551" i="1"/>
  <c r="M551" i="1"/>
  <c r="AQ551" i="1"/>
  <c r="BE551" i="1"/>
  <c r="AK551" i="1"/>
  <c r="V551" i="1"/>
  <c r="BH551" i="1"/>
  <c r="AW551" i="1"/>
  <c r="AK351" i="1"/>
  <c r="BE311" i="1"/>
  <c r="AM311" i="1"/>
  <c r="X311" i="1"/>
  <c r="M311" i="1"/>
  <c r="AE311" i="1"/>
  <c r="AQ311" i="1"/>
  <c r="AJ311" i="1"/>
  <c r="AZ311" i="1"/>
  <c r="AB311" i="1"/>
  <c r="AL265" i="1"/>
  <c r="H265" i="1"/>
  <c r="B265" i="1"/>
  <c r="O265" i="1"/>
  <c r="AC265" i="1"/>
  <c r="F265" i="1"/>
  <c r="U265" i="1"/>
  <c r="AU265" i="1"/>
  <c r="AT273" i="1"/>
  <c r="O273" i="1"/>
  <c r="P273" i="1"/>
  <c r="AM273" i="1"/>
  <c r="AA273" i="1"/>
  <c r="AK273" i="1"/>
  <c r="AV273" i="1"/>
  <c r="AQ273" i="1"/>
  <c r="AH273" i="1"/>
  <c r="AL338" i="1"/>
  <c r="Z338" i="1"/>
  <c r="AR338" i="1"/>
  <c r="AI338" i="1"/>
  <c r="BD338" i="1"/>
  <c r="N338" i="1"/>
  <c r="AQ475" i="1"/>
  <c r="C475" i="1"/>
  <c r="AG475" i="1"/>
  <c r="V475" i="1"/>
  <c r="AT475" i="1"/>
  <c r="U475" i="1"/>
  <c r="BE475" i="1"/>
  <c r="AA475" i="1"/>
  <c r="F475" i="1"/>
  <c r="S475" i="1"/>
  <c r="AC477" i="1"/>
  <c r="BD477" i="1"/>
  <c r="B477" i="1"/>
  <c r="AL477" i="1"/>
  <c r="H477" i="1"/>
  <c r="AO477" i="1"/>
  <c r="D422" i="1"/>
  <c r="AA422" i="1"/>
  <c r="AM422" i="1"/>
  <c r="AN422" i="1"/>
  <c r="U422" i="1"/>
  <c r="AG422" i="1"/>
  <c r="C422" i="1"/>
  <c r="BC422" i="1"/>
  <c r="A422" i="1"/>
  <c r="BA392" i="1"/>
  <c r="B392" i="1"/>
  <c r="AU392" i="1"/>
  <c r="AI392" i="1"/>
  <c r="B345" i="1"/>
  <c r="BG345" i="1"/>
  <c r="BD345" i="1"/>
  <c r="Q345" i="1"/>
  <c r="R345" i="1"/>
  <c r="AH276" i="1"/>
  <c r="AA276" i="1"/>
  <c r="AM276" i="1"/>
  <c r="L276" i="1"/>
  <c r="AY276" i="1"/>
  <c r="AD276" i="1"/>
  <c r="BF276" i="1"/>
  <c r="A276" i="1"/>
  <c r="AQ276" i="1"/>
  <c r="U322" i="1"/>
  <c r="AS322" i="1"/>
  <c r="Y322" i="1"/>
  <c r="AP322" i="1"/>
  <c r="AH322" i="1"/>
  <c r="AQ322" i="1"/>
  <c r="V322" i="1"/>
  <c r="L322" i="1"/>
  <c r="F322" i="1"/>
  <c r="Y496" i="1"/>
  <c r="AJ496" i="1"/>
  <c r="O496" i="1"/>
  <c r="F496" i="1"/>
  <c r="BE496" i="1"/>
  <c r="BH496" i="1"/>
  <c r="BC496" i="1"/>
  <c r="AE496" i="1"/>
  <c r="X496" i="1"/>
  <c r="AB496" i="1"/>
  <c r="AG362" i="1"/>
  <c r="AA362" i="1"/>
  <c r="B362" i="1"/>
  <c r="AU362" i="1"/>
  <c r="BG362" i="1"/>
  <c r="A324" i="1"/>
  <c r="I324" i="1"/>
  <c r="Y324" i="1"/>
  <c r="C324" i="1"/>
  <c r="R324" i="1"/>
  <c r="AY324" i="1"/>
  <c r="AH324" i="1"/>
  <c r="BH324" i="1"/>
  <c r="E439" i="1"/>
  <c r="AU439" i="1"/>
  <c r="Z439" i="1"/>
  <c r="AX439" i="1"/>
  <c r="N439" i="1"/>
  <c r="AH350" i="1"/>
  <c r="AD350" i="1"/>
  <c r="AJ350" i="1"/>
  <c r="AP350" i="1"/>
  <c r="AY350" i="1"/>
  <c r="AB350" i="1"/>
  <c r="AM350" i="1"/>
  <c r="P350" i="1"/>
  <c r="AI486" i="1"/>
  <c r="AU486" i="1"/>
  <c r="AF486" i="1"/>
  <c r="Q486" i="1"/>
  <c r="U519" i="1"/>
  <c r="AS519" i="1"/>
  <c r="I519" i="1"/>
  <c r="L519" i="1"/>
  <c r="AG519" i="1"/>
  <c r="BE519" i="1"/>
  <c r="R519" i="1"/>
  <c r="AZ519" i="1"/>
  <c r="AH519" i="1"/>
  <c r="G519" i="1"/>
  <c r="AM320" i="1"/>
  <c r="AY320" i="1"/>
  <c r="AB320" i="1"/>
  <c r="AZ320" i="1"/>
  <c r="V320" i="1"/>
  <c r="AG320" i="1"/>
  <c r="BH320" i="1"/>
  <c r="AA320" i="1"/>
  <c r="A320" i="1"/>
  <c r="BE320" i="1"/>
  <c r="AM292" i="1"/>
  <c r="T292" i="1"/>
  <c r="BA292" i="1"/>
  <c r="C292" i="1"/>
  <c r="Z292" i="1"/>
  <c r="K292" i="1"/>
  <c r="R292" i="1"/>
  <c r="AO467" i="1"/>
  <c r="W467" i="1"/>
  <c r="BD467" i="1"/>
  <c r="BA467" i="1"/>
  <c r="AC467" i="1"/>
  <c r="AF293" i="1"/>
  <c r="AX293" i="1"/>
  <c r="AI293" i="1"/>
  <c r="H293" i="1"/>
  <c r="BD293" i="1"/>
  <c r="N293" i="1"/>
  <c r="Y449" i="1"/>
  <c r="P449" i="1"/>
  <c r="G449" i="1"/>
  <c r="S449" i="1"/>
  <c r="B270" i="1"/>
  <c r="AI270" i="1"/>
  <c r="I270" i="1"/>
  <c r="AX270" i="1"/>
  <c r="BG270" i="1"/>
  <c r="BA270" i="1"/>
  <c r="AR542" i="1"/>
  <c r="AI542" i="1"/>
  <c r="AF542" i="1"/>
  <c r="E542" i="1"/>
  <c r="O542" i="1"/>
  <c r="BD542" i="1"/>
  <c r="AX456" i="1"/>
  <c r="N456" i="1"/>
  <c r="AC456" i="1"/>
  <c r="K456" i="1"/>
  <c r="T456" i="1"/>
  <c r="P275" i="1"/>
  <c r="AM275" i="1"/>
  <c r="BB275" i="1"/>
  <c r="B529" i="1"/>
  <c r="AU529" i="1"/>
  <c r="AA529" i="1"/>
  <c r="K529" i="1"/>
  <c r="BG529" i="1"/>
  <c r="AI529" i="1"/>
  <c r="Q529" i="1"/>
  <c r="U529" i="1"/>
  <c r="W529" i="1"/>
  <c r="AC529" i="1"/>
  <c r="AM529" i="1"/>
  <c r="O529" i="1"/>
  <c r="BE383" i="1"/>
  <c r="M383" i="1"/>
  <c r="AS383" i="1"/>
  <c r="D383" i="1"/>
  <c r="AQ383" i="1"/>
  <c r="A383" i="1"/>
  <c r="E436" i="1"/>
  <c r="T436" i="1"/>
  <c r="AI436" i="1"/>
  <c r="BG436" i="1"/>
  <c r="R528" i="1"/>
  <c r="A528" i="1"/>
  <c r="BE528" i="1"/>
  <c r="D528" i="1"/>
  <c r="AM528" i="1"/>
  <c r="G528" i="1"/>
  <c r="M528" i="1"/>
  <c r="L528" i="1"/>
  <c r="AY528" i="1"/>
  <c r="AE528" i="1"/>
  <c r="X528" i="1"/>
  <c r="AN401" i="1"/>
  <c r="I401" i="1"/>
  <c r="BC401" i="1"/>
  <c r="U401" i="1"/>
  <c r="C401" i="1"/>
  <c r="G401" i="1"/>
  <c r="D401" i="1"/>
  <c r="P401" i="1"/>
  <c r="A376" i="1"/>
  <c r="AE376" i="1"/>
  <c r="BF376" i="1"/>
  <c r="AK376" i="1"/>
  <c r="AS376" i="1"/>
  <c r="AB376" i="1"/>
  <c r="AH376" i="1"/>
  <c r="AZ376" i="1"/>
  <c r="D376" i="1"/>
  <c r="AD382" i="1"/>
  <c r="BF382" i="1"/>
  <c r="R382" i="1"/>
  <c r="A382" i="1"/>
  <c r="AK382" i="1"/>
  <c r="AT382" i="1"/>
  <c r="G382" i="1"/>
  <c r="AV248" i="1"/>
  <c r="AF248" i="1"/>
  <c r="AC248" i="1"/>
  <c r="BG248" i="1"/>
  <c r="BE248" i="1"/>
  <c r="X248" i="1"/>
  <c r="AR248" i="1"/>
  <c r="K248" i="1"/>
  <c r="AA248" i="1"/>
  <c r="W248" i="1"/>
  <c r="BG526" i="1"/>
  <c r="AI526" i="1"/>
  <c r="H526" i="1"/>
  <c r="AF526" i="1"/>
  <c r="AO526" i="1"/>
  <c r="AX526" i="1"/>
  <c r="B278" i="1"/>
  <c r="AR278" i="1"/>
  <c r="BG278" i="1"/>
  <c r="AO278" i="1"/>
  <c r="A278" i="1"/>
  <c r="AV278" i="1"/>
  <c r="M278" i="1"/>
  <c r="D278" i="1"/>
  <c r="AB278" i="1"/>
  <c r="P278" i="1"/>
  <c r="AE278" i="1"/>
  <c r="F278" i="1"/>
  <c r="AD278" i="1"/>
  <c r="G278" i="1"/>
  <c r="AU335" i="1"/>
  <c r="AF335" i="1"/>
  <c r="AX335" i="1"/>
  <c r="O296" i="1"/>
  <c r="M296" i="1"/>
  <c r="D296" i="1"/>
  <c r="A296" i="1"/>
  <c r="V296" i="1"/>
  <c r="P296" i="1"/>
  <c r="AB296" i="1"/>
  <c r="AN296" i="1"/>
  <c r="AJ296" i="1"/>
  <c r="AK524" i="1"/>
  <c r="I524" i="1"/>
  <c r="AZ524" i="1"/>
  <c r="BF524" i="1"/>
  <c r="A524" i="1"/>
  <c r="G524" i="1"/>
  <c r="AD524" i="1"/>
  <c r="AQ524" i="1"/>
  <c r="AB344" i="1"/>
  <c r="M344" i="1"/>
  <c r="BB344" i="1"/>
  <c r="AH344" i="1"/>
  <c r="F344" i="1"/>
  <c r="AJ344" i="1"/>
  <c r="A344" i="1"/>
  <c r="C344" i="1"/>
  <c r="R344" i="1"/>
  <c r="AB355" i="1"/>
  <c r="AM355" i="1"/>
  <c r="AG355" i="1"/>
  <c r="AD355" i="1"/>
  <c r="AH355" i="1"/>
  <c r="R355" i="1"/>
  <c r="Y355" i="1"/>
  <c r="X355" i="1"/>
  <c r="AZ355" i="1"/>
  <c r="H414" i="1"/>
  <c r="AO414" i="1"/>
  <c r="K414" i="1"/>
  <c r="AC414" i="1"/>
  <c r="Z414" i="1"/>
  <c r="BA357" i="1"/>
  <c r="T357" i="1"/>
  <c r="AF357" i="1"/>
  <c r="B357" i="1"/>
  <c r="E357" i="1"/>
  <c r="AO380" i="1"/>
  <c r="T380" i="1"/>
  <c r="AC380" i="1"/>
  <c r="AX380" i="1"/>
  <c r="N495" i="1"/>
  <c r="AI495" i="1"/>
  <c r="AU495" i="1"/>
  <c r="Q495" i="1"/>
  <c r="AR495" i="1"/>
  <c r="AU245" i="1"/>
  <c r="K245" i="1"/>
  <c r="AI245" i="1"/>
  <c r="H245" i="1"/>
  <c r="BG245" i="1"/>
  <c r="AO440" i="1"/>
  <c r="Q440" i="1"/>
  <c r="T440" i="1"/>
  <c r="N440" i="1"/>
  <c r="AC440" i="1"/>
  <c r="BD365" i="1"/>
  <c r="AC365" i="1"/>
  <c r="Z365" i="1"/>
  <c r="T365" i="1"/>
  <c r="W365" i="1"/>
  <c r="AE353" i="1"/>
  <c r="BB353" i="1"/>
  <c r="I353" i="1"/>
  <c r="S353" i="1"/>
  <c r="D353" i="1"/>
  <c r="BH353" i="1"/>
  <c r="U353" i="1"/>
  <c r="Y353" i="1"/>
  <c r="AT490" i="1"/>
  <c r="U490" i="1"/>
  <c r="AQ490" i="1"/>
  <c r="X490" i="1"/>
  <c r="Y490" i="1"/>
  <c r="AZ490" i="1"/>
  <c r="AH490" i="1"/>
  <c r="BE490" i="1"/>
  <c r="AK490" i="1"/>
  <c r="D490" i="1"/>
  <c r="AM299" i="1"/>
  <c r="AG299" i="1"/>
  <c r="AU299" i="1"/>
  <c r="C299" i="1"/>
  <c r="Z299" i="1"/>
  <c r="L299" i="1"/>
  <c r="BB299" i="1"/>
  <c r="W299" i="1"/>
  <c r="F299" i="1"/>
  <c r="Q299" i="1"/>
  <c r="V395" i="1"/>
  <c r="G395" i="1"/>
  <c r="BC395" i="1"/>
  <c r="BB395" i="1"/>
  <c r="I395" i="1"/>
  <c r="R395" i="1"/>
  <c r="BE395" i="1"/>
  <c r="U395" i="1"/>
  <c r="L395" i="1"/>
  <c r="AM395" i="1"/>
  <c r="AP395" i="1"/>
  <c r="AC523" i="1"/>
  <c r="BG523" i="1"/>
  <c r="AR523" i="1"/>
  <c r="AO523" i="1"/>
  <c r="E523" i="1"/>
  <c r="O437" i="1"/>
  <c r="W437" i="1"/>
  <c r="X437" i="1"/>
  <c r="B437" i="1"/>
  <c r="AP437" i="1"/>
  <c r="AU437" i="1"/>
  <c r="AA437" i="1"/>
  <c r="R437" i="1"/>
  <c r="L437" i="1"/>
  <c r="BH437" i="1"/>
  <c r="AM492" i="1"/>
  <c r="AH492" i="1"/>
  <c r="AW492" i="1"/>
  <c r="BH492" i="1"/>
  <c r="V492" i="1"/>
  <c r="AP492" i="1"/>
  <c r="I492" i="1"/>
  <c r="G492" i="1"/>
  <c r="AE492" i="1"/>
  <c r="AJ492" i="1"/>
  <c r="J492" i="1"/>
  <c r="T327" i="1"/>
  <c r="I327" i="1"/>
  <c r="AA327" i="1"/>
  <c r="I447" i="1"/>
  <c r="AY352" i="1"/>
  <c r="AC451" i="1"/>
  <c r="AO451" i="1"/>
  <c r="E451" i="1"/>
  <c r="AF451" i="1"/>
  <c r="AL451" i="1"/>
  <c r="AV285" i="1"/>
  <c r="O285" i="1"/>
  <c r="J285" i="1"/>
  <c r="BF285" i="1"/>
  <c r="AH285" i="1"/>
  <c r="AD285" i="1"/>
  <c r="BE285" i="1"/>
  <c r="G285" i="1"/>
  <c r="BB285" i="1"/>
  <c r="Y285" i="1"/>
  <c r="X406" i="1"/>
  <c r="S406" i="1"/>
  <c r="BH406" i="1"/>
  <c r="R406" i="1"/>
  <c r="AJ406" i="1"/>
  <c r="BF406" i="1"/>
  <c r="AG406" i="1"/>
  <c r="BC406" i="1"/>
  <c r="AA406" i="1"/>
  <c r="AQ406" i="1"/>
  <c r="O406" i="1"/>
  <c r="AF506" i="1"/>
  <c r="AO506" i="1"/>
  <c r="H506" i="1"/>
  <c r="AX506" i="1"/>
  <c r="BA506" i="1"/>
  <c r="Q447" i="1"/>
  <c r="AO447" i="1"/>
  <c r="AF447" i="1"/>
  <c r="N447" i="1"/>
  <c r="H447" i="1"/>
  <c r="AZ447" i="1"/>
  <c r="AS447" i="1"/>
  <c r="BE447" i="1"/>
  <c r="AA516" i="1"/>
  <c r="AJ516" i="1"/>
  <c r="BF516" i="1"/>
  <c r="AQ516" i="1"/>
  <c r="O516" i="1"/>
  <c r="AM516" i="1"/>
  <c r="I516" i="1"/>
  <c r="AV516" i="1"/>
  <c r="AB516" i="1"/>
  <c r="AP516" i="1"/>
  <c r="F516" i="1"/>
  <c r="AI516" i="1"/>
  <c r="BG516" i="1"/>
  <c r="AU516" i="1"/>
  <c r="W516" i="1"/>
  <c r="F352" i="1"/>
  <c r="AM352" i="1"/>
  <c r="AC352" i="1"/>
  <c r="H352" i="1"/>
  <c r="AX352" i="1"/>
  <c r="BD352" i="1"/>
  <c r="AC426" i="1"/>
  <c r="K426" i="1"/>
  <c r="AO426" i="1"/>
  <c r="BD426" i="1"/>
  <c r="AU426" i="1"/>
  <c r="BA273" i="1"/>
  <c r="AX273" i="1"/>
  <c r="AR273" i="1"/>
  <c r="H273" i="1"/>
  <c r="C456" i="1"/>
  <c r="AK456" i="1"/>
  <c r="U456" i="1"/>
  <c r="AJ456" i="1"/>
  <c r="BF456" i="1"/>
  <c r="P456" i="1"/>
  <c r="R456" i="1"/>
  <c r="AT456" i="1"/>
  <c r="F283" i="1"/>
  <c r="G283" i="1"/>
  <c r="L283" i="1"/>
  <c r="AZ283" i="1"/>
  <c r="C283" i="1"/>
  <c r="R283" i="1"/>
  <c r="J283" i="1"/>
  <c r="AA319" i="1"/>
  <c r="AY319" i="1"/>
  <c r="AB319" i="1"/>
  <c r="S319" i="1"/>
  <c r="D319" i="1"/>
  <c r="AG319" i="1"/>
  <c r="BF319" i="1"/>
  <c r="AM319" i="1"/>
  <c r="AE319" i="1"/>
  <c r="L319" i="1"/>
  <c r="BC421" i="1"/>
  <c r="AV421" i="1"/>
  <c r="AA421" i="1"/>
  <c r="X421" i="1"/>
  <c r="AJ421" i="1"/>
  <c r="AZ421" i="1"/>
  <c r="U421" i="1"/>
  <c r="V421" i="1"/>
  <c r="AS421" i="1"/>
  <c r="BB421" i="1"/>
  <c r="E494" i="1"/>
  <c r="AF494" i="1"/>
  <c r="BA494" i="1"/>
  <c r="K494" i="1"/>
  <c r="T494" i="1"/>
  <c r="BF494" i="1"/>
  <c r="AK494" i="1"/>
  <c r="Y494" i="1"/>
  <c r="G494" i="1"/>
  <c r="BH494" i="1"/>
  <c r="BB494" i="1"/>
  <c r="X494" i="1"/>
  <c r="BE494" i="1"/>
  <c r="P494" i="1"/>
  <c r="AW494" i="1"/>
  <c r="J494" i="1"/>
  <c r="R550" i="1"/>
  <c r="AY550" i="1"/>
  <c r="AH550" i="1"/>
  <c r="AV550" i="1"/>
  <c r="BB550" i="1"/>
  <c r="P550" i="1"/>
  <c r="BF550" i="1"/>
  <c r="I550" i="1"/>
  <c r="M550" i="1"/>
  <c r="BE513" i="1"/>
  <c r="X513" i="1"/>
  <c r="Z513" i="1"/>
  <c r="AL513" i="1"/>
  <c r="BA513" i="1"/>
  <c r="T513" i="1"/>
  <c r="AY513" i="1"/>
  <c r="W513" i="1"/>
  <c r="AV513" i="1"/>
  <c r="U513" i="1"/>
  <c r="AG338" i="1"/>
  <c r="BE338" i="1"/>
  <c r="S338" i="1"/>
  <c r="AZ338" i="1"/>
  <c r="AJ338" i="1"/>
  <c r="AW338" i="1"/>
  <c r="I338" i="1"/>
  <c r="AB338" i="1"/>
  <c r="AY338" i="1"/>
  <c r="H322" i="1"/>
  <c r="AC322" i="1"/>
  <c r="K322" i="1"/>
  <c r="AO322" i="1"/>
  <c r="Q322" i="1"/>
  <c r="AD554" i="1"/>
  <c r="U554" i="1"/>
  <c r="L554" i="1"/>
  <c r="V554" i="1"/>
  <c r="AB554" i="1"/>
  <c r="AN554" i="1"/>
  <c r="D554" i="1"/>
  <c r="AH554" i="1"/>
  <c r="E288" i="1"/>
  <c r="AO288" i="1"/>
  <c r="AC288" i="1"/>
  <c r="BG288" i="1"/>
  <c r="K288" i="1"/>
  <c r="AU317" i="1"/>
  <c r="B317" i="1"/>
  <c r="AR317" i="1"/>
  <c r="Q317" i="1"/>
  <c r="R317" i="1"/>
  <c r="AZ317" i="1"/>
  <c r="BF317" i="1"/>
  <c r="AQ317" i="1"/>
  <c r="BE317" i="1"/>
  <c r="AE317" i="1"/>
  <c r="AG317" i="1"/>
  <c r="X317" i="1"/>
  <c r="AN317" i="1"/>
  <c r="J317" i="1"/>
  <c r="AH317" i="1"/>
  <c r="BE425" i="1"/>
  <c r="L425" i="1"/>
  <c r="W425" i="1"/>
  <c r="E425" i="1"/>
  <c r="T425" i="1"/>
  <c r="N425" i="1"/>
  <c r="Z425" i="1"/>
  <c r="H518" i="1"/>
  <c r="BD518" i="1"/>
  <c r="AO518" i="1"/>
  <c r="E518" i="1"/>
  <c r="K518" i="1"/>
  <c r="AB518" i="1"/>
  <c r="V518" i="1"/>
  <c r="AP518" i="1"/>
  <c r="BF518" i="1"/>
  <c r="L518" i="1"/>
  <c r="AD518" i="1"/>
  <c r="X518" i="1"/>
  <c r="Y518" i="1"/>
  <c r="AV518" i="1"/>
  <c r="AA514" i="1"/>
  <c r="A541" i="1"/>
  <c r="BC541" i="1"/>
  <c r="O541" i="1"/>
  <c r="U541" i="1"/>
  <c r="F541" i="1"/>
  <c r="M541" i="1"/>
  <c r="BE541" i="1"/>
  <c r="AW541" i="1"/>
  <c r="AE541" i="1"/>
  <c r="V541" i="1"/>
  <c r="BF541" i="1"/>
  <c r="BC369" i="1"/>
  <c r="P369" i="1"/>
  <c r="AP369" i="1"/>
  <c r="AG369" i="1"/>
  <c r="AB369" i="1"/>
  <c r="S369" i="1"/>
  <c r="D369" i="1"/>
  <c r="AM369" i="1"/>
  <c r="BH369" i="1"/>
  <c r="J369" i="1"/>
  <c r="AU334" i="1"/>
  <c r="E334" i="1"/>
  <c r="W334" i="1"/>
  <c r="H334" i="1"/>
  <c r="T334" i="1"/>
  <c r="AO334" i="1"/>
  <c r="AJ366" i="1"/>
  <c r="AE366" i="1"/>
  <c r="AA366" i="1"/>
  <c r="P366" i="1"/>
  <c r="AZ366" i="1"/>
  <c r="BC366" i="1"/>
  <c r="I366" i="1"/>
  <c r="BB366" i="1"/>
  <c r="A366" i="1"/>
  <c r="AX422" i="1"/>
  <c r="BA422" i="1"/>
  <c r="AU422" i="1"/>
  <c r="H422" i="1"/>
  <c r="M439" i="1"/>
  <c r="C439" i="1"/>
  <c r="R439" i="1"/>
  <c r="L439" i="1"/>
  <c r="O439" i="1"/>
  <c r="X439" i="1"/>
  <c r="AY439" i="1"/>
  <c r="P439" i="1"/>
  <c r="BC439" i="1"/>
  <c r="BB439" i="1"/>
  <c r="S439" i="1"/>
  <c r="V469" i="1"/>
  <c r="U469" i="1"/>
  <c r="AZ469" i="1"/>
  <c r="BE469" i="1"/>
  <c r="I469" i="1"/>
  <c r="J469" i="1"/>
  <c r="X469" i="1"/>
  <c r="AT469" i="1"/>
  <c r="O469" i="1"/>
  <c r="BF469" i="1"/>
  <c r="E469" i="1"/>
  <c r="AO469" i="1"/>
  <c r="AI469" i="1"/>
  <c r="Z469" i="1"/>
  <c r="BA469" i="1"/>
  <c r="AR469" i="1"/>
  <c r="O486" i="1"/>
  <c r="BH486" i="1"/>
  <c r="AG486" i="1"/>
  <c r="AY486" i="1"/>
  <c r="C486" i="1"/>
  <c r="AB486" i="1"/>
  <c r="AK486" i="1"/>
  <c r="S486" i="1"/>
  <c r="AM486" i="1"/>
  <c r="AN486" i="1"/>
  <c r="R486" i="1"/>
  <c r="I312" i="1"/>
  <c r="BE312" i="1"/>
  <c r="B312" i="1"/>
  <c r="O312" i="1"/>
  <c r="H312" i="1"/>
  <c r="AG312" i="1"/>
  <c r="Q312" i="1"/>
  <c r="K312" i="1"/>
  <c r="AV378" i="1"/>
  <c r="R378" i="1"/>
  <c r="G378" i="1"/>
  <c r="AH378" i="1"/>
  <c r="AN378" i="1"/>
  <c r="AJ378" i="1"/>
  <c r="C378" i="1"/>
  <c r="AX358" i="1"/>
  <c r="K358" i="1"/>
  <c r="AC358" i="1"/>
  <c r="AL358" i="1"/>
  <c r="AR358" i="1"/>
  <c r="BB249" i="1"/>
  <c r="O249" i="1"/>
  <c r="BD249" i="1"/>
  <c r="Q249" i="1"/>
  <c r="C249" i="1"/>
  <c r="N249" i="1"/>
  <c r="BE249" i="1"/>
  <c r="AF249" i="1"/>
  <c r="T249" i="1"/>
  <c r="AX459" i="1"/>
  <c r="AI459" i="1"/>
  <c r="T459" i="1"/>
  <c r="AL459" i="1"/>
  <c r="AR459" i="1"/>
  <c r="BH459" i="1"/>
  <c r="P459" i="1"/>
  <c r="BF459" i="1"/>
  <c r="BC459" i="1"/>
  <c r="C459" i="1"/>
  <c r="V459" i="1"/>
  <c r="AP459" i="1"/>
  <c r="BB459" i="1"/>
  <c r="M459" i="1"/>
  <c r="AA459" i="1"/>
  <c r="J459" i="1"/>
  <c r="B400" i="1"/>
  <c r="Q400" i="1"/>
  <c r="I400" i="1"/>
  <c r="AO400" i="1"/>
  <c r="L400" i="1"/>
  <c r="BB400" i="1"/>
  <c r="AC400" i="1"/>
  <c r="AD400" i="1"/>
  <c r="U400" i="1"/>
  <c r="BE400" i="1"/>
  <c r="A427" i="1"/>
  <c r="X477" i="1"/>
  <c r="AA477" i="1"/>
  <c r="C477" i="1"/>
  <c r="AQ477" i="1"/>
  <c r="AD477" i="1"/>
  <c r="AN477" i="1"/>
  <c r="BF477" i="1"/>
  <c r="R477" i="1"/>
  <c r="I477" i="1"/>
  <c r="AE477" i="1"/>
  <c r="R419" i="1"/>
  <c r="AC419" i="1"/>
  <c r="AO419" i="1"/>
  <c r="B419" i="1"/>
  <c r="T419" i="1"/>
  <c r="AR419" i="1"/>
  <c r="BD324" i="1"/>
  <c r="AL324" i="1"/>
  <c r="BG324" i="1"/>
  <c r="T324" i="1"/>
  <c r="AF324" i="1"/>
  <c r="H347" i="1"/>
  <c r="W347" i="1"/>
  <c r="N347" i="1"/>
  <c r="AR347" i="1"/>
  <c r="T347" i="1"/>
  <c r="BG347" i="1"/>
  <c r="BB548" i="1"/>
  <c r="O548" i="1"/>
  <c r="BH548" i="1"/>
  <c r="AL548" i="1"/>
  <c r="K548" i="1"/>
  <c r="AX548" i="1"/>
  <c r="W548" i="1"/>
  <c r="BA548" i="1"/>
  <c r="W328" i="1"/>
  <c r="C328" i="1"/>
  <c r="AL328" i="1"/>
  <c r="BB328" i="1"/>
  <c r="AD328" i="1"/>
  <c r="AV328" i="1"/>
  <c r="E328" i="1"/>
  <c r="AU328" i="1"/>
  <c r="E264" i="1"/>
  <c r="Q264" i="1"/>
  <c r="K264" i="1"/>
  <c r="AY306" i="1"/>
  <c r="I306" i="1"/>
  <c r="AF306" i="1"/>
  <c r="AX306" i="1"/>
  <c r="W306" i="1"/>
  <c r="H306" i="1"/>
  <c r="AL306" i="1"/>
  <c r="AF316" i="1"/>
  <c r="K316" i="1"/>
  <c r="BH330" i="1"/>
  <c r="AO330" i="1"/>
  <c r="AY330" i="1"/>
  <c r="AU330" i="1"/>
  <c r="BE330" i="1"/>
  <c r="AC330" i="1"/>
  <c r="Q330" i="1"/>
  <c r="AR330" i="1"/>
  <c r="T330" i="1"/>
  <c r="AS495" i="1"/>
  <c r="AG495" i="1"/>
  <c r="F495" i="1"/>
  <c r="AD495" i="1"/>
  <c r="AY495" i="1"/>
  <c r="M495" i="1"/>
  <c r="S495" i="1"/>
  <c r="BF495" i="1"/>
  <c r="AW495" i="1"/>
  <c r="X495" i="1"/>
  <c r="AH495" i="1"/>
  <c r="BB427" i="1"/>
  <c r="S537" i="1"/>
  <c r="AZ537" i="1"/>
  <c r="D537" i="1"/>
  <c r="BB537" i="1"/>
  <c r="AW537" i="1"/>
  <c r="C537" i="1"/>
  <c r="AD537" i="1"/>
  <c r="BC537" i="1"/>
  <c r="AH537" i="1"/>
  <c r="AM537" i="1"/>
  <c r="R537" i="1"/>
  <c r="AN533" i="1"/>
  <c r="AY533" i="1"/>
  <c r="I533" i="1"/>
  <c r="AW533" i="1"/>
  <c r="AH533" i="1"/>
  <c r="BB533" i="1"/>
  <c r="AV533" i="1"/>
  <c r="D533" i="1"/>
  <c r="F533" i="1"/>
  <c r="AK533" i="1"/>
  <c r="BE514" i="1"/>
  <c r="AD514" i="1"/>
  <c r="AP514" i="1"/>
  <c r="R514" i="1"/>
  <c r="G514" i="1"/>
  <c r="AT514" i="1"/>
  <c r="J514" i="1"/>
  <c r="D461" i="1"/>
  <c r="AN461" i="1"/>
  <c r="J461" i="1"/>
  <c r="BF461" i="1"/>
  <c r="BH461" i="1"/>
  <c r="V461" i="1"/>
  <c r="AJ461" i="1"/>
  <c r="AH461" i="1"/>
  <c r="AQ461" i="1"/>
  <c r="AS461" i="1"/>
  <c r="P461" i="1"/>
  <c r="AF461" i="1"/>
  <c r="AL461" i="1"/>
  <c r="BD461" i="1"/>
  <c r="BG461" i="1"/>
  <c r="AU461" i="1"/>
  <c r="W391" i="1"/>
  <c r="AL391" i="1"/>
  <c r="Z391" i="1"/>
  <c r="AU391" i="1"/>
  <c r="AI391" i="1"/>
  <c r="K391" i="1"/>
  <c r="S284" i="1"/>
  <c r="G284" i="1"/>
  <c r="AM284" i="1"/>
  <c r="AJ284" i="1"/>
  <c r="AE284" i="1"/>
  <c r="AS284" i="1"/>
  <c r="AY284" i="1"/>
  <c r="U284" i="1"/>
  <c r="X284" i="1"/>
  <c r="AN284" i="1"/>
  <c r="AS427" i="1"/>
  <c r="BH427" i="1"/>
  <c r="BC427" i="1"/>
  <c r="AN427" i="1"/>
  <c r="AK427" i="1"/>
  <c r="AZ427" i="1"/>
  <c r="S427" i="1"/>
  <c r="AB331" i="1"/>
  <c r="J331" i="1"/>
  <c r="AW331" i="1"/>
  <c r="AK331" i="1"/>
  <c r="BE331" i="1"/>
  <c r="P331" i="1"/>
  <c r="AJ331" i="1"/>
  <c r="R331" i="1"/>
  <c r="AG331" i="1"/>
  <c r="AP331" i="1"/>
  <c r="AY335" i="1"/>
  <c r="AE335" i="1"/>
  <c r="AS335" i="1"/>
  <c r="AD335" i="1"/>
  <c r="AG335" i="1"/>
  <c r="AH335" i="1"/>
  <c r="AT335" i="1"/>
  <c r="AV335" i="1"/>
  <c r="C335" i="1"/>
  <c r="AM335" i="1"/>
  <c r="AS534" i="1"/>
  <c r="F534" i="1"/>
  <c r="AY534" i="1"/>
  <c r="U534" i="1"/>
  <c r="V534" i="1"/>
  <c r="AZ534" i="1"/>
  <c r="AM534" i="1"/>
  <c r="BH534" i="1"/>
  <c r="X534" i="1"/>
  <c r="AZ476" i="1"/>
  <c r="S476" i="1"/>
  <c r="AS476" i="1"/>
  <c r="AD476" i="1"/>
  <c r="BC476" i="1"/>
  <c r="AP476" i="1"/>
  <c r="AY476" i="1"/>
  <c r="AH476" i="1"/>
  <c r="X476" i="1"/>
  <c r="AB476" i="1"/>
  <c r="BE476" i="1"/>
  <c r="AA476" i="1"/>
  <c r="BF256" i="1"/>
  <c r="J256" i="1"/>
  <c r="AV256" i="1"/>
  <c r="S256" i="1"/>
  <c r="BH256" i="1"/>
  <c r="BC256" i="1"/>
  <c r="X256" i="1"/>
  <c r="BB256" i="1"/>
  <c r="AZ256" i="1"/>
  <c r="AH179" i="1"/>
  <c r="P179" i="1"/>
  <c r="AQ179" i="1"/>
  <c r="AP179" i="1"/>
  <c r="AV179" i="1"/>
  <c r="AG179" i="1"/>
  <c r="BE179" i="1"/>
  <c r="G179" i="1"/>
  <c r="O179" i="1"/>
  <c r="K179" i="1"/>
  <c r="AU179" i="1"/>
  <c r="BA179" i="1"/>
  <c r="H179" i="1"/>
  <c r="W179" i="1"/>
  <c r="BG231" i="1"/>
  <c r="H231" i="1"/>
  <c r="T231" i="1"/>
  <c r="AR231" i="1"/>
  <c r="S136" i="1"/>
  <c r="AB136" i="1"/>
  <c r="AG136" i="1"/>
  <c r="AJ136" i="1"/>
  <c r="AN136" i="1"/>
  <c r="BB136" i="1"/>
  <c r="AH136" i="1"/>
  <c r="BF136" i="1"/>
  <c r="AA165" i="1"/>
  <c r="AG165" i="1"/>
  <c r="AY165" i="1"/>
  <c r="AV165" i="1"/>
  <c r="BE165" i="1"/>
  <c r="X165" i="1"/>
  <c r="V165" i="1"/>
  <c r="AW165" i="1"/>
  <c r="A165" i="1"/>
  <c r="Y165" i="1"/>
  <c r="AX195" i="1"/>
  <c r="BD195" i="1"/>
  <c r="K195" i="1"/>
  <c r="AC195" i="1"/>
  <c r="H195" i="1"/>
  <c r="AG223" i="1"/>
  <c r="AJ223" i="1"/>
  <c r="R223" i="1"/>
  <c r="AA223" i="1"/>
  <c r="AM223" i="1"/>
  <c r="AP223" i="1"/>
  <c r="Y223" i="1"/>
  <c r="D223" i="1"/>
  <c r="AK223" i="1"/>
  <c r="AZ223" i="1"/>
  <c r="M223" i="1"/>
  <c r="AB223" i="1"/>
  <c r="G217" i="1"/>
  <c r="BH217" i="1"/>
  <c r="S217" i="1"/>
  <c r="AT217" i="1"/>
  <c r="BC217" i="1"/>
  <c r="AQ217" i="1"/>
  <c r="C217" i="1"/>
  <c r="O217" i="1"/>
  <c r="M217" i="1"/>
  <c r="AK217" i="1"/>
  <c r="AJ217" i="1"/>
  <c r="AK230" i="1"/>
  <c r="Y230" i="1"/>
  <c r="C230" i="1"/>
  <c r="AN230" i="1"/>
  <c r="S230" i="1"/>
  <c r="I230" i="1"/>
  <c r="L230" i="1"/>
  <c r="P230" i="1"/>
  <c r="AP230" i="1"/>
  <c r="AA230" i="1"/>
  <c r="D230" i="1"/>
  <c r="L172" i="1"/>
  <c r="AG172" i="1"/>
  <c r="AW172" i="1"/>
  <c r="M172" i="1"/>
  <c r="AA172" i="1"/>
  <c r="AQ172" i="1"/>
  <c r="G172" i="1"/>
  <c r="AP172" i="1"/>
  <c r="AY172" i="1"/>
  <c r="A172" i="1"/>
  <c r="AE148" i="1"/>
  <c r="AG148" i="1"/>
  <c r="BF148" i="1"/>
  <c r="P148" i="1"/>
  <c r="BC148" i="1"/>
  <c r="O148" i="1"/>
  <c r="U148" i="1"/>
  <c r="Y148" i="1"/>
  <c r="AO148" i="1"/>
  <c r="AC148" i="1"/>
  <c r="AF148" i="1"/>
  <c r="W148" i="1"/>
  <c r="N148" i="1"/>
  <c r="AC196" i="1"/>
  <c r="BD196" i="1"/>
  <c r="AO196" i="1"/>
  <c r="BG196" i="1"/>
  <c r="I352" i="1"/>
  <c r="S349" i="1"/>
  <c r="V349" i="1"/>
  <c r="BH349" i="1"/>
  <c r="Z349" i="1"/>
  <c r="B349" i="1"/>
  <c r="W349" i="1"/>
  <c r="BG367" i="1"/>
  <c r="W367" i="1"/>
  <c r="J367" i="1"/>
  <c r="AY367" i="1"/>
  <c r="F367" i="1"/>
  <c r="BC367" i="1"/>
  <c r="R367" i="1"/>
  <c r="AM367" i="1"/>
  <c r="AO443" i="1"/>
  <c r="Q443" i="1"/>
  <c r="AL443" i="1"/>
  <c r="I443" i="1"/>
  <c r="AK443" i="1"/>
  <c r="AJ359" i="1"/>
  <c r="R359" i="1"/>
  <c r="AW520" i="1"/>
  <c r="AE520" i="1"/>
  <c r="A520" i="1"/>
  <c r="AV520" i="1"/>
  <c r="BE482" i="1"/>
  <c r="AF482" i="1"/>
  <c r="BG482" i="1"/>
  <c r="AZ309" i="1"/>
  <c r="V309" i="1"/>
  <c r="AT309" i="1"/>
  <c r="X309" i="1"/>
  <c r="D309" i="1"/>
  <c r="H311" i="1"/>
  <c r="AL311" i="1"/>
  <c r="AU319" i="1"/>
  <c r="E319" i="1"/>
  <c r="Z550" i="1"/>
  <c r="AO550" i="1"/>
  <c r="D347" i="1"/>
  <c r="U347" i="1"/>
  <c r="AK347" i="1"/>
  <c r="O347" i="1"/>
  <c r="AW347" i="1"/>
  <c r="AN347" i="1"/>
  <c r="J347" i="1"/>
  <c r="BC347" i="1"/>
  <c r="F347" i="1"/>
  <c r="BB333" i="1"/>
  <c r="BC333" i="1"/>
  <c r="AK333" i="1"/>
  <c r="F333" i="1"/>
  <c r="AP333" i="1"/>
  <c r="AN333" i="1"/>
  <c r="BF333" i="1"/>
  <c r="X333" i="1"/>
  <c r="AW333" i="1"/>
  <c r="D333" i="1"/>
  <c r="AF519" i="1"/>
  <c r="B519" i="1"/>
  <c r="K519" i="1"/>
  <c r="AO519" i="1"/>
  <c r="AC519" i="1"/>
  <c r="Q519" i="1"/>
  <c r="AF320" i="1"/>
  <c r="E320" i="1"/>
  <c r="W320" i="1"/>
  <c r="T320" i="1"/>
  <c r="BA320" i="1"/>
  <c r="AD467" i="1"/>
  <c r="AM467" i="1"/>
  <c r="BE467" i="1"/>
  <c r="BC467" i="1"/>
  <c r="AV467" i="1"/>
  <c r="AZ467" i="1"/>
  <c r="AY467" i="1"/>
  <c r="AB467" i="1"/>
  <c r="AK467" i="1"/>
  <c r="BF467" i="1"/>
  <c r="AK430" i="1"/>
  <c r="AW430" i="1"/>
  <c r="AN430" i="1"/>
  <c r="V430" i="1"/>
  <c r="AY430" i="1"/>
  <c r="AJ430" i="1"/>
  <c r="AG430" i="1"/>
  <c r="U552" i="1"/>
  <c r="AM552" i="1"/>
  <c r="Q552" i="1"/>
  <c r="AI552" i="1"/>
  <c r="T552" i="1"/>
  <c r="W552" i="1"/>
  <c r="F552" i="1"/>
  <c r="BA552" i="1"/>
  <c r="K552" i="1"/>
  <c r="H552" i="1"/>
  <c r="D438" i="1"/>
  <c r="O438" i="1"/>
  <c r="AA438" i="1"/>
  <c r="P438" i="1"/>
  <c r="BC438" i="1"/>
  <c r="Y438" i="1"/>
  <c r="M438" i="1"/>
  <c r="BB438" i="1"/>
  <c r="AV438" i="1"/>
  <c r="AH438" i="1"/>
  <c r="H332" i="1"/>
  <c r="AR332" i="1"/>
  <c r="BD332" i="1"/>
  <c r="AX332" i="1"/>
  <c r="N332" i="1"/>
  <c r="AP332" i="1"/>
  <c r="AG547" i="1"/>
  <c r="AT547" i="1"/>
  <c r="AA547" i="1"/>
  <c r="L547" i="1"/>
  <c r="AY547" i="1"/>
  <c r="AM547" i="1"/>
  <c r="AS547" i="1"/>
  <c r="BC547" i="1"/>
  <c r="AN547" i="1"/>
  <c r="S307" i="1"/>
  <c r="C307" i="1"/>
  <c r="AP307" i="1"/>
  <c r="M258" i="1"/>
  <c r="V258" i="1"/>
  <c r="R258" i="1"/>
  <c r="AE258" i="1"/>
  <c r="A258" i="1"/>
  <c r="AM258" i="1"/>
  <c r="BH258" i="1"/>
  <c r="BE258" i="1"/>
  <c r="C258" i="1"/>
  <c r="BC258" i="1"/>
  <c r="X286" i="1"/>
  <c r="BD286" i="1"/>
  <c r="BA286" i="1"/>
  <c r="N286" i="1"/>
  <c r="AP286" i="1"/>
  <c r="I286" i="1"/>
  <c r="N547" i="1"/>
  <c r="AB358" i="1"/>
  <c r="AM358" i="1"/>
  <c r="J358" i="1"/>
  <c r="AV358" i="1"/>
  <c r="N528" i="1"/>
  <c r="AU528" i="1"/>
  <c r="M500" i="1"/>
  <c r="AN500" i="1"/>
  <c r="P500" i="1"/>
  <c r="AE500" i="1"/>
  <c r="J500" i="1"/>
  <c r="W500" i="1"/>
  <c r="T500" i="1"/>
  <c r="AU331" i="1"/>
  <c r="B331" i="1"/>
  <c r="AT526" i="1"/>
  <c r="M526" i="1"/>
  <c r="AG526" i="1"/>
  <c r="D526" i="1"/>
  <c r="AA387" i="1"/>
  <c r="M387" i="1"/>
  <c r="AV387" i="1"/>
  <c r="AP387" i="1"/>
  <c r="J446" i="1"/>
  <c r="AB446" i="1"/>
  <c r="K534" i="1"/>
  <c r="N296" i="1"/>
  <c r="BD296" i="1"/>
  <c r="Q290" i="1"/>
  <c r="AI290" i="1"/>
  <c r="Q524" i="1"/>
  <c r="AO524" i="1"/>
  <c r="A414" i="1"/>
  <c r="D414" i="1"/>
  <c r="AU373" i="1"/>
  <c r="AD373" i="1"/>
  <c r="AF373" i="1"/>
  <c r="AT440" i="1"/>
  <c r="O440" i="1"/>
  <c r="AT365" i="1"/>
  <c r="AS365" i="1"/>
  <c r="AE365" i="1"/>
  <c r="AZ365" i="1"/>
  <c r="Z277" i="1"/>
  <c r="E277" i="1"/>
  <c r="AG277" i="1"/>
  <c r="Q353" i="1"/>
  <c r="BD353" i="1"/>
  <c r="P433" i="1"/>
  <c r="AN433" i="1"/>
  <c r="AH433" i="1"/>
  <c r="U433" i="1"/>
  <c r="G433" i="1"/>
  <c r="S305" i="1"/>
  <c r="AQ305" i="1"/>
  <c r="A305" i="1"/>
  <c r="I455" i="1"/>
  <c r="AZ455" i="1"/>
  <c r="BE455" i="1"/>
  <c r="M455" i="1"/>
  <c r="AO395" i="1"/>
  <c r="BG395" i="1"/>
  <c r="AD523" i="1"/>
  <c r="D523" i="1"/>
  <c r="AZ523" i="1"/>
  <c r="A521" i="1"/>
  <c r="BH521" i="1"/>
  <c r="X521" i="1"/>
  <c r="L521" i="1"/>
  <c r="Q256" i="1"/>
  <c r="AR256" i="1"/>
  <c r="N492" i="1"/>
  <c r="N327" i="1"/>
  <c r="AE447" i="1"/>
  <c r="F506" i="1"/>
  <c r="AD451" i="1"/>
  <c r="BC451" i="1"/>
  <c r="AA451" i="1"/>
  <c r="V451" i="1"/>
  <c r="AO454" i="1"/>
  <c r="T454" i="1"/>
  <c r="E406" i="1"/>
  <c r="Z406" i="1"/>
  <c r="AL411" i="1"/>
  <c r="AS251" i="1"/>
  <c r="AE251" i="1"/>
  <c r="L251" i="1"/>
  <c r="F251" i="1"/>
  <c r="R251" i="1"/>
  <c r="BE287" i="1"/>
  <c r="AP287" i="1"/>
  <c r="AJ287" i="1"/>
  <c r="AT287" i="1"/>
  <c r="AH287" i="1"/>
  <c r="Y287" i="1"/>
  <c r="AS287" i="1"/>
  <c r="P287" i="1"/>
  <c r="C287" i="1"/>
  <c r="BD287" i="1"/>
  <c r="AI287" i="1"/>
  <c r="K287" i="1"/>
  <c r="E287" i="1"/>
  <c r="W287" i="1"/>
  <c r="AX287" i="1"/>
  <c r="A327" i="1"/>
  <c r="F327" i="1"/>
  <c r="V327" i="1"/>
  <c r="D327" i="1"/>
  <c r="AQ327" i="1"/>
  <c r="BC327" i="1"/>
  <c r="K465" i="1"/>
  <c r="H465" i="1"/>
  <c r="BG465" i="1"/>
  <c r="AZ453" i="1"/>
  <c r="C453" i="1"/>
  <c r="R453" i="1"/>
  <c r="AK453" i="1"/>
  <c r="BB453" i="1"/>
  <c r="M453" i="1"/>
  <c r="A453" i="1"/>
  <c r="G453" i="1"/>
  <c r="AQ453" i="1"/>
  <c r="AA453" i="1"/>
  <c r="AL551" i="1"/>
  <c r="AU551" i="1"/>
  <c r="AF551" i="1"/>
  <c r="BD551" i="1"/>
  <c r="K551" i="1"/>
  <c r="K350" i="1"/>
  <c r="AF350" i="1"/>
  <c r="W350" i="1"/>
  <c r="AL350" i="1"/>
  <c r="H350" i="1"/>
  <c r="BG350" i="1"/>
  <c r="BG363" i="1"/>
  <c r="AC363" i="1"/>
  <c r="BB363" i="1"/>
  <c r="B363" i="1"/>
  <c r="AG363" i="1"/>
  <c r="H363" i="1"/>
  <c r="T363" i="1"/>
  <c r="AO363" i="1"/>
  <c r="AR525" i="1"/>
  <c r="AI525" i="1"/>
  <c r="T525" i="1"/>
  <c r="AO525" i="1"/>
  <c r="AU525" i="1"/>
  <c r="T254" i="1"/>
  <c r="Q254" i="1"/>
  <c r="AL254" i="1"/>
  <c r="AR254" i="1"/>
  <c r="K254" i="1"/>
  <c r="U254" i="1"/>
  <c r="BB402" i="1"/>
  <c r="L402" i="1"/>
  <c r="AN402" i="1"/>
  <c r="F402" i="1"/>
  <c r="AZ402" i="1"/>
  <c r="BC402" i="1"/>
  <c r="S402" i="1"/>
  <c r="AJ402" i="1"/>
  <c r="R402" i="1"/>
  <c r="C402" i="1"/>
  <c r="K402" i="1"/>
  <c r="AL402" i="1"/>
  <c r="AX402" i="1"/>
  <c r="AU402" i="1"/>
  <c r="Q402" i="1"/>
  <c r="Z463" i="1"/>
  <c r="AU463" i="1"/>
  <c r="AF463" i="1"/>
  <c r="AL463" i="1"/>
  <c r="T463" i="1"/>
  <c r="AI463" i="1"/>
  <c r="E421" i="1"/>
  <c r="AF421" i="1"/>
  <c r="AI421" i="1"/>
  <c r="AO421" i="1"/>
  <c r="AG457" i="1"/>
  <c r="AS457" i="1"/>
  <c r="AJ457" i="1"/>
  <c r="L457" i="1"/>
  <c r="S457" i="1"/>
  <c r="M457" i="1"/>
  <c r="G457" i="1"/>
  <c r="AK457" i="1"/>
  <c r="BC457" i="1"/>
  <c r="AQ457" i="1"/>
  <c r="AB457" i="1"/>
  <c r="AP522" i="1"/>
  <c r="S522" i="1"/>
  <c r="D522" i="1"/>
  <c r="A522" i="1"/>
  <c r="AE522" i="1"/>
  <c r="AJ522" i="1"/>
  <c r="AS522" i="1"/>
  <c r="BC522" i="1"/>
  <c r="AL475" i="1"/>
  <c r="AR475" i="1"/>
  <c r="H475" i="1"/>
  <c r="Z533" i="1"/>
  <c r="T533" i="1"/>
  <c r="AV464" i="1"/>
  <c r="AE464" i="1"/>
  <c r="BE464" i="1"/>
  <c r="D464" i="1"/>
  <c r="C464" i="1"/>
  <c r="AM464" i="1"/>
  <c r="AQ391" i="1"/>
  <c r="AH391" i="1"/>
  <c r="P391" i="1"/>
  <c r="AY391" i="1"/>
  <c r="R391" i="1"/>
  <c r="AP391" i="1"/>
  <c r="AE391" i="1"/>
  <c r="G279" i="1"/>
  <c r="AE279" i="1"/>
  <c r="AY279" i="1"/>
  <c r="AQ279" i="1"/>
  <c r="AJ279" i="1"/>
  <c r="AG419" i="1"/>
  <c r="AD419" i="1"/>
  <c r="Y419" i="1"/>
  <c r="AZ510" i="1"/>
  <c r="V510" i="1"/>
  <c r="BE510" i="1"/>
  <c r="X510" i="1"/>
  <c r="AH510" i="1"/>
  <c r="BB485" i="1"/>
  <c r="O485" i="1"/>
  <c r="AA485" i="1"/>
  <c r="W485" i="1"/>
  <c r="T485" i="1"/>
  <c r="AX424" i="1"/>
  <c r="AC424" i="1"/>
  <c r="AR424" i="1"/>
  <c r="M525" i="1"/>
  <c r="C525" i="1"/>
  <c r="AA525" i="1"/>
  <c r="AH525" i="1"/>
  <c r="AI394" i="1"/>
  <c r="K394" i="1"/>
  <c r="Y394" i="1"/>
  <c r="F394" i="1"/>
  <c r="O394" i="1"/>
  <c r="S394" i="1"/>
  <c r="AP394" i="1"/>
  <c r="BE394" i="1"/>
  <c r="AD288" i="1"/>
  <c r="AJ288" i="1"/>
  <c r="R288" i="1"/>
  <c r="BE288" i="1"/>
  <c r="AG293" i="1"/>
  <c r="AW293" i="1"/>
  <c r="L293" i="1"/>
  <c r="V293" i="1"/>
  <c r="P293" i="1"/>
  <c r="AM337" i="1"/>
  <c r="BD337" i="1"/>
  <c r="BH337" i="1"/>
  <c r="AG337" i="1"/>
  <c r="AV488" i="1"/>
  <c r="T488" i="1"/>
  <c r="N488" i="1"/>
  <c r="AP488" i="1"/>
  <c r="AO488" i="1"/>
  <c r="Y334" i="1"/>
  <c r="I334" i="1"/>
  <c r="C334" i="1"/>
  <c r="A334" i="1"/>
  <c r="Q333" i="1"/>
  <c r="W333" i="1"/>
  <c r="AW264" i="1"/>
  <c r="AS264" i="1"/>
  <c r="BE264" i="1"/>
  <c r="V264" i="1"/>
  <c r="AD436" i="1"/>
  <c r="U436" i="1"/>
  <c r="C436" i="1"/>
  <c r="J436" i="1"/>
  <c r="Q401" i="1"/>
  <c r="B401" i="1"/>
  <c r="E382" i="1"/>
  <c r="AF382" i="1"/>
  <c r="BG387" i="1"/>
  <c r="AX387" i="1"/>
  <c r="Z444" i="1"/>
  <c r="AF444" i="1"/>
  <c r="E444" i="1"/>
  <c r="X444" i="1"/>
  <c r="M444" i="1"/>
  <c r="BH444" i="1"/>
  <c r="C444" i="1"/>
  <c r="J444" i="1"/>
  <c r="J290" i="1"/>
  <c r="D290" i="1"/>
  <c r="AW290" i="1"/>
  <c r="T418" i="1"/>
  <c r="BA418" i="1"/>
  <c r="H418" i="1"/>
  <c r="AK418" i="1"/>
  <c r="AZ418" i="1"/>
  <c r="AH418" i="1"/>
  <c r="AQ418" i="1"/>
  <c r="J418" i="1"/>
  <c r="N344" i="1"/>
  <c r="AV316" i="1"/>
  <c r="J316" i="1"/>
  <c r="L316" i="1"/>
  <c r="AQ316" i="1"/>
  <c r="AS357" i="1"/>
  <c r="AV357" i="1"/>
  <c r="AH357" i="1"/>
  <c r="J357" i="1"/>
  <c r="AS380" i="1"/>
  <c r="AQ380" i="1"/>
  <c r="D380" i="1"/>
  <c r="AA380" i="1"/>
  <c r="BE380" i="1"/>
  <c r="A245" i="1"/>
  <c r="AE245" i="1"/>
  <c r="C245" i="1"/>
  <c r="AJ245" i="1"/>
  <c r="AQ245" i="1"/>
  <c r="AO253" i="1"/>
  <c r="Z253" i="1"/>
  <c r="AI253" i="1"/>
  <c r="U253" i="1"/>
  <c r="V253" i="1"/>
  <c r="C253" i="1"/>
  <c r="BC253" i="1"/>
  <c r="K490" i="1"/>
  <c r="AC490" i="1"/>
  <c r="AL433" i="1"/>
  <c r="AV327" i="1"/>
  <c r="L352" i="1"/>
  <c r="AD454" i="1"/>
  <c r="A454" i="1"/>
  <c r="AB454" i="1"/>
  <c r="E285" i="1"/>
  <c r="W285" i="1"/>
  <c r="AF285" i="1"/>
  <c r="AM411" i="1"/>
  <c r="F411" i="1"/>
  <c r="AW411" i="1"/>
  <c r="AG411" i="1"/>
  <c r="BA251" i="1"/>
  <c r="T251" i="1"/>
  <c r="AX359" i="1"/>
  <c r="BA359" i="1"/>
  <c r="A260" i="1"/>
  <c r="J260" i="1"/>
  <c r="P260" i="1"/>
  <c r="AQ260" i="1"/>
  <c r="D260" i="1"/>
  <c r="H520" i="1"/>
  <c r="AF520" i="1"/>
  <c r="AB297" i="1"/>
  <c r="AT297" i="1"/>
  <c r="S297" i="1"/>
  <c r="AO297" i="1"/>
  <c r="AC260" i="1"/>
  <c r="U465" i="1"/>
  <c r="AQ465" i="1"/>
  <c r="AH465" i="1"/>
  <c r="X465" i="1"/>
  <c r="AP465" i="1"/>
  <c r="BG453" i="1"/>
  <c r="BD453" i="1"/>
  <c r="N453" i="1"/>
  <c r="AJ551" i="1"/>
  <c r="AA551" i="1"/>
  <c r="S551" i="1"/>
  <c r="AD551" i="1"/>
  <c r="BH311" i="1"/>
  <c r="O311" i="1"/>
  <c r="I311" i="1"/>
  <c r="G311" i="1"/>
  <c r="AH311" i="1"/>
  <c r="L265" i="1"/>
  <c r="AF265" i="1"/>
  <c r="AD265" i="1"/>
  <c r="N265" i="1"/>
  <c r="BG265" i="1"/>
  <c r="BH273" i="1"/>
  <c r="X273" i="1"/>
  <c r="AS273" i="1"/>
  <c r="G273" i="1"/>
  <c r="L273" i="1"/>
  <c r="AC338" i="1"/>
  <c r="W338" i="1"/>
  <c r="AE475" i="1"/>
  <c r="BC475" i="1"/>
  <c r="D475" i="1"/>
  <c r="AZ475" i="1"/>
  <c r="BH475" i="1"/>
  <c r="Z477" i="1"/>
  <c r="AO270" i="1"/>
  <c r="K270" i="1"/>
  <c r="AU270" i="1"/>
  <c r="T542" i="1"/>
  <c r="Q542" i="1"/>
  <c r="BB542" i="1"/>
  <c r="AU542" i="1"/>
  <c r="BG456" i="1"/>
  <c r="BA456" i="1"/>
  <c r="BH275" i="1"/>
  <c r="AP529" i="1"/>
  <c r="AV529" i="1"/>
  <c r="BA529" i="1"/>
  <c r="AG529" i="1"/>
  <c r="J383" i="1"/>
  <c r="AH383" i="1"/>
  <c r="AU436" i="1"/>
  <c r="AF436" i="1"/>
  <c r="AR436" i="1"/>
  <c r="AZ528" i="1"/>
  <c r="C528" i="1"/>
  <c r="AW528" i="1"/>
  <c r="Y528" i="1"/>
  <c r="U528" i="1"/>
  <c r="X401" i="1"/>
  <c r="AP401" i="1"/>
  <c r="AK401" i="1"/>
  <c r="AS401" i="1"/>
  <c r="AM401" i="1"/>
  <c r="U376" i="1"/>
  <c r="AT376" i="1"/>
  <c r="AM376" i="1"/>
  <c r="BC376" i="1"/>
  <c r="V382" i="1"/>
  <c r="I382" i="1"/>
  <c r="O382" i="1"/>
  <c r="J382" i="1"/>
  <c r="F382" i="1"/>
  <c r="R248" i="1"/>
  <c r="BH248" i="1"/>
  <c r="AP248" i="1"/>
  <c r="AD248" i="1"/>
  <c r="Z526" i="1"/>
  <c r="Q526" i="1"/>
  <c r="W278" i="1"/>
  <c r="BD278" i="1"/>
  <c r="AI278" i="1"/>
  <c r="V278" i="1"/>
  <c r="AT278" i="1"/>
  <c r="R278" i="1"/>
  <c r="Y278" i="1"/>
  <c r="BC278" i="1"/>
  <c r="BA335" i="1"/>
  <c r="AC335" i="1"/>
  <c r="AL335" i="1"/>
  <c r="J296" i="1"/>
  <c r="AW296" i="1"/>
  <c r="BF296" i="1"/>
  <c r="BE296" i="1"/>
  <c r="AG296" i="1"/>
  <c r="AA524" i="1"/>
  <c r="AS524" i="1"/>
  <c r="P524" i="1"/>
  <c r="C524" i="1"/>
  <c r="Y524" i="1"/>
  <c r="X344" i="1"/>
  <c r="AV344" i="1"/>
  <c r="L344" i="1"/>
  <c r="AW344" i="1"/>
  <c r="AS344" i="1"/>
  <c r="AZ344" i="1"/>
  <c r="A355" i="1"/>
  <c r="M355" i="1"/>
  <c r="AJ355" i="1"/>
  <c r="L355" i="1"/>
  <c r="G355" i="1"/>
  <c r="E414" i="1"/>
  <c r="BA414" i="1"/>
  <c r="BG414" i="1"/>
  <c r="AO357" i="1"/>
  <c r="AI357" i="1"/>
  <c r="B380" i="1"/>
  <c r="AL380" i="1"/>
  <c r="AC495" i="1"/>
  <c r="AL245" i="1"/>
  <c r="Z245" i="1"/>
  <c r="T245" i="1"/>
  <c r="AX440" i="1"/>
  <c r="AF440" i="1"/>
  <c r="H365" i="1"/>
  <c r="BA365" i="1"/>
  <c r="N365" i="1"/>
  <c r="F353" i="1"/>
  <c r="BF353" i="1"/>
  <c r="AZ353" i="1"/>
  <c r="AQ353" i="1"/>
  <c r="AH353" i="1"/>
  <c r="AV490" i="1"/>
  <c r="J490" i="1"/>
  <c r="AA490" i="1"/>
  <c r="BH490" i="1"/>
  <c r="BF490" i="1"/>
  <c r="AR299" i="1"/>
  <c r="AJ299" i="1"/>
  <c r="N299" i="1"/>
  <c r="AO299" i="1"/>
  <c r="R299" i="1"/>
  <c r="S395" i="1"/>
  <c r="O395" i="1"/>
  <c r="AK395" i="1"/>
  <c r="AH395" i="1"/>
  <c r="AN395" i="1"/>
  <c r="AU523" i="1"/>
  <c r="Q523" i="1"/>
  <c r="AI523" i="1"/>
  <c r="AO437" i="1"/>
  <c r="AM437" i="1"/>
  <c r="Q437" i="1"/>
  <c r="AL437" i="1"/>
  <c r="AD437" i="1"/>
  <c r="AV437" i="1"/>
  <c r="M492" i="1"/>
  <c r="AN492" i="1"/>
  <c r="A492" i="1"/>
  <c r="L492" i="1"/>
  <c r="AC327" i="1"/>
  <c r="L506" i="1"/>
  <c r="AU451" i="1"/>
  <c r="W451" i="1"/>
  <c r="H451" i="1"/>
  <c r="L285" i="1"/>
  <c r="BH285" i="1"/>
  <c r="R285" i="1"/>
  <c r="AB406" i="1"/>
  <c r="AK406" i="1"/>
  <c r="N506" i="1"/>
  <c r="AX288" i="1"/>
  <c r="BD317" i="1"/>
  <c r="AL317" i="1"/>
  <c r="M317" i="1"/>
  <c r="AB317" i="1"/>
  <c r="C317" i="1"/>
  <c r="S317" i="1"/>
  <c r="AJ317" i="1"/>
  <c r="AS317" i="1"/>
  <c r="AJ425" i="1"/>
  <c r="BD425" i="1"/>
  <c r="AI425" i="1"/>
  <c r="AX425" i="1"/>
  <c r="AU425" i="1"/>
  <c r="AL518" i="1"/>
  <c r="T518" i="1"/>
  <c r="AA518" i="1"/>
  <c r="AQ518" i="1"/>
  <c r="S518" i="1"/>
  <c r="BE518" i="1"/>
  <c r="P518" i="1"/>
  <c r="AD427" i="1"/>
  <c r="Y541" i="1"/>
  <c r="BB541" i="1"/>
  <c r="C541" i="1"/>
  <c r="D541" i="1"/>
  <c r="AP541" i="1"/>
  <c r="BB369" i="1"/>
  <c r="BE369" i="1"/>
  <c r="V369" i="1"/>
  <c r="AF334" i="1"/>
  <c r="Q334" i="1"/>
  <c r="AT366" i="1"/>
  <c r="O366" i="1"/>
  <c r="BF366" i="1"/>
  <c r="AP366" i="1"/>
  <c r="BD422" i="1"/>
  <c r="AL422" i="1"/>
  <c r="AC422" i="1"/>
  <c r="BH439" i="1"/>
  <c r="D439" i="1"/>
  <c r="U439" i="1"/>
  <c r="AM439" i="1"/>
  <c r="AN439" i="1"/>
  <c r="C469" i="1"/>
  <c r="P469" i="1"/>
  <c r="AE469" i="1"/>
  <c r="AD469" i="1"/>
  <c r="L469" i="1"/>
  <c r="M469" i="1"/>
  <c r="AF469" i="1"/>
  <c r="BG469" i="1"/>
  <c r="BC486" i="1"/>
  <c r="L486" i="1"/>
  <c r="I486" i="1"/>
  <c r="X486" i="1"/>
  <c r="D486" i="1"/>
  <c r="C312" i="1"/>
  <c r="AP312" i="1"/>
  <c r="AF312" i="1"/>
  <c r="F312" i="1"/>
  <c r="T312" i="1"/>
  <c r="AD378" i="1"/>
  <c r="BE378" i="1"/>
  <c r="F378" i="1"/>
  <c r="P378" i="1"/>
  <c r="B358" i="1"/>
  <c r="E358" i="1"/>
  <c r="Q358" i="1"/>
  <c r="U249" i="1"/>
  <c r="AC249" i="1"/>
  <c r="R249" i="1"/>
  <c r="AY249" i="1"/>
  <c r="BG249" i="1"/>
  <c r="K459" i="1"/>
  <c r="AF459" i="1"/>
  <c r="BE459" i="1"/>
  <c r="AV459" i="1"/>
  <c r="AM459" i="1"/>
  <c r="AN459" i="1"/>
  <c r="AH459" i="1"/>
  <c r="X459" i="1"/>
  <c r="AW459" i="1"/>
  <c r="AU400" i="1"/>
  <c r="E400" i="1"/>
  <c r="BA400" i="1"/>
  <c r="AR400" i="1"/>
  <c r="BD400" i="1"/>
  <c r="BG400" i="1"/>
  <c r="AV400" i="1"/>
  <c r="C400" i="1"/>
  <c r="F400" i="1"/>
  <c r="BH400" i="1"/>
  <c r="AT477" i="1"/>
  <c r="A477" i="1"/>
  <c r="AG477" i="1"/>
  <c r="Y477" i="1"/>
  <c r="BB477" i="1"/>
  <c r="J477" i="1"/>
  <c r="G477" i="1"/>
  <c r="AK477" i="1"/>
  <c r="U477" i="1"/>
  <c r="AW477" i="1"/>
  <c r="BC477" i="1"/>
  <c r="X419" i="1"/>
  <c r="E419" i="1"/>
  <c r="Z419" i="1"/>
  <c r="N419" i="1"/>
  <c r="AX419" i="1"/>
  <c r="AI419" i="1"/>
  <c r="BD419" i="1"/>
  <c r="N324" i="1"/>
  <c r="AX324" i="1"/>
  <c r="AI347" i="1"/>
  <c r="B347" i="1"/>
  <c r="AU347" i="1"/>
  <c r="BD347" i="1"/>
  <c r="AO347" i="1"/>
  <c r="F548" i="1"/>
  <c r="I548" i="1"/>
  <c r="AY548" i="1"/>
  <c r="AP548" i="1"/>
  <c r="BG548" i="1"/>
  <c r="N548" i="1"/>
  <c r="AC548" i="1"/>
  <c r="Q548" i="1"/>
  <c r="AR548" i="1"/>
  <c r="E548" i="1"/>
  <c r="Z328" i="1"/>
  <c r="N328" i="1"/>
  <c r="K328" i="1"/>
  <c r="AF328" i="1"/>
  <c r="BD328" i="1"/>
  <c r="F328" i="1"/>
  <c r="O328" i="1"/>
  <c r="AF264" i="1"/>
  <c r="BD264" i="1"/>
  <c r="B264" i="1"/>
  <c r="AC264" i="1"/>
  <c r="BG264" i="1"/>
  <c r="T264" i="1"/>
  <c r="AJ306" i="1"/>
  <c r="C306" i="1"/>
  <c r="AG306" i="1"/>
  <c r="BB306" i="1"/>
  <c r="U306" i="1"/>
  <c r="BH306" i="1"/>
  <c r="AR306" i="1"/>
  <c r="Q306" i="1"/>
  <c r="AI306" i="1"/>
  <c r="Z316" i="1"/>
  <c r="BG316" i="1"/>
  <c r="AU316" i="1"/>
  <c r="AL316" i="1"/>
  <c r="E316" i="1"/>
  <c r="C330" i="1"/>
  <c r="AX330" i="1"/>
  <c r="I330" i="1"/>
  <c r="AJ330" i="1"/>
  <c r="AG330" i="1"/>
  <c r="BA330" i="1"/>
  <c r="BG330" i="1"/>
  <c r="AI330" i="1"/>
  <c r="A495" i="1"/>
  <c r="AN495" i="1"/>
  <c r="AZ495" i="1"/>
  <c r="AE495" i="1"/>
  <c r="BB495" i="1"/>
  <c r="G495" i="1"/>
  <c r="L495" i="1"/>
  <c r="I495" i="1"/>
  <c r="O495" i="1"/>
  <c r="C495" i="1"/>
  <c r="P495" i="1"/>
  <c r="AM514" i="1"/>
  <c r="I537" i="1"/>
  <c r="A537" i="1"/>
  <c r="AV537" i="1"/>
  <c r="U537" i="1"/>
  <c r="AE537" i="1"/>
  <c r="P537" i="1"/>
  <c r="AY537" i="1"/>
  <c r="AJ537" i="1"/>
  <c r="V537" i="1"/>
  <c r="A533" i="1"/>
  <c r="V533" i="1"/>
  <c r="AT533" i="1"/>
  <c r="AB533" i="1"/>
  <c r="AP533" i="1"/>
  <c r="AS533" i="1"/>
  <c r="S533" i="1"/>
  <c r="L533" i="1"/>
  <c r="AQ533" i="1"/>
  <c r="R533" i="1"/>
  <c r="M533" i="1"/>
  <c r="U514" i="1"/>
  <c r="AG514" i="1"/>
  <c r="F514" i="1"/>
  <c r="AK514" i="1"/>
  <c r="S514" i="1"/>
  <c r="AB514" i="1"/>
  <c r="AZ514" i="1"/>
  <c r="AE514" i="1"/>
  <c r="S461" i="1"/>
  <c r="AE461" i="1"/>
  <c r="AD461" i="1"/>
  <c r="AT461" i="1"/>
  <c r="AY461" i="1"/>
  <c r="AP461" i="1"/>
  <c r="BE461" i="1"/>
  <c r="BC461" i="1"/>
  <c r="AG461" i="1"/>
  <c r="A461" i="1"/>
  <c r="Z461" i="1"/>
  <c r="E461" i="1"/>
  <c r="AX461" i="1"/>
  <c r="T461" i="1"/>
  <c r="AO461" i="1"/>
  <c r="BG391" i="1"/>
  <c r="Q391" i="1"/>
  <c r="AR391" i="1"/>
  <c r="B391" i="1"/>
  <c r="E391" i="1"/>
  <c r="BA391" i="1"/>
  <c r="L284" i="1"/>
  <c r="AH284" i="1"/>
  <c r="AB284" i="1"/>
  <c r="A284" i="1"/>
  <c r="O284" i="1"/>
  <c r="F284" i="1"/>
  <c r="AG284" i="1"/>
  <c r="D284" i="1"/>
  <c r="AT284" i="1"/>
  <c r="Y284" i="1"/>
  <c r="M427" i="1"/>
  <c r="Y427" i="1"/>
  <c r="AE427" i="1"/>
  <c r="AH427" i="1"/>
  <c r="AQ427" i="1"/>
  <c r="AY427" i="1"/>
  <c r="AJ427" i="1"/>
  <c r="I427" i="1"/>
  <c r="C427" i="1"/>
  <c r="F427" i="1"/>
  <c r="AQ331" i="1"/>
  <c r="F331" i="1"/>
  <c r="S331" i="1"/>
  <c r="M331" i="1"/>
  <c r="AH331" i="1"/>
  <c r="G331" i="1"/>
  <c r="AA331" i="1"/>
  <c r="A335" i="1"/>
  <c r="AN335" i="1"/>
  <c r="AJ335" i="1"/>
  <c r="L335" i="1"/>
  <c r="V335" i="1"/>
  <c r="J335" i="1"/>
  <c r="BB335" i="1"/>
  <c r="BC335" i="1"/>
  <c r="AP335" i="1"/>
  <c r="R335" i="1"/>
  <c r="D534" i="1"/>
  <c r="BC534" i="1"/>
  <c r="J534" i="1"/>
  <c r="Y534" i="1"/>
  <c r="AA534" i="1"/>
  <c r="R534" i="1"/>
  <c r="BF534" i="1"/>
  <c r="AW534" i="1"/>
  <c r="AV534" i="1"/>
  <c r="S534" i="1"/>
  <c r="P534" i="1"/>
  <c r="BB476" i="1"/>
  <c r="R476" i="1"/>
  <c r="I476" i="1"/>
  <c r="P476" i="1"/>
  <c r="M476" i="1"/>
  <c r="AT476" i="1"/>
  <c r="AW476" i="1"/>
  <c r="V476" i="1"/>
  <c r="J476" i="1"/>
  <c r="BH476" i="1"/>
  <c r="O476" i="1"/>
  <c r="AJ256" i="1"/>
  <c r="AN256" i="1"/>
  <c r="AP256" i="1"/>
  <c r="V256" i="1"/>
  <c r="AT256" i="1"/>
  <c r="L256" i="1"/>
  <c r="U256" i="1"/>
  <c r="P256" i="1"/>
  <c r="S179" i="1"/>
  <c r="J179" i="1"/>
  <c r="D179" i="1"/>
  <c r="F179" i="1"/>
  <c r="AD179" i="1"/>
  <c r="AM179" i="1"/>
  <c r="AZ179" i="1"/>
  <c r="R179" i="1"/>
  <c r="AS179" i="1"/>
  <c r="AO179" i="1"/>
  <c r="Q179" i="1"/>
  <c r="N179" i="1"/>
  <c r="Z179" i="1"/>
  <c r="AL179" i="1"/>
  <c r="AF231" i="1"/>
  <c r="AC231" i="1"/>
  <c r="AU231" i="1"/>
  <c r="B231" i="1"/>
  <c r="AV141" i="1"/>
  <c r="A141" i="1"/>
  <c r="L141" i="1"/>
  <c r="AW141" i="1"/>
  <c r="AA141" i="1"/>
  <c r="M141" i="1"/>
  <c r="AT141" i="1"/>
  <c r="AY141" i="1"/>
  <c r="Q141" i="1"/>
  <c r="AU141" i="1"/>
  <c r="AO141" i="1"/>
  <c r="AC141" i="1"/>
  <c r="W141" i="1"/>
  <c r="BG141" i="1"/>
  <c r="S236" i="1"/>
  <c r="A236" i="1"/>
  <c r="AK236" i="1"/>
  <c r="AW236" i="1"/>
  <c r="AB236" i="1"/>
  <c r="AS426" i="1"/>
  <c r="AD349" i="1"/>
  <c r="AY349" i="1"/>
  <c r="BE349" i="1"/>
  <c r="AG349" i="1"/>
  <c r="BC349" i="1"/>
  <c r="N349" i="1"/>
  <c r="AI349" i="1"/>
  <c r="AO367" i="1"/>
  <c r="K367" i="1"/>
  <c r="Z367" i="1"/>
  <c r="AN367" i="1"/>
  <c r="Y367" i="1"/>
  <c r="AK367" i="1"/>
  <c r="AV367" i="1"/>
  <c r="S367" i="1"/>
  <c r="C367" i="1"/>
  <c r="AC443" i="1"/>
  <c r="BD443" i="1"/>
  <c r="F443" i="1"/>
  <c r="J443" i="1"/>
  <c r="J359" i="1"/>
  <c r="AZ359" i="1"/>
  <c r="AK520" i="1"/>
  <c r="AH520" i="1"/>
  <c r="AT520" i="1"/>
  <c r="BE520" i="1"/>
  <c r="AG520" i="1"/>
  <c r="Z482" i="1"/>
  <c r="L309" i="1"/>
  <c r="A309" i="1"/>
  <c r="AW309" i="1"/>
  <c r="AS309" i="1"/>
  <c r="BG311" i="1"/>
  <c r="Q311" i="1"/>
  <c r="Q319" i="1"/>
  <c r="W319" i="1"/>
  <c r="K550" i="1"/>
  <c r="T550" i="1"/>
  <c r="N550" i="1"/>
  <c r="AG511" i="1"/>
  <c r="AS511" i="1"/>
  <c r="AW511" i="1"/>
  <c r="AQ511" i="1"/>
  <c r="S511" i="1"/>
  <c r="J511" i="1"/>
  <c r="AN511" i="1"/>
  <c r="AY511" i="1"/>
  <c r="C511" i="1"/>
  <c r="AI457" i="1"/>
  <c r="N457" i="1"/>
  <c r="AO457" i="1"/>
  <c r="K457" i="1"/>
  <c r="AV318" i="1"/>
  <c r="U318" i="1"/>
  <c r="O318" i="1"/>
  <c r="AZ318" i="1"/>
  <c r="BH318" i="1"/>
  <c r="AH318" i="1"/>
  <c r="BC318" i="1"/>
  <c r="BB318" i="1"/>
  <c r="Y318" i="1"/>
  <c r="K522" i="1"/>
  <c r="B522" i="1"/>
  <c r="W522" i="1"/>
  <c r="AX522" i="1"/>
  <c r="E522" i="1"/>
  <c r="F364" i="1"/>
  <c r="H364" i="1"/>
  <c r="AF364" i="1"/>
  <c r="I364" i="1"/>
  <c r="AX364" i="1"/>
  <c r="W364" i="1"/>
  <c r="AR364" i="1"/>
  <c r="E541" i="1"/>
  <c r="B541" i="1"/>
  <c r="K541" i="1"/>
  <c r="AX541" i="1"/>
  <c r="AU541" i="1"/>
  <c r="W464" i="1"/>
  <c r="AL464" i="1"/>
  <c r="AU464" i="1"/>
  <c r="Z464" i="1"/>
  <c r="Q464" i="1"/>
  <c r="C392" i="1"/>
  <c r="U392" i="1"/>
  <c r="AH392" i="1"/>
  <c r="BH392" i="1"/>
  <c r="AG392" i="1"/>
  <c r="M392" i="1"/>
  <c r="Z279" i="1"/>
  <c r="AF279" i="1"/>
  <c r="H279" i="1"/>
  <c r="AJ489" i="1"/>
  <c r="L489" i="1"/>
  <c r="AS489" i="1"/>
  <c r="AV489" i="1"/>
  <c r="AA489" i="1"/>
  <c r="AL489" i="1"/>
  <c r="AW424" i="1"/>
  <c r="J424" i="1"/>
  <c r="AN424" i="1"/>
  <c r="BF424" i="1"/>
  <c r="AV424" i="1"/>
  <c r="AM424" i="1"/>
  <c r="AG424" i="1"/>
  <c r="BB424" i="1"/>
  <c r="R286" i="1"/>
  <c r="AG286" i="1"/>
  <c r="B286" i="1"/>
  <c r="BB286" i="1"/>
  <c r="O286" i="1"/>
  <c r="AR547" i="1"/>
  <c r="W547" i="1"/>
  <c r="BD547" i="1"/>
  <c r="D358" i="1"/>
  <c r="AP358" i="1"/>
  <c r="AE358" i="1"/>
  <c r="AJ358" i="1"/>
  <c r="BC358" i="1"/>
  <c r="X358" i="1"/>
  <c r="AX528" i="1"/>
  <c r="AF528" i="1"/>
  <c r="BG528" i="1"/>
  <c r="W528" i="1"/>
  <c r="AG500" i="1"/>
  <c r="AP500" i="1"/>
  <c r="F500" i="1"/>
  <c r="AA500" i="1"/>
  <c r="AV500" i="1"/>
  <c r="BG500" i="1"/>
  <c r="Z500" i="1"/>
  <c r="Q500" i="1"/>
  <c r="AO500" i="1"/>
  <c r="AI331" i="1"/>
  <c r="AX331" i="1"/>
  <c r="L526" i="1"/>
  <c r="AN526" i="1"/>
  <c r="AM526" i="1"/>
  <c r="AW526" i="1"/>
  <c r="BC526" i="1"/>
  <c r="C526" i="1"/>
  <c r="O387" i="1"/>
  <c r="U387" i="1"/>
  <c r="AD387" i="1"/>
  <c r="S387" i="1"/>
  <c r="R387" i="1"/>
  <c r="AZ446" i="1"/>
  <c r="AQ446" i="1"/>
  <c r="AJ446" i="1"/>
  <c r="AU534" i="1"/>
  <c r="AO534" i="1"/>
  <c r="BD534" i="1"/>
  <c r="AU296" i="1"/>
  <c r="AC296" i="1"/>
  <c r="AR296" i="1"/>
  <c r="AI296" i="1"/>
  <c r="AC290" i="1"/>
  <c r="Z290" i="1"/>
  <c r="BD290" i="1"/>
  <c r="H524" i="1"/>
  <c r="BA524" i="1"/>
  <c r="B524" i="1"/>
  <c r="BE414" i="1"/>
  <c r="AJ414" i="1"/>
  <c r="AS414" i="1"/>
  <c r="L414" i="1"/>
  <c r="AN414" i="1"/>
  <c r="AZ414" i="1"/>
  <c r="AJ373" i="1"/>
  <c r="AM373" i="1"/>
  <c r="O373" i="1"/>
  <c r="BD373" i="1"/>
  <c r="I440" i="1"/>
  <c r="U440" i="1"/>
  <c r="D440" i="1"/>
  <c r="BC440" i="1"/>
  <c r="S440" i="1"/>
  <c r="P440" i="1"/>
  <c r="AQ365" i="1"/>
  <c r="BF365" i="1"/>
  <c r="U365" i="1"/>
  <c r="O365" i="1"/>
  <c r="AB365" i="1"/>
  <c r="AD365" i="1"/>
  <c r="AK365" i="1"/>
  <c r="AR277" i="1"/>
  <c r="AS277" i="1"/>
  <c r="BA277" i="1"/>
  <c r="AU277" i="1"/>
  <c r="O277" i="1"/>
  <c r="AL277" i="1"/>
  <c r="AJ277" i="1"/>
  <c r="E353" i="1"/>
  <c r="AF353" i="1"/>
  <c r="AX353" i="1"/>
  <c r="Z353" i="1"/>
  <c r="A433" i="1"/>
  <c r="AY433" i="1"/>
  <c r="BH433" i="1"/>
  <c r="F433" i="1"/>
  <c r="S433" i="1"/>
  <c r="AK433" i="1"/>
  <c r="AM433" i="1"/>
  <c r="BF305" i="1"/>
  <c r="AG305" i="1"/>
  <c r="C305" i="1"/>
  <c r="R305" i="1"/>
  <c r="AE305" i="1"/>
  <c r="X305" i="1"/>
  <c r="AG455" i="1"/>
  <c r="AW455" i="1"/>
  <c r="Y455" i="1"/>
  <c r="J455" i="1"/>
  <c r="AT455" i="1"/>
  <c r="AN455" i="1"/>
  <c r="G455" i="1"/>
  <c r="AD455" i="1"/>
  <c r="E395" i="1"/>
  <c r="BD395" i="1"/>
  <c r="AF395" i="1"/>
  <c r="AY523" i="1"/>
  <c r="C523" i="1"/>
  <c r="AP523" i="1"/>
  <c r="I523" i="1"/>
  <c r="AJ523" i="1"/>
  <c r="AS523" i="1"/>
  <c r="AK523" i="1"/>
  <c r="AM521" i="1"/>
  <c r="AK521" i="1"/>
  <c r="AN521" i="1"/>
  <c r="AS521" i="1"/>
  <c r="AA521" i="1"/>
  <c r="AD521" i="1"/>
  <c r="AB521" i="1"/>
  <c r="BD256" i="1"/>
  <c r="AR492" i="1"/>
  <c r="AO492" i="1"/>
  <c r="K492" i="1"/>
  <c r="B492" i="1"/>
  <c r="J447" i="1"/>
  <c r="L552" i="1"/>
  <c r="AJ352" i="1"/>
  <c r="G451" i="1"/>
  <c r="AN451" i="1"/>
  <c r="AV451" i="1"/>
  <c r="AS451" i="1"/>
  <c r="I451" i="1"/>
  <c r="AT451" i="1"/>
  <c r="BG454" i="1"/>
  <c r="Q454" i="1"/>
  <c r="E454" i="1"/>
  <c r="BA406" i="1"/>
  <c r="K406" i="1"/>
  <c r="AR406" i="1"/>
  <c r="T411" i="1"/>
  <c r="K411" i="1"/>
  <c r="E411" i="1"/>
  <c r="S251" i="1"/>
  <c r="AJ251" i="1"/>
  <c r="AV251" i="1"/>
  <c r="J251" i="1"/>
  <c r="M287" i="1"/>
  <c r="AK522" i="1"/>
  <c r="E475" i="1"/>
  <c r="Q475" i="1"/>
  <c r="AO475" i="1"/>
  <c r="AR533" i="1"/>
  <c r="AU533" i="1"/>
  <c r="BD533" i="1"/>
  <c r="L464" i="1"/>
  <c r="BH464" i="1"/>
  <c r="X464" i="1"/>
  <c r="V464" i="1"/>
  <c r="AD464" i="1"/>
  <c r="I391" i="1"/>
  <c r="AV391" i="1"/>
  <c r="AJ391" i="1"/>
  <c r="AM391" i="1"/>
  <c r="J279" i="1"/>
  <c r="BF279" i="1"/>
  <c r="AS279" i="1"/>
  <c r="AA279" i="1"/>
  <c r="AW279" i="1"/>
  <c r="G419" i="1"/>
  <c r="BE419" i="1"/>
  <c r="AM419" i="1"/>
  <c r="C510" i="1"/>
  <c r="AJ510" i="1"/>
  <c r="BB510" i="1"/>
  <c r="AE510" i="1"/>
  <c r="AP485" i="1"/>
  <c r="U485" i="1"/>
  <c r="AL485" i="1"/>
  <c r="X485" i="1"/>
  <c r="AF485" i="1"/>
  <c r="AU424" i="1"/>
  <c r="BA424" i="1"/>
  <c r="BD424" i="1"/>
  <c r="AE525" i="1"/>
  <c r="AW525" i="1"/>
  <c r="X525" i="1"/>
  <c r="J525" i="1"/>
  <c r="BG394" i="1"/>
  <c r="AO394" i="1"/>
  <c r="E394" i="1"/>
  <c r="AG394" i="1"/>
  <c r="X394" i="1"/>
  <c r="AJ394" i="1"/>
  <c r="G394" i="1"/>
  <c r="AY394" i="1"/>
  <c r="X288" i="1"/>
  <c r="BC288" i="1"/>
  <c r="S288" i="1"/>
  <c r="AM288" i="1"/>
  <c r="AY293" i="1"/>
  <c r="M293" i="1"/>
  <c r="F293" i="1"/>
  <c r="BG337" i="1"/>
  <c r="AS337" i="1"/>
  <c r="B337" i="1"/>
  <c r="C337" i="1"/>
  <c r="K337" i="1"/>
  <c r="AS488" i="1"/>
  <c r="AI488" i="1"/>
  <c r="H488" i="1"/>
  <c r="AL488" i="1"/>
  <c r="AW334" i="1"/>
  <c r="AB334" i="1"/>
  <c r="M334" i="1"/>
  <c r="BB334" i="1"/>
  <c r="V334" i="1"/>
  <c r="AX333" i="1"/>
  <c r="AR333" i="1"/>
  <c r="X264" i="1"/>
  <c r="AJ264" i="1"/>
  <c r="AB264" i="1"/>
  <c r="P264" i="1"/>
  <c r="AA264" i="1"/>
  <c r="D436" i="1"/>
  <c r="AJ436" i="1"/>
  <c r="AA436" i="1"/>
  <c r="AP436" i="1"/>
  <c r="AT436" i="1"/>
  <c r="AC401" i="1"/>
  <c r="AO401" i="1"/>
  <c r="AX382" i="1"/>
  <c r="AL382" i="1"/>
  <c r="Z387" i="1"/>
  <c r="AC387" i="1"/>
  <c r="W387" i="1"/>
  <c r="AU444" i="1"/>
  <c r="W444" i="1"/>
  <c r="H444" i="1"/>
  <c r="BE444" i="1"/>
  <c r="AZ444" i="1"/>
  <c r="AD444" i="1"/>
  <c r="D444" i="1"/>
  <c r="AB444" i="1"/>
  <c r="V444" i="1"/>
  <c r="BE290" i="1"/>
  <c r="AN290" i="1"/>
  <c r="V290" i="1"/>
  <c r="R290" i="1"/>
  <c r="N418" i="1"/>
  <c r="B418" i="1"/>
  <c r="AO418" i="1"/>
  <c r="C418" i="1"/>
  <c r="BF418" i="1"/>
  <c r="AY418" i="1"/>
  <c r="U418" i="1"/>
  <c r="Q344" i="1"/>
  <c r="BA344" i="1"/>
  <c r="AN316" i="1"/>
  <c r="C316" i="1"/>
  <c r="AK316" i="1"/>
  <c r="BE316" i="1"/>
  <c r="D357" i="1"/>
  <c r="AB357" i="1"/>
  <c r="V357" i="1"/>
  <c r="BC357" i="1"/>
  <c r="U357" i="1"/>
  <c r="S357" i="1"/>
  <c r="AG380" i="1"/>
  <c r="AE380" i="1"/>
  <c r="AH380" i="1"/>
  <c r="R380" i="1"/>
  <c r="BB245" i="1"/>
  <c r="AV245" i="1"/>
  <c r="AP245" i="1"/>
  <c r="M245" i="1"/>
  <c r="BE245" i="1"/>
  <c r="BG253" i="1"/>
  <c r="BA253" i="1"/>
  <c r="B253" i="1"/>
  <c r="J253" i="1"/>
  <c r="AH253" i="1"/>
  <c r="AA253" i="1"/>
  <c r="AY253" i="1"/>
  <c r="M253" i="1"/>
  <c r="BA490" i="1"/>
  <c r="AU433" i="1"/>
  <c r="BA327" i="1"/>
  <c r="AW447" i="1"/>
  <c r="BE454" i="1"/>
  <c r="AY454" i="1"/>
  <c r="AN454" i="1"/>
  <c r="AW454" i="1"/>
  <c r="AC285" i="1"/>
  <c r="AU285" i="1"/>
  <c r="B285" i="1"/>
  <c r="L411" i="1"/>
  <c r="AV411" i="1"/>
  <c r="AP411" i="1"/>
  <c r="AQ411" i="1"/>
  <c r="AS411" i="1"/>
  <c r="B251" i="1"/>
  <c r="AX251" i="1"/>
  <c r="Q359" i="1"/>
  <c r="AO359" i="1"/>
  <c r="I260" i="1"/>
  <c r="AA260" i="1"/>
  <c r="M260" i="1"/>
  <c r="AR520" i="1"/>
  <c r="BD520" i="1"/>
  <c r="T520" i="1"/>
  <c r="BC297" i="1"/>
  <c r="AM297" i="1"/>
  <c r="BE297" i="1"/>
  <c r="G297" i="1"/>
  <c r="Z297" i="1"/>
  <c r="AC297" i="1"/>
  <c r="AK465" i="1"/>
  <c r="J465" i="1"/>
  <c r="AB465" i="1"/>
  <c r="H453" i="1"/>
  <c r="AI453" i="1"/>
  <c r="AR453" i="1"/>
  <c r="A551" i="1"/>
  <c r="AS551" i="1"/>
  <c r="U551" i="1"/>
  <c r="AY551" i="1"/>
  <c r="AP311" i="1"/>
  <c r="AA311" i="1"/>
  <c r="AS311" i="1"/>
  <c r="AG311" i="1"/>
  <c r="AJ265" i="1"/>
  <c r="BA265" i="1"/>
  <c r="K265" i="1"/>
  <c r="X265" i="1"/>
  <c r="E265" i="1"/>
  <c r="AN273" i="1"/>
  <c r="AW273" i="1"/>
  <c r="AG273" i="1"/>
  <c r="U273" i="1"/>
  <c r="R273" i="1"/>
  <c r="BG338" i="1"/>
  <c r="AU338" i="1"/>
  <c r="K338" i="1"/>
  <c r="R475" i="1"/>
  <c r="AM475" i="1"/>
  <c r="AW475" i="1"/>
  <c r="AJ475" i="1"/>
  <c r="I475" i="1"/>
  <c r="E477" i="1"/>
  <c r="N477" i="1"/>
  <c r="AI477" i="1"/>
  <c r="K477" i="1"/>
  <c r="W477" i="1"/>
  <c r="Y422" i="1"/>
  <c r="X422" i="1"/>
  <c r="AP422" i="1"/>
  <c r="J422" i="1"/>
  <c r="M422" i="1"/>
  <c r="BF422" i="1"/>
  <c r="AQ422" i="1"/>
  <c r="AT422" i="1"/>
  <c r="O422" i="1"/>
  <c r="AC392" i="1"/>
  <c r="W392" i="1"/>
  <c r="N392" i="1"/>
  <c r="AO392" i="1"/>
  <c r="E392" i="1"/>
  <c r="BG392" i="1"/>
  <c r="AC345" i="1"/>
  <c r="N345" i="1"/>
  <c r="W345" i="1"/>
  <c r="AU345" i="1"/>
  <c r="AL345" i="1"/>
  <c r="T345" i="1"/>
  <c r="AJ276" i="1"/>
  <c r="BE276" i="1"/>
  <c r="AZ276" i="1"/>
  <c r="AP276" i="1"/>
  <c r="BH276" i="1"/>
  <c r="X276" i="1"/>
  <c r="AK276" i="1"/>
  <c r="AS276" i="1"/>
  <c r="D322" i="1"/>
  <c r="AN322" i="1"/>
  <c r="AB322" i="1"/>
  <c r="J322" i="1"/>
  <c r="X322" i="1"/>
  <c r="AK322" i="1"/>
  <c r="AY322" i="1"/>
  <c r="P322" i="1"/>
  <c r="BF496" i="1"/>
  <c r="AK496" i="1"/>
  <c r="A496" i="1"/>
  <c r="P496" i="1"/>
  <c r="AA496" i="1"/>
  <c r="AM496" i="1"/>
  <c r="AG496" i="1"/>
  <c r="AZ496" i="1"/>
  <c r="AT496" i="1"/>
  <c r="C362" i="1"/>
  <c r="W362" i="1"/>
  <c r="BA362" i="1"/>
  <c r="AO362" i="1"/>
  <c r="AX362" i="1"/>
  <c r="AR362" i="1"/>
  <c r="AM324" i="1"/>
  <c r="V324" i="1"/>
  <c r="AG324" i="1"/>
  <c r="J324" i="1"/>
  <c r="G324" i="1"/>
  <c r="L324" i="1"/>
  <c r="AS324" i="1"/>
  <c r="AP324" i="1"/>
  <c r="D324" i="1"/>
  <c r="AO439" i="1"/>
  <c r="AR439" i="1"/>
  <c r="AC439" i="1"/>
  <c r="BA439" i="1"/>
  <c r="H439" i="1"/>
  <c r="B439" i="1"/>
  <c r="AV350" i="1"/>
  <c r="BC350" i="1"/>
  <c r="AN350" i="1"/>
  <c r="I350" i="1"/>
  <c r="BH350" i="1"/>
  <c r="X350" i="1"/>
  <c r="D350" i="1"/>
  <c r="BB350" i="1"/>
  <c r="BF350" i="1"/>
  <c r="E486" i="1"/>
  <c r="AL486" i="1"/>
  <c r="N486" i="1"/>
  <c r="AC486" i="1"/>
  <c r="T486" i="1"/>
  <c r="AV519" i="1"/>
  <c r="Y519" i="1"/>
  <c r="BB519" i="1"/>
  <c r="AJ519" i="1"/>
  <c r="AK519" i="1"/>
  <c r="D519" i="1"/>
  <c r="X519" i="1"/>
  <c r="AQ519" i="1"/>
  <c r="AE320" i="1"/>
  <c r="AJ320" i="1"/>
  <c r="AD320" i="1"/>
  <c r="AN320" i="1"/>
  <c r="M320" i="1"/>
  <c r="R320" i="1"/>
  <c r="AP320" i="1"/>
  <c r="U320" i="1"/>
  <c r="E292" i="1"/>
  <c r="AY292" i="1"/>
  <c r="AG292" i="1"/>
  <c r="AF292" i="1"/>
  <c r="BB292" i="1"/>
  <c r="AR292" i="1"/>
  <c r="AD292" i="1"/>
  <c r="AV292" i="1"/>
  <c r="N292" i="1"/>
  <c r="AA292" i="1"/>
  <c r="BE292" i="1"/>
  <c r="T467" i="1"/>
  <c r="AI467" i="1"/>
  <c r="AR467" i="1"/>
  <c r="AU467" i="1"/>
  <c r="H467" i="1"/>
  <c r="AR293" i="1"/>
  <c r="B293" i="1"/>
  <c r="AO293" i="1"/>
  <c r="T293" i="1"/>
  <c r="BF449" i="1"/>
  <c r="AN449" i="1"/>
  <c r="AT449" i="1"/>
  <c r="AW449" i="1"/>
  <c r="AB449" i="1"/>
  <c r="H270" i="1"/>
  <c r="AC270" i="1"/>
  <c r="Z270" i="1"/>
  <c r="AL542" i="1"/>
  <c r="AX542" i="1"/>
  <c r="AO542" i="1"/>
  <c r="AF456" i="1"/>
  <c r="W456" i="1"/>
  <c r="F275" i="1"/>
  <c r="M275" i="1"/>
  <c r="H529" i="1"/>
  <c r="AX529" i="1"/>
  <c r="BH529" i="1"/>
  <c r="AJ529" i="1"/>
  <c r="X383" i="1"/>
  <c r="Y383" i="1"/>
  <c r="F383" i="1"/>
  <c r="AZ383" i="1"/>
  <c r="N436" i="1"/>
  <c r="Z436" i="1"/>
  <c r="AC436" i="1"/>
  <c r="AT528" i="1"/>
  <c r="J528" i="1"/>
  <c r="AB528" i="1"/>
  <c r="BB528" i="1"/>
  <c r="AG528" i="1"/>
  <c r="AK528" i="1"/>
  <c r="F401" i="1"/>
  <c r="Y401" i="1"/>
  <c r="AZ401" i="1"/>
  <c r="AH401" i="1"/>
  <c r="BH401" i="1"/>
  <c r="AJ376" i="1"/>
  <c r="F376" i="1"/>
  <c r="AV376" i="1"/>
  <c r="C376" i="1"/>
  <c r="AJ382" i="1"/>
  <c r="AG382" i="1"/>
  <c r="AW382" i="1"/>
  <c r="AQ382" i="1"/>
  <c r="AH382" i="1"/>
  <c r="BB248" i="1"/>
  <c r="C248" i="1"/>
  <c r="N248" i="1"/>
  <c r="AY248" i="1"/>
  <c r="E248" i="1"/>
  <c r="K526" i="1"/>
  <c r="N526" i="1"/>
  <c r="AC526" i="1"/>
  <c r="AX278" i="1"/>
  <c r="E278" i="1"/>
  <c r="AH278" i="1"/>
  <c r="U278" i="1"/>
  <c r="AW278" i="1"/>
  <c r="J278" i="1"/>
  <c r="Z335" i="1"/>
  <c r="B335" i="1"/>
  <c r="N335" i="1"/>
  <c r="AM296" i="1"/>
  <c r="AS296" i="1"/>
  <c r="AP296" i="1"/>
  <c r="Y296" i="1"/>
  <c r="BB296" i="1"/>
  <c r="AV524" i="1"/>
  <c r="D524" i="1"/>
  <c r="AE524" i="1"/>
  <c r="BH524" i="1"/>
  <c r="O524" i="1"/>
  <c r="Y344" i="1"/>
  <c r="J344" i="1"/>
  <c r="AY344" i="1"/>
  <c r="D344" i="1"/>
  <c r="P355" i="1"/>
  <c r="AN355" i="1"/>
  <c r="U355" i="1"/>
  <c r="O355" i="1"/>
  <c r="BC355" i="1"/>
  <c r="B414" i="1"/>
  <c r="AF414" i="1"/>
  <c r="AU414" i="1"/>
  <c r="AU357" i="1"/>
  <c r="AC357" i="1"/>
  <c r="K380" i="1"/>
  <c r="Z380" i="1"/>
  <c r="BG380" i="1"/>
  <c r="AO495" i="1"/>
  <c r="K495" i="1"/>
  <c r="AO245" i="1"/>
  <c r="BD245" i="1"/>
  <c r="AR440" i="1"/>
  <c r="K440" i="1"/>
  <c r="Q365" i="1"/>
  <c r="AI365" i="1"/>
  <c r="BG365" i="1"/>
  <c r="AA353" i="1"/>
  <c r="AM353" i="1"/>
  <c r="AD353" i="1"/>
  <c r="J353" i="1"/>
  <c r="AB353" i="1"/>
  <c r="G353" i="1"/>
  <c r="AW490" i="1"/>
  <c r="V490" i="1"/>
  <c r="F490" i="1"/>
  <c r="BC490" i="1"/>
  <c r="R490" i="1"/>
  <c r="AD299" i="1"/>
  <c r="X299" i="1"/>
  <c r="AV299" i="1"/>
  <c r="BD299" i="1"/>
  <c r="AY395" i="1"/>
  <c r="J395" i="1"/>
  <c r="A395" i="1"/>
  <c r="AW395" i="1"/>
  <c r="D395" i="1"/>
  <c r="P395" i="1"/>
  <c r="AX523" i="1"/>
  <c r="BD523" i="1"/>
  <c r="N437" i="1"/>
  <c r="BD437" i="1"/>
  <c r="H437" i="1"/>
  <c r="E437" i="1"/>
  <c r="U437" i="1"/>
  <c r="I437" i="1"/>
  <c r="AS492" i="1"/>
  <c r="AK492" i="1"/>
  <c r="AG492" i="1"/>
  <c r="AY492" i="1"/>
  <c r="AM506" i="1"/>
  <c r="C426" i="1"/>
  <c r="O352" i="1"/>
  <c r="N451" i="1"/>
  <c r="K451" i="1"/>
  <c r="AI451" i="1"/>
  <c r="I285" i="1"/>
  <c r="AM285" i="1"/>
  <c r="F285" i="1"/>
  <c r="D406" i="1"/>
  <c r="AH406" i="1"/>
  <c r="U406" i="1"/>
  <c r="AT406" i="1"/>
  <c r="M406" i="1"/>
  <c r="AR506" i="1"/>
  <c r="W506" i="1"/>
  <c r="BG506" i="1"/>
  <c r="T506" i="1"/>
  <c r="E447" i="1"/>
  <c r="AI447" i="1"/>
  <c r="AX447" i="1"/>
  <c r="BA447" i="1"/>
  <c r="AC447" i="1"/>
  <c r="AR447" i="1"/>
  <c r="C447" i="1"/>
  <c r="X447" i="1"/>
  <c r="BC447" i="1"/>
  <c r="U516" i="1"/>
  <c r="V516" i="1"/>
  <c r="AK516" i="1"/>
  <c r="BH516" i="1"/>
  <c r="BC516" i="1"/>
  <c r="X516" i="1"/>
  <c r="M516" i="1"/>
  <c r="AE516" i="1"/>
  <c r="AN516" i="1"/>
  <c r="AT516" i="1"/>
  <c r="H516" i="1"/>
  <c r="BD516" i="1"/>
  <c r="K516" i="1"/>
  <c r="B516" i="1"/>
  <c r="Z516" i="1"/>
  <c r="AC516" i="1"/>
  <c r="BB352" i="1"/>
  <c r="N352" i="1"/>
  <c r="E352" i="1"/>
  <c r="AR352" i="1"/>
  <c r="Z352" i="1"/>
  <c r="AR426" i="1"/>
  <c r="B426" i="1"/>
  <c r="T426" i="1"/>
  <c r="Z426" i="1"/>
  <c r="W426" i="1"/>
  <c r="AC273" i="1"/>
  <c r="AL273" i="1"/>
  <c r="N273" i="1"/>
  <c r="AF273" i="1"/>
  <c r="AO273" i="1"/>
  <c r="S456" i="1"/>
  <c r="AS456" i="1"/>
  <c r="V456" i="1"/>
  <c r="BC456" i="1"/>
  <c r="A456" i="1"/>
  <c r="L456" i="1"/>
  <c r="O456" i="1"/>
  <c r="BE456" i="1"/>
  <c r="AW456" i="1"/>
  <c r="I456" i="1"/>
  <c r="AD283" i="1"/>
  <c r="AB283" i="1"/>
  <c r="D283" i="1"/>
  <c r="A283" i="1"/>
  <c r="BE283" i="1"/>
  <c r="M283" i="1"/>
  <c r="BB283" i="1"/>
  <c r="AV283" i="1"/>
  <c r="AT283" i="1"/>
  <c r="BF283" i="1"/>
  <c r="AV319" i="1"/>
  <c r="J319" i="1"/>
  <c r="AZ319" i="1"/>
  <c r="U319" i="1"/>
  <c r="R319" i="1"/>
  <c r="X319" i="1"/>
  <c r="AK319" i="1"/>
  <c r="BE319" i="1"/>
  <c r="AN319" i="1"/>
  <c r="C421" i="1"/>
  <c r="O421" i="1"/>
  <c r="AW421" i="1"/>
  <c r="A421" i="1"/>
  <c r="AD421" i="1"/>
  <c r="AH421" i="1"/>
  <c r="I421" i="1"/>
  <c r="AY421" i="1"/>
  <c r="S421" i="1"/>
  <c r="BH421" i="1"/>
  <c r="AC494" i="1"/>
  <c r="BG494" i="1"/>
  <c r="H494" i="1"/>
  <c r="AL494" i="1"/>
  <c r="Z494" i="1"/>
  <c r="D494" i="1"/>
  <c r="U494" i="1"/>
  <c r="F494" i="1"/>
  <c r="M494" i="1"/>
  <c r="AP494" i="1"/>
  <c r="L494" i="1"/>
  <c r="AM494" i="1"/>
  <c r="AD494" i="1"/>
  <c r="AG494" i="1"/>
  <c r="AH494" i="1"/>
  <c r="A494" i="1"/>
  <c r="S550" i="1"/>
  <c r="AJ550" i="1"/>
  <c r="AT550" i="1"/>
  <c r="D550" i="1"/>
  <c r="L550" i="1"/>
  <c r="AB550" i="1"/>
  <c r="AS550" i="1"/>
  <c r="AQ550" i="1"/>
  <c r="AN550" i="1"/>
  <c r="AW550" i="1"/>
  <c r="F550" i="1"/>
  <c r="AK550" i="1"/>
  <c r="N513" i="1"/>
  <c r="AI513" i="1"/>
  <c r="Q513" i="1"/>
  <c r="AM513" i="1"/>
  <c r="AX513" i="1"/>
  <c r="AF513" i="1"/>
  <c r="I513" i="1"/>
  <c r="F513" i="1"/>
  <c r="AR513" i="1"/>
  <c r="AA513" i="1"/>
  <c r="AD513" i="1"/>
  <c r="L513" i="1"/>
  <c r="M338" i="1"/>
  <c r="AK338" i="1"/>
  <c r="D338" i="1"/>
  <c r="AA338" i="1"/>
  <c r="J338" i="1"/>
  <c r="F338" i="1"/>
  <c r="AP338" i="1"/>
  <c r="U338" i="1"/>
  <c r="Z322" i="1"/>
  <c r="BA322" i="1"/>
  <c r="E322" i="1"/>
  <c r="AX322" i="1"/>
  <c r="AI322" i="1"/>
  <c r="AG554" i="1"/>
  <c r="AP554" i="1"/>
  <c r="I554" i="1"/>
  <c r="G554" i="1"/>
  <c r="Y554" i="1"/>
  <c r="BC554" i="1"/>
  <c r="J554" i="1"/>
  <c r="AT554" i="1"/>
  <c r="BF554" i="1"/>
  <c r="AL288" i="1"/>
  <c r="AU288" i="1"/>
  <c r="Q288" i="1"/>
  <c r="N288" i="1"/>
  <c r="Z317" i="1"/>
  <c r="N317" i="1"/>
  <c r="AF317" i="1"/>
  <c r="H317" i="1"/>
  <c r="L317" i="1"/>
  <c r="AT317" i="1"/>
  <c r="A317" i="1"/>
  <c r="O317" i="1"/>
  <c r="G317" i="1"/>
  <c r="AY425" i="1"/>
  <c r="AG425" i="1"/>
  <c r="H425" i="1"/>
  <c r="R425" i="1"/>
  <c r="U425" i="1"/>
  <c r="W518" i="1"/>
  <c r="Q518" i="1"/>
  <c r="AX518" i="1"/>
  <c r="AW518" i="1"/>
  <c r="AS518" i="1"/>
  <c r="I518" i="1"/>
  <c r="M518" i="1"/>
  <c r="U518" i="1"/>
  <c r="AV541" i="1"/>
  <c r="J541" i="1"/>
  <c r="G541" i="1"/>
  <c r="AT541" i="1"/>
  <c r="AH541" i="1"/>
  <c r="AB541" i="1"/>
  <c r="G369" i="1"/>
  <c r="AZ369" i="1"/>
  <c r="BF369" i="1"/>
  <c r="Z334" i="1"/>
  <c r="BG334" i="1"/>
  <c r="C366" i="1"/>
  <c r="AS366" i="1"/>
  <c r="J366" i="1"/>
  <c r="AD366" i="1"/>
  <c r="E422" i="1"/>
  <c r="T422" i="1"/>
  <c r="AP439" i="1"/>
  <c r="AB439" i="1"/>
  <c r="V439" i="1"/>
  <c r="AT439" i="1"/>
  <c r="G439" i="1"/>
  <c r="AH469" i="1"/>
  <c r="AJ469" i="1"/>
  <c r="AK469" i="1"/>
  <c r="BC469" i="1"/>
  <c r="Y469" i="1"/>
  <c r="AQ469" i="1"/>
  <c r="Q469" i="1"/>
  <c r="W469" i="1"/>
  <c r="Y486" i="1"/>
  <c r="M486" i="1"/>
  <c r="AQ486" i="1"/>
  <c r="AV486" i="1"/>
  <c r="AM312" i="1"/>
  <c r="L312" i="1"/>
  <c r="U312" i="1"/>
  <c r="AO312" i="1"/>
  <c r="V378" i="1"/>
  <c r="L378" i="1"/>
  <c r="A378" i="1"/>
  <c r="I378" i="1"/>
  <c r="AE378" i="1"/>
  <c r="BD358" i="1"/>
  <c r="W358" i="1"/>
  <c r="AX249" i="1"/>
  <c r="AD249" i="1"/>
  <c r="L249" i="1"/>
  <c r="AO249" i="1"/>
  <c r="BH249" i="1"/>
  <c r="E459" i="1"/>
  <c r="AC459" i="1"/>
  <c r="Z459" i="1"/>
  <c r="BD459" i="1"/>
  <c r="Y459" i="1"/>
  <c r="AT459" i="1"/>
  <c r="AL231" i="1"/>
  <c r="P141" i="1"/>
  <c r="AN141" i="1"/>
  <c r="V141" i="1"/>
  <c r="G141" i="1"/>
  <c r="BF141" i="1"/>
  <c r="D141" i="1"/>
  <c r="AH141" i="1"/>
  <c r="AX141" i="1"/>
  <c r="BD141" i="1"/>
  <c r="B141" i="1"/>
  <c r="AF141" i="1"/>
  <c r="P236" i="1"/>
  <c r="V236" i="1"/>
  <c r="BF236" i="1"/>
  <c r="AT236" i="1"/>
  <c r="Y236" i="1"/>
  <c r="F236" i="1"/>
  <c r="AH236" i="1"/>
  <c r="AS236" i="1"/>
  <c r="BC236" i="1"/>
  <c r="AJ236" i="1"/>
  <c r="L164" i="1"/>
  <c r="BE164" i="1"/>
  <c r="BF164" i="1"/>
  <c r="AT164" i="1"/>
  <c r="AN164" i="1"/>
  <c r="S164" i="1"/>
  <c r="P164" i="1"/>
  <c r="X164" i="1"/>
  <c r="I164" i="1"/>
  <c r="BE99" i="1"/>
  <c r="AW99" i="1"/>
  <c r="G99" i="1"/>
  <c r="BB99" i="1"/>
  <c r="V99" i="1"/>
  <c r="AY99" i="1"/>
  <c r="AN99" i="1"/>
  <c r="X99" i="1"/>
  <c r="H185" i="1"/>
  <c r="W185" i="1"/>
  <c r="Z185" i="1"/>
  <c r="T185" i="1"/>
  <c r="K185" i="1"/>
  <c r="AT76" i="1"/>
  <c r="J76" i="1"/>
  <c r="A76" i="1"/>
  <c r="BB76" i="1"/>
  <c r="AN76" i="1"/>
  <c r="I76" i="1"/>
  <c r="AM76" i="1"/>
  <c r="BC76" i="1"/>
  <c r="AH76" i="1"/>
  <c r="Y170" i="1"/>
  <c r="AE170" i="1"/>
  <c r="AA170" i="1"/>
  <c r="BH170" i="1"/>
  <c r="AD170" i="1"/>
  <c r="BB170" i="1"/>
  <c r="BE170" i="1"/>
  <c r="AM170" i="1"/>
  <c r="R170" i="1"/>
  <c r="AH170" i="1"/>
  <c r="N170" i="1"/>
  <c r="H170" i="1"/>
  <c r="BD170" i="1"/>
  <c r="AC170" i="1"/>
  <c r="Q170" i="1"/>
  <c r="AQ235" i="1"/>
  <c r="AG235" i="1"/>
  <c r="AY235" i="1"/>
  <c r="BF235" i="1"/>
  <c r="BC235" i="1"/>
  <c r="U235" i="1"/>
  <c r="AK235" i="1"/>
  <c r="C101" i="1"/>
  <c r="AG101" i="1"/>
  <c r="AA101" i="1"/>
  <c r="I101" i="1"/>
  <c r="AD101" i="1"/>
  <c r="AB101" i="1"/>
  <c r="AK101" i="1"/>
  <c r="BC101" i="1"/>
  <c r="D101" i="1"/>
  <c r="G101" i="1"/>
  <c r="AG188" i="1"/>
  <c r="U188" i="1"/>
  <c r="L188" i="1"/>
  <c r="AP188" i="1"/>
  <c r="AM188" i="1"/>
  <c r="G188" i="1"/>
  <c r="AB188" i="1"/>
  <c r="AS188" i="1"/>
  <c r="Y188" i="1"/>
  <c r="AV188" i="1"/>
  <c r="X188" i="1"/>
  <c r="AH188" i="1"/>
  <c r="Z134" i="1"/>
  <c r="AI134" i="1"/>
  <c r="BG134" i="1"/>
  <c r="E134" i="1"/>
  <c r="N28" i="1"/>
  <c r="AI28" i="1"/>
  <c r="B28" i="1"/>
  <c r="E28" i="1"/>
  <c r="BD28" i="1"/>
  <c r="AU28" i="1"/>
  <c r="F167" i="1"/>
  <c r="AN167" i="1"/>
  <c r="O167" i="1"/>
  <c r="J167" i="1"/>
  <c r="I167" i="1"/>
  <c r="C167" i="1"/>
  <c r="AB167" i="1"/>
  <c r="L167" i="1"/>
  <c r="BC137" i="1"/>
  <c r="U137" i="1"/>
  <c r="J137" i="1"/>
  <c r="AE137" i="1"/>
  <c r="R137" i="1"/>
  <c r="BB137" i="1"/>
  <c r="G137" i="1"/>
  <c r="AW137" i="1"/>
  <c r="BD163" i="1"/>
  <c r="AI163" i="1"/>
  <c r="N163" i="1"/>
  <c r="Z163" i="1"/>
  <c r="T163" i="1"/>
  <c r="C120" i="1"/>
  <c r="AG120" i="1"/>
  <c r="Z120" i="1"/>
  <c r="BA120" i="1"/>
  <c r="W120" i="1"/>
  <c r="AO120" i="1"/>
  <c r="H120" i="1"/>
  <c r="AI37" i="1"/>
  <c r="T37" i="1"/>
  <c r="AL37" i="1"/>
  <c r="AX37" i="1"/>
  <c r="Z37" i="1"/>
  <c r="AU210" i="1"/>
  <c r="BG210" i="1"/>
  <c r="Z210" i="1"/>
  <c r="K210" i="1"/>
  <c r="AR143" i="1"/>
  <c r="H143" i="1"/>
  <c r="AL143" i="1"/>
  <c r="AI143" i="1"/>
  <c r="H205" i="1"/>
  <c r="Q205" i="1"/>
  <c r="AL205" i="1"/>
  <c r="AI205" i="1"/>
  <c r="B168" i="1"/>
  <c r="BG168" i="1"/>
  <c r="AX168" i="1"/>
  <c r="Q168" i="1"/>
  <c r="AK225" i="1"/>
  <c r="C225" i="1"/>
  <c r="M225" i="1"/>
  <c r="A225" i="1"/>
  <c r="G225" i="1"/>
  <c r="P225" i="1"/>
  <c r="AD225" i="1"/>
  <c r="F225" i="1"/>
  <c r="D225" i="1"/>
  <c r="AP225" i="1"/>
  <c r="B27" i="1"/>
  <c r="AC27" i="1"/>
  <c r="W27" i="1"/>
  <c r="Q27" i="1"/>
  <c r="R118" i="1"/>
  <c r="AG118" i="1"/>
  <c r="M118" i="1"/>
  <c r="Y118" i="1"/>
  <c r="BC118" i="1"/>
  <c r="AH118" i="1"/>
  <c r="BE118" i="1"/>
  <c r="AB118" i="1"/>
  <c r="G118" i="1"/>
  <c r="AD118" i="1"/>
  <c r="X118" i="1"/>
  <c r="AT118" i="1"/>
  <c r="E199" i="1"/>
  <c r="AR199" i="1"/>
  <c r="AX199" i="1"/>
  <c r="AL199" i="1"/>
  <c r="BD199" i="1"/>
  <c r="AF199" i="1"/>
  <c r="AY173" i="1"/>
  <c r="AH173" i="1"/>
  <c r="O173" i="1"/>
  <c r="D173" i="1"/>
  <c r="AN173" i="1"/>
  <c r="L173" i="1"/>
  <c r="P173" i="1"/>
  <c r="AA173" i="1"/>
  <c r="Y173" i="1"/>
  <c r="AI240" i="1"/>
  <c r="T240" i="1"/>
  <c r="B240" i="1"/>
  <c r="Z240" i="1"/>
  <c r="B198" i="1"/>
  <c r="W198" i="1"/>
  <c r="BG198" i="1"/>
  <c r="AV128" i="1"/>
  <c r="A128" i="1"/>
  <c r="Y128" i="1"/>
  <c r="AQ128" i="1"/>
  <c r="D128" i="1"/>
  <c r="AW128" i="1"/>
  <c r="BH128" i="1"/>
  <c r="Q193" i="1"/>
  <c r="AI193" i="1"/>
  <c r="AU193" i="1"/>
  <c r="N193" i="1"/>
  <c r="G193" i="1"/>
  <c r="V193" i="1"/>
  <c r="X193" i="1"/>
  <c r="AN193" i="1"/>
  <c r="AP193" i="1"/>
  <c r="AQ193" i="1"/>
  <c r="BH193" i="1"/>
  <c r="AV193" i="1"/>
  <c r="AP153" i="1"/>
  <c r="X153" i="1"/>
  <c r="U153" i="1"/>
  <c r="BE153" i="1"/>
  <c r="AB153" i="1"/>
  <c r="BF153" i="1"/>
  <c r="AT153" i="1"/>
  <c r="G153" i="1"/>
  <c r="AQ153" i="1"/>
  <c r="AH153" i="1"/>
  <c r="F83" i="1"/>
  <c r="R83" i="1"/>
  <c r="AK83" i="1"/>
  <c r="AA83" i="1"/>
  <c r="AH83" i="1"/>
  <c r="O83" i="1"/>
  <c r="AQ83" i="1"/>
  <c r="U83" i="1"/>
  <c r="AM81" i="1"/>
  <c r="I81" i="1"/>
  <c r="L81" i="1"/>
  <c r="O81" i="1"/>
  <c r="P81" i="1"/>
  <c r="AT81" i="1"/>
  <c r="BH81" i="1"/>
  <c r="AD33" i="1"/>
  <c r="U33" i="1"/>
  <c r="AN33" i="1"/>
  <c r="D33" i="1"/>
  <c r="BE33" i="1"/>
  <c r="R93" i="1"/>
  <c r="AJ93" i="1"/>
  <c r="AD93" i="1"/>
  <c r="AP93" i="1"/>
  <c r="U93" i="1"/>
  <c r="AH93" i="1"/>
  <c r="AK93" i="1"/>
  <c r="V93" i="1"/>
  <c r="M93" i="1"/>
  <c r="AQ93" i="1"/>
  <c r="S93" i="1"/>
  <c r="W209" i="1"/>
  <c r="AO209" i="1"/>
  <c r="AU209" i="1"/>
  <c r="BD209" i="1"/>
  <c r="BA209" i="1"/>
  <c r="AX226" i="1"/>
  <c r="AO226" i="1"/>
  <c r="AF226" i="1"/>
  <c r="Q226" i="1"/>
  <c r="H226" i="1"/>
  <c r="S90" i="1"/>
  <c r="G90" i="1"/>
  <c r="AD90" i="1"/>
  <c r="O90" i="1"/>
  <c r="Y90" i="1"/>
  <c r="AK90" i="1"/>
  <c r="AQ90" i="1"/>
  <c r="R90" i="1"/>
  <c r="X90" i="1"/>
  <c r="AE90" i="1"/>
  <c r="AV90" i="1"/>
  <c r="Q90" i="1"/>
  <c r="W90" i="1"/>
  <c r="N90" i="1"/>
  <c r="AX90" i="1"/>
  <c r="AR90" i="1"/>
  <c r="Z160" i="1"/>
  <c r="H160" i="1"/>
  <c r="Q160" i="1"/>
  <c r="AU160" i="1"/>
  <c r="AL160" i="1"/>
  <c r="BG35" i="1"/>
  <c r="AO35" i="1"/>
  <c r="Q35" i="1"/>
  <c r="T35" i="1"/>
  <c r="H35" i="1"/>
  <c r="AC35" i="1"/>
  <c r="Q64" i="1"/>
  <c r="AX64" i="1"/>
  <c r="B64" i="1"/>
  <c r="AR64" i="1"/>
  <c r="AF14" i="1"/>
  <c r="H14" i="1"/>
  <c r="E14" i="1"/>
  <c r="W14" i="1"/>
  <c r="AV14" i="1"/>
  <c r="AB14" i="1"/>
  <c r="AL38" i="1"/>
  <c r="K38" i="1"/>
  <c r="AX38" i="1"/>
  <c r="AR38" i="1"/>
  <c r="B38" i="1"/>
  <c r="BE38" i="1"/>
  <c r="AY38" i="1"/>
  <c r="L38" i="1"/>
  <c r="V38" i="1"/>
  <c r="AJ38" i="1"/>
  <c r="J38" i="1"/>
  <c r="R38" i="1"/>
  <c r="I38" i="1"/>
  <c r="U50" i="1"/>
  <c r="A50" i="1"/>
  <c r="AE50" i="1"/>
  <c r="M50" i="1"/>
  <c r="AN50" i="1"/>
  <c r="S50" i="1"/>
  <c r="AW50" i="1"/>
  <c r="I50" i="1"/>
  <c r="AM184" i="1"/>
  <c r="AH184" i="1"/>
  <c r="BC184" i="1"/>
  <c r="AP184" i="1"/>
  <c r="AK184" i="1"/>
  <c r="AE184" i="1"/>
  <c r="Y183" i="1"/>
  <c r="A183" i="1"/>
  <c r="AB183" i="1"/>
  <c r="X183" i="1"/>
  <c r="AA183" i="1"/>
  <c r="AE183" i="1"/>
  <c r="R183" i="1"/>
  <c r="U183" i="1"/>
  <c r="AQ183" i="1"/>
  <c r="BE183" i="1"/>
  <c r="BD183" i="1"/>
  <c r="N183" i="1"/>
  <c r="AC183" i="1"/>
  <c r="AU183" i="1"/>
  <c r="AX183" i="1"/>
  <c r="T183" i="1"/>
  <c r="AJ57" i="1"/>
  <c r="BC57" i="1"/>
  <c r="AT57" i="1"/>
  <c r="S57" i="1"/>
  <c r="M57" i="1"/>
  <c r="AS57" i="1"/>
  <c r="AQ57" i="1"/>
  <c r="AD57" i="1"/>
  <c r="Y57" i="1"/>
  <c r="AK57" i="1"/>
  <c r="K98" i="1"/>
  <c r="AC98" i="1"/>
  <c r="AR98" i="1"/>
  <c r="AO98" i="1"/>
  <c r="AM157" i="1"/>
  <c r="BH157" i="1"/>
  <c r="AS157" i="1"/>
  <c r="R157" i="1"/>
  <c r="AD157" i="1"/>
  <c r="I157" i="1"/>
  <c r="AL157" i="1"/>
  <c r="T157" i="1"/>
  <c r="B157" i="1"/>
  <c r="BA157" i="1"/>
  <c r="K157" i="1"/>
  <c r="K65" i="1"/>
  <c r="AX65" i="1"/>
  <c r="AI65" i="1"/>
  <c r="Q65" i="1"/>
  <c r="T65" i="1"/>
  <c r="BC145" i="1"/>
  <c r="D145" i="1"/>
  <c r="AT145" i="1"/>
  <c r="A145" i="1"/>
  <c r="U145" i="1"/>
  <c r="AK145" i="1"/>
  <c r="AD145" i="1"/>
  <c r="C145" i="1"/>
  <c r="S145" i="1"/>
  <c r="BD102" i="1"/>
  <c r="BG102" i="1"/>
  <c r="W102" i="1"/>
  <c r="Z102" i="1"/>
  <c r="K135" i="1"/>
  <c r="AO135" i="1"/>
  <c r="AR135" i="1"/>
  <c r="AC135" i="1"/>
  <c r="B135" i="1"/>
  <c r="U40" i="1"/>
  <c r="I40" i="1"/>
  <c r="AP40" i="1"/>
  <c r="AH40" i="1"/>
  <c r="D40" i="1"/>
  <c r="AW40" i="1"/>
  <c r="S40" i="1"/>
  <c r="N24" i="1"/>
  <c r="AI24" i="1"/>
  <c r="AR24" i="1"/>
  <c r="W24" i="1"/>
  <c r="AU24" i="1"/>
  <c r="AG39" i="1"/>
  <c r="I39" i="1"/>
  <c r="AQ39" i="1"/>
  <c r="AV39" i="1"/>
  <c r="BE39" i="1"/>
  <c r="AE39" i="1"/>
  <c r="G39" i="1"/>
  <c r="AW39" i="1"/>
  <c r="V39" i="1"/>
  <c r="BD39" i="1"/>
  <c r="AX39" i="1"/>
  <c r="AL39" i="1"/>
  <c r="Q39" i="1"/>
  <c r="M97" i="1"/>
  <c r="C97" i="1"/>
  <c r="BF97" i="1"/>
  <c r="F97" i="1"/>
  <c r="AH97" i="1"/>
  <c r="P97" i="1"/>
  <c r="AZ97" i="1"/>
  <c r="L97" i="1"/>
  <c r="AJ97" i="1"/>
  <c r="AD97" i="1"/>
  <c r="AF97" i="1"/>
  <c r="AU97" i="1"/>
  <c r="Z97" i="1"/>
  <c r="BG97" i="1"/>
  <c r="E67" i="1"/>
  <c r="AO67" i="1"/>
  <c r="AR67" i="1"/>
  <c r="AX107" i="1"/>
  <c r="BD107" i="1"/>
  <c r="AR107" i="1"/>
  <c r="AU107" i="1"/>
  <c r="AO194" i="1"/>
  <c r="W194" i="1"/>
  <c r="AU194" i="1"/>
  <c r="AX194" i="1"/>
  <c r="AC207" i="1"/>
  <c r="W207" i="1"/>
  <c r="AL207" i="1"/>
  <c r="Q207" i="1"/>
  <c r="BD207" i="1"/>
  <c r="AI116" i="1"/>
  <c r="W116" i="1"/>
  <c r="Z116" i="1"/>
  <c r="K116" i="1"/>
  <c r="BD116" i="1"/>
  <c r="E116" i="1"/>
  <c r="F116" i="1"/>
  <c r="L116" i="1"/>
  <c r="J116" i="1"/>
  <c r="I116" i="1"/>
  <c r="AA116" i="1"/>
  <c r="BE116" i="1"/>
  <c r="A116" i="1"/>
  <c r="AJ116" i="1"/>
  <c r="M116" i="1"/>
  <c r="AI217" i="1"/>
  <c r="AL217" i="1"/>
  <c r="BD217" i="1"/>
  <c r="B217" i="1"/>
  <c r="AF217" i="1"/>
  <c r="AR44" i="1"/>
  <c r="E44" i="1"/>
  <c r="AC44" i="1"/>
  <c r="BA44" i="1"/>
  <c r="W44" i="1"/>
  <c r="H242" i="1"/>
  <c r="Z242" i="1"/>
  <c r="B242" i="1"/>
  <c r="E242" i="1"/>
  <c r="Q242" i="1"/>
  <c r="BF162" i="1"/>
  <c r="AH162" i="1"/>
  <c r="A162" i="1"/>
  <c r="AD162" i="1"/>
  <c r="S162" i="1"/>
  <c r="AB162" i="1"/>
  <c r="BC162" i="1"/>
  <c r="AT41" i="1"/>
  <c r="AY41" i="1"/>
  <c r="BE41" i="1"/>
  <c r="AV41" i="1"/>
  <c r="AE41" i="1"/>
  <c r="AM196" i="1"/>
  <c r="S196" i="1"/>
  <c r="G196" i="1"/>
  <c r="BC196" i="1"/>
  <c r="P196" i="1"/>
  <c r="AZ196" i="1"/>
  <c r="AN196" i="1"/>
  <c r="AK196" i="1"/>
  <c r="AT196" i="1"/>
  <c r="D196" i="1"/>
  <c r="X49" i="1"/>
  <c r="C49" i="1"/>
  <c r="BH49" i="1"/>
  <c r="AJ49" i="1"/>
  <c r="AM49" i="1"/>
  <c r="W49" i="1"/>
  <c r="E49" i="1"/>
  <c r="AF49" i="1"/>
  <c r="N49" i="1"/>
  <c r="AX43" i="1"/>
  <c r="BD43" i="1"/>
  <c r="B43" i="1"/>
  <c r="Q43" i="1"/>
  <c r="Z43" i="1"/>
  <c r="BC201" i="1"/>
  <c r="AQ201" i="1"/>
  <c r="BB201" i="1"/>
  <c r="BF201" i="1"/>
  <c r="S201" i="1"/>
  <c r="V201" i="1"/>
  <c r="AE201" i="1"/>
  <c r="AS201" i="1"/>
  <c r="AG201" i="1"/>
  <c r="AM22" i="1"/>
  <c r="U22" i="1"/>
  <c r="AY22" i="1"/>
  <c r="I22" i="1"/>
  <c r="BB22" i="1"/>
  <c r="G22" i="1"/>
  <c r="AE22" i="1"/>
  <c r="Y22" i="1"/>
  <c r="A22" i="1"/>
  <c r="AZ22" i="1"/>
  <c r="N103" i="1"/>
  <c r="AF103" i="1"/>
  <c r="Z103" i="1"/>
  <c r="AO103" i="1"/>
  <c r="AC103" i="1"/>
  <c r="BD103" i="1"/>
  <c r="BG69" i="1"/>
  <c r="AR69" i="1"/>
  <c r="BD69" i="1"/>
  <c r="W69" i="1"/>
  <c r="AU69" i="1"/>
  <c r="AR212" i="1"/>
  <c r="W212" i="1"/>
  <c r="AC212" i="1"/>
  <c r="K212" i="1"/>
  <c r="BG212" i="1"/>
  <c r="T42" i="1"/>
  <c r="BD42" i="1"/>
  <c r="AI42" i="1"/>
  <c r="AU175" i="1"/>
  <c r="W175" i="1"/>
  <c r="K175" i="1"/>
  <c r="AX175" i="1"/>
  <c r="AI175" i="1"/>
  <c r="AX129" i="1"/>
  <c r="K129" i="1"/>
  <c r="AI129" i="1"/>
  <c r="AF129" i="1"/>
  <c r="BD129" i="1"/>
  <c r="BG129" i="1"/>
  <c r="AH16" i="1"/>
  <c r="U16" i="1"/>
  <c r="J16" i="1"/>
  <c r="AD16" i="1"/>
  <c r="V16" i="1"/>
  <c r="G16" i="1"/>
  <c r="AN115" i="1"/>
  <c r="I115" i="1"/>
  <c r="X115" i="1"/>
  <c r="P115" i="1"/>
  <c r="AQ115" i="1"/>
  <c r="AH115" i="1"/>
  <c r="AB115" i="1"/>
  <c r="F115" i="1"/>
  <c r="V115" i="1"/>
  <c r="K166" i="1"/>
  <c r="BA166" i="1"/>
  <c r="Q166" i="1"/>
  <c r="W166" i="1"/>
  <c r="Z166" i="1"/>
  <c r="N166" i="1"/>
  <c r="AL17" i="1"/>
  <c r="T17" i="1"/>
  <c r="W17" i="1"/>
  <c r="BD17" i="1"/>
  <c r="BG17" i="1"/>
  <c r="E17" i="1"/>
  <c r="N61" i="1"/>
  <c r="H61" i="1"/>
  <c r="BA61" i="1"/>
  <c r="AO61" i="1"/>
  <c r="AI61" i="1"/>
  <c r="Q133" i="1"/>
  <c r="BD133" i="1"/>
  <c r="Z133" i="1"/>
  <c r="AO133" i="1"/>
  <c r="AX133" i="1"/>
  <c r="AI133" i="1"/>
  <c r="P133" i="1"/>
  <c r="S133" i="1"/>
  <c r="AK133" i="1"/>
  <c r="AP133" i="1"/>
  <c r="AW133" i="1"/>
  <c r="V133" i="1"/>
  <c r="AS133" i="1"/>
  <c r="Y133" i="1"/>
  <c r="BF31" i="1"/>
  <c r="Y31" i="1"/>
  <c r="G31" i="1"/>
  <c r="F31" i="1"/>
  <c r="AP31" i="1"/>
  <c r="M31" i="1"/>
  <c r="AK31" i="1"/>
  <c r="AG31" i="1"/>
  <c r="AZ31" i="1"/>
  <c r="AD31" i="1"/>
  <c r="AW31" i="1"/>
  <c r="K197" i="1"/>
  <c r="E197" i="1"/>
  <c r="Z197" i="1"/>
  <c r="AC197" i="1"/>
  <c r="T197" i="1"/>
  <c r="BB186" i="1"/>
  <c r="U186" i="1"/>
  <c r="G186" i="1"/>
  <c r="AD186" i="1"/>
  <c r="X186" i="1"/>
  <c r="Y186" i="1"/>
  <c r="AA186" i="1"/>
  <c r="AY186" i="1"/>
  <c r="AN186" i="1"/>
  <c r="R84" i="1"/>
  <c r="AV84" i="1"/>
  <c r="AM84" i="1"/>
  <c r="AB84" i="1"/>
  <c r="AH84" i="1"/>
  <c r="I84" i="1"/>
  <c r="AT84" i="1"/>
  <c r="BC84" i="1"/>
  <c r="X84" i="1"/>
  <c r="AG84" i="1"/>
  <c r="B204" i="1"/>
  <c r="BD204" i="1"/>
  <c r="AC204" i="1"/>
  <c r="AF204" i="1"/>
  <c r="Z204" i="1"/>
  <c r="BC204" i="1"/>
  <c r="AG204" i="1"/>
  <c r="D204" i="1"/>
  <c r="AE204" i="1"/>
  <c r="O204" i="1"/>
  <c r="AN204" i="1"/>
  <c r="Y204" i="1"/>
  <c r="F204" i="1"/>
  <c r="AT204" i="1"/>
  <c r="AH204" i="1"/>
  <c r="BD236" i="1"/>
  <c r="Q236" i="1"/>
  <c r="AC236" i="1"/>
  <c r="AF236" i="1"/>
  <c r="J208" i="1"/>
  <c r="AE208" i="1"/>
  <c r="F208" i="1"/>
  <c r="AM208" i="1"/>
  <c r="AB208" i="1"/>
  <c r="U208" i="1"/>
  <c r="Y208" i="1"/>
  <c r="R208" i="1"/>
  <c r="D208" i="1"/>
  <c r="G208" i="1"/>
  <c r="AI208" i="1"/>
  <c r="E208" i="1"/>
  <c r="W208" i="1"/>
  <c r="AX208" i="1"/>
  <c r="Z208" i="1"/>
  <c r="N208" i="1"/>
  <c r="W122" i="1"/>
  <c r="K122" i="1"/>
  <c r="AI122" i="1"/>
  <c r="BA122" i="1"/>
  <c r="BB122" i="1"/>
  <c r="O122" i="1"/>
  <c r="AB122" i="1"/>
  <c r="X122" i="1"/>
  <c r="AT122" i="1"/>
  <c r="AJ122" i="1"/>
  <c r="AQ122" i="1"/>
  <c r="AK122" i="1"/>
  <c r="I74" i="1"/>
  <c r="AJ74" i="1"/>
  <c r="AK74" i="1"/>
  <c r="U74" i="1"/>
  <c r="BC74" i="1"/>
  <c r="AG74" i="1"/>
  <c r="AE74" i="1"/>
  <c r="V74" i="1"/>
  <c r="C74" i="1"/>
  <c r="Z164" i="1"/>
  <c r="H164" i="1"/>
  <c r="W164" i="1"/>
  <c r="BA164" i="1"/>
  <c r="AX164" i="1"/>
  <c r="S228" i="1"/>
  <c r="J228" i="1"/>
  <c r="BE228" i="1"/>
  <c r="AY228" i="1"/>
  <c r="AH228" i="1"/>
  <c r="AJ228" i="1"/>
  <c r="AZ228" i="1"/>
  <c r="AS228" i="1"/>
  <c r="R228" i="1"/>
  <c r="AK228" i="1"/>
  <c r="B228" i="1"/>
  <c r="K228" i="1"/>
  <c r="AI228" i="1"/>
  <c r="H228" i="1"/>
  <c r="BA228" i="1"/>
  <c r="AU228" i="1"/>
  <c r="BG99" i="1"/>
  <c r="H99" i="1"/>
  <c r="AF99" i="1"/>
  <c r="AL99" i="1"/>
  <c r="Z99" i="1"/>
  <c r="H58" i="1"/>
  <c r="AI58" i="1"/>
  <c r="W58" i="1"/>
  <c r="Z58" i="1"/>
  <c r="S216" i="1"/>
  <c r="AJ216" i="1"/>
  <c r="C216" i="1"/>
  <c r="Y216" i="1"/>
  <c r="AE216" i="1"/>
  <c r="A216" i="1"/>
  <c r="G216" i="1"/>
  <c r="D216" i="1"/>
  <c r="H216" i="1"/>
  <c r="AR216" i="1"/>
  <c r="E216" i="1"/>
  <c r="AX216" i="1"/>
  <c r="X149" i="1"/>
  <c r="AY149" i="1"/>
  <c r="AD149" i="1"/>
  <c r="O149" i="1"/>
  <c r="Z149" i="1"/>
  <c r="N149" i="1"/>
  <c r="B149" i="1"/>
  <c r="BD149" i="1"/>
  <c r="AH189" i="1"/>
  <c r="V189" i="1"/>
  <c r="AY189" i="1"/>
  <c r="AS189" i="1"/>
  <c r="BB189" i="1"/>
  <c r="Y189" i="1"/>
  <c r="X189" i="1"/>
  <c r="Y185" i="1"/>
  <c r="AQ185" i="1"/>
  <c r="J185" i="1"/>
  <c r="D185" i="1"/>
  <c r="S185" i="1"/>
  <c r="O185" i="1"/>
  <c r="BB185" i="1"/>
  <c r="R185" i="1"/>
  <c r="AW185" i="1"/>
  <c r="AH185" i="1"/>
  <c r="AY185" i="1"/>
  <c r="AG20" i="1"/>
  <c r="S20" i="1"/>
  <c r="AD20" i="1"/>
  <c r="AP20" i="1"/>
  <c r="G20" i="1"/>
  <c r="U20" i="1"/>
  <c r="K76" i="1"/>
  <c r="AI76" i="1"/>
  <c r="E76" i="1"/>
  <c r="AC100" i="1"/>
  <c r="T100" i="1"/>
  <c r="W100" i="1"/>
  <c r="AR100" i="1"/>
  <c r="K100" i="1"/>
  <c r="Z100" i="1"/>
  <c r="Z188" i="1"/>
  <c r="Q188" i="1"/>
  <c r="BG188" i="1"/>
  <c r="K188" i="1"/>
  <c r="AX188" i="1"/>
  <c r="H188" i="1"/>
  <c r="O134" i="1"/>
  <c r="AW134" i="1"/>
  <c r="AZ134" i="1"/>
  <c r="AY134" i="1"/>
  <c r="BE134" i="1"/>
  <c r="AN134" i="1"/>
  <c r="G134" i="1"/>
  <c r="L134" i="1"/>
  <c r="BF134" i="1"/>
  <c r="BB134" i="1"/>
  <c r="AK134" i="1"/>
  <c r="AV28" i="1"/>
  <c r="AM28" i="1"/>
  <c r="I28" i="1"/>
  <c r="U28" i="1"/>
  <c r="AN28" i="1"/>
  <c r="AD28" i="1"/>
  <c r="R28" i="1"/>
  <c r="J28" i="1"/>
  <c r="BC28" i="1"/>
  <c r="AP28" i="1"/>
  <c r="F37" i="1"/>
  <c r="I37" i="1"/>
  <c r="C37" i="1"/>
  <c r="BF37" i="1"/>
  <c r="AS37" i="1"/>
  <c r="BH37" i="1"/>
  <c r="AZ37" i="1"/>
  <c r="O37" i="1"/>
  <c r="AJ37" i="1"/>
  <c r="Z23" i="1"/>
  <c r="H23" i="1"/>
  <c r="E23" i="1"/>
  <c r="T23" i="1"/>
  <c r="BG23" i="1"/>
  <c r="AW23" i="1"/>
  <c r="AE23" i="1"/>
  <c r="AV23" i="1"/>
  <c r="AT23" i="1"/>
  <c r="AK23" i="1"/>
  <c r="AN23" i="1"/>
  <c r="BF23" i="1"/>
  <c r="AY23" i="1"/>
  <c r="X23" i="1"/>
  <c r="L23" i="1"/>
  <c r="K177" i="1"/>
  <c r="H177" i="1"/>
  <c r="BG177" i="1"/>
  <c r="W177" i="1"/>
  <c r="AX177" i="1"/>
  <c r="BA155" i="1"/>
  <c r="AR155" i="1"/>
  <c r="AX155" i="1"/>
  <c r="U155" i="1"/>
  <c r="S155" i="1"/>
  <c r="Y155" i="1"/>
  <c r="AH155" i="1"/>
  <c r="AE155" i="1"/>
  <c r="L155" i="1"/>
  <c r="BB155" i="1"/>
  <c r="AB155" i="1"/>
  <c r="AA205" i="1"/>
  <c r="L205" i="1"/>
  <c r="BH205" i="1"/>
  <c r="BC205" i="1"/>
  <c r="F205" i="1"/>
  <c r="AM205" i="1"/>
  <c r="BB205" i="1"/>
  <c r="O203" i="1"/>
  <c r="R203" i="1"/>
  <c r="C203" i="1"/>
  <c r="AJ203" i="1"/>
  <c r="A203" i="1"/>
  <c r="AZ203" i="1"/>
  <c r="AB203" i="1"/>
  <c r="J203" i="1"/>
  <c r="AR15" i="1"/>
  <c r="AL15" i="1"/>
  <c r="AF15" i="1"/>
  <c r="T15" i="1"/>
  <c r="BA15" i="1"/>
  <c r="E15" i="1"/>
  <c r="X27" i="1"/>
  <c r="R27" i="1"/>
  <c r="A27" i="1"/>
  <c r="M27" i="1"/>
  <c r="U27" i="1"/>
  <c r="G27" i="1"/>
  <c r="BF27" i="1"/>
  <c r="BE27" i="1"/>
  <c r="AV27" i="1"/>
  <c r="O27" i="1"/>
  <c r="E118" i="1"/>
  <c r="N118" i="1"/>
  <c r="W118" i="1"/>
  <c r="B118" i="1"/>
  <c r="H118" i="1"/>
  <c r="L47" i="1"/>
  <c r="D47" i="1"/>
  <c r="AS47" i="1"/>
  <c r="AV47" i="1"/>
  <c r="AW47" i="1"/>
  <c r="AG47" i="1"/>
  <c r="AQ47" i="1"/>
  <c r="G47" i="1"/>
  <c r="BC47" i="1"/>
  <c r="T82" i="1"/>
  <c r="BA82" i="1"/>
  <c r="Q82" i="1"/>
  <c r="AF82" i="1"/>
  <c r="AO82" i="1"/>
  <c r="AY72" i="1"/>
  <c r="O72" i="1"/>
  <c r="G72" i="1"/>
  <c r="BB72" i="1"/>
  <c r="M72" i="1"/>
  <c r="AN72" i="1"/>
  <c r="J72" i="1"/>
  <c r="BE72" i="1"/>
  <c r="AJ72" i="1"/>
  <c r="BF72" i="1"/>
  <c r="AX146" i="1"/>
  <c r="BG146" i="1"/>
  <c r="Z146" i="1"/>
  <c r="BA146" i="1"/>
  <c r="AR146" i="1"/>
  <c r="AH156" i="1"/>
  <c r="O156" i="1"/>
  <c r="AS156" i="1"/>
  <c r="AB156" i="1"/>
  <c r="AK156" i="1"/>
  <c r="R156" i="1"/>
  <c r="V156" i="1"/>
  <c r="AG156" i="1"/>
  <c r="AQ156" i="1"/>
  <c r="D156" i="1"/>
  <c r="AC156" i="1"/>
  <c r="B156" i="1"/>
  <c r="AI156" i="1"/>
  <c r="T156" i="1"/>
  <c r="AO156" i="1"/>
  <c r="C241" i="1"/>
  <c r="AB241" i="1"/>
  <c r="X241" i="1"/>
  <c r="AQ241" i="1"/>
  <c r="D241" i="1"/>
  <c r="AW241" i="1"/>
  <c r="V241" i="1"/>
  <c r="I241" i="1"/>
  <c r="G241" i="1"/>
  <c r="O241" i="1"/>
  <c r="AU33" i="1"/>
  <c r="BD33" i="1"/>
  <c r="N33" i="1"/>
  <c r="AF33" i="1"/>
  <c r="AO33" i="1"/>
  <c r="BG33" i="1"/>
  <c r="AU36" i="1"/>
  <c r="E36" i="1"/>
  <c r="AI36" i="1"/>
  <c r="BA36" i="1"/>
  <c r="Q36" i="1"/>
  <c r="X56" i="1"/>
  <c r="L56" i="1"/>
  <c r="I56" i="1"/>
  <c r="AD56" i="1"/>
  <c r="J56" i="1"/>
  <c r="AE56" i="1"/>
  <c r="AB56" i="1"/>
  <c r="S56" i="1"/>
  <c r="AP56" i="1"/>
  <c r="O56" i="1"/>
  <c r="AF56" i="1"/>
  <c r="T56" i="1"/>
  <c r="BG56" i="1"/>
  <c r="H56" i="1"/>
  <c r="AI56" i="1"/>
  <c r="AF132" i="1"/>
  <c r="AL132" i="1"/>
  <c r="T132" i="1"/>
  <c r="BD132" i="1"/>
  <c r="B132" i="1"/>
  <c r="AR132" i="1"/>
  <c r="AE132" i="1"/>
  <c r="U132" i="1"/>
  <c r="X132" i="1"/>
  <c r="F132" i="1"/>
  <c r="G132" i="1"/>
  <c r="AQ132" i="1"/>
  <c r="M132" i="1"/>
  <c r="BH132" i="1"/>
  <c r="AA132" i="1"/>
  <c r="AX214" i="1"/>
  <c r="K214" i="1"/>
  <c r="N214" i="1"/>
  <c r="BG214" i="1"/>
  <c r="BA214" i="1"/>
  <c r="AN130" i="1"/>
  <c r="AM130" i="1"/>
  <c r="U130" i="1"/>
  <c r="O130" i="1"/>
  <c r="J130" i="1"/>
  <c r="M130" i="1"/>
  <c r="A130" i="1"/>
  <c r="AK130" i="1"/>
  <c r="V130" i="1"/>
  <c r="K125" i="1"/>
  <c r="B125" i="1"/>
  <c r="E125" i="1"/>
  <c r="AF125" i="1"/>
  <c r="T184" i="1"/>
  <c r="W184" i="1"/>
  <c r="BG184" i="1"/>
  <c r="B184" i="1"/>
  <c r="AF184" i="1"/>
  <c r="BG62" i="1"/>
  <c r="Q62" i="1"/>
  <c r="AI62" i="1"/>
  <c r="AU62" i="1"/>
  <c r="Z62" i="1"/>
  <c r="AM80" i="1"/>
  <c r="L80" i="1"/>
  <c r="F80" i="1"/>
  <c r="BE80" i="1"/>
  <c r="AB80" i="1"/>
  <c r="A80" i="1"/>
  <c r="Y80" i="1"/>
  <c r="AK80" i="1"/>
  <c r="AW80" i="1"/>
  <c r="M80" i="1"/>
  <c r="E136" i="1"/>
  <c r="BD136" i="1"/>
  <c r="Z136" i="1"/>
  <c r="AF136" i="1"/>
  <c r="H136" i="1"/>
  <c r="BA136" i="1"/>
  <c r="E60" i="1"/>
  <c r="AR60" i="1"/>
  <c r="AI60" i="1"/>
  <c r="Q60" i="1"/>
  <c r="U187" i="1"/>
  <c r="AG187" i="1"/>
  <c r="AP187" i="1"/>
  <c r="X187" i="1"/>
  <c r="BE187" i="1"/>
  <c r="Q187" i="1"/>
  <c r="E187" i="1"/>
  <c r="B187" i="1"/>
  <c r="AF187" i="1"/>
  <c r="AR237" i="1"/>
  <c r="AX237" i="1"/>
  <c r="BA237" i="1"/>
  <c r="W237" i="1"/>
  <c r="B237" i="1"/>
  <c r="AS237" i="1"/>
  <c r="AW237" i="1"/>
  <c r="C237" i="1"/>
  <c r="A237" i="1"/>
  <c r="D237" i="1"/>
  <c r="AV237" i="1"/>
  <c r="AP237" i="1"/>
  <c r="M237" i="1"/>
  <c r="AD237" i="1"/>
  <c r="O88" i="1"/>
  <c r="AH88" i="1"/>
  <c r="G88" i="1"/>
  <c r="AJ88" i="1"/>
  <c r="A88" i="1"/>
  <c r="BH88" i="1"/>
  <c r="AA88" i="1"/>
  <c r="AY88" i="1"/>
  <c r="M88" i="1"/>
  <c r="AX145" i="1"/>
  <c r="T145" i="1"/>
  <c r="BD145" i="1"/>
  <c r="AF145" i="1"/>
  <c r="N145" i="1"/>
  <c r="AA102" i="1"/>
  <c r="S102" i="1"/>
  <c r="M102" i="1"/>
  <c r="AV102" i="1"/>
  <c r="AM102" i="1"/>
  <c r="BE102" i="1"/>
  <c r="X102" i="1"/>
  <c r="V102" i="1"/>
  <c r="AO25" i="1"/>
  <c r="AF25" i="1"/>
  <c r="AX25" i="1"/>
  <c r="AC25" i="1"/>
  <c r="E25" i="1"/>
  <c r="P55" i="1"/>
  <c r="AG55" i="1"/>
  <c r="BE55" i="1"/>
  <c r="D55" i="1"/>
  <c r="F55" i="1"/>
  <c r="C55" i="1"/>
  <c r="AE55" i="1"/>
  <c r="AT55" i="1"/>
  <c r="AO220" i="1"/>
  <c r="AI220" i="1"/>
  <c r="AF220" i="1"/>
  <c r="H220" i="1"/>
  <c r="BD220" i="1"/>
  <c r="AH161" i="1"/>
  <c r="BE161" i="1"/>
  <c r="AZ161" i="1"/>
  <c r="AK161" i="1"/>
  <c r="AD161" i="1"/>
  <c r="AM161" i="1"/>
  <c r="AA161" i="1"/>
  <c r="L161" i="1"/>
  <c r="AW161" i="1"/>
  <c r="AJ194" i="1"/>
  <c r="AS194" i="1"/>
  <c r="A194" i="1"/>
  <c r="U194" i="1"/>
  <c r="AK194" i="1"/>
  <c r="D194" i="1"/>
  <c r="BF114" i="1"/>
  <c r="BH114" i="1"/>
  <c r="BC114" i="1"/>
  <c r="G114" i="1"/>
  <c r="BB114" i="1"/>
  <c r="AW114" i="1"/>
  <c r="AZ114" i="1"/>
  <c r="AG114" i="1"/>
  <c r="U114" i="1"/>
  <c r="AX158" i="1"/>
  <c r="Z158" i="1"/>
  <c r="W158" i="1"/>
  <c r="N158" i="1"/>
  <c r="BC46" i="1"/>
  <c r="AS46" i="1"/>
  <c r="M46" i="1"/>
  <c r="O46" i="1"/>
  <c r="U46" i="1"/>
  <c r="AG46" i="1"/>
  <c r="AB46" i="1"/>
  <c r="AE46" i="1"/>
  <c r="AP46" i="1"/>
  <c r="J46" i="1"/>
  <c r="AU230" i="1"/>
  <c r="AO230" i="1"/>
  <c r="Q230" i="1"/>
  <c r="AI230" i="1"/>
  <c r="B230" i="1"/>
  <c r="AR230" i="1"/>
  <c r="N139" i="1"/>
  <c r="W139" i="1"/>
  <c r="BG139" i="1"/>
  <c r="K139" i="1"/>
  <c r="Q139" i="1"/>
  <c r="O242" i="1"/>
  <c r="AY242" i="1"/>
  <c r="U242" i="1"/>
  <c r="AP242" i="1"/>
  <c r="P242" i="1"/>
  <c r="I242" i="1"/>
  <c r="BB242" i="1"/>
  <c r="V242" i="1"/>
  <c r="X242" i="1"/>
  <c r="AT242" i="1"/>
  <c r="G242" i="1"/>
  <c r="G159" i="1"/>
  <c r="AG159" i="1"/>
  <c r="F159" i="1"/>
  <c r="BH159" i="1"/>
  <c r="J159" i="1"/>
  <c r="X159" i="1"/>
  <c r="AA159" i="1"/>
  <c r="Y159" i="1"/>
  <c r="R159" i="1"/>
  <c r="J206" i="1"/>
  <c r="A206" i="1"/>
  <c r="X206" i="1"/>
  <c r="AE206" i="1"/>
  <c r="M206" i="1"/>
  <c r="C206" i="1"/>
  <c r="Y206" i="1"/>
  <c r="BE206" i="1"/>
  <c r="AO79" i="1"/>
  <c r="AI79" i="1"/>
  <c r="BA79" i="1"/>
  <c r="AX79" i="1"/>
  <c r="AF79" i="1"/>
  <c r="W79" i="1"/>
  <c r="Q123" i="1"/>
  <c r="N123" i="1"/>
  <c r="AU123" i="1"/>
  <c r="BG123" i="1"/>
  <c r="AO123" i="1"/>
  <c r="U78" i="1"/>
  <c r="O78" i="1"/>
  <c r="AV78" i="1"/>
  <c r="BE78" i="1"/>
  <c r="AY78" i="1"/>
  <c r="AK78" i="1"/>
  <c r="J78" i="1"/>
  <c r="AH78" i="1"/>
  <c r="AZ43" i="1"/>
  <c r="AY43" i="1"/>
  <c r="X43" i="1"/>
  <c r="V43" i="1"/>
  <c r="AB43" i="1"/>
  <c r="AQ43" i="1"/>
  <c r="L43" i="1"/>
  <c r="AB69" i="1"/>
  <c r="AQ69" i="1"/>
  <c r="AM69" i="1"/>
  <c r="Y69" i="1"/>
  <c r="AJ69" i="1"/>
  <c r="M69" i="1"/>
  <c r="AE69" i="1"/>
  <c r="X69" i="1"/>
  <c r="AM213" i="1"/>
  <c r="AJ213" i="1"/>
  <c r="AW213" i="1"/>
  <c r="AP213" i="1"/>
  <c r="BH213" i="1"/>
  <c r="G213" i="1"/>
  <c r="AS213" i="1"/>
  <c r="Y213" i="1"/>
  <c r="AE213" i="1"/>
  <c r="U213" i="1"/>
  <c r="L236" i="1"/>
  <c r="AQ164" i="1"/>
  <c r="AE164" i="1"/>
  <c r="AM164" i="1"/>
  <c r="AP164" i="1"/>
  <c r="AK164" i="1"/>
  <c r="D164" i="1"/>
  <c r="G164" i="1"/>
  <c r="AT99" i="1"/>
  <c r="L99" i="1"/>
  <c r="S99" i="1"/>
  <c r="AP99" i="1"/>
  <c r="BH99" i="1"/>
  <c r="M99" i="1"/>
  <c r="AR185" i="1"/>
  <c r="AX185" i="1"/>
  <c r="B185" i="1"/>
  <c r="AP76" i="1"/>
  <c r="AZ76" i="1"/>
  <c r="R76" i="1"/>
  <c r="M76" i="1"/>
  <c r="AD76" i="1"/>
  <c r="AS76" i="1"/>
  <c r="Y76" i="1"/>
  <c r="J170" i="1"/>
  <c r="I170" i="1"/>
  <c r="AV170" i="1"/>
  <c r="BF170" i="1"/>
  <c r="X170" i="1"/>
  <c r="AY170" i="1"/>
  <c r="AL170" i="1"/>
  <c r="T170" i="1"/>
  <c r="L235" i="1"/>
  <c r="AB235" i="1"/>
  <c r="D235" i="1"/>
  <c r="AW235" i="1"/>
  <c r="AZ235" i="1"/>
  <c r="R235" i="1"/>
  <c r="C235" i="1"/>
  <c r="F101" i="1"/>
  <c r="AS101" i="1"/>
  <c r="AJ101" i="1"/>
  <c r="BB101" i="1"/>
  <c r="S101" i="1"/>
  <c r="AT101" i="1"/>
  <c r="AQ101" i="1"/>
  <c r="P188" i="1"/>
  <c r="AQ188" i="1"/>
  <c r="R188" i="1"/>
  <c r="AT188" i="1"/>
  <c r="BH188" i="1"/>
  <c r="AD188" i="1"/>
  <c r="H134" i="1"/>
  <c r="K134" i="1"/>
  <c r="Q134" i="1"/>
  <c r="T28" i="1"/>
  <c r="AL28" i="1"/>
  <c r="D167" i="1"/>
  <c r="AT167" i="1"/>
  <c r="U167" i="1"/>
  <c r="Y167" i="1"/>
  <c r="AY167" i="1"/>
  <c r="AJ167" i="1"/>
  <c r="AS167" i="1"/>
  <c r="AG137" i="1"/>
  <c r="AV137" i="1"/>
  <c r="BF137" i="1"/>
  <c r="D137" i="1"/>
  <c r="AT137" i="1"/>
  <c r="M137" i="1"/>
  <c r="I137" i="1"/>
  <c r="B163" i="1"/>
  <c r="BE120" i="1"/>
  <c r="AD120" i="1"/>
  <c r="L120" i="1"/>
  <c r="AA120" i="1"/>
  <c r="BG120" i="1"/>
  <c r="AI120" i="1"/>
  <c r="Q120" i="1"/>
  <c r="K37" i="1"/>
  <c r="BG37" i="1"/>
  <c r="Q37" i="1"/>
  <c r="AF210" i="1"/>
  <c r="AI210" i="1"/>
  <c r="H210" i="1"/>
  <c r="BD210" i="1"/>
  <c r="Q143" i="1"/>
  <c r="W143" i="1"/>
  <c r="AF205" i="1"/>
  <c r="BD205" i="1"/>
  <c r="BA205" i="1"/>
  <c r="AR168" i="1"/>
  <c r="BD168" i="1"/>
  <c r="AL168" i="1"/>
  <c r="L225" i="1"/>
  <c r="AJ225" i="1"/>
  <c r="AE225" i="1"/>
  <c r="BF225" i="1"/>
  <c r="AG225" i="1"/>
  <c r="BA27" i="1"/>
  <c r="T27" i="1"/>
  <c r="I118" i="1"/>
  <c r="V118" i="1"/>
  <c r="AS118" i="1"/>
  <c r="AK118" i="1"/>
  <c r="F118" i="1"/>
  <c r="AQ118" i="1"/>
  <c r="S118" i="1"/>
  <c r="K199" i="1"/>
  <c r="S173" i="1"/>
  <c r="BE173" i="1"/>
  <c r="AE173" i="1"/>
  <c r="J173" i="1"/>
  <c r="BH173" i="1"/>
  <c r="AT173" i="1"/>
  <c r="AS173" i="1"/>
  <c r="N240" i="1"/>
  <c r="AL240" i="1"/>
  <c r="AU240" i="1"/>
  <c r="N198" i="1"/>
  <c r="AI198" i="1"/>
  <c r="Q198" i="1"/>
  <c r="G128" i="1"/>
  <c r="AY128" i="1"/>
  <c r="AH128" i="1"/>
  <c r="AZ128" i="1"/>
  <c r="AB128" i="1"/>
  <c r="BE128" i="1"/>
  <c r="H13" i="1"/>
  <c r="AF13" i="1"/>
  <c r="Z13" i="1"/>
  <c r="B193" i="1"/>
  <c r="Z193" i="1"/>
  <c r="W193" i="1"/>
  <c r="Y193" i="1"/>
  <c r="I193" i="1"/>
  <c r="L193" i="1"/>
  <c r="AS193" i="1"/>
  <c r="A193" i="1"/>
  <c r="D193" i="1"/>
  <c r="AA153" i="1"/>
  <c r="R153" i="1"/>
  <c r="J153" i="1"/>
  <c r="AK153" i="1"/>
  <c r="AE153" i="1"/>
  <c r="P153" i="1"/>
  <c r="Y83" i="1"/>
  <c r="P83" i="1"/>
  <c r="AJ83" i="1"/>
  <c r="BE83" i="1"/>
  <c r="AP83" i="1"/>
  <c r="C81" i="1"/>
  <c r="AE81" i="1"/>
  <c r="AV81" i="1"/>
  <c r="BC81" i="1"/>
  <c r="M81" i="1"/>
  <c r="AB81" i="1"/>
  <c r="AS81" i="1"/>
  <c r="G33" i="1"/>
  <c r="P33" i="1"/>
  <c r="M33" i="1"/>
  <c r="AB33" i="1"/>
  <c r="BH33" i="1"/>
  <c r="J33" i="1"/>
  <c r="AG93" i="1"/>
  <c r="X93" i="1"/>
  <c r="BB93" i="1"/>
  <c r="AB93" i="1"/>
  <c r="AW93" i="1"/>
  <c r="AZ93" i="1"/>
  <c r="AL209" i="1"/>
  <c r="AC226" i="1"/>
  <c r="T226" i="1"/>
  <c r="AR226" i="1"/>
  <c r="AZ90" i="1"/>
  <c r="AM90" i="1"/>
  <c r="BF90" i="1"/>
  <c r="AT90" i="1"/>
  <c r="A90" i="1"/>
  <c r="AW90" i="1"/>
  <c r="I90" i="1"/>
  <c r="AL90" i="1"/>
  <c r="AO90" i="1"/>
  <c r="AC90" i="1"/>
  <c r="AX160" i="1"/>
  <c r="AI160" i="1"/>
  <c r="AU35" i="1"/>
  <c r="AL35" i="1"/>
  <c r="N35" i="1"/>
  <c r="BA35" i="1"/>
  <c r="N64" i="1"/>
  <c r="BA64" i="1"/>
  <c r="Z64" i="1"/>
  <c r="AC64" i="1"/>
  <c r="T64" i="1"/>
  <c r="N14" i="1"/>
  <c r="BA14" i="1"/>
  <c r="K14" i="1"/>
  <c r="AR14" i="1"/>
  <c r="BG14" i="1"/>
  <c r="AD14" i="1"/>
  <c r="V14" i="1"/>
  <c r="A14" i="1"/>
  <c r="S14" i="1"/>
  <c r="C14" i="1"/>
  <c r="BC14" i="1"/>
  <c r="AP14" i="1"/>
  <c r="U14" i="1"/>
  <c r="BE14" i="1"/>
  <c r="W38" i="1"/>
  <c r="BG38" i="1"/>
  <c r="AI38" i="1"/>
  <c r="Q38" i="1"/>
  <c r="T38" i="1"/>
  <c r="C38" i="1"/>
  <c r="AM38" i="1"/>
  <c r="BB38" i="1"/>
  <c r="AH38" i="1"/>
  <c r="U38" i="1"/>
  <c r="AS38" i="1"/>
  <c r="O38" i="1"/>
  <c r="A38" i="1"/>
  <c r="AZ38" i="1"/>
  <c r="AV38" i="1"/>
  <c r="AP38" i="1"/>
  <c r="P50" i="1"/>
  <c r="AB50" i="1"/>
  <c r="G50" i="1"/>
  <c r="AD50" i="1"/>
  <c r="BH50" i="1"/>
  <c r="BE50" i="1"/>
  <c r="AM50" i="1"/>
  <c r="AZ50" i="1"/>
  <c r="AQ50" i="1"/>
  <c r="R50" i="1"/>
  <c r="I184" i="1"/>
  <c r="AS184" i="1"/>
  <c r="AB184" i="1"/>
  <c r="BH184" i="1"/>
  <c r="A184" i="1"/>
  <c r="C184" i="1"/>
  <c r="BE184" i="1"/>
  <c r="AJ184" i="1"/>
  <c r="AN184" i="1"/>
  <c r="AY184" i="1"/>
  <c r="R184" i="1"/>
  <c r="AQ184" i="1"/>
  <c r="AS183" i="1"/>
  <c r="AP183" i="1"/>
  <c r="AG183" i="1"/>
  <c r="AJ183" i="1"/>
  <c r="AN183" i="1"/>
  <c r="P183" i="1"/>
  <c r="AH183" i="1"/>
  <c r="M183" i="1"/>
  <c r="AV183" i="1"/>
  <c r="H183" i="1"/>
  <c r="Q183" i="1"/>
  <c r="AO183" i="1"/>
  <c r="AI183" i="1"/>
  <c r="BG183" i="1"/>
  <c r="AH57" i="1"/>
  <c r="A57" i="1"/>
  <c r="BE57" i="1"/>
  <c r="U57" i="1"/>
  <c r="C57" i="1"/>
  <c r="AV57" i="1"/>
  <c r="BH57" i="1"/>
  <c r="AW57" i="1"/>
  <c r="AP57" i="1"/>
  <c r="AB57" i="1"/>
  <c r="B98" i="1"/>
  <c r="BA98" i="1"/>
  <c r="Z98" i="1"/>
  <c r="H98" i="1"/>
  <c r="AI98" i="1"/>
  <c r="AJ157" i="1"/>
  <c r="F157" i="1"/>
  <c r="C157" i="1"/>
  <c r="AY157" i="1"/>
  <c r="AR157" i="1"/>
  <c r="Z157" i="1"/>
  <c r="N157" i="1"/>
  <c r="AI157" i="1"/>
  <c r="H157" i="1"/>
  <c r="AO65" i="1"/>
  <c r="E65" i="1"/>
  <c r="BG65" i="1"/>
  <c r="B65" i="1"/>
  <c r="N65" i="1"/>
  <c r="BA65" i="1"/>
  <c r="G145" i="1"/>
  <c r="AN145" i="1"/>
  <c r="AS145" i="1"/>
  <c r="AH145" i="1"/>
  <c r="L145" i="1"/>
  <c r="BH145" i="1"/>
  <c r="Y145" i="1"/>
  <c r="AZ145" i="1"/>
  <c r="AJ145" i="1"/>
  <c r="AM145" i="1"/>
  <c r="N102" i="1"/>
  <c r="AI102" i="1"/>
  <c r="H102" i="1"/>
  <c r="Q102" i="1"/>
  <c r="AO102" i="1"/>
  <c r="AU102" i="1"/>
  <c r="W135" i="1"/>
  <c r="E135" i="1"/>
  <c r="N135" i="1"/>
  <c r="AX135" i="1"/>
  <c r="C40" i="1"/>
  <c r="AA40" i="1"/>
  <c r="AD40" i="1"/>
  <c r="AG40" i="1"/>
  <c r="A40" i="1"/>
  <c r="J40" i="1"/>
  <c r="G40" i="1"/>
  <c r="V40" i="1"/>
  <c r="AE40" i="1"/>
  <c r="BG24" i="1"/>
  <c r="AX24" i="1"/>
  <c r="Z24" i="1"/>
  <c r="BA24" i="1"/>
  <c r="AP39" i="1"/>
  <c r="BF39" i="1"/>
  <c r="AT39" i="1"/>
  <c r="S39" i="1"/>
  <c r="M39" i="1"/>
  <c r="BC39" i="1"/>
  <c r="L39" i="1"/>
  <c r="AO39" i="1"/>
  <c r="E39" i="1"/>
  <c r="T39" i="1"/>
  <c r="BG39" i="1"/>
  <c r="AU39" i="1"/>
  <c r="AB97" i="1"/>
  <c r="BC97" i="1"/>
  <c r="AW97" i="1"/>
  <c r="AV97" i="1"/>
  <c r="O97" i="1"/>
  <c r="AT97" i="1"/>
  <c r="U97" i="1"/>
  <c r="R97" i="1"/>
  <c r="AM97" i="1"/>
  <c r="G97" i="1"/>
  <c r="BA97" i="1"/>
  <c r="AX97" i="1"/>
  <c r="K97" i="1"/>
  <c r="N97" i="1"/>
  <c r="AC97" i="1"/>
  <c r="AL67" i="1"/>
  <c r="AX67" i="1"/>
  <c r="K67" i="1"/>
  <c r="N67" i="1"/>
  <c r="H67" i="1"/>
  <c r="E107" i="1"/>
  <c r="Q107" i="1"/>
  <c r="B107" i="1"/>
  <c r="AL107" i="1"/>
  <c r="H194" i="1"/>
  <c r="AR194" i="1"/>
  <c r="AC194" i="1"/>
  <c r="AF194" i="1"/>
  <c r="AI194" i="1"/>
  <c r="AU207" i="1"/>
  <c r="AO207" i="1"/>
  <c r="AX207" i="1"/>
  <c r="H207" i="1"/>
  <c r="E207" i="1"/>
  <c r="H116" i="1"/>
  <c r="Q116" i="1"/>
  <c r="N116" i="1"/>
  <c r="AF116" i="1"/>
  <c r="O116" i="1"/>
  <c r="U116" i="1"/>
  <c r="AB116" i="1"/>
  <c r="P116" i="1"/>
  <c r="H217" i="1"/>
  <c r="AR217" i="1"/>
  <c r="AO44" i="1"/>
  <c r="H44" i="1"/>
  <c r="AC242" i="1"/>
  <c r="T242" i="1"/>
  <c r="AP162" i="1"/>
  <c r="AG162" i="1"/>
  <c r="AA162" i="1"/>
  <c r="AN162" i="1"/>
  <c r="BH162" i="1"/>
  <c r="AA41" i="1"/>
  <c r="AG41" i="1"/>
  <c r="O41" i="1"/>
  <c r="AJ41" i="1"/>
  <c r="BF196" i="1"/>
  <c r="Y196" i="1"/>
  <c r="O196" i="1"/>
  <c r="AD196" i="1"/>
  <c r="AP196" i="1"/>
  <c r="BB49" i="1"/>
  <c r="AY49" i="1"/>
  <c r="O49" i="1"/>
  <c r="Q49" i="1"/>
  <c r="T49" i="1"/>
  <c r="AO49" i="1"/>
  <c r="BA43" i="1"/>
  <c r="AF43" i="1"/>
  <c r="D201" i="1"/>
  <c r="U201" i="1"/>
  <c r="Y201" i="1"/>
  <c r="P201" i="1"/>
  <c r="AP22" i="1"/>
  <c r="J22" i="1"/>
  <c r="W103" i="1"/>
  <c r="BA103" i="1"/>
  <c r="K103" i="1"/>
  <c r="H69" i="1"/>
  <c r="AC69" i="1"/>
  <c r="AX69" i="1"/>
  <c r="BA212" i="1"/>
  <c r="AC42" i="1"/>
  <c r="BA42" i="1"/>
  <c r="BG42" i="1"/>
  <c r="N175" i="1"/>
  <c r="AC175" i="1"/>
  <c r="Z129" i="1"/>
  <c r="BA129" i="1"/>
  <c r="AL129" i="1"/>
  <c r="AA16" i="1"/>
  <c r="AB16" i="1"/>
  <c r="AK16" i="1"/>
  <c r="F16" i="1"/>
  <c r="BB16" i="1"/>
  <c r="AG115" i="1"/>
  <c r="G115" i="1"/>
  <c r="AJ115" i="1"/>
  <c r="BB115" i="1"/>
  <c r="AD115" i="1"/>
  <c r="AI166" i="1"/>
  <c r="AF166" i="1"/>
  <c r="Q17" i="1"/>
  <c r="Z17" i="1"/>
  <c r="Q61" i="1"/>
  <c r="E61" i="1"/>
  <c r="AX61" i="1"/>
  <c r="AR133" i="1"/>
  <c r="AL133" i="1"/>
  <c r="G133" i="1"/>
  <c r="AY133" i="1"/>
  <c r="AJ133" i="1"/>
  <c r="F133" i="1"/>
  <c r="BE31" i="1"/>
  <c r="C31" i="1"/>
  <c r="AN31" i="1"/>
  <c r="BB31" i="1"/>
  <c r="AJ31" i="1"/>
  <c r="BD197" i="1"/>
  <c r="AL197" i="1"/>
  <c r="L186" i="1"/>
  <c r="P186" i="1"/>
  <c r="BE186" i="1"/>
  <c r="BF186" i="1"/>
  <c r="AP186" i="1"/>
  <c r="D186" i="1"/>
  <c r="AK84" i="1"/>
  <c r="AJ84" i="1"/>
  <c r="BF84" i="1"/>
  <c r="Y84" i="1"/>
  <c r="AX204" i="1"/>
  <c r="AR204" i="1"/>
  <c r="AO204" i="1"/>
  <c r="BB204" i="1"/>
  <c r="A204" i="1"/>
  <c r="S204" i="1"/>
  <c r="AW204" i="1"/>
  <c r="AX236" i="1"/>
  <c r="BG236" i="1"/>
  <c r="W236" i="1"/>
  <c r="AN208" i="1"/>
  <c r="BF208" i="1"/>
  <c r="P208" i="1"/>
  <c r="X208" i="1"/>
  <c r="AY208" i="1"/>
  <c r="O208" i="1"/>
  <c r="K208" i="1"/>
  <c r="B208" i="1"/>
  <c r="N122" i="1"/>
  <c r="E122" i="1"/>
  <c r="T122" i="1"/>
  <c r="AU122" i="1"/>
  <c r="AX122" i="1"/>
  <c r="Y122" i="1"/>
  <c r="AN122" i="1"/>
  <c r="AG122" i="1"/>
  <c r="P122" i="1"/>
  <c r="C122" i="1"/>
  <c r="AV122" i="1"/>
  <c r="BE122" i="1"/>
  <c r="AW122" i="1"/>
  <c r="X74" i="1"/>
  <c r="R74" i="1"/>
  <c r="AW74" i="1"/>
  <c r="AD74" i="1"/>
  <c r="F74" i="1"/>
  <c r="L74" i="1"/>
  <c r="A74" i="1"/>
  <c r="P74" i="1"/>
  <c r="AA74" i="1"/>
  <c r="AP74" i="1"/>
  <c r="E164" i="1"/>
  <c r="T164" i="1"/>
  <c r="AR164" i="1"/>
  <c r="I228" i="1"/>
  <c r="M228" i="1"/>
  <c r="AT228" i="1"/>
  <c r="BB228" i="1"/>
  <c r="AE228" i="1"/>
  <c r="G228" i="1"/>
  <c r="V228" i="1"/>
  <c r="D228" i="1"/>
  <c r="AQ228" i="1"/>
  <c r="X228" i="1"/>
  <c r="A228" i="1"/>
  <c r="AX228" i="1"/>
  <c r="AO228" i="1"/>
  <c r="W228" i="1"/>
  <c r="AR228" i="1"/>
  <c r="W99" i="1"/>
  <c r="AC99" i="1"/>
  <c r="AR99" i="1"/>
  <c r="AO99" i="1"/>
  <c r="N99" i="1"/>
  <c r="B58" i="1"/>
  <c r="N58" i="1"/>
  <c r="AU58" i="1"/>
  <c r="E58" i="1"/>
  <c r="AO58" i="1"/>
  <c r="T58" i="1"/>
  <c r="P216" i="1"/>
  <c r="R216" i="1"/>
  <c r="AK216" i="1"/>
  <c r="BB216" i="1"/>
  <c r="I216" i="1"/>
  <c r="AP216" i="1"/>
  <c r="V216" i="1"/>
  <c r="BE216" i="1"/>
  <c r="Q216" i="1"/>
  <c r="AC216" i="1"/>
  <c r="Z216" i="1"/>
  <c r="W216" i="1"/>
  <c r="AL216" i="1"/>
  <c r="AO216" i="1"/>
  <c r="C149" i="1"/>
  <c r="I149" i="1"/>
  <c r="AG149" i="1"/>
  <c r="F149" i="1"/>
  <c r="BA149" i="1"/>
  <c r="W149" i="1"/>
  <c r="AF149" i="1"/>
  <c r="AL149" i="1"/>
  <c r="AJ189" i="1"/>
  <c r="BE189" i="1"/>
  <c r="AB189" i="1"/>
  <c r="AK189" i="1"/>
  <c r="AW189" i="1"/>
  <c r="P189" i="1"/>
  <c r="AN189" i="1"/>
  <c r="AZ189" i="1"/>
  <c r="F189" i="1"/>
  <c r="AS185" i="1"/>
  <c r="X185" i="1"/>
  <c r="L185" i="1"/>
  <c r="AM185" i="1"/>
  <c r="BC185" i="1"/>
  <c r="AE185" i="1"/>
  <c r="BF185" i="1"/>
  <c r="AZ185" i="1"/>
  <c r="AP185" i="1"/>
  <c r="J20" i="1"/>
  <c r="V20" i="1"/>
  <c r="Y20" i="1"/>
  <c r="L20" i="1"/>
  <c r="AE20" i="1"/>
  <c r="AM20" i="1"/>
  <c r="BC20" i="1"/>
  <c r="P20" i="1"/>
  <c r="O20" i="1"/>
  <c r="AC76" i="1"/>
  <c r="H76" i="1"/>
  <c r="Z76" i="1"/>
  <c r="AF76" i="1"/>
  <c r="Q76" i="1"/>
  <c r="AO100" i="1"/>
  <c r="B100" i="1"/>
  <c r="AL100" i="1"/>
  <c r="AC188" i="1"/>
  <c r="T188" i="1"/>
  <c r="AL188" i="1"/>
  <c r="B188" i="1"/>
  <c r="AI188" i="1"/>
  <c r="AE134" i="1"/>
  <c r="AS134" i="1"/>
  <c r="V134" i="1"/>
  <c r="AH134" i="1"/>
  <c r="X134" i="1"/>
  <c r="A134" i="1"/>
  <c r="AP134" i="1"/>
  <c r="BH134" i="1"/>
  <c r="Y134" i="1"/>
  <c r="AT134" i="1"/>
  <c r="S28" i="1"/>
  <c r="F28" i="1"/>
  <c r="AQ28" i="1"/>
  <c r="V28" i="1"/>
  <c r="M28" i="1"/>
  <c r="BB28" i="1"/>
  <c r="AK28" i="1"/>
  <c r="O28" i="1"/>
  <c r="J37" i="1"/>
  <c r="AH37" i="1"/>
  <c r="AQ37" i="1"/>
  <c r="AB37" i="1"/>
  <c r="AA37" i="1"/>
  <c r="M37" i="1"/>
  <c r="AY37" i="1"/>
  <c r="L37" i="1"/>
  <c r="P37" i="1"/>
  <c r="AK37" i="1"/>
  <c r="AR23" i="1"/>
  <c r="Q23" i="1"/>
  <c r="BD23" i="1"/>
  <c r="AC23" i="1"/>
  <c r="B23" i="1"/>
  <c r="P23" i="1"/>
  <c r="V23" i="1"/>
  <c r="M23" i="1"/>
  <c r="S23" i="1"/>
  <c r="AQ23" i="1"/>
  <c r="AZ23" i="1"/>
  <c r="BC23" i="1"/>
  <c r="Q177" i="1"/>
  <c r="Z177" i="1"/>
  <c r="AL177" i="1"/>
  <c r="B155" i="1"/>
  <c r="AC155" i="1"/>
  <c r="H155" i="1"/>
  <c r="W155" i="1"/>
  <c r="BG155" i="1"/>
  <c r="AY155" i="1"/>
  <c r="AZ155" i="1"/>
  <c r="J155" i="1"/>
  <c r="AA155" i="1"/>
  <c r="AK155" i="1"/>
  <c r="AM155" i="1"/>
  <c r="I155" i="1"/>
  <c r="M155" i="1"/>
  <c r="V155" i="1"/>
  <c r="AJ155" i="1"/>
  <c r="AS205" i="1"/>
  <c r="BF205" i="1"/>
  <c r="AJ205" i="1"/>
  <c r="AE205" i="1"/>
  <c r="AG205" i="1"/>
  <c r="S205" i="1"/>
  <c r="A205" i="1"/>
  <c r="AH205" i="1"/>
  <c r="P205" i="1"/>
  <c r="L203" i="1"/>
  <c r="AV203" i="1"/>
  <c r="BH203" i="1"/>
  <c r="AA203" i="1"/>
  <c r="AG203" i="1"/>
  <c r="BF203" i="1"/>
  <c r="AE203" i="1"/>
  <c r="S203" i="1"/>
  <c r="AW203" i="1"/>
  <c r="P203" i="1"/>
  <c r="AQ203" i="1"/>
  <c r="AX15" i="1"/>
  <c r="AC15" i="1"/>
  <c r="K15" i="1"/>
  <c r="AI15" i="1"/>
  <c r="F27" i="1"/>
  <c r="BC27" i="1"/>
  <c r="C27" i="1"/>
  <c r="BB27" i="1"/>
  <c r="D27" i="1"/>
  <c r="AT27" i="1"/>
  <c r="AS27" i="1"/>
  <c r="AH27" i="1"/>
  <c r="AZ27" i="1"/>
  <c r="AA27" i="1"/>
  <c r="AX118" i="1"/>
  <c r="Q118" i="1"/>
  <c r="T118" i="1"/>
  <c r="AR118" i="1"/>
  <c r="BG118" i="1"/>
  <c r="P47" i="1"/>
  <c r="Y47" i="1"/>
  <c r="U47" i="1"/>
  <c r="BE47" i="1"/>
  <c r="M47" i="1"/>
  <c r="J47" i="1"/>
  <c r="BB47" i="1"/>
  <c r="BF47" i="1"/>
  <c r="F47" i="1"/>
  <c r="AN47" i="1"/>
  <c r="AU82" i="1"/>
  <c r="H82" i="1"/>
  <c r="B82" i="1"/>
  <c r="N82" i="1"/>
  <c r="BG82" i="1"/>
  <c r="AA72" i="1"/>
  <c r="I72" i="1"/>
  <c r="F72" i="1"/>
  <c r="D72" i="1"/>
  <c r="AE72" i="1"/>
  <c r="AM72" i="1"/>
  <c r="U72" i="1"/>
  <c r="S72" i="1"/>
  <c r="AO146" i="1"/>
  <c r="AU146" i="1"/>
  <c r="K146" i="1"/>
  <c r="B146" i="1"/>
  <c r="Y156" i="1"/>
  <c r="BH156" i="1"/>
  <c r="S156" i="1"/>
  <c r="M156" i="1"/>
  <c r="C156" i="1"/>
  <c r="X156" i="1"/>
  <c r="AY156" i="1"/>
  <c r="BB156" i="1"/>
  <c r="AN156" i="1"/>
  <c r="AR156" i="1"/>
  <c r="E156" i="1"/>
  <c r="N156" i="1"/>
  <c r="AN241" i="1"/>
  <c r="M241" i="1"/>
  <c r="R241" i="1"/>
  <c r="F241" i="1"/>
  <c r="AY241" i="1"/>
  <c r="L241" i="1"/>
  <c r="AJ241" i="1"/>
  <c r="AT241" i="1"/>
  <c r="AH241" i="1"/>
  <c r="Y241" i="1"/>
  <c r="AA241" i="1"/>
  <c r="B33" i="1"/>
  <c r="AI33" i="1"/>
  <c r="Z33" i="1"/>
  <c r="AL33" i="1"/>
  <c r="T33" i="1"/>
  <c r="W36" i="1"/>
  <c r="AR36" i="1"/>
  <c r="T36" i="1"/>
  <c r="B36" i="1"/>
  <c r="AQ56" i="1"/>
  <c r="P56" i="1"/>
  <c r="A56" i="1"/>
  <c r="BE56" i="1"/>
  <c r="AS56" i="1"/>
  <c r="AJ56" i="1"/>
  <c r="AK56" i="1"/>
  <c r="AN56" i="1"/>
  <c r="D56" i="1"/>
  <c r="U56" i="1"/>
  <c r="Z56" i="1"/>
  <c r="BA56" i="1"/>
  <c r="AO56" i="1"/>
  <c r="K56" i="1"/>
  <c r="W132" i="1"/>
  <c r="BA132" i="1"/>
  <c r="H132" i="1"/>
  <c r="BG132" i="1"/>
  <c r="AC132" i="1"/>
  <c r="AT132" i="1"/>
  <c r="BC132" i="1"/>
  <c r="AD132" i="1"/>
  <c r="AN132" i="1"/>
  <c r="V132" i="1"/>
  <c r="BE132" i="1"/>
  <c r="I132" i="1"/>
  <c r="AM132" i="1"/>
  <c r="O132" i="1"/>
  <c r="AW132" i="1"/>
  <c r="AG132" i="1"/>
  <c r="B214" i="1"/>
  <c r="AU214" i="1"/>
  <c r="BD214" i="1"/>
  <c r="AC214" i="1"/>
  <c r="AY130" i="1"/>
  <c r="I130" i="1"/>
  <c r="AB130" i="1"/>
  <c r="BF130" i="1"/>
  <c r="Y130" i="1"/>
  <c r="C130" i="1"/>
  <c r="AG130" i="1"/>
  <c r="BE130" i="1"/>
  <c r="AP130" i="1"/>
  <c r="AW130" i="1"/>
  <c r="AL125" i="1"/>
  <c r="BA125" i="1"/>
  <c r="Q125" i="1"/>
  <c r="BG125" i="1"/>
  <c r="BD125" i="1"/>
  <c r="N184" i="1"/>
  <c r="AO184" i="1"/>
  <c r="E184" i="1"/>
  <c r="K184" i="1"/>
  <c r="AX184" i="1"/>
  <c r="Q184" i="1"/>
  <c r="T62" i="1"/>
  <c r="N62" i="1"/>
  <c r="AC62" i="1"/>
  <c r="B62" i="1"/>
  <c r="I80" i="1"/>
  <c r="R80" i="1"/>
  <c r="AV80" i="1"/>
  <c r="AY80" i="1"/>
  <c r="AS80" i="1"/>
  <c r="AA80" i="1"/>
  <c r="G80" i="1"/>
  <c r="AT80" i="1"/>
  <c r="BC80" i="1"/>
  <c r="AE80" i="1"/>
  <c r="AQ80" i="1"/>
  <c r="T136" i="1"/>
  <c r="AC136" i="1"/>
  <c r="N136" i="1"/>
  <c r="W136" i="1"/>
  <c r="AL60" i="1"/>
  <c r="W60" i="1"/>
  <c r="BA60" i="1"/>
  <c r="BG60" i="1"/>
  <c r="F187" i="1"/>
  <c r="AM187" i="1"/>
  <c r="AV187" i="1"/>
  <c r="AD187" i="1"/>
  <c r="O187" i="1"/>
  <c r="BA187" i="1"/>
  <c r="BD187" i="1"/>
  <c r="T187" i="1"/>
  <c r="AL187" i="1"/>
  <c r="W187" i="1"/>
  <c r="AF237" i="1"/>
  <c r="BD237" i="1"/>
  <c r="BG237" i="1"/>
  <c r="AI237" i="1"/>
  <c r="AE237" i="1"/>
  <c r="BB237" i="1"/>
  <c r="X237" i="1"/>
  <c r="S237" i="1"/>
  <c r="AN237" i="1"/>
  <c r="L237" i="1"/>
  <c r="BF237" i="1"/>
  <c r="AJ237" i="1"/>
  <c r="O237" i="1"/>
  <c r="AH237" i="1"/>
  <c r="V88" i="1"/>
  <c r="AM88" i="1"/>
  <c r="U88" i="1"/>
  <c r="AZ88" i="1"/>
  <c r="AP88" i="1"/>
  <c r="AE88" i="1"/>
  <c r="S88" i="1"/>
  <c r="AV88" i="1"/>
  <c r="AG88" i="1"/>
  <c r="BC88" i="1"/>
  <c r="AN88" i="1"/>
  <c r="H145" i="1"/>
  <c r="AL145" i="1"/>
  <c r="Z145" i="1"/>
  <c r="W145" i="1"/>
  <c r="AT102" i="1"/>
  <c r="G102" i="1"/>
  <c r="AB102" i="1"/>
  <c r="BB102" i="1"/>
  <c r="Y102" i="1"/>
  <c r="AZ102" i="1"/>
  <c r="AN102" i="1"/>
  <c r="AH102" i="1"/>
  <c r="BC102" i="1"/>
  <c r="AL25" i="1"/>
  <c r="Z25" i="1"/>
  <c r="W25" i="1"/>
  <c r="BA25" i="1"/>
  <c r="T25" i="1"/>
  <c r="BB55" i="1"/>
  <c r="J55" i="1"/>
  <c r="I55" i="1"/>
  <c r="S55" i="1"/>
  <c r="A55" i="1"/>
  <c r="AW55" i="1"/>
  <c r="Y55" i="1"/>
  <c r="AV55" i="1"/>
  <c r="AY55" i="1"/>
  <c r="U55" i="1"/>
  <c r="K220" i="1"/>
  <c r="AC220" i="1"/>
  <c r="W220" i="1"/>
  <c r="AR220" i="1"/>
  <c r="AL220" i="1"/>
  <c r="C161" i="1"/>
  <c r="M161" i="1"/>
  <c r="F161" i="1"/>
  <c r="AE161" i="1"/>
  <c r="G161" i="1"/>
  <c r="BC161" i="1"/>
  <c r="I161" i="1"/>
  <c r="O161" i="1"/>
  <c r="AY161" i="1"/>
  <c r="S194" i="1"/>
  <c r="BH194" i="1"/>
  <c r="AB194" i="1"/>
  <c r="BC194" i="1"/>
  <c r="F194" i="1"/>
  <c r="X194" i="1"/>
  <c r="P194" i="1"/>
  <c r="BB194" i="1"/>
  <c r="BF194" i="1"/>
  <c r="J194" i="1"/>
  <c r="AY194" i="1"/>
  <c r="D114" i="1"/>
  <c r="Y114" i="1"/>
  <c r="AQ114" i="1"/>
  <c r="AA114" i="1"/>
  <c r="AS114" i="1"/>
  <c r="R114" i="1"/>
  <c r="AJ114" i="1"/>
  <c r="I114" i="1"/>
  <c r="AY114" i="1"/>
  <c r="AM114" i="1"/>
  <c r="BD158" i="1"/>
  <c r="H158" i="1"/>
  <c r="T158" i="1"/>
  <c r="B158" i="1"/>
  <c r="AL158" i="1"/>
  <c r="I46" i="1"/>
  <c r="AZ46" i="1"/>
  <c r="Y46" i="1"/>
  <c r="AH46" i="1"/>
  <c r="N230" i="1"/>
  <c r="BA230" i="1"/>
  <c r="BA139" i="1"/>
  <c r="AU139" i="1"/>
  <c r="BF242" i="1"/>
  <c r="BC242" i="1"/>
  <c r="BE242" i="1"/>
  <c r="AQ159" i="1"/>
  <c r="AP159" i="1"/>
  <c r="O206" i="1"/>
  <c r="AS206" i="1"/>
  <c r="S206" i="1"/>
  <c r="Q79" i="1"/>
  <c r="AR79" i="1"/>
  <c r="AX123" i="1"/>
  <c r="AC123" i="1"/>
  <c r="AS78" i="1"/>
  <c r="L78" i="1"/>
  <c r="AZ78" i="1"/>
  <c r="D78" i="1"/>
  <c r="AM43" i="1"/>
  <c r="BB43" i="1"/>
  <c r="AG43" i="1"/>
  <c r="P43" i="1"/>
  <c r="AZ69" i="1"/>
  <c r="BC69" i="1"/>
  <c r="AG69" i="1"/>
  <c r="C69" i="1"/>
  <c r="AA213" i="1"/>
  <c r="L213" i="1"/>
  <c r="I213" i="1"/>
  <c r="S213" i="1"/>
  <c r="BE213" i="1"/>
  <c r="X213" i="1"/>
  <c r="P213" i="1"/>
  <c r="AG213" i="1"/>
  <c r="AD213" i="1"/>
  <c r="AQ213" i="1"/>
  <c r="AL110" i="1"/>
  <c r="N110" i="1"/>
  <c r="AX110" i="1"/>
  <c r="C110" i="1"/>
  <c r="AM110" i="1"/>
  <c r="AI108" i="1"/>
  <c r="BD176" i="1"/>
  <c r="H176" i="1"/>
  <c r="Z176" i="1"/>
  <c r="D209" i="1"/>
  <c r="U209" i="1"/>
  <c r="BE209" i="1"/>
  <c r="BH209" i="1"/>
  <c r="C209" i="1"/>
  <c r="AD209" i="1"/>
  <c r="BC209" i="1"/>
  <c r="AA209" i="1"/>
  <c r="R209" i="1"/>
  <c r="AB209" i="1"/>
  <c r="Y229" i="1"/>
  <c r="AB229" i="1"/>
  <c r="F229" i="1"/>
  <c r="P229" i="1"/>
  <c r="S229" i="1"/>
  <c r="D229" i="1"/>
  <c r="AV229" i="1"/>
  <c r="BE229" i="1"/>
  <c r="R229" i="1"/>
  <c r="AN229" i="1"/>
  <c r="J229" i="1"/>
  <c r="AY226" i="1"/>
  <c r="AS226" i="1"/>
  <c r="BC226" i="1"/>
  <c r="R226" i="1"/>
  <c r="BH226" i="1"/>
  <c r="AE226" i="1"/>
  <c r="L226" i="1"/>
  <c r="O226" i="1"/>
  <c r="R160" i="1"/>
  <c r="J160" i="1"/>
  <c r="AP160" i="1"/>
  <c r="AS160" i="1"/>
  <c r="AG160" i="1"/>
  <c r="AK160" i="1"/>
  <c r="AE160" i="1"/>
  <c r="D160" i="1"/>
  <c r="BF160" i="1"/>
  <c r="BG233" i="1"/>
  <c r="BD233" i="1"/>
  <c r="E233" i="1"/>
  <c r="AU233" i="1"/>
  <c r="H233" i="1"/>
  <c r="AX66" i="1"/>
  <c r="BA66" i="1"/>
  <c r="Z66" i="1"/>
  <c r="AB66" i="1"/>
  <c r="BC66" i="1"/>
  <c r="AZ66" i="1"/>
  <c r="AK66" i="1"/>
  <c r="M66" i="1"/>
  <c r="AS66" i="1"/>
  <c r="AQ66" i="1"/>
  <c r="A66" i="1"/>
  <c r="AY214" i="1"/>
  <c r="C214" i="1"/>
  <c r="AS214" i="1"/>
  <c r="V214" i="1"/>
  <c r="O214" i="1"/>
  <c r="AT214" i="1"/>
  <c r="R214" i="1"/>
  <c r="AT59" i="1"/>
  <c r="AY59" i="1"/>
  <c r="AM59" i="1"/>
  <c r="A59" i="1"/>
  <c r="AA59" i="1"/>
  <c r="F59" i="1"/>
  <c r="AB59" i="1"/>
  <c r="BB59" i="1"/>
  <c r="E59" i="1"/>
  <c r="AF59" i="1"/>
  <c r="K59" i="1"/>
  <c r="AR59" i="1"/>
  <c r="B59" i="1"/>
  <c r="AI59" i="1"/>
  <c r="AR130" i="1"/>
  <c r="AC130" i="1"/>
  <c r="K130" i="1"/>
  <c r="Q130" i="1"/>
  <c r="H130" i="1"/>
  <c r="AU130" i="1"/>
  <c r="X125" i="1"/>
  <c r="AD125" i="1"/>
  <c r="AQ125" i="1"/>
  <c r="AG125" i="1"/>
  <c r="F125" i="1"/>
  <c r="I125" i="1"/>
  <c r="AP125" i="1"/>
  <c r="V125" i="1"/>
  <c r="S125" i="1"/>
  <c r="H50" i="1"/>
  <c r="AC50" i="1"/>
  <c r="T50" i="1"/>
  <c r="B50" i="1"/>
  <c r="Q50" i="1"/>
  <c r="AU121" i="1"/>
  <c r="E121" i="1"/>
  <c r="AI121" i="1"/>
  <c r="H121" i="1"/>
  <c r="W121" i="1"/>
  <c r="K121" i="1"/>
  <c r="BE121" i="1"/>
  <c r="AW121" i="1"/>
  <c r="AM121" i="1"/>
  <c r="G121" i="1"/>
  <c r="X121" i="1"/>
  <c r="AE121" i="1"/>
  <c r="AN121" i="1"/>
  <c r="AD121" i="1"/>
  <c r="L121" i="1"/>
  <c r="AX51" i="1"/>
  <c r="Z51" i="1"/>
  <c r="AL51" i="1"/>
  <c r="AF51" i="1"/>
  <c r="AK18" i="1"/>
  <c r="AD18" i="1"/>
  <c r="U18" i="1"/>
  <c r="AN18" i="1"/>
  <c r="A18" i="1"/>
  <c r="AT18" i="1"/>
  <c r="AZ18" i="1"/>
  <c r="AI18" i="1"/>
  <c r="BG18" i="1"/>
  <c r="BA18" i="1"/>
  <c r="K18" i="1"/>
  <c r="E18" i="1"/>
  <c r="BA53" i="1"/>
  <c r="AL53" i="1"/>
  <c r="H53" i="1"/>
  <c r="AU53" i="1"/>
  <c r="AX53" i="1"/>
  <c r="AG65" i="1"/>
  <c r="G65" i="1"/>
  <c r="C65" i="1"/>
  <c r="AY65" i="1"/>
  <c r="J65" i="1"/>
  <c r="R65" i="1"/>
  <c r="S65" i="1"/>
  <c r="BC65" i="1"/>
  <c r="V65" i="1"/>
  <c r="U65" i="1"/>
  <c r="B88" i="1"/>
  <c r="AC88" i="1"/>
  <c r="AU88" i="1"/>
  <c r="AL88" i="1"/>
  <c r="AR88" i="1"/>
  <c r="M25" i="1"/>
  <c r="Y25" i="1"/>
  <c r="AS25" i="1"/>
  <c r="L25" i="1"/>
  <c r="AG25" i="1"/>
  <c r="AD25" i="1"/>
  <c r="AQ25" i="1"/>
  <c r="AP25" i="1"/>
  <c r="BC25" i="1"/>
  <c r="I25" i="1"/>
  <c r="S25" i="1"/>
  <c r="H55" i="1"/>
  <c r="Q55" i="1"/>
  <c r="AU55" i="1"/>
  <c r="AX55" i="1"/>
  <c r="AF55" i="1"/>
  <c r="S24" i="1"/>
  <c r="G24" i="1"/>
  <c r="BC24" i="1"/>
  <c r="U24" i="1"/>
  <c r="AW24" i="1"/>
  <c r="AH24" i="1"/>
  <c r="BH24" i="1"/>
  <c r="AB24" i="1"/>
  <c r="AE24" i="1"/>
  <c r="AZ24" i="1"/>
  <c r="X220" i="1"/>
  <c r="L220" i="1"/>
  <c r="AD220" i="1"/>
  <c r="BH220" i="1"/>
  <c r="F220" i="1"/>
  <c r="AP220" i="1"/>
  <c r="AA220" i="1"/>
  <c r="AF171" i="1"/>
  <c r="BD171" i="1"/>
  <c r="B171" i="1"/>
  <c r="K171" i="1"/>
  <c r="AC171" i="1"/>
  <c r="J171" i="1"/>
  <c r="A171" i="1"/>
  <c r="AP171" i="1"/>
  <c r="V171" i="1"/>
  <c r="M171" i="1"/>
  <c r="AW171" i="1"/>
  <c r="AD171" i="1"/>
  <c r="O171" i="1"/>
  <c r="AE171" i="1"/>
  <c r="C171" i="1"/>
  <c r="AV67" i="1"/>
  <c r="AW67" i="1"/>
  <c r="AS67" i="1"/>
  <c r="L67" i="1"/>
  <c r="AG67" i="1"/>
  <c r="AY67" i="1"/>
  <c r="BB67" i="1"/>
  <c r="AE67" i="1"/>
  <c r="G67" i="1"/>
  <c r="BF107" i="1"/>
  <c r="BC107" i="1"/>
  <c r="M107" i="1"/>
  <c r="AN107" i="1"/>
  <c r="C107" i="1"/>
  <c r="AS107" i="1"/>
  <c r="AB107" i="1"/>
  <c r="X107" i="1"/>
  <c r="F73" i="1"/>
  <c r="AW73" i="1"/>
  <c r="D73" i="1"/>
  <c r="V73" i="1"/>
  <c r="G73" i="1"/>
  <c r="AH73" i="1"/>
  <c r="Y73" i="1"/>
  <c r="R73" i="1"/>
  <c r="AQ73" i="1"/>
  <c r="B73" i="1"/>
  <c r="AF73" i="1"/>
  <c r="Z73" i="1"/>
  <c r="G207" i="1"/>
  <c r="S207" i="1"/>
  <c r="L207" i="1"/>
  <c r="J207" i="1"/>
  <c r="O207" i="1"/>
  <c r="BE207" i="1"/>
  <c r="X207" i="1"/>
  <c r="BB207" i="1"/>
  <c r="K114" i="1"/>
  <c r="Z114" i="1"/>
  <c r="AU114" i="1"/>
  <c r="AR114" i="1"/>
  <c r="AF114" i="1"/>
  <c r="P34" i="1"/>
  <c r="I34" i="1"/>
  <c r="BE34" i="1"/>
  <c r="BB34" i="1"/>
  <c r="AP34" i="1"/>
  <c r="V34" i="1"/>
  <c r="L34" i="1"/>
  <c r="BF34" i="1"/>
  <c r="AJ34" i="1"/>
  <c r="AR46" i="1"/>
  <c r="AI46" i="1"/>
  <c r="W46" i="1"/>
  <c r="AX46" i="1"/>
  <c r="AL46" i="1"/>
  <c r="AE202" i="1"/>
  <c r="M202" i="1"/>
  <c r="AB202" i="1"/>
  <c r="G202" i="1"/>
  <c r="AP202" i="1"/>
  <c r="L202" i="1"/>
  <c r="AA202" i="1"/>
  <c r="AH202" i="1"/>
  <c r="BB202" i="1"/>
  <c r="T202" i="1"/>
  <c r="BD202" i="1"/>
  <c r="AF202" i="1"/>
  <c r="Q202" i="1"/>
  <c r="N202" i="1"/>
  <c r="AD139" i="1"/>
  <c r="D139" i="1"/>
  <c r="AW139" i="1"/>
  <c r="I139" i="1"/>
  <c r="L139" i="1"/>
  <c r="AP139" i="1"/>
  <c r="O139" i="1"/>
  <c r="F139" i="1"/>
  <c r="S139" i="1"/>
  <c r="BC139" i="1"/>
  <c r="BH152" i="1"/>
  <c r="AH152" i="1"/>
  <c r="D152" i="1"/>
  <c r="AB152" i="1"/>
  <c r="BB152" i="1"/>
  <c r="AW152" i="1"/>
  <c r="V152" i="1"/>
  <c r="AA152" i="1"/>
  <c r="AN152" i="1"/>
  <c r="W152" i="1"/>
  <c r="BA152" i="1"/>
  <c r="B152" i="1"/>
  <c r="H124" i="1"/>
  <c r="K124" i="1"/>
  <c r="AI124" i="1"/>
  <c r="N124" i="1"/>
  <c r="AE124" i="1"/>
  <c r="AS124" i="1"/>
  <c r="AZ124" i="1"/>
  <c r="P124" i="1"/>
  <c r="AA124" i="1"/>
  <c r="AQ124" i="1"/>
  <c r="BB124" i="1"/>
  <c r="AD124" i="1"/>
  <c r="S124" i="1"/>
  <c r="BF86" i="1"/>
  <c r="AE86" i="1"/>
  <c r="BC86" i="1"/>
  <c r="D86" i="1"/>
  <c r="AY86" i="1"/>
  <c r="AQ86" i="1"/>
  <c r="BE86" i="1"/>
  <c r="AW86" i="1"/>
  <c r="F86" i="1"/>
  <c r="AV48" i="1"/>
  <c r="BH48" i="1"/>
  <c r="BE48" i="1"/>
  <c r="U48" i="1"/>
  <c r="AH48" i="1"/>
  <c r="AQ48" i="1"/>
  <c r="M48" i="1"/>
  <c r="BC48" i="1"/>
  <c r="E172" i="1"/>
  <c r="AI172" i="1"/>
  <c r="BG172" i="1"/>
  <c r="AI105" i="1"/>
  <c r="AC105" i="1"/>
  <c r="BG105" i="1"/>
  <c r="N105" i="1"/>
  <c r="E105" i="1"/>
  <c r="AY105" i="1"/>
  <c r="AG105" i="1"/>
  <c r="S105" i="1"/>
  <c r="F105" i="1"/>
  <c r="AB105" i="1"/>
  <c r="AM105" i="1"/>
  <c r="AS105" i="1"/>
  <c r="U105" i="1"/>
  <c r="A105" i="1"/>
  <c r="R105" i="1"/>
  <c r="BH192" i="1"/>
  <c r="AD192" i="1"/>
  <c r="BC192" i="1"/>
  <c r="AT192" i="1"/>
  <c r="AP192" i="1"/>
  <c r="M192" i="1"/>
  <c r="AB192" i="1"/>
  <c r="D192" i="1"/>
  <c r="Q206" i="1"/>
  <c r="BA206" i="1"/>
  <c r="K206" i="1"/>
  <c r="W206" i="1"/>
  <c r="N206" i="1"/>
  <c r="S79" i="1"/>
  <c r="L79" i="1"/>
  <c r="BC79" i="1"/>
  <c r="AH79" i="1"/>
  <c r="BH79" i="1"/>
  <c r="BE79" i="1"/>
  <c r="P79" i="1"/>
  <c r="BF79" i="1"/>
  <c r="AD79" i="1"/>
  <c r="C77" i="1"/>
  <c r="AY77" i="1"/>
  <c r="F77" i="1"/>
  <c r="S77" i="1"/>
  <c r="AS77" i="1"/>
  <c r="BB77" i="1"/>
  <c r="P77" i="1"/>
  <c r="BH77" i="1"/>
  <c r="BC77" i="1"/>
  <c r="W77" i="1"/>
  <c r="E77" i="1"/>
  <c r="K77" i="1"/>
  <c r="AJ123" i="1"/>
  <c r="R123" i="1"/>
  <c r="AN123" i="1"/>
  <c r="BC123" i="1"/>
  <c r="F123" i="1"/>
  <c r="O123" i="1"/>
  <c r="C123" i="1"/>
  <c r="AV123" i="1"/>
  <c r="AK123" i="1"/>
  <c r="AM123" i="1"/>
  <c r="X236" i="1"/>
  <c r="AY164" i="1"/>
  <c r="BH164" i="1"/>
  <c r="AG164" i="1"/>
  <c r="AJ99" i="1"/>
  <c r="AK99" i="1"/>
  <c r="D99" i="1"/>
  <c r="A99" i="1"/>
  <c r="BA185" i="1"/>
  <c r="AI185" i="1"/>
  <c r="AE76" i="1"/>
  <c r="F76" i="1"/>
  <c r="AG76" i="1"/>
  <c r="BF76" i="1"/>
  <c r="L170" i="1"/>
  <c r="P170" i="1"/>
  <c r="AK170" i="1"/>
  <c r="B170" i="1"/>
  <c r="W170" i="1"/>
  <c r="BB235" i="1"/>
  <c r="BE235" i="1"/>
  <c r="Y235" i="1"/>
  <c r="AJ235" i="1"/>
  <c r="O101" i="1"/>
  <c r="BF101" i="1"/>
  <c r="AE101" i="1"/>
  <c r="AJ188" i="1"/>
  <c r="BF188" i="1"/>
  <c r="I188" i="1"/>
  <c r="C188" i="1"/>
  <c r="AC134" i="1"/>
  <c r="AF134" i="1"/>
  <c r="H28" i="1"/>
  <c r="Z28" i="1"/>
  <c r="M167" i="1"/>
  <c r="BE167" i="1"/>
  <c r="BH167" i="1"/>
  <c r="L137" i="1"/>
  <c r="AN137" i="1"/>
  <c r="O137" i="1"/>
  <c r="AH137" i="1"/>
  <c r="AF163" i="1"/>
  <c r="W163" i="1"/>
  <c r="AS120" i="1"/>
  <c r="BB120" i="1"/>
  <c r="AR120" i="1"/>
  <c r="AL120" i="1"/>
  <c r="B37" i="1"/>
  <c r="W37" i="1"/>
  <c r="BA37" i="1"/>
  <c r="T210" i="1"/>
  <c r="AX210" i="1"/>
  <c r="E143" i="1"/>
  <c r="AU143" i="1"/>
  <c r="AO205" i="1"/>
  <c r="W205" i="1"/>
  <c r="E168" i="1"/>
  <c r="K168" i="1"/>
  <c r="AT225" i="1"/>
  <c r="O225" i="1"/>
  <c r="AM225" i="1"/>
  <c r="BE225" i="1"/>
  <c r="AL27" i="1"/>
  <c r="H27" i="1"/>
  <c r="AM118" i="1"/>
  <c r="AA118" i="1"/>
  <c r="BA199" i="1"/>
  <c r="BG199" i="1"/>
  <c r="AG173" i="1"/>
  <c r="F173" i="1"/>
  <c r="BG240" i="1"/>
  <c r="E240" i="1"/>
  <c r="BD198" i="1"/>
  <c r="AX198" i="1"/>
  <c r="V128" i="1"/>
  <c r="X128" i="1"/>
  <c r="AJ128" i="1"/>
  <c r="AF193" i="1"/>
  <c r="T193" i="1"/>
  <c r="F193" i="1"/>
  <c r="AM153" i="1"/>
  <c r="BH153" i="1"/>
  <c r="M153" i="1"/>
  <c r="S153" i="1"/>
  <c r="AG83" i="1"/>
  <c r="BF83" i="1"/>
  <c r="M83" i="1"/>
  <c r="BB81" i="1"/>
  <c r="AG81" i="1"/>
  <c r="Y33" i="1"/>
  <c r="AK33" i="1"/>
  <c r="O33" i="1"/>
  <c r="BH93" i="1"/>
  <c r="AY93" i="1"/>
  <c r="AN93" i="1"/>
  <c r="K209" i="1"/>
  <c r="AC209" i="1"/>
  <c r="AL226" i="1"/>
  <c r="AI226" i="1"/>
  <c r="M90" i="1"/>
  <c r="BH90" i="1"/>
  <c r="U90" i="1"/>
  <c r="AU90" i="1"/>
  <c r="BG160" i="1"/>
  <c r="AY14" i="1"/>
  <c r="AP116" i="1"/>
  <c r="AG116" i="1"/>
  <c r="AD116" i="1"/>
  <c r="AM116" i="1"/>
  <c r="G116" i="1"/>
  <c r="BA217" i="1"/>
  <c r="N217" i="1"/>
  <c r="AU44" i="1"/>
  <c r="B44" i="1"/>
  <c r="Z44" i="1"/>
  <c r="AL242" i="1"/>
  <c r="AO242" i="1"/>
  <c r="D162" i="1"/>
  <c r="L162" i="1"/>
  <c r="C162" i="1"/>
  <c r="AW162" i="1"/>
  <c r="BB162" i="1"/>
  <c r="AZ41" i="1"/>
  <c r="J41" i="1"/>
  <c r="P41" i="1"/>
  <c r="AH41" i="1"/>
  <c r="AK41" i="1"/>
  <c r="F196" i="1"/>
  <c r="X196" i="1"/>
  <c r="A196" i="1"/>
  <c r="R49" i="1"/>
  <c r="F49" i="1"/>
  <c r="BG49" i="1"/>
  <c r="AU49" i="1"/>
  <c r="B49" i="1"/>
  <c r="H43" i="1"/>
  <c r="AU43" i="1"/>
  <c r="AZ201" i="1"/>
  <c r="AW201" i="1"/>
  <c r="AT201" i="1"/>
  <c r="I201" i="1"/>
  <c r="A201" i="1"/>
  <c r="L22" i="1"/>
  <c r="E103" i="1"/>
  <c r="Q103" i="1"/>
  <c r="AX103" i="1"/>
  <c r="T69" i="1"/>
  <c r="N69" i="1"/>
  <c r="B69" i="1"/>
  <c r="AI212" i="1"/>
  <c r="AO212" i="1"/>
  <c r="AU212" i="1"/>
  <c r="AX42" i="1"/>
  <c r="AR42" i="1"/>
  <c r="AL175" i="1"/>
  <c r="BD175" i="1"/>
  <c r="Z175" i="1"/>
  <c r="Q129" i="1"/>
  <c r="E129" i="1"/>
  <c r="AU129" i="1"/>
  <c r="S16" i="1"/>
  <c r="L16" i="1"/>
  <c r="D16" i="1"/>
  <c r="AM16" i="1"/>
  <c r="R16" i="1"/>
  <c r="AA115" i="1"/>
  <c r="BE115" i="1"/>
  <c r="R115" i="1"/>
  <c r="BC115" i="1"/>
  <c r="AM115" i="1"/>
  <c r="E166" i="1"/>
  <c r="AU166" i="1"/>
  <c r="BD166" i="1"/>
  <c r="H17" i="1"/>
  <c r="AU17" i="1"/>
  <c r="AC61" i="1"/>
  <c r="AR61" i="1"/>
  <c r="BA133" i="1"/>
  <c r="AU133" i="1"/>
  <c r="AD133" i="1"/>
  <c r="O133" i="1"/>
  <c r="AQ133" i="1"/>
  <c r="I133" i="1"/>
  <c r="AE31" i="1"/>
  <c r="AH31" i="1"/>
  <c r="I31" i="1"/>
  <c r="X31" i="1"/>
  <c r="AR197" i="1"/>
  <c r="N197" i="1"/>
  <c r="Q197" i="1"/>
  <c r="M186" i="1"/>
  <c r="J186" i="1"/>
  <c r="AK186" i="1"/>
  <c r="AH186" i="1"/>
  <c r="P84" i="1"/>
  <c r="L84" i="1"/>
  <c r="G84" i="1"/>
  <c r="BE84" i="1"/>
  <c r="AY84" i="1"/>
  <c r="E204" i="1"/>
  <c r="AK204" i="1"/>
  <c r="AD204" i="1"/>
  <c r="U204" i="1"/>
  <c r="AJ204" i="1"/>
  <c r="J204" i="1"/>
  <c r="G204" i="1"/>
  <c r="K236" i="1"/>
  <c r="AO236" i="1"/>
  <c r="AT208" i="1"/>
  <c r="A208" i="1"/>
  <c r="L208" i="1"/>
  <c r="AG208" i="1"/>
  <c r="V208" i="1"/>
  <c r="H208" i="1"/>
  <c r="AO208" i="1"/>
  <c r="B122" i="1"/>
  <c r="AT46" i="1"/>
  <c r="AW46" i="1"/>
  <c r="A46" i="1"/>
  <c r="D46" i="1"/>
  <c r="AJ46" i="1"/>
  <c r="AC230" i="1"/>
  <c r="E230" i="1"/>
  <c r="AL230" i="1"/>
  <c r="AF230" i="1"/>
  <c r="E139" i="1"/>
  <c r="H139" i="1"/>
  <c r="AC139" i="1"/>
  <c r="AN242" i="1"/>
  <c r="R242" i="1"/>
  <c r="AQ242" i="1"/>
  <c r="AA242" i="1"/>
  <c r="AB242" i="1"/>
  <c r="AM242" i="1"/>
  <c r="S159" i="1"/>
  <c r="M159" i="1"/>
  <c r="AN159" i="1"/>
  <c r="AW159" i="1"/>
  <c r="AW206" i="1"/>
  <c r="AY206" i="1"/>
  <c r="D206" i="1"/>
  <c r="I206" i="1"/>
  <c r="AT206" i="1"/>
  <c r="BC206" i="1"/>
  <c r="G206" i="1"/>
  <c r="B79" i="1"/>
  <c r="K79" i="1"/>
  <c r="T123" i="1"/>
  <c r="BD123" i="1"/>
  <c r="K123" i="1"/>
  <c r="AI123" i="1"/>
  <c r="X78" i="1"/>
  <c r="AG78" i="1"/>
  <c r="R78" i="1"/>
  <c r="AE78" i="1"/>
  <c r="AQ78" i="1"/>
  <c r="AT78" i="1"/>
  <c r="AV43" i="1"/>
  <c r="Y43" i="1"/>
  <c r="D43" i="1"/>
  <c r="U43" i="1"/>
  <c r="BE43" i="1"/>
  <c r="J43" i="1"/>
  <c r="V69" i="1"/>
  <c r="O69" i="1"/>
  <c r="AK69" i="1"/>
  <c r="I69" i="1"/>
  <c r="R69" i="1"/>
  <c r="W190" i="1"/>
  <c r="W151" i="1"/>
  <c r="W261" i="1"/>
  <c r="W304" i="1"/>
  <c r="W165" i="1"/>
  <c r="W369" i="1"/>
  <c r="W234" i="1"/>
  <c r="W468" i="1"/>
  <c r="W289" i="1"/>
  <c r="W531" i="1"/>
  <c r="W415" i="1"/>
  <c r="W93" i="1"/>
  <c r="W360" i="1"/>
  <c r="BD151" i="1"/>
  <c r="BD369" i="1"/>
  <c r="BD93" i="1"/>
  <c r="BD415" i="1"/>
  <c r="BD261" i="1"/>
  <c r="BD289" i="1"/>
  <c r="BD263" i="1"/>
  <c r="BD165" i="1"/>
  <c r="BD508" i="1"/>
  <c r="BD531" i="1"/>
  <c r="BD190" i="1"/>
  <c r="BD104" i="1"/>
  <c r="BD360" i="1"/>
  <c r="T190" i="1"/>
  <c r="T261" i="1"/>
  <c r="T151" i="1"/>
  <c r="T93" i="1"/>
  <c r="T531" i="1"/>
  <c r="T263" i="1"/>
  <c r="T165" i="1"/>
  <c r="T369" i="1"/>
  <c r="T530" i="1"/>
  <c r="T147" i="1"/>
  <c r="T360" i="1"/>
  <c r="T304" i="1"/>
  <c r="T415" i="1"/>
  <c r="T104" i="1"/>
  <c r="T289" i="1"/>
  <c r="K93" i="1"/>
  <c r="K151" i="1"/>
  <c r="K326" i="1"/>
  <c r="K531" i="1"/>
  <c r="K360" i="1"/>
  <c r="K104" i="1"/>
  <c r="K165" i="1"/>
  <c r="K369" i="1"/>
  <c r="K515" i="1"/>
  <c r="K234" i="1"/>
  <c r="K304" i="1"/>
  <c r="K190" i="1"/>
  <c r="K289" i="1"/>
  <c r="K261" i="1"/>
  <c r="K474" i="1"/>
  <c r="K368" i="1"/>
  <c r="K415" i="1"/>
  <c r="K147" i="1"/>
  <c r="AL93" i="1"/>
  <c r="AL360" i="1"/>
  <c r="AL165" i="1"/>
  <c r="AL304" i="1"/>
  <c r="AL531" i="1"/>
  <c r="AL104" i="1"/>
  <c r="AL261" i="1"/>
  <c r="AL190" i="1"/>
  <c r="AL415" i="1"/>
  <c r="AL368" i="1"/>
  <c r="AL151" i="1"/>
  <c r="AL263" i="1"/>
  <c r="AL369" i="1"/>
  <c r="F42" i="1"/>
  <c r="AQ42" i="1"/>
  <c r="AD42" i="1"/>
  <c r="O42" i="1"/>
  <c r="AA42" i="1"/>
  <c r="V42" i="1"/>
  <c r="AM42" i="1"/>
  <c r="BD117" i="1"/>
  <c r="AC117" i="1"/>
  <c r="E117" i="1"/>
  <c r="AX117" i="1"/>
  <c r="W117" i="1"/>
  <c r="K21" i="1"/>
  <c r="N21" i="1"/>
  <c r="AF21" i="1"/>
  <c r="B21" i="1"/>
  <c r="AU21" i="1"/>
  <c r="AC16" i="1"/>
  <c r="Q16" i="1"/>
  <c r="AR16" i="1"/>
  <c r="K16" i="1"/>
  <c r="AF16" i="1"/>
  <c r="AX16" i="1"/>
  <c r="AU144" i="1"/>
  <c r="Q144" i="1"/>
  <c r="E144" i="1"/>
  <c r="BG144" i="1"/>
  <c r="BA144" i="1"/>
  <c r="AZ96" i="1"/>
  <c r="AQ96" i="1"/>
  <c r="S96" i="1"/>
  <c r="I96" i="1"/>
  <c r="V96" i="1"/>
  <c r="O96" i="1"/>
  <c r="C96" i="1"/>
  <c r="BF96" i="1"/>
  <c r="AW96" i="1"/>
  <c r="AC96" i="1"/>
  <c r="T96" i="1"/>
  <c r="AR96" i="1"/>
  <c r="Z96" i="1"/>
  <c r="K96" i="1"/>
  <c r="B96" i="1"/>
  <c r="AL169" i="1"/>
  <c r="AC169" i="1"/>
  <c r="BG169" i="1"/>
  <c r="AF169" i="1"/>
  <c r="Z169" i="1"/>
  <c r="AE227" i="1"/>
  <c r="R227" i="1"/>
  <c r="AP227" i="1"/>
  <c r="AS227" i="1"/>
  <c r="BH227" i="1"/>
  <c r="U227" i="1"/>
  <c r="D227" i="1"/>
  <c r="A227" i="1"/>
  <c r="AA227" i="1"/>
  <c r="BB227" i="1"/>
  <c r="AZ227" i="1"/>
  <c r="Q29" i="1"/>
  <c r="E29" i="1"/>
  <c r="AL29" i="1"/>
  <c r="AF29" i="1"/>
  <c r="K29" i="1"/>
  <c r="G17" i="1"/>
  <c r="AM17" i="1"/>
  <c r="C17" i="1"/>
  <c r="AV17" i="1"/>
  <c r="BC17" i="1"/>
  <c r="P17" i="1"/>
  <c r="AA17" i="1"/>
  <c r="V17" i="1"/>
  <c r="AP17" i="1"/>
  <c r="AJ17" i="1"/>
  <c r="I17" i="1"/>
  <c r="AT61" i="1"/>
  <c r="F61" i="1"/>
  <c r="I61" i="1"/>
  <c r="V61" i="1"/>
  <c r="S61" i="1"/>
  <c r="AG61" i="1"/>
  <c r="BG31" i="1"/>
  <c r="AF31" i="1"/>
  <c r="Q31" i="1"/>
  <c r="E31" i="1"/>
  <c r="AR31" i="1"/>
  <c r="Q178" i="1"/>
  <c r="H178" i="1"/>
  <c r="E178" i="1"/>
  <c r="AX178" i="1"/>
  <c r="AO178" i="1"/>
  <c r="B181" i="1"/>
  <c r="E181" i="1"/>
  <c r="N181" i="1"/>
  <c r="AL181" i="1"/>
  <c r="AU181" i="1"/>
  <c r="W181" i="1"/>
  <c r="AK181" i="1"/>
  <c r="BE181" i="1"/>
  <c r="D181" i="1"/>
  <c r="AH181" i="1"/>
  <c r="AG181" i="1"/>
  <c r="F181" i="1"/>
  <c r="BF181" i="1"/>
  <c r="AA181" i="1"/>
  <c r="U181" i="1"/>
  <c r="AD181" i="1"/>
  <c r="AU19" i="1"/>
  <c r="E19" i="1"/>
  <c r="K19" i="1"/>
  <c r="AC19" i="1"/>
  <c r="BB19" i="1"/>
  <c r="AG19" i="1"/>
  <c r="BH19" i="1"/>
  <c r="AE19" i="1"/>
  <c r="L19" i="1"/>
  <c r="I19" i="1"/>
  <c r="J19" i="1"/>
  <c r="Y19" i="1"/>
  <c r="AA19" i="1"/>
  <c r="AH87" i="1"/>
  <c r="BE87" i="1"/>
  <c r="V87" i="1"/>
  <c r="P87" i="1"/>
  <c r="AD87" i="1"/>
  <c r="AY87" i="1"/>
  <c r="R87" i="1"/>
  <c r="I87" i="1"/>
  <c r="L87" i="1"/>
  <c r="J87" i="1"/>
  <c r="AU131" i="1"/>
  <c r="AO131" i="1"/>
  <c r="AR131" i="1"/>
  <c r="Z131" i="1"/>
  <c r="N131" i="1"/>
  <c r="BD70" i="1"/>
  <c r="BA70" i="1"/>
  <c r="Z70" i="1"/>
  <c r="BA95" i="1"/>
  <c r="AO95" i="1"/>
  <c r="AU95" i="1"/>
  <c r="AR95" i="1"/>
  <c r="AF95" i="1"/>
  <c r="Y238" i="1"/>
  <c r="AE238" i="1"/>
  <c r="F238" i="1"/>
  <c r="AW238" i="1"/>
  <c r="R238" i="1"/>
  <c r="X238" i="1"/>
  <c r="BE238" i="1"/>
  <c r="AG238" i="1"/>
  <c r="AA238" i="1"/>
  <c r="AC84" i="1"/>
  <c r="AL84" i="1"/>
  <c r="H84" i="1"/>
  <c r="W84" i="1"/>
  <c r="AI84" i="1"/>
  <c r="E74" i="1"/>
  <c r="H74" i="1"/>
  <c r="AL74" i="1"/>
  <c r="AU74" i="1"/>
  <c r="W74" i="1"/>
  <c r="H71" i="1"/>
  <c r="Z71" i="1"/>
  <c r="AL71" i="1"/>
  <c r="B71" i="1"/>
  <c r="K235" i="1"/>
  <c r="H235" i="1"/>
  <c r="AR235" i="1"/>
  <c r="AX235" i="1"/>
  <c r="AS54" i="1"/>
  <c r="I54" i="1"/>
  <c r="D54" i="1"/>
  <c r="J54" i="1"/>
  <c r="AP54" i="1"/>
  <c r="G54" i="1"/>
  <c r="F54" i="1"/>
  <c r="AQ54" i="1"/>
  <c r="BH54" i="1"/>
  <c r="AY54" i="1"/>
  <c r="R100" i="1"/>
  <c r="BF100" i="1"/>
  <c r="L100" i="1"/>
  <c r="D100" i="1"/>
  <c r="J100" i="1"/>
  <c r="AN100" i="1"/>
  <c r="G100" i="1"/>
  <c r="AB100" i="1"/>
  <c r="V100" i="1"/>
  <c r="M100" i="1"/>
  <c r="E106" i="1"/>
  <c r="W106" i="1"/>
  <c r="BA106" i="1"/>
  <c r="AL106" i="1"/>
  <c r="W167" i="1"/>
  <c r="AC167" i="1"/>
  <c r="N167" i="1"/>
  <c r="T167" i="1"/>
  <c r="AT163" i="1"/>
  <c r="BC163" i="1"/>
  <c r="V163" i="1"/>
  <c r="AV163" i="1"/>
  <c r="AM163" i="1"/>
  <c r="AS163" i="1"/>
  <c r="Y163" i="1"/>
  <c r="X163" i="1"/>
  <c r="A163" i="1"/>
  <c r="AD163" i="1"/>
  <c r="W138" i="1"/>
  <c r="AC138" i="1"/>
  <c r="AU138" i="1"/>
  <c r="BG138" i="1"/>
  <c r="BA138" i="1"/>
  <c r="AS52" i="1"/>
  <c r="G52" i="1"/>
  <c r="R52" i="1"/>
  <c r="AB52" i="1"/>
  <c r="I52" i="1"/>
  <c r="X52" i="1"/>
  <c r="AY52" i="1"/>
  <c r="V52" i="1"/>
  <c r="F52" i="1"/>
  <c r="D168" i="1"/>
  <c r="AK168" i="1"/>
  <c r="A168" i="1"/>
  <c r="M168" i="1"/>
  <c r="AV168" i="1"/>
  <c r="AQ168" i="1"/>
  <c r="I168" i="1"/>
  <c r="AM168" i="1"/>
  <c r="H112" i="1"/>
  <c r="E112" i="1"/>
  <c r="AU112" i="1"/>
  <c r="AR112" i="1"/>
  <c r="AL112" i="1"/>
  <c r="I182" i="1"/>
  <c r="AQ182" i="1"/>
  <c r="AH182" i="1"/>
  <c r="BE182" i="1"/>
  <c r="V182" i="1"/>
  <c r="BH182" i="1"/>
  <c r="A182" i="1"/>
  <c r="P182" i="1"/>
  <c r="R182" i="1"/>
  <c r="D182" i="1"/>
  <c r="L30" i="1"/>
  <c r="BH30" i="1"/>
  <c r="A30" i="1"/>
  <c r="BE30" i="1"/>
  <c r="C30" i="1"/>
  <c r="F30" i="1"/>
  <c r="X30" i="1"/>
  <c r="AS30" i="1"/>
  <c r="AA30" i="1"/>
  <c r="AD30" i="1"/>
  <c r="AP30" i="1"/>
  <c r="H47" i="1"/>
  <c r="AX47" i="1"/>
  <c r="BG47" i="1"/>
  <c r="AO47" i="1"/>
  <c r="Z47" i="1"/>
  <c r="W47" i="1"/>
  <c r="AS199" i="1"/>
  <c r="AT199" i="1"/>
  <c r="AV199" i="1"/>
  <c r="R199" i="1"/>
  <c r="AA199" i="1"/>
  <c r="J199" i="1"/>
  <c r="BH199" i="1"/>
  <c r="BB199" i="1"/>
  <c r="A199" i="1"/>
  <c r="I199" i="1"/>
  <c r="AM82" i="1"/>
  <c r="BC82" i="1"/>
  <c r="R82" i="1"/>
  <c r="AK82" i="1"/>
  <c r="AZ82" i="1"/>
  <c r="AQ82" i="1"/>
  <c r="P82" i="1"/>
  <c r="X82" i="1"/>
  <c r="D82" i="1"/>
  <c r="AV82" i="1"/>
  <c r="AN82" i="1"/>
  <c r="I240" i="1"/>
  <c r="AN240" i="1"/>
  <c r="AA240" i="1"/>
  <c r="AH240" i="1"/>
  <c r="BF240" i="1"/>
  <c r="AQ240" i="1"/>
  <c r="AW240" i="1"/>
  <c r="O240" i="1"/>
  <c r="AU72" i="1"/>
  <c r="H72" i="1"/>
  <c r="AR72" i="1"/>
  <c r="AL72" i="1"/>
  <c r="W72" i="1"/>
  <c r="AC72" i="1"/>
  <c r="Y13" i="1"/>
  <c r="AQ13" i="1"/>
  <c r="J13" i="1"/>
  <c r="AT13" i="1"/>
  <c r="AH13" i="1"/>
  <c r="AY13" i="1"/>
  <c r="U13" i="1"/>
  <c r="AP13" i="1"/>
  <c r="I150" i="1"/>
  <c r="AZ150" i="1"/>
  <c r="U150" i="1"/>
  <c r="BF150" i="1"/>
  <c r="AT150" i="1"/>
  <c r="F150" i="1"/>
  <c r="AL150" i="1"/>
  <c r="AI150" i="1"/>
  <c r="AF150" i="1"/>
  <c r="AC150" i="1"/>
  <c r="W241" i="1"/>
  <c r="AU241" i="1"/>
  <c r="AX241" i="1"/>
  <c r="AF241" i="1"/>
  <c r="AI110" i="1"/>
  <c r="AU110" i="1"/>
  <c r="AF110" i="1"/>
  <c r="AK110" i="1"/>
  <c r="AW110" i="1"/>
  <c r="O110" i="1"/>
  <c r="X110" i="1"/>
  <c r="AN110" i="1"/>
  <c r="AQ110" i="1"/>
  <c r="E108" i="1"/>
  <c r="BA108" i="1"/>
  <c r="AF108" i="1"/>
  <c r="B176" i="1"/>
  <c r="AC176" i="1"/>
  <c r="AU176" i="1"/>
  <c r="AP77" i="1"/>
  <c r="AY91" i="1"/>
  <c r="AZ104" i="1"/>
  <c r="AB75" i="1"/>
  <c r="BH552" i="1"/>
  <c r="AS352" i="1"/>
  <c r="C349" i="1"/>
  <c r="F349" i="1"/>
  <c r="BB349" i="1"/>
  <c r="A349" i="1"/>
  <c r="AP349" i="1"/>
  <c r="AW349" i="1"/>
  <c r="X349" i="1"/>
  <c r="O349" i="1"/>
  <c r="AN349" i="1"/>
  <c r="AA349" i="1"/>
  <c r="AF151" i="1"/>
  <c r="AF165" i="1"/>
  <c r="AF369" i="1"/>
  <c r="AF104" i="1"/>
  <c r="AF93" i="1"/>
  <c r="AF531" i="1"/>
  <c r="AF289" i="1"/>
  <c r="AF261" i="1"/>
  <c r="AF397" i="1"/>
  <c r="AF360" i="1"/>
  <c r="AF190" i="1"/>
  <c r="AF147" i="1"/>
  <c r="AF415" i="1"/>
  <c r="AF234" i="1"/>
  <c r="AX190" i="1"/>
  <c r="AX165" i="1"/>
  <c r="AX360" i="1"/>
  <c r="AX415" i="1"/>
  <c r="AX326" i="1"/>
  <c r="AX261" i="1"/>
  <c r="AX531" i="1"/>
  <c r="AX104" i="1"/>
  <c r="AX540" i="1"/>
  <c r="AX369" i="1"/>
  <c r="AX289" i="1"/>
  <c r="AX93" i="1"/>
  <c r="AX147" i="1"/>
  <c r="AX263" i="1"/>
  <c r="AX398" i="1"/>
  <c r="AX304" i="1"/>
  <c r="AX151" i="1"/>
  <c r="B4" i="1"/>
  <c r="B360" i="1"/>
  <c r="B289" i="1"/>
  <c r="B415" i="1"/>
  <c r="B261" i="1"/>
  <c r="B151" i="1"/>
  <c r="B104" i="1"/>
  <c r="B190" i="1"/>
  <c r="B540" i="1"/>
  <c r="B304" i="1"/>
  <c r="B93" i="1"/>
  <c r="B399" i="1"/>
  <c r="B531" i="1"/>
  <c r="B369" i="1"/>
  <c r="N4" i="1"/>
  <c r="N165" i="1"/>
  <c r="N415" i="1"/>
  <c r="N190" i="1"/>
  <c r="N531" i="1"/>
  <c r="N104" i="1"/>
  <c r="N261" i="1"/>
  <c r="N151" i="1"/>
  <c r="N360" i="1"/>
  <c r="N263" i="1"/>
  <c r="N509" i="1"/>
  <c r="N289" i="1"/>
  <c r="N93" i="1"/>
  <c r="N200" i="1"/>
  <c r="N483" i="1"/>
  <c r="N369" i="1"/>
  <c r="H339" i="1"/>
  <c r="H165" i="1"/>
  <c r="H93" i="1"/>
  <c r="H289" i="1"/>
  <c r="H261" i="1"/>
  <c r="H369" i="1"/>
  <c r="H360" i="1"/>
  <c r="H445" i="1"/>
  <c r="H545" i="1"/>
  <c r="H190" i="1"/>
  <c r="H104" i="1"/>
  <c r="H200" i="1"/>
  <c r="H470" i="1"/>
  <c r="H504" i="1"/>
  <c r="H151" i="1"/>
  <c r="H531" i="1"/>
  <c r="H415" i="1"/>
  <c r="H544" i="1"/>
  <c r="G42" i="1"/>
  <c r="BH42" i="1"/>
  <c r="P42" i="1"/>
  <c r="BF42" i="1"/>
  <c r="L42" i="1"/>
  <c r="X42" i="1"/>
  <c r="U42" i="1"/>
  <c r="AS42" i="1"/>
  <c r="AE42" i="1"/>
  <c r="AF117" i="1"/>
  <c r="AU117" i="1"/>
  <c r="K117" i="1"/>
  <c r="BA117" i="1"/>
  <c r="AO117" i="1"/>
  <c r="Q117" i="1"/>
  <c r="Q21" i="1"/>
  <c r="Z21" i="1"/>
  <c r="T21" i="1"/>
  <c r="BD21" i="1"/>
  <c r="H21" i="1"/>
  <c r="BA21" i="1"/>
  <c r="AI16" i="1"/>
  <c r="Z16" i="1"/>
  <c r="E16" i="1"/>
  <c r="BD16" i="1"/>
  <c r="H144" i="1"/>
  <c r="AC144" i="1"/>
  <c r="AX144" i="1"/>
  <c r="AL144" i="1"/>
  <c r="T144" i="1"/>
  <c r="M96" i="1"/>
  <c r="AV96" i="1"/>
  <c r="AM96" i="1"/>
  <c r="BB96" i="1"/>
  <c r="U96" i="1"/>
  <c r="D96" i="1"/>
  <c r="F96" i="1"/>
  <c r="BE96" i="1"/>
  <c r="BH96" i="1"/>
  <c r="AI96" i="1"/>
  <c r="BD96" i="1"/>
  <c r="E96" i="1"/>
  <c r="AO96" i="1"/>
  <c r="Q169" i="1"/>
  <c r="T169" i="1"/>
  <c r="BA169" i="1"/>
  <c r="B169" i="1"/>
  <c r="AO169" i="1"/>
  <c r="I227" i="1"/>
  <c r="AQ227" i="1"/>
  <c r="L227" i="1"/>
  <c r="G227" i="1"/>
  <c r="AM227" i="1"/>
  <c r="BC227" i="1"/>
  <c r="AB227" i="1"/>
  <c r="BE227" i="1"/>
  <c r="AG227" i="1"/>
  <c r="T29" i="1"/>
  <c r="AR29" i="1"/>
  <c r="BA29" i="1"/>
  <c r="W29" i="1"/>
  <c r="AS17" i="1"/>
  <c r="X17" i="1"/>
  <c r="AE17" i="1"/>
  <c r="AG17" i="1"/>
  <c r="J17" i="1"/>
  <c r="BB17" i="1"/>
  <c r="D17" i="1"/>
  <c r="M17" i="1"/>
  <c r="BH17" i="1"/>
  <c r="AK61" i="1"/>
  <c r="A61" i="1"/>
  <c r="P61" i="1"/>
  <c r="AD61" i="1"/>
  <c r="D61" i="1"/>
  <c r="BH61" i="1"/>
  <c r="AS61" i="1"/>
  <c r="L61" i="1"/>
  <c r="J61" i="1"/>
  <c r="T31" i="1"/>
  <c r="BA31" i="1"/>
  <c r="AX31" i="1"/>
  <c r="W31" i="1"/>
  <c r="AC31" i="1"/>
  <c r="H31" i="1"/>
  <c r="AR178" i="1"/>
  <c r="B178" i="1"/>
  <c r="BD178" i="1"/>
  <c r="W178" i="1"/>
  <c r="N178" i="1"/>
  <c r="AR181" i="1"/>
  <c r="BD181" i="1"/>
  <c r="T181" i="1"/>
  <c r="AI181" i="1"/>
  <c r="H181" i="1"/>
  <c r="Y181" i="1"/>
  <c r="V181" i="1"/>
  <c r="X181" i="1"/>
  <c r="S181" i="1"/>
  <c r="O181" i="1"/>
  <c r="BB181" i="1"/>
  <c r="AZ181" i="1"/>
  <c r="A181" i="1"/>
  <c r="G181" i="1"/>
  <c r="AI19" i="1"/>
  <c r="Q19" i="1"/>
  <c r="AF19" i="1"/>
  <c r="BG19" i="1"/>
  <c r="BA19" i="1"/>
  <c r="AS19" i="1"/>
  <c r="F19" i="1"/>
  <c r="R19" i="1"/>
  <c r="P19" i="1"/>
  <c r="X19" i="1"/>
  <c r="S19" i="1"/>
  <c r="AQ19" i="1"/>
  <c r="AP19" i="1"/>
  <c r="BF19" i="1"/>
  <c r="O19" i="1"/>
  <c r="G87" i="1"/>
  <c r="BF87" i="1"/>
  <c r="AQ87" i="1"/>
  <c r="AB87" i="1"/>
  <c r="S87" i="1"/>
  <c r="AK87" i="1"/>
  <c r="AA87" i="1"/>
  <c r="B131" i="1"/>
  <c r="AI131" i="1"/>
  <c r="W131" i="1"/>
  <c r="AF70" i="1"/>
  <c r="E70" i="1"/>
  <c r="H70" i="1"/>
  <c r="B70" i="1"/>
  <c r="AR70" i="1"/>
  <c r="Q95" i="1"/>
  <c r="E95" i="1"/>
  <c r="K95" i="1"/>
  <c r="AI95" i="1"/>
  <c r="BG95" i="1"/>
  <c r="BH238" i="1"/>
  <c r="V238" i="1"/>
  <c r="AB238" i="1"/>
  <c r="P238" i="1"/>
  <c r="L238" i="1"/>
  <c r="AZ238" i="1"/>
  <c r="I238" i="1"/>
  <c r="AQ238" i="1"/>
  <c r="J238" i="1"/>
  <c r="AY238" i="1"/>
  <c r="O238" i="1"/>
  <c r="AF84" i="1"/>
  <c r="AX84" i="1"/>
  <c r="BD84" i="1"/>
  <c r="AR84" i="1"/>
  <c r="AI74" i="1"/>
  <c r="T74" i="1"/>
  <c r="Q74" i="1"/>
  <c r="B74" i="1"/>
  <c r="N71" i="1"/>
  <c r="AC71" i="1"/>
  <c r="AX71" i="1"/>
  <c r="K71" i="1"/>
  <c r="AF71" i="1"/>
  <c r="BD235" i="1"/>
  <c r="W235" i="1"/>
  <c r="AO235" i="1"/>
  <c r="AI235" i="1"/>
  <c r="T235" i="1"/>
  <c r="C54" i="1"/>
  <c r="AZ54" i="1"/>
  <c r="AG54" i="1"/>
  <c r="Y54" i="1"/>
  <c r="BC54" i="1"/>
  <c r="AB54" i="1"/>
  <c r="BF54" i="1"/>
  <c r="R54" i="1"/>
  <c r="I100" i="1"/>
  <c r="X100" i="1"/>
  <c r="AW100" i="1"/>
  <c r="AJ100" i="1"/>
  <c r="AG100" i="1"/>
  <c r="AT100" i="1"/>
  <c r="AH100" i="1"/>
  <c r="AP100" i="1"/>
  <c r="BH100" i="1"/>
  <c r="Z106" i="1"/>
  <c r="H106" i="1"/>
  <c r="AF106" i="1"/>
  <c r="K106" i="1"/>
  <c r="BG106" i="1"/>
  <c r="AX106" i="1"/>
  <c r="BA167" i="1"/>
  <c r="AI167" i="1"/>
  <c r="Q167" i="1"/>
  <c r="H167" i="1"/>
  <c r="K167" i="1"/>
  <c r="AE163" i="1"/>
  <c r="J163" i="1"/>
  <c r="BE163" i="1"/>
  <c r="U163" i="1"/>
  <c r="AZ163" i="1"/>
  <c r="AP163" i="1"/>
  <c r="AK163" i="1"/>
  <c r="F163" i="1"/>
  <c r="AJ163" i="1"/>
  <c r="AX138" i="1"/>
  <c r="K138" i="1"/>
  <c r="H138" i="1"/>
  <c r="B138" i="1"/>
  <c r="AR138" i="1"/>
  <c r="E138" i="1"/>
  <c r="AT52" i="1"/>
  <c r="AJ52" i="1"/>
  <c r="BE52" i="1"/>
  <c r="AG52" i="1"/>
  <c r="O52" i="1"/>
  <c r="U52" i="1"/>
  <c r="M52" i="1"/>
  <c r="S52" i="1"/>
  <c r="R168" i="1"/>
  <c r="Y168" i="1"/>
  <c r="AB168" i="1"/>
  <c r="AS168" i="1"/>
  <c r="AZ168" i="1"/>
  <c r="BC168" i="1"/>
  <c r="AY168" i="1"/>
  <c r="AN168" i="1"/>
  <c r="BF168" i="1"/>
  <c r="BG112" i="1"/>
  <c r="AI112" i="1"/>
  <c r="B112" i="1"/>
  <c r="T112" i="1"/>
  <c r="AO112" i="1"/>
  <c r="AS182" i="1"/>
  <c r="J182" i="1"/>
  <c r="U182" i="1"/>
  <c r="O182" i="1"/>
  <c r="AD182" i="1"/>
  <c r="L182" i="1"/>
  <c r="AP182" i="1"/>
  <c r="S182" i="1"/>
  <c r="AA182" i="1"/>
  <c r="Y30" i="1"/>
  <c r="U30" i="1"/>
  <c r="AG30" i="1"/>
  <c r="V30" i="1"/>
  <c r="P30" i="1"/>
  <c r="S30" i="1"/>
  <c r="BC30" i="1"/>
  <c r="G30" i="1"/>
  <c r="AM30" i="1"/>
  <c r="AQ92" i="1"/>
  <c r="BB92" i="1"/>
  <c r="S92" i="1"/>
  <c r="O92" i="1"/>
  <c r="U92" i="1"/>
  <c r="AN92" i="1"/>
  <c r="P92" i="1"/>
  <c r="AZ92" i="1"/>
  <c r="C92" i="1"/>
  <c r="AI201" i="1"/>
  <c r="B201" i="1"/>
  <c r="AX201" i="1"/>
  <c r="T201" i="1"/>
  <c r="K201" i="1"/>
  <c r="AR201" i="1"/>
  <c r="AR32" i="1"/>
  <c r="AC32" i="1"/>
  <c r="Z32" i="1"/>
  <c r="W32" i="1"/>
  <c r="AL32" i="1"/>
  <c r="B32" i="1"/>
  <c r="Y126" i="1"/>
  <c r="AM126" i="1"/>
  <c r="G126" i="1"/>
  <c r="AQ126" i="1"/>
  <c r="AT126" i="1"/>
  <c r="AA126" i="1"/>
  <c r="AG126" i="1"/>
  <c r="AH126" i="1"/>
  <c r="AK126" i="1"/>
  <c r="O126" i="1"/>
  <c r="BF174" i="1"/>
  <c r="X174" i="1"/>
  <c r="AZ174" i="1"/>
  <c r="C174" i="1"/>
  <c r="V174" i="1"/>
  <c r="P174" i="1"/>
  <c r="F174" i="1"/>
  <c r="AS174" i="1"/>
  <c r="AQ174" i="1"/>
  <c r="AT174" i="1"/>
  <c r="W213" i="1"/>
  <c r="BD213" i="1"/>
  <c r="E213" i="1"/>
  <c r="BG213" i="1"/>
  <c r="AP119" i="1"/>
  <c r="AM119" i="1"/>
  <c r="F119" i="1"/>
  <c r="AJ119" i="1"/>
  <c r="AA119" i="1"/>
  <c r="AT119" i="1"/>
  <c r="G119" i="1"/>
  <c r="AB119" i="1"/>
  <c r="AN119" i="1"/>
  <c r="AT175" i="1"/>
  <c r="AS175" i="1"/>
  <c r="AE175" i="1"/>
  <c r="BF175" i="1"/>
  <c r="A175" i="1"/>
  <c r="AK175" i="1"/>
  <c r="X175" i="1"/>
  <c r="AJ175" i="1"/>
  <c r="Y175" i="1"/>
  <c r="AB175" i="1"/>
  <c r="O175" i="1"/>
  <c r="BH144" i="1"/>
  <c r="L144" i="1"/>
  <c r="A144" i="1"/>
  <c r="V144" i="1"/>
  <c r="AD144" i="1"/>
  <c r="BC144" i="1"/>
  <c r="G144" i="1"/>
  <c r="BD115" i="1"/>
  <c r="Z115" i="1"/>
  <c r="K115" i="1"/>
  <c r="AR115" i="1"/>
  <c r="BA113" i="1"/>
  <c r="BG113" i="1"/>
  <c r="N113" i="1"/>
  <c r="AX113" i="1"/>
  <c r="AC113" i="1"/>
  <c r="AK180" i="1"/>
  <c r="I180" i="1"/>
  <c r="AE180" i="1"/>
  <c r="AQ180" i="1"/>
  <c r="AJ180" i="1"/>
  <c r="BB180" i="1"/>
  <c r="AP180" i="1"/>
  <c r="T180" i="1"/>
  <c r="BG180" i="1"/>
  <c r="K180" i="1"/>
  <c r="Z180" i="1"/>
  <c r="E180" i="1"/>
  <c r="BH85" i="1"/>
  <c r="P85" i="1"/>
  <c r="AP85" i="1"/>
  <c r="AY85" i="1"/>
  <c r="A85" i="1"/>
  <c r="AG85" i="1"/>
  <c r="AE85" i="1"/>
  <c r="AN85" i="1"/>
  <c r="O178" i="1"/>
  <c r="S178" i="1"/>
  <c r="AS178" i="1"/>
  <c r="U178" i="1"/>
  <c r="Y178" i="1"/>
  <c r="V178" i="1"/>
  <c r="AN178" i="1"/>
  <c r="BH178" i="1"/>
  <c r="AW178" i="1"/>
  <c r="S109" i="1"/>
  <c r="BB109" i="1"/>
  <c r="AH109" i="1"/>
  <c r="X109" i="1"/>
  <c r="AG109" i="1"/>
  <c r="BE109" i="1"/>
  <c r="AT109" i="1"/>
  <c r="BC109" i="1"/>
  <c r="R109" i="1"/>
  <c r="U197" i="1"/>
  <c r="AS197" i="1"/>
  <c r="F197" i="1"/>
  <c r="S197" i="1"/>
  <c r="AN197" i="1"/>
  <c r="I197" i="1"/>
  <c r="AG197" i="1"/>
  <c r="J197" i="1"/>
  <c r="AQ197" i="1"/>
  <c r="AY197" i="1"/>
  <c r="AH197" i="1"/>
  <c r="K238" i="1"/>
  <c r="AR238" i="1"/>
  <c r="AF238" i="1"/>
  <c r="T238" i="1"/>
  <c r="AX238" i="1"/>
  <c r="AC186" i="1"/>
  <c r="W186" i="1"/>
  <c r="BA186" i="1"/>
  <c r="B186" i="1"/>
  <c r="Z186" i="1"/>
  <c r="G219" i="1"/>
  <c r="M219" i="1"/>
  <c r="AW219" i="1"/>
  <c r="AT219" i="1"/>
  <c r="AG219" i="1"/>
  <c r="V219" i="1"/>
  <c r="F219" i="1"/>
  <c r="L219" i="1"/>
  <c r="AN219" i="1"/>
  <c r="W219" i="1"/>
  <c r="H219" i="1"/>
  <c r="AR219" i="1"/>
  <c r="Q219" i="1"/>
  <c r="AW231" i="1"/>
  <c r="S231" i="1"/>
  <c r="AT231" i="1"/>
  <c r="AH231" i="1"/>
  <c r="M231" i="1"/>
  <c r="Y231" i="1"/>
  <c r="AE231" i="1"/>
  <c r="J231" i="1"/>
  <c r="V231" i="1"/>
  <c r="S58" i="1"/>
  <c r="AS58" i="1"/>
  <c r="J58" i="1"/>
  <c r="R58" i="1"/>
  <c r="AB58" i="1"/>
  <c r="L58" i="1"/>
  <c r="AK58" i="1"/>
  <c r="V71" i="1"/>
  <c r="AQ71" i="1"/>
  <c r="Y71" i="1"/>
  <c r="C71" i="1"/>
  <c r="BF71" i="1"/>
  <c r="R71" i="1"/>
  <c r="AJ71" i="1"/>
  <c r="O71" i="1"/>
  <c r="AS71" i="1"/>
  <c r="AD71" i="1"/>
  <c r="T189" i="1"/>
  <c r="BG189" i="1"/>
  <c r="AI189" i="1"/>
  <c r="BA189" i="1"/>
  <c r="N189" i="1"/>
  <c r="E20" i="1"/>
  <c r="N20" i="1"/>
  <c r="BD20" i="1"/>
  <c r="AI20" i="1"/>
  <c r="H54" i="1"/>
  <c r="AU54" i="1"/>
  <c r="Q54" i="1"/>
  <c r="B54" i="1"/>
  <c r="W54" i="1"/>
  <c r="I106" i="1"/>
  <c r="AH106" i="1"/>
  <c r="U106" i="1"/>
  <c r="AJ106" i="1"/>
  <c r="A106" i="1"/>
  <c r="AG106" i="1"/>
  <c r="M106" i="1"/>
  <c r="AN210" i="1"/>
  <c r="AT210" i="1"/>
  <c r="AH210" i="1"/>
  <c r="BE210" i="1"/>
  <c r="AZ210" i="1"/>
  <c r="C210" i="1"/>
  <c r="AB210" i="1"/>
  <c r="BH210" i="1"/>
  <c r="AP210" i="1"/>
  <c r="AG143" i="1"/>
  <c r="Y143" i="1"/>
  <c r="AM143" i="1"/>
  <c r="AZ143" i="1"/>
  <c r="AW143" i="1"/>
  <c r="AV143" i="1"/>
  <c r="AE143" i="1"/>
  <c r="AJ143" i="1"/>
  <c r="BB143" i="1"/>
  <c r="AI182" i="1"/>
  <c r="AC182" i="1"/>
  <c r="BG182" i="1"/>
  <c r="B182" i="1"/>
  <c r="Q182" i="1"/>
  <c r="T182" i="1"/>
  <c r="AM198" i="1"/>
  <c r="AA198" i="1"/>
  <c r="AE198" i="1"/>
  <c r="Y198" i="1"/>
  <c r="AZ198" i="1"/>
  <c r="O198" i="1"/>
  <c r="BC198" i="1"/>
  <c r="AD198" i="1"/>
  <c r="F198" i="1"/>
  <c r="X198" i="1"/>
  <c r="BD229" i="1"/>
  <c r="AC229" i="1"/>
  <c r="AI229" i="1"/>
  <c r="B229" i="1"/>
  <c r="BE233" i="1"/>
  <c r="AA233" i="1"/>
  <c r="AJ233" i="1"/>
  <c r="BC233" i="1"/>
  <c r="AT233" i="1"/>
  <c r="AY233" i="1"/>
  <c r="AB233" i="1"/>
  <c r="C233" i="1"/>
  <c r="L233" i="1"/>
  <c r="AO239" i="1"/>
  <c r="AL239" i="1"/>
  <c r="BA239" i="1"/>
  <c r="Z239" i="1"/>
  <c r="AU239" i="1"/>
  <c r="AH53" i="1"/>
  <c r="BC53" i="1"/>
  <c r="AZ53" i="1"/>
  <c r="AJ53" i="1"/>
  <c r="M53" i="1"/>
  <c r="L53" i="1"/>
  <c r="AT53" i="1"/>
  <c r="AQ53" i="1"/>
  <c r="J53" i="1"/>
  <c r="A53" i="1"/>
  <c r="AA218" i="1"/>
  <c r="AQ218" i="1"/>
  <c r="I218" i="1"/>
  <c r="M218" i="1"/>
  <c r="AJ218" i="1"/>
  <c r="S218" i="1"/>
  <c r="AM218" i="1"/>
  <c r="F218" i="1"/>
  <c r="U218" i="1"/>
  <c r="AA75" i="1"/>
  <c r="AV75" i="1"/>
  <c r="BE75" i="1"/>
  <c r="BH75" i="1"/>
  <c r="AD75" i="1"/>
  <c r="BA75" i="1"/>
  <c r="B75" i="1"/>
  <c r="H75" i="1"/>
  <c r="N75" i="1"/>
  <c r="Q75" i="1"/>
  <c r="AC75" i="1"/>
  <c r="T34" i="1"/>
  <c r="AL34" i="1"/>
  <c r="BA34" i="1"/>
  <c r="AX34" i="1"/>
  <c r="BD126" i="1"/>
  <c r="B126" i="1"/>
  <c r="H126" i="1"/>
  <c r="AF126" i="1"/>
  <c r="BC103" i="1"/>
  <c r="F103" i="1"/>
  <c r="AG103" i="1"/>
  <c r="I103" i="1"/>
  <c r="A103" i="1"/>
  <c r="AP103" i="1"/>
  <c r="C103" i="1"/>
  <c r="AE103" i="1"/>
  <c r="P103" i="1"/>
  <c r="BE103" i="1"/>
  <c r="AH103" i="1"/>
  <c r="N215" i="1"/>
  <c r="AC215" i="1"/>
  <c r="E215" i="1"/>
  <c r="T215" i="1"/>
  <c r="AC227" i="1"/>
  <c r="W227" i="1"/>
  <c r="AO227" i="1"/>
  <c r="T227" i="1"/>
  <c r="AR227" i="1"/>
  <c r="AU227" i="1"/>
  <c r="I70" i="1"/>
  <c r="V70" i="1"/>
  <c r="S70" i="1"/>
  <c r="AS70" i="1"/>
  <c r="C70" i="1"/>
  <c r="M70" i="1"/>
  <c r="AK70" i="1"/>
  <c r="AN70" i="1"/>
  <c r="AG95" i="1"/>
  <c r="M95" i="1"/>
  <c r="AQ95" i="1"/>
  <c r="AJ95" i="1"/>
  <c r="BF95" i="1"/>
  <c r="U95" i="1"/>
  <c r="S95" i="1"/>
  <c r="BB95" i="1"/>
  <c r="AK95" i="1"/>
  <c r="AZ138" i="1"/>
  <c r="AW138" i="1"/>
  <c r="BC138" i="1"/>
  <c r="AE138" i="1"/>
  <c r="AV138" i="1"/>
  <c r="BF138" i="1"/>
  <c r="I138" i="1"/>
  <c r="BH138" i="1"/>
  <c r="Y138" i="1"/>
  <c r="E128" i="1"/>
  <c r="BA128" i="1"/>
  <c r="BG128" i="1"/>
  <c r="Z128" i="1"/>
  <c r="AG154" i="1"/>
  <c r="AJ154" i="1"/>
  <c r="AM154" i="1"/>
  <c r="AK154" i="1"/>
  <c r="V154" i="1"/>
  <c r="P154" i="1"/>
  <c r="AQ154" i="1"/>
  <c r="D154" i="1"/>
  <c r="AC83" i="1"/>
  <c r="B83" i="1"/>
  <c r="E83" i="1"/>
  <c r="BD83" i="1"/>
  <c r="AW108" i="1"/>
  <c r="X108" i="1"/>
  <c r="V108" i="1"/>
  <c r="F108" i="1"/>
  <c r="S108" i="1"/>
  <c r="AT108" i="1"/>
  <c r="BE108" i="1"/>
  <c r="AB108" i="1"/>
  <c r="AE108" i="1"/>
  <c r="AZ108" i="1"/>
  <c r="BC26" i="1"/>
  <c r="AZ26" i="1"/>
  <c r="AW26" i="1"/>
  <c r="J26" i="1"/>
  <c r="AN26" i="1"/>
  <c r="P26" i="1"/>
  <c r="AK26" i="1"/>
  <c r="AP26" i="1"/>
  <c r="G26" i="1"/>
  <c r="A26" i="1"/>
  <c r="BF60" i="1"/>
  <c r="AV60" i="1"/>
  <c r="AS60" i="1"/>
  <c r="V60" i="1"/>
  <c r="A60" i="1"/>
  <c r="D60" i="1"/>
  <c r="BC60" i="1"/>
  <c r="AK60" i="1"/>
  <c r="Y60" i="1"/>
  <c r="BH60" i="1"/>
  <c r="AB60" i="1"/>
  <c r="F45" i="1"/>
  <c r="AA45" i="1"/>
  <c r="AT45" i="1"/>
  <c r="U45" i="1"/>
  <c r="AS45" i="1"/>
  <c r="A45" i="1"/>
  <c r="AV45" i="1"/>
  <c r="AM45" i="1"/>
  <c r="X45" i="1"/>
  <c r="AN195" i="1"/>
  <c r="BH195" i="1"/>
  <c r="AG195" i="1"/>
  <c r="AQ195" i="1"/>
  <c r="AT195" i="1"/>
  <c r="V195" i="1"/>
  <c r="D195" i="1"/>
  <c r="S195" i="1"/>
  <c r="W161" i="1"/>
  <c r="B161" i="1"/>
  <c r="I158" i="1"/>
  <c r="R158" i="1"/>
  <c r="BE158" i="1"/>
  <c r="AJ158" i="1"/>
  <c r="A158" i="1"/>
  <c r="D158" i="1"/>
  <c r="F158" i="1"/>
  <c r="AV158" i="1"/>
  <c r="AE44" i="1"/>
  <c r="V44" i="1"/>
  <c r="G44" i="1"/>
  <c r="P44" i="1"/>
  <c r="AV44" i="1"/>
  <c r="J44" i="1"/>
  <c r="AS44" i="1"/>
  <c r="I140" i="1"/>
  <c r="O140" i="1"/>
  <c r="F140" i="1"/>
  <c r="AM140" i="1"/>
  <c r="AI140" i="1"/>
  <c r="BA140" i="1"/>
  <c r="H140" i="1"/>
  <c r="Q140" i="1"/>
  <c r="E140" i="1"/>
  <c r="N140" i="1"/>
  <c r="BG86" i="1"/>
  <c r="E86" i="1"/>
  <c r="BD86" i="1"/>
  <c r="AL86" i="1"/>
  <c r="AC86" i="1"/>
  <c r="AC162" i="1"/>
  <c r="BG162" i="1"/>
  <c r="Z162" i="1"/>
  <c r="AF162" i="1"/>
  <c r="AO162" i="1"/>
  <c r="AO159" i="1"/>
  <c r="AX159" i="1"/>
  <c r="AL159" i="1"/>
  <c r="K159" i="1"/>
  <c r="N159" i="1"/>
  <c r="AC41" i="1"/>
  <c r="B41" i="1"/>
  <c r="W41" i="1"/>
  <c r="E41" i="1"/>
  <c r="AX41" i="1"/>
  <c r="Y212" i="1"/>
  <c r="BF212" i="1"/>
  <c r="AA212" i="1"/>
  <c r="C212" i="1"/>
  <c r="AE212" i="1"/>
  <c r="BC212" i="1"/>
  <c r="AK212" i="1"/>
  <c r="L212" i="1"/>
  <c r="A212" i="1"/>
  <c r="AD212" i="1"/>
  <c r="Z89" i="1"/>
  <c r="H89" i="1"/>
  <c r="AX89" i="1"/>
  <c r="E89" i="1"/>
  <c r="BG89" i="1"/>
  <c r="AZ29" i="1"/>
  <c r="O29" i="1"/>
  <c r="L29" i="1"/>
  <c r="AP29" i="1"/>
  <c r="C29" i="1"/>
  <c r="R29" i="1"/>
  <c r="AM29" i="1"/>
  <c r="BC29" i="1"/>
  <c r="I29" i="1"/>
  <c r="AJ29" i="1"/>
  <c r="AU52" i="1"/>
  <c r="N52" i="1"/>
  <c r="B52" i="1"/>
  <c r="AO52" i="1"/>
  <c r="E225" i="1"/>
  <c r="BG225" i="1"/>
  <c r="Q225" i="1"/>
  <c r="AD146" i="1"/>
  <c r="C146" i="1"/>
  <c r="U146" i="1"/>
  <c r="BE146" i="1"/>
  <c r="AQ146" i="1"/>
  <c r="X146" i="1"/>
  <c r="AP146" i="1"/>
  <c r="G146" i="1"/>
  <c r="BH146" i="1"/>
  <c r="I36" i="1"/>
  <c r="AN36" i="1"/>
  <c r="Y36" i="1"/>
  <c r="AJ36" i="1"/>
  <c r="U36" i="1"/>
  <c r="G36" i="1"/>
  <c r="AH36" i="1"/>
  <c r="BF36" i="1"/>
  <c r="AV36" i="1"/>
  <c r="AB36" i="1"/>
  <c r="AV111" i="1"/>
  <c r="AB111" i="1"/>
  <c r="BC111" i="1"/>
  <c r="O111" i="1"/>
  <c r="J111" i="1"/>
  <c r="X111" i="1"/>
  <c r="AW111" i="1"/>
  <c r="V111" i="1"/>
  <c r="AN111" i="1"/>
  <c r="AR26" i="1"/>
  <c r="AU26" i="1"/>
  <c r="BA26" i="1"/>
  <c r="K26" i="1"/>
  <c r="AF26" i="1"/>
  <c r="AI26" i="1"/>
  <c r="BF35" i="1"/>
  <c r="AZ35" i="1"/>
  <c r="AK35" i="1"/>
  <c r="AT35" i="1"/>
  <c r="AE35" i="1"/>
  <c r="AS35" i="1"/>
  <c r="O35" i="1"/>
  <c r="BB35" i="1"/>
  <c r="BH35" i="1"/>
  <c r="AN35" i="1"/>
  <c r="AQ35" i="1"/>
  <c r="U35" i="1"/>
  <c r="AW64" i="1"/>
  <c r="L64" i="1"/>
  <c r="AQ64" i="1"/>
  <c r="F64" i="1"/>
  <c r="AV64" i="1"/>
  <c r="J64" i="1"/>
  <c r="BC64" i="1"/>
  <c r="AK64" i="1"/>
  <c r="P239" i="1"/>
  <c r="AM239" i="1"/>
  <c r="AA239" i="1"/>
  <c r="M239" i="1"/>
  <c r="BH239" i="1"/>
  <c r="AH239" i="1"/>
  <c r="AT239" i="1"/>
  <c r="BC239" i="1"/>
  <c r="AC57" i="1"/>
  <c r="AR57" i="1"/>
  <c r="AI57" i="1"/>
  <c r="E57" i="1"/>
  <c r="AX57" i="1"/>
  <c r="Y136" i="1"/>
  <c r="AZ136" i="1"/>
  <c r="BC136" i="1"/>
  <c r="AW136" i="1"/>
  <c r="AT136" i="1"/>
  <c r="AK136" i="1"/>
  <c r="AS136" i="1"/>
  <c r="J136" i="1"/>
  <c r="U136" i="1"/>
  <c r="I165" i="1"/>
  <c r="BB165" i="1"/>
  <c r="AP165" i="1"/>
  <c r="R165" i="1"/>
  <c r="AQ165" i="1"/>
  <c r="S165" i="1"/>
  <c r="BF165" i="1"/>
  <c r="J165" i="1"/>
  <c r="Z195" i="1"/>
  <c r="AO195" i="1"/>
  <c r="BA195" i="1"/>
  <c r="N195" i="1"/>
  <c r="C223" i="1"/>
  <c r="O223" i="1"/>
  <c r="I223" i="1"/>
  <c r="AD223" i="1"/>
  <c r="V223" i="1"/>
  <c r="BC223" i="1"/>
  <c r="A223" i="1"/>
  <c r="G223" i="1"/>
  <c r="AH223" i="1"/>
  <c r="BE217" i="1"/>
  <c r="I217" i="1"/>
  <c r="L217" i="1"/>
  <c r="AW217" i="1"/>
  <c r="AE217" i="1"/>
  <c r="AS217" i="1"/>
  <c r="AG217" i="1"/>
  <c r="X217" i="1"/>
  <c r="R217" i="1"/>
  <c r="AJ230" i="1"/>
  <c r="V230" i="1"/>
  <c r="AY230" i="1"/>
  <c r="F230" i="1"/>
  <c r="BE230" i="1"/>
  <c r="AS230" i="1"/>
  <c r="BH230" i="1"/>
  <c r="AG230" i="1"/>
  <c r="AJ172" i="1"/>
  <c r="AN172" i="1"/>
  <c r="AT172" i="1"/>
  <c r="AK172" i="1"/>
  <c r="BC172" i="1"/>
  <c r="J172" i="1"/>
  <c r="AZ172" i="1"/>
  <c r="AH172" i="1"/>
  <c r="U172" i="1"/>
  <c r="AE172" i="1"/>
  <c r="AB172" i="1"/>
  <c r="AK148" i="1"/>
  <c r="AH148" i="1"/>
  <c r="D148" i="1"/>
  <c r="AJ148" i="1"/>
  <c r="AP148" i="1"/>
  <c r="G148" i="1"/>
  <c r="AT148" i="1"/>
  <c r="AZ148" i="1"/>
  <c r="X148" i="1"/>
  <c r="BA148" i="1"/>
  <c r="AX148" i="1"/>
  <c r="T148" i="1"/>
  <c r="B148" i="1"/>
  <c r="H148" i="1"/>
  <c r="AL148" i="1"/>
  <c r="AI196" i="1"/>
  <c r="AF196" i="1"/>
  <c r="E196" i="1"/>
  <c r="BA196" i="1"/>
  <c r="AX196" i="1"/>
  <c r="AQ349" i="1"/>
  <c r="AR349" i="1"/>
  <c r="BA349" i="1"/>
  <c r="AX349" i="1"/>
  <c r="Q349" i="1"/>
  <c r="AC349" i="1"/>
  <c r="AI367" i="1"/>
  <c r="H367" i="1"/>
  <c r="T367" i="1"/>
  <c r="AC367" i="1"/>
  <c r="AL367" i="1"/>
  <c r="AA367" i="1"/>
  <c r="G367" i="1"/>
  <c r="AH367" i="1"/>
  <c r="L367" i="1"/>
  <c r="BB367" i="1"/>
  <c r="AT367" i="1"/>
  <c r="AG367" i="1"/>
  <c r="AP367" i="1"/>
  <c r="Z443" i="1"/>
  <c r="BG443" i="1"/>
  <c r="AX443" i="1"/>
  <c r="W443" i="1"/>
  <c r="AU443" i="1"/>
  <c r="AA443" i="1"/>
  <c r="AT443" i="1"/>
  <c r="M443" i="1"/>
  <c r="BH443" i="1"/>
  <c r="L443" i="1"/>
  <c r="AD443" i="1"/>
  <c r="F359" i="1"/>
  <c r="V359" i="1"/>
  <c r="D359" i="1"/>
  <c r="AK359" i="1"/>
  <c r="BE359" i="1"/>
  <c r="BB359" i="1"/>
  <c r="L359" i="1"/>
  <c r="M359" i="1"/>
  <c r="M520" i="1"/>
  <c r="AN520" i="1"/>
  <c r="D520" i="1"/>
  <c r="J520" i="1"/>
  <c r="BB520" i="1"/>
  <c r="AA520" i="1"/>
  <c r="AS520" i="1"/>
  <c r="AZ520" i="1"/>
  <c r="Y520" i="1"/>
  <c r="AJ520" i="1"/>
  <c r="X520" i="1"/>
  <c r="AC482" i="1"/>
  <c r="K482" i="1"/>
  <c r="AS482" i="1"/>
  <c r="AV309" i="1"/>
  <c r="AQ309" i="1"/>
  <c r="AB309" i="1"/>
  <c r="Y309" i="1"/>
  <c r="AK309" i="1"/>
  <c r="U309" i="1"/>
  <c r="M309" i="1"/>
  <c r="AN309" i="1"/>
  <c r="AH309" i="1"/>
  <c r="AO311" i="1"/>
  <c r="AX311" i="1"/>
  <c r="AC311" i="1"/>
  <c r="BD311" i="1"/>
  <c r="AU311" i="1"/>
  <c r="BA311" i="1"/>
  <c r="T319" i="1"/>
  <c r="AO319" i="1"/>
  <c r="AX319" i="1"/>
  <c r="H319" i="1"/>
  <c r="K319" i="1"/>
  <c r="Z319" i="1"/>
  <c r="AI550" i="1"/>
  <c r="B550" i="1"/>
  <c r="AF550" i="1"/>
  <c r="BG550" i="1"/>
  <c r="E550" i="1"/>
  <c r="AX550" i="1"/>
  <c r="BB511" i="1"/>
  <c r="AA511" i="1"/>
  <c r="AP511" i="1"/>
  <c r="AV511" i="1"/>
  <c r="AJ511" i="1"/>
  <c r="V511" i="1"/>
  <c r="AT511" i="1"/>
  <c r="F511" i="1"/>
  <c r="I511" i="1"/>
  <c r="BE511" i="1"/>
  <c r="Y511" i="1"/>
  <c r="H457" i="1"/>
  <c r="Z457" i="1"/>
  <c r="Q457" i="1"/>
  <c r="AC457" i="1"/>
  <c r="AF457" i="1"/>
  <c r="AU457" i="1"/>
  <c r="S318" i="1"/>
  <c r="AA318" i="1"/>
  <c r="P318" i="1"/>
  <c r="AS318" i="1"/>
  <c r="R318" i="1"/>
  <c r="M318" i="1"/>
  <c r="AK318" i="1"/>
  <c r="BE318" i="1"/>
  <c r="H522" i="1"/>
  <c r="AO522" i="1"/>
  <c r="AR522" i="1"/>
  <c r="Q522" i="1"/>
  <c r="BG522" i="1"/>
  <c r="BA522" i="1"/>
  <c r="E364" i="1"/>
  <c r="BD364" i="1"/>
  <c r="BA364" i="1"/>
  <c r="N364" i="1"/>
  <c r="AC364" i="1"/>
  <c r="Z541" i="1"/>
  <c r="Q541" i="1"/>
  <c r="W541" i="1"/>
  <c r="AR541" i="1"/>
  <c r="AC541" i="1"/>
  <c r="AF464" i="1"/>
  <c r="AX464" i="1"/>
  <c r="AO464" i="1"/>
  <c r="AR464" i="1"/>
  <c r="AT392" i="1"/>
  <c r="AV392" i="1"/>
  <c r="F392" i="1"/>
  <c r="AK392" i="1"/>
  <c r="AA392" i="1"/>
  <c r="BB392" i="1"/>
  <c r="AM392" i="1"/>
  <c r="A392" i="1"/>
  <c r="AN392" i="1"/>
  <c r="I392" i="1"/>
  <c r="G392" i="1"/>
  <c r="D392" i="1"/>
  <c r="BA279" i="1"/>
  <c r="B279" i="1"/>
  <c r="N279" i="1"/>
  <c r="AX279" i="1"/>
  <c r="BD279" i="1"/>
  <c r="BG279" i="1"/>
  <c r="B489" i="1"/>
  <c r="AG489" i="1"/>
  <c r="Q489" i="1"/>
  <c r="BH489" i="1"/>
  <c r="K489" i="1"/>
  <c r="L424" i="1"/>
  <c r="U424" i="1"/>
  <c r="AS424" i="1"/>
  <c r="F424" i="1"/>
  <c r="AT424" i="1"/>
  <c r="AZ424" i="1"/>
  <c r="AY424" i="1"/>
  <c r="AA424" i="1"/>
  <c r="X424" i="1"/>
  <c r="R424" i="1"/>
  <c r="O424" i="1"/>
  <c r="AK424" i="1"/>
  <c r="S347" i="1"/>
  <c r="AS347" i="1"/>
  <c r="AE347" i="1"/>
  <c r="AM347" i="1"/>
  <c r="BH347" i="1"/>
  <c r="AQ347" i="1"/>
  <c r="BB347" i="1"/>
  <c r="R347" i="1"/>
  <c r="A347" i="1"/>
  <c r="I347" i="1"/>
  <c r="AV333" i="1"/>
  <c r="P333" i="1"/>
  <c r="AB333" i="1"/>
  <c r="AH333" i="1"/>
  <c r="BE333" i="1"/>
  <c r="V333" i="1"/>
  <c r="Z519" i="1"/>
  <c r="H519" i="1"/>
  <c r="AI519" i="1"/>
  <c r="BG519" i="1"/>
  <c r="AL519" i="1"/>
  <c r="AI320" i="1"/>
  <c r="BG320" i="1"/>
  <c r="K320" i="1"/>
  <c r="AC320" i="1"/>
  <c r="AL320" i="1"/>
  <c r="Z320" i="1"/>
  <c r="AN467" i="1"/>
  <c r="X467" i="1"/>
  <c r="M467" i="1"/>
  <c r="S467" i="1"/>
  <c r="AS467" i="1"/>
  <c r="L467" i="1"/>
  <c r="AJ467" i="1"/>
  <c r="D467" i="1"/>
  <c r="AT467" i="1"/>
  <c r="I467" i="1"/>
  <c r="BE430" i="1"/>
  <c r="AT430" i="1"/>
  <c r="BC430" i="1"/>
  <c r="AZ430" i="1"/>
  <c r="O430" i="1"/>
  <c r="M430" i="1"/>
  <c r="AH430" i="1"/>
  <c r="BE552" i="1"/>
  <c r="O552" i="1"/>
  <c r="AS552" i="1"/>
  <c r="B552" i="1"/>
  <c r="AG552" i="1"/>
  <c r="AL552" i="1"/>
  <c r="R552" i="1"/>
  <c r="Z552" i="1"/>
  <c r="N552" i="1"/>
  <c r="BF438" i="1"/>
  <c r="S438" i="1"/>
  <c r="AS438" i="1"/>
  <c r="U438" i="1"/>
  <c r="AE438" i="1"/>
  <c r="AJ438" i="1"/>
  <c r="AY438" i="1"/>
  <c r="V438" i="1"/>
  <c r="X438" i="1"/>
  <c r="W332" i="1"/>
  <c r="Z332" i="1"/>
  <c r="AI332" i="1"/>
  <c r="K332" i="1"/>
  <c r="AM332" i="1"/>
  <c r="T332" i="1"/>
  <c r="R332" i="1"/>
  <c r="AE547" i="1"/>
  <c r="AH547" i="1"/>
  <c r="X547" i="1"/>
  <c r="BE547" i="1"/>
  <c r="AW547" i="1"/>
  <c r="BB547" i="1"/>
  <c r="F547" i="1"/>
  <c r="A547" i="1"/>
  <c r="Y547" i="1"/>
  <c r="V547" i="1"/>
  <c r="AJ547" i="1"/>
  <c r="AT307" i="1"/>
  <c r="R307" i="1"/>
  <c r="AK258" i="1"/>
  <c r="AG258" i="1"/>
  <c r="U258" i="1"/>
  <c r="D258" i="1"/>
  <c r="AT258" i="1"/>
  <c r="X258" i="1"/>
  <c r="J258" i="1"/>
  <c r="AJ258" i="1"/>
  <c r="AQ258" i="1"/>
  <c r="F258" i="1"/>
  <c r="AR286" i="1"/>
  <c r="T286" i="1"/>
  <c r="AJ286" i="1"/>
  <c r="AI286" i="1"/>
  <c r="AM286" i="1"/>
  <c r="C286" i="1"/>
  <c r="BE286" i="1"/>
  <c r="H547" i="1"/>
  <c r="AU547" i="1"/>
  <c r="Z547" i="1"/>
  <c r="AC547" i="1"/>
  <c r="AL547" i="1"/>
  <c r="T547" i="1"/>
  <c r="AQ358" i="1"/>
  <c r="AG358" i="1"/>
  <c r="BH358" i="1"/>
  <c r="M358" i="1"/>
  <c r="AZ358" i="1"/>
  <c r="AN358" i="1"/>
  <c r="AO528" i="1"/>
  <c r="Q528" i="1"/>
  <c r="T528" i="1"/>
  <c r="B528" i="1"/>
  <c r="BA528" i="1"/>
  <c r="BD528" i="1"/>
  <c r="I500" i="1"/>
  <c r="D500" i="1"/>
  <c r="BB500" i="1"/>
  <c r="BC500" i="1"/>
  <c r="BH500" i="1"/>
  <c r="AZ500" i="1"/>
  <c r="AY500" i="1"/>
  <c r="AW500" i="1"/>
  <c r="V500" i="1"/>
  <c r="AR500" i="1"/>
  <c r="AL500" i="1"/>
  <c r="B500" i="1"/>
  <c r="AU500" i="1"/>
  <c r="AC500" i="1"/>
  <c r="T331" i="1"/>
  <c r="AL331" i="1"/>
  <c r="AF331" i="1"/>
  <c r="AR331" i="1"/>
  <c r="AJ526" i="1"/>
  <c r="J526" i="1"/>
  <c r="BB526" i="1"/>
  <c r="X526" i="1"/>
  <c r="V526" i="1"/>
  <c r="AH526" i="1"/>
  <c r="G526" i="1"/>
  <c r="F526" i="1"/>
  <c r="AE526" i="1"/>
  <c r="AV526" i="1"/>
  <c r="P526" i="1"/>
  <c r="AW387" i="1"/>
  <c r="AJ387" i="1"/>
  <c r="BB387" i="1"/>
  <c r="BH387" i="1"/>
  <c r="BC387" i="1"/>
  <c r="AM387" i="1"/>
  <c r="AG387" i="1"/>
  <c r="AK387" i="1"/>
  <c r="AY387" i="1"/>
  <c r="AB387" i="1"/>
  <c r="BF387" i="1"/>
  <c r="S446" i="1"/>
  <c r="AH446" i="1"/>
  <c r="AN446" i="1"/>
  <c r="AL534" i="1"/>
  <c r="Z534" i="1"/>
  <c r="AI534" i="1"/>
  <c r="AR534" i="1"/>
  <c r="T534" i="1"/>
  <c r="AC534" i="1"/>
  <c r="AO296" i="1"/>
  <c r="H296" i="1"/>
  <c r="K296" i="1"/>
  <c r="BA296" i="1"/>
  <c r="B290" i="1"/>
  <c r="BG290" i="1"/>
  <c r="AU290" i="1"/>
  <c r="AO290" i="1"/>
  <c r="BD524" i="1"/>
  <c r="AL524" i="1"/>
  <c r="Z524" i="1"/>
  <c r="BG524" i="1"/>
  <c r="AR524" i="1"/>
  <c r="AM414" i="1"/>
  <c r="AB414" i="1"/>
  <c r="S414" i="1"/>
  <c r="AW414" i="1"/>
  <c r="AT414" i="1"/>
  <c r="C414" i="1"/>
  <c r="BF414" i="1"/>
  <c r="AA414" i="1"/>
  <c r="P414" i="1"/>
  <c r="X414" i="1"/>
  <c r="M414" i="1"/>
  <c r="X373" i="1"/>
  <c r="I373" i="1"/>
  <c r="N373" i="1"/>
  <c r="T373" i="1"/>
  <c r="B373" i="1"/>
  <c r="AA373" i="1"/>
  <c r="H373" i="1"/>
  <c r="AO373" i="1"/>
  <c r="AI373" i="1"/>
  <c r="A440" i="1"/>
  <c r="AA440" i="1"/>
  <c r="X440" i="1"/>
  <c r="R440" i="1"/>
  <c r="AP440" i="1"/>
  <c r="AV440" i="1"/>
  <c r="AE440" i="1"/>
  <c r="M440" i="1"/>
  <c r="BB440" i="1"/>
  <c r="AS440" i="1"/>
  <c r="AN440" i="1"/>
  <c r="BH365" i="1"/>
  <c r="L365" i="1"/>
  <c r="AM365" i="1"/>
  <c r="BC365" i="1"/>
  <c r="V365" i="1"/>
  <c r="A365" i="1"/>
  <c r="BB365" i="1"/>
  <c r="BE365" i="1"/>
  <c r="AN365" i="1"/>
  <c r="AG365" i="1"/>
  <c r="G365" i="1"/>
  <c r="T277" i="1"/>
  <c r="N277" i="1"/>
  <c r="H277" i="1"/>
  <c r="AF277" i="1"/>
  <c r="BG277" i="1"/>
  <c r="AX277" i="1"/>
  <c r="BE277" i="1"/>
  <c r="BD277" i="1"/>
  <c r="BH277" i="1"/>
  <c r="U277" i="1"/>
  <c r="K353" i="1"/>
  <c r="W353" i="1"/>
  <c r="BG353" i="1"/>
  <c r="R433" i="1"/>
  <c r="BB433" i="1"/>
  <c r="AV433" i="1"/>
  <c r="AA433" i="1"/>
  <c r="AT433" i="1"/>
  <c r="AE433" i="1"/>
  <c r="AW433" i="1"/>
  <c r="I433" i="1"/>
  <c r="AH305" i="1"/>
  <c r="P305" i="1"/>
  <c r="J305" i="1"/>
  <c r="U305" i="1"/>
  <c r="O305" i="1"/>
  <c r="AY305" i="1"/>
  <c r="V305" i="1"/>
  <c r="Y305" i="1"/>
  <c r="AZ305" i="1"/>
  <c r="AK455" i="1"/>
  <c r="X455" i="1"/>
  <c r="U455" i="1"/>
  <c r="D455" i="1"/>
  <c r="AB455" i="1"/>
  <c r="BH455" i="1"/>
  <c r="AA455" i="1"/>
  <c r="AM455" i="1"/>
  <c r="B395" i="1"/>
  <c r="BA395" i="1"/>
  <c r="AI395" i="1"/>
  <c r="AC395" i="1"/>
  <c r="Q395" i="1"/>
  <c r="AU395" i="1"/>
  <c r="L523" i="1"/>
  <c r="AV523" i="1"/>
  <c r="BC523" i="1"/>
  <c r="AW523" i="1"/>
  <c r="AA523" i="1"/>
  <c r="J523" i="1"/>
  <c r="BB523" i="1"/>
  <c r="V523" i="1"/>
  <c r="S523" i="1"/>
  <c r="AH523" i="1"/>
  <c r="X523" i="1"/>
  <c r="S521" i="1"/>
  <c r="D521" i="1"/>
  <c r="BC521" i="1"/>
  <c r="BF521" i="1"/>
  <c r="R521" i="1"/>
  <c r="J521" i="1"/>
  <c r="V521" i="1"/>
  <c r="AT521" i="1"/>
  <c r="Z256" i="1"/>
  <c r="W256" i="1"/>
  <c r="B256" i="1"/>
  <c r="BA256" i="1"/>
  <c r="AF256" i="1"/>
  <c r="AU256" i="1"/>
  <c r="AF492" i="1"/>
  <c r="BG492" i="1"/>
  <c r="W492" i="1"/>
  <c r="AC492" i="1"/>
  <c r="BD492" i="1"/>
  <c r="AL327" i="1"/>
  <c r="BH327" i="1"/>
  <c r="O426" i="1"/>
  <c r="AM447" i="1"/>
  <c r="R447" i="1"/>
  <c r="C506" i="1"/>
  <c r="AA352" i="1"/>
  <c r="AG451" i="1"/>
  <c r="AY451" i="1"/>
  <c r="AK451" i="1"/>
  <c r="O451" i="1"/>
  <c r="AB451" i="1"/>
  <c r="S451" i="1"/>
  <c r="AM451" i="1"/>
  <c r="AJ451" i="1"/>
  <c r="M451" i="1"/>
  <c r="AH451" i="1"/>
  <c r="AI454" i="1"/>
  <c r="W454" i="1"/>
  <c r="AC454" i="1"/>
  <c r="Z454" i="1"/>
  <c r="AX454" i="1"/>
  <c r="BA454" i="1"/>
  <c r="BG406" i="1"/>
  <c r="AO406" i="1"/>
  <c r="AF406" i="1"/>
  <c r="B406" i="1"/>
  <c r="BD406" i="1"/>
  <c r="H406" i="1"/>
  <c r="Q411" i="1"/>
  <c r="AI411" i="1"/>
  <c r="N411" i="1"/>
  <c r="Z411" i="1"/>
  <c r="AF411" i="1"/>
  <c r="AQ251" i="1"/>
  <c r="AT251" i="1"/>
  <c r="AM251" i="1"/>
  <c r="BH251" i="1"/>
  <c r="AB251" i="1"/>
  <c r="M251" i="1"/>
  <c r="G251" i="1"/>
  <c r="P251" i="1"/>
  <c r="P506" i="1"/>
  <c r="O287" i="1"/>
  <c r="S287" i="1"/>
  <c r="AN287" i="1"/>
  <c r="AZ287" i="1"/>
  <c r="L287" i="1"/>
  <c r="X287" i="1"/>
  <c r="D287" i="1"/>
  <c r="AB287" i="1"/>
  <c r="R287" i="1"/>
  <c r="AM287" i="1"/>
  <c r="B287" i="1"/>
  <c r="AO287" i="1"/>
  <c r="AL287" i="1"/>
  <c r="Y327" i="1"/>
  <c r="AB327" i="1"/>
  <c r="X327" i="1"/>
  <c r="AM327" i="1"/>
  <c r="AN327" i="1"/>
  <c r="AH327" i="1"/>
  <c r="B465" i="1"/>
  <c r="AF465" i="1"/>
  <c r="W465" i="1"/>
  <c r="BA465" i="1"/>
  <c r="BD465" i="1"/>
  <c r="T465" i="1"/>
  <c r="AP453" i="1"/>
  <c r="L453" i="1"/>
  <c r="I453" i="1"/>
  <c r="AN453" i="1"/>
  <c r="J453" i="1"/>
  <c r="AB453" i="1"/>
  <c r="AM453" i="1"/>
  <c r="S453" i="1"/>
  <c r="BH453" i="1"/>
  <c r="O453" i="1"/>
  <c r="P453" i="1"/>
  <c r="AO551" i="1"/>
  <c r="B551" i="1"/>
  <c r="Z551" i="1"/>
  <c r="AX551" i="1"/>
  <c r="AI551" i="1"/>
  <c r="H551" i="1"/>
  <c r="AU350" i="1"/>
  <c r="B350" i="1"/>
  <c r="BD350" i="1"/>
  <c r="E350" i="1"/>
  <c r="T350" i="1"/>
  <c r="C363" i="1"/>
  <c r="E363" i="1"/>
  <c r="Q363" i="1"/>
  <c r="K363" i="1"/>
  <c r="AA363" i="1"/>
  <c r="Q525" i="1"/>
  <c r="W525" i="1"/>
  <c r="B525" i="1"/>
  <c r="K525" i="1"/>
  <c r="AC525" i="1"/>
  <c r="BD254" i="1"/>
  <c r="BG254" i="1"/>
  <c r="AX254" i="1"/>
  <c r="AI254" i="1"/>
  <c r="AP402" i="1"/>
  <c r="G402" i="1"/>
  <c r="AW402" i="1"/>
  <c r="AG402" i="1"/>
  <c r="AM402" i="1"/>
  <c r="M402" i="1"/>
  <c r="J402" i="1"/>
  <c r="AY402" i="1"/>
  <c r="AB402" i="1"/>
  <c r="AK402" i="1"/>
  <c r="A402" i="1"/>
  <c r="AO402" i="1"/>
  <c r="AC402" i="1"/>
  <c r="BA402" i="1"/>
  <c r="B402" i="1"/>
  <c r="E402" i="1"/>
  <c r="B463" i="1"/>
  <c r="AX463" i="1"/>
  <c r="N463" i="1"/>
  <c r="AR463" i="1"/>
  <c r="AO463" i="1"/>
  <c r="W421" i="1"/>
  <c r="Z421" i="1"/>
  <c r="Q421" i="1"/>
  <c r="T421" i="1"/>
  <c r="BG421" i="1"/>
  <c r="AP457" i="1"/>
  <c r="C457" i="1"/>
  <c r="AN457" i="1"/>
  <c r="O457" i="1"/>
  <c r="AD457" i="1"/>
  <c r="AE457" i="1"/>
  <c r="V457" i="1"/>
  <c r="X457" i="1"/>
  <c r="R457" i="1"/>
  <c r="G522" i="1"/>
  <c r="P522" i="1"/>
  <c r="AH522" i="1"/>
  <c r="C522" i="1"/>
  <c r="AG522" i="1"/>
  <c r="BH522" i="1"/>
  <c r="Y522" i="1"/>
  <c r="AZ522" i="1"/>
  <c r="M522" i="1"/>
  <c r="X522" i="1"/>
  <c r="L522" i="1"/>
  <c r="BA475" i="1"/>
  <c r="T475" i="1"/>
  <c r="B475" i="1"/>
  <c r="AX475" i="1"/>
  <c r="W475" i="1"/>
  <c r="BG533" i="1"/>
  <c r="Q533" i="1"/>
  <c r="AX533" i="1"/>
  <c r="BA533" i="1"/>
  <c r="H533" i="1"/>
  <c r="O464" i="1"/>
  <c r="AJ464" i="1"/>
  <c r="AT464" i="1"/>
  <c r="AH464" i="1"/>
  <c r="AG464" i="1"/>
  <c r="AW464" i="1"/>
  <c r="M464" i="1"/>
  <c r="BB464" i="1"/>
  <c r="A464" i="1"/>
  <c r="AZ464" i="1"/>
  <c r="AK464" i="1"/>
  <c r="U391" i="1"/>
  <c r="Y391" i="1"/>
  <c r="AG391" i="1"/>
  <c r="O391" i="1"/>
  <c r="AS391" i="1"/>
  <c r="BH391" i="1"/>
  <c r="AK391" i="1"/>
  <c r="A391" i="1"/>
  <c r="L391" i="1"/>
  <c r="AD391" i="1"/>
  <c r="M391" i="1"/>
  <c r="G391" i="1"/>
  <c r="O279" i="1"/>
  <c r="R279" i="1"/>
  <c r="AT279" i="1"/>
  <c r="L279" i="1"/>
  <c r="BB279" i="1"/>
  <c r="M279" i="1"/>
  <c r="AB279" i="1"/>
  <c r="AM279" i="1"/>
  <c r="Y279" i="1"/>
  <c r="AK279" i="1"/>
  <c r="C419" i="1"/>
  <c r="O419" i="1"/>
  <c r="J419" i="1"/>
  <c r="AN419" i="1"/>
  <c r="AE419" i="1"/>
  <c r="J510" i="1"/>
  <c r="AS510" i="1"/>
  <c r="S510" i="1"/>
  <c r="D510" i="1"/>
  <c r="BC510" i="1"/>
  <c r="AB510" i="1"/>
  <c r="AY510" i="1"/>
  <c r="F510" i="1"/>
  <c r="AK510" i="1"/>
  <c r="F485" i="1"/>
  <c r="BH485" i="1"/>
  <c r="E485" i="1"/>
  <c r="C485" i="1"/>
  <c r="H485" i="1"/>
  <c r="AJ485" i="1"/>
  <c r="K485" i="1"/>
  <c r="AI485" i="1"/>
  <c r="Z485" i="1"/>
  <c r="AU485" i="1"/>
  <c r="AF424" i="1"/>
  <c r="N424" i="1"/>
  <c r="E424" i="1"/>
  <c r="AO424" i="1"/>
  <c r="AL424" i="1"/>
  <c r="W424" i="1"/>
  <c r="AP525" i="1"/>
  <c r="BB525" i="1"/>
  <c r="AJ525" i="1"/>
  <c r="L525" i="1"/>
  <c r="I525" i="1"/>
  <c r="BF525" i="1"/>
  <c r="AB525" i="1"/>
  <c r="V525" i="1"/>
  <c r="BE525" i="1"/>
  <c r="AS525" i="1"/>
  <c r="AZ525" i="1"/>
  <c r="N394" i="1"/>
  <c r="AU394" i="1"/>
  <c r="AR394" i="1"/>
  <c r="H394" i="1"/>
  <c r="T394" i="1"/>
  <c r="Z394" i="1"/>
  <c r="AQ394" i="1"/>
  <c r="A394" i="1"/>
  <c r="AV394" i="1"/>
  <c r="R394" i="1"/>
  <c r="J394" i="1"/>
  <c r="AZ394" i="1"/>
  <c r="C394" i="1"/>
  <c r="AM394" i="1"/>
  <c r="BF394" i="1"/>
  <c r="AT394" i="1"/>
  <c r="V394" i="1"/>
  <c r="AB288" i="1"/>
  <c r="L288" i="1"/>
  <c r="P288" i="1"/>
  <c r="C288" i="1"/>
  <c r="AG288" i="1"/>
  <c r="G288" i="1"/>
  <c r="J288" i="1"/>
  <c r="BH288" i="1"/>
  <c r="BF288" i="1"/>
  <c r="D293" i="1"/>
  <c r="U293" i="1"/>
  <c r="O293" i="1"/>
  <c r="C293" i="1"/>
  <c r="AQ293" i="1"/>
  <c r="S293" i="1"/>
  <c r="AB293" i="1"/>
  <c r="BC293" i="1"/>
  <c r="A293" i="1"/>
  <c r="AS293" i="1"/>
  <c r="AV337" i="1"/>
  <c r="N337" i="1"/>
  <c r="H337" i="1"/>
  <c r="BE337" i="1"/>
  <c r="AX337" i="1"/>
  <c r="F337" i="1"/>
  <c r="AU337" i="1"/>
  <c r="X337" i="1"/>
  <c r="AO337" i="1"/>
  <c r="F488" i="1"/>
  <c r="AJ488" i="1"/>
  <c r="BG488" i="1"/>
  <c r="BA488" i="1"/>
  <c r="E488" i="1"/>
  <c r="AM488" i="1"/>
  <c r="W488" i="1"/>
  <c r="R334" i="1"/>
  <c r="AA334" i="1"/>
  <c r="AT334" i="1"/>
  <c r="O334" i="1"/>
  <c r="G334" i="1"/>
  <c r="AM334" i="1"/>
  <c r="AH334" i="1"/>
  <c r="AV334" i="1"/>
  <c r="AQ334" i="1"/>
  <c r="AJ334" i="1"/>
  <c r="S334" i="1"/>
  <c r="BD333" i="1"/>
  <c r="Z333" i="1"/>
  <c r="BG333" i="1"/>
  <c r="K333" i="1"/>
  <c r="B333" i="1"/>
  <c r="AF333" i="1"/>
  <c r="L264" i="1"/>
  <c r="U264" i="1"/>
  <c r="M264" i="1"/>
  <c r="BB264" i="1"/>
  <c r="G264" i="1"/>
  <c r="AP264" i="1"/>
  <c r="AZ264" i="1"/>
  <c r="AQ264" i="1"/>
  <c r="BF264" i="1"/>
  <c r="F264" i="1"/>
  <c r="AK436" i="1"/>
  <c r="AY436" i="1"/>
  <c r="BE436" i="1"/>
  <c r="M436" i="1"/>
  <c r="BF436" i="1"/>
  <c r="AZ436" i="1"/>
  <c r="AE436" i="1"/>
  <c r="P436" i="1"/>
  <c r="A436" i="1"/>
  <c r="BB436" i="1"/>
  <c r="L436" i="1"/>
  <c r="K401" i="1"/>
  <c r="AF401" i="1"/>
  <c r="W401" i="1"/>
  <c r="AU401" i="1"/>
  <c r="BA401" i="1"/>
  <c r="N382" i="1"/>
  <c r="Z382" i="1"/>
  <c r="K382" i="1"/>
  <c r="AO387" i="1"/>
  <c r="BD387" i="1"/>
  <c r="AR387" i="1"/>
  <c r="Q387" i="1"/>
  <c r="AL387" i="1"/>
  <c r="B444" i="1"/>
  <c r="AC444" i="1"/>
  <c r="BA444" i="1"/>
  <c r="AN444" i="1"/>
  <c r="AG444" i="1"/>
  <c r="I444" i="1"/>
  <c r="P444" i="1"/>
  <c r="AQ444" i="1"/>
  <c r="S444" i="1"/>
  <c r="A444" i="1"/>
  <c r="AE444" i="1"/>
  <c r="C290" i="1"/>
  <c r="BC290" i="1"/>
  <c r="AB290" i="1"/>
  <c r="AJ290" i="1"/>
  <c r="AZ290" i="1"/>
  <c r="G290" i="1"/>
  <c r="AQ290" i="1"/>
  <c r="AH290" i="1"/>
  <c r="BH290" i="1"/>
  <c r="U290" i="1"/>
  <c r="AX418" i="1"/>
  <c r="BG418" i="1"/>
  <c r="BD418" i="1"/>
  <c r="Z418" i="1"/>
  <c r="Q418" i="1"/>
  <c r="AL418" i="1"/>
  <c r="S418" i="1"/>
  <c r="L418" i="1"/>
  <c r="F418" i="1"/>
  <c r="O418" i="1"/>
  <c r="AM418" i="1"/>
  <c r="V418" i="1"/>
  <c r="P418" i="1"/>
  <c r="I418" i="1"/>
  <c r="M418" i="1"/>
  <c r="T344" i="1"/>
  <c r="AU344" i="1"/>
  <c r="AI344" i="1"/>
  <c r="W344" i="1"/>
  <c r="AO344" i="1"/>
  <c r="X316" i="1"/>
  <c r="AW316" i="1"/>
  <c r="BH316" i="1"/>
  <c r="G316" i="1"/>
  <c r="O316" i="1"/>
  <c r="AT316" i="1"/>
  <c r="AD316" i="1"/>
  <c r="AM316" i="1"/>
  <c r="D316" i="1"/>
  <c r="R316" i="1"/>
  <c r="V316" i="1"/>
  <c r="AD357" i="1"/>
  <c r="AY357" i="1"/>
  <c r="AJ357" i="1"/>
  <c r="BE357" i="1"/>
  <c r="G357" i="1"/>
  <c r="L357" i="1"/>
  <c r="BB357" i="1"/>
  <c r="AQ357" i="1"/>
  <c r="AK380" i="1"/>
  <c r="BH380" i="1"/>
  <c r="C380" i="1"/>
  <c r="L380" i="1"/>
  <c r="I380" i="1"/>
  <c r="Y380" i="1"/>
  <c r="AP380" i="1"/>
  <c r="G380" i="1"/>
  <c r="U380" i="1"/>
  <c r="AB245" i="1"/>
  <c r="AS245" i="1"/>
  <c r="BH245" i="1"/>
  <c r="AT245" i="1"/>
  <c r="AK245" i="1"/>
  <c r="AM245" i="1"/>
  <c r="AN245" i="1"/>
  <c r="AA245" i="1"/>
  <c r="BF245" i="1"/>
  <c r="J245" i="1"/>
  <c r="AC253" i="1"/>
  <c r="AU253" i="1"/>
  <c r="AX253" i="1"/>
  <c r="T253" i="1"/>
  <c r="H253" i="1"/>
  <c r="O253" i="1"/>
  <c r="AS253" i="1"/>
  <c r="F253" i="1"/>
  <c r="A253" i="1"/>
  <c r="AW253" i="1"/>
  <c r="L253" i="1"/>
  <c r="AN253" i="1"/>
  <c r="Y253" i="1"/>
  <c r="P253" i="1"/>
  <c r="AX490" i="1"/>
  <c r="BD490" i="1"/>
  <c r="Q490" i="1"/>
  <c r="B490" i="1"/>
  <c r="W490" i="1"/>
  <c r="AF490" i="1"/>
  <c r="Z433" i="1"/>
  <c r="Q433" i="1"/>
  <c r="T433" i="1"/>
  <c r="K433" i="1"/>
  <c r="AR433" i="1"/>
  <c r="N433" i="1"/>
  <c r="H327" i="1"/>
  <c r="U327" i="1"/>
  <c r="AM426" i="1"/>
  <c r="BE426" i="1"/>
  <c r="BH454" i="1"/>
  <c r="C454" i="1"/>
  <c r="BC454" i="1"/>
  <c r="AG454" i="1"/>
  <c r="G454" i="1"/>
  <c r="P454" i="1"/>
  <c r="F454" i="1"/>
  <c r="AT454" i="1"/>
  <c r="AQ454" i="1"/>
  <c r="AP454" i="1"/>
  <c r="O454" i="1"/>
  <c r="BD285" i="1"/>
  <c r="Q285" i="1"/>
  <c r="AT411" i="1"/>
  <c r="Y411" i="1"/>
  <c r="O411" i="1"/>
  <c r="R411" i="1"/>
  <c r="BB411" i="1"/>
  <c r="BE411" i="1"/>
  <c r="AN411" i="1"/>
  <c r="S411" i="1"/>
  <c r="A411" i="1"/>
  <c r="BF411" i="1"/>
  <c r="J411" i="1"/>
  <c r="E251" i="1"/>
  <c r="K251" i="1"/>
  <c r="AR251" i="1"/>
  <c r="Q251" i="1"/>
  <c r="W251" i="1"/>
  <c r="AI359" i="1"/>
  <c r="BG359" i="1"/>
  <c r="H359" i="1"/>
  <c r="T359" i="1"/>
  <c r="F260" i="1"/>
  <c r="L260" i="1"/>
  <c r="BF260" i="1"/>
  <c r="AZ260" i="1"/>
  <c r="AE260" i="1"/>
  <c r="AH260" i="1"/>
  <c r="E520" i="1"/>
  <c r="W520" i="1"/>
  <c r="Z520" i="1"/>
  <c r="AL520" i="1"/>
  <c r="AU520" i="1"/>
  <c r="O297" i="1"/>
  <c r="AD297" i="1"/>
  <c r="J297" i="1"/>
  <c r="L297" i="1"/>
  <c r="M297" i="1"/>
  <c r="I297" i="1"/>
  <c r="D297" i="1"/>
  <c r="AS297" i="1"/>
  <c r="A297" i="1"/>
  <c r="AQ297" i="1"/>
  <c r="BB297" i="1"/>
  <c r="AI297" i="1"/>
  <c r="N297" i="1"/>
  <c r="AS362" i="1"/>
  <c r="Z260" i="1"/>
  <c r="AG465" i="1"/>
  <c r="AY465" i="1"/>
  <c r="C465" i="1"/>
  <c r="BH465" i="1"/>
  <c r="A465" i="1"/>
  <c r="BB465" i="1"/>
  <c r="AJ465" i="1"/>
  <c r="M465" i="1"/>
  <c r="AD465" i="1"/>
  <c r="AN465" i="1"/>
  <c r="AC453" i="1"/>
  <c r="E453" i="1"/>
  <c r="BA453" i="1"/>
  <c r="W453" i="1"/>
  <c r="AU453" i="1"/>
  <c r="P551" i="1"/>
  <c r="AM551" i="1"/>
  <c r="AV551" i="1"/>
  <c r="BC551" i="1"/>
  <c r="AP551" i="1"/>
  <c r="J551" i="1"/>
  <c r="R551" i="1"/>
  <c r="AT551" i="1"/>
  <c r="AH551" i="1"/>
  <c r="G551" i="1"/>
  <c r="D351" i="1"/>
  <c r="AT311" i="1"/>
  <c r="A311" i="1"/>
  <c r="J311" i="1"/>
  <c r="Y311" i="1"/>
  <c r="R311" i="1"/>
  <c r="L311" i="1"/>
  <c r="AD311" i="1"/>
  <c r="AK311" i="1"/>
  <c r="R265" i="1"/>
  <c r="AA265" i="1"/>
  <c r="AP265" i="1"/>
  <c r="AX265" i="1"/>
  <c r="C265" i="1"/>
  <c r="I265" i="1"/>
  <c r="BB265" i="1"/>
  <c r="AI265" i="1"/>
  <c r="Z265" i="1"/>
  <c r="BE265" i="1"/>
  <c r="T265" i="1"/>
  <c r="AY273" i="1"/>
  <c r="BE273" i="1"/>
  <c r="D273" i="1"/>
  <c r="S273" i="1"/>
  <c r="F273" i="1"/>
  <c r="J273" i="1"/>
  <c r="A273" i="1"/>
  <c r="M273" i="1"/>
  <c r="BB273" i="1"/>
  <c r="AF338" i="1"/>
  <c r="Q338" i="1"/>
  <c r="AO338" i="1"/>
  <c r="AH475" i="1"/>
  <c r="AP475" i="1"/>
  <c r="AK475" i="1"/>
  <c r="L475" i="1"/>
  <c r="AN475" i="1"/>
  <c r="J475" i="1"/>
  <c r="M475" i="1"/>
  <c r="P475" i="1"/>
  <c r="A475" i="1"/>
  <c r="T477" i="1"/>
  <c r="BA477" i="1"/>
  <c r="AF477" i="1"/>
  <c r="AR477" i="1"/>
  <c r="AU477" i="1"/>
  <c r="P422" i="1"/>
  <c r="AH422" i="1"/>
  <c r="S422" i="1"/>
  <c r="AD422" i="1"/>
  <c r="AJ422" i="1"/>
  <c r="BE422" i="1"/>
  <c r="BH422" i="1"/>
  <c r="AY422" i="1"/>
  <c r="R422" i="1"/>
  <c r="AS422" i="1"/>
  <c r="BB422" i="1"/>
  <c r="Q392" i="1"/>
  <c r="T392" i="1"/>
  <c r="K392" i="1"/>
  <c r="AR392" i="1"/>
  <c r="AX392" i="1"/>
  <c r="E345" i="1"/>
  <c r="H345" i="1"/>
  <c r="BH345" i="1"/>
  <c r="Z345" i="1"/>
  <c r="AR345" i="1"/>
  <c r="AF345" i="1"/>
  <c r="AI345" i="1"/>
  <c r="C276" i="1"/>
  <c r="P276" i="1"/>
  <c r="AB276" i="1"/>
  <c r="O276" i="1"/>
  <c r="G276" i="1"/>
  <c r="AN276" i="1"/>
  <c r="BC276" i="1"/>
  <c r="AE276" i="1"/>
  <c r="R276" i="1"/>
  <c r="AW276" i="1"/>
  <c r="J276" i="1"/>
  <c r="AW322" i="1"/>
  <c r="M322" i="1"/>
  <c r="C322" i="1"/>
  <c r="AG322" i="1"/>
  <c r="AE322" i="1"/>
  <c r="AT322" i="1"/>
  <c r="AJ322" i="1"/>
  <c r="AV322" i="1"/>
  <c r="G322" i="1"/>
  <c r="R322" i="1"/>
  <c r="M496" i="1"/>
  <c r="L496" i="1"/>
  <c r="AQ496" i="1"/>
  <c r="C496" i="1"/>
  <c r="AW496" i="1"/>
  <c r="AY496" i="1"/>
  <c r="V496" i="1"/>
  <c r="AD496" i="1"/>
  <c r="G496" i="1"/>
  <c r="R496" i="1"/>
  <c r="BH362" i="1"/>
  <c r="H362" i="1"/>
  <c r="AF362" i="1"/>
  <c r="Q362" i="1"/>
  <c r="AC362" i="1"/>
  <c r="BD362" i="1"/>
  <c r="M324" i="1"/>
  <c r="P324" i="1"/>
  <c r="AJ324" i="1"/>
  <c r="F324" i="1"/>
  <c r="X324" i="1"/>
  <c r="AD324" i="1"/>
  <c r="AE324" i="1"/>
  <c r="AW324" i="1"/>
  <c r="AV324" i="1"/>
  <c r="AT324" i="1"/>
  <c r="AK324" i="1"/>
  <c r="AI439" i="1"/>
  <c r="T439" i="1"/>
  <c r="AF439" i="1"/>
  <c r="A350" i="1"/>
  <c r="AW350" i="1"/>
  <c r="F350" i="1"/>
  <c r="AT350" i="1"/>
  <c r="R350" i="1"/>
  <c r="S350" i="1"/>
  <c r="G350" i="1"/>
  <c r="AG350" i="1"/>
  <c r="BE350" i="1"/>
  <c r="M350" i="1"/>
  <c r="B486" i="1"/>
  <c r="AO486" i="1"/>
  <c r="K486" i="1"/>
  <c r="BD486" i="1"/>
  <c r="W486" i="1"/>
  <c r="V519" i="1"/>
  <c r="A519" i="1"/>
  <c r="AN519" i="1"/>
  <c r="J519" i="1"/>
  <c r="AM519" i="1"/>
  <c r="BF519" i="1"/>
  <c r="P519" i="1"/>
  <c r="M519" i="1"/>
  <c r="AD519" i="1"/>
  <c r="AT519" i="1"/>
  <c r="AE519" i="1"/>
  <c r="S519" i="1"/>
  <c r="D320" i="1"/>
  <c r="BC320" i="1"/>
  <c r="P320" i="1"/>
  <c r="Y320" i="1"/>
  <c r="S320" i="1"/>
  <c r="AH320" i="1"/>
  <c r="AK320" i="1"/>
  <c r="O320" i="1"/>
  <c r="I320" i="1"/>
  <c r="J320" i="1"/>
  <c r="L292" i="1"/>
  <c r="BG292" i="1"/>
  <c r="U292" i="1"/>
  <c r="H292" i="1"/>
  <c r="AX292" i="1"/>
  <c r="B292" i="1"/>
  <c r="AJ292" i="1"/>
  <c r="Q292" i="1"/>
  <c r="AI292" i="1"/>
  <c r="O292" i="1"/>
  <c r="AL467" i="1"/>
  <c r="E467" i="1"/>
  <c r="AF467" i="1"/>
  <c r="K467" i="1"/>
  <c r="BG293" i="1"/>
  <c r="Z293" i="1"/>
  <c r="E293" i="1"/>
  <c r="AC293" i="1"/>
  <c r="K293" i="1"/>
  <c r="M449" i="1"/>
  <c r="AQ449" i="1"/>
  <c r="AH449" i="1"/>
  <c r="BC449" i="1"/>
  <c r="AA449" i="1"/>
  <c r="AZ449" i="1"/>
  <c r="A449" i="1"/>
  <c r="AF270" i="1"/>
  <c r="AL270" i="1"/>
  <c r="T270" i="1"/>
  <c r="AC542" i="1"/>
  <c r="H542" i="1"/>
  <c r="BG542" i="1"/>
  <c r="X542" i="1"/>
  <c r="Z542" i="1"/>
  <c r="AU456" i="1"/>
  <c r="BD456" i="1"/>
  <c r="AI456" i="1"/>
  <c r="E456" i="1"/>
  <c r="B456" i="1"/>
  <c r="V275" i="1"/>
  <c r="AB275" i="1"/>
  <c r="S275" i="1"/>
  <c r="AO529" i="1"/>
  <c r="BE529" i="1"/>
  <c r="F529" i="1"/>
  <c r="AF529" i="1"/>
  <c r="BD529" i="1"/>
  <c r="C529" i="1"/>
  <c r="AY529" i="1"/>
  <c r="N529" i="1"/>
  <c r="E529" i="1"/>
  <c r="AD529" i="1"/>
  <c r="AN383" i="1"/>
  <c r="AW383" i="1"/>
  <c r="AT383" i="1"/>
  <c r="G383" i="1"/>
  <c r="AB383" i="1"/>
  <c r="P383" i="1"/>
  <c r="AX436" i="1"/>
  <c r="B436" i="1"/>
  <c r="H436" i="1"/>
  <c r="BD436" i="1"/>
  <c r="Q436" i="1"/>
  <c r="V528" i="1"/>
  <c r="AJ528" i="1"/>
  <c r="I528" i="1"/>
  <c r="BF528" i="1"/>
  <c r="O528" i="1"/>
  <c r="BC528" i="1"/>
  <c r="AQ528" i="1"/>
  <c r="F528" i="1"/>
  <c r="BF401" i="1"/>
  <c r="AJ401" i="1"/>
  <c r="AD401" i="1"/>
  <c r="O401" i="1"/>
  <c r="AY401" i="1"/>
  <c r="S401" i="1"/>
  <c r="AB401" i="1"/>
  <c r="BB401" i="1"/>
  <c r="AW401" i="1"/>
  <c r="A401" i="1"/>
  <c r="BE401" i="1"/>
  <c r="BE376" i="1"/>
  <c r="V376" i="1"/>
  <c r="P376" i="1"/>
  <c r="AN376" i="1"/>
  <c r="AD376" i="1"/>
  <c r="BH376" i="1"/>
  <c r="AA376" i="1"/>
  <c r="G376" i="1"/>
  <c r="J376" i="1"/>
  <c r="Y376" i="1"/>
  <c r="AM382" i="1"/>
  <c r="U382" i="1"/>
  <c r="AV382" i="1"/>
  <c r="AA382" i="1"/>
  <c r="C382" i="1"/>
  <c r="M382" i="1"/>
  <c r="AP382" i="1"/>
  <c r="AB382" i="1"/>
  <c r="X382" i="1"/>
  <c r="Y382" i="1"/>
  <c r="Q248" i="1"/>
  <c r="AX248" i="1"/>
  <c r="F248" i="1"/>
  <c r="AO248" i="1"/>
  <c r="BD248" i="1"/>
  <c r="H248" i="1"/>
  <c r="AS248" i="1"/>
  <c r="Z248" i="1"/>
  <c r="AL248" i="1"/>
  <c r="AU526" i="1"/>
  <c r="E526" i="1"/>
  <c r="BA526" i="1"/>
  <c r="T526" i="1"/>
  <c r="AL526" i="1"/>
  <c r="H278" i="1"/>
  <c r="Z278" i="1"/>
  <c r="AU278" i="1"/>
  <c r="Q278" i="1"/>
  <c r="K278" i="1"/>
  <c r="AL278" i="1"/>
  <c r="AG278" i="1"/>
  <c r="I278" i="1"/>
  <c r="AP278" i="1"/>
  <c r="AZ278" i="1"/>
  <c r="AY278" i="1"/>
  <c r="L278" i="1"/>
  <c r="S278" i="1"/>
  <c r="BB278" i="1"/>
  <c r="X278" i="1"/>
  <c r="AJ278" i="1"/>
  <c r="Q335" i="1"/>
  <c r="E335" i="1"/>
  <c r="AI335" i="1"/>
  <c r="T335" i="1"/>
  <c r="H335" i="1"/>
  <c r="AY296" i="1"/>
  <c r="AD296" i="1"/>
  <c r="AV296" i="1"/>
  <c r="AA296" i="1"/>
  <c r="G296" i="1"/>
  <c r="C296" i="1"/>
  <c r="AT296" i="1"/>
  <c r="L296" i="1"/>
  <c r="AZ296" i="1"/>
  <c r="I296" i="1"/>
  <c r="AH296" i="1"/>
  <c r="BC296" i="1"/>
  <c r="BC524" i="1"/>
  <c r="M524" i="1"/>
  <c r="BE524" i="1"/>
  <c r="J524" i="1"/>
  <c r="X524" i="1"/>
  <c r="S524" i="1"/>
  <c r="V524" i="1"/>
  <c r="AP524" i="1"/>
  <c r="AH524" i="1"/>
  <c r="AY524" i="1"/>
  <c r="U524" i="1"/>
  <c r="AN524" i="1"/>
  <c r="AQ344" i="1"/>
  <c r="O344" i="1"/>
  <c r="BF344" i="1"/>
  <c r="AT344" i="1"/>
  <c r="AE344" i="1"/>
  <c r="V344" i="1"/>
  <c r="BH344" i="1"/>
  <c r="AD344" i="1"/>
  <c r="AG344" i="1"/>
  <c r="S344" i="1"/>
  <c r="AY355" i="1"/>
  <c r="S355" i="1"/>
  <c r="BH355" i="1"/>
  <c r="I355" i="1"/>
  <c r="BF355" i="1"/>
  <c r="AE355" i="1"/>
  <c r="AA355" i="1"/>
  <c r="AQ355" i="1"/>
  <c r="AK355" i="1"/>
  <c r="AT355" i="1"/>
  <c r="BB355" i="1"/>
  <c r="T414" i="1"/>
  <c r="W414" i="1"/>
  <c r="AI414" i="1"/>
  <c r="BD357" i="1"/>
  <c r="Z357" i="1"/>
  <c r="H357" i="1"/>
  <c r="N357" i="1"/>
  <c r="AX357" i="1"/>
  <c r="N380" i="1"/>
  <c r="BD380" i="1"/>
  <c r="AU380" i="1"/>
  <c r="H380" i="1"/>
  <c r="AX495" i="1"/>
  <c r="E495" i="1"/>
  <c r="B495" i="1"/>
  <c r="BD495" i="1"/>
  <c r="Z495" i="1"/>
  <c r="BA495" i="1"/>
  <c r="E245" i="1"/>
  <c r="W245" i="1"/>
  <c r="N245" i="1"/>
  <c r="E440" i="1"/>
  <c r="H440" i="1"/>
  <c r="Z440" i="1"/>
  <c r="BA440" i="1"/>
  <c r="BG440" i="1"/>
  <c r="AF365" i="1"/>
  <c r="AX365" i="1"/>
  <c r="AR365" i="1"/>
  <c r="AU365" i="1"/>
  <c r="V353" i="1"/>
  <c r="AK353" i="1"/>
  <c r="AY353" i="1"/>
  <c r="X353" i="1"/>
  <c r="AT353" i="1"/>
  <c r="M353" i="1"/>
  <c r="AP353" i="1"/>
  <c r="AE490" i="1"/>
  <c r="AM490" i="1"/>
  <c r="S490" i="1"/>
  <c r="AD490" i="1"/>
  <c r="I490" i="1"/>
  <c r="P490" i="1"/>
  <c r="A490" i="1"/>
  <c r="AP490" i="1"/>
  <c r="M490" i="1"/>
  <c r="AS299" i="1"/>
  <c r="AA299" i="1"/>
  <c r="E299" i="1"/>
  <c r="AL299" i="1"/>
  <c r="T299" i="1"/>
  <c r="BA299" i="1"/>
  <c r="U299" i="1"/>
  <c r="BH299" i="1"/>
  <c r="B299" i="1"/>
  <c r="AA395" i="1"/>
  <c r="Y395" i="1"/>
  <c r="AV395" i="1"/>
  <c r="C395" i="1"/>
  <c r="AJ395" i="1"/>
  <c r="AB395" i="1"/>
  <c r="BH395" i="1"/>
  <c r="AS395" i="1"/>
  <c r="AL523" i="1"/>
  <c r="BA523" i="1"/>
  <c r="K523" i="1"/>
  <c r="N523" i="1"/>
  <c r="T523" i="1"/>
  <c r="BA437" i="1"/>
  <c r="AY437" i="1"/>
  <c r="AF437" i="1"/>
  <c r="AS437" i="1"/>
  <c r="AI437" i="1"/>
  <c r="Z437" i="1"/>
  <c r="AG437" i="1"/>
  <c r="AJ437" i="1"/>
  <c r="BE437" i="1"/>
  <c r="AT492" i="1"/>
  <c r="D492" i="1"/>
  <c r="BF492" i="1"/>
  <c r="BE492" i="1"/>
  <c r="AB492" i="1"/>
  <c r="F492" i="1"/>
  <c r="S492" i="1"/>
  <c r="C492" i="1"/>
  <c r="X492" i="1"/>
  <c r="AD492" i="1"/>
  <c r="AR327" i="1"/>
  <c r="O327" i="1"/>
  <c r="BB327" i="1"/>
  <c r="L447" i="1"/>
  <c r="AP352" i="1"/>
  <c r="BG451" i="1"/>
  <c r="BD451" i="1"/>
  <c r="Q451" i="1"/>
  <c r="AX451" i="1"/>
  <c r="T451" i="1"/>
  <c r="M285" i="1"/>
  <c r="AW285" i="1"/>
  <c r="AK285" i="1"/>
  <c r="AP285" i="1"/>
  <c r="AB285" i="1"/>
  <c r="V285" i="1"/>
  <c r="AQ285" i="1"/>
  <c r="AN285" i="1"/>
  <c r="D285" i="1"/>
  <c r="AT285" i="1"/>
  <c r="AM406" i="1"/>
  <c r="AV406" i="1"/>
  <c r="AW406" i="1"/>
  <c r="AN406" i="1"/>
  <c r="V406" i="1"/>
  <c r="G406" i="1"/>
  <c r="AZ406" i="1"/>
  <c r="BB406" i="1"/>
  <c r="C406" i="1"/>
  <c r="AY406" i="1"/>
  <c r="I406" i="1"/>
  <c r="AL506" i="1"/>
  <c r="Q506" i="1"/>
  <c r="K506" i="1"/>
  <c r="E506" i="1"/>
  <c r="W447" i="1"/>
  <c r="K447" i="1"/>
  <c r="T447" i="1"/>
  <c r="BD447" i="1"/>
  <c r="B447" i="1"/>
  <c r="AB447" i="1"/>
  <c r="AD447" i="1"/>
  <c r="AT447" i="1"/>
  <c r="A516" i="1"/>
  <c r="AG516" i="1"/>
  <c r="AS516" i="1"/>
  <c r="Y516" i="1"/>
  <c r="C516" i="1"/>
  <c r="AD516" i="1"/>
  <c r="J516" i="1"/>
  <c r="R516" i="1"/>
  <c r="BB516" i="1"/>
  <c r="BA516" i="1"/>
  <c r="AL516" i="1"/>
  <c r="AO516" i="1"/>
  <c r="AR516" i="1"/>
  <c r="T352" i="1"/>
  <c r="AU352" i="1"/>
  <c r="AI352" i="1"/>
  <c r="U352" i="1"/>
  <c r="AL352" i="1"/>
  <c r="Q352" i="1"/>
  <c r="AO352" i="1"/>
  <c r="W352" i="1"/>
  <c r="AX327" i="1"/>
  <c r="AP426" i="1"/>
  <c r="E426" i="1"/>
  <c r="BG426" i="1"/>
  <c r="AF426" i="1"/>
  <c r="AI426" i="1"/>
  <c r="Q426" i="1"/>
  <c r="T273" i="1"/>
  <c r="Z273" i="1"/>
  <c r="B273" i="1"/>
  <c r="Q273" i="1"/>
  <c r="W273" i="1"/>
  <c r="G456" i="1"/>
  <c r="Y456" i="1"/>
  <c r="AB456" i="1"/>
  <c r="AP456" i="1"/>
  <c r="AE456" i="1"/>
  <c r="F456" i="1"/>
  <c r="AZ456" i="1"/>
  <c r="D456" i="1"/>
  <c r="M456" i="1"/>
  <c r="AQ456" i="1"/>
  <c r="AY456" i="1"/>
  <c r="I283" i="1"/>
  <c r="U283" i="1"/>
  <c r="P283" i="1"/>
  <c r="AW283" i="1"/>
  <c r="V283" i="1"/>
  <c r="AN283" i="1"/>
  <c r="O283" i="1"/>
  <c r="AK283" i="1"/>
  <c r="C319" i="1"/>
  <c r="AW319" i="1"/>
  <c r="G319" i="1"/>
  <c r="BC319" i="1"/>
  <c r="BB319" i="1"/>
  <c r="M319" i="1"/>
  <c r="P319" i="1"/>
  <c r="AP319" i="1"/>
  <c r="AG421" i="1"/>
  <c r="AB421" i="1"/>
  <c r="AK421" i="1"/>
  <c r="P421" i="1"/>
  <c r="AQ421" i="1"/>
  <c r="AP421" i="1"/>
  <c r="R421" i="1"/>
  <c r="BF421" i="1"/>
  <c r="AM421" i="1"/>
  <c r="G421" i="1"/>
  <c r="Y421" i="1"/>
  <c r="AR494" i="1"/>
  <c r="B494" i="1"/>
  <c r="W494" i="1"/>
  <c r="AO494" i="1"/>
  <c r="AU494" i="1"/>
  <c r="AS494" i="1"/>
  <c r="AN494" i="1"/>
  <c r="V494" i="1"/>
  <c r="AE494" i="1"/>
  <c r="AY494" i="1"/>
  <c r="R494" i="1"/>
  <c r="AV494" i="1"/>
  <c r="S494" i="1"/>
  <c r="A550" i="1"/>
  <c r="AA550" i="1"/>
  <c r="AG550" i="1"/>
  <c r="Y550" i="1"/>
  <c r="AM550" i="1"/>
  <c r="AZ550" i="1"/>
  <c r="BH550" i="1"/>
  <c r="G550" i="1"/>
  <c r="V550" i="1"/>
  <c r="AD550" i="1"/>
  <c r="BC550" i="1"/>
  <c r="BG513" i="1"/>
  <c r="R513" i="1"/>
  <c r="AO513" i="1"/>
  <c r="BD513" i="1"/>
  <c r="AG513" i="1"/>
  <c r="AU513" i="1"/>
  <c r="AS513" i="1"/>
  <c r="O513" i="1"/>
  <c r="AT338" i="1"/>
  <c r="AV338" i="1"/>
  <c r="G338" i="1"/>
  <c r="O338" i="1"/>
  <c r="AE338" i="1"/>
  <c r="AH338" i="1"/>
  <c r="C338" i="1"/>
  <c r="AQ338" i="1"/>
  <c r="X338" i="1"/>
  <c r="L338" i="1"/>
  <c r="A338" i="1"/>
  <c r="AU322" i="1"/>
  <c r="AL322" i="1"/>
  <c r="T322" i="1"/>
  <c r="AR322" i="1"/>
  <c r="BG322" i="1"/>
  <c r="C554" i="1"/>
  <c r="BB554" i="1"/>
  <c r="S554" i="1"/>
  <c r="AZ554" i="1"/>
  <c r="AE554" i="1"/>
  <c r="M554" i="1"/>
  <c r="A554" i="1"/>
  <c r="H288" i="1"/>
  <c r="AR288" i="1"/>
  <c r="BA288" i="1"/>
  <c r="AI288" i="1"/>
  <c r="B288" i="1"/>
  <c r="AC317" i="1"/>
  <c r="K317" i="1"/>
  <c r="BA317" i="1"/>
  <c r="W317" i="1"/>
  <c r="AO317" i="1"/>
  <c r="AY317" i="1"/>
  <c r="AA317" i="1"/>
  <c r="AP317" i="1"/>
  <c r="AW317" i="1"/>
  <c r="U317" i="1"/>
  <c r="AV317" i="1"/>
  <c r="I317" i="1"/>
  <c r="BB317" i="1"/>
  <c r="AD425" i="1"/>
  <c r="BH425" i="1"/>
  <c r="AS425" i="1"/>
  <c r="Q425" i="1"/>
  <c r="X425" i="1"/>
  <c r="C425" i="1"/>
  <c r="B425" i="1"/>
  <c r="BG425" i="1"/>
  <c r="AC425" i="1"/>
  <c r="AC518" i="1"/>
  <c r="AF518" i="1"/>
  <c r="Z518" i="1"/>
  <c r="B518" i="1"/>
  <c r="AE518" i="1"/>
  <c r="G518" i="1"/>
  <c r="AG518" i="1"/>
  <c r="AN518" i="1"/>
  <c r="AM518" i="1"/>
  <c r="D518" i="1"/>
  <c r="C518" i="1"/>
  <c r="BC518" i="1"/>
  <c r="AK518" i="1"/>
  <c r="AY518" i="1"/>
  <c r="AV514" i="1"/>
  <c r="AQ541" i="1"/>
  <c r="I541" i="1"/>
  <c r="AZ541" i="1"/>
  <c r="X541" i="1"/>
  <c r="R541" i="1"/>
  <c r="AS541" i="1"/>
  <c r="S541" i="1"/>
  <c r="L369" i="1"/>
  <c r="AY369" i="1"/>
  <c r="AQ369" i="1"/>
  <c r="AK369" i="1"/>
  <c r="C369" i="1"/>
  <c r="A369" i="1"/>
  <c r="O369" i="1"/>
  <c r="AR334" i="1"/>
  <c r="BD334" i="1"/>
  <c r="B334" i="1"/>
  <c r="K334" i="1"/>
  <c r="AL334" i="1"/>
  <c r="BH366" i="1"/>
  <c r="AQ366" i="1"/>
  <c r="AN366" i="1"/>
  <c r="AB366" i="1"/>
  <c r="AV366" i="1"/>
  <c r="AM366" i="1"/>
  <c r="U366" i="1"/>
  <c r="D366" i="1"/>
  <c r="AK366" i="1"/>
  <c r="G366" i="1"/>
  <c r="B422" i="1"/>
  <c r="AO422" i="1"/>
  <c r="Q422" i="1"/>
  <c r="Z422" i="1"/>
  <c r="N422" i="1"/>
  <c r="BE439" i="1"/>
  <c r="F439" i="1"/>
  <c r="AG439" i="1"/>
  <c r="AV439" i="1"/>
  <c r="AH439" i="1"/>
  <c r="AS439" i="1"/>
  <c r="J439" i="1"/>
  <c r="AE439" i="1"/>
  <c r="A439" i="1"/>
  <c r="AQ439" i="1"/>
  <c r="AP469" i="1"/>
  <c r="A469" i="1"/>
  <c r="AW469" i="1"/>
  <c r="AS469" i="1"/>
  <c r="BH469" i="1"/>
  <c r="AB469" i="1"/>
  <c r="D469" i="1"/>
  <c r="AA469" i="1"/>
  <c r="AV469" i="1"/>
  <c r="BB469" i="1"/>
  <c r="AX469" i="1"/>
  <c r="BD469" i="1"/>
  <c r="AL469" i="1"/>
  <c r="AU469" i="1"/>
  <c r="B469" i="1"/>
  <c r="A486" i="1"/>
  <c r="V486" i="1"/>
  <c r="AA486" i="1"/>
  <c r="F486" i="1"/>
  <c r="AP486" i="1"/>
  <c r="U486" i="1"/>
  <c r="AS486" i="1"/>
  <c r="AD486" i="1"/>
  <c r="BE486" i="1"/>
  <c r="P486" i="1"/>
  <c r="BD312" i="1"/>
  <c r="AV312" i="1"/>
  <c r="AS312" i="1"/>
  <c r="BG312" i="1"/>
  <c r="AD312" i="1"/>
  <c r="BB312" i="1"/>
  <c r="AC312" i="1"/>
  <c r="AL312" i="1"/>
  <c r="AR312" i="1"/>
  <c r="AI312" i="1"/>
  <c r="AM378" i="1"/>
  <c r="AY378" i="1"/>
  <c r="AW378" i="1"/>
  <c r="AP378" i="1"/>
  <c r="X378" i="1"/>
  <c r="BC378" i="1"/>
  <c r="BF378" i="1"/>
  <c r="D378" i="1"/>
  <c r="S378" i="1"/>
  <c r="J378" i="1"/>
  <c r="AS378" i="1"/>
  <c r="Z358" i="1"/>
  <c r="T358" i="1"/>
  <c r="N358" i="1"/>
  <c r="AU358" i="1"/>
  <c r="AF358" i="1"/>
  <c r="AJ249" i="1"/>
  <c r="AR249" i="1"/>
  <c r="AM249" i="1"/>
  <c r="AG249" i="1"/>
  <c r="E249" i="1"/>
  <c r="I249" i="1"/>
  <c r="BA249" i="1"/>
  <c r="B249" i="1"/>
  <c r="AV249" i="1"/>
  <c r="Z249" i="1"/>
  <c r="AU249" i="1"/>
  <c r="AO459" i="1"/>
  <c r="Q459" i="1"/>
  <c r="W459" i="1"/>
  <c r="N459" i="1"/>
  <c r="B459" i="1"/>
  <c r="H459" i="1"/>
  <c r="AS459" i="1"/>
  <c r="I459" i="1"/>
  <c r="AY459" i="1"/>
  <c r="AG459" i="1"/>
  <c r="U459" i="1"/>
  <c r="D459" i="1"/>
  <c r="R459" i="1"/>
  <c r="AE459" i="1"/>
  <c r="AQ459" i="1"/>
  <c r="AB459" i="1"/>
  <c r="F459" i="1"/>
  <c r="K400" i="1"/>
  <c r="Z400" i="1"/>
  <c r="N400" i="1"/>
  <c r="AX400" i="1"/>
  <c r="AF400" i="1"/>
  <c r="AM400" i="1"/>
  <c r="AS400" i="1"/>
  <c r="AA400" i="1"/>
  <c r="O400" i="1"/>
  <c r="R400" i="1"/>
  <c r="AS514" i="1"/>
  <c r="AV477" i="1"/>
  <c r="L477" i="1"/>
  <c r="AS477" i="1"/>
  <c r="BH477" i="1"/>
  <c r="F477" i="1"/>
  <c r="AJ477" i="1"/>
  <c r="S477" i="1"/>
  <c r="D477" i="1"/>
  <c r="AP477" i="1"/>
  <c r="AB477" i="1"/>
  <c r="AJ419" i="1"/>
  <c r="K419" i="1"/>
  <c r="Q419" i="1"/>
  <c r="AU419" i="1"/>
  <c r="AL419" i="1"/>
  <c r="B324" i="1"/>
  <c r="K324" i="1"/>
  <c r="BA324" i="1"/>
  <c r="AR324" i="1"/>
  <c r="W324" i="1"/>
  <c r="H324" i="1"/>
  <c r="K347" i="1"/>
  <c r="Q347" i="1"/>
  <c r="AX347" i="1"/>
  <c r="U548" i="1"/>
  <c r="L548" i="1"/>
  <c r="X548" i="1"/>
  <c r="R548" i="1"/>
  <c r="C548" i="1"/>
  <c r="B548" i="1"/>
  <c r="AU548" i="1"/>
  <c r="T548" i="1"/>
  <c r="H548" i="1"/>
  <c r="AO548" i="1"/>
  <c r="AG548" i="1"/>
  <c r="AY328" i="1"/>
  <c r="B328" i="1"/>
  <c r="AM328" i="1"/>
  <c r="L328" i="1"/>
  <c r="U328" i="1"/>
  <c r="X328" i="1"/>
  <c r="BE328" i="1"/>
  <c r="BA328" i="1"/>
  <c r="AR264" i="1"/>
  <c r="N264" i="1"/>
  <c r="H264" i="1"/>
  <c r="BA264" i="1"/>
  <c r="W264" i="1"/>
  <c r="AA306" i="1"/>
  <c r="AP306" i="1"/>
  <c r="BE306" i="1"/>
  <c r="R306" i="1"/>
  <c r="AD306" i="1"/>
  <c r="AS306" i="1"/>
  <c r="Z306" i="1"/>
  <c r="BA306" i="1"/>
  <c r="AO306" i="1"/>
  <c r="K306" i="1"/>
  <c r="B316" i="1"/>
  <c r="AO316" i="1"/>
  <c r="Q316" i="1"/>
  <c r="AR316" i="1"/>
  <c r="AC316" i="1"/>
  <c r="BA316" i="1"/>
  <c r="L330" i="1"/>
  <c r="R330" i="1"/>
  <c r="AD330" i="1"/>
  <c r="O330" i="1"/>
  <c r="H330" i="1"/>
  <c r="F330" i="1"/>
  <c r="BD330" i="1"/>
  <c r="AP330" i="1"/>
  <c r="N330" i="1"/>
  <c r="B330" i="1"/>
  <c r="AP495" i="1"/>
  <c r="AB495" i="1"/>
  <c r="AJ495" i="1"/>
  <c r="AV495" i="1"/>
  <c r="AT495" i="1"/>
  <c r="R495" i="1"/>
  <c r="AA495" i="1"/>
  <c r="AK495" i="1"/>
  <c r="I514" i="1"/>
  <c r="J537" i="1"/>
  <c r="AK537" i="1"/>
  <c r="AN537" i="1"/>
  <c r="AS537" i="1"/>
  <c r="X537" i="1"/>
  <c r="AG537" i="1"/>
  <c r="AT537" i="1"/>
  <c r="AQ537" i="1"/>
  <c r="F537" i="1"/>
  <c r="BF537" i="1"/>
  <c r="L537" i="1"/>
  <c r="X533" i="1"/>
  <c r="G533" i="1"/>
  <c r="AD533" i="1"/>
  <c r="O533" i="1"/>
  <c r="P533" i="1"/>
  <c r="Y533" i="1"/>
  <c r="AZ533" i="1"/>
  <c r="BF533" i="1"/>
  <c r="C533" i="1"/>
  <c r="BE533" i="1"/>
  <c r="L514" i="1"/>
  <c r="BH514" i="1"/>
  <c r="BB514" i="1"/>
  <c r="Y514" i="1"/>
  <c r="M514" i="1"/>
  <c r="BC514" i="1"/>
  <c r="P514" i="1"/>
  <c r="C514" i="1"/>
  <c r="AW514" i="1"/>
  <c r="A514" i="1"/>
  <c r="AV461" i="1"/>
  <c r="F461" i="1"/>
  <c r="I461" i="1"/>
  <c r="U461" i="1"/>
  <c r="BB461" i="1"/>
  <c r="AK461" i="1"/>
  <c r="O461" i="1"/>
  <c r="AB461" i="1"/>
  <c r="X461" i="1"/>
  <c r="Y461" i="1"/>
  <c r="AW461" i="1"/>
  <c r="BA461" i="1"/>
  <c r="H461" i="1"/>
  <c r="B461" i="1"/>
  <c r="AI461" i="1"/>
  <c r="K461" i="1"/>
  <c r="BD391" i="1"/>
  <c r="AF391" i="1"/>
  <c r="AC391" i="1"/>
  <c r="N391" i="1"/>
  <c r="T391" i="1"/>
  <c r="J284" i="1"/>
  <c r="AD284" i="1"/>
  <c r="I284" i="1"/>
  <c r="M284" i="1"/>
  <c r="BB284" i="1"/>
  <c r="BF284" i="1"/>
  <c r="AW284" i="1"/>
  <c r="AQ284" i="1"/>
  <c r="P284" i="1"/>
  <c r="V427" i="1"/>
  <c r="J427" i="1"/>
  <c r="X427" i="1"/>
  <c r="BF427" i="1"/>
  <c r="AW427" i="1"/>
  <c r="D427" i="1"/>
  <c r="L427" i="1"/>
  <c r="R427" i="1"/>
  <c r="AV427" i="1"/>
  <c r="D331" i="1"/>
  <c r="X331" i="1"/>
  <c r="AS331" i="1"/>
  <c r="AY331" i="1"/>
  <c r="BC331" i="1"/>
  <c r="AE331" i="1"/>
  <c r="AN331" i="1"/>
  <c r="L331" i="1"/>
  <c r="AT331" i="1"/>
  <c r="V331" i="1"/>
  <c r="AM331" i="1"/>
  <c r="U335" i="1"/>
  <c r="G335" i="1"/>
  <c r="AB335" i="1"/>
  <c r="X335" i="1"/>
  <c r="S335" i="1"/>
  <c r="I335" i="1"/>
  <c r="AW335" i="1"/>
  <c r="I534" i="1"/>
  <c r="BE534" i="1"/>
  <c r="AT534" i="1"/>
  <c r="G534" i="1"/>
  <c r="AP534" i="1"/>
  <c r="AJ534" i="1"/>
  <c r="AD534" i="1"/>
  <c r="AE534" i="1"/>
  <c r="L534" i="1"/>
  <c r="AK534" i="1"/>
  <c r="G476" i="1"/>
  <c r="AG476" i="1"/>
  <c r="C476" i="1"/>
  <c r="D476" i="1"/>
  <c r="L476" i="1"/>
  <c r="AN476" i="1"/>
  <c r="F476" i="1"/>
  <c r="AE476" i="1"/>
  <c r="Y476" i="1"/>
  <c r="BE256" i="1"/>
  <c r="AM256" i="1"/>
  <c r="G256" i="1"/>
  <c r="AS256" i="1"/>
  <c r="AW256" i="1"/>
  <c r="C256" i="1"/>
  <c r="F256" i="1"/>
  <c r="AK256" i="1"/>
  <c r="AD256" i="1"/>
  <c r="AE256" i="1"/>
  <c r="AT179" i="1"/>
  <c r="AJ179" i="1"/>
  <c r="M179" i="1"/>
  <c r="V179" i="1"/>
  <c r="A179" i="1"/>
  <c r="C179" i="1"/>
  <c r="BF179" i="1"/>
  <c r="AB179" i="1"/>
  <c r="Y179" i="1"/>
  <c r="BC179" i="1"/>
  <c r="AX179" i="1"/>
  <c r="B179" i="1"/>
  <c r="T179" i="1"/>
  <c r="AF179" i="1"/>
  <c r="AI179" i="1"/>
  <c r="BD231" i="1"/>
  <c r="Z231" i="1"/>
  <c r="Q231" i="1"/>
  <c r="W231" i="1"/>
  <c r="C141" i="1"/>
  <c r="BC141" i="1"/>
  <c r="AS141" i="1"/>
  <c r="AZ141" i="1"/>
  <c r="AP141" i="1"/>
  <c r="AD141" i="1"/>
  <c r="U141" i="1"/>
  <c r="AE141" i="1"/>
  <c r="I141" i="1"/>
  <c r="F141" i="1"/>
  <c r="K141" i="1"/>
  <c r="Z141" i="1"/>
  <c r="AI141" i="1"/>
  <c r="E141" i="1"/>
  <c r="AR141" i="1"/>
  <c r="T141" i="1"/>
  <c r="BE236" i="1"/>
  <c r="AY236" i="1"/>
  <c r="AE236" i="1"/>
  <c r="D236" i="1"/>
  <c r="J236" i="1"/>
  <c r="AN236" i="1"/>
  <c r="I236" i="1"/>
  <c r="U236" i="1"/>
  <c r="G236" i="1"/>
  <c r="AZ236" i="1"/>
  <c r="AD236" i="1"/>
  <c r="J164" i="1"/>
  <c r="U164" i="1"/>
  <c r="AJ164" i="1"/>
  <c r="Y164" i="1"/>
  <c r="AS164" i="1"/>
  <c r="V164" i="1"/>
  <c r="A164" i="1"/>
  <c r="R164" i="1"/>
  <c r="AA164" i="1"/>
  <c r="P99" i="1"/>
  <c r="AM99" i="1"/>
  <c r="AD99" i="1"/>
  <c r="BC99" i="1"/>
  <c r="AV99" i="1"/>
  <c r="AG99" i="1"/>
  <c r="F99" i="1"/>
  <c r="J99" i="1"/>
  <c r="AE99" i="1"/>
  <c r="BG185" i="1"/>
  <c r="Q185" i="1"/>
  <c r="AC185" i="1"/>
  <c r="AO185" i="1"/>
  <c r="N185" i="1"/>
  <c r="L76" i="1"/>
  <c r="P76" i="1"/>
  <c r="X76" i="1"/>
  <c r="AB76" i="1"/>
  <c r="AA76" i="1"/>
  <c r="AK76" i="1"/>
  <c r="BE76" i="1"/>
  <c r="G76" i="1"/>
  <c r="AW76" i="1"/>
  <c r="AY76" i="1"/>
  <c r="U170" i="1"/>
  <c r="C170" i="1"/>
  <c r="M170" i="1"/>
  <c r="O170" i="1"/>
  <c r="G170" i="1"/>
  <c r="AW170" i="1"/>
  <c r="AZ170" i="1"/>
  <c r="AJ170" i="1"/>
  <c r="A170" i="1"/>
  <c r="AP170" i="1"/>
  <c r="AX170" i="1"/>
  <c r="AF170" i="1"/>
  <c r="Z170" i="1"/>
  <c r="BA170" i="1"/>
  <c r="AU170" i="1"/>
  <c r="AI170" i="1"/>
  <c r="AH235" i="1"/>
  <c r="AM235" i="1"/>
  <c r="AT235" i="1"/>
  <c r="AP235" i="1"/>
  <c r="P235" i="1"/>
  <c r="J235" i="1"/>
  <c r="F235" i="1"/>
  <c r="V235" i="1"/>
  <c r="S235" i="1"/>
  <c r="AY101" i="1"/>
  <c r="R101" i="1"/>
  <c r="L101" i="1"/>
  <c r="AZ101" i="1"/>
  <c r="A101" i="1"/>
  <c r="M101" i="1"/>
  <c r="J101" i="1"/>
  <c r="AH101" i="1"/>
  <c r="V188" i="1"/>
  <c r="AY188" i="1"/>
  <c r="F188" i="1"/>
  <c r="AN188" i="1"/>
  <c r="AK188" i="1"/>
  <c r="J188" i="1"/>
  <c r="BC188" i="1"/>
  <c r="AA188" i="1"/>
  <c r="O188" i="1"/>
  <c r="W134" i="1"/>
  <c r="BA134" i="1"/>
  <c r="AO134" i="1"/>
  <c r="BD134" i="1"/>
  <c r="AO28" i="1"/>
  <c r="K28" i="1"/>
  <c r="Q28" i="1"/>
  <c r="AF28" i="1"/>
  <c r="AC28" i="1"/>
  <c r="W28" i="1"/>
  <c r="S167" i="1"/>
  <c r="AG167" i="1"/>
  <c r="BC167" i="1"/>
  <c r="A167" i="1"/>
  <c r="R167" i="1"/>
  <c r="AA167" i="1"/>
  <c r="BF167" i="1"/>
  <c r="AE167" i="1"/>
  <c r="F137" i="1"/>
  <c r="C137" i="1"/>
  <c r="AB137" i="1"/>
  <c r="AZ137" i="1"/>
  <c r="Y137" i="1"/>
  <c r="BE137" i="1"/>
  <c r="AQ137" i="1"/>
  <c r="BH137" i="1"/>
  <c r="AP137" i="1"/>
  <c r="AK137" i="1"/>
  <c r="AJ137" i="1"/>
  <c r="E163" i="1"/>
  <c r="BA163" i="1"/>
  <c r="Q163" i="1"/>
  <c r="AR163" i="1"/>
  <c r="AX163" i="1"/>
  <c r="AY120" i="1"/>
  <c r="X120" i="1"/>
  <c r="I120" i="1"/>
  <c r="AJ120" i="1"/>
  <c r="O120" i="1"/>
  <c r="AF120" i="1"/>
  <c r="AU120" i="1"/>
  <c r="AX120" i="1"/>
  <c r="N120" i="1"/>
  <c r="E37" i="1"/>
  <c r="AF37" i="1"/>
  <c r="AC37" i="1"/>
  <c r="BD37" i="1"/>
  <c r="E210" i="1"/>
  <c r="Q210" i="1"/>
  <c r="BA210" i="1"/>
  <c r="AC210" i="1"/>
  <c r="BG143" i="1"/>
  <c r="T143" i="1"/>
  <c r="BA143" i="1"/>
  <c r="AF143" i="1"/>
  <c r="BD143" i="1"/>
  <c r="AC143" i="1"/>
  <c r="AU205" i="1"/>
  <c r="AC205" i="1"/>
  <c r="Z205" i="1"/>
  <c r="BG205" i="1"/>
  <c r="BA168" i="1"/>
  <c r="N168" i="1"/>
  <c r="Z168" i="1"/>
  <c r="W168" i="1"/>
  <c r="AF168" i="1"/>
  <c r="J225" i="1"/>
  <c r="AW225" i="1"/>
  <c r="R225" i="1"/>
  <c r="AB225" i="1"/>
  <c r="AV225" i="1"/>
  <c r="Y225" i="1"/>
  <c r="AQ225" i="1"/>
  <c r="AZ225" i="1"/>
  <c r="AN225" i="1"/>
  <c r="BG27" i="1"/>
  <c r="BD27" i="1"/>
  <c r="AU27" i="1"/>
  <c r="E27" i="1"/>
  <c r="L118" i="1"/>
  <c r="P118" i="1"/>
  <c r="BB118" i="1"/>
  <c r="AY118" i="1"/>
  <c r="AZ118" i="1"/>
  <c r="D118" i="1"/>
  <c r="AO199" i="1"/>
  <c r="AU199" i="1"/>
  <c r="T199" i="1"/>
  <c r="B199" i="1"/>
  <c r="BC173" i="1"/>
  <c r="G173" i="1"/>
  <c r="AD173" i="1"/>
  <c r="U173" i="1"/>
  <c r="AP173" i="1"/>
  <c r="AJ173" i="1"/>
  <c r="AV173" i="1"/>
  <c r="I173" i="1"/>
  <c r="M173" i="1"/>
  <c r="AK173" i="1"/>
  <c r="AC240" i="1"/>
  <c r="AF240" i="1"/>
  <c r="H240" i="1"/>
  <c r="AX240" i="1"/>
  <c r="AR240" i="1"/>
  <c r="AF198" i="1"/>
  <c r="AL198" i="1"/>
  <c r="AO198" i="1"/>
  <c r="BA198" i="1"/>
  <c r="AC198" i="1"/>
  <c r="J128" i="1"/>
  <c r="AA128" i="1"/>
  <c r="BF128" i="1"/>
  <c r="AT128" i="1"/>
  <c r="AD128" i="1"/>
  <c r="AK128" i="1"/>
  <c r="BC128" i="1"/>
  <c r="AN128" i="1"/>
  <c r="S128" i="1"/>
  <c r="AM128" i="1"/>
  <c r="K13" i="1"/>
  <c r="W13" i="1"/>
  <c r="E13" i="1"/>
  <c r="AI13" i="1"/>
  <c r="AU13" i="1"/>
  <c r="Q13" i="1"/>
  <c r="BG193" i="1"/>
  <c r="AL193" i="1"/>
  <c r="AR193" i="1"/>
  <c r="BA193" i="1"/>
  <c r="E193" i="1"/>
  <c r="BD193" i="1"/>
  <c r="M193" i="1"/>
  <c r="AJ193" i="1"/>
  <c r="AT193" i="1"/>
  <c r="AK193" i="1"/>
  <c r="AW193" i="1"/>
  <c r="O193" i="1"/>
  <c r="AZ193" i="1"/>
  <c r="R193" i="1"/>
  <c r="BE193" i="1"/>
  <c r="AA193" i="1"/>
  <c r="C193" i="1"/>
  <c r="P193" i="1"/>
  <c r="AV153" i="1"/>
  <c r="AS153" i="1"/>
  <c r="L153" i="1"/>
  <c r="O153" i="1"/>
  <c r="A153" i="1"/>
  <c r="Y153" i="1"/>
  <c r="D153" i="1"/>
  <c r="AZ153" i="1"/>
  <c r="AN153" i="1"/>
  <c r="G83" i="1"/>
  <c r="AS83" i="1"/>
  <c r="S83" i="1"/>
  <c r="AV83" i="1"/>
  <c r="J83" i="1"/>
  <c r="AD83" i="1"/>
  <c r="D83" i="1"/>
  <c r="AE83" i="1"/>
  <c r="AM83" i="1"/>
  <c r="A83" i="1"/>
  <c r="AJ81" i="1"/>
  <c r="D81" i="1"/>
  <c r="AH81" i="1"/>
  <c r="R81" i="1"/>
  <c r="F81" i="1"/>
  <c r="S81" i="1"/>
  <c r="AK81" i="1"/>
  <c r="AW81" i="1"/>
  <c r="J81" i="1"/>
  <c r="X81" i="1"/>
  <c r="C33" i="1"/>
  <c r="AH33" i="1"/>
  <c r="AM33" i="1"/>
  <c r="AA33" i="1"/>
  <c r="I33" i="1"/>
  <c r="S33" i="1"/>
  <c r="BC33" i="1"/>
  <c r="AV33" i="1"/>
  <c r="I93" i="1"/>
  <c r="AA93" i="1"/>
  <c r="AM93" i="1"/>
  <c r="AS93" i="1"/>
  <c r="C93" i="1"/>
  <c r="Y93" i="1"/>
  <c r="AE93" i="1"/>
  <c r="BC93" i="1"/>
  <c r="D93" i="1"/>
  <c r="A93" i="1"/>
  <c r="AI209" i="1"/>
  <c r="Q209" i="1"/>
  <c r="Z209" i="1"/>
  <c r="N209" i="1"/>
  <c r="AF209" i="1"/>
  <c r="BG226" i="1"/>
  <c r="B226" i="1"/>
  <c r="K226" i="1"/>
  <c r="N226" i="1"/>
  <c r="L90" i="1"/>
  <c r="F90" i="1"/>
  <c r="AH90" i="1"/>
  <c r="J90" i="1"/>
  <c r="AB90" i="1"/>
  <c r="AA90" i="1"/>
  <c r="AS90" i="1"/>
  <c r="D90" i="1"/>
  <c r="H90" i="1"/>
  <c r="AI90" i="1"/>
  <c r="E90" i="1"/>
  <c r="BG90" i="1"/>
  <c r="Z90" i="1"/>
  <c r="E160" i="1"/>
  <c r="AF160" i="1"/>
  <c r="K160" i="1"/>
  <c r="W160" i="1"/>
  <c r="AR160" i="1"/>
  <c r="AI35" i="1"/>
  <c r="BD35" i="1"/>
  <c r="E35" i="1"/>
  <c r="AX35" i="1"/>
  <c r="AR35" i="1"/>
  <c r="AU64" i="1"/>
  <c r="E64" i="1"/>
  <c r="K64" i="1"/>
  <c r="BD64" i="1"/>
  <c r="BG64" i="1"/>
  <c r="AF64" i="1"/>
  <c r="AL14" i="1"/>
  <c r="AO14" i="1"/>
  <c r="T14" i="1"/>
  <c r="B14" i="1"/>
  <c r="AU14" i="1"/>
  <c r="AW14" i="1"/>
  <c r="F14" i="1"/>
  <c r="AT14" i="1"/>
  <c r="BB14" i="1"/>
  <c r="X14" i="1"/>
  <c r="I14" i="1"/>
  <c r="AA14" i="1"/>
  <c r="G14" i="1"/>
  <c r="AN14" i="1"/>
  <c r="AO38" i="1"/>
  <c r="BA38" i="1"/>
  <c r="AU38" i="1"/>
  <c r="H38" i="1"/>
  <c r="AQ38" i="1"/>
  <c r="M38" i="1"/>
  <c r="AE38" i="1"/>
  <c r="AG38" i="1"/>
  <c r="D38" i="1"/>
  <c r="AB38" i="1"/>
  <c r="BC38" i="1"/>
  <c r="G38" i="1"/>
  <c r="AW38" i="1"/>
  <c r="F50" i="1"/>
  <c r="L50" i="1"/>
  <c r="AP50" i="1"/>
  <c r="AY50" i="1"/>
  <c r="J50" i="1"/>
  <c r="AA50" i="1"/>
  <c r="V50" i="1"/>
  <c r="D50" i="1"/>
  <c r="BB50" i="1"/>
  <c r="AT184" i="1"/>
  <c r="AG184" i="1"/>
  <c r="U184" i="1"/>
  <c r="M184" i="1"/>
  <c r="BF184" i="1"/>
  <c r="L184" i="1"/>
  <c r="G184" i="1"/>
  <c r="AA184" i="1"/>
  <c r="AD184" i="1"/>
  <c r="D184" i="1"/>
  <c r="AW183" i="1"/>
  <c r="AD183" i="1"/>
  <c r="BC183" i="1"/>
  <c r="AK183" i="1"/>
  <c r="S183" i="1"/>
  <c r="V183" i="1"/>
  <c r="O183" i="1"/>
  <c r="AM183" i="1"/>
  <c r="AY183" i="1"/>
  <c r="F183" i="1"/>
  <c r="AZ183" i="1"/>
  <c r="BH183" i="1"/>
  <c r="W183" i="1"/>
  <c r="E183" i="1"/>
  <c r="AF183" i="1"/>
  <c r="BA183" i="1"/>
  <c r="G57" i="1"/>
  <c r="D57" i="1"/>
  <c r="V57" i="1"/>
  <c r="AM57" i="1"/>
  <c r="J57" i="1"/>
  <c r="BB57" i="1"/>
  <c r="AZ57" i="1"/>
  <c r="AN57" i="1"/>
  <c r="BG98" i="1"/>
  <c r="E98" i="1"/>
  <c r="AF98" i="1"/>
  <c r="T98" i="1"/>
  <c r="O157" i="1"/>
  <c r="AV157" i="1"/>
  <c r="BE157" i="1"/>
  <c r="U157" i="1"/>
  <c r="L157" i="1"/>
  <c r="AF157" i="1"/>
  <c r="AU157" i="1"/>
  <c r="BG157" i="1"/>
  <c r="AC157" i="1"/>
  <c r="AR65" i="1"/>
  <c r="AU65" i="1"/>
  <c r="AC65" i="1"/>
  <c r="P145" i="1"/>
  <c r="AQ145" i="1"/>
  <c r="M145" i="1"/>
  <c r="V145" i="1"/>
  <c r="I145" i="1"/>
  <c r="BE145" i="1"/>
  <c r="X145" i="1"/>
  <c r="BA102" i="1"/>
  <c r="B102" i="1"/>
  <c r="AC102" i="1"/>
  <c r="E102" i="1"/>
  <c r="AR102" i="1"/>
  <c r="H135" i="1"/>
  <c r="Q135" i="1"/>
  <c r="BA135" i="1"/>
  <c r="T135" i="1"/>
  <c r="Z135" i="1"/>
  <c r="L40" i="1"/>
  <c r="BB40" i="1"/>
  <c r="AS40" i="1"/>
  <c r="AY40" i="1"/>
  <c r="BH40" i="1"/>
  <c r="AV40" i="1"/>
  <c r="M40" i="1"/>
  <c r="AT40" i="1"/>
  <c r="AN40" i="1"/>
  <c r="BF40" i="1"/>
  <c r="AQ40" i="1"/>
  <c r="AC24" i="1"/>
  <c r="T24" i="1"/>
  <c r="AF24" i="1"/>
  <c r="Q24" i="1"/>
  <c r="Y39" i="1"/>
  <c r="P39" i="1"/>
  <c r="AH39" i="1"/>
  <c r="R39" i="1"/>
  <c r="A39" i="1"/>
  <c r="AS39" i="1"/>
  <c r="AB39" i="1"/>
  <c r="AK39" i="1"/>
  <c r="AC39" i="1"/>
  <c r="AI39" i="1"/>
  <c r="B39" i="1"/>
  <c r="K39" i="1"/>
  <c r="V97" i="1"/>
  <c r="AS97" i="1"/>
  <c r="X97" i="1"/>
  <c r="AK97" i="1"/>
  <c r="S97" i="1"/>
  <c r="BE97" i="1"/>
  <c r="A97" i="1"/>
  <c r="AN97" i="1"/>
  <c r="T97" i="1"/>
  <c r="AL97" i="1"/>
  <c r="BD97" i="1"/>
  <c r="E97" i="1"/>
  <c r="W97" i="1"/>
  <c r="BD67" i="1"/>
  <c r="AF67" i="1"/>
  <c r="Q67" i="1"/>
  <c r="T67" i="1"/>
  <c r="BA67" i="1"/>
  <c r="H107" i="1"/>
  <c r="BG107" i="1"/>
  <c r="AC107" i="1"/>
  <c r="AF107" i="1"/>
  <c r="Z107" i="1"/>
  <c r="AO107" i="1"/>
  <c r="Z194" i="1"/>
  <c r="AL194" i="1"/>
  <c r="K194" i="1"/>
  <c r="Q194" i="1"/>
  <c r="BD194" i="1"/>
  <c r="AF207" i="1"/>
  <c r="N207" i="1"/>
  <c r="BG207" i="1"/>
  <c r="T207" i="1"/>
  <c r="AL116" i="1"/>
  <c r="AC116" i="1"/>
  <c r="AR116" i="1"/>
  <c r="AX116" i="1"/>
  <c r="BC116" i="1"/>
  <c r="AZ116" i="1"/>
  <c r="S116" i="1"/>
  <c r="AN116" i="1"/>
  <c r="Y116" i="1"/>
  <c r="AV116" i="1"/>
  <c r="AK116" i="1"/>
  <c r="AW116" i="1"/>
  <c r="AY116" i="1"/>
  <c r="AH116" i="1"/>
  <c r="AU217" i="1"/>
  <c r="Q217" i="1"/>
  <c r="K217" i="1"/>
  <c r="T217" i="1"/>
  <c r="Q44" i="1"/>
  <c r="AF44" i="1"/>
  <c r="AL44" i="1"/>
  <c r="N44" i="1"/>
  <c r="BA242" i="1"/>
  <c r="AU242" i="1"/>
  <c r="AF242" i="1"/>
  <c r="W242" i="1"/>
  <c r="BG242" i="1"/>
  <c r="AY162" i="1"/>
  <c r="I162" i="1"/>
  <c r="G162" i="1"/>
  <c r="AJ162" i="1"/>
  <c r="AS162" i="1"/>
  <c r="J162" i="1"/>
  <c r="Y162" i="1"/>
  <c r="AK162" i="1"/>
  <c r="M162" i="1"/>
  <c r="AV162" i="1"/>
  <c r="AM41" i="1"/>
  <c r="U41" i="1"/>
  <c r="I41" i="1"/>
  <c r="Y41" i="1"/>
  <c r="AQ41" i="1"/>
  <c r="X41" i="1"/>
  <c r="AP41" i="1"/>
  <c r="D41" i="1"/>
  <c r="C41" i="1"/>
  <c r="AW41" i="1"/>
  <c r="BC41" i="1"/>
  <c r="AA196" i="1"/>
  <c r="AS196" i="1"/>
  <c r="AG196" i="1"/>
  <c r="L196" i="1"/>
  <c r="I196" i="1"/>
  <c r="AB196" i="1"/>
  <c r="AE196" i="1"/>
  <c r="AV196" i="1"/>
  <c r="BH196" i="1"/>
  <c r="AG49" i="1"/>
  <c r="AA49" i="1"/>
  <c r="AP49" i="1"/>
  <c r="U49" i="1"/>
  <c r="AD49" i="1"/>
  <c r="H49" i="1"/>
  <c r="Z49" i="1"/>
  <c r="AC49" i="1"/>
  <c r="AX49" i="1"/>
  <c r="AL49" i="1"/>
  <c r="E43" i="1"/>
  <c r="AC43" i="1"/>
  <c r="T43" i="1"/>
  <c r="BG43" i="1"/>
  <c r="AA201" i="1"/>
  <c r="AY201" i="1"/>
  <c r="BH201" i="1"/>
  <c r="AK201" i="1"/>
  <c r="R201" i="1"/>
  <c r="BE201" i="1"/>
  <c r="O201" i="1"/>
  <c r="AP201" i="1"/>
  <c r="AB201" i="1"/>
  <c r="F201" i="1"/>
  <c r="AJ22" i="1"/>
  <c r="AA22" i="1"/>
  <c r="AV22" i="1"/>
  <c r="BE22" i="1"/>
  <c r="O22" i="1"/>
  <c r="AB22" i="1"/>
  <c r="P22" i="1"/>
  <c r="D22" i="1"/>
  <c r="V22" i="1"/>
  <c r="AN22" i="1"/>
  <c r="AU103" i="1"/>
  <c r="BG103" i="1"/>
  <c r="H103" i="1"/>
  <c r="B103" i="1"/>
  <c r="AO69" i="1"/>
  <c r="K69" i="1"/>
  <c r="AI69" i="1"/>
  <c r="E69" i="1"/>
  <c r="AF69" i="1"/>
  <c r="AX212" i="1"/>
  <c r="AF212" i="1"/>
  <c r="AL212" i="1"/>
  <c r="H212" i="1"/>
  <c r="T212" i="1"/>
  <c r="AO42" i="1"/>
  <c r="K42" i="1"/>
  <c r="H42" i="1"/>
  <c r="N42" i="1"/>
  <c r="Q42" i="1"/>
  <c r="B42" i="1"/>
  <c r="AR175" i="1"/>
  <c r="B175" i="1"/>
  <c r="AO175" i="1"/>
  <c r="AF175" i="1"/>
  <c r="Q175" i="1"/>
  <c r="N129" i="1"/>
  <c r="T129" i="1"/>
  <c r="AV16" i="1"/>
  <c r="P16" i="1"/>
  <c r="AS16" i="1"/>
  <c r="AP16" i="1"/>
  <c r="Y16" i="1"/>
  <c r="AE16" i="1"/>
  <c r="AJ16" i="1"/>
  <c r="AQ16" i="1"/>
  <c r="BH16" i="1"/>
  <c r="BF16" i="1"/>
  <c r="AY16" i="1"/>
  <c r="Y115" i="1"/>
  <c r="BF115" i="1"/>
  <c r="O115" i="1"/>
  <c r="AT115" i="1"/>
  <c r="AZ115" i="1"/>
  <c r="AK115" i="1"/>
  <c r="L115" i="1"/>
  <c r="A115" i="1"/>
  <c r="AC166" i="1"/>
  <c r="H166" i="1"/>
  <c r="B166" i="1"/>
  <c r="AR166" i="1"/>
  <c r="BA17" i="1"/>
  <c r="AO17" i="1"/>
  <c r="AX17" i="1"/>
  <c r="AC17" i="1"/>
  <c r="BG61" i="1"/>
  <c r="AF61" i="1"/>
  <c r="T61" i="1"/>
  <c r="Z61" i="1"/>
  <c r="H133" i="1"/>
  <c r="E133" i="1"/>
  <c r="B133" i="1"/>
  <c r="BG133" i="1"/>
  <c r="AC133" i="1"/>
  <c r="BF133" i="1"/>
  <c r="R133" i="1"/>
  <c r="U133" i="1"/>
  <c r="M133" i="1"/>
  <c r="J133" i="1"/>
  <c r="AV133" i="1"/>
  <c r="AA133" i="1"/>
  <c r="C133" i="1"/>
  <c r="D133" i="1"/>
  <c r="BH133" i="1"/>
  <c r="AY31" i="1"/>
  <c r="AS31" i="1"/>
  <c r="A31" i="1"/>
  <c r="U31" i="1"/>
  <c r="AA31" i="1"/>
  <c r="BH31" i="1"/>
  <c r="J31" i="1"/>
  <c r="BC31" i="1"/>
  <c r="V31" i="1"/>
  <c r="L31" i="1"/>
  <c r="AX197" i="1"/>
  <c r="W197" i="1"/>
  <c r="AU197" i="1"/>
  <c r="AF197" i="1"/>
  <c r="H197" i="1"/>
  <c r="BH186" i="1"/>
  <c r="S186" i="1"/>
  <c r="AZ186" i="1"/>
  <c r="V186" i="1"/>
  <c r="AV186" i="1"/>
  <c r="I186" i="1"/>
  <c r="AJ186" i="1"/>
  <c r="AM186" i="1"/>
  <c r="BB84" i="1"/>
  <c r="BH84" i="1"/>
  <c r="AP84" i="1"/>
  <c r="AZ84" i="1"/>
  <c r="AD84" i="1"/>
  <c r="S84" i="1"/>
  <c r="Q204" i="1"/>
  <c r="H204" i="1"/>
  <c r="K204" i="1"/>
  <c r="AU204" i="1"/>
  <c r="N204" i="1"/>
  <c r="AP204" i="1"/>
  <c r="AQ204" i="1"/>
  <c r="AY204" i="1"/>
  <c r="AS204" i="1"/>
  <c r="I204" i="1"/>
  <c r="M204" i="1"/>
  <c r="B236" i="1"/>
  <c r="BA236" i="1"/>
  <c r="T236" i="1"/>
  <c r="AI236" i="1"/>
  <c r="AP208" i="1"/>
  <c r="BH208" i="1"/>
  <c r="I208" i="1"/>
  <c r="AA208" i="1"/>
  <c r="AZ208" i="1"/>
  <c r="BE208" i="1"/>
  <c r="AW208" i="1"/>
  <c r="AV208" i="1"/>
  <c r="BC208" i="1"/>
  <c r="S208" i="1"/>
  <c r="AF208" i="1"/>
  <c r="BD208" i="1"/>
  <c r="AL208" i="1"/>
  <c r="BG208" i="1"/>
  <c r="AC122" i="1"/>
  <c r="AO122" i="1"/>
  <c r="Z122" i="1"/>
  <c r="R122" i="1"/>
  <c r="AP122" i="1"/>
  <c r="AA122" i="1"/>
  <c r="F122" i="1"/>
  <c r="G122" i="1"/>
  <c r="U122" i="1"/>
  <c r="S122" i="1"/>
  <c r="A122" i="1"/>
  <c r="AM122" i="1"/>
  <c r="M122" i="1"/>
  <c r="AZ74" i="1"/>
  <c r="AB74" i="1"/>
  <c r="AT74" i="1"/>
  <c r="AV74" i="1"/>
  <c r="BE74" i="1"/>
  <c r="O74" i="1"/>
  <c r="Y74" i="1"/>
  <c r="D74" i="1"/>
  <c r="AN74" i="1"/>
  <c r="M74" i="1"/>
  <c r="BD164" i="1"/>
  <c r="AL164" i="1"/>
  <c r="AO164" i="1"/>
  <c r="B164" i="1"/>
  <c r="AF164" i="1"/>
  <c r="N164" i="1"/>
  <c r="AA228" i="1"/>
  <c r="Y228" i="1"/>
  <c r="AV228" i="1"/>
  <c r="AM228" i="1"/>
  <c r="F228" i="1"/>
  <c r="AB228" i="1"/>
  <c r="U228" i="1"/>
  <c r="BC228" i="1"/>
  <c r="AC228" i="1"/>
  <c r="E228" i="1"/>
  <c r="Q228" i="1"/>
  <c r="BD228" i="1"/>
  <c r="BA47" i="1"/>
  <c r="AF47" i="1"/>
  <c r="N47" i="1"/>
  <c r="AU47" i="1"/>
  <c r="B47" i="1"/>
  <c r="AC47" i="1"/>
  <c r="P199" i="1"/>
  <c r="AB199" i="1"/>
  <c r="BF199" i="1"/>
  <c r="AE199" i="1"/>
  <c r="D199" i="1"/>
  <c r="AM199" i="1"/>
  <c r="AK199" i="1"/>
  <c r="Y199" i="1"/>
  <c r="S199" i="1"/>
  <c r="X199" i="1"/>
  <c r="M199" i="1"/>
  <c r="Y82" i="1"/>
  <c r="AB82" i="1"/>
  <c r="F82" i="1"/>
  <c r="U82" i="1"/>
  <c r="BB82" i="1"/>
  <c r="BF82" i="1"/>
  <c r="M82" i="1"/>
  <c r="J82" i="1"/>
  <c r="AB240" i="1"/>
  <c r="AJ240" i="1"/>
  <c r="F240" i="1"/>
  <c r="AM240" i="1"/>
  <c r="BE240" i="1"/>
  <c r="AE240" i="1"/>
  <c r="U240" i="1"/>
  <c r="C240" i="1"/>
  <c r="P240" i="1"/>
  <c r="AD240" i="1"/>
  <c r="AX72" i="1"/>
  <c r="K72" i="1"/>
  <c r="AI72" i="1"/>
  <c r="BD72" i="1"/>
  <c r="BB13" i="1"/>
  <c r="V13" i="1"/>
  <c r="AS13" i="1"/>
  <c r="BH13" i="1"/>
  <c r="BF13" i="1"/>
  <c r="R13" i="1"/>
  <c r="D13" i="1"/>
  <c r="P13" i="1"/>
  <c r="AV13" i="1"/>
  <c r="Y150" i="1"/>
  <c r="AJ150" i="1"/>
  <c r="AK150" i="1"/>
  <c r="BE150" i="1"/>
  <c r="AB150" i="1"/>
  <c r="AN150" i="1"/>
  <c r="AW150" i="1"/>
  <c r="S150" i="1"/>
  <c r="AV150" i="1"/>
  <c r="BC150" i="1"/>
  <c r="BD150" i="1"/>
  <c r="E150" i="1"/>
  <c r="Z150" i="1"/>
  <c r="AU150" i="1"/>
  <c r="Q150" i="1"/>
  <c r="T150" i="1"/>
  <c r="BA241" i="1"/>
  <c r="Q241" i="1"/>
  <c r="K241" i="1"/>
  <c r="H241" i="1"/>
  <c r="Z241" i="1"/>
  <c r="BA110" i="1"/>
  <c r="AR110" i="1"/>
  <c r="AC110" i="1"/>
  <c r="BD110" i="1"/>
  <c r="H110" i="1"/>
  <c r="V110" i="1"/>
  <c r="D110" i="1"/>
  <c r="Y110" i="1"/>
  <c r="R110" i="1"/>
  <c r="AD110" i="1"/>
  <c r="AG110" i="1"/>
  <c r="AE110" i="1"/>
  <c r="AS110" i="1"/>
  <c r="AA110" i="1"/>
  <c r="AV110" i="1"/>
  <c r="AU108" i="1"/>
  <c r="N108" i="1"/>
  <c r="Z108" i="1"/>
  <c r="T108" i="1"/>
  <c r="Q176" i="1"/>
  <c r="BG176" i="1"/>
  <c r="K176" i="1"/>
  <c r="T176" i="1"/>
  <c r="M209" i="1"/>
  <c r="BF209" i="1"/>
  <c r="AY209" i="1"/>
  <c r="AQ209" i="1"/>
  <c r="AH209" i="1"/>
  <c r="AE209" i="1"/>
  <c r="P209" i="1"/>
  <c r="L209" i="1"/>
  <c r="AG209" i="1"/>
  <c r="O209" i="1"/>
  <c r="AA229" i="1"/>
  <c r="BB229" i="1"/>
  <c r="AT229" i="1"/>
  <c r="U229" i="1"/>
  <c r="C229" i="1"/>
  <c r="L229" i="1"/>
  <c r="AZ229" i="1"/>
  <c r="V229" i="1"/>
  <c r="G229" i="1"/>
  <c r="AQ226" i="1"/>
  <c r="P226" i="1"/>
  <c r="AK226" i="1"/>
  <c r="X226" i="1"/>
  <c r="M226" i="1"/>
  <c r="V226" i="1"/>
  <c r="AW226" i="1"/>
  <c r="F226" i="1"/>
  <c r="BE226" i="1"/>
  <c r="BF226" i="1"/>
  <c r="AH160" i="1"/>
  <c r="BH160" i="1"/>
  <c r="AN160" i="1"/>
  <c r="A160" i="1"/>
  <c r="V160" i="1"/>
  <c r="AW160" i="1"/>
  <c r="AA160" i="1"/>
  <c r="AM160" i="1"/>
  <c r="X160" i="1"/>
  <c r="L160" i="1"/>
  <c r="AI233" i="1"/>
  <c r="AR233" i="1"/>
  <c r="BA233" i="1"/>
  <c r="B233" i="1"/>
  <c r="K233" i="1"/>
  <c r="AF66" i="1"/>
  <c r="H66" i="1"/>
  <c r="K66" i="1"/>
  <c r="AL66" i="1"/>
  <c r="AR66" i="1"/>
  <c r="BB66" i="1"/>
  <c r="X66" i="1"/>
  <c r="AE66" i="1"/>
  <c r="BF66" i="1"/>
  <c r="AY66" i="1"/>
  <c r="AH66" i="1"/>
  <c r="C66" i="1"/>
  <c r="AG66" i="1"/>
  <c r="AT66" i="1"/>
  <c r="F66" i="1"/>
  <c r="R66" i="1"/>
  <c r="AW66" i="1"/>
  <c r="AD214" i="1"/>
  <c r="AV214" i="1"/>
  <c r="G214" i="1"/>
  <c r="F214" i="1"/>
  <c r="AP214" i="1"/>
  <c r="AE214" i="1"/>
  <c r="BB214" i="1"/>
  <c r="A214" i="1"/>
  <c r="I59" i="1"/>
  <c r="G59" i="1"/>
  <c r="O59" i="1"/>
  <c r="AW59" i="1"/>
  <c r="BF59" i="1"/>
  <c r="AZ59" i="1"/>
  <c r="U59" i="1"/>
  <c r="AD59" i="1"/>
  <c r="V59" i="1"/>
  <c r="L59" i="1"/>
  <c r="AK59" i="1"/>
  <c r="Z59" i="1"/>
  <c r="BA59" i="1"/>
  <c r="H59" i="1"/>
  <c r="Q59" i="1"/>
  <c r="N59" i="1"/>
  <c r="AC59" i="1"/>
  <c r="BD130" i="1"/>
  <c r="W130" i="1"/>
  <c r="B130" i="1"/>
  <c r="T130" i="1"/>
  <c r="AX130" i="1"/>
  <c r="BB125" i="1"/>
  <c r="AH125" i="1"/>
  <c r="J125" i="1"/>
  <c r="AA125" i="1"/>
  <c r="AK125" i="1"/>
  <c r="M125" i="1"/>
  <c r="AM125" i="1"/>
  <c r="AZ125" i="1"/>
  <c r="AF50" i="1"/>
  <c r="AO50" i="1"/>
  <c r="AU50" i="1"/>
  <c r="W50" i="1"/>
  <c r="AI50" i="1"/>
  <c r="N121" i="1"/>
  <c r="AL121" i="1"/>
  <c r="AO121" i="1"/>
  <c r="AX121" i="1"/>
  <c r="M121" i="1"/>
  <c r="AY121" i="1"/>
  <c r="AB121" i="1"/>
  <c r="BH121" i="1"/>
  <c r="AJ121" i="1"/>
  <c r="R121" i="1"/>
  <c r="BF121" i="1"/>
  <c r="AV121" i="1"/>
  <c r="AK121" i="1"/>
  <c r="W51" i="1"/>
  <c r="N51" i="1"/>
  <c r="Q51" i="1"/>
  <c r="AC51" i="1"/>
  <c r="K51" i="1"/>
  <c r="BE18" i="1"/>
  <c r="AM18" i="1"/>
  <c r="G18" i="1"/>
  <c r="AG18" i="1"/>
  <c r="O18" i="1"/>
  <c r="AJ18" i="1"/>
  <c r="I18" i="1"/>
  <c r="AV18" i="1"/>
  <c r="V18" i="1"/>
  <c r="D18" i="1"/>
  <c r="BD18" i="1"/>
  <c r="W18" i="1"/>
  <c r="B18" i="1"/>
  <c r="AX18" i="1"/>
  <c r="AF18" i="1"/>
  <c r="H18" i="1"/>
  <c r="BG53" i="1"/>
  <c r="Q53" i="1"/>
  <c r="T53" i="1"/>
  <c r="AR53" i="1"/>
  <c r="K53" i="1"/>
  <c r="AD65" i="1"/>
  <c r="O65" i="1"/>
  <c r="P65" i="1"/>
  <c r="AV65" i="1"/>
  <c r="BH65" i="1"/>
  <c r="L65" i="1"/>
  <c r="AT65" i="1"/>
  <c r="BE65" i="1"/>
  <c r="AS65" i="1"/>
  <c r="AB65" i="1"/>
  <c r="N88" i="1"/>
  <c r="AO88" i="1"/>
  <c r="W88" i="1"/>
  <c r="BD88" i="1"/>
  <c r="AI88" i="1"/>
  <c r="AE25" i="1"/>
  <c r="AY25" i="1"/>
  <c r="O25" i="1"/>
  <c r="R25" i="1"/>
  <c r="AH25" i="1"/>
  <c r="G25" i="1"/>
  <c r="AM25" i="1"/>
  <c r="AB25" i="1"/>
  <c r="BH25" i="1"/>
  <c r="T55" i="1"/>
  <c r="E55" i="1"/>
  <c r="AI55" i="1"/>
  <c r="W55" i="1"/>
  <c r="N55" i="1"/>
  <c r="C24" i="1"/>
  <c r="D24" i="1"/>
  <c r="J24" i="1"/>
  <c r="AV24" i="1"/>
  <c r="BB24" i="1"/>
  <c r="AA24" i="1"/>
  <c r="V24" i="1"/>
  <c r="AD24" i="1"/>
  <c r="X24" i="1"/>
  <c r="AY220" i="1"/>
  <c r="AG220" i="1"/>
  <c r="AW220" i="1"/>
  <c r="BE220" i="1"/>
  <c r="BB220" i="1"/>
  <c r="P220" i="1"/>
  <c r="V220" i="1"/>
  <c r="D220" i="1"/>
  <c r="R220" i="1"/>
  <c r="AZ220" i="1"/>
  <c r="AB220" i="1"/>
  <c r="AU171" i="1"/>
  <c r="AL171" i="1"/>
  <c r="W171" i="1"/>
  <c r="AO171" i="1"/>
  <c r="BA171" i="1"/>
  <c r="I171" i="1"/>
  <c r="Y171" i="1"/>
  <c r="D171" i="1"/>
  <c r="G171" i="1"/>
  <c r="AB171" i="1"/>
  <c r="L171" i="1"/>
  <c r="AG171" i="1"/>
  <c r="BC171" i="1"/>
  <c r="AS171" i="1"/>
  <c r="D67" i="1"/>
  <c r="I67" i="1"/>
  <c r="AB67" i="1"/>
  <c r="AP67" i="1"/>
  <c r="BF67" i="1"/>
  <c r="V67" i="1"/>
  <c r="S67" i="1"/>
  <c r="AH67" i="1"/>
  <c r="BC67" i="1"/>
  <c r="AV107" i="1"/>
  <c r="AW107" i="1"/>
  <c r="J107" i="1"/>
  <c r="BH107" i="1"/>
  <c r="AA107" i="1"/>
  <c r="AT107" i="1"/>
  <c r="S107" i="1"/>
  <c r="G107" i="1"/>
  <c r="Y107" i="1"/>
  <c r="L107" i="1"/>
  <c r="AH107" i="1"/>
  <c r="C73" i="1"/>
  <c r="AS73" i="1"/>
  <c r="AY73" i="1"/>
  <c r="AJ73" i="1"/>
  <c r="AG73" i="1"/>
  <c r="AB73" i="1"/>
  <c r="AD73" i="1"/>
  <c r="N73" i="1"/>
  <c r="AX73" i="1"/>
  <c r="BG73" i="1"/>
  <c r="H73" i="1"/>
  <c r="P207" i="1"/>
  <c r="AT207" i="1"/>
  <c r="AV207" i="1"/>
  <c r="U207" i="1"/>
  <c r="AW207" i="1"/>
  <c r="BF207" i="1"/>
  <c r="F207" i="1"/>
  <c r="M207" i="1"/>
  <c r="D207" i="1"/>
  <c r="BG114" i="1"/>
  <c r="BD114" i="1"/>
  <c r="Q114" i="1"/>
  <c r="AL114" i="1"/>
  <c r="BA114" i="1"/>
  <c r="AE34" i="1"/>
  <c r="AV34" i="1"/>
  <c r="AG34" i="1"/>
  <c r="S34" i="1"/>
  <c r="J34" i="1"/>
  <c r="U34" i="1"/>
  <c r="AT34" i="1"/>
  <c r="Y34" i="1"/>
  <c r="AW34" i="1"/>
  <c r="AH34" i="1"/>
  <c r="AA34" i="1"/>
  <c r="H46" i="1"/>
  <c r="BG46" i="1"/>
  <c r="B46" i="1"/>
  <c r="BA46" i="1"/>
  <c r="AU46" i="1"/>
  <c r="V202" i="1"/>
  <c r="O202" i="1"/>
  <c r="BC202" i="1"/>
  <c r="Y202" i="1"/>
  <c r="AQ202" i="1"/>
  <c r="BE202" i="1"/>
  <c r="AL202" i="1"/>
  <c r="AC202" i="1"/>
  <c r="B202" i="1"/>
  <c r="K202" i="1"/>
  <c r="AO202" i="1"/>
  <c r="AQ139" i="1"/>
  <c r="C139" i="1"/>
  <c r="A139" i="1"/>
  <c r="Y139" i="1"/>
  <c r="AH139" i="1"/>
  <c r="U139" i="1"/>
  <c r="X139" i="1"/>
  <c r="AA139" i="1"/>
  <c r="G152" i="1"/>
  <c r="AP152" i="1"/>
  <c r="J152" i="1"/>
  <c r="AJ152" i="1"/>
  <c r="AY152" i="1"/>
  <c r="BC152" i="1"/>
  <c r="BF152" i="1"/>
  <c r="R152" i="1"/>
  <c r="AQ152" i="1"/>
  <c r="AZ152" i="1"/>
  <c r="AV152" i="1"/>
  <c r="AC152" i="1"/>
  <c r="T152" i="1"/>
  <c r="Q152" i="1"/>
  <c r="BD152" i="1"/>
  <c r="AI152" i="1"/>
  <c r="E152" i="1"/>
  <c r="Z124" i="1"/>
  <c r="B124" i="1"/>
  <c r="AF124" i="1"/>
  <c r="Q124" i="1"/>
  <c r="AX124" i="1"/>
  <c r="W124" i="1"/>
  <c r="G124" i="1"/>
  <c r="X124" i="1"/>
  <c r="U124" i="1"/>
  <c r="AP124" i="1"/>
  <c r="Y124" i="1"/>
  <c r="AB124" i="1"/>
  <c r="D124" i="1"/>
  <c r="AV124" i="1"/>
  <c r="I124" i="1"/>
  <c r="J86" i="1"/>
  <c r="AM86" i="1"/>
  <c r="AB86" i="1"/>
  <c r="AP86" i="1"/>
  <c r="AG86" i="1"/>
  <c r="AK86" i="1"/>
  <c r="L86" i="1"/>
  <c r="AJ86" i="1"/>
  <c r="AN86" i="1"/>
  <c r="AS48" i="1"/>
  <c r="AJ48" i="1"/>
  <c r="R48" i="1"/>
  <c r="O48" i="1"/>
  <c r="BB48" i="1"/>
  <c r="BF48" i="1"/>
  <c r="D48" i="1"/>
  <c r="AT48" i="1"/>
  <c r="V48" i="1"/>
  <c r="AE48" i="1"/>
  <c r="H172" i="1"/>
  <c r="W172" i="1"/>
  <c r="Q172" i="1"/>
  <c r="B172" i="1"/>
  <c r="AU172" i="1"/>
  <c r="BA172" i="1"/>
  <c r="T105" i="1"/>
  <c r="W105" i="1"/>
  <c r="Q105" i="1"/>
  <c r="AO105" i="1"/>
  <c r="AZ105" i="1"/>
  <c r="AE105" i="1"/>
  <c r="AK105" i="1"/>
  <c r="AH105" i="1"/>
  <c r="BE105" i="1"/>
  <c r="AP105" i="1"/>
  <c r="AD105" i="1"/>
  <c r="BH105" i="1"/>
  <c r="G105" i="1"/>
  <c r="AA105" i="1"/>
  <c r="P105" i="1"/>
  <c r="J192" i="1"/>
  <c r="O192" i="1"/>
  <c r="A192" i="1"/>
  <c r="F192" i="1"/>
  <c r="C192" i="1"/>
  <c r="AG192" i="1"/>
  <c r="AA192" i="1"/>
  <c r="AH192" i="1"/>
  <c r="Y192" i="1"/>
  <c r="V192" i="1"/>
  <c r="AI206" i="1"/>
  <c r="AU206" i="1"/>
  <c r="AL206" i="1"/>
  <c r="BG206" i="1"/>
  <c r="AO206" i="1"/>
  <c r="E206" i="1"/>
  <c r="O79" i="1"/>
  <c r="C79" i="1"/>
  <c r="R79" i="1"/>
  <c r="X79" i="1"/>
  <c r="I79" i="1"/>
  <c r="U79" i="1"/>
  <c r="AW79" i="1"/>
  <c r="AT79" i="1"/>
  <c r="Y77" i="1"/>
  <c r="I77" i="1"/>
  <c r="AH77" i="1"/>
  <c r="AN77" i="1"/>
  <c r="AW77" i="1"/>
  <c r="AZ77" i="1"/>
  <c r="AA77" i="1"/>
  <c r="J77" i="1"/>
  <c r="A77" i="1"/>
  <c r="AE77" i="1"/>
  <c r="Z77" i="1"/>
  <c r="AX77" i="1"/>
  <c r="AC77" i="1"/>
  <c r="T77" i="1"/>
  <c r="AI77" i="1"/>
  <c r="X123" i="1"/>
  <c r="AP123" i="1"/>
  <c r="AH123" i="1"/>
  <c r="AQ123" i="1"/>
  <c r="J123" i="1"/>
  <c r="Y123" i="1"/>
  <c r="AE123" i="1"/>
  <c r="BF123" i="1"/>
  <c r="M123" i="1"/>
  <c r="S123" i="1"/>
  <c r="AW92" i="1"/>
  <c r="F92" i="1"/>
  <c r="AP92" i="1"/>
  <c r="AH92" i="1"/>
  <c r="L92" i="1"/>
  <c r="D92" i="1"/>
  <c r="AM92" i="1"/>
  <c r="A92" i="1"/>
  <c r="BC92" i="1"/>
  <c r="J92" i="1"/>
  <c r="AB92" i="1"/>
  <c r="N201" i="1"/>
  <c r="W201" i="1"/>
  <c r="AO201" i="1"/>
  <c r="BG201" i="1"/>
  <c r="AO32" i="1"/>
  <c r="BG32" i="1"/>
  <c r="E32" i="1"/>
  <c r="AU32" i="1"/>
  <c r="H32" i="1"/>
  <c r="AZ126" i="1"/>
  <c r="AS126" i="1"/>
  <c r="AY126" i="1"/>
  <c r="AB126" i="1"/>
  <c r="L126" i="1"/>
  <c r="S126" i="1"/>
  <c r="BE126" i="1"/>
  <c r="AD126" i="1"/>
  <c r="AW126" i="1"/>
  <c r="O174" i="1"/>
  <c r="R174" i="1"/>
  <c r="I174" i="1"/>
  <c r="AY174" i="1"/>
  <c r="J174" i="1"/>
  <c r="AB174" i="1"/>
  <c r="M174" i="1"/>
  <c r="AV174" i="1"/>
  <c r="AF213" i="1"/>
  <c r="AR213" i="1"/>
  <c r="B213" i="1"/>
  <c r="T213" i="1"/>
  <c r="BA213" i="1"/>
  <c r="AY119" i="1"/>
  <c r="C119" i="1"/>
  <c r="BE119" i="1"/>
  <c r="BB119" i="1"/>
  <c r="BC119" i="1"/>
  <c r="BF119" i="1"/>
  <c r="S119" i="1"/>
  <c r="M119" i="1"/>
  <c r="AE119" i="1"/>
  <c r="AD175" i="1"/>
  <c r="F175" i="1"/>
  <c r="S175" i="1"/>
  <c r="AG175" i="1"/>
  <c r="AZ175" i="1"/>
  <c r="D175" i="1"/>
  <c r="J175" i="1"/>
  <c r="BH175" i="1"/>
  <c r="AV175" i="1"/>
  <c r="Y144" i="1"/>
  <c r="R144" i="1"/>
  <c r="AJ144" i="1"/>
  <c r="AM144" i="1"/>
  <c r="BE144" i="1"/>
  <c r="I144" i="1"/>
  <c r="AS144" i="1"/>
  <c r="P144" i="1"/>
  <c r="F144" i="1"/>
  <c r="BB144" i="1"/>
  <c r="O144" i="1"/>
  <c r="N115" i="1"/>
  <c r="W115" i="1"/>
  <c r="AF115" i="1"/>
  <c r="B115" i="1"/>
  <c r="BA115" i="1"/>
  <c r="AR113" i="1"/>
  <c r="Z113" i="1"/>
  <c r="AI113" i="1"/>
  <c r="AF113" i="1"/>
  <c r="T113" i="1"/>
  <c r="C180" i="1"/>
  <c r="AS180" i="1"/>
  <c r="AW180" i="1"/>
  <c r="U180" i="1"/>
  <c r="AN180" i="1"/>
  <c r="O180" i="1"/>
  <c r="G180" i="1"/>
  <c r="AA180" i="1"/>
  <c r="AZ180" i="1"/>
  <c r="R180" i="1"/>
  <c r="N180" i="1"/>
  <c r="AU180" i="1"/>
  <c r="AL180" i="1"/>
  <c r="AF180" i="1"/>
  <c r="AM85" i="1"/>
  <c r="O85" i="1"/>
  <c r="R85" i="1"/>
  <c r="AV85" i="1"/>
  <c r="C85" i="1"/>
  <c r="V85" i="1"/>
  <c r="X85" i="1"/>
  <c r="J85" i="1"/>
  <c r="AW85" i="1"/>
  <c r="AM178" i="1"/>
  <c r="C178" i="1"/>
  <c r="BE178" i="1"/>
  <c r="M178" i="1"/>
  <c r="A178" i="1"/>
  <c r="P178" i="1"/>
  <c r="AP178" i="1"/>
  <c r="AD178" i="1"/>
  <c r="AY178" i="1"/>
  <c r="AB178" i="1"/>
  <c r="R178" i="1"/>
  <c r="M109" i="1"/>
  <c r="V109" i="1"/>
  <c r="L109" i="1"/>
  <c r="AM109" i="1"/>
  <c r="AZ109" i="1"/>
  <c r="AE109" i="1"/>
  <c r="AB109" i="1"/>
  <c r="A109" i="1"/>
  <c r="D109" i="1"/>
  <c r="AP109" i="1"/>
  <c r="L197" i="1"/>
  <c r="O197" i="1"/>
  <c r="G197" i="1"/>
  <c r="BE197" i="1"/>
  <c r="AM197" i="1"/>
  <c r="D197" i="1"/>
  <c r="AK197" i="1"/>
  <c r="A197" i="1"/>
  <c r="AB197" i="1"/>
  <c r="Y197" i="1"/>
  <c r="Z238" i="1"/>
  <c r="BG238" i="1"/>
  <c r="AI238" i="1"/>
  <c r="AU238" i="1"/>
  <c r="AL238" i="1"/>
  <c r="AU186" i="1"/>
  <c r="Q186" i="1"/>
  <c r="E186" i="1"/>
  <c r="K186" i="1"/>
  <c r="AX186" i="1"/>
  <c r="BC219" i="1"/>
  <c r="P219" i="1"/>
  <c r="Y219" i="1"/>
  <c r="AP219" i="1"/>
  <c r="AA219" i="1"/>
  <c r="AD219" i="1"/>
  <c r="AM219" i="1"/>
  <c r="AE219" i="1"/>
  <c r="J219" i="1"/>
  <c r="A219" i="1"/>
  <c r="BD219" i="1"/>
  <c r="BG219" i="1"/>
  <c r="E219" i="1"/>
  <c r="N219" i="1"/>
  <c r="K219" i="1"/>
  <c r="BE231" i="1"/>
  <c r="BC231" i="1"/>
  <c r="BB231" i="1"/>
  <c r="AY231" i="1"/>
  <c r="P231" i="1"/>
  <c r="BF231" i="1"/>
  <c r="AM231" i="1"/>
  <c r="U231" i="1"/>
  <c r="C231" i="1"/>
  <c r="BC58" i="1"/>
  <c r="AW58" i="1"/>
  <c r="A58" i="1"/>
  <c r="AG58" i="1"/>
  <c r="AE58" i="1"/>
  <c r="BE58" i="1"/>
  <c r="AP58" i="1"/>
  <c r="O58" i="1"/>
  <c r="AM58" i="1"/>
  <c r="V58" i="1"/>
  <c r="P71" i="1"/>
  <c r="M71" i="1"/>
  <c r="BB71" i="1"/>
  <c r="I71" i="1"/>
  <c r="AH71" i="1"/>
  <c r="S71" i="1"/>
  <c r="AZ71" i="1"/>
  <c r="F71" i="1"/>
  <c r="AK71" i="1"/>
  <c r="B189" i="1"/>
  <c r="H189" i="1"/>
  <c r="AC189" i="1"/>
  <c r="AL189" i="1"/>
  <c r="W189" i="1"/>
  <c r="BD189" i="1"/>
  <c r="AO20" i="1"/>
  <c r="AL20" i="1"/>
  <c r="W20" i="1"/>
  <c r="Z20" i="1"/>
  <c r="BG20" i="1"/>
  <c r="BA54" i="1"/>
  <c r="AR54" i="1"/>
  <c r="BG54" i="1"/>
  <c r="T54" i="1"/>
  <c r="AP106" i="1"/>
  <c r="BB106" i="1"/>
  <c r="BF106" i="1"/>
  <c r="G106" i="1"/>
  <c r="AM106" i="1"/>
  <c r="F106" i="1"/>
  <c r="AZ106" i="1"/>
  <c r="AQ106" i="1"/>
  <c r="S106" i="1"/>
  <c r="D210" i="1"/>
  <c r="AV210" i="1"/>
  <c r="BF210" i="1"/>
  <c r="I210" i="1"/>
  <c r="M210" i="1"/>
  <c r="V210" i="1"/>
  <c r="U210" i="1"/>
  <c r="AW210" i="1"/>
  <c r="AY210" i="1"/>
  <c r="O210" i="1"/>
  <c r="AT143" i="1"/>
  <c r="AQ143" i="1"/>
  <c r="V143" i="1"/>
  <c r="J143" i="1"/>
  <c r="AA143" i="1"/>
  <c r="A143" i="1"/>
  <c r="D143" i="1"/>
  <c r="BH143" i="1"/>
  <c r="L143" i="1"/>
  <c r="BF143" i="1"/>
  <c r="AK143" i="1"/>
  <c r="W182" i="1"/>
  <c r="AL182" i="1"/>
  <c r="N182" i="1"/>
  <c r="BA182" i="1"/>
  <c r="J198" i="1"/>
  <c r="G198" i="1"/>
  <c r="AJ198" i="1"/>
  <c r="BB198" i="1"/>
  <c r="AH198" i="1"/>
  <c r="R198" i="1"/>
  <c r="P198" i="1"/>
  <c r="AS198" i="1"/>
  <c r="AQ198" i="1"/>
  <c r="AB198" i="1"/>
  <c r="AX229" i="1"/>
  <c r="AL229" i="1"/>
  <c r="Z229" i="1"/>
  <c r="BG229" i="1"/>
  <c r="W229" i="1"/>
  <c r="AQ233" i="1"/>
  <c r="G233" i="1"/>
  <c r="AN233" i="1"/>
  <c r="BB233" i="1"/>
  <c r="V233" i="1"/>
  <c r="S233" i="1"/>
  <c r="F233" i="1"/>
  <c r="Q239" i="1"/>
  <c r="BG239" i="1"/>
  <c r="B239" i="1"/>
  <c r="AC239" i="1"/>
  <c r="N239" i="1"/>
  <c r="R53" i="1"/>
  <c r="BH53" i="1"/>
  <c r="AW53" i="1"/>
  <c r="Y53" i="1"/>
  <c r="AK53" i="1"/>
  <c r="U53" i="1"/>
  <c r="AY53" i="1"/>
  <c r="BF53" i="1"/>
  <c r="P218" i="1"/>
  <c r="V218" i="1"/>
  <c r="BH218" i="1"/>
  <c r="BB218" i="1"/>
  <c r="R218" i="1"/>
  <c r="BF218" i="1"/>
  <c r="AG218" i="1"/>
  <c r="X218" i="1"/>
  <c r="AN218" i="1"/>
  <c r="I75" i="1"/>
  <c r="AS75" i="1"/>
  <c r="AP75" i="1"/>
  <c r="X75" i="1"/>
  <c r="C75" i="1"/>
  <c r="T75" i="1"/>
  <c r="BD75" i="1"/>
  <c r="W75" i="1"/>
  <c r="AL75" i="1"/>
  <c r="AR75" i="1"/>
  <c r="Q34" i="1"/>
  <c r="H34" i="1"/>
  <c r="AU34" i="1"/>
  <c r="N34" i="1"/>
  <c r="AO34" i="1"/>
  <c r="Z126" i="1"/>
  <c r="AI126" i="1"/>
  <c r="K126" i="1"/>
  <c r="AR126" i="1"/>
  <c r="AX126" i="1"/>
  <c r="AU126" i="1"/>
  <c r="AJ103" i="1"/>
  <c r="L103" i="1"/>
  <c r="BB103" i="1"/>
  <c r="G103" i="1"/>
  <c r="AN103" i="1"/>
  <c r="D103" i="1"/>
  <c r="AZ103" i="1"/>
  <c r="AV103" i="1"/>
  <c r="AT103" i="1"/>
  <c r="R103" i="1"/>
  <c r="BD215" i="1"/>
  <c r="Z215" i="1"/>
  <c r="AI215" i="1"/>
  <c r="AR215" i="1"/>
  <c r="B215" i="1"/>
  <c r="AL227" i="1"/>
  <c r="BD227" i="1"/>
  <c r="E227" i="1"/>
  <c r="Z227" i="1"/>
  <c r="BG227" i="1"/>
  <c r="AV70" i="1"/>
  <c r="F70" i="1"/>
  <c r="BE70" i="1"/>
  <c r="G70" i="1"/>
  <c r="X70" i="1"/>
  <c r="BF70" i="1"/>
  <c r="D70" i="1"/>
  <c r="AE70" i="1"/>
  <c r="AM70" i="1"/>
  <c r="BC95" i="1"/>
  <c r="AB95" i="1"/>
  <c r="I95" i="1"/>
  <c r="AP95" i="1"/>
  <c r="R95" i="1"/>
  <c r="AE95" i="1"/>
  <c r="P95" i="1"/>
  <c r="AW95" i="1"/>
  <c r="BH95" i="1"/>
  <c r="V95" i="1"/>
  <c r="A95" i="1"/>
  <c r="D138" i="1"/>
  <c r="AK138" i="1"/>
  <c r="X138" i="1"/>
  <c r="AM138" i="1"/>
  <c r="AH138" i="1"/>
  <c r="V138" i="1"/>
  <c r="AS138" i="1"/>
  <c r="M138" i="1"/>
  <c r="O138" i="1"/>
  <c r="J138" i="1"/>
  <c r="N128" i="1"/>
  <c r="AO128" i="1"/>
  <c r="AF128" i="1"/>
  <c r="AX128" i="1"/>
  <c r="H128" i="1"/>
  <c r="X154" i="1"/>
  <c r="I154" i="1"/>
  <c r="BB154" i="1"/>
  <c r="AP154" i="1"/>
  <c r="AT154" i="1"/>
  <c r="AH154" i="1"/>
  <c r="AB154" i="1"/>
  <c r="BC154" i="1"/>
  <c r="AW154" i="1"/>
  <c r="AF83" i="1"/>
  <c r="Q83" i="1"/>
  <c r="H83" i="1"/>
  <c r="AI83" i="1"/>
  <c r="AK108" i="1"/>
  <c r="I108" i="1"/>
  <c r="BB108" i="1"/>
  <c r="M108" i="1"/>
  <c r="AY108" i="1"/>
  <c r="BC108" i="1"/>
  <c r="C108" i="1"/>
  <c r="AG108" i="1"/>
  <c r="AM108" i="1"/>
  <c r="V26" i="1"/>
  <c r="M26" i="1"/>
  <c r="S26" i="1"/>
  <c r="L26" i="1"/>
  <c r="AE26" i="1"/>
  <c r="AM26" i="1"/>
  <c r="BE26" i="1"/>
  <c r="AQ26" i="1"/>
  <c r="AM60" i="1"/>
  <c r="S60" i="1"/>
  <c r="P60" i="1"/>
  <c r="AD60" i="1"/>
  <c r="J60" i="1"/>
  <c r="AQ60" i="1"/>
  <c r="AJ60" i="1"/>
  <c r="BE60" i="1"/>
  <c r="AK45" i="1"/>
  <c r="AD45" i="1"/>
  <c r="AE45" i="1"/>
  <c r="AW45" i="1"/>
  <c r="AH45" i="1"/>
  <c r="BF45" i="1"/>
  <c r="AB45" i="1"/>
  <c r="S45" i="1"/>
  <c r="R45" i="1"/>
  <c r="AY195" i="1"/>
  <c r="BC195" i="1"/>
  <c r="L195" i="1"/>
  <c r="X195" i="1"/>
  <c r="BE195" i="1"/>
  <c r="BF195" i="1"/>
  <c r="AH195" i="1"/>
  <c r="A195" i="1"/>
  <c r="U195" i="1"/>
  <c r="AR161" i="1"/>
  <c r="BG161" i="1"/>
  <c r="Q161" i="1"/>
  <c r="AX161" i="1"/>
  <c r="AU161" i="1"/>
  <c r="AH158" i="1"/>
  <c r="BH158" i="1"/>
  <c r="X158" i="1"/>
  <c r="S158" i="1"/>
  <c r="O158" i="1"/>
  <c r="AW158" i="1"/>
  <c r="AA158" i="1"/>
  <c r="AZ158" i="1"/>
  <c r="P158" i="1"/>
  <c r="AB158" i="1"/>
  <c r="R44" i="1"/>
  <c r="BB44" i="1"/>
  <c r="A44" i="1"/>
  <c r="AM44" i="1"/>
  <c r="Y44" i="1"/>
  <c r="AK44" i="1"/>
  <c r="BE44" i="1"/>
  <c r="AQ44" i="1"/>
  <c r="S44" i="1"/>
  <c r="AP44" i="1"/>
  <c r="AD140" i="1"/>
  <c r="C140" i="1"/>
  <c r="AJ140" i="1"/>
  <c r="AG140" i="1"/>
  <c r="W140" i="1"/>
  <c r="AC140" i="1"/>
  <c r="AF140" i="1"/>
  <c r="BD140" i="1"/>
  <c r="AX140" i="1"/>
  <c r="AO86" i="1"/>
  <c r="AF86" i="1"/>
  <c r="AU86" i="1"/>
  <c r="AX86" i="1"/>
  <c r="B86" i="1"/>
  <c r="N162" i="1"/>
  <c r="BD162" i="1"/>
  <c r="AR162" i="1"/>
  <c r="B162" i="1"/>
  <c r="BA162" i="1"/>
  <c r="E162" i="1"/>
  <c r="Q159" i="1"/>
  <c r="H159" i="1"/>
  <c r="B159" i="1"/>
  <c r="BG159" i="1"/>
  <c r="N41" i="1"/>
  <c r="Q41" i="1"/>
  <c r="AR41" i="1"/>
  <c r="AF41" i="1"/>
  <c r="AS212" i="1"/>
  <c r="AY212" i="1"/>
  <c r="AN212" i="1"/>
  <c r="S212" i="1"/>
  <c r="V212" i="1"/>
  <c r="AH212" i="1"/>
  <c r="AJ212" i="1"/>
  <c r="AP212" i="1"/>
  <c r="AG212" i="1"/>
  <c r="M212" i="1"/>
  <c r="AZ212" i="1"/>
  <c r="AF89" i="1"/>
  <c r="T89" i="1"/>
  <c r="N89" i="1"/>
  <c r="Q89" i="1"/>
  <c r="AI89" i="1"/>
  <c r="AT29" i="1"/>
  <c r="D29" i="1"/>
  <c r="AG29" i="1"/>
  <c r="X29" i="1"/>
  <c r="M29" i="1"/>
  <c r="AY29" i="1"/>
  <c r="U29" i="1"/>
  <c r="AH29" i="1"/>
  <c r="Z52" i="1"/>
  <c r="BA52" i="1"/>
  <c r="W52" i="1"/>
  <c r="AF225" i="1"/>
  <c r="AX225" i="1"/>
  <c r="AL225" i="1"/>
  <c r="AU225" i="1"/>
  <c r="T225" i="1"/>
  <c r="AW146" i="1"/>
  <c r="AA146" i="1"/>
  <c r="AK146" i="1"/>
  <c r="F146" i="1"/>
  <c r="M146" i="1"/>
  <c r="Y146" i="1"/>
  <c r="AE146" i="1"/>
  <c r="BC146" i="1"/>
  <c r="AM146" i="1"/>
  <c r="AT36" i="1"/>
  <c r="V36" i="1"/>
  <c r="AD36" i="1"/>
  <c r="AZ36" i="1"/>
  <c r="AK36" i="1"/>
  <c r="AQ36" i="1"/>
  <c r="AY36" i="1"/>
  <c r="BE36" i="1"/>
  <c r="AE36" i="1"/>
  <c r="L36" i="1"/>
  <c r="AT111" i="1"/>
  <c r="AZ111" i="1"/>
  <c r="AG111" i="1"/>
  <c r="AE111" i="1"/>
  <c r="U111" i="1"/>
  <c r="AA111" i="1"/>
  <c r="R111" i="1"/>
  <c r="AK111" i="1"/>
  <c r="L111" i="1"/>
  <c r="W26" i="1"/>
  <c r="AO26" i="1"/>
  <c r="T26" i="1"/>
  <c r="AV35" i="1"/>
  <c r="F35" i="1"/>
  <c r="X35" i="1"/>
  <c r="P35" i="1"/>
  <c r="A35" i="1"/>
  <c r="S35" i="1"/>
  <c r="AJ35" i="1"/>
  <c r="AH35" i="1"/>
  <c r="AH64" i="1"/>
  <c r="S64" i="1"/>
  <c r="BE64" i="1"/>
  <c r="AS64" i="1"/>
  <c r="V64" i="1"/>
  <c r="BF64" i="1"/>
  <c r="Y64" i="1"/>
  <c r="AA64" i="1"/>
  <c r="G64" i="1"/>
  <c r="X239" i="1"/>
  <c r="AG239" i="1"/>
  <c r="U239" i="1"/>
  <c r="AQ239" i="1"/>
  <c r="AV239" i="1"/>
  <c r="O239" i="1"/>
  <c r="AD239" i="1"/>
  <c r="G239" i="1"/>
  <c r="AS239" i="1"/>
  <c r="AP239" i="1"/>
  <c r="AB239" i="1"/>
  <c r="H57" i="1"/>
  <c r="BA57" i="1"/>
  <c r="AO57" i="1"/>
  <c r="BE136" i="1"/>
  <c r="AD136" i="1"/>
  <c r="AA136" i="1"/>
  <c r="AE136" i="1"/>
  <c r="AQ136" i="1"/>
  <c r="AM136" i="1"/>
  <c r="I136" i="1"/>
  <c r="R136" i="1"/>
  <c r="AV136" i="1"/>
  <c r="F165" i="1"/>
  <c r="AS165" i="1"/>
  <c r="AM165" i="1"/>
  <c r="BC165" i="1"/>
  <c r="AE165" i="1"/>
  <c r="AT165" i="1"/>
  <c r="M165" i="1"/>
  <c r="P165" i="1"/>
  <c r="AB165" i="1"/>
  <c r="AU195" i="1"/>
  <c r="BG195" i="1"/>
  <c r="AL195" i="1"/>
  <c r="T195" i="1"/>
  <c r="AI195" i="1"/>
  <c r="AV223" i="1"/>
  <c r="X223" i="1"/>
  <c r="F223" i="1"/>
  <c r="AY223" i="1"/>
  <c r="BF223" i="1"/>
  <c r="AE223" i="1"/>
  <c r="AT223" i="1"/>
  <c r="AN223" i="1"/>
  <c r="S223" i="1"/>
  <c r="U217" i="1"/>
  <c r="F217" i="1"/>
  <c r="AA217" i="1"/>
  <c r="AH217" i="1"/>
  <c r="P217" i="1"/>
  <c r="AP217" i="1"/>
  <c r="AY217" i="1"/>
  <c r="AV217" i="1"/>
  <c r="AB217" i="1"/>
  <c r="V217" i="1"/>
  <c r="R230" i="1"/>
  <c r="BF230" i="1"/>
  <c r="X230" i="1"/>
  <c r="O230" i="1"/>
  <c r="J230" i="1"/>
  <c r="M230" i="1"/>
  <c r="A230" i="1"/>
  <c r="AW230" i="1"/>
  <c r="BB230" i="1"/>
  <c r="BB172" i="1"/>
  <c r="P172" i="1"/>
  <c r="AD172" i="1"/>
  <c r="C172" i="1"/>
  <c r="S172" i="1"/>
  <c r="F172" i="1"/>
  <c r="Y172" i="1"/>
  <c r="X172" i="1"/>
  <c r="AD148" i="1"/>
  <c r="AA148" i="1"/>
  <c r="R148" i="1"/>
  <c r="BH148" i="1"/>
  <c r="L148" i="1"/>
  <c r="AN148" i="1"/>
  <c r="AV148" i="1"/>
  <c r="M148" i="1"/>
  <c r="F148" i="1"/>
  <c r="AU148" i="1"/>
  <c r="AI148" i="1"/>
  <c r="AR148" i="1"/>
  <c r="BG148" i="1"/>
  <c r="B196" i="1"/>
  <c r="T196" i="1"/>
  <c r="W196" i="1"/>
  <c r="AU196" i="1"/>
  <c r="Z196" i="1"/>
  <c r="X4" i="1"/>
  <c r="X268" i="1"/>
  <c r="X261" i="1"/>
  <c r="X368" i="1"/>
  <c r="X540" i="1"/>
  <c r="X151" i="1"/>
  <c r="AV263" i="1"/>
  <c r="AV415" i="1"/>
  <c r="AV261" i="1"/>
  <c r="AV104" i="1"/>
  <c r="S4" i="1"/>
  <c r="S368" i="1"/>
  <c r="S289" i="1"/>
  <c r="S325" i="1"/>
  <c r="S482" i="1"/>
  <c r="S337" i="1"/>
  <c r="S157" i="1"/>
  <c r="S263" i="1"/>
  <c r="S428" i="1"/>
  <c r="S435" i="1"/>
  <c r="S540" i="1"/>
  <c r="S261" i="1"/>
  <c r="S140" i="1"/>
  <c r="S104" i="1"/>
  <c r="S268" i="1"/>
  <c r="BE263" i="1"/>
  <c r="BE261" i="1"/>
  <c r="BE540" i="1"/>
  <c r="BE104" i="1"/>
  <c r="BE304" i="1"/>
  <c r="BE326" i="1"/>
  <c r="BE289" i="1"/>
  <c r="AA4" i="1"/>
  <c r="AA339" i="1"/>
  <c r="AA263" i="1"/>
  <c r="AA261" i="1"/>
  <c r="AA104" i="1"/>
  <c r="BC4" i="1"/>
  <c r="BC428" i="1"/>
  <c r="BC368" i="1"/>
  <c r="BC268" i="1"/>
  <c r="BC157" i="1"/>
  <c r="BC261" i="1"/>
  <c r="BC325" i="1"/>
  <c r="BC292" i="1"/>
  <c r="BC337" i="1"/>
  <c r="BC140" i="1"/>
  <c r="BC326" i="1"/>
  <c r="BC147" i="1"/>
  <c r="BC104" i="1"/>
  <c r="BC304" i="1"/>
  <c r="BC263" i="1"/>
  <c r="BC151" i="1"/>
  <c r="BC289" i="1"/>
  <c r="U4" i="1"/>
  <c r="U268" i="1"/>
  <c r="U151" i="1"/>
  <c r="U190" i="1"/>
  <c r="U104" i="1"/>
  <c r="U263" i="1"/>
  <c r="U261" i="1"/>
  <c r="AM368" i="1"/>
  <c r="AM104" i="1"/>
  <c r="AM261" i="1"/>
  <c r="AM326" i="1"/>
  <c r="AM263" i="1"/>
  <c r="M4" i="1"/>
  <c r="M140" i="1"/>
  <c r="M104" i="1"/>
  <c r="M325" i="1"/>
  <c r="M548" i="1"/>
  <c r="M368" i="1"/>
  <c r="M157" i="1"/>
  <c r="M428" i="1"/>
  <c r="M390" i="1"/>
  <c r="M375" i="1"/>
  <c r="M263" i="1"/>
  <c r="M147" i="1"/>
  <c r="M482" i="1"/>
  <c r="M339" i="1"/>
  <c r="M396" i="1"/>
  <c r="M261" i="1"/>
  <c r="BB4" i="1"/>
  <c r="BB104" i="1"/>
  <c r="BE117" i="1"/>
  <c r="AM117" i="1"/>
  <c r="AV117" i="1"/>
  <c r="P117" i="1"/>
  <c r="G117" i="1"/>
  <c r="A117" i="1"/>
  <c r="AD117" i="1"/>
  <c r="AG117" i="1"/>
  <c r="AK117" i="1"/>
  <c r="P169" i="1"/>
  <c r="AG169" i="1"/>
  <c r="AT169" i="1"/>
  <c r="BC169" i="1"/>
  <c r="F169" i="1"/>
  <c r="L169" i="1"/>
  <c r="C169" i="1"/>
  <c r="V169" i="1"/>
  <c r="AQ169" i="1"/>
  <c r="AT166" i="1"/>
  <c r="AQ166" i="1"/>
  <c r="AP166" i="1"/>
  <c r="BH166" i="1"/>
  <c r="AZ166" i="1"/>
  <c r="I166" i="1"/>
  <c r="BB166" i="1"/>
  <c r="AG166" i="1"/>
  <c r="C166" i="1"/>
  <c r="AS166" i="1"/>
  <c r="Q137" i="1"/>
  <c r="E137" i="1"/>
  <c r="AI137" i="1"/>
  <c r="BG137" i="1"/>
  <c r="AR137" i="1"/>
  <c r="BA137" i="1"/>
  <c r="AB177" i="1"/>
  <c r="AM177" i="1"/>
  <c r="BB177" i="1"/>
  <c r="S177" i="1"/>
  <c r="BC177" i="1"/>
  <c r="AZ177" i="1"/>
  <c r="BE177" i="1"/>
  <c r="V177" i="1"/>
  <c r="AG177" i="1"/>
  <c r="B224" i="1"/>
  <c r="Q224" i="1"/>
  <c r="AU224" i="1"/>
  <c r="AF224" i="1"/>
  <c r="AR224" i="1"/>
  <c r="AO224" i="1"/>
  <c r="V224" i="1"/>
  <c r="AK224" i="1"/>
  <c r="AA224" i="1"/>
  <c r="C224" i="1"/>
  <c r="AB224" i="1"/>
  <c r="AZ224" i="1"/>
  <c r="G224" i="1"/>
  <c r="U224" i="1"/>
  <c r="F224" i="1"/>
  <c r="AK15" i="1"/>
  <c r="D15" i="1"/>
  <c r="S15" i="1"/>
  <c r="AE15" i="1"/>
  <c r="BH15" i="1"/>
  <c r="AA15" i="1"/>
  <c r="AP15" i="1"/>
  <c r="AB15" i="1"/>
  <c r="BE15" i="1"/>
  <c r="O15" i="1"/>
  <c r="AY112" i="1"/>
  <c r="M112" i="1"/>
  <c r="J112" i="1"/>
  <c r="P112" i="1"/>
  <c r="AN112" i="1"/>
  <c r="F112" i="1"/>
  <c r="Y112" i="1"/>
  <c r="AU30" i="1"/>
  <c r="E30" i="1"/>
  <c r="AC30" i="1"/>
  <c r="AL30" i="1"/>
  <c r="BA30" i="1"/>
  <c r="E173" i="1"/>
  <c r="T173" i="1"/>
  <c r="Z173" i="1"/>
  <c r="AI173" i="1"/>
  <c r="BG173" i="1"/>
  <c r="T81" i="1"/>
  <c r="E81" i="1"/>
  <c r="AU81" i="1"/>
  <c r="AX81" i="1"/>
  <c r="AF81" i="1"/>
  <c r="AO81" i="1"/>
  <c r="AC111" i="1"/>
  <c r="AR111" i="1"/>
  <c r="BA111" i="1"/>
  <c r="E111" i="1"/>
  <c r="BE176" i="1"/>
  <c r="AA176" i="1"/>
  <c r="Y176" i="1"/>
  <c r="AK176" i="1"/>
  <c r="AN176" i="1"/>
  <c r="F176" i="1"/>
  <c r="AS176" i="1"/>
  <c r="BB176" i="1"/>
  <c r="O176" i="1"/>
  <c r="R176" i="1"/>
  <c r="P62" i="1"/>
  <c r="BH62" i="1"/>
  <c r="AP62" i="1"/>
  <c r="BF62" i="1"/>
  <c r="V62" i="1"/>
  <c r="S62" i="1"/>
  <c r="I62" i="1"/>
  <c r="D62" i="1"/>
  <c r="L63" i="1"/>
  <c r="X63" i="1"/>
  <c r="BB63" i="1"/>
  <c r="AA63" i="1"/>
  <c r="AP63" i="1"/>
  <c r="I63" i="1"/>
  <c r="AX63" i="1"/>
  <c r="K63" i="1"/>
  <c r="E63" i="1"/>
  <c r="BA63" i="1"/>
  <c r="B63" i="1"/>
  <c r="H63" i="1"/>
  <c r="Y51" i="1"/>
  <c r="J51" i="1"/>
  <c r="AB51" i="1"/>
  <c r="AM51" i="1"/>
  <c r="O51" i="1"/>
  <c r="AN51" i="1"/>
  <c r="C51" i="1"/>
  <c r="X51" i="1"/>
  <c r="S51" i="1"/>
  <c r="BC51" i="1"/>
  <c r="AC218" i="1"/>
  <c r="K218" i="1"/>
  <c r="Q218" i="1"/>
  <c r="N218" i="1"/>
  <c r="AX218" i="1"/>
  <c r="V98" i="1"/>
  <c r="O98" i="1"/>
  <c r="AE98" i="1"/>
  <c r="C98" i="1"/>
  <c r="AY98" i="1"/>
  <c r="AP98" i="1"/>
  <c r="AB98" i="1"/>
  <c r="A98" i="1"/>
  <c r="AN98" i="1"/>
  <c r="U135" i="1"/>
  <c r="AP135" i="1"/>
  <c r="AJ135" i="1"/>
  <c r="AA135" i="1"/>
  <c r="V135" i="1"/>
  <c r="C135" i="1"/>
  <c r="AW135" i="1"/>
  <c r="BE135" i="1"/>
  <c r="AN135" i="1"/>
  <c r="X135" i="1"/>
  <c r="AV135" i="1"/>
  <c r="AI45" i="1"/>
  <c r="N45" i="1"/>
  <c r="B45" i="1"/>
  <c r="H45" i="1"/>
  <c r="T45" i="1"/>
  <c r="AW232" i="1"/>
  <c r="BB232" i="1"/>
  <c r="V232" i="1"/>
  <c r="S232" i="1"/>
  <c r="X232" i="1"/>
  <c r="AK232" i="1"/>
  <c r="G232" i="1"/>
  <c r="U232" i="1"/>
  <c r="AP232" i="1"/>
  <c r="AX232" i="1"/>
  <c r="BD232" i="1"/>
  <c r="B232" i="1"/>
  <c r="T232" i="1"/>
  <c r="E192" i="1"/>
  <c r="T192" i="1"/>
  <c r="B192" i="1"/>
  <c r="Q192" i="1"/>
  <c r="H192" i="1"/>
  <c r="W92" i="1"/>
  <c r="AU92" i="1"/>
  <c r="H92" i="1"/>
  <c r="Q92" i="1"/>
  <c r="AO92" i="1"/>
  <c r="AM32" i="1"/>
  <c r="AQ32" i="1"/>
  <c r="AZ32" i="1"/>
  <c r="D32" i="1"/>
  <c r="V32" i="1"/>
  <c r="I32" i="1"/>
  <c r="F32" i="1"/>
  <c r="A32" i="1"/>
  <c r="G32" i="1"/>
  <c r="Q174" i="1"/>
  <c r="N174" i="1"/>
  <c r="BG174" i="1"/>
  <c r="AC174" i="1"/>
  <c r="B174" i="1"/>
  <c r="J215" i="1"/>
  <c r="BC215" i="1"/>
  <c r="AB215" i="1"/>
  <c r="AT215" i="1"/>
  <c r="C215" i="1"/>
  <c r="AW215" i="1"/>
  <c r="A215" i="1"/>
  <c r="AA215" i="1"/>
  <c r="AV215" i="1"/>
  <c r="AY215" i="1"/>
  <c r="BF215" i="1"/>
  <c r="BD99" i="1"/>
  <c r="Q99" i="1"/>
  <c r="AI99" i="1"/>
  <c r="AU99" i="1"/>
  <c r="K99" i="1"/>
  <c r="BA58" i="1"/>
  <c r="AL58" i="1"/>
  <c r="AC58" i="1"/>
  <c r="AF58" i="1"/>
  <c r="Q58" i="1"/>
  <c r="BH216" i="1"/>
  <c r="F216" i="1"/>
  <c r="AD216" i="1"/>
  <c r="L216" i="1"/>
  <c r="X216" i="1"/>
  <c r="O216" i="1"/>
  <c r="AH216" i="1"/>
  <c r="U216" i="1"/>
  <c r="AA216" i="1"/>
  <c r="AB216" i="1"/>
  <c r="B216" i="1"/>
  <c r="N216" i="1"/>
  <c r="K216" i="1"/>
  <c r="BG216" i="1"/>
  <c r="BH149" i="1"/>
  <c r="AP149" i="1"/>
  <c r="L149" i="1"/>
  <c r="AV149" i="1"/>
  <c r="BE149" i="1"/>
  <c r="T149" i="1"/>
  <c r="AR149" i="1"/>
  <c r="BG149" i="1"/>
  <c r="K149" i="1"/>
  <c r="AX149" i="1"/>
  <c r="AU149" i="1"/>
  <c r="AT189" i="1"/>
  <c r="U189" i="1"/>
  <c r="S189" i="1"/>
  <c r="AQ189" i="1"/>
  <c r="J189" i="1"/>
  <c r="A189" i="1"/>
  <c r="D189" i="1"/>
  <c r="AD189" i="1"/>
  <c r="AG189" i="1"/>
  <c r="L189" i="1"/>
  <c r="P185" i="1"/>
  <c r="AJ185" i="1"/>
  <c r="A185" i="1"/>
  <c r="V185" i="1"/>
  <c r="G185" i="1"/>
  <c r="BE185" i="1"/>
  <c r="M185" i="1"/>
  <c r="U185" i="1"/>
  <c r="M20" i="1"/>
  <c r="I20" i="1"/>
  <c r="AK20" i="1"/>
  <c r="AA20" i="1"/>
  <c r="BH20" i="1"/>
  <c r="AH20" i="1"/>
  <c r="AW20" i="1"/>
  <c r="AJ20" i="1"/>
  <c r="D20" i="1"/>
  <c r="AL76" i="1"/>
  <c r="AU76" i="1"/>
  <c r="BD76" i="1"/>
  <c r="BG76" i="1"/>
  <c r="BA76" i="1"/>
  <c r="AI100" i="1"/>
  <c r="Q100" i="1"/>
  <c r="AF100" i="1"/>
  <c r="AX100" i="1"/>
  <c r="W188" i="1"/>
  <c r="AF188" i="1"/>
  <c r="AR188" i="1"/>
  <c r="BA188" i="1"/>
  <c r="N188" i="1"/>
  <c r="P134" i="1"/>
  <c r="AM134" i="1"/>
  <c r="AG134" i="1"/>
  <c r="AB134" i="1"/>
  <c r="S134" i="1"/>
  <c r="AV134" i="1"/>
  <c r="AQ134" i="1"/>
  <c r="AD134" i="1"/>
  <c r="AG28" i="1"/>
  <c r="A28" i="1"/>
  <c r="AB28" i="1"/>
  <c r="G28" i="1"/>
  <c r="C28" i="1"/>
  <c r="P28" i="1"/>
  <c r="AE28" i="1"/>
  <c r="BE28" i="1"/>
  <c r="X28" i="1"/>
  <c r="AY28" i="1"/>
  <c r="AW28" i="1"/>
  <c r="BE37" i="1"/>
  <c r="AG37" i="1"/>
  <c r="R37" i="1"/>
  <c r="AW37" i="1"/>
  <c r="X37" i="1"/>
  <c r="D37" i="1"/>
  <c r="V37" i="1"/>
  <c r="AP37" i="1"/>
  <c r="BC37" i="1"/>
  <c r="AI23" i="1"/>
  <c r="W23" i="1"/>
  <c r="N23" i="1"/>
  <c r="K23" i="1"/>
  <c r="AF23" i="1"/>
  <c r="AH23" i="1"/>
  <c r="AP23" i="1"/>
  <c r="I23" i="1"/>
  <c r="J23" i="1"/>
  <c r="G23" i="1"/>
  <c r="Y23" i="1"/>
  <c r="U23" i="1"/>
  <c r="A23" i="1"/>
  <c r="BA177" i="1"/>
  <c r="AC177" i="1"/>
  <c r="BD177" i="1"/>
  <c r="AU177" i="1"/>
  <c r="B177" i="1"/>
  <c r="AU155" i="1"/>
  <c r="AF155" i="1"/>
  <c r="E155" i="1"/>
  <c r="K155" i="1"/>
  <c r="AO155" i="1"/>
  <c r="AI155" i="1"/>
  <c r="AQ155" i="1"/>
  <c r="BC155" i="1"/>
  <c r="P155" i="1"/>
  <c r="AD155" i="1"/>
  <c r="BH155" i="1"/>
  <c r="BE155" i="1"/>
  <c r="X155" i="1"/>
  <c r="A155" i="1"/>
  <c r="AG155" i="1"/>
  <c r="R205" i="1"/>
  <c r="M205" i="1"/>
  <c r="Y205" i="1"/>
  <c r="I205" i="1"/>
  <c r="U205" i="1"/>
  <c r="AK205" i="1"/>
  <c r="AD205" i="1"/>
  <c r="BE205" i="1"/>
  <c r="AP205" i="1"/>
  <c r="C205" i="1"/>
  <c r="AP203" i="1"/>
  <c r="AY203" i="1"/>
  <c r="AD203" i="1"/>
  <c r="U203" i="1"/>
  <c r="G203" i="1"/>
  <c r="AH203" i="1"/>
  <c r="M203" i="1"/>
  <c r="AT203" i="1"/>
  <c r="BC203" i="1"/>
  <c r="Q15" i="1"/>
  <c r="H15" i="1"/>
  <c r="BD15" i="1"/>
  <c r="W15" i="1"/>
  <c r="Y27" i="1"/>
  <c r="AY27" i="1"/>
  <c r="AE27" i="1"/>
  <c r="BH27" i="1"/>
  <c r="P27" i="1"/>
  <c r="AW27" i="1"/>
  <c r="AN27" i="1"/>
  <c r="V27" i="1"/>
  <c r="BD118" i="1"/>
  <c r="AO118" i="1"/>
  <c r="AU118" i="1"/>
  <c r="AC118" i="1"/>
  <c r="S47" i="1"/>
  <c r="AB47" i="1"/>
  <c r="AY47" i="1"/>
  <c r="AJ47" i="1"/>
  <c r="AD47" i="1"/>
  <c r="I47" i="1"/>
  <c r="AZ47" i="1"/>
  <c r="A47" i="1"/>
  <c r="BH47" i="1"/>
  <c r="K82" i="1"/>
  <c r="AR82" i="1"/>
  <c r="AI82" i="1"/>
  <c r="W82" i="1"/>
  <c r="AS72" i="1"/>
  <c r="L72" i="1"/>
  <c r="V72" i="1"/>
  <c r="AT72" i="1"/>
  <c r="AH72" i="1"/>
  <c r="AP72" i="1"/>
  <c r="Y72" i="1"/>
  <c r="AV72" i="1"/>
  <c r="H146" i="1"/>
  <c r="AI146" i="1"/>
  <c r="AF146" i="1"/>
  <c r="AL146" i="1"/>
  <c r="AA156" i="1"/>
  <c r="AZ156" i="1"/>
  <c r="AT156" i="1"/>
  <c r="AE156" i="1"/>
  <c r="J156" i="1"/>
  <c r="F156" i="1"/>
  <c r="U156" i="1"/>
  <c r="L156" i="1"/>
  <c r="BC156" i="1"/>
  <c r="H156" i="1"/>
  <c r="K156" i="1"/>
  <c r="AX156" i="1"/>
  <c r="AF156" i="1"/>
  <c r="BG156" i="1"/>
  <c r="AK241" i="1"/>
  <c r="BH241" i="1"/>
  <c r="U241" i="1"/>
  <c r="AP241" i="1"/>
  <c r="AZ241" i="1"/>
  <c r="AV241" i="1"/>
  <c r="A241" i="1"/>
  <c r="BB241" i="1"/>
  <c r="S241" i="1"/>
  <c r="AC33" i="1"/>
  <c r="Q33" i="1"/>
  <c r="K33" i="1"/>
  <c r="BA33" i="1"/>
  <c r="H33" i="1"/>
  <c r="BD36" i="1"/>
  <c r="AC36" i="1"/>
  <c r="Z36" i="1"/>
  <c r="N36" i="1"/>
  <c r="AX36" i="1"/>
  <c r="AT56" i="1"/>
  <c r="BH56" i="1"/>
  <c r="AM56" i="1"/>
  <c r="AY56" i="1"/>
  <c r="AZ56" i="1"/>
  <c r="AV56" i="1"/>
  <c r="G56" i="1"/>
  <c r="V56" i="1"/>
  <c r="BF56" i="1"/>
  <c r="BB56" i="1"/>
  <c r="Q56" i="1"/>
  <c r="AX56" i="1"/>
  <c r="AR56" i="1"/>
  <c r="AL56" i="1"/>
  <c r="BD56" i="1"/>
  <c r="AO132" i="1"/>
  <c r="Q132" i="1"/>
  <c r="K132" i="1"/>
  <c r="E132" i="1"/>
  <c r="Z132" i="1"/>
  <c r="D132" i="1"/>
  <c r="C132" i="1"/>
  <c r="BF132" i="1"/>
  <c r="Y132" i="1"/>
  <c r="BB132" i="1"/>
  <c r="S132" i="1"/>
  <c r="L132" i="1"/>
  <c r="AH132" i="1"/>
  <c r="A132" i="1"/>
  <c r="E214" i="1"/>
  <c r="AR214" i="1"/>
  <c r="AL214" i="1"/>
  <c r="Q214" i="1"/>
  <c r="AO214" i="1"/>
  <c r="BH130" i="1"/>
  <c r="X130" i="1"/>
  <c r="S130" i="1"/>
  <c r="AQ130" i="1"/>
  <c r="P130" i="1"/>
  <c r="AS130" i="1"/>
  <c r="BB130" i="1"/>
  <c r="G130" i="1"/>
  <c r="F130" i="1"/>
  <c r="D130" i="1"/>
  <c r="T125" i="1"/>
  <c r="W125" i="1"/>
  <c r="AX125" i="1"/>
  <c r="Z125" i="1"/>
  <c r="H184" i="1"/>
  <c r="AC184" i="1"/>
  <c r="Z184" i="1"/>
  <c r="H62" i="1"/>
  <c r="W62" i="1"/>
  <c r="AL62" i="1"/>
  <c r="AO62" i="1"/>
  <c r="AR62" i="1"/>
  <c r="AG80" i="1"/>
  <c r="U80" i="1"/>
  <c r="C80" i="1"/>
  <c r="AD80" i="1"/>
  <c r="D80" i="1"/>
  <c r="AN80" i="1"/>
  <c r="J80" i="1"/>
  <c r="AH80" i="1"/>
  <c r="P80" i="1"/>
  <c r="Q136" i="1"/>
  <c r="AU136" i="1"/>
  <c r="AO136" i="1"/>
  <c r="BG136" i="1"/>
  <c r="Z60" i="1"/>
  <c r="AU60" i="1"/>
  <c r="T60" i="1"/>
  <c r="AC60" i="1"/>
  <c r="K60" i="1"/>
  <c r="AY187" i="1"/>
  <c r="BB187" i="1"/>
  <c r="C187" i="1"/>
  <c r="AC187" i="1"/>
  <c r="AU187" i="1"/>
  <c r="BG187" i="1"/>
  <c r="AI187" i="1"/>
  <c r="Z187" i="1"/>
  <c r="H237" i="1"/>
  <c r="AU237" i="1"/>
  <c r="Z237" i="1"/>
  <c r="AO237" i="1"/>
  <c r="AQ237" i="1"/>
  <c r="AZ237" i="1"/>
  <c r="BH237" i="1"/>
  <c r="I237" i="1"/>
  <c r="AY237" i="1"/>
  <c r="AK237" i="1"/>
  <c r="J237" i="1"/>
  <c r="G237" i="1"/>
  <c r="AQ88" i="1"/>
  <c r="J88" i="1"/>
  <c r="BF88" i="1"/>
  <c r="AD88" i="1"/>
  <c r="C88" i="1"/>
  <c r="D88" i="1"/>
  <c r="BB88" i="1"/>
  <c r="AT88" i="1"/>
  <c r="BG145" i="1"/>
  <c r="AC145" i="1"/>
  <c r="BA145" i="1"/>
  <c r="AO145" i="1"/>
  <c r="AI145" i="1"/>
  <c r="K145" i="1"/>
  <c r="L102" i="1"/>
  <c r="AG102" i="1"/>
  <c r="BH102" i="1"/>
  <c r="BF102" i="1"/>
  <c r="A102" i="1"/>
  <c r="AK102" i="1"/>
  <c r="AQ102" i="1"/>
  <c r="AJ102" i="1"/>
  <c r="P102" i="1"/>
  <c r="Q25" i="1"/>
  <c r="K25" i="1"/>
  <c r="AU25" i="1"/>
  <c r="N25" i="1"/>
  <c r="H25" i="1"/>
  <c r="AA55" i="1"/>
  <c r="AD55" i="1"/>
  <c r="L55" i="1"/>
  <c r="AP55" i="1"/>
  <c r="BC55" i="1"/>
  <c r="AH55" i="1"/>
  <c r="AZ55" i="1"/>
  <c r="AB55" i="1"/>
  <c r="BH55" i="1"/>
  <c r="O55" i="1"/>
  <c r="AU220" i="1"/>
  <c r="B220" i="1"/>
  <c r="BA220" i="1"/>
  <c r="BG220" i="1"/>
  <c r="Q220" i="1"/>
  <c r="P161" i="1"/>
  <c r="X161" i="1"/>
  <c r="BF161" i="1"/>
  <c r="V161" i="1"/>
  <c r="A161" i="1"/>
  <c r="D161" i="1"/>
  <c r="R161" i="1"/>
  <c r="BB161" i="1"/>
  <c r="AS161" i="1"/>
  <c r="Y194" i="1"/>
  <c r="AM194" i="1"/>
  <c r="R194" i="1"/>
  <c r="AH194" i="1"/>
  <c r="L194" i="1"/>
  <c r="AA194" i="1"/>
  <c r="AZ194" i="1"/>
  <c r="V194" i="1"/>
  <c r="O194" i="1"/>
  <c r="AP114" i="1"/>
  <c r="X114" i="1"/>
  <c r="C114" i="1"/>
  <c r="AH114" i="1"/>
  <c r="V114" i="1"/>
  <c r="AT114" i="1"/>
  <c r="P114" i="1"/>
  <c r="Q158" i="1"/>
  <c r="AI158" i="1"/>
  <c r="AR158" i="1"/>
  <c r="AU158" i="1"/>
  <c r="E158" i="1"/>
  <c r="AD46" i="1"/>
  <c r="S46" i="1"/>
  <c r="AY46" i="1"/>
  <c r="L46" i="1"/>
  <c r="F46" i="1"/>
  <c r="G46" i="1"/>
  <c r="BB46" i="1"/>
  <c r="BD230" i="1"/>
  <c r="AX230" i="1"/>
  <c r="K230" i="1"/>
  <c r="Z230" i="1"/>
  <c r="T139" i="1"/>
  <c r="AX139" i="1"/>
  <c r="Z139" i="1"/>
  <c r="AL139" i="1"/>
  <c r="AI139" i="1"/>
  <c r="AH242" i="1"/>
  <c r="A242" i="1"/>
  <c r="S242" i="1"/>
  <c r="L242" i="1"/>
  <c r="M242" i="1"/>
  <c r="AD242" i="1"/>
  <c r="J242" i="1"/>
  <c r="AK242" i="1"/>
  <c r="C242" i="1"/>
  <c r="AW242" i="1"/>
  <c r="L159" i="1"/>
  <c r="V159" i="1"/>
  <c r="AH159" i="1"/>
  <c r="AK159" i="1"/>
  <c r="U159" i="1"/>
  <c r="AV159" i="1"/>
  <c r="BB159" i="1"/>
  <c r="C159" i="1"/>
  <c r="AE159" i="1"/>
  <c r="AY159" i="1"/>
  <c r="AS159" i="1"/>
  <c r="BF159" i="1"/>
  <c r="AJ206" i="1"/>
  <c r="AK206" i="1"/>
  <c r="AZ206" i="1"/>
  <c r="BH206" i="1"/>
  <c r="U206" i="1"/>
  <c r="AA206" i="1"/>
  <c r="AN206" i="1"/>
  <c r="BB206" i="1"/>
  <c r="R206" i="1"/>
  <c r="Z79" i="1"/>
  <c r="BG79" i="1"/>
  <c r="AC79" i="1"/>
  <c r="T79" i="1"/>
  <c r="AL79" i="1"/>
  <c r="BA123" i="1"/>
  <c r="Z123" i="1"/>
  <c r="W123" i="1"/>
  <c r="H123" i="1"/>
  <c r="C78" i="1"/>
  <c r="AP78" i="1"/>
  <c r="AD78" i="1"/>
  <c r="AJ78" i="1"/>
  <c r="G78" i="1"/>
  <c r="S78" i="1"/>
  <c r="V78" i="1"/>
  <c r="A78" i="1"/>
  <c r="AB78" i="1"/>
  <c r="AH43" i="1"/>
  <c r="BC43" i="1"/>
  <c r="AD43" i="1"/>
  <c r="S43" i="1"/>
  <c r="AT43" i="1"/>
  <c r="M43" i="1"/>
  <c r="F43" i="1"/>
  <c r="O43" i="1"/>
  <c r="AK43" i="1"/>
  <c r="G43" i="1"/>
  <c r="BE69" i="1"/>
  <c r="U69" i="1"/>
  <c r="D69" i="1"/>
  <c r="AD69" i="1"/>
  <c r="J69" i="1"/>
  <c r="AN69" i="1"/>
  <c r="A69" i="1"/>
  <c r="L69" i="1"/>
  <c r="BB69" i="1"/>
  <c r="AP69" i="1"/>
  <c r="BF213" i="1"/>
  <c r="AT213" i="1"/>
  <c r="V213" i="1"/>
  <c r="D213" i="1"/>
  <c r="AY213" i="1"/>
  <c r="C213" i="1"/>
  <c r="BC213" i="1"/>
  <c r="BB213" i="1"/>
  <c r="AV213" i="1"/>
  <c r="BA165" i="1"/>
  <c r="BA407" i="1"/>
  <c r="BA151" i="1"/>
  <c r="BA190" i="1"/>
  <c r="BA104" i="1"/>
  <c r="BA339" i="1"/>
  <c r="BA369" i="1"/>
  <c r="BA360" i="1"/>
  <c r="BA415" i="1"/>
  <c r="BA368" i="1"/>
  <c r="BA289" i="1"/>
  <c r="BA326" i="1"/>
  <c r="BA268" i="1"/>
  <c r="BA200" i="1"/>
  <c r="BA531" i="1"/>
  <c r="BA93" i="1"/>
  <c r="BA261" i="1"/>
  <c r="AI165" i="1"/>
  <c r="AI369" i="1"/>
  <c r="AI368" i="1"/>
  <c r="AI190" i="1"/>
  <c r="AI268" i="1"/>
  <c r="AI304" i="1"/>
  <c r="AI360" i="1"/>
  <c r="AI93" i="1"/>
  <c r="AI415" i="1"/>
  <c r="AI289" i="1"/>
  <c r="AI531" i="1"/>
  <c r="AI151" i="1"/>
  <c r="AI104" i="1"/>
  <c r="AC263" i="1"/>
  <c r="AC190" i="1"/>
  <c r="AC369" i="1"/>
  <c r="AC165" i="1"/>
  <c r="AC498" i="1"/>
  <c r="AC261" i="1"/>
  <c r="AC234" i="1"/>
  <c r="AC458" i="1"/>
  <c r="AC289" i="1"/>
  <c r="AC535" i="1"/>
  <c r="AC151" i="1"/>
  <c r="AC93" i="1"/>
  <c r="AC415" i="1"/>
  <c r="AC104" i="1"/>
  <c r="AC531" i="1"/>
  <c r="AC304" i="1"/>
  <c r="E165" i="1"/>
  <c r="E263" i="1"/>
  <c r="E531" i="1"/>
  <c r="E326" i="1"/>
  <c r="E385" i="1"/>
  <c r="E360" i="1"/>
  <c r="E104" i="1"/>
  <c r="E339" i="1"/>
  <c r="E415" i="1"/>
  <c r="E289" i="1"/>
  <c r="E261" i="1"/>
  <c r="AO151" i="1"/>
  <c r="AO263" i="1"/>
  <c r="AO360" i="1"/>
  <c r="AO289" i="1"/>
  <c r="AO429" i="1"/>
  <c r="AO326" i="1"/>
  <c r="AO93" i="1"/>
  <c r="AO190" i="1"/>
  <c r="AO147" i="1"/>
  <c r="AO531" i="1"/>
  <c r="AO455" i="1"/>
  <c r="AO165" i="1"/>
  <c r="AO261" i="1"/>
  <c r="AO415" i="1"/>
  <c r="AO104" i="1"/>
  <c r="AO369" i="1"/>
  <c r="A42" i="1"/>
  <c r="BC42" i="1"/>
  <c r="BE42" i="1"/>
  <c r="AZ42" i="1"/>
  <c r="C42" i="1"/>
  <c r="AN42" i="1"/>
  <c r="AB42" i="1"/>
  <c r="J42" i="1"/>
  <c r="BB42" i="1"/>
  <c r="I42" i="1"/>
  <c r="AR117" i="1"/>
  <c r="Z117" i="1"/>
  <c r="B117" i="1"/>
  <c r="H117" i="1"/>
  <c r="AO21" i="1"/>
  <c r="BG21" i="1"/>
  <c r="AL21" i="1"/>
  <c r="AI21" i="1"/>
  <c r="B16" i="1"/>
  <c r="T16" i="1"/>
  <c r="AO16" i="1"/>
  <c r="BA16" i="1"/>
  <c r="AU16" i="1"/>
  <c r="W144" i="1"/>
  <c r="AI144" i="1"/>
  <c r="AF144" i="1"/>
  <c r="BD144" i="1"/>
  <c r="AT96" i="1"/>
  <c r="G96" i="1"/>
  <c r="AS96" i="1"/>
  <c r="J96" i="1"/>
  <c r="AN96" i="1"/>
  <c r="AE96" i="1"/>
  <c r="AJ96" i="1"/>
  <c r="AH96" i="1"/>
  <c r="P96" i="1"/>
  <c r="AL96" i="1"/>
  <c r="Q96" i="1"/>
  <c r="AU96" i="1"/>
  <c r="N96" i="1"/>
  <c r="BA96" i="1"/>
  <c r="BG96" i="1"/>
  <c r="AR169" i="1"/>
  <c r="W169" i="1"/>
  <c r="K169" i="1"/>
  <c r="H169" i="1"/>
  <c r="AI169" i="1"/>
  <c r="E169" i="1"/>
  <c r="BF227" i="1"/>
  <c r="C227" i="1"/>
  <c r="F227" i="1"/>
  <c r="V227" i="1"/>
  <c r="M227" i="1"/>
  <c r="AW227" i="1"/>
  <c r="Y227" i="1"/>
  <c r="O227" i="1"/>
  <c r="X227" i="1"/>
  <c r="AI29" i="1"/>
  <c r="BD29" i="1"/>
  <c r="AX29" i="1"/>
  <c r="AC29" i="1"/>
  <c r="AY17" i="1"/>
  <c r="AD17" i="1"/>
  <c r="AW17" i="1"/>
  <c r="AN17" i="1"/>
  <c r="BF17" i="1"/>
  <c r="AT17" i="1"/>
  <c r="Y17" i="1"/>
  <c r="AZ17" i="1"/>
  <c r="AB17" i="1"/>
  <c r="R17" i="1"/>
  <c r="AZ61" i="1"/>
  <c r="AQ61" i="1"/>
  <c r="AH61" i="1"/>
  <c r="U61" i="1"/>
  <c r="AN61" i="1"/>
  <c r="AB61" i="1"/>
  <c r="AV61" i="1"/>
  <c r="Y61" i="1"/>
  <c r="X61" i="1"/>
  <c r="R61" i="1"/>
  <c r="BC61" i="1"/>
  <c r="AI31" i="1"/>
  <c r="BD31" i="1"/>
  <c r="AO31" i="1"/>
  <c r="B31" i="1"/>
  <c r="AL178" i="1"/>
  <c r="AF178" i="1"/>
  <c r="AI178" i="1"/>
  <c r="AC181" i="1"/>
  <c r="AX181" i="1"/>
  <c r="Z181" i="1"/>
  <c r="BG181" i="1"/>
  <c r="AS181" i="1"/>
  <c r="AE181" i="1"/>
  <c r="AB181" i="1"/>
  <c r="J181" i="1"/>
  <c r="AJ181" i="1"/>
  <c r="AW181" i="1"/>
  <c r="C181" i="1"/>
  <c r="AY181" i="1"/>
  <c r="L181" i="1"/>
  <c r="I181" i="1"/>
  <c r="T19" i="1"/>
  <c r="AX19" i="1"/>
  <c r="Z19" i="1"/>
  <c r="AL19" i="1"/>
  <c r="AR19" i="1"/>
  <c r="D19" i="1"/>
  <c r="BC19" i="1"/>
  <c r="AJ19" i="1"/>
  <c r="AK19" i="1"/>
  <c r="U19" i="1"/>
  <c r="AB19" i="1"/>
  <c r="AZ19" i="1"/>
  <c r="AN19" i="1"/>
  <c r="BE19" i="1"/>
  <c r="X87" i="1"/>
  <c r="AE87" i="1"/>
  <c r="AN87" i="1"/>
  <c r="AZ87" i="1"/>
  <c r="F87" i="1"/>
  <c r="AS87" i="1"/>
  <c r="AG87" i="1"/>
  <c r="AJ87" i="1"/>
  <c r="C87" i="1"/>
  <c r="BC87" i="1"/>
  <c r="BD131" i="1"/>
  <c r="K131" i="1"/>
  <c r="T131" i="1"/>
  <c r="H131" i="1"/>
  <c r="Q131" i="1"/>
  <c r="T70" i="1"/>
  <c r="AU70" i="1"/>
  <c r="W70" i="1"/>
  <c r="AL70" i="1"/>
  <c r="AX70" i="1"/>
  <c r="BG70" i="1"/>
  <c r="H95" i="1"/>
  <c r="AL95" i="1"/>
  <c r="W95" i="1"/>
  <c r="Z95" i="1"/>
  <c r="AC95" i="1"/>
  <c r="BB238" i="1"/>
  <c r="AS238" i="1"/>
  <c r="M238" i="1"/>
  <c r="AJ238" i="1"/>
  <c r="S238" i="1"/>
  <c r="AT238" i="1"/>
  <c r="AH238" i="1"/>
  <c r="A238" i="1"/>
  <c r="BC238" i="1"/>
  <c r="AO84" i="1"/>
  <c r="T84" i="1"/>
  <c r="B84" i="1"/>
  <c r="BA84" i="1"/>
  <c r="E84" i="1"/>
  <c r="BG84" i="1"/>
  <c r="AR74" i="1"/>
  <c r="AC74" i="1"/>
  <c r="K74" i="1"/>
  <c r="Z74" i="1"/>
  <c r="AF74" i="1"/>
  <c r="E71" i="1"/>
  <c r="W71" i="1"/>
  <c r="BG71" i="1"/>
  <c r="AO71" i="1"/>
  <c r="B235" i="1"/>
  <c r="BA235" i="1"/>
  <c r="AU235" i="1"/>
  <c r="Q235" i="1"/>
  <c r="AL235" i="1"/>
  <c r="AF235" i="1"/>
  <c r="M54" i="1"/>
  <c r="AH54" i="1"/>
  <c r="BE54" i="1"/>
  <c r="P54" i="1"/>
  <c r="L54" i="1"/>
  <c r="AV54" i="1"/>
  <c r="A54" i="1"/>
  <c r="AN54" i="1"/>
  <c r="AK54" i="1"/>
  <c r="AM100" i="1"/>
  <c r="C100" i="1"/>
  <c r="AA100" i="1"/>
  <c r="AK100" i="1"/>
  <c r="BE100" i="1"/>
  <c r="F100" i="1"/>
  <c r="AD100" i="1"/>
  <c r="Y100" i="1"/>
  <c r="O100" i="1"/>
  <c r="A100" i="1"/>
  <c r="AO106" i="1"/>
  <c r="AC106" i="1"/>
  <c r="B106" i="1"/>
  <c r="BD106" i="1"/>
  <c r="E167" i="1"/>
  <c r="BG167" i="1"/>
  <c r="BD167" i="1"/>
  <c r="AR167" i="1"/>
  <c r="Z167" i="1"/>
  <c r="AG163" i="1"/>
  <c r="L163" i="1"/>
  <c r="M163" i="1"/>
  <c r="AQ163" i="1"/>
  <c r="O163" i="1"/>
  <c r="BF163" i="1"/>
  <c r="G163" i="1"/>
  <c r="D163" i="1"/>
  <c r="C163" i="1"/>
  <c r="AW163" i="1"/>
  <c r="Q138" i="1"/>
  <c r="BD138" i="1"/>
  <c r="Z138" i="1"/>
  <c r="AL138" i="1"/>
  <c r="AP52" i="1"/>
  <c r="AE52" i="1"/>
  <c r="AD52" i="1"/>
  <c r="AZ52" i="1"/>
  <c r="AV52" i="1"/>
  <c r="BH52" i="1"/>
  <c r="AH52" i="1"/>
  <c r="A52" i="1"/>
  <c r="D52" i="1"/>
  <c r="AP168" i="1"/>
  <c r="F168" i="1"/>
  <c r="V168" i="1"/>
  <c r="AJ168" i="1"/>
  <c r="BE168" i="1"/>
  <c r="AW168" i="1"/>
  <c r="O168" i="1"/>
  <c r="AT168" i="1"/>
  <c r="J168" i="1"/>
  <c r="P168" i="1"/>
  <c r="Q112" i="1"/>
  <c r="N112" i="1"/>
  <c r="W112" i="1"/>
  <c r="AC112" i="1"/>
  <c r="BA112" i="1"/>
  <c r="AE182" i="1"/>
  <c r="AT182" i="1"/>
  <c r="AW182" i="1"/>
  <c r="F182" i="1"/>
  <c r="AB182" i="1"/>
  <c r="AN182" i="1"/>
  <c r="G182" i="1"/>
  <c r="D30" i="1"/>
  <c r="O30" i="1"/>
  <c r="AZ30" i="1"/>
  <c r="AN30" i="1"/>
  <c r="BB30" i="1"/>
  <c r="R30" i="1"/>
  <c r="M30" i="1"/>
  <c r="J30" i="1"/>
  <c r="AJ30" i="1"/>
  <c r="AR47" i="1"/>
  <c r="T47" i="1"/>
  <c r="Q47" i="1"/>
  <c r="AN199" i="1"/>
  <c r="C199" i="1"/>
  <c r="U199" i="1"/>
  <c r="AY199" i="1"/>
  <c r="V199" i="1"/>
  <c r="AD199" i="1"/>
  <c r="G199" i="1"/>
  <c r="AW199" i="1"/>
  <c r="O82" i="1"/>
  <c r="AY82" i="1"/>
  <c r="AP82" i="1"/>
  <c r="AT82" i="1"/>
  <c r="AE82" i="1"/>
  <c r="BH82" i="1"/>
  <c r="AA82" i="1"/>
  <c r="I82" i="1"/>
  <c r="AW82" i="1"/>
  <c r="AY240" i="1"/>
  <c r="G240" i="1"/>
  <c r="Y240" i="1"/>
  <c r="AK240" i="1"/>
  <c r="AS240" i="1"/>
  <c r="M240" i="1"/>
  <c r="AV240" i="1"/>
  <c r="X240" i="1"/>
  <c r="Z72" i="1"/>
  <c r="Q72" i="1"/>
  <c r="AO72" i="1"/>
  <c r="AF72" i="1"/>
  <c r="N72" i="1"/>
  <c r="BA72" i="1"/>
  <c r="L13" i="1"/>
  <c r="M13" i="1"/>
  <c r="AA13" i="1"/>
  <c r="X13" i="1"/>
  <c r="AN13" i="1"/>
  <c r="AZ13" i="1"/>
  <c r="O13" i="1"/>
  <c r="I13" i="1"/>
  <c r="AM13" i="1"/>
  <c r="AQ150" i="1"/>
  <c r="AP150" i="1"/>
  <c r="AS150" i="1"/>
  <c r="D150" i="1"/>
  <c r="A150" i="1"/>
  <c r="AG150" i="1"/>
  <c r="AM150" i="1"/>
  <c r="C150" i="1"/>
  <c r="BB150" i="1"/>
  <c r="V150" i="1"/>
  <c r="AX150" i="1"/>
  <c r="BA150" i="1"/>
  <c r="B150" i="1"/>
  <c r="BG150" i="1"/>
  <c r="K150" i="1"/>
  <c r="BD241" i="1"/>
  <c r="AC241" i="1"/>
  <c r="BG241" i="1"/>
  <c r="AI241" i="1"/>
  <c r="E110" i="1"/>
  <c r="BG110" i="1"/>
  <c r="T110" i="1"/>
  <c r="BC110" i="1"/>
  <c r="L110" i="1"/>
  <c r="AH110" i="1"/>
  <c r="BE110" i="1"/>
  <c r="AZ110" i="1"/>
  <c r="AJ110" i="1"/>
  <c r="BB110" i="1"/>
  <c r="J110" i="1"/>
  <c r="S110" i="1"/>
  <c r="BD108" i="1"/>
  <c r="AX108" i="1"/>
  <c r="AL108" i="1"/>
  <c r="W108" i="1"/>
  <c r="H108" i="1"/>
  <c r="BG108" i="1"/>
  <c r="N176" i="1"/>
  <c r="AX176" i="1"/>
  <c r="AI176" i="1"/>
  <c r="AF176" i="1"/>
  <c r="AR176" i="1"/>
  <c r="A209" i="1"/>
  <c r="AW209" i="1"/>
  <c r="X209" i="1"/>
  <c r="Y209" i="1"/>
  <c r="BB209" i="1"/>
  <c r="AN209" i="1"/>
  <c r="AS209" i="1"/>
  <c r="S209" i="1"/>
  <c r="AK229" i="1"/>
  <c r="AW229" i="1"/>
  <c r="AM229" i="1"/>
  <c r="AE229" i="1"/>
  <c r="AP229" i="1"/>
  <c r="BC229" i="1"/>
  <c r="AD229" i="1"/>
  <c r="BH229" i="1"/>
  <c r="M229" i="1"/>
  <c r="A226" i="1"/>
  <c r="D226" i="1"/>
  <c r="U226" i="1"/>
  <c r="AN226" i="1"/>
  <c r="AT226" i="1"/>
  <c r="S226" i="1"/>
  <c r="AZ226" i="1"/>
  <c r="AP226" i="1"/>
  <c r="J226" i="1"/>
  <c r="C226" i="1"/>
  <c r="AY160" i="1"/>
  <c r="AZ160" i="1"/>
  <c r="Y160" i="1"/>
  <c r="AQ160" i="1"/>
  <c r="BC160" i="1"/>
  <c r="F160" i="1"/>
  <c r="AD160" i="1"/>
  <c r="C160" i="1"/>
  <c r="M160" i="1"/>
  <c r="T233" i="1"/>
  <c r="AX233" i="1"/>
  <c r="AL233" i="1"/>
  <c r="AC233" i="1"/>
  <c r="AI66" i="1"/>
  <c r="Q66" i="1"/>
  <c r="W66" i="1"/>
  <c r="AU66" i="1"/>
  <c r="BD66" i="1"/>
  <c r="E66" i="1"/>
  <c r="BE66" i="1"/>
  <c r="D66" i="1"/>
  <c r="Y66" i="1"/>
  <c r="U66" i="1"/>
  <c r="S66" i="1"/>
  <c r="AJ66" i="1"/>
  <c r="J66" i="1"/>
  <c r="AN66" i="1"/>
  <c r="M214" i="1"/>
  <c r="AM214" i="1"/>
  <c r="J214" i="1"/>
  <c r="AB214" i="1"/>
  <c r="AJ214" i="1"/>
  <c r="BC214" i="1"/>
  <c r="I214" i="1"/>
  <c r="P214" i="1"/>
  <c r="AG214" i="1"/>
  <c r="AQ214" i="1"/>
  <c r="AH214" i="1"/>
  <c r="AP59" i="1"/>
  <c r="J59" i="1"/>
  <c r="S59" i="1"/>
  <c r="AQ59" i="1"/>
  <c r="AE59" i="1"/>
  <c r="AH59" i="1"/>
  <c r="M59" i="1"/>
  <c r="C59" i="1"/>
  <c r="AO59" i="1"/>
  <c r="T59" i="1"/>
  <c r="BG59" i="1"/>
  <c r="W59" i="1"/>
  <c r="AX59" i="1"/>
  <c r="AL130" i="1"/>
  <c r="AF130" i="1"/>
  <c r="BA130" i="1"/>
  <c r="BE125" i="1"/>
  <c r="BH125" i="1"/>
  <c r="AE125" i="1"/>
  <c r="AB125" i="1"/>
  <c r="O125" i="1"/>
  <c r="G125" i="1"/>
  <c r="P125" i="1"/>
  <c r="AS125" i="1"/>
  <c r="AW125" i="1"/>
  <c r="AY125" i="1"/>
  <c r="BA50" i="1"/>
  <c r="BD50" i="1"/>
  <c r="Z50" i="1"/>
  <c r="AR50" i="1"/>
  <c r="BA121" i="1"/>
  <c r="AC121" i="1"/>
  <c r="BD121" i="1"/>
  <c r="T121" i="1"/>
  <c r="AH121" i="1"/>
  <c r="A121" i="1"/>
  <c r="U121" i="1"/>
  <c r="AG121" i="1"/>
  <c r="AQ121" i="1"/>
  <c r="Y121" i="1"/>
  <c r="AA121" i="1"/>
  <c r="BC121" i="1"/>
  <c r="I121" i="1"/>
  <c r="BA51" i="1"/>
  <c r="AI51" i="1"/>
  <c r="E51" i="1"/>
  <c r="AO51" i="1"/>
  <c r="AU51" i="1"/>
  <c r="AE18" i="1"/>
  <c r="AB18" i="1"/>
  <c r="L18" i="1"/>
  <c r="BC18" i="1"/>
  <c r="F18" i="1"/>
  <c r="BH18" i="1"/>
  <c r="AW18" i="1"/>
  <c r="AQ18" i="1"/>
  <c r="S18" i="1"/>
  <c r="BF18" i="1"/>
  <c r="AU18" i="1"/>
  <c r="AR18" i="1"/>
  <c r="AL18" i="1"/>
  <c r="Z18" i="1"/>
  <c r="N53" i="1"/>
  <c r="E53" i="1"/>
  <c r="B53" i="1"/>
  <c r="Z53" i="1"/>
  <c r="BB65" i="1"/>
  <c r="Y65" i="1"/>
  <c r="AH65" i="1"/>
  <c r="M65" i="1"/>
  <c r="AP65" i="1"/>
  <c r="AW65" i="1"/>
  <c r="AJ65" i="1"/>
  <c r="AZ65" i="1"/>
  <c r="I65" i="1"/>
  <c r="H88" i="1"/>
  <c r="Q88" i="1"/>
  <c r="BA88" i="1"/>
  <c r="Z88" i="1"/>
  <c r="E88" i="1"/>
  <c r="U25" i="1"/>
  <c r="AV25" i="1"/>
  <c r="F25" i="1"/>
  <c r="AT25" i="1"/>
  <c r="BF25" i="1"/>
  <c r="P25" i="1"/>
  <c r="AO55" i="1"/>
  <c r="B55" i="1"/>
  <c r="BG55" i="1"/>
  <c r="Z55" i="1"/>
  <c r="AG24" i="1"/>
  <c r="M24" i="1"/>
  <c r="L24" i="1"/>
  <c r="BE24" i="1"/>
  <c r="Y24" i="1"/>
  <c r="AJ24" i="1"/>
  <c r="AK24" i="1"/>
  <c r="A24" i="1"/>
  <c r="F24" i="1"/>
  <c r="Y220" i="1"/>
  <c r="AK220" i="1"/>
  <c r="I220" i="1"/>
  <c r="AM220" i="1"/>
  <c r="M220" i="1"/>
  <c r="BC220" i="1"/>
  <c r="C220" i="1"/>
  <c r="A220" i="1"/>
  <c r="AJ220" i="1"/>
  <c r="AE220" i="1"/>
  <c r="Q171" i="1"/>
  <c r="AI171" i="1"/>
  <c r="H171" i="1"/>
  <c r="AX171" i="1"/>
  <c r="F171" i="1"/>
  <c r="AK171" i="1"/>
  <c r="R171" i="1"/>
  <c r="AQ171" i="1"/>
  <c r="BF171" i="1"/>
  <c r="X171" i="1"/>
  <c r="AH171" i="1"/>
  <c r="AJ171" i="1"/>
  <c r="BE171" i="1"/>
  <c r="AV171" i="1"/>
  <c r="BH171" i="1"/>
  <c r="Y67" i="1"/>
  <c r="AT67" i="1"/>
  <c r="O67" i="1"/>
  <c r="AK67" i="1"/>
  <c r="F67" i="1"/>
  <c r="AN67" i="1"/>
  <c r="C67" i="1"/>
  <c r="U67" i="1"/>
  <c r="AJ67" i="1"/>
  <c r="AK107" i="1"/>
  <c r="R107" i="1"/>
  <c r="AJ107" i="1"/>
  <c r="D107" i="1"/>
  <c r="AY107" i="1"/>
  <c r="O107" i="1"/>
  <c r="AZ107" i="1"/>
  <c r="AM107" i="1"/>
  <c r="BH73" i="1"/>
  <c r="P73" i="1"/>
  <c r="L73" i="1"/>
  <c r="BC73" i="1"/>
  <c r="AA73" i="1"/>
  <c r="M73" i="1"/>
  <c r="X73" i="1"/>
  <c r="A73" i="1"/>
  <c r="U73" i="1"/>
  <c r="O73" i="1"/>
  <c r="AI73" i="1"/>
  <c r="AC73" i="1"/>
  <c r="AR73" i="1"/>
  <c r="W73" i="1"/>
  <c r="E73" i="1"/>
  <c r="AO73" i="1"/>
  <c r="AY207" i="1"/>
  <c r="BC207" i="1"/>
  <c r="A207" i="1"/>
  <c r="AQ207" i="1"/>
  <c r="AJ207" i="1"/>
  <c r="V207" i="1"/>
  <c r="AS207" i="1"/>
  <c r="AD207" i="1"/>
  <c r="R207" i="1"/>
  <c r="T114" i="1"/>
  <c r="AO114" i="1"/>
  <c r="E114" i="1"/>
  <c r="B114" i="1"/>
  <c r="AX114" i="1"/>
  <c r="W114" i="1"/>
  <c r="BC34" i="1"/>
  <c r="AS34" i="1"/>
  <c r="O34" i="1"/>
  <c r="X34" i="1"/>
  <c r="A34" i="1"/>
  <c r="G34" i="1"/>
  <c r="AB34" i="1"/>
  <c r="AZ34" i="1"/>
  <c r="AY34" i="1"/>
  <c r="AQ34" i="1"/>
  <c r="AO46" i="1"/>
  <c r="AC46" i="1"/>
  <c r="AF46" i="1"/>
  <c r="T46" i="1"/>
  <c r="I202" i="1"/>
  <c r="AZ202" i="1"/>
  <c r="F202" i="1"/>
  <c r="AS202" i="1"/>
  <c r="AN202" i="1"/>
  <c r="AW202" i="1"/>
  <c r="P202" i="1"/>
  <c r="X202" i="1"/>
  <c r="AJ202" i="1"/>
  <c r="BH202" i="1"/>
  <c r="J202" i="1"/>
  <c r="Z202" i="1"/>
  <c r="E202" i="1"/>
  <c r="BA202" i="1"/>
  <c r="P139" i="1"/>
  <c r="AE139" i="1"/>
  <c r="BF139" i="1"/>
  <c r="AB139" i="1"/>
  <c r="G139" i="1"/>
  <c r="J139" i="1"/>
  <c r="AY139" i="1"/>
  <c r="BB139" i="1"/>
  <c r="AK139" i="1"/>
  <c r="R139" i="1"/>
  <c r="C152" i="1"/>
  <c r="AM152" i="1"/>
  <c r="F152" i="1"/>
  <c r="AE152" i="1"/>
  <c r="AG152" i="1"/>
  <c r="AK152" i="1"/>
  <c r="P152" i="1"/>
  <c r="L152" i="1"/>
  <c r="S152" i="1"/>
  <c r="AO152" i="1"/>
  <c r="BG152" i="1"/>
  <c r="AF152" i="1"/>
  <c r="N152" i="1"/>
  <c r="AC124" i="1"/>
  <c r="AR124" i="1"/>
  <c r="AU124" i="1"/>
  <c r="BD124" i="1"/>
  <c r="AJ124" i="1"/>
  <c r="AH124" i="1"/>
  <c r="AW124" i="1"/>
  <c r="R124" i="1"/>
  <c r="O124" i="1"/>
  <c r="AY124" i="1"/>
  <c r="L124" i="1"/>
  <c r="BE124" i="1"/>
  <c r="AN124" i="1"/>
  <c r="M86" i="1"/>
  <c r="O86" i="1"/>
  <c r="AV86" i="1"/>
  <c r="A86" i="1"/>
  <c r="X86" i="1"/>
  <c r="S86" i="1"/>
  <c r="BH86" i="1"/>
  <c r="AH86" i="1"/>
  <c r="F48" i="1"/>
  <c r="AG48" i="1"/>
  <c r="AY48" i="1"/>
  <c r="AP48" i="1"/>
  <c r="AZ48" i="1"/>
  <c r="Y48" i="1"/>
  <c r="AK48" i="1"/>
  <c r="AN48" i="1"/>
  <c r="G48" i="1"/>
  <c r="AW48" i="1"/>
  <c r="Z172" i="1"/>
  <c r="BD172" i="1"/>
  <c r="AL172" i="1"/>
  <c r="T172" i="1"/>
  <c r="H105" i="1"/>
  <c r="AR105" i="1"/>
  <c r="B105" i="1"/>
  <c r="AX105" i="1"/>
  <c r="BD105" i="1"/>
  <c r="C105" i="1"/>
  <c r="AJ105" i="1"/>
  <c r="BC105" i="1"/>
  <c r="AT105" i="1"/>
  <c r="X105" i="1"/>
  <c r="BF105" i="1"/>
  <c r="AQ105" i="1"/>
  <c r="AS192" i="1"/>
  <c r="AN192" i="1"/>
  <c r="S192" i="1"/>
  <c r="AE192" i="1"/>
  <c r="BF192" i="1"/>
  <c r="AM192" i="1"/>
  <c r="R192" i="1"/>
  <c r="BB192" i="1"/>
  <c r="BE192" i="1"/>
  <c r="AZ192" i="1"/>
  <c r="H206" i="1"/>
  <c r="BD206" i="1"/>
  <c r="AC206" i="1"/>
  <c r="AY79" i="1"/>
  <c r="BB79" i="1"/>
  <c r="AA79" i="1"/>
  <c r="AM79" i="1"/>
  <c r="Y79" i="1"/>
  <c r="AV79" i="1"/>
  <c r="AK79" i="1"/>
  <c r="J79" i="1"/>
  <c r="G79" i="1"/>
  <c r="AP79" i="1"/>
  <c r="M77" i="1"/>
  <c r="AG77" i="1"/>
  <c r="G77" i="1"/>
  <c r="D77" i="1"/>
  <c r="AJ77" i="1"/>
  <c r="AK77" i="1"/>
  <c r="BF77" i="1"/>
  <c r="AM77" i="1"/>
  <c r="U77" i="1"/>
  <c r="AO77" i="1"/>
  <c r="AR77" i="1"/>
  <c r="BG77" i="1"/>
  <c r="AU77" i="1"/>
  <c r="AF77" i="1"/>
  <c r="BE123" i="1"/>
  <c r="AW123" i="1"/>
  <c r="BH123" i="1"/>
  <c r="AT123" i="1"/>
  <c r="U123" i="1"/>
  <c r="P123" i="1"/>
  <c r="D123" i="1"/>
  <c r="AY123" i="1"/>
  <c r="BE92" i="1"/>
  <c r="Y92" i="1"/>
  <c r="AY92" i="1"/>
  <c r="AS92" i="1"/>
  <c r="G92" i="1"/>
  <c r="R92" i="1"/>
  <c r="AT92" i="1"/>
  <c r="M92" i="1"/>
  <c r="BF92" i="1"/>
  <c r="AD92" i="1"/>
  <c r="H201" i="1"/>
  <c r="AC201" i="1"/>
  <c r="Z201" i="1"/>
  <c r="E201" i="1"/>
  <c r="BD201" i="1"/>
  <c r="T32" i="1"/>
  <c r="BD32" i="1"/>
  <c r="Q32" i="1"/>
  <c r="BA32" i="1"/>
  <c r="AF32" i="1"/>
  <c r="AN126" i="1"/>
  <c r="BC126" i="1"/>
  <c r="M126" i="1"/>
  <c r="AJ126" i="1"/>
  <c r="A126" i="1"/>
  <c r="AV126" i="1"/>
  <c r="J126" i="1"/>
  <c r="X126" i="1"/>
  <c r="BE174" i="1"/>
  <c r="AP174" i="1"/>
  <c r="BC174" i="1"/>
  <c r="AW174" i="1"/>
  <c r="AD174" i="1"/>
  <c r="AN174" i="1"/>
  <c r="BB174" i="1"/>
  <c r="BH174" i="1"/>
  <c r="G174" i="1"/>
  <c r="AJ174" i="1"/>
  <c r="AC213" i="1"/>
  <c r="N213" i="1"/>
  <c r="K213" i="1"/>
  <c r="AL213" i="1"/>
  <c r="Z213" i="1"/>
  <c r="O119" i="1"/>
  <c r="AD119" i="1"/>
  <c r="AV119" i="1"/>
  <c r="I119" i="1"/>
  <c r="AK119" i="1"/>
  <c r="AH119" i="1"/>
  <c r="V119" i="1"/>
  <c r="AZ119" i="1"/>
  <c r="A119" i="1"/>
  <c r="AW119" i="1"/>
  <c r="AM175" i="1"/>
  <c r="BC175" i="1"/>
  <c r="BE175" i="1"/>
  <c r="C175" i="1"/>
  <c r="AQ175" i="1"/>
  <c r="AA175" i="1"/>
  <c r="AW175" i="1"/>
  <c r="L175" i="1"/>
  <c r="AA144" i="1"/>
  <c r="J144" i="1"/>
  <c r="AZ144" i="1"/>
  <c r="AK144" i="1"/>
  <c r="AQ144" i="1"/>
  <c r="AW144" i="1"/>
  <c r="BF144" i="1"/>
  <c r="AT144" i="1"/>
  <c r="AG144" i="1"/>
  <c r="X144" i="1"/>
  <c r="AI115" i="1"/>
  <c r="Q115" i="1"/>
  <c r="BG115" i="1"/>
  <c r="AU115" i="1"/>
  <c r="T115" i="1"/>
  <c r="B113" i="1"/>
  <c r="AL113" i="1"/>
  <c r="E113" i="1"/>
  <c r="K113" i="1"/>
  <c r="W113" i="1"/>
  <c r="Q113" i="1"/>
  <c r="AV180" i="1"/>
  <c r="D180" i="1"/>
  <c r="J180" i="1"/>
  <c r="AM180" i="1"/>
  <c r="AH180" i="1"/>
  <c r="AY180" i="1"/>
  <c r="AG180" i="1"/>
  <c r="AT180" i="1"/>
  <c r="M180" i="1"/>
  <c r="BD180" i="1"/>
  <c r="AI180" i="1"/>
  <c r="AC180" i="1"/>
  <c r="AR180" i="1"/>
  <c r="Q180" i="1"/>
  <c r="AS85" i="1"/>
  <c r="AZ85" i="1"/>
  <c r="AJ85" i="1"/>
  <c r="BE85" i="1"/>
  <c r="AB85" i="1"/>
  <c r="S85" i="1"/>
  <c r="AQ85" i="1"/>
  <c r="AD85" i="1"/>
  <c r="I85" i="1"/>
  <c r="G85" i="1"/>
  <c r="X178" i="1"/>
  <c r="AQ178" i="1"/>
  <c r="AH178" i="1"/>
  <c r="D178" i="1"/>
  <c r="I178" i="1"/>
  <c r="AG178" i="1"/>
  <c r="AA178" i="1"/>
  <c r="J109" i="1"/>
  <c r="AN109" i="1"/>
  <c r="O109" i="1"/>
  <c r="AJ109" i="1"/>
  <c r="C109" i="1"/>
  <c r="BH109" i="1"/>
  <c r="F109" i="1"/>
  <c r="AD109" i="1"/>
  <c r="I109" i="1"/>
  <c r="Y109" i="1"/>
  <c r="AT197" i="1"/>
  <c r="V197" i="1"/>
  <c r="X197" i="1"/>
  <c r="R197" i="1"/>
  <c r="AD197" i="1"/>
  <c r="M197" i="1"/>
  <c r="AV197" i="1"/>
  <c r="AE197" i="1"/>
  <c r="E238" i="1"/>
  <c r="Q238" i="1"/>
  <c r="H238" i="1"/>
  <c r="BA238" i="1"/>
  <c r="BD238" i="1"/>
  <c r="AR186" i="1"/>
  <c r="AO186" i="1"/>
  <c r="H186" i="1"/>
  <c r="BG186" i="1"/>
  <c r="BD186" i="1"/>
  <c r="C219" i="1"/>
  <c r="X219" i="1"/>
  <c r="S219" i="1"/>
  <c r="BE219" i="1"/>
  <c r="BB219" i="1"/>
  <c r="R219" i="1"/>
  <c r="AQ219" i="1"/>
  <c r="AY219" i="1"/>
  <c r="O219" i="1"/>
  <c r="AZ219" i="1"/>
  <c r="BA219" i="1"/>
  <c r="AZ4" i="1"/>
  <c r="AZ157" i="1"/>
  <c r="AZ488" i="1"/>
  <c r="AZ368" i="1"/>
  <c r="AZ147" i="1"/>
  <c r="AZ325" i="1"/>
  <c r="AZ540" i="1"/>
  <c r="AZ268" i="1"/>
  <c r="AZ399" i="1"/>
  <c r="AZ428" i="1"/>
  <c r="AZ263" i="1"/>
  <c r="AZ337" i="1"/>
  <c r="AZ375" i="1"/>
  <c r="G4" i="1"/>
  <c r="G140" i="1"/>
  <c r="G428" i="1"/>
  <c r="G263" i="1"/>
  <c r="G147" i="1"/>
  <c r="G261" i="1"/>
  <c r="G506" i="1"/>
  <c r="G460" i="1"/>
  <c r="G368" i="1"/>
  <c r="G463" i="1"/>
  <c r="G104" i="1"/>
  <c r="G339" i="1"/>
  <c r="G157" i="1"/>
  <c r="G325" i="1"/>
  <c r="G482" i="1"/>
  <c r="G337" i="1"/>
  <c r="AE4" i="1"/>
  <c r="AE325" i="1"/>
  <c r="AE473" i="1"/>
  <c r="AE268" i="1"/>
  <c r="AE157" i="1"/>
  <c r="AE263" i="1"/>
  <c r="AE428" i="1"/>
  <c r="AE482" i="1"/>
  <c r="AE261" i="1"/>
  <c r="AE337" i="1"/>
  <c r="AE403" i="1"/>
  <c r="AE140" i="1"/>
  <c r="AE147" i="1"/>
  <c r="AE104" i="1"/>
  <c r="AH4" i="1"/>
  <c r="AH448" i="1"/>
  <c r="AH368" i="1"/>
  <c r="AH326" i="1"/>
  <c r="AH157" i="1"/>
  <c r="AH325" i="1"/>
  <c r="AH393" i="1"/>
  <c r="AH268" i="1"/>
  <c r="AH337" i="1"/>
  <c r="AH261" i="1"/>
  <c r="AH147" i="1"/>
  <c r="AH375" i="1"/>
  <c r="AH503" i="1"/>
  <c r="AH428" i="1"/>
  <c r="AH140" i="1"/>
  <c r="AH437" i="1"/>
  <c r="AH190" i="1"/>
  <c r="AJ4" i="1"/>
  <c r="AJ268" i="1"/>
  <c r="AJ104" i="1"/>
  <c r="AB4" i="1"/>
  <c r="AB147" i="1"/>
  <c r="AB428" i="1"/>
  <c r="AB157" i="1"/>
  <c r="AB104" i="1"/>
  <c r="AB263" i="1"/>
  <c r="AB337" i="1"/>
  <c r="AB397" i="1"/>
  <c r="AB268" i="1"/>
  <c r="AB368" i="1"/>
  <c r="AB140" i="1"/>
  <c r="AB325" i="1"/>
  <c r="AB261" i="1"/>
  <c r="P4" i="1"/>
  <c r="P104" i="1"/>
  <c r="P337" i="1"/>
  <c r="P368" i="1"/>
  <c r="P157" i="1"/>
  <c r="P263" i="1"/>
  <c r="P428" i="1"/>
  <c r="P261" i="1"/>
  <c r="P140" i="1"/>
  <c r="P325" i="1"/>
  <c r="P530" i="1"/>
  <c r="P482" i="1"/>
  <c r="P268" i="1"/>
  <c r="P427" i="1"/>
  <c r="BH104" i="1"/>
  <c r="BH190" i="1"/>
  <c r="BH261" i="1"/>
  <c r="BH263" i="1"/>
  <c r="AD4" i="1"/>
  <c r="AD540" i="1"/>
  <c r="AD289" i="1"/>
  <c r="AD263" i="1"/>
  <c r="AD104" i="1"/>
  <c r="AD339" i="1"/>
  <c r="AD261" i="1"/>
  <c r="AD509" i="1"/>
  <c r="AD368" i="1"/>
  <c r="AQ4" i="1"/>
  <c r="AQ157" i="1"/>
  <c r="AQ263" i="1"/>
  <c r="AQ261" i="1"/>
  <c r="AQ104" i="1"/>
  <c r="AQ482" i="1"/>
  <c r="AQ289" i="1"/>
  <c r="AQ428" i="1"/>
  <c r="AQ375" i="1"/>
  <c r="AQ140" i="1"/>
  <c r="AQ337" i="1"/>
  <c r="AQ190" i="1"/>
  <c r="AQ368" i="1"/>
  <c r="AQ151" i="1"/>
  <c r="AQ325" i="1"/>
  <c r="D4" i="1"/>
  <c r="D268" i="1"/>
  <c r="D157" i="1"/>
  <c r="D292" i="1"/>
  <c r="D289" i="1"/>
  <c r="D428" i="1"/>
  <c r="D412" i="1"/>
  <c r="D261" i="1"/>
  <c r="D140" i="1"/>
  <c r="D325" i="1"/>
  <c r="D151" i="1"/>
  <c r="D368" i="1"/>
  <c r="D337" i="1"/>
  <c r="D375" i="1"/>
  <c r="D482" i="1"/>
  <c r="D326" i="1"/>
  <c r="D104" i="1"/>
  <c r="D263" i="1"/>
  <c r="D540" i="1"/>
  <c r="J117" i="1"/>
  <c r="AS117" i="1"/>
  <c r="BB117" i="1"/>
  <c r="AQ117" i="1"/>
  <c r="D117" i="1"/>
  <c r="AZ117" i="1"/>
  <c r="M117" i="1"/>
  <c r="F117" i="1"/>
  <c r="BF117" i="1"/>
  <c r="AY117" i="1"/>
  <c r="S169" i="1"/>
  <c r="J169" i="1"/>
  <c r="AJ169" i="1"/>
  <c r="AH169" i="1"/>
  <c r="AV169" i="1"/>
  <c r="M169" i="1"/>
  <c r="AZ169" i="1"/>
  <c r="A169" i="1"/>
  <c r="AB169" i="1"/>
  <c r="V166" i="1"/>
  <c r="O166" i="1"/>
  <c r="AH166" i="1"/>
  <c r="M166" i="1"/>
  <c r="BC166" i="1"/>
  <c r="AE166" i="1"/>
  <c r="R166" i="1"/>
  <c r="AN166" i="1"/>
  <c r="BF166" i="1"/>
  <c r="A166" i="1"/>
  <c r="T137" i="1"/>
  <c r="AL137" i="1"/>
  <c r="H137" i="1"/>
  <c r="AF137" i="1"/>
  <c r="AA177" i="1"/>
  <c r="G177" i="1"/>
  <c r="U177" i="1"/>
  <c r="AJ177" i="1"/>
  <c r="AY177" i="1"/>
  <c r="R177" i="1"/>
  <c r="AV177" i="1"/>
  <c r="BH177" i="1"/>
  <c r="N224" i="1"/>
  <c r="AX224" i="1"/>
  <c r="Z224" i="1"/>
  <c r="AW224" i="1"/>
  <c r="L224" i="1"/>
  <c r="AP224" i="1"/>
  <c r="AS224" i="1"/>
  <c r="AV224" i="1"/>
  <c r="AD224" i="1"/>
  <c r="X224" i="1"/>
  <c r="L15" i="1"/>
  <c r="C15" i="1"/>
  <c r="R15" i="1"/>
  <c r="V15" i="1"/>
  <c r="AN15" i="1"/>
  <c r="BC15" i="1"/>
  <c r="AM15" i="1"/>
  <c r="BB15" i="1"/>
  <c r="AH15" i="1"/>
  <c r="BC112" i="1"/>
  <c r="U112" i="1"/>
  <c r="G112" i="1"/>
  <c r="R112" i="1"/>
  <c r="AQ112" i="1"/>
  <c r="AE112" i="1"/>
  <c r="AD112" i="1"/>
  <c r="AB112" i="1"/>
  <c r="I112" i="1"/>
  <c r="AH112" i="1"/>
  <c r="C112" i="1"/>
  <c r="B30" i="1"/>
  <c r="AR30" i="1"/>
  <c r="N30" i="1"/>
  <c r="BG30" i="1"/>
  <c r="AU173" i="1"/>
  <c r="BA173" i="1"/>
  <c r="AC173" i="1"/>
  <c r="B173" i="1"/>
  <c r="AI81" i="1"/>
  <c r="AL81" i="1"/>
  <c r="N81" i="1"/>
  <c r="AC81" i="1"/>
  <c r="W81" i="1"/>
  <c r="K81" i="1"/>
  <c r="AX111" i="1"/>
  <c r="K111" i="1"/>
  <c r="Q111" i="1"/>
  <c r="AL111" i="1"/>
  <c r="H111" i="1"/>
  <c r="V176" i="1"/>
  <c r="BH176" i="1"/>
  <c r="A176" i="1"/>
  <c r="AE176" i="1"/>
  <c r="AT176" i="1"/>
  <c r="AZ176" i="1"/>
  <c r="X176" i="1"/>
  <c r="AP176" i="1"/>
  <c r="BF176" i="1"/>
  <c r="AV62" i="1"/>
  <c r="AN62" i="1"/>
  <c r="AD62" i="1"/>
  <c r="J62" i="1"/>
  <c r="AH62" i="1"/>
  <c r="G62" i="1"/>
  <c r="AW62" i="1"/>
  <c r="A62" i="1"/>
  <c r="Y62" i="1"/>
  <c r="BB62" i="1"/>
  <c r="O63" i="1"/>
  <c r="R63" i="1"/>
  <c r="AD63" i="1"/>
  <c r="T63" i="1"/>
  <c r="AC63" i="1"/>
  <c r="BD63" i="1"/>
  <c r="AI63" i="1"/>
  <c r="AP51" i="1"/>
  <c r="P51" i="1"/>
  <c r="AT51" i="1"/>
  <c r="R51" i="1"/>
  <c r="AD51" i="1"/>
  <c r="F51" i="1"/>
  <c r="AH51" i="1"/>
  <c r="AV51" i="1"/>
  <c r="AL218" i="1"/>
  <c r="H218" i="1"/>
  <c r="BG218" i="1"/>
  <c r="BA218" i="1"/>
  <c r="W218" i="1"/>
  <c r="I98" i="1"/>
  <c r="G98" i="1"/>
  <c r="AV98" i="1"/>
  <c r="BF98" i="1"/>
  <c r="AS98" i="1"/>
  <c r="AD98" i="1"/>
  <c r="BB98" i="1"/>
  <c r="X98" i="1"/>
  <c r="D98" i="1"/>
  <c r="AA98" i="1"/>
  <c r="D135" i="1"/>
  <c r="M135" i="1"/>
  <c r="AB135" i="1"/>
  <c r="L135" i="1"/>
  <c r="Y135" i="1"/>
  <c r="A135" i="1"/>
  <c r="J135" i="1"/>
  <c r="BB135" i="1"/>
  <c r="AS135" i="1"/>
  <c r="AY135" i="1"/>
  <c r="AO45" i="1"/>
  <c r="AC45" i="1"/>
  <c r="AF45" i="1"/>
  <c r="BD45" i="1"/>
  <c r="BG45" i="1"/>
  <c r="BC232" i="1"/>
  <c r="A232" i="1"/>
  <c r="AN232" i="1"/>
  <c r="Y232" i="1"/>
  <c r="BH232" i="1"/>
  <c r="AY232" i="1"/>
  <c r="C232" i="1"/>
  <c r="AS232" i="1"/>
  <c r="BE232" i="1"/>
  <c r="AE232" i="1"/>
  <c r="K232" i="1"/>
  <c r="W232" i="1"/>
  <c r="AF232" i="1"/>
  <c r="AI232" i="1"/>
  <c r="AU232" i="1"/>
  <c r="AC192" i="1"/>
  <c r="N192" i="1"/>
  <c r="AL192" i="1"/>
  <c r="BD192" i="1"/>
  <c r="BG92" i="1"/>
  <c r="K92" i="1"/>
  <c r="AF92" i="1"/>
  <c r="AC92" i="1"/>
  <c r="M32" i="1"/>
  <c r="BH32" i="1"/>
  <c r="AV32" i="1"/>
  <c r="R32" i="1"/>
  <c r="Y32" i="1"/>
  <c r="BC32" i="1"/>
  <c r="BB32" i="1"/>
  <c r="AD32" i="1"/>
  <c r="J32" i="1"/>
  <c r="AT32" i="1"/>
  <c r="AN32" i="1"/>
  <c r="H174" i="1"/>
  <c r="BD174" i="1"/>
  <c r="T174" i="1"/>
  <c r="BE215" i="1"/>
  <c r="AQ215" i="1"/>
  <c r="D215" i="1"/>
  <c r="AG215" i="1"/>
  <c r="X215" i="1"/>
  <c r="S215" i="1"/>
  <c r="AJ215" i="1"/>
  <c r="AS215" i="1"/>
  <c r="AD21" i="1"/>
  <c r="AB21" i="1"/>
  <c r="O21" i="1"/>
  <c r="A21" i="1"/>
  <c r="AJ21" i="1"/>
  <c r="D21" i="1"/>
  <c r="AZ89" i="1"/>
  <c r="AH89" i="1"/>
  <c r="AW89" i="1"/>
  <c r="C89" i="1"/>
  <c r="AQ89" i="1"/>
  <c r="BC89" i="1"/>
  <c r="AN89" i="1"/>
  <c r="AA89" i="1"/>
  <c r="BH89" i="1"/>
  <c r="F89" i="1"/>
  <c r="M89" i="1"/>
  <c r="L129" i="1"/>
  <c r="Y129" i="1"/>
  <c r="AB129" i="1"/>
  <c r="AK129" i="1"/>
  <c r="V129" i="1"/>
  <c r="S129" i="1"/>
  <c r="BF129" i="1"/>
  <c r="AM129" i="1"/>
  <c r="A113" i="1"/>
  <c r="AM113" i="1"/>
  <c r="AQ113" i="1"/>
  <c r="AV113" i="1"/>
  <c r="X113" i="1"/>
  <c r="O113" i="1"/>
  <c r="D113" i="1"/>
  <c r="G113" i="1"/>
  <c r="AF85" i="1"/>
  <c r="AO85" i="1"/>
  <c r="AU85" i="1"/>
  <c r="AI85" i="1"/>
  <c r="AU109" i="1"/>
  <c r="AO109" i="1"/>
  <c r="AL109" i="1"/>
  <c r="E109" i="1"/>
  <c r="T109" i="1"/>
  <c r="Q87" i="1"/>
  <c r="BG87" i="1"/>
  <c r="AO87" i="1"/>
  <c r="N87" i="1"/>
  <c r="BD87" i="1"/>
  <c r="AI87" i="1"/>
  <c r="AS131" i="1"/>
  <c r="BH131" i="1"/>
  <c r="A131" i="1"/>
  <c r="I131" i="1"/>
  <c r="AK131" i="1"/>
  <c r="AV131" i="1"/>
  <c r="V131" i="1"/>
  <c r="J131" i="1"/>
  <c r="G131" i="1"/>
  <c r="AP131" i="1"/>
  <c r="AC409" i="1"/>
  <c r="AR409" i="1"/>
  <c r="M513" i="1"/>
  <c r="AZ513" i="1"/>
  <c r="AW513" i="1"/>
  <c r="G513" i="1"/>
  <c r="Y513" i="1"/>
  <c r="AZ371" i="1"/>
  <c r="AN371" i="1"/>
  <c r="J371" i="1"/>
  <c r="L371" i="1"/>
  <c r="M371" i="1"/>
  <c r="AE371" i="1"/>
  <c r="AD371" i="1"/>
  <c r="AI442" i="1"/>
  <c r="T442" i="1"/>
  <c r="AC442" i="1"/>
  <c r="BD442" i="1"/>
  <c r="W442" i="1"/>
  <c r="AF259" i="1"/>
  <c r="E259" i="1"/>
  <c r="AO259" i="1"/>
  <c r="H396" i="1"/>
  <c r="AL396" i="1"/>
  <c r="BG396" i="1"/>
  <c r="E396" i="1"/>
  <c r="E466" i="1"/>
  <c r="Z466" i="1"/>
  <c r="BA466" i="1"/>
  <c r="Q466" i="1"/>
  <c r="AF269" i="1"/>
  <c r="W269" i="1"/>
  <c r="BD501" i="1"/>
  <c r="B501" i="1"/>
  <c r="BG501" i="1"/>
  <c r="Q501" i="1"/>
  <c r="T501" i="1"/>
  <c r="AL501" i="1"/>
  <c r="AU318" i="1"/>
  <c r="AF318" i="1"/>
  <c r="BD318" i="1"/>
  <c r="K318" i="1"/>
  <c r="E255" i="1"/>
  <c r="AF255" i="1"/>
  <c r="AU255" i="1"/>
  <c r="H255" i="1"/>
  <c r="BA255" i="1"/>
  <c r="BD255" i="1"/>
  <c r="H553" i="1"/>
  <c r="E553" i="1"/>
  <c r="BA553" i="1"/>
  <c r="T553" i="1"/>
  <c r="AX553" i="1"/>
  <c r="Q553" i="1"/>
  <c r="AT352" i="1"/>
  <c r="BG276" i="1"/>
  <c r="Z276" i="1"/>
  <c r="AR276" i="1"/>
  <c r="BA276" i="1"/>
  <c r="T276" i="1"/>
  <c r="V548" i="1"/>
  <c r="I379" i="1"/>
  <c r="V379" i="1"/>
  <c r="G379" i="1"/>
  <c r="U379" i="1"/>
  <c r="AQ379" i="1"/>
  <c r="AA379" i="1"/>
  <c r="M379" i="1"/>
  <c r="AT379" i="1"/>
  <c r="BF379" i="1"/>
  <c r="AE379" i="1"/>
  <c r="S342" i="1"/>
  <c r="AQ342" i="1"/>
  <c r="N383" i="1"/>
  <c r="AT363" i="1"/>
  <c r="AH363" i="1"/>
  <c r="W244" i="1"/>
  <c r="AR244" i="1"/>
  <c r="BG244" i="1"/>
  <c r="J266" i="1"/>
  <c r="S266" i="1"/>
  <c r="AZ266" i="1"/>
  <c r="P266" i="1"/>
  <c r="B378" i="1"/>
  <c r="N378" i="1"/>
  <c r="T378" i="1"/>
  <c r="AI378" i="1"/>
  <c r="Q458" i="1"/>
  <c r="V328" i="1"/>
  <c r="BF328" i="1"/>
  <c r="J328" i="1"/>
  <c r="D328" i="1"/>
  <c r="AC329" i="1"/>
  <c r="E329" i="1"/>
  <c r="AT329" i="1"/>
  <c r="AX452" i="1"/>
  <c r="AI452" i="1"/>
  <c r="Z452" i="1"/>
  <c r="N452" i="1"/>
  <c r="E452" i="1"/>
  <c r="H452" i="1"/>
  <c r="T543" i="1"/>
  <c r="W543" i="1"/>
  <c r="AO543" i="1"/>
  <c r="Q543" i="1"/>
  <c r="H543" i="1"/>
  <c r="AY503" i="1"/>
  <c r="AW503" i="1"/>
  <c r="C503" i="1"/>
  <c r="AP294" i="1"/>
  <c r="L294" i="1"/>
  <c r="AQ294" i="1"/>
  <c r="AK294" i="1"/>
  <c r="F294" i="1"/>
  <c r="J294" i="1"/>
  <c r="AE294" i="1"/>
  <c r="X294" i="1"/>
  <c r="AB294" i="1"/>
  <c r="AM294" i="1"/>
  <c r="AY549" i="1"/>
  <c r="AA549" i="1"/>
  <c r="AZ549" i="1"/>
  <c r="BD340" i="1"/>
  <c r="AS340" i="1"/>
  <c r="AY375" i="1"/>
  <c r="BD375" i="1"/>
  <c r="BG375" i="1"/>
  <c r="AM375" i="1"/>
  <c r="W375" i="1"/>
  <c r="Q375" i="1"/>
  <c r="B554" i="1"/>
  <c r="I409" i="1"/>
  <c r="AZ362" i="1"/>
  <c r="L546" i="1"/>
  <c r="E489" i="1"/>
  <c r="AJ398" i="1"/>
  <c r="O398" i="1"/>
  <c r="Y254" i="1"/>
  <c r="AH254" i="1"/>
  <c r="AY345" i="1"/>
  <c r="BB364" i="1"/>
  <c r="D345" i="1"/>
  <c r="O254" i="1"/>
  <c r="AJ364" i="1"/>
  <c r="BE427" i="1"/>
  <c r="BE309" i="1"/>
  <c r="AJ362" i="1"/>
  <c r="A362" i="1"/>
  <c r="AV539" i="1"/>
  <c r="AS539" i="1"/>
  <c r="AM310" i="1"/>
  <c r="AS363" i="1"/>
  <c r="AU405" i="1"/>
  <c r="AR405" i="1"/>
  <c r="Q405" i="1"/>
  <c r="AL405" i="1"/>
  <c r="BA405" i="1"/>
  <c r="H366" i="1"/>
  <c r="W366" i="1"/>
  <c r="AX366" i="1"/>
  <c r="AO366" i="1"/>
  <c r="N366" i="1"/>
  <c r="AR307" i="1"/>
  <c r="BA307" i="1"/>
  <c r="T307" i="1"/>
  <c r="AL307" i="1"/>
  <c r="T346" i="1"/>
  <c r="AC346" i="1"/>
  <c r="BG346" i="1"/>
  <c r="BD346" i="1"/>
  <c r="W346" i="1"/>
  <c r="B348" i="1"/>
  <c r="Z348" i="1"/>
  <c r="AI348" i="1"/>
  <c r="AF348" i="1"/>
  <c r="AU554" i="1"/>
  <c r="BD438" i="1"/>
  <c r="AX438" i="1"/>
  <c r="AO438" i="1"/>
  <c r="Z438" i="1"/>
  <c r="AT458" i="1"/>
  <c r="AW458" i="1"/>
  <c r="M458" i="1"/>
  <c r="D458" i="1"/>
  <c r="J458" i="1"/>
  <c r="AZ310" i="1"/>
  <c r="Y310" i="1"/>
  <c r="S310" i="1"/>
  <c r="G310" i="1"/>
  <c r="AQ310" i="1"/>
  <c r="AU313" i="1"/>
  <c r="AX313" i="1"/>
  <c r="AF313" i="1"/>
  <c r="AI313" i="1"/>
  <c r="N511" i="1"/>
  <c r="K511" i="1"/>
  <c r="BA511" i="1"/>
  <c r="AO511" i="1"/>
  <c r="Q511" i="1"/>
  <c r="E511" i="1"/>
  <c r="E371" i="1"/>
  <c r="BA371" i="1"/>
  <c r="H371" i="1"/>
  <c r="D532" i="1"/>
  <c r="J532" i="1"/>
  <c r="C532" i="1"/>
  <c r="AH532" i="1"/>
  <c r="AT532" i="1"/>
  <c r="F532" i="1"/>
  <c r="U532" i="1"/>
  <c r="Y532" i="1"/>
  <c r="AQ532" i="1"/>
  <c r="AU532" i="1"/>
  <c r="AO532" i="1"/>
  <c r="Q532" i="1"/>
  <c r="AI532" i="1"/>
  <c r="BA532" i="1"/>
  <c r="R301" i="1"/>
  <c r="AG301" i="1"/>
  <c r="U301" i="1"/>
  <c r="AT301" i="1"/>
  <c r="AN301" i="1"/>
  <c r="AD301" i="1"/>
  <c r="AY301" i="1"/>
  <c r="AZ301" i="1"/>
  <c r="X301" i="1"/>
  <c r="AW301" i="1"/>
  <c r="BD537" i="1"/>
  <c r="B537" i="1"/>
  <c r="H537" i="1"/>
  <c r="AR537" i="1"/>
  <c r="AC537" i="1"/>
  <c r="A466" i="1"/>
  <c r="AT466" i="1"/>
  <c r="R466" i="1"/>
  <c r="BF466" i="1"/>
  <c r="G466" i="1"/>
  <c r="BB466" i="1"/>
  <c r="J466" i="1"/>
  <c r="AN466" i="1"/>
  <c r="U466" i="1"/>
  <c r="AS466" i="1"/>
  <c r="B267" i="1"/>
  <c r="E267" i="1"/>
  <c r="T267" i="1"/>
  <c r="AB487" i="1"/>
  <c r="O487" i="1"/>
  <c r="AH487" i="1"/>
  <c r="AP487" i="1"/>
  <c r="L487" i="1"/>
  <c r="AV487" i="1"/>
  <c r="AK487" i="1"/>
  <c r="G426" i="1"/>
  <c r="G348" i="1"/>
  <c r="M348" i="1"/>
  <c r="Y348" i="1"/>
  <c r="AH348" i="1"/>
  <c r="R348" i="1"/>
  <c r="L348" i="1"/>
  <c r="A348" i="1"/>
  <c r="AS348" i="1"/>
  <c r="U348" i="1"/>
  <c r="AA348" i="1"/>
  <c r="W430" i="1"/>
  <c r="AK489" i="1"/>
  <c r="BF489" i="1"/>
  <c r="M489" i="1"/>
  <c r="G489" i="1"/>
  <c r="AZ489" i="1"/>
  <c r="AA415" i="1"/>
  <c r="AK415" i="1"/>
  <c r="AI342" i="1"/>
  <c r="W342" i="1"/>
  <c r="AC342" i="1"/>
  <c r="BA342" i="1"/>
  <c r="BG342" i="1"/>
  <c r="BD342" i="1"/>
  <c r="BF244" i="1"/>
  <c r="G244" i="1"/>
  <c r="S244" i="1"/>
  <c r="M244" i="1"/>
  <c r="AT244" i="1"/>
  <c r="AG244" i="1"/>
  <c r="V244" i="1"/>
  <c r="J21" i="1"/>
  <c r="AY21" i="1"/>
  <c r="AH21" i="1"/>
  <c r="AW21" i="1"/>
  <c r="M21" i="1"/>
  <c r="U21" i="1"/>
  <c r="S21" i="1"/>
  <c r="AA21" i="1"/>
  <c r="AG21" i="1"/>
  <c r="AS21" i="1"/>
  <c r="BF21" i="1"/>
  <c r="V21" i="1"/>
  <c r="AD89" i="1"/>
  <c r="AE89" i="1"/>
  <c r="L89" i="1"/>
  <c r="P89" i="1"/>
  <c r="I89" i="1"/>
  <c r="J89" i="1"/>
  <c r="X89" i="1"/>
  <c r="BB89" i="1"/>
  <c r="AH129" i="1"/>
  <c r="D129" i="1"/>
  <c r="AA129" i="1"/>
  <c r="AP129" i="1"/>
  <c r="AW129" i="1"/>
  <c r="AQ129" i="1"/>
  <c r="BC129" i="1"/>
  <c r="AV129" i="1"/>
  <c r="BE129" i="1"/>
  <c r="J129" i="1"/>
  <c r="BH129" i="1"/>
  <c r="AY113" i="1"/>
  <c r="M113" i="1"/>
  <c r="AG113" i="1"/>
  <c r="AP113" i="1"/>
  <c r="AA113" i="1"/>
  <c r="AW113" i="1"/>
  <c r="V113" i="1"/>
  <c r="R113" i="1"/>
  <c r="BH113" i="1"/>
  <c r="BB113" i="1"/>
  <c r="AC85" i="1"/>
  <c r="T85" i="1"/>
  <c r="BD85" i="1"/>
  <c r="H85" i="1"/>
  <c r="B85" i="1"/>
  <c r="W85" i="1"/>
  <c r="BA109" i="1"/>
  <c r="AC109" i="1"/>
  <c r="BD109" i="1"/>
  <c r="K109" i="1"/>
  <c r="K87" i="1"/>
  <c r="AR87" i="1"/>
  <c r="BA87" i="1"/>
  <c r="AX87" i="1"/>
  <c r="O131" i="1"/>
  <c r="AQ131" i="1"/>
  <c r="BE131" i="1"/>
  <c r="U131" i="1"/>
  <c r="C131" i="1"/>
  <c r="AG131" i="1"/>
  <c r="P131" i="1"/>
  <c r="AJ131" i="1"/>
  <c r="BC131" i="1"/>
  <c r="E409" i="1"/>
  <c r="K409" i="1"/>
  <c r="BC513" i="1"/>
  <c r="AH513" i="1"/>
  <c r="AN513" i="1"/>
  <c r="S513" i="1"/>
  <c r="V513" i="1"/>
  <c r="AQ371" i="1"/>
  <c r="AH371" i="1"/>
  <c r="S371" i="1"/>
  <c r="BB371" i="1"/>
  <c r="G371" i="1"/>
  <c r="AB371" i="1"/>
  <c r="BG442" i="1"/>
  <c r="N442" i="1"/>
  <c r="AL442" i="1"/>
  <c r="Q442" i="1"/>
  <c r="B259" i="1"/>
  <c r="BA259" i="1"/>
  <c r="AC259" i="1"/>
  <c r="BD259" i="1"/>
  <c r="W259" i="1"/>
  <c r="BD396" i="1"/>
  <c r="AI396" i="1"/>
  <c r="AR396" i="1"/>
  <c r="K396" i="1"/>
  <c r="T396" i="1"/>
  <c r="N396" i="1"/>
  <c r="AO466" i="1"/>
  <c r="AF466" i="1"/>
  <c r="T466" i="1"/>
  <c r="H466" i="1"/>
  <c r="AI466" i="1"/>
  <c r="AL269" i="1"/>
  <c r="BD269" i="1"/>
  <c r="Z269" i="1"/>
  <c r="Q269" i="1"/>
  <c r="AR269" i="1"/>
  <c r="B269" i="1"/>
  <c r="Z501" i="1"/>
  <c r="AX501" i="1"/>
  <c r="AC501" i="1"/>
  <c r="W501" i="1"/>
  <c r="Z318" i="1"/>
  <c r="AX318" i="1"/>
  <c r="Q318" i="1"/>
  <c r="H318" i="1"/>
  <c r="AC255" i="1"/>
  <c r="AI255" i="1"/>
  <c r="N255" i="1"/>
  <c r="AO255" i="1"/>
  <c r="AO553" i="1"/>
  <c r="Z553" i="1"/>
  <c r="AL553" i="1"/>
  <c r="K553" i="1"/>
  <c r="K276" i="1"/>
  <c r="AU276" i="1"/>
  <c r="AI276" i="1"/>
  <c r="N276" i="1"/>
  <c r="BD276" i="1"/>
  <c r="Y548" i="1"/>
  <c r="C379" i="1"/>
  <c r="L379" i="1"/>
  <c r="F379" i="1"/>
  <c r="O379" i="1"/>
  <c r="A379" i="1"/>
  <c r="D379" i="1"/>
  <c r="AJ379" i="1"/>
  <c r="AM379" i="1"/>
  <c r="BC379" i="1"/>
  <c r="AZ379" i="1"/>
  <c r="AK379" i="1"/>
  <c r="AJ342" i="1"/>
  <c r="AE342" i="1"/>
  <c r="Y342" i="1"/>
  <c r="BG383" i="1"/>
  <c r="T383" i="1"/>
  <c r="G363" i="1"/>
  <c r="BF363" i="1"/>
  <c r="K244" i="1"/>
  <c r="H244" i="1"/>
  <c r="AN266" i="1"/>
  <c r="D266" i="1"/>
  <c r="AK266" i="1"/>
  <c r="AQ266" i="1"/>
  <c r="AB266" i="1"/>
  <c r="BD378" i="1"/>
  <c r="Z378" i="1"/>
  <c r="Q378" i="1"/>
  <c r="K378" i="1"/>
  <c r="AU378" i="1"/>
  <c r="AO378" i="1"/>
  <c r="W458" i="1"/>
  <c r="AN328" i="1"/>
  <c r="AT328" i="1"/>
  <c r="AK328" i="1"/>
  <c r="AE328" i="1"/>
  <c r="BA329" i="1"/>
  <c r="AU329" i="1"/>
  <c r="AJ329" i="1"/>
  <c r="D329" i="1"/>
  <c r="AC452" i="1"/>
  <c r="K452" i="1"/>
  <c r="AL452" i="1"/>
  <c r="AO452" i="1"/>
  <c r="BG543" i="1"/>
  <c r="BA543" i="1"/>
  <c r="B543" i="1"/>
  <c r="N543" i="1"/>
  <c r="BE503" i="1"/>
  <c r="AB503" i="1"/>
  <c r="BF294" i="1"/>
  <c r="G294" i="1"/>
  <c r="M294" i="1"/>
  <c r="O294" i="1"/>
  <c r="AY294" i="1"/>
  <c r="BH294" i="1"/>
  <c r="AT294" i="1"/>
  <c r="AD294" i="1"/>
  <c r="AW294" i="1"/>
  <c r="M549" i="1"/>
  <c r="Y549" i="1"/>
  <c r="L549" i="1"/>
  <c r="I340" i="1"/>
  <c r="N340" i="1"/>
  <c r="T375" i="1"/>
  <c r="AP375" i="1"/>
  <c r="AF375" i="1"/>
  <c r="AD375" i="1"/>
  <c r="Z375" i="1"/>
  <c r="AR375" i="1"/>
  <c r="U409" i="1"/>
  <c r="BE313" i="1"/>
  <c r="Q313" i="1"/>
  <c r="AA313" i="1"/>
  <c r="BH398" i="1"/>
  <c r="G398" i="1"/>
  <c r="AQ254" i="1"/>
  <c r="BF254" i="1"/>
  <c r="F345" i="1"/>
  <c r="AT345" i="1"/>
  <c r="BF364" i="1"/>
  <c r="T554" i="1"/>
  <c r="AA310" i="1"/>
  <c r="AX554" i="1"/>
  <c r="AH364" i="1"/>
  <c r="BF398" i="1"/>
  <c r="AZ539" i="1"/>
  <c r="I362" i="1"/>
  <c r="AD362" i="1"/>
  <c r="BC539" i="1"/>
  <c r="AP539" i="1"/>
  <c r="AV310" i="1"/>
  <c r="F310" i="1"/>
  <c r="H405" i="1"/>
  <c r="E405" i="1"/>
  <c r="BG405" i="1"/>
  <c r="AO405" i="1"/>
  <c r="AU366" i="1"/>
  <c r="E366" i="1"/>
  <c r="BG366" i="1"/>
  <c r="AI366" i="1"/>
  <c r="BG307" i="1"/>
  <c r="E307" i="1"/>
  <c r="AO307" i="1"/>
  <c r="N307" i="1"/>
  <c r="AU307" i="1"/>
  <c r="Z307" i="1"/>
  <c r="AX346" i="1"/>
  <c r="AL346" i="1"/>
  <c r="AO346" i="1"/>
  <c r="Q346" i="1"/>
  <c r="H346" i="1"/>
  <c r="B346" i="1"/>
  <c r="Y345" i="1"/>
  <c r="M345" i="1"/>
  <c r="BG348" i="1"/>
  <c r="E348" i="1"/>
  <c r="AL348" i="1"/>
  <c r="K348" i="1"/>
  <c r="AO348" i="1"/>
  <c r="BG554" i="1"/>
  <c r="B438" i="1"/>
  <c r="AR438" i="1"/>
  <c r="T438" i="1"/>
  <c r="K438" i="1"/>
  <c r="Q438" i="1"/>
  <c r="E438" i="1"/>
  <c r="V458" i="1"/>
  <c r="AH458" i="1"/>
  <c r="A458" i="1"/>
  <c r="P458" i="1"/>
  <c r="AE458" i="1"/>
  <c r="V310" i="1"/>
  <c r="A310" i="1"/>
  <c r="P310" i="1"/>
  <c r="N313" i="1"/>
  <c r="AL313" i="1"/>
  <c r="BD313" i="1"/>
  <c r="BG313" i="1"/>
  <c r="AR313" i="1"/>
  <c r="B511" i="1"/>
  <c r="AI511" i="1"/>
  <c r="Z511" i="1"/>
  <c r="AR511" i="1"/>
  <c r="AL511" i="1"/>
  <c r="N371" i="1"/>
  <c r="T371" i="1"/>
  <c r="AN532" i="1"/>
  <c r="AB532" i="1"/>
  <c r="R532" i="1"/>
  <c r="AV532" i="1"/>
  <c r="AY532" i="1"/>
  <c r="AG532" i="1"/>
  <c r="AS532" i="1"/>
  <c r="AE532" i="1"/>
  <c r="BF532" i="1"/>
  <c r="A532" i="1"/>
  <c r="G532" i="1"/>
  <c r="AP532" i="1"/>
  <c r="W532" i="1"/>
  <c r="T532" i="1"/>
  <c r="AX532" i="1"/>
  <c r="AF532" i="1"/>
  <c r="P301" i="1"/>
  <c r="G301" i="1"/>
  <c r="L301" i="1"/>
  <c r="D301" i="1"/>
  <c r="S301" i="1"/>
  <c r="C301" i="1"/>
  <c r="AE301" i="1"/>
  <c r="AQ301" i="1"/>
  <c r="AA301" i="1"/>
  <c r="T537" i="1"/>
  <c r="AX537" i="1"/>
  <c r="W537" i="1"/>
  <c r="E537" i="1"/>
  <c r="K537" i="1"/>
  <c r="AI537" i="1"/>
  <c r="AA466" i="1"/>
  <c r="BE466" i="1"/>
  <c r="AD466" i="1"/>
  <c r="AV466" i="1"/>
  <c r="V466" i="1"/>
  <c r="BH466" i="1"/>
  <c r="AB466" i="1"/>
  <c r="C466" i="1"/>
  <c r="F466" i="1"/>
  <c r="M466" i="1"/>
  <c r="Z267" i="1"/>
  <c r="AU267" i="1"/>
  <c r="BD267" i="1"/>
  <c r="H267" i="1"/>
  <c r="U487" i="1"/>
  <c r="S487" i="1"/>
  <c r="AE487" i="1"/>
  <c r="M487" i="1"/>
  <c r="AD487" i="1"/>
  <c r="AJ487" i="1"/>
  <c r="BC348" i="1"/>
  <c r="BH348" i="1"/>
  <c r="AN348" i="1"/>
  <c r="J348" i="1"/>
  <c r="AB348" i="1"/>
  <c r="BB348" i="1"/>
  <c r="D348" i="1"/>
  <c r="AQ348" i="1"/>
  <c r="S348" i="1"/>
  <c r="AW348" i="1"/>
  <c r="AX430" i="1"/>
  <c r="AF430" i="1"/>
  <c r="E430" i="1"/>
  <c r="A489" i="1"/>
  <c r="BC489" i="1"/>
  <c r="Y489" i="1"/>
  <c r="AH489" i="1"/>
  <c r="V489" i="1"/>
  <c r="AB489" i="1"/>
  <c r="AG415" i="1"/>
  <c r="BE415" i="1"/>
  <c r="AQ415" i="1"/>
  <c r="H342" i="1"/>
  <c r="AL342" i="1"/>
  <c r="AO342" i="1"/>
  <c r="AX342" i="1"/>
  <c r="Z342" i="1"/>
  <c r="AD244" i="1"/>
  <c r="BC244" i="1"/>
  <c r="J244" i="1"/>
  <c r="Y244" i="1"/>
  <c r="BB244" i="1"/>
  <c r="AC480" i="1"/>
  <c r="AR480" i="1"/>
  <c r="BA480" i="1"/>
  <c r="K480" i="1"/>
  <c r="AW270" i="1"/>
  <c r="AO427" i="1"/>
  <c r="AI427" i="1"/>
  <c r="AL545" i="1"/>
  <c r="AK545" i="1"/>
  <c r="AQ545" i="1"/>
  <c r="X545" i="1"/>
  <c r="BC545" i="1"/>
  <c r="AL295" i="1"/>
  <c r="AM536" i="1"/>
  <c r="F536" i="1"/>
  <c r="G536" i="1"/>
  <c r="I536" i="1"/>
  <c r="BH536" i="1"/>
  <c r="AW536" i="1"/>
  <c r="BB536" i="1"/>
  <c r="AA536" i="1"/>
  <c r="AT536" i="1"/>
  <c r="BF536" i="1"/>
  <c r="AO266" i="1"/>
  <c r="BG266" i="1"/>
  <c r="H266" i="1"/>
  <c r="AC258" i="1"/>
  <c r="K258" i="1"/>
  <c r="T258" i="1"/>
  <c r="N258" i="1"/>
  <c r="H258" i="1"/>
  <c r="AL258" i="1"/>
  <c r="AN385" i="1"/>
  <c r="D385" i="1"/>
  <c r="G385" i="1"/>
  <c r="AW385" i="1"/>
  <c r="AK385" i="1"/>
  <c r="A385" i="1"/>
  <c r="BG497" i="1"/>
  <c r="AI497" i="1"/>
  <c r="N497" i="1"/>
  <c r="AC497" i="1"/>
  <c r="AL497" i="1"/>
  <c r="AT452" i="1"/>
  <c r="BC452" i="1"/>
  <c r="AG452" i="1"/>
  <c r="BF452" i="1"/>
  <c r="AH452" i="1"/>
  <c r="BE452" i="1"/>
  <c r="AA452" i="1"/>
  <c r="D452" i="1"/>
  <c r="AM452" i="1"/>
  <c r="U452" i="1"/>
  <c r="AN452" i="1"/>
  <c r="Y543" i="1"/>
  <c r="BE543" i="1"/>
  <c r="AJ543" i="1"/>
  <c r="AH543" i="1"/>
  <c r="F543" i="1"/>
  <c r="S543" i="1"/>
  <c r="AI336" i="1"/>
  <c r="AO546" i="1"/>
  <c r="H546" i="1"/>
  <c r="B546" i="1"/>
  <c r="Q546" i="1"/>
  <c r="B538" i="1"/>
  <c r="K538" i="1"/>
  <c r="E538" i="1"/>
  <c r="O314" i="1"/>
  <c r="AG314" i="1"/>
  <c r="C314" i="1"/>
  <c r="BB314" i="1"/>
  <c r="AR314" i="1"/>
  <c r="BG314" i="1"/>
  <c r="T314" i="1"/>
  <c r="A360" i="1"/>
  <c r="AB360" i="1"/>
  <c r="AG360" i="1"/>
  <c r="BH360" i="1"/>
  <c r="C360" i="1"/>
  <c r="Y360" i="1"/>
  <c r="R360" i="1"/>
  <c r="AY360" i="1"/>
  <c r="BC360" i="1"/>
  <c r="AQ360" i="1"/>
  <c r="P313" i="1"/>
  <c r="D313" i="1"/>
  <c r="AB313" i="1"/>
  <c r="G272" i="1"/>
  <c r="C272" i="1"/>
  <c r="R409" i="1"/>
  <c r="BB489" i="1"/>
  <c r="F546" i="1"/>
  <c r="AC489" i="1"/>
  <c r="F398" i="1"/>
  <c r="D398" i="1"/>
  <c r="S254" i="1"/>
  <c r="AJ254" i="1"/>
  <c r="J254" i="1"/>
  <c r="L458" i="1"/>
  <c r="I345" i="1"/>
  <c r="AN364" i="1"/>
  <c r="BA554" i="1"/>
  <c r="AS364" i="1"/>
  <c r="P398" i="1"/>
  <c r="X554" i="1"/>
  <c r="AG539" i="1"/>
  <c r="AY310" i="1"/>
  <c r="AP363" i="1"/>
  <c r="AY272" i="1"/>
  <c r="R554" i="1"/>
  <c r="U255" i="1"/>
  <c r="C409" i="1"/>
  <c r="BH409" i="1"/>
  <c r="BC409" i="1"/>
  <c r="A409" i="1"/>
  <c r="D409" i="1"/>
  <c r="V409" i="1"/>
  <c r="M409" i="1"/>
  <c r="AY398" i="1"/>
  <c r="D529" i="1"/>
  <c r="AK529" i="1"/>
  <c r="P529" i="1"/>
  <c r="AW529" i="1"/>
  <c r="AB529" i="1"/>
  <c r="AB346" i="1"/>
  <c r="I346" i="1"/>
  <c r="G346" i="1"/>
  <c r="AV346" i="1"/>
  <c r="S346" i="1"/>
  <c r="AT346" i="1"/>
  <c r="O346" i="1"/>
  <c r="BH346" i="1"/>
  <c r="J346" i="1"/>
  <c r="R471" i="1"/>
  <c r="BH471" i="1"/>
  <c r="Y471" i="1"/>
  <c r="AS471" i="1"/>
  <c r="AT471" i="1"/>
  <c r="L471" i="1"/>
  <c r="BB471" i="1"/>
  <c r="AH471" i="1"/>
  <c r="P471" i="1"/>
  <c r="AD471" i="1"/>
  <c r="I405" i="1"/>
  <c r="AZ405" i="1"/>
  <c r="M405" i="1"/>
  <c r="AK405" i="1"/>
  <c r="AP405" i="1"/>
  <c r="S405" i="1"/>
  <c r="AE405" i="1"/>
  <c r="BC405" i="1"/>
  <c r="AQ405" i="1"/>
  <c r="AA405" i="1"/>
  <c r="BC312" i="1"/>
  <c r="M312" i="1"/>
  <c r="G312" i="1"/>
  <c r="AZ312" i="1"/>
  <c r="D312" i="1"/>
  <c r="AT312" i="1"/>
  <c r="AS259" i="1"/>
  <c r="AD259" i="1"/>
  <c r="L259" i="1"/>
  <c r="AJ259" i="1"/>
  <c r="AA259" i="1"/>
  <c r="U259" i="1"/>
  <c r="H298" i="1"/>
  <c r="K298" i="1"/>
  <c r="T298" i="1"/>
  <c r="BD298" i="1"/>
  <c r="S298" i="1"/>
  <c r="O298" i="1"/>
  <c r="BE298" i="1"/>
  <c r="R298" i="1"/>
  <c r="AB298" i="1"/>
  <c r="AT298" i="1"/>
  <c r="M298" i="1"/>
  <c r="AY298" i="1"/>
  <c r="Y298" i="1"/>
  <c r="P298" i="1"/>
  <c r="J425" i="1"/>
  <c r="G274" i="1"/>
  <c r="AT274" i="1"/>
  <c r="AC274" i="1"/>
  <c r="N274" i="1"/>
  <c r="BA274" i="1"/>
  <c r="AR274" i="1"/>
  <c r="Q274" i="1"/>
  <c r="AU274" i="1"/>
  <c r="AY267" i="1"/>
  <c r="S267" i="1"/>
  <c r="Y267" i="1"/>
  <c r="AS267" i="1"/>
  <c r="BE267" i="1"/>
  <c r="U267" i="1"/>
  <c r="BH267" i="1"/>
  <c r="C267" i="1"/>
  <c r="AF408" i="1"/>
  <c r="AC408" i="1"/>
  <c r="T408" i="1"/>
  <c r="H408" i="1"/>
  <c r="E408" i="1"/>
  <c r="P408" i="1"/>
  <c r="BB408" i="1"/>
  <c r="AZ408" i="1"/>
  <c r="AV408" i="1"/>
  <c r="AN408" i="1"/>
  <c r="AW408" i="1"/>
  <c r="AP408" i="1"/>
  <c r="BC408" i="1"/>
  <c r="AG408" i="1"/>
  <c r="G408" i="1"/>
  <c r="J408" i="1"/>
  <c r="A408" i="1"/>
  <c r="W272" i="1"/>
  <c r="E272" i="1"/>
  <c r="AU272" i="1"/>
  <c r="K272" i="1"/>
  <c r="Z272" i="1"/>
  <c r="BG284" i="1"/>
  <c r="AF284" i="1"/>
  <c r="AL284" i="1"/>
  <c r="AR284" i="1"/>
  <c r="B284" i="1"/>
  <c r="AD269" i="1"/>
  <c r="AK269" i="1"/>
  <c r="X269" i="1"/>
  <c r="L269" i="1"/>
  <c r="AP269" i="1"/>
  <c r="C269" i="1"/>
  <c r="AA269" i="1"/>
  <c r="BC269" i="1"/>
  <c r="BE269" i="1"/>
  <c r="F269" i="1"/>
  <c r="U269" i="1"/>
  <c r="E487" i="1"/>
  <c r="W487" i="1"/>
  <c r="AR487" i="1"/>
  <c r="T487" i="1"/>
  <c r="AU487" i="1"/>
  <c r="T471" i="1"/>
  <c r="AI471" i="1"/>
  <c r="AX471" i="1"/>
  <c r="K471" i="1"/>
  <c r="AC471" i="1"/>
  <c r="AZ404" i="1"/>
  <c r="S404" i="1"/>
  <c r="AK404" i="1"/>
  <c r="AN404" i="1"/>
  <c r="O404" i="1"/>
  <c r="BH404" i="1"/>
  <c r="V404" i="1"/>
  <c r="AW404" i="1"/>
  <c r="C410" i="1"/>
  <c r="AY410" i="1"/>
  <c r="AZ410" i="1"/>
  <c r="F410" i="1"/>
  <c r="BF410" i="1"/>
  <c r="V410" i="1"/>
  <c r="I410" i="1"/>
  <c r="AE410" i="1"/>
  <c r="AS410" i="1"/>
  <c r="Y410" i="1"/>
  <c r="T309" i="1"/>
  <c r="N309" i="1"/>
  <c r="B309" i="1"/>
  <c r="AI407" i="1"/>
  <c r="AN190" i="1"/>
  <c r="AN140" i="1"/>
  <c r="AN104" i="1"/>
  <c r="AN498" i="1"/>
  <c r="AN482" i="1"/>
  <c r="AN157" i="1"/>
  <c r="AN263" i="1"/>
  <c r="AN368" i="1"/>
  <c r="AN268" i="1"/>
  <c r="AN325" i="1"/>
  <c r="AN261" i="1"/>
  <c r="AN428" i="1"/>
  <c r="AN326" i="1"/>
  <c r="AN337" i="1"/>
  <c r="AN147" i="1"/>
  <c r="F261" i="1"/>
  <c r="F339" i="1"/>
  <c r="F104" i="1"/>
  <c r="J326" i="1"/>
  <c r="J261" i="1"/>
  <c r="J428" i="1"/>
  <c r="J140" i="1"/>
  <c r="J104" i="1"/>
  <c r="J157" i="1"/>
  <c r="J263" i="1"/>
  <c r="J487" i="1"/>
  <c r="J147" i="1"/>
  <c r="J289" i="1"/>
  <c r="J337" i="1"/>
  <c r="J368" i="1"/>
  <c r="J268" i="1"/>
  <c r="J375" i="1"/>
  <c r="AG104" i="1"/>
  <c r="AG190" i="1"/>
  <c r="AG261" i="1"/>
  <c r="L326" i="1"/>
  <c r="L147" i="1"/>
  <c r="L261" i="1"/>
  <c r="L104" i="1"/>
  <c r="V292" i="1"/>
  <c r="V540" i="1"/>
  <c r="V104" i="1"/>
  <c r="V326" i="1"/>
  <c r="V304" i="1"/>
  <c r="V337" i="1"/>
  <c r="V190" i="1"/>
  <c r="V425" i="1"/>
  <c r="V261" i="1"/>
  <c r="V368" i="1"/>
  <c r="V140" i="1"/>
  <c r="V157" i="1"/>
  <c r="V263" i="1"/>
  <c r="V325" i="1"/>
  <c r="V428" i="1"/>
  <c r="I104" i="1"/>
  <c r="I261" i="1"/>
  <c r="A337" i="1"/>
  <c r="A263" i="1"/>
  <c r="A325" i="1"/>
  <c r="A268" i="1"/>
  <c r="A447" i="1"/>
  <c r="A368" i="1"/>
  <c r="A261" i="1"/>
  <c r="A428" i="1"/>
  <c r="A326" i="1"/>
  <c r="A540" i="1"/>
  <c r="A375" i="1"/>
  <c r="A147" i="1"/>
  <c r="A157" i="1"/>
  <c r="A140" i="1"/>
  <c r="A339" i="1"/>
  <c r="AP261" i="1"/>
  <c r="AP540" i="1"/>
  <c r="AP104" i="1"/>
  <c r="AK4" i="1"/>
  <c r="AK337" i="1"/>
  <c r="AK502" i="1"/>
  <c r="AK368" i="1"/>
  <c r="AK325" i="1"/>
  <c r="AK140" i="1"/>
  <c r="AK268" i="1"/>
  <c r="AK263" i="1"/>
  <c r="AK375" i="1"/>
  <c r="AK482" i="1"/>
  <c r="AK426" i="1"/>
  <c r="AK428" i="1"/>
  <c r="AK292" i="1"/>
  <c r="AK261" i="1"/>
  <c r="AK157" i="1"/>
  <c r="AK104" i="1"/>
  <c r="AK289" i="1"/>
  <c r="AK326" i="1"/>
  <c r="AK151" i="1"/>
  <c r="C117" i="1"/>
  <c r="X117" i="1"/>
  <c r="I117" i="1"/>
  <c r="BH117" i="1"/>
  <c r="AE117" i="1"/>
  <c r="V117" i="1"/>
  <c r="L117" i="1"/>
  <c r="U117" i="1"/>
  <c r="AW117" i="1"/>
  <c r="AP169" i="1"/>
  <c r="BF169" i="1"/>
  <c r="I169" i="1"/>
  <c r="AA169" i="1"/>
  <c r="AE169" i="1"/>
  <c r="BB169" i="1"/>
  <c r="Y169" i="1"/>
  <c r="R169" i="1"/>
  <c r="AS169" i="1"/>
  <c r="D169" i="1"/>
  <c r="AM166" i="1"/>
  <c r="AD166" i="1"/>
  <c r="BE166" i="1"/>
  <c r="AW166" i="1"/>
  <c r="X166" i="1"/>
  <c r="S166" i="1"/>
  <c r="AA166" i="1"/>
  <c r="AV166" i="1"/>
  <c r="U166" i="1"/>
  <c r="AX137" i="1"/>
  <c r="K137" i="1"/>
  <c r="AO137" i="1"/>
  <c r="BD137" i="1"/>
  <c r="Z137" i="1"/>
  <c r="O177" i="1"/>
  <c r="F177" i="1"/>
  <c r="AW177" i="1"/>
  <c r="BF177" i="1"/>
  <c r="D177" i="1"/>
  <c r="AH177" i="1"/>
  <c r="M177" i="1"/>
  <c r="J177" i="1"/>
  <c r="A177" i="1"/>
  <c r="AT177" i="1"/>
  <c r="BA224" i="1"/>
  <c r="BG224" i="1"/>
  <c r="E224" i="1"/>
  <c r="T224" i="1"/>
  <c r="AI224" i="1"/>
  <c r="AM224" i="1"/>
  <c r="J224" i="1"/>
  <c r="O224" i="1"/>
  <c r="BC224" i="1"/>
  <c r="AJ224" i="1"/>
  <c r="Y224" i="1"/>
  <c r="S224" i="1"/>
  <c r="AN224" i="1"/>
  <c r="A224" i="1"/>
  <c r="BH224" i="1"/>
  <c r="AT224" i="1"/>
  <c r="AH224" i="1"/>
  <c r="P15" i="1"/>
  <c r="Y15" i="1"/>
  <c r="A15" i="1"/>
  <c r="U15" i="1"/>
  <c r="M15" i="1"/>
  <c r="AD15" i="1"/>
  <c r="X15" i="1"/>
  <c r="BF15" i="1"/>
  <c r="AW15" i="1"/>
  <c r="BF112" i="1"/>
  <c r="O112" i="1"/>
  <c r="BB112" i="1"/>
  <c r="L112" i="1"/>
  <c r="A112" i="1"/>
  <c r="X112" i="1"/>
  <c r="AW112" i="1"/>
  <c r="AV112" i="1"/>
  <c r="H30" i="1"/>
  <c r="T30" i="1"/>
  <c r="W30" i="1"/>
  <c r="Q30" i="1"/>
  <c r="Z30" i="1"/>
  <c r="W173" i="1"/>
  <c r="H173" i="1"/>
  <c r="AF173" i="1"/>
  <c r="N173" i="1"/>
  <c r="H81" i="1"/>
  <c r="AR81" i="1"/>
  <c r="BG81" i="1"/>
  <c r="N111" i="1"/>
  <c r="AU111" i="1"/>
  <c r="T111" i="1"/>
  <c r="B111" i="1"/>
  <c r="AO111" i="1"/>
  <c r="AF111" i="1"/>
  <c r="I176" i="1"/>
  <c r="AJ176" i="1"/>
  <c r="AD176" i="1"/>
  <c r="AQ176" i="1"/>
  <c r="D176" i="1"/>
  <c r="M176" i="1"/>
  <c r="R62" i="1"/>
  <c r="AJ62" i="1"/>
  <c r="M62" i="1"/>
  <c r="BC62" i="1"/>
  <c r="AG62" i="1"/>
  <c r="AY62" i="1"/>
  <c r="X62" i="1"/>
  <c r="BE62" i="1"/>
  <c r="AM62" i="1"/>
  <c r="AK62" i="1"/>
  <c r="AZ62" i="1"/>
  <c r="AS63" i="1"/>
  <c r="F63" i="1"/>
  <c r="AM63" i="1"/>
  <c r="U63" i="1"/>
  <c r="C63" i="1"/>
  <c r="BG63" i="1"/>
  <c r="AR63" i="1"/>
  <c r="AL63" i="1"/>
  <c r="N63" i="1"/>
  <c r="V51" i="1"/>
  <c r="AS51" i="1"/>
  <c r="AA51" i="1"/>
  <c r="I51" i="1"/>
  <c r="BB51" i="1"/>
  <c r="D51" i="1"/>
  <c r="AW51" i="1"/>
  <c r="AE51" i="1"/>
  <c r="AJ51" i="1"/>
  <c r="AQ51" i="1"/>
  <c r="AF218" i="1"/>
  <c r="E218" i="1"/>
  <c r="AO218" i="1"/>
  <c r="AR218" i="1"/>
  <c r="BD218" i="1"/>
  <c r="BH98" i="1"/>
  <c r="AJ98" i="1"/>
  <c r="J98" i="1"/>
  <c r="BE98" i="1"/>
  <c r="P98" i="1"/>
  <c r="F98" i="1"/>
  <c r="AT98" i="1"/>
  <c r="AQ98" i="1"/>
  <c r="AG98" i="1"/>
  <c r="BC98" i="1"/>
  <c r="U98" i="1"/>
  <c r="BF135" i="1"/>
  <c r="BC135" i="1"/>
  <c r="O135" i="1"/>
  <c r="AK135" i="1"/>
  <c r="AZ135" i="1"/>
  <c r="P135" i="1"/>
  <c r="F135" i="1"/>
  <c r="R135" i="1"/>
  <c r="AL45" i="1"/>
  <c r="Z45" i="1"/>
  <c r="E45" i="1"/>
  <c r="Q45" i="1"/>
  <c r="AX45" i="1"/>
  <c r="AM232" i="1"/>
  <c r="AT232" i="1"/>
  <c r="AQ232" i="1"/>
  <c r="AH232" i="1"/>
  <c r="P232" i="1"/>
  <c r="AG232" i="1"/>
  <c r="R232" i="1"/>
  <c r="AV232" i="1"/>
  <c r="L232" i="1"/>
  <c r="AB232" i="1"/>
  <c r="Z232" i="1"/>
  <c r="AL232" i="1"/>
  <c r="AR232" i="1"/>
  <c r="N232" i="1"/>
  <c r="AO232" i="1"/>
  <c r="AX192" i="1"/>
  <c r="AU192" i="1"/>
  <c r="K192" i="1"/>
  <c r="AI192" i="1"/>
  <c r="Z192" i="1"/>
  <c r="BD92" i="1"/>
  <c r="Z92" i="1"/>
  <c r="AR92" i="1"/>
  <c r="N92" i="1"/>
  <c r="AL92" i="1"/>
  <c r="T92" i="1"/>
  <c r="AK32" i="1"/>
  <c r="AP32" i="1"/>
  <c r="AE32" i="1"/>
  <c r="U32" i="1"/>
  <c r="AH32" i="1"/>
  <c r="P32" i="1"/>
  <c r="O32" i="1"/>
  <c r="AX174" i="1"/>
  <c r="K174" i="1"/>
  <c r="AU174" i="1"/>
  <c r="AL174" i="1"/>
  <c r="BA174" i="1"/>
  <c r="AO174" i="1"/>
  <c r="V215" i="1"/>
  <c r="F215" i="1"/>
  <c r="M215" i="1"/>
  <c r="R215" i="1"/>
  <c r="AZ215" i="1"/>
  <c r="P215" i="1"/>
  <c r="Y215" i="1"/>
  <c r="AH215" i="1"/>
  <c r="I215" i="1"/>
  <c r="BH215" i="1"/>
  <c r="I21" i="1"/>
  <c r="AE21" i="1"/>
  <c r="AZ21" i="1"/>
  <c r="L21" i="1"/>
  <c r="X21" i="1"/>
  <c r="R21" i="1"/>
  <c r="AN21" i="1"/>
  <c r="AM21" i="1"/>
  <c r="BE89" i="1"/>
  <c r="AM89" i="1"/>
  <c r="BF89" i="1"/>
  <c r="A89" i="1"/>
  <c r="S89" i="1"/>
  <c r="O89" i="1"/>
  <c r="AG89" i="1"/>
  <c r="Y89" i="1"/>
  <c r="AJ89" i="1"/>
  <c r="U89" i="1"/>
  <c r="G89" i="1"/>
  <c r="C129" i="1"/>
  <c r="R129" i="1"/>
  <c r="O129" i="1"/>
  <c r="AS129" i="1"/>
  <c r="AJ129" i="1"/>
  <c r="BB129" i="1"/>
  <c r="P129" i="1"/>
  <c r="P113" i="1"/>
  <c r="AH113" i="1"/>
  <c r="AD113" i="1"/>
  <c r="U113" i="1"/>
  <c r="AS113" i="1"/>
  <c r="F113" i="1"/>
  <c r="J113" i="1"/>
  <c r="AB113" i="1"/>
  <c r="S113" i="1"/>
  <c r="AX85" i="1"/>
  <c r="Q85" i="1"/>
  <c r="N85" i="1"/>
  <c r="AR85" i="1"/>
  <c r="E85" i="1"/>
  <c r="W109" i="1"/>
  <c r="N109" i="1"/>
  <c r="Q109" i="1"/>
  <c r="BG109" i="1"/>
  <c r="W87" i="1"/>
  <c r="E87" i="1"/>
  <c r="B87" i="1"/>
  <c r="Z87" i="1"/>
  <c r="AM131" i="1"/>
  <c r="AH131" i="1"/>
  <c r="AZ131" i="1"/>
  <c r="M131" i="1"/>
  <c r="AT131" i="1"/>
  <c r="AD131" i="1"/>
  <c r="BF131" i="1"/>
  <c r="D131" i="1"/>
  <c r="AA131" i="1"/>
  <c r="AN131" i="1"/>
  <c r="BD409" i="1"/>
  <c r="N409" i="1"/>
  <c r="AU409" i="1"/>
  <c r="P513" i="1"/>
  <c r="J513" i="1"/>
  <c r="AT513" i="1"/>
  <c r="AB513" i="1"/>
  <c r="A513" i="1"/>
  <c r="BC371" i="1"/>
  <c r="V371" i="1"/>
  <c r="A371" i="1"/>
  <c r="AR442" i="1"/>
  <c r="H442" i="1"/>
  <c r="AF442" i="1"/>
  <c r="K442" i="1"/>
  <c r="AX442" i="1"/>
  <c r="AX259" i="1"/>
  <c r="N259" i="1"/>
  <c r="AR259" i="1"/>
  <c r="T259" i="1"/>
  <c r="Z259" i="1"/>
  <c r="Q396" i="1"/>
  <c r="AX396" i="1"/>
  <c r="AU396" i="1"/>
  <c r="AC396" i="1"/>
  <c r="BA396" i="1"/>
  <c r="K466" i="1"/>
  <c r="AU466" i="1"/>
  <c r="W466" i="1"/>
  <c r="B466" i="1"/>
  <c r="BD466" i="1"/>
  <c r="BG466" i="1"/>
  <c r="AU269" i="1"/>
  <c r="H269" i="1"/>
  <c r="T269" i="1"/>
  <c r="N269" i="1"/>
  <c r="AI269" i="1"/>
  <c r="BG269" i="1"/>
  <c r="K501" i="1"/>
  <c r="AI501" i="1"/>
  <c r="H501" i="1"/>
  <c r="AR501" i="1"/>
  <c r="AF501" i="1"/>
  <c r="AI318" i="1"/>
  <c r="BA318" i="1"/>
  <c r="AL318" i="1"/>
  <c r="T318" i="1"/>
  <c r="AO318" i="1"/>
  <c r="AL255" i="1"/>
  <c r="BG255" i="1"/>
  <c r="B255" i="1"/>
  <c r="Q255" i="1"/>
  <c r="Z255" i="1"/>
  <c r="AU553" i="1"/>
  <c r="AI553" i="1"/>
  <c r="AC553" i="1"/>
  <c r="BG553" i="1"/>
  <c r="AC276" i="1"/>
  <c r="AL276" i="1"/>
  <c r="Q276" i="1"/>
  <c r="B276" i="1"/>
  <c r="P379" i="1"/>
  <c r="AY379" i="1"/>
  <c r="AG379" i="1"/>
  <c r="AV379" i="1"/>
  <c r="Y379" i="1"/>
  <c r="AS379" i="1"/>
  <c r="S379" i="1"/>
  <c r="X379" i="1"/>
  <c r="BE379" i="1"/>
  <c r="AD342" i="1"/>
  <c r="AM342" i="1"/>
  <c r="BC342" i="1"/>
  <c r="AF383" i="1"/>
  <c r="AN363" i="1"/>
  <c r="BC363" i="1"/>
  <c r="AX244" i="1"/>
  <c r="T244" i="1"/>
  <c r="AL244" i="1"/>
  <c r="AW266" i="1"/>
  <c r="BC266" i="1"/>
  <c r="AH266" i="1"/>
  <c r="AE266" i="1"/>
  <c r="AT266" i="1"/>
  <c r="G266" i="1"/>
  <c r="AF378" i="1"/>
  <c r="W378" i="1"/>
  <c r="H378" i="1"/>
  <c r="E378" i="1"/>
  <c r="P328" i="1"/>
  <c r="M328" i="1"/>
  <c r="Y328" i="1"/>
  <c r="AW328" i="1"/>
  <c r="BC328" i="1"/>
  <c r="AB328" i="1"/>
  <c r="BD329" i="1"/>
  <c r="AN329" i="1"/>
  <c r="S329" i="1"/>
  <c r="BD452" i="1"/>
  <c r="BG452" i="1"/>
  <c r="Q452" i="1"/>
  <c r="T452" i="1"/>
  <c r="AI543" i="1"/>
  <c r="E543" i="1"/>
  <c r="AU543" i="1"/>
  <c r="AF543" i="1"/>
  <c r="AX543" i="1"/>
  <c r="BF503" i="1"/>
  <c r="AD503" i="1"/>
  <c r="BB503" i="1"/>
  <c r="U503" i="1"/>
  <c r="BE294" i="1"/>
  <c r="AA294" i="1"/>
  <c r="S294" i="1"/>
  <c r="AN294" i="1"/>
  <c r="P294" i="1"/>
  <c r="A294" i="1"/>
  <c r="V294" i="1"/>
  <c r="R294" i="1"/>
  <c r="AQ549" i="1"/>
  <c r="R549" i="1"/>
  <c r="Q340" i="1"/>
  <c r="L340" i="1"/>
  <c r="K375" i="1"/>
  <c r="AG375" i="1"/>
  <c r="BB375" i="1"/>
  <c r="BE272" i="1"/>
  <c r="A272" i="1"/>
  <c r="F458" i="1"/>
  <c r="BE489" i="1"/>
  <c r="L398" i="1"/>
  <c r="BE398" i="1"/>
  <c r="I254" i="1"/>
  <c r="AG458" i="1"/>
  <c r="X345" i="1"/>
  <c r="C398" i="1"/>
  <c r="AF554" i="1"/>
  <c r="AA488" i="1"/>
  <c r="AP364" i="1"/>
  <c r="AV362" i="1"/>
  <c r="BH307" i="1"/>
  <c r="AN362" i="1"/>
  <c r="R539" i="1"/>
  <c r="O554" i="1"/>
  <c r="L307" i="1"/>
  <c r="BE310" i="1"/>
  <c r="AV255" i="1"/>
  <c r="AC405" i="1"/>
  <c r="BD405" i="1"/>
  <c r="W405" i="1"/>
  <c r="N405" i="1"/>
  <c r="AI405" i="1"/>
  <c r="AF405" i="1"/>
  <c r="Z366" i="1"/>
  <c r="T366" i="1"/>
  <c r="K366" i="1"/>
  <c r="B366" i="1"/>
  <c r="BA366" i="1"/>
  <c r="AC307" i="1"/>
  <c r="AF307" i="1"/>
  <c r="Q307" i="1"/>
  <c r="AI307" i="1"/>
  <c r="Z346" i="1"/>
  <c r="AF346" i="1"/>
  <c r="AI346" i="1"/>
  <c r="AU346" i="1"/>
  <c r="AZ345" i="1"/>
  <c r="G345" i="1"/>
  <c r="H348" i="1"/>
  <c r="Q348" i="1"/>
  <c r="T348" i="1"/>
  <c r="Z219" i="1"/>
  <c r="B219" i="1"/>
  <c r="T219" i="1"/>
  <c r="AC219" i="1"/>
  <c r="AF219" i="1"/>
  <c r="I231" i="1"/>
  <c r="R231" i="1"/>
  <c r="G231" i="1"/>
  <c r="O231" i="1"/>
  <c r="AB231" i="1"/>
  <c r="BH231" i="1"/>
  <c r="AS231" i="1"/>
  <c r="AV231" i="1"/>
  <c r="AQ231" i="1"/>
  <c r="AN231" i="1"/>
  <c r="AP231" i="1"/>
  <c r="AA58" i="1"/>
  <c r="G58" i="1"/>
  <c r="U58" i="1"/>
  <c r="M58" i="1"/>
  <c r="AY58" i="1"/>
  <c r="C58" i="1"/>
  <c r="AQ58" i="1"/>
  <c r="I58" i="1"/>
  <c r="AJ58" i="1"/>
  <c r="AP71" i="1"/>
  <c r="AE71" i="1"/>
  <c r="AV71" i="1"/>
  <c r="X71" i="1"/>
  <c r="D71" i="1"/>
  <c r="BH71" i="1"/>
  <c r="AN71" i="1"/>
  <c r="AF189" i="1"/>
  <c r="AX189" i="1"/>
  <c r="E189" i="1"/>
  <c r="Q189" i="1"/>
  <c r="AX20" i="1"/>
  <c r="B20" i="1"/>
  <c r="AC20" i="1"/>
  <c r="H20" i="1"/>
  <c r="BA20" i="1"/>
  <c r="AF54" i="1"/>
  <c r="BD54" i="1"/>
  <c r="AL54" i="1"/>
  <c r="AO54" i="1"/>
  <c r="AK106" i="1"/>
  <c r="O106" i="1"/>
  <c r="AN106" i="1"/>
  <c r="BE106" i="1"/>
  <c r="AS106" i="1"/>
  <c r="AB106" i="1"/>
  <c r="Y106" i="1"/>
  <c r="L106" i="1"/>
  <c r="J106" i="1"/>
  <c r="C106" i="1"/>
  <c r="AW106" i="1"/>
  <c r="X106" i="1"/>
  <c r="BB210" i="1"/>
  <c r="L210" i="1"/>
  <c r="S210" i="1"/>
  <c r="AG210" i="1"/>
  <c r="AM210" i="1"/>
  <c r="X210" i="1"/>
  <c r="A210" i="1"/>
  <c r="R210" i="1"/>
  <c r="BE143" i="1"/>
  <c r="AS143" i="1"/>
  <c r="AY143" i="1"/>
  <c r="X143" i="1"/>
  <c r="M143" i="1"/>
  <c r="AH143" i="1"/>
  <c r="BC143" i="1"/>
  <c r="AP143" i="1"/>
  <c r="U143" i="1"/>
  <c r="K182" i="1"/>
  <c r="H182" i="1"/>
  <c r="Z182" i="1"/>
  <c r="BD182" i="1"/>
  <c r="AN198" i="1"/>
  <c r="U198" i="1"/>
  <c r="S198" i="1"/>
  <c r="AK198" i="1"/>
  <c r="AT198" i="1"/>
  <c r="A198" i="1"/>
  <c r="D198" i="1"/>
  <c r="BE198" i="1"/>
  <c r="K229" i="1"/>
  <c r="Q229" i="1"/>
  <c r="BA229" i="1"/>
  <c r="AO229" i="1"/>
  <c r="T229" i="1"/>
  <c r="AS233" i="1"/>
  <c r="O233" i="1"/>
  <c r="AZ233" i="1"/>
  <c r="Y233" i="1"/>
  <c r="AH233" i="1"/>
  <c r="M233" i="1"/>
  <c r="I233" i="1"/>
  <c r="AE233" i="1"/>
  <c r="D233" i="1"/>
  <c r="J233" i="1"/>
  <c r="AF239" i="1"/>
  <c r="BD239" i="1"/>
  <c r="H239" i="1"/>
  <c r="AI239" i="1"/>
  <c r="AX239" i="1"/>
  <c r="X53" i="1"/>
  <c r="O53" i="1"/>
  <c r="AE53" i="1"/>
  <c r="BB53" i="1"/>
  <c r="AA53" i="1"/>
  <c r="S53" i="1"/>
  <c r="BE53" i="1"/>
  <c r="D53" i="1"/>
  <c r="AB53" i="1"/>
  <c r="G53" i="1"/>
  <c r="AY218" i="1"/>
  <c r="L218" i="1"/>
  <c r="AD218" i="1"/>
  <c r="AH218" i="1"/>
  <c r="AK218" i="1"/>
  <c r="Y218" i="1"/>
  <c r="J218" i="1"/>
  <c r="AE218" i="1"/>
  <c r="AB218" i="1"/>
  <c r="AM75" i="1"/>
  <c r="BB75" i="1"/>
  <c r="AY75" i="1"/>
  <c r="AG75" i="1"/>
  <c r="AF75" i="1"/>
  <c r="K75" i="1"/>
  <c r="AX75" i="1"/>
  <c r="AU75" i="1"/>
  <c r="Z75" i="1"/>
  <c r="BG34" i="1"/>
  <c r="W34" i="1"/>
  <c r="AI34" i="1"/>
  <c r="AC34" i="1"/>
  <c r="BA126" i="1"/>
  <c r="AC126" i="1"/>
  <c r="BG126" i="1"/>
  <c r="E126" i="1"/>
  <c r="X103" i="1"/>
  <c r="O103" i="1"/>
  <c r="S103" i="1"/>
  <c r="AW103" i="1"/>
  <c r="V103" i="1"/>
  <c r="AK103" i="1"/>
  <c r="AS103" i="1"/>
  <c r="H215" i="1"/>
  <c r="Q215" i="1"/>
  <c r="AX215" i="1"/>
  <c r="K215" i="1"/>
  <c r="W215" i="1"/>
  <c r="BA227" i="1"/>
  <c r="AF227" i="1"/>
  <c r="H227" i="1"/>
  <c r="AG70" i="1"/>
  <c r="O70" i="1"/>
  <c r="AA70" i="1"/>
  <c r="L70" i="1"/>
  <c r="J70" i="1"/>
  <c r="Y70" i="1"/>
  <c r="AQ70" i="1"/>
  <c r="AH70" i="1"/>
  <c r="BC70" i="1"/>
  <c r="AD70" i="1"/>
  <c r="BH70" i="1"/>
  <c r="AZ95" i="1"/>
  <c r="AV95" i="1"/>
  <c r="O95" i="1"/>
  <c r="J95" i="1"/>
  <c r="AD95" i="1"/>
  <c r="D95" i="1"/>
  <c r="C95" i="1"/>
  <c r="AH95" i="1"/>
  <c r="BE138" i="1"/>
  <c r="AA138" i="1"/>
  <c r="AD138" i="1"/>
  <c r="A138" i="1"/>
  <c r="AJ138" i="1"/>
  <c r="AY138" i="1"/>
  <c r="C138" i="1"/>
  <c r="P138" i="1"/>
  <c r="BD128" i="1"/>
  <c r="Q128" i="1"/>
  <c r="AI128" i="1"/>
  <c r="K128" i="1"/>
  <c r="AU128" i="1"/>
  <c r="AC128" i="1"/>
  <c r="R154" i="1"/>
  <c r="AA154" i="1"/>
  <c r="AV154" i="1"/>
  <c r="L154" i="1"/>
  <c r="O154" i="1"/>
  <c r="BE154" i="1"/>
  <c r="AZ154" i="1"/>
  <c r="M154" i="1"/>
  <c r="BF154" i="1"/>
  <c r="J154" i="1"/>
  <c r="BA83" i="1"/>
  <c r="AX83" i="1"/>
  <c r="AR83" i="1"/>
  <c r="T83" i="1"/>
  <c r="K83" i="1"/>
  <c r="AO83" i="1"/>
  <c r="AD108" i="1"/>
  <c r="AP108" i="1"/>
  <c r="BF108" i="1"/>
  <c r="R108" i="1"/>
  <c r="AQ108" i="1"/>
  <c r="AV108" i="1"/>
  <c r="D108" i="1"/>
  <c r="G108" i="1"/>
  <c r="BH108" i="1"/>
  <c r="AB26" i="1"/>
  <c r="X26" i="1"/>
  <c r="AG26" i="1"/>
  <c r="AY26" i="1"/>
  <c r="AV26" i="1"/>
  <c r="AD26" i="1"/>
  <c r="Y26" i="1"/>
  <c r="BH26" i="1"/>
  <c r="BF26" i="1"/>
  <c r="AS26" i="1"/>
  <c r="R60" i="1"/>
  <c r="O60" i="1"/>
  <c r="AZ60" i="1"/>
  <c r="AE60" i="1"/>
  <c r="U60" i="1"/>
  <c r="AP60" i="1"/>
  <c r="M60" i="1"/>
  <c r="L60" i="1"/>
  <c r="X60" i="1"/>
  <c r="Y45" i="1"/>
  <c r="BC45" i="1"/>
  <c r="D45" i="1"/>
  <c r="AQ45" i="1"/>
  <c r="AG45" i="1"/>
  <c r="M45" i="1"/>
  <c r="AZ45" i="1"/>
  <c r="C45" i="1"/>
  <c r="BE45" i="1"/>
  <c r="O45" i="1"/>
  <c r="I45" i="1"/>
  <c r="Y195" i="1"/>
  <c r="AZ195" i="1"/>
  <c r="BB195" i="1"/>
  <c r="AW195" i="1"/>
  <c r="AD195" i="1"/>
  <c r="AA195" i="1"/>
  <c r="I195" i="1"/>
  <c r="R195" i="1"/>
  <c r="BD161" i="1"/>
  <c r="AL161" i="1"/>
  <c r="BA161" i="1"/>
  <c r="T161" i="1"/>
  <c r="Z161" i="1"/>
  <c r="AO161" i="1"/>
  <c r="J158" i="1"/>
  <c r="C158" i="1"/>
  <c r="AS158" i="1"/>
  <c r="BB158" i="1"/>
  <c r="M158" i="1"/>
  <c r="AT158" i="1"/>
  <c r="BC158" i="1"/>
  <c r="Y158" i="1"/>
  <c r="AY158" i="1"/>
  <c r="AG158" i="1"/>
  <c r="O44" i="1"/>
  <c r="C44" i="1"/>
  <c r="AT44" i="1"/>
  <c r="AB44" i="1"/>
  <c r="BC44" i="1"/>
  <c r="AW44" i="1"/>
  <c r="BH44" i="1"/>
  <c r="AZ44" i="1"/>
  <c r="AN44" i="1"/>
  <c r="M44" i="1"/>
  <c r="AA44" i="1"/>
  <c r="BE140" i="1"/>
  <c r="AP140" i="1"/>
  <c r="AV140" i="1"/>
  <c r="R140" i="1"/>
  <c r="L140" i="1"/>
  <c r="X140" i="1"/>
  <c r="Z140" i="1"/>
  <c r="AL140" i="1"/>
  <c r="AU140" i="1"/>
  <c r="K140" i="1"/>
  <c r="N86" i="1"/>
  <c r="H86" i="1"/>
  <c r="Q86" i="1"/>
  <c r="K86" i="1"/>
  <c r="AI162" i="1"/>
  <c r="AU162" i="1"/>
  <c r="H162" i="1"/>
  <c r="W162" i="1"/>
  <c r="AI159" i="1"/>
  <c r="E159" i="1"/>
  <c r="Z159" i="1"/>
  <c r="BD159" i="1"/>
  <c r="Z41" i="1"/>
  <c r="H41" i="1"/>
  <c r="AI41" i="1"/>
  <c r="AU41" i="1"/>
  <c r="T41" i="1"/>
  <c r="BB212" i="1"/>
  <c r="U212" i="1"/>
  <c r="AQ212" i="1"/>
  <c r="P212" i="1"/>
  <c r="AW212" i="1"/>
  <c r="AB212" i="1"/>
  <c r="AV212" i="1"/>
  <c r="D212" i="1"/>
  <c r="J212" i="1"/>
  <c r="X212" i="1"/>
  <c r="K89" i="1"/>
  <c r="AR89" i="1"/>
  <c r="BA89" i="1"/>
  <c r="A29" i="1"/>
  <c r="AK29" i="1"/>
  <c r="AB29" i="1"/>
  <c r="J29" i="1"/>
  <c r="AN29" i="1"/>
  <c r="BH29" i="1"/>
  <c r="S29" i="1"/>
  <c r="F29" i="1"/>
  <c r="AW29" i="1"/>
  <c r="E52" i="1"/>
  <c r="AF52" i="1"/>
  <c r="Q52" i="1"/>
  <c r="AC52" i="1"/>
  <c r="BG52" i="1"/>
  <c r="BD52" i="1"/>
  <c r="AC225" i="1"/>
  <c r="Z225" i="1"/>
  <c r="N225" i="1"/>
  <c r="BD225" i="1"/>
  <c r="AI225" i="1"/>
  <c r="J146" i="1"/>
  <c r="D146" i="1"/>
  <c r="AV146" i="1"/>
  <c r="AS146" i="1"/>
  <c r="R146" i="1"/>
  <c r="I146" i="1"/>
  <c r="AZ146" i="1"/>
  <c r="BB146" i="1"/>
  <c r="AG146" i="1"/>
  <c r="AW36" i="1"/>
  <c r="R36" i="1"/>
  <c r="C36" i="1"/>
  <c r="S36" i="1"/>
  <c r="BB36" i="1"/>
  <c r="A36" i="1"/>
  <c r="F36" i="1"/>
  <c r="G111" i="1"/>
  <c r="AM111" i="1"/>
  <c r="AH111" i="1"/>
  <c r="C111" i="1"/>
  <c r="D111" i="1"/>
  <c r="A111" i="1"/>
  <c r="AS111" i="1"/>
  <c r="BB111" i="1"/>
  <c r="AY111" i="1"/>
  <c r="Q26" i="1"/>
  <c r="N26" i="1"/>
  <c r="Z26" i="1"/>
  <c r="AL26" i="1"/>
  <c r="BD26" i="1"/>
  <c r="D35" i="1"/>
  <c r="Y35" i="1"/>
  <c r="AA35" i="1"/>
  <c r="L35" i="1"/>
  <c r="AW35" i="1"/>
  <c r="AB35" i="1"/>
  <c r="J35" i="1"/>
  <c r="BE35" i="1"/>
  <c r="AM35" i="1"/>
  <c r="P64" i="1"/>
  <c r="AN64" i="1"/>
  <c r="AG64" i="1"/>
  <c r="AJ64" i="1"/>
  <c r="M64" i="1"/>
  <c r="U64" i="1"/>
  <c r="AY64" i="1"/>
  <c r="AT64" i="1"/>
  <c r="X64" i="1"/>
  <c r="AP64" i="1"/>
  <c r="AZ64" i="1"/>
  <c r="L239" i="1"/>
  <c r="BB239" i="1"/>
  <c r="V239" i="1"/>
  <c r="S239" i="1"/>
  <c r="BE239" i="1"/>
  <c r="D239" i="1"/>
  <c r="J239" i="1"/>
  <c r="AZ239" i="1"/>
  <c r="A239" i="1"/>
  <c r="AF57" i="1"/>
  <c r="AL57" i="1"/>
  <c r="W57" i="1"/>
  <c r="N57" i="1"/>
  <c r="BG57" i="1"/>
  <c r="X136" i="1"/>
  <c r="P136" i="1"/>
  <c r="A136" i="1"/>
  <c r="BH136" i="1"/>
  <c r="V136" i="1"/>
  <c r="G136" i="1"/>
  <c r="L136" i="1"/>
  <c r="F136" i="1"/>
  <c r="AP136" i="1"/>
  <c r="C136" i="1"/>
  <c r="AD165" i="1"/>
  <c r="U165" i="1"/>
  <c r="L165" i="1"/>
  <c r="BH165" i="1"/>
  <c r="O165" i="1"/>
  <c r="AN165" i="1"/>
  <c r="D165" i="1"/>
  <c r="AZ165" i="1"/>
  <c r="AK165" i="1"/>
  <c r="G165" i="1"/>
  <c r="E195" i="1"/>
  <c r="W195" i="1"/>
  <c r="Q195" i="1"/>
  <c r="AF195" i="1"/>
  <c r="B195" i="1"/>
  <c r="U223" i="1"/>
  <c r="BB223" i="1"/>
  <c r="AS223" i="1"/>
  <c r="BE223" i="1"/>
  <c r="P223" i="1"/>
  <c r="AW223" i="1"/>
  <c r="AQ223" i="1"/>
  <c r="AM217" i="1"/>
  <c r="AN217" i="1"/>
  <c r="D217" i="1"/>
  <c r="A217" i="1"/>
  <c r="BF217" i="1"/>
  <c r="Y217" i="1"/>
  <c r="J217" i="1"/>
  <c r="BC230" i="1"/>
  <c r="AB230" i="1"/>
  <c r="G230" i="1"/>
  <c r="AH230" i="1"/>
  <c r="AD230" i="1"/>
  <c r="AM230" i="1"/>
  <c r="AQ230" i="1"/>
  <c r="AE230" i="1"/>
  <c r="AZ230" i="1"/>
  <c r="AS172" i="1"/>
  <c r="R172" i="1"/>
  <c r="AM172" i="1"/>
  <c r="D172" i="1"/>
  <c r="V172" i="1"/>
  <c r="I172" i="1"/>
  <c r="AV172" i="1"/>
  <c r="BE172" i="1"/>
  <c r="AS148" i="1"/>
  <c r="I148" i="1"/>
  <c r="V148" i="1"/>
  <c r="BB148" i="1"/>
  <c r="A148" i="1"/>
  <c r="C148" i="1"/>
  <c r="AQ148" i="1"/>
  <c r="AM148" i="1"/>
  <c r="J148" i="1"/>
  <c r="AB148" i="1"/>
  <c r="S148" i="1"/>
  <c r="K148" i="1"/>
  <c r="Z148" i="1"/>
  <c r="Q148" i="1"/>
  <c r="E148" i="1"/>
  <c r="AR196" i="1"/>
  <c r="K196" i="1"/>
  <c r="H196" i="1"/>
  <c r="N196" i="1"/>
  <c r="AL196" i="1"/>
  <c r="AW4" i="1"/>
  <c r="AW263" i="1"/>
  <c r="AW368" i="1"/>
  <c r="AW326" i="1"/>
  <c r="AW104" i="1"/>
  <c r="AW261" i="1"/>
  <c r="AW337" i="1"/>
  <c r="AW325" i="1"/>
  <c r="AW157" i="1"/>
  <c r="AW268" i="1"/>
  <c r="AW375" i="1"/>
  <c r="AW499" i="1"/>
  <c r="AW151" i="1"/>
  <c r="AW428" i="1"/>
  <c r="AW292" i="1"/>
  <c r="AW445" i="1"/>
  <c r="Y4" i="1"/>
  <c r="Y482" i="1"/>
  <c r="Y268" i="1"/>
  <c r="Y147" i="1"/>
  <c r="Y326" i="1"/>
  <c r="Y261" i="1"/>
  <c r="Y429" i="1"/>
  <c r="Y539" i="1"/>
  <c r="Y104" i="1"/>
  <c r="Y368" i="1"/>
  <c r="Y535" i="1"/>
  <c r="Y337" i="1"/>
  <c r="Y325" i="1"/>
  <c r="Y263" i="1"/>
  <c r="Y339" i="1"/>
  <c r="Y428" i="1"/>
  <c r="O4" i="1"/>
  <c r="O261" i="1"/>
  <c r="O104" i="1"/>
  <c r="O540" i="1"/>
  <c r="O263" i="1"/>
  <c r="AT545" i="1"/>
  <c r="AT263" i="1"/>
  <c r="AT147" i="1"/>
  <c r="AT482" i="1"/>
  <c r="AT104" i="1"/>
  <c r="AT140" i="1"/>
  <c r="AT261" i="1"/>
  <c r="AT428" i="1"/>
  <c r="AT157" i="1"/>
  <c r="AT326" i="1"/>
  <c r="AT368" i="1"/>
  <c r="AT268" i="1"/>
  <c r="AT325" i="1"/>
  <c r="AT337" i="1"/>
  <c r="AT375" i="1"/>
  <c r="C4" i="1"/>
  <c r="C339" i="1"/>
  <c r="C190" i="1"/>
  <c r="C289" i="1"/>
  <c r="C540" i="1"/>
  <c r="C326" i="1"/>
  <c r="C304" i="1"/>
  <c r="C261" i="1"/>
  <c r="C268" i="1"/>
  <c r="C151" i="1"/>
  <c r="BF4" i="1"/>
  <c r="BF517" i="1"/>
  <c r="BF428" i="1"/>
  <c r="BF140" i="1"/>
  <c r="BF339" i="1"/>
  <c r="BF543" i="1"/>
  <c r="BF104" i="1"/>
  <c r="BF263" i="1"/>
  <c r="BF147" i="1"/>
  <c r="BF261" i="1"/>
  <c r="BF441" i="1"/>
  <c r="BF157" i="1"/>
  <c r="BF337" i="1"/>
  <c r="BF478" i="1"/>
  <c r="BF368" i="1"/>
  <c r="BF325" i="1"/>
  <c r="BF505" i="1"/>
  <c r="BF508" i="1"/>
  <c r="BF268" i="1"/>
  <c r="AS4" i="1"/>
  <c r="AS104" i="1"/>
  <c r="AS540" i="1"/>
  <c r="AS326" i="1"/>
  <c r="AS261" i="1"/>
  <c r="AS268" i="1"/>
  <c r="R4" i="1"/>
  <c r="R151" i="1"/>
  <c r="R263" i="1"/>
  <c r="R339" i="1"/>
  <c r="R261" i="1"/>
  <c r="R104" i="1"/>
  <c r="AY4" i="1"/>
  <c r="AY104" i="1"/>
  <c r="AY289" i="1"/>
  <c r="AY540" i="1"/>
  <c r="AY147" i="1"/>
  <c r="AY417" i="1"/>
  <c r="AY190" i="1"/>
  <c r="AY261" i="1"/>
  <c r="AH117" i="1"/>
  <c r="AB117" i="1"/>
  <c r="BC117" i="1"/>
  <c r="AN117" i="1"/>
  <c r="R117" i="1"/>
  <c r="AT117" i="1"/>
  <c r="AJ117" i="1"/>
  <c r="S117" i="1"/>
  <c r="AP117" i="1"/>
  <c r="AY169" i="1"/>
  <c r="O169" i="1"/>
  <c r="BH169" i="1"/>
  <c r="X169" i="1"/>
  <c r="AW169" i="1"/>
  <c r="U169" i="1"/>
  <c r="AD169" i="1"/>
  <c r="AN169" i="1"/>
  <c r="G169" i="1"/>
  <c r="AK166" i="1"/>
  <c r="D166" i="1"/>
  <c r="G166" i="1"/>
  <c r="F166" i="1"/>
  <c r="Y166" i="1"/>
  <c r="AJ166" i="1"/>
  <c r="P166" i="1"/>
  <c r="AB166" i="1"/>
  <c r="AU137" i="1"/>
  <c r="N137" i="1"/>
  <c r="B137" i="1"/>
  <c r="W137" i="1"/>
  <c r="L177" i="1"/>
  <c r="X177" i="1"/>
  <c r="AQ177" i="1"/>
  <c r="AD177" i="1"/>
  <c r="Y177" i="1"/>
  <c r="I177" i="1"/>
  <c r="C177" i="1"/>
  <c r="P177" i="1"/>
  <c r="AE177" i="1"/>
  <c r="AK177" i="1"/>
  <c r="K224" i="1"/>
  <c r="AC224" i="1"/>
  <c r="H224" i="1"/>
  <c r="AL224" i="1"/>
  <c r="W224" i="1"/>
  <c r="D224" i="1"/>
  <c r="AY224" i="1"/>
  <c r="AQ224" i="1"/>
  <c r="BF224" i="1"/>
  <c r="AE224" i="1"/>
  <c r="I224" i="1"/>
  <c r="BB224" i="1"/>
  <c r="AG224" i="1"/>
  <c r="M224" i="1"/>
  <c r="AQ15" i="1"/>
  <c r="AZ15" i="1"/>
  <c r="AJ15" i="1"/>
  <c r="AS15" i="1"/>
  <c r="AG15" i="1"/>
  <c r="AT15" i="1"/>
  <c r="F15" i="1"/>
  <c r="AY15" i="1"/>
  <c r="J15" i="1"/>
  <c r="BE112" i="1"/>
  <c r="AS112" i="1"/>
  <c r="V112" i="1"/>
  <c r="AJ112" i="1"/>
  <c r="BH112" i="1"/>
  <c r="AT112" i="1"/>
  <c r="D112" i="1"/>
  <c r="AZ112" i="1"/>
  <c r="AA112" i="1"/>
  <c r="AP112" i="1"/>
  <c r="S112" i="1"/>
  <c r="AO30" i="1"/>
  <c r="AF30" i="1"/>
  <c r="AI30" i="1"/>
  <c r="BD30" i="1"/>
  <c r="K30" i="1"/>
  <c r="AL173" i="1"/>
  <c r="AX173" i="1"/>
  <c r="AR173" i="1"/>
  <c r="BD173" i="1"/>
  <c r="AO173" i="1"/>
  <c r="K173" i="1"/>
  <c r="Q81" i="1"/>
  <c r="Z81" i="1"/>
  <c r="BA81" i="1"/>
  <c r="B81" i="1"/>
  <c r="Z111" i="1"/>
  <c r="BG111" i="1"/>
  <c r="AI111" i="1"/>
  <c r="W111" i="1"/>
  <c r="AW176" i="1"/>
  <c r="BC176" i="1"/>
  <c r="AH176" i="1"/>
  <c r="AG176" i="1"/>
  <c r="AV176" i="1"/>
  <c r="C176" i="1"/>
  <c r="J176" i="1"/>
  <c r="G176" i="1"/>
  <c r="AY176" i="1"/>
  <c r="P176" i="1"/>
  <c r="AB176" i="1"/>
  <c r="L176" i="1"/>
  <c r="F62" i="1"/>
  <c r="AB62" i="1"/>
  <c r="AA62" i="1"/>
  <c r="C62" i="1"/>
  <c r="U62" i="1"/>
  <c r="O62" i="1"/>
  <c r="AE62" i="1"/>
  <c r="AT62" i="1"/>
  <c r="AV63" i="1"/>
  <c r="BE63" i="1"/>
  <c r="AJ63" i="1"/>
  <c r="AY63" i="1"/>
  <c r="Z63" i="1"/>
  <c r="AU63" i="1"/>
  <c r="Q63" i="1"/>
  <c r="AO63" i="1"/>
  <c r="W63" i="1"/>
  <c r="A51" i="1"/>
  <c r="L51" i="1"/>
  <c r="AG51" i="1"/>
  <c r="M51" i="1"/>
  <c r="G51" i="1"/>
  <c r="AY51" i="1"/>
  <c r="AZ51" i="1"/>
  <c r="AK51" i="1"/>
  <c r="BE51" i="1"/>
  <c r="AI218" i="1"/>
  <c r="T218" i="1"/>
  <c r="Z218" i="1"/>
  <c r="AU218" i="1"/>
  <c r="Y98" i="1"/>
  <c r="AZ98" i="1"/>
  <c r="M98" i="1"/>
  <c r="L98" i="1"/>
  <c r="AH98" i="1"/>
  <c r="AW98" i="1"/>
  <c r="S98" i="1"/>
  <c r="AG135" i="1"/>
  <c r="AE135" i="1"/>
  <c r="AH135" i="1"/>
  <c r="AM135" i="1"/>
  <c r="AQ135" i="1"/>
  <c r="AT135" i="1"/>
  <c r="AD135" i="1"/>
  <c r="S135" i="1"/>
  <c r="AU45" i="1"/>
  <c r="W45" i="1"/>
  <c r="AR45" i="1"/>
  <c r="K45" i="1"/>
  <c r="BF232" i="1"/>
  <c r="J232" i="1"/>
  <c r="D232" i="1"/>
  <c r="AZ232" i="1"/>
  <c r="AJ232" i="1"/>
  <c r="F232" i="1"/>
  <c r="I232" i="1"/>
  <c r="AA232" i="1"/>
  <c r="BA232" i="1"/>
  <c r="E232" i="1"/>
  <c r="H232" i="1"/>
  <c r="Q232" i="1"/>
  <c r="BG232" i="1"/>
  <c r="BA192" i="1"/>
  <c r="BG192" i="1"/>
  <c r="AR192" i="1"/>
  <c r="AO192" i="1"/>
  <c r="AF192" i="1"/>
  <c r="AX92" i="1"/>
  <c r="B92" i="1"/>
  <c r="BA92" i="1"/>
  <c r="E92" i="1"/>
  <c r="AG32" i="1"/>
  <c r="S32" i="1"/>
  <c r="L32" i="1"/>
  <c r="C32" i="1"/>
  <c r="X32" i="1"/>
  <c r="BE32" i="1"/>
  <c r="BF32" i="1"/>
  <c r="AS32" i="1"/>
  <c r="AB32" i="1"/>
  <c r="AA32" i="1"/>
  <c r="AR174" i="1"/>
  <c r="E174" i="1"/>
  <c r="W174" i="1"/>
  <c r="Z174" i="1"/>
  <c r="AI174" i="1"/>
  <c r="O215" i="1"/>
  <c r="G215" i="1"/>
  <c r="U215" i="1"/>
  <c r="L215" i="1"/>
  <c r="AE215" i="1"/>
  <c r="BB215" i="1"/>
  <c r="AN215" i="1"/>
  <c r="AD215" i="1"/>
  <c r="AB244" i="1"/>
  <c r="H480" i="1"/>
  <c r="AL480" i="1"/>
  <c r="AI480" i="1"/>
  <c r="Q480" i="1"/>
  <c r="Z480" i="1"/>
  <c r="BG480" i="1"/>
  <c r="AL427" i="1"/>
  <c r="AC427" i="1"/>
  <c r="AR427" i="1"/>
  <c r="BA545" i="1"/>
  <c r="V545" i="1"/>
  <c r="AB545" i="1"/>
  <c r="BF545" i="1"/>
  <c r="S536" i="1"/>
  <c r="U536" i="1"/>
  <c r="V536" i="1"/>
  <c r="AZ536" i="1"/>
  <c r="AN536" i="1"/>
  <c r="AB536" i="1"/>
  <c r="D536" i="1"/>
  <c r="BE536" i="1"/>
  <c r="L536" i="1"/>
  <c r="E266" i="1"/>
  <c r="AX266" i="1"/>
  <c r="AR266" i="1"/>
  <c r="AQ542" i="1"/>
  <c r="Q258" i="1"/>
  <c r="AX258" i="1"/>
  <c r="BG258" i="1"/>
  <c r="AR258" i="1"/>
  <c r="AI258" i="1"/>
  <c r="AE385" i="1"/>
  <c r="AQ385" i="1"/>
  <c r="AT385" i="1"/>
  <c r="V385" i="1"/>
  <c r="P385" i="1"/>
  <c r="Q497" i="1"/>
  <c r="AR497" i="1"/>
  <c r="Z497" i="1"/>
  <c r="AX497" i="1"/>
  <c r="X452" i="1"/>
  <c r="AS452" i="1"/>
  <c r="M452" i="1"/>
  <c r="Y452" i="1"/>
  <c r="O452" i="1"/>
  <c r="A452" i="1"/>
  <c r="AP452" i="1"/>
  <c r="AE452" i="1"/>
  <c r="P452" i="1"/>
  <c r="J452" i="1"/>
  <c r="AZ452" i="1"/>
  <c r="R543" i="1"/>
  <c r="AS543" i="1"/>
  <c r="U543" i="1"/>
  <c r="AY543" i="1"/>
  <c r="AW543" i="1"/>
  <c r="F336" i="1"/>
  <c r="N546" i="1"/>
  <c r="AC546" i="1"/>
  <c r="Z546" i="1"/>
  <c r="W546" i="1"/>
  <c r="K546" i="1"/>
  <c r="AI546" i="1"/>
  <c r="AL538" i="1"/>
  <c r="W538" i="1"/>
  <c r="AC538" i="1"/>
  <c r="AU538" i="1"/>
  <c r="H538" i="1"/>
  <c r="AX538" i="1"/>
  <c r="I314" i="1"/>
  <c r="AY314" i="1"/>
  <c r="E314" i="1"/>
  <c r="L314" i="1"/>
  <c r="B314" i="1"/>
  <c r="AZ360" i="1"/>
  <c r="P360" i="1"/>
  <c r="O360" i="1"/>
  <c r="AM360" i="1"/>
  <c r="BB360" i="1"/>
  <c r="F360" i="1"/>
  <c r="AP360" i="1"/>
  <c r="S360" i="1"/>
  <c r="BE360" i="1"/>
  <c r="AE360" i="1"/>
  <c r="AA360" i="1"/>
  <c r="AH313" i="1"/>
  <c r="AP313" i="1"/>
  <c r="AV313" i="1"/>
  <c r="BC313" i="1"/>
  <c r="J313" i="1"/>
  <c r="AQ313" i="1"/>
  <c r="AK272" i="1"/>
  <c r="AP409" i="1"/>
  <c r="AD546" i="1"/>
  <c r="C489" i="1"/>
  <c r="AZ398" i="1"/>
  <c r="V398" i="1"/>
  <c r="AV254" i="1"/>
  <c r="AW254" i="1"/>
  <c r="AV458" i="1"/>
  <c r="AJ345" i="1"/>
  <c r="S345" i="1"/>
  <c r="V364" i="1"/>
  <c r="AG398" i="1"/>
  <c r="M364" i="1"/>
  <c r="Q554" i="1"/>
  <c r="L362" i="1"/>
  <c r="D539" i="1"/>
  <c r="O362" i="1"/>
  <c r="AQ539" i="1"/>
  <c r="M539" i="1"/>
  <c r="AG307" i="1"/>
  <c r="F363" i="1"/>
  <c r="X409" i="1"/>
  <c r="AN409" i="1"/>
  <c r="AT409" i="1"/>
  <c r="BF409" i="1"/>
  <c r="AG409" i="1"/>
  <c r="Y409" i="1"/>
  <c r="AM409" i="1"/>
  <c r="AZ409" i="1"/>
  <c r="BF529" i="1"/>
  <c r="AE529" i="1"/>
  <c r="M529" i="1"/>
  <c r="A529" i="1"/>
  <c r="Y529" i="1"/>
  <c r="AZ529" i="1"/>
  <c r="A346" i="1"/>
  <c r="AE346" i="1"/>
  <c r="AQ346" i="1"/>
  <c r="BB346" i="1"/>
  <c r="BE346" i="1"/>
  <c r="AP346" i="1"/>
  <c r="AW346" i="1"/>
  <c r="AG346" i="1"/>
  <c r="AY346" i="1"/>
  <c r="Y346" i="1"/>
  <c r="U471" i="1"/>
  <c r="J471" i="1"/>
  <c r="BF471" i="1"/>
  <c r="D471" i="1"/>
  <c r="G471" i="1"/>
  <c r="AQ471" i="1"/>
  <c r="AE471" i="1"/>
  <c r="AJ471" i="1"/>
  <c r="X471" i="1"/>
  <c r="A471" i="1"/>
  <c r="F405" i="1"/>
  <c r="C405" i="1"/>
  <c r="P405" i="1"/>
  <c r="D405" i="1"/>
  <c r="V405" i="1"/>
  <c r="AW405" i="1"/>
  <c r="U405" i="1"/>
  <c r="AH405" i="1"/>
  <c r="AW312" i="1"/>
  <c r="J312" i="1"/>
  <c r="S312" i="1"/>
  <c r="Y312" i="1"/>
  <c r="AE312" i="1"/>
  <c r="AN259" i="1"/>
  <c r="J259" i="1"/>
  <c r="C259" i="1"/>
  <c r="BG298" i="1"/>
  <c r="Z298" i="1"/>
  <c r="E298" i="1"/>
  <c r="BA298" i="1"/>
  <c r="AL298" i="1"/>
  <c r="V298" i="1"/>
  <c r="AQ298" i="1"/>
  <c r="AA298" i="1"/>
  <c r="I298" i="1"/>
  <c r="L298" i="1"/>
  <c r="AN298" i="1"/>
  <c r="F298" i="1"/>
  <c r="J298" i="1"/>
  <c r="AS298" i="1"/>
  <c r="X298" i="1"/>
  <c r="AG274" i="1"/>
  <c r="O274" i="1"/>
  <c r="AJ274" i="1"/>
  <c r="B274" i="1"/>
  <c r="BD274" i="1"/>
  <c r="H274" i="1"/>
  <c r="AL274" i="1"/>
  <c r="W274" i="1"/>
  <c r="AZ267" i="1"/>
  <c r="AH267" i="1"/>
  <c r="L267" i="1"/>
  <c r="AM267" i="1"/>
  <c r="BC267" i="1"/>
  <c r="V267" i="1"/>
  <c r="AJ267" i="1"/>
  <c r="AD267" i="1"/>
  <c r="BF267" i="1"/>
  <c r="AB267" i="1"/>
  <c r="N408" i="1"/>
  <c r="K408" i="1"/>
  <c r="AX408" i="1"/>
  <c r="AR408" i="1"/>
  <c r="BA408" i="1"/>
  <c r="BG408" i="1"/>
  <c r="M408" i="1"/>
  <c r="AA408" i="1"/>
  <c r="AT408" i="1"/>
  <c r="AE408" i="1"/>
  <c r="BE408" i="1"/>
  <c r="I408" i="1"/>
  <c r="X408" i="1"/>
  <c r="AJ408" i="1"/>
  <c r="AH408" i="1"/>
  <c r="F408" i="1"/>
  <c r="U408" i="1"/>
  <c r="BD272" i="1"/>
  <c r="AF272" i="1"/>
  <c r="H272" i="1"/>
  <c r="T272" i="1"/>
  <c r="BA284" i="1"/>
  <c r="AC284" i="1"/>
  <c r="K284" i="1"/>
  <c r="N284" i="1"/>
  <c r="AX284" i="1"/>
  <c r="AE269" i="1"/>
  <c r="AG269" i="1"/>
  <c r="Y269" i="1"/>
  <c r="BF269" i="1"/>
  <c r="AS269" i="1"/>
  <c r="AT269" i="1"/>
  <c r="AQ269" i="1"/>
  <c r="AW269" i="1"/>
  <c r="R269" i="1"/>
  <c r="AF487" i="1"/>
  <c r="BG487" i="1"/>
  <c r="AI487" i="1"/>
  <c r="E471" i="1"/>
  <c r="W471" i="1"/>
  <c r="AO471" i="1"/>
  <c r="AR471" i="1"/>
  <c r="AU471" i="1"/>
  <c r="AL471" i="1"/>
  <c r="J404" i="1"/>
  <c r="BE404" i="1"/>
  <c r="G404" i="1"/>
  <c r="AB404" i="1"/>
  <c r="D404" i="1"/>
  <c r="I404" i="1"/>
  <c r="AH404" i="1"/>
  <c r="X410" i="1"/>
  <c r="U410" i="1"/>
  <c r="S410" i="1"/>
  <c r="AD410" i="1"/>
  <c r="J410" i="1"/>
  <c r="O410" i="1"/>
  <c r="AP410" i="1"/>
  <c r="AH410" i="1"/>
  <c r="D410" i="1"/>
  <c r="P410" i="1"/>
  <c r="L410" i="1"/>
  <c r="AU309" i="1"/>
  <c r="BD309" i="1"/>
  <c r="AU407" i="1"/>
  <c r="A265" i="1"/>
  <c r="BF265" i="1"/>
  <c r="AK265" i="1"/>
  <c r="P265" i="1"/>
  <c r="AZ265" i="1"/>
  <c r="G265" i="1"/>
  <c r="N379" i="1"/>
  <c r="AC379" i="1"/>
  <c r="AO379" i="1"/>
  <c r="BA379" i="1"/>
  <c r="AR379" i="1"/>
  <c r="B510" i="1"/>
  <c r="AR510" i="1"/>
  <c r="N510" i="1"/>
  <c r="M485" i="1"/>
  <c r="AW485" i="1"/>
  <c r="BF485" i="1"/>
  <c r="D485" i="1"/>
  <c r="K536" i="1"/>
  <c r="Q536" i="1"/>
  <c r="AR536" i="1"/>
  <c r="BG536" i="1"/>
  <c r="AC536" i="1"/>
  <c r="AK497" i="1"/>
  <c r="AZ497" i="1"/>
  <c r="BF497" i="1"/>
  <c r="AP497" i="1"/>
  <c r="AG497" i="1"/>
  <c r="AN497" i="1"/>
  <c r="AH497" i="1"/>
  <c r="AJ497" i="1"/>
  <c r="BH497" i="1"/>
  <c r="AL503" i="1"/>
  <c r="AI503" i="1"/>
  <c r="T503" i="1"/>
  <c r="AU503" i="1"/>
  <c r="E503" i="1"/>
  <c r="N503" i="1"/>
  <c r="BD376" i="1"/>
  <c r="W376" i="1"/>
  <c r="AI376" i="1"/>
  <c r="T376" i="1"/>
  <c r="C538" i="1"/>
  <c r="A538" i="1"/>
  <c r="L538" i="1"/>
  <c r="AM538" i="1"/>
  <c r="U538" i="1"/>
  <c r="AH538" i="1"/>
  <c r="AS538" i="1"/>
  <c r="AK538" i="1"/>
  <c r="I538" i="1"/>
  <c r="BB538" i="1"/>
  <c r="BB552" i="1"/>
  <c r="BC272" i="1"/>
  <c r="U546" i="1"/>
  <c r="AO489" i="1"/>
  <c r="X398" i="1"/>
  <c r="BH254" i="1"/>
  <c r="R254" i="1"/>
  <c r="AZ254" i="1"/>
  <c r="AS458" i="1"/>
  <c r="BC345" i="1"/>
  <c r="AS345" i="1"/>
  <c r="R364" i="1"/>
  <c r="A398" i="1"/>
  <c r="AI554" i="1"/>
  <c r="AT398" i="1"/>
  <c r="M362" i="1"/>
  <c r="F362" i="1"/>
  <c r="AT362" i="1"/>
  <c r="L539" i="1"/>
  <c r="A539" i="1"/>
  <c r="AD310" i="1"/>
  <c r="X310" i="1"/>
  <c r="BA301" i="1"/>
  <c r="AR301" i="1"/>
  <c r="E301" i="1"/>
  <c r="W301" i="1"/>
  <c r="U252" i="1"/>
  <c r="AQ252" i="1"/>
  <c r="AY252" i="1"/>
  <c r="AW252" i="1"/>
  <c r="D252" i="1"/>
  <c r="AS252" i="1"/>
  <c r="X252" i="1"/>
  <c r="C252" i="1"/>
  <c r="AS272" i="1"/>
  <c r="M272" i="1"/>
  <c r="AF539" i="1"/>
  <c r="AC539" i="1"/>
  <c r="Z539" i="1"/>
  <c r="AO539" i="1"/>
  <c r="BA539" i="1"/>
  <c r="S539" i="1"/>
  <c r="AK539" i="1"/>
  <c r="BE539" i="1"/>
  <c r="U539" i="1"/>
  <c r="AW501" i="1"/>
  <c r="D501" i="1"/>
  <c r="S501" i="1"/>
  <c r="AD501" i="1"/>
  <c r="C501" i="1"/>
  <c r="BB501" i="1"/>
  <c r="AA501" i="1"/>
  <c r="AK501" i="1"/>
  <c r="AE501" i="1"/>
  <c r="X501" i="1"/>
  <c r="AJ501" i="1"/>
  <c r="A364" i="1"/>
  <c r="S364" i="1"/>
  <c r="D364" i="1"/>
  <c r="AB255" i="1"/>
  <c r="AN255" i="1"/>
  <c r="BH255" i="1"/>
  <c r="AM255" i="1"/>
  <c r="AH255" i="1"/>
  <c r="I255" i="1"/>
  <c r="AW255" i="1"/>
  <c r="AT255" i="1"/>
  <c r="A255" i="1"/>
  <c r="R553" i="1"/>
  <c r="AM553" i="1"/>
  <c r="AE553" i="1"/>
  <c r="BE553" i="1"/>
  <c r="AB553" i="1"/>
  <c r="X553" i="1"/>
  <c r="BB553" i="1"/>
  <c r="AZ553" i="1"/>
  <c r="AJ553" i="1"/>
  <c r="AC410" i="1"/>
  <c r="AI410" i="1"/>
  <c r="AO410" i="1"/>
  <c r="Z410" i="1"/>
  <c r="AL410" i="1"/>
  <c r="AQ362" i="1"/>
  <c r="AP546" i="1"/>
  <c r="P546" i="1"/>
  <c r="AJ546" i="1"/>
  <c r="BE546" i="1"/>
  <c r="G546" i="1"/>
  <c r="AV546" i="1"/>
  <c r="I546" i="1"/>
  <c r="A546" i="1"/>
  <c r="AG546" i="1"/>
  <c r="T384" i="1"/>
  <c r="K384" i="1"/>
  <c r="AF384" i="1"/>
  <c r="U384" i="1"/>
  <c r="M384" i="1"/>
  <c r="AE384" i="1"/>
  <c r="D384" i="1"/>
  <c r="AK384" i="1"/>
  <c r="L384" i="1"/>
  <c r="AW384" i="1"/>
  <c r="AN384" i="1"/>
  <c r="AK262" i="1"/>
  <c r="M262" i="1"/>
  <c r="AD262" i="1"/>
  <c r="AP262" i="1"/>
  <c r="AG262" i="1"/>
  <c r="BF249" i="1"/>
  <c r="AK249" i="1"/>
  <c r="Y249" i="1"/>
  <c r="S249" i="1"/>
  <c r="AB249" i="1"/>
  <c r="AG300" i="1"/>
  <c r="BH300" i="1"/>
  <c r="U300" i="1"/>
  <c r="O300" i="1"/>
  <c r="R300" i="1"/>
  <c r="P300" i="1"/>
  <c r="BC300" i="1"/>
  <c r="G300" i="1"/>
  <c r="J300" i="1"/>
  <c r="Y300" i="1"/>
  <c r="C300" i="1"/>
  <c r="AR448" i="1"/>
  <c r="Q448" i="1"/>
  <c r="BG448" i="1"/>
  <c r="AO448" i="1"/>
  <c r="AC484" i="1"/>
  <c r="BA484" i="1"/>
  <c r="BG484" i="1"/>
  <c r="AR484" i="1"/>
  <c r="Z403" i="1"/>
  <c r="AF403" i="1"/>
  <c r="T403" i="1"/>
  <c r="AU393" i="1"/>
  <c r="AC393" i="1"/>
  <c r="Q393" i="1"/>
  <c r="T393" i="1"/>
  <c r="W393" i="1"/>
  <c r="K393" i="1"/>
  <c r="BD423" i="1"/>
  <c r="E423" i="1"/>
  <c r="Q423" i="1"/>
  <c r="H423" i="1"/>
  <c r="AU423" i="1"/>
  <c r="AG423" i="1"/>
  <c r="U423" i="1"/>
  <c r="S423" i="1"/>
  <c r="AN423" i="1"/>
  <c r="M423" i="1"/>
  <c r="I423" i="1"/>
  <c r="J423" i="1"/>
  <c r="AW423" i="1"/>
  <c r="BF423" i="1"/>
  <c r="AQ423" i="1"/>
  <c r="A277" i="1"/>
  <c r="G277" i="1"/>
  <c r="G381" i="1"/>
  <c r="AH381" i="1"/>
  <c r="AQ381" i="1"/>
  <c r="Y381" i="1"/>
  <c r="P247" i="1"/>
  <c r="AW247" i="1"/>
  <c r="BF247" i="1"/>
  <c r="AG247" i="1"/>
  <c r="AZ247" i="1"/>
  <c r="BH247" i="1"/>
  <c r="U247" i="1"/>
  <c r="AD247" i="1"/>
  <c r="AA247" i="1"/>
  <c r="R247" i="1"/>
  <c r="AY323" i="1"/>
  <c r="O323" i="1"/>
  <c r="AW323" i="1"/>
  <c r="R323" i="1"/>
  <c r="BB323" i="1"/>
  <c r="D323" i="1"/>
  <c r="BF323" i="1"/>
  <c r="Y323" i="1"/>
  <c r="AK323" i="1"/>
  <c r="AZ400" i="1"/>
  <c r="Y400" i="1"/>
  <c r="BC400" i="1"/>
  <c r="BF400" i="1"/>
  <c r="BH517" i="1"/>
  <c r="I517" i="1"/>
  <c r="M517" i="1"/>
  <c r="AC305" i="1"/>
  <c r="AL305" i="1"/>
  <c r="V413" i="1"/>
  <c r="BB413" i="1"/>
  <c r="R413" i="1"/>
  <c r="AB413" i="1"/>
  <c r="M413" i="1"/>
  <c r="AY413" i="1"/>
  <c r="AJ413" i="1"/>
  <c r="C413" i="1"/>
  <c r="U343" i="1"/>
  <c r="G343" i="1"/>
  <c r="AW343" i="1"/>
  <c r="M343" i="1"/>
  <c r="J343" i="1"/>
  <c r="V343" i="1"/>
  <c r="AK343" i="1"/>
  <c r="A343" i="1"/>
  <c r="C343" i="1"/>
  <c r="AP343" i="1"/>
  <c r="AQ265" i="1"/>
  <c r="S265" i="1"/>
  <c r="J265" i="1"/>
  <c r="V265" i="1"/>
  <c r="BC265" i="1"/>
  <c r="D265" i="1"/>
  <c r="E379" i="1"/>
  <c r="AI379" i="1"/>
  <c r="W379" i="1"/>
  <c r="AF510" i="1"/>
  <c r="AO510" i="1"/>
  <c r="AI510" i="1"/>
  <c r="AX510" i="1"/>
  <c r="W510" i="1"/>
  <c r="BG510" i="1"/>
  <c r="AK485" i="1"/>
  <c r="AE485" i="1"/>
  <c r="AH485" i="1"/>
  <c r="AN485" i="1"/>
  <c r="J485" i="1"/>
  <c r="AZ485" i="1"/>
  <c r="AL536" i="1"/>
  <c r="B536" i="1"/>
  <c r="AX536" i="1"/>
  <c r="AF536" i="1"/>
  <c r="BD536" i="1"/>
  <c r="E536" i="1"/>
  <c r="AT497" i="1"/>
  <c r="S497" i="1"/>
  <c r="BB497" i="1"/>
  <c r="AA497" i="1"/>
  <c r="D497" i="1"/>
  <c r="U497" i="1"/>
  <c r="O497" i="1"/>
  <c r="BE497" i="1"/>
  <c r="A497" i="1"/>
  <c r="AC503" i="1"/>
  <c r="K503" i="1"/>
  <c r="BA503" i="1"/>
  <c r="AO503" i="1"/>
  <c r="AU376" i="1"/>
  <c r="AR376" i="1"/>
  <c r="BA376" i="1"/>
  <c r="B376" i="1"/>
  <c r="Y538" i="1"/>
  <c r="O538" i="1"/>
  <c r="AY538" i="1"/>
  <c r="AW538" i="1"/>
  <c r="AG538" i="1"/>
  <c r="BH538" i="1"/>
  <c r="S538" i="1"/>
  <c r="J538" i="1"/>
  <c r="Y272" i="1"/>
  <c r="BB272" i="1"/>
  <c r="T489" i="1"/>
  <c r="BC398" i="1"/>
  <c r="D254" i="1"/>
  <c r="BC254" i="1"/>
  <c r="V254" i="1"/>
  <c r="AJ458" i="1"/>
  <c r="C364" i="1"/>
  <c r="C309" i="1"/>
  <c r="AW362" i="1"/>
  <c r="AW539" i="1"/>
  <c r="AJ307" i="1"/>
  <c r="AS310" i="1"/>
  <c r="AI301" i="1"/>
  <c r="H301" i="1"/>
  <c r="AO301" i="1"/>
  <c r="K301" i="1"/>
  <c r="Q301" i="1"/>
  <c r="N301" i="1"/>
  <c r="AE252" i="1"/>
  <c r="AZ252" i="1"/>
  <c r="AB252" i="1"/>
  <c r="AP252" i="1"/>
  <c r="AH252" i="1"/>
  <c r="AD252" i="1"/>
  <c r="L252" i="1"/>
  <c r="Y252" i="1"/>
  <c r="R252" i="1"/>
  <c r="AT252" i="1"/>
  <c r="N539" i="1"/>
  <c r="B539" i="1"/>
  <c r="AU539" i="1"/>
  <c r="T539" i="1"/>
  <c r="Q539" i="1"/>
  <c r="O539" i="1"/>
  <c r="BF539" i="1"/>
  <c r="X539" i="1"/>
  <c r="AH539" i="1"/>
  <c r="R501" i="1"/>
  <c r="A501" i="1"/>
  <c r="AV501" i="1"/>
  <c r="BF501" i="1"/>
  <c r="AM501" i="1"/>
  <c r="V501" i="1"/>
  <c r="AS501" i="1"/>
  <c r="P501" i="1"/>
  <c r="I501" i="1"/>
  <c r="F501" i="1"/>
  <c r="G364" i="1"/>
  <c r="AE364" i="1"/>
  <c r="O255" i="1"/>
  <c r="G255" i="1"/>
  <c r="P255" i="1"/>
  <c r="BE255" i="1"/>
  <c r="BC255" i="1"/>
  <c r="C255" i="1"/>
  <c r="AZ255" i="1"/>
  <c r="BF255" i="1"/>
  <c r="M553" i="1"/>
  <c r="BH553" i="1"/>
  <c r="AN553" i="1"/>
  <c r="AA553" i="1"/>
  <c r="L553" i="1"/>
  <c r="P553" i="1"/>
  <c r="BF553" i="1"/>
  <c r="J553" i="1"/>
  <c r="AT553" i="1"/>
  <c r="U553" i="1"/>
  <c r="F553" i="1"/>
  <c r="AS553" i="1"/>
  <c r="AF410" i="1"/>
  <c r="AR410" i="1"/>
  <c r="BG410" i="1"/>
  <c r="V362" i="1"/>
  <c r="AE546" i="1"/>
  <c r="AH546" i="1"/>
  <c r="Y546" i="1"/>
  <c r="J546" i="1"/>
  <c r="AZ546" i="1"/>
  <c r="V546" i="1"/>
  <c r="R546" i="1"/>
  <c r="BF546" i="1"/>
  <c r="BB546" i="1"/>
  <c r="BH546" i="1"/>
  <c r="AO384" i="1"/>
  <c r="N384" i="1"/>
  <c r="W384" i="1"/>
  <c r="BF384" i="1"/>
  <c r="O384" i="1"/>
  <c r="AZ384" i="1"/>
  <c r="AT384" i="1"/>
  <c r="G384" i="1"/>
  <c r="P384" i="1"/>
  <c r="AM384" i="1"/>
  <c r="BH262" i="1"/>
  <c r="G262" i="1"/>
  <c r="A262" i="1"/>
  <c r="AN262" i="1"/>
  <c r="AV262" i="1"/>
  <c r="J262" i="1"/>
  <c r="AE249" i="1"/>
  <c r="D249" i="1"/>
  <c r="AH249" i="1"/>
  <c r="AZ249" i="1"/>
  <c r="BC249" i="1"/>
  <c r="P249" i="1"/>
  <c r="BE300" i="1"/>
  <c r="AT300" i="1"/>
  <c r="S300" i="1"/>
  <c r="AE300" i="1"/>
  <c r="AN300" i="1"/>
  <c r="BB300" i="1"/>
  <c r="AW300" i="1"/>
  <c r="AY300" i="1"/>
  <c r="AK300" i="1"/>
  <c r="BA448" i="1"/>
  <c r="H448" i="1"/>
  <c r="T448" i="1"/>
  <c r="AL448" i="1"/>
  <c r="K448" i="1"/>
  <c r="BB448" i="1"/>
  <c r="T484" i="1"/>
  <c r="AI484" i="1"/>
  <c r="Z484" i="1"/>
  <c r="Q484" i="1"/>
  <c r="N484" i="1"/>
  <c r="K403" i="1"/>
  <c r="E403" i="1"/>
  <c r="AX403" i="1"/>
  <c r="BA403" i="1"/>
  <c r="AO403" i="1"/>
  <c r="AL403" i="1"/>
  <c r="AX393" i="1"/>
  <c r="AF393" i="1"/>
  <c r="AO393" i="1"/>
  <c r="N393" i="1"/>
  <c r="AL393" i="1"/>
  <c r="AL423" i="1"/>
  <c r="AX423" i="1"/>
  <c r="BG423" i="1"/>
  <c r="Z423" i="1"/>
  <c r="BA423" i="1"/>
  <c r="K423" i="1"/>
  <c r="R423" i="1"/>
  <c r="V423" i="1"/>
  <c r="AB423" i="1"/>
  <c r="AT423" i="1"/>
  <c r="AS423" i="1"/>
  <c r="O423" i="1"/>
  <c r="P423" i="1"/>
  <c r="AD423" i="1"/>
  <c r="AH423" i="1"/>
  <c r="G423" i="1"/>
  <c r="D423" i="1"/>
  <c r="BB423" i="1"/>
  <c r="A381" i="1"/>
  <c r="BC381" i="1"/>
  <c r="S381" i="1"/>
  <c r="AK381" i="1"/>
  <c r="AB381" i="1"/>
  <c r="C247" i="1"/>
  <c r="D247" i="1"/>
  <c r="F247" i="1"/>
  <c r="S247" i="1"/>
  <c r="G247" i="1"/>
  <c r="BC247" i="1"/>
  <c r="Y247" i="1"/>
  <c r="M247" i="1"/>
  <c r="AN247" i="1"/>
  <c r="BC323" i="1"/>
  <c r="AH323" i="1"/>
  <c r="I323" i="1"/>
  <c r="AB323" i="1"/>
  <c r="J323" i="1"/>
  <c r="AD323" i="1"/>
  <c r="AQ323" i="1"/>
  <c r="G323" i="1"/>
  <c r="AS323" i="1"/>
  <c r="AM323" i="1"/>
  <c r="S400" i="1"/>
  <c r="AB400" i="1"/>
  <c r="V400" i="1"/>
  <c r="G400" i="1"/>
  <c r="D400" i="1"/>
  <c r="G517" i="1"/>
  <c r="A517" i="1"/>
  <c r="J517" i="1"/>
  <c r="AO305" i="1"/>
  <c r="Q305" i="1"/>
  <c r="AV413" i="1"/>
  <c r="AM413" i="1"/>
  <c r="X413" i="1"/>
  <c r="AW413" i="1"/>
  <c r="BE413" i="1"/>
  <c r="Y413" i="1"/>
  <c r="AG413" i="1"/>
  <c r="P413" i="1"/>
  <c r="AE413" i="1"/>
  <c r="F413" i="1"/>
  <c r="AA343" i="1"/>
  <c r="D343" i="1"/>
  <c r="AJ343" i="1"/>
  <c r="P343" i="1"/>
  <c r="AS343" i="1"/>
  <c r="I343" i="1"/>
  <c r="AQ343" i="1"/>
  <c r="AY343" i="1"/>
  <c r="AU291" i="1"/>
  <c r="BA291" i="1"/>
  <c r="BG291" i="1"/>
  <c r="AO291" i="1"/>
  <c r="H291" i="1"/>
  <c r="AF291" i="1"/>
  <c r="AT388" i="1"/>
  <c r="J388" i="1"/>
  <c r="O388" i="1"/>
  <c r="G388" i="1"/>
  <c r="AK388" i="1"/>
  <c r="P388" i="1"/>
  <c r="AH388" i="1"/>
  <c r="Y389" i="1"/>
  <c r="P389" i="1"/>
  <c r="AA389" i="1"/>
  <c r="F389" i="1"/>
  <c r="AN389" i="1"/>
  <c r="BC507" i="1"/>
  <c r="AV507" i="1"/>
  <c r="AZ507" i="1"/>
  <c r="R507" i="1"/>
  <c r="F507" i="1"/>
  <c r="M507" i="1"/>
  <c r="AK507" i="1"/>
  <c r="AY507" i="1"/>
  <c r="BH507" i="1"/>
  <c r="C507" i="1"/>
  <c r="H479" i="1"/>
  <c r="BA479" i="1"/>
  <c r="AO479" i="1"/>
  <c r="AU479" i="1"/>
  <c r="N479" i="1"/>
  <c r="Z374" i="1"/>
  <c r="E374" i="1"/>
  <c r="AD417" i="1"/>
  <c r="AU512" i="1"/>
  <c r="Z427" i="1"/>
  <c r="AW393" i="1"/>
  <c r="AZ480" i="1"/>
  <c r="AY545" i="1"/>
  <c r="AG473" i="1"/>
  <c r="G480" i="1"/>
  <c r="Y480" i="1"/>
  <c r="Y398" i="1"/>
  <c r="AM407" i="1"/>
  <c r="AB407" i="1"/>
  <c r="AY270" i="1"/>
  <c r="AE270" i="1"/>
  <c r="BB450" i="1"/>
  <c r="C342" i="1"/>
  <c r="O545" i="1"/>
  <c r="S473" i="1"/>
  <c r="AS449" i="1"/>
  <c r="AS415" i="1"/>
  <c r="AN415" i="1"/>
  <c r="AH426" i="1"/>
  <c r="BB545" i="1"/>
  <c r="X260" i="1"/>
  <c r="V415" i="1"/>
  <c r="V478" i="1"/>
  <c r="O399" i="1"/>
  <c r="AK399" i="1"/>
  <c r="AZ307" i="1"/>
  <c r="AX300" i="1"/>
  <c r="W300" i="1"/>
  <c r="BA300" i="1"/>
  <c r="BG300" i="1"/>
  <c r="S373" i="1"/>
  <c r="AZ373" i="1"/>
  <c r="AQ373" i="1"/>
  <c r="G373" i="1"/>
  <c r="AH373" i="1"/>
  <c r="M302" i="1"/>
  <c r="I302" i="1"/>
  <c r="BE302" i="1"/>
  <c r="AS302" i="1"/>
  <c r="AB302" i="1"/>
  <c r="BG377" i="1"/>
  <c r="E377" i="1"/>
  <c r="AF377" i="1"/>
  <c r="AF478" i="1"/>
  <c r="BD478" i="1"/>
  <c r="B478" i="1"/>
  <c r="Z478" i="1"/>
  <c r="H478" i="1"/>
  <c r="AO247" i="1"/>
  <c r="AR323" i="1"/>
  <c r="N323" i="1"/>
  <c r="B323" i="1"/>
  <c r="AI323" i="1"/>
  <c r="AJ512" i="1"/>
  <c r="AH512" i="1"/>
  <c r="V512" i="1"/>
  <c r="AE512" i="1"/>
  <c r="AD512" i="1"/>
  <c r="AN512" i="1"/>
  <c r="AY512" i="1"/>
  <c r="F512" i="1"/>
  <c r="L512" i="1"/>
  <c r="AZ512" i="1"/>
  <c r="D512" i="1"/>
  <c r="AZ299" i="1"/>
  <c r="Y299" i="1"/>
  <c r="AK299" i="1"/>
  <c r="J299" i="1"/>
  <c r="M299" i="1"/>
  <c r="Z517" i="1"/>
  <c r="AF517" i="1"/>
  <c r="T517" i="1"/>
  <c r="N517" i="1"/>
  <c r="BA343" i="1"/>
  <c r="BG343" i="1"/>
  <c r="AR343" i="1"/>
  <c r="E343" i="1"/>
  <c r="AF343" i="1"/>
  <c r="B343" i="1"/>
  <c r="AD499" i="1"/>
  <c r="BB499" i="1"/>
  <c r="Y499" i="1"/>
  <c r="T389" i="1"/>
  <c r="B389" i="1"/>
  <c r="X515" i="1"/>
  <c r="AQ515" i="1"/>
  <c r="BE515" i="1"/>
  <c r="D515" i="1"/>
  <c r="AS515" i="1"/>
  <c r="AK515" i="1"/>
  <c r="BH515" i="1"/>
  <c r="J515" i="1"/>
  <c r="AC473" i="1"/>
  <c r="AX473" i="1"/>
  <c r="BD473" i="1"/>
  <c r="T473" i="1"/>
  <c r="AW479" i="1"/>
  <c r="AI310" i="1"/>
  <c r="E310" i="1"/>
  <c r="C417" i="1"/>
  <c r="AR384" i="1"/>
  <c r="W427" i="1"/>
  <c r="B545" i="1"/>
  <c r="BH480" i="1"/>
  <c r="L542" i="1"/>
  <c r="AT270" i="1"/>
  <c r="V318" i="1"/>
  <c r="AS480" i="1"/>
  <c r="BC480" i="1"/>
  <c r="AW398" i="1"/>
  <c r="L407" i="1"/>
  <c r="O407" i="1"/>
  <c r="AD270" i="1"/>
  <c r="J270" i="1"/>
  <c r="BG302" i="1"/>
  <c r="AY449" i="1"/>
  <c r="BB345" i="1"/>
  <c r="M393" i="1"/>
  <c r="D545" i="1"/>
  <c r="AY473" i="1"/>
  <c r="AV449" i="1"/>
  <c r="R415" i="1"/>
  <c r="BB426" i="1"/>
  <c r="BE412" i="1"/>
  <c r="BB302" i="1"/>
  <c r="BB260" i="1"/>
  <c r="BH415" i="1"/>
  <c r="V407" i="1"/>
  <c r="AJ270" i="1"/>
  <c r="AE262" i="1"/>
  <c r="W302" i="1"/>
  <c r="AG399" i="1"/>
  <c r="AN399" i="1"/>
  <c r="C430" i="1"/>
  <c r="BC478" i="1"/>
  <c r="AP478" i="1"/>
  <c r="I262" i="1"/>
  <c r="C374" i="1"/>
  <c r="BH363" i="1"/>
  <c r="AS374" i="1"/>
  <c r="AG462" i="1"/>
  <c r="AH63" i="1"/>
  <c r="AL80" i="1"/>
  <c r="BA119" i="1"/>
  <c r="BG119" i="1"/>
  <c r="B78" i="1"/>
  <c r="AC512" i="1"/>
  <c r="AF512" i="1"/>
  <c r="AO512" i="1"/>
  <c r="H512" i="1"/>
  <c r="BC450" i="1"/>
  <c r="AT450" i="1"/>
  <c r="J450" i="1"/>
  <c r="AZ450" i="1"/>
  <c r="AB450" i="1"/>
  <c r="BF450" i="1"/>
  <c r="K412" i="1"/>
  <c r="BG412" i="1"/>
  <c r="AO412" i="1"/>
  <c r="M372" i="1"/>
  <c r="J372" i="1"/>
  <c r="C372" i="1"/>
  <c r="AG372" i="1"/>
  <c r="F372" i="1"/>
  <c r="Y372" i="1"/>
  <c r="AN372" i="1"/>
  <c r="AE372" i="1"/>
  <c r="AH372" i="1"/>
  <c r="L372" i="1"/>
  <c r="BD308" i="1"/>
  <c r="H308" i="1"/>
  <c r="E308" i="1"/>
  <c r="AO308" i="1"/>
  <c r="K308" i="1"/>
  <c r="BG308" i="1"/>
  <c r="AX361" i="1"/>
  <c r="AO361" i="1"/>
  <c r="AF361" i="1"/>
  <c r="AL361" i="1"/>
  <c r="AB432" i="1"/>
  <c r="AQ432" i="1"/>
  <c r="P432" i="1"/>
  <c r="G432" i="1"/>
  <c r="AK432" i="1"/>
  <c r="AP432" i="1"/>
  <c r="R432" i="1"/>
  <c r="AY432" i="1"/>
  <c r="O432" i="1"/>
  <c r="A432" i="1"/>
  <c r="AV432" i="1"/>
  <c r="Q462" i="1"/>
  <c r="AO462" i="1"/>
  <c r="H462" i="1"/>
  <c r="Z462" i="1"/>
  <c r="AU462" i="1"/>
  <c r="E462" i="1"/>
  <c r="AA431" i="1"/>
  <c r="V431" i="1"/>
  <c r="AV431" i="1"/>
  <c r="U431" i="1"/>
  <c r="S431" i="1"/>
  <c r="C431" i="1"/>
  <c r="AY431" i="1"/>
  <c r="BB431" i="1"/>
  <c r="AT431" i="1"/>
  <c r="AS431" i="1"/>
  <c r="AB431" i="1"/>
  <c r="BE374" i="1"/>
  <c r="BF374" i="1"/>
  <c r="P306" i="1"/>
  <c r="BF306" i="1"/>
  <c r="AT448" i="1"/>
  <c r="AZ271" i="1"/>
  <c r="A271" i="1"/>
  <c r="AO262" i="1"/>
  <c r="B262" i="1"/>
  <c r="AX262" i="1"/>
  <c r="T262" i="1"/>
  <c r="AJ484" i="1"/>
  <c r="Y484" i="1"/>
  <c r="AD484" i="1"/>
  <c r="AY484" i="1"/>
  <c r="AA484" i="1"/>
  <c r="AT484" i="1"/>
  <c r="AQ484" i="1"/>
  <c r="AM484" i="1"/>
  <c r="S484" i="1"/>
  <c r="AV484" i="1"/>
  <c r="AE281" i="1"/>
  <c r="AK281" i="1"/>
  <c r="AS403" i="1"/>
  <c r="AM403" i="1"/>
  <c r="AT403" i="1"/>
  <c r="D403" i="1"/>
  <c r="AN403" i="1"/>
  <c r="AG403" i="1"/>
  <c r="S403" i="1"/>
  <c r="K420" i="1"/>
  <c r="E420" i="1"/>
  <c r="AM420" i="1"/>
  <c r="AQ420" i="1"/>
  <c r="AP420" i="1"/>
  <c r="S420" i="1"/>
  <c r="AJ420" i="1"/>
  <c r="Y420" i="1"/>
  <c r="V420" i="1"/>
  <c r="AA420" i="1"/>
  <c r="D420" i="1"/>
  <c r="AE420" i="1"/>
  <c r="E474" i="1"/>
  <c r="AO474" i="1"/>
  <c r="AC474" i="1"/>
  <c r="X377" i="1"/>
  <c r="P377" i="1"/>
  <c r="BH377" i="1"/>
  <c r="J377" i="1"/>
  <c r="BF377" i="1"/>
  <c r="AD377" i="1"/>
  <c r="V377" i="1"/>
  <c r="AN377" i="1"/>
  <c r="R377" i="1"/>
  <c r="AK377" i="1"/>
  <c r="Z381" i="1"/>
  <c r="E370" i="1"/>
  <c r="AI370" i="1"/>
  <c r="BA370" i="1"/>
  <c r="K370" i="1"/>
  <c r="Z370" i="1"/>
  <c r="L412" i="1"/>
  <c r="F412" i="1"/>
  <c r="AZ412" i="1"/>
  <c r="P280" i="1"/>
  <c r="AL413" i="1"/>
  <c r="Q413" i="1"/>
  <c r="BG413" i="1"/>
  <c r="E413" i="1"/>
  <c r="AX413" i="1"/>
  <c r="H372" i="1"/>
  <c r="BD372" i="1"/>
  <c r="BA372" i="1"/>
  <c r="AF372" i="1"/>
  <c r="Z372" i="1"/>
  <c r="AJ291" i="1"/>
  <c r="AP291" i="1"/>
  <c r="G291" i="1"/>
  <c r="AN291" i="1"/>
  <c r="AR348" i="1"/>
  <c r="AU348" i="1"/>
  <c r="H438" i="1"/>
  <c r="AL438" i="1"/>
  <c r="AC438" i="1"/>
  <c r="BA438" i="1"/>
  <c r="AI438" i="1"/>
  <c r="BG438" i="1"/>
  <c r="S458" i="1"/>
  <c r="AB458" i="1"/>
  <c r="AZ458" i="1"/>
  <c r="AQ458" i="1"/>
  <c r="BF458" i="1"/>
  <c r="BC458" i="1"/>
  <c r="AN310" i="1"/>
  <c r="AT310" i="1"/>
  <c r="M310" i="1"/>
  <c r="AK310" i="1"/>
  <c r="D310" i="1"/>
  <c r="J310" i="1"/>
  <c r="B313" i="1"/>
  <c r="W313" i="1"/>
  <c r="T511" i="1"/>
  <c r="AX511" i="1"/>
  <c r="AU511" i="1"/>
  <c r="H511" i="1"/>
  <c r="BD511" i="1"/>
  <c r="AU371" i="1"/>
  <c r="B371" i="1"/>
  <c r="W371" i="1"/>
  <c r="L532" i="1"/>
  <c r="AK532" i="1"/>
  <c r="AW532" i="1"/>
  <c r="BE532" i="1"/>
  <c r="O532" i="1"/>
  <c r="I532" i="1"/>
  <c r="M532" i="1"/>
  <c r="P532" i="1"/>
  <c r="S532" i="1"/>
  <c r="V532" i="1"/>
  <c r="AL532" i="1"/>
  <c r="N532" i="1"/>
  <c r="Z532" i="1"/>
  <c r="H532" i="1"/>
  <c r="AR532" i="1"/>
  <c r="BD532" i="1"/>
  <c r="AB301" i="1"/>
  <c r="AV301" i="1"/>
  <c r="J301" i="1"/>
  <c r="AK301" i="1"/>
  <c r="Y301" i="1"/>
  <c r="F301" i="1"/>
  <c r="O301" i="1"/>
  <c r="M301" i="1"/>
  <c r="AS301" i="1"/>
  <c r="N537" i="1"/>
  <c r="BG537" i="1"/>
  <c r="AO537" i="1"/>
  <c r="Z537" i="1"/>
  <c r="AL537" i="1"/>
  <c r="BC466" i="1"/>
  <c r="AK466" i="1"/>
  <c r="P466" i="1"/>
  <c r="AZ466" i="1"/>
  <c r="O466" i="1"/>
  <c r="Y466" i="1"/>
  <c r="AG466" i="1"/>
  <c r="AJ466" i="1"/>
  <c r="S466" i="1"/>
  <c r="AX267" i="1"/>
  <c r="AR267" i="1"/>
  <c r="BA267" i="1"/>
  <c r="AO267" i="1"/>
  <c r="Q267" i="1"/>
  <c r="AL267" i="1"/>
  <c r="AW487" i="1"/>
  <c r="AT487" i="1"/>
  <c r="AM487" i="1"/>
  <c r="A487" i="1"/>
  <c r="D487" i="1"/>
  <c r="AK348" i="1"/>
  <c r="AZ348" i="1"/>
  <c r="F348" i="1"/>
  <c r="V348" i="1"/>
  <c r="BF348" i="1"/>
  <c r="AT348" i="1"/>
  <c r="X348" i="1"/>
  <c r="C348" i="1"/>
  <c r="BA430" i="1"/>
  <c r="BD430" i="1"/>
  <c r="AT489" i="1"/>
  <c r="AE489" i="1"/>
  <c r="AW489" i="1"/>
  <c r="P489" i="1"/>
  <c r="AQ489" i="1"/>
  <c r="AE415" i="1"/>
  <c r="O415" i="1"/>
  <c r="AZ415" i="1"/>
  <c r="N342" i="1"/>
  <c r="E342" i="1"/>
  <c r="AU342" i="1"/>
  <c r="T342" i="1"/>
  <c r="BH244" i="1"/>
  <c r="P244" i="1"/>
  <c r="AN244" i="1"/>
  <c r="AQ244" i="1"/>
  <c r="D244" i="1"/>
  <c r="AE244" i="1"/>
  <c r="U244" i="1"/>
  <c r="AZ244" i="1"/>
  <c r="AO480" i="1"/>
  <c r="AX480" i="1"/>
  <c r="BD480" i="1"/>
  <c r="T480" i="1"/>
  <c r="H427" i="1"/>
  <c r="AF427" i="1"/>
  <c r="BA427" i="1"/>
  <c r="W545" i="1"/>
  <c r="R545" i="1"/>
  <c r="AD545" i="1"/>
  <c r="AH545" i="1"/>
  <c r="S545" i="1"/>
  <c r="BE545" i="1"/>
  <c r="W295" i="1"/>
  <c r="P536" i="1"/>
  <c r="BC536" i="1"/>
  <c r="M536" i="1"/>
  <c r="X536" i="1"/>
  <c r="AP536" i="1"/>
  <c r="AV536" i="1"/>
  <c r="AG536" i="1"/>
  <c r="A536" i="1"/>
  <c r="AY536" i="1"/>
  <c r="AC266" i="1"/>
  <c r="N266" i="1"/>
  <c r="G542" i="1"/>
  <c r="B258" i="1"/>
  <c r="AF258" i="1"/>
  <c r="BA258" i="1"/>
  <c r="BF385" i="1"/>
  <c r="Y385" i="1"/>
  <c r="AB385" i="1"/>
  <c r="J385" i="1"/>
  <c r="AZ385" i="1"/>
  <c r="K497" i="1"/>
  <c r="W497" i="1"/>
  <c r="BD497" i="1"/>
  <c r="AO497" i="1"/>
  <c r="AF497" i="1"/>
  <c r="AD452" i="1"/>
  <c r="BB452" i="1"/>
  <c r="S452" i="1"/>
  <c r="AK452" i="1"/>
  <c r="V452" i="1"/>
  <c r="C452" i="1"/>
  <c r="AV452" i="1"/>
  <c r="BH452" i="1"/>
  <c r="L452" i="1"/>
  <c r="AJ452" i="1"/>
  <c r="G452" i="1"/>
  <c r="AM543" i="1"/>
  <c r="L543" i="1"/>
  <c r="AG543" i="1"/>
  <c r="BC543" i="1"/>
  <c r="I543" i="1"/>
  <c r="AM336" i="1"/>
  <c r="AC336" i="1"/>
  <c r="AL546" i="1"/>
  <c r="T546" i="1"/>
  <c r="E546" i="1"/>
  <c r="AR546" i="1"/>
  <c r="AR538" i="1"/>
  <c r="BD538" i="1"/>
  <c r="Q538" i="1"/>
  <c r="AO538" i="1"/>
  <c r="N538" i="1"/>
  <c r="AM314" i="1"/>
  <c r="BH314" i="1"/>
  <c r="AD314" i="1"/>
  <c r="K314" i="1"/>
  <c r="AU314" i="1"/>
  <c r="AF314" i="1"/>
  <c r="AJ360" i="1"/>
  <c r="G360" i="1"/>
  <c r="AW360" i="1"/>
  <c r="AK360" i="1"/>
  <c r="V360" i="1"/>
  <c r="U360" i="1"/>
  <c r="J360" i="1"/>
  <c r="U313" i="1"/>
  <c r="A313" i="1"/>
  <c r="M313" i="1"/>
  <c r="AZ313" i="1"/>
  <c r="Y313" i="1"/>
  <c r="AG313" i="1"/>
  <c r="V313" i="1"/>
  <c r="AJ313" i="1"/>
  <c r="AE272" i="1"/>
  <c r="P272" i="1"/>
  <c r="AF489" i="1"/>
  <c r="AC313" i="1"/>
  <c r="C313" i="1"/>
  <c r="AH398" i="1"/>
  <c r="BB398" i="1"/>
  <c r="F254" i="1"/>
  <c r="P254" i="1"/>
  <c r="O488" i="1"/>
  <c r="AM345" i="1"/>
  <c r="F554" i="1"/>
  <c r="I488" i="1"/>
  <c r="P364" i="1"/>
  <c r="X254" i="1"/>
  <c r="I309" i="1"/>
  <c r="X362" i="1"/>
  <c r="AH362" i="1"/>
  <c r="U363" i="1"/>
  <c r="AM539" i="1"/>
  <c r="AM307" i="1"/>
  <c r="AA554" i="1"/>
  <c r="AY363" i="1"/>
  <c r="BH310" i="1"/>
  <c r="BE363" i="1"/>
  <c r="AE409" i="1"/>
  <c r="AA409" i="1"/>
  <c r="F409" i="1"/>
  <c r="J409" i="1"/>
  <c r="S409" i="1"/>
  <c r="AW409" i="1"/>
  <c r="AQ409" i="1"/>
  <c r="G529" i="1"/>
  <c r="J529" i="1"/>
  <c r="AN529" i="1"/>
  <c r="V529" i="1"/>
  <c r="AT529" i="1"/>
  <c r="BF346" i="1"/>
  <c r="AM346" i="1"/>
  <c r="X346" i="1"/>
  <c r="AJ346" i="1"/>
  <c r="C346" i="1"/>
  <c r="AN346" i="1"/>
  <c r="AS346" i="1"/>
  <c r="AH346" i="1"/>
  <c r="L346" i="1"/>
  <c r="BC346" i="1"/>
  <c r="F471" i="1"/>
  <c r="AN471" i="1"/>
  <c r="V471" i="1"/>
  <c r="AG471" i="1"/>
  <c r="AY471" i="1"/>
  <c r="AK471" i="1"/>
  <c r="C471" i="1"/>
  <c r="M471" i="1"/>
  <c r="BE471" i="1"/>
  <c r="BE405" i="1"/>
  <c r="BH405" i="1"/>
  <c r="G405" i="1"/>
  <c r="AB405" i="1"/>
  <c r="AN405" i="1"/>
  <c r="L405" i="1"/>
  <c r="AJ405" i="1"/>
  <c r="X405" i="1"/>
  <c r="AG405" i="1"/>
  <c r="AV405" i="1"/>
  <c r="BB405" i="1"/>
  <c r="AT405" i="1"/>
  <c r="AH312" i="1"/>
  <c r="AK312" i="1"/>
  <c r="A312" i="1"/>
  <c r="AP259" i="1"/>
  <c r="BB259" i="1"/>
  <c r="BF259" i="1"/>
  <c r="AV259" i="1"/>
  <c r="A259" i="1"/>
  <c r="AR298" i="1"/>
  <c r="AF298" i="1"/>
  <c r="AO298" i="1"/>
  <c r="W298" i="1"/>
  <c r="AU298" i="1"/>
  <c r="Q298" i="1"/>
  <c r="AV298" i="1"/>
  <c r="U298" i="1"/>
  <c r="G298" i="1"/>
  <c r="AE298" i="1"/>
  <c r="AJ298" i="1"/>
  <c r="AW298" i="1"/>
  <c r="BB298" i="1"/>
  <c r="AT425" i="1"/>
  <c r="AK274" i="1"/>
  <c r="F274" i="1"/>
  <c r="BG274" i="1"/>
  <c r="E274" i="1"/>
  <c r="AI274" i="1"/>
  <c r="K274" i="1"/>
  <c r="AF274" i="1"/>
  <c r="G267" i="1"/>
  <c r="AV267" i="1"/>
  <c r="AP267" i="1"/>
  <c r="AW267" i="1"/>
  <c r="AT267" i="1"/>
  <c r="AQ267" i="1"/>
  <c r="O267" i="1"/>
  <c r="AA267" i="1"/>
  <c r="AN267" i="1"/>
  <c r="I267" i="1"/>
  <c r="W408" i="1"/>
  <c r="AO408" i="1"/>
  <c r="AU408" i="1"/>
  <c r="Z408" i="1"/>
  <c r="AK408" i="1"/>
  <c r="D408" i="1"/>
  <c r="C408" i="1"/>
  <c r="AM408" i="1"/>
  <c r="Y408" i="1"/>
  <c r="O408" i="1"/>
  <c r="AQ408" i="1"/>
  <c r="AY408" i="1"/>
  <c r="R408" i="1"/>
  <c r="BF408" i="1"/>
  <c r="AS408" i="1"/>
  <c r="AL272" i="1"/>
  <c r="AI272" i="1"/>
  <c r="BA272" i="1"/>
  <c r="BG272" i="1"/>
  <c r="AR272" i="1"/>
  <c r="Q284" i="1"/>
  <c r="W284" i="1"/>
  <c r="T284" i="1"/>
  <c r="AU284" i="1"/>
  <c r="V269" i="1"/>
  <c r="AN269" i="1"/>
  <c r="AM269" i="1"/>
  <c r="AJ269" i="1"/>
  <c r="AH269" i="1"/>
  <c r="J269" i="1"/>
  <c r="P269" i="1"/>
  <c r="A269" i="1"/>
  <c r="AL487" i="1"/>
  <c r="H487" i="1"/>
  <c r="N487" i="1"/>
  <c r="BD487" i="1"/>
  <c r="B487" i="1"/>
  <c r="Z487" i="1"/>
  <c r="B471" i="1"/>
  <c r="BD471" i="1"/>
  <c r="BA471" i="1"/>
  <c r="H471" i="1"/>
  <c r="Z471" i="1"/>
  <c r="P404" i="1"/>
  <c r="BC404" i="1"/>
  <c r="AG404" i="1"/>
  <c r="BF404" i="1"/>
  <c r="AT404" i="1"/>
  <c r="BB410" i="1"/>
  <c r="BH410" i="1"/>
  <c r="G410" i="1"/>
  <c r="A410" i="1"/>
  <c r="AG410" i="1"/>
  <c r="AJ410" i="1"/>
  <c r="AW410" i="1"/>
  <c r="R410" i="1"/>
  <c r="BC410" i="1"/>
  <c r="Z309" i="1"/>
  <c r="AI309" i="1"/>
  <c r="E407" i="1"/>
  <c r="AR407" i="1"/>
  <c r="AB265" i="1"/>
  <c r="AT265" i="1"/>
  <c r="AH265" i="1"/>
  <c r="K379" i="1"/>
  <c r="Z379" i="1"/>
  <c r="BD379" i="1"/>
  <c r="AL379" i="1"/>
  <c r="AX379" i="1"/>
  <c r="E510" i="1"/>
  <c r="AL510" i="1"/>
  <c r="AC510" i="1"/>
  <c r="T510" i="1"/>
  <c r="BD510" i="1"/>
  <c r="AB485" i="1"/>
  <c r="V485" i="1"/>
  <c r="AT485" i="1"/>
  <c r="P485" i="1"/>
  <c r="AQ485" i="1"/>
  <c r="AO536" i="1"/>
  <c r="W536" i="1"/>
  <c r="H536" i="1"/>
  <c r="Z536" i="1"/>
  <c r="BC497" i="1"/>
  <c r="AY497" i="1"/>
  <c r="X497" i="1"/>
  <c r="R497" i="1"/>
  <c r="AV497" i="1"/>
  <c r="AQ497" i="1"/>
  <c r="L497" i="1"/>
  <c r="F497" i="1"/>
  <c r="P497" i="1"/>
  <c r="AD497" i="1"/>
  <c r="AW497" i="1"/>
  <c r="H503" i="1"/>
  <c r="BG503" i="1"/>
  <c r="Z503" i="1"/>
  <c r="B503" i="1"/>
  <c r="Q503" i="1"/>
  <c r="Z376" i="1"/>
  <c r="H376" i="1"/>
  <c r="E376" i="1"/>
  <c r="AO376" i="1"/>
  <c r="N376" i="1"/>
  <c r="F538" i="1"/>
  <c r="BE538" i="1"/>
  <c r="AQ538" i="1"/>
  <c r="AE538" i="1"/>
  <c r="G538" i="1"/>
  <c r="V538" i="1"/>
  <c r="AZ538" i="1"/>
  <c r="BC538" i="1"/>
  <c r="P538" i="1"/>
  <c r="AT538" i="1"/>
  <c r="D272" i="1"/>
  <c r="L272" i="1"/>
  <c r="L409" i="1"/>
  <c r="AM313" i="1"/>
  <c r="AO313" i="1"/>
  <c r="J398" i="1"/>
  <c r="AD398" i="1"/>
  <c r="AD254" i="1"/>
  <c r="U458" i="1"/>
  <c r="U345" i="1"/>
  <c r="AR554" i="1"/>
  <c r="BH488" i="1"/>
  <c r="A345" i="1"/>
  <c r="AM458" i="1"/>
  <c r="AD309" i="1"/>
  <c r="G539" i="1"/>
  <c r="AV307" i="1"/>
  <c r="BH554" i="1"/>
  <c r="R272" i="1"/>
  <c r="U307" i="1"/>
  <c r="C310" i="1"/>
  <c r="AA255" i="1"/>
  <c r="AX301" i="1"/>
  <c r="AF301" i="1"/>
  <c r="Z301" i="1"/>
  <c r="AC301" i="1"/>
  <c r="P252" i="1"/>
  <c r="AV252" i="1"/>
  <c r="AN252" i="1"/>
  <c r="AK252" i="1"/>
  <c r="J252" i="1"/>
  <c r="F252" i="1"/>
  <c r="AM252" i="1"/>
  <c r="AJ252" i="1"/>
  <c r="AG252" i="1"/>
  <c r="AA252" i="1"/>
  <c r="AQ272" i="1"/>
  <c r="AP272" i="1"/>
  <c r="BD539" i="1"/>
  <c r="AR539" i="1"/>
  <c r="E539" i="1"/>
  <c r="AL539" i="1"/>
  <c r="BG539" i="1"/>
  <c r="I539" i="1"/>
  <c r="BB539" i="1"/>
  <c r="BH539" i="1"/>
  <c r="AE539" i="1"/>
  <c r="AJ539" i="1"/>
  <c r="AN501" i="1"/>
  <c r="M501" i="1"/>
  <c r="BH501" i="1"/>
  <c r="L501" i="1"/>
  <c r="AH501" i="1"/>
  <c r="AB501" i="1"/>
  <c r="AQ501" i="1"/>
  <c r="AY501" i="1"/>
  <c r="AG501" i="1"/>
  <c r="AZ501" i="1"/>
  <c r="AW364" i="1"/>
  <c r="AQ364" i="1"/>
  <c r="AZ364" i="1"/>
  <c r="AP255" i="1"/>
  <c r="AK255" i="1"/>
  <c r="S255" i="1"/>
  <c r="M255" i="1"/>
  <c r="V255" i="1"/>
  <c r="D255" i="1"/>
  <c r="X255" i="1"/>
  <c r="AJ255" i="1"/>
  <c r="AH553" i="1"/>
  <c r="D553" i="1"/>
  <c r="V553" i="1"/>
  <c r="Y553" i="1"/>
  <c r="AW553" i="1"/>
  <c r="G553" i="1"/>
  <c r="A553" i="1"/>
  <c r="O553" i="1"/>
  <c r="AP553" i="1"/>
  <c r="AG553" i="1"/>
  <c r="BC553" i="1"/>
  <c r="AU410" i="1"/>
  <c r="B410" i="1"/>
  <c r="Q410" i="1"/>
  <c r="K410" i="1"/>
  <c r="BD410" i="1"/>
  <c r="E410" i="1"/>
  <c r="G362" i="1"/>
  <c r="S546" i="1"/>
  <c r="AM546" i="1"/>
  <c r="X546" i="1"/>
  <c r="AW546" i="1"/>
  <c r="AK546" i="1"/>
  <c r="BC546" i="1"/>
  <c r="BA384" i="1"/>
  <c r="AC384" i="1"/>
  <c r="BD384" i="1"/>
  <c r="AB384" i="1"/>
  <c r="AY384" i="1"/>
  <c r="A384" i="1"/>
  <c r="X384" i="1"/>
  <c r="BE384" i="1"/>
  <c r="J384" i="1"/>
  <c r="V384" i="1"/>
  <c r="S384" i="1"/>
  <c r="BB384" i="1"/>
  <c r="AM262" i="1"/>
  <c r="AA262" i="1"/>
  <c r="AQ262" i="1"/>
  <c r="BF262" i="1"/>
  <c r="F262" i="1"/>
  <c r="Y262" i="1"/>
  <c r="AT249" i="1"/>
  <c r="J249" i="1"/>
  <c r="A249" i="1"/>
  <c r="M249" i="1"/>
  <c r="AH300" i="1"/>
  <c r="D300" i="1"/>
  <c r="I300" i="1"/>
  <c r="AD300" i="1"/>
  <c r="AV300" i="1"/>
  <c r="AP300" i="1"/>
  <c r="L300" i="1"/>
  <c r="M300" i="1"/>
  <c r="AA300" i="1"/>
  <c r="V300" i="1"/>
  <c r="B448" i="1"/>
  <c r="AX448" i="1"/>
  <c r="W448" i="1"/>
  <c r="BD448" i="1"/>
  <c r="AC448" i="1"/>
  <c r="AL484" i="1"/>
  <c r="AX484" i="1"/>
  <c r="BD484" i="1"/>
  <c r="B484" i="1"/>
  <c r="AF484" i="1"/>
  <c r="W484" i="1"/>
  <c r="BG281" i="1"/>
  <c r="H403" i="1"/>
  <c r="Q403" i="1"/>
  <c r="BD403" i="1"/>
  <c r="W403" i="1"/>
  <c r="BG403" i="1"/>
  <c r="AR393" i="1"/>
  <c r="BD393" i="1"/>
  <c r="Z393" i="1"/>
  <c r="B393" i="1"/>
  <c r="BA393" i="1"/>
  <c r="AC423" i="1"/>
  <c r="AI423" i="1"/>
  <c r="AF423" i="1"/>
  <c r="A423" i="1"/>
  <c r="AY423" i="1"/>
  <c r="BH423" i="1"/>
  <c r="AZ423" i="1"/>
  <c r="AM423" i="1"/>
  <c r="C423" i="1"/>
  <c r="Y423" i="1"/>
  <c r="AP423" i="1"/>
  <c r="L423" i="1"/>
  <c r="S277" i="1"/>
  <c r="AN381" i="1"/>
  <c r="AE381" i="1"/>
  <c r="V381" i="1"/>
  <c r="M381" i="1"/>
  <c r="P381" i="1"/>
  <c r="J381" i="1"/>
  <c r="BE247" i="1"/>
  <c r="AP247" i="1"/>
  <c r="AJ247" i="1"/>
  <c r="AQ247" i="1"/>
  <c r="A247" i="1"/>
  <c r="AT247" i="1"/>
  <c r="V247" i="1"/>
  <c r="AA323" i="1"/>
  <c r="AN323" i="1"/>
  <c r="AG323" i="1"/>
  <c r="AV323" i="1"/>
  <c r="BE323" i="1"/>
  <c r="BH323" i="1"/>
  <c r="AE323" i="1"/>
  <c r="L323" i="1"/>
  <c r="P323" i="1"/>
  <c r="AP323" i="1"/>
  <c r="AN400" i="1"/>
  <c r="P400" i="1"/>
  <c r="AQ400" i="1"/>
  <c r="AW400" i="1"/>
  <c r="A400" i="1"/>
  <c r="AG517" i="1"/>
  <c r="AP517" i="1"/>
  <c r="BB517" i="1"/>
  <c r="BA305" i="1"/>
  <c r="I413" i="1"/>
  <c r="AK413" i="1"/>
  <c r="AS413" i="1"/>
  <c r="AN413" i="1"/>
  <c r="AD413" i="1"/>
  <c r="BC413" i="1"/>
  <c r="O413" i="1"/>
  <c r="D413" i="1"/>
  <c r="AQ413" i="1"/>
  <c r="BH413" i="1"/>
  <c r="A413" i="1"/>
  <c r="S413" i="1"/>
  <c r="O343" i="1"/>
  <c r="BF343" i="1"/>
  <c r="AG343" i="1"/>
  <c r="R343" i="1"/>
  <c r="AV343" i="1"/>
  <c r="S343" i="1"/>
  <c r="BC343" i="1"/>
  <c r="F343" i="1"/>
  <c r="X343" i="1"/>
  <c r="AT343" i="1"/>
  <c r="AE343" i="1"/>
  <c r="W291" i="1"/>
  <c r="AL291" i="1"/>
  <c r="BD291" i="1"/>
  <c r="K291" i="1"/>
  <c r="C388" i="1"/>
  <c r="AE388" i="1"/>
  <c r="AW388" i="1"/>
  <c r="Y388" i="1"/>
  <c r="AM388" i="1"/>
  <c r="AB388" i="1"/>
  <c r="G389" i="1"/>
  <c r="AD389" i="1"/>
  <c r="AV389" i="1"/>
  <c r="AE389" i="1"/>
  <c r="AS389" i="1"/>
  <c r="V389" i="1"/>
  <c r="AH389" i="1"/>
  <c r="O507" i="1"/>
  <c r="AH507" i="1"/>
  <c r="S507" i="1"/>
  <c r="I507" i="1"/>
  <c r="AG507" i="1"/>
  <c r="AM507" i="1"/>
  <c r="AP507" i="1"/>
  <c r="A507" i="1"/>
  <c r="AT507" i="1"/>
  <c r="AD507" i="1"/>
  <c r="W479" i="1"/>
  <c r="AR479" i="1"/>
  <c r="B479" i="1"/>
  <c r="K479" i="1"/>
  <c r="AI479" i="1"/>
  <c r="AL479" i="1"/>
  <c r="T374" i="1"/>
  <c r="BA374" i="1"/>
  <c r="B374" i="1"/>
  <c r="BB474" i="1"/>
  <c r="AJ384" i="1"/>
  <c r="B512" i="1"/>
  <c r="AA393" i="1"/>
  <c r="AD409" i="1"/>
  <c r="O374" i="1"/>
  <c r="G318" i="1"/>
  <c r="C473" i="1"/>
  <c r="AN480" i="1"/>
  <c r="X480" i="1"/>
  <c r="AP480" i="1"/>
  <c r="J407" i="1"/>
  <c r="AD407" i="1"/>
  <c r="AT21" i="1"/>
  <c r="BH21" i="1"/>
  <c r="P21" i="1"/>
  <c r="G21" i="1"/>
  <c r="AP21" i="1"/>
  <c r="AK21" i="1"/>
  <c r="Y21" i="1"/>
  <c r="BB21" i="1"/>
  <c r="AV21" i="1"/>
  <c r="C21" i="1"/>
  <c r="AQ21" i="1"/>
  <c r="AY89" i="1"/>
  <c r="AS89" i="1"/>
  <c r="R89" i="1"/>
  <c r="AB89" i="1"/>
  <c r="AK89" i="1"/>
  <c r="D89" i="1"/>
  <c r="V89" i="1"/>
  <c r="AN129" i="1"/>
  <c r="F129" i="1"/>
  <c r="G129" i="1"/>
  <c r="M129" i="1"/>
  <c r="U129" i="1"/>
  <c r="AT129" i="1"/>
  <c r="A129" i="1"/>
  <c r="AD129" i="1"/>
  <c r="AY129" i="1"/>
  <c r="I129" i="1"/>
  <c r="AZ129" i="1"/>
  <c r="AZ113" i="1"/>
  <c r="BF113" i="1"/>
  <c r="AE113" i="1"/>
  <c r="L113" i="1"/>
  <c r="AN113" i="1"/>
  <c r="AJ113" i="1"/>
  <c r="Y113" i="1"/>
  <c r="AT113" i="1"/>
  <c r="AK113" i="1"/>
  <c r="C113" i="1"/>
  <c r="BG85" i="1"/>
  <c r="Z85" i="1"/>
  <c r="K85" i="1"/>
  <c r="AL85" i="1"/>
  <c r="AF109" i="1"/>
  <c r="AI109" i="1"/>
  <c r="H109" i="1"/>
  <c r="AX109" i="1"/>
  <c r="AR109" i="1"/>
  <c r="B109" i="1"/>
  <c r="H87" i="1"/>
  <c r="AU87" i="1"/>
  <c r="T87" i="1"/>
  <c r="AF87" i="1"/>
  <c r="AC87" i="1"/>
  <c r="L131" i="1"/>
  <c r="AB131" i="1"/>
  <c r="S131" i="1"/>
  <c r="F131" i="1"/>
  <c r="R131" i="1"/>
  <c r="AE131" i="1"/>
  <c r="X131" i="1"/>
  <c r="Y131" i="1"/>
  <c r="AX409" i="1"/>
  <c r="B409" i="1"/>
  <c r="BF513" i="1"/>
  <c r="AK513" i="1"/>
  <c r="AE513" i="1"/>
  <c r="AQ513" i="1"/>
  <c r="D513" i="1"/>
  <c r="D371" i="1"/>
  <c r="AK371" i="1"/>
  <c r="Y371" i="1"/>
  <c r="AV371" i="1"/>
  <c r="I371" i="1"/>
  <c r="P371" i="1"/>
  <c r="AT371" i="1"/>
  <c r="AW371" i="1"/>
  <c r="B442" i="1"/>
  <c r="AO442" i="1"/>
  <c r="BA442" i="1"/>
  <c r="Z442" i="1"/>
  <c r="AU442" i="1"/>
  <c r="E442" i="1"/>
  <c r="AI259" i="1"/>
  <c r="AU259" i="1"/>
  <c r="H259" i="1"/>
  <c r="AL259" i="1"/>
  <c r="Q259" i="1"/>
  <c r="K259" i="1"/>
  <c r="AO396" i="1"/>
  <c r="B396" i="1"/>
  <c r="AF396" i="1"/>
  <c r="Z396" i="1"/>
  <c r="W396" i="1"/>
  <c r="AL466" i="1"/>
  <c r="AX466" i="1"/>
  <c r="AR466" i="1"/>
  <c r="N466" i="1"/>
  <c r="AC466" i="1"/>
  <c r="K269" i="1"/>
  <c r="AC269" i="1"/>
  <c r="AX269" i="1"/>
  <c r="AO269" i="1"/>
  <c r="E269" i="1"/>
  <c r="BA501" i="1"/>
  <c r="E501" i="1"/>
  <c r="N501" i="1"/>
  <c r="AO501" i="1"/>
  <c r="AU501" i="1"/>
  <c r="AC318" i="1"/>
  <c r="N318" i="1"/>
  <c r="W318" i="1"/>
  <c r="B318" i="1"/>
  <c r="AR318" i="1"/>
  <c r="BG318" i="1"/>
  <c r="K255" i="1"/>
  <c r="W255" i="1"/>
  <c r="AX255" i="1"/>
  <c r="T255" i="1"/>
  <c r="B553" i="1"/>
  <c r="AF553" i="1"/>
  <c r="W553" i="1"/>
  <c r="BD553" i="1"/>
  <c r="N553" i="1"/>
  <c r="AR553" i="1"/>
  <c r="M352" i="1"/>
  <c r="AF276" i="1"/>
  <c r="W276" i="1"/>
  <c r="AO276" i="1"/>
  <c r="AX276" i="1"/>
  <c r="E276" i="1"/>
  <c r="AB548" i="1"/>
  <c r="AD379" i="1"/>
  <c r="AB379" i="1"/>
  <c r="J379" i="1"/>
  <c r="BH379" i="1"/>
  <c r="BB379" i="1"/>
  <c r="AW379" i="1"/>
  <c r="AH379" i="1"/>
  <c r="BB342" i="1"/>
  <c r="U342" i="1"/>
  <c r="Q383" i="1"/>
  <c r="B383" i="1"/>
  <c r="AW363" i="1"/>
  <c r="Q244" i="1"/>
  <c r="AC244" i="1"/>
  <c r="Z244" i="1"/>
  <c r="V266" i="1"/>
  <c r="M266" i="1"/>
  <c r="BF266" i="1"/>
  <c r="Y266" i="1"/>
  <c r="AR378" i="1"/>
  <c r="AX378" i="1"/>
  <c r="AC378" i="1"/>
  <c r="BA378" i="1"/>
  <c r="AL378" i="1"/>
  <c r="Z458" i="1"/>
  <c r="A328" i="1"/>
  <c r="G328" i="1"/>
  <c r="S328" i="1"/>
  <c r="AQ328" i="1"/>
  <c r="AZ328" i="1"/>
  <c r="W329" i="1"/>
  <c r="Z329" i="1"/>
  <c r="AA329" i="1"/>
  <c r="V329" i="1"/>
  <c r="AF452" i="1"/>
  <c r="AR452" i="1"/>
  <c r="B452" i="1"/>
  <c r="W452" i="1"/>
  <c r="BA452" i="1"/>
  <c r="AU452" i="1"/>
  <c r="BD543" i="1"/>
  <c r="AR543" i="1"/>
  <c r="AL543" i="1"/>
  <c r="K543" i="1"/>
  <c r="AC543" i="1"/>
  <c r="Z543" i="1"/>
  <c r="M503" i="1"/>
  <c r="R503" i="1"/>
  <c r="Y294" i="1"/>
  <c r="I294" i="1"/>
  <c r="AS294" i="1"/>
  <c r="BC294" i="1"/>
  <c r="AV294" i="1"/>
  <c r="AJ294" i="1"/>
  <c r="AH294" i="1"/>
  <c r="D294" i="1"/>
  <c r="C294" i="1"/>
  <c r="U294" i="1"/>
  <c r="BE549" i="1"/>
  <c r="AW549" i="1"/>
  <c r="V549" i="1"/>
  <c r="U340" i="1"/>
  <c r="BA375" i="1"/>
  <c r="AA375" i="1"/>
  <c r="AC375" i="1"/>
  <c r="AT272" i="1"/>
  <c r="AB272" i="1"/>
  <c r="I458" i="1"/>
  <c r="AS546" i="1"/>
  <c r="AI489" i="1"/>
  <c r="AR489" i="1"/>
  <c r="AP398" i="1"/>
  <c r="I398" i="1"/>
  <c r="G254" i="1"/>
  <c r="AY458" i="1"/>
  <c r="C345" i="1"/>
  <c r="AY488" i="1"/>
  <c r="AW345" i="1"/>
  <c r="O458" i="1"/>
  <c r="AO554" i="1"/>
  <c r="L488" i="1"/>
  <c r="BE345" i="1"/>
  <c r="J362" i="1"/>
  <c r="P362" i="1"/>
  <c r="D362" i="1"/>
  <c r="U272" i="1"/>
  <c r="AG272" i="1"/>
  <c r="Z405" i="1"/>
  <c r="AX405" i="1"/>
  <c r="K405" i="1"/>
  <c r="T405" i="1"/>
  <c r="B405" i="1"/>
  <c r="AF366" i="1"/>
  <c r="AR366" i="1"/>
  <c r="Q366" i="1"/>
  <c r="AC366" i="1"/>
  <c r="AL366" i="1"/>
  <c r="W307" i="1"/>
  <c r="B307" i="1"/>
  <c r="K307" i="1"/>
  <c r="H307" i="1"/>
  <c r="AX307" i="1"/>
  <c r="BA346" i="1"/>
  <c r="AR346" i="1"/>
  <c r="K346" i="1"/>
  <c r="N346" i="1"/>
  <c r="AH345" i="1"/>
  <c r="AK345" i="1"/>
  <c r="N348" i="1"/>
  <c r="BD348" i="1"/>
  <c r="W348" i="1"/>
  <c r="AC348" i="1"/>
  <c r="BA348" i="1"/>
  <c r="W438" i="1"/>
  <c r="N438" i="1"/>
  <c r="AU438" i="1"/>
  <c r="AF438" i="1"/>
  <c r="AK458" i="1"/>
  <c r="Y458" i="1"/>
  <c r="G458" i="1"/>
  <c r="AN458" i="1"/>
  <c r="BC310" i="1"/>
  <c r="AB310" i="1"/>
  <c r="AW310" i="1"/>
  <c r="AE310" i="1"/>
  <c r="BF310" i="1"/>
  <c r="Z313" i="1"/>
  <c r="BA313" i="1"/>
  <c r="H313" i="1"/>
  <c r="T313" i="1"/>
  <c r="AS313" i="1"/>
  <c r="W511" i="1"/>
  <c r="AC511" i="1"/>
  <c r="AF511" i="1"/>
  <c r="BG511" i="1"/>
  <c r="AI371" i="1"/>
  <c r="AO371" i="1"/>
  <c r="AD532" i="1"/>
  <c r="AZ532" i="1"/>
  <c r="AA532" i="1"/>
  <c r="AJ532" i="1"/>
  <c r="X532" i="1"/>
  <c r="BH532" i="1"/>
  <c r="AM532" i="1"/>
  <c r="BB532" i="1"/>
  <c r="BC532" i="1"/>
  <c r="BG532" i="1"/>
  <c r="AC532" i="1"/>
  <c r="E532" i="1"/>
  <c r="K532" i="1"/>
  <c r="B532" i="1"/>
  <c r="AJ301" i="1"/>
  <c r="AP301" i="1"/>
  <c r="I301" i="1"/>
  <c r="BB301" i="1"/>
  <c r="V301" i="1"/>
  <c r="A301" i="1"/>
  <c r="AH301" i="1"/>
  <c r="AM301" i="1"/>
  <c r="BF301" i="1"/>
  <c r="AF537" i="1"/>
  <c r="Q537" i="1"/>
  <c r="AU537" i="1"/>
  <c r="BA537" i="1"/>
  <c r="AE466" i="1"/>
  <c r="D466" i="1"/>
  <c r="L466" i="1"/>
  <c r="I466" i="1"/>
  <c r="X466" i="1"/>
  <c r="AM466" i="1"/>
  <c r="AW466" i="1"/>
  <c r="AP466" i="1"/>
  <c r="AH466" i="1"/>
  <c r="AQ466" i="1"/>
  <c r="AY466" i="1"/>
  <c r="W267" i="1"/>
  <c r="K267" i="1"/>
  <c r="AC267" i="1"/>
  <c r="AI267" i="1"/>
  <c r="N267" i="1"/>
  <c r="BG267" i="1"/>
  <c r="P487" i="1"/>
  <c r="I487" i="1"/>
  <c r="V487" i="1"/>
  <c r="BB487" i="1"/>
  <c r="F487" i="1"/>
  <c r="BH487" i="1"/>
  <c r="J426" i="1"/>
  <c r="BE348" i="1"/>
  <c r="AJ348" i="1"/>
  <c r="P348" i="1"/>
  <c r="AD348" i="1"/>
  <c r="AP348" i="1"/>
  <c r="AM348" i="1"/>
  <c r="AV348" i="1"/>
  <c r="I348" i="1"/>
  <c r="O348" i="1"/>
  <c r="Q430" i="1"/>
  <c r="N430" i="1"/>
  <c r="J489" i="1"/>
  <c r="S489" i="1"/>
  <c r="D489" i="1"/>
  <c r="AN489" i="1"/>
  <c r="BF415" i="1"/>
  <c r="AH415" i="1"/>
  <c r="AM415" i="1"/>
  <c r="G415" i="1"/>
  <c r="K342" i="1"/>
  <c r="Q342" i="1"/>
  <c r="B342" i="1"/>
  <c r="AR342" i="1"/>
  <c r="AA244" i="1"/>
  <c r="AW244" i="1"/>
  <c r="R244" i="1"/>
  <c r="L244" i="1"/>
  <c r="I244" i="1"/>
  <c r="AH244" i="1"/>
  <c r="AK244" i="1"/>
  <c r="BE244" i="1"/>
  <c r="B480" i="1"/>
  <c r="E480" i="1"/>
  <c r="AF480" i="1"/>
  <c r="AU480" i="1"/>
  <c r="W480" i="1"/>
  <c r="N480" i="1"/>
  <c r="BD427" i="1"/>
  <c r="N427" i="1"/>
  <c r="AI545" i="1"/>
  <c r="P545" i="1"/>
  <c r="F545" i="1"/>
  <c r="A545" i="1"/>
  <c r="AW545" i="1"/>
  <c r="AX295" i="1"/>
  <c r="AQ536" i="1"/>
  <c r="AJ536" i="1"/>
  <c r="AH536" i="1"/>
  <c r="AS536" i="1"/>
  <c r="R536" i="1"/>
  <c r="O536" i="1"/>
  <c r="AE536" i="1"/>
  <c r="AK536" i="1"/>
  <c r="J536" i="1"/>
  <c r="AD536" i="1"/>
  <c r="C536" i="1"/>
  <c r="Y536" i="1"/>
  <c r="Z266" i="1"/>
  <c r="B266" i="1"/>
  <c r="AL266" i="1"/>
  <c r="AH542" i="1"/>
  <c r="BD258" i="1"/>
  <c r="W258" i="1"/>
  <c r="AO258" i="1"/>
  <c r="Z258" i="1"/>
  <c r="E258" i="1"/>
  <c r="AH385" i="1"/>
  <c r="BC385" i="1"/>
  <c r="M385" i="1"/>
  <c r="S385" i="1"/>
  <c r="T497" i="1"/>
  <c r="H497" i="1"/>
  <c r="BA497" i="1"/>
  <c r="AU497" i="1"/>
  <c r="B497" i="1"/>
  <c r="E497" i="1"/>
  <c r="F452" i="1"/>
  <c r="R452" i="1"/>
  <c r="AB452" i="1"/>
  <c r="AW452" i="1"/>
  <c r="I452" i="1"/>
  <c r="AY452" i="1"/>
  <c r="AQ452" i="1"/>
  <c r="AA543" i="1"/>
  <c r="V543" i="1"/>
  <c r="X543" i="1"/>
  <c r="A543" i="1"/>
  <c r="AQ543" i="1"/>
  <c r="G543" i="1"/>
  <c r="AY336" i="1"/>
  <c r="AU546" i="1"/>
  <c r="AF546" i="1"/>
  <c r="BA546" i="1"/>
  <c r="BG546" i="1"/>
  <c r="BD546" i="1"/>
  <c r="AX546" i="1"/>
  <c r="AI538" i="1"/>
  <c r="AF538" i="1"/>
  <c r="BA538" i="1"/>
  <c r="T538" i="1"/>
  <c r="BG538" i="1"/>
  <c r="Z538" i="1"/>
  <c r="W314" i="1"/>
  <c r="AV314" i="1"/>
  <c r="AP314" i="1"/>
  <c r="BE314" i="1"/>
  <c r="BA314" i="1"/>
  <c r="AO314" i="1"/>
  <c r="I360" i="1"/>
  <c r="AH360" i="1"/>
  <c r="AN360" i="1"/>
  <c r="L360" i="1"/>
  <c r="BF360" i="1"/>
  <c r="X360" i="1"/>
  <c r="AS360" i="1"/>
  <c r="M360" i="1"/>
  <c r="D360" i="1"/>
  <c r="AK313" i="1"/>
  <c r="BF313" i="1"/>
  <c r="O313" i="1"/>
  <c r="S313" i="1"/>
  <c r="AE313" i="1"/>
  <c r="AN313" i="1"/>
  <c r="AW313" i="1"/>
  <c r="AT313" i="1"/>
  <c r="AY409" i="1"/>
  <c r="F313" i="1"/>
  <c r="E313" i="1"/>
  <c r="Q291" i="1"/>
  <c r="E291" i="1"/>
  <c r="B291" i="1"/>
  <c r="T291" i="1"/>
  <c r="M388" i="1"/>
  <c r="AQ388" i="1"/>
  <c r="D388" i="1"/>
  <c r="V388" i="1"/>
  <c r="BC388" i="1"/>
  <c r="BF388" i="1"/>
  <c r="D389" i="1"/>
  <c r="BF389" i="1"/>
  <c r="BC389" i="1"/>
  <c r="AZ389" i="1"/>
  <c r="AQ389" i="1"/>
  <c r="S389" i="1"/>
  <c r="AE507" i="1"/>
  <c r="AQ507" i="1"/>
  <c r="D507" i="1"/>
  <c r="BB507" i="1"/>
  <c r="G507" i="1"/>
  <c r="BE507" i="1"/>
  <c r="AA507" i="1"/>
  <c r="AW507" i="1"/>
  <c r="AX479" i="1"/>
  <c r="Q479" i="1"/>
  <c r="BD479" i="1"/>
  <c r="Z479" i="1"/>
  <c r="Q374" i="1"/>
  <c r="N374" i="1"/>
  <c r="BD374" i="1"/>
  <c r="AX384" i="1"/>
  <c r="U407" i="1"/>
  <c r="AC545" i="1"/>
  <c r="N412" i="1"/>
  <c r="M473" i="1"/>
  <c r="P473" i="1"/>
  <c r="AJ480" i="1"/>
  <c r="L480" i="1"/>
  <c r="R398" i="1"/>
  <c r="AR260" i="1"/>
  <c r="C407" i="1"/>
  <c r="Y407" i="1"/>
  <c r="AB270" i="1"/>
  <c r="F450" i="1"/>
  <c r="BH342" i="1"/>
  <c r="AA345" i="1"/>
  <c r="AM393" i="1"/>
  <c r="AV545" i="1"/>
  <c r="U415" i="1"/>
  <c r="I415" i="1"/>
  <c r="S426" i="1"/>
  <c r="AY412" i="1"/>
  <c r="F302" i="1"/>
  <c r="AG260" i="1"/>
  <c r="A415" i="1"/>
  <c r="AY450" i="1"/>
  <c r="AA270" i="1"/>
  <c r="AE399" i="1"/>
  <c r="AC430" i="1"/>
  <c r="AD363" i="1"/>
  <c r="Z300" i="1"/>
  <c r="AR300" i="1"/>
  <c r="AU300" i="1"/>
  <c r="AC300" i="1"/>
  <c r="Q300" i="1"/>
  <c r="AT373" i="1"/>
  <c r="V373" i="1"/>
  <c r="J373" i="1"/>
  <c r="AB373" i="1"/>
  <c r="X302" i="1"/>
  <c r="AV302" i="1"/>
  <c r="AD302" i="1"/>
  <c r="AM302" i="1"/>
  <c r="BC302" i="1"/>
  <c r="Q377" i="1"/>
  <c r="AL377" i="1"/>
  <c r="B377" i="1"/>
  <c r="BD377" i="1"/>
  <c r="AX377" i="1"/>
  <c r="Q478" i="1"/>
  <c r="AU478" i="1"/>
  <c r="AR478" i="1"/>
  <c r="N478" i="1"/>
  <c r="AI247" i="1"/>
  <c r="BG323" i="1"/>
  <c r="H323" i="1"/>
  <c r="AF323" i="1"/>
  <c r="K323" i="1"/>
  <c r="AC323" i="1"/>
  <c r="AU323" i="1"/>
  <c r="AT512" i="1"/>
  <c r="AB512" i="1"/>
  <c r="I512" i="1"/>
  <c r="AW512" i="1"/>
  <c r="AS512" i="1"/>
  <c r="BH512" i="1"/>
  <c r="AV512" i="1"/>
  <c r="U512" i="1"/>
  <c r="P512" i="1"/>
  <c r="AM512" i="1"/>
  <c r="AQ512" i="1"/>
  <c r="P299" i="1"/>
  <c r="AH299" i="1"/>
  <c r="AW299" i="1"/>
  <c r="AE299" i="1"/>
  <c r="AQ299" i="1"/>
  <c r="BC299" i="1"/>
  <c r="E517" i="1"/>
  <c r="K517" i="1"/>
  <c r="Q517" i="1"/>
  <c r="AO517" i="1"/>
  <c r="BD517" i="1"/>
  <c r="AX343" i="1"/>
  <c r="Z343" i="1"/>
  <c r="AC343" i="1"/>
  <c r="AI343" i="1"/>
  <c r="AG499" i="1"/>
  <c r="AK499" i="1"/>
  <c r="AZ499" i="1"/>
  <c r="AC389" i="1"/>
  <c r="C515" i="1"/>
  <c r="Y515" i="1"/>
  <c r="A515" i="1"/>
  <c r="V515" i="1"/>
  <c r="AW515" i="1"/>
  <c r="AA515" i="1"/>
  <c r="L515" i="1"/>
  <c r="AT515" i="1"/>
  <c r="Q473" i="1"/>
  <c r="AF473" i="1"/>
  <c r="BA473" i="1"/>
  <c r="AR473" i="1"/>
  <c r="B310" i="1"/>
  <c r="AX310" i="1"/>
  <c r="N310" i="1"/>
  <c r="AY474" i="1"/>
  <c r="C384" i="1"/>
  <c r="BG384" i="1"/>
  <c r="BG427" i="1"/>
  <c r="C393" i="1"/>
  <c r="C545" i="1"/>
  <c r="AP489" i="1"/>
  <c r="AA473" i="1"/>
  <c r="BF480" i="1"/>
  <c r="AD480" i="1"/>
  <c r="AH480" i="1"/>
  <c r="B260" i="1"/>
  <c r="D407" i="1"/>
  <c r="AN407" i="1"/>
  <c r="V270" i="1"/>
  <c r="G270" i="1"/>
  <c r="B302" i="1"/>
  <c r="AP449" i="1"/>
  <c r="C450" i="1"/>
  <c r="I342" i="1"/>
  <c r="AV244" i="1"/>
  <c r="I393" i="1"/>
  <c r="U545" i="1"/>
  <c r="D473" i="1"/>
  <c r="K260" i="1"/>
  <c r="AY415" i="1"/>
  <c r="AP415" i="1"/>
  <c r="AE426" i="1"/>
  <c r="AD412" i="1"/>
  <c r="P393" i="1"/>
  <c r="AJ545" i="1"/>
  <c r="BE473" i="1"/>
  <c r="BG260" i="1"/>
  <c r="I430" i="1"/>
  <c r="Q302" i="1"/>
  <c r="T302" i="1"/>
  <c r="U399" i="1"/>
  <c r="BC399" i="1"/>
  <c r="AL430" i="1"/>
  <c r="H430" i="1"/>
  <c r="O478" i="1"/>
  <c r="AT262" i="1"/>
  <c r="AH307" i="1"/>
  <c r="AB374" i="1"/>
  <c r="AK374" i="1"/>
  <c r="BE462" i="1"/>
  <c r="J63" i="1"/>
  <c r="B80" i="1"/>
  <c r="Q80" i="1"/>
  <c r="AU119" i="1"/>
  <c r="Q512" i="1"/>
  <c r="K512" i="1"/>
  <c r="E512" i="1"/>
  <c r="W512" i="1"/>
  <c r="N512" i="1"/>
  <c r="D450" i="1"/>
  <c r="Y450" i="1"/>
  <c r="AQ450" i="1"/>
  <c r="AW450" i="1"/>
  <c r="G450" i="1"/>
  <c r="B412" i="1"/>
  <c r="Z412" i="1"/>
  <c r="D372" i="1"/>
  <c r="AM372" i="1"/>
  <c r="AD372" i="1"/>
  <c r="AJ372" i="1"/>
  <c r="AY372" i="1"/>
  <c r="O372" i="1"/>
  <c r="BE372" i="1"/>
  <c r="AV372" i="1"/>
  <c r="N308" i="1"/>
  <c r="AF308" i="1"/>
  <c r="AL308" i="1"/>
  <c r="T308" i="1"/>
  <c r="AI308" i="1"/>
  <c r="B308" i="1"/>
  <c r="Z361" i="1"/>
  <c r="AI361" i="1"/>
  <c r="BA361" i="1"/>
  <c r="Q361" i="1"/>
  <c r="T361" i="1"/>
  <c r="AD432" i="1"/>
  <c r="AZ432" i="1"/>
  <c r="BB432" i="1"/>
  <c r="BE432" i="1"/>
  <c r="V432" i="1"/>
  <c r="X432" i="1"/>
  <c r="J432" i="1"/>
  <c r="AN432" i="1"/>
  <c r="R473" i="1"/>
  <c r="X473" i="1"/>
  <c r="W462" i="1"/>
  <c r="AF462" i="1"/>
  <c r="K462" i="1"/>
  <c r="BG462" i="1"/>
  <c r="AR462" i="1"/>
  <c r="AM431" i="1"/>
  <c r="F431" i="1"/>
  <c r="AH431" i="1"/>
  <c r="M431" i="1"/>
  <c r="BC431" i="1"/>
  <c r="R431" i="1"/>
  <c r="AN431" i="1"/>
  <c r="Y431" i="1"/>
  <c r="A374" i="1"/>
  <c r="P345" i="1"/>
  <c r="S306" i="1"/>
  <c r="AB306" i="1"/>
  <c r="AW306" i="1"/>
  <c r="M448" i="1"/>
  <c r="S271" i="1"/>
  <c r="G271" i="1"/>
  <c r="AN271" i="1"/>
  <c r="AL262" i="1"/>
  <c r="BA262" i="1"/>
  <c r="E262" i="1"/>
  <c r="AR262" i="1"/>
  <c r="Q262" i="1"/>
  <c r="M484" i="1"/>
  <c r="D484" i="1"/>
  <c r="AG484" i="1"/>
  <c r="R484" i="1"/>
  <c r="C484" i="1"/>
  <c r="BF484" i="1"/>
  <c r="V484" i="1"/>
  <c r="AB484" i="1"/>
  <c r="AE484" i="1"/>
  <c r="L484" i="1"/>
  <c r="G484" i="1"/>
  <c r="G281" i="1"/>
  <c r="BF281" i="1"/>
  <c r="AZ403" i="1"/>
  <c r="M403" i="1"/>
  <c r="L403" i="1"/>
  <c r="P403" i="1"/>
  <c r="I403" i="1"/>
  <c r="AW403" i="1"/>
  <c r="B420" i="1"/>
  <c r="AX420" i="1"/>
  <c r="AR420" i="1"/>
  <c r="J420" i="1"/>
  <c r="P420" i="1"/>
  <c r="M420" i="1"/>
  <c r="BE420" i="1"/>
  <c r="L420" i="1"/>
  <c r="AT420" i="1"/>
  <c r="C420" i="1"/>
  <c r="BF420" i="1"/>
  <c r="AD420" i="1"/>
  <c r="AN420" i="1"/>
  <c r="AK420" i="1"/>
  <c r="Q474" i="1"/>
  <c r="T474" i="1"/>
  <c r="AA377" i="1"/>
  <c r="A377" i="1"/>
  <c r="L377" i="1"/>
  <c r="I377" i="1"/>
  <c r="BE377" i="1"/>
  <c r="D377" i="1"/>
  <c r="BB377" i="1"/>
  <c r="G377" i="1"/>
  <c r="F377" i="1"/>
  <c r="BC377" i="1"/>
  <c r="BG381" i="1"/>
  <c r="W381" i="1"/>
  <c r="AO370" i="1"/>
  <c r="AC370" i="1"/>
  <c r="T370" i="1"/>
  <c r="W370" i="1"/>
  <c r="AU370" i="1"/>
  <c r="AF370" i="1"/>
  <c r="C412" i="1"/>
  <c r="AB412" i="1"/>
  <c r="S412" i="1"/>
  <c r="BC412" i="1"/>
  <c r="Y412" i="1"/>
  <c r="Z413" i="1"/>
  <c r="AO413" i="1"/>
  <c r="H413" i="1"/>
  <c r="BA413" i="1"/>
  <c r="AI413" i="1"/>
  <c r="E372" i="1"/>
  <c r="BG372" i="1"/>
  <c r="AR372" i="1"/>
  <c r="N372" i="1"/>
  <c r="L291" i="1"/>
  <c r="I291" i="1"/>
  <c r="AA291" i="1"/>
  <c r="BF291" i="1"/>
  <c r="H388" i="1"/>
  <c r="K388" i="1"/>
  <c r="AR388" i="1"/>
  <c r="AX388" i="1"/>
  <c r="AI388" i="1"/>
  <c r="AF399" i="1"/>
  <c r="BA399" i="1"/>
  <c r="H399" i="1"/>
  <c r="AO515" i="1"/>
  <c r="AC515" i="1"/>
  <c r="AI507" i="1"/>
  <c r="BA507" i="1"/>
  <c r="AR507" i="1"/>
  <c r="W507" i="1"/>
  <c r="T507" i="1"/>
  <c r="Q507" i="1"/>
  <c r="F462" i="1"/>
  <c r="P462" i="1"/>
  <c r="L462" i="1"/>
  <c r="U462" i="1"/>
  <c r="AK462" i="1"/>
  <c r="AQ462" i="1"/>
  <c r="I462" i="1"/>
  <c r="J286" i="1"/>
  <c r="Y286" i="1"/>
  <c r="AZ286" i="1"/>
  <c r="A286" i="1"/>
  <c r="BF286" i="1"/>
  <c r="C442" i="1"/>
  <c r="BE417" i="1"/>
  <c r="AI384" i="1"/>
  <c r="Q427" i="1"/>
  <c r="T545" i="1"/>
  <c r="BH545" i="1"/>
  <c r="BC473" i="1"/>
  <c r="O489" i="1"/>
  <c r="G473" i="1"/>
  <c r="D480" i="1"/>
  <c r="BB480" i="1"/>
  <c r="AK480" i="1"/>
  <c r="AL260" i="1"/>
  <c r="AS407" i="1"/>
  <c r="A407" i="1"/>
  <c r="C270" i="1"/>
  <c r="AP270" i="1"/>
  <c r="AI302" i="1"/>
  <c r="BB458" i="1"/>
  <c r="BH449" i="1"/>
  <c r="AG450" i="1"/>
  <c r="AA342" i="1"/>
  <c r="AG364" i="1"/>
  <c r="AJ260" i="1"/>
  <c r="AM398" i="1"/>
  <c r="Y415" i="1"/>
  <c r="AJ415" i="1"/>
  <c r="D426" i="1"/>
  <c r="BC393" i="1"/>
  <c r="J473" i="1"/>
  <c r="AZ426" i="1"/>
  <c r="K430" i="1"/>
  <c r="AS478" i="1"/>
  <c r="E302" i="1"/>
  <c r="AO302" i="1"/>
  <c r="M399" i="1"/>
  <c r="F399" i="1"/>
  <c r="U430" i="1"/>
  <c r="A478" i="1"/>
  <c r="M307" i="1"/>
  <c r="AB307" i="1"/>
  <c r="M374" i="1"/>
  <c r="BC63" i="1"/>
  <c r="AB63" i="1"/>
  <c r="Z119" i="1"/>
  <c r="T119" i="1"/>
  <c r="AX78" i="1"/>
  <c r="V393" i="1"/>
  <c r="BB393" i="1"/>
  <c r="AG393" i="1"/>
  <c r="AN393" i="1"/>
  <c r="AE474" i="1"/>
  <c r="BF474" i="1"/>
  <c r="AN474" i="1"/>
  <c r="BC474" i="1"/>
  <c r="AT474" i="1"/>
  <c r="G474" i="1"/>
  <c r="R474" i="1"/>
  <c r="P474" i="1"/>
  <c r="AO417" i="1"/>
  <c r="BD417" i="1"/>
  <c r="T417" i="1"/>
  <c r="AF417" i="1"/>
  <c r="W417" i="1"/>
  <c r="J417" i="1"/>
  <c r="AV417" i="1"/>
  <c r="BC417" i="1"/>
  <c r="M417" i="1"/>
  <c r="AN417" i="1"/>
  <c r="AS417" i="1"/>
  <c r="AB417" i="1"/>
  <c r="O417" i="1"/>
  <c r="AY478" i="1"/>
  <c r="AT478" i="1"/>
  <c r="AH478" i="1"/>
  <c r="AK370" i="1"/>
  <c r="AG370" i="1"/>
  <c r="AQ370" i="1"/>
  <c r="AP370" i="1"/>
  <c r="AV370" i="1"/>
  <c r="AE370" i="1"/>
  <c r="AY370" i="1"/>
  <c r="G370" i="1"/>
  <c r="AA370" i="1"/>
  <c r="AS308" i="1"/>
  <c r="AD308" i="1"/>
  <c r="I308" i="1"/>
  <c r="A308" i="1"/>
  <c r="AM308" i="1"/>
  <c r="BB308" i="1"/>
  <c r="AK308" i="1"/>
  <c r="P308" i="1"/>
  <c r="J361" i="1"/>
  <c r="U361" i="1"/>
  <c r="G361" i="1"/>
  <c r="AA361" i="1"/>
  <c r="AT361" i="1"/>
  <c r="R361" i="1"/>
  <c r="AK361" i="1"/>
  <c r="BH361" i="1"/>
  <c r="AL432" i="1"/>
  <c r="AR432" i="1"/>
  <c r="AX432" i="1"/>
  <c r="AI432" i="1"/>
  <c r="AC432" i="1"/>
  <c r="AO431" i="1"/>
  <c r="AR431" i="1"/>
  <c r="W431" i="1"/>
  <c r="AU431" i="1"/>
  <c r="BD431" i="1"/>
  <c r="S552" i="1"/>
  <c r="BC552" i="1"/>
  <c r="D552" i="1"/>
  <c r="J552" i="1"/>
  <c r="AK336" i="1"/>
  <c r="AE336" i="1"/>
  <c r="AB336" i="1"/>
  <c r="V336" i="1"/>
  <c r="A332" i="1"/>
  <c r="P332" i="1"/>
  <c r="H309" i="1"/>
  <c r="BA309" i="1"/>
  <c r="AO407" i="1"/>
  <c r="D318" i="1"/>
  <c r="U375" i="1"/>
  <c r="BH375" i="1"/>
  <c r="AL375" i="1"/>
  <c r="AS375" i="1"/>
  <c r="S549" i="1"/>
  <c r="AH549" i="1"/>
  <c r="AM549" i="1"/>
  <c r="AV549" i="1"/>
  <c r="BB549" i="1"/>
  <c r="AU340" i="1"/>
  <c r="AY340" i="1"/>
  <c r="BG340" i="1"/>
  <c r="BB543" i="1"/>
  <c r="AF327" i="1"/>
  <c r="AY554" i="1"/>
  <c r="AH419" i="1"/>
  <c r="U419" i="1"/>
  <c r="AQ419" i="1"/>
  <c r="BB362" i="1"/>
  <c r="J307" i="1"/>
  <c r="R266" i="1"/>
  <c r="BD458" i="1"/>
  <c r="L342" i="1"/>
  <c r="C415" i="1"/>
  <c r="AN374" i="1"/>
  <c r="AF223" i="1"/>
  <c r="BH94" i="1"/>
  <c r="BD80" i="1"/>
  <c r="AM222" i="1"/>
  <c r="AS127" i="1"/>
  <c r="AG127" i="1"/>
  <c r="BD94" i="1"/>
  <c r="AC203" i="1"/>
  <c r="F94" i="1"/>
  <c r="BE94" i="1"/>
  <c r="C94" i="1"/>
  <c r="AM68" i="1"/>
  <c r="AG68" i="1"/>
  <c r="BD68" i="1"/>
  <c r="AY68" i="1"/>
  <c r="AD68" i="1"/>
  <c r="AO68" i="1"/>
  <c r="AU384" i="1"/>
  <c r="S63" i="1"/>
  <c r="AX119" i="1"/>
  <c r="Y399" i="1"/>
  <c r="D399" i="1"/>
  <c r="AN473" i="1"/>
  <c r="AK398" i="1"/>
  <c r="U270" i="1"/>
  <c r="BG545" i="1"/>
  <c r="K545" i="1"/>
  <c r="B244" i="1"/>
  <c r="AD266" i="1"/>
  <c r="AG266" i="1"/>
  <c r="BB266" i="1"/>
  <c r="AM329" i="1"/>
  <c r="P329" i="1"/>
  <c r="I329" i="1"/>
  <c r="AB329" i="1"/>
  <c r="BF329" i="1"/>
  <c r="AH329" i="1"/>
  <c r="AV543" i="1"/>
  <c r="AP543" i="1"/>
  <c r="R313" i="1"/>
  <c r="BE251" i="1"/>
  <c r="J393" i="1"/>
  <c r="BC329" i="1"/>
  <c r="AB473" i="1"/>
  <c r="BE478" i="1"/>
  <c r="AU80" i="1"/>
  <c r="BH222" i="1"/>
  <c r="T78" i="1"/>
  <c r="AY127" i="1"/>
  <c r="I127" i="1"/>
  <c r="AW127" i="1"/>
  <c r="W94" i="1"/>
  <c r="W203" i="1"/>
  <c r="N203" i="1"/>
  <c r="T496" i="1"/>
  <c r="AF496" i="1"/>
  <c r="B496" i="1"/>
  <c r="BA496" i="1"/>
  <c r="T223" i="1"/>
  <c r="AU223" i="1"/>
  <c r="U222" i="1"/>
  <c r="AS222" i="1"/>
  <c r="AA222" i="1"/>
  <c r="J222" i="1"/>
  <c r="F384" i="1"/>
  <c r="AZ393" i="1"/>
  <c r="AP474" i="1"/>
  <c r="AL302" i="1"/>
  <c r="AW478" i="1"/>
  <c r="G478" i="1"/>
  <c r="AA450" i="1"/>
  <c r="R412" i="1"/>
  <c r="AX80" i="1"/>
  <c r="C462" i="1"/>
  <c r="BH407" i="1"/>
  <c r="AY407" i="1"/>
  <c r="AI430" i="1"/>
  <c r="AT415" i="1"/>
  <c r="S415" i="1"/>
  <c r="AY480" i="1"/>
  <c r="B427" i="1"/>
  <c r="Y545" i="1"/>
  <c r="AF458" i="1"/>
  <c r="N458" i="1"/>
  <c r="AL458" i="1"/>
  <c r="AS328" i="1"/>
  <c r="BG329" i="1"/>
  <c r="H329" i="1"/>
  <c r="Z409" i="1"/>
  <c r="I281" i="1"/>
  <c r="Q271" i="1"/>
  <c r="AV211" i="1"/>
  <c r="G91" i="1"/>
  <c r="BF191" i="1"/>
  <c r="J191" i="1"/>
  <c r="A120" i="1"/>
  <c r="BF120" i="1"/>
  <c r="AV191" i="1"/>
  <c r="I191" i="1"/>
  <c r="BE191" i="1"/>
  <c r="X191" i="1"/>
  <c r="G191" i="1"/>
  <c r="AQ191" i="1"/>
  <c r="P191" i="1"/>
  <c r="AJ191" i="1"/>
  <c r="AN191" i="1"/>
  <c r="N283" i="1"/>
  <c r="B283" i="1"/>
  <c r="Z283" i="1"/>
  <c r="T283" i="1"/>
  <c r="H283" i="1"/>
  <c r="AQ211" i="1"/>
  <c r="R211" i="1"/>
  <c r="A211" i="1"/>
  <c r="C211" i="1"/>
  <c r="AN211" i="1"/>
  <c r="X211" i="1"/>
  <c r="M211" i="1"/>
  <c r="P211" i="1"/>
  <c r="O211" i="1"/>
  <c r="I211" i="1"/>
  <c r="AO281" i="1"/>
  <c r="B281" i="1"/>
  <c r="AL281" i="1"/>
  <c r="AV281" i="1"/>
  <c r="AG281" i="1"/>
  <c r="AS281" i="1"/>
  <c r="Q281" i="1"/>
  <c r="AY281" i="1"/>
  <c r="BB403" i="1"/>
  <c r="AP403" i="1"/>
  <c r="AB277" i="1"/>
  <c r="J277" i="1"/>
  <c r="AH277" i="1"/>
  <c r="AQ277" i="1"/>
  <c r="AN277" i="1"/>
  <c r="AV381" i="1"/>
  <c r="O381" i="1"/>
  <c r="U381" i="1"/>
  <c r="F381" i="1"/>
  <c r="AD381" i="1"/>
  <c r="R517" i="1"/>
  <c r="U517" i="1"/>
  <c r="AT517" i="1"/>
  <c r="F517" i="1"/>
  <c r="AW517" i="1"/>
  <c r="AD517" i="1"/>
  <c r="AM517" i="1"/>
  <c r="AS291" i="1"/>
  <c r="C291" i="1"/>
  <c r="BB291" i="1"/>
  <c r="AJ389" i="1"/>
  <c r="C389" i="1"/>
  <c r="BB389" i="1"/>
  <c r="AY389" i="1"/>
  <c r="AI409" i="1"/>
  <c r="BA409" i="1"/>
  <c r="AL409" i="1"/>
  <c r="BE487" i="1"/>
  <c r="BC487" i="1"/>
  <c r="AG487" i="1"/>
  <c r="R448" i="1"/>
  <c r="R281" i="1"/>
  <c r="AU91" i="1"/>
  <c r="R191" i="1"/>
  <c r="AV430" i="1"/>
  <c r="AY332" i="1"/>
  <c r="AY487" i="1"/>
  <c r="AS479" i="1"/>
  <c r="AP91" i="1"/>
  <c r="AR191" i="1"/>
  <c r="H191" i="1"/>
  <c r="BD191" i="1"/>
  <c r="AU191" i="1"/>
  <c r="BE275" i="1"/>
  <c r="AP275" i="1"/>
  <c r="AC275" i="1"/>
  <c r="W275" i="1"/>
  <c r="B275" i="1"/>
  <c r="K275" i="1"/>
  <c r="S291" i="1"/>
  <c r="Z388" i="1"/>
  <c r="AU388" i="1"/>
  <c r="Q388" i="1"/>
  <c r="BG388" i="1"/>
  <c r="T515" i="1"/>
  <c r="Z507" i="1"/>
  <c r="AL507" i="1"/>
  <c r="N507" i="1"/>
  <c r="AX507" i="1"/>
  <c r="AN462" i="1"/>
  <c r="V462" i="1"/>
  <c r="R462" i="1"/>
  <c r="AE462" i="1"/>
  <c r="BC462" i="1"/>
  <c r="AZ462" i="1"/>
  <c r="AW462" i="1"/>
  <c r="AW286" i="1"/>
  <c r="AK286" i="1"/>
  <c r="BC286" i="1"/>
  <c r="S286" i="1"/>
  <c r="AQ286" i="1"/>
  <c r="M286" i="1"/>
  <c r="R417" i="1"/>
  <c r="R384" i="1"/>
  <c r="T427" i="1"/>
  <c r="AX545" i="1"/>
  <c r="AA480" i="1"/>
  <c r="AV542" i="1"/>
  <c r="A318" i="1"/>
  <c r="AW480" i="1"/>
  <c r="U480" i="1"/>
  <c r="V480" i="1"/>
  <c r="H260" i="1"/>
  <c r="G407" i="1"/>
  <c r="AK270" i="1"/>
  <c r="A270" i="1"/>
  <c r="BD302" i="1"/>
  <c r="AD458" i="1"/>
  <c r="AD449" i="1"/>
  <c r="X450" i="1"/>
  <c r="R342" i="1"/>
  <c r="AM244" i="1"/>
  <c r="F393" i="1"/>
  <c r="AE545" i="1"/>
  <c r="AD473" i="1"/>
  <c r="AP450" i="1"/>
  <c r="BC415" i="1"/>
  <c r="AQ426" i="1"/>
  <c r="AD426" i="1"/>
  <c r="AP412" i="1"/>
  <c r="G545" i="1"/>
  <c r="W260" i="1"/>
  <c r="AV270" i="1"/>
  <c r="X262" i="1"/>
  <c r="AV399" i="1"/>
  <c r="P399" i="1"/>
  <c r="C399" i="1"/>
  <c r="BH430" i="1"/>
  <c r="AG478" i="1"/>
  <c r="V307" i="1"/>
  <c r="X374" i="1"/>
  <c r="AK307" i="1"/>
  <c r="A63" i="1"/>
  <c r="Z80" i="1"/>
  <c r="W80" i="1"/>
  <c r="AO119" i="1"/>
  <c r="K78" i="1"/>
  <c r="BA78" i="1"/>
  <c r="AJ393" i="1"/>
  <c r="AQ393" i="1"/>
  <c r="X393" i="1"/>
  <c r="O474" i="1"/>
  <c r="D474" i="1"/>
  <c r="AV474" i="1"/>
  <c r="AB474" i="1"/>
  <c r="V474" i="1"/>
  <c r="I474" i="1"/>
  <c r="AA474" i="1"/>
  <c r="AK474" i="1"/>
  <c r="H417" i="1"/>
  <c r="BG417" i="1"/>
  <c r="AL417" i="1"/>
  <c r="BA417" i="1"/>
  <c r="AR417" i="1"/>
  <c r="AI417" i="1"/>
  <c r="AZ417" i="1"/>
  <c r="P417" i="1"/>
  <c r="L417" i="1"/>
  <c r="BF417" i="1"/>
  <c r="AT417" i="1"/>
  <c r="D417" i="1"/>
  <c r="BB417" i="1"/>
  <c r="G417" i="1"/>
  <c r="Y417" i="1"/>
  <c r="U478" i="1"/>
  <c r="X478" i="1"/>
  <c r="AD478" i="1"/>
  <c r="C478" i="1"/>
  <c r="M370" i="1"/>
  <c r="J370" i="1"/>
  <c r="A370" i="1"/>
  <c r="AB370" i="1"/>
  <c r="V370" i="1"/>
  <c r="AD370" i="1"/>
  <c r="X370" i="1"/>
  <c r="BH370" i="1"/>
  <c r="BH308" i="1"/>
  <c r="F308" i="1"/>
  <c r="AY308" i="1"/>
  <c r="AW308" i="1"/>
  <c r="AQ308" i="1"/>
  <c r="AZ308" i="1"/>
  <c r="V308" i="1"/>
  <c r="R308" i="1"/>
  <c r="AT308" i="1"/>
  <c r="J308" i="1"/>
  <c r="D361" i="1"/>
  <c r="AB361" i="1"/>
  <c r="BF361" i="1"/>
  <c r="A361" i="1"/>
  <c r="BC361" i="1"/>
  <c r="F361" i="1"/>
  <c r="AN361" i="1"/>
  <c r="AP361" i="1"/>
  <c r="AD361" i="1"/>
  <c r="Q432" i="1"/>
  <c r="T432" i="1"/>
  <c r="AO432" i="1"/>
  <c r="B432" i="1"/>
  <c r="Z432" i="1"/>
  <c r="K431" i="1"/>
  <c r="H431" i="1"/>
  <c r="AX431" i="1"/>
  <c r="AI431" i="1"/>
  <c r="Q431" i="1"/>
  <c r="BG431" i="1"/>
  <c r="AE552" i="1"/>
  <c r="AT552" i="1"/>
  <c r="A552" i="1"/>
  <c r="AZ336" i="1"/>
  <c r="BF336" i="1"/>
  <c r="S336" i="1"/>
  <c r="P336" i="1"/>
  <c r="Y336" i="1"/>
  <c r="AB332" i="1"/>
  <c r="AW332" i="1"/>
  <c r="AR309" i="1"/>
  <c r="BD407" i="1"/>
  <c r="AM359" i="1"/>
  <c r="AY318" i="1"/>
  <c r="L375" i="1"/>
  <c r="H375" i="1"/>
  <c r="R375" i="1"/>
  <c r="H496" i="1"/>
  <c r="AP549" i="1"/>
  <c r="F549" i="1"/>
  <c r="AT549" i="1"/>
  <c r="R340" i="1"/>
  <c r="AD340" i="1"/>
  <c r="AG340" i="1"/>
  <c r="BA340" i="1"/>
  <c r="AI458" i="1"/>
  <c r="W327" i="1"/>
  <c r="AV554" i="1"/>
  <c r="P419" i="1"/>
  <c r="AW419" i="1"/>
  <c r="AT419" i="1"/>
  <c r="AZ473" i="1"/>
  <c r="AM450" i="1"/>
  <c r="AD329" i="1"/>
  <c r="AI329" i="1"/>
  <c r="AT480" i="1"/>
  <c r="AH399" i="1"/>
  <c r="Y374" i="1"/>
  <c r="AX223" i="1"/>
  <c r="K80" i="1"/>
  <c r="X68" i="1"/>
  <c r="AT222" i="1"/>
  <c r="AV222" i="1"/>
  <c r="AC78" i="1"/>
  <c r="AA127" i="1"/>
  <c r="K94" i="1"/>
  <c r="AC94" i="1"/>
  <c r="BG203" i="1"/>
  <c r="U68" i="1"/>
  <c r="Q68" i="1"/>
  <c r="AV68" i="1"/>
  <c r="I68" i="1"/>
  <c r="AU68" i="1"/>
  <c r="R262" i="1"/>
  <c r="AZ262" i="1"/>
  <c r="BD78" i="1"/>
  <c r="AZ63" i="1"/>
  <c r="AC119" i="1"/>
  <c r="BF399" i="1"/>
  <c r="V473" i="1"/>
  <c r="M398" i="1"/>
  <c r="A426" i="1"/>
  <c r="AM270" i="1"/>
  <c r="AQ270" i="1"/>
  <c r="N545" i="1"/>
  <c r="AI244" i="1"/>
  <c r="AU244" i="1"/>
  <c r="AM266" i="1"/>
  <c r="AY266" i="1"/>
  <c r="BH266" i="1"/>
  <c r="AS329" i="1"/>
  <c r="AG329" i="1"/>
  <c r="AQ329" i="1"/>
  <c r="BB329" i="1"/>
  <c r="A329" i="1"/>
  <c r="AD543" i="1"/>
  <c r="AA458" i="1"/>
  <c r="AI512" i="1"/>
  <c r="BH313" i="1"/>
  <c r="BB251" i="1"/>
  <c r="BE254" i="1"/>
  <c r="Q329" i="1"/>
  <c r="X266" i="1"/>
  <c r="I426" i="1"/>
  <c r="AV478" i="1"/>
  <c r="BB462" i="1"/>
  <c r="AT63" i="1"/>
  <c r="N68" i="1"/>
  <c r="AR78" i="1"/>
  <c r="D127" i="1"/>
  <c r="F127" i="1"/>
  <c r="AM127" i="1"/>
  <c r="AL94" i="1"/>
  <c r="Z203" i="1"/>
  <c r="BA203" i="1"/>
  <c r="BG496" i="1"/>
  <c r="AR496" i="1"/>
  <c r="AX496" i="1"/>
  <c r="AU496" i="1"/>
  <c r="W223" i="1"/>
  <c r="AN222" i="1"/>
  <c r="AP222" i="1"/>
  <c r="AY222" i="1"/>
  <c r="AJ222" i="1"/>
  <c r="P222" i="1"/>
  <c r="G393" i="1"/>
  <c r="BA302" i="1"/>
  <c r="AB478" i="1"/>
  <c r="R450" i="1"/>
  <c r="I450" i="1"/>
  <c r="W412" i="1"/>
  <c r="E80" i="1"/>
  <c r="AS462" i="1"/>
  <c r="AV374" i="1"/>
  <c r="AP407" i="1"/>
  <c r="AZ407" i="1"/>
  <c r="AU430" i="1"/>
  <c r="P415" i="1"/>
  <c r="AY244" i="1"/>
  <c r="AV480" i="1"/>
  <c r="AZ545" i="1"/>
  <c r="AA545" i="1"/>
  <c r="BA458" i="1"/>
  <c r="H458" i="1"/>
  <c r="T329" i="1"/>
  <c r="AL329" i="1"/>
  <c r="AO329" i="1"/>
  <c r="AV388" i="1"/>
  <c r="V211" i="1"/>
  <c r="AD142" i="1"/>
  <c r="U191" i="1"/>
  <c r="AW120" i="1"/>
  <c r="AN120" i="1"/>
  <c r="S120" i="1"/>
  <c r="AZ120" i="1"/>
  <c r="AB120" i="1"/>
  <c r="Y120" i="1"/>
  <c r="BB191" i="1"/>
  <c r="AG191" i="1"/>
  <c r="S191" i="1"/>
  <c r="AX283" i="1"/>
  <c r="AO283" i="1"/>
  <c r="AU283" i="1"/>
  <c r="E283" i="1"/>
  <c r="Q283" i="1"/>
  <c r="BG283" i="1"/>
  <c r="D211" i="1"/>
  <c r="AH211" i="1"/>
  <c r="AB211" i="1"/>
  <c r="AZ211" i="1"/>
  <c r="BF211" i="1"/>
  <c r="BB211" i="1"/>
  <c r="J211" i="1"/>
  <c r="AA211" i="1"/>
  <c r="C281" i="1"/>
  <c r="AM281" i="1"/>
  <c r="T281" i="1"/>
  <c r="AR281" i="1"/>
  <c r="AX281" i="1"/>
  <c r="AF281" i="1"/>
  <c r="BD281" i="1"/>
  <c r="F403" i="1"/>
  <c r="R403" i="1"/>
  <c r="AW277" i="1"/>
  <c r="D277" i="1"/>
  <c r="BC277" i="1"/>
  <c r="I381" i="1"/>
  <c r="BE381" i="1"/>
  <c r="BH381" i="1"/>
  <c r="AS381" i="1"/>
  <c r="BE517" i="1"/>
  <c r="V517" i="1"/>
  <c r="S517" i="1"/>
  <c r="D517" i="1"/>
  <c r="AS517" i="1"/>
  <c r="AE517" i="1"/>
  <c r="AZ517" i="1"/>
  <c r="AQ517" i="1"/>
  <c r="F291" i="1"/>
  <c r="BE291" i="1"/>
  <c r="AG389" i="1"/>
  <c r="BE389" i="1"/>
  <c r="AM389" i="1"/>
  <c r="H409" i="1"/>
  <c r="AF409" i="1"/>
  <c r="Y487" i="1"/>
  <c r="AZ487" i="1"/>
  <c r="G487" i="1"/>
  <c r="AQ487" i="1"/>
  <c r="B271" i="1"/>
  <c r="BG191" i="1"/>
  <c r="A191" i="1"/>
  <c r="AA430" i="1"/>
  <c r="BH332" i="1"/>
  <c r="F332" i="1"/>
  <c r="AD332" i="1"/>
  <c r="AU271" i="1"/>
  <c r="BE211" i="1"/>
  <c r="H142" i="1"/>
  <c r="W191" i="1"/>
  <c r="T191" i="1"/>
  <c r="N191" i="1"/>
  <c r="AL191" i="1"/>
  <c r="AD275" i="1"/>
  <c r="X275" i="1"/>
  <c r="AJ275" i="1"/>
  <c r="AG275" i="1"/>
  <c r="AO275" i="1"/>
  <c r="N275" i="1"/>
  <c r="BD275" i="1"/>
  <c r="AI275" i="1"/>
  <c r="AL275" i="1"/>
  <c r="T91" i="1"/>
  <c r="H91" i="1"/>
  <c r="BG91" i="1"/>
  <c r="N91" i="1"/>
  <c r="AA91" i="1"/>
  <c r="Y91" i="1"/>
  <c r="AK91" i="1"/>
  <c r="AM91" i="1"/>
  <c r="F91" i="1"/>
  <c r="P91" i="1"/>
  <c r="BE91" i="1"/>
  <c r="AV448" i="1"/>
  <c r="AD448" i="1"/>
  <c r="AS448" i="1"/>
  <c r="AP448" i="1"/>
  <c r="L271" i="1"/>
  <c r="O271" i="1"/>
  <c r="AS271" i="1"/>
  <c r="AA271" i="1"/>
  <c r="BB271" i="1"/>
  <c r="AC271" i="1"/>
  <c r="AL271" i="1"/>
  <c r="T271" i="1"/>
  <c r="C271" i="1"/>
  <c r="E450" i="1"/>
  <c r="Z450" i="1"/>
  <c r="W450" i="1"/>
  <c r="N450" i="1"/>
  <c r="K450" i="1"/>
  <c r="Q142" i="1"/>
  <c r="AR142" i="1"/>
  <c r="R142" i="1"/>
  <c r="T142" i="1"/>
  <c r="AS142" i="1"/>
  <c r="AI142" i="1"/>
  <c r="AY142" i="1"/>
  <c r="AL142" i="1"/>
  <c r="AV142" i="1"/>
  <c r="W305" i="1"/>
  <c r="BG305" i="1"/>
  <c r="B305" i="1"/>
  <c r="AU305" i="1"/>
  <c r="R388" i="1"/>
  <c r="L388" i="1"/>
  <c r="AS388" i="1"/>
  <c r="AD479" i="1"/>
  <c r="AY479" i="1"/>
  <c r="U479" i="1"/>
  <c r="R479" i="1"/>
  <c r="AU374" i="1"/>
  <c r="H374" i="1"/>
  <c r="K374" i="1"/>
  <c r="U371" i="1"/>
  <c r="AG371" i="1"/>
  <c r="AD442" i="1"/>
  <c r="U442" i="1"/>
  <c r="O442" i="1"/>
  <c r="AJ442" i="1"/>
  <c r="BB442" i="1"/>
  <c r="AP442" i="1"/>
  <c r="F259" i="1"/>
  <c r="AM259" i="1"/>
  <c r="AB396" i="1"/>
  <c r="BC396" i="1"/>
  <c r="AT396" i="1"/>
  <c r="Y396" i="1"/>
  <c r="X396" i="1"/>
  <c r="O396" i="1"/>
  <c r="AN396" i="1"/>
  <c r="AJ396" i="1"/>
  <c r="AG396" i="1"/>
  <c r="AG493" i="1"/>
  <c r="AM493" i="1"/>
  <c r="U473" i="1"/>
  <c r="AO449" i="1"/>
  <c r="AK463" i="1"/>
  <c r="BE463" i="1"/>
  <c r="AG449" i="1"/>
  <c r="AJ499" i="1"/>
  <c r="Z449" i="1"/>
  <c r="BA449" i="1"/>
  <c r="I489" i="1"/>
  <c r="AH499" i="1"/>
  <c r="P552" i="1"/>
  <c r="BH542" i="1"/>
  <c r="X463" i="1"/>
  <c r="L463" i="1"/>
  <c r="G479" i="1"/>
  <c r="AM449" i="1"/>
  <c r="H449" i="1"/>
  <c r="Q449" i="1"/>
  <c r="B449" i="1"/>
  <c r="BD420" i="1"/>
  <c r="BG420" i="1"/>
  <c r="BA474" i="1"/>
  <c r="N399" i="1"/>
  <c r="H515" i="1"/>
  <c r="Z515" i="1"/>
  <c r="F539" i="1"/>
  <c r="R446" i="1"/>
  <c r="AV446" i="1"/>
  <c r="AG446" i="1"/>
  <c r="F499" i="1"/>
  <c r="A425" i="1"/>
  <c r="AK425" i="1"/>
  <c r="AQ425" i="1"/>
  <c r="AC407" i="1"/>
  <c r="N407" i="1"/>
  <c r="K554" i="1"/>
  <c r="P542" i="1"/>
  <c r="Y542" i="1"/>
  <c r="AY542" i="1"/>
  <c r="C542" i="1"/>
  <c r="J542" i="1"/>
  <c r="BF506" i="1"/>
  <c r="AQ506" i="1"/>
  <c r="AY506" i="1"/>
  <c r="AN448" i="1"/>
  <c r="A448" i="1"/>
  <c r="G448" i="1"/>
  <c r="A403" i="1"/>
  <c r="AA499" i="1"/>
  <c r="U499" i="1"/>
  <c r="Z499" i="1"/>
  <c r="AZ442" i="1"/>
  <c r="P442" i="1"/>
  <c r="AW442" i="1"/>
  <c r="AY385" i="1"/>
  <c r="AS385" i="1"/>
  <c r="P543" i="1"/>
  <c r="AM503" i="1"/>
  <c r="I503" i="1"/>
  <c r="AQ503" i="1"/>
  <c r="AP503" i="1"/>
  <c r="T482" i="1"/>
  <c r="AR482" i="1"/>
  <c r="AJ482" i="1"/>
  <c r="AC514" i="1"/>
  <c r="BA514" i="1"/>
  <c r="T514" i="1"/>
  <c r="K514" i="1"/>
  <c r="AS404" i="1"/>
  <c r="K404" i="1"/>
  <c r="Z404" i="1"/>
  <c r="Q404" i="1"/>
  <c r="BD404" i="1"/>
  <c r="H398" i="1"/>
  <c r="AU398" i="1"/>
  <c r="T398" i="1"/>
  <c r="B398" i="1"/>
  <c r="Z398" i="1"/>
  <c r="A419" i="1"/>
  <c r="AO385" i="1"/>
  <c r="N385" i="1"/>
  <c r="AA385" i="1"/>
  <c r="Q385" i="1"/>
  <c r="BD385" i="1"/>
  <c r="BA385" i="1"/>
  <c r="BG94" i="1"/>
  <c r="T94" i="1"/>
  <c r="B203" i="1"/>
  <c r="AO203" i="1"/>
  <c r="T203" i="1"/>
  <c r="L127" i="1"/>
  <c r="U127" i="1"/>
  <c r="BC127" i="1"/>
  <c r="AR223" i="1"/>
  <c r="Z68" i="1"/>
  <c r="Y222" i="1"/>
  <c r="M222" i="1"/>
  <c r="AB222" i="1"/>
  <c r="BB262" i="1"/>
  <c r="N78" i="1"/>
  <c r="AO78" i="1"/>
  <c r="B119" i="1"/>
  <c r="AH374" i="1"/>
  <c r="G352" i="1"/>
  <c r="AH352" i="1"/>
  <c r="P352" i="1"/>
  <c r="AK352" i="1"/>
  <c r="AA407" i="1"/>
  <c r="M270" i="1"/>
  <c r="BB449" i="1"/>
  <c r="O450" i="1"/>
  <c r="X342" i="1"/>
  <c r="I412" i="1"/>
  <c r="AG545" i="1"/>
  <c r="AV473" i="1"/>
  <c r="AT426" i="1"/>
  <c r="BH426" i="1"/>
  <c r="AP545" i="1"/>
  <c r="AJ473" i="1"/>
  <c r="AQ345" i="1"/>
  <c r="E545" i="1"/>
  <c r="L262" i="1"/>
  <c r="K302" i="1"/>
  <c r="BB399" i="1"/>
  <c r="AA399" i="1"/>
  <c r="AP430" i="1"/>
  <c r="A307" i="1"/>
  <c r="AW307" i="1"/>
  <c r="AO300" i="1"/>
  <c r="K300" i="1"/>
  <c r="T300" i="1"/>
  <c r="B300" i="1"/>
  <c r="AW373" i="1"/>
  <c r="Y373" i="1"/>
  <c r="BC373" i="1"/>
  <c r="BF373" i="1"/>
  <c r="AE373" i="1"/>
  <c r="D302" i="1"/>
  <c r="AN302" i="1"/>
  <c r="G302" i="1"/>
  <c r="AP302" i="1"/>
  <c r="AW302" i="1"/>
  <c r="BA377" i="1"/>
  <c r="K377" i="1"/>
  <c r="AC377" i="1"/>
  <c r="W377" i="1"/>
  <c r="AI377" i="1"/>
  <c r="E478" i="1"/>
  <c r="AO478" i="1"/>
  <c r="K478" i="1"/>
  <c r="AC247" i="1"/>
  <c r="BA323" i="1"/>
  <c r="AL323" i="1"/>
  <c r="AX323" i="1"/>
  <c r="BD323" i="1"/>
  <c r="W323" i="1"/>
  <c r="Y512" i="1"/>
  <c r="X512" i="1"/>
  <c r="BE512" i="1"/>
  <c r="AG512" i="1"/>
  <c r="AP512" i="1"/>
  <c r="J512" i="1"/>
  <c r="BF512" i="1"/>
  <c r="A512" i="1"/>
  <c r="M512" i="1"/>
  <c r="AB299" i="1"/>
  <c r="AT299" i="1"/>
  <c r="A299" i="1"/>
  <c r="G299" i="1"/>
  <c r="BF299" i="1"/>
  <c r="BA517" i="1"/>
  <c r="AC517" i="1"/>
  <c r="AU517" i="1"/>
  <c r="AL517" i="1"/>
  <c r="BG517" i="1"/>
  <c r="W343" i="1"/>
  <c r="Q343" i="1"/>
  <c r="H343" i="1"/>
  <c r="AL343" i="1"/>
  <c r="T343" i="1"/>
  <c r="AN499" i="1"/>
  <c r="AQ499" i="1"/>
  <c r="BH499" i="1"/>
  <c r="E389" i="1"/>
  <c r="AH515" i="1"/>
  <c r="AG515" i="1"/>
  <c r="R515" i="1"/>
  <c r="AZ515" i="1"/>
  <c r="F515" i="1"/>
  <c r="AY515" i="1"/>
  <c r="BF515" i="1"/>
  <c r="W473" i="1"/>
  <c r="K473" i="1"/>
  <c r="E473" i="1"/>
  <c r="D479" i="1"/>
  <c r="Z310" i="1"/>
  <c r="T310" i="1"/>
  <c r="AL310" i="1"/>
  <c r="F417" i="1"/>
  <c r="AS384" i="1"/>
  <c r="AS412" i="1"/>
  <c r="AF545" i="1"/>
  <c r="BB409" i="1"/>
  <c r="X458" i="1"/>
  <c r="C318" i="1"/>
  <c r="BB473" i="1"/>
  <c r="I473" i="1"/>
  <c r="BE480" i="1"/>
  <c r="AG480" i="1"/>
  <c r="AO260" i="1"/>
  <c r="AK407" i="1"/>
  <c r="P407" i="1"/>
  <c r="A399" i="1"/>
  <c r="I449" i="1"/>
  <c r="AV450" i="1"/>
  <c r="BF345" i="1"/>
  <c r="O412" i="1"/>
  <c r="C302" i="1"/>
  <c r="BE342" i="1"/>
  <c r="BF270" i="1"/>
  <c r="BC426" i="1"/>
  <c r="P426" i="1"/>
  <c r="AP393" i="1"/>
  <c r="AN345" i="1"/>
  <c r="Z545" i="1"/>
  <c r="AA307" i="1"/>
  <c r="AT399" i="1"/>
  <c r="AP399" i="1"/>
  <c r="M478" i="1"/>
  <c r="L478" i="1"/>
  <c r="Y307" i="1"/>
  <c r="S374" i="1"/>
  <c r="AN307" i="1"/>
  <c r="BC374" i="1"/>
  <c r="AM462" i="1"/>
  <c r="T80" i="1"/>
  <c r="AL119" i="1"/>
  <c r="Z78" i="1"/>
  <c r="AR512" i="1"/>
  <c r="BD512" i="1"/>
  <c r="AL512" i="1"/>
  <c r="AK450" i="1"/>
  <c r="AH450" i="1"/>
  <c r="M450" i="1"/>
  <c r="AN450" i="1"/>
  <c r="A450" i="1"/>
  <c r="AU412" i="1"/>
  <c r="AF412" i="1"/>
  <c r="Q412" i="1"/>
  <c r="AI412" i="1"/>
  <c r="T412" i="1"/>
  <c r="S372" i="1"/>
  <c r="V372" i="1"/>
  <c r="BC372" i="1"/>
  <c r="AZ372" i="1"/>
  <c r="G372" i="1"/>
  <c r="R372" i="1"/>
  <c r="AT372" i="1"/>
  <c r="I372" i="1"/>
  <c r="P372" i="1"/>
  <c r="AR308" i="1"/>
  <c r="BA308" i="1"/>
  <c r="AU308" i="1"/>
  <c r="AC308" i="1"/>
  <c r="B361" i="1"/>
  <c r="AR361" i="1"/>
  <c r="H361" i="1"/>
  <c r="W361" i="1"/>
  <c r="N361" i="1"/>
  <c r="BD361" i="1"/>
  <c r="S432" i="1"/>
  <c r="C432" i="1"/>
  <c r="AA432" i="1"/>
  <c r="AJ432" i="1"/>
  <c r="U432" i="1"/>
  <c r="AW432" i="1"/>
  <c r="BF432" i="1"/>
  <c r="AM432" i="1"/>
  <c r="AG432" i="1"/>
  <c r="I432" i="1"/>
  <c r="AT473" i="1"/>
  <c r="BD462" i="1"/>
  <c r="T462" i="1"/>
  <c r="AL462" i="1"/>
  <c r="BA462" i="1"/>
  <c r="AG431" i="1"/>
  <c r="A431" i="1"/>
  <c r="AZ431" i="1"/>
  <c r="AP431" i="1"/>
  <c r="G431" i="1"/>
  <c r="AK431" i="1"/>
  <c r="BE431" i="1"/>
  <c r="L431" i="1"/>
  <c r="BF431" i="1"/>
  <c r="X431" i="1"/>
  <c r="AJ431" i="1"/>
  <c r="P431" i="1"/>
  <c r="G374" i="1"/>
  <c r="AP374" i="1"/>
  <c r="A306" i="1"/>
  <c r="AN306" i="1"/>
  <c r="AE271" i="1"/>
  <c r="P271" i="1"/>
  <c r="D271" i="1"/>
  <c r="W262" i="1"/>
  <c r="AI262" i="1"/>
  <c r="AC262" i="1"/>
  <c r="K262" i="1"/>
  <c r="AU262" i="1"/>
  <c r="BC484" i="1"/>
  <c r="X484" i="1"/>
  <c r="AP484" i="1"/>
  <c r="P484" i="1"/>
  <c r="J484" i="1"/>
  <c r="BE484" i="1"/>
  <c r="F484" i="1"/>
  <c r="A484" i="1"/>
  <c r="O484" i="1"/>
  <c r="AK484" i="1"/>
  <c r="A281" i="1"/>
  <c r="AN281" i="1"/>
  <c r="AA403" i="1"/>
  <c r="AV403" i="1"/>
  <c r="AY403" i="1"/>
  <c r="AK403" i="1"/>
  <c r="AJ403" i="1"/>
  <c r="AU420" i="1"/>
  <c r="Q420" i="1"/>
  <c r="AF420" i="1"/>
  <c r="AG420" i="1"/>
  <c r="AH420" i="1"/>
  <c r="I420" i="1"/>
  <c r="BC420" i="1"/>
  <c r="BH420" i="1"/>
  <c r="AZ420" i="1"/>
  <c r="U420" i="1"/>
  <c r="R420" i="1"/>
  <c r="AU474" i="1"/>
  <c r="W474" i="1"/>
  <c r="AP377" i="1"/>
  <c r="AH377" i="1"/>
  <c r="AV377" i="1"/>
  <c r="M377" i="1"/>
  <c r="O377" i="1"/>
  <c r="AM377" i="1"/>
  <c r="C377" i="1"/>
  <c r="AQ377" i="1"/>
  <c r="AF381" i="1"/>
  <c r="B370" i="1"/>
  <c r="BG370" i="1"/>
  <c r="Q370" i="1"/>
  <c r="N370" i="1"/>
  <c r="AL370" i="1"/>
  <c r="AE412" i="1"/>
  <c r="A412" i="1"/>
  <c r="BB412" i="1"/>
  <c r="AM412" i="1"/>
  <c r="M280" i="1"/>
  <c r="N413" i="1"/>
  <c r="T413" i="1"/>
  <c r="AC413" i="1"/>
  <c r="W413" i="1"/>
  <c r="K413" i="1"/>
  <c r="B372" i="1"/>
  <c r="Q372" i="1"/>
  <c r="AU372" i="1"/>
  <c r="W372" i="1"/>
  <c r="AI372" i="1"/>
  <c r="AC372" i="1"/>
  <c r="AG291" i="1"/>
  <c r="J291" i="1"/>
  <c r="P291" i="1"/>
  <c r="O291" i="1"/>
  <c r="AC388" i="1"/>
  <c r="W388" i="1"/>
  <c r="B388" i="1"/>
  <c r="AL388" i="1"/>
  <c r="AO388" i="1"/>
  <c r="BD388" i="1"/>
  <c r="AO399" i="1"/>
  <c r="AC399" i="1"/>
  <c r="E399" i="1"/>
  <c r="E515" i="1"/>
  <c r="AC507" i="1"/>
  <c r="BG507" i="1"/>
  <c r="AF507" i="1"/>
  <c r="K507" i="1"/>
  <c r="E507" i="1"/>
  <c r="AU507" i="1"/>
  <c r="AH462" i="1"/>
  <c r="A462" i="1"/>
  <c r="AB462" i="1"/>
  <c r="AA462" i="1"/>
  <c r="BH462" i="1"/>
  <c r="BF462" i="1"/>
  <c r="AY462" i="1"/>
  <c r="P286" i="1"/>
  <c r="AN286" i="1"/>
  <c r="V286" i="1"/>
  <c r="F474" i="1"/>
  <c r="AL384" i="1"/>
  <c r="AU427" i="1"/>
  <c r="AO545" i="1"/>
  <c r="AX412" i="1"/>
  <c r="AW473" i="1"/>
  <c r="O473" i="1"/>
  <c r="R480" i="1"/>
  <c r="A480" i="1"/>
  <c r="U398" i="1"/>
  <c r="AH407" i="1"/>
  <c r="BC407" i="1"/>
  <c r="AV407" i="1"/>
  <c r="BC270" i="1"/>
  <c r="D270" i="1"/>
  <c r="AW399" i="1"/>
  <c r="L449" i="1"/>
  <c r="U449" i="1"/>
  <c r="O342" i="1"/>
  <c r="AV345" i="1"/>
  <c r="AV412" i="1"/>
  <c r="AY393" i="1"/>
  <c r="F342" i="1"/>
  <c r="AW426" i="1"/>
  <c r="AV393" i="1"/>
  <c r="AG302" i="1"/>
  <c r="C260" i="1"/>
  <c r="AB415" i="1"/>
  <c r="BH270" i="1"/>
  <c r="AG270" i="1"/>
  <c r="AR302" i="1"/>
  <c r="L399" i="1"/>
  <c r="AY399" i="1"/>
  <c r="R430" i="1"/>
  <c r="AO430" i="1"/>
  <c r="Y478" i="1"/>
  <c r="AW262" i="1"/>
  <c r="BH374" i="1"/>
  <c r="J374" i="1"/>
  <c r="AM363" i="1"/>
  <c r="AW63" i="1"/>
  <c r="BA80" i="1"/>
  <c r="AC80" i="1"/>
  <c r="K119" i="1"/>
  <c r="W78" i="1"/>
  <c r="AL78" i="1"/>
  <c r="S393" i="1"/>
  <c r="AE393" i="1"/>
  <c r="A393" i="1"/>
  <c r="U474" i="1"/>
  <c r="S474" i="1"/>
  <c r="L474" i="1"/>
  <c r="Y474" i="1"/>
  <c r="M474" i="1"/>
  <c r="C474" i="1"/>
  <c r="J474" i="1"/>
  <c r="AZ474" i="1"/>
  <c r="BE474" i="1"/>
  <c r="K417" i="1"/>
  <c r="E417" i="1"/>
  <c r="Z417" i="1"/>
  <c r="AX417" i="1"/>
  <c r="AK417" i="1"/>
  <c r="X417" i="1"/>
  <c r="AQ417" i="1"/>
  <c r="U417" i="1"/>
  <c r="V417" i="1"/>
  <c r="BH417" i="1"/>
  <c r="AP417" i="1"/>
  <c r="A417" i="1"/>
  <c r="AA417" i="1"/>
  <c r="P478" i="1"/>
  <c r="AN478" i="1"/>
  <c r="I478" i="1"/>
  <c r="AN370" i="1"/>
  <c r="R370" i="1"/>
  <c r="D370" i="1"/>
  <c r="BC370" i="1"/>
  <c r="P370" i="1"/>
  <c r="AT370" i="1"/>
  <c r="AW370" i="1"/>
  <c r="AS370" i="1"/>
  <c r="BF370" i="1"/>
  <c r="L370" i="1"/>
  <c r="BF308" i="1"/>
  <c r="AN308" i="1"/>
  <c r="AH308" i="1"/>
  <c r="BC308" i="1"/>
  <c r="AP308" i="1"/>
  <c r="AJ308" i="1"/>
  <c r="Y308" i="1"/>
  <c r="L308" i="1"/>
  <c r="D308" i="1"/>
  <c r="AM361" i="1"/>
  <c r="X361" i="1"/>
  <c r="AZ361" i="1"/>
  <c r="BE361" i="1"/>
  <c r="M361" i="1"/>
  <c r="P361" i="1"/>
  <c r="BB361" i="1"/>
  <c r="I361" i="1"/>
  <c r="AH361" i="1"/>
  <c r="AU432" i="1"/>
  <c r="N432" i="1"/>
  <c r="H432" i="1"/>
  <c r="AF432" i="1"/>
  <c r="BG432" i="1"/>
  <c r="AL431" i="1"/>
  <c r="BA431" i="1"/>
  <c r="E431" i="1"/>
  <c r="AC431" i="1"/>
  <c r="B431" i="1"/>
  <c r="F307" i="1"/>
  <c r="AK552" i="1"/>
  <c r="AB552" i="1"/>
  <c r="V552" i="1"/>
  <c r="AZ552" i="1"/>
  <c r="AW336" i="1"/>
  <c r="AN336" i="1"/>
  <c r="BC336" i="1"/>
  <c r="A336" i="1"/>
  <c r="D336" i="1"/>
  <c r="J332" i="1"/>
  <c r="AK332" i="1"/>
  <c r="D332" i="1"/>
  <c r="AY313" i="1"/>
  <c r="T407" i="1"/>
  <c r="BH359" i="1"/>
  <c r="O375" i="1"/>
  <c r="AU375" i="1"/>
  <c r="AK549" i="1"/>
  <c r="AG549" i="1"/>
  <c r="AE549" i="1"/>
  <c r="AD549" i="1"/>
  <c r="AB549" i="1"/>
  <c r="BF549" i="1"/>
  <c r="AC340" i="1"/>
  <c r="O340" i="1"/>
  <c r="AI340" i="1"/>
  <c r="F340" i="1"/>
  <c r="AS327" i="1"/>
  <c r="K327" i="1"/>
  <c r="BC419" i="1"/>
  <c r="V419" i="1"/>
  <c r="BC307" i="1"/>
  <c r="BB407" i="1"/>
  <c r="AV329" i="1"/>
  <c r="BF393" i="1"/>
  <c r="I545" i="1"/>
  <c r="AJ266" i="1"/>
  <c r="J478" i="1"/>
  <c r="L374" i="1"/>
  <c r="V63" i="1"/>
  <c r="AG94" i="1"/>
  <c r="T68" i="1"/>
  <c r="BC222" i="1"/>
  <c r="C127" i="1"/>
  <c r="P127" i="1"/>
  <c r="AF94" i="1"/>
  <c r="AO94" i="1"/>
  <c r="R68" i="1"/>
  <c r="AI68" i="1"/>
  <c r="L68" i="1"/>
  <c r="E68" i="1"/>
  <c r="AR68" i="1"/>
  <c r="AN63" i="1"/>
  <c r="Y63" i="1"/>
  <c r="AI119" i="1"/>
  <c r="AB399" i="1"/>
  <c r="X399" i="1"/>
  <c r="F473" i="1"/>
  <c r="BF473" i="1"/>
  <c r="AA398" i="1"/>
  <c r="V426" i="1"/>
  <c r="AZ270" i="1"/>
  <c r="BD545" i="1"/>
  <c r="AQ398" i="1"/>
  <c r="AS398" i="1"/>
  <c r="AG254" i="1"/>
  <c r="M254" i="1"/>
  <c r="C458" i="1"/>
  <c r="AD345" i="1"/>
  <c r="W554" i="1"/>
  <c r="X488" i="1"/>
  <c r="V345" i="1"/>
  <c r="AE362" i="1"/>
  <c r="C539" i="1"/>
  <c r="AB362" i="1"/>
  <c r="X272" i="1"/>
  <c r="AM554" i="1"/>
  <c r="AJ272" i="1"/>
  <c r="O307" i="1"/>
  <c r="AG310" i="1"/>
  <c r="I363" i="1"/>
  <c r="P409" i="1"/>
  <c r="AB409" i="1"/>
  <c r="BE409" i="1"/>
  <c r="G409" i="1"/>
  <c r="AJ409" i="1"/>
  <c r="AH409" i="1"/>
  <c r="AS409" i="1"/>
  <c r="AK409" i="1"/>
  <c r="AH529" i="1"/>
  <c r="S529" i="1"/>
  <c r="AQ529" i="1"/>
  <c r="BC529" i="1"/>
  <c r="AK346" i="1"/>
  <c r="D346" i="1"/>
  <c r="AA346" i="1"/>
  <c r="M346" i="1"/>
  <c r="U346" i="1"/>
  <c r="AZ346" i="1"/>
  <c r="AD346" i="1"/>
  <c r="V346" i="1"/>
  <c r="O471" i="1"/>
  <c r="I471" i="1"/>
  <c r="AA471" i="1"/>
  <c r="S471" i="1"/>
  <c r="AW471" i="1"/>
  <c r="BC471" i="1"/>
  <c r="AP471" i="1"/>
  <c r="AZ471" i="1"/>
  <c r="AV471" i="1"/>
  <c r="AM471" i="1"/>
  <c r="AB471" i="1"/>
  <c r="BF405" i="1"/>
  <c r="R405" i="1"/>
  <c r="A405" i="1"/>
  <c r="AM405" i="1"/>
  <c r="J405" i="1"/>
  <c r="O405" i="1"/>
  <c r="AS405" i="1"/>
  <c r="AD405" i="1"/>
  <c r="Y405" i="1"/>
  <c r="AY405" i="1"/>
  <c r="AN312" i="1"/>
  <c r="V312" i="1"/>
  <c r="AQ312" i="1"/>
  <c r="AB312" i="1"/>
  <c r="P312" i="1"/>
  <c r="AK259" i="1"/>
  <c r="Y259" i="1"/>
  <c r="V259" i="1"/>
  <c r="G259" i="1"/>
  <c r="AI298" i="1"/>
  <c r="B298" i="1"/>
  <c r="AX298" i="1"/>
  <c r="N298" i="1"/>
  <c r="C298" i="1"/>
  <c r="D298" i="1"/>
  <c r="AZ298" i="1"/>
  <c r="AH298" i="1"/>
  <c r="AP298" i="1"/>
  <c r="BF298" i="1"/>
  <c r="AG298" i="1"/>
  <c r="BC298" i="1"/>
  <c r="BH298" i="1"/>
  <c r="A298" i="1"/>
  <c r="AM274" i="1"/>
  <c r="AH274" i="1"/>
  <c r="L274" i="1"/>
  <c r="T274" i="1"/>
  <c r="Z274" i="1"/>
  <c r="AO274" i="1"/>
  <c r="R267" i="1"/>
  <c r="AE267" i="1"/>
  <c r="P267" i="1"/>
  <c r="X267" i="1"/>
  <c r="J267" i="1"/>
  <c r="AK267" i="1"/>
  <c r="BB267" i="1"/>
  <c r="M267" i="1"/>
  <c r="A267" i="1"/>
  <c r="B408" i="1"/>
  <c r="AI408" i="1"/>
  <c r="Q408" i="1"/>
  <c r="AL408" i="1"/>
  <c r="BD408" i="1"/>
  <c r="AD408" i="1"/>
  <c r="L408" i="1"/>
  <c r="AB408" i="1"/>
  <c r="BH408" i="1"/>
  <c r="S408" i="1"/>
  <c r="V408" i="1"/>
  <c r="AX272" i="1"/>
  <c r="N272" i="1"/>
  <c r="AO272" i="1"/>
  <c r="Q272" i="1"/>
  <c r="B272" i="1"/>
  <c r="H284" i="1"/>
  <c r="BD284" i="1"/>
  <c r="E284" i="1"/>
  <c r="AI284" i="1"/>
  <c r="AO284" i="1"/>
  <c r="G269" i="1"/>
  <c r="D269" i="1"/>
  <c r="BH269" i="1"/>
  <c r="S269" i="1"/>
  <c r="AZ269" i="1"/>
  <c r="I269" i="1"/>
  <c r="AB269" i="1"/>
  <c r="AV269" i="1"/>
  <c r="AY269" i="1"/>
  <c r="AX487" i="1"/>
  <c r="K487" i="1"/>
  <c r="Q487" i="1"/>
  <c r="AC487" i="1"/>
  <c r="BA487" i="1"/>
  <c r="AO487" i="1"/>
  <c r="AF471" i="1"/>
  <c r="BG471" i="1"/>
  <c r="N471" i="1"/>
  <c r="Q471" i="1"/>
  <c r="M404" i="1"/>
  <c r="Y404" i="1"/>
  <c r="AQ404" i="1"/>
  <c r="R404" i="1"/>
  <c r="AE404" i="1"/>
  <c r="A404" i="1"/>
  <c r="AK410" i="1"/>
  <c r="AM410" i="1"/>
  <c r="AB410" i="1"/>
  <c r="AN410" i="1"/>
  <c r="AQ410" i="1"/>
  <c r="AA410" i="1"/>
  <c r="AV410" i="1"/>
  <c r="M410" i="1"/>
  <c r="BE410" i="1"/>
  <c r="AT410" i="1"/>
  <c r="BG309" i="1"/>
  <c r="Q309" i="1"/>
  <c r="W309" i="1"/>
  <c r="AX407" i="1"/>
  <c r="Z407" i="1"/>
  <c r="Y265" i="1"/>
  <c r="M265" i="1"/>
  <c r="AN265" i="1"/>
  <c r="AE265" i="1"/>
  <c r="B379" i="1"/>
  <c r="AU379" i="1"/>
  <c r="T379" i="1"/>
  <c r="H379" i="1"/>
  <c r="BG379" i="1"/>
  <c r="AF379" i="1"/>
  <c r="AU510" i="1"/>
  <c r="BA510" i="1"/>
  <c r="H510" i="1"/>
  <c r="Q510" i="1"/>
  <c r="Z510" i="1"/>
  <c r="K510" i="1"/>
  <c r="A485" i="1"/>
  <c r="G485" i="1"/>
  <c r="Y485" i="1"/>
  <c r="BC485" i="1"/>
  <c r="S485" i="1"/>
  <c r="N536" i="1"/>
  <c r="T536" i="1"/>
  <c r="AI536" i="1"/>
  <c r="BA536" i="1"/>
  <c r="AU536" i="1"/>
  <c r="AS497" i="1"/>
  <c r="J497" i="1"/>
  <c r="V497" i="1"/>
  <c r="C497" i="1"/>
  <c r="M497" i="1"/>
  <c r="G497" i="1"/>
  <c r="AM497" i="1"/>
  <c r="AB497" i="1"/>
  <c r="I497" i="1"/>
  <c r="Y497" i="1"/>
  <c r="AE497" i="1"/>
  <c r="AX503" i="1"/>
  <c r="W503" i="1"/>
  <c r="AR503" i="1"/>
  <c r="BD503" i="1"/>
  <c r="AF503" i="1"/>
  <c r="K376" i="1"/>
  <c r="AC376" i="1"/>
  <c r="AX376" i="1"/>
  <c r="AL376" i="1"/>
  <c r="Q376" i="1"/>
  <c r="BG376" i="1"/>
  <c r="BF538" i="1"/>
  <c r="R538" i="1"/>
  <c r="AJ538" i="1"/>
  <c r="AN538" i="1"/>
  <c r="M538" i="1"/>
  <c r="AB538" i="1"/>
  <c r="X538" i="1"/>
  <c r="AP538" i="1"/>
  <c r="D538" i="1"/>
  <c r="AA538" i="1"/>
  <c r="AV538" i="1"/>
  <c r="AD538" i="1"/>
  <c r="N554" i="1"/>
  <c r="AA272" i="1"/>
  <c r="AV409" i="1"/>
  <c r="AP458" i="1"/>
  <c r="AN398" i="1"/>
  <c r="AY489" i="1"/>
  <c r="BB313" i="1"/>
  <c r="AB398" i="1"/>
  <c r="AV398" i="1"/>
  <c r="AN254" i="1"/>
  <c r="BH458" i="1"/>
  <c r="R458" i="1"/>
  <c r="AE345" i="1"/>
  <c r="R488" i="1"/>
  <c r="AG345" i="1"/>
  <c r="H554" i="1"/>
  <c r="O364" i="1"/>
  <c r="AL554" i="1"/>
  <c r="AP362" i="1"/>
  <c r="V539" i="1"/>
  <c r="O272" i="1"/>
  <c r="AS554" i="1"/>
  <c r="T301" i="1"/>
  <c r="AL301" i="1"/>
  <c r="B301" i="1"/>
  <c r="AU301" i="1"/>
  <c r="BD301" i="1"/>
  <c r="O252" i="1"/>
  <c r="G252" i="1"/>
  <c r="S252" i="1"/>
  <c r="BC252" i="1"/>
  <c r="A252" i="1"/>
  <c r="I252" i="1"/>
  <c r="M252" i="1"/>
  <c r="V252" i="1"/>
  <c r="BE252" i="1"/>
  <c r="AW272" i="1"/>
  <c r="AH272" i="1"/>
  <c r="K539" i="1"/>
  <c r="H539" i="1"/>
  <c r="W539" i="1"/>
  <c r="AI539" i="1"/>
  <c r="AX539" i="1"/>
  <c r="AN539" i="1"/>
  <c r="AA539" i="1"/>
  <c r="AD539" i="1"/>
  <c r="P539" i="1"/>
  <c r="O501" i="1"/>
  <c r="AT501" i="1"/>
  <c r="Y501" i="1"/>
  <c r="G501" i="1"/>
  <c r="BE501" i="1"/>
  <c r="U501" i="1"/>
  <c r="BC501" i="1"/>
  <c r="AP501" i="1"/>
  <c r="J501" i="1"/>
  <c r="AB364" i="1"/>
  <c r="AT364" i="1"/>
  <c r="BB255" i="1"/>
  <c r="AE255" i="1"/>
  <c r="Y255" i="1"/>
  <c r="AY255" i="1"/>
  <c r="F255" i="1"/>
  <c r="AG255" i="1"/>
  <c r="AQ255" i="1"/>
  <c r="R255" i="1"/>
  <c r="AY553" i="1"/>
  <c r="AQ553" i="1"/>
  <c r="AD553" i="1"/>
  <c r="AK553" i="1"/>
  <c r="S553" i="1"/>
  <c r="C553" i="1"/>
  <c r="I553" i="1"/>
  <c r="AV553" i="1"/>
  <c r="BA410" i="1"/>
  <c r="AX410" i="1"/>
  <c r="N410" i="1"/>
  <c r="T410" i="1"/>
  <c r="W410" i="1"/>
  <c r="H410" i="1"/>
  <c r="C546" i="1"/>
  <c r="AA546" i="1"/>
  <c r="D546" i="1"/>
  <c r="AQ546" i="1"/>
  <c r="M546" i="1"/>
  <c r="AN546" i="1"/>
  <c r="AT546" i="1"/>
  <c r="AY546" i="1"/>
  <c r="AB546" i="1"/>
  <c r="Z384" i="1"/>
  <c r="B384" i="1"/>
  <c r="AG384" i="1"/>
  <c r="AH384" i="1"/>
  <c r="AQ384" i="1"/>
  <c r="AD384" i="1"/>
  <c r="BH384" i="1"/>
  <c r="I384" i="1"/>
  <c r="Y384" i="1"/>
  <c r="BC384" i="1"/>
  <c r="C262" i="1"/>
  <c r="AB262" i="1"/>
  <c r="D262" i="1"/>
  <c r="AY262" i="1"/>
  <c r="BC262" i="1"/>
  <c r="AN249" i="1"/>
  <c r="V249" i="1"/>
  <c r="AW249" i="1"/>
  <c r="G249" i="1"/>
  <c r="BF300" i="1"/>
  <c r="X300" i="1"/>
  <c r="F300" i="1"/>
  <c r="A300" i="1"/>
  <c r="AB300" i="1"/>
  <c r="AZ300" i="1"/>
  <c r="AM300" i="1"/>
  <c r="AF448" i="1"/>
  <c r="E448" i="1"/>
  <c r="AI448" i="1"/>
  <c r="AU448" i="1"/>
  <c r="Z448" i="1"/>
  <c r="N448" i="1"/>
  <c r="E484" i="1"/>
  <c r="H484" i="1"/>
  <c r="AU484" i="1"/>
  <c r="K484" i="1"/>
  <c r="AO484" i="1"/>
  <c r="K281" i="1"/>
  <c r="N403" i="1"/>
  <c r="AR403" i="1"/>
  <c r="AC403" i="1"/>
  <c r="B403" i="1"/>
  <c r="AI403" i="1"/>
  <c r="AU403" i="1"/>
  <c r="H393" i="1"/>
  <c r="AI393" i="1"/>
  <c r="BG393" i="1"/>
  <c r="E393" i="1"/>
  <c r="T423" i="1"/>
  <c r="B423" i="1"/>
  <c r="W423" i="1"/>
  <c r="AO423" i="1"/>
  <c r="AR423" i="1"/>
  <c r="N423" i="1"/>
  <c r="AJ423" i="1"/>
  <c r="AE423" i="1"/>
  <c r="AA423" i="1"/>
  <c r="AV423" i="1"/>
  <c r="X423" i="1"/>
  <c r="AK423" i="1"/>
  <c r="BC423" i="1"/>
  <c r="BE423" i="1"/>
  <c r="F423" i="1"/>
  <c r="AZ277" i="1"/>
  <c r="D381" i="1"/>
  <c r="BF381" i="1"/>
  <c r="AT381" i="1"/>
  <c r="AZ381" i="1"/>
  <c r="AH247" i="1"/>
  <c r="O247" i="1"/>
  <c r="X247" i="1"/>
  <c r="AY247" i="1"/>
  <c r="AK247" i="1"/>
  <c r="AV247" i="1"/>
  <c r="AB247" i="1"/>
  <c r="AE247" i="1"/>
  <c r="AS247" i="1"/>
  <c r="I247" i="1"/>
  <c r="BB247" i="1"/>
  <c r="AZ323" i="1"/>
  <c r="AT323" i="1"/>
  <c r="U323" i="1"/>
  <c r="M323" i="1"/>
  <c r="S323" i="1"/>
  <c r="AJ323" i="1"/>
  <c r="V323" i="1"/>
  <c r="X323" i="1"/>
  <c r="J400" i="1"/>
  <c r="AT400" i="1"/>
  <c r="AE400" i="1"/>
  <c r="AK400" i="1"/>
  <c r="M400" i="1"/>
  <c r="AH400" i="1"/>
  <c r="O517" i="1"/>
  <c r="AH517" i="1"/>
  <c r="E305" i="1"/>
  <c r="J413" i="1"/>
  <c r="G413" i="1"/>
  <c r="AH413" i="1"/>
  <c r="AA413" i="1"/>
  <c r="AT413" i="1"/>
  <c r="U413" i="1"/>
  <c r="L413" i="1"/>
  <c r="BF413" i="1"/>
  <c r="AP413" i="1"/>
  <c r="AZ413" i="1"/>
  <c r="Y343" i="1"/>
  <c r="AZ343" i="1"/>
  <c r="AH343" i="1"/>
  <c r="AN343" i="1"/>
  <c r="AM343" i="1"/>
  <c r="L343" i="1"/>
  <c r="BH343" i="1"/>
  <c r="BB343" i="1"/>
  <c r="AI291" i="1"/>
  <c r="AR291" i="1"/>
  <c r="AX291" i="1"/>
  <c r="N291" i="1"/>
  <c r="Z291" i="1"/>
  <c r="BB388" i="1"/>
  <c r="AN388" i="1"/>
  <c r="A388" i="1"/>
  <c r="AZ388" i="1"/>
  <c r="S388" i="1"/>
  <c r="I388" i="1"/>
  <c r="AK389" i="1"/>
  <c r="AT389" i="1"/>
  <c r="A389" i="1"/>
  <c r="AW389" i="1"/>
  <c r="AB389" i="1"/>
  <c r="M389" i="1"/>
  <c r="J389" i="1"/>
  <c r="V507" i="1"/>
  <c r="AS507" i="1"/>
  <c r="L507" i="1"/>
  <c r="AJ507" i="1"/>
  <c r="AN507" i="1"/>
  <c r="U507" i="1"/>
  <c r="J507" i="1"/>
  <c r="AB507" i="1"/>
  <c r="X507" i="1"/>
  <c r="BF507" i="1"/>
  <c r="Y507" i="1"/>
  <c r="P507" i="1"/>
  <c r="BG479" i="1"/>
  <c r="E479" i="1"/>
  <c r="T479" i="1"/>
  <c r="AC479" i="1"/>
  <c r="AF479" i="1"/>
  <c r="AF374" i="1"/>
  <c r="AX374" i="1"/>
  <c r="S478" i="1"/>
  <c r="X407" i="1"/>
  <c r="AE398" i="1"/>
  <c r="AP473" i="1"/>
  <c r="AM480" i="1"/>
  <c r="J480" i="1"/>
  <c r="O480" i="1"/>
  <c r="AI260" i="1"/>
  <c r="R407" i="1"/>
  <c r="AS270" i="1"/>
  <c r="L270" i="1"/>
  <c r="AD399" i="1"/>
  <c r="AJ449" i="1"/>
  <c r="AK393" i="1"/>
  <c r="N260" i="1"/>
  <c r="AG407" i="1"/>
  <c r="BB415" i="1"/>
  <c r="M426" i="1"/>
  <c r="AJ244" i="1"/>
  <c r="D393" i="1"/>
  <c r="M545" i="1"/>
  <c r="AK473" i="1"/>
  <c r="Y426" i="1"/>
  <c r="I407" i="1"/>
  <c r="BE270" i="1"/>
  <c r="AA374" i="1"/>
  <c r="AF302" i="1"/>
  <c r="BE399" i="1"/>
  <c r="G399" i="1"/>
  <c r="BB430" i="1"/>
  <c r="D307" i="1"/>
  <c r="BB307" i="1"/>
  <c r="BD300" i="1"/>
  <c r="AL300" i="1"/>
  <c r="N300" i="1"/>
  <c r="AF300" i="1"/>
  <c r="H300" i="1"/>
  <c r="E300" i="1"/>
  <c r="AK373" i="1"/>
  <c r="M373" i="1"/>
  <c r="P373" i="1"/>
  <c r="D373" i="1"/>
  <c r="AN373" i="1"/>
  <c r="A302" i="1"/>
  <c r="P302" i="1"/>
  <c r="R302" i="1"/>
  <c r="O302" i="1"/>
  <c r="AT302" i="1"/>
  <c r="H377" i="1"/>
  <c r="N377" i="1"/>
  <c r="AU377" i="1"/>
  <c r="AO377" i="1"/>
  <c r="Z377" i="1"/>
  <c r="T377" i="1"/>
  <c r="W478" i="1"/>
  <c r="AX478" i="1"/>
  <c r="AX247" i="1"/>
  <c r="N247" i="1"/>
  <c r="AO323" i="1"/>
  <c r="Q323" i="1"/>
  <c r="Z323" i="1"/>
  <c r="T323" i="1"/>
  <c r="BB512" i="1"/>
  <c r="R512" i="1"/>
  <c r="BC512" i="1"/>
  <c r="AK512" i="1"/>
  <c r="AA512" i="1"/>
  <c r="S512" i="1"/>
  <c r="BA91" i="1"/>
  <c r="AI91" i="1"/>
  <c r="B91" i="1"/>
  <c r="BD91" i="1"/>
  <c r="K91" i="1"/>
  <c r="O91" i="1"/>
  <c r="I91" i="1"/>
  <c r="AE91" i="1"/>
  <c r="V91" i="1"/>
  <c r="M91" i="1"/>
  <c r="AB91" i="1"/>
  <c r="S91" i="1"/>
  <c r="AJ91" i="1"/>
  <c r="D91" i="1"/>
  <c r="BE448" i="1"/>
  <c r="O448" i="1"/>
  <c r="AY448" i="1"/>
  <c r="X448" i="1"/>
  <c r="AV271" i="1"/>
  <c r="AX271" i="1"/>
  <c r="BH271" i="1"/>
  <c r="BD271" i="1"/>
  <c r="I271" i="1"/>
  <c r="U271" i="1"/>
  <c r="AG271" i="1"/>
  <c r="AU450" i="1"/>
  <c r="AX450" i="1"/>
  <c r="AL450" i="1"/>
  <c r="BA450" i="1"/>
  <c r="W142" i="1"/>
  <c r="X142" i="1"/>
  <c r="BA142" i="1"/>
  <c r="AJ142" i="1"/>
  <c r="N142" i="1"/>
  <c r="BE142" i="1"/>
  <c r="L142" i="1"/>
  <c r="I142" i="1"/>
  <c r="AR305" i="1"/>
  <c r="AI305" i="1"/>
  <c r="AD388" i="1"/>
  <c r="AA388" i="1"/>
  <c r="AP388" i="1"/>
  <c r="O479" i="1"/>
  <c r="AV479" i="1"/>
  <c r="X479" i="1"/>
  <c r="I479" i="1"/>
  <c r="BG374" i="1"/>
  <c r="O371" i="1"/>
  <c r="F371" i="1"/>
  <c r="X371" i="1"/>
  <c r="AS442" i="1"/>
  <c r="AG442" i="1"/>
  <c r="I442" i="1"/>
  <c r="AY259" i="1"/>
  <c r="AW396" i="1"/>
  <c r="AP396" i="1"/>
  <c r="AY396" i="1"/>
  <c r="L396" i="1"/>
  <c r="AM396" i="1"/>
  <c r="BF396" i="1"/>
  <c r="AE396" i="1"/>
  <c r="BC493" i="1"/>
  <c r="A493" i="1"/>
  <c r="AB493" i="1"/>
  <c r="AI449" i="1"/>
  <c r="AZ463" i="1"/>
  <c r="BH463" i="1"/>
  <c r="M479" i="1"/>
  <c r="AB499" i="1"/>
  <c r="C449" i="1"/>
  <c r="N449" i="1"/>
  <c r="BG478" i="1"/>
  <c r="R499" i="1"/>
  <c r="I515" i="1"/>
  <c r="U463" i="1"/>
  <c r="V463" i="1"/>
  <c r="AU389" i="1"/>
  <c r="W449" i="1"/>
  <c r="W420" i="1"/>
  <c r="N474" i="1"/>
  <c r="Z399" i="1"/>
  <c r="AR399" i="1"/>
  <c r="AX515" i="1"/>
  <c r="AL515" i="1"/>
  <c r="AB539" i="1"/>
  <c r="I446" i="1"/>
  <c r="X446" i="1"/>
  <c r="L446" i="1"/>
  <c r="G412" i="1"/>
  <c r="AT412" i="1"/>
  <c r="AE425" i="1"/>
  <c r="AP425" i="1"/>
  <c r="BF425" i="1"/>
  <c r="K407" i="1"/>
  <c r="AL407" i="1"/>
  <c r="BD554" i="1"/>
  <c r="BF542" i="1"/>
  <c r="A542" i="1"/>
  <c r="AA506" i="1"/>
  <c r="AJ506" i="1"/>
  <c r="AW448" i="1"/>
  <c r="BF403" i="1"/>
  <c r="AH403" i="1"/>
  <c r="T499" i="1"/>
  <c r="AR499" i="1"/>
  <c r="BE499" i="1"/>
  <c r="AL499" i="1"/>
  <c r="J442" i="1"/>
  <c r="BF442" i="1"/>
  <c r="BH385" i="1"/>
  <c r="AE543" i="1"/>
  <c r="BH503" i="1"/>
  <c r="AA503" i="1"/>
  <c r="AE503" i="1"/>
  <c r="AT503" i="1"/>
  <c r="AJ503" i="1"/>
  <c r="B482" i="1"/>
  <c r="AO482" i="1"/>
  <c r="R482" i="1"/>
  <c r="Q514" i="1"/>
  <c r="B514" i="1"/>
  <c r="E514" i="1"/>
  <c r="AF514" i="1"/>
  <c r="L404" i="1"/>
  <c r="U404" i="1"/>
  <c r="AD404" i="1"/>
  <c r="AL404" i="1"/>
  <c r="AF404" i="1"/>
  <c r="AF398" i="1"/>
  <c r="AI398" i="1"/>
  <c r="BA398" i="1"/>
  <c r="Q398" i="1"/>
  <c r="AA419" i="1"/>
  <c r="BB385" i="1"/>
  <c r="T385" i="1"/>
  <c r="AM385" i="1"/>
  <c r="AF385" i="1"/>
  <c r="AD385" i="1"/>
  <c r="B385" i="1"/>
  <c r="AL385" i="1"/>
  <c r="BD398" i="1"/>
  <c r="Z94" i="1"/>
  <c r="B94" i="1"/>
  <c r="AF203" i="1"/>
  <c r="E203" i="1"/>
  <c r="AX203" i="1"/>
  <c r="G127" i="1"/>
  <c r="AE127" i="1"/>
  <c r="X127" i="1"/>
  <c r="Y127" i="1"/>
  <c r="A127" i="1"/>
  <c r="AD127" i="1"/>
  <c r="H223" i="1"/>
  <c r="BD223" i="1"/>
  <c r="K68" i="1"/>
  <c r="BB222" i="1"/>
  <c r="AK222" i="1"/>
  <c r="AJ262" i="1"/>
  <c r="E78" i="1"/>
  <c r="AU78" i="1"/>
  <c r="D63" i="1"/>
  <c r="E119" i="1"/>
  <c r="AT374" i="1"/>
  <c r="AB345" i="1"/>
  <c r="AN352" i="1"/>
  <c r="BC352" i="1"/>
  <c r="AB352" i="1"/>
  <c r="V352" i="1"/>
  <c r="A352" i="1"/>
  <c r="AW342" i="1"/>
  <c r="J342" i="1"/>
  <c r="AN342" i="1"/>
  <c r="P342" i="1"/>
  <c r="AK363" i="1"/>
  <c r="AQ363" i="1"/>
  <c r="V363" i="1"/>
  <c r="D363" i="1"/>
  <c r="F375" i="1"/>
  <c r="X375" i="1"/>
  <c r="AG251" i="1"/>
  <c r="AU260" i="1"/>
  <c r="D314" i="1"/>
  <c r="V314" i="1"/>
  <c r="BF314" i="1"/>
  <c r="AH314" i="1"/>
  <c r="AB314" i="1"/>
  <c r="G211" i="1"/>
  <c r="AC281" i="1"/>
  <c r="AF244" i="1"/>
  <c r="AA328" i="1"/>
  <c r="AR340" i="1"/>
  <c r="AX340" i="1"/>
  <c r="AD260" i="1"/>
  <c r="AX297" i="1"/>
  <c r="BG297" i="1"/>
  <c r="AU297" i="1"/>
  <c r="T297" i="1"/>
  <c r="AC351" i="1"/>
  <c r="AF351" i="1"/>
  <c r="W351" i="1"/>
  <c r="Q351" i="1"/>
  <c r="AI351" i="1"/>
  <c r="I351" i="1"/>
  <c r="AQ351" i="1"/>
  <c r="AV351" i="1"/>
  <c r="R351" i="1"/>
  <c r="F351" i="1"/>
  <c r="AS351" i="1"/>
  <c r="R363" i="1"/>
  <c r="BF318" i="1"/>
  <c r="A275" i="1"/>
  <c r="AZ275" i="1"/>
  <c r="AQ275" i="1"/>
  <c r="AW275" i="1"/>
  <c r="M342" i="1"/>
  <c r="A342" i="1"/>
  <c r="BF342" i="1"/>
  <c r="O363" i="1"/>
  <c r="AB363" i="1"/>
  <c r="P363" i="1"/>
  <c r="AV375" i="1"/>
  <c r="AX328" i="1"/>
  <c r="AS314" i="1"/>
  <c r="AA314" i="1"/>
  <c r="P314" i="1"/>
  <c r="M314" i="1"/>
  <c r="AN314" i="1"/>
  <c r="BC314" i="1"/>
  <c r="AE314" i="1"/>
  <c r="AQ314" i="1"/>
  <c r="AZ191" i="1"/>
  <c r="AC191" i="1"/>
  <c r="U211" i="1"/>
  <c r="BE281" i="1"/>
  <c r="AS244" i="1"/>
  <c r="AN270" i="1"/>
  <c r="E244" i="1"/>
  <c r="AS266" i="1"/>
  <c r="R329" i="1"/>
  <c r="X329" i="1"/>
  <c r="H340" i="1"/>
  <c r="AO340" i="1"/>
  <c r="AM260" i="1"/>
  <c r="H297" i="1"/>
  <c r="AU351" i="1"/>
  <c r="AR351" i="1"/>
  <c r="AX351" i="1"/>
  <c r="H351" i="1"/>
  <c r="M351" i="1"/>
  <c r="L351" i="1"/>
  <c r="A351" i="1"/>
  <c r="AG351" i="1"/>
  <c r="Y351" i="1"/>
  <c r="AW351" i="1"/>
  <c r="AB351" i="1"/>
  <c r="BE351" i="1"/>
  <c r="C351" i="1"/>
  <c r="BF351" i="1"/>
  <c r="AV364" i="1"/>
  <c r="G275" i="1"/>
  <c r="BF275" i="1"/>
  <c r="AK275" i="1"/>
  <c r="X340" i="1"/>
  <c r="V340" i="1"/>
  <c r="AV340" i="1"/>
  <c r="AE340" i="1"/>
  <c r="C340" i="1"/>
  <c r="A340" i="1"/>
  <c r="AF325" i="1"/>
  <c r="T325" i="1"/>
  <c r="AL325" i="1"/>
  <c r="AY325" i="1"/>
  <c r="BG325" i="1"/>
  <c r="X325" i="1"/>
  <c r="AG325" i="1"/>
  <c r="N325" i="1"/>
  <c r="AU325" i="1"/>
  <c r="W325" i="1"/>
  <c r="AL154" i="1"/>
  <c r="E154" i="1"/>
  <c r="AR154" i="1"/>
  <c r="AC154" i="1"/>
  <c r="AU154" i="1"/>
  <c r="AG336" i="1"/>
  <c r="AJ336" i="1"/>
  <c r="AP336" i="1"/>
  <c r="BD101" i="1"/>
  <c r="AU101" i="1"/>
  <c r="AX101" i="1"/>
  <c r="AC101" i="1"/>
  <c r="E48" i="1"/>
  <c r="AU48" i="1"/>
  <c r="K48" i="1"/>
  <c r="T48" i="1"/>
  <c r="AC48" i="1"/>
  <c r="AR48" i="1"/>
  <c r="BD221" i="1"/>
  <c r="O221" i="1"/>
  <c r="AJ221" i="1"/>
  <c r="AO221" i="1"/>
  <c r="AV221" i="1"/>
  <c r="H221" i="1"/>
  <c r="BE221" i="1"/>
  <c r="BH221" i="1"/>
  <c r="AP221" i="1"/>
  <c r="J302" i="1"/>
  <c r="BF302" i="1"/>
  <c r="AE302" i="1"/>
  <c r="Z247" i="1"/>
  <c r="BD247" i="1"/>
  <c r="Q247" i="1"/>
  <c r="K247" i="1"/>
  <c r="A142" i="1"/>
  <c r="P142" i="1"/>
  <c r="AQ142" i="1"/>
  <c r="AW142" i="1"/>
  <c r="Y142" i="1"/>
  <c r="AC310" i="1"/>
  <c r="BD310" i="1"/>
  <c r="H310" i="1"/>
  <c r="Z371" i="1"/>
  <c r="AI252" i="1"/>
  <c r="AC252" i="1"/>
  <c r="BD252" i="1"/>
  <c r="E252" i="1"/>
  <c r="AL252" i="1"/>
  <c r="AX127" i="1"/>
  <c r="N127" i="1"/>
  <c r="BA127" i="1"/>
  <c r="AK94" i="1"/>
  <c r="AQ94" i="1"/>
  <c r="AW94" i="1"/>
  <c r="AY94" i="1"/>
  <c r="AN94" i="1"/>
  <c r="AZ94" i="1"/>
  <c r="AH94" i="1"/>
  <c r="M94" i="1"/>
  <c r="BF332" i="1"/>
  <c r="Y332" i="1"/>
  <c r="AX222" i="1"/>
  <c r="AL222" i="1"/>
  <c r="BD222" i="1"/>
  <c r="B222" i="1"/>
  <c r="AR280" i="1"/>
  <c r="AL280" i="1"/>
  <c r="AF280" i="1"/>
  <c r="AI280" i="1"/>
  <c r="H280" i="1"/>
  <c r="G49" i="1"/>
  <c r="M49" i="1"/>
  <c r="D49" i="1"/>
  <c r="AK49" i="1"/>
  <c r="AT49" i="1"/>
  <c r="AE49" i="1"/>
  <c r="BD22" i="1"/>
  <c r="N22" i="1"/>
  <c r="AU22" i="1"/>
  <c r="H22" i="1"/>
  <c r="AC22" i="1"/>
  <c r="AV274" i="1"/>
  <c r="I274" i="1"/>
  <c r="S274" i="1"/>
  <c r="Y274" i="1"/>
  <c r="AB274" i="1"/>
  <c r="A274" i="1"/>
  <c r="BB274" i="1"/>
  <c r="AD274" i="1"/>
  <c r="AM272" i="1"/>
  <c r="AN272" i="1"/>
  <c r="BC364" i="1"/>
  <c r="Y362" i="1"/>
  <c r="S362" i="1"/>
  <c r="AS295" i="1"/>
  <c r="BE295" i="1"/>
  <c r="AP295" i="1"/>
  <c r="R295" i="1"/>
  <c r="U295" i="1"/>
  <c r="BF295" i="1"/>
  <c r="AK295" i="1"/>
  <c r="D295" i="1"/>
  <c r="AQ295" i="1"/>
  <c r="E295" i="1"/>
  <c r="BA295" i="1"/>
  <c r="Q295" i="1"/>
  <c r="AC295" i="1"/>
  <c r="AL336" i="1"/>
  <c r="W336" i="1"/>
  <c r="BD336" i="1"/>
  <c r="BA336" i="1"/>
  <c r="AF336" i="1"/>
  <c r="AB359" i="1"/>
  <c r="P307" i="1"/>
  <c r="AT281" i="1"/>
  <c r="L266" i="1"/>
  <c r="F266" i="1"/>
  <c r="AP266" i="1"/>
  <c r="BE266" i="1"/>
  <c r="BH329" i="1"/>
  <c r="AE329" i="1"/>
  <c r="AP329" i="1"/>
  <c r="C329" i="1"/>
  <c r="F329" i="1"/>
  <c r="BH543" i="1"/>
  <c r="O543" i="1"/>
  <c r="AJ417" i="1"/>
  <c r="BE458" i="1"/>
  <c r="K427" i="1"/>
  <c r="AY309" i="1"/>
  <c r="L254" i="1"/>
  <c r="BB254" i="1"/>
  <c r="M329" i="1"/>
  <c r="AJ302" i="1"/>
  <c r="BA244" i="1"/>
  <c r="BB270" i="1"/>
  <c r="AZ374" i="1"/>
  <c r="AO223" i="1"/>
  <c r="X94" i="1"/>
  <c r="W68" i="1"/>
  <c r="G222" i="1"/>
  <c r="BF222" i="1"/>
  <c r="AB127" i="1"/>
  <c r="AI94" i="1"/>
  <c r="AU203" i="1"/>
  <c r="AL496" i="1"/>
  <c r="BD496" i="1"/>
  <c r="N496" i="1"/>
  <c r="W496" i="1"/>
  <c r="K223" i="1"/>
  <c r="AL223" i="1"/>
  <c r="BA223" i="1"/>
  <c r="X222" i="1"/>
  <c r="L222" i="1"/>
  <c r="AG222" i="1"/>
  <c r="AP384" i="1"/>
  <c r="H302" i="1"/>
  <c r="BH478" i="1"/>
  <c r="BH450" i="1"/>
  <c r="AG412" i="1"/>
  <c r="H412" i="1"/>
  <c r="AF80" i="1"/>
  <c r="AD462" i="1"/>
  <c r="AY374" i="1"/>
  <c r="BB374" i="1"/>
  <c r="I374" i="1"/>
  <c r="AD255" i="1"/>
  <c r="M407" i="1"/>
  <c r="AT407" i="1"/>
  <c r="Z430" i="1"/>
  <c r="M415" i="1"/>
  <c r="AS342" i="1"/>
  <c r="AP244" i="1"/>
  <c r="M480" i="1"/>
  <c r="J545" i="1"/>
  <c r="AM545" i="1"/>
  <c r="AX458" i="1"/>
  <c r="AR458" i="1"/>
  <c r="AO458" i="1"/>
  <c r="AG328" i="1"/>
  <c r="B329" i="1"/>
  <c r="AX329" i="1"/>
  <c r="AF450" i="1"/>
  <c r="AG448" i="1"/>
  <c r="AX91" i="1"/>
  <c r="BG142" i="1"/>
  <c r="W91" i="1"/>
  <c r="V120" i="1"/>
  <c r="G120" i="1"/>
  <c r="AQ120" i="1"/>
  <c r="BC120" i="1"/>
  <c r="J120" i="1"/>
  <c r="BC191" i="1"/>
  <c r="AB191" i="1"/>
  <c r="F191" i="1"/>
  <c r="AM191" i="1"/>
  <c r="AP191" i="1"/>
  <c r="V191" i="1"/>
  <c r="AI283" i="1"/>
  <c r="BD283" i="1"/>
  <c r="K283" i="1"/>
  <c r="AL283" i="1"/>
  <c r="AC283" i="1"/>
  <c r="AP211" i="1"/>
  <c r="BH211" i="1"/>
  <c r="AW211" i="1"/>
  <c r="F211" i="1"/>
  <c r="AJ211" i="1"/>
  <c r="AS211" i="1"/>
  <c r="AT211" i="1"/>
  <c r="L281" i="1"/>
  <c r="Z281" i="1"/>
  <c r="W281" i="1"/>
  <c r="U281" i="1"/>
  <c r="N281" i="1"/>
  <c r="AI281" i="1"/>
  <c r="C403" i="1"/>
  <c r="AE277" i="1"/>
  <c r="AK277" i="1"/>
  <c r="V277" i="1"/>
  <c r="P277" i="1"/>
  <c r="L381" i="1"/>
  <c r="AA381" i="1"/>
  <c r="R381" i="1"/>
  <c r="C381" i="1"/>
  <c r="BB381" i="1"/>
  <c r="P517" i="1"/>
  <c r="C517" i="1"/>
  <c r="AV517" i="1"/>
  <c r="AN517" i="1"/>
  <c r="AJ517" i="1"/>
  <c r="X517" i="1"/>
  <c r="R291" i="1"/>
  <c r="U291" i="1"/>
  <c r="L389" i="1"/>
  <c r="AP389" i="1"/>
  <c r="U389" i="1"/>
  <c r="O389" i="1"/>
  <c r="R389" i="1"/>
  <c r="Q409" i="1"/>
  <c r="BG409" i="1"/>
  <c r="X487" i="1"/>
  <c r="AN487" i="1"/>
  <c r="AS487" i="1"/>
  <c r="BF487" i="1"/>
  <c r="R371" i="1"/>
  <c r="AO450" i="1"/>
  <c r="AM479" i="1"/>
  <c r="AM430" i="1"/>
  <c r="O332" i="1"/>
  <c r="AJ332" i="1"/>
  <c r="C332" i="1"/>
  <c r="AJ271" i="1"/>
  <c r="AE120" i="1"/>
  <c r="AS191" i="1"/>
  <c r="AF191" i="1"/>
  <c r="Q191" i="1"/>
  <c r="E191" i="1"/>
  <c r="AO191" i="1"/>
  <c r="U275" i="1"/>
  <c r="AS275" i="1"/>
  <c r="AY275" i="1"/>
  <c r="AA275" i="1"/>
  <c r="E275" i="1"/>
  <c r="AR275" i="1"/>
  <c r="AX275" i="1"/>
  <c r="Z275" i="1"/>
  <c r="AF275" i="1"/>
  <c r="BG275" i="1"/>
  <c r="Z91" i="1"/>
  <c r="E91" i="1"/>
  <c r="A91" i="1"/>
  <c r="C91" i="1"/>
  <c r="U91" i="1"/>
  <c r="X91" i="1"/>
  <c r="AZ91" i="1"/>
  <c r="AV91" i="1"/>
  <c r="AQ91" i="1"/>
  <c r="AG91" i="1"/>
  <c r="I448" i="1"/>
  <c r="AA448" i="1"/>
  <c r="U448" i="1"/>
  <c r="BH448" i="1"/>
  <c r="BA271" i="1"/>
  <c r="AI271" i="1"/>
  <c r="N271" i="1"/>
  <c r="F271" i="1"/>
  <c r="H271" i="1"/>
  <c r="BG271" i="1"/>
  <c r="AM271" i="1"/>
  <c r="R271" i="1"/>
  <c r="Z271" i="1"/>
  <c r="X271" i="1"/>
  <c r="B450" i="1"/>
  <c r="H450" i="1"/>
  <c r="AC450" i="1"/>
  <c r="T450" i="1"/>
  <c r="O142" i="1"/>
  <c r="B142" i="1"/>
  <c r="F142" i="1"/>
  <c r="AF142" i="1"/>
  <c r="K142" i="1"/>
  <c r="U142" i="1"/>
  <c r="E142" i="1"/>
  <c r="AX142" i="1"/>
  <c r="AP142" i="1"/>
  <c r="Z305" i="1"/>
  <c r="N305" i="1"/>
  <c r="AF305" i="1"/>
  <c r="AG388" i="1"/>
  <c r="BE388" i="1"/>
  <c r="BH388" i="1"/>
  <c r="U388" i="1"/>
  <c r="L479" i="1"/>
  <c r="C479" i="1"/>
  <c r="BH479" i="1"/>
  <c r="AA479" i="1"/>
  <c r="AR374" i="1"/>
  <c r="AL374" i="1"/>
  <c r="W374" i="1"/>
  <c r="AM371" i="1"/>
  <c r="BE371" i="1"/>
  <c r="C371" i="1"/>
  <c r="AP371" i="1"/>
  <c r="R442" i="1"/>
  <c r="F442" i="1"/>
  <c r="AY442" i="1"/>
  <c r="X442" i="1"/>
  <c r="BH442" i="1"/>
  <c r="BE259" i="1"/>
  <c r="I259" i="1"/>
  <c r="AA396" i="1"/>
  <c r="P396" i="1"/>
  <c r="C396" i="1"/>
  <c r="A396" i="1"/>
  <c r="AV396" i="1"/>
  <c r="R396" i="1"/>
  <c r="AD396" i="1"/>
  <c r="I396" i="1"/>
  <c r="D396" i="1"/>
  <c r="AQ396" i="1"/>
  <c r="O493" i="1"/>
  <c r="M493" i="1"/>
  <c r="AJ493" i="1"/>
  <c r="BG449" i="1"/>
  <c r="G499" i="1"/>
  <c r="O449" i="1"/>
  <c r="AD463" i="1"/>
  <c r="M463" i="1"/>
  <c r="AG463" i="1"/>
  <c r="P479" i="1"/>
  <c r="X449" i="1"/>
  <c r="BC499" i="1"/>
  <c r="M515" i="1"/>
  <c r="Y463" i="1"/>
  <c r="BC479" i="1"/>
  <c r="H389" i="1"/>
  <c r="AY499" i="1"/>
  <c r="BA420" i="1"/>
  <c r="AF474" i="1"/>
  <c r="Z474" i="1"/>
  <c r="W399" i="1"/>
  <c r="BD515" i="1"/>
  <c r="AY539" i="1"/>
  <c r="AM446" i="1"/>
  <c r="AP446" i="1"/>
  <c r="AQ412" i="1"/>
  <c r="P412" i="1"/>
  <c r="AB425" i="1"/>
  <c r="D425" i="1"/>
  <c r="G425" i="1"/>
  <c r="AL474" i="1"/>
  <c r="Q407" i="1"/>
  <c r="Z554" i="1"/>
  <c r="R542" i="1"/>
  <c r="AD542" i="1"/>
  <c r="M542" i="1"/>
  <c r="AZ542" i="1"/>
  <c r="BC506" i="1"/>
  <c r="AZ506" i="1"/>
  <c r="S506" i="1"/>
  <c r="BF448" i="1"/>
  <c r="AB448" i="1"/>
  <c r="Q499" i="1"/>
  <c r="N499" i="1"/>
  <c r="AX499" i="1"/>
  <c r="AM499" i="1"/>
  <c r="S442" i="1"/>
  <c r="M442" i="1"/>
  <c r="F385" i="1"/>
  <c r="AJ385" i="1"/>
  <c r="I385" i="1"/>
  <c r="D543" i="1"/>
  <c r="AN543" i="1"/>
  <c r="D503" i="1"/>
  <c r="L503" i="1"/>
  <c r="AZ503" i="1"/>
  <c r="BB482" i="1"/>
  <c r="N482" i="1"/>
  <c r="AX514" i="1"/>
  <c r="BG514" i="1"/>
  <c r="AR514" i="1"/>
  <c r="AY404" i="1"/>
  <c r="AM404" i="1"/>
  <c r="AA404" i="1"/>
  <c r="AC404" i="1"/>
  <c r="AI404" i="1"/>
  <c r="BA404" i="1"/>
  <c r="T404" i="1"/>
  <c r="AU404" i="1"/>
  <c r="Y462" i="1"/>
  <c r="AR398" i="1"/>
  <c r="AL398" i="1"/>
  <c r="BG398" i="1"/>
  <c r="K398" i="1"/>
  <c r="S419" i="1"/>
  <c r="K385" i="1"/>
  <c r="L385" i="1"/>
  <c r="Z385" i="1"/>
  <c r="AX385" i="1"/>
  <c r="AC385" i="1"/>
  <c r="AU385" i="1"/>
  <c r="H94" i="1"/>
  <c r="AU94" i="1"/>
  <c r="L94" i="1"/>
  <c r="Q203" i="1"/>
  <c r="AL203" i="1"/>
  <c r="AR203" i="1"/>
  <c r="J127" i="1"/>
  <c r="BF127" i="1"/>
  <c r="BB127" i="1"/>
  <c r="AK127" i="1"/>
  <c r="AI223" i="1"/>
  <c r="BG68" i="1"/>
  <c r="AF68" i="1"/>
  <c r="AD222" i="1"/>
  <c r="AH222" i="1"/>
  <c r="AF78" i="1"/>
  <c r="AU302" i="1"/>
  <c r="AK63" i="1"/>
  <c r="N119" i="1"/>
  <c r="AI80" i="1"/>
  <c r="J352" i="1"/>
  <c r="AQ352" i="1"/>
  <c r="Y352" i="1"/>
  <c r="AH342" i="1"/>
  <c r="AZ342" i="1"/>
  <c r="V342" i="1"/>
  <c r="Y363" i="1"/>
  <c r="A363" i="1"/>
  <c r="M363" i="1"/>
  <c r="AX375" i="1"/>
  <c r="BE375" i="1"/>
  <c r="N375" i="1"/>
  <c r="T260" i="1"/>
  <c r="AP309" i="1"/>
  <c r="G512" i="1"/>
  <c r="O512" i="1"/>
  <c r="C512" i="1"/>
  <c r="S299" i="1"/>
  <c r="D299" i="1"/>
  <c r="V299" i="1"/>
  <c r="H517" i="1"/>
  <c r="AR517" i="1"/>
  <c r="B517" i="1"/>
  <c r="AX517" i="1"/>
  <c r="AI517" i="1"/>
  <c r="W517" i="1"/>
  <c r="AU343" i="1"/>
  <c r="K343" i="1"/>
  <c r="N343" i="1"/>
  <c r="AO343" i="1"/>
  <c r="S499" i="1"/>
  <c r="V499" i="1"/>
  <c r="K389" i="1"/>
  <c r="G515" i="1"/>
  <c r="AB515" i="1"/>
  <c r="U515" i="1"/>
  <c r="AV515" i="1"/>
  <c r="AM515" i="1"/>
  <c r="AN515" i="1"/>
  <c r="AJ515" i="1"/>
  <c r="BB515" i="1"/>
  <c r="S515" i="1"/>
  <c r="AO473" i="1"/>
  <c r="Z473" i="1"/>
  <c r="BG473" i="1"/>
  <c r="B473" i="1"/>
  <c r="AL473" i="1"/>
  <c r="BA310" i="1"/>
  <c r="K310" i="1"/>
  <c r="AR310" i="1"/>
  <c r="AV384" i="1"/>
  <c r="AA384" i="1"/>
  <c r="AX512" i="1"/>
  <c r="E427" i="1"/>
  <c r="AB393" i="1"/>
  <c r="AS545" i="1"/>
  <c r="AC412" i="1"/>
  <c r="A473" i="1"/>
  <c r="BH473" i="1"/>
  <c r="AE480" i="1"/>
  <c r="S480" i="1"/>
  <c r="BD260" i="1"/>
  <c r="AW407" i="1"/>
  <c r="F407" i="1"/>
  <c r="S407" i="1"/>
  <c r="Y270" i="1"/>
  <c r="R399" i="1"/>
  <c r="BE449" i="1"/>
  <c r="L450" i="1"/>
  <c r="F244" i="1"/>
  <c r="L393" i="1"/>
  <c r="AD415" i="1"/>
  <c r="X415" i="1"/>
  <c r="AB426" i="1"/>
  <c r="O393" i="1"/>
  <c r="AN545" i="1"/>
  <c r="Y473" i="1"/>
  <c r="AU545" i="1"/>
  <c r="D478" i="1"/>
  <c r="AC302" i="1"/>
  <c r="I399" i="1"/>
  <c r="AS399" i="1"/>
  <c r="AS430" i="1"/>
  <c r="B430" i="1"/>
  <c r="AM478" i="1"/>
  <c r="P262" i="1"/>
  <c r="AY307" i="1"/>
  <c r="AG374" i="1"/>
  <c r="X363" i="1"/>
  <c r="BG80" i="1"/>
  <c r="BD119" i="1"/>
  <c r="Z512" i="1"/>
  <c r="BG512" i="1"/>
  <c r="T512" i="1"/>
  <c r="BE450" i="1"/>
  <c r="AD450" i="1"/>
  <c r="AJ450" i="1"/>
  <c r="V450" i="1"/>
  <c r="P450" i="1"/>
  <c r="AE450" i="1"/>
  <c r="S450" i="1"/>
  <c r="E412" i="1"/>
  <c r="AL412" i="1"/>
  <c r="AR412" i="1"/>
  <c r="BA412" i="1"/>
  <c r="BD412" i="1"/>
  <c r="AA372" i="1"/>
  <c r="X372" i="1"/>
  <c r="U372" i="1"/>
  <c r="A372" i="1"/>
  <c r="BB372" i="1"/>
  <c r="BH372" i="1"/>
  <c r="AB372" i="1"/>
  <c r="AW372" i="1"/>
  <c r="BF372" i="1"/>
  <c r="AK372" i="1"/>
  <c r="W308" i="1"/>
  <c r="Q308" i="1"/>
  <c r="AX308" i="1"/>
  <c r="BG361" i="1"/>
  <c r="AU361" i="1"/>
  <c r="E361" i="1"/>
  <c r="AC361" i="1"/>
  <c r="BC432" i="1"/>
  <c r="AE432" i="1"/>
  <c r="AT432" i="1"/>
  <c r="AH432" i="1"/>
  <c r="L432" i="1"/>
  <c r="F432" i="1"/>
  <c r="D432" i="1"/>
  <c r="M432" i="1"/>
  <c r="Y432" i="1"/>
  <c r="BH432" i="1"/>
  <c r="AS432" i="1"/>
  <c r="AQ473" i="1"/>
  <c r="L473" i="1"/>
  <c r="AC462" i="1"/>
  <c r="AX462" i="1"/>
  <c r="B462" i="1"/>
  <c r="AI462" i="1"/>
  <c r="N462" i="1"/>
  <c r="I431" i="1"/>
  <c r="AQ431" i="1"/>
  <c r="O431" i="1"/>
  <c r="BH431" i="1"/>
  <c r="AD431" i="1"/>
  <c r="J431" i="1"/>
  <c r="D431" i="1"/>
  <c r="AW431" i="1"/>
  <c r="AE431" i="1"/>
  <c r="AW374" i="1"/>
  <c r="AE306" i="1"/>
  <c r="V306" i="1"/>
  <c r="G306" i="1"/>
  <c r="AT306" i="1"/>
  <c r="V271" i="1"/>
  <c r="AQ271" i="1"/>
  <c r="AT271" i="1"/>
  <c r="AH271" i="1"/>
  <c r="AK271" i="1"/>
  <c r="BG262" i="1"/>
  <c r="N262" i="1"/>
  <c r="H262" i="1"/>
  <c r="Z262" i="1"/>
  <c r="AF262" i="1"/>
  <c r="I484" i="1"/>
  <c r="AS484" i="1"/>
  <c r="AW484" i="1"/>
  <c r="BH484" i="1"/>
  <c r="U484" i="1"/>
  <c r="BB484" i="1"/>
  <c r="AN484" i="1"/>
  <c r="AZ484" i="1"/>
  <c r="AH484" i="1"/>
  <c r="P281" i="1"/>
  <c r="V281" i="1"/>
  <c r="J403" i="1"/>
  <c r="AQ403" i="1"/>
  <c r="AD403" i="1"/>
  <c r="X403" i="1"/>
  <c r="BE403" i="1"/>
  <c r="AO420" i="1"/>
  <c r="H420" i="1"/>
  <c r="AI420" i="1"/>
  <c r="AV420" i="1"/>
  <c r="O420" i="1"/>
  <c r="AY420" i="1"/>
  <c r="AW420" i="1"/>
  <c r="G420" i="1"/>
  <c r="F420" i="1"/>
  <c r="X420" i="1"/>
  <c r="A420" i="1"/>
  <c r="BB420" i="1"/>
  <c r="AS420" i="1"/>
  <c r="AB420" i="1"/>
  <c r="AI474" i="1"/>
  <c r="AX474" i="1"/>
  <c r="Y377" i="1"/>
  <c r="AW377" i="1"/>
  <c r="AE377" i="1"/>
  <c r="AZ377" i="1"/>
  <c r="AT377" i="1"/>
  <c r="AB377" i="1"/>
  <c r="AY377" i="1"/>
  <c r="AG377" i="1"/>
  <c r="AJ377" i="1"/>
  <c r="H381" i="1"/>
  <c r="AX381" i="1"/>
  <c r="BD370" i="1"/>
  <c r="AX370" i="1"/>
  <c r="AR370" i="1"/>
  <c r="AA412" i="1"/>
  <c r="U412" i="1"/>
  <c r="J412" i="1"/>
  <c r="M412" i="1"/>
  <c r="AR413" i="1"/>
  <c r="AF413" i="1"/>
  <c r="B413" i="1"/>
  <c r="BD413" i="1"/>
  <c r="AU413" i="1"/>
  <c r="K372" i="1"/>
  <c r="AX372" i="1"/>
  <c r="AL372" i="1"/>
  <c r="T372" i="1"/>
  <c r="BC291" i="1"/>
  <c r="AH291" i="1"/>
  <c r="AV291" i="1"/>
  <c r="T388" i="1"/>
  <c r="N388" i="1"/>
  <c r="AF388" i="1"/>
  <c r="E388" i="1"/>
  <c r="BA388" i="1"/>
  <c r="T399" i="1"/>
  <c r="BG399" i="1"/>
  <c r="AI399" i="1"/>
  <c r="AU515" i="1"/>
  <c r="H507" i="1"/>
  <c r="B507" i="1"/>
  <c r="BD507" i="1"/>
  <c r="AO507" i="1"/>
  <c r="J462" i="1"/>
  <c r="O462" i="1"/>
  <c r="M462" i="1"/>
  <c r="AJ462" i="1"/>
  <c r="AT462" i="1"/>
  <c r="D462" i="1"/>
  <c r="AV462" i="1"/>
  <c r="AP462" i="1"/>
  <c r="G462" i="1"/>
  <c r="AT286" i="1"/>
  <c r="G286" i="1"/>
  <c r="AH286" i="1"/>
  <c r="AE286" i="1"/>
  <c r="AB286" i="1"/>
  <c r="H384" i="1"/>
  <c r="E384" i="1"/>
  <c r="R393" i="1"/>
  <c r="Q545" i="1"/>
  <c r="I318" i="1"/>
  <c r="AS473" i="1"/>
  <c r="P480" i="1"/>
  <c r="C480" i="1"/>
  <c r="Q260" i="1"/>
  <c r="BF407" i="1"/>
  <c r="AE407" i="1"/>
  <c r="AH270" i="1"/>
  <c r="O270" i="1"/>
  <c r="AJ399" i="1"/>
  <c r="R449" i="1"/>
  <c r="AS450" i="1"/>
  <c r="AP342" i="1"/>
  <c r="AJ412" i="1"/>
  <c r="BH302" i="1"/>
  <c r="D415" i="1"/>
  <c r="J415" i="1"/>
  <c r="BF426" i="1"/>
  <c r="X244" i="1"/>
  <c r="BE393" i="1"/>
  <c r="L545" i="1"/>
  <c r="AS260" i="1"/>
  <c r="I480" i="1"/>
  <c r="AK478" i="1"/>
  <c r="Z302" i="1"/>
  <c r="AQ399" i="1"/>
  <c r="T430" i="1"/>
  <c r="R478" i="1"/>
  <c r="AE478" i="1"/>
  <c r="O262" i="1"/>
  <c r="P374" i="1"/>
  <c r="V374" i="1"/>
  <c r="AQ63" i="1"/>
  <c r="H80" i="1"/>
  <c r="AF119" i="1"/>
  <c r="BG78" i="1"/>
  <c r="U393" i="1"/>
  <c r="BH393" i="1"/>
  <c r="AD393" i="1"/>
  <c r="AT393" i="1"/>
  <c r="Y393" i="1"/>
  <c r="AJ474" i="1"/>
  <c r="X474" i="1"/>
  <c r="BH474" i="1"/>
  <c r="AD474" i="1"/>
  <c r="AS474" i="1"/>
  <c r="AG474" i="1"/>
  <c r="AW474" i="1"/>
  <c r="AH474" i="1"/>
  <c r="AQ474" i="1"/>
  <c r="A474" i="1"/>
  <c r="B417" i="1"/>
  <c r="AU417" i="1"/>
  <c r="Q417" i="1"/>
  <c r="N417" i="1"/>
  <c r="AC417" i="1"/>
  <c r="AG417" i="1"/>
  <c r="AE417" i="1"/>
  <c r="AW417" i="1"/>
  <c r="AM417" i="1"/>
  <c r="S417" i="1"/>
  <c r="I417" i="1"/>
  <c r="AH417" i="1"/>
  <c r="F478" i="1"/>
  <c r="AA478" i="1"/>
  <c r="F370" i="1"/>
  <c r="O370" i="1"/>
  <c r="AM370" i="1"/>
  <c r="C370" i="1"/>
  <c r="BE370" i="1"/>
  <c r="U370" i="1"/>
  <c r="AJ370" i="1"/>
  <c r="S370" i="1"/>
  <c r="AH370" i="1"/>
  <c r="Y370" i="1"/>
  <c r="AB308" i="1"/>
  <c r="AE308" i="1"/>
  <c r="G308" i="1"/>
  <c r="C308" i="1"/>
  <c r="X308" i="1"/>
  <c r="S308" i="1"/>
  <c r="AG308" i="1"/>
  <c r="U308" i="1"/>
  <c r="BE308" i="1"/>
  <c r="AV308" i="1"/>
  <c r="AV361" i="1"/>
  <c r="V361" i="1"/>
  <c r="C361" i="1"/>
  <c r="AS361" i="1"/>
  <c r="AG361" i="1"/>
  <c r="AQ361" i="1"/>
  <c r="Y361" i="1"/>
  <c r="AE361" i="1"/>
  <c r="AJ361" i="1"/>
  <c r="O361" i="1"/>
  <c r="S361" i="1"/>
  <c r="E432" i="1"/>
  <c r="K432" i="1"/>
  <c r="W432" i="1"/>
  <c r="BD432" i="1"/>
  <c r="BA432" i="1"/>
  <c r="Z431" i="1"/>
  <c r="N431" i="1"/>
  <c r="T431" i="1"/>
  <c r="AF431" i="1"/>
  <c r="M552" i="1"/>
  <c r="AN552" i="1"/>
  <c r="Y552" i="1"/>
  <c r="AH552" i="1"/>
  <c r="M336" i="1"/>
  <c r="AH336" i="1"/>
  <c r="AQ336" i="1"/>
  <c r="AT336" i="1"/>
  <c r="J336" i="1"/>
  <c r="V332" i="1"/>
  <c r="BC332" i="1"/>
  <c r="K309" i="1"/>
  <c r="H407" i="1"/>
  <c r="I359" i="1"/>
  <c r="AG318" i="1"/>
  <c r="B375" i="1"/>
  <c r="C375" i="1"/>
  <c r="A549" i="1"/>
  <c r="AS549" i="1"/>
  <c r="AN549" i="1"/>
  <c r="P549" i="1"/>
  <c r="C549" i="1"/>
  <c r="T340" i="1"/>
  <c r="AF340" i="1"/>
  <c r="Z340" i="1"/>
  <c r="W340" i="1"/>
  <c r="C327" i="1"/>
  <c r="I419" i="1"/>
  <c r="U362" i="1"/>
  <c r="L329" i="1"/>
  <c r="BG458" i="1"/>
  <c r="V262" i="1"/>
  <c r="N223" i="1"/>
  <c r="G63" i="1"/>
  <c r="BB94" i="1"/>
  <c r="B68" i="1"/>
  <c r="AP68" i="1"/>
  <c r="F222" i="1"/>
  <c r="W119" i="1"/>
  <c r="R127" i="1"/>
  <c r="AP127" i="1"/>
  <c r="AV127" i="1"/>
  <c r="Q94" i="1"/>
  <c r="K203" i="1"/>
  <c r="AP94" i="1"/>
  <c r="AM94" i="1"/>
  <c r="C68" i="1"/>
  <c r="AC68" i="1"/>
  <c r="AL68" i="1"/>
  <c r="BE68" i="1"/>
  <c r="H68" i="1"/>
  <c r="AS262" i="1"/>
  <c r="M63" i="1"/>
  <c r="P63" i="1"/>
  <c r="J399" i="1"/>
  <c r="V399" i="1"/>
  <c r="AH473" i="1"/>
  <c r="O409" i="1"/>
  <c r="S398" i="1"/>
  <c r="AN426" i="1"/>
  <c r="S270" i="1"/>
  <c r="F270" i="1"/>
  <c r="AR545" i="1"/>
  <c r="BD244" i="1"/>
  <c r="O266" i="1"/>
  <c r="AV266" i="1"/>
  <c r="AA266" i="1"/>
  <c r="Y329" i="1"/>
  <c r="AK329" i="1"/>
  <c r="AZ329" i="1"/>
  <c r="U329" i="1"/>
  <c r="G329" i="1"/>
  <c r="C543" i="1"/>
  <c r="E496" i="1"/>
  <c r="AD313" i="1"/>
  <c r="AD251" i="1"/>
  <c r="AA254" i="1"/>
  <c r="BE329" i="1"/>
  <c r="B458" i="1"/>
  <c r="AU458" i="1"/>
  <c r="AQ374" i="1"/>
  <c r="Q223" i="1"/>
  <c r="AO80" i="1"/>
  <c r="F68" i="1"/>
  <c r="R222" i="1"/>
  <c r="AR119" i="1"/>
  <c r="AH127" i="1"/>
  <c r="V127" i="1"/>
  <c r="AN127" i="1"/>
  <c r="E94" i="1"/>
  <c r="AR94" i="1"/>
  <c r="AI203" i="1"/>
  <c r="AI496" i="1"/>
  <c r="Z496" i="1"/>
  <c r="AC496" i="1"/>
  <c r="B223" i="1"/>
  <c r="AC223" i="1"/>
  <c r="Z223" i="1"/>
  <c r="O222" i="1"/>
  <c r="V222" i="1"/>
  <c r="AQ222" i="1"/>
  <c r="AZ222" i="1"/>
  <c r="AW222" i="1"/>
  <c r="D222" i="1"/>
  <c r="AS393" i="1"/>
  <c r="AM474" i="1"/>
  <c r="L302" i="1"/>
  <c r="AZ478" i="1"/>
  <c r="U450" i="1"/>
  <c r="BH412" i="1"/>
  <c r="X412" i="1"/>
  <c r="AR80" i="1"/>
  <c r="X462" i="1"/>
  <c r="R374" i="1"/>
  <c r="AM374" i="1"/>
  <c r="U374" i="1"/>
  <c r="AJ407" i="1"/>
  <c r="BG430" i="1"/>
  <c r="AW415" i="1"/>
  <c r="AY342" i="1"/>
  <c r="F480" i="1"/>
  <c r="AB480" i="1"/>
  <c r="AX427" i="1"/>
  <c r="E458" i="1"/>
  <c r="K458" i="1"/>
  <c r="AF329" i="1"/>
  <c r="K329" i="1"/>
  <c r="G396" i="1"/>
  <c r="F396" i="1"/>
  <c r="AE191" i="1"/>
  <c r="AO142" i="1"/>
  <c r="D120" i="1"/>
  <c r="M120" i="1"/>
  <c r="AK120" i="1"/>
  <c r="AH120" i="1"/>
  <c r="AH191" i="1"/>
  <c r="D191" i="1"/>
  <c r="AD191" i="1"/>
  <c r="AW191" i="1"/>
  <c r="AT191" i="1"/>
  <c r="AK191" i="1"/>
  <c r="O191" i="1"/>
  <c r="BH191" i="1"/>
  <c r="AR283" i="1"/>
  <c r="AF283" i="1"/>
  <c r="BA283" i="1"/>
  <c r="BC211" i="1"/>
  <c r="AK211" i="1"/>
  <c r="AY211" i="1"/>
  <c r="AM211" i="1"/>
  <c r="AD211" i="1"/>
  <c r="S211" i="1"/>
  <c r="Y211" i="1"/>
  <c r="O281" i="1"/>
  <c r="BH281" i="1"/>
  <c r="H281" i="1"/>
  <c r="AU281" i="1"/>
  <c r="BA281" i="1"/>
  <c r="AD281" i="1"/>
  <c r="AP281" i="1"/>
  <c r="AJ281" i="1"/>
  <c r="X281" i="1"/>
  <c r="BH403" i="1"/>
  <c r="U403" i="1"/>
  <c r="O403" i="1"/>
  <c r="BF277" i="1"/>
  <c r="AT277" i="1"/>
  <c r="M277" i="1"/>
  <c r="AP381" i="1"/>
  <c r="X381" i="1"/>
  <c r="AJ381" i="1"/>
  <c r="Y517" i="1"/>
  <c r="AK517" i="1"/>
  <c r="AB517" i="1"/>
  <c r="AY517" i="1"/>
  <c r="AA517" i="1"/>
  <c r="L517" i="1"/>
  <c r="BH291" i="1"/>
  <c r="AM291" i="1"/>
  <c r="X389" i="1"/>
  <c r="I389" i="1"/>
  <c r="BH389" i="1"/>
  <c r="T409" i="1"/>
  <c r="AO409" i="1"/>
  <c r="W409" i="1"/>
  <c r="AA487" i="1"/>
  <c r="R487" i="1"/>
  <c r="C487" i="1"/>
  <c r="AA281" i="1"/>
  <c r="BC517" i="1"/>
  <c r="F430" i="1"/>
  <c r="BE332" i="1"/>
  <c r="X332" i="1"/>
  <c r="J396" i="1"/>
  <c r="C191" i="1"/>
  <c r="AX191" i="1"/>
  <c r="B191" i="1"/>
  <c r="AI191" i="1"/>
  <c r="BA191" i="1"/>
  <c r="Z191" i="1"/>
  <c r="O275" i="1"/>
  <c r="I275" i="1"/>
  <c r="AV275" i="1"/>
  <c r="AQ340" i="1"/>
  <c r="D340" i="1"/>
  <c r="BH340" i="1"/>
  <c r="G340" i="1"/>
  <c r="AT340" i="1"/>
  <c r="AZ340" i="1"/>
  <c r="P340" i="1"/>
  <c r="BF340" i="1"/>
  <c r="Q325" i="1"/>
  <c r="BB325" i="1"/>
  <c r="O325" i="1"/>
  <c r="AS325" i="1"/>
  <c r="AI325" i="1"/>
  <c r="K325" i="1"/>
  <c r="I325" i="1"/>
  <c r="E325" i="1"/>
  <c r="T154" i="1"/>
  <c r="AX154" i="1"/>
  <c r="Z154" i="1"/>
  <c r="W154" i="1"/>
  <c r="B154" i="1"/>
  <c r="BB336" i="1"/>
  <c r="AV336" i="1"/>
  <c r="X336" i="1"/>
  <c r="BE336" i="1"/>
  <c r="C336" i="1"/>
  <c r="N101" i="1"/>
  <c r="W101" i="1"/>
  <c r="BA101" i="1"/>
  <c r="BD48" i="1"/>
  <c r="AX48" i="1"/>
  <c r="B48" i="1"/>
  <c r="Z48" i="1"/>
  <c r="W221" i="1"/>
  <c r="AU221" i="1"/>
  <c r="T221" i="1"/>
  <c r="C221" i="1"/>
  <c r="Z221" i="1"/>
  <c r="AF221" i="1"/>
  <c r="K221" i="1"/>
  <c r="U221" i="1"/>
  <c r="AA221" i="1"/>
  <c r="V302" i="1"/>
  <c r="U302" i="1"/>
  <c r="E247" i="1"/>
  <c r="BG247" i="1"/>
  <c r="H247" i="1"/>
  <c r="W247" i="1"/>
  <c r="AT142" i="1"/>
  <c r="AE142" i="1"/>
  <c r="AN142" i="1"/>
  <c r="AZ142" i="1"/>
  <c r="G142" i="1"/>
  <c r="AB142" i="1"/>
  <c r="AU310" i="1"/>
  <c r="W310" i="1"/>
  <c r="BG310" i="1"/>
  <c r="AL371" i="1"/>
  <c r="AC371" i="1"/>
  <c r="AF371" i="1"/>
  <c r="AX252" i="1"/>
  <c r="T252" i="1"/>
  <c r="N252" i="1"/>
  <c r="Q252" i="1"/>
  <c r="B252" i="1"/>
  <c r="AI127" i="1"/>
  <c r="BG127" i="1"/>
  <c r="E127" i="1"/>
  <c r="AO127" i="1"/>
  <c r="H127" i="1"/>
  <c r="B127" i="1"/>
  <c r="AE94" i="1"/>
  <c r="Y94" i="1"/>
  <c r="A94" i="1"/>
  <c r="G94" i="1"/>
  <c r="AS94" i="1"/>
  <c r="J94" i="1"/>
  <c r="AH332" i="1"/>
  <c r="G332" i="1"/>
  <c r="AE332" i="1"/>
  <c r="T222" i="1"/>
  <c r="AI222" i="1"/>
  <c r="AC222" i="1"/>
  <c r="AF222" i="1"/>
  <c r="E222" i="1"/>
  <c r="AC280" i="1"/>
  <c r="N280" i="1"/>
  <c r="K280" i="1"/>
  <c r="B280" i="1"/>
  <c r="Z280" i="1"/>
  <c r="BD280" i="1"/>
  <c r="J49" i="1"/>
  <c r="AW49" i="1"/>
  <c r="T22" i="1"/>
  <c r="AR22" i="1"/>
  <c r="B22" i="1"/>
  <c r="P274" i="1"/>
  <c r="AZ274" i="1"/>
  <c r="AS274" i="1"/>
  <c r="AA274" i="1"/>
  <c r="R274" i="1"/>
  <c r="BH274" i="1"/>
  <c r="AE274" i="1"/>
  <c r="AQ274" i="1"/>
  <c r="J272" i="1"/>
  <c r="AZ272" i="1"/>
  <c r="J364" i="1"/>
  <c r="R362" i="1"/>
  <c r="AH295" i="1"/>
  <c r="A295" i="1"/>
  <c r="AV295" i="1"/>
  <c r="AA295" i="1"/>
  <c r="AN295" i="1"/>
  <c r="AJ295" i="1"/>
  <c r="C295" i="1"/>
  <c r="BB295" i="1"/>
  <c r="P295" i="1"/>
  <c r="AG295" i="1"/>
  <c r="AO295" i="1"/>
  <c r="BD295" i="1"/>
  <c r="AI295" i="1"/>
  <c r="AR295" i="1"/>
  <c r="AU336" i="1"/>
  <c r="E336" i="1"/>
  <c r="Q336" i="1"/>
  <c r="H336" i="1"/>
  <c r="AA359" i="1"/>
  <c r="S359" i="1"/>
  <c r="M281" i="1"/>
  <c r="S281" i="1"/>
  <c r="AB281" i="1"/>
  <c r="AH259" i="1"/>
  <c r="D259" i="1"/>
  <c r="AT259" i="1"/>
  <c r="BD266" i="1"/>
  <c r="AU266" i="1"/>
  <c r="AL314" i="1"/>
  <c r="BD314" i="1"/>
  <c r="AC314" i="1"/>
  <c r="AZ306" i="1"/>
  <c r="AH306" i="1"/>
  <c r="J306" i="1"/>
  <c r="AV280" i="1"/>
  <c r="I280" i="1"/>
  <c r="V280" i="1"/>
  <c r="O280" i="1"/>
  <c r="AE280" i="1"/>
  <c r="AW271" i="1"/>
  <c r="AB271" i="1"/>
  <c r="BB310" i="1"/>
  <c r="B381" i="1"/>
  <c r="AU381" i="1"/>
  <c r="E381" i="1"/>
  <c r="A68" i="1"/>
  <c r="AA68" i="1"/>
  <c r="AK68" i="1"/>
  <c r="P68" i="1"/>
  <c r="AT68" i="1"/>
  <c r="AQ291" i="1"/>
  <c r="V291" i="1"/>
  <c r="AO309" i="1"/>
  <c r="AP502" i="1"/>
  <c r="AB504" i="1"/>
  <c r="BB504" i="1"/>
  <c r="AN504" i="1"/>
  <c r="G504" i="1"/>
  <c r="AH504" i="1"/>
  <c r="AW504" i="1"/>
  <c r="J504" i="1"/>
  <c r="S504" i="1"/>
  <c r="D504" i="1"/>
  <c r="K505" i="1"/>
  <c r="AI505" i="1"/>
  <c r="W505" i="1"/>
  <c r="N498" i="1"/>
  <c r="H498" i="1"/>
  <c r="BA498" i="1"/>
  <c r="AO498" i="1"/>
  <c r="AE498" i="1"/>
  <c r="BC445" i="1"/>
  <c r="AT445" i="1"/>
  <c r="AK445" i="1"/>
  <c r="X481" i="1"/>
  <c r="AN481" i="1"/>
  <c r="S481" i="1"/>
  <c r="AZ481" i="1"/>
  <c r="B468" i="1"/>
  <c r="AO397" i="1"/>
  <c r="AA397" i="1"/>
  <c r="Q397" i="1"/>
  <c r="AU470" i="1"/>
  <c r="W470" i="1"/>
  <c r="AC470" i="1"/>
  <c r="X404" i="1"/>
  <c r="AB479" i="1"/>
  <c r="D506" i="1"/>
  <c r="F446" i="1"/>
  <c r="Q482" i="1"/>
  <c r="AO496" i="1"/>
  <c r="Y447" i="1"/>
  <c r="G447" i="1"/>
  <c r="E509" i="1"/>
  <c r="O509" i="1"/>
  <c r="AZ509" i="1"/>
  <c r="D509" i="1"/>
  <c r="AD530" i="1"/>
  <c r="G530" i="1"/>
  <c r="AQ530" i="1"/>
  <c r="AM473" i="1"/>
  <c r="Q496" i="1"/>
  <c r="AA482" i="1"/>
  <c r="AJ542" i="1"/>
  <c r="K499" i="1"/>
  <c r="F447" i="1"/>
  <c r="AQ478" i="1"/>
  <c r="W482" i="1"/>
  <c r="AN447" i="1"/>
  <c r="AH390" i="1"/>
  <c r="E390" i="1"/>
  <c r="H390" i="1"/>
  <c r="BA390" i="1"/>
  <c r="BE390" i="1"/>
  <c r="AS416" i="1"/>
  <c r="AP416" i="1"/>
  <c r="AT416" i="1"/>
  <c r="AB416" i="1"/>
  <c r="X416" i="1"/>
  <c r="D531" i="1"/>
  <c r="F531" i="1"/>
  <c r="AN531" i="1"/>
  <c r="M531" i="1"/>
  <c r="V531" i="1"/>
  <c r="AE470" i="1"/>
  <c r="B474" i="1"/>
  <c r="H499" i="1"/>
  <c r="I542" i="1"/>
  <c r="G386" i="1"/>
  <c r="BF386" i="1"/>
  <c r="E530" i="1"/>
  <c r="AQ468" i="1"/>
  <c r="AA468" i="1"/>
  <c r="Y468" i="1"/>
  <c r="E446" i="1"/>
  <c r="H446" i="1"/>
  <c r="AJ429" i="1"/>
  <c r="AS502" i="1"/>
  <c r="K502" i="1"/>
  <c r="AC502" i="1"/>
  <c r="AM428" i="1"/>
  <c r="L428" i="1"/>
  <c r="L429" i="1"/>
  <c r="R429" i="1"/>
  <c r="AI429" i="1"/>
  <c r="AL434" i="1"/>
  <c r="AO434" i="1"/>
  <c r="BE472" i="1"/>
  <c r="AE472" i="1"/>
  <c r="AV472" i="1"/>
  <c r="BG434" i="1"/>
  <c r="AX428" i="1"/>
  <c r="AH530" i="1"/>
  <c r="BH472" i="1"/>
  <c r="C434" i="1"/>
  <c r="BF416" i="1"/>
  <c r="AD429" i="1"/>
  <c r="AQ498" i="1"/>
  <c r="F472" i="1"/>
  <c r="L530" i="1"/>
  <c r="AH472" i="1"/>
  <c r="AI434" i="1"/>
  <c r="AL428" i="1"/>
  <c r="N428" i="1"/>
  <c r="AH416" i="1"/>
  <c r="AV498" i="1"/>
  <c r="U481" i="1"/>
  <c r="AY514" i="1"/>
  <c r="BE407" i="1"/>
  <c r="AC383" i="1"/>
  <c r="C383" i="1"/>
  <c r="AR383" i="1"/>
  <c r="AU383" i="1"/>
  <c r="A499" i="1"/>
  <c r="AG383" i="1"/>
  <c r="AI383" i="1"/>
  <c r="AN472" i="1"/>
  <c r="P493" i="1"/>
  <c r="BB493" i="1"/>
  <c r="BA478" i="1"/>
  <c r="C488" i="1"/>
  <c r="BE548" i="1"/>
  <c r="V443" i="1"/>
  <c r="L502" i="1"/>
  <c r="AW530" i="1"/>
  <c r="Y472" i="1"/>
  <c r="AG434" i="1"/>
  <c r="AC549" i="1"/>
  <c r="BF498" i="1"/>
  <c r="I493" i="1"/>
  <c r="AN493" i="1"/>
  <c r="AS542" i="1"/>
  <c r="V412" i="1"/>
  <c r="AV443" i="1"/>
  <c r="X503" i="1"/>
  <c r="P259" i="1"/>
  <c r="R259" i="1"/>
  <c r="M259" i="1"/>
  <c r="S259" i="1"/>
  <c r="Q266" i="1"/>
  <c r="AI266" i="1"/>
  <c r="AF266" i="1"/>
  <c r="Z314" i="1"/>
  <c r="AI314" i="1"/>
  <c r="AV369" i="1"/>
  <c r="Y369" i="1"/>
  <c r="AQ306" i="1"/>
  <c r="AB280" i="1"/>
  <c r="D280" i="1"/>
  <c r="AJ280" i="1"/>
  <c r="AZ280" i="1"/>
  <c r="AP280" i="1"/>
  <c r="A280" i="1"/>
  <c r="AG280" i="1"/>
  <c r="F280" i="1"/>
  <c r="S280" i="1"/>
  <c r="AT280" i="1"/>
  <c r="M271" i="1"/>
  <c r="U310" i="1"/>
  <c r="L310" i="1"/>
  <c r="BD381" i="1"/>
  <c r="Q381" i="1"/>
  <c r="T381" i="1"/>
  <c r="AZ68" i="1"/>
  <c r="AW68" i="1"/>
  <c r="V68" i="1"/>
  <c r="BC68" i="1"/>
  <c r="BF68" i="1"/>
  <c r="BH68" i="1"/>
  <c r="Y291" i="1"/>
  <c r="AB291" i="1"/>
  <c r="D291" i="1"/>
  <c r="M291" i="1"/>
  <c r="E309" i="1"/>
  <c r="AX309" i="1"/>
  <c r="AT254" i="1"/>
  <c r="K493" i="1"/>
  <c r="P504" i="1"/>
  <c r="L504" i="1"/>
  <c r="AQ504" i="1"/>
  <c r="AK504" i="1"/>
  <c r="V504" i="1"/>
  <c r="AT504" i="1"/>
  <c r="AE504" i="1"/>
  <c r="AJ504" i="1"/>
  <c r="AC505" i="1"/>
  <c r="BA505" i="1"/>
  <c r="AU505" i="1"/>
  <c r="AU498" i="1"/>
  <c r="K498" i="1"/>
  <c r="AR498" i="1"/>
  <c r="F498" i="1"/>
  <c r="AV445" i="1"/>
  <c r="AN445" i="1"/>
  <c r="AE481" i="1"/>
  <c r="J481" i="1"/>
  <c r="G481" i="1"/>
  <c r="AB481" i="1"/>
  <c r="AK481" i="1"/>
  <c r="T468" i="1"/>
  <c r="K468" i="1"/>
  <c r="AX397" i="1"/>
  <c r="AC397" i="1"/>
  <c r="AU397" i="1"/>
  <c r="AI470" i="1"/>
  <c r="AL470" i="1"/>
  <c r="AR474" i="1"/>
  <c r="Q399" i="1"/>
  <c r="J479" i="1"/>
  <c r="AN542" i="1"/>
  <c r="AY446" i="1"/>
  <c r="G549" i="1"/>
  <c r="L499" i="1"/>
  <c r="M447" i="1"/>
  <c r="AB403" i="1"/>
  <c r="B509" i="1"/>
  <c r="AI509" i="1"/>
  <c r="C509" i="1"/>
  <c r="AE509" i="1"/>
  <c r="M509" i="1"/>
  <c r="AN530" i="1"/>
  <c r="U530" i="1"/>
  <c r="BF530" i="1"/>
  <c r="AT479" i="1"/>
  <c r="U542" i="1"/>
  <c r="AK447" i="1"/>
  <c r="J539" i="1"/>
  <c r="S447" i="1"/>
  <c r="U502" i="1"/>
  <c r="D390" i="1"/>
  <c r="Q390" i="1"/>
  <c r="AI390" i="1"/>
  <c r="AC390" i="1"/>
  <c r="AS429" i="1"/>
  <c r="AW416" i="1"/>
  <c r="U416" i="1"/>
  <c r="AE416" i="1"/>
  <c r="I416" i="1"/>
  <c r="AQ416" i="1"/>
  <c r="P416" i="1"/>
  <c r="A531" i="1"/>
  <c r="AE531" i="1"/>
  <c r="I531" i="1"/>
  <c r="L531" i="1"/>
  <c r="P531" i="1"/>
  <c r="AV531" i="1"/>
  <c r="S531" i="1"/>
  <c r="AF515" i="1"/>
  <c r="BD399" i="1"/>
  <c r="AA542" i="1"/>
  <c r="AH386" i="1"/>
  <c r="AN386" i="1"/>
  <c r="B530" i="1"/>
  <c r="AH468" i="1"/>
  <c r="AB468" i="1"/>
  <c r="AW468" i="1"/>
  <c r="AR446" i="1"/>
  <c r="AL446" i="1"/>
  <c r="B446" i="1"/>
  <c r="Z502" i="1"/>
  <c r="N502" i="1"/>
  <c r="AU502" i="1"/>
  <c r="BE428" i="1"/>
  <c r="AU429" i="1"/>
  <c r="BD429" i="1"/>
  <c r="Q429" i="1"/>
  <c r="E434" i="1"/>
  <c r="K434" i="1"/>
  <c r="H434" i="1"/>
  <c r="BD428" i="1"/>
  <c r="AP434" i="1"/>
  <c r="B428" i="1"/>
  <c r="X531" i="1"/>
  <c r="E428" i="1"/>
  <c r="X434" i="1"/>
  <c r="AP506" i="1"/>
  <c r="BB502" i="1"/>
  <c r="AB472" i="1"/>
  <c r="D530" i="1"/>
  <c r="W428" i="1"/>
  <c r="AM434" i="1"/>
  <c r="R472" i="1"/>
  <c r="L472" i="1"/>
  <c r="H428" i="1"/>
  <c r="J416" i="1"/>
  <c r="I498" i="1"/>
  <c r="AM481" i="1"/>
  <c r="BH481" i="1"/>
  <c r="E554" i="1"/>
  <c r="R383" i="1"/>
  <c r="AP383" i="1"/>
  <c r="AL383" i="1"/>
  <c r="K383" i="1"/>
  <c r="BA389" i="1"/>
  <c r="AP515" i="1"/>
  <c r="C499" i="1"/>
  <c r="O383" i="1"/>
  <c r="U383" i="1"/>
  <c r="AL549" i="1"/>
  <c r="J472" i="1"/>
  <c r="AW493" i="1"/>
  <c r="BF493" i="1"/>
  <c r="AB543" i="1"/>
  <c r="M506" i="1"/>
  <c r="Y443" i="1"/>
  <c r="AC434" i="1"/>
  <c r="S468" i="1"/>
  <c r="K428" i="1"/>
  <c r="AG502" i="1"/>
  <c r="D468" i="1"/>
  <c r="U428" i="1"/>
  <c r="C416" i="1"/>
  <c r="I429" i="1"/>
  <c r="AS509" i="1"/>
  <c r="B544" i="1"/>
  <c r="AC481" i="1"/>
  <c r="G493" i="1"/>
  <c r="L493" i="1"/>
  <c r="AH412" i="1"/>
  <c r="AH506" i="1"/>
  <c r="AV385" i="1"/>
  <c r="O499" i="1"/>
  <c r="O425" i="1"/>
  <c r="AU549" i="1"/>
  <c r="L383" i="1"/>
  <c r="AG443" i="1"/>
  <c r="Q434" i="1"/>
  <c r="BG428" i="1"/>
  <c r="O429" i="1"/>
  <c r="AW463" i="1"/>
  <c r="S463" i="1"/>
  <c r="AA502" i="1"/>
  <c r="AY472" i="1"/>
  <c r="C472" i="1"/>
  <c r="AP428" i="1"/>
  <c r="C446" i="1"/>
  <c r="BA512" i="1"/>
  <c r="AU499" i="1"/>
  <c r="AI389" i="1"/>
  <c r="BC443" i="1"/>
  <c r="F463" i="1"/>
  <c r="AH548" i="1"/>
  <c r="AR449" i="1"/>
  <c r="AT548" i="1"/>
  <c r="AT506" i="1"/>
  <c r="AP493" i="1"/>
  <c r="K399" i="1"/>
  <c r="AE463" i="1"/>
  <c r="M425" i="1"/>
  <c r="W476" i="1"/>
  <c r="AU476" i="1"/>
  <c r="AZ434" i="1"/>
  <c r="M434" i="1"/>
  <c r="AK493" i="1"/>
  <c r="Z420" i="1"/>
  <c r="AV383" i="1"/>
  <c r="BF463" i="1"/>
  <c r="AT442" i="1"/>
  <c r="AD383" i="1"/>
  <c r="Q476" i="1"/>
  <c r="X385" i="1"/>
  <c r="D434" i="1"/>
  <c r="AJ434" i="1"/>
  <c r="AT434" i="1"/>
  <c r="G434" i="1"/>
  <c r="AA463" i="1"/>
  <c r="AQ535" i="1"/>
  <c r="R416" i="1"/>
  <c r="AM531" i="1"/>
  <c r="AD505" i="1"/>
  <c r="D498" i="1"/>
  <c r="AY445" i="1"/>
  <c r="R445" i="1"/>
  <c r="AA481" i="1"/>
  <c r="AP429" i="1"/>
  <c r="AC478" i="1"/>
  <c r="AB460" i="1"/>
  <c r="O434" i="1"/>
  <c r="L434" i="1"/>
  <c r="P435" i="1"/>
  <c r="AF491" i="1"/>
  <c r="BA509" i="1"/>
  <c r="AQ509" i="1"/>
  <c r="AK509" i="1"/>
  <c r="J509" i="1"/>
  <c r="I468" i="1"/>
  <c r="O468" i="1"/>
  <c r="AK468" i="1"/>
  <c r="BD446" i="1"/>
  <c r="AC449" i="1"/>
  <c r="AK491" i="1"/>
  <c r="F491" i="1"/>
  <c r="B527" i="1"/>
  <c r="AL527" i="1"/>
  <c r="C491" i="1"/>
  <c r="A435" i="1"/>
  <c r="V435" i="1"/>
  <c r="AQ435" i="1"/>
  <c r="O435" i="1"/>
  <c r="L435" i="1"/>
  <c r="AB435" i="1"/>
  <c r="D508" i="1"/>
  <c r="AK508" i="1"/>
  <c r="AH508" i="1"/>
  <c r="V508" i="1"/>
  <c r="AS508" i="1"/>
  <c r="U460" i="1"/>
  <c r="C460" i="1"/>
  <c r="AG491" i="1"/>
  <c r="AS527" i="1"/>
  <c r="E527" i="1"/>
  <c r="N527" i="1"/>
  <c r="T527" i="1"/>
  <c r="F527" i="1"/>
  <c r="V460" i="1"/>
  <c r="D460" i="1"/>
  <c r="AK460" i="1"/>
  <c r="R460" i="1"/>
  <c r="A460" i="1"/>
  <c r="T491" i="1"/>
  <c r="BG328" i="1"/>
  <c r="AJ314" i="1"/>
  <c r="AT314" i="1"/>
  <c r="G314" i="1"/>
  <c r="A314" i="1"/>
  <c r="Y314" i="1"/>
  <c r="P120" i="1"/>
  <c r="AY191" i="1"/>
  <c r="AG381" i="1"/>
  <c r="AO244" i="1"/>
  <c r="I266" i="1"/>
  <c r="J329" i="1"/>
  <c r="B340" i="1"/>
  <c r="X313" i="1"/>
  <c r="AV260" i="1"/>
  <c r="BD297" i="1"/>
  <c r="AL297" i="1"/>
  <c r="AO351" i="1"/>
  <c r="B351" i="1"/>
  <c r="E351" i="1"/>
  <c r="BD351" i="1"/>
  <c r="AL351" i="1"/>
  <c r="AM351" i="1"/>
  <c r="G351" i="1"/>
  <c r="AN351" i="1"/>
  <c r="O351" i="1"/>
  <c r="AJ351" i="1"/>
  <c r="BH351" i="1"/>
  <c r="J351" i="1"/>
  <c r="AY351" i="1"/>
  <c r="X351" i="1"/>
  <c r="AE351" i="1"/>
  <c r="AE275" i="1"/>
  <c r="Y275" i="1"/>
  <c r="AT275" i="1"/>
  <c r="AH275" i="1"/>
  <c r="AK340" i="1"/>
  <c r="BC340" i="1"/>
  <c r="AH340" i="1"/>
  <c r="BE340" i="1"/>
  <c r="AB340" i="1"/>
  <c r="AD325" i="1"/>
  <c r="Z325" i="1"/>
  <c r="AJ325" i="1"/>
  <c r="BH325" i="1"/>
  <c r="R325" i="1"/>
  <c r="AA325" i="1"/>
  <c r="F325" i="1"/>
  <c r="AR325" i="1"/>
  <c r="N154" i="1"/>
  <c r="Q154" i="1"/>
  <c r="H154" i="1"/>
  <c r="AO154" i="1"/>
  <c r="BA154" i="1"/>
  <c r="U336" i="1"/>
  <c r="R336" i="1"/>
  <c r="L336" i="1"/>
  <c r="AD336" i="1"/>
  <c r="AR101" i="1"/>
  <c r="T101" i="1"/>
  <c r="K101" i="1"/>
  <c r="AI101" i="1"/>
  <c r="Z101" i="1"/>
  <c r="H101" i="1"/>
  <c r="Q48" i="1"/>
  <c r="AO48" i="1"/>
  <c r="BA48" i="1"/>
  <c r="AL48" i="1"/>
  <c r="L221" i="1"/>
  <c r="AI221" i="1"/>
  <c r="AX221" i="1"/>
  <c r="AD221" i="1"/>
  <c r="E221" i="1"/>
  <c r="AG221" i="1"/>
  <c r="AC221" i="1"/>
  <c r="I221" i="1"/>
  <c r="AS221" i="1"/>
  <c r="AY221" i="1"/>
  <c r="R221" i="1"/>
  <c r="S302" i="1"/>
  <c r="AQ302" i="1"/>
  <c r="AU247" i="1"/>
  <c r="AF247" i="1"/>
  <c r="AR247" i="1"/>
  <c r="BC142" i="1"/>
  <c r="AH142" i="1"/>
  <c r="S142" i="1"/>
  <c r="BF142" i="1"/>
  <c r="M142" i="1"/>
  <c r="Q310" i="1"/>
  <c r="AR371" i="1"/>
  <c r="K371" i="1"/>
  <c r="Z252" i="1"/>
  <c r="BG252" i="1"/>
  <c r="W252" i="1"/>
  <c r="AF252" i="1"/>
  <c r="Z127" i="1"/>
  <c r="AL127" i="1"/>
  <c r="Q127" i="1"/>
  <c r="K127" i="1"/>
  <c r="AR127" i="1"/>
  <c r="BF94" i="1"/>
  <c r="AD94" i="1"/>
  <c r="BC94" i="1"/>
  <c r="AB94" i="1"/>
  <c r="P94" i="1"/>
  <c r="AT94" i="1"/>
  <c r="AN332" i="1"/>
  <c r="AT332" i="1"/>
  <c r="S332" i="1"/>
  <c r="AO222" i="1"/>
  <c r="AR222" i="1"/>
  <c r="BA222" i="1"/>
  <c r="Z222" i="1"/>
  <c r="BG222" i="1"/>
  <c r="N222" i="1"/>
  <c r="W280" i="1"/>
  <c r="BA280" i="1"/>
  <c r="T280" i="1"/>
  <c r="Q280" i="1"/>
  <c r="AU280" i="1"/>
  <c r="AZ49" i="1"/>
  <c r="BC49" i="1"/>
  <c r="S49" i="1"/>
  <c r="Y49" i="1"/>
  <c r="A49" i="1"/>
  <c r="AH49" i="1"/>
  <c r="K22" i="1"/>
  <c r="W22" i="1"/>
  <c r="AL22" i="1"/>
  <c r="AF22" i="1"/>
  <c r="BE274" i="1"/>
  <c r="AW274" i="1"/>
  <c r="BC274" i="1"/>
  <c r="AN274" i="1"/>
  <c r="V272" i="1"/>
  <c r="AV272" i="1"/>
  <c r="Y364" i="1"/>
  <c r="AK362" i="1"/>
  <c r="V295" i="1"/>
  <c r="Y295" i="1"/>
  <c r="AW295" i="1"/>
  <c r="X295" i="1"/>
  <c r="I295" i="1"/>
  <c r="AT295" i="1"/>
  <c r="F295" i="1"/>
  <c r="AY295" i="1"/>
  <c r="G295" i="1"/>
  <c r="AE295" i="1"/>
  <c r="AF295" i="1"/>
  <c r="AU295" i="1"/>
  <c r="T295" i="1"/>
  <c r="H295" i="1"/>
  <c r="Z295" i="1"/>
  <c r="AO336" i="1"/>
  <c r="AX336" i="1"/>
  <c r="N336" i="1"/>
  <c r="BG336" i="1"/>
  <c r="AE359" i="1"/>
  <c r="A359" i="1"/>
  <c r="AQ307" i="1"/>
  <c r="AQ281" i="1"/>
  <c r="D281" i="1"/>
  <c r="Y281" i="1"/>
  <c r="J281" i="1"/>
  <c r="BC259" i="1"/>
  <c r="AW259" i="1"/>
  <c r="AZ259" i="1"/>
  <c r="K266" i="1"/>
  <c r="AX314" i="1"/>
  <c r="X369" i="1"/>
  <c r="AE369" i="1"/>
  <c r="Y306" i="1"/>
  <c r="M306" i="1"/>
  <c r="AW280" i="1"/>
  <c r="BE280" i="1"/>
  <c r="X280" i="1"/>
  <c r="BF280" i="1"/>
  <c r="AN280" i="1"/>
  <c r="BC280" i="1"/>
  <c r="AY280" i="1"/>
  <c r="U280" i="1"/>
  <c r="J280" i="1"/>
  <c r="G280" i="1"/>
  <c r="J271" i="1"/>
  <c r="O310" i="1"/>
  <c r="AI381" i="1"/>
  <c r="N381" i="1"/>
  <c r="AR381" i="1"/>
  <c r="BA381" i="1"/>
  <c r="AN68" i="1"/>
  <c r="O68" i="1"/>
  <c r="AS68" i="1"/>
  <c r="S68" i="1"/>
  <c r="M68" i="1"/>
  <c r="AT291" i="1"/>
  <c r="AE291" i="1"/>
  <c r="AF309" i="1"/>
  <c r="A254" i="1"/>
  <c r="AB254" i="1"/>
  <c r="AU275" i="1"/>
  <c r="H275" i="1"/>
  <c r="BA275" i="1"/>
  <c r="T275" i="1"/>
  <c r="AL91" i="1"/>
  <c r="AF91" i="1"/>
  <c r="AC91" i="1"/>
  <c r="AO91" i="1"/>
  <c r="Q91" i="1"/>
  <c r="L91" i="1"/>
  <c r="AT91" i="1"/>
  <c r="J91" i="1"/>
  <c r="AH91" i="1"/>
  <c r="AD91" i="1"/>
  <c r="AN91" i="1"/>
  <c r="BC91" i="1"/>
  <c r="AW91" i="1"/>
  <c r="BB91" i="1"/>
  <c r="C448" i="1"/>
  <c r="AM448" i="1"/>
  <c r="L448" i="1"/>
  <c r="F448" i="1"/>
  <c r="AJ448" i="1"/>
  <c r="AD271" i="1"/>
  <c r="W271" i="1"/>
  <c r="AR271" i="1"/>
  <c r="AY271" i="1"/>
  <c r="K271" i="1"/>
  <c r="E271" i="1"/>
  <c r="AF271" i="1"/>
  <c r="BD450" i="1"/>
  <c r="Q450" i="1"/>
  <c r="BG450" i="1"/>
  <c r="AR450" i="1"/>
  <c r="AI450" i="1"/>
  <c r="BH142" i="1"/>
  <c r="BD142" i="1"/>
  <c r="C142" i="1"/>
  <c r="AC142" i="1"/>
  <c r="BB142" i="1"/>
  <c r="AU142" i="1"/>
  <c r="AG142" i="1"/>
  <c r="H305" i="1"/>
  <c r="T305" i="1"/>
  <c r="BD305" i="1"/>
  <c r="AX305" i="1"/>
  <c r="AJ388" i="1"/>
  <c r="X388" i="1"/>
  <c r="AY388" i="1"/>
  <c r="BE479" i="1"/>
  <c r="AP479" i="1"/>
  <c r="BB479" i="1"/>
  <c r="AG479" i="1"/>
  <c r="F479" i="1"/>
  <c r="AJ479" i="1"/>
  <c r="AO374" i="1"/>
  <c r="AI374" i="1"/>
  <c r="AJ371" i="1"/>
  <c r="AS371" i="1"/>
  <c r="AA371" i="1"/>
  <c r="AV442" i="1"/>
  <c r="BE442" i="1"/>
  <c r="AM442" i="1"/>
  <c r="AA442" i="1"/>
  <c r="L442" i="1"/>
  <c r="X259" i="1"/>
  <c r="O259" i="1"/>
  <c r="BH396" i="1"/>
  <c r="U396" i="1"/>
  <c r="BB396" i="1"/>
  <c r="AZ396" i="1"/>
  <c r="BE396" i="1"/>
  <c r="S396" i="1"/>
  <c r="AS396" i="1"/>
  <c r="V396" i="1"/>
  <c r="AK396" i="1"/>
  <c r="AH396" i="1"/>
  <c r="AH493" i="1"/>
  <c r="AZ493" i="1"/>
  <c r="BH399" i="1"/>
  <c r="O546" i="1"/>
  <c r="AV463" i="1"/>
  <c r="AJ463" i="1"/>
  <c r="AH479" i="1"/>
  <c r="Z389" i="1"/>
  <c r="AT499" i="1"/>
  <c r="Q389" i="1"/>
  <c r="AL449" i="1"/>
  <c r="AI478" i="1"/>
  <c r="BF499" i="1"/>
  <c r="P515" i="1"/>
  <c r="D463" i="1"/>
  <c r="BB463" i="1"/>
  <c r="AK479" i="1"/>
  <c r="AO389" i="1"/>
  <c r="X499" i="1"/>
  <c r="AY463" i="1"/>
  <c r="T449" i="1"/>
  <c r="N420" i="1"/>
  <c r="BD474" i="1"/>
  <c r="H474" i="1"/>
  <c r="AL399" i="1"/>
  <c r="Q515" i="1"/>
  <c r="AR515" i="1"/>
  <c r="AT539" i="1"/>
  <c r="O385" i="1"/>
  <c r="AP482" i="1"/>
  <c r="O446" i="1"/>
  <c r="U446" i="1"/>
  <c r="AS446" i="1"/>
  <c r="AZ425" i="1"/>
  <c r="AN425" i="1"/>
  <c r="S425" i="1"/>
  <c r="AI515" i="1"/>
  <c r="AF407" i="1"/>
  <c r="AC554" i="1"/>
  <c r="AE542" i="1"/>
  <c r="AB542" i="1"/>
  <c r="D542" i="1"/>
  <c r="S542" i="1"/>
  <c r="AV506" i="1"/>
  <c r="A506" i="1"/>
  <c r="BB506" i="1"/>
  <c r="AG506" i="1"/>
  <c r="X506" i="1"/>
  <c r="S448" i="1"/>
  <c r="D448" i="1"/>
  <c r="AK448" i="1"/>
  <c r="Y403" i="1"/>
  <c r="W499" i="1"/>
  <c r="AF499" i="1"/>
  <c r="B499" i="1"/>
  <c r="BG499" i="1"/>
  <c r="V442" i="1"/>
  <c r="BC442" i="1"/>
  <c r="C385" i="1"/>
  <c r="AG385" i="1"/>
  <c r="AP385" i="1"/>
  <c r="BE385" i="1"/>
  <c r="J543" i="1"/>
  <c r="S503" i="1"/>
  <c r="AK503" i="1"/>
  <c r="AG503" i="1"/>
  <c r="AG482" i="1"/>
  <c r="AY482" i="1"/>
  <c r="BH482" i="1"/>
  <c r="O482" i="1"/>
  <c r="AI514" i="1"/>
  <c r="AO514" i="1"/>
  <c r="Z514" i="1"/>
  <c r="BD514" i="1"/>
  <c r="AV404" i="1"/>
  <c r="AJ404" i="1"/>
  <c r="AP404" i="1"/>
  <c r="AX404" i="1"/>
  <c r="H404" i="1"/>
  <c r="B404" i="1"/>
  <c r="S462" i="1"/>
  <c r="W398" i="1"/>
  <c r="AO398" i="1"/>
  <c r="E398" i="1"/>
  <c r="N398" i="1"/>
  <c r="AC398" i="1"/>
  <c r="BF419" i="1"/>
  <c r="BG385" i="1"/>
  <c r="W385" i="1"/>
  <c r="R385" i="1"/>
  <c r="AR385" i="1"/>
  <c r="O503" i="1"/>
  <c r="AX94" i="1"/>
  <c r="BA94" i="1"/>
  <c r="H203" i="1"/>
  <c r="AT127" i="1"/>
  <c r="BH127" i="1"/>
  <c r="AJ127" i="1"/>
  <c r="AZ127" i="1"/>
  <c r="AQ127" i="1"/>
  <c r="E223" i="1"/>
  <c r="AX68" i="1"/>
  <c r="S222" i="1"/>
  <c r="BE222" i="1"/>
  <c r="AE222" i="1"/>
  <c r="AH262" i="1"/>
  <c r="Q78" i="1"/>
  <c r="N302" i="1"/>
  <c r="AE63" i="1"/>
  <c r="H119" i="1"/>
  <c r="AE374" i="1"/>
  <c r="AJ374" i="1"/>
  <c r="AZ352" i="1"/>
  <c r="D352" i="1"/>
  <c r="S352" i="1"/>
  <c r="AW352" i="1"/>
  <c r="AE352" i="1"/>
  <c r="G342" i="1"/>
  <c r="D342" i="1"/>
  <c r="AB342" i="1"/>
  <c r="AK342" i="1"/>
  <c r="AZ363" i="1"/>
  <c r="AE363" i="1"/>
  <c r="S363" i="1"/>
  <c r="AO375" i="1"/>
  <c r="E375" i="1"/>
  <c r="AP251" i="1"/>
  <c r="E260" i="1"/>
  <c r="F314" i="1"/>
  <c r="X314" i="1"/>
  <c r="AK314" i="1"/>
  <c r="AZ314" i="1"/>
  <c r="J314" i="1"/>
  <c r="AW314" i="1"/>
  <c r="M191" i="1"/>
  <c r="R91" i="1"/>
  <c r="X291" i="1"/>
  <c r="AR329" i="1"/>
  <c r="E340" i="1"/>
  <c r="K340" i="1"/>
  <c r="U260" i="1"/>
  <c r="E297" i="1"/>
  <c r="AF297" i="1"/>
  <c r="BA297" i="1"/>
  <c r="AR297" i="1"/>
  <c r="BA351" i="1"/>
  <c r="Z351" i="1"/>
  <c r="N351" i="1"/>
  <c r="K351" i="1"/>
  <c r="BG351" i="1"/>
  <c r="BC351" i="1"/>
  <c r="AD351" i="1"/>
  <c r="AH351" i="1"/>
  <c r="AP351" i="1"/>
  <c r="S351" i="1"/>
  <c r="V351" i="1"/>
  <c r="AA351" i="1"/>
  <c r="AT351" i="1"/>
  <c r="AN275" i="1"/>
  <c r="BC275" i="1"/>
  <c r="AJ340" i="1"/>
  <c r="M340" i="1"/>
  <c r="AW340" i="1"/>
  <c r="J340" i="1"/>
  <c r="S340" i="1"/>
  <c r="BB340" i="1"/>
  <c r="AP340" i="1"/>
  <c r="AN340" i="1"/>
  <c r="AM325" i="1"/>
  <c r="AC325" i="1"/>
  <c r="B325" i="1"/>
  <c r="U325" i="1"/>
  <c r="AP325" i="1"/>
  <c r="BA325" i="1"/>
  <c r="C325" i="1"/>
  <c r="AV325" i="1"/>
  <c r="AX325" i="1"/>
  <c r="AO325" i="1"/>
  <c r="H325" i="1"/>
  <c r="BD154" i="1"/>
  <c r="AI154" i="1"/>
  <c r="K154" i="1"/>
  <c r="AF154" i="1"/>
  <c r="AA336" i="1"/>
  <c r="BH336" i="1"/>
  <c r="O336" i="1"/>
  <c r="E101" i="1"/>
  <c r="B101" i="1"/>
  <c r="AF101" i="1"/>
  <c r="Q101" i="1"/>
  <c r="AO101" i="1"/>
  <c r="AL101" i="1"/>
  <c r="W48" i="1"/>
  <c r="AF48" i="1"/>
  <c r="AI48" i="1"/>
  <c r="N48" i="1"/>
  <c r="BG48" i="1"/>
  <c r="Q221" i="1"/>
  <c r="BG221" i="1"/>
  <c r="B221" i="1"/>
  <c r="BA221" i="1"/>
  <c r="N221" i="1"/>
  <c r="AR221" i="1"/>
  <c r="X221" i="1"/>
  <c r="BB221" i="1"/>
  <c r="AH302" i="1"/>
  <c r="AK302" i="1"/>
  <c r="AZ302" i="1"/>
  <c r="T247" i="1"/>
  <c r="BA247" i="1"/>
  <c r="B247" i="1"/>
  <c r="D142" i="1"/>
  <c r="V142" i="1"/>
  <c r="J142" i="1"/>
  <c r="AF310" i="1"/>
  <c r="Q371" i="1"/>
  <c r="BG371" i="1"/>
  <c r="BD371" i="1"/>
  <c r="K252" i="1"/>
  <c r="H252" i="1"/>
  <c r="AU252" i="1"/>
  <c r="AR252" i="1"/>
  <c r="AO252" i="1"/>
  <c r="AF127" i="1"/>
  <c r="T127" i="1"/>
  <c r="W127" i="1"/>
  <c r="AU127" i="1"/>
  <c r="AC127" i="1"/>
  <c r="R94" i="1"/>
  <c r="AA94" i="1"/>
  <c r="I94" i="1"/>
  <c r="D94" i="1"/>
  <c r="AV94" i="1"/>
  <c r="AJ94" i="1"/>
  <c r="V94" i="1"/>
  <c r="M332" i="1"/>
  <c r="AZ332" i="1"/>
  <c r="AU222" i="1"/>
  <c r="W222" i="1"/>
  <c r="K222" i="1"/>
  <c r="Q222" i="1"/>
  <c r="AX280" i="1"/>
  <c r="AO280" i="1"/>
  <c r="E280" i="1"/>
  <c r="AM280" i="1"/>
  <c r="AN49" i="1"/>
  <c r="P49" i="1"/>
  <c r="BF49" i="1"/>
  <c r="AB49" i="1"/>
  <c r="V49" i="1"/>
  <c r="AI22" i="1"/>
  <c r="AX22" i="1"/>
  <c r="Z22" i="1"/>
  <c r="E22" i="1"/>
  <c r="BA22" i="1"/>
  <c r="D274" i="1"/>
  <c r="J274" i="1"/>
  <c r="BF274" i="1"/>
  <c r="U274" i="1"/>
  <c r="C274" i="1"/>
  <c r="M274" i="1"/>
  <c r="AP274" i="1"/>
  <c r="F272" i="1"/>
  <c r="I272" i="1"/>
  <c r="E491" i="1"/>
  <c r="AL491" i="1"/>
  <c r="AO491" i="1"/>
  <c r="AJ491" i="1"/>
  <c r="BF491" i="1"/>
  <c r="I491" i="1"/>
  <c r="BG460" i="1"/>
  <c r="BA460" i="1"/>
  <c r="AH535" i="1"/>
  <c r="J535" i="1"/>
  <c r="AW535" i="1"/>
  <c r="T445" i="1"/>
  <c r="W445" i="1"/>
  <c r="F445" i="1"/>
  <c r="AB386" i="1"/>
  <c r="S386" i="1"/>
  <c r="AG386" i="1"/>
  <c r="AC530" i="1"/>
  <c r="B502" i="1"/>
  <c r="BH502" i="1"/>
  <c r="R435" i="1"/>
  <c r="Y460" i="1"/>
  <c r="K481" i="1"/>
  <c r="L481" i="1"/>
  <c r="K496" i="1"/>
  <c r="AM416" i="1"/>
  <c r="M544" i="1"/>
  <c r="AA544" i="1"/>
  <c r="AD416" i="1"/>
  <c r="BH531" i="1"/>
  <c r="BE531" i="1"/>
  <c r="L470" i="1"/>
  <c r="M470" i="1"/>
  <c r="P470" i="1"/>
  <c r="C470" i="1"/>
  <c r="X470" i="1"/>
  <c r="AM397" i="1"/>
  <c r="AG544" i="1"/>
  <c r="Q416" i="1"/>
  <c r="W416" i="1"/>
  <c r="N416" i="1"/>
  <c r="AK434" i="1"/>
  <c r="V483" i="1"/>
  <c r="G483" i="1"/>
  <c r="J483" i="1"/>
  <c r="AL493" i="1"/>
  <c r="B493" i="1"/>
  <c r="C504" i="1"/>
  <c r="AM505" i="1"/>
  <c r="C505" i="1"/>
  <c r="D505" i="1"/>
  <c r="BF390" i="1"/>
  <c r="AP390" i="1"/>
  <c r="AL390" i="1"/>
  <c r="AX390" i="1"/>
  <c r="AS493" i="1"/>
  <c r="S544" i="1"/>
  <c r="AD470" i="1"/>
  <c r="R531" i="1"/>
  <c r="BE544" i="1"/>
  <c r="AD544" i="1"/>
  <c r="AA416" i="1"/>
  <c r="H473" i="1"/>
  <c r="S397" i="1"/>
  <c r="G397" i="1"/>
  <c r="J397" i="1"/>
  <c r="AD397" i="1"/>
  <c r="BC397" i="1"/>
  <c r="AS397" i="1"/>
  <c r="AK397" i="1"/>
  <c r="AK544" i="1"/>
  <c r="AQ544" i="1"/>
  <c r="AZ544" i="1"/>
  <c r="AE544" i="1"/>
  <c r="BC544" i="1"/>
  <c r="AL429" i="1"/>
  <c r="U506" i="1"/>
  <c r="AA530" i="1"/>
  <c r="X468" i="1"/>
  <c r="R468" i="1"/>
  <c r="AX434" i="1"/>
  <c r="B470" i="1"/>
  <c r="Z435" i="1"/>
  <c r="O549" i="1"/>
  <c r="U504" i="1"/>
  <c r="AM483" i="1"/>
  <c r="X483" i="1"/>
  <c r="A483" i="1"/>
  <c r="D483" i="1"/>
  <c r="N493" i="1"/>
  <c r="AO493" i="1"/>
  <c r="BG502" i="1"/>
  <c r="AO386" i="1"/>
  <c r="BE386" i="1"/>
  <c r="AM386" i="1"/>
  <c r="Q386" i="1"/>
  <c r="AL386" i="1"/>
  <c r="O386" i="1"/>
  <c r="N386" i="1"/>
  <c r="AF386" i="1"/>
  <c r="AW527" i="1"/>
  <c r="R527" i="1"/>
  <c r="Y527" i="1"/>
  <c r="G527" i="1"/>
  <c r="V527" i="1"/>
  <c r="AI472" i="1"/>
  <c r="N472" i="1"/>
  <c r="AU472" i="1"/>
  <c r="K449" i="1"/>
  <c r="BA535" i="1"/>
  <c r="Q535" i="1"/>
  <c r="AF535" i="1"/>
  <c r="I460" i="1"/>
  <c r="H460" i="1"/>
  <c r="F535" i="1"/>
  <c r="BC535" i="1"/>
  <c r="AD535" i="1"/>
  <c r="V535" i="1"/>
  <c r="O535" i="1"/>
  <c r="D491" i="1"/>
  <c r="AT491" i="1"/>
  <c r="AY491" i="1"/>
  <c r="T435" i="1"/>
  <c r="AY527" i="1"/>
  <c r="AV397" i="1"/>
  <c r="R483" i="1"/>
  <c r="AC493" i="1"/>
  <c r="Q472" i="1"/>
  <c r="K397" i="1"/>
  <c r="AL397" i="1"/>
  <c r="T397" i="1"/>
  <c r="O502" i="1"/>
  <c r="R502" i="1"/>
  <c r="AW502" i="1"/>
  <c r="E435" i="1"/>
  <c r="AO435" i="1"/>
  <c r="W435" i="1"/>
  <c r="BA435" i="1"/>
  <c r="AX435" i="1"/>
  <c r="AX504" i="1"/>
  <c r="E504" i="1"/>
  <c r="Q504" i="1"/>
  <c r="AN509" i="1"/>
  <c r="S509" i="1"/>
  <c r="AT530" i="1"/>
  <c r="BG544" i="1"/>
  <c r="N544" i="1"/>
  <c r="AL544" i="1"/>
  <c r="AG441" i="1"/>
  <c r="C404" i="1"/>
  <c r="AO404" i="1"/>
  <c r="AR468" i="1"/>
  <c r="V505" i="1"/>
  <c r="AW505" i="1"/>
  <c r="AD390" i="1"/>
  <c r="X390" i="1"/>
  <c r="AA441" i="1"/>
  <c r="O441" i="1"/>
  <c r="F441" i="1"/>
  <c r="E441" i="1"/>
  <c r="R441" i="1"/>
  <c r="AJ441" i="1"/>
  <c r="L441" i="1"/>
  <c r="P499" i="1"/>
  <c r="AL389" i="1"/>
  <c r="B386" i="1"/>
  <c r="W472" i="1"/>
  <c r="AK542" i="1"/>
  <c r="U549" i="1"/>
  <c r="R508" i="1"/>
  <c r="N468" i="1"/>
  <c r="AJ478" i="1"/>
  <c r="AB505" i="1"/>
  <c r="M505" i="1"/>
  <c r="AK505" i="1"/>
  <c r="C468" i="1"/>
  <c r="AL468" i="1"/>
  <c r="AD468" i="1"/>
  <c r="AX468" i="1"/>
  <c r="M508" i="1"/>
  <c r="F508" i="1"/>
  <c r="BB508" i="1"/>
  <c r="BG549" i="1"/>
  <c r="BB445" i="1"/>
  <c r="AP445" i="1"/>
  <c r="AO445" i="1"/>
  <c r="T498" i="1"/>
  <c r="AP498" i="1"/>
  <c r="G498" i="1"/>
  <c r="BG446" i="1"/>
  <c r="B481" i="1"/>
  <c r="AF481" i="1"/>
  <c r="P429" i="1"/>
  <c r="Q530" i="1"/>
  <c r="AD483" i="1"/>
  <c r="AR404" i="1"/>
  <c r="AH429" i="1"/>
  <c r="A429" i="1"/>
  <c r="AW429" i="1"/>
  <c r="AB429" i="1"/>
  <c r="O531" i="1"/>
  <c r="AW386" i="1"/>
  <c r="V448" i="1"/>
  <c r="T420" i="1"/>
  <c r="A503" i="1"/>
  <c r="C441" i="1"/>
  <c r="BF429" i="1"/>
  <c r="P548" i="1"/>
  <c r="AV483" i="1"/>
  <c r="AI493" i="1"/>
  <c r="BH530" i="1"/>
  <c r="AJ530" i="1"/>
  <c r="AC544" i="1"/>
  <c r="AS390" i="1"/>
  <c r="BA544" i="1"/>
  <c r="BD476" i="1"/>
  <c r="AZ390" i="1"/>
  <c r="AC476" i="1"/>
  <c r="BG476" i="1"/>
  <c r="AQ445" i="1"/>
  <c r="F544" i="1"/>
  <c r="AJ445" i="1"/>
  <c r="BF445" i="1"/>
  <c r="AB441" i="1"/>
  <c r="AE548" i="1"/>
  <c r="AB491" i="1"/>
  <c r="AX445" i="1"/>
  <c r="AT498" i="1"/>
  <c r="AG498" i="1"/>
  <c r="U498" i="1"/>
  <c r="P488" i="1"/>
  <c r="A488" i="1"/>
  <c r="AE488" i="1"/>
  <c r="BC488" i="1"/>
  <c r="AB535" i="1"/>
  <c r="AA535" i="1"/>
  <c r="BE535" i="1"/>
  <c r="AO446" i="1"/>
  <c r="AI549" i="1"/>
  <c r="K549" i="1"/>
  <c r="U535" i="1"/>
  <c r="M441" i="1"/>
  <c r="AZ441" i="1"/>
  <c r="AS441" i="1"/>
  <c r="AK441" i="1"/>
  <c r="AQ441" i="1"/>
  <c r="N535" i="1"/>
  <c r="W460" i="1"/>
  <c r="BD455" i="1"/>
  <c r="Z455" i="1"/>
  <c r="L509" i="1"/>
  <c r="AM463" i="1"/>
  <c r="M445" i="1"/>
  <c r="AF504" i="1"/>
  <c r="Z468" i="1"/>
  <c r="K504" i="1"/>
  <c r="AZ498" i="1"/>
  <c r="Q455" i="1"/>
  <c r="AA509" i="1"/>
  <c r="BH508" i="1"/>
  <c r="AX483" i="1"/>
  <c r="K483" i="1"/>
  <c r="Q483" i="1"/>
  <c r="AC483" i="1"/>
  <c r="T508" i="1"/>
  <c r="K508" i="1"/>
  <c r="AX508" i="1"/>
  <c r="V472" i="1"/>
  <c r="AX243" i="1"/>
  <c r="W243" i="1"/>
  <c r="K243" i="1"/>
  <c r="AL243" i="1"/>
  <c r="Q243" i="1"/>
  <c r="AQ75" i="1"/>
  <c r="M75" i="1"/>
  <c r="AT75" i="1"/>
  <c r="AW75" i="1"/>
  <c r="AE75" i="1"/>
  <c r="AH149" i="1"/>
  <c r="AT149" i="1"/>
  <c r="G149" i="1"/>
  <c r="BF149" i="1"/>
  <c r="AK149" i="1"/>
  <c r="B303" i="1"/>
  <c r="Q303" i="1"/>
  <c r="N303" i="1"/>
  <c r="BG303" i="1"/>
  <c r="AU303" i="1"/>
  <c r="BD303" i="1"/>
  <c r="W294" i="1"/>
  <c r="N294" i="1"/>
  <c r="AI294" i="1"/>
  <c r="Z294" i="1"/>
  <c r="AR294" i="1"/>
  <c r="AC250" i="1"/>
  <c r="AL250" i="1"/>
  <c r="AX250" i="1"/>
  <c r="AR250" i="1"/>
  <c r="AI250" i="1"/>
  <c r="C354" i="1"/>
  <c r="AW354" i="1"/>
  <c r="O354" i="1"/>
  <c r="BH354" i="1"/>
  <c r="AE354" i="1"/>
  <c r="Y354" i="1"/>
  <c r="BF354" i="1"/>
  <c r="AP354" i="1"/>
  <c r="G354" i="1"/>
  <c r="AJ354" i="1"/>
  <c r="AV354" i="1"/>
  <c r="T40" i="1"/>
  <c r="AO40" i="1"/>
  <c r="AC40" i="1"/>
  <c r="K40" i="1"/>
  <c r="BD40" i="1"/>
  <c r="BE257" i="1"/>
  <c r="BF257" i="1"/>
  <c r="AW257" i="1"/>
  <c r="AS257" i="1"/>
  <c r="U257" i="1"/>
  <c r="AV257" i="1"/>
  <c r="AQ257" i="1"/>
  <c r="AG257" i="1"/>
  <c r="K257" i="1"/>
  <c r="AF257" i="1"/>
  <c r="BG257" i="1"/>
  <c r="T257" i="1"/>
  <c r="BA257" i="1"/>
  <c r="AV356" i="1"/>
  <c r="AE356" i="1"/>
  <c r="AN356" i="1"/>
  <c r="F356" i="1"/>
  <c r="V356" i="1"/>
  <c r="AD356" i="1"/>
  <c r="A356" i="1"/>
  <c r="X356" i="1"/>
  <c r="J356" i="1"/>
  <c r="Q246" i="1"/>
  <c r="AI246" i="1"/>
  <c r="E246" i="1"/>
  <c r="AC246" i="1"/>
  <c r="BG493" i="1"/>
  <c r="Y504" i="1"/>
  <c r="M504" i="1"/>
  <c r="F504" i="1"/>
  <c r="AA504" i="1"/>
  <c r="R504" i="1"/>
  <c r="BE504" i="1"/>
  <c r="A504" i="1"/>
  <c r="H505" i="1"/>
  <c r="AL505" i="1"/>
  <c r="AF498" i="1"/>
  <c r="W498" i="1"/>
  <c r="AX498" i="1"/>
  <c r="AL498" i="1"/>
  <c r="AD498" i="1"/>
  <c r="AE445" i="1"/>
  <c r="S445" i="1"/>
  <c r="G445" i="1"/>
  <c r="P481" i="1"/>
  <c r="M481" i="1"/>
  <c r="A481" i="1"/>
  <c r="Y481" i="1"/>
  <c r="AW481" i="1"/>
  <c r="BC481" i="1"/>
  <c r="BB481" i="1"/>
  <c r="AI468" i="1"/>
  <c r="BA397" i="1"/>
  <c r="AR397" i="1"/>
  <c r="AO470" i="1"/>
  <c r="AF470" i="1"/>
  <c r="BG470" i="1"/>
  <c r="I470" i="1"/>
  <c r="W515" i="1"/>
  <c r="I499" i="1"/>
  <c r="M543" i="1"/>
  <c r="Y479" i="1"/>
  <c r="BE542" i="1"/>
  <c r="W407" i="1"/>
  <c r="AJ549" i="1"/>
  <c r="BB447" i="1"/>
  <c r="AL445" i="1"/>
  <c r="Z509" i="1"/>
  <c r="AR509" i="1"/>
  <c r="Q509" i="1"/>
  <c r="BF509" i="1"/>
  <c r="C530" i="1"/>
  <c r="BE530" i="1"/>
  <c r="AZ530" i="1"/>
  <c r="F530" i="1"/>
  <c r="AC499" i="1"/>
  <c r="S479" i="1"/>
  <c r="AP499" i="1"/>
  <c r="O447" i="1"/>
  <c r="BA499" i="1"/>
  <c r="X482" i="1"/>
  <c r="U447" i="1"/>
  <c r="AM390" i="1"/>
  <c r="N390" i="1"/>
  <c r="B390" i="1"/>
  <c r="F502" i="1"/>
  <c r="A416" i="1"/>
  <c r="BC416" i="1"/>
  <c r="Y416" i="1"/>
  <c r="S416" i="1"/>
  <c r="BB416" i="1"/>
  <c r="BF531" i="1"/>
  <c r="C531" i="1"/>
  <c r="AB531" i="1"/>
  <c r="G531" i="1"/>
  <c r="AK531" i="1"/>
  <c r="AG531" i="1"/>
  <c r="AJ531" i="1"/>
  <c r="AZ531" i="1"/>
  <c r="AA531" i="1"/>
  <c r="B515" i="1"/>
  <c r="AD515" i="1"/>
  <c r="T458" i="1"/>
  <c r="BH506" i="1"/>
  <c r="AV386" i="1"/>
  <c r="J386" i="1"/>
  <c r="AR530" i="1"/>
  <c r="BA530" i="1"/>
  <c r="I428" i="1"/>
  <c r="AT468" i="1"/>
  <c r="BC468" i="1"/>
  <c r="AJ468" i="1"/>
  <c r="T446" i="1"/>
  <c r="Q446" i="1"/>
  <c r="N446" i="1"/>
  <c r="AI502" i="1"/>
  <c r="AF502" i="1"/>
  <c r="AL502" i="1"/>
  <c r="AO502" i="1"/>
  <c r="BA428" i="1"/>
  <c r="BG429" i="1"/>
  <c r="AX429" i="1"/>
  <c r="AM429" i="1"/>
  <c r="AF429" i="1"/>
  <c r="AF434" i="1"/>
  <c r="C428" i="1"/>
  <c r="BB429" i="1"/>
  <c r="AR428" i="1"/>
  <c r="AG472" i="1"/>
  <c r="BH428" i="1"/>
  <c r="AD428" i="1"/>
  <c r="BH429" i="1"/>
  <c r="AA429" i="1"/>
  <c r="BB434" i="1"/>
  <c r="AO428" i="1"/>
  <c r="AW472" i="1"/>
  <c r="AW509" i="1"/>
  <c r="Q428" i="1"/>
  <c r="AA472" i="1"/>
  <c r="Z498" i="1"/>
  <c r="AS498" i="1"/>
  <c r="C481" i="1"/>
  <c r="B407" i="1"/>
  <c r="I383" i="1"/>
  <c r="AI385" i="1"/>
  <c r="BD383" i="1"/>
  <c r="AM383" i="1"/>
  <c r="BD389" i="1"/>
  <c r="AE515" i="1"/>
  <c r="AP542" i="1"/>
  <c r="Z383" i="1"/>
  <c r="AT472" i="1"/>
  <c r="BF472" i="1"/>
  <c r="AA493" i="1"/>
  <c r="BG474" i="1"/>
  <c r="AW552" i="1"/>
  <c r="AL420" i="1"/>
  <c r="AK506" i="1"/>
  <c r="AE443" i="1"/>
  <c r="AB443" i="1"/>
  <c r="O472" i="1"/>
  <c r="AJ502" i="1"/>
  <c r="AC428" i="1"/>
  <c r="X472" i="1"/>
  <c r="T390" i="1"/>
  <c r="X428" i="1"/>
  <c r="BD549" i="1"/>
  <c r="BG498" i="1"/>
  <c r="AC509" i="1"/>
  <c r="W481" i="1"/>
  <c r="BH493" i="1"/>
  <c r="AQ493" i="1"/>
  <c r="T478" i="1"/>
  <c r="G552" i="1"/>
  <c r="AW506" i="1"/>
  <c r="BB446" i="1"/>
  <c r="AZ443" i="1"/>
  <c r="AJ548" i="1"/>
  <c r="AW443" i="1"/>
  <c r="H383" i="1"/>
  <c r="Z549" i="1"/>
  <c r="T549" i="1"/>
  <c r="AT542" i="1"/>
  <c r="G443" i="1"/>
  <c r="U434" i="1"/>
  <c r="AF428" i="1"/>
  <c r="BE434" i="1"/>
  <c r="AM548" i="1"/>
  <c r="AN463" i="1"/>
  <c r="D442" i="1"/>
  <c r="X502" i="1"/>
  <c r="AS428" i="1"/>
  <c r="AX399" i="1"/>
  <c r="R463" i="1"/>
  <c r="BG489" i="1"/>
  <c r="AA446" i="1"/>
  <c r="BC548" i="1"/>
  <c r="BG389" i="1"/>
  <c r="AQ443" i="1"/>
  <c r="D548" i="1"/>
  <c r="BD449" i="1"/>
  <c r="A548" i="1"/>
  <c r="AQ480" i="1"/>
  <c r="G503" i="1"/>
  <c r="AP530" i="1"/>
  <c r="A442" i="1"/>
  <c r="U385" i="1"/>
  <c r="H476" i="1"/>
  <c r="K476" i="1"/>
  <c r="BF434" i="1"/>
  <c r="U493" i="1"/>
  <c r="S493" i="1"/>
  <c r="A463" i="1"/>
  <c r="AN479" i="1"/>
  <c r="AW425" i="1"/>
  <c r="AJ383" i="1"/>
  <c r="AG447" i="1"/>
  <c r="T476" i="1"/>
  <c r="AX383" i="1"/>
  <c r="J434" i="1"/>
  <c r="AB434" i="1"/>
  <c r="I482" i="1"/>
  <c r="AN535" i="1"/>
  <c r="AN416" i="1"/>
  <c r="X493" i="1"/>
  <c r="B505" i="1"/>
  <c r="BD505" i="1"/>
  <c r="P498" i="1"/>
  <c r="AV481" i="1"/>
  <c r="G544" i="1"/>
  <c r="T428" i="1"/>
  <c r="U429" i="1"/>
  <c r="AL478" i="1"/>
  <c r="AQ434" i="1"/>
  <c r="S434" i="1"/>
  <c r="AO509" i="1"/>
  <c r="AX509" i="1"/>
  <c r="R509" i="1"/>
  <c r="AV509" i="1"/>
  <c r="BH509" i="1"/>
  <c r="V509" i="1"/>
  <c r="AS530" i="1"/>
  <c r="R530" i="1"/>
  <c r="AP468" i="1"/>
  <c r="A468" i="1"/>
  <c r="AZ468" i="1"/>
  <c r="M468" i="1"/>
  <c r="AU449" i="1"/>
  <c r="AI482" i="1"/>
  <c r="AS491" i="1"/>
  <c r="BB491" i="1"/>
  <c r="BD527" i="1"/>
  <c r="AA435" i="1"/>
  <c r="J435" i="1"/>
  <c r="BE435" i="1"/>
  <c r="AT435" i="1"/>
  <c r="BC435" i="1"/>
  <c r="X435" i="1"/>
  <c r="AH435" i="1"/>
  <c r="AK435" i="1"/>
  <c r="J508" i="1"/>
  <c r="O508" i="1"/>
  <c r="AZ508" i="1"/>
  <c r="AE508" i="1"/>
  <c r="C508" i="1"/>
  <c r="AW460" i="1"/>
  <c r="U435" i="1"/>
  <c r="U491" i="1"/>
  <c r="AQ491" i="1"/>
  <c r="X527" i="1"/>
  <c r="AC527" i="1"/>
  <c r="AI527" i="1"/>
  <c r="O527" i="1"/>
  <c r="BG527" i="1"/>
  <c r="AV460" i="1"/>
  <c r="AD460" i="1"/>
  <c r="AQ460" i="1"/>
  <c r="AT460" i="1"/>
  <c r="S272" i="1"/>
  <c r="AA364" i="1"/>
  <c r="AY362" i="1"/>
  <c r="BF362" i="1"/>
  <c r="M295" i="1"/>
  <c r="S295" i="1"/>
  <c r="AM295" i="1"/>
  <c r="AZ295" i="1"/>
  <c r="AD295" i="1"/>
  <c r="AB295" i="1"/>
  <c r="BH295" i="1"/>
  <c r="BC295" i="1"/>
  <c r="BG295" i="1"/>
  <c r="K295" i="1"/>
  <c r="B295" i="1"/>
  <c r="B336" i="1"/>
  <c r="Z336" i="1"/>
  <c r="T336" i="1"/>
  <c r="K336" i="1"/>
  <c r="G359" i="1"/>
  <c r="AD359" i="1"/>
  <c r="AH281" i="1"/>
  <c r="AW281" i="1"/>
  <c r="BC281" i="1"/>
  <c r="AQ259" i="1"/>
  <c r="AB259" i="1"/>
  <c r="W266" i="1"/>
  <c r="BA266" i="1"/>
  <c r="N314" i="1"/>
  <c r="H314" i="1"/>
  <c r="U369" i="1"/>
  <c r="AA369" i="1"/>
  <c r="AK306" i="1"/>
  <c r="BC306" i="1"/>
  <c r="AA280" i="1"/>
  <c r="AH280" i="1"/>
  <c r="BB280" i="1"/>
  <c r="AD280" i="1"/>
  <c r="L280" i="1"/>
  <c r="Y280" i="1"/>
  <c r="C280" i="1"/>
  <c r="AK280" i="1"/>
  <c r="R280" i="1"/>
  <c r="E327" i="1"/>
  <c r="Y271" i="1"/>
  <c r="BF271" i="1"/>
  <c r="R310" i="1"/>
  <c r="I310" i="1"/>
  <c r="AO381" i="1"/>
  <c r="K381" i="1"/>
  <c r="AC381" i="1"/>
  <c r="AQ68" i="1"/>
  <c r="J68" i="1"/>
  <c r="AB68" i="1"/>
  <c r="D68" i="1"/>
  <c r="A291" i="1"/>
  <c r="AK291" i="1"/>
  <c r="AZ291" i="1"/>
  <c r="AC309" i="1"/>
  <c r="AY254" i="1"/>
  <c r="AE254" i="1"/>
  <c r="BC504" i="1"/>
  <c r="AY504" i="1"/>
  <c r="BH504" i="1"/>
  <c r="AZ504" i="1"/>
  <c r="BF504" i="1"/>
  <c r="AV504" i="1"/>
  <c r="BG505" i="1"/>
  <c r="Z505" i="1"/>
  <c r="AX505" i="1"/>
  <c r="BD498" i="1"/>
  <c r="AI498" i="1"/>
  <c r="E498" i="1"/>
  <c r="Q498" i="1"/>
  <c r="B498" i="1"/>
  <c r="D445" i="1"/>
  <c r="AZ445" i="1"/>
  <c r="AB445" i="1"/>
  <c r="D481" i="1"/>
  <c r="BF481" i="1"/>
  <c r="AQ481" i="1"/>
  <c r="AT481" i="1"/>
  <c r="V481" i="1"/>
  <c r="AH481" i="1"/>
  <c r="BA468" i="1"/>
  <c r="AI397" i="1"/>
  <c r="L397" i="1"/>
  <c r="AG397" i="1"/>
  <c r="AX470" i="1"/>
  <c r="N470" i="1"/>
  <c r="BA470" i="1"/>
  <c r="O515" i="1"/>
  <c r="J506" i="1"/>
  <c r="X549" i="1"/>
  <c r="AZ479" i="1"/>
  <c r="AQ479" i="1"/>
  <c r="AQ447" i="1"/>
  <c r="AO499" i="1"/>
  <c r="BD445" i="1"/>
  <c r="H509" i="1"/>
  <c r="AF509" i="1"/>
  <c r="T509" i="1"/>
  <c r="Y509" i="1"/>
  <c r="AP509" i="1"/>
  <c r="S530" i="1"/>
  <c r="AE530" i="1"/>
  <c r="Y530" i="1"/>
  <c r="BA515" i="1"/>
  <c r="AS499" i="1"/>
  <c r="AU399" i="1"/>
  <c r="AG542" i="1"/>
  <c r="C482" i="1"/>
  <c r="AJ447" i="1"/>
  <c r="E499" i="1"/>
  <c r="AS506" i="1"/>
  <c r="P447" i="1"/>
  <c r="P390" i="1"/>
  <c r="BD390" i="1"/>
  <c r="BG390" i="1"/>
  <c r="R428" i="1"/>
  <c r="D416" i="1"/>
  <c r="M416" i="1"/>
  <c r="AJ416" i="1"/>
  <c r="AK416" i="1"/>
  <c r="G416" i="1"/>
  <c r="AZ416" i="1"/>
  <c r="AW531" i="1"/>
  <c r="AT531" i="1"/>
  <c r="Y531" i="1"/>
  <c r="BC531" i="1"/>
  <c r="AH531" i="1"/>
  <c r="AQ531" i="1"/>
  <c r="J531" i="1"/>
  <c r="AQ470" i="1"/>
  <c r="AK543" i="1"/>
  <c r="AZ543" i="1"/>
  <c r="A479" i="1"/>
  <c r="L482" i="1"/>
  <c r="BH386" i="1"/>
  <c r="AE386" i="1"/>
  <c r="BD530" i="1"/>
  <c r="AM468" i="1"/>
  <c r="G468" i="1"/>
  <c r="AX446" i="1"/>
  <c r="AF446" i="1"/>
  <c r="K446" i="1"/>
  <c r="AX502" i="1"/>
  <c r="Q502" i="1"/>
  <c r="E502" i="1"/>
  <c r="H502" i="1"/>
  <c r="Z428" i="1"/>
  <c r="AI428" i="1"/>
  <c r="H429" i="1"/>
  <c r="AV429" i="1"/>
  <c r="C429" i="1"/>
  <c r="AC429" i="1"/>
  <c r="AV434" i="1"/>
  <c r="AP472" i="1"/>
  <c r="I472" i="1"/>
  <c r="BB428" i="1"/>
  <c r="U472" i="1"/>
  <c r="AR434" i="1"/>
  <c r="M472" i="1"/>
  <c r="Z434" i="1"/>
  <c r="AJ428" i="1"/>
  <c r="X429" i="1"/>
  <c r="AY498" i="1"/>
  <c r="AQ472" i="1"/>
  <c r="W434" i="1"/>
  <c r="AM472" i="1"/>
  <c r="T434" i="1"/>
  <c r="G472" i="1"/>
  <c r="I434" i="1"/>
  <c r="A472" i="1"/>
  <c r="N434" i="1"/>
  <c r="AA498" i="1"/>
  <c r="M498" i="1"/>
  <c r="T481" i="1"/>
  <c r="AT543" i="1"/>
  <c r="W383" i="1"/>
  <c r="AO383" i="1"/>
  <c r="BG407" i="1"/>
  <c r="BH383" i="1"/>
  <c r="N389" i="1"/>
  <c r="BC515" i="1"/>
  <c r="H385" i="1"/>
  <c r="AA383" i="1"/>
  <c r="BA383" i="1"/>
  <c r="AD481" i="1"/>
  <c r="P472" i="1"/>
  <c r="AZ472" i="1"/>
  <c r="F493" i="1"/>
  <c r="V542" i="1"/>
  <c r="AB506" i="1"/>
  <c r="AX549" i="1"/>
  <c r="C502" i="1"/>
  <c r="AD472" i="1"/>
  <c r="P468" i="1"/>
  <c r="AO390" i="1"/>
  <c r="AY428" i="1"/>
  <c r="AU434" i="1"/>
  <c r="W549" i="1"/>
  <c r="BC498" i="1"/>
  <c r="E481" i="1"/>
  <c r="AY493" i="1"/>
  <c r="AD493" i="1"/>
  <c r="D493" i="1"/>
  <c r="Y506" i="1"/>
  <c r="AD446" i="1"/>
  <c r="AN443" i="1"/>
  <c r="L415" i="1"/>
  <c r="C443" i="1"/>
  <c r="AS503" i="1"/>
  <c r="N549" i="1"/>
  <c r="F542" i="1"/>
  <c r="AQ407" i="1"/>
  <c r="F415" i="1"/>
  <c r="P443" i="1"/>
  <c r="I502" i="1"/>
  <c r="S472" i="1"/>
  <c r="BH434" i="1"/>
  <c r="W429" i="1"/>
  <c r="BA429" i="1"/>
  <c r="AV503" i="1"/>
  <c r="AM425" i="1"/>
  <c r="AB463" i="1"/>
  <c r="AH442" i="1"/>
  <c r="AS472" i="1"/>
  <c r="AV428" i="1"/>
  <c r="C463" i="1"/>
  <c r="BA489" i="1"/>
  <c r="BE446" i="1"/>
  <c r="G548" i="1"/>
  <c r="BC542" i="1"/>
  <c r="O443" i="1"/>
  <c r="AM542" i="1"/>
  <c r="AS548" i="1"/>
  <c r="AJ472" i="1"/>
  <c r="BB472" i="1"/>
  <c r="BG515" i="1"/>
  <c r="AH463" i="1"/>
  <c r="U390" i="1"/>
  <c r="R434" i="1"/>
  <c r="B434" i="1"/>
  <c r="AA434" i="1"/>
  <c r="N515" i="1"/>
  <c r="AX449" i="1"/>
  <c r="AS463" i="1"/>
  <c r="BH446" i="1"/>
  <c r="AE506" i="1"/>
  <c r="R506" i="1"/>
  <c r="AN412" i="1"/>
  <c r="W389" i="1"/>
  <c r="AF449" i="1"/>
  <c r="BF548" i="1"/>
  <c r="F449" i="1"/>
  <c r="AW548" i="1"/>
  <c r="V506" i="1"/>
  <c r="AT493" i="1"/>
  <c r="J493" i="1"/>
  <c r="J463" i="1"/>
  <c r="AE479" i="1"/>
  <c r="BC425" i="1"/>
  <c r="AH447" i="1"/>
  <c r="Z476" i="1"/>
  <c r="V434" i="1"/>
  <c r="R493" i="1"/>
  <c r="AB442" i="1"/>
  <c r="E383" i="1"/>
  <c r="BA476" i="1"/>
  <c r="AR476" i="1"/>
  <c r="J499" i="1"/>
  <c r="AW434" i="1"/>
  <c r="AF505" i="1"/>
  <c r="AK498" i="1"/>
  <c r="L445" i="1"/>
  <c r="AY481" i="1"/>
  <c r="I481" i="1"/>
  <c r="A544" i="1"/>
  <c r="AA428" i="1"/>
  <c r="K429" i="1"/>
  <c r="AY429" i="1"/>
  <c r="AS434" i="1"/>
  <c r="BC434" i="1"/>
  <c r="S460" i="1"/>
  <c r="AU509" i="1"/>
  <c r="BG509" i="1"/>
  <c r="A509" i="1"/>
  <c r="AJ509" i="1"/>
  <c r="AY509" i="1"/>
  <c r="V530" i="1"/>
  <c r="BB530" i="1"/>
  <c r="F468" i="1"/>
  <c r="AE468" i="1"/>
  <c r="L468" i="1"/>
  <c r="V468" i="1"/>
  <c r="AU446" i="1"/>
  <c r="AZ435" i="1"/>
  <c r="G491" i="1"/>
  <c r="AV491" i="1"/>
  <c r="AG527" i="1"/>
  <c r="AN435" i="1"/>
  <c r="AP435" i="1"/>
  <c r="AM435" i="1"/>
  <c r="C435" i="1"/>
  <c r="BB435" i="1"/>
  <c r="AW435" i="1"/>
  <c r="M435" i="1"/>
  <c r="BC460" i="1"/>
  <c r="AW508" i="1"/>
  <c r="AM508" i="1"/>
  <c r="AG508" i="1"/>
  <c r="BC491" i="1"/>
  <c r="C527" i="1"/>
  <c r="BA527" i="1"/>
  <c r="AD491" i="1"/>
  <c r="AF527" i="1"/>
  <c r="BH527" i="1"/>
  <c r="L527" i="1"/>
  <c r="BB460" i="1"/>
  <c r="AH460" i="1"/>
  <c r="P460" i="1"/>
  <c r="X460" i="1"/>
  <c r="F460" i="1"/>
  <c r="BE460" i="1"/>
  <c r="BF460" i="1"/>
  <c r="AN460" i="1"/>
  <c r="W491" i="1"/>
  <c r="BA491" i="1"/>
  <c r="AC491" i="1"/>
  <c r="N491" i="1"/>
  <c r="BD491" i="1"/>
  <c r="X491" i="1"/>
  <c r="V491" i="1"/>
  <c r="AM491" i="1"/>
  <c r="N460" i="1"/>
  <c r="AL460" i="1"/>
  <c r="A535" i="1"/>
  <c r="AF445" i="1"/>
  <c r="K445" i="1"/>
  <c r="AD445" i="1"/>
  <c r="D386" i="1"/>
  <c r="AP386" i="1"/>
  <c r="AJ386" i="1"/>
  <c r="AL530" i="1"/>
  <c r="AV502" i="1"/>
  <c r="BD502" i="1"/>
  <c r="AD435" i="1"/>
  <c r="AE460" i="1"/>
  <c r="AR481" i="1"/>
  <c r="AX481" i="1"/>
  <c r="BE481" i="1"/>
  <c r="BG481" i="1"/>
  <c r="AY447" i="1"/>
  <c r="V470" i="1"/>
  <c r="L544" i="1"/>
  <c r="BB544" i="1"/>
  <c r="B429" i="1"/>
  <c r="F416" i="1"/>
  <c r="L416" i="1"/>
  <c r="AY531" i="1"/>
  <c r="AJ470" i="1"/>
  <c r="BF470" i="1"/>
  <c r="J470" i="1"/>
  <c r="BE470" i="1"/>
  <c r="AY470" i="1"/>
  <c r="AB470" i="1"/>
  <c r="AW397" i="1"/>
  <c r="X397" i="1"/>
  <c r="AI416" i="1"/>
  <c r="E416" i="1"/>
  <c r="AL416" i="1"/>
  <c r="Y434" i="1"/>
  <c r="BC483" i="1"/>
  <c r="M483" i="1"/>
  <c r="H493" i="1"/>
  <c r="L505" i="1"/>
  <c r="BH505" i="1"/>
  <c r="V390" i="1"/>
  <c r="AE390" i="1"/>
  <c r="BC390" i="1"/>
  <c r="C390" i="1"/>
  <c r="AF390" i="1"/>
  <c r="K390" i="1"/>
  <c r="AV493" i="1"/>
  <c r="I397" i="1"/>
  <c r="AW470" i="1"/>
  <c r="BA416" i="1"/>
  <c r="AJ544" i="1"/>
  <c r="R544" i="1"/>
  <c r="E429" i="1"/>
  <c r="N473" i="1"/>
  <c r="T429" i="1"/>
  <c r="F397" i="1"/>
  <c r="Y397" i="1"/>
  <c r="AJ397" i="1"/>
  <c r="V397" i="1"/>
  <c r="BH397" i="1"/>
  <c r="D397" i="1"/>
  <c r="J544" i="1"/>
  <c r="V544" i="1"/>
  <c r="AW544" i="1"/>
  <c r="AV544" i="1"/>
  <c r="O428" i="1"/>
  <c r="AG429" i="1"/>
  <c r="AM509" i="1"/>
  <c r="AV530" i="1"/>
  <c r="BH468" i="1"/>
  <c r="Y425" i="1"/>
  <c r="O463" i="1"/>
  <c r="AQ442" i="1"/>
  <c r="D544" i="1"/>
  <c r="AL472" i="1"/>
  <c r="E470" i="1"/>
  <c r="BH470" i="1"/>
  <c r="J549" i="1"/>
  <c r="AA386" i="1"/>
  <c r="C483" i="1"/>
  <c r="BF483" i="1"/>
  <c r="F483" i="1"/>
  <c r="AQ483" i="1"/>
  <c r="AY483" i="1"/>
  <c r="E493" i="1"/>
  <c r="T493" i="1"/>
  <c r="W502" i="1"/>
  <c r="AH527" i="1"/>
  <c r="AD386" i="1"/>
  <c r="K386" i="1"/>
  <c r="BB386" i="1"/>
  <c r="BD386" i="1"/>
  <c r="Z386" i="1"/>
  <c r="C386" i="1"/>
  <c r="U386" i="1"/>
  <c r="W386" i="1"/>
  <c r="S527" i="1"/>
  <c r="AN527" i="1"/>
  <c r="BB527" i="1"/>
  <c r="A527" i="1"/>
  <c r="AE527" i="1"/>
  <c r="AR472" i="1"/>
  <c r="T472" i="1"/>
  <c r="Z472" i="1"/>
  <c r="AX535" i="1"/>
  <c r="B535" i="1"/>
  <c r="BD535" i="1"/>
  <c r="K460" i="1"/>
  <c r="AM535" i="1"/>
  <c r="AP535" i="1"/>
  <c r="D535" i="1"/>
  <c r="AS535" i="1"/>
  <c r="AE535" i="1"/>
  <c r="O491" i="1"/>
  <c r="J491" i="1"/>
  <c r="S491" i="1"/>
  <c r="AS386" i="1"/>
  <c r="L483" i="1"/>
  <c r="AC472" i="1"/>
  <c r="AJ483" i="1"/>
  <c r="G502" i="1"/>
  <c r="AY397" i="1"/>
  <c r="BG397" i="1"/>
  <c r="M527" i="1"/>
  <c r="AE502" i="1"/>
  <c r="BF502" i="1"/>
  <c r="AB502" i="1"/>
  <c r="AH502" i="1"/>
  <c r="M502" i="1"/>
  <c r="BG435" i="1"/>
  <c r="BD435" i="1"/>
  <c r="AC435" i="1"/>
  <c r="K435" i="1"/>
  <c r="AI504" i="1"/>
  <c r="BG504" i="1"/>
  <c r="AL509" i="1"/>
  <c r="AB509" i="1"/>
  <c r="O530" i="1"/>
  <c r="AG530" i="1"/>
  <c r="T544" i="1"/>
  <c r="E544" i="1"/>
  <c r="AU544" i="1"/>
  <c r="AF544" i="1"/>
  <c r="I441" i="1"/>
  <c r="U508" i="1"/>
  <c r="W404" i="1"/>
  <c r="AS468" i="1"/>
  <c r="I508" i="1"/>
  <c r="AY505" i="1"/>
  <c r="BH390" i="1"/>
  <c r="R390" i="1"/>
  <c r="A390" i="1"/>
  <c r="Y508" i="1"/>
  <c r="B441" i="1"/>
  <c r="AD441" i="1"/>
  <c r="T441" i="1"/>
  <c r="N441" i="1"/>
  <c r="BH441" i="1"/>
  <c r="AU416" i="1"/>
  <c r="AV499" i="1"/>
  <c r="AX389" i="1"/>
  <c r="F386" i="1"/>
  <c r="AY441" i="1"/>
  <c r="G508" i="1"/>
  <c r="I549" i="1"/>
  <c r="BE508" i="1"/>
  <c r="BF412" i="1"/>
  <c r="P505" i="1"/>
  <c r="AE505" i="1"/>
  <c r="AQ390" i="1"/>
  <c r="I505" i="1"/>
  <c r="AN505" i="1"/>
  <c r="BB468" i="1"/>
  <c r="X508" i="1"/>
  <c r="AD508" i="1"/>
  <c r="A508" i="1"/>
  <c r="AB508" i="1"/>
  <c r="BA549" i="1"/>
  <c r="U445" i="1"/>
  <c r="Q445" i="1"/>
  <c r="N445" i="1"/>
  <c r="Q505" i="1"/>
  <c r="T505" i="1"/>
  <c r="AM498" i="1"/>
  <c r="AB498" i="1"/>
  <c r="BB498" i="1"/>
  <c r="BA446" i="1"/>
  <c r="O481" i="1"/>
  <c r="AQ429" i="1"/>
  <c r="AO530" i="1"/>
  <c r="J448" i="1"/>
  <c r="AF530" i="1"/>
  <c r="N514" i="1"/>
  <c r="S429" i="1"/>
  <c r="AE429" i="1"/>
  <c r="BE527" i="1"/>
  <c r="AN470" i="1"/>
  <c r="P386" i="1"/>
  <c r="BC448" i="1"/>
  <c r="AC420" i="1"/>
  <c r="Y503" i="1"/>
  <c r="P503" i="1"/>
  <c r="AP441" i="1"/>
  <c r="AT386" i="1"/>
  <c r="AK548" i="1"/>
  <c r="H514" i="1"/>
  <c r="F404" i="1"/>
  <c r="AG483" i="1"/>
  <c r="BE483" i="1"/>
  <c r="M386" i="1"/>
  <c r="Z530" i="1"/>
  <c r="V479" i="1"/>
  <c r="AL476" i="1"/>
  <c r="AO544" i="1"/>
  <c r="Z544" i="1"/>
  <c r="AE448" i="1"/>
  <c r="AF476" i="1"/>
  <c r="BC502" i="1"/>
  <c r="BC403" i="1"/>
  <c r="D441" i="1"/>
  <c r="J548" i="1"/>
  <c r="S498" i="1"/>
  <c r="AC445" i="1"/>
  <c r="BA445" i="1"/>
  <c r="N505" i="1"/>
  <c r="BA321" i="1"/>
  <c r="AO321" i="1"/>
  <c r="H321" i="1"/>
  <c r="BG321" i="1"/>
  <c r="N321" i="1"/>
  <c r="R341" i="1"/>
  <c r="AW341" i="1"/>
  <c r="I341" i="1"/>
  <c r="AM341" i="1"/>
  <c r="V341" i="1"/>
  <c r="M341" i="1"/>
  <c r="AV341" i="1"/>
  <c r="D341" i="1"/>
  <c r="AY341" i="1"/>
  <c r="A341" i="1"/>
  <c r="H211" i="1"/>
  <c r="AR211" i="1"/>
  <c r="N211" i="1"/>
  <c r="W211" i="1"/>
  <c r="Z211" i="1"/>
  <c r="AZ200" i="1"/>
  <c r="AB200" i="1"/>
  <c r="M200" i="1"/>
  <c r="BC200" i="1"/>
  <c r="Y200" i="1"/>
  <c r="AQ200" i="1"/>
  <c r="AT200" i="1"/>
  <c r="K354" i="1"/>
  <c r="AC354" i="1"/>
  <c r="H354" i="1"/>
  <c r="AX354" i="1"/>
  <c r="B354" i="1"/>
  <c r="AC282" i="1"/>
  <c r="BG282" i="1"/>
  <c r="AO282" i="1"/>
  <c r="BA282" i="1"/>
  <c r="K282" i="1"/>
  <c r="T282" i="1"/>
  <c r="F282" i="1"/>
  <c r="AY282" i="1"/>
  <c r="R282" i="1"/>
  <c r="BF282" i="1"/>
  <c r="AV282" i="1"/>
  <c r="AQ282" i="1"/>
  <c r="AT282" i="1"/>
  <c r="AK187" i="1"/>
  <c r="AZ187" i="1"/>
  <c r="AT187" i="1"/>
  <c r="Y187" i="1"/>
  <c r="H153" i="1"/>
  <c r="Q153" i="1"/>
  <c r="AL153" i="1"/>
  <c r="T153" i="1"/>
  <c r="BD153" i="1"/>
  <c r="W153" i="1"/>
  <c r="G248" i="1"/>
  <c r="AE248" i="1"/>
  <c r="D248" i="1"/>
  <c r="J248" i="1"/>
  <c r="AK248" i="1"/>
  <c r="AZ248" i="1"/>
  <c r="I250" i="1"/>
  <c r="AB250" i="1"/>
  <c r="AY250" i="1"/>
  <c r="AM250" i="1"/>
  <c r="AH250" i="1"/>
  <c r="AK250" i="1"/>
  <c r="BB250" i="1"/>
  <c r="AQ250" i="1"/>
  <c r="AN250" i="1"/>
  <c r="Z356" i="1"/>
  <c r="BG356" i="1"/>
  <c r="W356" i="1"/>
  <c r="AX356" i="1"/>
  <c r="AU341" i="1"/>
  <c r="AF341" i="1"/>
  <c r="AC341" i="1"/>
  <c r="K341" i="1"/>
  <c r="H341" i="1"/>
  <c r="B355" i="1"/>
  <c r="AX355" i="1"/>
  <c r="BA355" i="1"/>
  <c r="W355" i="1"/>
  <c r="T355" i="1"/>
  <c r="Y221" i="1"/>
  <c r="AW221" i="1"/>
  <c r="G221" i="1"/>
  <c r="J221" i="1"/>
  <c r="AB221" i="1"/>
  <c r="AK221" i="1"/>
  <c r="Z315" i="1"/>
  <c r="AR315" i="1"/>
  <c r="BG315" i="1"/>
  <c r="BD315" i="1"/>
  <c r="W315" i="1"/>
  <c r="AG234" i="1"/>
  <c r="AV234" i="1"/>
  <c r="AY234" i="1"/>
  <c r="AM234" i="1"/>
  <c r="L234" i="1"/>
  <c r="D234" i="1"/>
  <c r="AQ234" i="1"/>
  <c r="AA234" i="1"/>
  <c r="A330" i="1"/>
  <c r="AW330" i="1"/>
  <c r="G330" i="1"/>
  <c r="S330" i="1"/>
  <c r="AB330" i="1"/>
  <c r="G321" i="1"/>
  <c r="AS321" i="1"/>
  <c r="X321" i="1"/>
  <c r="AQ321" i="1"/>
  <c r="C321" i="1"/>
  <c r="D321" i="1"/>
  <c r="L321" i="1"/>
  <c r="M321" i="1"/>
  <c r="AE321" i="1"/>
  <c r="AQ315" i="1"/>
  <c r="AZ315" i="1"/>
  <c r="Y315" i="1"/>
  <c r="AP315" i="1"/>
  <c r="P315" i="1"/>
  <c r="BH315" i="1"/>
  <c r="AZ243" i="1"/>
  <c r="BB243" i="1"/>
  <c r="AH243" i="1"/>
  <c r="I243" i="1"/>
  <c r="BC243" i="1"/>
  <c r="AM243" i="1"/>
  <c r="AT243" i="1"/>
  <c r="AK243" i="1"/>
  <c r="J303" i="1"/>
  <c r="AM303" i="1"/>
  <c r="AQ303" i="1"/>
  <c r="BE303" i="1"/>
  <c r="AG303" i="1"/>
  <c r="BF303" i="1"/>
  <c r="S303" i="1"/>
  <c r="M303" i="1"/>
  <c r="AH303" i="1"/>
  <c r="AP246" i="1"/>
  <c r="U246" i="1"/>
  <c r="Y246" i="1"/>
  <c r="X246" i="1"/>
  <c r="AW246" i="1"/>
  <c r="BH246" i="1"/>
  <c r="G246" i="1"/>
  <c r="AV246" i="1"/>
  <c r="AB246" i="1"/>
  <c r="AM246" i="1"/>
  <c r="T540" i="1"/>
  <c r="W540" i="1"/>
  <c r="AO508" i="1"/>
  <c r="AG540" i="1"/>
  <c r="AB540" i="1"/>
  <c r="AF483" i="1"/>
  <c r="AO540" i="1"/>
  <c r="B508" i="1"/>
  <c r="BH540" i="1"/>
  <c r="AW540" i="1"/>
  <c r="U540" i="1"/>
  <c r="M540" i="1"/>
  <c r="Z508" i="1"/>
  <c r="AR508" i="1"/>
  <c r="AT437" i="1"/>
  <c r="AC521" i="1"/>
  <c r="BF437" i="1"/>
  <c r="AL521" i="1"/>
  <c r="M437" i="1"/>
  <c r="AQ437" i="1"/>
  <c r="AJ460" i="1"/>
  <c r="J460" i="1"/>
  <c r="AM460" i="1"/>
  <c r="AA460" i="1"/>
  <c r="AR491" i="1"/>
  <c r="AX491" i="1"/>
  <c r="BG491" i="1"/>
  <c r="AI491" i="1"/>
  <c r="AZ491" i="1"/>
  <c r="AA491" i="1"/>
  <c r="F435" i="1"/>
  <c r="AX460" i="1"/>
  <c r="BD460" i="1"/>
  <c r="AY535" i="1"/>
  <c r="S535" i="1"/>
  <c r="Z445" i="1"/>
  <c r="BG445" i="1"/>
  <c r="AK386" i="1"/>
  <c r="AZ386" i="1"/>
  <c r="V386" i="1"/>
  <c r="H530" i="1"/>
  <c r="AR502" i="1"/>
  <c r="AQ552" i="1"/>
  <c r="AS460" i="1"/>
  <c r="AJ481" i="1"/>
  <c r="BA481" i="1"/>
  <c r="AO481" i="1"/>
  <c r="AF416" i="1"/>
  <c r="D470" i="1"/>
  <c r="AD531" i="1"/>
  <c r="O544" i="1"/>
  <c r="BE416" i="1"/>
  <c r="O416" i="1"/>
  <c r="BB531" i="1"/>
  <c r="AS531" i="1"/>
  <c r="AG470" i="1"/>
  <c r="Y470" i="1"/>
  <c r="AK470" i="1"/>
  <c r="BC470" i="1"/>
  <c r="O470" i="1"/>
  <c r="AS470" i="1"/>
  <c r="BD416" i="1"/>
  <c r="Y544" i="1"/>
  <c r="Z416" i="1"/>
  <c r="AO416" i="1"/>
  <c r="AR416" i="1"/>
  <c r="K416" i="1"/>
  <c r="P434" i="1"/>
  <c r="AE483" i="1"/>
  <c r="S483" i="1"/>
  <c r="AR493" i="1"/>
  <c r="AS504" i="1"/>
  <c r="X504" i="1"/>
  <c r="Y505" i="1"/>
  <c r="R505" i="1"/>
  <c r="G390" i="1"/>
  <c r="AW390" i="1"/>
  <c r="S390" i="1"/>
  <c r="AJ390" i="1"/>
  <c r="AR390" i="1"/>
  <c r="W390" i="1"/>
  <c r="Y493" i="1"/>
  <c r="AW412" i="1"/>
  <c r="J503" i="1"/>
  <c r="R470" i="1"/>
  <c r="AY416" i="1"/>
  <c r="BF544" i="1"/>
  <c r="AT397" i="1"/>
  <c r="O397" i="1"/>
  <c r="U397" i="1"/>
  <c r="R397" i="1"/>
  <c r="AE397" i="1"/>
  <c r="BF397" i="1"/>
  <c r="AB544" i="1"/>
  <c r="I544" i="1"/>
  <c r="P544" i="1"/>
  <c r="AU428" i="1"/>
  <c r="BE429" i="1"/>
  <c r="I530" i="1"/>
  <c r="AY468" i="1"/>
  <c r="AP463" i="1"/>
  <c r="BA434" i="1"/>
  <c r="Y442" i="1"/>
  <c r="AU435" i="1"/>
  <c r="C544" i="1"/>
  <c r="BD470" i="1"/>
  <c r="Z470" i="1"/>
  <c r="AP470" i="1"/>
  <c r="BF527" i="1"/>
  <c r="BH549" i="1"/>
  <c r="AN483" i="1"/>
  <c r="E449" i="1"/>
  <c r="AA483" i="1"/>
  <c r="Y483" i="1"/>
  <c r="AU493" i="1"/>
  <c r="AP504" i="1"/>
  <c r="X386" i="1"/>
  <c r="AY386" i="1"/>
  <c r="AC386" i="1"/>
  <c r="R386" i="1"/>
  <c r="I386" i="1"/>
  <c r="AQ527" i="1"/>
  <c r="AM527" i="1"/>
  <c r="D527" i="1"/>
  <c r="AB527" i="1"/>
  <c r="AK527" i="1"/>
  <c r="BG472" i="1"/>
  <c r="AO472" i="1"/>
  <c r="Z535" i="1"/>
  <c r="AI460" i="1"/>
  <c r="BB535" i="1"/>
  <c r="BF535" i="1"/>
  <c r="R535" i="1"/>
  <c r="AK535" i="1"/>
  <c r="BH535" i="1"/>
  <c r="P535" i="1"/>
  <c r="AP491" i="1"/>
  <c r="A491" i="1"/>
  <c r="AQ502" i="1"/>
  <c r="AP527" i="1"/>
  <c r="AP483" i="1"/>
  <c r="Q493" i="1"/>
  <c r="Z397" i="1"/>
  <c r="B397" i="1"/>
  <c r="BA472" i="1"/>
  <c r="Y502" i="1"/>
  <c r="P502" i="1"/>
  <c r="AZ502" i="1"/>
  <c r="BE502" i="1"/>
  <c r="A502" i="1"/>
  <c r="H435" i="1"/>
  <c r="Q435" i="1"/>
  <c r="B435" i="1"/>
  <c r="AM504" i="1"/>
  <c r="AG416" i="1"/>
  <c r="AU504" i="1"/>
  <c r="Z504" i="1"/>
  <c r="N504" i="1"/>
  <c r="BC509" i="1"/>
  <c r="X509" i="1"/>
  <c r="AG509" i="1"/>
  <c r="AY530" i="1"/>
  <c r="A530" i="1"/>
  <c r="AP544" i="1"/>
  <c r="D472" i="1"/>
  <c r="Z441" i="1"/>
  <c r="BB404" i="1"/>
  <c r="AF468" i="1"/>
  <c r="E468" i="1"/>
  <c r="AY390" i="1"/>
  <c r="F505" i="1"/>
  <c r="U441" i="1"/>
  <c r="AI441" i="1"/>
  <c r="Q441" i="1"/>
  <c r="X441" i="1"/>
  <c r="BB441" i="1"/>
  <c r="BA441" i="1"/>
  <c r="AC416" i="1"/>
  <c r="D499" i="1"/>
  <c r="AD527" i="1"/>
  <c r="E472" i="1"/>
  <c r="AO441" i="1"/>
  <c r="BC549" i="1"/>
  <c r="AU468" i="1"/>
  <c r="AY508" i="1"/>
  <c r="Y390" i="1"/>
  <c r="O505" i="1"/>
  <c r="AT390" i="1"/>
  <c r="AT505" i="1"/>
  <c r="S505" i="1"/>
  <c r="BG468" i="1"/>
  <c r="AG468" i="1"/>
  <c r="AO468" i="1"/>
  <c r="AU473" i="1"/>
  <c r="AA508" i="1"/>
  <c r="AQ508" i="1"/>
  <c r="AP508" i="1"/>
  <c r="H549" i="1"/>
  <c r="E549" i="1"/>
  <c r="BE445" i="1"/>
  <c r="I445" i="1"/>
  <c r="AR445" i="1"/>
  <c r="AH498" i="1"/>
  <c r="BH498" i="1"/>
  <c r="AJ498" i="1"/>
  <c r="W446" i="1"/>
  <c r="Q481" i="1"/>
  <c r="J429" i="1"/>
  <c r="AI499" i="1"/>
  <c r="G470" i="1"/>
  <c r="AH470" i="1"/>
  <c r="V429" i="1"/>
  <c r="AK429" i="1"/>
  <c r="M429" i="1"/>
  <c r="AP531" i="1"/>
  <c r="K530" i="1"/>
  <c r="AZ448" i="1"/>
  <c r="N404" i="1"/>
  <c r="AX493" i="1"/>
  <c r="AX441" i="1"/>
  <c r="K470" i="1"/>
  <c r="BG530" i="1"/>
  <c r="AZ548" i="1"/>
  <c r="W514" i="1"/>
  <c r="BA493" i="1"/>
  <c r="I483" i="1"/>
  <c r="W493" i="1"/>
  <c r="BC386" i="1"/>
  <c r="AU530" i="1"/>
  <c r="AX530" i="1"/>
  <c r="AI530" i="1"/>
  <c r="W544" i="1"/>
  <c r="AQ505" i="1"/>
  <c r="AX544" i="1"/>
  <c r="BB505" i="1"/>
  <c r="AZ505" i="1"/>
  <c r="AG505" i="1"/>
  <c r="AG445" i="1"/>
  <c r="V445" i="1"/>
  <c r="AD434" i="1"/>
  <c r="P445" i="1"/>
  <c r="AM445" i="1"/>
  <c r="AW491" i="1"/>
  <c r="AE491" i="1"/>
  <c r="B445" i="1"/>
  <c r="AS505" i="1"/>
  <c r="C498" i="1"/>
  <c r="BE498" i="1"/>
  <c r="AK488" i="1"/>
  <c r="AH488" i="1"/>
  <c r="BF488" i="1"/>
  <c r="G488" i="1"/>
  <c r="AT535" i="1"/>
  <c r="I535" i="1"/>
  <c r="AQ488" i="1"/>
  <c r="AI446" i="1"/>
  <c r="N481" i="1"/>
  <c r="BG535" i="1"/>
  <c r="Q549" i="1"/>
  <c r="BE441" i="1"/>
  <c r="A441" i="1"/>
  <c r="AW441" i="1"/>
  <c r="BC441" i="1"/>
  <c r="W535" i="1"/>
  <c r="K535" i="1"/>
  <c r="AR535" i="1"/>
  <c r="E460" i="1"/>
  <c r="N455" i="1"/>
  <c r="T504" i="1"/>
  <c r="A445" i="1"/>
  <c r="AT429" i="1"/>
  <c r="AC455" i="1"/>
  <c r="BB509" i="1"/>
  <c r="G505" i="1"/>
  <c r="BD544" i="1"/>
  <c r="AI455" i="1"/>
  <c r="AW498" i="1"/>
  <c r="AT509" i="1"/>
  <c r="R498" i="1"/>
  <c r="W455" i="1"/>
  <c r="BD499" i="1"/>
  <c r="AF389" i="1"/>
  <c r="A443" i="1"/>
  <c r="AN548" i="1"/>
  <c r="S548" i="1"/>
  <c r="AN506" i="1"/>
  <c r="AN503" i="1"/>
  <c r="C493" i="1"/>
  <c r="AT463" i="1"/>
  <c r="AN442" i="1"/>
  <c r="P463" i="1"/>
  <c r="AI476" i="1"/>
  <c r="AO476" i="1"/>
  <c r="AP443" i="1"/>
  <c r="A434" i="1"/>
  <c r="BE493" i="1"/>
  <c r="BC463" i="1"/>
  <c r="H482" i="1"/>
  <c r="BF443" i="1"/>
  <c r="N476" i="1"/>
  <c r="E476" i="1"/>
  <c r="AE434" i="1"/>
  <c r="F388" i="1"/>
  <c r="AW542" i="1"/>
  <c r="BB383" i="1"/>
  <c r="F503" i="1"/>
  <c r="V416" i="1"/>
  <c r="BD434" i="1"/>
  <c r="V493" i="1"/>
  <c r="E505" i="1"/>
  <c r="L498" i="1"/>
  <c r="AS445" i="1"/>
  <c r="AS481" i="1"/>
  <c r="AP481" i="1"/>
  <c r="AH544" i="1"/>
  <c r="AG428" i="1"/>
  <c r="F429" i="1"/>
  <c r="AE493" i="1"/>
  <c r="AY434" i="1"/>
  <c r="AN434" i="1"/>
  <c r="AH434" i="1"/>
  <c r="W509" i="1"/>
  <c r="BD509" i="1"/>
  <c r="U509" i="1"/>
  <c r="AH509" i="1"/>
  <c r="F509" i="1"/>
  <c r="P509" i="1"/>
  <c r="X530" i="1"/>
  <c r="AN468" i="1"/>
  <c r="J468" i="1"/>
  <c r="AJ527" i="1"/>
  <c r="AG435" i="1"/>
  <c r="BD482" i="1"/>
  <c r="P491" i="1"/>
  <c r="BH491" i="1"/>
  <c r="AV435" i="1"/>
  <c r="AY435" i="1"/>
  <c r="BH435" i="1"/>
  <c r="AS435" i="1"/>
  <c r="AJ435" i="1"/>
  <c r="AE435" i="1"/>
  <c r="BF435" i="1"/>
  <c r="AT508" i="1"/>
  <c r="AN508" i="1"/>
  <c r="L508" i="1"/>
  <c r="P508" i="1"/>
  <c r="AV508" i="1"/>
  <c r="BH460" i="1"/>
  <c r="I435" i="1"/>
  <c r="R491" i="1"/>
  <c r="AA527" i="1"/>
  <c r="AO527" i="1"/>
  <c r="AN491" i="1"/>
  <c r="AM399" i="1"/>
  <c r="Q527" i="1"/>
  <c r="AV527" i="1"/>
  <c r="I527" i="1"/>
  <c r="AP460" i="1"/>
  <c r="O460" i="1"/>
  <c r="M460" i="1"/>
  <c r="L460" i="1"/>
  <c r="AG460" i="1"/>
  <c r="AZ460" i="1"/>
  <c r="AY460" i="1"/>
  <c r="B491" i="1"/>
  <c r="K491" i="1"/>
  <c r="Z491" i="1"/>
  <c r="AU491" i="1"/>
  <c r="H491" i="1"/>
  <c r="AH491" i="1"/>
  <c r="BE491" i="1"/>
  <c r="D435" i="1"/>
  <c r="Z460" i="1"/>
  <c r="AC460" i="1"/>
  <c r="G535" i="1"/>
  <c r="M535" i="1"/>
  <c r="AZ535" i="1"/>
  <c r="AI445" i="1"/>
  <c r="E445" i="1"/>
  <c r="AQ386" i="1"/>
  <c r="N530" i="1"/>
  <c r="T502" i="1"/>
  <c r="AM502" i="1"/>
  <c r="AD502" i="1"/>
  <c r="BF552" i="1"/>
  <c r="G435" i="1"/>
  <c r="H481" i="1"/>
  <c r="Z481" i="1"/>
  <c r="AI481" i="1"/>
  <c r="AG481" i="1"/>
  <c r="P397" i="1"/>
  <c r="C397" i="1"/>
  <c r="S470" i="1"/>
  <c r="M397" i="1"/>
  <c r="Z429" i="1"/>
  <c r="BH416" i="1"/>
  <c r="AV416" i="1"/>
  <c r="U531" i="1"/>
  <c r="A470" i="1"/>
  <c r="AV470" i="1"/>
  <c r="AM470" i="1"/>
  <c r="AA470" i="1"/>
  <c r="BG416" i="1"/>
  <c r="AT544" i="1"/>
  <c r="AN544" i="1"/>
  <c r="B416" i="1"/>
  <c r="T416" i="1"/>
  <c r="F434" i="1"/>
  <c r="AZ483" i="1"/>
  <c r="AT483" i="1"/>
  <c r="I504" i="1"/>
  <c r="O504" i="1"/>
  <c r="AV390" i="1"/>
  <c r="AK390" i="1"/>
  <c r="O390" i="1"/>
  <c r="AU390" i="1"/>
  <c r="AK412" i="1"/>
  <c r="V503" i="1"/>
  <c r="BB470" i="1"/>
  <c r="H416" i="1"/>
  <c r="BE397" i="1"/>
  <c r="AR429" i="1"/>
  <c r="AP397" i="1"/>
  <c r="AQ397" i="1"/>
  <c r="BB397" i="1"/>
  <c r="AH397" i="1"/>
  <c r="A397" i="1"/>
  <c r="AN397" i="1"/>
  <c r="AZ397" i="1"/>
  <c r="X544" i="1"/>
  <c r="AS544" i="1"/>
  <c r="AM544" i="1"/>
  <c r="U544" i="1"/>
  <c r="BH544" i="1"/>
  <c r="F428" i="1"/>
  <c r="N429" i="1"/>
  <c r="AM530" i="1"/>
  <c r="AE442" i="1"/>
  <c r="AQ463" i="1"/>
  <c r="G442" i="1"/>
  <c r="AY544" i="1"/>
  <c r="AR470" i="1"/>
  <c r="Q470" i="1"/>
  <c r="E397" i="1"/>
  <c r="D549" i="1"/>
  <c r="AX386" i="1"/>
  <c r="AS483" i="1"/>
  <c r="AK483" i="1"/>
  <c r="BB483" i="1"/>
  <c r="U483" i="1"/>
  <c r="P483" i="1"/>
  <c r="AH483" i="1"/>
  <c r="AF493" i="1"/>
  <c r="AD504" i="1"/>
  <c r="BA502" i="1"/>
  <c r="S502" i="1"/>
  <c r="K472" i="1"/>
  <c r="BA386" i="1"/>
  <c r="AR386" i="1"/>
  <c r="H386" i="1"/>
  <c r="AI386" i="1"/>
  <c r="T386" i="1"/>
  <c r="L386" i="1"/>
  <c r="E386" i="1"/>
  <c r="BC527" i="1"/>
  <c r="AT527" i="1"/>
  <c r="AZ527" i="1"/>
  <c r="J527" i="1"/>
  <c r="H472" i="1"/>
  <c r="AX472" i="1"/>
  <c r="BD472" i="1"/>
  <c r="AF472" i="1"/>
  <c r="E535" i="1"/>
  <c r="AI535" i="1"/>
  <c r="AL535" i="1"/>
  <c r="AU460" i="1"/>
  <c r="AF460" i="1"/>
  <c r="X535" i="1"/>
  <c r="L535" i="1"/>
  <c r="C535" i="1"/>
  <c r="Y491" i="1"/>
  <c r="M491" i="1"/>
  <c r="U527" i="1"/>
  <c r="B472" i="1"/>
  <c r="O483" i="1"/>
  <c r="Z493" i="1"/>
  <c r="W397" i="1"/>
  <c r="H397" i="1"/>
  <c r="BD397" i="1"/>
  <c r="AR435" i="1"/>
  <c r="V502" i="1"/>
  <c r="AT502" i="1"/>
  <c r="AY502" i="1"/>
  <c r="AN502" i="1"/>
  <c r="D502" i="1"/>
  <c r="J502" i="1"/>
  <c r="AF435" i="1"/>
  <c r="AI435" i="1"/>
  <c r="N435" i="1"/>
  <c r="AL435" i="1"/>
  <c r="AR441" i="1"/>
  <c r="AL504" i="1"/>
  <c r="BA504" i="1"/>
  <c r="K509" i="1"/>
  <c r="G509" i="1"/>
  <c r="I509" i="1"/>
  <c r="AK530" i="1"/>
  <c r="J530" i="1"/>
  <c r="AR544" i="1"/>
  <c r="Q544" i="1"/>
  <c r="AK472" i="1"/>
  <c r="BG404" i="1"/>
  <c r="AX416" i="1"/>
  <c r="I463" i="1"/>
  <c r="AA505" i="1"/>
  <c r="BB478" i="1"/>
  <c r="AJ505" i="1"/>
  <c r="AU441" i="1"/>
  <c r="AA390" i="1"/>
  <c r="BD441" i="1"/>
  <c r="AV441" i="1"/>
  <c r="H441" i="1"/>
  <c r="BG441" i="1"/>
  <c r="AM441" i="1"/>
  <c r="W441" i="1"/>
  <c r="AL441" i="1"/>
  <c r="M499" i="1"/>
  <c r="AE499" i="1"/>
  <c r="AU386" i="1"/>
  <c r="P527" i="1"/>
  <c r="AF441" i="1"/>
  <c r="AC441" i="1"/>
  <c r="Q468" i="1"/>
  <c r="AH505" i="1"/>
  <c r="L390" i="1"/>
  <c r="AP505" i="1"/>
  <c r="G403" i="1"/>
  <c r="J505" i="1"/>
  <c r="A505" i="1"/>
  <c r="BE468" i="1"/>
  <c r="AC468" i="1"/>
  <c r="U468" i="1"/>
  <c r="BD468" i="1"/>
  <c r="AI473" i="1"/>
  <c r="AJ508" i="1"/>
  <c r="BC508" i="1"/>
  <c r="S508" i="1"/>
  <c r="F481" i="1"/>
  <c r="B549" i="1"/>
  <c r="AR549" i="1"/>
  <c r="O445" i="1"/>
  <c r="BH445" i="1"/>
  <c r="AU445" i="1"/>
  <c r="AV505" i="1"/>
  <c r="AR505" i="1"/>
  <c r="Y498" i="1"/>
  <c r="O498" i="1"/>
  <c r="A498" i="1"/>
  <c r="V498" i="1"/>
  <c r="AU481" i="1"/>
  <c r="Y386" i="1"/>
  <c r="U470" i="1"/>
  <c r="F470" i="1"/>
  <c r="AN429" i="1"/>
  <c r="D429" i="1"/>
  <c r="AT470" i="1"/>
  <c r="AZ470" i="1"/>
  <c r="AQ448" i="1"/>
  <c r="Y448" i="1"/>
  <c r="E404" i="1"/>
  <c r="BC503" i="1"/>
  <c r="T470" i="1"/>
  <c r="AQ548" i="1"/>
  <c r="AL514" i="1"/>
  <c r="AW483" i="1"/>
  <c r="AB483" i="1"/>
  <c r="BD493" i="1"/>
  <c r="A386" i="1"/>
  <c r="W530" i="1"/>
  <c r="BF479" i="1"/>
  <c r="BC505" i="1"/>
  <c r="B476" i="1"/>
  <c r="AZ429" i="1"/>
  <c r="K441" i="1"/>
  <c r="AI544" i="1"/>
  <c r="X505" i="1"/>
  <c r="AX476" i="1"/>
  <c r="F390" i="1"/>
  <c r="J445" i="1"/>
  <c r="U505" i="1"/>
  <c r="C445" i="1"/>
  <c r="AJ443" i="1"/>
  <c r="X445" i="1"/>
  <c r="AO505" i="1"/>
  <c r="J498" i="1"/>
  <c r="BF468" i="1"/>
  <c r="AN488" i="1"/>
  <c r="AW488" i="1"/>
  <c r="D488" i="1"/>
  <c r="M488" i="1"/>
  <c r="S488" i="1"/>
  <c r="AG535" i="1"/>
  <c r="AT441" i="1"/>
  <c r="BD481" i="1"/>
  <c r="AO460" i="1"/>
  <c r="T460" i="1"/>
  <c r="AF549" i="1"/>
  <c r="AE441" i="1"/>
  <c r="V441" i="1"/>
  <c r="AH441" i="1"/>
  <c r="J441" i="1"/>
  <c r="T535" i="1"/>
  <c r="H535" i="1"/>
  <c r="AU535" i="1"/>
  <c r="AR460" i="1"/>
  <c r="BC429" i="1"/>
  <c r="AR455" i="1"/>
  <c r="AR504" i="1"/>
  <c r="J390" i="1"/>
  <c r="BA455" i="1"/>
  <c r="N397" i="1"/>
  <c r="B504" i="1"/>
  <c r="P425" i="1"/>
  <c r="AH425" i="1"/>
  <c r="AN390" i="1"/>
  <c r="Y445" i="1"/>
  <c r="BD504" i="1"/>
  <c r="AL455" i="1"/>
  <c r="H455" i="1"/>
  <c r="S399" i="1"/>
  <c r="BG455" i="1"/>
  <c r="J488" i="1"/>
  <c r="Z527" i="1"/>
  <c r="AX527" i="1"/>
  <c r="AG390" i="1"/>
  <c r="K527" i="1"/>
  <c r="AI483" i="1"/>
  <c r="E483" i="1"/>
  <c r="W483" i="1"/>
  <c r="M530" i="1"/>
  <c r="BG508" i="1"/>
  <c r="T483" i="1"/>
  <c r="AU508" i="1"/>
  <c r="BG483" i="1"/>
  <c r="T243" i="1"/>
  <c r="B243" i="1"/>
  <c r="BD243" i="1"/>
  <c r="AN75" i="1"/>
  <c r="S75" i="1"/>
  <c r="P75" i="1"/>
  <c r="BC75" i="1"/>
  <c r="AQ149" i="1"/>
  <c r="AN149" i="1"/>
  <c r="AW149" i="1"/>
  <c r="P149" i="1"/>
  <c r="D149" i="1"/>
  <c r="AI303" i="1"/>
  <c r="H303" i="1"/>
  <c r="K303" i="1"/>
  <c r="BD294" i="1"/>
  <c r="BA294" i="1"/>
  <c r="K294" i="1"/>
  <c r="AX294" i="1"/>
  <c r="W250" i="1"/>
  <c r="Q250" i="1"/>
  <c r="BG250" i="1"/>
  <c r="H250" i="1"/>
  <c r="AZ354" i="1"/>
  <c r="AK354" i="1"/>
  <c r="AD354" i="1"/>
  <c r="AB354" i="1"/>
  <c r="AS354" i="1"/>
  <c r="AN354" i="1"/>
  <c r="AA354" i="1"/>
  <c r="M354" i="1"/>
  <c r="BE354" i="1"/>
  <c r="BG40" i="1"/>
  <c r="BA40" i="1"/>
  <c r="N40" i="1"/>
  <c r="E40" i="1"/>
  <c r="AK257" i="1"/>
  <c r="AD257" i="1"/>
  <c r="R257" i="1"/>
  <c r="C257" i="1"/>
  <c r="AZ257" i="1"/>
  <c r="D257" i="1"/>
  <c r="AJ257" i="1"/>
  <c r="AP257" i="1"/>
  <c r="A257" i="1"/>
  <c r="L257" i="1"/>
  <c r="AU257" i="1"/>
  <c r="AR257" i="1"/>
  <c r="H257" i="1"/>
  <c r="AC257" i="1"/>
  <c r="AG356" i="1"/>
  <c r="BF356" i="1"/>
  <c r="AJ356" i="1"/>
  <c r="Y356" i="1"/>
  <c r="AW356" i="1"/>
  <c r="AZ356" i="1"/>
  <c r="L356" i="1"/>
  <c r="H246" i="1"/>
  <c r="BA246" i="1"/>
  <c r="AR246" i="1"/>
  <c r="W246" i="1"/>
  <c r="AF246" i="1"/>
  <c r="AI321" i="1"/>
  <c r="Z321" i="1"/>
  <c r="E321" i="1"/>
  <c r="AL321" i="1"/>
  <c r="AC321" i="1"/>
  <c r="AU321" i="1"/>
  <c r="L341" i="1"/>
  <c r="BH341" i="1"/>
  <c r="F341" i="1"/>
  <c r="AT341" i="1"/>
  <c r="AZ341" i="1"/>
  <c r="G341" i="1"/>
  <c r="O341" i="1"/>
  <c r="AB341" i="1"/>
  <c r="BC341" i="1"/>
  <c r="BA211" i="1"/>
  <c r="AL211" i="1"/>
  <c r="AU211" i="1"/>
  <c r="AO211" i="1"/>
  <c r="AX211" i="1"/>
  <c r="AH200" i="1"/>
  <c r="BE200" i="1"/>
  <c r="AP200" i="1"/>
  <c r="R200" i="1"/>
  <c r="S200" i="1"/>
  <c r="D200" i="1"/>
  <c r="AS200" i="1"/>
  <c r="P200" i="1"/>
  <c r="I200" i="1"/>
  <c r="V200" i="1"/>
  <c r="AD200" i="1"/>
  <c r="W354" i="1"/>
  <c r="BA354" i="1"/>
  <c r="Q354" i="1"/>
  <c r="AL354" i="1"/>
  <c r="N354" i="1"/>
  <c r="N282" i="1"/>
  <c r="AI282" i="1"/>
  <c r="W282" i="1"/>
  <c r="AS282" i="1"/>
  <c r="AJ282" i="1"/>
  <c r="X282" i="1"/>
  <c r="D282" i="1"/>
  <c r="AA282" i="1"/>
  <c r="AH282" i="1"/>
  <c r="I282" i="1"/>
  <c r="V282" i="1"/>
  <c r="AZ282" i="1"/>
  <c r="A282" i="1"/>
  <c r="V187" i="1"/>
  <c r="P187" i="1"/>
  <c r="BF187" i="1"/>
  <c r="AW187" i="1"/>
  <c r="AX153" i="1"/>
  <c r="Z153" i="1"/>
  <c r="N153" i="1"/>
  <c r="BA153" i="1"/>
  <c r="V248" i="1"/>
  <c r="AT248" i="1"/>
  <c r="S248" i="1"/>
  <c r="P248" i="1"/>
  <c r="AQ248" i="1"/>
  <c r="AD250" i="1"/>
  <c r="BF250" i="1"/>
  <c r="M250" i="1"/>
  <c r="F250" i="1"/>
  <c r="V250" i="1"/>
  <c r="G250" i="1"/>
  <c r="BH250" i="1"/>
  <c r="AZ250" i="1"/>
  <c r="L250" i="1"/>
  <c r="AR356" i="1"/>
  <c r="AU356" i="1"/>
  <c r="AO356" i="1"/>
  <c r="BA356" i="1"/>
  <c r="AX341" i="1"/>
  <c r="AR341" i="1"/>
  <c r="B341" i="1"/>
  <c r="BD341" i="1"/>
  <c r="AL341" i="1"/>
  <c r="Q355" i="1"/>
  <c r="E355" i="1"/>
  <c r="AU355" i="1"/>
  <c r="K355" i="1"/>
  <c r="Z355" i="1"/>
  <c r="V221" i="1"/>
  <c r="AE221" i="1"/>
  <c r="AH221" i="1"/>
  <c r="AN221" i="1"/>
  <c r="AC315" i="1"/>
  <c r="N315" i="1"/>
  <c r="B315" i="1"/>
  <c r="AI315" i="1"/>
  <c r="BA315" i="1"/>
  <c r="H315" i="1"/>
  <c r="R234" i="1"/>
  <c r="AZ234" i="1"/>
  <c r="AP234" i="1"/>
  <c r="AK234" i="1"/>
  <c r="AS234" i="1"/>
  <c r="BB234" i="1"/>
  <c r="BF234" i="1"/>
  <c r="AD234" i="1"/>
  <c r="AJ234" i="1"/>
  <c r="J330" i="1"/>
  <c r="AN330" i="1"/>
  <c r="AQ330" i="1"/>
  <c r="BC330" i="1"/>
  <c r="AK330" i="1"/>
  <c r="F321" i="1"/>
  <c r="I321" i="1"/>
  <c r="BE321" i="1"/>
  <c r="BF321" i="1"/>
  <c r="AM321" i="1"/>
  <c r="V321" i="1"/>
  <c r="AN321" i="1"/>
  <c r="AT321" i="1"/>
  <c r="AH321" i="1"/>
  <c r="AP321" i="1"/>
  <c r="J315" i="1"/>
  <c r="M315" i="1"/>
  <c r="AS315" i="1"/>
  <c r="AB315" i="1"/>
  <c r="BB315" i="1"/>
  <c r="AA315" i="1"/>
  <c r="AN315" i="1"/>
  <c r="AY315" i="1"/>
  <c r="D315" i="1"/>
  <c r="U315" i="1"/>
  <c r="AJ243" i="1"/>
  <c r="O243" i="1"/>
  <c r="P243" i="1"/>
  <c r="AY243" i="1"/>
  <c r="AN243" i="1"/>
  <c r="C243" i="1"/>
  <c r="J243" i="1"/>
  <c r="R243" i="1"/>
  <c r="X243" i="1"/>
  <c r="A243" i="1"/>
  <c r="Y303" i="1"/>
  <c r="BH303" i="1"/>
  <c r="AY303" i="1"/>
  <c r="AS303" i="1"/>
  <c r="R303" i="1"/>
  <c r="AK303" i="1"/>
  <c r="F303" i="1"/>
  <c r="AW303" i="1"/>
  <c r="AB303" i="1"/>
  <c r="AN246" i="1"/>
  <c r="M246" i="1"/>
  <c r="AH246" i="1"/>
  <c r="BE246" i="1"/>
  <c r="AJ246" i="1"/>
  <c r="I246" i="1"/>
  <c r="AR540" i="1"/>
  <c r="N508" i="1"/>
  <c r="AI540" i="1"/>
  <c r="J540" i="1"/>
  <c r="X498" i="1"/>
  <c r="AV468" i="1"/>
  <c r="V488" i="1"/>
  <c r="AT488" i="1"/>
  <c r="Y488" i="1"/>
  <c r="AB488" i="1"/>
  <c r="AV535" i="1"/>
  <c r="AJ535" i="1"/>
  <c r="AC446" i="1"/>
  <c r="AL481" i="1"/>
  <c r="AO549" i="1"/>
  <c r="AN441" i="1"/>
  <c r="G441" i="1"/>
  <c r="Y441" i="1"/>
  <c r="S441" i="1"/>
  <c r="AO535" i="1"/>
  <c r="B460" i="1"/>
  <c r="Q460" i="1"/>
  <c r="AG504" i="1"/>
  <c r="T455" i="1"/>
  <c r="AH445" i="1"/>
  <c r="I390" i="1"/>
  <c r="AB390" i="1"/>
  <c r="BE505" i="1"/>
  <c r="BB390" i="1"/>
  <c r="AB530" i="1"/>
  <c r="BC530" i="1"/>
  <c r="AO504" i="1"/>
  <c r="AX455" i="1"/>
  <c r="B455" i="1"/>
  <c r="AK442" i="1"/>
  <c r="P448" i="1"/>
  <c r="AA445" i="1"/>
  <c r="AC504" i="1"/>
  <c r="W504" i="1"/>
  <c r="AF455" i="1"/>
  <c r="D447" i="1"/>
  <c r="H527" i="1"/>
  <c r="AU527" i="1"/>
  <c r="Z483" i="1"/>
  <c r="BD483" i="1"/>
  <c r="H483" i="1"/>
  <c r="AU483" i="1"/>
  <c r="BA483" i="1"/>
  <c r="AR483" i="1"/>
  <c r="BE509" i="1"/>
  <c r="K544" i="1"/>
  <c r="W508" i="1"/>
  <c r="V403" i="1"/>
  <c r="Z243" i="1"/>
  <c r="AI243" i="1"/>
  <c r="AU243" i="1"/>
  <c r="BA243" i="1"/>
  <c r="N243" i="1"/>
  <c r="H243" i="1"/>
  <c r="Y75" i="1"/>
  <c r="G75" i="1"/>
  <c r="D75" i="1"/>
  <c r="AH75" i="1"/>
  <c r="S149" i="1"/>
  <c r="M149" i="1"/>
  <c r="AB149" i="1"/>
  <c r="Z303" i="1"/>
  <c r="AF303" i="1"/>
  <c r="AO303" i="1"/>
  <c r="AX303" i="1"/>
  <c r="T303" i="1"/>
  <c r="T294" i="1"/>
  <c r="B294" i="1"/>
  <c r="BG294" i="1"/>
  <c r="AC294" i="1"/>
  <c r="BA250" i="1"/>
  <c r="T250" i="1"/>
  <c r="AO250" i="1"/>
  <c r="E250" i="1"/>
  <c r="N250" i="1"/>
  <c r="AH354" i="1"/>
  <c r="A354" i="1"/>
  <c r="AM354" i="1"/>
  <c r="L354" i="1"/>
  <c r="F354" i="1"/>
  <c r="BC354" i="1"/>
  <c r="P354" i="1"/>
  <c r="AY354" i="1"/>
  <c r="AR40" i="1"/>
  <c r="AX40" i="1"/>
  <c r="Z40" i="1"/>
  <c r="AU40" i="1"/>
  <c r="S257" i="1"/>
  <c r="AN257" i="1"/>
  <c r="AM257" i="1"/>
  <c r="AA257" i="1"/>
  <c r="Y257" i="1"/>
  <c r="AB257" i="1"/>
  <c r="AE257" i="1"/>
  <c r="AH257" i="1"/>
  <c r="P257" i="1"/>
  <c r="J257" i="1"/>
  <c r="Q257" i="1"/>
  <c r="B257" i="1"/>
  <c r="N257" i="1"/>
  <c r="AL257" i="1"/>
  <c r="Z257" i="1"/>
  <c r="AI257" i="1"/>
  <c r="AY356" i="1"/>
  <c r="AA356" i="1"/>
  <c r="BH356" i="1"/>
  <c r="O356" i="1"/>
  <c r="AB356" i="1"/>
  <c r="BE356" i="1"/>
  <c r="P356" i="1"/>
  <c r="BC356" i="1"/>
  <c r="AT356" i="1"/>
  <c r="AK356" i="1"/>
  <c r="S356" i="1"/>
  <c r="AU246" i="1"/>
  <c r="AX246" i="1"/>
  <c r="BD246" i="1"/>
  <c r="BG246" i="1"/>
  <c r="K321" i="1"/>
  <c r="B321" i="1"/>
  <c r="Q321" i="1"/>
  <c r="W321" i="1"/>
  <c r="AE341" i="1"/>
  <c r="P341" i="1"/>
  <c r="AJ341" i="1"/>
  <c r="AG341" i="1"/>
  <c r="BE341" i="1"/>
  <c r="AS341" i="1"/>
  <c r="AK341" i="1"/>
  <c r="AD341" i="1"/>
  <c r="S341" i="1"/>
  <c r="Q211" i="1"/>
  <c r="B211" i="1"/>
  <c r="BD211" i="1"/>
  <c r="BG211" i="1"/>
  <c r="AI211" i="1"/>
  <c r="AF521" i="1"/>
  <c r="G437" i="1"/>
  <c r="H521" i="1"/>
  <c r="P437" i="1"/>
  <c r="AU521" i="1"/>
  <c r="B368" i="1"/>
  <c r="AE304" i="1"/>
  <c r="AB304" i="1"/>
  <c r="BB368" i="1"/>
  <c r="AH339" i="1"/>
  <c r="AU339" i="1"/>
  <c r="AB289" i="1"/>
  <c r="I289" i="1"/>
  <c r="D339" i="1"/>
  <c r="Y292" i="1"/>
  <c r="Z304" i="1"/>
  <c r="E304" i="1"/>
  <c r="AW482" i="1"/>
  <c r="W263" i="1"/>
  <c r="AA304" i="1"/>
  <c r="AN339" i="1"/>
  <c r="AQ326" i="1"/>
  <c r="BB326" i="1"/>
  <c r="AS263" i="1"/>
  <c r="P190" i="1"/>
  <c r="BE190" i="1"/>
  <c r="AD147" i="1"/>
  <c r="F147" i="1"/>
  <c r="AX234" i="1"/>
  <c r="AO234" i="1"/>
  <c r="AC147" i="1"/>
  <c r="AS151" i="1"/>
  <c r="L151" i="1"/>
  <c r="I151" i="1"/>
  <c r="T326" i="1"/>
  <c r="M304" i="1"/>
  <c r="C368" i="1"/>
  <c r="AL339" i="1"/>
  <c r="X289" i="1"/>
  <c r="Q368" i="1"/>
  <c r="AH292" i="1"/>
  <c r="O304" i="1"/>
  <c r="H268" i="1"/>
  <c r="K268" i="1"/>
  <c r="X147" i="1"/>
  <c r="H234" i="1"/>
  <c r="P151" i="1"/>
  <c r="AP151" i="1"/>
  <c r="BE339" i="1"/>
  <c r="V289" i="1"/>
  <c r="AW289" i="1"/>
  <c r="AM268" i="1"/>
  <c r="BH368" i="1"/>
  <c r="J292" i="1"/>
  <c r="U326" i="1"/>
  <c r="AM190" i="1"/>
  <c r="AM147" i="1"/>
  <c r="N234" i="1"/>
  <c r="BG147" i="1"/>
  <c r="N368" i="1"/>
  <c r="Z326" i="1"/>
  <c r="BD304" i="1"/>
  <c r="A304" i="1"/>
  <c r="U304" i="1"/>
  <c r="A292" i="1"/>
  <c r="U368" i="1"/>
  <c r="I339" i="1"/>
  <c r="BD339" i="1"/>
  <c r="BH289" i="1"/>
  <c r="AZ289" i="1"/>
  <c r="AE375" i="1"/>
  <c r="AX368" i="1"/>
  <c r="S339" i="1"/>
  <c r="V482" i="1"/>
  <c r="AT292" i="1"/>
  <c r="Y375" i="1"/>
  <c r="BA304" i="1"/>
  <c r="AG326" i="1"/>
  <c r="BC482" i="1"/>
  <c r="AV304" i="1"/>
  <c r="AE326" i="1"/>
  <c r="AJ326" i="1"/>
  <c r="B268" i="1"/>
  <c r="AZ190" i="1"/>
  <c r="AA190" i="1"/>
  <c r="D190" i="1"/>
  <c r="AK147" i="1"/>
  <c r="E234" i="1"/>
  <c r="AI147" i="1"/>
  <c r="A151" i="1"/>
  <c r="AB151" i="1"/>
  <c r="Z540" i="1"/>
  <c r="K540" i="1"/>
  <c r="Y304" i="1"/>
  <c r="W268" i="1"/>
  <c r="AE540" i="1"/>
  <c r="AO268" i="1"/>
  <c r="AX200" i="1"/>
  <c r="BB304" i="1"/>
  <c r="B200" i="1"/>
  <c r="AO200" i="1"/>
  <c r="AU455" i="1"/>
  <c r="P441" i="1"/>
  <c r="L491" i="1"/>
  <c r="R481" i="1"/>
  <c r="BH483" i="1"/>
  <c r="AR527" i="1"/>
  <c r="B483" i="1"/>
  <c r="AL483" i="1"/>
  <c r="W527" i="1"/>
  <c r="AO483" i="1"/>
  <c r="H468" i="1"/>
  <c r="AI508" i="1"/>
  <c r="H508" i="1"/>
  <c r="BC472" i="1"/>
  <c r="BG243" i="1"/>
  <c r="AF243" i="1"/>
  <c r="AC243" i="1"/>
  <c r="AR243" i="1"/>
  <c r="E243" i="1"/>
  <c r="AZ75" i="1"/>
  <c r="V75" i="1"/>
  <c r="BF75" i="1"/>
  <c r="AK75" i="1"/>
  <c r="BC149" i="1"/>
  <c r="Y149" i="1"/>
  <c r="AE149" i="1"/>
  <c r="V149" i="1"/>
  <c r="A149" i="1"/>
  <c r="J149" i="1"/>
  <c r="AL303" i="1"/>
  <c r="AC303" i="1"/>
  <c r="W303" i="1"/>
  <c r="AR303" i="1"/>
  <c r="E303" i="1"/>
  <c r="E294" i="1"/>
  <c r="AO294" i="1"/>
  <c r="AL294" i="1"/>
  <c r="Q294" i="1"/>
  <c r="AU294" i="1"/>
  <c r="H294" i="1"/>
  <c r="AU250" i="1"/>
  <c r="Z250" i="1"/>
  <c r="AF250" i="1"/>
  <c r="K250" i="1"/>
  <c r="B250" i="1"/>
  <c r="X354" i="1"/>
  <c r="AQ354" i="1"/>
  <c r="BB354" i="1"/>
  <c r="D354" i="1"/>
  <c r="J354" i="1"/>
  <c r="AT354" i="1"/>
  <c r="I354" i="1"/>
  <c r="V354" i="1"/>
  <c r="R354" i="1"/>
  <c r="H40" i="1"/>
  <c r="W40" i="1"/>
  <c r="AL40" i="1"/>
  <c r="B40" i="1"/>
  <c r="M257" i="1"/>
  <c r="O257" i="1"/>
  <c r="BB257" i="1"/>
  <c r="I257" i="1"/>
  <c r="AT257" i="1"/>
  <c r="BC257" i="1"/>
  <c r="AY257" i="1"/>
  <c r="G257" i="1"/>
  <c r="BH257" i="1"/>
  <c r="AO257" i="1"/>
  <c r="BD257" i="1"/>
  <c r="W257" i="1"/>
  <c r="AX257" i="1"/>
  <c r="C356" i="1"/>
  <c r="BB356" i="1"/>
  <c r="U356" i="1"/>
  <c r="AP356" i="1"/>
  <c r="M356" i="1"/>
  <c r="AS356" i="1"/>
  <c r="AH356" i="1"/>
  <c r="D356" i="1"/>
  <c r="AM356" i="1"/>
  <c r="AQ356" i="1"/>
  <c r="AO246" i="1"/>
  <c r="AL246" i="1"/>
  <c r="T246" i="1"/>
  <c r="N246" i="1"/>
  <c r="K246" i="1"/>
  <c r="B246" i="1"/>
  <c r="AF321" i="1"/>
  <c r="T321" i="1"/>
  <c r="BD321" i="1"/>
  <c r="AR321" i="1"/>
  <c r="AQ341" i="1"/>
  <c r="BF341" i="1"/>
  <c r="Y341" i="1"/>
  <c r="AA341" i="1"/>
  <c r="X341" i="1"/>
  <c r="BB341" i="1"/>
  <c r="J341" i="1"/>
  <c r="C341" i="1"/>
  <c r="AH341" i="1"/>
  <c r="AC211" i="1"/>
  <c r="E211" i="1"/>
  <c r="AF211" i="1"/>
  <c r="T211" i="1"/>
  <c r="AJ200" i="1"/>
  <c r="C200" i="1"/>
  <c r="AE200" i="1"/>
  <c r="X200" i="1"/>
  <c r="AK200" i="1"/>
  <c r="G200" i="1"/>
  <c r="BB200" i="1"/>
  <c r="BH200" i="1"/>
  <c r="T354" i="1"/>
  <c r="AO354" i="1"/>
  <c r="AI354" i="1"/>
  <c r="Z354" i="1"/>
  <c r="BG354" i="1"/>
  <c r="BD354" i="1"/>
  <c r="AR282" i="1"/>
  <c r="AU282" i="1"/>
  <c r="B282" i="1"/>
  <c r="Z282" i="1"/>
  <c r="Q282" i="1"/>
  <c r="AB282" i="1"/>
  <c r="AN282" i="1"/>
  <c r="S282" i="1"/>
  <c r="AM282" i="1"/>
  <c r="BH282" i="1"/>
  <c r="O282" i="1"/>
  <c r="L282" i="1"/>
  <c r="BC282" i="1"/>
  <c r="AW282" i="1"/>
  <c r="G282" i="1"/>
  <c r="AE187" i="1"/>
  <c r="G187" i="1"/>
  <c r="S187" i="1"/>
  <c r="A187" i="1"/>
  <c r="AQ187" i="1"/>
  <c r="D187" i="1"/>
  <c r="AO153" i="1"/>
  <c r="B153" i="1"/>
  <c r="AI153" i="1"/>
  <c r="AC153" i="1"/>
  <c r="AR153" i="1"/>
  <c r="AN248" i="1"/>
  <c r="BF248" i="1"/>
  <c r="M248" i="1"/>
  <c r="BC248" i="1"/>
  <c r="D250" i="1"/>
  <c r="C250" i="1"/>
  <c r="AG250" i="1"/>
  <c r="U250" i="1"/>
  <c r="AS250" i="1"/>
  <c r="AE250" i="1"/>
  <c r="BC250" i="1"/>
  <c r="AI356" i="1"/>
  <c r="BD356" i="1"/>
  <c r="T356" i="1"/>
  <c r="AC356" i="1"/>
  <c r="E356" i="1"/>
  <c r="N341" i="1"/>
  <c r="BA341" i="1"/>
  <c r="AI341" i="1"/>
  <c r="Z341" i="1"/>
  <c r="N355" i="1"/>
  <c r="AC355" i="1"/>
  <c r="AF355" i="1"/>
  <c r="AL355" i="1"/>
  <c r="AZ221" i="1"/>
  <c r="A221" i="1"/>
  <c r="AT221" i="1"/>
  <c r="P221" i="1"/>
  <c r="AL315" i="1"/>
  <c r="T315" i="1"/>
  <c r="AO315" i="1"/>
  <c r="Q315" i="1"/>
  <c r="AX315" i="1"/>
  <c r="AU315" i="1"/>
  <c r="F234" i="1"/>
  <c r="G234" i="1"/>
  <c r="BC234" i="1"/>
  <c r="X234" i="1"/>
  <c r="AE234" i="1"/>
  <c r="P234" i="1"/>
  <c r="BE234" i="1"/>
  <c r="Y234" i="1"/>
  <c r="I234" i="1"/>
  <c r="C234" i="1"/>
  <c r="AT330" i="1"/>
  <c r="AE330" i="1"/>
  <c r="Y330" i="1"/>
  <c r="D330" i="1"/>
  <c r="BC321" i="1"/>
  <c r="S321" i="1"/>
  <c r="AK321" i="1"/>
  <c r="BH321" i="1"/>
  <c r="O321" i="1"/>
  <c r="AA321" i="1"/>
  <c r="P321" i="1"/>
  <c r="Y321" i="1"/>
  <c r="U321" i="1"/>
  <c r="AG321" i="1"/>
  <c r="AD321" i="1"/>
  <c r="AH315" i="1"/>
  <c r="R315" i="1"/>
  <c r="AT315" i="1"/>
  <c r="BF315" i="1"/>
  <c r="O315" i="1"/>
  <c r="AV315" i="1"/>
  <c r="S315" i="1"/>
  <c r="AE315" i="1"/>
  <c r="AD315" i="1"/>
  <c r="A315" i="1"/>
  <c r="AE243" i="1"/>
  <c r="S243" i="1"/>
  <c r="AV243" i="1"/>
  <c r="AW243" i="1"/>
  <c r="AG243" i="1"/>
  <c r="BF243" i="1"/>
  <c r="F243" i="1"/>
  <c r="AY200" i="1"/>
  <c r="F200" i="1"/>
  <c r="AM200" i="1"/>
  <c r="AV200" i="1"/>
  <c r="AN200" i="1"/>
  <c r="A200" i="1"/>
  <c r="O200" i="1"/>
  <c r="AG200" i="1"/>
  <c r="AW200" i="1"/>
  <c r="AA200" i="1"/>
  <c r="BF200" i="1"/>
  <c r="E354" i="1"/>
  <c r="AR354" i="1"/>
  <c r="AU354" i="1"/>
  <c r="H282" i="1"/>
  <c r="AL282" i="1"/>
  <c r="AX282" i="1"/>
  <c r="AF282" i="1"/>
  <c r="E282" i="1"/>
  <c r="J282" i="1"/>
  <c r="BB282" i="1"/>
  <c r="C282" i="1"/>
  <c r="AK282" i="1"/>
  <c r="AD282" i="1"/>
  <c r="P282" i="1"/>
  <c r="U282" i="1"/>
  <c r="AP282" i="1"/>
  <c r="M282" i="1"/>
  <c r="Y282" i="1"/>
  <c r="J187" i="1"/>
  <c r="AN187" i="1"/>
  <c r="BC187" i="1"/>
  <c r="AB187" i="1"/>
  <c r="M187" i="1"/>
  <c r="K153" i="1"/>
  <c r="E153" i="1"/>
  <c r="BG153" i="1"/>
  <c r="AU153" i="1"/>
  <c r="AB248" i="1"/>
  <c r="A248" i="1"/>
  <c r="Y248" i="1"/>
  <c r="AW248" i="1"/>
  <c r="Y250" i="1"/>
  <c r="AJ250" i="1"/>
  <c r="O250" i="1"/>
  <c r="X250" i="1"/>
  <c r="AP250" i="1"/>
  <c r="P250" i="1"/>
  <c r="J250" i="1"/>
  <c r="AW250" i="1"/>
  <c r="S250" i="1"/>
  <c r="AA250" i="1"/>
  <c r="A250" i="1"/>
  <c r="R250" i="1"/>
  <c r="AL356" i="1"/>
  <c r="AF356" i="1"/>
  <c r="B356" i="1"/>
  <c r="N356" i="1"/>
  <c r="K356" i="1"/>
  <c r="H356" i="1"/>
  <c r="W341" i="1"/>
  <c r="Q341" i="1"/>
  <c r="E341" i="1"/>
  <c r="BG341" i="1"/>
  <c r="AO341" i="1"/>
  <c r="BD355" i="1"/>
  <c r="H355" i="1"/>
  <c r="AO355" i="1"/>
  <c r="BG355" i="1"/>
  <c r="AI355" i="1"/>
  <c r="BF221" i="1"/>
  <c r="BC221" i="1"/>
  <c r="S221" i="1"/>
  <c r="M221" i="1"/>
  <c r="AQ221" i="1"/>
  <c r="K315" i="1"/>
  <c r="E315" i="1"/>
  <c r="M234" i="1"/>
  <c r="AT234" i="1"/>
  <c r="O234" i="1"/>
  <c r="V234" i="1"/>
  <c r="AW234" i="1"/>
  <c r="AN234" i="1"/>
  <c r="AB234" i="1"/>
  <c r="A234" i="1"/>
  <c r="AH234" i="1"/>
  <c r="J234" i="1"/>
  <c r="P330" i="1"/>
  <c r="M330" i="1"/>
  <c r="BF330" i="1"/>
  <c r="AH330" i="1"/>
  <c r="V330" i="1"/>
  <c r="AB321" i="1"/>
  <c r="AJ321" i="1"/>
  <c r="AV321" i="1"/>
  <c r="J321" i="1"/>
  <c r="R321" i="1"/>
  <c r="A321" i="1"/>
  <c r="AW321" i="1"/>
  <c r="C315" i="1"/>
  <c r="BE315" i="1"/>
  <c r="G315" i="1"/>
  <c r="AJ315" i="1"/>
  <c r="AM315" i="1"/>
  <c r="AW315" i="1"/>
  <c r="AK315" i="1"/>
  <c r="I315" i="1"/>
  <c r="F315" i="1"/>
  <c r="L315" i="1"/>
  <c r="BC315" i="1"/>
  <c r="BE243" i="1"/>
  <c r="L243" i="1"/>
  <c r="U243" i="1"/>
  <c r="BH243" i="1"/>
  <c r="M243" i="1"/>
  <c r="AQ243" i="1"/>
  <c r="D243" i="1"/>
  <c r="Y243" i="1"/>
  <c r="AA243" i="1"/>
  <c r="G243" i="1"/>
  <c r="AV303" i="1"/>
  <c r="U303" i="1"/>
  <c r="AJ303" i="1"/>
  <c r="V303" i="1"/>
  <c r="G303" i="1"/>
  <c r="AN303" i="1"/>
  <c r="AE303" i="1"/>
  <c r="BC303" i="1"/>
  <c r="C246" i="1"/>
  <c r="AG246" i="1"/>
  <c r="AT246" i="1"/>
  <c r="J246" i="1"/>
  <c r="AY246" i="1"/>
  <c r="BC246" i="1"/>
  <c r="AQ246" i="1"/>
  <c r="O246" i="1"/>
  <c r="AK246" i="1"/>
  <c r="AE246" i="1"/>
  <c r="AF540" i="1"/>
  <c r="BG540" i="1"/>
  <c r="BC540" i="1"/>
  <c r="AU540" i="1"/>
  <c r="AF508" i="1"/>
  <c r="L540" i="1"/>
  <c r="AK540" i="1"/>
  <c r="AJ540" i="1"/>
  <c r="BB540" i="1"/>
  <c r="AC508" i="1"/>
  <c r="AB437" i="1"/>
  <c r="K521" i="1"/>
  <c r="Y437" i="1"/>
  <c r="AR521" i="1"/>
  <c r="AO521" i="1"/>
  <c r="N521" i="1"/>
  <c r="AZ437" i="1"/>
  <c r="T521" i="1"/>
  <c r="E455" i="1"/>
  <c r="W521" i="1"/>
  <c r="AR368" i="1"/>
  <c r="AU326" i="1"/>
  <c r="AG304" i="1"/>
  <c r="G304" i="1"/>
  <c r="AR339" i="1"/>
  <c r="AX339" i="1"/>
  <c r="BF289" i="1"/>
  <c r="AE289" i="1"/>
  <c r="AA289" i="1"/>
  <c r="BD368" i="1"/>
  <c r="AK339" i="1"/>
  <c r="G292" i="1"/>
  <c r="S375" i="1"/>
  <c r="S326" i="1"/>
  <c r="AH482" i="1"/>
  <c r="H263" i="1"/>
  <c r="AB482" i="1"/>
  <c r="AB339" i="1"/>
  <c r="M326" i="1"/>
  <c r="O326" i="1"/>
  <c r="E268" i="1"/>
  <c r="AS190" i="1"/>
  <c r="AV190" i="1"/>
  <c r="AG147" i="1"/>
  <c r="AJ147" i="1"/>
  <c r="BA234" i="1"/>
  <c r="AL147" i="1"/>
  <c r="G151" i="1"/>
  <c r="AV151" i="1"/>
  <c r="H326" i="1"/>
  <c r="AN304" i="1"/>
  <c r="AV368" i="1"/>
  <c r="N339" i="1"/>
  <c r="AJ339" i="1"/>
  <c r="F304" i="1"/>
  <c r="I326" i="1"/>
  <c r="G190" i="1"/>
  <c r="AP147" i="1"/>
  <c r="BD147" i="1"/>
  <c r="Y151" i="1"/>
  <c r="AF326" i="1"/>
  <c r="D304" i="1"/>
  <c r="BE368" i="1"/>
  <c r="AF339" i="1"/>
  <c r="A289" i="1"/>
  <c r="BB289" i="1"/>
  <c r="AN292" i="1"/>
  <c r="BB268" i="1"/>
  <c r="A190" i="1"/>
  <c r="BH147" i="1"/>
  <c r="Z147" i="1"/>
  <c r="AO368" i="1"/>
  <c r="BG326" i="1"/>
  <c r="AV268" i="1"/>
  <c r="AY304" i="1"/>
  <c r="S304" i="1"/>
  <c r="R368" i="1"/>
  <c r="J339" i="1"/>
  <c r="AO339" i="1"/>
  <c r="P375" i="1"/>
  <c r="N268" i="1"/>
  <c r="AS289" i="1"/>
  <c r="F368" i="1"/>
  <c r="BB339" i="1"/>
  <c r="AQ292" i="1"/>
  <c r="AZ482" i="1"/>
  <c r="AG263" i="1"/>
  <c r="N304" i="1"/>
  <c r="J482" i="1"/>
  <c r="AM304" i="1"/>
  <c r="AV339" i="1"/>
  <c r="G326" i="1"/>
  <c r="BF326" i="1"/>
  <c r="C263" i="1"/>
  <c r="AE190" i="1"/>
  <c r="R190" i="1"/>
  <c r="BB147" i="1"/>
  <c r="U147" i="1"/>
  <c r="AI234" i="1"/>
  <c r="W147" i="1"/>
  <c r="E147" i="1"/>
  <c r="AZ151" i="1"/>
  <c r="AE151" i="1"/>
  <c r="AM151" i="1"/>
  <c r="AA540" i="1"/>
  <c r="V268" i="1"/>
  <c r="M268" i="1"/>
  <c r="AU200" i="1"/>
  <c r="Q540" i="1"/>
  <c r="AK304" i="1"/>
  <c r="AC200" i="1"/>
  <c r="AF200" i="1"/>
  <c r="K200" i="1"/>
  <c r="AV540" i="1"/>
  <c r="BD540" i="1"/>
  <c r="F540" i="1"/>
  <c r="Y435" i="1"/>
  <c r="AS243" i="1"/>
  <c r="V243" i="1"/>
  <c r="AZ303" i="1"/>
  <c r="AD303" i="1"/>
  <c r="P303" i="1"/>
  <c r="I303" i="1"/>
  <c r="AP303" i="1"/>
  <c r="L303" i="1"/>
  <c r="O303" i="1"/>
  <c r="AT303" i="1"/>
  <c r="AA303" i="1"/>
  <c r="D303" i="1"/>
  <c r="X303" i="1"/>
  <c r="BB246" i="1"/>
  <c r="AZ246" i="1"/>
  <c r="BF246" i="1"/>
  <c r="P246" i="1"/>
  <c r="S246" i="1"/>
  <c r="R246" i="1"/>
  <c r="A246" i="1"/>
  <c r="AD246" i="1"/>
  <c r="L246" i="1"/>
  <c r="V246" i="1"/>
  <c r="AS246" i="1"/>
  <c r="BA540" i="1"/>
  <c r="Q508" i="1"/>
  <c r="AQ540" i="1"/>
  <c r="AL540" i="1"/>
  <c r="N540" i="1"/>
  <c r="Y540" i="1"/>
  <c r="BF540" i="1"/>
  <c r="AE437" i="1"/>
  <c r="G429" i="1"/>
  <c r="K455" i="1"/>
  <c r="BA508" i="1"/>
  <c r="D437" i="1"/>
  <c r="AX521" i="1"/>
  <c r="J437" i="1"/>
  <c r="V437" i="1"/>
  <c r="AK437" i="1"/>
  <c r="E521" i="1"/>
  <c r="AI521" i="1"/>
  <c r="AC368" i="1"/>
  <c r="AC326" i="1"/>
  <c r="AL326" i="1"/>
  <c r="J304" i="1"/>
  <c r="AD304" i="1"/>
  <c r="AS368" i="1"/>
  <c r="AE339" i="1"/>
  <c r="AI339" i="1"/>
  <c r="O289" i="1"/>
  <c r="Y289" i="1"/>
  <c r="AB375" i="1"/>
  <c r="AR268" i="1"/>
  <c r="L289" i="1"/>
  <c r="AQ339" i="1"/>
  <c r="BC339" i="1"/>
  <c r="P292" i="1"/>
  <c r="BF482" i="1"/>
  <c r="F263" i="1"/>
  <c r="H304" i="1"/>
  <c r="BH304" i="1"/>
  <c r="I304" i="1"/>
  <c r="BH339" i="1"/>
  <c r="BH326" i="1"/>
  <c r="AZ326" i="1"/>
  <c r="AK190" i="1"/>
  <c r="AB190" i="1"/>
  <c r="AW190" i="1"/>
  <c r="O147" i="1"/>
  <c r="D147" i="1"/>
  <c r="N147" i="1"/>
  <c r="AJ151" i="1"/>
  <c r="AA151" i="1"/>
  <c r="AI326" i="1"/>
  <c r="AW304" i="1"/>
  <c r="O339" i="1"/>
  <c r="AJ289" i="1"/>
  <c r="AV289" i="1"/>
  <c r="S292" i="1"/>
  <c r="R268" i="1"/>
  <c r="AS339" i="1"/>
  <c r="AY326" i="1"/>
  <c r="S190" i="1"/>
  <c r="C147" i="1"/>
  <c r="AR234" i="1"/>
  <c r="AT151" i="1"/>
  <c r="AG151" i="1"/>
  <c r="W368" i="1"/>
  <c r="AT304" i="1"/>
  <c r="AZ339" i="1"/>
  <c r="BG339" i="1"/>
  <c r="AT289" i="1"/>
  <c r="T268" i="1"/>
  <c r="AF368" i="1"/>
  <c r="AG339" i="1"/>
  <c r="AC268" i="1"/>
  <c r="AT190" i="1"/>
  <c r="Q234" i="1"/>
  <c r="B147" i="1"/>
  <c r="AY151" i="1"/>
  <c r="M151" i="1"/>
  <c r="BD326" i="1"/>
  <c r="B326" i="1"/>
  <c r="L304" i="1"/>
  <c r="L368" i="1"/>
  <c r="BG263" i="1"/>
  <c r="AY339" i="1"/>
  <c r="AC339" i="1"/>
  <c r="G289" i="1"/>
  <c r="AH289" i="1"/>
  <c r="M289" i="1"/>
  <c r="AN375" i="1"/>
  <c r="G540" i="1"/>
  <c r="AN437" i="1"/>
  <c r="BG521" i="1"/>
  <c r="BA521" i="1"/>
  <c r="AL508" i="1"/>
  <c r="S437" i="1"/>
  <c r="Q521" i="1"/>
  <c r="E508" i="1"/>
  <c r="B521" i="1"/>
  <c r="BD521" i="1"/>
  <c r="AW437" i="1"/>
  <c r="BC437" i="1"/>
  <c r="A437" i="1"/>
  <c r="T368" i="1"/>
  <c r="BF304" i="1"/>
  <c r="AJ368" i="1"/>
  <c r="AM339" i="1"/>
  <c r="BF375" i="1"/>
  <c r="AF268" i="1"/>
  <c r="AP289" i="1"/>
  <c r="AY368" i="1"/>
  <c r="AT339" i="1"/>
  <c r="AG268" i="1"/>
  <c r="BB263" i="1"/>
  <c r="AU304" i="1"/>
  <c r="AP268" i="1"/>
  <c r="AY263" i="1"/>
  <c r="O268" i="1"/>
  <c r="AI263" i="1"/>
  <c r="AA326" i="1"/>
  <c r="AL268" i="1"/>
  <c r="J190" i="1"/>
  <c r="AJ190" i="1"/>
  <c r="X190" i="1"/>
  <c r="BE147" i="1"/>
  <c r="V147" i="1"/>
  <c r="B234" i="1"/>
  <c r="AU147" i="1"/>
  <c r="AD151" i="1"/>
  <c r="AN151" i="1"/>
  <c r="AH151" i="1"/>
  <c r="H368" i="1"/>
  <c r="AJ304" i="1"/>
  <c r="B339" i="1"/>
  <c r="AG289" i="1"/>
  <c r="AP339" i="1"/>
  <c r="AV326" i="1"/>
  <c r="I190" i="1"/>
  <c r="BC190" i="1"/>
  <c r="AL234" i="1"/>
  <c r="S151" i="1"/>
  <c r="AR326" i="1"/>
  <c r="AH304" i="1"/>
  <c r="I368" i="1"/>
  <c r="AN289" i="1"/>
  <c r="AU268" i="1"/>
  <c r="AZ292" i="1"/>
  <c r="M292" i="1"/>
  <c r="F268" i="1"/>
  <c r="BD268" i="1"/>
  <c r="L190" i="1"/>
  <c r="R147" i="1"/>
  <c r="Q147" i="1"/>
  <c r="BE151" i="1"/>
  <c r="E368" i="1"/>
  <c r="N326" i="1"/>
  <c r="X304" i="1"/>
  <c r="AQ304" i="1"/>
  <c r="O368" i="1"/>
  <c r="AW339" i="1"/>
  <c r="W339" i="1"/>
  <c r="T339" i="1"/>
  <c r="F289" i="1"/>
  <c r="BC375" i="1"/>
  <c r="BG268" i="1"/>
  <c r="U289" i="1"/>
  <c r="AP368" i="1"/>
  <c r="AB292" i="1"/>
  <c r="L268" i="1"/>
  <c r="A482" i="1"/>
  <c r="X263" i="1"/>
  <c r="AO304" i="1"/>
  <c r="BE268" i="1"/>
  <c r="B263" i="1"/>
  <c r="BA263" i="1"/>
  <c r="P339" i="1"/>
  <c r="R326" i="1"/>
  <c r="AP326" i="1"/>
  <c r="AP263" i="1"/>
  <c r="Y190" i="1"/>
  <c r="AD190" i="1"/>
  <c r="AP190" i="1"/>
  <c r="AV147" i="1"/>
  <c r="P147" i="1"/>
  <c r="AA147" i="1"/>
  <c r="BD234" i="1"/>
  <c r="BA147" i="1"/>
  <c r="V151" i="1"/>
  <c r="BB151" i="1"/>
  <c r="E540" i="1"/>
  <c r="AY268" i="1"/>
  <c r="U339" i="1"/>
  <c r="AE292" i="1"/>
  <c r="AF263" i="1"/>
  <c r="V375" i="1"/>
  <c r="AP304" i="1"/>
  <c r="AF304" i="1"/>
  <c r="BH268" i="1"/>
  <c r="AR263" i="1"/>
  <c r="Q268" i="1"/>
  <c r="P326" i="1"/>
  <c r="F326" i="1"/>
  <c r="AX268" i="1"/>
  <c r="BB190" i="1"/>
  <c r="S147" i="1"/>
  <c r="AW147" i="1"/>
  <c r="AU234" i="1"/>
  <c r="T234" i="1"/>
  <c r="J151" i="1"/>
  <c r="O151" i="1"/>
  <c r="H540" i="1"/>
  <c r="AT540" i="1"/>
  <c r="AN540" i="1"/>
  <c r="P540" i="1"/>
  <c r="I540" i="1"/>
  <c r="AH540" i="1"/>
  <c r="E200" i="1"/>
  <c r="I263" i="1"/>
  <c r="AR200" i="1"/>
  <c r="Z200" i="1"/>
  <c r="AM540" i="1"/>
  <c r="R540" i="1"/>
  <c r="AD268" i="1"/>
  <c r="AQ268" i="1"/>
  <c r="W200" i="1"/>
  <c r="AM443" i="1"/>
  <c r="AC540" i="1"/>
  <c r="AL200" i="1"/>
  <c r="AI200" i="1"/>
  <c r="Q200" i="1"/>
  <c r="AZ304" i="1"/>
  <c r="BD200" i="1"/>
  <c r="G14" i="25"/>
  <c r="I20" i="22"/>
  <c r="BQ308" i="1"/>
  <c r="BR377" i="1"/>
  <c r="BQ315" i="1"/>
  <c r="BL298" i="1"/>
  <c r="BM340" i="1"/>
  <c r="BM329" i="1"/>
  <c r="BN370" i="1"/>
  <c r="BJ272" i="1"/>
  <c r="BP261" i="1"/>
  <c r="BI244" i="1"/>
  <c r="BK379" i="1"/>
  <c r="BO301" i="1"/>
  <c r="BK247" i="1"/>
  <c r="BT302" i="1"/>
  <c r="BI349" i="1"/>
  <c r="BK349" i="1"/>
  <c r="BL349" i="1"/>
  <c r="BJ349" i="1"/>
  <c r="BQ359" i="1"/>
  <c r="BR359" i="1"/>
  <c r="BN359" i="1"/>
  <c r="BT359" i="1"/>
  <c r="BM311" i="1"/>
  <c r="BM308" i="1"/>
  <c r="BM274" i="1"/>
  <c r="BK246" i="1"/>
  <c r="BO255" i="1"/>
  <c r="BO272" i="1"/>
  <c r="BI306" i="1"/>
  <c r="BR330" i="1"/>
  <c r="BP369" i="1"/>
  <c r="BN343" i="1"/>
  <c r="N10" i="25"/>
  <c r="BM319" i="1"/>
  <c r="BJ252" i="1"/>
  <c r="BI310" i="1"/>
  <c r="BT360" i="1"/>
  <c r="BS326" i="1"/>
  <c r="BP262" i="1"/>
  <c r="BK263" i="1"/>
  <c r="BR337" i="1"/>
  <c r="BO340" i="1"/>
  <c r="BN339" i="1"/>
  <c r="BQ268" i="1"/>
  <c r="BM314" i="1"/>
  <c r="BK326" i="1"/>
  <c r="BP260" i="1"/>
  <c r="BT377" i="1"/>
  <c r="BL299" i="1"/>
  <c r="BT329" i="1"/>
  <c r="BQ263" i="1"/>
  <c r="BK362" i="1"/>
  <c r="BP266" i="1"/>
  <c r="BR298" i="1"/>
  <c r="BN259" i="1"/>
  <c r="BS379" i="1"/>
  <c r="BP354" i="1"/>
  <c r="BN254" i="1"/>
  <c r="BK314" i="1"/>
  <c r="BL140" i="1"/>
  <c r="BS284" i="1"/>
  <c r="BS276" i="1"/>
  <c r="BR352" i="1"/>
  <c r="BJ377" i="1"/>
  <c r="BL301" i="1"/>
  <c r="BP356" i="1"/>
  <c r="BR381" i="1"/>
  <c r="BR104" i="1"/>
  <c r="BJ295" i="1"/>
  <c r="BQ368" i="1"/>
  <c r="BN280" i="1"/>
  <c r="BS378" i="1"/>
  <c r="BL330" i="1"/>
  <c r="BJ280" i="1"/>
  <c r="BJ368" i="1"/>
  <c r="BR274" i="1"/>
  <c r="BI289" i="1"/>
  <c r="BL306" i="1"/>
  <c r="BR91" i="1"/>
  <c r="BN247" i="1"/>
  <c r="BL326" i="1"/>
  <c r="BN261" i="1"/>
  <c r="BO246" i="1"/>
  <c r="BS371" i="1"/>
  <c r="BM356" i="1"/>
  <c r="BJ267" i="1"/>
  <c r="BL348" i="1"/>
  <c r="BL364" i="1"/>
  <c r="BL295" i="1"/>
  <c r="BM282" i="1"/>
  <c r="BL313" i="1"/>
  <c r="BK361" i="1"/>
  <c r="BN302" i="1"/>
  <c r="BL261" i="1"/>
  <c r="BJ318" i="1"/>
  <c r="BT309" i="1"/>
  <c r="BS319" i="1"/>
  <c r="BP279" i="1"/>
  <c r="BL347" i="1"/>
  <c r="BN333" i="1"/>
  <c r="BS320" i="1"/>
  <c r="BJ331" i="1"/>
  <c r="BM373" i="1"/>
  <c r="BK365" i="1"/>
  <c r="BN264" i="1"/>
  <c r="BL290" i="1"/>
  <c r="BM344" i="1"/>
  <c r="BO316" i="1"/>
  <c r="BM359" i="1"/>
  <c r="BR297" i="1"/>
  <c r="BK345" i="1"/>
  <c r="BI324" i="1"/>
  <c r="BO376" i="1"/>
  <c r="BS248" i="1"/>
  <c r="BJ278" i="1"/>
  <c r="BK296" i="1"/>
  <c r="BQ355" i="1"/>
  <c r="BS299" i="1"/>
  <c r="BQ285" i="1"/>
  <c r="BJ352" i="1"/>
  <c r="BI319" i="1"/>
  <c r="BN338" i="1"/>
  <c r="BJ322" i="1"/>
  <c r="BK284" i="1"/>
  <c r="BR284" i="1"/>
  <c r="BL331" i="1"/>
  <c r="BK331" i="1"/>
  <c r="BN331" i="1"/>
  <c r="BT331" i="1"/>
  <c r="BK335" i="1"/>
  <c r="BL256" i="1"/>
  <c r="BQ256" i="1"/>
  <c r="BT179" i="1"/>
  <c r="BR179" i="1"/>
  <c r="BJ179" i="1"/>
  <c r="BP231" i="1"/>
  <c r="BN141" i="1"/>
  <c r="BR141" i="1"/>
  <c r="BQ141" i="1"/>
  <c r="BR236" i="1"/>
  <c r="BT164" i="1"/>
  <c r="BJ185" i="1"/>
  <c r="BN170" i="1"/>
  <c r="BI170" i="1"/>
  <c r="BK235" i="1"/>
  <c r="BM134" i="1"/>
  <c r="BT137" i="1"/>
  <c r="BM163" i="1"/>
  <c r="BJ120" i="1"/>
  <c r="BS143" i="1"/>
  <c r="BI225" i="1"/>
  <c r="BN225" i="1"/>
  <c r="BP27" i="1"/>
  <c r="BS27" i="1"/>
  <c r="BN118" i="1"/>
  <c r="BT118" i="1"/>
  <c r="BM199" i="1"/>
  <c r="BS199" i="1"/>
  <c r="BK173" i="1"/>
  <c r="BO173" i="1"/>
  <c r="BJ240" i="1"/>
  <c r="BP198" i="1"/>
  <c r="BJ13" i="1"/>
  <c r="BK193" i="1"/>
  <c r="BP6" i="1"/>
  <c r="BP346" i="1"/>
  <c r="BP255" i="1"/>
  <c r="BP268" i="1"/>
  <c r="BP340" i="1"/>
  <c r="BP351" i="1"/>
  <c r="BP244" i="1"/>
  <c r="BP263" i="1"/>
  <c r="BP339" i="1"/>
  <c r="BP243" i="1"/>
  <c r="BP282" i="1"/>
  <c r="BP379" i="1"/>
  <c r="BP284" i="1"/>
  <c r="BP304" i="1"/>
  <c r="BP280" i="1"/>
  <c r="BP298" i="1"/>
  <c r="BP343" i="1"/>
  <c r="BP348" i="1"/>
  <c r="BP257" i="1"/>
  <c r="BP315" i="1"/>
  <c r="BP271" i="1"/>
  <c r="BP250" i="1"/>
  <c r="BP283" i="1"/>
  <c r="BP374" i="1"/>
  <c r="BP274" i="1"/>
  <c r="BP360" i="1"/>
  <c r="BQ83" i="1"/>
  <c r="BS209" i="1"/>
  <c r="BP209" i="1"/>
  <c r="BP226" i="1"/>
  <c r="BM90" i="1"/>
  <c r="BM160" i="1"/>
  <c r="BS160" i="1"/>
  <c r="BP160" i="1"/>
  <c r="BL183" i="1"/>
  <c r="BP183" i="1"/>
  <c r="BM98" i="1"/>
  <c r="BK157" i="1"/>
  <c r="BO145" i="1"/>
  <c r="BM242" i="1"/>
  <c r="BI162" i="1"/>
  <c r="BL41" i="1"/>
  <c r="BR41" i="1"/>
  <c r="BO41" i="1"/>
  <c r="BR196" i="1"/>
  <c r="BL196" i="1"/>
  <c r="BK196" i="1"/>
  <c r="BS43" i="1"/>
  <c r="BK201" i="1"/>
  <c r="BR201" i="1"/>
  <c r="BQ22" i="1"/>
  <c r="BK22" i="1"/>
  <c r="BR22" i="1"/>
  <c r="BS212" i="1"/>
  <c r="BM212" i="1"/>
  <c r="BP17" i="1"/>
  <c r="BJ61" i="1"/>
  <c r="BS133" i="1"/>
  <c r="BR133" i="1"/>
  <c r="BP197" i="1"/>
  <c r="BN186" i="1"/>
  <c r="BQ84" i="1"/>
  <c r="BT84" i="1"/>
  <c r="BM204" i="1"/>
  <c r="BS236" i="1"/>
  <c r="BO208" i="1"/>
  <c r="BJ208" i="1"/>
  <c r="BP208" i="1"/>
  <c r="BT122" i="1"/>
  <c r="BN122" i="1"/>
  <c r="BO74" i="1"/>
  <c r="BS164" i="1"/>
  <c r="BM164" i="1"/>
  <c r="BM228" i="1"/>
  <c r="BQ216" i="1"/>
  <c r="BT216" i="1"/>
  <c r="BQ149" i="1"/>
  <c r="BN189" i="1"/>
  <c r="BR185" i="1"/>
  <c r="BO185" i="1"/>
  <c r="BI185" i="1"/>
  <c r="BJ100" i="1"/>
  <c r="BT28" i="1"/>
  <c r="BR28" i="1"/>
  <c r="BO37" i="1"/>
  <c r="BM23" i="1"/>
  <c r="BO23" i="1"/>
  <c r="BI23" i="1"/>
  <c r="BQ23" i="1"/>
  <c r="BK155" i="1"/>
  <c r="BR155" i="1"/>
  <c r="BK205" i="1"/>
  <c r="BN205" i="1"/>
  <c r="BI205" i="1"/>
  <c r="BQ47" i="1"/>
  <c r="BT72" i="1"/>
  <c r="BN72" i="1"/>
  <c r="BS146" i="1"/>
  <c r="BN156" i="1"/>
  <c r="BM156" i="1"/>
  <c r="BP156" i="1"/>
  <c r="BJ156" i="1"/>
  <c r="BT241" i="1"/>
  <c r="BP33" i="1"/>
  <c r="BL56" i="1"/>
  <c r="BJ56" i="1"/>
  <c r="BM214" i="1"/>
  <c r="BS62" i="1"/>
  <c r="BJ136" i="1"/>
  <c r="BP60" i="1"/>
  <c r="BK237" i="1"/>
  <c r="BP145" i="1"/>
  <c r="BR102" i="1"/>
  <c r="BI102" i="1"/>
  <c r="BJ220" i="1"/>
  <c r="BI161" i="1"/>
  <c r="BT114" i="1"/>
  <c r="BI46" i="1"/>
  <c r="BJ139" i="1"/>
  <c r="BL242" i="1"/>
  <c r="BR159" i="1"/>
  <c r="BL159" i="1"/>
  <c r="BR206" i="1"/>
  <c r="BP79" i="1"/>
  <c r="BS79" i="1"/>
  <c r="BN78" i="1"/>
  <c r="BR43" i="1"/>
  <c r="BL43" i="1"/>
  <c r="BT69" i="1"/>
  <c r="BQ5" i="1"/>
  <c r="BQ304" i="1"/>
  <c r="BQ361" i="1"/>
  <c r="BQ246" i="1"/>
  <c r="BQ364" i="1"/>
  <c r="BQ280" i="1"/>
  <c r="BQ282" i="1"/>
  <c r="BQ255" i="1"/>
  <c r="BQ307" i="1"/>
  <c r="BQ323" i="1"/>
  <c r="BQ354" i="1"/>
  <c r="BQ314" i="1"/>
  <c r="BQ362" i="1"/>
  <c r="BQ341" i="1"/>
  <c r="BQ289" i="1"/>
  <c r="BQ303" i="1"/>
  <c r="BQ326" i="1"/>
  <c r="BQ381" i="1"/>
  <c r="BQ250" i="1"/>
  <c r="BQ257" i="1"/>
  <c r="BQ374" i="1"/>
  <c r="BQ300" i="1"/>
  <c r="BQ358" i="1"/>
  <c r="BP331" i="1"/>
  <c r="BS373" i="1"/>
  <c r="BN373" i="1"/>
  <c r="BL305" i="1"/>
  <c r="BP256" i="1"/>
  <c r="BI251" i="1"/>
  <c r="BQ327" i="1"/>
  <c r="BM254" i="1"/>
  <c r="BK279" i="1"/>
  <c r="BL288" i="1"/>
  <c r="BK288" i="1"/>
  <c r="BR293" i="1"/>
  <c r="BQ276" i="1"/>
  <c r="BN276" i="1"/>
  <c r="BL324" i="1"/>
  <c r="BI350" i="1"/>
  <c r="BN320" i="1"/>
  <c r="BK320" i="1"/>
  <c r="BP292" i="1"/>
  <c r="BS334" i="1"/>
  <c r="BK378" i="1"/>
  <c r="BJ249" i="1"/>
  <c r="BS324" i="1"/>
  <c r="BQ328" i="1"/>
  <c r="BK328" i="1"/>
  <c r="BP306" i="1"/>
  <c r="BJ306" i="1"/>
  <c r="BS316" i="1"/>
  <c r="BN330" i="1"/>
  <c r="BM330" i="1"/>
  <c r="BM231" i="1"/>
  <c r="BL141" i="1"/>
  <c r="BT236" i="1"/>
  <c r="BQ236" i="1"/>
  <c r="BL236" i="1"/>
  <c r="BL99" i="1"/>
  <c r="BT99" i="1"/>
  <c r="BL76" i="1"/>
  <c r="BL170" i="1"/>
  <c r="BP170" i="1"/>
  <c r="BK188" i="1"/>
  <c r="BN188" i="1"/>
  <c r="BP28" i="1"/>
  <c r="BS163" i="1"/>
  <c r="BJ163" i="1"/>
  <c r="BP143" i="1"/>
  <c r="BS205" i="1"/>
  <c r="BQ128" i="1"/>
  <c r="BS13" i="1"/>
  <c r="BP13" i="1"/>
  <c r="BP193" i="1"/>
  <c r="BQ193" i="1"/>
  <c r="BO193" i="1"/>
  <c r="BI7" i="1"/>
  <c r="BI271" i="1"/>
  <c r="BI268" i="1"/>
  <c r="BI345" i="1"/>
  <c r="BI352" i="1"/>
  <c r="BI362" i="1"/>
  <c r="BI308" i="1"/>
  <c r="BI356" i="1"/>
  <c r="BI314" i="1"/>
  <c r="BI374" i="1"/>
  <c r="BI304" i="1"/>
  <c r="BI291" i="1"/>
  <c r="BI346" i="1"/>
  <c r="BI321" i="1"/>
  <c r="BI259" i="1"/>
  <c r="BI275" i="1"/>
  <c r="BI255" i="1"/>
  <c r="BI315" i="1"/>
  <c r="BI272" i="1"/>
  <c r="BI298" i="1"/>
  <c r="BI340" i="1"/>
  <c r="BI252" i="1"/>
  <c r="BI277" i="1"/>
  <c r="BI281" i="1"/>
  <c r="BI368" i="1"/>
  <c r="BI381" i="1"/>
  <c r="BT341" i="1"/>
  <c r="BT346" i="1"/>
  <c r="BT356" i="1"/>
  <c r="BT381" i="1"/>
  <c r="BT375" i="1"/>
  <c r="BT315" i="1"/>
  <c r="BT244" i="1"/>
  <c r="BT321" i="1"/>
  <c r="BT250" i="1"/>
  <c r="BT328" i="1"/>
  <c r="BT263" i="1"/>
  <c r="BT254" i="1"/>
  <c r="BT339" i="1"/>
  <c r="BT257" i="1"/>
  <c r="BT280" i="1"/>
  <c r="BT345" i="1"/>
  <c r="BT300" i="1"/>
  <c r="BT268" i="1"/>
  <c r="BT342" i="1"/>
  <c r="BT354" i="1"/>
  <c r="BS303" i="1"/>
  <c r="BS372" i="1"/>
  <c r="BS262" i="1"/>
  <c r="BS294" i="1"/>
  <c r="BS370" i="1"/>
  <c r="BS304" i="1"/>
  <c r="BS355" i="1"/>
  <c r="BS275" i="1"/>
  <c r="BS94" i="1"/>
  <c r="BS348" i="1"/>
  <c r="BS247" i="1"/>
  <c r="BS315" i="1"/>
  <c r="BS374" i="1"/>
  <c r="BS104" i="1"/>
  <c r="BS375" i="1"/>
  <c r="BS243" i="1"/>
  <c r="BS339" i="1"/>
  <c r="BS354" i="1"/>
  <c r="BS361" i="1"/>
  <c r="BS310" i="1"/>
  <c r="BS274" i="1"/>
  <c r="BS289" i="1"/>
  <c r="BS282" i="1"/>
  <c r="BS342" i="1"/>
  <c r="BS323" i="1"/>
  <c r="BM375" i="1"/>
  <c r="BM255" i="1"/>
  <c r="BM303" i="1"/>
  <c r="BM260" i="1"/>
  <c r="BM374" i="1"/>
  <c r="BM305" i="1"/>
  <c r="BM381" i="1"/>
  <c r="BM244" i="1"/>
  <c r="BM341" i="1"/>
  <c r="BM315" i="1"/>
  <c r="BM275" i="1"/>
  <c r="BM22" i="1"/>
  <c r="BM321" i="1"/>
  <c r="BM379" i="1"/>
  <c r="BM377" i="1"/>
  <c r="BM269" i="1"/>
  <c r="BM294" i="1"/>
  <c r="BM289" i="1"/>
  <c r="BM325" i="1"/>
  <c r="BM250" i="1"/>
  <c r="BM307" i="1"/>
  <c r="BM304" i="1"/>
  <c r="BM310" i="1"/>
  <c r="BM295" i="1"/>
  <c r="BM271" i="1"/>
  <c r="BM328" i="1"/>
  <c r="BM339" i="1"/>
  <c r="BM78" i="1"/>
  <c r="BM261" i="1"/>
  <c r="BM243" i="1"/>
  <c r="BM276" i="1"/>
  <c r="BN153" i="1"/>
  <c r="BK83" i="1"/>
  <c r="BL83" i="1"/>
  <c r="BQ81" i="1"/>
  <c r="BT33" i="1"/>
  <c r="BI33" i="1"/>
  <c r="BT93" i="1"/>
  <c r="BI93" i="1"/>
  <c r="BO93" i="1"/>
  <c r="BJ209" i="1"/>
  <c r="BO90" i="1"/>
  <c r="BM35" i="1"/>
  <c r="BP14" i="1"/>
  <c r="BT14" i="1"/>
  <c r="BK14" i="1"/>
  <c r="BK274" i="1"/>
  <c r="BK356" i="1"/>
  <c r="BK368" i="1"/>
  <c r="BK374" i="1"/>
  <c r="BK354" i="1"/>
  <c r="BK298" i="1"/>
  <c r="BK370" i="1"/>
  <c r="BK371" i="1"/>
  <c r="BK254" i="1"/>
  <c r="BK346" i="1"/>
  <c r="BK363" i="1"/>
  <c r="BK310" i="1"/>
  <c r="BM38" i="1"/>
  <c r="BN38" i="1"/>
  <c r="BR50" i="1"/>
  <c r="BR183" i="1"/>
  <c r="BQ57" i="1"/>
  <c r="BN157" i="1"/>
  <c r="BS157" i="1"/>
  <c r="BQ145" i="1"/>
  <c r="BS135" i="1"/>
  <c r="BT40" i="1"/>
  <c r="BO40" i="1"/>
  <c r="BN97" i="1"/>
  <c r="BR97" i="1"/>
  <c r="BP97" i="1"/>
  <c r="BS67" i="1"/>
  <c r="BM107" i="1"/>
  <c r="BP116" i="1"/>
  <c r="BJ116" i="1"/>
  <c r="BT116" i="1"/>
  <c r="BL116" i="1"/>
  <c r="BS217" i="1"/>
  <c r="BM217" i="1"/>
  <c r="BJ44" i="1"/>
  <c r="BS242" i="1"/>
  <c r="BM42" i="1"/>
  <c r="BJ175" i="1"/>
  <c r="BO16" i="1"/>
  <c r="BO381" i="1"/>
  <c r="BO326" i="1"/>
  <c r="BO336" i="1"/>
  <c r="BO282" i="1"/>
  <c r="BO259" i="1"/>
  <c r="BO250" i="1"/>
  <c r="BO302" i="1"/>
  <c r="BO261" i="1"/>
  <c r="BO263" i="1"/>
  <c r="BO244" i="1"/>
  <c r="BO368" i="1"/>
  <c r="BR115" i="1"/>
  <c r="BJ166" i="1"/>
  <c r="BS17" i="1"/>
  <c r="BK133" i="1"/>
  <c r="BQ133" i="1"/>
  <c r="BN31" i="1"/>
  <c r="BI31" i="1"/>
  <c r="BN204" i="1"/>
  <c r="BR122" i="1"/>
  <c r="BI122" i="1"/>
  <c r="BJ149" i="1"/>
  <c r="BT189" i="1"/>
  <c r="BT20" i="1"/>
  <c r="BS76" i="1"/>
  <c r="BM100" i="1"/>
  <c r="BQ134" i="1"/>
  <c r="BL28" i="1"/>
  <c r="BK28" i="1"/>
  <c r="BL37" i="1"/>
  <c r="BN23" i="1"/>
  <c r="BK23" i="1"/>
  <c r="BP177" i="1"/>
  <c r="BJ177" i="1"/>
  <c r="BS155" i="1"/>
  <c r="BS15" i="1"/>
  <c r="BP15" i="1"/>
  <c r="BN27" i="1"/>
  <c r="BR72" i="1"/>
  <c r="BR156" i="1"/>
  <c r="BP36" i="1"/>
  <c r="BT56" i="1"/>
  <c r="BP56" i="1"/>
  <c r="BJ132" i="1"/>
  <c r="BJ125" i="1"/>
  <c r="BM62" i="1"/>
  <c r="BM136" i="1"/>
  <c r="BS60" i="1"/>
  <c r="BN187" i="1"/>
  <c r="BP187" i="1"/>
  <c r="BS237" i="1"/>
  <c r="BM237" i="1"/>
  <c r="BI237" i="1"/>
  <c r="BI88" i="1"/>
  <c r="BM145" i="1"/>
  <c r="BO102" i="1"/>
  <c r="BP25" i="1"/>
  <c r="BQ55" i="1"/>
  <c r="BT55" i="1"/>
  <c r="BN161" i="1"/>
  <c r="AY10" i="1"/>
  <c r="AW10" i="1"/>
  <c r="BN194" i="1"/>
  <c r="BI114" i="1"/>
  <c r="BS158" i="1"/>
  <c r="BN46" i="1"/>
  <c r="BN242" i="1"/>
  <c r="BO242" i="1"/>
  <c r="BK159" i="1"/>
  <c r="BN159" i="1"/>
  <c r="BL206" i="1"/>
  <c r="BQ69" i="1"/>
  <c r="BN69" i="1"/>
  <c r="BL267" i="1"/>
  <c r="BP329" i="1"/>
  <c r="BM326" i="1"/>
  <c r="BR267" i="1"/>
  <c r="BF12" i="1"/>
  <c r="BS244" i="1"/>
  <c r="BR354" i="1"/>
  <c r="BR269" i="1"/>
  <c r="BS250" i="1"/>
  <c r="BL368" i="1"/>
  <c r="BL307" i="1"/>
  <c r="BJ301" i="1"/>
  <c r="BJ355" i="1"/>
  <c r="BM246" i="1"/>
  <c r="BP361" i="1"/>
  <c r="BQ272" i="1"/>
  <c r="BT255" i="1"/>
  <c r="BT274" i="1"/>
  <c r="BI312" i="1"/>
  <c r="BI351" i="1"/>
  <c r="BI263" i="1"/>
  <c r="BO342" i="1"/>
  <c r="BO332" i="1"/>
  <c r="BO375" i="1"/>
  <c r="BN257" i="1"/>
  <c r="BN329" i="1"/>
  <c r="BL328" i="1"/>
  <c r="BM360" i="1"/>
  <c r="BP368" i="1"/>
  <c r="BR263" i="1"/>
  <c r="BM354" i="1"/>
  <c r="BM361" i="1"/>
  <c r="BS360" i="1"/>
  <c r="BS266" i="1"/>
  <c r="BO303" i="1"/>
  <c r="BI325" i="1"/>
  <c r="BS271" i="1"/>
  <c r="BJ370" i="1"/>
  <c r="BJ356" i="1"/>
  <c r="BJ243" i="1"/>
  <c r="BN379" i="1"/>
  <c r="L12" i="1"/>
  <c r="BK339" i="1"/>
  <c r="BK340" i="1"/>
  <c r="BK321" i="1"/>
  <c r="BK318" i="1"/>
  <c r="BL292" i="1"/>
  <c r="BQ346" i="1"/>
  <c r="BQ325" i="1"/>
  <c r="BJ321" i="1"/>
  <c r="BL346" i="1"/>
  <c r="BR329" i="1"/>
  <c r="BS298" i="1"/>
  <c r="BQ281" i="1"/>
  <c r="BT363" i="1"/>
  <c r="BI307" i="1"/>
  <c r="BJ366" i="1"/>
  <c r="BM355" i="1"/>
  <c r="BL272" i="1"/>
  <c r="BS341" i="1"/>
  <c r="BL342" i="1"/>
  <c r="BR315" i="1"/>
  <c r="BL252" i="1"/>
  <c r="BP355" i="1"/>
  <c r="BJ381" i="1"/>
  <c r="BP325" i="1"/>
  <c r="BM281" i="1"/>
  <c r="BK323" i="1"/>
  <c r="BR248" i="1"/>
  <c r="BS246" i="1"/>
  <c r="BP326" i="1"/>
  <c r="BP269" i="1"/>
  <c r="BQ301" i="1"/>
  <c r="BT368" i="1"/>
  <c r="BT271" i="1"/>
  <c r="BI250" i="1"/>
  <c r="BO372" i="1"/>
  <c r="BO364" i="1"/>
  <c r="BT323" i="1"/>
  <c r="BJ367" i="1"/>
  <c r="BM279" i="1"/>
  <c r="BK347" i="1"/>
  <c r="BO333" i="1"/>
  <c r="BP332" i="1"/>
  <c r="BR258" i="1"/>
  <c r="BR279" i="1"/>
  <c r="BN288" i="1"/>
  <c r="BO293" i="1"/>
  <c r="BK337" i="1"/>
  <c r="BR334" i="1"/>
  <c r="BQ264" i="1"/>
  <c r="BR316" i="1"/>
  <c r="BL357" i="1"/>
  <c r="BQ261" i="1"/>
  <c r="BM327" i="1"/>
  <c r="BS359" i="1"/>
  <c r="BT297" i="1"/>
  <c r="BK265" i="1"/>
  <c r="BP293" i="1"/>
  <c r="BT376" i="1"/>
  <c r="BQ296" i="1"/>
  <c r="BK355" i="1"/>
  <c r="BK285" i="1"/>
  <c r="BO285" i="1"/>
  <c r="BK283" i="1"/>
  <c r="BR338" i="1"/>
  <c r="BN366" i="1"/>
  <c r="BI378" i="1"/>
  <c r="BM324" i="1"/>
  <c r="BM347" i="1"/>
  <c r="BM268" i="1"/>
  <c r="BS368" i="1"/>
  <c r="BR363" i="1"/>
  <c r="BL360" i="1"/>
  <c r="BP314" i="1"/>
  <c r="BT374" i="1"/>
  <c r="BI246" i="1"/>
  <c r="BO323" i="1"/>
  <c r="BN291" i="1"/>
  <c r="BO243" i="1"/>
  <c r="BN310" i="1"/>
  <c r="BN342" i="1"/>
  <c r="BO351" i="1"/>
  <c r="BJ284" i="1"/>
  <c r="BK250" i="1"/>
  <c r="BK244" i="1"/>
  <c r="BQ321" i="1"/>
  <c r="BR326" i="1"/>
  <c r="BT325" i="1"/>
  <c r="BJ266" i="1"/>
  <c r="BS252" i="1"/>
  <c r="BS268" i="1"/>
  <c r="BL308" i="1"/>
  <c r="BL270" i="1"/>
  <c r="BR348" i="1"/>
  <c r="BP310" i="1"/>
  <c r="BQ329" i="1"/>
  <c r="BI363" i="1"/>
  <c r="BT349" i="1"/>
  <c r="BS367" i="1"/>
  <c r="BN367" i="1"/>
  <c r="BK359" i="1"/>
  <c r="BK309" i="1"/>
  <c r="BS311" i="1"/>
  <c r="BI318" i="1"/>
  <c r="BJ364" i="1"/>
  <c r="BQ286" i="1"/>
  <c r="BI358" i="1"/>
  <c r="BT358" i="1"/>
  <c r="BN365" i="1"/>
  <c r="BT365" i="1"/>
  <c r="BR251" i="1"/>
  <c r="BL287" i="1"/>
  <c r="BR287" i="1"/>
  <c r="BJ287" i="1"/>
  <c r="BM287" i="1"/>
  <c r="BO327" i="1"/>
  <c r="BJ350" i="1"/>
  <c r="BM350" i="1"/>
  <c r="BJ363" i="1"/>
  <c r="BS254" i="1"/>
  <c r="BI279" i="1"/>
  <c r="BN279" i="1"/>
  <c r="BR288" i="1"/>
  <c r="BN293" i="1"/>
  <c r="BK293" i="1"/>
  <c r="BN337" i="1"/>
  <c r="BT290" i="1"/>
  <c r="BL316" i="1"/>
  <c r="BO380" i="1"/>
  <c r="BN245" i="1"/>
  <c r="BL245" i="1"/>
  <c r="BR245" i="1"/>
  <c r="BM253" i="1"/>
  <c r="BS253" i="1"/>
  <c r="BQ253" i="1"/>
  <c r="BM285" i="1"/>
  <c r="BS251" i="1"/>
  <c r="BP359" i="1"/>
  <c r="BR260" i="1"/>
  <c r="BK297" i="1"/>
  <c r="BL297" i="1"/>
  <c r="BI311" i="1"/>
  <c r="BT311" i="1"/>
  <c r="BQ265" i="1"/>
  <c r="BJ265" i="1"/>
  <c r="BN273" i="1"/>
  <c r="BI273" i="1"/>
  <c r="BQ273" i="1"/>
  <c r="BM345" i="1"/>
  <c r="BL276" i="1"/>
  <c r="BT276" i="1"/>
  <c r="BT322" i="1"/>
  <c r="BN322" i="1"/>
  <c r="BN362" i="1"/>
  <c r="BQ324" i="1"/>
  <c r="BN324" i="1"/>
  <c r="BO324" i="1"/>
  <c r="BQ350" i="1"/>
  <c r="BK350" i="1"/>
  <c r="BL350" i="1"/>
  <c r="BO350" i="1"/>
  <c r="BT320" i="1"/>
  <c r="BI320" i="1"/>
  <c r="BS292" i="1"/>
  <c r="BM292" i="1"/>
  <c r="BQ292" i="1"/>
  <c r="BJ292" i="1"/>
  <c r="BN292" i="1"/>
  <c r="BS270" i="1"/>
  <c r="BL275" i="1"/>
  <c r="BR382" i="1"/>
  <c r="BK382" i="1"/>
  <c r="BR296" i="1"/>
  <c r="BT344" i="1"/>
  <c r="BT355" i="1"/>
  <c r="BP380" i="1"/>
  <c r="BS245" i="1"/>
  <c r="BQ353" i="1"/>
  <c r="BJ299" i="1"/>
  <c r="BP327" i="1"/>
  <c r="BS352" i="1"/>
  <c r="BM352" i="1"/>
  <c r="BS327" i="1"/>
  <c r="BL338" i="1"/>
  <c r="BJ317" i="1"/>
  <c r="BI317" i="1"/>
  <c r="BT312" i="1"/>
  <c r="BM312" i="1"/>
  <c r="BN312" i="1"/>
  <c r="BS312" i="1"/>
  <c r="BR378" i="1"/>
  <c r="BT378" i="1"/>
  <c r="BN378" i="1"/>
  <c r="BQ378" i="1"/>
  <c r="BJ358" i="1"/>
  <c r="BJ324" i="1"/>
  <c r="BN328" i="1"/>
  <c r="BP264" i="1"/>
  <c r="BS264" i="1"/>
  <c r="BT306" i="1"/>
  <c r="BN306" i="1"/>
  <c r="BS306" i="1"/>
  <c r="BM316" i="1"/>
  <c r="BJ316" i="1"/>
  <c r="BP316" i="1"/>
  <c r="BK330" i="1"/>
  <c r="BQ284" i="1"/>
  <c r="BI284" i="1"/>
  <c r="BR331" i="1"/>
  <c r="BT335" i="1"/>
  <c r="BN335" i="1"/>
  <c r="BQ120" i="1"/>
  <c r="BT120" i="1"/>
  <c r="BP120" i="1"/>
  <c r="BS210" i="1"/>
  <c r="BM210" i="1"/>
  <c r="BM143" i="1"/>
  <c r="BP168" i="1"/>
  <c r="BQ225" i="1"/>
  <c r="BL225" i="1"/>
  <c r="BR173" i="1"/>
  <c r="BI173" i="1"/>
  <c r="BM198" i="1"/>
  <c r="BS198" i="1"/>
  <c r="BL128" i="1"/>
  <c r="BR128" i="1"/>
  <c r="BS193" i="1"/>
  <c r="BM193" i="1"/>
  <c r="BL193" i="1"/>
  <c r="BT193" i="1"/>
  <c r="BH7" i="1"/>
  <c r="BH12" i="1"/>
  <c r="BJ361" i="1"/>
  <c r="BJ262" i="1"/>
  <c r="BJ283" i="1"/>
  <c r="BJ291" i="1"/>
  <c r="BJ275" i="1"/>
  <c r="BJ339" i="1"/>
  <c r="BJ346" i="1"/>
  <c r="BJ354" i="1"/>
  <c r="BJ378" i="1"/>
  <c r="BJ340" i="1"/>
  <c r="BJ261" i="1"/>
  <c r="BJ258" i="1"/>
  <c r="BJ282" i="1"/>
  <c r="BJ294" i="1"/>
  <c r="BJ305" i="1"/>
  <c r="BJ246" i="1"/>
  <c r="BJ307" i="1"/>
  <c r="BJ313" i="1"/>
  <c r="BJ323" i="1"/>
  <c r="BJ255" i="1"/>
  <c r="BJ300" i="1"/>
  <c r="BJ325" i="1"/>
  <c r="BJ341" i="1"/>
  <c r="BJ374" i="1"/>
  <c r="BJ310" i="1"/>
  <c r="BR83" i="1"/>
  <c r="BN81" i="1"/>
  <c r="BK81" i="1"/>
  <c r="BT81" i="1"/>
  <c r="BN33" i="1"/>
  <c r="BJ226" i="1"/>
  <c r="BS64" i="1"/>
  <c r="BM64" i="1"/>
  <c r="BQ14" i="1"/>
  <c r="BO38" i="1"/>
  <c r="BQ50" i="1"/>
  <c r="BQ184" i="1"/>
  <c r="BK184" i="1"/>
  <c r="BT184" i="1"/>
  <c r="BO184" i="1"/>
  <c r="BL184" i="1"/>
  <c r="BO183" i="1"/>
  <c r="BK183" i="1"/>
  <c r="BN57" i="1"/>
  <c r="BJ98" i="1"/>
  <c r="BS98" i="1"/>
  <c r="BM157" i="1"/>
  <c r="BJ65" i="1"/>
  <c r="BR40" i="1"/>
  <c r="BM24" i="1"/>
  <c r="BS39" i="1"/>
  <c r="BM39" i="1"/>
  <c r="BI97" i="1"/>
  <c r="BL97" i="1"/>
  <c r="BM97" i="1"/>
  <c r="BP67" i="1"/>
  <c r="BS194" i="1"/>
  <c r="BJ194" i="1"/>
  <c r="BQ116" i="1"/>
  <c r="BJ242" i="1"/>
  <c r="BL162" i="1"/>
  <c r="BO162" i="1"/>
  <c r="BN41" i="1"/>
  <c r="BN49" i="1"/>
  <c r="BS42" i="1"/>
  <c r="BP42" i="1"/>
  <c r="BJ42" i="1"/>
  <c r="BS175" i="1"/>
  <c r="BN16" i="1"/>
  <c r="BK16" i="1"/>
  <c r="BK115" i="1"/>
  <c r="BQ115" i="1"/>
  <c r="BO133" i="1"/>
  <c r="BT133" i="1"/>
  <c r="BI133" i="1"/>
  <c r="BN133" i="1"/>
  <c r="BM197" i="1"/>
  <c r="BI186" i="1"/>
  <c r="BT186" i="1"/>
  <c r="BL84" i="1"/>
  <c r="BS204" i="1"/>
  <c r="BQ204" i="1"/>
  <c r="BK204" i="1"/>
  <c r="BJ236" i="1"/>
  <c r="BM236" i="1"/>
  <c r="BI208" i="1"/>
  <c r="BL208" i="1"/>
  <c r="BM122" i="1"/>
  <c r="BS122" i="1"/>
  <c r="BK122" i="1"/>
  <c r="BQ122" i="1"/>
  <c r="BO122" i="1"/>
  <c r="BN74" i="1"/>
  <c r="BT74" i="1"/>
  <c r="BJ164" i="1"/>
  <c r="BR243" i="1"/>
  <c r="BQ332" i="1"/>
  <c r="BJ286" i="1"/>
  <c r="BP373" i="1"/>
  <c r="BK277" i="1"/>
  <c r="BQ305" i="1"/>
  <c r="BJ256" i="1"/>
  <c r="BJ327" i="1"/>
  <c r="BK287" i="1"/>
  <c r="BI293" i="1"/>
  <c r="BQ334" i="1"/>
  <c r="BL334" i="1"/>
  <c r="BP333" i="1"/>
  <c r="BJ333" i="1"/>
  <c r="BS382" i="1"/>
  <c r="BO290" i="1"/>
  <c r="BQ290" i="1"/>
  <c r="BS344" i="1"/>
  <c r="BT316" i="1"/>
  <c r="BK380" i="1"/>
  <c r="BI253" i="1"/>
  <c r="BL253" i="1"/>
  <c r="BQ297" i="1"/>
  <c r="BI297" i="1"/>
  <c r="BN311" i="1"/>
  <c r="BK311" i="1"/>
  <c r="BO276" i="1"/>
  <c r="BM362" i="1"/>
  <c r="BR324" i="1"/>
  <c r="BT350" i="1"/>
  <c r="BQ320" i="1"/>
  <c r="BQ376" i="1"/>
  <c r="BT382" i="1"/>
  <c r="BQ248" i="1"/>
  <c r="BR278" i="1"/>
  <c r="BQ344" i="1"/>
  <c r="BK344" i="1"/>
  <c r="BP357" i="1"/>
  <c r="BJ380" i="1"/>
  <c r="BN353" i="1"/>
  <c r="BM299" i="1"/>
  <c r="BN285" i="1"/>
  <c r="BQ319" i="1"/>
  <c r="BT338" i="1"/>
  <c r="BT369" i="1"/>
  <c r="BQ366" i="1"/>
  <c r="BP312" i="1"/>
  <c r="BS358" i="1"/>
  <c r="BN249" i="1"/>
  <c r="BP324" i="1"/>
  <c r="BL337" i="1"/>
  <c r="BR75" i="1"/>
  <c r="BS336" i="1"/>
  <c r="BR257" i="1"/>
  <c r="BS269" i="1"/>
  <c r="BL263" i="1"/>
  <c r="BJ372" i="1"/>
  <c r="BM257" i="1"/>
  <c r="BQ379" i="1"/>
  <c r="BT291" i="1"/>
  <c r="BI337" i="1"/>
  <c r="BI243" i="1"/>
  <c r="BO304" i="1"/>
  <c r="BO337" i="1"/>
  <c r="BN304" i="1"/>
  <c r="BI326" i="1"/>
  <c r="BN321" i="1"/>
  <c r="BI339" i="1"/>
  <c r="BS257" i="1"/>
  <c r="BO268" i="1"/>
  <c r="BQ356" i="1"/>
  <c r="BL374" i="1"/>
  <c r="BJ274" i="1"/>
  <c r="BJ22" i="1"/>
  <c r="BK307" i="1"/>
  <c r="BK325" i="1"/>
  <c r="BK289" i="1"/>
  <c r="BL289" i="1"/>
  <c r="BQ372" i="1"/>
  <c r="BM280" i="1"/>
  <c r="BL314" i="1"/>
  <c r="BR379" i="1"/>
  <c r="BM372" i="1"/>
  <c r="BL325" i="1"/>
  <c r="BI313" i="1"/>
  <c r="BP291" i="1"/>
  <c r="BS267" i="1"/>
  <c r="BM252" i="1"/>
  <c r="BM343" i="1"/>
  <c r="BM263" i="1"/>
  <c r="BM40" i="1"/>
  <c r="BK271" i="1"/>
  <c r="BS302" i="1"/>
  <c r="BT304" i="1"/>
  <c r="BI299" i="1"/>
  <c r="BO343" i="1"/>
  <c r="BN354" i="1"/>
  <c r="BR272" i="1"/>
  <c r="BM367" i="1"/>
  <c r="BQ367" i="1"/>
  <c r="BL309" i="1"/>
  <c r="BR309" i="1"/>
  <c r="BJ311" i="1"/>
  <c r="BR318" i="1"/>
  <c r="BN318" i="1"/>
  <c r="BL318" i="1"/>
  <c r="BP364" i="1"/>
  <c r="BR347" i="1"/>
  <c r="BQ333" i="1"/>
  <c r="BP320" i="1"/>
  <c r="BJ332" i="1"/>
  <c r="BS332" i="1"/>
  <c r="BL258" i="1"/>
  <c r="BM286" i="1"/>
  <c r="BQ365" i="1"/>
  <c r="BO365" i="1"/>
  <c r="BS277" i="1"/>
  <c r="BP277" i="1"/>
  <c r="BN305" i="1"/>
  <c r="BL279" i="1"/>
  <c r="BQ288" i="1"/>
  <c r="BT293" i="1"/>
  <c r="BT334" i="1"/>
  <c r="BO334" i="1"/>
  <c r="BM333" i="1"/>
  <c r="BI264" i="1"/>
  <c r="BR264" i="1"/>
  <c r="BJ344" i="1"/>
  <c r="BI316" i="1"/>
  <c r="BN316" i="1"/>
  <c r="BK316" i="1"/>
  <c r="BN357" i="1"/>
  <c r="BQ380" i="1"/>
  <c r="BR380" i="1"/>
  <c r="BR253" i="1"/>
  <c r="BL376" i="1"/>
  <c r="BQ382" i="1"/>
  <c r="BN382" i="1"/>
  <c r="BN248" i="1"/>
  <c r="BS278" i="1"/>
  <c r="BQ278" i="1"/>
  <c r="BS335" i="1"/>
  <c r="BN296" i="1"/>
  <c r="BN344" i="1"/>
  <c r="BL344" i="1"/>
  <c r="BJ357" i="1"/>
  <c r="BS380" i="1"/>
  <c r="BS365" i="1"/>
  <c r="BI353" i="1"/>
  <c r="BO353" i="1"/>
  <c r="BM273" i="1"/>
  <c r="BT283" i="1"/>
  <c r="BL283" i="1"/>
  <c r="BN283" i="1"/>
  <c r="BR319" i="1"/>
  <c r="BM288" i="1"/>
  <c r="BP317" i="1"/>
  <c r="BI366" i="1"/>
  <c r="BL366" i="1"/>
  <c r="BO366" i="1"/>
  <c r="BK256" i="1"/>
  <c r="BI256" i="1"/>
  <c r="BL179" i="1"/>
  <c r="BK179" i="1"/>
  <c r="BS179" i="1"/>
  <c r="BK141" i="1"/>
  <c r="BO141" i="1"/>
  <c r="BT141" i="1"/>
  <c r="BJ141" i="1"/>
  <c r="BO236" i="1"/>
  <c r="BI236" i="1"/>
  <c r="BL164" i="1"/>
  <c r="BQ164" i="1"/>
  <c r="BK164" i="1"/>
  <c r="BO99" i="1"/>
  <c r="BK99" i="1"/>
  <c r="BI99" i="1"/>
  <c r="BQ76" i="1"/>
  <c r="BT76" i="1"/>
  <c r="BR170" i="1"/>
  <c r="BK170" i="1"/>
  <c r="BJ170" i="1"/>
  <c r="BI235" i="1"/>
  <c r="BR235" i="1"/>
  <c r="BN235" i="1"/>
  <c r="BK101" i="1"/>
  <c r="BR101" i="1"/>
  <c r="BS134" i="1"/>
  <c r="BP134" i="1"/>
  <c r="W11" i="1"/>
  <c r="BR167" i="1"/>
  <c r="BI167" i="1"/>
  <c r="BO167" i="1"/>
  <c r="BT167" i="1"/>
  <c r="BK137" i="1"/>
  <c r="BI137" i="1"/>
  <c r="BP163" i="1"/>
  <c r="BN120" i="1"/>
  <c r="BP205" i="1"/>
  <c r="BM168" i="1"/>
  <c r="BM27" i="1"/>
  <c r="BT173" i="1"/>
  <c r="BP240" i="1"/>
  <c r="BI128" i="1"/>
  <c r="BO128" i="1"/>
  <c r="BT128" i="1"/>
  <c r="BR193" i="1"/>
  <c r="BN315" i="1"/>
  <c r="BN263" i="1"/>
  <c r="BN301" i="1"/>
  <c r="BN381" i="1"/>
  <c r="BN289" i="1"/>
  <c r="BN250" i="1"/>
  <c r="BN303" i="1"/>
  <c r="BN314" i="1"/>
  <c r="BN252" i="1"/>
  <c r="BN372" i="1"/>
  <c r="BN271" i="1"/>
  <c r="BN267" i="1"/>
  <c r="BN374" i="1"/>
  <c r="BN363" i="1"/>
  <c r="BN300" i="1"/>
  <c r="BN268" i="1"/>
  <c r="BN360" i="1"/>
  <c r="BN295" i="1"/>
  <c r="M7" i="1"/>
  <c r="BL315" i="1"/>
  <c r="BL255" i="1"/>
  <c r="BL259" i="1"/>
  <c r="BL321" i="1"/>
  <c r="BL266" i="1"/>
  <c r="BL250" i="1"/>
  <c r="BL249" i="1"/>
  <c r="BL265" i="1"/>
  <c r="BL244" i="1"/>
  <c r="BL248" i="1"/>
  <c r="BL370" i="1"/>
  <c r="BL329" i="1"/>
  <c r="BL356" i="1"/>
  <c r="BL75" i="1"/>
  <c r="BL304" i="1"/>
  <c r="BL373" i="1"/>
  <c r="BL332" i="1"/>
  <c r="BL68" i="1"/>
  <c r="BL271" i="1"/>
  <c r="BL247" i="1"/>
  <c r="BL280" i="1"/>
  <c r="BL310" i="1"/>
  <c r="BL246" i="1"/>
  <c r="BL343" i="1"/>
  <c r="BL351" i="1"/>
  <c r="BL274" i="1"/>
  <c r="BL294" i="1"/>
  <c r="BL377" i="1"/>
  <c r="BL277" i="1"/>
  <c r="BL281" i="1"/>
  <c r="BL381" i="1"/>
  <c r="BL354" i="1"/>
  <c r="BL300" i="1"/>
  <c r="BL268" i="1"/>
  <c r="BL341" i="1"/>
  <c r="BL345" i="1"/>
  <c r="BL291" i="1"/>
  <c r="BK153" i="1"/>
  <c r="BQ153" i="1"/>
  <c r="BO83" i="1"/>
  <c r="BN83" i="1"/>
  <c r="BR33" i="1"/>
  <c r="BK33" i="1"/>
  <c r="BN93" i="1"/>
  <c r="BK90" i="1"/>
  <c r="BJ90" i="1"/>
  <c r="BN14" i="1"/>
  <c r="BL38" i="1"/>
  <c r="BK38" i="1"/>
  <c r="BT145" i="1"/>
  <c r="BP102" i="1"/>
  <c r="BM102" i="1"/>
  <c r="BJ135" i="1"/>
  <c r="BN40" i="1"/>
  <c r="BQ40" i="1"/>
  <c r="BL39" i="1"/>
  <c r="BO39" i="1"/>
  <c r="BJ67" i="1"/>
  <c r="BP107" i="1"/>
  <c r="BS107" i="1"/>
  <c r="BP207" i="1"/>
  <c r="BR116" i="1"/>
  <c r="BN116" i="1"/>
  <c r="BM44" i="1"/>
  <c r="BR162" i="1"/>
  <c r="BT162" i="1"/>
  <c r="BK41" i="1"/>
  <c r="BI41" i="1"/>
  <c r="BI196" i="1"/>
  <c r="BJ49" i="1"/>
  <c r="BM43" i="1"/>
  <c r="BL201" i="1"/>
  <c r="BI201" i="1"/>
  <c r="BN22" i="1"/>
  <c r="BM69" i="1"/>
  <c r="BP212" i="1"/>
  <c r="BL303" i="1"/>
  <c r="BR362" i="1"/>
  <c r="BM368" i="1"/>
  <c r="BS308" i="1"/>
  <c r="BS313" i="1"/>
  <c r="BS356" i="1"/>
  <c r="BR343" i="1"/>
  <c r="BR346" i="1"/>
  <c r="BL375" i="1"/>
  <c r="BL257" i="1"/>
  <c r="BJ289" i="1"/>
  <c r="BJ303" i="1"/>
  <c r="K12" i="1"/>
  <c r="BM369" i="1"/>
  <c r="BP366" i="1"/>
  <c r="BQ244" i="1"/>
  <c r="BT261" i="1"/>
  <c r="BI302" i="1"/>
  <c r="BI341" i="1"/>
  <c r="BO314" i="1"/>
  <c r="BO360" i="1"/>
  <c r="BN323" i="1"/>
  <c r="BN243" i="1"/>
  <c r="BM336" i="1"/>
  <c r="BM298" i="1"/>
  <c r="BQ370" i="1"/>
  <c r="BT371" i="1"/>
  <c r="BP247" i="1"/>
  <c r="BM366" i="1"/>
  <c r="BQ339" i="1"/>
  <c r="BQ291" i="1"/>
  <c r="BP294" i="1"/>
  <c r="BN377" i="1"/>
  <c r="BL254" i="1"/>
  <c r="BM323" i="1"/>
  <c r="BJ369" i="1"/>
  <c r="BJ376" i="1"/>
  <c r="BN313" i="1"/>
  <c r="BK372" i="1"/>
  <c r="BK341" i="1"/>
  <c r="BK303" i="1"/>
  <c r="BK270" i="1"/>
  <c r="BK255" i="1"/>
  <c r="BL340" i="1"/>
  <c r="BL243" i="1"/>
  <c r="BQ267" i="1"/>
  <c r="BQ343" i="1"/>
  <c r="BS314" i="1"/>
  <c r="BL339" i="1"/>
  <c r="BR302" i="1"/>
  <c r="BS300" i="1"/>
  <c r="BM371" i="1"/>
  <c r="BR371" i="1"/>
  <c r="BR340" i="1"/>
  <c r="BI248" i="1"/>
  <c r="BR351" i="1"/>
  <c r="BR375" i="1"/>
  <c r="BR325" i="1"/>
  <c r="BK282" i="1"/>
  <c r="BP376" i="1"/>
  <c r="BJ343" i="1"/>
  <c r="BJ304" i="1"/>
  <c r="BR282" i="1"/>
  <c r="BJ360" i="1"/>
  <c r="BJ250" i="1"/>
  <c r="BK243" i="1"/>
  <c r="BL282" i="1"/>
  <c r="BK266" i="1"/>
  <c r="BR303" i="1"/>
  <c r="BS366" i="1"/>
  <c r="BP259" i="1"/>
  <c r="BP275" i="1"/>
  <c r="BI379" i="1"/>
  <c r="BQ377" i="1"/>
  <c r="BT275" i="1"/>
  <c r="BI330" i="1"/>
  <c r="BI375" i="1"/>
  <c r="BO291" i="1"/>
  <c r="BN282" i="1"/>
  <c r="BN340" i="1"/>
  <c r="BT213" i="1"/>
  <c r="BM4" i="1"/>
  <c r="BM190" i="1"/>
  <c r="BM200" i="1"/>
  <c r="BM151" i="1"/>
  <c r="BM93" i="1"/>
  <c r="BM165" i="1"/>
  <c r="BM147" i="1"/>
  <c r="BM104" i="1"/>
  <c r="BL42" i="1"/>
  <c r="BO42" i="1"/>
  <c r="BT42" i="1"/>
  <c r="BP21" i="1"/>
  <c r="BT96" i="1"/>
  <c r="BK96" i="1"/>
  <c r="BI96" i="1"/>
  <c r="BS169" i="1"/>
  <c r="BS29" i="1"/>
  <c r="BT17" i="1"/>
  <c r="BT61" i="1"/>
  <c r="BN61" i="1"/>
  <c r="BQ61" i="1"/>
  <c r="BO61" i="1"/>
  <c r="BL61" i="1"/>
  <c r="BP31" i="1"/>
  <c r="BS178" i="1"/>
  <c r="BT181" i="1"/>
  <c r="BJ19" i="1"/>
  <c r="BT19" i="1"/>
  <c r="BL19" i="1"/>
  <c r="BO19" i="1"/>
  <c r="BO87" i="1"/>
  <c r="BN87" i="1"/>
  <c r="BJ131" i="1"/>
  <c r="BM70" i="1"/>
  <c r="BJ70" i="1"/>
  <c r="BP70" i="1"/>
  <c r="BP95" i="1"/>
  <c r="BR238" i="1"/>
  <c r="BN238" i="1"/>
  <c r="BJ84" i="1"/>
  <c r="BS74" i="1"/>
  <c r="BS71" i="1"/>
  <c r="BP71" i="1"/>
  <c r="BP235" i="1"/>
  <c r="BJ235" i="1"/>
  <c r="BN54" i="1"/>
  <c r="BT100" i="1"/>
  <c r="BP106" i="1"/>
  <c r="BS106" i="1"/>
  <c r="BJ167" i="1"/>
  <c r="BP167" i="1"/>
  <c r="BK163" i="1"/>
  <c r="BN163" i="1"/>
  <c r="BJ138" i="1"/>
  <c r="BI52" i="1"/>
  <c r="BT52" i="1"/>
  <c r="BI168" i="1"/>
  <c r="BK168" i="1"/>
  <c r="BT168" i="1"/>
  <c r="BL168" i="1"/>
  <c r="BP112" i="1"/>
  <c r="BI182" i="1"/>
  <c r="BO30" i="1"/>
  <c r="BR199" i="1"/>
  <c r="BL240" i="1"/>
  <c r="BQ240" i="1"/>
  <c r="BN240" i="1"/>
  <c r="BL13" i="1"/>
  <c r="BT13" i="1"/>
  <c r="BK13" i="1"/>
  <c r="BK150" i="1"/>
  <c r="BO150" i="1"/>
  <c r="BN150" i="1"/>
  <c r="BT150" i="1"/>
  <c r="BL150" i="1"/>
  <c r="BJ150" i="1"/>
  <c r="BS150" i="1"/>
  <c r="BM241" i="1"/>
  <c r="BK110" i="1"/>
  <c r="BQ110" i="1"/>
  <c r="BR110" i="1"/>
  <c r="BT110" i="1"/>
  <c r="BM108" i="1"/>
  <c r="BP108" i="1"/>
  <c r="BO209" i="1"/>
  <c r="BT209" i="1"/>
  <c r="BI229" i="1"/>
  <c r="BO226" i="1"/>
  <c r="BR226" i="1"/>
  <c r="BN226" i="1"/>
  <c r="BR160" i="1"/>
  <c r="BT160" i="1"/>
  <c r="BS233" i="1"/>
  <c r="BJ66" i="1"/>
  <c r="BM66" i="1"/>
  <c r="BN66" i="1"/>
  <c r="BR66" i="1"/>
  <c r="BL66" i="1"/>
  <c r="BQ214" i="1"/>
  <c r="BR214" i="1"/>
  <c r="BL214" i="1"/>
  <c r="BI214" i="1"/>
  <c r="BN59" i="1"/>
  <c r="BR59" i="1"/>
  <c r="BN125" i="1"/>
  <c r="BK125" i="1"/>
  <c r="BJ50" i="1"/>
  <c r="BO121" i="1"/>
  <c r="BT121" i="1"/>
  <c r="BR121" i="1"/>
  <c r="BM51" i="1"/>
  <c r="BN18" i="1"/>
  <c r="BR18" i="1"/>
  <c r="BO18" i="1"/>
  <c r="BK18" i="1"/>
  <c r="BM18" i="1"/>
  <c r="BP53" i="1"/>
  <c r="BQ65" i="1"/>
  <c r="BN65" i="1"/>
  <c r="BI25" i="1"/>
  <c r="BM55" i="1"/>
  <c r="BT24" i="1"/>
  <c r="BO220" i="1"/>
  <c r="BL220" i="1"/>
  <c r="BI220" i="1"/>
  <c r="BP171" i="1"/>
  <c r="BI171" i="1"/>
  <c r="BL171" i="1"/>
  <c r="BR67" i="1"/>
  <c r="BI67" i="1"/>
  <c r="BQ67" i="1"/>
  <c r="BK107" i="1"/>
  <c r="BI107" i="1"/>
  <c r="BR107" i="1"/>
  <c r="BT73" i="1"/>
  <c r="BQ73" i="1"/>
  <c r="BL73" i="1"/>
  <c r="BP73" i="1"/>
  <c r="BM73" i="1"/>
  <c r="BJ73" i="1"/>
  <c r="BK207" i="1"/>
  <c r="BI207" i="1"/>
  <c r="BO207" i="1"/>
  <c r="BM114" i="1"/>
  <c r="BI34" i="1"/>
  <c r="BJ46" i="1"/>
  <c r="BN202" i="1"/>
  <c r="BI202" i="1"/>
  <c r="BM202" i="1"/>
  <c r="BO139" i="1"/>
  <c r="BI139" i="1"/>
  <c r="BN152" i="1"/>
  <c r="BM152" i="1"/>
  <c r="BS152" i="1"/>
  <c r="BJ152" i="1"/>
  <c r="BJ124" i="1"/>
  <c r="BL124" i="1"/>
  <c r="BL86" i="1"/>
  <c r="BO86" i="1"/>
  <c r="BQ48" i="1"/>
  <c r="BO48" i="1"/>
  <c r="BJ172" i="1"/>
  <c r="BM172" i="1"/>
  <c r="BS172" i="1"/>
  <c r="BJ105" i="1"/>
  <c r="BL105" i="1"/>
  <c r="BR105" i="1"/>
  <c r="BR192" i="1"/>
  <c r="BK192" i="1"/>
  <c r="BL192" i="1"/>
  <c r="BJ206" i="1"/>
  <c r="BL79" i="1"/>
  <c r="BO79" i="1"/>
  <c r="BL77" i="1"/>
  <c r="BS77" i="1"/>
  <c r="BM77" i="1"/>
  <c r="BP77" i="1"/>
  <c r="BK123" i="1"/>
  <c r="BO92" i="1"/>
  <c r="BK92" i="1"/>
  <c r="BI92" i="1"/>
  <c r="BN126" i="1"/>
  <c r="BI126" i="1"/>
  <c r="BN174" i="1"/>
  <c r="BL174" i="1"/>
  <c r="BM213" i="1"/>
  <c r="BS213" i="1"/>
  <c r="BQ119" i="1"/>
  <c r="BO119" i="1"/>
  <c r="BT175" i="1"/>
  <c r="BT144" i="1"/>
  <c r="BK144" i="1"/>
  <c r="BN144" i="1"/>
  <c r="BL144" i="1"/>
  <c r="BO144" i="1"/>
  <c r="BP115" i="1"/>
  <c r="BM113" i="1"/>
  <c r="BL180" i="1"/>
  <c r="BQ180" i="1"/>
  <c r="BT180" i="1"/>
  <c r="BI85" i="1"/>
  <c r="BO85" i="1"/>
  <c r="BQ85" i="1"/>
  <c r="BQ178" i="1"/>
  <c r="BN109" i="1"/>
  <c r="BL109" i="1"/>
  <c r="BO197" i="1"/>
  <c r="BM186" i="1"/>
  <c r="BL219" i="1"/>
  <c r="BO219" i="1"/>
  <c r="BQ219" i="1"/>
  <c r="BS219" i="1"/>
  <c r="BP219" i="1"/>
  <c r="BK231" i="1"/>
  <c r="BL231" i="1"/>
  <c r="BQ58" i="1"/>
  <c r="BL58" i="1"/>
  <c r="BT58" i="1"/>
  <c r="BN58" i="1"/>
  <c r="BK71" i="1"/>
  <c r="BM189" i="1"/>
  <c r="BJ20" i="1"/>
  <c r="BS54" i="1"/>
  <c r="BQ106" i="1"/>
  <c r="BN106" i="1"/>
  <c r="BR106" i="1"/>
  <c r="BK106" i="1"/>
  <c r="BN210" i="1"/>
  <c r="BQ210" i="1"/>
  <c r="BL210" i="1"/>
  <c r="BQ143" i="1"/>
  <c r="BL143" i="1"/>
  <c r="BN198" i="1"/>
  <c r="BR198" i="1"/>
  <c r="AI7" i="1"/>
  <c r="BP229" i="1"/>
  <c r="BI233" i="1"/>
  <c r="BL233" i="1"/>
  <c r="BS239" i="1"/>
  <c r="BT53" i="1"/>
  <c r="BO53" i="1"/>
  <c r="BK218" i="1"/>
  <c r="BS34" i="1"/>
  <c r="BP34" i="1"/>
  <c r="BP126" i="1"/>
  <c r="BM215" i="1"/>
  <c r="BS215" i="1"/>
  <c r="BL70" i="1"/>
  <c r="BL95" i="1"/>
  <c r="BI95" i="1"/>
  <c r="BQ95" i="1"/>
  <c r="BK138" i="1"/>
  <c r="BO138" i="1"/>
  <c r="BN138" i="1"/>
  <c r="BJ128" i="1"/>
  <c r="BP128" i="1"/>
  <c r="BT154" i="1"/>
  <c r="BN154" i="1"/>
  <c r="BI154" i="1"/>
  <c r="BJ83" i="1"/>
  <c r="BM83" i="1"/>
  <c r="BO108" i="1"/>
  <c r="BQ26" i="1"/>
  <c r="BN26" i="1"/>
  <c r="AA8" i="1"/>
  <c r="U8" i="1"/>
  <c r="BT60" i="1"/>
  <c r="BI45" i="1"/>
  <c r="BL195" i="1"/>
  <c r="BT195" i="1"/>
  <c r="BR195" i="1"/>
  <c r="BJ161" i="1"/>
  <c r="BP161" i="1"/>
  <c r="BS161" i="1"/>
  <c r="BN158" i="1"/>
  <c r="BR158" i="1"/>
  <c r="BQ158" i="1"/>
  <c r="BT158" i="1"/>
  <c r="BT44" i="1"/>
  <c r="BK44" i="1"/>
  <c r="BN44" i="1"/>
  <c r="BR44" i="1"/>
  <c r="BT140" i="1"/>
  <c r="BM86" i="1"/>
  <c r="BP162" i="1"/>
  <c r="BP159" i="1"/>
  <c r="BP41" i="1"/>
  <c r="BI212" i="1"/>
  <c r="BQ212" i="1"/>
  <c r="BS89" i="1"/>
  <c r="BT29" i="1"/>
  <c r="BJ52" i="1"/>
  <c r="BP52" i="1"/>
  <c r="BS225" i="1"/>
  <c r="BP225" i="1"/>
  <c r="BL146" i="1"/>
  <c r="BO146" i="1"/>
  <c r="BQ36" i="1"/>
  <c r="BO36" i="1"/>
  <c r="BR111" i="1"/>
  <c r="BK111" i="1"/>
  <c r="BT111" i="1"/>
  <c r="BK64" i="1"/>
  <c r="BQ64" i="1"/>
  <c r="BI64" i="1"/>
  <c r="BO239" i="1"/>
  <c r="BI239" i="1"/>
  <c r="BK239" i="1"/>
  <c r="BJ57" i="1"/>
  <c r="BK136" i="1"/>
  <c r="BT165" i="1"/>
  <c r="BL165" i="1"/>
  <c r="BM195" i="1"/>
  <c r="BQ223" i="1"/>
  <c r="BR223" i="1"/>
  <c r="BT217" i="1"/>
  <c r="BI217" i="1"/>
  <c r="BR230" i="1"/>
  <c r="BQ230" i="1"/>
  <c r="BL172" i="1"/>
  <c r="BT148" i="1"/>
  <c r="BL148" i="1"/>
  <c r="BL4" i="1"/>
  <c r="BL157" i="1"/>
  <c r="BL104" i="1"/>
  <c r="BK4" i="1"/>
  <c r="BK104" i="1"/>
  <c r="BK190" i="1"/>
  <c r="I3" i="1"/>
  <c r="BK117" i="1"/>
  <c r="BL117" i="1"/>
  <c r="BO169" i="1"/>
  <c r="BI166" i="1"/>
  <c r="BT166" i="1"/>
  <c r="BJ137" i="1"/>
  <c r="BQ177" i="1"/>
  <c r="BI177" i="1"/>
  <c r="BJ224" i="1"/>
  <c r="BL15" i="1"/>
  <c r="BN15" i="1"/>
  <c r="BT15" i="1"/>
  <c r="BI112" i="1"/>
  <c r="BK112" i="1"/>
  <c r="BO112" i="1"/>
  <c r="BM173" i="1"/>
  <c r="BS173" i="1"/>
  <c r="BJ81" i="1"/>
  <c r="BP81" i="1"/>
  <c r="BM81" i="1"/>
  <c r="BO176" i="1"/>
  <c r="BK176" i="1"/>
  <c r="BR176" i="1"/>
  <c r="BN176" i="1"/>
  <c r="BR313" i="1"/>
  <c r="BR314" i="1"/>
  <c r="BR373" i="1"/>
  <c r="BR323" i="1"/>
  <c r="BR261" i="1"/>
  <c r="BR304" i="1"/>
  <c r="BR372" i="1"/>
  <c r="BR368" i="1"/>
  <c r="BR262" i="1"/>
  <c r="BR342" i="1"/>
  <c r="BR312" i="1"/>
  <c r="BR295" i="1"/>
  <c r="BR339" i="1"/>
  <c r="BR244" i="1"/>
  <c r="BR289" i="1"/>
  <c r="BR254" i="1"/>
  <c r="BR292" i="1"/>
  <c r="BR345" i="1"/>
  <c r="BR310" i="1"/>
  <c r="BN349" i="1"/>
  <c r="BM349" i="1"/>
  <c r="BI367" i="1"/>
  <c r="BK367" i="1"/>
  <c r="BT367" i="1"/>
  <c r="BO359" i="1"/>
  <c r="BQ309" i="1"/>
  <c r="BO318" i="1"/>
  <c r="BT364" i="1"/>
  <c r="BN364" i="1"/>
  <c r="BS364" i="1"/>
  <c r="BQ347" i="1"/>
  <c r="BI333" i="1"/>
  <c r="BT333" i="1"/>
  <c r="BL333" i="1"/>
  <c r="BR333" i="1"/>
  <c r="BK332" i="1"/>
  <c r="BM332" i="1"/>
  <c r="BT258" i="1"/>
  <c r="BN258" i="1"/>
  <c r="BN286" i="1"/>
  <c r="BS286" i="1"/>
  <c r="BK286" i="1"/>
  <c r="BR358" i="1"/>
  <c r="BO358" i="1"/>
  <c r="BK358" i="1"/>
  <c r="BN358" i="1"/>
  <c r="BL358" i="1"/>
  <c r="BM331" i="1"/>
  <c r="BS296" i="1"/>
  <c r="BP296" i="1"/>
  <c r="BM290" i="1"/>
  <c r="BT373" i="1"/>
  <c r="BJ373" i="1"/>
  <c r="BI365" i="1"/>
  <c r="BQ277" i="1"/>
  <c r="BN277" i="1"/>
  <c r="BJ353" i="1"/>
  <c r="BS353" i="1"/>
  <c r="BP353" i="1"/>
  <c r="BR305" i="1"/>
  <c r="BI305" i="1"/>
  <c r="BT251" i="1"/>
  <c r="BN287" i="1"/>
  <c r="BT287" i="1"/>
  <c r="BS287" i="1"/>
  <c r="BP287" i="1"/>
  <c r="BI327" i="1"/>
  <c r="BL327" i="1"/>
  <c r="BM363" i="1"/>
  <c r="BS363" i="1"/>
  <c r="BP254" i="1"/>
  <c r="BI288" i="1"/>
  <c r="BL293" i="1"/>
  <c r="BQ293" i="1"/>
  <c r="BM337" i="1"/>
  <c r="BQ337" i="1"/>
  <c r="BS337" i="1"/>
  <c r="BL264" i="1"/>
  <c r="BO264" i="1"/>
  <c r="BJ382" i="1"/>
  <c r="BM382" i="1"/>
  <c r="BP382" i="1"/>
  <c r="BR290" i="1"/>
  <c r="BI290" i="1"/>
  <c r="BP344" i="1"/>
  <c r="BQ316" i="1"/>
  <c r="BR357" i="1"/>
  <c r="BT357" i="1"/>
  <c r="BI357" i="1"/>
  <c r="BO357" i="1"/>
  <c r="BT380" i="1"/>
  <c r="BI380" i="1"/>
  <c r="BK245" i="1"/>
  <c r="BP253" i="1"/>
  <c r="BK253" i="1"/>
  <c r="BT253" i="1"/>
  <c r="BK352" i="1"/>
  <c r="BP285" i="1"/>
  <c r="BS285" i="1"/>
  <c r="BJ285" i="1"/>
  <c r="BM251" i="1"/>
  <c r="BJ359" i="1"/>
  <c r="BI260" i="1"/>
  <c r="BO260" i="1"/>
  <c r="BQ311" i="1"/>
  <c r="BR311" i="1"/>
  <c r="BK273" i="1"/>
  <c r="BL273" i="1"/>
  <c r="BR273" i="1"/>
  <c r="BM338" i="1"/>
  <c r="BJ338" i="1"/>
  <c r="BP338" i="1"/>
  <c r="BI276" i="1"/>
  <c r="BR322" i="1"/>
  <c r="BK322" i="1"/>
  <c r="BP362" i="1"/>
  <c r="BS362" i="1"/>
  <c r="BR350" i="1"/>
  <c r="BN350" i="1"/>
  <c r="BO320" i="1"/>
  <c r="BM293" i="1"/>
  <c r="BJ270" i="1"/>
  <c r="BM270" i="1"/>
  <c r="BR376" i="1"/>
  <c r="BO382" i="1"/>
  <c r="BP248" i="1"/>
  <c r="BI278" i="1"/>
  <c r="BP335" i="1"/>
  <c r="BM357" i="1"/>
  <c r="BM380" i="1"/>
  <c r="BJ245" i="1"/>
  <c r="BP245" i="1"/>
  <c r="BM245" i="1"/>
  <c r="BP365" i="1"/>
  <c r="BK353" i="1"/>
  <c r="BR353" i="1"/>
  <c r="BK299" i="1"/>
  <c r="BQ299" i="1"/>
  <c r="BN299" i="1"/>
  <c r="BR285" i="1"/>
  <c r="BT285" i="1"/>
  <c r="BS273" i="1"/>
  <c r="BI283" i="1"/>
  <c r="BQ283" i="1"/>
  <c r="BR283" i="1"/>
  <c r="BN319" i="1"/>
  <c r="BL319" i="1"/>
  <c r="BK319" i="1"/>
  <c r="BI338" i="1"/>
  <c r="BM322" i="1"/>
  <c r="BQ317" i="1"/>
  <c r="BN369" i="1"/>
  <c r="BL369" i="1"/>
  <c r="BI369" i="1"/>
  <c r="BJ334" i="1"/>
  <c r="BT366" i="1"/>
  <c r="BK312" i="1"/>
  <c r="BO378" i="1"/>
  <c r="BS249" i="1"/>
  <c r="BJ347" i="1"/>
  <c r="BJ328" i="1"/>
  <c r="BS328" i="1"/>
  <c r="BK306" i="1"/>
  <c r="BJ330" i="1"/>
  <c r="BS330" i="1"/>
  <c r="BL335" i="1"/>
  <c r="BQ335" i="1"/>
  <c r="BI335" i="1"/>
  <c r="BI179" i="1"/>
  <c r="BS231" i="1"/>
  <c r="BJ231" i="1"/>
  <c r="BI141" i="1"/>
  <c r="BK236" i="1"/>
  <c r="BN164" i="1"/>
  <c r="BO164" i="1"/>
  <c r="BI164" i="1"/>
  <c r="BR99" i="1"/>
  <c r="BS185" i="1"/>
  <c r="BN76" i="1"/>
  <c r="BR76" i="1"/>
  <c r="BT170" i="1"/>
  <c r="BO235" i="1"/>
  <c r="BT235" i="1"/>
  <c r="BT101" i="1"/>
  <c r="BQ101" i="1"/>
  <c r="BI101" i="1"/>
  <c r="BR188" i="1"/>
  <c r="BL188" i="1"/>
  <c r="BO188" i="1"/>
  <c r="BJ134" i="1"/>
  <c r="BL167" i="1"/>
  <c r="BQ167" i="1"/>
  <c r="BN167" i="1"/>
  <c r="BO137" i="1"/>
  <c r="BS120" i="1"/>
  <c r="BM120" i="1"/>
  <c r="BM37" i="1"/>
  <c r="BP37" i="1"/>
  <c r="BP210" i="1"/>
  <c r="BJ210" i="1"/>
  <c r="BJ205" i="1"/>
  <c r="BM205" i="1"/>
  <c r="BJ168" i="1"/>
  <c r="BO225" i="1"/>
  <c r="BK225" i="1"/>
  <c r="BR225" i="1"/>
  <c r="BO118" i="1"/>
  <c r="BK118" i="1"/>
  <c r="BR118" i="1"/>
  <c r="BL118" i="1"/>
  <c r="BP199" i="1"/>
  <c r="BJ199" i="1"/>
  <c r="BN173" i="1"/>
  <c r="BL173" i="1"/>
  <c r="BS240" i="1"/>
  <c r="BJ198" i="1"/>
  <c r="BN128" i="1"/>
  <c r="BT153" i="1"/>
  <c r="BI83" i="1"/>
  <c r="BL81" i="1"/>
  <c r="BQ33" i="1"/>
  <c r="BO33" i="1"/>
  <c r="BQ93" i="1"/>
  <c r="BR93" i="1"/>
  <c r="BM209" i="1"/>
  <c r="BS226" i="1"/>
  <c r="BL90" i="1"/>
  <c r="BI90" i="1"/>
  <c r="BT90" i="1"/>
  <c r="BS90" i="1"/>
  <c r="BJ160" i="1"/>
  <c r="BP35" i="1"/>
  <c r="BM14" i="1"/>
  <c r="BP38" i="1"/>
  <c r="BS38" i="1"/>
  <c r="BQ38" i="1"/>
  <c r="BI50" i="1"/>
  <c r="BL50" i="1"/>
  <c r="BK50" i="1"/>
  <c r="BS183" i="1"/>
  <c r="BL57" i="1"/>
  <c r="BK57" i="1"/>
  <c r="BP98" i="1"/>
  <c r="BQ157" i="1"/>
  <c r="BP157" i="1"/>
  <c r="BS65" i="1"/>
  <c r="BM65" i="1"/>
  <c r="BP65" i="1"/>
  <c r="BN145" i="1"/>
  <c r="BR145" i="1"/>
  <c r="BK145" i="1"/>
  <c r="BI145" i="1"/>
  <c r="BS102" i="1"/>
  <c r="BM135" i="1"/>
  <c r="BI40" i="1"/>
  <c r="BJ24" i="1"/>
  <c r="BS24" i="1"/>
  <c r="BT39" i="1"/>
  <c r="BI39" i="1"/>
  <c r="BN39" i="1"/>
  <c r="BJ39" i="1"/>
  <c r="BP39" i="1"/>
  <c r="BK97" i="1"/>
  <c r="BT97" i="1"/>
  <c r="BQ97" i="1"/>
  <c r="BS97" i="1"/>
  <c r="BM67" i="1"/>
  <c r="BP194" i="1"/>
  <c r="BJ207" i="1"/>
  <c r="BM207" i="1"/>
  <c r="BS116" i="1"/>
  <c r="BI116" i="1"/>
  <c r="BP217" i="1"/>
  <c r="BJ217" i="1"/>
  <c r="BP44" i="1"/>
  <c r="BP242" i="1"/>
  <c r="BK162" i="1"/>
  <c r="BN162" i="1"/>
  <c r="BQ41" i="1"/>
  <c r="BN196" i="1"/>
  <c r="BO196" i="1"/>
  <c r="BQ49" i="1"/>
  <c r="BP49" i="1"/>
  <c r="BJ43" i="1"/>
  <c r="BT201" i="1"/>
  <c r="BN201" i="1"/>
  <c r="BT22" i="1"/>
  <c r="BO22" i="1"/>
  <c r="BJ103" i="1"/>
  <c r="BM103" i="1"/>
  <c r="BJ69" i="1"/>
  <c r="BJ212" i="1"/>
  <c r="BM175" i="1"/>
  <c r="BP129" i="1"/>
  <c r="BM129" i="1"/>
  <c r="BS129" i="1"/>
  <c r="BJ129" i="1"/>
  <c r="BT115" i="1"/>
  <c r="BO115" i="1"/>
  <c r="BN115" i="1"/>
  <c r="BM166" i="1"/>
  <c r="BS166" i="1"/>
  <c r="BJ17" i="1"/>
  <c r="BP61" i="1"/>
  <c r="BS61" i="1"/>
  <c r="BM133" i="1"/>
  <c r="BL133" i="1"/>
  <c r="BQ31" i="1"/>
  <c r="BK31" i="1"/>
  <c r="BS197" i="1"/>
  <c r="BO186" i="1"/>
  <c r="BL186" i="1"/>
  <c r="BR186" i="1"/>
  <c r="BK84" i="1"/>
  <c r="BO84" i="1"/>
  <c r="BN84" i="1"/>
  <c r="BI84" i="1"/>
  <c r="BR84" i="1"/>
  <c r="BJ204" i="1"/>
  <c r="BO204" i="1"/>
  <c r="BR204" i="1"/>
  <c r="BI204" i="1"/>
  <c r="BL204" i="1"/>
  <c r="BP236" i="1"/>
  <c r="BR208" i="1"/>
  <c r="BS208" i="1"/>
  <c r="BJ122" i="1"/>
  <c r="BP122" i="1"/>
  <c r="BL122" i="1"/>
  <c r="BI74" i="1"/>
  <c r="BQ74" i="1"/>
  <c r="BI228" i="1"/>
  <c r="BO228" i="1"/>
  <c r="BL228" i="1"/>
  <c r="BT228" i="1"/>
  <c r="BP228" i="1"/>
  <c r="BJ228" i="1"/>
  <c r="BM99" i="1"/>
  <c r="BJ58" i="1"/>
  <c r="BI216" i="1"/>
  <c r="BS216" i="1"/>
  <c r="BP216" i="1"/>
  <c r="BO189" i="1"/>
  <c r="BQ189" i="1"/>
  <c r="BL185" i="1"/>
  <c r="BT185" i="1"/>
  <c r="BQ185" i="1"/>
  <c r="BK20" i="1"/>
  <c r="BO20" i="1"/>
  <c r="BI20" i="1"/>
  <c r="BJ76" i="1"/>
  <c r="BP100" i="1"/>
  <c r="BS100" i="1"/>
  <c r="BP188" i="1"/>
  <c r="BO134" i="1"/>
  <c r="BN134" i="1"/>
  <c r="BR37" i="1"/>
  <c r="BT37" i="1"/>
  <c r="BL23" i="1"/>
  <c r="BT23" i="1"/>
  <c r="BM177" i="1"/>
  <c r="BI155" i="1"/>
  <c r="BT155" i="1"/>
  <c r="BL205" i="1"/>
  <c r="BR205" i="1"/>
  <c r="BN203" i="1"/>
  <c r="BQ203" i="1"/>
  <c r="BT27" i="1"/>
  <c r="BL27" i="1"/>
  <c r="BR27" i="1"/>
  <c r="BP118" i="1"/>
  <c r="BM118" i="1"/>
  <c r="BO47" i="1"/>
  <c r="BR47" i="1"/>
  <c r="BK47" i="1"/>
  <c r="BS82" i="1"/>
  <c r="BJ82" i="1"/>
  <c r="BL72" i="1"/>
  <c r="BQ72" i="1"/>
  <c r="BO72" i="1"/>
  <c r="BP146" i="1"/>
  <c r="BJ146" i="1"/>
  <c r="BT156" i="1"/>
  <c r="BQ156" i="1"/>
  <c r="BL156" i="1"/>
  <c r="BQ241" i="1"/>
  <c r="BO241" i="1"/>
  <c r="BL241" i="1"/>
  <c r="BM33" i="1"/>
  <c r="BM36" i="1"/>
  <c r="BO56" i="1"/>
  <c r="BN56" i="1"/>
  <c r="BL132" i="1"/>
  <c r="BO132" i="1"/>
  <c r="BI132" i="1"/>
  <c r="BP214" i="1"/>
  <c r="BQ130" i="1"/>
  <c r="BK130" i="1"/>
  <c r="BP125" i="1"/>
  <c r="BM125" i="1"/>
  <c r="BP184" i="1"/>
  <c r="BS184" i="1"/>
  <c r="BM184" i="1"/>
  <c r="BJ62" i="1"/>
  <c r="BQ80" i="1"/>
  <c r="BL80" i="1"/>
  <c r="BS136" i="1"/>
  <c r="BK187" i="1"/>
  <c r="BT187" i="1"/>
  <c r="BS187" i="1"/>
  <c r="BP237" i="1"/>
  <c r="BO237" i="1"/>
  <c r="BT237" i="1"/>
  <c r="BN237" i="1"/>
  <c r="BT88" i="1"/>
  <c r="BL88" i="1"/>
  <c r="BN88" i="1"/>
  <c r="BK102" i="1"/>
  <c r="BK55" i="1"/>
  <c r="BR55" i="1"/>
  <c r="BS220" i="1"/>
  <c r="BL161" i="1"/>
  <c r="BT161" i="1"/>
  <c r="BK194" i="1"/>
  <c r="BT194" i="1"/>
  <c r="BO114" i="1"/>
  <c r="BN114" i="1"/>
  <c r="BL114" i="1"/>
  <c r="BM158" i="1"/>
  <c r="BO46" i="1"/>
  <c r="BK46" i="1"/>
  <c r="BT46" i="1"/>
  <c r="BR46" i="1"/>
  <c r="BJ230" i="1"/>
  <c r="BS139" i="1"/>
  <c r="BQ242" i="1"/>
  <c r="BT242" i="1"/>
  <c r="BI206" i="1"/>
  <c r="BT206" i="1"/>
  <c r="BM79" i="1"/>
  <c r="BM123" i="1"/>
  <c r="BJ123" i="1"/>
  <c r="BQ78" i="1"/>
  <c r="BT78" i="1"/>
  <c r="BO78" i="1"/>
  <c r="BI43" i="1"/>
  <c r="BI69" i="1"/>
  <c r="BO69" i="1"/>
  <c r="BQ213" i="1"/>
  <c r="BR213" i="1"/>
  <c r="BI213" i="1"/>
  <c r="BP200" i="1"/>
  <c r="BP234" i="1"/>
  <c r="BP104" i="1"/>
  <c r="BP165" i="1"/>
  <c r="BP151" i="1"/>
  <c r="BP190" i="1"/>
  <c r="BP93" i="1"/>
  <c r="BQ42" i="1"/>
  <c r="BS117" i="1"/>
  <c r="BP117" i="1"/>
  <c r="BS21" i="1"/>
  <c r="BP16" i="1"/>
  <c r="BM144" i="1"/>
  <c r="BJ144" i="1"/>
  <c r="BR96" i="1"/>
  <c r="BK227" i="1"/>
  <c r="BN227" i="1"/>
  <c r="BI227" i="1"/>
  <c r="BP29" i="1"/>
  <c r="BI17" i="1"/>
  <c r="BL17" i="1"/>
  <c r="BI61" i="1"/>
  <c r="BJ31" i="1"/>
  <c r="BS31" i="1"/>
  <c r="BM178" i="1"/>
  <c r="BP178" i="1"/>
  <c r="BM181" i="1"/>
  <c r="BP181" i="1"/>
  <c r="BR181" i="1"/>
  <c r="BS19" i="1"/>
  <c r="BN19" i="1"/>
  <c r="BK19" i="1"/>
  <c r="BL87" i="1"/>
  <c r="BS131" i="1"/>
  <c r="BS95" i="1"/>
  <c r="BI238" i="1"/>
  <c r="BM74" i="1"/>
  <c r="BM71" i="1"/>
  <c r="BI54" i="1"/>
  <c r="BK54" i="1"/>
  <c r="BO54" i="1"/>
  <c r="BR100" i="1"/>
  <c r="BN100" i="1"/>
  <c r="BM106" i="1"/>
  <c r="BJ106" i="1"/>
  <c r="BM167" i="1"/>
  <c r="BL163" i="1"/>
  <c r="BR163" i="1"/>
  <c r="BM138" i="1"/>
  <c r="BP138" i="1"/>
  <c r="BO52" i="1"/>
  <c r="BR52" i="1"/>
  <c r="BK52" i="1"/>
  <c r="BM112" i="1"/>
  <c r="BR182" i="1"/>
  <c r="BK182" i="1"/>
  <c r="BT182" i="1"/>
  <c r="BN182" i="1"/>
  <c r="BK30" i="1"/>
  <c r="BR30" i="1"/>
  <c r="BQ30" i="1"/>
  <c r="BM47" i="1"/>
  <c r="BS47" i="1"/>
  <c r="BQ199" i="1"/>
  <c r="BO199" i="1"/>
  <c r="BK82" i="1"/>
  <c r="BN82" i="1"/>
  <c r="BQ82" i="1"/>
  <c r="BR240" i="1"/>
  <c r="BT240" i="1"/>
  <c r="BI240" i="1"/>
  <c r="BO13" i="1"/>
  <c r="BQ13" i="1"/>
  <c r="BR13" i="1"/>
  <c r="BI150" i="1"/>
  <c r="BQ150" i="1"/>
  <c r="BP150" i="1"/>
  <c r="BS241" i="1"/>
  <c r="BJ241" i="1"/>
  <c r="BJ110" i="1"/>
  <c r="BM110" i="1"/>
  <c r="BI110" i="1"/>
  <c r="BM176" i="1"/>
  <c r="BN209" i="1"/>
  <c r="BR209" i="1"/>
  <c r="BQ209" i="1"/>
  <c r="BK229" i="1"/>
  <c r="BL229" i="1"/>
  <c r="BQ226" i="1"/>
  <c r="BI160" i="1"/>
  <c r="BK160" i="1"/>
  <c r="BQ160" i="1"/>
  <c r="BJ233" i="1"/>
  <c r="BQ66" i="1"/>
  <c r="BK66" i="1"/>
  <c r="BT66" i="1"/>
  <c r="BO214" i="1"/>
  <c r="BQ59" i="1"/>
  <c r="BK59" i="1"/>
  <c r="BT59" i="1"/>
  <c r="BS59" i="1"/>
  <c r="BM130" i="1"/>
  <c r="BP130" i="1"/>
  <c r="BO125" i="1"/>
  <c r="BT125" i="1"/>
  <c r="BM50" i="1"/>
  <c r="BP50" i="1"/>
  <c r="BJ121" i="1"/>
  <c r="BP121" i="1"/>
  <c r="BK121" i="1"/>
  <c r="BL121" i="1"/>
  <c r="BS51" i="1"/>
  <c r="BL18" i="1"/>
  <c r="BP18" i="1"/>
  <c r="BJ18" i="1"/>
  <c r="BM53" i="1"/>
  <c r="BS53" i="1"/>
  <c r="BL65" i="1"/>
  <c r="BI65" i="1"/>
  <c r="BS88" i="1"/>
  <c r="BL25" i="1"/>
  <c r="BT25" i="1"/>
  <c r="BK25" i="1"/>
  <c r="BS55" i="1"/>
  <c r="BK24" i="1"/>
  <c r="BL24" i="1"/>
  <c r="BN220" i="1"/>
  <c r="BK220" i="1"/>
  <c r="BS171" i="1"/>
  <c r="BJ171" i="1"/>
  <c r="BO171" i="1"/>
  <c r="BN67" i="1"/>
  <c r="BL67" i="1"/>
  <c r="BO107" i="1"/>
  <c r="BQ107" i="1"/>
  <c r="BN107" i="1"/>
  <c r="BI73" i="1"/>
  <c r="BT207" i="1"/>
  <c r="BL207" i="1"/>
  <c r="BR207" i="1"/>
  <c r="BR34" i="1"/>
  <c r="BQ34" i="1"/>
  <c r="BM46" i="1"/>
  <c r="BR202" i="1"/>
  <c r="BJ202" i="1"/>
  <c r="BP202" i="1"/>
  <c r="BN139" i="1"/>
  <c r="BK152" i="1"/>
  <c r="BR152" i="1"/>
  <c r="BP152" i="1"/>
  <c r="BP124" i="1"/>
  <c r="BS124" i="1"/>
  <c r="BT124" i="1"/>
  <c r="BN124" i="1"/>
  <c r="BQ124" i="1"/>
  <c r="BN86" i="1"/>
  <c r="BQ86" i="1"/>
  <c r="BK86" i="1"/>
  <c r="BI86" i="1"/>
  <c r="BN48" i="1"/>
  <c r="BP172" i="1"/>
  <c r="BP105" i="1"/>
  <c r="BT105" i="1"/>
  <c r="BN105" i="1"/>
  <c r="BO105" i="1"/>
  <c r="BN192" i="1"/>
  <c r="BO192" i="1"/>
  <c r="BP206" i="1"/>
  <c r="BS206" i="1"/>
  <c r="BT79" i="1"/>
  <c r="BK79" i="1"/>
  <c r="BK77" i="1"/>
  <c r="BT77" i="1"/>
  <c r="BQ77" i="1"/>
  <c r="BJ77" i="1"/>
  <c r="BN123" i="1"/>
  <c r="BO123" i="1"/>
  <c r="BL123" i="1"/>
  <c r="BR92" i="1"/>
  <c r="BL92" i="1"/>
  <c r="BM201" i="1"/>
  <c r="BJ32" i="1"/>
  <c r="BR126" i="1"/>
  <c r="BK126" i="1"/>
  <c r="BO126" i="1"/>
  <c r="BT126" i="1"/>
  <c r="BK174" i="1"/>
  <c r="BP213" i="1"/>
  <c r="BN119" i="1"/>
  <c r="BN175" i="1"/>
  <c r="BI175" i="1"/>
  <c r="BL175" i="1"/>
  <c r="BQ175" i="1"/>
  <c r="BI144" i="1"/>
  <c r="BJ115" i="1"/>
  <c r="BO180" i="1"/>
  <c r="BI180" i="1"/>
  <c r="BK180" i="1"/>
  <c r="BJ180" i="1"/>
  <c r="BL85" i="1"/>
  <c r="BK178" i="1"/>
  <c r="BT178" i="1"/>
  <c r="BO178" i="1"/>
  <c r="BI178" i="1"/>
  <c r="BK109" i="1"/>
  <c r="BO109" i="1"/>
  <c r="BK197" i="1"/>
  <c r="BI197" i="1"/>
  <c r="BN197" i="1"/>
  <c r="BS238" i="1"/>
  <c r="BP186" i="1"/>
  <c r="BK219" i="1"/>
  <c r="BK58" i="1"/>
  <c r="BO58" i="1"/>
  <c r="BN71" i="1"/>
  <c r="BQ71" i="1"/>
  <c r="BT71" i="1"/>
  <c r="BR71" i="1"/>
  <c r="BS189" i="1"/>
  <c r="BP189" i="1"/>
  <c r="BP20" i="1"/>
  <c r="BP54" i="1"/>
  <c r="BR210" i="1"/>
  <c r="BT143" i="1"/>
  <c r="BK143" i="1"/>
  <c r="BM182" i="1"/>
  <c r="BP182" i="1"/>
  <c r="BK198" i="1"/>
  <c r="BT198" i="1"/>
  <c r="BJ229" i="1"/>
  <c r="BT233" i="1"/>
  <c r="BP239" i="1"/>
  <c r="BI53" i="1"/>
  <c r="BQ53" i="1"/>
  <c r="BO218" i="1"/>
  <c r="BL218" i="1"/>
  <c r="BT75" i="1"/>
  <c r="BP75" i="1"/>
  <c r="BJ34" i="1"/>
  <c r="BM34" i="1"/>
  <c r="BS126" i="1"/>
  <c r="BJ126" i="1"/>
  <c r="BL103" i="1"/>
  <c r="BK103" i="1"/>
  <c r="BO103" i="1"/>
  <c r="BI103" i="1"/>
  <c r="BJ215" i="1"/>
  <c r="BQ228" i="1"/>
  <c r="BS99" i="1"/>
  <c r="BP58" i="1"/>
  <c r="BL216" i="1"/>
  <c r="BN216" i="1"/>
  <c r="BM216" i="1"/>
  <c r="BN149" i="1"/>
  <c r="BI189" i="1"/>
  <c r="BM76" i="1"/>
  <c r="BL134" i="1"/>
  <c r="BQ28" i="1"/>
  <c r="BI37" i="1"/>
  <c r="BN37" i="1"/>
  <c r="BS177" i="1"/>
  <c r="BP155" i="1"/>
  <c r="BO155" i="1"/>
  <c r="BN155" i="1"/>
  <c r="BL155" i="1"/>
  <c r="BT205" i="1"/>
  <c r="BO205" i="1"/>
  <c r="BT203" i="1"/>
  <c r="BK203" i="1"/>
  <c r="BR203" i="1"/>
  <c r="BI203" i="1"/>
  <c r="BO27" i="1"/>
  <c r="BS118" i="1"/>
  <c r="BI47" i="1"/>
  <c r="BM82" i="1"/>
  <c r="BM146" i="1"/>
  <c r="BL46" i="1"/>
  <c r="BI159" i="1"/>
  <c r="BQ206" i="1"/>
  <c r="BN206" i="1"/>
  <c r="BR78" i="1"/>
  <c r="BN43" i="1"/>
  <c r="BO213" i="1"/>
  <c r="BJ4" i="1"/>
  <c r="BJ93" i="1"/>
  <c r="BJ165" i="1"/>
  <c r="BJ200" i="1"/>
  <c r="BJ151" i="1"/>
  <c r="BJ190" i="1"/>
  <c r="BJ104" i="1"/>
  <c r="H4" i="1"/>
  <c r="H3" i="1"/>
  <c r="BR42" i="1"/>
  <c r="BI42" i="1"/>
  <c r="BN42" i="1"/>
  <c r="BJ16" i="1"/>
  <c r="BP144" i="1"/>
  <c r="BO96" i="1"/>
  <c r="BL96" i="1"/>
  <c r="BN96" i="1"/>
  <c r="BM96" i="1"/>
  <c r="BJ169" i="1"/>
  <c r="BR227" i="1"/>
  <c r="BQ227" i="1"/>
  <c r="BM29" i="1"/>
  <c r="BJ29" i="1"/>
  <c r="BQ17" i="1"/>
  <c r="BR17" i="1"/>
  <c r="BK61" i="1"/>
  <c r="BR61" i="1"/>
  <c r="BJ178" i="1"/>
  <c r="BS181" i="1"/>
  <c r="BK181" i="1"/>
  <c r="BQ181" i="1"/>
  <c r="BL181" i="1"/>
  <c r="BM19" i="1"/>
  <c r="BR87" i="1"/>
  <c r="BI87" i="1"/>
  <c r="BK87" i="1"/>
  <c r="BQ87" i="1"/>
  <c r="BP131" i="1"/>
  <c r="BM131" i="1"/>
  <c r="BM95" i="1"/>
  <c r="BO238" i="1"/>
  <c r="BP84" i="1"/>
  <c r="BP74" i="1"/>
  <c r="BJ71" i="1"/>
  <c r="BM235" i="1"/>
  <c r="BQ54" i="1"/>
  <c r="BR54" i="1"/>
  <c r="BL54" i="1"/>
  <c r="BO100" i="1"/>
  <c r="BI100" i="1"/>
  <c r="BS167" i="1"/>
  <c r="BI163" i="1"/>
  <c r="BT163" i="1"/>
  <c r="BN52" i="1"/>
  <c r="BQ52" i="1"/>
  <c r="BQ168" i="1"/>
  <c r="BR168" i="1"/>
  <c r="BO182" i="1"/>
  <c r="BQ182" i="1"/>
  <c r="BL182" i="1"/>
  <c r="BN30" i="1"/>
  <c r="BI30" i="1"/>
  <c r="BL199" i="1"/>
  <c r="BL82" i="1"/>
  <c r="BT82" i="1"/>
  <c r="BO240" i="1"/>
  <c r="BK240" i="1"/>
  <c r="BS72" i="1"/>
  <c r="BN13" i="1"/>
  <c r="BP241" i="1"/>
  <c r="BS110" i="1"/>
  <c r="BN110" i="1"/>
  <c r="BS108" i="1"/>
  <c r="BP176" i="1"/>
  <c r="BS176" i="1"/>
  <c r="BN229" i="1"/>
  <c r="BQ229" i="1"/>
  <c r="BO229" i="1"/>
  <c r="BK226" i="1"/>
  <c r="BI226" i="1"/>
  <c r="BN160" i="1"/>
  <c r="T8" i="1"/>
  <c r="BP233" i="1"/>
  <c r="BP66" i="1"/>
  <c r="BK214" i="1"/>
  <c r="BN214" i="1"/>
  <c r="BT214" i="1"/>
  <c r="BL59" i="1"/>
  <c r="BS130" i="1"/>
  <c r="BI125" i="1"/>
  <c r="BR125" i="1"/>
  <c r="BS50" i="1"/>
  <c r="BM121" i="1"/>
  <c r="BI121" i="1"/>
  <c r="BP51" i="1"/>
  <c r="BI18" i="1"/>
  <c r="BT18" i="1"/>
  <c r="BJ53" i="1"/>
  <c r="BO65" i="1"/>
  <c r="BT65" i="1"/>
  <c r="BP88" i="1"/>
  <c r="BN25" i="1"/>
  <c r="BO25" i="1"/>
  <c r="BR25" i="1"/>
  <c r="BJ55" i="1"/>
  <c r="BO24" i="1"/>
  <c r="BQ24" i="1"/>
  <c r="BK171" i="1"/>
  <c r="BT171" i="1"/>
  <c r="BQ171" i="1"/>
  <c r="BK67" i="1"/>
  <c r="BL107" i="1"/>
  <c r="BR73" i="1"/>
  <c r="BN73" i="1"/>
  <c r="BO73" i="1"/>
  <c r="BK73" i="1"/>
  <c r="BS73" i="1"/>
  <c r="BQ207" i="1"/>
  <c r="BJ114" i="1"/>
  <c r="BP46" i="1"/>
  <c r="BO202" i="1"/>
  <c r="BL202" i="1"/>
  <c r="BK202" i="1"/>
  <c r="BT202" i="1"/>
  <c r="BS202" i="1"/>
  <c r="BT139" i="1"/>
  <c r="BQ139" i="1"/>
  <c r="BK139" i="1"/>
  <c r="BL152" i="1"/>
  <c r="BK124" i="1"/>
  <c r="BR124" i="1"/>
  <c r="BI124" i="1"/>
  <c r="BT86" i="1"/>
  <c r="BT48" i="1"/>
  <c r="BR48" i="1"/>
  <c r="BM105" i="1"/>
  <c r="BK105" i="1"/>
  <c r="BQ79" i="1"/>
  <c r="BN79" i="1"/>
  <c r="BR79" i="1"/>
  <c r="BN77" i="1"/>
  <c r="BI77" i="1"/>
  <c r="BI123" i="1"/>
  <c r="BR123" i="1"/>
  <c r="BT92" i="1"/>
  <c r="BP201" i="1"/>
  <c r="BJ201" i="1"/>
  <c r="BM32" i="1"/>
  <c r="BO174" i="1"/>
  <c r="BR174" i="1"/>
  <c r="BJ213" i="1"/>
  <c r="BT119" i="1"/>
  <c r="BR119" i="1"/>
  <c r="BR175" i="1"/>
  <c r="BK175" i="1"/>
  <c r="BM115" i="1"/>
  <c r="BJ113" i="1"/>
  <c r="BN180" i="1"/>
  <c r="BS180" i="1"/>
  <c r="BM180" i="1"/>
  <c r="BK85" i="1"/>
  <c r="BT85" i="1"/>
  <c r="BL178" i="1"/>
  <c r="BT109" i="1"/>
  <c r="BI109" i="1"/>
  <c r="BQ197" i="1"/>
  <c r="BP238" i="1"/>
  <c r="BJ186" i="1"/>
  <c r="BT219" i="1"/>
  <c r="BJ219" i="1"/>
  <c r="BI231" i="1"/>
  <c r="BO231" i="1"/>
  <c r="BR58" i="1"/>
  <c r="BI58" i="1"/>
  <c r="BL71" i="1"/>
  <c r="BI71" i="1"/>
  <c r="BO71" i="1"/>
  <c r="BS20" i="1"/>
  <c r="BM54" i="1"/>
  <c r="BJ54" i="1"/>
  <c r="BI106" i="1"/>
  <c r="BO106" i="1"/>
  <c r="X11" i="1"/>
  <c r="BO210" i="1"/>
  <c r="BT210" i="1"/>
  <c r="BJ182" i="1"/>
  <c r="BO198" i="1"/>
  <c r="BQ198" i="1"/>
  <c r="BM229" i="1"/>
  <c r="BR233" i="1"/>
  <c r="BK233" i="1"/>
  <c r="BN233" i="1"/>
  <c r="BO233" i="1"/>
  <c r="BR53" i="1"/>
  <c r="BN53" i="1"/>
  <c r="BR218" i="1"/>
  <c r="BI218" i="1"/>
  <c r="BN218" i="1"/>
  <c r="BQ75" i="1"/>
  <c r="BM75" i="1"/>
  <c r="BT103" i="1"/>
  <c r="BQ103" i="1"/>
  <c r="AU5" i="1"/>
  <c r="BP227" i="1"/>
  <c r="BI70" i="1"/>
  <c r="BR70" i="1"/>
  <c r="BT70" i="1"/>
  <c r="BQ138" i="1"/>
  <c r="BL138" i="1"/>
  <c r="BS128" i="1"/>
  <c r="BQ154" i="1"/>
  <c r="BR154" i="1"/>
  <c r="BP83" i="1"/>
  <c r="BR108" i="1"/>
  <c r="BQ108" i="1"/>
  <c r="BT26" i="1"/>
  <c r="BL26" i="1"/>
  <c r="BR26" i="1"/>
  <c r="BO26" i="1"/>
  <c r="Y8" i="1"/>
  <c r="BO60" i="1"/>
  <c r="BK60" i="1"/>
  <c r="BI60" i="1"/>
  <c r="BN60" i="1"/>
  <c r="BR45" i="1"/>
  <c r="BL45" i="1"/>
  <c r="BN45" i="1"/>
  <c r="BO195" i="1"/>
  <c r="BQ195" i="1"/>
  <c r="BM161" i="1"/>
  <c r="BL158" i="1"/>
  <c r="BK158" i="1"/>
  <c r="BO44" i="1"/>
  <c r="BN140" i="1"/>
  <c r="BS140" i="1"/>
  <c r="BM159" i="1"/>
  <c r="BJ41" i="1"/>
  <c r="BL212" i="1"/>
  <c r="BP89" i="1"/>
  <c r="BN29" i="1"/>
  <c r="BK29" i="1"/>
  <c r="BI29" i="1"/>
  <c r="BS52" i="1"/>
  <c r="BM52" i="1"/>
  <c r="BJ225" i="1"/>
  <c r="BN146" i="1"/>
  <c r="BI146" i="1"/>
  <c r="BI36" i="1"/>
  <c r="BN111" i="1"/>
  <c r="BO111" i="1"/>
  <c r="BQ111" i="1"/>
  <c r="BS26" i="1"/>
  <c r="BM26" i="1"/>
  <c r="BP26" i="1"/>
  <c r="BO35" i="1"/>
  <c r="BT35" i="1"/>
  <c r="BT64" i="1"/>
  <c r="BR64" i="1"/>
  <c r="BQ239" i="1"/>
  <c r="BP57" i="1"/>
  <c r="BS57" i="1"/>
  <c r="BO136" i="1"/>
  <c r="BT136" i="1"/>
  <c r="BI136" i="1"/>
  <c r="BK165" i="1"/>
  <c r="BN165" i="1"/>
  <c r="BP195" i="1"/>
  <c r="BN223" i="1"/>
  <c r="BI223" i="1"/>
  <c r="BO217" i="1"/>
  <c r="BN217" i="1"/>
  <c r="BI230" i="1"/>
  <c r="BT230" i="1"/>
  <c r="BO172" i="1"/>
  <c r="BT172" i="1"/>
  <c r="BR172" i="1"/>
  <c r="BI148" i="1"/>
  <c r="BP148" i="1"/>
  <c r="BS196" i="1"/>
  <c r="BN228" i="1"/>
  <c r="BS58" i="1"/>
  <c r="BR216" i="1"/>
  <c r="BK216" i="1"/>
  <c r="BK149" i="1"/>
  <c r="BP149" i="1"/>
  <c r="BM149" i="1"/>
  <c r="BR189" i="1"/>
  <c r="BK189" i="1"/>
  <c r="BK185" i="1"/>
  <c r="BR20" i="1"/>
  <c r="BP76" i="1"/>
  <c r="BQ37" i="1"/>
  <c r="BJ155" i="1"/>
  <c r="BI27" i="1"/>
  <c r="BK72" i="1"/>
  <c r="BS156" i="1"/>
  <c r="BK241" i="1"/>
  <c r="BJ36" i="1"/>
  <c r="BR56" i="1"/>
  <c r="BQ56" i="1"/>
  <c r="BS56" i="1"/>
  <c r="BT132" i="1"/>
  <c r="BN132" i="1"/>
  <c r="BJ214" i="1"/>
  <c r="BI130" i="1"/>
  <c r="BL130" i="1"/>
  <c r="BS125" i="1"/>
  <c r="BP62" i="1"/>
  <c r="BK80" i="1"/>
  <c r="BM60" i="1"/>
  <c r="BJ60" i="1"/>
  <c r="BJ187" i="1"/>
  <c r="BM187" i="1"/>
  <c r="BJ237" i="1"/>
  <c r="BL237" i="1"/>
  <c r="BQ88" i="1"/>
  <c r="BR88" i="1"/>
  <c r="BQ102" i="1"/>
  <c r="BT102" i="1"/>
  <c r="BL102" i="1"/>
  <c r="BJ25" i="1"/>
  <c r="BI55" i="1"/>
  <c r="BL55" i="1"/>
  <c r="BK161" i="1"/>
  <c r="BR161" i="1"/>
  <c r="BR194" i="1"/>
  <c r="BO194" i="1"/>
  <c r="BI194" i="1"/>
  <c r="BL194" i="1"/>
  <c r="BK114" i="1"/>
  <c r="BR114" i="1"/>
  <c r="BP158" i="1"/>
  <c r="BQ46" i="1"/>
  <c r="BK242" i="1"/>
  <c r="BT159" i="1"/>
  <c r="BQ159" i="1"/>
  <c r="BI78" i="1"/>
  <c r="BL78" i="1"/>
  <c r="BT43" i="1"/>
  <c r="BQ43" i="1"/>
  <c r="BK69" i="1"/>
  <c r="AV5" i="1"/>
  <c r="BR321" i="1"/>
  <c r="BR307" i="1"/>
  <c r="BR299" i="1"/>
  <c r="BR250" i="1"/>
  <c r="BO269" i="1"/>
  <c r="BO354" i="1"/>
  <c r="BO299" i="1"/>
  <c r="BO328" i="1"/>
  <c r="BO280" i="1"/>
  <c r="BO374" i="1"/>
  <c r="BO369" i="1"/>
  <c r="BR268" i="1"/>
  <c r="BO341" i="1"/>
  <c r="BR370" i="1"/>
  <c r="BK295" i="1"/>
  <c r="BK301" i="1"/>
  <c r="BK336" i="1"/>
  <c r="BK259" i="1"/>
  <c r="BK275" i="1"/>
  <c r="BK343" i="1"/>
  <c r="BK252" i="1"/>
  <c r="BK329" i="1"/>
  <c r="BK257" i="1"/>
  <c r="BK377" i="1"/>
  <c r="BK304" i="1"/>
  <c r="BR360" i="1"/>
  <c r="BR291" i="1"/>
  <c r="BR356" i="1"/>
  <c r="BR246" i="1"/>
  <c r="BK315" i="1"/>
  <c r="BK369" i="1"/>
  <c r="BR255" i="1"/>
  <c r="BK261" i="1"/>
  <c r="BR308" i="1"/>
  <c r="BR266" i="1"/>
  <c r="BK280" i="1"/>
  <c r="BK351" i="1"/>
  <c r="BK348" i="1"/>
  <c r="BR271" i="1"/>
  <c r="BR374" i="1"/>
  <c r="BO330" i="1"/>
  <c r="BO294" i="1"/>
  <c r="BO300" i="1"/>
  <c r="BO321" i="1"/>
  <c r="BK375" i="1"/>
  <c r="BK268" i="1"/>
  <c r="BO349" i="1"/>
  <c r="BQ349" i="1"/>
  <c r="BP349" i="1"/>
  <c r="BP367" i="1"/>
  <c r="BO367" i="1"/>
  <c r="BL367" i="1"/>
  <c r="BR367" i="1"/>
  <c r="BI359" i="1"/>
  <c r="BL359" i="1"/>
  <c r="BN309" i="1"/>
  <c r="BI309" i="1"/>
  <c r="BP311" i="1"/>
  <c r="BP319" i="1"/>
  <c r="BJ319" i="1"/>
  <c r="BQ318" i="1"/>
  <c r="BK364" i="1"/>
  <c r="BM364" i="1"/>
  <c r="BJ279" i="1"/>
  <c r="BT347" i="1"/>
  <c r="BN347" i="1"/>
  <c r="BO347" i="1"/>
  <c r="BI347" i="1"/>
  <c r="BK333" i="1"/>
  <c r="BM320" i="1"/>
  <c r="BJ320" i="1"/>
  <c r="BT332" i="1"/>
  <c r="BO307" i="1"/>
  <c r="BQ258" i="1"/>
  <c r="BK258" i="1"/>
  <c r="BO258" i="1"/>
  <c r="BI258" i="1"/>
  <c r="BP286" i="1"/>
  <c r="BS331" i="1"/>
  <c r="BM296" i="1"/>
  <c r="BP290" i="1"/>
  <c r="BQ373" i="1"/>
  <c r="BL365" i="1"/>
  <c r="BR365" i="1"/>
  <c r="BJ277" i="1"/>
  <c r="BM277" i="1"/>
  <c r="BT277" i="1"/>
  <c r="BM353" i="1"/>
  <c r="BT305" i="1"/>
  <c r="BO305" i="1"/>
  <c r="BK305" i="1"/>
  <c r="BS256" i="1"/>
  <c r="BM256" i="1"/>
  <c r="BL251" i="1"/>
  <c r="BQ251" i="1"/>
  <c r="BO287" i="1"/>
  <c r="BQ287" i="1"/>
  <c r="BR327" i="1"/>
  <c r="BJ254" i="1"/>
  <c r="BT279" i="1"/>
  <c r="BQ279" i="1"/>
  <c r="BO288" i="1"/>
  <c r="BT337" i="1"/>
  <c r="BJ337" i="1"/>
  <c r="BK334" i="1"/>
  <c r="BN334" i="1"/>
  <c r="BI334" i="1"/>
  <c r="BS333" i="1"/>
  <c r="BK264" i="1"/>
  <c r="BT264" i="1"/>
  <c r="BK290" i="1"/>
  <c r="BK357" i="1"/>
  <c r="BQ357" i="1"/>
  <c r="BL380" i="1"/>
  <c r="BI245" i="1"/>
  <c r="BJ253" i="1"/>
  <c r="BN253" i="1"/>
  <c r="BO253" i="1"/>
  <c r="BT327" i="1"/>
  <c r="BL260" i="1"/>
  <c r="BN297" i="1"/>
  <c r="BP297" i="1"/>
  <c r="BJ260" i="1"/>
  <c r="BL311" i="1"/>
  <c r="BP265" i="1"/>
  <c r="BM265" i="1"/>
  <c r="BT265" i="1"/>
  <c r="BN265" i="1"/>
  <c r="BO273" i="1"/>
  <c r="BS338" i="1"/>
  <c r="BJ345" i="1"/>
  <c r="BP345" i="1"/>
  <c r="BS345" i="1"/>
  <c r="BR276" i="1"/>
  <c r="BK276" i="1"/>
  <c r="BI322" i="1"/>
  <c r="BL322" i="1"/>
  <c r="BK324" i="1"/>
  <c r="BL320" i="1"/>
  <c r="BR320" i="1"/>
  <c r="BT292" i="1"/>
  <c r="BK292" i="1"/>
  <c r="BS293" i="1"/>
  <c r="BJ293" i="1"/>
  <c r="BQ275" i="1"/>
  <c r="BI376" i="1"/>
  <c r="BK376" i="1"/>
  <c r="BL382" i="1"/>
  <c r="BT248" i="1"/>
  <c r="BJ248" i="1"/>
  <c r="BK248" i="1"/>
  <c r="BM278" i="1"/>
  <c r="BN278" i="1"/>
  <c r="BK278" i="1"/>
  <c r="BT278" i="1"/>
  <c r="BO278" i="1"/>
  <c r="BM335" i="1"/>
  <c r="BO296" i="1"/>
  <c r="BL296" i="1"/>
  <c r="BT296" i="1"/>
  <c r="BI344" i="1"/>
  <c r="BR344" i="1"/>
  <c r="BO344" i="1"/>
  <c r="BL355" i="1"/>
  <c r="BN355" i="1"/>
  <c r="BR355" i="1"/>
  <c r="BI355" i="1"/>
  <c r="BM365" i="1"/>
  <c r="BL353" i="1"/>
  <c r="BT299" i="1"/>
  <c r="BP299" i="1"/>
  <c r="BT352" i="1"/>
  <c r="BI285" i="1"/>
  <c r="BP273" i="1"/>
  <c r="BO319" i="1"/>
  <c r="BK338" i="1"/>
  <c r="BS322" i="1"/>
  <c r="BJ288" i="1"/>
  <c r="BS288" i="1"/>
  <c r="BM317" i="1"/>
  <c r="BS317" i="1"/>
  <c r="BR317" i="1"/>
  <c r="BK317" i="1"/>
  <c r="BR369" i="1"/>
  <c r="BM334" i="1"/>
  <c r="BP334" i="1"/>
  <c r="BK366" i="1"/>
  <c r="BR366" i="1"/>
  <c r="BQ312" i="1"/>
  <c r="BL378" i="1"/>
  <c r="BM358" i="1"/>
  <c r="BK249" i="1"/>
  <c r="BM249" i="1"/>
  <c r="BQ249" i="1"/>
  <c r="BP328" i="1"/>
  <c r="BM264" i="1"/>
  <c r="BT330" i="1"/>
  <c r="BP330" i="1"/>
  <c r="BL284" i="1"/>
  <c r="BT284" i="1"/>
  <c r="BQ331" i="1"/>
  <c r="BI331" i="1"/>
  <c r="BR335" i="1"/>
  <c r="BN256" i="1"/>
  <c r="BR256" i="1"/>
  <c r="BQ179" i="1"/>
  <c r="BO179" i="1"/>
  <c r="BN179" i="1"/>
  <c r="BM179" i="1"/>
  <c r="BP179" i="1"/>
  <c r="BP141" i="1"/>
  <c r="BM141" i="1"/>
  <c r="BS141" i="1"/>
  <c r="BN236" i="1"/>
  <c r="BR164" i="1"/>
  <c r="BQ99" i="1"/>
  <c r="BN99" i="1"/>
  <c r="BP185" i="1"/>
  <c r="BM185" i="1"/>
  <c r="BO76" i="1"/>
  <c r="BK76" i="1"/>
  <c r="BI76" i="1"/>
  <c r="BQ170" i="1"/>
  <c r="BO170" i="1"/>
  <c r="BM170" i="1"/>
  <c r="BS170" i="1"/>
  <c r="BL235" i="1"/>
  <c r="BQ235" i="1"/>
  <c r="BN101" i="1"/>
  <c r="BO101" i="1"/>
  <c r="BL101" i="1"/>
  <c r="BT188" i="1"/>
  <c r="BI188" i="1"/>
  <c r="BQ188" i="1"/>
  <c r="BS28" i="1"/>
  <c r="BM28" i="1"/>
  <c r="BK167" i="1"/>
  <c r="BN137" i="1"/>
  <c r="BL137" i="1"/>
  <c r="BQ137" i="1"/>
  <c r="BR137" i="1"/>
  <c r="BK120" i="1"/>
  <c r="BS37" i="1"/>
  <c r="BJ37" i="1"/>
  <c r="BJ143" i="1"/>
  <c r="BS168" i="1"/>
  <c r="BT225" i="1"/>
  <c r="BJ27" i="1"/>
  <c r="BQ118" i="1"/>
  <c r="BI118" i="1"/>
  <c r="BQ173" i="1"/>
  <c r="BM240" i="1"/>
  <c r="BK128" i="1"/>
  <c r="BJ193" i="1"/>
  <c r="BI193" i="1"/>
  <c r="BN193" i="1"/>
  <c r="AJ7" i="1"/>
  <c r="BL153" i="1"/>
  <c r="BO153" i="1"/>
  <c r="BI153" i="1"/>
  <c r="BR153" i="1"/>
  <c r="BT83" i="1"/>
  <c r="BI81" i="1"/>
  <c r="BO81" i="1"/>
  <c r="BK93" i="1"/>
  <c r="BL93" i="1"/>
  <c r="BM226" i="1"/>
  <c r="BQ90" i="1"/>
  <c r="BR90" i="1"/>
  <c r="BN90" i="1"/>
  <c r="BP90" i="1"/>
  <c r="BJ35" i="1"/>
  <c r="BP64" i="1"/>
  <c r="BJ64" i="1"/>
  <c r="BJ14" i="1"/>
  <c r="BO14" i="1"/>
  <c r="BR14" i="1"/>
  <c r="BL14" i="1"/>
  <c r="BJ38" i="1"/>
  <c r="BI38" i="1"/>
  <c r="BR38" i="1"/>
  <c r="BT38" i="1"/>
  <c r="BO50" i="1"/>
  <c r="BN50" i="1"/>
  <c r="BR184" i="1"/>
  <c r="BN184" i="1"/>
  <c r="BI184" i="1"/>
  <c r="BN183" i="1"/>
  <c r="BI183" i="1"/>
  <c r="BT183" i="1"/>
  <c r="BQ183" i="1"/>
  <c r="BM183" i="1"/>
  <c r="BJ183" i="1"/>
  <c r="BO57" i="1"/>
  <c r="BI57" i="1"/>
  <c r="BR57" i="1"/>
  <c r="BT57" i="1"/>
  <c r="BT157" i="1"/>
  <c r="BJ157" i="1"/>
  <c r="BL145" i="1"/>
  <c r="BJ102" i="1"/>
  <c r="BP135" i="1"/>
  <c r="BK40" i="1"/>
  <c r="BK39" i="1"/>
  <c r="BQ39" i="1"/>
  <c r="BO97" i="1"/>
  <c r="BJ97" i="1"/>
  <c r="BJ107" i="1"/>
  <c r="BM194" i="1"/>
  <c r="BS207" i="1"/>
  <c r="BM116" i="1"/>
  <c r="BO116" i="1"/>
  <c r="BK116" i="1"/>
  <c r="BS44" i="1"/>
  <c r="BQ162" i="1"/>
  <c r="BT41" i="1"/>
  <c r="BQ196" i="1"/>
  <c r="BT196" i="1"/>
  <c r="BT49" i="1"/>
  <c r="BK49" i="1"/>
  <c r="BM49" i="1"/>
  <c r="BS49" i="1"/>
  <c r="BP43" i="1"/>
  <c r="BO201" i="1"/>
  <c r="BQ201" i="1"/>
  <c r="BI22" i="1"/>
  <c r="BS103" i="1"/>
  <c r="BP103" i="1"/>
  <c r="BP69" i="1"/>
  <c r="BS69" i="1"/>
  <c r="BP175" i="1"/>
  <c r="BQ16" i="1"/>
  <c r="BT16" i="1"/>
  <c r="BR16" i="1"/>
  <c r="BI16" i="1"/>
  <c r="BI115" i="1"/>
  <c r="BL115" i="1"/>
  <c r="BP166" i="1"/>
  <c r="BM17" i="1"/>
  <c r="BM61" i="1"/>
  <c r="BJ133" i="1"/>
  <c r="BP133" i="1"/>
  <c r="BO31" i="1"/>
  <c r="BR31" i="1"/>
  <c r="BT31" i="1"/>
  <c r="BL31" i="1"/>
  <c r="BJ197" i="1"/>
  <c r="BQ186" i="1"/>
  <c r="BK186" i="1"/>
  <c r="BP204" i="1"/>
  <c r="BT204" i="1"/>
  <c r="BK208" i="1"/>
  <c r="BQ208" i="1"/>
  <c r="BN208" i="1"/>
  <c r="BT208" i="1"/>
  <c r="BM208" i="1"/>
  <c r="BL74" i="1"/>
  <c r="BR74" i="1"/>
  <c r="BK74" i="1"/>
  <c r="BP164" i="1"/>
  <c r="BR228" i="1"/>
  <c r="BK228" i="1"/>
  <c r="BS228" i="1"/>
  <c r="BP99" i="1"/>
  <c r="BJ99" i="1"/>
  <c r="BM58" i="1"/>
  <c r="BO216" i="1"/>
  <c r="BJ216" i="1"/>
  <c r="BT149" i="1"/>
  <c r="BS149" i="1"/>
  <c r="BL189" i="1"/>
  <c r="BN185" i="1"/>
  <c r="BL20" i="1"/>
  <c r="BQ20" i="1"/>
  <c r="BN20" i="1"/>
  <c r="BM188" i="1"/>
  <c r="BS188" i="1"/>
  <c r="BJ188" i="1"/>
  <c r="BK134" i="1"/>
  <c r="BT134" i="1"/>
  <c r="BI134" i="1"/>
  <c r="BR134" i="1"/>
  <c r="BO28" i="1"/>
  <c r="BI28" i="1"/>
  <c r="BN28" i="1"/>
  <c r="BK37" i="1"/>
  <c r="BS23" i="1"/>
  <c r="BJ23" i="1"/>
  <c r="BR23" i="1"/>
  <c r="BM155" i="1"/>
  <c r="BQ155" i="1"/>
  <c r="BQ205" i="1"/>
  <c r="BO203" i="1"/>
  <c r="BL203" i="1"/>
  <c r="BJ15" i="1"/>
  <c r="BM15" i="1"/>
  <c r="BK27" i="1"/>
  <c r="BQ27" i="1"/>
  <c r="BJ118" i="1"/>
  <c r="BN47" i="1"/>
  <c r="BL47" i="1"/>
  <c r="BT47" i="1"/>
  <c r="BP82" i="1"/>
  <c r="BI72" i="1"/>
  <c r="BI156" i="1"/>
  <c r="BO156" i="1"/>
  <c r="BK156" i="1"/>
  <c r="BI241" i="1"/>
  <c r="BR241" i="1"/>
  <c r="BN241" i="1"/>
  <c r="BJ33" i="1"/>
  <c r="BS33" i="1"/>
  <c r="BS36" i="1"/>
  <c r="BK56" i="1"/>
  <c r="BI56" i="1"/>
  <c r="BM56" i="1"/>
  <c r="BS132" i="1"/>
  <c r="BM132" i="1"/>
  <c r="BP132" i="1"/>
  <c r="BK132" i="1"/>
  <c r="BQ132" i="1"/>
  <c r="BR132" i="1"/>
  <c r="BS214" i="1"/>
  <c r="BR130" i="1"/>
  <c r="BN130" i="1"/>
  <c r="BO130" i="1"/>
  <c r="BT130" i="1"/>
  <c r="BJ184" i="1"/>
  <c r="BT80" i="1"/>
  <c r="BN80" i="1"/>
  <c r="BO80" i="1"/>
  <c r="BI80" i="1"/>
  <c r="BR80" i="1"/>
  <c r="BP136" i="1"/>
  <c r="BQ187" i="1"/>
  <c r="BQ237" i="1"/>
  <c r="BR237" i="1"/>
  <c r="BK88" i="1"/>
  <c r="BO88" i="1"/>
  <c r="BJ145" i="1"/>
  <c r="BS145" i="1"/>
  <c r="BN102" i="1"/>
  <c r="BS25" i="1"/>
  <c r="BM25" i="1"/>
  <c r="BN55" i="1"/>
  <c r="BO55" i="1"/>
  <c r="BP220" i="1"/>
  <c r="BM220" i="1"/>
  <c r="BO161" i="1"/>
  <c r="BQ161" i="1"/>
  <c r="BQ194" i="1"/>
  <c r="BQ114" i="1"/>
  <c r="BJ158" i="1"/>
  <c r="BS230" i="1"/>
  <c r="BP230" i="1"/>
  <c r="BM230" i="1"/>
  <c r="BP139" i="1"/>
  <c r="BM139" i="1"/>
  <c r="BI242" i="1"/>
  <c r="BR242" i="1"/>
  <c r="BO159" i="1"/>
  <c r="BO206" i="1"/>
  <c r="BK206" i="1"/>
  <c r="BJ79" i="1"/>
  <c r="BS123" i="1"/>
  <c r="BP123" i="1"/>
  <c r="BK78" i="1"/>
  <c r="BK43" i="1"/>
  <c r="BO43" i="1"/>
  <c r="BR69" i="1"/>
  <c r="BL69" i="1"/>
  <c r="BK213" i="1"/>
  <c r="BL213" i="1"/>
  <c r="BN213" i="1"/>
  <c r="BS4" i="1"/>
  <c r="BS151" i="1"/>
  <c r="BS165" i="1"/>
  <c r="BS190" i="1"/>
  <c r="BS200" i="1"/>
  <c r="BS93" i="1"/>
  <c r="BK42" i="1"/>
  <c r="BJ117" i="1"/>
  <c r="BM117" i="1"/>
  <c r="BJ21" i="1"/>
  <c r="BM21" i="1"/>
  <c r="BM16" i="1"/>
  <c r="BS16" i="1"/>
  <c r="BS144" i="1"/>
  <c r="BQ96" i="1"/>
  <c r="BP96" i="1"/>
  <c r="BJ96" i="1"/>
  <c r="BS96" i="1"/>
  <c r="BM169" i="1"/>
  <c r="BP169" i="1"/>
  <c r="BL227" i="1"/>
  <c r="BO227" i="1"/>
  <c r="BT227" i="1"/>
  <c r="BN17" i="1"/>
  <c r="BO17" i="1"/>
  <c r="BK17" i="1"/>
  <c r="BM31" i="1"/>
  <c r="BJ181" i="1"/>
  <c r="BN181" i="1"/>
  <c r="BO181" i="1"/>
  <c r="BI181" i="1"/>
  <c r="BP19" i="1"/>
  <c r="BQ19" i="1"/>
  <c r="BR19" i="1"/>
  <c r="BI19" i="1"/>
  <c r="BT87" i="1"/>
  <c r="BS70" i="1"/>
  <c r="BJ95" i="1"/>
  <c r="BL238" i="1"/>
  <c r="BK238" i="1"/>
  <c r="BT238" i="1"/>
  <c r="BQ238" i="1"/>
  <c r="BM84" i="1"/>
  <c r="BS84" i="1"/>
  <c r="BJ74" i="1"/>
  <c r="BS235" i="1"/>
  <c r="BT54" i="1"/>
  <c r="BK100" i="1"/>
  <c r="BQ100" i="1"/>
  <c r="BL100" i="1"/>
  <c r="BQ163" i="1"/>
  <c r="BO163" i="1"/>
  <c r="BS138" i="1"/>
  <c r="BL52" i="1"/>
  <c r="BO168" i="1"/>
  <c r="BN168" i="1"/>
  <c r="BJ112" i="1"/>
  <c r="BS112" i="1"/>
  <c r="BT30" i="1"/>
  <c r="BL30" i="1"/>
  <c r="BP47" i="1"/>
  <c r="BJ47" i="1"/>
  <c r="BT199" i="1"/>
  <c r="BI199" i="1"/>
  <c r="BN199" i="1"/>
  <c r="BK199" i="1"/>
  <c r="BR82" i="1"/>
  <c r="BO82" i="1"/>
  <c r="BI82" i="1"/>
  <c r="BJ72" i="1"/>
  <c r="BP72" i="1"/>
  <c r="BM72" i="1"/>
  <c r="BI13" i="1"/>
  <c r="BR150" i="1"/>
  <c r="BM150" i="1"/>
  <c r="BP110" i="1"/>
  <c r="BL110" i="1"/>
  <c r="BO110" i="1"/>
  <c r="BJ108" i="1"/>
  <c r="BJ176" i="1"/>
  <c r="BL209" i="1"/>
  <c r="BK209" i="1"/>
  <c r="BI209" i="1"/>
  <c r="BR229" i="1"/>
  <c r="BT229" i="1"/>
  <c r="BL226" i="1"/>
  <c r="BT226" i="1"/>
  <c r="BL160" i="1"/>
  <c r="BO160" i="1"/>
  <c r="BM233" i="1"/>
  <c r="BS66" i="1"/>
  <c r="BI66" i="1"/>
  <c r="BO66" i="1"/>
  <c r="BO59" i="1"/>
  <c r="BI59" i="1"/>
  <c r="BM59" i="1"/>
  <c r="BJ59" i="1"/>
  <c r="BP59" i="1"/>
  <c r="BJ130" i="1"/>
  <c r="BQ125" i="1"/>
  <c r="BL125" i="1"/>
  <c r="BS121" i="1"/>
  <c r="BN121" i="1"/>
  <c r="BQ121" i="1"/>
  <c r="BJ51" i="1"/>
  <c r="BQ18" i="1"/>
  <c r="BS18" i="1"/>
  <c r="BK65" i="1"/>
  <c r="BR65" i="1"/>
  <c r="BJ88" i="1"/>
  <c r="BM88" i="1"/>
  <c r="BQ25" i="1"/>
  <c r="BP55" i="1"/>
  <c r="BR24" i="1"/>
  <c r="BI24" i="1"/>
  <c r="BN24" i="1"/>
  <c r="BR220" i="1"/>
  <c r="BQ220" i="1"/>
  <c r="BT220" i="1"/>
  <c r="BM171" i="1"/>
  <c r="BR171" i="1"/>
  <c r="BN171" i="1"/>
  <c r="BO67" i="1"/>
  <c r="BT67" i="1"/>
  <c r="BT107" i="1"/>
  <c r="BN207" i="1"/>
  <c r="BP114" i="1"/>
  <c r="BS114" i="1"/>
  <c r="BO34" i="1"/>
  <c r="BT34" i="1"/>
  <c r="BK34" i="1"/>
  <c r="BN34" i="1"/>
  <c r="BL34" i="1"/>
  <c r="BS46" i="1"/>
  <c r="BQ202" i="1"/>
  <c r="BL139" i="1"/>
  <c r="BR139" i="1"/>
  <c r="BT152" i="1"/>
  <c r="BI152" i="1"/>
  <c r="BQ152" i="1"/>
  <c r="BO152" i="1"/>
  <c r="BM124" i="1"/>
  <c r="BO124" i="1"/>
  <c r="BR86" i="1"/>
  <c r="BK48" i="1"/>
  <c r="BL48" i="1"/>
  <c r="BI48" i="1"/>
  <c r="BS105" i="1"/>
  <c r="BQ105" i="1"/>
  <c r="BI105" i="1"/>
  <c r="BT192" i="1"/>
  <c r="BQ192" i="1"/>
  <c r="BI192" i="1"/>
  <c r="BM206" i="1"/>
  <c r="BI79" i="1"/>
  <c r="BO77" i="1"/>
  <c r="BR77" i="1"/>
  <c r="BT123" i="1"/>
  <c r="BQ123" i="1"/>
  <c r="BQ92" i="1"/>
  <c r="BN92" i="1"/>
  <c r="BS201" i="1"/>
  <c r="BP32" i="1"/>
  <c r="BS32" i="1"/>
  <c r="BQ126" i="1"/>
  <c r="BL126" i="1"/>
  <c r="BI174" i="1"/>
  <c r="BQ174" i="1"/>
  <c r="BT174" i="1"/>
  <c r="BK119" i="1"/>
  <c r="BI119" i="1"/>
  <c r="BL119" i="1"/>
  <c r="BO175" i="1"/>
  <c r="BR144" i="1"/>
  <c r="BQ144" i="1"/>
  <c r="BS115" i="1"/>
  <c r="BS113" i="1"/>
  <c r="BP113" i="1"/>
  <c r="BR180" i="1"/>
  <c r="BP180" i="1"/>
  <c r="BR85" i="1"/>
  <c r="BN85" i="1"/>
  <c r="BR178" i="1"/>
  <c r="BN178" i="1"/>
  <c r="BR109" i="1"/>
  <c r="BQ109" i="1"/>
  <c r="BR197" i="1"/>
  <c r="BL197" i="1"/>
  <c r="BT197" i="1"/>
  <c r="BM238" i="1"/>
  <c r="BJ238" i="1"/>
  <c r="BS186" i="1"/>
  <c r="BN219" i="1"/>
  <c r="BI219" i="1"/>
  <c r="BR219" i="1"/>
  <c r="BM219" i="1"/>
  <c r="BQ231" i="1"/>
  <c r="BT231" i="1"/>
  <c r="BN231" i="1"/>
  <c r="BR231" i="1"/>
  <c r="BJ189" i="1"/>
  <c r="BM20" i="1"/>
  <c r="BT106" i="1"/>
  <c r="BL106" i="1"/>
  <c r="AZ11" i="1"/>
  <c r="BK210" i="1"/>
  <c r="BI210" i="1"/>
  <c r="BR143" i="1"/>
  <c r="BI143" i="1"/>
  <c r="BO143" i="1"/>
  <c r="BN143" i="1"/>
  <c r="BS182" i="1"/>
  <c r="BI198" i="1"/>
  <c r="BL198" i="1"/>
  <c r="BE6" i="1"/>
  <c r="BS229" i="1"/>
  <c r="BQ233" i="1"/>
  <c r="BM239" i="1"/>
  <c r="BJ239" i="1"/>
  <c r="BL53" i="1"/>
  <c r="BK53" i="1"/>
  <c r="BT218" i="1"/>
  <c r="BQ218" i="1"/>
  <c r="BN75" i="1"/>
  <c r="BK75" i="1"/>
  <c r="BJ75" i="1"/>
  <c r="BS75" i="1"/>
  <c r="BM126" i="1"/>
  <c r="BR103" i="1"/>
  <c r="BN103" i="1"/>
  <c r="BP215" i="1"/>
  <c r="BM227" i="1"/>
  <c r="BO70" i="1"/>
  <c r="BN70" i="1"/>
  <c r="BK70" i="1"/>
  <c r="BK95" i="1"/>
  <c r="BR95" i="1"/>
  <c r="BO95" i="1"/>
  <c r="BT138" i="1"/>
  <c r="BM128" i="1"/>
  <c r="BK154" i="1"/>
  <c r="BO154" i="1"/>
  <c r="BS83" i="1"/>
  <c r="BT108" i="1"/>
  <c r="BI108" i="1"/>
  <c r="BI26" i="1"/>
  <c r="BQ60" i="1"/>
  <c r="BQ45" i="1"/>
  <c r="BT45" i="1"/>
  <c r="BK45" i="1"/>
  <c r="BI158" i="1"/>
  <c r="BQ44" i="1"/>
  <c r="BL44" i="1"/>
  <c r="BQ140" i="1"/>
  <c r="BK140" i="1"/>
  <c r="BJ140" i="1"/>
  <c r="BM140" i="1"/>
  <c r="BS86" i="1"/>
  <c r="BS162" i="1"/>
  <c r="BJ162" i="1"/>
  <c r="BM41" i="1"/>
  <c r="BO212" i="1"/>
  <c r="BN212" i="1"/>
  <c r="BK212" i="1"/>
  <c r="BR29" i="1"/>
  <c r="BL29" i="1"/>
  <c r="BQ146" i="1"/>
  <c r="BK36" i="1"/>
  <c r="BL111" i="1"/>
  <c r="BJ26" i="1"/>
  <c r="BK35" i="1"/>
  <c r="BL35" i="1"/>
  <c r="BQ35" i="1"/>
  <c r="BN64" i="1"/>
  <c r="BL64" i="1"/>
  <c r="BR239" i="1"/>
  <c r="BN239" i="1"/>
  <c r="BN136" i="1"/>
  <c r="BR136" i="1"/>
  <c r="BR165" i="1"/>
  <c r="BO165" i="1"/>
  <c r="BJ195" i="1"/>
  <c r="BR217" i="1"/>
  <c r="BO230" i="1"/>
  <c r="BK172" i="1"/>
  <c r="BI172" i="1"/>
  <c r="BK148" i="1"/>
  <c r="BQ148" i="1"/>
  <c r="BO148" i="1"/>
  <c r="BR148" i="1"/>
  <c r="BS148" i="1"/>
  <c r="BJ196" i="1"/>
  <c r="BM196" i="1"/>
  <c r="BT63" i="1"/>
  <c r="BM63" i="1"/>
  <c r="BP63" i="1"/>
  <c r="BI51" i="1"/>
  <c r="BK51" i="1"/>
  <c r="BO98" i="1"/>
  <c r="BN135" i="1"/>
  <c r="BI135" i="1"/>
  <c r="BO135" i="1"/>
  <c r="BP45" i="1"/>
  <c r="BL232" i="1"/>
  <c r="BQ232" i="1"/>
  <c r="BJ232" i="1"/>
  <c r="BP192" i="1"/>
  <c r="BO32" i="1"/>
  <c r="BT32" i="1"/>
  <c r="BL32" i="1"/>
  <c r="BK32" i="1"/>
  <c r="BT215" i="1"/>
  <c r="BN215" i="1"/>
  <c r="BL21" i="1"/>
  <c r="BQ21" i="1"/>
  <c r="BT21" i="1"/>
  <c r="BN21" i="1"/>
  <c r="BL129" i="1"/>
  <c r="BQ129" i="1"/>
  <c r="BK129" i="1"/>
  <c r="BI129" i="1"/>
  <c r="BO129" i="1"/>
  <c r="BR113" i="1"/>
  <c r="BO113" i="1"/>
  <c r="BS85" i="1"/>
  <c r="BJ109" i="1"/>
  <c r="BS87" i="1"/>
  <c r="BM87" i="1"/>
  <c r="BK131" i="1"/>
  <c r="BI131" i="1"/>
  <c r="BL371" i="1"/>
  <c r="BM259" i="1"/>
  <c r="BP318" i="1"/>
  <c r="BS255" i="1"/>
  <c r="BO352" i="1"/>
  <c r="BJ276" i="1"/>
  <c r="BL379" i="1"/>
  <c r="BM378" i="1"/>
  <c r="BS329" i="1"/>
  <c r="BR294" i="1"/>
  <c r="BK294" i="1"/>
  <c r="BQ294" i="1"/>
  <c r="BI294" i="1"/>
  <c r="BS340" i="1"/>
  <c r="BN375" i="1"/>
  <c r="BJ375" i="1"/>
  <c r="BK313" i="1"/>
  <c r="BI254" i="1"/>
  <c r="BQ345" i="1"/>
  <c r="BR364" i="1"/>
  <c r="BP307" i="1"/>
  <c r="BS346" i="1"/>
  <c r="BM348" i="1"/>
  <c r="BM313" i="1"/>
  <c r="BT301" i="1"/>
  <c r="BI348" i="1"/>
  <c r="BN348" i="1"/>
  <c r="BO348" i="1"/>
  <c r="BT348" i="1"/>
  <c r="BP342" i="1"/>
  <c r="BN244" i="1"/>
  <c r="BM266" i="1"/>
  <c r="BM258" i="1"/>
  <c r="BP258" i="1"/>
  <c r="BS258" i="1"/>
  <c r="BQ360" i="1"/>
  <c r="BK360" i="1"/>
  <c r="BO345" i="1"/>
  <c r="BO346" i="1"/>
  <c r="BN346" i="1"/>
  <c r="BL312" i="1"/>
  <c r="BO312" i="1"/>
  <c r="BQ259" i="1"/>
  <c r="BQ298" i="1"/>
  <c r="BT298" i="1"/>
  <c r="BO298" i="1"/>
  <c r="BN274" i="1"/>
  <c r="BT267" i="1"/>
  <c r="BS272" i="1"/>
  <c r="BM284" i="1"/>
  <c r="BQ269" i="1"/>
  <c r="BL269" i="1"/>
  <c r="BK269" i="1"/>
  <c r="BM309" i="1"/>
  <c r="BI265" i="1"/>
  <c r="BR265" i="1"/>
  <c r="BJ379" i="1"/>
  <c r="BL362" i="1"/>
  <c r="BK272" i="1"/>
  <c r="BP301" i="1"/>
  <c r="BM301" i="1"/>
  <c r="BQ252" i="1"/>
  <c r="BK262" i="1"/>
  <c r="BO249" i="1"/>
  <c r="BR249" i="1"/>
  <c r="BK300" i="1"/>
  <c r="BT247" i="1"/>
  <c r="BQ247" i="1"/>
  <c r="BI323" i="1"/>
  <c r="BS291" i="1"/>
  <c r="BK302" i="1"/>
  <c r="BN270" i="1"/>
  <c r="BQ270" i="1"/>
  <c r="BP300" i="1"/>
  <c r="BL302" i="1"/>
  <c r="BS377" i="1"/>
  <c r="BS343" i="1"/>
  <c r="BI270" i="1"/>
  <c r="BK342" i="1"/>
  <c r="BQ260" i="1"/>
  <c r="BQ302" i="1"/>
  <c r="BK260" i="1"/>
  <c r="BJ308" i="1"/>
  <c r="BM262" i="1"/>
  <c r="BI377" i="1"/>
  <c r="BM370" i="1"/>
  <c r="BI286" i="1"/>
  <c r="BR286" i="1"/>
  <c r="BL286" i="1"/>
  <c r="BI370" i="1"/>
  <c r="BO370" i="1"/>
  <c r="BT308" i="1"/>
  <c r="BN308" i="1"/>
  <c r="BR361" i="1"/>
  <c r="BN361" i="1"/>
  <c r="BR336" i="1"/>
  <c r="BS309" i="1"/>
  <c r="BP375" i="1"/>
  <c r="BT340" i="1"/>
  <c r="BN68" i="1"/>
  <c r="BJ119" i="1"/>
  <c r="BR127" i="1"/>
  <c r="BP203" i="1"/>
  <c r="BQ94" i="1"/>
  <c r="BK94" i="1"/>
  <c r="BM68" i="1"/>
  <c r="BS78" i="1"/>
  <c r="BR270" i="1"/>
  <c r="BO329" i="1"/>
  <c r="BK251" i="1"/>
  <c r="BN127" i="1"/>
  <c r="BJ94" i="1"/>
  <c r="BN222" i="1"/>
  <c r="BI222" i="1"/>
  <c r="BS80" i="1"/>
  <c r="BN191" i="1"/>
  <c r="BK191" i="1"/>
  <c r="BM283" i="1"/>
  <c r="BK211" i="1"/>
  <c r="BK281" i="1"/>
  <c r="BP281" i="1"/>
  <c r="BJ281" i="1"/>
  <c r="BK291" i="1"/>
  <c r="BL91" i="1"/>
  <c r="BJ191" i="1"/>
  <c r="BM91" i="1"/>
  <c r="BS91" i="1"/>
  <c r="BP91" i="1"/>
  <c r="BI91" i="1"/>
  <c r="BN91" i="1"/>
  <c r="BJ271" i="1"/>
  <c r="BT142" i="1"/>
  <c r="BP305" i="1"/>
  <c r="BJ227" i="1"/>
  <c r="BS227" i="1"/>
  <c r="BQ70" i="1"/>
  <c r="BN95" i="1"/>
  <c r="BT95" i="1"/>
  <c r="BI138" i="1"/>
  <c r="BR138" i="1"/>
  <c r="BL154" i="1"/>
  <c r="BL108" i="1"/>
  <c r="BK108" i="1"/>
  <c r="BN108" i="1"/>
  <c r="BK26" i="1"/>
  <c r="BL60" i="1"/>
  <c r="BR60" i="1"/>
  <c r="BO45" i="1"/>
  <c r="BK195" i="1"/>
  <c r="BN195" i="1"/>
  <c r="BI195" i="1"/>
  <c r="BO158" i="1"/>
  <c r="BI44" i="1"/>
  <c r="BP140" i="1"/>
  <c r="BJ86" i="1"/>
  <c r="BP86" i="1"/>
  <c r="BM162" i="1"/>
  <c r="BJ159" i="1"/>
  <c r="BS159" i="1"/>
  <c r="BS41" i="1"/>
  <c r="BT212" i="1"/>
  <c r="BR212" i="1"/>
  <c r="BM89" i="1"/>
  <c r="BJ89" i="1"/>
  <c r="BQ29" i="1"/>
  <c r="BO29" i="1"/>
  <c r="BM225" i="1"/>
  <c r="BK146" i="1"/>
  <c r="BR146" i="1"/>
  <c r="BT146" i="1"/>
  <c r="BT36" i="1"/>
  <c r="BR36" i="1"/>
  <c r="BN36" i="1"/>
  <c r="BL36" i="1"/>
  <c r="BI111" i="1"/>
  <c r="BN35" i="1"/>
  <c r="BI35" i="1"/>
  <c r="BR35" i="1"/>
  <c r="BO64" i="1"/>
  <c r="BL239" i="1"/>
  <c r="BT239" i="1"/>
  <c r="BM57" i="1"/>
  <c r="BQ136" i="1"/>
  <c r="BL136" i="1"/>
  <c r="BQ165" i="1"/>
  <c r="BI165" i="1"/>
  <c r="BS195" i="1"/>
  <c r="BK223" i="1"/>
  <c r="BT223" i="1"/>
  <c r="BO223" i="1"/>
  <c r="BL223" i="1"/>
  <c r="BK217" i="1"/>
  <c r="BL217" i="1"/>
  <c r="BQ217" i="1"/>
  <c r="BN230" i="1"/>
  <c r="BL230" i="1"/>
  <c r="BK230" i="1"/>
  <c r="BQ172" i="1"/>
  <c r="BN172" i="1"/>
  <c r="BN148" i="1"/>
  <c r="BM148" i="1"/>
  <c r="BJ148" i="1"/>
  <c r="BP196" i="1"/>
  <c r="BI4" i="1"/>
  <c r="BI104" i="1"/>
  <c r="BI157" i="1"/>
  <c r="BI140" i="1"/>
  <c r="BR4" i="1"/>
  <c r="BR157" i="1"/>
  <c r="BR190" i="1"/>
  <c r="BR147" i="1"/>
  <c r="BR140" i="1"/>
  <c r="BT4" i="1"/>
  <c r="BT151" i="1"/>
  <c r="BT104" i="1"/>
  <c r="BO117" i="1"/>
  <c r="BN117" i="1"/>
  <c r="BR169" i="1"/>
  <c r="BO166" i="1"/>
  <c r="BQ166" i="1"/>
  <c r="BK166" i="1"/>
  <c r="BR166" i="1"/>
  <c r="BP137" i="1"/>
  <c r="BK177" i="1"/>
  <c r="BL177" i="1"/>
  <c r="BT224" i="1"/>
  <c r="BL224" i="1"/>
  <c r="BI15" i="1"/>
  <c r="BQ15" i="1"/>
  <c r="BS30" i="1"/>
  <c r="BS81" i="1"/>
  <c r="BS111" i="1"/>
  <c r="BP111" i="1"/>
  <c r="BI62" i="1"/>
  <c r="BO62" i="1"/>
  <c r="BT62" i="1"/>
  <c r="BL62" i="1"/>
  <c r="BK63" i="1"/>
  <c r="BS63" i="1"/>
  <c r="BT51" i="1"/>
  <c r="BR51" i="1"/>
  <c r="BS218" i="1"/>
  <c r="BP218" i="1"/>
  <c r="BT98" i="1"/>
  <c r="BL98" i="1"/>
  <c r="BI98" i="1"/>
  <c r="BQ98" i="1"/>
  <c r="BR135" i="1"/>
  <c r="BQ135" i="1"/>
  <c r="BK135" i="1"/>
  <c r="BM45" i="1"/>
  <c r="BJ45" i="1"/>
  <c r="BT232" i="1"/>
  <c r="BK232" i="1"/>
  <c r="BO232" i="1"/>
  <c r="BP232" i="1"/>
  <c r="BS192" i="1"/>
  <c r="BP92" i="1"/>
  <c r="BM92" i="1"/>
  <c r="BN32" i="1"/>
  <c r="BM174" i="1"/>
  <c r="BO215" i="1"/>
  <c r="BR215" i="1"/>
  <c r="BI215" i="1"/>
  <c r="BI89" i="1"/>
  <c r="BT89" i="1"/>
  <c r="BR89" i="1"/>
  <c r="BQ89" i="1"/>
  <c r="BK113" i="1"/>
  <c r="BQ113" i="1"/>
  <c r="BP85" i="1"/>
  <c r="BP87" i="1"/>
  <c r="BT131" i="1"/>
  <c r="BR131" i="1"/>
  <c r="BO131" i="1"/>
  <c r="BL63" i="1"/>
  <c r="BR63" i="1"/>
  <c r="BI63" i="1"/>
  <c r="BS119" i="1"/>
  <c r="BQ4" i="1"/>
  <c r="BQ104" i="1"/>
  <c r="BQ151" i="1"/>
  <c r="BQ117" i="1"/>
  <c r="BR117" i="1"/>
  <c r="BQ169" i="1"/>
  <c r="BL169" i="1"/>
  <c r="BK169" i="1"/>
  <c r="BL166" i="1"/>
  <c r="BM137" i="1"/>
  <c r="BS137" i="1"/>
  <c r="BR177" i="1"/>
  <c r="BN177" i="1"/>
  <c r="BO177" i="1"/>
  <c r="BP224" i="1"/>
  <c r="BM224" i="1"/>
  <c r="BS224" i="1"/>
  <c r="BN224" i="1"/>
  <c r="BO224" i="1"/>
  <c r="BQ224" i="1"/>
  <c r="BO15" i="1"/>
  <c r="BK15" i="1"/>
  <c r="BR112" i="1"/>
  <c r="BM30" i="1"/>
  <c r="BP30" i="1"/>
  <c r="BJ173" i="1"/>
  <c r="BT176" i="1"/>
  <c r="BL176" i="1"/>
  <c r="BQ62" i="1"/>
  <c r="BN63" i="1"/>
  <c r="BQ63" i="1"/>
  <c r="BJ63" i="1"/>
  <c r="BN51" i="1"/>
  <c r="BO51" i="1"/>
  <c r="BQ51" i="1"/>
  <c r="BM218" i="1"/>
  <c r="BR98" i="1"/>
  <c r="BL135" i="1"/>
  <c r="BT135" i="1"/>
  <c r="BS45" i="1"/>
  <c r="BN232" i="1"/>
  <c r="BM232" i="1"/>
  <c r="BM192" i="1"/>
  <c r="BS92" i="1"/>
  <c r="BJ92" i="1"/>
  <c r="BS174" i="1"/>
  <c r="BJ174" i="1"/>
  <c r="BQ215" i="1"/>
  <c r="BL215" i="1"/>
  <c r="BK215" i="1"/>
  <c r="BI21" i="1"/>
  <c r="BO21" i="1"/>
  <c r="BR21" i="1"/>
  <c r="BK21" i="1"/>
  <c r="BL89" i="1"/>
  <c r="BT129" i="1"/>
  <c r="BR129" i="1"/>
  <c r="BN113" i="1"/>
  <c r="BI113" i="1"/>
  <c r="BL113" i="1"/>
  <c r="BJ85" i="1"/>
  <c r="BM85" i="1"/>
  <c r="BP109" i="1"/>
  <c r="BN131" i="1"/>
  <c r="BQ131" i="1"/>
  <c r="BO371" i="1"/>
  <c r="BS259" i="1"/>
  <c r="BJ269" i="1"/>
  <c r="BS318" i="1"/>
  <c r="BM318" i="1"/>
  <c r="BT379" i="1"/>
  <c r="BR328" i="1"/>
  <c r="BI329" i="1"/>
  <c r="BO254" i="1"/>
  <c r="BS307" i="1"/>
  <c r="BJ348" i="1"/>
  <c r="BR301" i="1"/>
  <c r="BI360" i="1"/>
  <c r="BT313" i="1"/>
  <c r="BQ310" i="1"/>
  <c r="BN255" i="1"/>
  <c r="BR259" i="1"/>
  <c r="BT259" i="1"/>
  <c r="BJ298" i="1"/>
  <c r="BO267" i="1"/>
  <c r="BK267" i="1"/>
  <c r="BM272" i="1"/>
  <c r="BI269" i="1"/>
  <c r="BJ309" i="1"/>
  <c r="BM376" i="1"/>
  <c r="BQ363" i="1"/>
  <c r="BS301" i="1"/>
  <c r="BR252" i="1"/>
  <c r="BR300" i="1"/>
  <c r="BO247" i="1"/>
  <c r="BR247" i="1"/>
  <c r="BL323" i="1"/>
  <c r="BT343" i="1"/>
  <c r="BM291" i="1"/>
  <c r="BJ302" i="1"/>
  <c r="BM302" i="1"/>
  <c r="BM300" i="1"/>
  <c r="BO373" i="1"/>
  <c r="BI373" i="1"/>
  <c r="BM247" i="1"/>
  <c r="BL372" i="1"/>
  <c r="BO4" i="1"/>
  <c r="BO157" i="1"/>
  <c r="BO104" i="1"/>
  <c r="BO140" i="1"/>
  <c r="BO147" i="1"/>
  <c r="BN4" i="1"/>
  <c r="BN151" i="1"/>
  <c r="BN190" i="1"/>
  <c r="BN104" i="1"/>
  <c r="AM4" i="1"/>
  <c r="BT117" i="1"/>
  <c r="BI117" i="1"/>
  <c r="BN169" i="1"/>
  <c r="BI169" i="1"/>
  <c r="BT169" i="1"/>
  <c r="BN166" i="1"/>
  <c r="BT177" i="1"/>
  <c r="BK224" i="1"/>
  <c r="BI224" i="1"/>
  <c r="BR224" i="1"/>
  <c r="BR15" i="1"/>
  <c r="BN112" i="1"/>
  <c r="BL112" i="1"/>
  <c r="BQ112" i="1"/>
  <c r="BT112" i="1"/>
  <c r="BJ30" i="1"/>
  <c r="BP173" i="1"/>
  <c r="BJ111" i="1"/>
  <c r="BM111" i="1"/>
  <c r="BQ176" i="1"/>
  <c r="BI176" i="1"/>
  <c r="BK62" i="1"/>
  <c r="BN62" i="1"/>
  <c r="BR62" i="1"/>
  <c r="BL51" i="1"/>
  <c r="BJ218" i="1"/>
  <c r="BN98" i="1"/>
  <c r="BK98" i="1"/>
  <c r="BI232" i="1"/>
  <c r="BR232" i="1"/>
  <c r="BS232" i="1"/>
  <c r="BJ192" i="1"/>
  <c r="BI32" i="1"/>
  <c r="BQ32" i="1"/>
  <c r="BR32" i="1"/>
  <c r="BP174" i="1"/>
  <c r="BO89" i="1"/>
  <c r="BN89" i="1"/>
  <c r="BK89" i="1"/>
  <c r="BN129" i="1"/>
  <c r="BT113" i="1"/>
  <c r="BM109" i="1"/>
  <c r="BS109" i="1"/>
  <c r="BJ87" i="1"/>
  <c r="BL131" i="1"/>
  <c r="BJ259" i="1"/>
  <c r="BJ244" i="1"/>
  <c r="BQ127" i="1"/>
  <c r="BT94" i="1"/>
  <c r="BL222" i="1"/>
  <c r="BR222" i="1"/>
  <c r="BJ223" i="1"/>
  <c r="BR191" i="1"/>
  <c r="BI191" i="1"/>
  <c r="BQ191" i="1"/>
  <c r="BT191" i="1"/>
  <c r="BR211" i="1"/>
  <c r="BI211" i="1"/>
  <c r="BS191" i="1"/>
  <c r="BK91" i="1"/>
  <c r="BT91" i="1"/>
  <c r="BP142" i="1"/>
  <c r="BP94" i="1"/>
  <c r="BM203" i="1"/>
  <c r="BI127" i="1"/>
  <c r="BL127" i="1"/>
  <c r="BP223" i="1"/>
  <c r="BP68" i="1"/>
  <c r="BP119" i="1"/>
  <c r="BL352" i="1"/>
  <c r="BI342" i="1"/>
  <c r="BQ375" i="1"/>
  <c r="BN251" i="1"/>
  <c r="BS297" i="1"/>
  <c r="BM297" i="1"/>
  <c r="BK327" i="1"/>
  <c r="BM351" i="1"/>
  <c r="BS351" i="1"/>
  <c r="BT351" i="1"/>
  <c r="BO275" i="1"/>
  <c r="BM154" i="1"/>
  <c r="BN336" i="1"/>
  <c r="BQ336" i="1"/>
  <c r="BJ101" i="1"/>
  <c r="BP221" i="1"/>
  <c r="BS221" i="1"/>
  <c r="BK221" i="1"/>
  <c r="BJ247" i="1"/>
  <c r="BQ142" i="1"/>
  <c r="BR142" i="1"/>
  <c r="BJ371" i="1"/>
  <c r="BM127" i="1"/>
  <c r="BP127" i="1"/>
  <c r="BO94" i="1"/>
  <c r="BR332" i="1"/>
  <c r="BM222" i="1"/>
  <c r="BS222" i="1"/>
  <c r="BS22" i="1"/>
  <c r="BQ274" i="1"/>
  <c r="BI295" i="1"/>
  <c r="BP295" i="1"/>
  <c r="BO281" i="1"/>
  <c r="BR281" i="1"/>
  <c r="BJ314" i="1"/>
  <c r="BQ369" i="1"/>
  <c r="BR306" i="1"/>
  <c r="BI280" i="1"/>
  <c r="BS381" i="1"/>
  <c r="BR68" i="1"/>
  <c r="BQ68" i="1"/>
  <c r="BJ211" i="1"/>
  <c r="BR200" i="1"/>
  <c r="BQ200" i="1"/>
  <c r="BN200" i="1"/>
  <c r="BL187" i="1"/>
  <c r="BO234" i="1"/>
  <c r="BL190" i="1"/>
  <c r="BI190" i="1"/>
  <c r="BI151" i="1"/>
  <c r="BQ147" i="1"/>
  <c r="BT147" i="1"/>
  <c r="BJ234" i="1"/>
  <c r="BR151" i="1"/>
  <c r="BM94" i="1"/>
  <c r="BT127" i="1"/>
  <c r="BK127" i="1"/>
  <c r="BO222" i="1"/>
  <c r="BP78" i="1"/>
  <c r="BM142" i="1"/>
  <c r="BP154" i="1"/>
  <c r="BS48" i="1"/>
  <c r="BM48" i="1"/>
  <c r="BJ221" i="1"/>
  <c r="BO142" i="1"/>
  <c r="BJ127" i="1"/>
  <c r="BN94" i="1"/>
  <c r="BL94" i="1"/>
  <c r="BP22" i="1"/>
  <c r="BO68" i="1"/>
  <c r="BO75" i="1"/>
  <c r="BJ40" i="1"/>
  <c r="AE9" i="1"/>
  <c r="AG9" i="1"/>
  <c r="BM211" i="1"/>
  <c r="BP211" i="1"/>
  <c r="BO200" i="1"/>
  <c r="BT200" i="1"/>
  <c r="BI200" i="1"/>
  <c r="BL200" i="1"/>
  <c r="BR221" i="1"/>
  <c r="BO221" i="1"/>
  <c r="BR234" i="1"/>
  <c r="BI234" i="1"/>
  <c r="BK147" i="1"/>
  <c r="BQ190" i="1"/>
  <c r="BS234" i="1"/>
  <c r="BO151" i="1"/>
  <c r="BO190" i="1"/>
  <c r="BI147" i="1"/>
  <c r="BJ203" i="1"/>
  <c r="BO91" i="1"/>
  <c r="BL120" i="1"/>
  <c r="BO191" i="1"/>
  <c r="BO211" i="1"/>
  <c r="BQ211" i="1"/>
  <c r="BL211" i="1"/>
  <c r="BN211" i="1"/>
  <c r="BJ91" i="1"/>
  <c r="BQ91" i="1"/>
  <c r="BK142" i="1"/>
  <c r="BJ142" i="1"/>
  <c r="BN142" i="1"/>
  <c r="BS203" i="1"/>
  <c r="BJ80" i="1"/>
  <c r="BL363" i="1"/>
  <c r="BO120" i="1"/>
  <c r="BN266" i="1"/>
  <c r="BQ351" i="1"/>
  <c r="BR275" i="1"/>
  <c r="BJ154" i="1"/>
  <c r="BQ221" i="1"/>
  <c r="BM221" i="1"/>
  <c r="BN221" i="1"/>
  <c r="BL142" i="1"/>
  <c r="BS127" i="1"/>
  <c r="BI94" i="1"/>
  <c r="BJ222" i="1"/>
  <c r="BS280" i="1"/>
  <c r="BL49" i="1"/>
  <c r="BP381" i="1"/>
  <c r="BT68" i="1"/>
  <c r="BI68" i="1"/>
  <c r="BR149" i="1"/>
  <c r="BS211" i="1"/>
  <c r="BK200" i="1"/>
  <c r="BO187" i="1"/>
  <c r="BR187" i="1"/>
  <c r="BP153" i="1"/>
  <c r="BM153" i="1"/>
  <c r="BL221" i="1"/>
  <c r="BT234" i="1"/>
  <c r="BL234" i="1"/>
  <c r="BN234" i="1"/>
  <c r="BL147" i="1"/>
  <c r="BN147" i="1"/>
  <c r="BS147" i="1"/>
  <c r="BP147" i="1"/>
  <c r="BK151" i="1"/>
  <c r="BR280" i="1"/>
  <c r="BP372" i="1"/>
  <c r="BP80" i="1"/>
  <c r="BK308" i="1"/>
  <c r="BI361" i="1"/>
  <c r="BO361" i="1"/>
  <c r="BL361" i="1"/>
  <c r="BL336" i="1"/>
  <c r="BS68" i="1"/>
  <c r="BK222" i="1"/>
  <c r="BJ78" i="1"/>
  <c r="BO127" i="1"/>
  <c r="BO63" i="1"/>
  <c r="BT270" i="1"/>
  <c r="BQ266" i="1"/>
  <c r="BS223" i="1"/>
  <c r="BK68" i="1"/>
  <c r="BM223" i="1"/>
  <c r="BQ222" i="1"/>
  <c r="BT222" i="1"/>
  <c r="BM80" i="1"/>
  <c r="BI120" i="1"/>
  <c r="BR120" i="1"/>
  <c r="BT211" i="1"/>
  <c r="BK381" i="1"/>
  <c r="BP191" i="1"/>
  <c r="BM191" i="1"/>
  <c r="BQ271" i="1"/>
  <c r="BS142" i="1"/>
  <c r="BS305" i="1"/>
  <c r="BJ68" i="1"/>
  <c r="BM119" i="1"/>
  <c r="BL191" i="1"/>
  <c r="BS154" i="1"/>
  <c r="BS101" i="1"/>
  <c r="BM101" i="1"/>
  <c r="BP101" i="1"/>
  <c r="BP48" i="1"/>
  <c r="BJ48" i="1"/>
  <c r="BT221" i="1"/>
  <c r="BI142" i="1"/>
  <c r="BR94" i="1"/>
  <c r="BP222" i="1"/>
  <c r="BO49" i="1"/>
  <c r="BR49" i="1"/>
  <c r="BI49" i="1"/>
  <c r="BI75" i="1"/>
  <c r="BO149" i="1"/>
  <c r="BL149" i="1"/>
  <c r="BI149" i="1"/>
  <c r="BS40" i="1"/>
  <c r="BP40" i="1"/>
  <c r="BI187" i="1"/>
  <c r="BS153" i="1"/>
  <c r="BJ153" i="1"/>
  <c r="BI221" i="1"/>
  <c r="BQ234" i="1"/>
  <c r="BK234" i="1"/>
  <c r="BM234" i="1"/>
  <c r="BT190" i="1"/>
  <c r="BJ147" i="1"/>
  <c r="BL151" i="1"/>
  <c r="K10" i="20"/>
  <c r="M20" i="4"/>
  <c r="EM341" i="1"/>
  <c r="N8" i="25"/>
  <c r="M11" i="25"/>
  <c r="EM356" i="1"/>
  <c r="DC250" i="1"/>
  <c r="EJ250" i="1" s="1"/>
  <c r="EM321" i="1"/>
  <c r="DF243" i="1"/>
  <c r="EM243" i="1"/>
  <c r="L11" i="25"/>
  <c r="AA59" i="4"/>
  <c r="S141" i="16"/>
  <c r="Q77" i="4"/>
  <c r="D70" i="4"/>
  <c r="E70" i="4" s="1"/>
  <c r="S63" i="4"/>
  <c r="EM303" i="1"/>
  <c r="EM355" i="1"/>
  <c r="EM246" i="1"/>
  <c r="L5" i="4"/>
  <c r="DC315" i="1"/>
  <c r="EJ315" i="1" s="1"/>
  <c r="DF356" i="1"/>
  <c r="DF250" i="1"/>
  <c r="DC303" i="1"/>
  <c r="EJ303" i="1" s="1"/>
  <c r="EM257" i="1"/>
  <c r="DF321" i="1"/>
  <c r="T44" i="4"/>
  <c r="DC341" i="1"/>
  <c r="EJ341" i="1" s="1"/>
  <c r="DF257" i="1"/>
  <c r="DJ257" i="1" s="1"/>
  <c r="DC356" i="1"/>
  <c r="EJ356" i="1" s="1"/>
  <c r="DF341" i="1"/>
  <c r="EM250" i="1"/>
  <c r="DF303" i="1"/>
  <c r="DC243" i="1"/>
  <c r="EJ243" i="1" s="1"/>
  <c r="DC321" i="1"/>
  <c r="EJ321" i="1" s="1"/>
  <c r="DC355" i="1"/>
  <c r="EJ355" i="1" s="1"/>
  <c r="DC246" i="1"/>
  <c r="EJ246" i="1" s="1"/>
  <c r="DF315" i="1"/>
  <c r="DF246" i="1"/>
  <c r="DF355" i="1"/>
  <c r="DQ355" i="1" s="1"/>
  <c r="EM315" i="1"/>
  <c r="K5" i="4"/>
  <c r="J10" i="4"/>
  <c r="P67" i="4"/>
  <c r="N72" i="4"/>
  <c r="L10" i="25"/>
  <c r="O75" i="4"/>
  <c r="T19" i="4"/>
  <c r="L13" i="25"/>
  <c r="M8" i="25"/>
  <c r="K39" i="20"/>
  <c r="E64" i="20"/>
  <c r="M19" i="4"/>
  <c r="J9" i="4"/>
  <c r="Q60" i="4"/>
  <c r="J20" i="20"/>
  <c r="R64" i="4"/>
  <c r="EM49" i="1"/>
  <c r="DL165" i="1"/>
  <c r="DF165" i="1"/>
  <c r="DJ165" i="1" s="1"/>
  <c r="M5" i="25"/>
  <c r="L5" i="25"/>
  <c r="N5" i="25"/>
  <c r="DL63" i="1"/>
  <c r="DC63" i="1"/>
  <c r="EJ63" i="1" s="1"/>
  <c r="W9" i="4"/>
  <c r="Q74" i="4"/>
  <c r="DM234" i="1"/>
  <c r="DC234" i="1"/>
  <c r="EJ234" i="1" s="1"/>
  <c r="EM234" i="1"/>
  <c r="M12" i="4"/>
  <c r="W12" i="4"/>
  <c r="H14" i="25"/>
  <c r="DL223" i="1"/>
  <c r="DC223" i="1"/>
  <c r="EJ223" i="1" s="1"/>
  <c r="DC221" i="1"/>
  <c r="EJ221" i="1" s="1"/>
  <c r="DF63" i="1"/>
  <c r="DQ63" i="1" s="1"/>
  <c r="O61" i="4"/>
  <c r="N71" i="4"/>
  <c r="O67" i="4"/>
  <c r="EM221" i="1"/>
  <c r="P77" i="4"/>
  <c r="EM165" i="1"/>
  <c r="M13" i="25"/>
  <c r="L13" i="22"/>
  <c r="DF80" i="1"/>
  <c r="DJ80" i="1" s="1"/>
  <c r="Y73" i="4"/>
  <c r="DF234" i="1"/>
  <c r="DJ234" i="1" s="1"/>
  <c r="EM223" i="1"/>
  <c r="DC165" i="1"/>
  <c r="EJ165" i="1" s="1"/>
  <c r="EM63" i="1"/>
  <c r="J21" i="20"/>
  <c r="R77" i="4"/>
  <c r="X119" i="16"/>
  <c r="Q59" i="4"/>
  <c r="DF22" i="1"/>
  <c r="DP22" i="1" s="1"/>
  <c r="U8" i="4"/>
  <c r="K23" i="4"/>
  <c r="K11" i="20"/>
  <c r="L19" i="4"/>
  <c r="J12" i="4"/>
  <c r="T8" i="4"/>
  <c r="K17" i="20"/>
  <c r="M13" i="4"/>
  <c r="K19" i="20"/>
  <c r="S142" i="16"/>
  <c r="R65" i="4"/>
  <c r="R61" i="4"/>
  <c r="R58" i="4"/>
  <c r="AA66" i="4"/>
  <c r="AB177" i="16"/>
  <c r="Z64" i="4"/>
  <c r="Q120" i="16"/>
  <c r="N142" i="16"/>
  <c r="T141" i="16"/>
  <c r="AA67" i="4"/>
  <c r="Z67" i="4"/>
  <c r="N65" i="4"/>
  <c r="D73" i="20"/>
  <c r="E73" i="20" s="1"/>
  <c r="Z65" i="4"/>
  <c r="K11" i="4"/>
  <c r="N106" i="25"/>
  <c r="H11" i="22"/>
  <c r="H13" i="22" s="1"/>
  <c r="AA75" i="4"/>
  <c r="AA71" i="4"/>
  <c r="U141" i="16"/>
  <c r="X59" i="4"/>
  <c r="X62" i="4"/>
  <c r="P120" i="16"/>
  <c r="X60" i="4"/>
  <c r="DF221" i="1"/>
  <c r="DJ221" i="1" s="1"/>
  <c r="F64" i="20"/>
  <c r="G64" i="20" s="1"/>
  <c r="H64" i="20" s="1"/>
  <c r="I64" i="20" s="1"/>
  <c r="J64" i="20" s="1"/>
  <c r="F14" i="25"/>
  <c r="M6" i="25"/>
  <c r="DF106" i="1"/>
  <c r="DJ106" i="1" s="1"/>
  <c r="D76" i="4"/>
  <c r="E76" i="4" s="1"/>
  <c r="D60" i="4"/>
  <c r="E60" i="4" s="1"/>
  <c r="DC22" i="1"/>
  <c r="EJ22" i="1" s="1"/>
  <c r="V36" i="4"/>
  <c r="DC190" i="1"/>
  <c r="EJ190" i="1" s="1"/>
  <c r="P106" i="25"/>
  <c r="J35" i="4"/>
  <c r="J45" i="20"/>
  <c r="J39" i="20"/>
  <c r="S72" i="4"/>
  <c r="J49" i="20"/>
  <c r="K40" i="20"/>
  <c r="J43" i="20"/>
  <c r="V34" i="4"/>
  <c r="J42" i="20"/>
  <c r="S22" i="16"/>
  <c r="D63" i="20"/>
  <c r="E63" i="20" s="1"/>
  <c r="P72" i="4"/>
  <c r="D67" i="4"/>
  <c r="E67" i="4" s="1"/>
  <c r="N119" i="16"/>
  <c r="M82" i="25"/>
  <c r="M85" i="25"/>
  <c r="L85" i="25"/>
  <c r="N78" i="25"/>
  <c r="N93" i="25"/>
  <c r="R60" i="4"/>
  <c r="L20" i="4"/>
  <c r="K6" i="4"/>
  <c r="T46" i="4"/>
  <c r="O106" i="25"/>
  <c r="J40" i="4"/>
  <c r="T49" i="4"/>
  <c r="K43" i="20"/>
  <c r="P91" i="25"/>
  <c r="X66" i="4"/>
  <c r="U13" i="4"/>
  <c r="O59" i="4"/>
  <c r="EM263" i="1"/>
  <c r="DF191" i="1"/>
  <c r="DJ191" i="1" s="1"/>
  <c r="AB167" i="16"/>
  <c r="T10" i="4"/>
  <c r="DC106" i="1"/>
  <c r="EJ106" i="1" s="1"/>
  <c r="L41" i="4"/>
  <c r="T41" i="4"/>
  <c r="P71" i="4"/>
  <c r="J48" i="20"/>
  <c r="J47" i="20"/>
  <c r="K45" i="4"/>
  <c r="P103" i="25"/>
  <c r="L25" i="25"/>
  <c r="J45" i="4"/>
  <c r="O72" i="4"/>
  <c r="K37" i="4"/>
  <c r="K39" i="4"/>
  <c r="E77" i="20"/>
  <c r="F77" i="20" s="1"/>
  <c r="G77" i="20" s="1"/>
  <c r="H77" i="20" s="1"/>
  <c r="I77" i="20" s="1"/>
  <c r="J77" i="20" s="1"/>
  <c r="K50" i="20"/>
  <c r="M47" i="4"/>
  <c r="W174" i="16"/>
  <c r="T32" i="4"/>
  <c r="Y69" i="4"/>
  <c r="O63" i="4"/>
  <c r="L46" i="4"/>
  <c r="R71" i="4"/>
  <c r="N77" i="4"/>
  <c r="L76" i="25"/>
  <c r="DC80" i="1"/>
  <c r="EJ80" i="1" s="1"/>
  <c r="V35" i="4"/>
  <c r="V49" i="4"/>
  <c r="E72" i="4"/>
  <c r="F72" i="4" s="1"/>
  <c r="K31" i="20"/>
  <c r="Z70" i="4"/>
  <c r="AA74" i="4"/>
  <c r="M38" i="4"/>
  <c r="L80" i="25"/>
  <c r="N85" i="25"/>
  <c r="L75" i="25"/>
  <c r="M74" i="25"/>
  <c r="M75" i="25"/>
  <c r="K21" i="20"/>
  <c r="J6" i="20"/>
  <c r="W15" i="4"/>
  <c r="U12" i="4"/>
  <c r="L6" i="4"/>
  <c r="M16" i="4"/>
  <c r="K48" i="20"/>
  <c r="K42" i="20"/>
  <c r="J37" i="4"/>
  <c r="L24" i="16"/>
  <c r="K46" i="20"/>
  <c r="U142" i="16"/>
  <c r="M50" i="4"/>
  <c r="N75" i="4"/>
  <c r="J41" i="20"/>
  <c r="U31" i="4"/>
  <c r="U50" i="4"/>
  <c r="D59" i="20"/>
  <c r="E59" i="20" s="1"/>
  <c r="F59" i="20" s="1"/>
  <c r="G59" i="20" s="1"/>
  <c r="H59" i="20" s="1"/>
  <c r="I59" i="20" s="1"/>
  <c r="J59" i="20" s="1"/>
  <c r="P174" i="16"/>
  <c r="T48" i="4"/>
  <c r="U44" i="4"/>
  <c r="N24" i="25"/>
  <c r="D58" i="20"/>
  <c r="S65" i="4"/>
  <c r="AA69" i="4"/>
  <c r="AA64" i="4"/>
  <c r="D74" i="4"/>
  <c r="E74" i="4" s="1"/>
  <c r="Z74" i="4"/>
  <c r="X68" i="4"/>
  <c r="Y66" i="4"/>
  <c r="AA63" i="4"/>
  <c r="V120" i="16"/>
  <c r="P64" i="4"/>
  <c r="Z61" i="4"/>
  <c r="U172" i="16"/>
  <c r="D62" i="4"/>
  <c r="E62" i="4" s="1"/>
  <c r="F62" i="4" s="1"/>
  <c r="G62" i="4" s="1"/>
  <c r="H62" i="4" s="1"/>
  <c r="O68" i="4"/>
  <c r="X73" i="4"/>
  <c r="J19" i="20"/>
  <c r="Z14" i="26"/>
  <c r="Z19" i="26" s="1"/>
  <c r="AB182" i="16"/>
  <c r="W10" i="4"/>
  <c r="K18" i="20"/>
  <c r="N7" i="25"/>
  <c r="M10" i="25"/>
  <c r="DP106" i="1"/>
  <c r="EM191" i="1"/>
  <c r="O90" i="25"/>
  <c r="K36" i="4"/>
  <c r="J44" i="4"/>
  <c r="K47" i="4"/>
  <c r="V33" i="4"/>
  <c r="U37" i="4"/>
  <c r="K38" i="4"/>
  <c r="T39" i="4"/>
  <c r="K36" i="20"/>
  <c r="N75" i="25"/>
  <c r="Z66" i="4"/>
  <c r="D61" i="4"/>
  <c r="E61" i="4" s="1"/>
  <c r="F61" i="4" s="1"/>
  <c r="G61" i="4" s="1"/>
  <c r="H61" i="4" s="1"/>
  <c r="Q65" i="4"/>
  <c r="K21" i="4"/>
  <c r="T14" i="4"/>
  <c r="U14" i="4"/>
  <c r="Y68" i="4"/>
  <c r="V5" i="4"/>
  <c r="Y77" i="4"/>
  <c r="V21" i="4"/>
  <c r="DF140" i="1"/>
  <c r="DJ140" i="1" s="1"/>
  <c r="DL140" i="1"/>
  <c r="DC49" i="1"/>
  <c r="EJ49" i="1" s="1"/>
  <c r="DL49" i="1"/>
  <c r="DF375" i="1"/>
  <c r="DQ375" i="1" s="1"/>
  <c r="DM375" i="1"/>
  <c r="J47" i="4"/>
  <c r="DF190" i="1"/>
  <c r="DC191" i="1"/>
  <c r="EJ191" i="1" s="1"/>
  <c r="EM80" i="1"/>
  <c r="DF157" i="1"/>
  <c r="DQ157" i="1" s="1"/>
  <c r="DM157" i="1"/>
  <c r="J32" i="20"/>
  <c r="K46" i="4"/>
  <c r="DF206" i="1"/>
  <c r="DM206" i="1"/>
  <c r="DM263" i="1"/>
  <c r="I14" i="25"/>
  <c r="DL22" i="1"/>
  <c r="EM9" i="1"/>
  <c r="DL9" i="1"/>
  <c r="EM187" i="1"/>
  <c r="DM187" i="1"/>
  <c r="EM190" i="1"/>
  <c r="U1" i="15"/>
  <c r="EM94" i="1"/>
  <c r="DL94" i="1"/>
  <c r="AF5" i="1"/>
  <c r="N90" i="25"/>
  <c r="DF282" i="1"/>
  <c r="DM282" i="1"/>
  <c r="DC360" i="1"/>
  <c r="EJ360" i="1" s="1"/>
  <c r="DM360" i="1"/>
  <c r="DL80" i="1"/>
  <c r="DC153" i="1"/>
  <c r="EJ153" i="1" s="1"/>
  <c r="S14" i="26"/>
  <c r="X58" i="4"/>
  <c r="P61" i="4"/>
  <c r="S66" i="4"/>
  <c r="O77" i="4"/>
  <c r="O76" i="4"/>
  <c r="K20" i="4"/>
  <c r="K14" i="4"/>
  <c r="S62" i="4"/>
  <c r="W38" i="4"/>
  <c r="DQ54" i="1"/>
  <c r="O6" i="1"/>
  <c r="U101" i="16"/>
  <c r="DC200" i="1"/>
  <c r="EJ200" i="1" s="1"/>
  <c r="W43" i="4"/>
  <c r="R69" i="4"/>
  <c r="K33" i="20"/>
  <c r="Z72" i="4"/>
  <c r="Z71" i="4"/>
  <c r="D65" i="20"/>
  <c r="E65" i="20" s="1"/>
  <c r="F65" i="20" s="1"/>
  <c r="G65" i="20" s="1"/>
  <c r="H65" i="20" s="1"/>
  <c r="I65" i="20" s="1"/>
  <c r="J65" i="20" s="1"/>
  <c r="T34" i="4"/>
  <c r="X76" i="4"/>
  <c r="D76" i="20"/>
  <c r="E76" i="20" s="1"/>
  <c r="F76" i="20" s="1"/>
  <c r="G76" i="20" s="1"/>
  <c r="H76" i="20" s="1"/>
  <c r="I76" i="20" s="1"/>
  <c r="J76" i="20" s="1"/>
  <c r="Z58" i="4"/>
  <c r="Z60" i="4"/>
  <c r="K40" i="4"/>
  <c r="S71" i="4"/>
  <c r="Q119" i="16"/>
  <c r="AA60" i="4"/>
  <c r="M32" i="4"/>
  <c r="EM140" i="1"/>
  <c r="N82" i="25"/>
  <c r="AB162" i="16"/>
  <c r="BM415" i="1"/>
  <c r="I95" i="25"/>
  <c r="O89" i="25"/>
  <c r="EM206" i="1"/>
  <c r="K18" i="4"/>
  <c r="M18" i="4"/>
  <c r="W19" i="4"/>
  <c r="N59" i="4"/>
  <c r="M7" i="4"/>
  <c r="K13" i="20"/>
  <c r="M9" i="4"/>
  <c r="Q73" i="4"/>
  <c r="U6" i="4"/>
  <c r="V12" i="4"/>
  <c r="W5" i="4"/>
  <c r="J20" i="4"/>
  <c r="K22" i="20"/>
  <c r="D65" i="4"/>
  <c r="E65" i="4" s="1"/>
  <c r="F65" i="4" s="1"/>
  <c r="G65" i="4" s="1"/>
  <c r="H65" i="4" s="1"/>
  <c r="L172" i="16"/>
  <c r="P172" i="16" s="1"/>
  <c r="R66" i="4"/>
  <c r="DP157" i="1"/>
  <c r="U47" i="4"/>
  <c r="AB14" i="26"/>
  <c r="AB19" i="26" s="1"/>
  <c r="W129" i="1"/>
  <c r="AS170" i="1"/>
  <c r="BR536" i="1"/>
  <c r="AB26" i="16"/>
  <c r="AD26" i="16" s="1"/>
  <c r="W39" i="4"/>
  <c r="AD10" i="26"/>
  <c r="AE11" i="26" s="1"/>
  <c r="L7" i="25"/>
  <c r="DC140" i="1"/>
  <c r="EJ140" i="1" s="1"/>
  <c r="L50" i="4"/>
  <c r="D70" i="20"/>
  <c r="E70" i="20" s="1"/>
  <c r="F70" i="20" s="1"/>
  <c r="G70" i="20" s="1"/>
  <c r="H70" i="20" s="1"/>
  <c r="I70" i="20" s="1"/>
  <c r="J70" i="20" s="1"/>
  <c r="P68" i="4"/>
  <c r="Z69" i="4"/>
  <c r="D74" i="20"/>
  <c r="E74" i="20" s="1"/>
  <c r="F74" i="20" s="1"/>
  <c r="G74" i="20" s="1"/>
  <c r="H74" i="20" s="1"/>
  <c r="I74" i="20" s="1"/>
  <c r="J74" i="20" s="1"/>
  <c r="Y67" i="4"/>
  <c r="P58" i="4"/>
  <c r="K7" i="4"/>
  <c r="J17" i="20"/>
  <c r="K95" i="25"/>
  <c r="Z23" i="16"/>
  <c r="AB23" i="16" s="1"/>
  <c r="AD23" i="16" s="1"/>
  <c r="DJ63" i="1"/>
  <c r="DF200" i="1"/>
  <c r="DJ200" i="1" s="1"/>
  <c r="DC206" i="1"/>
  <c r="EJ206" i="1" s="1"/>
  <c r="J7" i="4"/>
  <c r="AD182" i="16"/>
  <c r="BR349" i="1"/>
  <c r="L45" i="4"/>
  <c r="E58" i="20"/>
  <c r="F58" i="20" s="1"/>
  <c r="G58" i="20" s="1"/>
  <c r="H58" i="20" s="1"/>
  <c r="I58" i="20" s="1"/>
  <c r="J58" i="20" s="1"/>
  <c r="L14" i="4"/>
  <c r="D68" i="4"/>
  <c r="E68" i="4" s="1"/>
  <c r="X71" i="4"/>
  <c r="Y71" i="4"/>
  <c r="H222" i="1"/>
  <c r="EM200" i="1"/>
  <c r="Y95" i="1"/>
  <c r="F93" i="1"/>
  <c r="R75" i="25"/>
  <c r="BS443" i="1"/>
  <c r="J129" i="22"/>
  <c r="BB208" i="1"/>
  <c r="R119" i="1"/>
  <c r="AP18" i="1"/>
  <c r="N69" i="4"/>
  <c r="O62" i="4"/>
  <c r="E64" i="4"/>
  <c r="F64" i="4" s="1"/>
  <c r="G64" i="4" s="1"/>
  <c r="H64" i="4" s="1"/>
  <c r="L64" i="4" s="1"/>
  <c r="V44" i="4"/>
  <c r="W35" i="4"/>
  <c r="L47" i="4"/>
  <c r="O65" i="4"/>
  <c r="G86" i="1"/>
  <c r="M5" i="4"/>
  <c r="EM375" i="1"/>
  <c r="AH130" i="1"/>
  <c r="EM22" i="1"/>
  <c r="DQ165" i="1"/>
  <c r="AS195" i="1"/>
  <c r="AF174" i="1"/>
  <c r="L40" i="4"/>
  <c r="Z226" i="1"/>
  <c r="AD162" i="16"/>
  <c r="AR123" i="1"/>
  <c r="R8" i="20"/>
  <c r="L22" i="16"/>
  <c r="AA62" i="4"/>
  <c r="Y76" i="4"/>
  <c r="T142" i="16"/>
  <c r="P73" i="4"/>
  <c r="AA68" i="4"/>
  <c r="L120" i="16"/>
  <c r="AA77" i="4"/>
  <c r="DC375" i="1"/>
  <c r="EJ375" i="1" s="1"/>
  <c r="AE9" i="16"/>
  <c r="AB19" i="16" s="1"/>
  <c r="Z18" i="16"/>
  <c r="BS406" i="1"/>
  <c r="AB76" i="16"/>
  <c r="AB82" i="16" s="1"/>
  <c r="AB88" i="16" s="1"/>
  <c r="L211" i="1"/>
  <c r="AZ188" i="1"/>
  <c r="AJ242" i="1"/>
  <c r="Y157" i="1"/>
  <c r="BC159" i="1"/>
  <c r="Q119" i="1"/>
  <c r="G35" i="1"/>
  <c r="M37" i="4"/>
  <c r="M25" i="25"/>
  <c r="M18" i="20"/>
  <c r="BL436" i="1"/>
  <c r="BJ490" i="1"/>
  <c r="AA174" i="1"/>
  <c r="V55" i="1"/>
  <c r="R94" i="25"/>
  <c r="BR479" i="1"/>
  <c r="L28" i="25"/>
  <c r="M28" i="25"/>
  <c r="S77" i="4"/>
  <c r="W50" i="4"/>
  <c r="S64" i="4"/>
  <c r="W37" i="4"/>
  <c r="V41" i="4"/>
  <c r="J33" i="20"/>
  <c r="DC91" i="1"/>
  <c r="EJ91" i="1" s="1"/>
  <c r="EM91" i="1"/>
  <c r="T162" i="1"/>
  <c r="F212" i="1"/>
  <c r="Q196" i="1"/>
  <c r="AW148" i="1"/>
  <c r="BR522" i="1"/>
  <c r="N25" i="25"/>
  <c r="DP140" i="1"/>
  <c r="T200" i="1"/>
  <c r="F239" i="1"/>
  <c r="T45" i="4"/>
  <c r="AY44" i="1"/>
  <c r="J50" i="4"/>
  <c r="BF51" i="1"/>
  <c r="BB188" i="1"/>
  <c r="N53" i="25"/>
  <c r="DF104" i="1"/>
  <c r="DC104" i="1"/>
  <c r="EJ104" i="1" s="1"/>
  <c r="EM104" i="1"/>
  <c r="M20" i="25"/>
  <c r="F26" i="25"/>
  <c r="S69" i="4"/>
  <c r="W42" i="4"/>
  <c r="M48" i="4"/>
  <c r="V45" i="4"/>
  <c r="Q72" i="4"/>
  <c r="Q64" i="4"/>
  <c r="V37" i="4"/>
  <c r="U45" i="4"/>
  <c r="AI54" i="1"/>
  <c r="BP417" i="1"/>
  <c r="F126" i="1"/>
  <c r="BM5" i="1"/>
  <c r="BM455" i="1"/>
  <c r="O92" i="25"/>
  <c r="P92" i="25"/>
  <c r="P89" i="25"/>
  <c r="DP54" i="1"/>
  <c r="L223" i="1"/>
  <c r="AY32" i="1"/>
  <c r="BM491" i="1"/>
  <c r="AD177" i="16"/>
  <c r="V50" i="4"/>
  <c r="U42" i="4"/>
  <c r="M49" i="4"/>
  <c r="DF91" i="1"/>
  <c r="AH187" i="1"/>
  <c r="R73" i="4"/>
  <c r="U46" i="4"/>
  <c r="L43" i="4"/>
  <c r="AO181" i="1"/>
  <c r="DC203" i="1"/>
  <c r="EJ203" i="1" s="1"/>
  <c r="EM203" i="1"/>
  <c r="DF147" i="1"/>
  <c r="EM147" i="1"/>
  <c r="B7" i="1"/>
  <c r="B99" i="1"/>
  <c r="BK501" i="1"/>
  <c r="N91" i="25"/>
  <c r="AY179" i="1"/>
  <c r="Z189" i="1"/>
  <c r="P31" i="1"/>
  <c r="R196" i="1"/>
  <c r="Q21" i="20"/>
  <c r="J49" i="4"/>
  <c r="BA23" i="1"/>
  <c r="N50" i="1"/>
  <c r="U193" i="1"/>
  <c r="U176" i="1"/>
  <c r="AB23" i="1"/>
  <c r="BT407" i="1"/>
  <c r="AG138" i="1"/>
  <c r="G235" i="1"/>
  <c r="R8" i="25"/>
  <c r="AX202" i="1"/>
  <c r="M52" i="25"/>
  <c r="EK5" i="1"/>
  <c r="S42" i="20"/>
  <c r="L21" i="25"/>
  <c r="S60" i="4"/>
  <c r="W33" i="4"/>
  <c r="M45" i="4"/>
  <c r="T50" i="4"/>
  <c r="V32" i="4"/>
  <c r="W32" i="4"/>
  <c r="G83" i="25"/>
  <c r="DC187" i="1"/>
  <c r="EJ187" i="1" s="1"/>
  <c r="DF263" i="1"/>
  <c r="DJ263" i="1" s="1"/>
  <c r="T37" i="4"/>
  <c r="M236" i="1"/>
  <c r="AO70" i="1"/>
  <c r="J142" i="22"/>
  <c r="C194" i="1"/>
  <c r="BP446" i="1"/>
  <c r="AM24" i="1"/>
  <c r="O16" i="1"/>
  <c r="AY136" i="1"/>
  <c r="AA157" i="1"/>
  <c r="BA107" i="1"/>
  <c r="U162" i="1"/>
  <c r="U62" i="25"/>
  <c r="DF32" i="1"/>
  <c r="DJ32" i="1" s="1"/>
  <c r="S115" i="1"/>
  <c r="N49" i="25"/>
  <c r="N48" i="25"/>
  <c r="N58" i="25"/>
  <c r="V45" i="25"/>
  <c r="S119" i="16"/>
  <c r="D71" i="20"/>
  <c r="E71" i="20" s="1"/>
  <c r="F71" i="20" s="1"/>
  <c r="G71" i="20" s="1"/>
  <c r="H71" i="20" s="1"/>
  <c r="I71" i="20" s="1"/>
  <c r="J71" i="20" s="1"/>
  <c r="J95" i="25"/>
  <c r="O94" i="25"/>
  <c r="N97" i="25"/>
  <c r="P90" i="25"/>
  <c r="J7" i="20"/>
  <c r="K13" i="4"/>
  <c r="AV236" i="1"/>
  <c r="AV164" i="1"/>
  <c r="DF228" i="1"/>
  <c r="DC228" i="1"/>
  <c r="EJ228" i="1" s="1"/>
  <c r="EM228" i="1"/>
  <c r="T33" i="25"/>
  <c r="D30" i="21"/>
  <c r="E30" i="21" s="1"/>
  <c r="T47" i="25"/>
  <c r="Q106" i="25"/>
  <c r="Q91" i="25"/>
  <c r="T23" i="25"/>
  <c r="D14" i="21"/>
  <c r="E14" i="21" s="1"/>
  <c r="T25" i="25"/>
  <c r="T54" i="25"/>
  <c r="T50" i="25"/>
  <c r="T10" i="25"/>
  <c r="Q93" i="25"/>
  <c r="T51" i="25"/>
  <c r="T49" i="25"/>
  <c r="T78" i="25"/>
  <c r="T20" i="25"/>
  <c r="T66" i="25"/>
  <c r="T77" i="25"/>
  <c r="K11" i="1"/>
  <c r="K88" i="1"/>
  <c r="K62" i="1"/>
  <c r="K133" i="1"/>
  <c r="K41" i="1"/>
  <c r="K158" i="1"/>
  <c r="K105" i="1"/>
  <c r="K17" i="1"/>
  <c r="K52" i="1"/>
  <c r="K240" i="1"/>
  <c r="K191" i="1"/>
  <c r="K178" i="1"/>
  <c r="K211" i="1"/>
  <c r="BG28" i="1"/>
  <c r="AR27" i="1"/>
  <c r="AR108" i="1"/>
  <c r="AR33" i="1"/>
  <c r="AR195" i="1"/>
  <c r="AR177" i="1"/>
  <c r="AR152" i="1"/>
  <c r="AR139" i="1"/>
  <c r="AR241" i="1"/>
  <c r="AR55" i="1"/>
  <c r="BM13" i="1"/>
  <c r="BM386" i="1"/>
  <c r="BM484" i="1"/>
  <c r="BM487" i="1"/>
  <c r="BM446" i="1"/>
  <c r="BM521" i="1"/>
  <c r="BM442" i="1"/>
  <c r="BM515" i="1"/>
  <c r="BM533" i="1"/>
  <c r="BM383" i="1"/>
  <c r="BM385" i="1"/>
  <c r="BM443" i="1"/>
  <c r="BM448" i="1"/>
  <c r="BM510" i="1"/>
  <c r="BM400" i="1"/>
  <c r="BM465" i="1"/>
  <c r="BM404" i="1"/>
  <c r="BM540" i="1"/>
  <c r="BM440" i="1"/>
  <c r="BM488" i="1"/>
  <c r="BM418" i="1"/>
  <c r="BM542" i="1"/>
  <c r="BM508" i="1"/>
  <c r="BM532" i="1"/>
  <c r="BM526" i="1"/>
  <c r="BM506" i="1"/>
  <c r="BM473" i="1"/>
  <c r="BM425" i="1"/>
  <c r="BM470" i="1"/>
  <c r="BM406" i="1"/>
  <c r="BM498" i="1"/>
  <c r="BM519" i="1"/>
  <c r="BM405" i="1"/>
  <c r="BM399" i="1"/>
  <c r="BM394" i="1"/>
  <c r="BM534" i="1"/>
  <c r="BM433" i="1"/>
  <c r="BM438" i="1"/>
  <c r="BM529" i="1"/>
  <c r="BM449" i="1"/>
  <c r="BM413" i="1"/>
  <c r="BM531" i="1"/>
  <c r="BM536" i="1"/>
  <c r="BM509" i="1"/>
  <c r="BM424" i="1"/>
  <c r="BM548" i="1"/>
  <c r="BM412" i="1"/>
  <c r="BM426" i="1"/>
  <c r="BM451" i="1"/>
  <c r="BM537" i="1"/>
  <c r="BM431" i="1"/>
  <c r="BM410" i="1"/>
  <c r="BM523" i="1"/>
  <c r="BM550" i="1"/>
  <c r="BM474" i="1"/>
  <c r="BM408" i="1"/>
  <c r="BM467" i="1"/>
  <c r="BM441" i="1"/>
  <c r="BM511" i="1"/>
  <c r="BM422" i="1"/>
  <c r="BM391" i="1"/>
  <c r="BM428" i="1"/>
  <c r="BM482" i="1"/>
  <c r="BM538" i="1"/>
  <c r="BM462" i="1"/>
  <c r="BM525" i="1"/>
  <c r="BM497" i="1"/>
  <c r="BM514" i="1"/>
  <c r="BM450" i="1"/>
  <c r="BM417" i="1"/>
  <c r="BM543" i="1"/>
  <c r="BM492" i="1"/>
  <c r="BM403" i="1"/>
  <c r="BM535" i="1"/>
  <c r="BM402" i="1"/>
  <c r="BM457" i="1"/>
  <c r="BM524" i="1"/>
  <c r="BM480" i="1"/>
  <c r="BM414" i="1"/>
  <c r="BM500" i="1"/>
  <c r="BM505" i="1"/>
  <c r="BM471" i="1"/>
  <c r="BM522" i="1"/>
  <c r="AD193" i="1"/>
  <c r="AD7" i="1"/>
  <c r="AD48" i="1"/>
  <c r="AD137" i="1"/>
  <c r="AD159" i="1"/>
  <c r="AD206" i="1"/>
  <c r="AD3" i="1"/>
  <c r="AD53" i="1"/>
  <c r="AD96" i="1"/>
  <c r="AD103" i="1"/>
  <c r="AD164" i="1"/>
  <c r="AD82" i="1"/>
  <c r="AD232" i="1"/>
  <c r="AD185" i="1"/>
  <c r="AD123" i="1"/>
  <c r="AD217" i="1"/>
  <c r="AD235" i="1"/>
  <c r="AD13" i="1"/>
  <c r="AD143" i="1"/>
  <c r="AD72" i="1"/>
  <c r="AE7" i="1"/>
  <c r="AE79" i="1"/>
  <c r="AE57" i="1"/>
  <c r="AE168" i="1"/>
  <c r="AE13" i="1"/>
  <c r="AE242" i="1"/>
  <c r="AE107" i="1"/>
  <c r="AE211" i="1"/>
  <c r="A7" i="1"/>
  <c r="A5" i="1"/>
  <c r="A64" i="1"/>
  <c r="A84" i="1"/>
  <c r="A25" i="1"/>
  <c r="A104" i="1"/>
  <c r="A154" i="1"/>
  <c r="AP7" i="1"/>
  <c r="AP53" i="1"/>
  <c r="AP118" i="1"/>
  <c r="AP126" i="1"/>
  <c r="AP24" i="1"/>
  <c r="AP207" i="1"/>
  <c r="AP11" i="1"/>
  <c r="AP181" i="1"/>
  <c r="AP228" i="1"/>
  <c r="AP70" i="1"/>
  <c r="BJ6" i="1"/>
  <c r="BJ406" i="1"/>
  <c r="BJ471" i="1"/>
  <c r="BJ432" i="1"/>
  <c r="BJ399" i="1"/>
  <c r="BJ387" i="1"/>
  <c r="BJ514" i="1"/>
  <c r="BJ517" i="1"/>
  <c r="BJ460" i="1"/>
  <c r="BJ474" i="1"/>
  <c r="BJ423" i="1"/>
  <c r="BJ504" i="1"/>
  <c r="BJ425" i="1"/>
  <c r="BJ451" i="1"/>
  <c r="BJ445" i="1"/>
  <c r="BJ472" i="1"/>
  <c r="BJ444" i="1"/>
  <c r="BJ495" i="1"/>
  <c r="BJ473" i="1"/>
  <c r="BJ478" i="1"/>
  <c r="BJ488" i="1"/>
  <c r="BJ400" i="1"/>
  <c r="BJ487" i="1"/>
  <c r="BJ384" i="1"/>
  <c r="BJ524" i="1"/>
  <c r="BJ467" i="1"/>
  <c r="BJ388" i="1"/>
  <c r="BJ512" i="1"/>
  <c r="BJ475" i="1"/>
  <c r="BJ414" i="1"/>
  <c r="BJ515" i="1"/>
  <c r="BJ442" i="1"/>
  <c r="BJ396" i="1"/>
  <c r="BJ492" i="1"/>
  <c r="BJ420" i="1"/>
  <c r="BJ538" i="1"/>
  <c r="BJ458" i="1"/>
  <c r="BJ412" i="1"/>
  <c r="BJ552" i="1"/>
  <c r="BJ547" i="1"/>
  <c r="BJ404" i="1"/>
  <c r="BJ391" i="1"/>
  <c r="BJ435" i="1"/>
  <c r="BJ430" i="1"/>
  <c r="BJ464" i="1"/>
  <c r="BJ407" i="1"/>
  <c r="BJ422" i="1"/>
  <c r="BJ417" i="1"/>
  <c r="BJ397" i="1"/>
  <c r="BJ424" i="1"/>
  <c r="BJ468" i="1"/>
  <c r="BJ533" i="1"/>
  <c r="BJ506" i="1"/>
  <c r="BJ484" i="1"/>
  <c r="BJ411" i="1"/>
  <c r="BJ532" i="1"/>
  <c r="BJ486" i="1"/>
  <c r="BJ431" i="1"/>
  <c r="BJ480" i="1"/>
  <c r="BJ496" i="1"/>
  <c r="BJ450" i="1"/>
  <c r="BJ534" i="1"/>
  <c r="BJ518" i="1"/>
  <c r="BJ501" i="1"/>
  <c r="BJ523" i="1"/>
  <c r="BJ479" i="1"/>
  <c r="BJ441" i="1"/>
  <c r="BJ554" i="1"/>
  <c r="BJ439" i="1"/>
  <c r="BJ535" i="1"/>
  <c r="BJ510" i="1"/>
  <c r="BJ507" i="1"/>
  <c r="BJ463" i="1"/>
  <c r="BJ390" i="1"/>
  <c r="BJ531" i="1"/>
  <c r="BJ434" i="1"/>
  <c r="BJ456" i="1"/>
  <c r="BJ429" i="1"/>
  <c r="BJ519" i="1"/>
  <c r="BJ477" i="1"/>
  <c r="BJ418" i="1"/>
  <c r="BJ457" i="1"/>
  <c r="BJ395" i="1"/>
  <c r="BJ544" i="1"/>
  <c r="BJ469" i="1"/>
  <c r="V39" i="22"/>
  <c r="X39" i="22" s="1"/>
  <c r="Z39" i="22" s="1"/>
  <c r="V41" i="22"/>
  <c r="X41" i="22" s="1"/>
  <c r="Z41" i="22" s="1"/>
  <c r="M36" i="22"/>
  <c r="O36" i="22" s="1"/>
  <c r="Q36" i="22" s="1"/>
  <c r="V36" i="22"/>
  <c r="X36" i="22" s="1"/>
  <c r="Z36" i="22" s="1"/>
  <c r="M39" i="22"/>
  <c r="O39" i="22" s="1"/>
  <c r="Q39" i="22" s="1"/>
  <c r="V38" i="22"/>
  <c r="X38" i="22" s="1"/>
  <c r="Z38" i="22" s="1"/>
  <c r="M38" i="22"/>
  <c r="O38" i="22" s="1"/>
  <c r="Q38" i="22" s="1"/>
  <c r="D40" i="22"/>
  <c r="F40" i="22" s="1"/>
  <c r="H40" i="22" s="1"/>
  <c r="V42" i="22"/>
  <c r="AT33" i="1"/>
  <c r="AT230" i="1"/>
  <c r="AT178" i="1"/>
  <c r="AT209" i="1"/>
  <c r="AQ33" i="1"/>
  <c r="AQ229" i="1"/>
  <c r="AQ29" i="1"/>
  <c r="EM93" i="1"/>
  <c r="DF93" i="1"/>
  <c r="DC93" i="1"/>
  <c r="EJ93" i="1" s="1"/>
  <c r="F129" i="22"/>
  <c r="H129" i="22" s="1"/>
  <c r="L129" i="22"/>
  <c r="BS35" i="1"/>
  <c r="BS450" i="1"/>
  <c r="BS442" i="1"/>
  <c r="BS490" i="1"/>
  <c r="BS396" i="1"/>
  <c r="BS540" i="1"/>
  <c r="BS385" i="1"/>
  <c r="BS553" i="1"/>
  <c r="BS387" i="1"/>
  <c r="BS549" i="1"/>
  <c r="BS505" i="1"/>
  <c r="BS503" i="1"/>
  <c r="BS420" i="1"/>
  <c r="BS483" i="1"/>
  <c r="BS391" i="1"/>
  <c r="BS545" i="1"/>
  <c r="BS485" i="1"/>
  <c r="BS546" i="1"/>
  <c r="BS431" i="1"/>
  <c r="BS394" i="1"/>
  <c r="BS534" i="1"/>
  <c r="BS410" i="1"/>
  <c r="BS389" i="1"/>
  <c r="BS543" i="1"/>
  <c r="BS482" i="1"/>
  <c r="BS449" i="1"/>
  <c r="BS523" i="1"/>
  <c r="BS498" i="1"/>
  <c r="BS492" i="1"/>
  <c r="BS453" i="1"/>
  <c r="BS417" i="1"/>
  <c r="BS469" i="1"/>
  <c r="BS438" i="1"/>
  <c r="BS486" i="1"/>
  <c r="BS408" i="1"/>
  <c r="BS479" i="1"/>
  <c r="BS414" i="1"/>
  <c r="BS456" i="1"/>
  <c r="BS421" i="1"/>
  <c r="BS436" i="1"/>
  <c r="BS502" i="1"/>
  <c r="BS423" i="1"/>
  <c r="BS397" i="1"/>
  <c r="BS441" i="1"/>
  <c r="BS520" i="1"/>
  <c r="BS542" i="1"/>
  <c r="BS501" i="1"/>
  <c r="BS532" i="1"/>
  <c r="BS506" i="1"/>
  <c r="BS516" i="1"/>
  <c r="BS405" i="1"/>
  <c r="BS424" i="1"/>
  <c r="BS439" i="1"/>
  <c r="BS475" i="1"/>
  <c r="BS535" i="1"/>
  <c r="BS539" i="1"/>
  <c r="BS552" i="1"/>
  <c r="BS393" i="1"/>
  <c r="BS403" i="1"/>
  <c r="BS429" i="1"/>
  <c r="BS488" i="1"/>
  <c r="BS515" i="1"/>
  <c r="BS550" i="1"/>
  <c r="BS538" i="1"/>
  <c r="BS509" i="1"/>
  <c r="L48" i="16"/>
  <c r="S48" i="16"/>
  <c r="L136" i="22"/>
  <c r="BL40" i="1"/>
  <c r="BL524" i="1"/>
  <c r="BL383" i="1"/>
  <c r="BL398" i="1"/>
  <c r="BL388" i="1"/>
  <c r="BL515" i="1"/>
  <c r="BL437" i="1"/>
  <c r="R41" i="1"/>
  <c r="R67" i="1"/>
  <c r="R128" i="1"/>
  <c r="R149" i="1"/>
  <c r="R224" i="1"/>
  <c r="R181" i="1"/>
  <c r="N47" i="20"/>
  <c r="A222" i="1"/>
  <c r="AJ219" i="1"/>
  <c r="N6" i="1"/>
  <c r="AZ240" i="1"/>
  <c r="AP215" i="1"/>
  <c r="R213" i="1"/>
  <c r="BL554" i="1"/>
  <c r="BL445" i="1"/>
  <c r="AB226" i="1"/>
  <c r="Q23" i="20"/>
  <c r="AE145" i="1"/>
  <c r="BM466" i="1"/>
  <c r="M42" i="20"/>
  <c r="O8" i="20"/>
  <c r="S35" i="20"/>
  <c r="BR385" i="1"/>
  <c r="R31" i="1"/>
  <c r="BM477" i="1"/>
  <c r="BM552" i="1"/>
  <c r="BA208" i="1"/>
  <c r="BS413" i="1"/>
  <c r="AR20" i="1"/>
  <c r="T51" i="1"/>
  <c r="BS531" i="1"/>
  <c r="R8" i="1"/>
  <c r="D31" i="21"/>
  <c r="E31" i="21" s="1"/>
  <c r="BS465" i="1"/>
  <c r="BL502" i="1"/>
  <c r="BJ529" i="1"/>
  <c r="BJ409" i="1"/>
  <c r="A125" i="1"/>
  <c r="BR497" i="1"/>
  <c r="BL476" i="1"/>
  <c r="BQ551" i="1"/>
  <c r="AB164" i="1"/>
  <c r="AQ99" i="1"/>
  <c r="EM149" i="1"/>
  <c r="DF149" i="1"/>
  <c r="DC149" i="1"/>
  <c r="EJ149" i="1" s="1"/>
  <c r="S22" i="25"/>
  <c r="U101" i="25"/>
  <c r="U90" i="25"/>
  <c r="S5" i="25"/>
  <c r="S7" i="25"/>
  <c r="S39" i="25"/>
  <c r="AQ170" i="1"/>
  <c r="BH101" i="1"/>
  <c r="E11" i="1"/>
  <c r="E79" i="1"/>
  <c r="E34" i="1"/>
  <c r="E151" i="1"/>
  <c r="E93" i="1"/>
  <c r="E21" i="1"/>
  <c r="E239" i="1"/>
  <c r="E170" i="1"/>
  <c r="E212" i="1"/>
  <c r="E185" i="1"/>
  <c r="E120" i="1"/>
  <c r="AC11" i="1"/>
  <c r="AC53" i="1"/>
  <c r="AC232" i="1"/>
  <c r="AC67" i="1"/>
  <c r="AC137" i="1"/>
  <c r="AC235" i="1"/>
  <c r="AC193" i="1"/>
  <c r="V137" i="1"/>
  <c r="AV120" i="1"/>
  <c r="AR210" i="1"/>
  <c r="AO27" i="1"/>
  <c r="AO110" i="1"/>
  <c r="AO167" i="1"/>
  <c r="AO197" i="1"/>
  <c r="BG13" i="1"/>
  <c r="BG179" i="1"/>
  <c r="BG116" i="1"/>
  <c r="BG101" i="1"/>
  <c r="BG58" i="1"/>
  <c r="BG135" i="1"/>
  <c r="BG72" i="1"/>
  <c r="BG4" i="1"/>
  <c r="BG154" i="1"/>
  <c r="AL13" i="1"/>
  <c r="AL103" i="1"/>
  <c r="AL87" i="1"/>
  <c r="AL64" i="1"/>
  <c r="AL124" i="1"/>
  <c r="AL12" i="1"/>
  <c r="AL156" i="1"/>
  <c r="AL24" i="1"/>
  <c r="AL221" i="1"/>
  <c r="AL201" i="1"/>
  <c r="AL47" i="1"/>
  <c r="AV7" i="1"/>
  <c r="AV30" i="1"/>
  <c r="AV139" i="1"/>
  <c r="AV100" i="1"/>
  <c r="AV59" i="1"/>
  <c r="AV73" i="1"/>
  <c r="AV161" i="1"/>
  <c r="AV125" i="1"/>
  <c r="AV50" i="1"/>
  <c r="AV15" i="1"/>
  <c r="AV230" i="1"/>
  <c r="AV209" i="1"/>
  <c r="AV198" i="1"/>
  <c r="AV178" i="1"/>
  <c r="AV216" i="1"/>
  <c r="BT7" i="1"/>
  <c r="BT461" i="1"/>
  <c r="BT547" i="1"/>
  <c r="BT472" i="1"/>
  <c r="BT424" i="1"/>
  <c r="BT422" i="1"/>
  <c r="BT448" i="1"/>
  <c r="BT425" i="1"/>
  <c r="BT468" i="1"/>
  <c r="BT496" i="1"/>
  <c r="BT403" i="1"/>
  <c r="BT537" i="1"/>
  <c r="BT498" i="1"/>
  <c r="BT512" i="1"/>
  <c r="BT491" i="1"/>
  <c r="BT453" i="1"/>
  <c r="BT417" i="1"/>
  <c r="BT405" i="1"/>
  <c r="BT383" i="1"/>
  <c r="BT531" i="1"/>
  <c r="BT463" i="1"/>
  <c r="BT473" i="1"/>
  <c r="BT533" i="1"/>
  <c r="BT471" i="1"/>
  <c r="BT447" i="1"/>
  <c r="BT488" i="1"/>
  <c r="BT409" i="1"/>
  <c r="BT490" i="1"/>
  <c r="BT542" i="1"/>
  <c r="BT438" i="1"/>
  <c r="BT492" i="1"/>
  <c r="BT550" i="1"/>
  <c r="BT486" i="1"/>
  <c r="BT440" i="1"/>
  <c r="BT384" i="1"/>
  <c r="BT388" i="1"/>
  <c r="BT393" i="1"/>
  <c r="BT504" i="1"/>
  <c r="BT521" i="1"/>
  <c r="BT454" i="1"/>
  <c r="BT460" i="1"/>
  <c r="BT459" i="1"/>
  <c r="BT545" i="1"/>
  <c r="BT420" i="1"/>
  <c r="BT406" i="1"/>
  <c r="BT528" i="1"/>
  <c r="BT523" i="1"/>
  <c r="BT529" i="1"/>
  <c r="BT429" i="1"/>
  <c r="BT479" i="1"/>
  <c r="BT520" i="1"/>
  <c r="BT509" i="1"/>
  <c r="BT476" i="1"/>
  <c r="BT516" i="1"/>
  <c r="BT390" i="1"/>
  <c r="BT497" i="1"/>
  <c r="BT524" i="1"/>
  <c r="BT522" i="1"/>
  <c r="BT526" i="1"/>
  <c r="BT543" i="1"/>
  <c r="BT482" i="1"/>
  <c r="BT401" i="1"/>
  <c r="BT511" i="1"/>
  <c r="BT481" i="1"/>
  <c r="BT404" i="1"/>
  <c r="Z6" i="1"/>
  <c r="Z7" i="1"/>
  <c r="Z46" i="1"/>
  <c r="Z171" i="1"/>
  <c r="Z84" i="1"/>
  <c r="Z69" i="1"/>
  <c r="Z207" i="1"/>
  <c r="Z109" i="1"/>
  <c r="Z130" i="1"/>
  <c r="AU6" i="1"/>
  <c r="AU106" i="1"/>
  <c r="AU184" i="1"/>
  <c r="AU59" i="1"/>
  <c r="AU125" i="1"/>
  <c r="AU198" i="1"/>
  <c r="AU37" i="1"/>
  <c r="AU164" i="1"/>
  <c r="AU216" i="1"/>
  <c r="AU236" i="1"/>
  <c r="EK6" i="1"/>
  <c r="Q50" i="20"/>
  <c r="L14" i="20"/>
  <c r="AC77" i="16"/>
  <c r="AC83" i="16" s="1"/>
  <c r="AC89" i="16" s="1"/>
  <c r="T81" i="16"/>
  <c r="N43" i="20"/>
  <c r="U34" i="20"/>
  <c r="P81" i="16"/>
  <c r="R46" i="20"/>
  <c r="O15" i="20"/>
  <c r="M12" i="20"/>
  <c r="M21" i="20"/>
  <c r="T35" i="20"/>
  <c r="Q42" i="20"/>
  <c r="S33" i="20"/>
  <c r="L33" i="20"/>
  <c r="O10" i="20"/>
  <c r="Q47" i="20"/>
  <c r="P33" i="20"/>
  <c r="U47" i="20"/>
  <c r="V80" i="16"/>
  <c r="N38" i="20"/>
  <c r="M78" i="16"/>
  <c r="M15" i="20"/>
  <c r="Q20" i="20"/>
  <c r="Q80" i="16"/>
  <c r="V79" i="16"/>
  <c r="L38" i="20"/>
  <c r="S47" i="20"/>
  <c r="U41" i="20"/>
  <c r="S7" i="20"/>
  <c r="O50" i="20"/>
  <c r="T78" i="16"/>
  <c r="Q43" i="20"/>
  <c r="O47" i="20"/>
  <c r="P17" i="20"/>
  <c r="U6" i="20"/>
  <c r="P48" i="20"/>
  <c r="Q32" i="20"/>
  <c r="S38" i="20"/>
  <c r="N13" i="20"/>
  <c r="T15" i="20"/>
  <c r="Q78" i="16"/>
  <c r="Q16" i="20"/>
  <c r="U17" i="20"/>
  <c r="S32" i="20"/>
  <c r="T42" i="20"/>
  <c r="Q44" i="20"/>
  <c r="R41" i="20"/>
  <c r="T19" i="20"/>
  <c r="M4" i="20"/>
  <c r="Q45" i="20"/>
  <c r="R45" i="20"/>
  <c r="N44" i="20"/>
  <c r="O43" i="20"/>
  <c r="L18" i="20"/>
  <c r="O36" i="20"/>
  <c r="Z77" i="16"/>
  <c r="Z83" i="16" s="1"/>
  <c r="Z89" i="16" s="1"/>
  <c r="S21" i="20"/>
  <c r="P34" i="20"/>
  <c r="U13" i="20"/>
  <c r="R4" i="20"/>
  <c r="S79" i="16"/>
  <c r="T21" i="20"/>
  <c r="E62" i="22"/>
  <c r="P41" i="20"/>
  <c r="O5" i="20"/>
  <c r="P32" i="20"/>
  <c r="Q35" i="20"/>
  <c r="U12" i="20"/>
  <c r="U9" i="20"/>
  <c r="T40" i="20"/>
  <c r="Q81" i="16"/>
  <c r="S34" i="20"/>
  <c r="R14" i="20"/>
  <c r="Q7" i="20"/>
  <c r="M39" i="20"/>
  <c r="R38" i="20"/>
  <c r="U22" i="20"/>
  <c r="L50" i="20"/>
  <c r="M22" i="20"/>
  <c r="N22" i="20"/>
  <c r="W81" i="16"/>
  <c r="R48" i="20"/>
  <c r="P20" i="20"/>
  <c r="L39" i="20"/>
  <c r="P39" i="20"/>
  <c r="P6" i="20"/>
  <c r="Q18" i="20"/>
  <c r="U45" i="20"/>
  <c r="N32" i="20"/>
  <c r="S16" i="20"/>
  <c r="L31" i="20"/>
  <c r="AA77" i="16"/>
  <c r="AA83" i="16" s="1"/>
  <c r="AA89" i="16" s="1"/>
  <c r="S11" i="20"/>
  <c r="M20" i="20"/>
  <c r="P45" i="20"/>
  <c r="N33" i="20"/>
  <c r="E73" i="22"/>
  <c r="T10" i="20"/>
  <c r="P80" i="16"/>
  <c r="T31" i="20"/>
  <c r="R49" i="20"/>
  <c r="T22" i="20"/>
  <c r="Q49" i="20"/>
  <c r="R50" i="20"/>
  <c r="U35" i="20"/>
  <c r="M43" i="20"/>
  <c r="N21" i="20"/>
  <c r="P13" i="20"/>
  <c r="E68" i="22"/>
  <c r="U49" i="20"/>
  <c r="M46" i="20"/>
  <c r="U15" i="20"/>
  <c r="M16" i="20"/>
  <c r="AA76" i="16"/>
  <c r="AA82" i="16" s="1"/>
  <c r="AA88" i="16" s="1"/>
  <c r="M81" i="16"/>
  <c r="Q38" i="20"/>
  <c r="R31" i="20"/>
  <c r="L32" i="20"/>
  <c r="E74" i="22"/>
  <c r="L44" i="20"/>
  <c r="T46" i="20"/>
  <c r="L49" i="20"/>
  <c r="Q22" i="20"/>
  <c r="Q76" i="20" s="1"/>
  <c r="R43" i="20"/>
  <c r="S80" i="16"/>
  <c r="Q8" i="20"/>
  <c r="E71" i="22"/>
  <c r="U38" i="20"/>
  <c r="R12" i="20"/>
  <c r="S13" i="20"/>
  <c r="Q14" i="20"/>
  <c r="S46" i="20"/>
  <c r="Q37" i="20"/>
  <c r="M17" i="20"/>
  <c r="O48" i="20"/>
  <c r="N23" i="20"/>
  <c r="N50" i="20"/>
  <c r="Q39" i="20"/>
  <c r="M10" i="20"/>
  <c r="N11" i="20"/>
  <c r="N65" i="20" s="1"/>
  <c r="Z76" i="16"/>
  <c r="Z82" i="16" s="1"/>
  <c r="Z88" i="16" s="1"/>
  <c r="L37" i="20"/>
  <c r="P7" i="20"/>
  <c r="AE77" i="16"/>
  <c r="AE83" i="16" s="1"/>
  <c r="AE89" i="16" s="1"/>
  <c r="T44" i="20"/>
  <c r="W79" i="16"/>
  <c r="L79" i="16"/>
  <c r="U36" i="20"/>
  <c r="R35" i="20"/>
  <c r="U40" i="20"/>
  <c r="P23" i="20"/>
  <c r="P22" i="20"/>
  <c r="U31" i="20"/>
  <c r="Q13" i="20"/>
  <c r="E64" i="22"/>
  <c r="M37" i="20"/>
  <c r="R19" i="20"/>
  <c r="M6" i="20"/>
  <c r="E61" i="22"/>
  <c r="G61" i="22" s="1"/>
  <c r="I61" i="22" s="1"/>
  <c r="S36" i="20"/>
  <c r="M35" i="20"/>
  <c r="P49" i="20"/>
  <c r="T50" i="20"/>
  <c r="S49" i="20"/>
  <c r="M34" i="20"/>
  <c r="Q41" i="20"/>
  <c r="U19" i="20"/>
  <c r="T17" i="20"/>
  <c r="N6" i="20"/>
  <c r="AC76" i="16"/>
  <c r="AC82" i="16" s="1"/>
  <c r="AC88" i="16" s="1"/>
  <c r="O81" i="16"/>
  <c r="T23" i="20"/>
  <c r="Q31" i="20"/>
  <c r="O6" i="20"/>
  <c r="T12" i="20"/>
  <c r="M23" i="20"/>
  <c r="L23" i="20"/>
  <c r="S23" i="20"/>
  <c r="O46" i="20"/>
  <c r="N80" i="16"/>
  <c r="P16" i="20"/>
  <c r="L7" i="20"/>
  <c r="L13" i="20"/>
  <c r="AE76" i="16"/>
  <c r="AE82" i="16" s="1"/>
  <c r="AE88" i="16" s="1"/>
  <c r="P37" i="20"/>
  <c r="N49" i="20"/>
  <c r="P50" i="20"/>
  <c r="M49" i="20"/>
  <c r="L22" i="20"/>
  <c r="N16" i="20"/>
  <c r="L15" i="20"/>
  <c r="O49" i="20"/>
  <c r="S22" i="20"/>
  <c r="R23" i="20"/>
  <c r="U50" i="20"/>
  <c r="Q40" i="20"/>
  <c r="O38" i="20"/>
  <c r="L48" i="20"/>
  <c r="L4" i="20"/>
  <c r="L58" i="20" s="1"/>
  <c r="Q17" i="20"/>
  <c r="AB77" i="16"/>
  <c r="AB83" i="16" s="1"/>
  <c r="AB89" i="16" s="1"/>
  <c r="E67" i="22"/>
  <c r="U46" i="20"/>
  <c r="R36" i="20"/>
  <c r="U44" i="20"/>
  <c r="R22" i="20"/>
  <c r="AE33" i="1"/>
  <c r="AF35" i="1"/>
  <c r="AF112" i="1"/>
  <c r="AF229" i="1"/>
  <c r="AX14" i="1"/>
  <c r="AX96" i="1"/>
  <c r="AX44" i="1"/>
  <c r="AX115" i="1"/>
  <c r="AX74" i="1"/>
  <c r="AX227" i="1"/>
  <c r="AX8" i="1"/>
  <c r="AX166" i="1"/>
  <c r="BH14" i="1"/>
  <c r="BH234" i="1"/>
  <c r="D14" i="1"/>
  <c r="D203" i="1"/>
  <c r="D231" i="1"/>
  <c r="D102" i="1"/>
  <c r="D65" i="1"/>
  <c r="D85" i="1"/>
  <c r="D26" i="1"/>
  <c r="D6" i="1"/>
  <c r="D126" i="1"/>
  <c r="D155" i="1"/>
  <c r="D44" i="1"/>
  <c r="AC38" i="1"/>
  <c r="X38" i="1"/>
  <c r="X192" i="1"/>
  <c r="X214" i="1"/>
  <c r="X167" i="1"/>
  <c r="X39" i="1"/>
  <c r="X205" i="1"/>
  <c r="DF75" i="1"/>
  <c r="DC75" i="1"/>
  <c r="EJ75" i="1" s="1"/>
  <c r="B24" i="1"/>
  <c r="B165" i="1"/>
  <c r="B35" i="1"/>
  <c r="B61" i="1"/>
  <c r="B134" i="1"/>
  <c r="B143" i="1"/>
  <c r="B121" i="1"/>
  <c r="B76" i="1"/>
  <c r="B238" i="1"/>
  <c r="B19" i="1"/>
  <c r="B218" i="1"/>
  <c r="AM39" i="1"/>
  <c r="AM142" i="1"/>
  <c r="AM87" i="1"/>
  <c r="AM195" i="1"/>
  <c r="AM221" i="1"/>
  <c r="AA39" i="1"/>
  <c r="AA191" i="1"/>
  <c r="AA95" i="1"/>
  <c r="AA237" i="1"/>
  <c r="AA210" i="1"/>
  <c r="W39" i="1"/>
  <c r="V7" i="20"/>
  <c r="L65" i="16"/>
  <c r="W41" i="20"/>
  <c r="S71" i="16"/>
  <c r="W17" i="20"/>
  <c r="W46" i="20"/>
  <c r="W6" i="20"/>
  <c r="V39" i="20"/>
  <c r="V33" i="20"/>
  <c r="W36" i="20"/>
  <c r="V15" i="20"/>
  <c r="V40" i="20"/>
  <c r="V8" i="20"/>
  <c r="L66" i="16"/>
  <c r="W45" i="20"/>
  <c r="W9" i="20"/>
  <c r="S65" i="16"/>
  <c r="V35" i="20"/>
  <c r="W19" i="20"/>
  <c r="W33" i="20"/>
  <c r="V46" i="20"/>
  <c r="L69" i="16"/>
  <c r="W38" i="20"/>
  <c r="W7" i="20"/>
  <c r="W49" i="20"/>
  <c r="W20" i="20"/>
  <c r="W50" i="20"/>
  <c r="V23" i="20"/>
  <c r="W18" i="20"/>
  <c r="V48" i="20"/>
  <c r="V21" i="20"/>
  <c r="V22" i="20"/>
  <c r="V49" i="20"/>
  <c r="V45" i="20"/>
  <c r="V50" i="20"/>
  <c r="W39" i="20"/>
  <c r="W10" i="20"/>
  <c r="W32" i="20"/>
  <c r="V5" i="20"/>
  <c r="V12" i="20"/>
  <c r="V66" i="20" s="1"/>
  <c r="W22" i="20"/>
  <c r="W37" i="20"/>
  <c r="W31" i="20"/>
  <c r="V17" i="20"/>
  <c r="W35" i="20"/>
  <c r="W23" i="20"/>
  <c r="W15" i="26"/>
  <c r="P15" i="26"/>
  <c r="BH116" i="1"/>
  <c r="I49" i="1"/>
  <c r="I147" i="1"/>
  <c r="I209" i="1"/>
  <c r="I222" i="1"/>
  <c r="K88" i="22"/>
  <c r="AF42" i="1"/>
  <c r="I48" i="1"/>
  <c r="BC71" i="1"/>
  <c r="BL385" i="1"/>
  <c r="M190" i="1"/>
  <c r="AI242" i="1"/>
  <c r="BF189" i="1"/>
  <c r="F170" i="1"/>
  <c r="AY96" i="1"/>
  <c r="F134" i="1"/>
  <c r="D134" i="1"/>
  <c r="L146" i="22"/>
  <c r="BP534" i="1"/>
  <c r="AA142" i="1"/>
  <c r="AJ146" i="1"/>
  <c r="AU15" i="1"/>
  <c r="AG27" i="1"/>
  <c r="AM169" i="1"/>
  <c r="C35" i="1"/>
  <c r="N146" i="1"/>
  <c r="F142" i="22"/>
  <c r="H142" i="22" s="1"/>
  <c r="R38" i="25"/>
  <c r="S51" i="16"/>
  <c r="F136" i="22"/>
  <c r="H136" i="22" s="1"/>
  <c r="AJ187" i="1"/>
  <c r="AU145" i="1"/>
  <c r="BN514" i="1"/>
  <c r="BQ393" i="1"/>
  <c r="Y38" i="1"/>
  <c r="BB217" i="1"/>
  <c r="Q22" i="25"/>
  <c r="I15" i="21"/>
  <c r="J15" i="21" s="1"/>
  <c r="BO409" i="1"/>
  <c r="BI548" i="1"/>
  <c r="BR553" i="1"/>
  <c r="S176" i="1"/>
  <c r="G97" i="22"/>
  <c r="AC13" i="1"/>
  <c r="S45" i="16"/>
  <c r="Z45" i="16"/>
  <c r="AB45" i="16" s="1"/>
  <c r="AD45" i="16" s="1"/>
  <c r="G99" i="22"/>
  <c r="L45" i="16"/>
  <c r="G98" i="22"/>
  <c r="U7" i="1"/>
  <c r="U160" i="1"/>
  <c r="U54" i="1"/>
  <c r="U51" i="1"/>
  <c r="U3" i="1"/>
  <c r="U17" i="1"/>
  <c r="U220" i="1"/>
  <c r="U94" i="1"/>
  <c r="U115" i="1"/>
  <c r="U71" i="1"/>
  <c r="U102" i="1"/>
  <c r="U140" i="1"/>
  <c r="U144" i="1"/>
  <c r="U37" i="1"/>
  <c r="U234" i="1"/>
  <c r="U230" i="1"/>
  <c r="U214" i="1"/>
  <c r="U200" i="1"/>
  <c r="AN7" i="1"/>
  <c r="AN53" i="1"/>
  <c r="AN158" i="1"/>
  <c r="AN228" i="1"/>
  <c r="AN238" i="1"/>
  <c r="AN207" i="1"/>
  <c r="G7" i="1"/>
  <c r="G135" i="1"/>
  <c r="G175" i="1"/>
  <c r="G192" i="1"/>
  <c r="G212" i="1"/>
  <c r="G110" i="1"/>
  <c r="G66" i="1"/>
  <c r="G15" i="1"/>
  <c r="BD6" i="1"/>
  <c r="BD203" i="1"/>
  <c r="BD81" i="1"/>
  <c r="BD169" i="1"/>
  <c r="BD127" i="1"/>
  <c r="BD188" i="1"/>
  <c r="BD111" i="1"/>
  <c r="H6" i="1"/>
  <c r="H97" i="1"/>
  <c r="H163" i="1"/>
  <c r="H48" i="1"/>
  <c r="H187" i="1"/>
  <c r="H26" i="1"/>
  <c r="H9" i="1"/>
  <c r="H209" i="1"/>
  <c r="H78" i="1"/>
  <c r="J152" i="22"/>
  <c r="F152" i="22"/>
  <c r="H152" i="22" s="1"/>
  <c r="L152" i="22"/>
  <c r="L50" i="16"/>
  <c r="Y40" i="1"/>
  <c r="Y174" i="1"/>
  <c r="BP24" i="1"/>
  <c r="BP483" i="1"/>
  <c r="BP419" i="1"/>
  <c r="BP461" i="1"/>
  <c r="BP406" i="1"/>
  <c r="BP454" i="1"/>
  <c r="BP548" i="1"/>
  <c r="BP501" i="1"/>
  <c r="BP410" i="1"/>
  <c r="BP388" i="1"/>
  <c r="BP440" i="1"/>
  <c r="BP456" i="1"/>
  <c r="BP390" i="1"/>
  <c r="BP505" i="1"/>
  <c r="BP459" i="1"/>
  <c r="F39" i="1"/>
  <c r="F231" i="1"/>
  <c r="F190" i="1"/>
  <c r="AY39" i="1"/>
  <c r="AY83" i="1"/>
  <c r="AY216" i="1"/>
  <c r="AY109" i="1"/>
  <c r="BB41" i="1"/>
  <c r="BB175" i="1"/>
  <c r="BB45" i="1"/>
  <c r="BB39" i="1"/>
  <c r="BB80" i="1"/>
  <c r="BB131" i="1"/>
  <c r="BB240" i="1"/>
  <c r="BB197" i="1"/>
  <c r="V41" i="1"/>
  <c r="V225" i="1"/>
  <c r="V205" i="1"/>
  <c r="AI43" i="1"/>
  <c r="AI219" i="1"/>
  <c r="AI161" i="1"/>
  <c r="AI231" i="1"/>
  <c r="AS22" i="1"/>
  <c r="AS147" i="1"/>
  <c r="AS177" i="1"/>
  <c r="AS241" i="1"/>
  <c r="AS210" i="1"/>
  <c r="AS152" i="1"/>
  <c r="M22" i="1"/>
  <c r="M152" i="1"/>
  <c r="J146" i="22"/>
  <c r="J123" i="22"/>
  <c r="F123" i="22"/>
  <c r="H123" i="22" s="1"/>
  <c r="Y191" i="1"/>
  <c r="AC217" i="1"/>
  <c r="B194" i="1"/>
  <c r="F221" i="1"/>
  <c r="L191" i="1"/>
  <c r="AP238" i="1"/>
  <c r="AV4" i="1"/>
  <c r="AF206" i="1"/>
  <c r="X233" i="1"/>
  <c r="BH4" i="1"/>
  <c r="AV184" i="1"/>
  <c r="Z29" i="1"/>
  <c r="BD10" i="1"/>
  <c r="AD67" i="1"/>
  <c r="AY148" i="1"/>
  <c r="AC82" i="1"/>
  <c r="BP387" i="1"/>
  <c r="BP476" i="1"/>
  <c r="BH154" i="1"/>
  <c r="S19" i="20"/>
  <c r="O23" i="20"/>
  <c r="O77" i="20" s="1"/>
  <c r="BR502" i="1"/>
  <c r="BM545" i="1"/>
  <c r="BM407" i="1"/>
  <c r="F146" i="22"/>
  <c r="H146" i="22" s="1"/>
  <c r="AU73" i="1"/>
  <c r="BS497" i="1"/>
  <c r="BS487" i="1"/>
  <c r="AR91" i="1"/>
  <c r="Z142" i="1"/>
  <c r="BJ542" i="1"/>
  <c r="AX30" i="1"/>
  <c r="BP407" i="1"/>
  <c r="BQ495" i="1"/>
  <c r="M50" i="20"/>
  <c r="AV145" i="1"/>
  <c r="X157" i="1"/>
  <c r="BL449" i="1"/>
  <c r="BR460" i="1"/>
  <c r="BN532" i="1"/>
  <c r="BL428" i="1"/>
  <c r="D42" i="21"/>
  <c r="E42" i="21" s="1"/>
  <c r="AN118" i="1"/>
  <c r="DF154" i="1"/>
  <c r="DP154" i="1" s="1"/>
  <c r="DC154" i="1"/>
  <c r="EJ154" i="1" s="1"/>
  <c r="BA13" i="1"/>
  <c r="BA175" i="1"/>
  <c r="BA160" i="1"/>
  <c r="BA68" i="1"/>
  <c r="BA45" i="1"/>
  <c r="BA141" i="1"/>
  <c r="BA11" i="1"/>
  <c r="BA225" i="1"/>
  <c r="N13" i="1"/>
  <c r="N228" i="1"/>
  <c r="N94" i="1"/>
  <c r="N172" i="1"/>
  <c r="N117" i="1"/>
  <c r="N31" i="1"/>
  <c r="N186" i="1"/>
  <c r="N80" i="1"/>
  <c r="N205" i="1"/>
  <c r="AB7" i="1"/>
  <c r="AB3" i="1"/>
  <c r="AB48" i="1"/>
  <c r="AB103" i="1"/>
  <c r="AB185" i="1"/>
  <c r="AB72" i="1"/>
  <c r="AB96" i="1"/>
  <c r="AB206" i="1"/>
  <c r="AG7" i="1"/>
  <c r="AG206" i="1"/>
  <c r="AG129" i="1"/>
  <c r="AG5" i="1"/>
  <c r="AG13" i="1"/>
  <c r="AG42" i="1"/>
  <c r="AG174" i="1"/>
  <c r="AG57" i="1"/>
  <c r="AG229" i="1"/>
  <c r="AG194" i="1"/>
  <c r="AG112" i="1"/>
  <c r="AG153" i="1"/>
  <c r="AG242" i="1"/>
  <c r="AG145" i="1"/>
  <c r="AG63" i="1"/>
  <c r="AG186" i="1"/>
  <c r="AG79" i="1"/>
  <c r="T6" i="1"/>
  <c r="T140" i="1"/>
  <c r="T230" i="1"/>
  <c r="T86" i="1"/>
  <c r="T71" i="1"/>
  <c r="T3" i="1"/>
  <c r="T102" i="1"/>
  <c r="T220" i="1"/>
  <c r="L47" i="16"/>
  <c r="S47" i="16"/>
  <c r="BF33" i="1"/>
  <c r="BF111" i="1"/>
  <c r="BF124" i="1"/>
  <c r="BF219" i="1"/>
  <c r="BF91" i="1"/>
  <c r="BF41" i="1"/>
  <c r="BF22" i="1"/>
  <c r="P16" i="26"/>
  <c r="AD16" i="26"/>
  <c r="AD21" i="26" s="1"/>
  <c r="W35" i="1"/>
  <c r="W104" i="1"/>
  <c r="W65" i="1"/>
  <c r="W192" i="1"/>
  <c r="Q14" i="1"/>
  <c r="Q22" i="1"/>
  <c r="Q213" i="1"/>
  <c r="Q57" i="1"/>
  <c r="Q98" i="1"/>
  <c r="Q40" i="1"/>
  <c r="Q149" i="1"/>
  <c r="Q173" i="1"/>
  <c r="Q237" i="1"/>
  <c r="AK14" i="1"/>
  <c r="AK52" i="1"/>
  <c r="AK98" i="1"/>
  <c r="AK34" i="1"/>
  <c r="AK215" i="1"/>
  <c r="AK182" i="1"/>
  <c r="AK195" i="1"/>
  <c r="P14" i="1"/>
  <c r="P46" i="1"/>
  <c r="P224" i="1"/>
  <c r="P8" i="1"/>
  <c r="P67" i="1"/>
  <c r="P128" i="1"/>
  <c r="P88" i="1"/>
  <c r="P181" i="1"/>
  <c r="AH14" i="1"/>
  <c r="AH10" i="1"/>
  <c r="AH227" i="1"/>
  <c r="AH165" i="1"/>
  <c r="AH42" i="1"/>
  <c r="AH108" i="1"/>
  <c r="AH68" i="1"/>
  <c r="AH201" i="1"/>
  <c r="J14" i="1"/>
  <c r="J166" i="1"/>
  <c r="J223" i="1"/>
  <c r="J200" i="1"/>
  <c r="L14" i="1"/>
  <c r="L183" i="1"/>
  <c r="L158" i="1"/>
  <c r="L52" i="1"/>
  <c r="L93" i="1"/>
  <c r="L75" i="1"/>
  <c r="L178" i="1"/>
  <c r="L240" i="1"/>
  <c r="L200" i="1"/>
  <c r="L45" i="1"/>
  <c r="L62" i="1"/>
  <c r="AZ14" i="1"/>
  <c r="AZ121" i="1"/>
  <c r="AZ197" i="1"/>
  <c r="AZ39" i="1"/>
  <c r="AZ217" i="1"/>
  <c r="AZ80" i="1"/>
  <c r="AZ149" i="1"/>
  <c r="AD38" i="1"/>
  <c r="C50" i="1"/>
  <c r="C222" i="1"/>
  <c r="C238" i="1"/>
  <c r="C183" i="1"/>
  <c r="C173" i="1"/>
  <c r="C64" i="1"/>
  <c r="C76" i="1"/>
  <c r="C154" i="1"/>
  <c r="C202" i="1"/>
  <c r="C218" i="1"/>
  <c r="B183" i="1"/>
  <c r="S97" i="25"/>
  <c r="Q32" i="25"/>
  <c r="Q9" i="25"/>
  <c r="AJ40" i="1"/>
  <c r="AJ108" i="1"/>
  <c r="AJ199" i="1"/>
  <c r="O39" i="1"/>
  <c r="O127" i="1"/>
  <c r="O105" i="1"/>
  <c r="O94" i="1"/>
  <c r="O190" i="1"/>
  <c r="O152" i="1"/>
  <c r="O205" i="1"/>
  <c r="O61" i="1"/>
  <c r="O36" i="1"/>
  <c r="O136" i="1"/>
  <c r="O117" i="1"/>
  <c r="O213" i="1"/>
  <c r="O232" i="1"/>
  <c r="O236" i="1"/>
  <c r="O172" i="1"/>
  <c r="O228" i="1"/>
  <c r="E78" i="22"/>
  <c r="U100" i="16"/>
  <c r="N100" i="16"/>
  <c r="S101" i="16"/>
  <c r="M103" i="16"/>
  <c r="U103" i="16"/>
  <c r="S103" i="16"/>
  <c r="N101" i="16"/>
  <c r="N102" i="16"/>
  <c r="BH41" i="1"/>
  <c r="AM201" i="1"/>
  <c r="BH22" i="1"/>
  <c r="S22" i="1"/>
  <c r="S76" i="1"/>
  <c r="S234" i="1"/>
  <c r="AW22" i="1"/>
  <c r="AW196" i="1"/>
  <c r="AW239" i="1"/>
  <c r="AW19" i="1"/>
  <c r="AW179" i="1"/>
  <c r="BC22" i="1"/>
  <c r="BC21" i="1"/>
  <c r="Z25" i="16"/>
  <c r="Z22" i="16" s="1"/>
  <c r="Z24" i="16" s="1"/>
  <c r="AB24" i="16" s="1"/>
  <c r="AD24" i="16" s="1"/>
  <c r="G25" i="22"/>
  <c r="I25" i="22" s="1"/>
  <c r="AG211" i="1"/>
  <c r="D221" i="1"/>
  <c r="AA207" i="1"/>
  <c r="AD226" i="1"/>
  <c r="R204" i="1"/>
  <c r="AP43" i="1"/>
  <c r="X150" i="1"/>
  <c r="A202" i="1"/>
  <c r="AY202" i="1"/>
  <c r="BA131" i="1"/>
  <c r="AG168" i="1"/>
  <c r="AC159" i="1"/>
  <c r="AT120" i="1"/>
  <c r="BP425" i="1"/>
  <c r="BP520" i="1"/>
  <c r="AH28" i="1"/>
  <c r="R88" i="1"/>
  <c r="BP502" i="1"/>
  <c r="AD77" i="16"/>
  <c r="AD83" i="16" s="1"/>
  <c r="AD89" i="16" s="1"/>
  <c r="N41" i="20"/>
  <c r="S50" i="20"/>
  <c r="BR464" i="1"/>
  <c r="BR459" i="1"/>
  <c r="AZ171" i="1"/>
  <c r="AE129" i="1"/>
  <c r="AM12" i="1"/>
  <c r="AB143" i="1"/>
  <c r="S25" i="25"/>
  <c r="AE194" i="1"/>
  <c r="Y78" i="1"/>
  <c r="AY8" i="1"/>
  <c r="Q33" i="25"/>
  <c r="F65" i="1"/>
  <c r="BB160" i="1"/>
  <c r="P163" i="1"/>
  <c r="BS435" i="1"/>
  <c r="J136" i="22"/>
  <c r="N66" i="1"/>
  <c r="H113" i="1"/>
  <c r="H147" i="1"/>
  <c r="V11" i="20"/>
  <c r="BL440" i="1"/>
  <c r="BL500" i="1"/>
  <c r="BJ491" i="1"/>
  <c r="AL176" i="1"/>
  <c r="BM539" i="1"/>
  <c r="BM390" i="1"/>
  <c r="BM499" i="1"/>
  <c r="T85" i="25"/>
  <c r="BQ545" i="1"/>
  <c r="AJ28" i="1"/>
  <c r="BL540" i="1"/>
  <c r="BL406" i="1"/>
  <c r="BL390" i="1"/>
  <c r="BL451" i="1"/>
  <c r="BL413" i="1"/>
  <c r="AO18" i="1"/>
  <c r="BC90" i="1"/>
  <c r="BR412" i="1"/>
  <c r="BR448" i="1"/>
  <c r="BR503" i="1"/>
  <c r="BR470" i="1"/>
  <c r="BR452" i="1"/>
  <c r="R57" i="1"/>
  <c r="AY182" i="1"/>
  <c r="F102" i="1"/>
  <c r="BB58" i="1"/>
  <c r="AM64" i="1"/>
  <c r="AM47" i="1"/>
  <c r="BB68" i="1"/>
  <c r="Y117" i="1"/>
  <c r="L142" i="22"/>
  <c r="F21" i="1"/>
  <c r="F44" i="1"/>
  <c r="AF90" i="1"/>
  <c r="AI92" i="1"/>
  <c r="S94" i="1"/>
  <c r="W83" i="1"/>
  <c r="W233" i="1"/>
  <c r="U82" i="25"/>
  <c r="U35" i="25"/>
  <c r="BR489" i="1"/>
  <c r="BR438" i="1"/>
  <c r="BR499" i="1"/>
  <c r="BP498" i="1"/>
  <c r="BQ390" i="1"/>
  <c r="BQ550" i="1"/>
  <c r="BI544" i="1"/>
  <c r="BI451" i="1"/>
  <c r="BO445" i="1"/>
  <c r="BN495" i="1"/>
  <c r="BN539" i="1"/>
  <c r="I16" i="1"/>
  <c r="I212" i="1"/>
  <c r="I235" i="1"/>
  <c r="I60" i="1"/>
  <c r="I175" i="1"/>
  <c r="I135" i="1"/>
  <c r="I9" i="1"/>
  <c r="I110" i="1"/>
  <c r="I86" i="1"/>
  <c r="I97" i="1"/>
  <c r="I26" i="1"/>
  <c r="I66" i="1"/>
  <c r="I156" i="1"/>
  <c r="I113" i="1"/>
  <c r="BC16" i="1"/>
  <c r="BC218" i="1"/>
  <c r="BC241" i="1"/>
  <c r="BC40" i="1"/>
  <c r="BL16" i="1"/>
  <c r="BL393" i="1"/>
  <c r="BL492" i="1"/>
  <c r="BL480" i="1"/>
  <c r="BL399" i="1"/>
  <c r="BL529" i="1"/>
  <c r="BL395" i="1"/>
  <c r="BL482" i="1"/>
  <c r="BL470" i="1"/>
  <c r="BL526" i="1"/>
  <c r="BL444" i="1"/>
  <c r="BL423" i="1"/>
  <c r="BL489" i="1"/>
  <c r="BL518" i="1"/>
  <c r="BL431" i="1"/>
  <c r="BL465" i="1"/>
  <c r="BL539" i="1"/>
  <c r="BL454" i="1"/>
  <c r="BL487" i="1"/>
  <c r="BL447" i="1"/>
  <c r="BL467" i="1"/>
  <c r="BL488" i="1"/>
  <c r="BL433" i="1"/>
  <c r="BL533" i="1"/>
  <c r="BL495" i="1"/>
  <c r="BL460" i="1"/>
  <c r="BL501" i="1"/>
  <c r="BL405" i="1"/>
  <c r="BL541" i="1"/>
  <c r="BL394" i="1"/>
  <c r="BL432" i="1"/>
  <c r="BL452" i="1"/>
  <c r="BL523" i="1"/>
  <c r="BL493" i="1"/>
  <c r="BL504" i="1"/>
  <c r="BL397" i="1"/>
  <c r="BL439" i="1"/>
  <c r="BL547" i="1"/>
  <c r="BL453" i="1"/>
  <c r="BL545" i="1"/>
  <c r="BL496" i="1"/>
  <c r="BL486" i="1"/>
  <c r="BL459" i="1"/>
  <c r="BL542" i="1"/>
  <c r="BL414" i="1"/>
  <c r="BL490" i="1"/>
  <c r="BL419" i="1"/>
  <c r="BL530" i="1"/>
  <c r="BL404" i="1"/>
  <c r="BL483" i="1"/>
  <c r="BL511" i="1"/>
  <c r="BL386" i="1"/>
  <c r="BL403" i="1"/>
  <c r="BL498" i="1"/>
  <c r="BL485" i="1"/>
  <c r="BL455" i="1"/>
  <c r="BL396" i="1"/>
  <c r="BL549" i="1"/>
  <c r="M16" i="1"/>
  <c r="EM142" i="1"/>
  <c r="DF142" i="1"/>
  <c r="DC142" i="1"/>
  <c r="EJ142" i="1" s="1"/>
  <c r="AI17" i="1"/>
  <c r="AI75" i="1"/>
  <c r="L53" i="16"/>
  <c r="S53" i="16"/>
  <c r="BC133" i="1"/>
  <c r="O186" i="1"/>
  <c r="AS208" i="1"/>
  <c r="AQ208" i="1"/>
  <c r="L122" i="1"/>
  <c r="AQ74" i="1"/>
  <c r="AW216" i="1"/>
  <c r="F20" i="1"/>
  <c r="F85" i="1"/>
  <c r="F151" i="1"/>
  <c r="X20" i="1"/>
  <c r="X65" i="1"/>
  <c r="X83" i="1"/>
  <c r="X47" i="1"/>
  <c r="X184" i="1"/>
  <c r="X116" i="1"/>
  <c r="X92" i="1"/>
  <c r="X16" i="1"/>
  <c r="X77" i="1"/>
  <c r="X180" i="1"/>
  <c r="X55" i="1"/>
  <c r="X162" i="1"/>
  <c r="X9" i="1"/>
  <c r="X104" i="1"/>
  <c r="X137" i="1"/>
  <c r="X129" i="1"/>
  <c r="AY20" i="1"/>
  <c r="AY131" i="1"/>
  <c r="AY153" i="1"/>
  <c r="AT20" i="1"/>
  <c r="AT139" i="1"/>
  <c r="AZ20" i="1"/>
  <c r="L54" i="16"/>
  <c r="AV37" i="1"/>
  <c r="BP23" i="1"/>
  <c r="BP472" i="1"/>
  <c r="BP415" i="1"/>
  <c r="BP452" i="1"/>
  <c r="BP529" i="1"/>
  <c r="BP384" i="1"/>
  <c r="BP468" i="1"/>
  <c r="BP435" i="1"/>
  <c r="BP515" i="1"/>
  <c r="BP545" i="1"/>
  <c r="BP547" i="1"/>
  <c r="BP397" i="1"/>
  <c r="BP514" i="1"/>
  <c r="BP494" i="1"/>
  <c r="BP488" i="1"/>
  <c r="BP438" i="1"/>
  <c r="BP481" i="1"/>
  <c r="BP522" i="1"/>
  <c r="BP428" i="1"/>
  <c r="BP484" i="1"/>
  <c r="BP496" i="1"/>
  <c r="BP408" i="1"/>
  <c r="BP511" i="1"/>
  <c r="BP383" i="1"/>
  <c r="BP405" i="1"/>
  <c r="BP412" i="1"/>
  <c r="BP469" i="1"/>
  <c r="BP393" i="1"/>
  <c r="BP470" i="1"/>
  <c r="BP516" i="1"/>
  <c r="BP463" i="1"/>
  <c r="BP492" i="1"/>
  <c r="BP551" i="1"/>
  <c r="BP542" i="1"/>
  <c r="BP423" i="1"/>
  <c r="BP467" i="1"/>
  <c r="BP404" i="1"/>
  <c r="BP409" i="1"/>
  <c r="BP458" i="1"/>
  <c r="AA23" i="1"/>
  <c r="AA117" i="1"/>
  <c r="AA56" i="1"/>
  <c r="AA109" i="1"/>
  <c r="AA189" i="1"/>
  <c r="AA29" i="1"/>
  <c r="AA18" i="1"/>
  <c r="AA38" i="1"/>
  <c r="AA46" i="1"/>
  <c r="AA171" i="1"/>
  <c r="AA226" i="1"/>
  <c r="AJ23" i="1"/>
  <c r="AJ231" i="1"/>
  <c r="AJ227" i="1"/>
  <c r="AJ201" i="1"/>
  <c r="AJ42" i="1"/>
  <c r="AJ132" i="1"/>
  <c r="AJ130" i="1"/>
  <c r="AJ92" i="1"/>
  <c r="AJ161" i="1"/>
  <c r="AJ10" i="1"/>
  <c r="AJ54" i="1"/>
  <c r="AJ82" i="1"/>
  <c r="Q155" i="1"/>
  <c r="F203" i="1"/>
  <c r="AO15" i="1"/>
  <c r="AO126" i="1"/>
  <c r="AO144" i="1"/>
  <c r="O30" i="18"/>
  <c r="D49" i="22"/>
  <c r="F49" i="22" s="1"/>
  <c r="H49" i="22" s="1"/>
  <c r="N27" i="18"/>
  <c r="D57" i="18"/>
  <c r="D58" i="18" s="1"/>
  <c r="D59" i="18" s="1"/>
  <c r="N51" i="18"/>
  <c r="I27" i="18"/>
  <c r="D45" i="18"/>
  <c r="J46" i="18" s="1"/>
  <c r="J47" i="18" s="1"/>
  <c r="K42" i="18"/>
  <c r="K57" i="18"/>
  <c r="M51" i="18"/>
  <c r="J27" i="18"/>
  <c r="L54" i="18"/>
  <c r="K60" i="18"/>
  <c r="L60" i="18"/>
  <c r="O51" i="18"/>
  <c r="N54" i="18"/>
  <c r="G51" i="18"/>
  <c r="AM27" i="1"/>
  <c r="AM215" i="1"/>
  <c r="AM34" i="1"/>
  <c r="AM112" i="1"/>
  <c r="AM14" i="1"/>
  <c r="AM176" i="1"/>
  <c r="C47" i="1"/>
  <c r="C19" i="1"/>
  <c r="C143" i="1"/>
  <c r="C25" i="1"/>
  <c r="C134" i="1"/>
  <c r="C165" i="1"/>
  <c r="C5" i="1"/>
  <c r="C121" i="1"/>
  <c r="C125" i="1"/>
  <c r="C104" i="1"/>
  <c r="C99" i="1"/>
  <c r="W145" i="16"/>
  <c r="AD145" i="16"/>
  <c r="AD151" i="16" s="1"/>
  <c r="AD157" i="16" s="1"/>
  <c r="P145" i="16"/>
  <c r="AE146" i="16"/>
  <c r="AE152" i="16" s="1"/>
  <c r="AE158" i="16" s="1"/>
  <c r="AE145" i="16"/>
  <c r="AE151" i="16" s="1"/>
  <c r="AE157" i="16" s="1"/>
  <c r="X145" i="16"/>
  <c r="P146" i="16"/>
  <c r="X146" i="16"/>
  <c r="Q80" i="25"/>
  <c r="I19" i="21"/>
  <c r="J19" i="21" s="1"/>
  <c r="Q79" i="25"/>
  <c r="D41" i="21"/>
  <c r="E41" i="21" s="1"/>
  <c r="Q53" i="25"/>
  <c r="Q81" i="25"/>
  <c r="Q62" i="25"/>
  <c r="I11" i="21"/>
  <c r="J11" i="21" s="1"/>
  <c r="S52" i="25"/>
  <c r="I13" i="21"/>
  <c r="J13" i="21" s="1"/>
  <c r="S80" i="25"/>
  <c r="S74" i="25"/>
  <c r="D43" i="21"/>
  <c r="E43" i="21" s="1"/>
  <c r="S85" i="25"/>
  <c r="S49" i="25"/>
  <c r="S76" i="25"/>
  <c r="S51" i="25"/>
  <c r="S70" i="25"/>
  <c r="S53" i="25"/>
  <c r="T89" i="25"/>
  <c r="R33" i="25"/>
  <c r="R28" i="25"/>
  <c r="D28" i="21"/>
  <c r="E28" i="21" s="1"/>
  <c r="T93" i="25"/>
  <c r="T103" i="25"/>
  <c r="R10" i="25"/>
  <c r="T92" i="25"/>
  <c r="T101" i="25"/>
  <c r="R12" i="25"/>
  <c r="R7" i="25"/>
  <c r="T106" i="25"/>
  <c r="R6" i="25"/>
  <c r="T109" i="25"/>
  <c r="R34" i="25"/>
  <c r="R39" i="25"/>
  <c r="AO36" i="1"/>
  <c r="AX136" i="1"/>
  <c r="DC151" i="1"/>
  <c r="EJ151" i="1" s="1"/>
  <c r="DF151" i="1"/>
  <c r="L116" i="22"/>
  <c r="J116" i="22"/>
  <c r="F116" i="22"/>
  <c r="H116" i="22" s="1"/>
  <c r="R10" i="1"/>
  <c r="R132" i="1"/>
  <c r="BN10" i="1"/>
  <c r="BN407" i="1"/>
  <c r="BN517" i="1"/>
  <c r="BN421" i="1"/>
  <c r="BN394" i="1"/>
  <c r="BN442" i="1"/>
  <c r="BN432" i="1"/>
  <c r="BN526" i="1"/>
  <c r="BN400" i="1"/>
  <c r="BN397" i="1"/>
  <c r="BN408" i="1"/>
  <c r="BN441" i="1"/>
  <c r="BN506" i="1"/>
  <c r="BN412" i="1"/>
  <c r="BN528" i="1"/>
  <c r="BN430" i="1"/>
  <c r="BN515" i="1"/>
  <c r="BN481" i="1"/>
  <c r="BN415" i="1"/>
  <c r="BN459" i="1"/>
  <c r="BN492" i="1"/>
  <c r="BN402" i="1"/>
  <c r="BN484" i="1"/>
  <c r="BN534" i="1"/>
  <c r="BN491" i="1"/>
  <c r="BN531" i="1"/>
  <c r="BN384" i="1"/>
  <c r="BN435" i="1"/>
  <c r="BN464" i="1"/>
  <c r="BN418" i="1"/>
  <c r="BN423" i="1"/>
  <c r="BN436" i="1"/>
  <c r="BN448" i="1"/>
  <c r="BN540" i="1"/>
  <c r="BN467" i="1"/>
  <c r="BN488" i="1"/>
  <c r="BN497" i="1"/>
  <c r="BN527" i="1"/>
  <c r="BN401" i="1"/>
  <c r="BN460" i="1"/>
  <c r="BN502" i="1"/>
  <c r="BN510" i="1"/>
  <c r="BN553" i="1"/>
  <c r="BN552" i="1"/>
  <c r="BN509" i="1"/>
  <c r="BN543" i="1"/>
  <c r="BN433" i="1"/>
  <c r="BN409" i="1"/>
  <c r="BN493" i="1"/>
  <c r="BN511" i="1"/>
  <c r="BN483" i="1"/>
  <c r="BN438" i="1"/>
  <c r="BN429" i="1"/>
  <c r="BN529" i="1"/>
  <c r="BN461" i="1"/>
  <c r="BN440" i="1"/>
  <c r="BN530" i="1"/>
  <c r="BN416" i="1"/>
  <c r="BN398" i="1"/>
  <c r="BN399" i="1"/>
  <c r="BN420" i="1"/>
  <c r="BN456" i="1"/>
  <c r="BN473" i="1"/>
  <c r="BN428" i="1"/>
  <c r="BN447" i="1"/>
  <c r="BN494" i="1"/>
  <c r="BN542" i="1"/>
  <c r="BN450" i="1"/>
  <c r="BN544" i="1"/>
  <c r="BN547" i="1"/>
  <c r="BN478" i="1"/>
  <c r="BN521" i="1"/>
  <c r="BN518" i="1"/>
  <c r="BN466" i="1"/>
  <c r="BN490" i="1"/>
  <c r="BE49" i="1"/>
  <c r="BE113" i="1"/>
  <c r="BE10" i="1"/>
  <c r="BE21" i="1"/>
  <c r="BE90" i="1"/>
  <c r="BE169" i="1"/>
  <c r="BE25" i="1"/>
  <c r="BE133" i="1"/>
  <c r="BQ10" i="1"/>
  <c r="BQ465" i="1"/>
  <c r="BQ510" i="1"/>
  <c r="BQ383" i="1"/>
  <c r="BQ428" i="1"/>
  <c r="BQ474" i="1"/>
  <c r="BQ444" i="1"/>
  <c r="BQ526" i="1"/>
  <c r="BQ410" i="1"/>
  <c r="BQ414" i="1"/>
  <c r="BQ530" i="1"/>
  <c r="BQ542" i="1"/>
  <c r="BQ427" i="1"/>
  <c r="BQ525" i="1"/>
  <c r="BQ434" i="1"/>
  <c r="BQ522" i="1"/>
  <c r="BQ497" i="1"/>
  <c r="BQ535" i="1"/>
  <c r="BQ514" i="1"/>
  <c r="BQ533" i="1"/>
  <c r="BQ442" i="1"/>
  <c r="BQ452" i="1"/>
  <c r="BQ438" i="1"/>
  <c r="BQ543" i="1"/>
  <c r="BQ523" i="1"/>
  <c r="BQ499" i="1"/>
  <c r="BQ546" i="1"/>
  <c r="BQ418" i="1"/>
  <c r="BQ395" i="1"/>
  <c r="BQ492" i="1"/>
  <c r="BQ518" i="1"/>
  <c r="BQ538" i="1"/>
  <c r="BQ531" i="1"/>
  <c r="BQ426" i="1"/>
  <c r="BQ544" i="1"/>
  <c r="BQ485" i="1"/>
  <c r="BQ470" i="1"/>
  <c r="BQ433" i="1"/>
  <c r="BQ412" i="1"/>
  <c r="BQ475" i="1"/>
  <c r="BQ548" i="1"/>
  <c r="BQ483" i="1"/>
  <c r="BQ486" i="1"/>
  <c r="BQ401" i="1"/>
  <c r="BQ421" i="1"/>
  <c r="BQ547" i="1"/>
  <c r="BQ487" i="1"/>
  <c r="BQ441" i="1"/>
  <c r="BQ422" i="1"/>
  <c r="BQ458" i="1"/>
  <c r="BQ445" i="1"/>
  <c r="BQ437" i="1"/>
  <c r="BQ501" i="1"/>
  <c r="BQ496" i="1"/>
  <c r="BQ403" i="1"/>
  <c r="BQ447" i="1"/>
  <c r="BQ464" i="1"/>
  <c r="BQ508" i="1"/>
  <c r="BQ404" i="1"/>
  <c r="BQ473" i="1"/>
  <c r="BQ451" i="1"/>
  <c r="BQ494" i="1"/>
  <c r="BQ419" i="1"/>
  <c r="BQ541" i="1"/>
  <c r="BQ471" i="1"/>
  <c r="BQ554" i="1"/>
  <c r="BQ455" i="1"/>
  <c r="BQ515" i="1"/>
  <c r="BQ521" i="1"/>
  <c r="BQ537" i="1"/>
  <c r="BQ446" i="1"/>
  <c r="BQ407" i="1"/>
  <c r="BQ396" i="1"/>
  <c r="BQ397" i="1"/>
  <c r="BQ432" i="1"/>
  <c r="BQ466" i="1"/>
  <c r="BQ420" i="1"/>
  <c r="BQ482" i="1"/>
  <c r="BQ507" i="1"/>
  <c r="BQ479" i="1"/>
  <c r="BQ459" i="1"/>
  <c r="BQ511" i="1"/>
  <c r="BK10" i="1"/>
  <c r="BK546" i="1"/>
  <c r="BK446" i="1"/>
  <c r="BK543" i="1"/>
  <c r="BK434" i="1"/>
  <c r="BK474" i="1"/>
  <c r="BK541" i="1"/>
  <c r="BK550" i="1"/>
  <c r="BK448" i="1"/>
  <c r="BK408" i="1"/>
  <c r="BK527" i="1"/>
  <c r="BK424" i="1"/>
  <c r="BK553" i="1"/>
  <c r="BK510" i="1"/>
  <c r="BK461" i="1"/>
  <c r="BK389" i="1"/>
  <c r="BK425" i="1"/>
  <c r="BK489" i="1"/>
  <c r="BK540" i="1"/>
  <c r="BK505" i="1"/>
  <c r="BK406" i="1"/>
  <c r="BK468" i="1"/>
  <c r="BK396" i="1"/>
  <c r="BK395" i="1"/>
  <c r="BK482" i="1"/>
  <c r="BK450" i="1"/>
  <c r="BK438" i="1"/>
  <c r="BK383" i="1"/>
  <c r="BK387" i="1"/>
  <c r="BK536" i="1"/>
  <c r="BK515" i="1"/>
  <c r="BK473" i="1"/>
  <c r="BK494" i="1"/>
  <c r="BK534" i="1"/>
  <c r="BK449" i="1"/>
  <c r="BK384" i="1"/>
  <c r="BK552" i="1"/>
  <c r="BK463" i="1"/>
  <c r="BK542" i="1"/>
  <c r="BK385" i="1"/>
  <c r="BK454" i="1"/>
  <c r="BK451" i="1"/>
  <c r="BK479" i="1"/>
  <c r="BK491" i="1"/>
  <c r="BK456" i="1"/>
  <c r="BK531" i="1"/>
  <c r="BK403" i="1"/>
  <c r="BK418" i="1"/>
  <c r="BK547" i="1"/>
  <c r="BK427" i="1"/>
  <c r="BK480" i="1"/>
  <c r="BK417" i="1"/>
  <c r="Y10" i="1"/>
  <c r="Y210" i="1"/>
  <c r="Y140" i="1"/>
  <c r="Y237" i="1"/>
  <c r="J10" i="1"/>
  <c r="J27" i="1"/>
  <c r="J114" i="1"/>
  <c r="J150" i="1"/>
  <c r="J75" i="1"/>
  <c r="J45" i="1"/>
  <c r="BB10" i="1"/>
  <c r="BB85" i="1"/>
  <c r="BB225" i="1"/>
  <c r="S44" i="16"/>
  <c r="Q43" i="25"/>
  <c r="Q36" i="25"/>
  <c r="Q35" i="25"/>
  <c r="S92" i="25"/>
  <c r="R65" i="25"/>
  <c r="R79" i="25"/>
  <c r="R76" i="25"/>
  <c r="R81" i="25"/>
  <c r="R63" i="25"/>
  <c r="R58" i="25"/>
  <c r="R74" i="25"/>
  <c r="R49" i="25"/>
  <c r="R48" i="25"/>
  <c r="I20" i="21"/>
  <c r="J20" i="21" s="1"/>
  <c r="R66" i="25"/>
  <c r="R52" i="25"/>
  <c r="R53" i="25"/>
  <c r="R50" i="25"/>
  <c r="R47" i="25"/>
  <c r="R70" i="25"/>
  <c r="BE159" i="1"/>
  <c r="AA78" i="1"/>
  <c r="AT69" i="1"/>
  <c r="AV69" i="1"/>
  <c r="AA69" i="1"/>
  <c r="R103" i="25"/>
  <c r="U5" i="25"/>
  <c r="U79" i="25"/>
  <c r="U11" i="25"/>
  <c r="U40" i="25"/>
  <c r="D48" i="21"/>
  <c r="E48" i="21" s="1"/>
  <c r="R89" i="25"/>
  <c r="U75" i="25"/>
  <c r="R106" i="25"/>
  <c r="U33" i="25"/>
  <c r="U9" i="25"/>
  <c r="U63" i="25"/>
  <c r="U47" i="25"/>
  <c r="U13" i="25"/>
  <c r="U80" i="25"/>
  <c r="D15" i="21"/>
  <c r="E15" i="21" s="1"/>
  <c r="U76" i="25"/>
  <c r="U32" i="25"/>
  <c r="R109" i="25"/>
  <c r="U20" i="25"/>
  <c r="U34" i="25"/>
  <c r="U64" i="25"/>
  <c r="U16" i="25"/>
  <c r="U38" i="25"/>
  <c r="U10" i="25"/>
  <c r="R91" i="25"/>
  <c r="U6" i="25"/>
  <c r="U77" i="25"/>
  <c r="R104" i="25"/>
  <c r="Q144" i="16"/>
  <c r="AN5" i="1"/>
  <c r="AN101" i="1"/>
  <c r="AN177" i="1"/>
  <c r="AN24" i="1"/>
  <c r="AN11" i="1"/>
  <c r="AN138" i="1"/>
  <c r="BO5" i="1"/>
  <c r="BO459" i="1"/>
  <c r="BO527" i="1"/>
  <c r="BO458" i="1"/>
  <c r="BO454" i="1"/>
  <c r="BO505" i="1"/>
  <c r="BO550" i="1"/>
  <c r="BO449" i="1"/>
  <c r="BO503" i="1"/>
  <c r="BO517" i="1"/>
  <c r="BO399" i="1"/>
  <c r="BO447" i="1"/>
  <c r="BO415" i="1"/>
  <c r="BO396" i="1"/>
  <c r="BO523" i="1"/>
  <c r="BO438" i="1"/>
  <c r="BO448" i="1"/>
  <c r="BO499" i="1"/>
  <c r="BO426" i="1"/>
  <c r="BO526" i="1"/>
  <c r="BO472" i="1"/>
  <c r="BO504" i="1"/>
  <c r="BO444" i="1"/>
  <c r="BO411" i="1"/>
  <c r="BO475" i="1"/>
  <c r="BO548" i="1"/>
  <c r="BO384" i="1"/>
  <c r="BO452" i="1"/>
  <c r="BO478" i="1"/>
  <c r="BO531" i="1"/>
  <c r="BO500" i="1"/>
  <c r="BO497" i="1"/>
  <c r="BO463" i="1"/>
  <c r="BO546" i="1"/>
  <c r="BO479" i="1"/>
  <c r="BO524" i="1"/>
  <c r="BO485" i="1"/>
  <c r="BO453" i="1"/>
  <c r="BO462" i="1"/>
  <c r="BO529" i="1"/>
  <c r="BO417" i="1"/>
  <c r="BO406" i="1"/>
  <c r="BO536" i="1"/>
  <c r="BO413" i="1"/>
  <c r="BO519" i="1"/>
  <c r="BO530" i="1"/>
  <c r="BO436" i="1"/>
  <c r="BO428" i="1"/>
  <c r="BO533" i="1"/>
  <c r="BO511" i="1"/>
  <c r="BO431" i="1"/>
  <c r="BO508" i="1"/>
  <c r="BO440" i="1"/>
  <c r="BO513" i="1"/>
  <c r="BO521" i="1"/>
  <c r="BO387" i="1"/>
  <c r="BO501" i="1"/>
  <c r="BO455" i="1"/>
  <c r="BO482" i="1"/>
  <c r="BO400" i="1"/>
  <c r="BO469" i="1"/>
  <c r="AS5" i="1"/>
  <c r="AS55" i="1"/>
  <c r="AS229" i="1"/>
  <c r="AS49" i="1"/>
  <c r="AS12" i="1"/>
  <c r="AS220" i="1"/>
  <c r="AS108" i="1"/>
  <c r="AS123" i="1"/>
  <c r="AS29" i="1"/>
  <c r="AS62" i="1"/>
  <c r="AS99" i="1"/>
  <c r="AS33" i="1"/>
  <c r="AS20" i="1"/>
  <c r="AS91" i="1"/>
  <c r="AW5" i="1"/>
  <c r="AW109" i="1"/>
  <c r="AW32" i="1"/>
  <c r="AW153" i="1"/>
  <c r="AW131" i="1"/>
  <c r="AW70" i="1"/>
  <c r="AW83" i="1"/>
  <c r="AQ5" i="1"/>
  <c r="AQ62" i="1"/>
  <c r="AQ12" i="1"/>
  <c r="AQ119" i="1"/>
  <c r="AQ220" i="1"/>
  <c r="AQ147" i="1"/>
  <c r="AQ49" i="1"/>
  <c r="V5" i="1"/>
  <c r="V184" i="1"/>
  <c r="V92" i="1"/>
  <c r="V47" i="1"/>
  <c r="V167" i="1"/>
  <c r="V162" i="1"/>
  <c r="V77" i="1"/>
  <c r="V9" i="1"/>
  <c r="BI5" i="1"/>
  <c r="BI527" i="1"/>
  <c r="BI439" i="1"/>
  <c r="BI493" i="1"/>
  <c r="BI454" i="1"/>
  <c r="BI423" i="1"/>
  <c r="BI467" i="1"/>
  <c r="BI422" i="1"/>
  <c r="BI537" i="1"/>
  <c r="BI539" i="1"/>
  <c r="BI496" i="1"/>
  <c r="BI395" i="1"/>
  <c r="BI552" i="1"/>
  <c r="BI384" i="1"/>
  <c r="BI393" i="1"/>
  <c r="BI386" i="1"/>
  <c r="BI473" i="1"/>
  <c r="BI538" i="1"/>
  <c r="BI412" i="1"/>
  <c r="BI518" i="1"/>
  <c r="BI540" i="1"/>
  <c r="BI497" i="1"/>
  <c r="BI488" i="1"/>
  <c r="BI481" i="1"/>
  <c r="BI470" i="1"/>
  <c r="BI498" i="1"/>
  <c r="BI507" i="1"/>
  <c r="BI529" i="1"/>
  <c r="BI413" i="1"/>
  <c r="BI483" i="1"/>
  <c r="BI542" i="1"/>
  <c r="BI536" i="1"/>
  <c r="BI414" i="1"/>
  <c r="BI528" i="1"/>
  <c r="BI438" i="1"/>
  <c r="BI452" i="1"/>
  <c r="BI410" i="1"/>
  <c r="BI525" i="1"/>
  <c r="BI458" i="1"/>
  <c r="BI535" i="1"/>
  <c r="BI517" i="1"/>
  <c r="BI411" i="1"/>
  <c r="BI534" i="1"/>
  <c r="BI431" i="1"/>
  <c r="BI405" i="1"/>
  <c r="BI475" i="1"/>
  <c r="BI480" i="1"/>
  <c r="BI477" i="1"/>
  <c r="BI429" i="1"/>
  <c r="BI484" i="1"/>
  <c r="BI417" i="1"/>
  <c r="BI402" i="1"/>
  <c r="BI389" i="1"/>
  <c r="BI416" i="1"/>
  <c r="BI530" i="1"/>
  <c r="BI524" i="1"/>
  <c r="BI437" i="1"/>
  <c r="BI472" i="1"/>
  <c r="BI421" i="1"/>
  <c r="BI420" i="1"/>
  <c r="BI508" i="1"/>
  <c r="BI506" i="1"/>
  <c r="BI457" i="1"/>
  <c r="BR5" i="1"/>
  <c r="BR527" i="1"/>
  <c r="BR542" i="1"/>
  <c r="BR481" i="1"/>
  <c r="BR406" i="1"/>
  <c r="BR554" i="1"/>
  <c r="BR397" i="1"/>
  <c r="BR518" i="1"/>
  <c r="BR433" i="1"/>
  <c r="BR441" i="1"/>
  <c r="BR532" i="1"/>
  <c r="BR399" i="1"/>
  <c r="BR471" i="1"/>
  <c r="BR457" i="1"/>
  <c r="BR507" i="1"/>
  <c r="BR400" i="1"/>
  <c r="BR408" i="1"/>
  <c r="BR390" i="1"/>
  <c r="BR546" i="1"/>
  <c r="BR418" i="1"/>
  <c r="BR483" i="1"/>
  <c r="BR415" i="1"/>
  <c r="BR468" i="1"/>
  <c r="BR413" i="1"/>
  <c r="BR445" i="1"/>
  <c r="BR388" i="1"/>
  <c r="BR511" i="1"/>
  <c r="BR393" i="1"/>
  <c r="BR396" i="1"/>
  <c r="BR524" i="1"/>
  <c r="BR435" i="1"/>
  <c r="BR430" i="1"/>
  <c r="BR450" i="1"/>
  <c r="BR398" i="1"/>
  <c r="BR419" i="1"/>
  <c r="BR530" i="1"/>
  <c r="BR454" i="1"/>
  <c r="BR549" i="1"/>
  <c r="BR389" i="1"/>
  <c r="BR429" i="1"/>
  <c r="BR521" i="1"/>
  <c r="BR510" i="1"/>
  <c r="BR426" i="1"/>
  <c r="BR498" i="1"/>
  <c r="BR465" i="1"/>
  <c r="BR427" i="1"/>
  <c r="BR526" i="1"/>
  <c r="BR534" i="1"/>
  <c r="BR392" i="1"/>
  <c r="BR422" i="1"/>
  <c r="BR474" i="1"/>
  <c r="BR395" i="1"/>
  <c r="BR424" i="1"/>
  <c r="BR484" i="1"/>
  <c r="BH5" i="1"/>
  <c r="BH111" i="1"/>
  <c r="BH28" i="1"/>
  <c r="BH91" i="1"/>
  <c r="BH204" i="1"/>
  <c r="BH51" i="1"/>
  <c r="BH135" i="1"/>
  <c r="BH172" i="1"/>
  <c r="BH189" i="1"/>
  <c r="BH72" i="1"/>
  <c r="BH124" i="1"/>
  <c r="BH198" i="1"/>
  <c r="BH63" i="1"/>
  <c r="S5" i="1"/>
  <c r="S160" i="1"/>
  <c r="S144" i="1"/>
  <c r="S193" i="1"/>
  <c r="S17" i="1"/>
  <c r="S214" i="1"/>
  <c r="S54" i="1"/>
  <c r="M5" i="1"/>
  <c r="M232" i="1"/>
  <c r="M36" i="1"/>
  <c r="M87" i="1"/>
  <c r="M105" i="1"/>
  <c r="M61" i="1"/>
  <c r="M213" i="1"/>
  <c r="M136" i="1"/>
  <c r="BF5" i="1"/>
  <c r="BF63" i="1"/>
  <c r="BR411" i="1"/>
  <c r="BR488" i="1"/>
  <c r="BR473" i="1"/>
  <c r="BR472" i="1"/>
  <c r="BR456" i="1"/>
  <c r="R46" i="1"/>
  <c r="BB107" i="1"/>
  <c r="AM73" i="1"/>
  <c r="AM182" i="1"/>
  <c r="BC113" i="1"/>
  <c r="R163" i="1"/>
  <c r="Y56" i="1"/>
  <c r="AY30" i="1"/>
  <c r="AY239" i="1"/>
  <c r="F79" i="1"/>
  <c r="F155" i="1"/>
  <c r="AF138" i="1"/>
  <c r="AF63" i="1"/>
  <c r="BB141" i="1"/>
  <c r="AI132" i="1"/>
  <c r="AI14" i="1"/>
  <c r="F26" i="1"/>
  <c r="I78" i="1"/>
  <c r="L51" i="16"/>
  <c r="U36" i="25"/>
  <c r="U54" i="25"/>
  <c r="BL446" i="1"/>
  <c r="AJ165" i="1"/>
  <c r="O143" i="16"/>
  <c r="V145" i="16"/>
  <c r="BP439" i="1"/>
  <c r="BP444" i="1"/>
  <c r="T105" i="25"/>
  <c r="AO215" i="1"/>
  <c r="BQ540" i="1"/>
  <c r="BQ449" i="1"/>
  <c r="BI543" i="1"/>
  <c r="BI541" i="1"/>
  <c r="I35" i="1"/>
  <c r="BO520" i="1"/>
  <c r="BN417" i="1"/>
  <c r="BR552" i="1"/>
  <c r="BR539" i="1"/>
  <c r="BR478" i="1"/>
  <c r="BR491" i="1"/>
  <c r="BR421" i="1"/>
  <c r="BR466" i="1"/>
  <c r="BR547" i="1"/>
  <c r="BR447" i="1"/>
  <c r="R77" i="1"/>
  <c r="R98" i="1"/>
  <c r="AY60" i="1"/>
  <c r="F120" i="1"/>
  <c r="BB20" i="1"/>
  <c r="AM98" i="1"/>
  <c r="AM156" i="1"/>
  <c r="Y18" i="1"/>
  <c r="AY19" i="1"/>
  <c r="AY166" i="1"/>
  <c r="F6" i="1"/>
  <c r="F34" i="1"/>
  <c r="AF153" i="1"/>
  <c r="BB149" i="1"/>
  <c r="AI32" i="1"/>
  <c r="AI199" i="1"/>
  <c r="W180" i="1"/>
  <c r="AY196" i="1"/>
  <c r="BB121" i="1"/>
  <c r="W150" i="1"/>
  <c r="I31" i="21"/>
  <c r="J31" i="21" s="1"/>
  <c r="U8" i="25"/>
  <c r="BR451" i="1"/>
  <c r="BL534" i="1"/>
  <c r="M127" i="1"/>
  <c r="S48" i="25"/>
  <c r="BP392" i="1"/>
  <c r="BP512" i="1"/>
  <c r="BP477" i="1"/>
  <c r="BP426" i="1"/>
  <c r="R21" i="25"/>
  <c r="AM124" i="1"/>
  <c r="BQ424" i="1"/>
  <c r="BQ386" i="1"/>
  <c r="BQ454" i="1"/>
  <c r="BI502" i="1"/>
  <c r="I15" i="1"/>
  <c r="BO532" i="1"/>
  <c r="BO468" i="1"/>
  <c r="BO486" i="1"/>
  <c r="BO510" i="1"/>
  <c r="C61" i="1"/>
  <c r="BN474" i="1"/>
  <c r="BN536" i="1"/>
  <c r="BN499" i="1"/>
  <c r="BN411" i="1"/>
  <c r="BN519" i="1"/>
  <c r="AA140" i="1"/>
  <c r="BL472" i="1"/>
  <c r="BR525" i="1"/>
  <c r="BO549" i="1"/>
  <c r="BR437" i="1"/>
  <c r="BN508" i="1"/>
  <c r="BO451" i="1"/>
  <c r="M30" i="18"/>
  <c r="N21" i="25"/>
  <c r="I26" i="25"/>
  <c r="M43" i="4"/>
  <c r="J43" i="4"/>
  <c r="W47" i="4"/>
  <c r="S74" i="4"/>
  <c r="BJ526" i="1"/>
  <c r="J38" i="4"/>
  <c r="T38" i="4"/>
  <c r="J34" i="4"/>
  <c r="L34" i="4"/>
  <c r="J42" i="4"/>
  <c r="T42" i="4"/>
  <c r="V31" i="4"/>
  <c r="W31" i="4"/>
  <c r="E190" i="1"/>
  <c r="BO443" i="1"/>
  <c r="BR520" i="1"/>
  <c r="BS457" i="1"/>
  <c r="BI387" i="1"/>
  <c r="BK433" i="1"/>
  <c r="BR455" i="1"/>
  <c r="BS411" i="1"/>
  <c r="BR506" i="1"/>
  <c r="BR453" i="1"/>
  <c r="BM421" i="1"/>
  <c r="BL457" i="1"/>
  <c r="BI464" i="1"/>
  <c r="BI391" i="1"/>
  <c r="BJ394" i="1"/>
  <c r="BS477" i="1"/>
  <c r="BQ519" i="1"/>
  <c r="BR492" i="1"/>
  <c r="BK516" i="1"/>
  <c r="BR516" i="1"/>
  <c r="BS426" i="1"/>
  <c r="BS419" i="1"/>
  <c r="BR514" i="1"/>
  <c r="BT514" i="1"/>
  <c r="BL553" i="1"/>
  <c r="BE127" i="1"/>
  <c r="BB11" i="1"/>
  <c r="BS507" i="1"/>
  <c r="BM501" i="1"/>
  <c r="S6" i="25"/>
  <c r="S91" i="25"/>
  <c r="O54" i="18"/>
  <c r="N33" i="18"/>
  <c r="Q16" i="25"/>
  <c r="S106" i="25"/>
  <c r="S13" i="25"/>
  <c r="BL427" i="1"/>
  <c r="BL494" i="1"/>
  <c r="M40" i="4"/>
  <c r="BS452" i="1"/>
  <c r="BM469" i="1"/>
  <c r="S68" i="4"/>
  <c r="W41" i="4"/>
  <c r="BP4" i="1"/>
  <c r="BP510" i="1"/>
  <c r="Q64" i="25"/>
  <c r="BD95" i="1"/>
  <c r="O66" i="1"/>
  <c r="BB171" i="1"/>
  <c r="AS139" i="1"/>
  <c r="U86" i="1"/>
  <c r="L105" i="1"/>
  <c r="S4" i="20"/>
  <c r="AS119" i="1"/>
  <c r="AP197" i="1"/>
  <c r="BH219" i="1"/>
  <c r="BK445" i="1"/>
  <c r="U102" i="25"/>
  <c r="BL443" i="1"/>
  <c r="O146" i="1"/>
  <c r="BM527" i="1"/>
  <c r="BN7" i="1"/>
  <c r="BN516" i="1"/>
  <c r="BN524" i="1"/>
  <c r="BN457" i="1"/>
  <c r="BN512" i="1"/>
  <c r="BN390" i="1"/>
  <c r="BN443" i="1"/>
  <c r="BN520" i="1"/>
  <c r="BN453" i="1"/>
  <c r="BN404" i="1"/>
  <c r="BN489" i="1"/>
  <c r="BL7" i="1"/>
  <c r="BL552" i="1"/>
  <c r="BL481" i="1"/>
  <c r="BE7" i="1"/>
  <c r="BE224" i="1"/>
  <c r="BE59" i="1"/>
  <c r="BE111" i="1"/>
  <c r="BE148" i="1"/>
  <c r="BE218" i="1"/>
  <c r="BE40" i="1"/>
  <c r="BE95" i="1"/>
  <c r="BE71" i="1"/>
  <c r="BE199" i="1"/>
  <c r="BB7" i="1"/>
  <c r="BB100" i="1"/>
  <c r="BS6" i="1"/>
  <c r="BS474" i="1"/>
  <c r="BS489" i="1"/>
  <c r="BS447" i="1"/>
  <c r="BS528" i="1"/>
  <c r="BS522" i="1"/>
  <c r="BS511" i="1"/>
  <c r="BS537" i="1"/>
  <c r="BS521" i="1"/>
  <c r="BS402" i="1"/>
  <c r="BS445" i="1"/>
  <c r="BS470" i="1"/>
  <c r="BS409" i="1"/>
  <c r="BM6" i="1"/>
  <c r="BM502" i="1"/>
  <c r="BM530" i="1"/>
  <c r="BM478" i="1"/>
  <c r="BM541" i="1"/>
  <c r="BM495" i="1"/>
  <c r="BM544" i="1"/>
  <c r="BM459" i="1"/>
  <c r="AX6" i="1"/>
  <c r="AX182" i="1"/>
  <c r="Z53" i="16"/>
  <c r="AB53" i="16" s="1"/>
  <c r="AD53" i="16" s="1"/>
  <c r="AN81" i="1"/>
  <c r="AG33" i="1"/>
  <c r="J93" i="1"/>
  <c r="AG90" i="1"/>
  <c r="S34" i="25"/>
  <c r="S23" i="25"/>
  <c r="S28" i="25"/>
  <c r="D29" i="21"/>
  <c r="E29" i="21" s="1"/>
  <c r="U94" i="25"/>
  <c r="S37" i="25"/>
  <c r="S21" i="25"/>
  <c r="S33" i="25"/>
  <c r="S36" i="25"/>
  <c r="U106" i="25"/>
  <c r="U89" i="25"/>
  <c r="U91" i="25"/>
  <c r="S8" i="25"/>
  <c r="S102" i="25"/>
  <c r="Q8" i="25"/>
  <c r="Q23" i="25"/>
  <c r="Q13" i="25"/>
  <c r="Q11" i="25"/>
  <c r="S109" i="25"/>
  <c r="Q25" i="25"/>
  <c r="S101" i="25"/>
  <c r="D11" i="21"/>
  <c r="E11" i="21" s="1"/>
  <c r="S103" i="25"/>
  <c r="Q28" i="25"/>
  <c r="Q38" i="25"/>
  <c r="Q12" i="25"/>
  <c r="S90" i="25"/>
  <c r="Q40" i="25"/>
  <c r="BD49" i="1"/>
  <c r="D30" i="22"/>
  <c r="F30" i="22" s="1"/>
  <c r="H30" i="22" s="1"/>
  <c r="N60" i="18"/>
  <c r="N30" i="18"/>
  <c r="O60" i="18"/>
  <c r="H51" i="18"/>
  <c r="L33" i="18"/>
  <c r="D48" i="22"/>
  <c r="F48" i="22" s="1"/>
  <c r="H48" i="22" s="1"/>
  <c r="M42" i="18"/>
  <c r="M49" i="22"/>
  <c r="O49" i="22" s="1"/>
  <c r="Q49" i="22" s="1"/>
  <c r="K30" i="18"/>
  <c r="K54" i="18"/>
  <c r="M46" i="22"/>
  <c r="O46" i="22" s="1"/>
  <c r="Q46" i="22" s="1"/>
  <c r="G39" i="18"/>
  <c r="N42" i="18"/>
  <c r="K33" i="18"/>
  <c r="I42" i="18"/>
  <c r="L51" i="18"/>
  <c r="N39" i="18"/>
  <c r="V46" i="22"/>
  <c r="X46" i="22" s="1"/>
  <c r="Z46" i="22" s="1"/>
  <c r="I54" i="18"/>
  <c r="O36" i="18"/>
  <c r="H39" i="18"/>
  <c r="O39" i="18"/>
  <c r="P54" i="18"/>
  <c r="J42" i="18"/>
  <c r="N45" i="18"/>
  <c r="L27" i="1"/>
  <c r="T24" i="25"/>
  <c r="L17" i="1"/>
  <c r="L114" i="1"/>
  <c r="BN548" i="1"/>
  <c r="AT161" i="1"/>
  <c r="AP89" i="1"/>
  <c r="BL387" i="1"/>
  <c r="Q52" i="25"/>
  <c r="Q76" i="25"/>
  <c r="Q54" i="25"/>
  <c r="Q66" i="25"/>
  <c r="O80" i="1"/>
  <c r="O31" i="1"/>
  <c r="I22" i="21"/>
  <c r="J22" i="21" s="1"/>
  <c r="AP158" i="1"/>
  <c r="AP144" i="1"/>
  <c r="AT4" i="1"/>
  <c r="L133" i="1"/>
  <c r="BL527" i="1"/>
  <c r="BL491" i="1"/>
  <c r="BL537" i="1"/>
  <c r="P5" i="20"/>
  <c r="T14" i="20"/>
  <c r="Q49" i="25"/>
  <c r="F13" i="22"/>
  <c r="U168" i="1"/>
  <c r="AT30" i="1"/>
  <c r="AG107" i="1"/>
  <c r="M76" i="25"/>
  <c r="F83" i="25"/>
  <c r="I83" i="25"/>
  <c r="EK4" i="1"/>
  <c r="O4" i="20"/>
  <c r="N10" i="20"/>
  <c r="O9" i="20"/>
  <c r="T5" i="20"/>
  <c r="T8" i="20"/>
  <c r="R6" i="20"/>
  <c r="M45" i="20"/>
  <c r="R13" i="20"/>
  <c r="L36" i="20"/>
  <c r="O18" i="20"/>
  <c r="E70" i="22"/>
  <c r="P44" i="20"/>
  <c r="U10" i="20"/>
  <c r="T49" i="20"/>
  <c r="V81" i="16"/>
  <c r="Q4" i="20"/>
  <c r="E65" i="22"/>
  <c r="R39" i="20"/>
  <c r="M36" i="20"/>
  <c r="L42" i="20"/>
  <c r="Q10" i="20"/>
  <c r="U5" i="20"/>
  <c r="T8" i="25"/>
  <c r="T34" i="25"/>
  <c r="AK11" i="1"/>
  <c r="AK141" i="1"/>
  <c r="AK112" i="1"/>
  <c r="AK73" i="1"/>
  <c r="BK6" i="1"/>
  <c r="BK466" i="1"/>
  <c r="BK390" i="1"/>
  <c r="BK549" i="1"/>
  <c r="BK386" i="1"/>
  <c r="BK514" i="1"/>
  <c r="BK420" i="1"/>
  <c r="BK509" i="1"/>
  <c r="BK520" i="1"/>
  <c r="BK455" i="1"/>
  <c r="BK431" i="1"/>
  <c r="BK405" i="1"/>
  <c r="BK413" i="1"/>
  <c r="BK493" i="1"/>
  <c r="BK487" i="1"/>
  <c r="BK523" i="1"/>
  <c r="BK430" i="1"/>
  <c r="BK478" i="1"/>
  <c r="BK533" i="1"/>
  <c r="BK429" i="1"/>
  <c r="BK469" i="1"/>
  <c r="BK452" i="1"/>
  <c r="BK411" i="1"/>
  <c r="BK441" i="1"/>
  <c r="BK477" i="1"/>
  <c r="BK410" i="1"/>
  <c r="BK402" i="1"/>
  <c r="BK440" i="1"/>
  <c r="BK421" i="1"/>
  <c r="BK412" i="1"/>
  <c r="DF187" i="1"/>
  <c r="BJ5" i="1"/>
  <c r="BJ461" i="1"/>
  <c r="BJ530" i="1"/>
  <c r="BJ402" i="1"/>
  <c r="O93" i="25"/>
  <c r="P93" i="25"/>
  <c r="AP138" i="1"/>
  <c r="BQ8" i="1"/>
  <c r="BQ415" i="1"/>
  <c r="BQ435" i="1"/>
  <c r="BQ489" i="1"/>
  <c r="BQ461" i="1"/>
  <c r="BQ417" i="1"/>
  <c r="BQ478" i="1"/>
  <c r="BQ517" i="1"/>
  <c r="S50" i="16"/>
  <c r="AD15" i="26"/>
  <c r="AD20" i="26" s="1"/>
  <c r="Q58" i="25"/>
  <c r="Q78" i="25"/>
  <c r="Q65" i="25"/>
  <c r="AP36" i="1"/>
  <c r="AP177" i="1"/>
  <c r="AT89" i="1"/>
  <c r="AK142" i="1"/>
  <c r="AK169" i="1"/>
  <c r="AK233" i="1"/>
  <c r="BK506" i="1"/>
  <c r="BK548" i="1"/>
  <c r="BK426" i="1"/>
  <c r="BK525" i="1"/>
  <c r="BK423" i="1"/>
  <c r="BK522" i="1"/>
  <c r="BK554" i="1"/>
  <c r="BK415" i="1"/>
  <c r="BK499" i="1"/>
  <c r="BK404" i="1"/>
  <c r="BK393" i="1"/>
  <c r="BK414" i="1"/>
  <c r="BK442" i="1"/>
  <c r="BK537" i="1"/>
  <c r="BK447" i="1"/>
  <c r="BK551" i="1"/>
  <c r="BK544" i="1"/>
  <c r="BK435" i="1"/>
  <c r="BK485" i="1"/>
  <c r="BK492" i="1"/>
  <c r="BL478" i="1"/>
  <c r="BL510" i="1"/>
  <c r="BL497" i="1"/>
  <c r="BL531" i="1"/>
  <c r="M79" i="16"/>
  <c r="N94" i="25"/>
  <c r="H56" i="25"/>
  <c r="L49" i="25"/>
  <c r="M49" i="25"/>
  <c r="AS74" i="1"/>
  <c r="G96" i="22"/>
  <c r="Z44" i="16"/>
  <c r="AB44" i="16" s="1"/>
  <c r="AD44" i="16" s="1"/>
  <c r="W16" i="26"/>
  <c r="DC157" i="1"/>
  <c r="EJ157" i="1" s="1"/>
  <c r="L10" i="1"/>
  <c r="L166" i="1"/>
  <c r="L7" i="1"/>
  <c r="L150" i="1"/>
  <c r="AD114" i="1"/>
  <c r="BN5" i="1"/>
  <c r="BN452" i="1"/>
  <c r="R5" i="1"/>
  <c r="R22" i="1"/>
  <c r="AT5" i="1"/>
  <c r="AT50" i="1"/>
  <c r="I5" i="1"/>
  <c r="I192" i="1"/>
  <c r="AP5" i="1"/>
  <c r="AP101" i="1"/>
  <c r="AP81" i="1"/>
  <c r="AP110" i="1"/>
  <c r="AP167" i="1"/>
  <c r="BL5" i="1"/>
  <c r="BL520" i="1"/>
  <c r="BL519" i="1"/>
  <c r="BL543" i="1"/>
  <c r="BL551" i="1"/>
  <c r="BL412" i="1"/>
  <c r="BL546" i="1"/>
  <c r="BL471" i="1"/>
  <c r="BL462" i="1"/>
  <c r="BL426" i="1"/>
  <c r="BL407" i="1"/>
  <c r="BL474" i="1"/>
  <c r="BL507" i="1"/>
  <c r="P102" i="25"/>
  <c r="K10" i="2"/>
  <c r="V3" i="25"/>
  <c r="R54" i="25"/>
  <c r="V20" i="20"/>
  <c r="M100" i="16"/>
  <c r="R40" i="25"/>
  <c r="S94" i="25"/>
  <c r="AC145" i="16"/>
  <c r="AC151" i="16" s="1"/>
  <c r="AC157" i="16" s="1"/>
  <c r="S58" i="25"/>
  <c r="D41" i="22"/>
  <c r="F41" i="22" s="1"/>
  <c r="H41" i="22" s="1"/>
  <c r="R20" i="20"/>
  <c r="BP451" i="1"/>
  <c r="BM434" i="1"/>
  <c r="BG223" i="1"/>
  <c r="BJ503" i="1"/>
  <c r="L101" i="16"/>
  <c r="S10" i="25"/>
  <c r="V47" i="20"/>
  <c r="W13" i="20"/>
  <c r="R102" i="25"/>
  <c r="BL499" i="1"/>
  <c r="S66" i="25"/>
  <c r="D36" i="22"/>
  <c r="F36" i="22" s="1"/>
  <c r="H36" i="22" s="1"/>
  <c r="W49" i="4"/>
  <c r="BL411" i="1"/>
  <c r="BR461" i="1"/>
  <c r="M22" i="4"/>
  <c r="Z187" i="16"/>
  <c r="V87" i="25"/>
  <c r="J44" i="20"/>
  <c r="S73" i="4"/>
  <c r="U49" i="4"/>
  <c r="K42" i="4"/>
  <c r="P66" i="4"/>
  <c r="W16" i="4"/>
  <c r="EM282" i="1"/>
  <c r="DF360" i="1"/>
  <c r="DJ360" i="1" s="1"/>
  <c r="N54" i="25"/>
  <c r="N52" i="25"/>
  <c r="M48" i="25"/>
  <c r="DC32" i="1"/>
  <c r="EJ32" i="1" s="1"/>
  <c r="N62" i="25"/>
  <c r="N103" i="25"/>
  <c r="N102" i="25"/>
  <c r="N105" i="25"/>
  <c r="N28" i="25"/>
  <c r="M44" i="4"/>
  <c r="X75" i="4"/>
  <c r="U43" i="4"/>
  <c r="J32" i="4"/>
  <c r="K32" i="20"/>
  <c r="J39" i="4"/>
  <c r="M46" i="4"/>
  <c r="O60" i="4"/>
  <c r="W36" i="4"/>
  <c r="M142" i="16"/>
  <c r="AA65" i="4"/>
  <c r="M77" i="25"/>
  <c r="N89" i="25"/>
  <c r="K4" i="20"/>
  <c r="J22" i="20"/>
  <c r="J8" i="20"/>
  <c r="J14" i="20"/>
  <c r="U11" i="4"/>
  <c r="U4" i="4"/>
  <c r="K16" i="4"/>
  <c r="V20" i="4"/>
  <c r="DQ154" i="1"/>
  <c r="T90" i="25"/>
  <c r="BQ536" i="1"/>
  <c r="BQ457" i="1"/>
  <c r="BL484" i="1"/>
  <c r="BR469" i="1"/>
  <c r="BR485" i="1"/>
  <c r="BR515" i="1"/>
  <c r="BR548" i="1"/>
  <c r="BR535" i="1"/>
  <c r="L64" i="16"/>
  <c r="M7" i="20"/>
  <c r="S12" i="20"/>
  <c r="L5" i="20"/>
  <c r="T80" i="16"/>
  <c r="M32" i="20"/>
  <c r="M5" i="20"/>
  <c r="O42" i="20"/>
  <c r="S39" i="20"/>
  <c r="BS517" i="1"/>
  <c r="BR444" i="1"/>
  <c r="BT385" i="1"/>
  <c r="S43" i="20"/>
  <c r="BR543" i="1"/>
  <c r="BI434" i="1"/>
  <c r="BR394" i="1"/>
  <c r="BI403" i="1"/>
  <c r="BS472" i="1"/>
  <c r="O31" i="20"/>
  <c r="BA85" i="1"/>
  <c r="BR407" i="1"/>
  <c r="U109" i="25"/>
  <c r="BT513" i="1"/>
  <c r="BI435" i="1"/>
  <c r="BI466" i="1"/>
  <c r="BI545" i="1"/>
  <c r="V6" i="20"/>
  <c r="P43" i="20"/>
  <c r="BL389" i="1"/>
  <c r="V4" i="20"/>
  <c r="U74" i="25"/>
  <c r="BP471" i="1"/>
  <c r="Q47" i="25"/>
  <c r="Q63" i="25"/>
  <c r="Q85" i="25"/>
  <c r="Q82" i="25"/>
  <c r="P144" i="16"/>
  <c r="EK11" i="1"/>
  <c r="O37" i="20"/>
  <c r="T43" i="20"/>
  <c r="T4" i="20"/>
  <c r="M48" i="20"/>
  <c r="BP431" i="1"/>
  <c r="BP442" i="1"/>
  <c r="BP535" i="1"/>
  <c r="BP553" i="1"/>
  <c r="BP508" i="1"/>
  <c r="BP413" i="1"/>
  <c r="BP549" i="1"/>
  <c r="BP504" i="1"/>
  <c r="BP499" i="1"/>
  <c r="BP530" i="1"/>
  <c r="BP526" i="1"/>
  <c r="BP418" i="1"/>
  <c r="BP389" i="1"/>
  <c r="BM475" i="1"/>
  <c r="BM393" i="1"/>
  <c r="BM420" i="1"/>
  <c r="BM397" i="1"/>
  <c r="BM481" i="1"/>
  <c r="BM452" i="1"/>
  <c r="BM507" i="1"/>
  <c r="BM432" i="1"/>
  <c r="BM551" i="1"/>
  <c r="BM445" i="1"/>
  <c r="BM468" i="1"/>
  <c r="BM437" i="1"/>
  <c r="BM453" i="1"/>
  <c r="BM496" i="1"/>
  <c r="BM512" i="1"/>
  <c r="BM489" i="1"/>
  <c r="BM419" i="1"/>
  <c r="BM461" i="1"/>
  <c r="BM472" i="1"/>
  <c r="BM479" i="1"/>
  <c r="BM388" i="1"/>
  <c r="L39" i="18"/>
  <c r="D32" i="22"/>
  <c r="F32" i="22" s="1"/>
  <c r="H32" i="22" s="1"/>
  <c r="BJ540" i="1"/>
  <c r="BJ449" i="1"/>
  <c r="BJ489" i="1"/>
  <c r="BJ428" i="1"/>
  <c r="BJ454" i="1"/>
  <c r="BJ447" i="1"/>
  <c r="BJ427" i="1"/>
  <c r="BJ438" i="1"/>
  <c r="BJ416" i="1"/>
  <c r="BJ521" i="1"/>
  <c r="BJ502" i="1"/>
  <c r="BJ470" i="1"/>
  <c r="BJ548" i="1"/>
  <c r="D19" i="21"/>
  <c r="E19" i="21" s="1"/>
  <c r="Q21" i="25"/>
  <c r="T94" i="25"/>
  <c r="R22" i="25"/>
  <c r="R24" i="25"/>
  <c r="R37" i="25"/>
  <c r="R16" i="25"/>
  <c r="D20" i="21"/>
  <c r="E20" i="21" s="1"/>
  <c r="T104" i="25"/>
  <c r="R23" i="25"/>
  <c r="R9" i="25"/>
  <c r="T91" i="25"/>
  <c r="R5" i="25"/>
  <c r="N20" i="18"/>
  <c r="T65" i="25"/>
  <c r="T39" i="25"/>
  <c r="U24" i="25"/>
  <c r="W146" i="16"/>
  <c r="O146" i="16"/>
  <c r="O145" i="16"/>
  <c r="U105" i="25"/>
  <c r="BO525" i="1"/>
  <c r="BO423" i="1"/>
  <c r="BQ7" i="1"/>
  <c r="BQ423" i="1"/>
  <c r="BQ527" i="1"/>
  <c r="BQ472" i="1"/>
  <c r="BQ480" i="1"/>
  <c r="BQ450" i="1"/>
  <c r="BQ413" i="1"/>
  <c r="BQ460" i="1"/>
  <c r="BQ448" i="1"/>
  <c r="BQ498" i="1"/>
  <c r="AM7" i="1"/>
  <c r="AM52" i="1"/>
  <c r="AM233" i="1"/>
  <c r="BK460" i="1"/>
  <c r="BK397" i="1"/>
  <c r="BK422" i="1"/>
  <c r="BK398" i="1"/>
  <c r="BK483" i="1"/>
  <c r="BK538" i="1"/>
  <c r="BK532" i="1"/>
  <c r="BK512" i="1"/>
  <c r="BK409" i="1"/>
  <c r="BK439" i="1"/>
  <c r="BK484" i="1"/>
  <c r="BK503" i="1"/>
  <c r="BK528" i="1"/>
  <c r="BK444" i="1"/>
  <c r="BK401" i="1"/>
  <c r="BK539" i="1"/>
  <c r="BK524" i="1"/>
  <c r="BK472" i="1"/>
  <c r="V47" i="22"/>
  <c r="X47" i="22" s="1"/>
  <c r="Z47" i="22" s="1"/>
  <c r="P36" i="18"/>
  <c r="W6" i="1"/>
  <c r="W16" i="1"/>
  <c r="AO6" i="1"/>
  <c r="AO89" i="1"/>
  <c r="Z54" i="16"/>
  <c r="AB54" i="16" s="1"/>
  <c r="AD54" i="16" s="1"/>
  <c r="V32" i="20"/>
  <c r="V37" i="20"/>
  <c r="S63" i="16"/>
  <c r="W12" i="20"/>
  <c r="V41" i="20"/>
  <c r="W5" i="20"/>
  <c r="V13" i="20"/>
  <c r="Z62" i="16"/>
  <c r="AB62" i="16" s="1"/>
  <c r="AD62" i="16" s="1"/>
  <c r="W14" i="20"/>
  <c r="V9" i="20"/>
  <c r="W16" i="20"/>
  <c r="V19" i="20"/>
  <c r="W48" i="20"/>
  <c r="W44" i="20"/>
  <c r="V34" i="20"/>
  <c r="W47" i="20"/>
  <c r="V18" i="20"/>
  <c r="E88" i="22"/>
  <c r="W40" i="20"/>
  <c r="U70" i="25"/>
  <c r="U55" i="25"/>
  <c r="U12" i="25"/>
  <c r="U53" i="25"/>
  <c r="U49" i="25"/>
  <c r="U21" i="25"/>
  <c r="R101" i="25"/>
  <c r="U51" i="25"/>
  <c r="U28" i="25"/>
  <c r="U85" i="25"/>
  <c r="U78" i="25"/>
  <c r="BR81" i="1"/>
  <c r="BR404" i="1"/>
  <c r="BL33" i="1"/>
  <c r="BL513" i="1"/>
  <c r="BL516" i="1"/>
  <c r="BL463" i="1"/>
  <c r="R67" i="25"/>
  <c r="R77" i="25"/>
  <c r="R78" i="25"/>
  <c r="I12" i="21"/>
  <c r="J12" i="21" s="1"/>
  <c r="R62" i="25"/>
  <c r="R82" i="25"/>
  <c r="D50" i="21"/>
  <c r="E50" i="21" s="1"/>
  <c r="R51" i="25"/>
  <c r="Z51" i="16"/>
  <c r="AB51" i="16" s="1"/>
  <c r="AD51" i="16" s="1"/>
  <c r="BS499" i="1"/>
  <c r="BS434" i="1"/>
  <c r="BS404" i="1"/>
  <c r="BS536" i="1"/>
  <c r="BS463" i="1"/>
  <c r="BS383" i="1"/>
  <c r="BS548" i="1"/>
  <c r="BS512" i="1"/>
  <c r="BS554" i="1"/>
  <c r="BS458" i="1"/>
  <c r="BS508" i="1"/>
  <c r="BS476" i="1"/>
  <c r="BS530" i="1"/>
  <c r="BS468" i="1"/>
  <c r="BS518" i="1"/>
  <c r="BS416" i="1"/>
  <c r="BS473" i="1"/>
  <c r="BS455" i="1"/>
  <c r="BI407" i="1"/>
  <c r="BI399" i="1"/>
  <c r="BI505" i="1"/>
  <c r="BI445" i="1"/>
  <c r="BI521" i="1"/>
  <c r="BI550" i="1"/>
  <c r="BI388" i="1"/>
  <c r="BI531" i="1"/>
  <c r="BI385" i="1"/>
  <c r="BI495" i="1"/>
  <c r="BI400" i="1"/>
  <c r="BI468" i="1"/>
  <c r="BI446" i="1"/>
  <c r="BI486" i="1"/>
  <c r="BI523" i="1"/>
  <c r="BI522" i="1"/>
  <c r="BI444" i="1"/>
  <c r="BI450" i="1"/>
  <c r="BI482" i="1"/>
  <c r="R14" i="1"/>
  <c r="R106" i="1"/>
  <c r="R40" i="1"/>
  <c r="D39" i="22"/>
  <c r="F39" i="22" s="1"/>
  <c r="H39" i="22" s="1"/>
  <c r="V40" i="22"/>
  <c r="X40" i="22" s="1"/>
  <c r="Z40" i="22" s="1"/>
  <c r="O50" i="1"/>
  <c r="BT50" i="1"/>
  <c r="BT499" i="1"/>
  <c r="BT395" i="1"/>
  <c r="BF57" i="1"/>
  <c r="BF151" i="1"/>
  <c r="S79" i="25"/>
  <c r="U93" i="25"/>
  <c r="BR480" i="1"/>
  <c r="U33" i="20"/>
  <c r="AE144" i="16"/>
  <c r="AE150" i="16" s="1"/>
  <c r="AE156" i="16" s="1"/>
  <c r="BL417" i="1"/>
  <c r="G11" i="18"/>
  <c r="R20" i="25"/>
  <c r="R36" i="25"/>
  <c r="BE188" i="1"/>
  <c r="BQ429" i="1"/>
  <c r="BQ491" i="1"/>
  <c r="BQ500" i="1"/>
  <c r="BL420" i="1"/>
  <c r="BR529" i="1"/>
  <c r="BR508" i="1"/>
  <c r="BR387" i="1"/>
  <c r="BR384" i="1"/>
  <c r="BR386" i="1"/>
  <c r="W15" i="20"/>
  <c r="S66" i="16"/>
  <c r="M9" i="20"/>
  <c r="T79" i="16"/>
  <c r="R42" i="20"/>
  <c r="Q48" i="20"/>
  <c r="S17" i="20"/>
  <c r="U7" i="20"/>
  <c r="U48" i="20"/>
  <c r="P106" i="1"/>
  <c r="S40" i="20"/>
  <c r="N9" i="20"/>
  <c r="T102" i="25"/>
  <c r="BI440" i="1"/>
  <c r="BL425" i="1"/>
  <c r="BS399" i="1"/>
  <c r="BI463" i="1"/>
  <c r="BS464" i="1"/>
  <c r="W80" i="16"/>
  <c r="N79" i="16"/>
  <c r="BQ502" i="1"/>
  <c r="BM553" i="1"/>
  <c r="BS415" i="1"/>
  <c r="BL384" i="1"/>
  <c r="BQ477" i="1"/>
  <c r="BL464" i="1"/>
  <c r="BL448" i="1"/>
  <c r="BT456" i="1"/>
  <c r="BT540" i="1"/>
  <c r="BI462" i="1"/>
  <c r="BL442" i="1"/>
  <c r="BM490" i="1"/>
  <c r="BS427" i="1"/>
  <c r="M101" i="16"/>
  <c r="Q109" i="25"/>
  <c r="BL416" i="1"/>
  <c r="BJ389" i="1"/>
  <c r="BP475" i="1"/>
  <c r="BL532" i="1"/>
  <c r="BJ485" i="1"/>
  <c r="U32" i="20"/>
  <c r="Q6" i="20"/>
  <c r="AI118" i="1"/>
  <c r="O14" i="18"/>
  <c r="BM460" i="1"/>
  <c r="BL424" i="1"/>
  <c r="BM456" i="1"/>
  <c r="V36" i="20"/>
  <c r="W34" i="20"/>
  <c r="P78" i="16"/>
  <c r="O32" i="20"/>
  <c r="N45" i="20"/>
  <c r="S14" i="20"/>
  <c r="R16" i="20"/>
  <c r="U39" i="20"/>
  <c r="AH146" i="1"/>
  <c r="BT534" i="1"/>
  <c r="BS544" i="1"/>
  <c r="BT503" i="1"/>
  <c r="Q34" i="20"/>
  <c r="V14" i="20"/>
  <c r="BR414" i="1"/>
  <c r="BI501" i="1"/>
  <c r="L46" i="20"/>
  <c r="U14" i="20"/>
  <c r="BR409" i="1"/>
  <c r="BS519" i="1"/>
  <c r="BQ468" i="1"/>
  <c r="BR434" i="1"/>
  <c r="BQ513" i="1"/>
  <c r="BQ463" i="1"/>
  <c r="BI490" i="1"/>
  <c r="BI406" i="1"/>
  <c r="BI425" i="1"/>
  <c r="U67" i="25"/>
  <c r="BH58" i="1"/>
  <c r="BL466" i="1"/>
  <c r="Q67" i="25"/>
  <c r="R105" i="25"/>
  <c r="BP543" i="1"/>
  <c r="BL517" i="1"/>
  <c r="L35" i="20"/>
  <c r="S15" i="20"/>
  <c r="T13" i="25"/>
  <c r="AM103" i="1"/>
  <c r="M8" i="18"/>
  <c r="BJ393" i="1"/>
  <c r="BR505" i="1"/>
  <c r="BR537" i="1"/>
  <c r="BR428" i="1"/>
  <c r="BR458" i="1"/>
  <c r="BR442" i="1"/>
  <c r="T45" i="20"/>
  <c r="M80" i="16"/>
  <c r="S9" i="20"/>
  <c r="S12" i="25"/>
  <c r="BR531" i="1"/>
  <c r="BL401" i="1"/>
  <c r="BR496" i="1"/>
  <c r="BR550" i="1"/>
  <c r="BR403" i="1"/>
  <c r="BL422" i="1"/>
  <c r="BL535" i="1"/>
  <c r="BT495" i="1"/>
  <c r="BT552" i="1"/>
  <c r="BT502" i="1"/>
  <c r="BT467" i="1"/>
  <c r="U42" i="20"/>
  <c r="Q19" i="20"/>
  <c r="V143" i="16"/>
  <c r="BH179" i="1"/>
  <c r="T41" i="20"/>
  <c r="U81" i="16"/>
  <c r="O17" i="20"/>
  <c r="L12" i="20"/>
  <c r="J14" i="18"/>
  <c r="L14" i="18"/>
  <c r="R10" i="20"/>
  <c r="Q11" i="20"/>
  <c r="K17" i="18"/>
  <c r="S40" i="25"/>
  <c r="L8" i="18"/>
  <c r="BR494" i="1"/>
  <c r="BR523" i="1"/>
  <c r="BR431" i="1"/>
  <c r="BR544" i="1"/>
  <c r="BR467" i="1"/>
  <c r="BR528" i="1"/>
  <c r="BR517" i="1"/>
  <c r="T20" i="20"/>
  <c r="M13" i="20"/>
  <c r="X81" i="16"/>
  <c r="O80" i="16"/>
  <c r="T7" i="20"/>
  <c r="P36" i="20"/>
  <c r="L45" i="20"/>
  <c r="N34" i="20"/>
  <c r="S41" i="20"/>
  <c r="T9" i="20"/>
  <c r="L8" i="20"/>
  <c r="M19" i="20"/>
  <c r="N8" i="20"/>
  <c r="O20" i="20"/>
  <c r="M38" i="20"/>
  <c r="V144" i="16"/>
  <c r="X143" i="16"/>
  <c r="X144" i="16"/>
  <c r="W143" i="16"/>
  <c r="AD144" i="16"/>
  <c r="AD150" i="16" s="1"/>
  <c r="AD156" i="16" s="1"/>
  <c r="AD143" i="16"/>
  <c r="AD149" i="16" s="1"/>
  <c r="AD155" i="16" s="1"/>
  <c r="W144" i="16"/>
  <c r="AC143" i="16"/>
  <c r="AC149" i="16" s="1"/>
  <c r="AC155" i="16" s="1"/>
  <c r="BL544" i="1"/>
  <c r="BL408" i="1"/>
  <c r="BL538" i="1"/>
  <c r="BL508" i="1"/>
  <c r="BL473" i="1"/>
  <c r="BL509" i="1"/>
  <c r="BL410" i="1"/>
  <c r="M11" i="18"/>
  <c r="Z99" i="16"/>
  <c r="Z105" i="16" s="1"/>
  <c r="Z111" i="16" s="1"/>
  <c r="M20" i="18"/>
  <c r="U102" i="16"/>
  <c r="Z98" i="16"/>
  <c r="Z104" i="16" s="1"/>
  <c r="Z110" i="16" s="1"/>
  <c r="P11" i="18"/>
  <c r="T100" i="16"/>
  <c r="K14" i="18"/>
  <c r="E81" i="22"/>
  <c r="D14" i="18"/>
  <c r="D15" i="18" s="1"/>
  <c r="D16" i="18" s="1"/>
  <c r="AB99" i="16"/>
  <c r="AB105" i="16" s="1"/>
  <c r="AB111" i="16" s="1"/>
  <c r="G8" i="18"/>
  <c r="M14" i="18"/>
  <c r="L103" i="16"/>
  <c r="I11" i="18"/>
  <c r="O8" i="18"/>
  <c r="H122" i="1"/>
  <c r="T64" i="25"/>
  <c r="U103" i="25"/>
  <c r="Z50" i="16"/>
  <c r="AB50" i="16" s="1"/>
  <c r="AD50" i="16" s="1"/>
  <c r="R11" i="25"/>
  <c r="S50" i="25"/>
  <c r="Q48" i="25"/>
  <c r="D42" i="22"/>
  <c r="F42" i="22" s="1"/>
  <c r="H42" i="22" s="1"/>
  <c r="X79" i="16"/>
  <c r="X77" i="16" s="1"/>
  <c r="P17" i="18"/>
  <c r="BR417" i="1"/>
  <c r="P18" i="20"/>
  <c r="BS376" i="1"/>
  <c r="BS349" i="1"/>
  <c r="BP541" i="1"/>
  <c r="BJ465" i="1"/>
  <c r="BK453" i="1"/>
  <c r="BL391" i="1"/>
  <c r="BM485" i="1"/>
  <c r="BT475" i="1"/>
  <c r="BT519" i="1"/>
  <c r="BM346" i="1"/>
  <c r="BM248" i="1"/>
  <c r="BQ490" i="1"/>
  <c r="BS494" i="1"/>
  <c r="BL461" i="1"/>
  <c r="S78" i="16"/>
  <c r="BL435" i="1"/>
  <c r="N36" i="20"/>
  <c r="L10" i="20"/>
  <c r="S18" i="20"/>
  <c r="BL456" i="1"/>
  <c r="BR509" i="1"/>
  <c r="BR436" i="1"/>
  <c r="BR446" i="1"/>
  <c r="U23" i="20"/>
  <c r="BR423" i="1"/>
  <c r="BL512" i="1"/>
  <c r="Q15" i="20"/>
  <c r="BR504" i="1"/>
  <c r="BR493" i="1"/>
  <c r="BL434" i="1"/>
  <c r="P47" i="20"/>
  <c r="P42" i="20"/>
  <c r="R34" i="20"/>
  <c r="P12" i="20"/>
  <c r="S5" i="20"/>
  <c r="N78" i="16"/>
  <c r="AC144" i="16"/>
  <c r="AC150" i="16" s="1"/>
  <c r="AC156" i="16" s="1"/>
  <c r="P14" i="18"/>
  <c r="P15" i="18" s="1"/>
  <c r="P16" i="18" s="1"/>
  <c r="O21" i="20"/>
  <c r="T32" i="20"/>
  <c r="P4" i="20"/>
  <c r="AG97" i="1"/>
  <c r="D20" i="18"/>
  <c r="D21" i="18" s="1"/>
  <c r="D22" i="18" s="1"/>
  <c r="BR416" i="1"/>
  <c r="BR538" i="1"/>
  <c r="S6" i="20"/>
  <c r="BR432" i="1"/>
  <c r="P31" i="20"/>
  <c r="BT428" i="1"/>
  <c r="BF198" i="1"/>
  <c r="N4" i="20"/>
  <c r="T38" i="25"/>
  <c r="D39" i="21"/>
  <c r="E39" i="21" s="1"/>
  <c r="O11" i="20"/>
  <c r="R32" i="20"/>
  <c r="Q36" i="20"/>
  <c r="T82" i="25"/>
  <c r="AV89" i="1"/>
  <c r="BO383" i="1"/>
  <c r="K41" i="20"/>
  <c r="J31" i="20"/>
  <c r="L32" i="4"/>
  <c r="V42" i="4"/>
  <c r="DQ360" i="1"/>
  <c r="DP375" i="1"/>
  <c r="S64" i="25"/>
  <c r="N12" i="20"/>
  <c r="M14" i="20"/>
  <c r="S78" i="25"/>
  <c r="D49" i="21"/>
  <c r="E49" i="21" s="1"/>
  <c r="Q51" i="25"/>
  <c r="S47" i="25"/>
  <c r="T34" i="20"/>
  <c r="R17" i="20"/>
  <c r="T40" i="25"/>
  <c r="Q105" i="25"/>
  <c r="V37" i="22"/>
  <c r="X37" i="22" s="1"/>
  <c r="Z37" i="22" s="1"/>
  <c r="Q50" i="25"/>
  <c r="L11" i="20"/>
  <c r="P38" i="20"/>
  <c r="Q103" i="25"/>
  <c r="M11" i="20"/>
  <c r="BQ398" i="1"/>
  <c r="BQ509" i="1"/>
  <c r="AJ14" i="1"/>
  <c r="M51" i="25"/>
  <c r="P105" i="25"/>
  <c r="N109" i="25"/>
  <c r="U38" i="4"/>
  <c r="K38" i="20"/>
  <c r="U48" i="4"/>
  <c r="T12" i="25"/>
  <c r="AY70" i="1"/>
  <c r="Q102" i="25"/>
  <c r="EM32" i="1"/>
  <c r="S37" i="1"/>
  <c r="BE180" i="1"/>
  <c r="Q33" i="20"/>
  <c r="L43" i="20"/>
  <c r="R5" i="20"/>
  <c r="S63" i="25"/>
  <c r="EJ263" i="1"/>
  <c r="DP355" i="1"/>
  <c r="BJ509" i="1"/>
  <c r="L20" i="20"/>
  <c r="BR540" i="1"/>
  <c r="BJ421" i="1"/>
  <c r="BR449" i="1"/>
  <c r="M41" i="20"/>
  <c r="L17" i="20"/>
  <c r="S64" i="16"/>
  <c r="Z67" i="16"/>
  <c r="I30" i="21"/>
  <c r="J30" i="21" s="1"/>
  <c r="L11" i="18"/>
  <c r="T58" i="25"/>
  <c r="BM493" i="1"/>
  <c r="BM518" i="1"/>
  <c r="BK508" i="1"/>
  <c r="BK388" i="1"/>
  <c r="BK497" i="1"/>
  <c r="G60" i="1"/>
  <c r="BR545" i="1"/>
  <c r="L19" i="20"/>
  <c r="P14" i="20"/>
  <c r="R7" i="20"/>
  <c r="L21" i="20"/>
  <c r="D22" i="21"/>
  <c r="E22" i="21" s="1"/>
  <c r="T74" i="25"/>
  <c r="BQ431" i="1"/>
  <c r="D21" i="21"/>
  <c r="E21" i="21" s="1"/>
  <c r="K27" i="18"/>
  <c r="BT474" i="1"/>
  <c r="BI461" i="1"/>
  <c r="BN403" i="1"/>
  <c r="BN496" i="1"/>
  <c r="T28" i="25"/>
  <c r="Q70" i="25"/>
  <c r="Q55" i="25"/>
  <c r="I27" i="21"/>
  <c r="J27" i="21" s="1"/>
  <c r="BP11" i="1"/>
  <c r="BP546" i="1"/>
  <c r="BP473" i="1"/>
  <c r="BP466" i="1"/>
  <c r="BP482" i="1"/>
  <c r="BP528" i="1"/>
  <c r="BP474" i="1"/>
  <c r="BP517" i="1"/>
  <c r="BP395" i="1"/>
  <c r="BP430" i="1"/>
  <c r="BP457" i="1"/>
  <c r="BP539" i="1"/>
  <c r="BP445" i="1"/>
  <c r="BP396" i="1"/>
  <c r="BP509" i="1"/>
  <c r="BP493" i="1"/>
  <c r="BP503" i="1"/>
  <c r="BP527" i="1"/>
  <c r="BP448" i="1"/>
  <c r="BP544" i="1"/>
  <c r="BP450" i="1"/>
  <c r="BP507" i="1"/>
  <c r="BP403" i="1"/>
  <c r="BP386" i="1"/>
  <c r="BP443" i="1"/>
  <c r="BP455" i="1"/>
  <c r="BP554" i="1"/>
  <c r="BP441" i="1"/>
  <c r="BP521" i="1"/>
  <c r="BP453" i="1"/>
  <c r="BP532" i="1"/>
  <c r="BM11" i="1"/>
  <c r="BM504" i="1"/>
  <c r="BM435" i="1"/>
  <c r="BM517" i="1"/>
  <c r="BM554" i="1"/>
  <c r="BM427" i="1"/>
  <c r="BM384" i="1"/>
  <c r="BM398" i="1"/>
  <c r="BM396" i="1"/>
  <c r="BM436" i="1"/>
  <c r="BM549" i="1"/>
  <c r="BM430" i="1"/>
  <c r="BM423" i="1"/>
  <c r="BM416" i="1"/>
  <c r="BM476" i="1"/>
  <c r="BM458" i="1"/>
  <c r="BM429" i="1"/>
  <c r="BG11" i="1"/>
  <c r="BG234" i="1"/>
  <c r="BG204" i="1"/>
  <c r="D31" i="22"/>
  <c r="F31" i="22" s="1"/>
  <c r="H31" i="22" s="1"/>
  <c r="M30" i="22"/>
  <c r="O30" i="22" s="1"/>
  <c r="Q30" i="22" s="1"/>
  <c r="M32" i="22"/>
  <c r="O32" i="22" s="1"/>
  <c r="Q32" i="22" s="1"/>
  <c r="V32" i="22"/>
  <c r="X32" i="22" s="1"/>
  <c r="Z32" i="22" s="1"/>
  <c r="V31" i="22"/>
  <c r="X31" i="22" s="1"/>
  <c r="Z31" i="22" s="1"/>
  <c r="V30" i="22"/>
  <c r="X30" i="22" s="1"/>
  <c r="Z30" i="22" s="1"/>
  <c r="BJ28" i="1"/>
  <c r="BJ498" i="1"/>
  <c r="BJ408" i="1"/>
  <c r="BJ392" i="1"/>
  <c r="BJ453" i="1"/>
  <c r="BJ385" i="1"/>
  <c r="BJ493" i="1"/>
  <c r="BJ516" i="1"/>
  <c r="BJ413" i="1"/>
  <c r="BJ536" i="1"/>
  <c r="BJ537" i="1"/>
  <c r="BJ476" i="1"/>
  <c r="BJ539" i="1"/>
  <c r="BJ520" i="1"/>
  <c r="BJ543" i="1"/>
  <c r="BJ466" i="1"/>
  <c r="BJ462" i="1"/>
  <c r="BJ415" i="1"/>
  <c r="BJ513" i="1"/>
  <c r="BJ419" i="1"/>
  <c r="BJ553" i="1"/>
  <c r="BJ549" i="1"/>
  <c r="S93" i="25"/>
  <c r="Q20" i="25"/>
  <c r="Q7" i="25"/>
  <c r="Q24" i="25"/>
  <c r="Q39" i="25"/>
  <c r="T81" i="25"/>
  <c r="Q92" i="25"/>
  <c r="T43" i="25"/>
  <c r="T63" i="25"/>
  <c r="N12" i="22"/>
  <c r="P12" i="22" s="1"/>
  <c r="L44" i="16"/>
  <c r="BO7" i="1"/>
  <c r="BO390" i="1"/>
  <c r="BO544" i="1"/>
  <c r="BO412" i="1"/>
  <c r="BO437" i="1"/>
  <c r="BO507" i="1"/>
  <c r="BO456" i="1"/>
  <c r="BO389" i="1"/>
  <c r="BO460" i="1"/>
  <c r="BO487" i="1"/>
  <c r="BO539" i="1"/>
  <c r="BO493" i="1"/>
  <c r="BO386" i="1"/>
  <c r="BO473" i="1"/>
  <c r="BO385" i="1"/>
  <c r="BO393" i="1"/>
  <c r="BO419" i="1"/>
  <c r="BO466" i="1"/>
  <c r="BO441" i="1"/>
  <c r="BO553" i="1"/>
  <c r="BO407" i="1"/>
  <c r="BO543" i="1"/>
  <c r="BO421" i="1"/>
  <c r="BO488" i="1"/>
  <c r="BK7" i="1"/>
  <c r="BK521" i="1"/>
  <c r="BK392" i="1"/>
  <c r="BK471" i="1"/>
  <c r="BK432" i="1"/>
  <c r="BK481" i="1"/>
  <c r="BK530" i="1"/>
  <c r="BK500" i="1"/>
  <c r="BK462" i="1"/>
  <c r="BK437" i="1"/>
  <c r="BK470" i="1"/>
  <c r="BK443" i="1"/>
  <c r="BK407" i="1"/>
  <c r="BK416" i="1"/>
  <c r="BK498" i="1"/>
  <c r="BK518" i="1"/>
  <c r="BK507" i="1"/>
  <c r="BK399" i="1"/>
  <c r="BK535" i="1"/>
  <c r="BK488" i="1"/>
  <c r="O7" i="1"/>
  <c r="O87" i="1"/>
  <c r="J39" i="18"/>
  <c r="J51" i="18"/>
  <c r="P27" i="18"/>
  <c r="K51" i="18"/>
  <c r="K36" i="18"/>
  <c r="F39" i="18"/>
  <c r="K39" i="18"/>
  <c r="M48" i="22"/>
  <c r="O48" i="22" s="1"/>
  <c r="Q48" i="22" s="1"/>
  <c r="V49" i="22"/>
  <c r="X49" i="22" s="1"/>
  <c r="Z49" i="22" s="1"/>
  <c r="P60" i="18"/>
  <c r="L27" i="18"/>
  <c r="E39" i="18"/>
  <c r="M27" i="18"/>
  <c r="O27" i="18"/>
  <c r="M47" i="22"/>
  <c r="O47" i="22" s="1"/>
  <c r="Q47" i="22" s="1"/>
  <c r="V48" i="22"/>
  <c r="X48" i="22" s="1"/>
  <c r="Z48" i="22" s="1"/>
  <c r="L42" i="18"/>
  <c r="M60" i="18"/>
  <c r="J54" i="18"/>
  <c r="S54" i="16"/>
  <c r="W42" i="20"/>
  <c r="V43" i="20"/>
  <c r="Z61" i="16"/>
  <c r="AB61" i="16" s="1"/>
  <c r="AD61" i="16" s="1"/>
  <c r="V31" i="20"/>
  <c r="V44" i="20"/>
  <c r="V38" i="20"/>
  <c r="E87" i="22"/>
  <c r="L71" i="16"/>
  <c r="V16" i="20"/>
  <c r="W8" i="20"/>
  <c r="W43" i="20"/>
  <c r="W4" i="20"/>
  <c r="S69" i="16"/>
  <c r="U39" i="25"/>
  <c r="R93" i="25"/>
  <c r="R97" i="25"/>
  <c r="R92" i="25"/>
  <c r="D40" i="21"/>
  <c r="E40" i="21" s="1"/>
  <c r="U37" i="25"/>
  <c r="U23" i="25"/>
  <c r="U66" i="25"/>
  <c r="I23" i="21"/>
  <c r="J23" i="21" s="1"/>
  <c r="R90" i="25"/>
  <c r="U58" i="25"/>
  <c r="U25" i="25"/>
  <c r="U81" i="25"/>
  <c r="U22" i="25"/>
  <c r="U48" i="25"/>
  <c r="U43" i="25"/>
  <c r="U7" i="25"/>
  <c r="D23" i="21"/>
  <c r="E23" i="21" s="1"/>
  <c r="AY81" i="1"/>
  <c r="AY227" i="1"/>
  <c r="R64" i="25"/>
  <c r="R55" i="25"/>
  <c r="R80" i="25"/>
  <c r="I28" i="21"/>
  <c r="J28" i="21" s="1"/>
  <c r="BS14" i="1"/>
  <c r="BS525" i="1"/>
  <c r="BS444" i="1"/>
  <c r="BS430" i="1"/>
  <c r="BS422" i="1"/>
  <c r="BS491" i="1"/>
  <c r="BS527" i="1"/>
  <c r="BS510" i="1"/>
  <c r="BS481" i="1"/>
  <c r="BS533" i="1"/>
  <c r="BS514" i="1"/>
  <c r="BS448" i="1"/>
  <c r="BS484" i="1"/>
  <c r="BS496" i="1"/>
  <c r="BS493" i="1"/>
  <c r="BS428" i="1"/>
  <c r="BS412" i="1"/>
  <c r="BI14" i="1"/>
  <c r="BI491" i="1"/>
  <c r="BI546" i="1"/>
  <c r="BI397" i="1"/>
  <c r="BI471" i="1"/>
  <c r="BI401" i="1"/>
  <c r="BI428" i="1"/>
  <c r="BI442" i="1"/>
  <c r="BI533" i="1"/>
  <c r="BI430" i="1"/>
  <c r="BI390" i="1"/>
  <c r="BI432" i="1"/>
  <c r="BI513" i="1"/>
  <c r="BI489" i="1"/>
  <c r="BI549" i="1"/>
  <c r="M37" i="22"/>
  <c r="O37" i="22" s="1"/>
  <c r="Q37" i="22" s="1"/>
  <c r="D37" i="22"/>
  <c r="F37" i="22" s="1"/>
  <c r="H37" i="22" s="1"/>
  <c r="D51" i="21"/>
  <c r="E51" i="21" s="1"/>
  <c r="BR39" i="1"/>
  <c r="BR425" i="1"/>
  <c r="BR475" i="1"/>
  <c r="BR519" i="1"/>
  <c r="BR463" i="1"/>
  <c r="BR513" i="1"/>
  <c r="BR477" i="1"/>
  <c r="BR482" i="1"/>
  <c r="BR410" i="1"/>
  <c r="BR501" i="1"/>
  <c r="BR462" i="1"/>
  <c r="BR487" i="1"/>
  <c r="O35" i="20"/>
  <c r="L34" i="20"/>
  <c r="U4" i="20"/>
  <c r="U79" i="16"/>
  <c r="T33" i="20"/>
  <c r="S31" i="20"/>
  <c r="R44" i="20"/>
  <c r="S37" i="20"/>
  <c r="O12" i="20"/>
  <c r="M44" i="20"/>
  <c r="O41" i="20"/>
  <c r="P35" i="20"/>
  <c r="O44" i="20"/>
  <c r="P19" i="20"/>
  <c r="N46" i="20"/>
  <c r="T13" i="20"/>
  <c r="T16" i="20"/>
  <c r="N20" i="20"/>
  <c r="R11" i="20"/>
  <c r="T37" i="20"/>
  <c r="P8" i="20"/>
  <c r="T11" i="20"/>
  <c r="N7" i="20"/>
  <c r="Q79" i="16"/>
  <c r="P79" i="16"/>
  <c r="T36" i="20"/>
  <c r="R40" i="20"/>
  <c r="T47" i="20"/>
  <c r="R9" i="20"/>
  <c r="L6" i="20"/>
  <c r="R15" i="20"/>
  <c r="L40" i="20"/>
  <c r="M33" i="20"/>
  <c r="W78" i="16"/>
  <c r="N35" i="20"/>
  <c r="O144" i="16"/>
  <c r="O142" i="16" s="1"/>
  <c r="P143" i="16"/>
  <c r="DC9" i="1"/>
  <c r="EJ9" i="1" s="1"/>
  <c r="AE143" i="16"/>
  <c r="AE149" i="16" s="1"/>
  <c r="AE155" i="16" s="1"/>
  <c r="DF9" i="1"/>
  <c r="Q143" i="16"/>
  <c r="BL22" i="1"/>
  <c r="BL536" i="1"/>
  <c r="BL409" i="1"/>
  <c r="BL506" i="1"/>
  <c r="BL521" i="1"/>
  <c r="BL505" i="1"/>
  <c r="BL468" i="1"/>
  <c r="BL458" i="1"/>
  <c r="BL429" i="1"/>
  <c r="AA98" i="16"/>
  <c r="AA104" i="16" s="1"/>
  <c r="AA110" i="16" s="1"/>
  <c r="I8" i="18"/>
  <c r="L102" i="16"/>
  <c r="E8" i="18"/>
  <c r="P20" i="18"/>
  <c r="T101" i="16"/>
  <c r="N103" i="16"/>
  <c r="E79" i="22"/>
  <c r="J8" i="18"/>
  <c r="O20" i="18"/>
  <c r="AB98" i="16"/>
  <c r="AB104" i="16" s="1"/>
  <c r="AB110" i="16" s="1"/>
  <c r="O17" i="18"/>
  <c r="O11" i="18"/>
  <c r="M102" i="16"/>
  <c r="H8" i="18"/>
  <c r="I14" i="18"/>
  <c r="E83" i="22"/>
  <c r="S100" i="16"/>
  <c r="N14" i="18"/>
  <c r="K8" i="18"/>
  <c r="N11" i="18"/>
  <c r="E80" i="22"/>
  <c r="K11" i="18"/>
  <c r="J11" i="18"/>
  <c r="S102" i="16"/>
  <c r="M54" i="25"/>
  <c r="L54" i="25"/>
  <c r="I122" i="1"/>
  <c r="AD146" i="16"/>
  <c r="AD152" i="16" s="1"/>
  <c r="AD158" i="16" s="1"/>
  <c r="T21" i="25"/>
  <c r="S20" i="25"/>
  <c r="R13" i="25"/>
  <c r="S77" i="25"/>
  <c r="Q74" i="25"/>
  <c r="C43" i="1"/>
  <c r="D38" i="22"/>
  <c r="F38" i="22" s="1"/>
  <c r="H38" i="22" s="1"/>
  <c r="BI515" i="1"/>
  <c r="BT501" i="1"/>
  <c r="BT539" i="1"/>
  <c r="BT480" i="1"/>
  <c r="BI487" i="1"/>
  <c r="BO483" i="1"/>
  <c r="BO450" i="1"/>
  <c r="BO502" i="1"/>
  <c r="BN406" i="1"/>
  <c r="F8" i="18"/>
  <c r="W11" i="20"/>
  <c r="AH349" i="1"/>
  <c r="AB367" i="1"/>
  <c r="BJ443" i="1"/>
  <c r="BR443" i="1"/>
  <c r="BJ482" i="1"/>
  <c r="AE309" i="1"/>
  <c r="BJ550" i="1"/>
  <c r="AM364" i="1"/>
  <c r="BS541" i="1"/>
  <c r="X347" i="1"/>
  <c r="BO430" i="1"/>
  <c r="BP552" i="1"/>
  <c r="AV258" i="1"/>
  <c r="K286" i="1"/>
  <c r="Y358" i="1"/>
  <c r="BI500" i="1"/>
  <c r="BN446" i="1"/>
  <c r="K373" i="1"/>
  <c r="R365" i="1"/>
  <c r="P365" i="1"/>
  <c r="B277" i="1"/>
  <c r="AI353" i="1"/>
  <c r="BS395" i="1"/>
  <c r="AW251" i="1"/>
  <c r="AF287" i="1"/>
  <c r="BL402" i="1"/>
  <c r="BQ402" i="1"/>
  <c r="BP421" i="1"/>
  <c r="BK457" i="1"/>
  <c r="AV279" i="1"/>
  <c r="BN485" i="1"/>
  <c r="BT394" i="1"/>
  <c r="AT293" i="1"/>
  <c r="R293" i="1"/>
  <c r="AJ337" i="1"/>
  <c r="BM401" i="1"/>
  <c r="BM444" i="1"/>
  <c r="AV290" i="1"/>
  <c r="Y316" i="1"/>
  <c r="BH357" i="1"/>
  <c r="O357" i="1"/>
  <c r="AD253" i="1"/>
  <c r="BJ433" i="1"/>
  <c r="BS433" i="1"/>
  <c r="AR285" i="1"/>
  <c r="W359" i="1"/>
  <c r="AY311" i="1"/>
  <c r="AY265" i="1"/>
  <c r="BA338" i="1"/>
  <c r="S276" i="1"/>
  <c r="BE322" i="1"/>
  <c r="O322" i="1"/>
  <c r="BC322" i="1"/>
  <c r="S324" i="1"/>
  <c r="AS350" i="1"/>
  <c r="AQ350" i="1"/>
  <c r="AT320" i="1"/>
  <c r="W270" i="1"/>
  <c r="BS529" i="1"/>
  <c r="BR383" i="1"/>
  <c r="BP436" i="1"/>
  <c r="T248" i="1"/>
  <c r="N278" i="1"/>
  <c r="U296" i="1"/>
  <c r="S296" i="1"/>
  <c r="I344" i="1"/>
  <c r="AS355" i="1"/>
  <c r="W380" i="1"/>
  <c r="BP495" i="1"/>
  <c r="B365" i="1"/>
  <c r="AP299" i="1"/>
  <c r="AP327" i="1"/>
  <c r="A285" i="1"/>
  <c r="B352" i="1"/>
  <c r="X283" i="1"/>
  <c r="AS319" i="1"/>
  <c r="BM494" i="1"/>
  <c r="BI494" i="1"/>
  <c r="N322" i="1"/>
  <c r="BO554" i="1"/>
  <c r="T288" i="1"/>
  <c r="AM317" i="1"/>
  <c r="AA378" i="1"/>
  <c r="BN477" i="1"/>
  <c r="Q328" i="1"/>
  <c r="AL264" i="1"/>
  <c r="AU306" i="1"/>
  <c r="AL330" i="1"/>
  <c r="BR495" i="1"/>
  <c r="BN533" i="1"/>
  <c r="BI514" i="1"/>
  <c r="BP391" i="1"/>
  <c r="BE284" i="1"/>
  <c r="I331" i="1"/>
  <c r="D335" i="1"/>
  <c r="BO476" i="1"/>
  <c r="I29" i="21"/>
  <c r="J29" i="21" s="1"/>
  <c r="BM395" i="1"/>
  <c r="BM486" i="1"/>
  <c r="BK400" i="1"/>
  <c r="BK519" i="1"/>
  <c r="BK517" i="1"/>
  <c r="BK545" i="1"/>
  <c r="BK436" i="1"/>
  <c r="BK486" i="1"/>
  <c r="BK428" i="1"/>
  <c r="BR402" i="1"/>
  <c r="BR420" i="1"/>
  <c r="BR512" i="1"/>
  <c r="V10" i="20"/>
  <c r="V78" i="16"/>
  <c r="M31" i="20"/>
  <c r="O7" i="20"/>
  <c r="T48" i="20"/>
  <c r="S44" i="20"/>
  <c r="U65" i="25"/>
  <c r="BS471" i="1"/>
  <c r="BP414" i="1"/>
  <c r="BP460" i="1"/>
  <c r="BJ545" i="1"/>
  <c r="T7" i="25"/>
  <c r="T9" i="25"/>
  <c r="T102" i="16"/>
  <c r="S105" i="25"/>
  <c r="J30" i="18"/>
  <c r="BI398" i="1"/>
  <c r="BO457" i="1"/>
  <c r="BO388" i="1"/>
  <c r="N5" i="20"/>
  <c r="R37" i="20"/>
  <c r="T79" i="25"/>
  <c r="U11" i="20"/>
  <c r="BN426" i="1"/>
  <c r="BO490" i="1"/>
  <c r="Q37" i="25"/>
  <c r="J7" i="1"/>
  <c r="T55" i="25"/>
  <c r="AY115" i="1"/>
  <c r="AE97" i="1"/>
  <c r="BD224" i="1"/>
  <c r="R32" i="25"/>
  <c r="D12" i="21"/>
  <c r="E12" i="21" s="1"/>
  <c r="Q77" i="25"/>
  <c r="U21" i="20"/>
  <c r="O79" i="16"/>
  <c r="BE241" i="1"/>
  <c r="X80" i="16"/>
  <c r="N39" i="20"/>
  <c r="N40" i="20"/>
  <c r="Q90" i="25"/>
  <c r="O14" i="20"/>
  <c r="P10" i="20"/>
  <c r="T18" i="20"/>
  <c r="R35" i="25"/>
  <c r="Q75" i="25"/>
  <c r="T22" i="25"/>
  <c r="L81" i="16"/>
  <c r="S10" i="20"/>
  <c r="T53" i="25"/>
  <c r="BH223" i="1"/>
  <c r="BH151" i="1"/>
  <c r="L80" i="16"/>
  <c r="N31" i="20"/>
  <c r="S81" i="16"/>
  <c r="S65" i="25"/>
  <c r="S8" i="20"/>
  <c r="P21" i="20"/>
  <c r="N19" i="20"/>
  <c r="S81" i="25"/>
  <c r="M40" i="22"/>
  <c r="O40" i="22" s="1"/>
  <c r="Q40" i="22" s="1"/>
  <c r="N17" i="20"/>
  <c r="U20" i="20"/>
  <c r="O34" i="20"/>
  <c r="O16" i="20"/>
  <c r="P40" i="20"/>
  <c r="U16" i="20"/>
  <c r="O45" i="20"/>
  <c r="M40" i="20"/>
  <c r="Q5" i="20"/>
  <c r="R47" i="20"/>
  <c r="U80" i="16"/>
  <c r="N81" i="16"/>
  <c r="N37" i="20"/>
  <c r="N18" i="20"/>
  <c r="O22" i="20"/>
  <c r="P46" i="20"/>
  <c r="P15" i="20"/>
  <c r="M42" i="4"/>
  <c r="V146" i="16"/>
  <c r="Q145" i="16"/>
  <c r="T62" i="25"/>
  <c r="T70" i="25"/>
  <c r="I14" i="21"/>
  <c r="J14" i="21" s="1"/>
  <c r="T35" i="25"/>
  <c r="T76" i="25"/>
  <c r="S55" i="25"/>
  <c r="S82" i="25"/>
  <c r="I21" i="21"/>
  <c r="J21" i="21" s="1"/>
  <c r="L9" i="20"/>
  <c r="BT423" i="1"/>
  <c r="L47" i="20"/>
  <c r="BQ539" i="1"/>
  <c r="BQ388" i="1"/>
  <c r="BQ409" i="1"/>
  <c r="BQ462" i="1"/>
  <c r="BQ493" i="1"/>
  <c r="T39" i="20"/>
  <c r="S32" i="25"/>
  <c r="S35" i="25"/>
  <c r="S16" i="25"/>
  <c r="S89" i="25"/>
  <c r="D27" i="21"/>
  <c r="E27" i="21" s="1"/>
  <c r="BT439" i="1"/>
  <c r="BT546" i="1"/>
  <c r="BT398" i="1"/>
  <c r="BT532" i="1"/>
  <c r="BT483" i="1"/>
  <c r="BT415" i="1"/>
  <c r="BT525" i="1"/>
  <c r="BI512" i="1"/>
  <c r="BI474" i="1"/>
  <c r="BN554" i="1"/>
  <c r="BN479" i="1"/>
  <c r="BN472" i="1"/>
  <c r="BN385" i="1"/>
  <c r="O103" i="25"/>
  <c r="EM75" i="1"/>
  <c r="BJ398" i="1"/>
  <c r="BI485" i="1"/>
  <c r="M47" i="20"/>
  <c r="EM153" i="1"/>
  <c r="S9" i="25"/>
  <c r="AJ349" i="1"/>
  <c r="BT433" i="1"/>
  <c r="AU349" i="1"/>
  <c r="O367" i="1"/>
  <c r="BP531" i="1"/>
  <c r="AN359" i="1"/>
  <c r="AG309" i="1"/>
  <c r="AC319" i="1"/>
  <c r="BO420" i="1"/>
  <c r="BJ386" i="1"/>
  <c r="U364" i="1"/>
  <c r="T364" i="1"/>
  <c r="BL450" i="1"/>
  <c r="BO491" i="1"/>
  <c r="AD333" i="1"/>
  <c r="BQ467" i="1"/>
  <c r="BT478" i="1"/>
  <c r="G307" i="1"/>
  <c r="AA258" i="1"/>
  <c r="BM389" i="1"/>
  <c r="F286" i="1"/>
  <c r="AA358" i="1"/>
  <c r="BS384" i="1"/>
  <c r="E296" i="1"/>
  <c r="BO414" i="1"/>
  <c r="L373" i="1"/>
  <c r="C365" i="1"/>
  <c r="AB305" i="1"/>
  <c r="BI455" i="1"/>
  <c r="C352" i="1"/>
  <c r="BS454" i="1"/>
  <c r="AG287" i="1"/>
  <c r="AE327" i="1"/>
  <c r="N350" i="1"/>
  <c r="AU363" i="1"/>
  <c r="B254" i="1"/>
  <c r="BO402" i="1"/>
  <c r="BO464" i="1"/>
  <c r="BI419" i="1"/>
  <c r="BN525" i="1"/>
  <c r="O337" i="1"/>
  <c r="BC334" i="1"/>
  <c r="AY334" i="1"/>
  <c r="AC333" i="1"/>
  <c r="AV264" i="1"/>
  <c r="BB290" i="1"/>
  <c r="AV380" i="1"/>
  <c r="R245" i="1"/>
  <c r="R253" i="1"/>
  <c r="BQ552" i="1"/>
  <c r="H251" i="1"/>
  <c r="AY260" i="1"/>
  <c r="C297" i="1"/>
  <c r="U311" i="1"/>
  <c r="AW311" i="1"/>
  <c r="AS265" i="1"/>
  <c r="AP345" i="1"/>
  <c r="I276" i="1"/>
  <c r="AA324" i="1"/>
  <c r="AV320" i="1"/>
  <c r="AO292" i="1"/>
  <c r="J275" i="1"/>
  <c r="BE382" i="1"/>
  <c r="AJ248" i="1"/>
  <c r="AK278" i="1"/>
  <c r="BG335" i="1"/>
  <c r="F296" i="1"/>
  <c r="D355" i="1"/>
  <c r="A353" i="1"/>
  <c r="I299" i="1"/>
  <c r="AH283" i="1"/>
  <c r="AQ319" i="1"/>
  <c r="R338" i="1"/>
  <c r="BB338" i="1"/>
  <c r="BT469" i="1"/>
  <c r="BH312" i="1"/>
  <c r="BA358" i="1"/>
  <c r="BJ459" i="1"/>
  <c r="BT548" i="1"/>
  <c r="BO537" i="1"/>
  <c r="BH331" i="1"/>
  <c r="O256" i="1"/>
  <c r="AR4" i="1"/>
  <c r="AR304" i="1"/>
  <c r="AR355" i="1"/>
  <c r="Z4" i="1"/>
  <c r="Z268" i="1"/>
  <c r="Z246" i="1"/>
  <c r="Z368" i="1"/>
  <c r="Q4" i="1"/>
  <c r="Q356" i="1"/>
  <c r="AV250" i="1"/>
  <c r="BE282" i="1"/>
  <c r="F56" i="1"/>
  <c r="W4" i="1"/>
  <c r="W326" i="1"/>
  <c r="BD4" i="1"/>
  <c r="BD282" i="1"/>
  <c r="BD250" i="1"/>
  <c r="T4" i="1"/>
  <c r="T341" i="1"/>
  <c r="K4" i="1"/>
  <c r="K263" i="1"/>
  <c r="K339" i="1"/>
  <c r="AL4" i="1"/>
  <c r="AL289" i="1"/>
  <c r="AN4" i="1"/>
  <c r="AN341" i="1"/>
  <c r="F4" i="1"/>
  <c r="F257" i="1"/>
  <c r="F246" i="1"/>
  <c r="J4" i="1"/>
  <c r="J325" i="1"/>
  <c r="AG4" i="1"/>
  <c r="AG354" i="1"/>
  <c r="AG368" i="1"/>
  <c r="AG282" i="1"/>
  <c r="AG315" i="1"/>
  <c r="L4" i="1"/>
  <c r="L263" i="1"/>
  <c r="L339" i="1"/>
  <c r="V4" i="1"/>
  <c r="V315" i="1"/>
  <c r="V339" i="1"/>
  <c r="V257" i="1"/>
  <c r="I4" i="1"/>
  <c r="I268" i="1"/>
  <c r="I356" i="1"/>
  <c r="A4" i="1"/>
  <c r="A303" i="1"/>
  <c r="AP4" i="1"/>
  <c r="AP243" i="1"/>
  <c r="AP341" i="1"/>
  <c r="J12" i="2"/>
  <c r="BG259" i="1"/>
  <c r="BA269" i="1"/>
  <c r="H276" i="1"/>
  <c r="AV342" i="1"/>
  <c r="A266" i="1"/>
  <c r="BB294" i="1"/>
  <c r="AZ294" i="1"/>
  <c r="AM254" i="1"/>
  <c r="L363" i="1"/>
  <c r="AX348" i="1"/>
  <c r="P270" i="1"/>
  <c r="R314" i="1"/>
  <c r="AD360" i="1"/>
  <c r="AV360" i="1"/>
  <c r="AT360" i="1"/>
  <c r="AM362" i="1"/>
  <c r="O269" i="1"/>
  <c r="AW265" i="1"/>
  <c r="BH252" i="1"/>
  <c r="BF252" i="1"/>
  <c r="AK364" i="1"/>
  <c r="O40" i="20"/>
  <c r="Q9" i="20"/>
  <c r="U37" i="20"/>
  <c r="N42" i="20"/>
  <c r="U8" i="20"/>
  <c r="N48" i="20"/>
  <c r="R33" i="20"/>
  <c r="S45" i="20"/>
  <c r="L16" i="20"/>
  <c r="AD76" i="16"/>
  <c r="AD82" i="16" s="1"/>
  <c r="AD88" i="16" s="1"/>
  <c r="O13" i="20"/>
  <c r="Q46" i="20"/>
  <c r="BC180" i="1"/>
  <c r="Q146" i="16"/>
  <c r="Q97" i="25"/>
  <c r="T80" i="25"/>
  <c r="T75" i="25"/>
  <c r="T52" i="25"/>
  <c r="Q89" i="25"/>
  <c r="T37" i="25"/>
  <c r="S62" i="25"/>
  <c r="S67" i="25"/>
  <c r="O78" i="16"/>
  <c r="P9" i="20"/>
  <c r="BQ488" i="1"/>
  <c r="BQ443" i="1"/>
  <c r="U92" i="25"/>
  <c r="U97" i="25"/>
  <c r="S38" i="25"/>
  <c r="AC146" i="16"/>
  <c r="AC152" i="16" s="1"/>
  <c r="AC158" i="16" s="1"/>
  <c r="BT505" i="1"/>
  <c r="BT458" i="1"/>
  <c r="BT507" i="1"/>
  <c r="BT538" i="1"/>
  <c r="BT443" i="1"/>
  <c r="BT389" i="1"/>
  <c r="BN507" i="1"/>
  <c r="BN487" i="1"/>
  <c r="BN549" i="1"/>
  <c r="BN503" i="1"/>
  <c r="BN386" i="1"/>
  <c r="BN431" i="1"/>
  <c r="AJ32" i="1"/>
  <c r="T16" i="25"/>
  <c r="X78" i="16"/>
  <c r="L24" i="25"/>
  <c r="O33" i="20"/>
  <c r="N14" i="20"/>
  <c r="AV349" i="1"/>
  <c r="BI443" i="1"/>
  <c r="X359" i="1"/>
  <c r="BP550" i="1"/>
  <c r="BJ541" i="1"/>
  <c r="BQ392" i="1"/>
  <c r="BO392" i="1"/>
  <c r="V347" i="1"/>
  <c r="B320" i="1"/>
  <c r="BK467" i="1"/>
  <c r="BT430" i="1"/>
  <c r="BL430" i="1"/>
  <c r="I307" i="1"/>
  <c r="BB358" i="1"/>
  <c r="BT500" i="1"/>
  <c r="BR500" i="1"/>
  <c r="H331" i="1"/>
  <c r="BQ387" i="1"/>
  <c r="BO446" i="1"/>
  <c r="BA290" i="1"/>
  <c r="BS524" i="1"/>
  <c r="BN414" i="1"/>
  <c r="BT414" i="1"/>
  <c r="C373" i="1"/>
  <c r="AA277" i="1"/>
  <c r="L305" i="1"/>
  <c r="BN523" i="1"/>
  <c r="H256" i="1"/>
  <c r="BT426" i="1"/>
  <c r="BH352" i="1"/>
  <c r="BP411" i="1"/>
  <c r="I251" i="1"/>
  <c r="BJ551" i="1"/>
  <c r="AV363" i="1"/>
  <c r="BP525" i="1"/>
  <c r="BT457" i="1"/>
  <c r="BT464" i="1"/>
  <c r="BK391" i="1"/>
  <c r="BQ391" i="1"/>
  <c r="BT391" i="1"/>
  <c r="BK419" i="1"/>
  <c r="BK394" i="1"/>
  <c r="BO394" i="1"/>
  <c r="BQ394" i="1"/>
  <c r="O288" i="1"/>
  <c r="U288" i="1"/>
  <c r="AV293" i="1"/>
  <c r="AI337" i="1"/>
  <c r="BS401" i="1"/>
  <c r="BA382" i="1"/>
  <c r="BI418" i="1"/>
  <c r="BL418" i="1"/>
  <c r="H344" i="1"/>
  <c r="AA316" i="1"/>
  <c r="Q253" i="1"/>
  <c r="AB253" i="1"/>
  <c r="BT465" i="1"/>
  <c r="BO465" i="1"/>
  <c r="BK465" i="1"/>
  <c r="AB273" i="1"/>
  <c r="AD273" i="1"/>
  <c r="BK475" i="1"/>
  <c r="BN422" i="1"/>
  <c r="AL362" i="1"/>
  <c r="O350" i="1"/>
  <c r="BP486" i="1"/>
  <c r="C320" i="1"/>
  <c r="BH292" i="1"/>
  <c r="AP292" i="1"/>
  <c r="Q293" i="1"/>
  <c r="BI449" i="1"/>
  <c r="BK529" i="1"/>
  <c r="BR401" i="1"/>
  <c r="AG376" i="1"/>
  <c r="BB382" i="1"/>
  <c r="O278" i="1"/>
  <c r="AM278" i="1"/>
  <c r="AF245" i="1"/>
  <c r="H299" i="1"/>
  <c r="BT437" i="1"/>
  <c r="BN437" i="1"/>
  <c r="BI516" i="1"/>
  <c r="BJ426" i="1"/>
  <c r="AI273" i="1"/>
  <c r="BM513" i="1"/>
  <c r="BQ425" i="1"/>
  <c r="BS425" i="1"/>
  <c r="BP518" i="1"/>
  <c r="BO518" i="1"/>
  <c r="BO541" i="1"/>
  <c r="AH369" i="1"/>
  <c r="F369" i="1"/>
  <c r="AX334" i="1"/>
  <c r="V366" i="1"/>
  <c r="X366" i="1"/>
  <c r="BP422" i="1"/>
  <c r="BQ469" i="1"/>
  <c r="BL469" i="1"/>
  <c r="W312" i="1"/>
  <c r="BH378" i="1"/>
  <c r="AS249" i="1"/>
  <c r="BK459" i="1"/>
  <c r="BT419" i="1"/>
  <c r="Z324" i="1"/>
  <c r="AV306" i="1"/>
  <c r="F306" i="1"/>
  <c r="BF331" i="1"/>
  <c r="BO534" i="1"/>
  <c r="M256" i="1"/>
  <c r="L47" i="25"/>
  <c r="N64" i="25"/>
  <c r="I107" i="25"/>
  <c r="P101" i="25"/>
  <c r="M35" i="4"/>
  <c r="K34" i="4"/>
  <c r="L42" i="4"/>
  <c r="M34" i="4"/>
  <c r="W44" i="4"/>
  <c r="K44" i="4"/>
  <c r="K41" i="4"/>
  <c r="BA4" i="1"/>
  <c r="BA303" i="1"/>
  <c r="AI4" i="1"/>
  <c r="AI261" i="1"/>
  <c r="AC4" i="1"/>
  <c r="AC360" i="1"/>
  <c r="E4" i="1"/>
  <c r="E257" i="1"/>
  <c r="E369" i="1"/>
  <c r="AO4" i="1"/>
  <c r="AO243" i="1"/>
  <c r="L81" i="25"/>
  <c r="P97" i="25"/>
  <c r="P94" i="25"/>
  <c r="L23" i="16"/>
  <c r="K6" i="20"/>
  <c r="J5" i="20"/>
  <c r="AT250" i="1"/>
  <c r="DP282" i="1"/>
  <c r="DQ282" i="1"/>
  <c r="Q94" i="25"/>
  <c r="T5" i="25"/>
  <c r="Q101" i="25"/>
  <c r="T67" i="25"/>
  <c r="T11" i="25"/>
  <c r="S54" i="25"/>
  <c r="BN389" i="1"/>
  <c r="M8" i="20"/>
  <c r="R25" i="25"/>
  <c r="BQ399" i="1"/>
  <c r="BQ416" i="1"/>
  <c r="BQ389" i="1"/>
  <c r="BQ503" i="1"/>
  <c r="U104" i="25"/>
  <c r="S24" i="25"/>
  <c r="S11" i="25"/>
  <c r="D13" i="21"/>
  <c r="E13" i="21" s="1"/>
  <c r="BT399" i="1"/>
  <c r="BT386" i="1"/>
  <c r="BT446" i="1"/>
  <c r="BT515" i="1"/>
  <c r="BT535" i="1"/>
  <c r="BT412" i="1"/>
  <c r="BT494" i="1"/>
  <c r="BT410" i="1"/>
  <c r="BT397" i="1"/>
  <c r="BT508" i="1"/>
  <c r="BT536" i="1"/>
  <c r="BT554" i="1"/>
  <c r="BT449" i="1"/>
  <c r="BN482" i="1"/>
  <c r="BN387" i="1"/>
  <c r="BN546" i="1"/>
  <c r="BN463" i="1"/>
  <c r="BN454" i="1"/>
  <c r="BN396" i="1"/>
  <c r="BN395" i="1"/>
  <c r="L41" i="20"/>
  <c r="T36" i="25"/>
  <c r="Q104" i="25"/>
  <c r="R21" i="20"/>
  <c r="O39" i="20"/>
  <c r="N367" i="1"/>
  <c r="AD367" i="1"/>
  <c r="BI520" i="1"/>
  <c r="X270" i="1"/>
  <c r="T311" i="1"/>
  <c r="BK511" i="1"/>
  <c r="BI511" i="1"/>
  <c r="F318" i="1"/>
  <c r="AN318" i="1"/>
  <c r="BJ522" i="1"/>
  <c r="BL392" i="1"/>
  <c r="BN392" i="1"/>
  <c r="BI392" i="1"/>
  <c r="AU279" i="1"/>
  <c r="BN424" i="1"/>
  <c r="AA347" i="1"/>
  <c r="A333" i="1"/>
  <c r="C333" i="1"/>
  <c r="BO467" i="1"/>
  <c r="BQ430" i="1"/>
  <c r="BL438" i="1"/>
  <c r="AU332" i="1"/>
  <c r="BO547" i="1"/>
  <c r="Y258" i="1"/>
  <c r="L286" i="1"/>
  <c r="BS547" i="1"/>
  <c r="BM528" i="1"/>
  <c r="BN500" i="1"/>
  <c r="BS500" i="1"/>
  <c r="BJ500" i="1"/>
  <c r="BI526" i="1"/>
  <c r="BK526" i="1"/>
  <c r="BT387" i="1"/>
  <c r="BR440" i="1"/>
  <c r="C277" i="1"/>
  <c r="AD305" i="1"/>
  <c r="BN455" i="1"/>
  <c r="BT455" i="1"/>
  <c r="AG327" i="1"/>
  <c r="BM454" i="1"/>
  <c r="AY251" i="1"/>
  <c r="I287" i="1"/>
  <c r="G287" i="1"/>
  <c r="BS551" i="1"/>
  <c r="BJ525" i="1"/>
  <c r="BT402" i="1"/>
  <c r="BM463" i="1"/>
  <c r="BL522" i="1"/>
  <c r="BO391" i="1"/>
  <c r="BN391" i="1"/>
  <c r="AN279" i="1"/>
  <c r="AP279" i="1"/>
  <c r="BI510" i="1"/>
  <c r="BT510" i="1"/>
  <c r="BT485" i="1"/>
  <c r="BL525" i="1"/>
  <c r="BP394" i="1"/>
  <c r="M288" i="1"/>
  <c r="BE334" i="1"/>
  <c r="AT264" i="1"/>
  <c r="AM264" i="1"/>
  <c r="BQ436" i="1"/>
  <c r="BI436" i="1"/>
  <c r="BJ401" i="1"/>
  <c r="BM387" i="1"/>
  <c r="AT290" i="1"/>
  <c r="BT418" i="1"/>
  <c r="AJ316" i="1"/>
  <c r="M357" i="1"/>
  <c r="AT380" i="1"/>
  <c r="X380" i="1"/>
  <c r="P245" i="1"/>
  <c r="AG245" i="1"/>
  <c r="BQ506" i="1"/>
  <c r="AN260" i="1"/>
  <c r="BM520" i="1"/>
  <c r="X297" i="1"/>
  <c r="V297" i="1"/>
  <c r="BI465" i="1"/>
  <c r="BO551" i="1"/>
  <c r="BR551" i="1"/>
  <c r="AR265" i="1"/>
  <c r="AJ273" i="1"/>
  <c r="BN475" i="1"/>
  <c r="BM392" i="1"/>
  <c r="AO345" i="1"/>
  <c r="U276" i="1"/>
  <c r="BK496" i="1"/>
  <c r="U324" i="1"/>
  <c r="BM439" i="1"/>
  <c r="BI519" i="1"/>
  <c r="BS467" i="1"/>
  <c r="BI383" i="1"/>
  <c r="BL528" i="1"/>
  <c r="BO528" i="1"/>
  <c r="O376" i="1"/>
  <c r="M376" i="1"/>
  <c r="BC382" i="1"/>
  <c r="U248" i="1"/>
  <c r="BS526" i="1"/>
  <c r="AK344" i="1"/>
  <c r="AM344" i="1"/>
  <c r="F355" i="1"/>
  <c r="BG357" i="1"/>
  <c r="BS495" i="1"/>
  <c r="BJ440" i="1"/>
  <c r="AJ353" i="1"/>
  <c r="C353" i="1"/>
  <c r="BK490" i="1"/>
  <c r="BR490" i="1"/>
  <c r="BJ437" i="1"/>
  <c r="BS451" i="1"/>
  <c r="C285" i="1"/>
  <c r="AS285" i="1"/>
  <c r="BM447" i="1"/>
  <c r="BQ516" i="1"/>
  <c r="BM516" i="1"/>
  <c r="BI456" i="1"/>
  <c r="AJ283" i="1"/>
  <c r="AD319" i="1"/>
  <c r="BL421" i="1"/>
  <c r="BL550" i="1"/>
  <c r="P338" i="1"/>
  <c r="BG317" i="1"/>
  <c r="AK317" i="1"/>
  <c r="BH317" i="1"/>
  <c r="BR541" i="1"/>
  <c r="BN541" i="1"/>
  <c r="BE366" i="1"/>
  <c r="BR439" i="1"/>
  <c r="BQ439" i="1"/>
  <c r="BR486" i="1"/>
  <c r="X312" i="1"/>
  <c r="Y378" i="1"/>
  <c r="W249" i="1"/>
  <c r="X249" i="1"/>
  <c r="BS400" i="1"/>
  <c r="BL477" i="1"/>
  <c r="Z347" i="1"/>
  <c r="AJ328" i="1"/>
  <c r="R328" i="1"/>
  <c r="AI316" i="1"/>
  <c r="BB330" i="1"/>
  <c r="AM330" i="1"/>
  <c r="BK495" i="1"/>
  <c r="BR533" i="1"/>
  <c r="BL514" i="1"/>
  <c r="BC284" i="1"/>
  <c r="AA284" i="1"/>
  <c r="BI427" i="1"/>
  <c r="F335" i="1"/>
  <c r="BH335" i="1"/>
  <c r="BQ534" i="1"/>
  <c r="BQ476" i="1"/>
  <c r="BK476" i="1"/>
  <c r="I256" i="1"/>
  <c r="L123" i="22"/>
  <c r="Q34" i="25"/>
  <c r="Q5" i="25"/>
  <c r="U76" i="1"/>
  <c r="K87" i="22"/>
  <c r="S75" i="25"/>
  <c r="Q6" i="25"/>
  <c r="DC120" i="1"/>
  <c r="EJ120" i="1" s="1"/>
  <c r="T168" i="1"/>
  <c r="S43" i="25"/>
  <c r="X225" i="1"/>
  <c r="I30" i="18"/>
  <c r="AF27" i="1"/>
  <c r="V42" i="20"/>
  <c r="A173" i="1"/>
  <c r="R173" i="1"/>
  <c r="U128" i="1"/>
  <c r="T97" i="25"/>
  <c r="AA130" i="1"/>
  <c r="M17" i="18"/>
  <c r="T48" i="25"/>
  <c r="BE81" i="1"/>
  <c r="AJ68" i="1"/>
  <c r="J183" i="1"/>
  <c r="W157" i="1"/>
  <c r="R85" i="25"/>
  <c r="U50" i="25"/>
  <c r="V116" i="1"/>
  <c r="L41" i="1"/>
  <c r="AO43" i="1"/>
  <c r="M31" i="22"/>
  <c r="O31" i="22" s="1"/>
  <c r="Q31" i="22" s="1"/>
  <c r="M53" i="25"/>
  <c r="L55" i="25"/>
  <c r="I56" i="25"/>
  <c r="AE186" i="1"/>
  <c r="AA84" i="1"/>
  <c r="P204" i="1"/>
  <c r="J122" i="1"/>
  <c r="AY74" i="1"/>
  <c r="F185" i="1"/>
  <c r="AU100" i="1"/>
  <c r="BB23" i="1"/>
  <c r="AD23" i="1"/>
  <c r="R155" i="1"/>
  <c r="G156" i="1"/>
  <c r="E56" i="1"/>
  <c r="P132" i="1"/>
  <c r="W214" i="1"/>
  <c r="AX60" i="1"/>
  <c r="I187" i="1"/>
  <c r="R237" i="1"/>
  <c r="L88" i="1"/>
  <c r="BD25" i="1"/>
  <c r="W21" i="20"/>
  <c r="L67" i="25"/>
  <c r="F107" i="25"/>
  <c r="H26" i="25"/>
  <c r="G26" i="25"/>
  <c r="U40" i="4"/>
  <c r="K43" i="4"/>
  <c r="V43" i="4"/>
  <c r="AF4" i="1"/>
  <c r="AF294" i="1"/>
  <c r="AF315" i="1"/>
  <c r="AF354" i="1"/>
  <c r="AX4" i="1"/>
  <c r="AX321" i="1"/>
  <c r="S262" i="1"/>
  <c r="AS300" i="1"/>
  <c r="Y277" i="1"/>
  <c r="A323" i="1"/>
  <c r="BE343" i="1"/>
  <c r="BD343" i="1"/>
  <c r="AQ372" i="1"/>
  <c r="AP372" i="1"/>
  <c r="BD262" i="1"/>
  <c r="AS377" i="1"/>
  <c r="AA302" i="1"/>
  <c r="F374" i="1"/>
  <c r="I370" i="1"/>
  <c r="AA308" i="1"/>
  <c r="L361" i="1"/>
  <c r="AL309" i="1"/>
  <c r="O329" i="1"/>
  <c r="D374" i="1"/>
  <c r="W283" i="1"/>
  <c r="F281" i="1"/>
  <c r="AM381" i="1"/>
  <c r="AY381" i="1"/>
  <c r="AV332" i="1"/>
  <c r="R275" i="1"/>
  <c r="Q275" i="1"/>
  <c r="K305" i="1"/>
  <c r="BH259" i="1"/>
  <c r="DJ382" i="1"/>
  <c r="DP382" i="1"/>
  <c r="DQ382" i="1"/>
  <c r="BB261" i="1"/>
  <c r="DJ341" i="1"/>
  <c r="DQ341" i="1"/>
  <c r="DP341" i="1"/>
  <c r="AM289" i="1"/>
  <c r="S354" i="1"/>
  <c r="X339" i="1"/>
  <c r="DP250" i="1"/>
  <c r="DQ250" i="1"/>
  <c r="DJ246" i="1"/>
  <c r="DQ246" i="1"/>
  <c r="DP246" i="1"/>
  <c r="AH263" i="1"/>
  <c r="AE368" i="1"/>
  <c r="DJ315" i="1"/>
  <c r="DP315" i="1"/>
  <c r="DQ315" i="1"/>
  <c r="D246" i="1"/>
  <c r="DJ243" i="1"/>
  <c r="DQ243" i="1"/>
  <c r="DP243" i="1"/>
  <c r="R356" i="1"/>
  <c r="DQ321" i="1"/>
  <c r="DP321" i="1"/>
  <c r="BB303" i="1"/>
  <c r="DC306" i="1"/>
  <c r="EJ306" i="1" s="1"/>
  <c r="DF306" i="1"/>
  <c r="EM306" i="1"/>
  <c r="DC381" i="1"/>
  <c r="EJ381" i="1" s="1"/>
  <c r="EM381" i="1"/>
  <c r="DF381" i="1"/>
  <c r="DC346" i="1"/>
  <c r="EJ346" i="1" s="1"/>
  <c r="DF346" i="1"/>
  <c r="DJ346" i="1" s="1"/>
  <c r="EM346" i="1"/>
  <c r="J363" i="1"/>
  <c r="EM328" i="1"/>
  <c r="DF328" i="1"/>
  <c r="DC328" i="1"/>
  <c r="EJ328" i="1" s="1"/>
  <c r="DC336" i="1"/>
  <c r="EJ336" i="1" s="1"/>
  <c r="DF336" i="1"/>
  <c r="DJ336" i="1" s="1"/>
  <c r="EM336" i="1"/>
  <c r="I375" i="1"/>
  <c r="DF367" i="1"/>
  <c r="DJ367" i="1" s="1"/>
  <c r="DC367" i="1"/>
  <c r="EJ367" i="1" s="1"/>
  <c r="EM367" i="1"/>
  <c r="DF310" i="1"/>
  <c r="DC310" i="1"/>
  <c r="EJ310" i="1" s="1"/>
  <c r="EM310" i="1"/>
  <c r="DC317" i="1"/>
  <c r="EJ317" i="1" s="1"/>
  <c r="DF317" i="1"/>
  <c r="EM317" i="1"/>
  <c r="S314" i="1"/>
  <c r="DF325" i="1"/>
  <c r="EM325" i="1"/>
  <c r="DC325" i="1"/>
  <c r="EJ325" i="1" s="1"/>
  <c r="DF333" i="1"/>
  <c r="EM333" i="1"/>
  <c r="DC333" i="1"/>
  <c r="EJ333" i="1" s="1"/>
  <c r="DF292" i="1"/>
  <c r="DC292" i="1"/>
  <c r="EJ292" i="1" s="1"/>
  <c r="EM292" i="1"/>
  <c r="AW329" i="1"/>
  <c r="B297" i="1"/>
  <c r="EM327" i="1"/>
  <c r="DC327" i="1"/>
  <c r="EJ327" i="1" s="1"/>
  <c r="DF327" i="1"/>
  <c r="DF276" i="1"/>
  <c r="DJ276" i="1" s="1"/>
  <c r="DC276" i="1"/>
  <c r="EJ276" i="1" s="1"/>
  <c r="EM276" i="1"/>
  <c r="DC342" i="1"/>
  <c r="EJ342" i="1" s="1"/>
  <c r="EM342" i="1"/>
  <c r="DF342" i="1"/>
  <c r="EM293" i="1"/>
  <c r="DF293" i="1"/>
  <c r="DC293" i="1"/>
  <c r="EJ293" i="1" s="1"/>
  <c r="DC264" i="1"/>
  <c r="EJ264" i="1" s="1"/>
  <c r="EM264" i="1"/>
  <c r="DF264" i="1"/>
  <c r="DJ264" i="1" s="1"/>
  <c r="EM331" i="1"/>
  <c r="DC331" i="1"/>
  <c r="EJ331" i="1" s="1"/>
  <c r="DF331" i="1"/>
  <c r="DC296" i="1"/>
  <c r="EJ296" i="1" s="1"/>
  <c r="EM296" i="1"/>
  <c r="DF296" i="1"/>
  <c r="DC380" i="1"/>
  <c r="EJ380" i="1" s="1"/>
  <c r="DF380" i="1"/>
  <c r="EM380" i="1"/>
  <c r="DC365" i="1"/>
  <c r="EJ365" i="1" s="1"/>
  <c r="DF365" i="1"/>
  <c r="EM365" i="1"/>
  <c r="AS336" i="1"/>
  <c r="AX371" i="1"/>
  <c r="BA252" i="1"/>
  <c r="DC309" i="1"/>
  <c r="EJ309" i="1" s="1"/>
  <c r="DF309" i="1"/>
  <c r="EM309" i="1"/>
  <c r="BG280" i="1"/>
  <c r="DC273" i="1"/>
  <c r="EJ273" i="1" s="1"/>
  <c r="EM273" i="1"/>
  <c r="DF273" i="1"/>
  <c r="J295" i="1"/>
  <c r="L295" i="1"/>
  <c r="DF49" i="1"/>
  <c r="DF352" i="1"/>
  <c r="DJ352" i="1" s="1"/>
  <c r="DC352" i="1"/>
  <c r="EJ352" i="1" s="1"/>
  <c r="EM352" i="1"/>
  <c r="EM275" i="1"/>
  <c r="DC275" i="1"/>
  <c r="EJ275" i="1" s="1"/>
  <c r="DF275" i="1"/>
  <c r="AJ369" i="1"/>
  <c r="DF295" i="1"/>
  <c r="EM295" i="1"/>
  <c r="DC295" i="1"/>
  <c r="EJ295" i="1" s="1"/>
  <c r="DC278" i="1"/>
  <c r="EJ278" i="1" s="1"/>
  <c r="DF278" i="1"/>
  <c r="DJ278" i="1" s="1"/>
  <c r="EM278" i="1"/>
  <c r="DF335" i="1"/>
  <c r="DC335" i="1"/>
  <c r="EJ335" i="1" s="1"/>
  <c r="EM335" i="1"/>
  <c r="DC330" i="1"/>
  <c r="EJ330" i="1" s="1"/>
  <c r="EM330" i="1"/>
  <c r="DF330" i="1"/>
  <c r="DJ330" i="1" s="1"/>
  <c r="AS280" i="1"/>
  <c r="DC312" i="1"/>
  <c r="EJ312" i="1" s="1"/>
  <c r="EM312" i="1"/>
  <c r="DF312" i="1"/>
  <c r="DC265" i="1"/>
  <c r="EJ265" i="1" s="1"/>
  <c r="EM265" i="1"/>
  <c r="DF265" i="1"/>
  <c r="DJ265" i="1" s="1"/>
  <c r="DC260" i="1"/>
  <c r="EJ260" i="1" s="1"/>
  <c r="DF260" i="1"/>
  <c r="EM260" i="1"/>
  <c r="DC311" i="1"/>
  <c r="EJ311" i="1" s="1"/>
  <c r="DF311" i="1"/>
  <c r="DJ311" i="1" s="1"/>
  <c r="EM311" i="1"/>
  <c r="EM294" i="1"/>
  <c r="DC294" i="1"/>
  <c r="EJ294" i="1" s="1"/>
  <c r="DF294" i="1"/>
  <c r="DJ294" i="1" s="1"/>
  <c r="EM361" i="1"/>
  <c r="DC361" i="1"/>
  <c r="EJ361" i="1" s="1"/>
  <c r="DF361" i="1"/>
  <c r="DC316" i="1"/>
  <c r="EJ316" i="1" s="1"/>
  <c r="EM316" i="1"/>
  <c r="DF316" i="1"/>
  <c r="E318" i="1"/>
  <c r="AR255" i="1"/>
  <c r="O244" i="1"/>
  <c r="AG294" i="1"/>
  <c r="AM340" i="1"/>
  <c r="BF272" i="1"/>
  <c r="BD366" i="1"/>
  <c r="BD307" i="1"/>
  <c r="E346" i="1"/>
  <c r="AH310" i="1"/>
  <c r="BH301" i="1"/>
  <c r="AF267" i="1"/>
  <c r="AE348" i="1"/>
  <c r="BH272" i="1"/>
  <c r="BF312" i="1"/>
  <c r="AG259" i="1"/>
  <c r="AM298" i="1"/>
  <c r="AD298" i="1"/>
  <c r="F267" i="1"/>
  <c r="AC272" i="1"/>
  <c r="M269" i="1"/>
  <c r="I313" i="1"/>
  <c r="L345" i="1"/>
  <c r="L255" i="1"/>
  <c r="U262" i="1"/>
  <c r="AQ249" i="1"/>
  <c r="AQ300" i="1"/>
  <c r="AJ300" i="1"/>
  <c r="L247" i="1"/>
  <c r="J247" i="1"/>
  <c r="AX260" i="1"/>
  <c r="AX302" i="1"/>
  <c r="AY302" i="1"/>
  <c r="AR377" i="1"/>
  <c r="AO310" i="1"/>
  <c r="AS372" i="1"/>
  <c r="Z308" i="1"/>
  <c r="H370" i="1"/>
  <c r="AZ370" i="1"/>
  <c r="O308" i="1"/>
  <c r="AY361" i="1"/>
  <c r="AA340" i="1"/>
  <c r="AM309" i="1"/>
  <c r="AG342" i="1"/>
  <c r="AS332" i="1"/>
  <c r="E281" i="1"/>
  <c r="L275" i="1"/>
  <c r="AO271" i="1"/>
  <c r="AP271" i="1"/>
  <c r="AJ261" i="1"/>
  <c r="DJ326" i="1"/>
  <c r="DP326" i="1"/>
  <c r="DQ326" i="1"/>
  <c r="DJ356" i="1"/>
  <c r="DQ356" i="1"/>
  <c r="DP356" i="1"/>
  <c r="R304" i="1"/>
  <c r="DC282" i="1"/>
  <c r="EJ282" i="1" s="1"/>
  <c r="P304" i="1"/>
  <c r="AB243" i="1"/>
  <c r="G268" i="1"/>
  <c r="AB326" i="1"/>
  <c r="DJ303" i="1"/>
  <c r="DP303" i="1"/>
  <c r="DQ303" i="1"/>
  <c r="R289" i="1"/>
  <c r="DJ368" i="1"/>
  <c r="DP368" i="1"/>
  <c r="DQ368" i="1"/>
  <c r="AE282" i="1"/>
  <c r="DJ321" i="1"/>
  <c r="AJ263" i="1"/>
  <c r="X315" i="1"/>
  <c r="AI375" i="1"/>
  <c r="EM287" i="1"/>
  <c r="DF287" i="1"/>
  <c r="DJ287" i="1" s="1"/>
  <c r="DC287" i="1"/>
  <c r="EJ287" i="1" s="1"/>
  <c r="DC254" i="1"/>
  <c r="EJ254" i="1" s="1"/>
  <c r="EM254" i="1"/>
  <c r="DF254" i="1"/>
  <c r="DJ254" i="1" s="1"/>
  <c r="DF338" i="1"/>
  <c r="EM338" i="1"/>
  <c r="DC338" i="1"/>
  <c r="EJ338" i="1" s="1"/>
  <c r="EM348" i="1"/>
  <c r="DC348" i="1"/>
  <c r="EJ348" i="1" s="1"/>
  <c r="DF348" i="1"/>
  <c r="DJ348" i="1" s="1"/>
  <c r="EM288" i="1"/>
  <c r="DC288" i="1"/>
  <c r="EJ288" i="1" s="1"/>
  <c r="DF288" i="1"/>
  <c r="DJ288" i="1" s="1"/>
  <c r="EM256" i="1"/>
  <c r="DC256" i="1"/>
  <c r="EJ256" i="1" s="1"/>
  <c r="DF256" i="1"/>
  <c r="U314" i="1"/>
  <c r="DF280" i="1"/>
  <c r="DJ280" i="1" s="1"/>
  <c r="EM280" i="1"/>
  <c r="DC280" i="1"/>
  <c r="EJ280" i="1" s="1"/>
  <c r="DF343" i="1"/>
  <c r="EM343" i="1"/>
  <c r="DC343" i="1"/>
  <c r="EJ343" i="1" s="1"/>
  <c r="EM259" i="1"/>
  <c r="DC259" i="1"/>
  <c r="EJ259" i="1" s="1"/>
  <c r="DF259" i="1"/>
  <c r="DF298" i="1"/>
  <c r="DJ298" i="1" s="1"/>
  <c r="EM298" i="1"/>
  <c r="DC298" i="1"/>
  <c r="EJ298" i="1" s="1"/>
  <c r="EM351" i="1"/>
  <c r="DC351" i="1"/>
  <c r="EJ351" i="1" s="1"/>
  <c r="DF351" i="1"/>
  <c r="U266" i="1"/>
  <c r="DF378" i="1"/>
  <c r="EM378" i="1"/>
  <c r="DC378" i="1"/>
  <c r="EJ378" i="1" s="1"/>
  <c r="EM258" i="1"/>
  <c r="DF258" i="1"/>
  <c r="DC258" i="1"/>
  <c r="EJ258" i="1" s="1"/>
  <c r="AZ351" i="1"/>
  <c r="DF286" i="1"/>
  <c r="DJ286" i="1" s="1"/>
  <c r="DC286" i="1"/>
  <c r="EJ286" i="1" s="1"/>
  <c r="EM286" i="1"/>
  <c r="EM249" i="1"/>
  <c r="DC249" i="1"/>
  <c r="EJ249" i="1" s="1"/>
  <c r="DF249" i="1"/>
  <c r="DF305" i="1"/>
  <c r="EM305" i="1"/>
  <c r="DC305" i="1"/>
  <c r="EJ305" i="1" s="1"/>
  <c r="Y340" i="1"/>
  <c r="BD325" i="1"/>
  <c r="I336" i="1"/>
  <c r="DF247" i="1"/>
  <c r="DJ247" i="1" s="1"/>
  <c r="EM247" i="1"/>
  <c r="DC247" i="1"/>
  <c r="EJ247" i="1" s="1"/>
  <c r="EM299" i="1"/>
  <c r="DC299" i="1"/>
  <c r="EJ299" i="1" s="1"/>
  <c r="DF299" i="1"/>
  <c r="DJ299" i="1" s="1"/>
  <c r="X274" i="1"/>
  <c r="V274" i="1"/>
  <c r="DC363" i="1"/>
  <c r="EJ363" i="1" s="1"/>
  <c r="DF363" i="1"/>
  <c r="EM363" i="1"/>
  <c r="O295" i="1"/>
  <c r="AZ281" i="1"/>
  <c r="AE259" i="1"/>
  <c r="DC255" i="1"/>
  <c r="EJ255" i="1" s="1"/>
  <c r="DF255" i="1"/>
  <c r="EM255" i="1"/>
  <c r="T266" i="1"/>
  <c r="EM329" i="1"/>
  <c r="DF329" i="1"/>
  <c r="DC329" i="1"/>
  <c r="EJ329" i="1" s="1"/>
  <c r="DF314" i="1"/>
  <c r="DC314" i="1"/>
  <c r="EJ314" i="1" s="1"/>
  <c r="EM314" i="1"/>
  <c r="DC283" i="1"/>
  <c r="EJ283" i="1" s="1"/>
  <c r="DF283" i="1"/>
  <c r="EM283" i="1"/>
  <c r="EM270" i="1"/>
  <c r="DC270" i="1"/>
  <c r="EJ270" i="1" s="1"/>
  <c r="DF270" i="1"/>
  <c r="DJ270" i="1" s="1"/>
  <c r="DF313" i="1"/>
  <c r="EM313" i="1"/>
  <c r="DC313" i="1"/>
  <c r="EJ313" i="1" s="1"/>
  <c r="DF354" i="1"/>
  <c r="DC354" i="1"/>
  <c r="EJ354" i="1" s="1"/>
  <c r="EM354" i="1"/>
  <c r="AY291" i="1"/>
  <c r="BF371" i="1"/>
  <c r="BH371" i="1"/>
  <c r="AP379" i="1"/>
  <c r="R379" i="1"/>
  <c r="AJ375" i="1"/>
  <c r="AJ310" i="1"/>
  <c r="K313" i="1"/>
  <c r="BE301" i="1"/>
  <c r="BC301" i="1"/>
  <c r="AY348" i="1"/>
  <c r="A244" i="1"/>
  <c r="AU258" i="1"/>
  <c r="BC362" i="1"/>
  <c r="P346" i="1"/>
  <c r="F346" i="1"/>
  <c r="AC298" i="1"/>
  <c r="AY274" i="1"/>
  <c r="AX274" i="1"/>
  <c r="D267" i="1"/>
  <c r="Z284" i="1"/>
  <c r="Q379" i="1"/>
  <c r="AF376" i="1"/>
  <c r="C254" i="1"/>
  <c r="J345" i="1"/>
  <c r="J255" i="1"/>
  <c r="AM247" i="1"/>
  <c r="C323" i="1"/>
  <c r="AD343" i="1"/>
  <c r="AC291" i="1"/>
  <c r="AP260" i="1"/>
  <c r="AI300" i="1"/>
  <c r="A373" i="1"/>
  <c r="E323" i="1"/>
  <c r="C244" i="1"/>
  <c r="K361" i="1"/>
  <c r="D306" i="1"/>
  <c r="BC271" i="1"/>
  <c r="U377" i="1"/>
  <c r="S377" i="1"/>
  <c r="D286" i="1"/>
  <c r="AP318" i="1"/>
  <c r="BE307" i="1"/>
  <c r="AW361" i="1"/>
  <c r="AQ332" i="1"/>
  <c r="N244" i="1"/>
  <c r="AY329" i="1"/>
  <c r="BB281" i="1"/>
  <c r="BE271" i="1"/>
  <c r="AA268" i="1"/>
  <c r="DJ355" i="1"/>
  <c r="AH248" i="1"/>
  <c r="DJ375" i="1"/>
  <c r="DJ282" i="1"/>
  <c r="M337" i="1"/>
  <c r="AZ261" i="1"/>
  <c r="U341" i="1"/>
  <c r="AY321" i="1"/>
  <c r="AA246" i="1"/>
  <c r="AZ321" i="1"/>
  <c r="DP268" i="1"/>
  <c r="DQ268" i="1"/>
  <c r="P289" i="1"/>
  <c r="U354" i="1"/>
  <c r="DP257" i="1"/>
  <c r="DQ257" i="1"/>
  <c r="AS304" i="1"/>
  <c r="AD243" i="1"/>
  <c r="BF292" i="1"/>
  <c r="AD374" i="1"/>
  <c r="EM371" i="1"/>
  <c r="DF371" i="1"/>
  <c r="DC371" i="1"/>
  <c r="EJ371" i="1" s="1"/>
  <c r="DF369" i="1"/>
  <c r="DC369" i="1"/>
  <c r="EJ369" i="1" s="1"/>
  <c r="EM369" i="1"/>
  <c r="BF352" i="1"/>
  <c r="DF244" i="1"/>
  <c r="DJ244" i="1" s="1"/>
  <c r="EM244" i="1"/>
  <c r="DC244" i="1"/>
  <c r="EJ244" i="1" s="1"/>
  <c r="DF349" i="1"/>
  <c r="DC349" i="1"/>
  <c r="EJ349" i="1" s="1"/>
  <c r="EM349" i="1"/>
  <c r="EM297" i="1"/>
  <c r="DF297" i="1"/>
  <c r="DC297" i="1"/>
  <c r="EJ297" i="1" s="1"/>
  <c r="DC358" i="1"/>
  <c r="EJ358" i="1" s="1"/>
  <c r="DF358" i="1"/>
  <c r="EM358" i="1"/>
  <c r="DC290" i="1"/>
  <c r="EJ290" i="1" s="1"/>
  <c r="EM290" i="1"/>
  <c r="DF290" i="1"/>
  <c r="DJ290" i="1" s="1"/>
  <c r="DC373" i="1"/>
  <c r="EJ373" i="1" s="1"/>
  <c r="DF373" i="1"/>
  <c r="DJ373" i="1" s="1"/>
  <c r="EM373" i="1"/>
  <c r="DC377" i="1"/>
  <c r="EJ377" i="1" s="1"/>
  <c r="DF377" i="1"/>
  <c r="DJ377" i="1" s="1"/>
  <c r="EM377" i="1"/>
  <c r="DC272" i="1"/>
  <c r="EJ272" i="1" s="1"/>
  <c r="DF272" i="1"/>
  <c r="EM272" i="1"/>
  <c r="DF284" i="1"/>
  <c r="DJ284" i="1" s="1"/>
  <c r="DC284" i="1"/>
  <c r="EJ284" i="1" s="1"/>
  <c r="EM284" i="1"/>
  <c r="N329" i="1"/>
  <c r="DP360" i="1"/>
  <c r="EM285" i="1"/>
  <c r="DF285" i="1"/>
  <c r="DJ285" i="1" s="1"/>
  <c r="DC285" i="1"/>
  <c r="EJ285" i="1" s="1"/>
  <c r="DF337" i="1"/>
  <c r="EM337" i="1"/>
  <c r="DC337" i="1"/>
  <c r="EJ337" i="1" s="1"/>
  <c r="DF334" i="1"/>
  <c r="EM334" i="1"/>
  <c r="DC334" i="1"/>
  <c r="EJ334" i="1" s="1"/>
  <c r="DC277" i="1"/>
  <c r="EJ277" i="1" s="1"/>
  <c r="EM277" i="1"/>
  <c r="DF277" i="1"/>
  <c r="L325" i="1"/>
  <c r="DC281" i="1"/>
  <c r="EJ281" i="1" s="1"/>
  <c r="DF281" i="1"/>
  <c r="DJ281" i="1" s="1"/>
  <c r="EM281" i="1"/>
  <c r="Y302" i="1"/>
  <c r="AL247" i="1"/>
  <c r="DC267" i="1"/>
  <c r="EJ267" i="1" s="1"/>
  <c r="DF267" i="1"/>
  <c r="DJ267" i="1" s="1"/>
  <c r="EM267" i="1"/>
  <c r="DC318" i="1"/>
  <c r="EJ318" i="1" s="1"/>
  <c r="DF318" i="1"/>
  <c r="DJ318" i="1" s="1"/>
  <c r="EM318" i="1"/>
  <c r="EM364" i="1"/>
  <c r="DF364" i="1"/>
  <c r="DJ364" i="1" s="1"/>
  <c r="DC364" i="1"/>
  <c r="EJ364" i="1" s="1"/>
  <c r="DF374" i="1"/>
  <c r="DC374" i="1"/>
  <c r="EJ374" i="1" s="1"/>
  <c r="EM374" i="1"/>
  <c r="N295" i="1"/>
  <c r="AR336" i="1"/>
  <c r="AP359" i="1"/>
  <c r="DC261" i="1"/>
  <c r="EJ261" i="1" s="1"/>
  <c r="DF261" i="1"/>
  <c r="DJ261" i="1" s="1"/>
  <c r="EM261" i="1"/>
  <c r="Q314" i="1"/>
  <c r="DF366" i="1"/>
  <c r="EM366" i="1"/>
  <c r="DC366" i="1"/>
  <c r="EJ366" i="1" s="1"/>
  <c r="DC324" i="1"/>
  <c r="EJ324" i="1" s="1"/>
  <c r="EM324" i="1"/>
  <c r="DF324" i="1"/>
  <c r="DJ324" i="1" s="1"/>
  <c r="DF308" i="1"/>
  <c r="DC308" i="1"/>
  <c r="EJ308" i="1" s="1"/>
  <c r="EM308" i="1"/>
  <c r="EM266" i="1"/>
  <c r="DC266" i="1"/>
  <c r="EJ266" i="1" s="1"/>
  <c r="DF266" i="1"/>
  <c r="DJ266" i="1" s="1"/>
  <c r="DF251" i="1"/>
  <c r="DJ251" i="1" s="1"/>
  <c r="EM251" i="1"/>
  <c r="DC251" i="1"/>
  <c r="EJ251" i="1" s="1"/>
  <c r="DF359" i="1"/>
  <c r="DJ359" i="1" s="1"/>
  <c r="DC359" i="1"/>
  <c r="EJ359" i="1" s="1"/>
  <c r="EM359" i="1"/>
  <c r="DF340" i="1"/>
  <c r="DC340" i="1"/>
  <c r="EJ340" i="1" s="1"/>
  <c r="EM340" i="1"/>
  <c r="AL381" i="1"/>
  <c r="EM372" i="1"/>
  <c r="DC372" i="1"/>
  <c r="EJ372" i="1" s="1"/>
  <c r="DF372" i="1"/>
  <c r="AW291" i="1"/>
  <c r="AK254" i="1"/>
  <c r="BE4" i="1"/>
  <c r="BE250" i="1"/>
  <c r="AN379" i="1"/>
  <c r="BG378" i="1"/>
  <c r="AH328" i="1"/>
  <c r="AL340" i="1"/>
  <c r="AD272" i="1"/>
  <c r="AP310" i="1"/>
  <c r="AG348" i="1"/>
  <c r="AF342" i="1"/>
  <c r="L313" i="1"/>
  <c r="G313" i="1"/>
  <c r="R346" i="1"/>
  <c r="AK298" i="1"/>
  <c r="AG267" i="1"/>
  <c r="BB269" i="1"/>
  <c r="BE362" i="1"/>
  <c r="BG301" i="1"/>
  <c r="BB252" i="1"/>
  <c r="AS255" i="1"/>
  <c r="AW381" i="1"/>
  <c r="F323" i="1"/>
  <c r="AB343" i="1"/>
  <c r="R270" i="1"/>
  <c r="AN299" i="1"/>
  <c r="AO372" i="1"/>
  <c r="BB370" i="1"/>
  <c r="M308" i="1"/>
  <c r="G336" i="1"/>
  <c r="BE262" i="1"/>
  <c r="C266" i="1"/>
  <c r="AC374" i="1"/>
  <c r="AD291" i="1"/>
  <c r="AY371" i="1"/>
  <c r="DJ289" i="1"/>
  <c r="DP289" i="1"/>
  <c r="DQ289" i="1"/>
  <c r="AD326" i="1"/>
  <c r="G356" i="1"/>
  <c r="DJ250" i="1"/>
  <c r="X257" i="1"/>
  <c r="G375" i="1"/>
  <c r="C303" i="1"/>
  <c r="BB321" i="1"/>
  <c r="AA368" i="1"/>
  <c r="AZ330" i="1"/>
  <c r="DP339" i="1"/>
  <c r="DQ339" i="1"/>
  <c r="DJ304" i="1"/>
  <c r="DP304" i="1"/>
  <c r="DQ304" i="1"/>
  <c r="DP263" i="1"/>
  <c r="DQ263" i="1"/>
  <c r="X326" i="1"/>
  <c r="DC300" i="1"/>
  <c r="EJ300" i="1" s="1"/>
  <c r="EM300" i="1"/>
  <c r="DF300" i="1"/>
  <c r="DJ300" i="1" s="1"/>
  <c r="DF291" i="1"/>
  <c r="DJ291" i="1" s="1"/>
  <c r="EM291" i="1"/>
  <c r="DC291" i="1"/>
  <c r="EJ291" i="1" s="1"/>
  <c r="EM274" i="1"/>
  <c r="DF274" i="1"/>
  <c r="DJ274" i="1" s="1"/>
  <c r="DC274" i="1"/>
  <c r="EJ274" i="1" s="1"/>
  <c r="DC269" i="1"/>
  <c r="EJ269" i="1" s="1"/>
  <c r="DF269" i="1"/>
  <c r="DJ269" i="1" s="1"/>
  <c r="EM269" i="1"/>
  <c r="AT342" i="1"/>
  <c r="EM248" i="1"/>
  <c r="DC248" i="1"/>
  <c r="EJ248" i="1" s="1"/>
  <c r="DF248" i="1"/>
  <c r="DJ248" i="1" s="1"/>
  <c r="EM350" i="1"/>
  <c r="DC350" i="1"/>
  <c r="EJ350" i="1" s="1"/>
  <c r="DF350" i="1"/>
  <c r="EM320" i="1"/>
  <c r="DF320" i="1"/>
  <c r="DC320" i="1"/>
  <c r="EJ320" i="1" s="1"/>
  <c r="DC253" i="1"/>
  <c r="EJ253" i="1" s="1"/>
  <c r="EM253" i="1"/>
  <c r="DF253" i="1"/>
  <c r="DC271" i="1"/>
  <c r="EJ271" i="1" s="1"/>
  <c r="EM271" i="1"/>
  <c r="DF271" i="1"/>
  <c r="DJ271" i="1" s="1"/>
  <c r="DC262" i="1"/>
  <c r="EJ262" i="1" s="1"/>
  <c r="DF262" i="1"/>
  <c r="EM262" i="1"/>
  <c r="DF302" i="1"/>
  <c r="DJ302" i="1" s="1"/>
  <c r="DC302" i="1"/>
  <c r="EJ302" i="1" s="1"/>
  <c r="EM302" i="1"/>
  <c r="DC370" i="1"/>
  <c r="EJ370" i="1" s="1"/>
  <c r="EM370" i="1"/>
  <c r="DF370" i="1"/>
  <c r="DC323" i="1"/>
  <c r="EJ323" i="1" s="1"/>
  <c r="EM323" i="1"/>
  <c r="DF323" i="1"/>
  <c r="EM252" i="1"/>
  <c r="DC252" i="1"/>
  <c r="EJ252" i="1" s="1"/>
  <c r="DF252" i="1"/>
  <c r="T351" i="1"/>
  <c r="U351" i="1"/>
  <c r="BB351" i="1"/>
  <c r="DF319" i="1"/>
  <c r="EM319" i="1"/>
  <c r="DC319" i="1"/>
  <c r="EJ319" i="1" s="1"/>
  <c r="DC322" i="1"/>
  <c r="EJ322" i="1" s="1"/>
  <c r="EM322" i="1"/>
  <c r="DF322" i="1"/>
  <c r="DC357" i="1"/>
  <c r="EJ357" i="1" s="1"/>
  <c r="EM357" i="1"/>
  <c r="DF357" i="1"/>
  <c r="BE325" i="1"/>
  <c r="DF307" i="1"/>
  <c r="DJ307" i="1" s="1"/>
  <c r="DC307" i="1"/>
  <c r="EJ307" i="1" s="1"/>
  <c r="EM307" i="1"/>
  <c r="DC279" i="1"/>
  <c r="EJ279" i="1" s="1"/>
  <c r="DF279" i="1"/>
  <c r="DJ279" i="1" s="1"/>
  <c r="EM279" i="1"/>
  <c r="DF362" i="1"/>
  <c r="DJ362" i="1" s="1"/>
  <c r="EM362" i="1"/>
  <c r="DC362" i="1"/>
  <c r="EJ362" i="1" s="1"/>
  <c r="DF379" i="1"/>
  <c r="DC379" i="1"/>
  <c r="EJ379" i="1" s="1"/>
  <c r="EM379" i="1"/>
  <c r="EM376" i="1"/>
  <c r="DF376" i="1"/>
  <c r="DJ376" i="1" s="1"/>
  <c r="DC376" i="1"/>
  <c r="EJ376" i="1" s="1"/>
  <c r="DC344" i="1"/>
  <c r="EJ344" i="1" s="1"/>
  <c r="EM344" i="1"/>
  <c r="DF344" i="1"/>
  <c r="DJ344" i="1" s="1"/>
  <c r="BH280" i="1"/>
  <c r="AQ280" i="1"/>
  <c r="AO327" i="1"/>
  <c r="EM301" i="1"/>
  <c r="DF301" i="1"/>
  <c r="DC301" i="1"/>
  <c r="EJ301" i="1" s="1"/>
  <c r="EM347" i="1"/>
  <c r="DC347" i="1"/>
  <c r="EJ347" i="1" s="1"/>
  <c r="DF347" i="1"/>
  <c r="DF345" i="1"/>
  <c r="EM345" i="1"/>
  <c r="DC345" i="1"/>
  <c r="EJ345" i="1" s="1"/>
  <c r="DC332" i="1"/>
  <c r="EJ332" i="1" s="1"/>
  <c r="DF332" i="1"/>
  <c r="DJ332" i="1" s="1"/>
  <c r="EM332" i="1"/>
  <c r="DF245" i="1"/>
  <c r="DJ245" i="1" s="1"/>
  <c r="EM245" i="1"/>
  <c r="DC245" i="1"/>
  <c r="EJ245" i="1" s="1"/>
  <c r="EM353" i="1"/>
  <c r="DC353" i="1"/>
  <c r="EJ353" i="1" s="1"/>
  <c r="DF353" i="1"/>
  <c r="L53" i="25"/>
  <c r="N47" i="25"/>
  <c r="N101" i="25"/>
  <c r="M41" i="4"/>
  <c r="N55" i="25"/>
  <c r="M21" i="25"/>
  <c r="M22" i="25"/>
  <c r="U36" i="4"/>
  <c r="K47" i="20"/>
  <c r="L49" i="4"/>
  <c r="M10" i="2"/>
  <c r="M12" i="2" s="1"/>
  <c r="D60" i="18"/>
  <c r="W46" i="4"/>
  <c r="K107" i="25"/>
  <c r="G26" i="22"/>
  <c r="I26" i="22" s="1"/>
  <c r="D51" i="18"/>
  <c r="D17" i="18"/>
  <c r="G56" i="25"/>
  <c r="J107" i="25"/>
  <c r="N20" i="25"/>
  <c r="K48" i="4"/>
  <c r="K50" i="4"/>
  <c r="T120" i="16"/>
  <c r="L44" i="4"/>
  <c r="L37" i="4"/>
  <c r="T43" i="4"/>
  <c r="K33" i="4"/>
  <c r="N70" i="4"/>
  <c r="Z75" i="4"/>
  <c r="AA61" i="4"/>
  <c r="X74" i="4"/>
  <c r="N60" i="4"/>
  <c r="Y59" i="4"/>
  <c r="U35" i="4"/>
  <c r="S59" i="4"/>
  <c r="N141" i="16"/>
  <c r="N77" i="25"/>
  <c r="O91" i="25"/>
  <c r="K16" i="20"/>
  <c r="L12" i="4"/>
  <c r="M21" i="4"/>
  <c r="M15" i="4"/>
  <c r="L50" i="25"/>
  <c r="AB29" i="16"/>
  <c r="AD29" i="16" s="1"/>
  <c r="AA7" i="1"/>
  <c r="D27" i="18"/>
  <c r="D30" i="18"/>
  <c r="D42" i="18"/>
  <c r="D54" i="18"/>
  <c r="W34" i="4"/>
  <c r="P104" i="25"/>
  <c r="L51" i="25"/>
  <c r="V47" i="4"/>
  <c r="U32" i="4"/>
  <c r="N66" i="4"/>
  <c r="S172" i="16"/>
  <c r="L141" i="16"/>
  <c r="D75" i="4"/>
  <c r="E75" i="4" s="1"/>
  <c r="F75" i="4" s="1"/>
  <c r="G75" i="4" s="1"/>
  <c r="H75" i="4" s="1"/>
  <c r="I75" i="4" s="1"/>
  <c r="K17" i="4"/>
  <c r="K10" i="4"/>
  <c r="L36" i="4"/>
  <c r="J36" i="4"/>
  <c r="D66" i="4"/>
  <c r="E66" i="4" s="1"/>
  <c r="M39" i="4"/>
  <c r="J46" i="20"/>
  <c r="N76" i="25"/>
  <c r="AA149" i="16"/>
  <c r="AA155" i="16" s="1"/>
  <c r="F56" i="25"/>
  <c r="P109" i="25"/>
  <c r="O109" i="25"/>
  <c r="L23" i="25"/>
  <c r="N23" i="25"/>
  <c r="M23" i="25"/>
  <c r="U34" i="4"/>
  <c r="V40" i="4"/>
  <c r="J48" i="4"/>
  <c r="L48" i="4"/>
  <c r="J35" i="20"/>
  <c r="K35" i="20"/>
  <c r="L35" i="4"/>
  <c r="J50" i="20"/>
  <c r="D11" i="18"/>
  <c r="D8" i="18"/>
  <c r="O104" i="25"/>
  <c r="F95" i="25"/>
  <c r="N50" i="25"/>
  <c r="L20" i="25"/>
  <c r="M50" i="25"/>
  <c r="S1" i="14"/>
  <c r="W4" i="4"/>
  <c r="U5" i="4"/>
  <c r="J23" i="20"/>
  <c r="U10" i="4"/>
  <c r="L82" i="25"/>
  <c r="O97" i="25"/>
  <c r="BM411" i="1"/>
  <c r="BN449" i="1"/>
  <c r="BQ338" i="1"/>
  <c r="BP437" i="1"/>
  <c r="BL278" i="1"/>
  <c r="BT444" i="1"/>
  <c r="BN550" i="1"/>
  <c r="BI492" i="1"/>
  <c r="BT362" i="1"/>
  <c r="BP506" i="1"/>
  <c r="P74" i="4"/>
  <c r="AA72" i="4"/>
  <c r="V48" i="4"/>
  <c r="O74" i="4"/>
  <c r="D69" i="20"/>
  <c r="E69" i="20" s="1"/>
  <c r="F69" i="20" s="1"/>
  <c r="G69" i="20" s="1"/>
  <c r="H69" i="20" s="1"/>
  <c r="I69" i="20" s="1"/>
  <c r="J69" i="20" s="1"/>
  <c r="D66" i="20"/>
  <c r="E66" i="20" s="1"/>
  <c r="D72" i="20"/>
  <c r="E72" i="20" s="1"/>
  <c r="F72" i="20" s="1"/>
  <c r="G72" i="20" s="1"/>
  <c r="H72" i="20" s="1"/>
  <c r="I72" i="20" s="1"/>
  <c r="J72" i="20" s="1"/>
  <c r="S70" i="4"/>
  <c r="D71" i="4"/>
  <c r="E71" i="4" s="1"/>
  <c r="F71" i="4" s="1"/>
  <c r="G71" i="4" s="1"/>
  <c r="H71" i="4" s="1"/>
  <c r="P75" i="4"/>
  <c r="N74" i="4"/>
  <c r="L142" i="16"/>
  <c r="K8" i="4"/>
  <c r="V11" i="4"/>
  <c r="AB27" i="16"/>
  <c r="AD27" i="16" s="1"/>
  <c r="Z28" i="16"/>
  <c r="AB28" i="16" s="1"/>
  <c r="AD28" i="16" s="1"/>
  <c r="BN371" i="1"/>
  <c r="BK513" i="1"/>
  <c r="BO251" i="1"/>
  <c r="BJ336" i="1"/>
  <c r="BK373" i="1"/>
  <c r="BL285" i="1"/>
  <c r="BS263" i="1"/>
  <c r="BS478" i="1"/>
  <c r="BS388" i="1"/>
  <c r="BS265" i="1"/>
  <c r="BS459" i="1"/>
  <c r="BS504" i="1"/>
  <c r="BS321" i="1"/>
  <c r="BS513" i="1"/>
  <c r="BS432" i="1"/>
  <c r="BS295" i="1"/>
  <c r="BS260" i="1"/>
  <c r="BS446" i="1"/>
  <c r="BS261" i="1"/>
  <c r="BP464" i="1"/>
  <c r="BP429" i="1"/>
  <c r="BP427" i="1"/>
  <c r="BP303" i="1"/>
  <c r="BP487" i="1"/>
  <c r="BP270" i="1"/>
  <c r="BP401" i="1"/>
  <c r="BP536" i="1"/>
  <c r="BP358" i="1"/>
  <c r="BP337" i="1"/>
  <c r="BP497" i="1"/>
  <c r="BP267" i="1"/>
  <c r="BP447" i="1"/>
  <c r="BP416" i="1"/>
  <c r="BP402" i="1"/>
  <c r="BP370" i="1"/>
  <c r="BP385" i="1"/>
  <c r="BP432" i="1"/>
  <c r="BP398" i="1"/>
  <c r="BP352" i="1"/>
  <c r="BP341" i="1"/>
  <c r="BP347" i="1"/>
  <c r="BP540" i="1"/>
  <c r="BP523" i="1"/>
  <c r="BP308" i="1"/>
  <c r="BP462" i="1"/>
  <c r="BP322" i="1"/>
  <c r="BP302" i="1"/>
  <c r="BP363" i="1"/>
  <c r="BP524" i="1"/>
  <c r="BP433" i="1"/>
  <c r="BP400" i="1"/>
  <c r="BP491" i="1"/>
  <c r="BJ383" i="1"/>
  <c r="BJ527" i="1"/>
  <c r="BJ365" i="1"/>
  <c r="BJ436" i="1"/>
  <c r="BJ508" i="1"/>
  <c r="BJ528" i="1"/>
  <c r="BJ410" i="1"/>
  <c r="BJ315" i="1"/>
  <c r="BJ335" i="1"/>
  <c r="BJ481" i="1"/>
  <c r="BJ483" i="1"/>
  <c r="BJ505" i="1"/>
  <c r="BJ290" i="1"/>
  <c r="BJ446" i="1"/>
  <c r="Q77" i="1"/>
  <c r="BM342" i="1"/>
  <c r="A43" i="1"/>
  <c r="BT445" i="1"/>
  <c r="BN545" i="1"/>
  <c r="BQ529" i="1"/>
  <c r="BT361" i="1"/>
  <c r="BN380" i="1"/>
  <c r="BM483" i="1"/>
  <c r="BT416" i="1"/>
  <c r="BQ553" i="1"/>
  <c r="BQ504" i="1"/>
  <c r="BQ254" i="1"/>
  <c r="BQ520" i="1"/>
  <c r="BQ549" i="1"/>
  <c r="BQ245" i="1"/>
  <c r="BQ408" i="1"/>
  <c r="BQ512" i="1"/>
  <c r="BQ456" i="1"/>
  <c r="BQ453" i="1"/>
  <c r="BQ342" i="1"/>
  <c r="BQ371" i="1"/>
  <c r="BQ295" i="1"/>
  <c r="BQ484" i="1"/>
  <c r="BQ340" i="1"/>
  <c r="S104" i="25"/>
  <c r="Q10" i="25"/>
  <c r="N57" i="18"/>
  <c r="M36" i="18"/>
  <c r="I39" i="18"/>
  <c r="G27" i="18"/>
  <c r="L57" i="18"/>
  <c r="I51" i="18"/>
  <c r="P51" i="18"/>
  <c r="H27" i="18"/>
  <c r="D47" i="22"/>
  <c r="F47" i="22" s="1"/>
  <c r="H47" i="22" s="1"/>
  <c r="D33" i="18"/>
  <c r="M45" i="18"/>
  <c r="M57" i="18"/>
  <c r="BT434" i="1"/>
  <c r="BT493" i="1"/>
  <c r="BT487" i="1"/>
  <c r="BT252" i="1"/>
  <c r="BT288" i="1"/>
  <c r="BT336" i="1"/>
  <c r="BT314" i="1"/>
  <c r="BT400" i="1"/>
  <c r="BT353" i="1"/>
  <c r="BT286" i="1"/>
  <c r="BT530" i="1"/>
  <c r="BT396" i="1"/>
  <c r="BT260" i="1"/>
  <c r="BT307" i="1"/>
  <c r="BT452" i="1"/>
  <c r="BT549" i="1"/>
  <c r="BT262" i="1"/>
  <c r="BT450" i="1"/>
  <c r="BT518" i="1"/>
  <c r="BT326" i="1"/>
  <c r="BT272" i="1"/>
  <c r="BT544" i="1"/>
  <c r="BT451" i="1"/>
  <c r="BT411" i="1"/>
  <c r="BT266" i="1"/>
  <c r="BT466" i="1"/>
  <c r="BT246" i="1"/>
  <c r="BT295" i="1"/>
  <c r="BT318" i="1"/>
  <c r="BT462" i="1"/>
  <c r="BI296" i="1"/>
  <c r="BI394" i="1"/>
  <c r="BI332" i="1"/>
  <c r="BI424" i="1"/>
  <c r="BI354" i="1"/>
  <c r="BI292" i="1"/>
  <c r="BI415" i="1"/>
  <c r="BI257" i="1"/>
  <c r="BI364" i="1"/>
  <c r="BI553" i="1"/>
  <c r="BI287" i="1"/>
  <c r="BI453" i="1"/>
  <c r="BI404" i="1"/>
  <c r="BI249" i="1"/>
  <c r="BI509" i="1"/>
  <c r="BI499" i="1"/>
  <c r="BI267" i="1"/>
  <c r="BI371" i="1"/>
  <c r="BI447" i="1"/>
  <c r="BI372" i="1"/>
  <c r="BI433" i="1"/>
  <c r="BI261" i="1"/>
  <c r="BI262" i="1"/>
  <c r="BI479" i="1"/>
  <c r="BI532" i="1"/>
  <c r="BI274" i="1"/>
  <c r="I163" i="1"/>
  <c r="BO279" i="1"/>
  <c r="BO265" i="1"/>
  <c r="BO535" i="1"/>
  <c r="BO270" i="1"/>
  <c r="BO474" i="1"/>
  <c r="BO424" i="1"/>
  <c r="BO434" i="1"/>
  <c r="BO271" i="1"/>
  <c r="BO309" i="1"/>
  <c r="BO248" i="1"/>
  <c r="BO545" i="1"/>
  <c r="BO522" i="1"/>
  <c r="BO338" i="1"/>
  <c r="BO295" i="1"/>
  <c r="BO339" i="1"/>
  <c r="BO509" i="1"/>
  <c r="BO401" i="1"/>
  <c r="BO435" i="1"/>
  <c r="BO256" i="1"/>
  <c r="BO356" i="1"/>
  <c r="BO311" i="1"/>
  <c r="BO405" i="1"/>
  <c r="BO331" i="1"/>
  <c r="BO492" i="1"/>
  <c r="BO404" i="1"/>
  <c r="BO313" i="1"/>
  <c r="BO496" i="1"/>
  <c r="BO335" i="1"/>
  <c r="BO403" i="1"/>
  <c r="BO277" i="1"/>
  <c r="BO306" i="1"/>
  <c r="BO484" i="1"/>
  <c r="BO552" i="1"/>
  <c r="BO245" i="1"/>
  <c r="BO398" i="1"/>
  <c r="BO284" i="1"/>
  <c r="BO514" i="1"/>
  <c r="BO538" i="1"/>
  <c r="BO362" i="1"/>
  <c r="C84" i="1"/>
  <c r="BN410" i="1"/>
  <c r="BN462" i="1"/>
  <c r="BN469" i="1"/>
  <c r="BN332" i="1"/>
  <c r="BN281" i="1"/>
  <c r="BN434" i="1"/>
  <c r="BN413" i="1"/>
  <c r="BN352" i="1"/>
  <c r="BN427" i="1"/>
  <c r="BN535" i="1"/>
  <c r="BN272" i="1"/>
  <c r="BN465" i="1"/>
  <c r="BN275" i="1"/>
  <c r="BN294" i="1"/>
  <c r="BN445" i="1"/>
  <c r="BN269" i="1"/>
  <c r="BN439" i="1"/>
  <c r="BN262" i="1"/>
  <c r="BN368" i="1"/>
  <c r="BN284" i="1"/>
  <c r="BN376" i="1"/>
  <c r="BN476" i="1"/>
  <c r="BN480" i="1"/>
  <c r="AJ75" i="1"/>
  <c r="AZ100" i="1"/>
  <c r="BF172" i="1"/>
  <c r="AB123" i="1"/>
  <c r="AM141" i="1"/>
  <c r="L63" i="16"/>
  <c r="R43" i="25"/>
  <c r="BQ406" i="1"/>
  <c r="BJ296" i="1"/>
  <c r="BK458" i="1"/>
  <c r="BJ297" i="1"/>
  <c r="E82" i="22"/>
  <c r="G24" i="22"/>
  <c r="I24" i="22" s="1"/>
  <c r="BQ411" i="1"/>
  <c r="BS418" i="1"/>
  <c r="BT243" i="1"/>
  <c r="BQ352" i="1"/>
  <c r="BP399" i="1"/>
  <c r="BO439" i="1"/>
  <c r="N17" i="18"/>
  <c r="BL548" i="1"/>
  <c r="BS390" i="1"/>
  <c r="BL479" i="1"/>
  <c r="U18" i="20"/>
  <c r="T32" i="25"/>
  <c r="H11" i="18"/>
  <c r="BS392" i="1"/>
  <c r="BN326" i="1"/>
  <c r="BQ322" i="1"/>
  <c r="BL400" i="1"/>
  <c r="BT421" i="1"/>
  <c r="S48" i="20"/>
  <c r="L100" i="16"/>
  <c r="BN356" i="1"/>
  <c r="U52" i="25"/>
  <c r="L78" i="16"/>
  <c r="R18" i="20"/>
  <c r="Q12" i="20"/>
  <c r="T6" i="25"/>
  <c r="N11" i="22"/>
  <c r="P11" i="22" s="1"/>
  <c r="Z150" i="16"/>
  <c r="Z156" i="16" s="1"/>
  <c r="L52" i="25"/>
  <c r="O102" i="25"/>
  <c r="T36" i="4"/>
  <c r="K49" i="4"/>
  <c r="T35" i="4"/>
  <c r="T12" i="4"/>
  <c r="J6" i="4"/>
  <c r="V10" i="4"/>
  <c r="J4" i="20"/>
  <c r="T4" i="4"/>
  <c r="W17" i="4"/>
  <c r="V17" i="4"/>
  <c r="N11" i="25"/>
  <c r="BN298" i="1"/>
  <c r="BN341" i="1"/>
  <c r="BN522" i="1"/>
  <c r="AJ118" i="1"/>
  <c r="AZ58" i="1"/>
  <c r="BO355" i="1"/>
  <c r="BN260" i="1"/>
  <c r="BM267" i="1"/>
  <c r="BL503" i="1"/>
  <c r="BS466" i="1"/>
  <c r="BL415" i="1"/>
  <c r="BO425" i="1"/>
  <c r="BO494" i="1"/>
  <c r="BK464" i="1"/>
  <c r="BN351" i="1"/>
  <c r="BO363" i="1"/>
  <c r="BT431" i="1"/>
  <c r="BR476" i="1"/>
  <c r="T128" i="1"/>
  <c r="BO422" i="1"/>
  <c r="BM464" i="1"/>
  <c r="BS460" i="1"/>
  <c r="BJ268" i="1"/>
  <c r="BS325" i="1"/>
  <c r="BS461" i="1"/>
  <c r="BS440" i="1"/>
  <c r="BS369" i="1"/>
  <c r="BS480" i="1"/>
  <c r="BS279" i="1"/>
  <c r="BS398" i="1"/>
  <c r="BS350" i="1"/>
  <c r="BS357" i="1"/>
  <c r="BS386" i="1"/>
  <c r="BS283" i="1"/>
  <c r="BS462" i="1"/>
  <c r="BP478" i="1"/>
  <c r="BP313" i="1"/>
  <c r="BP252" i="1"/>
  <c r="BP321" i="1"/>
  <c r="BP537" i="1"/>
  <c r="BP309" i="1"/>
  <c r="BP278" i="1"/>
  <c r="BP288" i="1"/>
  <c r="BP485" i="1"/>
  <c r="BP490" i="1"/>
  <c r="BP420" i="1"/>
  <c r="BP434" i="1"/>
  <c r="BP480" i="1"/>
  <c r="BP465" i="1"/>
  <c r="BP336" i="1"/>
  <c r="BP533" i="1"/>
  <c r="BP500" i="1"/>
  <c r="BP272" i="1"/>
  <c r="BP377" i="1"/>
  <c r="BP323" i="1"/>
  <c r="BP489" i="1"/>
  <c r="BP378" i="1"/>
  <c r="BP538" i="1"/>
  <c r="BP449" i="1"/>
  <c r="BP276" i="1"/>
  <c r="BP371" i="1"/>
  <c r="BP424" i="1"/>
  <c r="BP350" i="1"/>
  <c r="BP479" i="1"/>
  <c r="BP289" i="1"/>
  <c r="BP513" i="1"/>
  <c r="BP251" i="1"/>
  <c r="BJ405" i="1"/>
  <c r="BJ494" i="1"/>
  <c r="BJ312" i="1"/>
  <c r="BJ264" i="1"/>
  <c r="BJ499" i="1"/>
  <c r="BJ326" i="1"/>
  <c r="BJ263" i="1"/>
  <c r="BJ251" i="1"/>
  <c r="BJ273" i="1"/>
  <c r="BJ351" i="1"/>
  <c r="BJ362" i="1"/>
  <c r="BJ403" i="1"/>
  <c r="BJ448" i="1"/>
  <c r="BJ546" i="1"/>
  <c r="BJ342" i="1"/>
  <c r="BJ455" i="1"/>
  <c r="BC59" i="1"/>
  <c r="BM546" i="1"/>
  <c r="BT517" i="1"/>
  <c r="BO310" i="1"/>
  <c r="BO506" i="1"/>
  <c r="BO495" i="1"/>
  <c r="BD148" i="1"/>
  <c r="BQ385" i="1"/>
  <c r="BQ532" i="1"/>
  <c r="BQ528" i="1"/>
  <c r="BQ400" i="1"/>
  <c r="BQ262" i="1"/>
  <c r="BQ384" i="1"/>
  <c r="BQ524" i="1"/>
  <c r="BQ481" i="1"/>
  <c r="BQ505" i="1"/>
  <c r="BQ243" i="1"/>
  <c r="BQ330" i="1"/>
  <c r="BQ405" i="1"/>
  <c r="BQ313" i="1"/>
  <c r="BQ348" i="1"/>
  <c r="BQ440" i="1"/>
  <c r="BQ306" i="1"/>
  <c r="L36" i="18"/>
  <c r="M39" i="18"/>
  <c r="D46" i="22"/>
  <c r="F46" i="22" s="1"/>
  <c r="H46" i="22" s="1"/>
  <c r="D39" i="18"/>
  <c r="D36" i="18"/>
  <c r="M54" i="18"/>
  <c r="N36" i="18"/>
  <c r="D48" i="18"/>
  <c r="P30" i="18"/>
  <c r="M33" i="18"/>
  <c r="L30" i="18"/>
  <c r="P39" i="18"/>
  <c r="P40" i="18" s="1"/>
  <c r="P41" i="18" s="1"/>
  <c r="BT256" i="1"/>
  <c r="BT372" i="1"/>
  <c r="BT427" i="1"/>
  <c r="BT370" i="1"/>
  <c r="BT551" i="1"/>
  <c r="BT310" i="1"/>
  <c r="BT408" i="1"/>
  <c r="BT435" i="1"/>
  <c r="BT282" i="1"/>
  <c r="BT470" i="1"/>
  <c r="BT317" i="1"/>
  <c r="BT432" i="1"/>
  <c r="BT303" i="1"/>
  <c r="BT436" i="1"/>
  <c r="BT553" i="1"/>
  <c r="BT281" i="1"/>
  <c r="BT541" i="1"/>
  <c r="BT269" i="1"/>
  <c r="BT249" i="1"/>
  <c r="BT324" i="1"/>
  <c r="BT527" i="1"/>
  <c r="BT245" i="1"/>
  <c r="BT477" i="1"/>
  <c r="BT392" i="1"/>
  <c r="BT413" i="1"/>
  <c r="BT441" i="1"/>
  <c r="BT294" i="1"/>
  <c r="BT506" i="1"/>
  <c r="BI408" i="1"/>
  <c r="BI343" i="1"/>
  <c r="BI409" i="1"/>
  <c r="BI396" i="1"/>
  <c r="BI301" i="1"/>
  <c r="BI554" i="1"/>
  <c r="BI300" i="1"/>
  <c r="BI547" i="1"/>
  <c r="BI551" i="1"/>
  <c r="BI441" i="1"/>
  <c r="BI460" i="1"/>
  <c r="BI503" i="1"/>
  <c r="BI478" i="1"/>
  <c r="BI426" i="1"/>
  <c r="BI247" i="1"/>
  <c r="BI382" i="1"/>
  <c r="BI476" i="1"/>
  <c r="BI448" i="1"/>
  <c r="BI282" i="1"/>
  <c r="BI303" i="1"/>
  <c r="BI469" i="1"/>
  <c r="BI504" i="1"/>
  <c r="BI336" i="1"/>
  <c r="BI266" i="1"/>
  <c r="BI459" i="1"/>
  <c r="BO480" i="1"/>
  <c r="BO322" i="1"/>
  <c r="BO481" i="1"/>
  <c r="BO433" i="1"/>
  <c r="BO266" i="1"/>
  <c r="BO542" i="1"/>
  <c r="BO274" i="1"/>
  <c r="BO498" i="1"/>
  <c r="BO292" i="1"/>
  <c r="BO410" i="1"/>
  <c r="BO515" i="1"/>
  <c r="BO395" i="1"/>
  <c r="BO252" i="1"/>
  <c r="BO418" i="1"/>
  <c r="BO315" i="1"/>
  <c r="BO427" i="1"/>
  <c r="BO317" i="1"/>
  <c r="BO477" i="1"/>
  <c r="BO540" i="1"/>
  <c r="BO489" i="1"/>
  <c r="BO286" i="1"/>
  <c r="BO257" i="1"/>
  <c r="BO432" i="1"/>
  <c r="BO470" i="1"/>
  <c r="BO516" i="1"/>
  <c r="BO408" i="1"/>
  <c r="BO512" i="1"/>
  <c r="BO429" i="1"/>
  <c r="BO471" i="1"/>
  <c r="BO289" i="1"/>
  <c r="BO416" i="1"/>
  <c r="BO461" i="1"/>
  <c r="BO262" i="1"/>
  <c r="BO377" i="1"/>
  <c r="BO379" i="1"/>
  <c r="BO442" i="1"/>
  <c r="BO397" i="1"/>
  <c r="AV106" i="1"/>
  <c r="BN246" i="1"/>
  <c r="BN317" i="1"/>
  <c r="BN501" i="1"/>
  <c r="BN470" i="1"/>
  <c r="BN345" i="1"/>
  <c r="BN498" i="1"/>
  <c r="BN444" i="1"/>
  <c r="BN425" i="1"/>
  <c r="BN405" i="1"/>
  <c r="BN551" i="1"/>
  <c r="BN537" i="1"/>
  <c r="BN505" i="1"/>
  <c r="BN513" i="1"/>
  <c r="BN307" i="1"/>
  <c r="BN419" i="1"/>
  <c r="BN471" i="1"/>
  <c r="BN383" i="1"/>
  <c r="BN393" i="1"/>
  <c r="BN458" i="1"/>
  <c r="BN486" i="1"/>
  <c r="BN325" i="1"/>
  <c r="BN290" i="1"/>
  <c r="BN504" i="1"/>
  <c r="BN538" i="1"/>
  <c r="BN327" i="1"/>
  <c r="AH82" i="1"/>
  <c r="BS290" i="1"/>
  <c r="BS407" i="1"/>
  <c r="BJ329" i="1"/>
  <c r="BI328" i="1"/>
  <c r="BL441" i="1"/>
  <c r="BJ497" i="1"/>
  <c r="L17" i="18"/>
  <c r="BT484" i="1"/>
  <c r="BL317" i="1"/>
  <c r="BT319" i="1"/>
  <c r="BT273" i="1"/>
  <c r="BN388" i="1"/>
  <c r="BS347" i="1"/>
  <c r="D47" i="21"/>
  <c r="E47" i="21" s="1"/>
  <c r="BJ511" i="1"/>
  <c r="BJ452" i="1"/>
  <c r="BO283" i="1"/>
  <c r="T103" i="16"/>
  <c r="O19" i="20"/>
  <c r="N8" i="18"/>
  <c r="J13" i="22"/>
  <c r="BK502" i="1"/>
  <c r="BO308" i="1"/>
  <c r="BN468" i="1"/>
  <c r="BT442" i="1"/>
  <c r="BP246" i="1"/>
  <c r="BO325" i="1"/>
  <c r="S20" i="20"/>
  <c r="P8" i="18"/>
  <c r="BR341" i="1"/>
  <c r="AA99" i="16"/>
  <c r="AA105" i="16" s="1"/>
  <c r="AA111" i="16" s="1"/>
  <c r="DF120" i="1"/>
  <c r="U78" i="16"/>
  <c r="BM409" i="1"/>
  <c r="T6" i="20"/>
  <c r="BR391" i="1"/>
  <c r="BK504" i="1"/>
  <c r="EM120" i="1"/>
  <c r="BL475" i="1"/>
  <c r="BS437" i="1"/>
  <c r="BJ257" i="1"/>
  <c r="AB149" i="16"/>
  <c r="AB155" i="16" s="1"/>
  <c r="AB150" i="16"/>
  <c r="AB156" i="16" s="1"/>
  <c r="K20" i="22"/>
  <c r="M47" i="25"/>
  <c r="M24" i="25"/>
  <c r="W40" i="4"/>
  <c r="W45" i="4"/>
  <c r="K9" i="4"/>
  <c r="K7" i="20"/>
  <c r="BM306" i="1"/>
  <c r="AC114" i="1"/>
  <c r="BT289" i="1"/>
  <c r="BL262" i="1"/>
  <c r="BR277" i="1"/>
  <c r="BP249" i="1"/>
  <c r="BR405" i="1"/>
  <c r="BP519" i="1"/>
  <c r="BS281" i="1"/>
  <c r="BE203" i="1"/>
  <c r="BC199" i="1"/>
  <c r="N15" i="20"/>
  <c r="DC71" i="1"/>
  <c r="EJ71" i="1" s="1"/>
  <c r="DF71" i="1"/>
  <c r="EM71" i="1"/>
  <c r="DF11" i="1"/>
  <c r="EM11" i="1"/>
  <c r="DC11" i="1"/>
  <c r="EJ11" i="1" s="1"/>
  <c r="EM167" i="1"/>
  <c r="DC167" i="1"/>
  <c r="EJ167" i="1" s="1"/>
  <c r="DF167" i="1"/>
  <c r="DF15" i="1"/>
  <c r="EM15" i="1"/>
  <c r="DC15" i="1"/>
  <c r="EJ15" i="1" s="1"/>
  <c r="EM82" i="1"/>
  <c r="DC82" i="1"/>
  <c r="EJ82" i="1" s="1"/>
  <c r="DF82" i="1"/>
  <c r="DF128" i="1"/>
  <c r="DC128" i="1"/>
  <c r="EJ128" i="1" s="1"/>
  <c r="EM128" i="1"/>
  <c r="DF229" i="1"/>
  <c r="EM229" i="1"/>
  <c r="DC229" i="1"/>
  <c r="EJ229" i="1" s="1"/>
  <c r="DC233" i="1"/>
  <c r="EJ233" i="1" s="1"/>
  <c r="EM233" i="1"/>
  <c r="DF233" i="1"/>
  <c r="EM35" i="1"/>
  <c r="DC35" i="1"/>
  <c r="EJ35" i="1" s="1"/>
  <c r="DF35" i="1"/>
  <c r="DC136" i="1"/>
  <c r="EJ136" i="1" s="1"/>
  <c r="EM136" i="1"/>
  <c r="DF136" i="1"/>
  <c r="EM237" i="1"/>
  <c r="DC237" i="1"/>
  <c r="EJ237" i="1" s="1"/>
  <c r="DF237" i="1"/>
  <c r="DF45" i="1"/>
  <c r="DC45" i="1"/>
  <c r="EJ45" i="1" s="1"/>
  <c r="EM45" i="1"/>
  <c r="T38" i="20"/>
  <c r="DF46" i="1"/>
  <c r="DC46" i="1"/>
  <c r="EJ46" i="1" s="1"/>
  <c r="EM46" i="1"/>
  <c r="EM242" i="1"/>
  <c r="DC242" i="1"/>
  <c r="EJ242" i="1" s="1"/>
  <c r="DF242" i="1"/>
  <c r="DF148" i="1"/>
  <c r="EM148" i="1"/>
  <c r="DC148" i="1"/>
  <c r="EJ148" i="1" s="1"/>
  <c r="DF201" i="1"/>
  <c r="EM201" i="1"/>
  <c r="DC201" i="1"/>
  <c r="EJ201" i="1" s="1"/>
  <c r="DF213" i="1"/>
  <c r="DC213" i="1"/>
  <c r="EJ213" i="1" s="1"/>
  <c r="EM213" i="1"/>
  <c r="Z149" i="16"/>
  <c r="Z155" i="16" s="1"/>
  <c r="AA150" i="16"/>
  <c r="AA156" i="16" s="1"/>
  <c r="AB21" i="26"/>
  <c r="DC85" i="1"/>
  <c r="EJ85" i="1" s="1"/>
  <c r="EM85" i="1"/>
  <c r="DF85" i="1"/>
  <c r="DF31" i="1"/>
  <c r="EM31" i="1"/>
  <c r="DC31" i="1"/>
  <c r="EJ31" i="1" s="1"/>
  <c r="EM74" i="1"/>
  <c r="DF74" i="1"/>
  <c r="DC74" i="1"/>
  <c r="EJ74" i="1" s="1"/>
  <c r="EM137" i="1"/>
  <c r="DF137" i="1"/>
  <c r="DC137" i="1"/>
  <c r="EJ137" i="1" s="1"/>
  <c r="DF138" i="1"/>
  <c r="EM138" i="1"/>
  <c r="DC138" i="1"/>
  <c r="EJ138" i="1" s="1"/>
  <c r="DC143" i="1"/>
  <c r="EJ143" i="1" s="1"/>
  <c r="EM143" i="1"/>
  <c r="DF143" i="1"/>
  <c r="DC224" i="1"/>
  <c r="EJ224" i="1" s="1"/>
  <c r="DF224" i="1"/>
  <c r="EM224" i="1"/>
  <c r="DF176" i="1"/>
  <c r="EM176" i="1"/>
  <c r="DC176" i="1"/>
  <c r="EJ176" i="1" s="1"/>
  <c r="EM132" i="1"/>
  <c r="DC132" i="1"/>
  <c r="EJ132" i="1" s="1"/>
  <c r="DF132" i="1"/>
  <c r="DC65" i="1"/>
  <c r="EJ65" i="1" s="1"/>
  <c r="EM65" i="1"/>
  <c r="DF65" i="1"/>
  <c r="DC192" i="1"/>
  <c r="EJ192" i="1" s="1"/>
  <c r="DF192" i="1"/>
  <c r="EM192" i="1"/>
  <c r="EM123" i="1"/>
  <c r="DF123" i="1"/>
  <c r="DC123" i="1"/>
  <c r="EJ123" i="1" s="1"/>
  <c r="I68" i="25"/>
  <c r="N66" i="25"/>
  <c r="L66" i="25"/>
  <c r="M66" i="25"/>
  <c r="M64" i="25"/>
  <c r="L64" i="25"/>
  <c r="L22" i="25"/>
  <c r="N22" i="25"/>
  <c r="E60" i="20"/>
  <c r="F60" i="20" s="1"/>
  <c r="G60" i="20" s="1"/>
  <c r="H60" i="20" s="1"/>
  <c r="I60" i="20" s="1"/>
  <c r="J60" i="20" s="1"/>
  <c r="E69" i="4"/>
  <c r="F69" i="4" s="1"/>
  <c r="G69" i="4" s="1"/>
  <c r="H69" i="4" s="1"/>
  <c r="I69" i="4" s="1"/>
  <c r="Q66" i="4"/>
  <c r="V39" i="4"/>
  <c r="R68" i="4"/>
  <c r="U41" i="4"/>
  <c r="L33" i="4"/>
  <c r="V46" i="4"/>
  <c r="K37" i="20"/>
  <c r="K44" i="20"/>
  <c r="N37" i="25"/>
  <c r="L37" i="25"/>
  <c r="M37" i="25"/>
  <c r="O20" i="22"/>
  <c r="DF70" i="1"/>
  <c r="DC70" i="1"/>
  <c r="EJ70" i="1" s="1"/>
  <c r="EM70" i="1"/>
  <c r="DC208" i="1"/>
  <c r="EJ208" i="1" s="1"/>
  <c r="DF208" i="1"/>
  <c r="EM208" i="1"/>
  <c r="DC185" i="1"/>
  <c r="EJ185" i="1" s="1"/>
  <c r="EM185" i="1"/>
  <c r="DF185" i="1"/>
  <c r="DF163" i="1"/>
  <c r="DC163" i="1"/>
  <c r="EJ163" i="1" s="1"/>
  <c r="EM163" i="1"/>
  <c r="EM155" i="1"/>
  <c r="DC155" i="1"/>
  <c r="DF155" i="1"/>
  <c r="EM62" i="1"/>
  <c r="DF62" i="1"/>
  <c r="DC62" i="1"/>
  <c r="EJ62" i="1" s="1"/>
  <c r="DC55" i="1"/>
  <c r="EJ55" i="1" s="1"/>
  <c r="EM55" i="1"/>
  <c r="DF55" i="1"/>
  <c r="DC39" i="1"/>
  <c r="EJ39" i="1" s="1"/>
  <c r="DF39" i="1"/>
  <c r="EM39" i="1"/>
  <c r="DF159" i="1"/>
  <c r="EM159" i="1"/>
  <c r="DC159" i="1"/>
  <c r="EJ159" i="1" s="1"/>
  <c r="DF174" i="1"/>
  <c r="DC174" i="1"/>
  <c r="EJ174" i="1" s="1"/>
  <c r="EM174" i="1"/>
  <c r="EM212" i="1"/>
  <c r="DC212" i="1"/>
  <c r="EJ212" i="1" s="1"/>
  <c r="DF212" i="1"/>
  <c r="L74" i="25"/>
  <c r="N74" i="25"/>
  <c r="L78" i="25"/>
  <c r="M78" i="25"/>
  <c r="N80" i="25"/>
  <c r="M80" i="25"/>
  <c r="M79" i="25"/>
  <c r="N79" i="25"/>
  <c r="L79" i="25"/>
  <c r="L77" i="25"/>
  <c r="AB128" i="16"/>
  <c r="AB134" i="16" s="1"/>
  <c r="AA128" i="16"/>
  <c r="AA134" i="16" s="1"/>
  <c r="AC127" i="16"/>
  <c r="AC133" i="16" s="1"/>
  <c r="AE130" i="16"/>
  <c r="AE136" i="16" s="1"/>
  <c r="AA130" i="16"/>
  <c r="AA136" i="16" s="1"/>
  <c r="AE129" i="16"/>
  <c r="AE135" i="16" s="1"/>
  <c r="DF29" i="1"/>
  <c r="EM29" i="1"/>
  <c r="DC29" i="1"/>
  <c r="EJ29" i="1" s="1"/>
  <c r="DF181" i="1"/>
  <c r="DC181" i="1"/>
  <c r="EJ181" i="1" s="1"/>
  <c r="EM181" i="1"/>
  <c r="DC84" i="1"/>
  <c r="EJ84" i="1" s="1"/>
  <c r="DF84" i="1"/>
  <c r="EM84" i="1"/>
  <c r="DF231" i="1"/>
  <c r="DC231" i="1"/>
  <c r="EJ231" i="1" s="1"/>
  <c r="EM231" i="1"/>
  <c r="DC76" i="1"/>
  <c r="EJ76" i="1" s="1"/>
  <c r="DF76" i="1"/>
  <c r="EM76" i="1"/>
  <c r="DF235" i="1"/>
  <c r="EM235" i="1"/>
  <c r="DC235" i="1"/>
  <c r="EJ235" i="1" s="1"/>
  <c r="EM100" i="1"/>
  <c r="DC100" i="1"/>
  <c r="EJ100" i="1" s="1"/>
  <c r="DF100" i="1"/>
  <c r="EM107" i="1"/>
  <c r="DF107" i="1"/>
  <c r="DC107" i="1"/>
  <c r="EJ107" i="1" s="1"/>
  <c r="EM129" i="1"/>
  <c r="DF129" i="1"/>
  <c r="DC129" i="1"/>
  <c r="EJ129" i="1" s="1"/>
  <c r="DF110" i="1"/>
  <c r="DC110" i="1"/>
  <c r="EJ110" i="1" s="1"/>
  <c r="EM110" i="1"/>
  <c r="EM64" i="1"/>
  <c r="DC64" i="1"/>
  <c r="EJ64" i="1" s="1"/>
  <c r="DF64" i="1"/>
  <c r="DF18" i="1"/>
  <c r="DC18" i="1"/>
  <c r="EJ18" i="1" s="1"/>
  <c r="EM18" i="1"/>
  <c r="DC73" i="1"/>
  <c r="EJ73" i="1" s="1"/>
  <c r="EM73" i="1"/>
  <c r="DF73" i="1"/>
  <c r="DC23" i="1"/>
  <c r="EJ23" i="1" s="1"/>
  <c r="DF23" i="1"/>
  <c r="EM23" i="1"/>
  <c r="DC78" i="1"/>
  <c r="EJ78" i="1" s="1"/>
  <c r="EM78" i="1"/>
  <c r="DF78" i="1"/>
  <c r="EM92" i="1"/>
  <c r="DF92" i="1"/>
  <c r="DC92" i="1"/>
  <c r="EJ92" i="1" s="1"/>
  <c r="X70" i="4"/>
  <c r="U15" i="4"/>
  <c r="J15" i="4"/>
  <c r="L15" i="4"/>
  <c r="V119" i="16"/>
  <c r="P62" i="4"/>
  <c r="J18" i="4"/>
  <c r="L18" i="4"/>
  <c r="W18" i="4"/>
  <c r="W11" i="4"/>
  <c r="D75" i="20"/>
  <c r="E75" i="20" s="1"/>
  <c r="F75" i="20" s="1"/>
  <c r="G75" i="20" s="1"/>
  <c r="H75" i="20" s="1"/>
  <c r="I75" i="20" s="1"/>
  <c r="J75" i="20" s="1"/>
  <c r="K20" i="20"/>
  <c r="U119" i="16"/>
  <c r="O119" i="16"/>
  <c r="J10" i="20"/>
  <c r="W6" i="4"/>
  <c r="O71" i="4"/>
  <c r="M23" i="4"/>
  <c r="AA58" i="4"/>
  <c r="V13" i="4"/>
  <c r="Q67" i="4"/>
  <c r="V23" i="4"/>
  <c r="S76" i="4"/>
  <c r="W22" i="4"/>
  <c r="N73" i="4"/>
  <c r="Y64" i="4"/>
  <c r="M10" i="4"/>
  <c r="L4" i="4"/>
  <c r="J4" i="4"/>
  <c r="Y72" i="4"/>
  <c r="D59" i="4"/>
  <c r="E59" i="4" s="1"/>
  <c r="F59" i="4" s="1"/>
  <c r="G59" i="4" s="1"/>
  <c r="H59" i="4" s="1"/>
  <c r="U59" i="4" s="1"/>
  <c r="M17" i="4"/>
  <c r="X77" i="4"/>
  <c r="DC42" i="1"/>
  <c r="EM42" i="1"/>
  <c r="DF42" i="1"/>
  <c r="M9" i="25"/>
  <c r="N9" i="25"/>
  <c r="L16" i="25"/>
  <c r="M16" i="25"/>
  <c r="N16" i="25"/>
  <c r="AA151" i="16"/>
  <c r="AA157" i="16" s="1"/>
  <c r="BM503" i="1"/>
  <c r="BM547" i="1"/>
  <c r="BO297" i="1"/>
  <c r="DF141" i="1"/>
  <c r="DC141" i="1"/>
  <c r="EJ141" i="1" s="1"/>
  <c r="EM141" i="1"/>
  <c r="EJ155" i="1"/>
  <c r="EM30" i="1"/>
  <c r="DC30" i="1"/>
  <c r="EJ30" i="1" s="1"/>
  <c r="DF30" i="1"/>
  <c r="DF83" i="1"/>
  <c r="EM83" i="1"/>
  <c r="DC83" i="1"/>
  <c r="EJ83" i="1" s="1"/>
  <c r="DF184" i="1"/>
  <c r="EM184" i="1"/>
  <c r="DC184" i="1"/>
  <c r="EJ184" i="1" s="1"/>
  <c r="DF171" i="1"/>
  <c r="DC171" i="1"/>
  <c r="EJ171" i="1" s="1"/>
  <c r="EM171" i="1"/>
  <c r="G10" i="2"/>
  <c r="G12" i="2" s="1"/>
  <c r="S1" i="8"/>
  <c r="EM178" i="1"/>
  <c r="DC178" i="1"/>
  <c r="EJ178" i="1" s="1"/>
  <c r="DF178" i="1"/>
  <c r="DC109" i="1"/>
  <c r="EJ109" i="1" s="1"/>
  <c r="EM109" i="1"/>
  <c r="DF109" i="1"/>
  <c r="EM95" i="1"/>
  <c r="DF95" i="1"/>
  <c r="DC95" i="1"/>
  <c r="EJ95" i="1" s="1"/>
  <c r="DC94" i="1"/>
  <c r="EJ94" i="1" s="1"/>
  <c r="DF94" i="1"/>
  <c r="EM164" i="1"/>
  <c r="DF164" i="1"/>
  <c r="DC164" i="1"/>
  <c r="EJ164" i="1" s="1"/>
  <c r="DC170" i="1"/>
  <c r="EJ170" i="1" s="1"/>
  <c r="EM170" i="1"/>
  <c r="DF170" i="1"/>
  <c r="DF210" i="1"/>
  <c r="EM210" i="1"/>
  <c r="DC210" i="1"/>
  <c r="EJ210" i="1" s="1"/>
  <c r="DF52" i="1"/>
  <c r="EM52" i="1"/>
  <c r="DC52" i="1"/>
  <c r="EJ52" i="1" s="1"/>
  <c r="EM240" i="1"/>
  <c r="DC240" i="1"/>
  <c r="EJ240" i="1" s="1"/>
  <c r="DF240" i="1"/>
  <c r="EM154" i="1"/>
  <c r="EM226" i="1"/>
  <c r="DC226" i="1"/>
  <c r="EJ226" i="1" s="1"/>
  <c r="DF226" i="1"/>
  <c r="DC90" i="1"/>
  <c r="EJ90" i="1" s="1"/>
  <c r="EM90" i="1"/>
  <c r="DF90" i="1"/>
  <c r="EM59" i="1"/>
  <c r="DF59" i="1"/>
  <c r="DC59" i="1"/>
  <c r="EJ59" i="1" s="1"/>
  <c r="DC145" i="1"/>
  <c r="EJ145" i="1" s="1"/>
  <c r="EM145" i="1"/>
  <c r="DF145" i="1"/>
  <c r="EM97" i="1"/>
  <c r="DC97" i="1"/>
  <c r="EJ97" i="1" s="1"/>
  <c r="DF97" i="1"/>
  <c r="DC34" i="1"/>
  <c r="EJ34" i="1" s="1"/>
  <c r="EM34" i="1"/>
  <c r="DF34" i="1"/>
  <c r="DF217" i="1"/>
  <c r="DC217" i="1"/>
  <c r="EJ217" i="1" s="1"/>
  <c r="EM217" i="1"/>
  <c r="DC86" i="1"/>
  <c r="EJ86" i="1" s="1"/>
  <c r="EM86" i="1"/>
  <c r="DF86" i="1"/>
  <c r="DF105" i="1"/>
  <c r="DC105" i="1"/>
  <c r="EJ105" i="1" s="1"/>
  <c r="EM105" i="1"/>
  <c r="DF5" i="1"/>
  <c r="EM5" i="1"/>
  <c r="DC5" i="1"/>
  <c r="EJ5" i="1" s="1"/>
  <c r="N63" i="25"/>
  <c r="M63" i="25"/>
  <c r="L63" i="25"/>
  <c r="H68" i="25"/>
  <c r="N70" i="25"/>
  <c r="L70" i="25"/>
  <c r="M70" i="25"/>
  <c r="L65" i="25"/>
  <c r="N65" i="25"/>
  <c r="M65" i="25"/>
  <c r="O101" i="25"/>
  <c r="J37" i="20"/>
  <c r="J40" i="20"/>
  <c r="L38" i="4"/>
  <c r="P60" i="4"/>
  <c r="T33" i="4"/>
  <c r="U33" i="4"/>
  <c r="J33" i="4"/>
  <c r="J36" i="20"/>
  <c r="M31" i="4"/>
  <c r="M36" i="4"/>
  <c r="M33" i="25"/>
  <c r="L33" i="25"/>
  <c r="N33" i="25"/>
  <c r="M34" i="25"/>
  <c r="L34" i="25"/>
  <c r="N34" i="25"/>
  <c r="I41" i="25"/>
  <c r="M20" i="22"/>
  <c r="AA10" i="26"/>
  <c r="AC11" i="26" s="1"/>
  <c r="AA8" i="16"/>
  <c r="G17" i="22"/>
  <c r="Q17" i="22" s="1"/>
  <c r="DF169" i="1"/>
  <c r="EM169" i="1"/>
  <c r="DC169" i="1"/>
  <c r="EJ169" i="1" s="1"/>
  <c r="DC236" i="1"/>
  <c r="EJ236" i="1" s="1"/>
  <c r="EM236" i="1"/>
  <c r="DF236" i="1"/>
  <c r="DC216" i="1"/>
  <c r="EJ216" i="1" s="1"/>
  <c r="DF216" i="1"/>
  <c r="EM216" i="1"/>
  <c r="EM209" i="1"/>
  <c r="DF209" i="1"/>
  <c r="DC209" i="1"/>
  <c r="EJ209" i="1" s="1"/>
  <c r="DF66" i="1"/>
  <c r="EM66" i="1"/>
  <c r="DC66" i="1"/>
  <c r="EJ66" i="1" s="1"/>
  <c r="DC50" i="1"/>
  <c r="EJ50" i="1" s="1"/>
  <c r="DF50" i="1"/>
  <c r="EM50" i="1"/>
  <c r="DC239" i="1"/>
  <c r="EJ239" i="1" s="1"/>
  <c r="EM239" i="1"/>
  <c r="DF239" i="1"/>
  <c r="EM40" i="1"/>
  <c r="DC40" i="1"/>
  <c r="EJ40" i="1" s="1"/>
  <c r="DF40" i="1"/>
  <c r="EM162" i="1"/>
  <c r="DF162" i="1"/>
  <c r="DC162" i="1"/>
  <c r="EJ162" i="1" s="1"/>
  <c r="EM43" i="1"/>
  <c r="DC43" i="1"/>
  <c r="EJ43" i="1" s="1"/>
  <c r="DF43" i="1"/>
  <c r="AB20" i="26"/>
  <c r="H83" i="25"/>
  <c r="AB48" i="16"/>
  <c r="AD48" i="16" s="1"/>
  <c r="Z128" i="16"/>
  <c r="Z134" i="16" s="1"/>
  <c r="DC4" i="1"/>
  <c r="DF4" i="1"/>
  <c r="EM4" i="1"/>
  <c r="AB47" i="16"/>
  <c r="AD47" i="16" s="1"/>
  <c r="AD129" i="16"/>
  <c r="AD135" i="16" s="1"/>
  <c r="AB129" i="16"/>
  <c r="AB135" i="16" s="1"/>
  <c r="Z129" i="16"/>
  <c r="Z135" i="16" s="1"/>
  <c r="DC219" i="1"/>
  <c r="EJ219" i="1" s="1"/>
  <c r="DF219" i="1"/>
  <c r="EM219" i="1"/>
  <c r="DC58" i="1"/>
  <c r="EJ58" i="1" s="1"/>
  <c r="EM58" i="1"/>
  <c r="DF58" i="1"/>
  <c r="DC134" i="1"/>
  <c r="EJ134" i="1" s="1"/>
  <c r="EM134" i="1"/>
  <c r="DF134" i="1"/>
  <c r="EM177" i="1"/>
  <c r="DC177" i="1"/>
  <c r="EJ177" i="1" s="1"/>
  <c r="DF177" i="1"/>
  <c r="DC81" i="1"/>
  <c r="EJ81" i="1" s="1"/>
  <c r="DF81" i="1"/>
  <c r="EM81" i="1"/>
  <c r="EM135" i="1"/>
  <c r="DC135" i="1"/>
  <c r="EJ135" i="1" s="1"/>
  <c r="DF135" i="1"/>
  <c r="EM151" i="1"/>
  <c r="DC147" i="1"/>
  <c r="EJ147" i="1" s="1"/>
  <c r="DF232" i="1"/>
  <c r="EM232" i="1"/>
  <c r="DC232" i="1"/>
  <c r="EJ232" i="1" s="1"/>
  <c r="DC124" i="1"/>
  <c r="EJ124" i="1" s="1"/>
  <c r="EM124" i="1"/>
  <c r="DF124" i="1"/>
  <c r="K69" i="22"/>
  <c r="N92" i="25"/>
  <c r="DF153" i="1"/>
  <c r="DF89" i="1"/>
  <c r="EM89" i="1"/>
  <c r="DC89" i="1"/>
  <c r="EJ89" i="1" s="1"/>
  <c r="D68" i="20"/>
  <c r="E68" i="20" s="1"/>
  <c r="F68" i="20" s="1"/>
  <c r="G68" i="20" s="1"/>
  <c r="H68" i="20" s="1"/>
  <c r="I68" i="20" s="1"/>
  <c r="J68" i="20" s="1"/>
  <c r="R72" i="4"/>
  <c r="U18" i="4"/>
  <c r="Y58" i="4"/>
  <c r="L16" i="4"/>
  <c r="J16" i="4"/>
  <c r="P11" i="20"/>
  <c r="L13" i="4"/>
  <c r="J13" i="4"/>
  <c r="O70" i="4"/>
  <c r="X69" i="4"/>
  <c r="D61" i="20"/>
  <c r="E61" i="20" s="1"/>
  <c r="F61" i="20" s="1"/>
  <c r="G61" i="20" s="1"/>
  <c r="H61" i="20" s="1"/>
  <c r="I61" i="20" s="1"/>
  <c r="J61" i="20" s="1"/>
  <c r="P65" i="4"/>
  <c r="T11" i="4"/>
  <c r="N58" i="4"/>
  <c r="M8" i="4"/>
  <c r="M119" i="16"/>
  <c r="S120" i="16"/>
  <c r="J15" i="20"/>
  <c r="Z76" i="4"/>
  <c r="W21" i="4"/>
  <c r="J11" i="4"/>
  <c r="K23" i="20"/>
  <c r="P63" i="4"/>
  <c r="T9" i="4"/>
  <c r="J13" i="20"/>
  <c r="K4" i="4"/>
  <c r="M141" i="16"/>
  <c r="T7" i="4"/>
  <c r="Y75" i="4"/>
  <c r="Q58" i="4"/>
  <c r="V4" i="4"/>
  <c r="EM16" i="1"/>
  <c r="DF16" i="1"/>
  <c r="DC16" i="1"/>
  <c r="EJ16" i="1" s="1"/>
  <c r="DC19" i="1"/>
  <c r="EJ19" i="1" s="1"/>
  <c r="EM19" i="1"/>
  <c r="DF19" i="1"/>
  <c r="DF182" i="1"/>
  <c r="DC182" i="1"/>
  <c r="EJ182" i="1" s="1"/>
  <c r="EM182" i="1"/>
  <c r="DF161" i="1"/>
  <c r="EM161" i="1"/>
  <c r="DC161" i="1"/>
  <c r="EJ161" i="1" s="1"/>
  <c r="N12" i="25"/>
  <c r="Z151" i="16"/>
  <c r="Z157" i="16" s="1"/>
  <c r="AB151" i="16"/>
  <c r="AB157" i="16" s="1"/>
  <c r="E12" i="18"/>
  <c r="E13" i="18" s="1"/>
  <c r="F15" i="18"/>
  <c r="F16" i="18" s="1"/>
  <c r="I21" i="18"/>
  <c r="I22" i="18" s="1"/>
  <c r="H15" i="18"/>
  <c r="H16" i="18" s="1"/>
  <c r="E15" i="18"/>
  <c r="E16" i="18" s="1"/>
  <c r="L21" i="18"/>
  <c r="L22" i="18" s="1"/>
  <c r="J21" i="18"/>
  <c r="J22" i="18" s="1"/>
  <c r="E18" i="18"/>
  <c r="E19" i="18" s="1"/>
  <c r="F12" i="18"/>
  <c r="F13" i="18" s="1"/>
  <c r="G18" i="18"/>
  <c r="G19" i="18" s="1"/>
  <c r="E21" i="18"/>
  <c r="E22" i="18" s="1"/>
  <c r="K21" i="18"/>
  <c r="K22" i="18" s="1"/>
  <c r="J18" i="18"/>
  <c r="J19" i="18" s="1"/>
  <c r="H21" i="18"/>
  <c r="H22" i="18" s="1"/>
  <c r="H18" i="18"/>
  <c r="H19" i="18" s="1"/>
  <c r="F18" i="18"/>
  <c r="F19" i="18" s="1"/>
  <c r="G15" i="18"/>
  <c r="G16" i="18" s="1"/>
  <c r="F21" i="18"/>
  <c r="F22" i="18" s="1"/>
  <c r="I18" i="18"/>
  <c r="I19" i="18" s="1"/>
  <c r="G21" i="18"/>
  <c r="G22" i="18" s="1"/>
  <c r="BT489" i="1"/>
  <c r="BN451" i="1"/>
  <c r="DF193" i="1"/>
  <c r="DC193" i="1"/>
  <c r="EJ193" i="1" s="1"/>
  <c r="EM193" i="1"/>
  <c r="DF6" i="1"/>
  <c r="DC6" i="1"/>
  <c r="EJ6" i="1" s="1"/>
  <c r="EM6" i="1"/>
  <c r="DF111" i="1"/>
  <c r="DC111" i="1"/>
  <c r="EJ111" i="1" s="1"/>
  <c r="EM111" i="1"/>
  <c r="EM121" i="1"/>
  <c r="DC121" i="1"/>
  <c r="EJ121" i="1" s="1"/>
  <c r="DF121" i="1"/>
  <c r="DF67" i="1"/>
  <c r="EM67" i="1"/>
  <c r="DC67" i="1"/>
  <c r="EJ67" i="1" s="1"/>
  <c r="DC207" i="1"/>
  <c r="EJ207" i="1" s="1"/>
  <c r="DF207" i="1"/>
  <c r="EM207" i="1"/>
  <c r="EM158" i="1"/>
  <c r="DC158" i="1"/>
  <c r="EJ158" i="1" s="1"/>
  <c r="DF158" i="1"/>
  <c r="DF41" i="1"/>
  <c r="EM41" i="1"/>
  <c r="DC41" i="1"/>
  <c r="EJ41" i="1" s="1"/>
  <c r="DC119" i="1"/>
  <c r="EJ119" i="1" s="1"/>
  <c r="EM119" i="1"/>
  <c r="DF119" i="1"/>
  <c r="EM96" i="1"/>
  <c r="DC96" i="1"/>
  <c r="EJ96" i="1" s="1"/>
  <c r="DF96" i="1"/>
  <c r="DC17" i="1"/>
  <c r="EJ17" i="1" s="1"/>
  <c r="EM17" i="1"/>
  <c r="DF17" i="1"/>
  <c r="DF61" i="1"/>
  <c r="EM61" i="1"/>
  <c r="DC61" i="1"/>
  <c r="EJ61" i="1" s="1"/>
  <c r="DC28" i="1"/>
  <c r="EJ28" i="1" s="1"/>
  <c r="EM28" i="1"/>
  <c r="DF28" i="1"/>
  <c r="EM47" i="1"/>
  <c r="DC47" i="1"/>
  <c r="EJ47" i="1" s="1"/>
  <c r="DF47" i="1"/>
  <c r="DC8" i="1"/>
  <c r="EJ8" i="1" s="1"/>
  <c r="DF8" i="1"/>
  <c r="EM8" i="1"/>
  <c r="DC51" i="1"/>
  <c r="EJ51" i="1" s="1"/>
  <c r="EM51" i="1"/>
  <c r="DF51" i="1"/>
  <c r="DC218" i="1"/>
  <c r="EJ218" i="1" s="1"/>
  <c r="DF218" i="1"/>
  <c r="EM218" i="1"/>
  <c r="DC116" i="1"/>
  <c r="EJ116" i="1" s="1"/>
  <c r="EM116" i="1"/>
  <c r="DF116" i="1"/>
  <c r="G68" i="25"/>
  <c r="M67" i="25"/>
  <c r="N67" i="25"/>
  <c r="T40" i="4"/>
  <c r="J41" i="4"/>
  <c r="M40" i="25"/>
  <c r="N40" i="25"/>
  <c r="L40" i="25"/>
  <c r="H41" i="25"/>
  <c r="AC8" i="16"/>
  <c r="AA9" i="16" s="1"/>
  <c r="AC10" i="26"/>
  <c r="G19" i="22"/>
  <c r="Q19" i="22" s="1"/>
  <c r="DF117" i="1"/>
  <c r="EM117" i="1"/>
  <c r="DC117" i="1"/>
  <c r="EJ117" i="1" s="1"/>
  <c r="DF21" i="1"/>
  <c r="EM21" i="1"/>
  <c r="DC21" i="1"/>
  <c r="EJ21" i="1" s="1"/>
  <c r="DF144" i="1"/>
  <c r="EM144" i="1"/>
  <c r="DC144" i="1"/>
  <c r="EJ144" i="1" s="1"/>
  <c r="DF227" i="1"/>
  <c r="DC227" i="1"/>
  <c r="EJ227" i="1" s="1"/>
  <c r="EM227" i="1"/>
  <c r="EM166" i="1"/>
  <c r="DC166" i="1"/>
  <c r="EJ166" i="1" s="1"/>
  <c r="DF166" i="1"/>
  <c r="DF204" i="1"/>
  <c r="DC204" i="1"/>
  <c r="EJ204" i="1" s="1"/>
  <c r="EM204" i="1"/>
  <c r="EM225" i="1"/>
  <c r="DC225" i="1"/>
  <c r="EJ225" i="1" s="1"/>
  <c r="DF225" i="1"/>
  <c r="DC7" i="1"/>
  <c r="EJ7" i="1" s="1"/>
  <c r="DF7" i="1"/>
  <c r="EM7" i="1"/>
  <c r="DF241" i="1"/>
  <c r="EM241" i="1"/>
  <c r="DC241" i="1"/>
  <c r="EJ241" i="1" s="1"/>
  <c r="DC36" i="1"/>
  <c r="EJ36" i="1" s="1"/>
  <c r="EM36" i="1"/>
  <c r="DF36" i="1"/>
  <c r="EM68" i="1"/>
  <c r="DC68" i="1"/>
  <c r="EJ68" i="1" s="1"/>
  <c r="DF68" i="1"/>
  <c r="DF102" i="1"/>
  <c r="EM102" i="1"/>
  <c r="DC102" i="1"/>
  <c r="EJ102" i="1" s="1"/>
  <c r="DC25" i="1"/>
  <c r="EJ25" i="1" s="1"/>
  <c r="EM25" i="1"/>
  <c r="DF25" i="1"/>
  <c r="DC194" i="1"/>
  <c r="EJ194" i="1" s="1"/>
  <c r="DF194" i="1"/>
  <c r="EM194" i="1"/>
  <c r="DF127" i="1"/>
  <c r="DC127" i="1"/>
  <c r="EJ127" i="1" s="1"/>
  <c r="EM127" i="1"/>
  <c r="EM172" i="1"/>
  <c r="DC172" i="1"/>
  <c r="EJ172" i="1" s="1"/>
  <c r="DF172" i="1"/>
  <c r="M81" i="25"/>
  <c r="N81" i="25"/>
  <c r="Z127" i="16"/>
  <c r="Z133" i="16" s="1"/>
  <c r="AE128" i="16"/>
  <c r="AE134" i="16" s="1"/>
  <c r="AD127" i="16"/>
  <c r="AD133" i="16" s="1"/>
  <c r="AA127" i="16"/>
  <c r="AA133" i="16" s="1"/>
  <c r="AB130" i="16"/>
  <c r="AB136" i="16" s="1"/>
  <c r="AE10" i="26"/>
  <c r="AE8" i="16"/>
  <c r="AC129" i="16"/>
  <c r="AC135" i="16" s="1"/>
  <c r="AD130" i="16"/>
  <c r="AD136" i="16" s="1"/>
  <c r="DC115" i="1"/>
  <c r="EJ115" i="1" s="1"/>
  <c r="EM115" i="1"/>
  <c r="DF115" i="1"/>
  <c r="DF179" i="1"/>
  <c r="DC179" i="1"/>
  <c r="EJ179" i="1" s="1"/>
  <c r="EM179" i="1"/>
  <c r="DF205" i="1"/>
  <c r="DC205" i="1"/>
  <c r="EJ205" i="1" s="1"/>
  <c r="EM205" i="1"/>
  <c r="DF146" i="1"/>
  <c r="DC146" i="1"/>
  <c r="EJ146" i="1" s="1"/>
  <c r="EM146" i="1"/>
  <c r="DF156" i="1"/>
  <c r="EM156" i="1"/>
  <c r="DC156" i="1"/>
  <c r="EJ156" i="1" s="1"/>
  <c r="DF139" i="1"/>
  <c r="DC139" i="1"/>
  <c r="EJ139" i="1" s="1"/>
  <c r="EM139" i="1"/>
  <c r="EM10" i="1"/>
  <c r="DC10" i="1"/>
  <c r="EJ10" i="1" s="1"/>
  <c r="DF10" i="1"/>
  <c r="DC118" i="1"/>
  <c r="EJ118" i="1" s="1"/>
  <c r="EM118" i="1"/>
  <c r="DF118" i="1"/>
  <c r="EM173" i="1"/>
  <c r="DF173" i="1"/>
  <c r="DC173" i="1"/>
  <c r="EJ173" i="1" s="1"/>
  <c r="EM103" i="1"/>
  <c r="DF103" i="1"/>
  <c r="DC103" i="1"/>
  <c r="EJ103" i="1" s="1"/>
  <c r="T5" i="4"/>
  <c r="P59" i="4"/>
  <c r="P69" i="4"/>
  <c r="T15" i="4"/>
  <c r="Q70" i="4"/>
  <c r="V16" i="4"/>
  <c r="U21" i="4"/>
  <c r="R75" i="4"/>
  <c r="X61" i="4"/>
  <c r="Y61" i="4"/>
  <c r="R70" i="4"/>
  <c r="U16" i="4"/>
  <c r="D67" i="20"/>
  <c r="E67" i="20" s="1"/>
  <c r="F67" i="20" s="1"/>
  <c r="G67" i="20" s="1"/>
  <c r="H67" i="20" s="1"/>
  <c r="I67" i="20" s="1"/>
  <c r="J67" i="20" s="1"/>
  <c r="Q63" i="4"/>
  <c r="V9" i="4"/>
  <c r="V8" i="4"/>
  <c r="Q62" i="4"/>
  <c r="X120" i="16"/>
  <c r="K5" i="20"/>
  <c r="W173" i="16"/>
  <c r="K9" i="20"/>
  <c r="N62" i="4"/>
  <c r="S67" i="4"/>
  <c r="O73" i="4"/>
  <c r="K12" i="4"/>
  <c r="P70" i="4"/>
  <c r="T16" i="4"/>
  <c r="J9" i="20"/>
  <c r="D77" i="4"/>
  <c r="E77" i="4" s="1"/>
  <c r="F77" i="4" s="1"/>
  <c r="G77" i="4" s="1"/>
  <c r="H77" i="4" s="1"/>
  <c r="V6" i="4"/>
  <c r="L7" i="4"/>
  <c r="L8" i="4"/>
  <c r="J8" i="4"/>
  <c r="J11" i="20"/>
  <c r="T6" i="4"/>
  <c r="N76" i="4"/>
  <c r="J12" i="20"/>
  <c r="L22" i="4"/>
  <c r="J22" i="4"/>
  <c r="K15" i="4"/>
  <c r="J19" i="4"/>
  <c r="W119" i="16"/>
  <c r="Z59" i="4"/>
  <c r="D62" i="20"/>
  <c r="E62" i="20" s="1"/>
  <c r="F62" i="20" s="1"/>
  <c r="G62" i="20" s="1"/>
  <c r="H62" i="20" s="1"/>
  <c r="I62" i="20" s="1"/>
  <c r="J62" i="20" s="1"/>
  <c r="Q61" i="4"/>
  <c r="V7" i="4"/>
  <c r="P119" i="16"/>
  <c r="X65" i="4"/>
  <c r="U20" i="4"/>
  <c r="V22" i="4"/>
  <c r="Q76" i="4"/>
  <c r="Y63" i="4"/>
  <c r="J23" i="4"/>
  <c r="L23" i="4"/>
  <c r="DC56" i="1"/>
  <c r="EJ56" i="1" s="1"/>
  <c r="DF56" i="1"/>
  <c r="EM56" i="1"/>
  <c r="EM44" i="1"/>
  <c r="DC44" i="1"/>
  <c r="EJ44" i="1" s="1"/>
  <c r="DF44" i="1"/>
  <c r="DF152" i="1"/>
  <c r="EM152" i="1"/>
  <c r="DC152" i="1"/>
  <c r="EJ152" i="1" s="1"/>
  <c r="EM69" i="1"/>
  <c r="DC69" i="1"/>
  <c r="EJ69" i="1" s="1"/>
  <c r="DF69" i="1"/>
  <c r="AA152" i="16"/>
  <c r="AA158" i="16" s="1"/>
  <c r="AB152" i="16"/>
  <c r="AB158" i="16" s="1"/>
  <c r="EJ42" i="1"/>
  <c r="J3" i="18"/>
  <c r="J5" i="22"/>
  <c r="D7" i="22" s="1"/>
  <c r="N5" i="22"/>
  <c r="DF188" i="1"/>
  <c r="EM188" i="1"/>
  <c r="DC188" i="1"/>
  <c r="EJ188" i="1" s="1"/>
  <c r="DF199" i="1"/>
  <c r="EM199" i="1"/>
  <c r="DC199" i="1"/>
  <c r="EJ199" i="1" s="1"/>
  <c r="DC150" i="1"/>
  <c r="EJ150" i="1" s="1"/>
  <c r="EM150" i="1"/>
  <c r="DF150" i="1"/>
  <c r="DF108" i="1"/>
  <c r="EM108" i="1"/>
  <c r="DC108" i="1"/>
  <c r="EJ108" i="1" s="1"/>
  <c r="EM38" i="1"/>
  <c r="DC38" i="1"/>
  <c r="EJ38" i="1" s="1"/>
  <c r="DF38" i="1"/>
  <c r="EM130" i="1"/>
  <c r="DC130" i="1"/>
  <c r="EJ130" i="1" s="1"/>
  <c r="DF130" i="1"/>
  <c r="DC24" i="1"/>
  <c r="EJ24" i="1" s="1"/>
  <c r="EM24" i="1"/>
  <c r="DF24" i="1"/>
  <c r="DF220" i="1"/>
  <c r="DC220" i="1"/>
  <c r="EJ220" i="1" s="1"/>
  <c r="EM220" i="1"/>
  <c r="EM230" i="1"/>
  <c r="DC230" i="1"/>
  <c r="EJ230" i="1" s="1"/>
  <c r="DF230" i="1"/>
  <c r="M58" i="25"/>
  <c r="L58" i="25"/>
  <c r="DC113" i="1"/>
  <c r="EJ113" i="1" s="1"/>
  <c r="EM113" i="1"/>
  <c r="DF113" i="1"/>
  <c r="DC180" i="1"/>
  <c r="EJ180" i="1" s="1"/>
  <c r="DF180" i="1"/>
  <c r="EM180" i="1"/>
  <c r="DC238" i="1"/>
  <c r="EJ238" i="1" s="1"/>
  <c r="EM238" i="1"/>
  <c r="DF238" i="1"/>
  <c r="DC189" i="1"/>
  <c r="EJ189" i="1" s="1"/>
  <c r="EM189" i="1"/>
  <c r="DF189" i="1"/>
  <c r="DF101" i="1"/>
  <c r="EM101" i="1"/>
  <c r="DC101" i="1"/>
  <c r="EJ101" i="1" s="1"/>
  <c r="DF13" i="1"/>
  <c r="DC13" i="1"/>
  <c r="EJ13" i="1" s="1"/>
  <c r="EM13" i="1"/>
  <c r="DF33" i="1"/>
  <c r="DC33" i="1"/>
  <c r="EJ33" i="1" s="1"/>
  <c r="EM33" i="1"/>
  <c r="DC160" i="1"/>
  <c r="EJ160" i="1" s="1"/>
  <c r="EM160" i="1"/>
  <c r="DF160" i="1"/>
  <c r="DC214" i="1"/>
  <c r="EJ214" i="1" s="1"/>
  <c r="EM214" i="1"/>
  <c r="DF214" i="1"/>
  <c r="DC14" i="1"/>
  <c r="EJ14" i="1" s="1"/>
  <c r="EM14" i="1"/>
  <c r="DF14" i="1"/>
  <c r="DC125" i="1"/>
  <c r="EJ125" i="1" s="1"/>
  <c r="DF125" i="1"/>
  <c r="EM125" i="1"/>
  <c r="EM157" i="1"/>
  <c r="DC12" i="1"/>
  <c r="EJ12" i="1" s="1"/>
  <c r="EM12" i="1"/>
  <c r="DF12" i="1"/>
  <c r="DF88" i="1"/>
  <c r="DC88" i="1"/>
  <c r="EJ88" i="1" s="1"/>
  <c r="EM88" i="1"/>
  <c r="DC79" i="1"/>
  <c r="EJ79" i="1" s="1"/>
  <c r="DF79" i="1"/>
  <c r="EM79" i="1"/>
  <c r="DF77" i="1"/>
  <c r="EM77" i="1"/>
  <c r="DC77" i="1"/>
  <c r="EJ77" i="1" s="1"/>
  <c r="DC196" i="1"/>
  <c r="EJ196" i="1" s="1"/>
  <c r="DF196" i="1"/>
  <c r="EM196" i="1"/>
  <c r="DC126" i="1"/>
  <c r="EJ126" i="1" s="1"/>
  <c r="DF126" i="1"/>
  <c r="EM126" i="1"/>
  <c r="M62" i="25"/>
  <c r="F68" i="25"/>
  <c r="L62" i="25"/>
  <c r="O105" i="25"/>
  <c r="L31" i="4"/>
  <c r="J31" i="4"/>
  <c r="S75" i="4"/>
  <c r="W48" i="4"/>
  <c r="U43" i="20"/>
  <c r="T31" i="4"/>
  <c r="M33" i="4"/>
  <c r="N32" i="25"/>
  <c r="F41" i="25"/>
  <c r="L32" i="25"/>
  <c r="M32" i="25"/>
  <c r="M35" i="25"/>
  <c r="N35" i="25"/>
  <c r="L35" i="25"/>
  <c r="L38" i="25"/>
  <c r="N38" i="25"/>
  <c r="M38" i="25"/>
  <c r="M39" i="25"/>
  <c r="L39" i="25"/>
  <c r="N39" i="25"/>
  <c r="N36" i="25"/>
  <c r="M36" i="25"/>
  <c r="L36" i="25"/>
  <c r="N43" i="25"/>
  <c r="L43" i="25"/>
  <c r="M43" i="25"/>
  <c r="G41" i="25"/>
  <c r="G18" i="22"/>
  <c r="Q18" i="22" s="1"/>
  <c r="AB8" i="16"/>
  <c r="AB10" i="26"/>
  <c r="DF133" i="1"/>
  <c r="EM133" i="1"/>
  <c r="DC133" i="1"/>
  <c r="EJ133" i="1" s="1"/>
  <c r="DF131" i="1"/>
  <c r="EM131" i="1"/>
  <c r="DC131" i="1"/>
  <c r="EJ131" i="1" s="1"/>
  <c r="DC186" i="1"/>
  <c r="EJ186" i="1" s="1"/>
  <c r="DF186" i="1"/>
  <c r="EM186" i="1"/>
  <c r="DC222" i="1"/>
  <c r="EJ222" i="1" s="1"/>
  <c r="EM222" i="1"/>
  <c r="DF222" i="1"/>
  <c r="DF37" i="1"/>
  <c r="DC37" i="1"/>
  <c r="EJ37" i="1" s="1"/>
  <c r="EM37" i="1"/>
  <c r="DC112" i="1"/>
  <c r="EJ112" i="1" s="1"/>
  <c r="DF112" i="1"/>
  <c r="EM112" i="1"/>
  <c r="EM27" i="1"/>
  <c r="DC27" i="1"/>
  <c r="EJ27" i="1" s="1"/>
  <c r="DF27" i="1"/>
  <c r="DF198" i="1"/>
  <c r="DC198" i="1"/>
  <c r="EJ198" i="1" s="1"/>
  <c r="EM198" i="1"/>
  <c r="EM72" i="1"/>
  <c r="DC72" i="1"/>
  <c r="EJ72" i="1" s="1"/>
  <c r="DF72" i="1"/>
  <c r="DF26" i="1"/>
  <c r="DC26" i="1"/>
  <c r="EJ26" i="1" s="1"/>
  <c r="EM26" i="1"/>
  <c r="EM183" i="1"/>
  <c r="DF183" i="1"/>
  <c r="DC183" i="1"/>
  <c r="EJ183" i="1" s="1"/>
  <c r="DF57" i="1"/>
  <c r="EM57" i="1"/>
  <c r="DC57" i="1"/>
  <c r="EJ57" i="1" s="1"/>
  <c r="DF60" i="1"/>
  <c r="DC60" i="1"/>
  <c r="EJ60" i="1" s="1"/>
  <c r="EM60" i="1"/>
  <c r="EM114" i="1"/>
  <c r="DC114" i="1"/>
  <c r="EJ114" i="1" s="1"/>
  <c r="DF114" i="1"/>
  <c r="DF202" i="1"/>
  <c r="DC202" i="1"/>
  <c r="EJ202" i="1" s="1"/>
  <c r="EM202" i="1"/>
  <c r="DC215" i="1"/>
  <c r="EJ215" i="1" s="1"/>
  <c r="EM215" i="1"/>
  <c r="DF215" i="1"/>
  <c r="AB172" i="16"/>
  <c r="Z21" i="26"/>
  <c r="AD128" i="16"/>
  <c r="AD134" i="16" s="1"/>
  <c r="AC128" i="16"/>
  <c r="AC134" i="16" s="1"/>
  <c r="AE127" i="16"/>
  <c r="AE133" i="16" s="1"/>
  <c r="AB127" i="16"/>
  <c r="AB133" i="16" s="1"/>
  <c r="Z130" i="16"/>
  <c r="Z136" i="16" s="1"/>
  <c r="AA129" i="16"/>
  <c r="AA135" i="16" s="1"/>
  <c r="AC130" i="16"/>
  <c r="AC136" i="16" s="1"/>
  <c r="EM87" i="1"/>
  <c r="DF87" i="1"/>
  <c r="DC87" i="1"/>
  <c r="EJ87" i="1" s="1"/>
  <c r="EM197" i="1"/>
  <c r="DC197" i="1"/>
  <c r="EJ197" i="1" s="1"/>
  <c r="DF197" i="1"/>
  <c r="EM122" i="1"/>
  <c r="DC122" i="1"/>
  <c r="EJ122" i="1" s="1"/>
  <c r="DF122" i="1"/>
  <c r="DC99" i="1"/>
  <c r="EJ99" i="1" s="1"/>
  <c r="EM99" i="1"/>
  <c r="DF99" i="1"/>
  <c r="DF20" i="1"/>
  <c r="DC20" i="1"/>
  <c r="EJ20" i="1" s="1"/>
  <c r="EM20" i="1"/>
  <c r="DF168" i="1"/>
  <c r="DC168" i="1"/>
  <c r="EJ168" i="1" s="1"/>
  <c r="EM168" i="1"/>
  <c r="DF195" i="1"/>
  <c r="EM195" i="1"/>
  <c r="DC195" i="1"/>
  <c r="EJ195" i="1" s="1"/>
  <c r="DF203" i="1"/>
  <c r="DF53" i="1"/>
  <c r="DC53" i="1"/>
  <c r="EJ53" i="1" s="1"/>
  <c r="EM53" i="1"/>
  <c r="Z20" i="26"/>
  <c r="DF175" i="1"/>
  <c r="EM175" i="1"/>
  <c r="DC175" i="1"/>
  <c r="EJ175" i="1" s="1"/>
  <c r="DC98" i="1"/>
  <c r="EJ98" i="1" s="1"/>
  <c r="DF98" i="1"/>
  <c r="EM98" i="1"/>
  <c r="L21" i="4"/>
  <c r="J21" i="4"/>
  <c r="L17" i="4"/>
  <c r="J17" i="4"/>
  <c r="D73" i="4"/>
  <c r="E73" i="4" s="1"/>
  <c r="F73" i="4" s="1"/>
  <c r="G73" i="4" s="1"/>
  <c r="H73" i="4" s="1"/>
  <c r="L73" i="4" s="1"/>
  <c r="W7" i="4"/>
  <c r="R67" i="4"/>
  <c r="X64" i="4"/>
  <c r="V18" i="4"/>
  <c r="Z63" i="4"/>
  <c r="U9" i="4"/>
  <c r="L9" i="4"/>
  <c r="D63" i="4"/>
  <c r="E63" i="4" s="1"/>
  <c r="F63" i="4" s="1"/>
  <c r="G63" i="4" s="1"/>
  <c r="H63" i="4" s="1"/>
  <c r="L63" i="4" s="1"/>
  <c r="V19" i="4"/>
  <c r="S23" i="16"/>
  <c r="Z73" i="4"/>
  <c r="D58" i="4"/>
  <c r="E58" i="4" s="1"/>
  <c r="F58" i="4" s="1"/>
  <c r="G58" i="4" s="1"/>
  <c r="H58" i="4" s="1"/>
  <c r="U58" i="4" s="1"/>
  <c r="T17" i="4"/>
  <c r="T21" i="4"/>
  <c r="L14" i="26"/>
  <c r="Z68" i="4"/>
  <c r="Z62" i="4"/>
  <c r="K22" i="4"/>
  <c r="Y62" i="4"/>
  <c r="J5" i="4"/>
  <c r="R76" i="4"/>
  <c r="U22" i="4"/>
  <c r="Q68" i="4"/>
  <c r="V14" i="4"/>
  <c r="L11" i="4"/>
  <c r="K19" i="4"/>
  <c r="Y60" i="4"/>
  <c r="L10" i="4"/>
  <c r="W14" i="4"/>
  <c r="AA73" i="4"/>
  <c r="W13" i="4"/>
  <c r="T13" i="4"/>
  <c r="P173" i="16"/>
  <c r="N63" i="4"/>
  <c r="V15" i="4"/>
  <c r="N64" i="4"/>
  <c r="N13" i="25"/>
  <c r="Z152" i="16"/>
  <c r="Z158" i="16" s="1"/>
  <c r="DP200" i="1"/>
  <c r="DQ200" i="1"/>
  <c r="DQ191" i="1"/>
  <c r="DP191" i="1"/>
  <c r="DP221" i="1"/>
  <c r="DQ221" i="1"/>
  <c r="DQ211" i="1"/>
  <c r="DP211" i="1"/>
  <c r="DJ223" i="1"/>
  <c r="DQ223" i="1"/>
  <c r="DP223" i="1"/>
  <c r="DP190" i="1"/>
  <c r="DQ190" i="1"/>
  <c r="DQ234" i="1"/>
  <c r="DP234" i="1"/>
  <c r="DJ206" i="1"/>
  <c r="DP206" i="1"/>
  <c r="DQ206" i="1"/>
  <c r="DJ190" i="1"/>
  <c r="K61" i="4"/>
  <c r="B54" i="20"/>
  <c r="B53" i="20"/>
  <c r="B50" i="20"/>
  <c r="B52" i="20"/>
  <c r="B51" i="20"/>
  <c r="B49" i="20"/>
  <c r="DQ48" i="1" l="1"/>
  <c r="DP48" i="1"/>
  <c r="DQ106" i="1"/>
  <c r="DQ140" i="1"/>
  <c r="DQ80" i="1"/>
  <c r="DP80" i="1"/>
  <c r="U71" i="4"/>
  <c r="U81" i="20"/>
  <c r="V78" i="20"/>
  <c r="N81" i="20"/>
  <c r="S80" i="20"/>
  <c r="P81" i="20"/>
  <c r="W80" i="20"/>
  <c r="N80" i="20"/>
  <c r="O81" i="20"/>
  <c r="O80" i="20"/>
  <c r="R78" i="20"/>
  <c r="M81" i="20"/>
  <c r="Q80" i="20"/>
  <c r="T80" i="20"/>
  <c r="P80" i="20"/>
  <c r="K76" i="20"/>
  <c r="M80" i="20"/>
  <c r="X54" i="20"/>
  <c r="X53" i="20"/>
  <c r="S81" i="20"/>
  <c r="F80" i="20"/>
  <c r="G80" i="20" s="1"/>
  <c r="H80" i="20" s="1"/>
  <c r="I80" i="20" s="1"/>
  <c r="J80" i="20" s="1"/>
  <c r="F81" i="4"/>
  <c r="G81" i="4" s="1"/>
  <c r="H81" i="4" s="1"/>
  <c r="R80" i="20"/>
  <c r="L81" i="20"/>
  <c r="L80" i="20"/>
  <c r="U80" i="20"/>
  <c r="F81" i="20"/>
  <c r="G81" i="20" s="1"/>
  <c r="H81" i="20" s="1"/>
  <c r="I81" i="20" s="1"/>
  <c r="J81" i="20" s="1"/>
  <c r="W81" i="20"/>
  <c r="R81" i="20"/>
  <c r="F80" i="4"/>
  <c r="G80" i="4" s="1"/>
  <c r="H80" i="4" s="1"/>
  <c r="U80" i="4" s="1"/>
  <c r="T81" i="20"/>
  <c r="V81" i="20"/>
  <c r="V80" i="20"/>
  <c r="Q81" i="20"/>
  <c r="K74" i="20"/>
  <c r="I64" i="4"/>
  <c r="J64" i="4" s="1"/>
  <c r="K64" i="4"/>
  <c r="U64" i="4"/>
  <c r="K77" i="20"/>
  <c r="T77" i="4"/>
  <c r="K62" i="4"/>
  <c r="K71" i="20"/>
  <c r="K58" i="20"/>
  <c r="U78" i="20"/>
  <c r="W78" i="20"/>
  <c r="N78" i="20"/>
  <c r="W79" i="20"/>
  <c r="K59" i="20"/>
  <c r="O79" i="20"/>
  <c r="R79" i="20"/>
  <c r="M78" i="20"/>
  <c r="V79" i="20"/>
  <c r="U79" i="20"/>
  <c r="Q79" i="20"/>
  <c r="U79" i="4"/>
  <c r="X51" i="20"/>
  <c r="X52" i="20"/>
  <c r="S78" i="20"/>
  <c r="O78" i="20"/>
  <c r="Q78" i="20"/>
  <c r="K79" i="4"/>
  <c r="L79" i="20"/>
  <c r="P78" i="20"/>
  <c r="M79" i="20"/>
  <c r="I79" i="4"/>
  <c r="V79" i="4" s="1"/>
  <c r="L79" i="4"/>
  <c r="N79" i="20"/>
  <c r="F78" i="4"/>
  <c r="G78" i="4" s="1"/>
  <c r="H78" i="4" s="1"/>
  <c r="U78" i="4" s="1"/>
  <c r="P79" i="20"/>
  <c r="T79" i="4"/>
  <c r="S79" i="20"/>
  <c r="T78" i="20"/>
  <c r="L78" i="20"/>
  <c r="F79" i="20"/>
  <c r="G79" i="20" s="1"/>
  <c r="H79" i="20" s="1"/>
  <c r="I79" i="20" s="1"/>
  <c r="J79" i="20" s="1"/>
  <c r="T79" i="20"/>
  <c r="F78" i="20"/>
  <c r="G78" i="20" s="1"/>
  <c r="H78" i="20" s="1"/>
  <c r="I78" i="20" s="1"/>
  <c r="J78" i="20" s="1"/>
  <c r="K70" i="20"/>
  <c r="Q64" i="20"/>
  <c r="DP32" i="1"/>
  <c r="DJ22" i="1"/>
  <c r="DQ32" i="1"/>
  <c r="K64" i="20"/>
  <c r="W172" i="16"/>
  <c r="R75" i="20"/>
  <c r="P77" i="16"/>
  <c r="T64" i="4"/>
  <c r="G68" i="22"/>
  <c r="I68" i="22" s="1"/>
  <c r="L26" i="25"/>
  <c r="M69" i="20"/>
  <c r="V69" i="20"/>
  <c r="M62" i="20"/>
  <c r="Q59" i="20"/>
  <c r="W58" i="20"/>
  <c r="O74" i="20"/>
  <c r="O59" i="20"/>
  <c r="T62" i="20"/>
  <c r="U99" i="16"/>
  <c r="G78" i="22"/>
  <c r="I78" i="22" s="1"/>
  <c r="S73" i="20"/>
  <c r="L83" i="25"/>
  <c r="G67" i="22"/>
  <c r="I67" i="22" s="1"/>
  <c r="V77" i="16"/>
  <c r="M76" i="16"/>
  <c r="X142" i="16"/>
  <c r="O70" i="20"/>
  <c r="U62" i="20"/>
  <c r="S77" i="16"/>
  <c r="P64" i="20"/>
  <c r="M58" i="20"/>
  <c r="W65" i="20"/>
  <c r="O62" i="20"/>
  <c r="U61" i="20"/>
  <c r="P70" i="20"/>
  <c r="W60" i="20"/>
  <c r="W77" i="16"/>
  <c r="P60" i="20"/>
  <c r="L14" i="25"/>
  <c r="M26" i="25"/>
  <c r="U58" i="20"/>
  <c r="S76" i="16"/>
  <c r="Q58" i="20"/>
  <c r="S75" i="20"/>
  <c r="O55" i="18"/>
  <c r="O56" i="18" s="1"/>
  <c r="L68" i="20"/>
  <c r="N59" i="20"/>
  <c r="O65" i="20"/>
  <c r="S60" i="20"/>
  <c r="P66" i="20"/>
  <c r="W68" i="20"/>
  <c r="V59" i="20"/>
  <c r="I97" i="22"/>
  <c r="K97" i="22" s="1"/>
  <c r="V77" i="20"/>
  <c r="L76" i="20"/>
  <c r="M75" i="20"/>
  <c r="N68" i="20"/>
  <c r="Q66" i="20"/>
  <c r="S62" i="20"/>
  <c r="T61" i="4"/>
  <c r="U61" i="4"/>
  <c r="I61" i="4"/>
  <c r="J61" i="4" s="1"/>
  <c r="M60" i="20"/>
  <c r="O71" i="20"/>
  <c r="S67" i="16"/>
  <c r="V71" i="20"/>
  <c r="L72" i="20"/>
  <c r="Q61" i="20"/>
  <c r="V63" i="20"/>
  <c r="L59" i="20"/>
  <c r="P14" i="26"/>
  <c r="P71" i="20"/>
  <c r="U74" i="20"/>
  <c r="L60" i="20"/>
  <c r="M71" i="20"/>
  <c r="L61" i="20"/>
  <c r="L43" i="16"/>
  <c r="L64" i="20"/>
  <c r="W61" i="20"/>
  <c r="S70" i="20"/>
  <c r="V74" i="20"/>
  <c r="P59" i="20"/>
  <c r="S77" i="20"/>
  <c r="I99" i="22"/>
  <c r="K99" i="22" s="1"/>
  <c r="V76" i="20"/>
  <c r="W72" i="20"/>
  <c r="P61" i="20"/>
  <c r="Q68" i="20"/>
  <c r="G74" i="22"/>
  <c r="I74" i="22" s="1"/>
  <c r="M66" i="20"/>
  <c r="Q62" i="20"/>
  <c r="U67" i="20"/>
  <c r="R68" i="20"/>
  <c r="U71" i="20"/>
  <c r="I46" i="18"/>
  <c r="I47" i="18" s="1"/>
  <c r="O60" i="20"/>
  <c r="T75" i="20"/>
  <c r="T67" i="20"/>
  <c r="S52" i="16"/>
  <c r="S67" i="20"/>
  <c r="V67" i="20"/>
  <c r="M74" i="20"/>
  <c r="T64" i="20"/>
  <c r="M46" i="18"/>
  <c r="M47" i="18" s="1"/>
  <c r="L65" i="20"/>
  <c r="Q75" i="20"/>
  <c r="M61" i="20"/>
  <c r="T76" i="20"/>
  <c r="T71" i="20"/>
  <c r="S76" i="20"/>
  <c r="U63" i="20"/>
  <c r="N77" i="20"/>
  <c r="N60" i="20"/>
  <c r="R58" i="20"/>
  <c r="Q76" i="16"/>
  <c r="Q77" i="20"/>
  <c r="L75" i="20"/>
  <c r="M88" i="22"/>
  <c r="O88" i="22" s="1"/>
  <c r="N71" i="20"/>
  <c r="U69" i="20"/>
  <c r="W74" i="20"/>
  <c r="O69" i="20"/>
  <c r="L49" i="16"/>
  <c r="L46" i="16"/>
  <c r="P67" i="20"/>
  <c r="P75" i="20"/>
  <c r="L61" i="16"/>
  <c r="M63" i="20"/>
  <c r="M83" i="25"/>
  <c r="L71" i="20"/>
  <c r="K49" i="25"/>
  <c r="P49" i="25" s="1"/>
  <c r="P77" i="20"/>
  <c r="S74" i="20"/>
  <c r="R72" i="20"/>
  <c r="U73" i="20"/>
  <c r="S43" i="16"/>
  <c r="W63" i="20"/>
  <c r="Q67" i="20"/>
  <c r="S63" i="20"/>
  <c r="P76" i="20"/>
  <c r="R77" i="20"/>
  <c r="N76" i="20"/>
  <c r="N70" i="20"/>
  <c r="S46" i="16"/>
  <c r="R62" i="20"/>
  <c r="L60" i="16"/>
  <c r="L59" i="16"/>
  <c r="M58" i="18"/>
  <c r="M59" i="18" s="1"/>
  <c r="O64" i="20"/>
  <c r="G93" i="25"/>
  <c r="L93" i="25" s="1"/>
  <c r="N74" i="20"/>
  <c r="N83" i="25"/>
  <c r="N76" i="16"/>
  <c r="Q65" i="20"/>
  <c r="L66" i="20"/>
  <c r="S69" i="20"/>
  <c r="U66" i="20"/>
  <c r="W64" i="20"/>
  <c r="T77" i="20"/>
  <c r="M64" i="20"/>
  <c r="M76" i="20"/>
  <c r="Q74" i="20"/>
  <c r="Z59" i="16"/>
  <c r="AB59" i="16" s="1"/>
  <c r="AD59" i="16" s="1"/>
  <c r="O37" i="18"/>
  <c r="O38" i="18" s="1"/>
  <c r="U72" i="20"/>
  <c r="O95" i="25"/>
  <c r="O76" i="20"/>
  <c r="P68" i="20"/>
  <c r="W59" i="20"/>
  <c r="L70" i="20"/>
  <c r="N72" i="20"/>
  <c r="U65" i="20"/>
  <c r="R65" i="20"/>
  <c r="L67" i="16"/>
  <c r="L99" i="16"/>
  <c r="U68" i="20"/>
  <c r="V72" i="20"/>
  <c r="T58" i="20"/>
  <c r="P142" i="16"/>
  <c r="L62" i="16"/>
  <c r="P63" i="20"/>
  <c r="P69" i="20"/>
  <c r="N58" i="20"/>
  <c r="S71" i="20"/>
  <c r="W76" i="16"/>
  <c r="T63" i="20"/>
  <c r="W70" i="20"/>
  <c r="W141" i="16"/>
  <c r="W66" i="20"/>
  <c r="N66" i="20"/>
  <c r="I62" i="4"/>
  <c r="J62" i="4" s="1"/>
  <c r="U62" i="4"/>
  <c r="L62" i="4"/>
  <c r="K22" i="25"/>
  <c r="P22" i="25" s="1"/>
  <c r="J20" i="25"/>
  <c r="O20" i="25" s="1"/>
  <c r="S95" i="25"/>
  <c r="P73" i="20"/>
  <c r="T62" i="4"/>
  <c r="G109" i="22"/>
  <c r="G79" i="22"/>
  <c r="I79" i="22" s="1"/>
  <c r="H109" i="25"/>
  <c r="M109" i="25" s="1"/>
  <c r="K40" i="25"/>
  <c r="P40" i="25" s="1"/>
  <c r="K11" i="25"/>
  <c r="P11" i="25" s="1"/>
  <c r="J32" i="25"/>
  <c r="O32" i="25" s="1"/>
  <c r="H89" i="25"/>
  <c r="M89" i="25" s="1"/>
  <c r="C15" i="21"/>
  <c r="K54" i="25"/>
  <c r="P54" i="25" s="1"/>
  <c r="O73" i="20"/>
  <c r="L58" i="18"/>
  <c r="L59" i="18" s="1"/>
  <c r="N58" i="18"/>
  <c r="N59" i="18" s="1"/>
  <c r="AD14" i="26"/>
  <c r="AD19" i="26" s="1"/>
  <c r="W75" i="20"/>
  <c r="R74" i="20"/>
  <c r="R107" i="25"/>
  <c r="T73" i="20"/>
  <c r="J22" i="25"/>
  <c r="O22" i="25" s="1"/>
  <c r="R68" i="25"/>
  <c r="K55" i="25"/>
  <c r="P55" i="25" s="1"/>
  <c r="K74" i="25"/>
  <c r="P74" i="25" s="1"/>
  <c r="K39" i="25"/>
  <c r="P39" i="25" s="1"/>
  <c r="K63" i="25"/>
  <c r="P63" i="25" s="1"/>
  <c r="T65" i="20"/>
  <c r="N75" i="20"/>
  <c r="L77" i="16"/>
  <c r="N67" i="20"/>
  <c r="T72" i="20"/>
  <c r="O77" i="16"/>
  <c r="G62" i="22"/>
  <c r="I62" i="22" s="1"/>
  <c r="S58" i="20"/>
  <c r="W71" i="20"/>
  <c r="K6" i="25"/>
  <c r="P6" i="25" s="1"/>
  <c r="K64" i="25"/>
  <c r="P64" i="25" s="1"/>
  <c r="K52" i="25"/>
  <c r="P52" i="25" s="1"/>
  <c r="I96" i="22"/>
  <c r="K96" i="22" s="1"/>
  <c r="I43" i="18"/>
  <c r="I44" i="18" s="1"/>
  <c r="V76" i="16"/>
  <c r="L67" i="20"/>
  <c r="Q77" i="16"/>
  <c r="W62" i="20"/>
  <c r="T77" i="16"/>
  <c r="M72" i="20"/>
  <c r="J28" i="25"/>
  <c r="O28" i="25" s="1"/>
  <c r="K76" i="25"/>
  <c r="P76" i="25" s="1"/>
  <c r="J77" i="25"/>
  <c r="O77" i="25" s="1"/>
  <c r="J37" i="25"/>
  <c r="O37" i="25" s="1"/>
  <c r="T66" i="20"/>
  <c r="U77" i="16"/>
  <c r="C48" i="21"/>
  <c r="J67" i="25"/>
  <c r="O67" i="25" s="1"/>
  <c r="K37" i="25"/>
  <c r="P37" i="25" s="1"/>
  <c r="K50" i="25"/>
  <c r="P50" i="25" s="1"/>
  <c r="C31" i="21"/>
  <c r="K23" i="25"/>
  <c r="P23" i="25" s="1"/>
  <c r="K12" i="25"/>
  <c r="P12" i="25" s="1"/>
  <c r="R67" i="20"/>
  <c r="R61" i="20"/>
  <c r="L63" i="20"/>
  <c r="G108" i="22"/>
  <c r="H30" i="21"/>
  <c r="G92" i="25"/>
  <c r="L92" i="25" s="1"/>
  <c r="G101" i="25"/>
  <c r="L101" i="25" s="1"/>
  <c r="J9" i="25"/>
  <c r="O9" i="25" s="1"/>
  <c r="J53" i="25"/>
  <c r="O53" i="25" s="1"/>
  <c r="J82" i="25"/>
  <c r="O82" i="25" s="1"/>
  <c r="J65" i="25"/>
  <c r="O65" i="25" s="1"/>
  <c r="K85" i="25"/>
  <c r="P85" i="25" s="1"/>
  <c r="N52" i="18"/>
  <c r="N53" i="18" s="1"/>
  <c r="U64" i="20"/>
  <c r="K12" i="2"/>
  <c r="L12" i="2" s="1"/>
  <c r="M67" i="20"/>
  <c r="V64" i="20"/>
  <c r="P141" i="16"/>
  <c r="R63" i="20"/>
  <c r="S59" i="20"/>
  <c r="Q69" i="20"/>
  <c r="R70" i="20"/>
  <c r="M99" i="16"/>
  <c r="O141" i="16"/>
  <c r="O58" i="20"/>
  <c r="N46" i="18"/>
  <c r="N47" i="18" s="1"/>
  <c r="M68" i="20"/>
  <c r="R14" i="25"/>
  <c r="K69" i="4"/>
  <c r="P65" i="20"/>
  <c r="Q63" i="20"/>
  <c r="V65" i="20"/>
  <c r="M73" i="20"/>
  <c r="T107" i="25"/>
  <c r="T59" i="20"/>
  <c r="F67" i="4"/>
  <c r="G67" i="4" s="1"/>
  <c r="H67" i="4" s="1"/>
  <c r="U67" i="4" s="1"/>
  <c r="L61" i="4"/>
  <c r="U76" i="16"/>
  <c r="P12" i="18"/>
  <c r="P13" i="18" s="1"/>
  <c r="O76" i="16"/>
  <c r="N99" i="16"/>
  <c r="T70" i="20"/>
  <c r="U14" i="25"/>
  <c r="U41" i="25"/>
  <c r="Q26" i="25"/>
  <c r="O75" i="20"/>
  <c r="P74" i="20"/>
  <c r="X141" i="16"/>
  <c r="V141" i="16"/>
  <c r="P76" i="16"/>
  <c r="R69" i="20"/>
  <c r="V61" i="20"/>
  <c r="S61" i="16"/>
  <c r="V60" i="20"/>
  <c r="M77" i="16"/>
  <c r="U75" i="4"/>
  <c r="V68" i="20"/>
  <c r="S26" i="25"/>
  <c r="S72" i="20"/>
  <c r="T98" i="16"/>
  <c r="N62" i="20"/>
  <c r="Q60" i="20"/>
  <c r="G106" i="22"/>
  <c r="U60" i="20"/>
  <c r="T95" i="25"/>
  <c r="R26" i="25"/>
  <c r="Q142" i="16"/>
  <c r="O72" i="20"/>
  <c r="U77" i="20"/>
  <c r="P72" i="20"/>
  <c r="V73" i="20"/>
  <c r="G70" i="22"/>
  <c r="I70" i="22" s="1"/>
  <c r="Q56" i="25"/>
  <c r="M98" i="16"/>
  <c r="T74" i="20"/>
  <c r="R83" i="25"/>
  <c r="G65" i="22"/>
  <c r="I65" i="22" s="1"/>
  <c r="K75" i="4"/>
  <c r="U107" i="25"/>
  <c r="U95" i="25"/>
  <c r="R60" i="20"/>
  <c r="R41" i="25"/>
  <c r="R64" i="20"/>
  <c r="R56" i="25"/>
  <c r="T76" i="16"/>
  <c r="R73" i="20"/>
  <c r="G105" i="22"/>
  <c r="T60" i="20"/>
  <c r="T41" i="25"/>
  <c r="Q141" i="16"/>
  <c r="O21" i="18"/>
  <c r="O22" i="18" s="1"/>
  <c r="S61" i="20"/>
  <c r="Z60" i="16"/>
  <c r="AB60" i="16" s="1"/>
  <c r="AD60" i="16" s="1"/>
  <c r="I73" i="4"/>
  <c r="M73" i="4" s="1"/>
  <c r="K63" i="4"/>
  <c r="K71" i="4"/>
  <c r="P28" i="18"/>
  <c r="P29" i="18" s="1"/>
  <c r="P21" i="18"/>
  <c r="P22" i="18" s="1"/>
  <c r="R71" i="20"/>
  <c r="W69" i="20"/>
  <c r="L62" i="20"/>
  <c r="N69" i="20"/>
  <c r="L98" i="16"/>
  <c r="O66" i="20"/>
  <c r="P9" i="18"/>
  <c r="P10" i="18" s="1"/>
  <c r="Q41" i="25"/>
  <c r="N73" i="20"/>
  <c r="U75" i="20"/>
  <c r="V58" i="20"/>
  <c r="U98" i="16"/>
  <c r="N26" i="25"/>
  <c r="G104" i="22"/>
  <c r="R76" i="20"/>
  <c r="S98" i="16"/>
  <c r="U26" i="25"/>
  <c r="R95" i="25"/>
  <c r="S59" i="16"/>
  <c r="I71" i="4"/>
  <c r="J71" i="4" s="1"/>
  <c r="K69" i="20"/>
  <c r="T58" i="4"/>
  <c r="Q73" i="20"/>
  <c r="S62" i="16"/>
  <c r="Q72" i="20"/>
  <c r="S60" i="16"/>
  <c r="U63" i="4"/>
  <c r="I63" i="4"/>
  <c r="J63" i="4" s="1"/>
  <c r="L71" i="4"/>
  <c r="K58" i="4"/>
  <c r="T99" i="16"/>
  <c r="L76" i="16"/>
  <c r="V142" i="16"/>
  <c r="N61" i="20"/>
  <c r="T68" i="20"/>
  <c r="L77" i="20"/>
  <c r="K52" i="18"/>
  <c r="K53" i="18" s="1"/>
  <c r="L58" i="4"/>
  <c r="P52" i="18"/>
  <c r="P53" i="18" s="1"/>
  <c r="U68" i="25"/>
  <c r="I15" i="18"/>
  <c r="I16" i="18" s="1"/>
  <c r="M68" i="22"/>
  <c r="Q71" i="20"/>
  <c r="G72" i="4"/>
  <c r="H72" i="4" s="1"/>
  <c r="K72" i="4"/>
  <c r="K37" i="18"/>
  <c r="K38" i="18" s="1"/>
  <c r="G107" i="22"/>
  <c r="U72" i="4"/>
  <c r="K72" i="20"/>
  <c r="L69" i="4"/>
  <c r="N107" i="25"/>
  <c r="W67" i="20"/>
  <c r="K77" i="4"/>
  <c r="N15" i="18"/>
  <c r="N16" i="18" s="1"/>
  <c r="S65" i="20"/>
  <c r="F70" i="4"/>
  <c r="G70" i="4" s="1"/>
  <c r="H70" i="4" s="1"/>
  <c r="T70" i="4" s="1"/>
  <c r="K67" i="20"/>
  <c r="G55" i="18"/>
  <c r="G56" i="18" s="1"/>
  <c r="I58" i="4"/>
  <c r="W58" i="4" s="1"/>
  <c r="K68" i="20"/>
  <c r="K73" i="4"/>
  <c r="F76" i="4"/>
  <c r="G76" i="4" s="1"/>
  <c r="H76" i="4" s="1"/>
  <c r="U76" i="4" s="1"/>
  <c r="I52" i="18"/>
  <c r="I53" i="18" s="1"/>
  <c r="I31" i="18"/>
  <c r="I32" i="18" s="1"/>
  <c r="O107" i="25"/>
  <c r="P107" i="25"/>
  <c r="M18" i="18"/>
  <c r="M19" i="18" s="1"/>
  <c r="P58" i="20"/>
  <c r="T26" i="25"/>
  <c r="P62" i="20"/>
  <c r="O68" i="20"/>
  <c r="S56" i="25"/>
  <c r="K18" i="18"/>
  <c r="K19" i="18" s="1"/>
  <c r="AB22" i="16"/>
  <c r="AD22" i="16" s="1"/>
  <c r="K65" i="20"/>
  <c r="K43" i="18"/>
  <c r="K44" i="18" s="1"/>
  <c r="T14" i="25"/>
  <c r="S107" i="25"/>
  <c r="N77" i="16"/>
  <c r="S64" i="20"/>
  <c r="U83" i="25"/>
  <c r="L73" i="20"/>
  <c r="M65" i="20"/>
  <c r="U59" i="20"/>
  <c r="S83" i="25"/>
  <c r="U70" i="20"/>
  <c r="P13" i="22"/>
  <c r="N61" i="18"/>
  <c r="N62" i="18" s="1"/>
  <c r="N64" i="20"/>
  <c r="M70" i="20"/>
  <c r="F60" i="4"/>
  <c r="G60" i="4" s="1"/>
  <c r="H60" i="4" s="1"/>
  <c r="U60" i="4" s="1"/>
  <c r="T63" i="4"/>
  <c r="F66" i="4"/>
  <c r="G66" i="4" s="1"/>
  <c r="H66" i="4" s="1"/>
  <c r="I66" i="4" s="1"/>
  <c r="M34" i="18"/>
  <c r="M35" i="18" s="1"/>
  <c r="DQ22" i="1"/>
  <c r="DP165" i="1"/>
  <c r="N43" i="18"/>
  <c r="N44" i="18" s="1"/>
  <c r="T65" i="4"/>
  <c r="T56" i="25"/>
  <c r="U56" i="25"/>
  <c r="DJ157" i="1"/>
  <c r="N9" i="18"/>
  <c r="N10" i="18" s="1"/>
  <c r="I59" i="4"/>
  <c r="J59" i="4" s="1"/>
  <c r="K59" i="4"/>
  <c r="T71" i="4"/>
  <c r="K12" i="18"/>
  <c r="K13" i="18" s="1"/>
  <c r="B41" i="4"/>
  <c r="AB41" i="4" s="1"/>
  <c r="L18" i="18"/>
  <c r="L19" i="18" s="1"/>
  <c r="AC99" i="16"/>
  <c r="AC105" i="16" s="1"/>
  <c r="AC111" i="16" s="1"/>
  <c r="B50" i="4"/>
  <c r="AB50" i="4" s="1"/>
  <c r="L75" i="4"/>
  <c r="DP63" i="1"/>
  <c r="K61" i="20"/>
  <c r="M14" i="25"/>
  <c r="N56" i="25"/>
  <c r="F73" i="20"/>
  <c r="G73" i="20" s="1"/>
  <c r="H73" i="20" s="1"/>
  <c r="I73" i="20" s="1"/>
  <c r="J73" i="20" s="1"/>
  <c r="F63" i="20"/>
  <c r="G63" i="20" s="1"/>
  <c r="H63" i="20" s="1"/>
  <c r="I63" i="20" s="1"/>
  <c r="J63" i="20" s="1"/>
  <c r="N14" i="25"/>
  <c r="O67" i="20"/>
  <c r="B44" i="4"/>
  <c r="AB44" i="4" s="1"/>
  <c r="V101" i="16"/>
  <c r="K60" i="20"/>
  <c r="K62" i="20"/>
  <c r="P31" i="18"/>
  <c r="P32" i="18" s="1"/>
  <c r="N18" i="18"/>
  <c r="N19" i="18" s="1"/>
  <c r="F74" i="4"/>
  <c r="G74" i="4" s="1"/>
  <c r="H74" i="4" s="1"/>
  <c r="M59" i="20"/>
  <c r="O78" i="22"/>
  <c r="H12" i="18"/>
  <c r="H13" i="18" s="1"/>
  <c r="B40" i="4"/>
  <c r="AB40" i="4" s="1"/>
  <c r="O80" i="22"/>
  <c r="V100" i="16"/>
  <c r="B46" i="4"/>
  <c r="AB46" i="4" s="1"/>
  <c r="K65" i="4"/>
  <c r="T69" i="20"/>
  <c r="L31" i="18"/>
  <c r="L32" i="18" s="1"/>
  <c r="Q14" i="25"/>
  <c r="B45" i="4"/>
  <c r="AB45" i="4" s="1"/>
  <c r="B36" i="4"/>
  <c r="AB36" i="4" s="1"/>
  <c r="O100" i="16"/>
  <c r="L77" i="4"/>
  <c r="F68" i="4"/>
  <c r="G68" i="4" s="1"/>
  <c r="H68" i="4" s="1"/>
  <c r="AD99" i="16"/>
  <c r="AD105" i="16" s="1"/>
  <c r="AD111" i="16" s="1"/>
  <c r="L36" i="16"/>
  <c r="W100" i="16"/>
  <c r="Q87" i="22"/>
  <c r="H28" i="18"/>
  <c r="H29" i="18" s="1"/>
  <c r="G28" i="18"/>
  <c r="G29" i="18" s="1"/>
  <c r="T75" i="4"/>
  <c r="I65" i="4"/>
  <c r="L65" i="4"/>
  <c r="U65" i="4"/>
  <c r="O79" i="22"/>
  <c r="O103" i="16"/>
  <c r="L35" i="16"/>
  <c r="M56" i="25"/>
  <c r="DJ147" i="1"/>
  <c r="DQ147" i="1"/>
  <c r="DP147" i="1"/>
  <c r="DJ91" i="1"/>
  <c r="DQ91" i="1"/>
  <c r="DP91" i="1"/>
  <c r="O81" i="22"/>
  <c r="Q102" i="16"/>
  <c r="L56" i="25"/>
  <c r="H31" i="18"/>
  <c r="H32" i="18" s="1"/>
  <c r="S99" i="16"/>
  <c r="N98" i="16"/>
  <c r="DJ154" i="1"/>
  <c r="I98" i="22"/>
  <c r="K98" i="22" s="1"/>
  <c r="DJ104" i="1"/>
  <c r="DP104" i="1"/>
  <c r="DQ104" i="1"/>
  <c r="W101" i="16"/>
  <c r="L59" i="4"/>
  <c r="K75" i="20"/>
  <c r="AE98" i="16"/>
  <c r="AE104" i="16" s="1"/>
  <c r="AE110" i="16" s="1"/>
  <c r="O83" i="22"/>
  <c r="AD98" i="16"/>
  <c r="AD104" i="16" s="1"/>
  <c r="AD110" i="16" s="1"/>
  <c r="B24" i="4"/>
  <c r="AB24" i="4" s="1"/>
  <c r="B42" i="4"/>
  <c r="AB42" i="4" s="1"/>
  <c r="S38" i="16"/>
  <c r="I28" i="18"/>
  <c r="I29" i="18" s="1"/>
  <c r="R59" i="20"/>
  <c r="F66" i="20"/>
  <c r="G66" i="20" s="1"/>
  <c r="H66" i="20" s="1"/>
  <c r="I66" i="20" s="1"/>
  <c r="J66" i="20" s="1"/>
  <c r="AC98" i="16"/>
  <c r="AC104" i="16" s="1"/>
  <c r="AC110" i="16" s="1"/>
  <c r="V102" i="16"/>
  <c r="B48" i="4"/>
  <c r="AB48" i="4" s="1"/>
  <c r="B49" i="4"/>
  <c r="AB49" i="4" s="1"/>
  <c r="W103" i="16"/>
  <c r="B43" i="4"/>
  <c r="AB43" i="4" s="1"/>
  <c r="L39" i="16"/>
  <c r="B18" i="4"/>
  <c r="AB18" i="4" s="1"/>
  <c r="Q100" i="16"/>
  <c r="M55" i="18"/>
  <c r="M56" i="18" s="1"/>
  <c r="O58" i="18"/>
  <c r="O59" i="18" s="1"/>
  <c r="P58" i="18"/>
  <c r="P59" i="18" s="1"/>
  <c r="H58" i="18"/>
  <c r="H59" i="18" s="1"/>
  <c r="E58" i="18"/>
  <c r="E59" i="18" s="1"/>
  <c r="G58" i="18"/>
  <c r="G59" i="18" s="1"/>
  <c r="J58" i="18"/>
  <c r="J59" i="18" s="1"/>
  <c r="I58" i="18"/>
  <c r="I59" i="18" s="1"/>
  <c r="F58" i="18"/>
  <c r="F59" i="18" s="1"/>
  <c r="W14" i="26"/>
  <c r="V75" i="20"/>
  <c r="W77" i="20"/>
  <c r="W73" i="20"/>
  <c r="R66" i="20"/>
  <c r="G73" i="22"/>
  <c r="I73" i="22" s="1"/>
  <c r="U76" i="20"/>
  <c r="Z42" i="22"/>
  <c r="X42" i="22"/>
  <c r="DJ151" i="1"/>
  <c r="DP151" i="1"/>
  <c r="DQ151" i="1"/>
  <c r="K46" i="18"/>
  <c r="K47" i="18" s="1"/>
  <c r="E46" i="18"/>
  <c r="E47" i="18" s="1"/>
  <c r="O46" i="18"/>
  <c r="O47" i="18" s="1"/>
  <c r="L46" i="18"/>
  <c r="L47" i="18" s="1"/>
  <c r="H46" i="18"/>
  <c r="H47" i="18" s="1"/>
  <c r="D46" i="18"/>
  <c r="D47" i="18" s="1"/>
  <c r="G46" i="18"/>
  <c r="G47" i="18" s="1"/>
  <c r="F46" i="18"/>
  <c r="F47" i="18" s="1"/>
  <c r="P46" i="18"/>
  <c r="P47" i="18" s="1"/>
  <c r="M77" i="20"/>
  <c r="DQ149" i="1"/>
  <c r="DP149" i="1"/>
  <c r="DQ228" i="1"/>
  <c r="DP228" i="1"/>
  <c r="DJ228" i="1"/>
  <c r="Q103" i="16"/>
  <c r="S35" i="16"/>
  <c r="X100" i="16"/>
  <c r="P101" i="16"/>
  <c r="B34" i="4"/>
  <c r="AB34" i="4" s="1"/>
  <c r="B31" i="4"/>
  <c r="AB31" i="4" s="1"/>
  <c r="L34" i="16"/>
  <c r="AE99" i="16"/>
  <c r="AE105" i="16" s="1"/>
  <c r="AE111" i="16" s="1"/>
  <c r="B32" i="4"/>
  <c r="AB32" i="4" s="1"/>
  <c r="B52" i="4"/>
  <c r="AB52" i="4" s="1"/>
  <c r="O26" i="22"/>
  <c r="Z36" i="16" s="1"/>
  <c r="Z37" i="16" s="1"/>
  <c r="AB37" i="16" s="1"/>
  <c r="AD37" i="16" s="1"/>
  <c r="S37" i="16"/>
  <c r="N13" i="22"/>
  <c r="N28" i="18"/>
  <c r="N29" i="18" s="1"/>
  <c r="M15" i="18"/>
  <c r="M16" i="18" s="1"/>
  <c r="DJ187" i="1"/>
  <c r="DP187" i="1"/>
  <c r="DQ187" i="1"/>
  <c r="L52" i="16"/>
  <c r="DJ142" i="1"/>
  <c r="DP142" i="1"/>
  <c r="DQ142" i="1"/>
  <c r="Z30" i="16"/>
  <c r="AB30" i="16" s="1"/>
  <c r="AD30" i="16" s="1"/>
  <c r="AB25" i="16"/>
  <c r="AD25" i="16" s="1"/>
  <c r="S49" i="16"/>
  <c r="W76" i="20"/>
  <c r="V62" i="20"/>
  <c r="DJ75" i="1"/>
  <c r="DQ75" i="1"/>
  <c r="DP75" i="1"/>
  <c r="L69" i="20"/>
  <c r="G64" i="22"/>
  <c r="I64" i="22" s="1"/>
  <c r="G71" i="22"/>
  <c r="I71" i="22" s="1"/>
  <c r="O63" i="20"/>
  <c r="X101" i="16"/>
  <c r="P103" i="16"/>
  <c r="O24" i="22"/>
  <c r="Z34" i="16" s="1"/>
  <c r="AB34" i="16" s="1"/>
  <c r="AD34" i="16" s="1"/>
  <c r="X102" i="16"/>
  <c r="V103" i="16"/>
  <c r="M87" i="22"/>
  <c r="O87" i="22" s="1"/>
  <c r="K15" i="18"/>
  <c r="K16" i="18" s="1"/>
  <c r="K58" i="18"/>
  <c r="K59" i="18" s="1"/>
  <c r="Q70" i="20"/>
  <c r="DJ149" i="1"/>
  <c r="DJ93" i="1"/>
  <c r="DP93" i="1"/>
  <c r="DQ93" i="1"/>
  <c r="P100" i="16"/>
  <c r="K28" i="18"/>
  <c r="K29" i="18" s="1"/>
  <c r="T68" i="25"/>
  <c r="L15" i="18"/>
  <c r="L16" i="18" s="1"/>
  <c r="S68" i="20"/>
  <c r="W102" i="16"/>
  <c r="J15" i="18"/>
  <c r="J16" i="18" s="1"/>
  <c r="M37" i="18"/>
  <c r="M38" i="18" s="1"/>
  <c r="L38" i="16"/>
  <c r="T83" i="25"/>
  <c r="M67" i="22"/>
  <c r="C22" i="21"/>
  <c r="J78" i="25"/>
  <c r="O78" i="25" s="1"/>
  <c r="J38" i="25"/>
  <c r="O38" i="25" s="1"/>
  <c r="H90" i="25"/>
  <c r="J51" i="25"/>
  <c r="O51" i="25" s="1"/>
  <c r="H106" i="25"/>
  <c r="M106" i="25" s="1"/>
  <c r="H31" i="21"/>
  <c r="J10" i="25"/>
  <c r="O10" i="25" s="1"/>
  <c r="K65" i="25"/>
  <c r="P65" i="25" s="1"/>
  <c r="J50" i="25"/>
  <c r="O50" i="25" s="1"/>
  <c r="J24" i="25"/>
  <c r="O24" i="25" s="1"/>
  <c r="G109" i="25"/>
  <c r="L109" i="25" s="1"/>
  <c r="J76" i="25"/>
  <c r="O76" i="25" s="1"/>
  <c r="J36" i="25"/>
  <c r="O36" i="25" s="1"/>
  <c r="J34" i="25"/>
  <c r="O34" i="25" s="1"/>
  <c r="J7" i="25"/>
  <c r="O7" i="25" s="1"/>
  <c r="H94" i="25"/>
  <c r="M94" i="25" s="1"/>
  <c r="H23" i="21"/>
  <c r="J54" i="25"/>
  <c r="O54" i="25" s="1"/>
  <c r="H15" i="21"/>
  <c r="G105" i="25"/>
  <c r="L105" i="25" s="1"/>
  <c r="H101" i="25"/>
  <c r="K78" i="25"/>
  <c r="P78" i="25" s="1"/>
  <c r="K36" i="25"/>
  <c r="P36" i="25" s="1"/>
  <c r="K16" i="25"/>
  <c r="P16" i="25" s="1"/>
  <c r="J6" i="25"/>
  <c r="O6" i="25" s="1"/>
  <c r="G94" i="25"/>
  <c r="L94" i="25" s="1"/>
  <c r="J70" i="25"/>
  <c r="O70" i="25" s="1"/>
  <c r="H97" i="25"/>
  <c r="M97" i="25" s="1"/>
  <c r="J64" i="25"/>
  <c r="O64" i="25" s="1"/>
  <c r="H103" i="25"/>
  <c r="M103" i="25" s="1"/>
  <c r="K38" i="25"/>
  <c r="P38" i="25" s="1"/>
  <c r="K20" i="25"/>
  <c r="J35" i="25"/>
  <c r="O35" i="25" s="1"/>
  <c r="K66" i="25"/>
  <c r="P66" i="25" s="1"/>
  <c r="J75" i="25"/>
  <c r="O75" i="25" s="1"/>
  <c r="H22" i="21"/>
  <c r="J49" i="25"/>
  <c r="O49" i="25" s="1"/>
  <c r="G106" i="25"/>
  <c r="L106" i="25" s="1"/>
  <c r="J81" i="25"/>
  <c r="O81" i="25" s="1"/>
  <c r="J43" i="25"/>
  <c r="O43" i="25" s="1"/>
  <c r="H91" i="25"/>
  <c r="M91" i="25" s="1"/>
  <c r="J47" i="25"/>
  <c r="G103" i="25"/>
  <c r="L103" i="25" s="1"/>
  <c r="K43" i="25"/>
  <c r="P43" i="25" s="1"/>
  <c r="G97" i="25"/>
  <c r="L97" i="25" s="1"/>
  <c r="K62" i="25"/>
  <c r="J55" i="25"/>
  <c r="O55" i="25" s="1"/>
  <c r="K28" i="25"/>
  <c r="P28" i="25" s="1"/>
  <c r="C47" i="21"/>
  <c r="K75" i="25"/>
  <c r="K34" i="25"/>
  <c r="P34" i="25" s="1"/>
  <c r="K13" i="25"/>
  <c r="P13" i="25" s="1"/>
  <c r="K9" i="25"/>
  <c r="P9" i="25" s="1"/>
  <c r="G91" i="25"/>
  <c r="L91" i="25" s="1"/>
  <c r="J63" i="25"/>
  <c r="O63" i="25" s="1"/>
  <c r="K53" i="25"/>
  <c r="P53" i="25" s="1"/>
  <c r="J23" i="25"/>
  <c r="O23" i="25" s="1"/>
  <c r="H105" i="25"/>
  <c r="M105" i="25" s="1"/>
  <c r="J80" i="25"/>
  <c r="O80" i="25" s="1"/>
  <c r="J39" i="25"/>
  <c r="O39" i="25" s="1"/>
  <c r="J33" i="25"/>
  <c r="O33" i="25" s="1"/>
  <c r="K7" i="25"/>
  <c r="P7" i="25" s="1"/>
  <c r="K82" i="25"/>
  <c r="P82" i="25" s="1"/>
  <c r="K67" i="25"/>
  <c r="P67" i="25" s="1"/>
  <c r="H93" i="25"/>
  <c r="M93" i="25" s="1"/>
  <c r="K77" i="25"/>
  <c r="P77" i="25" s="1"/>
  <c r="C39" i="21"/>
  <c r="H104" i="25"/>
  <c r="M104" i="25" s="1"/>
  <c r="J13" i="25"/>
  <c r="O13" i="25" s="1"/>
  <c r="H14" i="21"/>
  <c r="K21" i="25"/>
  <c r="P21" i="25" s="1"/>
  <c r="K24" i="25"/>
  <c r="P24" i="25" s="1"/>
  <c r="J11" i="25"/>
  <c r="O11" i="25" s="1"/>
  <c r="J52" i="25"/>
  <c r="O52" i="25" s="1"/>
  <c r="C30" i="21"/>
  <c r="G90" i="25"/>
  <c r="L90" i="25" s="1"/>
  <c r="K48" i="25"/>
  <c r="P48" i="25" s="1"/>
  <c r="G104" i="25"/>
  <c r="L104" i="25" s="1"/>
  <c r="K35" i="25"/>
  <c r="P35" i="25" s="1"/>
  <c r="K10" i="25"/>
  <c r="P10" i="25" s="1"/>
  <c r="K51" i="25"/>
  <c r="P51" i="25" s="1"/>
  <c r="J25" i="25"/>
  <c r="O25" i="25" s="1"/>
  <c r="J79" i="25"/>
  <c r="O79" i="25" s="1"/>
  <c r="K5" i="25"/>
  <c r="J66" i="25"/>
  <c r="O66" i="25" s="1"/>
  <c r="J48" i="25"/>
  <c r="O48" i="25" s="1"/>
  <c r="J21" i="25"/>
  <c r="G102" i="25"/>
  <c r="J85" i="25"/>
  <c r="O85" i="25" s="1"/>
  <c r="K79" i="25"/>
  <c r="P79" i="25" s="1"/>
  <c r="K33" i="25"/>
  <c r="P33" i="25" s="1"/>
  <c r="J12" i="25"/>
  <c r="O12" i="25" s="1"/>
  <c r="G89" i="25"/>
  <c r="L89" i="25" s="1"/>
  <c r="J62" i="25"/>
  <c r="K58" i="25"/>
  <c r="P58" i="25" s="1"/>
  <c r="J58" i="25"/>
  <c r="O58" i="25" s="1"/>
  <c r="K25" i="25"/>
  <c r="P25" i="25" s="1"/>
  <c r="H102" i="25"/>
  <c r="M102" i="25" s="1"/>
  <c r="K80" i="25"/>
  <c r="P80" i="25" s="1"/>
  <c r="J40" i="25"/>
  <c r="O40" i="25" s="1"/>
  <c r="J16" i="25"/>
  <c r="O16" i="25" s="1"/>
  <c r="J8" i="25"/>
  <c r="O8" i="25" s="1"/>
  <c r="C40" i="21"/>
  <c r="K70" i="25"/>
  <c r="P70" i="25" s="1"/>
  <c r="K8" i="25"/>
  <c r="P8" i="25" s="1"/>
  <c r="C14" i="21"/>
  <c r="J74" i="25"/>
  <c r="K47" i="25"/>
  <c r="P47" i="25" s="1"/>
  <c r="K81" i="25"/>
  <c r="P81" i="25" s="1"/>
  <c r="J5" i="25"/>
  <c r="O5" i="25" s="1"/>
  <c r="C23" i="21"/>
  <c r="K32" i="25"/>
  <c r="H92" i="25"/>
  <c r="M92" i="25" s="1"/>
  <c r="Q68" i="25"/>
  <c r="S66" i="20"/>
  <c r="S14" i="25"/>
  <c r="S41" i="25"/>
  <c r="M21" i="18"/>
  <c r="M22" i="18" s="1"/>
  <c r="T61" i="20"/>
  <c r="O15" i="18"/>
  <c r="O16" i="18" s="1"/>
  <c r="N63" i="20"/>
  <c r="W142" i="16"/>
  <c r="N21" i="18"/>
  <c r="N22" i="18" s="1"/>
  <c r="S36" i="16"/>
  <c r="B35" i="4"/>
  <c r="AB35" i="4" s="1"/>
  <c r="L43" i="18"/>
  <c r="L44" i="18" s="1"/>
  <c r="L55" i="18"/>
  <c r="L56" i="18" s="1"/>
  <c r="DQ245" i="1"/>
  <c r="DP245" i="1"/>
  <c r="DQ332" i="1"/>
  <c r="DP332" i="1"/>
  <c r="DP279" i="1"/>
  <c r="DQ279" i="1"/>
  <c r="DQ307" i="1"/>
  <c r="DP307" i="1"/>
  <c r="DJ322" i="1"/>
  <c r="DP322" i="1"/>
  <c r="DQ322" i="1"/>
  <c r="DJ252" i="1"/>
  <c r="DP252" i="1"/>
  <c r="DQ252" i="1"/>
  <c r="DP302" i="1"/>
  <c r="DQ302" i="1"/>
  <c r="DJ372" i="1"/>
  <c r="DQ372" i="1"/>
  <c r="DP372" i="1"/>
  <c r="DP261" i="1"/>
  <c r="DQ261" i="1"/>
  <c r="DJ374" i="1"/>
  <c r="DQ374" i="1"/>
  <c r="DP374" i="1"/>
  <c r="DP284" i="1"/>
  <c r="DQ284" i="1"/>
  <c r="DP290" i="1"/>
  <c r="DQ290" i="1"/>
  <c r="DJ371" i="1"/>
  <c r="DP371" i="1"/>
  <c r="DQ371" i="1"/>
  <c r="DP270" i="1"/>
  <c r="DQ270" i="1"/>
  <c r="DP299" i="1"/>
  <c r="DQ299" i="1"/>
  <c r="DQ286" i="1"/>
  <c r="DP286" i="1"/>
  <c r="DJ256" i="1"/>
  <c r="DP256" i="1"/>
  <c r="DQ256" i="1"/>
  <c r="DJ338" i="1"/>
  <c r="DQ338" i="1"/>
  <c r="DP338" i="1"/>
  <c r="DP260" i="1"/>
  <c r="DQ260" i="1"/>
  <c r="DQ275" i="1"/>
  <c r="DP275" i="1"/>
  <c r="DJ365" i="1"/>
  <c r="DQ365" i="1"/>
  <c r="DP365" i="1"/>
  <c r="DQ380" i="1"/>
  <c r="DP380" i="1"/>
  <c r="DQ293" i="1"/>
  <c r="DP293" i="1"/>
  <c r="DQ276" i="1"/>
  <c r="DP276" i="1"/>
  <c r="DJ292" i="1"/>
  <c r="DQ292" i="1"/>
  <c r="DP292" i="1"/>
  <c r="DQ367" i="1"/>
  <c r="DP367" i="1"/>
  <c r="X76" i="16"/>
  <c r="V70" i="20"/>
  <c r="L74" i="20"/>
  <c r="B37" i="4"/>
  <c r="AB37" i="4" s="1"/>
  <c r="X103" i="16"/>
  <c r="M61" i="18"/>
  <c r="M62" i="18" s="1"/>
  <c r="DQ301" i="1"/>
  <c r="DP301" i="1"/>
  <c r="DQ376" i="1"/>
  <c r="DP376" i="1"/>
  <c r="DJ357" i="1"/>
  <c r="DP357" i="1"/>
  <c r="DQ357" i="1"/>
  <c r="DJ319" i="1"/>
  <c r="DP319" i="1"/>
  <c r="DQ319" i="1"/>
  <c r="DJ253" i="1"/>
  <c r="DQ253" i="1"/>
  <c r="DP253" i="1"/>
  <c r="DJ350" i="1"/>
  <c r="DQ350" i="1"/>
  <c r="DP350" i="1"/>
  <c r="DP251" i="1"/>
  <c r="DQ251" i="1"/>
  <c r="DP324" i="1"/>
  <c r="DQ324" i="1"/>
  <c r="DQ281" i="1"/>
  <c r="DP281" i="1"/>
  <c r="DJ277" i="1"/>
  <c r="DQ277" i="1"/>
  <c r="DP277" i="1"/>
  <c r="DJ337" i="1"/>
  <c r="DP337" i="1"/>
  <c r="DQ337" i="1"/>
  <c r="DP377" i="1"/>
  <c r="DQ377" i="1"/>
  <c r="DP373" i="1"/>
  <c r="DQ373" i="1"/>
  <c r="DP358" i="1"/>
  <c r="DQ358" i="1"/>
  <c r="DP244" i="1"/>
  <c r="DQ244" i="1"/>
  <c r="DP283" i="1"/>
  <c r="DQ283" i="1"/>
  <c r="DJ314" i="1"/>
  <c r="DP314" i="1"/>
  <c r="DQ314" i="1"/>
  <c r="DQ329" i="1"/>
  <c r="DP329" i="1"/>
  <c r="DQ255" i="1"/>
  <c r="DP255" i="1"/>
  <c r="DJ305" i="1"/>
  <c r="DQ305" i="1"/>
  <c r="DP305" i="1"/>
  <c r="DJ351" i="1"/>
  <c r="DQ351" i="1"/>
  <c r="DP351" i="1"/>
  <c r="DP298" i="1"/>
  <c r="DQ298" i="1"/>
  <c r="DP343" i="1"/>
  <c r="DQ343" i="1"/>
  <c r="DP280" i="1"/>
  <c r="DQ280" i="1"/>
  <c r="DQ288" i="1"/>
  <c r="DP288" i="1"/>
  <c r="DQ348" i="1"/>
  <c r="DP348" i="1"/>
  <c r="DJ316" i="1"/>
  <c r="DP316" i="1"/>
  <c r="DQ316" i="1"/>
  <c r="DJ361" i="1"/>
  <c r="DQ361" i="1"/>
  <c r="DP361" i="1"/>
  <c r="DJ335" i="1"/>
  <c r="DQ335" i="1"/>
  <c r="DP335" i="1"/>
  <c r="DQ295" i="1"/>
  <c r="DP295" i="1"/>
  <c r="DJ273" i="1"/>
  <c r="DQ273" i="1"/>
  <c r="DP273" i="1"/>
  <c r="DJ331" i="1"/>
  <c r="DQ331" i="1"/>
  <c r="DP331" i="1"/>
  <c r="DP264" i="1"/>
  <c r="DQ264" i="1"/>
  <c r="DJ327" i="1"/>
  <c r="DP327" i="1"/>
  <c r="DQ327" i="1"/>
  <c r="DJ317" i="1"/>
  <c r="DP317" i="1"/>
  <c r="DQ317" i="1"/>
  <c r="Q95" i="25"/>
  <c r="AB67" i="16"/>
  <c r="AD67" i="16" s="1"/>
  <c r="Z68" i="16"/>
  <c r="AB68" i="16" s="1"/>
  <c r="AD68" i="16" s="1"/>
  <c r="B17" i="4"/>
  <c r="AB17" i="4" s="1"/>
  <c r="S34" i="16"/>
  <c r="L37" i="16"/>
  <c r="S39" i="16"/>
  <c r="G13" i="2"/>
  <c r="L1" i="21" s="1"/>
  <c r="DQ345" i="1"/>
  <c r="DP345" i="1"/>
  <c r="DJ379" i="1"/>
  <c r="DP379" i="1"/>
  <c r="DQ379" i="1"/>
  <c r="DP362" i="1"/>
  <c r="DQ362" i="1"/>
  <c r="DP370" i="1"/>
  <c r="DQ370" i="1"/>
  <c r="DP271" i="1"/>
  <c r="DQ271" i="1"/>
  <c r="DJ320" i="1"/>
  <c r="DP320" i="1"/>
  <c r="DQ320" i="1"/>
  <c r="DQ269" i="1"/>
  <c r="DP269" i="1"/>
  <c r="DJ340" i="1"/>
  <c r="DP340" i="1"/>
  <c r="DQ340" i="1"/>
  <c r="DP359" i="1"/>
  <c r="DQ359" i="1"/>
  <c r="DJ308" i="1"/>
  <c r="DP308" i="1"/>
  <c r="DQ308" i="1"/>
  <c r="DQ364" i="1"/>
  <c r="DP364" i="1"/>
  <c r="DJ334" i="1"/>
  <c r="DP334" i="1"/>
  <c r="DQ334" i="1"/>
  <c r="DQ272" i="1"/>
  <c r="DP272" i="1"/>
  <c r="DJ297" i="1"/>
  <c r="DQ297" i="1"/>
  <c r="DP297" i="1"/>
  <c r="DJ349" i="1"/>
  <c r="DQ349" i="1"/>
  <c r="DP349" i="1"/>
  <c r="DJ369" i="1"/>
  <c r="DQ369" i="1"/>
  <c r="DP369" i="1"/>
  <c r="DQ354" i="1"/>
  <c r="DP354" i="1"/>
  <c r="DJ313" i="1"/>
  <c r="DQ313" i="1"/>
  <c r="DP313" i="1"/>
  <c r="DJ249" i="1"/>
  <c r="DP249" i="1"/>
  <c r="DQ249" i="1"/>
  <c r="DQ258" i="1"/>
  <c r="DP258" i="1"/>
  <c r="DJ259" i="1"/>
  <c r="DQ259" i="1"/>
  <c r="DP259" i="1"/>
  <c r="DQ254" i="1"/>
  <c r="DP254" i="1"/>
  <c r="DP294" i="1"/>
  <c r="DQ294" i="1"/>
  <c r="DP265" i="1"/>
  <c r="DQ265" i="1"/>
  <c r="DJ312" i="1"/>
  <c r="DP312" i="1"/>
  <c r="DQ312" i="1"/>
  <c r="DP330" i="1"/>
  <c r="DQ330" i="1"/>
  <c r="DQ49" i="1"/>
  <c r="DJ49" i="1"/>
  <c r="DP49" i="1"/>
  <c r="DJ309" i="1"/>
  <c r="DP309" i="1"/>
  <c r="DQ309" i="1"/>
  <c r="DJ296" i="1"/>
  <c r="DP296" i="1"/>
  <c r="DQ296" i="1"/>
  <c r="DJ342" i="1"/>
  <c r="DP342" i="1"/>
  <c r="DQ342" i="1"/>
  <c r="DJ325" i="1"/>
  <c r="DP325" i="1"/>
  <c r="DQ325" i="1"/>
  <c r="DQ310" i="1"/>
  <c r="DP310" i="1"/>
  <c r="O61" i="20"/>
  <c r="G87" i="22"/>
  <c r="I87" i="22" s="1"/>
  <c r="G88" i="22"/>
  <c r="I88" i="22" s="1"/>
  <c r="DJ353" i="1"/>
  <c r="DP353" i="1"/>
  <c r="DQ353" i="1"/>
  <c r="DJ345" i="1"/>
  <c r="DJ347" i="1"/>
  <c r="DQ347" i="1"/>
  <c r="DP347" i="1"/>
  <c r="DJ301" i="1"/>
  <c r="DP344" i="1"/>
  <c r="DQ344" i="1"/>
  <c r="DJ323" i="1"/>
  <c r="DQ323" i="1"/>
  <c r="DP323" i="1"/>
  <c r="DJ370" i="1"/>
  <c r="DJ262" i="1"/>
  <c r="DP262" i="1"/>
  <c r="DQ262" i="1"/>
  <c r="DP248" i="1"/>
  <c r="DQ248" i="1"/>
  <c r="DP274" i="1"/>
  <c r="DQ274" i="1"/>
  <c r="DQ291" i="1"/>
  <c r="DP291" i="1"/>
  <c r="DP300" i="1"/>
  <c r="DQ300" i="1"/>
  <c r="DQ266" i="1"/>
  <c r="DP266" i="1"/>
  <c r="DJ366" i="1"/>
  <c r="DP366" i="1"/>
  <c r="DQ366" i="1"/>
  <c r="DQ318" i="1"/>
  <c r="DP318" i="1"/>
  <c r="DP267" i="1"/>
  <c r="DQ267" i="1"/>
  <c r="DP285" i="1"/>
  <c r="DQ285" i="1"/>
  <c r="DJ272" i="1"/>
  <c r="DJ358" i="1"/>
  <c r="DJ354" i="1"/>
  <c r="DJ283" i="1"/>
  <c r="DJ329" i="1"/>
  <c r="DJ255" i="1"/>
  <c r="DJ363" i="1"/>
  <c r="DQ363" i="1"/>
  <c r="DP363" i="1"/>
  <c r="DP247" i="1"/>
  <c r="DQ247" i="1"/>
  <c r="DJ258" i="1"/>
  <c r="DJ378" i="1"/>
  <c r="DP378" i="1"/>
  <c r="DQ378" i="1"/>
  <c r="DJ343" i="1"/>
  <c r="DP287" i="1"/>
  <c r="DQ287" i="1"/>
  <c r="DP311" i="1"/>
  <c r="DQ311" i="1"/>
  <c r="DJ260" i="1"/>
  <c r="DP278" i="1"/>
  <c r="DQ278" i="1"/>
  <c r="DJ295" i="1"/>
  <c r="DJ275" i="1"/>
  <c r="DQ352" i="1"/>
  <c r="DP352" i="1"/>
  <c r="DJ380" i="1"/>
  <c r="DJ293" i="1"/>
  <c r="DJ333" i="1"/>
  <c r="DQ333" i="1"/>
  <c r="DP333" i="1"/>
  <c r="DJ310" i="1"/>
  <c r="DP336" i="1"/>
  <c r="DQ336" i="1"/>
  <c r="DJ328" i="1"/>
  <c r="DQ328" i="1"/>
  <c r="DP328" i="1"/>
  <c r="DQ346" i="1"/>
  <c r="DP346" i="1"/>
  <c r="DJ381" i="1"/>
  <c r="DQ381" i="1"/>
  <c r="DP381" i="1"/>
  <c r="DJ306" i="1"/>
  <c r="DQ306" i="1"/>
  <c r="DP306" i="1"/>
  <c r="Q107" i="25"/>
  <c r="S68" i="25"/>
  <c r="Q83" i="25"/>
  <c r="G81" i="22"/>
  <c r="I81" i="22" s="1"/>
  <c r="G80" i="22"/>
  <c r="I80" i="22" s="1"/>
  <c r="DP9" i="1"/>
  <c r="DQ9" i="1"/>
  <c r="DJ9" i="1"/>
  <c r="G43" i="18"/>
  <c r="G44" i="18" s="1"/>
  <c r="H55" i="18"/>
  <c r="H56" i="18" s="1"/>
  <c r="E55" i="18"/>
  <c r="E56" i="18" s="1"/>
  <c r="I55" i="18"/>
  <c r="I56" i="18" s="1"/>
  <c r="F55" i="18"/>
  <c r="F56" i="18" s="1"/>
  <c r="K55" i="18"/>
  <c r="K56" i="18" s="1"/>
  <c r="D55" i="18"/>
  <c r="D56" i="18" s="1"/>
  <c r="P55" i="18"/>
  <c r="P56" i="18" s="1"/>
  <c r="M28" i="18"/>
  <c r="M29" i="18" s="1"/>
  <c r="L28" i="18"/>
  <c r="L29" i="18" s="1"/>
  <c r="D28" i="18"/>
  <c r="D29" i="18" s="1"/>
  <c r="F28" i="18"/>
  <c r="F29" i="18" s="1"/>
  <c r="O28" i="18"/>
  <c r="O29" i="18" s="1"/>
  <c r="K61" i="18"/>
  <c r="K62" i="18" s="1"/>
  <c r="D43" i="18"/>
  <c r="D44" i="18" s="1"/>
  <c r="E43" i="18"/>
  <c r="E44" i="18" s="1"/>
  <c r="J43" i="18"/>
  <c r="J44" i="18" s="1"/>
  <c r="H43" i="18"/>
  <c r="H44" i="18" s="1"/>
  <c r="O43" i="18"/>
  <c r="O44" i="18" s="1"/>
  <c r="F43" i="18"/>
  <c r="F44" i="18" s="1"/>
  <c r="D18" i="18"/>
  <c r="D19" i="18" s="1"/>
  <c r="O18" i="18"/>
  <c r="O19" i="18" s="1"/>
  <c r="P18" i="18"/>
  <c r="P19" i="18" s="1"/>
  <c r="L61" i="18"/>
  <c r="L62" i="18" s="1"/>
  <c r="B27" i="4"/>
  <c r="AB27" i="4" s="1"/>
  <c r="AA7" i="16"/>
  <c r="N37" i="18"/>
  <c r="N38" i="18" s="1"/>
  <c r="G31" i="18"/>
  <c r="G32" i="18" s="1"/>
  <c r="F31" i="18"/>
  <c r="F32" i="18" s="1"/>
  <c r="D31" i="18"/>
  <c r="D32" i="18" s="1"/>
  <c r="N31" i="18"/>
  <c r="N32" i="18" s="1"/>
  <c r="E31" i="18"/>
  <c r="E32" i="18" s="1"/>
  <c r="K31" i="18"/>
  <c r="K32" i="18" s="1"/>
  <c r="M52" i="18"/>
  <c r="M53" i="18" s="1"/>
  <c r="D52" i="18"/>
  <c r="D53" i="18" s="1"/>
  <c r="F52" i="18"/>
  <c r="F53" i="18" s="1"/>
  <c r="G52" i="18"/>
  <c r="G53" i="18" s="1"/>
  <c r="E52" i="18"/>
  <c r="E53" i="18" s="1"/>
  <c r="L52" i="18"/>
  <c r="L53" i="18" s="1"/>
  <c r="J52" i="18"/>
  <c r="J53" i="18" s="1"/>
  <c r="I61" i="18"/>
  <c r="I62" i="18" s="1"/>
  <c r="G61" i="18"/>
  <c r="G62" i="18" s="1"/>
  <c r="J61" i="18"/>
  <c r="J62" i="18" s="1"/>
  <c r="O61" i="18"/>
  <c r="O62" i="18" s="1"/>
  <c r="P61" i="18"/>
  <c r="P62" i="18" s="1"/>
  <c r="F61" i="18"/>
  <c r="F62" i="18" s="1"/>
  <c r="H61" i="18"/>
  <c r="H62" i="18" s="1"/>
  <c r="D61" i="18"/>
  <c r="D62" i="18" s="1"/>
  <c r="E61" i="18"/>
  <c r="E62" i="18" s="1"/>
  <c r="N55" i="18"/>
  <c r="N56" i="18" s="1"/>
  <c r="O52" i="18"/>
  <c r="O53" i="18" s="1"/>
  <c r="H52" i="18"/>
  <c r="H53" i="18" s="1"/>
  <c r="P43" i="18"/>
  <c r="P44" i="18" s="1"/>
  <c r="O31" i="18"/>
  <c r="O32" i="18" s="1"/>
  <c r="E28" i="18"/>
  <c r="E29" i="18" s="1"/>
  <c r="J28" i="18"/>
  <c r="J29" i="18" s="1"/>
  <c r="J55" i="18"/>
  <c r="J56" i="18" s="1"/>
  <c r="M31" i="18"/>
  <c r="M32" i="18" s="1"/>
  <c r="M43" i="18"/>
  <c r="M44" i="18" s="1"/>
  <c r="J31" i="18"/>
  <c r="J32" i="18" s="1"/>
  <c r="P95" i="25"/>
  <c r="N95" i="25"/>
  <c r="D12" i="18"/>
  <c r="D13" i="18" s="1"/>
  <c r="N12" i="18"/>
  <c r="N13" i="18" s="1"/>
  <c r="G12" i="18"/>
  <c r="G13" i="18" s="1"/>
  <c r="J12" i="18"/>
  <c r="J13" i="18" s="1"/>
  <c r="I12" i="18"/>
  <c r="I13" i="18" s="1"/>
  <c r="M12" i="18"/>
  <c r="M13" i="18" s="1"/>
  <c r="O12" i="18"/>
  <c r="O13" i="18" s="1"/>
  <c r="L12" i="18"/>
  <c r="L13" i="18" s="1"/>
  <c r="D9" i="18"/>
  <c r="D10" i="18" s="1"/>
  <c r="O9" i="18"/>
  <c r="O10" i="18" s="1"/>
  <c r="G9" i="18"/>
  <c r="G10" i="18" s="1"/>
  <c r="H9" i="18"/>
  <c r="H10" i="18" s="1"/>
  <c r="L9" i="18"/>
  <c r="L10" i="18" s="1"/>
  <c r="M9" i="18"/>
  <c r="M10" i="18" s="1"/>
  <c r="J9" i="18"/>
  <c r="J10" i="18" s="1"/>
  <c r="F9" i="18"/>
  <c r="F10" i="18" s="1"/>
  <c r="I9" i="18"/>
  <c r="I10" i="18" s="1"/>
  <c r="E9" i="18"/>
  <c r="E10" i="18" s="1"/>
  <c r="K9" i="18"/>
  <c r="K10" i="18" s="1"/>
  <c r="J49" i="18"/>
  <c r="J50" i="18" s="1"/>
  <c r="I49" i="18"/>
  <c r="I50" i="18" s="1"/>
  <c r="N49" i="18"/>
  <c r="N50" i="18" s="1"/>
  <c r="F49" i="18"/>
  <c r="F50" i="18" s="1"/>
  <c r="K49" i="18"/>
  <c r="K50" i="18" s="1"/>
  <c r="O49" i="18"/>
  <c r="O50" i="18" s="1"/>
  <c r="D49" i="18"/>
  <c r="D50" i="18" s="1"/>
  <c r="G49" i="18"/>
  <c r="G50" i="18" s="1"/>
  <c r="M49" i="18"/>
  <c r="M50" i="18" s="1"/>
  <c r="L49" i="18"/>
  <c r="L50" i="18" s="1"/>
  <c r="P49" i="18"/>
  <c r="P50" i="18" s="1"/>
  <c r="H49" i="18"/>
  <c r="H50" i="18" s="1"/>
  <c r="E49" i="18"/>
  <c r="E50" i="18" s="1"/>
  <c r="D40" i="18"/>
  <c r="D41" i="18" s="1"/>
  <c r="L40" i="18"/>
  <c r="L41" i="18" s="1"/>
  <c r="J40" i="18"/>
  <c r="J41" i="18" s="1"/>
  <c r="N40" i="18"/>
  <c r="N41" i="18" s="1"/>
  <c r="H40" i="18"/>
  <c r="H41" i="18" s="1"/>
  <c r="F40" i="18"/>
  <c r="F41" i="18" s="1"/>
  <c r="G40" i="18"/>
  <c r="G41" i="18" s="1"/>
  <c r="O40" i="18"/>
  <c r="O41" i="18" s="1"/>
  <c r="E40" i="18"/>
  <c r="E41" i="18" s="1"/>
  <c r="B14" i="4"/>
  <c r="AB14" i="4" s="1"/>
  <c r="B12" i="4"/>
  <c r="AB12" i="4" s="1"/>
  <c r="B9" i="4"/>
  <c r="AB9" i="4" s="1"/>
  <c r="B38" i="4"/>
  <c r="AB38" i="4" s="1"/>
  <c r="B51" i="4"/>
  <c r="AB51" i="4" s="1"/>
  <c r="G83" i="22"/>
  <c r="I83" i="22" s="1"/>
  <c r="G82" i="22"/>
  <c r="I82" i="22" s="1"/>
  <c r="K40" i="18"/>
  <c r="K41" i="18" s="1"/>
  <c r="Q101" i="16"/>
  <c r="O102" i="16"/>
  <c r="P102" i="16"/>
  <c r="Q88" i="22"/>
  <c r="M40" i="18"/>
  <c r="M41" i="18" s="1"/>
  <c r="I40" i="18"/>
  <c r="I41" i="18" s="1"/>
  <c r="B16" i="4"/>
  <c r="AB16" i="4" s="1"/>
  <c r="Q20" i="22"/>
  <c r="DJ120" i="1"/>
  <c r="DQ120" i="1"/>
  <c r="DP120" i="1"/>
  <c r="H37" i="18"/>
  <c r="H38" i="18" s="1"/>
  <c r="D37" i="18"/>
  <c r="D38" i="18" s="1"/>
  <c r="F37" i="18"/>
  <c r="F38" i="18" s="1"/>
  <c r="G37" i="18"/>
  <c r="G38" i="18" s="1"/>
  <c r="I37" i="18"/>
  <c r="I38" i="18" s="1"/>
  <c r="P37" i="18"/>
  <c r="P38" i="18" s="1"/>
  <c r="J37" i="18"/>
  <c r="J38" i="18" s="1"/>
  <c r="E37" i="18"/>
  <c r="E38" i="18" s="1"/>
  <c r="L37" i="18"/>
  <c r="L38" i="18" s="1"/>
  <c r="K34" i="18"/>
  <c r="K35" i="18" s="1"/>
  <c r="L34" i="18"/>
  <c r="L35" i="18" s="1"/>
  <c r="D34" i="18"/>
  <c r="D35" i="18" s="1"/>
  <c r="J34" i="18"/>
  <c r="J35" i="18" s="1"/>
  <c r="E34" i="18"/>
  <c r="E35" i="18" s="1"/>
  <c r="N34" i="18"/>
  <c r="N35" i="18" s="1"/>
  <c r="O34" i="18"/>
  <c r="O35" i="18" s="1"/>
  <c r="H34" i="18"/>
  <c r="H35" i="18" s="1"/>
  <c r="I34" i="18"/>
  <c r="I35" i="18" s="1"/>
  <c r="F34" i="18"/>
  <c r="F35" i="18" s="1"/>
  <c r="P34" i="18"/>
  <c r="P35" i="18" s="1"/>
  <c r="G34" i="18"/>
  <c r="G35" i="18" s="1"/>
  <c r="X50" i="20"/>
  <c r="X49" i="20"/>
  <c r="B19" i="4"/>
  <c r="AB19" i="4" s="1"/>
  <c r="B22" i="4"/>
  <c r="AB22" i="4" s="1"/>
  <c r="DP98" i="1"/>
  <c r="DQ98" i="1"/>
  <c r="DJ98" i="1"/>
  <c r="DJ175" i="1"/>
  <c r="DP175" i="1"/>
  <c r="DQ175" i="1"/>
  <c r="DJ53" i="1"/>
  <c r="DP53" i="1"/>
  <c r="DQ53" i="1"/>
  <c r="DJ195" i="1"/>
  <c r="DQ195" i="1"/>
  <c r="DP195" i="1"/>
  <c r="DJ215" i="1"/>
  <c r="DP215" i="1"/>
  <c r="DQ215" i="1"/>
  <c r="DJ183" i="1"/>
  <c r="DP183" i="1"/>
  <c r="DQ183" i="1"/>
  <c r="DP26" i="1"/>
  <c r="DQ26" i="1"/>
  <c r="DJ26" i="1"/>
  <c r="DQ222" i="1"/>
  <c r="DP222" i="1"/>
  <c r="DJ222" i="1"/>
  <c r="DJ186" i="1"/>
  <c r="DQ186" i="1"/>
  <c r="DP186" i="1"/>
  <c r="DJ131" i="1"/>
  <c r="DP131" i="1"/>
  <c r="DQ131" i="1"/>
  <c r="AB11" i="26"/>
  <c r="AB9" i="26"/>
  <c r="DJ126" i="1"/>
  <c r="DQ126" i="1"/>
  <c r="DP126" i="1"/>
  <c r="DP214" i="1"/>
  <c r="DQ214" i="1"/>
  <c r="DJ214" i="1"/>
  <c r="DJ33" i="1"/>
  <c r="DQ33" i="1"/>
  <c r="DP33" i="1"/>
  <c r="DJ113" i="1"/>
  <c r="DQ113" i="1"/>
  <c r="DP113" i="1"/>
  <c r="DQ199" i="1"/>
  <c r="DJ199" i="1"/>
  <c r="DP199" i="1"/>
  <c r="DJ152" i="1"/>
  <c r="DP152" i="1"/>
  <c r="DQ152" i="1"/>
  <c r="B23" i="4"/>
  <c r="AB23" i="4" s="1"/>
  <c r="B8" i="4"/>
  <c r="AB8" i="4" s="1"/>
  <c r="U77" i="4"/>
  <c r="I77" i="4"/>
  <c r="DJ205" i="1"/>
  <c r="DP205" i="1"/>
  <c r="DQ205" i="1"/>
  <c r="DJ115" i="1"/>
  <c r="DQ115" i="1"/>
  <c r="DP115" i="1"/>
  <c r="DJ102" i="1"/>
  <c r="DP102" i="1"/>
  <c r="DQ102" i="1"/>
  <c r="DJ36" i="1"/>
  <c r="DQ36" i="1"/>
  <c r="DP36" i="1"/>
  <c r="DJ227" i="1"/>
  <c r="DP227" i="1"/>
  <c r="DQ227" i="1"/>
  <c r="DJ51" i="1"/>
  <c r="DQ51" i="1"/>
  <c r="DP51" i="1"/>
  <c r="DQ8" i="1"/>
  <c r="DJ8" i="1"/>
  <c r="DP8" i="1"/>
  <c r="DJ17" i="1"/>
  <c r="DP17" i="1"/>
  <c r="DQ17" i="1"/>
  <c r="DJ158" i="1"/>
  <c r="DQ158" i="1"/>
  <c r="DP158" i="1"/>
  <c r="DJ207" i="1"/>
  <c r="DP207" i="1"/>
  <c r="DQ207" i="1"/>
  <c r="DJ67" i="1"/>
  <c r="DQ67" i="1"/>
  <c r="DP67" i="1"/>
  <c r="DJ193" i="1"/>
  <c r="DQ193" i="1"/>
  <c r="DP193" i="1"/>
  <c r="DJ161" i="1"/>
  <c r="DP161" i="1"/>
  <c r="DQ161" i="1"/>
  <c r="DQ19" i="1"/>
  <c r="DP19" i="1"/>
  <c r="DJ19" i="1"/>
  <c r="DJ16" i="1"/>
  <c r="DQ16" i="1"/>
  <c r="DP16" i="1"/>
  <c r="B11" i="4"/>
  <c r="AB11" i="4" s="1"/>
  <c r="DJ89" i="1"/>
  <c r="DQ89" i="1"/>
  <c r="DP89" i="1"/>
  <c r="DJ124" i="1"/>
  <c r="DP124" i="1"/>
  <c r="DQ124" i="1"/>
  <c r="DJ135" i="1"/>
  <c r="DP135" i="1"/>
  <c r="DQ135" i="1"/>
  <c r="DQ81" i="1"/>
  <c r="DJ81" i="1"/>
  <c r="DP81" i="1"/>
  <c r="DP4" i="1"/>
  <c r="DQ4" i="1"/>
  <c r="DJ4" i="1"/>
  <c r="DJ40" i="1"/>
  <c r="DQ40" i="1"/>
  <c r="DP40" i="1"/>
  <c r="DJ216" i="1"/>
  <c r="DQ216" i="1"/>
  <c r="DP216" i="1"/>
  <c r="DJ34" i="1"/>
  <c r="DQ34" i="1"/>
  <c r="DP34" i="1"/>
  <c r="DJ90" i="1"/>
  <c r="DP90" i="1"/>
  <c r="DQ90" i="1"/>
  <c r="DJ52" i="1"/>
  <c r="DP52" i="1"/>
  <c r="DQ52" i="1"/>
  <c r="DQ170" i="1"/>
  <c r="DJ170" i="1"/>
  <c r="DP170" i="1"/>
  <c r="DJ164" i="1"/>
  <c r="DQ164" i="1"/>
  <c r="DP164" i="1"/>
  <c r="DJ184" i="1"/>
  <c r="DP184" i="1"/>
  <c r="DQ184" i="1"/>
  <c r="DQ30" i="1"/>
  <c r="DJ30" i="1"/>
  <c r="DP30" i="1"/>
  <c r="DQ78" i="1"/>
  <c r="DJ78" i="1"/>
  <c r="DP78" i="1"/>
  <c r="DJ23" i="1"/>
  <c r="DQ23" i="1"/>
  <c r="DP23" i="1"/>
  <c r="DQ64" i="1"/>
  <c r="DP64" i="1"/>
  <c r="DJ64" i="1"/>
  <c r="DJ100" i="1"/>
  <c r="DQ100" i="1"/>
  <c r="DP100" i="1"/>
  <c r="DP29" i="1"/>
  <c r="DQ29" i="1"/>
  <c r="DJ29" i="1"/>
  <c r="DQ163" i="1"/>
  <c r="DJ163" i="1"/>
  <c r="DP163" i="1"/>
  <c r="DJ138" i="1"/>
  <c r="DP138" i="1"/>
  <c r="DQ138" i="1"/>
  <c r="DJ148" i="1"/>
  <c r="DP148" i="1"/>
  <c r="DQ148" i="1"/>
  <c r="DJ233" i="1"/>
  <c r="DP233" i="1"/>
  <c r="DQ233" i="1"/>
  <c r="DP128" i="1"/>
  <c r="DQ128" i="1"/>
  <c r="DJ128" i="1"/>
  <c r="DJ11" i="1"/>
  <c r="DQ11" i="1"/>
  <c r="DP11" i="1"/>
  <c r="B21" i="4"/>
  <c r="AB21" i="4" s="1"/>
  <c r="DP203" i="1"/>
  <c r="DJ203" i="1"/>
  <c r="DQ203" i="1"/>
  <c r="DJ197" i="1"/>
  <c r="DP197" i="1"/>
  <c r="DQ197" i="1"/>
  <c r="DP87" i="1"/>
  <c r="DQ87" i="1"/>
  <c r="DJ87" i="1"/>
  <c r="DJ202" i="1"/>
  <c r="DP202" i="1"/>
  <c r="DQ202" i="1"/>
  <c r="DJ72" i="1"/>
  <c r="DP72" i="1"/>
  <c r="DQ72" i="1"/>
  <c r="AB9" i="16"/>
  <c r="AD14" i="16" s="1"/>
  <c r="AB7" i="16"/>
  <c r="L41" i="25"/>
  <c r="N41" i="25"/>
  <c r="M41" i="25"/>
  <c r="B47" i="4"/>
  <c r="AB47" i="4" s="1"/>
  <c r="B39" i="4"/>
  <c r="AB39" i="4" s="1"/>
  <c r="B53" i="4"/>
  <c r="AB53" i="4" s="1"/>
  <c r="B54" i="4"/>
  <c r="AB54" i="4" s="1"/>
  <c r="M68" i="25"/>
  <c r="L68" i="25"/>
  <c r="N68" i="25"/>
  <c r="DJ79" i="1"/>
  <c r="DQ79" i="1"/>
  <c r="DP79" i="1"/>
  <c r="DP88" i="1"/>
  <c r="DQ88" i="1"/>
  <c r="DJ88" i="1"/>
  <c r="DJ14" i="1"/>
  <c r="DP14" i="1"/>
  <c r="DQ14" i="1"/>
  <c r="DJ230" i="1"/>
  <c r="DP230" i="1"/>
  <c r="DQ230" i="1"/>
  <c r="DP38" i="1"/>
  <c r="DJ38" i="1"/>
  <c r="DQ38" i="1"/>
  <c r="DQ44" i="1"/>
  <c r="DP44" i="1"/>
  <c r="DJ44" i="1"/>
  <c r="DJ56" i="1"/>
  <c r="DQ56" i="1"/>
  <c r="DP56" i="1"/>
  <c r="B15" i="4"/>
  <c r="AB15" i="4" s="1"/>
  <c r="DJ173" i="1"/>
  <c r="DQ173" i="1"/>
  <c r="DP173" i="1"/>
  <c r="DJ146" i="1"/>
  <c r="DQ146" i="1"/>
  <c r="DP146" i="1"/>
  <c r="AD7" i="16"/>
  <c r="AD17" i="16" s="1"/>
  <c r="AB18" i="16"/>
  <c r="AD18" i="16" s="1"/>
  <c r="AD9" i="16"/>
  <c r="Z19" i="16" s="1"/>
  <c r="AD19" i="16" s="1"/>
  <c r="DJ194" i="1"/>
  <c r="DQ194" i="1"/>
  <c r="DP194" i="1"/>
  <c r="DP68" i="1"/>
  <c r="DQ68" i="1"/>
  <c r="DJ68" i="1"/>
  <c r="DJ241" i="1"/>
  <c r="DP241" i="1"/>
  <c r="DQ241" i="1"/>
  <c r="DJ225" i="1"/>
  <c r="DQ225" i="1"/>
  <c r="DP225" i="1"/>
  <c r="DJ117" i="1"/>
  <c r="DP117" i="1"/>
  <c r="DQ117" i="1"/>
  <c r="DQ121" i="1"/>
  <c r="DP121" i="1"/>
  <c r="DJ121" i="1"/>
  <c r="DJ6" i="1"/>
  <c r="DP6" i="1"/>
  <c r="DQ6" i="1"/>
  <c r="B13" i="4"/>
  <c r="AB13" i="4" s="1"/>
  <c r="DP153" i="1"/>
  <c r="DQ153" i="1"/>
  <c r="DJ153" i="1"/>
  <c r="DJ232" i="1"/>
  <c r="DQ232" i="1"/>
  <c r="DP232" i="1"/>
  <c r="DJ134" i="1"/>
  <c r="DQ134" i="1"/>
  <c r="DP134" i="1"/>
  <c r="DJ58" i="1"/>
  <c r="DP58" i="1"/>
  <c r="DQ58" i="1"/>
  <c r="DJ219" i="1"/>
  <c r="DQ219" i="1"/>
  <c r="DP219" i="1"/>
  <c r="O82" i="22"/>
  <c r="Q83" i="22" s="1"/>
  <c r="S83" i="22" s="1"/>
  <c r="EJ4" i="1"/>
  <c r="DJ209" i="1"/>
  <c r="DP209" i="1"/>
  <c r="DQ209" i="1"/>
  <c r="AC9" i="16"/>
  <c r="AC7" i="16" s="1"/>
  <c r="AD13" i="16"/>
  <c r="DQ105" i="1"/>
  <c r="DP105" i="1"/>
  <c r="DJ105" i="1"/>
  <c r="DJ95" i="1"/>
  <c r="DQ95" i="1"/>
  <c r="DP95" i="1"/>
  <c r="DJ171" i="1"/>
  <c r="DP171" i="1"/>
  <c r="DQ171" i="1"/>
  <c r="DJ42" i="1"/>
  <c r="DP42" i="1"/>
  <c r="DQ42" i="1"/>
  <c r="DJ110" i="1"/>
  <c r="DP110" i="1"/>
  <c r="DQ110" i="1"/>
  <c r="DJ235" i="1"/>
  <c r="DP235" i="1"/>
  <c r="DQ235" i="1"/>
  <c r="DJ84" i="1"/>
  <c r="DP84" i="1"/>
  <c r="DQ84" i="1"/>
  <c r="DJ181" i="1"/>
  <c r="DQ181" i="1"/>
  <c r="DP181" i="1"/>
  <c r="DJ212" i="1"/>
  <c r="DQ212" i="1"/>
  <c r="DP212" i="1"/>
  <c r="DP159" i="1"/>
  <c r="DJ159" i="1"/>
  <c r="DQ159" i="1"/>
  <c r="DJ55" i="1"/>
  <c r="DP55" i="1"/>
  <c r="DQ55" i="1"/>
  <c r="DJ62" i="1"/>
  <c r="DQ62" i="1"/>
  <c r="DP62" i="1"/>
  <c r="DJ185" i="1"/>
  <c r="DQ185" i="1"/>
  <c r="DP185" i="1"/>
  <c r="DJ208" i="1"/>
  <c r="DQ208" i="1"/>
  <c r="DP208" i="1"/>
  <c r="DJ70" i="1"/>
  <c r="DQ70" i="1"/>
  <c r="DP70" i="1"/>
  <c r="DJ192" i="1"/>
  <c r="DQ192" i="1"/>
  <c r="DP192" i="1"/>
  <c r="DJ224" i="1"/>
  <c r="DQ224" i="1"/>
  <c r="DP224" i="1"/>
  <c r="DJ74" i="1"/>
  <c r="DQ74" i="1"/>
  <c r="DP74" i="1"/>
  <c r="DJ31" i="1"/>
  <c r="DP31" i="1"/>
  <c r="DQ31" i="1"/>
  <c r="DP201" i="1"/>
  <c r="DJ201" i="1"/>
  <c r="DQ201" i="1"/>
  <c r="DJ242" i="1"/>
  <c r="DP242" i="1"/>
  <c r="DQ242" i="1"/>
  <c r="DJ35" i="1"/>
  <c r="DP35" i="1"/>
  <c r="DQ35" i="1"/>
  <c r="DJ229" i="1"/>
  <c r="DP229" i="1"/>
  <c r="DQ229" i="1"/>
  <c r="DJ82" i="1"/>
  <c r="DP82" i="1"/>
  <c r="DQ82" i="1"/>
  <c r="B25" i="4"/>
  <c r="AB25" i="4" s="1"/>
  <c r="O101" i="16"/>
  <c r="O99" i="16" s="1"/>
  <c r="B5" i="4"/>
  <c r="AB5" i="4" s="1"/>
  <c r="U73" i="4"/>
  <c r="T73" i="4"/>
  <c r="DJ20" i="1"/>
  <c r="DP20" i="1"/>
  <c r="DQ20" i="1"/>
  <c r="DJ122" i="1"/>
  <c r="DP122" i="1"/>
  <c r="DQ122" i="1"/>
  <c r="DJ114" i="1"/>
  <c r="DP114" i="1"/>
  <c r="DQ114" i="1"/>
  <c r="DJ57" i="1"/>
  <c r="DQ57" i="1"/>
  <c r="DP57" i="1"/>
  <c r="DJ198" i="1"/>
  <c r="DP198" i="1"/>
  <c r="DQ198" i="1"/>
  <c r="DJ12" i="1"/>
  <c r="DQ12" i="1"/>
  <c r="DP12" i="1"/>
  <c r="DJ101" i="1"/>
  <c r="DQ101" i="1"/>
  <c r="DP101" i="1"/>
  <c r="DJ238" i="1"/>
  <c r="DP238" i="1"/>
  <c r="DQ238" i="1"/>
  <c r="DJ180" i="1"/>
  <c r="DQ180" i="1"/>
  <c r="DP180" i="1"/>
  <c r="DJ220" i="1"/>
  <c r="DP220" i="1"/>
  <c r="DQ220" i="1"/>
  <c r="DJ130" i="1"/>
  <c r="DP130" i="1"/>
  <c r="DQ130" i="1"/>
  <c r="DP108" i="1"/>
  <c r="DQ108" i="1"/>
  <c r="DJ108" i="1"/>
  <c r="E3" i="18"/>
  <c r="K3" i="18"/>
  <c r="DJ103" i="1"/>
  <c r="DP103" i="1"/>
  <c r="DQ103" i="1"/>
  <c r="DJ10" i="1"/>
  <c r="DP10" i="1"/>
  <c r="DQ10" i="1"/>
  <c r="DJ156" i="1"/>
  <c r="DQ156" i="1"/>
  <c r="DP156" i="1"/>
  <c r="AD11" i="26"/>
  <c r="AD9" i="26"/>
  <c r="DJ172" i="1"/>
  <c r="DP172" i="1"/>
  <c r="DQ172" i="1"/>
  <c r="DJ204" i="1"/>
  <c r="DQ204" i="1"/>
  <c r="DP204" i="1"/>
  <c r="DQ21" i="1"/>
  <c r="DP21" i="1"/>
  <c r="DJ21" i="1"/>
  <c r="DJ116" i="1"/>
  <c r="DP116" i="1"/>
  <c r="DQ116" i="1"/>
  <c r="DJ218" i="1"/>
  <c r="DQ218" i="1"/>
  <c r="DP218" i="1"/>
  <c r="DJ47" i="1"/>
  <c r="DP47" i="1"/>
  <c r="DQ47" i="1"/>
  <c r="DP28" i="1"/>
  <c r="DQ28" i="1"/>
  <c r="DJ28" i="1"/>
  <c r="DQ119" i="1"/>
  <c r="DP119" i="1"/>
  <c r="DJ119" i="1"/>
  <c r="DJ111" i="1"/>
  <c r="DQ111" i="1"/>
  <c r="DP111" i="1"/>
  <c r="DJ177" i="1"/>
  <c r="DQ177" i="1"/>
  <c r="DP177" i="1"/>
  <c r="DJ43" i="1"/>
  <c r="DP43" i="1"/>
  <c r="DQ43" i="1"/>
  <c r="DJ162" i="1"/>
  <c r="DP162" i="1"/>
  <c r="DQ162" i="1"/>
  <c r="DJ236" i="1"/>
  <c r="DP236" i="1"/>
  <c r="DQ236" i="1"/>
  <c r="B33" i="4"/>
  <c r="DQ5" i="1"/>
  <c r="DP5" i="1"/>
  <c r="DJ5" i="1"/>
  <c r="DJ86" i="1"/>
  <c r="DQ86" i="1"/>
  <c r="DP86" i="1"/>
  <c r="DJ145" i="1"/>
  <c r="DQ145" i="1"/>
  <c r="DP145" i="1"/>
  <c r="DQ59" i="1"/>
  <c r="DJ59" i="1"/>
  <c r="DP59" i="1"/>
  <c r="DQ94" i="1"/>
  <c r="DP94" i="1"/>
  <c r="DJ94" i="1"/>
  <c r="DJ178" i="1"/>
  <c r="DQ178" i="1"/>
  <c r="DP178" i="1"/>
  <c r="DJ141" i="1"/>
  <c r="DQ141" i="1"/>
  <c r="DP141" i="1"/>
  <c r="T59" i="4"/>
  <c r="DJ92" i="1"/>
  <c r="DP92" i="1"/>
  <c r="DQ92" i="1"/>
  <c r="DJ73" i="1"/>
  <c r="DQ73" i="1"/>
  <c r="DP73" i="1"/>
  <c r="DJ107" i="1"/>
  <c r="DP107" i="1"/>
  <c r="DQ107" i="1"/>
  <c r="DJ174" i="1"/>
  <c r="DP174" i="1"/>
  <c r="DQ174" i="1"/>
  <c r="DP123" i="1"/>
  <c r="DQ123" i="1"/>
  <c r="DJ123" i="1"/>
  <c r="DJ132" i="1"/>
  <c r="DQ132" i="1"/>
  <c r="DP132" i="1"/>
  <c r="DJ137" i="1"/>
  <c r="DQ137" i="1"/>
  <c r="DP137" i="1"/>
  <c r="DJ85" i="1"/>
  <c r="DQ85" i="1"/>
  <c r="DP85" i="1"/>
  <c r="DJ213" i="1"/>
  <c r="DQ213" i="1"/>
  <c r="DP213" i="1"/>
  <c r="DJ46" i="1"/>
  <c r="DQ46" i="1"/>
  <c r="DP46" i="1"/>
  <c r="DJ45" i="1"/>
  <c r="DP45" i="1"/>
  <c r="DQ45" i="1"/>
  <c r="DP136" i="1"/>
  <c r="DQ136" i="1"/>
  <c r="DJ136" i="1"/>
  <c r="DP15" i="1"/>
  <c r="DQ15" i="1"/>
  <c r="DJ15" i="1"/>
  <c r="DJ71" i="1"/>
  <c r="DP71" i="1"/>
  <c r="DQ71" i="1"/>
  <c r="DQ168" i="1"/>
  <c r="DP168" i="1"/>
  <c r="DJ168" i="1"/>
  <c r="DJ99" i="1"/>
  <c r="DQ99" i="1"/>
  <c r="DP99" i="1"/>
  <c r="DJ60" i="1"/>
  <c r="DQ60" i="1"/>
  <c r="DP60" i="1"/>
  <c r="DP27" i="1"/>
  <c r="DQ27" i="1"/>
  <c r="DJ27" i="1"/>
  <c r="DJ112" i="1"/>
  <c r="DQ112" i="1"/>
  <c r="DP112" i="1"/>
  <c r="DJ37" i="1"/>
  <c r="DQ37" i="1"/>
  <c r="DP37" i="1"/>
  <c r="DJ133" i="1"/>
  <c r="DQ133" i="1"/>
  <c r="DP133" i="1"/>
  <c r="DJ196" i="1"/>
  <c r="DP196" i="1"/>
  <c r="DQ196" i="1"/>
  <c r="DQ77" i="1"/>
  <c r="DJ77" i="1"/>
  <c r="DP77" i="1"/>
  <c r="DJ125" i="1"/>
  <c r="DP125" i="1"/>
  <c r="DQ125" i="1"/>
  <c r="DJ160" i="1"/>
  <c r="DP160" i="1"/>
  <c r="DQ160" i="1"/>
  <c r="DJ13" i="1"/>
  <c r="DP13" i="1"/>
  <c r="DQ13" i="1"/>
  <c r="DJ189" i="1"/>
  <c r="DQ189" i="1"/>
  <c r="DP189" i="1"/>
  <c r="DJ24" i="1"/>
  <c r="DQ24" i="1"/>
  <c r="DP24" i="1"/>
  <c r="DJ150" i="1"/>
  <c r="DQ150" i="1"/>
  <c r="DP150" i="1"/>
  <c r="DJ188" i="1"/>
  <c r="DP188" i="1"/>
  <c r="DQ188" i="1"/>
  <c r="O25" i="22"/>
  <c r="DJ69" i="1"/>
  <c r="DP69" i="1"/>
  <c r="DQ69" i="1"/>
  <c r="DJ118" i="1"/>
  <c r="DQ118" i="1"/>
  <c r="DP118" i="1"/>
  <c r="DJ139" i="1"/>
  <c r="DP139" i="1"/>
  <c r="DQ139" i="1"/>
  <c r="DP179" i="1"/>
  <c r="DJ179" i="1"/>
  <c r="DQ179" i="1"/>
  <c r="DJ127" i="1"/>
  <c r="DQ127" i="1"/>
  <c r="DP127" i="1"/>
  <c r="DP25" i="1"/>
  <c r="DQ25" i="1"/>
  <c r="DJ25" i="1"/>
  <c r="DJ7" i="1"/>
  <c r="DQ7" i="1"/>
  <c r="DP7" i="1"/>
  <c r="DJ166" i="1"/>
  <c r="DP166" i="1"/>
  <c r="DQ166" i="1"/>
  <c r="DP144" i="1"/>
  <c r="DQ144" i="1"/>
  <c r="DJ144" i="1"/>
  <c r="AA11" i="26"/>
  <c r="AA9" i="26" s="1"/>
  <c r="AC9" i="26"/>
  <c r="DJ61" i="1"/>
  <c r="DQ61" i="1"/>
  <c r="DP61" i="1"/>
  <c r="DJ96" i="1"/>
  <c r="DP96" i="1"/>
  <c r="DQ96" i="1"/>
  <c r="DJ41" i="1"/>
  <c r="DQ41" i="1"/>
  <c r="DP41" i="1"/>
  <c r="DJ182" i="1"/>
  <c r="DP182" i="1"/>
  <c r="DQ182" i="1"/>
  <c r="B7" i="4"/>
  <c r="AB7" i="4" s="1"/>
  <c r="B6" i="4"/>
  <c r="AB6" i="4" s="1"/>
  <c r="B10" i="4"/>
  <c r="AB10" i="4" s="1"/>
  <c r="B26" i="4"/>
  <c r="AB26" i="4" s="1"/>
  <c r="B4" i="4"/>
  <c r="B20" i="4"/>
  <c r="AB20" i="4" s="1"/>
  <c r="DJ239" i="1"/>
  <c r="DP239" i="1"/>
  <c r="DQ239" i="1"/>
  <c r="DQ50" i="1"/>
  <c r="DP50" i="1"/>
  <c r="DJ50" i="1"/>
  <c r="DJ66" i="1"/>
  <c r="DP66" i="1"/>
  <c r="DQ66" i="1"/>
  <c r="DQ169" i="1"/>
  <c r="DP169" i="1"/>
  <c r="DJ169" i="1"/>
  <c r="DJ217" i="1"/>
  <c r="DP217" i="1"/>
  <c r="DQ217" i="1"/>
  <c r="DJ97" i="1"/>
  <c r="DP97" i="1"/>
  <c r="DQ97" i="1"/>
  <c r="DJ226" i="1"/>
  <c r="DP226" i="1"/>
  <c r="DQ226" i="1"/>
  <c r="DQ240" i="1"/>
  <c r="DP240" i="1"/>
  <c r="DJ240" i="1"/>
  <c r="DJ210" i="1"/>
  <c r="DP210" i="1"/>
  <c r="DQ210" i="1"/>
  <c r="DJ109" i="1"/>
  <c r="DP109" i="1"/>
  <c r="DQ109" i="1"/>
  <c r="DJ83" i="1"/>
  <c r="DQ83" i="1"/>
  <c r="DP83" i="1"/>
  <c r="DJ18" i="1"/>
  <c r="DQ18" i="1"/>
  <c r="DP18" i="1"/>
  <c r="DJ129" i="1"/>
  <c r="DQ129" i="1"/>
  <c r="DP129" i="1"/>
  <c r="DJ76" i="1"/>
  <c r="DQ76" i="1"/>
  <c r="DP76" i="1"/>
  <c r="DJ231" i="1"/>
  <c r="DP231" i="1"/>
  <c r="DQ231" i="1"/>
  <c r="DJ39" i="1"/>
  <c r="DQ39" i="1"/>
  <c r="DP39" i="1"/>
  <c r="DJ155" i="1"/>
  <c r="DQ155" i="1"/>
  <c r="DP155" i="1"/>
  <c r="T69" i="4"/>
  <c r="U69" i="4"/>
  <c r="DJ65" i="1"/>
  <c r="DQ65" i="1"/>
  <c r="DP65" i="1"/>
  <c r="DP176" i="1"/>
  <c r="DQ176" i="1"/>
  <c r="DJ176" i="1"/>
  <c r="DQ143" i="1"/>
  <c r="DJ143" i="1"/>
  <c r="DP143" i="1"/>
  <c r="DJ237" i="1"/>
  <c r="DP237" i="1"/>
  <c r="DQ237" i="1"/>
  <c r="DP167" i="1"/>
  <c r="DJ167" i="1"/>
  <c r="DQ167" i="1"/>
  <c r="M64" i="4"/>
  <c r="W64" i="4"/>
  <c r="V64" i="4"/>
  <c r="M61" i="4"/>
  <c r="W61" i="4"/>
  <c r="V61" i="4"/>
  <c r="J69" i="4"/>
  <c r="M69" i="4"/>
  <c r="W69" i="4"/>
  <c r="V69" i="4"/>
  <c r="J75" i="4"/>
  <c r="M75" i="4"/>
  <c r="W75" i="4"/>
  <c r="V75" i="4"/>
  <c r="V71" i="4" l="1"/>
  <c r="J73" i="4"/>
  <c r="I69" i="22"/>
  <c r="W62" i="4"/>
  <c r="M58" i="4"/>
  <c r="S14" i="16"/>
  <c r="S13" i="16"/>
  <c r="M71" i="4"/>
  <c r="W63" i="4"/>
  <c r="W73" i="4"/>
  <c r="V73" i="4"/>
  <c r="V63" i="4"/>
  <c r="W71" i="4"/>
  <c r="M63" i="4"/>
  <c r="K80" i="4"/>
  <c r="K81" i="20"/>
  <c r="K80" i="20"/>
  <c r="I81" i="4"/>
  <c r="J81" i="4" s="1"/>
  <c r="L81" i="4"/>
  <c r="U81" i="4"/>
  <c r="T81" i="4"/>
  <c r="L80" i="4"/>
  <c r="I80" i="4"/>
  <c r="T80" i="4"/>
  <c r="K81" i="4"/>
  <c r="W59" i="4"/>
  <c r="J58" i="4"/>
  <c r="V59" i="4"/>
  <c r="V58" i="4"/>
  <c r="M62" i="4"/>
  <c r="M59" i="4"/>
  <c r="V62" i="4"/>
  <c r="Q81" i="22"/>
  <c r="S81" i="22" s="1"/>
  <c r="L70" i="4"/>
  <c r="I70" i="4"/>
  <c r="M70" i="4" s="1"/>
  <c r="U70" i="4"/>
  <c r="T78" i="4"/>
  <c r="K79" i="20"/>
  <c r="K78" i="4"/>
  <c r="J79" i="4"/>
  <c r="M79" i="4"/>
  <c r="W79" i="4"/>
  <c r="K78" i="20"/>
  <c r="L78" i="4"/>
  <c r="I78" i="4"/>
  <c r="J78" i="4" s="1"/>
  <c r="S87" i="22"/>
  <c r="U87" i="22" s="1"/>
  <c r="L58" i="16"/>
  <c r="U66" i="4"/>
  <c r="AB36" i="16"/>
  <c r="AD36" i="16" s="1"/>
  <c r="X99" i="16"/>
  <c r="Z39" i="16"/>
  <c r="AB39" i="16" s="1"/>
  <c r="AD39" i="16" s="1"/>
  <c r="L13" i="16"/>
  <c r="L33" i="16"/>
  <c r="V98" i="16"/>
  <c r="W98" i="16"/>
  <c r="I108" i="22"/>
  <c r="K108" i="22" s="1"/>
  <c r="I109" i="22"/>
  <c r="K109" i="22" s="1"/>
  <c r="Q99" i="16"/>
  <c r="O98" i="16"/>
  <c r="S58" i="16"/>
  <c r="K67" i="4"/>
  <c r="T67" i="4"/>
  <c r="I67" i="4"/>
  <c r="L67" i="4"/>
  <c r="I105" i="22"/>
  <c r="K105" i="22" s="1"/>
  <c r="I104" i="22"/>
  <c r="K104" i="22" s="1"/>
  <c r="M69" i="22"/>
  <c r="Q79" i="22"/>
  <c r="S79" i="22" s="1"/>
  <c r="Q98" i="16"/>
  <c r="T60" i="4"/>
  <c r="I60" i="4"/>
  <c r="I107" i="22"/>
  <c r="K107" i="22" s="1"/>
  <c r="I106" i="22"/>
  <c r="K106" i="22" s="1"/>
  <c r="L60" i="4"/>
  <c r="K60" i="4"/>
  <c r="L72" i="4"/>
  <c r="I72" i="4"/>
  <c r="T72" i="4"/>
  <c r="J66" i="4"/>
  <c r="M66" i="4"/>
  <c r="V66" i="4"/>
  <c r="W66" i="4"/>
  <c r="K70" i="4"/>
  <c r="K76" i="4"/>
  <c r="I76" i="4"/>
  <c r="L76" i="4"/>
  <c r="T76" i="4"/>
  <c r="S32" i="16"/>
  <c r="S33" i="16"/>
  <c r="Q78" i="22"/>
  <c r="S78" i="22" s="1"/>
  <c r="V99" i="16"/>
  <c r="K66" i="4"/>
  <c r="T66" i="4"/>
  <c r="L66" i="4"/>
  <c r="P99" i="16"/>
  <c r="S31" i="16"/>
  <c r="P98" i="16"/>
  <c r="K73" i="20"/>
  <c r="K63" i="20"/>
  <c r="K66" i="20"/>
  <c r="W99" i="16"/>
  <c r="S88" i="22"/>
  <c r="U88" i="22" s="1"/>
  <c r="Q80" i="22"/>
  <c r="S80" i="22" s="1"/>
  <c r="L32" i="16"/>
  <c r="J14" i="25"/>
  <c r="O14" i="25" s="1"/>
  <c r="G95" i="25"/>
  <c r="L95" i="25" s="1"/>
  <c r="L31" i="16"/>
  <c r="Z31" i="16"/>
  <c r="AB31" i="16" s="1"/>
  <c r="AD31" i="16" s="1"/>
  <c r="K74" i="4"/>
  <c r="U74" i="4"/>
  <c r="L74" i="4"/>
  <c r="T74" i="4"/>
  <c r="I74" i="4"/>
  <c r="K68" i="4"/>
  <c r="W65" i="4"/>
  <c r="J65" i="4"/>
  <c r="V65" i="4"/>
  <c r="M65" i="4"/>
  <c r="T68" i="4"/>
  <c r="U68" i="4"/>
  <c r="L68" i="4"/>
  <c r="I68" i="4"/>
  <c r="D54" i="22"/>
  <c r="F54" i="22" s="1"/>
  <c r="H54" i="22" s="1"/>
  <c r="X98" i="16"/>
  <c r="V56" i="22"/>
  <c r="X56" i="22" s="1"/>
  <c r="Z56" i="22" s="1"/>
  <c r="H107" i="25"/>
  <c r="M107" i="25" s="1"/>
  <c r="M101" i="25"/>
  <c r="P32" i="25"/>
  <c r="K41" i="25"/>
  <c r="P41" i="25" s="1"/>
  <c r="L102" i="25"/>
  <c r="G107" i="25"/>
  <c r="L107" i="25" s="1"/>
  <c r="P5" i="25"/>
  <c r="K14" i="25"/>
  <c r="P14" i="25" s="1"/>
  <c r="K26" i="25"/>
  <c r="P26" i="25" s="1"/>
  <c r="P20" i="25"/>
  <c r="Z56" i="16"/>
  <c r="AB56" i="16" s="1"/>
  <c r="AD56" i="16" s="1"/>
  <c r="D53" i="22"/>
  <c r="F53" i="22" s="1"/>
  <c r="H53" i="22" s="1"/>
  <c r="G81" i="5"/>
  <c r="O74" i="25"/>
  <c r="J83" i="25"/>
  <c r="O83" i="25" s="1"/>
  <c r="O21" i="25"/>
  <c r="J26" i="25"/>
  <c r="O26" i="25" s="1"/>
  <c r="M90" i="25"/>
  <c r="H95" i="25"/>
  <c r="M95" i="25" s="1"/>
  <c r="K56" i="25"/>
  <c r="P56" i="25" s="1"/>
  <c r="O62" i="25"/>
  <c r="J68" i="25"/>
  <c r="O68" i="25" s="1"/>
  <c r="P75" i="25"/>
  <c r="K83" i="25"/>
  <c r="P83" i="25" s="1"/>
  <c r="P62" i="25"/>
  <c r="K68" i="25"/>
  <c r="P68" i="25" s="1"/>
  <c r="O47" i="25"/>
  <c r="J56" i="25"/>
  <c r="O56" i="25" s="1"/>
  <c r="J41" i="25"/>
  <c r="O41" i="25" s="1"/>
  <c r="Z57" i="16"/>
  <c r="AB57" i="16" s="1"/>
  <c r="AD57" i="16" s="1"/>
  <c r="M56" i="22"/>
  <c r="O56" i="22" s="1"/>
  <c r="Q56" i="22" s="1"/>
  <c r="L56" i="16"/>
  <c r="G103" i="22"/>
  <c r="X73" i="5"/>
  <c r="D79" i="5"/>
  <c r="Q82" i="22"/>
  <c r="S82" i="22" s="1"/>
  <c r="X68" i="5"/>
  <c r="S72" i="5"/>
  <c r="X61" i="5"/>
  <c r="E72" i="5"/>
  <c r="J72" i="5"/>
  <c r="U61" i="5"/>
  <c r="F61" i="5"/>
  <c r="H61" i="5"/>
  <c r="J70" i="5"/>
  <c r="T62" i="5"/>
  <c r="E69" i="5"/>
  <c r="U69" i="5"/>
  <c r="U72" i="5"/>
  <c r="K72" i="5"/>
  <c r="C61" i="5"/>
  <c r="B72" i="5"/>
  <c r="J61" i="5"/>
  <c r="T72" i="5"/>
  <c r="I72" i="5"/>
  <c r="G72" i="5"/>
  <c r="H72" i="5"/>
  <c r="G61" i="5"/>
  <c r="I61" i="5"/>
  <c r="D61" i="5"/>
  <c r="G69" i="5"/>
  <c r="I76" i="5"/>
  <c r="L76" i="5"/>
  <c r="E61" i="5"/>
  <c r="L72" i="5"/>
  <c r="T61" i="5"/>
  <c r="F72" i="5"/>
  <c r="V72" i="5"/>
  <c r="V61" i="5"/>
  <c r="I68" i="5"/>
  <c r="B62" i="5"/>
  <c r="B76" i="5"/>
  <c r="C72" i="5"/>
  <c r="D72" i="5"/>
  <c r="B61" i="5"/>
  <c r="L61" i="5"/>
  <c r="X72" i="5"/>
  <c r="S61" i="5"/>
  <c r="K61" i="5"/>
  <c r="M54" i="22"/>
  <c r="O54" i="22" s="1"/>
  <c r="Q54" i="22" s="1"/>
  <c r="M55" i="22"/>
  <c r="O55" i="22" s="1"/>
  <c r="Q55" i="22" s="1"/>
  <c r="S57" i="16"/>
  <c r="V54" i="22"/>
  <c r="X54" i="22" s="1"/>
  <c r="Z54" i="22" s="1"/>
  <c r="T69" i="5"/>
  <c r="G73" i="5"/>
  <c r="L82" i="5"/>
  <c r="D69" i="5"/>
  <c r="F68" i="5"/>
  <c r="B82" i="5"/>
  <c r="C81" i="14" s="1"/>
  <c r="L81" i="14" s="1"/>
  <c r="AD12" i="16"/>
  <c r="D56" i="22"/>
  <c r="F56" i="22" s="1"/>
  <c r="H56" i="22" s="1"/>
  <c r="G102" i="22"/>
  <c r="G100" i="22"/>
  <c r="S80" i="5"/>
  <c r="F82" i="5"/>
  <c r="S81" i="5"/>
  <c r="T79" i="5"/>
  <c r="M53" i="22"/>
  <c r="O53" i="22" s="1"/>
  <c r="Q53" i="22" s="1"/>
  <c r="V53" i="22"/>
  <c r="X53" i="22" s="1"/>
  <c r="Z53" i="22" s="1"/>
  <c r="G101" i="22"/>
  <c r="S56" i="16"/>
  <c r="V55" i="22"/>
  <c r="X55" i="22" s="1"/>
  <c r="Z55" i="22" s="1"/>
  <c r="D55" i="22"/>
  <c r="F55" i="22" s="1"/>
  <c r="H55" i="22" s="1"/>
  <c r="X79" i="5"/>
  <c r="D80" i="5"/>
  <c r="L80" i="5"/>
  <c r="K82" i="5"/>
  <c r="AB4" i="4"/>
  <c r="U41" i="5"/>
  <c r="G36" i="5"/>
  <c r="T35" i="5"/>
  <c r="H42" i="5"/>
  <c r="H44" i="5"/>
  <c r="J48" i="5"/>
  <c r="X39" i="5"/>
  <c r="F52" i="5"/>
  <c r="K45" i="5"/>
  <c r="V54" i="5"/>
  <c r="T53" i="5"/>
  <c r="C36" i="5"/>
  <c r="V46" i="5"/>
  <c r="V52" i="5"/>
  <c r="S55" i="5"/>
  <c r="E40" i="5"/>
  <c r="F43" i="5"/>
  <c r="L38" i="5"/>
  <c r="C45" i="5"/>
  <c r="G39" i="5"/>
  <c r="B32" i="5"/>
  <c r="B46" i="5"/>
  <c r="I35" i="5"/>
  <c r="F49" i="5"/>
  <c r="K55" i="5"/>
  <c r="X42" i="5"/>
  <c r="B40" i="5"/>
  <c r="J33" i="5"/>
  <c r="K49" i="5"/>
  <c r="C32" i="5"/>
  <c r="K32" i="5"/>
  <c r="H55" i="5"/>
  <c r="J35" i="5"/>
  <c r="J46" i="5"/>
  <c r="T41" i="5"/>
  <c r="S33" i="5"/>
  <c r="H51" i="5"/>
  <c r="E33" i="5"/>
  <c r="L49" i="5"/>
  <c r="X54" i="5"/>
  <c r="J38" i="5"/>
  <c r="I34" i="5"/>
  <c r="E35" i="5"/>
  <c r="B45" i="5"/>
  <c r="X43" i="5"/>
  <c r="D39" i="5"/>
  <c r="D45" i="5"/>
  <c r="X49" i="5"/>
  <c r="H39" i="5"/>
  <c r="H50" i="5"/>
  <c r="V53" i="5"/>
  <c r="H47" i="5"/>
  <c r="B34" i="5"/>
  <c r="E44" i="5"/>
  <c r="H36" i="5"/>
  <c r="T33" i="5"/>
  <c r="V49" i="5"/>
  <c r="J43" i="5"/>
  <c r="L41" i="5"/>
  <c r="I40" i="5"/>
  <c r="G32" i="5"/>
  <c r="C38" i="5"/>
  <c r="E55" i="5"/>
  <c r="K51" i="5"/>
  <c r="E43" i="5"/>
  <c r="D51" i="5"/>
  <c r="I49" i="5"/>
  <c r="C39" i="5"/>
  <c r="K43" i="5"/>
  <c r="L39" i="5"/>
  <c r="F46" i="5"/>
  <c r="C52" i="5"/>
  <c r="F47" i="5"/>
  <c r="U38" i="5"/>
  <c r="J50" i="5"/>
  <c r="I43" i="5"/>
  <c r="X40" i="5"/>
  <c r="I38" i="5"/>
  <c r="B44" i="5"/>
  <c r="X48" i="5"/>
  <c r="S36" i="5"/>
  <c r="J36" i="5"/>
  <c r="S41" i="5"/>
  <c r="V38" i="5"/>
  <c r="V32" i="5"/>
  <c r="U39" i="5"/>
  <c r="X50" i="5"/>
  <c r="C51" i="5"/>
  <c r="U46" i="5"/>
  <c r="T40" i="5"/>
  <c r="L43" i="5"/>
  <c r="K47" i="5"/>
  <c r="J55" i="5"/>
  <c r="C42" i="5"/>
  <c r="L54" i="5"/>
  <c r="K40" i="5"/>
  <c r="T47" i="5"/>
  <c r="K36" i="5"/>
  <c r="B36" i="5"/>
  <c r="U51" i="5"/>
  <c r="I44" i="5"/>
  <c r="K42" i="5"/>
  <c r="L45" i="5"/>
  <c r="X32" i="5"/>
  <c r="C48" i="5"/>
  <c r="D53" i="5"/>
  <c r="I36" i="5"/>
  <c r="V39" i="5"/>
  <c r="D36" i="5"/>
  <c r="S39" i="5"/>
  <c r="T46" i="5"/>
  <c r="U52" i="5"/>
  <c r="B41" i="5"/>
  <c r="F45" i="5"/>
  <c r="I32" i="5"/>
  <c r="K39" i="5"/>
  <c r="F54" i="5"/>
  <c r="H35" i="5"/>
  <c r="B33" i="5"/>
  <c r="T48" i="5"/>
  <c r="J41" i="5"/>
  <c r="J51" i="5"/>
  <c r="F48" i="5"/>
  <c r="G53" i="5"/>
  <c r="F44" i="5"/>
  <c r="H48" i="5"/>
  <c r="K41" i="5"/>
  <c r="E41" i="5"/>
  <c r="J42" i="5"/>
  <c r="L51" i="5"/>
  <c r="T51" i="5"/>
  <c r="U35" i="5"/>
  <c r="E34" i="5"/>
  <c r="K52" i="5"/>
  <c r="H45" i="5"/>
  <c r="L34" i="5"/>
  <c r="C41" i="5"/>
  <c r="H46" i="5"/>
  <c r="U34" i="5"/>
  <c r="X35" i="5"/>
  <c r="D43" i="5"/>
  <c r="B54" i="5"/>
  <c r="B42" i="5"/>
  <c r="B55" i="5"/>
  <c r="V47" i="5"/>
  <c r="K34" i="5"/>
  <c r="E42" i="5"/>
  <c r="C47" i="5"/>
  <c r="H43" i="5"/>
  <c r="D46" i="5"/>
  <c r="F37" i="5"/>
  <c r="T39" i="5"/>
  <c r="V42" i="5"/>
  <c r="I53" i="5"/>
  <c r="F41" i="5"/>
  <c r="I55" i="5"/>
  <c r="H49" i="5"/>
  <c r="L35" i="5"/>
  <c r="X53" i="5"/>
  <c r="V45" i="5"/>
  <c r="F50" i="5"/>
  <c r="L40" i="5"/>
  <c r="J39" i="5"/>
  <c r="G34" i="5"/>
  <c r="J47" i="5"/>
  <c r="I52" i="5"/>
  <c r="F35" i="5"/>
  <c r="E49" i="5"/>
  <c r="G54" i="5"/>
  <c r="X36" i="5"/>
  <c r="S42" i="5"/>
  <c r="D49" i="5"/>
  <c r="E39" i="5"/>
  <c r="G45" i="5"/>
  <c r="L48" i="5"/>
  <c r="D48" i="5"/>
  <c r="D40" i="5"/>
  <c r="T45" i="5"/>
  <c r="S48" i="5"/>
  <c r="T55" i="5"/>
  <c r="T54" i="5"/>
  <c r="T52" i="5"/>
  <c r="S32" i="5"/>
  <c r="H53" i="5"/>
  <c r="L47" i="5"/>
  <c r="U42" i="5"/>
  <c r="D52" i="5"/>
  <c r="C49" i="5"/>
  <c r="J52" i="5"/>
  <c r="X51" i="5"/>
  <c r="I54" i="5"/>
  <c r="G51" i="5"/>
  <c r="U37" i="5"/>
  <c r="C43" i="5"/>
  <c r="U33" i="5"/>
  <c r="S47" i="5"/>
  <c r="B53" i="5"/>
  <c r="B35" i="5"/>
  <c r="I39" i="5"/>
  <c r="D41" i="5"/>
  <c r="B37" i="5"/>
  <c r="G42" i="5"/>
  <c r="V36" i="5"/>
  <c r="T36" i="5"/>
  <c r="U45" i="5"/>
  <c r="T44" i="5"/>
  <c r="S34" i="5"/>
  <c r="S37" i="5"/>
  <c r="X38" i="5"/>
  <c r="G46" i="5"/>
  <c r="J44" i="5"/>
  <c r="I45" i="5"/>
  <c r="I42" i="5"/>
  <c r="F33" i="5"/>
  <c r="L44" i="5"/>
  <c r="D34" i="5"/>
  <c r="C46" i="5"/>
  <c r="G33" i="5"/>
  <c r="G37" i="5"/>
  <c r="D55" i="5"/>
  <c r="K46" i="5"/>
  <c r="G44" i="5"/>
  <c r="S43" i="5"/>
  <c r="D37" i="5"/>
  <c r="K53" i="5"/>
  <c r="K54" i="5"/>
  <c r="V44" i="5"/>
  <c r="V41" i="5"/>
  <c r="K35" i="5"/>
  <c r="F55" i="5"/>
  <c r="I47" i="5"/>
  <c r="F38" i="5"/>
  <c r="L46" i="5"/>
  <c r="C40" i="5"/>
  <c r="I33" i="5"/>
  <c r="U50" i="5"/>
  <c r="B50" i="5"/>
  <c r="K38" i="5"/>
  <c r="K44" i="5"/>
  <c r="J53" i="5"/>
  <c r="X34" i="5"/>
  <c r="E45" i="5"/>
  <c r="E50" i="5"/>
  <c r="I50" i="5"/>
  <c r="X37" i="5"/>
  <c r="H33" i="5"/>
  <c r="B38" i="5"/>
  <c r="T43" i="5"/>
  <c r="U54" i="5"/>
  <c r="K33" i="5"/>
  <c r="B43" i="5"/>
  <c r="G50" i="5"/>
  <c r="H32" i="5"/>
  <c r="B52" i="5"/>
  <c r="X41" i="5"/>
  <c r="G40" i="5"/>
  <c r="S45" i="5"/>
  <c r="X33" i="5"/>
  <c r="F51" i="5"/>
  <c r="J54" i="5"/>
  <c r="X47" i="5"/>
  <c r="J49" i="5"/>
  <c r="L37" i="5"/>
  <c r="G43" i="5"/>
  <c r="I41" i="5"/>
  <c r="U36" i="5"/>
  <c r="T42" i="5"/>
  <c r="D44" i="5"/>
  <c r="C33" i="5"/>
  <c r="I48" i="5"/>
  <c r="G48" i="5"/>
  <c r="L33" i="5"/>
  <c r="D54" i="5"/>
  <c r="T37" i="5"/>
  <c r="S40" i="5"/>
  <c r="S54" i="5"/>
  <c r="V43" i="5"/>
  <c r="V40" i="5"/>
  <c r="V51" i="5"/>
  <c r="E37" i="5"/>
  <c r="C50" i="5"/>
  <c r="S52" i="5"/>
  <c r="D38" i="5"/>
  <c r="H38" i="5"/>
  <c r="V55" i="5"/>
  <c r="B47" i="5"/>
  <c r="V35" i="5"/>
  <c r="F34" i="5"/>
  <c r="U49" i="5"/>
  <c r="U44" i="5"/>
  <c r="S38" i="5"/>
  <c r="G38" i="5"/>
  <c r="I51" i="5"/>
  <c r="X52" i="5"/>
  <c r="G55" i="5"/>
  <c r="S50" i="5"/>
  <c r="U55" i="5"/>
  <c r="U43" i="5"/>
  <c r="F32" i="5"/>
  <c r="G49" i="5"/>
  <c r="U40" i="5"/>
  <c r="E51" i="5"/>
  <c r="B49" i="5"/>
  <c r="S35" i="5"/>
  <c r="C53" i="5"/>
  <c r="C55" i="5"/>
  <c r="X44" i="5"/>
  <c r="U32" i="5"/>
  <c r="E54" i="5"/>
  <c r="C44" i="5"/>
  <c r="E47" i="5"/>
  <c r="V37" i="5"/>
  <c r="H37" i="5"/>
  <c r="L50" i="5"/>
  <c r="D50" i="5"/>
  <c r="L55" i="5"/>
  <c r="E46" i="5"/>
  <c r="E36" i="5"/>
  <c r="S53" i="5"/>
  <c r="D35" i="5"/>
  <c r="X45" i="5"/>
  <c r="J40" i="5"/>
  <c r="D47" i="5"/>
  <c r="G52" i="5"/>
  <c r="B51" i="5"/>
  <c r="B39" i="5"/>
  <c r="L32" i="5"/>
  <c r="H52" i="5"/>
  <c r="E52" i="5"/>
  <c r="S49" i="5"/>
  <c r="G35" i="5"/>
  <c r="V50" i="5"/>
  <c r="T49" i="5"/>
  <c r="T50" i="5"/>
  <c r="V48" i="5"/>
  <c r="E48" i="5"/>
  <c r="C37" i="5"/>
  <c r="J45" i="5"/>
  <c r="F53" i="5"/>
  <c r="L42" i="5"/>
  <c r="U53" i="5"/>
  <c r="L36" i="5"/>
  <c r="S44" i="5"/>
  <c r="T34" i="5"/>
  <c r="F40" i="5"/>
  <c r="K37" i="5"/>
  <c r="G41" i="5"/>
  <c r="C54" i="5"/>
  <c r="L53" i="5"/>
  <c r="H54" i="5"/>
  <c r="X46" i="5"/>
  <c r="E32" i="5"/>
  <c r="K48" i="5"/>
  <c r="T38" i="5"/>
  <c r="E53" i="5"/>
  <c r="I37" i="5"/>
  <c r="D32" i="5"/>
  <c r="D33" i="5"/>
  <c r="L52" i="5"/>
  <c r="E38" i="5"/>
  <c r="U48" i="5"/>
  <c r="K50" i="5"/>
  <c r="H40" i="5"/>
  <c r="S51" i="5"/>
  <c r="J34" i="5"/>
  <c r="H34" i="5"/>
  <c r="F42" i="5"/>
  <c r="I46" i="5"/>
  <c r="V33" i="5"/>
  <c r="G47" i="5"/>
  <c r="J32" i="5"/>
  <c r="C34" i="5"/>
  <c r="T32" i="5"/>
  <c r="D42" i="5"/>
  <c r="X55" i="5"/>
  <c r="C35" i="5"/>
  <c r="F36" i="5"/>
  <c r="U47" i="5"/>
  <c r="S46" i="5"/>
  <c r="H41" i="5"/>
  <c r="V34" i="5"/>
  <c r="J37" i="5"/>
  <c r="F39" i="5"/>
  <c r="B48" i="5"/>
  <c r="L75" i="5"/>
  <c r="C74" i="5"/>
  <c r="I59" i="5"/>
  <c r="K73" i="5"/>
  <c r="T67" i="5"/>
  <c r="K74" i="5"/>
  <c r="U67" i="5"/>
  <c r="K69" i="5"/>
  <c r="V80" i="5"/>
  <c r="V82" i="5"/>
  <c r="F64" i="5"/>
  <c r="E81" i="5"/>
  <c r="E64" i="5"/>
  <c r="I67" i="5"/>
  <c r="X78" i="5"/>
  <c r="E71" i="5"/>
  <c r="V73" i="5"/>
  <c r="T75" i="5"/>
  <c r="H79" i="5"/>
  <c r="S65" i="5"/>
  <c r="D74" i="5"/>
  <c r="D76" i="5"/>
  <c r="X80" i="5"/>
  <c r="I63" i="5"/>
  <c r="J81" i="5"/>
  <c r="G75" i="5"/>
  <c r="L69" i="5"/>
  <c r="C73" i="5"/>
  <c r="H82" i="5"/>
  <c r="U80" i="5"/>
  <c r="C78" i="5"/>
  <c r="B78" i="5"/>
  <c r="T63" i="5"/>
  <c r="C65" i="5"/>
  <c r="E65" i="5"/>
  <c r="J76" i="5"/>
  <c r="AB33" i="4"/>
  <c r="L14" i="16" s="1"/>
  <c r="D75" i="5"/>
  <c r="U77" i="5"/>
  <c r="V78" i="5"/>
  <c r="U68" i="5"/>
  <c r="H77" i="5"/>
  <c r="U65" i="5"/>
  <c r="B69" i="5"/>
  <c r="D77" i="5"/>
  <c r="G68" i="5"/>
  <c r="E70" i="5"/>
  <c r="S79" i="5"/>
  <c r="X65" i="5"/>
  <c r="U73" i="5"/>
  <c r="S70" i="5"/>
  <c r="B77" i="5"/>
  <c r="S77" i="5"/>
  <c r="H73" i="5"/>
  <c r="F81" i="5"/>
  <c r="G60" i="5"/>
  <c r="S68" i="5"/>
  <c r="X59" i="5"/>
  <c r="F71" i="5"/>
  <c r="S75" i="5"/>
  <c r="V77" i="5"/>
  <c r="L73" i="5"/>
  <c r="F77" i="5"/>
  <c r="V65" i="5"/>
  <c r="V71" i="5"/>
  <c r="J62" i="5"/>
  <c r="E82" i="5"/>
  <c r="D70" i="5"/>
  <c r="B70" i="5"/>
  <c r="S64" i="5"/>
  <c r="E75" i="5"/>
  <c r="H71" i="5"/>
  <c r="L74" i="5"/>
  <c r="I60" i="5"/>
  <c r="C62" i="5"/>
  <c r="G67" i="5"/>
  <c r="H65" i="5"/>
  <c r="H67" i="5"/>
  <c r="I64" i="5"/>
  <c r="E74" i="5"/>
  <c r="D63" i="5"/>
  <c r="L63" i="5"/>
  <c r="V60" i="5"/>
  <c r="T78" i="5"/>
  <c r="F59" i="5"/>
  <c r="L78" i="5"/>
  <c r="K75" i="5"/>
  <c r="S60" i="5"/>
  <c r="J65" i="5"/>
  <c r="T73" i="5"/>
  <c r="H63" i="5"/>
  <c r="H59" i="5"/>
  <c r="S74" i="5"/>
  <c r="C67" i="5"/>
  <c r="I82" i="5"/>
  <c r="T70" i="5"/>
  <c r="D78" i="5"/>
  <c r="G80" i="5"/>
  <c r="C70" i="5"/>
  <c r="T74" i="5"/>
  <c r="D60" i="5"/>
  <c r="X67" i="5"/>
  <c r="K79" i="5"/>
  <c r="K80" i="5"/>
  <c r="E80" i="5"/>
  <c r="C71" i="5"/>
  <c r="V63" i="5"/>
  <c r="L77" i="5"/>
  <c r="I78" i="5"/>
  <c r="B59" i="5"/>
  <c r="H69" i="5"/>
  <c r="B80" i="5"/>
  <c r="E73" i="5"/>
  <c r="B73" i="5"/>
  <c r="U74" i="5"/>
  <c r="G77" i="5"/>
  <c r="I79" i="5"/>
  <c r="F79" i="5"/>
  <c r="B74" i="5"/>
  <c r="C75" i="5"/>
  <c r="X71" i="5"/>
  <c r="F69" i="5"/>
  <c r="S62" i="5"/>
  <c r="V66" i="5"/>
  <c r="J59" i="5"/>
  <c r="F67" i="5"/>
  <c r="X60" i="5"/>
  <c r="B81" i="5"/>
  <c r="J79" i="5"/>
  <c r="K66" i="5"/>
  <c r="C69" i="5"/>
  <c r="S78" i="5"/>
  <c r="H68" i="5"/>
  <c r="T76" i="5"/>
  <c r="E59" i="5"/>
  <c r="F80" i="5"/>
  <c r="L60" i="5"/>
  <c r="D64" i="5"/>
  <c r="K64" i="5"/>
  <c r="C68" i="5"/>
  <c r="J75" i="5"/>
  <c r="U76" i="5"/>
  <c r="U63" i="5"/>
  <c r="T77" i="5"/>
  <c r="L66" i="5"/>
  <c r="V68" i="5"/>
  <c r="F65" i="5"/>
  <c r="F66" i="5"/>
  <c r="L70" i="5"/>
  <c r="D81" i="5"/>
  <c r="X66" i="5"/>
  <c r="S76" i="5"/>
  <c r="S66" i="5"/>
  <c r="J82" i="5"/>
  <c r="B63" i="5"/>
  <c r="X64" i="5"/>
  <c r="L62" i="5"/>
  <c r="C66" i="5"/>
  <c r="I81" i="5"/>
  <c r="F62" i="5"/>
  <c r="H76" i="5"/>
  <c r="E77" i="5"/>
  <c r="J69" i="5"/>
  <c r="J78" i="5"/>
  <c r="X74" i="5"/>
  <c r="V69" i="5"/>
  <c r="E67" i="5"/>
  <c r="E68" i="5"/>
  <c r="I71" i="5"/>
  <c r="F73" i="5"/>
  <c r="F75" i="5"/>
  <c r="X63" i="5"/>
  <c r="G74" i="5"/>
  <c r="U62" i="5"/>
  <c r="I69" i="5"/>
  <c r="T65" i="5"/>
  <c r="J66" i="5"/>
  <c r="U70" i="5"/>
  <c r="C60" i="5"/>
  <c r="J80" i="5"/>
  <c r="T80" i="5"/>
  <c r="J60" i="5"/>
  <c r="H70" i="5"/>
  <c r="G79" i="5"/>
  <c r="E76" i="5"/>
  <c r="J73" i="5"/>
  <c r="D73" i="5"/>
  <c r="K67" i="5"/>
  <c r="U75" i="5"/>
  <c r="K81" i="5"/>
  <c r="G65" i="5"/>
  <c r="B65" i="5"/>
  <c r="F70" i="5"/>
  <c r="G66" i="5"/>
  <c r="S71" i="5"/>
  <c r="S59" i="5"/>
  <c r="L67" i="5"/>
  <c r="G59" i="5"/>
  <c r="X81" i="5"/>
  <c r="L68" i="5"/>
  <c r="L81" i="5"/>
  <c r="V75" i="5"/>
  <c r="I73" i="5"/>
  <c r="F60" i="5"/>
  <c r="T60" i="5"/>
  <c r="C63" i="5"/>
  <c r="U60" i="5"/>
  <c r="V70" i="5"/>
  <c r="I70" i="5"/>
  <c r="U64" i="5"/>
  <c r="H81" i="5"/>
  <c r="C82" i="5"/>
  <c r="K62" i="5"/>
  <c r="D62" i="5"/>
  <c r="D71" i="5"/>
  <c r="B79" i="5"/>
  <c r="L59" i="5"/>
  <c r="B68" i="5"/>
  <c r="B67" i="5"/>
  <c r="H75" i="5"/>
  <c r="K59" i="5"/>
  <c r="J74" i="5"/>
  <c r="U79" i="5"/>
  <c r="L79" i="5"/>
  <c r="U59" i="5"/>
  <c r="X75" i="5"/>
  <c r="J71" i="5"/>
  <c r="D67" i="5"/>
  <c r="H78" i="5"/>
  <c r="J67" i="5"/>
  <c r="D68" i="5"/>
  <c r="C80" i="5"/>
  <c r="K77" i="5"/>
  <c r="C64" i="5"/>
  <c r="G76" i="5"/>
  <c r="V74" i="5"/>
  <c r="V62" i="5"/>
  <c r="C79" i="5"/>
  <c r="C59" i="5"/>
  <c r="B60" i="5"/>
  <c r="D65" i="5"/>
  <c r="I80" i="5"/>
  <c r="H64" i="5"/>
  <c r="F63" i="5"/>
  <c r="S73" i="5"/>
  <c r="F76" i="5"/>
  <c r="E79" i="5"/>
  <c r="V67" i="5"/>
  <c r="J64" i="5"/>
  <c r="V79" i="5"/>
  <c r="L71" i="5"/>
  <c r="D59" i="5"/>
  <c r="H60" i="5"/>
  <c r="E78" i="5"/>
  <c r="E60" i="5"/>
  <c r="C77" i="5"/>
  <c r="L65" i="5"/>
  <c r="J68" i="5"/>
  <c r="K71" i="5"/>
  <c r="T66" i="5"/>
  <c r="D82" i="5"/>
  <c r="B66" i="5"/>
  <c r="G62" i="5"/>
  <c r="S67" i="5"/>
  <c r="K78" i="5"/>
  <c r="G71" i="5"/>
  <c r="I75" i="5"/>
  <c r="D66" i="5"/>
  <c r="S63" i="5"/>
  <c r="G70" i="5"/>
  <c r="U81" i="5"/>
  <c r="T59" i="5"/>
  <c r="S82" i="5"/>
  <c r="J63" i="5"/>
  <c r="H74" i="5"/>
  <c r="V81" i="5"/>
  <c r="B75" i="5"/>
  <c r="S69" i="5"/>
  <c r="I77" i="5"/>
  <c r="X69" i="5"/>
  <c r="U82" i="5"/>
  <c r="K60" i="5"/>
  <c r="C81" i="5"/>
  <c r="L64" i="5"/>
  <c r="I74" i="5"/>
  <c r="K76" i="5"/>
  <c r="I62" i="5"/>
  <c r="V76" i="5"/>
  <c r="K70" i="5"/>
  <c r="J77" i="5"/>
  <c r="X77" i="5"/>
  <c r="T71" i="5"/>
  <c r="X70" i="5"/>
  <c r="T81" i="5"/>
  <c r="T68" i="5"/>
  <c r="V64" i="5"/>
  <c r="F74" i="5"/>
  <c r="E66" i="5"/>
  <c r="C76" i="5"/>
  <c r="T82" i="5"/>
  <c r="I66" i="5"/>
  <c r="G64" i="5"/>
  <c r="B64" i="5"/>
  <c r="G82" i="5"/>
  <c r="X62" i="5"/>
  <c r="T64" i="5"/>
  <c r="U78" i="5"/>
  <c r="G63" i="5"/>
  <c r="H66" i="5"/>
  <c r="K63" i="5"/>
  <c r="K65" i="5"/>
  <c r="H62" i="5"/>
  <c r="H80" i="5"/>
  <c r="U71" i="5"/>
  <c r="U66" i="5"/>
  <c r="V59" i="5"/>
  <c r="G78" i="5"/>
  <c r="K68" i="5"/>
  <c r="E63" i="5"/>
  <c r="F78" i="5"/>
  <c r="I65" i="5"/>
  <c r="X76" i="5"/>
  <c r="B71" i="5"/>
  <c r="E62" i="5"/>
  <c r="X82" i="5"/>
  <c r="E91" i="22"/>
  <c r="E93" i="22"/>
  <c r="E92" i="22"/>
  <c r="Z35" i="16"/>
  <c r="Q24" i="22"/>
  <c r="S24" i="22" s="1"/>
  <c r="Q26" i="22"/>
  <c r="S26" i="22" s="1"/>
  <c r="Q25" i="22"/>
  <c r="S25" i="22" s="1"/>
  <c r="L57" i="16"/>
  <c r="V77" i="4"/>
  <c r="J77" i="4"/>
  <c r="W77" i="4"/>
  <c r="M77" i="4"/>
  <c r="B81" i="20"/>
  <c r="B80" i="20"/>
  <c r="B78" i="20"/>
  <c r="B77" i="20"/>
  <c r="B79" i="20"/>
  <c r="B76" i="20"/>
  <c r="X80" i="20" l="1"/>
  <c r="X81" i="20"/>
  <c r="V80" i="4"/>
  <c r="M80" i="4"/>
  <c r="W80" i="4"/>
  <c r="J80" i="4"/>
  <c r="M81" i="4"/>
  <c r="W81" i="4"/>
  <c r="V81" i="4"/>
  <c r="W70" i="4"/>
  <c r="V70" i="4"/>
  <c r="J70" i="4"/>
  <c r="X79" i="20"/>
  <c r="X78" i="20"/>
  <c r="W78" i="4"/>
  <c r="M78" i="4"/>
  <c r="V78" i="4"/>
  <c r="Z33" i="16"/>
  <c r="AB33" i="16" s="1"/>
  <c r="AD33" i="16" s="1"/>
  <c r="M67" i="4"/>
  <c r="W67" i="4"/>
  <c r="V67" i="4"/>
  <c r="J67" i="4"/>
  <c r="J60" i="4"/>
  <c r="M60" i="4"/>
  <c r="W60" i="4"/>
  <c r="V60" i="4"/>
  <c r="J72" i="4"/>
  <c r="M72" i="4"/>
  <c r="W72" i="4"/>
  <c r="V72" i="4"/>
  <c r="J76" i="4"/>
  <c r="W76" i="4"/>
  <c r="M76" i="4"/>
  <c r="V76" i="4"/>
  <c r="S55" i="16"/>
  <c r="X77" i="20"/>
  <c r="X76" i="20"/>
  <c r="I102" i="22"/>
  <c r="K102" i="22" s="1"/>
  <c r="I101" i="22"/>
  <c r="K101" i="22" s="1"/>
  <c r="I103" i="22"/>
  <c r="K103" i="22" s="1"/>
  <c r="L55" i="16"/>
  <c r="M74" i="4"/>
  <c r="V74" i="4"/>
  <c r="W74" i="4"/>
  <c r="J74" i="4"/>
  <c r="J68" i="4"/>
  <c r="V68" i="4"/>
  <c r="M68" i="4"/>
  <c r="W68" i="4"/>
  <c r="I100" i="22"/>
  <c r="K100" i="22" s="1"/>
  <c r="O81" i="14"/>
  <c r="G81" i="14"/>
  <c r="M81" i="14"/>
  <c r="D81" i="14"/>
  <c r="F81" i="14"/>
  <c r="E81" i="14"/>
  <c r="N81" i="14"/>
  <c r="C75" i="8"/>
  <c r="C75" i="14"/>
  <c r="C76" i="15"/>
  <c r="C72" i="15"/>
  <c r="C71" i="14"/>
  <c r="C71" i="8"/>
  <c r="G93" i="22"/>
  <c r="I93" i="22" s="1"/>
  <c r="C60" i="14"/>
  <c r="C61" i="15"/>
  <c r="C60" i="8"/>
  <c r="C62" i="15"/>
  <c r="C61" i="14"/>
  <c r="C61" i="8"/>
  <c r="O61" i="5"/>
  <c r="N61" i="5"/>
  <c r="Z61" i="5"/>
  <c r="W61" i="5"/>
  <c r="P61" i="5"/>
  <c r="M61" i="5"/>
  <c r="R61" i="5"/>
  <c r="Y61" i="5"/>
  <c r="Q61" i="5"/>
  <c r="M72" i="5"/>
  <c r="W72" i="5"/>
  <c r="R72" i="5"/>
  <c r="O72" i="5"/>
  <c r="Y72" i="5"/>
  <c r="P72" i="5"/>
  <c r="Q72" i="5"/>
  <c r="Z72" i="5"/>
  <c r="N72" i="5"/>
  <c r="C81" i="8"/>
  <c r="C82" i="15"/>
  <c r="AB35" i="16"/>
  <c r="AD35" i="16" s="1"/>
  <c r="Z32" i="16"/>
  <c r="AB32" i="16" s="1"/>
  <c r="AD32" i="16" s="1"/>
  <c r="Z38" i="16"/>
  <c r="AB38" i="16" s="1"/>
  <c r="AD38" i="16" s="1"/>
  <c r="C70" i="8"/>
  <c r="C70" i="14"/>
  <c r="C71" i="15"/>
  <c r="C63" i="14"/>
  <c r="C64" i="15"/>
  <c r="C63" i="8"/>
  <c r="Y76" i="5"/>
  <c r="R76" i="5"/>
  <c r="W76" i="5"/>
  <c r="O76" i="5"/>
  <c r="Q76" i="5"/>
  <c r="Z76" i="5"/>
  <c r="P76" i="5"/>
  <c r="M76" i="5"/>
  <c r="N76" i="5"/>
  <c r="N81" i="5"/>
  <c r="W81" i="5"/>
  <c r="O81" i="5"/>
  <c r="Y81" i="5"/>
  <c r="P81" i="5"/>
  <c r="M81" i="5"/>
  <c r="Z81" i="5"/>
  <c r="R81" i="5"/>
  <c r="Q81" i="5"/>
  <c r="R59" i="5"/>
  <c r="O59" i="5"/>
  <c r="P59" i="5"/>
  <c r="W59" i="5"/>
  <c r="Q59" i="5"/>
  <c r="N59" i="5"/>
  <c r="Z59" i="5"/>
  <c r="Y59" i="5"/>
  <c r="M59" i="5"/>
  <c r="C66" i="8"/>
  <c r="C67" i="15"/>
  <c r="C66" i="14"/>
  <c r="M60" i="5"/>
  <c r="P60" i="5"/>
  <c r="R60" i="5"/>
  <c r="Z60" i="5"/>
  <c r="Y60" i="5"/>
  <c r="Q60" i="5"/>
  <c r="O60" i="5"/>
  <c r="N60" i="5"/>
  <c r="W60" i="5"/>
  <c r="C62" i="8"/>
  <c r="C62" i="14"/>
  <c r="C63" i="15"/>
  <c r="Q69" i="5"/>
  <c r="P69" i="5"/>
  <c r="Z69" i="5"/>
  <c r="O69" i="5"/>
  <c r="N69" i="5"/>
  <c r="R69" i="5"/>
  <c r="W69" i="5"/>
  <c r="Y69" i="5"/>
  <c r="M69" i="5"/>
  <c r="C74" i="15"/>
  <c r="C73" i="14"/>
  <c r="C73" i="8"/>
  <c r="P70" i="5"/>
  <c r="Z70" i="5"/>
  <c r="W70" i="5"/>
  <c r="M70" i="5"/>
  <c r="O70" i="5"/>
  <c r="Y70" i="5"/>
  <c r="N70" i="5"/>
  <c r="R70" i="5"/>
  <c r="Q70" i="5"/>
  <c r="P62" i="5"/>
  <c r="Y62" i="5"/>
  <c r="R62" i="5"/>
  <c r="Z62" i="5"/>
  <c r="W62" i="5"/>
  <c r="N62" i="5"/>
  <c r="Q62" i="5"/>
  <c r="M62" i="5"/>
  <c r="O62" i="5"/>
  <c r="N78" i="5"/>
  <c r="M78" i="5"/>
  <c r="P78" i="5"/>
  <c r="Z78" i="5"/>
  <c r="O78" i="5"/>
  <c r="Q78" i="5"/>
  <c r="Y78" i="5"/>
  <c r="W78" i="5"/>
  <c r="R78" i="5"/>
  <c r="C50" i="15"/>
  <c r="C49" i="14"/>
  <c r="C49" i="8"/>
  <c r="C43" i="8"/>
  <c r="C44" i="15"/>
  <c r="C43" i="14"/>
  <c r="C39" i="15"/>
  <c r="C38" i="14"/>
  <c r="C38" i="8"/>
  <c r="C42" i="14"/>
  <c r="C43" i="15"/>
  <c r="C42" i="8"/>
  <c r="C33" i="8"/>
  <c r="C34" i="15"/>
  <c r="C33" i="14"/>
  <c r="C36" i="8"/>
  <c r="C37" i="15"/>
  <c r="C36" i="14"/>
  <c r="C45" i="15"/>
  <c r="C44" i="14"/>
  <c r="C44" i="8"/>
  <c r="C41" i="15"/>
  <c r="C40" i="14"/>
  <c r="C40" i="8"/>
  <c r="P45" i="5"/>
  <c r="O45" i="5"/>
  <c r="M45" i="5"/>
  <c r="R45" i="5"/>
  <c r="Z45" i="5"/>
  <c r="Y45" i="5"/>
  <c r="W45" i="5"/>
  <c r="N45" i="5"/>
  <c r="Q45" i="5"/>
  <c r="G91" i="22"/>
  <c r="I91" i="22" s="1"/>
  <c r="C65" i="8"/>
  <c r="C65" i="14"/>
  <c r="C66" i="15"/>
  <c r="M79" i="5"/>
  <c r="P79" i="5"/>
  <c r="W79" i="5"/>
  <c r="Q79" i="5"/>
  <c r="R79" i="5"/>
  <c r="O79" i="5"/>
  <c r="N79" i="5"/>
  <c r="Z79" i="5"/>
  <c r="Y79" i="5"/>
  <c r="Q64" i="5"/>
  <c r="Z64" i="5"/>
  <c r="N64" i="5"/>
  <c r="Y64" i="5"/>
  <c r="M64" i="5"/>
  <c r="P64" i="5"/>
  <c r="W64" i="5"/>
  <c r="O64" i="5"/>
  <c r="R64" i="5"/>
  <c r="C68" i="15"/>
  <c r="C67" i="8"/>
  <c r="C67" i="14"/>
  <c r="M63" i="5"/>
  <c r="N63" i="5"/>
  <c r="Z63" i="5"/>
  <c r="P63" i="5"/>
  <c r="Q63" i="5"/>
  <c r="O63" i="5"/>
  <c r="W63" i="5"/>
  <c r="Y63" i="5"/>
  <c r="R63" i="5"/>
  <c r="O66" i="5"/>
  <c r="M66" i="5"/>
  <c r="Z66" i="5"/>
  <c r="W66" i="5"/>
  <c r="Q66" i="5"/>
  <c r="R66" i="5"/>
  <c r="N66" i="5"/>
  <c r="P66" i="5"/>
  <c r="Y66" i="5"/>
  <c r="C72" i="14"/>
  <c r="C72" i="8"/>
  <c r="C73" i="15"/>
  <c r="L11" i="26"/>
  <c r="C58" i="14"/>
  <c r="C59" i="15"/>
  <c r="T11" i="26"/>
  <c r="N14" i="16"/>
  <c r="W11" i="26"/>
  <c r="T9" i="16"/>
  <c r="T211" i="16" s="1"/>
  <c r="U9" i="16"/>
  <c r="U211" i="16" s="1"/>
  <c r="S11" i="26"/>
  <c r="L9" i="16"/>
  <c r="P9" i="16"/>
  <c r="M9" i="16"/>
  <c r="K211" i="16" s="1"/>
  <c r="O11" i="26"/>
  <c r="U11" i="26"/>
  <c r="N9" i="16"/>
  <c r="L211" i="16" s="1"/>
  <c r="Q11" i="26"/>
  <c r="Q9" i="16"/>
  <c r="N11" i="26"/>
  <c r="P11" i="26"/>
  <c r="S9" i="16"/>
  <c r="V9" i="16"/>
  <c r="V211" i="16" s="1"/>
  <c r="X9" i="16"/>
  <c r="U14" i="16"/>
  <c r="O9" i="16"/>
  <c r="M211" i="16" s="1"/>
  <c r="V11" i="26"/>
  <c r="X11" i="26"/>
  <c r="M11" i="26"/>
  <c r="W9" i="16"/>
  <c r="C58" i="8"/>
  <c r="W71" i="5"/>
  <c r="Q71" i="5"/>
  <c r="R71" i="5"/>
  <c r="Z71" i="5"/>
  <c r="N71" i="5"/>
  <c r="P71" i="5"/>
  <c r="O71" i="5"/>
  <c r="M71" i="5"/>
  <c r="Y71" i="5"/>
  <c r="Y67" i="5"/>
  <c r="N67" i="5"/>
  <c r="M67" i="5"/>
  <c r="Z67" i="5"/>
  <c r="O67" i="5"/>
  <c r="R67" i="5"/>
  <c r="P67" i="5"/>
  <c r="Q67" i="5"/>
  <c r="W67" i="5"/>
  <c r="R65" i="5"/>
  <c r="Q65" i="5"/>
  <c r="M65" i="5"/>
  <c r="N65" i="5"/>
  <c r="W65" i="5"/>
  <c r="Z65" i="5"/>
  <c r="O65" i="5"/>
  <c r="Y65" i="5"/>
  <c r="P65" i="5"/>
  <c r="O74" i="5"/>
  <c r="R74" i="5"/>
  <c r="Z74" i="5"/>
  <c r="Q74" i="5"/>
  <c r="M74" i="5"/>
  <c r="Y74" i="5"/>
  <c r="W74" i="5"/>
  <c r="N74" i="5"/>
  <c r="P74" i="5"/>
  <c r="C39" i="14"/>
  <c r="C40" i="15"/>
  <c r="C39" i="8"/>
  <c r="O44" i="5"/>
  <c r="P44" i="5"/>
  <c r="W44" i="5"/>
  <c r="M44" i="5"/>
  <c r="Y44" i="5"/>
  <c r="N44" i="5"/>
  <c r="Z44" i="5"/>
  <c r="R44" i="5"/>
  <c r="Q44" i="5"/>
  <c r="O55" i="5"/>
  <c r="Y55" i="5"/>
  <c r="Q55" i="5"/>
  <c r="M55" i="5"/>
  <c r="Z55" i="5"/>
  <c r="N55" i="5"/>
  <c r="R55" i="5"/>
  <c r="W55" i="5"/>
  <c r="P55" i="5"/>
  <c r="C47" i="14"/>
  <c r="C47" i="8"/>
  <c r="C48" i="15"/>
  <c r="C53" i="15"/>
  <c r="C52" i="14"/>
  <c r="C52" i="8"/>
  <c r="N40" i="5"/>
  <c r="Q40" i="5"/>
  <c r="P40" i="5"/>
  <c r="O40" i="5"/>
  <c r="Y40" i="5"/>
  <c r="M40" i="5"/>
  <c r="Z40" i="5"/>
  <c r="R40" i="5"/>
  <c r="W40" i="5"/>
  <c r="C36" i="15"/>
  <c r="C35" i="14"/>
  <c r="C35" i="8"/>
  <c r="Y43" i="5"/>
  <c r="N43" i="5"/>
  <c r="Q43" i="5"/>
  <c r="W43" i="5"/>
  <c r="O43" i="5"/>
  <c r="Z43" i="5"/>
  <c r="M43" i="5"/>
  <c r="R43" i="5"/>
  <c r="P43" i="5"/>
  <c r="C54" i="14"/>
  <c r="C54" i="8"/>
  <c r="C55" i="15"/>
  <c r="R42" i="5"/>
  <c r="Z42" i="5"/>
  <c r="O42" i="5"/>
  <c r="Y42" i="5"/>
  <c r="Q42" i="5"/>
  <c r="W42" i="5"/>
  <c r="P42" i="5"/>
  <c r="N42" i="5"/>
  <c r="M42" i="5"/>
  <c r="Y38" i="5"/>
  <c r="R38" i="5"/>
  <c r="Z38" i="5"/>
  <c r="Q38" i="5"/>
  <c r="P38" i="5"/>
  <c r="N38" i="5"/>
  <c r="O38" i="5"/>
  <c r="W38" i="5"/>
  <c r="M38" i="5"/>
  <c r="Q32" i="5"/>
  <c r="N32" i="5"/>
  <c r="W32" i="5"/>
  <c r="R32" i="5"/>
  <c r="O32" i="5"/>
  <c r="Y32" i="5"/>
  <c r="P32" i="5"/>
  <c r="Z32" i="5"/>
  <c r="M32" i="5"/>
  <c r="C46" i="8"/>
  <c r="C47" i="15"/>
  <c r="C46" i="14"/>
  <c r="C74" i="8"/>
  <c r="C74" i="14"/>
  <c r="C75" i="15"/>
  <c r="C69" i="8"/>
  <c r="C69" i="14"/>
  <c r="C70" i="15"/>
  <c r="Q37" i="5"/>
  <c r="R37" i="5"/>
  <c r="P37" i="5"/>
  <c r="O37" i="5"/>
  <c r="Y37" i="5"/>
  <c r="M37" i="5"/>
  <c r="Z37" i="5"/>
  <c r="W37" i="5"/>
  <c r="N37" i="5"/>
  <c r="C51" i="14"/>
  <c r="C51" i="8"/>
  <c r="C52" i="15"/>
  <c r="N53" i="5"/>
  <c r="Q53" i="5"/>
  <c r="P53" i="5"/>
  <c r="M53" i="5"/>
  <c r="W53" i="5"/>
  <c r="Y53" i="5"/>
  <c r="Z53" i="5"/>
  <c r="O53" i="5"/>
  <c r="R53" i="5"/>
  <c r="W50" i="5"/>
  <c r="Z50" i="5"/>
  <c r="Q50" i="5"/>
  <c r="M50" i="5"/>
  <c r="R50" i="5"/>
  <c r="O50" i="5"/>
  <c r="N50" i="5"/>
  <c r="P50" i="5"/>
  <c r="Y50" i="5"/>
  <c r="P33" i="5"/>
  <c r="O33" i="5"/>
  <c r="Q33" i="5"/>
  <c r="Z33" i="5"/>
  <c r="Y33" i="5"/>
  <c r="W33" i="5"/>
  <c r="N33" i="5"/>
  <c r="R33" i="5"/>
  <c r="M33" i="5"/>
  <c r="C50" i="8"/>
  <c r="C51" i="15"/>
  <c r="C50" i="14"/>
  <c r="Y46" i="5"/>
  <c r="R46" i="5"/>
  <c r="O46" i="5"/>
  <c r="P46" i="5"/>
  <c r="M46" i="5"/>
  <c r="Z46" i="5"/>
  <c r="W46" i="5"/>
  <c r="N46" i="5"/>
  <c r="Q46" i="5"/>
  <c r="C37" i="8"/>
  <c r="C37" i="14"/>
  <c r="C38" i="15"/>
  <c r="C53" i="14"/>
  <c r="C54" i="15"/>
  <c r="C53" i="8"/>
  <c r="Q41" i="5"/>
  <c r="M41" i="5"/>
  <c r="R41" i="5"/>
  <c r="W41" i="5"/>
  <c r="Z41" i="5"/>
  <c r="N41" i="5"/>
  <c r="P41" i="5"/>
  <c r="O41" i="5"/>
  <c r="Y41" i="5"/>
  <c r="C41" i="8"/>
  <c r="C41" i="14"/>
  <c r="C42" i="15"/>
  <c r="M48" i="5"/>
  <c r="O48" i="5"/>
  <c r="P48" i="5"/>
  <c r="Y48" i="5"/>
  <c r="R48" i="5"/>
  <c r="Z48" i="5"/>
  <c r="N48" i="5"/>
  <c r="W48" i="5"/>
  <c r="Q48" i="5"/>
  <c r="C35" i="15"/>
  <c r="C34" i="8"/>
  <c r="C34" i="14"/>
  <c r="M10" i="26"/>
  <c r="C32" i="14"/>
  <c r="N13" i="16"/>
  <c r="T8" i="16"/>
  <c r="T210" i="16" s="1"/>
  <c r="Q10" i="26"/>
  <c r="C33" i="15"/>
  <c r="U13" i="16"/>
  <c r="S8" i="16"/>
  <c r="L10" i="26"/>
  <c r="Q8" i="16"/>
  <c r="V10" i="26"/>
  <c r="L8" i="16"/>
  <c r="P8" i="16"/>
  <c r="W10" i="26"/>
  <c r="N10" i="26"/>
  <c r="C32" i="8"/>
  <c r="U8" i="16"/>
  <c r="U210" i="16" s="1"/>
  <c r="O10" i="26"/>
  <c r="T10" i="26"/>
  <c r="N8" i="16"/>
  <c r="L210" i="16" s="1"/>
  <c r="X10" i="26"/>
  <c r="S10" i="26"/>
  <c r="M8" i="16"/>
  <c r="K210" i="16" s="1"/>
  <c r="X8" i="16"/>
  <c r="P10" i="26"/>
  <c r="O8" i="16"/>
  <c r="M210" i="16" s="1"/>
  <c r="W8" i="16"/>
  <c r="U10" i="26"/>
  <c r="V8" i="16"/>
  <c r="V210" i="16" s="1"/>
  <c r="G92" i="22"/>
  <c r="I92" i="22" s="1"/>
  <c r="N77" i="5"/>
  <c r="Y77" i="5"/>
  <c r="M77" i="5"/>
  <c r="W77" i="5"/>
  <c r="R77" i="5"/>
  <c r="P77" i="5"/>
  <c r="O77" i="5"/>
  <c r="Z77" i="5"/>
  <c r="Q77" i="5"/>
  <c r="C59" i="14"/>
  <c r="C60" i="15"/>
  <c r="C59" i="8"/>
  <c r="N80" i="5"/>
  <c r="M80" i="5"/>
  <c r="O80" i="5"/>
  <c r="P80" i="5"/>
  <c r="Q80" i="5"/>
  <c r="Z80" i="5"/>
  <c r="R80" i="5"/>
  <c r="W80" i="5"/>
  <c r="Y80" i="5"/>
  <c r="C78" i="8"/>
  <c r="C78" i="14"/>
  <c r="C79" i="15"/>
  <c r="Y82" i="5"/>
  <c r="Z82" i="5"/>
  <c r="R82" i="5"/>
  <c r="M82" i="5"/>
  <c r="N82" i="5"/>
  <c r="W82" i="5"/>
  <c r="P82" i="5"/>
  <c r="Q82" i="5"/>
  <c r="O82" i="5"/>
  <c r="C64" i="14"/>
  <c r="C64" i="8"/>
  <c r="C65" i="15"/>
  <c r="W68" i="5"/>
  <c r="M68" i="5"/>
  <c r="O68" i="5"/>
  <c r="Q68" i="5"/>
  <c r="P68" i="5"/>
  <c r="N68" i="5"/>
  <c r="Z68" i="5"/>
  <c r="R68" i="5"/>
  <c r="Y68" i="5"/>
  <c r="C80" i="8"/>
  <c r="C81" i="15"/>
  <c r="C80" i="14"/>
  <c r="R75" i="5"/>
  <c r="M75" i="5"/>
  <c r="Y75" i="5"/>
  <c r="N75" i="5"/>
  <c r="Q75" i="5"/>
  <c r="O75" i="5"/>
  <c r="W75" i="5"/>
  <c r="Z75" i="5"/>
  <c r="P75" i="5"/>
  <c r="C79" i="8"/>
  <c r="C79" i="14"/>
  <c r="C80" i="15"/>
  <c r="C77" i="15"/>
  <c r="C76" i="14"/>
  <c r="C76" i="8"/>
  <c r="C69" i="15"/>
  <c r="C68" i="14"/>
  <c r="C68" i="8"/>
  <c r="C77" i="8"/>
  <c r="C78" i="15"/>
  <c r="C77" i="14"/>
  <c r="Z73" i="5"/>
  <c r="O73" i="5"/>
  <c r="R73" i="5"/>
  <c r="N73" i="5"/>
  <c r="Y73" i="5"/>
  <c r="W73" i="5"/>
  <c r="Q73" i="5"/>
  <c r="P73" i="5"/>
  <c r="M73" i="5"/>
  <c r="C49" i="15"/>
  <c r="C48" i="8"/>
  <c r="C48" i="14"/>
  <c r="P35" i="5"/>
  <c r="Q35" i="5"/>
  <c r="O35" i="5"/>
  <c r="Z35" i="5"/>
  <c r="M35" i="5"/>
  <c r="Y35" i="5"/>
  <c r="R35" i="5"/>
  <c r="W35" i="5"/>
  <c r="N35" i="5"/>
  <c r="P34" i="5"/>
  <c r="R34" i="5"/>
  <c r="Z34" i="5"/>
  <c r="M34" i="5"/>
  <c r="N34" i="5"/>
  <c r="Y34" i="5"/>
  <c r="O34" i="5"/>
  <c r="Q34" i="5"/>
  <c r="W34" i="5"/>
  <c r="P54" i="5"/>
  <c r="O54" i="5"/>
  <c r="N54" i="5"/>
  <c r="R54" i="5"/>
  <c r="M54" i="5"/>
  <c r="Z54" i="5"/>
  <c r="Y54" i="5"/>
  <c r="Q54" i="5"/>
  <c r="W54" i="5"/>
  <c r="Q49" i="5"/>
  <c r="P49" i="5"/>
  <c r="O49" i="5"/>
  <c r="Z49" i="5"/>
  <c r="M49" i="5"/>
  <c r="N49" i="5"/>
  <c r="W49" i="5"/>
  <c r="Y49" i="5"/>
  <c r="R49" i="5"/>
  <c r="R47" i="5"/>
  <c r="W47" i="5"/>
  <c r="P47" i="5"/>
  <c r="Z47" i="5"/>
  <c r="N47" i="5"/>
  <c r="Y47" i="5"/>
  <c r="Q47" i="5"/>
  <c r="M47" i="5"/>
  <c r="O47" i="5"/>
  <c r="C56" i="15"/>
  <c r="C55" i="14"/>
  <c r="C55" i="8"/>
  <c r="W51" i="5"/>
  <c r="Z51" i="5"/>
  <c r="M51" i="5"/>
  <c r="P51" i="5"/>
  <c r="Q51" i="5"/>
  <c r="N51" i="5"/>
  <c r="O51" i="5"/>
  <c r="Y51" i="5"/>
  <c r="R51" i="5"/>
  <c r="W52" i="5"/>
  <c r="Z52" i="5"/>
  <c r="Q52" i="5"/>
  <c r="O52" i="5"/>
  <c r="R52" i="5"/>
  <c r="M52" i="5"/>
  <c r="N52" i="5"/>
  <c r="P52" i="5"/>
  <c r="Y52" i="5"/>
  <c r="M39" i="5"/>
  <c r="P39" i="5"/>
  <c r="Y39" i="5"/>
  <c r="Z39" i="5"/>
  <c r="R39" i="5"/>
  <c r="Q39" i="5"/>
  <c r="W39" i="5"/>
  <c r="O39" i="5"/>
  <c r="N39" i="5"/>
  <c r="C46" i="15"/>
  <c r="C45" i="14"/>
  <c r="C45" i="8"/>
  <c r="O36" i="5"/>
  <c r="R36" i="5"/>
  <c r="Z36" i="5"/>
  <c r="N36" i="5"/>
  <c r="M36" i="5"/>
  <c r="Y36" i="5"/>
  <c r="Q36" i="5"/>
  <c r="P36" i="5"/>
  <c r="W36" i="5"/>
  <c r="Q81" i="14"/>
  <c r="P81" i="14"/>
  <c r="R81" i="14"/>
  <c r="H81" i="14" l="1"/>
  <c r="I81" i="14"/>
  <c r="B78" i="4"/>
  <c r="AB78" i="4" s="1"/>
  <c r="B70" i="4"/>
  <c r="AB70" i="4" s="1"/>
  <c r="B80" i="4"/>
  <c r="AB80" i="4" s="1"/>
  <c r="B60" i="4"/>
  <c r="AB60" i="4" s="1"/>
  <c r="B79" i="4"/>
  <c r="AB79" i="4" s="1"/>
  <c r="B73" i="4"/>
  <c r="AB73" i="4" s="1"/>
  <c r="J81" i="14"/>
  <c r="B63" i="4"/>
  <c r="AB63" i="4" s="1"/>
  <c r="B68" i="4"/>
  <c r="AB68" i="4" s="1"/>
  <c r="B67" i="4"/>
  <c r="AB67" i="4" s="1"/>
  <c r="B72" i="4"/>
  <c r="AB72" i="4" s="1"/>
  <c r="B61" i="4"/>
  <c r="AB61" i="4" s="1"/>
  <c r="B62" i="4"/>
  <c r="AB62" i="4" s="1"/>
  <c r="B71" i="4"/>
  <c r="AB71" i="4" s="1"/>
  <c r="B59" i="4"/>
  <c r="AB59" i="4" s="1"/>
  <c r="B66" i="4"/>
  <c r="AB66" i="4" s="1"/>
  <c r="B69" i="4"/>
  <c r="AB69" i="4" s="1"/>
  <c r="B65" i="4"/>
  <c r="AB65" i="4" s="1"/>
  <c r="B64" i="4"/>
  <c r="AB64" i="4" s="1"/>
  <c r="S12" i="16" s="1"/>
  <c r="B76" i="4"/>
  <c r="AB76" i="4" s="1"/>
  <c r="B74" i="4"/>
  <c r="AB74" i="4" s="1"/>
  <c r="B77" i="4"/>
  <c r="AB77" i="4" s="1"/>
  <c r="B75" i="4"/>
  <c r="AB75" i="4" s="1"/>
  <c r="B81" i="4"/>
  <c r="AB81" i="4" s="1"/>
  <c r="B58" i="4"/>
  <c r="N61" i="14"/>
  <c r="G61" i="14"/>
  <c r="D61" i="14"/>
  <c r="O61" i="14"/>
  <c r="E61" i="14"/>
  <c r="L61" i="14"/>
  <c r="M61" i="14"/>
  <c r="F61" i="14"/>
  <c r="E60" i="14"/>
  <c r="L60" i="14"/>
  <c r="G60" i="14"/>
  <c r="M60" i="14"/>
  <c r="D60" i="14"/>
  <c r="O60" i="14"/>
  <c r="N60" i="14"/>
  <c r="F60" i="14"/>
  <c r="P72" i="15"/>
  <c r="R72" i="15"/>
  <c r="D72" i="15"/>
  <c r="E72" i="15"/>
  <c r="J72" i="15"/>
  <c r="L72" i="15"/>
  <c r="F72" i="15"/>
  <c r="K72" i="15"/>
  <c r="Q72" i="15"/>
  <c r="Q62" i="15"/>
  <c r="R62" i="15"/>
  <c r="J62" i="15"/>
  <c r="L62" i="15"/>
  <c r="F62" i="15"/>
  <c r="P62" i="15"/>
  <c r="K62" i="15"/>
  <c r="E62" i="15"/>
  <c r="D62" i="15"/>
  <c r="R76" i="15"/>
  <c r="D76" i="15"/>
  <c r="E76" i="15"/>
  <c r="Q76" i="15"/>
  <c r="P76" i="15"/>
  <c r="K76" i="15"/>
  <c r="L76" i="15"/>
  <c r="J76" i="15"/>
  <c r="F76" i="15"/>
  <c r="W14" i="16"/>
  <c r="G60" i="8"/>
  <c r="O60" i="8"/>
  <c r="N60" i="8"/>
  <c r="D60" i="8"/>
  <c r="M60" i="8"/>
  <c r="E60" i="8"/>
  <c r="L60" i="8"/>
  <c r="F60" i="8"/>
  <c r="L71" i="8"/>
  <c r="D71" i="8"/>
  <c r="F71" i="8"/>
  <c r="N71" i="8"/>
  <c r="E71" i="8"/>
  <c r="M71" i="8"/>
  <c r="O71" i="8"/>
  <c r="G71" i="8"/>
  <c r="L75" i="14"/>
  <c r="N75" i="14"/>
  <c r="D75" i="14"/>
  <c r="M75" i="14"/>
  <c r="O75" i="14"/>
  <c r="G75" i="14"/>
  <c r="F75" i="14"/>
  <c r="E75" i="14"/>
  <c r="O61" i="8"/>
  <c r="G61" i="8"/>
  <c r="F61" i="8"/>
  <c r="L61" i="8"/>
  <c r="M61" i="8"/>
  <c r="D61" i="8"/>
  <c r="E61" i="8"/>
  <c r="N61" i="8"/>
  <c r="E61" i="15"/>
  <c r="L61" i="15"/>
  <c r="D61" i="15"/>
  <c r="K61" i="15"/>
  <c r="R61" i="15"/>
  <c r="J61" i="15"/>
  <c r="Q61" i="15"/>
  <c r="F61" i="15"/>
  <c r="P61" i="15"/>
  <c r="O71" i="14"/>
  <c r="F71" i="14"/>
  <c r="D71" i="14"/>
  <c r="N71" i="14"/>
  <c r="E71" i="14"/>
  <c r="L71" i="14"/>
  <c r="G71" i="14"/>
  <c r="M71" i="14"/>
  <c r="M75" i="8"/>
  <c r="L75" i="8"/>
  <c r="F75" i="8"/>
  <c r="O75" i="8"/>
  <c r="D75" i="8"/>
  <c r="N75" i="8"/>
  <c r="E75" i="8"/>
  <c r="G75" i="8"/>
  <c r="K82" i="15"/>
  <c r="J82" i="15"/>
  <c r="E82" i="15"/>
  <c r="L82" i="15"/>
  <c r="Q82" i="15"/>
  <c r="D82" i="15"/>
  <c r="P82" i="15"/>
  <c r="F82" i="15"/>
  <c r="R82" i="15"/>
  <c r="E81" i="8"/>
  <c r="L81" i="8"/>
  <c r="M81" i="8"/>
  <c r="N81" i="8"/>
  <c r="G81" i="8"/>
  <c r="F81" i="8"/>
  <c r="O81" i="8"/>
  <c r="D81" i="8"/>
  <c r="M55" i="14"/>
  <c r="G55" i="14"/>
  <c r="D55" i="14"/>
  <c r="L55" i="14"/>
  <c r="O55" i="14"/>
  <c r="F55" i="14"/>
  <c r="N55" i="14"/>
  <c r="E55" i="14"/>
  <c r="F48" i="8"/>
  <c r="M48" i="8"/>
  <c r="N48" i="8"/>
  <c r="E48" i="8"/>
  <c r="G48" i="8"/>
  <c r="L48" i="8"/>
  <c r="D48" i="8"/>
  <c r="O48" i="8"/>
  <c r="D78" i="15"/>
  <c r="L78" i="15"/>
  <c r="E78" i="15"/>
  <c r="P78" i="15"/>
  <c r="R78" i="15"/>
  <c r="K78" i="15"/>
  <c r="F78" i="15"/>
  <c r="J78" i="15"/>
  <c r="Q78" i="15"/>
  <c r="J69" i="15"/>
  <c r="P69" i="15"/>
  <c r="R69" i="15"/>
  <c r="L69" i="15"/>
  <c r="Q69" i="15"/>
  <c r="K69" i="15"/>
  <c r="F69" i="15"/>
  <c r="E69" i="15"/>
  <c r="D69" i="15"/>
  <c r="F80" i="15"/>
  <c r="L80" i="15"/>
  <c r="R80" i="15"/>
  <c r="J80" i="15"/>
  <c r="E80" i="15"/>
  <c r="D80" i="15"/>
  <c r="Q80" i="15"/>
  <c r="P80" i="15"/>
  <c r="K80" i="15"/>
  <c r="O80" i="14"/>
  <c r="L80" i="14"/>
  <c r="F80" i="14"/>
  <c r="G80" i="14"/>
  <c r="N80" i="14"/>
  <c r="E80" i="14"/>
  <c r="D80" i="14"/>
  <c r="M80" i="14"/>
  <c r="P65" i="15"/>
  <c r="D65" i="15"/>
  <c r="K65" i="15"/>
  <c r="L65" i="15"/>
  <c r="E65" i="15"/>
  <c r="R65" i="15"/>
  <c r="J65" i="15"/>
  <c r="Q65" i="15"/>
  <c r="F65" i="15"/>
  <c r="P79" i="15"/>
  <c r="L79" i="15"/>
  <c r="K79" i="15"/>
  <c r="F79" i="15"/>
  <c r="Q79" i="15"/>
  <c r="R79" i="15"/>
  <c r="J79" i="15"/>
  <c r="E79" i="15"/>
  <c r="D79" i="15"/>
  <c r="O59" i="8"/>
  <c r="L59" i="8"/>
  <c r="F59" i="8"/>
  <c r="G59" i="8"/>
  <c r="M59" i="8"/>
  <c r="E59" i="8"/>
  <c r="D59" i="8"/>
  <c r="N59" i="8"/>
  <c r="W20" i="26"/>
  <c r="U20" i="26"/>
  <c r="S20" i="26"/>
  <c r="N18" i="16"/>
  <c r="O210" i="16"/>
  <c r="F33" i="15"/>
  <c r="R33" i="15"/>
  <c r="P33" i="15"/>
  <c r="D33" i="15"/>
  <c r="J33" i="15"/>
  <c r="L33" i="15"/>
  <c r="E33" i="15"/>
  <c r="Q33" i="15"/>
  <c r="K33" i="15"/>
  <c r="L32" i="14"/>
  <c r="F32" i="14"/>
  <c r="N32" i="14"/>
  <c r="O32" i="14"/>
  <c r="M32" i="14"/>
  <c r="E32" i="14"/>
  <c r="G32" i="14"/>
  <c r="D32" i="14"/>
  <c r="R35" i="15"/>
  <c r="Q35" i="15"/>
  <c r="E35" i="15"/>
  <c r="F35" i="15"/>
  <c r="L35" i="15"/>
  <c r="J35" i="15"/>
  <c r="K35" i="15"/>
  <c r="D35" i="15"/>
  <c r="P35" i="15"/>
  <c r="F41" i="8"/>
  <c r="M41" i="8"/>
  <c r="L41" i="8"/>
  <c r="O41" i="8"/>
  <c r="E41" i="8"/>
  <c r="D41" i="8"/>
  <c r="N41" i="8"/>
  <c r="G41" i="8"/>
  <c r="L53" i="14"/>
  <c r="E53" i="14"/>
  <c r="N53" i="14"/>
  <c r="M53" i="14"/>
  <c r="F53" i="14"/>
  <c r="O53" i="14"/>
  <c r="G53" i="14"/>
  <c r="D53" i="14"/>
  <c r="G51" i="8"/>
  <c r="M51" i="8"/>
  <c r="N51" i="8"/>
  <c r="L51" i="8"/>
  <c r="E51" i="8"/>
  <c r="O51" i="8"/>
  <c r="D51" i="8"/>
  <c r="F51" i="8"/>
  <c r="O69" i="14"/>
  <c r="D69" i="14"/>
  <c r="M69" i="14"/>
  <c r="G69" i="14"/>
  <c r="F69" i="14"/>
  <c r="N69" i="14"/>
  <c r="L69" i="14"/>
  <c r="E69" i="14"/>
  <c r="G74" i="8"/>
  <c r="N74" i="8"/>
  <c r="L74" i="8"/>
  <c r="F74" i="8"/>
  <c r="E74" i="8"/>
  <c r="O74" i="8"/>
  <c r="M74" i="8"/>
  <c r="D74" i="8"/>
  <c r="F54" i="8"/>
  <c r="E54" i="8"/>
  <c r="L54" i="8"/>
  <c r="M54" i="8"/>
  <c r="N54" i="8"/>
  <c r="G54" i="8"/>
  <c r="D54" i="8"/>
  <c r="O54" i="8"/>
  <c r="O35" i="14"/>
  <c r="D35" i="14"/>
  <c r="L35" i="14"/>
  <c r="G35" i="14"/>
  <c r="M35" i="14"/>
  <c r="F35" i="14"/>
  <c r="N35" i="14"/>
  <c r="E35" i="14"/>
  <c r="O52" i="14"/>
  <c r="E52" i="14"/>
  <c r="M52" i="14"/>
  <c r="D52" i="14"/>
  <c r="L52" i="14"/>
  <c r="F52" i="14"/>
  <c r="G52" i="14"/>
  <c r="N52" i="14"/>
  <c r="L47" i="14"/>
  <c r="F47" i="14"/>
  <c r="D47" i="14"/>
  <c r="N47" i="14"/>
  <c r="O47" i="14"/>
  <c r="M47" i="14"/>
  <c r="E47" i="14"/>
  <c r="G47" i="14"/>
  <c r="F40" i="15"/>
  <c r="Q40" i="15"/>
  <c r="R40" i="15"/>
  <c r="J40" i="15"/>
  <c r="K40" i="15"/>
  <c r="E40" i="15"/>
  <c r="D40" i="15"/>
  <c r="P40" i="15"/>
  <c r="L40" i="15"/>
  <c r="L19" i="16"/>
  <c r="N211" i="16"/>
  <c r="Z211" i="16"/>
  <c r="S211" i="16"/>
  <c r="Q59" i="15"/>
  <c r="E59" i="15"/>
  <c r="F59" i="15"/>
  <c r="J59" i="15"/>
  <c r="P59" i="15"/>
  <c r="R59" i="15"/>
  <c r="D59" i="15"/>
  <c r="L59" i="15"/>
  <c r="K59" i="15"/>
  <c r="N72" i="8"/>
  <c r="E72" i="8"/>
  <c r="L72" i="8"/>
  <c r="F72" i="8"/>
  <c r="G72" i="8"/>
  <c r="D72" i="8"/>
  <c r="M72" i="8"/>
  <c r="O72" i="8"/>
  <c r="L67" i="14"/>
  <c r="G67" i="14"/>
  <c r="E67" i="14"/>
  <c r="D67" i="14"/>
  <c r="F67" i="14"/>
  <c r="M67" i="14"/>
  <c r="N67" i="14"/>
  <c r="O67" i="14"/>
  <c r="J41" i="15"/>
  <c r="F41" i="15"/>
  <c r="L41" i="15"/>
  <c r="R41" i="15"/>
  <c r="Q41" i="15"/>
  <c r="P41" i="15"/>
  <c r="E41" i="15"/>
  <c r="D41" i="15"/>
  <c r="K41" i="15"/>
  <c r="D36" i="14"/>
  <c r="F36" i="14"/>
  <c r="L36" i="14"/>
  <c r="M36" i="14"/>
  <c r="G36" i="14"/>
  <c r="O36" i="14"/>
  <c r="E36" i="14"/>
  <c r="N36" i="14"/>
  <c r="J34" i="15"/>
  <c r="L34" i="15"/>
  <c r="D34" i="15"/>
  <c r="Q34" i="15"/>
  <c r="K34" i="15"/>
  <c r="R34" i="15"/>
  <c r="P34" i="15"/>
  <c r="E34" i="15"/>
  <c r="F34" i="15"/>
  <c r="E42" i="14"/>
  <c r="O42" i="14"/>
  <c r="N42" i="14"/>
  <c r="L42" i="14"/>
  <c r="D42" i="14"/>
  <c r="G42" i="14"/>
  <c r="F42" i="14"/>
  <c r="M42" i="14"/>
  <c r="E43" i="14"/>
  <c r="L43" i="14"/>
  <c r="D43" i="14"/>
  <c r="O43" i="14"/>
  <c r="N43" i="14"/>
  <c r="F43" i="14"/>
  <c r="G43" i="14"/>
  <c r="M43" i="14"/>
  <c r="L49" i="14"/>
  <c r="G49" i="14"/>
  <c r="F49" i="14"/>
  <c r="M49" i="14"/>
  <c r="N49" i="14"/>
  <c r="E49" i="14"/>
  <c r="D49" i="14"/>
  <c r="O49" i="14"/>
  <c r="F64" i="15"/>
  <c r="D64" i="15"/>
  <c r="K64" i="15"/>
  <c r="L64" i="15"/>
  <c r="P64" i="15"/>
  <c r="Q64" i="15"/>
  <c r="R64" i="15"/>
  <c r="J64" i="15"/>
  <c r="E64" i="15"/>
  <c r="O70" i="8"/>
  <c r="L70" i="8"/>
  <c r="E70" i="8"/>
  <c r="D70" i="8"/>
  <c r="F70" i="8"/>
  <c r="M70" i="8"/>
  <c r="N70" i="8"/>
  <c r="G70" i="8"/>
  <c r="N45" i="8"/>
  <c r="L45" i="8"/>
  <c r="O45" i="8"/>
  <c r="E45" i="8"/>
  <c r="G45" i="8"/>
  <c r="D45" i="8"/>
  <c r="F45" i="8"/>
  <c r="M45" i="8"/>
  <c r="P56" i="15"/>
  <c r="K56" i="15"/>
  <c r="F56" i="15"/>
  <c r="E56" i="15"/>
  <c r="D56" i="15"/>
  <c r="L56" i="15"/>
  <c r="R56" i="15"/>
  <c r="J56" i="15"/>
  <c r="Q56" i="15"/>
  <c r="F49" i="15"/>
  <c r="L49" i="15"/>
  <c r="P49" i="15"/>
  <c r="R49" i="15"/>
  <c r="K49" i="15"/>
  <c r="D49" i="15"/>
  <c r="E49" i="15"/>
  <c r="Q49" i="15"/>
  <c r="J49" i="15"/>
  <c r="M77" i="8"/>
  <c r="D77" i="8"/>
  <c r="E77" i="8"/>
  <c r="L77" i="8"/>
  <c r="G77" i="8"/>
  <c r="F77" i="8"/>
  <c r="O77" i="8"/>
  <c r="N77" i="8"/>
  <c r="O76" i="8"/>
  <c r="F76" i="8"/>
  <c r="M76" i="8"/>
  <c r="D76" i="8"/>
  <c r="G76" i="8"/>
  <c r="N76" i="8"/>
  <c r="L76" i="8"/>
  <c r="E76" i="8"/>
  <c r="G79" i="14"/>
  <c r="M79" i="14"/>
  <c r="N79" i="14"/>
  <c r="O79" i="14"/>
  <c r="E79" i="14"/>
  <c r="F79" i="14"/>
  <c r="D79" i="14"/>
  <c r="L79" i="14"/>
  <c r="Q81" i="15"/>
  <c r="K81" i="15"/>
  <c r="D81" i="15"/>
  <c r="J81" i="15"/>
  <c r="P81" i="15"/>
  <c r="F81" i="15"/>
  <c r="L81" i="15"/>
  <c r="E81" i="15"/>
  <c r="R81" i="15"/>
  <c r="D64" i="8"/>
  <c r="L64" i="8"/>
  <c r="M64" i="8"/>
  <c r="G64" i="8"/>
  <c r="F64" i="8"/>
  <c r="O64" i="8"/>
  <c r="N64" i="8"/>
  <c r="E64" i="8"/>
  <c r="O78" i="14"/>
  <c r="L78" i="14"/>
  <c r="M78" i="14"/>
  <c r="G78" i="14"/>
  <c r="E78" i="14"/>
  <c r="D78" i="14"/>
  <c r="N78" i="14"/>
  <c r="F78" i="14"/>
  <c r="J60" i="15"/>
  <c r="F60" i="15"/>
  <c r="L60" i="15"/>
  <c r="E60" i="15"/>
  <c r="R60" i="15"/>
  <c r="K60" i="15"/>
  <c r="P60" i="15"/>
  <c r="Q60" i="15"/>
  <c r="D60" i="15"/>
  <c r="L18" i="16"/>
  <c r="N210" i="16"/>
  <c r="N20" i="26"/>
  <c r="L20" i="26"/>
  <c r="P20" i="26"/>
  <c r="E38" i="15"/>
  <c r="R38" i="15"/>
  <c r="F38" i="15"/>
  <c r="Q38" i="15"/>
  <c r="J38" i="15"/>
  <c r="P38" i="15"/>
  <c r="L38" i="15"/>
  <c r="K38" i="15"/>
  <c r="D38" i="15"/>
  <c r="N50" i="14"/>
  <c r="D50" i="14"/>
  <c r="G50" i="14"/>
  <c r="F50" i="14"/>
  <c r="L50" i="14"/>
  <c r="O50" i="14"/>
  <c r="E50" i="14"/>
  <c r="M50" i="14"/>
  <c r="F51" i="14"/>
  <c r="E51" i="14"/>
  <c r="D51" i="14"/>
  <c r="O51" i="14"/>
  <c r="G51" i="14"/>
  <c r="M51" i="14"/>
  <c r="L51" i="14"/>
  <c r="N51" i="14"/>
  <c r="O69" i="8"/>
  <c r="M69" i="8"/>
  <c r="D69" i="8"/>
  <c r="F69" i="8"/>
  <c r="G69" i="8"/>
  <c r="E69" i="8"/>
  <c r="L69" i="8"/>
  <c r="N69" i="8"/>
  <c r="O46" i="14"/>
  <c r="E46" i="14"/>
  <c r="D46" i="14"/>
  <c r="L46" i="14"/>
  <c r="G46" i="14"/>
  <c r="N46" i="14"/>
  <c r="F46" i="14"/>
  <c r="M46" i="14"/>
  <c r="O54" i="14"/>
  <c r="E54" i="14"/>
  <c r="F54" i="14"/>
  <c r="G54" i="14"/>
  <c r="D54" i="14"/>
  <c r="M54" i="14"/>
  <c r="N54" i="14"/>
  <c r="L54" i="14"/>
  <c r="R36" i="15"/>
  <c r="Q36" i="15"/>
  <c r="E36" i="15"/>
  <c r="P36" i="15"/>
  <c r="L36" i="15"/>
  <c r="F36" i="15"/>
  <c r="D36" i="15"/>
  <c r="K36" i="15"/>
  <c r="J36" i="15"/>
  <c r="Q53" i="15"/>
  <c r="L53" i="15"/>
  <c r="F53" i="15"/>
  <c r="K53" i="15"/>
  <c r="E53" i="15"/>
  <c r="P53" i="15"/>
  <c r="J53" i="15"/>
  <c r="R53" i="15"/>
  <c r="D53" i="15"/>
  <c r="M39" i="14"/>
  <c r="D39" i="14"/>
  <c r="N39" i="14"/>
  <c r="L39" i="14"/>
  <c r="G39" i="14"/>
  <c r="E39" i="14"/>
  <c r="O39" i="14"/>
  <c r="F39" i="14"/>
  <c r="U19" i="16"/>
  <c r="X211" i="16"/>
  <c r="N57" i="16"/>
  <c r="P57" i="16" s="1"/>
  <c r="N108" i="16"/>
  <c r="N114" i="16" s="1"/>
  <c r="N169" i="16"/>
  <c r="N54" i="16"/>
  <c r="P54" i="16" s="1"/>
  <c r="L108" i="16"/>
  <c r="L114" i="16" s="1"/>
  <c r="N129" i="16"/>
  <c r="N135" i="16" s="1"/>
  <c r="M130" i="16"/>
  <c r="M136" i="16" s="1"/>
  <c r="O108" i="16"/>
  <c r="O114" i="16" s="1"/>
  <c r="O109" i="16"/>
  <c r="O115" i="16" s="1"/>
  <c r="P86" i="16"/>
  <c r="P92" i="16" s="1"/>
  <c r="M152" i="16"/>
  <c r="M158" i="16" s="1"/>
  <c r="N86" i="16"/>
  <c r="N92" i="16" s="1"/>
  <c r="L169" i="16"/>
  <c r="N29" i="16"/>
  <c r="P29" i="16" s="1"/>
  <c r="N37" i="16"/>
  <c r="P37" i="16" s="1"/>
  <c r="N66" i="16"/>
  <c r="P66" i="16" s="1"/>
  <c r="N48" i="16"/>
  <c r="P48" i="16" s="1"/>
  <c r="L86" i="16"/>
  <c r="L92" i="16" s="1"/>
  <c r="M86" i="16"/>
  <c r="M92" i="16" s="1"/>
  <c r="L189" i="16"/>
  <c r="L129" i="16"/>
  <c r="L135" i="16" s="1"/>
  <c r="L87" i="16"/>
  <c r="L93" i="16" s="1"/>
  <c r="L179" i="16"/>
  <c r="N189" i="16"/>
  <c r="Q129" i="16"/>
  <c r="Q135" i="16" s="1"/>
  <c r="O87" i="16"/>
  <c r="O93" i="16" s="1"/>
  <c r="N51" i="16"/>
  <c r="P51" i="16" s="1"/>
  <c r="L109" i="16"/>
  <c r="L115" i="16" s="1"/>
  <c r="Q130" i="16"/>
  <c r="Q136" i="16" s="1"/>
  <c r="Q152" i="16"/>
  <c r="Q158" i="16" s="1"/>
  <c r="N130" i="16"/>
  <c r="N136" i="16" s="1"/>
  <c r="L184" i="16"/>
  <c r="N39" i="16"/>
  <c r="P39" i="16" s="1"/>
  <c r="N30" i="16"/>
  <c r="P30" i="16" s="1"/>
  <c r="M108" i="16"/>
  <c r="M114" i="16" s="1"/>
  <c r="L130" i="16"/>
  <c r="L136" i="16" s="1"/>
  <c r="N151" i="16"/>
  <c r="N157" i="16" s="1"/>
  <c r="Q86" i="16"/>
  <c r="Q92" i="16" s="1"/>
  <c r="L151" i="16"/>
  <c r="L157" i="16" s="1"/>
  <c r="P130" i="16"/>
  <c r="P136" i="16" s="1"/>
  <c r="N109" i="16"/>
  <c r="N115" i="16" s="1"/>
  <c r="O152" i="16"/>
  <c r="O158" i="16" s="1"/>
  <c r="M129" i="16"/>
  <c r="M135" i="16" s="1"/>
  <c r="L164" i="16"/>
  <c r="P109" i="16"/>
  <c r="P115" i="16" s="1"/>
  <c r="N65" i="16"/>
  <c r="P65" i="16" s="1"/>
  <c r="Q109" i="16"/>
  <c r="Q115" i="16" s="1"/>
  <c r="P87" i="16"/>
  <c r="P93" i="16" s="1"/>
  <c r="M87" i="16"/>
  <c r="M93" i="16" s="1"/>
  <c r="N179" i="16"/>
  <c r="M151" i="16"/>
  <c r="M157" i="16" s="1"/>
  <c r="P151" i="16"/>
  <c r="P157" i="16" s="1"/>
  <c r="N71" i="16"/>
  <c r="P71" i="16" s="1"/>
  <c r="N28" i="16"/>
  <c r="P28" i="16" s="1"/>
  <c r="P152" i="16"/>
  <c r="P158" i="16" s="1"/>
  <c r="L152" i="16"/>
  <c r="L158" i="16" s="1"/>
  <c r="N87" i="16"/>
  <c r="N93" i="16" s="1"/>
  <c r="M164" i="16"/>
  <c r="O129" i="16"/>
  <c r="O135" i="16" s="1"/>
  <c r="Q87" i="16"/>
  <c r="Q93" i="16" s="1"/>
  <c r="P108" i="16"/>
  <c r="P114" i="16" s="1"/>
  <c r="O86" i="16"/>
  <c r="O92" i="16" s="1"/>
  <c r="N45" i="16"/>
  <c r="P45" i="16" s="1"/>
  <c r="M109" i="16"/>
  <c r="M115" i="16" s="1"/>
  <c r="O151" i="16"/>
  <c r="O157" i="16" s="1"/>
  <c r="Q151" i="16"/>
  <c r="Q157" i="16" s="1"/>
  <c r="N60" i="16"/>
  <c r="P60" i="16" s="1"/>
  <c r="P129" i="16"/>
  <c r="P135" i="16" s="1"/>
  <c r="N152" i="16"/>
  <c r="N158" i="16" s="1"/>
  <c r="N38" i="16"/>
  <c r="P38" i="16" s="1"/>
  <c r="N184" i="16"/>
  <c r="Q108" i="16"/>
  <c r="Q114" i="16" s="1"/>
  <c r="L72" i="16"/>
  <c r="N72" i="16" s="1"/>
  <c r="P72" i="16" s="1"/>
  <c r="O130" i="16"/>
  <c r="O136" i="16" s="1"/>
  <c r="N58" i="14"/>
  <c r="O58" i="14"/>
  <c r="M58" i="14"/>
  <c r="L58" i="14"/>
  <c r="F58" i="14"/>
  <c r="E58" i="14"/>
  <c r="D58" i="14"/>
  <c r="G58" i="14"/>
  <c r="D72" i="14"/>
  <c r="E72" i="14"/>
  <c r="G72" i="14"/>
  <c r="N72" i="14"/>
  <c r="M72" i="14"/>
  <c r="L72" i="14"/>
  <c r="O72" i="14"/>
  <c r="F72" i="14"/>
  <c r="N67" i="8"/>
  <c r="G67" i="8"/>
  <c r="L67" i="8"/>
  <c r="F67" i="8"/>
  <c r="D67" i="8"/>
  <c r="E67" i="8"/>
  <c r="O67" i="8"/>
  <c r="M67" i="8"/>
  <c r="E66" i="15"/>
  <c r="K66" i="15"/>
  <c r="D66" i="15"/>
  <c r="Q66" i="15"/>
  <c r="R66" i="15"/>
  <c r="F66" i="15"/>
  <c r="L66" i="15"/>
  <c r="J66" i="15"/>
  <c r="P66" i="15"/>
  <c r="L44" i="8"/>
  <c r="F44" i="8"/>
  <c r="O44" i="8"/>
  <c r="N44" i="8"/>
  <c r="M44" i="8"/>
  <c r="E44" i="8"/>
  <c r="D44" i="8"/>
  <c r="G44" i="8"/>
  <c r="K37" i="15"/>
  <c r="P37" i="15"/>
  <c r="F37" i="15"/>
  <c r="Q37" i="15"/>
  <c r="E37" i="15"/>
  <c r="D37" i="15"/>
  <c r="L37" i="15"/>
  <c r="J37" i="15"/>
  <c r="R37" i="15"/>
  <c r="N33" i="8"/>
  <c r="E33" i="8"/>
  <c r="D33" i="8"/>
  <c r="G33" i="8"/>
  <c r="F33" i="8"/>
  <c r="M33" i="8"/>
  <c r="L33" i="8"/>
  <c r="O33" i="8"/>
  <c r="M38" i="8"/>
  <c r="G38" i="8"/>
  <c r="F38" i="8"/>
  <c r="L38" i="8"/>
  <c r="D38" i="8"/>
  <c r="N38" i="8"/>
  <c r="E38" i="8"/>
  <c r="O38" i="8"/>
  <c r="E44" i="15"/>
  <c r="F44" i="15"/>
  <c r="L44" i="15"/>
  <c r="P44" i="15"/>
  <c r="R44" i="15"/>
  <c r="D44" i="15"/>
  <c r="J44" i="15"/>
  <c r="Q44" i="15"/>
  <c r="K44" i="15"/>
  <c r="D50" i="15"/>
  <c r="K50" i="15"/>
  <c r="F50" i="15"/>
  <c r="L50" i="15"/>
  <c r="E50" i="15"/>
  <c r="R50" i="15"/>
  <c r="P50" i="15"/>
  <c r="J50" i="15"/>
  <c r="Q50" i="15"/>
  <c r="N73" i="8"/>
  <c r="E73" i="8"/>
  <c r="M73" i="8"/>
  <c r="G73" i="8"/>
  <c r="D73" i="8"/>
  <c r="L73" i="8"/>
  <c r="O73" i="8"/>
  <c r="F73" i="8"/>
  <c r="D63" i="15"/>
  <c r="L63" i="15"/>
  <c r="K63" i="15"/>
  <c r="R63" i="15"/>
  <c r="P63" i="15"/>
  <c r="F63" i="15"/>
  <c r="Q63" i="15"/>
  <c r="E63" i="15"/>
  <c r="J63" i="15"/>
  <c r="D66" i="14"/>
  <c r="O66" i="14"/>
  <c r="E66" i="14"/>
  <c r="N66" i="14"/>
  <c r="L66" i="14"/>
  <c r="G66" i="14"/>
  <c r="F66" i="14"/>
  <c r="M66" i="14"/>
  <c r="F63" i="14"/>
  <c r="M63" i="14"/>
  <c r="N63" i="14"/>
  <c r="E63" i="14"/>
  <c r="O63" i="14"/>
  <c r="D63" i="14"/>
  <c r="L63" i="14"/>
  <c r="G63" i="14"/>
  <c r="M45" i="14"/>
  <c r="F45" i="14"/>
  <c r="O45" i="14"/>
  <c r="L45" i="14"/>
  <c r="N45" i="14"/>
  <c r="D45" i="14"/>
  <c r="G45" i="14"/>
  <c r="E45" i="14"/>
  <c r="D68" i="8"/>
  <c r="F68" i="8"/>
  <c r="G68" i="8"/>
  <c r="N68" i="8"/>
  <c r="E68" i="8"/>
  <c r="L68" i="8"/>
  <c r="M68" i="8"/>
  <c r="O68" i="8"/>
  <c r="O76" i="14"/>
  <c r="G76" i="14"/>
  <c r="L76" i="14"/>
  <c r="D76" i="14"/>
  <c r="E76" i="14"/>
  <c r="N76" i="14"/>
  <c r="M76" i="14"/>
  <c r="F76" i="14"/>
  <c r="E79" i="8"/>
  <c r="N79" i="8"/>
  <c r="F79" i="8"/>
  <c r="G79" i="8"/>
  <c r="D79" i="8"/>
  <c r="O79" i="8"/>
  <c r="M79" i="8"/>
  <c r="L79" i="8"/>
  <c r="E80" i="8"/>
  <c r="F80" i="8"/>
  <c r="G80" i="8"/>
  <c r="D80" i="8"/>
  <c r="O80" i="8"/>
  <c r="L80" i="8"/>
  <c r="N80" i="8"/>
  <c r="M80" i="8"/>
  <c r="N64" i="14"/>
  <c r="D64" i="14"/>
  <c r="L64" i="14"/>
  <c r="O64" i="14"/>
  <c r="E64" i="14"/>
  <c r="F64" i="14"/>
  <c r="M64" i="14"/>
  <c r="G64" i="14"/>
  <c r="G78" i="8"/>
  <c r="N78" i="8"/>
  <c r="M78" i="8"/>
  <c r="D78" i="8"/>
  <c r="E78" i="8"/>
  <c r="F78" i="8"/>
  <c r="O78" i="8"/>
  <c r="L78" i="8"/>
  <c r="M59" i="14"/>
  <c r="F59" i="14"/>
  <c r="L59" i="14"/>
  <c r="E59" i="14"/>
  <c r="G59" i="14"/>
  <c r="O59" i="14"/>
  <c r="N59" i="14"/>
  <c r="D59" i="14"/>
  <c r="U18" i="16"/>
  <c r="X210" i="16"/>
  <c r="O32" i="8"/>
  <c r="F32" i="8"/>
  <c r="D32" i="8"/>
  <c r="M32" i="8"/>
  <c r="N32" i="8"/>
  <c r="E32" i="8"/>
  <c r="G32" i="8"/>
  <c r="L32" i="8"/>
  <c r="L85" i="16"/>
  <c r="L91" i="16" s="1"/>
  <c r="N183" i="16"/>
  <c r="O84" i="16"/>
  <c r="O90" i="16" s="1"/>
  <c r="M107" i="16"/>
  <c r="M113" i="16" s="1"/>
  <c r="Q85" i="16"/>
  <c r="Q91" i="16" s="1"/>
  <c r="Q128" i="16"/>
  <c r="Q134" i="16" s="1"/>
  <c r="P107" i="16"/>
  <c r="P113" i="16" s="1"/>
  <c r="L84" i="16"/>
  <c r="L90" i="16" s="1"/>
  <c r="L163" i="16"/>
  <c r="Q84" i="16"/>
  <c r="Q90" i="16" s="1"/>
  <c r="N59" i="16"/>
  <c r="P59" i="16" s="1"/>
  <c r="Q106" i="16"/>
  <c r="Q112" i="16" s="1"/>
  <c r="P149" i="16"/>
  <c r="P155" i="16" s="1"/>
  <c r="P128" i="16"/>
  <c r="P134" i="16" s="1"/>
  <c r="N44" i="16"/>
  <c r="P44" i="16" s="1"/>
  <c r="N84" i="16"/>
  <c r="N90" i="16" s="1"/>
  <c r="N36" i="16"/>
  <c r="P36" i="16" s="1"/>
  <c r="M149" i="16"/>
  <c r="M155" i="16" s="1"/>
  <c r="Q127" i="16"/>
  <c r="Q133" i="16" s="1"/>
  <c r="N127" i="16"/>
  <c r="N133" i="16" s="1"/>
  <c r="L188" i="16"/>
  <c r="N47" i="16"/>
  <c r="P47" i="16" s="1"/>
  <c r="L127" i="16"/>
  <c r="L133" i="16" s="1"/>
  <c r="N34" i="16"/>
  <c r="P34" i="16" s="1"/>
  <c r="L106" i="16"/>
  <c r="L112" i="16" s="1"/>
  <c r="N50" i="16"/>
  <c r="P50" i="16" s="1"/>
  <c r="N26" i="16"/>
  <c r="P26" i="16" s="1"/>
  <c r="L183" i="16"/>
  <c r="N63" i="16"/>
  <c r="P63" i="16" s="1"/>
  <c r="L70" i="16"/>
  <c r="P84" i="16"/>
  <c r="P90" i="16" s="1"/>
  <c r="N35" i="16"/>
  <c r="P35" i="16" s="1"/>
  <c r="N128" i="16"/>
  <c r="N134" i="16" s="1"/>
  <c r="L150" i="16"/>
  <c r="L156" i="16" s="1"/>
  <c r="N69" i="16"/>
  <c r="P69" i="16" s="1"/>
  <c r="P106" i="16"/>
  <c r="P112" i="16" s="1"/>
  <c r="O127" i="16"/>
  <c r="O133" i="16" s="1"/>
  <c r="P127" i="16"/>
  <c r="P133" i="16" s="1"/>
  <c r="N188" i="16"/>
  <c r="L128" i="16"/>
  <c r="L134" i="16" s="1"/>
  <c r="N150" i="16"/>
  <c r="N156" i="16" s="1"/>
  <c r="M84" i="16"/>
  <c r="M90" i="16" s="1"/>
  <c r="M85" i="16"/>
  <c r="M91" i="16" s="1"/>
  <c r="L149" i="16"/>
  <c r="L155" i="16" s="1"/>
  <c r="N27" i="16"/>
  <c r="P27" i="16" s="1"/>
  <c r="O106" i="16"/>
  <c r="O112" i="16" s="1"/>
  <c r="N85" i="16"/>
  <c r="N91" i="16" s="1"/>
  <c r="N149" i="16"/>
  <c r="N155" i="16" s="1"/>
  <c r="N178" i="16"/>
  <c r="M106" i="16"/>
  <c r="M112" i="16" s="1"/>
  <c r="Q107" i="16"/>
  <c r="Q113" i="16" s="1"/>
  <c r="N64" i="16"/>
  <c r="P64" i="16" s="1"/>
  <c r="N107" i="16"/>
  <c r="N113" i="16" s="1"/>
  <c r="O150" i="16"/>
  <c r="O156" i="16" s="1"/>
  <c r="N56" i="16"/>
  <c r="P56" i="16" s="1"/>
  <c r="N168" i="16"/>
  <c r="O107" i="16"/>
  <c r="O113" i="16" s="1"/>
  <c r="L107" i="16"/>
  <c r="L113" i="16" s="1"/>
  <c r="N25" i="16"/>
  <c r="P25" i="16" s="1"/>
  <c r="Q150" i="16"/>
  <c r="Q156" i="16" s="1"/>
  <c r="L168" i="16"/>
  <c r="P85" i="16"/>
  <c r="P91" i="16" s="1"/>
  <c r="O128" i="16"/>
  <c r="O134" i="16" s="1"/>
  <c r="M150" i="16"/>
  <c r="M156" i="16" s="1"/>
  <c r="O149" i="16"/>
  <c r="O155" i="16" s="1"/>
  <c r="P150" i="16"/>
  <c r="P156" i="16" s="1"/>
  <c r="N53" i="16"/>
  <c r="P53" i="16" s="1"/>
  <c r="M128" i="16"/>
  <c r="M134" i="16" s="1"/>
  <c r="Q149" i="16"/>
  <c r="Q155" i="16" s="1"/>
  <c r="N106" i="16"/>
  <c r="N112" i="16" s="1"/>
  <c r="L178" i="16"/>
  <c r="M127" i="16"/>
  <c r="M133" i="16" s="1"/>
  <c r="M163" i="16"/>
  <c r="O85" i="16"/>
  <c r="O91" i="16" s="1"/>
  <c r="X84" i="16"/>
  <c r="X90" i="16" s="1"/>
  <c r="S128" i="16"/>
  <c r="S134" i="16" s="1"/>
  <c r="X128" i="16"/>
  <c r="X134" i="16" s="1"/>
  <c r="T128" i="16"/>
  <c r="T134" i="16" s="1"/>
  <c r="U35" i="16"/>
  <c r="W35" i="16" s="1"/>
  <c r="V107" i="16"/>
  <c r="V113" i="16" s="1"/>
  <c r="S70" i="16"/>
  <c r="T107" i="16"/>
  <c r="T113" i="16" s="1"/>
  <c r="U63" i="16"/>
  <c r="W63" i="16" s="1"/>
  <c r="W128" i="16"/>
  <c r="W134" i="16" s="1"/>
  <c r="T127" i="16"/>
  <c r="T133" i="16" s="1"/>
  <c r="U50" i="16"/>
  <c r="W50" i="16" s="1"/>
  <c r="S168" i="16"/>
  <c r="U150" i="16"/>
  <c r="U156" i="16" s="1"/>
  <c r="S150" i="16"/>
  <c r="S156" i="16" s="1"/>
  <c r="U36" i="16"/>
  <c r="W36" i="16" s="1"/>
  <c r="V127" i="16"/>
  <c r="V133" i="16" s="1"/>
  <c r="S127" i="16"/>
  <c r="S133" i="16" s="1"/>
  <c r="U56" i="16"/>
  <c r="W56" i="16" s="1"/>
  <c r="T85" i="16"/>
  <c r="T91" i="16" s="1"/>
  <c r="U168" i="16"/>
  <c r="V150" i="16"/>
  <c r="V156" i="16" s="1"/>
  <c r="U47" i="16"/>
  <c r="W47" i="16" s="1"/>
  <c r="W84" i="16"/>
  <c r="W90" i="16" s="1"/>
  <c r="U25" i="16"/>
  <c r="W25" i="16" s="1"/>
  <c r="X150" i="16"/>
  <c r="X156" i="16" s="1"/>
  <c r="W107" i="16"/>
  <c r="W113" i="16" s="1"/>
  <c r="S163" i="16"/>
  <c r="U69" i="16"/>
  <c r="W69" i="16" s="1"/>
  <c r="T150" i="16"/>
  <c r="T156" i="16" s="1"/>
  <c r="W150" i="16"/>
  <c r="W156" i="16" s="1"/>
  <c r="U107" i="16"/>
  <c r="U113" i="16" s="1"/>
  <c r="U127" i="16"/>
  <c r="U133" i="16" s="1"/>
  <c r="S183" i="16"/>
  <c r="S178" i="16"/>
  <c r="U183" i="16"/>
  <c r="S84" i="16"/>
  <c r="S90" i="16" s="1"/>
  <c r="U106" i="16"/>
  <c r="U112" i="16" s="1"/>
  <c r="X85" i="16"/>
  <c r="X91" i="16" s="1"/>
  <c r="U128" i="16"/>
  <c r="U134" i="16" s="1"/>
  <c r="V84" i="16"/>
  <c r="V90" i="16" s="1"/>
  <c r="T163" i="16"/>
  <c r="U149" i="16"/>
  <c r="U155" i="16" s="1"/>
  <c r="U84" i="16"/>
  <c r="U90" i="16" s="1"/>
  <c r="U59" i="16"/>
  <c r="W59" i="16" s="1"/>
  <c r="W127" i="16"/>
  <c r="W133" i="16" s="1"/>
  <c r="W85" i="16"/>
  <c r="W91" i="16" s="1"/>
  <c r="U178" i="16"/>
  <c r="S85" i="16"/>
  <c r="S91" i="16" s="1"/>
  <c r="T84" i="16"/>
  <c r="T90" i="16" s="1"/>
  <c r="U64" i="16"/>
  <c r="W64" i="16" s="1"/>
  <c r="U44" i="16"/>
  <c r="W44" i="16" s="1"/>
  <c r="W149" i="16"/>
  <c r="W155" i="16" s="1"/>
  <c r="X149" i="16"/>
  <c r="X155" i="16" s="1"/>
  <c r="U26" i="16"/>
  <c r="W26" i="16" s="1"/>
  <c r="T106" i="16"/>
  <c r="T112" i="16" s="1"/>
  <c r="V128" i="16"/>
  <c r="V134" i="16" s="1"/>
  <c r="V106" i="16"/>
  <c r="V112" i="16" s="1"/>
  <c r="V85" i="16"/>
  <c r="V91" i="16" s="1"/>
  <c r="X107" i="16"/>
  <c r="X113" i="16" s="1"/>
  <c r="U188" i="16"/>
  <c r="T149" i="16"/>
  <c r="T155" i="16" s="1"/>
  <c r="X106" i="16"/>
  <c r="X112" i="16" s="1"/>
  <c r="W106" i="16"/>
  <c r="W112" i="16" s="1"/>
  <c r="U27" i="16"/>
  <c r="W27" i="16" s="1"/>
  <c r="U85" i="16"/>
  <c r="U91" i="16" s="1"/>
  <c r="S149" i="16"/>
  <c r="S155" i="16" s="1"/>
  <c r="S188" i="16"/>
  <c r="U53" i="16"/>
  <c r="W53" i="16" s="1"/>
  <c r="X127" i="16"/>
  <c r="X133" i="16" s="1"/>
  <c r="V149" i="16"/>
  <c r="V155" i="16" s="1"/>
  <c r="S106" i="16"/>
  <c r="S112" i="16" s="1"/>
  <c r="U34" i="16"/>
  <c r="W34" i="16" s="1"/>
  <c r="S107" i="16"/>
  <c r="S113" i="16" s="1"/>
  <c r="Z210" i="16"/>
  <c r="S210" i="16"/>
  <c r="N34" i="14"/>
  <c r="O34" i="14"/>
  <c r="G34" i="14"/>
  <c r="L34" i="14"/>
  <c r="D34" i="14"/>
  <c r="F34" i="14"/>
  <c r="E34" i="14"/>
  <c r="M34" i="14"/>
  <c r="J42" i="15"/>
  <c r="P42" i="15"/>
  <c r="D42" i="15"/>
  <c r="Q42" i="15"/>
  <c r="R42" i="15"/>
  <c r="K42" i="15"/>
  <c r="E42" i="15"/>
  <c r="F42" i="15"/>
  <c r="L42" i="15"/>
  <c r="N53" i="8"/>
  <c r="F53" i="8"/>
  <c r="E53" i="8"/>
  <c r="G53" i="8"/>
  <c r="D53" i="8"/>
  <c r="L53" i="8"/>
  <c r="O53" i="8"/>
  <c r="M53" i="8"/>
  <c r="F37" i="14"/>
  <c r="G37" i="14"/>
  <c r="M37" i="14"/>
  <c r="D37" i="14"/>
  <c r="E37" i="14"/>
  <c r="N37" i="14"/>
  <c r="L37" i="14"/>
  <c r="O37" i="14"/>
  <c r="E51" i="15"/>
  <c r="P51" i="15"/>
  <c r="L51" i="15"/>
  <c r="R51" i="15"/>
  <c r="D51" i="15"/>
  <c r="J51" i="15"/>
  <c r="K51" i="15"/>
  <c r="F51" i="15"/>
  <c r="Q51" i="15"/>
  <c r="F75" i="15"/>
  <c r="L75" i="15"/>
  <c r="R75" i="15"/>
  <c r="Q75" i="15"/>
  <c r="E75" i="15"/>
  <c r="D75" i="15"/>
  <c r="J75" i="15"/>
  <c r="K75" i="15"/>
  <c r="P75" i="15"/>
  <c r="R47" i="15"/>
  <c r="J47" i="15"/>
  <c r="F47" i="15"/>
  <c r="L47" i="15"/>
  <c r="K47" i="15"/>
  <c r="D47" i="15"/>
  <c r="P47" i="15"/>
  <c r="E47" i="15"/>
  <c r="Q47" i="15"/>
  <c r="F48" i="15"/>
  <c r="R48" i="15"/>
  <c r="Q48" i="15"/>
  <c r="P48" i="15"/>
  <c r="J48" i="15"/>
  <c r="D48" i="15"/>
  <c r="E48" i="15"/>
  <c r="L48" i="15"/>
  <c r="K48" i="15"/>
  <c r="F58" i="8"/>
  <c r="N58" i="8"/>
  <c r="M58" i="8"/>
  <c r="G58" i="8"/>
  <c r="L58" i="8"/>
  <c r="O58" i="8"/>
  <c r="E58" i="8"/>
  <c r="D58" i="8"/>
  <c r="O211" i="16"/>
  <c r="N19" i="16"/>
  <c r="S21" i="26"/>
  <c r="W21" i="26"/>
  <c r="U21" i="26"/>
  <c r="P14" i="16"/>
  <c r="P21" i="26"/>
  <c r="L21" i="26"/>
  <c r="N21" i="26"/>
  <c r="D68" i="15"/>
  <c r="F68" i="15"/>
  <c r="J68" i="15"/>
  <c r="Q68" i="15"/>
  <c r="E68" i="15"/>
  <c r="K68" i="15"/>
  <c r="L68" i="15"/>
  <c r="P68" i="15"/>
  <c r="R68" i="15"/>
  <c r="D65" i="14"/>
  <c r="G65" i="14"/>
  <c r="E65" i="14"/>
  <c r="M65" i="14"/>
  <c r="N65" i="14"/>
  <c r="F65" i="14"/>
  <c r="L65" i="14"/>
  <c r="O65" i="14"/>
  <c r="M40" i="8"/>
  <c r="E40" i="8"/>
  <c r="O40" i="8"/>
  <c r="N40" i="8"/>
  <c r="F40" i="8"/>
  <c r="G40" i="8"/>
  <c r="L40" i="8"/>
  <c r="D40" i="8"/>
  <c r="N44" i="14"/>
  <c r="M44" i="14"/>
  <c r="E44" i="14"/>
  <c r="O44" i="14"/>
  <c r="F44" i="14"/>
  <c r="D44" i="14"/>
  <c r="L44" i="14"/>
  <c r="G44" i="14"/>
  <c r="L36" i="8"/>
  <c r="G36" i="8"/>
  <c r="F36" i="8"/>
  <c r="E36" i="8"/>
  <c r="O36" i="8"/>
  <c r="M36" i="8"/>
  <c r="N36" i="8"/>
  <c r="D36" i="8"/>
  <c r="F42" i="8"/>
  <c r="G42" i="8"/>
  <c r="O42" i="8"/>
  <c r="L42" i="8"/>
  <c r="M42" i="8"/>
  <c r="D42" i="8"/>
  <c r="N42" i="8"/>
  <c r="E42" i="8"/>
  <c r="E38" i="14"/>
  <c r="M38" i="14"/>
  <c r="G38" i="14"/>
  <c r="O38" i="14"/>
  <c r="D38" i="14"/>
  <c r="F38" i="14"/>
  <c r="N38" i="14"/>
  <c r="L38" i="14"/>
  <c r="M43" i="8"/>
  <c r="L43" i="8"/>
  <c r="N43" i="8"/>
  <c r="G43" i="8"/>
  <c r="O43" i="8"/>
  <c r="F43" i="8"/>
  <c r="E43" i="8"/>
  <c r="D43" i="8"/>
  <c r="O73" i="14"/>
  <c r="F73" i="14"/>
  <c r="N73" i="14"/>
  <c r="E73" i="14"/>
  <c r="G73" i="14"/>
  <c r="L73" i="14"/>
  <c r="M73" i="14"/>
  <c r="D73" i="14"/>
  <c r="D62" i="14"/>
  <c r="M62" i="14"/>
  <c r="G62" i="14"/>
  <c r="L62" i="14"/>
  <c r="E62" i="14"/>
  <c r="F62" i="14"/>
  <c r="O62" i="14"/>
  <c r="N62" i="14"/>
  <c r="D67" i="15"/>
  <c r="K67" i="15"/>
  <c r="R67" i="15"/>
  <c r="Q67" i="15"/>
  <c r="J67" i="15"/>
  <c r="L67" i="15"/>
  <c r="E67" i="15"/>
  <c r="F67" i="15"/>
  <c r="P67" i="15"/>
  <c r="E71" i="15"/>
  <c r="Q71" i="15"/>
  <c r="F71" i="15"/>
  <c r="D71" i="15"/>
  <c r="P71" i="15"/>
  <c r="J71" i="15"/>
  <c r="L71" i="15"/>
  <c r="R71" i="15"/>
  <c r="K71" i="15"/>
  <c r="J46" i="15"/>
  <c r="D46" i="15"/>
  <c r="F46" i="15"/>
  <c r="R46" i="15"/>
  <c r="P46" i="15"/>
  <c r="E46" i="15"/>
  <c r="L46" i="15"/>
  <c r="K46" i="15"/>
  <c r="Q46" i="15"/>
  <c r="F55" i="8"/>
  <c r="E55" i="8"/>
  <c r="D55" i="8"/>
  <c r="L55" i="8"/>
  <c r="N55" i="8"/>
  <c r="G55" i="8"/>
  <c r="O55" i="8"/>
  <c r="M55" i="8"/>
  <c r="N48" i="14"/>
  <c r="M48" i="14"/>
  <c r="E48" i="14"/>
  <c r="F48" i="14"/>
  <c r="L48" i="14"/>
  <c r="D48" i="14"/>
  <c r="O48" i="14"/>
  <c r="G48" i="14"/>
  <c r="N77" i="14"/>
  <c r="F77" i="14"/>
  <c r="D77" i="14"/>
  <c r="E77" i="14"/>
  <c r="O77" i="14"/>
  <c r="L77" i="14"/>
  <c r="M77" i="14"/>
  <c r="G77" i="14"/>
  <c r="D68" i="14"/>
  <c r="F68" i="14"/>
  <c r="L68" i="14"/>
  <c r="E68" i="14"/>
  <c r="M68" i="14"/>
  <c r="G68" i="14"/>
  <c r="O68" i="14"/>
  <c r="N68" i="14"/>
  <c r="D77" i="15"/>
  <c r="R77" i="15"/>
  <c r="Q77" i="15"/>
  <c r="L77" i="15"/>
  <c r="P77" i="15"/>
  <c r="F77" i="15"/>
  <c r="E77" i="15"/>
  <c r="J77" i="15"/>
  <c r="K77" i="15"/>
  <c r="S18" i="16"/>
  <c r="W210" i="16"/>
  <c r="J210" i="16"/>
  <c r="Q210" i="16"/>
  <c r="W13" i="16"/>
  <c r="P13" i="16"/>
  <c r="N34" i="8"/>
  <c r="D34" i="8"/>
  <c r="L34" i="8"/>
  <c r="M34" i="8"/>
  <c r="E34" i="8"/>
  <c r="G34" i="8"/>
  <c r="F34" i="8"/>
  <c r="O34" i="8"/>
  <c r="L41" i="14"/>
  <c r="E41" i="14"/>
  <c r="N41" i="14"/>
  <c r="O41" i="14"/>
  <c r="G41" i="14"/>
  <c r="D41" i="14"/>
  <c r="F41" i="14"/>
  <c r="M41" i="14"/>
  <c r="E54" i="15"/>
  <c r="Q54" i="15"/>
  <c r="F54" i="15"/>
  <c r="R54" i="15"/>
  <c r="D54" i="15"/>
  <c r="P54" i="15"/>
  <c r="L54" i="15"/>
  <c r="K54" i="15"/>
  <c r="J54" i="15"/>
  <c r="E37" i="8"/>
  <c r="N37" i="8"/>
  <c r="M37" i="8"/>
  <c r="L37" i="8"/>
  <c r="D37" i="8"/>
  <c r="F37" i="8"/>
  <c r="G37" i="8"/>
  <c r="O37" i="8"/>
  <c r="G50" i="8"/>
  <c r="O50" i="8"/>
  <c r="F50" i="8"/>
  <c r="L50" i="8"/>
  <c r="M50" i="8"/>
  <c r="E50" i="8"/>
  <c r="D50" i="8"/>
  <c r="N50" i="8"/>
  <c r="P52" i="15"/>
  <c r="L52" i="15"/>
  <c r="F52" i="15"/>
  <c r="R52" i="15"/>
  <c r="J52" i="15"/>
  <c r="E52" i="15"/>
  <c r="Q52" i="15"/>
  <c r="D52" i="15"/>
  <c r="K52" i="15"/>
  <c r="F70" i="15"/>
  <c r="P70" i="15"/>
  <c r="E70" i="15"/>
  <c r="Q70" i="15"/>
  <c r="D70" i="15"/>
  <c r="K70" i="15"/>
  <c r="J70" i="15"/>
  <c r="R70" i="15"/>
  <c r="L70" i="15"/>
  <c r="G74" i="14"/>
  <c r="E74" i="14"/>
  <c r="L74" i="14"/>
  <c r="F74" i="14"/>
  <c r="O74" i="14"/>
  <c r="D74" i="14"/>
  <c r="N74" i="14"/>
  <c r="M74" i="14"/>
  <c r="F46" i="8"/>
  <c r="E46" i="8"/>
  <c r="L46" i="8"/>
  <c r="M46" i="8"/>
  <c r="N46" i="8"/>
  <c r="O46" i="8"/>
  <c r="G46" i="8"/>
  <c r="D46" i="8"/>
  <c r="E55" i="15"/>
  <c r="D55" i="15"/>
  <c r="L55" i="15"/>
  <c r="P55" i="15"/>
  <c r="J55" i="15"/>
  <c r="F55" i="15"/>
  <c r="Q55" i="15"/>
  <c r="R55" i="15"/>
  <c r="K55" i="15"/>
  <c r="D35" i="8"/>
  <c r="G35" i="8"/>
  <c r="M35" i="8"/>
  <c r="N35" i="8"/>
  <c r="L35" i="8"/>
  <c r="O35" i="8"/>
  <c r="E35" i="8"/>
  <c r="F35" i="8"/>
  <c r="N52" i="8"/>
  <c r="O52" i="8"/>
  <c r="D52" i="8"/>
  <c r="L52" i="8"/>
  <c r="M52" i="8"/>
  <c r="G52" i="8"/>
  <c r="F52" i="8"/>
  <c r="E52" i="8"/>
  <c r="L47" i="8"/>
  <c r="N47" i="8"/>
  <c r="D47" i="8"/>
  <c r="M47" i="8"/>
  <c r="E47" i="8"/>
  <c r="F47" i="8"/>
  <c r="G47" i="8"/>
  <c r="O47" i="8"/>
  <c r="O39" i="8"/>
  <c r="N39" i="8"/>
  <c r="D39" i="8"/>
  <c r="L39" i="8"/>
  <c r="M39" i="8"/>
  <c r="F39" i="8"/>
  <c r="G39" i="8"/>
  <c r="E39" i="8"/>
  <c r="S19" i="16"/>
  <c r="W211" i="16"/>
  <c r="T108" i="16"/>
  <c r="T114" i="16" s="1"/>
  <c r="T129" i="16"/>
  <c r="T135" i="16" s="1"/>
  <c r="S179" i="16"/>
  <c r="U184" i="16"/>
  <c r="T87" i="16"/>
  <c r="T93" i="16" s="1"/>
  <c r="S108" i="16"/>
  <c r="S114" i="16" s="1"/>
  <c r="W129" i="16"/>
  <c r="W135" i="16" s="1"/>
  <c r="T130" i="16"/>
  <c r="T136" i="16" s="1"/>
  <c r="U65" i="16"/>
  <c r="W65" i="16" s="1"/>
  <c r="X152" i="16"/>
  <c r="X158" i="16" s="1"/>
  <c r="S189" i="16"/>
  <c r="U86" i="16"/>
  <c r="U92" i="16" s="1"/>
  <c r="U29" i="16"/>
  <c r="W29" i="16" s="1"/>
  <c r="U45" i="16"/>
  <c r="W45" i="16" s="1"/>
  <c r="X108" i="16"/>
  <c r="X114" i="16" s="1"/>
  <c r="U60" i="16"/>
  <c r="W60" i="16" s="1"/>
  <c r="W151" i="16"/>
  <c r="W157" i="16" s="1"/>
  <c r="T152" i="16"/>
  <c r="T158" i="16" s="1"/>
  <c r="W152" i="16"/>
  <c r="W158" i="16" s="1"/>
  <c r="W86" i="16"/>
  <c r="W92" i="16" s="1"/>
  <c r="X86" i="16"/>
  <c r="X92" i="16" s="1"/>
  <c r="T164" i="16"/>
  <c r="T109" i="16"/>
  <c r="T115" i="16" s="1"/>
  <c r="U54" i="16"/>
  <c r="W54" i="16" s="1"/>
  <c r="U28" i="16"/>
  <c r="W28" i="16" s="1"/>
  <c r="X87" i="16"/>
  <c r="X93" i="16" s="1"/>
  <c r="S87" i="16"/>
  <c r="S93" i="16" s="1"/>
  <c r="U48" i="16"/>
  <c r="W48" i="16" s="1"/>
  <c r="U39" i="16"/>
  <c r="W39" i="16" s="1"/>
  <c r="U129" i="16"/>
  <c r="U135" i="16" s="1"/>
  <c r="U179" i="16"/>
  <c r="W87" i="16"/>
  <c r="W93" i="16" s="1"/>
  <c r="U152" i="16"/>
  <c r="U158" i="16" s="1"/>
  <c r="U71" i="16"/>
  <c r="W71" i="16" s="1"/>
  <c r="V109" i="16"/>
  <c r="V115" i="16" s="1"/>
  <c r="U130" i="16"/>
  <c r="U136" i="16" s="1"/>
  <c r="U57" i="16"/>
  <c r="W57" i="16" s="1"/>
  <c r="S109" i="16"/>
  <c r="S115" i="16" s="1"/>
  <c r="S129" i="16"/>
  <c r="S135" i="16" s="1"/>
  <c r="W130" i="16"/>
  <c r="W136" i="16" s="1"/>
  <c r="U51" i="16"/>
  <c r="W51" i="16" s="1"/>
  <c r="S169" i="16"/>
  <c r="V86" i="16"/>
  <c r="V92" i="16" s="1"/>
  <c r="V152" i="16"/>
  <c r="V158" i="16" s="1"/>
  <c r="U66" i="16"/>
  <c r="W66" i="16" s="1"/>
  <c r="X130" i="16"/>
  <c r="X136" i="16" s="1"/>
  <c r="X151" i="16"/>
  <c r="X157" i="16" s="1"/>
  <c r="U108" i="16"/>
  <c r="U114" i="16" s="1"/>
  <c r="U151" i="16"/>
  <c r="U157" i="16" s="1"/>
  <c r="S151" i="16"/>
  <c r="S157" i="16" s="1"/>
  <c r="S72" i="16"/>
  <c r="U72" i="16" s="1"/>
  <c r="W72" i="16" s="1"/>
  <c r="U109" i="16"/>
  <c r="U115" i="16" s="1"/>
  <c r="S184" i="16"/>
  <c r="V108" i="16"/>
  <c r="V114" i="16" s="1"/>
  <c r="U37" i="16"/>
  <c r="W37" i="16" s="1"/>
  <c r="U169" i="16"/>
  <c r="W108" i="16"/>
  <c r="W114" i="16" s="1"/>
  <c r="S130" i="16"/>
  <c r="S136" i="16" s="1"/>
  <c r="V151" i="16"/>
  <c r="V157" i="16" s="1"/>
  <c r="S86" i="16"/>
  <c r="S92" i="16" s="1"/>
  <c r="U30" i="16"/>
  <c r="W30" i="16" s="1"/>
  <c r="T86" i="16"/>
  <c r="T92" i="16" s="1"/>
  <c r="X129" i="16"/>
  <c r="X135" i="16" s="1"/>
  <c r="U189" i="16"/>
  <c r="V87" i="16"/>
  <c r="V93" i="16" s="1"/>
  <c r="S152" i="16"/>
  <c r="S158" i="16" s="1"/>
  <c r="X109" i="16"/>
  <c r="X115" i="16" s="1"/>
  <c r="W109" i="16"/>
  <c r="W115" i="16" s="1"/>
  <c r="T151" i="16"/>
  <c r="T157" i="16" s="1"/>
  <c r="V129" i="16"/>
  <c r="V135" i="16" s="1"/>
  <c r="U87" i="16"/>
  <c r="U93" i="16" s="1"/>
  <c r="U38" i="16"/>
  <c r="W38" i="16" s="1"/>
  <c r="S164" i="16"/>
  <c r="V130" i="16"/>
  <c r="V136" i="16" s="1"/>
  <c r="J211" i="16"/>
  <c r="Q211" i="16"/>
  <c r="J73" i="15"/>
  <c r="Q73" i="15"/>
  <c r="E73" i="15"/>
  <c r="P73" i="15"/>
  <c r="L73" i="15"/>
  <c r="K73" i="15"/>
  <c r="F73" i="15"/>
  <c r="D73" i="15"/>
  <c r="R73" i="15"/>
  <c r="F65" i="8"/>
  <c r="N65" i="8"/>
  <c r="M65" i="8"/>
  <c r="E65" i="8"/>
  <c r="O65" i="8"/>
  <c r="G65" i="8"/>
  <c r="L65" i="8"/>
  <c r="D65" i="8"/>
  <c r="F40" i="14"/>
  <c r="M40" i="14"/>
  <c r="N40" i="14"/>
  <c r="E40" i="14"/>
  <c r="D40" i="14"/>
  <c r="O40" i="14"/>
  <c r="L40" i="14"/>
  <c r="G40" i="14"/>
  <c r="K45" i="15"/>
  <c r="P45" i="15"/>
  <c r="R45" i="15"/>
  <c r="Q45" i="15"/>
  <c r="E45" i="15"/>
  <c r="F45" i="15"/>
  <c r="L45" i="15"/>
  <c r="J45" i="15"/>
  <c r="D45" i="15"/>
  <c r="F33" i="14"/>
  <c r="M33" i="14"/>
  <c r="L33" i="14"/>
  <c r="D33" i="14"/>
  <c r="E33" i="14"/>
  <c r="G33" i="14"/>
  <c r="N33" i="14"/>
  <c r="O33" i="14"/>
  <c r="E43" i="15"/>
  <c r="Q43" i="15"/>
  <c r="J43" i="15"/>
  <c r="D43" i="15"/>
  <c r="F43" i="15"/>
  <c r="P43" i="15"/>
  <c r="K43" i="15"/>
  <c r="L43" i="15"/>
  <c r="R43" i="15"/>
  <c r="P39" i="15"/>
  <c r="F39" i="15"/>
  <c r="E39" i="15"/>
  <c r="J39" i="15"/>
  <c r="L39" i="15"/>
  <c r="Q39" i="15"/>
  <c r="R39" i="15"/>
  <c r="K39" i="15"/>
  <c r="D39" i="15"/>
  <c r="L49" i="8"/>
  <c r="O49" i="8"/>
  <c r="F49" i="8"/>
  <c r="D49" i="8"/>
  <c r="G49" i="8"/>
  <c r="M49" i="8"/>
  <c r="E49" i="8"/>
  <c r="N49" i="8"/>
  <c r="D74" i="15"/>
  <c r="R74" i="15"/>
  <c r="F74" i="15"/>
  <c r="E74" i="15"/>
  <c r="Q74" i="15"/>
  <c r="J74" i="15"/>
  <c r="K74" i="15"/>
  <c r="P74" i="15"/>
  <c r="L74" i="15"/>
  <c r="F62" i="8"/>
  <c r="N62" i="8"/>
  <c r="G62" i="8"/>
  <c r="O62" i="8"/>
  <c r="D62" i="8"/>
  <c r="M62" i="8"/>
  <c r="L62" i="8"/>
  <c r="E62" i="8"/>
  <c r="F66" i="8"/>
  <c r="L66" i="8"/>
  <c r="E66" i="8"/>
  <c r="O66" i="8"/>
  <c r="G66" i="8"/>
  <c r="N66" i="8"/>
  <c r="M66" i="8"/>
  <c r="D66" i="8"/>
  <c r="M63" i="8"/>
  <c r="L63" i="8"/>
  <c r="E63" i="8"/>
  <c r="D63" i="8"/>
  <c r="N63" i="8"/>
  <c r="O63" i="8"/>
  <c r="F63" i="8"/>
  <c r="G63" i="8"/>
  <c r="G70" i="14"/>
  <c r="N70" i="14"/>
  <c r="F70" i="14"/>
  <c r="O70" i="14"/>
  <c r="L70" i="14"/>
  <c r="E70" i="14"/>
  <c r="D70" i="14"/>
  <c r="M70" i="14"/>
  <c r="Y210" i="16" l="1"/>
  <c r="Y211" i="16"/>
  <c r="W19" i="16"/>
  <c r="P210" i="16"/>
  <c r="P18" i="16"/>
  <c r="L12" i="16"/>
  <c r="V13" i="5"/>
  <c r="E10" i="5"/>
  <c r="B10" i="5"/>
  <c r="C11" i="8" s="1"/>
  <c r="P178" i="16"/>
  <c r="W169" i="16"/>
  <c r="W18" i="16"/>
  <c r="C22" i="5"/>
  <c r="V24" i="5"/>
  <c r="G7" i="5"/>
  <c r="L10" i="5"/>
  <c r="G13" i="5"/>
  <c r="J5" i="5"/>
  <c r="D12" i="5"/>
  <c r="B8" i="5"/>
  <c r="C6" i="5"/>
  <c r="G8" i="5"/>
  <c r="K18" i="5"/>
  <c r="B26" i="5"/>
  <c r="T6" i="5"/>
  <c r="I22" i="5"/>
  <c r="X8" i="5"/>
  <c r="L15" i="5"/>
  <c r="K15" i="5"/>
  <c r="X17" i="5"/>
  <c r="I6" i="5"/>
  <c r="K14" i="5"/>
  <c r="H16" i="5"/>
  <c r="L25" i="5"/>
  <c r="L27" i="5"/>
  <c r="F8" i="5"/>
  <c r="K13" i="5"/>
  <c r="V16" i="5"/>
  <c r="T21" i="5"/>
  <c r="D5" i="5"/>
  <c r="E5" i="5"/>
  <c r="X9" i="5"/>
  <c r="K5" i="5"/>
  <c r="U26" i="5"/>
  <c r="C25" i="5"/>
  <c r="I14" i="5"/>
  <c r="E13" i="5"/>
  <c r="T14" i="5"/>
  <c r="G11" i="5"/>
  <c r="E11" i="5"/>
  <c r="J10" i="5"/>
  <c r="F23" i="5"/>
  <c r="L7" i="5"/>
  <c r="U11" i="5"/>
  <c r="T11" i="5"/>
  <c r="H18" i="5"/>
  <c r="E8" i="5"/>
  <c r="U16" i="5"/>
  <c r="J22" i="5"/>
  <c r="B15" i="5"/>
  <c r="D17" i="5"/>
  <c r="V9" i="5"/>
  <c r="G27" i="5"/>
  <c r="F16" i="5"/>
  <c r="L16" i="5"/>
  <c r="P179" i="16"/>
  <c r="S20" i="5"/>
  <c r="V22" i="5"/>
  <c r="B22" i="5"/>
  <c r="U13" i="5"/>
  <c r="D24" i="5"/>
  <c r="B5" i="5"/>
  <c r="K23" i="5"/>
  <c r="E14" i="5"/>
  <c r="F12" i="5"/>
  <c r="D9" i="5"/>
  <c r="S5" i="5"/>
  <c r="U14" i="5"/>
  <c r="V20" i="5"/>
  <c r="T20" i="5"/>
  <c r="T5" i="5"/>
  <c r="J12" i="5"/>
  <c r="C23" i="5"/>
  <c r="G16" i="5"/>
  <c r="D26" i="5"/>
  <c r="U20" i="5"/>
  <c r="D6" i="5"/>
  <c r="E24" i="5"/>
  <c r="B14" i="5"/>
  <c r="H7" i="5"/>
  <c r="E6" i="5"/>
  <c r="J18" i="5"/>
  <c r="J19" i="5"/>
  <c r="J17" i="5"/>
  <c r="K12" i="5"/>
  <c r="U15" i="5"/>
  <c r="J6" i="5"/>
  <c r="D18" i="5"/>
  <c r="D21" i="5"/>
  <c r="T15" i="5"/>
  <c r="H15" i="5"/>
  <c r="L18" i="5"/>
  <c r="X5" i="5"/>
  <c r="J14" i="5"/>
  <c r="J13" i="5"/>
  <c r="L17" i="5"/>
  <c r="T16" i="5"/>
  <c r="L23" i="5"/>
  <c r="C20" i="5"/>
  <c r="H27" i="5"/>
  <c r="C15" i="5"/>
  <c r="F13" i="5"/>
  <c r="C12" i="5"/>
  <c r="F22" i="5"/>
  <c r="F11" i="5"/>
  <c r="B20" i="5"/>
  <c r="E17" i="5"/>
  <c r="D13" i="5"/>
  <c r="H20" i="5"/>
  <c r="V23" i="5"/>
  <c r="E12" i="5"/>
  <c r="J16" i="5"/>
  <c r="X13" i="5"/>
  <c r="T9" i="5"/>
  <c r="H10" i="5"/>
  <c r="J25" i="5"/>
  <c r="T27" i="5"/>
  <c r="K24" i="5"/>
  <c r="L22" i="5"/>
  <c r="F9" i="5"/>
  <c r="I7" i="5"/>
  <c r="V6" i="5"/>
  <c r="G6" i="5"/>
  <c r="S11" i="5"/>
  <c r="B12" i="5"/>
  <c r="U25" i="5"/>
  <c r="S13" i="5"/>
  <c r="K22" i="5"/>
  <c r="T26" i="5"/>
  <c r="I18" i="5"/>
  <c r="D19" i="5"/>
  <c r="E15" i="5"/>
  <c r="I15" i="5"/>
  <c r="F24" i="5"/>
  <c r="X7" i="5"/>
  <c r="C18" i="5"/>
  <c r="U18" i="5"/>
  <c r="D27" i="5"/>
  <c r="B27" i="5"/>
  <c r="T28" i="5"/>
  <c r="D14" i="5"/>
  <c r="G9" i="5"/>
  <c r="U9" i="5"/>
  <c r="C10" i="5"/>
  <c r="X10" i="5"/>
  <c r="F6" i="5"/>
  <c r="D20" i="5"/>
  <c r="F5" i="5"/>
  <c r="H23" i="5"/>
  <c r="I5" i="5"/>
  <c r="G10" i="5"/>
  <c r="D7" i="5"/>
  <c r="U6" i="5"/>
  <c r="E26" i="5"/>
  <c r="H11" i="5"/>
  <c r="C9" i="5"/>
  <c r="I17" i="5"/>
  <c r="I24" i="5"/>
  <c r="I23" i="5"/>
  <c r="F14" i="5"/>
  <c r="E25" i="5"/>
  <c r="H25" i="5"/>
  <c r="D11" i="5"/>
  <c r="V10" i="5"/>
  <c r="T22" i="5"/>
  <c r="S10" i="5"/>
  <c r="B11" i="5"/>
  <c r="E16" i="5"/>
  <c r="L24" i="5"/>
  <c r="X28" i="5"/>
  <c r="X14" i="5"/>
  <c r="G28" i="5"/>
  <c r="I10" i="5"/>
  <c r="S24" i="5"/>
  <c r="K10" i="5"/>
  <c r="F25" i="5"/>
  <c r="L14" i="5"/>
  <c r="S9" i="5"/>
  <c r="J11" i="5"/>
  <c r="S19" i="5"/>
  <c r="U17" i="5"/>
  <c r="V11" i="5"/>
  <c r="U5" i="5"/>
  <c r="J23" i="5"/>
  <c r="E27" i="5"/>
  <c r="J15" i="5"/>
  <c r="J7" i="5"/>
  <c r="F15" i="5"/>
  <c r="U7" i="5"/>
  <c r="B24" i="5"/>
  <c r="G5" i="5"/>
  <c r="T7" i="5"/>
  <c r="T13" i="5"/>
  <c r="E19" i="5"/>
  <c r="I13" i="5"/>
  <c r="V27" i="5"/>
  <c r="B25" i="5"/>
  <c r="T10" i="5"/>
  <c r="J20" i="5"/>
  <c r="H12" i="5"/>
  <c r="J9" i="5"/>
  <c r="J24" i="5"/>
  <c r="U23" i="5"/>
  <c r="S28" i="5"/>
  <c r="D25" i="5"/>
  <c r="U27" i="5"/>
  <c r="S27" i="5"/>
  <c r="U28" i="5"/>
  <c r="B17" i="5"/>
  <c r="I25" i="5"/>
  <c r="T25" i="5"/>
  <c r="F17" i="5"/>
  <c r="S25" i="5"/>
  <c r="V14" i="5"/>
  <c r="J28" i="5"/>
  <c r="K20" i="5"/>
  <c r="C7" i="5"/>
  <c r="C24" i="5"/>
  <c r="L6" i="5"/>
  <c r="F20" i="5"/>
  <c r="T19" i="5"/>
  <c r="L20" i="5"/>
  <c r="K16" i="5"/>
  <c r="S8" i="5"/>
  <c r="K11" i="5"/>
  <c r="C8" i="5"/>
  <c r="H22" i="5"/>
  <c r="B18" i="5"/>
  <c r="H14" i="5"/>
  <c r="S14" i="5"/>
  <c r="B16" i="5"/>
  <c r="B28" i="5"/>
  <c r="S15" i="5"/>
  <c r="G18" i="5"/>
  <c r="C14" i="5"/>
  <c r="H9" i="5"/>
  <c r="X19" i="5"/>
  <c r="G21" i="5"/>
  <c r="L9" i="5"/>
  <c r="X21" i="5"/>
  <c r="G23" i="5"/>
  <c r="C16" i="5"/>
  <c r="S7" i="5"/>
  <c r="K8" i="5"/>
  <c r="L5" i="5"/>
  <c r="X16" i="5"/>
  <c r="U10" i="5"/>
  <c r="U22" i="5"/>
  <c r="I12" i="5"/>
  <c r="H17" i="5"/>
  <c r="S18" i="5"/>
  <c r="I11" i="5"/>
  <c r="C13" i="5"/>
  <c r="V5" i="5"/>
  <c r="S6" i="5"/>
  <c r="L11" i="5"/>
  <c r="U8" i="5"/>
  <c r="H8" i="5"/>
  <c r="E9" i="5"/>
  <c r="E7" i="5"/>
  <c r="K28" i="5"/>
  <c r="K26" i="5"/>
  <c r="V7" i="5"/>
  <c r="T17" i="5"/>
  <c r="I9" i="5"/>
  <c r="E28" i="5"/>
  <c r="K6" i="5"/>
  <c r="D16" i="5"/>
  <c r="B9" i="5"/>
  <c r="D10" i="5"/>
  <c r="X20" i="5"/>
  <c r="X24" i="5"/>
  <c r="S22" i="5"/>
  <c r="T12" i="5"/>
  <c r="H26" i="5"/>
  <c r="H24" i="5"/>
  <c r="U24" i="5"/>
  <c r="X27" i="5"/>
  <c r="F26" i="5"/>
  <c r="V25" i="5"/>
  <c r="X25" i="5"/>
  <c r="F28" i="5"/>
  <c r="L26" i="5"/>
  <c r="G25" i="5"/>
  <c r="K17" i="5"/>
  <c r="B13" i="5"/>
  <c r="I26" i="5"/>
  <c r="S17" i="5"/>
  <c r="G26" i="5"/>
  <c r="F18" i="5"/>
  <c r="B21" i="5"/>
  <c r="V18" i="5"/>
  <c r="X15" i="5"/>
  <c r="H19" i="5"/>
  <c r="K21" i="5"/>
  <c r="B19" i="5"/>
  <c r="I21" i="5"/>
  <c r="E23" i="5"/>
  <c r="L28" i="5"/>
  <c r="F21" i="5"/>
  <c r="H28" i="5"/>
  <c r="S21" i="5"/>
  <c r="I8" i="5"/>
  <c r="V21" i="5"/>
  <c r="G19" i="5"/>
  <c r="E18" i="5"/>
  <c r="D15" i="5"/>
  <c r="V19" i="5"/>
  <c r="I19" i="5"/>
  <c r="C19" i="5"/>
  <c r="X18" i="5"/>
  <c r="K27" i="5"/>
  <c r="S26" i="5"/>
  <c r="H13" i="5"/>
  <c r="C28" i="5"/>
  <c r="C26" i="5"/>
  <c r="C27" i="5"/>
  <c r="K25" i="5"/>
  <c r="E20" i="5"/>
  <c r="D22" i="5"/>
  <c r="E22" i="5"/>
  <c r="L13" i="5"/>
  <c r="V28" i="5"/>
  <c r="H6" i="5"/>
  <c r="V26" i="5"/>
  <c r="H5" i="5"/>
  <c r="D28" i="5"/>
  <c r="E21" i="5"/>
  <c r="U19" i="5"/>
  <c r="C21" i="5"/>
  <c r="G14" i="5"/>
  <c r="C5" i="5"/>
  <c r="F10" i="5"/>
  <c r="J8" i="5"/>
  <c r="U21" i="5"/>
  <c r="I28" i="5"/>
  <c r="T23" i="5"/>
  <c r="K7" i="5"/>
  <c r="F7" i="5"/>
  <c r="T24" i="5"/>
  <c r="X26" i="5"/>
  <c r="J26" i="5"/>
  <c r="H21" i="5"/>
  <c r="B23" i="5"/>
  <c r="U12" i="5"/>
  <c r="T18" i="5"/>
  <c r="G20" i="5"/>
  <c r="V15" i="5"/>
  <c r="B6" i="5"/>
  <c r="B7" i="5"/>
  <c r="V17" i="5"/>
  <c r="X12" i="5"/>
  <c r="G22" i="5"/>
  <c r="X22" i="5"/>
  <c r="I27" i="5"/>
  <c r="V8" i="5"/>
  <c r="L19" i="5"/>
  <c r="X23" i="5"/>
  <c r="G15" i="5"/>
  <c r="J21" i="5"/>
  <c r="L8" i="5"/>
  <c r="X6" i="5"/>
  <c r="L21" i="5"/>
  <c r="D23" i="5"/>
  <c r="F19" i="5"/>
  <c r="D8" i="5"/>
  <c r="L12" i="5"/>
  <c r="C17" i="5"/>
  <c r="AB58" i="4"/>
  <c r="S12" i="5"/>
  <c r="K19" i="5"/>
  <c r="J27" i="5"/>
  <c r="I16" i="5"/>
  <c r="T8" i="5"/>
  <c r="S16" i="5"/>
  <c r="S23" i="5"/>
  <c r="V12" i="5"/>
  <c r="C11" i="5"/>
  <c r="G17" i="5"/>
  <c r="G12" i="5"/>
  <c r="G24" i="5"/>
  <c r="I20" i="5"/>
  <c r="K9" i="5"/>
  <c r="X11" i="5"/>
  <c r="F27" i="5"/>
  <c r="W184" i="16"/>
  <c r="I71" i="14"/>
  <c r="H71" i="14"/>
  <c r="J71" i="14"/>
  <c r="P61" i="8"/>
  <c r="R61" i="8"/>
  <c r="Q61" i="8"/>
  <c r="I60" i="8"/>
  <c r="J60" i="8"/>
  <c r="H60" i="8"/>
  <c r="G76" i="15"/>
  <c r="H76" i="15"/>
  <c r="T62" i="15"/>
  <c r="M62" i="15"/>
  <c r="S62" i="15"/>
  <c r="N62" i="15"/>
  <c r="R75" i="8"/>
  <c r="Q75" i="8"/>
  <c r="P75" i="8"/>
  <c r="P71" i="14"/>
  <c r="R71" i="14"/>
  <c r="Q71" i="14"/>
  <c r="H61" i="15"/>
  <c r="G61" i="15"/>
  <c r="I75" i="14"/>
  <c r="H75" i="14"/>
  <c r="J75" i="14"/>
  <c r="R60" i="8"/>
  <c r="Q60" i="8"/>
  <c r="P60" i="8"/>
  <c r="H72" i="15"/>
  <c r="G72" i="15"/>
  <c r="I61" i="14"/>
  <c r="H61" i="14"/>
  <c r="J61" i="14"/>
  <c r="W189" i="16"/>
  <c r="W183" i="16"/>
  <c r="P183" i="16"/>
  <c r="P169" i="16"/>
  <c r="J75" i="8"/>
  <c r="I75" i="8"/>
  <c r="H75" i="8"/>
  <c r="S61" i="15"/>
  <c r="N61" i="15"/>
  <c r="M61" i="15"/>
  <c r="T61" i="15"/>
  <c r="I61" i="8"/>
  <c r="J61" i="8"/>
  <c r="H61" i="8"/>
  <c r="I71" i="8"/>
  <c r="H71" i="8"/>
  <c r="J71" i="8"/>
  <c r="S76" i="15"/>
  <c r="M76" i="15"/>
  <c r="T76" i="15"/>
  <c r="N76" i="15"/>
  <c r="G62" i="15"/>
  <c r="H62" i="15"/>
  <c r="P60" i="14"/>
  <c r="Q60" i="14"/>
  <c r="R60" i="14"/>
  <c r="P61" i="14"/>
  <c r="R61" i="14"/>
  <c r="Q61" i="14"/>
  <c r="P184" i="16"/>
  <c r="R75" i="14"/>
  <c r="Q75" i="14"/>
  <c r="P75" i="14"/>
  <c r="Q71" i="8"/>
  <c r="P71" i="8"/>
  <c r="R71" i="8"/>
  <c r="M72" i="15"/>
  <c r="N72" i="15"/>
  <c r="T72" i="15"/>
  <c r="S72" i="15"/>
  <c r="I60" i="14"/>
  <c r="J60" i="14"/>
  <c r="H60" i="14"/>
  <c r="Q81" i="8"/>
  <c r="R81" i="8"/>
  <c r="P81" i="8"/>
  <c r="H82" i="15"/>
  <c r="G82" i="15"/>
  <c r="S82" i="15"/>
  <c r="T82" i="15"/>
  <c r="M82" i="15"/>
  <c r="N82" i="15"/>
  <c r="J81" i="8"/>
  <c r="I81" i="8"/>
  <c r="H81" i="8"/>
  <c r="R63" i="8"/>
  <c r="P63" i="8"/>
  <c r="Q63" i="8"/>
  <c r="P66" i="8"/>
  <c r="Q66" i="8"/>
  <c r="R66" i="8"/>
  <c r="M39" i="15"/>
  <c r="N39" i="15"/>
  <c r="S39" i="15"/>
  <c r="T39" i="15"/>
  <c r="W179" i="16"/>
  <c r="P47" i="8"/>
  <c r="Q47" i="8"/>
  <c r="R47" i="8"/>
  <c r="P35" i="8"/>
  <c r="R35" i="8"/>
  <c r="Q35" i="8"/>
  <c r="I35" i="8"/>
  <c r="H35" i="8"/>
  <c r="J35" i="8"/>
  <c r="H55" i="15"/>
  <c r="G55" i="15"/>
  <c r="I74" i="14"/>
  <c r="H74" i="14"/>
  <c r="J74" i="14"/>
  <c r="S70" i="15"/>
  <c r="N70" i="15"/>
  <c r="T70" i="15"/>
  <c r="M70" i="15"/>
  <c r="H52" i="15"/>
  <c r="G52" i="15"/>
  <c r="R50" i="8"/>
  <c r="Q50" i="8"/>
  <c r="P50" i="8"/>
  <c r="R37" i="8"/>
  <c r="P37" i="8"/>
  <c r="Q37" i="8"/>
  <c r="M54" i="15"/>
  <c r="N54" i="15"/>
  <c r="S54" i="15"/>
  <c r="T54" i="15"/>
  <c r="G54" i="15"/>
  <c r="H54" i="15"/>
  <c r="P41" i="14"/>
  <c r="Q41" i="14"/>
  <c r="R41" i="14"/>
  <c r="N77" i="15"/>
  <c r="S77" i="15"/>
  <c r="T77" i="15"/>
  <c r="M77" i="15"/>
  <c r="Q55" i="8"/>
  <c r="P55" i="8"/>
  <c r="R55" i="8"/>
  <c r="T46" i="15"/>
  <c r="S46" i="15"/>
  <c r="M46" i="15"/>
  <c r="N46" i="15"/>
  <c r="N71" i="15"/>
  <c r="T71" i="15"/>
  <c r="S71" i="15"/>
  <c r="M71" i="15"/>
  <c r="R44" i="14"/>
  <c r="P44" i="14"/>
  <c r="Q44" i="14"/>
  <c r="R40" i="8"/>
  <c r="Q40" i="8"/>
  <c r="P40" i="8"/>
  <c r="Q65" i="14"/>
  <c r="R65" i="14"/>
  <c r="P65" i="14"/>
  <c r="P58" i="8"/>
  <c r="Q58" i="8"/>
  <c r="R58" i="8"/>
  <c r="H48" i="15"/>
  <c r="G48" i="15"/>
  <c r="G51" i="15"/>
  <c r="H51" i="15"/>
  <c r="I53" i="8"/>
  <c r="H53" i="8"/>
  <c r="J53" i="8"/>
  <c r="R32" i="8"/>
  <c r="P32" i="8"/>
  <c r="Q32" i="8"/>
  <c r="H64" i="14"/>
  <c r="J64" i="14"/>
  <c r="I64" i="14"/>
  <c r="R80" i="8"/>
  <c r="P80" i="8"/>
  <c r="Q80" i="8"/>
  <c r="P68" i="8"/>
  <c r="Q68" i="8"/>
  <c r="R68" i="8"/>
  <c r="I68" i="8"/>
  <c r="J45" i="14"/>
  <c r="H45" i="14"/>
  <c r="I45" i="14"/>
  <c r="H63" i="14"/>
  <c r="I63" i="14"/>
  <c r="J63" i="14"/>
  <c r="M50" i="15"/>
  <c r="T50" i="15"/>
  <c r="S50" i="15"/>
  <c r="N50" i="15"/>
  <c r="J38" i="8"/>
  <c r="I38" i="8"/>
  <c r="H38" i="8"/>
  <c r="G37" i="15"/>
  <c r="H37" i="15"/>
  <c r="H66" i="15"/>
  <c r="G66" i="15"/>
  <c r="P67" i="8"/>
  <c r="Q67" i="8"/>
  <c r="R67" i="8"/>
  <c r="H58" i="14"/>
  <c r="J58" i="14"/>
  <c r="I58" i="14"/>
  <c r="T36" i="15"/>
  <c r="M36" i="15"/>
  <c r="S36" i="15"/>
  <c r="N36" i="15"/>
  <c r="J54" i="14"/>
  <c r="H54" i="14"/>
  <c r="I54" i="14"/>
  <c r="P50" i="14"/>
  <c r="Q50" i="14"/>
  <c r="R50" i="14"/>
  <c r="G49" i="15"/>
  <c r="H49" i="15"/>
  <c r="T64" i="15"/>
  <c r="N64" i="15"/>
  <c r="M64" i="15"/>
  <c r="S64" i="15"/>
  <c r="Q42" i="14"/>
  <c r="R42" i="14"/>
  <c r="P42" i="14"/>
  <c r="M34" i="15"/>
  <c r="S34" i="15"/>
  <c r="T34" i="15"/>
  <c r="N34" i="15"/>
  <c r="J36" i="14"/>
  <c r="H36" i="14"/>
  <c r="I36" i="14"/>
  <c r="H72" i="8"/>
  <c r="J72" i="8"/>
  <c r="I72" i="8"/>
  <c r="G59" i="15"/>
  <c r="H59" i="15"/>
  <c r="T40" i="15"/>
  <c r="N40" i="15"/>
  <c r="S40" i="15"/>
  <c r="M40" i="15"/>
  <c r="I52" i="14"/>
  <c r="H52" i="14"/>
  <c r="J52" i="14"/>
  <c r="I74" i="8"/>
  <c r="J74" i="8"/>
  <c r="H74" i="8"/>
  <c r="P51" i="8"/>
  <c r="R51" i="8"/>
  <c r="Q51" i="8"/>
  <c r="I53" i="14"/>
  <c r="J53" i="14"/>
  <c r="H53" i="14"/>
  <c r="P32" i="14"/>
  <c r="Q32" i="14"/>
  <c r="R32" i="14"/>
  <c r="I59" i="8"/>
  <c r="H59" i="8"/>
  <c r="J59" i="8"/>
  <c r="G80" i="15"/>
  <c r="H80" i="15"/>
  <c r="T78" i="15"/>
  <c r="M78" i="15"/>
  <c r="S78" i="15"/>
  <c r="N78" i="15"/>
  <c r="Q55" i="14"/>
  <c r="P55" i="14"/>
  <c r="R55" i="14"/>
  <c r="H62" i="8"/>
  <c r="I62" i="8"/>
  <c r="J62" i="8"/>
  <c r="G43" i="15"/>
  <c r="H43" i="15"/>
  <c r="H33" i="14"/>
  <c r="J33" i="14"/>
  <c r="I33" i="14"/>
  <c r="G45" i="15"/>
  <c r="H45" i="15"/>
  <c r="H40" i="14"/>
  <c r="I40" i="14"/>
  <c r="J40" i="14"/>
  <c r="P39" i="8"/>
  <c r="R39" i="8"/>
  <c r="Q39" i="8"/>
  <c r="R52" i="8"/>
  <c r="Q52" i="8"/>
  <c r="P52" i="8"/>
  <c r="N55" i="15"/>
  <c r="M55" i="15"/>
  <c r="S55" i="15"/>
  <c r="T55" i="15"/>
  <c r="H50" i="8"/>
  <c r="I50" i="8"/>
  <c r="J50" i="8"/>
  <c r="P68" i="14"/>
  <c r="R68" i="14"/>
  <c r="Q68" i="14"/>
  <c r="I77" i="14"/>
  <c r="H77" i="14"/>
  <c r="J77" i="14"/>
  <c r="H55" i="8"/>
  <c r="I55" i="8"/>
  <c r="J55" i="8"/>
  <c r="R73" i="14"/>
  <c r="P73" i="14"/>
  <c r="Q73" i="14"/>
  <c r="R43" i="8"/>
  <c r="Q43" i="8"/>
  <c r="P43" i="8"/>
  <c r="J42" i="8"/>
  <c r="I42" i="8"/>
  <c r="H42" i="8"/>
  <c r="H44" i="14"/>
  <c r="I44" i="14"/>
  <c r="J44" i="14"/>
  <c r="T68" i="15"/>
  <c r="S68" i="15"/>
  <c r="M68" i="15"/>
  <c r="N68" i="15"/>
  <c r="I58" i="8"/>
  <c r="H58" i="8"/>
  <c r="J58" i="8"/>
  <c r="S48" i="15"/>
  <c r="T48" i="15"/>
  <c r="N48" i="15"/>
  <c r="M48" i="15"/>
  <c r="G47" i="15"/>
  <c r="H47" i="15"/>
  <c r="T47" i="15"/>
  <c r="M47" i="15"/>
  <c r="N47" i="15"/>
  <c r="S47" i="15"/>
  <c r="T75" i="15"/>
  <c r="S75" i="15"/>
  <c r="M75" i="15"/>
  <c r="N75" i="15"/>
  <c r="I37" i="14"/>
  <c r="H37" i="14"/>
  <c r="J37" i="14"/>
  <c r="M42" i="15"/>
  <c r="T42" i="15"/>
  <c r="N42" i="15"/>
  <c r="S42" i="15"/>
  <c r="I34" i="14"/>
  <c r="J34" i="14"/>
  <c r="H34" i="14"/>
  <c r="W168" i="16"/>
  <c r="J32" i="8"/>
  <c r="I32" i="8"/>
  <c r="H32" i="8"/>
  <c r="I79" i="8"/>
  <c r="J79" i="8"/>
  <c r="H79" i="8"/>
  <c r="H68" i="8"/>
  <c r="J68" i="8"/>
  <c r="R66" i="14"/>
  <c r="P66" i="14"/>
  <c r="Q66" i="14"/>
  <c r="J66" i="14"/>
  <c r="I66" i="14"/>
  <c r="H66" i="14"/>
  <c r="P73" i="8"/>
  <c r="Q73" i="8"/>
  <c r="R73" i="8"/>
  <c r="P38" i="8"/>
  <c r="Q38" i="8"/>
  <c r="R38" i="8"/>
  <c r="P44" i="8"/>
  <c r="R44" i="8"/>
  <c r="Q44" i="8"/>
  <c r="Q72" i="14"/>
  <c r="P72" i="14"/>
  <c r="R72" i="14"/>
  <c r="P164" i="16"/>
  <c r="N164" i="16"/>
  <c r="P189" i="16"/>
  <c r="H39" i="14"/>
  <c r="J39" i="14"/>
  <c r="I39" i="14"/>
  <c r="M53" i="15"/>
  <c r="S53" i="15"/>
  <c r="T53" i="15"/>
  <c r="N53" i="15"/>
  <c r="R54" i="14"/>
  <c r="Q54" i="14"/>
  <c r="P54" i="14"/>
  <c r="R46" i="14"/>
  <c r="P46" i="14"/>
  <c r="Q46" i="14"/>
  <c r="G38" i="15"/>
  <c r="H38" i="15"/>
  <c r="N38" i="15"/>
  <c r="M38" i="15"/>
  <c r="T38" i="15"/>
  <c r="S38" i="15"/>
  <c r="N81" i="15"/>
  <c r="S81" i="15"/>
  <c r="T81" i="15"/>
  <c r="M81" i="15"/>
  <c r="P79" i="14"/>
  <c r="Q79" i="14"/>
  <c r="R79" i="14"/>
  <c r="I76" i="8"/>
  <c r="H76" i="8"/>
  <c r="J76" i="8"/>
  <c r="R77" i="8"/>
  <c r="Q77" i="8"/>
  <c r="P77" i="8"/>
  <c r="N49" i="15"/>
  <c r="S49" i="15"/>
  <c r="T49" i="15"/>
  <c r="M49" i="15"/>
  <c r="H45" i="8"/>
  <c r="J45" i="8"/>
  <c r="I45" i="8"/>
  <c r="Q45" i="8"/>
  <c r="R45" i="8"/>
  <c r="P45" i="8"/>
  <c r="R70" i="8"/>
  <c r="Q70" i="8"/>
  <c r="P70" i="8"/>
  <c r="H49" i="14"/>
  <c r="I49" i="14"/>
  <c r="J49" i="14"/>
  <c r="H43" i="14"/>
  <c r="I43" i="14"/>
  <c r="J43" i="14"/>
  <c r="S41" i="15"/>
  <c r="N41" i="15"/>
  <c r="M41" i="15"/>
  <c r="T41" i="15"/>
  <c r="R67" i="14"/>
  <c r="Q67" i="14"/>
  <c r="P67" i="14"/>
  <c r="P211" i="16"/>
  <c r="H40" i="15"/>
  <c r="G40" i="15"/>
  <c r="H47" i="14"/>
  <c r="I47" i="14"/>
  <c r="J47" i="14"/>
  <c r="R35" i="14"/>
  <c r="P35" i="14"/>
  <c r="Q35" i="14"/>
  <c r="H54" i="8"/>
  <c r="I54" i="8"/>
  <c r="J54" i="8"/>
  <c r="P54" i="8"/>
  <c r="R54" i="8"/>
  <c r="Q54" i="8"/>
  <c r="Q74" i="8"/>
  <c r="R74" i="8"/>
  <c r="P74" i="8"/>
  <c r="P69" i="14"/>
  <c r="Q69" i="14"/>
  <c r="R69" i="14"/>
  <c r="J51" i="8"/>
  <c r="I51" i="8"/>
  <c r="H51" i="8"/>
  <c r="R41" i="8"/>
  <c r="Q41" i="8"/>
  <c r="P41" i="8"/>
  <c r="G35" i="15"/>
  <c r="H35" i="15"/>
  <c r="I32" i="14"/>
  <c r="J32" i="14"/>
  <c r="H32" i="14"/>
  <c r="N33" i="15"/>
  <c r="S33" i="15"/>
  <c r="T33" i="15"/>
  <c r="M33" i="15"/>
  <c r="P59" i="8"/>
  <c r="Q59" i="8"/>
  <c r="R59" i="8"/>
  <c r="N79" i="15"/>
  <c r="S79" i="15"/>
  <c r="M79" i="15"/>
  <c r="T79" i="15"/>
  <c r="H48" i="8"/>
  <c r="J48" i="8"/>
  <c r="I48" i="8"/>
  <c r="J55" i="14"/>
  <c r="I55" i="14"/>
  <c r="H55" i="14"/>
  <c r="H63" i="8"/>
  <c r="I63" i="8"/>
  <c r="J63" i="8"/>
  <c r="I66" i="8"/>
  <c r="J66" i="8"/>
  <c r="H66" i="8"/>
  <c r="H74" i="15"/>
  <c r="G74" i="15"/>
  <c r="P49" i="8"/>
  <c r="R49" i="8"/>
  <c r="Q49" i="8"/>
  <c r="N43" i="15"/>
  <c r="S43" i="15"/>
  <c r="T43" i="15"/>
  <c r="M43" i="15"/>
  <c r="P33" i="14"/>
  <c r="R33" i="14"/>
  <c r="Q33" i="14"/>
  <c r="T45" i="15"/>
  <c r="S45" i="15"/>
  <c r="M45" i="15"/>
  <c r="N45" i="15"/>
  <c r="H65" i="8"/>
  <c r="J65" i="8"/>
  <c r="I65" i="8"/>
  <c r="N73" i="15"/>
  <c r="M73" i="15"/>
  <c r="S73" i="15"/>
  <c r="T73" i="15"/>
  <c r="W164" i="16"/>
  <c r="U164" i="16"/>
  <c r="J39" i="8"/>
  <c r="I39" i="8"/>
  <c r="H39" i="8"/>
  <c r="I47" i="8"/>
  <c r="H47" i="8"/>
  <c r="J47" i="8"/>
  <c r="I52" i="8"/>
  <c r="H52" i="8"/>
  <c r="J52" i="8"/>
  <c r="H46" i="8"/>
  <c r="J46" i="8"/>
  <c r="I46" i="8"/>
  <c r="H70" i="15"/>
  <c r="G70" i="15"/>
  <c r="R34" i="8"/>
  <c r="P34" i="8"/>
  <c r="Q34" i="8"/>
  <c r="Q77" i="14"/>
  <c r="R77" i="14"/>
  <c r="P77" i="14"/>
  <c r="H48" i="14"/>
  <c r="I48" i="14"/>
  <c r="J48" i="14"/>
  <c r="G71" i="15"/>
  <c r="H71" i="15"/>
  <c r="N67" i="15"/>
  <c r="M67" i="15"/>
  <c r="T67" i="15"/>
  <c r="S67" i="15"/>
  <c r="H67" i="15"/>
  <c r="G67" i="15"/>
  <c r="J62" i="14"/>
  <c r="I62" i="14"/>
  <c r="H62" i="14"/>
  <c r="J38" i="14"/>
  <c r="I38" i="14"/>
  <c r="H38" i="14"/>
  <c r="P36" i="8"/>
  <c r="Q36" i="8"/>
  <c r="R36" i="8"/>
  <c r="I65" i="14"/>
  <c r="H65" i="14"/>
  <c r="J65" i="14"/>
  <c r="H75" i="15"/>
  <c r="G75" i="15"/>
  <c r="P37" i="14"/>
  <c r="Q37" i="14"/>
  <c r="R37" i="14"/>
  <c r="R34" i="14"/>
  <c r="P34" i="14"/>
  <c r="Q34" i="14"/>
  <c r="W188" i="16"/>
  <c r="U163" i="16"/>
  <c r="W163" i="16"/>
  <c r="N70" i="16"/>
  <c r="P70" i="16" s="1"/>
  <c r="L68" i="16"/>
  <c r="I59" i="14"/>
  <c r="H59" i="14"/>
  <c r="J59" i="14"/>
  <c r="P78" i="8"/>
  <c r="Q78" i="8"/>
  <c r="R78" i="8"/>
  <c r="I78" i="8"/>
  <c r="J78" i="8"/>
  <c r="H78" i="8"/>
  <c r="J80" i="8"/>
  <c r="I80" i="8"/>
  <c r="H80" i="8"/>
  <c r="R79" i="8"/>
  <c r="Q79" i="8"/>
  <c r="P79" i="8"/>
  <c r="I76" i="14"/>
  <c r="H76" i="14"/>
  <c r="J76" i="14"/>
  <c r="P45" i="14"/>
  <c r="Q45" i="14"/>
  <c r="R45" i="14"/>
  <c r="S63" i="15"/>
  <c r="M63" i="15"/>
  <c r="T63" i="15"/>
  <c r="N63" i="15"/>
  <c r="H63" i="15"/>
  <c r="G63" i="15"/>
  <c r="J73" i="8"/>
  <c r="I73" i="8"/>
  <c r="H73" i="8"/>
  <c r="T44" i="15"/>
  <c r="M44" i="15"/>
  <c r="S44" i="15"/>
  <c r="N44" i="15"/>
  <c r="Q33" i="8"/>
  <c r="P33" i="8"/>
  <c r="R33" i="8"/>
  <c r="I33" i="8"/>
  <c r="J33" i="8"/>
  <c r="H33" i="8"/>
  <c r="S37" i="15"/>
  <c r="T37" i="15"/>
  <c r="M37" i="15"/>
  <c r="N37" i="15"/>
  <c r="I67" i="8"/>
  <c r="J67" i="8"/>
  <c r="H67" i="8"/>
  <c r="H72" i="14"/>
  <c r="J72" i="14"/>
  <c r="I72" i="14"/>
  <c r="H36" i="15"/>
  <c r="G36" i="15"/>
  <c r="I46" i="14"/>
  <c r="H46" i="14"/>
  <c r="J46" i="14"/>
  <c r="P69" i="8"/>
  <c r="Q69" i="8"/>
  <c r="R69" i="8"/>
  <c r="J69" i="8"/>
  <c r="H69" i="8"/>
  <c r="I69" i="8"/>
  <c r="R51" i="14"/>
  <c r="Q51" i="14"/>
  <c r="P51" i="14"/>
  <c r="I51" i="14"/>
  <c r="J51" i="14"/>
  <c r="H51" i="14"/>
  <c r="H78" i="14"/>
  <c r="J78" i="14"/>
  <c r="I78" i="14"/>
  <c r="P78" i="14"/>
  <c r="Q78" i="14"/>
  <c r="R78" i="14"/>
  <c r="R64" i="8"/>
  <c r="Q64" i="8"/>
  <c r="P64" i="8"/>
  <c r="G81" i="15"/>
  <c r="H81" i="15"/>
  <c r="J79" i="14"/>
  <c r="I79" i="14"/>
  <c r="H79" i="14"/>
  <c r="Q76" i="8"/>
  <c r="P76" i="8"/>
  <c r="R76" i="8"/>
  <c r="H56" i="15"/>
  <c r="G56" i="15"/>
  <c r="H64" i="15"/>
  <c r="G64" i="15"/>
  <c r="Q43" i="14"/>
  <c r="P43" i="14"/>
  <c r="R43" i="14"/>
  <c r="H34" i="15"/>
  <c r="G34" i="15"/>
  <c r="P36" i="14"/>
  <c r="Q36" i="14"/>
  <c r="R36" i="14"/>
  <c r="G41" i="15"/>
  <c r="H41" i="15"/>
  <c r="J67" i="14"/>
  <c r="H67" i="14"/>
  <c r="I67" i="14"/>
  <c r="P19" i="16"/>
  <c r="H35" i="14"/>
  <c r="I35" i="14"/>
  <c r="J35" i="14"/>
  <c r="H69" i="14"/>
  <c r="J69" i="14"/>
  <c r="I69" i="14"/>
  <c r="H41" i="8"/>
  <c r="J41" i="8"/>
  <c r="I41" i="8"/>
  <c r="G33" i="15"/>
  <c r="H33" i="15"/>
  <c r="N65" i="15"/>
  <c r="T65" i="15"/>
  <c r="M65" i="15"/>
  <c r="S65" i="15"/>
  <c r="H80" i="14"/>
  <c r="I80" i="14"/>
  <c r="J80" i="14"/>
  <c r="S80" i="15"/>
  <c r="M80" i="15"/>
  <c r="T80" i="15"/>
  <c r="N80" i="15"/>
  <c r="G69" i="15"/>
  <c r="H69" i="15"/>
  <c r="N69" i="15"/>
  <c r="M69" i="15"/>
  <c r="T69" i="15"/>
  <c r="S69" i="15"/>
  <c r="R48" i="8"/>
  <c r="P48" i="8"/>
  <c r="Q48" i="8"/>
  <c r="P70" i="14"/>
  <c r="Q70" i="14"/>
  <c r="R70" i="14"/>
  <c r="M74" i="15"/>
  <c r="S74" i="15"/>
  <c r="N74" i="15"/>
  <c r="T74" i="15"/>
  <c r="J70" i="14"/>
  <c r="I70" i="14"/>
  <c r="H70" i="14"/>
  <c r="P62" i="8"/>
  <c r="R62" i="8"/>
  <c r="Q62" i="8"/>
  <c r="I49" i="8"/>
  <c r="J49" i="8"/>
  <c r="H49" i="8"/>
  <c r="H39" i="15"/>
  <c r="G39" i="15"/>
  <c r="Q40" i="14"/>
  <c r="P40" i="14"/>
  <c r="R40" i="14"/>
  <c r="Q65" i="8"/>
  <c r="R65" i="8"/>
  <c r="P65" i="8"/>
  <c r="G73" i="15"/>
  <c r="H73" i="15"/>
  <c r="R46" i="8"/>
  <c r="Q46" i="8"/>
  <c r="P46" i="8"/>
  <c r="Q74" i="14"/>
  <c r="R74" i="14"/>
  <c r="P74" i="14"/>
  <c r="S52" i="15"/>
  <c r="T52" i="15"/>
  <c r="M52" i="15"/>
  <c r="N52" i="15"/>
  <c r="H37" i="8"/>
  <c r="I37" i="8"/>
  <c r="J37" i="8"/>
  <c r="H41" i="14"/>
  <c r="I41" i="14"/>
  <c r="J41" i="14"/>
  <c r="I34" i="8"/>
  <c r="H34" i="8"/>
  <c r="J34" i="8"/>
  <c r="H77" i="15"/>
  <c r="G77" i="15"/>
  <c r="H68" i="14"/>
  <c r="J68" i="14"/>
  <c r="I68" i="14"/>
  <c r="R48" i="14"/>
  <c r="P48" i="14"/>
  <c r="Q48" i="14"/>
  <c r="G46" i="15"/>
  <c r="H46" i="15"/>
  <c r="Q62" i="14"/>
  <c r="P62" i="14"/>
  <c r="R62" i="14"/>
  <c r="I73" i="14"/>
  <c r="H73" i="14"/>
  <c r="J73" i="14"/>
  <c r="I43" i="8"/>
  <c r="J43" i="8"/>
  <c r="H43" i="8"/>
  <c r="Q38" i="14"/>
  <c r="P38" i="14"/>
  <c r="R38" i="14"/>
  <c r="P42" i="8"/>
  <c r="R42" i="8"/>
  <c r="Q42" i="8"/>
  <c r="I36" i="8"/>
  <c r="H36" i="8"/>
  <c r="J36" i="8"/>
  <c r="H40" i="8"/>
  <c r="I40" i="8"/>
  <c r="J40" i="8"/>
  <c r="H68" i="15"/>
  <c r="G68" i="15"/>
  <c r="T51" i="15"/>
  <c r="S51" i="15"/>
  <c r="N51" i="15"/>
  <c r="M51" i="15"/>
  <c r="P53" i="8"/>
  <c r="R53" i="8"/>
  <c r="Q53" i="8"/>
  <c r="G42" i="15"/>
  <c r="H42" i="15"/>
  <c r="W178" i="16"/>
  <c r="U70" i="16"/>
  <c r="W70" i="16" s="1"/>
  <c r="S68" i="16"/>
  <c r="P168" i="16"/>
  <c r="P188" i="16"/>
  <c r="P163" i="16"/>
  <c r="N163" i="16"/>
  <c r="Q59" i="14"/>
  <c r="P59" i="14"/>
  <c r="R59" i="14"/>
  <c r="Q64" i="14"/>
  <c r="P64" i="14"/>
  <c r="R64" i="14"/>
  <c r="R76" i="14"/>
  <c r="P76" i="14"/>
  <c r="Q76" i="14"/>
  <c r="Q63" i="14"/>
  <c r="R63" i="14"/>
  <c r="P63" i="14"/>
  <c r="H50" i="15"/>
  <c r="G50" i="15"/>
  <c r="G44" i="15"/>
  <c r="H44" i="15"/>
  <c r="H44" i="8"/>
  <c r="I44" i="8"/>
  <c r="J44" i="8"/>
  <c r="M66" i="15"/>
  <c r="N66" i="15"/>
  <c r="T66" i="15"/>
  <c r="S66" i="15"/>
  <c r="R58" i="14"/>
  <c r="Q58" i="14"/>
  <c r="P58" i="14"/>
  <c r="Q39" i="14"/>
  <c r="R39" i="14"/>
  <c r="P39" i="14"/>
  <c r="H53" i="15"/>
  <c r="G53" i="15"/>
  <c r="I50" i="14"/>
  <c r="J50" i="14"/>
  <c r="H50" i="14"/>
  <c r="H60" i="15"/>
  <c r="G60" i="15"/>
  <c r="M60" i="15"/>
  <c r="N60" i="15"/>
  <c r="S60" i="15"/>
  <c r="T60" i="15"/>
  <c r="H64" i="8"/>
  <c r="I64" i="8"/>
  <c r="J64" i="8"/>
  <c r="I77" i="8"/>
  <c r="H77" i="8"/>
  <c r="J77" i="8"/>
  <c r="N56" i="15"/>
  <c r="M56" i="15"/>
  <c r="T56" i="15"/>
  <c r="S56" i="15"/>
  <c r="I70" i="8"/>
  <c r="H70" i="8"/>
  <c r="J70" i="8"/>
  <c r="P49" i="14"/>
  <c r="Q49" i="14"/>
  <c r="R49" i="14"/>
  <c r="J42" i="14"/>
  <c r="I42" i="14"/>
  <c r="H42" i="14"/>
  <c r="Q72" i="8"/>
  <c r="P72" i="8"/>
  <c r="R72" i="8"/>
  <c r="M59" i="15"/>
  <c r="N59" i="15"/>
  <c r="T59" i="15"/>
  <c r="S59" i="15"/>
  <c r="P47" i="14"/>
  <c r="Q47" i="14"/>
  <c r="R47" i="14"/>
  <c r="R52" i="14"/>
  <c r="Q52" i="14"/>
  <c r="P52" i="14"/>
  <c r="P53" i="14"/>
  <c r="R53" i="14"/>
  <c r="Q53" i="14"/>
  <c r="M35" i="15"/>
  <c r="N35" i="15"/>
  <c r="S35" i="15"/>
  <c r="T35" i="15"/>
  <c r="G79" i="15"/>
  <c r="H79" i="15"/>
  <c r="H65" i="15"/>
  <c r="G65" i="15"/>
  <c r="R80" i="14"/>
  <c r="Q80" i="14"/>
  <c r="P80" i="14"/>
  <c r="G78" i="15"/>
  <c r="H78" i="15"/>
  <c r="C11" i="14" l="1"/>
  <c r="N11" i="8"/>
  <c r="D11" i="8"/>
  <c r="O11" i="8"/>
  <c r="L11" i="8"/>
  <c r="E11" i="8"/>
  <c r="F11" i="8"/>
  <c r="G11" i="8"/>
  <c r="M11" i="8"/>
  <c r="C12" i="15"/>
  <c r="G221" i="16"/>
  <c r="Q22" i="5"/>
  <c r="R22" i="5"/>
  <c r="W22" i="5"/>
  <c r="O22" i="5"/>
  <c r="Y22" i="5"/>
  <c r="Z22" i="5"/>
  <c r="N22" i="5"/>
  <c r="M22" i="5"/>
  <c r="P22" i="5"/>
  <c r="G219" i="16"/>
  <c r="C9" i="14"/>
  <c r="C9" i="8"/>
  <c r="C10" i="15"/>
  <c r="Z6" i="5"/>
  <c r="R6" i="5"/>
  <c r="W6" i="5"/>
  <c r="P6" i="5"/>
  <c r="M6" i="5"/>
  <c r="Q6" i="5"/>
  <c r="N6" i="5"/>
  <c r="O6" i="5"/>
  <c r="Y6" i="5"/>
  <c r="C27" i="8"/>
  <c r="C28" i="15"/>
  <c r="C27" i="14"/>
  <c r="G237" i="16"/>
  <c r="W25" i="5"/>
  <c r="R25" i="5"/>
  <c r="M25" i="5"/>
  <c r="N25" i="5"/>
  <c r="Z25" i="5"/>
  <c r="P25" i="5"/>
  <c r="O25" i="5"/>
  <c r="Q25" i="5"/>
  <c r="Y25" i="5"/>
  <c r="C17" i="15"/>
  <c r="C16" i="14"/>
  <c r="G226" i="16"/>
  <c r="C16" i="8"/>
  <c r="C12" i="8"/>
  <c r="G222" i="16"/>
  <c r="C12" i="14"/>
  <c r="C13" i="15"/>
  <c r="C29" i="15"/>
  <c r="C28" i="8"/>
  <c r="C28" i="14"/>
  <c r="G238" i="16"/>
  <c r="Y12" i="5"/>
  <c r="R12" i="5"/>
  <c r="Q12" i="5"/>
  <c r="N12" i="5"/>
  <c r="O12" i="5"/>
  <c r="P12" i="5"/>
  <c r="W12" i="5"/>
  <c r="M12" i="5"/>
  <c r="Z12" i="5"/>
  <c r="Z20" i="5"/>
  <c r="O20" i="5"/>
  <c r="W20" i="5"/>
  <c r="R20" i="5"/>
  <c r="Q20" i="5"/>
  <c r="N20" i="5"/>
  <c r="M20" i="5"/>
  <c r="Y20" i="5"/>
  <c r="P20" i="5"/>
  <c r="C15" i="14"/>
  <c r="G225" i="16"/>
  <c r="C16" i="15"/>
  <c r="C15" i="8"/>
  <c r="C23" i="14"/>
  <c r="C23" i="8"/>
  <c r="G233" i="16"/>
  <c r="C24" i="15"/>
  <c r="C25" i="14"/>
  <c r="C25" i="8"/>
  <c r="G235" i="16"/>
  <c r="C26" i="15"/>
  <c r="C21" i="14"/>
  <c r="C22" i="15"/>
  <c r="C21" i="8"/>
  <c r="G231" i="16"/>
  <c r="G216" i="16"/>
  <c r="C6" i="8"/>
  <c r="C7" i="15"/>
  <c r="C6" i="14"/>
  <c r="C26" i="14"/>
  <c r="C27" i="15"/>
  <c r="C26" i="8"/>
  <c r="G236" i="16"/>
  <c r="C14" i="15"/>
  <c r="C13" i="8"/>
  <c r="C13" i="14"/>
  <c r="G223" i="16"/>
  <c r="W15" i="5"/>
  <c r="N15" i="5"/>
  <c r="R15" i="5"/>
  <c r="Y15" i="5"/>
  <c r="P15" i="5"/>
  <c r="M15" i="5"/>
  <c r="Z15" i="5"/>
  <c r="Q15" i="5"/>
  <c r="O15" i="5"/>
  <c r="P23" i="5"/>
  <c r="W23" i="5"/>
  <c r="M23" i="5"/>
  <c r="R23" i="5"/>
  <c r="N23" i="5"/>
  <c r="Q23" i="5"/>
  <c r="Z23" i="5"/>
  <c r="Y23" i="5"/>
  <c r="O23" i="5"/>
  <c r="Z9" i="5"/>
  <c r="O9" i="5"/>
  <c r="M9" i="5"/>
  <c r="Y9" i="5"/>
  <c r="W9" i="5"/>
  <c r="R9" i="5"/>
  <c r="P9" i="5"/>
  <c r="N9" i="5"/>
  <c r="Q9" i="5"/>
  <c r="M10" i="5"/>
  <c r="Q10" i="5"/>
  <c r="N10" i="5"/>
  <c r="R10" i="5"/>
  <c r="Z10" i="5"/>
  <c r="P10" i="5"/>
  <c r="O10" i="5"/>
  <c r="Y10" i="5"/>
  <c r="W10" i="5"/>
  <c r="Y18" i="5"/>
  <c r="Z18" i="5"/>
  <c r="N18" i="5"/>
  <c r="M18" i="5"/>
  <c r="P18" i="5"/>
  <c r="Q18" i="5"/>
  <c r="O18" i="5"/>
  <c r="R18" i="5"/>
  <c r="W18" i="5"/>
  <c r="P28" i="5"/>
  <c r="Z28" i="5"/>
  <c r="N28" i="5"/>
  <c r="Y28" i="5"/>
  <c r="M28" i="5"/>
  <c r="O28" i="5"/>
  <c r="Q28" i="5"/>
  <c r="W28" i="5"/>
  <c r="R28" i="5"/>
  <c r="G232" i="16"/>
  <c r="C22" i="8"/>
  <c r="C23" i="15"/>
  <c r="C22" i="14"/>
  <c r="Q14" i="5"/>
  <c r="Y14" i="5"/>
  <c r="R14" i="5"/>
  <c r="P14" i="5"/>
  <c r="O14" i="5"/>
  <c r="N14" i="5"/>
  <c r="W14" i="5"/>
  <c r="M14" i="5"/>
  <c r="Z14" i="5"/>
  <c r="G227" i="16"/>
  <c r="C17" i="14"/>
  <c r="C17" i="8"/>
  <c r="C18" i="15"/>
  <c r="Y11" i="5"/>
  <c r="O11" i="5"/>
  <c r="R11" i="5"/>
  <c r="W11" i="5"/>
  <c r="Z11" i="5"/>
  <c r="P11" i="5"/>
  <c r="N11" i="5"/>
  <c r="M11" i="5"/>
  <c r="Q11" i="5"/>
  <c r="C8" i="14"/>
  <c r="C8" i="8"/>
  <c r="C9" i="15"/>
  <c r="G218" i="16"/>
  <c r="M21" i="5"/>
  <c r="P21" i="5"/>
  <c r="R21" i="5"/>
  <c r="Y21" i="5"/>
  <c r="Z21" i="5"/>
  <c r="O21" i="5"/>
  <c r="Q21" i="5"/>
  <c r="W21" i="5"/>
  <c r="N21" i="5"/>
  <c r="Z19" i="5"/>
  <c r="O19" i="5"/>
  <c r="W19" i="5"/>
  <c r="N19" i="5"/>
  <c r="Y19" i="5"/>
  <c r="P19" i="5"/>
  <c r="R19" i="5"/>
  <c r="Q19" i="5"/>
  <c r="M19" i="5"/>
  <c r="C14" i="14"/>
  <c r="C15" i="15"/>
  <c r="G224" i="16"/>
  <c r="C14" i="8"/>
  <c r="P16" i="5"/>
  <c r="O16" i="5"/>
  <c r="R16" i="5"/>
  <c r="Y16" i="5"/>
  <c r="Q16" i="5"/>
  <c r="Z16" i="5"/>
  <c r="N16" i="5"/>
  <c r="M16" i="5"/>
  <c r="W16" i="5"/>
  <c r="Q8" i="5"/>
  <c r="R8" i="5"/>
  <c r="O8" i="5"/>
  <c r="N8" i="5"/>
  <c r="Y8" i="5"/>
  <c r="Z8" i="5"/>
  <c r="M8" i="5"/>
  <c r="W8" i="5"/>
  <c r="P8" i="5"/>
  <c r="O24" i="5"/>
  <c r="W24" i="5"/>
  <c r="P24" i="5"/>
  <c r="Y24" i="5"/>
  <c r="Z24" i="5"/>
  <c r="M24" i="5"/>
  <c r="Q24" i="5"/>
  <c r="R24" i="5"/>
  <c r="N24" i="5"/>
  <c r="G217" i="16"/>
  <c r="U9" i="26"/>
  <c r="N9" i="26"/>
  <c r="C7" i="14"/>
  <c r="N7" i="16"/>
  <c r="L209" i="16" s="1"/>
  <c r="L7" i="16"/>
  <c r="S7" i="16"/>
  <c r="U68" i="16" s="1"/>
  <c r="W68" i="16" s="1"/>
  <c r="W9" i="26"/>
  <c r="M9" i="26"/>
  <c r="X7" i="16"/>
  <c r="C7" i="8"/>
  <c r="V9" i="26"/>
  <c r="U12" i="16"/>
  <c r="T7" i="16"/>
  <c r="T209" i="16" s="1"/>
  <c r="T9" i="26"/>
  <c r="V7" i="16"/>
  <c r="V209" i="16" s="1"/>
  <c r="L9" i="26"/>
  <c r="Q7" i="16"/>
  <c r="O7" i="16"/>
  <c r="M209" i="16" s="1"/>
  <c r="X9" i="26"/>
  <c r="N12" i="16"/>
  <c r="M7" i="16"/>
  <c r="K209" i="16" s="1"/>
  <c r="U7" i="16"/>
  <c r="U209" i="16" s="1"/>
  <c r="P7" i="16"/>
  <c r="S9" i="26"/>
  <c r="Q9" i="26"/>
  <c r="C8" i="15"/>
  <c r="W7" i="16"/>
  <c r="P9" i="26"/>
  <c r="O9" i="26"/>
  <c r="M27" i="5"/>
  <c r="W27" i="5"/>
  <c r="N27" i="5"/>
  <c r="P27" i="5"/>
  <c r="R27" i="5"/>
  <c r="O27" i="5"/>
  <c r="Z27" i="5"/>
  <c r="Y27" i="5"/>
  <c r="Q27" i="5"/>
  <c r="C10" i="14"/>
  <c r="G220" i="16"/>
  <c r="C11" i="15"/>
  <c r="C10" i="8"/>
  <c r="M13" i="5"/>
  <c r="Z13" i="5"/>
  <c r="O13" i="5"/>
  <c r="P13" i="5"/>
  <c r="N13" i="5"/>
  <c r="R13" i="5"/>
  <c r="Y13" i="5"/>
  <c r="Q13" i="5"/>
  <c r="W13" i="5"/>
  <c r="W7" i="5"/>
  <c r="O7" i="5"/>
  <c r="N7" i="5"/>
  <c r="Z7" i="5"/>
  <c r="Y7" i="5"/>
  <c r="Q7" i="5"/>
  <c r="M7" i="5"/>
  <c r="P7" i="5"/>
  <c r="R7" i="5"/>
  <c r="G228" i="16"/>
  <c r="C19" i="15"/>
  <c r="C18" i="8"/>
  <c r="C18" i="14"/>
  <c r="N68" i="16"/>
  <c r="P68" i="16" s="1"/>
  <c r="W17" i="5"/>
  <c r="N17" i="5"/>
  <c r="O17" i="5"/>
  <c r="Z17" i="5"/>
  <c r="R17" i="5"/>
  <c r="Q17" i="5"/>
  <c r="Y17" i="5"/>
  <c r="M17" i="5"/>
  <c r="P17" i="5"/>
  <c r="G234" i="16"/>
  <c r="C24" i="8"/>
  <c r="C25" i="15"/>
  <c r="C24" i="14"/>
  <c r="W5" i="5"/>
  <c r="Z5" i="5"/>
  <c r="N5" i="5"/>
  <c r="O5" i="5"/>
  <c r="M5" i="5"/>
  <c r="P5" i="5"/>
  <c r="R5" i="5"/>
  <c r="Y5" i="5"/>
  <c r="Q5" i="5"/>
  <c r="Q26" i="5"/>
  <c r="M26" i="5"/>
  <c r="Z26" i="5"/>
  <c r="P26" i="5"/>
  <c r="W26" i="5"/>
  <c r="O26" i="5"/>
  <c r="N26" i="5"/>
  <c r="R26" i="5"/>
  <c r="Y26" i="5"/>
  <c r="C21" i="15"/>
  <c r="C20" i="14"/>
  <c r="G230" i="16"/>
  <c r="C20" i="8"/>
  <c r="C29" i="8"/>
  <c r="C30" i="15"/>
  <c r="G239" i="16"/>
  <c r="C29" i="14"/>
  <c r="C20" i="15"/>
  <c r="G229" i="16"/>
  <c r="C19" i="14"/>
  <c r="C19" i="8"/>
  <c r="Q11" i="8" l="1"/>
  <c r="P11" i="8"/>
  <c r="R11" i="8"/>
  <c r="H11" i="8"/>
  <c r="I11" i="8"/>
  <c r="J11" i="8"/>
  <c r="P12" i="16"/>
  <c r="G11" i="14"/>
  <c r="O11" i="14"/>
  <c r="D11" i="14"/>
  <c r="E11" i="14"/>
  <c r="L11" i="14"/>
  <c r="F11" i="14"/>
  <c r="M11" i="14"/>
  <c r="N11" i="14"/>
  <c r="N221" i="16"/>
  <c r="O221" i="16"/>
  <c r="U221" i="16"/>
  <c r="V221" i="16"/>
  <c r="L221" i="16"/>
  <c r="X221" i="16"/>
  <c r="Q221" i="16"/>
  <c r="S221" i="16"/>
  <c r="W12" i="16"/>
  <c r="R12" i="15"/>
  <c r="Q12" i="15"/>
  <c r="E12" i="15"/>
  <c r="D12" i="15"/>
  <c r="J12" i="15"/>
  <c r="P12" i="15"/>
  <c r="L12" i="15"/>
  <c r="K12" i="15"/>
  <c r="F12" i="15"/>
  <c r="K10" i="15"/>
  <c r="Q10" i="15"/>
  <c r="D10" i="15"/>
  <c r="F10" i="15"/>
  <c r="L10" i="15"/>
  <c r="R10" i="15"/>
  <c r="E10" i="15"/>
  <c r="P10" i="15"/>
  <c r="J10" i="15"/>
  <c r="N9" i="8"/>
  <c r="G9" i="8"/>
  <c r="L9" i="8"/>
  <c r="E9" i="8"/>
  <c r="M9" i="8"/>
  <c r="D9" i="8"/>
  <c r="O9" i="8"/>
  <c r="F9" i="8"/>
  <c r="G9" i="14"/>
  <c r="F9" i="14"/>
  <c r="D9" i="14"/>
  <c r="E9" i="14"/>
  <c r="N9" i="14"/>
  <c r="M9" i="14"/>
  <c r="L9" i="14"/>
  <c r="O9" i="14"/>
  <c r="Q219" i="16"/>
  <c r="S219" i="16"/>
  <c r="X219" i="16"/>
  <c r="N219" i="16"/>
  <c r="V219" i="16"/>
  <c r="L219" i="16"/>
  <c r="U219" i="16"/>
  <c r="O219" i="16"/>
  <c r="N237" i="16"/>
  <c r="L237" i="16"/>
  <c r="U237" i="16"/>
  <c r="Q237" i="16"/>
  <c r="S237" i="16"/>
  <c r="V237" i="16"/>
  <c r="O237" i="16"/>
  <c r="X237" i="16"/>
  <c r="O27" i="14"/>
  <c r="E27" i="14"/>
  <c r="D27" i="14"/>
  <c r="L27" i="14"/>
  <c r="N27" i="14"/>
  <c r="M27" i="14"/>
  <c r="F27" i="14"/>
  <c r="G27" i="14"/>
  <c r="K28" i="15"/>
  <c r="J28" i="15"/>
  <c r="E28" i="15"/>
  <c r="P28" i="15"/>
  <c r="R28" i="15"/>
  <c r="Q28" i="15"/>
  <c r="L28" i="15"/>
  <c r="D28" i="15"/>
  <c r="F28" i="15"/>
  <c r="O27" i="8"/>
  <c r="E27" i="8"/>
  <c r="D27" i="8"/>
  <c r="F27" i="8"/>
  <c r="M27" i="8"/>
  <c r="L27" i="8"/>
  <c r="N27" i="8"/>
  <c r="G27" i="8"/>
  <c r="N16" i="8"/>
  <c r="M16" i="8"/>
  <c r="F16" i="8"/>
  <c r="O16" i="8"/>
  <c r="G16" i="8"/>
  <c r="L16" i="8"/>
  <c r="E16" i="8"/>
  <c r="D16" i="8"/>
  <c r="S226" i="16"/>
  <c r="V226" i="16"/>
  <c r="U226" i="16"/>
  <c r="O226" i="16"/>
  <c r="X226" i="16"/>
  <c r="Q226" i="16"/>
  <c r="N226" i="16"/>
  <c r="L226" i="16"/>
  <c r="L16" i="14"/>
  <c r="G16" i="14"/>
  <c r="D16" i="14"/>
  <c r="N16" i="14"/>
  <c r="M16" i="14"/>
  <c r="E16" i="14"/>
  <c r="O16" i="14"/>
  <c r="F16" i="14"/>
  <c r="E17" i="15"/>
  <c r="R17" i="15"/>
  <c r="L17" i="15"/>
  <c r="P17" i="15"/>
  <c r="F17" i="15"/>
  <c r="K17" i="15"/>
  <c r="Q17" i="15"/>
  <c r="D17" i="15"/>
  <c r="J17" i="15"/>
  <c r="G13" i="8"/>
  <c r="M13" i="8"/>
  <c r="O13" i="8"/>
  <c r="E13" i="8"/>
  <c r="L13" i="8"/>
  <c r="D13" i="8"/>
  <c r="F13" i="8"/>
  <c r="N13" i="8"/>
  <c r="L27" i="15"/>
  <c r="J27" i="15"/>
  <c r="R27" i="15"/>
  <c r="D27" i="15"/>
  <c r="F27" i="15"/>
  <c r="E27" i="15"/>
  <c r="K27" i="15"/>
  <c r="Q27" i="15"/>
  <c r="P27" i="15"/>
  <c r="N6" i="8"/>
  <c r="F6" i="8"/>
  <c r="E6" i="8"/>
  <c r="D6" i="8"/>
  <c r="O6" i="8"/>
  <c r="M6" i="8"/>
  <c r="G6" i="8"/>
  <c r="L6" i="8"/>
  <c r="Q22" i="15"/>
  <c r="L22" i="15"/>
  <c r="E22" i="15"/>
  <c r="P22" i="15"/>
  <c r="K22" i="15"/>
  <c r="D22" i="15"/>
  <c r="R22" i="15"/>
  <c r="F22" i="15"/>
  <c r="J22" i="15"/>
  <c r="O25" i="8"/>
  <c r="L25" i="8"/>
  <c r="D25" i="8"/>
  <c r="N25" i="8"/>
  <c r="F25" i="8"/>
  <c r="E25" i="8"/>
  <c r="M25" i="8"/>
  <c r="G25" i="8"/>
  <c r="G23" i="8"/>
  <c r="L23" i="8"/>
  <c r="E23" i="8"/>
  <c r="F23" i="8"/>
  <c r="M23" i="8"/>
  <c r="O23" i="8"/>
  <c r="N23" i="8"/>
  <c r="D23" i="8"/>
  <c r="S225" i="16"/>
  <c r="N225" i="16"/>
  <c r="V225" i="16"/>
  <c r="X225" i="16"/>
  <c r="O225" i="16"/>
  <c r="L225" i="16"/>
  <c r="U225" i="16"/>
  <c r="Q225" i="16"/>
  <c r="N238" i="16"/>
  <c r="V238" i="16"/>
  <c r="Q238" i="16"/>
  <c r="L238" i="16"/>
  <c r="U238" i="16"/>
  <c r="S238" i="16"/>
  <c r="X238" i="16"/>
  <c r="O238" i="16"/>
  <c r="D13" i="15"/>
  <c r="L13" i="15"/>
  <c r="K13" i="15"/>
  <c r="R13" i="15"/>
  <c r="F13" i="15"/>
  <c r="P13" i="15"/>
  <c r="J13" i="15"/>
  <c r="Q13" i="15"/>
  <c r="E13" i="15"/>
  <c r="F14" i="15"/>
  <c r="Q14" i="15"/>
  <c r="L14" i="15"/>
  <c r="J14" i="15"/>
  <c r="K14" i="15"/>
  <c r="E14" i="15"/>
  <c r="R14" i="15"/>
  <c r="D14" i="15"/>
  <c r="P14" i="15"/>
  <c r="F26" i="14"/>
  <c r="M26" i="14"/>
  <c r="L26" i="14"/>
  <c r="O26" i="14"/>
  <c r="E26" i="14"/>
  <c r="D26" i="14"/>
  <c r="G26" i="14"/>
  <c r="N26" i="14"/>
  <c r="F216" i="16"/>
  <c r="F217" i="16" s="1"/>
  <c r="F218" i="16" s="1"/>
  <c r="F219" i="16" s="1"/>
  <c r="F220" i="16" s="1"/>
  <c r="F221" i="16" s="1"/>
  <c r="F222" i="16" s="1"/>
  <c r="F223" i="16" s="1"/>
  <c r="F224" i="16" s="1"/>
  <c r="F225" i="16" s="1"/>
  <c r="F226" i="16" s="1"/>
  <c r="F227" i="16" s="1"/>
  <c r="F228" i="16" s="1"/>
  <c r="F229" i="16" s="1"/>
  <c r="F230" i="16" s="1"/>
  <c r="F231" i="16" s="1"/>
  <c r="F232" i="16" s="1"/>
  <c r="F233" i="16" s="1"/>
  <c r="F234" i="16" s="1"/>
  <c r="F235" i="16" s="1"/>
  <c r="F236" i="16" s="1"/>
  <c r="F237" i="16" s="1"/>
  <c r="F238" i="16" s="1"/>
  <c r="F239" i="16" s="1"/>
  <c r="N216" i="16"/>
  <c r="S216" i="16"/>
  <c r="V216" i="16"/>
  <c r="X216" i="16"/>
  <c r="Q216" i="16"/>
  <c r="U216" i="16"/>
  <c r="L216" i="16"/>
  <c r="O216" i="16"/>
  <c r="O21" i="14"/>
  <c r="N21" i="14"/>
  <c r="M21" i="14"/>
  <c r="G21" i="14"/>
  <c r="E21" i="14"/>
  <c r="L21" i="14"/>
  <c r="D21" i="14"/>
  <c r="F21" i="14"/>
  <c r="O25" i="14"/>
  <c r="N25" i="14"/>
  <c r="M25" i="14"/>
  <c r="D25" i="14"/>
  <c r="L25" i="14"/>
  <c r="E25" i="14"/>
  <c r="G25" i="14"/>
  <c r="F25" i="14"/>
  <c r="M23" i="14"/>
  <c r="E23" i="14"/>
  <c r="D23" i="14"/>
  <c r="N23" i="14"/>
  <c r="L23" i="14"/>
  <c r="G23" i="14"/>
  <c r="O23" i="14"/>
  <c r="F23" i="14"/>
  <c r="N15" i="14"/>
  <c r="G15" i="14"/>
  <c r="O15" i="14"/>
  <c r="M15" i="14"/>
  <c r="D15" i="14"/>
  <c r="E15" i="14"/>
  <c r="L15" i="14"/>
  <c r="F15" i="14"/>
  <c r="G28" i="14"/>
  <c r="E28" i="14"/>
  <c r="F28" i="14"/>
  <c r="M28" i="14"/>
  <c r="O28" i="14"/>
  <c r="D28" i="14"/>
  <c r="N28" i="14"/>
  <c r="L28" i="14"/>
  <c r="O12" i="14"/>
  <c r="E12" i="14"/>
  <c r="F12" i="14"/>
  <c r="G12" i="14"/>
  <c r="N12" i="14"/>
  <c r="M12" i="14"/>
  <c r="D12" i="14"/>
  <c r="L12" i="14"/>
  <c r="X223" i="16"/>
  <c r="L223" i="16"/>
  <c r="U223" i="16"/>
  <c r="Q223" i="16"/>
  <c r="N223" i="16"/>
  <c r="S223" i="16"/>
  <c r="O223" i="16"/>
  <c r="V223" i="16"/>
  <c r="O236" i="16"/>
  <c r="U236" i="16"/>
  <c r="N236" i="16"/>
  <c r="S236" i="16"/>
  <c r="V236" i="16"/>
  <c r="Q236" i="16"/>
  <c r="X236" i="16"/>
  <c r="L236" i="16"/>
  <c r="F6" i="14"/>
  <c r="O6" i="14"/>
  <c r="G6" i="14"/>
  <c r="N6" i="14"/>
  <c r="M6" i="14"/>
  <c r="L6" i="14"/>
  <c r="D6" i="14"/>
  <c r="E6" i="14"/>
  <c r="S231" i="16"/>
  <c r="Q231" i="16"/>
  <c r="L231" i="16"/>
  <c r="O231" i="16"/>
  <c r="V231" i="16"/>
  <c r="N231" i="16"/>
  <c r="X231" i="16"/>
  <c r="U231" i="16"/>
  <c r="L26" i="15"/>
  <c r="E26" i="15"/>
  <c r="P26" i="15"/>
  <c r="F26" i="15"/>
  <c r="K26" i="15"/>
  <c r="R26" i="15"/>
  <c r="D26" i="15"/>
  <c r="J26" i="15"/>
  <c r="Q26" i="15"/>
  <c r="P24" i="15"/>
  <c r="R24" i="15"/>
  <c r="F24" i="15"/>
  <c r="L24" i="15"/>
  <c r="Q24" i="15"/>
  <c r="K24" i="15"/>
  <c r="D24" i="15"/>
  <c r="J24" i="15"/>
  <c r="E24" i="15"/>
  <c r="G15" i="8"/>
  <c r="O15" i="8"/>
  <c r="M15" i="8"/>
  <c r="L15" i="8"/>
  <c r="F15" i="8"/>
  <c r="D15" i="8"/>
  <c r="N15" i="8"/>
  <c r="E15" i="8"/>
  <c r="O28" i="8"/>
  <c r="G28" i="8"/>
  <c r="E28" i="8"/>
  <c r="L28" i="8"/>
  <c r="M28" i="8"/>
  <c r="N28" i="8"/>
  <c r="D28" i="8"/>
  <c r="F28" i="8"/>
  <c r="X222" i="16"/>
  <c r="V222" i="16"/>
  <c r="N222" i="16"/>
  <c r="U222" i="16"/>
  <c r="O222" i="16"/>
  <c r="Q222" i="16"/>
  <c r="L222" i="16"/>
  <c r="S222" i="16"/>
  <c r="F13" i="14"/>
  <c r="G13" i="14"/>
  <c r="M13" i="14"/>
  <c r="O13" i="14"/>
  <c r="N13" i="14"/>
  <c r="L13" i="14"/>
  <c r="D13" i="14"/>
  <c r="E13" i="14"/>
  <c r="L26" i="8"/>
  <c r="D26" i="8"/>
  <c r="O26" i="8"/>
  <c r="G26" i="8"/>
  <c r="M26" i="8"/>
  <c r="F26" i="8"/>
  <c r="N26" i="8"/>
  <c r="E26" i="8"/>
  <c r="K7" i="15"/>
  <c r="L7" i="15"/>
  <c r="Q7" i="15"/>
  <c r="D7" i="15"/>
  <c r="R7" i="15"/>
  <c r="P7" i="15"/>
  <c r="F7" i="15"/>
  <c r="E7" i="15"/>
  <c r="J7" i="15"/>
  <c r="F21" i="8"/>
  <c r="N21" i="8"/>
  <c r="D21" i="8"/>
  <c r="G21" i="8"/>
  <c r="L21" i="8"/>
  <c r="M21" i="8"/>
  <c r="O21" i="8"/>
  <c r="E21" i="8"/>
  <c r="Q235" i="16"/>
  <c r="N235" i="16"/>
  <c r="V235" i="16"/>
  <c r="L235" i="16"/>
  <c r="U235" i="16"/>
  <c r="X235" i="16"/>
  <c r="O235" i="16"/>
  <c r="S235" i="16"/>
  <c r="V233" i="16"/>
  <c r="X233" i="16"/>
  <c r="Q233" i="16"/>
  <c r="U233" i="16"/>
  <c r="O233" i="16"/>
  <c r="S233" i="16"/>
  <c r="N233" i="16"/>
  <c r="L233" i="16"/>
  <c r="K16" i="15"/>
  <c r="J16" i="15"/>
  <c r="E16" i="15"/>
  <c r="D16" i="15"/>
  <c r="P16" i="15"/>
  <c r="Q16" i="15"/>
  <c r="L16" i="15"/>
  <c r="F16" i="15"/>
  <c r="R16" i="15"/>
  <c r="L29" i="15"/>
  <c r="Q29" i="15"/>
  <c r="R29" i="15"/>
  <c r="P29" i="15"/>
  <c r="E29" i="15"/>
  <c r="J29" i="15"/>
  <c r="F29" i="15"/>
  <c r="K29" i="15"/>
  <c r="D29" i="15"/>
  <c r="O12" i="8"/>
  <c r="F12" i="8"/>
  <c r="E12" i="8"/>
  <c r="N12" i="8"/>
  <c r="L12" i="8"/>
  <c r="G12" i="8"/>
  <c r="D12" i="8"/>
  <c r="M12" i="8"/>
  <c r="P20" i="15"/>
  <c r="R20" i="15"/>
  <c r="Q20" i="15"/>
  <c r="D20" i="15"/>
  <c r="E20" i="15"/>
  <c r="L20" i="15"/>
  <c r="K20" i="15"/>
  <c r="F20" i="15"/>
  <c r="J20" i="15"/>
  <c r="N29" i="8"/>
  <c r="O29" i="8"/>
  <c r="G29" i="8"/>
  <c r="E29" i="8"/>
  <c r="L29" i="8"/>
  <c r="F29" i="8"/>
  <c r="M29" i="8"/>
  <c r="D29" i="8"/>
  <c r="L21" i="15"/>
  <c r="J21" i="15"/>
  <c r="D21" i="15"/>
  <c r="R21" i="15"/>
  <c r="K21" i="15"/>
  <c r="F21" i="15"/>
  <c r="P21" i="15"/>
  <c r="Q21" i="15"/>
  <c r="E21" i="15"/>
  <c r="K25" i="15"/>
  <c r="Q25" i="15"/>
  <c r="E25" i="15"/>
  <c r="L25" i="15"/>
  <c r="J25" i="15"/>
  <c r="R25" i="15"/>
  <c r="P25" i="15"/>
  <c r="D25" i="15"/>
  <c r="F25" i="15"/>
  <c r="U228" i="16"/>
  <c r="V228" i="16"/>
  <c r="X228" i="16"/>
  <c r="Q228" i="16"/>
  <c r="N228" i="16"/>
  <c r="L228" i="16"/>
  <c r="S228" i="16"/>
  <c r="O228" i="16"/>
  <c r="P228" i="16" s="1"/>
  <c r="E11" i="15"/>
  <c r="K11" i="15"/>
  <c r="F11" i="15"/>
  <c r="R11" i="15"/>
  <c r="L11" i="15"/>
  <c r="J11" i="15"/>
  <c r="D11" i="15"/>
  <c r="P11" i="15"/>
  <c r="Q11" i="15"/>
  <c r="J209" i="16"/>
  <c r="Q209" i="16"/>
  <c r="N17" i="16"/>
  <c r="O209" i="16"/>
  <c r="Z209" i="16"/>
  <c r="S209" i="16"/>
  <c r="X209" i="16"/>
  <c r="U17" i="16"/>
  <c r="O82" i="16"/>
  <c r="O88" i="16" s="1"/>
  <c r="Q105" i="16"/>
  <c r="Q111" i="16" s="1"/>
  <c r="O105" i="16"/>
  <c r="O111" i="16" s="1"/>
  <c r="P125" i="16"/>
  <c r="P131" i="16" s="1"/>
  <c r="N24" i="16"/>
  <c r="P24" i="16" s="1"/>
  <c r="N31" i="16"/>
  <c r="P31" i="16" s="1"/>
  <c r="N167" i="16"/>
  <c r="N82" i="16"/>
  <c r="N88" i="16" s="1"/>
  <c r="P83" i="16"/>
  <c r="P89" i="16" s="1"/>
  <c r="N62" i="16"/>
  <c r="P62" i="16" s="1"/>
  <c r="L82" i="16"/>
  <c r="L88" i="16" s="1"/>
  <c r="O147" i="16"/>
  <c r="O153" i="16" s="1"/>
  <c r="N187" i="16"/>
  <c r="P148" i="16"/>
  <c r="P154" i="16" s="1"/>
  <c r="N23" i="16"/>
  <c r="P23" i="16" s="1"/>
  <c r="Q82" i="16"/>
  <c r="Q88" i="16" s="1"/>
  <c r="N22" i="16"/>
  <c r="P22" i="16" s="1"/>
  <c r="L126" i="16"/>
  <c r="L132" i="16" s="1"/>
  <c r="L167" i="16"/>
  <c r="P167" i="16" s="1"/>
  <c r="M83" i="16"/>
  <c r="M89" i="16" s="1"/>
  <c r="M162" i="16"/>
  <c r="M147" i="16"/>
  <c r="M153" i="16" s="1"/>
  <c r="Q83" i="16"/>
  <c r="Q89" i="16" s="1"/>
  <c r="N32" i="16"/>
  <c r="P32" i="16" s="1"/>
  <c r="N55" i="16"/>
  <c r="P55" i="16" s="1"/>
  <c r="L104" i="16"/>
  <c r="L110" i="16" s="1"/>
  <c r="L162" i="16"/>
  <c r="N67" i="16"/>
  <c r="P67" i="16" s="1"/>
  <c r="O125" i="16"/>
  <c r="O131" i="16" s="1"/>
  <c r="N33" i="16"/>
  <c r="P33" i="16" s="1"/>
  <c r="N105" i="16"/>
  <c r="N111" i="16" s="1"/>
  <c r="Q104" i="16"/>
  <c r="Q110" i="16" s="1"/>
  <c r="P105" i="16"/>
  <c r="P111" i="16" s="1"/>
  <c r="L177" i="16"/>
  <c r="M125" i="16"/>
  <c r="M131" i="16" s="1"/>
  <c r="N126" i="16"/>
  <c r="N132" i="16" s="1"/>
  <c r="N58" i="16"/>
  <c r="P58" i="16" s="1"/>
  <c r="N49" i="16"/>
  <c r="P49" i="16" s="1"/>
  <c r="Q147" i="16"/>
  <c r="Q153" i="16" s="1"/>
  <c r="M104" i="16"/>
  <c r="M110" i="16" s="1"/>
  <c r="N83" i="16"/>
  <c r="N89" i="16" s="1"/>
  <c r="N148" i="16"/>
  <c r="N154" i="16" s="1"/>
  <c r="M126" i="16"/>
  <c r="M132" i="16" s="1"/>
  <c r="L105" i="16"/>
  <c r="L111" i="16" s="1"/>
  <c r="Q125" i="16"/>
  <c r="Q131" i="16" s="1"/>
  <c r="Q148" i="16"/>
  <c r="Q154" i="16" s="1"/>
  <c r="L148" i="16"/>
  <c r="L154" i="16" s="1"/>
  <c r="M105" i="16"/>
  <c r="M111" i="16" s="1"/>
  <c r="O104" i="16"/>
  <c r="O110" i="16" s="1"/>
  <c r="P126" i="16"/>
  <c r="P132" i="16" s="1"/>
  <c r="N125" i="16"/>
  <c r="N131" i="16" s="1"/>
  <c r="L187" i="16"/>
  <c r="L83" i="16"/>
  <c r="L89" i="16" s="1"/>
  <c r="M82" i="16"/>
  <c r="M88" i="16" s="1"/>
  <c r="N104" i="16"/>
  <c r="N110" i="16" s="1"/>
  <c r="O83" i="16"/>
  <c r="O89" i="16" s="1"/>
  <c r="P82" i="16"/>
  <c r="P88" i="16" s="1"/>
  <c r="O148" i="16"/>
  <c r="O154" i="16" s="1"/>
  <c r="O126" i="16"/>
  <c r="O132" i="16" s="1"/>
  <c r="Q126" i="16"/>
  <c r="Q132" i="16" s="1"/>
  <c r="L182" i="16"/>
  <c r="N43" i="16"/>
  <c r="P43" i="16" s="1"/>
  <c r="N177" i="16"/>
  <c r="N61" i="16"/>
  <c r="P61" i="16" s="1"/>
  <c r="N52" i="16"/>
  <c r="P52" i="16" s="1"/>
  <c r="P147" i="16"/>
  <c r="P153" i="16" s="1"/>
  <c r="N182" i="16"/>
  <c r="L147" i="16"/>
  <c r="L153" i="16" s="1"/>
  <c r="L125" i="16"/>
  <c r="L131" i="16" s="1"/>
  <c r="N147" i="16"/>
  <c r="N153" i="16" s="1"/>
  <c r="N46" i="16"/>
  <c r="P46" i="16" s="1"/>
  <c r="M148" i="16"/>
  <c r="M154" i="16" s="1"/>
  <c r="P104" i="16"/>
  <c r="P110" i="16" s="1"/>
  <c r="E14" i="14"/>
  <c r="G14" i="14"/>
  <c r="F14" i="14"/>
  <c r="O14" i="14"/>
  <c r="D14" i="14"/>
  <c r="M14" i="14"/>
  <c r="N14" i="14"/>
  <c r="L14" i="14"/>
  <c r="L9" i="15"/>
  <c r="P9" i="15"/>
  <c r="R9" i="15"/>
  <c r="D9" i="15"/>
  <c r="J9" i="15"/>
  <c r="E9" i="15"/>
  <c r="K9" i="15"/>
  <c r="F9" i="15"/>
  <c r="Q9" i="15"/>
  <c r="K18" i="15"/>
  <c r="Q18" i="15"/>
  <c r="E18" i="15"/>
  <c r="F18" i="15"/>
  <c r="R18" i="15"/>
  <c r="P18" i="15"/>
  <c r="D18" i="15"/>
  <c r="J18" i="15"/>
  <c r="L18" i="15"/>
  <c r="S232" i="16"/>
  <c r="U232" i="16"/>
  <c r="O232" i="16"/>
  <c r="N232" i="16"/>
  <c r="V232" i="16"/>
  <c r="L232" i="16"/>
  <c r="X232" i="16"/>
  <c r="Q232" i="16"/>
  <c r="F19" i="8"/>
  <c r="M19" i="8"/>
  <c r="E19" i="8"/>
  <c r="L19" i="8"/>
  <c r="N19" i="8"/>
  <c r="G19" i="8"/>
  <c r="O19" i="8"/>
  <c r="D19" i="8"/>
  <c r="G29" i="14"/>
  <c r="O29" i="14"/>
  <c r="M29" i="14"/>
  <c r="F29" i="14"/>
  <c r="E29" i="14"/>
  <c r="N29" i="14"/>
  <c r="L29" i="14"/>
  <c r="D29" i="14"/>
  <c r="N20" i="8"/>
  <c r="G20" i="8"/>
  <c r="D20" i="8"/>
  <c r="O20" i="8"/>
  <c r="F20" i="8"/>
  <c r="L20" i="8"/>
  <c r="M20" i="8"/>
  <c r="E20" i="8"/>
  <c r="D24" i="8"/>
  <c r="M24" i="8"/>
  <c r="O24" i="8"/>
  <c r="F24" i="8"/>
  <c r="G24" i="8"/>
  <c r="L24" i="8"/>
  <c r="E24" i="8"/>
  <c r="N24" i="8"/>
  <c r="M18" i="14"/>
  <c r="N18" i="14"/>
  <c r="O18" i="14"/>
  <c r="D18" i="14"/>
  <c r="F18" i="14"/>
  <c r="E18" i="14"/>
  <c r="L18" i="14"/>
  <c r="G18" i="14"/>
  <c r="X220" i="16"/>
  <c r="O220" i="16"/>
  <c r="U220" i="16"/>
  <c r="S220" i="16"/>
  <c r="Q220" i="16"/>
  <c r="N220" i="16"/>
  <c r="V220" i="16"/>
  <c r="L220" i="16"/>
  <c r="W19" i="26"/>
  <c r="U19" i="26"/>
  <c r="S19" i="26"/>
  <c r="N19" i="26"/>
  <c r="L19" i="26"/>
  <c r="P19" i="26"/>
  <c r="X217" i="16"/>
  <c r="N217" i="16"/>
  <c r="L217" i="16"/>
  <c r="V217" i="16"/>
  <c r="O217" i="16"/>
  <c r="S217" i="16"/>
  <c r="U217" i="16"/>
  <c r="Q217" i="16"/>
  <c r="O14" i="8"/>
  <c r="N14" i="8"/>
  <c r="E14" i="8"/>
  <c r="L14" i="8"/>
  <c r="M14" i="8"/>
  <c r="D14" i="8"/>
  <c r="F14" i="8"/>
  <c r="G14" i="8"/>
  <c r="M8" i="8"/>
  <c r="O8" i="8"/>
  <c r="G8" i="8"/>
  <c r="D8" i="8"/>
  <c r="N8" i="8"/>
  <c r="F8" i="8"/>
  <c r="E8" i="8"/>
  <c r="L8" i="8"/>
  <c r="O17" i="8"/>
  <c r="L17" i="8"/>
  <c r="D17" i="8"/>
  <c r="E17" i="8"/>
  <c r="G17" i="8"/>
  <c r="F17" i="8"/>
  <c r="N17" i="8"/>
  <c r="M17" i="8"/>
  <c r="E22" i="14"/>
  <c r="O22" i="14"/>
  <c r="F22" i="14"/>
  <c r="M22" i="14"/>
  <c r="L22" i="14"/>
  <c r="N22" i="14"/>
  <c r="D22" i="14"/>
  <c r="G22" i="14"/>
  <c r="F19" i="14"/>
  <c r="G19" i="14"/>
  <c r="E19" i="14"/>
  <c r="N19" i="14"/>
  <c r="M19" i="14"/>
  <c r="D19" i="14"/>
  <c r="O19" i="14"/>
  <c r="L19" i="14"/>
  <c r="X239" i="16"/>
  <c r="V239" i="16"/>
  <c r="N239" i="16"/>
  <c r="L239" i="16"/>
  <c r="O239" i="16"/>
  <c r="S239" i="16"/>
  <c r="Q239" i="16"/>
  <c r="U239" i="16"/>
  <c r="O230" i="16"/>
  <c r="N230" i="16"/>
  <c r="Q230" i="16"/>
  <c r="L230" i="16"/>
  <c r="V230" i="16"/>
  <c r="S230" i="16"/>
  <c r="U230" i="16"/>
  <c r="X230" i="16"/>
  <c r="N234" i="16"/>
  <c r="L234" i="16"/>
  <c r="O234" i="16"/>
  <c r="S234" i="16"/>
  <c r="X234" i="16"/>
  <c r="V234" i="16"/>
  <c r="U234" i="16"/>
  <c r="Q234" i="16"/>
  <c r="E18" i="8"/>
  <c r="M18" i="8"/>
  <c r="G18" i="8"/>
  <c r="D18" i="8"/>
  <c r="L18" i="8"/>
  <c r="O18" i="8"/>
  <c r="N18" i="8"/>
  <c r="F18" i="8"/>
  <c r="G10" i="14"/>
  <c r="E10" i="14"/>
  <c r="F10" i="14"/>
  <c r="O10" i="14"/>
  <c r="N10" i="14"/>
  <c r="M10" i="14"/>
  <c r="L10" i="14"/>
  <c r="D10" i="14"/>
  <c r="W209" i="16"/>
  <c r="S17" i="16"/>
  <c r="L17" i="16"/>
  <c r="N209" i="16"/>
  <c r="O7" i="14"/>
  <c r="F7" i="14"/>
  <c r="G7" i="14"/>
  <c r="M7" i="14"/>
  <c r="N7" i="14"/>
  <c r="E7" i="14"/>
  <c r="D7" i="14"/>
  <c r="L7" i="14"/>
  <c r="V224" i="16"/>
  <c r="U224" i="16"/>
  <c r="O224" i="16"/>
  <c r="S224" i="16"/>
  <c r="X224" i="16"/>
  <c r="L224" i="16"/>
  <c r="N224" i="16"/>
  <c r="Q224" i="16"/>
  <c r="O8" i="14"/>
  <c r="F8" i="14"/>
  <c r="E8" i="14"/>
  <c r="N8" i="14"/>
  <c r="G8" i="14"/>
  <c r="D8" i="14"/>
  <c r="M8" i="14"/>
  <c r="L8" i="14"/>
  <c r="N17" i="14"/>
  <c r="F17" i="14"/>
  <c r="L17" i="14"/>
  <c r="M17" i="14"/>
  <c r="D17" i="14"/>
  <c r="E17" i="14"/>
  <c r="O17" i="14"/>
  <c r="G17" i="14"/>
  <c r="F23" i="15"/>
  <c r="R23" i="15"/>
  <c r="E23" i="15"/>
  <c r="L23" i="15"/>
  <c r="D23" i="15"/>
  <c r="K23" i="15"/>
  <c r="P23" i="15"/>
  <c r="Q23" i="15"/>
  <c r="J23" i="15"/>
  <c r="X229" i="16"/>
  <c r="U229" i="16"/>
  <c r="O229" i="16"/>
  <c r="N229" i="16"/>
  <c r="V229" i="16"/>
  <c r="L229" i="16"/>
  <c r="S229" i="16"/>
  <c r="Q229" i="16"/>
  <c r="E30" i="15"/>
  <c r="J30" i="15"/>
  <c r="D30" i="15"/>
  <c r="Q30" i="15"/>
  <c r="K30" i="15"/>
  <c r="P30" i="15"/>
  <c r="F30" i="15"/>
  <c r="L30" i="15"/>
  <c r="R30" i="15"/>
  <c r="N20" i="14"/>
  <c r="O20" i="14"/>
  <c r="E20" i="14"/>
  <c r="M20" i="14"/>
  <c r="D20" i="14"/>
  <c r="L20" i="14"/>
  <c r="G20" i="14"/>
  <c r="F20" i="14"/>
  <c r="M24" i="14"/>
  <c r="F24" i="14"/>
  <c r="L24" i="14"/>
  <c r="N24" i="14"/>
  <c r="D24" i="14"/>
  <c r="G24" i="14"/>
  <c r="O24" i="14"/>
  <c r="E24" i="14"/>
  <c r="K19" i="15"/>
  <c r="E19" i="15"/>
  <c r="J19" i="15"/>
  <c r="Q19" i="15"/>
  <c r="D19" i="15"/>
  <c r="R19" i="15"/>
  <c r="L19" i="15"/>
  <c r="P19" i="15"/>
  <c r="F19" i="15"/>
  <c r="L10" i="8"/>
  <c r="F10" i="8"/>
  <c r="D10" i="8"/>
  <c r="O10" i="8"/>
  <c r="E10" i="8"/>
  <c r="M10" i="8"/>
  <c r="N10" i="8"/>
  <c r="G10" i="8"/>
  <c r="D8" i="15"/>
  <c r="P8" i="15"/>
  <c r="K8" i="15"/>
  <c r="J8" i="15"/>
  <c r="L8" i="15"/>
  <c r="E8" i="15"/>
  <c r="R8" i="15"/>
  <c r="Q8" i="15"/>
  <c r="F8" i="15"/>
  <c r="G7" i="8"/>
  <c r="O7" i="8"/>
  <c r="D7" i="8"/>
  <c r="L7" i="8"/>
  <c r="F7" i="8"/>
  <c r="N7" i="8"/>
  <c r="E7" i="8"/>
  <c r="M7" i="8"/>
  <c r="S147" i="16"/>
  <c r="S153" i="16" s="1"/>
  <c r="V105" i="16"/>
  <c r="V111" i="16" s="1"/>
  <c r="S167" i="16"/>
  <c r="U67" i="16"/>
  <c r="W67" i="16" s="1"/>
  <c r="U43" i="16"/>
  <c r="W43" i="16" s="1"/>
  <c r="U147" i="16"/>
  <c r="U153" i="16" s="1"/>
  <c r="U82" i="16"/>
  <c r="U88" i="16" s="1"/>
  <c r="W105" i="16"/>
  <c r="W111" i="16" s="1"/>
  <c r="U177" i="16"/>
  <c r="V125" i="16"/>
  <c r="V131" i="16" s="1"/>
  <c r="U23" i="16"/>
  <c r="W23" i="16" s="1"/>
  <c r="U46" i="16"/>
  <c r="W46" i="16" s="1"/>
  <c r="V83" i="16"/>
  <c r="V89" i="16" s="1"/>
  <c r="W83" i="16"/>
  <c r="W89" i="16" s="1"/>
  <c r="U83" i="16"/>
  <c r="U89" i="16" s="1"/>
  <c r="V148" i="16"/>
  <c r="V154" i="16" s="1"/>
  <c r="U125" i="16"/>
  <c r="U131" i="16" s="1"/>
  <c r="S126" i="16"/>
  <c r="S132" i="16" s="1"/>
  <c r="S182" i="16"/>
  <c r="T125" i="16"/>
  <c r="T131" i="16" s="1"/>
  <c r="U148" i="16"/>
  <c r="U154" i="16" s="1"/>
  <c r="X148" i="16"/>
  <c r="X154" i="16" s="1"/>
  <c r="U187" i="16"/>
  <c r="S177" i="16"/>
  <c r="S82" i="16"/>
  <c r="S88" i="16" s="1"/>
  <c r="S187" i="16"/>
  <c r="V147" i="16"/>
  <c r="V153" i="16" s="1"/>
  <c r="V82" i="16"/>
  <c r="V88" i="16" s="1"/>
  <c r="S148" i="16"/>
  <c r="S154" i="16" s="1"/>
  <c r="W126" i="16"/>
  <c r="W132" i="16" s="1"/>
  <c r="T162" i="16"/>
  <c r="U58" i="16"/>
  <c r="W58" i="16" s="1"/>
  <c r="U61" i="16"/>
  <c r="W61" i="16" s="1"/>
  <c r="T82" i="16"/>
  <c r="T88" i="16" s="1"/>
  <c r="V104" i="16"/>
  <c r="V110" i="16" s="1"/>
  <c r="U24" i="16"/>
  <c r="W24" i="16" s="1"/>
  <c r="X82" i="16"/>
  <c r="X88" i="16" s="1"/>
  <c r="U22" i="16"/>
  <c r="W22" i="16" s="1"/>
  <c r="T147" i="16"/>
  <c r="T153" i="16" s="1"/>
  <c r="U105" i="16"/>
  <c r="U111" i="16" s="1"/>
  <c r="W147" i="16"/>
  <c r="W153" i="16" s="1"/>
  <c r="W82" i="16"/>
  <c r="W88" i="16" s="1"/>
  <c r="X147" i="16"/>
  <c r="X153" i="16" s="1"/>
  <c r="U52" i="16"/>
  <c r="W52" i="16" s="1"/>
  <c r="X125" i="16"/>
  <c r="X131" i="16" s="1"/>
  <c r="U49" i="16"/>
  <c r="W49" i="16" s="1"/>
  <c r="S104" i="16"/>
  <c r="S110" i="16" s="1"/>
  <c r="S162" i="16"/>
  <c r="U31" i="16"/>
  <c r="W31" i="16" s="1"/>
  <c r="T105" i="16"/>
  <c r="T111" i="16" s="1"/>
  <c r="W148" i="16"/>
  <c r="W154" i="16" s="1"/>
  <c r="U182" i="16"/>
  <c r="X83" i="16"/>
  <c r="X89" i="16" s="1"/>
  <c r="T148" i="16"/>
  <c r="T154" i="16" s="1"/>
  <c r="U167" i="16"/>
  <c r="T83" i="16"/>
  <c r="T89" i="16" s="1"/>
  <c r="X105" i="16"/>
  <c r="X111" i="16" s="1"/>
  <c r="S125" i="16"/>
  <c r="S131" i="16" s="1"/>
  <c r="U104" i="16"/>
  <c r="U110" i="16" s="1"/>
  <c r="T126" i="16"/>
  <c r="T132" i="16" s="1"/>
  <c r="W104" i="16"/>
  <c r="W110" i="16" s="1"/>
  <c r="S105" i="16"/>
  <c r="S111" i="16" s="1"/>
  <c r="T104" i="16"/>
  <c r="T110" i="16" s="1"/>
  <c r="U55" i="16"/>
  <c r="W55" i="16" s="1"/>
  <c r="X104" i="16"/>
  <c r="X110" i="16" s="1"/>
  <c r="U32" i="16"/>
  <c r="W32" i="16" s="1"/>
  <c r="X126" i="16"/>
  <c r="X132" i="16" s="1"/>
  <c r="V126" i="16"/>
  <c r="V132" i="16" s="1"/>
  <c r="U126" i="16"/>
  <c r="U132" i="16" s="1"/>
  <c r="S83" i="16"/>
  <c r="S89" i="16" s="1"/>
  <c r="U62" i="16"/>
  <c r="W62" i="16" s="1"/>
  <c r="U33" i="16"/>
  <c r="W33" i="16" s="1"/>
  <c r="W125" i="16"/>
  <c r="W131" i="16" s="1"/>
  <c r="F15" i="15"/>
  <c r="Q15" i="15"/>
  <c r="D15" i="15"/>
  <c r="R15" i="15"/>
  <c r="P15" i="15"/>
  <c r="J15" i="15"/>
  <c r="L15" i="15"/>
  <c r="K15" i="15"/>
  <c r="E15" i="15"/>
  <c r="X218" i="16"/>
  <c r="S218" i="16"/>
  <c r="U218" i="16"/>
  <c r="V218" i="16"/>
  <c r="L218" i="16"/>
  <c r="O218" i="16"/>
  <c r="Q218" i="16"/>
  <c r="N218" i="16"/>
  <c r="N227" i="16"/>
  <c r="V227" i="16"/>
  <c r="Q227" i="16"/>
  <c r="O227" i="16"/>
  <c r="S227" i="16"/>
  <c r="U227" i="16"/>
  <c r="L227" i="16"/>
  <c r="X227" i="16"/>
  <c r="L22" i="8"/>
  <c r="F22" i="8"/>
  <c r="M22" i="8"/>
  <c r="G22" i="8"/>
  <c r="E22" i="8"/>
  <c r="D22" i="8"/>
  <c r="O22" i="8"/>
  <c r="N22" i="8"/>
  <c r="W229" i="16" l="1"/>
  <c r="M225" i="16"/>
  <c r="M221" i="16"/>
  <c r="T222" i="16"/>
  <c r="M222" i="16"/>
  <c r="P209" i="16"/>
  <c r="W17" i="16"/>
  <c r="P17" i="16"/>
  <c r="Y209" i="16"/>
  <c r="H11" i="14"/>
  <c r="J11" i="14"/>
  <c r="I11" i="14"/>
  <c r="R11" i="14"/>
  <c r="Q11" i="14"/>
  <c r="P11" i="14"/>
  <c r="P219" i="16"/>
  <c r="P233" i="16"/>
  <c r="T221" i="16"/>
  <c r="W223" i="16"/>
  <c r="P237" i="16"/>
  <c r="M227" i="16"/>
  <c r="W220" i="16"/>
  <c r="T228" i="16"/>
  <c r="M216" i="16"/>
  <c r="M219" i="16"/>
  <c r="W221" i="16"/>
  <c r="S12" i="15"/>
  <c r="T12" i="15"/>
  <c r="M12" i="15"/>
  <c r="N12" i="15"/>
  <c r="P221" i="16"/>
  <c r="G12" i="15"/>
  <c r="H12" i="15"/>
  <c r="M236" i="16"/>
  <c r="M229" i="16"/>
  <c r="T233" i="16"/>
  <c r="T229" i="16"/>
  <c r="T223" i="16"/>
  <c r="W232" i="16"/>
  <c r="P223" i="16"/>
  <c r="M232" i="16"/>
  <c r="P235" i="16"/>
  <c r="T237" i="16"/>
  <c r="W219" i="16"/>
  <c r="P238" i="16"/>
  <c r="R9" i="14"/>
  <c r="P9" i="14"/>
  <c r="Q9" i="14"/>
  <c r="J9" i="14"/>
  <c r="H9" i="14"/>
  <c r="I9" i="14"/>
  <c r="P9" i="8"/>
  <c r="R9" i="8"/>
  <c r="Q9" i="8"/>
  <c r="T219" i="16"/>
  <c r="I9" i="8"/>
  <c r="J9" i="8"/>
  <c r="H9" i="8"/>
  <c r="G10" i="15"/>
  <c r="H10" i="15"/>
  <c r="M10" i="15"/>
  <c r="T10" i="15"/>
  <c r="N10" i="15"/>
  <c r="S10" i="15"/>
  <c r="W237" i="16"/>
  <c r="M237" i="16"/>
  <c r="P218" i="16"/>
  <c r="T218" i="16"/>
  <c r="W177" i="16"/>
  <c r="W217" i="16"/>
  <c r="W228" i="16"/>
  <c r="J27" i="8"/>
  <c r="H27" i="8"/>
  <c r="I27" i="8"/>
  <c r="H28" i="15"/>
  <c r="G28" i="15"/>
  <c r="P27" i="14"/>
  <c r="Q27" i="14"/>
  <c r="R27" i="14"/>
  <c r="P227" i="16"/>
  <c r="W234" i="16"/>
  <c r="M234" i="16"/>
  <c r="T230" i="16"/>
  <c r="W239" i="16"/>
  <c r="T220" i="16"/>
  <c r="Q27" i="8"/>
  <c r="R27" i="8"/>
  <c r="P27" i="8"/>
  <c r="H27" i="14"/>
  <c r="I27" i="14"/>
  <c r="J27" i="14"/>
  <c r="T235" i="16"/>
  <c r="W216" i="16"/>
  <c r="N28" i="15"/>
  <c r="S28" i="15"/>
  <c r="M28" i="15"/>
  <c r="T28" i="15"/>
  <c r="M226" i="16"/>
  <c r="W233" i="16"/>
  <c r="T238" i="16"/>
  <c r="T226" i="16"/>
  <c r="P225" i="16"/>
  <c r="H17" i="15"/>
  <c r="G17" i="15"/>
  <c r="P226" i="16"/>
  <c r="J16" i="8"/>
  <c r="H16" i="8"/>
  <c r="I16" i="8"/>
  <c r="T227" i="16"/>
  <c r="W182" i="16"/>
  <c r="M217" i="16"/>
  <c r="I16" i="14"/>
  <c r="H16" i="14"/>
  <c r="J16" i="14"/>
  <c r="P216" i="16"/>
  <c r="W225" i="16"/>
  <c r="W226" i="16"/>
  <c r="P16" i="8"/>
  <c r="Q16" i="8"/>
  <c r="R16" i="8"/>
  <c r="M235" i="16"/>
  <c r="P222" i="16"/>
  <c r="M17" i="15"/>
  <c r="N17" i="15"/>
  <c r="S17" i="15"/>
  <c r="T17" i="15"/>
  <c r="P16" i="14"/>
  <c r="R16" i="14"/>
  <c r="Q16" i="14"/>
  <c r="W230" i="16"/>
  <c r="P217" i="16"/>
  <c r="G16" i="15"/>
  <c r="H16" i="15"/>
  <c r="M233" i="16"/>
  <c r="N7" i="15"/>
  <c r="S7" i="15"/>
  <c r="M7" i="15"/>
  <c r="T7" i="15"/>
  <c r="Q26" i="8"/>
  <c r="P26" i="8"/>
  <c r="R26" i="8"/>
  <c r="H26" i="15"/>
  <c r="G26" i="15"/>
  <c r="M231" i="16"/>
  <c r="J6" i="14"/>
  <c r="H6" i="14"/>
  <c r="I6" i="14"/>
  <c r="I12" i="14"/>
  <c r="H12" i="14"/>
  <c r="J12" i="14"/>
  <c r="R15" i="14"/>
  <c r="Q15" i="14"/>
  <c r="P15" i="14"/>
  <c r="H23" i="14"/>
  <c r="I23" i="14"/>
  <c r="J23" i="14"/>
  <c r="J21" i="14"/>
  <c r="H21" i="14"/>
  <c r="I21" i="14"/>
  <c r="W238" i="16"/>
  <c r="Q23" i="8"/>
  <c r="R23" i="8"/>
  <c r="P23" i="8"/>
  <c r="Q25" i="8"/>
  <c r="R25" i="8"/>
  <c r="P25" i="8"/>
  <c r="G27" i="15"/>
  <c r="H27" i="15"/>
  <c r="Q12" i="8"/>
  <c r="P12" i="8"/>
  <c r="R12" i="8"/>
  <c r="M29" i="15"/>
  <c r="N29" i="15"/>
  <c r="T29" i="15"/>
  <c r="S29" i="15"/>
  <c r="W235" i="16"/>
  <c r="H21" i="8"/>
  <c r="J21" i="8"/>
  <c r="I21" i="8"/>
  <c r="H7" i="15"/>
  <c r="G7" i="15"/>
  <c r="P28" i="8"/>
  <c r="Q28" i="8"/>
  <c r="R28" i="8"/>
  <c r="R15" i="8"/>
  <c r="P15" i="8"/>
  <c r="Q15" i="8"/>
  <c r="R6" i="14"/>
  <c r="Q6" i="14"/>
  <c r="P6" i="14"/>
  <c r="M223" i="16"/>
  <c r="I28" i="14"/>
  <c r="H28" i="14"/>
  <c r="J28" i="14"/>
  <c r="P21" i="14"/>
  <c r="Q21" i="14"/>
  <c r="R21" i="14"/>
  <c r="T216" i="16"/>
  <c r="R26" i="14"/>
  <c r="P26" i="14"/>
  <c r="Q26" i="14"/>
  <c r="H14" i="15"/>
  <c r="G14" i="15"/>
  <c r="S14" i="15"/>
  <c r="M14" i="15"/>
  <c r="N14" i="15"/>
  <c r="T14" i="15"/>
  <c r="H13" i="15"/>
  <c r="G13" i="15"/>
  <c r="T225" i="16"/>
  <c r="H22" i="15"/>
  <c r="G22" i="15"/>
  <c r="T232" i="16"/>
  <c r="P187" i="16"/>
  <c r="G29" i="15"/>
  <c r="H29" i="15"/>
  <c r="M16" i="15"/>
  <c r="T16" i="15"/>
  <c r="N16" i="15"/>
  <c r="S16" i="15"/>
  <c r="H13" i="14"/>
  <c r="J13" i="14"/>
  <c r="I13" i="14"/>
  <c r="H28" i="8"/>
  <c r="I28" i="8"/>
  <c r="J28" i="8"/>
  <c r="M24" i="15"/>
  <c r="N24" i="15"/>
  <c r="T24" i="15"/>
  <c r="S24" i="15"/>
  <c r="W231" i="16"/>
  <c r="T231" i="16"/>
  <c r="W236" i="16"/>
  <c r="P236" i="16"/>
  <c r="H15" i="14"/>
  <c r="I15" i="14"/>
  <c r="J15" i="14"/>
  <c r="R23" i="14"/>
  <c r="Q23" i="14"/>
  <c r="P23" i="14"/>
  <c r="R25" i="14"/>
  <c r="P25" i="14"/>
  <c r="Q25" i="14"/>
  <c r="I26" i="14"/>
  <c r="H26" i="14"/>
  <c r="J26" i="14"/>
  <c r="M238" i="16"/>
  <c r="J23" i="8"/>
  <c r="I23" i="8"/>
  <c r="H23" i="8"/>
  <c r="M22" i="15"/>
  <c r="S22" i="15"/>
  <c r="T22" i="15"/>
  <c r="N22" i="15"/>
  <c r="T27" i="15"/>
  <c r="M27" i="15"/>
  <c r="N27" i="15"/>
  <c r="S27" i="15"/>
  <c r="I13" i="8"/>
  <c r="J13" i="8"/>
  <c r="H13" i="8"/>
  <c r="T239" i="16"/>
  <c r="M220" i="16"/>
  <c r="J12" i="8"/>
  <c r="H12" i="8"/>
  <c r="I12" i="8"/>
  <c r="P21" i="8"/>
  <c r="Q21" i="8"/>
  <c r="R21" i="8"/>
  <c r="H26" i="8"/>
  <c r="I26" i="8"/>
  <c r="J26" i="8"/>
  <c r="P13" i="14"/>
  <c r="R13" i="14"/>
  <c r="Q13" i="14"/>
  <c r="W222" i="16"/>
  <c r="I15" i="8"/>
  <c r="J15" i="8"/>
  <c r="H15" i="8"/>
  <c r="H24" i="15"/>
  <c r="G24" i="15"/>
  <c r="M26" i="15"/>
  <c r="T26" i="15"/>
  <c r="S26" i="15"/>
  <c r="N26" i="15"/>
  <c r="P231" i="16"/>
  <c r="T236" i="16"/>
  <c r="R12" i="14"/>
  <c r="Q12" i="14"/>
  <c r="P12" i="14"/>
  <c r="Q28" i="14"/>
  <c r="P28" i="14"/>
  <c r="R28" i="14"/>
  <c r="J25" i="14"/>
  <c r="H25" i="14"/>
  <c r="I25" i="14"/>
  <c r="M13" i="15"/>
  <c r="N13" i="15"/>
  <c r="T13" i="15"/>
  <c r="S13" i="15"/>
  <c r="I25" i="8"/>
  <c r="J25" i="8"/>
  <c r="H25" i="8"/>
  <c r="Q6" i="8"/>
  <c r="P6" i="8"/>
  <c r="R6" i="8"/>
  <c r="I6" i="8"/>
  <c r="H6" i="8"/>
  <c r="J6" i="8"/>
  <c r="R13" i="8"/>
  <c r="P13" i="8"/>
  <c r="Q13" i="8"/>
  <c r="M218" i="16"/>
  <c r="M15" i="15"/>
  <c r="S15" i="15"/>
  <c r="T15" i="15"/>
  <c r="N15" i="15"/>
  <c r="W167" i="16"/>
  <c r="H7" i="8"/>
  <c r="I7" i="8"/>
  <c r="J7" i="8"/>
  <c r="S8" i="15"/>
  <c r="M8" i="15"/>
  <c r="T8" i="15"/>
  <c r="N8" i="15"/>
  <c r="G19" i="15"/>
  <c r="H19" i="15"/>
  <c r="H24" i="14"/>
  <c r="J24" i="14"/>
  <c r="I24" i="14"/>
  <c r="H20" i="14"/>
  <c r="I20" i="14"/>
  <c r="J20" i="14"/>
  <c r="N30" i="15"/>
  <c r="S30" i="15"/>
  <c r="T30" i="15"/>
  <c r="M30" i="15"/>
  <c r="R17" i="14"/>
  <c r="Q17" i="14"/>
  <c r="P17" i="14"/>
  <c r="P224" i="16"/>
  <c r="H7" i="14"/>
  <c r="J7" i="14"/>
  <c r="I7" i="14"/>
  <c r="Q10" i="14"/>
  <c r="P10" i="14"/>
  <c r="R10" i="14"/>
  <c r="P234" i="16"/>
  <c r="H22" i="14"/>
  <c r="J22" i="14"/>
  <c r="I22" i="14"/>
  <c r="J17" i="8"/>
  <c r="H17" i="8"/>
  <c r="I17" i="8"/>
  <c r="J24" i="8"/>
  <c r="H24" i="8"/>
  <c r="I24" i="8"/>
  <c r="H21" i="15"/>
  <c r="G21" i="15"/>
  <c r="H20" i="15"/>
  <c r="G20" i="15"/>
  <c r="W218" i="16"/>
  <c r="W187" i="16"/>
  <c r="I10" i="8"/>
  <c r="H10" i="8"/>
  <c r="J10" i="8"/>
  <c r="I8" i="14"/>
  <c r="H8" i="14"/>
  <c r="J8" i="14"/>
  <c r="M224" i="16"/>
  <c r="J19" i="14"/>
  <c r="I19" i="14"/>
  <c r="H19" i="14"/>
  <c r="P17" i="8"/>
  <c r="Q17" i="8"/>
  <c r="R17" i="8"/>
  <c r="J14" i="8"/>
  <c r="I14" i="8"/>
  <c r="H14" i="8"/>
  <c r="T217" i="16"/>
  <c r="I18" i="14"/>
  <c r="J18" i="14"/>
  <c r="H18" i="14"/>
  <c r="J29" i="14"/>
  <c r="H29" i="14"/>
  <c r="I29" i="14"/>
  <c r="H19" i="8"/>
  <c r="I19" i="8"/>
  <c r="J19" i="8"/>
  <c r="Q19" i="8"/>
  <c r="P19" i="8"/>
  <c r="R19" i="8"/>
  <c r="N162" i="16"/>
  <c r="P162" i="16"/>
  <c r="N25" i="15"/>
  <c r="T25" i="15"/>
  <c r="M25" i="15"/>
  <c r="S25" i="15"/>
  <c r="M21" i="15"/>
  <c r="T21" i="15"/>
  <c r="N21" i="15"/>
  <c r="S21" i="15"/>
  <c r="Q22" i="8"/>
  <c r="R22" i="8"/>
  <c r="P22" i="8"/>
  <c r="S19" i="15"/>
  <c r="T19" i="15"/>
  <c r="M19" i="15"/>
  <c r="N19" i="15"/>
  <c r="Q24" i="14"/>
  <c r="R24" i="14"/>
  <c r="P24" i="14"/>
  <c r="M23" i="15"/>
  <c r="S23" i="15"/>
  <c r="T23" i="15"/>
  <c r="N23" i="15"/>
  <c r="H23" i="15"/>
  <c r="G23" i="15"/>
  <c r="I17" i="14"/>
  <c r="J17" i="14"/>
  <c r="H17" i="14"/>
  <c r="W224" i="16"/>
  <c r="Q18" i="8"/>
  <c r="P18" i="8"/>
  <c r="R18" i="8"/>
  <c r="P230" i="16"/>
  <c r="P239" i="16"/>
  <c r="R22" i="14"/>
  <c r="P22" i="14"/>
  <c r="Q22" i="14"/>
  <c r="P18" i="14"/>
  <c r="Q18" i="14"/>
  <c r="R18" i="14"/>
  <c r="H20" i="8"/>
  <c r="J20" i="8"/>
  <c r="I20" i="8"/>
  <c r="P29" i="14"/>
  <c r="Q29" i="14"/>
  <c r="R29" i="14"/>
  <c r="P232" i="16"/>
  <c r="S18" i="15"/>
  <c r="M18" i="15"/>
  <c r="N18" i="15"/>
  <c r="T18" i="15"/>
  <c r="T9" i="15"/>
  <c r="S9" i="15"/>
  <c r="M9" i="15"/>
  <c r="N9" i="15"/>
  <c r="H14" i="14"/>
  <c r="J14" i="14"/>
  <c r="I14" i="14"/>
  <c r="P177" i="16"/>
  <c r="H11" i="15"/>
  <c r="G11" i="15"/>
  <c r="H25" i="15"/>
  <c r="G25" i="15"/>
  <c r="R29" i="8"/>
  <c r="Q29" i="8"/>
  <c r="P29" i="8"/>
  <c r="I22" i="8"/>
  <c r="J22" i="8"/>
  <c r="H22" i="8"/>
  <c r="W227" i="16"/>
  <c r="H15" i="15"/>
  <c r="G15" i="15"/>
  <c r="U162" i="16"/>
  <c r="W162" i="16"/>
  <c r="R7" i="8"/>
  <c r="P7" i="8"/>
  <c r="Q7" i="8"/>
  <c r="G8" i="15"/>
  <c r="H8" i="15"/>
  <c r="Q10" i="8"/>
  <c r="R10" i="8"/>
  <c r="P10" i="8"/>
  <c r="R20" i="14"/>
  <c r="Q20" i="14"/>
  <c r="P20" i="14"/>
  <c r="G30" i="15"/>
  <c r="H30" i="15"/>
  <c r="P229" i="16"/>
  <c r="P8" i="14"/>
  <c r="Q8" i="14"/>
  <c r="R8" i="14"/>
  <c r="T224" i="16"/>
  <c r="R7" i="14"/>
  <c r="Q7" i="14"/>
  <c r="P7" i="14"/>
  <c r="J10" i="14"/>
  <c r="I10" i="14"/>
  <c r="H10" i="14"/>
  <c r="H18" i="8"/>
  <c r="I18" i="8"/>
  <c r="J18" i="8"/>
  <c r="T234" i="16"/>
  <c r="M230" i="16"/>
  <c r="M239" i="16"/>
  <c r="Q19" i="14"/>
  <c r="R19" i="14"/>
  <c r="P19" i="14"/>
  <c r="P8" i="8"/>
  <c r="Q8" i="8"/>
  <c r="R8" i="8"/>
  <c r="J8" i="8"/>
  <c r="I8" i="8"/>
  <c r="H8" i="8"/>
  <c r="P14" i="8"/>
  <c r="R14" i="8"/>
  <c r="Q14" i="8"/>
  <c r="P220" i="16"/>
  <c r="Q24" i="8"/>
  <c r="P24" i="8"/>
  <c r="R24" i="8"/>
  <c r="P20" i="8"/>
  <c r="Q20" i="8"/>
  <c r="R20" i="8"/>
  <c r="G18" i="15"/>
  <c r="H18" i="15"/>
  <c r="G9" i="15"/>
  <c r="H9" i="15"/>
  <c r="P14" i="14"/>
  <c r="R14" i="14"/>
  <c r="Q14" i="14"/>
  <c r="P182" i="16"/>
  <c r="S11" i="15"/>
  <c r="M11" i="15"/>
  <c r="N11" i="15"/>
  <c r="T11" i="15"/>
  <c r="M228" i="16"/>
  <c r="J29" i="8"/>
  <c r="I29" i="8"/>
  <c r="H29" i="8"/>
  <c r="S20" i="15"/>
  <c r="M20" i="15"/>
  <c r="N20" i="15"/>
  <c r="T20" i="15"/>
  <c r="AE555" i="7"/>
  <c r="J321" i="7"/>
  <c r="Z648" i="7"/>
  <c r="AF339" i="7"/>
  <c r="F147" i="7"/>
  <c r="R341" i="7"/>
  <c r="AE380" i="7"/>
  <c r="AC542" i="7"/>
  <c r="L360" i="7"/>
  <c r="N377" i="7"/>
  <c r="C249" i="7"/>
  <c r="M393" i="7"/>
  <c r="T520" i="7"/>
  <c r="P638" i="7"/>
  <c r="AC250" i="7"/>
  <c r="AF402" i="7"/>
  <c r="P265" i="7"/>
  <c r="AE59" i="7"/>
  <c r="N660" i="7"/>
  <c r="H615" i="7"/>
  <c r="R426" i="7"/>
  <c r="S403" i="7"/>
  <c r="V164" i="7"/>
  <c r="AF109" i="7"/>
  <c r="AE276" i="7"/>
  <c r="I49" i="7"/>
  <c r="W344" i="7"/>
  <c r="E625" i="7"/>
  <c r="E686" i="7"/>
  <c r="Q658" i="7"/>
  <c r="P518" i="7"/>
  <c r="Y333" i="7"/>
  <c r="N416" i="7"/>
  <c r="U453" i="7"/>
  <c r="K611" i="7"/>
  <c r="G815" i="7"/>
  <c r="E495" i="7"/>
  <c r="K357" i="7"/>
  <c r="M564" i="7"/>
  <c r="R658" i="7"/>
  <c r="Q437" i="7"/>
  <c r="Z381" i="7"/>
  <c r="R657" i="7"/>
  <c r="I447" i="7"/>
  <c r="AF165" i="7"/>
  <c r="Z224" i="7"/>
  <c r="G29" i="7"/>
  <c r="U603" i="7"/>
  <c r="Q99" i="7"/>
  <c r="L541" i="7"/>
  <c r="J230" i="7"/>
  <c r="U401" i="7"/>
  <c r="S67" i="7"/>
  <c r="T434" i="7"/>
  <c r="AB76" i="7"/>
  <c r="AE554" i="7"/>
  <c r="H640" i="7"/>
  <c r="L579" i="7"/>
  <c r="P698" i="7"/>
  <c r="AD671" i="7"/>
  <c r="AA710" i="7"/>
  <c r="Y418" i="7"/>
  <c r="S265" i="7"/>
  <c r="AF579" i="7"/>
  <c r="AC399" i="7"/>
  <c r="P824" i="7"/>
  <c r="E145" i="7"/>
  <c r="R196" i="7"/>
  <c r="M135" i="7"/>
  <c r="F150" i="7"/>
  <c r="S173" i="7"/>
  <c r="AC438" i="7"/>
  <c r="AD17" i="7"/>
  <c r="U61" i="7"/>
  <c r="H406" i="7"/>
  <c r="M402" i="7"/>
  <c r="Y156" i="7"/>
  <c r="V464" i="7"/>
  <c r="N439" i="7"/>
  <c r="AD809" i="7"/>
  <c r="C348" i="7"/>
  <c r="E19" i="7"/>
  <c r="C543" i="7"/>
  <c r="K823" i="7"/>
  <c r="R440" i="7"/>
  <c r="X275" i="7"/>
  <c r="V403" i="7"/>
  <c r="S529" i="7"/>
  <c r="AA364" i="7"/>
  <c r="V220" i="7"/>
  <c r="AA449" i="7"/>
  <c r="C575" i="7"/>
  <c r="I76" i="7"/>
  <c r="U216" i="7"/>
  <c r="S671" i="7"/>
  <c r="Z494" i="7"/>
  <c r="AA774" i="7"/>
  <c r="K462" i="7"/>
  <c r="V752" i="7"/>
  <c r="K654" i="7"/>
  <c r="AB269" i="7"/>
  <c r="O290" i="7"/>
  <c r="Y662" i="7"/>
  <c r="AA98" i="7"/>
  <c r="AA9" i="7"/>
  <c r="S638" i="7"/>
  <c r="D657" i="7"/>
  <c r="O284" i="7"/>
  <c r="Y173" i="7"/>
  <c r="H186" i="7"/>
  <c r="AE395" i="7"/>
  <c r="AA216" i="7"/>
  <c r="X251" i="7"/>
  <c r="AF696" i="7"/>
  <c r="Z382" i="7"/>
  <c r="Z647" i="7"/>
  <c r="R775" i="7"/>
  <c r="AE358" i="7"/>
  <c r="T826" i="7"/>
  <c r="Q780" i="7"/>
  <c r="AA567" i="7"/>
  <c r="S689" i="7"/>
  <c r="C179" i="7"/>
  <c r="L481" i="7"/>
  <c r="AA697" i="7"/>
  <c r="J290" i="7"/>
  <c r="H592" i="7"/>
  <c r="U593" i="7"/>
  <c r="AD520" i="7"/>
  <c r="E5" i="7"/>
  <c r="X819" i="7"/>
  <c r="K6" i="7"/>
  <c r="C9" i="7"/>
  <c r="AA588" i="7"/>
  <c r="Y507" i="7"/>
  <c r="L11" i="7"/>
  <c r="N394" i="7"/>
  <c r="T741" i="7"/>
  <c r="R686" i="7"/>
  <c r="U482" i="7"/>
  <c r="AC676" i="7"/>
  <c r="R654" i="7"/>
  <c r="V380" i="7"/>
  <c r="S411" i="7"/>
  <c r="U342" i="7"/>
  <c r="P426" i="7"/>
  <c r="G464" i="7"/>
  <c r="X228" i="7"/>
  <c r="K203" i="7"/>
  <c r="G717" i="7"/>
  <c r="N799" i="7"/>
  <c r="AC380" i="7"/>
  <c r="S626" i="7"/>
  <c r="F155" i="7"/>
  <c r="H358" i="7"/>
  <c r="T742" i="7"/>
  <c r="AC638" i="7"/>
  <c r="X611" i="7"/>
  <c r="G234" i="7"/>
  <c r="Y424" i="7"/>
  <c r="K515" i="7"/>
  <c r="J646" i="7"/>
  <c r="D439" i="7"/>
  <c r="K366" i="7"/>
  <c r="H689" i="7"/>
  <c r="AC263" i="7"/>
  <c r="X364" i="7"/>
  <c r="W717" i="7"/>
  <c r="C610" i="7"/>
  <c r="Q498" i="7"/>
  <c r="AF131" i="7"/>
  <c r="L795" i="7"/>
  <c r="AF394" i="7"/>
  <c r="M776" i="7"/>
  <c r="AC533" i="7"/>
  <c r="W33" i="7"/>
  <c r="Y696" i="7"/>
  <c r="AF695" i="7"/>
  <c r="AD425" i="7"/>
  <c r="P462" i="7"/>
  <c r="I286" i="7"/>
  <c r="Z579" i="7"/>
  <c r="X725" i="7"/>
  <c r="U452" i="7"/>
  <c r="AF230" i="7"/>
  <c r="L99" i="7"/>
  <c r="X623" i="7"/>
  <c r="U517" i="7"/>
  <c r="Z479" i="7"/>
  <c r="M278" i="7"/>
  <c r="K111" i="7"/>
  <c r="AB690" i="7"/>
  <c r="AC746" i="7"/>
  <c r="AE304" i="7"/>
  <c r="I566" i="7"/>
  <c r="W379" i="7"/>
  <c r="P693" i="7"/>
  <c r="C381" i="7"/>
  <c r="X24" i="7"/>
  <c r="S278" i="7"/>
  <c r="R459" i="7"/>
  <c r="W299" i="7"/>
  <c r="E823" i="7"/>
  <c r="N661" i="7"/>
  <c r="E791" i="7"/>
  <c r="N786" i="7"/>
  <c r="Y658" i="7"/>
  <c r="C291" i="7"/>
  <c r="M448" i="7"/>
  <c r="P650" i="7"/>
  <c r="U10" i="7"/>
  <c r="Q663" i="7"/>
  <c r="Q580" i="7"/>
  <c r="M67" i="7"/>
  <c r="AB654" i="7"/>
  <c r="L521" i="7"/>
  <c r="D836" i="7"/>
  <c r="F32" i="7"/>
  <c r="F705" i="7"/>
  <c r="U786" i="7"/>
  <c r="E659" i="7"/>
  <c r="AD221" i="7"/>
  <c r="Y199" i="7"/>
  <c r="AC609" i="7"/>
  <c r="B61" i="20"/>
  <c r="AC390" i="7"/>
  <c r="D333" i="7"/>
  <c r="K392" i="7"/>
  <c r="W515" i="7"/>
  <c r="Z476" i="7"/>
  <c r="F308" i="7"/>
  <c r="Z625" i="7"/>
  <c r="J431" i="7"/>
  <c r="V138" i="7"/>
  <c r="H133" i="7"/>
  <c r="AF731" i="7"/>
  <c r="AF428" i="7"/>
  <c r="E371" i="7"/>
  <c r="AC18" i="7"/>
  <c r="O658" i="7"/>
  <c r="K196" i="7"/>
  <c r="AE830" i="7"/>
  <c r="K191" i="7"/>
  <c r="P682" i="7"/>
  <c r="AE660" i="7"/>
  <c r="AF593" i="7"/>
  <c r="Z549" i="7"/>
  <c r="C57" i="36"/>
  <c r="D676" i="7"/>
  <c r="Z611" i="7"/>
  <c r="AB498" i="7"/>
  <c r="AC123" i="7"/>
  <c r="L495" i="7"/>
  <c r="E611" i="7"/>
  <c r="H732" i="7"/>
  <c r="AB593" i="7"/>
  <c r="AE260" i="7"/>
  <c r="AB691" i="7"/>
  <c r="H18" i="7"/>
  <c r="I237" i="7"/>
  <c r="Z499" i="7"/>
  <c r="AC610" i="7"/>
  <c r="N348" i="7"/>
  <c r="F780" i="7"/>
  <c r="P809" i="7"/>
  <c r="Q394" i="7"/>
  <c r="J403" i="7"/>
  <c r="X63" i="7"/>
  <c r="K497" i="7"/>
  <c r="AA611" i="7"/>
  <c r="K242" i="7"/>
  <c r="N655" i="7"/>
  <c r="AE753" i="7"/>
  <c r="K815" i="7"/>
  <c r="Z74" i="7"/>
  <c r="J441" i="7"/>
  <c r="V251" i="7"/>
  <c r="AD307" i="7"/>
  <c r="Z374" i="7"/>
  <c r="AB444" i="7"/>
  <c r="D379" i="7"/>
  <c r="AE88" i="7"/>
  <c r="AB15" i="7"/>
  <c r="C727" i="7"/>
  <c r="G449" i="7"/>
  <c r="J779" i="7"/>
  <c r="AB686" i="7"/>
  <c r="O195" i="7"/>
  <c r="C786" i="7"/>
  <c r="AE523" i="7"/>
  <c r="G182" i="7"/>
  <c r="J45" i="7"/>
  <c r="R122" i="7"/>
  <c r="H762" i="7"/>
  <c r="AE535" i="7"/>
  <c r="T95" i="7"/>
  <c r="S218" i="7"/>
  <c r="V534" i="7"/>
  <c r="J661" i="7"/>
  <c r="N9" i="7"/>
  <c r="Z441" i="7"/>
  <c r="AD170" i="7"/>
  <c r="K376" i="7"/>
  <c r="B40" i="20"/>
  <c r="P33" i="7"/>
  <c r="W449" i="7"/>
  <c r="P829" i="7"/>
  <c r="AC558" i="7"/>
  <c r="C403" i="7"/>
  <c r="V26" i="7"/>
  <c r="X14" i="7"/>
  <c r="X130" i="7"/>
  <c r="Z601" i="7"/>
  <c r="AD249" i="7"/>
  <c r="N366" i="7"/>
  <c r="X728" i="7"/>
  <c r="W238" i="7"/>
  <c r="G230" i="7"/>
  <c r="U62" i="7"/>
  <c r="AE648" i="7"/>
  <c r="C566" i="7"/>
  <c r="K520" i="7"/>
  <c r="AD206" i="7"/>
  <c r="P10" i="7"/>
  <c r="AA273" i="7"/>
  <c r="AC554" i="7"/>
  <c r="N708" i="7"/>
  <c r="G365" i="7"/>
  <c r="G516" i="7"/>
  <c r="Y530" i="7"/>
  <c r="V636" i="7"/>
  <c r="W741" i="7"/>
  <c r="E566" i="7"/>
  <c r="D435" i="7"/>
  <c r="H119" i="7"/>
  <c r="Y612" i="7"/>
  <c r="L113" i="7"/>
  <c r="N464" i="7"/>
  <c r="V110" i="7"/>
  <c r="T290" i="7"/>
  <c r="R800" i="7"/>
  <c r="Y30" i="7"/>
  <c r="S182" i="7"/>
  <c r="O610" i="7"/>
  <c r="F25" i="7"/>
  <c r="T189" i="7"/>
  <c r="J519" i="7"/>
  <c r="U511" i="7"/>
  <c r="E260" i="7"/>
  <c r="B45" i="20"/>
  <c r="O501" i="7"/>
  <c r="P425" i="7"/>
  <c r="R413" i="7"/>
  <c r="Z265" i="7"/>
  <c r="Q320" i="7"/>
  <c r="B71" i="20"/>
  <c r="Y184" i="7"/>
  <c r="C779" i="7"/>
  <c r="T800" i="7"/>
  <c r="T91" i="7"/>
  <c r="I634" i="7"/>
  <c r="AC836" i="7"/>
  <c r="U56" i="7"/>
  <c r="V390" i="7"/>
  <c r="J498" i="7"/>
  <c r="N533" i="7"/>
  <c r="S185" i="7"/>
  <c r="E519" i="7"/>
  <c r="C516" i="7"/>
  <c r="T367" i="7"/>
  <c r="T659" i="7"/>
  <c r="AC383" i="7"/>
  <c r="Y134" i="7"/>
  <c r="Z605" i="7"/>
  <c r="F202" i="7"/>
  <c r="F182" i="7"/>
  <c r="AB656" i="7"/>
  <c r="F798" i="7"/>
  <c r="O683" i="7"/>
  <c r="AD431" i="7"/>
  <c r="Q138" i="7"/>
  <c r="R271" i="7"/>
  <c r="C63" i="7"/>
  <c r="F236" i="7"/>
  <c r="F58" i="36"/>
  <c r="AA516" i="7"/>
  <c r="L657" i="7"/>
  <c r="AB777" i="7"/>
  <c r="L570" i="7"/>
  <c r="P130" i="7"/>
  <c r="P438" i="7"/>
  <c r="M648" i="7"/>
  <c r="AA225" i="7"/>
  <c r="AD529" i="7"/>
  <c r="Z101" i="7"/>
  <c r="I390" i="7"/>
  <c r="F557" i="7"/>
  <c r="Z523" i="7"/>
  <c r="N306" i="7"/>
  <c r="I41" i="7"/>
  <c r="E231" i="7"/>
  <c r="T530" i="7"/>
  <c r="J517" i="7"/>
  <c r="E424" i="7"/>
  <c r="P100" i="7"/>
  <c r="V753" i="7"/>
  <c r="K31" i="7"/>
  <c r="L193" i="7"/>
  <c r="N438" i="7"/>
  <c r="H88" i="7"/>
  <c r="C334" i="7"/>
  <c r="G271" i="7"/>
  <c r="Y622" i="7"/>
  <c r="AA639" i="7"/>
  <c r="I273" i="7"/>
  <c r="Y452" i="7"/>
  <c r="R835" i="7"/>
  <c r="I236" i="7"/>
  <c r="R803" i="7"/>
  <c r="G404" i="7"/>
  <c r="AA640" i="7"/>
  <c r="K63" i="7"/>
  <c r="V825" i="7"/>
  <c r="W266" i="7"/>
  <c r="C476" i="7"/>
  <c r="Z416" i="7"/>
  <c r="W790" i="7"/>
  <c r="R812" i="7"/>
  <c r="Q250" i="7"/>
  <c r="K570" i="7"/>
  <c r="AF31" i="7"/>
  <c r="E589" i="7"/>
  <c r="D259" i="7"/>
  <c r="AB215" i="7"/>
  <c r="Y832" i="7"/>
  <c r="AE18" i="7"/>
  <c r="D811" i="7"/>
  <c r="O679" i="7"/>
  <c r="E693" i="7"/>
  <c r="E603" i="7"/>
  <c r="P360" i="7"/>
  <c r="O813" i="7"/>
  <c r="O780" i="7"/>
  <c r="O534" i="7"/>
  <c r="Q809" i="7"/>
  <c r="S691" i="7"/>
  <c r="R585" i="7"/>
  <c r="F816" i="7"/>
  <c r="Z781" i="7"/>
  <c r="U676" i="7"/>
  <c r="AE345" i="7"/>
  <c r="I75" i="7"/>
  <c r="AE724" i="7"/>
  <c r="P42" i="7"/>
  <c r="F533" i="7"/>
  <c r="D708" i="7"/>
  <c r="Q157" i="7"/>
  <c r="X301" i="7"/>
  <c r="V621" i="7"/>
  <c r="D298" i="7"/>
  <c r="Z28" i="7"/>
  <c r="AF624" i="7"/>
  <c r="S604" i="7"/>
  <c r="Z299" i="7"/>
  <c r="O536" i="7"/>
  <c r="V541" i="7"/>
  <c r="I355" i="7"/>
  <c r="Q838" i="7"/>
  <c r="G146" i="7"/>
  <c r="Q494" i="7"/>
  <c r="H254" i="7"/>
  <c r="AE410" i="7"/>
  <c r="C641" i="7"/>
  <c r="I332" i="7"/>
  <c r="N429" i="7"/>
  <c r="L214" i="7"/>
  <c r="L549" i="7"/>
  <c r="C60" i="7"/>
  <c r="U628" i="7"/>
  <c r="Q628" i="7"/>
  <c r="AB379" i="7"/>
  <c r="J378" i="7"/>
  <c r="F669" i="7"/>
  <c r="M710" i="7"/>
  <c r="R556" i="7"/>
  <c r="K661" i="7"/>
  <c r="L334" i="7"/>
  <c r="S474" i="7"/>
  <c r="AF216" i="7"/>
  <c r="P754" i="7"/>
  <c r="AE809" i="7"/>
  <c r="M815" i="7"/>
  <c r="S254" i="7"/>
  <c r="F331" i="7"/>
  <c r="W707" i="7"/>
  <c r="K403" i="7"/>
  <c r="Z694" i="7"/>
  <c r="M417" i="7"/>
  <c r="U500" i="7"/>
  <c r="AB266" i="7"/>
  <c r="E430" i="7"/>
  <c r="O498" i="7"/>
  <c r="AF543" i="7"/>
  <c r="W781" i="7"/>
  <c r="Q614" i="7"/>
  <c r="R710" i="7"/>
  <c r="X123" i="7"/>
  <c r="Z811" i="7"/>
  <c r="AC124" i="7"/>
  <c r="Z437" i="7"/>
  <c r="Y242" i="7"/>
  <c r="U344" i="7"/>
  <c r="N18" i="7"/>
  <c r="AD545" i="7"/>
  <c r="T370" i="7"/>
  <c r="N749" i="7"/>
  <c r="Q59" i="7"/>
  <c r="E541" i="7"/>
  <c r="L461" i="7"/>
  <c r="M20" i="7"/>
  <c r="AF500" i="7"/>
  <c r="U448" i="7"/>
  <c r="M475" i="7"/>
  <c r="D694" i="7"/>
  <c r="S791" i="7"/>
  <c r="AB552" i="7"/>
  <c r="M690" i="7"/>
  <c r="U825" i="7"/>
  <c r="S823" i="7"/>
  <c r="O340" i="7"/>
  <c r="AC813" i="7"/>
  <c r="AD192" i="7"/>
  <c r="AC745" i="7"/>
  <c r="O530" i="7"/>
  <c r="AE485" i="7"/>
  <c r="G784" i="7"/>
  <c r="O256" i="7"/>
  <c r="W648" i="7"/>
  <c r="N671" i="7"/>
  <c r="E151" i="7"/>
  <c r="Z587" i="7"/>
  <c r="M724" i="7"/>
  <c r="N486" i="7"/>
  <c r="Z795" i="7"/>
  <c r="K485" i="7"/>
  <c r="AB774" i="7"/>
  <c r="K121" i="7"/>
  <c r="X464" i="7"/>
  <c r="I39" i="7"/>
  <c r="K424" i="7"/>
  <c r="S533" i="7"/>
  <c r="I383" i="7"/>
  <c r="P269" i="7"/>
  <c r="V94" i="7"/>
  <c r="J409" i="7"/>
  <c r="AC375" i="7"/>
  <c r="D616" i="7"/>
  <c r="O577" i="7"/>
  <c r="T287" i="7"/>
  <c r="U193" i="7"/>
  <c r="N508" i="7"/>
  <c r="K727" i="7"/>
  <c r="N31" i="7"/>
  <c r="Z506" i="7"/>
  <c r="M484" i="7"/>
  <c r="AF368" i="7"/>
  <c r="V473" i="7"/>
  <c r="I514" i="7"/>
  <c r="X166" i="7"/>
  <c r="AE45" i="7"/>
  <c r="U274" i="7"/>
  <c r="AD98" i="7"/>
  <c r="AA638" i="7"/>
  <c r="AE650" i="7"/>
  <c r="J810" i="7"/>
  <c r="AE672" i="7"/>
  <c r="Q830" i="7"/>
  <c r="T179" i="7"/>
  <c r="C25" i="36"/>
  <c r="U711" i="7"/>
  <c r="R112" i="7"/>
  <c r="Q361" i="7"/>
  <c r="F508" i="7"/>
  <c r="G31" i="36"/>
  <c r="M15" i="7"/>
  <c r="T763" i="7"/>
  <c r="T542" i="7"/>
  <c r="F635" i="7"/>
  <c r="AA815" i="7"/>
  <c r="V469" i="7"/>
  <c r="F383" i="7"/>
  <c r="AE16" i="7"/>
  <c r="S469" i="7"/>
  <c r="AA91" i="7"/>
  <c r="AE221" i="7"/>
  <c r="K813" i="7"/>
  <c r="Y110" i="7"/>
  <c r="E429" i="7"/>
  <c r="S158" i="7"/>
  <c r="K182" i="7"/>
  <c r="L692" i="7"/>
  <c r="O655" i="7"/>
  <c r="J220" i="7"/>
  <c r="U41" i="7"/>
  <c r="Y319" i="7"/>
  <c r="Y272" i="7"/>
  <c r="J414" i="7"/>
  <c r="Q112" i="7"/>
  <c r="W627" i="7"/>
  <c r="I379" i="7"/>
  <c r="AF589" i="7"/>
  <c r="O794" i="7"/>
  <c r="J202" i="7"/>
  <c r="K377" i="7"/>
  <c r="S530" i="7"/>
  <c r="I686" i="7"/>
  <c r="O690" i="7"/>
  <c r="J10" i="7"/>
  <c r="R138" i="7"/>
  <c r="W684" i="7"/>
  <c r="R636" i="7"/>
  <c r="C313" i="7"/>
  <c r="AB798" i="7"/>
  <c r="M225" i="7"/>
  <c r="M496" i="7"/>
  <c r="D472" i="7"/>
  <c r="D494" i="7"/>
  <c r="AA190" i="7"/>
  <c r="AA535" i="7"/>
  <c r="G662" i="7"/>
  <c r="C41" i="7"/>
  <c r="M264" i="7"/>
  <c r="K170" i="7"/>
  <c r="Z344" i="7"/>
  <c r="N46" i="7"/>
  <c r="O832" i="7"/>
  <c r="N270" i="7"/>
  <c r="V32" i="7"/>
  <c r="K641" i="7"/>
  <c r="AD291" i="7"/>
  <c r="D535" i="7"/>
  <c r="AA601" i="7"/>
  <c r="G333" i="7"/>
  <c r="AF219" i="7"/>
  <c r="O171" i="7"/>
  <c r="X300" i="7"/>
  <c r="X591" i="7"/>
  <c r="M481" i="7"/>
  <c r="AC21" i="7"/>
  <c r="F694" i="7"/>
  <c r="K669" i="7"/>
  <c r="R508" i="7"/>
  <c r="R728" i="7"/>
  <c r="T166" i="7"/>
  <c r="AC17" i="7"/>
  <c r="AB305" i="7"/>
  <c r="AD32" i="7"/>
  <c r="Y759" i="7"/>
  <c r="W400" i="7"/>
  <c r="AA169" i="7"/>
  <c r="D523" i="7"/>
  <c r="C276" i="7"/>
  <c r="L224" i="7"/>
  <c r="Z135" i="7"/>
  <c r="R567" i="7"/>
  <c r="Z368" i="7"/>
  <c r="E682" i="7"/>
  <c r="V112" i="7"/>
  <c r="T255" i="7"/>
  <c r="E342" i="7"/>
  <c r="S77" i="7"/>
  <c r="L614" i="7"/>
  <c r="U530" i="7"/>
  <c r="U648" i="7"/>
  <c r="D132" i="7"/>
  <c r="R65" i="7"/>
  <c r="K151" i="7"/>
  <c r="S396" i="7"/>
  <c r="Q21" i="7"/>
  <c r="P662" i="7"/>
  <c r="O402" i="7"/>
  <c r="L589" i="7"/>
  <c r="AB53" i="7"/>
  <c r="Z339" i="7"/>
  <c r="AF679" i="7"/>
  <c r="E173" i="7"/>
  <c r="L764" i="7"/>
  <c r="Y775" i="7"/>
  <c r="I358" i="7"/>
  <c r="E732" i="7"/>
  <c r="I298" i="7"/>
  <c r="I511" i="7"/>
  <c r="D98" i="7"/>
  <c r="AA205" i="7"/>
  <c r="AA540" i="7"/>
  <c r="E819" i="7"/>
  <c r="C380" i="7"/>
  <c r="E657" i="7"/>
  <c r="R253" i="7"/>
  <c r="L405" i="7"/>
  <c r="Q651" i="7"/>
  <c r="R355" i="7"/>
  <c r="X581" i="7"/>
  <c r="W521" i="7"/>
  <c r="AD265" i="7"/>
  <c r="G553" i="7"/>
  <c r="V195" i="7"/>
  <c r="AB79" i="7"/>
  <c r="V103" i="7"/>
  <c r="W216" i="7"/>
  <c r="V487" i="7"/>
  <c r="J698" i="7"/>
  <c r="H33" i="7"/>
  <c r="Y813" i="7"/>
  <c r="O412" i="7"/>
  <c r="T254" i="7"/>
  <c r="G8" i="7"/>
  <c r="F504" i="7"/>
  <c r="AD304" i="7"/>
  <c r="G811" i="7"/>
  <c r="F636" i="7"/>
  <c r="E698" i="7"/>
  <c r="C494" i="7"/>
  <c r="N116" i="7"/>
  <c r="C189" i="7"/>
  <c r="V546" i="7"/>
  <c r="W767" i="7"/>
  <c r="W68" i="7"/>
  <c r="V250" i="7"/>
  <c r="K636" i="7"/>
  <c r="Y171" i="7"/>
  <c r="AA54" i="7"/>
  <c r="F310" i="7"/>
  <c r="J41" i="7"/>
  <c r="F99" i="7"/>
  <c r="X253" i="7"/>
  <c r="N62" i="7"/>
  <c r="AB207" i="7"/>
  <c r="S637" i="7"/>
  <c r="E588" i="7"/>
  <c r="B59" i="20"/>
  <c r="V479" i="7"/>
  <c r="M623" i="7"/>
  <c r="E504" i="7"/>
  <c r="X578" i="7"/>
  <c r="V418" i="7"/>
  <c r="L196" i="7"/>
  <c r="AB219" i="7"/>
  <c r="N838" i="7"/>
  <c r="T557" i="7"/>
  <c r="W505" i="7"/>
  <c r="S180" i="7"/>
  <c r="S462" i="7"/>
  <c r="I96" i="7"/>
  <c r="U261" i="7"/>
  <c r="L134" i="7"/>
  <c r="AC79" i="7"/>
  <c r="L602" i="7"/>
  <c r="J462" i="7"/>
  <c r="J761" i="7"/>
  <c r="G658" i="7"/>
  <c r="G298" i="7"/>
  <c r="T464" i="7"/>
  <c r="AF662" i="7"/>
  <c r="AF89" i="7"/>
  <c r="Q119" i="7"/>
  <c r="I167" i="7"/>
  <c r="L532" i="7"/>
  <c r="D278" i="7"/>
  <c r="X530" i="7"/>
  <c r="J835" i="7"/>
  <c r="X761" i="7"/>
  <c r="P147" i="7"/>
  <c r="X671" i="7"/>
  <c r="L186" i="7"/>
  <c r="C659" i="7"/>
  <c r="AA356" i="7"/>
  <c r="I801" i="7"/>
  <c r="G261" i="7"/>
  <c r="N606" i="7"/>
  <c r="X431" i="7"/>
  <c r="Z199" i="7"/>
  <c r="Y259" i="7"/>
  <c r="H6" i="7"/>
  <c r="O332" i="7"/>
  <c r="Y181" i="7"/>
  <c r="H711" i="7"/>
  <c r="C115" i="7"/>
  <c r="Z231" i="7"/>
  <c r="Y518" i="7"/>
  <c r="T81" i="7"/>
  <c r="AA586" i="7"/>
  <c r="AF732" i="7"/>
  <c r="AC797" i="7"/>
  <c r="AC137" i="7"/>
  <c r="AF509" i="7"/>
  <c r="W801" i="7"/>
  <c r="S822" i="7"/>
  <c r="AB837" i="7"/>
  <c r="Z471" i="7"/>
  <c r="O739" i="7"/>
  <c r="AD239" i="7"/>
  <c r="Q285" i="7"/>
  <c r="AC67" i="7"/>
  <c r="J708" i="7"/>
  <c r="S676" i="7"/>
  <c r="U824" i="7"/>
  <c r="AD532" i="7"/>
  <c r="AF151" i="7"/>
  <c r="T55" i="7"/>
  <c r="L681" i="7"/>
  <c r="J63" i="7"/>
  <c r="U681" i="7"/>
  <c r="W313" i="7"/>
  <c r="R415" i="7"/>
  <c r="L264" i="7"/>
  <c r="Y830" i="7"/>
  <c r="N399" i="7"/>
  <c r="AC647" i="7"/>
  <c r="F18" i="7"/>
  <c r="O25" i="7"/>
  <c r="D225" i="7"/>
  <c r="K660" i="7"/>
  <c r="C591" i="7"/>
  <c r="AE190" i="7"/>
  <c r="AB41" i="7"/>
  <c r="AB45" i="7"/>
  <c r="AD52" i="7"/>
  <c r="M474" i="7"/>
  <c r="AF263" i="7"/>
  <c r="B34" i="20"/>
  <c r="J5" i="7"/>
  <c r="K285" i="7"/>
  <c r="H801" i="7"/>
  <c r="Q826" i="7"/>
  <c r="O77" i="7"/>
  <c r="X215" i="7"/>
  <c r="AF120" i="7"/>
  <c r="E394" i="7"/>
  <c r="T429" i="7"/>
  <c r="V123" i="7"/>
  <c r="B63" i="20"/>
  <c r="S361" i="7"/>
  <c r="J605" i="7"/>
  <c r="K810" i="7"/>
  <c r="M130" i="7"/>
  <c r="E481" i="7"/>
  <c r="AD462" i="7"/>
  <c r="H296" i="7"/>
  <c r="D706" i="7"/>
  <c r="I509" i="7"/>
  <c r="AD44" i="7"/>
  <c r="M834" i="7"/>
  <c r="R300" i="7"/>
  <c r="D103" i="7"/>
  <c r="K19" i="7"/>
  <c r="L750" i="7"/>
  <c r="M732" i="7"/>
  <c r="H707" i="7"/>
  <c r="D810" i="7"/>
  <c r="R640" i="7"/>
  <c r="O609" i="7"/>
  <c r="P109" i="7"/>
  <c r="E4" i="7"/>
  <c r="R587" i="7"/>
  <c r="B19" i="20"/>
  <c r="G374" i="7"/>
  <c r="J461" i="7"/>
  <c r="AE499" i="7"/>
  <c r="H171" i="7"/>
  <c r="G7" i="7"/>
  <c r="AA470" i="7"/>
  <c r="C368" i="7"/>
  <c r="I651" i="7"/>
  <c r="N259" i="7"/>
  <c r="B62" i="20"/>
  <c r="C413" i="7"/>
  <c r="AE495" i="7"/>
  <c r="P671" i="7"/>
  <c r="AC657" i="7"/>
  <c r="I644" i="7"/>
  <c r="W394" i="7"/>
  <c r="X517" i="7"/>
  <c r="N78" i="7"/>
  <c r="AF18" i="7"/>
  <c r="Y412" i="7"/>
  <c r="F718" i="7"/>
  <c r="S415" i="7"/>
  <c r="S109" i="7"/>
  <c r="N401" i="7"/>
  <c r="Q821" i="7"/>
  <c r="I605" i="7"/>
  <c r="J67" i="7"/>
  <c r="T24" i="7"/>
  <c r="R613" i="7"/>
  <c r="M741" i="7"/>
  <c r="N345" i="7"/>
  <c r="AE557" i="7"/>
  <c r="S224" i="7"/>
  <c r="V294" i="7"/>
  <c r="W21" i="7"/>
  <c r="N224" i="7"/>
  <c r="W482" i="7"/>
  <c r="H613" i="7"/>
  <c r="AD481" i="7"/>
  <c r="AE838" i="7"/>
  <c r="W564" i="7"/>
  <c r="X593" i="7"/>
  <c r="W263" i="7"/>
  <c r="AF626" i="7"/>
  <c r="S620" i="7"/>
  <c r="AD811" i="7"/>
  <c r="V340" i="7"/>
  <c r="P390" i="7"/>
  <c r="D275" i="7"/>
  <c r="V378" i="7"/>
  <c r="H310" i="7"/>
  <c r="Q358" i="7"/>
  <c r="W614" i="7"/>
  <c r="R445" i="7"/>
  <c r="S20" i="7"/>
  <c r="P610" i="7"/>
  <c r="H831" i="7"/>
  <c r="N704" i="7"/>
  <c r="Z50" i="7"/>
  <c r="L400" i="7"/>
  <c r="N298" i="7"/>
  <c r="T753" i="7"/>
  <c r="F133" i="7"/>
  <c r="W464" i="7"/>
  <c r="K221" i="7"/>
  <c r="I200" i="7"/>
  <c r="P519" i="7"/>
  <c r="Z9" i="7"/>
  <c r="M144" i="7"/>
  <c r="Z369" i="7"/>
  <c r="AF53" i="7"/>
  <c r="W321" i="7"/>
  <c r="E269" i="7"/>
  <c r="AB831" i="7"/>
  <c r="C361" i="7"/>
  <c r="I191" i="7"/>
  <c r="U669" i="7"/>
  <c r="D145" i="7"/>
  <c r="F277" i="7"/>
  <c r="AB129" i="7"/>
  <c r="B6" i="20"/>
  <c r="M76" i="7"/>
  <c r="F641" i="7"/>
  <c r="D509" i="7"/>
  <c r="R136" i="7"/>
  <c r="O601" i="7"/>
  <c r="D601" i="7"/>
  <c r="I360" i="7"/>
  <c r="G199" i="7"/>
  <c r="Q654" i="7"/>
  <c r="E36" i="36"/>
  <c r="P137" i="7"/>
  <c r="AA21" i="7"/>
  <c r="K613" i="7"/>
  <c r="AE645" i="7"/>
  <c r="E194" i="7"/>
  <c r="V656" i="7"/>
  <c r="N134" i="7"/>
  <c r="V252" i="7"/>
  <c r="J43" i="7"/>
  <c r="AF693" i="7"/>
  <c r="AA552" i="7"/>
  <c r="Z215" i="7"/>
  <c r="T459" i="7"/>
  <c r="U450" i="7"/>
  <c r="N137" i="7"/>
  <c r="H62" i="36"/>
  <c r="Y375" i="7"/>
  <c r="AD262" i="7"/>
  <c r="G273" i="7"/>
  <c r="AB55" i="7"/>
  <c r="H609" i="7"/>
  <c r="J110" i="7"/>
  <c r="AF276" i="7"/>
  <c r="P20" i="7"/>
  <c r="AE451" i="7"/>
  <c r="M814" i="7"/>
  <c r="V784" i="7"/>
  <c r="G509" i="7"/>
  <c r="P217" i="7"/>
  <c r="AA605" i="7"/>
  <c r="O520" i="7"/>
  <c r="R9" i="7"/>
  <c r="S166" i="7"/>
  <c r="Y788" i="7"/>
  <c r="Z123" i="7"/>
  <c r="AC151" i="7"/>
  <c r="E822" i="7"/>
  <c r="D288" i="7"/>
  <c r="P96" i="7"/>
  <c r="Q536" i="7"/>
  <c r="Z588" i="7"/>
  <c r="L446" i="7"/>
  <c r="AE556" i="7"/>
  <c r="T516" i="7"/>
  <c r="AE663" i="7"/>
  <c r="U832" i="7"/>
  <c r="E569" i="7"/>
  <c r="G719" i="7"/>
  <c r="AB675" i="7"/>
  <c r="X270" i="7"/>
  <c r="X484" i="7"/>
  <c r="U576" i="7"/>
  <c r="G84" i="7"/>
  <c r="T719" i="7"/>
  <c r="R289" i="7"/>
  <c r="H814" i="7"/>
  <c r="AE132" i="7"/>
  <c r="L658" i="7"/>
  <c r="AD542" i="7"/>
  <c r="AE312" i="7"/>
  <c r="G774" i="7"/>
  <c r="R259" i="7"/>
  <c r="H753" i="7"/>
  <c r="H339" i="7"/>
  <c r="F34" i="36"/>
  <c r="H557" i="7"/>
  <c r="D36" i="36"/>
  <c r="AD65" i="7"/>
  <c r="AB530" i="7"/>
  <c r="I791" i="7"/>
  <c r="D32" i="7"/>
  <c r="H509" i="7"/>
  <c r="U663" i="7"/>
  <c r="AC460" i="7"/>
  <c r="M234" i="7"/>
  <c r="AB819" i="7"/>
  <c r="L647" i="7"/>
  <c r="T510" i="7"/>
  <c r="AD437" i="7"/>
  <c r="I370" i="7"/>
  <c r="F179" i="7"/>
  <c r="E810" i="7"/>
  <c r="X540" i="7"/>
  <c r="T518" i="7"/>
  <c r="J271" i="7"/>
  <c r="Q508" i="7"/>
  <c r="Q823" i="7"/>
  <c r="Y240" i="7"/>
  <c r="V785" i="7"/>
  <c r="Q588" i="7"/>
  <c r="R571" i="7"/>
  <c r="H158" i="7"/>
  <c r="C85" i="7"/>
  <c r="AA360" i="7"/>
  <c r="AE30" i="7"/>
  <c r="V4" i="7"/>
  <c r="AF342" i="7"/>
  <c r="Z580" i="7"/>
  <c r="M824" i="7"/>
  <c r="J676" i="7"/>
  <c r="AA507" i="7"/>
  <c r="F637" i="7"/>
  <c r="E448" i="7"/>
  <c r="J744" i="7"/>
  <c r="O137" i="7"/>
  <c r="U89" i="7"/>
  <c r="AD263" i="7"/>
  <c r="D466" i="7"/>
  <c r="O253" i="7"/>
  <c r="D109" i="7"/>
  <c r="J154" i="7"/>
  <c r="P696" i="7"/>
  <c r="AF625" i="7"/>
  <c r="R635" i="7"/>
  <c r="H147" i="7"/>
  <c r="R763" i="7"/>
  <c r="F137" i="7"/>
  <c r="Y321" i="7"/>
  <c r="I171" i="7"/>
  <c r="X429" i="7"/>
  <c r="V439" i="7"/>
  <c r="V550" i="7"/>
  <c r="J306" i="7"/>
  <c r="T155" i="7"/>
  <c r="T164" i="7"/>
  <c r="O634" i="7"/>
  <c r="N506" i="7"/>
  <c r="G743" i="7"/>
  <c r="C18" i="7"/>
  <c r="H565" i="7"/>
  <c r="P752" i="7"/>
  <c r="AC566" i="7"/>
  <c r="W765" i="7"/>
  <c r="T360" i="7"/>
  <c r="E826" i="7"/>
  <c r="C339" i="7"/>
  <c r="M308" i="7"/>
  <c r="P651" i="7"/>
  <c r="M651" i="7"/>
  <c r="U60" i="7"/>
  <c r="W354" i="7"/>
  <c r="AF462" i="7"/>
  <c r="L278" i="7"/>
  <c r="C498" i="7"/>
  <c r="X820" i="7"/>
  <c r="O812" i="7"/>
  <c r="AC755" i="7"/>
  <c r="U379" i="7"/>
  <c r="AF838" i="7"/>
  <c r="W90" i="7"/>
  <c r="AB789" i="7"/>
  <c r="AA788" i="7"/>
  <c r="D64" i="36"/>
  <c r="S644" i="7"/>
  <c r="Z739" i="7"/>
  <c r="K662" i="7"/>
  <c r="U469" i="7"/>
  <c r="X709" i="7"/>
  <c r="W426" i="7"/>
  <c r="P123" i="7"/>
  <c r="M252" i="7"/>
  <c r="AE716" i="7"/>
  <c r="S380" i="7"/>
  <c r="E109" i="7"/>
  <c r="L16" i="7"/>
  <c r="I809" i="7"/>
  <c r="Z698" i="7"/>
  <c r="AE705" i="7"/>
  <c r="U802" i="7"/>
  <c r="T259" i="7"/>
  <c r="V470" i="7"/>
  <c r="I307" i="7"/>
  <c r="K444" i="7"/>
  <c r="AF636" i="7"/>
  <c r="C190" i="7"/>
  <c r="S603" i="7"/>
  <c r="R324" i="7"/>
  <c r="W754" i="7"/>
  <c r="C290" i="7"/>
  <c r="AC136" i="7"/>
  <c r="L646" i="7"/>
  <c r="K256" i="7"/>
  <c r="E276" i="7"/>
  <c r="AE824" i="7"/>
  <c r="V697" i="7"/>
  <c r="AE682" i="7"/>
  <c r="J775" i="7"/>
  <c r="E728" i="7"/>
  <c r="U231" i="7"/>
  <c r="Q533" i="7"/>
  <c r="M810" i="7"/>
  <c r="J54" i="7"/>
  <c r="E506" i="7"/>
  <c r="U67" i="7"/>
  <c r="Y15" i="7"/>
  <c r="AD586" i="7"/>
  <c r="P522" i="7"/>
  <c r="AE484" i="7"/>
  <c r="AB367" i="7"/>
  <c r="Y816" i="7"/>
  <c r="AC286" i="7"/>
  <c r="Q53" i="7"/>
  <c r="AF438" i="7"/>
  <c r="U276" i="7"/>
  <c r="AC64" i="7"/>
  <c r="D242" i="7"/>
  <c r="O221" i="7"/>
  <c r="D829" i="7"/>
  <c r="E376" i="7"/>
  <c r="AE80" i="7"/>
  <c r="M520" i="7"/>
  <c r="X80" i="7"/>
  <c r="O234" i="7"/>
  <c r="AA663" i="7"/>
  <c r="L150" i="7"/>
  <c r="U252" i="7"/>
  <c r="P659" i="7"/>
  <c r="E208" i="7"/>
  <c r="N549" i="7"/>
  <c r="T5" i="7"/>
  <c r="M497" i="7"/>
  <c r="AA452" i="7"/>
  <c r="D750" i="7"/>
  <c r="K412" i="7"/>
  <c r="R836" i="7"/>
  <c r="W32" i="7"/>
  <c r="R220" i="7"/>
  <c r="O425" i="7"/>
  <c r="F500" i="7"/>
  <c r="J192" i="7"/>
  <c r="AB347" i="7"/>
  <c r="AD463" i="7"/>
  <c r="K522" i="7"/>
  <c r="Z657" i="7"/>
  <c r="AB158" i="7"/>
  <c r="V204" i="7"/>
  <c r="AC727" i="7"/>
  <c r="AE252" i="7"/>
  <c r="S621" i="7"/>
  <c r="AC7" i="7"/>
  <c r="AA829" i="7"/>
  <c r="P356" i="7"/>
  <c r="AB501" i="7"/>
  <c r="L497" i="7"/>
  <c r="AE325" i="7"/>
  <c r="C300" i="7"/>
  <c r="Y567" i="7"/>
  <c r="O613" i="7"/>
  <c r="Q640" i="7"/>
  <c r="U636" i="7"/>
  <c r="P541" i="7"/>
  <c r="L219" i="7"/>
  <c r="Y554" i="7"/>
  <c r="G364" i="7"/>
  <c r="K577" i="7"/>
  <c r="H441" i="7"/>
  <c r="M463" i="7"/>
  <c r="E237" i="7"/>
  <c r="S184" i="7"/>
  <c r="G148" i="7"/>
  <c r="T20" i="7"/>
  <c r="P45" i="7"/>
  <c r="AD504" i="7"/>
  <c r="K475" i="7"/>
  <c r="AA558" i="7"/>
  <c r="X21" i="7"/>
  <c r="AE400" i="7"/>
  <c r="P726" i="7"/>
  <c r="T298" i="7"/>
  <c r="Z95" i="7"/>
  <c r="P451" i="7"/>
  <c r="AD535" i="7"/>
  <c r="AE743" i="7"/>
  <c r="C745" i="7"/>
  <c r="H656" i="7"/>
  <c r="U750" i="7"/>
  <c r="AB448" i="7"/>
  <c r="AF215" i="7"/>
  <c r="F613" i="7"/>
  <c r="V62" i="7"/>
  <c r="V659" i="7"/>
  <c r="E485" i="7"/>
  <c r="AD6" i="7"/>
  <c r="F752" i="7"/>
  <c r="S507" i="7"/>
  <c r="X516" i="7"/>
  <c r="K761" i="7"/>
  <c r="AC520" i="7"/>
  <c r="K126" i="7"/>
  <c r="P649" i="7"/>
  <c r="P346" i="7"/>
  <c r="F649" i="7"/>
  <c r="W729" i="7"/>
  <c r="Y313" i="7"/>
  <c r="S602" i="7"/>
  <c r="H790" i="7"/>
  <c r="AE115" i="7"/>
  <c r="C37" i="36"/>
  <c r="K798" i="7"/>
  <c r="O717" i="7"/>
  <c r="C501" i="7"/>
  <c r="N729" i="7"/>
  <c r="C440" i="7"/>
  <c r="Q451" i="7"/>
  <c r="AA40" i="7"/>
  <c r="AE180" i="7"/>
  <c r="G581" i="7"/>
  <c r="C391" i="7"/>
  <c r="AE685" i="7"/>
  <c r="W10" i="7"/>
  <c r="J637" i="7"/>
  <c r="G254" i="7"/>
  <c r="H243" i="7"/>
  <c r="W231" i="7"/>
  <c r="AF88" i="7"/>
  <c r="R429" i="7"/>
  <c r="AB410" i="7"/>
  <c r="AA756" i="7"/>
  <c r="L710" i="7"/>
  <c r="R381" i="7"/>
  <c r="AC451" i="7"/>
  <c r="C19" i="36"/>
  <c r="E309" i="7"/>
  <c r="AE435" i="7"/>
  <c r="J253" i="7"/>
  <c r="AC829" i="7"/>
  <c r="AC87" i="7"/>
  <c r="R137" i="7"/>
  <c r="G262" i="7"/>
  <c r="Q681" i="7"/>
  <c r="S410" i="7"/>
  <c r="H620" i="7"/>
  <c r="W638" i="7"/>
  <c r="X719" i="7"/>
  <c r="I832" i="7"/>
  <c r="T124" i="7"/>
  <c r="AC249" i="7"/>
  <c r="AF329" i="7"/>
  <c r="C10" i="36"/>
  <c r="H286" i="7"/>
  <c r="X506" i="7"/>
  <c r="I745" i="7"/>
  <c r="O336" i="7"/>
  <c r="P335" i="7"/>
  <c r="V459" i="7"/>
  <c r="M164" i="7"/>
  <c r="AC637" i="7"/>
  <c r="J484" i="7"/>
  <c r="T481" i="7"/>
  <c r="Z641" i="7"/>
  <c r="T660" i="7"/>
  <c r="I204" i="7"/>
  <c r="H366" i="7"/>
  <c r="R114" i="7"/>
  <c r="K238" i="7"/>
  <c r="H61" i="36"/>
  <c r="L225" i="7"/>
  <c r="P300" i="7"/>
  <c r="L155" i="7"/>
  <c r="W165" i="7"/>
  <c r="Y370" i="7"/>
  <c r="O549" i="7"/>
  <c r="R444" i="7"/>
  <c r="P62" i="7"/>
  <c r="AF515" i="7"/>
  <c r="F417" i="7"/>
  <c r="O254" i="7"/>
  <c r="D475" i="7"/>
  <c r="U462" i="7"/>
  <c r="AD517" i="7"/>
  <c r="Z654" i="7"/>
  <c r="X218" i="7"/>
  <c r="N119" i="7"/>
  <c r="X121" i="7"/>
  <c r="H410" i="7"/>
  <c r="L717" i="7"/>
  <c r="Q779" i="7"/>
  <c r="N371" i="7"/>
  <c r="N590" i="7"/>
  <c r="Y64" i="7"/>
  <c r="L250" i="7"/>
  <c r="N132" i="7"/>
  <c r="AA637" i="7"/>
  <c r="F660" i="7"/>
  <c r="P410" i="7"/>
  <c r="AE469" i="7"/>
  <c r="AB508" i="7"/>
  <c r="AB376" i="7"/>
  <c r="I33" i="7"/>
  <c r="F132" i="7"/>
  <c r="V819" i="7"/>
  <c r="G185" i="7"/>
  <c r="G45" i="7"/>
  <c r="Y655" i="7"/>
  <c r="AD682" i="7"/>
  <c r="B67" i="20"/>
  <c r="C330" i="7"/>
  <c r="T549" i="7"/>
  <c r="F254" i="7"/>
  <c r="O714" i="7"/>
  <c r="F146" i="7"/>
  <c r="AE575" i="7"/>
  <c r="V725" i="7"/>
  <c r="I655" i="7"/>
  <c r="U694" i="7"/>
  <c r="X131" i="7"/>
  <c r="H529" i="7"/>
  <c r="R94" i="7"/>
  <c r="Q797" i="7"/>
  <c r="G825" i="7"/>
  <c r="AA184" i="7"/>
  <c r="S651" i="7"/>
  <c r="I319" i="7"/>
  <c r="O428" i="7"/>
  <c r="I170" i="7"/>
  <c r="V654" i="7"/>
  <c r="U217" i="7"/>
  <c r="M53" i="7"/>
  <c r="S201" i="7"/>
  <c r="N390" i="7"/>
  <c r="AA369" i="7"/>
  <c r="AF49" i="7"/>
  <c r="H256" i="7"/>
  <c r="AA728" i="7"/>
  <c r="AA251" i="7"/>
  <c r="AD716" i="7"/>
  <c r="Y657" i="7"/>
  <c r="I272" i="7"/>
  <c r="AF787" i="7"/>
  <c r="AE67" i="7"/>
  <c r="R471" i="7"/>
  <c r="T208" i="7"/>
  <c r="L415" i="7"/>
  <c r="J16" i="7"/>
  <c r="O324" i="7"/>
  <c r="U46" i="7"/>
  <c r="R447" i="7"/>
  <c r="P463" i="7"/>
  <c r="AD546" i="7"/>
  <c r="H84" i="7"/>
  <c r="M394" i="7"/>
  <c r="D366" i="7"/>
  <c r="V186" i="7"/>
  <c r="G179" i="7"/>
  <c r="AA310" i="7"/>
  <c r="D237" i="7"/>
  <c r="M508" i="7"/>
  <c r="R348" i="7"/>
  <c r="H200" i="7"/>
  <c r="X645" i="7"/>
  <c r="G229" i="7"/>
  <c r="L529" i="7"/>
  <c r="D565" i="7"/>
  <c r="I585" i="7"/>
  <c r="I15" i="7"/>
  <c r="O656" i="7"/>
  <c r="AB340" i="7"/>
  <c r="K288" i="7"/>
  <c r="M518" i="7"/>
  <c r="C487" i="7"/>
  <c r="L380" i="7"/>
  <c r="W634" i="7"/>
  <c r="G593" i="7"/>
  <c r="N465" i="7"/>
  <c r="Y206" i="7"/>
  <c r="F361" i="7"/>
  <c r="M207" i="7"/>
  <c r="AB217" i="7"/>
  <c r="AF172" i="7"/>
  <c r="R698" i="7"/>
  <c r="Y580" i="7"/>
  <c r="T766" i="7"/>
  <c r="AF45" i="7"/>
  <c r="C732" i="7"/>
  <c r="V675" i="7"/>
  <c r="G332" i="7"/>
  <c r="C511" i="7"/>
  <c r="AD658" i="7"/>
  <c r="L634" i="7"/>
  <c r="L103" i="7"/>
  <c r="AD391" i="7"/>
  <c r="AA81" i="7"/>
  <c r="W508" i="7"/>
  <c r="H378" i="7"/>
  <c r="C803" i="7"/>
  <c r="AD495" i="7"/>
  <c r="D718" i="7"/>
  <c r="J822" i="7"/>
  <c r="T835" i="7"/>
  <c r="Q171" i="7"/>
  <c r="G269" i="7"/>
  <c r="F181" i="7"/>
  <c r="G284" i="7"/>
  <c r="N344" i="7"/>
  <c r="U90" i="7"/>
  <c r="AC749" i="7"/>
  <c r="G798" i="7"/>
  <c r="AE800" i="7"/>
  <c r="AC683" i="7"/>
  <c r="R673" i="7"/>
  <c r="N463" i="7"/>
  <c r="G312" i="7"/>
  <c r="W404" i="7"/>
  <c r="E550" i="7"/>
  <c r="R322" i="7"/>
  <c r="AF189" i="7"/>
  <c r="Z656" i="7"/>
  <c r="C463" i="7"/>
  <c r="AE344" i="7"/>
  <c r="R517" i="7"/>
  <c r="AA430" i="7"/>
  <c r="N169" i="7"/>
  <c r="AD274" i="7"/>
  <c r="N623" i="7"/>
  <c r="Z401" i="7"/>
  <c r="R425" i="7"/>
  <c r="AF514" i="7"/>
  <c r="AE238" i="7"/>
  <c r="AC28" i="7"/>
  <c r="C535" i="7"/>
  <c r="AF26" i="7"/>
  <c r="Q311" i="7"/>
  <c r="N151" i="7"/>
  <c r="R157" i="7"/>
  <c r="L753" i="7"/>
  <c r="Y797" i="7"/>
  <c r="C692" i="7"/>
  <c r="F57" i="36"/>
  <c r="V54" i="7"/>
  <c r="O540" i="7"/>
  <c r="M552" i="7"/>
  <c r="C554" i="7"/>
  <c r="S745" i="7"/>
  <c r="U341" i="7"/>
  <c r="AE603" i="7"/>
  <c r="AB430" i="7"/>
  <c r="F285" i="7"/>
  <c r="L126" i="7"/>
  <c r="H63" i="36"/>
  <c r="W637" i="7"/>
  <c r="U658" i="7"/>
  <c r="J726" i="7"/>
  <c r="T312" i="7"/>
  <c r="T376" i="7"/>
  <c r="P180" i="7"/>
  <c r="G360" i="7"/>
  <c r="U359" i="7"/>
  <c r="H57" i="36"/>
  <c r="L138" i="7"/>
  <c r="P50" i="7"/>
  <c r="W777" i="7"/>
  <c r="U263" i="7"/>
  <c r="O616" i="7"/>
  <c r="U540" i="7"/>
  <c r="I626" i="7"/>
  <c r="W439" i="7"/>
  <c r="Z833" i="7"/>
  <c r="U551" i="7"/>
  <c r="AE136" i="7"/>
  <c r="AB427" i="7"/>
  <c r="K226" i="7"/>
  <c r="AF379" i="7"/>
  <c r="Q253" i="7"/>
  <c r="V19" i="7"/>
  <c r="U763" i="7"/>
  <c r="AB780" i="7"/>
  <c r="X59" i="7"/>
  <c r="M221" i="7"/>
  <c r="R715" i="7"/>
  <c r="M254" i="7"/>
  <c r="Z450" i="7"/>
  <c r="Z519" i="7"/>
  <c r="AD60" i="7"/>
  <c r="N99" i="7"/>
  <c r="R286" i="7"/>
  <c r="M588" i="7"/>
  <c r="G600" i="7"/>
  <c r="AF471" i="7"/>
  <c r="Y799" i="7"/>
  <c r="Y159" i="7"/>
  <c r="Y94" i="7"/>
  <c r="Q332" i="7"/>
  <c r="T545" i="7"/>
  <c r="H56" i="36"/>
  <c r="L102" i="7"/>
  <c r="S569" i="7"/>
  <c r="Y831" i="7"/>
  <c r="M277" i="7"/>
  <c r="Y466" i="7"/>
  <c r="AF393" i="7"/>
  <c r="R534" i="7"/>
  <c r="X409" i="7"/>
  <c r="I551" i="7"/>
  <c r="S61" i="7"/>
  <c r="F131" i="7"/>
  <c r="H602" i="7"/>
  <c r="U834" i="7"/>
  <c r="I42" i="7"/>
  <c r="C514" i="7"/>
  <c r="T825" i="7"/>
  <c r="R579" i="7"/>
  <c r="T121" i="7"/>
  <c r="J675" i="7"/>
  <c r="R439" i="7"/>
  <c r="C689" i="7"/>
  <c r="Z546" i="7"/>
  <c r="AA365" i="7"/>
  <c r="G100" i="7"/>
  <c r="M628" i="7"/>
  <c r="R67" i="7"/>
  <c r="R75" i="7"/>
  <c r="O335" i="7"/>
  <c r="F208" i="7"/>
  <c r="E494" i="7"/>
  <c r="AE4" i="7"/>
  <c r="AF91" i="7"/>
  <c r="G5" i="7"/>
  <c r="N686" i="7"/>
  <c r="Z266" i="7"/>
  <c r="M615" i="7"/>
  <c r="E416" i="7"/>
  <c r="O126" i="7"/>
  <c r="K774" i="7"/>
  <c r="C404" i="7"/>
  <c r="K86" i="7"/>
  <c r="U483" i="7"/>
  <c r="V227" i="7"/>
  <c r="G469" i="7"/>
  <c r="O495" i="7"/>
  <c r="G415" i="7"/>
  <c r="AE287" i="7"/>
  <c r="M706" i="7"/>
  <c r="P411" i="7"/>
  <c r="O460" i="7"/>
  <c r="H516" i="7"/>
  <c r="AD728" i="7"/>
  <c r="M271" i="7"/>
  <c r="P151" i="7"/>
  <c r="AE615" i="7"/>
  <c r="O165" i="7"/>
  <c r="AB752" i="7"/>
  <c r="Q448" i="7"/>
  <c r="Z676" i="7"/>
  <c r="R590" i="7"/>
  <c r="I322" i="7"/>
  <c r="L160" i="7"/>
  <c r="G704" i="7"/>
  <c r="Z241" i="7"/>
  <c r="AE98" i="7"/>
  <c r="AA696" i="7"/>
  <c r="Y690" i="7"/>
  <c r="Y112" i="7"/>
  <c r="M506" i="7"/>
  <c r="AC33" i="7"/>
  <c r="AA113" i="7"/>
  <c r="F10" i="7"/>
  <c r="P506" i="7"/>
  <c r="R647" i="7"/>
  <c r="Z733" i="7"/>
  <c r="Y202" i="7"/>
  <c r="K374" i="7"/>
  <c r="N461" i="7"/>
  <c r="Q534" i="7"/>
  <c r="L215" i="7"/>
  <c r="U587" i="7"/>
  <c r="H539" i="7"/>
  <c r="I414" i="7"/>
  <c r="J486" i="7"/>
  <c r="J620" i="7"/>
  <c r="F149" i="7"/>
  <c r="S639" i="7"/>
  <c r="AF203" i="7"/>
  <c r="N585" i="7"/>
  <c r="J136" i="7"/>
  <c r="V641" i="7"/>
  <c r="AC580" i="7"/>
  <c r="G755" i="7"/>
  <c r="M469" i="7"/>
  <c r="V728" i="7"/>
  <c r="H655" i="7"/>
  <c r="AF517" i="7"/>
  <c r="W136" i="7"/>
  <c r="Q215" i="7"/>
  <c r="G438" i="7"/>
  <c r="K169" i="7"/>
  <c r="J654" i="7"/>
  <c r="P509" i="7"/>
  <c r="U138" i="7"/>
  <c r="E681" i="7"/>
  <c r="N234" i="7"/>
  <c r="O130" i="7"/>
  <c r="L354" i="7"/>
  <c r="V180" i="7"/>
  <c r="P571" i="7"/>
  <c r="T495" i="7"/>
  <c r="AD112" i="7"/>
  <c r="I326" i="7"/>
  <c r="M129" i="7"/>
  <c r="Q270" i="7"/>
  <c r="AC428" i="7"/>
  <c r="N191" i="7"/>
  <c r="Y122" i="7"/>
  <c r="N676" i="7"/>
  <c r="V446" i="7"/>
  <c r="F269" i="7"/>
  <c r="E262" i="7"/>
  <c r="AD751" i="7"/>
  <c r="V476" i="7"/>
  <c r="AF405" i="7"/>
  <c r="O62" i="7"/>
  <c r="AC707" i="7"/>
  <c r="X39" i="7"/>
  <c r="S204" i="7"/>
  <c r="D313" i="7"/>
  <c r="G61" i="7"/>
  <c r="Q263" i="7"/>
  <c r="P510" i="7"/>
  <c r="S540" i="7"/>
  <c r="R16" i="7"/>
  <c r="G551" i="7"/>
  <c r="W99" i="7"/>
  <c r="AF638" i="7"/>
  <c r="AC299" i="7"/>
  <c r="AC622" i="7"/>
  <c r="AD435" i="7"/>
  <c r="T810" i="7"/>
  <c r="AF826" i="7"/>
  <c r="F767" i="7"/>
  <c r="J780" i="7"/>
  <c r="T812" i="7"/>
  <c r="T41" i="7"/>
  <c r="AF676" i="7"/>
  <c r="Z815" i="7"/>
  <c r="AB61" i="7"/>
  <c r="S601" i="7"/>
  <c r="J568" i="7"/>
  <c r="N833" i="7"/>
  <c r="F656" i="7"/>
  <c r="J444" i="7"/>
  <c r="D695" i="7"/>
  <c r="S681" i="7"/>
  <c r="P224" i="7"/>
  <c r="I778" i="7"/>
  <c r="AE795" i="7"/>
  <c r="F698" i="7"/>
  <c r="X695" i="7"/>
  <c r="X358" i="7"/>
  <c r="T260" i="7"/>
  <c r="G417" i="7"/>
  <c r="I742" i="7"/>
  <c r="X25" i="7"/>
  <c r="M696" i="7"/>
  <c r="AE411" i="7"/>
  <c r="AA438" i="7"/>
  <c r="R476" i="7"/>
  <c r="Y361" i="7"/>
  <c r="Z439" i="7"/>
  <c r="I339" i="7"/>
  <c r="X811" i="7"/>
  <c r="Y405" i="7"/>
  <c r="AC379" i="7"/>
  <c r="X394" i="7"/>
  <c r="Y742" i="7"/>
  <c r="N812" i="7"/>
  <c r="AA585" i="7"/>
  <c r="AD742" i="7"/>
  <c r="Q568" i="7"/>
  <c r="L148" i="7"/>
  <c r="I658" i="7"/>
  <c r="M77" i="7"/>
  <c r="AF264" i="7"/>
  <c r="AA654" i="7"/>
  <c r="N680" i="7"/>
  <c r="J591" i="7"/>
  <c r="Q709" i="7"/>
  <c r="L168" i="7"/>
  <c r="M556" i="7"/>
  <c r="L673" i="7"/>
  <c r="AF752" i="7"/>
  <c r="P797" i="7"/>
  <c r="Y569" i="7"/>
  <c r="AF29" i="7"/>
  <c r="J150" i="7"/>
  <c r="L814" i="7"/>
  <c r="N647" i="7"/>
  <c r="H588" i="7"/>
  <c r="AC393" i="7"/>
  <c r="Q520" i="7"/>
  <c r="U256" i="7"/>
  <c r="K464" i="7"/>
  <c r="L517" i="7"/>
  <c r="W694" i="7"/>
  <c r="E78" i="7"/>
  <c r="H33" i="36"/>
  <c r="Y695" i="7"/>
  <c r="AD203" i="7"/>
  <c r="K615" i="7"/>
  <c r="G343" i="7"/>
  <c r="AD439" i="7"/>
  <c r="G466" i="7"/>
  <c r="AC5" i="7"/>
  <c r="AE576" i="7"/>
  <c r="D507" i="7"/>
  <c r="J86" i="7"/>
  <c r="AE172" i="7"/>
  <c r="W278" i="7"/>
  <c r="S552" i="7"/>
  <c r="E764" i="7"/>
  <c r="T401" i="7"/>
  <c r="Y447" i="7"/>
  <c r="AE823" i="7"/>
  <c r="Y536" i="7"/>
  <c r="M354" i="7"/>
  <c r="G11" i="7"/>
  <c r="AB739" i="7"/>
  <c r="Q272" i="7"/>
  <c r="K378" i="7"/>
  <c r="H59" i="36"/>
  <c r="P816" i="7"/>
  <c r="X55" i="7"/>
  <c r="R53" i="7"/>
  <c r="Y459" i="7"/>
  <c r="AD592" i="7"/>
  <c r="S125" i="7"/>
  <c r="X449" i="7"/>
  <c r="O393" i="7"/>
  <c r="G534" i="7"/>
  <c r="AD472" i="7"/>
  <c r="P215" i="7"/>
  <c r="H7" i="7"/>
  <c r="AD166" i="7"/>
  <c r="AA19" i="7"/>
  <c r="D661" i="7"/>
  <c r="R291" i="7"/>
  <c r="P740" i="7"/>
  <c r="W624" i="7"/>
  <c r="P348" i="7"/>
  <c r="M361" i="7"/>
  <c r="S517" i="7"/>
  <c r="I365" i="7"/>
  <c r="T97" i="7"/>
  <c r="L325" i="7"/>
  <c r="AB810" i="7"/>
  <c r="F425" i="7"/>
  <c r="G78" i="7"/>
  <c r="AB692" i="7"/>
  <c r="C588" i="7"/>
  <c r="U120" i="7"/>
  <c r="I24" i="7"/>
  <c r="O564" i="7"/>
  <c r="AE540" i="7"/>
  <c r="AA332" i="7"/>
  <c r="F750" i="7"/>
  <c r="D614" i="7"/>
  <c r="AE606" i="7"/>
  <c r="W359" i="7"/>
  <c r="I60" i="7"/>
  <c r="O507" i="7"/>
  <c r="S171" i="7"/>
  <c r="J345" i="7"/>
  <c r="Z46" i="7"/>
  <c r="O401" i="7"/>
  <c r="S134" i="7"/>
  <c r="Z680" i="7"/>
  <c r="AF725" i="7"/>
  <c r="J501" i="7"/>
  <c r="D672" i="7"/>
  <c r="AC731" i="7"/>
  <c r="F474" i="7"/>
  <c r="P368" i="7"/>
  <c r="AF97" i="7"/>
  <c r="AA803" i="7"/>
  <c r="M274" i="7"/>
  <c r="W44" i="7"/>
  <c r="AA333" i="7"/>
  <c r="P165" i="7"/>
  <c r="AC809" i="7"/>
  <c r="AA463" i="7"/>
  <c r="Y138" i="7"/>
  <c r="Z834" i="7"/>
  <c r="C263" i="7"/>
  <c r="C358" i="7"/>
  <c r="AD390" i="7"/>
  <c r="X225" i="7"/>
  <c r="P779" i="7"/>
  <c r="K460" i="7"/>
  <c r="Y179" i="7"/>
  <c r="I301" i="7"/>
  <c r="R416" i="7"/>
  <c r="V368" i="7"/>
  <c r="AC674" i="7"/>
  <c r="P716" i="7"/>
  <c r="AC832" i="7"/>
  <c r="AC203" i="7"/>
  <c r="L640" i="7"/>
  <c r="D74" i="7"/>
  <c r="E534" i="7"/>
  <c r="V831" i="7"/>
  <c r="I74" i="7"/>
  <c r="K716" i="7"/>
  <c r="W276" i="7"/>
  <c r="O145" i="7"/>
  <c r="AF745" i="7"/>
  <c r="AE272" i="7"/>
  <c r="C33" i="7"/>
  <c r="Z824" i="7"/>
  <c r="O6" i="7"/>
  <c r="AE392" i="7"/>
  <c r="P656" i="7"/>
  <c r="C34" i="36"/>
  <c r="F94" i="7"/>
  <c r="H300" i="7"/>
  <c r="AC539" i="7"/>
  <c r="X181" i="7"/>
  <c r="S137" i="7"/>
  <c r="Q650" i="7"/>
  <c r="M200" i="7"/>
  <c r="F821" i="7"/>
  <c r="I195" i="7"/>
  <c r="AB62" i="7"/>
  <c r="Z170" i="7"/>
  <c r="X413" i="7"/>
  <c r="G169" i="7"/>
  <c r="K569" i="7"/>
  <c r="L271" i="7"/>
  <c r="K239" i="7"/>
  <c r="AB180" i="7"/>
  <c r="T584" i="7"/>
  <c r="L798" i="7"/>
  <c r="W380" i="7"/>
  <c r="U554" i="7"/>
  <c r="S574" i="7"/>
  <c r="M798" i="7"/>
  <c r="D649" i="7"/>
  <c r="F42" i="7"/>
  <c r="V821" i="7"/>
  <c r="W309" i="7"/>
  <c r="AB170" i="7"/>
  <c r="R171" i="7"/>
  <c r="C122" i="7"/>
  <c r="AF261" i="7"/>
  <c r="H566" i="7"/>
  <c r="R475" i="7"/>
  <c r="AF508" i="7"/>
  <c r="AD676" i="7"/>
  <c r="P370" i="7"/>
  <c r="Q216" i="7"/>
  <c r="AC570" i="7"/>
  <c r="P391" i="7"/>
  <c r="AF184" i="7"/>
  <c r="J260" i="7"/>
  <c r="D634" i="7"/>
  <c r="Z322" i="7"/>
  <c r="M788" i="7"/>
  <c r="G529" i="7"/>
  <c r="E97" i="7"/>
  <c r="C623" i="7"/>
  <c r="Q377" i="7"/>
  <c r="C24" i="36"/>
  <c r="E763" i="7"/>
  <c r="AF835" i="7"/>
  <c r="H341" i="7"/>
  <c r="AF506" i="7"/>
  <c r="AD289" i="7"/>
  <c r="M425" i="7"/>
  <c r="R452" i="7"/>
  <c r="E144" i="7"/>
  <c r="Z186" i="7"/>
  <c r="AD298" i="7"/>
  <c r="P125" i="7"/>
  <c r="C418" i="7"/>
  <c r="G462" i="7"/>
  <c r="AE404" i="7"/>
  <c r="AD731" i="7"/>
  <c r="AC332" i="7"/>
  <c r="AD80" i="7"/>
  <c r="F216" i="7"/>
  <c r="M192" i="7"/>
  <c r="F732" i="7"/>
  <c r="V17" i="7"/>
  <c r="W145" i="7"/>
  <c r="Z30" i="7"/>
  <c r="AA514" i="7"/>
  <c r="I638" i="7"/>
  <c r="Y402" i="7"/>
  <c r="AF360" i="7"/>
  <c r="T192" i="7"/>
  <c r="D655" i="7"/>
  <c r="S284" i="7"/>
  <c r="S418" i="7"/>
  <c r="T61" i="7"/>
  <c r="E708" i="7"/>
  <c r="Q461" i="7"/>
  <c r="D619" i="7"/>
  <c r="D658" i="7"/>
  <c r="H505" i="7"/>
  <c r="E692" i="7"/>
  <c r="V98" i="7"/>
  <c r="AB824" i="7"/>
  <c r="Z551" i="7"/>
  <c r="O777" i="7"/>
  <c r="Q482" i="7"/>
  <c r="AD110" i="7"/>
  <c r="N452" i="7"/>
  <c r="K574" i="7"/>
  <c r="H361" i="7"/>
  <c r="S557" i="7"/>
  <c r="F16" i="7"/>
  <c r="M195" i="7"/>
  <c r="AE728" i="7"/>
  <c r="K333" i="7"/>
  <c r="AB21" i="7"/>
  <c r="AE694" i="7"/>
  <c r="F231" i="7"/>
  <c r="AE714" i="7"/>
  <c r="V624" i="7"/>
  <c r="O659" i="7"/>
  <c r="AA476" i="7"/>
  <c r="M305" i="7"/>
  <c r="W430" i="7"/>
  <c r="I730" i="7"/>
  <c r="AA62" i="7"/>
  <c r="Z90" i="7"/>
  <c r="U201" i="7"/>
  <c r="AF155" i="7"/>
  <c r="P589" i="7"/>
  <c r="M400" i="7"/>
  <c r="H5" i="7"/>
  <c r="T744" i="7"/>
  <c r="AC55" i="7"/>
  <c r="R14" i="7"/>
  <c r="L348" i="7"/>
  <c r="AE231" i="7"/>
  <c r="K811" i="7"/>
  <c r="H45" i="7"/>
  <c r="AD191" i="7"/>
  <c r="T709" i="7"/>
  <c r="N488" i="7"/>
  <c r="L21" i="7"/>
  <c r="AD184" i="7"/>
  <c r="I217" i="7"/>
  <c r="T334" i="7"/>
  <c r="E259" i="7"/>
  <c r="V224" i="7"/>
  <c r="K80" i="7"/>
  <c r="V710" i="7"/>
  <c r="AE262" i="7"/>
  <c r="Q416" i="7"/>
  <c r="L53" i="7"/>
  <c r="W448" i="7"/>
  <c r="D348" i="7"/>
  <c r="H4" i="36"/>
  <c r="P785" i="7"/>
  <c r="D171" i="7"/>
  <c r="N285" i="7"/>
  <c r="H775" i="7"/>
  <c r="F482" i="7"/>
  <c r="K148" i="7"/>
  <c r="W506" i="7"/>
  <c r="Q750" i="7"/>
  <c r="V553" i="7"/>
  <c r="Z661" i="7"/>
  <c r="P639" i="7"/>
  <c r="S831" i="7"/>
  <c r="J240" i="7"/>
  <c r="AC331" i="7"/>
  <c r="AF382" i="7"/>
  <c r="G225" i="7"/>
  <c r="V811" i="7"/>
  <c r="L508" i="7"/>
  <c r="O382" i="7"/>
  <c r="U355" i="7"/>
  <c r="Q523" i="7"/>
  <c r="R672" i="7"/>
  <c r="D544" i="7"/>
  <c r="J707" i="7"/>
  <c r="AA25" i="7"/>
  <c r="AE149" i="7"/>
  <c r="AA510" i="7"/>
  <c r="J439" i="7"/>
  <c r="X536" i="7"/>
  <c r="L4" i="7"/>
  <c r="AE577" i="7"/>
  <c r="Q249" i="7"/>
  <c r="I494" i="7"/>
  <c r="D826" i="7"/>
  <c r="E634" i="7"/>
  <c r="K470" i="7"/>
  <c r="L569" i="7"/>
  <c r="AD651" i="7"/>
  <c r="AF672" i="7"/>
  <c r="AD774" i="7"/>
  <c r="X692" i="7"/>
  <c r="O345" i="7"/>
  <c r="Y728" i="7"/>
  <c r="AE635" i="7"/>
  <c r="M436" i="7"/>
  <c r="AC6" i="7"/>
  <c r="AD659" i="7"/>
  <c r="O499" i="7"/>
  <c r="AE447" i="7"/>
  <c r="AF217" i="7"/>
  <c r="C307" i="7"/>
  <c r="Z235" i="7"/>
  <c r="J580" i="7"/>
  <c r="D437" i="7"/>
  <c r="N294" i="7"/>
  <c r="O39" i="7"/>
  <c r="AD91" i="7"/>
  <c r="O356" i="7"/>
  <c r="M346" i="7"/>
  <c r="E696" i="7"/>
  <c r="X508" i="7"/>
  <c r="S157" i="7"/>
  <c r="J103" i="7"/>
  <c r="H376" i="7"/>
  <c r="AD410" i="7"/>
  <c r="D193" i="7"/>
  <c r="X129" i="7"/>
  <c r="Q829" i="7"/>
  <c r="AF729" i="7"/>
  <c r="X396" i="7"/>
  <c r="R370" i="7"/>
  <c r="E392" i="7"/>
  <c r="N777" i="7"/>
  <c r="V501" i="7"/>
  <c r="S541" i="7"/>
  <c r="J814" i="7"/>
  <c r="H824" i="7"/>
  <c r="V794" i="7"/>
  <c r="G68" i="7"/>
  <c r="P167" i="7"/>
  <c r="U416" i="7"/>
  <c r="E756" i="7"/>
  <c r="H651" i="7"/>
  <c r="M84" i="7"/>
  <c r="AE416" i="7"/>
  <c r="W569" i="7"/>
  <c r="P428" i="7"/>
  <c r="AB265" i="7"/>
  <c r="K89" i="7"/>
  <c r="P826" i="7"/>
  <c r="C60" i="36"/>
  <c r="J272" i="7"/>
  <c r="S160" i="7"/>
  <c r="P81" i="7"/>
  <c r="J588" i="7"/>
  <c r="K777" i="7"/>
  <c r="Q612" i="7"/>
  <c r="Z99" i="7"/>
  <c r="J496" i="7"/>
  <c r="AD752" i="7"/>
  <c r="M625" i="7"/>
  <c r="Q816" i="7"/>
  <c r="AF313" i="7"/>
  <c r="G803" i="7"/>
  <c r="AE424" i="7"/>
  <c r="E102" i="7"/>
  <c r="L760" i="7"/>
  <c r="O383" i="7"/>
  <c r="T462" i="7"/>
  <c r="X424" i="7"/>
  <c r="B41" i="20"/>
  <c r="I329" i="7"/>
  <c r="L7" i="7"/>
  <c r="R716" i="7"/>
  <c r="T746" i="7"/>
  <c r="U819" i="7"/>
  <c r="D549" i="7"/>
  <c r="S378" i="7"/>
  <c r="AD340" i="7"/>
  <c r="AB764" i="7"/>
  <c r="AB214" i="7"/>
  <c r="AC425" i="7"/>
  <c r="AF335" i="7"/>
  <c r="S287" i="7"/>
  <c r="L274" i="7"/>
  <c r="X830" i="7"/>
  <c r="D359" i="7"/>
  <c r="U704" i="7"/>
  <c r="D581" i="7"/>
  <c r="H289" i="7"/>
  <c r="AE266" i="7"/>
  <c r="H545" i="7"/>
  <c r="T62" i="7"/>
  <c r="AD208" i="7"/>
  <c r="W184" i="7"/>
  <c r="Y103" i="7"/>
  <c r="AF780" i="7"/>
  <c r="Z53" i="7"/>
  <c r="Y824" i="7"/>
  <c r="AD836" i="7"/>
  <c r="M832" i="7"/>
  <c r="AE95" i="7"/>
  <c r="H4" i="7"/>
  <c r="AF721" i="7"/>
  <c r="V764" i="7"/>
  <c r="L86" i="7"/>
  <c r="V644" i="7"/>
  <c r="R50" i="7"/>
  <c r="V578" i="7"/>
  <c r="Y61" i="7"/>
  <c r="Z522" i="7"/>
  <c r="V606" i="7"/>
  <c r="AF761" i="7"/>
  <c r="W604" i="7"/>
  <c r="AE692" i="7"/>
  <c r="V97" i="7"/>
  <c r="O821" i="7"/>
  <c r="AD444" i="7"/>
  <c r="U437" i="7"/>
  <c r="T149" i="7"/>
  <c r="AC135" i="7"/>
  <c r="E558" i="7"/>
  <c r="Q114" i="7"/>
  <c r="Y429" i="7"/>
  <c r="AB289" i="7"/>
  <c r="Z234" i="7"/>
  <c r="AE706" i="7"/>
  <c r="F345" i="7"/>
  <c r="AE123" i="7"/>
  <c r="I114" i="7"/>
  <c r="C225" i="7"/>
  <c r="C227" i="7"/>
  <c r="V249" i="7"/>
  <c r="E95" i="7"/>
  <c r="I508" i="7"/>
  <c r="E98" i="7"/>
  <c r="S52" i="7"/>
  <c r="X136" i="7"/>
  <c r="Q6" i="7"/>
  <c r="K10" i="7"/>
  <c r="F61" i="36"/>
  <c r="W301" i="7"/>
  <c r="U586" i="7"/>
  <c r="O238" i="7"/>
  <c r="C619" i="7"/>
  <c r="G472" i="7"/>
  <c r="G707" i="7"/>
  <c r="Z287" i="7"/>
  <c r="AE202" i="7"/>
  <c r="J341" i="7"/>
  <c r="AC201" i="7"/>
  <c r="Q724" i="7"/>
  <c r="P707" i="7"/>
  <c r="AF705" i="7"/>
  <c r="M217" i="7"/>
  <c r="P193" i="7"/>
  <c r="Y278" i="7"/>
  <c r="P803" i="7"/>
  <c r="F587" i="7"/>
  <c r="AE494" i="7"/>
  <c r="T11" i="7"/>
  <c r="H413" i="7"/>
  <c r="S399" i="7"/>
  <c r="N171" i="7"/>
  <c r="D624" i="7"/>
  <c r="AB196" i="7"/>
  <c r="O333" i="7"/>
  <c r="AD500" i="7"/>
  <c r="C495" i="7"/>
  <c r="K481" i="7"/>
  <c r="E715" i="7"/>
  <c r="P40" i="7"/>
  <c r="G680" i="7"/>
  <c r="V134" i="7"/>
  <c r="X693" i="7"/>
  <c r="Y254" i="7"/>
  <c r="C680" i="7"/>
  <c r="E410" i="7"/>
  <c r="F612" i="7"/>
  <c r="S62" i="7"/>
  <c r="Y448" i="7"/>
  <c r="V52" i="7"/>
  <c r="J309" i="7"/>
  <c r="S412" i="7"/>
  <c r="C439" i="7"/>
  <c r="AE812" i="7"/>
  <c r="Z214" i="7"/>
  <c r="P250" i="7"/>
  <c r="Z200" i="7"/>
  <c r="N459" i="7"/>
  <c r="P727" i="7"/>
  <c r="K149" i="7"/>
  <c r="C256" i="7"/>
  <c r="U375" i="7"/>
  <c r="AB761" i="7"/>
  <c r="AC819" i="7"/>
  <c r="I411" i="7"/>
  <c r="X120" i="7"/>
  <c r="J795" i="7"/>
  <c r="Q532" i="7"/>
  <c r="AD348" i="7"/>
  <c r="X122" i="7"/>
  <c r="C441" i="7"/>
  <c r="C474" i="7"/>
  <c r="AC41" i="7"/>
  <c r="J287" i="7"/>
  <c r="E636" i="7"/>
  <c r="AD333" i="7"/>
  <c r="O113" i="7"/>
  <c r="J751" i="7"/>
  <c r="X434" i="7"/>
  <c r="D554" i="7"/>
  <c r="AD84" i="7"/>
  <c r="S765" i="7"/>
  <c r="E365" i="7"/>
  <c r="P570" i="7"/>
  <c r="Z400" i="7"/>
  <c r="N16" i="7"/>
  <c r="J697" i="7"/>
  <c r="AE207" i="7"/>
  <c r="AA90" i="7"/>
  <c r="C15" i="36"/>
  <c r="AE539" i="7"/>
  <c r="J571" i="7"/>
  <c r="J459" i="7"/>
  <c r="F270" i="7"/>
  <c r="R42" i="7"/>
  <c r="R151" i="7"/>
  <c r="AB33" i="7"/>
  <c r="S534" i="7"/>
  <c r="X739" i="7"/>
  <c r="K250" i="7"/>
  <c r="T249" i="7"/>
  <c r="I635" i="7"/>
  <c r="B42" i="20"/>
  <c r="M159" i="7"/>
  <c r="K812" i="7"/>
  <c r="R823" i="7"/>
  <c r="C549" i="7"/>
  <c r="T579" i="7"/>
  <c r="W51" i="7"/>
  <c r="AE836" i="7"/>
  <c r="G711" i="7"/>
  <c r="W409" i="7"/>
  <c r="L623" i="7"/>
  <c r="I146" i="7"/>
  <c r="R473" i="7"/>
  <c r="W654" i="7"/>
  <c r="AD336" i="7"/>
  <c r="P171" i="7"/>
  <c r="W134" i="7"/>
  <c r="F167" i="7"/>
  <c r="C230" i="7"/>
  <c r="L26" i="7"/>
  <c r="AB138" i="7"/>
  <c r="F43" i="7"/>
  <c r="J160" i="7"/>
  <c r="F495" i="7"/>
  <c r="AC446" i="7"/>
  <c r="Y661" i="7"/>
  <c r="Q14" i="7"/>
  <c r="T402" i="7"/>
  <c r="O206" i="7"/>
  <c r="AA306" i="7"/>
  <c r="D217" i="7"/>
  <c r="J516" i="7"/>
  <c r="AC14" i="7"/>
  <c r="P364" i="7"/>
  <c r="S102" i="7"/>
  <c r="AA144" i="7"/>
  <c r="N15" i="7"/>
  <c r="V759" i="7"/>
  <c r="Q620" i="7"/>
  <c r="D59" i="7"/>
  <c r="B69" i="20"/>
  <c r="J686" i="7"/>
  <c r="AC184" i="7"/>
  <c r="AB612" i="7"/>
  <c r="C138" i="7"/>
  <c r="AC660" i="7"/>
  <c r="AE298" i="7"/>
  <c r="Z829" i="7"/>
  <c r="AE182" i="7"/>
  <c r="V822" i="7"/>
  <c r="AB576" i="7"/>
  <c r="R641" i="7"/>
  <c r="O469" i="7"/>
  <c r="I229" i="7"/>
  <c r="V435" i="7"/>
  <c r="V542" i="7"/>
  <c r="Y99" i="7"/>
  <c r="C428" i="7"/>
  <c r="O9" i="7"/>
  <c r="Z410" i="7"/>
  <c r="L227" i="7"/>
  <c r="U826" i="7"/>
  <c r="AB475" i="7"/>
  <c r="K32" i="7"/>
  <c r="AE5" i="7"/>
  <c r="C824" i="7"/>
  <c r="F731" i="7"/>
  <c r="H288" i="7"/>
  <c r="W180" i="7"/>
  <c r="W159" i="7"/>
  <c r="Y834" i="7"/>
  <c r="W250" i="7"/>
  <c r="U29" i="7"/>
  <c r="AF180" i="7"/>
  <c r="K383" i="7"/>
  <c r="F4" i="36"/>
  <c r="Z789" i="7"/>
  <c r="V410" i="7"/>
  <c r="AB361" i="7"/>
  <c r="AF6" i="7"/>
  <c r="Y605" i="7"/>
  <c r="H170" i="7"/>
  <c r="AE77" i="7"/>
  <c r="R424" i="7"/>
  <c r="Q42" i="7"/>
  <c r="Q657" i="7"/>
  <c r="D625" i="7"/>
  <c r="R837" i="7"/>
  <c r="Z797" i="7"/>
  <c r="W802" i="7"/>
  <c r="L182" i="7"/>
  <c r="X682" i="7"/>
  <c r="R450" i="7"/>
  <c r="AB487" i="7"/>
  <c r="F449" i="7"/>
  <c r="C295" i="7"/>
  <c r="E341" i="7"/>
  <c r="F728" i="7"/>
  <c r="O305" i="7"/>
  <c r="Q749" i="7"/>
  <c r="AE366" i="7"/>
  <c r="T754" i="7"/>
  <c r="E272" i="7"/>
  <c r="R604" i="7"/>
  <c r="O183" i="7"/>
  <c r="G470" i="7"/>
  <c r="AF797" i="7"/>
  <c r="N829" i="7"/>
  <c r="AD393" i="7"/>
  <c r="V230" i="7"/>
  <c r="O100" i="7"/>
  <c r="Q833" i="7"/>
  <c r="F66" i="7"/>
  <c r="AE61" i="7"/>
  <c r="S376" i="7"/>
  <c r="E776" i="7"/>
  <c r="R126" i="7"/>
  <c r="H411" i="7"/>
  <c r="AB781" i="7"/>
  <c r="H394" i="7"/>
  <c r="Q269" i="7"/>
  <c r="M33" i="7"/>
  <c r="AF628" i="7"/>
  <c r="F341" i="7"/>
  <c r="W396" i="7"/>
  <c r="U250" i="7"/>
  <c r="AC494" i="7"/>
  <c r="AF67" i="7"/>
  <c r="O360" i="7"/>
  <c r="AA239" i="7"/>
  <c r="U85" i="7"/>
  <c r="T89" i="7"/>
  <c r="U97" i="7"/>
  <c r="G33" i="7"/>
  <c r="W355" i="7"/>
  <c r="AA84" i="7"/>
  <c r="U671" i="7"/>
  <c r="Y369" i="7"/>
  <c r="Q266" i="7"/>
  <c r="W214" i="7"/>
  <c r="L514" i="7"/>
  <c r="J511" i="7"/>
  <c r="R676" i="7"/>
  <c r="C409" i="7"/>
  <c r="Y826" i="7"/>
  <c r="E466" i="7"/>
  <c r="H717" i="7"/>
  <c r="G60" i="36"/>
  <c r="AB522" i="7"/>
  <c r="E587" i="7"/>
  <c r="AB195" i="7"/>
  <c r="E529" i="7"/>
  <c r="U613" i="7"/>
  <c r="Z126" i="7"/>
  <c r="R336" i="7"/>
  <c r="P270" i="7"/>
  <c r="K161" i="7"/>
  <c r="AB242" i="7"/>
  <c r="E511" i="7"/>
  <c r="I774" i="7"/>
  <c r="Q672" i="7"/>
  <c r="L754" i="7"/>
  <c r="L611" i="7"/>
  <c r="Q207" i="7"/>
  <c r="T536" i="7"/>
  <c r="O43" i="7"/>
  <c r="J610" i="7"/>
  <c r="AC133" i="7"/>
  <c r="T243" i="7"/>
  <c r="V7" i="7"/>
  <c r="V263" i="7"/>
  <c r="X154" i="7"/>
  <c r="Y682" i="7"/>
  <c r="L584" i="7"/>
  <c r="V313" i="7"/>
  <c r="V217" i="7"/>
  <c r="J100" i="7"/>
  <c r="U575" i="7"/>
  <c r="T706" i="7"/>
  <c r="S760" i="7"/>
  <c r="X662" i="7"/>
  <c r="AD370" i="7"/>
  <c r="G91" i="7"/>
  <c r="N54" i="7"/>
  <c r="E649" i="7"/>
  <c r="R545" i="7"/>
  <c r="S761" i="7"/>
  <c r="AE510" i="7"/>
  <c r="D505" i="7"/>
  <c r="K471" i="7"/>
  <c r="T743" i="7"/>
  <c r="F814" i="7"/>
  <c r="G57" i="36"/>
  <c r="W552" i="7"/>
  <c r="F786" i="7"/>
  <c r="P155" i="7"/>
  <c r="AF766" i="7"/>
  <c r="J574" i="7"/>
  <c r="V791" i="7"/>
  <c r="V682" i="7"/>
  <c r="W813" i="7"/>
  <c r="J750" i="7"/>
  <c r="AF815" i="7"/>
  <c r="G539" i="7"/>
  <c r="L655" i="7"/>
  <c r="H30" i="7"/>
  <c r="W77" i="7"/>
  <c r="C378" i="7"/>
  <c r="E479" i="7"/>
  <c r="Z821" i="7"/>
  <c r="AA403" i="7"/>
  <c r="Q166" i="7"/>
  <c r="H482" i="7"/>
  <c r="AC613" i="7"/>
  <c r="AA94" i="7"/>
  <c r="T202" i="7"/>
  <c r="T409" i="7"/>
  <c r="N112" i="7"/>
  <c r="R505" i="7"/>
  <c r="AB262" i="7"/>
  <c r="X637" i="7"/>
  <c r="N430" i="7"/>
  <c r="V160" i="7"/>
  <c r="AA446" i="7"/>
  <c r="X604" i="7"/>
  <c r="H761" i="7"/>
  <c r="W812" i="7"/>
  <c r="F334" i="7"/>
  <c r="N644" i="7"/>
  <c r="S662" i="7"/>
  <c r="O286" i="7"/>
  <c r="G201" i="7"/>
  <c r="I151" i="7"/>
  <c r="C675" i="7"/>
  <c r="W219" i="7"/>
  <c r="T791" i="7"/>
  <c r="C602" i="7"/>
  <c r="AB480" i="7"/>
  <c r="C260" i="7"/>
  <c r="AB343" i="7"/>
  <c r="V481" i="7"/>
  <c r="AE599" i="7"/>
  <c r="T553" i="7"/>
  <c r="W365" i="7"/>
  <c r="K436" i="7"/>
  <c r="AD553" i="7"/>
  <c r="G286" i="7"/>
  <c r="AB585" i="7"/>
  <c r="U243" i="7"/>
  <c r="X476" i="7"/>
  <c r="V101" i="7"/>
  <c r="H816" i="7"/>
  <c r="AC238" i="7"/>
  <c r="N304" i="7"/>
  <c r="T725" i="7"/>
  <c r="C435" i="7"/>
  <c r="S301" i="7"/>
  <c r="J208" i="7"/>
  <c r="E172" i="7"/>
  <c r="K411" i="7"/>
  <c r="I574" i="7"/>
  <c r="Z76" i="7"/>
  <c r="O649" i="7"/>
  <c r="M531" i="7"/>
  <c r="AA719" i="7"/>
  <c r="AC497" i="7"/>
  <c r="I579" i="7"/>
  <c r="R6" i="7"/>
  <c r="N836" i="7"/>
  <c r="R430" i="7"/>
  <c r="F220" i="7"/>
  <c r="S814" i="7"/>
  <c r="AC824" i="7"/>
  <c r="U647" i="7"/>
  <c r="X535" i="7"/>
  <c r="AE578" i="7"/>
  <c r="H404" i="7"/>
  <c r="J360" i="7"/>
  <c r="T26" i="7"/>
  <c r="I389" i="7"/>
  <c r="R168" i="7"/>
  <c r="D510" i="7"/>
  <c r="G765" i="7"/>
  <c r="G357" i="7"/>
  <c r="M794" i="7"/>
  <c r="H586" i="7"/>
  <c r="V721" i="7"/>
  <c r="W496" i="7"/>
  <c r="AD310" i="7"/>
  <c r="O745" i="7"/>
  <c r="AD119" i="7"/>
  <c r="Y650" i="7"/>
  <c r="U367" i="7"/>
  <c r="G272" i="7"/>
  <c r="Z194" i="7"/>
  <c r="AA5" i="7"/>
  <c r="V714" i="7"/>
  <c r="AA662" i="7"/>
  <c r="AA321" i="7"/>
  <c r="AB472" i="7"/>
  <c r="O66" i="7"/>
  <c r="C236" i="7"/>
  <c r="Q399" i="7"/>
  <c r="E242" i="7"/>
  <c r="U697" i="7"/>
  <c r="Q19" i="7"/>
  <c r="P749" i="7"/>
  <c r="AF829" i="7"/>
  <c r="M66" i="7"/>
  <c r="C76" i="7"/>
  <c r="Q274" i="7"/>
  <c r="C26" i="36"/>
  <c r="Y78" i="7"/>
  <c r="N249" i="7"/>
  <c r="L451" i="7"/>
  <c r="R103" i="7"/>
  <c r="X299" i="7"/>
  <c r="AF591" i="7"/>
  <c r="O588" i="7"/>
  <c r="F514" i="7"/>
  <c r="W669" i="7"/>
  <c r="K465" i="7"/>
  <c r="M157" i="7"/>
  <c r="M802" i="7"/>
  <c r="X79" i="7"/>
  <c r="P705" i="7"/>
  <c r="AF262" i="7"/>
  <c r="H260" i="7"/>
  <c r="V715" i="7"/>
  <c r="F461" i="7"/>
  <c r="D522" i="7"/>
  <c r="I721" i="7"/>
  <c r="W725" i="7"/>
  <c r="L170" i="7"/>
  <c r="AE227" i="7"/>
  <c r="K298" i="7"/>
  <c r="O90" i="7"/>
  <c r="X727" i="7"/>
  <c r="S4" i="7"/>
  <c r="V545" i="7"/>
  <c r="AC389" i="7"/>
  <c r="Q159" i="7"/>
  <c r="N155" i="7"/>
  <c r="AE192" i="7"/>
  <c r="T604" i="7"/>
  <c r="N88" i="7"/>
  <c r="AF265" i="7"/>
  <c r="M215" i="7"/>
  <c r="T504" i="7"/>
  <c r="F663" i="7"/>
  <c r="R4" i="7"/>
  <c r="Q113" i="7"/>
  <c r="AB78" i="7"/>
  <c r="J450" i="7"/>
  <c r="N745" i="7"/>
  <c r="X430" i="7"/>
  <c r="W26" i="7"/>
  <c r="AB648" i="7"/>
  <c r="AC720" i="7"/>
  <c r="F481" i="7"/>
  <c r="D45" i="7"/>
  <c r="B36" i="20"/>
  <c r="U7" i="7"/>
  <c r="V157" i="7"/>
  <c r="P399" i="7"/>
  <c r="H534" i="7"/>
  <c r="Z453" i="7"/>
  <c r="D781" i="7"/>
  <c r="H241" i="7"/>
  <c r="Q406" i="7"/>
  <c r="C534" i="7"/>
  <c r="X636" i="7"/>
  <c r="AF658" i="7"/>
  <c r="I837" i="7"/>
  <c r="L79" i="7"/>
  <c r="Z813" i="7"/>
  <c r="F515" i="7"/>
  <c r="AC165" i="7"/>
  <c r="T394" i="7"/>
  <c r="C626" i="7"/>
  <c r="D364" i="7"/>
  <c r="I835" i="7"/>
  <c r="E81" i="7"/>
  <c r="X676" i="7"/>
  <c r="Z470" i="7"/>
  <c r="AB669" i="7"/>
  <c r="O134" i="7"/>
  <c r="R789" i="7"/>
  <c r="W235" i="7"/>
  <c r="P19" i="7"/>
  <c r="AD392" i="7"/>
  <c r="V166" i="7"/>
  <c r="N762" i="7"/>
  <c r="E382" i="7"/>
  <c r="AD709" i="7"/>
  <c r="F304" i="7"/>
  <c r="T494" i="7"/>
  <c r="X379" i="7"/>
  <c r="G274" i="7"/>
  <c r="AD182" i="7"/>
  <c r="R412" i="7"/>
  <c r="Q203" i="7"/>
  <c r="AB640" i="7"/>
  <c r="AF296" i="7"/>
  <c r="H716" i="7"/>
  <c r="AE322" i="7"/>
  <c r="K741" i="7"/>
  <c r="AF639" i="7"/>
  <c r="L535" i="7"/>
  <c r="M306" i="7"/>
  <c r="L154" i="7"/>
  <c r="M542" i="7"/>
  <c r="E662" i="7"/>
  <c r="Y660" i="7"/>
  <c r="O696" i="7"/>
  <c r="S471" i="7"/>
  <c r="Y236" i="7"/>
  <c r="E103" i="7"/>
  <c r="N59" i="7"/>
  <c r="O371" i="7"/>
  <c r="H517" i="7"/>
  <c r="AA342" i="7"/>
  <c r="AB147" i="7"/>
  <c r="X250" i="7"/>
  <c r="J428" i="7"/>
  <c r="V382" i="7"/>
  <c r="Y95" i="7"/>
  <c r="AD801" i="7"/>
  <c r="E320" i="7"/>
  <c r="M750" i="7"/>
  <c r="P414" i="7"/>
  <c r="F336" i="7"/>
  <c r="N670" i="7"/>
  <c r="Z800" i="7"/>
  <c r="AC346" i="7"/>
  <c r="N79" i="7"/>
  <c r="Y88" i="7"/>
  <c r="G348" i="7"/>
  <c r="M691" i="7"/>
  <c r="K273" i="7"/>
  <c r="R785" i="7"/>
  <c r="Z111" i="7"/>
  <c r="AC437" i="7"/>
  <c r="N367" i="7"/>
  <c r="X579" i="7"/>
  <c r="L378" i="7"/>
  <c r="AF74" i="7"/>
  <c r="Z7" i="7"/>
  <c r="D55" i="7"/>
  <c r="C103" i="7"/>
  <c r="N505" i="7"/>
  <c r="B68" i="20"/>
  <c r="M756" i="7"/>
  <c r="Q800" i="7"/>
  <c r="H720" i="7"/>
  <c r="W602" i="7"/>
  <c r="F347" i="7"/>
  <c r="D227" i="7"/>
  <c r="Q453" i="7"/>
  <c r="D356" i="7"/>
  <c r="F497" i="7"/>
  <c r="N310" i="7"/>
  <c r="AC291" i="7"/>
  <c r="B43" i="20"/>
  <c r="S404" i="7"/>
  <c r="S785" i="7"/>
  <c r="G762" i="7"/>
  <c r="T635" i="7"/>
  <c r="V555" i="7"/>
  <c r="G797" i="7"/>
  <c r="AA145" i="7"/>
  <c r="X498" i="7"/>
  <c r="AB646" i="7"/>
  <c r="N580" i="7"/>
  <c r="L575" i="7"/>
  <c r="AF9" i="7"/>
  <c r="P724" i="7"/>
  <c r="E374" i="7"/>
  <c r="E217" i="7"/>
  <c r="J265" i="7"/>
  <c r="Y294" i="7"/>
  <c r="Z542" i="7"/>
  <c r="Q462" i="7"/>
  <c r="L124" i="7"/>
  <c r="T28" i="7"/>
  <c r="D603" i="7"/>
  <c r="S270" i="7"/>
  <c r="I8" i="7"/>
  <c r="C768" i="7"/>
  <c r="O81" i="7"/>
  <c r="J120" i="7"/>
  <c r="U111" i="7"/>
  <c r="X448" i="7"/>
  <c r="L546" i="7"/>
  <c r="K334" i="7"/>
  <c r="T636" i="7"/>
  <c r="P235" i="7"/>
  <c r="Z516" i="7"/>
  <c r="M459" i="7"/>
  <c r="AD365" i="7"/>
  <c r="D650" i="7"/>
  <c r="V376" i="7"/>
  <c r="X461" i="7"/>
  <c r="L812" i="7"/>
  <c r="J165" i="7"/>
  <c r="S41" i="7"/>
  <c r="P294" i="7"/>
  <c r="AE832" i="7"/>
  <c r="AA297" i="7"/>
  <c r="AE11" i="7"/>
  <c r="X689" i="7"/>
  <c r="L809" i="7"/>
  <c r="D602" i="7"/>
  <c r="E425" i="7"/>
  <c r="AF191" i="7"/>
  <c r="X97" i="7"/>
  <c r="M662" i="7"/>
  <c r="S545" i="7"/>
  <c r="N14" i="7"/>
  <c r="AE831" i="7"/>
  <c r="X67" i="7"/>
  <c r="O380" i="7"/>
  <c r="I374" i="7"/>
  <c r="H182" i="7"/>
  <c r="W405" i="7"/>
  <c r="T794" i="7"/>
  <c r="C156" i="7"/>
  <c r="V660" i="7"/>
  <c r="H800" i="7"/>
  <c r="Y575" i="7"/>
  <c r="C164" i="7"/>
  <c r="U626" i="7"/>
  <c r="AD123" i="7"/>
  <c r="F650" i="7"/>
  <c r="M575" i="7"/>
  <c r="G465" i="7"/>
  <c r="Z481" i="7"/>
  <c r="V520" i="7"/>
  <c r="Q194" i="7"/>
  <c r="O186" i="7"/>
  <c r="C323" i="7"/>
  <c r="L87" i="7"/>
  <c r="AA658" i="7"/>
  <c r="N77" i="7"/>
  <c r="J600" i="7"/>
  <c r="AC173" i="7"/>
  <c r="J214" i="7"/>
  <c r="L220" i="7"/>
  <c r="I719" i="7"/>
  <c r="U463" i="7"/>
  <c r="V475" i="7"/>
  <c r="T277" i="7"/>
  <c r="J619" i="7"/>
  <c r="C165" i="7"/>
  <c r="S191" i="7"/>
  <c r="O409" i="7"/>
  <c r="T173" i="7"/>
  <c r="V357" i="7"/>
  <c r="I68" i="7"/>
  <c r="U673" i="7"/>
  <c r="P441" i="7"/>
  <c r="I416" i="7"/>
  <c r="N324" i="7"/>
  <c r="Z330" i="7"/>
  <c r="Z670" i="7"/>
  <c r="L466" i="7"/>
  <c r="O264" i="7"/>
  <c r="D67" i="7"/>
  <c r="Q294" i="7"/>
  <c r="AC49" i="7"/>
  <c r="L815" i="7"/>
  <c r="T799" i="7"/>
  <c r="T109" i="7"/>
  <c r="AA367" i="7"/>
  <c r="E743" i="7"/>
  <c r="L510" i="7"/>
  <c r="Q381" i="7"/>
  <c r="AA441" i="7"/>
  <c r="C367" i="7"/>
  <c r="S84" i="7"/>
  <c r="V531" i="7"/>
  <c r="Z507" i="7"/>
  <c r="I743" i="7"/>
  <c r="P602" i="7"/>
  <c r="Z565" i="7"/>
  <c r="O830" i="7"/>
  <c r="Z242" i="7"/>
  <c r="W16" i="7"/>
  <c r="AC579" i="7"/>
  <c r="U521" i="7"/>
  <c r="W620" i="7"/>
  <c r="U80" i="7"/>
  <c r="AD650" i="7"/>
  <c r="Z801" i="7"/>
  <c r="I413" i="7"/>
  <c r="AB650" i="7"/>
  <c r="U514" i="7"/>
  <c r="J367" i="7"/>
  <c r="S124" i="7"/>
  <c r="M154" i="7"/>
  <c r="L381" i="7"/>
  <c r="J121" i="7"/>
  <c r="R518" i="7"/>
  <c r="X475" i="7"/>
  <c r="G530" i="7"/>
  <c r="U321" i="7"/>
  <c r="L686" i="7"/>
  <c r="E600" i="7"/>
  <c r="O180" i="7"/>
  <c r="E751" i="7"/>
  <c r="E156" i="7"/>
  <c r="G250" i="7"/>
  <c r="Y794" i="7"/>
  <c r="S834" i="7"/>
  <c r="E474" i="7"/>
  <c r="H626" i="7"/>
  <c r="U777" i="7"/>
  <c r="S475" i="7"/>
  <c r="K476" i="7"/>
  <c r="R732" i="7"/>
  <c r="C542" i="7"/>
  <c r="P91" i="7"/>
  <c r="AF249" i="7"/>
  <c r="H585" i="7"/>
  <c r="AB719" i="7"/>
  <c r="I787" i="7"/>
  <c r="M205" i="7"/>
  <c r="L5" i="7"/>
  <c r="I325" i="7"/>
  <c r="AB662" i="7"/>
  <c r="E825" i="7"/>
  <c r="R610" i="7"/>
  <c r="I156" i="7"/>
  <c r="P325" i="7"/>
  <c r="AB446" i="7"/>
  <c r="F348" i="7"/>
  <c r="F378" i="7"/>
  <c r="R751" i="7"/>
  <c r="AE602" i="7"/>
  <c r="X654" i="7"/>
  <c r="P658" i="7"/>
  <c r="AD760" i="7"/>
  <c r="N53" i="7"/>
  <c r="O207" i="7"/>
  <c r="P444" i="7"/>
  <c r="Y101" i="7"/>
  <c r="R61" i="7"/>
  <c r="C182" i="7"/>
  <c r="J344" i="7"/>
  <c r="Q445" i="7"/>
  <c r="R656" i="7"/>
  <c r="Q63" i="7"/>
  <c r="V221" i="7"/>
  <c r="I168" i="7"/>
  <c r="AC365" i="7"/>
  <c r="P544" i="7"/>
  <c r="AA794" i="7"/>
  <c r="Z218" i="7"/>
  <c r="N409" i="7"/>
  <c r="L311" i="7"/>
  <c r="C697" i="7"/>
  <c r="K17" i="7"/>
  <c r="W568" i="7"/>
  <c r="Z724" i="7"/>
  <c r="V298" i="7"/>
  <c r="AC77" i="7"/>
  <c r="Y675" i="7"/>
  <c r="V359" i="7"/>
  <c r="X119" i="7"/>
  <c r="I285" i="7"/>
  <c r="L619" i="7"/>
  <c r="D744" i="7"/>
  <c r="H695" i="7"/>
  <c r="Z389" i="7"/>
  <c r="H205" i="7"/>
  <c r="O368" i="7"/>
  <c r="H680" i="7"/>
  <c r="M761" i="7"/>
  <c r="P542" i="7"/>
  <c r="K693" i="7"/>
  <c r="D785" i="7"/>
  <c r="P523" i="7"/>
  <c r="N462" i="7"/>
  <c r="Q645" i="7"/>
  <c r="D711" i="7"/>
  <c r="X226" i="7"/>
  <c r="P200" i="7"/>
  <c r="T64" i="7"/>
  <c r="N236" i="7"/>
  <c r="X274" i="7"/>
  <c r="X780" i="7"/>
  <c r="X585" i="7"/>
  <c r="AF101" i="7"/>
  <c r="AA170" i="7"/>
  <c r="U115" i="7"/>
  <c r="X674" i="7"/>
  <c r="AC359" i="7"/>
  <c r="V754" i="7"/>
  <c r="Q339" i="7"/>
  <c r="Y380" i="7"/>
  <c r="I613" i="7"/>
  <c r="O473" i="7"/>
  <c r="C449" i="7"/>
  <c r="H31" i="36"/>
  <c r="AA743" i="7"/>
  <c r="AA285" i="7"/>
  <c r="AB637" i="7"/>
  <c r="W609" i="7"/>
  <c r="AD159" i="7"/>
  <c r="P7" i="7"/>
  <c r="H304" i="7"/>
  <c r="Q342" i="7"/>
  <c r="J199" i="7"/>
  <c r="C437" i="7"/>
  <c r="X339" i="7"/>
  <c r="D574" i="7"/>
  <c r="C228" i="7"/>
  <c r="N381" i="7"/>
  <c r="C571" i="7"/>
  <c r="Q686" i="7"/>
  <c r="S277" i="7"/>
  <c r="U754" i="7"/>
  <c r="W256" i="7"/>
  <c r="I753" i="7"/>
  <c r="U639" i="7"/>
  <c r="I220" i="7"/>
  <c r="U733" i="7"/>
  <c r="W576" i="7"/>
  <c r="Z115" i="7"/>
  <c r="O159" i="7"/>
  <c r="I732" i="7"/>
  <c r="L567" i="7"/>
  <c r="Y440" i="7"/>
  <c r="T756" i="7"/>
  <c r="N611" i="7"/>
  <c r="U627" i="7"/>
  <c r="Q410" i="7"/>
  <c r="I784" i="7"/>
  <c r="AC374" i="7"/>
  <c r="D428" i="7"/>
  <c r="O441" i="7"/>
  <c r="F829" i="7"/>
  <c r="C31" i="7"/>
  <c r="AA158" i="7"/>
  <c r="L759" i="7"/>
  <c r="P587" i="7"/>
  <c r="Q444" i="7"/>
  <c r="C208" i="7"/>
  <c r="AF567" i="7"/>
  <c r="Y731" i="7"/>
  <c r="W63" i="7"/>
  <c r="W96" i="7"/>
  <c r="E802" i="7"/>
  <c r="V704" i="7"/>
  <c r="F836" i="7"/>
  <c r="U348" i="7"/>
  <c r="U124" i="7"/>
  <c r="Z17" i="7"/>
  <c r="H731" i="7"/>
  <c r="T264" i="7"/>
  <c r="R788" i="7"/>
  <c r="AC466" i="7"/>
  <c r="D40" i="7"/>
  <c r="S394" i="7"/>
  <c r="AC183" i="7"/>
  <c r="S821" i="7"/>
  <c r="G660" i="7"/>
  <c r="S332" i="7"/>
  <c r="AB109" i="7"/>
  <c r="G56" i="36"/>
  <c r="I84" i="7"/>
  <c r="W204" i="7"/>
  <c r="AF832" i="7"/>
  <c r="E755" i="7"/>
  <c r="Q259" i="7"/>
  <c r="E91" i="7"/>
  <c r="F834" i="7"/>
  <c r="J329" i="7"/>
  <c r="AE21" i="7"/>
  <c r="I274" i="7"/>
  <c r="Q234" i="7"/>
  <c r="Y809" i="7"/>
  <c r="C790" i="7"/>
  <c r="Y53" i="7"/>
  <c r="I32" i="7"/>
  <c r="D263" i="7"/>
  <c r="AD506" i="7"/>
  <c r="AD45" i="7"/>
  <c r="F715" i="7"/>
  <c r="AC431" i="7"/>
  <c r="B65" i="20"/>
  <c r="AA466" i="7"/>
  <c r="O32" i="7"/>
  <c r="O672" i="7"/>
  <c r="AD483" i="7"/>
  <c r="W778" i="7"/>
  <c r="S564" i="7"/>
  <c r="AE814" i="7"/>
  <c r="C393" i="7"/>
  <c r="AB426" i="7"/>
  <c r="AD581" i="7"/>
  <c r="U821" i="7"/>
  <c r="AD204" i="7"/>
  <c r="Z393" i="7"/>
  <c r="J130" i="7"/>
  <c r="Y449" i="7"/>
  <c r="G821" i="7"/>
  <c r="AD15" i="7"/>
  <c r="AB380" i="7"/>
  <c r="J453" i="7"/>
  <c r="AB610" i="7"/>
  <c r="I262" i="7"/>
  <c r="O729" i="7"/>
  <c r="W743" i="7"/>
  <c r="Q742" i="7"/>
  <c r="X132" i="7"/>
  <c r="D53" i="7"/>
  <c r="Q634" i="7"/>
  <c r="F169" i="7"/>
  <c r="S659" i="7"/>
  <c r="W259" i="7"/>
  <c r="N521" i="7"/>
  <c r="T235" i="7"/>
  <c r="I343" i="7"/>
  <c r="D300" i="7"/>
  <c r="H89" i="7"/>
  <c r="U112" i="7"/>
  <c r="AE819" i="7"/>
  <c r="F498" i="7"/>
  <c r="G484" i="7"/>
  <c r="C335" i="7"/>
  <c r="U823" i="7"/>
  <c r="AD278" i="7"/>
  <c r="Y496" i="7"/>
  <c r="Q670" i="7"/>
  <c r="D100" i="7"/>
  <c r="AE242" i="7"/>
  <c r="D172" i="7"/>
  <c r="AF243" i="7"/>
  <c r="E730" i="7"/>
  <c r="S679" i="7"/>
  <c r="K131" i="7"/>
  <c r="AD673" i="7"/>
  <c r="AA685" i="7"/>
  <c r="H520" i="7"/>
  <c r="AD49" i="7"/>
  <c r="H239" i="7"/>
  <c r="G425" i="7"/>
  <c r="I746" i="7"/>
  <c r="U831" i="7"/>
  <c r="H684" i="7"/>
  <c r="C297" i="7"/>
  <c r="M580" i="7"/>
  <c r="O29" i="7"/>
  <c r="D579" i="7"/>
  <c r="AA825" i="7"/>
  <c r="H202" i="7"/>
  <c r="H593" i="7"/>
  <c r="J285" i="7"/>
  <c r="V693" i="7"/>
  <c r="I506" i="7"/>
  <c r="AD409" i="7"/>
  <c r="J510" i="7"/>
  <c r="AA228" i="7"/>
  <c r="M462" i="7"/>
  <c r="G367" i="7"/>
  <c r="J635" i="7"/>
  <c r="AC50" i="7"/>
  <c r="P63" i="7"/>
  <c r="T661" i="7"/>
  <c r="Z102" i="7"/>
  <c r="D746" i="7"/>
  <c r="R627" i="7"/>
  <c r="R790" i="7"/>
  <c r="U620" i="7"/>
  <c r="R584" i="7"/>
  <c r="K551" i="7"/>
  <c r="AF577" i="7"/>
  <c r="E334" i="7"/>
  <c r="AE361" i="7"/>
  <c r="C19" i="7"/>
  <c r="Q62" i="7"/>
  <c r="S336" i="7"/>
  <c r="AB19" i="7"/>
  <c r="K410" i="7"/>
  <c r="F49" i="7"/>
  <c r="Q649" i="7"/>
  <c r="G673" i="7"/>
  <c r="C158" i="7"/>
  <c r="X359" i="7"/>
  <c r="S837" i="7"/>
  <c r="W619" i="7"/>
  <c r="K30" i="7"/>
  <c r="H578" i="7"/>
  <c r="C16" i="7"/>
  <c r="K494" i="7"/>
  <c r="O216" i="7"/>
  <c r="AF799" i="7"/>
  <c r="K413" i="7"/>
  <c r="T300" i="7"/>
  <c r="U753" i="7"/>
  <c r="O262" i="7"/>
  <c r="AA589" i="7"/>
  <c r="S130" i="7"/>
  <c r="S473" i="7"/>
  <c r="J394" i="7"/>
  <c r="AB710" i="7"/>
  <c r="AB192" i="7"/>
  <c r="AF44" i="7"/>
  <c r="C718" i="7"/>
  <c r="Q518" i="7"/>
  <c r="I249" i="7"/>
  <c r="V322" i="7"/>
  <c r="AE778" i="7"/>
  <c r="T486" i="7"/>
  <c r="M383" i="7"/>
  <c r="K295" i="7"/>
  <c r="AE437" i="7"/>
  <c r="G542" i="7"/>
  <c r="W416" i="7"/>
  <c r="H834" i="7"/>
  <c r="I185" i="7"/>
  <c r="AB439" i="7"/>
  <c r="W367" i="7"/>
  <c r="X290" i="7"/>
  <c r="N43" i="7"/>
  <c r="U543" i="7"/>
  <c r="C202" i="7"/>
  <c r="F262" i="7"/>
  <c r="P392" i="7"/>
  <c r="S795" i="7"/>
  <c r="U461" i="7"/>
  <c r="AC366" i="7"/>
  <c r="D418" i="7"/>
  <c r="T531" i="7"/>
  <c r="W535" i="7"/>
  <c r="G510" i="7"/>
  <c r="W251" i="7"/>
  <c r="U558" i="7"/>
  <c r="G342" i="7"/>
  <c r="Y393" i="7"/>
  <c r="I533" i="7"/>
  <c r="AC760" i="7"/>
  <c r="Q370" i="7"/>
  <c r="AD430" i="7"/>
  <c r="M29" i="7"/>
  <c r="AC786" i="7"/>
  <c r="K619" i="7"/>
  <c r="W498" i="7"/>
  <c r="AB751" i="7"/>
  <c r="I312" i="7"/>
  <c r="U203" i="7"/>
  <c r="G260" i="7"/>
  <c r="V612" i="7"/>
  <c r="D400" i="7"/>
  <c r="E627" i="7"/>
  <c r="N803" i="7"/>
  <c r="T465" i="7"/>
  <c r="P788" i="7"/>
  <c r="AB657" i="7"/>
  <c r="E44" i="7"/>
  <c r="X334" i="7"/>
  <c r="F428" i="7"/>
  <c r="H570" i="7"/>
  <c r="I662" i="7"/>
  <c r="V290" i="7"/>
  <c r="D85" i="7"/>
  <c r="S641" i="7"/>
  <c r="R411" i="7"/>
  <c r="AF465" i="7"/>
  <c r="G671" i="7"/>
  <c r="G79" i="7"/>
  <c r="X470" i="7"/>
  <c r="K568" i="7"/>
  <c r="D530" i="7"/>
  <c r="C755" i="7"/>
  <c r="C558" i="7"/>
  <c r="AE368" i="7"/>
  <c r="N813" i="7"/>
  <c r="AD404" i="7"/>
  <c r="F691" i="7"/>
  <c r="C636" i="7"/>
  <c r="C826" i="7"/>
  <c r="I45" i="7"/>
  <c r="AD322" i="7"/>
  <c r="H733" i="7"/>
  <c r="Z534" i="7"/>
  <c r="O516" i="7"/>
  <c r="P654" i="7"/>
  <c r="D286" i="7"/>
  <c r="M171" i="7"/>
  <c r="R550" i="7"/>
  <c r="AC480" i="7"/>
  <c r="Y460" i="7"/>
  <c r="N11" i="7"/>
  <c r="S435" i="7"/>
  <c r="AF167" i="7"/>
  <c r="Q173" i="7"/>
  <c r="D205" i="7"/>
  <c r="L254" i="7"/>
  <c r="M519" i="7"/>
  <c r="AE52" i="7"/>
  <c r="Q635" i="7"/>
  <c r="T416" i="7"/>
  <c r="H21" i="7"/>
  <c r="H183" i="7"/>
  <c r="U78" i="7"/>
  <c r="Z195" i="7"/>
  <c r="V763" i="7"/>
  <c r="AE126" i="7"/>
  <c r="C401" i="7"/>
  <c r="AC704" i="7"/>
  <c r="Z59" i="7"/>
  <c r="AA28" i="7"/>
  <c r="AC530" i="7"/>
  <c r="N389" i="7"/>
  <c r="S39" i="7"/>
  <c r="X29" i="7"/>
  <c r="O695" i="7"/>
  <c r="C521" i="7"/>
  <c r="AC266" i="7"/>
  <c r="P452" i="7"/>
  <c r="AD371" i="7"/>
  <c r="Y56" i="7"/>
  <c r="AC155" i="7"/>
  <c r="J19" i="7"/>
  <c r="N21" i="7"/>
  <c r="G550" i="7"/>
  <c r="T438" i="7"/>
  <c r="F542" i="7"/>
  <c r="E225" i="7"/>
  <c r="V494" i="7"/>
  <c r="R776" i="7"/>
  <c r="B46" i="20"/>
  <c r="C394" i="7"/>
  <c r="R184" i="7"/>
  <c r="Q144" i="7"/>
  <c r="C79" i="7"/>
  <c r="N522" i="7"/>
  <c r="K725" i="7"/>
  <c r="U504" i="7"/>
  <c r="G382" i="7"/>
  <c r="U660" i="7"/>
  <c r="AB481" i="7"/>
  <c r="U440" i="7"/>
  <c r="M426" i="7"/>
  <c r="W376" i="7"/>
  <c r="U382" i="7"/>
  <c r="Z370" i="7"/>
  <c r="Q567" i="7"/>
  <c r="Z744" i="7"/>
  <c r="M424" i="7"/>
  <c r="R767" i="7"/>
  <c r="AC313" i="7"/>
  <c r="I717" i="7"/>
  <c r="I765" i="7"/>
  <c r="R331" i="7"/>
  <c r="V274" i="7"/>
  <c r="C752" i="7"/>
  <c r="I697" i="7"/>
  <c r="AC679" i="7"/>
  <c r="AC514" i="7"/>
  <c r="AB400" i="7"/>
  <c r="Z286" i="7"/>
  <c r="C42" i="7"/>
  <c r="W471" i="7"/>
  <c r="F603" i="7"/>
  <c r="U656" i="7"/>
  <c r="N625" i="7"/>
  <c r="Q204" i="7"/>
  <c r="C529" i="7"/>
  <c r="S276" i="7"/>
  <c r="E383" i="7"/>
  <c r="D144" i="7"/>
  <c r="AA775" i="7"/>
  <c r="V219" i="7"/>
  <c r="H64" i="7"/>
  <c r="AD394" i="7"/>
  <c r="X40" i="7"/>
  <c r="Q510" i="7"/>
  <c r="R78" i="7"/>
  <c r="AA371" i="7"/>
  <c r="S405" i="7"/>
  <c r="AB474" i="7"/>
  <c r="S674" i="7"/>
  <c r="Q87" i="7"/>
  <c r="X482" i="7"/>
  <c r="L767" i="7"/>
  <c r="Y498" i="7"/>
  <c r="AF445" i="7"/>
  <c r="C116" i="7"/>
  <c r="L785" i="7"/>
  <c r="Q584" i="7"/>
  <c r="AE259" i="7"/>
  <c r="AF544" i="7"/>
  <c r="S494" i="7"/>
  <c r="L184" i="7"/>
  <c r="Q134" i="7"/>
  <c r="U405" i="7"/>
  <c r="N514" i="7"/>
  <c r="U600" i="7"/>
  <c r="X743" i="7"/>
  <c r="P183" i="7"/>
  <c r="X255" i="7"/>
  <c r="Z768" i="7"/>
  <c r="AA291" i="7"/>
  <c r="L501" i="7"/>
  <c r="Y155" i="7"/>
  <c r="F453" i="7"/>
  <c r="C424" i="7"/>
  <c r="T505" i="7"/>
  <c r="S27" i="7"/>
  <c r="D380" i="7"/>
  <c r="N278" i="7"/>
  <c r="P729" i="7"/>
  <c r="G446" i="7"/>
  <c r="AD585" i="7"/>
  <c r="AA262" i="7"/>
  <c r="P813" i="7"/>
  <c r="I714" i="7"/>
  <c r="P533" i="7"/>
  <c r="AB431" i="7"/>
  <c r="O620" i="7"/>
  <c r="T396" i="7"/>
  <c r="O798" i="7"/>
  <c r="H313" i="7"/>
  <c r="K671" i="7"/>
  <c r="L192" i="7"/>
  <c r="U126" i="7"/>
  <c r="Z165" i="7"/>
  <c r="I361" i="7"/>
  <c r="O681" i="7"/>
  <c r="X532" i="7"/>
  <c r="L172" i="7"/>
  <c r="U612" i="7"/>
  <c r="AC109" i="7"/>
  <c r="S786" i="7"/>
  <c r="AF436" i="7"/>
  <c r="K322" i="7"/>
  <c r="L459" i="7"/>
  <c r="U200" i="7"/>
  <c r="D610" i="7"/>
  <c r="G322" i="7"/>
  <c r="O768" i="7"/>
  <c r="Z569" i="7"/>
  <c r="AF112" i="7"/>
  <c r="Z249" i="7"/>
  <c r="AB5" i="7"/>
  <c r="Z767" i="7"/>
  <c r="AA641" i="7"/>
  <c r="I460" i="7"/>
  <c r="T50" i="7"/>
  <c r="V325" i="7"/>
  <c r="Z496" i="7"/>
  <c r="D190" i="7"/>
  <c r="R655" i="7"/>
  <c r="I102" i="7"/>
  <c r="K509" i="7"/>
  <c r="AF306" i="7"/>
  <c r="P759" i="7"/>
  <c r="AF522" i="7"/>
  <c r="C506" i="7"/>
  <c r="R299" i="7"/>
  <c r="E227" i="7"/>
  <c r="AD814" i="7"/>
  <c r="C305" i="7"/>
  <c r="U580" i="7"/>
  <c r="Q481" i="7"/>
  <c r="D150" i="7"/>
  <c r="D236" i="7"/>
  <c r="T359" i="7"/>
  <c r="C357" i="7"/>
  <c r="V796" i="7"/>
  <c r="X150" i="7"/>
  <c r="AA203" i="7"/>
  <c r="L550" i="7"/>
  <c r="D690" i="7"/>
  <c r="I4" i="7"/>
  <c r="N147" i="7"/>
  <c r="S238" i="7"/>
  <c r="Z784" i="7"/>
  <c r="C649" i="7"/>
  <c r="E814" i="7"/>
  <c r="H487" i="7"/>
  <c r="AC131" i="7"/>
  <c r="F675" i="7"/>
  <c r="L27" i="7"/>
  <c r="V484" i="7"/>
  <c r="G622" i="7"/>
  <c r="AF521" i="7"/>
  <c r="Q706" i="7"/>
  <c r="U312" i="7"/>
  <c r="U59" i="7"/>
  <c r="G517" i="7"/>
  <c r="X310" i="7"/>
  <c r="F110" i="7"/>
  <c r="E135" i="7"/>
  <c r="F651" i="7"/>
  <c r="Y539" i="7"/>
  <c r="I564" i="7"/>
  <c r="I225" i="7"/>
  <c r="U675" i="7"/>
  <c r="M151" i="7"/>
  <c r="F271" i="7"/>
  <c r="Q704" i="7"/>
  <c r="AB602" i="7"/>
  <c r="AA472" i="7"/>
  <c r="J396" i="7"/>
  <c r="Y640" i="7"/>
  <c r="U242" i="7"/>
  <c r="R409" i="7"/>
  <c r="AD273" i="7"/>
  <c r="AB621" i="7"/>
  <c r="G356" i="7"/>
  <c r="R484" i="7"/>
  <c r="AE114" i="7"/>
  <c r="AF241" i="7"/>
  <c r="AA656" i="7"/>
  <c r="AB157" i="7"/>
  <c r="D215" i="7"/>
  <c r="U740" i="7"/>
  <c r="C346" i="7"/>
  <c r="F395" i="7"/>
  <c r="F380" i="7"/>
  <c r="T521" i="7"/>
  <c r="C341" i="7"/>
  <c r="AB290" i="7"/>
  <c r="S208" i="7"/>
  <c r="O697" i="7"/>
  <c r="AA261" i="7"/>
  <c r="W42" i="7"/>
  <c r="V300" i="7"/>
  <c r="K190" i="7"/>
  <c r="Y346" i="7"/>
  <c r="Z462" i="7"/>
  <c r="AD403" i="7"/>
  <c r="H240" i="7"/>
  <c r="P287" i="7"/>
  <c r="Z355" i="7"/>
  <c r="J101" i="7"/>
  <c r="T306" i="7"/>
  <c r="AE837" i="7"/>
  <c r="Z25" i="7"/>
  <c r="AB497" i="7"/>
  <c r="K79" i="7"/>
  <c r="H645" i="7"/>
  <c r="Y31" i="7"/>
  <c r="AE256" i="7"/>
  <c r="M659" i="7"/>
  <c r="R63" i="7"/>
  <c r="N697" i="7"/>
  <c r="E8" i="7"/>
  <c r="C354" i="7"/>
  <c r="R252" i="7"/>
  <c r="L266" i="7"/>
  <c r="S122" i="7"/>
  <c r="AA60" i="7"/>
  <c r="AF389" i="7"/>
  <c r="Y487" i="7"/>
  <c r="Q795" i="7"/>
  <c r="X74" i="7"/>
  <c r="Y506" i="7"/>
  <c r="AE101" i="7"/>
  <c r="I95" i="7"/>
  <c r="AA97" i="7"/>
  <c r="AA622" i="7"/>
  <c r="V685" i="7"/>
  <c r="Y42" i="7"/>
  <c r="T182" i="7"/>
  <c r="V41" i="7"/>
  <c r="M586" i="7"/>
  <c r="AE514" i="7"/>
  <c r="G558" i="7"/>
  <c r="F838" i="7"/>
  <c r="W472" i="7"/>
  <c r="H25" i="7"/>
  <c r="C835" i="7"/>
  <c r="AC424" i="7"/>
  <c r="N637" i="7"/>
  <c r="D641" i="7"/>
  <c r="W814" i="7"/>
  <c r="E833" i="7"/>
  <c r="U31" i="7"/>
  <c r="U307" i="7"/>
  <c r="K319" i="7"/>
  <c r="N256" i="7"/>
  <c r="R639" i="7"/>
  <c r="J797" i="7"/>
  <c r="I119" i="7"/>
  <c r="C519" i="7"/>
  <c r="G381" i="7"/>
  <c r="AB438" i="7"/>
  <c r="AD611" i="7"/>
  <c r="AC785" i="7"/>
  <c r="O448" i="7"/>
  <c r="Q217" i="7"/>
  <c r="W612" i="7"/>
  <c r="G278" i="7"/>
  <c r="AF669" i="7"/>
  <c r="Q812" i="7"/>
  <c r="W67" i="7"/>
  <c r="C698" i="7"/>
  <c r="S751" i="7"/>
  <c r="AA709" i="7"/>
  <c r="I641" i="7"/>
  <c r="R674" i="7"/>
  <c r="J123" i="7"/>
  <c r="H425" i="7"/>
  <c r="F671" i="7"/>
  <c r="Y584" i="7"/>
  <c r="E86" i="7"/>
  <c r="K794" i="7"/>
  <c r="J401" i="7"/>
  <c r="C157" i="7"/>
  <c r="S63" i="7"/>
  <c r="S796" i="7"/>
  <c r="AB51" i="7"/>
  <c r="G554" i="7"/>
  <c r="Y691" i="7"/>
  <c r="G682" i="7"/>
  <c r="W635" i="7"/>
  <c r="M123" i="7"/>
  <c r="K650" i="7"/>
  <c r="Y404" i="7"/>
  <c r="E710" i="7"/>
  <c r="U196" i="7"/>
  <c r="AB768" i="7"/>
  <c r="T813" i="7"/>
  <c r="K132" i="7"/>
  <c r="AE796" i="7"/>
  <c r="N277" i="7"/>
  <c r="C237" i="7"/>
  <c r="R334" i="7"/>
  <c r="H86" i="7"/>
  <c r="C536" i="7"/>
  <c r="I393" i="7"/>
  <c r="AF775" i="7"/>
  <c r="W835" i="7"/>
  <c r="Q495" i="7"/>
  <c r="C796" i="7"/>
  <c r="AC357" i="7"/>
  <c r="V30" i="7"/>
  <c r="D824" i="7"/>
  <c r="AC656" i="7"/>
  <c r="O220" i="7"/>
  <c r="E427" i="7"/>
  <c r="Z517" i="7"/>
  <c r="H759" i="7"/>
  <c r="Q815" i="7"/>
  <c r="W780" i="7"/>
  <c r="R670" i="7"/>
  <c r="Q55" i="7"/>
  <c r="J691" i="7"/>
  <c r="D719" i="7"/>
  <c r="C832" i="7"/>
  <c r="O611" i="7"/>
  <c r="J300" i="7"/>
  <c r="AF229" i="7"/>
  <c r="P357" i="7"/>
  <c r="Q763" i="7"/>
  <c r="V707" i="7"/>
  <c r="I470" i="7"/>
  <c r="V377" i="7"/>
  <c r="U103" i="7"/>
  <c r="W709" i="7"/>
  <c r="AC218" i="7"/>
  <c r="O374" i="7"/>
  <c r="U641" i="7"/>
  <c r="AD461" i="7"/>
  <c r="Y576" i="7"/>
  <c r="G474" i="7"/>
  <c r="I440" i="7"/>
  <c r="AC784" i="7"/>
  <c r="R164" i="7"/>
  <c r="Z831" i="7"/>
  <c r="U309" i="7"/>
  <c r="C26" i="7"/>
  <c r="AB239" i="7"/>
  <c r="G354" i="7"/>
  <c r="AA708" i="7"/>
  <c r="R278" i="7"/>
  <c r="U714" i="7"/>
  <c r="AE217" i="7"/>
  <c r="AA819" i="7"/>
  <c r="AC199" i="7"/>
  <c r="O334" i="7"/>
  <c r="AC4" i="7"/>
  <c r="M295" i="7"/>
  <c r="AB229" i="7"/>
  <c r="M111" i="7"/>
  <c r="T412" i="7"/>
  <c r="AB135" i="7"/>
  <c r="D578" i="7"/>
  <c r="T377" i="7"/>
  <c r="L781" i="7"/>
  <c r="AC193" i="7"/>
  <c r="AF552" i="7"/>
  <c r="N336" i="7"/>
  <c r="N129" i="7"/>
  <c r="AE157" i="7"/>
  <c r="C681" i="7"/>
  <c r="AF400" i="7"/>
  <c r="D243" i="7"/>
  <c r="AE732" i="7"/>
  <c r="J364" i="7"/>
  <c r="W291" i="7"/>
  <c r="H725" i="7"/>
  <c r="AF278" i="7"/>
  <c r="O786" i="7"/>
  <c r="F788" i="7"/>
  <c r="D604" i="7"/>
  <c r="L125" i="7"/>
  <c r="D284" i="7"/>
  <c r="G693" i="7"/>
  <c r="I679" i="7"/>
  <c r="X291" i="7"/>
  <c r="K259" i="7"/>
  <c r="L33" i="7"/>
  <c r="S382" i="7"/>
  <c r="U378" i="7"/>
  <c r="D754" i="7"/>
  <c r="P95" i="7"/>
  <c r="AB146" i="7"/>
  <c r="H558" i="7"/>
  <c r="AA750" i="7"/>
  <c r="X534" i="7"/>
  <c r="D403" i="7"/>
  <c r="AC669" i="7"/>
  <c r="Z144" i="7"/>
  <c r="AD447" i="7"/>
  <c r="X802" i="7"/>
  <c r="U253" i="7"/>
  <c r="P710" i="7"/>
  <c r="W131" i="7"/>
  <c r="AD144" i="7"/>
  <c r="J720" i="7"/>
  <c r="Y324" i="7"/>
  <c r="L428" i="7"/>
  <c r="M717" i="7"/>
  <c r="H819" i="7"/>
  <c r="AC464" i="7"/>
  <c r="Q754" i="7"/>
  <c r="K479" i="7"/>
  <c r="AF802" i="7"/>
  <c r="AD253" i="7"/>
  <c r="E480" i="7"/>
  <c r="Z359" i="7"/>
  <c r="U186" i="7"/>
  <c r="K272" i="7"/>
  <c r="M203" i="7"/>
  <c r="AC741" i="7"/>
  <c r="G753" i="7"/>
  <c r="M65" i="7"/>
  <c r="Z743" i="7"/>
  <c r="W195" i="7"/>
  <c r="Q691" i="7"/>
  <c r="U815" i="7"/>
  <c r="N138" i="7"/>
  <c r="I603" i="7"/>
  <c r="S193" i="7"/>
  <c r="T610" i="7"/>
  <c r="AA215" i="7"/>
  <c r="K780" i="7"/>
  <c r="K586" i="7"/>
  <c r="C192" i="7"/>
  <c r="E753" i="7"/>
  <c r="L156" i="7"/>
  <c r="AF418" i="7"/>
  <c r="AD219" i="7"/>
  <c r="AA533" i="7"/>
  <c r="I649" i="7"/>
  <c r="M214" i="7"/>
  <c r="X371" i="7"/>
  <c r="T336" i="7"/>
  <c r="AB226" i="7"/>
  <c r="X542" i="7"/>
  <c r="M54" i="7"/>
  <c r="AB44" i="7"/>
  <c r="R165" i="7"/>
  <c r="AA480" i="7"/>
  <c r="G275" i="7"/>
  <c r="S129" i="7"/>
  <c r="C469" i="7"/>
  <c r="W135" i="7"/>
  <c r="L449" i="7"/>
  <c r="F448" i="7"/>
  <c r="AE371" i="7"/>
  <c r="I259" i="7"/>
  <c r="X749" i="7"/>
  <c r="Y545" i="7"/>
  <c r="AE515" i="7"/>
  <c r="J266" i="7"/>
  <c r="W441" i="7"/>
  <c r="AF774" i="7"/>
  <c r="P831" i="7"/>
  <c r="AF43" i="7"/>
  <c r="O17" i="7"/>
  <c r="AD451" i="7"/>
  <c r="Q238" i="7"/>
  <c r="F670" i="7"/>
  <c r="J46" i="7"/>
  <c r="N753" i="7"/>
  <c r="AC822" i="7"/>
  <c r="Q78" i="7"/>
  <c r="Y821" i="7"/>
  <c r="T335" i="7"/>
  <c r="Y334" i="7"/>
  <c r="R376" i="7"/>
  <c r="AA680" i="7"/>
  <c r="Y495" i="7"/>
  <c r="X137" i="7"/>
  <c r="C427" i="7"/>
  <c r="E39" i="7"/>
  <c r="G498" i="7"/>
  <c r="F80" i="7"/>
  <c r="D484" i="7"/>
  <c r="D20" i="7"/>
  <c r="Y651" i="7"/>
  <c r="K614" i="7"/>
  <c r="H439" i="7"/>
  <c r="Z417" i="7"/>
  <c r="I546" i="7"/>
  <c r="V708" i="7"/>
  <c r="N551" i="7"/>
  <c r="F511" i="7"/>
  <c r="Y81" i="7"/>
  <c r="P762" i="7"/>
  <c r="Y461" i="7"/>
  <c r="D341" i="7"/>
  <c r="X84" i="7"/>
  <c r="AB149" i="7"/>
  <c r="AE504" i="7"/>
  <c r="AF125" i="7"/>
  <c r="N787" i="7"/>
  <c r="M833" i="7"/>
  <c r="V189" i="7"/>
  <c r="T609" i="7"/>
  <c r="U634" i="7"/>
  <c r="C215" i="7"/>
  <c r="K505" i="7"/>
  <c r="K718" i="7"/>
  <c r="F611" i="7"/>
  <c r="AA67" i="7"/>
  <c r="S613" i="7"/>
  <c r="X539" i="7"/>
  <c r="P225" i="7"/>
  <c r="O515" i="7"/>
  <c r="C797" i="7"/>
  <c r="K150" i="7"/>
  <c r="AD155" i="7"/>
  <c r="AF330" i="7"/>
  <c r="E214" i="7"/>
  <c r="I144" i="7"/>
  <c r="Q306" i="7"/>
  <c r="G752" i="7"/>
  <c r="N698" i="7"/>
  <c r="Z84" i="7"/>
  <c r="S766" i="7"/>
  <c r="G766" i="7"/>
  <c r="I344" i="7"/>
  <c r="Y340" i="7"/>
  <c r="F554" i="7"/>
  <c r="N431" i="7"/>
  <c r="Y836" i="7"/>
  <c r="V777" i="7"/>
  <c r="AB581" i="7"/>
  <c r="L554" i="7"/>
  <c r="Y833" i="7"/>
  <c r="H356" i="7"/>
  <c r="G414" i="7"/>
  <c r="H751" i="7"/>
  <c r="X17" i="7"/>
  <c r="AA161" i="7"/>
  <c r="AB461" i="7"/>
  <c r="P431" i="7"/>
  <c r="S543" i="7"/>
  <c r="N835" i="7"/>
  <c r="R578" i="7"/>
  <c r="Q708" i="7"/>
  <c r="AC251" i="7"/>
  <c r="T585" i="7"/>
  <c r="O439" i="7"/>
  <c r="N780" i="7"/>
  <c r="F355" i="7"/>
  <c r="D727" i="7"/>
  <c r="G344" i="7"/>
  <c r="K831" i="7"/>
  <c r="AF531" i="7"/>
  <c r="N220" i="7"/>
  <c r="V640" i="7"/>
  <c r="T466" i="7"/>
  <c r="L319" i="7"/>
  <c r="Z371" i="7"/>
  <c r="W480" i="7"/>
  <c r="W589" i="7"/>
  <c r="AE752" i="7"/>
  <c r="V276" i="7"/>
  <c r="O276" i="7"/>
  <c r="Q368" i="7"/>
  <c r="C151" i="7"/>
  <c r="C40" i="7"/>
  <c r="D219" i="7"/>
  <c r="O193" i="7"/>
  <c r="AF200" i="7"/>
  <c r="S696" i="7"/>
  <c r="E364" i="7"/>
  <c r="S571" i="7"/>
  <c r="W516" i="7"/>
  <c r="L536" i="7"/>
  <c r="M789" i="7"/>
  <c r="K364" i="7"/>
  <c r="K546" i="7"/>
  <c r="X660" i="7"/>
  <c r="C822" i="7"/>
  <c r="Q123" i="7"/>
  <c r="P626" i="7"/>
  <c r="E340" i="7"/>
  <c r="I501" i="7"/>
  <c r="AA612" i="7"/>
  <c r="Y697" i="7"/>
  <c r="K65" i="7"/>
  <c r="W368" i="7"/>
  <c r="AA787" i="7"/>
  <c r="L693" i="7"/>
  <c r="AA227" i="7"/>
  <c r="V460" i="7"/>
  <c r="O680" i="7"/>
  <c r="H514" i="7"/>
  <c r="AA411" i="7"/>
  <c r="T42" i="7"/>
  <c r="AB272" i="7"/>
  <c r="Q662" i="7"/>
  <c r="AF160" i="7"/>
  <c r="AA486" i="7"/>
  <c r="K740" i="7"/>
  <c r="AF299" i="7"/>
  <c r="I276" i="7"/>
  <c r="AC311" i="7"/>
  <c r="AE124" i="7"/>
  <c r="Q565" i="7"/>
  <c r="AF181" i="7"/>
  <c r="J369" i="7"/>
  <c r="L123" i="7"/>
  <c r="L837" i="7"/>
  <c r="Q154" i="7"/>
  <c r="T672" i="7"/>
  <c r="AE733" i="7"/>
  <c r="F251" i="7"/>
  <c r="U774" i="7"/>
  <c r="Q463" i="7"/>
  <c r="L194" i="7"/>
  <c r="R554" i="7"/>
  <c r="T158" i="7"/>
  <c r="Y471" i="7"/>
  <c r="U553" i="7"/>
  <c r="T529" i="7"/>
  <c r="AA189" i="7"/>
  <c r="O510" i="7"/>
  <c r="I517" i="7"/>
  <c r="P496" i="7"/>
  <c r="O430" i="7"/>
  <c r="G308" i="7"/>
  <c r="U719" i="7"/>
  <c r="V130" i="7"/>
  <c r="N482" i="7"/>
  <c r="C825" i="7"/>
  <c r="T619" i="7"/>
  <c r="Q515" i="7"/>
  <c r="T196" i="7"/>
  <c r="W798" i="7"/>
  <c r="AC44" i="7"/>
  <c r="C794" i="7"/>
  <c r="AD129" i="7"/>
  <c r="T322" i="7"/>
  <c r="R709" i="7"/>
  <c r="C243" i="7"/>
  <c r="AD530" i="7"/>
  <c r="O774" i="7"/>
  <c r="AD756" i="7"/>
  <c r="C471" i="7"/>
  <c r="G34" i="36"/>
  <c r="X810" i="7"/>
  <c r="C465" i="7"/>
  <c r="R102" i="7"/>
  <c r="H74" i="7"/>
  <c r="AE166" i="7"/>
  <c r="D60" i="7"/>
  <c r="AA52" i="7"/>
  <c r="AE189" i="7"/>
  <c r="O375" i="7"/>
  <c r="J298" i="7"/>
  <c r="AE508" i="7"/>
  <c r="O95" i="7"/>
  <c r="X406" i="7"/>
  <c r="C672" i="7"/>
  <c r="T96" i="7"/>
  <c r="S501" i="7"/>
  <c r="AC285" i="7"/>
  <c r="AA135" i="7"/>
  <c r="S798" i="7"/>
  <c r="W557" i="7"/>
  <c r="F690" i="7"/>
  <c r="E339" i="7"/>
  <c r="R192" i="7"/>
  <c r="AC273" i="7"/>
  <c r="O779" i="7"/>
  <c r="M28" i="7"/>
  <c r="J183" i="7"/>
  <c r="AD88" i="7"/>
  <c r="M753" i="7"/>
  <c r="D345" i="7"/>
  <c r="L169" i="7"/>
  <c r="Z412" i="7"/>
  <c r="S123" i="7"/>
  <c r="E654" i="7"/>
  <c r="K330" i="7"/>
  <c r="AF380" i="7"/>
  <c r="K640" i="7"/>
  <c r="M133" i="7"/>
  <c r="J787" i="7"/>
  <c r="AF627" i="7"/>
  <c r="P721" i="7"/>
  <c r="AD662" i="7"/>
  <c r="P55" i="7"/>
  <c r="H276" i="7"/>
  <c r="AE689" i="7"/>
  <c r="S711" i="7"/>
  <c r="M711" i="7"/>
  <c r="I645" i="7"/>
  <c r="N97" i="7"/>
  <c r="Y288" i="7"/>
  <c r="Y531" i="7"/>
  <c r="AF122" i="7"/>
  <c r="U693" i="7"/>
  <c r="H299" i="7"/>
  <c r="U381" i="7"/>
  <c r="Z475" i="7"/>
  <c r="V765" i="7"/>
  <c r="E130" i="7"/>
  <c r="Z64" i="7"/>
  <c r="N557" i="7"/>
  <c r="AF637" i="7"/>
  <c r="M399" i="7"/>
  <c r="L469" i="7"/>
  <c r="Z472" i="7"/>
  <c r="AC444" i="7"/>
  <c r="V575" i="7"/>
  <c r="O192" i="7"/>
  <c r="H204" i="7"/>
  <c r="I675" i="7"/>
  <c r="AA836" i="7"/>
  <c r="U759" i="7"/>
  <c r="L680" i="7"/>
  <c r="L84" i="7"/>
  <c r="H574" i="7"/>
  <c r="AB81" i="7"/>
  <c r="N126" i="7"/>
  <c r="P663" i="7"/>
  <c r="AE759" i="7"/>
  <c r="AA295" i="7"/>
  <c r="Y565" i="7"/>
  <c r="AB297" i="7"/>
  <c r="L204" i="7"/>
  <c r="Q488" i="7"/>
  <c r="J297" i="7"/>
  <c r="AB357" i="7"/>
  <c r="B39" i="20"/>
  <c r="AD238" i="7"/>
  <c r="P606" i="7"/>
  <c r="U495" i="7"/>
  <c r="Y604" i="7"/>
  <c r="H301" i="7"/>
  <c r="H481" i="7"/>
  <c r="C750" i="7"/>
  <c r="W761" i="7"/>
  <c r="Q252" i="7"/>
  <c r="J59" i="7"/>
  <c r="L145" i="7"/>
  <c r="AD550" i="7"/>
  <c r="X717" i="7"/>
  <c r="G663" i="7"/>
  <c r="P434" i="7"/>
  <c r="AD803" i="7"/>
  <c r="Y17" i="7"/>
  <c r="S544" i="7"/>
  <c r="R214" i="7"/>
  <c r="K430" i="7"/>
  <c r="E87" i="7"/>
  <c r="X417" i="7"/>
  <c r="I402" i="7"/>
  <c r="C63" i="36"/>
  <c r="J784" i="7"/>
  <c r="M61" i="7"/>
  <c r="F172" i="7"/>
  <c r="V646" i="7"/>
  <c r="H812" i="7"/>
  <c r="E575" i="7"/>
  <c r="O662" i="7"/>
  <c r="U336" i="7"/>
  <c r="E75" i="7"/>
  <c r="D249" i="7"/>
  <c r="Q786" i="7"/>
  <c r="G628" i="7"/>
  <c r="G297" i="7"/>
  <c r="AD67" i="7"/>
  <c r="AC575" i="7"/>
  <c r="N690" i="7"/>
  <c r="I586" i="7"/>
  <c r="AE359" i="7"/>
  <c r="U417" i="7"/>
  <c r="J497" i="7"/>
  <c r="G689" i="7"/>
  <c r="T671" i="7"/>
  <c r="Q789" i="7"/>
  <c r="I125" i="7"/>
  <c r="K84" i="7"/>
  <c r="AF586" i="7"/>
  <c r="K264" i="7"/>
  <c r="U33" i="7"/>
  <c r="U271" i="7"/>
  <c r="F552" i="7"/>
  <c r="E709" i="7"/>
  <c r="R833" i="7"/>
  <c r="D720" i="7"/>
  <c r="J234" i="7"/>
  <c r="AF95" i="7"/>
  <c r="W132" i="7"/>
  <c r="Y641" i="7"/>
  <c r="H148" i="7"/>
  <c r="N556" i="7"/>
  <c r="AF42" i="7"/>
  <c r="J68" i="7"/>
  <c r="AC675" i="7"/>
  <c r="H614" i="7"/>
  <c r="H473" i="7"/>
  <c r="AA286" i="7"/>
  <c r="AC264" i="7"/>
  <c r="W692" i="7"/>
  <c r="D14" i="7"/>
  <c r="F654" i="7"/>
  <c r="I706" i="7"/>
  <c r="R155" i="7"/>
  <c r="L339" i="7"/>
  <c r="M533" i="7"/>
  <c r="Z396" i="7"/>
  <c r="AD605" i="7"/>
  <c r="T498" i="7"/>
  <c r="R752" i="7"/>
  <c r="S214" i="7"/>
  <c r="AF326" i="7"/>
  <c r="K797" i="7"/>
  <c r="N535" i="7"/>
  <c r="O26" i="7"/>
  <c r="P80" i="7"/>
  <c r="N333" i="7"/>
  <c r="F325" i="7"/>
  <c r="AB542" i="7"/>
  <c r="O63" i="7"/>
  <c r="U549" i="7"/>
  <c r="S800" i="7"/>
  <c r="AA17" i="7"/>
  <c r="R55" i="7"/>
  <c r="I158" i="7"/>
  <c r="G623" i="7"/>
  <c r="G657" i="7"/>
  <c r="U236" i="7"/>
  <c r="M181" i="7"/>
  <c r="N179" i="7"/>
  <c r="C274" i="7"/>
  <c r="C589" i="7"/>
  <c r="O568" i="7"/>
  <c r="AF557" i="7"/>
  <c r="P546" i="7"/>
  <c r="J242" i="7"/>
  <c r="Z602" i="7"/>
  <c r="O621" i="7"/>
  <c r="N824" i="7"/>
  <c r="Y129" i="7"/>
  <c r="Y711" i="7"/>
  <c r="U214" i="7"/>
  <c r="Y686" i="7"/>
  <c r="M656" i="7"/>
  <c r="M745" i="7"/>
  <c r="V305" i="7"/>
  <c r="T10" i="7"/>
  <c r="C616" i="7"/>
  <c r="AB391" i="7"/>
  <c r="V228" i="7"/>
  <c r="O576" i="7"/>
  <c r="I627" i="7"/>
  <c r="W625" i="7"/>
  <c r="E40" i="7"/>
  <c r="AD379" i="7"/>
  <c r="F28" i="7"/>
  <c r="E11" i="7"/>
  <c r="D498" i="7"/>
  <c r="D89" i="7"/>
  <c r="X236" i="7"/>
  <c r="R205" i="7"/>
  <c r="Q834" i="7"/>
  <c r="M657" i="7"/>
  <c r="X322" i="7"/>
  <c r="S196" i="7"/>
  <c r="AD414" i="7"/>
  <c r="D483" i="7"/>
  <c r="D639" i="7"/>
  <c r="D427" i="7"/>
  <c r="I300" i="7"/>
  <c r="Z97" i="7"/>
  <c r="K323" i="7"/>
  <c r="J684" i="7"/>
  <c r="D461" i="7"/>
  <c r="L816" i="7"/>
  <c r="H42" i="7"/>
  <c r="Y7" i="7"/>
  <c r="N518" i="7"/>
  <c r="Y823" i="7"/>
  <c r="AF776" i="7"/>
  <c r="G361" i="7"/>
  <c r="X555" i="7"/>
  <c r="Z300" i="7"/>
  <c r="W391" i="7"/>
  <c r="F710" i="7"/>
  <c r="Y776" i="7"/>
  <c r="P378" i="7"/>
  <c r="AD612" i="7"/>
  <c r="R99" i="7"/>
  <c r="M74" i="7"/>
  <c r="L485" i="7"/>
  <c r="AD779" i="7"/>
  <c r="T101" i="7"/>
  <c r="C488" i="7"/>
  <c r="AA571" i="7"/>
  <c r="I368" i="7"/>
  <c r="AD429" i="7"/>
  <c r="AC577" i="7"/>
  <c r="J662" i="7"/>
  <c r="R219" i="7"/>
  <c r="T637" i="7"/>
  <c r="J336" i="7"/>
  <c r="C355" i="7"/>
  <c r="U506" i="7"/>
  <c r="AA620" i="7"/>
  <c r="AF64" i="7"/>
  <c r="I725" i="7"/>
  <c r="S739" i="7"/>
  <c r="D200" i="7"/>
  <c r="C120" i="7"/>
  <c r="H68" i="7"/>
  <c r="T274" i="7"/>
  <c r="AB137" i="7"/>
  <c r="AA624" i="7"/>
  <c r="X580" i="7"/>
  <c r="AA220" i="7"/>
  <c r="Z364" i="7"/>
  <c r="E241" i="7"/>
  <c r="C533" i="7"/>
  <c r="R616" i="7"/>
  <c r="O218" i="7"/>
  <c r="AF507" i="7"/>
  <c r="AA379" i="7"/>
  <c r="H622" i="7"/>
  <c r="J679" i="7"/>
  <c r="M740" i="7"/>
  <c r="U814" i="7"/>
  <c r="U66" i="7"/>
  <c r="G570" i="7"/>
  <c r="G160" i="7"/>
  <c r="AE51" i="7"/>
  <c r="AA242" i="7"/>
  <c r="AB216" i="7"/>
  <c r="J615" i="7"/>
  <c r="N586" i="7"/>
  <c r="AC146" i="7"/>
  <c r="AF66" i="7"/>
  <c r="AE726" i="7"/>
  <c r="AE399" i="7"/>
  <c r="AB342" i="7"/>
  <c r="I623" i="7"/>
  <c r="O464" i="7"/>
  <c r="U320" i="7"/>
  <c r="L203" i="7"/>
  <c r="B35" i="20"/>
  <c r="AB720" i="7"/>
  <c r="Q305" i="7"/>
  <c r="F6" i="7"/>
  <c r="N546" i="7"/>
  <c r="H791" i="7"/>
  <c r="V55" i="7"/>
  <c r="AD470" i="7"/>
  <c r="K186" i="7"/>
  <c r="F221" i="7"/>
  <c r="P214" i="7"/>
  <c r="X202" i="7"/>
  <c r="Z586" i="7"/>
  <c r="L183" i="7"/>
  <c r="K28" i="7"/>
  <c r="C43" i="7"/>
  <c r="P760" i="7"/>
  <c r="M499" i="7"/>
  <c r="D557" i="7"/>
  <c r="Q357" i="7"/>
  <c r="AA120" i="7"/>
  <c r="AD312" i="7"/>
  <c r="AE9" i="7"/>
  <c r="C674" i="7"/>
  <c r="AF383" i="7"/>
  <c r="S138" i="7"/>
  <c r="J324" i="7"/>
  <c r="AE294" i="7"/>
  <c r="H499" i="7"/>
  <c r="G158" i="7"/>
  <c r="Y820" i="7"/>
  <c r="X286" i="7"/>
  <c r="X124" i="7"/>
  <c r="AB116" i="7"/>
  <c r="X357" i="7"/>
  <c r="Y379" i="7"/>
  <c r="D19" i="7"/>
  <c r="AC195" i="7"/>
  <c r="W18" i="7"/>
  <c r="L377" i="7"/>
  <c r="C691" i="7"/>
  <c r="W43" i="7"/>
  <c r="O833" i="7"/>
  <c r="AE263" i="7"/>
  <c r="M511" i="7"/>
  <c r="M226" i="7"/>
  <c r="P516" i="7"/>
  <c r="Z354" i="7"/>
  <c r="W601" i="7"/>
  <c r="AF370" i="7"/>
  <c r="S17" i="7"/>
  <c r="T227" i="7"/>
  <c r="AF473" i="7"/>
  <c r="D592" i="7"/>
  <c r="U751" i="7"/>
  <c r="D28" i="7"/>
  <c r="E821" i="7"/>
  <c r="W339" i="7"/>
  <c r="U170" i="7"/>
  <c r="L395" i="7"/>
  <c r="AC509" i="7"/>
  <c r="Z225" i="7"/>
  <c r="I756" i="7"/>
  <c r="I615" i="7"/>
  <c r="I464" i="7"/>
  <c r="X785" i="7"/>
  <c r="P358" i="7"/>
  <c r="AC781" i="7"/>
  <c r="K545" i="7"/>
  <c r="AD692" i="7"/>
  <c r="T14" i="7"/>
  <c r="S231" i="7"/>
  <c r="AE173" i="7"/>
  <c r="M483" i="7"/>
  <c r="M137" i="7"/>
  <c r="S65" i="7"/>
  <c r="P445" i="7"/>
  <c r="W660" i="7"/>
  <c r="Z151" i="7"/>
  <c r="H115" i="7"/>
  <c r="K590" i="7"/>
  <c r="D319" i="7"/>
  <c r="AC417" i="7"/>
  <c r="H396" i="7"/>
  <c r="AC459" i="7"/>
  <c r="E111" i="7"/>
  <c r="H60" i="36"/>
  <c r="M452" i="7"/>
  <c r="C216" i="7"/>
  <c r="V296" i="7"/>
  <c r="N24" i="7"/>
  <c r="K217" i="7"/>
  <c r="AE785" i="7"/>
  <c r="F484" i="7"/>
  <c r="AC367" i="7"/>
  <c r="AE616" i="7"/>
  <c r="K768" i="7"/>
  <c r="AB567" i="7"/>
  <c r="AD448" i="7"/>
  <c r="AE825" i="7"/>
  <c r="W536" i="7"/>
  <c r="AE133" i="7"/>
  <c r="F194" i="7"/>
  <c r="AB182" i="7"/>
  <c r="W138" i="7"/>
  <c r="Q196" i="7"/>
  <c r="I64" i="7"/>
  <c r="N424" i="7"/>
  <c r="C32" i="7"/>
  <c r="H450" i="7"/>
  <c r="Z794" i="7"/>
  <c r="E200" i="7"/>
  <c r="AC830" i="7"/>
  <c r="W401" i="7"/>
  <c r="U621" i="7"/>
  <c r="AD130" i="7"/>
  <c r="G64" i="36"/>
  <c r="J494" i="7"/>
  <c r="Q379" i="7"/>
  <c r="U86" i="7"/>
  <c r="W206" i="7"/>
  <c r="D816" i="7"/>
  <c r="K448" i="7"/>
  <c r="G32" i="36"/>
  <c r="AC655" i="7"/>
  <c r="S14" i="7"/>
  <c r="D600" i="7"/>
  <c r="Z709" i="7"/>
  <c r="G715" i="7"/>
  <c r="AF549" i="7"/>
  <c r="M249" i="7"/>
  <c r="G626" i="7"/>
  <c r="V452" i="7"/>
  <c r="V814" i="7"/>
  <c r="D226" i="7"/>
  <c r="N778" i="7"/>
  <c r="Z837" i="7"/>
  <c r="W307" i="7"/>
  <c r="O743" i="7"/>
  <c r="N201" i="7"/>
  <c r="W459" i="7"/>
  <c r="S424" i="7"/>
  <c r="P746" i="7"/>
  <c r="I183" i="7"/>
  <c r="AA823" i="7"/>
  <c r="AC129" i="7"/>
  <c r="C838" i="7"/>
  <c r="E377" i="7"/>
  <c r="V706" i="7"/>
  <c r="AF485" i="7"/>
  <c r="P531" i="7"/>
  <c r="L838" i="7"/>
  <c r="Z228" i="7"/>
  <c r="N574" i="7"/>
  <c r="S680" i="7"/>
  <c r="F376" i="7"/>
  <c r="V440" i="7"/>
  <c r="AF237" i="7"/>
  <c r="L41" i="7"/>
  <c r="X800" i="7"/>
  <c r="O684" i="7"/>
  <c r="V482" i="7"/>
  <c r="V609" i="7"/>
  <c r="K552" i="7"/>
  <c r="N837" i="7"/>
  <c r="AE275" i="7"/>
  <c r="AD311" i="7"/>
  <c r="T606" i="7"/>
  <c r="P319" i="7"/>
  <c r="R451" i="7"/>
  <c r="J390" i="7"/>
  <c r="Z193" i="7"/>
  <c r="W483" i="7"/>
  <c r="AD634" i="7"/>
  <c r="N441" i="7"/>
  <c r="X450" i="7"/>
  <c r="X184" i="7"/>
  <c r="W584" i="7"/>
  <c r="AF647" i="7"/>
  <c r="M485" i="7"/>
  <c r="W662" i="7"/>
  <c r="S252" i="7"/>
  <c r="S472" i="7"/>
  <c r="D79" i="7"/>
  <c r="AE605" i="7"/>
  <c r="M166" i="7"/>
  <c r="P574" i="7"/>
  <c r="AF615" i="7"/>
  <c r="I208" i="7"/>
  <c r="F510" i="7"/>
  <c r="Q428" i="7"/>
  <c r="H261" i="7"/>
  <c r="AF129" i="7"/>
  <c r="AF635" i="7"/>
  <c r="AC504" i="7"/>
  <c r="D448" i="7"/>
  <c r="F114" i="7"/>
  <c r="G494" i="7"/>
  <c r="AC693" i="7"/>
  <c r="E249" i="7"/>
  <c r="C287" i="7"/>
  <c r="AC334" i="7"/>
  <c r="M704" i="7"/>
  <c r="O161" i="7"/>
  <c r="S609" i="7"/>
  <c r="H95" i="7"/>
  <c r="AE151" i="7"/>
  <c r="G496" i="7"/>
  <c r="AF656" i="7"/>
  <c r="G546" i="7"/>
  <c r="H480" i="7"/>
  <c r="M206" i="7"/>
  <c r="S181" i="7"/>
  <c r="G98" i="7"/>
  <c r="AC695" i="7"/>
  <c r="U555" i="7"/>
  <c r="S510" i="7"/>
  <c r="AF170" i="7"/>
  <c r="D4" i="7"/>
  <c r="Y767" i="7"/>
  <c r="X786" i="7"/>
  <c r="G306" i="7"/>
  <c r="AA779" i="7"/>
  <c r="E294" i="7"/>
  <c r="I430" i="7"/>
  <c r="L695" i="7"/>
  <c r="Z190" i="7"/>
  <c r="F551" i="7"/>
  <c r="V287" i="7"/>
  <c r="V649" i="7"/>
  <c r="AF641" i="7"/>
  <c r="AF496" i="7"/>
  <c r="T576" i="7"/>
  <c r="V370" i="7"/>
  <c r="M391" i="7"/>
  <c r="Q796" i="7"/>
  <c r="W759" i="7"/>
  <c r="D429" i="7"/>
  <c r="Y411" i="7"/>
  <c r="I580" i="7"/>
  <c r="W412" i="7"/>
  <c r="K418" i="7"/>
  <c r="M265" i="7"/>
  <c r="N295" i="7"/>
  <c r="S566" i="7"/>
  <c r="AB679" i="7"/>
  <c r="Z305" i="7"/>
  <c r="F7" i="7"/>
  <c r="P313" i="7"/>
  <c r="AA159" i="7"/>
  <c r="K208" i="7"/>
  <c r="H634" i="7"/>
  <c r="F459" i="7"/>
  <c r="B7" i="20"/>
  <c r="H496" i="7"/>
  <c r="D644" i="7"/>
  <c r="N451" i="7"/>
  <c r="N472" i="7"/>
  <c r="AE60" i="7"/>
  <c r="V367" i="7"/>
  <c r="AA271" i="7"/>
  <c r="T79" i="7"/>
  <c r="AD189" i="7"/>
  <c r="T824" i="7"/>
  <c r="Z81" i="7"/>
  <c r="V671" i="7"/>
  <c r="Z307" i="7"/>
  <c r="F89" i="7"/>
  <c r="AA650" i="7"/>
  <c r="O79" i="7"/>
  <c r="D91" i="7"/>
  <c r="X588" i="7"/>
  <c r="P169" i="7"/>
  <c r="N474" i="7"/>
  <c r="M276" i="7"/>
  <c r="Y441" i="7"/>
  <c r="Z341" i="7"/>
  <c r="P767" i="7"/>
  <c r="S21" i="7"/>
  <c r="AD146" i="7"/>
  <c r="S670" i="7"/>
  <c r="AB381" i="7"/>
  <c r="AB459" i="7"/>
  <c r="H497" i="7"/>
  <c r="R167" i="7"/>
  <c r="F185" i="7"/>
  <c r="AB333" i="7"/>
  <c r="Y835" i="7"/>
  <c r="Y65" i="7"/>
  <c r="AD102" i="7"/>
  <c r="C816" i="7"/>
  <c r="T649" i="7"/>
  <c r="M619" i="7"/>
  <c r="AE574" i="7"/>
  <c r="V331" i="7"/>
  <c r="G566" i="7"/>
  <c r="AC413" i="7"/>
  <c r="AE441" i="7"/>
  <c r="N646" i="7"/>
  <c r="S522" i="7"/>
  <c r="L62" i="7"/>
  <c r="M471" i="7"/>
  <c r="Q348" i="7"/>
  <c r="Q85" i="7"/>
  <c r="Z480" i="7"/>
  <c r="Q472" i="7"/>
  <c r="AF41" i="7"/>
  <c r="V638" i="7"/>
  <c r="K610" i="7"/>
  <c r="Q766" i="7"/>
  <c r="T558" i="7"/>
  <c r="AF250" i="7"/>
  <c r="Y357" i="7"/>
  <c r="Z329" i="7"/>
  <c r="Q374" i="7"/>
  <c r="T523" i="7"/>
  <c r="K129" i="7"/>
  <c r="X575" i="7"/>
  <c r="C17" i="36"/>
  <c r="R495" i="7"/>
  <c r="Q540" i="7"/>
  <c r="I243" i="7"/>
  <c r="P202" i="7"/>
  <c r="AE284" i="7"/>
  <c r="AC685" i="7"/>
  <c r="U637" i="7"/>
  <c r="AF620" i="7"/>
  <c r="AD115" i="7"/>
  <c r="G705" i="7"/>
  <c r="Z581" i="7"/>
  <c r="C67" i="7"/>
  <c r="Z484" i="7"/>
  <c r="T329" i="7"/>
  <c r="D566" i="7"/>
  <c r="O590" i="7"/>
  <c r="Y815" i="7"/>
  <c r="I52" i="7"/>
  <c r="F165" i="7"/>
  <c r="Y394" i="7"/>
  <c r="K651" i="7"/>
  <c r="K511" i="7"/>
  <c r="J56" i="7"/>
  <c r="AB119" i="7"/>
  <c r="AA820" i="7"/>
  <c r="AF358" i="7"/>
  <c r="O718" i="7"/>
  <c r="H403" i="7"/>
  <c r="F412" i="7"/>
  <c r="M364" i="7"/>
  <c r="I201" i="7"/>
  <c r="Y383" i="7"/>
  <c r="N659" i="7"/>
  <c r="C660" i="7"/>
  <c r="W474" i="7"/>
  <c r="C694" i="7"/>
  <c r="N237" i="7"/>
  <c r="Q784" i="7"/>
  <c r="D376" i="7"/>
  <c r="AB6" i="7"/>
  <c r="AB308" i="7"/>
  <c r="AD565" i="7"/>
  <c r="Y709" i="7"/>
  <c r="AE324" i="7"/>
  <c r="L321" i="7"/>
  <c r="F54" i="7"/>
  <c r="E576" i="7"/>
  <c r="AC170" i="7"/>
  <c r="AE144" i="7"/>
  <c r="X731" i="7"/>
  <c r="AE148" i="7"/>
  <c r="V404" i="7"/>
  <c r="I694" i="7"/>
  <c r="AE79" i="7"/>
  <c r="AA183" i="7"/>
  <c r="Z395" i="7"/>
  <c r="G49" i="7"/>
  <c r="Z392" i="7"/>
  <c r="J275" i="7"/>
  <c r="X663" i="7"/>
  <c r="H99" i="7"/>
  <c r="AD395" i="7"/>
  <c r="I377" i="7"/>
  <c r="AC229" i="7"/>
  <c r="AC471" i="7"/>
  <c r="O674" i="7"/>
  <c r="S299" i="7"/>
  <c r="D80" i="7"/>
  <c r="H120" i="7"/>
  <c r="H447" i="7"/>
  <c r="AC24" i="7"/>
  <c r="S121" i="7"/>
  <c r="N275" i="7"/>
  <c r="R395" i="7"/>
  <c r="S215" i="7"/>
  <c r="T80" i="7"/>
  <c r="O638" i="7"/>
  <c r="L749" i="7"/>
  <c r="L534" i="7"/>
  <c r="O413" i="7"/>
  <c r="D324" i="7"/>
  <c r="M636" i="7"/>
  <c r="K646" i="7"/>
  <c r="F464" i="7"/>
  <c r="Y753" i="7"/>
  <c r="Y474" i="7"/>
  <c r="S657" i="7"/>
  <c r="AC216" i="7"/>
  <c r="O182" i="7"/>
  <c r="Q261" i="7"/>
  <c r="V191" i="7"/>
  <c r="K101" i="7"/>
  <c r="AF606" i="7"/>
  <c r="M544" i="7"/>
  <c r="AB324" i="7"/>
  <c r="AD78" i="7"/>
  <c r="AE601" i="7"/>
  <c r="Z348" i="7"/>
  <c r="I193" i="7"/>
  <c r="Q550" i="7"/>
  <c r="N369" i="7"/>
  <c r="H344" i="7"/>
  <c r="AB85" i="7"/>
  <c r="Z430" i="7"/>
  <c r="AC462" i="7"/>
  <c r="Y55" i="7"/>
  <c r="AC500" i="7"/>
  <c r="U364" i="7"/>
  <c r="AF416" i="7"/>
  <c r="AE377" i="7"/>
  <c r="X675" i="7"/>
  <c r="N180" i="7"/>
  <c r="AC636" i="7"/>
  <c r="K499" i="7"/>
  <c r="I308" i="7"/>
  <c r="Q644" i="7"/>
  <c r="AE551" i="7"/>
  <c r="I663" i="7"/>
  <c r="AD161" i="7"/>
  <c r="AF784" i="7"/>
  <c r="P536" i="7"/>
  <c r="AD147" i="7"/>
  <c r="R18" i="7"/>
  <c r="AF479" i="7"/>
  <c r="V698" i="7"/>
  <c r="G574" i="7"/>
  <c r="P51" i="7"/>
  <c r="N135" i="7"/>
  <c r="AC586" i="7"/>
  <c r="AA172" i="7"/>
  <c r="AC427" i="7"/>
  <c r="X483" i="7"/>
  <c r="C311" i="7"/>
  <c r="X670" i="7"/>
  <c r="J706" i="7"/>
  <c r="AA565" i="7"/>
  <c r="AF778" i="7"/>
  <c r="AE690" i="7"/>
  <c r="O521" i="7"/>
  <c r="F815" i="7"/>
  <c r="V539" i="7"/>
  <c r="W272" i="7"/>
  <c r="Q425" i="7"/>
  <c r="O418" i="7"/>
  <c r="AC463" i="7"/>
  <c r="W7" i="7"/>
  <c r="W756" i="7"/>
  <c r="M62" i="7"/>
  <c r="AB329" i="7"/>
  <c r="K87" i="7"/>
  <c r="G483" i="7"/>
  <c r="Z658" i="7"/>
  <c r="P440" i="7"/>
  <c r="G330" i="7"/>
  <c r="AF833" i="7"/>
  <c r="AE766" i="7"/>
  <c r="G16" i="7"/>
  <c r="U830" i="7"/>
  <c r="X263" i="7"/>
  <c r="E254" i="7"/>
  <c r="I733" i="7"/>
  <c r="AF441" i="7"/>
  <c r="J95" i="7"/>
  <c r="M339" i="7"/>
  <c r="AC354" i="7"/>
  <c r="W556" i="7"/>
  <c r="H172" i="7"/>
  <c r="N740" i="7"/>
  <c r="F589" i="7"/>
  <c r="F8" i="7"/>
  <c r="AC410" i="7"/>
  <c r="S309" i="7"/>
  <c r="S724" i="7"/>
  <c r="R682" i="7"/>
  <c r="V661" i="7"/>
  <c r="L77" i="7"/>
  <c r="O261" i="7"/>
  <c r="U425" i="7"/>
  <c r="T200" i="7"/>
  <c r="AA171" i="7"/>
  <c r="Z469" i="7"/>
  <c r="C483" i="7"/>
  <c r="W348" i="7"/>
  <c r="AE129" i="7"/>
  <c r="AD62" i="7"/>
  <c r="C147" i="7"/>
  <c r="Y549" i="7"/>
  <c r="K692" i="7"/>
  <c r="Z156" i="7"/>
  <c r="Z759" i="7"/>
  <c r="N172" i="7"/>
  <c r="J669" i="7"/>
  <c r="AD480" i="7"/>
  <c r="X768" i="7"/>
  <c r="AA329" i="7"/>
  <c r="X472" i="7"/>
  <c r="AB183" i="7"/>
  <c r="AB377" i="7"/>
  <c r="H460" i="7"/>
  <c r="Y674" i="7"/>
  <c r="Q103" i="7"/>
  <c r="O365" i="7"/>
  <c r="F682" i="7"/>
  <c r="S50" i="7"/>
  <c r="O514" i="7"/>
  <c r="X66" i="7"/>
  <c r="AA231" i="7"/>
  <c r="J299" i="7"/>
  <c r="W150" i="7"/>
  <c r="AE711" i="7"/>
  <c r="N428" i="7"/>
  <c r="W98" i="7"/>
  <c r="P277" i="7"/>
  <c r="E780" i="7"/>
  <c r="D449" i="7"/>
  <c r="U357" i="7"/>
  <c r="O189" i="7"/>
  <c r="S75" i="7"/>
  <c r="K390" i="7"/>
  <c r="X541" i="7"/>
  <c r="U679" i="7"/>
  <c r="AA229" i="7"/>
  <c r="Z296" i="7"/>
  <c r="P694" i="7"/>
  <c r="T447" i="7"/>
  <c r="N67" i="7"/>
  <c r="Y732" i="7"/>
  <c r="N543" i="7"/>
  <c r="C496" i="7"/>
  <c r="M86" i="7"/>
  <c r="V658" i="7"/>
  <c r="G151" i="7"/>
  <c r="V80" i="7"/>
  <c r="E168" i="7"/>
  <c r="AC112" i="7"/>
  <c r="F556" i="7"/>
  <c r="N130" i="7"/>
  <c r="K243" i="7"/>
  <c r="AA498" i="7"/>
  <c r="V695" i="7"/>
  <c r="K16" i="7"/>
  <c r="AA549" i="7"/>
  <c r="Y636" i="7"/>
  <c r="V788" i="7"/>
  <c r="M751" i="7"/>
  <c r="O504" i="7"/>
  <c r="AB460" i="7"/>
  <c r="AE670" i="7"/>
  <c r="I376" i="7"/>
  <c r="H181" i="7"/>
  <c r="U684" i="7"/>
  <c r="R536" i="7"/>
  <c r="F126" i="7"/>
  <c r="W366" i="7"/>
  <c r="S150" i="7"/>
  <c r="C275" i="7"/>
  <c r="AC252" i="7"/>
  <c r="G476" i="7"/>
  <c r="W829" i="7"/>
  <c r="E313" i="7"/>
  <c r="U368" i="7"/>
  <c r="Q52" i="7"/>
  <c r="O603" i="7"/>
  <c r="AB32" i="7"/>
  <c r="F346" i="7"/>
  <c r="H17" i="7"/>
  <c r="E125" i="7"/>
  <c r="L229" i="7"/>
  <c r="N515" i="7"/>
  <c r="T739" i="7"/>
  <c r="AE430" i="7"/>
  <c r="T453" i="7"/>
  <c r="F679" i="7"/>
  <c r="AF811" i="7"/>
  <c r="L445" i="7"/>
  <c r="G647" i="7"/>
  <c r="AE102" i="7"/>
  <c r="X76" i="7"/>
  <c r="Q751" i="7"/>
  <c r="W151" i="7"/>
  <c r="T623" i="7"/>
  <c r="Z24" i="7"/>
  <c r="S465" i="7"/>
  <c r="Y409" i="7"/>
  <c r="AF540" i="7"/>
  <c r="G739" i="7"/>
  <c r="AB802" i="7"/>
  <c r="K624" i="7"/>
  <c r="AA370" i="7"/>
  <c r="F759" i="7"/>
  <c r="H24" i="7"/>
  <c r="T271" i="7"/>
  <c r="Z558" i="7"/>
  <c r="AF333" i="7"/>
  <c r="AD61" i="7"/>
  <c r="G52" i="7"/>
  <c r="F416" i="7"/>
  <c r="O173" i="7"/>
  <c r="J425" i="7"/>
  <c r="R186" i="7"/>
  <c r="S470" i="7"/>
  <c r="AF396" i="7"/>
  <c r="V235" i="7"/>
  <c r="T400" i="7"/>
  <c r="L67" i="7"/>
  <c r="V395" i="7"/>
  <c r="H760" i="7"/>
  <c r="AF414" i="7"/>
  <c r="X377" i="7"/>
  <c r="Y705" i="7"/>
  <c r="M830" i="7"/>
  <c r="Z155" i="7"/>
  <c r="Z696" i="7"/>
  <c r="V820" i="7"/>
  <c r="H146" i="7"/>
  <c r="S237" i="7"/>
  <c r="AA368" i="7"/>
  <c r="N192" i="7"/>
  <c r="F825" i="7"/>
  <c r="AF11" i="7"/>
  <c r="W663" i="7"/>
  <c r="D360" i="7"/>
  <c r="J250" i="7"/>
  <c r="Y79" i="7"/>
  <c r="AD644" i="7"/>
  <c r="O208" i="7"/>
  <c r="Y689" i="7"/>
  <c r="AA495" i="7"/>
  <c r="AA778" i="7"/>
  <c r="G196" i="7"/>
  <c r="V663" i="7"/>
  <c r="R719" i="7"/>
  <c r="Q401" i="7"/>
  <c r="M755" i="7"/>
  <c r="P460" i="7"/>
  <c r="I727" i="7"/>
  <c r="W171" i="7"/>
  <c r="T546" i="7"/>
  <c r="AB301" i="7"/>
  <c r="N113" i="7"/>
  <c r="L784" i="7"/>
  <c r="AF571" i="7"/>
  <c r="G65" i="7"/>
  <c r="V59" i="7"/>
  <c r="Y18" i="7"/>
  <c r="G706" i="7"/>
  <c r="E251" i="7"/>
  <c r="AE544" i="7"/>
  <c r="AC501" i="7"/>
  <c r="Q220" i="7"/>
  <c r="R784" i="7"/>
  <c r="AB641" i="7"/>
  <c r="AB534" i="7"/>
  <c r="AF242" i="7"/>
  <c r="AE94" i="7"/>
  <c r="AA832" i="7"/>
  <c r="I434" i="7"/>
  <c r="O707" i="7"/>
  <c r="W137" i="7"/>
  <c r="AA276" i="7"/>
  <c r="R552" i="7"/>
  <c r="M275" i="7"/>
  <c r="AD833" i="7"/>
  <c r="M759" i="7"/>
  <c r="D231" i="7"/>
  <c r="G638" i="7"/>
  <c r="AD79" i="7"/>
  <c r="X511" i="7"/>
  <c r="AC186" i="7"/>
  <c r="AD411" i="7"/>
  <c r="V51" i="7"/>
  <c r="I639" i="7"/>
  <c r="E359" i="7"/>
  <c r="U531" i="7"/>
  <c r="L323" i="7"/>
  <c r="J530" i="7"/>
  <c r="AB67" i="7"/>
  <c r="AE10" i="7"/>
  <c r="S11" i="7"/>
  <c r="AD10" i="7"/>
  <c r="U102" i="7"/>
  <c r="J830" i="7"/>
  <c r="AE500" i="7"/>
  <c r="N448" i="7"/>
  <c r="Q638" i="7"/>
  <c r="AA426" i="7"/>
  <c r="H693" i="7"/>
  <c r="V833" i="7"/>
  <c r="AD711" i="7"/>
  <c r="AA706" i="7"/>
  <c r="AC29" i="7"/>
  <c r="J26" i="7"/>
  <c r="AE649" i="7"/>
  <c r="F719" i="7"/>
  <c r="AE355" i="7"/>
  <c r="AE619" i="7"/>
  <c r="C719" i="7"/>
  <c r="AF291" i="7"/>
  <c r="I10" i="7"/>
  <c r="J555" i="7"/>
  <c r="L358" i="7"/>
  <c r="I749" i="7"/>
  <c r="I539" i="7"/>
  <c r="U332" i="7"/>
  <c r="Q219" i="7"/>
  <c r="I759" i="7"/>
  <c r="J17" i="7"/>
  <c r="I155" i="7"/>
  <c r="M124" i="7"/>
  <c r="AE729" i="7"/>
  <c r="AF448" i="7"/>
  <c r="V507" i="7"/>
  <c r="AD819" i="7"/>
  <c r="X518" i="7"/>
  <c r="C819" i="7"/>
  <c r="C16" i="36"/>
  <c r="N814" i="7"/>
  <c r="T708" i="7"/>
  <c r="I531" i="7"/>
  <c r="U164" i="7"/>
  <c r="Z360" i="7"/>
  <c r="E754" i="7"/>
  <c r="R660" i="7"/>
  <c r="Q470" i="7"/>
  <c r="F475" i="7"/>
  <c r="AA340" i="7"/>
  <c r="U779" i="7"/>
  <c r="AB371" i="7"/>
  <c r="Y170" i="7"/>
  <c r="AA393" i="7"/>
  <c r="E724" i="7"/>
  <c r="X156" i="7"/>
  <c r="L234" i="7"/>
  <c r="B48" i="20"/>
  <c r="P274" i="7"/>
  <c r="P59" i="7"/>
  <c r="Y611" i="7"/>
  <c r="S710" i="7"/>
  <c r="P173" i="7"/>
  <c r="F627" i="7"/>
  <c r="I557" i="7"/>
  <c r="X355" i="7"/>
  <c r="AD732" i="7"/>
  <c r="H681" i="7"/>
  <c r="AB231" i="7"/>
  <c r="AA236" i="7"/>
  <c r="Y750" i="7"/>
  <c r="V779" i="7"/>
  <c r="AA259" i="7"/>
  <c r="C628" i="7"/>
  <c r="G200" i="7"/>
  <c r="W274" i="7"/>
  <c r="J98" i="7"/>
  <c r="T125" i="7"/>
  <c r="E324" i="7"/>
  <c r="S256" i="7"/>
  <c r="AF126" i="7"/>
  <c r="U377" i="7"/>
  <c r="T144" i="7"/>
  <c r="H663" i="7"/>
  <c r="AE354" i="7"/>
  <c r="M370" i="7"/>
  <c r="L179" i="7"/>
  <c r="R727" i="7"/>
  <c r="G733" i="7"/>
  <c r="O725" i="7"/>
  <c r="G31" i="7"/>
  <c r="M488" i="7"/>
  <c r="F776" i="7"/>
  <c r="M829" i="7"/>
  <c r="E28" i="7"/>
  <c r="W59" i="7"/>
  <c r="H19" i="7"/>
  <c r="C412" i="7"/>
  <c r="Q277" i="7"/>
  <c r="W265" i="7"/>
  <c r="F535" i="7"/>
  <c r="S819" i="7"/>
  <c r="C296" i="7"/>
  <c r="W275" i="7"/>
  <c r="K744" i="7"/>
  <c r="M243" i="7"/>
  <c r="X672" i="7"/>
  <c r="AB523" i="7"/>
  <c r="G355" i="7"/>
  <c r="V144" i="7"/>
  <c r="AE277" i="7"/>
  <c r="AD750" i="7"/>
  <c r="U262" i="7"/>
  <c r="S488" i="7"/>
  <c r="H290" i="7"/>
  <c r="N593" i="7"/>
  <c r="M589" i="7"/>
  <c r="J239" i="7"/>
  <c r="Z206" i="7"/>
  <c r="R566" i="7"/>
  <c r="L500" i="7"/>
  <c r="G125" i="7"/>
  <c r="AA786" i="7"/>
  <c r="U686" i="7"/>
  <c r="F581" i="7"/>
  <c r="S251" i="7"/>
  <c r="I624" i="7"/>
  <c r="X151" i="7"/>
  <c r="H343" i="7"/>
  <c r="Y543" i="7"/>
  <c r="N121" i="7"/>
  <c r="D679" i="7"/>
  <c r="T237" i="7"/>
  <c r="R794" i="7"/>
  <c r="O837" i="7"/>
  <c r="W797" i="7"/>
  <c r="N219" i="7"/>
  <c r="H779" i="7"/>
  <c r="R588" i="7"/>
  <c r="AE473" i="7"/>
  <c r="H65" i="7"/>
  <c r="N364" i="7"/>
  <c r="N402" i="7"/>
  <c r="Y5" i="7"/>
  <c r="D32" i="36"/>
  <c r="L50" i="7"/>
  <c r="AA255" i="7"/>
  <c r="T776" i="7"/>
  <c r="C184" i="7"/>
  <c r="C59" i="36"/>
  <c r="T833" i="7"/>
  <c r="AA784" i="7"/>
  <c r="B8" i="20"/>
  <c r="G219" i="7"/>
  <c r="Z229" i="7"/>
  <c r="G787" i="7"/>
  <c r="X77" i="7"/>
  <c r="W425" i="7"/>
  <c r="G150" i="7"/>
  <c r="X234" i="7"/>
  <c r="I131" i="7"/>
  <c r="D37" i="36"/>
  <c r="C620" i="7"/>
  <c r="Q125" i="7"/>
  <c r="G405" i="7"/>
  <c r="Y564" i="7"/>
  <c r="J308" i="7"/>
  <c r="W61" i="7"/>
  <c r="V549" i="7"/>
  <c r="X146" i="7"/>
  <c r="AE552" i="7"/>
  <c r="C814" i="7"/>
  <c r="P836" i="7"/>
  <c r="K249" i="7"/>
  <c r="Z168" i="7"/>
  <c r="E620" i="7"/>
  <c r="Q313" i="7"/>
  <c r="U110" i="7"/>
  <c r="M529" i="7"/>
  <c r="L371" i="7"/>
  <c r="T534" i="7"/>
  <c r="T654" i="7"/>
  <c r="V346" i="7"/>
  <c r="C606" i="7"/>
  <c r="F41" i="7"/>
  <c r="O705" i="7"/>
  <c r="J475" i="7"/>
  <c r="U181" i="7"/>
  <c r="AF149" i="7"/>
  <c r="N570" i="7"/>
  <c r="J426" i="7"/>
  <c r="W819" i="7"/>
  <c r="N742" i="7"/>
  <c r="D725" i="7"/>
  <c r="S263" i="7"/>
  <c r="M89" i="7"/>
  <c r="Q392" i="7"/>
  <c r="H580" i="7"/>
  <c r="Q647" i="7"/>
  <c r="F610" i="7"/>
  <c r="X814" i="7"/>
  <c r="F720" i="7"/>
  <c r="J593" i="7"/>
  <c r="R501" i="7"/>
  <c r="T707" i="7"/>
  <c r="P170" i="7"/>
  <c r="T427" i="7"/>
  <c r="AC696" i="7"/>
  <c r="O741" i="7"/>
  <c r="Y714" i="7"/>
  <c r="Q81" i="7"/>
  <c r="U121" i="7"/>
  <c r="L438" i="7"/>
  <c r="R768" i="7"/>
  <c r="T364" i="7"/>
  <c r="J469" i="7"/>
  <c r="AC439" i="7"/>
  <c r="W599" i="7"/>
  <c r="I825" i="7"/>
  <c r="C22" i="36"/>
  <c r="W570" i="7"/>
  <c r="V78" i="7"/>
  <c r="V88" i="7"/>
  <c r="Y262" i="7"/>
  <c r="AA85" i="7"/>
  <c r="AD471" i="7"/>
  <c r="D121" i="7"/>
  <c r="W431" i="7"/>
  <c r="R619" i="7"/>
  <c r="T67" i="7"/>
  <c r="L301" i="7"/>
  <c r="AC510" i="7"/>
  <c r="I602" i="7"/>
  <c r="Q539" i="7"/>
  <c r="L576" i="7"/>
  <c r="F321" i="7"/>
  <c r="O287" i="7"/>
  <c r="I751" i="7"/>
  <c r="B32" i="20"/>
  <c r="Q137" i="7"/>
  <c r="F521" i="7"/>
  <c r="D628" i="7"/>
  <c r="U402" i="7"/>
  <c r="Q323" i="7"/>
  <c r="J389" i="7"/>
  <c r="S504" i="7"/>
  <c r="M301" i="7"/>
  <c r="I838" i="7"/>
  <c r="AC639" i="7"/>
  <c r="Z803" i="7"/>
  <c r="J660" i="7"/>
  <c r="H237" i="7"/>
  <c r="AD355" i="7"/>
  <c r="J520" i="7"/>
  <c r="AB50" i="7"/>
  <c r="O756" i="7"/>
  <c r="M320" i="7"/>
  <c r="C200" i="7"/>
  <c r="Z326" i="7"/>
  <c r="AE379" i="7"/>
  <c r="AF616" i="7"/>
  <c r="Q31" i="7"/>
  <c r="F819" i="7"/>
  <c r="R374" i="7"/>
  <c r="N789" i="7"/>
  <c r="AA485" i="7"/>
  <c r="R449" i="7"/>
  <c r="D30" i="7"/>
  <c r="P236" i="7"/>
  <c r="M7" i="7"/>
  <c r="L94" i="7"/>
  <c r="K658" i="7"/>
  <c r="AA578" i="7"/>
  <c r="Z440" i="7"/>
  <c r="V161" i="7"/>
  <c r="I461" i="7"/>
  <c r="R368" i="7"/>
  <c r="G698" i="7"/>
  <c r="U785" i="7"/>
  <c r="M401" i="7"/>
  <c r="M304" i="7"/>
  <c r="Q557" i="7"/>
  <c r="M145" i="7"/>
  <c r="D184" i="7"/>
  <c r="M639" i="7"/>
  <c r="F369" i="7"/>
  <c r="L122" i="7"/>
  <c r="V662" i="7"/>
  <c r="K425" i="7"/>
  <c r="I789" i="7"/>
  <c r="AC411" i="7"/>
  <c r="AB725" i="7"/>
  <c r="R542" i="7"/>
  <c r="F151" i="7"/>
  <c r="AA49" i="7"/>
  <c r="J301" i="7"/>
  <c r="V830" i="7"/>
  <c r="AB794" i="7"/>
  <c r="L149" i="7"/>
  <c r="K711" i="7"/>
  <c r="AC110" i="7"/>
  <c r="AD171" i="7"/>
  <c r="Y89" i="7"/>
  <c r="M569" i="7"/>
  <c r="P628" i="7"/>
  <c r="AF252" i="7"/>
  <c r="AE170" i="7"/>
  <c r="O708" i="7"/>
  <c r="Y761" i="7"/>
  <c r="K251" i="7"/>
  <c r="O440" i="7"/>
  <c r="R389" i="7"/>
  <c r="Y256" i="7"/>
  <c r="V50" i="7"/>
  <c r="AF273" i="7"/>
  <c r="L180" i="7"/>
  <c r="AC234" i="7"/>
  <c r="Z514" i="7"/>
  <c r="F229" i="7"/>
  <c r="N654" i="7"/>
  <c r="D753" i="7"/>
  <c r="AA366" i="7"/>
  <c r="AC52" i="7"/>
  <c r="N272" i="7"/>
  <c r="S59" i="7"/>
  <c r="AF234" i="7"/>
  <c r="AE781" i="7"/>
  <c r="U542" i="7"/>
  <c r="W326" i="7"/>
  <c r="Q340" i="7"/>
  <c r="R74" i="7"/>
  <c r="X252" i="7"/>
  <c r="M612" i="7"/>
  <c r="Y289" i="7"/>
  <c r="E154" i="7"/>
  <c r="I762" i="7"/>
  <c r="F781" i="7"/>
  <c r="AA122" i="7"/>
  <c r="D165" i="7"/>
  <c r="Y154" i="7"/>
  <c r="C795" i="7"/>
  <c r="L305" i="7"/>
  <c r="R708" i="7"/>
  <c r="W205" i="7"/>
  <c r="F235" i="7"/>
  <c r="E158" i="7"/>
  <c r="Y6" i="7"/>
  <c r="V234" i="7"/>
  <c r="E646" i="7"/>
  <c r="L635" i="7"/>
  <c r="W413" i="7"/>
  <c r="C532" i="7"/>
  <c r="G345" i="7"/>
  <c r="G646" i="7"/>
  <c r="R170" i="7"/>
  <c r="AD834" i="7"/>
  <c r="C75" i="7"/>
  <c r="G18" i="7"/>
  <c r="O348" i="7"/>
  <c r="M622" i="7"/>
  <c r="G406" i="7"/>
  <c r="AC476" i="7"/>
  <c r="J326" i="7"/>
  <c r="D325" i="7"/>
  <c r="W809" i="7"/>
  <c r="H417" i="7"/>
  <c r="N321" i="7"/>
  <c r="K523" i="7"/>
  <c r="J40" i="7"/>
  <c r="J194" i="7"/>
  <c r="I149" i="7"/>
  <c r="E651" i="7"/>
  <c r="V605" i="7"/>
  <c r="T256" i="7"/>
  <c r="I113" i="7"/>
  <c r="L448" i="7"/>
  <c r="Y627" i="7"/>
  <c r="AD18" i="7"/>
  <c r="E119" i="7"/>
  <c r="E733" i="7"/>
  <c r="N56" i="7"/>
  <c r="O329" i="7"/>
  <c r="AC662" i="7"/>
  <c r="F354" i="7"/>
  <c r="V691" i="7"/>
  <c r="AF295" i="7"/>
  <c r="O803" i="7"/>
  <c r="R543" i="7"/>
  <c r="N830" i="7"/>
  <c r="C638" i="7"/>
  <c r="D575" i="7"/>
  <c r="J201" i="7"/>
  <c r="Z44" i="7"/>
  <c r="C59" i="7"/>
  <c r="H345" i="7"/>
  <c r="R215" i="7"/>
  <c r="Z27" i="7"/>
  <c r="Y613" i="7"/>
  <c r="AC540" i="7"/>
  <c r="AB273" i="7"/>
  <c r="AC602" i="7"/>
  <c r="J236" i="7"/>
  <c r="AB803" i="7"/>
  <c r="T339" i="7"/>
  <c r="O814" i="7"/>
  <c r="K400" i="7"/>
  <c r="O323" i="7"/>
  <c r="O506" i="7"/>
  <c r="T17" i="7"/>
  <c r="P644" i="7"/>
  <c r="Q825" i="7"/>
  <c r="D131" i="7"/>
  <c r="AB436" i="7"/>
  <c r="AC200" i="7"/>
  <c r="E716" i="7"/>
  <c r="D542" i="7"/>
  <c r="C35" i="36"/>
  <c r="T405" i="7"/>
  <c r="J182" i="7"/>
  <c r="H780" i="7"/>
  <c r="L347" i="7"/>
  <c r="I780" i="7"/>
  <c r="F785" i="7"/>
  <c r="D499" i="7"/>
  <c r="U230" i="7"/>
  <c r="V33" i="7"/>
  <c r="U760" i="7"/>
  <c r="C326" i="7"/>
  <c r="AD116" i="7"/>
  <c r="Y426" i="7"/>
  <c r="E134" i="7"/>
  <c r="AC324" i="7"/>
  <c r="V824" i="7"/>
  <c r="Q810" i="7"/>
  <c r="V364" i="7"/>
  <c r="K270" i="7"/>
  <c r="F215" i="7"/>
  <c r="D148" i="7"/>
  <c r="D698" i="7"/>
  <c r="P731" i="7"/>
  <c r="AC811" i="7"/>
  <c r="AC831" i="7"/>
  <c r="AE789" i="7"/>
  <c r="H326" i="7"/>
  <c r="I693" i="7"/>
  <c r="K146" i="7"/>
  <c r="R523" i="7"/>
  <c r="K446" i="7"/>
  <c r="AA760" i="7"/>
  <c r="AC32" i="7"/>
  <c r="P347" i="7"/>
  <c r="Y157" i="7"/>
  <c r="S755" i="7"/>
  <c r="AA27" i="7"/>
  <c r="Q330" i="7"/>
  <c r="AF671" i="7"/>
  <c r="Q483" i="7"/>
  <c r="F253" i="7"/>
  <c r="Y829" i="7"/>
  <c r="D252" i="7"/>
  <c r="L19" i="7"/>
  <c r="T87" i="7"/>
  <c r="AF255" i="7"/>
  <c r="G619" i="7"/>
  <c r="L761" i="7"/>
  <c r="F171" i="7"/>
  <c r="AD726" i="7"/>
  <c r="AF834" i="7"/>
  <c r="K648" i="7"/>
  <c r="AE498" i="7"/>
  <c r="P103" i="7"/>
  <c r="M202" i="7"/>
  <c r="I819" i="7"/>
  <c r="S505" i="7"/>
  <c r="U347" i="7"/>
  <c r="AF510" i="7"/>
  <c r="AB440" i="7"/>
  <c r="G451" i="7"/>
  <c r="T110" i="7"/>
  <c r="G399" i="7"/>
  <c r="K64" i="7"/>
  <c r="Z311" i="7"/>
  <c r="J430" i="7"/>
  <c r="H32" i="7"/>
  <c r="C217" i="7"/>
  <c r="J167" i="7"/>
  <c r="M414" i="7"/>
  <c r="AF183" i="7"/>
  <c r="AC221" i="7"/>
  <c r="F217" i="7"/>
  <c r="T307" i="7"/>
  <c r="M359" i="7"/>
  <c r="O715" i="7"/>
  <c r="J39" i="7"/>
  <c r="F299" i="7"/>
  <c r="J332" i="7"/>
  <c r="U8" i="7"/>
  <c r="Q440" i="7"/>
  <c r="S728" i="7"/>
  <c r="AE171" i="7"/>
  <c r="M803" i="7"/>
  <c r="L732" i="7"/>
  <c r="B33" i="20"/>
  <c r="C751" i="7"/>
  <c r="AD342" i="7"/>
  <c r="E486" i="7"/>
  <c r="M16" i="7"/>
  <c r="AD717" i="7"/>
  <c r="AB730" i="7"/>
  <c r="E640" i="7"/>
  <c r="O429" i="7"/>
  <c r="I640" i="7"/>
  <c r="O169" i="7"/>
  <c r="D299" i="7"/>
  <c r="R551" i="7"/>
  <c r="P275" i="7"/>
  <c r="Z609" i="7"/>
  <c r="N291" i="7"/>
  <c r="AC650" i="7"/>
  <c r="D251" i="7"/>
  <c r="F170" i="7"/>
  <c r="K461" i="7"/>
  <c r="J252" i="7"/>
  <c r="H9" i="7"/>
  <c r="V170" i="7"/>
  <c r="AD674" i="7"/>
  <c r="C740" i="7"/>
  <c r="G203" i="7"/>
  <c r="M743" i="7"/>
  <c r="Z474" i="7"/>
  <c r="D224" i="7"/>
  <c r="J480" i="7"/>
  <c r="X686" i="7"/>
  <c r="Z679" i="7"/>
  <c r="U165" i="7"/>
  <c r="F517" i="7"/>
  <c r="X193" i="7"/>
  <c r="H43" i="7"/>
  <c r="AC775" i="7"/>
  <c r="AB322" i="7"/>
  <c r="R558" i="7"/>
  <c r="G30" i="7"/>
  <c r="N536" i="7"/>
  <c r="D369" i="7"/>
  <c r="X86" i="7"/>
  <c r="AA151" i="7"/>
  <c r="C518" i="7"/>
  <c r="D447" i="7"/>
  <c r="L555" i="7"/>
  <c r="T683" i="7"/>
  <c r="Z294" i="7"/>
  <c r="C239" i="7"/>
  <c r="AC543" i="7"/>
  <c r="H515" i="7"/>
  <c r="F430" i="7"/>
  <c r="U369" i="7"/>
  <c r="AF76" i="7"/>
  <c r="S291" i="7"/>
  <c r="AD657" i="7"/>
  <c r="L662" i="7"/>
  <c r="U136" i="7"/>
  <c r="AA648" i="7"/>
  <c r="E240" i="7"/>
  <c r="T30" i="7"/>
  <c r="V816" i="7"/>
  <c r="H27" i="7"/>
  <c r="AE161" i="7"/>
  <c r="G838" i="7"/>
  <c r="Y161" i="7"/>
  <c r="Z86" i="7"/>
  <c r="H709" i="7"/>
  <c r="S89" i="7"/>
  <c r="Y255" i="7"/>
  <c r="AD791" i="7"/>
  <c r="R778" i="7"/>
  <c r="AE446" i="7"/>
  <c r="N195" i="7"/>
  <c r="E674" i="7"/>
  <c r="AE15" i="7"/>
  <c r="AB744" i="7"/>
  <c r="C196" i="7"/>
  <c r="AE826" i="7"/>
  <c r="I100" i="7"/>
  <c r="O811" i="7"/>
  <c r="P299" i="7"/>
  <c r="AA375" i="7"/>
  <c r="AC567" i="7"/>
  <c r="AA603" i="7"/>
  <c r="AD330" i="7"/>
  <c r="Z544" i="7"/>
  <c r="N731" i="7"/>
  <c r="AE414" i="7"/>
  <c r="C742" i="7"/>
  <c r="C593" i="7"/>
  <c r="Y586" i="7"/>
  <c r="B23" i="20"/>
  <c r="K803" i="7"/>
  <c r="Z659" i="7"/>
  <c r="P763" i="7"/>
  <c r="I661" i="7"/>
  <c r="P439" i="7"/>
  <c r="V415" i="7"/>
  <c r="AC347" i="7"/>
  <c r="U790" i="7"/>
  <c r="AA676" i="7"/>
  <c r="X822" i="7"/>
  <c r="G577" i="7"/>
  <c r="J837" i="7"/>
  <c r="I150" i="7"/>
  <c r="P194" i="7"/>
  <c r="AF580" i="7"/>
  <c r="H382" i="7"/>
  <c r="AD787" i="7"/>
  <c r="S30" i="7"/>
  <c r="G204" i="7"/>
  <c r="M405" i="7"/>
  <c r="K331" i="7"/>
  <c r="E777" i="7"/>
  <c r="P56" i="7"/>
  <c r="W158" i="7"/>
  <c r="Y428" i="7"/>
  <c r="L476" i="7"/>
  <c r="AF75" i="7"/>
  <c r="I476" i="7"/>
  <c r="U486" i="7"/>
  <c r="E90" i="7"/>
  <c r="W686" i="7"/>
  <c r="P321" i="7"/>
  <c r="L243" i="7"/>
  <c r="E114" i="7"/>
  <c r="E778" i="7"/>
  <c r="E166" i="7"/>
  <c r="R693" i="7"/>
  <c r="R589" i="7"/>
  <c r="R622" i="7"/>
  <c r="D784" i="7"/>
  <c r="Q693" i="7"/>
  <c r="V135" i="7"/>
  <c r="AA383" i="7"/>
  <c r="AE339" i="7"/>
  <c r="K254" i="7"/>
  <c r="J663" i="7"/>
  <c r="E33" i="7"/>
  <c r="AC465" i="7"/>
  <c r="AB816" i="7"/>
  <c r="H544" i="7"/>
  <c r="F644" i="7"/>
  <c r="K155" i="7"/>
  <c r="J382" i="7"/>
  <c r="Z822" i="7"/>
  <c r="AE289" i="7"/>
  <c r="AF708" i="7"/>
  <c r="F97" i="7"/>
  <c r="T816" i="7"/>
  <c r="N185" i="7"/>
  <c r="Q768" i="7"/>
  <c r="X504" i="7"/>
  <c r="Q575" i="7"/>
  <c r="O600" i="7"/>
  <c r="X393" i="7"/>
  <c r="AB18" i="7"/>
  <c r="R546" i="7"/>
  <c r="AE691" i="7"/>
  <c r="D470" i="7"/>
  <c r="P787" i="7"/>
  <c r="L756" i="7"/>
  <c r="AE480" i="7"/>
  <c r="O358" i="7"/>
  <c r="AC508" i="7"/>
  <c r="W555" i="7"/>
  <c r="Q705" i="7"/>
  <c r="W329" i="7"/>
  <c r="I27" i="7"/>
  <c r="W794" i="7"/>
  <c r="AD284" i="7"/>
  <c r="H536" i="7"/>
  <c r="J133" i="7"/>
  <c r="AC535" i="7"/>
  <c r="V812" i="7"/>
  <c r="AA16" i="7"/>
  <c r="X605" i="7"/>
  <c r="Y28" i="7"/>
  <c r="AB715" i="7"/>
  <c r="AD615" i="7"/>
  <c r="Y647" i="7"/>
  <c r="K517" i="7"/>
  <c r="M27" i="7"/>
  <c r="M165" i="7"/>
  <c r="L382" i="7"/>
  <c r="U800" i="7"/>
  <c r="AE763" i="7"/>
  <c r="K416" i="7"/>
  <c r="O651" i="7"/>
  <c r="F452" i="7"/>
  <c r="Q7" i="7"/>
  <c r="W190" i="7"/>
  <c r="M476" i="7"/>
  <c r="AC68" i="7"/>
  <c r="P333" i="7"/>
  <c r="O694" i="7"/>
  <c r="AA289" i="7"/>
  <c r="E832" i="7"/>
  <c r="E545" i="7"/>
  <c r="M785" i="7"/>
  <c r="X795" i="7"/>
  <c r="T627" i="7"/>
  <c r="P470" i="7"/>
  <c r="N683" i="7"/>
  <c r="R357" i="7"/>
  <c r="AB134" i="7"/>
  <c r="AB741" i="7"/>
  <c r="W698" i="7"/>
  <c r="H461" i="7"/>
  <c r="AF495" i="7"/>
  <c r="AA26" i="7"/>
  <c r="AA136" i="7"/>
  <c r="AF113" i="7"/>
  <c r="G76" i="7"/>
  <c r="F519" i="7"/>
  <c r="AB113" i="7"/>
  <c r="O294" i="7"/>
  <c r="T217" i="7"/>
  <c r="AD518" i="7"/>
  <c r="R132" i="7"/>
  <c r="M540" i="7"/>
  <c r="D613" i="7"/>
  <c r="AB614" i="7"/>
  <c r="P298" i="7"/>
  <c r="N208" i="7"/>
  <c r="F588" i="7"/>
  <c r="AC553" i="7"/>
  <c r="Q231" i="7"/>
  <c r="W97" i="7"/>
  <c r="Y310" i="7"/>
  <c r="G776" i="7"/>
  <c r="T6" i="7"/>
  <c r="K796" i="7"/>
  <c r="T729" i="7"/>
  <c r="U270" i="7"/>
  <c r="J88" i="7"/>
  <c r="Y510" i="7"/>
  <c r="O481" i="7"/>
  <c r="AE382" i="7"/>
  <c r="C436" i="7"/>
  <c r="K219" i="7"/>
  <c r="AF221" i="7"/>
  <c r="I682" i="7"/>
  <c r="AD308" i="7"/>
  <c r="G319" i="7"/>
  <c r="U294" i="7"/>
  <c r="J368" i="7"/>
  <c r="Q531" i="7"/>
  <c r="Q802" i="7"/>
  <c r="E476" i="7"/>
  <c r="D51" i="7"/>
  <c r="AB785" i="7"/>
  <c r="H347" i="7"/>
  <c r="L331" i="7"/>
  <c r="Z51" i="7"/>
  <c r="E593" i="7"/>
  <c r="U721" i="7"/>
  <c r="AE158" i="7"/>
  <c r="AA272" i="7"/>
  <c r="S682" i="7"/>
  <c r="R514" i="7"/>
  <c r="T564" i="7"/>
  <c r="X329" i="7"/>
  <c r="P157" i="7"/>
  <c r="O602" i="7"/>
  <c r="AE100" i="7"/>
  <c r="AF157" i="7"/>
  <c r="K472" i="7"/>
  <c r="M820" i="7"/>
  <c r="AD196" i="7"/>
  <c r="C15" i="7"/>
  <c r="D417" i="7"/>
  <c r="H226" i="7"/>
  <c r="AF359" i="7"/>
  <c r="V610" i="7"/>
  <c r="I53" i="7"/>
  <c r="AA410" i="7"/>
  <c r="U789" i="7"/>
  <c r="D116" i="7"/>
  <c r="E431" i="7"/>
  <c r="E717" i="7"/>
  <c r="Y789" i="7"/>
  <c r="AC171" i="7"/>
  <c r="U119" i="7"/>
  <c r="E7" i="7"/>
  <c r="AC259" i="7"/>
  <c r="AF148" i="7"/>
  <c r="AE138" i="7"/>
  <c r="O299" i="7"/>
  <c r="R241" i="7"/>
  <c r="U655" i="7"/>
  <c r="S80" i="7"/>
  <c r="AB729" i="7"/>
  <c r="W217" i="7"/>
  <c r="L368" i="7"/>
  <c r="G579" i="7"/>
  <c r="I691" i="7"/>
  <c r="AC612" i="7"/>
  <c r="F648" i="7"/>
  <c r="C603" i="7"/>
  <c r="J809" i="7"/>
  <c r="Q484" i="7"/>
  <c r="T622" i="7"/>
  <c r="AD186" i="7"/>
  <c r="M487" i="7"/>
  <c r="AA681" i="7"/>
  <c r="R402" i="7"/>
  <c r="P461" i="7"/>
  <c r="Y577" i="7"/>
  <c r="V374" i="7"/>
  <c r="P296" i="7"/>
  <c r="R265" i="7"/>
  <c r="AF481" i="7"/>
  <c r="AD179" i="7"/>
  <c r="E749" i="7"/>
  <c r="AE356" i="7"/>
  <c r="T410" i="7"/>
  <c r="V334" i="7"/>
  <c r="P680" i="7"/>
  <c r="K750" i="7"/>
  <c r="S825" i="7"/>
  <c r="AB587" i="7"/>
  <c r="V580" i="7"/>
  <c r="R759" i="7"/>
  <c r="D465" i="7"/>
  <c r="S321" i="7"/>
  <c r="O450" i="7"/>
  <c r="X342" i="7"/>
  <c r="N160" i="7"/>
  <c r="J85" i="7"/>
  <c r="L506" i="7"/>
  <c r="T714" i="7"/>
  <c r="J424" i="7"/>
  <c r="K673" i="7"/>
  <c r="D250" i="7"/>
  <c r="F291" i="7"/>
  <c r="U404" i="7"/>
  <c r="Q625" i="7"/>
  <c r="Z497" i="7"/>
  <c r="E705" i="7"/>
  <c r="T252" i="7"/>
  <c r="V193" i="7"/>
  <c r="G812" i="7"/>
  <c r="P359" i="7"/>
  <c r="F676" i="7"/>
  <c r="W14" i="7"/>
  <c r="L691" i="7"/>
  <c r="D797" i="7"/>
  <c r="AF556" i="7"/>
  <c r="G695" i="7"/>
  <c r="M837" i="7"/>
  <c r="AB84" i="7"/>
  <c r="X297" i="7"/>
  <c r="C568" i="7"/>
  <c r="Z592" i="7"/>
  <c r="X204" i="7"/>
  <c r="AA727" i="7"/>
  <c r="S346" i="7"/>
  <c r="H409" i="7"/>
  <c r="J343" i="7"/>
  <c r="R515" i="7"/>
  <c r="AB238" i="7"/>
  <c r="K639" i="7"/>
  <c r="N202" i="7"/>
  <c r="P24" i="7"/>
  <c r="D68" i="7"/>
  <c r="O346" i="7"/>
  <c r="J579" i="7"/>
  <c r="W298" i="7"/>
  <c r="AD243" i="7"/>
  <c r="L824" i="7"/>
  <c r="O144" i="7"/>
  <c r="P402" i="7"/>
  <c r="Z345" i="7"/>
  <c r="AD628" i="7"/>
  <c r="O819" i="7"/>
  <c r="W312" i="7"/>
  <c r="M208" i="7"/>
  <c r="U730" i="7"/>
  <c r="T621" i="7"/>
  <c r="X831" i="7"/>
  <c r="T145" i="7"/>
  <c r="AA250" i="7"/>
  <c r="R150" i="7"/>
  <c r="AC240" i="7"/>
  <c r="W647" i="7"/>
  <c r="T831" i="7"/>
  <c r="V243" i="7"/>
  <c r="G636" i="7"/>
  <c r="AF657" i="7"/>
  <c r="AC260" i="7"/>
  <c r="V521" i="7"/>
  <c r="I321" i="7"/>
  <c r="D691" i="7"/>
  <c r="P120" i="7"/>
  <c r="X367" i="7"/>
  <c r="AD672" i="7"/>
  <c r="P61" i="7"/>
  <c r="N809" i="7"/>
  <c r="Q711" i="7"/>
  <c r="L697" i="7"/>
  <c r="AF15" i="7"/>
  <c r="S450" i="7"/>
  <c r="R731" i="7"/>
  <c r="L208" i="7"/>
  <c r="F312" i="7"/>
  <c r="T479" i="7"/>
  <c r="AA692" i="7"/>
  <c r="D609" i="7"/>
  <c r="R226" i="7"/>
  <c r="V579" i="7"/>
  <c r="V394" i="7"/>
  <c r="H96" i="7"/>
  <c r="M136" i="7"/>
  <c r="G224" i="7"/>
  <c r="L286" i="7"/>
  <c r="X323" i="7"/>
  <c r="P30" i="7"/>
  <c r="G781" i="7"/>
  <c r="E167" i="7"/>
  <c r="N6" i="7"/>
  <c r="U134" i="7"/>
  <c r="Z532" i="7"/>
  <c r="K824" i="7"/>
  <c r="K74" i="7"/>
  <c r="AB311" i="7"/>
  <c r="AA284" i="7"/>
  <c r="X500" i="7"/>
  <c r="AD150" i="7"/>
  <c r="I588" i="7"/>
  <c r="L60" i="7"/>
  <c r="T470" i="7"/>
  <c r="N50" i="7"/>
  <c r="J114" i="7"/>
  <c r="C29" i="7"/>
  <c r="M521" i="7"/>
  <c r="V778" i="7"/>
  <c r="D305" i="7"/>
  <c r="X220" i="7"/>
  <c r="AE7" i="7"/>
  <c r="T431" i="7"/>
  <c r="W590" i="7"/>
  <c r="G409" i="7"/>
  <c r="Z684" i="7"/>
  <c r="L819" i="7"/>
  <c r="Z810" i="7"/>
  <c r="L520" i="7"/>
  <c r="F55" i="7"/>
  <c r="Y54" i="7"/>
  <c r="Z465" i="7"/>
  <c r="R519" i="7"/>
  <c r="K787" i="7"/>
  <c r="Z313" i="7"/>
  <c r="AA287" i="7"/>
  <c r="Z600" i="7"/>
  <c r="M216" i="7"/>
  <c r="I764" i="7"/>
  <c r="AC84" i="7"/>
  <c r="E745" i="7"/>
  <c r="V311" i="7"/>
  <c r="C220" i="7"/>
  <c r="AF159" i="7"/>
  <c r="Q227" i="7"/>
  <c r="E602" i="7"/>
  <c r="AE169" i="7"/>
  <c r="X60" i="7"/>
  <c r="AB203" i="7"/>
  <c r="E604" i="7"/>
  <c r="T90" i="7"/>
  <c r="L627" i="7"/>
  <c r="R123" i="7"/>
  <c r="Q61" i="7"/>
  <c r="U125" i="7"/>
  <c r="D765" i="7"/>
  <c r="AC603" i="7"/>
  <c r="X27" i="7"/>
  <c r="W6" i="7"/>
  <c r="AC59" i="7"/>
  <c r="T475" i="7"/>
  <c r="AC604" i="7"/>
  <c r="O571" i="7"/>
  <c r="V389" i="7"/>
  <c r="AD201" i="7"/>
  <c r="Y825" i="7"/>
  <c r="F101" i="7"/>
  <c r="AD740" i="7"/>
  <c r="AE644" i="7"/>
  <c r="E729" i="7"/>
  <c r="AC326" i="7"/>
  <c r="R609" i="7"/>
  <c r="J614" i="7"/>
  <c r="L656" i="7"/>
  <c r="H657" i="7"/>
  <c r="P354" i="7"/>
  <c r="K78" i="7"/>
  <c r="I435" i="7"/>
  <c r="H66" i="7"/>
  <c r="K504" i="7"/>
  <c r="U692" i="7"/>
  <c r="F683" i="7"/>
  <c r="F803" i="7"/>
  <c r="D651" i="7"/>
  <c r="I103" i="7"/>
  <c r="C551" i="7"/>
  <c r="D34" i="36"/>
  <c r="AB790" i="7"/>
  <c r="P568" i="7"/>
  <c r="C605" i="7"/>
  <c r="X576" i="7"/>
  <c r="R238" i="7"/>
  <c r="Z43" i="7"/>
  <c r="X557" i="7"/>
  <c r="S645" i="7"/>
  <c r="AC611" i="7"/>
  <c r="P801" i="7"/>
  <c r="I646" i="7"/>
  <c r="T40" i="7"/>
  <c r="V508" i="7"/>
  <c r="AF156" i="7"/>
  <c r="AC145" i="7"/>
  <c r="I516" i="7"/>
  <c r="T272" i="7"/>
  <c r="E496" i="7"/>
  <c r="M819" i="7"/>
  <c r="AC486" i="7"/>
  <c r="AC160" i="7"/>
  <c r="Z796" i="7"/>
  <c r="AB295" i="7"/>
  <c r="M290" i="7"/>
  <c r="Y801" i="7"/>
  <c r="T234" i="7"/>
  <c r="J725" i="7"/>
  <c r="Q405" i="7"/>
  <c r="AD785" i="7"/>
  <c r="S56" i="7"/>
  <c r="I136" i="7"/>
  <c r="AA377" i="7"/>
  <c r="C780" i="7"/>
  <c r="W466" i="7"/>
  <c r="U410" i="7"/>
  <c r="M355" i="7"/>
  <c r="Q8" i="7"/>
  <c r="AA157" i="7"/>
  <c r="N476" i="7"/>
  <c r="AE27" i="7"/>
  <c r="L587" i="7"/>
  <c r="M644" i="7"/>
  <c r="W168" i="7"/>
  <c r="AD686" i="7"/>
  <c r="AC392" i="7"/>
  <c r="C648" i="7"/>
  <c r="I469" i="7"/>
  <c r="K253" i="7"/>
  <c r="G522" i="7"/>
  <c r="S593" i="7"/>
  <c r="AB450" i="7"/>
  <c r="Q95" i="7"/>
  <c r="H644" i="7"/>
  <c r="G599" i="7"/>
  <c r="X376" i="7"/>
  <c r="O826" i="7"/>
  <c r="K325" i="7"/>
  <c r="V602" i="7"/>
  <c r="AF781" i="7"/>
  <c r="I391" i="7"/>
  <c r="AB499" i="7"/>
  <c r="C376" i="7"/>
  <c r="E129" i="7"/>
  <c r="AF275" i="7"/>
  <c r="U426" i="7"/>
  <c r="D716" i="7"/>
  <c r="C234" i="7"/>
  <c r="J286" i="7"/>
  <c r="AF61" i="7"/>
  <c r="Z726" i="7"/>
  <c r="AB429" i="7"/>
  <c r="C612" i="7"/>
  <c r="K8" i="7"/>
  <c r="D181" i="7"/>
  <c r="AC90" i="7"/>
  <c r="AF10" i="7"/>
  <c r="H218" i="7"/>
  <c r="X354" i="7"/>
  <c r="AC161" i="7"/>
  <c r="Z682" i="7"/>
  <c r="X600" i="7"/>
  <c r="R813" i="7"/>
  <c r="P119" i="7"/>
  <c r="X320" i="7"/>
  <c r="J274" i="7"/>
  <c r="D272" i="7"/>
  <c r="AB383" i="7"/>
  <c r="D520" i="7"/>
  <c r="K543" i="7"/>
  <c r="S656" i="7"/>
  <c r="D564" i="7"/>
  <c r="R269" i="7"/>
  <c r="X269" i="7"/>
  <c r="N600" i="7"/>
  <c r="AF166" i="7"/>
  <c r="AC429" i="7"/>
  <c r="G820" i="7"/>
  <c r="J21" i="7"/>
  <c r="N181" i="7"/>
  <c r="K367" i="7"/>
  <c r="Y51" i="7"/>
  <c r="V499" i="7"/>
  <c r="D309" i="7"/>
  <c r="U158" i="7"/>
  <c r="Y29" i="7"/>
  <c r="L684" i="7"/>
  <c r="L566" i="7"/>
  <c r="Z182" i="7"/>
  <c r="K324" i="7"/>
  <c r="C9" i="36"/>
  <c r="AE131" i="7"/>
  <c r="T403" i="7"/>
  <c r="P730" i="7"/>
  <c r="W745" i="7"/>
  <c r="F307" i="7"/>
  <c r="AA129" i="7"/>
  <c r="AE550" i="7"/>
  <c r="AC25" i="7"/>
  <c r="L130" i="7"/>
  <c r="AB726" i="7"/>
  <c r="U616" i="7"/>
  <c r="V461" i="7"/>
  <c r="AF56" i="7"/>
  <c r="O310" i="7"/>
  <c r="P126" i="7"/>
  <c r="U185" i="7"/>
  <c r="AA448" i="7"/>
  <c r="AF659" i="7"/>
  <c r="AA376" i="7"/>
  <c r="M705" i="7"/>
  <c r="AD126" i="7"/>
  <c r="V557" i="7"/>
  <c r="D41" i="7"/>
  <c r="C570" i="7"/>
  <c r="J25" i="7"/>
  <c r="Z681" i="7"/>
  <c r="R146" i="7"/>
  <c r="AC391" i="7"/>
  <c r="K579" i="7"/>
  <c r="AC739" i="7"/>
  <c r="D294" i="7"/>
  <c r="AF568" i="7"/>
  <c r="N309" i="7"/>
  <c r="C761" i="7"/>
  <c r="U657" i="7"/>
  <c r="N530" i="7"/>
  <c r="K715" i="7"/>
  <c r="AD329" i="7"/>
  <c r="F575" i="7"/>
  <c r="I836" i="7"/>
  <c r="U690" i="7"/>
  <c r="S768" i="7"/>
  <c r="K263" i="7"/>
  <c r="Z624" i="7"/>
  <c r="R506" i="7"/>
  <c r="L230" i="7"/>
  <c r="N639" i="7"/>
  <c r="Q519" i="7"/>
  <c r="Q29" i="7"/>
  <c r="V611" i="7"/>
  <c r="H112" i="7"/>
  <c r="D261" i="7"/>
  <c r="X521" i="7"/>
  <c r="J816" i="7"/>
  <c r="J218" i="7"/>
  <c r="Y265" i="7"/>
  <c r="T186" i="7"/>
  <c r="U718" i="7"/>
  <c r="AD759" i="7"/>
  <c r="Y261" i="7"/>
  <c r="AE815" i="7"/>
  <c r="AA522" i="7"/>
  <c r="W115" i="7"/>
  <c r="T820" i="7"/>
  <c r="F507" i="7"/>
  <c r="Y133" i="7"/>
  <c r="AD694" i="7"/>
  <c r="D196" i="7"/>
  <c r="M440" i="7"/>
  <c r="P113" i="7"/>
  <c r="AE374" i="7"/>
  <c r="W149" i="7"/>
  <c r="J340" i="7"/>
  <c r="U691" i="7"/>
  <c r="P637" i="7"/>
  <c r="AD620" i="7"/>
  <c r="O18" i="7"/>
  <c r="AE321" i="7"/>
  <c r="T696" i="7"/>
  <c r="T809" i="7"/>
  <c r="G119" i="7"/>
  <c r="C821" i="7"/>
  <c r="AE91" i="7"/>
  <c r="AF381" i="7"/>
  <c r="G77" i="7"/>
  <c r="D264" i="7"/>
  <c r="AF646" i="7"/>
  <c r="AC115" i="7"/>
  <c r="I536" i="7"/>
  <c r="K819" i="7"/>
  <c r="J404" i="7"/>
  <c r="S704" i="7"/>
  <c r="M79" i="7"/>
  <c r="F626" i="7"/>
  <c r="AE390" i="7"/>
  <c r="AC74" i="7"/>
  <c r="G396" i="7"/>
  <c r="AE623" i="7"/>
  <c r="O297" i="7"/>
  <c r="S53" i="7"/>
  <c r="AA445" i="7"/>
  <c r="H81" i="7"/>
  <c r="Y522" i="7"/>
  <c r="I94" i="7"/>
  <c r="Y235" i="7"/>
  <c r="E344" i="7"/>
  <c r="AA834" i="7"/>
  <c r="X696" i="7"/>
  <c r="M406" i="7"/>
  <c r="AA44" i="7"/>
  <c r="O446" i="7"/>
  <c r="H375" i="7"/>
  <c r="L639" i="7"/>
  <c r="X741" i="7"/>
  <c r="R574" i="7"/>
  <c r="I30" i="7"/>
  <c r="D5" i="7"/>
  <c r="H453" i="7"/>
  <c r="I227" i="7"/>
  <c r="AE822" i="7"/>
  <c r="AD220" i="7"/>
  <c r="N648" i="7"/>
  <c r="D453" i="7"/>
  <c r="J649" i="7"/>
  <c r="J144" i="7"/>
  <c r="Y215" i="7"/>
  <c r="AA88" i="7"/>
  <c r="X374" i="7"/>
  <c r="N609" i="7"/>
  <c r="AB164" i="7"/>
  <c r="E644" i="7"/>
  <c r="L312" i="7"/>
  <c r="V533" i="7"/>
  <c r="J476" i="7"/>
  <c r="Z711" i="7"/>
  <c r="Y11" i="7"/>
  <c r="E148" i="7"/>
  <c r="N311" i="7"/>
  <c r="Q740" i="7"/>
  <c r="E84" i="7"/>
  <c r="L6" i="7"/>
  <c r="P345" i="7"/>
  <c r="Y250" i="7"/>
  <c r="E426" i="7"/>
  <c r="AE520" i="7"/>
  <c r="H767" i="7"/>
  <c r="AE669" i="7"/>
  <c r="V406" i="7"/>
  <c r="AA89" i="7"/>
  <c r="AE121" i="7"/>
  <c r="M60" i="7"/>
  <c r="Y774" i="7"/>
  <c r="M21" i="7"/>
  <c r="G609" i="7"/>
  <c r="P780" i="7"/>
  <c r="V798" i="7"/>
  <c r="T321" i="7"/>
  <c r="V278" i="7"/>
  <c r="F593" i="7"/>
  <c r="S342" i="7"/>
  <c r="M326" i="7"/>
  <c r="AA822" i="7"/>
  <c r="T59" i="7"/>
  <c r="W200" i="7"/>
  <c r="N320" i="7"/>
  <c r="J77" i="7"/>
  <c r="H686" i="7"/>
  <c r="F501" i="7"/>
  <c r="C709" i="7"/>
  <c r="I776" i="7"/>
  <c r="R274" i="7"/>
  <c r="Z431" i="7"/>
  <c r="H29" i="7"/>
  <c r="Z554" i="7"/>
  <c r="J704" i="7"/>
  <c r="N825" i="7"/>
  <c r="AD762" i="7"/>
  <c r="H116" i="7"/>
  <c r="H555" i="7"/>
  <c r="K306" i="7"/>
  <c r="I499" i="7"/>
  <c r="R228" i="7"/>
  <c r="W543" i="7"/>
  <c r="U17" i="7"/>
  <c r="AB218" i="7"/>
  <c r="J90" i="7"/>
  <c r="H446" i="7"/>
  <c r="N575" i="7"/>
  <c r="X345" i="7"/>
  <c r="J97" i="7"/>
  <c r="AA517" i="7"/>
  <c r="X570" i="7"/>
  <c r="I673" i="7"/>
  <c r="C739" i="7"/>
  <c r="Y645" i="7"/>
  <c r="J237" i="7"/>
  <c r="K274" i="7"/>
  <c r="M676" i="7"/>
  <c r="K145" i="7"/>
  <c r="U570" i="7"/>
  <c r="F640" i="7"/>
  <c r="H474" i="7"/>
  <c r="AD416" i="7"/>
  <c r="Y529" i="7"/>
  <c r="I401" i="7"/>
  <c r="Q506" i="7"/>
  <c r="M571" i="7"/>
  <c r="F261" i="7"/>
  <c r="G670" i="7"/>
  <c r="W160" i="7"/>
  <c r="Y417" i="7"/>
  <c r="X158" i="7"/>
  <c r="C499" i="7"/>
  <c r="C64" i="7"/>
  <c r="P764" i="7"/>
  <c r="S466" i="7"/>
  <c r="P811" i="7"/>
  <c r="W791" i="7"/>
  <c r="T450" i="7"/>
  <c r="J451" i="7"/>
  <c r="W742" i="7"/>
  <c r="G87" i="7"/>
  <c r="S32" i="7"/>
  <c r="N640" i="7"/>
  <c r="AC681" i="7"/>
  <c r="L592" i="7"/>
  <c r="Y355" i="7"/>
  <c r="AB496" i="7"/>
  <c r="AB533" i="7"/>
  <c r="D611" i="7"/>
  <c r="D164" i="7"/>
  <c r="H168" i="7"/>
  <c r="R218" i="7"/>
  <c r="V786" i="7"/>
  <c r="L406" i="7"/>
  <c r="O691" i="7"/>
  <c r="AD7" i="7"/>
  <c r="S794" i="7"/>
  <c r="N271" i="7"/>
  <c r="G294" i="7"/>
  <c r="S684" i="7"/>
  <c r="R602" i="7"/>
  <c r="AE134" i="7"/>
  <c r="D336" i="7"/>
  <c r="W586" i="7"/>
  <c r="M194" i="7"/>
  <c r="H463" i="7"/>
  <c r="F234" i="7"/>
  <c r="E6" i="7"/>
  <c r="U476" i="7"/>
  <c r="N359" i="7"/>
  <c r="AB144" i="7"/>
  <c r="K409" i="7"/>
  <c r="Y781" i="7"/>
  <c r="O138" i="7"/>
  <c r="AD426" i="7"/>
  <c r="Q400" i="7"/>
  <c r="N226" i="7"/>
  <c r="Q43" i="7"/>
  <c r="V181" i="7"/>
  <c r="AB221" i="7"/>
  <c r="R438" i="7"/>
  <c r="T310" i="7"/>
  <c r="R406" i="7"/>
  <c r="I160" i="7"/>
  <c r="S19" i="7"/>
  <c r="Y437" i="7"/>
  <c r="S25" i="7"/>
  <c r="X479" i="7"/>
  <c r="Z683" i="7"/>
  <c r="T53" i="7"/>
  <c r="AA15" i="7"/>
  <c r="H587" i="7"/>
  <c r="C14" i="36"/>
  <c r="I264" i="7"/>
  <c r="Z250" i="7"/>
  <c r="AE155" i="7"/>
  <c r="Y546" i="7"/>
  <c r="J52" i="7"/>
  <c r="AD21" i="7"/>
  <c r="G751" i="7"/>
  <c r="F154" i="7"/>
  <c r="T532" i="7"/>
  <c r="V79" i="7"/>
  <c r="E637" i="7"/>
  <c r="T74" i="7"/>
  <c r="Y427" i="7"/>
  <c r="T206" i="7"/>
  <c r="AE784" i="7"/>
  <c r="O612" i="7"/>
  <c r="Y542" i="7"/>
  <c r="AF564" i="7"/>
  <c r="AD683" i="7"/>
  <c r="V226" i="7"/>
  <c r="Z243" i="7"/>
  <c r="AA581" i="7"/>
  <c r="J589" i="7"/>
  <c r="S836" i="7"/>
  <c r="O49" i="7"/>
  <c r="D568" i="7"/>
  <c r="U466" i="7"/>
  <c r="P252" i="7"/>
  <c r="J278" i="7"/>
  <c r="L401" i="7"/>
  <c r="V169" i="7"/>
  <c r="Z819" i="7"/>
  <c r="K429" i="7"/>
  <c r="C749" i="7"/>
  <c r="N355" i="7"/>
  <c r="V516" i="7"/>
  <c r="L479" i="7"/>
  <c r="AC189" i="7"/>
  <c r="O59" i="7"/>
  <c r="K745" i="7"/>
  <c r="N628" i="7"/>
  <c r="H551" i="7"/>
  <c r="L649" i="7"/>
  <c r="K91" i="7"/>
  <c r="Y791" i="7"/>
  <c r="AA753" i="7"/>
  <c r="W501" i="7"/>
  <c r="L330" i="7"/>
  <c r="E650" i="7"/>
  <c r="H414" i="7"/>
  <c r="W381" i="7"/>
  <c r="J74" i="7"/>
  <c r="AB624" i="7"/>
  <c r="V241" i="7"/>
  <c r="K516" i="7"/>
  <c r="K518" i="7"/>
  <c r="U496" i="7"/>
  <c r="E761" i="7"/>
  <c r="D214" i="7"/>
  <c r="Z459" i="7"/>
  <c r="AE365" i="7"/>
  <c r="V31" i="7"/>
  <c r="H275" i="7"/>
  <c r="Z452" i="7"/>
  <c r="C395" i="7"/>
  <c r="AF123" i="7"/>
  <c r="Z466" i="7"/>
  <c r="L835" i="7"/>
  <c r="I99" i="7"/>
  <c r="J746" i="7"/>
  <c r="L296" i="7"/>
  <c r="D779" i="7"/>
  <c r="K705" i="7"/>
  <c r="U471" i="7"/>
  <c r="AC814" i="7"/>
  <c r="F546" i="7"/>
  <c r="I520" i="7"/>
  <c r="M486" i="7"/>
  <c r="W670" i="7"/>
  <c r="AE334" i="7"/>
  <c r="AD514" i="7"/>
  <c r="AF836" i="7"/>
  <c r="O355" i="7"/>
  <c r="E834" i="7"/>
  <c r="T802" i="7"/>
  <c r="AB826" i="7"/>
  <c r="V286" i="7"/>
  <c r="X439" i="7"/>
  <c r="U39" i="7"/>
  <c r="R741" i="7"/>
  <c r="AE288" i="7"/>
  <c r="K40" i="7"/>
  <c r="S444" i="7"/>
  <c r="S784" i="7"/>
  <c r="U220" i="7"/>
  <c r="V570" i="7"/>
  <c r="P239" i="7"/>
  <c r="Q375" i="7"/>
  <c r="J554" i="7"/>
  <c r="L447" i="7"/>
  <c r="E621" i="7"/>
  <c r="J137" i="7"/>
  <c r="D146" i="7"/>
  <c r="E120" i="7"/>
  <c r="AA821" i="7"/>
  <c r="H624" i="7"/>
  <c r="R651" i="7"/>
  <c r="L111" i="7"/>
  <c r="H829" i="7"/>
  <c r="V21" i="7"/>
  <c r="U742" i="7"/>
  <c r="P733" i="7"/>
  <c r="U717" i="7"/>
  <c r="P234" i="7"/>
  <c r="H646" i="7"/>
  <c r="L727" i="7"/>
  <c r="I833" i="7"/>
  <c r="S264" i="7"/>
  <c r="N605" i="7"/>
  <c r="M429" i="7"/>
  <c r="G586" i="7"/>
  <c r="K604" i="7"/>
  <c r="I466" i="7"/>
  <c r="W239" i="7"/>
  <c r="R611" i="7"/>
  <c r="F553" i="7"/>
  <c r="AC253" i="7"/>
  <c r="X325" i="7"/>
  <c r="R692" i="7"/>
  <c r="V84" i="7"/>
  <c r="AE741" i="7"/>
  <c r="Q626" i="7"/>
  <c r="E532" i="7"/>
  <c r="H77" i="7"/>
  <c r="L704" i="7"/>
  <c r="AD160" i="7"/>
  <c r="N571" i="7"/>
  <c r="F681" i="7"/>
  <c r="K396" i="7"/>
  <c r="X437" i="7"/>
  <c r="AB205" i="7"/>
  <c r="E50" i="7"/>
  <c r="S374" i="7"/>
  <c r="U346" i="7"/>
  <c r="AB636" i="7"/>
  <c r="J361" i="7"/>
  <c r="V218" i="7"/>
  <c r="J80" i="7"/>
  <c r="W208" i="7"/>
  <c r="W691" i="7"/>
  <c r="J826" i="7"/>
  <c r="C124" i="7"/>
  <c r="Q648" i="7"/>
  <c r="C44" i="7"/>
  <c r="D697" i="7"/>
  <c r="S829" i="7"/>
  <c r="AD169" i="7"/>
  <c r="E798" i="7"/>
  <c r="AE323" i="7"/>
  <c r="D361" i="7"/>
  <c r="E218" i="7"/>
  <c r="V634" i="7"/>
  <c r="X614" i="7"/>
  <c r="P672" i="7"/>
  <c r="AD368" i="7"/>
  <c r="O151" i="7"/>
  <c r="E171" i="7"/>
  <c r="G541" i="7"/>
  <c r="L444" i="7"/>
  <c r="E469" i="7"/>
  <c r="W764" i="7"/>
  <c r="R77" i="7"/>
  <c r="G684" i="7"/>
  <c r="N673" i="7"/>
  <c r="O511" i="7"/>
  <c r="G392" i="7"/>
  <c r="AF17" i="7"/>
  <c r="D416" i="7"/>
  <c r="AB717" i="7"/>
  <c r="AA553" i="7"/>
  <c r="L557" i="7"/>
  <c r="Q707" i="7"/>
  <c r="X778" i="7"/>
  <c r="AC732" i="7"/>
  <c r="Z251" i="7"/>
  <c r="F566" i="7"/>
  <c r="T681" i="7"/>
  <c r="J670" i="7"/>
  <c r="L577" i="7"/>
  <c r="U393" i="7"/>
  <c r="I31" i="7"/>
  <c r="W497" i="7"/>
  <c r="AF511" i="7"/>
  <c r="O224" i="7"/>
  <c r="AB95" i="7"/>
  <c r="B10" i="20"/>
  <c r="R690" i="7"/>
  <c r="AE740" i="7"/>
  <c r="R661" i="7"/>
  <c r="S295" i="7"/>
  <c r="Q356" i="7"/>
  <c r="I549" i="7"/>
  <c r="AC167" i="7"/>
  <c r="T68" i="7"/>
  <c r="X326" i="7"/>
  <c r="I480" i="7"/>
  <c r="R236" i="7"/>
  <c r="U413" i="7"/>
  <c r="H744" i="7"/>
  <c r="AA521" i="7"/>
  <c r="L518" i="7"/>
  <c r="AE376" i="7"/>
  <c r="R539" i="7"/>
  <c r="K133" i="7"/>
  <c r="P725" i="7"/>
  <c r="AA717" i="7"/>
  <c r="T765" i="7"/>
  <c r="K15" i="7"/>
  <c r="U672" i="7"/>
  <c r="D396" i="7"/>
  <c r="D815" i="7"/>
  <c r="V46" i="7"/>
  <c r="P97" i="7"/>
  <c r="L158" i="7"/>
  <c r="Z599" i="7"/>
  <c r="AD636" i="7"/>
  <c r="M269" i="7"/>
  <c r="K663" i="7"/>
  <c r="AB120" i="7"/>
  <c r="X730" i="7"/>
  <c r="M679" i="7"/>
  <c r="S506" i="7"/>
  <c r="M182" i="7"/>
  <c r="AD669" i="7"/>
  <c r="AB670" i="7"/>
  <c r="AD800" i="7"/>
  <c r="I744" i="7"/>
  <c r="O539" i="7"/>
  <c r="AD580" i="7"/>
  <c r="W424" i="7"/>
  <c r="U84" i="7"/>
  <c r="H820" i="7"/>
  <c r="J64" i="7"/>
  <c r="Q788" i="7"/>
  <c r="AF803" i="7"/>
  <c r="AB374" i="7"/>
  <c r="D812" i="7"/>
  <c r="V756" i="7"/>
  <c r="D626" i="7"/>
  <c r="N28" i="7"/>
  <c r="C813" i="7"/>
  <c r="X102" i="7"/>
  <c r="U625" i="7"/>
  <c r="W4" i="7"/>
  <c r="AA32" i="7"/>
  <c r="Q371" i="7"/>
  <c r="T670" i="7"/>
  <c r="T238" i="7"/>
  <c r="V184" i="7"/>
  <c r="F833" i="7"/>
  <c r="Z183" i="7"/>
  <c r="AC402" i="7"/>
  <c r="H610" i="7"/>
  <c r="AC487" i="7"/>
  <c r="K216" i="7"/>
  <c r="AE811" i="7"/>
  <c r="K55" i="7"/>
  <c r="AA564" i="7"/>
  <c r="S136" i="7"/>
  <c r="R49" i="7"/>
  <c r="F476" i="7"/>
  <c r="L427" i="7"/>
  <c r="V28" i="7"/>
  <c r="I88" i="7"/>
  <c r="S556" i="7"/>
  <c r="R332" i="7"/>
  <c r="V780" i="7"/>
  <c r="AE479" i="7"/>
  <c r="M663" i="7"/>
  <c r="Q229" i="7"/>
  <c r="B21" i="20"/>
  <c r="D529" i="7"/>
  <c r="X111" i="7"/>
  <c r="P473" i="7"/>
  <c r="D77" i="7"/>
  <c r="Y263" i="7"/>
  <c r="AA814" i="7"/>
  <c r="W495" i="7"/>
  <c r="T29" i="7"/>
  <c r="J135" i="7"/>
  <c r="Y438" i="7"/>
  <c r="E628" i="7"/>
  <c r="AF751" i="7"/>
  <c r="N469" i="7"/>
  <c r="Q67" i="7"/>
  <c r="AA501" i="7"/>
  <c r="P115" i="7"/>
  <c r="D60" i="36"/>
  <c r="H813" i="7"/>
  <c r="C299" i="7"/>
  <c r="E613" i="7"/>
  <c r="R730" i="7"/>
  <c r="M670" i="7"/>
  <c r="V645" i="7"/>
  <c r="K450" i="7"/>
  <c r="Q811" i="7"/>
  <c r="M263" i="7"/>
  <c r="M790" i="7"/>
  <c r="F450" i="7"/>
  <c r="E605" i="7"/>
  <c r="F301" i="7"/>
  <c r="X100" i="7"/>
  <c r="Z515" i="7"/>
  <c r="AD698" i="7"/>
  <c r="F741" i="7"/>
  <c r="G263" i="7"/>
  <c r="AC680" i="7"/>
  <c r="C707" i="7"/>
  <c r="P588" i="7"/>
  <c r="X813" i="7"/>
  <c r="K438" i="7"/>
  <c r="AA390" i="7"/>
  <c r="M620" i="7"/>
  <c r="W776" i="7"/>
  <c r="T435" i="7"/>
  <c r="S392" i="7"/>
  <c r="Y367" i="7"/>
  <c r="E720" i="7"/>
  <c r="E829" i="7"/>
  <c r="M94" i="7"/>
  <c r="U74" i="7"/>
  <c r="C663" i="7"/>
  <c r="D663" i="7"/>
  <c r="AE54" i="7"/>
  <c r="F522" i="7"/>
  <c r="V151" i="7"/>
  <c r="D766" i="7"/>
  <c r="Y33" i="7"/>
  <c r="V16" i="7"/>
  <c r="K262" i="7"/>
  <c r="U42" i="7"/>
  <c r="V413" i="7"/>
  <c r="M348" i="7"/>
  <c r="AD624" i="7"/>
  <c r="S496" i="7"/>
  <c r="Z715" i="7"/>
  <c r="R760" i="7"/>
  <c r="V593" i="7"/>
  <c r="Q745" i="7"/>
  <c r="AA312" i="7"/>
  <c r="F91" i="7"/>
  <c r="AC305" i="7"/>
  <c r="AA119" i="7"/>
  <c r="Y511" i="7"/>
  <c r="L132" i="7"/>
  <c r="AB571" i="7"/>
  <c r="N751" i="7"/>
  <c r="R40" i="7"/>
  <c r="AC825" i="7"/>
  <c r="K697" i="7"/>
  <c r="P627" i="7"/>
  <c r="AF21" i="7"/>
  <c r="R243" i="7"/>
  <c r="G126" i="7"/>
  <c r="M535" i="7"/>
  <c r="O445" i="7"/>
  <c r="AD14" i="7"/>
  <c r="C763" i="7"/>
  <c r="AE14" i="7"/>
  <c r="G571" i="7"/>
  <c r="L487" i="7"/>
  <c r="T16" i="7"/>
  <c r="AE791" i="7"/>
  <c r="R383" i="7"/>
  <c r="AF63" i="7"/>
  <c r="AC624" i="7"/>
  <c r="I518" i="7"/>
  <c r="Z750" i="7"/>
  <c r="C635" i="7"/>
  <c r="W500" i="7"/>
  <c r="Q556" i="7"/>
  <c r="O760" i="7"/>
  <c r="J189" i="7"/>
  <c r="Z147" i="7"/>
  <c r="Q98" i="7"/>
  <c r="N149" i="7"/>
  <c r="M336" i="7"/>
  <c r="X272" i="7"/>
  <c r="X753" i="7"/>
  <c r="AC837" i="7"/>
  <c r="L95" i="7"/>
  <c r="Q46" i="7"/>
  <c r="G831" i="7"/>
  <c r="Y509" i="7"/>
  <c r="AA729" i="7"/>
  <c r="AB655" i="7"/>
  <c r="J207" i="7"/>
  <c r="S518" i="7"/>
  <c r="D833" i="7"/>
  <c r="Y718" i="7"/>
  <c r="W672" i="7"/>
  <c r="AF371" i="7"/>
  <c r="G497" i="7"/>
  <c r="J196" i="7"/>
  <c r="AC138" i="7"/>
  <c r="AC298" i="7"/>
  <c r="F823" i="7"/>
  <c r="S225" i="7"/>
  <c r="F4" i="7"/>
  <c r="N624" i="7"/>
  <c r="V813" i="7"/>
  <c r="AA796" i="7"/>
  <c r="F485" i="7"/>
  <c r="C51" i="7"/>
  <c r="T418" i="7"/>
  <c r="L277" i="7"/>
  <c r="P711" i="7"/>
  <c r="Y201" i="7"/>
  <c r="D732" i="7"/>
  <c r="T135" i="7"/>
  <c r="I612" i="7"/>
  <c r="K4" i="7"/>
  <c r="C705" i="7"/>
  <c r="L431" i="7"/>
  <c r="M439" i="7"/>
  <c r="Z635" i="7"/>
  <c r="Y126" i="7"/>
  <c r="M112" i="7"/>
  <c r="P635" i="7"/>
  <c r="Z591" i="7"/>
  <c r="U479" i="7"/>
  <c r="W110" i="7"/>
  <c r="X53" i="7"/>
  <c r="F340" i="7"/>
  <c r="Z662" i="7"/>
  <c r="P751" i="7"/>
  <c r="H357" i="7"/>
  <c r="M731" i="7"/>
  <c r="AC256" i="7"/>
  <c r="U574" i="7"/>
  <c r="AD746" i="7"/>
  <c r="K535" i="7"/>
  <c r="Z319" i="7"/>
  <c r="M500" i="7"/>
  <c r="D265" i="7"/>
  <c r="AB795" i="7"/>
  <c r="Q790" i="7"/>
  <c r="X32" i="7"/>
  <c r="AA813" i="7"/>
  <c r="T511" i="7"/>
  <c r="H180" i="7"/>
  <c r="O466" i="7"/>
  <c r="Z779" i="7"/>
  <c r="H215" i="7"/>
  <c r="AF798" i="7"/>
  <c r="W343" i="7"/>
  <c r="V114" i="7"/>
  <c r="P382" i="7"/>
  <c r="T114" i="7"/>
  <c r="I291" i="7"/>
  <c r="D113" i="7"/>
  <c r="M777" i="7"/>
  <c r="X144" i="7"/>
  <c r="K310" i="7"/>
  <c r="U32" i="7"/>
  <c r="K375" i="7"/>
  <c r="U557" i="7"/>
  <c r="AA380" i="7"/>
  <c r="E132" i="7"/>
  <c r="E578" i="7"/>
  <c r="AB753" i="7"/>
  <c r="U345" i="7"/>
  <c r="I786" i="7"/>
  <c r="Y710" i="7"/>
  <c r="Z379" i="7"/>
  <c r="AB558" i="7"/>
  <c r="X553" i="7"/>
  <c r="L574" i="7"/>
  <c r="AC396" i="7"/>
  <c r="S227" i="7"/>
  <c r="U536" i="7"/>
  <c r="AE790" i="7"/>
  <c r="Q28" i="7"/>
  <c r="I507" i="7"/>
  <c r="P476" i="7"/>
  <c r="AE542" i="7"/>
  <c r="N552" i="7"/>
  <c r="M763" i="7"/>
  <c r="AB335" i="7"/>
  <c r="O453" i="7"/>
  <c r="J277" i="7"/>
  <c r="K326" i="7"/>
  <c r="T506" i="7"/>
  <c r="G823" i="7"/>
  <c r="F809" i="7"/>
  <c r="AB285" i="7"/>
  <c r="M5" i="7"/>
  <c r="D660" i="7"/>
  <c r="AE744" i="7"/>
  <c r="AB252" i="7"/>
  <c r="AD224" i="7"/>
  <c r="G184" i="7"/>
  <c r="V568" i="7"/>
  <c r="L167" i="7"/>
  <c r="I263" i="7"/>
  <c r="AD810" i="7"/>
  <c r="R262" i="7"/>
  <c r="U606" i="7"/>
  <c r="AC278" i="7"/>
  <c r="S360" i="7"/>
  <c r="C365" i="7"/>
  <c r="X44" i="7"/>
  <c r="Q836" i="7"/>
  <c r="G218" i="7"/>
  <c r="V185" i="7"/>
  <c r="M449" i="7"/>
  <c r="AF590" i="7"/>
  <c r="X171" i="7"/>
  <c r="AB566" i="7"/>
  <c r="AD440" i="7"/>
  <c r="I224" i="7"/>
  <c r="AD286" i="7"/>
  <c r="AD306" i="7"/>
  <c r="J32" i="7"/>
  <c r="O648" i="7"/>
  <c r="S339" i="7"/>
  <c r="M764" i="7"/>
  <c r="AB471" i="7"/>
  <c r="AC45" i="7"/>
  <c r="O277" i="7"/>
  <c r="J604" i="7"/>
  <c r="AB286" i="7"/>
  <c r="D680" i="7"/>
  <c r="V133" i="7"/>
  <c r="C366" i="7"/>
  <c r="R706" i="7"/>
  <c r="X823" i="7"/>
  <c r="F789" i="7"/>
  <c r="E616" i="7"/>
  <c r="Y606" i="7"/>
  <c r="T569" i="7"/>
  <c r="AA577" i="7"/>
  <c r="F138" i="7"/>
  <c r="D511" i="7"/>
  <c r="O599" i="7"/>
  <c r="L240" i="7"/>
  <c r="E220" i="7"/>
  <c r="AC691" i="7"/>
  <c r="I43" i="7"/>
  <c r="D367" i="7"/>
  <c r="C191" i="7"/>
  <c r="X589" i="7"/>
  <c r="O410" i="7"/>
  <c r="AB834" i="7"/>
  <c r="L724" i="7"/>
  <c r="AF744" i="7"/>
  <c r="D823" i="7"/>
  <c r="AE42" i="7"/>
  <c r="S147" i="7"/>
  <c r="S788" i="7"/>
  <c r="H308" i="7"/>
  <c r="E355" i="7"/>
  <c r="H810" i="7"/>
  <c r="F742" i="7"/>
  <c r="Y746" i="7"/>
  <c r="W833" i="7"/>
  <c r="W371" i="7"/>
  <c r="M365" i="7"/>
  <c r="X726" i="7"/>
  <c r="O390" i="7"/>
  <c r="J622" i="7"/>
  <c r="AA606" i="7"/>
  <c r="O447" i="7"/>
  <c r="I399" i="7"/>
  <c r="AC304" i="7"/>
  <c r="W66" i="7"/>
  <c r="I367" i="7"/>
  <c r="H719" i="7"/>
  <c r="Y238" i="7"/>
  <c r="AA10" i="7"/>
  <c r="AD260" i="7"/>
  <c r="AD487" i="7"/>
  <c r="G241" i="7"/>
  <c r="G511" i="7"/>
  <c r="C715" i="7"/>
  <c r="J263" i="7"/>
  <c r="G606" i="7"/>
  <c r="D775" i="7"/>
  <c r="D675" i="7"/>
  <c r="V426" i="7"/>
  <c r="U308" i="7"/>
  <c r="P822" i="7"/>
  <c r="K585" i="7"/>
  <c r="Q592" i="7"/>
  <c r="K230" i="7"/>
  <c r="AC275" i="7"/>
  <c r="N84" i="7"/>
  <c r="AE760" i="7"/>
  <c r="M44" i="7"/>
  <c r="U40" i="7"/>
  <c r="C411" i="7"/>
  <c r="P555" i="7"/>
  <c r="AA746" i="7"/>
  <c r="L696" i="7"/>
  <c r="AF684" i="7"/>
  <c r="M184" i="7"/>
  <c r="L637" i="7"/>
  <c r="L31" i="7"/>
  <c r="AB671" i="7"/>
  <c r="I692" i="7"/>
  <c r="AD138" i="7"/>
  <c r="AC322" i="7"/>
  <c r="AA112" i="7"/>
  <c r="L294" i="7"/>
  <c r="Q474" i="7"/>
  <c r="K603" i="7"/>
  <c r="AC377" i="7"/>
  <c r="AA166" i="7"/>
  <c r="G326" i="7"/>
  <c r="AC113" i="7"/>
  <c r="Z730" i="7"/>
  <c r="M766" i="7"/>
  <c r="S693" i="7"/>
  <c r="W728" i="7"/>
  <c r="U599" i="7"/>
  <c r="W186" i="7"/>
  <c r="P684" i="7"/>
  <c r="V201" i="7"/>
  <c r="N325" i="7"/>
  <c r="U94" i="7"/>
  <c r="Z274" i="7"/>
  <c r="AA539" i="7"/>
  <c r="S647" i="7"/>
  <c r="AE75" i="7"/>
  <c r="U739" i="7"/>
  <c r="U698" i="7"/>
  <c r="T775" i="7"/>
  <c r="AD589" i="7"/>
  <c r="X471" i="7"/>
  <c r="M774" i="7"/>
  <c r="F276" i="7"/>
  <c r="T301" i="7"/>
  <c r="M418" i="7"/>
  <c r="AD708" i="7"/>
  <c r="AF319" i="7"/>
  <c r="AC436" i="7"/>
  <c r="F733" i="7"/>
  <c r="X404" i="7"/>
  <c r="E170" i="7"/>
  <c r="Z732" i="7"/>
  <c r="Q450" i="7"/>
  <c r="P242" i="7"/>
  <c r="U306" i="7"/>
  <c r="AC654" i="7"/>
  <c r="G389" i="7"/>
  <c r="AD776" i="7"/>
  <c r="R333" i="7"/>
  <c r="D63" i="7"/>
  <c r="G217" i="7"/>
  <c r="M555" i="7"/>
  <c r="I400" i="7"/>
  <c r="K172" i="7"/>
  <c r="C155" i="7"/>
  <c r="D683" i="7"/>
  <c r="U728" i="7"/>
  <c r="I147" i="7"/>
  <c r="C730" i="7"/>
  <c r="AD56" i="7"/>
  <c r="X155" i="7"/>
  <c r="L464" i="7"/>
  <c r="E370" i="7"/>
  <c r="E624" i="7"/>
  <c r="L299" i="7"/>
  <c r="W31" i="7"/>
  <c r="C201" i="7"/>
  <c r="AD637" i="7"/>
  <c r="B60" i="20"/>
  <c r="U578" i="7"/>
  <c r="C80" i="7"/>
  <c r="I449" i="7"/>
  <c r="T43" i="7"/>
  <c r="G780" i="7"/>
  <c r="J715" i="7"/>
  <c r="X791" i="7"/>
  <c r="L147" i="7"/>
  <c r="Y706" i="7"/>
  <c r="AB519" i="7"/>
  <c r="E462" i="7"/>
  <c r="U564" i="7"/>
  <c r="F100" i="7"/>
  <c r="C240" i="7"/>
  <c r="L460" i="7"/>
  <c r="D756" i="7"/>
  <c r="N103" i="7"/>
  <c r="AD214" i="7"/>
  <c r="R342" i="7"/>
  <c r="M721" i="7"/>
  <c r="D741" i="7"/>
  <c r="Y727" i="7"/>
  <c r="R819" i="7"/>
  <c r="Y621" i="7"/>
  <c r="R570" i="7"/>
  <c r="V430" i="7"/>
  <c r="F238" i="7"/>
  <c r="L272" i="7"/>
  <c r="G627" i="7"/>
  <c r="AB39" i="7"/>
  <c r="Y124" i="7"/>
  <c r="M19" i="7"/>
  <c r="N124" i="7"/>
  <c r="X361" i="7"/>
  <c r="G499" i="7"/>
  <c r="J269" i="7"/>
  <c r="I154" i="7"/>
  <c r="K530" i="7"/>
  <c r="T508" i="7"/>
  <c r="H444" i="7"/>
  <c r="I254" i="7"/>
  <c r="O369" i="7"/>
  <c r="G113" i="7"/>
  <c r="T600" i="7"/>
  <c r="S717" i="7"/>
  <c r="AD816" i="7"/>
  <c r="D66" i="7"/>
  <c r="C647" i="7"/>
  <c r="AC762" i="7"/>
  <c r="X755" i="7"/>
  <c r="W428" i="7"/>
  <c r="D825" i="7"/>
  <c r="K557" i="7"/>
  <c r="T469" i="7"/>
  <c r="S830" i="7"/>
  <c r="Q427" i="7"/>
  <c r="I437" i="7"/>
  <c r="U16" i="7"/>
  <c r="K566" i="7"/>
  <c r="V584" i="7"/>
  <c r="X382" i="7"/>
  <c r="W479" i="7"/>
  <c r="AA256" i="7"/>
  <c r="AA649" i="7"/>
  <c r="D182" i="7"/>
  <c r="H34" i="36"/>
  <c r="X135" i="7"/>
  <c r="S356" i="7"/>
  <c r="AF520" i="7"/>
  <c r="AB156" i="7"/>
  <c r="K514" i="7"/>
  <c r="AD114" i="7"/>
  <c r="Z685" i="7"/>
  <c r="V379" i="7"/>
  <c r="O191" i="7"/>
  <c r="AE97" i="7"/>
  <c r="O300" i="7"/>
  <c r="C553" i="7"/>
  <c r="K231" i="7"/>
  <c r="R347" i="7"/>
  <c r="AF650" i="7"/>
  <c r="AE483" i="7"/>
  <c r="AD519" i="7"/>
  <c r="M812" i="7"/>
  <c r="AB89" i="7"/>
  <c r="AC556" i="7"/>
  <c r="N331" i="7"/>
  <c r="T399" i="7"/>
  <c r="D540" i="7"/>
  <c r="AA296" i="7"/>
  <c r="E505" i="7"/>
  <c r="AC241" i="7"/>
  <c r="AE426" i="7"/>
  <c r="D354" i="7"/>
  <c r="F760" i="7"/>
  <c r="AA511" i="7"/>
  <c r="F14" i="7"/>
  <c r="F623" i="7"/>
  <c r="U532" i="7"/>
  <c r="K829" i="7"/>
  <c r="Z60" i="7"/>
  <c r="V208" i="7"/>
  <c r="Y90" i="7"/>
  <c r="AD165" i="7"/>
  <c r="W679" i="7"/>
  <c r="K359" i="7"/>
  <c r="V270" i="7"/>
  <c r="P41" i="7"/>
  <c r="O565" i="7"/>
  <c r="M312" i="7"/>
  <c r="F61" i="7"/>
  <c r="S481" i="7"/>
  <c r="AA330" i="7"/>
  <c r="W308" i="7"/>
  <c r="Z358" i="7"/>
  <c r="H156" i="7"/>
  <c r="L822" i="7"/>
  <c r="D61" i="7"/>
  <c r="E671" i="7"/>
  <c r="K558" i="7"/>
  <c r="S536" i="7"/>
  <c r="Y195" i="7"/>
  <c r="T75" i="7"/>
  <c r="F615" i="7"/>
  <c r="Q460" i="7"/>
  <c r="S726" i="7"/>
  <c r="I728" i="7"/>
  <c r="N412" i="7"/>
  <c r="M190" i="7"/>
  <c r="F333" i="7"/>
  <c r="Y39" i="7"/>
  <c r="Y763" i="7"/>
  <c r="O201" i="7"/>
  <c r="AE588" i="7"/>
  <c r="M672" i="7"/>
  <c r="AF199" i="7"/>
  <c r="U441" i="7"/>
  <c r="T393" i="7"/>
  <c r="J768" i="7"/>
  <c r="J262" i="7"/>
  <c r="AB190" i="7"/>
  <c r="Y615" i="7"/>
  <c r="L165" i="7"/>
  <c r="Z54" i="7"/>
  <c r="D344" i="7"/>
  <c r="O763" i="7"/>
  <c r="Z830" i="7"/>
  <c r="X658" i="7"/>
  <c r="V781" i="7"/>
  <c r="C836" i="7"/>
  <c r="Z731" i="7"/>
  <c r="V810" i="7"/>
  <c r="G347" i="7"/>
  <c r="AF259" i="7"/>
  <c r="C569" i="7"/>
  <c r="N768" i="7"/>
  <c r="G556" i="7"/>
  <c r="I417" i="7"/>
  <c r="X172" i="7"/>
  <c r="R648" i="7"/>
  <c r="M838" i="7"/>
  <c r="D731" i="7"/>
  <c r="W78" i="7"/>
  <c r="Y649" i="7"/>
  <c r="AD271" i="7"/>
  <c r="AB344" i="7"/>
  <c r="I465" i="7"/>
  <c r="T682" i="7"/>
  <c r="J416" i="7"/>
  <c r="W154" i="7"/>
  <c r="S243" i="7"/>
  <c r="F725" i="7"/>
  <c r="U764" i="7"/>
  <c r="F646" i="7"/>
  <c r="Q86" i="7"/>
  <c r="D790" i="7"/>
  <c r="AA20" i="7"/>
  <c r="AC754" i="7"/>
  <c r="I543" i="7"/>
  <c r="U680" i="7"/>
  <c r="H739" i="7"/>
  <c r="N94" i="7"/>
  <c r="Z157" i="7"/>
  <c r="Z675" i="7"/>
  <c r="O581" i="7"/>
  <c r="I444" i="7"/>
  <c r="AF325" i="7"/>
  <c r="Y330" i="7"/>
  <c r="T603" i="7"/>
  <c r="M4" i="7"/>
  <c r="Z114" i="7"/>
  <c r="AD794" i="7"/>
  <c r="V566" i="7"/>
  <c r="W332" i="7"/>
  <c r="N724" i="7"/>
  <c r="Y435" i="7"/>
  <c r="C486" i="7"/>
  <c r="S183" i="7"/>
  <c r="T230" i="7"/>
  <c r="D685" i="7"/>
  <c r="T626" i="7"/>
  <c r="C774" i="7"/>
  <c r="O155" i="7"/>
  <c r="P675" i="7"/>
  <c r="R394" i="7"/>
  <c r="N41" i="7"/>
  <c r="N284" i="7"/>
  <c r="AB80" i="7"/>
  <c r="S16" i="7"/>
  <c r="P254" i="7"/>
  <c r="G536" i="7"/>
  <c r="F60" i="7"/>
  <c r="R623" i="7"/>
  <c r="AA686" i="7"/>
  <c r="D114" i="7"/>
  <c r="P660" i="7"/>
  <c r="S744" i="7"/>
  <c r="X441" i="7"/>
  <c r="AE681" i="7"/>
  <c r="K39" i="7"/>
  <c r="C25" i="7"/>
  <c r="Z41" i="7"/>
  <c r="M543" i="7"/>
  <c r="R797" i="7"/>
  <c r="Y343" i="7"/>
  <c r="U646" i="7"/>
  <c r="AD576" i="7"/>
  <c r="E68" i="7"/>
  <c r="AF286" i="7"/>
  <c r="L610" i="7"/>
  <c r="N726" i="7"/>
  <c r="T837" i="7"/>
  <c r="F272" i="7"/>
  <c r="V358" i="7"/>
  <c r="V64" i="7"/>
  <c r="C480" i="7"/>
  <c r="N603" i="7"/>
  <c r="AB52" i="7"/>
  <c r="W644" i="7"/>
  <c r="AD375" i="7"/>
  <c r="L552" i="7"/>
  <c r="L437" i="7"/>
  <c r="AB404" i="7"/>
  <c r="H434" i="7"/>
  <c r="X533" i="7"/>
  <c r="M236" i="7"/>
  <c r="D405" i="7"/>
  <c r="X237" i="7"/>
  <c r="AA65" i="7"/>
  <c r="J256" i="7"/>
  <c r="X203" i="7"/>
  <c r="AB521" i="7"/>
  <c r="Z78" i="7"/>
  <c r="G505" i="7"/>
  <c r="V320" i="7"/>
  <c r="G708" i="7"/>
  <c r="K313" i="7"/>
  <c r="J535" i="7"/>
  <c r="AD236" i="7"/>
  <c r="Q485" i="7"/>
  <c r="AC130" i="7"/>
  <c r="C587" i="7"/>
  <c r="H284" i="7"/>
  <c r="AE719" i="7"/>
  <c r="P389" i="7"/>
  <c r="W656" i="7"/>
  <c r="AE74" i="7"/>
  <c r="T305" i="7"/>
  <c r="AE78" i="7"/>
  <c r="I77" i="7"/>
  <c r="O19" i="7"/>
  <c r="G339" i="7"/>
  <c r="U661" i="7"/>
  <c r="Y516" i="7"/>
  <c r="T499" i="7"/>
  <c r="AA344" i="7"/>
  <c r="E533" i="7"/>
  <c r="D322" i="7"/>
  <c r="E94" i="7"/>
  <c r="AA716" i="7"/>
  <c r="H740" i="7"/>
  <c r="K180" i="7"/>
  <c r="W8" i="7"/>
  <c r="D640" i="7"/>
  <c r="Y552" i="7"/>
  <c r="G463" i="7"/>
  <c r="E33" i="36"/>
  <c r="T439" i="7"/>
  <c r="X260" i="7"/>
  <c r="O148" i="7"/>
  <c r="G732" i="7"/>
  <c r="N167" i="7"/>
  <c r="C599" i="7"/>
  <c r="Z356" i="7"/>
  <c r="AB424" i="7"/>
  <c r="K445" i="7"/>
  <c r="L402" i="7"/>
  <c r="C170" i="7"/>
  <c r="N230" i="7"/>
  <c r="V474" i="7"/>
  <c r="K414" i="7"/>
  <c r="N453" i="7"/>
  <c r="T326" i="7"/>
  <c r="U144" i="7"/>
  <c r="AD229" i="7"/>
  <c r="J460" i="7"/>
  <c r="F411" i="7"/>
  <c r="N374" i="7"/>
  <c r="G60" i="7"/>
  <c r="K194" i="7"/>
  <c r="U579" i="7"/>
  <c r="G750" i="7"/>
  <c r="N681" i="7"/>
  <c r="R820" i="7"/>
  <c r="P810" i="7"/>
  <c r="J536" i="7"/>
  <c r="AD16" i="7"/>
  <c r="Z835" i="7"/>
  <c r="N790" i="7"/>
  <c r="F390" i="7"/>
  <c r="AA718" i="7"/>
  <c r="P375" i="7"/>
  <c r="AD215" i="7"/>
  <c r="Q393" i="7"/>
  <c r="Z39" i="7"/>
  <c r="Y635" i="7"/>
  <c r="E289" i="7"/>
  <c r="U319" i="7"/>
  <c r="J406" i="7"/>
  <c r="N90" i="7"/>
  <c r="AD287" i="7"/>
  <c r="D646" i="7"/>
  <c r="H165" i="7"/>
  <c r="G124" i="7"/>
  <c r="Q671" i="7"/>
  <c r="AA179" i="7"/>
  <c r="AD706" i="7"/>
  <c r="N392" i="7"/>
  <c r="M444" i="7"/>
  <c r="S310" i="7"/>
  <c r="D803" i="7"/>
  <c r="Q549" i="7"/>
  <c r="S570" i="7"/>
  <c r="I179" i="7"/>
  <c r="F471" i="7"/>
  <c r="O545" i="7"/>
  <c r="F78" i="7"/>
  <c r="AD358" i="7"/>
  <c r="L600" i="7"/>
  <c r="AB11" i="7"/>
  <c r="K756" i="7"/>
  <c r="M654" i="7"/>
  <c r="M160" i="7"/>
  <c r="J186" i="7"/>
  <c r="AB625" i="7"/>
  <c r="AA391" i="7"/>
  <c r="P484" i="7"/>
  <c r="Y463" i="7"/>
  <c r="AB809" i="7"/>
  <c r="J217" i="7"/>
  <c r="T413" i="7"/>
  <c r="AF294" i="7"/>
  <c r="AC158" i="7"/>
  <c r="AA358" i="7"/>
  <c r="T540" i="7"/>
  <c r="K5" i="7"/>
  <c r="AD625" i="7"/>
  <c r="G320" i="7"/>
  <c r="Q65" i="7"/>
  <c r="W676" i="7"/>
  <c r="I484" i="7"/>
  <c r="R217" i="7"/>
  <c r="AF300" i="7"/>
  <c r="G89" i="7"/>
  <c r="N229" i="7"/>
  <c r="AA646" i="7"/>
  <c r="AD30" i="7"/>
  <c r="T730" i="7"/>
  <c r="Z603" i="7"/>
  <c r="X426" i="7"/>
  <c r="T49" i="7"/>
  <c r="AE533" i="7"/>
  <c r="B66" i="20"/>
  <c r="I554" i="7"/>
  <c r="S532" i="7"/>
  <c r="AA425" i="7"/>
  <c r="T445" i="7"/>
  <c r="K308" i="7"/>
  <c r="T500" i="7"/>
  <c r="L628" i="7"/>
  <c r="K68" i="7"/>
  <c r="R614" i="7"/>
  <c r="Q725" i="7"/>
  <c r="J347" i="7"/>
  <c r="AA50" i="7"/>
  <c r="T767" i="7"/>
  <c r="AB403" i="7"/>
  <c r="L620" i="7"/>
  <c r="G236" i="7"/>
  <c r="E277" i="7"/>
  <c r="N109" i="7"/>
  <c r="D516" i="7"/>
  <c r="U508" i="7"/>
  <c r="C673" i="7"/>
  <c r="S514" i="7"/>
  <c r="M645" i="7"/>
  <c r="R522" i="7"/>
  <c r="D290" i="7"/>
  <c r="G521" i="7"/>
  <c r="AA130" i="7"/>
  <c r="L410" i="7"/>
  <c r="K235" i="7"/>
  <c r="P172" i="7"/>
  <c r="P133" i="7"/>
  <c r="S832" i="7"/>
  <c r="D340" i="7"/>
  <c r="L9" i="7"/>
  <c r="P794" i="7"/>
  <c r="Z531" i="7"/>
  <c r="AC614" i="7"/>
  <c r="D392" i="7"/>
  <c r="T774" i="7"/>
  <c r="D593" i="7"/>
  <c r="AD601" i="7"/>
  <c r="G63" i="36"/>
  <c r="AC348" i="7"/>
  <c r="AB645" i="7"/>
  <c r="X169" i="7"/>
  <c r="W393" i="7"/>
  <c r="N288" i="7"/>
  <c r="S446" i="7"/>
  <c r="L483" i="7"/>
  <c r="AB546" i="7"/>
  <c r="L310" i="7"/>
  <c r="G759" i="7"/>
  <c r="K634" i="7"/>
  <c r="J482" i="7"/>
  <c r="C658" i="7"/>
  <c r="C685" i="7"/>
  <c r="AB200" i="7"/>
  <c r="H471" i="7"/>
  <c r="Q720" i="7"/>
  <c r="P774" i="7"/>
  <c r="J759" i="7"/>
  <c r="V586" i="7"/>
  <c r="M180" i="7"/>
  <c r="Y102" i="7"/>
  <c r="N154" i="7"/>
  <c r="AC740" i="7"/>
  <c r="T347" i="7"/>
  <c r="W615" i="7"/>
  <c r="AC557" i="7"/>
  <c r="Q90" i="7"/>
  <c r="P575" i="7"/>
  <c r="Z590" i="7"/>
  <c r="K609" i="7"/>
  <c r="P601" i="7"/>
  <c r="M333" i="7"/>
  <c r="AF673" i="7"/>
  <c r="AC208" i="7"/>
  <c r="AA86" i="7"/>
  <c r="S68" i="7"/>
  <c r="V453" i="7"/>
  <c r="T461" i="7"/>
  <c r="K200" i="7"/>
  <c r="I824" i="7"/>
  <c r="AA109" i="7"/>
  <c r="AB628" i="7"/>
  <c r="AA628" i="7"/>
  <c r="Q624" i="7"/>
  <c r="AE709" i="7"/>
  <c r="E784" i="7"/>
  <c r="H125" i="7"/>
  <c r="Z689" i="7"/>
  <c r="AC220" i="7"/>
  <c r="U150" i="7"/>
  <c r="AF661" i="7"/>
  <c r="K266" i="7"/>
  <c r="M640" i="7"/>
  <c r="R580" i="7"/>
  <c r="M284" i="7"/>
  <c r="Y358" i="7"/>
  <c r="L190" i="7"/>
  <c r="L499" i="7"/>
  <c r="X812" i="7"/>
  <c r="M746" i="7"/>
  <c r="AF96" i="7"/>
  <c r="AF27" i="7"/>
  <c r="AB234" i="7"/>
  <c r="S611" i="7"/>
  <c r="Z650" i="7"/>
  <c r="N301" i="7"/>
  <c r="T229" i="7"/>
  <c r="L603" i="7"/>
  <c r="F529" i="7"/>
  <c r="E412" i="7"/>
  <c r="F88" i="7"/>
  <c r="P679" i="7"/>
  <c r="AF602" i="7"/>
  <c r="AB261" i="7"/>
  <c r="U129" i="7"/>
  <c r="Z814" i="7"/>
  <c r="P413" i="7"/>
  <c r="T718" i="7"/>
  <c r="E739" i="7"/>
  <c r="W288" i="7"/>
  <c r="AB123" i="7"/>
  <c r="Z256" i="7"/>
  <c r="Y200" i="7"/>
  <c r="E312" i="7"/>
  <c r="P116" i="7"/>
  <c r="N545" i="7"/>
  <c r="AD81" i="7"/>
  <c r="AA556" i="7"/>
  <c r="K393" i="7"/>
  <c r="E65" i="7"/>
  <c r="E49" i="7"/>
  <c r="H729" i="7"/>
  <c r="E30" i="7"/>
  <c r="AC51" i="7"/>
  <c r="D87" i="7"/>
  <c r="Y286" i="7"/>
  <c r="X91" i="7"/>
  <c r="AE680" i="7"/>
  <c r="F305" i="7"/>
  <c r="Z367" i="7"/>
  <c r="H368" i="7"/>
  <c r="Q75" i="7"/>
  <c r="F64" i="36"/>
  <c r="E787" i="7"/>
  <c r="S627" i="7"/>
  <c r="M204" i="7"/>
  <c r="Y464" i="7"/>
  <c r="E17" i="7"/>
  <c r="S705" i="7"/>
  <c r="R511" i="7"/>
  <c r="L621" i="7"/>
  <c r="AC295" i="7"/>
  <c r="V171" i="7"/>
  <c r="S329" i="7"/>
  <c r="Q192" i="7"/>
  <c r="H342" i="7"/>
  <c r="D221" i="7"/>
  <c r="N566" i="7"/>
  <c r="R486" i="7"/>
  <c r="AE797" i="7"/>
  <c r="L625" i="7"/>
  <c r="W730" i="7"/>
  <c r="AC290" i="7"/>
  <c r="P64" i="7"/>
  <c r="G135" i="7"/>
  <c r="Z427" i="7"/>
  <c r="R466" i="7"/>
  <c r="AC364" i="7"/>
  <c r="AA311" i="7"/>
  <c r="N307" i="7"/>
  <c r="F320" i="7"/>
  <c r="L766" i="7"/>
  <c r="AE536" i="7"/>
  <c r="Q452" i="7"/>
  <c r="G829" i="7"/>
  <c r="V56" i="7"/>
  <c r="AB126" i="7"/>
  <c r="R200" i="7"/>
  <c r="N111" i="7"/>
  <c r="H752" i="7"/>
  <c r="H53" i="7"/>
  <c r="P590" i="7"/>
  <c r="D266" i="7"/>
  <c r="N273" i="7"/>
  <c r="Q208" i="7"/>
  <c r="R88" i="7"/>
  <c r="L505" i="7"/>
  <c r="AE228" i="7"/>
  <c r="J472" i="7"/>
  <c r="E182" i="7"/>
  <c r="H549" i="7"/>
  <c r="C102" i="7"/>
  <c r="P84" i="7"/>
  <c r="S554" i="7"/>
  <c r="H535" i="7"/>
  <c r="J638" i="7"/>
  <c r="AD823" i="7"/>
  <c r="W438" i="7"/>
  <c r="J49" i="7"/>
  <c r="AD654" i="7"/>
  <c r="F9" i="7"/>
  <c r="V86" i="7"/>
  <c r="J231" i="7"/>
  <c r="P25" i="7"/>
  <c r="D404" i="7"/>
  <c r="O266" i="7"/>
  <c r="C119" i="7"/>
  <c r="X711" i="7"/>
  <c r="D506" i="7"/>
  <c r="F523" i="7"/>
  <c r="AC325" i="7"/>
  <c r="H523" i="7"/>
  <c r="V77" i="7"/>
  <c r="Y838" i="7"/>
  <c r="F157" i="7"/>
  <c r="K166" i="7"/>
  <c r="K542" i="7"/>
  <c r="W215" i="7"/>
  <c r="Q505" i="7"/>
  <c r="D391" i="7"/>
  <c r="V65" i="7"/>
  <c r="R799" i="7"/>
  <c r="B17" i="20"/>
  <c r="Z717" i="7"/>
  <c r="H80" i="7"/>
  <c r="R390" i="7"/>
  <c r="U604" i="7"/>
  <c r="M415" i="7"/>
  <c r="U157" i="7"/>
  <c r="AE290" i="7"/>
  <c r="Q578" i="7"/>
  <c r="X191" i="7"/>
  <c r="T169" i="7"/>
  <c r="D6" i="7"/>
  <c r="AF704" i="7"/>
  <c r="AB755" i="7"/>
  <c r="F602" i="7"/>
  <c r="K228" i="7"/>
  <c r="J429" i="7"/>
  <c r="G651" i="7"/>
  <c r="AA115" i="7"/>
  <c r="AD484" i="7"/>
  <c r="G137" i="7"/>
  <c r="AA224" i="7"/>
  <c r="M416" i="7"/>
  <c r="V718" i="7"/>
  <c r="AC355" i="7"/>
  <c r="G341" i="7"/>
  <c r="L273" i="7"/>
  <c r="P18" i="7"/>
  <c r="T628" i="7"/>
  <c r="M831" i="7"/>
  <c r="E401" i="7"/>
  <c r="H390" i="7"/>
  <c r="J724" i="7"/>
  <c r="H191" i="7"/>
  <c r="K96" i="7"/>
  <c r="K299" i="7"/>
  <c r="L714" i="7"/>
  <c r="I790" i="7"/>
  <c r="AB445" i="7"/>
  <c r="E157" i="7"/>
  <c r="AC53" i="7"/>
  <c r="I40" i="7"/>
  <c r="I761" i="7"/>
  <c r="X729" i="7"/>
  <c r="R707" i="7"/>
  <c r="H14" i="7"/>
  <c r="E838" i="7"/>
  <c r="AB405" i="7"/>
  <c r="AE417" i="7"/>
  <c r="D155" i="7"/>
  <c r="G30" i="36"/>
  <c r="R400" i="7"/>
  <c r="AF208" i="7"/>
  <c r="Y654" i="7"/>
  <c r="AB401" i="7"/>
  <c r="AF254" i="7"/>
  <c r="P219" i="7"/>
  <c r="L17" i="7"/>
  <c r="AA427" i="7"/>
  <c r="G44" i="7"/>
  <c r="I766" i="7"/>
  <c r="U838" i="7"/>
  <c r="O381" i="7"/>
  <c r="Q16" i="7"/>
  <c r="I166" i="7"/>
  <c r="AE647" i="7"/>
  <c r="V674" i="7"/>
  <c r="C24" i="7"/>
  <c r="AA765" i="7"/>
  <c r="T605" i="7"/>
  <c r="T640" i="7"/>
  <c r="AF760" i="7"/>
  <c r="W330" i="7"/>
  <c r="E742" i="7"/>
  <c r="W356" i="7"/>
  <c r="F113" i="7"/>
  <c r="Y19" i="7"/>
  <c r="G728" i="7"/>
  <c r="M379" i="7"/>
  <c r="D289" i="7"/>
  <c r="T31" i="7"/>
  <c r="G288" i="7"/>
  <c r="N87" i="7"/>
  <c r="J294" i="7"/>
  <c r="C20" i="36"/>
  <c r="U809" i="7"/>
  <c r="AE549" i="7"/>
  <c r="P704" i="7"/>
  <c r="G775" i="7"/>
  <c r="AD648" i="7"/>
  <c r="S479" i="7"/>
  <c r="W157" i="7"/>
  <c r="D689" i="7"/>
  <c r="R662" i="7"/>
  <c r="L599" i="7"/>
  <c r="I116" i="7"/>
  <c r="E37" i="36"/>
  <c r="Z620" i="7"/>
  <c r="L430" i="7"/>
  <c r="L720" i="7"/>
  <c r="AD172" i="7"/>
  <c r="AA557" i="7"/>
  <c r="R481" i="7"/>
  <c r="D94" i="7"/>
  <c r="Z571" i="7"/>
  <c r="N218" i="7"/>
  <c r="E440" i="7"/>
  <c r="L768" i="7"/>
  <c r="C520" i="7"/>
  <c r="L263" i="7"/>
  <c r="M51" i="7"/>
  <c r="E453" i="7"/>
  <c r="AA132" i="7"/>
  <c r="AF79" i="7"/>
  <c r="Q604" i="7"/>
  <c r="J291" i="7"/>
  <c r="F45" i="7"/>
  <c r="B64" i="20"/>
  <c r="AE218" i="7"/>
  <c r="T441" i="7"/>
  <c r="G749" i="7"/>
  <c r="G249" i="7"/>
  <c r="I19" i="7"/>
  <c r="J55" i="7"/>
  <c r="R119" i="7"/>
  <c r="AC371" i="7"/>
  <c r="Q606" i="7"/>
  <c r="X799" i="7"/>
  <c r="M183" i="7"/>
  <c r="AC684" i="7"/>
  <c r="U123" i="7"/>
  <c r="I304" i="7"/>
  <c r="V53" i="7"/>
  <c r="J28" i="7"/>
  <c r="AE464" i="7"/>
  <c r="E451" i="7"/>
  <c r="AD613" i="7"/>
  <c r="X114" i="7"/>
  <c r="N287" i="7"/>
  <c r="J179" i="7"/>
  <c r="Y115" i="7"/>
  <c r="T509" i="7"/>
  <c r="AF77" i="7"/>
  <c r="AD541" i="7"/>
  <c r="M307" i="7"/>
  <c r="U472" i="7"/>
  <c r="L471" i="7"/>
  <c r="V392" i="7"/>
  <c r="U396" i="7"/>
  <c r="T480" i="7"/>
  <c r="I606" i="7"/>
  <c r="C7" i="7"/>
  <c r="H786" i="7"/>
  <c r="L711" i="7"/>
  <c r="G764" i="7"/>
  <c r="AB181" i="7"/>
  <c r="L721" i="7"/>
  <c r="X8" i="7"/>
  <c r="Y98" i="7"/>
  <c r="Z19" i="7"/>
  <c r="Q237" i="7"/>
  <c r="Y216" i="7"/>
  <c r="I711" i="7"/>
  <c r="I216" i="7"/>
  <c r="L164" i="7"/>
  <c r="T288" i="7"/>
  <c r="R399" i="7"/>
  <c r="AA651" i="7"/>
  <c r="T45" i="7"/>
  <c r="C682" i="7"/>
  <c r="H724" i="7"/>
  <c r="Q80" i="7"/>
  <c r="Q530" i="7"/>
  <c r="AE90" i="7"/>
  <c r="F11" i="7"/>
  <c r="AE764" i="7"/>
  <c r="Q256" i="7"/>
  <c r="C266" i="7"/>
  <c r="Q221" i="7"/>
  <c r="S45" i="7"/>
  <c r="F379" i="7"/>
  <c r="J760" i="7"/>
  <c r="Y241" i="7"/>
  <c r="F21" i="7"/>
  <c r="L322" i="7"/>
  <c r="N720" i="7"/>
  <c r="H331" i="7"/>
  <c r="M550" i="7"/>
  <c r="T691" i="7"/>
  <c r="N776" i="7"/>
  <c r="H154" i="7"/>
  <c r="C329" i="7"/>
  <c r="K575" i="7"/>
  <c r="E57" i="36"/>
  <c r="M558" i="7"/>
  <c r="AE511" i="7"/>
  <c r="Z612" i="7"/>
  <c r="AF440" i="7"/>
  <c r="E196" i="7"/>
  <c r="V623" i="7"/>
  <c r="K286" i="7"/>
  <c r="V686" i="7"/>
  <c r="AE191" i="7"/>
  <c r="T297" i="7"/>
  <c r="AD556" i="7"/>
  <c r="S155" i="7"/>
  <c r="Y535" i="7"/>
  <c r="G191" i="7"/>
  <c r="V775" i="7"/>
  <c r="M173" i="7"/>
  <c r="T674" i="7"/>
  <c r="H696" i="7"/>
  <c r="X216" i="7"/>
  <c r="R625" i="7"/>
  <c r="G289" i="7"/>
  <c r="J711" i="7"/>
  <c r="C416" i="7"/>
  <c r="AC812" i="7"/>
  <c r="U707" i="7"/>
  <c r="G435" i="7"/>
  <c r="AD622" i="7"/>
  <c r="AA683" i="7"/>
  <c r="X447" i="7"/>
  <c r="E79" i="7"/>
  <c r="H590" i="7"/>
  <c r="V100" i="7"/>
  <c r="M660" i="7"/>
  <c r="G46" i="7"/>
  <c r="R725" i="7"/>
  <c r="AE50" i="7"/>
  <c r="E675" i="7"/>
  <c r="L379" i="7"/>
  <c r="O270" i="7"/>
  <c r="C135" i="7"/>
  <c r="K236" i="7"/>
  <c r="AC587" i="7"/>
  <c r="Z79" i="7"/>
  <c r="S483" i="7"/>
  <c r="R742" i="7"/>
  <c r="E417" i="7"/>
  <c r="N541" i="7"/>
  <c r="N102" i="7"/>
  <c r="AE329" i="7"/>
  <c r="X81" i="7"/>
  <c r="W830" i="7"/>
  <c r="AA742" i="7"/>
  <c r="K304" i="7"/>
  <c r="N68" i="7"/>
  <c r="AA826" i="7"/>
  <c r="D469" i="7"/>
  <c r="C414" i="7"/>
  <c r="P44" i="7"/>
  <c r="F173" i="7"/>
  <c r="AA74" i="7"/>
  <c r="P307" i="7"/>
  <c r="O546" i="7"/>
  <c r="H815" i="7"/>
  <c r="Z18" i="7"/>
  <c r="AD588" i="7"/>
  <c r="J206" i="7"/>
  <c r="E278" i="7"/>
  <c r="F487" i="7"/>
  <c r="J585" i="7"/>
  <c r="O64" i="7"/>
  <c r="AD570" i="7"/>
  <c r="T194" i="7"/>
  <c r="AF644" i="7"/>
  <c r="AE348" i="7"/>
  <c r="M536" i="7"/>
  <c r="Q727" i="7"/>
  <c r="U237" i="7"/>
  <c r="H185" i="7"/>
  <c r="W744" i="7"/>
  <c r="I775" i="7"/>
  <c r="H601" i="7"/>
  <c r="P28" i="7"/>
  <c r="U584" i="7"/>
  <c r="X797" i="7"/>
  <c r="G157" i="7"/>
  <c r="O61" i="7"/>
  <c r="Q587" i="7"/>
  <c r="K437" i="7"/>
  <c r="Q312" i="7"/>
  <c r="H727" i="7"/>
  <c r="X522" i="7"/>
  <c r="AE637" i="7"/>
  <c r="Q168" i="7"/>
  <c r="E655" i="7"/>
  <c r="J84" i="7"/>
  <c r="AF25" i="7"/>
  <c r="AE381" i="7"/>
  <c r="AB256" i="7"/>
  <c r="AD544" i="7"/>
  <c r="AE396" i="7"/>
  <c r="E243" i="7"/>
  <c r="W580" i="7"/>
  <c r="R275" i="7"/>
  <c r="T170" i="7"/>
  <c r="X239" i="7"/>
  <c r="I172" i="7"/>
  <c r="N579" i="7"/>
  <c r="Z146" i="7"/>
  <c r="L367" i="7"/>
  <c r="Y523" i="7"/>
  <c r="I324" i="7"/>
  <c r="K659" i="7"/>
  <c r="H61" i="7"/>
  <c r="Z762" i="7"/>
  <c r="AB544" i="7"/>
  <c r="Q17" i="7"/>
  <c r="Z708" i="7"/>
  <c r="C810" i="7"/>
  <c r="R781" i="7"/>
  <c r="G331" i="7"/>
  <c r="H522" i="7"/>
  <c r="V774" i="7"/>
  <c r="E229" i="7"/>
  <c r="AB600" i="7"/>
  <c r="P621" i="7"/>
  <c r="R32" i="7"/>
  <c r="L46" i="7"/>
  <c r="N110" i="7"/>
  <c r="AB332" i="7"/>
  <c r="E367" i="7"/>
  <c r="M179" i="7"/>
  <c r="Y444" i="7"/>
  <c r="AF196" i="7"/>
  <c r="K506" i="7"/>
  <c r="X161" i="7"/>
  <c r="Y470" i="7"/>
  <c r="AA61" i="7"/>
  <c r="I754" i="7"/>
  <c r="AB173" i="7"/>
  <c r="AF348" i="7"/>
  <c r="B16" i="20"/>
  <c r="P4" i="7"/>
  <c r="O637" i="7"/>
  <c r="AA194" i="7"/>
  <c r="F576" i="7"/>
  <c r="E335" i="7"/>
  <c r="P66" i="7"/>
  <c r="AA346" i="7"/>
  <c r="O795" i="7"/>
  <c r="W392" i="7"/>
  <c r="S132" i="7"/>
  <c r="L565" i="7"/>
  <c r="AF612" i="7"/>
  <c r="V136" i="7"/>
  <c r="AD427" i="7"/>
  <c r="T60" i="7"/>
  <c r="G603" i="7"/>
  <c r="AD100" i="7"/>
  <c r="K612" i="7"/>
  <c r="W218" i="7"/>
  <c r="F462" i="7"/>
  <c r="M591" i="7"/>
  <c r="T821" i="7"/>
  <c r="X425" i="7"/>
  <c r="U519" i="7"/>
  <c r="G436" i="7"/>
  <c r="AF823" i="7"/>
  <c r="X305" i="7"/>
  <c r="AA627" i="7"/>
  <c r="V628" i="7"/>
  <c r="C46" i="7"/>
  <c r="B5" i="20"/>
  <c r="F394" i="7"/>
  <c r="E676" i="7"/>
  <c r="O479" i="7"/>
  <c r="D42" i="7"/>
  <c r="F746" i="7"/>
  <c r="U767" i="7"/>
  <c r="Z320" i="7"/>
  <c r="AF115" i="7"/>
  <c r="L231" i="7"/>
  <c r="K102" i="7"/>
  <c r="X68" i="7"/>
  <c r="D705" i="7"/>
  <c r="T785" i="7"/>
  <c r="L543" i="7"/>
  <c r="I709" i="7"/>
  <c r="W820" i="7"/>
  <c r="E25" i="7"/>
  <c r="E626" i="7"/>
  <c r="N146" i="7"/>
  <c r="G270" i="7"/>
  <c r="W810" i="7"/>
  <c r="W720" i="7"/>
  <c r="T446" i="7"/>
  <c r="Y312" i="7"/>
  <c r="AD460" i="7"/>
  <c r="S708" i="7"/>
  <c r="D436" i="7"/>
  <c r="AB449" i="7"/>
  <c r="Y453" i="7"/>
  <c r="D799" i="7"/>
  <c r="K207" i="7"/>
  <c r="F195" i="7"/>
  <c r="M390" i="7"/>
  <c r="G40" i="7"/>
  <c r="M649" i="7"/>
  <c r="X740" i="7"/>
  <c r="V131" i="7"/>
  <c r="H225" i="7"/>
  <c r="AE427" i="7"/>
  <c r="Z340" i="7"/>
  <c r="AA460" i="7"/>
  <c r="AF812" i="7"/>
  <c r="Z166" i="7"/>
  <c r="O343" i="7"/>
  <c r="P334" i="7"/>
  <c r="E706" i="7"/>
  <c r="AD780" i="7"/>
  <c r="U813" i="7"/>
  <c r="AF390" i="7"/>
  <c r="K451" i="7"/>
  <c r="I234" i="7"/>
  <c r="H650" i="7"/>
  <c r="AB191" i="7"/>
  <c r="AB611" i="7"/>
  <c r="Z626" i="7"/>
  <c r="S495" i="7"/>
  <c r="V815" i="7"/>
  <c r="I472" i="7"/>
  <c r="AA305" i="7"/>
  <c r="T732" i="7"/>
  <c r="O550" i="7"/>
  <c r="M64" i="7"/>
  <c r="AA690" i="7"/>
  <c r="V229" i="7"/>
  <c r="M380" i="7"/>
  <c r="AE604" i="7"/>
  <c r="W733" i="7"/>
  <c r="G25" i="7"/>
  <c r="T832" i="7"/>
  <c r="Y715" i="7"/>
  <c r="T473" i="7"/>
  <c r="O377" i="7"/>
  <c r="O676" i="7"/>
  <c r="Z510" i="7"/>
  <c r="K620" i="7"/>
  <c r="AD697" i="7"/>
  <c r="AD199" i="7"/>
  <c r="C590" i="7"/>
  <c r="P159" i="7"/>
  <c r="AF256" i="7"/>
  <c r="F17" i="7"/>
  <c r="P124" i="7"/>
  <c r="C627" i="7"/>
  <c r="C273" i="7"/>
  <c r="I406" i="7"/>
  <c r="S616" i="7"/>
  <c r="G120" i="7"/>
  <c r="K714" i="7"/>
  <c r="X751" i="7"/>
  <c r="AC776" i="7"/>
  <c r="C717" i="7"/>
  <c r="M684" i="7"/>
  <c r="AD626" i="7"/>
  <c r="Z42" i="7"/>
  <c r="I428" i="7"/>
  <c r="S144" i="7"/>
  <c r="Q226" i="7"/>
  <c r="G59" i="7"/>
  <c r="H91" i="7"/>
  <c r="P821" i="7"/>
  <c r="AD733" i="7"/>
  <c r="AE63" i="7"/>
  <c r="T313" i="7"/>
  <c r="W437" i="7"/>
  <c r="AB511" i="7"/>
  <c r="C451" i="7"/>
  <c r="Z645" i="7"/>
  <c r="AA726" i="7"/>
  <c r="K382" i="7"/>
  <c r="I589" i="7"/>
  <c r="O767" i="7"/>
  <c r="AA519" i="7"/>
  <c r="H135" i="7"/>
  <c r="P218" i="7"/>
  <c r="AE646" i="7"/>
  <c r="K202" i="7"/>
  <c r="AD242" i="7"/>
  <c r="S190" i="7"/>
  <c r="AF599" i="7"/>
  <c r="S170" i="7"/>
  <c r="K76" i="7"/>
  <c r="AE715" i="7"/>
  <c r="L201" i="7"/>
  <c r="J191" i="7"/>
  <c r="W84" i="7"/>
  <c r="AC277" i="7"/>
  <c r="X641" i="7"/>
  <c r="H324" i="7"/>
  <c r="U743" i="7"/>
  <c r="AD164" i="7"/>
  <c r="M504" i="7"/>
  <c r="L52" i="7"/>
  <c r="V471" i="7"/>
  <c r="U132" i="7"/>
  <c r="AA218" i="7"/>
  <c r="Y345" i="7"/>
  <c r="G235" i="7"/>
  <c r="F604" i="7"/>
  <c r="Z159" i="7"/>
  <c r="U284" i="7"/>
  <c r="AB578" i="7"/>
  <c r="S226" i="7"/>
  <c r="J832" i="7"/>
  <c r="S9" i="7"/>
  <c r="S499" i="7"/>
  <c r="AB484" i="7"/>
  <c r="Z495" i="7"/>
  <c r="X401" i="7"/>
  <c r="T332" i="7"/>
  <c r="T581" i="7"/>
  <c r="G740" i="7"/>
  <c r="X523" i="7"/>
  <c r="L217" i="7"/>
  <c r="V437" i="7"/>
  <c r="AC154" i="7"/>
  <c r="Z80" i="7"/>
  <c r="G624" i="7"/>
  <c r="G17" i="7"/>
  <c r="AA260" i="7"/>
  <c r="C410" i="7"/>
  <c r="E815" i="7"/>
  <c r="AB830" i="7"/>
  <c r="AC756" i="7"/>
  <c r="P459" i="7"/>
  <c r="R535" i="7"/>
  <c r="AB54" i="7"/>
  <c r="C89" i="7"/>
  <c r="C360" i="7"/>
  <c r="F465" i="7"/>
  <c r="R182" i="7"/>
  <c r="G790" i="7"/>
  <c r="L357" i="7"/>
  <c r="J644" i="7"/>
  <c r="AD593" i="7"/>
  <c r="AC484" i="7"/>
  <c r="G544" i="7"/>
  <c r="M647" i="7"/>
  <c r="R97" i="7"/>
  <c r="H541" i="7"/>
  <c r="Z541" i="7"/>
  <c r="Y720" i="7"/>
  <c r="Z179" i="7"/>
  <c r="AD381" i="7"/>
  <c r="E555" i="7"/>
  <c r="O291" i="7"/>
  <c r="Q346" i="7"/>
  <c r="AF168" i="7"/>
  <c r="W402" i="7"/>
  <c r="Q271" i="7"/>
  <c r="O670" i="7"/>
  <c r="C837" i="7"/>
  <c r="U299" i="7"/>
  <c r="P16" i="7"/>
  <c r="AE580" i="7"/>
  <c r="AC219" i="7"/>
  <c r="AD533" i="7"/>
  <c r="T250" i="7"/>
  <c r="N241" i="7"/>
  <c r="I707" i="7"/>
  <c r="Z787" i="7"/>
  <c r="R323" i="7"/>
  <c r="U567" i="7"/>
  <c r="G85" i="7"/>
  <c r="AA451" i="7"/>
  <c r="C577" i="7"/>
  <c r="E766" i="7"/>
  <c r="Y777" i="7"/>
  <c r="Q225" i="7"/>
  <c r="Z240" i="7"/>
  <c r="P6" i="7"/>
  <c r="I134" i="7"/>
  <c r="W182" i="7"/>
  <c r="M335" i="7"/>
  <c r="K284" i="7"/>
  <c r="E184" i="7"/>
  <c r="V600" i="7"/>
  <c r="AA51" i="7"/>
  <c r="X501" i="7"/>
  <c r="W370" i="7"/>
  <c r="AE239" i="7"/>
  <c r="G299" i="7"/>
  <c r="N728" i="7"/>
  <c r="O801" i="7"/>
  <c r="G495" i="7"/>
  <c r="V285" i="7"/>
  <c r="S271" i="7"/>
  <c r="R378" i="7"/>
  <c r="E15" i="7"/>
  <c r="O359" i="7"/>
  <c r="D755" i="7"/>
  <c r="Y80" i="7"/>
  <c r="AF186" i="7"/>
  <c r="W194" i="7"/>
  <c r="Z377" i="7"/>
  <c r="L308" i="7"/>
  <c r="AE697" i="7"/>
  <c r="V269" i="7"/>
  <c r="L644" i="7"/>
  <c r="C27" i="7"/>
  <c r="F375" i="7"/>
  <c r="AE135" i="7"/>
  <c r="P611" i="7"/>
  <c r="AB516" i="7"/>
  <c r="D460" i="7"/>
  <c r="F488" i="7"/>
  <c r="S600" i="7"/>
  <c r="H217" i="7"/>
  <c r="AB396" i="7"/>
  <c r="J435" i="7"/>
  <c r="AA77" i="7"/>
  <c r="L356" i="7"/>
  <c r="U659" i="7"/>
  <c r="J522" i="7"/>
  <c r="R250" i="7"/>
  <c r="P343" i="7"/>
  <c r="W775" i="7"/>
  <c r="T578" i="7"/>
  <c r="N517" i="7"/>
  <c r="AB483" i="7"/>
  <c r="X240" i="7"/>
  <c r="I270" i="7"/>
  <c r="G154" i="7"/>
  <c r="T380" i="7"/>
  <c r="F204" i="7"/>
  <c r="U360" i="7"/>
  <c r="AB319" i="7"/>
  <c r="I599" i="7"/>
  <c r="K389" i="7"/>
  <c r="U654" i="7"/>
  <c r="M464" i="7"/>
  <c r="H340" i="7"/>
  <c r="O522" i="7"/>
  <c r="H370" i="7"/>
  <c r="AD655" i="7"/>
  <c r="I672" i="7"/>
  <c r="X650" i="7"/>
  <c r="W15" i="7"/>
  <c r="I796" i="7"/>
  <c r="X219" i="7"/>
  <c r="AF413" i="7"/>
  <c r="W203" i="7"/>
  <c r="K496" i="7"/>
  <c r="H50" i="7"/>
  <c r="T368" i="7"/>
  <c r="J445" i="7"/>
  <c r="U324" i="7"/>
  <c r="P131" i="7"/>
  <c r="S274" i="7"/>
  <c r="J740" i="7"/>
  <c r="Y786" i="7"/>
  <c r="S650" i="7"/>
  <c r="K112" i="7"/>
  <c r="AA691" i="7"/>
  <c r="O604" i="7"/>
  <c r="L207" i="7"/>
  <c r="O308" i="7"/>
  <c r="Q241" i="7"/>
  <c r="W657" i="7"/>
  <c r="L716" i="7"/>
  <c r="AE220" i="7"/>
  <c r="AD428" i="7"/>
  <c r="O721" i="7"/>
  <c r="P830" i="7"/>
  <c r="AF235" i="7"/>
  <c r="X319" i="7"/>
  <c r="E319" i="7"/>
  <c r="O97" i="7"/>
  <c r="C756" i="7"/>
  <c r="P201" i="7"/>
  <c r="P686" i="7"/>
  <c r="W254" i="7"/>
  <c r="F228" i="7"/>
  <c r="I157" i="7"/>
  <c r="X474" i="7"/>
  <c r="AF427" i="7"/>
  <c r="Y684" i="7"/>
  <c r="X99" i="7"/>
  <c r="AB110" i="7"/>
  <c r="AA66" i="7"/>
  <c r="Q813" i="7"/>
  <c r="G777" i="7"/>
  <c r="J739" i="7"/>
  <c r="P87" i="7"/>
  <c r="M30" i="7"/>
  <c r="K676" i="7"/>
  <c r="F709" i="7"/>
  <c r="Y220" i="7"/>
  <c r="H494" i="7"/>
  <c r="Y659" i="7"/>
  <c r="L332" i="7"/>
  <c r="G768" i="7"/>
  <c r="AC225" i="7"/>
  <c r="X816" i="7"/>
  <c r="AC794" i="7"/>
  <c r="G43" i="7"/>
  <c r="F289" i="7"/>
  <c r="AF605" i="7"/>
  <c r="C74" i="7"/>
  <c r="P599" i="7"/>
  <c r="AD569" i="7"/>
  <c r="J647" i="7"/>
  <c r="Z460" i="7"/>
  <c r="G370" i="7"/>
  <c r="AD824" i="7"/>
  <c r="F569" i="7"/>
  <c r="R497" i="7"/>
  <c r="AD434" i="7"/>
  <c r="G311" i="7"/>
  <c r="AB822" i="7"/>
  <c r="P342" i="7"/>
  <c r="H637" i="7"/>
  <c r="C624" i="7"/>
  <c r="H400" i="7"/>
  <c r="AB169" i="7"/>
  <c r="AA671" i="7"/>
  <c r="H412" i="7"/>
  <c r="V696" i="7"/>
  <c r="W753" i="7"/>
  <c r="AB536" i="7"/>
  <c r="I21" i="7"/>
  <c r="H320" i="7"/>
  <c r="R605" i="7"/>
  <c r="G228" i="7"/>
  <c r="U285" i="7"/>
  <c r="AE150" i="7"/>
  <c r="AB399" i="7"/>
  <c r="Q15" i="7"/>
  <c r="S441" i="7"/>
  <c r="AA418" i="7"/>
  <c r="AB615" i="7"/>
  <c r="K580" i="7"/>
  <c r="AE803" i="7"/>
  <c r="P238" i="7"/>
  <c r="J313" i="7"/>
  <c r="G121" i="7"/>
  <c r="N45" i="7"/>
  <c r="AB392" i="7"/>
  <c r="AD679" i="7"/>
  <c r="S440" i="7"/>
  <c r="U354" i="7"/>
  <c r="Z288" i="7"/>
  <c r="R681" i="7"/>
  <c r="C656" i="7"/>
  <c r="O339" i="7"/>
  <c r="Q30" i="7"/>
  <c r="H52" i="7"/>
  <c r="AA824" i="7"/>
  <c r="V129" i="7"/>
  <c r="AA147" i="7"/>
  <c r="J355" i="7"/>
  <c r="X284" i="7"/>
  <c r="F76" i="7"/>
  <c r="W685" i="7"/>
  <c r="AE19" i="7"/>
  <c r="AF565" i="7"/>
  <c r="K144" i="7"/>
  <c r="T341" i="7"/>
  <c r="X649" i="7"/>
  <c r="Y194" i="7"/>
  <c r="T150" i="7"/>
  <c r="P329" i="7"/>
  <c r="AA156" i="7"/>
  <c r="AA529" i="7"/>
  <c r="U50" i="7"/>
  <c r="Y473" i="7"/>
  <c r="H263" i="7"/>
  <c r="P79" i="7"/>
  <c r="AB355" i="7"/>
  <c r="D636" i="7"/>
  <c r="U21" i="7"/>
  <c r="U414" i="7"/>
  <c r="Q50" i="7"/>
  <c r="H306" i="7"/>
  <c r="P111" i="7"/>
  <c r="AB540" i="7"/>
  <c r="U505" i="7"/>
  <c r="Y243" i="7"/>
  <c r="H354" i="7"/>
  <c r="L606" i="7"/>
  <c r="AF169" i="7"/>
  <c r="Y472" i="7"/>
  <c r="V308" i="7"/>
  <c r="O295" i="7"/>
  <c r="AC445" i="7"/>
  <c r="Q367" i="7"/>
  <c r="Z164" i="7"/>
  <c r="W837" i="7"/>
  <c r="S119" i="7"/>
  <c r="X487" i="7"/>
  <c r="Z394" i="7"/>
  <c r="Z309" i="7"/>
  <c r="X19" i="7"/>
  <c r="H435" i="7"/>
  <c r="C272" i="7"/>
  <c r="Q555" i="7"/>
  <c r="AB599" i="7"/>
  <c r="AD354" i="7"/>
  <c r="AF310" i="7"/>
  <c r="E122" i="7"/>
  <c r="AC635" i="7"/>
  <c r="AD523" i="7"/>
  <c r="V40" i="7"/>
  <c r="J639" i="7"/>
  <c r="U149" i="7"/>
  <c r="Y336" i="7"/>
  <c r="C264" i="7"/>
  <c r="S312" i="7"/>
  <c r="T133" i="7"/>
  <c r="X133" i="7"/>
  <c r="M778" i="7"/>
  <c r="N405" i="7"/>
  <c r="Y183" i="7"/>
  <c r="T514" i="7"/>
  <c r="R307" i="7"/>
  <c r="V485" i="7"/>
  <c r="U475" i="7"/>
  <c r="E27" i="7"/>
  <c r="O217" i="7"/>
  <c r="Z272" i="7"/>
  <c r="L591" i="7"/>
  <c r="E669" i="7"/>
  <c r="X574" i="7"/>
  <c r="O435" i="7"/>
  <c r="Q600" i="7"/>
  <c r="N497" i="7"/>
  <c r="V742" i="7"/>
  <c r="D480" i="7"/>
  <c r="AD835" i="7"/>
  <c r="E160" i="7"/>
  <c r="B58" i="20"/>
  <c r="R354" i="7"/>
  <c r="I671" i="7"/>
  <c r="Q184" i="7"/>
  <c r="L256" i="7"/>
  <c r="Q100" i="7"/>
  <c r="H576" i="7"/>
  <c r="H392" i="7"/>
  <c r="E265" i="7"/>
  <c r="AE208" i="7"/>
  <c r="L216" i="7"/>
  <c r="AC742" i="7"/>
  <c r="X742" i="7"/>
  <c r="O724" i="7"/>
  <c r="W358" i="7"/>
  <c r="G221" i="7"/>
  <c r="K320" i="7"/>
  <c r="U811" i="7"/>
  <c r="D837" i="7"/>
  <c r="J195" i="7"/>
  <c r="R684" i="7"/>
  <c r="P449" i="7"/>
  <c r="D130" i="7"/>
  <c r="L659" i="7"/>
  <c r="AE120" i="7"/>
  <c r="H32" i="36"/>
  <c r="AC226" i="7"/>
  <c r="I426" i="7"/>
  <c r="F311" i="7"/>
  <c r="Q746" i="7"/>
  <c r="Z4" i="7"/>
  <c r="E165" i="7"/>
  <c r="J375" i="7"/>
  <c r="M470" i="7"/>
  <c r="U545" i="7"/>
  <c r="F826" i="7"/>
  <c r="N717" i="7"/>
  <c r="AF14" i="7"/>
  <c r="AE326" i="7"/>
  <c r="W297" i="7"/>
  <c r="W320" i="7"/>
  <c r="AB263" i="7"/>
  <c r="T726" i="7"/>
  <c r="T704" i="7"/>
  <c r="X402" i="7"/>
  <c r="Z529" i="7"/>
  <c r="I271" i="7"/>
  <c r="S787" i="7"/>
  <c r="N5" i="7"/>
  <c r="Z539" i="7"/>
  <c r="W336" i="7"/>
  <c r="Y151" i="7"/>
  <c r="S838" i="7"/>
  <c r="AA542" i="7"/>
  <c r="R59" i="7"/>
  <c r="W111" i="7"/>
  <c r="X661" i="7"/>
  <c r="R230" i="7"/>
  <c r="W520" i="7"/>
  <c r="O319" i="7"/>
  <c r="U218" i="7"/>
  <c r="F684" i="7"/>
  <c r="I311" i="7"/>
  <c r="I698" i="7"/>
  <c r="Y149" i="7"/>
  <c r="K500" i="7"/>
  <c r="H60" i="7"/>
  <c r="AA488" i="7"/>
  <c r="V391" i="7"/>
  <c r="Z604" i="7"/>
  <c r="AE6" i="7"/>
  <c r="D62" i="7"/>
  <c r="Q449" i="7"/>
  <c r="X587" i="7"/>
  <c r="N589" i="7"/>
  <c r="W46" i="7"/>
  <c r="P715" i="7"/>
  <c r="Z429" i="7"/>
  <c r="J545" i="7"/>
  <c r="AD798" i="7"/>
  <c r="U755" i="7"/>
  <c r="AC96" i="7"/>
  <c r="D90" i="7"/>
  <c r="H224" i="7"/>
  <c r="G24" i="7"/>
  <c r="W306" i="7"/>
  <c r="W169" i="7"/>
  <c r="X306" i="7"/>
  <c r="X619" i="7"/>
  <c r="K311" i="7"/>
  <c r="N651" i="7"/>
  <c r="Z725" i="7"/>
  <c r="X497" i="7"/>
  <c r="E450" i="7"/>
  <c r="AB65" i="7"/>
  <c r="AB395" i="7"/>
  <c r="C802" i="7"/>
  <c r="O529" i="7"/>
  <c r="C650" i="7"/>
  <c r="F830" i="7"/>
  <c r="O759" i="7"/>
  <c r="AE335" i="7"/>
  <c r="S393" i="7"/>
  <c r="AF746" i="7"/>
  <c r="U180" i="7"/>
  <c r="AB838" i="7"/>
  <c r="T448" i="7"/>
  <c r="S485" i="7"/>
  <c r="G6" i="7"/>
  <c r="G138" i="7"/>
  <c r="I814" i="7"/>
  <c r="V750" i="7"/>
  <c r="V414" i="7"/>
  <c r="C777" i="7"/>
  <c r="W529" i="7"/>
  <c r="AF78" i="7"/>
  <c r="R675" i="7"/>
  <c r="Q715" i="7"/>
  <c r="AE194" i="7"/>
  <c r="AB359" i="7"/>
  <c r="M14" i="7"/>
  <c r="I18" i="7"/>
  <c r="AC621" i="7"/>
  <c r="F801" i="7"/>
  <c r="E635" i="7"/>
  <c r="T100" i="7"/>
  <c r="Q765" i="7"/>
  <c r="L199" i="7"/>
  <c r="Y217" i="7"/>
  <c r="C322" i="7"/>
  <c r="X95" i="7"/>
  <c r="R474" i="7"/>
  <c r="AD638" i="7"/>
  <c r="Q501" i="7"/>
  <c r="N775" i="7"/>
  <c r="AB821" i="7"/>
  <c r="S42" i="7"/>
  <c r="K125" i="7"/>
  <c r="AA80" i="7"/>
  <c r="H307" i="7"/>
  <c r="W763" i="7"/>
  <c r="Q185" i="7"/>
  <c r="I26" i="7"/>
  <c r="D52" i="7"/>
  <c r="V732" i="7"/>
  <c r="F516" i="7"/>
  <c r="Z402" i="7"/>
  <c r="R358" i="7"/>
  <c r="AC518" i="7"/>
  <c r="D339" i="7"/>
  <c r="F296" i="7"/>
  <c r="AC838" i="7"/>
  <c r="V447" i="7"/>
  <c r="H674" i="7"/>
  <c r="H638" i="7"/>
  <c r="V90" i="7"/>
  <c r="AA404" i="7"/>
  <c r="Y323" i="7"/>
  <c r="AE17" i="7"/>
  <c r="Y378" i="7"/>
  <c r="AA791" i="7"/>
  <c r="Y193" i="7"/>
  <c r="H367" i="7"/>
  <c r="P90" i="7"/>
  <c r="Y744" i="7"/>
  <c r="L284" i="7"/>
  <c r="AF709" i="7"/>
  <c r="R298" i="7"/>
  <c r="E308" i="7"/>
  <c r="M193" i="7"/>
  <c r="F692" i="7"/>
  <c r="M453" i="7"/>
  <c r="AC788" i="7"/>
  <c r="D508" i="7"/>
  <c r="H826" i="7"/>
  <c r="R428" i="7"/>
  <c r="Q409" i="7"/>
  <c r="C509" i="7"/>
  <c r="R557" i="7"/>
  <c r="AE610" i="7"/>
  <c r="J227" i="7"/>
  <c r="E404" i="7"/>
  <c r="V823" i="7"/>
  <c r="T436" i="7"/>
  <c r="AB638" i="7"/>
  <c r="AF39" i="7"/>
  <c r="M45" i="7"/>
  <c r="R485" i="7"/>
  <c r="T63" i="7"/>
  <c r="K751" i="7"/>
  <c r="AD335" i="7"/>
  <c r="L831" i="7"/>
  <c r="O797" i="7"/>
  <c r="J656" i="7"/>
  <c r="I708" i="7"/>
  <c r="V121" i="7"/>
  <c r="Q11" i="7"/>
  <c r="M765" i="7"/>
  <c r="W649" i="7"/>
  <c r="T112" i="7"/>
  <c r="AD237" i="7"/>
  <c r="Q149" i="7"/>
  <c r="D471" i="7"/>
  <c r="V27" i="7"/>
  <c r="AB9" i="7"/>
  <c r="P514" i="7"/>
  <c r="W727" i="7"/>
  <c r="K706" i="7"/>
  <c r="W172" i="7"/>
  <c r="G291" i="7"/>
  <c r="AF813" i="7"/>
  <c r="R180" i="7"/>
  <c r="M9" i="7"/>
  <c r="N313" i="7"/>
  <c r="I50" i="7"/>
  <c r="H697" i="7"/>
  <c r="G256" i="7"/>
  <c r="C224" i="7"/>
  <c r="Y360" i="7"/>
  <c r="AD149" i="7"/>
  <c r="C36" i="36"/>
  <c r="AA645" i="7"/>
  <c r="X759" i="7"/>
  <c r="S331" i="7"/>
  <c r="E131" i="7"/>
  <c r="C49" i="7"/>
  <c r="U225" i="7"/>
  <c r="Y119" i="7"/>
  <c r="M707" i="7"/>
  <c r="G377" i="7"/>
  <c r="O103" i="7"/>
  <c r="C462" i="7"/>
  <c r="R330" i="7"/>
  <c r="AA164" i="7"/>
  <c r="G540" i="7"/>
  <c r="M122" i="7"/>
  <c r="AF742" i="7"/>
  <c r="K657" i="7"/>
  <c r="N479" i="7"/>
  <c r="E136" i="7"/>
  <c r="W481" i="7"/>
  <c r="M728" i="7"/>
  <c r="AD424" i="7"/>
  <c r="AB647" i="7"/>
  <c r="F496" i="7"/>
  <c r="AE403" i="7"/>
  <c r="AE459" i="7"/>
  <c r="C820" i="7"/>
  <c r="AA234" i="7"/>
  <c r="G166" i="7"/>
  <c r="M570" i="7"/>
  <c r="F260" i="7"/>
  <c r="C30" i="36"/>
  <c r="AD29" i="7"/>
  <c r="Y66" i="7"/>
  <c r="AC274" i="7"/>
  <c r="X165" i="7"/>
  <c r="AD765" i="7"/>
  <c r="H377" i="7"/>
  <c r="C637" i="7"/>
  <c r="Z89" i="7"/>
  <c r="J541" i="7"/>
  <c r="AF321" i="7"/>
  <c r="AC452" i="7"/>
  <c r="F342" i="7"/>
  <c r="AA437" i="7"/>
  <c r="V289" i="7"/>
  <c r="S714" i="7"/>
  <c r="J440" i="7"/>
  <c r="O88" i="7"/>
  <c r="Q183" i="7"/>
  <c r="V635" i="7"/>
  <c r="R95" i="7"/>
  <c r="AE655" i="7"/>
  <c r="F774" i="7"/>
  <c r="J436" i="7"/>
  <c r="I659" i="7"/>
  <c r="AF312" i="7"/>
  <c r="V511" i="7"/>
  <c r="E59" i="7"/>
  <c r="AC215" i="7"/>
  <c r="AC623" i="7"/>
  <c r="AB743" i="7"/>
  <c r="H606" i="7"/>
  <c r="G761" i="7"/>
  <c r="S96" i="7"/>
  <c r="AE609" i="7"/>
  <c r="Y795" i="7"/>
  <c r="G112" i="7"/>
  <c r="AA241" i="7"/>
  <c r="AE184" i="7"/>
  <c r="C447" i="7"/>
  <c r="S94" i="7"/>
  <c r="S340" i="7"/>
  <c r="AD696" i="7"/>
  <c r="Y67" i="7"/>
  <c r="AB25" i="7"/>
  <c r="P134" i="7"/>
  <c r="Z802" i="7"/>
  <c r="Y679" i="7"/>
  <c r="AB254" i="7"/>
  <c r="J634" i="7"/>
  <c r="T289" i="7"/>
  <c r="AA416" i="7"/>
  <c r="I718" i="7"/>
  <c r="AE308" i="7"/>
  <c r="X173" i="7"/>
  <c r="D167" i="7"/>
  <c r="Y760" i="7"/>
  <c r="T715" i="7"/>
  <c r="E62" i="36"/>
  <c r="U289" i="7"/>
  <c r="Y719" i="7"/>
  <c r="F729" i="7"/>
  <c r="AC39" i="7"/>
  <c r="AE346" i="7"/>
  <c r="O726" i="7"/>
  <c r="K51" i="7"/>
  <c r="F160" i="7"/>
  <c r="H821" i="7"/>
  <c r="X543" i="7"/>
  <c r="AC626" i="7"/>
  <c r="S654" i="7"/>
  <c r="I9" i="7"/>
  <c r="I590" i="7"/>
  <c r="U326" i="7"/>
  <c r="AB586" i="7"/>
  <c r="L780" i="7"/>
  <c r="N760" i="7"/>
  <c r="R488" i="7"/>
  <c r="I289" i="7"/>
  <c r="Z610" i="7"/>
  <c r="O589" i="7"/>
  <c r="J6" i="7"/>
  <c r="I378" i="7"/>
  <c r="I115" i="7"/>
  <c r="U592" i="7"/>
  <c r="L507" i="7"/>
  <c r="K649" i="7"/>
  <c r="AE788" i="7"/>
  <c r="W613" i="7"/>
  <c r="X217" i="7"/>
  <c r="AA59" i="7"/>
  <c r="F259" i="7"/>
  <c r="O518" i="7"/>
  <c r="L42" i="7"/>
  <c r="W499" i="7"/>
  <c r="V577" i="7"/>
  <c r="O641" i="7"/>
  <c r="E323" i="7"/>
  <c r="U189" i="7"/>
  <c r="AE270" i="7"/>
  <c r="K739" i="7"/>
  <c r="O24" i="7"/>
  <c r="M256" i="7"/>
  <c r="Y231" i="7"/>
  <c r="P569" i="7"/>
  <c r="K600" i="7"/>
  <c r="N357" i="7"/>
  <c r="E191" i="7"/>
  <c r="V271" i="7"/>
  <c r="G94" i="7"/>
  <c r="H506" i="7"/>
  <c r="Y43" i="7"/>
  <c r="K449" i="7"/>
  <c r="Z674" i="7"/>
  <c r="P552" i="7"/>
  <c r="Q344" i="7"/>
  <c r="T752" i="7"/>
  <c r="K837" i="7"/>
  <c r="O157" i="7"/>
  <c r="AD591" i="7"/>
  <c r="S66" i="7"/>
  <c r="O4" i="7"/>
  <c r="X15" i="7"/>
  <c r="O120" i="7"/>
  <c r="E501" i="7"/>
  <c r="Z238" i="7"/>
  <c r="AA515" i="7"/>
  <c r="AF437" i="7"/>
  <c r="F567" i="7"/>
  <c r="D620" i="7"/>
  <c r="X744" i="7"/>
  <c r="Y680" i="7"/>
  <c r="H144" i="7"/>
  <c r="K405" i="7"/>
  <c r="X622" i="7"/>
  <c r="W130" i="7"/>
  <c r="H179" i="7"/>
  <c r="Q76" i="7"/>
  <c r="X546" i="7"/>
  <c r="G19" i="7"/>
  <c r="AA361" i="7"/>
  <c r="E29" i="7"/>
  <c r="Y332" i="7"/>
  <c r="Y226" i="7"/>
  <c r="X480" i="7"/>
  <c r="AB189" i="7"/>
  <c r="T199" i="7"/>
  <c r="AA406" i="7"/>
  <c r="AD511" i="7"/>
  <c r="AE501" i="7"/>
  <c r="L788" i="7"/>
  <c r="J339" i="7"/>
  <c r="AC190" i="7"/>
  <c r="X200" i="7"/>
  <c r="AD39" i="7"/>
  <c r="C160" i="7"/>
  <c r="AE68" i="7"/>
  <c r="E471" i="7"/>
  <c r="I17" i="7"/>
  <c r="U797" i="7"/>
  <c r="AB759" i="7"/>
  <c r="AD465" i="7"/>
  <c r="D571" i="7"/>
  <c r="AA504" i="7"/>
  <c r="E256" i="7"/>
  <c r="J616" i="7"/>
  <c r="T568" i="7"/>
  <c r="T803" i="7"/>
  <c r="U339" i="7"/>
  <c r="H266" i="7"/>
  <c r="F192" i="7"/>
  <c r="AC111" i="7"/>
  <c r="O646" i="7"/>
  <c r="M460" i="7"/>
  <c r="P464" i="7"/>
  <c r="X781" i="7"/>
  <c r="J539" i="7"/>
  <c r="S113" i="7"/>
  <c r="O250" i="7"/>
  <c r="D464" i="7"/>
  <c r="Z254" i="7"/>
  <c r="D271" i="7"/>
  <c r="O194" i="7"/>
  <c r="M749" i="7"/>
  <c r="M31" i="7"/>
  <c r="T488" i="7"/>
  <c r="E781" i="7"/>
  <c r="C377" i="7"/>
  <c r="L670" i="7"/>
  <c r="N754" i="7"/>
  <c r="O75" i="7"/>
  <c r="R240" i="7"/>
  <c r="K380" i="7"/>
  <c r="E402" i="7"/>
  <c r="C444" i="7"/>
  <c r="F779" i="7"/>
  <c r="T577" i="7"/>
  <c r="K656" i="7"/>
  <c r="P685" i="7"/>
  <c r="AD285" i="7"/>
  <c r="T761" i="7"/>
  <c r="J785" i="7"/>
  <c r="AD27" i="7"/>
  <c r="O167" i="7"/>
  <c r="Z16" i="7"/>
  <c r="AB406" i="7"/>
  <c r="F255" i="7"/>
  <c r="R51" i="7"/>
  <c r="Q602" i="7"/>
  <c r="H673" i="7"/>
  <c r="H661" i="7"/>
  <c r="K556" i="7"/>
  <c r="W322" i="7"/>
  <c r="AF685" i="7"/>
  <c r="S587" i="7"/>
  <c r="Y451" i="7"/>
  <c r="V647" i="7"/>
  <c r="F319" i="7"/>
  <c r="T113" i="7"/>
  <c r="N779" i="7"/>
  <c r="AE679" i="7"/>
  <c r="N217" i="7"/>
  <c r="R509" i="7"/>
  <c r="M673" i="7"/>
  <c r="N329" i="7"/>
  <c r="J800" i="7"/>
  <c r="AA41" i="7"/>
  <c r="D415" i="7"/>
  <c r="M466" i="7"/>
  <c r="O533" i="7"/>
  <c r="AD134" i="7"/>
  <c r="N544" i="7"/>
  <c r="G716" i="7"/>
  <c r="Z446" i="7"/>
  <c r="AA838" i="7"/>
  <c r="AF119" i="7"/>
  <c r="Y371" i="7"/>
  <c r="N473" i="7"/>
  <c r="R549" i="7"/>
  <c r="H671" i="7"/>
  <c r="S51" i="7"/>
  <c r="J778" i="7"/>
  <c r="AD135" i="7"/>
  <c r="AD26" i="7"/>
  <c r="G59" i="36"/>
  <c r="AE20" i="7"/>
  <c r="I299" i="7"/>
  <c r="AB199" i="7"/>
  <c r="Q236" i="7"/>
  <c r="AF214" i="7"/>
  <c r="K820" i="7"/>
  <c r="I650" i="7"/>
  <c r="AE472" i="7"/>
  <c r="O663" i="7"/>
  <c r="J474" i="7"/>
  <c r="N744" i="7"/>
  <c r="Q837" i="7"/>
  <c r="S149" i="7"/>
  <c r="AE81" i="7"/>
  <c r="P592" i="7"/>
  <c r="Y730" i="7"/>
  <c r="AA46" i="7"/>
  <c r="J488" i="7"/>
  <c r="F32" i="36"/>
  <c r="AB8" i="7"/>
  <c r="I309" i="7"/>
  <c r="O239" i="7"/>
  <c r="W109" i="7"/>
  <c r="AD64" i="7"/>
  <c r="AF584" i="7"/>
  <c r="O259" i="7"/>
  <c r="AC709" i="7"/>
  <c r="P825" i="7"/>
  <c r="Y49" i="7"/>
  <c r="N696" i="7"/>
  <c r="AC376" i="7"/>
  <c r="R216" i="7"/>
  <c r="Z226" i="7"/>
  <c r="M479" i="7"/>
  <c r="S464" i="7"/>
  <c r="P78" i="7"/>
  <c r="H784" i="7"/>
  <c r="V552" i="7"/>
  <c r="AC95" i="7"/>
  <c r="N484" i="7"/>
  <c r="O391" i="7"/>
  <c r="T220" i="7"/>
  <c r="J161" i="7"/>
  <c r="K260" i="7"/>
  <c r="P376" i="7"/>
  <c r="F370" i="7"/>
  <c r="AB300" i="7"/>
  <c r="AB136" i="7"/>
  <c r="Y476" i="7"/>
  <c r="O784" i="7"/>
  <c r="O532" i="7"/>
  <c r="D800" i="7"/>
  <c r="AA777" i="7"/>
  <c r="C508" i="7"/>
  <c r="W450" i="7"/>
  <c r="I184" i="7"/>
  <c r="U798" i="7"/>
  <c r="I194" i="7"/>
  <c r="Q32" i="7"/>
  <c r="G418" i="7"/>
  <c r="X459" i="7"/>
  <c r="Z552" i="7"/>
  <c r="S759" i="7"/>
  <c r="T51" i="7"/>
  <c r="M357" i="7"/>
  <c r="W708" i="7"/>
  <c r="S358" i="7"/>
  <c r="V242" i="7"/>
  <c r="Y521" i="7"/>
  <c r="H721" i="7"/>
  <c r="M576" i="7"/>
  <c r="AD251" i="7"/>
  <c r="AF814" i="7"/>
  <c r="M680" i="7"/>
  <c r="M434" i="7"/>
  <c r="AE40" i="7"/>
  <c r="U295" i="7"/>
  <c r="M329" i="7"/>
  <c r="C161" i="7"/>
  <c r="N52" i="7"/>
  <c r="L836" i="7"/>
  <c r="G180" i="7"/>
  <c r="Z742" i="7"/>
  <c r="AA471" i="7"/>
  <c r="O229" i="7"/>
  <c r="AD299" i="7"/>
  <c r="AF266" i="7"/>
  <c r="O131" i="7"/>
  <c r="T159" i="7"/>
  <c r="AD277" i="7"/>
  <c r="AB515" i="7"/>
  <c r="B4" i="20"/>
  <c r="C65" i="36"/>
  <c r="AA809" i="7"/>
  <c r="D119" i="7"/>
  <c r="M719" i="7"/>
  <c r="AC157" i="7"/>
  <c r="T522" i="7"/>
  <c r="R273" i="7"/>
  <c r="Q102" i="7"/>
  <c r="P508" i="7"/>
  <c r="X452" i="7"/>
  <c r="Q459" i="7"/>
  <c r="Z663" i="7"/>
  <c r="AE264" i="7"/>
  <c r="X85" i="7"/>
  <c r="Z745" i="7"/>
  <c r="P164" i="7"/>
  <c r="H336" i="7"/>
  <c r="C308" i="7"/>
  <c r="AA764" i="7"/>
  <c r="W774" i="7"/>
  <c r="AB603" i="7"/>
  <c r="W732" i="7"/>
  <c r="Q426" i="7"/>
  <c r="M24" i="7"/>
  <c r="Y237" i="7"/>
  <c r="R235" i="7"/>
  <c r="V396" i="7"/>
  <c r="AE675" i="7"/>
  <c r="AC10" i="7"/>
  <c r="D673" i="7"/>
  <c r="V339" i="7"/>
  <c r="AC522" i="7"/>
  <c r="G53" i="7"/>
  <c r="Q378" i="7"/>
  <c r="T406" i="7"/>
  <c r="R612" i="7"/>
  <c r="F620" i="7"/>
  <c r="R544" i="7"/>
  <c r="AF554" i="7"/>
  <c r="F62" i="7"/>
  <c r="J543" i="7"/>
  <c r="S359" i="7"/>
  <c r="V44" i="7"/>
  <c r="X826" i="7"/>
  <c r="T749" i="7"/>
  <c r="C33" i="36"/>
  <c r="AF324" i="7"/>
  <c r="D647" i="7"/>
  <c r="M102" i="7"/>
  <c r="AE109" i="7"/>
  <c r="E333" i="7"/>
  <c r="W786" i="7"/>
  <c r="P636" i="7"/>
  <c r="I169" i="7"/>
  <c r="K536" i="7"/>
  <c r="Z277" i="7"/>
  <c r="T544" i="7"/>
  <c r="D733" i="7"/>
  <c r="AB680" i="7"/>
  <c r="C30" i="7"/>
  <c r="G304" i="7"/>
  <c r="O112" i="7"/>
  <c r="Y469" i="7"/>
  <c r="AD378" i="7"/>
  <c r="D518" i="7"/>
  <c r="I381" i="7"/>
  <c r="V790" i="7"/>
  <c r="AD66" i="7"/>
  <c r="X190" i="7"/>
  <c r="V826" i="7"/>
  <c r="I521" i="7"/>
  <c r="E270" i="7"/>
  <c r="E435" i="7"/>
  <c r="S476" i="7"/>
  <c r="AE179" i="7"/>
  <c r="Z61" i="7"/>
  <c r="AF424" i="7"/>
  <c r="J542" i="7"/>
  <c r="AF355" i="7"/>
  <c r="X465" i="7"/>
  <c r="J305" i="7"/>
  <c r="V199" i="7"/>
  <c r="H164" i="7"/>
  <c r="U485" i="7"/>
  <c r="H567" i="7"/>
  <c r="M606" i="7"/>
  <c r="R380" i="7"/>
  <c r="D577" i="7"/>
  <c r="T656" i="7"/>
  <c r="E150" i="7"/>
  <c r="V716" i="7"/>
  <c r="L523" i="7"/>
  <c r="AF535" i="7"/>
  <c r="G741" i="7"/>
  <c r="T823" i="7"/>
  <c r="X721" i="7"/>
  <c r="F30" i="7"/>
  <c r="Z269" i="7"/>
  <c r="H504" i="7"/>
  <c r="AE704" i="7"/>
  <c r="AA509" i="7"/>
  <c r="Y331" i="7"/>
  <c r="D684" i="7"/>
  <c r="AB801" i="7"/>
  <c r="Q150" i="7"/>
  <c r="AA336" i="7"/>
  <c r="M6" i="7"/>
  <c r="M522" i="7"/>
  <c r="D138" i="7"/>
  <c r="M781" i="7"/>
  <c r="W544" i="7"/>
  <c r="E221" i="7"/>
  <c r="R391" i="7"/>
  <c r="J452" i="7"/>
  <c r="P535" i="7"/>
  <c r="V231" i="7"/>
  <c r="P475" i="7"/>
  <c r="W241" i="7"/>
  <c r="C8" i="7"/>
  <c r="R201" i="7"/>
  <c r="M646" i="7"/>
  <c r="J485" i="7"/>
  <c r="L253" i="7"/>
  <c r="U356" i="7"/>
  <c r="C546" i="7"/>
  <c r="N312" i="7"/>
  <c r="AC646" i="7"/>
  <c r="AF376" i="7"/>
  <c r="P112" i="7"/>
  <c r="AE332" i="7"/>
  <c r="N75" i="7"/>
  <c r="D96" i="7"/>
  <c r="N235" i="7"/>
  <c r="X170" i="7"/>
  <c r="Q24" i="7"/>
  <c r="H605" i="7"/>
  <c r="AD240" i="7"/>
  <c r="L306" i="7"/>
  <c r="H424" i="7"/>
  <c r="H521" i="7"/>
  <c r="F686" i="7"/>
  <c r="B75" i="20"/>
  <c r="M298" i="7"/>
  <c r="G568" i="7"/>
  <c r="H63" i="7"/>
  <c r="I44" i="7"/>
  <c r="J695" i="7"/>
  <c r="AB797" i="7"/>
  <c r="AA590" i="7"/>
  <c r="M669" i="7"/>
  <c r="AF689" i="7"/>
  <c r="V262" i="7"/>
  <c r="Y14" i="7"/>
  <c r="AB339" i="7"/>
  <c r="G515" i="7"/>
  <c r="Y381" i="7"/>
  <c r="Y556" i="7"/>
  <c r="AD720" i="7"/>
  <c r="I831" i="7"/>
  <c r="S169" i="7"/>
  <c r="L820" i="7"/>
  <c r="AA689" i="7"/>
  <c r="G532" i="7"/>
  <c r="F359" i="7"/>
  <c r="AE33" i="7"/>
  <c r="W236" i="7"/>
  <c r="AE301" i="7"/>
  <c r="H269" i="7"/>
  <c r="AB435" i="7"/>
  <c r="D330" i="7"/>
  <c r="AE32" i="7"/>
  <c r="I463" i="7"/>
  <c r="C759" i="7"/>
  <c r="E565" i="7"/>
  <c r="L390" i="7"/>
  <c r="AB504" i="7"/>
  <c r="AB320" i="7"/>
  <c r="H323" i="7"/>
  <c r="Q741" i="7"/>
  <c r="J365" i="7"/>
  <c r="P798" i="7"/>
  <c r="R109" i="7"/>
  <c r="Y708" i="7"/>
  <c r="H319" i="7"/>
  <c r="X403" i="7"/>
  <c r="O552" i="7"/>
  <c r="Q436" i="7"/>
  <c r="D585" i="7"/>
  <c r="Z196" i="7"/>
  <c r="M627" i="7"/>
  <c r="K401" i="7"/>
  <c r="AB59" i="7"/>
  <c r="H26" i="7"/>
  <c r="V540" i="7"/>
  <c r="W5" i="7"/>
  <c r="U380" i="7"/>
  <c r="J65" i="7"/>
  <c r="Q122" i="7"/>
  <c r="E689" i="7"/>
  <c r="AF137" i="7"/>
  <c r="Z290" i="7"/>
  <c r="X11" i="7"/>
  <c r="I438" i="7"/>
  <c r="AA550" i="7"/>
  <c r="R724" i="7"/>
  <c r="R310" i="7"/>
  <c r="J131" i="7"/>
  <c r="Y359" i="7"/>
  <c r="Q603" i="7"/>
  <c r="S777" i="7"/>
  <c r="P689" i="7"/>
  <c r="U226" i="7"/>
  <c r="D622" i="7"/>
  <c r="N158" i="7"/>
  <c r="T650" i="7"/>
  <c r="AC751" i="7"/>
  <c r="Q753" i="7"/>
  <c r="AB796" i="7"/>
  <c r="L605" i="7"/>
  <c r="D159" i="7"/>
  <c r="S675" i="7"/>
  <c r="S86" i="7"/>
  <c r="U266" i="7"/>
  <c r="O554" i="7"/>
  <c r="O331" i="7"/>
  <c r="K507" i="7"/>
  <c r="S286" i="7"/>
  <c r="O644" i="7"/>
  <c r="O396" i="7"/>
  <c r="AA345" i="7"/>
  <c r="G181" i="7"/>
  <c r="M251" i="7"/>
  <c r="I500" i="7"/>
  <c r="Y75" i="7"/>
  <c r="O444" i="7"/>
  <c r="AD509" i="7"/>
  <c r="O762" i="7"/>
  <c r="AC552" i="7"/>
  <c r="M733" i="7"/>
  <c r="AC447" i="7"/>
  <c r="G565" i="7"/>
  <c r="L708" i="7"/>
  <c r="I812" i="7"/>
  <c r="AD505" i="7"/>
  <c r="AC404" i="7"/>
  <c r="V124" i="7"/>
  <c r="O785" i="7"/>
  <c r="O414" i="7"/>
  <c r="Y436" i="7"/>
  <c r="U87" i="7"/>
  <c r="C265" i="7"/>
  <c r="H466" i="7"/>
  <c r="R64" i="7"/>
  <c r="AD402" i="7"/>
  <c r="AF182" i="7"/>
  <c r="H811" i="7"/>
  <c r="E540" i="7"/>
  <c r="X61" i="7"/>
  <c r="K801" i="7"/>
  <c r="Y434" i="7"/>
  <c r="AA781" i="7"/>
  <c r="T381" i="7"/>
  <c r="AA616" i="7"/>
  <c r="O354" i="7"/>
  <c r="J449" i="7"/>
  <c r="AD507" i="7"/>
  <c r="X26" i="7"/>
  <c r="P553" i="7"/>
  <c r="N797" i="7"/>
  <c r="S236" i="7"/>
  <c r="AA429" i="7"/>
  <c r="M377" i="7"/>
  <c r="Q431" i="7"/>
  <c r="X691" i="7"/>
  <c r="G730" i="7"/>
  <c r="O8" i="7"/>
  <c r="E199" i="7"/>
  <c r="C199" i="7"/>
  <c r="J155" i="7"/>
  <c r="S612" i="7"/>
  <c r="C229" i="7"/>
  <c r="E311" i="7"/>
  <c r="AB64" i="7"/>
  <c r="C611" i="7"/>
  <c r="AA543" i="7"/>
  <c r="F797" i="7"/>
  <c r="P718" i="7"/>
  <c r="E447" i="7"/>
  <c r="W671" i="7"/>
  <c r="X681" i="7"/>
  <c r="AF585" i="7"/>
  <c r="X52" i="7"/>
  <c r="K229" i="7"/>
  <c r="E284" i="7"/>
  <c r="R796" i="7"/>
  <c r="H488" i="7"/>
  <c r="R371" i="7"/>
  <c r="H58" i="36"/>
  <c r="W697" i="7"/>
  <c r="O437" i="7"/>
  <c r="N619" i="7"/>
  <c r="K394" i="7"/>
  <c r="S742" i="7"/>
  <c r="D312" i="7"/>
  <c r="C123" i="7"/>
  <c r="M191" i="7"/>
  <c r="S333" i="7"/>
  <c r="AB393" i="7"/>
  <c r="J621" i="7"/>
  <c r="O111" i="7"/>
  <c r="AF429" i="7"/>
  <c r="Y431" i="7"/>
  <c r="K369" i="7"/>
  <c r="V726" i="7"/>
  <c r="T697" i="7"/>
  <c r="O424" i="7"/>
  <c r="W444" i="7"/>
  <c r="L676" i="7"/>
  <c r="X436" i="7"/>
  <c r="Y741" i="7"/>
  <c r="O496" i="7"/>
  <c r="J692" i="7"/>
  <c r="W403" i="7"/>
  <c r="AD86" i="7"/>
  <c r="F356" i="7"/>
  <c r="AB727" i="7"/>
  <c r="W681" i="7"/>
  <c r="AD695" i="7"/>
  <c r="X90" i="7"/>
  <c r="K466" i="7"/>
  <c r="AE568" i="7"/>
  <c r="Q189" i="7"/>
  <c r="AB825" i="7"/>
  <c r="Q819" i="7"/>
  <c r="J412" i="7"/>
  <c r="I412" i="7"/>
  <c r="AC116" i="7"/>
  <c r="Q333" i="7"/>
  <c r="W509" i="7"/>
  <c r="H485" i="7"/>
  <c r="AE654" i="7"/>
  <c r="I657" i="7"/>
  <c r="L66" i="7"/>
  <c r="AD406" i="7"/>
  <c r="AF570" i="7"/>
  <c r="Y190" i="7"/>
  <c r="W199" i="7"/>
  <c r="W824" i="7"/>
  <c r="F580" i="7"/>
  <c r="K821" i="7"/>
  <c r="F399" i="7"/>
  <c r="Z237" i="7"/>
  <c r="P190" i="7"/>
  <c r="G173" i="7"/>
  <c r="C622" i="7"/>
  <c r="H683" i="7"/>
  <c r="Y62" i="7"/>
  <c r="I296" i="7"/>
  <c r="AE656" i="7"/>
  <c r="E115" i="7"/>
  <c r="F145" i="7"/>
  <c r="S355" i="7"/>
  <c r="F530" i="7"/>
  <c r="U329" i="7"/>
  <c r="K116" i="7"/>
  <c r="J790" i="7"/>
  <c r="Q275" i="7"/>
  <c r="AF553" i="7"/>
  <c r="AC262" i="7"/>
  <c r="O720" i="7"/>
  <c r="AE614" i="7"/>
  <c r="Z335" i="7"/>
  <c r="S452" i="7"/>
  <c r="Q499" i="7"/>
  <c r="AB579" i="7"/>
  <c r="O53" i="7"/>
  <c r="X110" i="7"/>
  <c r="K719" i="7"/>
  <c r="N819" i="7"/>
  <c r="K354" i="7"/>
  <c r="AD290" i="7"/>
  <c r="AE708" i="7"/>
  <c r="M261" i="7"/>
  <c r="I781" i="7"/>
  <c r="J322" i="7"/>
  <c r="V731" i="7"/>
  <c r="O751" i="7"/>
  <c r="I375" i="7"/>
  <c r="T379" i="7"/>
  <c r="H391" i="7"/>
  <c r="X261" i="7"/>
  <c r="E553" i="7"/>
  <c r="H679" i="7"/>
  <c r="C504" i="7"/>
  <c r="F203" i="7"/>
  <c r="T720" i="7"/>
  <c r="Z334" i="7"/>
  <c r="V14" i="7"/>
  <c r="C714" i="7"/>
  <c r="H383" i="7"/>
  <c r="G569" i="7"/>
  <c r="R599" i="7"/>
  <c r="T390" i="7"/>
  <c r="V797" i="7"/>
  <c r="V323" i="7"/>
  <c r="AC483" i="7"/>
  <c r="E63" i="36"/>
  <c r="G63" i="7"/>
  <c r="AE638" i="7"/>
  <c r="AB159" i="7"/>
  <c r="G520" i="7"/>
  <c r="Q308" i="7"/>
  <c r="R669" i="7"/>
  <c r="R779" i="7"/>
  <c r="L746" i="7"/>
  <c r="S313" i="7"/>
  <c r="J259" i="7"/>
  <c r="T727" i="7"/>
  <c r="S690" i="7"/>
  <c r="J500" i="7"/>
  <c r="H498" i="7"/>
  <c r="Z518" i="7"/>
  <c r="U331" i="7"/>
  <c r="X418" i="7"/>
  <c r="H704" i="7"/>
  <c r="N627" i="7"/>
  <c r="Z94" i="7"/>
  <c r="H379" i="7"/>
  <c r="H475" i="7"/>
  <c r="P110" i="7"/>
  <c r="AF740" i="7"/>
  <c r="F274" i="7"/>
  <c r="D39" i="7"/>
  <c r="D627" i="7"/>
  <c r="Q111" i="7"/>
  <c r="W347" i="7"/>
  <c r="E707" i="7"/>
  <c r="C776" i="7"/>
  <c r="N620" i="7"/>
  <c r="X824" i="7"/>
  <c r="AE313" i="7"/>
  <c r="D838" i="7"/>
  <c r="X45" i="7"/>
  <c r="N592" i="7"/>
  <c r="Z704" i="7"/>
  <c r="Z719" i="7"/>
  <c r="F402" i="7"/>
  <c r="Z301" i="7"/>
  <c r="N242" i="7"/>
  <c r="O816" i="7"/>
  <c r="J381" i="7"/>
  <c r="R720" i="7"/>
  <c r="AE113" i="7"/>
  <c r="P306" i="7"/>
  <c r="Y505" i="7"/>
  <c r="I741" i="7"/>
  <c r="X331" i="7"/>
  <c r="H278" i="7"/>
  <c r="AB776" i="7"/>
  <c r="AB698" i="7"/>
  <c r="AA776" i="7"/>
  <c r="M289" i="7"/>
  <c r="V126" i="7"/>
  <c r="K66" i="7"/>
  <c r="V449" i="7"/>
  <c r="W228" i="7"/>
  <c r="Q418" i="7"/>
  <c r="S217" i="7"/>
  <c r="AD195" i="7"/>
  <c r="G238" i="7"/>
  <c r="T565" i="7"/>
  <c r="Z32" i="7"/>
  <c r="F499" i="7"/>
  <c r="AC254" i="7"/>
  <c r="U249" i="7"/>
  <c r="AE394" i="7"/>
  <c r="Z464" i="7"/>
  <c r="W230" i="7"/>
  <c r="K565" i="7"/>
  <c r="P266" i="7"/>
  <c r="AA301" i="7"/>
  <c r="V264" i="7"/>
  <c r="P657" i="7"/>
  <c r="V720" i="7"/>
  <c r="R31" i="7"/>
  <c r="G727" i="7"/>
  <c r="K370" i="7"/>
  <c r="S324" i="7"/>
  <c r="I181" i="7"/>
  <c r="AE519" i="7"/>
  <c r="R829" i="7"/>
  <c r="L237" i="7"/>
  <c r="E321" i="7"/>
  <c r="L80" i="7"/>
  <c r="I242" i="7"/>
  <c r="J203" i="7"/>
  <c r="E719" i="7"/>
  <c r="AD812" i="7"/>
  <c r="V776" i="7"/>
  <c r="W229" i="7"/>
  <c r="Z202" i="7"/>
  <c r="M97" i="7"/>
  <c r="W834" i="7"/>
  <c r="F205" i="7"/>
  <c r="F368" i="7"/>
  <c r="F405" i="7"/>
  <c r="AA659" i="7"/>
  <c r="N297" i="7"/>
  <c r="Z145" i="7"/>
  <c r="W519" i="7"/>
  <c r="L195" i="7"/>
  <c r="Y544" i="7"/>
  <c r="Z308" i="7"/>
  <c r="X356" i="7"/>
  <c r="AD255" i="7"/>
  <c r="L545" i="7"/>
  <c r="X638" i="7"/>
  <c r="AC706" i="7"/>
  <c r="AC634" i="7"/>
  <c r="AC405" i="7"/>
  <c r="N30" i="7"/>
  <c r="AB77" i="7"/>
  <c r="S305" i="7"/>
  <c r="E694" i="7"/>
  <c r="AC541" i="7"/>
  <c r="J370" i="7"/>
  <c r="W571" i="7"/>
  <c r="D589" i="7"/>
  <c r="Z749" i="7"/>
  <c r="J551" i="7"/>
  <c r="Z263" i="7"/>
  <c r="AC76" i="7"/>
  <c r="AC179" i="7"/>
  <c r="S10" i="7"/>
  <c r="J119" i="7"/>
  <c r="AF193" i="7"/>
  <c r="N475" i="7"/>
  <c r="K189" i="7"/>
  <c r="J380" i="7"/>
  <c r="D43" i="7"/>
  <c r="L706" i="7"/>
  <c r="F724" i="7"/>
  <c r="R272" i="7"/>
  <c r="AD555" i="7"/>
  <c r="L564" i="7"/>
  <c r="AE125" i="7"/>
  <c r="Q260" i="7"/>
  <c r="L288" i="7"/>
  <c r="AB334" i="7"/>
  <c r="M685" i="7"/>
  <c r="AC453" i="7"/>
  <c r="T85" i="7"/>
  <c r="N504" i="7"/>
  <c r="AF270" i="7"/>
  <c r="X115" i="7"/>
  <c r="Q799" i="7"/>
  <c r="N410" i="7"/>
  <c r="I441" i="7"/>
  <c r="L645" i="7"/>
  <c r="AF451" i="7"/>
  <c r="AB545" i="7"/>
  <c r="K404" i="7"/>
  <c r="G778" i="7"/>
  <c r="G441" i="7"/>
  <c r="Q697" i="7"/>
  <c r="N426" i="7"/>
  <c r="K173" i="7"/>
  <c r="G159" i="7"/>
  <c r="AA762" i="7"/>
  <c r="V519" i="7"/>
  <c r="G444" i="7"/>
  <c r="I522" i="7"/>
  <c r="D63" i="36"/>
  <c r="G129" i="7"/>
  <c r="D371" i="7"/>
  <c r="N604" i="7"/>
  <c r="W816" i="7"/>
  <c r="I356" i="7"/>
  <c r="AA592" i="7"/>
  <c r="AD294" i="7"/>
  <c r="I496" i="7"/>
  <c r="D393" i="7"/>
  <c r="O692" i="7"/>
  <c r="AE450" i="7"/>
  <c r="F191" i="7"/>
  <c r="N396" i="7"/>
  <c r="Y707" i="7"/>
  <c r="U195" i="7"/>
  <c r="W463" i="7"/>
  <c r="K406" i="7"/>
  <c r="I541" i="7"/>
  <c r="M813" i="7"/>
  <c r="AA619" i="7"/>
  <c r="I830" i="7"/>
  <c r="AF322" i="7"/>
  <c r="K346" i="7"/>
  <c r="L789" i="7"/>
  <c r="D173" i="7"/>
  <c r="Z509" i="7"/>
  <c r="I485" i="7"/>
  <c r="Z616" i="7"/>
  <c r="D8" i="7"/>
  <c r="N710" i="7"/>
  <c r="AE798" i="7"/>
  <c r="E295" i="7"/>
  <c r="Y517" i="7"/>
  <c r="P205" i="7"/>
  <c r="U255" i="7"/>
  <c r="Q655" i="7"/>
  <c r="T590" i="7"/>
  <c r="S824" i="7"/>
  <c r="R270" i="7"/>
  <c r="Z298" i="7"/>
  <c r="G587" i="7"/>
  <c r="L342" i="7"/>
  <c r="X16" i="7"/>
  <c r="L586" i="7"/>
  <c r="G479" i="7"/>
  <c r="X195" i="7"/>
  <c r="L778" i="7"/>
  <c r="G393" i="7"/>
  <c r="W718" i="7"/>
  <c r="X380" i="7"/>
  <c r="S486" i="7"/>
  <c r="AB112" i="7"/>
  <c r="T543" i="7"/>
  <c r="V651" i="7"/>
  <c r="AF487" i="7"/>
  <c r="W237" i="7"/>
  <c r="W579" i="7"/>
  <c r="E552" i="7"/>
  <c r="V168" i="7"/>
  <c r="U254" i="7"/>
  <c r="O241" i="7"/>
  <c r="AE434" i="7"/>
  <c r="U539" i="7"/>
  <c r="Y676" i="7"/>
  <c r="AD777" i="7"/>
  <c r="U541" i="7"/>
  <c r="J96" i="7"/>
  <c r="E31" i="7"/>
  <c r="AE768" i="7"/>
  <c r="AD436" i="7"/>
  <c r="O404" i="7"/>
  <c r="AE481" i="7"/>
  <c r="H62" i="7"/>
  <c r="Q661" i="7"/>
  <c r="V463" i="7"/>
  <c r="S255" i="7"/>
  <c r="Q380" i="7"/>
  <c r="Y778" i="7"/>
  <c r="J833" i="7"/>
  <c r="AC564" i="7"/>
  <c r="AC191" i="7"/>
  <c r="X485" i="7"/>
  <c r="AC369" i="7"/>
  <c r="U205" i="7"/>
  <c r="W695" i="7"/>
  <c r="U264" i="7"/>
  <c r="AD131" i="7"/>
  <c r="T320" i="7"/>
  <c r="N485" i="7"/>
  <c r="Q396" i="7"/>
  <c r="W345" i="7"/>
  <c r="X659" i="7"/>
  <c r="N626" i="7"/>
  <c r="X296" i="7"/>
  <c r="W588" i="7"/>
  <c r="N299" i="7"/>
  <c r="Q190" i="7"/>
  <c r="O788" i="7"/>
  <c r="O727" i="7"/>
  <c r="U52" i="7"/>
  <c r="Q601" i="7"/>
  <c r="C564" i="7"/>
  <c r="P241" i="7"/>
  <c r="H15" i="7"/>
  <c r="X28" i="7"/>
  <c r="Y520" i="7"/>
  <c r="I206" i="7"/>
  <c r="AA45" i="7"/>
  <c r="H145" i="7"/>
  <c r="J376" i="7"/>
  <c r="AB31" i="7"/>
  <c r="S6" i="7"/>
  <c r="W815" i="7"/>
  <c r="D149" i="7"/>
  <c r="P305" i="7"/>
  <c r="AB728" i="7"/>
  <c r="L307" i="7"/>
  <c r="AF134" i="7"/>
  <c r="T215" i="7"/>
  <c r="E746" i="7"/>
  <c r="Z221" i="7"/>
  <c r="S135" i="7"/>
  <c r="K204" i="7"/>
  <c r="V172" i="7"/>
  <c r="X529" i="7"/>
  <c r="D334" i="7"/>
  <c r="C169" i="7"/>
  <c r="Y326" i="7"/>
  <c r="J169" i="7"/>
  <c r="AD614" i="7"/>
  <c r="O485" i="7"/>
  <c r="AE234" i="7"/>
  <c r="N510" i="7"/>
  <c r="J249" i="7"/>
  <c r="F74" i="7"/>
  <c r="AE518" i="7"/>
  <c r="I575" i="7"/>
  <c r="Z323" i="7"/>
  <c r="Q164" i="7"/>
  <c r="T275" i="7"/>
  <c r="W639" i="7"/>
  <c r="AF654" i="7"/>
  <c r="B37" i="20"/>
  <c r="V603" i="7"/>
  <c r="V236" i="7"/>
  <c r="D606" i="7"/>
  <c r="W41" i="7"/>
  <c r="M150" i="7"/>
  <c r="AB663" i="7"/>
  <c r="H577" i="7"/>
  <c r="P324" i="7"/>
  <c r="P539" i="7"/>
  <c r="V803" i="7"/>
  <c r="AB506" i="7"/>
  <c r="L829" i="7"/>
  <c r="L540" i="7"/>
  <c r="Y779" i="7"/>
  <c r="Y60" i="7"/>
  <c r="X684" i="7"/>
  <c r="X75" i="7"/>
  <c r="O123" i="7"/>
  <c r="D809" i="7"/>
  <c r="W242" i="7"/>
  <c r="J756" i="7"/>
  <c r="G81" i="7"/>
  <c r="AE720" i="7"/>
  <c r="J799" i="7"/>
  <c r="N743" i="7"/>
  <c r="V288" i="7"/>
  <c r="F401" i="7"/>
  <c r="C581" i="7"/>
  <c r="J91" i="7"/>
  <c r="V312" i="7"/>
  <c r="AF707" i="7"/>
  <c r="J411" i="7"/>
  <c r="O764" i="7"/>
  <c r="G334" i="7"/>
  <c r="R375" i="7"/>
  <c r="E660" i="7"/>
  <c r="AA95" i="7"/>
  <c r="W40" i="7"/>
  <c r="P474" i="7"/>
  <c r="I269" i="7"/>
  <c r="N255" i="7"/>
  <c r="D273" i="7"/>
  <c r="H277" i="7"/>
  <c r="D389" i="7"/>
  <c r="K647" i="7"/>
  <c r="Q235" i="7"/>
  <c r="X201" i="7"/>
  <c r="H122" i="7"/>
  <c r="Q160" i="7"/>
  <c r="I366" i="7"/>
  <c r="G744" i="7"/>
  <c r="V434" i="7"/>
  <c r="T589" i="7"/>
  <c r="AD727" i="7"/>
  <c r="G567" i="7"/>
  <c r="W429" i="7"/>
  <c r="L571" i="7"/>
  <c r="AC54" i="7"/>
  <c r="W193" i="7"/>
  <c r="O235" i="7"/>
  <c r="AD616" i="7"/>
  <c r="V576" i="7"/>
  <c r="O251" i="7"/>
  <c r="AD266" i="7"/>
  <c r="AF694" i="7"/>
  <c r="O347" i="7"/>
  <c r="AF686" i="7"/>
  <c r="AB486" i="7"/>
  <c r="T39" i="7"/>
  <c r="G186" i="7"/>
  <c r="K297" i="7"/>
  <c r="AF85" i="7"/>
  <c r="J802" i="7"/>
  <c r="H540" i="7"/>
  <c r="N91" i="7"/>
  <c r="L276" i="7"/>
  <c r="X50" i="7"/>
  <c r="O434" i="7"/>
  <c r="AE160" i="7"/>
  <c r="AE186" i="7"/>
  <c r="AF529" i="7"/>
  <c r="Y274" i="7"/>
  <c r="I529" i="7"/>
  <c r="G796" i="7"/>
  <c r="X414" i="7"/>
  <c r="M693" i="7"/>
  <c r="L424" i="7"/>
  <c r="S695" i="7"/>
  <c r="Y609" i="7"/>
  <c r="AC534" i="7"/>
  <c r="K395" i="7"/>
  <c r="Y693" i="7"/>
  <c r="S511" i="7"/>
  <c r="J115" i="7"/>
  <c r="N739" i="7"/>
  <c r="Y271" i="7"/>
  <c r="Z40" i="7"/>
  <c r="Y811" i="7"/>
  <c r="J24" i="7"/>
  <c r="O761" i="7"/>
  <c r="L694" i="7"/>
  <c r="M539" i="7"/>
  <c r="H670" i="7"/>
  <c r="T641" i="7"/>
  <c r="E226" i="7"/>
  <c r="J578" i="7"/>
  <c r="S322" i="7"/>
  <c r="T624" i="7"/>
  <c r="X520" i="7"/>
  <c r="N368" i="7"/>
  <c r="AD305" i="7"/>
  <c r="AF810" i="7"/>
  <c r="AD499" i="7"/>
  <c r="AB635" i="7"/>
  <c r="H476" i="7"/>
  <c r="G131" i="7"/>
  <c r="U622" i="7"/>
  <c r="X62" i="7"/>
  <c r="AC81" i="7"/>
  <c r="N383" i="7"/>
  <c r="AB510" i="7"/>
  <c r="G614" i="7"/>
  <c r="G655" i="7"/>
  <c r="O21" i="7"/>
  <c r="J693" i="7"/>
  <c r="AC61" i="7"/>
  <c r="AE429" i="7"/>
  <c r="D56" i="7"/>
  <c r="Z564" i="7"/>
  <c r="M25" i="7"/>
  <c r="AF98" i="7"/>
  <c r="AA439" i="7"/>
  <c r="T154" i="7"/>
  <c r="E204" i="7"/>
  <c r="R553" i="7"/>
  <c r="U43" i="7"/>
  <c r="AB787" i="7"/>
  <c r="F584" i="7"/>
  <c r="D487" i="7"/>
  <c r="Z776" i="7"/>
  <c r="W447" i="7"/>
  <c r="AC42" i="7"/>
  <c r="AA500" i="7"/>
  <c r="V581" i="7"/>
  <c r="H465" i="7"/>
  <c r="M255" i="7"/>
  <c r="AD415" i="7"/>
  <c r="AE581" i="7"/>
  <c r="G231" i="7"/>
  <c r="L765" i="7"/>
  <c r="P237" i="7"/>
  <c r="N254" i="7"/>
  <c r="Z775" i="7"/>
  <c r="M88" i="7"/>
  <c r="AD579" i="7"/>
  <c r="P605" i="7"/>
  <c r="Q542" i="7"/>
  <c r="N204" i="7"/>
  <c r="Q636" i="7"/>
  <c r="U4" i="7"/>
  <c r="P600" i="7"/>
  <c r="T221" i="7"/>
  <c r="H714" i="7"/>
  <c r="V91" i="7"/>
  <c r="X577" i="7"/>
  <c r="AC726" i="7"/>
  <c r="X324" i="7"/>
  <c r="Q404" i="7"/>
  <c r="AA64" i="7"/>
  <c r="H334" i="7"/>
  <c r="T240" i="7"/>
  <c r="E348" i="7"/>
  <c r="K296" i="7"/>
  <c r="AC100" i="7"/>
  <c r="O787" i="7"/>
  <c r="I86" i="7"/>
  <c r="Q369" i="7"/>
  <c r="AD829" i="7"/>
  <c r="P661" i="7"/>
  <c r="S253" i="7"/>
  <c r="G785" i="7"/>
  <c r="S44" i="7"/>
  <c r="C800" i="7"/>
  <c r="H111" i="7"/>
  <c r="N695" i="7"/>
  <c r="N95" i="7"/>
  <c r="S90" i="7"/>
  <c r="V692" i="7"/>
  <c r="F392" i="7"/>
  <c r="J8" i="7"/>
  <c r="W324" i="7"/>
  <c r="AE718" i="7"/>
  <c r="S242" i="7"/>
  <c r="E549" i="7"/>
  <c r="R100" i="7"/>
  <c r="G216" i="7"/>
  <c r="T425" i="7"/>
  <c r="L341" i="7"/>
  <c r="AB591" i="7"/>
  <c r="U732" i="7"/>
  <c r="S297" i="7"/>
  <c r="AB150" i="7"/>
  <c r="T507" i="7"/>
  <c r="P243" i="7"/>
  <c r="G290" i="7"/>
  <c r="L340" i="7"/>
  <c r="R179" i="7"/>
  <c r="U133" i="7"/>
  <c r="G103" i="7"/>
  <c r="AA243" i="7"/>
  <c r="Z644" i="7"/>
  <c r="S18" i="7"/>
  <c r="R404" i="7"/>
  <c r="D721" i="7"/>
  <c r="O465" i="7"/>
  <c r="U520" i="7"/>
  <c r="O710" i="7"/>
  <c r="Z297" i="7"/>
  <c r="D62" i="36"/>
  <c r="AC164" i="7"/>
  <c r="W507" i="7"/>
  <c r="S781" i="7"/>
  <c r="E452" i="7"/>
  <c r="T54" i="7"/>
  <c r="AB101" i="7"/>
  <c r="M581" i="7"/>
  <c r="I670" i="7"/>
  <c r="S112" i="7"/>
  <c r="K368" i="7"/>
  <c r="T66" i="7"/>
  <c r="H649" i="7"/>
  <c r="W378" i="7"/>
  <c r="U487" i="7"/>
  <c r="J626" i="7"/>
  <c r="I425" i="7"/>
  <c r="AF464" i="7"/>
  <c r="I275" i="7"/>
  <c r="U762" i="7"/>
  <c r="P567" i="7"/>
  <c r="U434" i="7"/>
  <c r="J149" i="7"/>
  <c r="T613" i="7"/>
  <c r="L745" i="7"/>
  <c r="H374" i="7"/>
  <c r="Y446" i="7"/>
  <c r="Z270" i="7"/>
  <c r="N471" i="7"/>
  <c r="E415" i="7"/>
  <c r="H98" i="7"/>
  <c r="G90" i="7"/>
  <c r="Q695" i="7"/>
  <c r="AF224" i="7"/>
  <c r="G215" i="7"/>
  <c r="I409" i="7"/>
  <c r="P132" i="7"/>
  <c r="R356" i="7"/>
  <c r="Z403" i="7"/>
  <c r="T550" i="7"/>
  <c r="AB278" i="7"/>
  <c r="AD122" i="7"/>
  <c r="V301" i="7"/>
  <c r="S715" i="7"/>
  <c r="O778" i="7"/>
  <c r="AC319" i="7"/>
  <c r="I834" i="7"/>
  <c r="Z52" i="7"/>
  <c r="E523" i="7"/>
  <c r="V689" i="7"/>
  <c r="AE65" i="7"/>
  <c r="AF519" i="7"/>
  <c r="D115" i="7"/>
  <c r="AB505" i="7"/>
  <c r="Y300" i="7"/>
  <c r="M826" i="7"/>
  <c r="Y754" i="7"/>
  <c r="K593" i="7"/>
  <c r="E554" i="7"/>
  <c r="Q564" i="7"/>
  <c r="X453" i="7"/>
  <c r="AD300" i="7"/>
  <c r="Q558" i="7"/>
  <c r="O136" i="7"/>
  <c r="D580" i="7"/>
  <c r="AF59" i="7"/>
  <c r="F440" i="7"/>
  <c r="J487" i="7"/>
  <c r="C261" i="7"/>
  <c r="E794" i="7"/>
  <c r="AE347" i="7"/>
  <c r="E290" i="7"/>
  <c r="AD272" i="7"/>
  <c r="S126" i="7"/>
  <c r="O31" i="7"/>
  <c r="K192" i="7"/>
  <c r="O711" i="7"/>
  <c r="AC640" i="7"/>
  <c r="R437" i="7"/>
  <c r="AC400" i="7"/>
  <c r="L285" i="7"/>
  <c r="AB693" i="7"/>
  <c r="V733" i="7"/>
  <c r="C430" i="7"/>
  <c r="AF794" i="7"/>
  <c r="P75" i="7"/>
  <c r="AC649" i="7"/>
  <c r="AA741" i="7"/>
  <c r="AD364" i="7"/>
  <c r="J75" i="7"/>
  <c r="AA99" i="7"/>
  <c r="N365" i="7"/>
  <c r="O556" i="7"/>
  <c r="X116" i="7"/>
  <c r="N591" i="7"/>
  <c r="AC659" i="7"/>
  <c r="N164" i="7"/>
  <c r="Q487" i="7"/>
  <c r="U278" i="7"/>
  <c r="I540" i="7"/>
  <c r="N767" i="7"/>
  <c r="X295" i="7"/>
  <c r="W832" i="7"/>
  <c r="E428" i="7"/>
  <c r="V751" i="7"/>
  <c r="AA405" i="7"/>
  <c r="AC673" i="7"/>
  <c r="K159" i="7"/>
  <c r="V587" i="7"/>
  <c r="Y204" i="7"/>
  <c r="AA193" i="7"/>
  <c r="P708" i="7"/>
  <c r="T180" i="7"/>
  <c r="T788" i="7"/>
  <c r="R780" i="7"/>
  <c r="Q96" i="7"/>
  <c r="W249" i="7"/>
  <c r="J325" i="7"/>
  <c r="C781" i="7"/>
  <c r="Z566" i="7"/>
  <c r="H428" i="7"/>
  <c r="Q161" i="7"/>
  <c r="AF147" i="7"/>
  <c r="X308" i="7"/>
  <c r="M110" i="7"/>
  <c r="C58" i="36"/>
  <c r="W53" i="7"/>
  <c r="L291" i="7"/>
  <c r="Q156" i="7"/>
  <c r="H448" i="7"/>
  <c r="D137" i="7"/>
  <c r="W605" i="7"/>
  <c r="AE776" i="7"/>
  <c r="R346" i="7"/>
  <c r="O181" i="7"/>
  <c r="AC600" i="7"/>
  <c r="D9" i="7"/>
  <c r="T65" i="7"/>
  <c r="F381" i="7"/>
  <c r="S239" i="7"/>
  <c r="S179" i="7"/>
  <c r="C343" i="7"/>
  <c r="AD539" i="7"/>
  <c r="H838" i="7"/>
  <c r="U729" i="7"/>
  <c r="Q44" i="7"/>
  <c r="Q298" i="7"/>
  <c r="I294" i="7"/>
  <c r="N393" i="7"/>
  <c r="W587" i="7"/>
  <c r="M709" i="7"/>
  <c r="O519" i="7"/>
  <c r="C181" i="7"/>
  <c r="AD218" i="7"/>
  <c r="H136" i="7"/>
  <c r="F625" i="7"/>
  <c r="R191" i="7"/>
  <c r="U183" i="7"/>
  <c r="J813" i="7"/>
  <c r="T191" i="7"/>
  <c r="V657" i="7"/>
  <c r="U470" i="7"/>
  <c r="T78" i="7"/>
  <c r="AF102" i="7"/>
  <c r="F435" i="7"/>
  <c r="M822" i="7"/>
  <c r="N732" i="7"/>
  <c r="AC312" i="7"/>
  <c r="M68" i="7"/>
  <c r="X716" i="7"/>
  <c r="R290" i="7"/>
  <c r="W284" i="7"/>
  <c r="AC590" i="7"/>
  <c r="Z707" i="7"/>
  <c r="S731" i="7"/>
  <c r="H11" i="7"/>
  <c r="J76" i="7"/>
  <c r="H832" i="7"/>
  <c r="I51" i="7"/>
  <c r="AA670" i="7"/>
  <c r="AE369" i="7"/>
  <c r="C585" i="7"/>
  <c r="Y681" i="7"/>
  <c r="Z109" i="7"/>
  <c r="G610" i="7"/>
  <c r="S7" i="7"/>
  <c r="D65" i="36"/>
  <c r="AE833" i="7"/>
  <c r="R149" i="7"/>
  <c r="G285" i="7"/>
  <c r="R199" i="7"/>
  <c r="V438" i="7"/>
  <c r="W269" i="7"/>
  <c r="L519" i="7"/>
  <c r="AF124" i="7"/>
  <c r="G791" i="7"/>
  <c r="E291" i="7"/>
  <c r="V495" i="7"/>
  <c r="O160" i="7"/>
  <c r="AE717" i="7"/>
  <c r="H255" i="7"/>
  <c r="AB90" i="7"/>
  <c r="T383" i="7"/>
  <c r="Z390" i="7"/>
  <c r="W148" i="7"/>
  <c r="O156" i="7"/>
  <c r="C336" i="7"/>
  <c r="AB299" i="7"/>
  <c r="K554" i="7"/>
  <c r="L189" i="7"/>
  <c r="AC576" i="7"/>
  <c r="E498" i="7"/>
  <c r="W234" i="7"/>
  <c r="AC625" i="7"/>
  <c r="W696" i="7"/>
  <c r="M230" i="7"/>
  <c r="AD269" i="7"/>
  <c r="J288" i="7"/>
  <c r="R81" i="7"/>
  <c r="N714" i="7"/>
  <c r="AC694" i="7"/>
  <c r="Z444" i="7"/>
  <c r="V354" i="7"/>
  <c r="O639" i="7"/>
  <c r="W124" i="7"/>
  <c r="S743" i="7"/>
  <c r="G26" i="7"/>
  <c r="U135" i="7"/>
  <c r="AB167" i="7"/>
  <c r="P505" i="7"/>
  <c r="J354" i="7"/>
  <c r="M259" i="7"/>
  <c r="Q689" i="7"/>
  <c r="AF297" i="7"/>
  <c r="S835" i="7"/>
  <c r="Y147" i="7"/>
  <c r="U705" i="7"/>
  <c r="V551" i="7"/>
  <c r="T342" i="7"/>
  <c r="X126" i="7"/>
  <c r="O27" i="7"/>
  <c r="I648" i="7"/>
  <c r="S623" i="7"/>
  <c r="P532" i="7"/>
  <c r="AE39" i="7"/>
  <c r="AD516" i="7"/>
  <c r="Z786" i="7"/>
  <c r="AE611" i="7"/>
  <c r="R160" i="7"/>
  <c r="G602" i="7"/>
  <c r="N7" i="7"/>
  <c r="Y130" i="7"/>
  <c r="U499" i="7"/>
  <c r="AA202" i="7"/>
  <c r="V333" i="7"/>
  <c r="N89" i="7"/>
  <c r="M120" i="7"/>
  <c r="D501" i="7"/>
  <c r="R62" i="7"/>
  <c r="H216" i="7"/>
  <c r="V345" i="7"/>
  <c r="O56" i="7"/>
  <c r="AD376" i="7"/>
  <c r="H55" i="7"/>
  <c r="G533" i="7"/>
  <c r="D383" i="7"/>
  <c r="D763" i="7"/>
  <c r="E820" i="7"/>
  <c r="AA532" i="7"/>
  <c r="Z672" i="7"/>
  <c r="P168" i="7"/>
  <c r="D674" i="7"/>
  <c r="AD156" i="7"/>
  <c r="D521" i="7"/>
  <c r="AA167" i="7"/>
  <c r="P412" i="7"/>
  <c r="J602" i="7"/>
  <c r="W673" i="7"/>
  <c r="P39" i="7"/>
  <c r="V601" i="7"/>
  <c r="S615" i="7"/>
  <c r="N450" i="7"/>
  <c r="W683" i="7"/>
  <c r="D329" i="7"/>
  <c r="E475" i="7"/>
  <c r="L439" i="7"/>
  <c r="K113" i="7"/>
  <c r="AF395" i="7"/>
  <c r="S335" i="7"/>
  <c r="P101" i="7"/>
  <c r="E586" i="7"/>
  <c r="F226" i="7"/>
  <c r="U389" i="7"/>
  <c r="J311" i="7"/>
  <c r="AE662" i="7"/>
  <c r="E601" i="7"/>
  <c r="W390" i="7"/>
  <c r="R606" i="7"/>
  <c r="AD193" i="7"/>
  <c r="AF498" i="7"/>
  <c r="L801" i="7"/>
  <c r="AF789" i="7"/>
  <c r="AC498" i="7"/>
  <c r="D347" i="7"/>
  <c r="P504" i="7"/>
  <c r="AF791" i="7"/>
  <c r="Y214" i="7"/>
  <c r="W494" i="7"/>
  <c r="U155" i="7"/>
  <c r="Y616" i="7"/>
  <c r="F716" i="7"/>
  <c r="F539" i="7"/>
  <c r="E567" i="7"/>
  <c r="J836" i="7"/>
  <c r="I584" i="7"/>
  <c r="AB160" i="7"/>
  <c r="AF290" i="7"/>
  <c r="AD826" i="7"/>
  <c r="M754" i="7"/>
  <c r="AA613" i="7"/>
  <c r="V637" i="7"/>
  <c r="P43" i="7"/>
  <c r="N144" i="7"/>
  <c r="F766" i="7"/>
  <c r="N403" i="7"/>
  <c r="AF592" i="7"/>
  <c r="AF821" i="7"/>
  <c r="R650" i="7"/>
  <c r="E536" i="7"/>
  <c r="K42" i="7"/>
  <c r="J116" i="7"/>
  <c r="T123" i="7"/>
  <c r="D605" i="7"/>
  <c r="G369" i="7"/>
  <c r="W446" i="7"/>
  <c r="P648" i="7"/>
  <c r="N796" i="7"/>
  <c r="Q322" i="7"/>
  <c r="AF50" i="7"/>
  <c r="AF603" i="7"/>
  <c r="Y84" i="7"/>
  <c r="P284" i="7"/>
  <c r="J601" i="7"/>
  <c r="N682" i="7"/>
  <c r="K592" i="7"/>
  <c r="F550" i="7"/>
  <c r="H54" i="7"/>
  <c r="S589" i="7"/>
  <c r="M266" i="7"/>
  <c r="M515" i="7"/>
  <c r="P622" i="7"/>
  <c r="G672" i="7"/>
  <c r="W453" i="7"/>
  <c r="U507" i="7"/>
  <c r="Y227" i="7"/>
  <c r="AA496" i="7"/>
  <c r="S354" i="7"/>
  <c r="AB494" i="7"/>
  <c r="AE707" i="7"/>
  <c r="AC516" i="7"/>
  <c r="I427" i="7"/>
  <c r="T218" i="7"/>
  <c r="AD680" i="7"/>
  <c r="AF311" i="7"/>
  <c r="R575" i="7"/>
  <c r="X710" i="7"/>
  <c r="AC729" i="7"/>
  <c r="O309" i="7"/>
  <c r="L239" i="7"/>
  <c r="Z383" i="7"/>
  <c r="L638" i="7"/>
  <c r="AF391" i="7"/>
  <c r="K775" i="7"/>
  <c r="I90" i="7"/>
  <c r="G277" i="7"/>
  <c r="L65" i="7"/>
  <c r="C20" i="7"/>
  <c r="U624" i="7"/>
  <c r="K62" i="7"/>
  <c r="F743" i="7"/>
  <c r="K154" i="7"/>
  <c r="AD59" i="7"/>
  <c r="W551" i="7"/>
  <c r="H698" i="7"/>
  <c r="AC801" i="7"/>
  <c r="P26" i="7"/>
  <c r="Z276" i="7"/>
  <c r="V85" i="7"/>
  <c r="N170" i="7"/>
  <c r="P260" i="7"/>
  <c r="AA707" i="7"/>
  <c r="Y164" i="7"/>
  <c r="U333" i="7"/>
  <c r="AB10" i="7"/>
  <c r="O200" i="7"/>
  <c r="AC523" i="7"/>
  <c r="S568" i="7"/>
  <c r="E56" i="36"/>
  <c r="H8" i="7"/>
  <c r="Y551" i="7"/>
  <c r="W836" i="7"/>
  <c r="AB550" i="7"/>
  <c r="AC708" i="7"/>
  <c r="S290" i="7"/>
  <c r="T716" i="7"/>
  <c r="F659" i="7"/>
  <c r="S658" i="7"/>
  <c r="AB97" i="7"/>
  <c r="Q300" i="7"/>
  <c r="AB88" i="7"/>
  <c r="AF130" i="7"/>
  <c r="N558" i="7"/>
  <c r="V673" i="7"/>
  <c r="C400" i="7"/>
  <c r="AD111" i="7"/>
  <c r="H835" i="7"/>
  <c r="G729" i="7"/>
  <c r="T404" i="7"/>
  <c r="AB249" i="7"/>
  <c r="E615" i="7"/>
  <c r="V558" i="7"/>
  <c r="B74" i="20"/>
  <c r="N269" i="7"/>
  <c r="V284" i="7"/>
  <c r="I532" i="7"/>
  <c r="Z543" i="7"/>
  <c r="Y368" i="7"/>
  <c r="E297" i="7"/>
  <c r="F480" i="7"/>
  <c r="W166" i="7"/>
  <c r="Q359" i="7"/>
  <c r="AB812" i="7"/>
  <c r="C724" i="7"/>
  <c r="S120" i="7"/>
  <c r="K59" i="7"/>
  <c r="H550" i="7"/>
  <c r="M238" i="7"/>
  <c r="K120" i="7"/>
  <c r="J296" i="7"/>
  <c r="AC764" i="7"/>
  <c r="P341" i="7"/>
  <c r="Y587" i="7"/>
  <c r="AB644" i="7"/>
  <c r="AD11" i="7"/>
  <c r="L779" i="7"/>
  <c r="D728" i="7"/>
  <c r="B73" i="20"/>
  <c r="L115" i="7"/>
  <c r="W787" i="7"/>
  <c r="AD763" i="7"/>
  <c r="F166" i="7"/>
  <c r="G346" i="7"/>
  <c r="F586" i="7"/>
  <c r="AE799" i="7"/>
  <c r="R569" i="7"/>
  <c r="U51" i="7"/>
  <c r="T580" i="7"/>
  <c r="L581" i="7"/>
  <c r="AB425" i="7"/>
  <c r="AB800" i="7"/>
  <c r="F418" i="7"/>
  <c r="H627" i="7"/>
  <c r="J641" i="7"/>
  <c r="M593" i="7"/>
  <c r="P184" i="7"/>
  <c r="U709" i="7"/>
  <c r="AE226" i="7"/>
  <c r="AF364" i="7"/>
  <c r="S98" i="7"/>
  <c r="J558" i="7"/>
  <c r="L821" i="7"/>
  <c r="O555" i="7"/>
  <c r="Y558" i="7"/>
  <c r="T801" i="7"/>
  <c r="C87" i="7"/>
  <c r="E785" i="7"/>
  <c r="F628" i="7"/>
  <c r="H110" i="7"/>
  <c r="AF356" i="7"/>
  <c r="Z220" i="7"/>
  <c r="G504" i="7"/>
  <c r="J193" i="7"/>
  <c r="O693" i="7"/>
  <c r="F382" i="7"/>
  <c r="AF404" i="7"/>
  <c r="R689" i="7"/>
  <c r="H692" i="7"/>
  <c r="D158" i="7"/>
  <c r="E641" i="7"/>
  <c r="T330" i="7"/>
  <c r="AA204" i="7"/>
  <c r="G296" i="7"/>
  <c r="T311" i="7"/>
  <c r="F190" i="7"/>
  <c r="S463" i="7"/>
  <c r="G266" i="7"/>
  <c r="C765" i="7"/>
  <c r="P29" i="7"/>
  <c r="V567" i="7"/>
  <c r="I510" i="7"/>
  <c r="X205" i="7"/>
  <c r="C374" i="7"/>
  <c r="N133" i="7"/>
  <c r="F447" i="7"/>
  <c r="AC416" i="7"/>
  <c r="T205" i="7"/>
  <c r="AC46" i="7"/>
  <c r="K755" i="7"/>
  <c r="R749" i="7"/>
  <c r="L416" i="7"/>
  <c r="T263" i="7"/>
  <c r="N483" i="7"/>
  <c r="S729" i="7"/>
  <c r="E767" i="7"/>
  <c r="C99" i="7"/>
  <c r="H445" i="7"/>
  <c r="P220" i="7"/>
  <c r="P8" i="7"/>
  <c r="C833" i="7"/>
  <c r="F125" i="7"/>
  <c r="V536" i="7"/>
  <c r="H483" i="7"/>
  <c r="F427" i="7"/>
  <c r="I591" i="7"/>
  <c r="Z693" i="7"/>
  <c r="H381" i="7"/>
  <c r="M816" i="7"/>
  <c r="F658" i="7"/>
  <c r="T204" i="7"/>
  <c r="E718" i="7"/>
  <c r="S219" i="7"/>
  <c r="S235" i="7"/>
  <c r="F624" i="7"/>
  <c r="I295" i="7"/>
  <c r="Z56" i="7"/>
  <c r="J717" i="7"/>
  <c r="N756" i="7"/>
  <c r="O623" i="7"/>
  <c r="H36" i="36"/>
  <c r="D776" i="7"/>
  <c r="V253" i="7"/>
  <c r="AA724" i="7"/>
  <c r="AD704" i="7"/>
  <c r="N8" i="7"/>
  <c r="AB584" i="7"/>
  <c r="W333" i="7"/>
  <c r="S431" i="7"/>
  <c r="D438" i="7"/>
  <c r="P181" i="7"/>
  <c r="G447" i="7"/>
  <c r="P786" i="7"/>
  <c r="Y396" i="7"/>
  <c r="S799" i="7"/>
  <c r="Z718" i="7"/>
  <c r="AF334" i="7"/>
  <c r="T216" i="7"/>
  <c r="R121" i="7"/>
  <c r="AD5" i="7"/>
  <c r="AD183" i="7"/>
  <c r="K529" i="7"/>
  <c r="AB103" i="7"/>
  <c r="U323" i="7"/>
  <c r="AF228" i="7"/>
  <c r="R393" i="7"/>
  <c r="D81" i="7"/>
  <c r="T172" i="7"/>
  <c r="G41" i="7"/>
  <c r="D425" i="7"/>
  <c r="AF20" i="7"/>
  <c r="Y751" i="7"/>
  <c r="Q182" i="7"/>
  <c r="R764" i="7"/>
  <c r="C690" i="7"/>
  <c r="U833" i="7"/>
  <c r="Y219" i="7"/>
  <c r="D724" i="7"/>
  <c r="P645" i="7"/>
  <c r="U169" i="7"/>
  <c r="AC627" i="7"/>
  <c r="AF801" i="7"/>
  <c r="AE517" i="7"/>
  <c r="G309" i="7"/>
  <c r="P756" i="7"/>
  <c r="H431" i="7"/>
  <c r="Y207" i="7"/>
  <c r="T15" i="7"/>
  <c r="W532" i="7"/>
  <c r="Y406" i="7"/>
  <c r="V60" i="7"/>
  <c r="P369" i="7"/>
  <c r="Q167" i="7"/>
  <c r="C684" i="7"/>
  <c r="L739" i="7"/>
  <c r="Q500" i="7"/>
  <c r="C415" i="7"/>
  <c r="K501" i="7"/>
  <c r="U670" i="7"/>
  <c r="T612" i="7"/>
  <c r="H75" i="7"/>
  <c r="P374" i="7"/>
  <c r="V486" i="7"/>
  <c r="V238" i="7"/>
  <c r="S402" i="7"/>
  <c r="AE487" i="7"/>
  <c r="C557" i="7"/>
  <c r="I56" i="7"/>
  <c r="AD167" i="7"/>
  <c r="F278" i="7"/>
  <c r="I290" i="7"/>
  <c r="H658" i="7"/>
  <c r="AB208" i="7"/>
  <c r="G9" i="7"/>
  <c r="K252" i="7"/>
  <c r="I729" i="7"/>
  <c r="M786" i="7"/>
  <c r="M125" i="7"/>
  <c r="AB437" i="7"/>
  <c r="AE586" i="7"/>
  <c r="S592" i="7"/>
  <c r="S449" i="7"/>
  <c r="I495" i="7"/>
  <c r="C100" i="7"/>
  <c r="G264" i="7"/>
  <c r="V761" i="7"/>
  <c r="AE406" i="7"/>
  <c r="S451" i="7"/>
  <c r="AF750" i="7"/>
  <c r="I164" i="7"/>
  <c r="U228" i="7"/>
  <c r="AA835" i="7"/>
  <c r="Y225" i="7"/>
  <c r="Y568" i="7"/>
  <c r="AE383" i="7"/>
  <c r="AA679" i="7"/>
  <c r="H836" i="7"/>
  <c r="AF623" i="7"/>
  <c r="P540" i="7"/>
  <c r="AE486" i="7"/>
  <c r="L157" i="7"/>
  <c r="AF486" i="7"/>
  <c r="I382" i="7"/>
  <c r="X366" i="7"/>
  <c r="AC531" i="7"/>
  <c r="S97" i="7"/>
  <c r="F59" i="36"/>
  <c r="AD536" i="7"/>
  <c r="N435" i="7"/>
  <c r="V330" i="7"/>
  <c r="K571" i="7"/>
  <c r="AA461" i="7"/>
  <c r="S813" i="7"/>
  <c r="J710" i="7"/>
  <c r="Z171" i="7"/>
  <c r="J391" i="7"/>
  <c r="M404" i="7"/>
  <c r="I637" i="7"/>
  <c r="AB708" i="7"/>
  <c r="H619" i="7"/>
  <c r="F605" i="7"/>
  <c r="C77" i="7"/>
  <c r="AD194" i="7"/>
  <c r="U791" i="7"/>
  <c r="C205" i="7"/>
  <c r="R21" i="7"/>
  <c r="P185" i="7"/>
  <c r="C11" i="7"/>
  <c r="S91" i="7"/>
  <c r="X620" i="7"/>
  <c r="AE651" i="7"/>
  <c r="P122" i="7"/>
  <c r="Z418" i="7"/>
  <c r="D555" i="7"/>
  <c r="E800" i="7"/>
  <c r="D18" i="7"/>
  <c r="T648" i="7"/>
  <c r="AC689" i="7"/>
  <c r="T369" i="7"/>
  <c r="R403" i="7"/>
  <c r="D531" i="7"/>
  <c r="F27" i="7"/>
  <c r="H329" i="7"/>
  <c r="M437" i="7"/>
  <c r="V75" i="7"/>
  <c r="AE439" i="7"/>
  <c r="U54" i="7"/>
  <c r="U234" i="7"/>
  <c r="J766" i="7"/>
  <c r="L803" i="7"/>
  <c r="AE673" i="7"/>
  <c r="O508" i="7"/>
  <c r="W94" i="7"/>
  <c r="S586" i="7"/>
  <c r="I739" i="7"/>
  <c r="S555" i="7"/>
  <c r="S379" i="7"/>
  <c r="Z584" i="7"/>
  <c r="Q68" i="7"/>
  <c r="S698" i="7"/>
  <c r="K98" i="7"/>
  <c r="E740" i="7"/>
  <c r="Z321" i="7"/>
  <c r="D208" i="7"/>
  <c r="AE509" i="7"/>
  <c r="U81" i="7"/>
  <c r="H79" i="7"/>
  <c r="B27" i="20"/>
  <c r="AF470" i="7"/>
  <c r="AD707" i="7"/>
  <c r="L144" i="7"/>
  <c r="X509" i="7"/>
  <c r="J556" i="7"/>
  <c r="AE428" i="7"/>
  <c r="AE600" i="7"/>
  <c r="K439" i="7"/>
  <c r="D134" i="7"/>
  <c r="AA6" i="7"/>
  <c r="C791" i="7"/>
  <c r="M231" i="7"/>
  <c r="C23" i="36"/>
  <c r="R263" i="7"/>
  <c r="AE122" i="7"/>
  <c r="I63" i="7"/>
  <c r="H49" i="7"/>
  <c r="T270" i="7"/>
  <c r="L726" i="7"/>
  <c r="Q791" i="7"/>
  <c r="T830" i="7"/>
  <c r="G329" i="7"/>
  <c r="AD40" i="7"/>
  <c r="AB235" i="7"/>
  <c r="L121" i="7"/>
  <c r="E192" i="7"/>
  <c r="Q240" i="7"/>
  <c r="Y356" i="7"/>
  <c r="J612" i="7"/>
  <c r="J479" i="7"/>
  <c r="AF354" i="7"/>
  <c r="AF410" i="7"/>
  <c r="J229" i="7"/>
  <c r="Z110" i="7"/>
  <c r="X180" i="7"/>
  <c r="C671" i="7"/>
  <c r="P99" i="7"/>
  <c r="H184" i="7"/>
  <c r="P203" i="7"/>
  <c r="AD19" i="7"/>
  <c r="AE147" i="7"/>
  <c r="AC309" i="7"/>
  <c r="H37" i="36"/>
  <c r="K358" i="7"/>
  <c r="K487" i="7"/>
  <c r="Y185" i="7"/>
  <c r="M446" i="7"/>
  <c r="W167" i="7"/>
  <c r="AE300" i="7"/>
  <c r="C523" i="7"/>
  <c r="D218" i="7"/>
  <c r="N74" i="7"/>
  <c r="AF611" i="7"/>
  <c r="Y76" i="7"/>
  <c r="C289" i="7"/>
  <c r="R721" i="7"/>
  <c r="V795" i="7"/>
  <c r="C286" i="7"/>
  <c r="P507" i="7"/>
  <c r="AD789" i="7"/>
  <c r="AD501" i="7"/>
  <c r="AA682" i="7"/>
  <c r="X410" i="7"/>
  <c r="R417" i="7"/>
  <c r="R287" i="7"/>
  <c r="R460" i="7"/>
  <c r="M514" i="7"/>
  <c r="P383" i="7"/>
  <c r="G207" i="7"/>
  <c r="AD488" i="7"/>
  <c r="AF366" i="7"/>
  <c r="N539" i="7"/>
  <c r="O55" i="7"/>
  <c r="K312" i="7"/>
  <c r="C472" i="7"/>
  <c r="K453" i="7"/>
  <c r="W484" i="7"/>
  <c r="M599" i="7"/>
  <c r="H837" i="7"/>
  <c r="O231" i="7"/>
  <c r="N225" i="7"/>
  <c r="X469" i="7"/>
  <c r="D75" i="7"/>
  <c r="G307" i="7"/>
  <c r="E366" i="7"/>
  <c r="G20" i="7"/>
  <c r="V424" i="7"/>
  <c r="Z205" i="7"/>
  <c r="Q321" i="7"/>
  <c r="F86" i="7"/>
  <c r="H365" i="7"/>
  <c r="U65" i="7"/>
  <c r="K179" i="7"/>
  <c r="Q609" i="7"/>
  <c r="X383" i="7"/>
  <c r="AB402" i="7"/>
  <c r="U63" i="7"/>
  <c r="N693" i="7"/>
  <c r="J709" i="7"/>
  <c r="AE265" i="7"/>
  <c r="H694" i="7"/>
  <c r="F585" i="7"/>
  <c r="F574" i="7"/>
  <c r="X590" i="7"/>
  <c r="Z67" i="7"/>
  <c r="Z366" i="7"/>
  <c r="N238" i="7"/>
  <c r="X801" i="7"/>
  <c r="L396" i="7"/>
  <c r="T482" i="7"/>
  <c r="M574" i="7"/>
  <c r="S203" i="7"/>
  <c r="T588" i="7"/>
  <c r="AD567" i="7"/>
  <c r="I448" i="7"/>
  <c r="N752" i="7"/>
  <c r="S101" i="7"/>
  <c r="L833" i="7"/>
  <c r="G62" i="36"/>
  <c r="AB706" i="7"/>
  <c r="W120" i="7"/>
  <c r="Z336" i="7"/>
  <c r="T684" i="7"/>
  <c r="Q130" i="7"/>
  <c r="V125" i="7"/>
  <c r="AB659" i="7"/>
  <c r="AE626" i="7"/>
  <c r="M601" i="7"/>
  <c r="S809" i="7"/>
  <c r="G102" i="7"/>
  <c r="AE674" i="7"/>
  <c r="G428" i="7"/>
  <c r="C552" i="7"/>
  <c r="W170" i="7"/>
  <c r="J261" i="7"/>
  <c r="C405" i="7"/>
  <c r="F406" i="7"/>
  <c r="T662" i="7"/>
  <c r="AB463" i="7"/>
  <c r="D160" i="7"/>
  <c r="G242" i="7"/>
  <c r="Z576" i="7"/>
  <c r="Q27" i="7"/>
  <c r="I261" i="7"/>
  <c r="Z535" i="7"/>
  <c r="AA308" i="7"/>
  <c r="G564" i="7"/>
  <c r="L8" i="7"/>
  <c r="O265" i="7"/>
  <c r="K473" i="7"/>
  <c r="C94" i="7"/>
  <c r="V705" i="7"/>
  <c r="N305" i="7"/>
  <c r="E24" i="7"/>
  <c r="AB287" i="7"/>
  <c r="S164" i="7"/>
  <c r="Z649" i="7"/>
  <c r="F784" i="7"/>
  <c r="G691" i="7"/>
  <c r="D588" i="7"/>
  <c r="E180" i="7"/>
  <c r="X697" i="7"/>
  <c r="I487" i="7"/>
  <c r="N811" i="7"/>
  <c r="Q801" i="7"/>
  <c r="L159" i="7"/>
  <c r="O544" i="7"/>
  <c r="E741" i="7"/>
  <c r="F53" i="7"/>
  <c r="H253" i="7"/>
  <c r="D255" i="7"/>
  <c r="C17" i="7"/>
  <c r="I345" i="7"/>
  <c r="J465" i="7"/>
  <c r="AB171" i="7"/>
  <c r="P154" i="7"/>
  <c r="AC62" i="7"/>
  <c r="K838" i="7"/>
  <c r="I621" i="7"/>
  <c r="AA453" i="7"/>
  <c r="F241" i="7"/>
  <c r="W173" i="7"/>
  <c r="L30" i="7"/>
  <c r="K463" i="7"/>
  <c r="T414" i="7"/>
  <c r="X715" i="7"/>
  <c r="T680" i="7"/>
  <c r="E235" i="7"/>
  <c r="F621" i="7"/>
  <c r="X586" i="7"/>
  <c r="W749" i="7"/>
  <c r="AE297" i="7"/>
  <c r="AE779" i="7"/>
  <c r="Q290" i="7"/>
  <c r="V156" i="7"/>
  <c r="P138" i="7"/>
  <c r="AB236" i="7"/>
  <c r="R24" i="7"/>
  <c r="AE641" i="7"/>
  <c r="J553" i="7"/>
  <c r="N750" i="7"/>
  <c r="AE235" i="7"/>
  <c r="AF99" i="7"/>
  <c r="D378" i="7"/>
  <c r="Z333" i="7"/>
  <c r="AA705" i="7"/>
  <c r="S344" i="7"/>
  <c r="E56" i="7"/>
  <c r="R254" i="7"/>
  <c r="Q716" i="7"/>
  <c r="R11" i="7"/>
  <c r="AC765" i="7"/>
  <c r="N400" i="7"/>
  <c r="S434" i="7"/>
  <c r="AB24" i="7"/>
  <c r="AC549" i="7"/>
  <c r="B14" i="20"/>
  <c r="V837" i="7"/>
  <c r="E752" i="7"/>
  <c r="AC651" i="7"/>
  <c r="C522" i="7"/>
  <c r="H676" i="7"/>
  <c r="I250" i="7"/>
  <c r="AB721" i="7"/>
  <c r="D821" i="7"/>
  <c r="W462" i="7"/>
  <c r="T620" i="7"/>
  <c r="E64" i="7"/>
  <c r="AF307" i="7"/>
  <c r="AE393" i="7"/>
  <c r="E546" i="7"/>
  <c r="C453" i="7"/>
  <c r="AD603" i="7"/>
  <c r="AD822" i="7"/>
  <c r="AE460" i="7"/>
  <c r="Y501" i="7"/>
  <c r="T94" i="7"/>
  <c r="Q9" i="7"/>
  <c r="W762" i="7"/>
  <c r="C574" i="7"/>
  <c r="K214" i="7"/>
  <c r="T679" i="7"/>
  <c r="J392" i="7"/>
  <c r="Q202" i="7"/>
  <c r="X438" i="7"/>
  <c r="AA497" i="7"/>
  <c r="E149" i="7"/>
  <c r="AE201" i="7"/>
  <c r="AA576" i="7"/>
  <c r="AC147" i="7"/>
  <c r="P789" i="7"/>
  <c r="O781" i="7"/>
  <c r="AA704" i="7"/>
  <c r="P191" i="7"/>
  <c r="T787" i="7"/>
  <c r="E836" i="7"/>
  <c r="E60" i="7"/>
  <c r="AE448" i="7"/>
  <c r="W323" i="7"/>
  <c r="S220" i="7"/>
  <c r="Y648" i="7"/>
  <c r="J550" i="7"/>
  <c r="J358" i="7"/>
  <c r="F775" i="7"/>
  <c r="H330" i="7"/>
  <c r="N341" i="7"/>
  <c r="AA725" i="7"/>
  <c r="Y488" i="7"/>
  <c r="Q574" i="7"/>
  <c r="AF240" i="7"/>
  <c r="Y125" i="7"/>
  <c r="Q730" i="7"/>
  <c r="S628" i="7"/>
  <c r="I488" i="7"/>
  <c r="R586" i="7"/>
  <c r="V768" i="7"/>
  <c r="AE482" i="7"/>
  <c r="AA131" i="7"/>
  <c r="V304" i="7"/>
  <c r="M149" i="7"/>
  <c r="V650" i="7"/>
  <c r="W179" i="7"/>
  <c r="C130" i="7"/>
  <c r="E516" i="7"/>
  <c r="E61" i="7"/>
  <c r="Q335" i="7"/>
  <c r="O146" i="7"/>
  <c r="L707" i="7"/>
  <c r="E224" i="7"/>
  <c r="L452" i="7"/>
  <c r="L68" i="7"/>
  <c r="Y637" i="7"/>
  <c r="V205" i="7"/>
  <c r="K690" i="7"/>
  <c r="AC620" i="7"/>
  <c r="I405" i="7"/>
  <c r="AE532" i="7"/>
  <c r="C725" i="7"/>
  <c r="T269" i="7"/>
  <c r="C461" i="7"/>
  <c r="AF730" i="7"/>
  <c r="H305" i="7"/>
  <c r="AA684" i="7"/>
  <c r="O497" i="7"/>
  <c r="G287" i="7"/>
  <c r="I822" i="7"/>
  <c r="Z100" i="7"/>
  <c r="V39" i="7"/>
  <c r="L370" i="7"/>
  <c r="AB750" i="7"/>
  <c r="AC795" i="7"/>
  <c r="W645" i="7"/>
  <c r="AE357" i="7"/>
  <c r="Q660" i="7"/>
  <c r="U727" i="7"/>
  <c r="O749" i="7"/>
  <c r="L752" i="7"/>
  <c r="P761" i="7"/>
  <c r="P394" i="7"/>
  <c r="L375" i="7"/>
  <c r="V324" i="7"/>
  <c r="Z96" i="7"/>
  <c r="X411" i="7"/>
  <c r="C425" i="7"/>
  <c r="Z26" i="7"/>
  <c r="G697" i="7"/>
  <c r="Q158" i="7"/>
  <c r="AC27" i="7"/>
  <c r="W799" i="7"/>
  <c r="J405" i="7"/>
  <c r="W517" i="7"/>
  <c r="Q517" i="7"/>
  <c r="AD89" i="7"/>
  <c r="V684" i="7"/>
  <c r="O823" i="7"/>
  <c r="D717" i="7"/>
  <c r="Z838" i="7"/>
  <c r="Y158" i="7"/>
  <c r="Y182" i="7"/>
  <c r="C540" i="7"/>
  <c r="Z706" i="7"/>
  <c r="V451" i="7"/>
  <c r="Z285" i="7"/>
  <c r="J544" i="7"/>
  <c r="X836" i="7"/>
  <c r="D654" i="7"/>
  <c r="M42" i="7"/>
  <c r="S634" i="7"/>
  <c r="C578" i="7"/>
  <c r="O366" i="7"/>
  <c r="U765" i="7"/>
  <c r="O775" i="7"/>
  <c r="U99" i="7"/>
  <c r="P466" i="7"/>
  <c r="X235" i="7"/>
  <c r="N215" i="7"/>
  <c r="G391" i="7"/>
  <c r="Y165" i="7"/>
  <c r="T675" i="7"/>
  <c r="F616" i="7"/>
  <c r="W461" i="7"/>
  <c r="T138" i="7"/>
  <c r="N519" i="7"/>
  <c r="D814" i="7"/>
  <c r="AD718" i="7"/>
  <c r="AB28" i="7"/>
  <c r="I483" i="7"/>
  <c r="K428" i="7"/>
  <c r="L683" i="7"/>
  <c r="N785" i="7"/>
  <c r="AB532" i="7"/>
  <c r="C39" i="7"/>
  <c r="Y729" i="7"/>
  <c r="Z216" i="7"/>
  <c r="O110" i="7"/>
  <c r="G136" i="7"/>
  <c r="K53" i="7"/>
  <c r="K301" i="7"/>
  <c r="O51" i="7"/>
  <c r="S79" i="7"/>
  <c r="C530" i="7"/>
  <c r="E580" i="7"/>
  <c r="P545" i="7"/>
  <c r="M95" i="7"/>
  <c r="V15" i="7"/>
  <c r="P800" i="7"/>
  <c r="N308" i="7"/>
  <c r="AD730" i="7"/>
  <c r="AE762" i="7"/>
  <c r="AA530" i="7"/>
  <c r="O716" i="7"/>
  <c r="H452" i="7"/>
  <c r="D189" i="7"/>
  <c r="AC475" i="7"/>
  <c r="U24" i="7"/>
  <c r="O406" i="7"/>
  <c r="L76" i="7"/>
  <c r="R774" i="7"/>
  <c r="L413" i="7"/>
  <c r="V429" i="7"/>
  <c r="Y74" i="7"/>
  <c r="AA313" i="7"/>
  <c r="H501" i="7"/>
  <c r="S635" i="7"/>
  <c r="E60" i="36"/>
  <c r="R90" i="7"/>
  <c r="E123" i="7"/>
  <c r="K122" i="7"/>
  <c r="I798" i="7"/>
  <c r="AA146" i="7"/>
  <c r="O584" i="7"/>
  <c r="AB616" i="7"/>
  <c r="O820" i="7"/>
  <c r="T167" i="7"/>
  <c r="Z619" i="7"/>
  <c r="Z798" i="7"/>
  <c r="F98" i="7"/>
  <c r="AD157" i="7"/>
  <c r="E137" i="7"/>
  <c r="C270" i="7"/>
  <c r="C390" i="7"/>
  <c r="C402" i="7"/>
  <c r="C129" i="7"/>
  <c r="I544" i="7"/>
  <c r="C136" i="7"/>
  <c r="Q616" i="7"/>
  <c r="AB694" i="7"/>
  <c r="D216" i="7"/>
  <c r="V400" i="7"/>
  <c r="P65" i="7"/>
  <c r="C144" i="7"/>
  <c r="AC767" i="7"/>
  <c r="R113" i="7"/>
  <c r="I14" i="7"/>
  <c r="AB253" i="7"/>
  <c r="O706" i="7"/>
  <c r="X224" i="7"/>
  <c r="K584" i="7"/>
  <c r="C484" i="7"/>
  <c r="Q365" i="7"/>
  <c r="AD90" i="7"/>
  <c r="M809" i="7"/>
  <c r="H833" i="7"/>
  <c r="P625" i="7"/>
  <c r="P832" i="7"/>
  <c r="N801" i="7"/>
  <c r="Y593" i="7"/>
  <c r="AA569" i="7"/>
  <c r="AD173" i="7"/>
  <c r="X276" i="7"/>
  <c r="D295" i="7"/>
  <c r="H221" i="7"/>
  <c r="U166" i="7"/>
  <c r="I297" i="7"/>
  <c r="I110" i="7"/>
  <c r="S308" i="7"/>
  <c r="H635" i="7"/>
  <c r="U26" i="7"/>
  <c r="L376" i="7"/>
  <c r="J767" i="7"/>
  <c r="S192" i="7"/>
  <c r="G431" i="7"/>
  <c r="AD795" i="7"/>
  <c r="AE29" i="7"/>
  <c r="H742" i="7"/>
  <c r="I760" i="7"/>
  <c r="AA655" i="7"/>
  <c r="M510" i="7"/>
  <c r="AC321" i="7"/>
  <c r="T444" i="7"/>
  <c r="O654" i="7"/>
  <c r="Q5" i="7"/>
  <c r="AE765" i="7"/>
  <c r="C473" i="7"/>
  <c r="AE237" i="7"/>
  <c r="M237" i="7"/>
  <c r="R628" i="7"/>
  <c r="E779" i="7"/>
  <c r="E509" i="7"/>
  <c r="U775" i="7"/>
  <c r="I660" i="7"/>
  <c r="G156" i="7"/>
  <c r="P135" i="7"/>
  <c r="S406" i="7"/>
  <c r="AF425" i="7"/>
  <c r="AE751" i="7"/>
  <c r="F726" i="7"/>
  <c r="AE243" i="7"/>
  <c r="I186" i="7"/>
  <c r="S78" i="7"/>
  <c r="AA720" i="7"/>
  <c r="Y208" i="7"/>
  <c r="T309" i="7"/>
  <c r="AA116" i="7"/>
  <c r="Y266" i="7"/>
  <c r="H359" i="7"/>
  <c r="N501" i="7"/>
  <c r="P591" i="7"/>
  <c r="E306" i="7"/>
  <c r="U122" i="7"/>
  <c r="K789" i="7"/>
  <c r="F469" i="7"/>
  <c r="U45" i="7"/>
  <c r="F239" i="7"/>
  <c r="W123" i="7"/>
  <c r="T693" i="7"/>
  <c r="Q496" i="7"/>
  <c r="AD341" i="7"/>
  <c r="AE236" i="7"/>
  <c r="F685" i="7"/>
  <c r="AC102" i="7"/>
  <c r="R147" i="7"/>
  <c r="F763" i="7"/>
  <c r="J564" i="7"/>
  <c r="I556" i="7"/>
  <c r="AE278" i="7"/>
  <c r="C13" i="36"/>
  <c r="I120" i="7"/>
  <c r="H802" i="7"/>
  <c r="V147" i="7"/>
  <c r="V506" i="7"/>
  <c r="V102" i="7"/>
  <c r="D166" i="7"/>
  <c r="AA409" i="7"/>
  <c r="D185" i="7"/>
  <c r="V381" i="7"/>
  <c r="U192" i="7"/>
  <c r="I251" i="7"/>
  <c r="N588" i="7"/>
  <c r="X51" i="7"/>
  <c r="F324" i="7"/>
  <c r="O625" i="7"/>
  <c r="T4" i="7"/>
  <c r="Y515" i="7"/>
  <c r="H682" i="7"/>
  <c r="D17" i="7"/>
  <c r="V445" i="7"/>
  <c r="E520" i="7"/>
  <c r="AB451" i="7"/>
  <c r="L588" i="7"/>
  <c r="S610" i="7"/>
  <c r="T415" i="7"/>
  <c r="S76" i="7"/>
  <c r="U571" i="7"/>
  <c r="U273" i="7"/>
  <c r="E264" i="7"/>
  <c r="AD721" i="7"/>
  <c r="I604" i="7"/>
  <c r="Z10" i="7"/>
  <c r="AC733" i="7"/>
  <c r="W54" i="7"/>
  <c r="K56" i="7"/>
  <c r="P366" i="7"/>
  <c r="K534" i="7"/>
  <c r="Y625" i="7"/>
  <c r="G28" i="7"/>
  <c r="R464" i="7"/>
  <c r="T426" i="7"/>
  <c r="O509" i="7"/>
  <c r="P578" i="7"/>
  <c r="E679" i="7"/>
  <c r="AA399" i="7"/>
  <c r="U151" i="7"/>
  <c r="G62" i="7"/>
  <c r="C541" i="7"/>
  <c r="J463" i="7"/>
  <c r="AC88" i="7"/>
  <c r="F95" i="7"/>
  <c r="F494" i="7"/>
  <c r="W621" i="7"/>
  <c r="D446" i="7"/>
  <c r="P344" i="7"/>
  <c r="AD441" i="7"/>
  <c r="AC103" i="7"/>
  <c r="S531" i="7"/>
  <c r="S669" i="7"/>
  <c r="Q307" i="7"/>
  <c r="H750" i="7"/>
  <c r="K360" i="7"/>
  <c r="O89" i="7"/>
  <c r="K46" i="7"/>
  <c r="F374" i="7"/>
  <c r="N193" i="7"/>
  <c r="E296" i="7"/>
  <c r="AD459" i="7"/>
  <c r="O829" i="7"/>
  <c r="G21" i="7"/>
  <c r="P497" i="7"/>
  <c r="J754" i="7"/>
  <c r="U731" i="7"/>
  <c r="Z780" i="7"/>
  <c r="AD449" i="7"/>
  <c r="F62" i="36"/>
  <c r="D830" i="7"/>
  <c r="T266" i="7"/>
  <c r="AF822" i="7"/>
  <c r="F555" i="7"/>
  <c r="K335" i="7"/>
  <c r="AC721" i="7"/>
  <c r="H756" i="7"/>
  <c r="S790" i="7"/>
  <c r="E801" i="7"/>
  <c r="G584" i="7"/>
  <c r="Q291" i="7"/>
  <c r="U803" i="7"/>
  <c r="F794" i="7"/>
  <c r="AA8" i="7"/>
  <c r="D16" i="7"/>
  <c r="G265" i="7"/>
  <c r="P221" i="7"/>
  <c r="K347" i="7"/>
  <c r="AA754" i="7"/>
  <c r="G27" i="7"/>
  <c r="U810" i="7"/>
  <c r="K11" i="7"/>
  <c r="P189" i="7"/>
  <c r="I79" i="7"/>
  <c r="J323" i="7"/>
  <c r="H322" i="7"/>
  <c r="V206" i="7"/>
  <c r="U340" i="7"/>
  <c r="N711" i="7"/>
  <c r="D536" i="7"/>
  <c r="H469" i="7"/>
  <c r="AD660" i="7"/>
  <c r="C84" i="7"/>
  <c r="K158" i="7"/>
  <c r="Y656" i="7"/>
  <c r="M413" i="7"/>
  <c r="T647" i="7"/>
  <c r="AC237" i="7"/>
  <c r="M309" i="7"/>
  <c r="R418" i="7"/>
  <c r="Q480" i="7"/>
  <c r="O203" i="7"/>
  <c r="X655" i="7"/>
  <c r="AD297" i="7"/>
  <c r="Y21" i="7"/>
  <c r="E396" i="7"/>
  <c r="H564" i="7"/>
  <c r="O54" i="7"/>
  <c r="Z825" i="7"/>
  <c r="F429" i="7"/>
  <c r="H355" i="7"/>
  <c r="AA68" i="7"/>
  <c r="T789" i="7"/>
  <c r="AF361" i="7"/>
  <c r="W207" i="7"/>
  <c r="Y672" i="7"/>
  <c r="AE739" i="7"/>
  <c r="T760" i="7"/>
  <c r="P216" i="7"/>
  <c r="M368" i="7"/>
  <c r="E301" i="7"/>
  <c r="X444" i="7"/>
  <c r="F366" i="7"/>
  <c r="E411" i="7"/>
  <c r="D569" i="7"/>
  <c r="C485" i="7"/>
  <c r="O41" i="7"/>
  <c r="U649" i="7"/>
  <c r="F240" i="7"/>
  <c r="C132" i="7"/>
  <c r="D154" i="7"/>
  <c r="N621" i="7"/>
  <c r="L391" i="7"/>
  <c r="R319" i="7"/>
  <c r="W554" i="7"/>
  <c r="N440" i="7"/>
  <c r="M186" i="7"/>
  <c r="S43" i="7"/>
  <c r="AF663" i="7"/>
  <c r="J540" i="7"/>
  <c r="L689" i="7"/>
  <c r="K240" i="7"/>
  <c r="J613" i="7"/>
  <c r="AB415" i="7"/>
  <c r="F50" i="7"/>
  <c r="M287" i="7"/>
  <c r="E263" i="7"/>
  <c r="S789" i="7"/>
  <c r="L494" i="7"/>
  <c r="W693" i="7"/>
  <c r="I256" i="7"/>
  <c r="Z445" i="7"/>
  <c r="P469" i="7"/>
  <c r="J4" i="7"/>
  <c r="AF710" i="7"/>
  <c r="X88" i="7"/>
  <c r="M403" i="7"/>
  <c r="AB695" i="7"/>
  <c r="AA288" i="7"/>
  <c r="AD254" i="7"/>
  <c r="V254" i="7"/>
  <c r="J62" i="7"/>
  <c r="N487" i="7"/>
  <c r="U662" i="7"/>
  <c r="J122" i="7"/>
  <c r="V215" i="7"/>
  <c r="P311" i="7"/>
  <c r="AC235" i="7"/>
  <c r="S364" i="7"/>
  <c r="Z365" i="7"/>
  <c r="AC196" i="7"/>
  <c r="U361" i="7"/>
  <c r="V505" i="7"/>
  <c r="M641" i="7"/>
  <c r="Z181" i="7"/>
  <c r="AA625" i="7"/>
  <c r="F445" i="7"/>
  <c r="J226" i="7"/>
  <c r="E63" i="7"/>
  <c r="S721" i="7"/>
  <c r="D203" i="7"/>
  <c r="AE215" i="7"/>
  <c r="D463" i="7"/>
  <c r="I800" i="7"/>
  <c r="S261" i="7"/>
  <c r="L786" i="7"/>
  <c r="R172" i="7"/>
  <c r="J628" i="7"/>
  <c r="Y603" i="7"/>
  <c r="AB470" i="7"/>
  <c r="AF480" i="7"/>
  <c r="D88" i="7"/>
  <c r="R825" i="7"/>
  <c r="AA660" i="7"/>
  <c r="S5" i="7"/>
  <c r="K434" i="7"/>
  <c r="H192" i="7"/>
  <c r="E449" i="7"/>
  <c r="H159" i="7"/>
  <c r="K77" i="7"/>
  <c r="AD235" i="7"/>
  <c r="R540" i="7"/>
  <c r="M52" i="7"/>
  <c r="K790" i="7"/>
  <c r="G324" i="7"/>
  <c r="E539" i="7"/>
  <c r="F389" i="7"/>
  <c r="J134" i="7"/>
  <c r="R26" i="7"/>
  <c r="H518" i="7"/>
  <c r="E325" i="7"/>
  <c r="G461" i="7"/>
  <c r="S648" i="7"/>
  <c r="K431" i="7"/>
  <c r="AE116" i="7"/>
  <c r="L705" i="7"/>
  <c r="I815" i="7"/>
  <c r="H129" i="7"/>
  <c r="L663" i="7"/>
  <c r="O482" i="7"/>
  <c r="M695" i="7"/>
  <c r="O205" i="7"/>
  <c r="I750" i="7"/>
  <c r="K371" i="7"/>
  <c r="U535" i="7"/>
  <c r="P204" i="7"/>
  <c r="O754" i="7"/>
  <c r="I277" i="7"/>
  <c r="S780" i="7"/>
  <c r="Z482" i="7"/>
  <c r="M534" i="7"/>
  <c r="AF289" i="7"/>
  <c r="R410" i="7"/>
  <c r="I16" i="7"/>
  <c r="V669" i="7"/>
  <c r="T111" i="7"/>
  <c r="Z669" i="7"/>
  <c r="X610" i="7"/>
  <c r="N765" i="7"/>
  <c r="C301" i="7"/>
  <c r="T655" i="7"/>
  <c r="G208" i="7"/>
  <c r="R249" i="7"/>
  <c r="I611" i="7"/>
  <c r="L15" i="7"/>
  <c r="I380" i="7"/>
  <c r="R766" i="7"/>
  <c r="P144" i="7"/>
  <c r="O660" i="7"/>
  <c r="N168" i="7"/>
  <c r="K743" i="7"/>
  <c r="P603" i="7"/>
  <c r="X416" i="7"/>
  <c r="S619" i="7"/>
  <c r="AF308" i="7"/>
  <c r="T18" i="7"/>
  <c r="D545" i="7"/>
  <c r="W95" i="7"/>
  <c r="I777" i="7"/>
  <c r="F37" i="36"/>
  <c r="X262" i="7"/>
  <c r="AA266" i="7"/>
  <c r="D183" i="7"/>
  <c r="Y671" i="7"/>
  <c r="AF32" i="7"/>
  <c r="C95" i="7"/>
  <c r="C686" i="7"/>
  <c r="X766" i="7"/>
  <c r="O132" i="7"/>
  <c r="T539" i="7"/>
  <c r="AD25" i="7"/>
  <c r="E18" i="7"/>
  <c r="F273" i="7"/>
  <c r="N511" i="7"/>
  <c r="AC761" i="7"/>
  <c r="S577" i="7"/>
  <c r="AA374" i="7"/>
  <c r="J437" i="7"/>
  <c r="AF530" i="7"/>
  <c r="AC148" i="7"/>
  <c r="Q569" i="7"/>
  <c r="S99" i="7"/>
  <c r="I320" i="7"/>
  <c r="O580" i="7"/>
  <c r="L226" i="7"/>
  <c r="Y638" i="7"/>
  <c r="T9" i="7"/>
  <c r="AE545" i="7"/>
  <c r="AE409" i="7"/>
  <c r="I334" i="7"/>
  <c r="Q682" i="7"/>
  <c r="AB517" i="7"/>
  <c r="E683" i="7"/>
  <c r="G725" i="7"/>
  <c r="AB255" i="7"/>
  <c r="R365" i="7"/>
  <c r="V366" i="7"/>
  <c r="F672" i="7"/>
  <c r="X750" i="7"/>
  <c r="R158" i="7"/>
  <c r="F371" i="7"/>
  <c r="N25" i="7"/>
  <c r="T798" i="7"/>
  <c r="AC591" i="7"/>
  <c r="AC435" i="7"/>
  <c r="G193" i="7"/>
  <c r="W30" i="7"/>
  <c r="G500" i="7"/>
  <c r="U497" i="7"/>
  <c r="Y571" i="7"/>
  <c r="U795" i="7"/>
  <c r="G822" i="7"/>
  <c r="U291" i="7"/>
  <c r="Q218" i="7"/>
  <c r="AB518" i="7"/>
  <c r="Q91" i="7"/>
  <c r="V375" i="7"/>
  <c r="L679" i="7"/>
  <c r="W822" i="7"/>
  <c r="D202" i="7"/>
  <c r="AD743" i="7"/>
  <c r="AB193" i="7"/>
  <c r="P690" i="7"/>
  <c r="AD185" i="7"/>
  <c r="D623" i="7"/>
  <c r="E288" i="7"/>
  <c r="Q79" i="7"/>
  <c r="N49" i="7"/>
  <c r="L252" i="7"/>
  <c r="X18" i="7"/>
  <c r="Y685" i="7"/>
  <c r="AE89" i="7"/>
  <c r="N635" i="7"/>
  <c r="W285" i="7"/>
  <c r="L335" i="7"/>
  <c r="AB682" i="7"/>
  <c r="W290" i="7"/>
  <c r="N370" i="7"/>
  <c r="Q329" i="7"/>
  <c r="N203" i="7"/>
  <c r="Q680" i="7"/>
  <c r="F252" i="7"/>
  <c r="D615" i="7"/>
  <c r="Z555" i="7"/>
  <c r="P161" i="7"/>
  <c r="O330" i="7"/>
  <c r="M530" i="7"/>
  <c r="T157" i="7"/>
  <c r="E332" i="7"/>
  <c r="AC341" i="7"/>
  <c r="Q199" i="7"/>
  <c r="T474" i="7"/>
  <c r="V356" i="7"/>
  <c r="J753" i="7"/>
  <c r="D819" i="7"/>
  <c r="AD399" i="7"/>
  <c r="P447" i="7"/>
  <c r="AD53" i="7"/>
  <c r="AA31" i="7"/>
  <c r="W189" i="7"/>
  <c r="N227" i="7"/>
  <c r="M509" i="7"/>
  <c r="L161" i="7"/>
  <c r="M32" i="7"/>
  <c r="P14" i="7"/>
  <c r="AD549" i="7"/>
  <c r="U406" i="7"/>
  <c r="G694" i="7"/>
  <c r="T296" i="7"/>
  <c r="L462" i="7"/>
  <c r="H462" i="7"/>
  <c r="H672" i="7"/>
  <c r="V711" i="7"/>
  <c r="N182" i="7"/>
  <c r="H294" i="7"/>
  <c r="G813" i="7"/>
  <c r="E638" i="7"/>
  <c r="D586" i="7"/>
  <c r="D532" i="7"/>
  <c r="D199" i="7"/>
  <c r="T717" i="7"/>
  <c r="R798" i="7"/>
  <c r="S266" i="7"/>
  <c r="F509" i="7"/>
  <c r="AD689" i="7"/>
  <c r="X254" i="7"/>
  <c r="U304" i="7"/>
  <c r="W225" i="7"/>
  <c r="AC774" i="7"/>
  <c r="X648" i="7"/>
  <c r="AE425" i="7"/>
  <c r="S307" i="7"/>
  <c r="T780" i="7"/>
  <c r="D24" i="7"/>
  <c r="Z346" i="7"/>
  <c r="R755" i="7"/>
  <c r="AF796" i="7"/>
  <c r="L119" i="7"/>
  <c r="AB569" i="7"/>
  <c r="Y287" i="7"/>
  <c r="E230" i="7"/>
  <c r="M91" i="7"/>
  <c r="AC469" i="7"/>
  <c r="P812" i="7"/>
  <c r="H126" i="7"/>
  <c r="Q169" i="7"/>
  <c r="Q97" i="7"/>
  <c r="F44" i="7"/>
  <c r="R68" i="7"/>
  <c r="W811" i="7"/>
  <c r="C550" i="7"/>
  <c r="L344" i="7"/>
  <c r="Y800" i="7"/>
  <c r="T430" i="7"/>
  <c r="P129" i="7"/>
  <c r="E45" i="7"/>
  <c r="E461" i="7"/>
  <c r="J60" i="7"/>
  <c r="AF444" i="7"/>
  <c r="AB345" i="7"/>
  <c r="K345" i="7"/>
  <c r="D365" i="7"/>
  <c r="R831" i="7"/>
  <c r="Z426" i="7"/>
  <c r="X784" i="7"/>
  <c r="G518" i="7"/>
  <c r="R810" i="7"/>
  <c r="I202" i="7"/>
  <c r="I813" i="7"/>
  <c r="P166" i="7"/>
  <c r="AE465" i="7"/>
  <c r="Z447" i="7"/>
  <c r="R156" i="7"/>
  <c r="N98" i="7"/>
  <c r="K441" i="7"/>
  <c r="T348" i="7"/>
  <c r="R744" i="7"/>
  <c r="U137" i="7"/>
  <c r="O320" i="7"/>
  <c r="T645" i="7"/>
  <c r="H207" i="7"/>
  <c r="Z230" i="7"/>
  <c r="Z160" i="7"/>
  <c r="AE754" i="7"/>
  <c r="T333" i="7"/>
  <c r="R499" i="7"/>
  <c r="AE364" i="7"/>
  <c r="G359" i="7"/>
  <c r="M319" i="7"/>
  <c r="V412" i="7"/>
  <c r="J215" i="7"/>
  <c r="X803" i="7"/>
  <c r="X837" i="7"/>
  <c r="P102" i="7"/>
  <c r="X775" i="7"/>
  <c r="Q589" i="7"/>
  <c r="W545" i="7"/>
  <c r="S156" i="7"/>
  <c r="J755" i="7"/>
  <c r="AE802" i="7"/>
  <c r="Z404" i="7"/>
  <c r="S437" i="7"/>
  <c r="Y399" i="7"/>
  <c r="U484" i="7"/>
  <c r="L791" i="7"/>
  <c r="C133" i="7"/>
  <c r="AB288" i="7"/>
  <c r="C359" i="7"/>
  <c r="H41" i="7"/>
  <c r="AA206" i="7"/>
  <c r="AF786" i="7"/>
  <c r="AE529" i="7"/>
  <c r="I207" i="7"/>
  <c r="K18" i="7"/>
  <c r="D726" i="7"/>
  <c r="R28" i="7"/>
  <c r="AF220" i="7"/>
  <c r="L54" i="7"/>
  <c r="S230" i="7"/>
  <c r="Y25" i="7"/>
  <c r="F721" i="7"/>
  <c r="S54" i="7"/>
  <c r="J330" i="7"/>
  <c r="D241" i="7"/>
  <c r="E330" i="7"/>
  <c r="Z761" i="7"/>
  <c r="AB122" i="7"/>
  <c r="D426" i="7"/>
  <c r="T639" i="7"/>
  <c r="R326" i="7"/>
  <c r="Z62" i="7"/>
  <c r="D473" i="7"/>
  <c r="AC628" i="7"/>
  <c r="M99" i="7"/>
  <c r="E530" i="7"/>
  <c r="C65" i="7"/>
  <c r="AD445" i="7"/>
  <c r="U746" i="7"/>
  <c r="AC336" i="7"/>
  <c r="X392" i="7"/>
  <c r="AE810" i="7"/>
  <c r="Y673" i="7"/>
  <c r="H429" i="7"/>
  <c r="AD99" i="7"/>
  <c r="AA264" i="7"/>
  <c r="AE756" i="7"/>
  <c r="AE112" i="7"/>
  <c r="U20" i="7"/>
  <c r="I67" i="7"/>
  <c r="H90" i="7"/>
  <c r="T262" i="7"/>
  <c r="J801" i="7"/>
  <c r="L660" i="7"/>
  <c r="AD374" i="7"/>
  <c r="X241" i="7"/>
  <c r="S801" i="7"/>
  <c r="W504" i="7"/>
  <c r="AC810" i="7"/>
  <c r="S366" i="7"/>
  <c r="J50" i="7"/>
  <c r="AD77" i="7"/>
  <c r="L743" i="7"/>
  <c r="Q684" i="7"/>
  <c r="AD482" i="7"/>
  <c r="E331" i="7"/>
  <c r="D112" i="7"/>
  <c r="AC823" i="7"/>
  <c r="AE219" i="7"/>
  <c r="T663" i="7"/>
  <c r="I145" i="7"/>
  <c r="I799" i="7"/>
  <c r="V20" i="7"/>
  <c r="G313" i="7"/>
  <c r="K672" i="7"/>
  <c r="AC473" i="7"/>
  <c r="M791" i="7"/>
  <c r="K707" i="7"/>
  <c r="P380" i="7"/>
  <c r="N406" i="7"/>
  <c r="R581" i="7"/>
  <c r="AF816" i="7"/>
  <c r="AE676" i="7"/>
  <c r="Z727" i="7"/>
  <c r="AF51" i="7"/>
  <c r="AC307" i="7"/>
  <c r="C592" i="7"/>
  <c r="M347" i="7"/>
  <c r="U202" i="7"/>
  <c r="J304" i="7"/>
  <c r="F84" i="7"/>
  <c r="T784" i="7"/>
  <c r="AA79" i="7"/>
  <c r="AA474" i="7"/>
  <c r="N51" i="7"/>
  <c r="N251" i="7"/>
  <c r="AD521" i="7"/>
  <c r="V615" i="7"/>
  <c r="D335" i="7"/>
  <c r="T225" i="7"/>
  <c r="H124" i="7"/>
  <c r="AC308" i="7"/>
  <c r="M50" i="7"/>
  <c r="T570" i="7"/>
  <c r="T781" i="7"/>
  <c r="AD74" i="7"/>
  <c r="K27" i="7"/>
  <c r="AC194" i="7"/>
  <c r="AA499" i="7"/>
  <c r="AE203" i="7"/>
  <c r="U430" i="7"/>
  <c r="AA714" i="7"/>
  <c r="Q694" i="7"/>
  <c r="S447" i="7"/>
  <c r="C252" i="7"/>
  <c r="AD400" i="7"/>
  <c r="K695" i="7"/>
  <c r="Y308" i="7"/>
  <c r="G335" i="7"/>
  <c r="R261" i="7"/>
  <c r="Q546" i="7"/>
  <c r="D126" i="7"/>
  <c r="Z191" i="7"/>
  <c r="U30" i="7"/>
  <c r="V336" i="7"/>
  <c r="R45" i="7"/>
  <c r="M39" i="7"/>
  <c r="Y555" i="7"/>
  <c r="Q803" i="7"/>
  <c r="G681" i="7"/>
  <c r="T389" i="7"/>
  <c r="I239" i="7"/>
  <c r="AC370" i="7"/>
  <c r="AC719" i="7"/>
  <c r="D801" i="7"/>
  <c r="D707" i="7"/>
  <c r="AA347" i="7"/>
  <c r="W29" i="7"/>
  <c r="Y306" i="7"/>
  <c r="S767" i="7"/>
  <c r="AB100" i="7"/>
  <c r="AD121" i="7"/>
  <c r="AB312" i="7"/>
  <c r="Y683" i="7"/>
  <c r="AC330" i="7"/>
  <c r="K61" i="7"/>
  <c r="G661" i="7"/>
  <c r="AA339" i="7"/>
  <c r="AF777" i="7"/>
  <c r="N449" i="7"/>
  <c r="X395" i="7"/>
  <c r="Y377" i="7"/>
  <c r="Y624" i="7"/>
  <c r="R821" i="7"/>
  <c r="Q33" i="7"/>
  <c r="AF365" i="7"/>
  <c r="C787" i="7"/>
  <c r="AE181" i="7"/>
  <c r="J674" i="7"/>
  <c r="W271" i="7"/>
  <c r="Y733" i="7"/>
  <c r="AC816" i="7"/>
  <c r="V544" i="7"/>
  <c r="G37" i="36"/>
  <c r="AA636" i="7"/>
  <c r="U287" i="7"/>
  <c r="E185" i="7"/>
  <c r="Z180" i="7"/>
  <c r="Q613" i="7"/>
  <c r="M43" i="7"/>
  <c r="U204" i="7"/>
  <c r="U370" i="7"/>
  <c r="R39" i="7"/>
  <c r="L709" i="7"/>
  <c r="W20" i="7"/>
  <c r="O237" i="7"/>
  <c r="AB66" i="7"/>
  <c r="D584" i="7"/>
  <c r="L473" i="7"/>
  <c r="AC401" i="7"/>
  <c r="P692" i="7"/>
  <c r="Q331" i="7"/>
  <c r="G824" i="7"/>
  <c r="F466" i="7"/>
  <c r="U460" i="7"/>
  <c r="X159" i="7"/>
  <c r="D474" i="7"/>
  <c r="H389" i="7"/>
  <c r="J342" i="7"/>
  <c r="L731" i="7"/>
  <c r="X31" i="7"/>
  <c r="G690" i="7"/>
  <c r="R111" i="7"/>
  <c r="M494" i="7"/>
  <c r="AA831" i="7"/>
  <c r="M438" i="7"/>
  <c r="AE401" i="7"/>
  <c r="AB132" i="7"/>
  <c r="S430" i="7"/>
  <c r="R762" i="7"/>
  <c r="AD590" i="7"/>
  <c r="P427" i="7"/>
  <c r="F15" i="7"/>
  <c r="AF484" i="7"/>
  <c r="S655" i="7"/>
  <c r="J546" i="7"/>
  <c r="M113" i="7"/>
  <c r="L556" i="7"/>
  <c r="W440" i="7"/>
  <c r="F120" i="7"/>
  <c r="AC75" i="7"/>
  <c r="G323" i="7"/>
  <c r="Q39" i="7"/>
  <c r="F590" i="7"/>
  <c r="K33" i="7"/>
  <c r="K45" i="7"/>
  <c r="AF62" i="7"/>
  <c r="R576" i="7"/>
  <c r="Z236" i="7"/>
  <c r="H591" i="7"/>
  <c r="O790" i="7"/>
  <c r="AD551" i="7"/>
  <c r="S114" i="7"/>
  <c r="P641" i="7"/>
  <c r="T299" i="7"/>
  <c r="E273" i="7"/>
  <c r="U171" i="7"/>
  <c r="J606" i="7"/>
  <c r="G724" i="7"/>
  <c r="G523" i="7"/>
  <c r="H31" i="7"/>
  <c r="F295" i="7"/>
  <c r="T602" i="7"/>
  <c r="N810" i="7"/>
  <c r="AE199" i="7"/>
  <c r="Y120" i="7"/>
  <c r="H249" i="7"/>
  <c r="N615" i="7"/>
  <c r="AF728" i="7"/>
  <c r="Y590" i="7"/>
  <c r="AA124" i="7"/>
  <c r="Q412" i="7"/>
  <c r="R414" i="7"/>
  <c r="J764" i="7"/>
  <c r="K85" i="7"/>
  <c r="AB204" i="7"/>
  <c r="AE777" i="7"/>
  <c r="C829" i="7"/>
  <c r="S241" i="7"/>
  <c r="X651" i="7"/>
  <c r="J172" i="7"/>
  <c r="J819" i="7"/>
  <c r="I415" i="7"/>
  <c r="G473" i="7"/>
  <c r="AB447" i="7"/>
  <c r="F51" i="7"/>
  <c r="F309" i="7"/>
  <c r="L133" i="7"/>
  <c r="N658" i="7"/>
  <c r="D693" i="7"/>
  <c r="AC271" i="7"/>
  <c r="K341" i="7"/>
  <c r="N587" i="7"/>
  <c r="H710" i="7"/>
  <c r="F756" i="7"/>
  <c r="M132" i="7"/>
  <c r="V517" i="7"/>
  <c r="AE620" i="7"/>
  <c r="R795" i="7"/>
  <c r="AF179" i="7"/>
  <c r="G837" i="7"/>
  <c r="L173" i="7"/>
  <c r="H155" i="7"/>
  <c r="H196" i="7"/>
  <c r="G412" i="7"/>
  <c r="D835" i="7"/>
  <c r="V321" i="7"/>
  <c r="F424" i="7"/>
  <c r="E42" i="7"/>
  <c r="G155" i="7"/>
  <c r="O459" i="7"/>
  <c r="E574" i="7"/>
  <c r="K781" i="7"/>
  <c r="Y497" i="7"/>
  <c r="V113" i="7"/>
  <c r="O531" i="7"/>
  <c r="AA150" i="7"/>
  <c r="H571" i="7"/>
  <c r="W161" i="7"/>
  <c r="X752" i="7"/>
  <c r="E577" i="7"/>
  <c r="Z49" i="7"/>
  <c r="G616" i="7"/>
  <c r="C285" i="7"/>
  <c r="AD741" i="7"/>
  <c r="M299" i="7"/>
  <c r="R98" i="7"/>
  <c r="R52" i="7"/>
  <c r="K605" i="7"/>
  <c r="AA795" i="7"/>
  <c r="T131" i="7"/>
  <c r="D570" i="7"/>
  <c r="F130" i="7"/>
  <c r="P479" i="7"/>
  <c r="Y365" i="7"/>
  <c r="AF475" i="7"/>
  <c r="AC717" i="7"/>
  <c r="Q172" i="7"/>
  <c r="U343" i="7"/>
  <c r="AD259" i="7"/>
  <c r="O172" i="7"/>
  <c r="M286" i="7"/>
  <c r="I310" i="7"/>
  <c r="M340" i="7"/>
  <c r="AA447" i="7"/>
  <c r="F479" i="7"/>
  <c r="X646" i="7"/>
  <c r="U383" i="7"/>
  <c r="C679" i="7"/>
  <c r="M674" i="7"/>
  <c r="Y450" i="7"/>
  <c r="AB30" i="7"/>
  <c r="W716" i="7"/>
  <c r="N822" i="7"/>
  <c r="F755" i="7"/>
  <c r="Z425" i="7"/>
  <c r="J224" i="7"/>
  <c r="O626" i="7"/>
  <c r="Z448" i="7"/>
  <c r="W76" i="7"/>
  <c r="C214" i="7"/>
  <c r="I189" i="7"/>
  <c r="E356" i="7"/>
  <c r="K531" i="7"/>
  <c r="M63" i="7"/>
  <c r="M342" i="7"/>
  <c r="R60" i="7"/>
  <c r="X298" i="7"/>
  <c r="N240" i="7"/>
  <c r="D276" i="7"/>
  <c r="G172" i="7"/>
  <c r="T331" i="7"/>
  <c r="S103" i="7"/>
  <c r="W785" i="7"/>
  <c r="AF488" i="7"/>
  <c r="R592" i="7"/>
  <c r="AC777" i="7"/>
  <c r="AC56" i="7"/>
  <c r="AE195" i="7"/>
  <c r="S46" i="7"/>
  <c r="AD475" i="7"/>
  <c r="AB17" i="7"/>
  <c r="I620" i="7"/>
  <c r="M637" i="7"/>
  <c r="J138" i="7"/>
  <c r="Z312" i="7"/>
  <c r="Z436" i="7"/>
  <c r="R679" i="7"/>
  <c r="X43" i="7"/>
  <c r="AA711" i="7"/>
  <c r="Z154" i="7"/>
  <c r="D424" i="7"/>
  <c r="Q414" i="7"/>
  <c r="AB543" i="7"/>
  <c r="H532" i="7"/>
  <c r="O566" i="7"/>
  <c r="G834" i="7"/>
  <c r="L43" i="7"/>
  <c r="M291" i="7"/>
  <c r="H794" i="7"/>
  <c r="AA780" i="7"/>
  <c r="N411" i="7"/>
  <c r="L343" i="7"/>
  <c r="H589" i="7"/>
  <c r="C704" i="7"/>
  <c r="L742" i="7"/>
  <c r="P517" i="7"/>
  <c r="U787" i="7"/>
  <c r="AB539" i="7"/>
  <c r="Y191" i="7"/>
  <c r="P640" i="7"/>
  <c r="AA483" i="7"/>
  <c r="X229" i="7"/>
  <c r="H78" i="7"/>
  <c r="E788" i="7"/>
  <c r="G605" i="7"/>
  <c r="P728" i="7"/>
  <c r="M507" i="7"/>
  <c r="C470" i="7"/>
  <c r="AD270" i="7"/>
  <c r="AE774" i="7"/>
  <c r="Q297" i="7"/>
  <c r="R541" i="7"/>
  <c r="S194" i="7"/>
  <c r="AB296" i="7"/>
  <c r="M103" i="7"/>
  <c r="K206" i="7"/>
  <c r="AB148" i="7"/>
  <c r="F578" i="7"/>
  <c r="Q798" i="7"/>
  <c r="P86" i="7"/>
  <c r="C284" i="7"/>
  <c r="AA334" i="7"/>
  <c r="Q429" i="7"/>
  <c r="V543" i="7"/>
  <c r="D715" i="7"/>
  <c r="V273" i="7"/>
  <c r="O227" i="7"/>
  <c r="I821" i="7"/>
  <c r="Y45" i="7"/>
  <c r="AB823" i="7"/>
  <c r="X54" i="7"/>
  <c r="AE378" i="7"/>
  <c r="G475" i="7"/>
  <c r="O650" i="7"/>
  <c r="U474" i="7"/>
  <c r="W522" i="7"/>
  <c r="AB683" i="7"/>
  <c r="Z201" i="7"/>
  <c r="L718" i="7"/>
  <c r="G39" i="7"/>
  <c r="M697" i="7"/>
  <c r="C382" i="7"/>
  <c r="H486" i="7"/>
  <c r="J228" i="7"/>
  <c r="R8" i="7"/>
  <c r="AC511" i="7"/>
  <c r="N196" i="7"/>
  <c r="D789" i="7"/>
  <c r="AE565" i="7"/>
  <c r="P695" i="7"/>
  <c r="K329" i="7"/>
  <c r="I78" i="7"/>
  <c r="AB570" i="7"/>
  <c r="AC19" i="7"/>
  <c r="Q60" i="7"/>
  <c r="C32" i="36"/>
  <c r="P89" i="7"/>
  <c r="AA739" i="7"/>
  <c r="R463" i="7"/>
  <c r="I190" i="7"/>
  <c r="Z219" i="7"/>
  <c r="Z812" i="7"/>
  <c r="U516" i="7"/>
  <c r="AD675" i="7"/>
  <c r="C676" i="7"/>
  <c r="Q284" i="7"/>
  <c r="X189" i="7"/>
  <c r="AA201" i="7"/>
  <c r="F263" i="7"/>
  <c r="AC255" i="7"/>
  <c r="AA473" i="7"/>
  <c r="W375" i="7"/>
  <c r="AD230" i="7"/>
  <c r="O553" i="7"/>
  <c r="T615" i="7"/>
  <c r="F404" i="7"/>
  <c r="J356" i="7"/>
  <c r="S167" i="7"/>
  <c r="E193" i="7"/>
  <c r="C96" i="7"/>
  <c r="I284" i="7"/>
  <c r="K746" i="7"/>
  <c r="O115" i="7"/>
  <c r="Z451" i="7"/>
  <c r="R133" i="7"/>
  <c r="M638" i="7"/>
  <c r="X185" i="7"/>
  <c r="S375" i="7"/>
  <c r="AE254" i="7"/>
  <c r="K645" i="7"/>
  <c r="R777" i="7"/>
  <c r="D170" i="7"/>
  <c r="J15" i="7"/>
  <c r="Q504" i="7"/>
  <c r="S159" i="7"/>
  <c r="H647" i="7"/>
  <c r="E482" i="7"/>
  <c r="F85" i="7"/>
  <c r="K830" i="7"/>
  <c r="T586" i="7"/>
  <c r="C86" i="7"/>
  <c r="AD790" i="7"/>
  <c r="Q814" i="7"/>
  <c r="Q25" i="7"/>
  <c r="O574" i="7"/>
  <c r="D730" i="7"/>
  <c r="R10" i="7"/>
  <c r="AD231" i="7"/>
  <c r="X89" i="7"/>
  <c r="I371" i="7"/>
  <c r="M568" i="7"/>
  <c r="V504" i="7"/>
  <c r="D743" i="7"/>
  <c r="AF28" i="7"/>
  <c r="AA111" i="7"/>
  <c r="AB541" i="7"/>
  <c r="R294" i="7"/>
  <c r="J651" i="7"/>
  <c r="K237" i="7"/>
  <c r="P304" i="7"/>
  <c r="AA545" i="7"/>
  <c r="O486" i="7"/>
  <c r="AF110" i="7"/>
  <c r="O204" i="7"/>
  <c r="C344" i="7"/>
  <c r="W81" i="7"/>
  <c r="S718" i="7"/>
  <c r="G639" i="7"/>
  <c r="AC479" i="7"/>
  <c r="U221" i="7"/>
  <c r="F662" i="7"/>
  <c r="M134" i="7"/>
  <c r="J625" i="7"/>
  <c r="J289" i="7"/>
  <c r="V787" i="7"/>
  <c r="G413" i="7"/>
  <c r="Y86" i="7"/>
  <c r="L511" i="7"/>
  <c r="N334" i="7"/>
  <c r="U374" i="7"/>
  <c r="Z33" i="7"/>
  <c r="AD646" i="7"/>
  <c r="G648" i="7"/>
  <c r="AD137" i="7"/>
  <c r="C183" i="7"/>
  <c r="S367" i="7"/>
  <c r="C250" i="7"/>
  <c r="D395" i="7"/>
  <c r="S697" i="7"/>
  <c r="N755" i="7"/>
  <c r="U184" i="7"/>
  <c r="G692" i="7"/>
  <c r="P614" i="7"/>
  <c r="G590" i="7"/>
  <c r="E639" i="7"/>
  <c r="AF367" i="7"/>
  <c r="AF30" i="7"/>
  <c r="P835" i="7"/>
  <c r="L470" i="7"/>
  <c r="Y740" i="7"/>
  <c r="J623" i="7"/>
  <c r="AB836" i="7"/>
  <c r="O838" i="7"/>
  <c r="AA121" i="7"/>
  <c r="C406" i="7"/>
  <c r="C482" i="7"/>
  <c r="AC236" i="7"/>
  <c r="Z575" i="7"/>
  <c r="M288" i="7"/>
  <c r="AE341" i="7"/>
  <c r="K482" i="7"/>
  <c r="E483" i="7"/>
  <c r="AB121" i="7"/>
  <c r="F753" i="7"/>
  <c r="X549" i="7"/>
  <c r="O129" i="7"/>
  <c r="D135" i="7"/>
  <c r="J812" i="7"/>
  <c r="AD479" i="7"/>
  <c r="O344" i="7"/>
  <c r="AA733" i="7"/>
  <c r="AA299" i="7"/>
  <c r="E219" i="7"/>
  <c r="AC616" i="7"/>
  <c r="U131" i="7"/>
  <c r="P330" i="7"/>
  <c r="M742" i="7"/>
  <c r="W704" i="7"/>
  <c r="X341" i="7"/>
  <c r="L90" i="7"/>
  <c r="O272" i="7"/>
  <c r="X774" i="7"/>
  <c r="Y717" i="7"/>
  <c r="S774" i="7"/>
  <c r="C586" i="7"/>
  <c r="Q179" i="7"/>
  <c r="Q762" i="7"/>
  <c r="W49" i="7"/>
  <c r="N65" i="7"/>
  <c r="Y430" i="7"/>
  <c r="H599" i="7"/>
  <c r="D410" i="7"/>
  <c r="C651" i="7"/>
  <c r="R704" i="7"/>
  <c r="AA18" i="7"/>
  <c r="AD309" i="7"/>
  <c r="AD217" i="7"/>
  <c r="N584" i="7"/>
  <c r="Q383" i="7"/>
  <c r="AE418" i="7"/>
  <c r="J763" i="7"/>
  <c r="J733" i="7"/>
  <c r="AF756" i="7"/>
  <c r="G620" i="7"/>
  <c r="H131" i="7"/>
  <c r="L78" i="7"/>
  <c r="P261" i="7"/>
  <c r="F230" i="7"/>
  <c r="I755" i="7"/>
  <c r="I622" i="7"/>
  <c r="V838" i="7"/>
  <c r="T126" i="7"/>
  <c r="AA101" i="7"/>
  <c r="S341" i="7"/>
  <c r="J173" i="7"/>
  <c r="I731" i="7"/>
  <c r="AB649" i="7"/>
  <c r="AE56" i="7"/>
  <c r="AB479" i="7"/>
  <c r="Y309" i="7"/>
  <c r="U529" i="7"/>
  <c r="AB814" i="7"/>
  <c r="R56" i="7"/>
  <c r="M227" i="7"/>
  <c r="AD396" i="7"/>
  <c r="Z414" i="7"/>
  <c r="R204" i="7"/>
  <c r="J434" i="7"/>
  <c r="S154" i="7"/>
  <c r="K171" i="7"/>
  <c r="AF145" i="7"/>
  <c r="M545" i="7"/>
  <c r="L120" i="7"/>
  <c r="B15" i="20"/>
  <c r="T750" i="7"/>
  <c r="F661" i="7"/>
  <c r="F161" i="7"/>
  <c r="J834" i="7"/>
  <c r="F30" i="36"/>
  <c r="T452" i="7"/>
  <c r="U44" i="7"/>
  <c r="AD663" i="7"/>
  <c r="Z508" i="7"/>
  <c r="Q360" i="7"/>
  <c r="AE470" i="7"/>
  <c r="L228" i="7"/>
  <c r="K521" i="7"/>
  <c r="E487" i="7"/>
  <c r="I403" i="7"/>
  <c r="J446" i="7"/>
  <c r="J603" i="7"/>
  <c r="AB588" i="7"/>
  <c r="E434" i="7"/>
  <c r="X495" i="7"/>
  <c r="F343" i="7"/>
  <c r="R79" i="7"/>
  <c r="D514" i="7"/>
  <c r="S753" i="7"/>
  <c r="X486" i="7"/>
  <c r="AB86" i="7"/>
  <c r="T340" i="7"/>
  <c r="R498" i="7"/>
  <c r="J379" i="7"/>
  <c r="G611" i="7"/>
  <c r="AB151" i="7"/>
  <c r="P495" i="7"/>
  <c r="M578" i="7"/>
  <c r="AA354" i="7"/>
  <c r="O122" i="7"/>
  <c r="L151" i="7"/>
  <c r="AF272" i="7"/>
  <c r="AC149" i="7"/>
  <c r="G585" i="7"/>
  <c r="I182" i="7"/>
  <c r="R601" i="7"/>
  <c r="AE249" i="7"/>
  <c r="K300" i="7"/>
  <c r="K365" i="7"/>
  <c r="R85" i="7"/>
  <c r="F358" i="7"/>
  <c r="AC802" i="7"/>
  <c r="E206" i="7"/>
  <c r="I66" i="7"/>
  <c r="C460" i="7"/>
  <c r="G718" i="7"/>
  <c r="AA721" i="7"/>
  <c r="T285" i="7"/>
  <c r="P766" i="7"/>
  <c r="Y97" i="7"/>
  <c r="V488" i="7"/>
  <c r="Z671" i="7"/>
  <c r="X494" i="7"/>
  <c r="I669" i="7"/>
  <c r="R173" i="7"/>
  <c r="AB99" i="7"/>
  <c r="AE625" i="7"/>
  <c r="E207" i="7"/>
  <c r="G545" i="7"/>
  <c r="AB514" i="7"/>
  <c r="J413" i="7"/>
  <c r="D739" i="7"/>
  <c r="Z637" i="7"/>
  <c r="J335" i="7"/>
  <c r="M126" i="7"/>
  <c r="N150" i="7"/>
  <c r="AF674" i="7"/>
  <c r="T88" i="7"/>
  <c r="O225" i="7"/>
  <c r="L671" i="7"/>
  <c r="B18" i="20"/>
  <c r="T571" i="7"/>
  <c r="Z15" i="7"/>
  <c r="C834" i="7"/>
  <c r="AD4" i="7"/>
  <c r="X192" i="7"/>
  <c r="AA574" i="7"/>
  <c r="M358" i="7"/>
  <c r="P670" i="7"/>
  <c r="AB304" i="7"/>
  <c r="Y762" i="7"/>
  <c r="T710" i="7"/>
  <c r="AC593" i="7"/>
  <c r="Q289" i="7"/>
  <c r="G429" i="7"/>
  <c r="F472" i="7"/>
  <c r="N715" i="7"/>
  <c r="AE775" i="7"/>
  <c r="Z409" i="7"/>
  <c r="D50" i="7"/>
  <c r="R482" i="7"/>
  <c r="Q692" i="7"/>
  <c r="D777" i="7"/>
  <c r="M821" i="7"/>
  <c r="AE658" i="7"/>
  <c r="R801" i="7"/>
  <c r="D669" i="7"/>
  <c r="Y599" i="7"/>
  <c r="R815" i="7"/>
  <c r="I695" i="7"/>
  <c r="I218" i="7"/>
  <c r="J219" i="7"/>
  <c r="AB434" i="7"/>
  <c r="N63" i="7"/>
  <c r="Q239" i="7"/>
  <c r="AB326" i="7"/>
  <c r="AE755" i="7"/>
  <c r="Q4" i="7"/>
  <c r="D358" i="7"/>
  <c r="L825" i="7"/>
  <c r="Z134" i="7"/>
  <c r="T686" i="7"/>
  <c r="C340" i="7"/>
  <c r="E400" i="7"/>
  <c r="AE571" i="7"/>
  <c r="AA730" i="7"/>
  <c r="U835" i="7"/>
  <c r="AE794" i="7"/>
  <c r="G814" i="7"/>
  <c r="J627" i="7"/>
  <c r="N746" i="7"/>
  <c r="Q286" i="7"/>
  <c r="E816" i="7"/>
  <c r="AC730" i="7"/>
  <c r="Z91" i="7"/>
  <c r="K137" i="7"/>
  <c r="D451" i="7"/>
  <c r="X724" i="7"/>
  <c r="G183" i="7"/>
  <c r="AA126" i="7"/>
  <c r="N447" i="7"/>
  <c r="R325" i="7"/>
  <c r="L101" i="7"/>
  <c r="AE621" i="7"/>
  <c r="W260" i="7"/>
  <c r="K628" i="7"/>
  <c r="X832" i="7"/>
  <c r="AC261" i="7"/>
  <c r="Y787" i="7"/>
  <c r="D180" i="7"/>
  <c r="D229" i="7"/>
  <c r="K361" i="7"/>
  <c r="D813" i="7"/>
  <c r="F695" i="7"/>
  <c r="I481" i="7"/>
  <c r="F189" i="7"/>
  <c r="F206" i="7"/>
  <c r="C510" i="7"/>
  <c r="I616" i="7"/>
  <c r="AB111" i="7"/>
  <c r="Q696" i="7"/>
  <c r="F266" i="7"/>
  <c r="D638" i="7"/>
  <c r="F531" i="7"/>
  <c r="T819" i="7"/>
  <c r="L14" i="7"/>
  <c r="AB241" i="7"/>
  <c r="H102" i="7"/>
  <c r="AD820" i="7"/>
  <c r="AF739" i="7"/>
  <c r="U18" i="7"/>
  <c r="Z568" i="7"/>
  <c r="E813" i="7"/>
  <c r="AF764" i="7"/>
  <c r="G252" i="7"/>
  <c r="L112" i="7"/>
  <c r="AE593" i="7"/>
  <c r="E58" i="36"/>
  <c r="L10" i="7"/>
  <c r="J126" i="7"/>
  <c r="N691" i="7"/>
  <c r="E542" i="7"/>
  <c r="Z148" i="7"/>
  <c r="I716" i="7"/>
  <c r="O285" i="7"/>
  <c r="J145" i="7"/>
  <c r="L435" i="7"/>
  <c r="E146" i="7"/>
  <c r="Q659" i="7"/>
  <c r="H530" i="7"/>
  <c r="C767" i="7"/>
  <c r="N166" i="7"/>
  <c r="T193" i="7"/>
  <c r="J838" i="7"/>
  <c r="AF655" i="7"/>
  <c r="R405" i="7"/>
  <c r="H715" i="7"/>
  <c r="AA506" i="7"/>
  <c r="Z310" i="7"/>
  <c r="Y726" i="7"/>
  <c r="G165" i="7"/>
  <c r="AE564" i="7"/>
  <c r="O505" i="7"/>
  <c r="Q264" i="7"/>
  <c r="Y50" i="7"/>
  <c r="J111" i="7"/>
  <c r="AC356" i="7"/>
  <c r="P554" i="7"/>
  <c r="C309" i="7"/>
  <c r="Z463" i="7"/>
  <c r="X333" i="7"/>
  <c r="C21" i="7"/>
  <c r="S763" i="7"/>
  <c r="K265" i="7"/>
  <c r="V574" i="7"/>
  <c r="I87" i="7"/>
  <c r="AB389" i="7"/>
  <c r="N123" i="7"/>
  <c r="K655" i="7"/>
  <c r="J743" i="7"/>
  <c r="W795" i="7"/>
  <c r="Y230" i="7"/>
  <c r="S49" i="7"/>
  <c r="AF542" i="7"/>
  <c r="H809" i="7"/>
  <c r="L826" i="7"/>
  <c r="I347" i="7"/>
  <c r="X698" i="7"/>
  <c r="C28" i="7"/>
  <c r="G243" i="7"/>
  <c r="C515" i="7"/>
  <c r="L480" i="7"/>
  <c r="AB251" i="7"/>
  <c r="M345" i="7"/>
  <c r="N61" i="7"/>
  <c r="M310" i="7"/>
  <c r="AF251" i="7"/>
  <c r="AB330" i="7"/>
  <c r="AF604" i="7"/>
  <c r="P11" i="7"/>
  <c r="R89" i="7"/>
  <c r="Z799" i="7"/>
  <c r="F288" i="7"/>
  <c r="O411" i="7"/>
  <c r="C310" i="7"/>
  <c r="F778" i="7"/>
  <c r="AB354" i="7"/>
  <c r="L259" i="7"/>
  <c r="I482" i="7"/>
  <c r="D133" i="7"/>
  <c r="S87" i="7"/>
  <c r="N39" i="7"/>
  <c r="AF460" i="7"/>
  <c r="AB520" i="7"/>
  <c r="N125" i="7"/>
  <c r="O306" i="7"/>
  <c r="AE730" i="7"/>
  <c r="AC753" i="7"/>
  <c r="X6" i="7"/>
  <c r="X625" i="7"/>
  <c r="AF551" i="7"/>
  <c r="W465" i="7"/>
  <c r="U159" i="7"/>
  <c r="AA673" i="7"/>
  <c r="F144" i="7"/>
  <c r="AB185" i="7"/>
  <c r="F218" i="7"/>
  <c r="N145" i="7"/>
  <c r="D411" i="7"/>
  <c r="X656" i="7"/>
  <c r="C654" i="7"/>
  <c r="M109" i="7"/>
  <c r="R496" i="7"/>
  <c r="G809" i="7"/>
  <c r="T361" i="7"/>
  <c r="W565" i="7"/>
  <c r="M624" i="7"/>
  <c r="P285" i="7"/>
  <c r="W530" i="7"/>
  <c r="U310" i="7"/>
  <c r="E14" i="7"/>
  <c r="AD515" i="7"/>
  <c r="Y299" i="7"/>
  <c r="K459" i="7"/>
  <c r="T130" i="7"/>
  <c r="T354" i="7"/>
  <c r="H705" i="7"/>
  <c r="AD334" i="7"/>
  <c r="AB746" i="7"/>
  <c r="F463" i="7"/>
  <c r="AF649" i="7"/>
  <c r="T566" i="7"/>
  <c r="Q718" i="7"/>
  <c r="W721" i="7"/>
  <c r="AF132" i="7"/>
  <c r="AB762" i="7"/>
  <c r="I803" i="7"/>
  <c r="R110" i="7"/>
  <c r="Y639" i="7"/>
  <c r="AD578" i="7"/>
  <c r="AC506" i="7"/>
  <c r="N470" i="7"/>
  <c r="M240" i="7"/>
  <c r="V450" i="7"/>
  <c r="P720" i="7"/>
  <c r="AC550" i="7"/>
  <c r="Y111" i="7"/>
  <c r="X796" i="7"/>
  <c r="Y519" i="7"/>
  <c r="N131" i="7"/>
  <c r="AE367" i="7"/>
  <c r="AF116" i="7"/>
  <c r="D26" i="7"/>
  <c r="Z615" i="7"/>
  <c r="T366" i="7"/>
  <c r="Y116" i="7"/>
  <c r="AF461" i="7"/>
  <c r="I785" i="7"/>
  <c r="G575" i="7"/>
  <c r="F549" i="7"/>
  <c r="G634" i="7"/>
  <c r="AE444" i="7"/>
  <c r="I180" i="7"/>
  <c r="AB323" i="7"/>
  <c r="L290" i="7"/>
  <c r="Z578" i="7"/>
  <c r="AE727" i="7"/>
  <c r="O394" i="7"/>
  <c r="AE402" i="7"/>
  <c r="E648" i="7"/>
  <c r="E508" i="7"/>
  <c r="V306" i="7"/>
  <c r="X340" i="7"/>
  <c r="X266" i="7"/>
  <c r="P501" i="7"/>
  <c r="Y392" i="7"/>
  <c r="AA96" i="7"/>
  <c r="P781" i="7"/>
  <c r="K682" i="7"/>
  <c r="J470" i="7"/>
  <c r="AE834" i="7"/>
  <c r="I474" i="7"/>
  <c r="AD103" i="7"/>
  <c r="I305" i="7"/>
  <c r="AA790" i="7"/>
  <c r="C762" i="7"/>
  <c r="Y403" i="7"/>
  <c r="Y44" i="7"/>
  <c r="AE613" i="7"/>
  <c r="AB714" i="7"/>
  <c r="R344" i="7"/>
  <c r="G379" i="7"/>
  <c r="T815" i="7"/>
  <c r="X733" i="7"/>
  <c r="E661" i="7"/>
  <c r="M779" i="7"/>
  <c r="U79" i="7"/>
  <c r="AF434" i="7"/>
  <c r="U778" i="7"/>
  <c r="X230" i="7"/>
  <c r="V530" i="7"/>
  <c r="AD825" i="7"/>
  <c r="G194" i="7"/>
  <c r="T147" i="7"/>
  <c r="U481" i="7"/>
  <c r="K43" i="7"/>
  <c r="AC206" i="7"/>
  <c r="N494" i="7"/>
  <c r="P393" i="7"/>
  <c r="K637" i="7"/>
  <c r="Q590" i="7"/>
  <c r="L741" i="7"/>
  <c r="D192" i="7"/>
  <c r="W273" i="7"/>
  <c r="Z262" i="7"/>
  <c r="G635" i="7"/>
  <c r="Y389" i="7"/>
  <c r="N553" i="7"/>
  <c r="V497" i="7"/>
  <c r="E663" i="7"/>
  <c r="O150" i="7"/>
  <c r="I65" i="7"/>
  <c r="X87" i="7"/>
  <c r="AE271" i="7"/>
  <c r="M300" i="7"/>
  <c r="N183" i="7"/>
  <c r="N76" i="7"/>
  <c r="G659" i="7"/>
  <c r="J66" i="7"/>
  <c r="P339" i="7"/>
  <c r="M341" i="7"/>
  <c r="F219" i="7"/>
  <c r="AD339" i="7"/>
  <c r="O214" i="7"/>
  <c r="AB94" i="7"/>
  <c r="AB294" i="7"/>
  <c r="M451" i="7"/>
  <c r="U689" i="7"/>
  <c r="AE505" i="7"/>
  <c r="AD438" i="7"/>
  <c r="D591" i="7"/>
  <c r="D635" i="7"/>
  <c r="I219" i="7"/>
  <c r="E252" i="7"/>
  <c r="W690" i="7"/>
  <c r="L810" i="7"/>
  <c r="Q325" i="7"/>
  <c r="S60" i="7"/>
  <c r="AE566" i="7"/>
  <c r="AB476" i="7"/>
  <c r="AC752" i="7"/>
  <c r="AE683" i="7"/>
  <c r="G336" i="7"/>
  <c r="AF790" i="7"/>
  <c r="AE787" i="7"/>
  <c r="L275" i="7"/>
  <c r="AB509" i="7"/>
  <c r="J473" i="7"/>
  <c r="Z260" i="7"/>
  <c r="E369" i="7"/>
  <c r="Z628" i="7"/>
  <c r="M81" i="7"/>
  <c r="AD681" i="7"/>
  <c r="AD226" i="7"/>
  <c r="K134" i="7"/>
  <c r="E727" i="7"/>
  <c r="AA575" i="7"/>
  <c r="X207" i="7"/>
  <c r="K764" i="7"/>
  <c r="AC168" i="7"/>
  <c r="N343" i="7"/>
  <c r="S259" i="7"/>
  <c r="I138" i="7"/>
  <c r="H220" i="7"/>
  <c r="L730" i="7"/>
  <c r="W622" i="7"/>
  <c r="N725" i="7"/>
  <c r="O269" i="7"/>
  <c r="AB551" i="7"/>
  <c r="AD42" i="7"/>
  <c r="AC589" i="7"/>
  <c r="P453" i="7"/>
  <c r="O313" i="7"/>
  <c r="Q206" i="7"/>
  <c r="AB274" i="7"/>
  <c r="P556" i="7"/>
  <c r="R401" i="7"/>
  <c r="N342" i="7"/>
  <c r="W382" i="7"/>
  <c r="R530" i="7"/>
  <c r="Y482" i="7"/>
  <c r="K269" i="7"/>
  <c r="Z331" i="7"/>
  <c r="I578" i="7"/>
  <c r="I203" i="7"/>
  <c r="C111" i="7"/>
  <c r="N335" i="7"/>
  <c r="J319" i="7"/>
  <c r="R555" i="7"/>
  <c r="E499" i="7"/>
  <c r="AC768" i="7"/>
  <c r="W406" i="7"/>
  <c r="S383" i="7"/>
  <c r="G147" i="7"/>
  <c r="AE731" i="7"/>
  <c r="AD9" i="7"/>
  <c r="Y694" i="7"/>
  <c r="Z729" i="7"/>
  <c r="Y585" i="7"/>
  <c r="L626" i="7"/>
  <c r="S250" i="7"/>
  <c r="Q438" i="7"/>
  <c r="Y63" i="7"/>
  <c r="V744" i="7"/>
  <c r="V148" i="7"/>
  <c r="Z138" i="7"/>
  <c r="AD124" i="7"/>
  <c r="F606" i="7"/>
  <c r="M156" i="7"/>
  <c r="AB390" i="7"/>
  <c r="W825" i="7"/>
  <c r="K591" i="7"/>
  <c r="U588" i="7"/>
  <c r="N718" i="7"/>
  <c r="M450" i="7"/>
  <c r="I20" i="7"/>
  <c r="D402" i="7"/>
  <c r="H600" i="7"/>
  <c r="H796" i="7"/>
  <c r="E606" i="7"/>
  <c r="V529" i="7"/>
  <c r="H495" i="7"/>
  <c r="S709" i="7"/>
  <c r="W460" i="7"/>
  <c r="U569" i="7"/>
  <c r="AD754" i="7"/>
  <c r="AC66" i="7"/>
  <c r="D78" i="7"/>
  <c r="Z751" i="7"/>
  <c r="T838" i="7"/>
  <c r="W470" i="7"/>
  <c r="M40" i="7"/>
  <c r="AA837" i="7"/>
  <c r="R480" i="7"/>
  <c r="E796" i="7"/>
  <c r="S810" i="7"/>
  <c r="C186" i="7"/>
  <c r="C753" i="7"/>
  <c r="V173" i="7"/>
  <c r="J727" i="7"/>
  <c r="F33" i="7"/>
  <c r="AC565" i="7"/>
  <c r="AE829" i="7"/>
  <c r="N466" i="7"/>
  <c r="AC482" i="7"/>
  <c r="AD120" i="7"/>
  <c r="W592" i="7"/>
  <c r="N599" i="7"/>
  <c r="G799" i="7"/>
  <c r="J673" i="7"/>
  <c r="M325" i="7"/>
  <c r="AA237" i="7"/>
  <c r="F704" i="7"/>
  <c r="W626" i="7"/>
  <c r="AA621" i="7"/>
  <c r="F799" i="7"/>
  <c r="N705" i="7"/>
  <c r="O273" i="7"/>
  <c r="F184" i="7"/>
  <c r="H788" i="7"/>
  <c r="N375" i="7"/>
  <c r="N66" i="7"/>
  <c r="J164" i="7"/>
  <c r="AF759" i="7"/>
  <c r="L787" i="7"/>
  <c r="D238" i="7"/>
  <c r="G720" i="7"/>
  <c r="R145" i="7"/>
  <c r="N709" i="7"/>
  <c r="Y768" i="7"/>
  <c r="J255" i="7"/>
  <c r="G485" i="7"/>
  <c r="AD101" i="7"/>
  <c r="E253" i="7"/>
  <c r="AB346" i="7"/>
  <c r="X481" i="7"/>
  <c r="AB133" i="7"/>
  <c r="H16" i="7"/>
  <c r="I720" i="7"/>
  <c r="AB832" i="7"/>
  <c r="G810" i="7"/>
  <c r="S425" i="7"/>
  <c r="R183" i="7"/>
  <c r="R711" i="7"/>
  <c r="X33" i="7"/>
  <c r="W655" i="7"/>
  <c r="AA647" i="7"/>
  <c r="H203" i="7"/>
  <c r="E711" i="7"/>
  <c r="U194" i="7"/>
  <c r="T278" i="7"/>
  <c r="C710" i="7"/>
  <c r="C5" i="7"/>
  <c r="AF227" i="7"/>
  <c r="Z809" i="7"/>
  <c r="W310" i="7"/>
  <c r="V799" i="7"/>
  <c r="C231" i="7"/>
  <c r="E186" i="7"/>
  <c r="H706" i="7"/>
  <c r="K452" i="7"/>
  <c r="K498" i="7"/>
  <c r="AC682" i="7"/>
  <c r="R695" i="7"/>
  <c r="C173" i="7"/>
  <c r="Q726" i="7"/>
  <c r="Y499" i="7"/>
  <c r="S296" i="7"/>
  <c r="J109" i="7"/>
  <c r="W414" i="7"/>
  <c r="C399" i="7"/>
  <c r="C531" i="7"/>
  <c r="AC692" i="7"/>
  <c r="S636" i="7"/>
  <c r="O709" i="7"/>
  <c r="G4" i="36"/>
  <c r="M322" i="7"/>
  <c r="AC224" i="7"/>
  <c r="C556" i="7"/>
  <c r="L580" i="7"/>
  <c r="C831" i="7"/>
  <c r="X199" i="7"/>
  <c r="AE229" i="7"/>
  <c r="E126" i="7"/>
  <c r="D780" i="7"/>
  <c r="AA435" i="7"/>
  <c r="AE835" i="7"/>
  <c r="J741" i="7"/>
  <c r="AA323" i="7"/>
  <c r="T343" i="7"/>
  <c r="Q131" i="7"/>
  <c r="W119" i="7"/>
  <c r="P768" i="7"/>
  <c r="AD417" i="7"/>
  <c r="AB711" i="7"/>
  <c r="M218" i="7"/>
  <c r="J745" i="7"/>
  <c r="U77" i="7"/>
  <c r="M168" i="7"/>
  <c r="O647" i="7"/>
  <c r="AF412" i="7"/>
  <c r="AB230" i="7"/>
  <c r="M447" i="7"/>
  <c r="L137" i="7"/>
  <c r="G402" i="7"/>
  <c r="I555" i="7"/>
  <c r="T574" i="7"/>
  <c r="C604" i="7"/>
  <c r="Y716" i="7"/>
  <c r="AC750" i="7"/>
  <c r="H252" i="7"/>
  <c r="O682" i="7"/>
  <c r="AC403" i="7"/>
  <c r="C661" i="7"/>
  <c r="F36" i="36"/>
  <c r="AC835" i="7"/>
  <c r="X194" i="7"/>
  <c r="Z613" i="7"/>
  <c r="M41" i="7"/>
  <c r="R832" i="7"/>
  <c r="S40" i="7"/>
  <c r="P160" i="7"/>
  <c r="Q615" i="7"/>
  <c r="F75" i="7"/>
  <c r="I810" i="7"/>
  <c r="Z686" i="7"/>
  <c r="N685" i="7"/>
  <c r="AF476" i="7"/>
  <c r="I767" i="7"/>
  <c r="P612" i="7"/>
  <c r="Q170" i="7"/>
  <c r="Q129" i="7"/>
  <c r="P286" i="7"/>
  <c r="Z87" i="7"/>
  <c r="Y425" i="7"/>
  <c r="X609" i="7"/>
  <c r="F63" i="7"/>
  <c r="X564" i="7"/>
  <c r="X30" i="7"/>
  <c r="X238" i="7"/>
  <c r="N601" i="7"/>
  <c r="AC551" i="7"/>
  <c r="P416" i="7"/>
  <c r="AF588" i="7"/>
  <c r="K29" i="7"/>
  <c r="G731" i="7"/>
  <c r="E300" i="7"/>
  <c r="U114" i="7"/>
  <c r="R30" i="7"/>
  <c r="H654" i="7"/>
  <c r="J811" i="7"/>
  <c r="AA584" i="7"/>
  <c r="F680" i="7"/>
  <c r="C342" i="7"/>
  <c r="AE99" i="7"/>
  <c r="I680" i="7"/>
  <c r="Z505" i="7"/>
  <c r="W726" i="7"/>
  <c r="K195" i="7"/>
  <c r="V89" i="7"/>
  <c r="Q181" i="7"/>
  <c r="C733" i="7"/>
  <c r="O125" i="7"/>
  <c r="AF452" i="7"/>
  <c r="K9" i="7"/>
  <c r="J184" i="7"/>
  <c r="U391" i="7"/>
  <c r="K495" i="7"/>
  <c r="C134" i="7"/>
  <c r="F446" i="7"/>
  <c r="AF753" i="7"/>
  <c r="L412" i="7"/>
  <c r="W56" i="7"/>
  <c r="P579" i="7"/>
  <c r="Q676" i="7"/>
  <c r="Z207" i="7"/>
  <c r="M744" i="7"/>
  <c r="C288" i="7"/>
  <c r="C728" i="7"/>
  <c r="AA30" i="7"/>
  <c r="C125" i="7"/>
  <c r="Z567" i="7"/>
  <c r="T591" i="7"/>
  <c r="W476" i="7"/>
  <c r="C655" i="7"/>
  <c r="F744" i="7"/>
  <c r="G674" i="7"/>
  <c r="H776" i="7"/>
  <c r="M11" i="7"/>
  <c r="Q242" i="7"/>
  <c r="H231" i="7"/>
  <c r="H332" i="7"/>
  <c r="X745" i="7"/>
  <c r="AA475" i="7"/>
  <c r="O593" i="7"/>
  <c r="E610" i="7"/>
  <c r="W518" i="7"/>
  <c r="F565" i="7"/>
  <c r="K205" i="7"/>
  <c r="J689" i="7"/>
  <c r="T616" i="7"/>
  <c r="L796" i="7"/>
  <c r="O170" i="7"/>
  <c r="C149" i="7"/>
  <c r="Q151" i="7"/>
  <c r="AD367" i="7"/>
  <c r="L558" i="7"/>
  <c r="C194" i="7"/>
  <c r="AB833" i="7"/>
  <c r="AE742" i="7"/>
  <c r="W79" i="7"/>
  <c r="Y803" i="7"/>
  <c r="I690" i="7"/>
  <c r="R802" i="7"/>
  <c r="AD796" i="7"/>
  <c r="E378" i="7"/>
  <c r="X348" i="7"/>
  <c r="E460" i="7"/>
  <c r="W752" i="7"/>
  <c r="V61" i="7"/>
  <c r="F599" i="7"/>
  <c r="U49" i="7"/>
  <c r="V672" i="7"/>
  <c r="F164" i="7"/>
  <c r="W122" i="7"/>
  <c r="AC803" i="7"/>
  <c r="U424" i="7"/>
  <c r="O835" i="7"/>
  <c r="U741" i="7"/>
  <c r="AB165" i="7"/>
  <c r="F323" i="7"/>
  <c r="X640" i="7"/>
  <c r="P673" i="7"/>
  <c r="L242" i="7"/>
  <c r="AD610" i="7"/>
  <c r="C21" i="36"/>
  <c r="AB364" i="7"/>
  <c r="C262" i="7"/>
  <c r="N694" i="7"/>
  <c r="Q441" i="7"/>
  <c r="D234" i="7"/>
  <c r="R5" i="7"/>
  <c r="D550" i="7"/>
  <c r="I228" i="7"/>
  <c r="X694" i="7"/>
  <c r="AF779" i="7"/>
  <c r="I396" i="7"/>
  <c r="R309" i="7"/>
  <c r="T437" i="7"/>
  <c r="E837" i="7"/>
  <c r="X519" i="7"/>
  <c r="R360" i="7"/>
  <c r="AD768" i="7"/>
  <c r="Z169" i="7"/>
  <c r="AD452" i="7"/>
  <c r="O815" i="7"/>
  <c r="W319" i="7"/>
  <c r="T358" i="7"/>
  <c r="AA802" i="7"/>
  <c r="L751" i="7"/>
  <c r="K276" i="7"/>
  <c r="P186" i="7"/>
  <c r="I576" i="7"/>
  <c r="K742" i="7"/>
  <c r="AD714" i="7"/>
  <c r="AF305" i="7"/>
  <c r="Q45" i="7"/>
  <c r="T345" i="7"/>
  <c r="Y465" i="7"/>
  <c r="Q509" i="7"/>
  <c r="M775" i="7"/>
  <c r="P332" i="7"/>
  <c r="M148" i="7"/>
  <c r="AC276" i="7"/>
  <c r="R96" i="7"/>
  <c r="E286" i="7"/>
  <c r="F339" i="7"/>
  <c r="C14" i="7"/>
  <c r="U605" i="7"/>
  <c r="AD50" i="7"/>
  <c r="T146" i="7"/>
  <c r="V431" i="7"/>
  <c r="P564" i="7"/>
  <c r="AB60" i="7"/>
  <c r="P46" i="7"/>
  <c r="H238" i="7"/>
  <c r="E405" i="7"/>
  <c r="L361" i="7"/>
  <c r="J786" i="7"/>
  <c r="J495" i="7"/>
  <c r="AE309" i="7"/>
  <c r="Y540" i="7"/>
  <c r="K199" i="7"/>
  <c r="I515" i="7"/>
  <c r="J357" i="7"/>
  <c r="N689" i="7"/>
  <c r="C88" i="7"/>
  <c r="AD369" i="7"/>
  <c r="AF190" i="7"/>
  <c r="S576" i="7"/>
  <c r="G239" i="7"/>
  <c r="F19" i="7"/>
  <c r="U297" i="7"/>
  <c r="AC555" i="7"/>
  <c r="D110" i="7"/>
  <c r="W575" i="7"/>
  <c r="C114" i="7"/>
  <c r="U427" i="7"/>
  <c r="U146" i="7"/>
  <c r="H553" i="7"/>
  <c r="J284" i="7"/>
  <c r="C579" i="7"/>
  <c r="AD76" i="7"/>
  <c r="Y301" i="7"/>
  <c r="Y186" i="7"/>
  <c r="AF231" i="7"/>
  <c r="I348" i="7"/>
  <c r="L166" i="7"/>
  <c r="Y721" i="7"/>
  <c r="O85" i="7"/>
  <c r="L359" i="7"/>
  <c r="Y812" i="7"/>
  <c r="D157" i="7"/>
  <c r="C206" i="7"/>
  <c r="F708" i="7"/>
  <c r="Q570" i="7"/>
  <c r="F832" i="7"/>
  <c r="Z343" i="7"/>
  <c r="V427" i="7"/>
  <c r="Z486" i="7"/>
  <c r="C62" i="36"/>
  <c r="K255" i="7"/>
  <c r="I436" i="7"/>
  <c r="AE41" i="7"/>
  <c r="M224" i="7"/>
  <c r="L329" i="7"/>
  <c r="L295" i="7"/>
  <c r="D120" i="7"/>
  <c r="AE44" i="7"/>
  <c r="S550" i="7"/>
  <c r="G832" i="7"/>
  <c r="J333" i="7"/>
  <c r="J586" i="7"/>
  <c r="X405" i="7"/>
  <c r="V679" i="7"/>
  <c r="L672" i="7"/>
  <c r="F426" i="7"/>
  <c r="P521" i="7"/>
  <c r="S746" i="7"/>
  <c r="AC434" i="7"/>
  <c r="O669" i="7"/>
  <c r="U113" i="7"/>
  <c r="O622" i="7"/>
  <c r="T395" i="7"/>
  <c r="AF55" i="7"/>
  <c r="AB441" i="7"/>
  <c r="T171" i="7"/>
  <c r="AD357" i="7"/>
  <c r="K686" i="7"/>
  <c r="K766" i="7"/>
  <c r="Q336" i="7"/>
  <c r="M650" i="7"/>
  <c r="G390" i="7"/>
  <c r="AC499" i="7"/>
  <c r="W641" i="7"/>
  <c r="Q639" i="7"/>
  <c r="Z622" i="7"/>
  <c r="L533" i="7"/>
  <c r="Q446" i="7"/>
  <c r="AA520" i="7"/>
  <c r="S381" i="7"/>
  <c r="U710" i="7"/>
  <c r="AB145" i="7"/>
  <c r="V639" i="7"/>
  <c r="Q147" i="7"/>
  <c r="AE49" i="7"/>
  <c r="R306" i="7"/>
  <c r="H242" i="7"/>
  <c r="AE821" i="7"/>
  <c r="U411" i="7"/>
  <c r="X368" i="7"/>
  <c r="AA811" i="7"/>
  <c r="D430" i="7"/>
  <c r="N721" i="7"/>
  <c r="T219" i="7"/>
  <c r="F59" i="7"/>
  <c r="H581" i="7"/>
  <c r="AB760" i="7"/>
  <c r="L300" i="7"/>
  <c r="Y284" i="7"/>
  <c r="C778" i="7"/>
  <c r="R531" i="7"/>
  <c r="X313" i="7"/>
  <c r="V417" i="7"/>
  <c r="AB557" i="7"/>
  <c r="O640" i="7"/>
  <c r="Z172" i="7"/>
  <c r="M718" i="7"/>
  <c r="R231" i="7"/>
  <c r="E409" i="7"/>
  <c r="AA462" i="7"/>
  <c r="Q733" i="7"/>
  <c r="AF154" i="7"/>
  <c r="M675" i="7"/>
  <c r="C8" i="36"/>
  <c r="T185" i="7"/>
  <c r="O836" i="7"/>
  <c r="D320" i="7"/>
  <c r="Q304" i="7"/>
  <c r="D802" i="7"/>
  <c r="O744" i="7"/>
  <c r="AD571" i="7"/>
  <c r="F403" i="7"/>
  <c r="O698" i="7"/>
  <c r="S461" i="7"/>
  <c r="E672" i="7"/>
  <c r="AB553" i="7"/>
  <c r="R743" i="7"/>
  <c r="AF377" i="7"/>
  <c r="Y311" i="7"/>
  <c r="AB639" i="7"/>
  <c r="T355" i="7"/>
  <c r="Y462" i="7"/>
  <c r="AC335" i="7"/>
  <c r="C601" i="7"/>
  <c r="N382" i="7"/>
  <c r="U235" i="7"/>
  <c r="V627" i="7"/>
  <c r="X256" i="7"/>
  <c r="H149" i="7"/>
  <c r="V87" i="7"/>
  <c r="L374" i="7"/>
  <c r="R124" i="7"/>
  <c r="F199" i="7"/>
  <c r="F124" i="7"/>
  <c r="S202" i="7"/>
  <c r="AD466" i="7"/>
  <c r="AD685" i="7"/>
  <c r="AB574" i="7"/>
  <c r="T102" i="7"/>
  <c r="Q288" i="7"/>
  <c r="Q89" i="7"/>
  <c r="E579" i="7"/>
  <c r="AE64" i="7"/>
  <c r="AF622" i="7"/>
  <c r="X704" i="7"/>
  <c r="H427" i="7"/>
  <c r="K732" i="7"/>
  <c r="L504" i="7"/>
  <c r="AE85" i="7"/>
  <c r="L436" i="7"/>
  <c r="M96" i="7"/>
  <c r="AC581" i="7"/>
  <c r="W711" i="7"/>
  <c r="AB620" i="7"/>
  <c r="E32" i="7"/>
  <c r="C61" i="36"/>
  <c r="T567" i="7"/>
  <c r="R27" i="7"/>
  <c r="F674" i="7"/>
  <c r="AB179" i="7"/>
  <c r="Y494" i="7"/>
  <c r="AB313" i="7"/>
  <c r="AA554" i="7"/>
  <c r="D682" i="7"/>
  <c r="P271" i="7"/>
  <c r="F129" i="7"/>
  <c r="G325" i="7"/>
  <c r="AF81" i="7"/>
  <c r="K752" i="7"/>
  <c r="V402" i="7"/>
  <c r="I565" i="7"/>
  <c r="Y602" i="7"/>
  <c r="D834" i="7"/>
  <c r="G226" i="7"/>
  <c r="N156" i="7"/>
  <c r="P401" i="7"/>
  <c r="G395" i="7"/>
  <c r="Y290" i="7"/>
  <c r="M55" i="7"/>
  <c r="V240" i="7"/>
  <c r="G227" i="7"/>
  <c r="T768" i="7"/>
  <c r="V96" i="7"/>
  <c r="AF439" i="7"/>
  <c r="U801" i="7"/>
  <c r="P326" i="7"/>
  <c r="X182" i="7"/>
  <c r="V465" i="7"/>
  <c r="W311" i="7"/>
  <c r="U399" i="7"/>
  <c r="H35" i="36"/>
  <c r="T795" i="7"/>
  <c r="J824" i="7"/>
  <c r="T190" i="7"/>
  <c r="AD228" i="7"/>
  <c r="M553" i="7"/>
  <c r="U300" i="7"/>
  <c r="T551" i="7"/>
  <c r="J374" i="7"/>
  <c r="L55" i="7"/>
  <c r="AF87" i="7"/>
  <c r="X428" i="7"/>
  <c r="I705" i="7"/>
  <c r="W577" i="7"/>
  <c r="O474" i="7"/>
  <c r="W523" i="7"/>
  <c r="W779" i="7"/>
  <c r="X499" i="7"/>
  <c r="P206" i="7"/>
  <c r="H556" i="7"/>
  <c r="X287" i="7"/>
  <c r="G376" i="7"/>
  <c r="Y400" i="7"/>
  <c r="V207" i="7"/>
  <c r="T487" i="7"/>
  <c r="M330" i="7"/>
  <c r="H685" i="7"/>
  <c r="AD469" i="7"/>
  <c r="AE295" i="7"/>
  <c r="E59" i="36"/>
  <c r="O487" i="7"/>
  <c r="AF697" i="7"/>
  <c r="I614" i="7"/>
  <c r="M495" i="7"/>
  <c r="U796" i="7"/>
  <c r="L609" i="7"/>
  <c r="D374" i="7"/>
  <c r="D370" i="7"/>
  <c r="AC426" i="7"/>
  <c r="W710" i="7"/>
  <c r="V239" i="7"/>
  <c r="N795" i="7"/>
  <c r="AD276" i="7"/>
  <c r="V510" i="7"/>
  <c r="P604" i="7"/>
  <c r="AB765" i="7"/>
  <c r="AF320" i="7"/>
  <c r="AA830" i="7"/>
  <c r="F81" i="7"/>
  <c r="T790" i="7"/>
  <c r="T575" i="7"/>
  <c r="C544" i="7"/>
  <c r="V694" i="7"/>
  <c r="H768" i="7"/>
  <c r="M435" i="7"/>
  <c r="H169" i="7"/>
  <c r="AF453" i="7"/>
  <c r="AD690" i="7"/>
  <c r="Y344" i="7"/>
  <c r="AB96" i="7"/>
  <c r="L262" i="7"/>
  <c r="I779" i="7"/>
  <c r="C645" i="7"/>
  <c r="G535" i="7"/>
  <c r="AF648" i="7"/>
  <c r="H519" i="7"/>
  <c r="E797" i="7"/>
  <c r="T356" i="7"/>
  <c r="G416" i="7"/>
  <c r="D311" i="7"/>
  <c r="N800" i="7"/>
  <c r="I431" i="7"/>
  <c r="AE659" i="7"/>
  <c r="O809" i="7"/>
  <c r="R659" i="7"/>
  <c r="E568" i="7"/>
  <c r="AE696" i="7"/>
  <c r="AD587" i="7"/>
  <c r="V719" i="7"/>
  <c r="AF347" i="7"/>
  <c r="O834" i="7"/>
  <c r="L304" i="7"/>
  <c r="AD151" i="7"/>
  <c r="AA192" i="7"/>
  <c r="L91" i="7"/>
  <c r="G371" i="7"/>
  <c r="S820" i="7"/>
  <c r="Z765" i="7"/>
  <c r="S8" i="7"/>
  <c r="K379" i="7"/>
  <c r="C580" i="7"/>
  <c r="K26" i="7"/>
  <c r="G543" i="7"/>
  <c r="W89" i="7"/>
  <c r="T440" i="7"/>
  <c r="AF158" i="7"/>
  <c r="X145" i="7"/>
  <c r="W600" i="7"/>
  <c r="J399" i="7"/>
  <c r="O164" i="7"/>
  <c r="I689" i="7"/>
  <c r="O116" i="7"/>
  <c r="M369" i="7"/>
  <c r="U5" i="7"/>
  <c r="D207" i="7"/>
  <c r="AD320" i="7"/>
  <c r="E571" i="7"/>
  <c r="D168" i="7"/>
  <c r="AA78" i="7"/>
  <c r="AD494" i="7"/>
  <c r="AE541" i="7"/>
  <c r="I129" i="7"/>
  <c r="P814" i="7"/>
  <c r="Y550" i="7"/>
  <c r="F802" i="7"/>
  <c r="C450" i="7"/>
  <c r="AC599" i="7"/>
  <c r="I445" i="7"/>
  <c r="W650" i="7"/>
  <c r="F436" i="7"/>
  <c r="R591" i="7"/>
  <c r="AB775" i="7"/>
  <c r="L685" i="7"/>
  <c r="AB365" i="7"/>
  <c r="S391" i="7"/>
  <c r="N542" i="7"/>
  <c r="AB325" i="7"/>
  <c r="E329" i="7"/>
  <c r="E379" i="7"/>
  <c r="V225" i="7"/>
  <c r="G437" i="7"/>
  <c r="O260" i="7"/>
  <c r="U96" i="7"/>
  <c r="X599" i="7"/>
  <c r="D310" i="7"/>
  <c r="U251" i="7"/>
  <c r="AF65" i="7"/>
  <c r="V483" i="7"/>
  <c r="U160" i="7"/>
  <c r="Y514" i="7"/>
  <c r="I333" i="7"/>
  <c r="S549" i="7"/>
  <c r="AB360" i="7"/>
  <c r="F673" i="7"/>
  <c r="Y277" i="7"/>
  <c r="Y588" i="7"/>
  <c r="V5" i="7"/>
  <c r="C775" i="7"/>
  <c r="L116" i="7"/>
  <c r="Y249" i="7"/>
  <c r="H777" i="7"/>
  <c r="G115" i="7"/>
  <c r="F121" i="7"/>
  <c r="P195" i="7"/>
  <c r="Y413" i="7"/>
  <c r="M498" i="7"/>
  <c r="M739" i="7"/>
  <c r="AB613" i="7"/>
  <c r="K157" i="7"/>
  <c r="K24" i="7"/>
  <c r="T759" i="7"/>
  <c r="AF720" i="7"/>
  <c r="C743" i="7"/>
  <c r="R507" i="7"/>
  <c r="H195" i="7"/>
  <c r="D541" i="7"/>
  <c r="F558" i="7"/>
  <c r="X765" i="7"/>
  <c r="I797" i="7"/>
  <c r="D368" i="7"/>
  <c r="Z133" i="7"/>
  <c r="U829" i="7"/>
  <c r="AE273" i="7"/>
  <c r="I473" i="7"/>
  <c r="C185" i="7"/>
  <c r="X531" i="7"/>
  <c r="C505" i="7"/>
  <c r="AA810" i="7"/>
  <c r="AA759" i="7"/>
  <c r="Q403" i="7"/>
  <c r="T241" i="7"/>
  <c r="Q529" i="7"/>
  <c r="Y374" i="7"/>
  <c r="C815" i="7"/>
  <c r="S110" i="7"/>
  <c r="R340" i="7"/>
  <c r="H229" i="7"/>
  <c r="AD584" i="7"/>
  <c r="AF578" i="7"/>
  <c r="W452" i="7"/>
  <c r="S100" i="7"/>
  <c r="AE224" i="7"/>
  <c r="X838" i="7"/>
  <c r="Q273" i="7"/>
  <c r="W85" i="7"/>
  <c r="AF619" i="7"/>
  <c r="O671" i="7"/>
  <c r="X571" i="7"/>
  <c r="AF164" i="7"/>
  <c r="AC381" i="7"/>
  <c r="AB228" i="7"/>
  <c r="AA669" i="7"/>
  <c r="AA469" i="7"/>
  <c r="T695" i="7"/>
  <c r="O96" i="7"/>
  <c r="E614" i="7"/>
  <c r="J466" i="7"/>
  <c r="S417" i="7"/>
  <c r="J185" i="7"/>
  <c r="S535" i="7"/>
  <c r="U265" i="7"/>
  <c r="AC185" i="7"/>
  <c r="AF614" i="7"/>
  <c r="K289" i="7"/>
  <c r="N332" i="7"/>
  <c r="W705" i="7"/>
  <c r="D414" i="7"/>
  <c r="L287" i="7"/>
  <c r="W146" i="7"/>
  <c r="AB298" i="7"/>
  <c r="Z399" i="7"/>
  <c r="M185" i="7"/>
  <c r="AF576" i="7"/>
  <c r="R718" i="7"/>
  <c r="AB102" i="7"/>
  <c r="Q820" i="7"/>
  <c r="H789" i="7"/>
  <c r="E514" i="7"/>
  <c r="AA252" i="7"/>
  <c r="D357" i="7"/>
  <c r="N612" i="7"/>
  <c r="N165" i="7"/>
  <c r="H157" i="7"/>
  <c r="P753" i="7"/>
  <c r="Y32" i="7"/>
  <c r="R691" i="7"/>
  <c r="Z740" i="7"/>
  <c r="W623" i="7"/>
  <c r="AD360" i="7"/>
  <c r="P49" i="7"/>
  <c r="AA768" i="7"/>
  <c r="M836" i="7"/>
  <c r="V472" i="7"/>
  <c r="V297" i="7"/>
  <c r="V43" i="7"/>
  <c r="U635" i="7"/>
  <c r="S685" i="7"/>
  <c r="I215" i="7"/>
  <c r="V132" i="7"/>
  <c r="L613" i="7"/>
  <c r="D696" i="7"/>
  <c r="AA785" i="7"/>
  <c r="H193" i="7"/>
  <c r="R266" i="7"/>
  <c r="O569" i="7"/>
  <c r="W191" i="7"/>
  <c r="J166" i="7"/>
  <c r="R600" i="7"/>
  <c r="U219" i="7"/>
  <c r="J640" i="7"/>
  <c r="AA42" i="7"/>
  <c r="AD568" i="7"/>
  <c r="AF100" i="7"/>
  <c r="W514" i="7"/>
  <c r="M323" i="7"/>
  <c r="J30" i="7"/>
  <c r="I135" i="7"/>
  <c r="G656" i="7"/>
  <c r="J774" i="7"/>
  <c r="W114" i="7"/>
  <c r="R494" i="7"/>
  <c r="V299" i="7"/>
  <c r="W706" i="7"/>
  <c r="W335" i="7"/>
  <c r="H569" i="7"/>
  <c r="U412" i="7"/>
  <c r="P21" i="7"/>
  <c r="C500" i="7"/>
  <c r="F193" i="7"/>
  <c r="F577" i="7"/>
  <c r="S480" i="7"/>
  <c r="V709" i="7"/>
  <c r="K802" i="7"/>
  <c r="K138" i="7"/>
  <c r="J7" i="7"/>
  <c r="X669" i="7"/>
  <c r="R646" i="7"/>
  <c r="V348" i="7"/>
  <c r="S416" i="7"/>
  <c r="AD498" i="7"/>
  <c r="AA155" i="7"/>
  <c r="F287" i="7"/>
  <c r="K99" i="7"/>
  <c r="E124" i="7"/>
  <c r="C539" i="7"/>
  <c r="M587" i="7"/>
  <c r="I306" i="7"/>
  <c r="O124" i="7"/>
  <c r="Y410" i="7"/>
  <c r="T284" i="7"/>
  <c r="AF194" i="7"/>
  <c r="AA752" i="7"/>
  <c r="S459" i="7"/>
  <c r="T424" i="7"/>
  <c r="V29" i="7"/>
  <c r="F335" i="7"/>
  <c r="K541" i="7"/>
  <c r="U501" i="7"/>
  <c r="AD205" i="7"/>
  <c r="AF820" i="7"/>
  <c r="L830" i="7"/>
  <c r="G625" i="7"/>
  <c r="Q136" i="7"/>
  <c r="T323" i="7"/>
  <c r="W418" i="7"/>
  <c r="AD450" i="7"/>
  <c r="T286" i="7"/>
  <c r="M752" i="7"/>
  <c r="N481" i="7"/>
  <c r="K348" i="7"/>
  <c r="AB465" i="7"/>
  <c r="Y320" i="7"/>
  <c r="E726" i="7"/>
  <c r="G67" i="7"/>
  <c r="O298" i="7"/>
  <c r="Y307" i="7"/>
  <c r="AD24" i="7"/>
  <c r="N20" i="7"/>
  <c r="J383" i="7"/>
  <c r="U498" i="7"/>
  <c r="W434" i="7"/>
  <c r="Q685" i="7"/>
  <c r="R361" i="7"/>
  <c r="O101" i="7"/>
  <c r="K683" i="7"/>
  <c r="Y297" i="7"/>
  <c r="O395" i="7"/>
  <c r="AF534" i="7"/>
  <c r="N354" i="7"/>
  <c r="I238" i="7"/>
  <c r="AF285" i="7"/>
  <c r="AA253" i="7"/>
  <c r="J310" i="7"/>
  <c r="U720" i="7"/>
  <c r="X336" i="7"/>
  <c r="U682" i="7"/>
  <c r="J794" i="7"/>
  <c r="N791" i="7"/>
  <c r="U568" i="7"/>
  <c r="I122" i="7"/>
  <c r="E62" i="7"/>
  <c r="AF346" i="7"/>
  <c r="J752" i="7"/>
  <c r="G340" i="7"/>
  <c r="M635" i="7"/>
  <c r="H749" i="7"/>
  <c r="U745" i="7"/>
  <c r="K344" i="7"/>
  <c r="V462" i="7"/>
  <c r="H393" i="7"/>
  <c r="M78" i="7"/>
  <c r="AC495" i="7"/>
  <c r="G486" i="7"/>
  <c r="N326" i="7"/>
  <c r="E116" i="7"/>
  <c r="Q486" i="7"/>
  <c r="W277" i="7"/>
  <c r="AB194" i="7"/>
  <c r="M567" i="7"/>
  <c r="Y239" i="7"/>
  <c r="J577" i="7"/>
  <c r="AE8" i="7"/>
  <c r="D31" i="36"/>
  <c r="U109" i="7"/>
  <c r="T689" i="7"/>
  <c r="Q679" i="7"/>
  <c r="Y566" i="7"/>
  <c r="T357" i="7"/>
  <c r="AD830" i="7"/>
  <c r="Y192" i="7"/>
  <c r="E360" i="7"/>
  <c r="K588" i="7"/>
  <c r="K275" i="7"/>
  <c r="Q121" i="7"/>
  <c r="G411" i="7"/>
  <c r="P790" i="7"/>
  <c r="AD109" i="7"/>
  <c r="I418" i="7"/>
  <c r="Y322" i="7"/>
  <c r="D58" i="36"/>
  <c r="I545" i="7"/>
  <c r="N529" i="7"/>
  <c r="C545" i="7"/>
  <c r="W659" i="7"/>
  <c r="AE522" i="7"/>
  <c r="N507" i="7"/>
  <c r="G767" i="7"/>
  <c r="AA440" i="7"/>
  <c r="N339" i="7"/>
  <c r="J438" i="7"/>
  <c r="V6" i="7"/>
  <c r="R76" i="7"/>
  <c r="P593" i="7"/>
  <c r="W147" i="7"/>
  <c r="J417" i="7"/>
  <c r="C721" i="7"/>
  <c r="O449" i="7"/>
  <c r="V800" i="7"/>
  <c r="AB716" i="7"/>
  <c r="I523" i="7"/>
  <c r="N276" i="7"/>
  <c r="C788" i="7"/>
  <c r="AF274" i="7"/>
  <c r="W796" i="7"/>
  <c r="Y784" i="7"/>
  <c r="R392" i="7"/>
  <c r="J815" i="7"/>
  <c r="AF411" i="7"/>
  <c r="AD474" i="7"/>
  <c r="R369" i="7"/>
  <c r="Z217" i="7"/>
  <c r="Y822" i="7"/>
  <c r="E835" i="7"/>
  <c r="AA551" i="7"/>
  <c r="X309" i="7"/>
  <c r="AF558" i="7"/>
  <c r="R203" i="7"/>
  <c r="I696" i="7"/>
  <c r="AB356" i="7"/>
  <c r="D25" i="7"/>
  <c r="C364" i="7"/>
  <c r="AE579" i="7"/>
  <c r="X412" i="7"/>
  <c r="I609" i="7"/>
  <c r="E725" i="7"/>
  <c r="W616" i="7"/>
  <c r="D445" i="7"/>
  <c r="F813" i="7"/>
  <c r="P745" i="7"/>
  <c r="U446" i="7"/>
  <c r="W227" i="7"/>
  <c r="N19" i="7"/>
  <c r="O50" i="7"/>
  <c r="X451" i="7"/>
  <c r="AC796" i="7"/>
  <c r="I91" i="7"/>
  <c r="U431" i="7"/>
  <c r="U685" i="7"/>
  <c r="J499" i="7"/>
  <c r="E831" i="7"/>
  <c r="W103" i="7"/>
  <c r="AC529" i="7"/>
  <c r="R185" i="7"/>
  <c r="Z113" i="7"/>
  <c r="N509" i="7"/>
  <c r="R43" i="7"/>
  <c r="AE205" i="7"/>
  <c r="G195" i="7"/>
  <c r="AB115" i="7"/>
  <c r="D206" i="7"/>
  <c r="M410" i="7"/>
  <c r="R161" i="7"/>
  <c r="D450" i="7"/>
  <c r="H743" i="7"/>
  <c r="F123" i="7"/>
  <c r="AD125" i="7"/>
  <c r="P371" i="7"/>
  <c r="V145" i="7"/>
  <c r="G621" i="7"/>
  <c r="H311" i="7"/>
  <c r="Q511" i="7"/>
  <c r="T476" i="7"/>
  <c r="O376" i="7"/>
  <c r="AC265" i="7"/>
  <c r="V514" i="7"/>
  <c r="AC644" i="7"/>
  <c r="P529" i="7"/>
  <c r="V416" i="7"/>
  <c r="H746" i="7"/>
  <c r="U473" i="7"/>
  <c r="H312" i="7"/>
  <c r="T103" i="7"/>
  <c r="V329" i="7"/>
  <c r="Q553" i="7"/>
  <c r="F207" i="7"/>
  <c r="C109" i="7"/>
  <c r="AA39" i="7"/>
  <c r="AE474" i="7"/>
  <c r="AF691" i="7"/>
  <c r="AF546" i="7"/>
  <c r="W374" i="7"/>
  <c r="R256" i="7"/>
  <c r="G440" i="7"/>
  <c r="V554" i="7"/>
  <c r="N534" i="7"/>
  <c r="C320" i="7"/>
  <c r="Z14" i="7"/>
  <c r="Z774" i="7"/>
  <c r="AA799" i="7"/>
  <c r="S115" i="7"/>
  <c r="L498" i="7"/>
  <c r="AB786" i="7"/>
  <c r="AB306" i="7"/>
  <c r="X415" i="7"/>
  <c r="W270" i="7"/>
  <c r="AF532" i="7"/>
  <c r="X365" i="7"/>
  <c r="D307" i="7"/>
  <c r="H262" i="7"/>
  <c r="E261" i="7"/>
  <c r="T646" i="7"/>
  <c r="D546" i="7"/>
  <c r="T814" i="7"/>
  <c r="Y614" i="7"/>
  <c r="R680" i="7"/>
  <c r="T778" i="7"/>
  <c r="M324" i="7"/>
  <c r="U533" i="7"/>
  <c r="D749" i="7"/>
  <c r="E65" i="36"/>
  <c r="H270" i="7"/>
  <c r="L109" i="7"/>
  <c r="H584" i="7"/>
  <c r="L249" i="7"/>
  <c r="X113" i="7"/>
  <c r="Y837" i="7"/>
  <c r="H730" i="7"/>
  <c r="I395" i="7"/>
  <c r="D332" i="7"/>
  <c r="C799" i="7"/>
  <c r="AE261" i="7"/>
  <c r="M686" i="7"/>
  <c r="O322" i="7"/>
  <c r="T273" i="7"/>
  <c r="E347" i="7"/>
  <c r="E275" i="7"/>
  <c r="I335" i="7"/>
  <c r="G833" i="7"/>
  <c r="AA644" i="7"/>
  <c r="G255" i="7"/>
  <c r="T115" i="7"/>
  <c r="S272" i="7"/>
  <c r="I101" i="7"/>
  <c r="W603" i="7"/>
  <c r="H87" i="7"/>
  <c r="AF749" i="7"/>
  <c r="W101" i="7"/>
  <c r="I558" i="7"/>
  <c r="M155" i="7"/>
  <c r="J823" i="7"/>
  <c r="Z691" i="7"/>
  <c r="V261" i="7"/>
  <c r="W304" i="7"/>
  <c r="AD405" i="7"/>
  <c r="J655" i="7"/>
  <c r="S323" i="7"/>
  <c r="M605" i="7"/>
  <c r="Z640" i="7"/>
  <c r="M285" i="7"/>
  <c r="S298" i="7"/>
  <c r="K261" i="7"/>
  <c r="AF8" i="7"/>
  <c r="Z137" i="7"/>
  <c r="Q309" i="7"/>
  <c r="H236" i="7"/>
  <c r="J157" i="7"/>
  <c r="C785" i="7"/>
  <c r="W715" i="7"/>
  <c r="P676" i="7"/>
  <c r="R320" i="7"/>
  <c r="AB378" i="7"/>
  <c r="P719" i="7"/>
  <c r="J505" i="7"/>
  <c r="X109" i="7"/>
  <c r="R276" i="7"/>
  <c r="I54" i="7"/>
  <c r="P52" i="7"/>
  <c r="L110" i="7"/>
  <c r="G366" i="7"/>
  <c r="S754" i="7"/>
  <c r="AC821" i="7"/>
  <c r="Y628" i="7"/>
  <c r="P838" i="7"/>
  <c r="W606" i="7"/>
  <c r="AA731" i="7"/>
  <c r="AC585" i="7"/>
  <c r="B13" i="20"/>
  <c r="W91" i="7"/>
  <c r="E623" i="7"/>
  <c r="J781" i="7"/>
  <c r="F800" i="7"/>
  <c r="N319" i="7"/>
  <c r="D648" i="7"/>
  <c r="Z660" i="7"/>
  <c r="U75" i="7"/>
  <c r="K215" i="7"/>
  <c r="I450" i="7"/>
  <c r="P158" i="7"/>
  <c r="E463" i="7"/>
  <c r="C278" i="7"/>
  <c r="D220" i="7"/>
  <c r="E80" i="7"/>
  <c r="M201" i="7"/>
  <c r="R343" i="7"/>
  <c r="P500" i="7"/>
  <c r="Q116" i="7"/>
  <c r="T836" i="7"/>
  <c r="F200" i="7"/>
  <c r="S551" i="7"/>
  <c r="AC204" i="7"/>
  <c r="Z259" i="7"/>
  <c r="G679" i="7"/>
  <c r="E441" i="7"/>
  <c r="AE389" i="7"/>
  <c r="L200" i="7"/>
  <c r="M87" i="7"/>
  <c r="H669" i="7"/>
  <c r="C110" i="7"/>
  <c r="C332" i="7"/>
  <c r="Q88" i="7"/>
  <c r="G669" i="7"/>
  <c r="N80" i="7"/>
  <c r="Z763" i="7"/>
  <c r="X821" i="7"/>
  <c r="AA661" i="7"/>
  <c r="C195" i="7"/>
  <c r="T156" i="7"/>
  <c r="C683" i="7"/>
  <c r="L482" i="7"/>
  <c r="R714" i="7"/>
  <c r="Z483" i="7"/>
  <c r="AA125" i="7"/>
  <c r="AC301" i="7"/>
  <c r="C150" i="7"/>
  <c r="X249" i="7"/>
  <c r="D659" i="7"/>
  <c r="Y416" i="7"/>
  <c r="L698" i="7"/>
  <c r="T226" i="7"/>
  <c r="F822" i="7"/>
  <c r="Q466" i="7"/>
  <c r="W475" i="7"/>
  <c r="AD543" i="7"/>
  <c r="AC214" i="7"/>
  <c r="U518" i="7"/>
  <c r="I683" i="7"/>
  <c r="E811" i="7"/>
  <c r="W585" i="7"/>
  <c r="AC532" i="7"/>
  <c r="N550" i="7"/>
  <c r="X545" i="7"/>
  <c r="W533" i="7"/>
  <c r="J584" i="7"/>
  <c r="I221" i="7"/>
  <c r="AE146" i="7"/>
  <c r="W87" i="7"/>
  <c r="C55" i="7"/>
  <c r="C219" i="7"/>
  <c r="C66" i="7"/>
  <c r="C693" i="7"/>
  <c r="E656" i="7"/>
  <c r="W121" i="7"/>
  <c r="D778" i="7"/>
  <c r="R824" i="7"/>
  <c r="U358" i="7"/>
  <c r="AD799" i="7"/>
  <c r="AB276" i="7"/>
  <c r="C746" i="7"/>
  <c r="J791" i="7"/>
  <c r="E521" i="7"/>
  <c r="V670" i="7"/>
  <c r="Z816" i="7"/>
  <c r="Z755" i="7"/>
  <c r="I451" i="7"/>
  <c r="L297" i="7"/>
  <c r="AC8" i="7"/>
  <c r="P31" i="7"/>
  <c r="V565" i="7"/>
  <c r="C640" i="7"/>
  <c r="AB756" i="7"/>
  <c r="N523" i="7"/>
  <c r="M823" i="7"/>
  <c r="Y724" i="7"/>
  <c r="J576" i="7"/>
  <c r="AB220" i="7"/>
  <c r="Q205" i="7"/>
  <c r="W164" i="7"/>
  <c r="AE569" i="7"/>
  <c r="L774" i="7"/>
  <c r="AF581" i="7"/>
  <c r="E803" i="7"/>
  <c r="C271" i="7"/>
  <c r="AB154" i="7"/>
  <c r="AB549" i="7"/>
  <c r="P450" i="7"/>
  <c r="Q74" i="7"/>
  <c r="J508" i="7"/>
  <c r="AC470" i="7"/>
  <c r="F647" i="7"/>
  <c r="P480" i="7"/>
  <c r="S516" i="7"/>
  <c r="X566" i="7"/>
  <c r="Y391" i="7"/>
  <c r="M321" i="7"/>
  <c r="I112" i="7"/>
  <c r="H575" i="7"/>
  <c r="S588" i="7"/>
  <c r="P231" i="7"/>
  <c r="AB394" i="7"/>
  <c r="AE622" i="7"/>
  <c r="AB788" i="7"/>
  <c r="E670" i="7"/>
  <c r="O796" i="7"/>
  <c r="P276" i="7"/>
  <c r="X435" i="7"/>
  <c r="W300" i="7"/>
  <c r="AE24" i="7"/>
  <c r="E399" i="7"/>
  <c r="AF121" i="7"/>
  <c r="X400" i="7"/>
  <c r="C126" i="7"/>
  <c r="O586" i="7"/>
  <c r="AF345" i="7"/>
  <c r="M801" i="7"/>
  <c r="C50" i="7"/>
  <c r="K130" i="7"/>
  <c r="P229" i="7"/>
  <c r="AC606" i="7"/>
  <c r="J27" i="7"/>
  <c r="X160" i="7"/>
  <c r="S390" i="7"/>
  <c r="M720" i="7"/>
  <c r="N347" i="7"/>
  <c r="AE241" i="7"/>
  <c r="F297" i="7"/>
  <c r="AC296" i="7"/>
  <c r="O121" i="7"/>
  <c r="T721" i="7"/>
  <c r="AE431" i="7"/>
  <c r="Q776" i="7"/>
  <c r="T19" i="7"/>
  <c r="L475" i="7"/>
  <c r="S756" i="7"/>
  <c r="E750" i="7"/>
  <c r="O7" i="7"/>
  <c r="Q382" i="7"/>
  <c r="K625" i="7"/>
  <c r="AA134" i="7"/>
  <c r="S409" i="7"/>
  <c r="AA610" i="7"/>
  <c r="O627" i="7"/>
  <c r="Y16" i="7"/>
  <c r="O379" i="7"/>
  <c r="H510" i="7"/>
  <c r="P301" i="7"/>
  <c r="AF369" i="7"/>
  <c r="N540" i="7"/>
  <c r="K426" i="7"/>
  <c r="T325" i="7"/>
  <c r="AA180" i="7"/>
  <c r="R568" i="7"/>
  <c r="J11" i="7"/>
  <c r="P98" i="7"/>
  <c r="G557" i="7"/>
  <c r="W129" i="7"/>
  <c r="Q135" i="7"/>
  <c r="N122" i="7"/>
  <c r="M411" i="7"/>
  <c r="AC63" i="7"/>
  <c r="I132" i="7"/>
  <c r="O475" i="7"/>
  <c r="D239" i="7"/>
  <c r="H426" i="7"/>
  <c r="E418" i="7"/>
  <c r="Z556" i="7"/>
  <c r="P483" i="7"/>
  <c r="K181" i="7"/>
  <c r="G450" i="7"/>
  <c r="J611" i="7"/>
  <c r="J147" i="7"/>
  <c r="E484" i="7"/>
  <c r="R101" i="7"/>
  <c r="Q224" i="7"/>
  <c r="J483" i="7"/>
  <c r="E507" i="7"/>
  <c r="C331" i="7"/>
  <c r="W192" i="7"/>
  <c r="T346" i="7"/>
  <c r="AD326" i="7"/>
  <c r="J238" i="7"/>
  <c r="S706" i="7"/>
  <c r="G453" i="7"/>
  <c r="AA402" i="7"/>
  <c r="AC181" i="7"/>
  <c r="Y253" i="7"/>
  <c r="AB740" i="7"/>
  <c r="L682" i="7"/>
  <c r="AE206" i="7"/>
  <c r="U286" i="7"/>
  <c r="P403" i="7"/>
  <c r="H59" i="7"/>
  <c r="AF621" i="7"/>
  <c r="Y532" i="7"/>
  <c r="AC65" i="7"/>
  <c r="O74" i="7"/>
  <c r="AE813" i="7"/>
  <c r="Z55" i="7"/>
  <c r="H508" i="7"/>
  <c r="AE230" i="7"/>
  <c r="N360" i="7"/>
  <c r="X639" i="7"/>
  <c r="AA395" i="7"/>
  <c r="N662" i="7"/>
  <c r="AC43" i="7"/>
  <c r="V119" i="7"/>
  <c r="Q18" i="7"/>
  <c r="M614" i="7"/>
  <c r="X834" i="7"/>
  <c r="G519" i="7"/>
  <c r="Z6" i="7"/>
  <c r="Y123" i="7"/>
  <c r="Q479" i="7"/>
  <c r="K168" i="7"/>
  <c r="C464" i="7"/>
  <c r="AA394" i="7"/>
  <c r="O357" i="7"/>
  <c r="R116" i="7"/>
  <c r="U837" i="7"/>
  <c r="N395" i="7"/>
  <c r="G295" i="7"/>
  <c r="U766" i="7"/>
  <c r="W640" i="7"/>
  <c r="G358" i="7"/>
  <c r="U208" i="7"/>
  <c r="T25" i="7"/>
  <c r="N27" i="7"/>
  <c r="R206" i="7"/>
  <c r="N415" i="7"/>
  <c r="C148" i="7"/>
  <c r="N763" i="7"/>
  <c r="AC728" i="7"/>
  <c r="Q376" i="7"/>
  <c r="F377" i="7"/>
  <c r="M311" i="7"/>
  <c r="Z577" i="7"/>
  <c r="M671" i="7"/>
  <c r="Y168" i="7"/>
  <c r="V137" i="7"/>
  <c r="E236" i="7"/>
  <c r="P395" i="7"/>
  <c r="K483" i="7"/>
  <c r="AC799" i="7"/>
  <c r="E285" i="7"/>
  <c r="V399" i="7"/>
  <c r="P482" i="7"/>
  <c r="AC440" i="7"/>
  <c r="AA219" i="7"/>
  <c r="L729" i="7"/>
  <c r="AB130" i="7"/>
  <c r="G51" i="7"/>
  <c r="T77" i="7"/>
  <c r="AD558" i="7"/>
  <c r="S816" i="7"/>
  <c r="G237" i="7"/>
  <c r="L725" i="7"/>
  <c r="AE628" i="7"/>
  <c r="H309" i="7"/>
  <c r="AD640" i="7"/>
  <c r="AF271" i="7"/>
  <c r="X767" i="7"/>
  <c r="K41" i="7"/>
  <c r="AE193" i="7"/>
  <c r="AC217" i="7"/>
  <c r="C171" i="7"/>
  <c r="Y325" i="7"/>
  <c r="S371" i="7"/>
  <c r="T822" i="7"/>
  <c r="R33" i="7"/>
  <c r="D794" i="7"/>
  <c r="E51" i="7"/>
  <c r="T797" i="7"/>
  <c r="M121" i="7"/>
  <c r="S567" i="7"/>
  <c r="K550" i="7"/>
  <c r="O68" i="7"/>
  <c r="AF499" i="7"/>
  <c r="L97" i="7"/>
  <c r="F290" i="7"/>
  <c r="O367" i="7"/>
  <c r="F600" i="7"/>
  <c r="H272" i="7"/>
  <c r="H708" i="7"/>
  <c r="T541" i="7"/>
  <c r="AD639" i="7"/>
  <c r="Y96" i="7"/>
  <c r="H554" i="7"/>
  <c r="K589" i="7"/>
  <c r="E26" i="7"/>
  <c r="AD43" i="7"/>
  <c r="Y131" i="7"/>
  <c r="Z651" i="7"/>
  <c r="X507" i="7"/>
  <c r="P436" i="7"/>
  <c r="F777" i="7"/>
  <c r="AB592" i="7"/>
  <c r="F824" i="7"/>
  <c r="N706" i="7"/>
  <c r="AF40" i="7"/>
  <c r="U816" i="7"/>
  <c r="N569" i="7"/>
  <c r="S663" i="7"/>
  <c r="X344" i="7"/>
  <c r="U509" i="7"/>
  <c r="J514" i="7"/>
  <c r="H346" i="7"/>
  <c r="R753" i="7"/>
  <c r="AD691" i="7"/>
  <c r="M371" i="7"/>
  <c r="U88" i="7"/>
  <c r="AC697" i="7"/>
  <c r="Z438" i="7"/>
  <c r="J181" i="7"/>
  <c r="X347" i="7"/>
  <c r="AE296" i="7"/>
  <c r="U749" i="7"/>
  <c r="T151" i="7"/>
  <c r="G434" i="7"/>
  <c r="N425" i="7"/>
  <c r="W760" i="7"/>
  <c r="AD485" i="7"/>
  <c r="L309" i="7"/>
  <c r="L585" i="7"/>
  <c r="C371" i="7"/>
  <c r="O389" i="7"/>
  <c r="B38" i="20"/>
  <c r="M799" i="7"/>
  <c r="R208" i="7"/>
  <c r="R685" i="7"/>
  <c r="AB309" i="7"/>
  <c r="I85" i="7"/>
  <c r="AB277" i="7"/>
  <c r="Y166" i="7"/>
  <c r="E346" i="7"/>
  <c r="AE634" i="7"/>
  <c r="F136" i="7"/>
  <c r="AC99" i="7"/>
  <c r="E721" i="7"/>
  <c r="H785" i="7"/>
  <c r="K381" i="7"/>
  <c r="AD207" i="7"/>
  <c r="R516" i="7"/>
  <c r="S584" i="7"/>
  <c r="V789" i="7"/>
  <c r="AA481" i="7"/>
  <c r="X427" i="7"/>
  <c r="AA240" i="7"/>
  <c r="AE145" i="7"/>
  <c r="AC114" i="7"/>
  <c r="N834" i="7"/>
  <c r="M389" i="7"/>
  <c r="U156" i="7"/>
  <c r="W689" i="7"/>
  <c r="S428" i="7"/>
  <c r="Z20" i="7"/>
  <c r="S401" i="7"/>
  <c r="N207" i="7"/>
  <c r="C78" i="7"/>
  <c r="D29" i="7"/>
  <c r="E543" i="7"/>
  <c r="Y148" i="7"/>
  <c r="Y9" i="7"/>
  <c r="R739" i="7"/>
  <c r="F579" i="7"/>
  <c r="E21" i="7"/>
  <c r="V10" i="7"/>
  <c r="D533" i="7"/>
  <c r="AD95" i="7"/>
  <c r="U708" i="7"/>
  <c r="G130" i="7"/>
  <c r="M392" i="7"/>
  <c r="L129" i="7"/>
  <c r="W50" i="7"/>
  <c r="R366" i="7"/>
  <c r="M228" i="7"/>
  <c r="AE546" i="7"/>
  <c r="M730" i="7"/>
  <c r="O800" i="7"/>
  <c r="R242" i="7"/>
  <c r="Z45" i="7"/>
  <c r="E354" i="7"/>
  <c r="U206" i="7"/>
  <c r="Y692" i="7"/>
  <c r="Y46" i="7"/>
  <c r="G111" i="7"/>
  <c r="U438" i="7"/>
  <c r="S812" i="7"/>
  <c r="W62" i="7"/>
  <c r="AA415" i="7"/>
  <c r="N568" i="7"/>
  <c r="N675" i="7"/>
  <c r="X612" i="7"/>
  <c r="D84" i="7"/>
  <c r="AB184" i="7"/>
  <c r="U465" i="7"/>
  <c r="AD813" i="7"/>
  <c r="S778" i="7"/>
  <c r="AA604" i="7"/>
  <c r="K399" i="7"/>
  <c r="G132" i="7"/>
  <c r="AD832" i="7"/>
  <c r="N672" i="7"/>
  <c r="J270" i="7"/>
  <c r="L235" i="7"/>
  <c r="AC378" i="7"/>
  <c r="I471" i="7"/>
  <c r="D681" i="7"/>
  <c r="T497" i="7"/>
  <c r="F441" i="7"/>
  <c r="O436" i="7"/>
  <c r="O342" i="7"/>
  <c r="AF609" i="7"/>
  <c r="W287" i="7"/>
  <c r="D111" i="7"/>
  <c r="P251" i="7"/>
  <c r="AA274" i="7"/>
  <c r="W574" i="7"/>
  <c r="AD158" i="7"/>
  <c r="R120" i="7"/>
  <c r="B20" i="20"/>
  <c r="J132" i="7"/>
  <c r="I587" i="7"/>
  <c r="D323" i="7"/>
  <c r="O557" i="7"/>
  <c r="J225" i="7"/>
  <c r="D686" i="7"/>
  <c r="G683" i="7"/>
  <c r="K67" i="7"/>
  <c r="Z501" i="7"/>
  <c r="J552" i="7"/>
  <c r="L399" i="7"/>
  <c r="I724" i="7"/>
  <c r="I601" i="7"/>
  <c r="Q402" i="7"/>
  <c r="S716" i="7"/>
  <c r="J529" i="7"/>
  <c r="M262" i="7"/>
  <c r="Y20" i="7"/>
  <c r="F29" i="7"/>
  <c r="AE624" i="7"/>
  <c r="D621" i="7"/>
  <c r="Q545" i="7"/>
  <c r="Y798" i="7"/>
  <c r="E522" i="7"/>
  <c r="AA763" i="7"/>
  <c r="P743" i="7"/>
  <c r="AB733" i="7"/>
  <c r="V585" i="7"/>
  <c r="D767" i="7"/>
  <c r="C720" i="7"/>
  <c r="Y481" i="7"/>
  <c r="L624" i="7"/>
  <c r="T651" i="7"/>
  <c r="E30" i="36"/>
  <c r="S672" i="7"/>
  <c r="C445" i="7"/>
  <c r="Q343" i="7"/>
  <c r="O628" i="7"/>
  <c r="AC409" i="7"/>
  <c r="M146" i="7"/>
  <c r="U91" i="7"/>
  <c r="AE96" i="7"/>
  <c r="T733" i="7"/>
  <c r="J506" i="7"/>
  <c r="U395" i="7"/>
  <c r="I61" i="7"/>
  <c r="V625" i="7"/>
  <c r="U610" i="7"/>
  <c r="N679" i="7"/>
  <c r="I530" i="7"/>
  <c r="P465" i="7"/>
  <c r="V9" i="7"/>
  <c r="AC202" i="7"/>
  <c r="R29" i="7"/>
  <c r="AD261" i="7"/>
  <c r="U581" i="7"/>
  <c r="S348" i="7"/>
  <c r="O766" i="7"/>
  <c r="F810" i="7"/>
  <c r="G97" i="7"/>
  <c r="AB237" i="7"/>
  <c r="AF718" i="7"/>
  <c r="AB684" i="7"/>
  <c r="C716" i="7"/>
  <c r="T231" i="7"/>
  <c r="T517" i="7"/>
  <c r="M835" i="7"/>
  <c r="U645" i="7"/>
  <c r="J557" i="7"/>
  <c r="I505" i="7"/>
  <c r="Y810" i="7"/>
  <c r="B25" i="20"/>
  <c r="N26" i="7"/>
  <c r="AD602" i="7"/>
  <c r="Z721" i="7"/>
  <c r="K731" i="7"/>
  <c r="H297" i="7"/>
  <c r="K291" i="7"/>
  <c r="S515" i="7"/>
  <c r="Z375" i="7"/>
  <c r="AF204" i="7"/>
  <c r="P27" i="7"/>
  <c r="P396" i="7"/>
  <c r="AD331" i="7"/>
  <c r="N788" i="7"/>
  <c r="AE801" i="7"/>
  <c r="M172" i="7"/>
  <c r="C101" i="7"/>
  <c r="W531" i="7"/>
  <c r="AD346" i="7"/>
  <c r="B26" i="20"/>
  <c r="X168" i="7"/>
  <c r="AF16" i="7"/>
  <c r="X756" i="7"/>
  <c r="AF550" i="7"/>
  <c r="E544" i="7"/>
  <c r="Q364" i="7"/>
  <c r="I80" i="7"/>
  <c r="F534" i="7"/>
  <c r="X707" i="7"/>
  <c r="AC192" i="7"/>
  <c r="C369" i="7"/>
  <c r="AC672" i="7"/>
  <c r="T587" i="7"/>
  <c r="AB622" i="7"/>
  <c r="E169" i="7"/>
  <c r="O470" i="7"/>
  <c r="AE693" i="7"/>
  <c r="W714" i="7"/>
  <c r="AF714" i="7"/>
  <c r="O426" i="7"/>
  <c r="Y764" i="7"/>
  <c r="AB453" i="7"/>
  <c r="R621" i="7"/>
  <c r="R207" i="7"/>
  <c r="I230" i="7"/>
  <c r="M727" i="7"/>
  <c r="Z304" i="7"/>
  <c r="L394" i="7"/>
  <c r="X304" i="7"/>
  <c r="H219" i="7"/>
  <c r="R826" i="7"/>
  <c r="H161" i="7"/>
  <c r="T160" i="7"/>
  <c r="AC615" i="7"/>
  <c r="AF466" i="7"/>
  <c r="F506" i="7"/>
  <c r="G75" i="7"/>
  <c r="K532" i="7"/>
  <c r="K486" i="7"/>
  <c r="R645" i="7"/>
  <c r="H533" i="7"/>
  <c r="AA277" i="7"/>
  <c r="N186" i="7"/>
  <c r="AA615" i="7"/>
  <c r="L604" i="7"/>
  <c r="X346" i="7"/>
  <c r="AB531" i="7"/>
  <c r="AD476" i="7"/>
  <c r="O133" i="7"/>
  <c r="X763" i="7"/>
  <c r="D308" i="7"/>
  <c r="AF566" i="7"/>
  <c r="T644" i="7"/>
  <c r="Z785" i="7"/>
  <c r="Y270" i="7"/>
  <c r="N759" i="7"/>
  <c r="Z521" i="7"/>
  <c r="I231" i="7"/>
  <c r="T181" i="7"/>
  <c r="C6" i="7"/>
  <c r="AD412" i="7"/>
  <c r="AD319" i="7"/>
  <c r="AA207" i="7"/>
  <c r="T371" i="7"/>
  <c r="T27" i="7"/>
  <c r="G644" i="7"/>
  <c r="AD332" i="7"/>
  <c r="T46" i="7"/>
  <c r="H228" i="7"/>
  <c r="E799" i="7"/>
  <c r="W334" i="7"/>
  <c r="F275" i="7"/>
  <c r="K277" i="7"/>
  <c r="P291" i="7"/>
  <c r="Q435" i="7"/>
  <c r="K816" i="7"/>
  <c r="H214" i="7"/>
  <c r="Q165" i="7"/>
  <c r="Z203" i="7"/>
  <c r="V149" i="7"/>
  <c r="G460" i="7"/>
  <c r="T519" i="7"/>
  <c r="F434" i="7"/>
  <c r="Q544" i="7"/>
  <c r="L776" i="7"/>
  <c r="F111" i="7"/>
  <c r="K729" i="7"/>
  <c r="J447" i="7"/>
  <c r="E46" i="7"/>
  <c r="R301" i="7"/>
  <c r="AE412" i="7"/>
  <c r="S661" i="7"/>
  <c r="X798" i="7"/>
  <c r="AC342" i="7"/>
  <c r="AF401" i="7"/>
  <c r="D191" i="7"/>
  <c r="C812" i="7"/>
  <c r="U409" i="7"/>
  <c r="AA137" i="7"/>
  <c r="Y114" i="7"/>
  <c r="AB697" i="7"/>
  <c r="H189" i="7"/>
  <c r="P289" i="7"/>
  <c r="G612" i="7"/>
  <c r="K321" i="7"/>
  <c r="AE449" i="7"/>
  <c r="AA508" i="7"/>
  <c r="AA173" i="7"/>
  <c r="S803" i="7"/>
  <c r="I235" i="7"/>
  <c r="G240" i="7"/>
  <c r="Y574" i="7"/>
  <c r="L383" i="7"/>
  <c r="L403" i="7"/>
  <c r="X706" i="7"/>
  <c r="P288" i="7"/>
  <c r="W610" i="7"/>
  <c r="G580" i="7"/>
  <c r="Q94" i="7"/>
  <c r="D99" i="7"/>
  <c r="W826" i="7"/>
  <c r="H405" i="7"/>
  <c r="D346" i="7"/>
  <c r="AD661" i="7"/>
  <c r="AE299" i="7"/>
  <c r="S400" i="7"/>
  <c r="AB370" i="7"/>
  <c r="F286" i="7"/>
  <c r="G54" i="7"/>
  <c r="AC98" i="7"/>
  <c r="D768" i="7"/>
  <c r="I497" i="7"/>
  <c r="X294" i="7"/>
  <c r="AD380" i="7"/>
  <c r="K44" i="7"/>
  <c r="G487" i="7"/>
  <c r="AF375" i="7"/>
  <c r="C662" i="7"/>
  <c r="AC519" i="7"/>
  <c r="U95" i="7"/>
  <c r="I811" i="7"/>
  <c r="AA138" i="7"/>
  <c r="X264" i="7"/>
  <c r="AD753" i="7"/>
  <c r="U154" i="7"/>
  <c r="F256" i="7"/>
  <c r="F159" i="7"/>
  <c r="AE274" i="7"/>
  <c r="H418" i="7"/>
  <c r="X647" i="7"/>
  <c r="N115" i="7"/>
  <c r="H568" i="7"/>
  <c r="X179" i="7"/>
  <c r="H437" i="7"/>
  <c r="H416" i="7"/>
  <c r="E271" i="7"/>
  <c r="AC272" i="7"/>
  <c r="AF374" i="7"/>
  <c r="AA744" i="7"/>
  <c r="F831" i="7"/>
  <c r="S151" i="7"/>
  <c r="V196" i="7"/>
  <c r="O307" i="7"/>
  <c r="AB754" i="7"/>
  <c r="AA110" i="7"/>
  <c r="H371" i="7"/>
  <c r="M655" i="7"/>
  <c r="F52" i="7"/>
  <c r="AF415" i="7"/>
  <c r="M445" i="7"/>
  <c r="Z836" i="7"/>
  <c r="O78" i="7"/>
  <c r="U706" i="7"/>
  <c r="O789" i="7"/>
  <c r="W383" i="7"/>
  <c r="AD359" i="7"/>
  <c r="X446" i="7"/>
  <c r="V326" i="7"/>
  <c r="AF711" i="7"/>
  <c r="M161" i="7"/>
  <c r="Y218" i="7"/>
  <c r="B11" i="20"/>
  <c r="O185" i="7"/>
  <c r="O542" i="7"/>
  <c r="X705" i="7"/>
  <c r="E287" i="7"/>
  <c r="D377" i="7"/>
  <c r="Z621" i="7"/>
  <c r="U480" i="7"/>
  <c r="X183" i="7"/>
  <c r="J94" i="7"/>
  <c r="L404" i="7"/>
  <c r="Y780" i="7"/>
  <c r="AF253" i="7"/>
  <c r="P272" i="7"/>
  <c r="N554" i="7"/>
  <c r="F40" i="7"/>
  <c r="F391" i="7"/>
  <c r="S500" i="7"/>
  <c r="C235" i="7"/>
  <c r="E53" i="7"/>
  <c r="O686" i="7"/>
  <c r="AE87" i="7"/>
  <c r="O476" i="7"/>
  <c r="R532" i="7"/>
  <c r="R335" i="7"/>
  <c r="K674" i="7"/>
  <c r="N645" i="7"/>
  <c r="U335" i="7"/>
  <c r="T242" i="7"/>
  <c r="AD325" i="7"/>
  <c r="AB709" i="7"/>
  <c r="V45" i="7"/>
  <c r="C221" i="7"/>
  <c r="T745" i="7"/>
  <c r="N495" i="7"/>
  <c r="N500" i="7"/>
  <c r="Q586" i="7"/>
  <c r="U313" i="7"/>
  <c r="AE543" i="7"/>
  <c r="AB554" i="7"/>
  <c r="AB507" i="7"/>
  <c r="O196" i="7"/>
  <c r="J156" i="7"/>
  <c r="X196" i="7"/>
  <c r="W126" i="7"/>
  <c r="C203" i="7"/>
  <c r="AF765" i="7"/>
  <c r="AA414" i="7"/>
  <c r="M116" i="7"/>
  <c r="K675" i="7"/>
  <c r="R462" i="7"/>
  <c r="J170" i="7"/>
  <c r="Z208" i="7"/>
  <c r="AD766" i="7"/>
  <c r="P543" i="7"/>
  <c r="V599" i="7"/>
  <c r="X685" i="7"/>
  <c r="K539" i="7"/>
  <c r="AB368" i="7"/>
  <c r="T555" i="7"/>
  <c r="K75" i="7"/>
  <c r="L345" i="7"/>
  <c r="U556" i="7"/>
  <c r="AA755" i="7"/>
  <c r="N376" i="7"/>
  <c r="AD755" i="7"/>
  <c r="R786" i="7"/>
  <c r="L755" i="7"/>
  <c r="AB778" i="7"/>
  <c r="P156" i="7"/>
  <c r="X360" i="7"/>
  <c r="X330" i="7"/>
  <c r="Y553" i="7"/>
  <c r="G742" i="7"/>
  <c r="X496" i="7"/>
  <c r="Z275" i="7"/>
  <c r="Y251" i="7"/>
  <c r="I600" i="7"/>
  <c r="P60" i="7"/>
  <c r="X321" i="7"/>
  <c r="U227" i="7"/>
  <c r="N274" i="7"/>
  <c r="AF343" i="7"/>
  <c r="AF103" i="7"/>
  <c r="I252" i="7"/>
  <c r="T614" i="7"/>
  <c r="H438" i="7"/>
  <c r="X833" i="7"/>
  <c r="V619" i="7"/>
  <c r="D662" i="7"/>
  <c r="AA341" i="7"/>
  <c r="W45" i="7"/>
  <c r="AA544" i="7"/>
  <c r="H763" i="7"/>
  <c r="Z150" i="7"/>
  <c r="V200" i="7"/>
  <c r="O400" i="7"/>
  <c r="Q775" i="7"/>
  <c r="AA767" i="7"/>
  <c r="O825" i="7"/>
  <c r="G170" i="7"/>
  <c r="O30" i="7"/>
  <c r="T195" i="7"/>
  <c r="N802" i="7"/>
  <c r="H479" i="7"/>
  <c r="G531" i="7"/>
  <c r="AF837" i="7"/>
  <c r="H208" i="7"/>
  <c r="E43" i="7"/>
  <c r="R159" i="7"/>
  <c r="AB565" i="7"/>
  <c r="K836" i="7"/>
  <c r="K689" i="7"/>
  <c r="AE488" i="7"/>
  <c r="L418" i="7"/>
  <c r="AD510" i="7"/>
  <c r="Y752" i="7"/>
  <c r="M698" i="7"/>
  <c r="P32" i="7"/>
  <c r="O135" i="7"/>
  <c r="T460" i="7"/>
  <c r="P488" i="7"/>
  <c r="J798" i="7"/>
  <c r="N216" i="7"/>
  <c r="T777" i="7"/>
  <c r="AA464" i="7"/>
  <c r="O535" i="7"/>
  <c r="AB98" i="7"/>
  <c r="AA634" i="7"/>
  <c r="AF795" i="7"/>
  <c r="O452" i="7"/>
  <c r="AF192" i="7"/>
  <c r="AD522" i="7"/>
  <c r="AD133" i="7"/>
  <c r="F367" i="7"/>
  <c r="Z264" i="7"/>
  <c r="L270" i="7"/>
  <c r="R750" i="7"/>
  <c r="AD473" i="7"/>
  <c r="N816" i="7"/>
  <c r="AF226" i="7"/>
  <c r="T56" i="7"/>
  <c r="Z692" i="7"/>
  <c r="G50" i="7"/>
  <c r="G448" i="7"/>
  <c r="T601" i="7"/>
  <c r="Z85" i="7"/>
  <c r="D576" i="7"/>
  <c r="K343" i="7"/>
  <c r="U173" i="7"/>
  <c r="Z405" i="7"/>
  <c r="G615" i="7"/>
  <c r="K728" i="7"/>
  <c r="C45" i="7"/>
  <c r="AF716" i="7"/>
  <c r="V690" i="7"/>
  <c r="V532" i="7"/>
  <c r="P230" i="7"/>
  <c r="O673" i="7"/>
  <c r="M729" i="7"/>
  <c r="AF501" i="7"/>
  <c r="AE204" i="7"/>
  <c r="P228" i="7"/>
  <c r="D11" i="7"/>
  <c r="I542" i="7"/>
  <c r="S565" i="7"/>
  <c r="O60" i="7"/>
  <c r="I568" i="7"/>
  <c r="AB225" i="7"/>
  <c r="U366" i="7"/>
  <c r="H44" i="7"/>
  <c r="W224" i="7"/>
  <c r="V515" i="7"/>
  <c r="U148" i="7"/>
  <c r="AE636" i="7"/>
  <c r="H603" i="7"/>
  <c r="S199" i="7"/>
  <c r="O746" i="7"/>
  <c r="S730" i="7"/>
  <c r="N159" i="7"/>
  <c r="T165" i="7"/>
  <c r="S33" i="7"/>
  <c r="AE558" i="7"/>
  <c r="F156" i="7"/>
  <c r="O166" i="7"/>
  <c r="G488" i="7"/>
  <c r="W550" i="7"/>
  <c r="E358" i="7"/>
  <c r="X788" i="7"/>
  <c r="U546" i="7"/>
  <c r="AD705" i="7"/>
  <c r="N358" i="7"/>
  <c r="E488" i="7"/>
  <c r="G763" i="7"/>
  <c r="Z75" i="7"/>
  <c r="Y40" i="7"/>
  <c r="G95" i="7"/>
  <c r="J78" i="7"/>
  <c r="U436" i="7"/>
  <c r="D409" i="7"/>
  <c r="W226" i="7"/>
  <c r="O44" i="7"/>
  <c r="E685" i="7"/>
  <c r="X584" i="7"/>
  <c r="S15" i="7"/>
  <c r="AA326" i="7"/>
  <c r="AE553" i="7"/>
  <c r="AC182" i="7"/>
  <c r="G394" i="7"/>
  <c r="E414" i="7"/>
  <c r="M501" i="7"/>
  <c r="L355" i="7"/>
  <c r="K484" i="7"/>
  <c r="O799" i="7"/>
  <c r="N414" i="7"/>
  <c r="AB815" i="7"/>
  <c r="P511" i="7"/>
  <c r="V66" i="7"/>
  <c r="N663" i="7"/>
  <c r="D86" i="7"/>
  <c r="S377" i="7"/>
  <c r="AA487" i="7"/>
  <c r="W755" i="7"/>
  <c r="T137" i="7"/>
  <c r="J829" i="7"/>
  <c r="AB250" i="7"/>
  <c r="Q717" i="7"/>
  <c r="O689" i="7"/>
  <c r="P53" i="7"/>
  <c r="AD250" i="7"/>
  <c r="H726" i="7"/>
  <c r="AF825" i="7"/>
  <c r="L488" i="7"/>
  <c r="AB26" i="7"/>
  <c r="Z68" i="7"/>
  <c r="E531" i="7"/>
  <c r="J235" i="7"/>
  <c r="AB369" i="7"/>
  <c r="V766" i="7"/>
  <c r="N391" i="7"/>
  <c r="AA226" i="7"/>
  <c r="J320" i="7"/>
  <c r="AB813" i="7"/>
  <c r="E121" i="7"/>
  <c r="Y485" i="7"/>
  <c r="K749" i="7"/>
  <c r="W369" i="7"/>
  <c r="E161" i="7"/>
  <c r="Q319" i="7"/>
  <c r="P255" i="7"/>
  <c r="AE507" i="7"/>
  <c r="AC815" i="7"/>
  <c r="V214" i="7"/>
  <c r="T634" i="7"/>
  <c r="Y273" i="7"/>
  <c r="W112" i="7"/>
  <c r="L429" i="7"/>
  <c r="G86" i="7"/>
  <c r="AC759" i="7"/>
  <c r="P487" i="7"/>
  <c r="AA199" i="7"/>
  <c r="F68" i="7"/>
  <c r="G259" i="7"/>
  <c r="S357" i="7"/>
  <c r="I704" i="7"/>
  <c r="R255" i="7"/>
  <c r="M482" i="7"/>
  <c r="I519" i="7"/>
  <c r="N622" i="7"/>
  <c r="AE750" i="7"/>
  <c r="H40" i="7"/>
  <c r="AF600" i="7"/>
  <c r="J346" i="7"/>
  <c r="F634" i="7"/>
  <c r="W357" i="7"/>
  <c r="Y189" i="7"/>
  <c r="X208" i="7"/>
  <c r="N148" i="7"/>
  <c r="D413" i="7"/>
  <c r="D714" i="7"/>
  <c r="K90" i="7"/>
  <c r="N418" i="7"/>
  <c r="AE592" i="7"/>
  <c r="E164" i="7"/>
  <c r="U836" i="7"/>
  <c r="D129" i="7"/>
  <c r="X46" i="7"/>
  <c r="Q66" i="7"/>
  <c r="R154" i="7"/>
  <c r="L740" i="7"/>
  <c r="L622" i="7"/>
  <c r="T611" i="7"/>
  <c r="AF523" i="7"/>
  <c r="W295" i="7"/>
  <c r="S740" i="7"/>
  <c r="V571" i="7"/>
  <c r="AD446" i="7"/>
  <c r="U812" i="7"/>
  <c r="F460" i="7"/>
  <c r="S622" i="7"/>
  <c r="C121" i="7"/>
  <c r="K224" i="7"/>
  <c r="F544" i="7"/>
  <c r="V518" i="7"/>
  <c r="S498" i="7"/>
  <c r="X231" i="7"/>
  <c r="P365" i="7"/>
  <c r="V648" i="7"/>
  <c r="AA4" i="7"/>
  <c r="S234" i="7"/>
  <c r="D476" i="7"/>
  <c r="T690" i="7"/>
  <c r="E691" i="7"/>
  <c r="O202" i="7"/>
  <c r="D169" i="7"/>
  <c r="AA355" i="7"/>
  <c r="AF463" i="7"/>
  <c r="M376" i="7"/>
  <c r="M590" i="7"/>
  <c r="G192" i="7"/>
  <c r="H778" i="7"/>
  <c r="N730" i="7"/>
  <c r="AF733" i="7"/>
  <c r="H440" i="7"/>
  <c r="AB418" i="7"/>
  <c r="S200" i="7"/>
  <c r="C507" i="7"/>
  <c r="O102" i="7"/>
  <c r="G276" i="7"/>
  <c r="AB466" i="7"/>
  <c r="L51" i="7"/>
  <c r="F201" i="7"/>
  <c r="N614" i="7"/>
  <c r="Z125" i="7"/>
  <c r="AD181" i="7"/>
  <c r="Q434" i="7"/>
  <c r="O765" i="7"/>
  <c r="AB186" i="7"/>
  <c r="V81" i="7"/>
  <c r="U447" i="7"/>
  <c r="AE436" i="7"/>
  <c r="AA626" i="7"/>
  <c r="N114" i="7"/>
  <c r="G99" i="7"/>
  <c r="C52" i="7"/>
  <c r="C325" i="7"/>
  <c r="K760" i="7"/>
  <c r="V309" i="7"/>
  <c r="O99" i="7"/>
  <c r="AA797" i="7"/>
  <c r="M716" i="7"/>
  <c r="AE285" i="7"/>
  <c r="G36" i="36"/>
  <c r="R663" i="7"/>
  <c r="AC605" i="7"/>
  <c r="T214" i="7"/>
  <c r="S614" i="7"/>
  <c r="C319" i="7"/>
  <c r="M692" i="7"/>
  <c r="AB732" i="7"/>
  <c r="AB495" i="7"/>
  <c r="L590" i="7"/>
  <c r="Q310" i="7"/>
  <c r="T658" i="7"/>
  <c r="Q186" i="7"/>
  <c r="H449" i="7"/>
  <c r="G826" i="7"/>
  <c r="N798" i="7"/>
  <c r="T132" i="7"/>
  <c r="S320" i="7"/>
  <c r="Y704" i="7"/>
  <c r="M610" i="7"/>
  <c r="O240" i="7"/>
  <c r="J410" i="7"/>
  <c r="H123" i="7"/>
  <c r="Q591" i="7"/>
  <c r="C269" i="7"/>
  <c r="V717" i="7"/>
  <c r="AF344" i="7"/>
  <c r="T779" i="7"/>
  <c r="P192" i="7"/>
  <c r="Z252" i="7"/>
  <c r="H825" i="7"/>
  <c r="G645" i="7"/>
  <c r="F601" i="7"/>
  <c r="AA186" i="7"/>
  <c r="AD719" i="7"/>
  <c r="AD566" i="7"/>
  <c r="G649" i="7"/>
  <c r="J276" i="7"/>
  <c r="G555" i="7"/>
  <c r="Q822" i="7"/>
  <c r="C321" i="7"/>
  <c r="AF430" i="7"/>
  <c r="I226" i="7"/>
  <c r="AF150" i="7"/>
  <c r="AA191" i="7"/>
  <c r="AC663" i="7"/>
  <c r="AB529" i="7"/>
  <c r="S74" i="7"/>
  <c r="U229" i="7"/>
  <c r="K627" i="7"/>
  <c r="R202" i="7"/>
  <c r="P148" i="7"/>
  <c r="R237" i="7"/>
  <c r="N446" i="7"/>
  <c r="D285" i="7"/>
  <c r="D764" i="7"/>
  <c r="V335" i="7"/>
  <c r="E470" i="7"/>
  <c r="L389" i="7"/>
  <c r="AD609" i="7"/>
  <c r="S269" i="7"/>
  <c r="N189" i="7"/>
  <c r="I109" i="7"/>
  <c r="E20" i="7"/>
  <c r="V411" i="7"/>
  <c r="V8" i="7"/>
  <c r="C726" i="7"/>
  <c r="D752" i="7"/>
  <c r="AF431" i="7"/>
  <c r="D97" i="7"/>
  <c r="AC588" i="7"/>
  <c r="Z826" i="7"/>
  <c r="Y570" i="7"/>
  <c r="S625" i="7"/>
  <c r="E556" i="7"/>
  <c r="P406" i="7"/>
  <c r="R144" i="7"/>
  <c r="U394" i="7"/>
  <c r="Y252" i="7"/>
  <c r="AE55" i="7"/>
  <c r="J14" i="7"/>
  <c r="J714" i="7"/>
  <c r="E697" i="7"/>
  <c r="L522" i="7"/>
  <c r="F765" i="7"/>
  <c r="AF692" i="7"/>
  <c r="Y203" i="7"/>
  <c r="E375" i="7"/>
  <c r="AD216" i="7"/>
  <c r="O46" i="7"/>
  <c r="K218" i="7"/>
  <c r="F214" i="7"/>
  <c r="K809" i="7"/>
  <c r="P240" i="7"/>
  <c r="S575" i="7"/>
  <c r="AE76" i="7"/>
  <c r="AC686" i="7"/>
  <c r="W821" i="7"/>
  <c r="N616" i="7"/>
  <c r="AA343" i="7"/>
  <c r="AD619" i="7"/>
  <c r="T207" i="7"/>
  <c r="M532" i="7"/>
  <c r="W719" i="7"/>
  <c r="O635" i="7"/>
  <c r="R765" i="7"/>
  <c r="O392" i="7"/>
  <c r="X9" i="7"/>
  <c r="C614" i="7"/>
  <c r="D301" i="7"/>
  <c r="S195" i="7"/>
  <c r="F532" i="7"/>
  <c r="V361" i="7"/>
  <c r="R359" i="7"/>
  <c r="D30" i="36"/>
  <c r="U298" i="7"/>
  <c r="D54" i="7"/>
  <c r="K724" i="7"/>
  <c r="L251" i="7"/>
  <c r="W789" i="7"/>
  <c r="I214" i="7"/>
  <c r="C731" i="7"/>
  <c r="P429" i="7"/>
  <c r="AB811" i="7"/>
  <c r="I479" i="7"/>
  <c r="N764" i="7"/>
  <c r="C670" i="7"/>
  <c r="AB91" i="7"/>
  <c r="AC243" i="7"/>
  <c r="C193" i="7"/>
  <c r="N498" i="7"/>
  <c r="I357" i="7"/>
  <c r="AF450" i="7"/>
  <c r="G144" i="7"/>
  <c r="S24" i="7"/>
  <c r="R41" i="7"/>
  <c r="Z29" i="7"/>
  <c r="V95" i="7"/>
  <c r="F410" i="7"/>
  <c r="AE214" i="7"/>
  <c r="Z161" i="7"/>
  <c r="AD225" i="7"/>
  <c r="M85" i="7"/>
  <c r="G445" i="7"/>
  <c r="Z760" i="7"/>
  <c r="T261" i="7"/>
  <c r="E326" i="7"/>
  <c r="L171" i="7"/>
  <c r="C466" i="7"/>
  <c r="AD781" i="7"/>
  <c r="K60" i="7"/>
  <c r="Q514" i="7"/>
  <c r="G205" i="7"/>
  <c r="U55" i="7"/>
  <c r="K508" i="7"/>
  <c r="F413" i="7"/>
  <c r="D394" i="7"/>
  <c r="E673" i="7"/>
  <c r="M409" i="7"/>
  <c r="K103" i="7"/>
  <c r="T533" i="7"/>
  <c r="V589" i="7"/>
  <c r="AC763" i="7"/>
  <c r="H121" i="7"/>
  <c r="AA53" i="7"/>
  <c r="M241" i="7"/>
  <c r="C446" i="7"/>
  <c r="G189" i="7"/>
  <c r="K638" i="7"/>
  <c r="J694" i="7"/>
  <c r="Y796" i="7"/>
  <c r="N445" i="7"/>
  <c r="F439" i="7"/>
  <c r="R288" i="7"/>
  <c r="X777" i="7"/>
  <c r="E557" i="7"/>
  <c r="E680" i="7"/>
  <c r="S88" i="7"/>
  <c r="AA102" i="7"/>
  <c r="W549" i="7"/>
  <c r="Q145" i="7"/>
  <c r="P681" i="7"/>
  <c r="R510" i="7"/>
  <c r="X815" i="7"/>
  <c r="T501" i="7"/>
  <c r="M381" i="7"/>
  <c r="H298" i="7"/>
  <c r="P566" i="7"/>
  <c r="P424" i="7"/>
  <c r="J89" i="7"/>
  <c r="K822" i="7"/>
  <c r="J648" i="7"/>
  <c r="H579" i="7"/>
  <c r="N221" i="7"/>
  <c r="N157" i="7"/>
  <c r="AB259" i="7"/>
  <c r="G480" i="7"/>
  <c r="D287" i="7"/>
  <c r="U9" i="7"/>
  <c r="P577" i="7"/>
  <c r="H138" i="7"/>
  <c r="T592" i="7"/>
  <c r="D500" i="7"/>
  <c r="AD552" i="7"/>
  <c r="X94" i="7"/>
  <c r="C356" i="7"/>
  <c r="F764" i="7"/>
  <c r="P146" i="7"/>
  <c r="L333" i="7"/>
  <c r="T239" i="7"/>
  <c r="J732" i="7"/>
  <c r="E403" i="7"/>
  <c r="X603" i="7"/>
  <c r="AB321" i="7"/>
  <c r="F639" i="7"/>
  <c r="F696" i="7"/>
  <c r="K309" i="7"/>
  <c r="L89" i="7"/>
  <c r="W487" i="7"/>
  <c r="N831" i="7"/>
  <c r="C10" i="7"/>
  <c r="E535" i="7"/>
  <c r="H114" i="7"/>
  <c r="O675" i="7"/>
  <c r="AE110" i="7"/>
  <c r="L100" i="7"/>
  <c r="P74" i="7"/>
  <c r="U325" i="7"/>
  <c r="AB310" i="7"/>
  <c r="E464" i="7"/>
  <c r="H100" i="7"/>
  <c r="Z614" i="7"/>
  <c r="P634" i="7"/>
  <c r="AD815" i="7"/>
  <c r="S640" i="7"/>
  <c r="T265" i="7"/>
  <c r="S487" i="7"/>
  <c r="D33" i="7"/>
  <c r="AE343" i="7"/>
  <c r="D452" i="7"/>
  <c r="AD321" i="7"/>
  <c r="T76" i="7"/>
  <c r="H56" i="7"/>
  <c r="S733" i="7"/>
  <c r="E612" i="7"/>
  <c r="K832" i="7"/>
  <c r="AB161" i="7"/>
  <c r="AA761" i="7"/>
  <c r="M170" i="7"/>
  <c r="E64" i="36"/>
  <c r="AF331" i="7"/>
  <c r="H500" i="7"/>
  <c r="L593" i="7"/>
  <c r="K391" i="7"/>
  <c r="Y304" i="7"/>
  <c r="AF575" i="7"/>
  <c r="Z434" i="7"/>
  <c r="AB609" i="7"/>
  <c r="M811" i="7"/>
  <c r="AB763" i="7"/>
  <c r="Z5" i="7"/>
  <c r="L777" i="7"/>
  <c r="E336" i="7"/>
  <c r="V355" i="7"/>
  <c r="Y766" i="7"/>
  <c r="V498" i="7"/>
  <c r="D612" i="7"/>
  <c r="N17" i="7"/>
  <c r="AC517" i="7"/>
  <c r="P834" i="7"/>
  <c r="J377" i="7"/>
  <c r="Z533" i="7"/>
  <c r="X259" i="7"/>
  <c r="AA593" i="7"/>
  <c r="Q354" i="7"/>
  <c r="H274" i="7"/>
  <c r="Q230" i="7"/>
  <c r="R396" i="7"/>
  <c r="J29" i="7"/>
  <c r="O301" i="7"/>
  <c r="H30" i="36"/>
  <c r="K717" i="7"/>
  <c r="O52" i="7"/>
  <c r="V614" i="7"/>
  <c r="E762" i="7"/>
  <c r="R814" i="7"/>
  <c r="P340" i="7"/>
  <c r="S216" i="7"/>
  <c r="H755" i="7"/>
  <c r="G65" i="36"/>
  <c r="O753" i="7"/>
  <c r="C7" i="36"/>
  <c r="AB166" i="7"/>
  <c r="W74" i="7"/>
  <c r="N820" i="7"/>
  <c r="O154" i="7"/>
  <c r="L269" i="7"/>
  <c r="F56" i="7"/>
  <c r="S221" i="7"/>
  <c r="G116" i="7"/>
  <c r="V99" i="7"/>
  <c r="Y347" i="7"/>
  <c r="D27" i="7"/>
  <c r="AF569" i="7"/>
  <c r="AD693" i="7"/>
  <c r="AA265" i="7"/>
  <c r="V729" i="7"/>
  <c r="P819" i="7"/>
  <c r="AF336" i="7"/>
  <c r="L393" i="7"/>
  <c r="H132" i="7"/>
  <c r="P182" i="7"/>
  <c r="R377" i="7"/>
  <c r="P290" i="7"/>
  <c r="H194" i="7"/>
  <c r="G650" i="7"/>
  <c r="K119" i="7"/>
  <c r="F409" i="7"/>
  <c r="G403" i="7"/>
  <c r="P310" i="7"/>
  <c r="Z485" i="7"/>
  <c r="X550" i="7"/>
  <c r="T449" i="7"/>
  <c r="K684" i="7"/>
  <c r="AB124" i="7"/>
  <c r="X463" i="7"/>
  <c r="N516" i="7"/>
  <c r="G253" i="7"/>
  <c r="Y145" i="7"/>
  <c r="W838" i="7"/>
  <c r="D59" i="36"/>
  <c r="E67" i="7"/>
  <c r="F365" i="7"/>
  <c r="H754" i="7"/>
  <c r="Y479" i="7"/>
  <c r="O731" i="7"/>
  <c r="AA534" i="7"/>
  <c r="L265" i="7"/>
  <c r="I89" i="7"/>
  <c r="Q554" i="7"/>
  <c r="F414" i="7"/>
  <c r="Q507" i="7"/>
  <c r="H459" i="7"/>
  <c r="AD132" i="7"/>
  <c r="R20" i="7"/>
  <c r="AF46" i="7"/>
  <c r="F796" i="7"/>
  <c r="AC172" i="7"/>
  <c r="J716" i="7"/>
  <c r="F186" i="7"/>
  <c r="C347" i="7"/>
  <c r="Y68" i="7"/>
  <c r="B44" i="20"/>
  <c r="K696" i="7"/>
  <c r="J762" i="7"/>
  <c r="Y91" i="7"/>
  <c r="Z8" i="7"/>
  <c r="U334" i="7"/>
  <c r="AE584" i="7"/>
  <c r="AE225" i="7"/>
  <c r="L531" i="7"/>
  <c r="AF785" i="7"/>
  <c r="J254" i="7"/>
  <c r="L326" i="7"/>
  <c r="E704" i="7"/>
  <c r="V256" i="7"/>
  <c r="D791" i="7"/>
  <c r="AF277" i="7"/>
  <c r="E760" i="7"/>
  <c r="Y790" i="7"/>
  <c r="Y160" i="7"/>
  <c r="AD296" i="7"/>
  <c r="E100" i="7"/>
  <c r="D553" i="7"/>
  <c r="G637" i="7"/>
  <c r="L675" i="7"/>
  <c r="F473" i="7"/>
  <c r="J159" i="7"/>
  <c r="X544" i="7"/>
  <c r="O84" i="7"/>
  <c r="AC340" i="7"/>
  <c r="N253" i="7"/>
  <c r="K786" i="7"/>
  <c r="AB413" i="7"/>
  <c r="AF136" i="7"/>
  <c r="D201" i="7"/>
  <c r="S683" i="7"/>
  <c r="I452" i="7"/>
  <c r="O119" i="7"/>
  <c r="U683" i="7"/>
  <c r="R696" i="7"/>
  <c r="N499" i="7"/>
  <c r="F102" i="7"/>
  <c r="D31" i="7"/>
  <c r="C207" i="7"/>
  <c r="E684" i="7"/>
  <c r="L85" i="7"/>
  <c r="T44" i="7"/>
  <c r="U269" i="7"/>
  <c r="I462" i="7"/>
  <c r="C744" i="7"/>
  <c r="Y260" i="7"/>
  <c r="P620" i="7"/>
  <c r="F119" i="7"/>
  <c r="M541" i="7"/>
  <c r="K670" i="7"/>
  <c r="H113" i="7"/>
  <c r="I369" i="7"/>
  <c r="O733" i="7"/>
  <c r="AB564" i="7"/>
  <c r="E395" i="7"/>
  <c r="C517" i="7"/>
  <c r="L218" i="7"/>
  <c r="Q599" i="7"/>
  <c r="G145" i="7"/>
  <c r="Y305" i="7"/>
  <c r="K795" i="7"/>
  <c r="AE506" i="7"/>
  <c r="AC571" i="7"/>
  <c r="I726" i="7"/>
  <c r="D256" i="7"/>
  <c r="P709" i="7"/>
  <c r="V259" i="7"/>
  <c r="C639" i="7"/>
  <c r="AE725" i="7"/>
  <c r="H271" i="7"/>
  <c r="AB535" i="7"/>
  <c r="K704" i="7"/>
  <c r="V266" i="7"/>
  <c r="R649" i="7"/>
  <c r="Q447" i="7"/>
  <c r="Y508" i="7"/>
  <c r="E250" i="7"/>
  <c r="C764" i="7"/>
  <c r="H612" i="7"/>
  <c r="V42" i="7"/>
  <c r="F249" i="7"/>
  <c r="U614" i="7"/>
  <c r="AD418" i="7"/>
  <c r="L650" i="7"/>
  <c r="V829" i="7"/>
  <c r="V343" i="7"/>
  <c r="AC592" i="7"/>
  <c r="U550" i="7"/>
  <c r="O199" i="7"/>
  <c r="S779" i="7"/>
  <c r="Q623" i="7"/>
  <c r="AB7" i="7"/>
  <c r="I439" i="7"/>
  <c r="T98" i="7"/>
  <c r="AE28" i="7"/>
  <c r="U53" i="7"/>
  <c r="S585" i="7"/>
  <c r="L75" i="7"/>
  <c r="I173" i="7"/>
  <c r="X825" i="7"/>
  <c r="AC507" i="7"/>
  <c r="D44" i="7"/>
  <c r="K754" i="7"/>
  <c r="E305" i="7"/>
  <c r="AB14" i="7"/>
  <c r="C333" i="7"/>
  <c r="L661" i="7"/>
  <c r="Y146" i="7"/>
  <c r="K778" i="7"/>
  <c r="O33" i="7"/>
  <c r="AF741" i="7"/>
  <c r="J371" i="7"/>
  <c r="Q835" i="7"/>
  <c r="G506" i="7"/>
  <c r="E66" i="7"/>
  <c r="Q690" i="7"/>
  <c r="D342" i="7"/>
  <c r="O752" i="7"/>
  <c r="F326" i="7"/>
  <c r="H799" i="7"/>
  <c r="H621" i="7"/>
  <c r="D645" i="7"/>
  <c r="AF357" i="7"/>
  <c r="V155" i="7"/>
  <c r="Z498" i="7"/>
  <c r="R694" i="7"/>
  <c r="AE657" i="7"/>
  <c r="C375" i="7"/>
  <c r="C137" i="7"/>
  <c r="M239" i="7"/>
  <c r="K519" i="7"/>
  <c r="L802" i="7"/>
  <c r="N636" i="7"/>
  <c r="M472" i="7"/>
  <c r="I121" i="7"/>
  <c r="AD453" i="7"/>
  <c r="H718" i="7"/>
  <c r="K136" i="7"/>
  <c r="M602" i="7"/>
  <c r="AA766" i="7"/>
  <c r="I628" i="7"/>
  <c r="X10" i="7"/>
  <c r="AD764" i="7"/>
  <c r="G514" i="7"/>
  <c r="Q535" i="7"/>
  <c r="Z504" i="7"/>
  <c r="I124" i="7"/>
  <c r="K825" i="7"/>
  <c r="Z88" i="7"/>
  <c r="N719" i="7"/>
  <c r="Q146" i="7"/>
  <c r="T496" i="7"/>
  <c r="H130" i="7"/>
  <c r="Q577" i="7"/>
  <c r="S686" i="7"/>
  <c r="I5" i="7"/>
  <c r="Q413" i="7"/>
  <c r="F357" i="7"/>
  <c r="B22" i="20"/>
  <c r="P446" i="7"/>
  <c r="Q148" i="7"/>
  <c r="AF426" i="7"/>
  <c r="G654" i="7"/>
  <c r="V444" i="7"/>
  <c r="S750" i="7"/>
  <c r="Z634" i="7"/>
  <c r="AB488" i="7"/>
  <c r="R312" i="7"/>
  <c r="X49" i="7"/>
  <c r="O219" i="7"/>
  <c r="H787" i="7"/>
  <c r="J590" i="7"/>
  <c r="S326" i="7"/>
  <c r="P17" i="7"/>
  <c r="T731" i="7"/>
  <c r="E658" i="7"/>
  <c r="AA196" i="7"/>
  <c r="AA698" i="7"/>
  <c r="G32" i="7"/>
  <c r="D519" i="7"/>
  <c r="K287" i="7"/>
  <c r="M825" i="7"/>
  <c r="S229" i="7"/>
  <c r="G576" i="7"/>
  <c r="Z306" i="7"/>
  <c r="J820" i="7"/>
  <c r="D729" i="7"/>
  <c r="C61" i="7"/>
  <c r="W294" i="7"/>
  <c r="T8" i="7"/>
  <c r="AF260" i="7"/>
  <c r="H623" i="7"/>
  <c r="AB469" i="7"/>
  <c r="S833" i="7"/>
  <c r="K708" i="7"/>
  <c r="AA798" i="7"/>
  <c r="S741" i="7"/>
  <c r="Y415" i="7"/>
  <c r="O5" i="7"/>
  <c r="O94" i="7"/>
  <c r="K234" i="7"/>
  <c r="T698" i="7"/>
  <c r="Q334" i="7"/>
  <c r="AC150" i="7"/>
  <c r="K549" i="7"/>
  <c r="Z406" i="7"/>
  <c r="S460" i="7"/>
  <c r="U726" i="7"/>
  <c r="J180" i="7"/>
  <c r="AE745" i="7"/>
  <c r="N81" i="7"/>
  <c r="Z116" i="7"/>
  <c r="W296" i="7"/>
  <c r="P619" i="7"/>
  <c r="R251" i="7"/>
  <c r="AA235" i="7"/>
  <c r="H542" i="7"/>
  <c r="S172" i="7"/>
  <c r="Q51" i="7"/>
  <c r="U147" i="7"/>
  <c r="AC360" i="7"/>
  <c r="Z158" i="7"/>
  <c r="Y401" i="7"/>
  <c r="J200" i="7"/>
  <c r="AE183" i="7"/>
  <c r="G836" i="7"/>
  <c r="O242" i="7"/>
  <c r="N613" i="7"/>
  <c r="O403" i="7"/>
  <c r="AB689" i="7"/>
  <c r="S558" i="7"/>
  <c r="R367" i="7"/>
  <c r="E89" i="7"/>
  <c r="L651" i="7"/>
  <c r="AC40" i="7"/>
  <c r="AE310" i="7"/>
  <c r="W395" i="7"/>
  <c r="AB264" i="7"/>
  <c r="F46" i="7"/>
  <c r="AC744" i="7"/>
  <c r="P121" i="7"/>
  <c r="E824" i="7"/>
  <c r="N120" i="7"/>
  <c r="X335" i="7"/>
  <c r="W445" i="7"/>
  <c r="D355" i="7"/>
  <c r="X206" i="7"/>
  <c r="L32" i="7"/>
  <c r="AD621" i="7"/>
  <c r="M343" i="7"/>
  <c r="W17" i="7"/>
  <c r="F360" i="7"/>
  <c r="Q471" i="7"/>
  <c r="AA214" i="7"/>
  <c r="AA580" i="7"/>
  <c r="Q516" i="7"/>
  <c r="AA230" i="7"/>
  <c r="Q326" i="7"/>
  <c r="AA269" i="7"/>
  <c r="Y26" i="7"/>
  <c r="L515" i="7"/>
  <c r="AA382" i="7"/>
  <c r="J44" i="7"/>
  <c r="Z540" i="7"/>
  <c r="AB125" i="7"/>
  <c r="Y579" i="7"/>
  <c r="U552" i="7"/>
  <c r="G786" i="7"/>
  <c r="C811" i="7"/>
  <c r="O40" i="7"/>
  <c r="AB462" i="7"/>
  <c r="P418" i="7"/>
  <c r="Y354" i="7"/>
  <c r="C62" i="7"/>
  <c r="AC481" i="7"/>
  <c r="L441" i="7"/>
  <c r="U371" i="7"/>
  <c r="I569" i="7"/>
  <c r="E592" i="7"/>
  <c r="L181" i="7"/>
  <c r="S727" i="7"/>
  <c r="J359" i="7"/>
  <c r="T183" i="7"/>
  <c r="AC205" i="7"/>
  <c r="E515" i="7"/>
  <c r="G709" i="7"/>
  <c r="D235" i="7"/>
  <c r="AE463" i="7"/>
  <c r="P226" i="7"/>
  <c r="X754" i="7"/>
  <c r="F31" i="7"/>
  <c r="AE627" i="7"/>
  <c r="AD486" i="7"/>
  <c r="V496" i="7"/>
  <c r="E609" i="7"/>
  <c r="AE53" i="7"/>
  <c r="P273" i="7"/>
  <c r="AF726" i="7"/>
  <c r="L425" i="7"/>
  <c r="AE168" i="7"/>
  <c r="C218" i="7"/>
  <c r="K147" i="7"/>
  <c r="I571" i="7"/>
  <c r="K165" i="7"/>
  <c r="P615" i="7"/>
  <c r="AB685" i="7"/>
  <c r="AF715" i="7"/>
  <c r="AC89" i="7"/>
  <c r="AC449" i="7"/>
  <c r="AB416" i="7"/>
  <c r="Q77" i="7"/>
  <c r="N532" i="7"/>
  <c r="V616" i="7"/>
  <c r="P278" i="7"/>
  <c r="AF587" i="7"/>
  <c r="AA263" i="7"/>
  <c r="AD724" i="7"/>
  <c r="AB348" i="7"/>
  <c r="E465" i="7"/>
  <c r="I199" i="7"/>
  <c r="R453" i="7"/>
  <c r="AC545" i="7"/>
  <c r="AC450" i="7"/>
  <c r="T552" i="7"/>
  <c r="I354" i="7"/>
  <c r="Z77" i="7"/>
  <c r="K156" i="7"/>
  <c r="R697" i="7"/>
  <c r="K94" i="7"/>
  <c r="Y228" i="7"/>
  <c r="Q276" i="7"/>
  <c r="N692" i="7"/>
  <c r="D375" i="7"/>
  <c r="Q755" i="7"/>
  <c r="G601" i="7"/>
  <c r="Z720" i="7"/>
  <c r="V522" i="7"/>
  <c r="R131" i="7"/>
  <c r="W155" i="7"/>
  <c r="F364" i="7"/>
  <c r="P616" i="7"/>
  <c r="I394" i="7"/>
  <c r="AA801" i="7"/>
  <c r="C576" i="7"/>
  <c r="R264" i="7"/>
  <c r="AA168" i="7"/>
  <c r="AD356" i="7"/>
  <c r="AA740" i="7"/>
  <c r="E203" i="7"/>
  <c r="Z753" i="7"/>
  <c r="AD623" i="7"/>
  <c r="AD635" i="7"/>
  <c r="H230" i="7"/>
  <c r="E113" i="7"/>
  <c r="M17" i="7"/>
  <c r="Y756" i="7"/>
  <c r="AF60" i="7"/>
  <c r="K621" i="7"/>
  <c r="T21" i="7"/>
  <c r="S581" i="7"/>
  <c r="O624" i="7"/>
  <c r="N581" i="7"/>
  <c r="AC344" i="7"/>
  <c r="C91" i="7"/>
  <c r="U241" i="7"/>
  <c r="M367" i="7"/>
  <c r="T676" i="7"/>
  <c r="E16" i="7"/>
  <c r="J581" i="7"/>
  <c r="O190" i="7"/>
  <c r="AD113" i="7"/>
  <c r="W28" i="7"/>
  <c r="Z132" i="7"/>
  <c r="C695" i="7"/>
  <c r="F87" i="7"/>
  <c r="AA465" i="7"/>
  <c r="AA357" i="7"/>
  <c r="R169" i="7"/>
  <c r="I577" i="7"/>
  <c r="W739" i="7"/>
  <c r="Q265" i="7"/>
  <c r="AB16" i="7"/>
  <c r="L114" i="7"/>
  <c r="U415" i="7"/>
  <c r="AB417" i="7"/>
  <c r="P765" i="7"/>
  <c r="G795" i="7"/>
  <c r="Y382" i="7"/>
  <c r="Z823" i="7"/>
  <c r="Q191" i="7"/>
  <c r="G604" i="7"/>
  <c r="F112" i="7"/>
  <c r="D820" i="7"/>
  <c r="K644" i="7"/>
  <c r="Q579" i="7"/>
  <c r="AB243" i="7"/>
  <c r="E690" i="7"/>
  <c r="W346" i="7"/>
  <c r="AF304" i="7"/>
  <c r="G746" i="7"/>
  <c r="O523" i="7"/>
  <c r="L135" i="7"/>
  <c r="V237" i="7"/>
  <c r="K294" i="7"/>
  <c r="N716" i="7"/>
  <c r="X762" i="7"/>
  <c r="N823" i="7"/>
  <c r="AB799" i="7"/>
  <c r="V436" i="7"/>
  <c r="S752" i="7"/>
  <c r="B9" i="20"/>
  <c r="AD778" i="7"/>
  <c r="Y100" i="7"/>
  <c r="R277" i="7"/>
  <c r="F564" i="7"/>
  <c r="S692" i="7"/>
  <c r="D774" i="7"/>
  <c r="M199" i="7"/>
  <c r="AC488" i="7"/>
  <c r="AC430" i="7"/>
  <c r="T203" i="7"/>
  <c r="O304" i="7"/>
  <c r="D101" i="7"/>
  <c r="O483" i="7"/>
  <c r="AA579" i="7"/>
  <c r="Q296" i="7"/>
  <c r="X657" i="7"/>
  <c r="AF114" i="7"/>
  <c r="AF670" i="7"/>
  <c r="D795" i="7"/>
  <c r="R624" i="7"/>
  <c r="AA181" i="7"/>
  <c r="O341" i="7"/>
  <c r="G149" i="7"/>
  <c r="AD200" i="7"/>
  <c r="P691" i="7"/>
  <c r="W675" i="7"/>
  <c r="Q721" i="7"/>
  <c r="E590" i="7"/>
  <c r="O15" i="7"/>
  <c r="AF754" i="7"/>
  <c r="R593" i="7"/>
  <c r="C823" i="7"/>
  <c r="L823" i="7"/>
  <c r="AD684" i="7"/>
  <c r="AD41" i="7"/>
  <c r="R441" i="7"/>
  <c r="Z820" i="7"/>
  <c r="Q522" i="7"/>
  <c r="I278" i="7"/>
  <c r="S334" i="7"/>
  <c r="AB412" i="7"/>
  <c r="L544" i="7"/>
  <c r="Q627" i="7"/>
  <c r="K49" i="7"/>
  <c r="K14" i="7"/>
  <c r="T276" i="7"/>
  <c r="I111" i="7"/>
  <c r="F35" i="36"/>
  <c r="AA602" i="7"/>
  <c r="I794" i="7"/>
  <c r="M661" i="7"/>
  <c r="G789" i="7"/>
  <c r="Y749" i="7"/>
  <c r="M604" i="7"/>
  <c r="J81" i="7"/>
  <c r="D567" i="7"/>
  <c r="V448" i="7"/>
  <c r="L202" i="7"/>
  <c r="G301" i="7"/>
  <c r="T472" i="7"/>
  <c r="X389" i="7"/>
  <c r="AB358" i="7"/>
  <c r="AF138" i="7"/>
  <c r="Q464" i="7"/>
  <c r="V76" i="7"/>
  <c r="M634" i="7"/>
  <c r="Q430" i="7"/>
  <c r="O730" i="7"/>
  <c r="J730" i="7"/>
  <c r="P68" i="7"/>
  <c r="K730" i="7"/>
  <c r="E10" i="7"/>
  <c r="K599" i="7"/>
  <c r="M114" i="7"/>
  <c r="C431" i="7"/>
  <c r="P669" i="7"/>
  <c r="O480" i="7"/>
  <c r="X615" i="7"/>
  <c r="M90" i="7"/>
  <c r="Y581" i="7"/>
  <c r="AF717" i="7"/>
  <c r="N650" i="7"/>
  <c r="K788" i="7"/>
  <c r="Q778" i="7"/>
  <c r="AC159" i="7"/>
  <c r="L18" i="7"/>
  <c r="R221" i="7"/>
  <c r="P145" i="7"/>
  <c r="O215" i="7"/>
  <c r="K21" i="7"/>
  <c r="T692" i="7"/>
  <c r="R339" i="7"/>
  <c r="G378" i="7"/>
  <c r="C370" i="7"/>
  <c r="L238" i="7"/>
  <c r="J146" i="7"/>
  <c r="P264" i="7"/>
  <c r="AF516" i="7"/>
  <c r="E215" i="7"/>
  <c r="S497" i="7"/>
  <c r="V25" i="7"/>
  <c r="N766" i="7"/>
  <c r="H511" i="7"/>
  <c r="AD63" i="7"/>
  <c r="AE46" i="7"/>
  <c r="O236" i="7"/>
  <c r="D240" i="7"/>
  <c r="AB661" i="7"/>
  <c r="J204" i="7"/>
  <c r="AC86" i="7"/>
  <c r="K50" i="7"/>
  <c r="F64" i="7"/>
  <c r="S306" i="7"/>
  <c r="E88" i="7"/>
  <c r="M235" i="7"/>
  <c r="X4" i="7"/>
  <c r="P179" i="7"/>
  <c r="J471" i="7"/>
  <c r="F415" i="7"/>
  <c r="W100" i="7"/>
  <c r="H134" i="7"/>
  <c r="I570" i="7"/>
  <c r="G66" i="7"/>
  <c r="Y329" i="7"/>
  <c r="Z378" i="7"/>
  <c r="Q641" i="7"/>
  <c r="J51" i="7"/>
  <c r="G101" i="7"/>
  <c r="E307" i="7"/>
  <c r="X56" i="7"/>
  <c r="W340" i="7"/>
  <c r="C760" i="7"/>
  <c r="W661" i="7"/>
  <c r="C657" i="7"/>
  <c r="K753" i="7"/>
  <c r="E54" i="7"/>
  <c r="X125" i="7"/>
  <c r="AE749" i="7"/>
  <c r="M592" i="7"/>
  <c r="AD557" i="7"/>
  <c r="Y480" i="7"/>
  <c r="V111" i="7"/>
  <c r="K553" i="7"/>
  <c r="J831" i="7"/>
  <c r="O370" i="7"/>
  <c r="R521" i="7"/>
  <c r="L486" i="7"/>
  <c r="F400" i="7"/>
  <c r="L516" i="7"/>
  <c r="AE62" i="7"/>
  <c r="U510" i="7"/>
  <c r="W567" i="7"/>
  <c r="F332" i="7"/>
  <c r="L690" i="7"/>
  <c r="X714" i="7"/>
  <c r="J366" i="7"/>
  <c r="X221" i="7"/>
  <c r="U365" i="7"/>
  <c r="O592" i="7"/>
  <c r="AA324" i="7"/>
  <c r="H507" i="7"/>
  <c r="O326" i="7"/>
  <c r="AB464" i="7"/>
  <c r="U301" i="7"/>
  <c r="AC125" i="7"/>
  <c r="F811" i="7"/>
  <c r="T295" i="7"/>
  <c r="X112" i="7"/>
  <c r="D7" i="7"/>
  <c r="L530" i="7"/>
  <c r="AA812" i="7"/>
  <c r="AE86" i="7"/>
  <c r="M428" i="7"/>
  <c r="F264" i="7"/>
  <c r="C254" i="7"/>
  <c r="W331" i="7"/>
  <c r="AF236" i="7"/>
  <c r="Z136" i="7"/>
  <c r="L568" i="7"/>
  <c r="P67" i="7"/>
  <c r="N100" i="7"/>
  <c r="E765" i="7"/>
  <c r="W546" i="7"/>
  <c r="AF494" i="7"/>
  <c r="S413" i="7"/>
  <c r="J533" i="7"/>
  <c r="R329" i="7"/>
  <c r="AF613" i="7"/>
  <c r="S285" i="7"/>
  <c r="P697" i="7"/>
  <c r="F116" i="7"/>
  <c r="G375" i="7"/>
  <c r="J592" i="7"/>
  <c r="G88" i="7"/>
  <c r="V745" i="7"/>
  <c r="AD202" i="7"/>
  <c r="AC297" i="7"/>
  <c r="AD788" i="7"/>
  <c r="AA249" i="7"/>
  <c r="L794" i="7"/>
  <c r="I816" i="7"/>
  <c r="Z130" i="7"/>
  <c r="D552" i="7"/>
  <c r="O551" i="7"/>
  <c r="S606" i="7"/>
  <c r="L832" i="7"/>
  <c r="Q26" i="7"/>
  <c r="AF406" i="7"/>
  <c r="R130" i="7"/>
  <c r="X167" i="7"/>
  <c r="G15" i="7"/>
  <c r="X835" i="7"/>
  <c r="M549" i="7"/>
  <c r="V154" i="7"/>
  <c r="O472" i="7"/>
  <c r="Z167" i="7"/>
  <c r="C97" i="7"/>
  <c r="AD725" i="7"/>
  <c r="AC645" i="7"/>
  <c r="T811" i="7"/>
  <c r="E622" i="7"/>
  <c r="AC578" i="7"/>
  <c r="AA319" i="7"/>
  <c r="X65" i="7"/>
  <c r="F711" i="7"/>
  <c r="M273" i="7"/>
  <c r="AC20" i="7"/>
  <c r="Q417" i="7"/>
  <c r="Z832" i="7"/>
  <c r="N815" i="7"/>
  <c r="AB605" i="7"/>
  <c r="L674" i="7"/>
  <c r="S445" i="7"/>
  <c r="AC574" i="7"/>
  <c r="W64" i="7"/>
  <c r="AC648" i="7"/>
  <c r="O728" i="7"/>
  <c r="P717" i="7"/>
  <c r="Y541" i="7"/>
  <c r="P674" i="7"/>
  <c r="G61" i="36"/>
  <c r="AE530" i="7"/>
  <c r="R809" i="7"/>
  <c r="H781" i="7"/>
  <c r="Q541" i="7"/>
  <c r="C708" i="7"/>
  <c r="H287" i="7"/>
  <c r="V277" i="7"/>
  <c r="S111" i="7"/>
  <c r="G726" i="7"/>
  <c r="B12" i="20"/>
  <c r="N520" i="7"/>
  <c r="X243" i="7"/>
  <c r="Z284" i="7"/>
  <c r="T294" i="7"/>
  <c r="C741" i="7"/>
  <c r="I336" i="7"/>
  <c r="C600" i="7"/>
  <c r="T148" i="7"/>
  <c r="O263" i="7"/>
  <c r="R345" i="7"/>
  <c r="O438" i="7"/>
  <c r="K220" i="7"/>
  <c r="J681" i="7"/>
  <c r="AA444" i="7"/>
  <c r="E444" i="7"/>
  <c r="W262" i="7"/>
  <c r="F135" i="7"/>
  <c r="F483" i="7"/>
  <c r="B24" i="20"/>
  <c r="L29" i="7"/>
  <c r="U199" i="7"/>
  <c r="N265" i="7"/>
  <c r="R830" i="7"/>
  <c r="AF683" i="7"/>
  <c r="Z741" i="7"/>
  <c r="U11" i="7"/>
  <c r="L61" i="7"/>
  <c r="AB676" i="7"/>
  <c r="R44" i="7"/>
  <c r="G439" i="7"/>
  <c r="AA694" i="7"/>
  <c r="AE130" i="7"/>
  <c r="AF763" i="7"/>
  <c r="G835" i="7"/>
  <c r="L775" i="7"/>
  <c r="E473" i="7"/>
  <c r="P409" i="7"/>
  <c r="Y483" i="7"/>
  <c r="S725" i="7"/>
  <c r="T657" i="7"/>
  <c r="Q744" i="7"/>
  <c r="R19" i="7"/>
  <c r="V360" i="7"/>
  <c r="V405" i="7"/>
  <c r="M98" i="7"/>
  <c r="R638" i="7"/>
  <c r="L313" i="7"/>
  <c r="AD51" i="7"/>
  <c r="AA278" i="7"/>
  <c r="S289" i="7"/>
  <c r="D751" i="7"/>
  <c r="E85" i="7"/>
  <c r="Z273" i="7"/>
  <c r="K356" i="7"/>
  <c r="D33" i="36"/>
  <c r="K834" i="7"/>
  <c r="O168" i="7"/>
  <c r="O243" i="7"/>
  <c r="AF173" i="7"/>
  <c r="AC310" i="7"/>
  <c r="AA348" i="7"/>
  <c r="H639" i="7"/>
  <c r="W534" i="7"/>
  <c r="F122" i="7"/>
  <c r="AC790" i="7"/>
  <c r="M412" i="7"/>
  <c r="AE311" i="7"/>
  <c r="Y439" i="7"/>
  <c r="AB673" i="7"/>
  <c r="D551" i="7"/>
  <c r="R225" i="7"/>
  <c r="N480" i="7"/>
  <c r="U64" i="7"/>
  <c r="AC780" i="7"/>
  <c r="O87" i="7"/>
  <c r="O824" i="7"/>
  <c r="D297" i="7"/>
  <c r="AC119" i="7"/>
  <c r="C555" i="7"/>
  <c r="R634" i="7"/>
  <c r="P744" i="7"/>
  <c r="C830" i="7"/>
  <c r="S55" i="7"/>
  <c r="G760" i="7"/>
  <c r="F306" i="7"/>
  <c r="I829" i="7"/>
  <c r="L28" i="7"/>
  <c r="D440" i="7"/>
  <c r="J171" i="7"/>
  <c r="T593" i="7"/>
  <c r="T228" i="7"/>
  <c r="AF269" i="7"/>
  <c r="AD252" i="7"/>
  <c r="AC239" i="7"/>
  <c r="K540" i="7"/>
  <c r="F158" i="7"/>
  <c r="D15" i="7"/>
  <c r="Y59" i="7"/>
  <c r="Q756" i="7"/>
  <c r="AB485" i="7"/>
  <c r="L417" i="7"/>
  <c r="AE119" i="7"/>
  <c r="T374" i="7"/>
  <c r="M603" i="7"/>
  <c r="F109" i="7"/>
  <c r="X746" i="7"/>
  <c r="AB681" i="7"/>
  <c r="Q120" i="7"/>
  <c r="T428" i="7"/>
  <c r="U611" i="7"/>
  <c r="Z129" i="7"/>
  <c r="D291" i="7"/>
  <c r="AA217" i="7"/>
  <c r="G300" i="7"/>
  <c r="M797" i="7"/>
  <c r="U179" i="7"/>
  <c r="Q621" i="7"/>
  <c r="W558" i="7"/>
  <c r="AA43" i="7"/>
  <c r="L648" i="7"/>
  <c r="AD627" i="7"/>
  <c r="AE103" i="7"/>
  <c r="U650" i="7"/>
  <c r="X787" i="7"/>
  <c r="J251" i="7"/>
  <c r="V260" i="7"/>
  <c r="E61" i="36"/>
  <c r="V801" i="7"/>
  <c r="AC329" i="7"/>
  <c r="H51" i="7"/>
  <c r="U820" i="7"/>
  <c r="D10" i="7"/>
  <c r="C621" i="7"/>
  <c r="D381" i="7"/>
  <c r="M242" i="7"/>
  <c r="AE761" i="7"/>
  <c r="H395" i="7"/>
  <c r="AB623" i="7"/>
  <c r="AB74" i="7"/>
  <c r="E812" i="7"/>
  <c r="Q133" i="7"/>
  <c r="W39" i="7"/>
  <c r="W25" i="7"/>
  <c r="Y285" i="7"/>
  <c r="O416" i="7"/>
  <c r="O91" i="7"/>
  <c r="G779" i="7"/>
  <c r="U715" i="7"/>
  <c r="F183" i="7"/>
  <c r="Y196" i="7"/>
  <c r="V120" i="7"/>
  <c r="R483" i="7"/>
  <c r="Q732" i="7"/>
  <c r="H628" i="7"/>
  <c r="C31" i="36"/>
  <c r="N832" i="7"/>
  <c r="K167" i="7"/>
  <c r="W427" i="7"/>
  <c r="AB131" i="7"/>
  <c r="O704" i="7"/>
  <c r="K227" i="7"/>
  <c r="V183" i="7"/>
  <c r="Z754" i="7"/>
  <c r="AA450" i="7"/>
  <c r="H797" i="7"/>
  <c r="Z347" i="7"/>
  <c r="T344" i="7"/>
  <c r="AA479" i="7"/>
  <c r="U239" i="7"/>
  <c r="U451" i="7"/>
  <c r="S189" i="7"/>
  <c r="X375" i="7"/>
  <c r="AA672" i="7"/>
  <c r="T685" i="7"/>
  <c r="X440" i="7"/>
  <c r="X558" i="7"/>
  <c r="D401" i="7"/>
  <c r="S732" i="7"/>
  <c r="M395" i="7"/>
  <c r="Z646" i="7"/>
  <c r="AE612" i="7"/>
  <c r="S427" i="7"/>
  <c r="K709" i="7"/>
  <c r="P584" i="7"/>
  <c r="E581" i="7"/>
  <c r="K278" i="7"/>
  <c r="R87" i="7"/>
  <c r="G96" i="7"/>
  <c r="E110" i="7"/>
  <c r="AD767" i="7"/>
  <c r="AE405" i="7"/>
  <c r="J729" i="7"/>
  <c r="AF24" i="7"/>
  <c r="AF768" i="7"/>
  <c r="C565" i="7"/>
  <c r="L346" i="7"/>
  <c r="Z487" i="7"/>
  <c r="J307" i="7"/>
  <c r="AD749" i="7"/>
  <c r="G214" i="7"/>
  <c r="AE216" i="7"/>
  <c r="H415" i="7"/>
  <c r="T84" i="7"/>
  <c r="AF539" i="7"/>
  <c r="U435" i="7"/>
  <c r="G33" i="36"/>
  <c r="W800" i="7"/>
  <c r="U76" i="7"/>
  <c r="X378" i="7"/>
  <c r="Z728" i="7"/>
  <c r="AA294" i="7"/>
  <c r="L733" i="7"/>
  <c r="J570" i="7"/>
  <c r="N564" i="7"/>
  <c r="AC394" i="7"/>
  <c r="AE516" i="7"/>
  <c r="N427" i="7"/>
  <c r="AF301" i="7"/>
  <c r="R745" i="7"/>
  <c r="L260" i="7"/>
  <c r="G400" i="7"/>
  <c r="U15" i="7"/>
  <c r="C64" i="36"/>
  <c r="D147" i="7"/>
  <c r="X149" i="7"/>
  <c r="Y144" i="7"/>
  <c r="E234" i="7"/>
  <c r="AF830" i="7"/>
  <c r="AC461" i="7"/>
  <c r="Z11" i="7"/>
  <c r="D796" i="7"/>
  <c r="L81" i="7"/>
  <c r="P739" i="7"/>
  <c r="T638" i="7"/>
  <c r="Q781" i="7"/>
  <c r="C238" i="7"/>
  <c r="AA436" i="7"/>
  <c r="W305" i="7"/>
  <c r="L74" i="7"/>
  <c r="L411" i="7"/>
  <c r="L205" i="7"/>
  <c r="E497" i="7"/>
  <c r="X148" i="7"/>
  <c r="I788" i="7"/>
  <c r="Z239" i="7"/>
  <c r="M229" i="7"/>
  <c r="F749" i="7"/>
  <c r="I59" i="7"/>
  <c r="Q110" i="7"/>
  <c r="I62" i="7"/>
  <c r="P331" i="7"/>
  <c r="AC716" i="7"/>
  <c r="Q20" i="7"/>
  <c r="D122" i="7"/>
  <c r="K691" i="7"/>
  <c r="AD366" i="7"/>
  <c r="M80" i="7"/>
  <c r="V371" i="7"/>
  <c r="Z291" i="7"/>
  <c r="AA749" i="7"/>
  <c r="R816" i="7"/>
  <c r="X644" i="7"/>
  <c r="O296" i="7"/>
  <c r="AA275" i="7"/>
  <c r="F265" i="7"/>
  <c r="AF435" i="7"/>
  <c r="E357" i="7"/>
  <c r="K544" i="7"/>
  <c r="R297" i="7"/>
  <c r="Q391" i="7"/>
  <c r="AF207" i="7"/>
  <c r="J796" i="7"/>
  <c r="AB696" i="7"/>
  <c r="U403" i="7"/>
  <c r="AA816" i="7"/>
  <c r="L98" i="7"/>
  <c r="F451" i="7"/>
  <c r="J521" i="7"/>
  <c r="T417" i="7"/>
  <c r="N565" i="7"/>
  <c r="G552" i="7"/>
  <c r="AE154" i="7"/>
  <c r="N496" i="7"/>
  <c r="D406" i="7"/>
  <c r="K616" i="7"/>
  <c r="O230" i="7"/>
  <c r="R434" i="7"/>
  <c r="W181" i="7"/>
  <c r="X227" i="7"/>
  <c r="L414" i="7"/>
  <c r="T764" i="7"/>
  <c r="L426" i="7"/>
  <c r="K567" i="7"/>
  <c r="D656" i="7"/>
  <c r="Z557" i="7"/>
  <c r="H321" i="7"/>
  <c r="P94" i="7"/>
  <c r="E298" i="7"/>
  <c r="Y819" i="7"/>
  <c r="G64" i="7"/>
  <c r="O488" i="7"/>
  <c r="Q777" i="7"/>
  <c r="AF205" i="7"/>
  <c r="R726" i="7"/>
  <c r="F739" i="7"/>
  <c r="AC546" i="7"/>
  <c r="I133" i="7"/>
  <c r="U429" i="7"/>
  <c r="Y534" i="7"/>
  <c r="R135" i="7"/>
  <c r="P741" i="7"/>
  <c r="Z593" i="7"/>
  <c r="W252" i="7"/>
  <c r="N214" i="7"/>
  <c r="M158" i="7"/>
  <c r="V441" i="7"/>
  <c r="X809" i="7"/>
  <c r="AE391" i="7"/>
  <c r="M621" i="7"/>
  <c r="S368" i="7"/>
  <c r="L64" i="7"/>
  <c r="Y592" i="7"/>
  <c r="P647" i="7"/>
  <c r="C12" i="36"/>
  <c r="AA195" i="7"/>
  <c r="Z500" i="7"/>
  <c r="AD301" i="7"/>
  <c r="Z545" i="7"/>
  <c r="V182" i="7"/>
  <c r="N761" i="7"/>
  <c r="D230" i="7"/>
  <c r="Q787" i="7"/>
  <c r="D444" i="7"/>
  <c r="G74" i="7"/>
  <c r="L465" i="7"/>
  <c r="AC94" i="7"/>
  <c r="N322" i="7"/>
  <c r="R838" i="7"/>
  <c r="I684" i="7"/>
  <c r="E585" i="7"/>
  <c r="S319" i="7"/>
  <c r="D485" i="7"/>
  <c r="S815" i="7"/>
  <c r="C168" i="7"/>
  <c r="H251" i="7"/>
  <c r="T392" i="7"/>
  <c r="N404" i="7"/>
  <c r="F545" i="7"/>
  <c r="W80" i="7"/>
  <c r="R756" i="7"/>
  <c r="W253" i="7"/>
  <c r="N437" i="7"/>
  <c r="P297" i="7"/>
  <c r="G220" i="7"/>
  <c r="V832" i="7"/>
  <c r="R431" i="7"/>
  <c r="P379" i="7"/>
  <c r="R615" i="7"/>
  <c r="X592" i="7"/>
  <c r="C277" i="7"/>
  <c r="H648" i="7"/>
  <c r="AC382" i="7"/>
  <c r="W831" i="7"/>
  <c r="AD234" i="7"/>
  <c r="K791" i="7"/>
  <c r="L409" i="7"/>
  <c r="R435" i="7"/>
  <c r="X627" i="7"/>
  <c r="AC472" i="7"/>
  <c r="V216" i="7"/>
  <c r="G35" i="36"/>
  <c r="I550" i="7"/>
  <c r="M220" i="7"/>
  <c r="I820" i="7"/>
  <c r="E390" i="7"/>
  <c r="F570" i="7"/>
  <c r="I331" i="7"/>
  <c r="I341" i="7"/>
  <c r="AB590" i="7"/>
  <c r="Q262" i="7"/>
  <c r="AD497" i="7"/>
  <c r="F693" i="7"/>
  <c r="AE306" i="7"/>
  <c r="W541" i="7"/>
  <c r="M613" i="7"/>
  <c r="M46" i="7"/>
  <c r="R620" i="7"/>
  <c r="AC368" i="7"/>
  <c r="R239" i="7"/>
  <c r="AF767" i="7"/>
  <c r="AD784" i="7"/>
  <c r="K184" i="7"/>
  <c r="X683" i="7"/>
  <c r="AD94" i="7"/>
  <c r="C729" i="7"/>
  <c r="H273" i="7"/>
  <c r="F300" i="7"/>
  <c r="S453" i="7"/>
  <c r="T391" i="7"/>
  <c r="Y52" i="7"/>
  <c r="D64" i="7"/>
  <c r="AF682" i="7"/>
  <c r="J523" i="7"/>
  <c r="AD786" i="7"/>
  <c r="R234" i="7"/>
  <c r="E436" i="7"/>
  <c r="I410" i="7"/>
  <c r="I404" i="7"/>
  <c r="AC339" i="7"/>
  <c r="C11" i="36"/>
  <c r="AE200" i="7"/>
  <c r="H741" i="7"/>
  <c r="O321" i="7"/>
  <c r="Z131" i="7"/>
  <c r="Z570" i="7"/>
  <c r="Y634" i="7"/>
  <c r="N669" i="7"/>
  <c r="S186" i="7"/>
  <c r="K241" i="7"/>
  <c r="K602" i="7"/>
  <c r="O42" i="7"/>
  <c r="AD383" i="7"/>
  <c r="W86" i="7"/>
  <c r="Y4" i="7"/>
  <c r="AC284" i="7"/>
  <c r="O67" i="7"/>
  <c r="Z428" i="7"/>
  <c r="V626" i="7"/>
  <c r="U25" i="7"/>
  <c r="Q774" i="7"/>
  <c r="C253" i="7"/>
  <c r="R305" i="7"/>
  <c r="AE156" i="7"/>
  <c r="F243" i="7"/>
  <c r="D486" i="7"/>
  <c r="E343" i="7"/>
  <c r="Q64" i="7"/>
  <c r="O109" i="7"/>
  <c r="P580" i="7"/>
  <c r="M344" i="7"/>
  <c r="L813" i="7"/>
  <c r="C766" i="7"/>
  <c r="G721" i="7"/>
  <c r="Z415" i="7"/>
  <c r="AE31" i="7"/>
  <c r="AF52" i="7"/>
  <c r="M427" i="7"/>
  <c r="W88" i="7"/>
  <c r="N784" i="7"/>
  <c r="AD838" i="7"/>
  <c r="Y169" i="7"/>
  <c r="U168" i="7"/>
  <c r="H97" i="7"/>
  <c r="AF574" i="7"/>
  <c r="R834" i="7"/>
  <c r="AD599" i="7"/>
  <c r="N330" i="7"/>
  <c r="U523" i="7"/>
  <c r="J264" i="7"/>
  <c r="AF698" i="7"/>
  <c r="P430" i="7"/>
  <c r="J803" i="7"/>
  <c r="R446" i="7"/>
  <c r="B47" i="20"/>
  <c r="H745" i="7"/>
  <c r="R308" i="7"/>
  <c r="G426" i="7"/>
  <c r="F24" i="7"/>
  <c r="E368" i="7"/>
  <c r="C167" i="7"/>
  <c r="AD85" i="7"/>
  <c r="U27" i="7"/>
  <c r="W553" i="7"/>
  <c r="AA600" i="7"/>
  <c r="AE196" i="7"/>
  <c r="V383" i="7"/>
  <c r="I196" i="7"/>
  <c r="M8" i="7"/>
  <c r="C392" i="7"/>
  <c r="H691" i="7"/>
  <c r="AC711" i="7"/>
  <c r="P742" i="7"/>
  <c r="AC778" i="7"/>
  <c r="H401" i="7"/>
  <c r="W540" i="7"/>
  <c r="V11" i="7"/>
  <c r="Q551" i="7"/>
  <c r="E32" i="36"/>
  <c r="R125" i="7"/>
  <c r="K7" i="7"/>
  <c r="D831" i="7"/>
  <c r="E564" i="7"/>
  <c r="M356" i="7"/>
  <c r="W125" i="7"/>
  <c r="AC231" i="7"/>
  <c r="P576" i="7"/>
  <c r="AD241" i="7"/>
  <c r="G168" i="7"/>
  <c r="F622" i="7"/>
  <c r="AE695" i="7"/>
  <c r="K779" i="7"/>
  <c r="G452" i="7"/>
  <c r="T724" i="7"/>
  <c r="F706" i="7"/>
  <c r="G410" i="7"/>
  <c r="D558" i="7"/>
  <c r="AB271" i="7"/>
  <c r="AC144" i="7"/>
  <c r="O405" i="7"/>
  <c r="Z589" i="7"/>
  <c r="AC97" i="7"/>
  <c r="R761" i="7"/>
  <c r="AF144" i="7"/>
  <c r="AB414" i="7"/>
  <c r="AE671" i="7"/>
  <c r="C417" i="7"/>
  <c r="I619" i="7"/>
  <c r="P623" i="7"/>
  <c r="AF446" i="7"/>
  <c r="F717" i="7"/>
  <c r="AB766" i="7"/>
  <c r="Q41" i="7"/>
  <c r="N413" i="7"/>
  <c r="AC641" i="7"/>
  <c r="Q760" i="7"/>
  <c r="U752" i="7"/>
  <c r="Q571" i="7"/>
  <c r="S649" i="7"/>
  <c r="Q824" i="7"/>
  <c r="X764" i="7"/>
  <c r="O822" i="7"/>
  <c r="R304" i="7"/>
  <c r="S553" i="7"/>
  <c r="AA424" i="7"/>
  <c r="E239" i="7"/>
  <c r="Z204" i="7"/>
  <c r="AC169" i="7"/>
  <c r="M100" i="7"/>
  <c r="O76" i="7"/>
  <c r="D517" i="7"/>
  <c r="F79" i="7"/>
  <c r="F313" i="7"/>
  <c r="O579" i="7"/>
  <c r="U290" i="7"/>
  <c r="R479" i="7"/>
  <c r="L255" i="7"/>
  <c r="K355" i="7"/>
  <c r="M760" i="7"/>
  <c r="M18" i="7"/>
  <c r="O606" i="7"/>
  <c r="Y698" i="7"/>
  <c r="AE639" i="7"/>
  <c r="H765" i="7"/>
  <c r="K95" i="7"/>
  <c r="K135" i="7"/>
  <c r="D496" i="7"/>
  <c r="AA24" i="7"/>
  <c r="AB500" i="7"/>
  <c r="D296" i="7"/>
  <c r="G427" i="7"/>
  <c r="E714" i="7"/>
  <c r="AC521" i="7"/>
  <c r="AF417" i="7"/>
  <c r="Q581" i="7"/>
  <c r="AF90" i="7"/>
  <c r="D543" i="7"/>
  <c r="AC300" i="7"/>
  <c r="N378" i="7"/>
  <c r="C481" i="7"/>
  <c r="N379" i="7"/>
  <c r="H10" i="7"/>
  <c r="M689" i="7"/>
  <c r="AF225" i="7"/>
  <c r="V523" i="7"/>
  <c r="AE340" i="7"/>
  <c r="I253" i="7"/>
  <c r="W591" i="7"/>
  <c r="I126" i="7"/>
  <c r="L719" i="7"/>
  <c r="P5" i="7"/>
  <c r="AF298" i="7"/>
  <c r="K164" i="7"/>
  <c r="J587" i="7"/>
  <c r="AC122" i="7"/>
  <c r="S304" i="7"/>
  <c r="I429" i="7"/>
  <c r="I240" i="7"/>
  <c r="T484" i="7"/>
  <c r="V295" i="7"/>
  <c r="AB601" i="7"/>
  <c r="Z530" i="7"/>
  <c r="D270" i="7"/>
  <c r="P88" i="7"/>
  <c r="C166" i="7"/>
  <c r="W364" i="7"/>
  <c r="AF755" i="7"/>
  <c r="U696" i="7"/>
  <c r="AA614" i="7"/>
  <c r="D434" i="7"/>
  <c r="AE590" i="7"/>
  <c r="V109" i="7"/>
  <c r="H604" i="7"/>
  <c r="I446" i="7"/>
  <c r="AC60" i="7"/>
  <c r="R637" i="7"/>
  <c r="AC294" i="7"/>
  <c r="Y646" i="7"/>
  <c r="F284" i="7"/>
  <c r="Z65" i="7"/>
  <c r="O605" i="7"/>
  <c r="C609" i="7"/>
  <c r="F65" i="36"/>
  <c r="AA309" i="7"/>
  <c r="D35" i="36"/>
  <c r="AB674" i="7"/>
  <c r="AF504" i="7"/>
  <c r="S720" i="7"/>
  <c r="R189" i="7"/>
  <c r="S64" i="7"/>
  <c r="F65" i="7"/>
  <c r="R729" i="7"/>
  <c r="T7" i="7"/>
  <c r="N228" i="7"/>
  <c r="G109" i="7"/>
  <c r="AA675" i="7"/>
  <c r="G641" i="7"/>
  <c r="AF171" i="7"/>
  <c r="Q543" i="7"/>
  <c r="V681" i="7"/>
  <c r="C56" i="7"/>
  <c r="AA33" i="7"/>
  <c r="W261" i="7"/>
  <c r="Q473" i="7"/>
  <c r="Q324" i="7"/>
  <c r="G675" i="7"/>
  <c r="AB284" i="7"/>
  <c r="AA304" i="7"/>
  <c r="AF288" i="7"/>
  <c r="AC536" i="7"/>
  <c r="V767" i="7"/>
  <c r="L553" i="7"/>
  <c r="C426" i="7"/>
  <c r="N260" i="7"/>
  <c r="W740" i="7"/>
  <c r="F540" i="7"/>
  <c r="N252" i="7"/>
  <c r="X473" i="7"/>
  <c r="I715" i="7"/>
  <c r="C145" i="7"/>
  <c r="AE521" i="7"/>
  <c r="T382" i="7"/>
  <c r="V480" i="7"/>
  <c r="Q201" i="7"/>
  <c r="AE816" i="7"/>
  <c r="K680" i="7"/>
  <c r="K340" i="7"/>
  <c r="K685" i="7"/>
  <c r="C567" i="7"/>
  <c r="I424" i="7"/>
  <c r="H94" i="7"/>
  <c r="M296" i="7"/>
  <c r="O591" i="7"/>
  <c r="T599" i="7"/>
  <c r="AA389" i="7"/>
  <c r="O378" i="7"/>
  <c r="Q729" i="7"/>
  <c r="P308" i="7"/>
  <c r="R671" i="7"/>
  <c r="Y132" i="7"/>
  <c r="L136" i="7"/>
  <c r="Y414" i="7"/>
  <c r="V190" i="7"/>
  <c r="I98" i="7"/>
  <c r="H464" i="7"/>
  <c r="L24" i="7"/>
  <c r="Q10" i="7"/>
  <c r="O364" i="7"/>
  <c r="M565" i="7"/>
  <c r="W202" i="7"/>
  <c r="H65" i="36"/>
  <c r="C18" i="36"/>
  <c r="AA331" i="7"/>
  <c r="R461" i="7"/>
  <c r="W646" i="7"/>
  <c r="E202" i="7"/>
  <c r="F227" i="7"/>
  <c r="K25" i="7"/>
  <c r="N262" i="7"/>
  <c r="F762" i="7"/>
  <c r="X289" i="7"/>
  <c r="T556" i="7"/>
  <c r="P85" i="7"/>
  <c r="Y390" i="7"/>
  <c r="S133" i="7"/>
  <c r="K681" i="7"/>
  <c r="N101" i="7"/>
  <c r="V202" i="7"/>
  <c r="AC166" i="7"/>
  <c r="N634" i="7"/>
  <c r="H227" i="7"/>
  <c r="J659" i="7"/>
  <c r="AE240" i="7"/>
  <c r="J650" i="7"/>
  <c r="D61" i="36"/>
  <c r="X370" i="7"/>
  <c r="Z361" i="7"/>
  <c r="L542" i="7"/>
  <c r="S826" i="7"/>
  <c r="I137" i="7"/>
  <c r="AF239" i="7"/>
  <c r="G114" i="7"/>
  <c r="V730" i="7"/>
  <c r="O755" i="7"/>
  <c r="G501" i="7"/>
  <c r="V604" i="7"/>
  <c r="F237" i="7"/>
  <c r="M566" i="7"/>
  <c r="S207" i="7"/>
  <c r="N161" i="7"/>
  <c r="H137" i="7"/>
  <c r="V592" i="7"/>
  <c r="F568" i="7"/>
  <c r="Q301" i="7"/>
  <c r="I165" i="7"/>
  <c r="K97" i="7"/>
  <c r="U172" i="7"/>
  <c r="W803" i="7"/>
  <c r="S762" i="7"/>
  <c r="Z185" i="7"/>
  <c r="J504" i="7"/>
  <c r="L834" i="7"/>
  <c r="AC227" i="7"/>
  <c r="R565" i="7"/>
  <c r="T32" i="7"/>
  <c r="K606" i="7"/>
  <c r="W435" i="7"/>
  <c r="P624" i="7"/>
  <c r="Z289" i="7"/>
  <c r="S580" i="7"/>
  <c r="AF482" i="7"/>
  <c r="AF809" i="7"/>
  <c r="AD413" i="7"/>
  <c r="T378" i="7"/>
  <c r="L206" i="7"/>
  <c r="E99" i="7"/>
  <c r="C497" i="7"/>
  <c r="AA182" i="7"/>
  <c r="AA566" i="7"/>
  <c r="P549" i="7"/>
  <c r="AE640" i="7"/>
  <c r="F795" i="7"/>
  <c r="I795" i="7"/>
  <c r="P320" i="7"/>
  <c r="Q831" i="7"/>
  <c r="Y755" i="7"/>
  <c r="U275" i="7"/>
  <c r="I7" i="7"/>
  <c r="AA568" i="7"/>
  <c r="M694" i="7"/>
  <c r="Z278" i="7"/>
  <c r="S546" i="7"/>
  <c r="E238" i="7"/>
  <c r="E599" i="7"/>
  <c r="J331" i="7"/>
  <c r="C113" i="7"/>
  <c r="Y475" i="7"/>
  <c r="AA531" i="7"/>
  <c r="K469" i="7"/>
  <c r="E518" i="7"/>
  <c r="H264" i="7"/>
  <c r="D228" i="7"/>
  <c r="D515" i="7"/>
  <c r="Z777" i="7"/>
  <c r="H85" i="7"/>
  <c r="K474" i="7"/>
  <c r="D382" i="7"/>
  <c r="J312" i="7"/>
  <c r="K726" i="7"/>
  <c r="V409" i="7"/>
  <c r="AB382" i="7"/>
  <c r="G640" i="7"/>
  <c r="Q698" i="7"/>
  <c r="X399" i="7"/>
  <c r="T251" i="7"/>
  <c r="W628" i="7"/>
  <c r="S797" i="7"/>
  <c r="O20" i="7"/>
  <c r="AD739" i="7"/>
  <c r="L612" i="7"/>
  <c r="AC78" i="7"/>
  <c r="E310" i="7"/>
  <c r="Q254" i="7"/>
  <c r="L434" i="7"/>
  <c r="N29" i="7"/>
  <c r="Q355" i="7"/>
  <c r="AC418" i="7"/>
  <c r="AF4" i="7"/>
  <c r="AD87" i="7"/>
  <c r="D326" i="7"/>
  <c r="U224" i="7"/>
  <c r="AF201" i="7"/>
  <c r="AE461" i="7"/>
  <c r="AF161" i="7"/>
  <c r="X635" i="7"/>
  <c r="W11" i="7"/>
  <c r="Z120" i="7"/>
  <c r="S262" i="7"/>
  <c r="Q576" i="7"/>
  <c r="N60" i="7"/>
  <c r="B72" i="20"/>
  <c r="W144" i="7"/>
  <c r="AC26" i="7"/>
  <c r="AC230" i="7"/>
  <c r="C475" i="7"/>
  <c r="AE476" i="7"/>
  <c r="X602" i="7"/>
  <c r="G794" i="7"/>
  <c r="AE587" i="7"/>
  <c r="E768" i="7"/>
  <c r="AA200" i="7"/>
  <c r="K694" i="7"/>
  <c r="X288" i="7"/>
  <c r="I610" i="7"/>
  <c r="P776" i="7"/>
  <c r="P486" i="7"/>
  <c r="R427" i="7"/>
  <c r="X760" i="7"/>
  <c r="W286" i="7"/>
  <c r="Y135" i="7"/>
  <c r="P136" i="7"/>
  <c r="Y395" i="7"/>
  <c r="L146" i="7"/>
  <c r="U585" i="7"/>
  <c r="Y87" i="7"/>
  <c r="F224" i="7"/>
  <c r="J427" i="7"/>
  <c r="C159" i="7"/>
  <c r="T120" i="7"/>
  <c r="AE137" i="7"/>
  <c r="X606" i="7"/>
  <c r="U534" i="7"/>
  <c r="Y366" i="7"/>
  <c r="U788" i="7"/>
  <c r="Z461" i="7"/>
  <c r="D412" i="7"/>
  <c r="AF762" i="7"/>
  <c r="AA55" i="7"/>
  <c r="X242" i="7"/>
  <c r="G305" i="7"/>
  <c r="H641" i="7"/>
  <c r="AE375" i="7"/>
  <c r="D488" i="7"/>
  <c r="AC16" i="7"/>
  <c r="M762" i="7"/>
  <c r="Y8" i="7"/>
  <c r="D125" i="7"/>
  <c r="J549" i="7"/>
  <c r="X626" i="7"/>
  <c r="S660" i="7"/>
  <c r="I192" i="7"/>
  <c r="C634" i="7"/>
  <c r="AB651" i="7"/>
  <c r="T740" i="7"/>
  <c r="E183" i="7"/>
  <c r="F438" i="7"/>
  <c r="O271" i="7"/>
  <c r="H28" i="7"/>
  <c r="H662" i="7"/>
  <c r="J415" i="7"/>
  <c r="N85" i="7"/>
  <c r="AC412" i="7"/>
  <c r="C306" i="7"/>
  <c r="AB114" i="7"/>
  <c r="R465" i="7"/>
  <c r="X186" i="7"/>
  <c r="AB46" i="7"/>
  <c r="AB201" i="7"/>
  <c r="E775" i="7"/>
  <c r="M430" i="7"/>
  <c r="AC345" i="7"/>
  <c r="P750" i="7"/>
  <c r="P815" i="7"/>
  <c r="AA325" i="7"/>
  <c r="D745" i="7"/>
  <c r="Z714" i="7"/>
  <c r="W116" i="7"/>
  <c r="E4" i="36"/>
  <c r="X690" i="7"/>
  <c r="AB56" i="7"/>
  <c r="U609" i="7"/>
  <c r="AE589" i="7"/>
  <c r="R626" i="7"/>
  <c r="G171" i="7"/>
  <c r="X96" i="7"/>
  <c r="M431" i="7"/>
  <c r="G816" i="7"/>
  <c r="H167" i="7"/>
  <c r="AC725" i="7"/>
  <c r="P417" i="7"/>
  <c r="M26" i="7"/>
  <c r="E304" i="7"/>
  <c r="D390" i="7"/>
  <c r="AB835" i="7"/>
  <c r="Y484" i="7"/>
  <c r="U799" i="7"/>
  <c r="W485" i="7"/>
  <c r="AC343" i="7"/>
  <c r="AA657" i="7"/>
  <c r="U488" i="7"/>
  <c r="AE570" i="7"/>
  <c r="AE269" i="7"/>
  <c r="C711" i="7"/>
  <c r="P262" i="7"/>
  <c r="V743" i="7"/>
  <c r="AB473" i="7"/>
  <c r="Y180" i="7"/>
  <c r="Z122" i="7"/>
  <c r="I802" i="7"/>
  <c r="AA482" i="7"/>
  <c r="W399" i="7"/>
  <c r="Q767" i="7"/>
  <c r="AA165" i="7"/>
  <c r="AE26" i="7"/>
  <c r="N44" i="7"/>
  <c r="Y296" i="7"/>
  <c r="F536" i="7"/>
  <c r="Y269" i="7"/>
  <c r="T463" i="7"/>
  <c r="E228" i="7"/>
  <c r="S624" i="7"/>
  <c r="AB555" i="7"/>
  <c r="V369" i="7"/>
  <c r="V203" i="7"/>
  <c r="P784" i="7"/>
  <c r="Z189" i="7"/>
  <c r="S426" i="7"/>
  <c r="O86" i="7"/>
  <c r="R284" i="7"/>
  <c r="U376" i="7"/>
  <c r="AB155" i="7"/>
  <c r="C798" i="7"/>
  <c r="L56" i="7"/>
  <c r="I28" i="7"/>
  <c r="U444" i="7"/>
  <c r="W766" i="7"/>
  <c r="Q411" i="7"/>
  <c r="H199" i="7"/>
  <c r="AD323" i="7"/>
  <c r="V167" i="7"/>
  <c r="D786" i="7"/>
  <c r="V291" i="7"/>
  <c r="G42" i="7"/>
  <c r="AD377" i="7"/>
  <c r="X391" i="7"/>
  <c r="AB331" i="7"/>
  <c r="P263" i="7"/>
  <c r="AC269" i="7"/>
  <c r="H823" i="7"/>
  <c r="AC156" i="7"/>
  <c r="F67" i="7"/>
  <c r="AA378" i="7"/>
  <c r="H399" i="7"/>
  <c r="J721" i="7"/>
  <c r="D306" i="7"/>
  <c r="D590" i="7"/>
  <c r="G508" i="7"/>
  <c r="Y486" i="7"/>
  <c r="C312" i="7"/>
  <c r="AB658" i="7"/>
  <c r="F751" i="7"/>
  <c r="X343" i="7"/>
  <c r="C172" i="7"/>
  <c r="C696" i="7"/>
  <c r="J481" i="7"/>
  <c r="J777" i="7"/>
  <c r="Q637" i="7"/>
  <c r="AB43" i="7"/>
  <c r="AE452" i="7"/>
  <c r="W510" i="7"/>
  <c r="AE534" i="7"/>
  <c r="AF238" i="7"/>
  <c r="T483" i="7"/>
  <c r="O65" i="7"/>
  <c r="AE780" i="7"/>
  <c r="E266" i="7"/>
  <c r="AF474" i="7"/>
  <c r="AE167" i="7"/>
  <c r="M800" i="7"/>
  <c r="V74" i="7"/>
  <c r="O275" i="7"/>
  <c r="AC415" i="7"/>
  <c r="R644" i="7"/>
  <c r="W674" i="7"/>
  <c r="Z627" i="7"/>
  <c r="S542" i="7"/>
  <c r="P791" i="7"/>
  <c r="E96" i="7"/>
  <c r="N286" i="7"/>
  <c r="T728" i="7"/>
  <c r="N264" i="7"/>
  <c r="Q731" i="7"/>
  <c r="O249" i="7"/>
  <c r="AA715" i="7"/>
  <c r="Q40" i="7"/>
  <c r="AA392" i="7"/>
  <c r="AC705" i="7"/>
  <c r="H552" i="7"/>
  <c r="H103" i="7"/>
  <c r="AD554" i="7"/>
  <c r="AB452" i="7"/>
  <c r="O685" i="7"/>
  <c r="D761" i="7"/>
  <c r="H660" i="7"/>
  <c r="E201" i="7"/>
  <c r="AD531" i="7"/>
  <c r="K109" i="7"/>
  <c r="E74" i="7"/>
  <c r="Q764" i="7"/>
  <c r="AD344" i="7"/>
  <c r="Y77" i="7"/>
  <c r="O431" i="7"/>
  <c r="Y765" i="7"/>
  <c r="D57" i="36"/>
  <c r="H295" i="7"/>
  <c r="W183" i="7"/>
  <c r="N290" i="7"/>
  <c r="U439" i="7"/>
  <c r="X7" i="7"/>
  <c r="J682" i="7"/>
  <c r="O570" i="7"/>
  <c r="AE567" i="7"/>
  <c r="AB724" i="7"/>
  <c r="J395" i="7"/>
  <c r="G801" i="7"/>
  <c r="J788" i="7"/>
  <c r="Z380" i="7"/>
  <c r="V749" i="7"/>
  <c r="X624" i="7"/>
  <c r="T184" i="7"/>
  <c r="Y739" i="7"/>
  <c r="H67" i="7"/>
  <c r="Q752" i="7"/>
  <c r="AD180" i="7"/>
  <c r="AB224" i="7"/>
  <c r="Y298" i="7"/>
  <c r="J31" i="7"/>
  <c r="Z473" i="7"/>
  <c r="D740" i="7"/>
  <c r="AC289" i="7"/>
  <c r="AC101" i="7"/>
  <c r="J742" i="7"/>
  <c r="Q605" i="7"/>
  <c r="K710" i="7"/>
  <c r="L484" i="7"/>
  <c r="J565" i="7"/>
  <c r="E138" i="7"/>
  <c r="M219" i="7"/>
  <c r="AF340" i="7"/>
  <c r="O28" i="7"/>
  <c r="AD136" i="7"/>
  <c r="Z184" i="7"/>
  <c r="K332" i="7"/>
  <c r="E517" i="7"/>
  <c r="Y504" i="7"/>
  <c r="X78" i="7"/>
  <c r="J9" i="7"/>
  <c r="E391" i="7"/>
  <c r="W788" i="7"/>
  <c r="G676" i="7"/>
  <c r="R227" i="7"/>
  <c r="W361" i="7"/>
  <c r="D760" i="7"/>
  <c r="AF185" i="7"/>
  <c r="X265" i="7"/>
  <c r="D65" i="7"/>
  <c r="W55" i="7"/>
  <c r="J825" i="7"/>
  <c r="AA745" i="7"/>
  <c r="H484" i="7"/>
  <c r="C789" i="7"/>
  <c r="Y291" i="7"/>
  <c r="AD600" i="7"/>
  <c r="AD604" i="7"/>
  <c r="AB227" i="7"/>
  <c r="S448" i="7"/>
  <c r="V265" i="7"/>
  <c r="N781" i="7"/>
  <c r="T324" i="7"/>
  <c r="J348" i="7"/>
  <c r="AD574" i="7"/>
  <c r="T471" i="7"/>
  <c r="W220" i="7"/>
  <c r="X445" i="7"/>
  <c r="AF84" i="7"/>
  <c r="N200" i="7"/>
  <c r="AD641" i="7"/>
  <c r="M726" i="7"/>
  <c r="R260" i="7"/>
  <c r="F837" i="7"/>
  <c r="V150" i="7"/>
  <c r="Y743" i="7"/>
  <c r="J749" i="7"/>
  <c r="H436" i="7"/>
  <c r="X556" i="7"/>
  <c r="R115" i="7"/>
  <c r="AE415" i="7"/>
  <c r="I205" i="7"/>
  <c r="L450" i="7"/>
  <c r="AD145" i="7"/>
  <c r="W113" i="7"/>
  <c r="AF403" i="7"/>
  <c r="N86" i="7"/>
  <c r="L49" i="7"/>
  <c r="Y172" i="7"/>
  <c r="I552" i="7"/>
  <c r="AB428" i="7"/>
  <c r="J221" i="7"/>
  <c r="K784" i="7"/>
  <c r="L641" i="7"/>
  <c r="O810" i="7"/>
  <c r="AF640" i="7"/>
  <c r="W511" i="7"/>
  <c r="AC658" i="7"/>
  <c r="M795" i="7"/>
  <c r="K290" i="7"/>
  <c r="L45" i="7"/>
  <c r="E101" i="7"/>
  <c r="AD775" i="7"/>
  <c r="I535" i="7"/>
  <c r="J821" i="7"/>
  <c r="AF19" i="7"/>
  <c r="M167" i="7"/>
  <c r="F60" i="36"/>
  <c r="Y10" i="7"/>
  <c r="M579" i="7"/>
  <c r="U522" i="7"/>
  <c r="N263" i="7"/>
  <c r="P381" i="7"/>
  <c r="R500" i="7"/>
  <c r="M584" i="7"/>
  <c r="S482" i="7"/>
  <c r="P295" i="7"/>
  <c r="AE165" i="7"/>
  <c r="C68" i="7"/>
  <c r="AE698" i="7"/>
  <c r="I161" i="7"/>
  <c r="E584" i="7"/>
  <c r="L185" i="7"/>
  <c r="AB606" i="7"/>
  <c r="J690" i="7"/>
  <c r="Z325" i="7"/>
  <c r="F180" i="7"/>
  <c r="AC358" i="7"/>
  <c r="X312" i="7"/>
  <c r="S605" i="7"/>
  <c r="AE453" i="7"/>
  <c r="O742" i="7"/>
  <c r="M169" i="7"/>
  <c r="T705" i="7"/>
  <c r="X621" i="7"/>
  <c r="AE320" i="7"/>
  <c r="U14" i="7"/>
  <c r="H206" i="7"/>
  <c r="V192" i="7"/>
  <c r="E361" i="7"/>
  <c r="Y619" i="7"/>
  <c r="M297" i="7"/>
  <c r="M557" i="7"/>
  <c r="Q366" i="7"/>
  <c r="P437" i="7"/>
  <c r="E744" i="7"/>
  <c r="F437" i="7"/>
  <c r="W578" i="7"/>
  <c r="J515" i="7"/>
  <c r="J566" i="7"/>
  <c r="J102" i="7"/>
  <c r="AB627" i="7"/>
  <c r="AC698" i="7"/>
  <c r="AC798" i="7"/>
  <c r="E389" i="7"/>
  <c r="M101" i="7"/>
  <c r="T365" i="7"/>
  <c r="E459" i="7"/>
  <c r="B31" i="20"/>
  <c r="AA208" i="7"/>
  <c r="H625" i="7"/>
  <c r="P404" i="7"/>
  <c r="U776" i="7"/>
  <c r="O802" i="7"/>
  <c r="M138" i="7"/>
  <c r="H543" i="7"/>
  <c r="F740" i="7"/>
  <c r="W201" i="7"/>
  <c r="T253" i="7"/>
  <c r="N657" i="7"/>
  <c r="AA133" i="7"/>
  <c r="N205" i="7"/>
  <c r="W415" i="7"/>
  <c r="B70" i="20"/>
  <c r="AF218" i="7"/>
  <c r="J79" i="7"/>
  <c r="W75" i="7"/>
  <c r="E195" i="7"/>
  <c r="R148" i="7"/>
  <c r="D277" i="7"/>
  <c r="E830" i="7"/>
  <c r="U566" i="7"/>
  <c r="G754" i="7"/>
  <c r="T134" i="7"/>
  <c r="V393" i="7"/>
  <c r="U695" i="7"/>
  <c r="L811" i="7"/>
  <c r="AB626" i="7"/>
  <c r="I46" i="7"/>
  <c r="D161" i="7"/>
  <c r="X134" i="7"/>
  <c r="W389" i="7"/>
  <c r="E439" i="7"/>
  <c r="P208" i="7"/>
  <c r="Q465" i="7"/>
  <c r="AB634" i="7"/>
  <c r="Q832" i="7"/>
  <c r="AA100" i="7"/>
  <c r="AD389" i="7"/>
  <c r="P530" i="7"/>
  <c r="K427" i="7"/>
  <c r="K626" i="7"/>
  <c r="T711" i="7"/>
  <c r="N10" i="7"/>
  <c r="AE591" i="7"/>
  <c r="F835" i="7"/>
  <c r="C81" i="7"/>
  <c r="I25" i="7"/>
  <c r="C4" i="36"/>
  <c r="M505" i="7"/>
  <c r="L790" i="7"/>
  <c r="E381" i="7"/>
  <c r="L472" i="7"/>
  <c r="AF449" i="7"/>
  <c r="P796" i="7"/>
  <c r="AB731" i="7"/>
  <c r="AD606" i="7"/>
  <c r="V342" i="7"/>
  <c r="I123" i="7"/>
  <c r="W417" i="7"/>
  <c r="F39" i="7"/>
  <c r="U305" i="7"/>
  <c r="P557" i="7"/>
  <c r="X460" i="7"/>
  <c r="E445" i="7"/>
  <c r="V760" i="7"/>
  <c r="S414" i="7"/>
  <c r="AC661" i="7"/>
  <c r="P256" i="7"/>
  <c r="F225" i="7"/>
  <c r="Y167" i="7"/>
  <c r="K533" i="7"/>
  <c r="S206" i="7"/>
  <c r="H109" i="7"/>
  <c r="AB75" i="7"/>
  <c r="S775" i="7"/>
  <c r="AB779" i="7"/>
  <c r="G56" i="7"/>
  <c r="AB270" i="7"/>
  <c r="AF555" i="7"/>
  <c r="E619" i="7"/>
  <c r="P448" i="7"/>
  <c r="G800" i="7"/>
  <c r="AE786" i="7"/>
  <c r="AF645" i="7"/>
  <c r="S523" i="7"/>
  <c r="W581" i="7"/>
  <c r="E55" i="7"/>
  <c r="W60" i="7"/>
  <c r="AF33" i="7"/>
  <c r="Q552" i="7"/>
  <c r="U288" i="7"/>
  <c r="O541" i="7"/>
  <c r="L615" i="7"/>
  <c r="P377" i="7"/>
  <c r="C54" i="7"/>
  <c r="E731" i="7"/>
  <c r="H325" i="7"/>
  <c r="Z536" i="7"/>
  <c r="C809" i="7"/>
  <c r="AF68" i="7"/>
  <c r="AF392" i="7"/>
  <c r="AA401" i="7"/>
  <c r="AE286" i="7"/>
  <c r="U28" i="7"/>
  <c r="AE250" i="7"/>
  <c r="D195" i="7"/>
  <c r="K635" i="7"/>
  <c r="Z697" i="7"/>
  <c r="Q155" i="7"/>
  <c r="E31" i="36"/>
  <c r="AA396" i="7"/>
  <c r="Z357" i="7"/>
  <c r="N531" i="7"/>
  <c r="K679" i="7"/>
  <c r="S439" i="7"/>
  <c r="O719" i="7"/>
  <c r="AF206" i="7"/>
  <c r="Q794" i="7"/>
  <c r="G14" i="7"/>
  <c r="F655" i="7"/>
  <c r="Z227" i="7"/>
  <c r="V344" i="7"/>
  <c r="I11" i="7"/>
  <c r="U392" i="7"/>
  <c r="E790" i="7"/>
  <c r="M196" i="7"/>
  <c r="AD837" i="7"/>
  <c r="V746" i="7"/>
  <c r="S509" i="7"/>
  <c r="N206" i="7"/>
  <c r="AC474" i="7"/>
  <c r="C615" i="7"/>
  <c r="Z449" i="7"/>
  <c r="X720" i="7"/>
  <c r="U724" i="7"/>
  <c r="P323" i="7"/>
  <c r="AB411" i="7"/>
  <c r="R134" i="7"/>
  <c r="Q739" i="7"/>
  <c r="D497" i="7"/>
  <c r="D534" i="7"/>
  <c r="S95" i="7"/>
  <c r="U98" i="7"/>
  <c r="K54" i="7"/>
  <c r="F745" i="7"/>
  <c r="P706" i="7"/>
  <c r="D321" i="7"/>
  <c r="T304" i="7"/>
  <c r="M374" i="7"/>
  <c r="S749" i="7"/>
  <c r="Y500" i="7"/>
  <c r="J567" i="7"/>
  <c r="S325" i="7"/>
  <c r="AE585" i="7"/>
  <c r="F90" i="7"/>
  <c r="U130" i="7"/>
  <c r="E35" i="36"/>
  <c r="S484" i="7"/>
  <c r="R84" i="7"/>
  <c r="R683" i="7"/>
  <c r="E77" i="7"/>
  <c r="S28" i="7"/>
  <c r="Y600" i="7"/>
  <c r="AF601" i="7"/>
  <c r="K305" i="7"/>
  <c r="AD729" i="7"/>
  <c r="AF743" i="7"/>
  <c r="Q619" i="7"/>
  <c r="J243" i="7"/>
  <c r="D4" i="36"/>
  <c r="O114" i="7"/>
  <c r="G591" i="7"/>
  <c r="G471" i="7"/>
  <c r="N578" i="7"/>
  <c r="L59" i="7"/>
  <c r="J776" i="7"/>
  <c r="AE305" i="7"/>
  <c r="Y24" i="7"/>
  <c r="Z21" i="7"/>
  <c r="K480" i="7"/>
  <c r="W566" i="7"/>
  <c r="Q714" i="7"/>
  <c r="Y335" i="7"/>
  <c r="S579" i="7"/>
  <c r="X718" i="7"/>
  <c r="K814" i="7"/>
  <c r="C396" i="7"/>
  <c r="V194" i="7"/>
  <c r="X332" i="7"/>
  <c r="H728" i="7"/>
  <c r="K601" i="7"/>
  <c r="N436" i="7"/>
  <c r="AA695" i="7"/>
  <c r="Q299" i="7"/>
  <c r="N707" i="7"/>
  <c r="I674" i="7"/>
  <c r="X64" i="7"/>
  <c r="AB291" i="7"/>
  <c r="AD564" i="7"/>
  <c r="F63" i="36"/>
  <c r="Q497" i="7"/>
  <c r="Q295" i="7"/>
  <c r="S240" i="7"/>
  <c r="U761" i="7"/>
  <c r="W682" i="7"/>
  <c r="G110" i="7"/>
  <c r="V401" i="7"/>
  <c r="S273" i="7"/>
  <c r="W156" i="7"/>
  <c r="D637" i="7"/>
  <c r="E34" i="36"/>
  <c r="O274" i="7"/>
  <c r="T451" i="7"/>
  <c r="O494" i="7"/>
  <c r="M10" i="7"/>
  <c r="S429" i="7"/>
  <c r="U784" i="7"/>
  <c r="M75" i="7"/>
  <c r="U311" i="7"/>
  <c r="V556" i="7"/>
  <c r="L474" i="7"/>
  <c r="X101" i="7"/>
  <c r="Y136" i="7"/>
  <c r="Q345" i="7"/>
  <c r="AF472" i="7"/>
  <c r="V655" i="7"/>
  <c r="G134" i="7"/>
  <c r="AD55" i="7"/>
  <c r="I752" i="7"/>
  <c r="AC406" i="7"/>
  <c r="C90" i="7"/>
  <c r="H160" i="7"/>
  <c r="L763" i="7"/>
  <c r="Y224" i="7"/>
  <c r="J20" i="7"/>
  <c r="W731" i="7"/>
  <c r="D102" i="7"/>
  <c r="X20" i="7"/>
  <c r="O252" i="7"/>
  <c r="C146" i="7"/>
  <c r="V116" i="7"/>
  <c r="F196" i="7"/>
  <c r="AF634" i="7"/>
  <c r="K336" i="7"/>
  <c r="AE710" i="7"/>
  <c r="U428" i="7"/>
  <c r="T786" i="7"/>
  <c r="C389" i="7"/>
  <c r="T201" i="7"/>
  <c r="I823" i="7"/>
  <c r="AE661" i="7"/>
  <c r="AE159" i="7"/>
  <c r="W341" i="7"/>
  <c r="N296" i="7"/>
  <c r="H333" i="7"/>
  <c r="AE164" i="7"/>
  <c r="N649" i="7"/>
  <c r="W651" i="7"/>
  <c r="M780" i="7"/>
  <c r="J718" i="7"/>
  <c r="AD401" i="7"/>
  <c r="G251" i="7"/>
  <c r="P795" i="7"/>
  <c r="P823" i="7"/>
  <c r="P777" i="7"/>
  <c r="G685" i="7"/>
  <c r="L799" i="7"/>
  <c r="L744" i="7"/>
  <c r="Y589" i="7"/>
  <c r="D479" i="7"/>
  <c r="F591" i="7"/>
  <c r="H795" i="7"/>
  <c r="AF54" i="7"/>
  <c r="D556" i="7"/>
  <c r="I266" i="7"/>
  <c r="F103" i="7"/>
  <c r="AE251" i="7"/>
  <c r="AF675" i="7"/>
  <c r="M600" i="7"/>
  <c r="AA400" i="7"/>
  <c r="AC11" i="7"/>
  <c r="M382" i="7"/>
  <c r="AB660" i="7"/>
  <c r="Q439" i="7"/>
  <c r="S228" i="7"/>
  <c r="X569" i="7"/>
  <c r="AC30" i="7"/>
  <c r="AD33" i="7"/>
  <c r="P367" i="7"/>
  <c r="Z149" i="7"/>
  <c r="O14" i="7"/>
  <c r="D123" i="7"/>
  <c r="O312" i="7"/>
  <c r="K342" i="7"/>
  <c r="U619" i="7"/>
  <c r="V255" i="7"/>
  <c r="P550" i="7"/>
  <c r="Q251" i="7"/>
  <c r="Z710" i="7"/>
  <c r="S802" i="7"/>
  <c r="M331" i="7"/>
  <c r="H472" i="7"/>
  <c r="K100" i="7"/>
  <c r="N674" i="7"/>
  <c r="AC800" i="7"/>
  <c r="F329" i="7"/>
  <c r="P149" i="7"/>
  <c r="AA300" i="7"/>
  <c r="AA320" i="7"/>
  <c r="G802" i="7"/>
  <c r="N300" i="7"/>
  <c r="G206" i="7"/>
  <c r="W611" i="7"/>
  <c r="AF727" i="7"/>
  <c r="L797" i="7"/>
  <c r="AD295" i="7"/>
  <c r="L669" i="7"/>
  <c r="G310" i="7"/>
  <c r="E189" i="7"/>
  <c r="O587" i="7"/>
  <c r="AC333" i="7"/>
  <c r="J719" i="7"/>
  <c r="C644" i="7"/>
  <c r="C646" i="7"/>
  <c r="R811" i="7"/>
  <c r="F697" i="7"/>
  <c r="U644" i="7"/>
  <c r="AB482" i="7"/>
  <c r="N361" i="7"/>
  <c r="K185" i="7"/>
  <c r="P435" i="7"/>
  <c r="M715" i="7"/>
  <c r="AC724" i="7"/>
  <c r="L715" i="7"/>
  <c r="U638" i="7"/>
  <c r="F592" i="7"/>
  <c r="H611" i="7"/>
  <c r="H250" i="7"/>
  <c r="F33" i="36"/>
  <c r="I81" i="7"/>
  <c r="M465" i="7"/>
  <c r="P207" i="7"/>
  <c r="AE336" i="7"/>
  <c r="V24" i="7"/>
  <c r="K622" i="7"/>
  <c r="J464" i="7"/>
  <c r="Z31" i="7"/>
  <c r="U259" i="7"/>
  <c r="AB749" i="7"/>
  <c r="Y601" i="7"/>
  <c r="E181" i="7"/>
  <c r="AB619" i="7"/>
  <c r="D798" i="7"/>
  <c r="AA76" i="7"/>
  <c r="T33" i="7"/>
  <c r="AD97" i="7"/>
  <c r="J112" i="7"/>
  <c r="AF323" i="7"/>
  <c r="J168" i="7"/>
  <c r="O311" i="7"/>
  <c r="H798" i="7"/>
  <c r="Z342" i="7"/>
  <c r="R129" i="7"/>
  <c r="AB745" i="7"/>
  <c r="Q785" i="7"/>
  <c r="X613" i="7"/>
  <c r="Y234" i="7"/>
  <c r="L191" i="7"/>
  <c r="J728" i="7"/>
  <c r="Y221" i="7"/>
  <c r="S365" i="7"/>
  <c r="C98" i="7"/>
  <c r="W486" i="7"/>
  <c r="J190" i="7"/>
  <c r="O325" i="7"/>
  <c r="V676" i="7"/>
  <c r="P683" i="7"/>
  <c r="X554" i="7"/>
  <c r="K193" i="7"/>
  <c r="O831" i="7"/>
  <c r="J124" i="7"/>
  <c r="Y341" i="7"/>
  <c r="AD831" i="7"/>
  <c r="H235" i="7"/>
  <c r="O184" i="7"/>
  <c r="J125" i="7"/>
  <c r="S81" i="7"/>
  <c r="F26" i="7"/>
  <c r="L131" i="7"/>
  <c r="S646" i="7"/>
  <c r="P775" i="7"/>
  <c r="M546" i="7"/>
  <c r="R193" i="7"/>
  <c r="R296" i="7"/>
  <c r="R195" i="7"/>
  <c r="U190" i="7"/>
  <c r="AC714" i="7"/>
  <c r="Z716" i="7"/>
  <c r="AB604" i="7"/>
  <c r="W264" i="7"/>
  <c r="U565" i="7"/>
  <c r="R577" i="7"/>
  <c r="D46" i="7"/>
  <c r="C459" i="7"/>
  <c r="AA298" i="7"/>
  <c r="I567" i="7"/>
  <c r="Q54" i="7"/>
  <c r="AF518" i="7"/>
  <c r="AC228" i="7"/>
  <c r="AF332" i="7"/>
  <c r="V680" i="7"/>
  <c r="Z790" i="7"/>
  <c r="G424" i="7"/>
  <c r="H546" i="7"/>
  <c r="AB40" i="7"/>
  <c r="R533" i="7"/>
  <c r="N261" i="7"/>
  <c r="U716" i="7"/>
  <c r="AE185" i="7"/>
  <c r="P15" i="7"/>
  <c r="Q243" i="7"/>
  <c r="E345" i="7"/>
  <c r="O179" i="7"/>
  <c r="U601" i="7"/>
  <c r="H451" i="7"/>
  <c r="E380" i="7"/>
  <c r="I453" i="7"/>
  <c r="U615" i="7"/>
  <c r="Z112" i="7"/>
  <c r="Z638" i="7"/>
  <c r="E446" i="7"/>
  <c r="W19" i="7"/>
  <c r="G714" i="7"/>
  <c r="H190" i="7"/>
  <c r="O228" i="7"/>
  <c r="M131" i="7"/>
  <c r="X277" i="7"/>
  <c r="O226" i="7"/>
  <c r="X311" i="7"/>
  <c r="M313" i="7"/>
  <c r="E41" i="7"/>
  <c r="D269" i="7"/>
  <c r="K765" i="7"/>
  <c r="Y533" i="7"/>
  <c r="O255" i="7"/>
  <c r="AB409" i="7"/>
  <c r="I534" i="7"/>
  <c r="S599" i="7"/>
  <c r="AC690" i="7"/>
  <c r="D56" i="36"/>
  <c r="J53" i="7"/>
  <c r="O614" i="7"/>
  <c r="C324" i="7"/>
  <c r="O415" i="7"/>
  <c r="D670" i="7"/>
  <c r="AF680" i="7"/>
  <c r="Q566" i="7"/>
  <c r="I636" i="7"/>
  <c r="J575" i="7"/>
  <c r="N821" i="7"/>
  <c r="C241" i="7"/>
  <c r="V622" i="7"/>
  <c r="Z636" i="7"/>
  <c r="T52" i="7"/>
  <c r="R224" i="7"/>
  <c r="H822" i="7"/>
  <c r="D504" i="7"/>
  <c r="I553" i="7"/>
  <c r="V310" i="7"/>
  <c r="Z411" i="7"/>
  <c r="D49" i="7"/>
  <c r="AA591" i="7"/>
  <c r="P565" i="7"/>
  <c r="F812" i="7"/>
  <c r="M708" i="7"/>
  <c r="E393" i="7"/>
  <c r="Z271" i="7"/>
  <c r="AC126" i="7"/>
  <c r="AD8" i="7"/>
  <c r="U116" i="7"/>
  <c r="N794" i="7"/>
  <c r="AE307" i="7"/>
  <c r="D260" i="7"/>
  <c r="Y275" i="7"/>
  <c r="V365" i="7"/>
  <c r="N32" i="7"/>
  <c r="D462" i="7"/>
  <c r="H636" i="7"/>
  <c r="AF202" i="7"/>
  <c r="R487" i="7"/>
  <c r="C479" i="7"/>
  <c r="P196" i="7"/>
  <c r="AA789" i="7"/>
  <c r="L336" i="7"/>
  <c r="AB63" i="7"/>
  <c r="E472" i="7"/>
  <c r="S31" i="7"/>
  <c r="I330" i="7"/>
  <c r="AB718" i="7"/>
  <c r="K733" i="7"/>
  <c r="Y663" i="7"/>
  <c r="M585" i="7"/>
  <c r="V466" i="7"/>
  <c r="AD715" i="7"/>
  <c r="E9" i="7"/>
  <c r="U780" i="7"/>
  <c r="Z295" i="7"/>
  <c r="V509" i="7"/>
  <c r="M260" i="7"/>
  <c r="AC715" i="7"/>
  <c r="AB168" i="7"/>
  <c r="R66" i="7"/>
  <c r="W240" i="7"/>
  <c r="I255" i="7"/>
  <c r="U215" i="7"/>
  <c r="K785" i="7"/>
  <c r="K776" i="7"/>
  <c r="U272" i="7"/>
  <c r="E205" i="7"/>
  <c r="K435" i="7"/>
  <c r="M523" i="7"/>
  <c r="J658" i="7"/>
  <c r="G401" i="7"/>
  <c r="G55" i="7"/>
  <c r="AB829" i="7"/>
  <c r="Q109" i="7"/>
  <c r="U240" i="7"/>
  <c r="Q728" i="7"/>
  <c r="D709" i="7"/>
  <c r="I685" i="7"/>
  <c r="S591" i="7"/>
  <c r="L40" i="7"/>
  <c r="J507" i="7"/>
  <c r="J295" i="7"/>
  <c r="C706" i="7"/>
  <c r="D194" i="7"/>
  <c r="Z324" i="7"/>
  <c r="AB275" i="7"/>
  <c r="AE333" i="7"/>
  <c r="J685" i="7"/>
  <c r="V569" i="7"/>
  <c r="I159" i="7"/>
  <c r="P485" i="7"/>
  <c r="AB341" i="7"/>
  <c r="AD313" i="7"/>
  <c r="P802" i="7"/>
  <c r="V683" i="7"/>
  <c r="K762" i="7"/>
  <c r="AF378" i="7"/>
  <c r="AD256" i="7"/>
  <c r="J731" i="7"/>
  <c r="Z124" i="7"/>
  <c r="V159" i="7"/>
  <c r="Z488" i="7"/>
  <c r="T625" i="7"/>
  <c r="AE253" i="7"/>
  <c r="AC485" i="7"/>
  <c r="I313" i="7"/>
  <c r="AC568" i="7"/>
  <c r="K576" i="7"/>
  <c r="F20" i="7"/>
  <c r="G123" i="7"/>
  <c r="S275" i="7"/>
  <c r="Q132" i="7"/>
  <c r="F396" i="7"/>
  <c r="AE466" i="7"/>
  <c r="AC619" i="7"/>
  <c r="N733" i="7"/>
  <c r="T673" i="7"/>
  <c r="V802" i="7"/>
  <c r="Y591" i="7"/>
  <c r="G321" i="7"/>
  <c r="AC515" i="7"/>
  <c r="G588" i="7"/>
  <c r="J765" i="7"/>
  <c r="E322" i="7"/>
  <c r="V613" i="7"/>
  <c r="AC791" i="7"/>
  <c r="C242" i="7"/>
  <c r="P714" i="7"/>
  <c r="C452" i="7"/>
  <c r="Q476" i="7"/>
  <c r="AA417" i="7"/>
  <c r="AD802" i="7"/>
  <c r="G167" i="7"/>
  <c r="D459" i="7"/>
  <c r="T751" i="7"/>
  <c r="U19" i="7"/>
  <c r="Z435" i="7"/>
  <c r="E510" i="7"/>
  <c r="M119" i="7"/>
  <c r="M480" i="7"/>
  <c r="F148" i="7"/>
  <c r="AD46" i="7"/>
  <c r="Q115" i="7"/>
  <c r="Z655" i="7"/>
  <c r="V809" i="7"/>
  <c r="N346" i="7"/>
  <c r="AD496" i="7"/>
  <c r="C584" i="7"/>
  <c r="AA431" i="7"/>
  <c r="P199" i="7"/>
  <c r="N289" i="7"/>
  <c r="AC395" i="7"/>
  <c r="R229" i="7"/>
  <c r="R311" i="7"/>
  <c r="T829" i="7"/>
  <c r="AA7" i="7"/>
  <c r="P336" i="7"/>
  <c r="M56" i="7"/>
  <c r="AF86" i="7"/>
  <c r="F250" i="7"/>
  <c r="K587" i="7"/>
  <c r="L25" i="7"/>
  <c r="AF133" i="7"/>
  <c r="W27" i="7"/>
  <c r="X567" i="7"/>
  <c r="P799" i="7"/>
  <c r="G80" i="7"/>
  <c r="M253" i="7"/>
  <c r="O471" i="7"/>
  <c r="AD710" i="7"/>
  <c r="J448" i="7"/>
  <c r="R705" i="7"/>
  <c r="K833" i="7"/>
  <c r="H360" i="7"/>
  <c r="O288" i="7"/>
  <c r="Y745" i="7"/>
  <c r="N243" i="7"/>
  <c r="C204" i="7"/>
  <c r="W751" i="7"/>
  <c r="D710" i="7"/>
  <c r="E299" i="7"/>
  <c r="Q673" i="7"/>
  <c r="AD154" i="7"/>
  <c r="D156" i="7"/>
  <c r="M270" i="7"/>
  <c r="AA494" i="7"/>
  <c r="Y725" i="7"/>
  <c r="U449" i="7"/>
  <c r="Y814" i="7"/>
  <c r="W636" i="7"/>
  <c r="R822" i="7"/>
  <c r="N173" i="7"/>
  <c r="G58" i="36"/>
  <c r="S330" i="7"/>
  <c r="J402" i="7"/>
  <c r="D204" i="7"/>
  <c r="E190" i="7"/>
  <c r="S161" i="7"/>
  <c r="U167" i="7"/>
  <c r="AE475" i="7"/>
  <c r="Z121" i="7"/>
  <c r="AA307" i="7"/>
  <c r="J205" i="7"/>
  <c r="J789" i="7"/>
  <c r="R529" i="7"/>
  <c r="AD31" i="7"/>
  <c r="K124" i="7"/>
  <c r="M189" i="7"/>
  <c r="P613" i="7"/>
  <c r="J569" i="7"/>
  <c r="X552" i="7"/>
  <c r="N741" i="7"/>
  <c r="AC9" i="7"/>
  <c r="R321" i="7"/>
  <c r="AC320" i="7"/>
  <c r="C345" i="7"/>
  <c r="G190" i="7"/>
  <c r="U207" i="7"/>
  <c r="T796" i="7"/>
  <c r="AA381" i="7"/>
  <c r="I29" i="7"/>
  <c r="AD28" i="7"/>
  <c r="J509" i="7"/>
  <c r="H335" i="7"/>
  <c r="T535" i="7"/>
  <c r="AF309" i="7"/>
  <c r="N656" i="7"/>
  <c r="L654" i="7"/>
  <c r="AD382" i="7"/>
  <c r="M714" i="7"/>
  <c r="AD745" i="7"/>
  <c r="U330" i="7"/>
  <c r="AC361" i="7"/>
  <c r="AA518" i="7"/>
  <c r="V146" i="7"/>
  <c r="AA103" i="7"/>
  <c r="S520" i="7"/>
  <c r="C429" i="7"/>
  <c r="U651" i="7"/>
  <c r="P585" i="7"/>
  <c r="E500" i="7"/>
  <c r="Q101" i="7"/>
  <c r="H76" i="7"/>
  <c r="C379" i="7"/>
  <c r="W133" i="7"/>
  <c r="D692" i="7"/>
  <c r="K799" i="7"/>
  <c r="I392" i="7"/>
  <c r="P581" i="7"/>
  <c r="C259" i="7"/>
  <c r="R25" i="7"/>
  <c r="E759" i="7"/>
  <c r="AC787" i="7"/>
  <c r="AC242" i="7"/>
  <c r="O615" i="7"/>
  <c r="K578" i="7"/>
  <c r="AD649" i="7"/>
  <c r="AD343" i="7"/>
  <c r="F638" i="7"/>
  <c r="K440" i="7"/>
  <c r="V620" i="7"/>
  <c r="AA56" i="7"/>
  <c r="AD345" i="7"/>
  <c r="O575" i="7"/>
  <c r="F77" i="7"/>
  <c r="E570" i="7"/>
  <c r="W823" i="7"/>
  <c r="D399" i="7"/>
  <c r="V724" i="7"/>
  <c r="S343" i="7"/>
  <c r="R313" i="7"/>
  <c r="AC569" i="7"/>
  <c r="X278" i="7"/>
  <c r="Q521" i="7"/>
  <c r="W750" i="7"/>
  <c r="T319" i="7"/>
  <c r="X789" i="7"/>
  <c r="Z791" i="7"/>
  <c r="AA693" i="7"/>
  <c r="F444" i="7"/>
  <c r="T291" i="7"/>
  <c r="G589" i="7"/>
  <c r="X285" i="7"/>
  <c r="W724" i="7"/>
  <c r="F344" i="7"/>
  <c r="T694" i="7"/>
  <c r="V63" i="7"/>
  <c r="N190" i="7"/>
  <c r="F619" i="7"/>
  <c r="AD744" i="7"/>
  <c r="M396" i="7"/>
  <c r="V272" i="7"/>
  <c r="M250" i="7"/>
  <c r="J636" i="7"/>
  <c r="Q49" i="7"/>
  <c r="P405" i="7"/>
  <c r="F520" i="7"/>
  <c r="L762" i="7"/>
  <c r="F730" i="7"/>
  <c r="W451" i="7"/>
  <c r="AA635" i="7"/>
  <c r="Y644" i="7"/>
  <c r="D495" i="7"/>
  <c r="M334" i="7"/>
  <c r="F820" i="7"/>
  <c r="AE66" i="7"/>
  <c r="N567" i="7"/>
  <c r="J624" i="7"/>
  <c r="V18" i="7"/>
  <c r="C294" i="7"/>
  <c r="I768" i="7"/>
  <c r="J18" i="7"/>
  <c r="AB202" i="7"/>
  <c r="W9" i="7"/>
  <c r="U182" i="7"/>
  <c r="S369" i="7"/>
  <c r="F609" i="7"/>
  <c r="AB577" i="7"/>
  <c r="F5" i="7"/>
  <c r="X466" i="7"/>
  <c r="W243" i="7"/>
  <c r="AC743" i="7"/>
  <c r="W52" i="7"/>
  <c r="S29" i="7"/>
  <c r="R194" i="7"/>
  <c r="M516" i="7"/>
  <c r="X488" i="7"/>
  <c r="Y445" i="7"/>
  <c r="D539" i="7"/>
  <c r="L440" i="7"/>
  <c r="N194" i="7"/>
  <c r="G202" i="7"/>
  <c r="D822" i="7"/>
  <c r="K110" i="7"/>
  <c r="AD264" i="7"/>
  <c r="M681" i="7"/>
  <c r="H348" i="7"/>
  <c r="AC287" i="7"/>
  <c r="X601" i="7"/>
  <c r="L236" i="7"/>
  <c r="U390" i="7"/>
  <c r="AC323" i="7"/>
  <c r="U590" i="7"/>
  <c r="O484" i="7"/>
  <c r="T554" i="7"/>
  <c r="F787" i="7"/>
  <c r="H470" i="7"/>
  <c r="J518" i="7"/>
  <c r="G122" i="7"/>
  <c r="AB172" i="7"/>
  <c r="U589" i="7"/>
  <c r="T136" i="7"/>
  <c r="M554" i="7"/>
  <c r="D76" i="7"/>
  <c r="W488" i="7"/>
  <c r="V762" i="7"/>
  <c r="C154" i="7"/>
  <c r="X5" i="7"/>
  <c r="V588" i="7"/>
  <c r="U296" i="7"/>
  <c r="E438" i="7"/>
  <c r="V307" i="7"/>
  <c r="AC414" i="7"/>
  <c r="Y626" i="7"/>
  <c r="V835" i="7"/>
  <c r="AF469" i="7"/>
  <c r="K183" i="7"/>
  <c r="AC544" i="7"/>
  <c r="K623" i="7"/>
  <c r="S168" i="7"/>
  <c r="AF399" i="7"/>
  <c r="M784" i="7"/>
  <c r="X369" i="7"/>
  <c r="O278" i="7"/>
  <c r="U238" i="7"/>
  <c r="AA505" i="7"/>
  <c r="Q390" i="7"/>
  <c r="C255" i="7"/>
  <c r="P77" i="7"/>
  <c r="P534" i="7"/>
  <c r="L365" i="7"/>
  <c r="G788" i="7"/>
  <c r="H64" i="36"/>
  <c r="O399" i="7"/>
  <c r="U756" i="7"/>
  <c r="AF541" i="7"/>
  <c r="E786" i="7"/>
  <c r="M441" i="7"/>
  <c r="N774" i="7"/>
  <c r="J683" i="7"/>
  <c r="F431" i="7"/>
  <c r="F96" i="7"/>
  <c r="AF545" i="7"/>
  <c r="S578" i="7"/>
  <c r="Y264" i="7"/>
  <c r="AF706" i="7"/>
  <c r="H364" i="7"/>
  <c r="AF819" i="7"/>
  <c r="S300" i="7"/>
  <c r="D482" i="7"/>
  <c r="AA751" i="7"/>
  <c r="O98" i="7"/>
  <c r="P76" i="7"/>
  <c r="G482" i="7"/>
  <c r="S508" i="7"/>
  <c r="Q611" i="7"/>
  <c r="N577" i="7"/>
  <c r="AE360" i="7"/>
  <c r="V739" i="7"/>
  <c r="N576" i="7"/>
  <c r="L96" i="7"/>
  <c r="K20" i="7"/>
  <c r="C112" i="7"/>
  <c r="W542" i="7"/>
  <c r="C625" i="7"/>
  <c r="P498" i="7"/>
  <c r="S673" i="7"/>
  <c r="G696" i="7"/>
  <c r="P520" i="7"/>
  <c r="Z764" i="7"/>
  <c r="D186" i="7"/>
  <c r="E647" i="7"/>
  <c r="H430" i="7"/>
  <c r="L453" i="7"/>
  <c r="C754" i="7"/>
  <c r="L298" i="7"/>
  <c r="V319" i="7"/>
  <c r="AF497" i="7"/>
  <c r="AE820" i="7"/>
  <c r="V591" i="7"/>
  <c r="AC670" i="7"/>
  <c r="P54" i="7"/>
  <c r="T375" i="7"/>
  <c r="R436" i="7"/>
  <c r="AB575" i="7"/>
  <c r="H150" i="7"/>
  <c r="H259" i="7"/>
  <c r="I656" i="7"/>
  <c r="F330" i="7"/>
  <c r="X103" i="7"/>
  <c r="AB375" i="7"/>
  <c r="O10" i="7"/>
  <c r="G507" i="7"/>
  <c r="X829" i="7"/>
  <c r="S131" i="7"/>
  <c r="Z63" i="7"/>
  <c r="AF681" i="7"/>
  <c r="AA732" i="7"/>
  <c r="AB556" i="7"/>
  <c r="X42" i="7"/>
  <c r="W539" i="7"/>
  <c r="J393" i="7"/>
  <c r="AE25" i="7"/>
  <c r="AE767" i="7"/>
  <c r="Z550" i="7"/>
  <c r="I504" i="7"/>
  <c r="I625" i="7"/>
  <c r="F56" i="36"/>
  <c r="M658" i="7"/>
  <c r="AE84" i="7"/>
  <c r="G578" i="7"/>
  <c r="J645" i="7"/>
  <c r="L551" i="7"/>
  <c r="Z511" i="7"/>
  <c r="M49" i="7"/>
  <c r="X514" i="7"/>
  <c r="N323" i="7"/>
  <c r="I486" i="7"/>
  <c r="T168" i="7"/>
  <c r="Y348" i="7"/>
  <c r="L320" i="7"/>
  <c r="AE331" i="7"/>
  <c r="N826" i="7"/>
  <c r="R46" i="7"/>
  <c r="L366" i="7"/>
  <c r="M294" i="7"/>
  <c r="AE291" i="7"/>
  <c r="E216" i="7"/>
  <c r="R295" i="7"/>
  <c r="AE330" i="7"/>
  <c r="D262" i="7"/>
  <c r="AA413" i="7"/>
  <c r="AE497" i="7"/>
  <c r="AC441" i="7"/>
  <c r="O558" i="7"/>
  <c r="H101" i="7"/>
  <c r="M360" i="7"/>
  <c r="F242" i="7"/>
  <c r="O451" i="7"/>
  <c r="T99" i="7"/>
  <c r="P586" i="7"/>
  <c r="X679" i="7"/>
  <c r="M796" i="7"/>
  <c r="I710" i="7"/>
  <c r="P361" i="7"/>
  <c r="D124" i="7"/>
  <c r="Y610" i="7"/>
  <c r="F543" i="7"/>
  <c r="K339" i="7"/>
  <c r="P249" i="7"/>
  <c r="D759" i="7"/>
  <c r="P609" i="7"/>
  <c r="J158" i="7"/>
  <c r="N434" i="7"/>
  <c r="M115" i="7"/>
  <c r="L601" i="7"/>
  <c r="Q214" i="7"/>
  <c r="AF135" i="7"/>
  <c r="AA148" i="7"/>
  <c r="J61" i="7"/>
  <c r="P655" i="7"/>
  <c r="I459" i="7"/>
  <c r="AD275" i="7"/>
  <c r="D481" i="7"/>
  <c r="Z690" i="7"/>
  <c r="AD797" i="7"/>
  <c r="N340" i="7"/>
  <c r="T834" i="7"/>
  <c r="D787" i="7"/>
  <c r="AA623" i="7"/>
  <c r="N4" i="7"/>
  <c r="Y109" i="7"/>
  <c r="R364" i="7"/>
  <c r="AD168" i="7"/>
  <c r="P471" i="7"/>
  <c r="AD96" i="7"/>
  <c r="P778" i="7"/>
  <c r="R787" i="7"/>
  <c r="U101" i="7"/>
  <c r="R754" i="7"/>
  <c r="AC91" i="7"/>
  <c r="U260" i="7"/>
  <c r="V67" i="7"/>
  <c r="W658" i="7"/>
  <c r="T515" i="7"/>
  <c r="R520" i="7"/>
  <c r="Y85" i="7"/>
  <c r="U623" i="7"/>
  <c r="AA154" i="7"/>
  <c r="AF459" i="7"/>
  <c r="AA833" i="7"/>
  <c r="O147" i="7"/>
  <c r="AA428" i="7"/>
  <c r="U100" i="7"/>
  <c r="Z606" i="7"/>
  <c r="I593" i="7"/>
  <c r="AA322" i="7"/>
  <c r="S776" i="7"/>
  <c r="V425" i="7"/>
  <c r="AA185" i="7"/>
  <c r="AA523" i="7"/>
  <c r="G164" i="7"/>
  <c r="S811" i="7"/>
  <c r="L261" i="7"/>
  <c r="AD347" i="7"/>
  <c r="Q180" i="7"/>
  <c r="N602" i="7"/>
  <c r="Q424" i="7"/>
  <c r="C251" i="7"/>
  <c r="F31" i="36"/>
  <c r="P515" i="7"/>
  <c r="O16" i="7"/>
  <c r="E133" i="7"/>
  <c r="R564" i="7"/>
  <c r="F761" i="7"/>
  <c r="X390" i="7"/>
  <c r="R717" i="7"/>
  <c r="O463" i="7"/>
  <c r="R791" i="7"/>
  <c r="D599" i="7"/>
  <c r="W325" i="7"/>
  <c r="I647" i="7"/>
  <c r="F168" i="7"/>
  <c r="H265" i="7"/>
  <c r="I287" i="7"/>
  <c r="J129" i="7"/>
  <c r="O11" i="7"/>
  <c r="D832" i="7"/>
  <c r="D671" i="7"/>
  <c r="AA541" i="7"/>
  <c r="AC718" i="7"/>
  <c r="D136" i="7"/>
  <c r="AE445" i="7"/>
  <c r="P820" i="7"/>
  <c r="L364" i="7"/>
  <c r="L728" i="7"/>
  <c r="Q347" i="7"/>
  <c r="AA459" i="7"/>
  <c r="E179" i="7"/>
  <c r="E112" i="7"/>
  <c r="G133" i="7"/>
  <c r="Q675" i="7"/>
  <c r="V49" i="7"/>
  <c r="D441" i="7"/>
  <c r="J696" i="7"/>
  <c r="V500" i="7"/>
  <c r="J400" i="7"/>
  <c r="AC80" i="7"/>
  <c r="AC820" i="7"/>
  <c r="G686" i="7"/>
  <c r="P227" i="7"/>
  <c r="O500" i="7"/>
  <c r="D431" i="7"/>
  <c r="I340" i="7"/>
  <c r="U822" i="7"/>
  <c r="X510" i="7"/>
  <c r="AC834" i="7"/>
  <c r="C801" i="7"/>
  <c r="J672" i="7"/>
  <c r="AB705" i="7"/>
  <c r="P494" i="7"/>
  <c r="J609" i="7"/>
  <c r="O417" i="7"/>
  <c r="AA270" i="7"/>
  <c r="O158" i="7"/>
  <c r="AB87" i="7"/>
  <c r="H675" i="7"/>
  <c r="S347" i="7"/>
  <c r="V332" i="7"/>
  <c r="AA149" i="7"/>
  <c r="X565" i="7"/>
  <c r="S521" i="7"/>
  <c r="L369" i="7"/>
  <c r="R504" i="7"/>
  <c r="AE462" i="7"/>
  <c r="AF7" i="7"/>
  <c r="S438" i="7"/>
  <c r="V564" i="7"/>
  <c r="X515" i="7"/>
  <c r="AB27" i="7"/>
  <c r="F707" i="7"/>
  <c r="H616" i="7"/>
  <c r="AD508" i="7"/>
  <c r="S205" i="7"/>
  <c r="H291" i="7"/>
  <c r="Z778" i="7"/>
  <c r="Z376" i="7"/>
  <c r="D742" i="7"/>
  <c r="AF788" i="7"/>
  <c r="R448" i="7"/>
  <c r="S288" i="7"/>
  <c r="Z705" i="7"/>
  <c r="D343" i="7"/>
  <c r="L539" i="7"/>
  <c r="AC288" i="7"/>
  <c r="N727" i="7"/>
  <c r="AD288" i="7"/>
  <c r="K510" i="7"/>
  <c r="U794" i="7"/>
  <c r="I681" i="7"/>
  <c r="Y205" i="7"/>
  <c r="T762" i="7"/>
  <c r="AE531" i="7"/>
  <c r="AF94" i="7"/>
  <c r="E274" i="7"/>
  <c r="V347" i="7"/>
  <c r="M609" i="7"/>
  <c r="Z623" i="7"/>
  <c r="O80" i="7"/>
  <c r="Q610" i="7"/>
  <c r="S707" i="7"/>
  <c r="L578" i="7"/>
  <c r="Q415" i="7"/>
  <c r="X794" i="7"/>
  <c r="T411" i="7"/>
  <c r="G161" i="7"/>
  <c r="W680" i="7"/>
  <c r="AD190" i="7"/>
  <c r="P150" i="7"/>
  <c r="AA570" i="7"/>
  <c r="G549" i="7"/>
  <c r="J531" i="7"/>
  <c r="C226" i="7"/>
  <c r="AC505" i="7"/>
  <c r="H659" i="7"/>
  <c r="AB791" i="7"/>
  <c r="F393" i="7"/>
  <c r="P259" i="7"/>
  <c r="AA536" i="7"/>
  <c r="T755" i="7"/>
  <c r="K721" i="7"/>
  <c r="R86" i="7"/>
  <c r="AD324" i="7"/>
  <c r="O619" i="7"/>
  <c r="O750" i="7"/>
  <c r="Q287" i="7"/>
  <c r="AC207" i="7"/>
  <c r="Q759" i="7"/>
  <c r="AD227" i="7"/>
  <c r="AB336" i="7"/>
  <c r="G830" i="7"/>
  <c r="Y27" i="7"/>
  <c r="D254" i="7"/>
  <c r="F541" i="7"/>
  <c r="T236" i="7"/>
  <c r="G592" i="7"/>
  <c r="Q622" i="7"/>
  <c r="AD148" i="7"/>
  <c r="AF483" i="7"/>
  <c r="Z424" i="7"/>
  <c r="R379" i="7"/>
  <c r="X680" i="7"/>
  <c r="I740" i="7"/>
  <c r="I323" i="7"/>
  <c r="X628" i="7"/>
  <c r="AC779" i="7"/>
  <c r="AF195" i="7"/>
  <c r="V179" i="7"/>
  <c r="Y121" i="7"/>
  <c r="AD821" i="7"/>
  <c r="P732" i="7"/>
  <c r="L392" i="7"/>
  <c r="N555" i="7"/>
  <c r="K800" i="7"/>
  <c r="P646" i="7"/>
  <c r="AD645" i="7"/>
  <c r="E795" i="7"/>
  <c r="AA484" i="7"/>
  <c r="O732" i="7"/>
  <c r="Q719" i="7"/>
  <c r="AC833" i="7"/>
  <c r="Z553" i="7"/>
  <c r="H46" i="7"/>
  <c r="AC180" i="7"/>
  <c r="AF831" i="7"/>
  <c r="T224" i="7"/>
  <c r="I288" i="7"/>
  <c r="AE319" i="7"/>
  <c r="AA412" i="7"/>
  <c r="C434" i="7"/>
  <c r="W410" i="7"/>
  <c r="V834" i="7"/>
  <c r="M787" i="7"/>
  <c r="N417" i="7"/>
  <c r="T161" i="7"/>
  <c r="AB206" i="7"/>
  <c r="K835" i="7"/>
  <c r="U544" i="7"/>
  <c r="W342" i="7"/>
  <c r="R733" i="7"/>
  <c r="Q341" i="7"/>
  <c r="S116" i="7"/>
  <c r="U768" i="7"/>
  <c r="M366" i="7"/>
  <c r="C180" i="7"/>
  <c r="AF111" i="7"/>
  <c r="AC120" i="7"/>
  <c r="AF447" i="7"/>
  <c r="AF341" i="7"/>
  <c r="AA290" i="7"/>
  <c r="N610" i="7"/>
  <c r="Q475" i="7"/>
  <c r="J33" i="7"/>
  <c r="Y557" i="7"/>
  <c r="C448" i="7"/>
  <c r="W185" i="7"/>
  <c r="AB366" i="7"/>
  <c r="Z574" i="7"/>
  <c r="D331" i="7"/>
  <c r="Y342" i="7"/>
  <c r="M272" i="7"/>
  <c r="Z66" i="7"/>
  <c r="Y113" i="7"/>
  <c r="D587" i="7"/>
  <c r="AF533" i="7"/>
  <c r="N380" i="7"/>
  <c r="AC15" i="7"/>
  <c r="J705" i="7"/>
  <c r="J216" i="7"/>
  <c r="N199" i="7"/>
  <c r="AA555" i="7"/>
  <c r="AC132" i="7"/>
  <c r="F614" i="7"/>
  <c r="E695" i="7"/>
  <c r="D21" i="7"/>
  <c r="J151" i="7"/>
  <c r="AA599" i="7"/>
  <c r="Y802" i="7"/>
  <c r="V341" i="7"/>
  <c r="I260" i="7"/>
  <c r="I130" i="7"/>
  <c r="Q710" i="7"/>
  <c r="AF824" i="7"/>
  <c r="Z98" i="7"/>
  <c r="V68" i="7"/>
  <c r="J241" i="7"/>
  <c r="F657" i="7"/>
  <c r="U494" i="7"/>
  <c r="O567" i="7"/>
  <c r="Q683" i="7"/>
  <c r="AC121" i="7"/>
  <c r="Z788" i="7"/>
  <c r="K52" i="7"/>
  <c r="Q389" i="7"/>
  <c r="AB68" i="7"/>
  <c r="D179" i="7"/>
  <c r="J113" i="7"/>
  <c r="Z639" i="7"/>
  <c r="K581" i="7"/>
  <c r="K123" i="7"/>
  <c r="AB20" i="7"/>
  <c r="U418" i="7"/>
  <c r="W102" i="7"/>
  <c r="F322" i="7"/>
  <c r="X41" i="7"/>
  <c r="J534" i="7"/>
  <c r="O361" i="7"/>
  <c r="E76" i="7"/>
  <c r="E147" i="7"/>
  <c r="R54" i="7"/>
  <c r="L509" i="7"/>
  <c r="Q646" i="7"/>
  <c r="I581" i="7"/>
  <c r="H402" i="7"/>
  <c r="I498" i="7"/>
  <c r="X147" i="7"/>
  <c r="E255" i="7"/>
  <c r="I346" i="7"/>
  <c r="AB568" i="7"/>
  <c r="AD68" i="7"/>
  <c r="M682" i="7"/>
  <c r="S345" i="7"/>
  <c r="M473" i="7"/>
  <c r="Y623" i="7"/>
  <c r="U464" i="7"/>
  <c r="L39" i="7"/>
  <c r="AC766" i="7"/>
  <c r="K114" i="7"/>
  <c r="W469" i="7"/>
  <c r="AE370" i="7"/>
  <c r="H173" i="7"/>
  <c r="H201" i="7"/>
  <c r="U744" i="7"/>
  <c r="J42" i="7"/>
  <c r="E789" i="7"/>
  <c r="AE438" i="7"/>
  <c r="S85" i="7"/>
  <c r="AA14" i="7"/>
  <c r="U68" i="7"/>
  <c r="Z103" i="7"/>
  <c r="AA11" i="7"/>
  <c r="G613" i="7"/>
  <c r="N638" i="7"/>
  <c r="AA63" i="7"/>
  <c r="Z255" i="7"/>
  <c r="P415" i="7"/>
  <c r="S694" i="7"/>
  <c r="H234" i="7"/>
  <c r="O289" i="7"/>
  <c r="AE342" i="7"/>
  <c r="U591" i="7"/>
  <c r="AF610" i="7"/>
  <c r="Q585" i="7"/>
  <c r="H151" i="7"/>
  <c r="H285" i="7"/>
  <c r="P312" i="7"/>
  <c r="F518" i="7"/>
  <c r="R17" i="7"/>
  <c r="M517" i="7"/>
  <c r="E645" i="7"/>
  <c r="X157" i="7"/>
  <c r="U6" i="7"/>
  <c r="AF724" i="7"/>
  <c r="N136" i="7"/>
  <c r="N231" i="7"/>
  <c r="AF287" i="7"/>
  <c r="R746" i="7"/>
  <c r="AD75" i="7"/>
  <c r="K402" i="7"/>
  <c r="D304" i="7"/>
  <c r="AA434" i="7"/>
  <c r="C56" i="36"/>
  <c r="J418" i="7"/>
  <c r="Y150" i="7"/>
  <c r="J334" i="7"/>
  <c r="Y376" i="7"/>
  <c r="AB672" i="7"/>
  <c r="X462" i="7"/>
  <c r="I148" i="7"/>
  <c r="AF5" i="7"/>
  <c r="F115" i="7"/>
  <c r="M375" i="7"/>
  <c r="Y137" i="7"/>
  <c r="Q743" i="7"/>
  <c r="AB260" i="7"/>
  <c r="AD54" i="7"/>
  <c r="P837" i="7"/>
  <c r="T485" i="7"/>
  <c r="AC601" i="7"/>
  <c r="R285" i="7"/>
  <c r="P551" i="7"/>
  <c r="L221" i="7"/>
  <c r="U602" i="7"/>
  <c r="X138" i="7"/>
  <c r="AE496" i="7"/>
  <c r="H39" i="7"/>
  <c r="W436" i="7"/>
  <c r="I475" i="7"/>
  <c r="U725" i="7"/>
  <c r="L241" i="7"/>
  <c r="U640" i="7"/>
  <c r="I55" i="7"/>
  <c r="V165" i="7"/>
  <c r="Q593" i="7"/>
  <c r="AB589" i="7"/>
  <c r="U459" i="7"/>
  <c r="AD761" i="7"/>
  <c r="H369" i="7"/>
  <c r="I654" i="7"/>
  <c r="E413" i="7"/>
  <c r="Q674" i="7"/>
  <c r="AF536" i="7"/>
  <c r="O657" i="7"/>
  <c r="D762" i="7"/>
  <c r="C131" i="7"/>
  <c r="AF284" i="7"/>
  <c r="F727" i="7"/>
  <c r="AA359" i="7"/>
  <c r="AF660" i="7"/>
  <c r="F294" i="7"/>
  <c r="L324" i="7"/>
  <c r="J99" i="7"/>
  <c r="S590" i="7"/>
  <c r="S165" i="7"/>
  <c r="X505" i="7"/>
  <c r="U322" i="7"/>
  <c r="W221" i="7"/>
  <c r="E774" i="7"/>
  <c r="S719" i="7"/>
  <c r="U277" i="7"/>
  <c r="W196" i="7"/>
  <c r="J680" i="7"/>
  <c r="N250" i="7"/>
  <c r="R190" i="7"/>
  <c r="I6" i="7"/>
  <c r="V740" i="7"/>
  <c r="F486" i="7"/>
  <c r="Y339" i="7"/>
  <c r="D151" i="7"/>
  <c r="K225" i="7"/>
  <c r="I763" i="7"/>
  <c r="C438" i="7"/>
  <c r="V590" i="7"/>
  <c r="U400" i="7"/>
  <c r="I592" i="7"/>
  <c r="K415" i="7"/>
  <c r="G819" i="7"/>
  <c r="AA335" i="7"/>
  <c r="F505" i="7"/>
  <c r="I265" i="7"/>
  <c r="Q124" i="7"/>
  <c r="AC134" i="7"/>
  <c r="W24" i="7"/>
  <c r="Z413" i="7"/>
  <c r="Z192" i="7"/>
  <c r="K767" i="7"/>
  <c r="AD20" i="7"/>
  <c r="R740" i="7"/>
  <c r="I676" i="7"/>
  <c r="S539" i="7"/>
  <c r="V741" i="7"/>
  <c r="X779" i="7"/>
  <c r="AA114" i="7"/>
  <c r="N40" i="7"/>
  <c r="X307" i="7"/>
  <c r="L800" i="7"/>
  <c r="U445" i="7"/>
  <c r="W473" i="7"/>
  <c r="AE413" i="7"/>
  <c r="Q56" i="7"/>
  <c r="J87" i="7"/>
  <c r="L20" i="7"/>
  <c r="J599" i="7"/>
  <c r="K81" i="7"/>
  <c r="C304" i="7"/>
  <c r="Q469" i="7"/>
  <c r="AD577" i="7"/>
  <c r="W411" i="7"/>
  <c r="AB767" i="7"/>
  <c r="V535" i="7"/>
  <c r="T119" i="7"/>
  <c r="P472" i="7"/>
  <c r="F714" i="7"/>
  <c r="AA254" i="7"/>
  <c r="AB704" i="7"/>
  <c r="K201" i="7"/>
  <c r="R166" i="7"/>
  <c r="R603" i="7"/>
  <c r="M683" i="7"/>
  <c r="C784" i="7"/>
  <c r="W255" i="7"/>
  <c r="AD575" i="7"/>
  <c r="Z695" i="7"/>
  <c r="K447" i="7"/>
  <c r="D95" i="7"/>
  <c r="Z391" i="7"/>
  <c r="S311" i="7"/>
  <c r="AB307" i="7"/>
  <c r="F768" i="7"/>
  <c r="C53" i="7"/>
  <c r="Q395" i="7"/>
  <c r="F571" i="7"/>
  <c r="AF719" i="7"/>
  <c r="O517" i="7"/>
  <c r="V115" i="7"/>
  <c r="M461" i="7"/>
  <c r="D704" i="7"/>
  <c r="AF505" i="7"/>
  <c r="AF690" i="7"/>
  <c r="S764" i="7"/>
  <c r="F645" i="7"/>
  <c r="Y276" i="7"/>
  <c r="AD464" i="7"/>
  <c r="E591" i="7"/>
  <c r="Z673" i="7"/>
  <c r="L63" i="7"/>
  <c r="W784" i="7"/>
  <c r="AA221" i="7"/>
  <c r="G481" i="7"/>
  <c r="N96" i="7"/>
  <c r="T129" i="7"/>
  <c r="E52" i="7"/>
  <c r="G430" i="7"/>
  <c r="I241" i="7"/>
  <c r="Z746" i="7"/>
  <c r="Q200" i="7"/>
  <c r="E437" i="7"/>
  <c r="K88" i="7"/>
  <c r="S389" i="7"/>
  <c r="AA587" i="7"/>
  <c r="I826" i="7"/>
  <c r="H774" i="7"/>
  <c r="P309" i="7"/>
  <c r="N64" i="7"/>
  <c r="P322" i="7"/>
  <c r="H830" i="7"/>
  <c r="AA238" i="7"/>
  <c r="J657" i="7"/>
  <c r="C4" i="7"/>
  <c r="F790" i="7"/>
  <c r="O776" i="7"/>
  <c r="Y620" i="7"/>
  <c r="O461" i="7"/>
  <c r="AE686" i="7"/>
  <c r="G745" i="7"/>
  <c r="G710" i="7"/>
  <c r="I364" i="7"/>
  <c r="Y229" i="7"/>
  <c r="Q228" i="7"/>
  <c r="AC671" i="7"/>
  <c r="U781" i="7"/>
  <c r="AD647" i="7"/>
  <c r="R15" i="7"/>
  <c r="T122" i="7"/>
  <c r="X271" i="7"/>
  <c r="L88" i="7"/>
  <c r="V836" i="7"/>
  <c r="AE721" i="7"/>
  <c r="Q255" i="7"/>
  <c r="M59" i="7"/>
  <c r="K763" i="7"/>
  <c r="E155" i="7"/>
  <c r="K555" i="7"/>
  <c r="V727" i="7"/>
  <c r="S436" i="7"/>
  <c r="S395" i="7"/>
  <c r="P114" i="7"/>
  <c r="P833" i="7"/>
  <c r="AA609" i="7"/>
  <c r="V275" i="7"/>
  <c r="AB29" i="7"/>
  <c r="R91" i="7"/>
  <c r="C298" i="7"/>
  <c r="AE440" i="7"/>
  <c r="AB580" i="7"/>
  <c r="Z585" i="7"/>
  <c r="S148" i="7"/>
  <c r="L44" i="7"/>
  <c r="AE111" i="7"/>
  <c r="O585" i="7"/>
  <c r="F470" i="7"/>
  <c r="M611" i="7"/>
  <c r="K698" i="7"/>
  <c r="D788" i="7"/>
  <c r="S294" i="7"/>
  <c r="Y785" i="7"/>
  <c r="U577" i="7"/>
  <c r="V158" i="7"/>
  <c r="U674" i="7"/>
  <c r="Q84" i="7"/>
  <c r="N684" i="7"/>
  <c r="E406" i="7"/>
  <c r="AC710" i="7"/>
  <c r="G383" i="7"/>
  <c r="T669" i="7"/>
  <c r="AA29" i="7"/>
  <c r="Z261" i="7"/>
  <c r="P499" i="7"/>
  <c r="C669" i="7"/>
  <c r="J148" i="7"/>
  <c r="S26" i="7"/>
  <c r="L636" i="7"/>
  <c r="D274" i="7"/>
  <c r="L496" i="7"/>
  <c r="O462" i="7"/>
  <c r="R472" i="7"/>
  <c r="W746" i="7"/>
  <c r="AB240" i="7"/>
  <c r="K488" i="7"/>
  <c r="AD656" i="7"/>
  <c r="R469" i="7"/>
  <c r="K759" i="7"/>
  <c r="Q761" i="7"/>
  <c r="AF80" i="7"/>
  <c r="E809" i="7"/>
  <c r="M767" i="7"/>
  <c r="M147" i="7"/>
  <c r="K307" i="7"/>
  <c r="O149" i="7"/>
  <c r="J532" i="7"/>
  <c r="O645" i="7"/>
  <c r="Q193" i="7"/>
  <c r="G380" i="7"/>
  <c r="L463" i="7"/>
  <c r="X551" i="7"/>
  <c r="F689" i="7"/>
  <c r="Z332" i="7"/>
  <c r="H766" i="7"/>
  <c r="AC789" i="7"/>
  <c r="Z766" i="7"/>
  <c r="V122" i="7"/>
  <c r="Y364" i="7"/>
  <c r="X634" i="7"/>
  <c r="Z756" i="7"/>
  <c r="I342" i="7"/>
  <c r="AB820" i="7"/>
  <c r="AF146" i="7"/>
  <c r="F298" i="7"/>
  <c r="U515" i="7"/>
  <c r="O578" i="7"/>
  <c r="AB42" i="7"/>
  <c r="X164" i="7"/>
  <c r="AC85" i="7"/>
  <c r="W360" i="7"/>
  <c r="C613" i="7"/>
  <c r="Q126" i="7"/>
  <c r="O661" i="7"/>
  <c r="Y41" i="7"/>
  <c r="W593" i="7"/>
  <c r="X98" i="7"/>
  <c r="G10" i="7"/>
  <c r="Z119" i="7"/>
  <c r="AF651" i="7"/>
  <c r="P558" i="7"/>
  <c r="N356" i="7"/>
  <c r="T86" i="7"/>
  <c r="J273" i="7"/>
  <c r="K271" i="7"/>
  <c r="W65" i="7"/>
  <c r="P755" i="7"/>
  <c r="L289" i="7"/>
  <c r="G4" i="7"/>
  <c r="AA160" i="7"/>
  <c r="N42" i="7"/>
  <c r="S519" i="7"/>
  <c r="AA674" i="7"/>
  <c r="AE255" i="7"/>
  <c r="R382" i="7"/>
  <c r="N184" i="7"/>
  <c r="AE684" i="7"/>
  <c r="Z752" i="7"/>
  <c r="AD534" i="7"/>
  <c r="AF409" i="7"/>
  <c r="S145" i="7"/>
  <c r="Z253" i="7"/>
  <c r="N239" i="7"/>
  <c r="J671" i="7"/>
  <c r="F134" i="7"/>
  <c r="M768" i="7"/>
  <c r="Y670" i="7"/>
  <c r="O427" i="7"/>
  <c r="X790" i="7"/>
  <c r="AC448" i="7"/>
  <c r="K417" i="7"/>
  <c r="AC270" i="7"/>
  <c r="H764" i="7"/>
  <c r="K826" i="7"/>
  <c r="H380" i="7"/>
  <c r="K160" i="7"/>
  <c r="AA75" i="7"/>
  <c r="N33" i="7"/>
  <c r="P400" i="7"/>
  <c r="X708" i="7"/>
  <c r="M626" i="7"/>
  <c r="Z520" i="7"/>
  <c r="W377" i="7"/>
  <c r="P481" i="7"/>
  <c r="AA546" i="7"/>
  <c r="Q278" i="7"/>
  <c r="H20" i="7"/>
  <c r="X381" i="7"/>
  <c r="AE746" i="7"/>
  <c r="Q195" i="7"/>
  <c r="AB784" i="7"/>
  <c r="U145" i="7"/>
  <c r="AD361" i="7"/>
  <c r="M616" i="7"/>
  <c r="T308" i="7"/>
  <c r="M332" i="7"/>
  <c r="S370" i="7"/>
  <c r="O543" i="7"/>
  <c r="AA123" i="7"/>
  <c r="N641" i="7"/>
  <c r="X776" i="7"/>
  <c r="AE471" i="7"/>
  <c r="K564" i="7"/>
  <c r="O45" i="7"/>
  <c r="N460" i="7"/>
  <c r="AB49" i="7"/>
  <c r="X673" i="7"/>
  <c r="C383" i="7"/>
  <c r="K720" i="7"/>
  <c r="M725" i="7"/>
  <c r="N55" i="7"/>
  <c r="L616" i="7"/>
  <c r="V755" i="7"/>
  <c r="I97" i="7"/>
  <c r="AC496" i="7"/>
  <c r="O740" i="7"/>
  <c r="U161" i="7"/>
  <c r="H690" i="7"/>
  <c r="M378" i="7"/>
  <c r="P355" i="7"/>
  <c r="O636" i="7"/>
  <c r="R80" i="7"/>
  <c r="X732" i="7"/>
  <c r="N444" i="7"/>
  <c r="AC584" i="7"/>
  <c r="AD540" i="7"/>
  <c r="I359" i="7"/>
  <c r="AA87" i="7"/>
  <c r="AE43" i="7"/>
  <c r="Z173" i="7"/>
  <c r="H531" i="7"/>
  <c r="AC31" i="7"/>
  <c r="AB4" i="7"/>
  <c r="Q669" i="7"/>
  <c r="E551" i="7"/>
  <c r="R470" i="7"/>
  <c r="N266" i="7"/>
  <c r="Y669" i="7"/>
  <c r="Y295" i="7"/>
  <c r="G368" i="7"/>
  <c r="X273" i="7"/>
  <c r="R181" i="7"/>
  <c r="X214" i="7"/>
  <c r="O791" i="7"/>
  <c r="M577" i="7"/>
  <c r="AC306" i="7"/>
  <c r="AA800" i="7"/>
  <c r="T116" i="7"/>
  <c r="AB707" i="7"/>
  <c r="G756" i="7"/>
  <c r="H166" i="7"/>
  <c r="M551" i="7"/>
  <c r="F754" i="7"/>
  <c r="V428" i="7"/>
  <c r="K115" i="7"/>
  <c r="W768" i="7"/>
  <c r="E159" i="7"/>
  <c r="P253" i="7"/>
  <c r="Q656" i="7"/>
  <c r="AC826" i="7"/>
  <c r="G459" i="7"/>
  <c r="AF800" i="7"/>
  <c r="D253" i="7"/>
  <c r="W289" i="7"/>
  <c r="S249" i="7"/>
  <c r="S260" i="7"/>
  <c r="X616" i="7"/>
  <c r="F791" i="7"/>
  <c r="S146" i="7"/>
  <c r="Y578" i="7"/>
  <c r="AB742" i="7"/>
  <c r="AD670" i="7"/>
  <c r="P9" i="7"/>
  <c r="R7" i="7"/>
  <c r="H803" i="7"/>
  <c r="X568" i="7"/>
  <c r="U191" i="7"/>
  <c r="C54" i="23" l="1"/>
  <c r="AE202" i="16"/>
  <c r="D54" i="23"/>
  <c r="AC198" i="16"/>
  <c r="F45" i="23"/>
  <c r="AE198" i="16"/>
  <c r="F62" i="23"/>
  <c r="D62" i="23"/>
  <c r="U200" i="16"/>
  <c r="C47" i="23"/>
  <c r="H47" i="23" s="1"/>
  <c r="S200" i="16"/>
  <c r="Y201" i="16"/>
  <c r="D48" i="23"/>
  <c r="D56" i="23"/>
  <c r="D61" i="23"/>
  <c r="F49" i="23"/>
  <c r="AC202" i="16"/>
  <c r="E55" i="23"/>
  <c r="D44" i="23"/>
  <c r="Y197" i="16"/>
  <c r="AE197" i="16"/>
  <c r="D58" i="23"/>
  <c r="Y198" i="16"/>
  <c r="D45" i="23"/>
  <c r="E58" i="23"/>
  <c r="AG198" i="16"/>
  <c r="AG196" i="16"/>
  <c r="Y199" i="16"/>
  <c r="D46" i="23"/>
  <c r="AF201" i="16"/>
  <c r="C44" i="23"/>
  <c r="H44" i="23" s="1"/>
  <c r="U197" i="16"/>
  <c r="F61" i="23"/>
  <c r="F48" i="23"/>
  <c r="AC201" i="16"/>
  <c r="AB197" i="16"/>
  <c r="E44" i="23"/>
  <c r="F64" i="23"/>
  <c r="S199" i="16"/>
  <c r="C63" i="23"/>
  <c r="AF198" i="16"/>
  <c r="AF200" i="16"/>
  <c r="E43" i="23"/>
  <c r="AB196" i="16"/>
  <c r="E50" i="23"/>
  <c r="U202" i="16"/>
  <c r="C49" i="23"/>
  <c r="AG201" i="16"/>
  <c r="E65" i="23"/>
  <c r="C50" i="23"/>
  <c r="E42" i="23"/>
  <c r="AB195" i="16"/>
  <c r="S202" i="16"/>
  <c r="C64" i="23"/>
  <c r="AF202" i="16"/>
  <c r="E49" i="23"/>
  <c r="G49" i="23" s="1"/>
  <c r="AB202" i="16"/>
  <c r="E61" i="23"/>
  <c r="C55" i="23"/>
  <c r="F58" i="23"/>
  <c r="D50" i="23"/>
  <c r="D49" i="23"/>
  <c r="Y202" i="16"/>
  <c r="D65" i="23"/>
  <c r="AE200" i="16"/>
  <c r="C42" i="23"/>
  <c r="H42" i="23" s="1"/>
  <c r="U195" i="16"/>
  <c r="C45" i="23"/>
  <c r="H45" i="23" s="1"/>
  <c r="U198" i="16"/>
  <c r="F65" i="23"/>
  <c r="C58" i="23"/>
  <c r="F51" i="23"/>
  <c r="C46" i="23"/>
  <c r="H46" i="23" s="1"/>
  <c r="U199" i="16"/>
  <c r="C61" i="23"/>
  <c r="D55" i="23"/>
  <c r="F50" i="23"/>
  <c r="D64" i="23"/>
  <c r="C51" i="23"/>
  <c r="H51" i="23" s="1"/>
  <c r="S201" i="16"/>
  <c r="E62" i="23"/>
  <c r="D47" i="23"/>
  <c r="Y200" i="16"/>
  <c r="E63" i="23"/>
  <c r="AB201" i="16"/>
  <c r="E48" i="23"/>
  <c r="G48" i="23" s="1"/>
  <c r="E46" i="23"/>
  <c r="AB199" i="16"/>
  <c r="S195" i="16"/>
  <c r="Y195" i="16"/>
  <c r="D42" i="23"/>
  <c r="F56" i="23"/>
  <c r="F55" i="23"/>
  <c r="AE195" i="16"/>
  <c r="E64" i="23"/>
  <c r="D63" i="23"/>
  <c r="E47" i="23"/>
  <c r="AB200" i="16"/>
  <c r="AG195" i="16"/>
  <c r="F63" i="23"/>
  <c r="D57" i="23"/>
  <c r="AE196" i="16"/>
  <c r="C57" i="23"/>
  <c r="S197" i="16"/>
  <c r="AE201" i="16"/>
  <c r="C56" i="23"/>
  <c r="AG197" i="16"/>
  <c r="AE199" i="16"/>
  <c r="AC200" i="16"/>
  <c r="F47" i="23"/>
  <c r="F46" i="23"/>
  <c r="AC199" i="16"/>
  <c r="AF196" i="16"/>
  <c r="S196" i="16"/>
  <c r="F43" i="23"/>
  <c r="AC196" i="16"/>
  <c r="Y196" i="16"/>
  <c r="D43" i="23"/>
  <c r="U196" i="16"/>
  <c r="C43" i="23"/>
  <c r="AF195" i="16"/>
  <c r="C62" i="23"/>
  <c r="C48" i="23"/>
  <c r="H48" i="23" s="1"/>
  <c r="U201" i="16"/>
  <c r="S198" i="16"/>
  <c r="AG200" i="16"/>
  <c r="F44" i="23"/>
  <c r="AC197" i="16"/>
  <c r="AF197" i="16"/>
  <c r="C65" i="23"/>
  <c r="AF199" i="16"/>
  <c r="AG199" i="16"/>
  <c r="E51" i="23"/>
  <c r="E56" i="23"/>
  <c r="F54" i="23"/>
  <c r="D51" i="23"/>
  <c r="E54" i="23"/>
  <c r="AC195" i="16"/>
  <c r="F42" i="23"/>
  <c r="E57" i="23"/>
  <c r="AB198" i="16"/>
  <c r="E45" i="23"/>
  <c r="G45" i="23" s="1"/>
  <c r="AG202" i="16"/>
  <c r="F57" i="23"/>
  <c r="E196" i="16"/>
  <c r="C8" i="23"/>
  <c r="H8" i="23" s="1"/>
  <c r="D21" i="23"/>
  <c r="Q197" i="16"/>
  <c r="E9" i="23"/>
  <c r="L197" i="16"/>
  <c r="C21" i="23"/>
  <c r="E22" i="23"/>
  <c r="C199" i="16"/>
  <c r="Q198" i="16"/>
  <c r="E16" i="23"/>
  <c r="C15" i="23"/>
  <c r="H15" i="23" s="1"/>
  <c r="D22" i="23"/>
  <c r="I202" i="16"/>
  <c r="D14" i="23"/>
  <c r="P202" i="16"/>
  <c r="D19" i="23"/>
  <c r="I197" i="16"/>
  <c r="D9" i="23"/>
  <c r="I200" i="16"/>
  <c r="D12" i="23"/>
  <c r="P198" i="16"/>
  <c r="Q195" i="16"/>
  <c r="P195" i="16"/>
  <c r="F19" i="23"/>
  <c r="F9" i="23"/>
  <c r="M197" i="16"/>
  <c r="D27" i="23"/>
  <c r="C198" i="16"/>
  <c r="F30" i="23"/>
  <c r="F14" i="23"/>
  <c r="M202" i="16"/>
  <c r="D30" i="23"/>
  <c r="C14" i="23"/>
  <c r="H14" i="23" s="1"/>
  <c r="E202" i="16"/>
  <c r="E29" i="23"/>
  <c r="E15" i="23"/>
  <c r="I201" i="16"/>
  <c r="D13" i="23"/>
  <c r="C10" i="23"/>
  <c r="E198" i="16"/>
  <c r="M200" i="16"/>
  <c r="F12" i="23"/>
  <c r="F28" i="23"/>
  <c r="C28" i="23"/>
  <c r="F8" i="23"/>
  <c r="M196" i="16"/>
  <c r="O199" i="16"/>
  <c r="P199" i="16"/>
  <c r="E200" i="16"/>
  <c r="C12" i="23"/>
  <c r="H12" i="23" s="1"/>
  <c r="F20" i="23"/>
  <c r="C202" i="16"/>
  <c r="F10" i="23"/>
  <c r="M198" i="16"/>
  <c r="C26" i="23"/>
  <c r="Q196" i="16"/>
  <c r="P200" i="16"/>
  <c r="O197" i="16"/>
  <c r="E20" i="23"/>
  <c r="G20" i="23" s="1"/>
  <c r="Q202" i="16"/>
  <c r="C23" i="23"/>
  <c r="O195" i="16"/>
  <c r="O200" i="16"/>
  <c r="E27" i="23"/>
  <c r="C197" i="16"/>
  <c r="O201" i="16"/>
  <c r="E26" i="23"/>
  <c r="Q200" i="16"/>
  <c r="C196" i="16"/>
  <c r="C30" i="23"/>
  <c r="L196" i="16"/>
  <c r="E8" i="23"/>
  <c r="L199" i="16"/>
  <c r="E11" i="23"/>
  <c r="C195" i="16"/>
  <c r="F15" i="23"/>
  <c r="E28" i="23"/>
  <c r="C20" i="23"/>
  <c r="C201" i="16"/>
  <c r="C200" i="16"/>
  <c r="O198" i="16"/>
  <c r="O202" i="16"/>
  <c r="F16" i="23"/>
  <c r="P201" i="16"/>
  <c r="E19" i="23"/>
  <c r="E197" i="16"/>
  <c r="C9" i="23"/>
  <c r="H9" i="23" s="1"/>
  <c r="P196" i="16"/>
  <c r="F7" i="23"/>
  <c r="M195" i="16"/>
  <c r="P197" i="16"/>
  <c r="E21" i="23"/>
  <c r="F27" i="23"/>
  <c r="Q201" i="16"/>
  <c r="C7" i="23"/>
  <c r="E195" i="16"/>
  <c r="C29" i="23"/>
  <c r="E30" i="23"/>
  <c r="E23" i="23"/>
  <c r="D7" i="23"/>
  <c r="I195" i="16"/>
  <c r="L201" i="16"/>
  <c r="E13" i="23"/>
  <c r="C22" i="23"/>
  <c r="O196" i="16"/>
  <c r="F29" i="23"/>
  <c r="D26" i="23"/>
  <c r="F22" i="23"/>
  <c r="E14" i="23"/>
  <c r="L202" i="16"/>
  <c r="F21" i="23"/>
  <c r="E10" i="23"/>
  <c r="L198" i="16"/>
  <c r="M199" i="16"/>
  <c r="F11" i="23"/>
  <c r="D20" i="23"/>
  <c r="D29" i="23"/>
  <c r="D28" i="23"/>
  <c r="C27" i="23"/>
  <c r="C13" i="23"/>
  <c r="E201" i="16"/>
  <c r="D16" i="23"/>
  <c r="I199" i="16"/>
  <c r="D11" i="23"/>
  <c r="I196" i="16"/>
  <c r="D8" i="23"/>
  <c r="D15" i="23"/>
  <c r="I198" i="16"/>
  <c r="D10" i="23"/>
  <c r="E7" i="23"/>
  <c r="L195" i="16"/>
  <c r="C19" i="23"/>
  <c r="F23" i="23"/>
  <c r="D23" i="23"/>
  <c r="F13" i="23"/>
  <c r="M201" i="16"/>
  <c r="F26" i="23"/>
  <c r="C16" i="23"/>
  <c r="H16" i="23" s="1"/>
  <c r="L200" i="16"/>
  <c r="N200" i="16" s="1"/>
  <c r="E12" i="23"/>
  <c r="C11" i="23"/>
  <c r="E199" i="16"/>
  <c r="Q199" i="16"/>
  <c r="S257" i="7"/>
  <c r="G467" i="7"/>
  <c r="X222" i="7"/>
  <c r="Q677" i="7"/>
  <c r="N454" i="7"/>
  <c r="AJ383" i="7"/>
  <c r="AN383" i="7"/>
  <c r="AG383" i="7"/>
  <c r="AM383" i="7"/>
  <c r="AO383" i="7"/>
  <c r="AK383" i="7"/>
  <c r="AP383" i="7"/>
  <c r="AH383" i="7"/>
  <c r="AR383" i="7"/>
  <c r="AQ383" i="7"/>
  <c r="G12" i="7"/>
  <c r="AJ613" i="7"/>
  <c r="AH613" i="7"/>
  <c r="AP613" i="7"/>
  <c r="AO613" i="7"/>
  <c r="AM613" i="7"/>
  <c r="AN613" i="7"/>
  <c r="AG613" i="7"/>
  <c r="AQ613" i="7"/>
  <c r="AR613" i="7"/>
  <c r="AK613" i="7"/>
  <c r="X174" i="7"/>
  <c r="X642" i="7"/>
  <c r="F699" i="7"/>
  <c r="R477" i="7"/>
  <c r="AJ669" i="7"/>
  <c r="AQ669" i="7"/>
  <c r="AG669" i="7"/>
  <c r="AN669" i="7"/>
  <c r="AM669" i="7"/>
  <c r="AO669" i="7"/>
  <c r="AP669" i="7"/>
  <c r="AH669" i="7"/>
  <c r="AR669" i="7"/>
  <c r="AK669" i="7"/>
  <c r="T677" i="7"/>
  <c r="Q92" i="7"/>
  <c r="S302" i="7"/>
  <c r="AR298" i="7"/>
  <c r="AK298" i="7"/>
  <c r="AQ298" i="7"/>
  <c r="AN298" i="7"/>
  <c r="AO298" i="7"/>
  <c r="AG298" i="7"/>
  <c r="AP298" i="7"/>
  <c r="AJ298" i="7"/>
  <c r="AM298" i="7"/>
  <c r="AH298" i="7"/>
  <c r="M69" i="7"/>
  <c r="I372" i="7"/>
  <c r="AG4" i="7"/>
  <c r="AK4" i="7"/>
  <c r="AH4" i="7"/>
  <c r="AP4" i="7"/>
  <c r="AQ4" i="7"/>
  <c r="AJ4" i="7"/>
  <c r="AR4" i="7"/>
  <c r="AN4" i="7"/>
  <c r="AO4" i="7"/>
  <c r="AM4" i="7"/>
  <c r="S397" i="7"/>
  <c r="T139" i="7"/>
  <c r="W792" i="7"/>
  <c r="AR53" i="7"/>
  <c r="AH53" i="7"/>
  <c r="AO53" i="7"/>
  <c r="AM53" i="7"/>
  <c r="AQ53" i="7"/>
  <c r="AP53" i="7"/>
  <c r="AG53" i="7"/>
  <c r="AN53" i="7"/>
  <c r="AJ53" i="7"/>
  <c r="AK53" i="7"/>
  <c r="AL53" i="7" s="1"/>
  <c r="AG784" i="7"/>
  <c r="AM784" i="7"/>
  <c r="AP784" i="7"/>
  <c r="AR784" i="7"/>
  <c r="AN784" i="7"/>
  <c r="AK784" i="7"/>
  <c r="AH784" i="7"/>
  <c r="AO784" i="7"/>
  <c r="AJ784" i="7"/>
  <c r="AQ784" i="7"/>
  <c r="F722" i="7"/>
  <c r="T127" i="7"/>
  <c r="Q477" i="7"/>
  <c r="AM304" i="7"/>
  <c r="AO304" i="7"/>
  <c r="AR304" i="7"/>
  <c r="AH304" i="7"/>
  <c r="AN304" i="7"/>
  <c r="AQ304" i="7"/>
  <c r="AK304" i="7"/>
  <c r="AI304" i="7" s="1"/>
  <c r="AP304" i="7"/>
  <c r="AG304" i="7"/>
  <c r="AJ304" i="7"/>
  <c r="J607" i="7"/>
  <c r="S547" i="7"/>
  <c r="W34" i="7"/>
  <c r="G827" i="7"/>
  <c r="AJ438" i="7"/>
  <c r="AK438" i="7"/>
  <c r="AH438" i="7"/>
  <c r="AP438" i="7"/>
  <c r="AM438" i="7"/>
  <c r="AO438" i="7"/>
  <c r="AQ438" i="7"/>
  <c r="AG438" i="7"/>
  <c r="AR438" i="7"/>
  <c r="AN438" i="7"/>
  <c r="F302" i="7"/>
  <c r="AM131" i="7"/>
  <c r="AP131" i="7"/>
  <c r="AJ131" i="7"/>
  <c r="AN131" i="7"/>
  <c r="AG131" i="7"/>
  <c r="AH131" i="7"/>
  <c r="AQ131" i="7"/>
  <c r="AR131" i="7"/>
  <c r="AO131" i="7"/>
  <c r="AK131" i="7"/>
  <c r="I664" i="7"/>
  <c r="U467" i="7"/>
  <c r="W477" i="7"/>
  <c r="Q397" i="7"/>
  <c r="U502" i="7"/>
  <c r="N209" i="7"/>
  <c r="AM448" i="7"/>
  <c r="AK448" i="7"/>
  <c r="AG448" i="7"/>
  <c r="AJ448" i="7"/>
  <c r="AR448" i="7"/>
  <c r="AQ448" i="7"/>
  <c r="AH448" i="7"/>
  <c r="AN448" i="7"/>
  <c r="AP448" i="7"/>
  <c r="AO448" i="7"/>
  <c r="AK180" i="7"/>
  <c r="AR180" i="7"/>
  <c r="AQ180" i="7"/>
  <c r="AO180" i="7"/>
  <c r="AM180" i="7"/>
  <c r="AJ180" i="7"/>
  <c r="AN180" i="7"/>
  <c r="AH180" i="7"/>
  <c r="AP180" i="7"/>
  <c r="AG180" i="7"/>
  <c r="AM434" i="7"/>
  <c r="AN434" i="7"/>
  <c r="AQ434" i="7"/>
  <c r="AO434" i="7"/>
  <c r="AR434" i="7"/>
  <c r="AK434" i="7"/>
  <c r="AJ434" i="7"/>
  <c r="AP434" i="7"/>
  <c r="AH434" i="7"/>
  <c r="AG434" i="7"/>
  <c r="T232" i="7"/>
  <c r="V187" i="7"/>
  <c r="Q769" i="7"/>
  <c r="O629" i="7"/>
  <c r="P267" i="7"/>
  <c r="AQ226" i="7"/>
  <c r="AR226" i="7"/>
  <c r="AP226" i="7"/>
  <c r="AJ226" i="7"/>
  <c r="AM226" i="7"/>
  <c r="AH226" i="7"/>
  <c r="AG226" i="7"/>
  <c r="AK226" i="7"/>
  <c r="AN226" i="7"/>
  <c r="AO226" i="7"/>
  <c r="G559" i="7"/>
  <c r="X804" i="7"/>
  <c r="M617" i="7"/>
  <c r="U804" i="7"/>
  <c r="V572" i="7"/>
  <c r="R512" i="7"/>
  <c r="J617" i="7"/>
  <c r="P502" i="7"/>
  <c r="AP801" i="7"/>
  <c r="AJ801" i="7"/>
  <c r="AO801" i="7"/>
  <c r="AQ801" i="7"/>
  <c r="AN801" i="7"/>
  <c r="AM801" i="7"/>
  <c r="AK801" i="7"/>
  <c r="AR801" i="7"/>
  <c r="AH801" i="7"/>
  <c r="AG801" i="7"/>
  <c r="V57" i="7"/>
  <c r="J139" i="7"/>
  <c r="R572" i="7"/>
  <c r="AM251" i="7"/>
  <c r="AP251" i="7"/>
  <c r="AG251" i="7"/>
  <c r="AN251" i="7"/>
  <c r="AH251" i="7"/>
  <c r="AK251" i="7"/>
  <c r="AI251" i="7" s="1"/>
  <c r="AJ251" i="7"/>
  <c r="AO251" i="7"/>
  <c r="AQ251" i="7"/>
  <c r="AR251" i="7"/>
  <c r="Q432" i="7"/>
  <c r="G174" i="7"/>
  <c r="R372" i="7"/>
  <c r="N12" i="7"/>
  <c r="I467" i="7"/>
  <c r="Q222" i="7"/>
  <c r="N442" i="7"/>
  <c r="P617" i="7"/>
  <c r="P257" i="7"/>
  <c r="X687" i="7"/>
  <c r="M302" i="7"/>
  <c r="X524" i="7"/>
  <c r="M57" i="7"/>
  <c r="F66" i="36"/>
  <c r="I512" i="7"/>
  <c r="W547" i="7"/>
  <c r="X839" i="7"/>
  <c r="V327" i="7"/>
  <c r="AJ754" i="7"/>
  <c r="AP754" i="7"/>
  <c r="AO754" i="7"/>
  <c r="AK754" i="7"/>
  <c r="AM754" i="7"/>
  <c r="AR754" i="7"/>
  <c r="AN754" i="7"/>
  <c r="AG754" i="7"/>
  <c r="AH754" i="7"/>
  <c r="AQ754" i="7"/>
  <c r="AP625" i="7"/>
  <c r="AH625" i="7"/>
  <c r="AK625" i="7"/>
  <c r="AN625" i="7"/>
  <c r="AO625" i="7"/>
  <c r="AR625" i="7"/>
  <c r="AG625" i="7"/>
  <c r="AJ625" i="7"/>
  <c r="AQ625" i="7"/>
  <c r="AM625" i="7"/>
  <c r="AP112" i="7"/>
  <c r="AN112" i="7"/>
  <c r="AO112" i="7"/>
  <c r="AJ112" i="7"/>
  <c r="AM112" i="7"/>
  <c r="AG112" i="7"/>
  <c r="AR112" i="7"/>
  <c r="AH112" i="7"/>
  <c r="AK112" i="7"/>
  <c r="AQ112" i="7"/>
  <c r="V747" i="7"/>
  <c r="N782" i="7"/>
  <c r="O407" i="7"/>
  <c r="AJ255" i="7"/>
  <c r="AH255" i="7"/>
  <c r="AT255" i="7"/>
  <c r="AM255" i="7"/>
  <c r="AQ255" i="7"/>
  <c r="AP255" i="7"/>
  <c r="AO255" i="7"/>
  <c r="AI255" i="7"/>
  <c r="AG255" i="7"/>
  <c r="AK255" i="7"/>
  <c r="AN255" i="7"/>
  <c r="AR255" i="7"/>
  <c r="M792" i="7"/>
  <c r="AN154" i="7"/>
  <c r="AG154" i="7"/>
  <c r="AO154" i="7"/>
  <c r="AM154" i="7"/>
  <c r="AP154" i="7"/>
  <c r="AJ154" i="7"/>
  <c r="AQ154" i="7"/>
  <c r="AK154" i="7"/>
  <c r="AI154" i="7" s="1"/>
  <c r="AR154" i="7"/>
  <c r="AH154" i="7"/>
  <c r="F617" i="7"/>
  <c r="AG294" i="7"/>
  <c r="AR294" i="7"/>
  <c r="AK294" i="7"/>
  <c r="AN294" i="7"/>
  <c r="AH294" i="7"/>
  <c r="AM294" i="7"/>
  <c r="AJ294" i="7"/>
  <c r="AL294" i="7" s="1"/>
  <c r="AP294" i="7"/>
  <c r="AO294" i="7"/>
  <c r="AQ294" i="7"/>
  <c r="Q57" i="7"/>
  <c r="F629" i="7"/>
  <c r="W734" i="7"/>
  <c r="F454" i="7"/>
  <c r="T327" i="7"/>
  <c r="V734" i="7"/>
  <c r="AG259" i="7"/>
  <c r="AN259" i="7"/>
  <c r="AH259" i="7"/>
  <c r="AP259" i="7"/>
  <c r="AK259" i="7"/>
  <c r="AQ259" i="7"/>
  <c r="AO259" i="7"/>
  <c r="AJ259" i="7"/>
  <c r="AM259" i="7"/>
  <c r="AR259" i="7"/>
  <c r="AK379" i="7"/>
  <c r="AR379" i="7"/>
  <c r="AM379" i="7"/>
  <c r="AO379" i="7"/>
  <c r="AP379" i="7"/>
  <c r="AN379" i="7"/>
  <c r="AQ379" i="7"/>
  <c r="AJ379" i="7"/>
  <c r="AH379" i="7"/>
  <c r="AG379" i="7"/>
  <c r="AM429" i="7"/>
  <c r="AJ429" i="7"/>
  <c r="AK429" i="7"/>
  <c r="AN429" i="7"/>
  <c r="AO429" i="7"/>
  <c r="AG429" i="7"/>
  <c r="AR429" i="7"/>
  <c r="AH429" i="7"/>
  <c r="AP429" i="7"/>
  <c r="AQ429" i="7"/>
  <c r="M722" i="7"/>
  <c r="AG345" i="7"/>
  <c r="AK345" i="7"/>
  <c r="AO345" i="7"/>
  <c r="AJ345" i="7"/>
  <c r="AN345" i="7"/>
  <c r="AH345" i="7"/>
  <c r="AQ345" i="7"/>
  <c r="AR345" i="7"/>
  <c r="AP345" i="7"/>
  <c r="AM345" i="7"/>
  <c r="M197" i="7"/>
  <c r="R537" i="7"/>
  <c r="AM204" i="7"/>
  <c r="AH204" i="7"/>
  <c r="AG204" i="7"/>
  <c r="AR204" i="7"/>
  <c r="AK204" i="7"/>
  <c r="AJ204" i="7"/>
  <c r="AQ204" i="7"/>
  <c r="AN204" i="7"/>
  <c r="AO204" i="7"/>
  <c r="AP204" i="7"/>
  <c r="T839" i="7"/>
  <c r="P209" i="7"/>
  <c r="AH584" i="7"/>
  <c r="AM584" i="7"/>
  <c r="AG584" i="7"/>
  <c r="AO584" i="7"/>
  <c r="AR584" i="7"/>
  <c r="AN584" i="7"/>
  <c r="AK584" i="7"/>
  <c r="AP584" i="7"/>
  <c r="AQ584" i="7"/>
  <c r="AJ584" i="7"/>
  <c r="AI584" i="7" s="1"/>
  <c r="V817" i="7"/>
  <c r="M127" i="7"/>
  <c r="AJ452" i="7"/>
  <c r="AG452" i="7"/>
  <c r="AN452" i="7"/>
  <c r="AQ452" i="7"/>
  <c r="AM452" i="7"/>
  <c r="AR452" i="7"/>
  <c r="AP452" i="7"/>
  <c r="AO452" i="7"/>
  <c r="AK452" i="7"/>
  <c r="AL452" i="7" s="1"/>
  <c r="AH452" i="7"/>
  <c r="P722" i="7"/>
  <c r="AP242" i="7"/>
  <c r="AK242" i="7"/>
  <c r="AQ242" i="7"/>
  <c r="AM242" i="7"/>
  <c r="AG242" i="7"/>
  <c r="AN242" i="7"/>
  <c r="AH242" i="7"/>
  <c r="AR242" i="7"/>
  <c r="AJ242" i="7"/>
  <c r="AO242" i="7"/>
  <c r="AK706" i="7"/>
  <c r="AN706" i="7"/>
  <c r="AG706" i="7"/>
  <c r="AM706" i="7"/>
  <c r="AO706" i="7"/>
  <c r="AQ706" i="7"/>
  <c r="AR706" i="7"/>
  <c r="AJ706" i="7"/>
  <c r="AP706" i="7"/>
  <c r="AH706" i="7"/>
  <c r="Q117" i="7"/>
  <c r="AG479" i="7"/>
  <c r="AQ479" i="7"/>
  <c r="AK479" i="7"/>
  <c r="AR479" i="7"/>
  <c r="AN479" i="7"/>
  <c r="AH479" i="7"/>
  <c r="AP479" i="7"/>
  <c r="AO479" i="7"/>
  <c r="AM479" i="7"/>
  <c r="AJ479" i="7"/>
  <c r="AI479" i="7" s="1"/>
  <c r="N804" i="7"/>
  <c r="R232" i="7"/>
  <c r="AK241" i="7"/>
  <c r="AP241" i="7"/>
  <c r="AJ241" i="7"/>
  <c r="AN241" i="7"/>
  <c r="AO241" i="7"/>
  <c r="AH241" i="7"/>
  <c r="AG241" i="7"/>
  <c r="AM241" i="7"/>
  <c r="AQ241" i="7"/>
  <c r="AR241" i="7"/>
  <c r="AG324" i="7"/>
  <c r="AM324" i="7"/>
  <c r="AJ324" i="7"/>
  <c r="AQ324" i="7"/>
  <c r="AH324" i="7"/>
  <c r="AR324" i="7"/>
  <c r="AK324" i="7"/>
  <c r="AL324" i="7" s="1"/>
  <c r="AT324" i="7" s="1"/>
  <c r="AN324" i="7"/>
  <c r="AP324" i="7"/>
  <c r="AO324" i="7"/>
  <c r="S607" i="7"/>
  <c r="G722" i="7"/>
  <c r="O187" i="7"/>
  <c r="G432" i="7"/>
  <c r="AH459" i="7"/>
  <c r="AP459" i="7"/>
  <c r="AG459" i="7"/>
  <c r="AO459" i="7"/>
  <c r="AK459" i="7"/>
  <c r="AM459" i="7"/>
  <c r="AQ459" i="7"/>
  <c r="AR459" i="7"/>
  <c r="AJ459" i="7"/>
  <c r="AI459" i="7" s="1"/>
  <c r="AN459" i="7"/>
  <c r="AP98" i="7"/>
  <c r="AQ98" i="7"/>
  <c r="AN98" i="7"/>
  <c r="AK98" i="7"/>
  <c r="AJ98" i="7"/>
  <c r="AH98" i="7"/>
  <c r="AO98" i="7"/>
  <c r="AR98" i="7"/>
  <c r="AM98" i="7"/>
  <c r="AG98" i="7"/>
  <c r="R139" i="7"/>
  <c r="U267" i="7"/>
  <c r="V34" i="7"/>
  <c r="U652" i="7"/>
  <c r="AG646" i="7"/>
  <c r="AO646" i="7"/>
  <c r="AK646" i="7"/>
  <c r="AM646" i="7"/>
  <c r="AQ646" i="7"/>
  <c r="AR646" i="7"/>
  <c r="AN646" i="7"/>
  <c r="AJ646" i="7"/>
  <c r="AL646" i="7" s="1"/>
  <c r="AP646" i="7"/>
  <c r="AH646" i="7"/>
  <c r="AG644" i="7"/>
  <c r="AJ644" i="7"/>
  <c r="AQ644" i="7"/>
  <c r="AP644" i="7"/>
  <c r="AR644" i="7"/>
  <c r="AN644" i="7"/>
  <c r="AM644" i="7"/>
  <c r="AO644" i="7"/>
  <c r="AK644" i="7"/>
  <c r="AH644" i="7"/>
  <c r="F337" i="7"/>
  <c r="U629" i="7"/>
  <c r="O22" i="7"/>
  <c r="AN389" i="7"/>
  <c r="AP389" i="7"/>
  <c r="AQ389" i="7"/>
  <c r="AG389" i="7"/>
  <c r="AM389" i="7"/>
  <c r="AK389" i="7"/>
  <c r="AH389" i="7"/>
  <c r="AJ389" i="7"/>
  <c r="AO389" i="7"/>
  <c r="AR389" i="7"/>
  <c r="AJ146" i="7"/>
  <c r="AL146" i="7" s="1"/>
  <c r="AG146" i="7"/>
  <c r="AO146" i="7"/>
  <c r="AM146" i="7"/>
  <c r="AQ146" i="7"/>
  <c r="AR146" i="7"/>
  <c r="AK146" i="7"/>
  <c r="AH146" i="7"/>
  <c r="AP146" i="7"/>
  <c r="AN146" i="7"/>
  <c r="AN90" i="7"/>
  <c r="AS90" i="7"/>
  <c r="AR90" i="7"/>
  <c r="AJ90" i="7"/>
  <c r="AG90" i="7"/>
  <c r="AH90" i="7"/>
  <c r="AQ90" i="7"/>
  <c r="AK90" i="7"/>
  <c r="AI90" i="7"/>
  <c r="AO90" i="7"/>
  <c r="AP90" i="7"/>
  <c r="AT90" i="7"/>
  <c r="AM90" i="7"/>
  <c r="U792" i="7"/>
  <c r="O502" i="7"/>
  <c r="AP396" i="7"/>
  <c r="AK396" i="7"/>
  <c r="AH396" i="7"/>
  <c r="AR396" i="7"/>
  <c r="AI396" i="7"/>
  <c r="AM396" i="7"/>
  <c r="AJ396" i="7"/>
  <c r="AN396" i="7"/>
  <c r="AS396" i="7"/>
  <c r="AG396" i="7"/>
  <c r="AO396" i="7"/>
  <c r="AQ396" i="7"/>
  <c r="Q722" i="7"/>
  <c r="Q629" i="7"/>
  <c r="R92" i="7"/>
  <c r="S757" i="7"/>
  <c r="M384" i="7"/>
  <c r="T314" i="7"/>
  <c r="Q747" i="7"/>
  <c r="U734" i="7"/>
  <c r="AJ615" i="7"/>
  <c r="AP615" i="7"/>
  <c r="AO615" i="7"/>
  <c r="AH615" i="7"/>
  <c r="AN615" i="7"/>
  <c r="AS615" i="7"/>
  <c r="AM615" i="7"/>
  <c r="AK615" i="7"/>
  <c r="AG615" i="7"/>
  <c r="AR615" i="7"/>
  <c r="AQ615" i="7"/>
  <c r="AI615" i="7"/>
  <c r="G22" i="7"/>
  <c r="Q804" i="7"/>
  <c r="AO809" i="7"/>
  <c r="AM809" i="7"/>
  <c r="AH809" i="7"/>
  <c r="AK809" i="7"/>
  <c r="AI809" i="7" s="1"/>
  <c r="AG809" i="7"/>
  <c r="AN809" i="7"/>
  <c r="AJ809" i="7"/>
  <c r="AQ809" i="7"/>
  <c r="AR809" i="7"/>
  <c r="AP809" i="7"/>
  <c r="AP54" i="7"/>
  <c r="AM54" i="7"/>
  <c r="AK54" i="7"/>
  <c r="AR54" i="7"/>
  <c r="AG54" i="7"/>
  <c r="AH54" i="7"/>
  <c r="AO54" i="7"/>
  <c r="AJ54" i="7"/>
  <c r="AQ54" i="7"/>
  <c r="AN54" i="7"/>
  <c r="F47" i="7"/>
  <c r="AM81" i="7"/>
  <c r="AH81" i="7"/>
  <c r="AN81" i="7"/>
  <c r="AR81" i="7"/>
  <c r="AI81" i="7"/>
  <c r="AT81" i="7"/>
  <c r="AG81" i="7"/>
  <c r="AK81" i="7"/>
  <c r="AJ81" i="7"/>
  <c r="AS81" i="7"/>
  <c r="AQ81" i="7"/>
  <c r="AP81" i="7"/>
  <c r="AO81" i="7"/>
  <c r="W397" i="7"/>
  <c r="X70" i="20"/>
  <c r="G82" i="19"/>
  <c r="B77" i="19"/>
  <c r="K77" i="19" s="1"/>
  <c r="F72" i="19"/>
  <c r="G81" i="19"/>
  <c r="C83" i="19"/>
  <c r="G67" i="19"/>
  <c r="H61" i="19"/>
  <c r="M61" i="19"/>
  <c r="I84" i="19"/>
  <c r="C70" i="19"/>
  <c r="R70" i="19" s="1"/>
  <c r="H84" i="19"/>
  <c r="I80" i="19"/>
  <c r="M81" i="19"/>
  <c r="F75" i="19"/>
  <c r="F77" i="19"/>
  <c r="D76" i="19"/>
  <c r="I74" i="19"/>
  <c r="M71" i="19"/>
  <c r="C76" i="19"/>
  <c r="G66" i="19"/>
  <c r="D71" i="19"/>
  <c r="C67" i="19"/>
  <c r="C72" i="19"/>
  <c r="C75" i="19"/>
  <c r="L83" i="19"/>
  <c r="N83" i="19" s="1"/>
  <c r="P83" i="19" s="1"/>
  <c r="E80" i="19"/>
  <c r="L73" i="19"/>
  <c r="G62" i="19"/>
  <c r="D73" i="19"/>
  <c r="E65" i="19"/>
  <c r="E77" i="19"/>
  <c r="D64" i="19"/>
  <c r="C77" i="19"/>
  <c r="C65" i="19"/>
  <c r="M67" i="19"/>
  <c r="L68" i="19"/>
  <c r="G77" i="19"/>
  <c r="R77" i="19" s="1"/>
  <c r="F74" i="19"/>
  <c r="E66" i="19"/>
  <c r="I81" i="19"/>
  <c r="G83" i="19"/>
  <c r="R83" i="19" s="1"/>
  <c r="B83" i="19"/>
  <c r="K83" i="19" s="1"/>
  <c r="B75" i="19"/>
  <c r="K75" i="19" s="1"/>
  <c r="D78" i="19"/>
  <c r="M74" i="19"/>
  <c r="F81" i="19"/>
  <c r="I78" i="19"/>
  <c r="I69" i="19"/>
  <c r="M83" i="19"/>
  <c r="O83" i="19" s="1"/>
  <c r="Q83" i="19" s="1"/>
  <c r="D82" i="19"/>
  <c r="M82" i="19"/>
  <c r="I70" i="19"/>
  <c r="B67" i="19"/>
  <c r="K67" i="19" s="1"/>
  <c r="L62" i="19"/>
  <c r="M77" i="19"/>
  <c r="C73" i="19"/>
  <c r="N73" i="19" s="1"/>
  <c r="P73" i="19" s="1"/>
  <c r="G75" i="19"/>
  <c r="B73" i="19"/>
  <c r="K73" i="19" s="1"/>
  <c r="J69" i="19"/>
  <c r="E70" i="19"/>
  <c r="J80" i="19"/>
  <c r="L64" i="19"/>
  <c r="L75" i="19"/>
  <c r="B84" i="19"/>
  <c r="K84" i="19" s="1"/>
  <c r="G68" i="19"/>
  <c r="B69" i="19"/>
  <c r="K69" i="19" s="1"/>
  <c r="L79" i="19"/>
  <c r="I82" i="19"/>
  <c r="M79" i="19"/>
  <c r="M76" i="19"/>
  <c r="D75" i="19"/>
  <c r="G78" i="19"/>
  <c r="L77" i="19"/>
  <c r="N77" i="19" s="1"/>
  <c r="P77" i="19" s="1"/>
  <c r="D80" i="19"/>
  <c r="C66" i="19"/>
  <c r="J66" i="19"/>
  <c r="L66" i="19"/>
  <c r="E67" i="19"/>
  <c r="L81" i="19"/>
  <c r="M64" i="19"/>
  <c r="F79" i="19"/>
  <c r="B64" i="19"/>
  <c r="K64" i="19" s="1"/>
  <c r="J81" i="19"/>
  <c r="D79" i="19"/>
  <c r="L80" i="19"/>
  <c r="I71" i="19"/>
  <c r="H70" i="19"/>
  <c r="F83" i="19"/>
  <c r="L61" i="19"/>
  <c r="I75" i="19"/>
  <c r="J84" i="19"/>
  <c r="I64" i="19"/>
  <c r="H72" i="19"/>
  <c r="I66" i="19"/>
  <c r="C69" i="19"/>
  <c r="D63" i="19"/>
  <c r="C68" i="19"/>
  <c r="J83" i="19"/>
  <c r="C71" i="19"/>
  <c r="H79" i="19"/>
  <c r="D74" i="19"/>
  <c r="H63" i="19"/>
  <c r="D70" i="19"/>
  <c r="B82" i="19"/>
  <c r="K82" i="19" s="1"/>
  <c r="H69" i="19"/>
  <c r="I83" i="19"/>
  <c r="D68" i="19"/>
  <c r="I76" i="19"/>
  <c r="G69" i="19"/>
  <c r="J78" i="19"/>
  <c r="J74" i="19"/>
  <c r="E69" i="19"/>
  <c r="C79" i="19"/>
  <c r="M73" i="19"/>
  <c r="L72" i="19"/>
  <c r="L63" i="19"/>
  <c r="G61" i="19"/>
  <c r="E71" i="19"/>
  <c r="E83" i="19"/>
  <c r="I61" i="19"/>
  <c r="J77" i="19"/>
  <c r="B65" i="19"/>
  <c r="K65" i="19" s="1"/>
  <c r="B72" i="19"/>
  <c r="K72" i="19" s="1"/>
  <c r="G65" i="19"/>
  <c r="B78" i="19"/>
  <c r="K78" i="19" s="1"/>
  <c r="E75" i="19"/>
  <c r="G79" i="19"/>
  <c r="M70" i="19"/>
  <c r="E81" i="19"/>
  <c r="M62" i="19"/>
  <c r="B61" i="19"/>
  <c r="K61" i="19" s="1"/>
  <c r="F67" i="19"/>
  <c r="I79" i="19"/>
  <c r="M63" i="19"/>
  <c r="L67" i="19"/>
  <c r="G72" i="19"/>
  <c r="B71" i="19"/>
  <c r="K71" i="19" s="1"/>
  <c r="H71" i="19"/>
  <c r="S71" i="19" s="1"/>
  <c r="J79" i="19"/>
  <c r="B76" i="19"/>
  <c r="K76" i="19" s="1"/>
  <c r="C63" i="19"/>
  <c r="J62" i="19"/>
  <c r="G84" i="19"/>
  <c r="B66" i="19"/>
  <c r="K66" i="19" s="1"/>
  <c r="G63" i="19"/>
  <c r="R63" i="19" s="1"/>
  <c r="E82" i="19"/>
  <c r="G74" i="19"/>
  <c r="F63" i="19"/>
  <c r="F70" i="19"/>
  <c r="J72" i="19"/>
  <c r="J61" i="19"/>
  <c r="F62" i="19"/>
  <c r="B70" i="19"/>
  <c r="K70" i="19" s="1"/>
  <c r="H82" i="19"/>
  <c r="F82" i="19"/>
  <c r="G76" i="19"/>
  <c r="D61" i="19"/>
  <c r="F76" i="19"/>
  <c r="C80" i="19"/>
  <c r="F80" i="19"/>
  <c r="D62" i="19"/>
  <c r="H76" i="19"/>
  <c r="E61" i="19"/>
  <c r="I63" i="19"/>
  <c r="G64" i="19"/>
  <c r="B62" i="19"/>
  <c r="K62" i="19" s="1"/>
  <c r="J70" i="19"/>
  <c r="B80" i="19"/>
  <c r="K80" i="19" s="1"/>
  <c r="L69" i="19"/>
  <c r="J71" i="19"/>
  <c r="G80" i="19"/>
  <c r="R80" i="19" s="1"/>
  <c r="L70" i="19"/>
  <c r="L65" i="19"/>
  <c r="M80" i="19"/>
  <c r="H74" i="19"/>
  <c r="I65" i="19"/>
  <c r="E63" i="19"/>
  <c r="C64" i="19"/>
  <c r="J82" i="19"/>
  <c r="J64" i="19"/>
  <c r="J73" i="19"/>
  <c r="L76" i="19"/>
  <c r="G71" i="19"/>
  <c r="H77" i="19"/>
  <c r="D66" i="19"/>
  <c r="F71" i="19"/>
  <c r="X31" i="20"/>
  <c r="D81" i="19"/>
  <c r="L78" i="19"/>
  <c r="F65" i="19"/>
  <c r="G73" i="19"/>
  <c r="H73" i="19"/>
  <c r="S73" i="19" s="1"/>
  <c r="C81" i="19"/>
  <c r="J67" i="19"/>
  <c r="E79" i="19"/>
  <c r="D84" i="19"/>
  <c r="E62" i="19"/>
  <c r="F61" i="19"/>
  <c r="G70" i="19"/>
  <c r="L84" i="19"/>
  <c r="N84" i="19" s="1"/>
  <c r="P84" i="19" s="1"/>
  <c r="E72" i="19"/>
  <c r="C78" i="19"/>
  <c r="E64" i="19"/>
  <c r="M75" i="19"/>
  <c r="O75" i="19" s="1"/>
  <c r="Q75" i="19" s="1"/>
  <c r="D69" i="19"/>
  <c r="L71" i="19"/>
  <c r="E76" i="19"/>
  <c r="D77" i="19"/>
  <c r="I68" i="19"/>
  <c r="H75" i="19"/>
  <c r="C82" i="19"/>
  <c r="M69" i="19"/>
  <c r="O69" i="19" s="1"/>
  <c r="Q69" i="19" s="1"/>
  <c r="M66" i="19"/>
  <c r="L74" i="19"/>
  <c r="E68" i="19"/>
  <c r="M78" i="19"/>
  <c r="E73" i="19"/>
  <c r="M68" i="19"/>
  <c r="F78" i="19"/>
  <c r="B74" i="19"/>
  <c r="K74" i="19" s="1"/>
  <c r="I72" i="19"/>
  <c r="J68" i="19"/>
  <c r="L82" i="19"/>
  <c r="N82" i="19" s="1"/>
  <c r="P82" i="19" s="1"/>
  <c r="D65" i="19"/>
  <c r="F68" i="19"/>
  <c r="E84" i="19"/>
  <c r="E78" i="19"/>
  <c r="F73" i="19"/>
  <c r="H65" i="19"/>
  <c r="H80" i="19"/>
  <c r="B79" i="19"/>
  <c r="K79" i="19" s="1"/>
  <c r="M84" i="19"/>
  <c r="I73" i="19"/>
  <c r="C74" i="19"/>
  <c r="S74" i="19" s="1"/>
  <c r="C84" i="19"/>
  <c r="F64" i="19"/>
  <c r="M72" i="19"/>
  <c r="I67" i="19"/>
  <c r="D67" i="19"/>
  <c r="C62" i="19"/>
  <c r="I77" i="19"/>
  <c r="H81" i="19"/>
  <c r="H62" i="19"/>
  <c r="J75" i="19"/>
  <c r="J63" i="19"/>
  <c r="B63" i="19"/>
  <c r="K63" i="19" s="1"/>
  <c r="C61" i="19"/>
  <c r="D72" i="19"/>
  <c r="J76" i="19"/>
  <c r="M65" i="19"/>
  <c r="O65" i="19" s="1"/>
  <c r="Q65" i="19" s="1"/>
  <c r="D83" i="19"/>
  <c r="H64" i="19"/>
  <c r="H83" i="19"/>
  <c r="S83" i="19" s="1"/>
  <c r="T83" i="19" s="1"/>
  <c r="H78" i="19"/>
  <c r="S78" i="19" s="1"/>
  <c r="J65" i="19"/>
  <c r="E74" i="19"/>
  <c r="H67" i="19"/>
  <c r="H66" i="19"/>
  <c r="S66" i="19" s="1"/>
  <c r="I62" i="19"/>
  <c r="F84" i="19"/>
  <c r="H68" i="19"/>
  <c r="S68" i="19" s="1"/>
  <c r="B68" i="19"/>
  <c r="K68" i="19" s="1"/>
  <c r="F66" i="19"/>
  <c r="F69" i="19"/>
  <c r="B81" i="19"/>
  <c r="K81" i="19" s="1"/>
  <c r="U22" i="7"/>
  <c r="AN68" i="7"/>
  <c r="AR68" i="7"/>
  <c r="AJ68" i="7"/>
  <c r="AM68" i="7"/>
  <c r="AP68" i="7"/>
  <c r="AG68" i="7"/>
  <c r="AK68" i="7"/>
  <c r="AH68" i="7"/>
  <c r="AO68" i="7"/>
  <c r="AQ68" i="7"/>
  <c r="M594" i="7"/>
  <c r="J757" i="7"/>
  <c r="AM789" i="7"/>
  <c r="AR789" i="7"/>
  <c r="AJ789" i="7"/>
  <c r="AQ789" i="7"/>
  <c r="AH789" i="7"/>
  <c r="AK789" i="7"/>
  <c r="AG789" i="7"/>
  <c r="AP789" i="7"/>
  <c r="AO789" i="7"/>
  <c r="AN789" i="7"/>
  <c r="V757" i="7"/>
  <c r="O257" i="7"/>
  <c r="R652" i="7"/>
  <c r="V82" i="7"/>
  <c r="AG696" i="7"/>
  <c r="AH696" i="7"/>
  <c r="AJ696" i="7"/>
  <c r="AQ696" i="7"/>
  <c r="AP696" i="7"/>
  <c r="AK696" i="7"/>
  <c r="AO696" i="7"/>
  <c r="AN696" i="7"/>
  <c r="AM696" i="7"/>
  <c r="AR696" i="7"/>
  <c r="AQ172" i="7"/>
  <c r="AJ172" i="7"/>
  <c r="AN172" i="7"/>
  <c r="AM172" i="7"/>
  <c r="AP172" i="7"/>
  <c r="AG172" i="7"/>
  <c r="AO172" i="7"/>
  <c r="AK172" i="7"/>
  <c r="AR172" i="7"/>
  <c r="AH172" i="7"/>
  <c r="AM312" i="7"/>
  <c r="AN312" i="7"/>
  <c r="AH312" i="7"/>
  <c r="AJ312" i="7"/>
  <c r="AO312" i="7"/>
  <c r="AQ312" i="7"/>
  <c r="AR312" i="7"/>
  <c r="AG312" i="7"/>
  <c r="AP312" i="7"/>
  <c r="AK312" i="7"/>
  <c r="U454" i="7"/>
  <c r="AN798" i="7"/>
  <c r="AH798" i="7"/>
  <c r="AO798" i="7"/>
  <c r="AQ798" i="7"/>
  <c r="AG798" i="7"/>
  <c r="AR798" i="7"/>
  <c r="AP798" i="7"/>
  <c r="AJ798" i="7"/>
  <c r="AK798" i="7"/>
  <c r="AM798" i="7"/>
  <c r="R292" i="7"/>
  <c r="P792" i="7"/>
  <c r="W407" i="7"/>
  <c r="AM711" i="7"/>
  <c r="AN711" i="7"/>
  <c r="AP711" i="7"/>
  <c r="AK711" i="7"/>
  <c r="AI711" i="7"/>
  <c r="AG711" i="7"/>
  <c r="AS711" i="7"/>
  <c r="AO711" i="7"/>
  <c r="AT711" i="7"/>
  <c r="AJ711" i="7"/>
  <c r="AQ711" i="7"/>
  <c r="AH711" i="7"/>
  <c r="AR711" i="7"/>
  <c r="U617" i="7"/>
  <c r="AO306" i="7"/>
  <c r="AM306" i="7"/>
  <c r="AK306" i="7"/>
  <c r="AN306" i="7"/>
  <c r="AH306" i="7"/>
  <c r="AQ306" i="7"/>
  <c r="AP306" i="7"/>
  <c r="AJ306" i="7"/>
  <c r="AR306" i="7"/>
  <c r="AG306" i="7"/>
  <c r="AM634" i="7"/>
  <c r="AQ634" i="7"/>
  <c r="AP634" i="7"/>
  <c r="AR634" i="7"/>
  <c r="AO634" i="7"/>
  <c r="AJ634" i="7"/>
  <c r="AG634" i="7"/>
  <c r="AN634" i="7"/>
  <c r="AK634" i="7"/>
  <c r="AH634" i="7"/>
  <c r="J559" i="7"/>
  <c r="AJ159" i="7"/>
  <c r="AN159" i="7"/>
  <c r="AP159" i="7"/>
  <c r="AR159" i="7"/>
  <c r="AH159" i="7"/>
  <c r="AM159" i="7"/>
  <c r="AQ159" i="7"/>
  <c r="AK159" i="7"/>
  <c r="AG159" i="7"/>
  <c r="AO159" i="7"/>
  <c r="F232" i="7"/>
  <c r="G804" i="7"/>
  <c r="AM475" i="7"/>
  <c r="AI475" i="7"/>
  <c r="AR475" i="7"/>
  <c r="AJ475" i="7"/>
  <c r="AS475" i="7"/>
  <c r="AH475" i="7"/>
  <c r="AP475" i="7"/>
  <c r="AQ475" i="7"/>
  <c r="AN475" i="7"/>
  <c r="AG475" i="7"/>
  <c r="AO475" i="7"/>
  <c r="AK475" i="7"/>
  <c r="W152" i="7"/>
  <c r="X72" i="20"/>
  <c r="U232" i="7"/>
  <c r="X407" i="7"/>
  <c r="V419" i="7"/>
  <c r="AP113" i="7"/>
  <c r="AQ113" i="7"/>
  <c r="AM113" i="7"/>
  <c r="AJ113" i="7"/>
  <c r="AO113" i="7"/>
  <c r="AK113" i="7"/>
  <c r="AR113" i="7"/>
  <c r="AH113" i="7"/>
  <c r="AG113" i="7"/>
  <c r="AN113" i="7"/>
  <c r="P559" i="7"/>
  <c r="AM497" i="7"/>
  <c r="AJ497" i="7"/>
  <c r="AR497" i="7"/>
  <c r="AP497" i="7"/>
  <c r="AQ497" i="7"/>
  <c r="AK497" i="7"/>
  <c r="AH497" i="7"/>
  <c r="AN497" i="7"/>
  <c r="AG497" i="7"/>
  <c r="AO497" i="7"/>
  <c r="J512" i="7"/>
  <c r="N642" i="7"/>
  <c r="O372" i="7"/>
  <c r="T607" i="7"/>
  <c r="I432" i="7"/>
  <c r="AJ567" i="7"/>
  <c r="AM567" i="7"/>
  <c r="AP567" i="7"/>
  <c r="AG567" i="7"/>
  <c r="AK567" i="7"/>
  <c r="AH567" i="7"/>
  <c r="AR567" i="7"/>
  <c r="AQ567" i="7"/>
  <c r="AN567" i="7"/>
  <c r="AO567" i="7"/>
  <c r="AO145" i="7"/>
  <c r="AH145" i="7"/>
  <c r="AK145" i="7"/>
  <c r="AQ145" i="7"/>
  <c r="AG145" i="7"/>
  <c r="AM145" i="7"/>
  <c r="AP145" i="7"/>
  <c r="AR145" i="7"/>
  <c r="AN145" i="7"/>
  <c r="AJ145" i="7"/>
  <c r="AI145" i="7" s="1"/>
  <c r="AN426" i="7"/>
  <c r="AG426" i="7"/>
  <c r="AP426" i="7"/>
  <c r="AR426" i="7"/>
  <c r="AJ426" i="7"/>
  <c r="AM426" i="7"/>
  <c r="AQ426" i="7"/>
  <c r="AH426" i="7"/>
  <c r="AK426" i="7"/>
  <c r="AO426" i="7"/>
  <c r="AK56" i="7"/>
  <c r="AN56" i="7"/>
  <c r="AT56" i="7"/>
  <c r="AO56" i="7"/>
  <c r="AP56" i="7"/>
  <c r="AS56" i="7"/>
  <c r="AJ56" i="7"/>
  <c r="AQ56" i="7"/>
  <c r="AH56" i="7"/>
  <c r="AI56" i="7"/>
  <c r="AR56" i="7"/>
  <c r="AM56" i="7"/>
  <c r="AG56" i="7"/>
  <c r="G117" i="7"/>
  <c r="R197" i="7"/>
  <c r="AK609" i="7"/>
  <c r="AH609" i="7"/>
  <c r="AM609" i="7"/>
  <c r="AR609" i="7"/>
  <c r="AO609" i="7"/>
  <c r="AJ609" i="7"/>
  <c r="AG609" i="7"/>
  <c r="AP609" i="7"/>
  <c r="AN609" i="7"/>
  <c r="AQ609" i="7"/>
  <c r="F292" i="7"/>
  <c r="V117" i="7"/>
  <c r="W372" i="7"/>
  <c r="AJ166" i="7"/>
  <c r="AQ166" i="7"/>
  <c r="AH166" i="7"/>
  <c r="AG166" i="7"/>
  <c r="AK166" i="7"/>
  <c r="AP166" i="7"/>
  <c r="AM166" i="7"/>
  <c r="AN166" i="7"/>
  <c r="AO166" i="7"/>
  <c r="AR166" i="7"/>
  <c r="S314" i="7"/>
  <c r="M699" i="7"/>
  <c r="AR481" i="7"/>
  <c r="AO481" i="7"/>
  <c r="AK481" i="7"/>
  <c r="AP481" i="7"/>
  <c r="AM481" i="7"/>
  <c r="AN481" i="7"/>
  <c r="AJ481" i="7"/>
  <c r="AL481" i="7" s="1"/>
  <c r="AT481" i="7" s="1"/>
  <c r="AH481" i="7"/>
  <c r="AG481" i="7"/>
  <c r="AQ481" i="7"/>
  <c r="R489" i="7"/>
  <c r="R314" i="7"/>
  <c r="I629" i="7"/>
  <c r="AP417" i="7"/>
  <c r="AH417" i="7"/>
  <c r="AK417" i="7"/>
  <c r="AM417" i="7"/>
  <c r="AG417" i="7"/>
  <c r="AO417" i="7"/>
  <c r="AR417" i="7"/>
  <c r="AQ417" i="7"/>
  <c r="AN417" i="7"/>
  <c r="AJ417" i="7"/>
  <c r="T734" i="7"/>
  <c r="AH392" i="7"/>
  <c r="AP392" i="7"/>
  <c r="AM392" i="7"/>
  <c r="AJ392" i="7"/>
  <c r="AN392" i="7"/>
  <c r="AO392" i="7"/>
  <c r="AK392" i="7"/>
  <c r="AG392" i="7"/>
  <c r="AR392" i="7"/>
  <c r="AQ392" i="7"/>
  <c r="AO167" i="7"/>
  <c r="AK167" i="7"/>
  <c r="AH167" i="7"/>
  <c r="AP167" i="7"/>
  <c r="AJ167" i="7"/>
  <c r="AG167" i="7"/>
  <c r="AR167" i="7"/>
  <c r="AN167" i="7"/>
  <c r="AQ167" i="7"/>
  <c r="AM167" i="7"/>
  <c r="F34" i="7"/>
  <c r="X47" i="20"/>
  <c r="N792" i="7"/>
  <c r="AJ766" i="7"/>
  <c r="AQ766" i="7"/>
  <c r="AN766" i="7"/>
  <c r="AG766" i="7"/>
  <c r="AH766" i="7"/>
  <c r="AP766" i="7"/>
  <c r="AR766" i="7"/>
  <c r="AK766" i="7"/>
  <c r="AM766" i="7"/>
  <c r="AO766" i="7"/>
  <c r="O117" i="7"/>
  <c r="AP253" i="7"/>
  <c r="AG253" i="7"/>
  <c r="AN253" i="7"/>
  <c r="AH253" i="7"/>
  <c r="AQ253" i="7"/>
  <c r="AR253" i="7"/>
  <c r="AJ253" i="7"/>
  <c r="AM253" i="7"/>
  <c r="AK253" i="7"/>
  <c r="AO253" i="7"/>
  <c r="Q782" i="7"/>
  <c r="N677" i="7"/>
  <c r="R244" i="7"/>
  <c r="AO729" i="7"/>
  <c r="AQ729" i="7"/>
  <c r="AM729" i="7"/>
  <c r="AN729" i="7"/>
  <c r="AJ729" i="7"/>
  <c r="AH729" i="7"/>
  <c r="AG729" i="7"/>
  <c r="AP729" i="7"/>
  <c r="AK729" i="7"/>
  <c r="AI729" i="7" s="1"/>
  <c r="AR729" i="7"/>
  <c r="AJ277" i="7"/>
  <c r="AP277" i="7"/>
  <c r="AR277" i="7"/>
  <c r="AH277" i="7"/>
  <c r="AQ277" i="7"/>
  <c r="AK277" i="7"/>
  <c r="AM277" i="7"/>
  <c r="AG277" i="7"/>
  <c r="AN277" i="7"/>
  <c r="AO277" i="7"/>
  <c r="AN168" i="7"/>
  <c r="AH168" i="7"/>
  <c r="AM168" i="7"/>
  <c r="AO168" i="7"/>
  <c r="AR168" i="7"/>
  <c r="AG168" i="7"/>
  <c r="AK168" i="7"/>
  <c r="AP168" i="7"/>
  <c r="AQ168" i="7"/>
  <c r="AJ168" i="7"/>
  <c r="S327" i="7"/>
  <c r="G82" i="7"/>
  <c r="X817" i="7"/>
  <c r="N222" i="7"/>
  <c r="F747" i="7"/>
  <c r="P104" i="7"/>
  <c r="R442" i="7"/>
  <c r="X652" i="7"/>
  <c r="I69" i="7"/>
  <c r="F757" i="7"/>
  <c r="AJ238" i="7"/>
  <c r="AH238" i="7"/>
  <c r="AR238" i="7"/>
  <c r="AK238" i="7"/>
  <c r="AO238" i="7"/>
  <c r="AP238" i="7"/>
  <c r="AG238" i="7"/>
  <c r="AQ238" i="7"/>
  <c r="AM238" i="7"/>
  <c r="AN238" i="7"/>
  <c r="P747" i="7"/>
  <c r="N572" i="7"/>
  <c r="T92" i="7"/>
  <c r="G222" i="7"/>
  <c r="AN565" i="7"/>
  <c r="AM565" i="7"/>
  <c r="AP565" i="7"/>
  <c r="AR565" i="7"/>
  <c r="AH565" i="7"/>
  <c r="AO565" i="7"/>
  <c r="AK565" i="7"/>
  <c r="AJ565" i="7"/>
  <c r="AQ565" i="7"/>
  <c r="AG565" i="7"/>
  <c r="P594" i="7"/>
  <c r="S197" i="7"/>
  <c r="O712" i="7"/>
  <c r="W47" i="7"/>
  <c r="AH621" i="7"/>
  <c r="AN621" i="7"/>
  <c r="AO621" i="7"/>
  <c r="AG621" i="7"/>
  <c r="AM621" i="7"/>
  <c r="AJ621" i="7"/>
  <c r="AQ621" i="7"/>
  <c r="AK621" i="7"/>
  <c r="AP621" i="7"/>
  <c r="AR621" i="7"/>
  <c r="U187" i="7"/>
  <c r="F117" i="7"/>
  <c r="T384" i="7"/>
  <c r="I839" i="7"/>
  <c r="AH830" i="7"/>
  <c r="AN830" i="7"/>
  <c r="AJ830" i="7"/>
  <c r="AO830" i="7"/>
  <c r="AK830" i="7"/>
  <c r="AP830" i="7"/>
  <c r="AR830" i="7"/>
  <c r="AQ830" i="7"/>
  <c r="AG830" i="7"/>
  <c r="AM830" i="7"/>
  <c r="R642" i="7"/>
  <c r="AP555" i="7"/>
  <c r="AJ555" i="7"/>
  <c r="AO555" i="7"/>
  <c r="AH555" i="7"/>
  <c r="AR555" i="7"/>
  <c r="AN555" i="7"/>
  <c r="AQ555" i="7"/>
  <c r="AM555" i="7"/>
  <c r="AK555" i="7"/>
  <c r="AG555" i="7"/>
  <c r="P419" i="7"/>
  <c r="U209" i="7"/>
  <c r="X24" i="20"/>
  <c r="AK600" i="7"/>
  <c r="AG600" i="7"/>
  <c r="AP600" i="7"/>
  <c r="AH600" i="7"/>
  <c r="AJ600" i="7"/>
  <c r="AL600" i="7" s="1"/>
  <c r="AO600" i="7"/>
  <c r="AN600" i="7"/>
  <c r="AR600" i="7"/>
  <c r="AM600" i="7"/>
  <c r="AQ600" i="7"/>
  <c r="AR741" i="7"/>
  <c r="AO741" i="7"/>
  <c r="AG741" i="7"/>
  <c r="AH741" i="7"/>
  <c r="AN741" i="7"/>
  <c r="AJ741" i="7"/>
  <c r="AK741" i="7"/>
  <c r="AP741" i="7"/>
  <c r="AQ741" i="7"/>
  <c r="AM741" i="7"/>
  <c r="T302" i="7"/>
  <c r="X12" i="20"/>
  <c r="AJ708" i="7"/>
  <c r="AQ708" i="7"/>
  <c r="AP708" i="7"/>
  <c r="AK708" i="7"/>
  <c r="AH708" i="7"/>
  <c r="AO708" i="7"/>
  <c r="AG708" i="7"/>
  <c r="AM708" i="7"/>
  <c r="AN708" i="7"/>
  <c r="AR708" i="7"/>
  <c r="R817" i="7"/>
  <c r="AP97" i="7"/>
  <c r="AO97" i="7"/>
  <c r="AJ97" i="7"/>
  <c r="AR97" i="7"/>
  <c r="AM97" i="7"/>
  <c r="AG97" i="7"/>
  <c r="AK97" i="7"/>
  <c r="AQ97" i="7"/>
  <c r="AH97" i="7"/>
  <c r="AN97" i="7"/>
  <c r="V162" i="7"/>
  <c r="M559" i="7"/>
  <c r="R337" i="7"/>
  <c r="AO254" i="7"/>
  <c r="AN254" i="7"/>
  <c r="AQ254" i="7"/>
  <c r="AG254" i="7"/>
  <c r="AK254" i="7"/>
  <c r="AJ254" i="7"/>
  <c r="AM254" i="7"/>
  <c r="AH254" i="7"/>
  <c r="AR254" i="7"/>
  <c r="AP254" i="7"/>
  <c r="X722" i="7"/>
  <c r="AH657" i="7"/>
  <c r="AO657" i="7"/>
  <c r="AG657" i="7"/>
  <c r="AR657" i="7"/>
  <c r="AP657" i="7"/>
  <c r="AM657" i="7"/>
  <c r="AN657" i="7"/>
  <c r="AK657" i="7"/>
  <c r="AQ657" i="7"/>
  <c r="AJ657" i="7"/>
  <c r="AJ760" i="7"/>
  <c r="AN760" i="7"/>
  <c r="AO760" i="7"/>
  <c r="AH760" i="7"/>
  <c r="AR760" i="7"/>
  <c r="AP760" i="7"/>
  <c r="AK760" i="7"/>
  <c r="AQ760" i="7"/>
  <c r="AM760" i="7"/>
  <c r="AG760" i="7"/>
  <c r="P187" i="7"/>
  <c r="X12" i="7"/>
  <c r="AO370" i="7"/>
  <c r="AN370" i="7"/>
  <c r="AG370" i="7"/>
  <c r="AM370" i="7"/>
  <c r="AT370" i="7"/>
  <c r="AR370" i="7"/>
  <c r="AH370" i="7"/>
  <c r="AQ370" i="7"/>
  <c r="AP370" i="7"/>
  <c r="AJ370" i="7"/>
  <c r="AI370" i="7"/>
  <c r="AK370" i="7"/>
  <c r="R349" i="7"/>
  <c r="P677" i="7"/>
  <c r="AH431" i="7"/>
  <c r="AG431" i="7"/>
  <c r="AQ431" i="7"/>
  <c r="AN431" i="7"/>
  <c r="AO431" i="7"/>
  <c r="AP431" i="7"/>
  <c r="AK431" i="7"/>
  <c r="AS431" i="7"/>
  <c r="AI431" i="7"/>
  <c r="AR431" i="7"/>
  <c r="AJ431" i="7"/>
  <c r="AL431" i="7" s="1"/>
  <c r="AT431" i="7" s="1"/>
  <c r="AM431" i="7"/>
  <c r="M642" i="7"/>
  <c r="X397" i="7"/>
  <c r="I804" i="7"/>
  <c r="AG823" i="7"/>
  <c r="AH823" i="7"/>
  <c r="AM823" i="7"/>
  <c r="AJ823" i="7"/>
  <c r="AK823" i="7"/>
  <c r="AN823" i="7"/>
  <c r="AR823" i="7"/>
  <c r="AO823" i="7"/>
  <c r="AP823" i="7"/>
  <c r="AQ823" i="7"/>
  <c r="O314" i="7"/>
  <c r="M209" i="7"/>
  <c r="F572" i="7"/>
  <c r="X9" i="20"/>
  <c r="W747" i="7"/>
  <c r="AK695" i="7"/>
  <c r="AP695" i="7"/>
  <c r="AQ695" i="7"/>
  <c r="AH695" i="7"/>
  <c r="AG695" i="7"/>
  <c r="AM695" i="7"/>
  <c r="AN695" i="7"/>
  <c r="AR695" i="7"/>
  <c r="AO695" i="7"/>
  <c r="AJ695" i="7"/>
  <c r="AM91" i="7"/>
  <c r="AJ91" i="7"/>
  <c r="AP91" i="7"/>
  <c r="AG91" i="7"/>
  <c r="AK91" i="7"/>
  <c r="AS91" i="7"/>
  <c r="AI91" i="7"/>
  <c r="AO91" i="7"/>
  <c r="AN91" i="7"/>
  <c r="AH91" i="7"/>
  <c r="AR91" i="7"/>
  <c r="AQ91" i="7"/>
  <c r="AG576" i="7"/>
  <c r="AK576" i="7"/>
  <c r="AP576" i="7"/>
  <c r="AM576" i="7"/>
  <c r="AH576" i="7"/>
  <c r="AR576" i="7"/>
  <c r="AN576" i="7"/>
  <c r="AO576" i="7"/>
  <c r="AJ576" i="7"/>
  <c r="AQ576" i="7"/>
  <c r="F372" i="7"/>
  <c r="I362" i="7"/>
  <c r="I209" i="7"/>
  <c r="AM218" i="7"/>
  <c r="AK218" i="7"/>
  <c r="AJ218" i="7"/>
  <c r="AO218" i="7"/>
  <c r="AQ218" i="7"/>
  <c r="AH218" i="7"/>
  <c r="AG218" i="7"/>
  <c r="AN218" i="7"/>
  <c r="AP218" i="7"/>
  <c r="AR218" i="7"/>
  <c r="AN62" i="7"/>
  <c r="AG62" i="7"/>
  <c r="AM62" i="7"/>
  <c r="AO62" i="7"/>
  <c r="AK62" i="7"/>
  <c r="AQ62" i="7"/>
  <c r="AJ62" i="7"/>
  <c r="AP62" i="7"/>
  <c r="AR62" i="7"/>
  <c r="AH62" i="7"/>
  <c r="AN811" i="7"/>
  <c r="AH811" i="7"/>
  <c r="AQ811" i="7"/>
  <c r="AO811" i="7"/>
  <c r="AJ811" i="7"/>
  <c r="AK811" i="7"/>
  <c r="AP811" i="7"/>
  <c r="AG811" i="7"/>
  <c r="AR811" i="7"/>
  <c r="AM811" i="7"/>
  <c r="P629" i="7"/>
  <c r="O104" i="7"/>
  <c r="W302" i="7"/>
  <c r="AQ61" i="7"/>
  <c r="AJ61" i="7"/>
  <c r="AI61" i="7" s="1"/>
  <c r="AN61" i="7"/>
  <c r="AR61" i="7"/>
  <c r="AH61" i="7"/>
  <c r="AP61" i="7"/>
  <c r="AK61" i="7"/>
  <c r="AG61" i="7"/>
  <c r="AM61" i="7"/>
  <c r="AO61" i="7"/>
  <c r="X57" i="7"/>
  <c r="V454" i="7"/>
  <c r="G664" i="7"/>
  <c r="X22" i="20"/>
  <c r="G524" i="7"/>
  <c r="AJ137" i="7"/>
  <c r="AO137" i="7"/>
  <c r="AM137" i="7"/>
  <c r="AP137" i="7"/>
  <c r="AN137" i="7"/>
  <c r="AK137" i="7"/>
  <c r="AH137" i="7"/>
  <c r="AR137" i="7"/>
  <c r="AG137" i="7"/>
  <c r="AQ137" i="7"/>
  <c r="AK375" i="7"/>
  <c r="AR375" i="7"/>
  <c r="AM375" i="7"/>
  <c r="AP375" i="7"/>
  <c r="AG375" i="7"/>
  <c r="AN375" i="7"/>
  <c r="AO375" i="7"/>
  <c r="AQ375" i="7"/>
  <c r="AJ375" i="7"/>
  <c r="AL375" i="7" s="1"/>
  <c r="AS375" i="7" s="1"/>
  <c r="AH375" i="7"/>
  <c r="AO333" i="7"/>
  <c r="AG333" i="7"/>
  <c r="AN333" i="7"/>
  <c r="AJ333" i="7"/>
  <c r="AK333" i="7"/>
  <c r="AQ333" i="7"/>
  <c r="AP333" i="7"/>
  <c r="AH333" i="7"/>
  <c r="AR333" i="7"/>
  <c r="AM333" i="7"/>
  <c r="O209" i="7"/>
  <c r="V839" i="7"/>
  <c r="F257" i="7"/>
  <c r="AP764" i="7"/>
  <c r="AO764" i="7"/>
  <c r="AJ764" i="7"/>
  <c r="AH764" i="7"/>
  <c r="AR764" i="7"/>
  <c r="AK764" i="7"/>
  <c r="AL764" i="7" s="1"/>
  <c r="AQ764" i="7"/>
  <c r="AG764" i="7"/>
  <c r="AM764" i="7"/>
  <c r="AN764" i="7"/>
  <c r="AK639" i="7"/>
  <c r="AN639" i="7"/>
  <c r="AO639" i="7"/>
  <c r="AG639" i="7"/>
  <c r="AQ639" i="7"/>
  <c r="AP639" i="7"/>
  <c r="AJ639" i="7"/>
  <c r="AM639" i="7"/>
  <c r="AH639" i="7"/>
  <c r="AR639" i="7"/>
  <c r="V267" i="7"/>
  <c r="Q607" i="7"/>
  <c r="AQ517" i="7"/>
  <c r="AG517" i="7"/>
  <c r="AM517" i="7"/>
  <c r="AR517" i="7"/>
  <c r="AP517" i="7"/>
  <c r="AN517" i="7"/>
  <c r="AH517" i="7"/>
  <c r="AO517" i="7"/>
  <c r="AJ517" i="7"/>
  <c r="AK517" i="7"/>
  <c r="F127" i="7"/>
  <c r="AG744" i="7"/>
  <c r="AO744" i="7"/>
  <c r="AJ744" i="7"/>
  <c r="AM744" i="7"/>
  <c r="AN744" i="7"/>
  <c r="AK744" i="7"/>
  <c r="AR744" i="7"/>
  <c r="AQ744" i="7"/>
  <c r="AP744" i="7"/>
  <c r="AH744" i="7"/>
  <c r="U279" i="7"/>
  <c r="AP207" i="7"/>
  <c r="AK207" i="7"/>
  <c r="AO207" i="7"/>
  <c r="AG207" i="7"/>
  <c r="AR207" i="7"/>
  <c r="AQ207" i="7"/>
  <c r="AN207" i="7"/>
  <c r="AM207" i="7"/>
  <c r="AJ207" i="7"/>
  <c r="AH207" i="7"/>
  <c r="O127" i="7"/>
  <c r="O92" i="7"/>
  <c r="X44" i="20"/>
  <c r="AN347" i="7"/>
  <c r="AK347" i="7"/>
  <c r="AH347" i="7"/>
  <c r="AM347" i="7"/>
  <c r="AQ347" i="7"/>
  <c r="AP347" i="7"/>
  <c r="AG347" i="7"/>
  <c r="AJ347" i="7"/>
  <c r="AR347" i="7"/>
  <c r="AO347" i="7"/>
  <c r="F419" i="7"/>
  <c r="P827" i="7"/>
  <c r="O162" i="7"/>
  <c r="W82" i="7"/>
  <c r="Q362" i="7"/>
  <c r="X267" i="7"/>
  <c r="P642" i="7"/>
  <c r="P82" i="7"/>
  <c r="AK10" i="7"/>
  <c r="AS10" i="7"/>
  <c r="AM10" i="7"/>
  <c r="AN10" i="7"/>
  <c r="AQ10" i="7"/>
  <c r="AI10" i="7"/>
  <c r="AP10" i="7"/>
  <c r="AJ10" i="7"/>
  <c r="AO10" i="7"/>
  <c r="AH10" i="7"/>
  <c r="AR10" i="7"/>
  <c r="AG10" i="7"/>
  <c r="AR356" i="7"/>
  <c r="AN356" i="7"/>
  <c r="AH356" i="7"/>
  <c r="AO356" i="7"/>
  <c r="AJ356" i="7"/>
  <c r="AQ356" i="7"/>
  <c r="AG356" i="7"/>
  <c r="AM356" i="7"/>
  <c r="AK356" i="7"/>
  <c r="AP356" i="7"/>
  <c r="X104" i="7"/>
  <c r="P432" i="7"/>
  <c r="W559" i="7"/>
  <c r="G197" i="7"/>
  <c r="AM446" i="7"/>
  <c r="AK446" i="7"/>
  <c r="AJ446" i="7"/>
  <c r="AL446" i="7" s="1"/>
  <c r="AN446" i="7"/>
  <c r="AP446" i="7"/>
  <c r="AG446" i="7"/>
  <c r="AH446" i="7"/>
  <c r="AR446" i="7"/>
  <c r="AO446" i="7"/>
  <c r="AQ446" i="7"/>
  <c r="M419" i="7"/>
  <c r="Q524" i="7"/>
  <c r="AG466" i="7"/>
  <c r="AI466" i="7"/>
  <c r="AJ466" i="7"/>
  <c r="AM466" i="7"/>
  <c r="AN466" i="7"/>
  <c r="AO466" i="7"/>
  <c r="AQ466" i="7"/>
  <c r="AK466" i="7"/>
  <c r="AR466" i="7"/>
  <c r="AH466" i="7"/>
  <c r="AP466" i="7"/>
  <c r="AS466" i="7"/>
  <c r="S34" i="7"/>
  <c r="G152" i="7"/>
  <c r="AG193" i="7"/>
  <c r="AP193" i="7"/>
  <c r="AQ193" i="7"/>
  <c r="AM193" i="7"/>
  <c r="AO193" i="7"/>
  <c r="AJ193" i="7"/>
  <c r="AH193" i="7"/>
  <c r="AN193" i="7"/>
  <c r="AR193" i="7"/>
  <c r="AK193" i="7"/>
  <c r="AI193" i="7" s="1"/>
  <c r="AR670" i="7"/>
  <c r="AN670" i="7"/>
  <c r="AJ670" i="7"/>
  <c r="AH670" i="7"/>
  <c r="AM670" i="7"/>
  <c r="AO670" i="7"/>
  <c r="AG670" i="7"/>
  <c r="AK670" i="7"/>
  <c r="AP670" i="7"/>
  <c r="AQ670" i="7"/>
  <c r="I489" i="7"/>
  <c r="AQ731" i="7"/>
  <c r="AG731" i="7"/>
  <c r="AK731" i="7"/>
  <c r="AR731" i="7"/>
  <c r="AO731" i="7"/>
  <c r="AN731" i="7"/>
  <c r="AP731" i="7"/>
  <c r="AJ731" i="7"/>
  <c r="AM731" i="7"/>
  <c r="AH731" i="7"/>
  <c r="I222" i="7"/>
  <c r="AK614" i="7"/>
  <c r="AQ614" i="7"/>
  <c r="AO614" i="7"/>
  <c r="AG614" i="7"/>
  <c r="AM614" i="7"/>
  <c r="AJ614" i="7"/>
  <c r="AN614" i="7"/>
  <c r="AH614" i="7"/>
  <c r="AP614" i="7"/>
  <c r="AR614" i="7"/>
  <c r="F222" i="7"/>
  <c r="J722" i="7"/>
  <c r="J22" i="7"/>
  <c r="R152" i="7"/>
  <c r="AR726" i="7"/>
  <c r="AQ726" i="7"/>
  <c r="AG726" i="7"/>
  <c r="AJ726" i="7"/>
  <c r="AH726" i="7"/>
  <c r="AO726" i="7"/>
  <c r="AK726" i="7"/>
  <c r="AM726" i="7"/>
  <c r="AN726" i="7"/>
  <c r="AP726" i="7"/>
  <c r="I117" i="7"/>
  <c r="N197" i="7"/>
  <c r="S279" i="7"/>
  <c r="S82" i="7"/>
  <c r="AO321" i="7"/>
  <c r="AR321" i="7"/>
  <c r="AK321" i="7"/>
  <c r="AM321" i="7"/>
  <c r="AQ321" i="7"/>
  <c r="AJ321" i="7"/>
  <c r="AG321" i="7"/>
  <c r="AP321" i="7"/>
  <c r="AN321" i="7"/>
  <c r="AH321" i="7"/>
  <c r="AP269" i="7"/>
  <c r="AG269" i="7"/>
  <c r="AO269" i="7"/>
  <c r="AH269" i="7"/>
  <c r="AK269" i="7"/>
  <c r="AI269" i="7" s="1"/>
  <c r="AR269" i="7"/>
  <c r="AQ269" i="7"/>
  <c r="AN269" i="7"/>
  <c r="AM269" i="7"/>
  <c r="AJ269" i="7"/>
  <c r="AJ319" i="7"/>
  <c r="AM319" i="7"/>
  <c r="AP319" i="7"/>
  <c r="AH319" i="7"/>
  <c r="AO319" i="7"/>
  <c r="AR319" i="7"/>
  <c r="AK319" i="7"/>
  <c r="AI319" i="7" s="1"/>
  <c r="AN319" i="7"/>
  <c r="AQ319" i="7"/>
  <c r="AG319" i="7"/>
  <c r="T222" i="7"/>
  <c r="AT325" i="7"/>
  <c r="AM325" i="7"/>
  <c r="AQ325" i="7"/>
  <c r="AR325" i="7"/>
  <c r="AN325" i="7"/>
  <c r="AI325" i="7"/>
  <c r="AG325" i="7"/>
  <c r="AP325" i="7"/>
  <c r="AJ325" i="7"/>
  <c r="AK325" i="7"/>
  <c r="AH325" i="7"/>
  <c r="AO325" i="7"/>
  <c r="AN52" i="7"/>
  <c r="AG52" i="7"/>
  <c r="AH52" i="7"/>
  <c r="AR52" i="7"/>
  <c r="AJ52" i="7"/>
  <c r="AQ52" i="7"/>
  <c r="AP52" i="7"/>
  <c r="AO52" i="7"/>
  <c r="AK52" i="7"/>
  <c r="AL52" i="7" s="1"/>
  <c r="AT52" i="7" s="1"/>
  <c r="AM52" i="7"/>
  <c r="Q442" i="7"/>
  <c r="AK507" i="7"/>
  <c r="AH507" i="7"/>
  <c r="AP507" i="7"/>
  <c r="AN507" i="7"/>
  <c r="AQ507" i="7"/>
  <c r="AM507" i="7"/>
  <c r="AO507" i="7"/>
  <c r="AJ507" i="7"/>
  <c r="AR507" i="7"/>
  <c r="AG507" i="7"/>
  <c r="S244" i="7"/>
  <c r="AO121" i="7"/>
  <c r="AJ121" i="7"/>
  <c r="AL121" i="7" s="1"/>
  <c r="AK121" i="7"/>
  <c r="AR121" i="7"/>
  <c r="AP121" i="7"/>
  <c r="AQ121" i="7"/>
  <c r="AH121" i="7"/>
  <c r="AN121" i="7"/>
  <c r="AG121" i="7"/>
  <c r="AM121" i="7"/>
  <c r="R162" i="7"/>
  <c r="F642" i="7"/>
  <c r="I712" i="7"/>
  <c r="G267" i="7"/>
  <c r="T642" i="7"/>
  <c r="V222" i="7"/>
  <c r="Q327" i="7"/>
  <c r="O699" i="7"/>
  <c r="J839" i="7"/>
  <c r="X594" i="7"/>
  <c r="S209" i="7"/>
  <c r="W232" i="7"/>
  <c r="AR45" i="7"/>
  <c r="AJ45" i="7"/>
  <c r="AG45" i="7"/>
  <c r="AI45" i="7"/>
  <c r="AS45" i="7"/>
  <c r="AK45" i="7"/>
  <c r="AO45" i="7"/>
  <c r="AM45" i="7"/>
  <c r="AT45" i="7"/>
  <c r="AQ45" i="7"/>
  <c r="AH45" i="7"/>
  <c r="AN45" i="7"/>
  <c r="AP45" i="7"/>
  <c r="V629" i="7"/>
  <c r="V607" i="7"/>
  <c r="AH203" i="7"/>
  <c r="AR203" i="7"/>
  <c r="AJ203" i="7"/>
  <c r="AK203" i="7"/>
  <c r="AN203" i="7"/>
  <c r="AP203" i="7"/>
  <c r="AQ203" i="7"/>
  <c r="AO203" i="7"/>
  <c r="AG203" i="7"/>
  <c r="AM203" i="7"/>
  <c r="AM221" i="7"/>
  <c r="AJ221" i="7"/>
  <c r="AI221" i="7"/>
  <c r="AQ221" i="7"/>
  <c r="AP221" i="7"/>
  <c r="AK221" i="7"/>
  <c r="AO221" i="7"/>
  <c r="AH221" i="7"/>
  <c r="AN221" i="7"/>
  <c r="AS221" i="7"/>
  <c r="AT221" i="7"/>
  <c r="AG221" i="7"/>
  <c r="AR221" i="7"/>
  <c r="AJ235" i="7"/>
  <c r="AP235" i="7"/>
  <c r="AQ235" i="7"/>
  <c r="AM235" i="7"/>
  <c r="AR235" i="7"/>
  <c r="AG235" i="7"/>
  <c r="AH235" i="7"/>
  <c r="AK235" i="7"/>
  <c r="AO235" i="7"/>
  <c r="AN235" i="7"/>
  <c r="J104" i="7"/>
  <c r="X11" i="20"/>
  <c r="X187" i="7"/>
  <c r="U162" i="7"/>
  <c r="AK662" i="7"/>
  <c r="AQ662" i="7"/>
  <c r="AP662" i="7"/>
  <c r="AR662" i="7"/>
  <c r="AG662" i="7"/>
  <c r="AM662" i="7"/>
  <c r="AH662" i="7"/>
  <c r="AN662" i="7"/>
  <c r="AJ662" i="7"/>
  <c r="AL662" i="7" s="1"/>
  <c r="AS662" i="7" s="1"/>
  <c r="AO662" i="7"/>
  <c r="X302" i="7"/>
  <c r="Q104" i="7"/>
  <c r="U419" i="7"/>
  <c r="AR812" i="7"/>
  <c r="AQ812" i="7"/>
  <c r="AN812" i="7"/>
  <c r="AG812" i="7"/>
  <c r="AK812" i="7"/>
  <c r="AO812" i="7"/>
  <c r="AP812" i="7"/>
  <c r="AJ812" i="7"/>
  <c r="AH812" i="7"/>
  <c r="AM812" i="7"/>
  <c r="F442" i="7"/>
  <c r="G652" i="7"/>
  <c r="AP6" i="7"/>
  <c r="AM6" i="7"/>
  <c r="AG6" i="7"/>
  <c r="AR6" i="7"/>
  <c r="AQ6" i="7"/>
  <c r="AK6" i="7"/>
  <c r="AN6" i="7"/>
  <c r="AH6" i="7"/>
  <c r="AJ6" i="7"/>
  <c r="AO6" i="7"/>
  <c r="N769" i="7"/>
  <c r="T652" i="7"/>
  <c r="X314" i="7"/>
  <c r="W722" i="7"/>
  <c r="AP369" i="7"/>
  <c r="AG369" i="7"/>
  <c r="AM369" i="7"/>
  <c r="AQ369" i="7"/>
  <c r="AH369" i="7"/>
  <c r="AK369" i="7"/>
  <c r="AO369" i="7"/>
  <c r="AN369" i="7"/>
  <c r="AR369" i="7"/>
  <c r="AJ369" i="7"/>
  <c r="Q372" i="7"/>
  <c r="X26" i="20"/>
  <c r="AJ101" i="7"/>
  <c r="AR101" i="7"/>
  <c r="AQ101" i="7"/>
  <c r="AG101" i="7"/>
  <c r="AN101" i="7"/>
  <c r="AO101" i="7"/>
  <c r="AM101" i="7"/>
  <c r="AH101" i="7"/>
  <c r="AP101" i="7"/>
  <c r="AK101" i="7"/>
  <c r="X25" i="20"/>
  <c r="AJ716" i="7"/>
  <c r="AH716" i="7"/>
  <c r="AG716" i="7"/>
  <c r="AK716" i="7"/>
  <c r="AM716" i="7"/>
  <c r="AO716" i="7"/>
  <c r="AQ716" i="7"/>
  <c r="AN716" i="7"/>
  <c r="AP716" i="7"/>
  <c r="AR716" i="7"/>
  <c r="N687" i="7"/>
  <c r="AR445" i="7"/>
  <c r="AO445" i="7"/>
  <c r="AK445" i="7"/>
  <c r="AL445" i="7" s="1"/>
  <c r="AN445" i="7"/>
  <c r="AM445" i="7"/>
  <c r="AQ445" i="7"/>
  <c r="AP445" i="7"/>
  <c r="AJ445" i="7"/>
  <c r="AH445" i="7"/>
  <c r="AG445" i="7"/>
  <c r="AT720" i="7"/>
  <c r="AM720" i="7"/>
  <c r="AK720" i="7"/>
  <c r="AJ720" i="7"/>
  <c r="AS720" i="7"/>
  <c r="AP720" i="7"/>
  <c r="AH720" i="7"/>
  <c r="AO720" i="7"/>
  <c r="AQ720" i="7"/>
  <c r="AR720" i="7"/>
  <c r="AG720" i="7"/>
  <c r="AN720" i="7"/>
  <c r="AI720" i="7"/>
  <c r="J537" i="7"/>
  <c r="I734" i="7"/>
  <c r="X20" i="20"/>
  <c r="W582" i="7"/>
  <c r="R747" i="7"/>
  <c r="AO78" i="7"/>
  <c r="AR78" i="7"/>
  <c r="AJ78" i="7"/>
  <c r="AP78" i="7"/>
  <c r="AG78" i="7"/>
  <c r="AQ78" i="7"/>
  <c r="AM78" i="7"/>
  <c r="AN78" i="7"/>
  <c r="AK78" i="7"/>
  <c r="AH78" i="7"/>
  <c r="W699" i="7"/>
  <c r="M397" i="7"/>
  <c r="S594" i="7"/>
  <c r="X38" i="20"/>
  <c r="O397" i="7"/>
  <c r="AO371" i="7"/>
  <c r="AK371" i="7"/>
  <c r="AN371" i="7"/>
  <c r="AM371" i="7"/>
  <c r="AQ371" i="7"/>
  <c r="AR371" i="7"/>
  <c r="AP371" i="7"/>
  <c r="AS371" i="7"/>
  <c r="AJ371" i="7"/>
  <c r="AI371" i="7"/>
  <c r="AH371" i="7"/>
  <c r="AG371" i="7"/>
  <c r="G442" i="7"/>
  <c r="U757" i="7"/>
  <c r="J524" i="7"/>
  <c r="AK171" i="7"/>
  <c r="AJ171" i="7"/>
  <c r="AO171" i="7"/>
  <c r="AG171" i="7"/>
  <c r="AM171" i="7"/>
  <c r="AH171" i="7"/>
  <c r="AQ171" i="7"/>
  <c r="AR171" i="7"/>
  <c r="AN171" i="7"/>
  <c r="AP171" i="7"/>
  <c r="V407" i="7"/>
  <c r="AR148" i="7"/>
  <c r="AJ148" i="7"/>
  <c r="AK148" i="7"/>
  <c r="AM148" i="7"/>
  <c r="AN148" i="7"/>
  <c r="AO148" i="7"/>
  <c r="AQ148" i="7"/>
  <c r="AH148" i="7"/>
  <c r="AG148" i="7"/>
  <c r="AP148" i="7"/>
  <c r="AG464" i="7"/>
  <c r="AQ464" i="7"/>
  <c r="AN464" i="7"/>
  <c r="AM464" i="7"/>
  <c r="AO464" i="7"/>
  <c r="AR464" i="7"/>
  <c r="AJ464" i="7"/>
  <c r="AH464" i="7"/>
  <c r="AK464" i="7"/>
  <c r="AP464" i="7"/>
  <c r="Q489" i="7"/>
  <c r="V127" i="7"/>
  <c r="O82" i="7"/>
  <c r="AG331" i="7"/>
  <c r="AO331" i="7"/>
  <c r="AJ331" i="7"/>
  <c r="AI331" i="7" s="1"/>
  <c r="AP331" i="7"/>
  <c r="AK331" i="7"/>
  <c r="AQ331" i="7"/>
  <c r="AR331" i="7"/>
  <c r="AH331" i="7"/>
  <c r="AM331" i="7"/>
  <c r="AN331" i="7"/>
  <c r="Q232" i="7"/>
  <c r="W139" i="7"/>
  <c r="S419" i="7"/>
  <c r="AG50" i="7"/>
  <c r="AK50" i="7"/>
  <c r="AO50" i="7"/>
  <c r="AP50" i="7"/>
  <c r="AM50" i="7"/>
  <c r="AH50" i="7"/>
  <c r="AR50" i="7"/>
  <c r="AN50" i="7"/>
  <c r="AQ50" i="7"/>
  <c r="AJ50" i="7"/>
  <c r="AL50" i="7" s="1"/>
  <c r="AT126" i="7"/>
  <c r="AG126" i="7"/>
  <c r="AH126" i="7"/>
  <c r="AR126" i="7"/>
  <c r="AJ126" i="7"/>
  <c r="AO126" i="7"/>
  <c r="AN126" i="7"/>
  <c r="AM126" i="7"/>
  <c r="AQ126" i="7"/>
  <c r="AK126" i="7"/>
  <c r="AP126" i="7"/>
  <c r="AI126" i="7"/>
  <c r="Q82" i="7"/>
  <c r="AM271" i="7"/>
  <c r="AQ271" i="7"/>
  <c r="AG271" i="7"/>
  <c r="AJ271" i="7"/>
  <c r="AK271" i="7"/>
  <c r="AR271" i="7"/>
  <c r="AN271" i="7"/>
  <c r="AO271" i="7"/>
  <c r="AP271" i="7"/>
  <c r="AH271" i="7"/>
  <c r="W174" i="7"/>
  <c r="AQ640" i="7"/>
  <c r="AI640" i="7"/>
  <c r="AM640" i="7"/>
  <c r="AN640" i="7"/>
  <c r="AG640" i="7"/>
  <c r="AR640" i="7"/>
  <c r="AK640" i="7"/>
  <c r="AH640" i="7"/>
  <c r="AO640" i="7"/>
  <c r="AJ640" i="7"/>
  <c r="AT640" i="7"/>
  <c r="AP640" i="7"/>
  <c r="AM746" i="7"/>
  <c r="AR746" i="7"/>
  <c r="AO746" i="7"/>
  <c r="AN746" i="7"/>
  <c r="AJ746" i="7"/>
  <c r="AP746" i="7"/>
  <c r="AK746" i="7"/>
  <c r="AQ746" i="7"/>
  <c r="AH746" i="7"/>
  <c r="AS746" i="7"/>
  <c r="AI746" i="7"/>
  <c r="AG746" i="7"/>
  <c r="AP693" i="7"/>
  <c r="AK693" i="7"/>
  <c r="AG693" i="7"/>
  <c r="AQ693" i="7"/>
  <c r="AN693" i="7"/>
  <c r="AJ693" i="7"/>
  <c r="AL693" i="7" s="1"/>
  <c r="AR693" i="7"/>
  <c r="AM693" i="7"/>
  <c r="AO693" i="7"/>
  <c r="AH693" i="7"/>
  <c r="AM66" i="7"/>
  <c r="AP66" i="7"/>
  <c r="AR66" i="7"/>
  <c r="AJ66" i="7"/>
  <c r="AG66" i="7"/>
  <c r="AH66" i="7"/>
  <c r="AN66" i="7"/>
  <c r="AQ66" i="7"/>
  <c r="AK66" i="7"/>
  <c r="AO66" i="7"/>
  <c r="AP219" i="7"/>
  <c r="AO219" i="7"/>
  <c r="AK219" i="7"/>
  <c r="AR219" i="7"/>
  <c r="AN219" i="7"/>
  <c r="AG219" i="7"/>
  <c r="AM219" i="7"/>
  <c r="AH219" i="7"/>
  <c r="AQ219" i="7"/>
  <c r="AJ219" i="7"/>
  <c r="AN55" i="7"/>
  <c r="AK55" i="7"/>
  <c r="AP55" i="7"/>
  <c r="AS55" i="7"/>
  <c r="AI55" i="7"/>
  <c r="AT55" i="7"/>
  <c r="AJ55" i="7"/>
  <c r="AO55" i="7"/>
  <c r="AH55" i="7"/>
  <c r="AR55" i="7"/>
  <c r="AG55" i="7"/>
  <c r="AQ55" i="7"/>
  <c r="AM55" i="7"/>
  <c r="J594" i="7"/>
  <c r="X257" i="7"/>
  <c r="AH150" i="7"/>
  <c r="AN150" i="7"/>
  <c r="AM150" i="7"/>
  <c r="AK150" i="7"/>
  <c r="AP150" i="7"/>
  <c r="AR150" i="7"/>
  <c r="AQ150" i="7"/>
  <c r="AJ150" i="7"/>
  <c r="AL150" i="7" s="1"/>
  <c r="AT150" i="7" s="1"/>
  <c r="AS150" i="7"/>
  <c r="AG150" i="7"/>
  <c r="AO150" i="7"/>
  <c r="AI150" i="7"/>
  <c r="R722" i="7"/>
  <c r="AP683" i="7"/>
  <c r="AM683" i="7"/>
  <c r="AJ683" i="7"/>
  <c r="AK683" i="7"/>
  <c r="AH683" i="7"/>
  <c r="AO683" i="7"/>
  <c r="AG683" i="7"/>
  <c r="AN683" i="7"/>
  <c r="AR683" i="7"/>
  <c r="AQ683" i="7"/>
  <c r="AN195" i="7"/>
  <c r="AM195" i="7"/>
  <c r="AG195" i="7"/>
  <c r="AO195" i="7"/>
  <c r="AJ195" i="7"/>
  <c r="AR195" i="7"/>
  <c r="AH195" i="7"/>
  <c r="AQ195" i="7"/>
  <c r="AK195" i="7"/>
  <c r="AS195" i="7"/>
  <c r="AI195" i="7"/>
  <c r="AP195" i="7"/>
  <c r="G677" i="7"/>
  <c r="AN332" i="7"/>
  <c r="AG332" i="7"/>
  <c r="AK332" i="7"/>
  <c r="AO332" i="7"/>
  <c r="AP332" i="7"/>
  <c r="AR332" i="7"/>
  <c r="AM332" i="7"/>
  <c r="AH332" i="7"/>
  <c r="AJ332" i="7"/>
  <c r="AQ332" i="7"/>
  <c r="AH110" i="7"/>
  <c r="AK110" i="7"/>
  <c r="AO110" i="7"/>
  <c r="AQ110" i="7"/>
  <c r="AG110" i="7"/>
  <c r="AM110" i="7"/>
  <c r="AP110" i="7"/>
  <c r="AJ110" i="7"/>
  <c r="AN110" i="7"/>
  <c r="AR110" i="7"/>
  <c r="G687" i="7"/>
  <c r="AK278" i="7"/>
  <c r="AO278" i="7"/>
  <c r="AP278" i="7"/>
  <c r="AH278" i="7"/>
  <c r="AN278" i="7"/>
  <c r="AQ278" i="7"/>
  <c r="AJ278" i="7"/>
  <c r="AM278" i="7"/>
  <c r="AR278" i="7"/>
  <c r="AG278" i="7"/>
  <c r="N327" i="7"/>
  <c r="X13" i="20"/>
  <c r="X117" i="7"/>
  <c r="AM785" i="7"/>
  <c r="AJ785" i="7"/>
  <c r="AO785" i="7"/>
  <c r="AQ785" i="7"/>
  <c r="AR785" i="7"/>
  <c r="AH785" i="7"/>
  <c r="AN785" i="7"/>
  <c r="AK785" i="7"/>
  <c r="AG785" i="7"/>
  <c r="AP785" i="7"/>
  <c r="W314" i="7"/>
  <c r="AJ799" i="7"/>
  <c r="AK799" i="7"/>
  <c r="AM799" i="7"/>
  <c r="AN799" i="7"/>
  <c r="AP799" i="7"/>
  <c r="AQ799" i="7"/>
  <c r="AO799" i="7"/>
  <c r="AH799" i="7"/>
  <c r="AR799" i="7"/>
  <c r="AG799" i="7"/>
  <c r="AN320" i="7"/>
  <c r="AK320" i="7"/>
  <c r="AR320" i="7"/>
  <c r="AH320" i="7"/>
  <c r="AM320" i="7"/>
  <c r="AG320" i="7"/>
  <c r="AQ320" i="7"/>
  <c r="AJ320" i="7"/>
  <c r="AO320" i="7"/>
  <c r="AP320" i="7"/>
  <c r="W384" i="7"/>
  <c r="AN109" i="7"/>
  <c r="AH109" i="7"/>
  <c r="AQ109" i="7"/>
  <c r="AO109" i="7"/>
  <c r="AM109" i="7"/>
  <c r="AG109" i="7"/>
  <c r="AR109" i="7"/>
  <c r="AP109" i="7"/>
  <c r="AK109" i="7"/>
  <c r="AJ109" i="7"/>
  <c r="V337" i="7"/>
  <c r="P537" i="7"/>
  <c r="V524" i="7"/>
  <c r="I617" i="7"/>
  <c r="AG364" i="7"/>
  <c r="AK364" i="7"/>
  <c r="AH364" i="7"/>
  <c r="AO364" i="7"/>
  <c r="AP364" i="7"/>
  <c r="AJ364" i="7"/>
  <c r="AL364" i="7" s="1"/>
  <c r="AS364" i="7" s="1"/>
  <c r="AR364" i="7"/>
  <c r="AN364" i="7"/>
  <c r="AQ364" i="7"/>
  <c r="AM364" i="7"/>
  <c r="AM788" i="7"/>
  <c r="AN788" i="7"/>
  <c r="AJ788" i="7"/>
  <c r="AO788" i="7"/>
  <c r="AP788" i="7"/>
  <c r="AK788" i="7"/>
  <c r="AR788" i="7"/>
  <c r="AH788" i="7"/>
  <c r="AG788" i="7"/>
  <c r="AQ788" i="7"/>
  <c r="AG721" i="7"/>
  <c r="AO721" i="7"/>
  <c r="AR721" i="7"/>
  <c r="AN721" i="7"/>
  <c r="AP721" i="7"/>
  <c r="AS721" i="7"/>
  <c r="AQ721" i="7"/>
  <c r="AT721" i="7"/>
  <c r="AM721" i="7"/>
  <c r="AJ721" i="7"/>
  <c r="AI721" i="7"/>
  <c r="AK721" i="7"/>
  <c r="AH721" i="7"/>
  <c r="N349" i="7"/>
  <c r="AO545" i="7"/>
  <c r="AN545" i="7"/>
  <c r="AH545" i="7"/>
  <c r="AG545" i="7"/>
  <c r="AT545" i="7"/>
  <c r="AR545" i="7"/>
  <c r="AK545" i="7"/>
  <c r="AI545" i="7" s="1"/>
  <c r="AM545" i="7"/>
  <c r="AJ545" i="7"/>
  <c r="AQ545" i="7"/>
  <c r="AP545" i="7"/>
  <c r="N537" i="7"/>
  <c r="Q687" i="7"/>
  <c r="T699" i="7"/>
  <c r="U117" i="7"/>
  <c r="J804" i="7"/>
  <c r="N362" i="7"/>
  <c r="W442" i="7"/>
  <c r="T432" i="7"/>
  <c r="S467" i="7"/>
  <c r="T292" i="7"/>
  <c r="AN539" i="7"/>
  <c r="AJ539" i="7"/>
  <c r="AO539" i="7"/>
  <c r="AQ539" i="7"/>
  <c r="AH539" i="7"/>
  <c r="AR539" i="7"/>
  <c r="AM539" i="7"/>
  <c r="AK539" i="7"/>
  <c r="AG539" i="7"/>
  <c r="AP539" i="7"/>
  <c r="X677" i="7"/>
  <c r="AN500" i="7"/>
  <c r="AH500" i="7"/>
  <c r="AQ500" i="7"/>
  <c r="AK500" i="7"/>
  <c r="AI500" i="7"/>
  <c r="AS500" i="7"/>
  <c r="AO500" i="7"/>
  <c r="AJ500" i="7"/>
  <c r="AL500" i="7" s="1"/>
  <c r="AT500" i="7" s="1"/>
  <c r="AR500" i="7"/>
  <c r="AM500" i="7"/>
  <c r="AP500" i="7"/>
  <c r="AG500" i="7"/>
  <c r="R502" i="7"/>
  <c r="J782" i="7"/>
  <c r="W524" i="7"/>
  <c r="P57" i="7"/>
  <c r="AG815" i="7"/>
  <c r="AR815" i="7"/>
  <c r="AP815" i="7"/>
  <c r="AQ815" i="7"/>
  <c r="AI815" i="7"/>
  <c r="AO815" i="7"/>
  <c r="AK815" i="7"/>
  <c r="AM815" i="7"/>
  <c r="AN815" i="7"/>
  <c r="AH815" i="7"/>
  <c r="AJ815" i="7"/>
  <c r="AL815" i="7" s="1"/>
  <c r="AS815" i="7" s="1"/>
  <c r="AT815" i="7"/>
  <c r="Q537" i="7"/>
  <c r="AM505" i="7"/>
  <c r="AP505" i="7"/>
  <c r="AG505" i="7"/>
  <c r="AN505" i="7"/>
  <c r="AR505" i="7"/>
  <c r="AO505" i="7"/>
  <c r="AK505" i="7"/>
  <c r="AH505" i="7"/>
  <c r="AJ505" i="7"/>
  <c r="AQ505" i="7"/>
  <c r="AR185" i="7"/>
  <c r="AK185" i="7"/>
  <c r="AH185" i="7"/>
  <c r="AQ185" i="7"/>
  <c r="AN185" i="7"/>
  <c r="AG185" i="7"/>
  <c r="AP185" i="7"/>
  <c r="AT185" i="7"/>
  <c r="AI185" i="7"/>
  <c r="AJ185" i="7"/>
  <c r="AL185" i="7" s="1"/>
  <c r="AS185" i="7" s="1"/>
  <c r="AO185" i="7"/>
  <c r="AM185" i="7"/>
  <c r="U839" i="7"/>
  <c r="AR743" i="7"/>
  <c r="AH743" i="7"/>
  <c r="AK743" i="7"/>
  <c r="AJ743" i="7"/>
  <c r="AP743" i="7"/>
  <c r="AO743" i="7"/>
  <c r="AM743" i="7"/>
  <c r="AG743" i="7"/>
  <c r="AQ743" i="7"/>
  <c r="AN743" i="7"/>
  <c r="T769" i="7"/>
  <c r="M747" i="7"/>
  <c r="AP775" i="7"/>
  <c r="AQ775" i="7"/>
  <c r="AJ775" i="7"/>
  <c r="AG775" i="7"/>
  <c r="AR775" i="7"/>
  <c r="AN775" i="7"/>
  <c r="AH775" i="7"/>
  <c r="AM775" i="7"/>
  <c r="AK775" i="7"/>
  <c r="AO775" i="7"/>
  <c r="S559" i="7"/>
  <c r="X607" i="7"/>
  <c r="AM450" i="7"/>
  <c r="AJ450" i="7"/>
  <c r="AK450" i="7"/>
  <c r="AR450" i="7"/>
  <c r="AG450" i="7"/>
  <c r="AO450" i="7"/>
  <c r="AP450" i="7"/>
  <c r="AQ450" i="7"/>
  <c r="AH450" i="7"/>
  <c r="AN450" i="7"/>
  <c r="I139" i="7"/>
  <c r="I699" i="7"/>
  <c r="O174" i="7"/>
  <c r="J407" i="7"/>
  <c r="AH580" i="7"/>
  <c r="AP580" i="7"/>
  <c r="AN580" i="7"/>
  <c r="AG580" i="7"/>
  <c r="AR580" i="7"/>
  <c r="AS580" i="7"/>
  <c r="AO580" i="7"/>
  <c r="AQ580" i="7"/>
  <c r="AK580" i="7"/>
  <c r="AJ580" i="7"/>
  <c r="AI580" i="7"/>
  <c r="AM580" i="7"/>
  <c r="O817" i="7"/>
  <c r="AP645" i="7"/>
  <c r="AJ645" i="7"/>
  <c r="AR645" i="7"/>
  <c r="AO645" i="7"/>
  <c r="AH645" i="7"/>
  <c r="AM645" i="7"/>
  <c r="AN645" i="7"/>
  <c r="AK645" i="7"/>
  <c r="AG645" i="7"/>
  <c r="AQ645" i="7"/>
  <c r="AK544" i="7"/>
  <c r="AJ544" i="7"/>
  <c r="AP544" i="7"/>
  <c r="AQ544" i="7"/>
  <c r="AN544" i="7"/>
  <c r="AO544" i="7"/>
  <c r="AG544" i="7"/>
  <c r="AM544" i="7"/>
  <c r="AH544" i="7"/>
  <c r="AR544" i="7"/>
  <c r="J384" i="7"/>
  <c r="U407" i="7"/>
  <c r="F139" i="7"/>
  <c r="X712" i="7"/>
  <c r="F209" i="7"/>
  <c r="AO601" i="7"/>
  <c r="AH601" i="7"/>
  <c r="AK601" i="7"/>
  <c r="AG601" i="7"/>
  <c r="AR601" i="7"/>
  <c r="AQ601" i="7"/>
  <c r="AN601" i="7"/>
  <c r="AJ601" i="7"/>
  <c r="AP601" i="7"/>
  <c r="AM601" i="7"/>
  <c r="Q314" i="7"/>
  <c r="AM778" i="7"/>
  <c r="AR778" i="7"/>
  <c r="AH778" i="7"/>
  <c r="AK778" i="7"/>
  <c r="AG778" i="7"/>
  <c r="AN778" i="7"/>
  <c r="AJ778" i="7"/>
  <c r="AQ778" i="7"/>
  <c r="AP778" i="7"/>
  <c r="AO778" i="7"/>
  <c r="F69" i="7"/>
  <c r="O677" i="7"/>
  <c r="V687" i="7"/>
  <c r="M232" i="7"/>
  <c r="AR206" i="7"/>
  <c r="AG206" i="7"/>
  <c r="AP206" i="7"/>
  <c r="AH206" i="7"/>
  <c r="AQ206" i="7"/>
  <c r="AK206" i="7"/>
  <c r="AN206" i="7"/>
  <c r="AJ206" i="7"/>
  <c r="AO206" i="7"/>
  <c r="AM206" i="7"/>
  <c r="AP579" i="7"/>
  <c r="AJ579" i="7"/>
  <c r="AH579" i="7"/>
  <c r="AK579" i="7"/>
  <c r="AQ579" i="7"/>
  <c r="AO579" i="7"/>
  <c r="AG579" i="7"/>
  <c r="AM579" i="7"/>
  <c r="AN579" i="7"/>
  <c r="AR579" i="7"/>
  <c r="J292" i="7"/>
  <c r="AM114" i="7"/>
  <c r="AH114" i="7"/>
  <c r="AR114" i="7"/>
  <c r="AN114" i="7"/>
  <c r="AO114" i="7"/>
  <c r="AK114" i="7"/>
  <c r="AP114" i="7"/>
  <c r="AG114" i="7"/>
  <c r="AQ114" i="7"/>
  <c r="AJ114" i="7"/>
  <c r="AQ88" i="7"/>
  <c r="AN88" i="7"/>
  <c r="AH88" i="7"/>
  <c r="AK88" i="7"/>
  <c r="AP88" i="7"/>
  <c r="AO88" i="7"/>
  <c r="AR88" i="7"/>
  <c r="AM88" i="7"/>
  <c r="AJ88" i="7"/>
  <c r="AG88" i="7"/>
  <c r="N699" i="7"/>
  <c r="P572" i="7"/>
  <c r="AK14" i="7"/>
  <c r="AO14" i="7"/>
  <c r="AP14" i="7"/>
  <c r="AM14" i="7"/>
  <c r="AH14" i="7"/>
  <c r="AQ14" i="7"/>
  <c r="AG14" i="7"/>
  <c r="AN14" i="7"/>
  <c r="AJ14" i="7"/>
  <c r="AR14" i="7"/>
  <c r="F349" i="7"/>
  <c r="W327" i="7"/>
  <c r="AH262" i="7"/>
  <c r="AQ262" i="7"/>
  <c r="AN262" i="7"/>
  <c r="AP262" i="7"/>
  <c r="AO262" i="7"/>
  <c r="AG262" i="7"/>
  <c r="AK262" i="7"/>
  <c r="AJ262" i="7"/>
  <c r="AR262" i="7"/>
  <c r="AM262" i="7"/>
  <c r="U432" i="7"/>
  <c r="F174" i="7"/>
  <c r="U57" i="7"/>
  <c r="F607" i="7"/>
  <c r="AG194" i="7"/>
  <c r="AQ194" i="7"/>
  <c r="AH194" i="7"/>
  <c r="AR194" i="7"/>
  <c r="AM194" i="7"/>
  <c r="AJ194" i="7"/>
  <c r="AP194" i="7"/>
  <c r="AO194" i="7"/>
  <c r="AN194" i="7"/>
  <c r="AK194" i="7"/>
  <c r="AO149" i="7"/>
  <c r="AJ149" i="7"/>
  <c r="AG149" i="7"/>
  <c r="AP149" i="7"/>
  <c r="AK149" i="7"/>
  <c r="AR149" i="7"/>
  <c r="AH149" i="7"/>
  <c r="AN149" i="7"/>
  <c r="AQ149" i="7"/>
  <c r="AM149" i="7"/>
  <c r="J699" i="7"/>
  <c r="AG655" i="7"/>
  <c r="AO655" i="7"/>
  <c r="AH655" i="7"/>
  <c r="AN655" i="7"/>
  <c r="AM655" i="7"/>
  <c r="AP655" i="7"/>
  <c r="AR655" i="7"/>
  <c r="AQ655" i="7"/>
  <c r="AK655" i="7"/>
  <c r="AJ655" i="7"/>
  <c r="AR125" i="7"/>
  <c r="AP125" i="7"/>
  <c r="AN125" i="7"/>
  <c r="AK125" i="7"/>
  <c r="AI125" i="7" s="1"/>
  <c r="AO125" i="7"/>
  <c r="AH125" i="7"/>
  <c r="AM125" i="7"/>
  <c r="AQ125" i="7"/>
  <c r="AJ125" i="7"/>
  <c r="AS125" i="7"/>
  <c r="AG125" i="7"/>
  <c r="AQ728" i="7"/>
  <c r="AM728" i="7"/>
  <c r="AH728" i="7"/>
  <c r="AR728" i="7"/>
  <c r="AO728" i="7"/>
  <c r="AJ728" i="7"/>
  <c r="AG728" i="7"/>
  <c r="AN728" i="7"/>
  <c r="AP728" i="7"/>
  <c r="AK728" i="7"/>
  <c r="AQ288" i="7"/>
  <c r="AJ288" i="7"/>
  <c r="AP288" i="7"/>
  <c r="AR288" i="7"/>
  <c r="AN288" i="7"/>
  <c r="AM288" i="7"/>
  <c r="AO288" i="7"/>
  <c r="AG288" i="7"/>
  <c r="AK288" i="7"/>
  <c r="AH288" i="7"/>
  <c r="AR134" i="7"/>
  <c r="AK134" i="7"/>
  <c r="AG134" i="7"/>
  <c r="AN134" i="7"/>
  <c r="AJ134" i="7"/>
  <c r="AM134" i="7"/>
  <c r="AQ134" i="7"/>
  <c r="AP134" i="7"/>
  <c r="AO134" i="7"/>
  <c r="AH134" i="7"/>
  <c r="AM733" i="7"/>
  <c r="AJ733" i="7"/>
  <c r="AO733" i="7"/>
  <c r="AQ733" i="7"/>
  <c r="AG733" i="7"/>
  <c r="AR733" i="7"/>
  <c r="AK733" i="7"/>
  <c r="AN733" i="7"/>
  <c r="AP733" i="7"/>
  <c r="AH733" i="7"/>
  <c r="AQ342" i="7"/>
  <c r="AM342" i="7"/>
  <c r="AR342" i="7"/>
  <c r="AO342" i="7"/>
  <c r="AP342" i="7"/>
  <c r="AJ342" i="7"/>
  <c r="AH342" i="7"/>
  <c r="AN342" i="7"/>
  <c r="AG342" i="7"/>
  <c r="AK342" i="7"/>
  <c r="X572" i="7"/>
  <c r="X617" i="7"/>
  <c r="Q139" i="7"/>
  <c r="AM661" i="7"/>
  <c r="AK661" i="7"/>
  <c r="AN661" i="7"/>
  <c r="AJ661" i="7"/>
  <c r="AG661" i="7"/>
  <c r="AR661" i="7"/>
  <c r="AQ661" i="7"/>
  <c r="AO661" i="7"/>
  <c r="AH661" i="7"/>
  <c r="AP661" i="7"/>
  <c r="AM604" i="7"/>
  <c r="AQ604" i="7"/>
  <c r="AH604" i="7"/>
  <c r="AG604" i="7"/>
  <c r="AO604" i="7"/>
  <c r="AR604" i="7"/>
  <c r="AJ604" i="7"/>
  <c r="AN604" i="7"/>
  <c r="AP604" i="7"/>
  <c r="AK604" i="7"/>
  <c r="T582" i="7"/>
  <c r="W127" i="7"/>
  <c r="X209" i="7"/>
  <c r="AM831" i="7"/>
  <c r="AH831" i="7"/>
  <c r="AO831" i="7"/>
  <c r="AK831" i="7"/>
  <c r="AJ831" i="7"/>
  <c r="AR831" i="7"/>
  <c r="AQ831" i="7"/>
  <c r="AP831" i="7"/>
  <c r="AG831" i="7"/>
  <c r="AN831" i="7"/>
  <c r="AM556" i="7"/>
  <c r="AQ556" i="7"/>
  <c r="AJ556" i="7"/>
  <c r="AG556" i="7"/>
  <c r="AN556" i="7"/>
  <c r="AR556" i="7"/>
  <c r="AO556" i="7"/>
  <c r="AH556" i="7"/>
  <c r="AP556" i="7"/>
  <c r="AK556" i="7"/>
  <c r="G28" i="36"/>
  <c r="AO531" i="7"/>
  <c r="AG531" i="7"/>
  <c r="AQ531" i="7"/>
  <c r="AN531" i="7"/>
  <c r="AR531" i="7"/>
  <c r="AK531" i="7"/>
  <c r="AJ531" i="7"/>
  <c r="AH531" i="7"/>
  <c r="AM531" i="7"/>
  <c r="AP531" i="7"/>
  <c r="AP399" i="7"/>
  <c r="AM399" i="7"/>
  <c r="AQ399" i="7"/>
  <c r="AN399" i="7"/>
  <c r="AJ399" i="7"/>
  <c r="AO399" i="7"/>
  <c r="AH399" i="7"/>
  <c r="AR399" i="7"/>
  <c r="AG399" i="7"/>
  <c r="AK399" i="7"/>
  <c r="J117" i="7"/>
  <c r="AM173" i="7"/>
  <c r="AN173" i="7"/>
  <c r="AJ173" i="7"/>
  <c r="AP173" i="7"/>
  <c r="AQ173" i="7"/>
  <c r="AO173" i="7"/>
  <c r="AH173" i="7"/>
  <c r="AR173" i="7"/>
  <c r="AK173" i="7"/>
  <c r="AG173" i="7"/>
  <c r="AH231" i="7"/>
  <c r="AR231" i="7"/>
  <c r="AN231" i="7"/>
  <c r="AP231" i="7"/>
  <c r="AI231" i="7"/>
  <c r="AG231" i="7"/>
  <c r="AJ231" i="7"/>
  <c r="AK231" i="7"/>
  <c r="AO231" i="7"/>
  <c r="AQ231" i="7"/>
  <c r="AT231" i="7"/>
  <c r="AM231" i="7"/>
  <c r="AP5" i="7"/>
  <c r="AR5" i="7"/>
  <c r="AQ5" i="7"/>
  <c r="AO5" i="7"/>
  <c r="AG5" i="7"/>
  <c r="AN5" i="7"/>
  <c r="AJ5" i="7"/>
  <c r="AH5" i="7"/>
  <c r="AM5" i="7"/>
  <c r="AK5" i="7"/>
  <c r="AS710" i="7"/>
  <c r="AG710" i="7"/>
  <c r="AR710" i="7"/>
  <c r="AM710" i="7"/>
  <c r="AK710" i="7"/>
  <c r="AI710" i="7"/>
  <c r="AH710" i="7"/>
  <c r="AP710" i="7"/>
  <c r="AQ710" i="7"/>
  <c r="AN710" i="7"/>
  <c r="AJ710" i="7"/>
  <c r="AO710" i="7"/>
  <c r="J174" i="7"/>
  <c r="F712" i="7"/>
  <c r="N607" i="7"/>
  <c r="AR753" i="7"/>
  <c r="AO753" i="7"/>
  <c r="AH753" i="7"/>
  <c r="AM753" i="7"/>
  <c r="AK753" i="7"/>
  <c r="AJ753" i="7"/>
  <c r="AN753" i="7"/>
  <c r="AG753" i="7"/>
  <c r="AP753" i="7"/>
  <c r="AQ753" i="7"/>
  <c r="AN186" i="7"/>
  <c r="AP186" i="7"/>
  <c r="AK186" i="7"/>
  <c r="AJ186" i="7"/>
  <c r="AQ186" i="7"/>
  <c r="AS186" i="7"/>
  <c r="AO186" i="7"/>
  <c r="AI186" i="7"/>
  <c r="AG186" i="7"/>
  <c r="AH186" i="7"/>
  <c r="AM186" i="7"/>
  <c r="AR186" i="7"/>
  <c r="V537" i="7"/>
  <c r="J327" i="7"/>
  <c r="AK111" i="7"/>
  <c r="AQ111" i="7"/>
  <c r="AJ111" i="7"/>
  <c r="AR111" i="7"/>
  <c r="AP111" i="7"/>
  <c r="AH111" i="7"/>
  <c r="AO111" i="7"/>
  <c r="AN111" i="7"/>
  <c r="AG111" i="7"/>
  <c r="AM111" i="7"/>
  <c r="O279" i="7"/>
  <c r="S267" i="7"/>
  <c r="U699" i="7"/>
  <c r="O222" i="7"/>
  <c r="P349" i="7"/>
  <c r="N502" i="7"/>
  <c r="AH762" i="7"/>
  <c r="AR762" i="7"/>
  <c r="AN762" i="7"/>
  <c r="AO762" i="7"/>
  <c r="AK762" i="7"/>
  <c r="AM762" i="7"/>
  <c r="AJ762" i="7"/>
  <c r="AP762" i="7"/>
  <c r="AQ762" i="7"/>
  <c r="AG762" i="7"/>
  <c r="G642" i="7"/>
  <c r="F559" i="7"/>
  <c r="T362" i="7"/>
  <c r="G817" i="7"/>
  <c r="M117" i="7"/>
  <c r="AO654" i="7"/>
  <c r="AJ654" i="7"/>
  <c r="AG654" i="7"/>
  <c r="AR654" i="7"/>
  <c r="AP654" i="7"/>
  <c r="AN654" i="7"/>
  <c r="AQ654" i="7"/>
  <c r="AM654" i="7"/>
  <c r="AH654" i="7"/>
  <c r="AK654" i="7"/>
  <c r="F152" i="7"/>
  <c r="N47" i="7"/>
  <c r="AH310" i="7"/>
  <c r="AJ310" i="7"/>
  <c r="AR310" i="7"/>
  <c r="AG310" i="7"/>
  <c r="AK310" i="7"/>
  <c r="AN310" i="7"/>
  <c r="AQ310" i="7"/>
  <c r="AO310" i="7"/>
  <c r="AP310" i="7"/>
  <c r="AM310" i="7"/>
  <c r="AR515" i="7"/>
  <c r="AO515" i="7"/>
  <c r="AQ515" i="7"/>
  <c r="AJ515" i="7"/>
  <c r="AG515" i="7"/>
  <c r="AN515" i="7"/>
  <c r="AP515" i="7"/>
  <c r="AM515" i="7"/>
  <c r="AK515" i="7"/>
  <c r="AH515" i="7"/>
  <c r="AR28" i="7"/>
  <c r="AG28" i="7"/>
  <c r="AQ28" i="7"/>
  <c r="AP28" i="7"/>
  <c r="AN28" i="7"/>
  <c r="AO28" i="7"/>
  <c r="AM28" i="7"/>
  <c r="AJ28" i="7"/>
  <c r="AH28" i="7"/>
  <c r="AK28" i="7"/>
  <c r="S57" i="7"/>
  <c r="V582" i="7"/>
  <c r="AJ21" i="7"/>
  <c r="AO21" i="7"/>
  <c r="AR21" i="7"/>
  <c r="AQ21" i="7"/>
  <c r="AH21" i="7"/>
  <c r="AK21" i="7"/>
  <c r="AG21" i="7"/>
  <c r="AS21" i="7"/>
  <c r="AI21" i="7"/>
  <c r="AM21" i="7"/>
  <c r="AP21" i="7"/>
  <c r="AN21" i="7"/>
  <c r="AN309" i="7"/>
  <c r="AM309" i="7"/>
  <c r="AH309" i="7"/>
  <c r="AQ309" i="7"/>
  <c r="AG309" i="7"/>
  <c r="AJ309" i="7"/>
  <c r="AO309" i="7"/>
  <c r="AR309" i="7"/>
  <c r="AK309" i="7"/>
  <c r="AL309" i="7" s="1"/>
  <c r="AP309" i="7"/>
  <c r="AP767" i="7"/>
  <c r="AN767" i="7"/>
  <c r="AK767" i="7"/>
  <c r="AG767" i="7"/>
  <c r="AO767" i="7"/>
  <c r="AR767" i="7"/>
  <c r="AM767" i="7"/>
  <c r="AH767" i="7"/>
  <c r="AQ767" i="7"/>
  <c r="AJ767" i="7"/>
  <c r="T827" i="7"/>
  <c r="AR510" i="7"/>
  <c r="AP510" i="7"/>
  <c r="AJ510" i="7"/>
  <c r="AK510" i="7"/>
  <c r="AG510" i="7"/>
  <c r="AI510" i="7"/>
  <c r="AH510" i="7"/>
  <c r="AQ510" i="7"/>
  <c r="AM510" i="7"/>
  <c r="AO510" i="7"/>
  <c r="AN510" i="7"/>
  <c r="AT510" i="7"/>
  <c r="AS510" i="7"/>
  <c r="F197" i="7"/>
  <c r="X734" i="7"/>
  <c r="AJ340" i="7"/>
  <c r="AH340" i="7"/>
  <c r="AP340" i="7"/>
  <c r="AR340" i="7"/>
  <c r="AQ340" i="7"/>
  <c r="AK340" i="7"/>
  <c r="AN340" i="7"/>
  <c r="AO340" i="7"/>
  <c r="AM340" i="7"/>
  <c r="AG340" i="7"/>
  <c r="Q12" i="7"/>
  <c r="AH834" i="7"/>
  <c r="AG834" i="7"/>
  <c r="AJ834" i="7"/>
  <c r="AQ834" i="7"/>
  <c r="AR834" i="7"/>
  <c r="AN834" i="7"/>
  <c r="AO834" i="7"/>
  <c r="AK834" i="7"/>
  <c r="AM834" i="7"/>
  <c r="AP834" i="7"/>
  <c r="X18" i="20"/>
  <c r="I677" i="7"/>
  <c r="X502" i="7"/>
  <c r="AN460" i="7"/>
  <c r="AO460" i="7"/>
  <c r="AJ460" i="7"/>
  <c r="AH460" i="7"/>
  <c r="AR460" i="7"/>
  <c r="AM460" i="7"/>
  <c r="AP460" i="7"/>
  <c r="AK460" i="7"/>
  <c r="AG460" i="7"/>
  <c r="AQ460" i="7"/>
  <c r="F54" i="36"/>
  <c r="X15" i="20"/>
  <c r="S162" i="7"/>
  <c r="J442" i="7"/>
  <c r="U537" i="7"/>
  <c r="N594" i="7"/>
  <c r="R712" i="7"/>
  <c r="AI651" i="7"/>
  <c r="AM651" i="7"/>
  <c r="AP651" i="7"/>
  <c r="AN651" i="7"/>
  <c r="AJ651" i="7"/>
  <c r="AK651" i="7"/>
  <c r="AQ651" i="7"/>
  <c r="AT651" i="7"/>
  <c r="AG651" i="7"/>
  <c r="AR651" i="7"/>
  <c r="AH651" i="7"/>
  <c r="AO651" i="7"/>
  <c r="AS651" i="7"/>
  <c r="W57" i="7"/>
  <c r="Q187" i="7"/>
  <c r="AJ586" i="7"/>
  <c r="AI586" i="7" s="1"/>
  <c r="AQ586" i="7"/>
  <c r="AK586" i="7"/>
  <c r="AM586" i="7"/>
  <c r="AR586" i="7"/>
  <c r="AP586" i="7"/>
  <c r="AH586" i="7"/>
  <c r="AG586" i="7"/>
  <c r="AN586" i="7"/>
  <c r="AO586" i="7"/>
  <c r="S782" i="7"/>
  <c r="X782" i="7"/>
  <c r="W712" i="7"/>
  <c r="O139" i="7"/>
  <c r="X559" i="7"/>
  <c r="AJ482" i="7"/>
  <c r="AH482" i="7"/>
  <c r="AM482" i="7"/>
  <c r="AG482" i="7"/>
  <c r="AQ482" i="7"/>
  <c r="AP482" i="7"/>
  <c r="AN482" i="7"/>
  <c r="AR482" i="7"/>
  <c r="AO482" i="7"/>
  <c r="AK482" i="7"/>
  <c r="AI406" i="7"/>
  <c r="AH406" i="7"/>
  <c r="AP406" i="7"/>
  <c r="AO406" i="7"/>
  <c r="AR406" i="7"/>
  <c r="AQ406" i="7"/>
  <c r="AM406" i="7"/>
  <c r="AN406" i="7"/>
  <c r="AS406" i="7"/>
  <c r="AJ406" i="7"/>
  <c r="AK406" i="7"/>
  <c r="AG406" i="7"/>
  <c r="AT406" i="7"/>
  <c r="AN250" i="7"/>
  <c r="AH250" i="7"/>
  <c r="AG250" i="7"/>
  <c r="AR250" i="7"/>
  <c r="AO250" i="7"/>
  <c r="AJ250" i="7"/>
  <c r="AQ250" i="7"/>
  <c r="AM250" i="7"/>
  <c r="AP250" i="7"/>
  <c r="AK250" i="7"/>
  <c r="AN183" i="7"/>
  <c r="AH183" i="7"/>
  <c r="AO183" i="7"/>
  <c r="AR183" i="7"/>
  <c r="AQ183" i="7"/>
  <c r="AJ183" i="7"/>
  <c r="AK183" i="7"/>
  <c r="AM183" i="7"/>
  <c r="AG183" i="7"/>
  <c r="AP183" i="7"/>
  <c r="U384" i="7"/>
  <c r="AJ344" i="7"/>
  <c r="AQ344" i="7"/>
  <c r="AM344" i="7"/>
  <c r="AO344" i="7"/>
  <c r="AH344" i="7"/>
  <c r="AG344" i="7"/>
  <c r="AR344" i="7"/>
  <c r="AK344" i="7"/>
  <c r="AN344" i="7"/>
  <c r="AP344" i="7"/>
  <c r="P314" i="7"/>
  <c r="R302" i="7"/>
  <c r="V512" i="7"/>
  <c r="O582" i="7"/>
  <c r="AG86" i="7"/>
  <c r="AN86" i="7"/>
  <c r="AP86" i="7"/>
  <c r="AO86" i="7"/>
  <c r="AH86" i="7"/>
  <c r="AJ86" i="7"/>
  <c r="AK86" i="7"/>
  <c r="AM86" i="7"/>
  <c r="AQ86" i="7"/>
  <c r="AR86" i="7"/>
  <c r="Q512" i="7"/>
  <c r="I292" i="7"/>
  <c r="AO96" i="7"/>
  <c r="AN96" i="7"/>
  <c r="AH96" i="7"/>
  <c r="AQ96" i="7"/>
  <c r="AM96" i="7"/>
  <c r="AG96" i="7"/>
  <c r="AJ96" i="7"/>
  <c r="AP96" i="7"/>
  <c r="AR96" i="7"/>
  <c r="AK96" i="7"/>
  <c r="X197" i="7"/>
  <c r="Q292" i="7"/>
  <c r="AQ676" i="7"/>
  <c r="AK676" i="7"/>
  <c r="AH676" i="7"/>
  <c r="AG676" i="7"/>
  <c r="AT676" i="7"/>
  <c r="AO676" i="7"/>
  <c r="AS676" i="7"/>
  <c r="AR676" i="7"/>
  <c r="AI676" i="7"/>
  <c r="AJ676" i="7"/>
  <c r="AL676" i="7" s="1"/>
  <c r="AN676" i="7"/>
  <c r="AP676" i="7"/>
  <c r="AM676" i="7"/>
  <c r="AK382" i="7"/>
  <c r="AQ382" i="7"/>
  <c r="AO382" i="7"/>
  <c r="AG382" i="7"/>
  <c r="AR382" i="7"/>
  <c r="AN382" i="7"/>
  <c r="AM382" i="7"/>
  <c r="AH382" i="7"/>
  <c r="AP382" i="7"/>
  <c r="AJ382" i="7"/>
  <c r="G47" i="7"/>
  <c r="AR284" i="7"/>
  <c r="AO284" i="7"/>
  <c r="AQ284" i="7"/>
  <c r="AG284" i="7"/>
  <c r="AN284" i="7"/>
  <c r="AP284" i="7"/>
  <c r="AM284" i="7"/>
  <c r="AH284" i="7"/>
  <c r="AJ284" i="7"/>
  <c r="AK284" i="7"/>
  <c r="AK470" i="7"/>
  <c r="AP470" i="7"/>
  <c r="AN470" i="7"/>
  <c r="AQ470" i="7"/>
  <c r="AH470" i="7"/>
  <c r="AG470" i="7"/>
  <c r="AM470" i="7"/>
  <c r="AJ470" i="7"/>
  <c r="AR470" i="7"/>
  <c r="AO470" i="7"/>
  <c r="AH704" i="7"/>
  <c r="AN704" i="7"/>
  <c r="AG704" i="7"/>
  <c r="AO704" i="7"/>
  <c r="AJ704" i="7"/>
  <c r="AP704" i="7"/>
  <c r="AK704" i="7"/>
  <c r="AM704" i="7"/>
  <c r="AQ704" i="7"/>
  <c r="AR704" i="7"/>
  <c r="R687" i="7"/>
  <c r="I197" i="7"/>
  <c r="AM214" i="7"/>
  <c r="AN214" i="7"/>
  <c r="AQ214" i="7"/>
  <c r="AK214" i="7"/>
  <c r="AO214" i="7"/>
  <c r="AJ214" i="7"/>
  <c r="AP214" i="7"/>
  <c r="AH214" i="7"/>
  <c r="AG214" i="7"/>
  <c r="AR214" i="7"/>
  <c r="J232" i="7"/>
  <c r="AJ679" i="7"/>
  <c r="AP679" i="7"/>
  <c r="AN679" i="7"/>
  <c r="AK679" i="7"/>
  <c r="AG679" i="7"/>
  <c r="AO679" i="7"/>
  <c r="AH679" i="7"/>
  <c r="AQ679" i="7"/>
  <c r="AM679" i="7"/>
  <c r="AR679" i="7"/>
  <c r="F489" i="7"/>
  <c r="P489" i="7"/>
  <c r="AK285" i="7"/>
  <c r="AJ285" i="7"/>
  <c r="AG285" i="7"/>
  <c r="AN285" i="7"/>
  <c r="AP285" i="7"/>
  <c r="AQ285" i="7"/>
  <c r="AH285" i="7"/>
  <c r="AM285" i="7"/>
  <c r="AR285" i="7"/>
  <c r="AO285" i="7"/>
  <c r="O467" i="7"/>
  <c r="F432" i="7"/>
  <c r="J827" i="7"/>
  <c r="AJ829" i="7"/>
  <c r="AO829" i="7"/>
  <c r="AM829" i="7"/>
  <c r="AQ829" i="7"/>
  <c r="AP829" i="7"/>
  <c r="AR829" i="7"/>
  <c r="AN829" i="7"/>
  <c r="AG829" i="7"/>
  <c r="AK829" i="7"/>
  <c r="AH829" i="7"/>
  <c r="G734" i="7"/>
  <c r="Q47" i="7"/>
  <c r="M502" i="7"/>
  <c r="R47" i="7"/>
  <c r="AR787" i="7"/>
  <c r="AP787" i="7"/>
  <c r="AQ787" i="7"/>
  <c r="AG787" i="7"/>
  <c r="AH787" i="7"/>
  <c r="AM787" i="7"/>
  <c r="AJ787" i="7"/>
  <c r="AK787" i="7"/>
  <c r="AL787" i="7" s="1"/>
  <c r="AO787" i="7"/>
  <c r="AN787" i="7"/>
  <c r="T397" i="7"/>
  <c r="M47" i="7"/>
  <c r="AH252" i="7"/>
  <c r="AG252" i="7"/>
  <c r="AK252" i="7"/>
  <c r="AR252" i="7"/>
  <c r="AQ252" i="7"/>
  <c r="AM252" i="7"/>
  <c r="AJ252" i="7"/>
  <c r="AO252" i="7"/>
  <c r="AN252" i="7"/>
  <c r="AP252" i="7"/>
  <c r="T792" i="7"/>
  <c r="F92" i="7"/>
  <c r="J314" i="7"/>
  <c r="AN592" i="7"/>
  <c r="AM592" i="7"/>
  <c r="AG592" i="7"/>
  <c r="AK592" i="7"/>
  <c r="AQ592" i="7"/>
  <c r="AJ592" i="7"/>
  <c r="AR592" i="7"/>
  <c r="AH592" i="7"/>
  <c r="AO592" i="7"/>
  <c r="AP592" i="7"/>
  <c r="W512" i="7"/>
  <c r="AR65" i="7"/>
  <c r="AJ65" i="7"/>
  <c r="AG65" i="7"/>
  <c r="AO65" i="7"/>
  <c r="AN65" i="7"/>
  <c r="AH65" i="7"/>
  <c r="AM65" i="7"/>
  <c r="AQ65" i="7"/>
  <c r="AP65" i="7"/>
  <c r="AK65" i="7"/>
  <c r="AI65" i="7" s="1"/>
  <c r="AR359" i="7"/>
  <c r="AG359" i="7"/>
  <c r="AK359" i="7"/>
  <c r="AM359" i="7"/>
  <c r="AO359" i="7"/>
  <c r="AP359" i="7"/>
  <c r="AJ359" i="7"/>
  <c r="AI359" i="7" s="1"/>
  <c r="AQ359" i="7"/>
  <c r="AH359" i="7"/>
  <c r="AN359" i="7"/>
  <c r="AM133" i="7"/>
  <c r="AH133" i="7"/>
  <c r="AP133" i="7"/>
  <c r="AQ133" i="7"/>
  <c r="AO133" i="7"/>
  <c r="AN133" i="7"/>
  <c r="AJ133" i="7"/>
  <c r="AR133" i="7"/>
  <c r="AK133" i="7"/>
  <c r="AG133" i="7"/>
  <c r="M327" i="7"/>
  <c r="X792" i="7"/>
  <c r="P139" i="7"/>
  <c r="AJ550" i="7"/>
  <c r="AR550" i="7"/>
  <c r="AH550" i="7"/>
  <c r="AO550" i="7"/>
  <c r="AG550" i="7"/>
  <c r="AQ550" i="7"/>
  <c r="AM550" i="7"/>
  <c r="AK550" i="7"/>
  <c r="AN550" i="7"/>
  <c r="AP550" i="7"/>
  <c r="U314" i="7"/>
  <c r="P22" i="7"/>
  <c r="W197" i="7"/>
  <c r="Q209" i="7"/>
  <c r="Q337" i="7"/>
  <c r="N57" i="7"/>
  <c r="T547" i="7"/>
  <c r="AQ686" i="7"/>
  <c r="AI686" i="7"/>
  <c r="AO686" i="7"/>
  <c r="AR686" i="7"/>
  <c r="AK686" i="7"/>
  <c r="AT686" i="7"/>
  <c r="AP686" i="7"/>
  <c r="AG686" i="7"/>
  <c r="AN686" i="7"/>
  <c r="AH686" i="7"/>
  <c r="AM686" i="7"/>
  <c r="AJ686" i="7"/>
  <c r="AN95" i="7"/>
  <c r="AK95" i="7"/>
  <c r="AM95" i="7"/>
  <c r="AQ95" i="7"/>
  <c r="AG95" i="7"/>
  <c r="AO95" i="7"/>
  <c r="AR95" i="7"/>
  <c r="AH95" i="7"/>
  <c r="AP95" i="7"/>
  <c r="AJ95" i="7"/>
  <c r="AL95" i="7" s="1"/>
  <c r="S629" i="7"/>
  <c r="P152" i="7"/>
  <c r="R257" i="7"/>
  <c r="AI301" i="7"/>
  <c r="AM301" i="7"/>
  <c r="AQ301" i="7"/>
  <c r="AP301" i="7"/>
  <c r="AG301" i="7"/>
  <c r="AR301" i="7"/>
  <c r="AH301" i="7"/>
  <c r="AO301" i="7"/>
  <c r="AJ301" i="7"/>
  <c r="AK301" i="7"/>
  <c r="AN301" i="7"/>
  <c r="AT301" i="7"/>
  <c r="V677" i="7"/>
  <c r="F397" i="7"/>
  <c r="S372" i="7"/>
  <c r="J12" i="7"/>
  <c r="P477" i="7"/>
  <c r="R327" i="7"/>
  <c r="AH132" i="7"/>
  <c r="AQ132" i="7"/>
  <c r="AN132" i="7"/>
  <c r="AJ132" i="7"/>
  <c r="AP132" i="7"/>
  <c r="AG132" i="7"/>
  <c r="AO132" i="7"/>
  <c r="AM132" i="7"/>
  <c r="AR132" i="7"/>
  <c r="AK132" i="7"/>
  <c r="AP485" i="7"/>
  <c r="AH485" i="7"/>
  <c r="AR485" i="7"/>
  <c r="AO485" i="7"/>
  <c r="AG485" i="7"/>
  <c r="AN485" i="7"/>
  <c r="AK485" i="7"/>
  <c r="AM485" i="7"/>
  <c r="AJ485" i="7"/>
  <c r="AQ485" i="7"/>
  <c r="X454" i="7"/>
  <c r="AH84" i="7"/>
  <c r="AN84" i="7"/>
  <c r="AJ84" i="7"/>
  <c r="AR84" i="7"/>
  <c r="AQ84" i="7"/>
  <c r="AO84" i="7"/>
  <c r="AG84" i="7"/>
  <c r="AM84" i="7"/>
  <c r="AK84" i="7"/>
  <c r="AP84" i="7"/>
  <c r="P197" i="7"/>
  <c r="F804" i="7"/>
  <c r="G594" i="7"/>
  <c r="O839" i="7"/>
  <c r="F384" i="7"/>
  <c r="S677" i="7"/>
  <c r="F502" i="7"/>
  <c r="AR541" i="7"/>
  <c r="AQ541" i="7"/>
  <c r="AH541" i="7"/>
  <c r="AN541" i="7"/>
  <c r="AP541" i="7"/>
  <c r="AJ541" i="7"/>
  <c r="AG541" i="7"/>
  <c r="AO541" i="7"/>
  <c r="AM541" i="7"/>
  <c r="AK541" i="7"/>
  <c r="AI541" i="7" s="1"/>
  <c r="T12" i="7"/>
  <c r="J572" i="7"/>
  <c r="F477" i="7"/>
  <c r="AO473" i="7"/>
  <c r="AH473" i="7"/>
  <c r="AP473" i="7"/>
  <c r="AR473" i="7"/>
  <c r="AM473" i="7"/>
  <c r="AG473" i="7"/>
  <c r="AN473" i="7"/>
  <c r="AJ473" i="7"/>
  <c r="AQ473" i="7"/>
  <c r="AK473" i="7"/>
  <c r="O664" i="7"/>
  <c r="T454" i="7"/>
  <c r="M817" i="7"/>
  <c r="AQ484" i="7"/>
  <c r="AM484" i="7"/>
  <c r="AK484" i="7"/>
  <c r="AH484" i="7"/>
  <c r="AO484" i="7"/>
  <c r="AR484" i="7"/>
  <c r="AG484" i="7"/>
  <c r="AP484" i="7"/>
  <c r="AN484" i="7"/>
  <c r="AJ484" i="7"/>
  <c r="X232" i="7"/>
  <c r="I22" i="7"/>
  <c r="AK144" i="7"/>
  <c r="AQ144" i="7"/>
  <c r="AG144" i="7"/>
  <c r="AH144" i="7"/>
  <c r="AN144" i="7"/>
  <c r="AP144" i="7"/>
  <c r="AO144" i="7"/>
  <c r="AR144" i="7"/>
  <c r="AJ144" i="7"/>
  <c r="AI144" i="7" s="1"/>
  <c r="AM144" i="7"/>
  <c r="AM136" i="7"/>
  <c r="AJ136" i="7"/>
  <c r="AO136" i="7"/>
  <c r="AK136" i="7"/>
  <c r="AH136" i="7"/>
  <c r="AG136" i="7"/>
  <c r="AP136" i="7"/>
  <c r="AQ136" i="7"/>
  <c r="AR136" i="7"/>
  <c r="AN136" i="7"/>
  <c r="AO129" i="7"/>
  <c r="AM129" i="7"/>
  <c r="AG129" i="7"/>
  <c r="AR129" i="7"/>
  <c r="AH129" i="7"/>
  <c r="AQ129" i="7"/>
  <c r="AK129" i="7"/>
  <c r="AJ129" i="7"/>
  <c r="AP129" i="7"/>
  <c r="AN129" i="7"/>
  <c r="AK402" i="7"/>
  <c r="AH402" i="7"/>
  <c r="AG402" i="7"/>
  <c r="AR402" i="7"/>
  <c r="AP402" i="7"/>
  <c r="AN402" i="7"/>
  <c r="AM402" i="7"/>
  <c r="AQ402" i="7"/>
  <c r="AO402" i="7"/>
  <c r="AJ402" i="7"/>
  <c r="AK390" i="7"/>
  <c r="AG390" i="7"/>
  <c r="AN390" i="7"/>
  <c r="AR390" i="7"/>
  <c r="AO390" i="7"/>
  <c r="AQ390" i="7"/>
  <c r="AJ390" i="7"/>
  <c r="AH390" i="7"/>
  <c r="AP390" i="7"/>
  <c r="AM390" i="7"/>
  <c r="AP270" i="7"/>
  <c r="AJ270" i="7"/>
  <c r="AN270" i="7"/>
  <c r="AG270" i="7"/>
  <c r="AM270" i="7"/>
  <c r="AR270" i="7"/>
  <c r="AH270" i="7"/>
  <c r="AQ270" i="7"/>
  <c r="AO270" i="7"/>
  <c r="AK270" i="7"/>
  <c r="O594" i="7"/>
  <c r="R782" i="7"/>
  <c r="U34" i="7"/>
  <c r="AP530" i="7"/>
  <c r="AO530" i="7"/>
  <c r="AN530" i="7"/>
  <c r="AM530" i="7"/>
  <c r="AH530" i="7"/>
  <c r="AJ530" i="7"/>
  <c r="AQ530" i="7"/>
  <c r="AG530" i="7"/>
  <c r="AR530" i="7"/>
  <c r="AK530" i="7"/>
  <c r="AM39" i="7"/>
  <c r="AR39" i="7"/>
  <c r="AK39" i="7"/>
  <c r="AO39" i="7"/>
  <c r="AH39" i="7"/>
  <c r="AQ39" i="7"/>
  <c r="AP39" i="7"/>
  <c r="AN39" i="7"/>
  <c r="AG39" i="7"/>
  <c r="AJ39" i="7"/>
  <c r="AP578" i="7"/>
  <c r="AJ578" i="7"/>
  <c r="AN578" i="7"/>
  <c r="AR578" i="7"/>
  <c r="AQ578" i="7"/>
  <c r="AK578" i="7"/>
  <c r="AM578" i="7"/>
  <c r="AH578" i="7"/>
  <c r="AG578" i="7"/>
  <c r="AO578" i="7"/>
  <c r="S642" i="7"/>
  <c r="AM540" i="7"/>
  <c r="AQ540" i="7"/>
  <c r="AP540" i="7"/>
  <c r="AH540" i="7"/>
  <c r="AJ540" i="7"/>
  <c r="AO540" i="7"/>
  <c r="AK540" i="7"/>
  <c r="AR540" i="7"/>
  <c r="AN540" i="7"/>
  <c r="AG540" i="7"/>
  <c r="AM425" i="7"/>
  <c r="AQ425" i="7"/>
  <c r="AR425" i="7"/>
  <c r="AO425" i="7"/>
  <c r="AN425" i="7"/>
  <c r="AP425" i="7"/>
  <c r="AH425" i="7"/>
  <c r="AK425" i="7"/>
  <c r="AG425" i="7"/>
  <c r="AJ425" i="7"/>
  <c r="O757" i="7"/>
  <c r="V47" i="7"/>
  <c r="AQ461" i="7"/>
  <c r="AO461" i="7"/>
  <c r="AM461" i="7"/>
  <c r="AG461" i="7"/>
  <c r="AN461" i="7"/>
  <c r="AP461" i="7"/>
  <c r="AH461" i="7"/>
  <c r="AJ461" i="7"/>
  <c r="AR461" i="7"/>
  <c r="AK461" i="7"/>
  <c r="T279" i="7"/>
  <c r="AN725" i="7"/>
  <c r="AJ725" i="7"/>
  <c r="AR725" i="7"/>
  <c r="AK725" i="7"/>
  <c r="AH725" i="7"/>
  <c r="AQ725" i="7"/>
  <c r="AO725" i="7"/>
  <c r="AP725" i="7"/>
  <c r="AM725" i="7"/>
  <c r="AG725" i="7"/>
  <c r="AG130" i="7"/>
  <c r="AR130" i="7"/>
  <c r="AK130" i="7"/>
  <c r="AQ130" i="7"/>
  <c r="AM130" i="7"/>
  <c r="AJ130" i="7"/>
  <c r="AP130" i="7"/>
  <c r="AO130" i="7"/>
  <c r="AH130" i="7"/>
  <c r="AN130" i="7"/>
  <c r="W187" i="7"/>
  <c r="V314" i="7"/>
  <c r="Q582" i="7"/>
  <c r="T687" i="7"/>
  <c r="AO574" i="7"/>
  <c r="AN574" i="7"/>
  <c r="AG574" i="7"/>
  <c r="AM574" i="7"/>
  <c r="AJ574" i="7"/>
  <c r="AP574" i="7"/>
  <c r="AR574" i="7"/>
  <c r="AK574" i="7"/>
  <c r="AH574" i="7"/>
  <c r="AQ574" i="7"/>
  <c r="T104" i="7"/>
  <c r="AJ453" i="7"/>
  <c r="AK453" i="7"/>
  <c r="AO453" i="7"/>
  <c r="AQ453" i="7"/>
  <c r="AN453" i="7"/>
  <c r="AG453" i="7"/>
  <c r="AR453" i="7"/>
  <c r="AP453" i="7"/>
  <c r="AH453" i="7"/>
  <c r="AM453" i="7"/>
  <c r="AN522" i="7"/>
  <c r="AQ522" i="7"/>
  <c r="AO522" i="7"/>
  <c r="AK522" i="7"/>
  <c r="AH522" i="7"/>
  <c r="AG522" i="7"/>
  <c r="AR522" i="7"/>
  <c r="AP522" i="7"/>
  <c r="AM522" i="7"/>
  <c r="AJ522" i="7"/>
  <c r="X14" i="20"/>
  <c r="S442" i="7"/>
  <c r="R34" i="7"/>
  <c r="W757" i="7"/>
  <c r="P162" i="7"/>
  <c r="AO17" i="7"/>
  <c r="AG17" i="7"/>
  <c r="AK17" i="7"/>
  <c r="AR17" i="7"/>
  <c r="AQ17" i="7"/>
  <c r="AJ17" i="7"/>
  <c r="AN17" i="7"/>
  <c r="AM17" i="7"/>
  <c r="AH17" i="7"/>
  <c r="AP17" i="7"/>
  <c r="F792" i="7"/>
  <c r="S174" i="7"/>
  <c r="AO94" i="7"/>
  <c r="AN94" i="7"/>
  <c r="AH94" i="7"/>
  <c r="AP94" i="7"/>
  <c r="AR94" i="7"/>
  <c r="AK94" i="7"/>
  <c r="AQ94" i="7"/>
  <c r="AM94" i="7"/>
  <c r="AJ94" i="7"/>
  <c r="AG94" i="7"/>
  <c r="G572" i="7"/>
  <c r="AR405" i="7"/>
  <c r="AO405" i="7"/>
  <c r="AM405" i="7"/>
  <c r="AN405" i="7"/>
  <c r="AH405" i="7"/>
  <c r="AG405" i="7"/>
  <c r="AP405" i="7"/>
  <c r="AQ405" i="7"/>
  <c r="AS405" i="7"/>
  <c r="AI405" i="7"/>
  <c r="AK405" i="7"/>
  <c r="AJ405" i="7"/>
  <c r="AN552" i="7"/>
  <c r="AK552" i="7"/>
  <c r="AM552" i="7"/>
  <c r="AQ552" i="7"/>
  <c r="AG552" i="7"/>
  <c r="AO552" i="7"/>
  <c r="AR552" i="7"/>
  <c r="AJ552" i="7"/>
  <c r="AH552" i="7"/>
  <c r="AP552" i="7"/>
  <c r="S817" i="7"/>
  <c r="M582" i="7"/>
  <c r="F582" i="7"/>
  <c r="Q617" i="7"/>
  <c r="V432" i="7"/>
  <c r="X477" i="7"/>
  <c r="M607" i="7"/>
  <c r="AR472" i="7"/>
  <c r="AN472" i="7"/>
  <c r="AK472" i="7"/>
  <c r="AP472" i="7"/>
  <c r="AO472" i="7"/>
  <c r="AQ472" i="7"/>
  <c r="AG472" i="7"/>
  <c r="AJ472" i="7"/>
  <c r="AL472" i="7" s="1"/>
  <c r="AM472" i="7"/>
  <c r="AH472" i="7"/>
  <c r="N547" i="7"/>
  <c r="M524" i="7"/>
  <c r="AG286" i="7"/>
  <c r="AJ286" i="7"/>
  <c r="AR286" i="7"/>
  <c r="AM286" i="7"/>
  <c r="AP286" i="7"/>
  <c r="AN286" i="7"/>
  <c r="AO286" i="7"/>
  <c r="AQ286" i="7"/>
  <c r="AH286" i="7"/>
  <c r="AK286" i="7"/>
  <c r="AI286" i="7" s="1"/>
  <c r="AP289" i="7"/>
  <c r="AN289" i="7"/>
  <c r="AH289" i="7"/>
  <c r="AO289" i="7"/>
  <c r="AM289" i="7"/>
  <c r="AK289" i="7"/>
  <c r="AR289" i="7"/>
  <c r="AG289" i="7"/>
  <c r="AJ289" i="7"/>
  <c r="AQ289" i="7"/>
  <c r="N82" i="7"/>
  <c r="AJ523" i="7"/>
  <c r="AP523" i="7"/>
  <c r="AG523" i="7"/>
  <c r="AO523" i="7"/>
  <c r="AM523" i="7"/>
  <c r="AR523" i="7"/>
  <c r="AK523" i="7"/>
  <c r="AQ523" i="7"/>
  <c r="AH523" i="7"/>
  <c r="AN523" i="7"/>
  <c r="AJ671" i="7"/>
  <c r="AQ671" i="7"/>
  <c r="AG671" i="7"/>
  <c r="AR671" i="7"/>
  <c r="AP671" i="7"/>
  <c r="AH671" i="7"/>
  <c r="AO671" i="7"/>
  <c r="AK671" i="7"/>
  <c r="AM671" i="7"/>
  <c r="AN671" i="7"/>
  <c r="J489" i="7"/>
  <c r="G337" i="7"/>
  <c r="AH791" i="7"/>
  <c r="AN791" i="7"/>
  <c r="AK791" i="7"/>
  <c r="AM791" i="7"/>
  <c r="AP791" i="7"/>
  <c r="AG791" i="7"/>
  <c r="AS791" i="7"/>
  <c r="AR791" i="7"/>
  <c r="AO791" i="7"/>
  <c r="AT791" i="7"/>
  <c r="AJ791" i="7"/>
  <c r="AL791" i="7" s="1"/>
  <c r="AQ791" i="7"/>
  <c r="AI791" i="7"/>
  <c r="X27" i="20"/>
  <c r="I747" i="7"/>
  <c r="W104" i="7"/>
  <c r="U244" i="7"/>
  <c r="AM11" i="7"/>
  <c r="AP11" i="7"/>
  <c r="AR11" i="7"/>
  <c r="AQ11" i="7"/>
  <c r="AH11" i="7"/>
  <c r="AS11" i="7"/>
  <c r="AI11" i="7"/>
  <c r="AN11" i="7"/>
  <c r="AO11" i="7"/>
  <c r="AJ11" i="7"/>
  <c r="AG11" i="7"/>
  <c r="AK11" i="7"/>
  <c r="AR205" i="7"/>
  <c r="AG205" i="7"/>
  <c r="AH205" i="7"/>
  <c r="AQ205" i="7"/>
  <c r="AO205" i="7"/>
  <c r="AN205" i="7"/>
  <c r="AM205" i="7"/>
  <c r="AJ205" i="7"/>
  <c r="AK205" i="7"/>
  <c r="AP205" i="7"/>
  <c r="AJ77" i="7"/>
  <c r="AQ77" i="7"/>
  <c r="AO77" i="7"/>
  <c r="AK77" i="7"/>
  <c r="AG77" i="7"/>
  <c r="AN77" i="7"/>
  <c r="AP77" i="7"/>
  <c r="AM77" i="7"/>
  <c r="AH77" i="7"/>
  <c r="AR77" i="7"/>
  <c r="I174" i="7"/>
  <c r="AO100" i="7"/>
  <c r="AN100" i="7"/>
  <c r="AR100" i="7"/>
  <c r="AG100" i="7"/>
  <c r="AQ100" i="7"/>
  <c r="AH100" i="7"/>
  <c r="AP100" i="7"/>
  <c r="AK100" i="7"/>
  <c r="AJ100" i="7"/>
  <c r="AM100" i="7"/>
  <c r="AK557" i="7"/>
  <c r="AP557" i="7"/>
  <c r="AH557" i="7"/>
  <c r="AN557" i="7"/>
  <c r="AQ557" i="7"/>
  <c r="AR557" i="7"/>
  <c r="AJ557" i="7"/>
  <c r="AO557" i="7"/>
  <c r="AG557" i="7"/>
  <c r="AM557" i="7"/>
  <c r="P384" i="7"/>
  <c r="AO415" i="7"/>
  <c r="AM415" i="7"/>
  <c r="AJ415" i="7"/>
  <c r="AQ415" i="7"/>
  <c r="AH415" i="7"/>
  <c r="AP415" i="7"/>
  <c r="AK415" i="7"/>
  <c r="AR415" i="7"/>
  <c r="AN415" i="7"/>
  <c r="AG415" i="7"/>
  <c r="AO684" i="7"/>
  <c r="AH684" i="7"/>
  <c r="AN684" i="7"/>
  <c r="AQ684" i="7"/>
  <c r="AM684" i="7"/>
  <c r="AJ684" i="7"/>
  <c r="AK684" i="7"/>
  <c r="AP684" i="7"/>
  <c r="AG684" i="7"/>
  <c r="AR684" i="7"/>
  <c r="AO690" i="7"/>
  <c r="AG690" i="7"/>
  <c r="AN690" i="7"/>
  <c r="AM690" i="7"/>
  <c r="AP690" i="7"/>
  <c r="AH690" i="7"/>
  <c r="AQ690" i="7"/>
  <c r="AK690" i="7"/>
  <c r="AR690" i="7"/>
  <c r="AJ690" i="7"/>
  <c r="AN833" i="7"/>
  <c r="AR833" i="7"/>
  <c r="AG833" i="7"/>
  <c r="AP833" i="7"/>
  <c r="AQ833" i="7"/>
  <c r="AK833" i="7"/>
  <c r="AJ833" i="7"/>
  <c r="AM833" i="7"/>
  <c r="AH833" i="7"/>
  <c r="AO833" i="7"/>
  <c r="AJ99" i="7"/>
  <c r="AG99" i="7"/>
  <c r="AH99" i="7"/>
  <c r="AP99" i="7"/>
  <c r="AQ99" i="7"/>
  <c r="AM99" i="7"/>
  <c r="AO99" i="7"/>
  <c r="AN99" i="7"/>
  <c r="AR99" i="7"/>
  <c r="AK99" i="7"/>
  <c r="R757" i="7"/>
  <c r="AJ374" i="7"/>
  <c r="AH374" i="7"/>
  <c r="AK374" i="7"/>
  <c r="AP374" i="7"/>
  <c r="AG374" i="7"/>
  <c r="AQ374" i="7"/>
  <c r="AM374" i="7"/>
  <c r="AN374" i="7"/>
  <c r="AR374" i="7"/>
  <c r="AO374" i="7"/>
  <c r="AN765" i="7"/>
  <c r="AQ765" i="7"/>
  <c r="AP765" i="7"/>
  <c r="AG765" i="7"/>
  <c r="AK765" i="7"/>
  <c r="AO765" i="7"/>
  <c r="AR765" i="7"/>
  <c r="AM765" i="7"/>
  <c r="AJ765" i="7"/>
  <c r="AI765" i="7" s="1"/>
  <c r="AH765" i="7"/>
  <c r="R699" i="7"/>
  <c r="G512" i="7"/>
  <c r="AG87" i="7"/>
  <c r="AR87" i="7"/>
  <c r="AK87" i="7"/>
  <c r="AM87" i="7"/>
  <c r="AN87" i="7"/>
  <c r="AO87" i="7"/>
  <c r="AP87" i="7"/>
  <c r="AJ87" i="7"/>
  <c r="AH87" i="7"/>
  <c r="AQ87" i="7"/>
  <c r="X73" i="20"/>
  <c r="AJ724" i="7"/>
  <c r="AG724" i="7"/>
  <c r="AM724" i="7"/>
  <c r="AH724" i="7"/>
  <c r="AO724" i="7"/>
  <c r="AR724" i="7"/>
  <c r="AQ724" i="7"/>
  <c r="AP724" i="7"/>
  <c r="AN724" i="7"/>
  <c r="AK724" i="7"/>
  <c r="AL724" i="7" s="1"/>
  <c r="V292" i="7"/>
  <c r="N279" i="7"/>
  <c r="X74" i="20"/>
  <c r="AP400" i="7"/>
  <c r="AM400" i="7"/>
  <c r="AG400" i="7"/>
  <c r="AH400" i="7"/>
  <c r="AK400" i="7"/>
  <c r="AQ400" i="7"/>
  <c r="AN400" i="7"/>
  <c r="AR400" i="7"/>
  <c r="AO400" i="7"/>
  <c r="AJ400" i="7"/>
  <c r="AT20" i="7"/>
  <c r="AM20" i="7"/>
  <c r="AI20" i="7"/>
  <c r="AG20" i="7"/>
  <c r="AR20" i="7"/>
  <c r="AK20" i="7"/>
  <c r="AH20" i="7"/>
  <c r="AQ20" i="7"/>
  <c r="AJ20" i="7"/>
  <c r="AO20" i="7"/>
  <c r="AP20" i="7"/>
  <c r="AN20" i="7"/>
  <c r="S362" i="7"/>
  <c r="P292" i="7"/>
  <c r="N152" i="7"/>
  <c r="I594" i="7"/>
  <c r="F547" i="7"/>
  <c r="W502" i="7"/>
  <c r="P512" i="7"/>
  <c r="U397" i="7"/>
  <c r="P47" i="7"/>
  <c r="Q699" i="7"/>
  <c r="M267" i="7"/>
  <c r="J362" i="7"/>
  <c r="V362" i="7"/>
  <c r="N722" i="7"/>
  <c r="W244" i="7"/>
  <c r="AO336" i="7"/>
  <c r="AM336" i="7"/>
  <c r="AP336" i="7"/>
  <c r="AQ336" i="7"/>
  <c r="AJ336" i="7"/>
  <c r="AR336" i="7"/>
  <c r="AN336" i="7"/>
  <c r="AK336" i="7"/>
  <c r="AG336" i="7"/>
  <c r="AI336" i="7"/>
  <c r="AH336" i="7"/>
  <c r="AT336" i="7"/>
  <c r="W279" i="7"/>
  <c r="R209" i="7"/>
  <c r="AJ585" i="7"/>
  <c r="AH585" i="7"/>
  <c r="AQ585" i="7"/>
  <c r="AR585" i="7"/>
  <c r="AO585" i="7"/>
  <c r="AM585" i="7"/>
  <c r="AN585" i="7"/>
  <c r="AK585" i="7"/>
  <c r="AP585" i="7"/>
  <c r="AG585" i="7"/>
  <c r="W292" i="7"/>
  <c r="AP181" i="7"/>
  <c r="AM181" i="7"/>
  <c r="AR181" i="7"/>
  <c r="AQ181" i="7"/>
  <c r="AG181" i="7"/>
  <c r="AH181" i="7"/>
  <c r="AK181" i="7"/>
  <c r="AN181" i="7"/>
  <c r="AJ181" i="7"/>
  <c r="AO181" i="7"/>
  <c r="I302" i="7"/>
  <c r="AN343" i="7"/>
  <c r="AR343" i="7"/>
  <c r="AQ343" i="7"/>
  <c r="AM343" i="7"/>
  <c r="AK343" i="7"/>
  <c r="AJ343" i="7"/>
  <c r="AH343" i="7"/>
  <c r="AG343" i="7"/>
  <c r="AP343" i="7"/>
  <c r="AO343" i="7"/>
  <c r="S187" i="7"/>
  <c r="AO781" i="7"/>
  <c r="AK781" i="7"/>
  <c r="AJ781" i="7"/>
  <c r="AQ781" i="7"/>
  <c r="AR781" i="7"/>
  <c r="AM781" i="7"/>
  <c r="AT781" i="7"/>
  <c r="AH781" i="7"/>
  <c r="AS781" i="7"/>
  <c r="AG781" i="7"/>
  <c r="AP781" i="7"/>
  <c r="AN781" i="7"/>
  <c r="AI781" i="7"/>
  <c r="W257" i="7"/>
  <c r="N174" i="7"/>
  <c r="AO430" i="7"/>
  <c r="AQ430" i="7"/>
  <c r="AR430" i="7"/>
  <c r="AP430" i="7"/>
  <c r="AI430" i="7"/>
  <c r="AM430" i="7"/>
  <c r="AG430" i="7"/>
  <c r="AS430" i="7"/>
  <c r="AJ430" i="7"/>
  <c r="AK430" i="7"/>
  <c r="AH430" i="7"/>
  <c r="AN430" i="7"/>
  <c r="AQ261" i="7"/>
  <c r="AG261" i="7"/>
  <c r="AR261" i="7"/>
  <c r="AN261" i="7"/>
  <c r="AP261" i="7"/>
  <c r="AH261" i="7"/>
  <c r="AM261" i="7"/>
  <c r="AJ261" i="7"/>
  <c r="AL261" i="7" s="1"/>
  <c r="AS261" i="7" s="1"/>
  <c r="AK261" i="7"/>
  <c r="AO261" i="7"/>
  <c r="Q572" i="7"/>
  <c r="V699" i="7"/>
  <c r="I419" i="7"/>
  <c r="U442" i="7"/>
  <c r="R187" i="7"/>
  <c r="AN800" i="7"/>
  <c r="AO800" i="7"/>
  <c r="AH800" i="7"/>
  <c r="AG800" i="7"/>
  <c r="AP800" i="7"/>
  <c r="AK800" i="7"/>
  <c r="AJ800" i="7"/>
  <c r="AQ800" i="7"/>
  <c r="AM800" i="7"/>
  <c r="AR800" i="7"/>
  <c r="U12" i="7"/>
  <c r="F594" i="7"/>
  <c r="T162" i="7"/>
  <c r="M547" i="7"/>
  <c r="J34" i="7"/>
  <c r="N747" i="7"/>
  <c r="I537" i="7"/>
  <c r="O442" i="7"/>
  <c r="T47" i="7"/>
  <c r="V442" i="7"/>
  <c r="I279" i="7"/>
  <c r="AJ581" i="7"/>
  <c r="AG581" i="7"/>
  <c r="AP581" i="7"/>
  <c r="AR581" i="7"/>
  <c r="AI581" i="7"/>
  <c r="AH581" i="7"/>
  <c r="AK581" i="7"/>
  <c r="AT581" i="7"/>
  <c r="AQ581" i="7"/>
  <c r="AM581" i="7"/>
  <c r="AN581" i="7"/>
  <c r="AO581" i="7"/>
  <c r="P547" i="7"/>
  <c r="X37" i="20"/>
  <c r="Q174" i="7"/>
  <c r="F82" i="7"/>
  <c r="J257" i="7"/>
  <c r="AH169" i="7"/>
  <c r="AG169" i="7"/>
  <c r="AO169" i="7"/>
  <c r="AP169" i="7"/>
  <c r="AJ169" i="7"/>
  <c r="AR169" i="7"/>
  <c r="AN169" i="7"/>
  <c r="AQ169" i="7"/>
  <c r="AM169" i="7"/>
  <c r="AK169" i="7"/>
  <c r="X537" i="7"/>
  <c r="AP564" i="7"/>
  <c r="AQ564" i="7"/>
  <c r="AM564" i="7"/>
  <c r="AK564" i="7"/>
  <c r="AG564" i="7"/>
  <c r="AJ564" i="7"/>
  <c r="AO564" i="7"/>
  <c r="AH564" i="7"/>
  <c r="AR564" i="7"/>
  <c r="AN564" i="7"/>
  <c r="U547" i="7"/>
  <c r="G489" i="7"/>
  <c r="G139" i="7"/>
  <c r="G454" i="7"/>
  <c r="N512" i="7"/>
  <c r="F734" i="7"/>
  <c r="J127" i="7"/>
  <c r="R839" i="7"/>
  <c r="U257" i="7"/>
  <c r="AO776" i="7"/>
  <c r="AG776" i="7"/>
  <c r="AR776" i="7"/>
  <c r="AN776" i="7"/>
  <c r="AP776" i="7"/>
  <c r="AK776" i="7"/>
  <c r="AH776" i="7"/>
  <c r="AQ776" i="7"/>
  <c r="AJ776" i="7"/>
  <c r="AM776" i="7"/>
  <c r="J267" i="7"/>
  <c r="R677" i="7"/>
  <c r="R607" i="7"/>
  <c r="AK714" i="7"/>
  <c r="AN714" i="7"/>
  <c r="AP714" i="7"/>
  <c r="AQ714" i="7"/>
  <c r="AR714" i="7"/>
  <c r="AG714" i="7"/>
  <c r="AM714" i="7"/>
  <c r="AO714" i="7"/>
  <c r="AJ714" i="7"/>
  <c r="AL714" i="7" s="1"/>
  <c r="AS714" i="7" s="1"/>
  <c r="AH714" i="7"/>
  <c r="V22" i="7"/>
  <c r="AP504" i="7"/>
  <c r="AM504" i="7"/>
  <c r="AG504" i="7"/>
  <c r="AH504" i="7"/>
  <c r="AJ504" i="7"/>
  <c r="AN504" i="7"/>
  <c r="AQ504" i="7"/>
  <c r="AR504" i="7"/>
  <c r="AK504" i="7"/>
  <c r="AO504" i="7"/>
  <c r="N827" i="7"/>
  <c r="U337" i="7"/>
  <c r="AK622" i="7"/>
  <c r="AP622" i="7"/>
  <c r="AJ622" i="7"/>
  <c r="AH622" i="7"/>
  <c r="AO622" i="7"/>
  <c r="AM622" i="7"/>
  <c r="AR622" i="7"/>
  <c r="AN622" i="7"/>
  <c r="AQ622" i="7"/>
  <c r="AG622" i="7"/>
  <c r="F407" i="7"/>
  <c r="W209" i="7"/>
  <c r="Q827" i="7"/>
  <c r="Q197" i="7"/>
  <c r="W454" i="7"/>
  <c r="O432" i="7"/>
  <c r="AH123" i="7"/>
  <c r="AR123" i="7"/>
  <c r="AG123" i="7"/>
  <c r="AP123" i="7"/>
  <c r="AK123" i="7"/>
  <c r="AJ123" i="7"/>
  <c r="AN123" i="7"/>
  <c r="AO123" i="7"/>
  <c r="AM123" i="7"/>
  <c r="AQ123" i="7"/>
  <c r="N629" i="7"/>
  <c r="AR611" i="7"/>
  <c r="AO611" i="7"/>
  <c r="AH611" i="7"/>
  <c r="AN611" i="7"/>
  <c r="AM611" i="7"/>
  <c r="AP611" i="7"/>
  <c r="AG611" i="7"/>
  <c r="AK611" i="7"/>
  <c r="AQ611" i="7"/>
  <c r="AJ611" i="7"/>
  <c r="AJ229" i="7"/>
  <c r="AN229" i="7"/>
  <c r="AK229" i="7"/>
  <c r="AL229" i="7" s="1"/>
  <c r="AG229" i="7"/>
  <c r="AQ229" i="7"/>
  <c r="AO229" i="7"/>
  <c r="AH229" i="7"/>
  <c r="AM229" i="7"/>
  <c r="AR229" i="7"/>
  <c r="AP229" i="7"/>
  <c r="AR199" i="7"/>
  <c r="AQ199" i="7"/>
  <c r="AK199" i="7"/>
  <c r="AG199" i="7"/>
  <c r="AP199" i="7"/>
  <c r="AN199" i="7"/>
  <c r="AM199" i="7"/>
  <c r="AO199" i="7"/>
  <c r="AJ199" i="7"/>
  <c r="AH199" i="7"/>
  <c r="O362" i="7"/>
  <c r="AJ265" i="7"/>
  <c r="AR265" i="7"/>
  <c r="AG265" i="7"/>
  <c r="AS265" i="7"/>
  <c r="AQ265" i="7"/>
  <c r="AK265" i="7"/>
  <c r="AT265" i="7"/>
  <c r="AO265" i="7"/>
  <c r="AM265" i="7"/>
  <c r="AH265" i="7"/>
  <c r="AP265" i="7"/>
  <c r="AI265" i="7"/>
  <c r="AN265" i="7"/>
  <c r="O454" i="7"/>
  <c r="O652" i="7"/>
  <c r="P699" i="7"/>
  <c r="R734" i="7"/>
  <c r="R117" i="7"/>
  <c r="AR759" i="7"/>
  <c r="AG759" i="7"/>
  <c r="AN759" i="7"/>
  <c r="AJ759" i="7"/>
  <c r="AK759" i="7"/>
  <c r="AP759" i="7"/>
  <c r="AH759" i="7"/>
  <c r="AM759" i="7"/>
  <c r="AQ759" i="7"/>
  <c r="AO759" i="7"/>
  <c r="M677" i="7"/>
  <c r="X75" i="20"/>
  <c r="Q34" i="7"/>
  <c r="AR546" i="7"/>
  <c r="AT546" i="7"/>
  <c r="AN546" i="7"/>
  <c r="AG546" i="7"/>
  <c r="AQ546" i="7"/>
  <c r="AM546" i="7"/>
  <c r="AO546" i="7"/>
  <c r="AK546" i="7"/>
  <c r="AP546" i="7"/>
  <c r="AH546" i="7"/>
  <c r="AJ546" i="7"/>
  <c r="AI546" i="7"/>
  <c r="AN8" i="7"/>
  <c r="AH8" i="7"/>
  <c r="AG8" i="7"/>
  <c r="AQ8" i="7"/>
  <c r="AK8" i="7"/>
  <c r="AR8" i="7"/>
  <c r="AP8" i="7"/>
  <c r="AO8" i="7"/>
  <c r="AM8" i="7"/>
  <c r="AJ8" i="7"/>
  <c r="V209" i="7"/>
  <c r="G314" i="7"/>
  <c r="AR30" i="7"/>
  <c r="AG30" i="7"/>
  <c r="AN30" i="7"/>
  <c r="AQ30" i="7"/>
  <c r="AP30" i="7"/>
  <c r="AJ30" i="7"/>
  <c r="AM30" i="7"/>
  <c r="AH30" i="7"/>
  <c r="AO30" i="7"/>
  <c r="AK30" i="7"/>
  <c r="T757" i="7"/>
  <c r="V349" i="7"/>
  <c r="M34" i="7"/>
  <c r="W782" i="7"/>
  <c r="AG308" i="7"/>
  <c r="AM308" i="7"/>
  <c r="AO308" i="7"/>
  <c r="AN308" i="7"/>
  <c r="AK308" i="7"/>
  <c r="AQ308" i="7"/>
  <c r="AJ308" i="7"/>
  <c r="AR308" i="7"/>
  <c r="AH308" i="7"/>
  <c r="AP308" i="7"/>
  <c r="P174" i="7"/>
  <c r="Q467" i="7"/>
  <c r="M40" i="19"/>
  <c r="M55" i="19"/>
  <c r="I49" i="19"/>
  <c r="L35" i="19"/>
  <c r="J38" i="19"/>
  <c r="C48" i="19"/>
  <c r="B41" i="19"/>
  <c r="K41" i="19" s="1"/>
  <c r="D46" i="19"/>
  <c r="H39" i="19"/>
  <c r="D49" i="19"/>
  <c r="D55" i="19"/>
  <c r="F57" i="19"/>
  <c r="C54" i="19"/>
  <c r="H45" i="19"/>
  <c r="F40" i="19"/>
  <c r="F46" i="19"/>
  <c r="L51" i="19"/>
  <c r="H52" i="19"/>
  <c r="C40" i="19"/>
  <c r="H47" i="19"/>
  <c r="M43" i="19"/>
  <c r="D40" i="19"/>
  <c r="J37" i="19"/>
  <c r="G34" i="19"/>
  <c r="I39" i="19"/>
  <c r="I53" i="19"/>
  <c r="L45" i="19"/>
  <c r="B45" i="19"/>
  <c r="K45" i="19" s="1"/>
  <c r="B56" i="19"/>
  <c r="K56" i="19" s="1"/>
  <c r="G53" i="19"/>
  <c r="B54" i="19"/>
  <c r="K54" i="19" s="1"/>
  <c r="I41" i="19"/>
  <c r="C45" i="19"/>
  <c r="J57" i="19"/>
  <c r="G44" i="19"/>
  <c r="C38" i="19"/>
  <c r="E40" i="19"/>
  <c r="M44" i="19"/>
  <c r="G46" i="19"/>
  <c r="M47" i="19"/>
  <c r="I57" i="19"/>
  <c r="E50" i="19"/>
  <c r="J55" i="19"/>
  <c r="D44" i="19"/>
  <c r="J51" i="19"/>
  <c r="C35" i="19"/>
  <c r="N35" i="19" s="1"/>
  <c r="P35" i="19" s="1"/>
  <c r="G39" i="19"/>
  <c r="G43" i="19"/>
  <c r="D45" i="19"/>
  <c r="D57" i="19"/>
  <c r="I56" i="19"/>
  <c r="D34" i="19"/>
  <c r="G37" i="19"/>
  <c r="G36" i="19"/>
  <c r="L53" i="19"/>
  <c r="F51" i="19"/>
  <c r="J44" i="19"/>
  <c r="B40" i="19"/>
  <c r="K40" i="19" s="1"/>
  <c r="B36" i="19"/>
  <c r="K36" i="19" s="1"/>
  <c r="G49" i="19"/>
  <c r="H55" i="19"/>
  <c r="I46" i="19"/>
  <c r="D52" i="19"/>
  <c r="I45" i="19"/>
  <c r="J50" i="19"/>
  <c r="H53" i="19"/>
  <c r="F35" i="19"/>
  <c r="L38" i="19"/>
  <c r="N38" i="19" s="1"/>
  <c r="P38" i="19" s="1"/>
  <c r="E41" i="19"/>
  <c r="C55" i="19"/>
  <c r="D41" i="19"/>
  <c r="I55" i="19"/>
  <c r="D54" i="19"/>
  <c r="M38" i="19"/>
  <c r="O38" i="19" s="1"/>
  <c r="Q38" i="19" s="1"/>
  <c r="D56" i="19"/>
  <c r="F50" i="19"/>
  <c r="J45" i="19"/>
  <c r="H36" i="19"/>
  <c r="F53" i="19"/>
  <c r="M57" i="19"/>
  <c r="G48" i="19"/>
  <c r="H42" i="19"/>
  <c r="B52" i="19"/>
  <c r="K52" i="19" s="1"/>
  <c r="G51" i="19"/>
  <c r="F56" i="19"/>
  <c r="H51" i="19"/>
  <c r="J40" i="19"/>
  <c r="J47" i="19"/>
  <c r="H40" i="19"/>
  <c r="B43" i="19"/>
  <c r="K43" i="19" s="1"/>
  <c r="B37" i="19"/>
  <c r="K37" i="19" s="1"/>
  <c r="B47" i="19"/>
  <c r="K47" i="19" s="1"/>
  <c r="B42" i="19"/>
  <c r="K42" i="19" s="1"/>
  <c r="E34" i="19"/>
  <c r="J48" i="19"/>
  <c r="C46" i="19"/>
  <c r="G55" i="19"/>
  <c r="H43" i="19"/>
  <c r="C36" i="19"/>
  <c r="I42" i="19"/>
  <c r="C53" i="19"/>
  <c r="J49" i="19"/>
  <c r="L40" i="19"/>
  <c r="N40" i="19" s="1"/>
  <c r="P40" i="19" s="1"/>
  <c r="M48" i="19"/>
  <c r="L55" i="19"/>
  <c r="B51" i="19"/>
  <c r="K51" i="19" s="1"/>
  <c r="D35" i="19"/>
  <c r="D39" i="19"/>
  <c r="C50" i="19"/>
  <c r="J35" i="19"/>
  <c r="L44" i="19"/>
  <c r="M50" i="19"/>
  <c r="H41" i="19"/>
  <c r="F48" i="19"/>
  <c r="G52" i="19"/>
  <c r="F41" i="19"/>
  <c r="I44" i="19"/>
  <c r="G35" i="19"/>
  <c r="R35" i="19" s="1"/>
  <c r="J54" i="19"/>
  <c r="E43" i="19"/>
  <c r="L49" i="19"/>
  <c r="B38" i="19"/>
  <c r="K38" i="19" s="1"/>
  <c r="F36" i="19"/>
  <c r="B44" i="19"/>
  <c r="K44" i="19" s="1"/>
  <c r="B55" i="19"/>
  <c r="K55" i="19" s="1"/>
  <c r="D53" i="19"/>
  <c r="D51" i="19"/>
  <c r="G40" i="19"/>
  <c r="C49" i="19"/>
  <c r="E57" i="19"/>
  <c r="G41" i="19"/>
  <c r="M41" i="19"/>
  <c r="H48" i="19"/>
  <c r="F55" i="19"/>
  <c r="F37" i="19"/>
  <c r="D48" i="19"/>
  <c r="I52" i="19"/>
  <c r="E39" i="19"/>
  <c r="I48" i="19"/>
  <c r="D36" i="19"/>
  <c r="H44" i="19"/>
  <c r="M37" i="19"/>
  <c r="I54" i="19"/>
  <c r="I40" i="19"/>
  <c r="L52" i="19"/>
  <c r="M35" i="19"/>
  <c r="O35" i="19" s="1"/>
  <c r="Q35" i="19" s="1"/>
  <c r="C43" i="19"/>
  <c r="J42" i="19"/>
  <c r="E35" i="19"/>
  <c r="L42" i="19"/>
  <c r="L54" i="19"/>
  <c r="G45" i="19"/>
  <c r="E49" i="19"/>
  <c r="C47" i="19"/>
  <c r="S47" i="19" s="1"/>
  <c r="B57" i="19"/>
  <c r="K57" i="19" s="1"/>
  <c r="M34" i="19"/>
  <c r="E42" i="19"/>
  <c r="D38" i="19"/>
  <c r="C56" i="19"/>
  <c r="H34" i="19"/>
  <c r="H49" i="19"/>
  <c r="S49" i="19" s="1"/>
  <c r="G54" i="19"/>
  <c r="J56" i="19"/>
  <c r="L36" i="19"/>
  <c r="G42" i="19"/>
  <c r="J41" i="19"/>
  <c r="M36" i="19"/>
  <c r="O36" i="19" s="1"/>
  <c r="Q36" i="19" s="1"/>
  <c r="B50" i="19"/>
  <c r="K50" i="19" s="1"/>
  <c r="E55" i="19"/>
  <c r="E52" i="19"/>
  <c r="I47" i="19"/>
  <c r="J43" i="19"/>
  <c r="E53" i="19"/>
  <c r="B34" i="19"/>
  <c r="K34" i="19" s="1"/>
  <c r="E48" i="19"/>
  <c r="C37" i="19"/>
  <c r="I36" i="19"/>
  <c r="F52" i="19"/>
  <c r="F49" i="19"/>
  <c r="L41" i="19"/>
  <c r="F34" i="19"/>
  <c r="C51" i="19"/>
  <c r="S51" i="19" s="1"/>
  <c r="J46" i="19"/>
  <c r="L43" i="19"/>
  <c r="H38" i="19"/>
  <c r="L47" i="19"/>
  <c r="N47" i="19" s="1"/>
  <c r="P47" i="19" s="1"/>
  <c r="I35" i="19"/>
  <c r="I34" i="19"/>
  <c r="D47" i="19"/>
  <c r="D37" i="19"/>
  <c r="I51" i="19"/>
  <c r="E46" i="19"/>
  <c r="F38" i="19"/>
  <c r="E38" i="19"/>
  <c r="M56" i="19"/>
  <c r="L48" i="19"/>
  <c r="I37" i="19"/>
  <c r="C57" i="19"/>
  <c r="R57" i="19" s="1"/>
  <c r="M49" i="19"/>
  <c r="L56" i="19"/>
  <c r="H50" i="19"/>
  <c r="S50" i="19" s="1"/>
  <c r="X4" i="20"/>
  <c r="I38" i="19"/>
  <c r="I43" i="19"/>
  <c r="C42" i="19"/>
  <c r="M45" i="19"/>
  <c r="D42" i="19"/>
  <c r="B39" i="19"/>
  <c r="K39" i="19" s="1"/>
  <c r="F42" i="19"/>
  <c r="E37" i="19"/>
  <c r="H57" i="19"/>
  <c r="B48" i="19"/>
  <c r="K48" i="19" s="1"/>
  <c r="J34" i="19"/>
  <c r="B49" i="19"/>
  <c r="K49" i="19" s="1"/>
  <c r="H37" i="19"/>
  <c r="C44" i="19"/>
  <c r="F39" i="19"/>
  <c r="L37" i="19"/>
  <c r="N37" i="19" s="1"/>
  <c r="P37" i="19" s="1"/>
  <c r="F44" i="19"/>
  <c r="J36" i="19"/>
  <c r="M52" i="19"/>
  <c r="H54" i="19"/>
  <c r="F43" i="19"/>
  <c r="J53" i="19"/>
  <c r="G38" i="19"/>
  <c r="H35" i="19"/>
  <c r="S35" i="19" s="1"/>
  <c r="M53" i="19"/>
  <c r="G47" i="19"/>
  <c r="E51" i="19"/>
  <c r="F54" i="19"/>
  <c r="G57" i="19"/>
  <c r="E36" i="19"/>
  <c r="C41" i="19"/>
  <c r="M46" i="19"/>
  <c r="O46" i="19" s="1"/>
  <c r="Q46" i="19" s="1"/>
  <c r="E54" i="19"/>
  <c r="F45" i="19"/>
  <c r="C34" i="19"/>
  <c r="E45" i="19"/>
  <c r="L57" i="19"/>
  <c r="L46" i="19"/>
  <c r="N46" i="19" s="1"/>
  <c r="P46" i="19" s="1"/>
  <c r="B46" i="19"/>
  <c r="K46" i="19" s="1"/>
  <c r="M51" i="19"/>
  <c r="O51" i="19" s="1"/>
  <c r="Q51" i="19" s="1"/>
  <c r="M39" i="19"/>
  <c r="M54" i="19"/>
  <c r="E56" i="19"/>
  <c r="E44" i="19"/>
  <c r="G50" i="19"/>
  <c r="H46" i="19"/>
  <c r="S46" i="19" s="1"/>
  <c r="J39" i="19"/>
  <c r="J52" i="19"/>
  <c r="B35" i="19"/>
  <c r="K35" i="19" s="1"/>
  <c r="I50" i="19"/>
  <c r="F47" i="19"/>
  <c r="M42" i="19"/>
  <c r="L39" i="19"/>
  <c r="B53" i="19"/>
  <c r="K53" i="19" s="1"/>
  <c r="D43" i="19"/>
  <c r="C52" i="19"/>
  <c r="R52" i="19" s="1"/>
  <c r="C39" i="19"/>
  <c r="H56" i="19"/>
  <c r="G56" i="19"/>
  <c r="L50" i="19"/>
  <c r="D50" i="19"/>
  <c r="L34" i="19"/>
  <c r="E47" i="19"/>
  <c r="AN161" i="7"/>
  <c r="AI161" i="7"/>
  <c r="AO161" i="7"/>
  <c r="AH161" i="7"/>
  <c r="AJ161" i="7"/>
  <c r="AK161" i="7"/>
  <c r="AM161" i="7"/>
  <c r="AS161" i="7"/>
  <c r="AG161" i="7"/>
  <c r="AR161" i="7"/>
  <c r="AQ161" i="7"/>
  <c r="AP161" i="7"/>
  <c r="M337" i="7"/>
  <c r="M442" i="7"/>
  <c r="S769" i="7"/>
  <c r="X467" i="7"/>
  <c r="AQ508" i="7"/>
  <c r="AH508" i="7"/>
  <c r="AR508" i="7"/>
  <c r="AP508" i="7"/>
  <c r="AJ508" i="7"/>
  <c r="AK508" i="7"/>
  <c r="AM508" i="7"/>
  <c r="AN508" i="7"/>
  <c r="AO508" i="7"/>
  <c r="AG508" i="7"/>
  <c r="O792" i="7"/>
  <c r="M489" i="7"/>
  <c r="O267" i="7"/>
  <c r="W117" i="7"/>
  <c r="R559" i="7"/>
  <c r="N337" i="7"/>
  <c r="F327" i="7"/>
  <c r="AQ444" i="7"/>
  <c r="AR444" i="7"/>
  <c r="AM444" i="7"/>
  <c r="AJ444" i="7"/>
  <c r="AN444" i="7"/>
  <c r="AP444" i="7"/>
  <c r="AH444" i="7"/>
  <c r="AK444" i="7"/>
  <c r="AO444" i="7"/>
  <c r="AG444" i="7"/>
  <c r="AK377" i="7"/>
  <c r="AM377" i="7"/>
  <c r="AP377" i="7"/>
  <c r="AJ377" i="7"/>
  <c r="AR377" i="7"/>
  <c r="AN377" i="7"/>
  <c r="AO377" i="7"/>
  <c r="AG377" i="7"/>
  <c r="AQ377" i="7"/>
  <c r="AH377" i="7"/>
  <c r="M757" i="7"/>
  <c r="J547" i="7"/>
  <c r="U349" i="7"/>
  <c r="AI160" i="7"/>
  <c r="AO160" i="7"/>
  <c r="AQ160" i="7"/>
  <c r="AH160" i="7"/>
  <c r="AG160" i="7"/>
  <c r="AK160" i="7"/>
  <c r="AM160" i="7"/>
  <c r="AJ160" i="7"/>
  <c r="AS160" i="7"/>
  <c r="AP160" i="7"/>
  <c r="AR160" i="7"/>
  <c r="AN160" i="7"/>
  <c r="J349" i="7"/>
  <c r="T209" i="7"/>
  <c r="O12" i="7"/>
  <c r="G104" i="7"/>
  <c r="O34" i="7"/>
  <c r="U197" i="7"/>
  <c r="F267" i="7"/>
  <c r="S664" i="7"/>
  <c r="J642" i="7"/>
  <c r="S104" i="7"/>
  <c r="AM447" i="7"/>
  <c r="AP447" i="7"/>
  <c r="AK447" i="7"/>
  <c r="AO447" i="7"/>
  <c r="AG447" i="7"/>
  <c r="AQ447" i="7"/>
  <c r="AN447" i="7"/>
  <c r="AR447" i="7"/>
  <c r="AH447" i="7"/>
  <c r="AJ447" i="7"/>
  <c r="F782" i="7"/>
  <c r="S722" i="7"/>
  <c r="AH637" i="7"/>
  <c r="AN637" i="7"/>
  <c r="AM637" i="7"/>
  <c r="AJ637" i="7"/>
  <c r="AK637" i="7"/>
  <c r="AL637" i="7" s="1"/>
  <c r="AT637" i="7" s="1"/>
  <c r="AO637" i="7"/>
  <c r="AQ637" i="7"/>
  <c r="AG637" i="7"/>
  <c r="AP637" i="7"/>
  <c r="AR637" i="7"/>
  <c r="AN820" i="7"/>
  <c r="AK820" i="7"/>
  <c r="AR820" i="7"/>
  <c r="AQ820" i="7"/>
  <c r="AG820" i="7"/>
  <c r="AJ820" i="7"/>
  <c r="AI820" i="7" s="1"/>
  <c r="AM820" i="7"/>
  <c r="AP820" i="7"/>
  <c r="AH820" i="7"/>
  <c r="AO820" i="7"/>
  <c r="N489" i="7"/>
  <c r="AM462" i="7"/>
  <c r="AK462" i="7"/>
  <c r="AO462" i="7"/>
  <c r="AQ462" i="7"/>
  <c r="AN462" i="7"/>
  <c r="AH462" i="7"/>
  <c r="AP462" i="7"/>
  <c r="AG462" i="7"/>
  <c r="AR462" i="7"/>
  <c r="AJ462" i="7"/>
  <c r="AR49" i="7"/>
  <c r="AP49" i="7"/>
  <c r="AG49" i="7"/>
  <c r="AM49" i="7"/>
  <c r="AJ49" i="7"/>
  <c r="AH49" i="7"/>
  <c r="AQ49" i="7"/>
  <c r="AK49" i="7"/>
  <c r="AL49" i="7" s="1"/>
  <c r="AO49" i="7"/>
  <c r="AN49" i="7"/>
  <c r="X769" i="7"/>
  <c r="AN224" i="7"/>
  <c r="AQ224" i="7"/>
  <c r="AO224" i="7"/>
  <c r="AK224" i="7"/>
  <c r="AH224" i="7"/>
  <c r="AM224" i="7"/>
  <c r="AG224" i="7"/>
  <c r="AR224" i="7"/>
  <c r="AJ224" i="7"/>
  <c r="AP224" i="7"/>
  <c r="P524" i="7"/>
  <c r="AR509" i="7"/>
  <c r="AH509" i="7"/>
  <c r="AP509" i="7"/>
  <c r="AN509" i="7"/>
  <c r="AO509" i="7"/>
  <c r="AQ509" i="7"/>
  <c r="AK509" i="7"/>
  <c r="AM509" i="7"/>
  <c r="AG509" i="7"/>
  <c r="AJ509" i="7"/>
  <c r="Q419" i="7"/>
  <c r="AR322" i="7"/>
  <c r="AK322" i="7"/>
  <c r="AN322" i="7"/>
  <c r="AJ322" i="7"/>
  <c r="AH322" i="7"/>
  <c r="AQ322" i="7"/>
  <c r="AM322" i="7"/>
  <c r="AO322" i="7"/>
  <c r="AP322" i="7"/>
  <c r="AG322" i="7"/>
  <c r="M22" i="7"/>
  <c r="W537" i="7"/>
  <c r="AJ777" i="7"/>
  <c r="AL777" i="7" s="1"/>
  <c r="AT777" i="7" s="1"/>
  <c r="AP777" i="7"/>
  <c r="AN777" i="7"/>
  <c r="AR777" i="7"/>
  <c r="AQ777" i="7"/>
  <c r="AO777" i="7"/>
  <c r="AH777" i="7"/>
  <c r="AK777" i="7"/>
  <c r="AM777" i="7"/>
  <c r="AG777" i="7"/>
  <c r="O769" i="7"/>
  <c r="AK650" i="7"/>
  <c r="AJ650" i="7"/>
  <c r="AS650" i="7"/>
  <c r="AG650" i="7"/>
  <c r="AH650" i="7"/>
  <c r="AM650" i="7"/>
  <c r="AQ650" i="7"/>
  <c r="AO650" i="7"/>
  <c r="AP650" i="7"/>
  <c r="AR650" i="7"/>
  <c r="AN650" i="7"/>
  <c r="AI650" i="7"/>
  <c r="O537" i="7"/>
  <c r="AO802" i="7"/>
  <c r="AN802" i="7"/>
  <c r="AJ802" i="7"/>
  <c r="AR802" i="7"/>
  <c r="AH802" i="7"/>
  <c r="AM802" i="7"/>
  <c r="AP802" i="7"/>
  <c r="AK802" i="7"/>
  <c r="AQ802" i="7"/>
  <c r="AG802" i="7"/>
  <c r="X629" i="7"/>
  <c r="G34" i="7"/>
  <c r="O327" i="7"/>
  <c r="R69" i="7"/>
  <c r="T712" i="7"/>
  <c r="O734" i="7"/>
  <c r="R362" i="7"/>
  <c r="G22" i="19"/>
  <c r="L23" i="19"/>
  <c r="B15" i="19"/>
  <c r="K15" i="19" s="1"/>
  <c r="F16" i="19"/>
  <c r="M14" i="19"/>
  <c r="E26" i="19"/>
  <c r="B20" i="19"/>
  <c r="K20" i="19" s="1"/>
  <c r="F25" i="19"/>
  <c r="M10" i="19"/>
  <c r="J25" i="19"/>
  <c r="L27" i="19"/>
  <c r="L20" i="19"/>
  <c r="F15" i="19"/>
  <c r="E16" i="19"/>
  <c r="C23" i="19"/>
  <c r="F10" i="19"/>
  <c r="B14" i="19"/>
  <c r="K14" i="19" s="1"/>
  <c r="M22" i="19"/>
  <c r="J24" i="19"/>
  <c r="B23" i="19"/>
  <c r="K23" i="19" s="1"/>
  <c r="E25" i="19"/>
  <c r="M12" i="19"/>
  <c r="C15" i="19"/>
  <c r="M8" i="19"/>
  <c r="J18" i="19"/>
  <c r="G29" i="19"/>
  <c r="J19" i="19"/>
  <c r="C24" i="19"/>
  <c r="I10" i="19"/>
  <c r="E8" i="19"/>
  <c r="H13" i="19"/>
  <c r="G20" i="19"/>
  <c r="H30" i="19"/>
  <c r="M27" i="19"/>
  <c r="G27" i="19"/>
  <c r="J22" i="19"/>
  <c r="G25" i="19"/>
  <c r="I21" i="19"/>
  <c r="E15" i="19"/>
  <c r="J20" i="19"/>
  <c r="L21" i="19"/>
  <c r="H12" i="19"/>
  <c r="F20" i="19"/>
  <c r="F12" i="19"/>
  <c r="C13" i="19"/>
  <c r="D14" i="19"/>
  <c r="C29" i="19"/>
  <c r="D28" i="19"/>
  <c r="H9" i="19"/>
  <c r="G23" i="19"/>
  <c r="H21" i="19"/>
  <c r="B18" i="19"/>
  <c r="K18" i="19" s="1"/>
  <c r="D13" i="19"/>
  <c r="F29" i="19"/>
  <c r="J29" i="19"/>
  <c r="C19" i="19"/>
  <c r="C20" i="19"/>
  <c r="J10" i="19"/>
  <c r="B8" i="19"/>
  <c r="K8" i="19" s="1"/>
  <c r="G26" i="19"/>
  <c r="D27" i="19"/>
  <c r="H20" i="19"/>
  <c r="I17" i="19"/>
  <c r="B27" i="19"/>
  <c r="K27" i="19" s="1"/>
  <c r="L29" i="19"/>
  <c r="E11" i="19"/>
  <c r="G10" i="19"/>
  <c r="G19" i="19"/>
  <c r="M21" i="19"/>
  <c r="J21" i="19"/>
  <c r="D10" i="19"/>
  <c r="I15" i="19"/>
  <c r="M24" i="19"/>
  <c r="M15" i="19"/>
  <c r="D9" i="19"/>
  <c r="C16" i="19"/>
  <c r="D7" i="19"/>
  <c r="M19" i="19"/>
  <c r="O19" i="19" s="1"/>
  <c r="Q19" i="19" s="1"/>
  <c r="L9" i="19"/>
  <c r="I24" i="19"/>
  <c r="M11" i="19"/>
  <c r="H23" i="19"/>
  <c r="B9" i="19"/>
  <c r="K9" i="19" s="1"/>
  <c r="C22" i="19"/>
  <c r="F19" i="19"/>
  <c r="M25" i="19"/>
  <c r="I29" i="19"/>
  <c r="F8" i="19"/>
  <c r="I16" i="19"/>
  <c r="B22" i="19"/>
  <c r="K22" i="19" s="1"/>
  <c r="B28" i="19"/>
  <c r="K28" i="19" s="1"/>
  <c r="H7" i="19"/>
  <c r="G30" i="19"/>
  <c r="J7" i="19"/>
  <c r="B12" i="19"/>
  <c r="K12" i="19" s="1"/>
  <c r="H15" i="19"/>
  <c r="I19" i="19"/>
  <c r="G14" i="19"/>
  <c r="I30" i="19"/>
  <c r="F30" i="19"/>
  <c r="I20" i="19"/>
  <c r="F17" i="19"/>
  <c r="D15" i="19"/>
  <c r="H18" i="19"/>
  <c r="C11" i="19"/>
  <c r="B16" i="19"/>
  <c r="K16" i="19" s="1"/>
  <c r="M9" i="19"/>
  <c r="G9" i="19"/>
  <c r="E24" i="19"/>
  <c r="J12" i="19"/>
  <c r="M30" i="19"/>
  <c r="J16" i="19"/>
  <c r="C10" i="19"/>
  <c r="M17" i="19"/>
  <c r="O17" i="19" s="1"/>
  <c r="Q17" i="19" s="1"/>
  <c r="D21" i="19"/>
  <c r="C17" i="19"/>
  <c r="H19" i="19"/>
  <c r="L18" i="19"/>
  <c r="F24" i="19"/>
  <c r="H10" i="19"/>
  <c r="J9" i="19"/>
  <c r="C8" i="19"/>
  <c r="O8" i="19" s="1"/>
  <c r="Q8" i="19" s="1"/>
  <c r="X58" i="20"/>
  <c r="F28" i="19"/>
  <c r="D26" i="19"/>
  <c r="H28" i="19"/>
  <c r="D25" i="19"/>
  <c r="D23" i="19"/>
  <c r="L13" i="19"/>
  <c r="N13" i="19" s="1"/>
  <c r="P13" i="19" s="1"/>
  <c r="M16" i="19"/>
  <c r="J13" i="19"/>
  <c r="E13" i="19"/>
  <c r="G15" i="19"/>
  <c r="D20" i="19"/>
  <c r="I25" i="19"/>
  <c r="H26" i="19"/>
  <c r="J17" i="19"/>
  <c r="F23" i="19"/>
  <c r="D29" i="19"/>
  <c r="C12" i="19"/>
  <c r="D16" i="19"/>
  <c r="G16" i="19"/>
  <c r="R16" i="19" s="1"/>
  <c r="G21" i="19"/>
  <c r="G24" i="19"/>
  <c r="R24" i="19" s="1"/>
  <c r="F11" i="19"/>
  <c r="D24" i="19"/>
  <c r="L11" i="19"/>
  <c r="J23" i="19"/>
  <c r="I28" i="19"/>
  <c r="E14" i="19"/>
  <c r="H27" i="19"/>
  <c r="E12" i="19"/>
  <c r="I8" i="19"/>
  <c r="E28" i="19"/>
  <c r="E20" i="19"/>
  <c r="B30" i="19"/>
  <c r="K30" i="19" s="1"/>
  <c r="G17" i="19"/>
  <c r="J14" i="19"/>
  <c r="L25" i="19"/>
  <c r="M7" i="19"/>
  <c r="E9" i="19"/>
  <c r="J26" i="19"/>
  <c r="I27" i="19"/>
  <c r="G13" i="19"/>
  <c r="D19" i="19"/>
  <c r="I23" i="19"/>
  <c r="D30" i="19"/>
  <c r="L28" i="19"/>
  <c r="G8" i="19"/>
  <c r="I13" i="19"/>
  <c r="E29" i="19"/>
  <c r="B26" i="19"/>
  <c r="K26" i="19" s="1"/>
  <c r="M29" i="19"/>
  <c r="G7" i="19"/>
  <c r="G11" i="19"/>
  <c r="I11" i="19"/>
  <c r="I14" i="19"/>
  <c r="H14" i="19"/>
  <c r="E19" i="19"/>
  <c r="H29" i="19"/>
  <c r="D12" i="19"/>
  <c r="L22" i="19"/>
  <c r="N22" i="19" s="1"/>
  <c r="P22" i="19" s="1"/>
  <c r="M13" i="19"/>
  <c r="D22" i="19"/>
  <c r="L12" i="19"/>
  <c r="D8" i="19"/>
  <c r="G28" i="19"/>
  <c r="H17" i="19"/>
  <c r="S17" i="19" s="1"/>
  <c r="H25" i="19"/>
  <c r="L14" i="19"/>
  <c r="L10" i="19"/>
  <c r="M28" i="19"/>
  <c r="H24" i="19"/>
  <c r="B13" i="19"/>
  <c r="K13" i="19" s="1"/>
  <c r="I9" i="19"/>
  <c r="E21" i="19"/>
  <c r="F13" i="19"/>
  <c r="E10" i="19"/>
  <c r="J30" i="19"/>
  <c r="J15" i="19"/>
  <c r="I22" i="19"/>
  <c r="C25" i="19"/>
  <c r="L7" i="19"/>
  <c r="M26" i="19"/>
  <c r="E30" i="19"/>
  <c r="C18" i="19"/>
  <c r="S18" i="19" s="1"/>
  <c r="B21" i="19"/>
  <c r="K21" i="19" s="1"/>
  <c r="F27" i="19"/>
  <c r="B25" i="19"/>
  <c r="K25" i="19" s="1"/>
  <c r="B19" i="19"/>
  <c r="K19" i="19" s="1"/>
  <c r="B11" i="19"/>
  <c r="K11" i="19" s="1"/>
  <c r="C26" i="19"/>
  <c r="D17" i="19"/>
  <c r="B24" i="19"/>
  <c r="K24" i="19" s="1"/>
  <c r="M23" i="19"/>
  <c r="O23" i="19" s="1"/>
  <c r="Q23" i="19" s="1"/>
  <c r="J11" i="19"/>
  <c r="F18" i="19"/>
  <c r="F21" i="19"/>
  <c r="L17" i="19"/>
  <c r="E17" i="19"/>
  <c r="L8" i="19"/>
  <c r="E22" i="19"/>
  <c r="I12" i="19"/>
  <c r="H8" i="19"/>
  <c r="L15" i="19"/>
  <c r="C7" i="19"/>
  <c r="H22" i="19"/>
  <c r="F14" i="19"/>
  <c r="J28" i="19"/>
  <c r="D11" i="19"/>
  <c r="C21" i="19"/>
  <c r="S21" i="19" s="1"/>
  <c r="L26" i="19"/>
  <c r="N26" i="19" s="1"/>
  <c r="P26" i="19" s="1"/>
  <c r="I26" i="19"/>
  <c r="F26" i="19"/>
  <c r="M20" i="19"/>
  <c r="C28" i="19"/>
  <c r="E27" i="19"/>
  <c r="H11" i="19"/>
  <c r="M18" i="19"/>
  <c r="L24" i="19"/>
  <c r="N24" i="19" s="1"/>
  <c r="P24" i="19" s="1"/>
  <c r="B17" i="19"/>
  <c r="K17" i="19" s="1"/>
  <c r="C9" i="19"/>
  <c r="F9" i="19"/>
  <c r="E7" i="19"/>
  <c r="J27" i="19"/>
  <c r="G12" i="19"/>
  <c r="R12" i="19" s="1"/>
  <c r="C27" i="19"/>
  <c r="F22" i="19"/>
  <c r="I18" i="19"/>
  <c r="F7" i="19"/>
  <c r="B10" i="19"/>
  <c r="K10" i="19" s="1"/>
  <c r="I7" i="19"/>
  <c r="C30" i="19"/>
  <c r="L16" i="19"/>
  <c r="N16" i="19" s="1"/>
  <c r="P16" i="19" s="1"/>
  <c r="B7" i="19"/>
  <c r="K7" i="19" s="1"/>
  <c r="L19" i="19"/>
  <c r="B29" i="19"/>
  <c r="K29" i="19" s="1"/>
  <c r="G18" i="19"/>
  <c r="R18" i="19" s="1"/>
  <c r="L30" i="19"/>
  <c r="E18" i="19"/>
  <c r="E23" i="19"/>
  <c r="H16" i="19"/>
  <c r="S16" i="19" s="1"/>
  <c r="J8" i="19"/>
  <c r="D18" i="19"/>
  <c r="C14" i="19"/>
  <c r="X582" i="7"/>
  <c r="T524" i="7"/>
  <c r="AR264" i="7"/>
  <c r="AP264" i="7"/>
  <c r="AQ264" i="7"/>
  <c r="AM264" i="7"/>
  <c r="AG264" i="7"/>
  <c r="AK264" i="7"/>
  <c r="AJ264" i="7"/>
  <c r="AO264" i="7"/>
  <c r="AH264" i="7"/>
  <c r="AN264" i="7"/>
  <c r="AQ272" i="7"/>
  <c r="AH272" i="7"/>
  <c r="AP272" i="7"/>
  <c r="AM272" i="7"/>
  <c r="AG272" i="7"/>
  <c r="AN272" i="7"/>
  <c r="AK272" i="7"/>
  <c r="AJ272" i="7"/>
  <c r="AO272" i="7"/>
  <c r="AR272" i="7"/>
  <c r="S127" i="7"/>
  <c r="P337" i="7"/>
  <c r="X292" i="7"/>
  <c r="V139" i="7"/>
  <c r="O349" i="7"/>
  <c r="AR656" i="7"/>
  <c r="AN656" i="7"/>
  <c r="AK656" i="7"/>
  <c r="AM656" i="7"/>
  <c r="AQ656" i="7"/>
  <c r="AJ656" i="7"/>
  <c r="AI656" i="7" s="1"/>
  <c r="AH656" i="7"/>
  <c r="AG656" i="7"/>
  <c r="AO656" i="7"/>
  <c r="AP656" i="7"/>
  <c r="U362" i="7"/>
  <c r="AR624" i="7"/>
  <c r="AP624" i="7"/>
  <c r="AN624" i="7"/>
  <c r="AG624" i="7"/>
  <c r="AM624" i="7"/>
  <c r="AK624" i="7"/>
  <c r="AJ624" i="7"/>
  <c r="AO624" i="7"/>
  <c r="AH624" i="7"/>
  <c r="AQ624" i="7"/>
  <c r="P607" i="7"/>
  <c r="AK74" i="7"/>
  <c r="AM74" i="7"/>
  <c r="AR74" i="7"/>
  <c r="AH74" i="7"/>
  <c r="AP74" i="7"/>
  <c r="AJ74" i="7"/>
  <c r="AI74" i="7" s="1"/>
  <c r="AN74" i="7"/>
  <c r="AQ74" i="7"/>
  <c r="AG74" i="7"/>
  <c r="AO74" i="7"/>
  <c r="J747" i="7"/>
  <c r="AT756" i="7"/>
  <c r="AG756" i="7"/>
  <c r="AJ756" i="7"/>
  <c r="AO756" i="7"/>
  <c r="AH756" i="7"/>
  <c r="AS756" i="7"/>
  <c r="AQ756" i="7"/>
  <c r="AR756" i="7"/>
  <c r="AI756" i="7"/>
  <c r="AM756" i="7"/>
  <c r="AP756" i="7"/>
  <c r="AK756" i="7"/>
  <c r="AN756" i="7"/>
  <c r="X327" i="7"/>
  <c r="U664" i="7"/>
  <c r="I607" i="7"/>
  <c r="G162" i="7"/>
  <c r="AN27" i="7"/>
  <c r="AH27" i="7"/>
  <c r="AG27" i="7"/>
  <c r="AK27" i="7"/>
  <c r="AI27" i="7" s="1"/>
  <c r="AO27" i="7"/>
  <c r="AP27" i="7"/>
  <c r="AM27" i="7"/>
  <c r="AQ27" i="7"/>
  <c r="AJ27" i="7"/>
  <c r="AR27" i="7"/>
  <c r="V279" i="7"/>
  <c r="AP577" i="7"/>
  <c r="AJ577" i="7"/>
  <c r="AO577" i="7"/>
  <c r="AG577" i="7"/>
  <c r="AM577" i="7"/>
  <c r="AR577" i="7"/>
  <c r="AH577" i="7"/>
  <c r="AN577" i="7"/>
  <c r="AK577" i="7"/>
  <c r="AQ577" i="7"/>
  <c r="AM837" i="7"/>
  <c r="AN837" i="7"/>
  <c r="AG837" i="7"/>
  <c r="AQ837" i="7"/>
  <c r="AO837" i="7"/>
  <c r="AJ837" i="7"/>
  <c r="AP837" i="7"/>
  <c r="AR837" i="7"/>
  <c r="AH837" i="7"/>
  <c r="AK837" i="7"/>
  <c r="J652" i="7"/>
  <c r="AM360" i="7"/>
  <c r="AJ360" i="7"/>
  <c r="AO360" i="7"/>
  <c r="AQ360" i="7"/>
  <c r="AN360" i="7"/>
  <c r="AK360" i="7"/>
  <c r="AP360" i="7"/>
  <c r="AI360" i="7"/>
  <c r="AH360" i="7"/>
  <c r="AG360" i="7"/>
  <c r="AR360" i="7"/>
  <c r="AT360" i="7"/>
  <c r="AR89" i="7"/>
  <c r="AH89" i="7"/>
  <c r="AJ89" i="7"/>
  <c r="AP89" i="7"/>
  <c r="AG89" i="7"/>
  <c r="AQ89" i="7"/>
  <c r="AN89" i="7"/>
  <c r="AK89" i="7"/>
  <c r="AM89" i="7"/>
  <c r="AO89" i="7"/>
  <c r="P467" i="7"/>
  <c r="AP410" i="7"/>
  <c r="AH410" i="7"/>
  <c r="AJ410" i="7"/>
  <c r="AO410" i="7"/>
  <c r="AR410" i="7"/>
  <c r="AG410" i="7"/>
  <c r="AN410" i="7"/>
  <c r="AQ410" i="7"/>
  <c r="AK410" i="7"/>
  <c r="AI410" i="7" s="1"/>
  <c r="AM410" i="7"/>
  <c r="U292" i="7"/>
  <c r="M512" i="7"/>
  <c r="W92" i="7"/>
  <c r="AG451" i="7"/>
  <c r="AP451" i="7"/>
  <c r="AH451" i="7"/>
  <c r="AQ451" i="7"/>
  <c r="AM451" i="7"/>
  <c r="AN451" i="7"/>
  <c r="AK451" i="7"/>
  <c r="AO451" i="7"/>
  <c r="AJ451" i="7"/>
  <c r="AR451" i="7"/>
  <c r="G69" i="7"/>
  <c r="S152" i="7"/>
  <c r="AR717" i="7"/>
  <c r="AH717" i="7"/>
  <c r="AJ717" i="7"/>
  <c r="AG717" i="7"/>
  <c r="AN717" i="7"/>
  <c r="AP717" i="7"/>
  <c r="AO717" i="7"/>
  <c r="AQ717" i="7"/>
  <c r="AM717" i="7"/>
  <c r="AK717" i="7"/>
  <c r="AP273" i="7"/>
  <c r="AJ273" i="7"/>
  <c r="AQ273" i="7"/>
  <c r="AN273" i="7"/>
  <c r="AO273" i="7"/>
  <c r="AM273" i="7"/>
  <c r="AR273" i="7"/>
  <c r="AG273" i="7"/>
  <c r="AH273" i="7"/>
  <c r="AK273" i="7"/>
  <c r="AI273" i="7" s="1"/>
  <c r="AK627" i="7"/>
  <c r="AJ627" i="7"/>
  <c r="AR627" i="7"/>
  <c r="AQ627" i="7"/>
  <c r="AH627" i="7"/>
  <c r="AG627" i="7"/>
  <c r="AN627" i="7"/>
  <c r="AP627" i="7"/>
  <c r="AM627" i="7"/>
  <c r="AO627" i="7"/>
  <c r="AK590" i="7"/>
  <c r="AR590" i="7"/>
  <c r="AN590" i="7"/>
  <c r="AH590" i="7"/>
  <c r="AP590" i="7"/>
  <c r="AQ590" i="7"/>
  <c r="AO590" i="7"/>
  <c r="AM590" i="7"/>
  <c r="AG590" i="7"/>
  <c r="AJ590" i="7"/>
  <c r="I244" i="7"/>
  <c r="O489" i="7"/>
  <c r="X5" i="20"/>
  <c r="AK46" i="7"/>
  <c r="AQ46" i="7"/>
  <c r="AG46" i="7"/>
  <c r="AH46" i="7"/>
  <c r="AS46" i="7"/>
  <c r="AO46" i="7"/>
  <c r="AP46" i="7"/>
  <c r="AN46" i="7"/>
  <c r="AM46" i="7"/>
  <c r="AJ46" i="7"/>
  <c r="AR46" i="7"/>
  <c r="AI46" i="7"/>
  <c r="AT46" i="7"/>
  <c r="P12" i="7"/>
  <c r="X16" i="20"/>
  <c r="M187" i="7"/>
  <c r="V782" i="7"/>
  <c r="AP810" i="7"/>
  <c r="AJ810" i="7"/>
  <c r="AN810" i="7"/>
  <c r="AG810" i="7"/>
  <c r="AH810" i="7"/>
  <c r="AK810" i="7"/>
  <c r="AO810" i="7"/>
  <c r="AQ810" i="7"/>
  <c r="AR810" i="7"/>
  <c r="AM810" i="7"/>
  <c r="J92" i="7"/>
  <c r="U594" i="7"/>
  <c r="AQ414" i="7"/>
  <c r="AH414" i="7"/>
  <c r="AK414" i="7"/>
  <c r="AM414" i="7"/>
  <c r="AJ414" i="7"/>
  <c r="AR414" i="7"/>
  <c r="AN414" i="7"/>
  <c r="AP414" i="7"/>
  <c r="AG414" i="7"/>
  <c r="AO414" i="7"/>
  <c r="AO135" i="7"/>
  <c r="AN135" i="7"/>
  <c r="AJ135" i="7"/>
  <c r="AG135" i="7"/>
  <c r="AP135" i="7"/>
  <c r="AM135" i="7"/>
  <c r="AQ135" i="7"/>
  <c r="AK135" i="7"/>
  <c r="AH135" i="7"/>
  <c r="AR135" i="7"/>
  <c r="AO416" i="7"/>
  <c r="AG416" i="7"/>
  <c r="AP416" i="7"/>
  <c r="AQ416" i="7"/>
  <c r="AJ416" i="7"/>
  <c r="AM416" i="7"/>
  <c r="AN416" i="7"/>
  <c r="AK416" i="7"/>
  <c r="AR416" i="7"/>
  <c r="AH416" i="7"/>
  <c r="AQ329" i="7"/>
  <c r="AP329" i="7"/>
  <c r="AK329" i="7"/>
  <c r="AM329" i="7"/>
  <c r="AJ329" i="7"/>
  <c r="AG329" i="7"/>
  <c r="AR329" i="7"/>
  <c r="AN329" i="7"/>
  <c r="AO329" i="7"/>
  <c r="AH329" i="7"/>
  <c r="AJ266" i="7"/>
  <c r="AO266" i="7"/>
  <c r="AG266" i="7"/>
  <c r="AP266" i="7"/>
  <c r="AQ266" i="7"/>
  <c r="AM266" i="7"/>
  <c r="AR266" i="7"/>
  <c r="AS266" i="7"/>
  <c r="AK266" i="7"/>
  <c r="AL266" i="7" s="1"/>
  <c r="AT266" i="7" s="1"/>
  <c r="AH266" i="7"/>
  <c r="AI266" i="7"/>
  <c r="AN266" i="7"/>
  <c r="AQ682" i="7"/>
  <c r="AH682" i="7"/>
  <c r="AP682" i="7"/>
  <c r="AG682" i="7"/>
  <c r="AR682" i="7"/>
  <c r="AM682" i="7"/>
  <c r="AK682" i="7"/>
  <c r="AO682" i="7"/>
  <c r="AN682" i="7"/>
  <c r="AJ682" i="7"/>
  <c r="R407" i="7"/>
  <c r="AQ7" i="7"/>
  <c r="AP7" i="7"/>
  <c r="AR7" i="7"/>
  <c r="AJ7" i="7"/>
  <c r="AO7" i="7"/>
  <c r="AN7" i="7"/>
  <c r="AK7" i="7"/>
  <c r="AG7" i="7"/>
  <c r="AH7" i="7"/>
  <c r="AM7" i="7"/>
  <c r="J187" i="7"/>
  <c r="I314" i="7"/>
  <c r="R127" i="7"/>
  <c r="G257" i="7"/>
  <c r="G757" i="7"/>
  <c r="X64" i="20"/>
  <c r="AR520" i="7"/>
  <c r="AO520" i="7"/>
  <c r="AG520" i="7"/>
  <c r="AN520" i="7"/>
  <c r="AK520" i="7"/>
  <c r="AJ520" i="7"/>
  <c r="AP520" i="7"/>
  <c r="AQ520" i="7"/>
  <c r="AM520" i="7"/>
  <c r="AH520" i="7"/>
  <c r="S489" i="7"/>
  <c r="P712" i="7"/>
  <c r="U817" i="7"/>
  <c r="J302" i="7"/>
  <c r="AH24" i="7"/>
  <c r="AM24" i="7"/>
  <c r="AK24" i="7"/>
  <c r="AP24" i="7"/>
  <c r="AG24" i="7"/>
  <c r="AN24" i="7"/>
  <c r="AO24" i="7"/>
  <c r="AQ24" i="7"/>
  <c r="AR24" i="7"/>
  <c r="AJ24" i="7"/>
  <c r="G54" i="36"/>
  <c r="J734" i="7"/>
  <c r="X17" i="20"/>
  <c r="AP119" i="7"/>
  <c r="AM119" i="7"/>
  <c r="AQ119" i="7"/>
  <c r="AH119" i="7"/>
  <c r="AG119" i="7"/>
  <c r="AK119" i="7"/>
  <c r="AJ119" i="7"/>
  <c r="AO119" i="7"/>
  <c r="AR119" i="7"/>
  <c r="AN119" i="7"/>
  <c r="J57" i="7"/>
  <c r="P92" i="7"/>
  <c r="AM102" i="7"/>
  <c r="AJ102" i="7"/>
  <c r="AQ102" i="7"/>
  <c r="AN102" i="7"/>
  <c r="AK102" i="7"/>
  <c r="AG102" i="7"/>
  <c r="AP102" i="7"/>
  <c r="AO102" i="7"/>
  <c r="AH102" i="7"/>
  <c r="AR102" i="7"/>
  <c r="G839" i="7"/>
  <c r="S337" i="7"/>
  <c r="U139" i="7"/>
  <c r="P687" i="7"/>
  <c r="F537" i="7"/>
  <c r="M292" i="7"/>
  <c r="N162" i="7"/>
  <c r="J769" i="7"/>
  <c r="P782" i="7"/>
  <c r="AH685" i="7"/>
  <c r="AK685" i="7"/>
  <c r="AN685" i="7"/>
  <c r="AS685" i="7"/>
  <c r="AM685" i="7"/>
  <c r="AI685" i="7"/>
  <c r="AT685" i="7"/>
  <c r="AQ685" i="7"/>
  <c r="AJ685" i="7"/>
  <c r="AG685" i="7"/>
  <c r="AO685" i="7"/>
  <c r="AR685" i="7"/>
  <c r="AP685" i="7"/>
  <c r="AH658" i="7"/>
  <c r="AN658" i="7"/>
  <c r="AP658" i="7"/>
  <c r="AR658" i="7"/>
  <c r="AO658" i="7"/>
  <c r="AJ658" i="7"/>
  <c r="AK658" i="7"/>
  <c r="AM658" i="7"/>
  <c r="AG658" i="7"/>
  <c r="AQ658" i="7"/>
  <c r="G769" i="7"/>
  <c r="T782" i="7"/>
  <c r="P804" i="7"/>
  <c r="S524" i="7"/>
  <c r="AP673" i="7"/>
  <c r="AM673" i="7"/>
  <c r="AJ673" i="7"/>
  <c r="AH673" i="7"/>
  <c r="AQ673" i="7"/>
  <c r="AO673" i="7"/>
  <c r="AR673" i="7"/>
  <c r="AN673" i="7"/>
  <c r="AK673" i="7"/>
  <c r="AG673" i="7"/>
  <c r="N117" i="7"/>
  <c r="X66" i="20"/>
  <c r="T57" i="7"/>
  <c r="M664" i="7"/>
  <c r="I187" i="7"/>
  <c r="Q559" i="7"/>
  <c r="M454" i="7"/>
  <c r="U327" i="7"/>
  <c r="N384" i="7"/>
  <c r="U152" i="7"/>
  <c r="AJ170" i="7"/>
  <c r="AH170" i="7"/>
  <c r="AG170" i="7"/>
  <c r="AM170" i="7"/>
  <c r="AQ170" i="7"/>
  <c r="AO170" i="7"/>
  <c r="AR170" i="7"/>
  <c r="AN170" i="7"/>
  <c r="AK170" i="7"/>
  <c r="AL170" i="7" s="1"/>
  <c r="AP170" i="7"/>
  <c r="AP599" i="7"/>
  <c r="AJ599" i="7"/>
  <c r="AH599" i="7"/>
  <c r="AM599" i="7"/>
  <c r="AO599" i="7"/>
  <c r="AG599" i="7"/>
  <c r="AQ599" i="7"/>
  <c r="AK599" i="7"/>
  <c r="AN599" i="7"/>
  <c r="AR599" i="7"/>
  <c r="G349" i="7"/>
  <c r="P397" i="7"/>
  <c r="AR587" i="7"/>
  <c r="AO587" i="7"/>
  <c r="AJ587" i="7"/>
  <c r="AN587" i="7"/>
  <c r="AG587" i="7"/>
  <c r="AK587" i="7"/>
  <c r="AI587" i="7" s="1"/>
  <c r="AP587" i="7"/>
  <c r="AQ587" i="7"/>
  <c r="AM587" i="7"/>
  <c r="AH587" i="7"/>
  <c r="W652" i="7"/>
  <c r="AQ480" i="7"/>
  <c r="AN480" i="7"/>
  <c r="AO480" i="7"/>
  <c r="AM480" i="7"/>
  <c r="AK480" i="7"/>
  <c r="AR480" i="7"/>
  <c r="AG480" i="7"/>
  <c r="AH480" i="7"/>
  <c r="AP480" i="7"/>
  <c r="AJ480" i="7"/>
  <c r="AM25" i="7"/>
  <c r="AQ25" i="7"/>
  <c r="AH25" i="7"/>
  <c r="AP25" i="7"/>
  <c r="AR25" i="7"/>
  <c r="AG25" i="7"/>
  <c r="AJ25" i="7"/>
  <c r="AN25" i="7"/>
  <c r="AO25" i="7"/>
  <c r="AK25" i="7"/>
  <c r="N292" i="7"/>
  <c r="AK774" i="7"/>
  <c r="AQ774" i="7"/>
  <c r="AR774" i="7"/>
  <c r="AP774" i="7"/>
  <c r="AM774" i="7"/>
  <c r="AN774" i="7"/>
  <c r="AJ774" i="7"/>
  <c r="AO774" i="7"/>
  <c r="AH774" i="7"/>
  <c r="AG774" i="7"/>
  <c r="AR486" i="7"/>
  <c r="AM486" i="7"/>
  <c r="AN486" i="7"/>
  <c r="AO486" i="7"/>
  <c r="AQ486" i="7"/>
  <c r="AK486" i="7"/>
  <c r="AH486" i="7"/>
  <c r="AG486" i="7"/>
  <c r="AP486" i="7"/>
  <c r="AJ486" i="7"/>
  <c r="AI486" i="7" s="1"/>
  <c r="N734" i="7"/>
  <c r="M12" i="7"/>
  <c r="I454" i="7"/>
  <c r="N104" i="7"/>
  <c r="W162" i="7"/>
  <c r="AQ569" i="7"/>
  <c r="AG569" i="7"/>
  <c r="AM569" i="7"/>
  <c r="AK569" i="7"/>
  <c r="AH569" i="7"/>
  <c r="AJ569" i="7"/>
  <c r="AP569" i="7"/>
  <c r="AR569" i="7"/>
  <c r="AO569" i="7"/>
  <c r="AN569" i="7"/>
  <c r="AR836" i="7"/>
  <c r="AQ836" i="7"/>
  <c r="AN836" i="7"/>
  <c r="AJ836" i="7"/>
  <c r="AP836" i="7"/>
  <c r="AO836" i="7"/>
  <c r="AK836" i="7"/>
  <c r="AM836" i="7"/>
  <c r="AG836" i="7"/>
  <c r="AH836" i="7"/>
  <c r="W687" i="7"/>
  <c r="F22" i="7"/>
  <c r="T407" i="7"/>
  <c r="AJ553" i="7"/>
  <c r="AR553" i="7"/>
  <c r="AP553" i="7"/>
  <c r="AK553" i="7"/>
  <c r="AM553" i="7"/>
  <c r="AH553" i="7"/>
  <c r="AN553" i="7"/>
  <c r="AG553" i="7"/>
  <c r="AO553" i="7"/>
  <c r="AQ553" i="7"/>
  <c r="W489" i="7"/>
  <c r="V594" i="7"/>
  <c r="T477" i="7"/>
  <c r="AK647" i="7"/>
  <c r="AL647" i="7" s="1"/>
  <c r="AM647" i="7"/>
  <c r="AO647" i="7"/>
  <c r="AQ647" i="7"/>
  <c r="AR647" i="7"/>
  <c r="AH647" i="7"/>
  <c r="AN647" i="7"/>
  <c r="AP647" i="7"/>
  <c r="AG647" i="7"/>
  <c r="AJ647" i="7"/>
  <c r="I162" i="7"/>
  <c r="J279" i="7"/>
  <c r="R827" i="7"/>
  <c r="AO240" i="7"/>
  <c r="AH240" i="7"/>
  <c r="AG240" i="7"/>
  <c r="AQ240" i="7"/>
  <c r="AM240" i="7"/>
  <c r="AJ240" i="7"/>
  <c r="AR240" i="7"/>
  <c r="AN240" i="7"/>
  <c r="AK240" i="7"/>
  <c r="AP240" i="7"/>
  <c r="U572" i="7"/>
  <c r="AH80" i="7"/>
  <c r="AP80" i="7"/>
  <c r="AQ80" i="7"/>
  <c r="AM80" i="7"/>
  <c r="AJ80" i="7"/>
  <c r="AG80" i="7"/>
  <c r="AS80" i="7"/>
  <c r="AN80" i="7"/>
  <c r="AT80" i="7"/>
  <c r="AO80" i="7"/>
  <c r="AR80" i="7"/>
  <c r="AI80" i="7"/>
  <c r="AK80" i="7"/>
  <c r="X60" i="20"/>
  <c r="AP201" i="7"/>
  <c r="AR201" i="7"/>
  <c r="AK201" i="7"/>
  <c r="AQ201" i="7"/>
  <c r="AO201" i="7"/>
  <c r="AG201" i="7"/>
  <c r="AJ201" i="7"/>
  <c r="AN201" i="7"/>
  <c r="AM201" i="7"/>
  <c r="AH201" i="7"/>
  <c r="AP730" i="7"/>
  <c r="AK730" i="7"/>
  <c r="AQ730" i="7"/>
  <c r="AR730" i="7"/>
  <c r="AJ730" i="7"/>
  <c r="AN730" i="7"/>
  <c r="AO730" i="7"/>
  <c r="AM730" i="7"/>
  <c r="AG730" i="7"/>
  <c r="AH730" i="7"/>
  <c r="AK155" i="7"/>
  <c r="AR155" i="7"/>
  <c r="AN155" i="7"/>
  <c r="AQ155" i="7"/>
  <c r="AP155" i="7"/>
  <c r="AJ155" i="7"/>
  <c r="AO155" i="7"/>
  <c r="AH155" i="7"/>
  <c r="AG155" i="7"/>
  <c r="AM155" i="7"/>
  <c r="G397" i="7"/>
  <c r="M782" i="7"/>
  <c r="U747" i="7"/>
  <c r="U104" i="7"/>
  <c r="U607" i="7"/>
  <c r="AR411" i="7"/>
  <c r="AJ411" i="7"/>
  <c r="AN411" i="7"/>
  <c r="AP411" i="7"/>
  <c r="AG411" i="7"/>
  <c r="AK411" i="7"/>
  <c r="AQ411" i="7"/>
  <c r="AH411" i="7"/>
  <c r="AO411" i="7"/>
  <c r="AM411" i="7"/>
  <c r="N92" i="7"/>
  <c r="AR715" i="7"/>
  <c r="AK715" i="7"/>
  <c r="AG715" i="7"/>
  <c r="AM715" i="7"/>
  <c r="AP715" i="7"/>
  <c r="AN715" i="7"/>
  <c r="AQ715" i="7"/>
  <c r="AO715" i="7"/>
  <c r="AJ715" i="7"/>
  <c r="AH715" i="7"/>
  <c r="I407" i="7"/>
  <c r="AH191" i="7"/>
  <c r="AP191" i="7"/>
  <c r="AJ191" i="7"/>
  <c r="AN191" i="7"/>
  <c r="AM191" i="7"/>
  <c r="AK191" i="7"/>
  <c r="AL191" i="7" s="1"/>
  <c r="AG191" i="7"/>
  <c r="AR191" i="7"/>
  <c r="AQ191" i="7"/>
  <c r="AO191" i="7"/>
  <c r="O607" i="7"/>
  <c r="AN366" i="7"/>
  <c r="AR366" i="7"/>
  <c r="AO366" i="7"/>
  <c r="AH366" i="7"/>
  <c r="AP366" i="7"/>
  <c r="AK366" i="7"/>
  <c r="AM366" i="7"/>
  <c r="AG366" i="7"/>
  <c r="AQ366" i="7"/>
  <c r="AJ366" i="7"/>
  <c r="AI366" i="7" s="1"/>
  <c r="S349" i="7"/>
  <c r="I232" i="7"/>
  <c r="AK365" i="7"/>
  <c r="AO365" i="7"/>
  <c r="AG365" i="7"/>
  <c r="AJ365" i="7"/>
  <c r="AR365" i="7"/>
  <c r="AH365" i="7"/>
  <c r="AN365" i="7"/>
  <c r="AQ365" i="7"/>
  <c r="AM365" i="7"/>
  <c r="AP365" i="7"/>
  <c r="F817" i="7"/>
  <c r="X152" i="7"/>
  <c r="U582" i="7"/>
  <c r="U489" i="7"/>
  <c r="AR705" i="7"/>
  <c r="AH705" i="7"/>
  <c r="AN705" i="7"/>
  <c r="AQ705" i="7"/>
  <c r="AO705" i="7"/>
  <c r="AG705" i="7"/>
  <c r="AJ705" i="7"/>
  <c r="AM705" i="7"/>
  <c r="AP705" i="7"/>
  <c r="AK705" i="7"/>
  <c r="AK51" i="7"/>
  <c r="AH51" i="7"/>
  <c r="AR51" i="7"/>
  <c r="AM51" i="7"/>
  <c r="AG51" i="7"/>
  <c r="AQ51" i="7"/>
  <c r="AJ51" i="7"/>
  <c r="AI51" i="7" s="1"/>
  <c r="AO51" i="7"/>
  <c r="AP51" i="7"/>
  <c r="AN51" i="7"/>
  <c r="F12" i="7"/>
  <c r="J197" i="7"/>
  <c r="AN635" i="7"/>
  <c r="AM635" i="7"/>
  <c r="AP635" i="7"/>
  <c r="AK635" i="7"/>
  <c r="AG635" i="7"/>
  <c r="AH635" i="7"/>
  <c r="AQ635" i="7"/>
  <c r="AJ635" i="7"/>
  <c r="AI635" i="7" s="1"/>
  <c r="AR635" i="7"/>
  <c r="AO635" i="7"/>
  <c r="AM763" i="7"/>
  <c r="AG763" i="7"/>
  <c r="AH763" i="7"/>
  <c r="AJ763" i="7"/>
  <c r="AR763" i="7"/>
  <c r="AP763" i="7"/>
  <c r="AO763" i="7"/>
  <c r="AK763" i="7"/>
  <c r="AQ763" i="7"/>
  <c r="AN763" i="7"/>
  <c r="AQ663" i="7"/>
  <c r="AR663" i="7"/>
  <c r="AH663" i="7"/>
  <c r="AK663" i="7"/>
  <c r="AO663" i="7"/>
  <c r="AP663" i="7"/>
  <c r="AG663" i="7"/>
  <c r="AM663" i="7"/>
  <c r="AN663" i="7"/>
  <c r="AJ663" i="7"/>
  <c r="U82" i="7"/>
  <c r="M104" i="7"/>
  <c r="AR707" i="7"/>
  <c r="AP707" i="7"/>
  <c r="AO707" i="7"/>
  <c r="AG707" i="7"/>
  <c r="AN707" i="7"/>
  <c r="AQ707" i="7"/>
  <c r="AK707" i="7"/>
  <c r="AM707" i="7"/>
  <c r="AJ707" i="7"/>
  <c r="AH707" i="7"/>
  <c r="AK299" i="7"/>
  <c r="AJ299" i="7"/>
  <c r="AN299" i="7"/>
  <c r="AR299" i="7"/>
  <c r="AP299" i="7"/>
  <c r="AQ299" i="7"/>
  <c r="AO299" i="7"/>
  <c r="AH299" i="7"/>
  <c r="AM299" i="7"/>
  <c r="AG299" i="7"/>
  <c r="N477" i="7"/>
  <c r="X21" i="20"/>
  <c r="R57" i="7"/>
  <c r="W12" i="7"/>
  <c r="AR813" i="7"/>
  <c r="AQ813" i="7"/>
  <c r="AO813" i="7"/>
  <c r="AN813" i="7"/>
  <c r="AP813" i="7"/>
  <c r="AG813" i="7"/>
  <c r="AJ813" i="7"/>
  <c r="AH813" i="7"/>
  <c r="AM813" i="7"/>
  <c r="AK813" i="7"/>
  <c r="U92" i="7"/>
  <c r="W432" i="7"/>
  <c r="O547" i="7"/>
  <c r="M687" i="7"/>
  <c r="M279" i="7"/>
  <c r="R547" i="7"/>
  <c r="I559" i="7"/>
  <c r="X10" i="20"/>
  <c r="O232" i="7"/>
  <c r="V642" i="7"/>
  <c r="S839" i="7"/>
  <c r="AN44" i="7"/>
  <c r="AQ44" i="7"/>
  <c r="AG44" i="7"/>
  <c r="AR44" i="7"/>
  <c r="AK44" i="7"/>
  <c r="AH44" i="7"/>
  <c r="AP44" i="7"/>
  <c r="AM44" i="7"/>
  <c r="AO44" i="7"/>
  <c r="AJ44" i="7"/>
  <c r="AR124" i="7"/>
  <c r="AK124" i="7"/>
  <c r="AP124" i="7"/>
  <c r="AH124" i="7"/>
  <c r="AJ124" i="7"/>
  <c r="AM124" i="7"/>
  <c r="AG124" i="7"/>
  <c r="AN124" i="7"/>
  <c r="AO124" i="7"/>
  <c r="AQ124" i="7"/>
  <c r="S384" i="7"/>
  <c r="V92" i="7"/>
  <c r="P244" i="7"/>
  <c r="S792" i="7"/>
  <c r="S454" i="7"/>
  <c r="U47" i="7"/>
  <c r="AO395" i="7"/>
  <c r="AK395" i="7"/>
  <c r="AM395" i="7"/>
  <c r="AP395" i="7"/>
  <c r="AJ395" i="7"/>
  <c r="AR395" i="7"/>
  <c r="AI395" i="7"/>
  <c r="AS395" i="7"/>
  <c r="AQ395" i="7"/>
  <c r="AH395" i="7"/>
  <c r="AN395" i="7"/>
  <c r="AG395" i="7"/>
  <c r="J82" i="7"/>
  <c r="O69" i="7"/>
  <c r="AR749" i="7"/>
  <c r="AJ749" i="7"/>
  <c r="AI749" i="7" s="1"/>
  <c r="AM749" i="7"/>
  <c r="AH749" i="7"/>
  <c r="AP749" i="7"/>
  <c r="AN749" i="7"/>
  <c r="AK749" i="7"/>
  <c r="AG749" i="7"/>
  <c r="AQ749" i="7"/>
  <c r="AO749" i="7"/>
  <c r="O57" i="7"/>
  <c r="T82" i="7"/>
  <c r="F162" i="7"/>
  <c r="X489" i="7"/>
  <c r="F244" i="7"/>
  <c r="G302" i="7"/>
  <c r="S804" i="7"/>
  <c r="AR64" i="7"/>
  <c r="AG64" i="7"/>
  <c r="AK64" i="7"/>
  <c r="AJ64" i="7"/>
  <c r="AN64" i="7"/>
  <c r="AO64" i="7"/>
  <c r="AM64" i="7"/>
  <c r="AP64" i="7"/>
  <c r="AQ64" i="7"/>
  <c r="AH64" i="7"/>
  <c r="AG499" i="7"/>
  <c r="AM499" i="7"/>
  <c r="AK499" i="7"/>
  <c r="AR499" i="7"/>
  <c r="AP499" i="7"/>
  <c r="AO499" i="7"/>
  <c r="AJ499" i="7"/>
  <c r="AH499" i="7"/>
  <c r="AQ499" i="7"/>
  <c r="AN499" i="7"/>
  <c r="AJ739" i="7"/>
  <c r="AI739" i="7" s="1"/>
  <c r="AK739" i="7"/>
  <c r="AP739" i="7"/>
  <c r="AR739" i="7"/>
  <c r="AH739" i="7"/>
  <c r="AN739" i="7"/>
  <c r="AM739" i="7"/>
  <c r="AO739" i="7"/>
  <c r="AG739" i="7"/>
  <c r="AQ739" i="7"/>
  <c r="J712" i="7"/>
  <c r="AK709" i="7"/>
  <c r="AO709" i="7"/>
  <c r="AG709" i="7"/>
  <c r="AJ709" i="7"/>
  <c r="AP709" i="7"/>
  <c r="AQ709" i="7"/>
  <c r="AR709" i="7"/>
  <c r="AM709" i="7"/>
  <c r="AH709" i="7"/>
  <c r="AN709" i="7"/>
  <c r="T69" i="7"/>
  <c r="G617" i="7"/>
  <c r="N617" i="7"/>
  <c r="X384" i="7"/>
  <c r="J152" i="7"/>
  <c r="R582" i="7"/>
  <c r="I104" i="7"/>
  <c r="S712" i="7"/>
  <c r="AN821" i="7"/>
  <c r="AO821" i="7"/>
  <c r="AQ821" i="7"/>
  <c r="AP821" i="7"/>
  <c r="AR821" i="7"/>
  <c r="AJ821" i="7"/>
  <c r="AG821" i="7"/>
  <c r="AK821" i="7"/>
  <c r="AH821" i="7"/>
  <c r="AM821" i="7"/>
  <c r="G127" i="7"/>
  <c r="T817" i="7"/>
  <c r="AN761" i="7"/>
  <c r="AK761" i="7"/>
  <c r="AG761" i="7"/>
  <c r="AO761" i="7"/>
  <c r="AH761" i="7"/>
  <c r="AR761" i="7"/>
  <c r="AJ761" i="7"/>
  <c r="AQ761" i="7"/>
  <c r="AM761" i="7"/>
  <c r="AP761" i="7"/>
  <c r="AP570" i="7"/>
  <c r="AI570" i="7"/>
  <c r="AT570" i="7"/>
  <c r="AR570" i="7"/>
  <c r="AG570" i="7"/>
  <c r="AM570" i="7"/>
  <c r="AJ570" i="7"/>
  <c r="AH570" i="7"/>
  <c r="AK570" i="7"/>
  <c r="AQ570" i="7"/>
  <c r="AO570" i="7"/>
  <c r="AN570" i="7"/>
  <c r="X279" i="7"/>
  <c r="R279" i="7"/>
  <c r="P127" i="7"/>
  <c r="X362" i="7"/>
  <c r="AH612" i="7"/>
  <c r="AQ612" i="7"/>
  <c r="AK612" i="7"/>
  <c r="AJ612" i="7"/>
  <c r="AI612" i="7" s="1"/>
  <c r="AM612" i="7"/>
  <c r="AO612" i="7"/>
  <c r="AR612" i="7"/>
  <c r="AN612" i="7"/>
  <c r="AG612" i="7"/>
  <c r="AP612" i="7"/>
  <c r="AJ234" i="7"/>
  <c r="AR234" i="7"/>
  <c r="AP234" i="7"/>
  <c r="AN234" i="7"/>
  <c r="AM234" i="7"/>
  <c r="AQ234" i="7"/>
  <c r="AO234" i="7"/>
  <c r="AH234" i="7"/>
  <c r="AG234" i="7"/>
  <c r="AK234" i="7"/>
  <c r="AI234" i="7" s="1"/>
  <c r="AN376" i="7"/>
  <c r="AR376" i="7"/>
  <c r="AJ376" i="7"/>
  <c r="AO376" i="7"/>
  <c r="AK376" i="7"/>
  <c r="AH376" i="7"/>
  <c r="AG376" i="7"/>
  <c r="AQ376" i="7"/>
  <c r="AM376" i="7"/>
  <c r="AP376" i="7"/>
  <c r="G607" i="7"/>
  <c r="I477" i="7"/>
  <c r="AK648" i="7"/>
  <c r="AQ648" i="7"/>
  <c r="AH648" i="7"/>
  <c r="AJ648" i="7"/>
  <c r="AN648" i="7"/>
  <c r="AR648" i="7"/>
  <c r="AM648" i="7"/>
  <c r="AP648" i="7"/>
  <c r="AO648" i="7"/>
  <c r="AG648" i="7"/>
  <c r="M652" i="7"/>
  <c r="AG780" i="7"/>
  <c r="AQ780" i="7"/>
  <c r="AM780" i="7"/>
  <c r="AJ780" i="7"/>
  <c r="AI780" i="7"/>
  <c r="AO780" i="7"/>
  <c r="AS780" i="7"/>
  <c r="AH780" i="7"/>
  <c r="AK780" i="7"/>
  <c r="AT780" i="7"/>
  <c r="AP780" i="7"/>
  <c r="AN780" i="7"/>
  <c r="AR780" i="7"/>
  <c r="T244" i="7"/>
  <c r="M827" i="7"/>
  <c r="AG605" i="7"/>
  <c r="AT605" i="7"/>
  <c r="AQ605" i="7"/>
  <c r="AN605" i="7"/>
  <c r="AR605" i="7"/>
  <c r="AO605" i="7"/>
  <c r="AM605" i="7"/>
  <c r="AH605" i="7"/>
  <c r="AJ605" i="7"/>
  <c r="AK605" i="7"/>
  <c r="AP605" i="7"/>
  <c r="AI605" i="7"/>
  <c r="AG551" i="7"/>
  <c r="AO551" i="7"/>
  <c r="AR551" i="7"/>
  <c r="AN551" i="7"/>
  <c r="AK551" i="7"/>
  <c r="AH551" i="7"/>
  <c r="AQ551" i="7"/>
  <c r="AM551" i="7"/>
  <c r="AJ551" i="7"/>
  <c r="AP551" i="7"/>
  <c r="P362" i="7"/>
  <c r="R617" i="7"/>
  <c r="V397" i="7"/>
  <c r="AJ220" i="7"/>
  <c r="AP220" i="7"/>
  <c r="AM220" i="7"/>
  <c r="AK220" i="7"/>
  <c r="AI220" i="7"/>
  <c r="AO220" i="7"/>
  <c r="AH220" i="7"/>
  <c r="AS220" i="7"/>
  <c r="AN220" i="7"/>
  <c r="AR220" i="7"/>
  <c r="AG220" i="7"/>
  <c r="AQ220" i="7"/>
  <c r="G419" i="7"/>
  <c r="AH29" i="7"/>
  <c r="AP29" i="7"/>
  <c r="AR29" i="7"/>
  <c r="AM29" i="7"/>
  <c r="AN29" i="7"/>
  <c r="AK29" i="7"/>
  <c r="AQ29" i="7"/>
  <c r="AJ29" i="7"/>
  <c r="AG29" i="7"/>
  <c r="AO29" i="7"/>
  <c r="G232" i="7"/>
  <c r="T489" i="7"/>
  <c r="N817" i="7"/>
  <c r="O827" i="7"/>
  <c r="O152" i="7"/>
  <c r="P34" i="7"/>
  <c r="AM568" i="7"/>
  <c r="AK568" i="7"/>
  <c r="AR568" i="7"/>
  <c r="AN568" i="7"/>
  <c r="AH568" i="7"/>
  <c r="AQ568" i="7"/>
  <c r="AG568" i="7"/>
  <c r="AO568" i="7"/>
  <c r="AP568" i="7"/>
  <c r="AJ568" i="7"/>
  <c r="AI568" i="7" s="1"/>
  <c r="W22" i="7"/>
  <c r="J432" i="7"/>
  <c r="T722" i="7"/>
  <c r="R769" i="7"/>
  <c r="V384" i="7"/>
  <c r="J817" i="7"/>
  <c r="AK603" i="7"/>
  <c r="AO603" i="7"/>
  <c r="AP603" i="7"/>
  <c r="AR603" i="7"/>
  <c r="AN603" i="7"/>
  <c r="AG603" i="7"/>
  <c r="AM603" i="7"/>
  <c r="AJ603" i="7"/>
  <c r="AH603" i="7"/>
  <c r="AQ603" i="7"/>
  <c r="U127" i="7"/>
  <c r="AP15" i="7"/>
  <c r="AO15" i="7"/>
  <c r="AG15" i="7"/>
  <c r="AN15" i="7"/>
  <c r="AR15" i="7"/>
  <c r="AH15" i="7"/>
  <c r="AQ15" i="7"/>
  <c r="AM15" i="7"/>
  <c r="AK15" i="7"/>
  <c r="AJ15" i="7"/>
  <c r="X337" i="7"/>
  <c r="T572" i="7"/>
  <c r="R524" i="7"/>
  <c r="U302" i="7"/>
  <c r="G327" i="7"/>
  <c r="AK436" i="7"/>
  <c r="AN436" i="7"/>
  <c r="AR436" i="7"/>
  <c r="AO436" i="7"/>
  <c r="AQ436" i="7"/>
  <c r="AJ436" i="7"/>
  <c r="AG436" i="7"/>
  <c r="AP436" i="7"/>
  <c r="AH436" i="7"/>
  <c r="AM436" i="7"/>
  <c r="O302" i="7"/>
  <c r="W804" i="7"/>
  <c r="W337" i="7"/>
  <c r="X512" i="7"/>
  <c r="F652" i="7"/>
  <c r="X23" i="20"/>
  <c r="AK593" i="7"/>
  <c r="AN593" i="7"/>
  <c r="AP593" i="7"/>
  <c r="AR593" i="7"/>
  <c r="AQ593" i="7"/>
  <c r="AM593" i="7"/>
  <c r="AH593" i="7"/>
  <c r="AG593" i="7"/>
  <c r="AO593" i="7"/>
  <c r="AJ593" i="7"/>
  <c r="AG742" i="7"/>
  <c r="AR742" i="7"/>
  <c r="AM742" i="7"/>
  <c r="AJ742" i="7"/>
  <c r="AK742" i="7"/>
  <c r="AO742" i="7"/>
  <c r="AH742" i="7"/>
  <c r="AQ742" i="7"/>
  <c r="AP742" i="7"/>
  <c r="AN742" i="7"/>
  <c r="AT196" i="7"/>
  <c r="AJ196" i="7"/>
  <c r="AH196" i="7"/>
  <c r="AR196" i="7"/>
  <c r="AK196" i="7"/>
  <c r="AN196" i="7"/>
  <c r="AG196" i="7"/>
  <c r="AI196" i="7"/>
  <c r="AQ196" i="7"/>
  <c r="AP196" i="7"/>
  <c r="AM196" i="7"/>
  <c r="AO196" i="7"/>
  <c r="AQ239" i="7"/>
  <c r="AM239" i="7"/>
  <c r="AP239" i="7"/>
  <c r="AO239" i="7"/>
  <c r="AH239" i="7"/>
  <c r="AN239" i="7"/>
  <c r="AG239" i="7"/>
  <c r="AJ239" i="7"/>
  <c r="AK239" i="7"/>
  <c r="AR239" i="7"/>
  <c r="AG518" i="7"/>
  <c r="AR518" i="7"/>
  <c r="AM518" i="7"/>
  <c r="AN518" i="7"/>
  <c r="AJ518" i="7"/>
  <c r="AH518" i="7"/>
  <c r="AK518" i="7"/>
  <c r="AQ518" i="7"/>
  <c r="AO518" i="7"/>
  <c r="AP518" i="7"/>
  <c r="AP740" i="7"/>
  <c r="AN740" i="7"/>
  <c r="AM740" i="7"/>
  <c r="AQ740" i="7"/>
  <c r="AJ740" i="7"/>
  <c r="AK740" i="7"/>
  <c r="AG740" i="7"/>
  <c r="AR740" i="7"/>
  <c r="AO740" i="7"/>
  <c r="AH740" i="7"/>
  <c r="AJ751" i="7"/>
  <c r="AG751" i="7"/>
  <c r="AH751" i="7"/>
  <c r="AN751" i="7"/>
  <c r="AM751" i="7"/>
  <c r="AO751" i="7"/>
  <c r="AR751" i="7"/>
  <c r="AK751" i="7"/>
  <c r="AQ751" i="7"/>
  <c r="AP751" i="7"/>
  <c r="X33" i="20"/>
  <c r="J47" i="7"/>
  <c r="AK217" i="7"/>
  <c r="AG217" i="7"/>
  <c r="AQ217" i="7"/>
  <c r="AM217" i="7"/>
  <c r="AH217" i="7"/>
  <c r="AR217" i="7"/>
  <c r="AP217" i="7"/>
  <c r="AJ217" i="7"/>
  <c r="AN217" i="7"/>
  <c r="AO217" i="7"/>
  <c r="G407" i="7"/>
  <c r="I827" i="7"/>
  <c r="G629" i="7"/>
  <c r="V372" i="7"/>
  <c r="AK326" i="7"/>
  <c r="AG326" i="7"/>
  <c r="AN326" i="7"/>
  <c r="AJ326" i="7"/>
  <c r="AL326" i="7" s="1"/>
  <c r="AH326" i="7"/>
  <c r="AO326" i="7"/>
  <c r="AT326" i="7"/>
  <c r="AP326" i="7"/>
  <c r="AR326" i="7"/>
  <c r="AQ326" i="7"/>
  <c r="AI326" i="7"/>
  <c r="AM326" i="7"/>
  <c r="AS326" i="7"/>
  <c r="P652" i="7"/>
  <c r="T349" i="7"/>
  <c r="AP59" i="7"/>
  <c r="AM59" i="7"/>
  <c r="AR59" i="7"/>
  <c r="AH59" i="7"/>
  <c r="AQ59" i="7"/>
  <c r="AO59" i="7"/>
  <c r="AK59" i="7"/>
  <c r="AN59" i="7"/>
  <c r="AG59" i="7"/>
  <c r="AJ59" i="7"/>
  <c r="AR638" i="7"/>
  <c r="AQ638" i="7"/>
  <c r="AG638" i="7"/>
  <c r="AK638" i="7"/>
  <c r="AJ638" i="7"/>
  <c r="AM638" i="7"/>
  <c r="AO638" i="7"/>
  <c r="AN638" i="7"/>
  <c r="AH638" i="7"/>
  <c r="AP638" i="7"/>
  <c r="F362" i="7"/>
  <c r="O337" i="7"/>
  <c r="W817" i="7"/>
  <c r="AR75" i="7"/>
  <c r="AG75" i="7"/>
  <c r="AK75" i="7"/>
  <c r="AO75" i="7"/>
  <c r="AQ75" i="7"/>
  <c r="AH75" i="7"/>
  <c r="AN75" i="7"/>
  <c r="AJ75" i="7"/>
  <c r="AM75" i="7"/>
  <c r="AP75" i="7"/>
  <c r="AJ532" i="7"/>
  <c r="AP532" i="7"/>
  <c r="AK532" i="7"/>
  <c r="AG532" i="7"/>
  <c r="AQ532" i="7"/>
  <c r="AM532" i="7"/>
  <c r="AO532" i="7"/>
  <c r="AR532" i="7"/>
  <c r="AN532" i="7"/>
  <c r="AH532" i="7"/>
  <c r="V244" i="7"/>
  <c r="AO795" i="7"/>
  <c r="AQ795" i="7"/>
  <c r="AJ795" i="7"/>
  <c r="AN795" i="7"/>
  <c r="AR795" i="7"/>
  <c r="AH795" i="7"/>
  <c r="AM795" i="7"/>
  <c r="AK795" i="7"/>
  <c r="AG795" i="7"/>
  <c r="AP795" i="7"/>
  <c r="R82" i="7"/>
  <c r="S69" i="7"/>
  <c r="N664" i="7"/>
  <c r="R397" i="7"/>
  <c r="M314" i="7"/>
  <c r="R384" i="7"/>
  <c r="F827" i="7"/>
  <c r="AN200" i="7"/>
  <c r="AK200" i="7"/>
  <c r="AG200" i="7"/>
  <c r="AO200" i="7"/>
  <c r="AP200" i="7"/>
  <c r="AH200" i="7"/>
  <c r="AJ200" i="7"/>
  <c r="AR200" i="7"/>
  <c r="AM200" i="7"/>
  <c r="AQ200" i="7"/>
  <c r="S512" i="7"/>
  <c r="J397" i="7"/>
  <c r="X32" i="20"/>
  <c r="Q547" i="7"/>
  <c r="R629" i="7"/>
  <c r="W607" i="7"/>
  <c r="J477" i="7"/>
  <c r="T372" i="7"/>
  <c r="W827" i="7"/>
  <c r="AQ606" i="7"/>
  <c r="AK606" i="7"/>
  <c r="AN606" i="7"/>
  <c r="AG606" i="7"/>
  <c r="AR606" i="7"/>
  <c r="AM606" i="7"/>
  <c r="AH606" i="7"/>
  <c r="AJ606" i="7"/>
  <c r="AS606" i="7"/>
  <c r="AI606" i="7"/>
  <c r="AP606" i="7"/>
  <c r="AO606" i="7"/>
  <c r="T664" i="7"/>
  <c r="M537" i="7"/>
  <c r="AM814" i="7"/>
  <c r="AQ814" i="7"/>
  <c r="AH814" i="7"/>
  <c r="AK814" i="7"/>
  <c r="AP814" i="7"/>
  <c r="AG814" i="7"/>
  <c r="AR814" i="7"/>
  <c r="AN814" i="7"/>
  <c r="AJ814" i="7"/>
  <c r="AO814" i="7"/>
  <c r="V559" i="7"/>
  <c r="AK620" i="7"/>
  <c r="AP620" i="7"/>
  <c r="AG620" i="7"/>
  <c r="AJ620" i="7"/>
  <c r="AI620" i="7" s="1"/>
  <c r="AO620" i="7"/>
  <c r="AN620" i="7"/>
  <c r="AR620" i="7"/>
  <c r="AQ620" i="7"/>
  <c r="AH620" i="7"/>
  <c r="AM620" i="7"/>
  <c r="X244" i="7"/>
  <c r="X8" i="20"/>
  <c r="AR184" i="7"/>
  <c r="AG184" i="7"/>
  <c r="AQ184" i="7"/>
  <c r="AO184" i="7"/>
  <c r="AM184" i="7"/>
  <c r="AJ184" i="7"/>
  <c r="AN184" i="7"/>
  <c r="AH184" i="7"/>
  <c r="AP184" i="7"/>
  <c r="AK184" i="7"/>
  <c r="N372" i="7"/>
  <c r="R804" i="7"/>
  <c r="V152" i="7"/>
  <c r="AM296" i="7"/>
  <c r="AK296" i="7"/>
  <c r="AQ296" i="7"/>
  <c r="AG296" i="7"/>
  <c r="AP296" i="7"/>
  <c r="AR296" i="7"/>
  <c r="AO296" i="7"/>
  <c r="AJ296" i="7"/>
  <c r="AH296" i="7"/>
  <c r="AN296" i="7"/>
  <c r="S827" i="7"/>
  <c r="AG412" i="7"/>
  <c r="AO412" i="7"/>
  <c r="AP412" i="7"/>
  <c r="AM412" i="7"/>
  <c r="AK412" i="7"/>
  <c r="AR412" i="7"/>
  <c r="AQ412" i="7"/>
  <c r="AH412" i="7"/>
  <c r="AJ412" i="7"/>
  <c r="AI412" i="7" s="1"/>
  <c r="AN412" i="7"/>
  <c r="W69" i="7"/>
  <c r="M839" i="7"/>
  <c r="T152" i="7"/>
  <c r="AP628" i="7"/>
  <c r="AM628" i="7"/>
  <c r="AK628" i="7"/>
  <c r="AJ628" i="7"/>
  <c r="AR628" i="7"/>
  <c r="AH628" i="7"/>
  <c r="AO628" i="7"/>
  <c r="AQ628" i="7"/>
  <c r="AN628" i="7"/>
  <c r="AG628" i="7"/>
  <c r="P69" i="7"/>
  <c r="X48" i="20"/>
  <c r="U174" i="7"/>
  <c r="AR819" i="7"/>
  <c r="AP819" i="7"/>
  <c r="AK819" i="7"/>
  <c r="AQ819" i="7"/>
  <c r="AH819" i="7"/>
  <c r="AN819" i="7"/>
  <c r="AO819" i="7"/>
  <c r="AM819" i="7"/>
  <c r="AJ819" i="7"/>
  <c r="AG819" i="7"/>
  <c r="I769" i="7"/>
  <c r="I547" i="7"/>
  <c r="I757" i="7"/>
  <c r="AR719" i="7"/>
  <c r="AJ719" i="7"/>
  <c r="AQ719" i="7"/>
  <c r="AG719" i="7"/>
  <c r="AK719" i="7"/>
  <c r="AP719" i="7"/>
  <c r="AO719" i="7"/>
  <c r="AH719" i="7"/>
  <c r="AN719" i="7"/>
  <c r="AM719" i="7"/>
  <c r="M769" i="7"/>
  <c r="I442" i="7"/>
  <c r="R792" i="7"/>
  <c r="V69" i="7"/>
  <c r="F769" i="7"/>
  <c r="G747" i="7"/>
  <c r="F687" i="7"/>
  <c r="T747" i="7"/>
  <c r="W839" i="7"/>
  <c r="AN275" i="7"/>
  <c r="AH275" i="7"/>
  <c r="AG275" i="7"/>
  <c r="AQ275" i="7"/>
  <c r="AR275" i="7"/>
  <c r="AP275" i="7"/>
  <c r="AJ275" i="7"/>
  <c r="AO275" i="7"/>
  <c r="AK275" i="7"/>
  <c r="AM275" i="7"/>
  <c r="O512" i="7"/>
  <c r="AP496" i="7"/>
  <c r="AO496" i="7"/>
  <c r="AQ496" i="7"/>
  <c r="AN496" i="7"/>
  <c r="AR496" i="7"/>
  <c r="AJ496" i="7"/>
  <c r="AH496" i="7"/>
  <c r="AG496" i="7"/>
  <c r="AM496" i="7"/>
  <c r="AK496" i="7"/>
  <c r="U687" i="7"/>
  <c r="O197" i="7"/>
  <c r="O524" i="7"/>
  <c r="J677" i="7"/>
  <c r="AP147" i="7"/>
  <c r="AO147" i="7"/>
  <c r="AM147" i="7"/>
  <c r="AQ147" i="7"/>
  <c r="AH147" i="7"/>
  <c r="AR147" i="7"/>
  <c r="AJ147" i="7"/>
  <c r="AN147" i="7"/>
  <c r="AK147" i="7"/>
  <c r="AG147" i="7"/>
  <c r="AN483" i="7"/>
  <c r="AO483" i="7"/>
  <c r="AP483" i="7"/>
  <c r="AR483" i="7"/>
  <c r="AM483" i="7"/>
  <c r="AQ483" i="7"/>
  <c r="AH483" i="7"/>
  <c r="AK483" i="7"/>
  <c r="AG483" i="7"/>
  <c r="AJ483" i="7"/>
  <c r="S734" i="7"/>
  <c r="M349" i="7"/>
  <c r="V547" i="7"/>
  <c r="AJ311" i="7"/>
  <c r="AO311" i="7"/>
  <c r="AK311" i="7"/>
  <c r="AM311" i="7"/>
  <c r="AH311" i="7"/>
  <c r="AN311" i="7"/>
  <c r="AR311" i="7"/>
  <c r="AQ311" i="7"/>
  <c r="AP311" i="7"/>
  <c r="AG311" i="7"/>
  <c r="G582" i="7"/>
  <c r="Q652" i="7"/>
  <c r="U372" i="7"/>
  <c r="G57" i="7"/>
  <c r="Q792" i="7"/>
  <c r="AG694" i="7"/>
  <c r="AO694" i="7"/>
  <c r="AQ694" i="7"/>
  <c r="AK694" i="7"/>
  <c r="AM694" i="7"/>
  <c r="AN694" i="7"/>
  <c r="AJ694" i="7"/>
  <c r="AP694" i="7"/>
  <c r="AR694" i="7"/>
  <c r="AH694" i="7"/>
  <c r="AM660" i="7"/>
  <c r="AH660" i="7"/>
  <c r="AK660" i="7"/>
  <c r="AJ660" i="7"/>
  <c r="AG660" i="7"/>
  <c r="AQ660" i="7"/>
  <c r="AN660" i="7"/>
  <c r="AO660" i="7"/>
  <c r="AP660" i="7"/>
  <c r="AR660" i="7"/>
  <c r="M372" i="7"/>
  <c r="T337" i="7"/>
  <c r="AH67" i="7"/>
  <c r="AM67" i="7"/>
  <c r="AG67" i="7"/>
  <c r="AJ67" i="7"/>
  <c r="AK67" i="7"/>
  <c r="AN67" i="7"/>
  <c r="AR67" i="7"/>
  <c r="AQ67" i="7"/>
  <c r="AO67" i="7"/>
  <c r="AP67" i="7"/>
  <c r="Q384" i="7"/>
  <c r="M629" i="7"/>
  <c r="AG816" i="7"/>
  <c r="AM816" i="7"/>
  <c r="AO816" i="7"/>
  <c r="AK816" i="7"/>
  <c r="AI816" i="7"/>
  <c r="AS816" i="7"/>
  <c r="AQ816" i="7"/>
  <c r="AR816" i="7"/>
  <c r="AH816" i="7"/>
  <c r="AN816" i="7"/>
  <c r="AT816" i="7"/>
  <c r="AP816" i="7"/>
  <c r="AJ816" i="7"/>
  <c r="X7" i="20"/>
  <c r="F467" i="7"/>
  <c r="W769" i="7"/>
  <c r="S617" i="7"/>
  <c r="M712" i="7"/>
  <c r="AQ287" i="7"/>
  <c r="AM287" i="7"/>
  <c r="AR287" i="7"/>
  <c r="AJ287" i="7"/>
  <c r="AG287" i="7"/>
  <c r="AN287" i="7"/>
  <c r="AK287" i="7"/>
  <c r="AP287" i="7"/>
  <c r="AO287" i="7"/>
  <c r="AH287" i="7"/>
  <c r="G502" i="7"/>
  <c r="P582" i="7"/>
  <c r="W594" i="7"/>
  <c r="P327" i="7"/>
  <c r="V617" i="7"/>
  <c r="N582" i="7"/>
  <c r="AN838" i="7"/>
  <c r="AH838" i="7"/>
  <c r="AJ838" i="7"/>
  <c r="AQ838" i="7"/>
  <c r="AM838" i="7"/>
  <c r="AR838" i="7"/>
  <c r="AK838" i="7"/>
  <c r="AG838" i="7"/>
  <c r="AP838" i="7"/>
  <c r="AO838" i="7"/>
  <c r="S432" i="7"/>
  <c r="W467" i="7"/>
  <c r="M257" i="7"/>
  <c r="S22" i="7"/>
  <c r="J502" i="7"/>
  <c r="AO32" i="7"/>
  <c r="AH32" i="7"/>
  <c r="AK32" i="7"/>
  <c r="AP32" i="7"/>
  <c r="AG32" i="7"/>
  <c r="AJ32" i="7"/>
  <c r="AR32" i="7"/>
  <c r="AM32" i="7"/>
  <c r="AQ32" i="7"/>
  <c r="AN32" i="7"/>
  <c r="N432" i="7"/>
  <c r="N34" i="7"/>
  <c r="AR216" i="7"/>
  <c r="AQ216" i="7"/>
  <c r="AP216" i="7"/>
  <c r="AJ216" i="7"/>
  <c r="AK216" i="7"/>
  <c r="AN216" i="7"/>
  <c r="AG216" i="7"/>
  <c r="AO216" i="7"/>
  <c r="AH216" i="7"/>
  <c r="AM216" i="7"/>
  <c r="T22" i="7"/>
  <c r="W349" i="7"/>
  <c r="AG691" i="7"/>
  <c r="AK691" i="7"/>
  <c r="AH691" i="7"/>
  <c r="AN691" i="7"/>
  <c r="AP691" i="7"/>
  <c r="AQ691" i="7"/>
  <c r="AR691" i="7"/>
  <c r="AO691" i="7"/>
  <c r="AM691" i="7"/>
  <c r="AJ691" i="7"/>
  <c r="AJ674" i="7"/>
  <c r="AN674" i="7"/>
  <c r="AR674" i="7"/>
  <c r="AG674" i="7"/>
  <c r="AO674" i="7"/>
  <c r="AM674" i="7"/>
  <c r="AQ674" i="7"/>
  <c r="AK674" i="7"/>
  <c r="AP674" i="7"/>
  <c r="AH674" i="7"/>
  <c r="AR43" i="7"/>
  <c r="AJ43" i="7"/>
  <c r="AN43" i="7"/>
  <c r="AH43" i="7"/>
  <c r="AM43" i="7"/>
  <c r="AQ43" i="7"/>
  <c r="AG43" i="7"/>
  <c r="AK43" i="7"/>
  <c r="AP43" i="7"/>
  <c r="AO43" i="7"/>
  <c r="P222" i="7"/>
  <c r="X35" i="20"/>
  <c r="J687" i="7"/>
  <c r="AG533" i="7"/>
  <c r="AP533" i="7"/>
  <c r="AK533" i="7"/>
  <c r="AQ533" i="7"/>
  <c r="AO533" i="7"/>
  <c r="AH533" i="7"/>
  <c r="AN533" i="7"/>
  <c r="AR533" i="7"/>
  <c r="AM533" i="7"/>
  <c r="AJ533" i="7"/>
  <c r="AM120" i="7"/>
  <c r="AJ120" i="7"/>
  <c r="AG120" i="7"/>
  <c r="AN120" i="7"/>
  <c r="AK120" i="7"/>
  <c r="AQ120" i="7"/>
  <c r="AP120" i="7"/>
  <c r="AH120" i="7"/>
  <c r="AR120" i="7"/>
  <c r="AO120" i="7"/>
  <c r="S747" i="7"/>
  <c r="AR355" i="7"/>
  <c r="AH355" i="7"/>
  <c r="AK355" i="7"/>
  <c r="AN355" i="7"/>
  <c r="AJ355" i="7"/>
  <c r="AQ355" i="7"/>
  <c r="AG355" i="7"/>
  <c r="AO355" i="7"/>
  <c r="AM355" i="7"/>
  <c r="AP355" i="7"/>
  <c r="AQ488" i="7"/>
  <c r="AG488" i="7"/>
  <c r="AM488" i="7"/>
  <c r="AP488" i="7"/>
  <c r="AH488" i="7"/>
  <c r="AO488" i="7"/>
  <c r="AN488" i="7"/>
  <c r="AK488" i="7"/>
  <c r="AJ488" i="7"/>
  <c r="AR488" i="7"/>
  <c r="M82" i="7"/>
  <c r="AK616" i="7"/>
  <c r="AP616" i="7"/>
  <c r="AM616" i="7"/>
  <c r="AI616" i="7"/>
  <c r="AO616" i="7"/>
  <c r="AT616" i="7"/>
  <c r="AJ616" i="7"/>
  <c r="AG616" i="7"/>
  <c r="AN616" i="7"/>
  <c r="AQ616" i="7"/>
  <c r="AH616" i="7"/>
  <c r="AR616" i="7"/>
  <c r="U222" i="7"/>
  <c r="AP589" i="7"/>
  <c r="AQ589" i="7"/>
  <c r="AO589" i="7"/>
  <c r="AG589" i="7"/>
  <c r="AN589" i="7"/>
  <c r="AH589" i="7"/>
  <c r="AR589" i="7"/>
  <c r="AM589" i="7"/>
  <c r="AK589" i="7"/>
  <c r="AJ589" i="7"/>
  <c r="AK274" i="7"/>
  <c r="AR274" i="7"/>
  <c r="AJ274" i="7"/>
  <c r="AG274" i="7"/>
  <c r="AM274" i="7"/>
  <c r="AH274" i="7"/>
  <c r="AP274" i="7"/>
  <c r="AO274" i="7"/>
  <c r="AQ274" i="7"/>
  <c r="AN274" i="7"/>
  <c r="N187" i="7"/>
  <c r="U559" i="7"/>
  <c r="S222" i="7"/>
  <c r="F664" i="7"/>
  <c r="J244" i="7"/>
  <c r="G699" i="7"/>
  <c r="J792" i="7"/>
  <c r="R222" i="7"/>
  <c r="P442" i="7"/>
  <c r="J69" i="7"/>
  <c r="AP750" i="7"/>
  <c r="AR750" i="7"/>
  <c r="AH750" i="7"/>
  <c r="AG750" i="7"/>
  <c r="AN750" i="7"/>
  <c r="AQ750" i="7"/>
  <c r="AK750" i="7"/>
  <c r="AM750" i="7"/>
  <c r="AO750" i="7"/>
  <c r="AJ750" i="7"/>
  <c r="AL750" i="7" s="1"/>
  <c r="X39" i="20"/>
  <c r="U769" i="7"/>
  <c r="M407" i="7"/>
  <c r="AR672" i="7"/>
  <c r="AO672" i="7"/>
  <c r="AG672" i="7"/>
  <c r="AN672" i="7"/>
  <c r="AH672" i="7"/>
  <c r="AP672" i="7"/>
  <c r="AK672" i="7"/>
  <c r="AJ672" i="7"/>
  <c r="AQ672" i="7"/>
  <c r="AM672" i="7"/>
  <c r="AI465" i="7"/>
  <c r="AM465" i="7"/>
  <c r="AG465" i="7"/>
  <c r="AH465" i="7"/>
  <c r="AO465" i="7"/>
  <c r="AJ465" i="7"/>
  <c r="AQ465" i="7"/>
  <c r="AN465" i="7"/>
  <c r="AK465" i="7"/>
  <c r="AR465" i="7"/>
  <c r="AT465" i="7"/>
  <c r="AP465" i="7"/>
  <c r="AM471" i="7"/>
  <c r="AJ471" i="7"/>
  <c r="AR471" i="7"/>
  <c r="AN471" i="7"/>
  <c r="AG471" i="7"/>
  <c r="AH471" i="7"/>
  <c r="AO471" i="7"/>
  <c r="AK471" i="7"/>
  <c r="AQ471" i="7"/>
  <c r="AP471" i="7"/>
  <c r="O782" i="7"/>
  <c r="AJ243" i="7"/>
  <c r="AQ243" i="7"/>
  <c r="AO243" i="7"/>
  <c r="AH243" i="7"/>
  <c r="AP243" i="7"/>
  <c r="AG243" i="7"/>
  <c r="AK243" i="7"/>
  <c r="AN243" i="7"/>
  <c r="AM243" i="7"/>
  <c r="AR243" i="7"/>
  <c r="AN794" i="7"/>
  <c r="AH794" i="7"/>
  <c r="AJ794" i="7"/>
  <c r="AP794" i="7"/>
  <c r="AK794" i="7"/>
  <c r="AM794" i="7"/>
  <c r="AO794" i="7"/>
  <c r="AR794" i="7"/>
  <c r="AQ794" i="7"/>
  <c r="AG794" i="7"/>
  <c r="T629" i="7"/>
  <c r="AS825" i="7"/>
  <c r="AN825" i="7"/>
  <c r="AJ825" i="7"/>
  <c r="AL825" i="7" s="1"/>
  <c r="AT825" i="7" s="1"/>
  <c r="AI825" i="7"/>
  <c r="AK825" i="7"/>
  <c r="AP825" i="7"/>
  <c r="AQ825" i="7"/>
  <c r="AR825" i="7"/>
  <c r="AG825" i="7"/>
  <c r="AM825" i="7"/>
  <c r="AH825" i="7"/>
  <c r="AO825" i="7"/>
  <c r="T537" i="7"/>
  <c r="U782" i="7"/>
  <c r="Q162" i="7"/>
  <c r="AN822" i="7"/>
  <c r="AM822" i="7"/>
  <c r="AJ822" i="7"/>
  <c r="AO822" i="7"/>
  <c r="AG822" i="7"/>
  <c r="AP822" i="7"/>
  <c r="AR822" i="7"/>
  <c r="AH822" i="7"/>
  <c r="AQ822" i="7"/>
  <c r="AK822" i="7"/>
  <c r="AH40" i="7"/>
  <c r="AN40" i="7"/>
  <c r="AP40" i="7"/>
  <c r="AJ40" i="7"/>
  <c r="AQ40" i="7"/>
  <c r="AM40" i="7"/>
  <c r="AK40" i="7"/>
  <c r="AG40" i="7"/>
  <c r="AO40" i="7"/>
  <c r="AR40" i="7"/>
  <c r="AI151" i="7"/>
  <c r="AG151" i="7"/>
  <c r="AP151" i="7"/>
  <c r="AM151" i="7"/>
  <c r="AJ151" i="7"/>
  <c r="AK151" i="7"/>
  <c r="AT151" i="7"/>
  <c r="AR151" i="7"/>
  <c r="AQ151" i="7"/>
  <c r="AH151" i="7"/>
  <c r="AO151" i="7"/>
  <c r="AN151" i="7"/>
  <c r="I152" i="7"/>
  <c r="AK797" i="7"/>
  <c r="AO797" i="7"/>
  <c r="AG797" i="7"/>
  <c r="AJ797" i="7"/>
  <c r="AN797" i="7"/>
  <c r="AQ797" i="7"/>
  <c r="AH797" i="7"/>
  <c r="AM797" i="7"/>
  <c r="AR797" i="7"/>
  <c r="AP797" i="7"/>
  <c r="X547" i="7"/>
  <c r="AH215" i="7"/>
  <c r="AN215" i="7"/>
  <c r="AJ215" i="7"/>
  <c r="AG215" i="7"/>
  <c r="AP215" i="7"/>
  <c r="AR215" i="7"/>
  <c r="AO215" i="7"/>
  <c r="AM215" i="7"/>
  <c r="AK215" i="7"/>
  <c r="AQ215" i="7"/>
  <c r="U642" i="7"/>
  <c r="T617" i="7"/>
  <c r="V197" i="7"/>
  <c r="X92" i="7"/>
  <c r="AG427" i="7"/>
  <c r="AO427" i="7"/>
  <c r="AN427" i="7"/>
  <c r="AQ427" i="7"/>
  <c r="AK427" i="7"/>
  <c r="AP427" i="7"/>
  <c r="AJ427" i="7"/>
  <c r="AH427" i="7"/>
  <c r="AM427" i="7"/>
  <c r="AR427" i="7"/>
  <c r="X757" i="7"/>
  <c r="I267" i="7"/>
  <c r="AK469" i="7"/>
  <c r="AN469" i="7"/>
  <c r="AG469" i="7"/>
  <c r="AQ469" i="7"/>
  <c r="AR469" i="7"/>
  <c r="AP469" i="7"/>
  <c r="AH469" i="7"/>
  <c r="AM469" i="7"/>
  <c r="AJ469" i="7"/>
  <c r="AO469" i="7"/>
  <c r="S139" i="7"/>
  <c r="M222" i="7"/>
  <c r="AK192" i="7"/>
  <c r="AO192" i="7"/>
  <c r="AN192" i="7"/>
  <c r="AQ192" i="7"/>
  <c r="AJ192" i="7"/>
  <c r="AI192" i="7" s="1"/>
  <c r="AR192" i="7"/>
  <c r="AP192" i="7"/>
  <c r="AH192" i="7"/>
  <c r="AM192" i="7"/>
  <c r="AG192" i="7"/>
  <c r="I687" i="7"/>
  <c r="J372" i="7"/>
  <c r="AQ681" i="7"/>
  <c r="AM681" i="7"/>
  <c r="AR681" i="7"/>
  <c r="AK681" i="7"/>
  <c r="AP681" i="7"/>
  <c r="AJ681" i="7"/>
  <c r="AH681" i="7"/>
  <c r="AG681" i="7"/>
  <c r="AN681" i="7"/>
  <c r="AO681" i="7"/>
  <c r="N139" i="7"/>
  <c r="U722" i="7"/>
  <c r="G362" i="7"/>
  <c r="AJ26" i="7"/>
  <c r="AP26" i="7"/>
  <c r="AO26" i="7"/>
  <c r="AR26" i="7"/>
  <c r="AQ26" i="7"/>
  <c r="AG26" i="7"/>
  <c r="AM26" i="7"/>
  <c r="AK26" i="7"/>
  <c r="AH26" i="7"/>
  <c r="AN26" i="7"/>
  <c r="R174" i="7"/>
  <c r="O384" i="7"/>
  <c r="AP832" i="7"/>
  <c r="AM832" i="7"/>
  <c r="AN832" i="7"/>
  <c r="AO832" i="7"/>
  <c r="AQ832" i="7"/>
  <c r="AR832" i="7"/>
  <c r="AH832" i="7"/>
  <c r="AK832" i="7"/>
  <c r="AJ832" i="7"/>
  <c r="AG832" i="7"/>
  <c r="AJ796" i="7"/>
  <c r="AO796" i="7"/>
  <c r="AN796" i="7"/>
  <c r="AK796" i="7"/>
  <c r="AH796" i="7"/>
  <c r="AG796" i="7"/>
  <c r="AP796" i="7"/>
  <c r="AM796" i="7"/>
  <c r="AR796" i="7"/>
  <c r="AQ796" i="7"/>
  <c r="AJ536" i="7"/>
  <c r="AH536" i="7"/>
  <c r="AI536" i="7"/>
  <c r="AQ536" i="7"/>
  <c r="AN536" i="7"/>
  <c r="AS536" i="7"/>
  <c r="AT536" i="7"/>
  <c r="AP536" i="7"/>
  <c r="AK536" i="7"/>
  <c r="AR536" i="7"/>
  <c r="AO536" i="7"/>
  <c r="AG536" i="7"/>
  <c r="AM536" i="7"/>
  <c r="AN237" i="7"/>
  <c r="AR237" i="7"/>
  <c r="AO237" i="7"/>
  <c r="AK237" i="7"/>
  <c r="AI237" i="7" s="1"/>
  <c r="AM237" i="7"/>
  <c r="AH237" i="7"/>
  <c r="AP237" i="7"/>
  <c r="AQ237" i="7"/>
  <c r="AG237" i="7"/>
  <c r="AJ237" i="7"/>
  <c r="AO157" i="7"/>
  <c r="AN157" i="7"/>
  <c r="AQ157" i="7"/>
  <c r="AG157" i="7"/>
  <c r="AR157" i="7"/>
  <c r="AK157" i="7"/>
  <c r="AI157" i="7" s="1"/>
  <c r="AJ157" i="7"/>
  <c r="AH157" i="7"/>
  <c r="AM157" i="7"/>
  <c r="AP157" i="7"/>
  <c r="AJ698" i="7"/>
  <c r="AG698" i="7"/>
  <c r="AM698" i="7"/>
  <c r="AQ698" i="7"/>
  <c r="AK698" i="7"/>
  <c r="AN698" i="7"/>
  <c r="AP698" i="7"/>
  <c r="AO698" i="7"/>
  <c r="AH698" i="7"/>
  <c r="AR698" i="7"/>
  <c r="AK519" i="7"/>
  <c r="AH519" i="7"/>
  <c r="AR519" i="7"/>
  <c r="AJ519" i="7"/>
  <c r="AQ519" i="7"/>
  <c r="AG519" i="7"/>
  <c r="AP519" i="7"/>
  <c r="AM519" i="7"/>
  <c r="AO519" i="7"/>
  <c r="AN519" i="7"/>
  <c r="I127" i="7"/>
  <c r="AH835" i="7"/>
  <c r="AK835" i="7"/>
  <c r="AQ835" i="7"/>
  <c r="AP835" i="7"/>
  <c r="AJ835" i="7"/>
  <c r="AG835" i="7"/>
  <c r="AM835" i="7"/>
  <c r="AN835" i="7"/>
  <c r="AR835" i="7"/>
  <c r="AO835" i="7"/>
  <c r="X82" i="7"/>
  <c r="AN354" i="7"/>
  <c r="AO354" i="7"/>
  <c r="AK354" i="7"/>
  <c r="AG354" i="7"/>
  <c r="AM354" i="7"/>
  <c r="AR354" i="7"/>
  <c r="AP354" i="7"/>
  <c r="AH354" i="7"/>
  <c r="AQ354" i="7"/>
  <c r="AJ354" i="7"/>
  <c r="AR341" i="7"/>
  <c r="AP341" i="7"/>
  <c r="AO341" i="7"/>
  <c r="AH341" i="7"/>
  <c r="AG341" i="7"/>
  <c r="AM341" i="7"/>
  <c r="AK341" i="7"/>
  <c r="AN341" i="7"/>
  <c r="AJ341" i="7"/>
  <c r="AQ341" i="7"/>
  <c r="AJ346" i="7"/>
  <c r="AN346" i="7"/>
  <c r="AP346" i="7"/>
  <c r="AH346" i="7"/>
  <c r="AM346" i="7"/>
  <c r="AK346" i="7"/>
  <c r="AR346" i="7"/>
  <c r="AG346" i="7"/>
  <c r="AO346" i="7"/>
  <c r="AQ346" i="7"/>
  <c r="R419" i="7"/>
  <c r="Q712" i="7"/>
  <c r="I572" i="7"/>
  <c r="U69" i="7"/>
  <c r="AG649" i="7"/>
  <c r="AJ649" i="7"/>
  <c r="AQ649" i="7"/>
  <c r="AN649" i="7"/>
  <c r="AO649" i="7"/>
  <c r="AH649" i="7"/>
  <c r="AK649" i="7"/>
  <c r="AM649" i="7"/>
  <c r="AR649" i="7"/>
  <c r="AI649" i="7"/>
  <c r="AP649" i="7"/>
  <c r="I12" i="7"/>
  <c r="AG357" i="7"/>
  <c r="AR357" i="7"/>
  <c r="AN357" i="7"/>
  <c r="AH357" i="7"/>
  <c r="AP357" i="7"/>
  <c r="AO357" i="7"/>
  <c r="AK357" i="7"/>
  <c r="AJ357" i="7"/>
  <c r="AM357" i="7"/>
  <c r="AQ357" i="7"/>
  <c r="AR305" i="7"/>
  <c r="AO305" i="7"/>
  <c r="AP305" i="7"/>
  <c r="AN305" i="7"/>
  <c r="AK305" i="7"/>
  <c r="AM305" i="7"/>
  <c r="AH305" i="7"/>
  <c r="AQ305" i="7"/>
  <c r="AJ305" i="7"/>
  <c r="AL305" i="7" s="1"/>
  <c r="AG305" i="7"/>
  <c r="AG506" i="7"/>
  <c r="AN506" i="7"/>
  <c r="AJ506" i="7"/>
  <c r="AR506" i="7"/>
  <c r="AH506" i="7"/>
  <c r="AM506" i="7"/>
  <c r="AK506" i="7"/>
  <c r="AO506" i="7"/>
  <c r="AP506" i="7"/>
  <c r="AI506" i="7"/>
  <c r="AQ506" i="7"/>
  <c r="P769" i="7"/>
  <c r="I722" i="7"/>
  <c r="AM424" i="7"/>
  <c r="AN424" i="7"/>
  <c r="AH424" i="7"/>
  <c r="AJ424" i="7"/>
  <c r="AK424" i="7"/>
  <c r="AR424" i="7"/>
  <c r="AG424" i="7"/>
  <c r="AQ424" i="7"/>
  <c r="AO424" i="7"/>
  <c r="AP424" i="7"/>
  <c r="N524" i="7"/>
  <c r="S502" i="7"/>
  <c r="Q594" i="7"/>
  <c r="AK116" i="7"/>
  <c r="AG116" i="7"/>
  <c r="AT116" i="7"/>
  <c r="AI116" i="7"/>
  <c r="AP116" i="7"/>
  <c r="AM116" i="7"/>
  <c r="AO116" i="7"/>
  <c r="AR116" i="7"/>
  <c r="AJ116" i="7"/>
  <c r="AL116" i="7" s="1"/>
  <c r="AS116" i="7" s="1"/>
  <c r="AH116" i="7"/>
  <c r="AN116" i="7"/>
  <c r="AQ116" i="7"/>
  <c r="AN529" i="7"/>
  <c r="AO529" i="7"/>
  <c r="AJ529" i="7"/>
  <c r="AG529" i="7"/>
  <c r="AR529" i="7"/>
  <c r="AM529" i="7"/>
  <c r="AQ529" i="7"/>
  <c r="AH529" i="7"/>
  <c r="AK529" i="7"/>
  <c r="AP529" i="7"/>
  <c r="AO42" i="7"/>
  <c r="AG42" i="7"/>
  <c r="AR42" i="7"/>
  <c r="AJ42" i="7"/>
  <c r="AN42" i="7"/>
  <c r="AH42" i="7"/>
  <c r="AP42" i="7"/>
  <c r="AK42" i="7"/>
  <c r="AI42" i="7" s="1"/>
  <c r="AQ42" i="7"/>
  <c r="AM42" i="7"/>
  <c r="AQ752" i="7"/>
  <c r="AR752" i="7"/>
  <c r="AJ752" i="7"/>
  <c r="AH752" i="7"/>
  <c r="AG752" i="7"/>
  <c r="AP752" i="7"/>
  <c r="AK752" i="7"/>
  <c r="AM752" i="7"/>
  <c r="AN752" i="7"/>
  <c r="AO752" i="7"/>
  <c r="M432" i="7"/>
  <c r="U512" i="7"/>
  <c r="AP79" i="7"/>
  <c r="AR79" i="7"/>
  <c r="AQ79" i="7"/>
  <c r="AO79" i="7"/>
  <c r="AG79" i="7"/>
  <c r="AJ79" i="7"/>
  <c r="AM79" i="7"/>
  <c r="AH79" i="7"/>
  <c r="AK79" i="7"/>
  <c r="AN79" i="7"/>
  <c r="Q152" i="7"/>
  <c r="AO394" i="7"/>
  <c r="AP394" i="7"/>
  <c r="AN394" i="7"/>
  <c r="AK394" i="7"/>
  <c r="AJ394" i="7"/>
  <c r="AH394" i="7"/>
  <c r="AG394" i="7"/>
  <c r="AQ394" i="7"/>
  <c r="AR394" i="7"/>
  <c r="AM394" i="7"/>
  <c r="X46" i="20"/>
  <c r="V502" i="7"/>
  <c r="AP521" i="7"/>
  <c r="AR521" i="7"/>
  <c r="AQ521" i="7"/>
  <c r="AJ521" i="7"/>
  <c r="AM521" i="7"/>
  <c r="AG521" i="7"/>
  <c r="AN521" i="7"/>
  <c r="AO521" i="7"/>
  <c r="AH521" i="7"/>
  <c r="AK521" i="7"/>
  <c r="S47" i="7"/>
  <c r="N397" i="7"/>
  <c r="AO401" i="7"/>
  <c r="AN401" i="7"/>
  <c r="AR401" i="7"/>
  <c r="AJ401" i="7"/>
  <c r="AQ401" i="7"/>
  <c r="AH401" i="7"/>
  <c r="AM401" i="7"/>
  <c r="AK401" i="7"/>
  <c r="AP401" i="7"/>
  <c r="AG401" i="7"/>
  <c r="P664" i="7"/>
  <c r="AR826" i="7"/>
  <c r="AO826" i="7"/>
  <c r="AI826" i="7"/>
  <c r="AK826" i="7"/>
  <c r="AN826" i="7"/>
  <c r="AG826" i="7"/>
  <c r="AS826" i="7"/>
  <c r="AQ826" i="7"/>
  <c r="AM826" i="7"/>
  <c r="AP826" i="7"/>
  <c r="AT826" i="7"/>
  <c r="AH826" i="7"/>
  <c r="AJ826" i="7"/>
  <c r="AJ636" i="7"/>
  <c r="AI636" i="7" s="1"/>
  <c r="AR636" i="7"/>
  <c r="AP636" i="7"/>
  <c r="AM636" i="7"/>
  <c r="AN636" i="7"/>
  <c r="AQ636" i="7"/>
  <c r="AK636" i="7"/>
  <c r="AO636" i="7"/>
  <c r="AG636" i="7"/>
  <c r="AH636" i="7"/>
  <c r="AP558" i="7"/>
  <c r="AH558" i="7"/>
  <c r="AM558" i="7"/>
  <c r="AK558" i="7"/>
  <c r="AR558" i="7"/>
  <c r="AJ558" i="7"/>
  <c r="AG558" i="7"/>
  <c r="AO558" i="7"/>
  <c r="AQ558" i="7"/>
  <c r="AN558" i="7"/>
  <c r="AH755" i="7"/>
  <c r="AT755" i="7"/>
  <c r="AR755" i="7"/>
  <c r="AJ755" i="7"/>
  <c r="AS755" i="7"/>
  <c r="AO755" i="7"/>
  <c r="AK755" i="7"/>
  <c r="AN755" i="7"/>
  <c r="AI755" i="7"/>
  <c r="AP755" i="7"/>
  <c r="AG755" i="7"/>
  <c r="AM755" i="7"/>
  <c r="AQ755" i="7"/>
  <c r="AK202" i="7"/>
  <c r="AQ202" i="7"/>
  <c r="AR202" i="7"/>
  <c r="AM202" i="7"/>
  <c r="AN202" i="7"/>
  <c r="AJ202" i="7"/>
  <c r="AG202" i="7"/>
  <c r="AO202" i="7"/>
  <c r="AP202" i="7"/>
  <c r="AH202" i="7"/>
  <c r="I257" i="7"/>
  <c r="AO718" i="7"/>
  <c r="AQ718" i="7"/>
  <c r="AP718" i="7"/>
  <c r="AK718" i="7"/>
  <c r="AG718" i="7"/>
  <c r="AJ718" i="7"/>
  <c r="AR718" i="7"/>
  <c r="AM718" i="7"/>
  <c r="AH718" i="7"/>
  <c r="AN718" i="7"/>
  <c r="AR16" i="7"/>
  <c r="AJ16" i="7"/>
  <c r="AQ16" i="7"/>
  <c r="AN16" i="7"/>
  <c r="AG16" i="7"/>
  <c r="AM16" i="7"/>
  <c r="AP16" i="7"/>
  <c r="AH16" i="7"/>
  <c r="AK16" i="7"/>
  <c r="AO16" i="7"/>
  <c r="W629" i="7"/>
  <c r="AP158" i="7"/>
  <c r="AH158" i="7"/>
  <c r="AM158" i="7"/>
  <c r="AQ158" i="7"/>
  <c r="AR158" i="7"/>
  <c r="AO158" i="7"/>
  <c r="AK158" i="7"/>
  <c r="AG158" i="7"/>
  <c r="AN158" i="7"/>
  <c r="AJ158" i="7"/>
  <c r="F57" i="7"/>
  <c r="AR19" i="7"/>
  <c r="AO19" i="7"/>
  <c r="AK19" i="7"/>
  <c r="AN19" i="7"/>
  <c r="AM19" i="7"/>
  <c r="AQ19" i="7"/>
  <c r="AJ19" i="7"/>
  <c r="AH19" i="7"/>
  <c r="AP19" i="7"/>
  <c r="AG19" i="7"/>
  <c r="R594" i="7"/>
  <c r="AP297" i="7"/>
  <c r="AM297" i="7"/>
  <c r="AJ297" i="7"/>
  <c r="AN297" i="7"/>
  <c r="AR297" i="7"/>
  <c r="AH297" i="7"/>
  <c r="AK297" i="7"/>
  <c r="AQ297" i="7"/>
  <c r="AO297" i="7"/>
  <c r="AG297" i="7"/>
  <c r="S687" i="7"/>
  <c r="AT335" i="7"/>
  <c r="AK335" i="7"/>
  <c r="AI335" i="7"/>
  <c r="AH335" i="7"/>
  <c r="AJ335" i="7"/>
  <c r="AG335" i="7"/>
  <c r="AN335" i="7"/>
  <c r="AQ335" i="7"/>
  <c r="AP335" i="7"/>
  <c r="AR335" i="7"/>
  <c r="AM335" i="7"/>
  <c r="AO335" i="7"/>
  <c r="W267" i="7"/>
  <c r="Q642" i="7"/>
  <c r="AP393" i="7"/>
  <c r="AM393" i="7"/>
  <c r="AK393" i="7"/>
  <c r="AG393" i="7"/>
  <c r="AJ393" i="7"/>
  <c r="AN393" i="7"/>
  <c r="AR393" i="7"/>
  <c r="AQ393" i="7"/>
  <c r="AO393" i="7"/>
  <c r="AH393" i="7"/>
  <c r="S572" i="7"/>
  <c r="X65" i="20"/>
  <c r="AK790" i="7"/>
  <c r="AH790" i="7"/>
  <c r="AG790" i="7"/>
  <c r="AJ790" i="7"/>
  <c r="AO790" i="7"/>
  <c r="AR790" i="7"/>
  <c r="AQ790" i="7"/>
  <c r="AI790" i="7"/>
  <c r="AT790" i="7"/>
  <c r="AN790" i="7"/>
  <c r="AM790" i="7"/>
  <c r="AP790" i="7"/>
  <c r="Q244" i="7"/>
  <c r="J337" i="7"/>
  <c r="Q267" i="7"/>
  <c r="I92" i="7"/>
  <c r="G66" i="36"/>
  <c r="V712" i="7"/>
  <c r="AM208" i="7"/>
  <c r="AP208" i="7"/>
  <c r="AG208" i="7"/>
  <c r="AR208" i="7"/>
  <c r="AN208" i="7"/>
  <c r="AQ208" i="7"/>
  <c r="AH208" i="7"/>
  <c r="AK208" i="7"/>
  <c r="AJ208" i="7"/>
  <c r="AO208" i="7"/>
  <c r="Q454" i="7"/>
  <c r="AJ31" i="7"/>
  <c r="AH31" i="7"/>
  <c r="AR31" i="7"/>
  <c r="AQ31" i="7"/>
  <c r="AM31" i="7"/>
  <c r="AO31" i="7"/>
  <c r="AP31" i="7"/>
  <c r="AK31" i="7"/>
  <c r="AN31" i="7"/>
  <c r="AG31" i="7"/>
  <c r="F839" i="7"/>
  <c r="I792" i="7"/>
  <c r="AG571" i="7"/>
  <c r="AR571" i="7"/>
  <c r="AK571" i="7"/>
  <c r="AQ571" i="7"/>
  <c r="AO571" i="7"/>
  <c r="AH571" i="7"/>
  <c r="AS571" i="7"/>
  <c r="AN571" i="7"/>
  <c r="AJ571" i="7"/>
  <c r="AP571" i="7"/>
  <c r="AI571" i="7"/>
  <c r="AM571" i="7"/>
  <c r="AR228" i="7"/>
  <c r="AJ228" i="7"/>
  <c r="AQ228" i="7"/>
  <c r="AG228" i="7"/>
  <c r="AN228" i="7"/>
  <c r="AO228" i="7"/>
  <c r="AK228" i="7"/>
  <c r="AH228" i="7"/>
  <c r="AP228" i="7"/>
  <c r="AM228" i="7"/>
  <c r="X349" i="7"/>
  <c r="AO437" i="7"/>
  <c r="AG437" i="7"/>
  <c r="AN437" i="7"/>
  <c r="AR437" i="7"/>
  <c r="AM437" i="7"/>
  <c r="AK437" i="7"/>
  <c r="AP437" i="7"/>
  <c r="AQ437" i="7"/>
  <c r="AJ437" i="7"/>
  <c r="AH437" i="7"/>
  <c r="J209" i="7"/>
  <c r="W617" i="7"/>
  <c r="AG449" i="7"/>
  <c r="AP449" i="7"/>
  <c r="AH449" i="7"/>
  <c r="AR449" i="7"/>
  <c r="AJ449" i="7"/>
  <c r="AO449" i="7"/>
  <c r="AQ449" i="7"/>
  <c r="AM449" i="7"/>
  <c r="AK449" i="7"/>
  <c r="AN449" i="7"/>
  <c r="Q349" i="7"/>
  <c r="X127" i="7"/>
  <c r="AK697" i="7"/>
  <c r="AP697" i="7"/>
  <c r="AR697" i="7"/>
  <c r="AN697" i="7"/>
  <c r="AH697" i="7"/>
  <c r="AQ697" i="7"/>
  <c r="AG697" i="7"/>
  <c r="AJ697" i="7"/>
  <c r="AM697" i="7"/>
  <c r="AO697" i="7"/>
  <c r="N419" i="7"/>
  <c r="AK182" i="7"/>
  <c r="AP182" i="7"/>
  <c r="AJ182" i="7"/>
  <c r="AH182" i="7"/>
  <c r="AM182" i="7"/>
  <c r="AN182" i="7"/>
  <c r="AG182" i="7"/>
  <c r="AO182" i="7"/>
  <c r="AR182" i="7"/>
  <c r="AQ182" i="7"/>
  <c r="P454" i="7"/>
  <c r="X664" i="7"/>
  <c r="AN542" i="7"/>
  <c r="AG542" i="7"/>
  <c r="AO542" i="7"/>
  <c r="AK542" i="7"/>
  <c r="AM542" i="7"/>
  <c r="AH542" i="7"/>
  <c r="AR542" i="7"/>
  <c r="AJ542" i="7"/>
  <c r="AQ542" i="7"/>
  <c r="AP542" i="7"/>
  <c r="M162" i="7"/>
  <c r="U524" i="7"/>
  <c r="S92" i="7"/>
  <c r="AG367" i="7"/>
  <c r="AM367" i="7"/>
  <c r="AP367" i="7"/>
  <c r="AK367" i="7"/>
  <c r="AN367" i="7"/>
  <c r="AJ367" i="7"/>
  <c r="AH367" i="7"/>
  <c r="AR367" i="7"/>
  <c r="AQ367" i="7"/>
  <c r="AO367" i="7"/>
  <c r="T117" i="7"/>
  <c r="Q302" i="7"/>
  <c r="O419" i="7"/>
  <c r="AO165" i="7"/>
  <c r="AQ165" i="7"/>
  <c r="AJ165" i="7"/>
  <c r="AN165" i="7"/>
  <c r="AP165" i="7"/>
  <c r="AH165" i="7"/>
  <c r="AG165" i="7"/>
  <c r="AM165" i="7"/>
  <c r="AR165" i="7"/>
  <c r="AK165" i="7"/>
  <c r="J629" i="7"/>
  <c r="J222" i="7"/>
  <c r="AO323" i="7"/>
  <c r="AJ323" i="7"/>
  <c r="AG323" i="7"/>
  <c r="AR323" i="7"/>
  <c r="AN323" i="7"/>
  <c r="AH323" i="7"/>
  <c r="AM323" i="7"/>
  <c r="AP323" i="7"/>
  <c r="AK323" i="7"/>
  <c r="AQ323" i="7"/>
  <c r="AM164" i="7"/>
  <c r="AR164" i="7"/>
  <c r="AJ164" i="7"/>
  <c r="AO164" i="7"/>
  <c r="AG164" i="7"/>
  <c r="AP164" i="7"/>
  <c r="AN164" i="7"/>
  <c r="AH164" i="7"/>
  <c r="AK164" i="7"/>
  <c r="AQ164" i="7"/>
  <c r="AN156" i="7"/>
  <c r="AQ156" i="7"/>
  <c r="AK156" i="7"/>
  <c r="AG156" i="7"/>
  <c r="AO156" i="7"/>
  <c r="AH156" i="7"/>
  <c r="AJ156" i="7"/>
  <c r="AI156" i="7" s="1"/>
  <c r="AP156" i="7"/>
  <c r="AM156" i="7"/>
  <c r="AR156" i="7"/>
  <c r="T804" i="7"/>
  <c r="I384" i="7"/>
  <c r="N22" i="7"/>
  <c r="X699" i="7"/>
  <c r="P302" i="7"/>
  <c r="M467" i="7"/>
  <c r="AK768" i="7"/>
  <c r="AP768" i="7"/>
  <c r="AG768" i="7"/>
  <c r="AN768" i="7"/>
  <c r="AR768" i="7"/>
  <c r="AO768" i="7"/>
  <c r="AQ768" i="7"/>
  <c r="AJ768" i="7"/>
  <c r="AH768" i="7"/>
  <c r="AM768" i="7"/>
  <c r="P734" i="7"/>
  <c r="X43" i="20"/>
  <c r="X68" i="20"/>
  <c r="AP103" i="7"/>
  <c r="AM103" i="7"/>
  <c r="AG103" i="7"/>
  <c r="AH103" i="7"/>
  <c r="AQ103" i="7"/>
  <c r="AR103" i="7"/>
  <c r="AJ103" i="7"/>
  <c r="AK103" i="7"/>
  <c r="AN103" i="7"/>
  <c r="AO103" i="7"/>
  <c r="N69" i="7"/>
  <c r="T502" i="7"/>
  <c r="F314" i="7"/>
  <c r="AG626" i="7"/>
  <c r="AM626" i="7"/>
  <c r="AP626" i="7"/>
  <c r="AR626" i="7"/>
  <c r="AJ626" i="7"/>
  <c r="AQ626" i="7"/>
  <c r="AO626" i="7"/>
  <c r="AH626" i="7"/>
  <c r="AN626" i="7"/>
  <c r="AK626" i="7"/>
  <c r="AJ534" i="7"/>
  <c r="AP534" i="7"/>
  <c r="AH534" i="7"/>
  <c r="AO534" i="7"/>
  <c r="AR534" i="7"/>
  <c r="AQ534" i="7"/>
  <c r="AG534" i="7"/>
  <c r="AM534" i="7"/>
  <c r="AN534" i="7"/>
  <c r="AK534" i="7"/>
  <c r="P407" i="7"/>
  <c r="X36" i="20"/>
  <c r="R12" i="7"/>
  <c r="T512" i="7"/>
  <c r="S12" i="7"/>
  <c r="W677" i="7"/>
  <c r="F524" i="7"/>
  <c r="N257" i="7"/>
  <c r="AO76" i="7"/>
  <c r="AM76" i="7"/>
  <c r="AP76" i="7"/>
  <c r="AK76" i="7"/>
  <c r="AQ76" i="7"/>
  <c r="AG76" i="7"/>
  <c r="AJ76" i="7"/>
  <c r="AN76" i="7"/>
  <c r="AR76" i="7"/>
  <c r="AH76" i="7"/>
  <c r="P757" i="7"/>
  <c r="Q407" i="7"/>
  <c r="AO236" i="7"/>
  <c r="AR236" i="7"/>
  <c r="AK236" i="7"/>
  <c r="AQ236" i="7"/>
  <c r="AM236" i="7"/>
  <c r="AN236" i="7"/>
  <c r="AP236" i="7"/>
  <c r="AJ236" i="7"/>
  <c r="AG236" i="7"/>
  <c r="AH236" i="7"/>
  <c r="V722" i="7"/>
  <c r="M804" i="7"/>
  <c r="I397" i="7"/>
  <c r="I582" i="7"/>
  <c r="AM435" i="7"/>
  <c r="AQ435" i="7"/>
  <c r="AK435" i="7"/>
  <c r="AO435" i="7"/>
  <c r="AJ435" i="7"/>
  <c r="AG435" i="7"/>
  <c r="AH435" i="7"/>
  <c r="AR435" i="7"/>
  <c r="AN435" i="7"/>
  <c r="AP435" i="7"/>
  <c r="N314" i="7"/>
  <c r="AN260" i="7"/>
  <c r="AQ260" i="7"/>
  <c r="AR260" i="7"/>
  <c r="AO260" i="7"/>
  <c r="AJ260" i="7"/>
  <c r="AM260" i="7"/>
  <c r="AP260" i="7"/>
  <c r="AH260" i="7"/>
  <c r="AK260" i="7"/>
  <c r="AG260" i="7"/>
  <c r="AM602" i="7"/>
  <c r="AH602" i="7"/>
  <c r="AP602" i="7"/>
  <c r="AG602" i="7"/>
  <c r="AR602" i="7"/>
  <c r="AO602" i="7"/>
  <c r="AN602" i="7"/>
  <c r="AQ602" i="7"/>
  <c r="AJ602" i="7"/>
  <c r="AK602" i="7"/>
  <c r="AQ675" i="7"/>
  <c r="AN675" i="7"/>
  <c r="AP675" i="7"/>
  <c r="AI675" i="7"/>
  <c r="AR675" i="7"/>
  <c r="AK675" i="7"/>
  <c r="AG675" i="7"/>
  <c r="AH675" i="7"/>
  <c r="AO675" i="7"/>
  <c r="AT675" i="7"/>
  <c r="AJ675" i="7"/>
  <c r="AM675" i="7"/>
  <c r="N652" i="7"/>
  <c r="T419" i="7"/>
  <c r="AM378" i="7"/>
  <c r="AN378" i="7"/>
  <c r="AQ378" i="7"/>
  <c r="AK378" i="7"/>
  <c r="AP378" i="7"/>
  <c r="AJ378" i="7"/>
  <c r="AO378" i="7"/>
  <c r="AR378" i="7"/>
  <c r="AH378" i="7"/>
  <c r="AG378" i="7"/>
  <c r="G547" i="7"/>
  <c r="J582" i="7"/>
  <c r="X162" i="7"/>
  <c r="I782" i="7"/>
  <c r="AP409" i="7"/>
  <c r="AJ409" i="7"/>
  <c r="AK409" i="7"/>
  <c r="AR409" i="7"/>
  <c r="AQ409" i="7"/>
  <c r="AH409" i="7"/>
  <c r="AO409" i="7"/>
  <c r="AM409" i="7"/>
  <c r="AN409" i="7"/>
  <c r="AG409" i="7"/>
  <c r="W222" i="7"/>
  <c r="Q279" i="7"/>
  <c r="N839" i="7"/>
  <c r="Q757" i="7"/>
  <c r="AQ295" i="7"/>
  <c r="AJ295" i="7"/>
  <c r="AR295" i="7"/>
  <c r="AP295" i="7"/>
  <c r="AN295" i="7"/>
  <c r="AG295" i="7"/>
  <c r="AK295" i="7"/>
  <c r="AM295" i="7"/>
  <c r="AO295" i="7"/>
  <c r="AH295" i="7"/>
  <c r="R432" i="7"/>
  <c r="F28" i="36"/>
  <c r="AJ824" i="7"/>
  <c r="AP824" i="7"/>
  <c r="AO824" i="7"/>
  <c r="AH824" i="7"/>
  <c r="AN824" i="7"/>
  <c r="AK824" i="7"/>
  <c r="AQ824" i="7"/>
  <c r="AM824" i="7"/>
  <c r="AG824" i="7"/>
  <c r="AR824" i="7"/>
  <c r="AJ428" i="7"/>
  <c r="AQ428" i="7"/>
  <c r="AP428" i="7"/>
  <c r="AG428" i="7"/>
  <c r="AK428" i="7"/>
  <c r="AO428" i="7"/>
  <c r="AM428" i="7"/>
  <c r="AR428" i="7"/>
  <c r="AH428" i="7"/>
  <c r="AN428" i="7"/>
  <c r="O477" i="7"/>
  <c r="AR138" i="7"/>
  <c r="AJ138" i="7"/>
  <c r="AQ138" i="7"/>
  <c r="AO138" i="7"/>
  <c r="AN138" i="7"/>
  <c r="AK138" i="7"/>
  <c r="AI138" i="7" s="1"/>
  <c r="AP138" i="7"/>
  <c r="AM138" i="7"/>
  <c r="AH138" i="7"/>
  <c r="AG138" i="7"/>
  <c r="X69" i="20"/>
  <c r="V769" i="7"/>
  <c r="P372" i="7"/>
  <c r="Q22" i="7"/>
  <c r="AS230" i="7"/>
  <c r="AH230" i="7"/>
  <c r="AI230" i="7"/>
  <c r="AQ230" i="7"/>
  <c r="AG230" i="7"/>
  <c r="AO230" i="7"/>
  <c r="AN230" i="7"/>
  <c r="AK230" i="7"/>
  <c r="AJ230" i="7"/>
  <c r="AP230" i="7"/>
  <c r="AM230" i="7"/>
  <c r="AR230" i="7"/>
  <c r="W664" i="7"/>
  <c r="W419" i="7"/>
  <c r="AR549" i="7"/>
  <c r="AP549" i="7"/>
  <c r="AQ549" i="7"/>
  <c r="AG549" i="7"/>
  <c r="AJ549" i="7"/>
  <c r="AN549" i="7"/>
  <c r="AH549" i="7"/>
  <c r="AO549" i="7"/>
  <c r="AK549" i="7"/>
  <c r="AM549" i="7"/>
  <c r="X42" i="20"/>
  <c r="T257" i="7"/>
  <c r="X747" i="7"/>
  <c r="J467" i="7"/>
  <c r="X442" i="7"/>
  <c r="AN474" i="7"/>
  <c r="AR474" i="7"/>
  <c r="AG474" i="7"/>
  <c r="AM474" i="7"/>
  <c r="AP474" i="7"/>
  <c r="AJ474" i="7"/>
  <c r="AH474" i="7"/>
  <c r="AK474" i="7"/>
  <c r="AO474" i="7"/>
  <c r="AQ474" i="7"/>
  <c r="AO441" i="7"/>
  <c r="AR441" i="7"/>
  <c r="AP441" i="7"/>
  <c r="AI441" i="7"/>
  <c r="AH441" i="7"/>
  <c r="AJ441" i="7"/>
  <c r="AG441" i="7"/>
  <c r="AQ441" i="7"/>
  <c r="AM441" i="7"/>
  <c r="AK441" i="7"/>
  <c r="AS441" i="7"/>
  <c r="AN441" i="7"/>
  <c r="AQ256" i="7"/>
  <c r="AK256" i="7"/>
  <c r="AI256" i="7"/>
  <c r="AO256" i="7"/>
  <c r="AG256" i="7"/>
  <c r="AP256" i="7"/>
  <c r="AN256" i="7"/>
  <c r="AR256" i="7"/>
  <c r="AM256" i="7"/>
  <c r="AH256" i="7"/>
  <c r="AS256" i="7"/>
  <c r="AJ256" i="7"/>
  <c r="N467" i="7"/>
  <c r="AK439" i="7"/>
  <c r="AO439" i="7"/>
  <c r="AJ439" i="7"/>
  <c r="AP439" i="7"/>
  <c r="AN439" i="7"/>
  <c r="AG439" i="7"/>
  <c r="AH439" i="7"/>
  <c r="AR439" i="7"/>
  <c r="AM439" i="7"/>
  <c r="AQ439" i="7"/>
  <c r="AP680" i="7"/>
  <c r="AR680" i="7"/>
  <c r="AH680" i="7"/>
  <c r="AK680" i="7"/>
  <c r="AM680" i="7"/>
  <c r="AN680" i="7"/>
  <c r="AJ680" i="7"/>
  <c r="AQ680" i="7"/>
  <c r="AO680" i="7"/>
  <c r="AG680" i="7"/>
  <c r="AN495" i="7"/>
  <c r="AR495" i="7"/>
  <c r="AM495" i="7"/>
  <c r="AO495" i="7"/>
  <c r="AG495" i="7"/>
  <c r="AH495" i="7"/>
  <c r="AK495" i="7"/>
  <c r="AQ495" i="7"/>
  <c r="AJ495" i="7"/>
  <c r="AP495" i="7"/>
  <c r="S407" i="7"/>
  <c r="Q734" i="7"/>
  <c r="AO619" i="7"/>
  <c r="AR619" i="7"/>
  <c r="AP619" i="7"/>
  <c r="AN619" i="7"/>
  <c r="AM619" i="7"/>
  <c r="AG619" i="7"/>
  <c r="AJ619" i="7"/>
  <c r="AH619" i="7"/>
  <c r="AK619" i="7"/>
  <c r="AQ619" i="7"/>
  <c r="V257" i="7"/>
  <c r="AM227" i="7"/>
  <c r="AJ227" i="7"/>
  <c r="AR227" i="7"/>
  <c r="AQ227" i="7"/>
  <c r="AO227" i="7"/>
  <c r="AK227" i="7"/>
  <c r="AP227" i="7"/>
  <c r="AG227" i="7"/>
  <c r="AN227" i="7"/>
  <c r="AH227" i="7"/>
  <c r="AH225" i="7"/>
  <c r="AK225" i="7"/>
  <c r="AR225" i="7"/>
  <c r="AP225" i="7"/>
  <c r="AO225" i="7"/>
  <c r="AN225" i="7"/>
  <c r="AJ225" i="7"/>
  <c r="AG225" i="7"/>
  <c r="AQ225" i="7"/>
  <c r="AM225" i="7"/>
  <c r="V652" i="7"/>
  <c r="U712" i="7"/>
  <c r="U827" i="7"/>
  <c r="I337" i="7"/>
  <c r="X41" i="20"/>
  <c r="X432" i="7"/>
  <c r="M92" i="7"/>
  <c r="V804" i="7"/>
  <c r="Q839" i="7"/>
  <c r="X139" i="7"/>
  <c r="O47" i="7"/>
  <c r="N302" i="7"/>
  <c r="AH307" i="7"/>
  <c r="AP307" i="7"/>
  <c r="AN307" i="7"/>
  <c r="AM307" i="7"/>
  <c r="AG307" i="7"/>
  <c r="AK307" i="7"/>
  <c r="AR307" i="7"/>
  <c r="AO307" i="7"/>
  <c r="AJ307" i="7"/>
  <c r="AQ307" i="7"/>
  <c r="I502" i="7"/>
  <c r="Q257" i="7"/>
  <c r="V232" i="7"/>
  <c r="R22" i="7"/>
  <c r="S292" i="7"/>
  <c r="AH418" i="7"/>
  <c r="AQ418" i="7"/>
  <c r="AN418" i="7"/>
  <c r="AP418" i="7"/>
  <c r="AG418" i="7"/>
  <c r="AR418" i="7"/>
  <c r="AO418" i="7"/>
  <c r="AM418" i="7"/>
  <c r="AK418" i="7"/>
  <c r="AJ418" i="7"/>
  <c r="AH623" i="7"/>
  <c r="AJ623" i="7"/>
  <c r="AP623" i="7"/>
  <c r="AK623" i="7"/>
  <c r="AG623" i="7"/>
  <c r="AO623" i="7"/>
  <c r="AR623" i="7"/>
  <c r="AQ623" i="7"/>
  <c r="AM623" i="7"/>
  <c r="AN623" i="7"/>
  <c r="G537" i="7"/>
  <c r="AR122" i="7"/>
  <c r="AH122" i="7"/>
  <c r="AN122" i="7"/>
  <c r="AK122" i="7"/>
  <c r="AQ122" i="7"/>
  <c r="AP122" i="7"/>
  <c r="AO122" i="7"/>
  <c r="AG122" i="7"/>
  <c r="AJ122" i="7"/>
  <c r="AM122" i="7"/>
  <c r="S582" i="7"/>
  <c r="T594" i="7"/>
  <c r="F104" i="7"/>
  <c r="AN33" i="7"/>
  <c r="AO33" i="7"/>
  <c r="AQ33" i="7"/>
  <c r="AP33" i="7"/>
  <c r="AK33" i="7"/>
  <c r="AG33" i="7"/>
  <c r="AR33" i="7"/>
  <c r="AH33" i="7"/>
  <c r="AJ33" i="7"/>
  <c r="AL33" i="7" s="1"/>
  <c r="AS33" i="7" s="1"/>
  <c r="AM33" i="7"/>
  <c r="I82" i="7"/>
  <c r="AH358" i="7"/>
  <c r="AG358" i="7"/>
  <c r="AN358" i="7"/>
  <c r="AO358" i="7"/>
  <c r="AQ358" i="7"/>
  <c r="AP358" i="7"/>
  <c r="AJ358" i="7"/>
  <c r="AR358" i="7"/>
  <c r="AM358" i="7"/>
  <c r="AK358" i="7"/>
  <c r="AN263" i="7"/>
  <c r="AK263" i="7"/>
  <c r="AM263" i="7"/>
  <c r="AO263" i="7"/>
  <c r="AP263" i="7"/>
  <c r="AQ263" i="7"/>
  <c r="AJ263" i="7"/>
  <c r="AR263" i="7"/>
  <c r="AG263" i="7"/>
  <c r="AH263" i="7"/>
  <c r="O572" i="7"/>
  <c r="I34" i="7"/>
  <c r="AJ588" i="7"/>
  <c r="AH588" i="7"/>
  <c r="AO588" i="7"/>
  <c r="AP588" i="7"/>
  <c r="AG588" i="7"/>
  <c r="AQ588" i="7"/>
  <c r="AM588" i="7"/>
  <c r="AR588" i="7"/>
  <c r="AK588" i="7"/>
  <c r="AN588" i="7"/>
  <c r="M362" i="7"/>
  <c r="I349" i="7"/>
  <c r="P232" i="7"/>
  <c r="J454" i="7"/>
  <c r="X47" i="7"/>
  <c r="F279" i="7"/>
  <c r="M139" i="7"/>
  <c r="N244" i="7"/>
  <c r="J664" i="7"/>
  <c r="M477" i="7"/>
  <c r="G712" i="7"/>
  <c r="G477" i="7"/>
  <c r="AG404" i="7"/>
  <c r="AJ404" i="7"/>
  <c r="AK404" i="7"/>
  <c r="AR404" i="7"/>
  <c r="AQ404" i="7"/>
  <c r="AM404" i="7"/>
  <c r="AO404" i="7"/>
  <c r="AN404" i="7"/>
  <c r="AH404" i="7"/>
  <c r="AP404" i="7"/>
  <c r="AO689" i="7"/>
  <c r="AR689" i="7"/>
  <c r="AJ689" i="7"/>
  <c r="AN689" i="7"/>
  <c r="AQ689" i="7"/>
  <c r="AK689" i="7"/>
  <c r="AP689" i="7"/>
  <c r="AG689" i="7"/>
  <c r="AH689" i="7"/>
  <c r="AM689" i="7"/>
  <c r="AP514" i="7"/>
  <c r="AH514" i="7"/>
  <c r="AN514" i="7"/>
  <c r="AK514" i="7"/>
  <c r="AM514" i="7"/>
  <c r="AG514" i="7"/>
  <c r="AO514" i="7"/>
  <c r="AR514" i="7"/>
  <c r="AJ514" i="7"/>
  <c r="AQ514" i="7"/>
  <c r="X419" i="7"/>
  <c r="X69" i="7"/>
  <c r="AM554" i="7"/>
  <c r="AK554" i="7"/>
  <c r="AJ554" i="7"/>
  <c r="AO554" i="7"/>
  <c r="AP554" i="7"/>
  <c r="AN554" i="7"/>
  <c r="AR554" i="7"/>
  <c r="AQ554" i="7"/>
  <c r="AG554" i="7"/>
  <c r="AH554" i="7"/>
  <c r="AG692" i="7"/>
  <c r="AP692" i="7"/>
  <c r="AO692" i="7"/>
  <c r="AQ692" i="7"/>
  <c r="AM692" i="7"/>
  <c r="AR692" i="7"/>
  <c r="AN692" i="7"/>
  <c r="AJ692" i="7"/>
  <c r="AK692" i="7"/>
  <c r="AH692" i="7"/>
  <c r="AQ535" i="7"/>
  <c r="AM535" i="7"/>
  <c r="AT535" i="7"/>
  <c r="AK535" i="7"/>
  <c r="AG535" i="7"/>
  <c r="AN535" i="7"/>
  <c r="AI535" i="7"/>
  <c r="AO535" i="7"/>
  <c r="AJ535" i="7"/>
  <c r="AR535" i="7"/>
  <c r="AS535" i="7"/>
  <c r="AH535" i="7"/>
  <c r="AP535" i="7"/>
  <c r="AR463" i="7"/>
  <c r="AQ463" i="7"/>
  <c r="AJ463" i="7"/>
  <c r="AM463" i="7"/>
  <c r="AG463" i="7"/>
  <c r="AH463" i="7"/>
  <c r="AK463" i="7"/>
  <c r="AO463" i="7"/>
  <c r="AP463" i="7"/>
  <c r="AN463" i="7"/>
  <c r="G292" i="7"/>
  <c r="G279" i="7"/>
  <c r="AR803" i="7"/>
  <c r="AP803" i="7"/>
  <c r="AK803" i="7"/>
  <c r="AJ803" i="7"/>
  <c r="AM803" i="7"/>
  <c r="AN803" i="7"/>
  <c r="AG803" i="7"/>
  <c r="AO803" i="7"/>
  <c r="AQ803" i="7"/>
  <c r="AH803" i="7"/>
  <c r="AH511" i="7"/>
  <c r="AJ511" i="7"/>
  <c r="AN511" i="7"/>
  <c r="AQ511" i="7"/>
  <c r="AS511" i="7"/>
  <c r="AO511" i="7"/>
  <c r="AM511" i="7"/>
  <c r="AK511" i="7"/>
  <c r="AR511" i="7"/>
  <c r="AI511" i="7"/>
  <c r="AP511" i="7"/>
  <c r="AG511" i="7"/>
  <c r="AP732" i="7"/>
  <c r="AG732" i="7"/>
  <c r="AR732" i="7"/>
  <c r="AN732" i="7"/>
  <c r="AO732" i="7"/>
  <c r="AH732" i="7"/>
  <c r="AQ732" i="7"/>
  <c r="AK732" i="7"/>
  <c r="AJ732" i="7"/>
  <c r="AM732" i="7"/>
  <c r="W642" i="7"/>
  <c r="AH487" i="7"/>
  <c r="AM487" i="7"/>
  <c r="AP487" i="7"/>
  <c r="AR487" i="7"/>
  <c r="AQ487" i="7"/>
  <c r="AK487" i="7"/>
  <c r="AN487" i="7"/>
  <c r="AJ487" i="7"/>
  <c r="AG487" i="7"/>
  <c r="AO487" i="7"/>
  <c r="G187" i="7"/>
  <c r="V664" i="7"/>
  <c r="I327" i="7"/>
  <c r="R104" i="7"/>
  <c r="O722" i="7"/>
  <c r="T559" i="7"/>
  <c r="AO330" i="7"/>
  <c r="AN330" i="7"/>
  <c r="AJ330" i="7"/>
  <c r="AQ330" i="7"/>
  <c r="AP330" i="7"/>
  <c r="AH330" i="7"/>
  <c r="AK330" i="7"/>
  <c r="AG330" i="7"/>
  <c r="AR330" i="7"/>
  <c r="AM330" i="7"/>
  <c r="X67" i="20"/>
  <c r="V827" i="7"/>
  <c r="N127" i="7"/>
  <c r="R454" i="7"/>
  <c r="O559" i="7"/>
  <c r="M174" i="7"/>
  <c r="V467" i="7"/>
  <c r="AM391" i="7"/>
  <c r="AO391" i="7"/>
  <c r="AG391" i="7"/>
  <c r="AR391" i="7"/>
  <c r="AJ391" i="7"/>
  <c r="AN391" i="7"/>
  <c r="AP391" i="7"/>
  <c r="AK391" i="7"/>
  <c r="AH391" i="7"/>
  <c r="AQ391" i="7"/>
  <c r="AO440" i="7"/>
  <c r="AT440" i="7"/>
  <c r="AN440" i="7"/>
  <c r="AM440" i="7"/>
  <c r="AH440" i="7"/>
  <c r="AK440" i="7"/>
  <c r="AJ440" i="7"/>
  <c r="AQ440" i="7"/>
  <c r="AR440" i="7"/>
  <c r="AG440" i="7"/>
  <c r="AP440" i="7"/>
  <c r="AI440" i="7"/>
  <c r="AK501" i="7"/>
  <c r="AS501" i="7"/>
  <c r="AI501" i="7"/>
  <c r="AG501" i="7"/>
  <c r="AO501" i="7"/>
  <c r="AM501" i="7"/>
  <c r="AP501" i="7"/>
  <c r="AR501" i="7"/>
  <c r="AN501" i="7"/>
  <c r="AJ501" i="7"/>
  <c r="AH501" i="7"/>
  <c r="AQ501" i="7"/>
  <c r="AQ745" i="7"/>
  <c r="AP745" i="7"/>
  <c r="AS745" i="7"/>
  <c r="AN745" i="7"/>
  <c r="AM745" i="7"/>
  <c r="AR745" i="7"/>
  <c r="AT745" i="7"/>
  <c r="AJ745" i="7"/>
  <c r="AI745" i="7"/>
  <c r="AK745" i="7"/>
  <c r="AO745" i="7"/>
  <c r="AG745" i="7"/>
  <c r="AH745" i="7"/>
  <c r="G372" i="7"/>
  <c r="AH300" i="7"/>
  <c r="AO300" i="7"/>
  <c r="AQ300" i="7"/>
  <c r="AK300" i="7"/>
  <c r="AP300" i="7"/>
  <c r="AR300" i="7"/>
  <c r="AM300" i="7"/>
  <c r="AN300" i="7"/>
  <c r="AG300" i="7"/>
  <c r="AT300" i="7"/>
  <c r="AI300" i="7"/>
  <c r="AS300" i="7"/>
  <c r="AJ300" i="7"/>
  <c r="N559" i="7"/>
  <c r="O244" i="7"/>
  <c r="AS290" i="7"/>
  <c r="AO290" i="7"/>
  <c r="AM290" i="7"/>
  <c r="AR290" i="7"/>
  <c r="AQ290" i="7"/>
  <c r="AG290" i="7"/>
  <c r="AH290" i="7"/>
  <c r="AP290" i="7"/>
  <c r="AI290" i="7"/>
  <c r="AN290" i="7"/>
  <c r="AK290" i="7"/>
  <c r="AJ290" i="7"/>
  <c r="AQ190" i="7"/>
  <c r="AR190" i="7"/>
  <c r="AP190" i="7"/>
  <c r="AN190" i="7"/>
  <c r="AK190" i="7"/>
  <c r="AO190" i="7"/>
  <c r="AH190" i="7"/>
  <c r="AJ190" i="7"/>
  <c r="AM190" i="7"/>
  <c r="AG190" i="7"/>
  <c r="T267" i="7"/>
  <c r="I817" i="7"/>
  <c r="U477" i="7"/>
  <c r="S652" i="7"/>
  <c r="AR498" i="7"/>
  <c r="AK498" i="7"/>
  <c r="AQ498" i="7"/>
  <c r="AO498" i="7"/>
  <c r="AH498" i="7"/>
  <c r="AJ498" i="7"/>
  <c r="AI498" i="7" s="1"/>
  <c r="AM498" i="7"/>
  <c r="AG498" i="7"/>
  <c r="AP498" i="7"/>
  <c r="AN498" i="7"/>
  <c r="W362" i="7"/>
  <c r="AM339" i="7"/>
  <c r="AO339" i="7"/>
  <c r="AP339" i="7"/>
  <c r="AQ339" i="7"/>
  <c r="AN339" i="7"/>
  <c r="AG339" i="7"/>
  <c r="AH339" i="7"/>
  <c r="AR339" i="7"/>
  <c r="AJ339" i="7"/>
  <c r="AK339" i="7"/>
  <c r="AN18" i="7"/>
  <c r="AG18" i="7"/>
  <c r="AM18" i="7"/>
  <c r="AO18" i="7"/>
  <c r="AR18" i="7"/>
  <c r="AJ18" i="7"/>
  <c r="AQ18" i="7"/>
  <c r="AK18" i="7"/>
  <c r="AH18" i="7"/>
  <c r="AP18" i="7"/>
  <c r="O642" i="7"/>
  <c r="T174" i="7"/>
  <c r="J162" i="7"/>
  <c r="V12" i="7"/>
  <c r="AR85" i="7"/>
  <c r="AH85" i="7"/>
  <c r="AN85" i="7"/>
  <c r="AG85" i="7"/>
  <c r="AJ85" i="7"/>
  <c r="AO85" i="7"/>
  <c r="AP85" i="7"/>
  <c r="AQ85" i="7"/>
  <c r="AK85" i="7"/>
  <c r="AM85" i="7"/>
  <c r="F187" i="7"/>
  <c r="M244" i="7"/>
  <c r="R267" i="7"/>
  <c r="G782" i="7"/>
  <c r="G92" i="7"/>
  <c r="V792" i="7"/>
  <c r="T467" i="7"/>
  <c r="Q664" i="7"/>
  <c r="G209" i="7"/>
  <c r="X6" i="20"/>
  <c r="U677" i="7"/>
  <c r="AI361" i="7"/>
  <c r="AN361" i="7"/>
  <c r="AJ361" i="7"/>
  <c r="AS361" i="7"/>
  <c r="AH361" i="7"/>
  <c r="AP361" i="7"/>
  <c r="AQ361" i="7"/>
  <c r="AM361" i="7"/>
  <c r="AG361" i="7"/>
  <c r="AO361" i="7"/>
  <c r="AR361" i="7"/>
  <c r="AK361" i="7"/>
  <c r="M152" i="7"/>
  <c r="N712" i="7"/>
  <c r="W572" i="7"/>
  <c r="N232" i="7"/>
  <c r="V302" i="7"/>
  <c r="S232" i="7"/>
  <c r="T34" i="7"/>
  <c r="S117" i="7"/>
  <c r="I652" i="7"/>
  <c r="AM413" i="7"/>
  <c r="AH413" i="7"/>
  <c r="AQ413" i="7"/>
  <c r="AK413" i="7"/>
  <c r="AJ413" i="7"/>
  <c r="AN413" i="7"/>
  <c r="AP413" i="7"/>
  <c r="AO413" i="7"/>
  <c r="AR413" i="7"/>
  <c r="AG413" i="7"/>
  <c r="X62" i="20"/>
  <c r="N267" i="7"/>
  <c r="AQ368" i="7"/>
  <c r="AM368" i="7"/>
  <c r="AN368" i="7"/>
  <c r="AR368" i="7"/>
  <c r="AK368" i="7"/>
  <c r="AH368" i="7"/>
  <c r="AJ368" i="7"/>
  <c r="AP368" i="7"/>
  <c r="AO368" i="7"/>
  <c r="AG368" i="7"/>
  <c r="G384" i="7"/>
  <c r="X19" i="20"/>
  <c r="P117" i="7"/>
  <c r="O617" i="7"/>
  <c r="X63" i="20"/>
  <c r="X34" i="20"/>
  <c r="AH591" i="7"/>
  <c r="AN591" i="7"/>
  <c r="AQ591" i="7"/>
  <c r="AG591" i="7"/>
  <c r="AM591" i="7"/>
  <c r="AR591" i="7"/>
  <c r="AO591" i="7"/>
  <c r="AK591" i="7"/>
  <c r="AP591" i="7"/>
  <c r="AJ591" i="7"/>
  <c r="N407" i="7"/>
  <c r="O747" i="7"/>
  <c r="AN115" i="7"/>
  <c r="AG115" i="7"/>
  <c r="AK115" i="7"/>
  <c r="AI115" i="7"/>
  <c r="AH115" i="7"/>
  <c r="AQ115" i="7"/>
  <c r="AJ115" i="7"/>
  <c r="AR115" i="7"/>
  <c r="AO115" i="7"/>
  <c r="AM115" i="7"/>
  <c r="AP115" i="7"/>
  <c r="AS115" i="7"/>
  <c r="AK659" i="7"/>
  <c r="AJ659" i="7"/>
  <c r="AG659" i="7"/>
  <c r="AO659" i="7"/>
  <c r="AP659" i="7"/>
  <c r="AQ659" i="7"/>
  <c r="AM659" i="7"/>
  <c r="AN659" i="7"/>
  <c r="AH659" i="7"/>
  <c r="AR659" i="7"/>
  <c r="Q127" i="7"/>
  <c r="V489" i="7"/>
  <c r="X59" i="20"/>
  <c r="AM189" i="7"/>
  <c r="AQ189" i="7"/>
  <c r="AR189" i="7"/>
  <c r="AK189" i="7"/>
  <c r="AH189" i="7"/>
  <c r="AO189" i="7"/>
  <c r="AP189" i="7"/>
  <c r="AN189" i="7"/>
  <c r="AJ189" i="7"/>
  <c r="AG189" i="7"/>
  <c r="AP494" i="7"/>
  <c r="AH494" i="7"/>
  <c r="AK494" i="7"/>
  <c r="AN494" i="7"/>
  <c r="AJ494" i="7"/>
  <c r="AR494" i="7"/>
  <c r="AQ494" i="7"/>
  <c r="AG494" i="7"/>
  <c r="AO494" i="7"/>
  <c r="AM494" i="7"/>
  <c r="F512" i="7"/>
  <c r="AK380" i="7"/>
  <c r="AO380" i="7"/>
  <c r="AG380" i="7"/>
  <c r="AJ380" i="7"/>
  <c r="AN380" i="7"/>
  <c r="AQ380" i="7"/>
  <c r="AH380" i="7"/>
  <c r="AP380" i="7"/>
  <c r="AM380" i="7"/>
  <c r="AR380" i="7"/>
  <c r="AH276" i="7"/>
  <c r="AM276" i="7"/>
  <c r="AN276" i="7"/>
  <c r="AQ276" i="7"/>
  <c r="AK276" i="7"/>
  <c r="AJ276" i="7"/>
  <c r="AG276" i="7"/>
  <c r="AP276" i="7"/>
  <c r="AR276" i="7"/>
  <c r="AO276" i="7"/>
  <c r="AG41" i="7"/>
  <c r="AR41" i="7"/>
  <c r="AQ41" i="7"/>
  <c r="AK41" i="7"/>
  <c r="AN41" i="7"/>
  <c r="AM41" i="7"/>
  <c r="AH41" i="7"/>
  <c r="AJ41" i="7"/>
  <c r="AI41" i="7" s="1"/>
  <c r="AO41" i="7"/>
  <c r="AP41" i="7"/>
  <c r="AQ313" i="7"/>
  <c r="AH313" i="7"/>
  <c r="AR313" i="7"/>
  <c r="AG313" i="7"/>
  <c r="AP313" i="7"/>
  <c r="AO313" i="7"/>
  <c r="AN313" i="7"/>
  <c r="AJ313" i="7"/>
  <c r="AL313" i="7" s="1"/>
  <c r="AT313" i="7" s="1"/>
  <c r="AK313" i="7"/>
  <c r="AM313" i="7"/>
  <c r="O804" i="7"/>
  <c r="S477" i="7"/>
  <c r="V477" i="7"/>
  <c r="T187" i="7"/>
  <c r="I524" i="7"/>
  <c r="J419" i="7"/>
  <c r="V104" i="7"/>
  <c r="P279" i="7"/>
  <c r="I47" i="7"/>
  <c r="M734" i="7"/>
  <c r="G792" i="7"/>
  <c r="Q69" i="7"/>
  <c r="N757" i="7"/>
  <c r="F677" i="7"/>
  <c r="AR60" i="7"/>
  <c r="AN60" i="7"/>
  <c r="AO60" i="7"/>
  <c r="AK60" i="7"/>
  <c r="AQ60" i="7"/>
  <c r="AM60" i="7"/>
  <c r="AJ60" i="7"/>
  <c r="AP60" i="7"/>
  <c r="AG60" i="7"/>
  <c r="AH60" i="7"/>
  <c r="AQ641" i="7"/>
  <c r="AN641" i="7"/>
  <c r="AI641" i="7"/>
  <c r="AP641" i="7"/>
  <c r="AR641" i="7"/>
  <c r="AK641" i="7"/>
  <c r="AG641" i="7"/>
  <c r="AO641" i="7"/>
  <c r="AJ641" i="7"/>
  <c r="AH641" i="7"/>
  <c r="AS641" i="7"/>
  <c r="AM641" i="7"/>
  <c r="Q502" i="7"/>
  <c r="Q817" i="7"/>
  <c r="O687" i="7"/>
  <c r="AQ476" i="7"/>
  <c r="AM476" i="7"/>
  <c r="AN476" i="7"/>
  <c r="AH476" i="7"/>
  <c r="AK476" i="7"/>
  <c r="AR476" i="7"/>
  <c r="AT476" i="7"/>
  <c r="AO476" i="7"/>
  <c r="AP476" i="7"/>
  <c r="AG476" i="7"/>
  <c r="AI476" i="7"/>
  <c r="AJ476" i="7"/>
  <c r="AG334" i="7"/>
  <c r="AJ334" i="7"/>
  <c r="AN334" i="7"/>
  <c r="AR334" i="7"/>
  <c r="AH334" i="7"/>
  <c r="AQ334" i="7"/>
  <c r="AP334" i="7"/>
  <c r="AK334" i="7"/>
  <c r="AO334" i="7"/>
  <c r="AM334" i="7"/>
  <c r="AM63" i="7"/>
  <c r="AK63" i="7"/>
  <c r="AN63" i="7"/>
  <c r="AR63" i="7"/>
  <c r="AJ63" i="7"/>
  <c r="AQ63" i="7"/>
  <c r="AO63" i="7"/>
  <c r="AH63" i="7"/>
  <c r="AP63" i="7"/>
  <c r="AG63" i="7"/>
  <c r="AN516" i="7"/>
  <c r="AM516" i="7"/>
  <c r="AJ516" i="7"/>
  <c r="AG516" i="7"/>
  <c r="AH516" i="7"/>
  <c r="AQ516" i="7"/>
  <c r="AK516" i="7"/>
  <c r="AO516" i="7"/>
  <c r="AP516" i="7"/>
  <c r="AR516" i="7"/>
  <c r="I642" i="7"/>
  <c r="AP779" i="7"/>
  <c r="AH779" i="7"/>
  <c r="AQ779" i="7"/>
  <c r="AM779" i="7"/>
  <c r="AR779" i="7"/>
  <c r="AJ779" i="7"/>
  <c r="AG779" i="7"/>
  <c r="AN779" i="7"/>
  <c r="AO779" i="7"/>
  <c r="AK779" i="7"/>
  <c r="X71" i="20"/>
  <c r="X45" i="20"/>
  <c r="T197" i="7"/>
  <c r="AG566" i="7"/>
  <c r="AH566" i="7"/>
  <c r="AN566" i="7"/>
  <c r="AP566" i="7"/>
  <c r="AK566" i="7"/>
  <c r="AR566" i="7"/>
  <c r="AM566" i="7"/>
  <c r="AO566" i="7"/>
  <c r="AQ566" i="7"/>
  <c r="AJ566" i="7"/>
  <c r="X22" i="7"/>
  <c r="AR403" i="7"/>
  <c r="AK403" i="7"/>
  <c r="AP403" i="7"/>
  <c r="AN403" i="7"/>
  <c r="AH403" i="7"/>
  <c r="AM403" i="7"/>
  <c r="AG403" i="7"/>
  <c r="AQ403" i="7"/>
  <c r="AO403" i="7"/>
  <c r="AJ403" i="7"/>
  <c r="P839" i="7"/>
  <c r="X40" i="20"/>
  <c r="AQ786" i="7"/>
  <c r="AP786" i="7"/>
  <c r="AR786" i="7"/>
  <c r="AG786" i="7"/>
  <c r="AJ786" i="7"/>
  <c r="AO786" i="7"/>
  <c r="AK786" i="7"/>
  <c r="AM786" i="7"/>
  <c r="AH786" i="7"/>
  <c r="AN786" i="7"/>
  <c r="AG727" i="7"/>
  <c r="AP727" i="7"/>
  <c r="AQ727" i="7"/>
  <c r="AN727" i="7"/>
  <c r="AJ727" i="7"/>
  <c r="AO727" i="7"/>
  <c r="AM727" i="7"/>
  <c r="AH727" i="7"/>
  <c r="AK727" i="7"/>
  <c r="AR727" i="7"/>
  <c r="P817" i="7"/>
  <c r="X61" i="20"/>
  <c r="AJ291" i="7"/>
  <c r="AP291" i="7"/>
  <c r="AN291" i="7"/>
  <c r="AK291" i="7"/>
  <c r="AI291" i="7"/>
  <c r="AM291" i="7"/>
  <c r="AQ291" i="7"/>
  <c r="AT291" i="7"/>
  <c r="AO291" i="7"/>
  <c r="AR291" i="7"/>
  <c r="AH291" i="7"/>
  <c r="AG291" i="7"/>
  <c r="R467" i="7"/>
  <c r="X34" i="7"/>
  <c r="AN381" i="7"/>
  <c r="AM381" i="7"/>
  <c r="AK381" i="7"/>
  <c r="AO381" i="7"/>
  <c r="AG381" i="7"/>
  <c r="AR381" i="7"/>
  <c r="AP381" i="7"/>
  <c r="AQ381" i="7"/>
  <c r="AH381" i="7"/>
  <c r="AJ381" i="7"/>
  <c r="AO610" i="7"/>
  <c r="AP610" i="7"/>
  <c r="AR610" i="7"/>
  <c r="AJ610" i="7"/>
  <c r="AK610" i="7"/>
  <c r="AQ610" i="7"/>
  <c r="AN610" i="7"/>
  <c r="AH610" i="7"/>
  <c r="AG610" i="7"/>
  <c r="AM610" i="7"/>
  <c r="X372" i="7"/>
  <c r="G244" i="7"/>
  <c r="R664" i="7"/>
  <c r="AO9" i="7"/>
  <c r="AR9" i="7"/>
  <c r="AH9" i="7"/>
  <c r="AQ9" i="7"/>
  <c r="AP9" i="7"/>
  <c r="AK9" i="7"/>
  <c r="AM9" i="7"/>
  <c r="AN9" i="7"/>
  <c r="AJ9" i="7"/>
  <c r="AG9" i="7"/>
  <c r="X827" i="7"/>
  <c r="AP179" i="7"/>
  <c r="AO179" i="7"/>
  <c r="AQ179" i="7"/>
  <c r="AR179" i="7"/>
  <c r="AH179" i="7"/>
  <c r="AN179" i="7"/>
  <c r="AM179" i="7"/>
  <c r="AJ179" i="7"/>
  <c r="AK179" i="7"/>
  <c r="AG179" i="7"/>
  <c r="S699" i="7"/>
  <c r="O292" i="7"/>
  <c r="AG575" i="7"/>
  <c r="AM575" i="7"/>
  <c r="AO575" i="7"/>
  <c r="AK575" i="7"/>
  <c r="AP575" i="7"/>
  <c r="AN575" i="7"/>
  <c r="AJ575" i="7"/>
  <c r="AH575" i="7"/>
  <c r="AR575" i="7"/>
  <c r="AQ575" i="7"/>
  <c r="S537" i="7"/>
  <c r="AK543" i="7"/>
  <c r="AH543" i="7"/>
  <c r="AR543" i="7"/>
  <c r="AQ543" i="7"/>
  <c r="AM543" i="7"/>
  <c r="AO543" i="7"/>
  <c r="AJ543" i="7"/>
  <c r="AG543" i="7"/>
  <c r="AN543" i="7"/>
  <c r="AP543" i="7"/>
  <c r="AK348" i="7"/>
  <c r="AM348" i="7"/>
  <c r="AH348" i="7"/>
  <c r="AO348" i="7"/>
  <c r="AJ348" i="7"/>
  <c r="AI348" i="7" s="1"/>
  <c r="AG348" i="7"/>
  <c r="AQ348" i="7"/>
  <c r="AP348" i="7"/>
  <c r="AN348" i="7"/>
  <c r="AR348" i="7"/>
  <c r="T442" i="7"/>
  <c r="M572" i="7"/>
  <c r="I57" i="7"/>
  <c r="V174" i="7"/>
  <c r="AN249" i="7"/>
  <c r="AJ249" i="7"/>
  <c r="AP249" i="7"/>
  <c r="AO249" i="7"/>
  <c r="AH249" i="7"/>
  <c r="AR249" i="7"/>
  <c r="AG249" i="7"/>
  <c r="AM249" i="7"/>
  <c r="AK249" i="7"/>
  <c r="AQ249" i="7"/>
  <c r="AI119" i="7"/>
  <c r="AI4" i="7"/>
  <c r="AL379" i="7"/>
  <c r="N39" i="19"/>
  <c r="P39" i="19" s="1"/>
  <c r="O26" i="19"/>
  <c r="Q26" i="19" s="1"/>
  <c r="AI294" i="7"/>
  <c r="S26" i="19"/>
  <c r="AL194" i="7"/>
  <c r="AS194" i="7" s="1"/>
  <c r="AL729" i="7"/>
  <c r="AL356" i="7"/>
  <c r="AI551" i="7"/>
  <c r="AI284" i="7"/>
  <c r="AI305" i="7"/>
  <c r="R19" i="19"/>
  <c r="R71" i="19"/>
  <c r="S84" i="19"/>
  <c r="AS481" i="7"/>
  <c r="S61" i="19"/>
  <c r="R62" i="19"/>
  <c r="AI714" i="7"/>
  <c r="N19" i="19"/>
  <c r="P19" i="19" s="1"/>
  <c r="AI481" i="7"/>
  <c r="N72" i="19"/>
  <c r="P72" i="19" s="1"/>
  <c r="AL613" i="7"/>
  <c r="R84" i="19"/>
  <c r="R40" i="19"/>
  <c r="AL551" i="7"/>
  <c r="AL820" i="7"/>
  <c r="AL426" i="7"/>
  <c r="AL124" i="7"/>
  <c r="O56" i="19"/>
  <c r="Q56" i="19" s="1"/>
  <c r="O82" i="19"/>
  <c r="Q82" i="19" s="1"/>
  <c r="AL4" i="7"/>
  <c r="E6" i="36"/>
  <c r="G20" i="36"/>
  <c r="H13" i="36"/>
  <c r="F13" i="36"/>
  <c r="E14" i="36"/>
  <c r="F9" i="36"/>
  <c r="E10" i="36"/>
  <c r="F23" i="36"/>
  <c r="D15" i="36"/>
  <c r="E25" i="36"/>
  <c r="F25" i="36"/>
  <c r="E22" i="36"/>
  <c r="F22" i="36"/>
  <c r="F16" i="36"/>
  <c r="H16" i="36"/>
  <c r="D11" i="36"/>
  <c r="G24" i="36"/>
  <c r="E18" i="36"/>
  <c r="F19" i="36"/>
  <c r="F17" i="36"/>
  <c r="D26" i="36"/>
  <c r="D12" i="36"/>
  <c r="H12" i="36"/>
  <c r="D21" i="36"/>
  <c r="E15" i="36"/>
  <c r="H22" i="36"/>
  <c r="H11" i="36"/>
  <c r="D6" i="36"/>
  <c r="E20" i="36"/>
  <c r="F20" i="36"/>
  <c r="G13" i="36"/>
  <c r="F14" i="36"/>
  <c r="E9" i="36"/>
  <c r="G9" i="36"/>
  <c r="D10" i="36"/>
  <c r="F10" i="36"/>
  <c r="E23" i="36"/>
  <c r="H23" i="36"/>
  <c r="G15" i="36"/>
  <c r="D25" i="36"/>
  <c r="G22" i="36"/>
  <c r="D16" i="36"/>
  <c r="G11" i="36"/>
  <c r="D24" i="36"/>
  <c r="H18" i="36"/>
  <c r="G18" i="36"/>
  <c r="E19" i="36"/>
  <c r="H17" i="36"/>
  <c r="E17" i="36"/>
  <c r="G26" i="36"/>
  <c r="F12" i="36"/>
  <c r="E21" i="36"/>
  <c r="F21" i="36"/>
  <c r="G6" i="36"/>
  <c r="H20" i="36"/>
  <c r="E13" i="36"/>
  <c r="D14" i="36"/>
  <c r="H9" i="36"/>
  <c r="H10" i="36"/>
  <c r="D23" i="36"/>
  <c r="F15" i="36"/>
  <c r="G25" i="36"/>
  <c r="E16" i="36"/>
  <c r="E11" i="36"/>
  <c r="F18" i="36"/>
  <c r="G19" i="36"/>
  <c r="D17" i="36"/>
  <c r="H26" i="36"/>
  <c r="E12" i="36"/>
  <c r="F6" i="36"/>
  <c r="H6" i="36"/>
  <c r="D20" i="36"/>
  <c r="D13" i="36"/>
  <c r="H14" i="36"/>
  <c r="G14" i="36"/>
  <c r="D9" i="36"/>
  <c r="G10" i="36"/>
  <c r="G23" i="36"/>
  <c r="H15" i="36"/>
  <c r="H25" i="36"/>
  <c r="D22" i="36"/>
  <c r="G16" i="36"/>
  <c r="F11" i="36"/>
  <c r="E24" i="36"/>
  <c r="F24" i="36"/>
  <c r="D18" i="36"/>
  <c r="D19" i="36"/>
  <c r="H19" i="36"/>
  <c r="G17" i="36"/>
  <c r="E26" i="36"/>
  <c r="G12" i="36"/>
  <c r="G21" i="36"/>
  <c r="H24" i="36"/>
  <c r="F26" i="36"/>
  <c r="H21" i="36"/>
  <c r="AI411" i="7" l="1"/>
  <c r="R26" i="19"/>
  <c r="AI201" i="7"/>
  <c r="O55" i="19"/>
  <c r="Q55" i="19" s="1"/>
  <c r="O47" i="19"/>
  <c r="Q47" i="19" s="1"/>
  <c r="AI50" i="7"/>
  <c r="O28" i="19"/>
  <c r="Q28" i="19" s="1"/>
  <c r="N28" i="19"/>
  <c r="P28" i="19" s="1"/>
  <c r="O57" i="19"/>
  <c r="Q57" i="19" s="1"/>
  <c r="AL622" i="7"/>
  <c r="AT622" i="7" s="1"/>
  <c r="AI724" i="7"/>
  <c r="AL144" i="7"/>
  <c r="AT144" i="7" s="1"/>
  <c r="AL603" i="7"/>
  <c r="AS603" i="7" s="1"/>
  <c r="AL136" i="7"/>
  <c r="AL470" i="7"/>
  <c r="AT470" i="7" s="1"/>
  <c r="G64" i="23"/>
  <c r="AI95" i="7"/>
  <c r="AI49" i="7"/>
  <c r="AL11" i="7"/>
  <c r="AT11" i="7" s="1"/>
  <c r="AL214" i="7"/>
  <c r="AS214" i="7" s="1"/>
  <c r="AL657" i="7"/>
  <c r="AI514" i="7"/>
  <c r="AI26" i="7"/>
  <c r="S28" i="19"/>
  <c r="AI444" i="7"/>
  <c r="O37" i="19"/>
  <c r="Q37" i="19" s="1"/>
  <c r="O44" i="19"/>
  <c r="Q44" i="19" s="1"/>
  <c r="S52" i="19"/>
  <c r="T52" i="19" s="1"/>
  <c r="O48" i="19"/>
  <c r="Q48" i="19" s="1"/>
  <c r="AI504" i="7"/>
  <c r="AI540" i="7"/>
  <c r="AI530" i="7"/>
  <c r="AI390" i="7"/>
  <c r="AL65" i="7"/>
  <c r="AS65" i="7" s="1"/>
  <c r="AI679" i="7"/>
  <c r="AI62" i="7"/>
  <c r="H43" i="23"/>
  <c r="K43" i="23" s="1"/>
  <c r="AL359" i="7"/>
  <c r="AT359" i="7" s="1"/>
  <c r="AI19" i="7"/>
  <c r="AL390" i="7"/>
  <c r="AS390" i="7" s="1"/>
  <c r="AI445" i="7"/>
  <c r="AL656" i="7"/>
  <c r="AS656" i="7" s="1"/>
  <c r="S7" i="19"/>
  <c r="O7" i="19"/>
  <c r="Q7" i="19" s="1"/>
  <c r="AI462" i="7"/>
  <c r="AI214" i="7"/>
  <c r="R47" i="19"/>
  <c r="T47" i="19" s="1"/>
  <c r="AI40" i="7"/>
  <c r="AI499" i="7"/>
  <c r="AL499" i="7"/>
  <c r="AS499" i="7" s="1"/>
  <c r="AL14" i="7"/>
  <c r="AS14" i="7" s="1"/>
  <c r="AI14" i="7"/>
  <c r="AT375" i="7"/>
  <c r="AI600" i="7"/>
  <c r="R51" i="19"/>
  <c r="T51" i="19" s="1"/>
  <c r="AL59" i="7"/>
  <c r="AS59" i="7" s="1"/>
  <c r="AI463" i="7"/>
  <c r="AI435" i="7"/>
  <c r="AL813" i="7"/>
  <c r="AS813" i="7" s="1"/>
  <c r="AI24" i="7"/>
  <c r="AI447" i="7"/>
  <c r="R45" i="19"/>
  <c r="O54" i="19"/>
  <c r="Q54" i="19" s="1"/>
  <c r="AI199" i="7"/>
  <c r="AL581" i="7"/>
  <c r="AS581" i="7" s="1"/>
  <c r="AI552" i="7"/>
  <c r="AI94" i="7"/>
  <c r="AI574" i="7"/>
  <c r="AI130" i="7"/>
  <c r="AI129" i="7"/>
  <c r="AL541" i="7"/>
  <c r="AS541" i="7" s="1"/>
  <c r="AL84" i="7"/>
  <c r="AT84" i="7" s="1"/>
  <c r="AI132" i="7"/>
  <c r="AI550" i="7"/>
  <c r="AL679" i="7"/>
  <c r="AT679" i="7" s="1"/>
  <c r="AI470" i="7"/>
  <c r="AL382" i="7"/>
  <c r="AT382" i="7" s="1"/>
  <c r="AI96" i="7"/>
  <c r="AL344" i="7"/>
  <c r="AT344" i="7" s="1"/>
  <c r="AL250" i="7"/>
  <c r="AS250" i="7" s="1"/>
  <c r="AL482" i="7"/>
  <c r="AT482" i="7" s="1"/>
  <c r="AI460" i="7"/>
  <c r="AL556" i="7"/>
  <c r="AT556" i="7" s="1"/>
  <c r="AL655" i="7"/>
  <c r="AT655" i="7" s="1"/>
  <c r="AI110" i="7"/>
  <c r="AL464" i="7"/>
  <c r="AT464" i="7" s="1"/>
  <c r="AI321" i="7"/>
  <c r="AL193" i="7"/>
  <c r="AT193" i="7" s="1"/>
  <c r="AI207" i="7"/>
  <c r="AL218" i="7"/>
  <c r="AS218" i="7" s="1"/>
  <c r="AL695" i="7"/>
  <c r="AS695" i="7" s="1"/>
  <c r="AI97" i="7"/>
  <c r="AL741" i="7"/>
  <c r="AT741" i="7" s="1"/>
  <c r="AL555" i="7"/>
  <c r="AS555" i="7" s="1"/>
  <c r="AI621" i="7"/>
  <c r="AL253" i="7"/>
  <c r="AS253" i="7" s="1"/>
  <c r="AL166" i="7"/>
  <c r="AS166" i="7" s="1"/>
  <c r="AL609" i="7"/>
  <c r="AT609" i="7" s="1"/>
  <c r="AL56" i="7"/>
  <c r="AL497" i="7"/>
  <c r="AS497" i="7" s="1"/>
  <c r="AL634" i="7"/>
  <c r="AS634" i="7" s="1"/>
  <c r="AI306" i="7"/>
  <c r="O72" i="19"/>
  <c r="Q72" i="19" s="1"/>
  <c r="O66" i="19"/>
  <c r="Q66" i="19" s="1"/>
  <c r="R81" i="19"/>
  <c r="N69" i="19"/>
  <c r="P69" i="19" s="1"/>
  <c r="R61" i="19"/>
  <c r="T61" i="19" s="1"/>
  <c r="S79" i="19"/>
  <c r="N68" i="19"/>
  <c r="P68" i="19" s="1"/>
  <c r="S72" i="19"/>
  <c r="N61" i="19"/>
  <c r="P61" i="19" s="1"/>
  <c r="N80" i="19"/>
  <c r="P80" i="19" s="1"/>
  <c r="R82" i="19"/>
  <c r="AL54" i="7"/>
  <c r="AS54" i="7" s="1"/>
  <c r="AI389" i="7"/>
  <c r="AL259" i="7"/>
  <c r="AT259" i="7" s="1"/>
  <c r="AL226" i="7"/>
  <c r="AS226" i="7" s="1"/>
  <c r="AI434" i="7"/>
  <c r="AI131" i="7"/>
  <c r="AI298" i="7"/>
  <c r="G7" i="23"/>
  <c r="G30" i="23"/>
  <c r="H49" i="23"/>
  <c r="J49" i="23" s="1"/>
  <c r="AL365" i="7"/>
  <c r="AT365" i="7" s="1"/>
  <c r="AI25" i="7"/>
  <c r="AI523" i="7"/>
  <c r="AI485" i="7"/>
  <c r="AI645" i="7"/>
  <c r="AL332" i="7"/>
  <c r="AT332" i="7" s="1"/>
  <c r="AI634" i="7"/>
  <c r="AL574" i="7"/>
  <c r="AT574" i="7" s="1"/>
  <c r="AI364" i="7"/>
  <c r="AI250" i="7"/>
  <c r="AL132" i="7"/>
  <c r="AS132" i="7" s="1"/>
  <c r="AI689" i="7"/>
  <c r="AI295" i="7"/>
  <c r="N48" i="19"/>
  <c r="P48" i="19" s="1"/>
  <c r="AL550" i="7"/>
  <c r="AS550" i="7" s="1"/>
  <c r="AI344" i="7"/>
  <c r="AL406" i="7"/>
  <c r="AL460" i="7"/>
  <c r="AL288" i="7"/>
  <c r="AS288" i="7" s="1"/>
  <c r="AL262" i="7"/>
  <c r="AS262" i="7" s="1"/>
  <c r="AL320" i="7"/>
  <c r="AS320" i="7" s="1"/>
  <c r="AI219" i="7"/>
  <c r="AI114" i="7"/>
  <c r="AI482" i="7"/>
  <c r="AI249" i="7"/>
  <c r="AI610" i="7"/>
  <c r="AL130" i="7"/>
  <c r="AT130" i="7" s="1"/>
  <c r="AI229" i="7"/>
  <c r="R68" i="19"/>
  <c r="T68" i="19" s="1"/>
  <c r="AL131" i="7"/>
  <c r="AT131" i="7" s="1"/>
  <c r="AI166" i="7"/>
  <c r="AI609" i="7"/>
  <c r="AI393" i="7"/>
  <c r="AL97" i="7"/>
  <c r="AS97" i="7" s="1"/>
  <c r="AL207" i="7"/>
  <c r="AS207" i="7" s="1"/>
  <c r="AI542" i="7"/>
  <c r="AL543" i="7"/>
  <c r="AT543" i="7" s="1"/>
  <c r="AI494" i="7"/>
  <c r="AI18" i="7"/>
  <c r="AI339" i="7"/>
  <c r="AI307" i="7"/>
  <c r="AI227" i="7"/>
  <c r="AI365" i="7"/>
  <c r="AI575" i="7"/>
  <c r="AI190" i="7"/>
  <c r="AI487" i="7"/>
  <c r="AI623" i="7"/>
  <c r="AI619" i="7"/>
  <c r="AI495" i="7"/>
  <c r="AL718" i="7"/>
  <c r="AS718" i="7" s="1"/>
  <c r="AI558" i="7"/>
  <c r="AL341" i="7"/>
  <c r="AS341" i="7" s="1"/>
  <c r="AI311" i="7"/>
  <c r="AI819" i="7"/>
  <c r="AI200" i="7"/>
  <c r="AL742" i="7"/>
  <c r="AT742" i="7" s="1"/>
  <c r="AI15" i="7"/>
  <c r="AI376" i="7"/>
  <c r="AI761" i="7"/>
  <c r="AI44" i="7"/>
  <c r="AI813" i="7"/>
  <c r="AI663" i="7"/>
  <c r="AI155" i="7"/>
  <c r="AI774" i="7"/>
  <c r="AL480" i="7"/>
  <c r="AS480" i="7" s="1"/>
  <c r="AL673" i="7"/>
  <c r="AS673" i="7" s="1"/>
  <c r="AL685" i="7"/>
  <c r="N12" i="19"/>
  <c r="P12" i="19" s="1"/>
  <c r="R20" i="19"/>
  <c r="AL160" i="7"/>
  <c r="AT160" i="7" s="1"/>
  <c r="AI377" i="7"/>
  <c r="S42" i="19"/>
  <c r="S38" i="19"/>
  <c r="R49" i="19"/>
  <c r="T49" i="19" s="1"/>
  <c r="N49" i="19"/>
  <c r="P49" i="19" s="1"/>
  <c r="S53" i="19"/>
  <c r="R54" i="19"/>
  <c r="AL308" i="7"/>
  <c r="AT308" i="7" s="1"/>
  <c r="AI759" i="7"/>
  <c r="AL199" i="7"/>
  <c r="AS199" i="7" s="1"/>
  <c r="AL504" i="7"/>
  <c r="AT504" i="7" s="1"/>
  <c r="AL181" i="7"/>
  <c r="AS181" i="7" s="1"/>
  <c r="AI585" i="7"/>
  <c r="AI833" i="7"/>
  <c r="AL100" i="7"/>
  <c r="AT100" i="7" s="1"/>
  <c r="AI472" i="7"/>
  <c r="AI84" i="7"/>
  <c r="AL686" i="7"/>
  <c r="AS686" i="7" s="1"/>
  <c r="AL133" i="7"/>
  <c r="AS133" i="7" s="1"/>
  <c r="AI787" i="7"/>
  <c r="AI285" i="7"/>
  <c r="AI704" i="7"/>
  <c r="AL284" i="7"/>
  <c r="AT284" i="7" s="1"/>
  <c r="AL834" i="7"/>
  <c r="AT834" i="7" s="1"/>
  <c r="AI340" i="7"/>
  <c r="AL310" i="7"/>
  <c r="AT310" i="7" s="1"/>
  <c r="AL186" i="7"/>
  <c r="AT186" i="7" s="1"/>
  <c r="AL753" i="7"/>
  <c r="AS753" i="7" s="1"/>
  <c r="AI5" i="7"/>
  <c r="AI342" i="7"/>
  <c r="AL134" i="7"/>
  <c r="AS134" i="7" s="1"/>
  <c r="AL728" i="7"/>
  <c r="AT728" i="7" s="1"/>
  <c r="AL149" i="7"/>
  <c r="AT149" i="7" s="1"/>
  <c r="AL505" i="7"/>
  <c r="AS505" i="7" s="1"/>
  <c r="AL721" i="7"/>
  <c r="AI109" i="7"/>
  <c r="AL110" i="7"/>
  <c r="AT110" i="7" s="1"/>
  <c r="AL746" i="7"/>
  <c r="AT746" i="7" s="1"/>
  <c r="AL45" i="7"/>
  <c r="AL319" i="7"/>
  <c r="AT319" i="7" s="1"/>
  <c r="AL517" i="7"/>
  <c r="AT517" i="7" s="1"/>
  <c r="AL811" i="7"/>
  <c r="AT811" i="7" s="1"/>
  <c r="AL708" i="7"/>
  <c r="AT708" i="7" s="1"/>
  <c r="AI565" i="7"/>
  <c r="AL238" i="7"/>
  <c r="AS238" i="7" s="1"/>
  <c r="AI312" i="7"/>
  <c r="AI556" i="7"/>
  <c r="AI655" i="7"/>
  <c r="AI760" i="7"/>
  <c r="O79" i="19"/>
  <c r="Q79" i="19" s="1"/>
  <c r="AL459" i="7"/>
  <c r="AS459" i="7" s="1"/>
  <c r="AL564" i="7"/>
  <c r="AS564" i="7" s="1"/>
  <c r="AI564" i="7"/>
  <c r="AL515" i="7"/>
  <c r="AT515" i="7" s="1"/>
  <c r="AI515" i="7"/>
  <c r="AI654" i="7"/>
  <c r="AL167" i="7"/>
  <c r="AT167" i="7" s="1"/>
  <c r="AI167" i="7"/>
  <c r="AL68" i="7"/>
  <c r="AT68" i="7" s="1"/>
  <c r="O81" i="19"/>
  <c r="Q81" i="19" s="1"/>
  <c r="AI226" i="7"/>
  <c r="AI383" i="7"/>
  <c r="AL383" i="7"/>
  <c r="AS383" i="7" s="1"/>
  <c r="AL434" i="7"/>
  <c r="AT434" i="7" s="1"/>
  <c r="AL469" i="7"/>
  <c r="AS469" i="7" s="1"/>
  <c r="AI469" i="7"/>
  <c r="AI522" i="7"/>
  <c r="AL522" i="7"/>
  <c r="AS522" i="7" s="1"/>
  <c r="AI516" i="7"/>
  <c r="AI404" i="7"/>
  <c r="AI16" i="7"/>
  <c r="AI832" i="7"/>
  <c r="AI624" i="7"/>
  <c r="T18" i="19"/>
  <c r="R7" i="19"/>
  <c r="N18" i="19"/>
  <c r="P18" i="19" s="1"/>
  <c r="O12" i="19"/>
  <c r="Q12" i="19" s="1"/>
  <c r="O22" i="19"/>
  <c r="Q22" i="19" s="1"/>
  <c r="AI123" i="7"/>
  <c r="AI261" i="7"/>
  <c r="AI450" i="7"/>
  <c r="AI539" i="7"/>
  <c r="AL788" i="7"/>
  <c r="AT788" i="7" s="1"/>
  <c r="AL683" i="7"/>
  <c r="AS683" i="7" s="1"/>
  <c r="AI235" i="7"/>
  <c r="AI726" i="7"/>
  <c r="AI614" i="7"/>
  <c r="AL670" i="7"/>
  <c r="AS670" i="7" s="1"/>
  <c r="S81" i="19"/>
  <c r="O68" i="19"/>
  <c r="Q68" i="19" s="1"/>
  <c r="N78" i="19"/>
  <c r="P78" i="19" s="1"/>
  <c r="O63" i="19"/>
  <c r="Q63" i="19" s="1"/>
  <c r="AL81" i="7"/>
  <c r="AI54" i="7"/>
  <c r="AL801" i="7"/>
  <c r="AT801" i="7" s="1"/>
  <c r="AI180" i="7"/>
  <c r="AL669" i="7"/>
  <c r="AS669" i="7" s="1"/>
  <c r="I49" i="23"/>
  <c r="AD195" i="16"/>
  <c r="AI660" i="7"/>
  <c r="AI217" i="7"/>
  <c r="AI603" i="7"/>
  <c r="AL648" i="7"/>
  <c r="AS648" i="7" s="1"/>
  <c r="AI7" i="7"/>
  <c r="AI17" i="7"/>
  <c r="AI744" i="7"/>
  <c r="AI789" i="7"/>
  <c r="AI85" i="7"/>
  <c r="AI202" i="7"/>
  <c r="AI225" i="7"/>
  <c r="AI521" i="7"/>
  <c r="AI215" i="7"/>
  <c r="AI794" i="7"/>
  <c r="AI243" i="7"/>
  <c r="AI471" i="7"/>
  <c r="AL719" i="7"/>
  <c r="AT719" i="7" s="1"/>
  <c r="AI296" i="7"/>
  <c r="AI75" i="7"/>
  <c r="AL239" i="7"/>
  <c r="AT239" i="7" s="1"/>
  <c r="S22" i="19"/>
  <c r="N17" i="19"/>
  <c r="P17" i="19" s="1"/>
  <c r="N57" i="19"/>
  <c r="P57" i="19" s="1"/>
  <c r="R36" i="19"/>
  <c r="AI181" i="7"/>
  <c r="AI400" i="7"/>
  <c r="AI374" i="7"/>
  <c r="AI785" i="7"/>
  <c r="AI218" i="7"/>
  <c r="AI695" i="7"/>
  <c r="AL145" i="7"/>
  <c r="AT145" i="7" s="1"/>
  <c r="AI113" i="7"/>
  <c r="AL696" i="7"/>
  <c r="AT696" i="7" s="1"/>
  <c r="S82" i="19"/>
  <c r="T82" i="19" s="1"/>
  <c r="R66" i="19"/>
  <c r="T66" i="19" s="1"/>
  <c r="R72" i="19"/>
  <c r="R76" i="19"/>
  <c r="AI644" i="7"/>
  <c r="G10" i="23"/>
  <c r="G8" i="23"/>
  <c r="I8" i="23" s="1"/>
  <c r="G47" i="23"/>
  <c r="I47" i="23" s="1"/>
  <c r="G62" i="23"/>
  <c r="G65" i="23"/>
  <c r="G63" i="23"/>
  <c r="AL42" i="7"/>
  <c r="AS42" i="7" s="1"/>
  <c r="AI496" i="7"/>
  <c r="AI829" i="7"/>
  <c r="AI604" i="7"/>
  <c r="AL604" i="7"/>
  <c r="AS604" i="7" s="1"/>
  <c r="AS452" i="7"/>
  <c r="AT452" i="7"/>
  <c r="AI452" i="7"/>
  <c r="AL330" i="7"/>
  <c r="AS330" i="7" s="1"/>
  <c r="AL784" i="7"/>
  <c r="AS784" i="7" s="1"/>
  <c r="AI784" i="7"/>
  <c r="G57" i="23"/>
  <c r="J43" i="23"/>
  <c r="AD199" i="16"/>
  <c r="J45" i="23"/>
  <c r="K45" i="23"/>
  <c r="AD196" i="16"/>
  <c r="AD197" i="16"/>
  <c r="AI320" i="7"/>
  <c r="AL219" i="7"/>
  <c r="AS219" i="7" s="1"/>
  <c r="AI669" i="7"/>
  <c r="AI60" i="7"/>
  <c r="AI297" i="7"/>
  <c r="AL297" i="7"/>
  <c r="AT297" i="7" s="1"/>
  <c r="AL726" i="7"/>
  <c r="AL235" i="7"/>
  <c r="AT235" i="7" s="1"/>
  <c r="R8" i="19"/>
  <c r="AI428" i="7"/>
  <c r="AI260" i="7"/>
  <c r="AI797" i="7"/>
  <c r="AI589" i="7"/>
  <c r="AI120" i="7"/>
  <c r="AI694" i="7"/>
  <c r="AL415" i="7"/>
  <c r="AT415" i="7" s="1"/>
  <c r="AL286" i="7"/>
  <c r="AS286" i="7" s="1"/>
  <c r="S8" i="19"/>
  <c r="AI838" i="7"/>
  <c r="AT600" i="7"/>
  <c r="AS600" i="7"/>
  <c r="AI134" i="7"/>
  <c r="AI683" i="7"/>
  <c r="AL6" i="7"/>
  <c r="AS6" i="7" s="1"/>
  <c r="AI741" i="7"/>
  <c r="R74" i="19"/>
  <c r="T74" i="19" s="1"/>
  <c r="S80" i="19"/>
  <c r="T80" i="19" s="1"/>
  <c r="N71" i="19"/>
  <c r="P71" i="19" s="1"/>
  <c r="N76" i="19"/>
  <c r="P76" i="19" s="1"/>
  <c r="O80" i="19"/>
  <c r="Q80" i="19" s="1"/>
  <c r="S76" i="19"/>
  <c r="O76" i="19"/>
  <c r="Q76" i="19" s="1"/>
  <c r="AI754" i="7"/>
  <c r="AI801" i="7"/>
  <c r="N202" i="16"/>
  <c r="N201" i="16"/>
  <c r="G11" i="23"/>
  <c r="I11" i="23" s="1"/>
  <c r="G16" i="23"/>
  <c r="I16" i="23" s="1"/>
  <c r="H70" i="23"/>
  <c r="X207" i="16" s="1"/>
  <c r="J48" i="23"/>
  <c r="K48" i="23"/>
  <c r="G46" i="23"/>
  <c r="I46" i="23" s="1"/>
  <c r="J51" i="23"/>
  <c r="K51" i="23"/>
  <c r="G42" i="23"/>
  <c r="I42" i="23" s="1"/>
  <c r="G43" i="23"/>
  <c r="I43" i="23" s="1"/>
  <c r="J44" i="23"/>
  <c r="K44" i="23"/>
  <c r="AL381" i="7"/>
  <c r="AT381" i="7" s="1"/>
  <c r="AI391" i="7"/>
  <c r="AI732" i="7"/>
  <c r="AI263" i="7"/>
  <c r="AI122" i="7"/>
  <c r="AL76" i="7"/>
  <c r="AT76" i="7" s="1"/>
  <c r="AI31" i="7"/>
  <c r="AI158" i="7"/>
  <c r="AI835" i="7"/>
  <c r="AI719" i="7"/>
  <c r="AI628" i="7"/>
  <c r="AI611" i="7"/>
  <c r="AI343" i="7"/>
  <c r="AL585" i="7"/>
  <c r="AT585" i="7" s="1"/>
  <c r="AL20" i="7"/>
  <c r="AS20" i="7" s="1"/>
  <c r="AL833" i="7"/>
  <c r="AS833" i="7" s="1"/>
  <c r="AI671" i="7"/>
  <c r="AL453" i="7"/>
  <c r="AT453" i="7" s="1"/>
  <c r="AI725" i="7"/>
  <c r="AI473" i="7"/>
  <c r="AI133" i="7"/>
  <c r="AI382" i="7"/>
  <c r="AL96" i="7"/>
  <c r="AS96" i="7" s="1"/>
  <c r="AI28" i="7"/>
  <c r="AL762" i="7"/>
  <c r="AS762" i="7" s="1"/>
  <c r="AI446" i="7"/>
  <c r="AL347" i="7"/>
  <c r="AT347" i="7" s="1"/>
  <c r="AL744" i="7"/>
  <c r="AS744" i="7" s="1"/>
  <c r="AI517" i="7"/>
  <c r="AI333" i="7"/>
  <c r="AI811" i="7"/>
  <c r="AI657" i="7"/>
  <c r="AI708" i="7"/>
  <c r="AI392" i="7"/>
  <c r="N81" i="19"/>
  <c r="P81" i="19" s="1"/>
  <c r="N79" i="19"/>
  <c r="P79" i="19" s="1"/>
  <c r="AI241" i="7"/>
  <c r="AI706" i="7"/>
  <c r="AI242" i="7"/>
  <c r="AI379" i="7"/>
  <c r="AL255" i="7"/>
  <c r="AS255" i="7" s="1"/>
  <c r="H11" i="23"/>
  <c r="K11" i="23" s="1"/>
  <c r="G28" i="23"/>
  <c r="I45" i="23"/>
  <c r="G56" i="23"/>
  <c r="AD200" i="16"/>
  <c r="I48" i="23"/>
  <c r="J42" i="23"/>
  <c r="K42" i="23"/>
  <c r="G61" i="23"/>
  <c r="H71" i="23"/>
  <c r="X208" i="16" s="1"/>
  <c r="H50" i="23"/>
  <c r="G55" i="23"/>
  <c r="J47" i="23"/>
  <c r="K47" i="23"/>
  <c r="AL821" i="7"/>
  <c r="AS821" i="7" s="1"/>
  <c r="AI329" i="7"/>
  <c r="AL8" i="7"/>
  <c r="AT8" i="7" s="1"/>
  <c r="AI753" i="7"/>
  <c r="AL809" i="7"/>
  <c r="AT809" i="7" s="1"/>
  <c r="AI646" i="7"/>
  <c r="AI204" i="7"/>
  <c r="AD198" i="16"/>
  <c r="G70" i="23"/>
  <c r="G54" i="23"/>
  <c r="G51" i="23"/>
  <c r="I51" i="23" s="1"/>
  <c r="AD201" i="16"/>
  <c r="J46" i="23"/>
  <c r="K46" i="23"/>
  <c r="AD202" i="16"/>
  <c r="G50" i="23"/>
  <c r="G44" i="23"/>
  <c r="I44" i="23" s="1"/>
  <c r="G71" i="23"/>
  <c r="G58" i="23"/>
  <c r="AI330" i="7"/>
  <c r="AI381" i="7"/>
  <c r="AI588" i="7"/>
  <c r="AI358" i="7"/>
  <c r="AL323" i="7"/>
  <c r="AS323" i="7" s="1"/>
  <c r="AI488" i="7"/>
  <c r="AL120" i="7"/>
  <c r="AI593" i="7"/>
  <c r="AI102" i="7"/>
  <c r="O27" i="19"/>
  <c r="Q27" i="19" s="1"/>
  <c r="O18" i="19"/>
  <c r="Q18" i="19" s="1"/>
  <c r="N7" i="19"/>
  <c r="P7" i="19" s="1"/>
  <c r="N25" i="19"/>
  <c r="P25" i="19" s="1"/>
  <c r="O9" i="19"/>
  <c r="Q9" i="19" s="1"/>
  <c r="N9" i="19"/>
  <c r="P9" i="19" s="1"/>
  <c r="S23" i="19"/>
  <c r="AI169" i="7"/>
  <c r="AI800" i="7"/>
  <c r="AL430" i="7"/>
  <c r="AT430" i="7" s="1"/>
  <c r="AL684" i="7"/>
  <c r="AT684" i="7" s="1"/>
  <c r="AI461" i="7"/>
  <c r="AL425" i="7"/>
  <c r="AS425" i="7" s="1"/>
  <c r="AL39" i="7"/>
  <c r="AS39" i="7" s="1"/>
  <c r="AL270" i="7"/>
  <c r="AS270" i="7" s="1"/>
  <c r="AI402" i="7"/>
  <c r="AI136" i="7"/>
  <c r="AI834" i="7"/>
  <c r="AI309" i="7"/>
  <c r="AL21" i="7"/>
  <c r="AT21" i="7" s="1"/>
  <c r="AI310" i="7"/>
  <c r="AL5" i="7"/>
  <c r="AT5" i="7" s="1"/>
  <c r="AL231" i="7"/>
  <c r="AS231" i="7" s="1"/>
  <c r="AI831" i="7"/>
  <c r="AI544" i="7"/>
  <c r="AI743" i="7"/>
  <c r="AL371" i="7"/>
  <c r="AT371" i="7" s="1"/>
  <c r="AL716" i="7"/>
  <c r="AI812" i="7"/>
  <c r="AI823" i="7"/>
  <c r="AI555" i="7"/>
  <c r="AI277" i="7"/>
  <c r="AL312" i="7"/>
  <c r="AT312" i="7" s="1"/>
  <c r="AI172" i="7"/>
  <c r="AI345" i="7"/>
  <c r="AL112" i="7"/>
  <c r="AT112" i="7" s="1"/>
  <c r="N195" i="16"/>
  <c r="G13" i="23"/>
  <c r="G23" i="23"/>
  <c r="H7" i="23"/>
  <c r="J9" i="23"/>
  <c r="K9" i="23"/>
  <c r="N196" i="16"/>
  <c r="G26" i="23"/>
  <c r="H36" i="23"/>
  <c r="O208" i="16" s="1"/>
  <c r="H10" i="23"/>
  <c r="G29" i="23"/>
  <c r="K15" i="23"/>
  <c r="J15" i="23"/>
  <c r="G22" i="23"/>
  <c r="AI415" i="7"/>
  <c r="K16" i="23"/>
  <c r="J16" i="23"/>
  <c r="K12" i="23"/>
  <c r="J12" i="23"/>
  <c r="AL260" i="7"/>
  <c r="AS260" i="7" s="1"/>
  <c r="AI9" i="7"/>
  <c r="AL779" i="7"/>
  <c r="AS779" i="7" s="1"/>
  <c r="AI368" i="7"/>
  <c r="AI803" i="7"/>
  <c r="AI680" i="7"/>
  <c r="AI378" i="7"/>
  <c r="AL768" i="7"/>
  <c r="AI449" i="7"/>
  <c r="AI401" i="7"/>
  <c r="AI752" i="7"/>
  <c r="AI529" i="7"/>
  <c r="AI424" i="7"/>
  <c r="AL354" i="7"/>
  <c r="AT354" i="7" s="1"/>
  <c r="AI427" i="7"/>
  <c r="AI355" i="7"/>
  <c r="AI533" i="7"/>
  <c r="AI674" i="7"/>
  <c r="AL568" i="7"/>
  <c r="AT568" i="7" s="1"/>
  <c r="AL29" i="7"/>
  <c r="AT29" i="7" s="1"/>
  <c r="AI709" i="7"/>
  <c r="AI64" i="7"/>
  <c r="AI707" i="7"/>
  <c r="AI599" i="7"/>
  <c r="AI682" i="7"/>
  <c r="N8" i="19"/>
  <c r="P8" i="19" s="1"/>
  <c r="AL224" i="7"/>
  <c r="AS224" i="7" s="1"/>
  <c r="AL462" i="7"/>
  <c r="AS462" i="7" s="1"/>
  <c r="AI637" i="7"/>
  <c r="AL161" i="7"/>
  <c r="AT161" i="7" s="1"/>
  <c r="S37" i="19"/>
  <c r="S57" i="19"/>
  <c r="T57" i="19" s="1"/>
  <c r="R43" i="19"/>
  <c r="AL87" i="7"/>
  <c r="AS87" i="7" s="1"/>
  <c r="AI690" i="7"/>
  <c r="AI767" i="7"/>
  <c r="AI399" i="7"/>
  <c r="AI288" i="7"/>
  <c r="AI194" i="7"/>
  <c r="AI88" i="7"/>
  <c r="AI601" i="7"/>
  <c r="AI788" i="7"/>
  <c r="AI171" i="7"/>
  <c r="AL507" i="7"/>
  <c r="AT507" i="7" s="1"/>
  <c r="AL576" i="7"/>
  <c r="AT576" i="7" s="1"/>
  <c r="AI497" i="7"/>
  <c r="AL584" i="7"/>
  <c r="AT584" i="7" s="1"/>
  <c r="G36" i="23"/>
  <c r="N198" i="16"/>
  <c r="G14" i="23"/>
  <c r="I14" i="23" s="1"/>
  <c r="G35" i="23"/>
  <c r="G19" i="23"/>
  <c r="N199" i="16"/>
  <c r="K14" i="23"/>
  <c r="J14" i="23"/>
  <c r="N197" i="16"/>
  <c r="K8" i="23"/>
  <c r="J8" i="23"/>
  <c r="AL495" i="7"/>
  <c r="AS495" i="7" s="1"/>
  <c r="AI179" i="7"/>
  <c r="AI786" i="7"/>
  <c r="AI276" i="7"/>
  <c r="AI659" i="7"/>
  <c r="AI439" i="7"/>
  <c r="AI474" i="7"/>
  <c r="AI824" i="7"/>
  <c r="AI236" i="7"/>
  <c r="AI534" i="7"/>
  <c r="AI165" i="7"/>
  <c r="AL367" i="7"/>
  <c r="AT367" i="7" s="1"/>
  <c r="AI79" i="7"/>
  <c r="AI681" i="7"/>
  <c r="AI43" i="7"/>
  <c r="AI814" i="7"/>
  <c r="AI638" i="7"/>
  <c r="AI740" i="7"/>
  <c r="AL739" i="7"/>
  <c r="AT739" i="7" s="1"/>
  <c r="AL749" i="7"/>
  <c r="AS749" i="7" s="1"/>
  <c r="AI124" i="7"/>
  <c r="AI191" i="7"/>
  <c r="AI647" i="7"/>
  <c r="AI836" i="7"/>
  <c r="AI569" i="7"/>
  <c r="AI627" i="7"/>
  <c r="AI592" i="7"/>
  <c r="AL704" i="7"/>
  <c r="AS704" i="7" s="1"/>
  <c r="AL586" i="7"/>
  <c r="AT586" i="7" s="1"/>
  <c r="AI579" i="7"/>
  <c r="AI464" i="7"/>
  <c r="AI6" i="7"/>
  <c r="AL830" i="7"/>
  <c r="O62" i="19"/>
  <c r="Q62" i="19" s="1"/>
  <c r="S63" i="19"/>
  <c r="T63" i="19" s="1"/>
  <c r="N65" i="19"/>
  <c r="P65" i="19" s="1"/>
  <c r="S67" i="19"/>
  <c r="O71" i="19"/>
  <c r="Q71" i="19" s="1"/>
  <c r="S70" i="19"/>
  <c r="T70" i="19" s="1"/>
  <c r="AI98" i="7"/>
  <c r="AL241" i="7"/>
  <c r="AS241" i="7" s="1"/>
  <c r="AI53" i="7"/>
  <c r="AI613" i="7"/>
  <c r="G12" i="23"/>
  <c r="I12" i="23" s="1"/>
  <c r="H13" i="23"/>
  <c r="G21" i="23"/>
  <c r="G27" i="23"/>
  <c r="G15" i="23"/>
  <c r="I15" i="23" s="1"/>
  <c r="H35" i="23"/>
  <c r="O207" i="16" s="1"/>
  <c r="G9" i="23"/>
  <c r="I9" i="23" s="1"/>
  <c r="AL486" i="7"/>
  <c r="AI684" i="7"/>
  <c r="AS820" i="7"/>
  <c r="AT820" i="7"/>
  <c r="AI259" i="7"/>
  <c r="AI425" i="7"/>
  <c r="AI409" i="7"/>
  <c r="AI602" i="7"/>
  <c r="AI76" i="7"/>
  <c r="AI697" i="7"/>
  <c r="AI519" i="7"/>
  <c r="AI796" i="7"/>
  <c r="AI369" i="7"/>
  <c r="AI403" i="7"/>
  <c r="AL399" i="7"/>
  <c r="AS399" i="7" s="1"/>
  <c r="AL461" i="7"/>
  <c r="AT461" i="7" s="1"/>
  <c r="AL79" i="7"/>
  <c r="AS79" i="7" s="1"/>
  <c r="AL767" i="7"/>
  <c r="AT767" i="7" s="1"/>
  <c r="AL402" i="7"/>
  <c r="AT402" i="7" s="1"/>
  <c r="AL88" i="7"/>
  <c r="AT88" i="7" s="1"/>
  <c r="AI354" i="7"/>
  <c r="AI224" i="7"/>
  <c r="AI270" i="7"/>
  <c r="AL113" i="7"/>
  <c r="AS113" i="7" s="1"/>
  <c r="AS750" i="7"/>
  <c r="AT750" i="7"/>
  <c r="AI543" i="7"/>
  <c r="AI63" i="7"/>
  <c r="AI313" i="7"/>
  <c r="AL380" i="7"/>
  <c r="AS380" i="7" s="1"/>
  <c r="AI718" i="7"/>
  <c r="AL484" i="7"/>
  <c r="AI484" i="7"/>
  <c r="AS693" i="7"/>
  <c r="AT693" i="7"/>
  <c r="AL437" i="7"/>
  <c r="AI437" i="7"/>
  <c r="AL28" i="7"/>
  <c r="AT28" i="7" s="1"/>
  <c r="AL765" i="7"/>
  <c r="AT765" i="7" s="1"/>
  <c r="AI39" i="7"/>
  <c r="AI727" i="7"/>
  <c r="AI566" i="7"/>
  <c r="AI334" i="7"/>
  <c r="AI380" i="7"/>
  <c r="AI189" i="7"/>
  <c r="AI413" i="7"/>
  <c r="AI692" i="7"/>
  <c r="AI182" i="7"/>
  <c r="AI208" i="7"/>
  <c r="AI798" i="7"/>
  <c r="AI625" i="7"/>
  <c r="AI32" i="7"/>
  <c r="AI67" i="7"/>
  <c r="AL694" i="7"/>
  <c r="AS694" i="7" s="1"/>
  <c r="AI59" i="7"/>
  <c r="AI742" i="7"/>
  <c r="AI763" i="7"/>
  <c r="AL730" i="7"/>
  <c r="AT730" i="7" s="1"/>
  <c r="AI480" i="7"/>
  <c r="AL46" i="7"/>
  <c r="AL590" i="7"/>
  <c r="AT590" i="7" s="1"/>
  <c r="AL577" i="7"/>
  <c r="AT577" i="7" s="1"/>
  <c r="AL27" i="7"/>
  <c r="AT27" i="7" s="1"/>
  <c r="AL74" i="7"/>
  <c r="AT74" i="7" s="1"/>
  <c r="AI777" i="7"/>
  <c r="AL377" i="7"/>
  <c r="AT377" i="7" s="1"/>
  <c r="AI776" i="7"/>
  <c r="AI99" i="7"/>
  <c r="AL77" i="7"/>
  <c r="AT77" i="7" s="1"/>
  <c r="AL301" i="7"/>
  <c r="AS301" i="7" s="1"/>
  <c r="AI149" i="7"/>
  <c r="AL271" i="7"/>
  <c r="AS271" i="7" s="1"/>
  <c r="AL126" i="7"/>
  <c r="AS126" i="7" s="1"/>
  <c r="AI101" i="7"/>
  <c r="AL812" i="7"/>
  <c r="AS812" i="7" s="1"/>
  <c r="AI203" i="7"/>
  <c r="AI238" i="7"/>
  <c r="AL766" i="7"/>
  <c r="AT766" i="7" s="1"/>
  <c r="AL392" i="7"/>
  <c r="AT392" i="7" s="1"/>
  <c r="AL417" i="7"/>
  <c r="AS417" i="7" s="1"/>
  <c r="AI426" i="7"/>
  <c r="AI567" i="7"/>
  <c r="AI68" i="7"/>
  <c r="AI112" i="7"/>
  <c r="AL438" i="7"/>
  <c r="AI274" i="7"/>
  <c r="AI29" i="7"/>
  <c r="AL663" i="7"/>
  <c r="AS663" i="7" s="1"/>
  <c r="AI673" i="7"/>
  <c r="R28" i="19"/>
  <c r="O30" i="19"/>
  <c r="Q30" i="19" s="1"/>
  <c r="S29" i="19"/>
  <c r="S13" i="19"/>
  <c r="N15" i="19"/>
  <c r="P15" i="19" s="1"/>
  <c r="O53" i="19"/>
  <c r="Q53" i="19" s="1"/>
  <c r="S56" i="19"/>
  <c r="N54" i="19"/>
  <c r="P54" i="19" s="1"/>
  <c r="N44" i="19"/>
  <c r="P44" i="19" s="1"/>
  <c r="R46" i="19"/>
  <c r="T46" i="19" s="1"/>
  <c r="R44" i="19"/>
  <c r="N45" i="19"/>
  <c r="P45" i="19" s="1"/>
  <c r="AI308" i="7"/>
  <c r="AI100" i="7"/>
  <c r="AI762" i="7"/>
  <c r="AL710" i="7"/>
  <c r="AT710" i="7" s="1"/>
  <c r="AI78" i="7"/>
  <c r="AI347" i="7"/>
  <c r="AI137" i="7"/>
  <c r="AL396" i="7"/>
  <c r="AT396" i="7" s="1"/>
  <c r="AI146" i="7"/>
  <c r="AL448" i="7"/>
  <c r="AI554" i="7"/>
  <c r="AI418" i="7"/>
  <c r="AL549" i="7"/>
  <c r="AS549" i="7" s="1"/>
  <c r="AI626" i="7"/>
  <c r="AI103" i="7"/>
  <c r="AI164" i="7"/>
  <c r="AI367" i="7"/>
  <c r="AI394" i="7"/>
  <c r="AI357" i="7"/>
  <c r="AI346" i="7"/>
  <c r="AI341" i="7"/>
  <c r="AI698" i="7"/>
  <c r="AI672" i="7"/>
  <c r="AI750" i="7"/>
  <c r="AI216" i="7"/>
  <c r="AI287" i="7"/>
  <c r="AI483" i="7"/>
  <c r="AI532" i="7"/>
  <c r="AL217" i="7"/>
  <c r="AS217" i="7" s="1"/>
  <c r="AI751" i="7"/>
  <c r="AI239" i="7"/>
  <c r="AI436" i="7"/>
  <c r="AI240" i="7"/>
  <c r="AI553" i="7"/>
  <c r="AL587" i="7"/>
  <c r="AT587" i="7" s="1"/>
  <c r="AI658" i="7"/>
  <c r="AL119" i="7"/>
  <c r="AT119" i="7" s="1"/>
  <c r="AL135" i="7"/>
  <c r="AT135" i="7" s="1"/>
  <c r="AI717" i="7"/>
  <c r="AI89" i="7"/>
  <c r="AL264" i="7"/>
  <c r="AS264" i="7" s="1"/>
  <c r="AL546" i="7"/>
  <c r="AS546" i="7" s="1"/>
  <c r="AL759" i="7"/>
  <c r="AS759" i="7" s="1"/>
  <c r="AI453" i="7"/>
  <c r="AL725" i="7"/>
  <c r="AT725" i="7" s="1"/>
  <c r="AL485" i="7"/>
  <c r="AT485" i="7" s="1"/>
  <c r="AL340" i="7"/>
  <c r="AS340" i="7" s="1"/>
  <c r="AL510" i="7"/>
  <c r="AI728" i="7"/>
  <c r="AI262" i="7"/>
  <c r="AL206" i="7"/>
  <c r="AL148" i="7"/>
  <c r="AI121" i="7"/>
  <c r="AI731" i="7"/>
  <c r="AI670" i="7"/>
  <c r="AI356" i="7"/>
  <c r="AL639" i="7"/>
  <c r="AI764" i="7"/>
  <c r="AL370" i="7"/>
  <c r="AS370" i="7" s="1"/>
  <c r="AL254" i="7"/>
  <c r="AS254" i="7" s="1"/>
  <c r="AL168" i="7"/>
  <c r="AS168" i="7" s="1"/>
  <c r="AI253" i="7"/>
  <c r="AL159" i="7"/>
  <c r="AL389" i="7"/>
  <c r="AS389" i="7" s="1"/>
  <c r="AL644" i="7"/>
  <c r="AT644" i="7" s="1"/>
  <c r="AL706" i="7"/>
  <c r="AS136" i="7"/>
  <c r="AT136" i="7"/>
  <c r="AI821" i="7"/>
  <c r="AS787" i="7"/>
  <c r="AT787" i="7"/>
  <c r="AL412" i="7"/>
  <c r="AT412" i="7" s="1"/>
  <c r="AL355" i="7"/>
  <c r="AS355" i="7" s="1"/>
  <c r="AT53" i="7"/>
  <c r="AS53" i="7"/>
  <c r="AT744" i="7"/>
  <c r="AI549" i="7"/>
  <c r="O15" i="19"/>
  <c r="Q15" i="19" s="1"/>
  <c r="AS356" i="7"/>
  <c r="AT356" i="7"/>
  <c r="AL698" i="7"/>
  <c r="AT646" i="7"/>
  <c r="AS646" i="7"/>
  <c r="AT309" i="7"/>
  <c r="AS309" i="7"/>
  <c r="AT472" i="7"/>
  <c r="AS472" i="7"/>
  <c r="AT379" i="7"/>
  <c r="AS379" i="7"/>
  <c r="AL516" i="7"/>
  <c r="AT516" i="7" s="1"/>
  <c r="AL591" i="7"/>
  <c r="AL745" i="7"/>
  <c r="AL689" i="7"/>
  <c r="AT689" i="7" s="1"/>
  <c r="AL263" i="7"/>
  <c r="AI33" i="7"/>
  <c r="AL439" i="7"/>
  <c r="AL256" i="7"/>
  <c r="AT256" i="7" s="1"/>
  <c r="AL474" i="7"/>
  <c r="AI323" i="7"/>
  <c r="AL521" i="7"/>
  <c r="AL616" i="7"/>
  <c r="AS616" i="7" s="1"/>
  <c r="AL147" i="7"/>
  <c r="AL275" i="7"/>
  <c r="AI275" i="7"/>
  <c r="AL184" i="7"/>
  <c r="AI184" i="7"/>
  <c r="AL606" i="7"/>
  <c r="AT606" i="7" s="1"/>
  <c r="AL795" i="7"/>
  <c r="AL518" i="7"/>
  <c r="AL715" i="7"/>
  <c r="AI715" i="7"/>
  <c r="AI730" i="7"/>
  <c r="AL599" i="7"/>
  <c r="AT599" i="7" s="1"/>
  <c r="AL329" i="7"/>
  <c r="AS329" i="7" s="1"/>
  <c r="AI135" i="7"/>
  <c r="AL451" i="7"/>
  <c r="AI451" i="7"/>
  <c r="AL837" i="7"/>
  <c r="AI837" i="7"/>
  <c r="AI322" i="7"/>
  <c r="AL509" i="7"/>
  <c r="AI509" i="7"/>
  <c r="AL289" i="7"/>
  <c r="AI289" i="7"/>
  <c r="AL183" i="7"/>
  <c r="AI183" i="7"/>
  <c r="AS834" i="7"/>
  <c r="AL173" i="7"/>
  <c r="AI173" i="7"/>
  <c r="AT288" i="7"/>
  <c r="AL195" i="7"/>
  <c r="AT195" i="7" s="1"/>
  <c r="AI779" i="7"/>
  <c r="AS313" i="7"/>
  <c r="AT33" i="7"/>
  <c r="AI768" i="7"/>
  <c r="AI147" i="7"/>
  <c r="AT603" i="7"/>
  <c r="AI648" i="7"/>
  <c r="AI299" i="7"/>
  <c r="AI414" i="7"/>
  <c r="AI810" i="7"/>
  <c r="AI590" i="7"/>
  <c r="AI264" i="7"/>
  <c r="AI8" i="7"/>
  <c r="AT261" i="7"/>
  <c r="AI87" i="7"/>
  <c r="AL661" i="7"/>
  <c r="AI661" i="7"/>
  <c r="AL775" i="7"/>
  <c r="AI775" i="7"/>
  <c r="AI332" i="7"/>
  <c r="AT146" i="7"/>
  <c r="AS146" i="7"/>
  <c r="AS426" i="7"/>
  <c r="AT426" i="7"/>
  <c r="AS68" i="7"/>
  <c r="AS729" i="7"/>
  <c r="AT729" i="7"/>
  <c r="AL86" i="7"/>
  <c r="AI86" i="7"/>
  <c r="AL531" i="7"/>
  <c r="AI531" i="7"/>
  <c r="AL733" i="7"/>
  <c r="AI733" i="7"/>
  <c r="AL778" i="7"/>
  <c r="AI778" i="7"/>
  <c r="AT226" i="7"/>
  <c r="AS657" i="7"/>
  <c r="AT657" i="7"/>
  <c r="AT124" i="7"/>
  <c r="AS124" i="7"/>
  <c r="AL201" i="7"/>
  <c r="AS201" i="7" s="1"/>
  <c r="AL802" i="7"/>
  <c r="AI802" i="7"/>
  <c r="AL30" i="7"/>
  <c r="AI30" i="7"/>
  <c r="AL557" i="7"/>
  <c r="AI557" i="7"/>
  <c r="AL205" i="7"/>
  <c r="AI205" i="7"/>
  <c r="AT764" i="7"/>
  <c r="AS764" i="7"/>
  <c r="AS647" i="7"/>
  <c r="AT647" i="7"/>
  <c r="AL63" i="7"/>
  <c r="R29" i="19"/>
  <c r="AT613" i="7"/>
  <c r="AS613" i="7"/>
  <c r="AT229" i="7"/>
  <c r="AS229" i="7"/>
  <c r="AT121" i="7"/>
  <c r="AS121" i="7"/>
  <c r="AT191" i="7"/>
  <c r="AS191" i="7"/>
  <c r="AS726" i="7"/>
  <c r="AT726" i="7"/>
  <c r="S15" i="19"/>
  <c r="AT541" i="7"/>
  <c r="AS382" i="7"/>
  <c r="AL249" i="7"/>
  <c r="AT249" i="7" s="1"/>
  <c r="AL348" i="7"/>
  <c r="AL179" i="7"/>
  <c r="AS179" i="7" s="1"/>
  <c r="AL9" i="7"/>
  <c r="AL291" i="7"/>
  <c r="AS291" i="7" s="1"/>
  <c r="AL476" i="7"/>
  <c r="AS476" i="7" s="1"/>
  <c r="AL41" i="7"/>
  <c r="AL494" i="7"/>
  <c r="AT494" i="7" s="1"/>
  <c r="AI591" i="7"/>
  <c r="AL413" i="7"/>
  <c r="AL18" i="7"/>
  <c r="AL339" i="7"/>
  <c r="AL190" i="7"/>
  <c r="AS190" i="7" s="1"/>
  <c r="AL290" i="7"/>
  <c r="AT290" i="7" s="1"/>
  <c r="AL501" i="7"/>
  <c r="AT501" i="7" s="1"/>
  <c r="AL391" i="7"/>
  <c r="AL732" i="7"/>
  <c r="AL803" i="7"/>
  <c r="AL692" i="7"/>
  <c r="AL588" i="7"/>
  <c r="AL307" i="7"/>
  <c r="AL680" i="7"/>
  <c r="AL138" i="7"/>
  <c r="AL824" i="7"/>
  <c r="AL295" i="7"/>
  <c r="AT295" i="7" s="1"/>
  <c r="AL378" i="7"/>
  <c r="AL602" i="7"/>
  <c r="AL435" i="7"/>
  <c r="AS435" i="7" s="1"/>
  <c r="AL236" i="7"/>
  <c r="AS236" i="7" s="1"/>
  <c r="AL626" i="7"/>
  <c r="AL103" i="7"/>
  <c r="AL156" i="7"/>
  <c r="AI228" i="7"/>
  <c r="AL571" i="7"/>
  <c r="AT571" i="7" s="1"/>
  <c r="AL31" i="7"/>
  <c r="AL790" i="7"/>
  <c r="AS790" i="7" s="1"/>
  <c r="AL335" i="7"/>
  <c r="AS335" i="7" s="1"/>
  <c r="AL16" i="7"/>
  <c r="AL202" i="7"/>
  <c r="AS202" i="7" s="1"/>
  <c r="AL755" i="7"/>
  <c r="AL558" i="7"/>
  <c r="AL636" i="7"/>
  <c r="AL826" i="7"/>
  <c r="AL401" i="7"/>
  <c r="AL752" i="7"/>
  <c r="AL529" i="7"/>
  <c r="AT529" i="7" s="1"/>
  <c r="AL649" i="7"/>
  <c r="AL346" i="7"/>
  <c r="AL835" i="7"/>
  <c r="AL157" i="7"/>
  <c r="AL237" i="7"/>
  <c r="AS237" i="7" s="1"/>
  <c r="AL832" i="7"/>
  <c r="AL26" i="7"/>
  <c r="AL681" i="7"/>
  <c r="AL192" i="7"/>
  <c r="AL427" i="7"/>
  <c r="AL215" i="7"/>
  <c r="AS215" i="7" s="1"/>
  <c r="AL797" i="7"/>
  <c r="AL151" i="7"/>
  <c r="AS151" i="7" s="1"/>
  <c r="AL40" i="7"/>
  <c r="AT40" i="7" s="1"/>
  <c r="AI822" i="7"/>
  <c r="AL794" i="7"/>
  <c r="AS794" i="7" s="1"/>
  <c r="AL243" i="7"/>
  <c r="AL471" i="7"/>
  <c r="AL274" i="7"/>
  <c r="AL533" i="7"/>
  <c r="AL43" i="7"/>
  <c r="AL674" i="7"/>
  <c r="AL691" i="7"/>
  <c r="AI691" i="7"/>
  <c r="AL32" i="7"/>
  <c r="AL838" i="7"/>
  <c r="AL816" i="7"/>
  <c r="AL660" i="7"/>
  <c r="AL296" i="7"/>
  <c r="AL620" i="7"/>
  <c r="AT620" i="7" s="1"/>
  <c r="AI795" i="7"/>
  <c r="AL532" i="7"/>
  <c r="AL75" i="7"/>
  <c r="AS75" i="7" s="1"/>
  <c r="AI518" i="7"/>
  <c r="AL593" i="7"/>
  <c r="AL436" i="7"/>
  <c r="AL376" i="7"/>
  <c r="AT376" i="7" s="1"/>
  <c r="AL234" i="7"/>
  <c r="AS234" i="7" s="1"/>
  <c r="AL570" i="7"/>
  <c r="AS570" i="7" s="1"/>
  <c r="AL761" i="7"/>
  <c r="AT821" i="7"/>
  <c r="AT499" i="7"/>
  <c r="AI705" i="7"/>
  <c r="AT170" i="7"/>
  <c r="AS170" i="7"/>
  <c r="AI170" i="7"/>
  <c r="AL520" i="7"/>
  <c r="AI520" i="7"/>
  <c r="AL416" i="7"/>
  <c r="AI416" i="7"/>
  <c r="AL272" i="7"/>
  <c r="AI272" i="7"/>
  <c r="AS777" i="7"/>
  <c r="AS637" i="7"/>
  <c r="AI508" i="7"/>
  <c r="O39" i="19"/>
  <c r="Q39" i="19" s="1"/>
  <c r="AT833" i="7"/>
  <c r="AI77" i="7"/>
  <c r="AL578" i="7"/>
  <c r="AI578" i="7"/>
  <c r="AS485" i="7"/>
  <c r="AT65" i="7"/>
  <c r="AL252" i="7"/>
  <c r="AI252" i="7"/>
  <c r="AL111" i="7"/>
  <c r="AI111" i="7"/>
  <c r="AT194" i="7"/>
  <c r="AL278" i="7"/>
  <c r="AI278" i="7"/>
  <c r="AI662" i="7"/>
  <c r="AL221" i="7"/>
  <c r="AI507" i="7"/>
  <c r="AI52" i="7"/>
  <c r="AI168" i="7"/>
  <c r="AI766" i="7"/>
  <c r="N64" i="19"/>
  <c r="P64" i="19" s="1"/>
  <c r="R67" i="19"/>
  <c r="AI324" i="7"/>
  <c r="AL709" i="7"/>
  <c r="AL658" i="7"/>
  <c r="AL102" i="7"/>
  <c r="AL24" i="7"/>
  <c r="AS24" i="7" s="1"/>
  <c r="AL7" i="7"/>
  <c r="AI577" i="7"/>
  <c r="R9" i="19"/>
  <c r="O16" i="19"/>
  <c r="Q16" i="19" s="1"/>
  <c r="S12" i="19"/>
  <c r="T12" i="19" s="1"/>
  <c r="AI622" i="7"/>
  <c r="AL17" i="7"/>
  <c r="AL540" i="7"/>
  <c r="AT540" i="7" s="1"/>
  <c r="AI505" i="7"/>
  <c r="AI693" i="7"/>
  <c r="AT812" i="7"/>
  <c r="AI639" i="7"/>
  <c r="AL61" i="7"/>
  <c r="AS61" i="7" s="1"/>
  <c r="AL62" i="7"/>
  <c r="AL823" i="7"/>
  <c r="AL760" i="7"/>
  <c r="AL621" i="7"/>
  <c r="AS621" i="7" s="1"/>
  <c r="AI417" i="7"/>
  <c r="R69" i="19"/>
  <c r="S69" i="19"/>
  <c r="N66" i="19"/>
  <c r="P66" i="19" s="1"/>
  <c r="AL615" i="7"/>
  <c r="AT615" i="7" s="1"/>
  <c r="AL98" i="7"/>
  <c r="AL479" i="7"/>
  <c r="AS479" i="7" s="1"/>
  <c r="AL242" i="7"/>
  <c r="AI429" i="7"/>
  <c r="AL154" i="7"/>
  <c r="AS154" i="7" s="1"/>
  <c r="AL180" i="7"/>
  <c r="AI206" i="7"/>
  <c r="AI66" i="7"/>
  <c r="AI271" i="7"/>
  <c r="AI148" i="7"/>
  <c r="AI375" i="7"/>
  <c r="AI830" i="7"/>
  <c r="AI159" i="7"/>
  <c r="AI696" i="7"/>
  <c r="AI716" i="7"/>
  <c r="AT662" i="7"/>
  <c r="AS52" i="7"/>
  <c r="AI576" i="7"/>
  <c r="AI254" i="7"/>
  <c r="AS324" i="7"/>
  <c r="AI448" i="7"/>
  <c r="AI438" i="7"/>
  <c r="AL115" i="7"/>
  <c r="AT115" i="7" s="1"/>
  <c r="AL496" i="7"/>
  <c r="AL366" i="7"/>
  <c r="AL836" i="7"/>
  <c r="R39" i="19"/>
  <c r="AL78" i="7"/>
  <c r="O74" i="19"/>
  <c r="Q74" i="19" s="1"/>
  <c r="O25" i="19"/>
  <c r="Q25" i="19" s="1"/>
  <c r="AI799" i="7"/>
  <c r="AL799" i="7"/>
  <c r="N74" i="19"/>
  <c r="P74" i="19" s="1"/>
  <c r="N36" i="19"/>
  <c r="P36" i="19" s="1"/>
  <c r="N23" i="19"/>
  <c r="P23" i="19" s="1"/>
  <c r="S43" i="19"/>
  <c r="N56" i="19"/>
  <c r="P56" i="19" s="1"/>
  <c r="R21" i="19"/>
  <c r="T21" i="19" s="1"/>
  <c r="S65" i="19"/>
  <c r="AL776" i="7"/>
  <c r="N67" i="19"/>
  <c r="P67" i="19" s="1"/>
  <c r="AL786" i="7"/>
  <c r="AL575" i="7"/>
  <c r="AT575" i="7" s="1"/>
  <c r="AL610" i="7"/>
  <c r="AL403" i="7"/>
  <c r="AL566" i="7"/>
  <c r="AL641" i="7"/>
  <c r="AT641" i="7" s="1"/>
  <c r="AL276" i="7"/>
  <c r="AL189" i="7"/>
  <c r="AT189" i="7" s="1"/>
  <c r="AL300" i="7"/>
  <c r="AL440" i="7"/>
  <c r="AS440" i="7" s="1"/>
  <c r="AL535" i="7"/>
  <c r="AL514" i="7"/>
  <c r="AT514" i="7" s="1"/>
  <c r="AL404" i="7"/>
  <c r="AL358" i="7"/>
  <c r="AL122" i="7"/>
  <c r="AL675" i="7"/>
  <c r="AS675" i="7" s="1"/>
  <c r="AL534" i="7"/>
  <c r="AL697" i="7"/>
  <c r="AL19" i="7"/>
  <c r="AL394" i="7"/>
  <c r="AL424" i="7"/>
  <c r="AS424" i="7" s="1"/>
  <c r="AL357" i="7"/>
  <c r="AL519" i="7"/>
  <c r="AL465" i="7"/>
  <c r="AS465" i="7" s="1"/>
  <c r="AL589" i="7"/>
  <c r="AL287" i="7"/>
  <c r="AL751" i="7"/>
  <c r="AL740" i="7"/>
  <c r="AL196" i="7"/>
  <c r="AS196" i="7" s="1"/>
  <c r="AL763" i="7"/>
  <c r="AL51" i="7"/>
  <c r="AL155" i="7"/>
  <c r="AS155" i="7" s="1"/>
  <c r="AL553" i="7"/>
  <c r="AL682" i="7"/>
  <c r="AL627" i="7"/>
  <c r="AL273" i="7"/>
  <c r="AL717" i="7"/>
  <c r="AL89" i="7"/>
  <c r="AL756" i="7"/>
  <c r="N14" i="19"/>
  <c r="P14" i="19" s="1"/>
  <c r="S24" i="19"/>
  <c r="T24" i="19" s="1"/>
  <c r="S25" i="19"/>
  <c r="R17" i="19"/>
  <c r="T17" i="19" s="1"/>
  <c r="S19" i="19"/>
  <c r="T19" i="19" s="1"/>
  <c r="S11" i="19"/>
  <c r="O41" i="19"/>
  <c r="Q41" i="19" s="1"/>
  <c r="R38" i="19"/>
  <c r="S48" i="19"/>
  <c r="R53" i="19"/>
  <c r="R48" i="19"/>
  <c r="S77" i="19"/>
  <c r="T77" i="19" s="1"/>
  <c r="AL592" i="7"/>
  <c r="AL114" i="7"/>
  <c r="AL80" i="7"/>
  <c r="S27" i="19"/>
  <c r="N27" i="19"/>
  <c r="P27" i="19" s="1"/>
  <c r="R27" i="19"/>
  <c r="AL659" i="7"/>
  <c r="AL158" i="7"/>
  <c r="AL311" i="7"/>
  <c r="AL360" i="7"/>
  <c r="AS360" i="7" s="1"/>
  <c r="AL85" i="7"/>
  <c r="AS85" i="7" s="1"/>
  <c r="AL463" i="7"/>
  <c r="AL623" i="7"/>
  <c r="AL428" i="7"/>
  <c r="AL542" i="7"/>
  <c r="AL449" i="7"/>
  <c r="AL506" i="7"/>
  <c r="AL536" i="7"/>
  <c r="AL796" i="7"/>
  <c r="AL487" i="7"/>
  <c r="AL511" i="7"/>
  <c r="AT511" i="7" s="1"/>
  <c r="AL829" i="7"/>
  <c r="AT829" i="7" s="1"/>
  <c r="AL654" i="7"/>
  <c r="AT654" i="7" s="1"/>
  <c r="AL342" i="7"/>
  <c r="AS342" i="7" s="1"/>
  <c r="R14" i="19"/>
  <c r="AL225" i="7"/>
  <c r="AT225" i="7" s="1"/>
  <c r="AL227" i="7"/>
  <c r="AL200" i="7"/>
  <c r="AT200" i="7" s="1"/>
  <c r="AL638" i="7"/>
  <c r="AL15" i="7"/>
  <c r="AL220" i="7"/>
  <c r="AT220" i="7" s="1"/>
  <c r="AL605" i="7"/>
  <c r="AS605" i="7" s="1"/>
  <c r="AL780" i="7"/>
  <c r="AL612" i="7"/>
  <c r="R23" i="19"/>
  <c r="AL628" i="7"/>
  <c r="AL814" i="7"/>
  <c r="AL810" i="7"/>
  <c r="AL410" i="7"/>
  <c r="AS410" i="7" s="1"/>
  <c r="AL624" i="7"/>
  <c r="O29" i="19"/>
  <c r="Q29" i="19" s="1"/>
  <c r="R15" i="19"/>
  <c r="R10" i="19"/>
  <c r="R30" i="19"/>
  <c r="O11" i="19"/>
  <c r="Q11" i="19" s="1"/>
  <c r="S36" i="19"/>
  <c r="T84" i="19"/>
  <c r="AL727" i="7"/>
  <c r="AL334" i="7"/>
  <c r="AL60" i="7"/>
  <c r="AT60" i="7" s="1"/>
  <c r="AL368" i="7"/>
  <c r="AL361" i="7"/>
  <c r="AT361" i="7" s="1"/>
  <c r="AL498" i="7"/>
  <c r="AL619" i="7"/>
  <c r="AS619" i="7" s="1"/>
  <c r="AL441" i="7"/>
  <c r="AT441" i="7" s="1"/>
  <c r="AL409" i="7"/>
  <c r="AT409" i="7" s="1"/>
  <c r="AL164" i="7"/>
  <c r="AS164" i="7" s="1"/>
  <c r="AL165" i="7"/>
  <c r="AS165" i="7" s="1"/>
  <c r="AL182" i="7"/>
  <c r="AL216" i="7"/>
  <c r="AL67" i="7"/>
  <c r="AL819" i="7"/>
  <c r="AT819" i="7" s="1"/>
  <c r="AL395" i="7"/>
  <c r="AT395" i="7" s="1"/>
  <c r="AL44" i="7"/>
  <c r="AL299" i="7"/>
  <c r="AL707" i="7"/>
  <c r="AL635" i="7"/>
  <c r="AL705" i="7"/>
  <c r="AL411" i="7"/>
  <c r="AT411" i="7" s="1"/>
  <c r="AL240" i="7"/>
  <c r="AL774" i="7"/>
  <c r="AT774" i="7" s="1"/>
  <c r="AL25" i="7"/>
  <c r="AS25" i="7" s="1"/>
  <c r="AL671" i="7"/>
  <c r="AL523" i="7"/>
  <c r="AL552" i="7"/>
  <c r="AT552" i="7" s="1"/>
  <c r="AL94" i="7"/>
  <c r="AS94" i="7" s="1"/>
  <c r="AL530" i="7"/>
  <c r="AS530" i="7" s="1"/>
  <c r="AL129" i="7"/>
  <c r="AS129" i="7" s="1"/>
  <c r="AL473" i="7"/>
  <c r="AL137" i="7"/>
  <c r="AL91" i="7"/>
  <c r="AT91" i="7" s="1"/>
  <c r="AL90" i="7"/>
  <c r="AL204" i="7"/>
  <c r="AL345" i="7"/>
  <c r="AL625" i="7"/>
  <c r="AL754" i="7"/>
  <c r="AL304" i="7"/>
  <c r="AS304" i="7" s="1"/>
  <c r="AL298" i="7"/>
  <c r="O24" i="19"/>
  <c r="Q24" i="19" s="1"/>
  <c r="O21" i="19"/>
  <c r="Q21" i="19" s="1"/>
  <c r="N29" i="19"/>
  <c r="P29" i="19" s="1"/>
  <c r="O20" i="19"/>
  <c r="Q20" i="19" s="1"/>
  <c r="S9" i="19"/>
  <c r="O13" i="19"/>
  <c r="Q13" i="19" s="1"/>
  <c r="N21" i="19"/>
  <c r="P21" i="19" s="1"/>
  <c r="R25" i="19"/>
  <c r="S30" i="19"/>
  <c r="O10" i="19"/>
  <c r="Q10" i="19" s="1"/>
  <c r="O14" i="19"/>
  <c r="Q14" i="19" s="1"/>
  <c r="R22" i="19"/>
  <c r="AL650" i="7"/>
  <c r="AT650" i="7" s="1"/>
  <c r="AL322" i="7"/>
  <c r="AL447" i="7"/>
  <c r="AL444" i="7"/>
  <c r="AT444" i="7" s="1"/>
  <c r="AL508" i="7"/>
  <c r="R56" i="19"/>
  <c r="O34" i="19"/>
  <c r="Q34" i="19" s="1"/>
  <c r="O52" i="19"/>
  <c r="Q52" i="19" s="1"/>
  <c r="O42" i="19"/>
  <c r="Q42" i="19" s="1"/>
  <c r="R42" i="19"/>
  <c r="N52" i="19"/>
  <c r="P52" i="19" s="1"/>
  <c r="S44" i="19"/>
  <c r="O49" i="19"/>
  <c r="Q49" i="19" s="1"/>
  <c r="S41" i="19"/>
  <c r="N50" i="19"/>
  <c r="P50" i="19" s="1"/>
  <c r="N55" i="19"/>
  <c r="P55" i="19" s="1"/>
  <c r="R55" i="19"/>
  <c r="S40" i="19"/>
  <c r="T40" i="19" s="1"/>
  <c r="S55" i="19"/>
  <c r="R37" i="19"/>
  <c r="S45" i="19"/>
  <c r="O43" i="19"/>
  <c r="Q43" i="19" s="1"/>
  <c r="S54" i="19"/>
  <c r="S39" i="19"/>
  <c r="O40" i="19"/>
  <c r="Q40" i="19" s="1"/>
  <c r="AL265" i="7"/>
  <c r="AL123" i="7"/>
  <c r="AL169" i="7"/>
  <c r="AL800" i="7"/>
  <c r="AL781" i="7"/>
  <c r="AL343" i="7"/>
  <c r="AL336" i="7"/>
  <c r="AS336" i="7" s="1"/>
  <c r="AL400" i="7"/>
  <c r="AT400" i="7" s="1"/>
  <c r="AL374" i="7"/>
  <c r="AT374" i="7" s="1"/>
  <c r="AL99" i="7"/>
  <c r="AL601" i="7"/>
  <c r="AL645" i="7"/>
  <c r="AL580" i="7"/>
  <c r="AT580" i="7" s="1"/>
  <c r="AL450" i="7"/>
  <c r="AL743" i="7"/>
  <c r="AL539" i="7"/>
  <c r="AS539" i="7" s="1"/>
  <c r="AL109" i="7"/>
  <c r="AL785" i="7"/>
  <c r="AL55" i="7"/>
  <c r="AL640" i="7"/>
  <c r="AS640" i="7" s="1"/>
  <c r="AL720" i="7"/>
  <c r="AL101" i="7"/>
  <c r="AL369" i="7"/>
  <c r="AL203" i="7"/>
  <c r="AL325" i="7"/>
  <c r="AS325" i="7" s="1"/>
  <c r="AL269" i="7"/>
  <c r="AT269" i="7" s="1"/>
  <c r="AL321" i="7"/>
  <c r="AL614" i="7"/>
  <c r="AL731" i="7"/>
  <c r="AL466" i="7"/>
  <c r="AT466" i="7" s="1"/>
  <c r="AL10" i="7"/>
  <c r="AT10" i="7" s="1"/>
  <c r="AL475" i="7"/>
  <c r="AT475" i="7" s="1"/>
  <c r="AL306" i="7"/>
  <c r="AS306" i="7" s="1"/>
  <c r="AL711" i="7"/>
  <c r="AL798" i="7"/>
  <c r="AL172" i="7"/>
  <c r="AL789" i="7"/>
  <c r="S64" i="19"/>
  <c r="N62" i="19"/>
  <c r="P62" i="19" s="1"/>
  <c r="O78" i="19"/>
  <c r="Q78" i="19" s="1"/>
  <c r="N70" i="19"/>
  <c r="P70" i="19" s="1"/>
  <c r="O70" i="19"/>
  <c r="Q70" i="19" s="1"/>
  <c r="R65" i="19"/>
  <c r="N63" i="19"/>
  <c r="P63" i="19" s="1"/>
  <c r="O64" i="19"/>
  <c r="Q64" i="19" s="1"/>
  <c r="R78" i="19"/>
  <c r="T78" i="19" s="1"/>
  <c r="R73" i="19"/>
  <c r="T73" i="19" s="1"/>
  <c r="S75" i="19"/>
  <c r="AL405" i="7"/>
  <c r="AT405" i="7" s="1"/>
  <c r="AL567" i="7"/>
  <c r="N42" i="19"/>
  <c r="P42" i="19" s="1"/>
  <c r="S34" i="19"/>
  <c r="N41" i="19"/>
  <c r="P41" i="19" s="1"/>
  <c r="N11" i="19"/>
  <c r="P11" i="19" s="1"/>
  <c r="R13" i="19"/>
  <c r="N53" i="19"/>
  <c r="P53" i="19" s="1"/>
  <c r="AL277" i="7"/>
  <c r="AL125" i="7"/>
  <c r="AT125" i="7" s="1"/>
  <c r="R50" i="19"/>
  <c r="T50" i="19" s="1"/>
  <c r="S14" i="19"/>
  <c r="T14" i="19" s="1"/>
  <c r="O73" i="19"/>
  <c r="Q73" i="19" s="1"/>
  <c r="N20" i="19"/>
  <c r="P20" i="19" s="1"/>
  <c r="R34" i="19"/>
  <c r="AL208" i="7"/>
  <c r="AL672" i="7"/>
  <c r="AL488" i="7"/>
  <c r="S20" i="19"/>
  <c r="N51" i="19"/>
  <c r="P51" i="19" s="1"/>
  <c r="AL544" i="7"/>
  <c r="AL171" i="7"/>
  <c r="R75" i="19"/>
  <c r="AL66" i="7"/>
  <c r="R11" i="19"/>
  <c r="T11" i="19" s="1"/>
  <c r="N10" i="19"/>
  <c r="P10" i="19" s="1"/>
  <c r="AL285" i="7"/>
  <c r="AT285" i="7" s="1"/>
  <c r="AL545" i="7"/>
  <c r="AS545" i="7" s="1"/>
  <c r="R41" i="19"/>
  <c r="T41" i="19" s="1"/>
  <c r="AL228" i="7"/>
  <c r="AL554" i="7"/>
  <c r="AL418" i="7"/>
  <c r="AL230" i="7"/>
  <c r="AT230" i="7" s="1"/>
  <c r="AL393" i="7"/>
  <c r="AL64" i="7"/>
  <c r="AL569" i="7"/>
  <c r="S10" i="19"/>
  <c r="N34" i="19"/>
  <c r="P34" i="19" s="1"/>
  <c r="N43" i="19"/>
  <c r="P43" i="19" s="1"/>
  <c r="O50" i="19"/>
  <c r="Q50" i="19" s="1"/>
  <c r="AL611" i="7"/>
  <c r="AL651" i="7"/>
  <c r="AL831" i="7"/>
  <c r="AL333" i="7"/>
  <c r="O61" i="19"/>
  <c r="Q61" i="19" s="1"/>
  <c r="S62" i="19"/>
  <c r="T62" i="19" s="1"/>
  <c r="O84" i="19"/>
  <c r="Q84" i="19" s="1"/>
  <c r="R79" i="19"/>
  <c r="N75" i="19"/>
  <c r="P75" i="19" s="1"/>
  <c r="O77" i="19"/>
  <c r="Q77" i="19" s="1"/>
  <c r="O67" i="19"/>
  <c r="Q67" i="19" s="1"/>
  <c r="AL429" i="7"/>
  <c r="AL251" i="7"/>
  <c r="O45" i="19"/>
  <c r="Q45" i="19" s="1"/>
  <c r="AL822" i="7"/>
  <c r="AL483" i="7"/>
  <c r="AL414" i="7"/>
  <c r="N30" i="19"/>
  <c r="P30" i="19" s="1"/>
  <c r="AL690" i="7"/>
  <c r="AL579" i="7"/>
  <c r="AL331" i="7"/>
  <c r="AL565" i="7"/>
  <c r="R64" i="19"/>
  <c r="T35" i="19"/>
  <c r="T26" i="19"/>
  <c r="AT634" i="7"/>
  <c r="T71" i="19"/>
  <c r="AS376" i="7"/>
  <c r="AT364" i="7"/>
  <c r="AS622" i="7"/>
  <c r="AT714" i="7"/>
  <c r="AT250" i="7"/>
  <c r="AS110" i="7"/>
  <c r="AS144" i="7"/>
  <c r="AT305" i="7"/>
  <c r="AS305" i="7"/>
  <c r="AT446" i="7"/>
  <c r="AS446" i="7"/>
  <c r="T16" i="19"/>
  <c r="AT132" i="7"/>
  <c r="AT445" i="7"/>
  <c r="AS445" i="7"/>
  <c r="AS551" i="7"/>
  <c r="AT551" i="7"/>
  <c r="AT724" i="7"/>
  <c r="AS724" i="7"/>
  <c r="AT460" i="7"/>
  <c r="AS460" i="7"/>
  <c r="AT390" i="7"/>
  <c r="AT14" i="7"/>
  <c r="AS482" i="7"/>
  <c r="AT294" i="7"/>
  <c r="AS294" i="7"/>
  <c r="AS27" i="7"/>
  <c r="AT621" i="7"/>
  <c r="AS131" i="7"/>
  <c r="AT4" i="7"/>
  <c r="AS4" i="7"/>
  <c r="AS574" i="7"/>
  <c r="AS49" i="7"/>
  <c r="AT49" i="7"/>
  <c r="AT95" i="7"/>
  <c r="AS95" i="7"/>
  <c r="AS50" i="7"/>
  <c r="AT50" i="7"/>
  <c r="AT341" i="7"/>
  <c r="AT61" i="7" l="1"/>
  <c r="AT214" i="7"/>
  <c r="T36" i="19"/>
  <c r="AT253" i="7"/>
  <c r="AT480" i="7"/>
  <c r="AS84" i="7"/>
  <c r="AT497" i="7"/>
  <c r="AS788" i="7"/>
  <c r="AT320" i="7"/>
  <c r="AS365" i="7"/>
  <c r="AS801" i="7"/>
  <c r="AS684" i="7"/>
  <c r="J11" i="23"/>
  <c r="AT648" i="7"/>
  <c r="AS284" i="7"/>
  <c r="AT59" i="7"/>
  <c r="AS193" i="7"/>
  <c r="AS708" i="7"/>
  <c r="AS76" i="7"/>
  <c r="T7" i="19"/>
  <c r="AS259" i="7"/>
  <c r="T79" i="19"/>
  <c r="AT459" i="7"/>
  <c r="T20" i="19"/>
  <c r="T38" i="19"/>
  <c r="AS655" i="7"/>
  <c r="AS100" i="7"/>
  <c r="AT133" i="7"/>
  <c r="AT383" i="7"/>
  <c r="AS239" i="7"/>
  <c r="AS543" i="7"/>
  <c r="T72" i="19"/>
  <c r="AT749" i="7"/>
  <c r="AS504" i="7"/>
  <c r="T54" i="19"/>
  <c r="AT134" i="7"/>
  <c r="T28" i="19"/>
  <c r="AT155" i="7"/>
  <c r="AT813" i="7"/>
  <c r="AT340" i="7"/>
  <c r="AS679" i="7"/>
  <c r="AS312" i="7"/>
  <c r="AS88" i="7"/>
  <c r="AS811" i="7"/>
  <c r="AT555" i="7"/>
  <c r="AT286" i="7"/>
  <c r="K49" i="23"/>
  <c r="AS470" i="7"/>
  <c r="AT190" i="7"/>
  <c r="T43" i="19"/>
  <c r="AT6" i="7"/>
  <c r="AT495" i="7"/>
  <c r="AT425" i="7"/>
  <c r="AT199" i="7"/>
  <c r="AT479" i="7"/>
  <c r="AT389" i="7"/>
  <c r="AS586" i="7"/>
  <c r="AT669" i="7"/>
  <c r="AT262" i="7"/>
  <c r="AS149" i="7"/>
  <c r="AT260" i="7"/>
  <c r="AT704" i="7"/>
  <c r="T56" i="19"/>
  <c r="AS359" i="7"/>
  <c r="AT54" i="7"/>
  <c r="AS464" i="7"/>
  <c r="AS461" i="7"/>
  <c r="T81" i="19"/>
  <c r="AS585" i="7"/>
  <c r="AS167" i="7"/>
  <c r="AT469" i="7"/>
  <c r="AT784" i="7"/>
  <c r="AS517" i="7"/>
  <c r="AS130" i="7"/>
  <c r="AT550" i="7"/>
  <c r="T45" i="19"/>
  <c r="AS8" i="7"/>
  <c r="AT207" i="7"/>
  <c r="AT218" i="7"/>
  <c r="AS765" i="7"/>
  <c r="AT238" i="7"/>
  <c r="AS609" i="7"/>
  <c r="AS453" i="7"/>
  <c r="AT656" i="7"/>
  <c r="AT75" i="7"/>
  <c r="AT539" i="7"/>
  <c r="AT97" i="7"/>
  <c r="AS514" i="7"/>
  <c r="AS411" i="7"/>
  <c r="AT564" i="7"/>
  <c r="AS741" i="7"/>
  <c r="AS332" i="7"/>
  <c r="AT219" i="7"/>
  <c r="AS308" i="7"/>
  <c r="AT166" i="7"/>
  <c r="AS809" i="7"/>
  <c r="AT673" i="7"/>
  <c r="I7" i="23"/>
  <c r="AT530" i="7"/>
  <c r="AS400" i="7"/>
  <c r="AT164" i="7"/>
  <c r="AS189" i="7"/>
  <c r="AS494" i="7"/>
  <c r="T42" i="19"/>
  <c r="T53" i="19"/>
  <c r="AT695" i="7"/>
  <c r="AS367" i="7"/>
  <c r="AS739" i="7"/>
  <c r="AT329" i="7"/>
  <c r="AT254" i="7"/>
  <c r="AS556" i="7"/>
  <c r="AS590" i="7"/>
  <c r="AS344" i="7"/>
  <c r="AS516" i="7"/>
  <c r="AT224" i="7"/>
  <c r="T13" i="19"/>
  <c r="T37" i="19"/>
  <c r="AS77" i="7"/>
  <c r="AS310" i="7"/>
  <c r="AS29" i="7"/>
  <c r="AS319" i="7"/>
  <c r="AS599" i="7"/>
  <c r="AT753" i="7"/>
  <c r="AS434" i="7"/>
  <c r="AS392" i="7"/>
  <c r="AS728" i="7"/>
  <c r="AS135" i="7"/>
  <c r="AT399" i="7"/>
  <c r="AS576" i="7"/>
  <c r="AT670" i="7"/>
  <c r="AT181" i="7"/>
  <c r="AT522" i="7"/>
  <c r="AT718" i="7"/>
  <c r="AT201" i="7"/>
  <c r="AS415" i="7"/>
  <c r="AT87" i="7"/>
  <c r="AS568" i="7"/>
  <c r="AT505" i="7"/>
  <c r="AS412" i="7"/>
  <c r="AS145" i="7"/>
  <c r="AS552" i="7"/>
  <c r="AT435" i="7"/>
  <c r="AS515" i="7"/>
  <c r="T69" i="19"/>
  <c r="AS112" i="7"/>
  <c r="AT323" i="7"/>
  <c r="I10" i="23"/>
  <c r="T8" i="19"/>
  <c r="T48" i="19"/>
  <c r="AT779" i="7"/>
  <c r="AS742" i="7"/>
  <c r="AT330" i="7"/>
  <c r="AS644" i="7"/>
  <c r="AT236" i="7"/>
  <c r="AS374" i="7"/>
  <c r="AS584" i="7"/>
  <c r="AT96" i="7"/>
  <c r="AS696" i="7"/>
  <c r="AT619" i="7"/>
  <c r="AS5" i="7"/>
  <c r="AS829" i="7"/>
  <c r="AS269" i="7"/>
  <c r="AT39" i="7"/>
  <c r="T75" i="19"/>
  <c r="T22" i="19"/>
  <c r="AS347" i="7"/>
  <c r="AT683" i="7"/>
  <c r="AS297" i="7"/>
  <c r="AT215" i="7"/>
  <c r="AT264" i="7"/>
  <c r="AT42" i="7"/>
  <c r="AS402" i="7"/>
  <c r="AS295" i="7"/>
  <c r="T67" i="19"/>
  <c r="AS719" i="7"/>
  <c r="AS725" i="7"/>
  <c r="AT604" i="7"/>
  <c r="T76" i="19"/>
  <c r="F70" i="23"/>
  <c r="V207" i="16" s="1"/>
  <c r="E70" i="23"/>
  <c r="U207" i="16" s="1"/>
  <c r="D70" i="23"/>
  <c r="AT549" i="7"/>
  <c r="AS119" i="7"/>
  <c r="T23" i="19"/>
  <c r="AS577" i="7"/>
  <c r="AT217" i="7"/>
  <c r="AT380" i="7"/>
  <c r="I70" i="23"/>
  <c r="W207" i="16"/>
  <c r="Y207" i="16" s="1"/>
  <c r="K50" i="23"/>
  <c r="J50" i="23"/>
  <c r="G69" i="23"/>
  <c r="H69" i="23"/>
  <c r="X206" i="16" s="1"/>
  <c r="F69" i="23"/>
  <c r="V206" i="16" s="1"/>
  <c r="W208" i="16"/>
  <c r="Y208" i="16" s="1"/>
  <c r="I71" i="23"/>
  <c r="AT154" i="7"/>
  <c r="AT179" i="7"/>
  <c r="AS409" i="7"/>
  <c r="AS774" i="7"/>
  <c r="AS529" i="7"/>
  <c r="AS354" i="7"/>
  <c r="AS377" i="7"/>
  <c r="AT270" i="7"/>
  <c r="AS766" i="7"/>
  <c r="AS507" i="7"/>
  <c r="T9" i="19"/>
  <c r="AT762" i="7"/>
  <c r="AS730" i="7"/>
  <c r="I50" i="23"/>
  <c r="D69" i="23"/>
  <c r="E69" i="23"/>
  <c r="U206" i="16" s="1"/>
  <c r="AS235" i="7"/>
  <c r="AS444" i="7"/>
  <c r="AT168" i="7"/>
  <c r="AS28" i="7"/>
  <c r="AT694" i="7"/>
  <c r="AS381" i="7"/>
  <c r="D71" i="23"/>
  <c r="E71" i="23"/>
  <c r="U208" i="16" s="1"/>
  <c r="F71" i="23"/>
  <c r="V208" i="16" s="1"/>
  <c r="AS40" i="7"/>
  <c r="AT271" i="7"/>
  <c r="AT129" i="7"/>
  <c r="T44" i="19"/>
  <c r="AT417" i="7"/>
  <c r="AT462" i="7"/>
  <c r="AT113" i="7"/>
  <c r="I35" i="23"/>
  <c r="N207" i="16"/>
  <c r="P207" i="16" s="1"/>
  <c r="E36" i="23"/>
  <c r="L208" i="16" s="1"/>
  <c r="F36" i="23"/>
  <c r="M208" i="16" s="1"/>
  <c r="D36" i="23"/>
  <c r="J7" i="23"/>
  <c r="K7" i="23"/>
  <c r="AS716" i="7"/>
  <c r="AT716" i="7"/>
  <c r="AS689" i="7"/>
  <c r="AT306" i="7"/>
  <c r="AS225" i="7"/>
  <c r="AS819" i="7"/>
  <c r="AS249" i="7"/>
  <c r="AT424" i="7"/>
  <c r="AT759" i="7"/>
  <c r="AS120" i="7"/>
  <c r="AT120" i="7"/>
  <c r="J13" i="23"/>
  <c r="K13" i="23"/>
  <c r="AS830" i="7"/>
  <c r="AT830" i="7"/>
  <c r="K10" i="23"/>
  <c r="J10" i="23"/>
  <c r="I13" i="23"/>
  <c r="AT355" i="7"/>
  <c r="AS587" i="7"/>
  <c r="AT94" i="7"/>
  <c r="AS60" i="7"/>
  <c r="AT165" i="7"/>
  <c r="AS74" i="7"/>
  <c r="AT663" i="7"/>
  <c r="T15" i="19"/>
  <c r="T29" i="19"/>
  <c r="AT79" i="7"/>
  <c r="AT241" i="7"/>
  <c r="F35" i="23"/>
  <c r="M207" i="16" s="1"/>
  <c r="E35" i="23"/>
  <c r="L207" i="16" s="1"/>
  <c r="D35" i="23"/>
  <c r="N208" i="16"/>
  <c r="P208" i="16" s="1"/>
  <c r="I36" i="23"/>
  <c r="AS768" i="7"/>
  <c r="AT768" i="7"/>
  <c r="AS200" i="7"/>
  <c r="AT342" i="7"/>
  <c r="AS285" i="7"/>
  <c r="AT202" i="7"/>
  <c r="AT237" i="7"/>
  <c r="AT25" i="7"/>
  <c r="AS540" i="7"/>
  <c r="AS767" i="7"/>
  <c r="AT639" i="7"/>
  <c r="AS639" i="7"/>
  <c r="AT148" i="7"/>
  <c r="AS148" i="7"/>
  <c r="AT486" i="7"/>
  <c r="AS486" i="7"/>
  <c r="T25" i="19"/>
  <c r="AT706" i="7"/>
  <c r="AS706" i="7"/>
  <c r="AT159" i="7"/>
  <c r="AS159" i="7"/>
  <c r="AT206" i="7"/>
  <c r="AS206" i="7"/>
  <c r="AT437" i="7"/>
  <c r="AS437" i="7"/>
  <c r="AS484" i="7"/>
  <c r="AT484" i="7"/>
  <c r="AT438" i="7"/>
  <c r="AS438" i="7"/>
  <c r="AT448" i="7"/>
  <c r="AS448" i="7"/>
  <c r="AT483" i="7"/>
  <c r="AS483" i="7"/>
  <c r="AS450" i="7"/>
  <c r="AT450" i="7"/>
  <c r="AT343" i="7"/>
  <c r="AS343" i="7"/>
  <c r="AS204" i="7"/>
  <c r="AT204" i="7"/>
  <c r="AS182" i="7"/>
  <c r="AT182" i="7"/>
  <c r="AT227" i="7"/>
  <c r="AS227" i="7"/>
  <c r="AT682" i="7"/>
  <c r="AS682" i="7"/>
  <c r="AS357" i="7"/>
  <c r="AT357" i="7"/>
  <c r="AS760" i="7"/>
  <c r="AT760" i="7"/>
  <c r="AS533" i="7"/>
  <c r="AT533" i="7"/>
  <c r="AT157" i="7"/>
  <c r="AS157" i="7"/>
  <c r="AS378" i="7"/>
  <c r="AT378" i="7"/>
  <c r="AT413" i="7"/>
  <c r="AS413" i="7"/>
  <c r="AS30" i="7"/>
  <c r="AT30" i="7"/>
  <c r="AS509" i="7"/>
  <c r="AT509" i="7"/>
  <c r="AS795" i="7"/>
  <c r="AT795" i="7"/>
  <c r="AT234" i="7"/>
  <c r="AT304" i="7"/>
  <c r="AS654" i="7"/>
  <c r="AT794" i="7"/>
  <c r="AT410" i="7"/>
  <c r="AT24" i="7"/>
  <c r="AS620" i="7"/>
  <c r="T64" i="19"/>
  <c r="AT690" i="7"/>
  <c r="AS690" i="7"/>
  <c r="AS822" i="7"/>
  <c r="AT822" i="7"/>
  <c r="AS831" i="7"/>
  <c r="AT831" i="7"/>
  <c r="AS64" i="7"/>
  <c r="AT64" i="7"/>
  <c r="AT554" i="7"/>
  <c r="AS554" i="7"/>
  <c r="T34" i="19"/>
  <c r="AS789" i="7"/>
  <c r="AT789" i="7"/>
  <c r="AT731" i="7"/>
  <c r="AS731" i="7"/>
  <c r="AS109" i="7"/>
  <c r="AT109" i="7"/>
  <c r="AT322" i="7"/>
  <c r="AS322" i="7"/>
  <c r="AT754" i="7"/>
  <c r="AS754" i="7"/>
  <c r="AS523" i="7"/>
  <c r="AT523" i="7"/>
  <c r="AT240" i="7"/>
  <c r="AS240" i="7"/>
  <c r="AT707" i="7"/>
  <c r="AS707" i="7"/>
  <c r="AT810" i="7"/>
  <c r="AS810" i="7"/>
  <c r="AS612" i="7"/>
  <c r="AT612" i="7"/>
  <c r="AS15" i="7"/>
  <c r="AT15" i="7"/>
  <c r="AS428" i="7"/>
  <c r="AT428" i="7"/>
  <c r="AS114" i="7"/>
  <c r="AT114" i="7"/>
  <c r="AS717" i="7"/>
  <c r="AT717" i="7"/>
  <c r="AT553" i="7"/>
  <c r="AS553" i="7"/>
  <c r="AS589" i="7"/>
  <c r="AT589" i="7"/>
  <c r="AT534" i="7"/>
  <c r="AS534" i="7"/>
  <c r="AT404" i="7"/>
  <c r="AS404" i="7"/>
  <c r="AT566" i="7"/>
  <c r="AS566" i="7"/>
  <c r="AT786" i="7"/>
  <c r="AS786" i="7"/>
  <c r="AS836" i="7"/>
  <c r="AT836" i="7"/>
  <c r="AT242" i="7"/>
  <c r="AS242" i="7"/>
  <c r="AT823" i="7"/>
  <c r="AS823" i="7"/>
  <c r="AS17" i="7"/>
  <c r="AT17" i="7"/>
  <c r="AS102" i="7"/>
  <c r="AT102" i="7"/>
  <c r="AS111" i="7"/>
  <c r="AT111" i="7"/>
  <c r="AS252" i="7"/>
  <c r="AT252" i="7"/>
  <c r="AS578" i="7"/>
  <c r="AT578" i="7"/>
  <c r="AT272" i="7"/>
  <c r="AS272" i="7"/>
  <c r="AS520" i="7"/>
  <c r="AT520" i="7"/>
  <c r="AS296" i="7"/>
  <c r="AT296" i="7"/>
  <c r="AS691" i="7"/>
  <c r="AT691" i="7"/>
  <c r="AS274" i="7"/>
  <c r="AT274" i="7"/>
  <c r="AT26" i="7"/>
  <c r="AS26" i="7"/>
  <c r="AS835" i="7"/>
  <c r="AT835" i="7"/>
  <c r="AT752" i="7"/>
  <c r="AS752" i="7"/>
  <c r="AS558" i="7"/>
  <c r="AT558" i="7"/>
  <c r="AT307" i="7"/>
  <c r="AS307" i="7"/>
  <c r="AS732" i="7"/>
  <c r="AT732" i="7"/>
  <c r="AT348" i="7"/>
  <c r="AS348" i="7"/>
  <c r="AT733" i="7"/>
  <c r="AS733" i="7"/>
  <c r="AT173" i="7"/>
  <c r="AS173" i="7"/>
  <c r="AT715" i="7"/>
  <c r="AS715" i="7"/>
  <c r="AS275" i="7"/>
  <c r="AT275" i="7"/>
  <c r="AT439" i="7"/>
  <c r="AS439" i="7"/>
  <c r="AS579" i="7"/>
  <c r="AT579" i="7"/>
  <c r="AT333" i="7"/>
  <c r="AS333" i="7"/>
  <c r="AT418" i="7"/>
  <c r="AS418" i="7"/>
  <c r="AT208" i="7"/>
  <c r="AS208" i="7"/>
  <c r="AS101" i="7"/>
  <c r="AT101" i="7"/>
  <c r="AT99" i="7"/>
  <c r="AS99" i="7"/>
  <c r="AT447" i="7"/>
  <c r="AS447" i="7"/>
  <c r="AT473" i="7"/>
  <c r="AS473" i="7"/>
  <c r="AT796" i="7"/>
  <c r="AS796" i="7"/>
  <c r="AT659" i="7"/>
  <c r="AS659" i="7"/>
  <c r="AS89" i="7"/>
  <c r="AT89" i="7"/>
  <c r="AT287" i="7"/>
  <c r="AS287" i="7"/>
  <c r="AT358" i="7"/>
  <c r="AS358" i="7"/>
  <c r="AT660" i="7"/>
  <c r="AS660" i="7"/>
  <c r="AS681" i="7"/>
  <c r="AT681" i="7"/>
  <c r="AS16" i="7"/>
  <c r="AT16" i="7"/>
  <c r="AS680" i="7"/>
  <c r="AT680" i="7"/>
  <c r="AS565" i="7"/>
  <c r="AT565" i="7"/>
  <c r="AS393" i="7"/>
  <c r="AT393" i="7"/>
  <c r="AS228" i="7"/>
  <c r="AT228" i="7"/>
  <c r="AS171" i="7"/>
  <c r="AT171" i="7"/>
  <c r="AS488" i="7"/>
  <c r="AT488" i="7"/>
  <c r="AT172" i="7"/>
  <c r="AS172" i="7"/>
  <c r="AS614" i="7"/>
  <c r="AT614" i="7"/>
  <c r="AT203" i="7"/>
  <c r="AS203" i="7"/>
  <c r="AS645" i="7"/>
  <c r="AT645" i="7"/>
  <c r="AS800" i="7"/>
  <c r="AT800" i="7"/>
  <c r="AS508" i="7"/>
  <c r="AT508" i="7"/>
  <c r="AS625" i="7"/>
  <c r="AT625" i="7"/>
  <c r="AS671" i="7"/>
  <c r="AT671" i="7"/>
  <c r="AS299" i="7"/>
  <c r="AT299" i="7"/>
  <c r="AS67" i="7"/>
  <c r="AT67" i="7"/>
  <c r="AT498" i="7"/>
  <c r="AS498" i="7"/>
  <c r="AS334" i="7"/>
  <c r="AT334" i="7"/>
  <c r="AT814" i="7"/>
  <c r="AS814" i="7"/>
  <c r="AS638" i="7"/>
  <c r="AT638" i="7"/>
  <c r="AT506" i="7"/>
  <c r="AS506" i="7"/>
  <c r="AS623" i="7"/>
  <c r="AT623" i="7"/>
  <c r="AT311" i="7"/>
  <c r="AS311" i="7"/>
  <c r="AS592" i="7"/>
  <c r="AT592" i="7"/>
  <c r="AT273" i="7"/>
  <c r="AS273" i="7"/>
  <c r="AT740" i="7"/>
  <c r="AS740" i="7"/>
  <c r="AS394" i="7"/>
  <c r="AT394" i="7"/>
  <c r="AT403" i="7"/>
  <c r="AS403" i="7"/>
  <c r="AS366" i="7"/>
  <c r="AT366" i="7"/>
  <c r="AT180" i="7"/>
  <c r="AS180" i="7"/>
  <c r="AT658" i="7"/>
  <c r="AS658" i="7"/>
  <c r="AT761" i="7"/>
  <c r="AS761" i="7"/>
  <c r="AS436" i="7"/>
  <c r="AT436" i="7"/>
  <c r="AS532" i="7"/>
  <c r="AT532" i="7"/>
  <c r="AS838" i="7"/>
  <c r="AT838" i="7"/>
  <c r="AS674" i="7"/>
  <c r="AT674" i="7"/>
  <c r="AT471" i="7"/>
  <c r="AS471" i="7"/>
  <c r="AS427" i="7"/>
  <c r="AT427" i="7"/>
  <c r="AS832" i="7"/>
  <c r="AT832" i="7"/>
  <c r="AS346" i="7"/>
  <c r="AT346" i="7"/>
  <c r="AT401" i="7"/>
  <c r="AS401" i="7"/>
  <c r="AT156" i="7"/>
  <c r="AS156" i="7"/>
  <c r="AT824" i="7"/>
  <c r="AS824" i="7"/>
  <c r="AS588" i="7"/>
  <c r="AT588" i="7"/>
  <c r="AT391" i="7"/>
  <c r="AS391" i="7"/>
  <c r="AS339" i="7"/>
  <c r="AT339" i="7"/>
  <c r="AS63" i="7"/>
  <c r="AT63" i="7"/>
  <c r="AS557" i="7"/>
  <c r="AT557" i="7"/>
  <c r="AT802" i="7"/>
  <c r="AS802" i="7"/>
  <c r="AT86" i="7"/>
  <c r="AS86" i="7"/>
  <c r="AS289" i="7"/>
  <c r="AT289" i="7"/>
  <c r="AS451" i="7"/>
  <c r="AT451" i="7"/>
  <c r="AS147" i="7"/>
  <c r="AT147" i="7"/>
  <c r="AT591" i="7"/>
  <c r="AS591" i="7"/>
  <c r="AT429" i="7"/>
  <c r="AS429" i="7"/>
  <c r="AT569" i="7"/>
  <c r="AS569" i="7"/>
  <c r="AS66" i="7"/>
  <c r="AT66" i="7"/>
  <c r="AS567" i="7"/>
  <c r="AT567" i="7"/>
  <c r="AT785" i="7"/>
  <c r="AS785" i="7"/>
  <c r="AT123" i="7"/>
  <c r="AS123" i="7"/>
  <c r="AS635" i="7"/>
  <c r="AT635" i="7"/>
  <c r="AS368" i="7"/>
  <c r="AT368" i="7"/>
  <c r="AS542" i="7"/>
  <c r="AT542" i="7"/>
  <c r="AT763" i="7"/>
  <c r="AS763" i="7"/>
  <c r="AS697" i="7"/>
  <c r="AT697" i="7"/>
  <c r="AS797" i="7"/>
  <c r="AT797" i="7"/>
  <c r="AS636" i="7"/>
  <c r="AT636" i="7"/>
  <c r="AT626" i="7"/>
  <c r="AS626" i="7"/>
  <c r="AT803" i="7"/>
  <c r="AS803" i="7"/>
  <c r="AT205" i="7"/>
  <c r="AS205" i="7"/>
  <c r="AS183" i="7"/>
  <c r="AT183" i="7"/>
  <c r="AT837" i="7"/>
  <c r="AS837" i="7"/>
  <c r="AT521" i="7"/>
  <c r="AS521" i="7"/>
  <c r="AS698" i="7"/>
  <c r="AT698" i="7"/>
  <c r="AT85" i="7"/>
  <c r="AS575" i="7"/>
  <c r="AT331" i="7"/>
  <c r="AS331" i="7"/>
  <c r="AT414" i="7"/>
  <c r="AS414" i="7"/>
  <c r="AS251" i="7"/>
  <c r="AT251" i="7"/>
  <c r="AS611" i="7"/>
  <c r="AT611" i="7"/>
  <c r="T10" i="19"/>
  <c r="AS544" i="7"/>
  <c r="AT544" i="7"/>
  <c r="AT672" i="7"/>
  <c r="AS672" i="7"/>
  <c r="AT277" i="7"/>
  <c r="AS277" i="7"/>
  <c r="T65" i="19"/>
  <c r="AS798" i="7"/>
  <c r="AT798" i="7"/>
  <c r="AS321" i="7"/>
  <c r="AT321" i="7"/>
  <c r="AS369" i="7"/>
  <c r="AT369" i="7"/>
  <c r="AT743" i="7"/>
  <c r="AS743" i="7"/>
  <c r="AT601" i="7"/>
  <c r="AS601" i="7"/>
  <c r="AT169" i="7"/>
  <c r="AS169" i="7"/>
  <c r="T39" i="19"/>
  <c r="AT298" i="7"/>
  <c r="AS298" i="7"/>
  <c r="AT345" i="7"/>
  <c r="AS345" i="7"/>
  <c r="AT137" i="7"/>
  <c r="AS137" i="7"/>
  <c r="AT705" i="7"/>
  <c r="AS705" i="7"/>
  <c r="AT44" i="7"/>
  <c r="AS44" i="7"/>
  <c r="AS216" i="7"/>
  <c r="AT216" i="7"/>
  <c r="AS727" i="7"/>
  <c r="AT727" i="7"/>
  <c r="T30" i="19"/>
  <c r="AT624" i="7"/>
  <c r="AS624" i="7"/>
  <c r="AS628" i="7"/>
  <c r="AT628" i="7"/>
  <c r="AT487" i="7"/>
  <c r="AS487" i="7"/>
  <c r="AT449" i="7"/>
  <c r="AS449" i="7"/>
  <c r="AT463" i="7"/>
  <c r="AS463" i="7"/>
  <c r="AT158" i="7"/>
  <c r="AS158" i="7"/>
  <c r="AT627" i="7"/>
  <c r="AS627" i="7"/>
  <c r="AT51" i="7"/>
  <c r="AS51" i="7"/>
  <c r="AS751" i="7"/>
  <c r="AT751" i="7"/>
  <c r="AS519" i="7"/>
  <c r="AT519" i="7"/>
  <c r="AT19" i="7"/>
  <c r="AS19" i="7"/>
  <c r="AT122" i="7"/>
  <c r="AS122" i="7"/>
  <c r="AT276" i="7"/>
  <c r="AS276" i="7"/>
  <c r="AS610" i="7"/>
  <c r="AT610" i="7"/>
  <c r="AT776" i="7"/>
  <c r="AS776" i="7"/>
  <c r="AT799" i="7"/>
  <c r="AS799" i="7"/>
  <c r="AT78" i="7"/>
  <c r="AS78" i="7"/>
  <c r="AT496" i="7"/>
  <c r="AS496" i="7"/>
  <c r="AS98" i="7"/>
  <c r="AT98" i="7"/>
  <c r="AT62" i="7"/>
  <c r="AS62" i="7"/>
  <c r="AT7" i="7"/>
  <c r="AS7" i="7"/>
  <c r="AT709" i="7"/>
  <c r="AS709" i="7"/>
  <c r="AT278" i="7"/>
  <c r="AS278" i="7"/>
  <c r="AT416" i="7"/>
  <c r="AS416" i="7"/>
  <c r="AT593" i="7"/>
  <c r="AS593" i="7"/>
  <c r="AT32" i="7"/>
  <c r="AS32" i="7"/>
  <c r="AT43" i="7"/>
  <c r="AS43" i="7"/>
  <c r="AS243" i="7"/>
  <c r="AT243" i="7"/>
  <c r="AT192" i="7"/>
  <c r="AS192" i="7"/>
  <c r="AS649" i="7"/>
  <c r="AT649" i="7"/>
  <c r="AS31" i="7"/>
  <c r="AT31" i="7"/>
  <c r="AT103" i="7"/>
  <c r="AS103" i="7"/>
  <c r="AT602" i="7"/>
  <c r="AS602" i="7"/>
  <c r="AS138" i="7"/>
  <c r="AT138" i="7"/>
  <c r="AS692" i="7"/>
  <c r="AT692" i="7"/>
  <c r="AS18" i="7"/>
  <c r="AT18" i="7"/>
  <c r="AT41" i="7"/>
  <c r="AS41" i="7"/>
  <c r="AT9" i="7"/>
  <c r="AS9" i="7"/>
  <c r="AS778" i="7"/>
  <c r="AT778" i="7"/>
  <c r="AS531" i="7"/>
  <c r="AT531" i="7"/>
  <c r="AT775" i="7"/>
  <c r="AS775" i="7"/>
  <c r="AS661" i="7"/>
  <c r="AT661" i="7"/>
  <c r="AT518" i="7"/>
  <c r="AS518" i="7"/>
  <c r="AT184" i="7"/>
  <c r="AS184" i="7"/>
  <c r="AT474" i="7"/>
  <c r="AS474" i="7"/>
  <c r="AT263" i="7"/>
  <c r="AS263" i="7"/>
  <c r="T27" i="19"/>
  <c r="T55" i="19"/>
  <c r="F34" i="23" l="1"/>
  <c r="M206" i="16" s="1"/>
  <c r="G34" i="23"/>
  <c r="C70" i="23"/>
  <c r="J70" i="23"/>
  <c r="T207" i="16"/>
  <c r="I69" i="23"/>
  <c r="W206" i="16"/>
  <c r="Y206" i="16" s="1"/>
  <c r="J71" i="23"/>
  <c r="C71" i="23"/>
  <c r="T208" i="16"/>
  <c r="T206" i="16"/>
  <c r="J69" i="23"/>
  <c r="C69" i="23"/>
  <c r="N206" i="16"/>
  <c r="D34" i="23"/>
  <c r="E34" i="23"/>
  <c r="L206" i="16" s="1"/>
  <c r="H34" i="23"/>
  <c r="O206" i="16" s="1"/>
  <c r="K207" i="16"/>
  <c r="C35" i="23"/>
  <c r="J35" i="23"/>
  <c r="K208" i="16"/>
  <c r="J36" i="23"/>
  <c r="C36" i="23"/>
  <c r="S208" i="16" l="1"/>
  <c r="Z208" i="16"/>
  <c r="S207" i="16"/>
  <c r="Z207" i="16"/>
  <c r="Z206" i="16"/>
  <c r="S206" i="16"/>
  <c r="K206" i="16"/>
  <c r="J34" i="23"/>
  <c r="C34" i="23"/>
  <c r="J207" i="16"/>
  <c r="Q207" i="16"/>
  <c r="I34" i="23"/>
  <c r="J208" i="16"/>
  <c r="Q208" i="16"/>
  <c r="P206" i="16"/>
  <c r="Q206" i="16" l="1"/>
  <c r="J206" i="16"/>
</calcChain>
</file>

<file path=xl/comments1.xml><?xml version="1.0" encoding="utf-8"?>
<comments xmlns="http://schemas.openxmlformats.org/spreadsheetml/2006/main">
  <authors>
    <author>Vuko Strugar</author>
  </authors>
  <commentList>
    <comment ref="L6" authorId="0">
      <text>
        <r>
          <rPr>
            <b/>
            <sz val="10"/>
            <color indexed="81"/>
            <rFont val="Tahoma"/>
            <family val="2"/>
          </rPr>
          <t>Matches played</t>
        </r>
      </text>
    </comment>
    <comment ref="M6" authorId="0">
      <text>
        <r>
          <rPr>
            <b/>
            <sz val="10"/>
            <color indexed="81"/>
            <rFont val="Tahoma"/>
            <family val="2"/>
          </rPr>
          <t>Matches won</t>
        </r>
      </text>
    </comment>
    <comment ref="N6" authorId="0">
      <text>
        <r>
          <rPr>
            <b/>
            <sz val="10"/>
            <color indexed="81"/>
            <rFont val="Tahoma"/>
            <family val="2"/>
          </rPr>
          <t>Matches drawn</t>
        </r>
      </text>
    </comment>
    <comment ref="O6" authorId="0">
      <text>
        <r>
          <rPr>
            <b/>
            <sz val="10"/>
            <color indexed="81"/>
            <rFont val="Tahoma"/>
            <family val="2"/>
          </rPr>
          <t>Matches lost</t>
        </r>
      </text>
    </comment>
    <comment ref="P6" authorId="0">
      <text>
        <r>
          <rPr>
            <b/>
            <sz val="10"/>
            <color indexed="81"/>
            <rFont val="Tahoma"/>
            <family val="2"/>
          </rPr>
          <t>Goals scored</t>
        </r>
      </text>
    </comment>
    <comment ref="Q6" authorId="0">
      <text>
        <r>
          <rPr>
            <b/>
            <sz val="10"/>
            <color indexed="81"/>
            <rFont val="Tahoma"/>
            <family val="2"/>
          </rPr>
          <t>Goals conceded</t>
        </r>
      </text>
    </comment>
    <comment ref="S6" authorId="0">
      <text>
        <r>
          <rPr>
            <b/>
            <sz val="10"/>
            <color indexed="81"/>
            <rFont val="Tahoma"/>
            <family val="2"/>
          </rPr>
          <t>Matches played</t>
        </r>
      </text>
    </comment>
    <comment ref="T6" authorId="0">
      <text>
        <r>
          <rPr>
            <b/>
            <sz val="10"/>
            <color indexed="81"/>
            <rFont val="Tahoma"/>
            <family val="2"/>
          </rPr>
          <t>Matches won</t>
        </r>
      </text>
    </comment>
    <comment ref="U6" authorId="0">
      <text>
        <r>
          <rPr>
            <b/>
            <sz val="10"/>
            <color indexed="81"/>
            <rFont val="Tahoma"/>
            <family val="2"/>
          </rPr>
          <t>Matches drawn</t>
        </r>
      </text>
    </comment>
    <comment ref="V6" authorId="0">
      <text>
        <r>
          <rPr>
            <b/>
            <sz val="10"/>
            <color indexed="81"/>
            <rFont val="Tahoma"/>
            <family val="2"/>
          </rPr>
          <t>Matches lost</t>
        </r>
      </text>
    </comment>
    <comment ref="W6" authorId="0">
      <text>
        <r>
          <rPr>
            <b/>
            <sz val="10"/>
            <color indexed="81"/>
            <rFont val="Tahoma"/>
            <family val="2"/>
          </rPr>
          <t>Goals scored</t>
        </r>
      </text>
    </comment>
    <comment ref="X6" authorId="0">
      <text>
        <r>
          <rPr>
            <b/>
            <sz val="10"/>
            <color indexed="81"/>
            <rFont val="Tahoma"/>
            <family val="2"/>
          </rPr>
          <t>Goals conceded</t>
        </r>
      </text>
    </comment>
    <comment ref="Z6" authorId="0">
      <text>
        <r>
          <rPr>
            <b/>
            <sz val="10"/>
            <color indexed="81"/>
            <rFont val="Tahoma"/>
            <family val="2"/>
          </rPr>
          <t>Matches played</t>
        </r>
      </text>
    </comment>
    <comment ref="AA6" authorId="0">
      <text>
        <r>
          <rPr>
            <b/>
            <sz val="10"/>
            <color indexed="81"/>
            <rFont val="Tahoma"/>
            <family val="2"/>
          </rPr>
          <t>Matches won</t>
        </r>
      </text>
    </comment>
    <comment ref="AB6" authorId="0">
      <text>
        <r>
          <rPr>
            <b/>
            <sz val="10"/>
            <color indexed="81"/>
            <rFont val="Tahoma"/>
            <family val="2"/>
          </rPr>
          <t>Matches drawn</t>
        </r>
      </text>
    </comment>
    <comment ref="AC6" authorId="0">
      <text>
        <r>
          <rPr>
            <b/>
            <sz val="10"/>
            <color indexed="81"/>
            <rFont val="Tahoma"/>
            <family val="2"/>
          </rPr>
          <t>Matches lost</t>
        </r>
      </text>
    </comment>
    <comment ref="AD6" authorId="0">
      <text>
        <r>
          <rPr>
            <b/>
            <sz val="10"/>
            <color indexed="81"/>
            <rFont val="Tahoma"/>
            <family val="2"/>
          </rPr>
          <t>Goals scored</t>
        </r>
      </text>
    </comment>
    <comment ref="AE6" authorId="0">
      <text>
        <r>
          <rPr>
            <b/>
            <sz val="10"/>
            <color indexed="81"/>
            <rFont val="Tahoma"/>
            <family val="2"/>
          </rPr>
          <t>Goals conceded</t>
        </r>
      </text>
    </comment>
    <comment ref="J205" authorId="0">
      <text>
        <r>
          <rPr>
            <b/>
            <sz val="10"/>
            <color indexed="81"/>
            <rFont val="Tahoma"/>
            <family val="2"/>
          </rPr>
          <t>Matches played</t>
        </r>
      </text>
    </comment>
    <comment ref="K205" authorId="0">
      <text>
        <r>
          <rPr>
            <b/>
            <sz val="10"/>
            <color indexed="81"/>
            <rFont val="Tahoma"/>
            <family val="2"/>
          </rPr>
          <t>Matches won</t>
        </r>
      </text>
    </comment>
    <comment ref="L205" authorId="0">
      <text>
        <r>
          <rPr>
            <b/>
            <sz val="10"/>
            <color indexed="81"/>
            <rFont val="Tahoma"/>
            <family val="2"/>
          </rPr>
          <t>Matches drawn</t>
        </r>
      </text>
    </comment>
    <comment ref="M205" authorId="0">
      <text>
        <r>
          <rPr>
            <b/>
            <sz val="10"/>
            <color indexed="81"/>
            <rFont val="Tahoma"/>
            <family val="2"/>
          </rPr>
          <t>Matches lost</t>
        </r>
      </text>
    </comment>
    <comment ref="N205" authorId="0">
      <text>
        <r>
          <rPr>
            <b/>
            <sz val="10"/>
            <color indexed="81"/>
            <rFont val="Tahoma"/>
            <family val="2"/>
          </rPr>
          <t>Goals scored</t>
        </r>
      </text>
    </comment>
    <comment ref="O205" authorId="0">
      <text>
        <r>
          <rPr>
            <b/>
            <sz val="10"/>
            <color indexed="81"/>
            <rFont val="Tahoma"/>
            <family val="2"/>
          </rPr>
          <t>Goals conceded</t>
        </r>
      </text>
    </comment>
    <comment ref="P205" authorId="0">
      <text>
        <r>
          <rPr>
            <b/>
            <sz val="10"/>
            <color indexed="81"/>
            <rFont val="Tahoma"/>
            <family val="2"/>
          </rPr>
          <t>Goal difference</t>
        </r>
      </text>
    </comment>
    <comment ref="Q205" authorId="0">
      <text>
        <r>
          <rPr>
            <b/>
            <sz val="10"/>
            <color indexed="81"/>
            <rFont val="Tahoma"/>
            <family val="2"/>
          </rPr>
          <t>Points</t>
        </r>
      </text>
    </comment>
    <comment ref="S205" authorId="0">
      <text>
        <r>
          <rPr>
            <b/>
            <sz val="10"/>
            <color indexed="81"/>
            <rFont val="Tahoma"/>
            <family val="2"/>
          </rPr>
          <t>Matches played</t>
        </r>
      </text>
    </comment>
    <comment ref="T205" authorId="0">
      <text>
        <r>
          <rPr>
            <b/>
            <sz val="10"/>
            <color indexed="81"/>
            <rFont val="Tahoma"/>
            <family val="2"/>
          </rPr>
          <t>Matches won</t>
        </r>
      </text>
    </comment>
    <comment ref="U205" authorId="0">
      <text>
        <r>
          <rPr>
            <b/>
            <sz val="10"/>
            <color indexed="81"/>
            <rFont val="Tahoma"/>
            <family val="2"/>
          </rPr>
          <t>Matches drawn</t>
        </r>
      </text>
    </comment>
    <comment ref="V205" authorId="0">
      <text>
        <r>
          <rPr>
            <b/>
            <sz val="10"/>
            <color indexed="81"/>
            <rFont val="Tahoma"/>
            <family val="2"/>
          </rPr>
          <t>Matches lost</t>
        </r>
      </text>
    </comment>
    <comment ref="W205" authorId="0">
      <text>
        <r>
          <rPr>
            <b/>
            <sz val="10"/>
            <color indexed="81"/>
            <rFont val="Tahoma"/>
            <family val="2"/>
          </rPr>
          <t>Goals scored</t>
        </r>
      </text>
    </comment>
    <comment ref="X205" authorId="0">
      <text>
        <r>
          <rPr>
            <b/>
            <sz val="10"/>
            <color indexed="81"/>
            <rFont val="Tahoma"/>
            <family val="2"/>
          </rPr>
          <t>Goals conceded</t>
        </r>
      </text>
    </comment>
    <comment ref="Y205" authorId="0">
      <text>
        <r>
          <rPr>
            <b/>
            <sz val="10"/>
            <color indexed="81"/>
            <rFont val="Tahoma"/>
            <family val="2"/>
          </rPr>
          <t>Goal difference</t>
        </r>
      </text>
    </comment>
    <comment ref="Z205" authorId="0">
      <text>
        <r>
          <rPr>
            <b/>
            <sz val="10"/>
            <color indexed="81"/>
            <rFont val="Tahoma"/>
            <family val="2"/>
          </rPr>
          <t>Points</t>
        </r>
      </text>
    </comment>
  </commentList>
</comments>
</file>

<file path=xl/comments2.xml><?xml version="1.0" encoding="utf-8"?>
<comments xmlns="http://schemas.openxmlformats.org/spreadsheetml/2006/main">
  <authors>
    <author>Vuko Strugar</author>
  </authors>
  <commentList>
    <comment ref="L8" authorId="0">
      <text>
        <r>
          <rPr>
            <b/>
            <sz val="10"/>
            <color indexed="81"/>
            <rFont val="Tahoma"/>
            <family val="2"/>
          </rPr>
          <t>Matches played</t>
        </r>
      </text>
    </comment>
    <comment ref="M8" authorId="0">
      <text>
        <r>
          <rPr>
            <b/>
            <sz val="10"/>
            <color indexed="81"/>
            <rFont val="Tahoma"/>
            <family val="2"/>
          </rPr>
          <t>Matches won</t>
        </r>
      </text>
    </comment>
    <comment ref="N8" authorId="0">
      <text>
        <r>
          <rPr>
            <b/>
            <sz val="10"/>
            <color indexed="81"/>
            <rFont val="Tahoma"/>
            <family val="2"/>
          </rPr>
          <t>Matches drawn</t>
        </r>
      </text>
    </comment>
    <comment ref="O8" authorId="0">
      <text>
        <r>
          <rPr>
            <b/>
            <sz val="10"/>
            <color indexed="81"/>
            <rFont val="Tahoma"/>
            <family val="2"/>
          </rPr>
          <t>Matches lost</t>
        </r>
      </text>
    </comment>
    <comment ref="P8" authorId="0">
      <text>
        <r>
          <rPr>
            <b/>
            <sz val="10"/>
            <color indexed="81"/>
            <rFont val="Tahoma"/>
            <family val="2"/>
          </rPr>
          <t>Goals scored</t>
        </r>
      </text>
    </comment>
    <comment ref="Q8" authorId="0">
      <text>
        <r>
          <rPr>
            <b/>
            <sz val="10"/>
            <color indexed="81"/>
            <rFont val="Tahoma"/>
            <family val="2"/>
          </rPr>
          <t>Goals conceded</t>
        </r>
      </text>
    </comment>
    <comment ref="S8" authorId="0">
      <text>
        <r>
          <rPr>
            <b/>
            <sz val="10"/>
            <color indexed="81"/>
            <rFont val="Tahoma"/>
            <family val="2"/>
          </rPr>
          <t>Matches played</t>
        </r>
      </text>
    </comment>
    <comment ref="T8" authorId="0">
      <text>
        <r>
          <rPr>
            <b/>
            <sz val="10"/>
            <color indexed="81"/>
            <rFont val="Tahoma"/>
            <family val="2"/>
          </rPr>
          <t>Matches won</t>
        </r>
      </text>
    </comment>
    <comment ref="U8" authorId="0">
      <text>
        <r>
          <rPr>
            <b/>
            <sz val="10"/>
            <color indexed="81"/>
            <rFont val="Tahoma"/>
            <family val="2"/>
          </rPr>
          <t>Matches drawn</t>
        </r>
      </text>
    </comment>
    <comment ref="V8" authorId="0">
      <text>
        <r>
          <rPr>
            <b/>
            <sz val="10"/>
            <color indexed="81"/>
            <rFont val="Tahoma"/>
            <family val="2"/>
          </rPr>
          <t>Matches lost</t>
        </r>
      </text>
    </comment>
    <comment ref="W8" authorId="0">
      <text>
        <r>
          <rPr>
            <b/>
            <sz val="10"/>
            <color indexed="81"/>
            <rFont val="Tahoma"/>
            <family val="2"/>
          </rPr>
          <t>Goals scored</t>
        </r>
      </text>
    </comment>
    <comment ref="X8" authorId="0">
      <text>
        <r>
          <rPr>
            <b/>
            <sz val="10"/>
            <color indexed="81"/>
            <rFont val="Tahoma"/>
            <family val="2"/>
          </rPr>
          <t>Goals conceded</t>
        </r>
      </text>
    </comment>
    <comment ref="Z8" authorId="0">
      <text>
        <r>
          <rPr>
            <b/>
            <sz val="10"/>
            <color indexed="81"/>
            <rFont val="Tahoma"/>
            <family val="2"/>
          </rPr>
          <t>Matches played</t>
        </r>
      </text>
    </comment>
    <comment ref="AA8" authorId="0">
      <text>
        <r>
          <rPr>
            <b/>
            <sz val="10"/>
            <color indexed="81"/>
            <rFont val="Tahoma"/>
            <family val="2"/>
          </rPr>
          <t>Matches won</t>
        </r>
      </text>
    </comment>
    <comment ref="AB8" authorId="0">
      <text>
        <r>
          <rPr>
            <b/>
            <sz val="10"/>
            <color indexed="81"/>
            <rFont val="Tahoma"/>
            <family val="2"/>
          </rPr>
          <t>Matches drawn</t>
        </r>
      </text>
    </comment>
    <comment ref="AC8" authorId="0">
      <text>
        <r>
          <rPr>
            <b/>
            <sz val="10"/>
            <color indexed="81"/>
            <rFont val="Tahoma"/>
            <family val="2"/>
          </rPr>
          <t>Matches lost</t>
        </r>
      </text>
    </comment>
    <comment ref="AD8" authorId="0">
      <text>
        <r>
          <rPr>
            <b/>
            <sz val="10"/>
            <color indexed="81"/>
            <rFont val="Tahoma"/>
            <family val="2"/>
          </rPr>
          <t>Goals scored</t>
        </r>
      </text>
    </comment>
    <comment ref="AE8" authorId="0">
      <text>
        <r>
          <rPr>
            <b/>
            <sz val="10"/>
            <color indexed="81"/>
            <rFont val="Tahoma"/>
            <family val="2"/>
          </rPr>
          <t>Goals conceded</t>
        </r>
      </text>
    </comment>
  </commentList>
</comments>
</file>

<file path=xl/comments3.xml><?xml version="1.0" encoding="utf-8"?>
<comments xmlns="http://schemas.openxmlformats.org/spreadsheetml/2006/main">
  <authors>
    <author>Author</author>
  </authors>
  <commentList>
    <comment ref="F3" authorId="0">
      <text>
        <r>
          <rPr>
            <b/>
            <sz val="10"/>
            <color indexed="81"/>
            <rFont val="Tahoma"/>
            <family val="2"/>
          </rPr>
          <t>Count of matches where odds for HOME WIN at Pinnacle were within specified range.</t>
        </r>
      </text>
    </comment>
    <comment ref="G3" authorId="0">
      <text>
        <r>
          <rPr>
            <b/>
            <sz val="10"/>
            <color indexed="81"/>
            <rFont val="Tahoma"/>
            <family val="2"/>
          </rPr>
          <t>Count of matches where odds for HOME WIN were within specified range, and they ended in Home win / Draw / Away win / Under 2.5 goals / Over 2.5 goals.</t>
        </r>
      </text>
    </comment>
    <comment ref="F18" authorId="0">
      <text>
        <r>
          <rPr>
            <b/>
            <sz val="10"/>
            <color indexed="81"/>
            <rFont val="Tahoma"/>
            <family val="2"/>
          </rPr>
          <t>Count of matches where odds for DRAW at Pinnacle were within specified range.</t>
        </r>
      </text>
    </comment>
    <comment ref="G18" authorId="0">
      <text>
        <r>
          <rPr>
            <b/>
            <sz val="10"/>
            <color indexed="81"/>
            <rFont val="Tahoma"/>
            <family val="2"/>
          </rPr>
          <t>Count of matches where odds for DRAW were within specified range, and they ended in Home win / Draw / Away win / Under 2.5 goals / Over 2.5 goals.</t>
        </r>
      </text>
    </comment>
    <comment ref="F30" authorId="0">
      <text>
        <r>
          <rPr>
            <b/>
            <sz val="10"/>
            <color indexed="81"/>
            <rFont val="Tahoma"/>
            <family val="2"/>
          </rPr>
          <t>Count of matches where odds for AWAY WIN at Pinnacle were within specified range.</t>
        </r>
      </text>
    </comment>
    <comment ref="G30" authorId="0">
      <text>
        <r>
          <rPr>
            <b/>
            <sz val="10"/>
            <color indexed="81"/>
            <rFont val="Tahoma"/>
            <family val="2"/>
          </rPr>
          <t>Count of matches where odds for AWAY WIN were within specified range, and they ended in Home win / Draw / Away win / Under 2.5 goals / Over 2.5 goals.</t>
        </r>
      </text>
    </comment>
    <comment ref="F45" authorId="0">
      <text>
        <r>
          <rPr>
            <b/>
            <sz val="10"/>
            <color indexed="81"/>
            <rFont val="Tahoma"/>
            <family val="2"/>
          </rPr>
          <t>Count of matches where odds for HOME WIN at Bet365 were within specified range.</t>
        </r>
      </text>
    </comment>
    <comment ref="G45" authorId="0">
      <text>
        <r>
          <rPr>
            <b/>
            <sz val="10"/>
            <color indexed="81"/>
            <rFont val="Tahoma"/>
            <family val="2"/>
          </rPr>
          <t>Count of matches where odds for HOME WIN were within specified range, and they ended in Home win / Draw / Away win / Under 2.5 goals / Over 2.5 goals.</t>
        </r>
      </text>
    </comment>
    <comment ref="F60" authorId="0">
      <text>
        <r>
          <rPr>
            <b/>
            <sz val="10"/>
            <color indexed="81"/>
            <rFont val="Tahoma"/>
            <family val="2"/>
          </rPr>
          <t>Count of matches where odds for DRAW at Bet365 were within specified range.</t>
        </r>
      </text>
    </comment>
    <comment ref="G60" authorId="0">
      <text>
        <r>
          <rPr>
            <b/>
            <sz val="10"/>
            <color indexed="81"/>
            <rFont val="Tahoma"/>
            <family val="2"/>
          </rPr>
          <t>Count of matches where odds for DRAW were within specified range, and they ended in Home win / Draw / Away win / Under 2.5 goals / Over 2.5 goals.</t>
        </r>
      </text>
    </comment>
    <comment ref="F72" authorId="0">
      <text>
        <r>
          <rPr>
            <b/>
            <sz val="10"/>
            <color indexed="81"/>
            <rFont val="Tahoma"/>
            <family val="2"/>
          </rPr>
          <t>Count of matches where odds for AWAY WIN at Bet365 were within specified range.</t>
        </r>
      </text>
    </comment>
    <comment ref="G72" authorId="0">
      <text>
        <r>
          <rPr>
            <b/>
            <sz val="10"/>
            <color indexed="81"/>
            <rFont val="Tahoma"/>
            <family val="2"/>
          </rPr>
          <t>Count of matches where odds for AWAY WIN were within specified range, and they ended in Home win / Draw / Away win / Under 2.5 goals / Over 2.5 goals.</t>
        </r>
      </text>
    </comment>
    <comment ref="F87" authorId="0">
      <text>
        <r>
          <rPr>
            <b/>
            <sz val="10"/>
            <color indexed="81"/>
            <rFont val="Tahoma"/>
            <family val="2"/>
          </rPr>
          <t>Count of matches where average odds for UNDER 2.5 GOALS were within specified range.</t>
        </r>
      </text>
    </comment>
    <comment ref="G87" authorId="0">
      <text>
        <r>
          <rPr>
            <b/>
            <sz val="10"/>
            <color indexed="81"/>
            <rFont val="Tahoma"/>
            <family val="2"/>
          </rPr>
          <t>Count of matches where odds for UNDER 2.5 GOALS were within specified range, and they ended in Home win / Draw / Away win / Under 2.5 goals / Over 2.5 goals.</t>
        </r>
      </text>
    </comment>
    <comment ref="F99" authorId="0">
      <text>
        <r>
          <rPr>
            <b/>
            <sz val="10"/>
            <color indexed="81"/>
            <rFont val="Tahoma"/>
            <family val="2"/>
          </rPr>
          <t>Count of matches where average odds for OVER 2.5 GOALS were within specified range.</t>
        </r>
      </text>
    </comment>
    <comment ref="G99" authorId="0">
      <text>
        <r>
          <rPr>
            <b/>
            <sz val="10"/>
            <color indexed="81"/>
            <rFont val="Tahoma"/>
            <family val="2"/>
          </rPr>
          <t>Count of matches where odds for OVER 2.5 GOALS were within specified range, and they ended in Home win / Draw / Away win / Under 2.5 goals / Over 2.5 goals.</t>
        </r>
      </text>
    </comment>
  </commentList>
</comments>
</file>

<file path=xl/comments4.xml><?xml version="1.0" encoding="utf-8"?>
<comments xmlns="http://schemas.openxmlformats.org/spreadsheetml/2006/main">
  <authors>
    <author>Vuko Strugar</author>
  </authors>
  <commentList>
    <comment ref="DA2" authorId="0">
      <text>
        <r>
          <rPr>
            <b/>
            <sz val="8"/>
            <color indexed="81"/>
            <rFont val="Tahoma"/>
            <family val="2"/>
          </rPr>
          <t>Full time goals</t>
        </r>
      </text>
    </comment>
    <comment ref="DB2" authorId="0">
      <text>
        <r>
          <rPr>
            <b/>
            <sz val="8"/>
            <color indexed="81"/>
            <rFont val="Tahoma"/>
            <family val="2"/>
          </rPr>
          <t>First half goals</t>
        </r>
      </text>
    </comment>
    <comment ref="DC2" authorId="0">
      <text>
        <r>
          <rPr>
            <b/>
            <sz val="8"/>
            <color indexed="81"/>
            <rFont val="Tahoma"/>
            <family val="2"/>
          </rPr>
          <t xml:space="preserve">Second half goals
</t>
        </r>
      </text>
    </comment>
    <comment ref="DD2" authorId="0">
      <text>
        <r>
          <rPr>
            <b/>
            <sz val="8"/>
            <color indexed="81"/>
            <rFont val="Tahoma"/>
            <family val="2"/>
          </rPr>
          <t>Home team goals in second half</t>
        </r>
      </text>
    </comment>
    <comment ref="DE2" authorId="0">
      <text>
        <r>
          <rPr>
            <b/>
            <sz val="8"/>
            <color indexed="81"/>
            <rFont val="Tahoma"/>
            <family val="2"/>
          </rPr>
          <t>Away team goals in second half</t>
        </r>
      </text>
    </comment>
    <comment ref="DF2" authorId="0">
      <text>
        <r>
          <rPr>
            <b/>
            <sz val="8"/>
            <color indexed="81"/>
            <rFont val="Tahoma"/>
            <family val="2"/>
          </rPr>
          <t>Second half result</t>
        </r>
      </text>
    </comment>
    <comment ref="DG2" authorId="0">
      <text>
        <r>
          <rPr>
            <b/>
            <sz val="8"/>
            <color indexed="81"/>
            <rFont val="Tahoma"/>
            <family val="2"/>
          </rPr>
          <t>Hakf time - full time</t>
        </r>
      </text>
    </comment>
    <comment ref="DH2" authorId="0">
      <text>
        <r>
          <rPr>
            <b/>
            <sz val="10"/>
            <color indexed="81"/>
            <rFont val="Tahoma"/>
            <family val="2"/>
          </rPr>
          <t>Correct score label (for league summary!)</t>
        </r>
      </text>
    </comment>
    <comment ref="DI2" authorId="0">
      <text>
        <r>
          <rPr>
            <b/>
            <sz val="10"/>
            <color indexed="81"/>
            <rFont val="Tahoma"/>
            <family val="2"/>
          </rPr>
          <t>First half correct score</t>
        </r>
      </text>
    </comment>
    <comment ref="DJ2" authorId="0">
      <text>
        <r>
          <rPr>
            <b/>
            <sz val="10"/>
            <color indexed="81"/>
            <rFont val="Tahoma"/>
            <family val="2"/>
          </rPr>
          <t>Second half correct score</t>
        </r>
      </text>
    </comment>
    <comment ref="DK2" authorId="0">
      <text>
        <r>
          <rPr>
            <b/>
            <sz val="8"/>
            <color indexed="81"/>
            <rFont val="Tahoma"/>
            <family val="2"/>
          </rPr>
          <t xml:space="preserve">Both teams to score
</t>
        </r>
      </text>
    </comment>
    <comment ref="DL2" authorId="0">
      <text>
        <r>
          <rPr>
            <b/>
            <sz val="8"/>
            <color indexed="81"/>
            <rFont val="Tahoma"/>
            <family val="2"/>
          </rPr>
          <t>Home team to score in both halves (1=Yes, 0=No)</t>
        </r>
      </text>
    </comment>
    <comment ref="DM2" authorId="0">
      <text>
        <r>
          <rPr>
            <b/>
            <sz val="8"/>
            <color indexed="81"/>
            <rFont val="Tahoma"/>
            <family val="2"/>
          </rPr>
          <t>Away team to score in both halves (1=Yes, 0=No)</t>
        </r>
      </text>
    </comment>
    <comment ref="DN2" authorId="0">
      <text>
        <r>
          <rPr>
            <b/>
            <sz val="8"/>
            <color indexed="81"/>
            <rFont val="Tahoma"/>
            <family val="2"/>
          </rPr>
          <t>Home team win to nil (1=Yes, 0=No)</t>
        </r>
      </text>
    </comment>
    <comment ref="DO2" authorId="0">
      <text>
        <r>
          <rPr>
            <b/>
            <sz val="8"/>
            <color indexed="81"/>
            <rFont val="Tahoma"/>
            <family val="2"/>
          </rPr>
          <t>Away team win to nil (1=Yes, 0=No)</t>
        </r>
      </text>
    </comment>
    <comment ref="DP2" authorId="0">
      <text>
        <r>
          <rPr>
            <b/>
            <sz val="8"/>
            <color indexed="81"/>
            <rFont val="Tahoma"/>
            <family val="2"/>
          </rPr>
          <t>Home team wins both halves (1=Yes, 0=No)</t>
        </r>
      </text>
    </comment>
    <comment ref="DQ2" authorId="0">
      <text>
        <r>
          <rPr>
            <b/>
            <sz val="8"/>
            <color indexed="81"/>
            <rFont val="Tahoma"/>
            <family val="2"/>
          </rPr>
          <t>Away team wins both halves (1=Yes, 0=No)</t>
        </r>
      </text>
    </comment>
    <comment ref="DR2" authorId="0">
      <text>
        <r>
          <rPr>
            <b/>
            <sz val="8"/>
            <color indexed="81"/>
            <rFont val="Tahoma"/>
            <family val="2"/>
          </rPr>
          <t>Profit, betting on home win, Bet365</t>
        </r>
      </text>
    </comment>
    <comment ref="DS2" authorId="0">
      <text>
        <r>
          <rPr>
            <b/>
            <sz val="8"/>
            <color indexed="81"/>
            <rFont val="Tahoma"/>
            <family val="2"/>
          </rPr>
          <t>Profit, betting on draw, Bet365</t>
        </r>
      </text>
    </comment>
    <comment ref="DT2" authorId="0">
      <text>
        <r>
          <rPr>
            <b/>
            <sz val="8"/>
            <color indexed="81"/>
            <rFont val="Tahoma"/>
            <family val="2"/>
          </rPr>
          <t>Profit, betting on away win, Bet365</t>
        </r>
      </text>
    </comment>
    <comment ref="DU2" authorId="0">
      <text>
        <r>
          <rPr>
            <b/>
            <sz val="8"/>
            <color indexed="81"/>
            <rFont val="Tahoma"/>
            <family val="2"/>
          </rPr>
          <t>Profit, betting on home win, Pinnacle</t>
        </r>
      </text>
    </comment>
    <comment ref="DV2" authorId="0">
      <text>
        <r>
          <rPr>
            <b/>
            <sz val="8"/>
            <color indexed="81"/>
            <rFont val="Tahoma"/>
            <family val="2"/>
          </rPr>
          <t>Profit, betting on draw, Pinnacle</t>
        </r>
      </text>
    </comment>
    <comment ref="DW2" authorId="0">
      <text>
        <r>
          <rPr>
            <b/>
            <sz val="8"/>
            <color indexed="81"/>
            <rFont val="Tahoma"/>
            <family val="2"/>
          </rPr>
          <t>Profit, betting on away win, Pinnacle</t>
        </r>
      </text>
    </comment>
    <comment ref="DX2" authorId="0">
      <text>
        <r>
          <rPr>
            <b/>
            <sz val="8"/>
            <color indexed="81"/>
            <rFont val="Tahoma"/>
            <family val="2"/>
          </rPr>
          <t>Profit, betting on over 2.5 goals</t>
        </r>
      </text>
    </comment>
    <comment ref="DY2" authorId="0">
      <text>
        <r>
          <rPr>
            <b/>
            <sz val="8"/>
            <color indexed="81"/>
            <rFont val="Tahoma"/>
            <family val="2"/>
          </rPr>
          <t>Profit, betting on under 2.5 goals</t>
        </r>
      </text>
    </comment>
    <comment ref="DZ2" authorId="0">
      <text>
        <r>
          <rPr>
            <b/>
            <sz val="8"/>
            <color indexed="81"/>
            <rFont val="Tahoma"/>
            <family val="2"/>
          </rPr>
          <t>Overround, Bet365</t>
        </r>
      </text>
    </comment>
    <comment ref="EA2" authorId="0">
      <text>
        <r>
          <rPr>
            <b/>
            <sz val="8"/>
            <color indexed="81"/>
            <rFont val="Tahoma"/>
            <family val="2"/>
          </rPr>
          <t>Overround, Pinnacle</t>
        </r>
      </text>
    </comment>
    <comment ref="EB2" authorId="0">
      <text>
        <r>
          <rPr>
            <b/>
            <sz val="8"/>
            <color indexed="81"/>
            <rFont val="Tahoma"/>
            <family val="2"/>
          </rPr>
          <t>Overround, over/under 2.5</t>
        </r>
      </text>
    </comment>
    <comment ref="EC2" authorId="0">
      <text>
        <r>
          <rPr>
            <b/>
            <sz val="8"/>
            <color indexed="81"/>
            <rFont val="Tahoma"/>
            <family val="2"/>
          </rPr>
          <t>Home team clean sheet (1=Yes, 0=No)</t>
        </r>
      </text>
    </comment>
    <comment ref="ED2" authorId="0">
      <text>
        <r>
          <rPr>
            <b/>
            <sz val="8"/>
            <color indexed="81"/>
            <rFont val="Tahoma"/>
            <family val="2"/>
          </rPr>
          <t>Away team clean sheet (1=Yes, 0=No)</t>
        </r>
      </text>
    </comment>
    <comment ref="EE2" authorId="0">
      <text>
        <r>
          <rPr>
            <b/>
            <sz val="8"/>
            <color indexed="81"/>
            <rFont val="Tahoma"/>
            <family val="2"/>
          </rPr>
          <t>Home team loses to nil (1=Yes, 0=No)</t>
        </r>
      </text>
    </comment>
    <comment ref="EF2" authorId="0">
      <text>
        <r>
          <rPr>
            <b/>
            <sz val="8"/>
            <color indexed="81"/>
            <rFont val="Tahoma"/>
            <family val="2"/>
          </rPr>
          <t>Away team loses to nil (1=Yes, 0=No)</t>
        </r>
      </text>
    </comment>
    <comment ref="EG2" authorId="0">
      <text>
        <r>
          <rPr>
            <b/>
            <sz val="8"/>
            <color indexed="81"/>
            <rFont val="Tahoma"/>
            <family val="2"/>
          </rPr>
          <t>Home team failed to score (1=Yes, 0=No)</t>
        </r>
      </text>
    </comment>
    <comment ref="EH2" authorId="0">
      <text>
        <r>
          <rPr>
            <b/>
            <sz val="8"/>
            <color indexed="81"/>
            <rFont val="Tahoma"/>
            <family val="2"/>
          </rPr>
          <t>Away team failed to score (1=Yes, 0=No)</t>
        </r>
      </text>
    </comment>
    <comment ref="EI2" authorId="0">
      <text>
        <r>
          <rPr>
            <b/>
            <sz val="10"/>
            <color indexed="81"/>
            <rFont val="Tahoma"/>
            <family val="2"/>
          </rPr>
          <t>Does DATE column (BW) contains valid date?!</t>
        </r>
      </text>
    </comment>
    <comment ref="EJ2" authorId="0">
      <text>
        <r>
          <rPr>
            <b/>
            <sz val="10"/>
            <color indexed="81"/>
            <rFont val="Tahoma"/>
            <family val="2"/>
          </rPr>
          <t>Half with most goals? (F = First Half, E = Equal, S = Second Half)</t>
        </r>
      </text>
    </comment>
    <comment ref="EK2" authorId="0">
      <text>
        <r>
          <rPr>
            <b/>
            <sz val="10"/>
            <color indexed="81"/>
            <rFont val="Tahoma"/>
            <family val="2"/>
          </rPr>
          <t>Under/Over 2.5 goals.</t>
        </r>
      </text>
    </comment>
    <comment ref="EL2" authorId="0">
      <text>
        <r>
          <rPr>
            <b/>
            <sz val="8"/>
            <color indexed="81"/>
            <rFont val="Tahoma"/>
            <family val="2"/>
          </rPr>
          <t>Both teams to score  in first half</t>
        </r>
      </text>
    </comment>
    <comment ref="EM2" authorId="0">
      <text>
        <r>
          <rPr>
            <b/>
            <sz val="8"/>
            <color indexed="81"/>
            <rFont val="Tahoma"/>
            <family val="2"/>
          </rPr>
          <t>Both teams to score  in second half</t>
        </r>
      </text>
    </comment>
    <comment ref="EN2" authorId="0">
      <text>
        <r>
          <rPr>
            <b/>
            <sz val="8"/>
            <color indexed="81"/>
            <rFont val="Tahoma"/>
            <family val="2"/>
          </rPr>
          <t>Booking points (yellow=10, red=25)</t>
        </r>
      </text>
    </comment>
    <comment ref="EO2" authorId="0">
      <text>
        <r>
          <rPr>
            <b/>
            <sz val="10"/>
            <color indexed="81"/>
            <rFont val="Tahoma"/>
            <family val="2"/>
          </rPr>
          <t>Total count of yellow cards in a match</t>
        </r>
      </text>
    </comment>
    <comment ref="EP2" authorId="0">
      <text>
        <r>
          <rPr>
            <b/>
            <sz val="10"/>
            <color indexed="81"/>
            <rFont val="Tahoma"/>
            <family val="2"/>
          </rPr>
          <t>Total count of red cards in a match</t>
        </r>
      </text>
    </comment>
    <comment ref="EQ2" authorId="0">
      <text>
        <r>
          <rPr>
            <b/>
            <sz val="10"/>
            <color indexed="81"/>
            <rFont val="Tahoma"/>
            <family val="2"/>
          </rPr>
          <t>Total count of corners in a match</t>
        </r>
      </text>
    </comment>
    <comment ref="ER2" authorId="0">
      <text>
        <r>
          <rPr>
            <b/>
            <sz val="10"/>
            <color indexed="81"/>
            <rFont val="Tahoma"/>
            <family val="2"/>
          </rPr>
          <t>Total count of shots in a match</t>
        </r>
      </text>
    </comment>
    <comment ref="ES2" authorId="0">
      <text>
        <r>
          <rPr>
            <b/>
            <sz val="10"/>
            <color indexed="81"/>
            <rFont val="Tahoma"/>
            <family val="2"/>
          </rPr>
          <t>Total count of shots on target in a match</t>
        </r>
      </text>
    </comment>
    <comment ref="ET2" authorId="0">
      <text>
        <r>
          <rPr>
            <b/>
            <sz val="10"/>
            <color indexed="81"/>
            <rFont val="Tahoma"/>
            <family val="2"/>
          </rPr>
          <t>Total count of fouls commited in a match</t>
        </r>
      </text>
    </comment>
    <comment ref="EU2" authorId="0">
      <text>
        <r>
          <rPr>
            <b/>
            <sz val="10"/>
            <color indexed="81"/>
            <rFont val="Tahoma"/>
            <family val="2"/>
          </rPr>
          <t>Home team booking points</t>
        </r>
      </text>
    </comment>
    <comment ref="EV2" authorId="0">
      <text>
        <r>
          <rPr>
            <b/>
            <sz val="10"/>
            <color indexed="81"/>
            <rFont val="Tahoma"/>
            <family val="2"/>
          </rPr>
          <t>Away team booking points</t>
        </r>
      </text>
    </comment>
  </commentList>
</comments>
</file>

<file path=xl/comments5.xml><?xml version="1.0" encoding="utf-8"?>
<comments xmlns="http://schemas.openxmlformats.org/spreadsheetml/2006/main">
  <authors>
    <author>Vuko Strugar</author>
  </authors>
  <commentList>
    <comment ref="AG3" authorId="0">
      <text>
        <r>
          <rPr>
            <b/>
            <sz val="8"/>
            <color indexed="81"/>
            <rFont val="Tahoma"/>
            <family val="2"/>
          </rPr>
          <t>Full time goals</t>
        </r>
      </text>
    </comment>
    <comment ref="AH3" authorId="0">
      <text>
        <r>
          <rPr>
            <b/>
            <sz val="8"/>
            <color indexed="81"/>
            <rFont val="Tahoma"/>
            <family val="2"/>
          </rPr>
          <t>First half goals</t>
        </r>
      </text>
    </comment>
    <comment ref="AI3" authorId="0">
      <text>
        <r>
          <rPr>
            <b/>
            <sz val="8"/>
            <color indexed="81"/>
            <rFont val="Tahoma"/>
            <family val="2"/>
          </rPr>
          <t xml:space="preserve">Second half goals
</t>
        </r>
      </text>
    </comment>
    <comment ref="AJ3" authorId="0">
      <text>
        <r>
          <rPr>
            <b/>
            <sz val="8"/>
            <color indexed="81"/>
            <rFont val="Tahoma"/>
            <family val="2"/>
          </rPr>
          <t>Home team goals in second half</t>
        </r>
      </text>
    </comment>
    <comment ref="AK3" authorId="0">
      <text>
        <r>
          <rPr>
            <b/>
            <sz val="8"/>
            <color indexed="81"/>
            <rFont val="Tahoma"/>
            <family val="2"/>
          </rPr>
          <t>Away team goals in second half</t>
        </r>
      </text>
    </comment>
    <comment ref="AL3" authorId="0">
      <text>
        <r>
          <rPr>
            <b/>
            <sz val="8"/>
            <color indexed="81"/>
            <rFont val="Tahoma"/>
            <family val="2"/>
          </rPr>
          <t>Second half result</t>
        </r>
      </text>
    </comment>
    <comment ref="AM3" authorId="0">
      <text>
        <r>
          <rPr>
            <b/>
            <sz val="8"/>
            <color indexed="81"/>
            <rFont val="Tahoma"/>
            <family val="2"/>
          </rPr>
          <t>Hakf time - full time</t>
        </r>
      </text>
    </comment>
    <comment ref="AN3" authorId="0">
      <text>
        <r>
          <rPr>
            <b/>
            <sz val="8"/>
            <color indexed="81"/>
            <rFont val="Tahoma"/>
            <family val="2"/>
          </rPr>
          <t>Both teams to score (1=Yes, 0=No)</t>
        </r>
      </text>
    </comment>
    <comment ref="AO3" authorId="0">
      <text>
        <r>
          <rPr>
            <b/>
            <sz val="8"/>
            <color indexed="81"/>
            <rFont val="Tahoma"/>
            <family val="2"/>
          </rPr>
          <t>Home team to score in both halves (1=Yes, 0=No)</t>
        </r>
      </text>
    </comment>
    <comment ref="AP3" authorId="0">
      <text>
        <r>
          <rPr>
            <b/>
            <sz val="8"/>
            <color indexed="81"/>
            <rFont val="Tahoma"/>
            <family val="2"/>
          </rPr>
          <t>Away team to score in both halves (1=Yes, 0=No)</t>
        </r>
      </text>
    </comment>
    <comment ref="AQ3" authorId="0">
      <text>
        <r>
          <rPr>
            <b/>
            <sz val="8"/>
            <color indexed="81"/>
            <rFont val="Tahoma"/>
            <family val="2"/>
          </rPr>
          <t>Home team win to nil (1=Yes, 0=No)</t>
        </r>
      </text>
    </comment>
    <comment ref="AR3" authorId="0">
      <text>
        <r>
          <rPr>
            <b/>
            <sz val="8"/>
            <color indexed="81"/>
            <rFont val="Tahoma"/>
            <family val="2"/>
          </rPr>
          <t>Away team win to nil (1=Yes, 0=No)</t>
        </r>
      </text>
    </comment>
    <comment ref="AS3" authorId="0">
      <text>
        <r>
          <rPr>
            <b/>
            <sz val="8"/>
            <color indexed="81"/>
            <rFont val="Tahoma"/>
            <family val="2"/>
          </rPr>
          <t>Home team wins both halves (1=Yes, 0=No)</t>
        </r>
      </text>
    </comment>
    <comment ref="AT3" authorId="0">
      <text>
        <r>
          <rPr>
            <b/>
            <sz val="8"/>
            <color indexed="81"/>
            <rFont val="Tahoma"/>
            <family val="2"/>
          </rPr>
          <t xml:space="preserve"> team wins both halves (1=Yes, 0=No)</t>
        </r>
      </text>
    </comment>
    <comment ref="AG13" authorId="0">
      <text>
        <r>
          <rPr>
            <b/>
            <sz val="8"/>
            <color indexed="81"/>
            <rFont val="Tahoma"/>
            <family val="2"/>
          </rPr>
          <t>Full time goals</t>
        </r>
      </text>
    </comment>
    <comment ref="AH13" authorId="0">
      <text>
        <r>
          <rPr>
            <b/>
            <sz val="8"/>
            <color indexed="81"/>
            <rFont val="Tahoma"/>
            <family val="2"/>
          </rPr>
          <t>First half goals</t>
        </r>
      </text>
    </comment>
    <comment ref="AI13" authorId="0">
      <text>
        <r>
          <rPr>
            <b/>
            <sz val="8"/>
            <color indexed="81"/>
            <rFont val="Tahoma"/>
            <family val="2"/>
          </rPr>
          <t xml:space="preserve">Second half goals
</t>
        </r>
      </text>
    </comment>
    <comment ref="AJ13" authorId="0">
      <text>
        <r>
          <rPr>
            <b/>
            <sz val="8"/>
            <color indexed="81"/>
            <rFont val="Tahoma"/>
            <family val="2"/>
          </rPr>
          <t>Home team goals in second half</t>
        </r>
      </text>
    </comment>
    <comment ref="AK13" authorId="0">
      <text>
        <r>
          <rPr>
            <b/>
            <sz val="8"/>
            <color indexed="81"/>
            <rFont val="Tahoma"/>
            <family val="2"/>
          </rPr>
          <t>Away team goals in second half</t>
        </r>
      </text>
    </comment>
    <comment ref="AL13" authorId="0">
      <text>
        <r>
          <rPr>
            <b/>
            <sz val="8"/>
            <color indexed="81"/>
            <rFont val="Tahoma"/>
            <family val="2"/>
          </rPr>
          <t>Second half result</t>
        </r>
      </text>
    </comment>
    <comment ref="AM13" authorId="0">
      <text>
        <r>
          <rPr>
            <b/>
            <sz val="8"/>
            <color indexed="81"/>
            <rFont val="Tahoma"/>
            <family val="2"/>
          </rPr>
          <t>Hakf time - full time</t>
        </r>
      </text>
    </comment>
    <comment ref="AN13" authorId="0">
      <text>
        <r>
          <rPr>
            <b/>
            <sz val="8"/>
            <color indexed="81"/>
            <rFont val="Tahoma"/>
            <family val="2"/>
          </rPr>
          <t>Both teams to score (1=Yes, 0=No)</t>
        </r>
      </text>
    </comment>
    <comment ref="AO13" authorId="0">
      <text>
        <r>
          <rPr>
            <b/>
            <sz val="8"/>
            <color indexed="81"/>
            <rFont val="Tahoma"/>
            <family val="2"/>
          </rPr>
          <t>Home team to score in both halves (1=Yes, 0=No)</t>
        </r>
      </text>
    </comment>
    <comment ref="AP13" authorId="0">
      <text>
        <r>
          <rPr>
            <b/>
            <sz val="8"/>
            <color indexed="81"/>
            <rFont val="Tahoma"/>
            <family val="2"/>
          </rPr>
          <t>Away team to score in both halves (1=Yes, 0=No)</t>
        </r>
      </text>
    </comment>
    <comment ref="AQ13" authorId="0">
      <text>
        <r>
          <rPr>
            <b/>
            <sz val="8"/>
            <color indexed="81"/>
            <rFont val="Tahoma"/>
            <family val="2"/>
          </rPr>
          <t>Home team win to nil (1=Yes, 0=No)</t>
        </r>
      </text>
    </comment>
    <comment ref="AR13" authorId="0">
      <text>
        <r>
          <rPr>
            <b/>
            <sz val="8"/>
            <color indexed="81"/>
            <rFont val="Tahoma"/>
            <family val="2"/>
          </rPr>
          <t>Away team win to nil (1=Yes, 0=No)</t>
        </r>
      </text>
    </comment>
    <comment ref="AS13" authorId="0">
      <text>
        <r>
          <rPr>
            <b/>
            <sz val="8"/>
            <color indexed="81"/>
            <rFont val="Tahoma"/>
            <family val="2"/>
          </rPr>
          <t>Home team wins both halves (1=Yes, 0=No)</t>
        </r>
      </text>
    </comment>
    <comment ref="AT13" authorId="0">
      <text>
        <r>
          <rPr>
            <b/>
            <sz val="8"/>
            <color indexed="81"/>
            <rFont val="Tahoma"/>
            <family val="2"/>
          </rPr>
          <t xml:space="preserve"> team wins both halves (1=Yes, 0=No)</t>
        </r>
      </text>
    </comment>
    <comment ref="AG23" authorId="0">
      <text>
        <r>
          <rPr>
            <b/>
            <sz val="8"/>
            <color indexed="81"/>
            <rFont val="Tahoma"/>
            <family val="2"/>
          </rPr>
          <t>Full time goals</t>
        </r>
      </text>
    </comment>
    <comment ref="AH23" authorId="0">
      <text>
        <r>
          <rPr>
            <b/>
            <sz val="8"/>
            <color indexed="81"/>
            <rFont val="Tahoma"/>
            <family val="2"/>
          </rPr>
          <t>First half goals</t>
        </r>
      </text>
    </comment>
    <comment ref="AI23" authorId="0">
      <text>
        <r>
          <rPr>
            <b/>
            <sz val="8"/>
            <color indexed="81"/>
            <rFont val="Tahoma"/>
            <family val="2"/>
          </rPr>
          <t xml:space="preserve">Second half goals
</t>
        </r>
      </text>
    </comment>
    <comment ref="AJ23" authorId="0">
      <text>
        <r>
          <rPr>
            <b/>
            <sz val="8"/>
            <color indexed="81"/>
            <rFont val="Tahoma"/>
            <family val="2"/>
          </rPr>
          <t>Home team goals in second half</t>
        </r>
      </text>
    </comment>
    <comment ref="AK23" authorId="0">
      <text>
        <r>
          <rPr>
            <b/>
            <sz val="8"/>
            <color indexed="81"/>
            <rFont val="Tahoma"/>
            <family val="2"/>
          </rPr>
          <t>Away team goals in second half</t>
        </r>
      </text>
    </comment>
    <comment ref="AL23" authorId="0">
      <text>
        <r>
          <rPr>
            <b/>
            <sz val="8"/>
            <color indexed="81"/>
            <rFont val="Tahoma"/>
            <family val="2"/>
          </rPr>
          <t>Second half result</t>
        </r>
      </text>
    </comment>
    <comment ref="AM23" authorId="0">
      <text>
        <r>
          <rPr>
            <b/>
            <sz val="8"/>
            <color indexed="81"/>
            <rFont val="Tahoma"/>
            <family val="2"/>
          </rPr>
          <t>Hakf time - full time</t>
        </r>
      </text>
    </comment>
    <comment ref="AN23" authorId="0">
      <text>
        <r>
          <rPr>
            <b/>
            <sz val="8"/>
            <color indexed="81"/>
            <rFont val="Tahoma"/>
            <family val="2"/>
          </rPr>
          <t>Both teams to score (1=Yes, 0=No)</t>
        </r>
      </text>
    </comment>
    <comment ref="AO23" authorId="0">
      <text>
        <r>
          <rPr>
            <b/>
            <sz val="8"/>
            <color indexed="81"/>
            <rFont val="Tahoma"/>
            <family val="2"/>
          </rPr>
          <t>Home team to score in both halves (1=Yes, 0=No)</t>
        </r>
      </text>
    </comment>
    <comment ref="AP23" authorId="0">
      <text>
        <r>
          <rPr>
            <b/>
            <sz val="8"/>
            <color indexed="81"/>
            <rFont val="Tahoma"/>
            <family val="2"/>
          </rPr>
          <t>Away team to score in both halves (1=Yes, 0=No)</t>
        </r>
      </text>
    </comment>
    <comment ref="AQ23" authorId="0">
      <text>
        <r>
          <rPr>
            <b/>
            <sz val="8"/>
            <color indexed="81"/>
            <rFont val="Tahoma"/>
            <family val="2"/>
          </rPr>
          <t>Home team win to nil (1=Yes, 0=No)</t>
        </r>
      </text>
    </comment>
    <comment ref="AR23" authorId="0">
      <text>
        <r>
          <rPr>
            <b/>
            <sz val="8"/>
            <color indexed="81"/>
            <rFont val="Tahoma"/>
            <family val="2"/>
          </rPr>
          <t>Away team win to nil (1=Yes, 0=No)</t>
        </r>
      </text>
    </comment>
    <comment ref="AS23" authorId="0">
      <text>
        <r>
          <rPr>
            <b/>
            <sz val="8"/>
            <color indexed="81"/>
            <rFont val="Tahoma"/>
            <family val="2"/>
          </rPr>
          <t>Home team wins both halves (1=Yes, 0=No)</t>
        </r>
      </text>
    </comment>
    <comment ref="AT23" authorId="0">
      <text>
        <r>
          <rPr>
            <b/>
            <sz val="8"/>
            <color indexed="81"/>
            <rFont val="Tahoma"/>
            <family val="2"/>
          </rPr>
          <t xml:space="preserve"> team wins both halves (1=Yes, 0=No)</t>
        </r>
      </text>
    </comment>
    <comment ref="AG38" authorId="0">
      <text>
        <r>
          <rPr>
            <b/>
            <sz val="8"/>
            <color indexed="81"/>
            <rFont val="Tahoma"/>
            <family val="2"/>
          </rPr>
          <t>Full time goals</t>
        </r>
      </text>
    </comment>
    <comment ref="AH38" authorId="0">
      <text>
        <r>
          <rPr>
            <b/>
            <sz val="8"/>
            <color indexed="81"/>
            <rFont val="Tahoma"/>
            <family val="2"/>
          </rPr>
          <t>First half goals</t>
        </r>
      </text>
    </comment>
    <comment ref="AI38" authorId="0">
      <text>
        <r>
          <rPr>
            <b/>
            <sz val="8"/>
            <color indexed="81"/>
            <rFont val="Tahoma"/>
            <family val="2"/>
          </rPr>
          <t xml:space="preserve">Second half goals
</t>
        </r>
      </text>
    </comment>
    <comment ref="AJ38" authorId="0">
      <text>
        <r>
          <rPr>
            <b/>
            <sz val="8"/>
            <color indexed="81"/>
            <rFont val="Tahoma"/>
            <family val="2"/>
          </rPr>
          <t>Home team goals in second half</t>
        </r>
      </text>
    </comment>
    <comment ref="AK38" authorId="0">
      <text>
        <r>
          <rPr>
            <b/>
            <sz val="8"/>
            <color indexed="81"/>
            <rFont val="Tahoma"/>
            <family val="2"/>
          </rPr>
          <t>Away team goals in second half</t>
        </r>
      </text>
    </comment>
    <comment ref="AL38" authorId="0">
      <text>
        <r>
          <rPr>
            <b/>
            <sz val="8"/>
            <color indexed="81"/>
            <rFont val="Tahoma"/>
            <family val="2"/>
          </rPr>
          <t>Second half result</t>
        </r>
      </text>
    </comment>
    <comment ref="AM38" authorId="0">
      <text>
        <r>
          <rPr>
            <b/>
            <sz val="8"/>
            <color indexed="81"/>
            <rFont val="Tahoma"/>
            <family val="2"/>
          </rPr>
          <t>Hakf time - full time</t>
        </r>
      </text>
    </comment>
    <comment ref="AN38" authorId="0">
      <text>
        <r>
          <rPr>
            <b/>
            <sz val="8"/>
            <color indexed="81"/>
            <rFont val="Tahoma"/>
            <family val="2"/>
          </rPr>
          <t>Both teams to score (1=Yes, 0=No)</t>
        </r>
      </text>
    </comment>
    <comment ref="AO38" authorId="0">
      <text>
        <r>
          <rPr>
            <b/>
            <sz val="8"/>
            <color indexed="81"/>
            <rFont val="Tahoma"/>
            <family val="2"/>
          </rPr>
          <t>Home team to score in both halves (1=Yes, 0=No)</t>
        </r>
      </text>
    </comment>
    <comment ref="AP38" authorId="0">
      <text>
        <r>
          <rPr>
            <b/>
            <sz val="8"/>
            <color indexed="81"/>
            <rFont val="Tahoma"/>
            <family val="2"/>
          </rPr>
          <t>Away team to score in both halves (1=Yes, 0=No)</t>
        </r>
      </text>
    </comment>
    <comment ref="AQ38" authorId="0">
      <text>
        <r>
          <rPr>
            <b/>
            <sz val="8"/>
            <color indexed="81"/>
            <rFont val="Tahoma"/>
            <family val="2"/>
          </rPr>
          <t>Home team win to nil (1=Yes, 0=No)</t>
        </r>
      </text>
    </comment>
    <comment ref="AR38" authorId="0">
      <text>
        <r>
          <rPr>
            <b/>
            <sz val="8"/>
            <color indexed="81"/>
            <rFont val="Tahoma"/>
            <family val="2"/>
          </rPr>
          <t>Away team win to nil (1=Yes, 0=No)</t>
        </r>
      </text>
    </comment>
    <comment ref="AS38" authorId="0">
      <text>
        <r>
          <rPr>
            <b/>
            <sz val="8"/>
            <color indexed="81"/>
            <rFont val="Tahoma"/>
            <family val="2"/>
          </rPr>
          <t>Home team wins both halves (1=Yes, 0=No)</t>
        </r>
      </text>
    </comment>
    <comment ref="AT38" authorId="0">
      <text>
        <r>
          <rPr>
            <b/>
            <sz val="8"/>
            <color indexed="81"/>
            <rFont val="Tahoma"/>
            <family val="2"/>
          </rPr>
          <t xml:space="preserve"> team wins both halves (1=Yes, 0=No)</t>
        </r>
      </text>
    </comment>
    <comment ref="AG48" authorId="0">
      <text>
        <r>
          <rPr>
            <b/>
            <sz val="8"/>
            <color indexed="81"/>
            <rFont val="Tahoma"/>
            <family val="2"/>
          </rPr>
          <t>Full time goals</t>
        </r>
      </text>
    </comment>
    <comment ref="AH48" authorId="0">
      <text>
        <r>
          <rPr>
            <b/>
            <sz val="8"/>
            <color indexed="81"/>
            <rFont val="Tahoma"/>
            <family val="2"/>
          </rPr>
          <t>First half goals</t>
        </r>
      </text>
    </comment>
    <comment ref="AI48" authorId="0">
      <text>
        <r>
          <rPr>
            <b/>
            <sz val="8"/>
            <color indexed="81"/>
            <rFont val="Tahoma"/>
            <family val="2"/>
          </rPr>
          <t xml:space="preserve">Second half goals
</t>
        </r>
      </text>
    </comment>
    <comment ref="AJ48" authorId="0">
      <text>
        <r>
          <rPr>
            <b/>
            <sz val="8"/>
            <color indexed="81"/>
            <rFont val="Tahoma"/>
            <family val="2"/>
          </rPr>
          <t>Home team goals in second half</t>
        </r>
      </text>
    </comment>
    <comment ref="AK48" authorId="0">
      <text>
        <r>
          <rPr>
            <b/>
            <sz val="8"/>
            <color indexed="81"/>
            <rFont val="Tahoma"/>
            <family val="2"/>
          </rPr>
          <t>Away team goals in second half</t>
        </r>
      </text>
    </comment>
    <comment ref="AL48" authorId="0">
      <text>
        <r>
          <rPr>
            <b/>
            <sz val="8"/>
            <color indexed="81"/>
            <rFont val="Tahoma"/>
            <family val="2"/>
          </rPr>
          <t>Second half result</t>
        </r>
      </text>
    </comment>
    <comment ref="AM48" authorId="0">
      <text>
        <r>
          <rPr>
            <b/>
            <sz val="8"/>
            <color indexed="81"/>
            <rFont val="Tahoma"/>
            <family val="2"/>
          </rPr>
          <t>Hakf time - full time</t>
        </r>
      </text>
    </comment>
    <comment ref="AN48" authorId="0">
      <text>
        <r>
          <rPr>
            <b/>
            <sz val="8"/>
            <color indexed="81"/>
            <rFont val="Tahoma"/>
            <family val="2"/>
          </rPr>
          <t>Both teams to score (1=Yes, 0=No)</t>
        </r>
      </text>
    </comment>
    <comment ref="AO48" authorId="0">
      <text>
        <r>
          <rPr>
            <b/>
            <sz val="8"/>
            <color indexed="81"/>
            <rFont val="Tahoma"/>
            <family val="2"/>
          </rPr>
          <t>Home team to score in both halves (1=Yes, 0=No)</t>
        </r>
      </text>
    </comment>
    <comment ref="AP48" authorId="0">
      <text>
        <r>
          <rPr>
            <b/>
            <sz val="8"/>
            <color indexed="81"/>
            <rFont val="Tahoma"/>
            <family val="2"/>
          </rPr>
          <t>Away team to score in both halves (1=Yes, 0=No)</t>
        </r>
      </text>
    </comment>
    <comment ref="AQ48" authorId="0">
      <text>
        <r>
          <rPr>
            <b/>
            <sz val="8"/>
            <color indexed="81"/>
            <rFont val="Tahoma"/>
            <family val="2"/>
          </rPr>
          <t>Home team win to nil (1=Yes, 0=No)</t>
        </r>
      </text>
    </comment>
    <comment ref="AR48" authorId="0">
      <text>
        <r>
          <rPr>
            <b/>
            <sz val="8"/>
            <color indexed="81"/>
            <rFont val="Tahoma"/>
            <family val="2"/>
          </rPr>
          <t>Away team win to nil (1=Yes, 0=No)</t>
        </r>
      </text>
    </comment>
    <comment ref="AS48" authorId="0">
      <text>
        <r>
          <rPr>
            <b/>
            <sz val="8"/>
            <color indexed="81"/>
            <rFont val="Tahoma"/>
            <family val="2"/>
          </rPr>
          <t>Home team wins both halves (1=Yes, 0=No)</t>
        </r>
      </text>
    </comment>
    <comment ref="AT48" authorId="0">
      <text>
        <r>
          <rPr>
            <b/>
            <sz val="8"/>
            <color indexed="81"/>
            <rFont val="Tahoma"/>
            <family val="2"/>
          </rPr>
          <t xml:space="preserve"> team wins both halves (1=Yes, 0=No)</t>
        </r>
      </text>
    </comment>
    <comment ref="AG58" authorId="0">
      <text>
        <r>
          <rPr>
            <b/>
            <sz val="8"/>
            <color indexed="81"/>
            <rFont val="Tahoma"/>
            <family val="2"/>
          </rPr>
          <t>Full time goals</t>
        </r>
      </text>
    </comment>
    <comment ref="AH58" authorId="0">
      <text>
        <r>
          <rPr>
            <b/>
            <sz val="8"/>
            <color indexed="81"/>
            <rFont val="Tahoma"/>
            <family val="2"/>
          </rPr>
          <t>First half goals</t>
        </r>
      </text>
    </comment>
    <comment ref="AI58" authorId="0">
      <text>
        <r>
          <rPr>
            <b/>
            <sz val="8"/>
            <color indexed="81"/>
            <rFont val="Tahoma"/>
            <family val="2"/>
          </rPr>
          <t xml:space="preserve">Second half goals
</t>
        </r>
      </text>
    </comment>
    <comment ref="AJ58" authorId="0">
      <text>
        <r>
          <rPr>
            <b/>
            <sz val="8"/>
            <color indexed="81"/>
            <rFont val="Tahoma"/>
            <family val="2"/>
          </rPr>
          <t>Home team goals in second half</t>
        </r>
      </text>
    </comment>
    <comment ref="AK58" authorId="0">
      <text>
        <r>
          <rPr>
            <b/>
            <sz val="8"/>
            <color indexed="81"/>
            <rFont val="Tahoma"/>
            <family val="2"/>
          </rPr>
          <t>Away team goals in second half</t>
        </r>
      </text>
    </comment>
    <comment ref="AL58" authorId="0">
      <text>
        <r>
          <rPr>
            <b/>
            <sz val="8"/>
            <color indexed="81"/>
            <rFont val="Tahoma"/>
            <family val="2"/>
          </rPr>
          <t>Second half result</t>
        </r>
      </text>
    </comment>
    <comment ref="AM58" authorId="0">
      <text>
        <r>
          <rPr>
            <b/>
            <sz val="8"/>
            <color indexed="81"/>
            <rFont val="Tahoma"/>
            <family val="2"/>
          </rPr>
          <t>Hakf time - full time</t>
        </r>
      </text>
    </comment>
    <comment ref="AN58" authorId="0">
      <text>
        <r>
          <rPr>
            <b/>
            <sz val="8"/>
            <color indexed="81"/>
            <rFont val="Tahoma"/>
            <family val="2"/>
          </rPr>
          <t>Both teams to score (1=Yes, 0=No)</t>
        </r>
      </text>
    </comment>
    <comment ref="AO58" authorId="0">
      <text>
        <r>
          <rPr>
            <b/>
            <sz val="8"/>
            <color indexed="81"/>
            <rFont val="Tahoma"/>
            <family val="2"/>
          </rPr>
          <t>Home team to score in both halves (1=Yes, 0=No)</t>
        </r>
      </text>
    </comment>
    <comment ref="AP58" authorId="0">
      <text>
        <r>
          <rPr>
            <b/>
            <sz val="8"/>
            <color indexed="81"/>
            <rFont val="Tahoma"/>
            <family val="2"/>
          </rPr>
          <t>Away team to score in both halves (1=Yes, 0=No)</t>
        </r>
      </text>
    </comment>
    <comment ref="AQ58" authorId="0">
      <text>
        <r>
          <rPr>
            <b/>
            <sz val="8"/>
            <color indexed="81"/>
            <rFont val="Tahoma"/>
            <family val="2"/>
          </rPr>
          <t>Home team win to nil (1=Yes, 0=No)</t>
        </r>
      </text>
    </comment>
    <comment ref="AR58" authorId="0">
      <text>
        <r>
          <rPr>
            <b/>
            <sz val="8"/>
            <color indexed="81"/>
            <rFont val="Tahoma"/>
            <family val="2"/>
          </rPr>
          <t>Away team win to nil (1=Yes, 0=No)</t>
        </r>
      </text>
    </comment>
    <comment ref="AS58" authorId="0">
      <text>
        <r>
          <rPr>
            <b/>
            <sz val="8"/>
            <color indexed="81"/>
            <rFont val="Tahoma"/>
            <family val="2"/>
          </rPr>
          <t>Home team wins both halves (1=Yes, 0=No)</t>
        </r>
      </text>
    </comment>
    <comment ref="AT58" authorId="0">
      <text>
        <r>
          <rPr>
            <b/>
            <sz val="8"/>
            <color indexed="81"/>
            <rFont val="Tahoma"/>
            <family val="2"/>
          </rPr>
          <t xml:space="preserve"> team wins both halves (1=Yes, 0=No)</t>
        </r>
      </text>
    </comment>
    <comment ref="AG73" authorId="0">
      <text>
        <r>
          <rPr>
            <b/>
            <sz val="8"/>
            <color indexed="81"/>
            <rFont val="Tahoma"/>
            <family val="2"/>
          </rPr>
          <t>Full time goals</t>
        </r>
      </text>
    </comment>
    <comment ref="AH73" authorId="0">
      <text>
        <r>
          <rPr>
            <b/>
            <sz val="8"/>
            <color indexed="81"/>
            <rFont val="Tahoma"/>
            <family val="2"/>
          </rPr>
          <t>First half goals</t>
        </r>
      </text>
    </comment>
    <comment ref="AI73" authorId="0">
      <text>
        <r>
          <rPr>
            <b/>
            <sz val="8"/>
            <color indexed="81"/>
            <rFont val="Tahoma"/>
            <family val="2"/>
          </rPr>
          <t xml:space="preserve">Second half goals
</t>
        </r>
      </text>
    </comment>
    <comment ref="AJ73" authorId="0">
      <text>
        <r>
          <rPr>
            <b/>
            <sz val="8"/>
            <color indexed="81"/>
            <rFont val="Tahoma"/>
            <family val="2"/>
          </rPr>
          <t>Home team goals in second half</t>
        </r>
      </text>
    </comment>
    <comment ref="AK73" authorId="0">
      <text>
        <r>
          <rPr>
            <b/>
            <sz val="8"/>
            <color indexed="81"/>
            <rFont val="Tahoma"/>
            <family val="2"/>
          </rPr>
          <t>Away team goals in second half</t>
        </r>
      </text>
    </comment>
    <comment ref="AL73" authorId="0">
      <text>
        <r>
          <rPr>
            <b/>
            <sz val="8"/>
            <color indexed="81"/>
            <rFont val="Tahoma"/>
            <family val="2"/>
          </rPr>
          <t>Second half result</t>
        </r>
      </text>
    </comment>
    <comment ref="AM73" authorId="0">
      <text>
        <r>
          <rPr>
            <b/>
            <sz val="8"/>
            <color indexed="81"/>
            <rFont val="Tahoma"/>
            <family val="2"/>
          </rPr>
          <t>Hakf time - full time</t>
        </r>
      </text>
    </comment>
    <comment ref="AN73" authorId="0">
      <text>
        <r>
          <rPr>
            <b/>
            <sz val="8"/>
            <color indexed="81"/>
            <rFont val="Tahoma"/>
            <family val="2"/>
          </rPr>
          <t>Both teams to score (1=Yes, 0=No)</t>
        </r>
      </text>
    </comment>
    <comment ref="AO73" authorId="0">
      <text>
        <r>
          <rPr>
            <b/>
            <sz val="8"/>
            <color indexed="81"/>
            <rFont val="Tahoma"/>
            <family val="2"/>
          </rPr>
          <t>Home team to score in both halves (1=Yes, 0=No)</t>
        </r>
      </text>
    </comment>
    <comment ref="AP73" authorId="0">
      <text>
        <r>
          <rPr>
            <b/>
            <sz val="8"/>
            <color indexed="81"/>
            <rFont val="Tahoma"/>
            <family val="2"/>
          </rPr>
          <t>Away team to score in both halves (1=Yes, 0=No)</t>
        </r>
      </text>
    </comment>
    <comment ref="AQ73" authorId="0">
      <text>
        <r>
          <rPr>
            <b/>
            <sz val="8"/>
            <color indexed="81"/>
            <rFont val="Tahoma"/>
            <family val="2"/>
          </rPr>
          <t>Home team win to nil (1=Yes, 0=No)</t>
        </r>
      </text>
    </comment>
    <comment ref="AR73" authorId="0">
      <text>
        <r>
          <rPr>
            <b/>
            <sz val="8"/>
            <color indexed="81"/>
            <rFont val="Tahoma"/>
            <family val="2"/>
          </rPr>
          <t>Away team win to nil (1=Yes, 0=No)</t>
        </r>
      </text>
    </comment>
    <comment ref="AS73" authorId="0">
      <text>
        <r>
          <rPr>
            <b/>
            <sz val="8"/>
            <color indexed="81"/>
            <rFont val="Tahoma"/>
            <family val="2"/>
          </rPr>
          <t>Home team wins both halves (1=Yes, 0=No)</t>
        </r>
      </text>
    </comment>
    <comment ref="AT73" authorId="0">
      <text>
        <r>
          <rPr>
            <b/>
            <sz val="8"/>
            <color indexed="81"/>
            <rFont val="Tahoma"/>
            <family val="2"/>
          </rPr>
          <t xml:space="preserve"> team wins both halves (1=Yes, 0=No)</t>
        </r>
      </text>
    </comment>
    <comment ref="AG83" authorId="0">
      <text>
        <r>
          <rPr>
            <b/>
            <sz val="8"/>
            <color indexed="81"/>
            <rFont val="Tahoma"/>
            <family val="2"/>
          </rPr>
          <t>Full time goals</t>
        </r>
      </text>
    </comment>
    <comment ref="AH83" authorId="0">
      <text>
        <r>
          <rPr>
            <b/>
            <sz val="8"/>
            <color indexed="81"/>
            <rFont val="Tahoma"/>
            <family val="2"/>
          </rPr>
          <t>First half goals</t>
        </r>
      </text>
    </comment>
    <comment ref="AI83" authorId="0">
      <text>
        <r>
          <rPr>
            <b/>
            <sz val="8"/>
            <color indexed="81"/>
            <rFont val="Tahoma"/>
            <family val="2"/>
          </rPr>
          <t xml:space="preserve">Second half goals
</t>
        </r>
      </text>
    </comment>
    <comment ref="AJ83" authorId="0">
      <text>
        <r>
          <rPr>
            <b/>
            <sz val="8"/>
            <color indexed="81"/>
            <rFont val="Tahoma"/>
            <family val="2"/>
          </rPr>
          <t>Home team goals in second half</t>
        </r>
      </text>
    </comment>
    <comment ref="AK83" authorId="0">
      <text>
        <r>
          <rPr>
            <b/>
            <sz val="8"/>
            <color indexed="81"/>
            <rFont val="Tahoma"/>
            <family val="2"/>
          </rPr>
          <t>Away team goals in second half</t>
        </r>
      </text>
    </comment>
    <comment ref="AL83" authorId="0">
      <text>
        <r>
          <rPr>
            <b/>
            <sz val="8"/>
            <color indexed="81"/>
            <rFont val="Tahoma"/>
            <family val="2"/>
          </rPr>
          <t>Second half result</t>
        </r>
      </text>
    </comment>
    <comment ref="AM83" authorId="0">
      <text>
        <r>
          <rPr>
            <b/>
            <sz val="8"/>
            <color indexed="81"/>
            <rFont val="Tahoma"/>
            <family val="2"/>
          </rPr>
          <t>Hakf time - full time</t>
        </r>
      </text>
    </comment>
    <comment ref="AN83" authorId="0">
      <text>
        <r>
          <rPr>
            <b/>
            <sz val="8"/>
            <color indexed="81"/>
            <rFont val="Tahoma"/>
            <family val="2"/>
          </rPr>
          <t>Both teams to score (1=Yes, 0=No)</t>
        </r>
      </text>
    </comment>
    <comment ref="AO83" authorId="0">
      <text>
        <r>
          <rPr>
            <b/>
            <sz val="8"/>
            <color indexed="81"/>
            <rFont val="Tahoma"/>
            <family val="2"/>
          </rPr>
          <t>Home team to score in both halves (1=Yes, 0=No)</t>
        </r>
      </text>
    </comment>
    <comment ref="AP83" authorId="0">
      <text>
        <r>
          <rPr>
            <b/>
            <sz val="8"/>
            <color indexed="81"/>
            <rFont val="Tahoma"/>
            <family val="2"/>
          </rPr>
          <t>Away team to score in both halves (1=Yes, 0=No)</t>
        </r>
      </text>
    </comment>
    <comment ref="AQ83" authorId="0">
      <text>
        <r>
          <rPr>
            <b/>
            <sz val="8"/>
            <color indexed="81"/>
            <rFont val="Tahoma"/>
            <family val="2"/>
          </rPr>
          <t>Home team win to nil (1=Yes, 0=No)</t>
        </r>
      </text>
    </comment>
    <comment ref="AR83" authorId="0">
      <text>
        <r>
          <rPr>
            <b/>
            <sz val="8"/>
            <color indexed="81"/>
            <rFont val="Tahoma"/>
            <family val="2"/>
          </rPr>
          <t>Away team win to nil (1=Yes, 0=No)</t>
        </r>
      </text>
    </comment>
    <comment ref="AS83" authorId="0">
      <text>
        <r>
          <rPr>
            <b/>
            <sz val="8"/>
            <color indexed="81"/>
            <rFont val="Tahoma"/>
            <family val="2"/>
          </rPr>
          <t>Home team wins both halves (1=Yes, 0=No)</t>
        </r>
      </text>
    </comment>
    <comment ref="AT83" authorId="0">
      <text>
        <r>
          <rPr>
            <b/>
            <sz val="8"/>
            <color indexed="81"/>
            <rFont val="Tahoma"/>
            <family val="2"/>
          </rPr>
          <t xml:space="preserve"> team wins both halves (1=Yes, 0=No)</t>
        </r>
      </text>
    </comment>
    <comment ref="AG93" authorId="0">
      <text>
        <r>
          <rPr>
            <b/>
            <sz val="8"/>
            <color indexed="81"/>
            <rFont val="Tahoma"/>
            <family val="2"/>
          </rPr>
          <t>Full time goals</t>
        </r>
      </text>
    </comment>
    <comment ref="AH93" authorId="0">
      <text>
        <r>
          <rPr>
            <b/>
            <sz val="8"/>
            <color indexed="81"/>
            <rFont val="Tahoma"/>
            <family val="2"/>
          </rPr>
          <t>First half goals</t>
        </r>
      </text>
    </comment>
    <comment ref="AI93" authorId="0">
      <text>
        <r>
          <rPr>
            <b/>
            <sz val="8"/>
            <color indexed="81"/>
            <rFont val="Tahoma"/>
            <family val="2"/>
          </rPr>
          <t xml:space="preserve">Second half goals
</t>
        </r>
      </text>
    </comment>
    <comment ref="AJ93" authorId="0">
      <text>
        <r>
          <rPr>
            <b/>
            <sz val="8"/>
            <color indexed="81"/>
            <rFont val="Tahoma"/>
            <family val="2"/>
          </rPr>
          <t>Home team goals in second half</t>
        </r>
      </text>
    </comment>
    <comment ref="AK93" authorId="0">
      <text>
        <r>
          <rPr>
            <b/>
            <sz val="8"/>
            <color indexed="81"/>
            <rFont val="Tahoma"/>
            <family val="2"/>
          </rPr>
          <t>Away team goals in second half</t>
        </r>
      </text>
    </comment>
    <comment ref="AL93" authorId="0">
      <text>
        <r>
          <rPr>
            <b/>
            <sz val="8"/>
            <color indexed="81"/>
            <rFont val="Tahoma"/>
            <family val="2"/>
          </rPr>
          <t>Second half result</t>
        </r>
      </text>
    </comment>
    <comment ref="AM93" authorId="0">
      <text>
        <r>
          <rPr>
            <b/>
            <sz val="8"/>
            <color indexed="81"/>
            <rFont val="Tahoma"/>
            <family val="2"/>
          </rPr>
          <t>Hakf time - full time</t>
        </r>
      </text>
    </comment>
    <comment ref="AN93" authorId="0">
      <text>
        <r>
          <rPr>
            <b/>
            <sz val="8"/>
            <color indexed="81"/>
            <rFont val="Tahoma"/>
            <family val="2"/>
          </rPr>
          <t>Both teams to score (1=Yes, 0=No)</t>
        </r>
      </text>
    </comment>
    <comment ref="AO93" authorId="0">
      <text>
        <r>
          <rPr>
            <b/>
            <sz val="8"/>
            <color indexed="81"/>
            <rFont val="Tahoma"/>
            <family val="2"/>
          </rPr>
          <t>Home team to score in both halves (1=Yes, 0=No)</t>
        </r>
      </text>
    </comment>
    <comment ref="AP93" authorId="0">
      <text>
        <r>
          <rPr>
            <b/>
            <sz val="8"/>
            <color indexed="81"/>
            <rFont val="Tahoma"/>
            <family val="2"/>
          </rPr>
          <t>Away team to score in both halves (1=Yes, 0=No)</t>
        </r>
      </text>
    </comment>
    <comment ref="AQ93" authorId="0">
      <text>
        <r>
          <rPr>
            <b/>
            <sz val="8"/>
            <color indexed="81"/>
            <rFont val="Tahoma"/>
            <family val="2"/>
          </rPr>
          <t>Home team win to nil (1=Yes, 0=No)</t>
        </r>
      </text>
    </comment>
    <comment ref="AR93" authorId="0">
      <text>
        <r>
          <rPr>
            <b/>
            <sz val="8"/>
            <color indexed="81"/>
            <rFont val="Tahoma"/>
            <family val="2"/>
          </rPr>
          <t>Away team win to nil (1=Yes, 0=No)</t>
        </r>
      </text>
    </comment>
    <comment ref="AS93" authorId="0">
      <text>
        <r>
          <rPr>
            <b/>
            <sz val="8"/>
            <color indexed="81"/>
            <rFont val="Tahoma"/>
            <family val="2"/>
          </rPr>
          <t>Home team wins both halves (1=Yes, 0=No)</t>
        </r>
      </text>
    </comment>
    <comment ref="AT93" authorId="0">
      <text>
        <r>
          <rPr>
            <b/>
            <sz val="8"/>
            <color indexed="81"/>
            <rFont val="Tahoma"/>
            <family val="2"/>
          </rPr>
          <t xml:space="preserve"> team wins both halves (1=Yes, 0=No)</t>
        </r>
      </text>
    </comment>
    <comment ref="AG108" authorId="0">
      <text>
        <r>
          <rPr>
            <b/>
            <sz val="8"/>
            <color indexed="81"/>
            <rFont val="Tahoma"/>
            <family val="2"/>
          </rPr>
          <t>Full time goals</t>
        </r>
      </text>
    </comment>
    <comment ref="AH108" authorId="0">
      <text>
        <r>
          <rPr>
            <b/>
            <sz val="8"/>
            <color indexed="81"/>
            <rFont val="Tahoma"/>
            <family val="2"/>
          </rPr>
          <t>First half goals</t>
        </r>
      </text>
    </comment>
    <comment ref="AI108" authorId="0">
      <text>
        <r>
          <rPr>
            <b/>
            <sz val="8"/>
            <color indexed="81"/>
            <rFont val="Tahoma"/>
            <family val="2"/>
          </rPr>
          <t xml:space="preserve">Second half goals
</t>
        </r>
      </text>
    </comment>
    <comment ref="AJ108" authorId="0">
      <text>
        <r>
          <rPr>
            <b/>
            <sz val="8"/>
            <color indexed="81"/>
            <rFont val="Tahoma"/>
            <family val="2"/>
          </rPr>
          <t>Home team goals in second half</t>
        </r>
      </text>
    </comment>
    <comment ref="AK108" authorId="0">
      <text>
        <r>
          <rPr>
            <b/>
            <sz val="8"/>
            <color indexed="81"/>
            <rFont val="Tahoma"/>
            <family val="2"/>
          </rPr>
          <t>Away team goals in second half</t>
        </r>
      </text>
    </comment>
    <comment ref="AL108" authorId="0">
      <text>
        <r>
          <rPr>
            <b/>
            <sz val="8"/>
            <color indexed="81"/>
            <rFont val="Tahoma"/>
            <family val="2"/>
          </rPr>
          <t>Second half result</t>
        </r>
      </text>
    </comment>
    <comment ref="AM108" authorId="0">
      <text>
        <r>
          <rPr>
            <b/>
            <sz val="8"/>
            <color indexed="81"/>
            <rFont val="Tahoma"/>
            <family val="2"/>
          </rPr>
          <t>Hakf time - full time</t>
        </r>
      </text>
    </comment>
    <comment ref="AN108" authorId="0">
      <text>
        <r>
          <rPr>
            <b/>
            <sz val="8"/>
            <color indexed="81"/>
            <rFont val="Tahoma"/>
            <family val="2"/>
          </rPr>
          <t>Both teams to score (1=Yes, 0=No)</t>
        </r>
      </text>
    </comment>
    <comment ref="AO108" authorId="0">
      <text>
        <r>
          <rPr>
            <b/>
            <sz val="8"/>
            <color indexed="81"/>
            <rFont val="Tahoma"/>
            <family val="2"/>
          </rPr>
          <t>Home team to score in both halves (1=Yes, 0=No)</t>
        </r>
      </text>
    </comment>
    <comment ref="AP108" authorId="0">
      <text>
        <r>
          <rPr>
            <b/>
            <sz val="8"/>
            <color indexed="81"/>
            <rFont val="Tahoma"/>
            <family val="2"/>
          </rPr>
          <t>Away team to score in both halves (1=Yes, 0=No)</t>
        </r>
      </text>
    </comment>
    <comment ref="AQ108" authorId="0">
      <text>
        <r>
          <rPr>
            <b/>
            <sz val="8"/>
            <color indexed="81"/>
            <rFont val="Tahoma"/>
            <family val="2"/>
          </rPr>
          <t>Home team win to nil (1=Yes, 0=No)</t>
        </r>
      </text>
    </comment>
    <comment ref="AR108" authorId="0">
      <text>
        <r>
          <rPr>
            <b/>
            <sz val="8"/>
            <color indexed="81"/>
            <rFont val="Tahoma"/>
            <family val="2"/>
          </rPr>
          <t>Away team win to nil (1=Yes, 0=No)</t>
        </r>
      </text>
    </comment>
    <comment ref="AS108" authorId="0">
      <text>
        <r>
          <rPr>
            <b/>
            <sz val="8"/>
            <color indexed="81"/>
            <rFont val="Tahoma"/>
            <family val="2"/>
          </rPr>
          <t>Home team wins both halves (1=Yes, 0=No)</t>
        </r>
      </text>
    </comment>
    <comment ref="AT108" authorId="0">
      <text>
        <r>
          <rPr>
            <b/>
            <sz val="8"/>
            <color indexed="81"/>
            <rFont val="Tahoma"/>
            <family val="2"/>
          </rPr>
          <t xml:space="preserve"> team wins both halves (1=Yes, 0=No)</t>
        </r>
      </text>
    </comment>
    <comment ref="AG118" authorId="0">
      <text>
        <r>
          <rPr>
            <b/>
            <sz val="8"/>
            <color indexed="81"/>
            <rFont val="Tahoma"/>
            <family val="2"/>
          </rPr>
          <t>Full time goals</t>
        </r>
      </text>
    </comment>
    <comment ref="AH118" authorId="0">
      <text>
        <r>
          <rPr>
            <b/>
            <sz val="8"/>
            <color indexed="81"/>
            <rFont val="Tahoma"/>
            <family val="2"/>
          </rPr>
          <t>First half goals</t>
        </r>
      </text>
    </comment>
    <comment ref="AI118" authorId="0">
      <text>
        <r>
          <rPr>
            <b/>
            <sz val="8"/>
            <color indexed="81"/>
            <rFont val="Tahoma"/>
            <family val="2"/>
          </rPr>
          <t xml:space="preserve">Second half goals
</t>
        </r>
      </text>
    </comment>
    <comment ref="AJ118" authorId="0">
      <text>
        <r>
          <rPr>
            <b/>
            <sz val="8"/>
            <color indexed="81"/>
            <rFont val="Tahoma"/>
            <family val="2"/>
          </rPr>
          <t>Home team goals in second half</t>
        </r>
      </text>
    </comment>
    <comment ref="AK118" authorId="0">
      <text>
        <r>
          <rPr>
            <b/>
            <sz val="8"/>
            <color indexed="81"/>
            <rFont val="Tahoma"/>
            <family val="2"/>
          </rPr>
          <t>Away team goals in second half</t>
        </r>
      </text>
    </comment>
    <comment ref="AL118" authorId="0">
      <text>
        <r>
          <rPr>
            <b/>
            <sz val="8"/>
            <color indexed="81"/>
            <rFont val="Tahoma"/>
            <family val="2"/>
          </rPr>
          <t>Second half result</t>
        </r>
      </text>
    </comment>
    <comment ref="AM118" authorId="0">
      <text>
        <r>
          <rPr>
            <b/>
            <sz val="8"/>
            <color indexed="81"/>
            <rFont val="Tahoma"/>
            <family val="2"/>
          </rPr>
          <t>Hakf time - full time</t>
        </r>
      </text>
    </comment>
    <comment ref="AN118" authorId="0">
      <text>
        <r>
          <rPr>
            <b/>
            <sz val="8"/>
            <color indexed="81"/>
            <rFont val="Tahoma"/>
            <family val="2"/>
          </rPr>
          <t>Both teams to score (1=Yes, 0=No)</t>
        </r>
      </text>
    </comment>
    <comment ref="AO118" authorId="0">
      <text>
        <r>
          <rPr>
            <b/>
            <sz val="8"/>
            <color indexed="81"/>
            <rFont val="Tahoma"/>
            <family val="2"/>
          </rPr>
          <t>Home team to score in both halves (1=Yes, 0=No)</t>
        </r>
      </text>
    </comment>
    <comment ref="AP118" authorId="0">
      <text>
        <r>
          <rPr>
            <b/>
            <sz val="8"/>
            <color indexed="81"/>
            <rFont val="Tahoma"/>
            <family val="2"/>
          </rPr>
          <t>Away team to score in both halves (1=Yes, 0=No)</t>
        </r>
      </text>
    </comment>
    <comment ref="AQ118" authorId="0">
      <text>
        <r>
          <rPr>
            <b/>
            <sz val="8"/>
            <color indexed="81"/>
            <rFont val="Tahoma"/>
            <family val="2"/>
          </rPr>
          <t>Home team win to nil (1=Yes, 0=No)</t>
        </r>
      </text>
    </comment>
    <comment ref="AR118" authorId="0">
      <text>
        <r>
          <rPr>
            <b/>
            <sz val="8"/>
            <color indexed="81"/>
            <rFont val="Tahoma"/>
            <family val="2"/>
          </rPr>
          <t>Away team win to nil (1=Yes, 0=No)</t>
        </r>
      </text>
    </comment>
    <comment ref="AS118" authorId="0">
      <text>
        <r>
          <rPr>
            <b/>
            <sz val="8"/>
            <color indexed="81"/>
            <rFont val="Tahoma"/>
            <family val="2"/>
          </rPr>
          <t>Home team wins both halves (1=Yes, 0=No)</t>
        </r>
      </text>
    </comment>
    <comment ref="AT118" authorId="0">
      <text>
        <r>
          <rPr>
            <b/>
            <sz val="8"/>
            <color indexed="81"/>
            <rFont val="Tahoma"/>
            <family val="2"/>
          </rPr>
          <t xml:space="preserve"> team wins both halves (1=Yes, 0=No)</t>
        </r>
      </text>
    </comment>
    <comment ref="AG128" authorId="0">
      <text>
        <r>
          <rPr>
            <b/>
            <sz val="8"/>
            <color indexed="81"/>
            <rFont val="Tahoma"/>
            <family val="2"/>
          </rPr>
          <t>Full time goals</t>
        </r>
      </text>
    </comment>
    <comment ref="AH128" authorId="0">
      <text>
        <r>
          <rPr>
            <b/>
            <sz val="8"/>
            <color indexed="81"/>
            <rFont val="Tahoma"/>
            <family val="2"/>
          </rPr>
          <t>First half goals</t>
        </r>
      </text>
    </comment>
    <comment ref="AI128" authorId="0">
      <text>
        <r>
          <rPr>
            <b/>
            <sz val="8"/>
            <color indexed="81"/>
            <rFont val="Tahoma"/>
            <family val="2"/>
          </rPr>
          <t xml:space="preserve">Second half goals
</t>
        </r>
      </text>
    </comment>
    <comment ref="AJ128" authorId="0">
      <text>
        <r>
          <rPr>
            <b/>
            <sz val="8"/>
            <color indexed="81"/>
            <rFont val="Tahoma"/>
            <family val="2"/>
          </rPr>
          <t>Home team goals in second half</t>
        </r>
      </text>
    </comment>
    <comment ref="AK128" authorId="0">
      <text>
        <r>
          <rPr>
            <b/>
            <sz val="8"/>
            <color indexed="81"/>
            <rFont val="Tahoma"/>
            <family val="2"/>
          </rPr>
          <t>Away team goals in second half</t>
        </r>
      </text>
    </comment>
    <comment ref="AL128" authorId="0">
      <text>
        <r>
          <rPr>
            <b/>
            <sz val="8"/>
            <color indexed="81"/>
            <rFont val="Tahoma"/>
            <family val="2"/>
          </rPr>
          <t>Second half result</t>
        </r>
      </text>
    </comment>
    <comment ref="AM128" authorId="0">
      <text>
        <r>
          <rPr>
            <b/>
            <sz val="8"/>
            <color indexed="81"/>
            <rFont val="Tahoma"/>
            <family val="2"/>
          </rPr>
          <t>Hakf time - full time</t>
        </r>
      </text>
    </comment>
    <comment ref="AN128" authorId="0">
      <text>
        <r>
          <rPr>
            <b/>
            <sz val="8"/>
            <color indexed="81"/>
            <rFont val="Tahoma"/>
            <family val="2"/>
          </rPr>
          <t>Both teams to score (1=Yes, 0=No)</t>
        </r>
      </text>
    </comment>
    <comment ref="AO128" authorId="0">
      <text>
        <r>
          <rPr>
            <b/>
            <sz val="8"/>
            <color indexed="81"/>
            <rFont val="Tahoma"/>
            <family val="2"/>
          </rPr>
          <t>Home team to score in both halves (1=Yes, 0=No)</t>
        </r>
      </text>
    </comment>
    <comment ref="AP128" authorId="0">
      <text>
        <r>
          <rPr>
            <b/>
            <sz val="8"/>
            <color indexed="81"/>
            <rFont val="Tahoma"/>
            <family val="2"/>
          </rPr>
          <t>Away team to score in both halves (1=Yes, 0=No)</t>
        </r>
      </text>
    </comment>
    <comment ref="AQ128" authorId="0">
      <text>
        <r>
          <rPr>
            <b/>
            <sz val="8"/>
            <color indexed="81"/>
            <rFont val="Tahoma"/>
            <family val="2"/>
          </rPr>
          <t>Home team win to nil (1=Yes, 0=No)</t>
        </r>
      </text>
    </comment>
    <comment ref="AR128" authorId="0">
      <text>
        <r>
          <rPr>
            <b/>
            <sz val="8"/>
            <color indexed="81"/>
            <rFont val="Tahoma"/>
            <family val="2"/>
          </rPr>
          <t>Away team win to nil (1=Yes, 0=No)</t>
        </r>
      </text>
    </comment>
    <comment ref="AS128" authorId="0">
      <text>
        <r>
          <rPr>
            <b/>
            <sz val="8"/>
            <color indexed="81"/>
            <rFont val="Tahoma"/>
            <family val="2"/>
          </rPr>
          <t>Home team wins both halves (1=Yes, 0=No)</t>
        </r>
      </text>
    </comment>
    <comment ref="AT128" authorId="0">
      <text>
        <r>
          <rPr>
            <b/>
            <sz val="8"/>
            <color indexed="81"/>
            <rFont val="Tahoma"/>
            <family val="2"/>
          </rPr>
          <t xml:space="preserve"> team wins both halves (1=Yes, 0=No)</t>
        </r>
      </text>
    </comment>
    <comment ref="AG143" authorId="0">
      <text>
        <r>
          <rPr>
            <b/>
            <sz val="8"/>
            <color indexed="81"/>
            <rFont val="Tahoma"/>
            <family val="2"/>
          </rPr>
          <t>Full time goals</t>
        </r>
      </text>
    </comment>
    <comment ref="AH143" authorId="0">
      <text>
        <r>
          <rPr>
            <b/>
            <sz val="8"/>
            <color indexed="81"/>
            <rFont val="Tahoma"/>
            <family val="2"/>
          </rPr>
          <t>First half goals</t>
        </r>
      </text>
    </comment>
    <comment ref="AI143" authorId="0">
      <text>
        <r>
          <rPr>
            <b/>
            <sz val="8"/>
            <color indexed="81"/>
            <rFont val="Tahoma"/>
            <family val="2"/>
          </rPr>
          <t xml:space="preserve">Second half goals
</t>
        </r>
      </text>
    </comment>
    <comment ref="AJ143" authorId="0">
      <text>
        <r>
          <rPr>
            <b/>
            <sz val="8"/>
            <color indexed="81"/>
            <rFont val="Tahoma"/>
            <family val="2"/>
          </rPr>
          <t>Home team goals in second half</t>
        </r>
      </text>
    </comment>
    <comment ref="AK143" authorId="0">
      <text>
        <r>
          <rPr>
            <b/>
            <sz val="8"/>
            <color indexed="81"/>
            <rFont val="Tahoma"/>
            <family val="2"/>
          </rPr>
          <t>Away team goals in second half</t>
        </r>
      </text>
    </comment>
    <comment ref="AL143" authorId="0">
      <text>
        <r>
          <rPr>
            <b/>
            <sz val="8"/>
            <color indexed="81"/>
            <rFont val="Tahoma"/>
            <family val="2"/>
          </rPr>
          <t>Second half result</t>
        </r>
      </text>
    </comment>
    <comment ref="AM143" authorId="0">
      <text>
        <r>
          <rPr>
            <b/>
            <sz val="8"/>
            <color indexed="81"/>
            <rFont val="Tahoma"/>
            <family val="2"/>
          </rPr>
          <t>Hakf time - full time</t>
        </r>
      </text>
    </comment>
    <comment ref="AN143" authorId="0">
      <text>
        <r>
          <rPr>
            <b/>
            <sz val="8"/>
            <color indexed="81"/>
            <rFont val="Tahoma"/>
            <family val="2"/>
          </rPr>
          <t>Both teams to score (1=Yes, 0=No)</t>
        </r>
      </text>
    </comment>
    <comment ref="AO143" authorId="0">
      <text>
        <r>
          <rPr>
            <b/>
            <sz val="8"/>
            <color indexed="81"/>
            <rFont val="Tahoma"/>
            <family val="2"/>
          </rPr>
          <t>Home team to score in both halves (1=Yes, 0=No)</t>
        </r>
      </text>
    </comment>
    <comment ref="AP143" authorId="0">
      <text>
        <r>
          <rPr>
            <b/>
            <sz val="8"/>
            <color indexed="81"/>
            <rFont val="Tahoma"/>
            <family val="2"/>
          </rPr>
          <t>Away team to score in both halves (1=Yes, 0=No)</t>
        </r>
      </text>
    </comment>
    <comment ref="AQ143" authorId="0">
      <text>
        <r>
          <rPr>
            <b/>
            <sz val="8"/>
            <color indexed="81"/>
            <rFont val="Tahoma"/>
            <family val="2"/>
          </rPr>
          <t>Home team win to nil (1=Yes, 0=No)</t>
        </r>
      </text>
    </comment>
    <comment ref="AR143" authorId="0">
      <text>
        <r>
          <rPr>
            <b/>
            <sz val="8"/>
            <color indexed="81"/>
            <rFont val="Tahoma"/>
            <family val="2"/>
          </rPr>
          <t>Away team win to nil (1=Yes, 0=No)</t>
        </r>
      </text>
    </comment>
    <comment ref="AS143" authorId="0">
      <text>
        <r>
          <rPr>
            <b/>
            <sz val="8"/>
            <color indexed="81"/>
            <rFont val="Tahoma"/>
            <family val="2"/>
          </rPr>
          <t>Home team wins both halves (1=Yes, 0=No)</t>
        </r>
      </text>
    </comment>
    <comment ref="AT143" authorId="0">
      <text>
        <r>
          <rPr>
            <b/>
            <sz val="8"/>
            <color indexed="81"/>
            <rFont val="Tahoma"/>
            <family val="2"/>
          </rPr>
          <t xml:space="preserve"> team wins both halves (1=Yes, 0=No)</t>
        </r>
      </text>
    </comment>
    <comment ref="AG153" authorId="0">
      <text>
        <r>
          <rPr>
            <b/>
            <sz val="8"/>
            <color indexed="81"/>
            <rFont val="Tahoma"/>
            <family val="2"/>
          </rPr>
          <t>Full time goals</t>
        </r>
      </text>
    </comment>
    <comment ref="AH153" authorId="0">
      <text>
        <r>
          <rPr>
            <b/>
            <sz val="8"/>
            <color indexed="81"/>
            <rFont val="Tahoma"/>
            <family val="2"/>
          </rPr>
          <t>First half goals</t>
        </r>
      </text>
    </comment>
    <comment ref="AI153" authorId="0">
      <text>
        <r>
          <rPr>
            <b/>
            <sz val="8"/>
            <color indexed="81"/>
            <rFont val="Tahoma"/>
            <family val="2"/>
          </rPr>
          <t xml:space="preserve">Second half goals
</t>
        </r>
      </text>
    </comment>
    <comment ref="AJ153" authorId="0">
      <text>
        <r>
          <rPr>
            <b/>
            <sz val="8"/>
            <color indexed="81"/>
            <rFont val="Tahoma"/>
            <family val="2"/>
          </rPr>
          <t>Home team goals in second half</t>
        </r>
      </text>
    </comment>
    <comment ref="AK153" authorId="0">
      <text>
        <r>
          <rPr>
            <b/>
            <sz val="8"/>
            <color indexed="81"/>
            <rFont val="Tahoma"/>
            <family val="2"/>
          </rPr>
          <t>Away team goals in second half</t>
        </r>
      </text>
    </comment>
    <comment ref="AL153" authorId="0">
      <text>
        <r>
          <rPr>
            <b/>
            <sz val="8"/>
            <color indexed="81"/>
            <rFont val="Tahoma"/>
            <family val="2"/>
          </rPr>
          <t>Second half result</t>
        </r>
      </text>
    </comment>
    <comment ref="AM153" authorId="0">
      <text>
        <r>
          <rPr>
            <b/>
            <sz val="8"/>
            <color indexed="81"/>
            <rFont val="Tahoma"/>
            <family val="2"/>
          </rPr>
          <t>Hakf time - full time</t>
        </r>
      </text>
    </comment>
    <comment ref="AN153" authorId="0">
      <text>
        <r>
          <rPr>
            <b/>
            <sz val="8"/>
            <color indexed="81"/>
            <rFont val="Tahoma"/>
            <family val="2"/>
          </rPr>
          <t>Both teams to score (1=Yes, 0=No)</t>
        </r>
      </text>
    </comment>
    <comment ref="AO153" authorId="0">
      <text>
        <r>
          <rPr>
            <b/>
            <sz val="8"/>
            <color indexed="81"/>
            <rFont val="Tahoma"/>
            <family val="2"/>
          </rPr>
          <t>Home team to score in both halves (1=Yes, 0=No)</t>
        </r>
      </text>
    </comment>
    <comment ref="AP153" authorId="0">
      <text>
        <r>
          <rPr>
            <b/>
            <sz val="8"/>
            <color indexed="81"/>
            <rFont val="Tahoma"/>
            <family val="2"/>
          </rPr>
          <t>Away team to score in both halves (1=Yes, 0=No)</t>
        </r>
      </text>
    </comment>
    <comment ref="AQ153" authorId="0">
      <text>
        <r>
          <rPr>
            <b/>
            <sz val="8"/>
            <color indexed="81"/>
            <rFont val="Tahoma"/>
            <family val="2"/>
          </rPr>
          <t>Home team win to nil (1=Yes, 0=No)</t>
        </r>
      </text>
    </comment>
    <comment ref="AR153" authorId="0">
      <text>
        <r>
          <rPr>
            <b/>
            <sz val="8"/>
            <color indexed="81"/>
            <rFont val="Tahoma"/>
            <family val="2"/>
          </rPr>
          <t>Away team win to nil (1=Yes, 0=No)</t>
        </r>
      </text>
    </comment>
    <comment ref="AS153" authorId="0">
      <text>
        <r>
          <rPr>
            <b/>
            <sz val="8"/>
            <color indexed="81"/>
            <rFont val="Tahoma"/>
            <family val="2"/>
          </rPr>
          <t>Home team wins both halves (1=Yes, 0=No)</t>
        </r>
      </text>
    </comment>
    <comment ref="AT153" authorId="0">
      <text>
        <r>
          <rPr>
            <b/>
            <sz val="8"/>
            <color indexed="81"/>
            <rFont val="Tahoma"/>
            <family val="2"/>
          </rPr>
          <t xml:space="preserve"> team wins both halves (1=Yes, 0=No)</t>
        </r>
      </text>
    </comment>
    <comment ref="AG163" authorId="0">
      <text>
        <r>
          <rPr>
            <b/>
            <sz val="8"/>
            <color indexed="81"/>
            <rFont val="Tahoma"/>
            <family val="2"/>
          </rPr>
          <t>Full time goals</t>
        </r>
      </text>
    </comment>
    <comment ref="AH163" authorId="0">
      <text>
        <r>
          <rPr>
            <b/>
            <sz val="8"/>
            <color indexed="81"/>
            <rFont val="Tahoma"/>
            <family val="2"/>
          </rPr>
          <t>First half goals</t>
        </r>
      </text>
    </comment>
    <comment ref="AI163" authorId="0">
      <text>
        <r>
          <rPr>
            <b/>
            <sz val="8"/>
            <color indexed="81"/>
            <rFont val="Tahoma"/>
            <family val="2"/>
          </rPr>
          <t xml:space="preserve">Second half goals
</t>
        </r>
      </text>
    </comment>
    <comment ref="AJ163" authorId="0">
      <text>
        <r>
          <rPr>
            <b/>
            <sz val="8"/>
            <color indexed="81"/>
            <rFont val="Tahoma"/>
            <family val="2"/>
          </rPr>
          <t>Home team goals in second half</t>
        </r>
      </text>
    </comment>
    <comment ref="AK163" authorId="0">
      <text>
        <r>
          <rPr>
            <b/>
            <sz val="8"/>
            <color indexed="81"/>
            <rFont val="Tahoma"/>
            <family val="2"/>
          </rPr>
          <t>Away team goals in second half</t>
        </r>
      </text>
    </comment>
    <comment ref="AL163" authorId="0">
      <text>
        <r>
          <rPr>
            <b/>
            <sz val="8"/>
            <color indexed="81"/>
            <rFont val="Tahoma"/>
            <family val="2"/>
          </rPr>
          <t>Second half result</t>
        </r>
      </text>
    </comment>
    <comment ref="AM163" authorId="0">
      <text>
        <r>
          <rPr>
            <b/>
            <sz val="8"/>
            <color indexed="81"/>
            <rFont val="Tahoma"/>
            <family val="2"/>
          </rPr>
          <t>Hakf time - full time</t>
        </r>
      </text>
    </comment>
    <comment ref="AN163" authorId="0">
      <text>
        <r>
          <rPr>
            <b/>
            <sz val="8"/>
            <color indexed="81"/>
            <rFont val="Tahoma"/>
            <family val="2"/>
          </rPr>
          <t>Both teams to score (1=Yes, 0=No)</t>
        </r>
      </text>
    </comment>
    <comment ref="AO163" authorId="0">
      <text>
        <r>
          <rPr>
            <b/>
            <sz val="8"/>
            <color indexed="81"/>
            <rFont val="Tahoma"/>
            <family val="2"/>
          </rPr>
          <t>Home team to score in both halves (1=Yes, 0=No)</t>
        </r>
      </text>
    </comment>
    <comment ref="AP163" authorId="0">
      <text>
        <r>
          <rPr>
            <b/>
            <sz val="8"/>
            <color indexed="81"/>
            <rFont val="Tahoma"/>
            <family val="2"/>
          </rPr>
          <t>Away team to score in both halves (1=Yes, 0=No)</t>
        </r>
      </text>
    </comment>
    <comment ref="AQ163" authorId="0">
      <text>
        <r>
          <rPr>
            <b/>
            <sz val="8"/>
            <color indexed="81"/>
            <rFont val="Tahoma"/>
            <family val="2"/>
          </rPr>
          <t>Home team win to nil (1=Yes, 0=No)</t>
        </r>
      </text>
    </comment>
    <comment ref="AR163" authorId="0">
      <text>
        <r>
          <rPr>
            <b/>
            <sz val="8"/>
            <color indexed="81"/>
            <rFont val="Tahoma"/>
            <family val="2"/>
          </rPr>
          <t>Away team win to nil (1=Yes, 0=No)</t>
        </r>
      </text>
    </comment>
    <comment ref="AS163" authorId="0">
      <text>
        <r>
          <rPr>
            <b/>
            <sz val="8"/>
            <color indexed="81"/>
            <rFont val="Tahoma"/>
            <family val="2"/>
          </rPr>
          <t>Home team wins both halves (1=Yes, 0=No)</t>
        </r>
      </text>
    </comment>
    <comment ref="AT163" authorId="0">
      <text>
        <r>
          <rPr>
            <b/>
            <sz val="8"/>
            <color indexed="81"/>
            <rFont val="Tahoma"/>
            <family val="2"/>
          </rPr>
          <t xml:space="preserve"> team wins both halves (1=Yes, 0=No)</t>
        </r>
      </text>
    </comment>
    <comment ref="AG178" authorId="0">
      <text>
        <r>
          <rPr>
            <b/>
            <sz val="8"/>
            <color indexed="81"/>
            <rFont val="Tahoma"/>
            <family val="2"/>
          </rPr>
          <t>Full time goals</t>
        </r>
      </text>
    </comment>
    <comment ref="AH178" authorId="0">
      <text>
        <r>
          <rPr>
            <b/>
            <sz val="8"/>
            <color indexed="81"/>
            <rFont val="Tahoma"/>
            <family val="2"/>
          </rPr>
          <t>First half goals</t>
        </r>
      </text>
    </comment>
    <comment ref="AI178" authorId="0">
      <text>
        <r>
          <rPr>
            <b/>
            <sz val="8"/>
            <color indexed="81"/>
            <rFont val="Tahoma"/>
            <family val="2"/>
          </rPr>
          <t xml:space="preserve">Second half goals
</t>
        </r>
      </text>
    </comment>
    <comment ref="AJ178" authorId="0">
      <text>
        <r>
          <rPr>
            <b/>
            <sz val="8"/>
            <color indexed="81"/>
            <rFont val="Tahoma"/>
            <family val="2"/>
          </rPr>
          <t>Home team goals in second half</t>
        </r>
      </text>
    </comment>
    <comment ref="AK178" authorId="0">
      <text>
        <r>
          <rPr>
            <b/>
            <sz val="8"/>
            <color indexed="81"/>
            <rFont val="Tahoma"/>
            <family val="2"/>
          </rPr>
          <t>Away team goals in second half</t>
        </r>
      </text>
    </comment>
    <comment ref="AL178" authorId="0">
      <text>
        <r>
          <rPr>
            <b/>
            <sz val="8"/>
            <color indexed="81"/>
            <rFont val="Tahoma"/>
            <family val="2"/>
          </rPr>
          <t>Second half result</t>
        </r>
      </text>
    </comment>
    <comment ref="AM178" authorId="0">
      <text>
        <r>
          <rPr>
            <b/>
            <sz val="8"/>
            <color indexed="81"/>
            <rFont val="Tahoma"/>
            <family val="2"/>
          </rPr>
          <t>Hakf time - full time</t>
        </r>
      </text>
    </comment>
    <comment ref="AN178" authorId="0">
      <text>
        <r>
          <rPr>
            <b/>
            <sz val="8"/>
            <color indexed="81"/>
            <rFont val="Tahoma"/>
            <family val="2"/>
          </rPr>
          <t>Both teams to score (1=Yes, 0=No)</t>
        </r>
      </text>
    </comment>
    <comment ref="AO178" authorId="0">
      <text>
        <r>
          <rPr>
            <b/>
            <sz val="8"/>
            <color indexed="81"/>
            <rFont val="Tahoma"/>
            <family val="2"/>
          </rPr>
          <t>Home team to score in both halves (1=Yes, 0=No)</t>
        </r>
      </text>
    </comment>
    <comment ref="AP178" authorId="0">
      <text>
        <r>
          <rPr>
            <b/>
            <sz val="8"/>
            <color indexed="81"/>
            <rFont val="Tahoma"/>
            <family val="2"/>
          </rPr>
          <t>Away team to score in both halves (1=Yes, 0=No)</t>
        </r>
      </text>
    </comment>
    <comment ref="AQ178" authorId="0">
      <text>
        <r>
          <rPr>
            <b/>
            <sz val="8"/>
            <color indexed="81"/>
            <rFont val="Tahoma"/>
            <family val="2"/>
          </rPr>
          <t>Home team win to nil (1=Yes, 0=No)</t>
        </r>
      </text>
    </comment>
    <comment ref="AR178" authorId="0">
      <text>
        <r>
          <rPr>
            <b/>
            <sz val="8"/>
            <color indexed="81"/>
            <rFont val="Tahoma"/>
            <family val="2"/>
          </rPr>
          <t>Away team win to nil (1=Yes, 0=No)</t>
        </r>
      </text>
    </comment>
    <comment ref="AS178" authorId="0">
      <text>
        <r>
          <rPr>
            <b/>
            <sz val="8"/>
            <color indexed="81"/>
            <rFont val="Tahoma"/>
            <family val="2"/>
          </rPr>
          <t>Home team wins both halves (1=Yes, 0=No)</t>
        </r>
      </text>
    </comment>
    <comment ref="AT178" authorId="0">
      <text>
        <r>
          <rPr>
            <b/>
            <sz val="8"/>
            <color indexed="81"/>
            <rFont val="Tahoma"/>
            <family val="2"/>
          </rPr>
          <t xml:space="preserve"> team wins both halves (1=Yes, 0=No)</t>
        </r>
      </text>
    </comment>
    <comment ref="AG188" authorId="0">
      <text>
        <r>
          <rPr>
            <b/>
            <sz val="8"/>
            <color indexed="81"/>
            <rFont val="Tahoma"/>
            <family val="2"/>
          </rPr>
          <t>Full time goals</t>
        </r>
      </text>
    </comment>
    <comment ref="AH188" authorId="0">
      <text>
        <r>
          <rPr>
            <b/>
            <sz val="8"/>
            <color indexed="81"/>
            <rFont val="Tahoma"/>
            <family val="2"/>
          </rPr>
          <t>First half goals</t>
        </r>
      </text>
    </comment>
    <comment ref="AI188" authorId="0">
      <text>
        <r>
          <rPr>
            <b/>
            <sz val="8"/>
            <color indexed="81"/>
            <rFont val="Tahoma"/>
            <family val="2"/>
          </rPr>
          <t xml:space="preserve">Second half goals
</t>
        </r>
      </text>
    </comment>
    <comment ref="AJ188" authorId="0">
      <text>
        <r>
          <rPr>
            <b/>
            <sz val="8"/>
            <color indexed="81"/>
            <rFont val="Tahoma"/>
            <family val="2"/>
          </rPr>
          <t>Home team goals in second half</t>
        </r>
      </text>
    </comment>
    <comment ref="AK188" authorId="0">
      <text>
        <r>
          <rPr>
            <b/>
            <sz val="8"/>
            <color indexed="81"/>
            <rFont val="Tahoma"/>
            <family val="2"/>
          </rPr>
          <t>Away team goals in second half</t>
        </r>
      </text>
    </comment>
    <comment ref="AL188" authorId="0">
      <text>
        <r>
          <rPr>
            <b/>
            <sz val="8"/>
            <color indexed="81"/>
            <rFont val="Tahoma"/>
            <family val="2"/>
          </rPr>
          <t>Second half result</t>
        </r>
      </text>
    </comment>
    <comment ref="AM188" authorId="0">
      <text>
        <r>
          <rPr>
            <b/>
            <sz val="8"/>
            <color indexed="81"/>
            <rFont val="Tahoma"/>
            <family val="2"/>
          </rPr>
          <t>Hakf time - full time</t>
        </r>
      </text>
    </comment>
    <comment ref="AN188" authorId="0">
      <text>
        <r>
          <rPr>
            <b/>
            <sz val="8"/>
            <color indexed="81"/>
            <rFont val="Tahoma"/>
            <family val="2"/>
          </rPr>
          <t>Both teams to score (1=Yes, 0=No)</t>
        </r>
      </text>
    </comment>
    <comment ref="AO188" authorId="0">
      <text>
        <r>
          <rPr>
            <b/>
            <sz val="8"/>
            <color indexed="81"/>
            <rFont val="Tahoma"/>
            <family val="2"/>
          </rPr>
          <t>Home team to score in both halves (1=Yes, 0=No)</t>
        </r>
      </text>
    </comment>
    <comment ref="AP188" authorId="0">
      <text>
        <r>
          <rPr>
            <b/>
            <sz val="8"/>
            <color indexed="81"/>
            <rFont val="Tahoma"/>
            <family val="2"/>
          </rPr>
          <t>Away team to score in both halves (1=Yes, 0=No)</t>
        </r>
      </text>
    </comment>
    <comment ref="AQ188" authorId="0">
      <text>
        <r>
          <rPr>
            <b/>
            <sz val="8"/>
            <color indexed="81"/>
            <rFont val="Tahoma"/>
            <family val="2"/>
          </rPr>
          <t>Home team win to nil (1=Yes, 0=No)</t>
        </r>
      </text>
    </comment>
    <comment ref="AR188" authorId="0">
      <text>
        <r>
          <rPr>
            <b/>
            <sz val="8"/>
            <color indexed="81"/>
            <rFont val="Tahoma"/>
            <family val="2"/>
          </rPr>
          <t>Away team win to nil (1=Yes, 0=No)</t>
        </r>
      </text>
    </comment>
    <comment ref="AS188" authorId="0">
      <text>
        <r>
          <rPr>
            <b/>
            <sz val="8"/>
            <color indexed="81"/>
            <rFont val="Tahoma"/>
            <family val="2"/>
          </rPr>
          <t>Home team wins both halves (1=Yes, 0=No)</t>
        </r>
      </text>
    </comment>
    <comment ref="AT188" authorId="0">
      <text>
        <r>
          <rPr>
            <b/>
            <sz val="8"/>
            <color indexed="81"/>
            <rFont val="Tahoma"/>
            <family val="2"/>
          </rPr>
          <t xml:space="preserve"> team wins both halves (1=Yes, 0=No)</t>
        </r>
      </text>
    </comment>
    <comment ref="AG198" authorId="0">
      <text>
        <r>
          <rPr>
            <b/>
            <sz val="8"/>
            <color indexed="81"/>
            <rFont val="Tahoma"/>
            <family val="2"/>
          </rPr>
          <t>Full time goals</t>
        </r>
      </text>
    </comment>
    <comment ref="AH198" authorId="0">
      <text>
        <r>
          <rPr>
            <b/>
            <sz val="8"/>
            <color indexed="81"/>
            <rFont val="Tahoma"/>
            <family val="2"/>
          </rPr>
          <t>First half goals</t>
        </r>
      </text>
    </comment>
    <comment ref="AI198" authorId="0">
      <text>
        <r>
          <rPr>
            <b/>
            <sz val="8"/>
            <color indexed="81"/>
            <rFont val="Tahoma"/>
            <family val="2"/>
          </rPr>
          <t xml:space="preserve">Second half goals
</t>
        </r>
      </text>
    </comment>
    <comment ref="AJ198" authorId="0">
      <text>
        <r>
          <rPr>
            <b/>
            <sz val="8"/>
            <color indexed="81"/>
            <rFont val="Tahoma"/>
            <family val="2"/>
          </rPr>
          <t>Home team goals in second half</t>
        </r>
      </text>
    </comment>
    <comment ref="AK198" authorId="0">
      <text>
        <r>
          <rPr>
            <b/>
            <sz val="8"/>
            <color indexed="81"/>
            <rFont val="Tahoma"/>
            <family val="2"/>
          </rPr>
          <t>Away team goals in second half</t>
        </r>
      </text>
    </comment>
    <comment ref="AL198" authorId="0">
      <text>
        <r>
          <rPr>
            <b/>
            <sz val="8"/>
            <color indexed="81"/>
            <rFont val="Tahoma"/>
            <family val="2"/>
          </rPr>
          <t>Second half result</t>
        </r>
      </text>
    </comment>
    <comment ref="AM198" authorId="0">
      <text>
        <r>
          <rPr>
            <b/>
            <sz val="8"/>
            <color indexed="81"/>
            <rFont val="Tahoma"/>
            <family val="2"/>
          </rPr>
          <t>Hakf time - full time</t>
        </r>
      </text>
    </comment>
    <comment ref="AN198" authorId="0">
      <text>
        <r>
          <rPr>
            <b/>
            <sz val="8"/>
            <color indexed="81"/>
            <rFont val="Tahoma"/>
            <family val="2"/>
          </rPr>
          <t>Both teams to score (1=Yes, 0=No)</t>
        </r>
      </text>
    </comment>
    <comment ref="AO198" authorId="0">
      <text>
        <r>
          <rPr>
            <b/>
            <sz val="8"/>
            <color indexed="81"/>
            <rFont val="Tahoma"/>
            <family val="2"/>
          </rPr>
          <t>Home team to score in both halves (1=Yes, 0=No)</t>
        </r>
      </text>
    </comment>
    <comment ref="AP198" authorId="0">
      <text>
        <r>
          <rPr>
            <b/>
            <sz val="8"/>
            <color indexed="81"/>
            <rFont val="Tahoma"/>
            <family val="2"/>
          </rPr>
          <t>Away team to score in both halves (1=Yes, 0=No)</t>
        </r>
      </text>
    </comment>
    <comment ref="AQ198" authorId="0">
      <text>
        <r>
          <rPr>
            <b/>
            <sz val="8"/>
            <color indexed="81"/>
            <rFont val="Tahoma"/>
            <family val="2"/>
          </rPr>
          <t>Home team win to nil (1=Yes, 0=No)</t>
        </r>
      </text>
    </comment>
    <comment ref="AR198" authorId="0">
      <text>
        <r>
          <rPr>
            <b/>
            <sz val="8"/>
            <color indexed="81"/>
            <rFont val="Tahoma"/>
            <family val="2"/>
          </rPr>
          <t>Away team win to nil (1=Yes, 0=No)</t>
        </r>
      </text>
    </comment>
    <comment ref="AS198" authorId="0">
      <text>
        <r>
          <rPr>
            <b/>
            <sz val="8"/>
            <color indexed="81"/>
            <rFont val="Tahoma"/>
            <family val="2"/>
          </rPr>
          <t>Home team wins both halves (1=Yes, 0=No)</t>
        </r>
      </text>
    </comment>
    <comment ref="AT198" authorId="0">
      <text>
        <r>
          <rPr>
            <b/>
            <sz val="8"/>
            <color indexed="81"/>
            <rFont val="Tahoma"/>
            <family val="2"/>
          </rPr>
          <t xml:space="preserve"> team wins both halves (1=Yes, 0=No)</t>
        </r>
      </text>
    </comment>
    <comment ref="AG213" authorId="0">
      <text>
        <r>
          <rPr>
            <b/>
            <sz val="8"/>
            <color indexed="81"/>
            <rFont val="Tahoma"/>
            <family val="2"/>
          </rPr>
          <t>Full time goals</t>
        </r>
      </text>
    </comment>
    <comment ref="AH213" authorId="0">
      <text>
        <r>
          <rPr>
            <b/>
            <sz val="8"/>
            <color indexed="81"/>
            <rFont val="Tahoma"/>
            <family val="2"/>
          </rPr>
          <t>First half goals</t>
        </r>
      </text>
    </comment>
    <comment ref="AI213" authorId="0">
      <text>
        <r>
          <rPr>
            <b/>
            <sz val="8"/>
            <color indexed="81"/>
            <rFont val="Tahoma"/>
            <family val="2"/>
          </rPr>
          <t xml:space="preserve">Second half goals
</t>
        </r>
      </text>
    </comment>
    <comment ref="AJ213" authorId="0">
      <text>
        <r>
          <rPr>
            <b/>
            <sz val="8"/>
            <color indexed="81"/>
            <rFont val="Tahoma"/>
            <family val="2"/>
          </rPr>
          <t>Home team goals in second half</t>
        </r>
      </text>
    </comment>
    <comment ref="AK213" authorId="0">
      <text>
        <r>
          <rPr>
            <b/>
            <sz val="8"/>
            <color indexed="81"/>
            <rFont val="Tahoma"/>
            <family val="2"/>
          </rPr>
          <t>Away team goals in second half</t>
        </r>
      </text>
    </comment>
    <comment ref="AL213" authorId="0">
      <text>
        <r>
          <rPr>
            <b/>
            <sz val="8"/>
            <color indexed="81"/>
            <rFont val="Tahoma"/>
            <family val="2"/>
          </rPr>
          <t>Second half result</t>
        </r>
      </text>
    </comment>
    <comment ref="AM213" authorId="0">
      <text>
        <r>
          <rPr>
            <b/>
            <sz val="8"/>
            <color indexed="81"/>
            <rFont val="Tahoma"/>
            <family val="2"/>
          </rPr>
          <t>Hakf time - full time</t>
        </r>
      </text>
    </comment>
    <comment ref="AN213" authorId="0">
      <text>
        <r>
          <rPr>
            <b/>
            <sz val="8"/>
            <color indexed="81"/>
            <rFont val="Tahoma"/>
            <family val="2"/>
          </rPr>
          <t>Both teams to score (1=Yes, 0=No)</t>
        </r>
      </text>
    </comment>
    <comment ref="AO213" authorId="0">
      <text>
        <r>
          <rPr>
            <b/>
            <sz val="8"/>
            <color indexed="81"/>
            <rFont val="Tahoma"/>
            <family val="2"/>
          </rPr>
          <t>Home team to score in both halves (1=Yes, 0=No)</t>
        </r>
      </text>
    </comment>
    <comment ref="AP213" authorId="0">
      <text>
        <r>
          <rPr>
            <b/>
            <sz val="8"/>
            <color indexed="81"/>
            <rFont val="Tahoma"/>
            <family val="2"/>
          </rPr>
          <t>Away team to score in both halves (1=Yes, 0=No)</t>
        </r>
      </text>
    </comment>
    <comment ref="AQ213" authorId="0">
      <text>
        <r>
          <rPr>
            <b/>
            <sz val="8"/>
            <color indexed="81"/>
            <rFont val="Tahoma"/>
            <family val="2"/>
          </rPr>
          <t>Home team win to nil (1=Yes, 0=No)</t>
        </r>
      </text>
    </comment>
    <comment ref="AR213" authorId="0">
      <text>
        <r>
          <rPr>
            <b/>
            <sz val="8"/>
            <color indexed="81"/>
            <rFont val="Tahoma"/>
            <family val="2"/>
          </rPr>
          <t>Away team win to nil (1=Yes, 0=No)</t>
        </r>
      </text>
    </comment>
    <comment ref="AS213" authorId="0">
      <text>
        <r>
          <rPr>
            <b/>
            <sz val="8"/>
            <color indexed="81"/>
            <rFont val="Tahoma"/>
            <family val="2"/>
          </rPr>
          <t>Home team wins both halves (1=Yes, 0=No)</t>
        </r>
      </text>
    </comment>
    <comment ref="AT213" authorId="0">
      <text>
        <r>
          <rPr>
            <b/>
            <sz val="8"/>
            <color indexed="81"/>
            <rFont val="Tahoma"/>
            <family val="2"/>
          </rPr>
          <t xml:space="preserve"> team wins both halves (1=Yes, 0=No)</t>
        </r>
      </text>
    </comment>
    <comment ref="AG223" authorId="0">
      <text>
        <r>
          <rPr>
            <b/>
            <sz val="8"/>
            <color indexed="81"/>
            <rFont val="Tahoma"/>
            <family val="2"/>
          </rPr>
          <t>Full time goals</t>
        </r>
      </text>
    </comment>
    <comment ref="AH223" authorId="0">
      <text>
        <r>
          <rPr>
            <b/>
            <sz val="8"/>
            <color indexed="81"/>
            <rFont val="Tahoma"/>
            <family val="2"/>
          </rPr>
          <t>First half goals</t>
        </r>
      </text>
    </comment>
    <comment ref="AI223" authorId="0">
      <text>
        <r>
          <rPr>
            <b/>
            <sz val="8"/>
            <color indexed="81"/>
            <rFont val="Tahoma"/>
            <family val="2"/>
          </rPr>
          <t xml:space="preserve">Second half goals
</t>
        </r>
      </text>
    </comment>
    <comment ref="AJ223" authorId="0">
      <text>
        <r>
          <rPr>
            <b/>
            <sz val="8"/>
            <color indexed="81"/>
            <rFont val="Tahoma"/>
            <family val="2"/>
          </rPr>
          <t>Home team goals in second half</t>
        </r>
      </text>
    </comment>
    <comment ref="AK223" authorId="0">
      <text>
        <r>
          <rPr>
            <b/>
            <sz val="8"/>
            <color indexed="81"/>
            <rFont val="Tahoma"/>
            <family val="2"/>
          </rPr>
          <t>Away team goals in second half</t>
        </r>
      </text>
    </comment>
    <comment ref="AL223" authorId="0">
      <text>
        <r>
          <rPr>
            <b/>
            <sz val="8"/>
            <color indexed="81"/>
            <rFont val="Tahoma"/>
            <family val="2"/>
          </rPr>
          <t>Second half result</t>
        </r>
      </text>
    </comment>
    <comment ref="AM223" authorId="0">
      <text>
        <r>
          <rPr>
            <b/>
            <sz val="8"/>
            <color indexed="81"/>
            <rFont val="Tahoma"/>
            <family val="2"/>
          </rPr>
          <t>Hakf time - full time</t>
        </r>
      </text>
    </comment>
    <comment ref="AN223" authorId="0">
      <text>
        <r>
          <rPr>
            <b/>
            <sz val="8"/>
            <color indexed="81"/>
            <rFont val="Tahoma"/>
            <family val="2"/>
          </rPr>
          <t>Both teams to score (1=Yes, 0=No)</t>
        </r>
      </text>
    </comment>
    <comment ref="AO223" authorId="0">
      <text>
        <r>
          <rPr>
            <b/>
            <sz val="8"/>
            <color indexed="81"/>
            <rFont val="Tahoma"/>
            <family val="2"/>
          </rPr>
          <t>Home team to score in both halves (1=Yes, 0=No)</t>
        </r>
      </text>
    </comment>
    <comment ref="AP223" authorId="0">
      <text>
        <r>
          <rPr>
            <b/>
            <sz val="8"/>
            <color indexed="81"/>
            <rFont val="Tahoma"/>
            <family val="2"/>
          </rPr>
          <t>Away team to score in both halves (1=Yes, 0=No)</t>
        </r>
      </text>
    </comment>
    <comment ref="AQ223" authorId="0">
      <text>
        <r>
          <rPr>
            <b/>
            <sz val="8"/>
            <color indexed="81"/>
            <rFont val="Tahoma"/>
            <family val="2"/>
          </rPr>
          <t>Home team win to nil (1=Yes, 0=No)</t>
        </r>
      </text>
    </comment>
    <comment ref="AR223" authorId="0">
      <text>
        <r>
          <rPr>
            <b/>
            <sz val="8"/>
            <color indexed="81"/>
            <rFont val="Tahoma"/>
            <family val="2"/>
          </rPr>
          <t>Away team win to nil (1=Yes, 0=No)</t>
        </r>
      </text>
    </comment>
    <comment ref="AS223" authorId="0">
      <text>
        <r>
          <rPr>
            <b/>
            <sz val="8"/>
            <color indexed="81"/>
            <rFont val="Tahoma"/>
            <family val="2"/>
          </rPr>
          <t>Home team wins both halves (1=Yes, 0=No)</t>
        </r>
      </text>
    </comment>
    <comment ref="AT223" authorId="0">
      <text>
        <r>
          <rPr>
            <b/>
            <sz val="8"/>
            <color indexed="81"/>
            <rFont val="Tahoma"/>
            <family val="2"/>
          </rPr>
          <t xml:space="preserve"> team wins both halves (1=Yes, 0=No)</t>
        </r>
      </text>
    </comment>
    <comment ref="AG233" authorId="0">
      <text>
        <r>
          <rPr>
            <b/>
            <sz val="8"/>
            <color indexed="81"/>
            <rFont val="Tahoma"/>
            <family val="2"/>
          </rPr>
          <t>Full time goals</t>
        </r>
      </text>
    </comment>
    <comment ref="AH233" authorId="0">
      <text>
        <r>
          <rPr>
            <b/>
            <sz val="8"/>
            <color indexed="81"/>
            <rFont val="Tahoma"/>
            <family val="2"/>
          </rPr>
          <t>First half goals</t>
        </r>
      </text>
    </comment>
    <comment ref="AI233" authorId="0">
      <text>
        <r>
          <rPr>
            <b/>
            <sz val="8"/>
            <color indexed="81"/>
            <rFont val="Tahoma"/>
            <family val="2"/>
          </rPr>
          <t xml:space="preserve">Second half goals
</t>
        </r>
      </text>
    </comment>
    <comment ref="AJ233" authorId="0">
      <text>
        <r>
          <rPr>
            <b/>
            <sz val="8"/>
            <color indexed="81"/>
            <rFont val="Tahoma"/>
            <family val="2"/>
          </rPr>
          <t>Home team goals in second half</t>
        </r>
      </text>
    </comment>
    <comment ref="AK233" authorId="0">
      <text>
        <r>
          <rPr>
            <b/>
            <sz val="8"/>
            <color indexed="81"/>
            <rFont val="Tahoma"/>
            <family val="2"/>
          </rPr>
          <t>Away team goals in second half</t>
        </r>
      </text>
    </comment>
    <comment ref="AL233" authorId="0">
      <text>
        <r>
          <rPr>
            <b/>
            <sz val="8"/>
            <color indexed="81"/>
            <rFont val="Tahoma"/>
            <family val="2"/>
          </rPr>
          <t>Second half result</t>
        </r>
      </text>
    </comment>
    <comment ref="AM233" authorId="0">
      <text>
        <r>
          <rPr>
            <b/>
            <sz val="8"/>
            <color indexed="81"/>
            <rFont val="Tahoma"/>
            <family val="2"/>
          </rPr>
          <t>Hakf time - full time</t>
        </r>
      </text>
    </comment>
    <comment ref="AN233" authorId="0">
      <text>
        <r>
          <rPr>
            <b/>
            <sz val="8"/>
            <color indexed="81"/>
            <rFont val="Tahoma"/>
            <family val="2"/>
          </rPr>
          <t>Both teams to score (1=Yes, 0=No)</t>
        </r>
      </text>
    </comment>
    <comment ref="AO233" authorId="0">
      <text>
        <r>
          <rPr>
            <b/>
            <sz val="8"/>
            <color indexed="81"/>
            <rFont val="Tahoma"/>
            <family val="2"/>
          </rPr>
          <t>Home team to score in both halves (1=Yes, 0=No)</t>
        </r>
      </text>
    </comment>
    <comment ref="AP233" authorId="0">
      <text>
        <r>
          <rPr>
            <b/>
            <sz val="8"/>
            <color indexed="81"/>
            <rFont val="Tahoma"/>
            <family val="2"/>
          </rPr>
          <t>Away team to score in both halves (1=Yes, 0=No)</t>
        </r>
      </text>
    </comment>
    <comment ref="AQ233" authorId="0">
      <text>
        <r>
          <rPr>
            <b/>
            <sz val="8"/>
            <color indexed="81"/>
            <rFont val="Tahoma"/>
            <family val="2"/>
          </rPr>
          <t>Home team win to nil (1=Yes, 0=No)</t>
        </r>
      </text>
    </comment>
    <comment ref="AR233" authorId="0">
      <text>
        <r>
          <rPr>
            <b/>
            <sz val="8"/>
            <color indexed="81"/>
            <rFont val="Tahoma"/>
            <family val="2"/>
          </rPr>
          <t>Away team win to nil (1=Yes, 0=No)</t>
        </r>
      </text>
    </comment>
    <comment ref="AS233" authorId="0">
      <text>
        <r>
          <rPr>
            <b/>
            <sz val="8"/>
            <color indexed="81"/>
            <rFont val="Tahoma"/>
            <family val="2"/>
          </rPr>
          <t>Home team wins both halves (1=Yes, 0=No)</t>
        </r>
      </text>
    </comment>
    <comment ref="AT233" authorId="0">
      <text>
        <r>
          <rPr>
            <b/>
            <sz val="8"/>
            <color indexed="81"/>
            <rFont val="Tahoma"/>
            <family val="2"/>
          </rPr>
          <t xml:space="preserve"> team wins both halves (1=Yes, 0=No)</t>
        </r>
      </text>
    </comment>
    <comment ref="AG248" authorId="0">
      <text>
        <r>
          <rPr>
            <b/>
            <sz val="8"/>
            <color indexed="81"/>
            <rFont val="Tahoma"/>
            <family val="2"/>
          </rPr>
          <t>Full time goals</t>
        </r>
      </text>
    </comment>
    <comment ref="AH248" authorId="0">
      <text>
        <r>
          <rPr>
            <b/>
            <sz val="8"/>
            <color indexed="81"/>
            <rFont val="Tahoma"/>
            <family val="2"/>
          </rPr>
          <t>First half goals</t>
        </r>
      </text>
    </comment>
    <comment ref="AI248" authorId="0">
      <text>
        <r>
          <rPr>
            <b/>
            <sz val="8"/>
            <color indexed="81"/>
            <rFont val="Tahoma"/>
            <family val="2"/>
          </rPr>
          <t xml:space="preserve">Second half goals
</t>
        </r>
      </text>
    </comment>
    <comment ref="AJ248" authorId="0">
      <text>
        <r>
          <rPr>
            <b/>
            <sz val="8"/>
            <color indexed="81"/>
            <rFont val="Tahoma"/>
            <family val="2"/>
          </rPr>
          <t>Home team goals in second half</t>
        </r>
      </text>
    </comment>
    <comment ref="AK248" authorId="0">
      <text>
        <r>
          <rPr>
            <b/>
            <sz val="8"/>
            <color indexed="81"/>
            <rFont val="Tahoma"/>
            <family val="2"/>
          </rPr>
          <t>Away team goals in second half</t>
        </r>
      </text>
    </comment>
    <comment ref="AL248" authorId="0">
      <text>
        <r>
          <rPr>
            <b/>
            <sz val="8"/>
            <color indexed="81"/>
            <rFont val="Tahoma"/>
            <family val="2"/>
          </rPr>
          <t>Second half result</t>
        </r>
      </text>
    </comment>
    <comment ref="AM248" authorId="0">
      <text>
        <r>
          <rPr>
            <b/>
            <sz val="8"/>
            <color indexed="81"/>
            <rFont val="Tahoma"/>
            <family val="2"/>
          </rPr>
          <t>Hakf time - full time</t>
        </r>
      </text>
    </comment>
    <comment ref="AN248" authorId="0">
      <text>
        <r>
          <rPr>
            <b/>
            <sz val="8"/>
            <color indexed="81"/>
            <rFont val="Tahoma"/>
            <family val="2"/>
          </rPr>
          <t>Both teams to score (1=Yes, 0=No)</t>
        </r>
      </text>
    </comment>
    <comment ref="AO248" authorId="0">
      <text>
        <r>
          <rPr>
            <b/>
            <sz val="8"/>
            <color indexed="81"/>
            <rFont val="Tahoma"/>
            <family val="2"/>
          </rPr>
          <t>Home team to score in both halves (1=Yes, 0=No)</t>
        </r>
      </text>
    </comment>
    <comment ref="AP248" authorId="0">
      <text>
        <r>
          <rPr>
            <b/>
            <sz val="8"/>
            <color indexed="81"/>
            <rFont val="Tahoma"/>
            <family val="2"/>
          </rPr>
          <t>Away team to score in both halves (1=Yes, 0=No)</t>
        </r>
      </text>
    </comment>
    <comment ref="AQ248" authorId="0">
      <text>
        <r>
          <rPr>
            <b/>
            <sz val="8"/>
            <color indexed="81"/>
            <rFont val="Tahoma"/>
            <family val="2"/>
          </rPr>
          <t>Home team win to nil (1=Yes, 0=No)</t>
        </r>
      </text>
    </comment>
    <comment ref="AR248" authorId="0">
      <text>
        <r>
          <rPr>
            <b/>
            <sz val="8"/>
            <color indexed="81"/>
            <rFont val="Tahoma"/>
            <family val="2"/>
          </rPr>
          <t>Away team win to nil (1=Yes, 0=No)</t>
        </r>
      </text>
    </comment>
    <comment ref="AS248" authorId="0">
      <text>
        <r>
          <rPr>
            <b/>
            <sz val="8"/>
            <color indexed="81"/>
            <rFont val="Tahoma"/>
            <family val="2"/>
          </rPr>
          <t>Home team wins both halves (1=Yes, 0=No)</t>
        </r>
      </text>
    </comment>
    <comment ref="AT248" authorId="0">
      <text>
        <r>
          <rPr>
            <b/>
            <sz val="8"/>
            <color indexed="81"/>
            <rFont val="Tahoma"/>
            <family val="2"/>
          </rPr>
          <t xml:space="preserve"> team wins both halves (1=Yes, 0=No)</t>
        </r>
      </text>
    </comment>
    <comment ref="AG258" authorId="0">
      <text>
        <r>
          <rPr>
            <b/>
            <sz val="8"/>
            <color indexed="81"/>
            <rFont val="Tahoma"/>
            <family val="2"/>
          </rPr>
          <t>Full time goals</t>
        </r>
      </text>
    </comment>
    <comment ref="AH258" authorId="0">
      <text>
        <r>
          <rPr>
            <b/>
            <sz val="8"/>
            <color indexed="81"/>
            <rFont val="Tahoma"/>
            <family val="2"/>
          </rPr>
          <t>First half goals</t>
        </r>
      </text>
    </comment>
    <comment ref="AI258" authorId="0">
      <text>
        <r>
          <rPr>
            <b/>
            <sz val="8"/>
            <color indexed="81"/>
            <rFont val="Tahoma"/>
            <family val="2"/>
          </rPr>
          <t xml:space="preserve">Second half goals
</t>
        </r>
      </text>
    </comment>
    <comment ref="AJ258" authorId="0">
      <text>
        <r>
          <rPr>
            <b/>
            <sz val="8"/>
            <color indexed="81"/>
            <rFont val="Tahoma"/>
            <family val="2"/>
          </rPr>
          <t>Home team goals in second half</t>
        </r>
      </text>
    </comment>
    <comment ref="AK258" authorId="0">
      <text>
        <r>
          <rPr>
            <b/>
            <sz val="8"/>
            <color indexed="81"/>
            <rFont val="Tahoma"/>
            <family val="2"/>
          </rPr>
          <t>Away team goals in second half</t>
        </r>
      </text>
    </comment>
    <comment ref="AL258" authorId="0">
      <text>
        <r>
          <rPr>
            <b/>
            <sz val="8"/>
            <color indexed="81"/>
            <rFont val="Tahoma"/>
            <family val="2"/>
          </rPr>
          <t>Second half result</t>
        </r>
      </text>
    </comment>
    <comment ref="AM258" authorId="0">
      <text>
        <r>
          <rPr>
            <b/>
            <sz val="8"/>
            <color indexed="81"/>
            <rFont val="Tahoma"/>
            <family val="2"/>
          </rPr>
          <t>Hakf time - full time</t>
        </r>
      </text>
    </comment>
    <comment ref="AN258" authorId="0">
      <text>
        <r>
          <rPr>
            <b/>
            <sz val="8"/>
            <color indexed="81"/>
            <rFont val="Tahoma"/>
            <family val="2"/>
          </rPr>
          <t>Both teams to score (1=Yes, 0=No)</t>
        </r>
      </text>
    </comment>
    <comment ref="AO258" authorId="0">
      <text>
        <r>
          <rPr>
            <b/>
            <sz val="8"/>
            <color indexed="81"/>
            <rFont val="Tahoma"/>
            <family val="2"/>
          </rPr>
          <t>Home team to score in both halves (1=Yes, 0=No)</t>
        </r>
      </text>
    </comment>
    <comment ref="AP258" authorId="0">
      <text>
        <r>
          <rPr>
            <b/>
            <sz val="8"/>
            <color indexed="81"/>
            <rFont val="Tahoma"/>
            <family val="2"/>
          </rPr>
          <t>Away team to score in both halves (1=Yes, 0=No)</t>
        </r>
      </text>
    </comment>
    <comment ref="AQ258" authorId="0">
      <text>
        <r>
          <rPr>
            <b/>
            <sz val="8"/>
            <color indexed="81"/>
            <rFont val="Tahoma"/>
            <family val="2"/>
          </rPr>
          <t>Home team win to nil (1=Yes, 0=No)</t>
        </r>
      </text>
    </comment>
    <comment ref="AR258" authorId="0">
      <text>
        <r>
          <rPr>
            <b/>
            <sz val="8"/>
            <color indexed="81"/>
            <rFont val="Tahoma"/>
            <family val="2"/>
          </rPr>
          <t>Away team win to nil (1=Yes, 0=No)</t>
        </r>
      </text>
    </comment>
    <comment ref="AS258" authorId="0">
      <text>
        <r>
          <rPr>
            <b/>
            <sz val="8"/>
            <color indexed="81"/>
            <rFont val="Tahoma"/>
            <family val="2"/>
          </rPr>
          <t>Home team wins both halves (1=Yes, 0=No)</t>
        </r>
      </text>
    </comment>
    <comment ref="AT258" authorId="0">
      <text>
        <r>
          <rPr>
            <b/>
            <sz val="8"/>
            <color indexed="81"/>
            <rFont val="Tahoma"/>
            <family val="2"/>
          </rPr>
          <t xml:space="preserve"> team wins both halves (1=Yes, 0=No)</t>
        </r>
      </text>
    </comment>
    <comment ref="AG268" authorId="0">
      <text>
        <r>
          <rPr>
            <b/>
            <sz val="8"/>
            <color indexed="81"/>
            <rFont val="Tahoma"/>
            <family val="2"/>
          </rPr>
          <t>Full time goals</t>
        </r>
      </text>
    </comment>
    <comment ref="AH268" authorId="0">
      <text>
        <r>
          <rPr>
            <b/>
            <sz val="8"/>
            <color indexed="81"/>
            <rFont val="Tahoma"/>
            <family val="2"/>
          </rPr>
          <t>First half goals</t>
        </r>
      </text>
    </comment>
    <comment ref="AI268" authorId="0">
      <text>
        <r>
          <rPr>
            <b/>
            <sz val="8"/>
            <color indexed="81"/>
            <rFont val="Tahoma"/>
            <family val="2"/>
          </rPr>
          <t xml:space="preserve">Second half goals
</t>
        </r>
      </text>
    </comment>
    <comment ref="AJ268" authorId="0">
      <text>
        <r>
          <rPr>
            <b/>
            <sz val="8"/>
            <color indexed="81"/>
            <rFont val="Tahoma"/>
            <family val="2"/>
          </rPr>
          <t>Home team goals in second half</t>
        </r>
      </text>
    </comment>
    <comment ref="AK268" authorId="0">
      <text>
        <r>
          <rPr>
            <b/>
            <sz val="8"/>
            <color indexed="81"/>
            <rFont val="Tahoma"/>
            <family val="2"/>
          </rPr>
          <t>Away team goals in second half</t>
        </r>
      </text>
    </comment>
    <comment ref="AL268" authorId="0">
      <text>
        <r>
          <rPr>
            <b/>
            <sz val="8"/>
            <color indexed="81"/>
            <rFont val="Tahoma"/>
            <family val="2"/>
          </rPr>
          <t>Second half result</t>
        </r>
      </text>
    </comment>
    <comment ref="AM268" authorId="0">
      <text>
        <r>
          <rPr>
            <b/>
            <sz val="8"/>
            <color indexed="81"/>
            <rFont val="Tahoma"/>
            <family val="2"/>
          </rPr>
          <t>Hakf time - full time</t>
        </r>
      </text>
    </comment>
    <comment ref="AN268" authorId="0">
      <text>
        <r>
          <rPr>
            <b/>
            <sz val="8"/>
            <color indexed="81"/>
            <rFont val="Tahoma"/>
            <family val="2"/>
          </rPr>
          <t>Both teams to score (1=Yes, 0=No)</t>
        </r>
      </text>
    </comment>
    <comment ref="AO268" authorId="0">
      <text>
        <r>
          <rPr>
            <b/>
            <sz val="8"/>
            <color indexed="81"/>
            <rFont val="Tahoma"/>
            <family val="2"/>
          </rPr>
          <t>Home team to score in both halves (1=Yes, 0=No)</t>
        </r>
      </text>
    </comment>
    <comment ref="AP268" authorId="0">
      <text>
        <r>
          <rPr>
            <b/>
            <sz val="8"/>
            <color indexed="81"/>
            <rFont val="Tahoma"/>
            <family val="2"/>
          </rPr>
          <t>Away team to score in both halves (1=Yes, 0=No)</t>
        </r>
      </text>
    </comment>
    <comment ref="AQ268" authorId="0">
      <text>
        <r>
          <rPr>
            <b/>
            <sz val="8"/>
            <color indexed="81"/>
            <rFont val="Tahoma"/>
            <family val="2"/>
          </rPr>
          <t>Home team win to nil (1=Yes, 0=No)</t>
        </r>
      </text>
    </comment>
    <comment ref="AR268" authorId="0">
      <text>
        <r>
          <rPr>
            <b/>
            <sz val="8"/>
            <color indexed="81"/>
            <rFont val="Tahoma"/>
            <family val="2"/>
          </rPr>
          <t>Away team win to nil (1=Yes, 0=No)</t>
        </r>
      </text>
    </comment>
    <comment ref="AS268" authorId="0">
      <text>
        <r>
          <rPr>
            <b/>
            <sz val="8"/>
            <color indexed="81"/>
            <rFont val="Tahoma"/>
            <family val="2"/>
          </rPr>
          <t>Home team wins both halves (1=Yes, 0=No)</t>
        </r>
      </text>
    </comment>
    <comment ref="AT268" authorId="0">
      <text>
        <r>
          <rPr>
            <b/>
            <sz val="8"/>
            <color indexed="81"/>
            <rFont val="Tahoma"/>
            <family val="2"/>
          </rPr>
          <t xml:space="preserve"> team wins both halves (1=Yes, 0=No)</t>
        </r>
      </text>
    </comment>
    <comment ref="AG283" authorId="0">
      <text>
        <r>
          <rPr>
            <b/>
            <sz val="8"/>
            <color indexed="81"/>
            <rFont val="Tahoma"/>
            <family val="2"/>
          </rPr>
          <t>Full time goals</t>
        </r>
      </text>
    </comment>
    <comment ref="AH283" authorId="0">
      <text>
        <r>
          <rPr>
            <b/>
            <sz val="8"/>
            <color indexed="81"/>
            <rFont val="Tahoma"/>
            <family val="2"/>
          </rPr>
          <t>First half goals</t>
        </r>
      </text>
    </comment>
    <comment ref="AI283" authorId="0">
      <text>
        <r>
          <rPr>
            <b/>
            <sz val="8"/>
            <color indexed="81"/>
            <rFont val="Tahoma"/>
            <family val="2"/>
          </rPr>
          <t xml:space="preserve">Second half goals
</t>
        </r>
      </text>
    </comment>
    <comment ref="AJ283" authorId="0">
      <text>
        <r>
          <rPr>
            <b/>
            <sz val="8"/>
            <color indexed="81"/>
            <rFont val="Tahoma"/>
            <family val="2"/>
          </rPr>
          <t>Home team goals in second half</t>
        </r>
      </text>
    </comment>
    <comment ref="AK283" authorId="0">
      <text>
        <r>
          <rPr>
            <b/>
            <sz val="8"/>
            <color indexed="81"/>
            <rFont val="Tahoma"/>
            <family val="2"/>
          </rPr>
          <t>Away team goals in second half</t>
        </r>
      </text>
    </comment>
    <comment ref="AL283" authorId="0">
      <text>
        <r>
          <rPr>
            <b/>
            <sz val="8"/>
            <color indexed="81"/>
            <rFont val="Tahoma"/>
            <family val="2"/>
          </rPr>
          <t>Second half result</t>
        </r>
      </text>
    </comment>
    <comment ref="AM283" authorId="0">
      <text>
        <r>
          <rPr>
            <b/>
            <sz val="8"/>
            <color indexed="81"/>
            <rFont val="Tahoma"/>
            <family val="2"/>
          </rPr>
          <t>Hakf time - full time</t>
        </r>
      </text>
    </comment>
    <comment ref="AN283" authorId="0">
      <text>
        <r>
          <rPr>
            <b/>
            <sz val="8"/>
            <color indexed="81"/>
            <rFont val="Tahoma"/>
            <family val="2"/>
          </rPr>
          <t>Both teams to score (1=Yes, 0=No)</t>
        </r>
      </text>
    </comment>
    <comment ref="AO283" authorId="0">
      <text>
        <r>
          <rPr>
            <b/>
            <sz val="8"/>
            <color indexed="81"/>
            <rFont val="Tahoma"/>
            <family val="2"/>
          </rPr>
          <t>Home team to score in both halves (1=Yes, 0=No)</t>
        </r>
      </text>
    </comment>
    <comment ref="AP283" authorId="0">
      <text>
        <r>
          <rPr>
            <b/>
            <sz val="8"/>
            <color indexed="81"/>
            <rFont val="Tahoma"/>
            <family val="2"/>
          </rPr>
          <t>Away team to score in both halves (1=Yes, 0=No)</t>
        </r>
      </text>
    </comment>
    <comment ref="AQ283" authorId="0">
      <text>
        <r>
          <rPr>
            <b/>
            <sz val="8"/>
            <color indexed="81"/>
            <rFont val="Tahoma"/>
            <family val="2"/>
          </rPr>
          <t>Home team win to nil (1=Yes, 0=No)</t>
        </r>
      </text>
    </comment>
    <comment ref="AR283" authorId="0">
      <text>
        <r>
          <rPr>
            <b/>
            <sz val="8"/>
            <color indexed="81"/>
            <rFont val="Tahoma"/>
            <family val="2"/>
          </rPr>
          <t>Away team win to nil (1=Yes, 0=No)</t>
        </r>
      </text>
    </comment>
    <comment ref="AS283" authorId="0">
      <text>
        <r>
          <rPr>
            <b/>
            <sz val="8"/>
            <color indexed="81"/>
            <rFont val="Tahoma"/>
            <family val="2"/>
          </rPr>
          <t>Home team wins both halves (1=Yes, 0=No)</t>
        </r>
      </text>
    </comment>
    <comment ref="AT283" authorId="0">
      <text>
        <r>
          <rPr>
            <b/>
            <sz val="8"/>
            <color indexed="81"/>
            <rFont val="Tahoma"/>
            <family val="2"/>
          </rPr>
          <t xml:space="preserve"> team wins both halves (1=Yes, 0=No)</t>
        </r>
      </text>
    </comment>
    <comment ref="AG293" authorId="0">
      <text>
        <r>
          <rPr>
            <b/>
            <sz val="8"/>
            <color indexed="81"/>
            <rFont val="Tahoma"/>
            <family val="2"/>
          </rPr>
          <t>Full time goals</t>
        </r>
      </text>
    </comment>
    <comment ref="AH293" authorId="0">
      <text>
        <r>
          <rPr>
            <b/>
            <sz val="8"/>
            <color indexed="81"/>
            <rFont val="Tahoma"/>
            <family val="2"/>
          </rPr>
          <t>First half goals</t>
        </r>
      </text>
    </comment>
    <comment ref="AI293" authorId="0">
      <text>
        <r>
          <rPr>
            <b/>
            <sz val="8"/>
            <color indexed="81"/>
            <rFont val="Tahoma"/>
            <family val="2"/>
          </rPr>
          <t xml:space="preserve">Second half goals
</t>
        </r>
      </text>
    </comment>
    <comment ref="AJ293" authorId="0">
      <text>
        <r>
          <rPr>
            <b/>
            <sz val="8"/>
            <color indexed="81"/>
            <rFont val="Tahoma"/>
            <family val="2"/>
          </rPr>
          <t>Home team goals in second half</t>
        </r>
      </text>
    </comment>
    <comment ref="AK293" authorId="0">
      <text>
        <r>
          <rPr>
            <b/>
            <sz val="8"/>
            <color indexed="81"/>
            <rFont val="Tahoma"/>
            <family val="2"/>
          </rPr>
          <t>Away team goals in second half</t>
        </r>
      </text>
    </comment>
    <comment ref="AL293" authorId="0">
      <text>
        <r>
          <rPr>
            <b/>
            <sz val="8"/>
            <color indexed="81"/>
            <rFont val="Tahoma"/>
            <family val="2"/>
          </rPr>
          <t>Second half result</t>
        </r>
      </text>
    </comment>
    <comment ref="AM293" authorId="0">
      <text>
        <r>
          <rPr>
            <b/>
            <sz val="8"/>
            <color indexed="81"/>
            <rFont val="Tahoma"/>
            <family val="2"/>
          </rPr>
          <t>Hakf time - full time</t>
        </r>
      </text>
    </comment>
    <comment ref="AN293" authorId="0">
      <text>
        <r>
          <rPr>
            <b/>
            <sz val="8"/>
            <color indexed="81"/>
            <rFont val="Tahoma"/>
            <family val="2"/>
          </rPr>
          <t>Both teams to score (1=Yes, 0=No)</t>
        </r>
      </text>
    </comment>
    <comment ref="AO293" authorId="0">
      <text>
        <r>
          <rPr>
            <b/>
            <sz val="8"/>
            <color indexed="81"/>
            <rFont val="Tahoma"/>
            <family val="2"/>
          </rPr>
          <t>Home team to score in both halves (1=Yes, 0=No)</t>
        </r>
      </text>
    </comment>
    <comment ref="AP293" authorId="0">
      <text>
        <r>
          <rPr>
            <b/>
            <sz val="8"/>
            <color indexed="81"/>
            <rFont val="Tahoma"/>
            <family val="2"/>
          </rPr>
          <t>Away team to score in both halves (1=Yes, 0=No)</t>
        </r>
      </text>
    </comment>
    <comment ref="AQ293" authorId="0">
      <text>
        <r>
          <rPr>
            <b/>
            <sz val="8"/>
            <color indexed="81"/>
            <rFont val="Tahoma"/>
            <family val="2"/>
          </rPr>
          <t>Home team win to nil (1=Yes, 0=No)</t>
        </r>
      </text>
    </comment>
    <comment ref="AR293" authorId="0">
      <text>
        <r>
          <rPr>
            <b/>
            <sz val="8"/>
            <color indexed="81"/>
            <rFont val="Tahoma"/>
            <family val="2"/>
          </rPr>
          <t>Away team win to nil (1=Yes, 0=No)</t>
        </r>
      </text>
    </comment>
    <comment ref="AS293" authorId="0">
      <text>
        <r>
          <rPr>
            <b/>
            <sz val="8"/>
            <color indexed="81"/>
            <rFont val="Tahoma"/>
            <family val="2"/>
          </rPr>
          <t>Home team wins both halves (1=Yes, 0=No)</t>
        </r>
      </text>
    </comment>
    <comment ref="AT293" authorId="0">
      <text>
        <r>
          <rPr>
            <b/>
            <sz val="8"/>
            <color indexed="81"/>
            <rFont val="Tahoma"/>
            <family val="2"/>
          </rPr>
          <t xml:space="preserve"> team wins both halves (1=Yes, 0=No)</t>
        </r>
      </text>
    </comment>
    <comment ref="AG303" authorId="0">
      <text>
        <r>
          <rPr>
            <b/>
            <sz val="8"/>
            <color indexed="81"/>
            <rFont val="Tahoma"/>
            <family val="2"/>
          </rPr>
          <t>Full time goals</t>
        </r>
      </text>
    </comment>
    <comment ref="AH303" authorId="0">
      <text>
        <r>
          <rPr>
            <b/>
            <sz val="8"/>
            <color indexed="81"/>
            <rFont val="Tahoma"/>
            <family val="2"/>
          </rPr>
          <t>First half goals</t>
        </r>
      </text>
    </comment>
    <comment ref="AI303" authorId="0">
      <text>
        <r>
          <rPr>
            <b/>
            <sz val="8"/>
            <color indexed="81"/>
            <rFont val="Tahoma"/>
            <family val="2"/>
          </rPr>
          <t xml:space="preserve">Second half goals
</t>
        </r>
      </text>
    </comment>
    <comment ref="AJ303" authorId="0">
      <text>
        <r>
          <rPr>
            <b/>
            <sz val="8"/>
            <color indexed="81"/>
            <rFont val="Tahoma"/>
            <family val="2"/>
          </rPr>
          <t>Home team goals in second half</t>
        </r>
      </text>
    </comment>
    <comment ref="AK303" authorId="0">
      <text>
        <r>
          <rPr>
            <b/>
            <sz val="8"/>
            <color indexed="81"/>
            <rFont val="Tahoma"/>
            <family val="2"/>
          </rPr>
          <t>Away team goals in second half</t>
        </r>
      </text>
    </comment>
    <comment ref="AL303" authorId="0">
      <text>
        <r>
          <rPr>
            <b/>
            <sz val="8"/>
            <color indexed="81"/>
            <rFont val="Tahoma"/>
            <family val="2"/>
          </rPr>
          <t>Second half result</t>
        </r>
      </text>
    </comment>
    <comment ref="AM303" authorId="0">
      <text>
        <r>
          <rPr>
            <b/>
            <sz val="8"/>
            <color indexed="81"/>
            <rFont val="Tahoma"/>
            <family val="2"/>
          </rPr>
          <t>Hakf time - full time</t>
        </r>
      </text>
    </comment>
    <comment ref="AN303" authorId="0">
      <text>
        <r>
          <rPr>
            <b/>
            <sz val="8"/>
            <color indexed="81"/>
            <rFont val="Tahoma"/>
            <family val="2"/>
          </rPr>
          <t>Both teams to score (1=Yes, 0=No)</t>
        </r>
      </text>
    </comment>
    <comment ref="AO303" authorId="0">
      <text>
        <r>
          <rPr>
            <b/>
            <sz val="8"/>
            <color indexed="81"/>
            <rFont val="Tahoma"/>
            <family val="2"/>
          </rPr>
          <t>Home team to score in both halves (1=Yes, 0=No)</t>
        </r>
      </text>
    </comment>
    <comment ref="AP303" authorId="0">
      <text>
        <r>
          <rPr>
            <b/>
            <sz val="8"/>
            <color indexed="81"/>
            <rFont val="Tahoma"/>
            <family val="2"/>
          </rPr>
          <t>Away team to score in both halves (1=Yes, 0=No)</t>
        </r>
      </text>
    </comment>
    <comment ref="AQ303" authorId="0">
      <text>
        <r>
          <rPr>
            <b/>
            <sz val="8"/>
            <color indexed="81"/>
            <rFont val="Tahoma"/>
            <family val="2"/>
          </rPr>
          <t>Home team win to nil (1=Yes, 0=No)</t>
        </r>
      </text>
    </comment>
    <comment ref="AR303" authorId="0">
      <text>
        <r>
          <rPr>
            <b/>
            <sz val="8"/>
            <color indexed="81"/>
            <rFont val="Tahoma"/>
            <family val="2"/>
          </rPr>
          <t>Away team win to nil (1=Yes, 0=No)</t>
        </r>
      </text>
    </comment>
    <comment ref="AS303" authorId="0">
      <text>
        <r>
          <rPr>
            <b/>
            <sz val="8"/>
            <color indexed="81"/>
            <rFont val="Tahoma"/>
            <family val="2"/>
          </rPr>
          <t>Home team wins both halves (1=Yes, 0=No)</t>
        </r>
      </text>
    </comment>
    <comment ref="AT303" authorId="0">
      <text>
        <r>
          <rPr>
            <b/>
            <sz val="8"/>
            <color indexed="81"/>
            <rFont val="Tahoma"/>
            <family val="2"/>
          </rPr>
          <t xml:space="preserve"> team wins both halves (1=Yes, 0=No)</t>
        </r>
      </text>
    </comment>
    <comment ref="AG318" authorId="0">
      <text>
        <r>
          <rPr>
            <b/>
            <sz val="8"/>
            <color indexed="81"/>
            <rFont val="Tahoma"/>
            <family val="2"/>
          </rPr>
          <t>Full time goals</t>
        </r>
      </text>
    </comment>
    <comment ref="AH318" authorId="0">
      <text>
        <r>
          <rPr>
            <b/>
            <sz val="8"/>
            <color indexed="81"/>
            <rFont val="Tahoma"/>
            <family val="2"/>
          </rPr>
          <t>First half goals</t>
        </r>
      </text>
    </comment>
    <comment ref="AI318" authorId="0">
      <text>
        <r>
          <rPr>
            <b/>
            <sz val="8"/>
            <color indexed="81"/>
            <rFont val="Tahoma"/>
            <family val="2"/>
          </rPr>
          <t xml:space="preserve">Second half goals
</t>
        </r>
      </text>
    </comment>
    <comment ref="AJ318" authorId="0">
      <text>
        <r>
          <rPr>
            <b/>
            <sz val="8"/>
            <color indexed="81"/>
            <rFont val="Tahoma"/>
            <family val="2"/>
          </rPr>
          <t>Home team goals in second half</t>
        </r>
      </text>
    </comment>
    <comment ref="AK318" authorId="0">
      <text>
        <r>
          <rPr>
            <b/>
            <sz val="8"/>
            <color indexed="81"/>
            <rFont val="Tahoma"/>
            <family val="2"/>
          </rPr>
          <t>Away team goals in second half</t>
        </r>
      </text>
    </comment>
    <comment ref="AL318" authorId="0">
      <text>
        <r>
          <rPr>
            <b/>
            <sz val="8"/>
            <color indexed="81"/>
            <rFont val="Tahoma"/>
            <family val="2"/>
          </rPr>
          <t>Second half result</t>
        </r>
      </text>
    </comment>
    <comment ref="AM318" authorId="0">
      <text>
        <r>
          <rPr>
            <b/>
            <sz val="8"/>
            <color indexed="81"/>
            <rFont val="Tahoma"/>
            <family val="2"/>
          </rPr>
          <t>Hakf time - full time</t>
        </r>
      </text>
    </comment>
    <comment ref="AN318" authorId="0">
      <text>
        <r>
          <rPr>
            <b/>
            <sz val="8"/>
            <color indexed="81"/>
            <rFont val="Tahoma"/>
            <family val="2"/>
          </rPr>
          <t>Both teams to score (1=Yes, 0=No)</t>
        </r>
      </text>
    </comment>
    <comment ref="AO318" authorId="0">
      <text>
        <r>
          <rPr>
            <b/>
            <sz val="8"/>
            <color indexed="81"/>
            <rFont val="Tahoma"/>
            <family val="2"/>
          </rPr>
          <t>Home team to score in both halves (1=Yes, 0=No)</t>
        </r>
      </text>
    </comment>
    <comment ref="AP318" authorId="0">
      <text>
        <r>
          <rPr>
            <b/>
            <sz val="8"/>
            <color indexed="81"/>
            <rFont val="Tahoma"/>
            <family val="2"/>
          </rPr>
          <t>Away team to score in both halves (1=Yes, 0=No)</t>
        </r>
      </text>
    </comment>
    <comment ref="AQ318" authorId="0">
      <text>
        <r>
          <rPr>
            <b/>
            <sz val="8"/>
            <color indexed="81"/>
            <rFont val="Tahoma"/>
            <family val="2"/>
          </rPr>
          <t>Home team win to nil (1=Yes, 0=No)</t>
        </r>
      </text>
    </comment>
    <comment ref="AR318" authorId="0">
      <text>
        <r>
          <rPr>
            <b/>
            <sz val="8"/>
            <color indexed="81"/>
            <rFont val="Tahoma"/>
            <family val="2"/>
          </rPr>
          <t>Away team win to nil (1=Yes, 0=No)</t>
        </r>
      </text>
    </comment>
    <comment ref="AS318" authorId="0">
      <text>
        <r>
          <rPr>
            <b/>
            <sz val="8"/>
            <color indexed="81"/>
            <rFont val="Tahoma"/>
            <family val="2"/>
          </rPr>
          <t>Home team wins both halves (1=Yes, 0=No)</t>
        </r>
      </text>
    </comment>
    <comment ref="AT318" authorId="0">
      <text>
        <r>
          <rPr>
            <b/>
            <sz val="8"/>
            <color indexed="81"/>
            <rFont val="Tahoma"/>
            <family val="2"/>
          </rPr>
          <t xml:space="preserve"> team wins both halves (1=Yes, 0=No)</t>
        </r>
      </text>
    </comment>
    <comment ref="AG328" authorId="0">
      <text>
        <r>
          <rPr>
            <b/>
            <sz val="8"/>
            <color indexed="81"/>
            <rFont val="Tahoma"/>
            <family val="2"/>
          </rPr>
          <t>Full time goals</t>
        </r>
      </text>
    </comment>
    <comment ref="AH328" authorId="0">
      <text>
        <r>
          <rPr>
            <b/>
            <sz val="8"/>
            <color indexed="81"/>
            <rFont val="Tahoma"/>
            <family val="2"/>
          </rPr>
          <t>First half goals</t>
        </r>
      </text>
    </comment>
    <comment ref="AI328" authorId="0">
      <text>
        <r>
          <rPr>
            <b/>
            <sz val="8"/>
            <color indexed="81"/>
            <rFont val="Tahoma"/>
            <family val="2"/>
          </rPr>
          <t xml:space="preserve">Second half goals
</t>
        </r>
      </text>
    </comment>
    <comment ref="AJ328" authorId="0">
      <text>
        <r>
          <rPr>
            <b/>
            <sz val="8"/>
            <color indexed="81"/>
            <rFont val="Tahoma"/>
            <family val="2"/>
          </rPr>
          <t>Home team goals in second half</t>
        </r>
      </text>
    </comment>
    <comment ref="AK328" authorId="0">
      <text>
        <r>
          <rPr>
            <b/>
            <sz val="8"/>
            <color indexed="81"/>
            <rFont val="Tahoma"/>
            <family val="2"/>
          </rPr>
          <t>Away team goals in second half</t>
        </r>
      </text>
    </comment>
    <comment ref="AL328" authorId="0">
      <text>
        <r>
          <rPr>
            <b/>
            <sz val="8"/>
            <color indexed="81"/>
            <rFont val="Tahoma"/>
            <family val="2"/>
          </rPr>
          <t>Second half result</t>
        </r>
      </text>
    </comment>
    <comment ref="AM328" authorId="0">
      <text>
        <r>
          <rPr>
            <b/>
            <sz val="8"/>
            <color indexed="81"/>
            <rFont val="Tahoma"/>
            <family val="2"/>
          </rPr>
          <t>Hakf time - full time</t>
        </r>
      </text>
    </comment>
    <comment ref="AN328" authorId="0">
      <text>
        <r>
          <rPr>
            <b/>
            <sz val="8"/>
            <color indexed="81"/>
            <rFont val="Tahoma"/>
            <family val="2"/>
          </rPr>
          <t>Both teams to score (1=Yes, 0=No)</t>
        </r>
      </text>
    </comment>
    <comment ref="AO328" authorId="0">
      <text>
        <r>
          <rPr>
            <b/>
            <sz val="8"/>
            <color indexed="81"/>
            <rFont val="Tahoma"/>
            <family val="2"/>
          </rPr>
          <t>Home team to score in both halves (1=Yes, 0=No)</t>
        </r>
      </text>
    </comment>
    <comment ref="AP328" authorId="0">
      <text>
        <r>
          <rPr>
            <b/>
            <sz val="8"/>
            <color indexed="81"/>
            <rFont val="Tahoma"/>
            <family val="2"/>
          </rPr>
          <t>Away team to score in both halves (1=Yes, 0=No)</t>
        </r>
      </text>
    </comment>
    <comment ref="AQ328" authorId="0">
      <text>
        <r>
          <rPr>
            <b/>
            <sz val="8"/>
            <color indexed="81"/>
            <rFont val="Tahoma"/>
            <family val="2"/>
          </rPr>
          <t>Home team win to nil (1=Yes, 0=No)</t>
        </r>
      </text>
    </comment>
    <comment ref="AR328" authorId="0">
      <text>
        <r>
          <rPr>
            <b/>
            <sz val="8"/>
            <color indexed="81"/>
            <rFont val="Tahoma"/>
            <family val="2"/>
          </rPr>
          <t>Away team win to nil (1=Yes, 0=No)</t>
        </r>
      </text>
    </comment>
    <comment ref="AS328" authorId="0">
      <text>
        <r>
          <rPr>
            <b/>
            <sz val="8"/>
            <color indexed="81"/>
            <rFont val="Tahoma"/>
            <family val="2"/>
          </rPr>
          <t>Home team wins both halves (1=Yes, 0=No)</t>
        </r>
      </text>
    </comment>
    <comment ref="AT328" authorId="0">
      <text>
        <r>
          <rPr>
            <b/>
            <sz val="8"/>
            <color indexed="81"/>
            <rFont val="Tahoma"/>
            <family val="2"/>
          </rPr>
          <t xml:space="preserve"> team wins both halves (1=Yes, 0=No)</t>
        </r>
      </text>
    </comment>
    <comment ref="AG338" authorId="0">
      <text>
        <r>
          <rPr>
            <b/>
            <sz val="8"/>
            <color indexed="81"/>
            <rFont val="Tahoma"/>
            <family val="2"/>
          </rPr>
          <t>Full time goals</t>
        </r>
      </text>
    </comment>
    <comment ref="AH338" authorId="0">
      <text>
        <r>
          <rPr>
            <b/>
            <sz val="8"/>
            <color indexed="81"/>
            <rFont val="Tahoma"/>
            <family val="2"/>
          </rPr>
          <t>First half goals</t>
        </r>
      </text>
    </comment>
    <comment ref="AI338" authorId="0">
      <text>
        <r>
          <rPr>
            <b/>
            <sz val="8"/>
            <color indexed="81"/>
            <rFont val="Tahoma"/>
            <family val="2"/>
          </rPr>
          <t xml:space="preserve">Second half goals
</t>
        </r>
      </text>
    </comment>
    <comment ref="AJ338" authorId="0">
      <text>
        <r>
          <rPr>
            <b/>
            <sz val="8"/>
            <color indexed="81"/>
            <rFont val="Tahoma"/>
            <family val="2"/>
          </rPr>
          <t>Home team goals in second half</t>
        </r>
      </text>
    </comment>
    <comment ref="AK338" authorId="0">
      <text>
        <r>
          <rPr>
            <b/>
            <sz val="8"/>
            <color indexed="81"/>
            <rFont val="Tahoma"/>
            <family val="2"/>
          </rPr>
          <t>Away team goals in second half</t>
        </r>
      </text>
    </comment>
    <comment ref="AL338" authorId="0">
      <text>
        <r>
          <rPr>
            <b/>
            <sz val="8"/>
            <color indexed="81"/>
            <rFont val="Tahoma"/>
            <family val="2"/>
          </rPr>
          <t>Second half result</t>
        </r>
      </text>
    </comment>
    <comment ref="AM338" authorId="0">
      <text>
        <r>
          <rPr>
            <b/>
            <sz val="8"/>
            <color indexed="81"/>
            <rFont val="Tahoma"/>
            <family val="2"/>
          </rPr>
          <t>Hakf time - full time</t>
        </r>
      </text>
    </comment>
    <comment ref="AN338" authorId="0">
      <text>
        <r>
          <rPr>
            <b/>
            <sz val="8"/>
            <color indexed="81"/>
            <rFont val="Tahoma"/>
            <family val="2"/>
          </rPr>
          <t>Both teams to score (1=Yes, 0=No)</t>
        </r>
      </text>
    </comment>
    <comment ref="AO338" authorId="0">
      <text>
        <r>
          <rPr>
            <b/>
            <sz val="8"/>
            <color indexed="81"/>
            <rFont val="Tahoma"/>
            <family val="2"/>
          </rPr>
          <t>Home team to score in both halves (1=Yes, 0=No)</t>
        </r>
      </text>
    </comment>
    <comment ref="AP338" authorId="0">
      <text>
        <r>
          <rPr>
            <b/>
            <sz val="8"/>
            <color indexed="81"/>
            <rFont val="Tahoma"/>
            <family val="2"/>
          </rPr>
          <t>Away team to score in both halves (1=Yes, 0=No)</t>
        </r>
      </text>
    </comment>
    <comment ref="AQ338" authorId="0">
      <text>
        <r>
          <rPr>
            <b/>
            <sz val="8"/>
            <color indexed="81"/>
            <rFont val="Tahoma"/>
            <family val="2"/>
          </rPr>
          <t>Home team win to nil (1=Yes, 0=No)</t>
        </r>
      </text>
    </comment>
    <comment ref="AR338" authorId="0">
      <text>
        <r>
          <rPr>
            <b/>
            <sz val="8"/>
            <color indexed="81"/>
            <rFont val="Tahoma"/>
            <family val="2"/>
          </rPr>
          <t>Away team win to nil (1=Yes, 0=No)</t>
        </r>
      </text>
    </comment>
    <comment ref="AS338" authorId="0">
      <text>
        <r>
          <rPr>
            <b/>
            <sz val="8"/>
            <color indexed="81"/>
            <rFont val="Tahoma"/>
            <family val="2"/>
          </rPr>
          <t>Home team wins both halves (1=Yes, 0=No)</t>
        </r>
      </text>
    </comment>
    <comment ref="AT338" authorId="0">
      <text>
        <r>
          <rPr>
            <b/>
            <sz val="8"/>
            <color indexed="81"/>
            <rFont val="Tahoma"/>
            <family val="2"/>
          </rPr>
          <t xml:space="preserve"> team wins both halves (1=Yes, 0=No)</t>
        </r>
      </text>
    </comment>
    <comment ref="AG353" authorId="0">
      <text>
        <r>
          <rPr>
            <b/>
            <sz val="8"/>
            <color indexed="81"/>
            <rFont val="Tahoma"/>
            <family val="2"/>
          </rPr>
          <t>Full time goals</t>
        </r>
      </text>
    </comment>
    <comment ref="AH353" authorId="0">
      <text>
        <r>
          <rPr>
            <b/>
            <sz val="8"/>
            <color indexed="81"/>
            <rFont val="Tahoma"/>
            <family val="2"/>
          </rPr>
          <t>First half goals</t>
        </r>
      </text>
    </comment>
    <comment ref="AI353" authorId="0">
      <text>
        <r>
          <rPr>
            <b/>
            <sz val="8"/>
            <color indexed="81"/>
            <rFont val="Tahoma"/>
            <family val="2"/>
          </rPr>
          <t xml:space="preserve">Second half goals
</t>
        </r>
      </text>
    </comment>
    <comment ref="AJ353" authorId="0">
      <text>
        <r>
          <rPr>
            <b/>
            <sz val="8"/>
            <color indexed="81"/>
            <rFont val="Tahoma"/>
            <family val="2"/>
          </rPr>
          <t>Home team goals in second half</t>
        </r>
      </text>
    </comment>
    <comment ref="AK353" authorId="0">
      <text>
        <r>
          <rPr>
            <b/>
            <sz val="8"/>
            <color indexed="81"/>
            <rFont val="Tahoma"/>
            <family val="2"/>
          </rPr>
          <t>Away team goals in second half</t>
        </r>
      </text>
    </comment>
    <comment ref="AL353" authorId="0">
      <text>
        <r>
          <rPr>
            <b/>
            <sz val="8"/>
            <color indexed="81"/>
            <rFont val="Tahoma"/>
            <family val="2"/>
          </rPr>
          <t>Second half result</t>
        </r>
      </text>
    </comment>
    <comment ref="AM353" authorId="0">
      <text>
        <r>
          <rPr>
            <b/>
            <sz val="8"/>
            <color indexed="81"/>
            <rFont val="Tahoma"/>
            <family val="2"/>
          </rPr>
          <t>Hakf time - full time</t>
        </r>
      </text>
    </comment>
    <comment ref="AN353" authorId="0">
      <text>
        <r>
          <rPr>
            <b/>
            <sz val="8"/>
            <color indexed="81"/>
            <rFont val="Tahoma"/>
            <family val="2"/>
          </rPr>
          <t>Both teams to score (1=Yes, 0=No)</t>
        </r>
      </text>
    </comment>
    <comment ref="AO353" authorId="0">
      <text>
        <r>
          <rPr>
            <b/>
            <sz val="8"/>
            <color indexed="81"/>
            <rFont val="Tahoma"/>
            <family val="2"/>
          </rPr>
          <t>Home team to score in both halves (1=Yes, 0=No)</t>
        </r>
      </text>
    </comment>
    <comment ref="AP353" authorId="0">
      <text>
        <r>
          <rPr>
            <b/>
            <sz val="8"/>
            <color indexed="81"/>
            <rFont val="Tahoma"/>
            <family val="2"/>
          </rPr>
          <t>Away team to score in both halves (1=Yes, 0=No)</t>
        </r>
      </text>
    </comment>
    <comment ref="AQ353" authorId="0">
      <text>
        <r>
          <rPr>
            <b/>
            <sz val="8"/>
            <color indexed="81"/>
            <rFont val="Tahoma"/>
            <family val="2"/>
          </rPr>
          <t>Home team win to nil (1=Yes, 0=No)</t>
        </r>
      </text>
    </comment>
    <comment ref="AR353" authorId="0">
      <text>
        <r>
          <rPr>
            <b/>
            <sz val="8"/>
            <color indexed="81"/>
            <rFont val="Tahoma"/>
            <family val="2"/>
          </rPr>
          <t>Away team win to nil (1=Yes, 0=No)</t>
        </r>
      </text>
    </comment>
    <comment ref="AS353" authorId="0">
      <text>
        <r>
          <rPr>
            <b/>
            <sz val="8"/>
            <color indexed="81"/>
            <rFont val="Tahoma"/>
            <family val="2"/>
          </rPr>
          <t>Home team wins both halves (1=Yes, 0=No)</t>
        </r>
      </text>
    </comment>
    <comment ref="AT353" authorId="0">
      <text>
        <r>
          <rPr>
            <b/>
            <sz val="8"/>
            <color indexed="81"/>
            <rFont val="Tahoma"/>
            <family val="2"/>
          </rPr>
          <t xml:space="preserve"> team wins both halves (1=Yes, 0=No)</t>
        </r>
      </text>
    </comment>
    <comment ref="AG363" authorId="0">
      <text>
        <r>
          <rPr>
            <b/>
            <sz val="8"/>
            <color indexed="81"/>
            <rFont val="Tahoma"/>
            <family val="2"/>
          </rPr>
          <t>Full time goals</t>
        </r>
      </text>
    </comment>
    <comment ref="AH363" authorId="0">
      <text>
        <r>
          <rPr>
            <b/>
            <sz val="8"/>
            <color indexed="81"/>
            <rFont val="Tahoma"/>
            <family val="2"/>
          </rPr>
          <t>First half goals</t>
        </r>
      </text>
    </comment>
    <comment ref="AI363" authorId="0">
      <text>
        <r>
          <rPr>
            <b/>
            <sz val="8"/>
            <color indexed="81"/>
            <rFont val="Tahoma"/>
            <family val="2"/>
          </rPr>
          <t xml:space="preserve">Second half goals
</t>
        </r>
      </text>
    </comment>
    <comment ref="AJ363" authorId="0">
      <text>
        <r>
          <rPr>
            <b/>
            <sz val="8"/>
            <color indexed="81"/>
            <rFont val="Tahoma"/>
            <family val="2"/>
          </rPr>
          <t>Home team goals in second half</t>
        </r>
      </text>
    </comment>
    <comment ref="AK363" authorId="0">
      <text>
        <r>
          <rPr>
            <b/>
            <sz val="8"/>
            <color indexed="81"/>
            <rFont val="Tahoma"/>
            <family val="2"/>
          </rPr>
          <t>Away team goals in second half</t>
        </r>
      </text>
    </comment>
    <comment ref="AL363" authorId="0">
      <text>
        <r>
          <rPr>
            <b/>
            <sz val="8"/>
            <color indexed="81"/>
            <rFont val="Tahoma"/>
            <family val="2"/>
          </rPr>
          <t>Second half result</t>
        </r>
      </text>
    </comment>
    <comment ref="AM363" authorId="0">
      <text>
        <r>
          <rPr>
            <b/>
            <sz val="8"/>
            <color indexed="81"/>
            <rFont val="Tahoma"/>
            <family val="2"/>
          </rPr>
          <t>Hakf time - full time</t>
        </r>
      </text>
    </comment>
    <comment ref="AN363" authorId="0">
      <text>
        <r>
          <rPr>
            <b/>
            <sz val="8"/>
            <color indexed="81"/>
            <rFont val="Tahoma"/>
            <family val="2"/>
          </rPr>
          <t>Both teams to score (1=Yes, 0=No)</t>
        </r>
      </text>
    </comment>
    <comment ref="AO363" authorId="0">
      <text>
        <r>
          <rPr>
            <b/>
            <sz val="8"/>
            <color indexed="81"/>
            <rFont val="Tahoma"/>
            <family val="2"/>
          </rPr>
          <t>Home team to score in both halves (1=Yes, 0=No)</t>
        </r>
      </text>
    </comment>
    <comment ref="AP363" authorId="0">
      <text>
        <r>
          <rPr>
            <b/>
            <sz val="8"/>
            <color indexed="81"/>
            <rFont val="Tahoma"/>
            <family val="2"/>
          </rPr>
          <t>Away team to score in both halves (1=Yes, 0=No)</t>
        </r>
      </text>
    </comment>
    <comment ref="AQ363" authorId="0">
      <text>
        <r>
          <rPr>
            <b/>
            <sz val="8"/>
            <color indexed="81"/>
            <rFont val="Tahoma"/>
            <family val="2"/>
          </rPr>
          <t>Home team win to nil (1=Yes, 0=No)</t>
        </r>
      </text>
    </comment>
    <comment ref="AR363" authorId="0">
      <text>
        <r>
          <rPr>
            <b/>
            <sz val="8"/>
            <color indexed="81"/>
            <rFont val="Tahoma"/>
            <family val="2"/>
          </rPr>
          <t>Away team win to nil (1=Yes, 0=No)</t>
        </r>
      </text>
    </comment>
    <comment ref="AS363" authorId="0">
      <text>
        <r>
          <rPr>
            <b/>
            <sz val="8"/>
            <color indexed="81"/>
            <rFont val="Tahoma"/>
            <family val="2"/>
          </rPr>
          <t>Home team wins both halves (1=Yes, 0=No)</t>
        </r>
      </text>
    </comment>
    <comment ref="AT363" authorId="0">
      <text>
        <r>
          <rPr>
            <b/>
            <sz val="8"/>
            <color indexed="81"/>
            <rFont val="Tahoma"/>
            <family val="2"/>
          </rPr>
          <t xml:space="preserve"> team wins both halves (1=Yes, 0=No)</t>
        </r>
      </text>
    </comment>
    <comment ref="AG373" authorId="0">
      <text>
        <r>
          <rPr>
            <b/>
            <sz val="8"/>
            <color indexed="81"/>
            <rFont val="Tahoma"/>
            <family val="2"/>
          </rPr>
          <t>Full time goals</t>
        </r>
      </text>
    </comment>
    <comment ref="AH373" authorId="0">
      <text>
        <r>
          <rPr>
            <b/>
            <sz val="8"/>
            <color indexed="81"/>
            <rFont val="Tahoma"/>
            <family val="2"/>
          </rPr>
          <t>First half goals</t>
        </r>
      </text>
    </comment>
    <comment ref="AI373" authorId="0">
      <text>
        <r>
          <rPr>
            <b/>
            <sz val="8"/>
            <color indexed="81"/>
            <rFont val="Tahoma"/>
            <family val="2"/>
          </rPr>
          <t xml:space="preserve">Second half goals
</t>
        </r>
      </text>
    </comment>
    <comment ref="AJ373" authorId="0">
      <text>
        <r>
          <rPr>
            <b/>
            <sz val="8"/>
            <color indexed="81"/>
            <rFont val="Tahoma"/>
            <family val="2"/>
          </rPr>
          <t>Home team goals in second half</t>
        </r>
      </text>
    </comment>
    <comment ref="AK373" authorId="0">
      <text>
        <r>
          <rPr>
            <b/>
            <sz val="8"/>
            <color indexed="81"/>
            <rFont val="Tahoma"/>
            <family val="2"/>
          </rPr>
          <t>Away team goals in second half</t>
        </r>
      </text>
    </comment>
    <comment ref="AL373" authorId="0">
      <text>
        <r>
          <rPr>
            <b/>
            <sz val="8"/>
            <color indexed="81"/>
            <rFont val="Tahoma"/>
            <family val="2"/>
          </rPr>
          <t>Second half result</t>
        </r>
      </text>
    </comment>
    <comment ref="AM373" authorId="0">
      <text>
        <r>
          <rPr>
            <b/>
            <sz val="8"/>
            <color indexed="81"/>
            <rFont val="Tahoma"/>
            <family val="2"/>
          </rPr>
          <t>Hakf time - full time</t>
        </r>
      </text>
    </comment>
    <comment ref="AN373" authorId="0">
      <text>
        <r>
          <rPr>
            <b/>
            <sz val="8"/>
            <color indexed="81"/>
            <rFont val="Tahoma"/>
            <family val="2"/>
          </rPr>
          <t>Both teams to score (1=Yes, 0=No)</t>
        </r>
      </text>
    </comment>
    <comment ref="AO373" authorId="0">
      <text>
        <r>
          <rPr>
            <b/>
            <sz val="8"/>
            <color indexed="81"/>
            <rFont val="Tahoma"/>
            <family val="2"/>
          </rPr>
          <t>Home team to score in both halves (1=Yes, 0=No)</t>
        </r>
      </text>
    </comment>
    <comment ref="AP373" authorId="0">
      <text>
        <r>
          <rPr>
            <b/>
            <sz val="8"/>
            <color indexed="81"/>
            <rFont val="Tahoma"/>
            <family val="2"/>
          </rPr>
          <t>Away team to score in both halves (1=Yes, 0=No)</t>
        </r>
      </text>
    </comment>
    <comment ref="AQ373" authorId="0">
      <text>
        <r>
          <rPr>
            <b/>
            <sz val="8"/>
            <color indexed="81"/>
            <rFont val="Tahoma"/>
            <family val="2"/>
          </rPr>
          <t>Home team win to nil (1=Yes, 0=No)</t>
        </r>
      </text>
    </comment>
    <comment ref="AR373" authorId="0">
      <text>
        <r>
          <rPr>
            <b/>
            <sz val="8"/>
            <color indexed="81"/>
            <rFont val="Tahoma"/>
            <family val="2"/>
          </rPr>
          <t>Away team win to nil (1=Yes, 0=No)</t>
        </r>
      </text>
    </comment>
    <comment ref="AS373" authorId="0">
      <text>
        <r>
          <rPr>
            <b/>
            <sz val="8"/>
            <color indexed="81"/>
            <rFont val="Tahoma"/>
            <family val="2"/>
          </rPr>
          <t>Home team wins both halves (1=Yes, 0=No)</t>
        </r>
      </text>
    </comment>
    <comment ref="AT373" authorId="0">
      <text>
        <r>
          <rPr>
            <b/>
            <sz val="8"/>
            <color indexed="81"/>
            <rFont val="Tahoma"/>
            <family val="2"/>
          </rPr>
          <t xml:space="preserve"> team wins both halves (1=Yes, 0=No)</t>
        </r>
      </text>
    </comment>
    <comment ref="AG388" authorId="0">
      <text>
        <r>
          <rPr>
            <b/>
            <sz val="8"/>
            <color indexed="81"/>
            <rFont val="Tahoma"/>
            <family val="2"/>
          </rPr>
          <t>Full time goals</t>
        </r>
      </text>
    </comment>
    <comment ref="AH388" authorId="0">
      <text>
        <r>
          <rPr>
            <b/>
            <sz val="8"/>
            <color indexed="81"/>
            <rFont val="Tahoma"/>
            <family val="2"/>
          </rPr>
          <t>First half goals</t>
        </r>
      </text>
    </comment>
    <comment ref="AI388" authorId="0">
      <text>
        <r>
          <rPr>
            <b/>
            <sz val="8"/>
            <color indexed="81"/>
            <rFont val="Tahoma"/>
            <family val="2"/>
          </rPr>
          <t xml:space="preserve">Second half goals
</t>
        </r>
      </text>
    </comment>
    <comment ref="AJ388" authorId="0">
      <text>
        <r>
          <rPr>
            <b/>
            <sz val="8"/>
            <color indexed="81"/>
            <rFont val="Tahoma"/>
            <family val="2"/>
          </rPr>
          <t>Home team goals in second half</t>
        </r>
      </text>
    </comment>
    <comment ref="AK388" authorId="0">
      <text>
        <r>
          <rPr>
            <b/>
            <sz val="8"/>
            <color indexed="81"/>
            <rFont val="Tahoma"/>
            <family val="2"/>
          </rPr>
          <t>Away team goals in second half</t>
        </r>
      </text>
    </comment>
    <comment ref="AL388" authorId="0">
      <text>
        <r>
          <rPr>
            <b/>
            <sz val="8"/>
            <color indexed="81"/>
            <rFont val="Tahoma"/>
            <family val="2"/>
          </rPr>
          <t>Second half result</t>
        </r>
      </text>
    </comment>
    <comment ref="AM388" authorId="0">
      <text>
        <r>
          <rPr>
            <b/>
            <sz val="8"/>
            <color indexed="81"/>
            <rFont val="Tahoma"/>
            <family val="2"/>
          </rPr>
          <t>Hakf time - full time</t>
        </r>
      </text>
    </comment>
    <comment ref="AN388" authorId="0">
      <text>
        <r>
          <rPr>
            <b/>
            <sz val="8"/>
            <color indexed="81"/>
            <rFont val="Tahoma"/>
            <family val="2"/>
          </rPr>
          <t>Both teams to score (1=Yes, 0=No)</t>
        </r>
      </text>
    </comment>
    <comment ref="AO388" authorId="0">
      <text>
        <r>
          <rPr>
            <b/>
            <sz val="8"/>
            <color indexed="81"/>
            <rFont val="Tahoma"/>
            <family val="2"/>
          </rPr>
          <t>Home team to score in both halves (1=Yes, 0=No)</t>
        </r>
      </text>
    </comment>
    <comment ref="AP388" authorId="0">
      <text>
        <r>
          <rPr>
            <b/>
            <sz val="8"/>
            <color indexed="81"/>
            <rFont val="Tahoma"/>
            <family val="2"/>
          </rPr>
          <t>Away team to score in both halves (1=Yes, 0=No)</t>
        </r>
      </text>
    </comment>
    <comment ref="AQ388" authorId="0">
      <text>
        <r>
          <rPr>
            <b/>
            <sz val="8"/>
            <color indexed="81"/>
            <rFont val="Tahoma"/>
            <family val="2"/>
          </rPr>
          <t>Home team win to nil (1=Yes, 0=No)</t>
        </r>
      </text>
    </comment>
    <comment ref="AR388" authorId="0">
      <text>
        <r>
          <rPr>
            <b/>
            <sz val="8"/>
            <color indexed="81"/>
            <rFont val="Tahoma"/>
            <family val="2"/>
          </rPr>
          <t>Away team win to nil (1=Yes, 0=No)</t>
        </r>
      </text>
    </comment>
    <comment ref="AS388" authorId="0">
      <text>
        <r>
          <rPr>
            <b/>
            <sz val="8"/>
            <color indexed="81"/>
            <rFont val="Tahoma"/>
            <family val="2"/>
          </rPr>
          <t>Home team wins both halves (1=Yes, 0=No)</t>
        </r>
      </text>
    </comment>
    <comment ref="AT388" authorId="0">
      <text>
        <r>
          <rPr>
            <b/>
            <sz val="8"/>
            <color indexed="81"/>
            <rFont val="Tahoma"/>
            <family val="2"/>
          </rPr>
          <t xml:space="preserve"> team wins both halves (1=Yes, 0=No)</t>
        </r>
      </text>
    </comment>
    <comment ref="AG398" authorId="0">
      <text>
        <r>
          <rPr>
            <b/>
            <sz val="8"/>
            <color indexed="81"/>
            <rFont val="Tahoma"/>
            <family val="2"/>
          </rPr>
          <t>Full time goals</t>
        </r>
      </text>
    </comment>
    <comment ref="AH398" authorId="0">
      <text>
        <r>
          <rPr>
            <b/>
            <sz val="8"/>
            <color indexed="81"/>
            <rFont val="Tahoma"/>
            <family val="2"/>
          </rPr>
          <t>First half goals</t>
        </r>
      </text>
    </comment>
    <comment ref="AI398" authorId="0">
      <text>
        <r>
          <rPr>
            <b/>
            <sz val="8"/>
            <color indexed="81"/>
            <rFont val="Tahoma"/>
            <family val="2"/>
          </rPr>
          <t xml:space="preserve">Second half goals
</t>
        </r>
      </text>
    </comment>
    <comment ref="AJ398" authorId="0">
      <text>
        <r>
          <rPr>
            <b/>
            <sz val="8"/>
            <color indexed="81"/>
            <rFont val="Tahoma"/>
            <family val="2"/>
          </rPr>
          <t>Home team goals in second half</t>
        </r>
      </text>
    </comment>
    <comment ref="AK398" authorId="0">
      <text>
        <r>
          <rPr>
            <b/>
            <sz val="8"/>
            <color indexed="81"/>
            <rFont val="Tahoma"/>
            <family val="2"/>
          </rPr>
          <t>Away team goals in second half</t>
        </r>
      </text>
    </comment>
    <comment ref="AL398" authorId="0">
      <text>
        <r>
          <rPr>
            <b/>
            <sz val="8"/>
            <color indexed="81"/>
            <rFont val="Tahoma"/>
            <family val="2"/>
          </rPr>
          <t>Second half result</t>
        </r>
      </text>
    </comment>
    <comment ref="AM398" authorId="0">
      <text>
        <r>
          <rPr>
            <b/>
            <sz val="8"/>
            <color indexed="81"/>
            <rFont val="Tahoma"/>
            <family val="2"/>
          </rPr>
          <t>Hakf time - full time</t>
        </r>
      </text>
    </comment>
    <comment ref="AN398" authorId="0">
      <text>
        <r>
          <rPr>
            <b/>
            <sz val="8"/>
            <color indexed="81"/>
            <rFont val="Tahoma"/>
            <family val="2"/>
          </rPr>
          <t>Both teams to score (1=Yes, 0=No)</t>
        </r>
      </text>
    </comment>
    <comment ref="AO398" authorId="0">
      <text>
        <r>
          <rPr>
            <b/>
            <sz val="8"/>
            <color indexed="81"/>
            <rFont val="Tahoma"/>
            <family val="2"/>
          </rPr>
          <t>Home team to score in both halves (1=Yes, 0=No)</t>
        </r>
      </text>
    </comment>
    <comment ref="AP398" authorId="0">
      <text>
        <r>
          <rPr>
            <b/>
            <sz val="8"/>
            <color indexed="81"/>
            <rFont val="Tahoma"/>
            <family val="2"/>
          </rPr>
          <t>Away team to score in both halves (1=Yes, 0=No)</t>
        </r>
      </text>
    </comment>
    <comment ref="AQ398" authorId="0">
      <text>
        <r>
          <rPr>
            <b/>
            <sz val="8"/>
            <color indexed="81"/>
            <rFont val="Tahoma"/>
            <family val="2"/>
          </rPr>
          <t>Home team win to nil (1=Yes, 0=No)</t>
        </r>
      </text>
    </comment>
    <comment ref="AR398" authorId="0">
      <text>
        <r>
          <rPr>
            <b/>
            <sz val="8"/>
            <color indexed="81"/>
            <rFont val="Tahoma"/>
            <family val="2"/>
          </rPr>
          <t>Away team win to nil (1=Yes, 0=No)</t>
        </r>
      </text>
    </comment>
    <comment ref="AS398" authorId="0">
      <text>
        <r>
          <rPr>
            <b/>
            <sz val="8"/>
            <color indexed="81"/>
            <rFont val="Tahoma"/>
            <family val="2"/>
          </rPr>
          <t>Home team wins both halves (1=Yes, 0=No)</t>
        </r>
      </text>
    </comment>
    <comment ref="AT398" authorId="0">
      <text>
        <r>
          <rPr>
            <b/>
            <sz val="8"/>
            <color indexed="81"/>
            <rFont val="Tahoma"/>
            <family val="2"/>
          </rPr>
          <t xml:space="preserve"> team wins both halves (1=Yes, 0=No)</t>
        </r>
      </text>
    </comment>
    <comment ref="AG408" authorId="0">
      <text>
        <r>
          <rPr>
            <b/>
            <sz val="8"/>
            <color indexed="81"/>
            <rFont val="Tahoma"/>
            <family val="2"/>
          </rPr>
          <t>Full time goals</t>
        </r>
      </text>
    </comment>
    <comment ref="AH408" authorId="0">
      <text>
        <r>
          <rPr>
            <b/>
            <sz val="8"/>
            <color indexed="81"/>
            <rFont val="Tahoma"/>
            <family val="2"/>
          </rPr>
          <t>First half goals</t>
        </r>
      </text>
    </comment>
    <comment ref="AI408" authorId="0">
      <text>
        <r>
          <rPr>
            <b/>
            <sz val="8"/>
            <color indexed="81"/>
            <rFont val="Tahoma"/>
            <family val="2"/>
          </rPr>
          <t xml:space="preserve">Second half goals
</t>
        </r>
      </text>
    </comment>
    <comment ref="AJ408" authorId="0">
      <text>
        <r>
          <rPr>
            <b/>
            <sz val="8"/>
            <color indexed="81"/>
            <rFont val="Tahoma"/>
            <family val="2"/>
          </rPr>
          <t>Home team goals in second half</t>
        </r>
      </text>
    </comment>
    <comment ref="AK408" authorId="0">
      <text>
        <r>
          <rPr>
            <b/>
            <sz val="8"/>
            <color indexed="81"/>
            <rFont val="Tahoma"/>
            <family val="2"/>
          </rPr>
          <t>Away team goals in second half</t>
        </r>
      </text>
    </comment>
    <comment ref="AL408" authorId="0">
      <text>
        <r>
          <rPr>
            <b/>
            <sz val="8"/>
            <color indexed="81"/>
            <rFont val="Tahoma"/>
            <family val="2"/>
          </rPr>
          <t>Second half result</t>
        </r>
      </text>
    </comment>
    <comment ref="AM408" authorId="0">
      <text>
        <r>
          <rPr>
            <b/>
            <sz val="8"/>
            <color indexed="81"/>
            <rFont val="Tahoma"/>
            <family val="2"/>
          </rPr>
          <t>Hakf time - full time</t>
        </r>
      </text>
    </comment>
    <comment ref="AN408" authorId="0">
      <text>
        <r>
          <rPr>
            <b/>
            <sz val="8"/>
            <color indexed="81"/>
            <rFont val="Tahoma"/>
            <family val="2"/>
          </rPr>
          <t>Both teams to score (1=Yes, 0=No)</t>
        </r>
      </text>
    </comment>
    <comment ref="AO408" authorId="0">
      <text>
        <r>
          <rPr>
            <b/>
            <sz val="8"/>
            <color indexed="81"/>
            <rFont val="Tahoma"/>
            <family val="2"/>
          </rPr>
          <t>Home team to score in both halves (1=Yes, 0=No)</t>
        </r>
      </text>
    </comment>
    <comment ref="AP408" authorId="0">
      <text>
        <r>
          <rPr>
            <b/>
            <sz val="8"/>
            <color indexed="81"/>
            <rFont val="Tahoma"/>
            <family val="2"/>
          </rPr>
          <t>Away team to score in both halves (1=Yes, 0=No)</t>
        </r>
      </text>
    </comment>
    <comment ref="AQ408" authorId="0">
      <text>
        <r>
          <rPr>
            <b/>
            <sz val="8"/>
            <color indexed="81"/>
            <rFont val="Tahoma"/>
            <family val="2"/>
          </rPr>
          <t>Home team win to nil (1=Yes, 0=No)</t>
        </r>
      </text>
    </comment>
    <comment ref="AR408" authorId="0">
      <text>
        <r>
          <rPr>
            <b/>
            <sz val="8"/>
            <color indexed="81"/>
            <rFont val="Tahoma"/>
            <family val="2"/>
          </rPr>
          <t>Away team win to nil (1=Yes, 0=No)</t>
        </r>
      </text>
    </comment>
    <comment ref="AS408" authorId="0">
      <text>
        <r>
          <rPr>
            <b/>
            <sz val="8"/>
            <color indexed="81"/>
            <rFont val="Tahoma"/>
            <family val="2"/>
          </rPr>
          <t>Home team wins both halves (1=Yes, 0=No)</t>
        </r>
      </text>
    </comment>
    <comment ref="AT408" authorId="0">
      <text>
        <r>
          <rPr>
            <b/>
            <sz val="8"/>
            <color indexed="81"/>
            <rFont val="Tahoma"/>
            <family val="2"/>
          </rPr>
          <t xml:space="preserve"> team wins both halves (1=Yes, 0=No)</t>
        </r>
      </text>
    </comment>
    <comment ref="AG423" authorId="0">
      <text>
        <r>
          <rPr>
            <b/>
            <sz val="8"/>
            <color indexed="81"/>
            <rFont val="Tahoma"/>
            <family val="2"/>
          </rPr>
          <t>Full time goals</t>
        </r>
      </text>
    </comment>
    <comment ref="AH423" authorId="0">
      <text>
        <r>
          <rPr>
            <b/>
            <sz val="8"/>
            <color indexed="81"/>
            <rFont val="Tahoma"/>
            <family val="2"/>
          </rPr>
          <t>First half goals</t>
        </r>
      </text>
    </comment>
    <comment ref="AI423" authorId="0">
      <text>
        <r>
          <rPr>
            <b/>
            <sz val="8"/>
            <color indexed="81"/>
            <rFont val="Tahoma"/>
            <family val="2"/>
          </rPr>
          <t xml:space="preserve">Second half goals
</t>
        </r>
      </text>
    </comment>
    <comment ref="AJ423" authorId="0">
      <text>
        <r>
          <rPr>
            <b/>
            <sz val="8"/>
            <color indexed="81"/>
            <rFont val="Tahoma"/>
            <family val="2"/>
          </rPr>
          <t>Home team goals in second half</t>
        </r>
      </text>
    </comment>
    <comment ref="AK423" authorId="0">
      <text>
        <r>
          <rPr>
            <b/>
            <sz val="8"/>
            <color indexed="81"/>
            <rFont val="Tahoma"/>
            <family val="2"/>
          </rPr>
          <t>Away team goals in second half</t>
        </r>
      </text>
    </comment>
    <comment ref="AL423" authorId="0">
      <text>
        <r>
          <rPr>
            <b/>
            <sz val="8"/>
            <color indexed="81"/>
            <rFont val="Tahoma"/>
            <family val="2"/>
          </rPr>
          <t>Second half result</t>
        </r>
      </text>
    </comment>
    <comment ref="AM423" authorId="0">
      <text>
        <r>
          <rPr>
            <b/>
            <sz val="8"/>
            <color indexed="81"/>
            <rFont val="Tahoma"/>
            <family val="2"/>
          </rPr>
          <t>Hakf time - full time</t>
        </r>
      </text>
    </comment>
    <comment ref="AN423" authorId="0">
      <text>
        <r>
          <rPr>
            <b/>
            <sz val="8"/>
            <color indexed="81"/>
            <rFont val="Tahoma"/>
            <family val="2"/>
          </rPr>
          <t>Both teams to score (1=Yes, 0=No)</t>
        </r>
      </text>
    </comment>
    <comment ref="AO423" authorId="0">
      <text>
        <r>
          <rPr>
            <b/>
            <sz val="8"/>
            <color indexed="81"/>
            <rFont val="Tahoma"/>
            <family val="2"/>
          </rPr>
          <t>Home team to score in both halves (1=Yes, 0=No)</t>
        </r>
      </text>
    </comment>
    <comment ref="AP423" authorId="0">
      <text>
        <r>
          <rPr>
            <b/>
            <sz val="8"/>
            <color indexed="81"/>
            <rFont val="Tahoma"/>
            <family val="2"/>
          </rPr>
          <t>Away team to score in both halves (1=Yes, 0=No)</t>
        </r>
      </text>
    </comment>
    <comment ref="AQ423" authorId="0">
      <text>
        <r>
          <rPr>
            <b/>
            <sz val="8"/>
            <color indexed="81"/>
            <rFont val="Tahoma"/>
            <family val="2"/>
          </rPr>
          <t>Home team win to nil (1=Yes, 0=No)</t>
        </r>
      </text>
    </comment>
    <comment ref="AR423" authorId="0">
      <text>
        <r>
          <rPr>
            <b/>
            <sz val="8"/>
            <color indexed="81"/>
            <rFont val="Tahoma"/>
            <family val="2"/>
          </rPr>
          <t>Away team win to nil (1=Yes, 0=No)</t>
        </r>
      </text>
    </comment>
    <comment ref="AS423" authorId="0">
      <text>
        <r>
          <rPr>
            <b/>
            <sz val="8"/>
            <color indexed="81"/>
            <rFont val="Tahoma"/>
            <family val="2"/>
          </rPr>
          <t>Home team wins both halves (1=Yes, 0=No)</t>
        </r>
      </text>
    </comment>
    <comment ref="AT423" authorId="0">
      <text>
        <r>
          <rPr>
            <b/>
            <sz val="8"/>
            <color indexed="81"/>
            <rFont val="Tahoma"/>
            <family val="2"/>
          </rPr>
          <t xml:space="preserve"> team wins both halves (1=Yes, 0=No)</t>
        </r>
      </text>
    </comment>
    <comment ref="AG433" authorId="0">
      <text>
        <r>
          <rPr>
            <b/>
            <sz val="8"/>
            <color indexed="81"/>
            <rFont val="Tahoma"/>
            <family val="2"/>
          </rPr>
          <t>Full time goals</t>
        </r>
      </text>
    </comment>
    <comment ref="AH433" authorId="0">
      <text>
        <r>
          <rPr>
            <b/>
            <sz val="8"/>
            <color indexed="81"/>
            <rFont val="Tahoma"/>
            <family val="2"/>
          </rPr>
          <t>First half goals</t>
        </r>
      </text>
    </comment>
    <comment ref="AI433" authorId="0">
      <text>
        <r>
          <rPr>
            <b/>
            <sz val="8"/>
            <color indexed="81"/>
            <rFont val="Tahoma"/>
            <family val="2"/>
          </rPr>
          <t xml:space="preserve">Second half goals
</t>
        </r>
      </text>
    </comment>
    <comment ref="AJ433" authorId="0">
      <text>
        <r>
          <rPr>
            <b/>
            <sz val="8"/>
            <color indexed="81"/>
            <rFont val="Tahoma"/>
            <family val="2"/>
          </rPr>
          <t>Home team goals in second half</t>
        </r>
      </text>
    </comment>
    <comment ref="AK433" authorId="0">
      <text>
        <r>
          <rPr>
            <b/>
            <sz val="8"/>
            <color indexed="81"/>
            <rFont val="Tahoma"/>
            <family val="2"/>
          </rPr>
          <t>Away team goals in second half</t>
        </r>
      </text>
    </comment>
    <comment ref="AL433" authorId="0">
      <text>
        <r>
          <rPr>
            <b/>
            <sz val="8"/>
            <color indexed="81"/>
            <rFont val="Tahoma"/>
            <family val="2"/>
          </rPr>
          <t>Second half result</t>
        </r>
      </text>
    </comment>
    <comment ref="AM433" authorId="0">
      <text>
        <r>
          <rPr>
            <b/>
            <sz val="8"/>
            <color indexed="81"/>
            <rFont val="Tahoma"/>
            <family val="2"/>
          </rPr>
          <t>Hakf time - full time</t>
        </r>
      </text>
    </comment>
    <comment ref="AN433" authorId="0">
      <text>
        <r>
          <rPr>
            <b/>
            <sz val="8"/>
            <color indexed="81"/>
            <rFont val="Tahoma"/>
            <family val="2"/>
          </rPr>
          <t>Both teams to score (1=Yes, 0=No)</t>
        </r>
      </text>
    </comment>
    <comment ref="AO433" authorId="0">
      <text>
        <r>
          <rPr>
            <b/>
            <sz val="8"/>
            <color indexed="81"/>
            <rFont val="Tahoma"/>
            <family val="2"/>
          </rPr>
          <t>Home team to score in both halves (1=Yes, 0=No)</t>
        </r>
      </text>
    </comment>
    <comment ref="AP433" authorId="0">
      <text>
        <r>
          <rPr>
            <b/>
            <sz val="8"/>
            <color indexed="81"/>
            <rFont val="Tahoma"/>
            <family val="2"/>
          </rPr>
          <t>Away team to score in both halves (1=Yes, 0=No)</t>
        </r>
      </text>
    </comment>
    <comment ref="AQ433" authorId="0">
      <text>
        <r>
          <rPr>
            <b/>
            <sz val="8"/>
            <color indexed="81"/>
            <rFont val="Tahoma"/>
            <family val="2"/>
          </rPr>
          <t>Home team win to nil (1=Yes, 0=No)</t>
        </r>
      </text>
    </comment>
    <comment ref="AR433" authorId="0">
      <text>
        <r>
          <rPr>
            <b/>
            <sz val="8"/>
            <color indexed="81"/>
            <rFont val="Tahoma"/>
            <family val="2"/>
          </rPr>
          <t>Away team win to nil (1=Yes, 0=No)</t>
        </r>
      </text>
    </comment>
    <comment ref="AS433" authorId="0">
      <text>
        <r>
          <rPr>
            <b/>
            <sz val="8"/>
            <color indexed="81"/>
            <rFont val="Tahoma"/>
            <family val="2"/>
          </rPr>
          <t>Home team wins both halves (1=Yes, 0=No)</t>
        </r>
      </text>
    </comment>
    <comment ref="AT433" authorId="0">
      <text>
        <r>
          <rPr>
            <b/>
            <sz val="8"/>
            <color indexed="81"/>
            <rFont val="Tahoma"/>
            <family val="2"/>
          </rPr>
          <t xml:space="preserve"> team wins both halves (1=Yes, 0=No)</t>
        </r>
      </text>
    </comment>
    <comment ref="AG443" authorId="0">
      <text>
        <r>
          <rPr>
            <b/>
            <sz val="8"/>
            <color indexed="81"/>
            <rFont val="Tahoma"/>
            <family val="2"/>
          </rPr>
          <t>Full time goals</t>
        </r>
      </text>
    </comment>
    <comment ref="AH443" authorId="0">
      <text>
        <r>
          <rPr>
            <b/>
            <sz val="8"/>
            <color indexed="81"/>
            <rFont val="Tahoma"/>
            <family val="2"/>
          </rPr>
          <t>First half goals</t>
        </r>
      </text>
    </comment>
    <comment ref="AI443" authorId="0">
      <text>
        <r>
          <rPr>
            <b/>
            <sz val="8"/>
            <color indexed="81"/>
            <rFont val="Tahoma"/>
            <family val="2"/>
          </rPr>
          <t xml:space="preserve">Second half goals
</t>
        </r>
      </text>
    </comment>
    <comment ref="AJ443" authorId="0">
      <text>
        <r>
          <rPr>
            <b/>
            <sz val="8"/>
            <color indexed="81"/>
            <rFont val="Tahoma"/>
            <family val="2"/>
          </rPr>
          <t>Home team goals in second half</t>
        </r>
      </text>
    </comment>
    <comment ref="AK443" authorId="0">
      <text>
        <r>
          <rPr>
            <b/>
            <sz val="8"/>
            <color indexed="81"/>
            <rFont val="Tahoma"/>
            <family val="2"/>
          </rPr>
          <t>Away team goals in second half</t>
        </r>
      </text>
    </comment>
    <comment ref="AL443" authorId="0">
      <text>
        <r>
          <rPr>
            <b/>
            <sz val="8"/>
            <color indexed="81"/>
            <rFont val="Tahoma"/>
            <family val="2"/>
          </rPr>
          <t>Second half result</t>
        </r>
      </text>
    </comment>
    <comment ref="AM443" authorId="0">
      <text>
        <r>
          <rPr>
            <b/>
            <sz val="8"/>
            <color indexed="81"/>
            <rFont val="Tahoma"/>
            <family val="2"/>
          </rPr>
          <t>Hakf time - full time</t>
        </r>
      </text>
    </comment>
    <comment ref="AN443" authorId="0">
      <text>
        <r>
          <rPr>
            <b/>
            <sz val="8"/>
            <color indexed="81"/>
            <rFont val="Tahoma"/>
            <family val="2"/>
          </rPr>
          <t>Both teams to score (1=Yes, 0=No)</t>
        </r>
      </text>
    </comment>
    <comment ref="AO443" authorId="0">
      <text>
        <r>
          <rPr>
            <b/>
            <sz val="8"/>
            <color indexed="81"/>
            <rFont val="Tahoma"/>
            <family val="2"/>
          </rPr>
          <t>Home team to score in both halves (1=Yes, 0=No)</t>
        </r>
      </text>
    </comment>
    <comment ref="AP443" authorId="0">
      <text>
        <r>
          <rPr>
            <b/>
            <sz val="8"/>
            <color indexed="81"/>
            <rFont val="Tahoma"/>
            <family val="2"/>
          </rPr>
          <t>Away team to score in both halves (1=Yes, 0=No)</t>
        </r>
      </text>
    </comment>
    <comment ref="AQ443" authorId="0">
      <text>
        <r>
          <rPr>
            <b/>
            <sz val="8"/>
            <color indexed="81"/>
            <rFont val="Tahoma"/>
            <family val="2"/>
          </rPr>
          <t>Home team win to nil (1=Yes, 0=No)</t>
        </r>
      </text>
    </comment>
    <comment ref="AR443" authorId="0">
      <text>
        <r>
          <rPr>
            <b/>
            <sz val="8"/>
            <color indexed="81"/>
            <rFont val="Tahoma"/>
            <family val="2"/>
          </rPr>
          <t>Away team win to nil (1=Yes, 0=No)</t>
        </r>
      </text>
    </comment>
    <comment ref="AS443" authorId="0">
      <text>
        <r>
          <rPr>
            <b/>
            <sz val="8"/>
            <color indexed="81"/>
            <rFont val="Tahoma"/>
            <family val="2"/>
          </rPr>
          <t>Home team wins both halves (1=Yes, 0=No)</t>
        </r>
      </text>
    </comment>
    <comment ref="AT443" authorId="0">
      <text>
        <r>
          <rPr>
            <b/>
            <sz val="8"/>
            <color indexed="81"/>
            <rFont val="Tahoma"/>
            <family val="2"/>
          </rPr>
          <t xml:space="preserve"> team wins both halves (1=Yes, 0=No)</t>
        </r>
      </text>
    </comment>
    <comment ref="AG458" authorId="0">
      <text>
        <r>
          <rPr>
            <b/>
            <sz val="8"/>
            <color indexed="81"/>
            <rFont val="Tahoma"/>
            <family val="2"/>
          </rPr>
          <t>Full time goals</t>
        </r>
      </text>
    </comment>
    <comment ref="AH458" authorId="0">
      <text>
        <r>
          <rPr>
            <b/>
            <sz val="8"/>
            <color indexed="81"/>
            <rFont val="Tahoma"/>
            <family val="2"/>
          </rPr>
          <t>First half goals</t>
        </r>
      </text>
    </comment>
    <comment ref="AI458" authorId="0">
      <text>
        <r>
          <rPr>
            <b/>
            <sz val="8"/>
            <color indexed="81"/>
            <rFont val="Tahoma"/>
            <family val="2"/>
          </rPr>
          <t xml:space="preserve">Second half goals
</t>
        </r>
      </text>
    </comment>
    <comment ref="AJ458" authorId="0">
      <text>
        <r>
          <rPr>
            <b/>
            <sz val="8"/>
            <color indexed="81"/>
            <rFont val="Tahoma"/>
            <family val="2"/>
          </rPr>
          <t>Home team goals in second half</t>
        </r>
      </text>
    </comment>
    <comment ref="AK458" authorId="0">
      <text>
        <r>
          <rPr>
            <b/>
            <sz val="8"/>
            <color indexed="81"/>
            <rFont val="Tahoma"/>
            <family val="2"/>
          </rPr>
          <t>Away team goals in second half</t>
        </r>
      </text>
    </comment>
    <comment ref="AL458" authorId="0">
      <text>
        <r>
          <rPr>
            <b/>
            <sz val="8"/>
            <color indexed="81"/>
            <rFont val="Tahoma"/>
            <family val="2"/>
          </rPr>
          <t>Second half result</t>
        </r>
      </text>
    </comment>
    <comment ref="AM458" authorId="0">
      <text>
        <r>
          <rPr>
            <b/>
            <sz val="8"/>
            <color indexed="81"/>
            <rFont val="Tahoma"/>
            <family val="2"/>
          </rPr>
          <t>Hakf time - full time</t>
        </r>
      </text>
    </comment>
    <comment ref="AN458" authorId="0">
      <text>
        <r>
          <rPr>
            <b/>
            <sz val="8"/>
            <color indexed="81"/>
            <rFont val="Tahoma"/>
            <family val="2"/>
          </rPr>
          <t>Both teams to score (1=Yes, 0=No)</t>
        </r>
      </text>
    </comment>
    <comment ref="AO458" authorId="0">
      <text>
        <r>
          <rPr>
            <b/>
            <sz val="8"/>
            <color indexed="81"/>
            <rFont val="Tahoma"/>
            <family val="2"/>
          </rPr>
          <t>Home team to score in both halves (1=Yes, 0=No)</t>
        </r>
      </text>
    </comment>
    <comment ref="AP458" authorId="0">
      <text>
        <r>
          <rPr>
            <b/>
            <sz val="8"/>
            <color indexed="81"/>
            <rFont val="Tahoma"/>
            <family val="2"/>
          </rPr>
          <t>Away team to score in both halves (1=Yes, 0=No)</t>
        </r>
      </text>
    </comment>
    <comment ref="AQ458" authorId="0">
      <text>
        <r>
          <rPr>
            <b/>
            <sz val="8"/>
            <color indexed="81"/>
            <rFont val="Tahoma"/>
            <family val="2"/>
          </rPr>
          <t>Home team win to nil (1=Yes, 0=No)</t>
        </r>
      </text>
    </comment>
    <comment ref="AR458" authorId="0">
      <text>
        <r>
          <rPr>
            <b/>
            <sz val="8"/>
            <color indexed="81"/>
            <rFont val="Tahoma"/>
            <family val="2"/>
          </rPr>
          <t>Away team win to nil (1=Yes, 0=No)</t>
        </r>
      </text>
    </comment>
    <comment ref="AS458" authorId="0">
      <text>
        <r>
          <rPr>
            <b/>
            <sz val="8"/>
            <color indexed="81"/>
            <rFont val="Tahoma"/>
            <family val="2"/>
          </rPr>
          <t>Home team wins both halves (1=Yes, 0=No)</t>
        </r>
      </text>
    </comment>
    <comment ref="AT458" authorId="0">
      <text>
        <r>
          <rPr>
            <b/>
            <sz val="8"/>
            <color indexed="81"/>
            <rFont val="Tahoma"/>
            <family val="2"/>
          </rPr>
          <t xml:space="preserve"> team wins both halves (1=Yes, 0=No)</t>
        </r>
      </text>
    </comment>
    <comment ref="AG468" authorId="0">
      <text>
        <r>
          <rPr>
            <b/>
            <sz val="8"/>
            <color indexed="81"/>
            <rFont val="Tahoma"/>
            <family val="2"/>
          </rPr>
          <t>Full time goals</t>
        </r>
      </text>
    </comment>
    <comment ref="AH468" authorId="0">
      <text>
        <r>
          <rPr>
            <b/>
            <sz val="8"/>
            <color indexed="81"/>
            <rFont val="Tahoma"/>
            <family val="2"/>
          </rPr>
          <t>First half goals</t>
        </r>
      </text>
    </comment>
    <comment ref="AI468" authorId="0">
      <text>
        <r>
          <rPr>
            <b/>
            <sz val="8"/>
            <color indexed="81"/>
            <rFont val="Tahoma"/>
            <family val="2"/>
          </rPr>
          <t xml:space="preserve">Second half goals
</t>
        </r>
      </text>
    </comment>
    <comment ref="AJ468" authorId="0">
      <text>
        <r>
          <rPr>
            <b/>
            <sz val="8"/>
            <color indexed="81"/>
            <rFont val="Tahoma"/>
            <family val="2"/>
          </rPr>
          <t>Home team goals in second half</t>
        </r>
      </text>
    </comment>
    <comment ref="AK468" authorId="0">
      <text>
        <r>
          <rPr>
            <b/>
            <sz val="8"/>
            <color indexed="81"/>
            <rFont val="Tahoma"/>
            <family val="2"/>
          </rPr>
          <t>Away team goals in second half</t>
        </r>
      </text>
    </comment>
    <comment ref="AL468" authorId="0">
      <text>
        <r>
          <rPr>
            <b/>
            <sz val="8"/>
            <color indexed="81"/>
            <rFont val="Tahoma"/>
            <family val="2"/>
          </rPr>
          <t>Second half result</t>
        </r>
      </text>
    </comment>
    <comment ref="AM468" authorId="0">
      <text>
        <r>
          <rPr>
            <b/>
            <sz val="8"/>
            <color indexed="81"/>
            <rFont val="Tahoma"/>
            <family val="2"/>
          </rPr>
          <t>Hakf time - full time</t>
        </r>
      </text>
    </comment>
    <comment ref="AN468" authorId="0">
      <text>
        <r>
          <rPr>
            <b/>
            <sz val="8"/>
            <color indexed="81"/>
            <rFont val="Tahoma"/>
            <family val="2"/>
          </rPr>
          <t>Both teams to score (1=Yes, 0=No)</t>
        </r>
      </text>
    </comment>
    <comment ref="AO468" authorId="0">
      <text>
        <r>
          <rPr>
            <b/>
            <sz val="8"/>
            <color indexed="81"/>
            <rFont val="Tahoma"/>
            <family val="2"/>
          </rPr>
          <t>Home team to score in both halves (1=Yes, 0=No)</t>
        </r>
      </text>
    </comment>
    <comment ref="AP468" authorId="0">
      <text>
        <r>
          <rPr>
            <b/>
            <sz val="8"/>
            <color indexed="81"/>
            <rFont val="Tahoma"/>
            <family val="2"/>
          </rPr>
          <t>Away team to score in both halves (1=Yes, 0=No)</t>
        </r>
      </text>
    </comment>
    <comment ref="AQ468" authorId="0">
      <text>
        <r>
          <rPr>
            <b/>
            <sz val="8"/>
            <color indexed="81"/>
            <rFont val="Tahoma"/>
            <family val="2"/>
          </rPr>
          <t>Home team win to nil (1=Yes, 0=No)</t>
        </r>
      </text>
    </comment>
    <comment ref="AR468" authorId="0">
      <text>
        <r>
          <rPr>
            <b/>
            <sz val="8"/>
            <color indexed="81"/>
            <rFont val="Tahoma"/>
            <family val="2"/>
          </rPr>
          <t>Away team win to nil (1=Yes, 0=No)</t>
        </r>
      </text>
    </comment>
    <comment ref="AS468" authorId="0">
      <text>
        <r>
          <rPr>
            <b/>
            <sz val="8"/>
            <color indexed="81"/>
            <rFont val="Tahoma"/>
            <family val="2"/>
          </rPr>
          <t>Home team wins both halves (1=Yes, 0=No)</t>
        </r>
      </text>
    </comment>
    <comment ref="AT468" authorId="0">
      <text>
        <r>
          <rPr>
            <b/>
            <sz val="8"/>
            <color indexed="81"/>
            <rFont val="Tahoma"/>
            <family val="2"/>
          </rPr>
          <t xml:space="preserve"> team wins both halves (1=Yes, 0=No)</t>
        </r>
      </text>
    </comment>
    <comment ref="AG478" authorId="0">
      <text>
        <r>
          <rPr>
            <b/>
            <sz val="8"/>
            <color indexed="81"/>
            <rFont val="Tahoma"/>
            <family val="2"/>
          </rPr>
          <t>Full time goals</t>
        </r>
      </text>
    </comment>
    <comment ref="AH478" authorId="0">
      <text>
        <r>
          <rPr>
            <b/>
            <sz val="8"/>
            <color indexed="81"/>
            <rFont val="Tahoma"/>
            <family val="2"/>
          </rPr>
          <t>First half goals</t>
        </r>
      </text>
    </comment>
    <comment ref="AI478" authorId="0">
      <text>
        <r>
          <rPr>
            <b/>
            <sz val="8"/>
            <color indexed="81"/>
            <rFont val="Tahoma"/>
            <family val="2"/>
          </rPr>
          <t xml:space="preserve">Second half goals
</t>
        </r>
      </text>
    </comment>
    <comment ref="AJ478" authorId="0">
      <text>
        <r>
          <rPr>
            <b/>
            <sz val="8"/>
            <color indexed="81"/>
            <rFont val="Tahoma"/>
            <family val="2"/>
          </rPr>
          <t>Home team goals in second half</t>
        </r>
      </text>
    </comment>
    <comment ref="AK478" authorId="0">
      <text>
        <r>
          <rPr>
            <b/>
            <sz val="8"/>
            <color indexed="81"/>
            <rFont val="Tahoma"/>
            <family val="2"/>
          </rPr>
          <t>Away team goals in second half</t>
        </r>
      </text>
    </comment>
    <comment ref="AL478" authorId="0">
      <text>
        <r>
          <rPr>
            <b/>
            <sz val="8"/>
            <color indexed="81"/>
            <rFont val="Tahoma"/>
            <family val="2"/>
          </rPr>
          <t>Second half result</t>
        </r>
      </text>
    </comment>
    <comment ref="AM478" authorId="0">
      <text>
        <r>
          <rPr>
            <b/>
            <sz val="8"/>
            <color indexed="81"/>
            <rFont val="Tahoma"/>
            <family val="2"/>
          </rPr>
          <t>Hakf time - full time</t>
        </r>
      </text>
    </comment>
    <comment ref="AN478" authorId="0">
      <text>
        <r>
          <rPr>
            <b/>
            <sz val="8"/>
            <color indexed="81"/>
            <rFont val="Tahoma"/>
            <family val="2"/>
          </rPr>
          <t>Both teams to score (1=Yes, 0=No)</t>
        </r>
      </text>
    </comment>
    <comment ref="AO478" authorId="0">
      <text>
        <r>
          <rPr>
            <b/>
            <sz val="8"/>
            <color indexed="81"/>
            <rFont val="Tahoma"/>
            <family val="2"/>
          </rPr>
          <t>Home team to score in both halves (1=Yes, 0=No)</t>
        </r>
      </text>
    </comment>
    <comment ref="AP478" authorId="0">
      <text>
        <r>
          <rPr>
            <b/>
            <sz val="8"/>
            <color indexed="81"/>
            <rFont val="Tahoma"/>
            <family val="2"/>
          </rPr>
          <t>Away team to score in both halves (1=Yes, 0=No)</t>
        </r>
      </text>
    </comment>
    <comment ref="AQ478" authorId="0">
      <text>
        <r>
          <rPr>
            <b/>
            <sz val="8"/>
            <color indexed="81"/>
            <rFont val="Tahoma"/>
            <family val="2"/>
          </rPr>
          <t>Home team win to nil (1=Yes, 0=No)</t>
        </r>
      </text>
    </comment>
    <comment ref="AR478" authorId="0">
      <text>
        <r>
          <rPr>
            <b/>
            <sz val="8"/>
            <color indexed="81"/>
            <rFont val="Tahoma"/>
            <family val="2"/>
          </rPr>
          <t>Away team win to nil (1=Yes, 0=No)</t>
        </r>
      </text>
    </comment>
    <comment ref="AS478" authorId="0">
      <text>
        <r>
          <rPr>
            <b/>
            <sz val="8"/>
            <color indexed="81"/>
            <rFont val="Tahoma"/>
            <family val="2"/>
          </rPr>
          <t>Home team wins both halves (1=Yes, 0=No)</t>
        </r>
      </text>
    </comment>
    <comment ref="AT478" authorId="0">
      <text>
        <r>
          <rPr>
            <b/>
            <sz val="8"/>
            <color indexed="81"/>
            <rFont val="Tahoma"/>
            <family val="2"/>
          </rPr>
          <t xml:space="preserve"> team wins both halves (1=Yes, 0=No)</t>
        </r>
      </text>
    </comment>
    <comment ref="AG493" authorId="0">
      <text>
        <r>
          <rPr>
            <b/>
            <sz val="8"/>
            <color indexed="81"/>
            <rFont val="Tahoma"/>
            <family val="2"/>
          </rPr>
          <t>Full time goals</t>
        </r>
      </text>
    </comment>
    <comment ref="AH493" authorId="0">
      <text>
        <r>
          <rPr>
            <b/>
            <sz val="8"/>
            <color indexed="81"/>
            <rFont val="Tahoma"/>
            <family val="2"/>
          </rPr>
          <t>First half goals</t>
        </r>
      </text>
    </comment>
    <comment ref="AI493" authorId="0">
      <text>
        <r>
          <rPr>
            <b/>
            <sz val="8"/>
            <color indexed="81"/>
            <rFont val="Tahoma"/>
            <family val="2"/>
          </rPr>
          <t xml:space="preserve">Second half goals
</t>
        </r>
      </text>
    </comment>
    <comment ref="AJ493" authorId="0">
      <text>
        <r>
          <rPr>
            <b/>
            <sz val="8"/>
            <color indexed="81"/>
            <rFont val="Tahoma"/>
            <family val="2"/>
          </rPr>
          <t>Home team goals in second half</t>
        </r>
      </text>
    </comment>
    <comment ref="AK493" authorId="0">
      <text>
        <r>
          <rPr>
            <b/>
            <sz val="8"/>
            <color indexed="81"/>
            <rFont val="Tahoma"/>
            <family val="2"/>
          </rPr>
          <t>Away team goals in second half</t>
        </r>
      </text>
    </comment>
    <comment ref="AL493" authorId="0">
      <text>
        <r>
          <rPr>
            <b/>
            <sz val="8"/>
            <color indexed="81"/>
            <rFont val="Tahoma"/>
            <family val="2"/>
          </rPr>
          <t>Second half result</t>
        </r>
      </text>
    </comment>
    <comment ref="AM493" authorId="0">
      <text>
        <r>
          <rPr>
            <b/>
            <sz val="8"/>
            <color indexed="81"/>
            <rFont val="Tahoma"/>
            <family val="2"/>
          </rPr>
          <t>Hakf time - full time</t>
        </r>
      </text>
    </comment>
    <comment ref="AN493" authorId="0">
      <text>
        <r>
          <rPr>
            <b/>
            <sz val="8"/>
            <color indexed="81"/>
            <rFont val="Tahoma"/>
            <family val="2"/>
          </rPr>
          <t>Both teams to score (1=Yes, 0=No)</t>
        </r>
      </text>
    </comment>
    <comment ref="AO493" authorId="0">
      <text>
        <r>
          <rPr>
            <b/>
            <sz val="8"/>
            <color indexed="81"/>
            <rFont val="Tahoma"/>
            <family val="2"/>
          </rPr>
          <t>Home team to score in both halves (1=Yes, 0=No)</t>
        </r>
      </text>
    </comment>
    <comment ref="AP493" authorId="0">
      <text>
        <r>
          <rPr>
            <b/>
            <sz val="8"/>
            <color indexed="81"/>
            <rFont val="Tahoma"/>
            <family val="2"/>
          </rPr>
          <t>Away team to score in both halves (1=Yes, 0=No)</t>
        </r>
      </text>
    </comment>
    <comment ref="AQ493" authorId="0">
      <text>
        <r>
          <rPr>
            <b/>
            <sz val="8"/>
            <color indexed="81"/>
            <rFont val="Tahoma"/>
            <family val="2"/>
          </rPr>
          <t>Home team win to nil (1=Yes, 0=No)</t>
        </r>
      </text>
    </comment>
    <comment ref="AR493" authorId="0">
      <text>
        <r>
          <rPr>
            <b/>
            <sz val="8"/>
            <color indexed="81"/>
            <rFont val="Tahoma"/>
            <family val="2"/>
          </rPr>
          <t>Away team win to nil (1=Yes, 0=No)</t>
        </r>
      </text>
    </comment>
    <comment ref="AS493" authorId="0">
      <text>
        <r>
          <rPr>
            <b/>
            <sz val="8"/>
            <color indexed="81"/>
            <rFont val="Tahoma"/>
            <family val="2"/>
          </rPr>
          <t>Home team wins both halves (1=Yes, 0=No)</t>
        </r>
      </text>
    </comment>
    <comment ref="AT493" authorId="0">
      <text>
        <r>
          <rPr>
            <b/>
            <sz val="8"/>
            <color indexed="81"/>
            <rFont val="Tahoma"/>
            <family val="2"/>
          </rPr>
          <t xml:space="preserve"> team wins both halves (1=Yes, 0=No)</t>
        </r>
      </text>
    </comment>
    <comment ref="AG503" authorId="0">
      <text>
        <r>
          <rPr>
            <b/>
            <sz val="8"/>
            <color indexed="81"/>
            <rFont val="Tahoma"/>
            <family val="2"/>
          </rPr>
          <t>Full time goals</t>
        </r>
      </text>
    </comment>
    <comment ref="AH503" authorId="0">
      <text>
        <r>
          <rPr>
            <b/>
            <sz val="8"/>
            <color indexed="81"/>
            <rFont val="Tahoma"/>
            <family val="2"/>
          </rPr>
          <t>First half goals</t>
        </r>
      </text>
    </comment>
    <comment ref="AI503" authorId="0">
      <text>
        <r>
          <rPr>
            <b/>
            <sz val="8"/>
            <color indexed="81"/>
            <rFont val="Tahoma"/>
            <family val="2"/>
          </rPr>
          <t xml:space="preserve">Second half goals
</t>
        </r>
      </text>
    </comment>
    <comment ref="AJ503" authorId="0">
      <text>
        <r>
          <rPr>
            <b/>
            <sz val="8"/>
            <color indexed="81"/>
            <rFont val="Tahoma"/>
            <family val="2"/>
          </rPr>
          <t>Home team goals in second half</t>
        </r>
      </text>
    </comment>
    <comment ref="AK503" authorId="0">
      <text>
        <r>
          <rPr>
            <b/>
            <sz val="8"/>
            <color indexed="81"/>
            <rFont val="Tahoma"/>
            <family val="2"/>
          </rPr>
          <t>Away team goals in second half</t>
        </r>
      </text>
    </comment>
    <comment ref="AL503" authorId="0">
      <text>
        <r>
          <rPr>
            <b/>
            <sz val="8"/>
            <color indexed="81"/>
            <rFont val="Tahoma"/>
            <family val="2"/>
          </rPr>
          <t>Second half result</t>
        </r>
      </text>
    </comment>
    <comment ref="AM503" authorId="0">
      <text>
        <r>
          <rPr>
            <b/>
            <sz val="8"/>
            <color indexed="81"/>
            <rFont val="Tahoma"/>
            <family val="2"/>
          </rPr>
          <t>Hakf time - full time</t>
        </r>
      </text>
    </comment>
    <comment ref="AN503" authorId="0">
      <text>
        <r>
          <rPr>
            <b/>
            <sz val="8"/>
            <color indexed="81"/>
            <rFont val="Tahoma"/>
            <family val="2"/>
          </rPr>
          <t>Both teams to score (1=Yes, 0=No)</t>
        </r>
      </text>
    </comment>
    <comment ref="AO503" authorId="0">
      <text>
        <r>
          <rPr>
            <b/>
            <sz val="8"/>
            <color indexed="81"/>
            <rFont val="Tahoma"/>
            <family val="2"/>
          </rPr>
          <t>Home team to score in both halves (1=Yes, 0=No)</t>
        </r>
      </text>
    </comment>
    <comment ref="AP503" authorId="0">
      <text>
        <r>
          <rPr>
            <b/>
            <sz val="8"/>
            <color indexed="81"/>
            <rFont val="Tahoma"/>
            <family val="2"/>
          </rPr>
          <t>Away team to score in both halves (1=Yes, 0=No)</t>
        </r>
      </text>
    </comment>
    <comment ref="AQ503" authorId="0">
      <text>
        <r>
          <rPr>
            <b/>
            <sz val="8"/>
            <color indexed="81"/>
            <rFont val="Tahoma"/>
            <family val="2"/>
          </rPr>
          <t>Home team win to nil (1=Yes, 0=No)</t>
        </r>
      </text>
    </comment>
    <comment ref="AR503" authorId="0">
      <text>
        <r>
          <rPr>
            <b/>
            <sz val="8"/>
            <color indexed="81"/>
            <rFont val="Tahoma"/>
            <family val="2"/>
          </rPr>
          <t>Away team win to nil (1=Yes, 0=No)</t>
        </r>
      </text>
    </comment>
    <comment ref="AS503" authorId="0">
      <text>
        <r>
          <rPr>
            <b/>
            <sz val="8"/>
            <color indexed="81"/>
            <rFont val="Tahoma"/>
            <family val="2"/>
          </rPr>
          <t>Home team wins both halves (1=Yes, 0=No)</t>
        </r>
      </text>
    </comment>
    <comment ref="AT503" authorId="0">
      <text>
        <r>
          <rPr>
            <b/>
            <sz val="8"/>
            <color indexed="81"/>
            <rFont val="Tahoma"/>
            <family val="2"/>
          </rPr>
          <t xml:space="preserve"> team wins both halves (1=Yes, 0=No)</t>
        </r>
      </text>
    </comment>
    <comment ref="AG513" authorId="0">
      <text>
        <r>
          <rPr>
            <b/>
            <sz val="8"/>
            <color indexed="81"/>
            <rFont val="Tahoma"/>
            <family val="2"/>
          </rPr>
          <t>Full time goals</t>
        </r>
      </text>
    </comment>
    <comment ref="AH513" authorId="0">
      <text>
        <r>
          <rPr>
            <b/>
            <sz val="8"/>
            <color indexed="81"/>
            <rFont val="Tahoma"/>
            <family val="2"/>
          </rPr>
          <t>First half goals</t>
        </r>
      </text>
    </comment>
    <comment ref="AI513" authorId="0">
      <text>
        <r>
          <rPr>
            <b/>
            <sz val="8"/>
            <color indexed="81"/>
            <rFont val="Tahoma"/>
            <family val="2"/>
          </rPr>
          <t xml:space="preserve">Second half goals
</t>
        </r>
      </text>
    </comment>
    <comment ref="AJ513" authorId="0">
      <text>
        <r>
          <rPr>
            <b/>
            <sz val="8"/>
            <color indexed="81"/>
            <rFont val="Tahoma"/>
            <family val="2"/>
          </rPr>
          <t>Home team goals in second half</t>
        </r>
      </text>
    </comment>
    <comment ref="AK513" authorId="0">
      <text>
        <r>
          <rPr>
            <b/>
            <sz val="8"/>
            <color indexed="81"/>
            <rFont val="Tahoma"/>
            <family val="2"/>
          </rPr>
          <t>Away team goals in second half</t>
        </r>
      </text>
    </comment>
    <comment ref="AL513" authorId="0">
      <text>
        <r>
          <rPr>
            <b/>
            <sz val="8"/>
            <color indexed="81"/>
            <rFont val="Tahoma"/>
            <family val="2"/>
          </rPr>
          <t>Second half result</t>
        </r>
      </text>
    </comment>
    <comment ref="AM513" authorId="0">
      <text>
        <r>
          <rPr>
            <b/>
            <sz val="8"/>
            <color indexed="81"/>
            <rFont val="Tahoma"/>
            <family val="2"/>
          </rPr>
          <t>Hakf time - full time</t>
        </r>
      </text>
    </comment>
    <comment ref="AN513" authorId="0">
      <text>
        <r>
          <rPr>
            <b/>
            <sz val="8"/>
            <color indexed="81"/>
            <rFont val="Tahoma"/>
            <family val="2"/>
          </rPr>
          <t>Both teams to score (1=Yes, 0=No)</t>
        </r>
      </text>
    </comment>
    <comment ref="AO513" authorId="0">
      <text>
        <r>
          <rPr>
            <b/>
            <sz val="8"/>
            <color indexed="81"/>
            <rFont val="Tahoma"/>
            <family val="2"/>
          </rPr>
          <t>Home team to score in both halves (1=Yes, 0=No)</t>
        </r>
      </text>
    </comment>
    <comment ref="AP513" authorId="0">
      <text>
        <r>
          <rPr>
            <b/>
            <sz val="8"/>
            <color indexed="81"/>
            <rFont val="Tahoma"/>
            <family val="2"/>
          </rPr>
          <t>Away team to score in both halves (1=Yes, 0=No)</t>
        </r>
      </text>
    </comment>
    <comment ref="AQ513" authorId="0">
      <text>
        <r>
          <rPr>
            <b/>
            <sz val="8"/>
            <color indexed="81"/>
            <rFont val="Tahoma"/>
            <family val="2"/>
          </rPr>
          <t>Home team win to nil (1=Yes, 0=No)</t>
        </r>
      </text>
    </comment>
    <comment ref="AR513" authorId="0">
      <text>
        <r>
          <rPr>
            <b/>
            <sz val="8"/>
            <color indexed="81"/>
            <rFont val="Tahoma"/>
            <family val="2"/>
          </rPr>
          <t>Away team win to nil (1=Yes, 0=No)</t>
        </r>
      </text>
    </comment>
    <comment ref="AS513" authorId="0">
      <text>
        <r>
          <rPr>
            <b/>
            <sz val="8"/>
            <color indexed="81"/>
            <rFont val="Tahoma"/>
            <family val="2"/>
          </rPr>
          <t>Home team wins both halves (1=Yes, 0=No)</t>
        </r>
      </text>
    </comment>
    <comment ref="AT513" authorId="0">
      <text>
        <r>
          <rPr>
            <b/>
            <sz val="8"/>
            <color indexed="81"/>
            <rFont val="Tahoma"/>
            <family val="2"/>
          </rPr>
          <t xml:space="preserve"> team wins both halves (1=Yes, 0=No)</t>
        </r>
      </text>
    </comment>
    <comment ref="AG528" authorId="0">
      <text>
        <r>
          <rPr>
            <b/>
            <sz val="8"/>
            <color indexed="81"/>
            <rFont val="Tahoma"/>
            <family val="2"/>
          </rPr>
          <t>Full time goals</t>
        </r>
      </text>
    </comment>
    <comment ref="AH528" authorId="0">
      <text>
        <r>
          <rPr>
            <b/>
            <sz val="8"/>
            <color indexed="81"/>
            <rFont val="Tahoma"/>
            <family val="2"/>
          </rPr>
          <t>First half goals</t>
        </r>
      </text>
    </comment>
    <comment ref="AI528" authorId="0">
      <text>
        <r>
          <rPr>
            <b/>
            <sz val="8"/>
            <color indexed="81"/>
            <rFont val="Tahoma"/>
            <family val="2"/>
          </rPr>
          <t xml:space="preserve">Second half goals
</t>
        </r>
      </text>
    </comment>
    <comment ref="AJ528" authorId="0">
      <text>
        <r>
          <rPr>
            <b/>
            <sz val="8"/>
            <color indexed="81"/>
            <rFont val="Tahoma"/>
            <family val="2"/>
          </rPr>
          <t>Home team goals in second half</t>
        </r>
      </text>
    </comment>
    <comment ref="AK528" authorId="0">
      <text>
        <r>
          <rPr>
            <b/>
            <sz val="8"/>
            <color indexed="81"/>
            <rFont val="Tahoma"/>
            <family val="2"/>
          </rPr>
          <t>Away team goals in second half</t>
        </r>
      </text>
    </comment>
    <comment ref="AL528" authorId="0">
      <text>
        <r>
          <rPr>
            <b/>
            <sz val="8"/>
            <color indexed="81"/>
            <rFont val="Tahoma"/>
            <family val="2"/>
          </rPr>
          <t>Second half result</t>
        </r>
      </text>
    </comment>
    <comment ref="AM528" authorId="0">
      <text>
        <r>
          <rPr>
            <b/>
            <sz val="8"/>
            <color indexed="81"/>
            <rFont val="Tahoma"/>
            <family val="2"/>
          </rPr>
          <t>Hakf time - full time</t>
        </r>
      </text>
    </comment>
    <comment ref="AN528" authorId="0">
      <text>
        <r>
          <rPr>
            <b/>
            <sz val="8"/>
            <color indexed="81"/>
            <rFont val="Tahoma"/>
            <family val="2"/>
          </rPr>
          <t>Both teams to score (1=Yes, 0=No)</t>
        </r>
      </text>
    </comment>
    <comment ref="AO528" authorId="0">
      <text>
        <r>
          <rPr>
            <b/>
            <sz val="8"/>
            <color indexed="81"/>
            <rFont val="Tahoma"/>
            <family val="2"/>
          </rPr>
          <t>Home team to score in both halves (1=Yes, 0=No)</t>
        </r>
      </text>
    </comment>
    <comment ref="AP528" authorId="0">
      <text>
        <r>
          <rPr>
            <b/>
            <sz val="8"/>
            <color indexed="81"/>
            <rFont val="Tahoma"/>
            <family val="2"/>
          </rPr>
          <t>Away team to score in both halves (1=Yes, 0=No)</t>
        </r>
      </text>
    </comment>
    <comment ref="AQ528" authorId="0">
      <text>
        <r>
          <rPr>
            <b/>
            <sz val="8"/>
            <color indexed="81"/>
            <rFont val="Tahoma"/>
            <family val="2"/>
          </rPr>
          <t>Home team win to nil (1=Yes, 0=No)</t>
        </r>
      </text>
    </comment>
    <comment ref="AR528" authorId="0">
      <text>
        <r>
          <rPr>
            <b/>
            <sz val="8"/>
            <color indexed="81"/>
            <rFont val="Tahoma"/>
            <family val="2"/>
          </rPr>
          <t>Away team win to nil (1=Yes, 0=No)</t>
        </r>
      </text>
    </comment>
    <comment ref="AS528" authorId="0">
      <text>
        <r>
          <rPr>
            <b/>
            <sz val="8"/>
            <color indexed="81"/>
            <rFont val="Tahoma"/>
            <family val="2"/>
          </rPr>
          <t>Home team wins both halves (1=Yes, 0=No)</t>
        </r>
      </text>
    </comment>
    <comment ref="AT528" authorId="0">
      <text>
        <r>
          <rPr>
            <b/>
            <sz val="8"/>
            <color indexed="81"/>
            <rFont val="Tahoma"/>
            <family val="2"/>
          </rPr>
          <t xml:space="preserve"> team wins both halves (1=Yes, 0=No)</t>
        </r>
      </text>
    </comment>
    <comment ref="AG538" authorId="0">
      <text>
        <r>
          <rPr>
            <b/>
            <sz val="8"/>
            <color indexed="81"/>
            <rFont val="Tahoma"/>
            <family val="2"/>
          </rPr>
          <t>Full time goals</t>
        </r>
      </text>
    </comment>
    <comment ref="AH538" authorId="0">
      <text>
        <r>
          <rPr>
            <b/>
            <sz val="8"/>
            <color indexed="81"/>
            <rFont val="Tahoma"/>
            <family val="2"/>
          </rPr>
          <t>First half goals</t>
        </r>
      </text>
    </comment>
    <comment ref="AI538" authorId="0">
      <text>
        <r>
          <rPr>
            <b/>
            <sz val="8"/>
            <color indexed="81"/>
            <rFont val="Tahoma"/>
            <family val="2"/>
          </rPr>
          <t xml:space="preserve">Second half goals
</t>
        </r>
      </text>
    </comment>
    <comment ref="AJ538" authorId="0">
      <text>
        <r>
          <rPr>
            <b/>
            <sz val="8"/>
            <color indexed="81"/>
            <rFont val="Tahoma"/>
            <family val="2"/>
          </rPr>
          <t>Home team goals in second half</t>
        </r>
      </text>
    </comment>
    <comment ref="AK538" authorId="0">
      <text>
        <r>
          <rPr>
            <b/>
            <sz val="8"/>
            <color indexed="81"/>
            <rFont val="Tahoma"/>
            <family val="2"/>
          </rPr>
          <t>Away team goals in second half</t>
        </r>
      </text>
    </comment>
    <comment ref="AL538" authorId="0">
      <text>
        <r>
          <rPr>
            <b/>
            <sz val="8"/>
            <color indexed="81"/>
            <rFont val="Tahoma"/>
            <family val="2"/>
          </rPr>
          <t>Second half result</t>
        </r>
      </text>
    </comment>
    <comment ref="AM538" authorId="0">
      <text>
        <r>
          <rPr>
            <b/>
            <sz val="8"/>
            <color indexed="81"/>
            <rFont val="Tahoma"/>
            <family val="2"/>
          </rPr>
          <t>Hakf time - full time</t>
        </r>
      </text>
    </comment>
    <comment ref="AN538" authorId="0">
      <text>
        <r>
          <rPr>
            <b/>
            <sz val="8"/>
            <color indexed="81"/>
            <rFont val="Tahoma"/>
            <family val="2"/>
          </rPr>
          <t>Both teams to score (1=Yes, 0=No)</t>
        </r>
      </text>
    </comment>
    <comment ref="AO538" authorId="0">
      <text>
        <r>
          <rPr>
            <b/>
            <sz val="8"/>
            <color indexed="81"/>
            <rFont val="Tahoma"/>
            <family val="2"/>
          </rPr>
          <t>Home team to score in both halves (1=Yes, 0=No)</t>
        </r>
      </text>
    </comment>
    <comment ref="AP538" authorId="0">
      <text>
        <r>
          <rPr>
            <b/>
            <sz val="8"/>
            <color indexed="81"/>
            <rFont val="Tahoma"/>
            <family val="2"/>
          </rPr>
          <t>Away team to score in both halves (1=Yes, 0=No)</t>
        </r>
      </text>
    </comment>
    <comment ref="AQ538" authorId="0">
      <text>
        <r>
          <rPr>
            <b/>
            <sz val="8"/>
            <color indexed="81"/>
            <rFont val="Tahoma"/>
            <family val="2"/>
          </rPr>
          <t>Home team win to nil (1=Yes, 0=No)</t>
        </r>
      </text>
    </comment>
    <comment ref="AR538" authorId="0">
      <text>
        <r>
          <rPr>
            <b/>
            <sz val="8"/>
            <color indexed="81"/>
            <rFont val="Tahoma"/>
            <family val="2"/>
          </rPr>
          <t>Away team win to nil (1=Yes, 0=No)</t>
        </r>
      </text>
    </comment>
    <comment ref="AS538" authorId="0">
      <text>
        <r>
          <rPr>
            <b/>
            <sz val="8"/>
            <color indexed="81"/>
            <rFont val="Tahoma"/>
            <family val="2"/>
          </rPr>
          <t>Home team wins both halves (1=Yes, 0=No)</t>
        </r>
      </text>
    </comment>
    <comment ref="AT538" authorId="0">
      <text>
        <r>
          <rPr>
            <b/>
            <sz val="8"/>
            <color indexed="81"/>
            <rFont val="Tahoma"/>
            <family val="2"/>
          </rPr>
          <t xml:space="preserve"> team wins both halves (1=Yes, 0=No)</t>
        </r>
      </text>
    </comment>
    <comment ref="AG548" authorId="0">
      <text>
        <r>
          <rPr>
            <b/>
            <sz val="8"/>
            <color indexed="81"/>
            <rFont val="Tahoma"/>
            <family val="2"/>
          </rPr>
          <t>Full time goals</t>
        </r>
      </text>
    </comment>
    <comment ref="AH548" authorId="0">
      <text>
        <r>
          <rPr>
            <b/>
            <sz val="8"/>
            <color indexed="81"/>
            <rFont val="Tahoma"/>
            <family val="2"/>
          </rPr>
          <t>First half goals</t>
        </r>
      </text>
    </comment>
    <comment ref="AI548" authorId="0">
      <text>
        <r>
          <rPr>
            <b/>
            <sz val="8"/>
            <color indexed="81"/>
            <rFont val="Tahoma"/>
            <family val="2"/>
          </rPr>
          <t xml:space="preserve">Second half goals
</t>
        </r>
      </text>
    </comment>
    <comment ref="AJ548" authorId="0">
      <text>
        <r>
          <rPr>
            <b/>
            <sz val="8"/>
            <color indexed="81"/>
            <rFont val="Tahoma"/>
            <family val="2"/>
          </rPr>
          <t>Home team goals in second half</t>
        </r>
      </text>
    </comment>
    <comment ref="AK548" authorId="0">
      <text>
        <r>
          <rPr>
            <b/>
            <sz val="8"/>
            <color indexed="81"/>
            <rFont val="Tahoma"/>
            <family val="2"/>
          </rPr>
          <t>Away team goals in second half</t>
        </r>
      </text>
    </comment>
    <comment ref="AL548" authorId="0">
      <text>
        <r>
          <rPr>
            <b/>
            <sz val="8"/>
            <color indexed="81"/>
            <rFont val="Tahoma"/>
            <family val="2"/>
          </rPr>
          <t>Second half result</t>
        </r>
      </text>
    </comment>
    <comment ref="AM548" authorId="0">
      <text>
        <r>
          <rPr>
            <b/>
            <sz val="8"/>
            <color indexed="81"/>
            <rFont val="Tahoma"/>
            <family val="2"/>
          </rPr>
          <t>Hakf time - full time</t>
        </r>
      </text>
    </comment>
    <comment ref="AN548" authorId="0">
      <text>
        <r>
          <rPr>
            <b/>
            <sz val="8"/>
            <color indexed="81"/>
            <rFont val="Tahoma"/>
            <family val="2"/>
          </rPr>
          <t>Both teams to score (1=Yes, 0=No)</t>
        </r>
      </text>
    </comment>
    <comment ref="AO548" authorId="0">
      <text>
        <r>
          <rPr>
            <b/>
            <sz val="8"/>
            <color indexed="81"/>
            <rFont val="Tahoma"/>
            <family val="2"/>
          </rPr>
          <t>Home team to score in both halves (1=Yes, 0=No)</t>
        </r>
      </text>
    </comment>
    <comment ref="AP548" authorId="0">
      <text>
        <r>
          <rPr>
            <b/>
            <sz val="8"/>
            <color indexed="81"/>
            <rFont val="Tahoma"/>
            <family val="2"/>
          </rPr>
          <t>Away team to score in both halves (1=Yes, 0=No)</t>
        </r>
      </text>
    </comment>
    <comment ref="AQ548" authorId="0">
      <text>
        <r>
          <rPr>
            <b/>
            <sz val="8"/>
            <color indexed="81"/>
            <rFont val="Tahoma"/>
            <family val="2"/>
          </rPr>
          <t>Home team win to nil (1=Yes, 0=No)</t>
        </r>
      </text>
    </comment>
    <comment ref="AR548" authorId="0">
      <text>
        <r>
          <rPr>
            <b/>
            <sz val="8"/>
            <color indexed="81"/>
            <rFont val="Tahoma"/>
            <family val="2"/>
          </rPr>
          <t>Away team win to nil (1=Yes, 0=No)</t>
        </r>
      </text>
    </comment>
    <comment ref="AS548" authorId="0">
      <text>
        <r>
          <rPr>
            <b/>
            <sz val="8"/>
            <color indexed="81"/>
            <rFont val="Tahoma"/>
            <family val="2"/>
          </rPr>
          <t>Home team wins both halves (1=Yes, 0=No)</t>
        </r>
      </text>
    </comment>
    <comment ref="AT548" authorId="0">
      <text>
        <r>
          <rPr>
            <b/>
            <sz val="8"/>
            <color indexed="81"/>
            <rFont val="Tahoma"/>
            <family val="2"/>
          </rPr>
          <t xml:space="preserve"> team wins both halves (1=Yes, 0=No)</t>
        </r>
      </text>
    </comment>
    <comment ref="AG563" authorId="0">
      <text>
        <r>
          <rPr>
            <b/>
            <sz val="8"/>
            <color indexed="81"/>
            <rFont val="Tahoma"/>
            <family val="2"/>
          </rPr>
          <t>Full time goals</t>
        </r>
      </text>
    </comment>
    <comment ref="AH563" authorId="0">
      <text>
        <r>
          <rPr>
            <b/>
            <sz val="8"/>
            <color indexed="81"/>
            <rFont val="Tahoma"/>
            <family val="2"/>
          </rPr>
          <t>First half goals</t>
        </r>
      </text>
    </comment>
    <comment ref="AI563" authorId="0">
      <text>
        <r>
          <rPr>
            <b/>
            <sz val="8"/>
            <color indexed="81"/>
            <rFont val="Tahoma"/>
            <family val="2"/>
          </rPr>
          <t xml:space="preserve">Second half goals
</t>
        </r>
      </text>
    </comment>
    <comment ref="AJ563" authorId="0">
      <text>
        <r>
          <rPr>
            <b/>
            <sz val="8"/>
            <color indexed="81"/>
            <rFont val="Tahoma"/>
            <family val="2"/>
          </rPr>
          <t>Home team goals in second half</t>
        </r>
      </text>
    </comment>
    <comment ref="AK563" authorId="0">
      <text>
        <r>
          <rPr>
            <b/>
            <sz val="8"/>
            <color indexed="81"/>
            <rFont val="Tahoma"/>
            <family val="2"/>
          </rPr>
          <t>Away team goals in second half</t>
        </r>
      </text>
    </comment>
    <comment ref="AL563" authorId="0">
      <text>
        <r>
          <rPr>
            <b/>
            <sz val="8"/>
            <color indexed="81"/>
            <rFont val="Tahoma"/>
            <family val="2"/>
          </rPr>
          <t>Second half result</t>
        </r>
      </text>
    </comment>
    <comment ref="AM563" authorId="0">
      <text>
        <r>
          <rPr>
            <b/>
            <sz val="8"/>
            <color indexed="81"/>
            <rFont val="Tahoma"/>
            <family val="2"/>
          </rPr>
          <t>Hakf time - full time</t>
        </r>
      </text>
    </comment>
    <comment ref="AN563" authorId="0">
      <text>
        <r>
          <rPr>
            <b/>
            <sz val="8"/>
            <color indexed="81"/>
            <rFont val="Tahoma"/>
            <family val="2"/>
          </rPr>
          <t>Both teams to score (1=Yes, 0=No)</t>
        </r>
      </text>
    </comment>
    <comment ref="AO563" authorId="0">
      <text>
        <r>
          <rPr>
            <b/>
            <sz val="8"/>
            <color indexed="81"/>
            <rFont val="Tahoma"/>
            <family val="2"/>
          </rPr>
          <t>Home team to score in both halves (1=Yes, 0=No)</t>
        </r>
      </text>
    </comment>
    <comment ref="AP563" authorId="0">
      <text>
        <r>
          <rPr>
            <b/>
            <sz val="8"/>
            <color indexed="81"/>
            <rFont val="Tahoma"/>
            <family val="2"/>
          </rPr>
          <t>Away team to score in both halves (1=Yes, 0=No)</t>
        </r>
      </text>
    </comment>
    <comment ref="AQ563" authorId="0">
      <text>
        <r>
          <rPr>
            <b/>
            <sz val="8"/>
            <color indexed="81"/>
            <rFont val="Tahoma"/>
            <family val="2"/>
          </rPr>
          <t>Home team win to nil (1=Yes, 0=No)</t>
        </r>
      </text>
    </comment>
    <comment ref="AR563" authorId="0">
      <text>
        <r>
          <rPr>
            <b/>
            <sz val="8"/>
            <color indexed="81"/>
            <rFont val="Tahoma"/>
            <family val="2"/>
          </rPr>
          <t>Away team win to nil (1=Yes, 0=No)</t>
        </r>
      </text>
    </comment>
    <comment ref="AS563" authorId="0">
      <text>
        <r>
          <rPr>
            <b/>
            <sz val="8"/>
            <color indexed="81"/>
            <rFont val="Tahoma"/>
            <family val="2"/>
          </rPr>
          <t>Home team wins both halves (1=Yes, 0=No)</t>
        </r>
      </text>
    </comment>
    <comment ref="AT563" authorId="0">
      <text>
        <r>
          <rPr>
            <b/>
            <sz val="8"/>
            <color indexed="81"/>
            <rFont val="Tahoma"/>
            <family val="2"/>
          </rPr>
          <t xml:space="preserve"> team wins both halves (1=Yes, 0=No)</t>
        </r>
      </text>
    </comment>
    <comment ref="AG573" authorId="0">
      <text>
        <r>
          <rPr>
            <b/>
            <sz val="8"/>
            <color indexed="81"/>
            <rFont val="Tahoma"/>
            <family val="2"/>
          </rPr>
          <t>Full time goals</t>
        </r>
      </text>
    </comment>
    <comment ref="AH573" authorId="0">
      <text>
        <r>
          <rPr>
            <b/>
            <sz val="8"/>
            <color indexed="81"/>
            <rFont val="Tahoma"/>
            <family val="2"/>
          </rPr>
          <t>First half goals</t>
        </r>
      </text>
    </comment>
    <comment ref="AI573" authorId="0">
      <text>
        <r>
          <rPr>
            <b/>
            <sz val="8"/>
            <color indexed="81"/>
            <rFont val="Tahoma"/>
            <family val="2"/>
          </rPr>
          <t xml:space="preserve">Second half goals
</t>
        </r>
      </text>
    </comment>
    <comment ref="AJ573" authorId="0">
      <text>
        <r>
          <rPr>
            <b/>
            <sz val="8"/>
            <color indexed="81"/>
            <rFont val="Tahoma"/>
            <family val="2"/>
          </rPr>
          <t>Home team goals in second half</t>
        </r>
      </text>
    </comment>
    <comment ref="AK573" authorId="0">
      <text>
        <r>
          <rPr>
            <b/>
            <sz val="8"/>
            <color indexed="81"/>
            <rFont val="Tahoma"/>
            <family val="2"/>
          </rPr>
          <t>Away team goals in second half</t>
        </r>
      </text>
    </comment>
    <comment ref="AL573" authorId="0">
      <text>
        <r>
          <rPr>
            <b/>
            <sz val="8"/>
            <color indexed="81"/>
            <rFont val="Tahoma"/>
            <family val="2"/>
          </rPr>
          <t>Second half result</t>
        </r>
      </text>
    </comment>
    <comment ref="AM573" authorId="0">
      <text>
        <r>
          <rPr>
            <b/>
            <sz val="8"/>
            <color indexed="81"/>
            <rFont val="Tahoma"/>
            <family val="2"/>
          </rPr>
          <t>Hakf time - full time</t>
        </r>
      </text>
    </comment>
    <comment ref="AN573" authorId="0">
      <text>
        <r>
          <rPr>
            <b/>
            <sz val="8"/>
            <color indexed="81"/>
            <rFont val="Tahoma"/>
            <family val="2"/>
          </rPr>
          <t>Both teams to score (1=Yes, 0=No)</t>
        </r>
      </text>
    </comment>
    <comment ref="AO573" authorId="0">
      <text>
        <r>
          <rPr>
            <b/>
            <sz val="8"/>
            <color indexed="81"/>
            <rFont val="Tahoma"/>
            <family val="2"/>
          </rPr>
          <t>Home team to score in both halves (1=Yes, 0=No)</t>
        </r>
      </text>
    </comment>
    <comment ref="AP573" authorId="0">
      <text>
        <r>
          <rPr>
            <b/>
            <sz val="8"/>
            <color indexed="81"/>
            <rFont val="Tahoma"/>
            <family val="2"/>
          </rPr>
          <t>Away team to score in both halves (1=Yes, 0=No)</t>
        </r>
      </text>
    </comment>
    <comment ref="AQ573" authorId="0">
      <text>
        <r>
          <rPr>
            <b/>
            <sz val="8"/>
            <color indexed="81"/>
            <rFont val="Tahoma"/>
            <family val="2"/>
          </rPr>
          <t>Home team win to nil (1=Yes, 0=No)</t>
        </r>
      </text>
    </comment>
    <comment ref="AR573" authorId="0">
      <text>
        <r>
          <rPr>
            <b/>
            <sz val="8"/>
            <color indexed="81"/>
            <rFont val="Tahoma"/>
            <family val="2"/>
          </rPr>
          <t>Away team win to nil (1=Yes, 0=No)</t>
        </r>
      </text>
    </comment>
    <comment ref="AS573" authorId="0">
      <text>
        <r>
          <rPr>
            <b/>
            <sz val="8"/>
            <color indexed="81"/>
            <rFont val="Tahoma"/>
            <family val="2"/>
          </rPr>
          <t>Home team wins both halves (1=Yes, 0=No)</t>
        </r>
      </text>
    </comment>
    <comment ref="AT573" authorId="0">
      <text>
        <r>
          <rPr>
            <b/>
            <sz val="8"/>
            <color indexed="81"/>
            <rFont val="Tahoma"/>
            <family val="2"/>
          </rPr>
          <t xml:space="preserve"> team wins both halves (1=Yes, 0=No)</t>
        </r>
      </text>
    </comment>
    <comment ref="AG583" authorId="0">
      <text>
        <r>
          <rPr>
            <b/>
            <sz val="8"/>
            <color indexed="81"/>
            <rFont val="Tahoma"/>
            <family val="2"/>
          </rPr>
          <t>Full time goals</t>
        </r>
      </text>
    </comment>
    <comment ref="AH583" authorId="0">
      <text>
        <r>
          <rPr>
            <b/>
            <sz val="8"/>
            <color indexed="81"/>
            <rFont val="Tahoma"/>
            <family val="2"/>
          </rPr>
          <t>First half goals</t>
        </r>
      </text>
    </comment>
    <comment ref="AI583" authorId="0">
      <text>
        <r>
          <rPr>
            <b/>
            <sz val="8"/>
            <color indexed="81"/>
            <rFont val="Tahoma"/>
            <family val="2"/>
          </rPr>
          <t xml:space="preserve">Second half goals
</t>
        </r>
      </text>
    </comment>
    <comment ref="AJ583" authorId="0">
      <text>
        <r>
          <rPr>
            <b/>
            <sz val="8"/>
            <color indexed="81"/>
            <rFont val="Tahoma"/>
            <family val="2"/>
          </rPr>
          <t>Home team goals in second half</t>
        </r>
      </text>
    </comment>
    <comment ref="AK583" authorId="0">
      <text>
        <r>
          <rPr>
            <b/>
            <sz val="8"/>
            <color indexed="81"/>
            <rFont val="Tahoma"/>
            <family val="2"/>
          </rPr>
          <t>Away team goals in second half</t>
        </r>
      </text>
    </comment>
    <comment ref="AL583" authorId="0">
      <text>
        <r>
          <rPr>
            <b/>
            <sz val="8"/>
            <color indexed="81"/>
            <rFont val="Tahoma"/>
            <family val="2"/>
          </rPr>
          <t>Second half result</t>
        </r>
      </text>
    </comment>
    <comment ref="AM583" authorId="0">
      <text>
        <r>
          <rPr>
            <b/>
            <sz val="8"/>
            <color indexed="81"/>
            <rFont val="Tahoma"/>
            <family val="2"/>
          </rPr>
          <t>Hakf time - full time</t>
        </r>
      </text>
    </comment>
    <comment ref="AN583" authorId="0">
      <text>
        <r>
          <rPr>
            <b/>
            <sz val="8"/>
            <color indexed="81"/>
            <rFont val="Tahoma"/>
            <family val="2"/>
          </rPr>
          <t>Both teams to score (1=Yes, 0=No)</t>
        </r>
      </text>
    </comment>
    <comment ref="AO583" authorId="0">
      <text>
        <r>
          <rPr>
            <b/>
            <sz val="8"/>
            <color indexed="81"/>
            <rFont val="Tahoma"/>
            <family val="2"/>
          </rPr>
          <t>Home team to score in both halves (1=Yes, 0=No)</t>
        </r>
      </text>
    </comment>
    <comment ref="AP583" authorId="0">
      <text>
        <r>
          <rPr>
            <b/>
            <sz val="8"/>
            <color indexed="81"/>
            <rFont val="Tahoma"/>
            <family val="2"/>
          </rPr>
          <t>Away team to score in both halves (1=Yes, 0=No)</t>
        </r>
      </text>
    </comment>
    <comment ref="AQ583" authorId="0">
      <text>
        <r>
          <rPr>
            <b/>
            <sz val="8"/>
            <color indexed="81"/>
            <rFont val="Tahoma"/>
            <family val="2"/>
          </rPr>
          <t>Home team win to nil (1=Yes, 0=No)</t>
        </r>
      </text>
    </comment>
    <comment ref="AR583" authorId="0">
      <text>
        <r>
          <rPr>
            <b/>
            <sz val="8"/>
            <color indexed="81"/>
            <rFont val="Tahoma"/>
            <family val="2"/>
          </rPr>
          <t>Away team win to nil (1=Yes, 0=No)</t>
        </r>
      </text>
    </comment>
    <comment ref="AS583" authorId="0">
      <text>
        <r>
          <rPr>
            <b/>
            <sz val="8"/>
            <color indexed="81"/>
            <rFont val="Tahoma"/>
            <family val="2"/>
          </rPr>
          <t>Home team wins both halves (1=Yes, 0=No)</t>
        </r>
      </text>
    </comment>
    <comment ref="AT583" authorId="0">
      <text>
        <r>
          <rPr>
            <b/>
            <sz val="8"/>
            <color indexed="81"/>
            <rFont val="Tahoma"/>
            <family val="2"/>
          </rPr>
          <t xml:space="preserve"> team wins both halves (1=Yes, 0=No)</t>
        </r>
      </text>
    </comment>
    <comment ref="AG598" authorId="0">
      <text>
        <r>
          <rPr>
            <b/>
            <sz val="8"/>
            <color indexed="81"/>
            <rFont val="Tahoma"/>
            <family val="2"/>
          </rPr>
          <t>Full time goals</t>
        </r>
      </text>
    </comment>
    <comment ref="AH598" authorId="0">
      <text>
        <r>
          <rPr>
            <b/>
            <sz val="8"/>
            <color indexed="81"/>
            <rFont val="Tahoma"/>
            <family val="2"/>
          </rPr>
          <t>First half goals</t>
        </r>
      </text>
    </comment>
    <comment ref="AI598" authorId="0">
      <text>
        <r>
          <rPr>
            <b/>
            <sz val="8"/>
            <color indexed="81"/>
            <rFont val="Tahoma"/>
            <family val="2"/>
          </rPr>
          <t xml:space="preserve">Second half goals
</t>
        </r>
      </text>
    </comment>
    <comment ref="AJ598" authorId="0">
      <text>
        <r>
          <rPr>
            <b/>
            <sz val="8"/>
            <color indexed="81"/>
            <rFont val="Tahoma"/>
            <family val="2"/>
          </rPr>
          <t>Home team goals in second half</t>
        </r>
      </text>
    </comment>
    <comment ref="AK598" authorId="0">
      <text>
        <r>
          <rPr>
            <b/>
            <sz val="8"/>
            <color indexed="81"/>
            <rFont val="Tahoma"/>
            <family val="2"/>
          </rPr>
          <t>Away team goals in second half</t>
        </r>
      </text>
    </comment>
    <comment ref="AL598" authorId="0">
      <text>
        <r>
          <rPr>
            <b/>
            <sz val="8"/>
            <color indexed="81"/>
            <rFont val="Tahoma"/>
            <family val="2"/>
          </rPr>
          <t>Second half result</t>
        </r>
      </text>
    </comment>
    <comment ref="AM598" authorId="0">
      <text>
        <r>
          <rPr>
            <b/>
            <sz val="8"/>
            <color indexed="81"/>
            <rFont val="Tahoma"/>
            <family val="2"/>
          </rPr>
          <t>Hakf time - full time</t>
        </r>
      </text>
    </comment>
    <comment ref="AN598" authorId="0">
      <text>
        <r>
          <rPr>
            <b/>
            <sz val="8"/>
            <color indexed="81"/>
            <rFont val="Tahoma"/>
            <family val="2"/>
          </rPr>
          <t>Both teams to score (1=Yes, 0=No)</t>
        </r>
      </text>
    </comment>
    <comment ref="AO598" authorId="0">
      <text>
        <r>
          <rPr>
            <b/>
            <sz val="8"/>
            <color indexed="81"/>
            <rFont val="Tahoma"/>
            <family val="2"/>
          </rPr>
          <t>Home team to score in both halves (1=Yes, 0=No)</t>
        </r>
      </text>
    </comment>
    <comment ref="AP598" authorId="0">
      <text>
        <r>
          <rPr>
            <b/>
            <sz val="8"/>
            <color indexed="81"/>
            <rFont val="Tahoma"/>
            <family val="2"/>
          </rPr>
          <t>Away team to score in both halves (1=Yes, 0=No)</t>
        </r>
      </text>
    </comment>
    <comment ref="AQ598" authorId="0">
      <text>
        <r>
          <rPr>
            <b/>
            <sz val="8"/>
            <color indexed="81"/>
            <rFont val="Tahoma"/>
            <family val="2"/>
          </rPr>
          <t>Home team win to nil (1=Yes, 0=No)</t>
        </r>
      </text>
    </comment>
    <comment ref="AR598" authorId="0">
      <text>
        <r>
          <rPr>
            <b/>
            <sz val="8"/>
            <color indexed="81"/>
            <rFont val="Tahoma"/>
            <family val="2"/>
          </rPr>
          <t>Away team win to nil (1=Yes, 0=No)</t>
        </r>
      </text>
    </comment>
    <comment ref="AS598" authorId="0">
      <text>
        <r>
          <rPr>
            <b/>
            <sz val="8"/>
            <color indexed="81"/>
            <rFont val="Tahoma"/>
            <family val="2"/>
          </rPr>
          <t>Home team wins both halves (1=Yes, 0=No)</t>
        </r>
      </text>
    </comment>
    <comment ref="AT598" authorId="0">
      <text>
        <r>
          <rPr>
            <b/>
            <sz val="8"/>
            <color indexed="81"/>
            <rFont val="Tahoma"/>
            <family val="2"/>
          </rPr>
          <t xml:space="preserve"> team wins both halves (1=Yes, 0=No)</t>
        </r>
      </text>
    </comment>
    <comment ref="AG608" authorId="0">
      <text>
        <r>
          <rPr>
            <b/>
            <sz val="8"/>
            <color indexed="81"/>
            <rFont val="Tahoma"/>
            <family val="2"/>
          </rPr>
          <t>Full time goals</t>
        </r>
      </text>
    </comment>
    <comment ref="AH608" authorId="0">
      <text>
        <r>
          <rPr>
            <b/>
            <sz val="8"/>
            <color indexed="81"/>
            <rFont val="Tahoma"/>
            <family val="2"/>
          </rPr>
          <t>First half goals</t>
        </r>
      </text>
    </comment>
    <comment ref="AI608" authorId="0">
      <text>
        <r>
          <rPr>
            <b/>
            <sz val="8"/>
            <color indexed="81"/>
            <rFont val="Tahoma"/>
            <family val="2"/>
          </rPr>
          <t xml:space="preserve">Second half goals
</t>
        </r>
      </text>
    </comment>
    <comment ref="AJ608" authorId="0">
      <text>
        <r>
          <rPr>
            <b/>
            <sz val="8"/>
            <color indexed="81"/>
            <rFont val="Tahoma"/>
            <family val="2"/>
          </rPr>
          <t>Home team goals in second half</t>
        </r>
      </text>
    </comment>
    <comment ref="AK608" authorId="0">
      <text>
        <r>
          <rPr>
            <b/>
            <sz val="8"/>
            <color indexed="81"/>
            <rFont val="Tahoma"/>
            <family val="2"/>
          </rPr>
          <t>Away team goals in second half</t>
        </r>
      </text>
    </comment>
    <comment ref="AL608" authorId="0">
      <text>
        <r>
          <rPr>
            <b/>
            <sz val="8"/>
            <color indexed="81"/>
            <rFont val="Tahoma"/>
            <family val="2"/>
          </rPr>
          <t>Second half result</t>
        </r>
      </text>
    </comment>
    <comment ref="AM608" authorId="0">
      <text>
        <r>
          <rPr>
            <b/>
            <sz val="8"/>
            <color indexed="81"/>
            <rFont val="Tahoma"/>
            <family val="2"/>
          </rPr>
          <t>Hakf time - full time</t>
        </r>
      </text>
    </comment>
    <comment ref="AN608" authorId="0">
      <text>
        <r>
          <rPr>
            <b/>
            <sz val="8"/>
            <color indexed="81"/>
            <rFont val="Tahoma"/>
            <family val="2"/>
          </rPr>
          <t>Both teams to score (1=Yes, 0=No)</t>
        </r>
      </text>
    </comment>
    <comment ref="AO608" authorId="0">
      <text>
        <r>
          <rPr>
            <b/>
            <sz val="8"/>
            <color indexed="81"/>
            <rFont val="Tahoma"/>
            <family val="2"/>
          </rPr>
          <t>Home team to score in both halves (1=Yes, 0=No)</t>
        </r>
      </text>
    </comment>
    <comment ref="AP608" authorId="0">
      <text>
        <r>
          <rPr>
            <b/>
            <sz val="8"/>
            <color indexed="81"/>
            <rFont val="Tahoma"/>
            <family val="2"/>
          </rPr>
          <t>Away team to score in both halves (1=Yes, 0=No)</t>
        </r>
      </text>
    </comment>
    <comment ref="AQ608" authorId="0">
      <text>
        <r>
          <rPr>
            <b/>
            <sz val="8"/>
            <color indexed="81"/>
            <rFont val="Tahoma"/>
            <family val="2"/>
          </rPr>
          <t>Home team win to nil (1=Yes, 0=No)</t>
        </r>
      </text>
    </comment>
    <comment ref="AR608" authorId="0">
      <text>
        <r>
          <rPr>
            <b/>
            <sz val="8"/>
            <color indexed="81"/>
            <rFont val="Tahoma"/>
            <family val="2"/>
          </rPr>
          <t>Away team win to nil (1=Yes, 0=No)</t>
        </r>
      </text>
    </comment>
    <comment ref="AS608" authorId="0">
      <text>
        <r>
          <rPr>
            <b/>
            <sz val="8"/>
            <color indexed="81"/>
            <rFont val="Tahoma"/>
            <family val="2"/>
          </rPr>
          <t>Home team wins both halves (1=Yes, 0=No)</t>
        </r>
      </text>
    </comment>
    <comment ref="AT608" authorId="0">
      <text>
        <r>
          <rPr>
            <b/>
            <sz val="8"/>
            <color indexed="81"/>
            <rFont val="Tahoma"/>
            <family val="2"/>
          </rPr>
          <t xml:space="preserve"> team wins both halves (1=Yes, 0=No)</t>
        </r>
      </text>
    </comment>
    <comment ref="AG618" authorId="0">
      <text>
        <r>
          <rPr>
            <b/>
            <sz val="8"/>
            <color indexed="81"/>
            <rFont val="Tahoma"/>
            <family val="2"/>
          </rPr>
          <t>Full time goals</t>
        </r>
      </text>
    </comment>
    <comment ref="AH618" authorId="0">
      <text>
        <r>
          <rPr>
            <b/>
            <sz val="8"/>
            <color indexed="81"/>
            <rFont val="Tahoma"/>
            <family val="2"/>
          </rPr>
          <t>First half goals</t>
        </r>
      </text>
    </comment>
    <comment ref="AI618" authorId="0">
      <text>
        <r>
          <rPr>
            <b/>
            <sz val="8"/>
            <color indexed="81"/>
            <rFont val="Tahoma"/>
            <family val="2"/>
          </rPr>
          <t xml:space="preserve">Second half goals
</t>
        </r>
      </text>
    </comment>
    <comment ref="AJ618" authorId="0">
      <text>
        <r>
          <rPr>
            <b/>
            <sz val="8"/>
            <color indexed="81"/>
            <rFont val="Tahoma"/>
            <family val="2"/>
          </rPr>
          <t>Home team goals in second half</t>
        </r>
      </text>
    </comment>
    <comment ref="AK618" authorId="0">
      <text>
        <r>
          <rPr>
            <b/>
            <sz val="8"/>
            <color indexed="81"/>
            <rFont val="Tahoma"/>
            <family val="2"/>
          </rPr>
          <t>Away team goals in second half</t>
        </r>
      </text>
    </comment>
    <comment ref="AL618" authorId="0">
      <text>
        <r>
          <rPr>
            <b/>
            <sz val="8"/>
            <color indexed="81"/>
            <rFont val="Tahoma"/>
            <family val="2"/>
          </rPr>
          <t>Second half result</t>
        </r>
      </text>
    </comment>
    <comment ref="AM618" authorId="0">
      <text>
        <r>
          <rPr>
            <b/>
            <sz val="8"/>
            <color indexed="81"/>
            <rFont val="Tahoma"/>
            <family val="2"/>
          </rPr>
          <t>Hakf time - full time</t>
        </r>
      </text>
    </comment>
    <comment ref="AN618" authorId="0">
      <text>
        <r>
          <rPr>
            <b/>
            <sz val="8"/>
            <color indexed="81"/>
            <rFont val="Tahoma"/>
            <family val="2"/>
          </rPr>
          <t>Both teams to score (1=Yes, 0=No)</t>
        </r>
      </text>
    </comment>
    <comment ref="AO618" authorId="0">
      <text>
        <r>
          <rPr>
            <b/>
            <sz val="8"/>
            <color indexed="81"/>
            <rFont val="Tahoma"/>
            <family val="2"/>
          </rPr>
          <t>Home team to score in both halves (1=Yes, 0=No)</t>
        </r>
      </text>
    </comment>
    <comment ref="AP618" authorId="0">
      <text>
        <r>
          <rPr>
            <b/>
            <sz val="8"/>
            <color indexed="81"/>
            <rFont val="Tahoma"/>
            <family val="2"/>
          </rPr>
          <t>Away team to score in both halves (1=Yes, 0=No)</t>
        </r>
      </text>
    </comment>
    <comment ref="AQ618" authorId="0">
      <text>
        <r>
          <rPr>
            <b/>
            <sz val="8"/>
            <color indexed="81"/>
            <rFont val="Tahoma"/>
            <family val="2"/>
          </rPr>
          <t>Home team win to nil (1=Yes, 0=No)</t>
        </r>
      </text>
    </comment>
    <comment ref="AR618" authorId="0">
      <text>
        <r>
          <rPr>
            <b/>
            <sz val="8"/>
            <color indexed="81"/>
            <rFont val="Tahoma"/>
            <family val="2"/>
          </rPr>
          <t>Away team win to nil (1=Yes, 0=No)</t>
        </r>
      </text>
    </comment>
    <comment ref="AS618" authorId="0">
      <text>
        <r>
          <rPr>
            <b/>
            <sz val="8"/>
            <color indexed="81"/>
            <rFont val="Tahoma"/>
            <family val="2"/>
          </rPr>
          <t>Home team wins both halves (1=Yes, 0=No)</t>
        </r>
      </text>
    </comment>
    <comment ref="AT618" authorId="0">
      <text>
        <r>
          <rPr>
            <b/>
            <sz val="8"/>
            <color indexed="81"/>
            <rFont val="Tahoma"/>
            <family val="2"/>
          </rPr>
          <t xml:space="preserve"> team wins both halves (1=Yes, 0=No)</t>
        </r>
      </text>
    </comment>
    <comment ref="AG633" authorId="0">
      <text>
        <r>
          <rPr>
            <b/>
            <sz val="8"/>
            <color indexed="81"/>
            <rFont val="Tahoma"/>
            <family val="2"/>
          </rPr>
          <t>Full time goals</t>
        </r>
      </text>
    </comment>
    <comment ref="AH633" authorId="0">
      <text>
        <r>
          <rPr>
            <b/>
            <sz val="8"/>
            <color indexed="81"/>
            <rFont val="Tahoma"/>
            <family val="2"/>
          </rPr>
          <t>First half goals</t>
        </r>
      </text>
    </comment>
    <comment ref="AI633" authorId="0">
      <text>
        <r>
          <rPr>
            <b/>
            <sz val="8"/>
            <color indexed="81"/>
            <rFont val="Tahoma"/>
            <family val="2"/>
          </rPr>
          <t xml:space="preserve">Second half goals
</t>
        </r>
      </text>
    </comment>
    <comment ref="AJ633" authorId="0">
      <text>
        <r>
          <rPr>
            <b/>
            <sz val="8"/>
            <color indexed="81"/>
            <rFont val="Tahoma"/>
            <family val="2"/>
          </rPr>
          <t>Home team goals in second half</t>
        </r>
      </text>
    </comment>
    <comment ref="AK633" authorId="0">
      <text>
        <r>
          <rPr>
            <b/>
            <sz val="8"/>
            <color indexed="81"/>
            <rFont val="Tahoma"/>
            <family val="2"/>
          </rPr>
          <t>Away team goals in second half</t>
        </r>
      </text>
    </comment>
    <comment ref="AL633" authorId="0">
      <text>
        <r>
          <rPr>
            <b/>
            <sz val="8"/>
            <color indexed="81"/>
            <rFont val="Tahoma"/>
            <family val="2"/>
          </rPr>
          <t>Second half result</t>
        </r>
      </text>
    </comment>
    <comment ref="AM633" authorId="0">
      <text>
        <r>
          <rPr>
            <b/>
            <sz val="8"/>
            <color indexed="81"/>
            <rFont val="Tahoma"/>
            <family val="2"/>
          </rPr>
          <t>Hakf time - full time</t>
        </r>
      </text>
    </comment>
    <comment ref="AN633" authorId="0">
      <text>
        <r>
          <rPr>
            <b/>
            <sz val="8"/>
            <color indexed="81"/>
            <rFont val="Tahoma"/>
            <family val="2"/>
          </rPr>
          <t>Both teams to score (1=Yes, 0=No)</t>
        </r>
      </text>
    </comment>
    <comment ref="AO633" authorId="0">
      <text>
        <r>
          <rPr>
            <b/>
            <sz val="8"/>
            <color indexed="81"/>
            <rFont val="Tahoma"/>
            <family val="2"/>
          </rPr>
          <t>Home team to score in both halves (1=Yes, 0=No)</t>
        </r>
      </text>
    </comment>
    <comment ref="AP633" authorId="0">
      <text>
        <r>
          <rPr>
            <b/>
            <sz val="8"/>
            <color indexed="81"/>
            <rFont val="Tahoma"/>
            <family val="2"/>
          </rPr>
          <t>Away team to score in both halves (1=Yes, 0=No)</t>
        </r>
      </text>
    </comment>
    <comment ref="AQ633" authorId="0">
      <text>
        <r>
          <rPr>
            <b/>
            <sz val="8"/>
            <color indexed="81"/>
            <rFont val="Tahoma"/>
            <family val="2"/>
          </rPr>
          <t>Home team win to nil (1=Yes, 0=No)</t>
        </r>
      </text>
    </comment>
    <comment ref="AR633" authorId="0">
      <text>
        <r>
          <rPr>
            <b/>
            <sz val="8"/>
            <color indexed="81"/>
            <rFont val="Tahoma"/>
            <family val="2"/>
          </rPr>
          <t>Away team win to nil (1=Yes, 0=No)</t>
        </r>
      </text>
    </comment>
    <comment ref="AS633" authorId="0">
      <text>
        <r>
          <rPr>
            <b/>
            <sz val="8"/>
            <color indexed="81"/>
            <rFont val="Tahoma"/>
            <family val="2"/>
          </rPr>
          <t>Home team wins both halves (1=Yes, 0=No)</t>
        </r>
      </text>
    </comment>
    <comment ref="AT633" authorId="0">
      <text>
        <r>
          <rPr>
            <b/>
            <sz val="8"/>
            <color indexed="81"/>
            <rFont val="Tahoma"/>
            <family val="2"/>
          </rPr>
          <t xml:space="preserve"> team wins both halves (1=Yes, 0=No)</t>
        </r>
      </text>
    </comment>
    <comment ref="AG643" authorId="0">
      <text>
        <r>
          <rPr>
            <b/>
            <sz val="8"/>
            <color indexed="81"/>
            <rFont val="Tahoma"/>
            <family val="2"/>
          </rPr>
          <t>Full time goals</t>
        </r>
      </text>
    </comment>
    <comment ref="AH643" authorId="0">
      <text>
        <r>
          <rPr>
            <b/>
            <sz val="8"/>
            <color indexed="81"/>
            <rFont val="Tahoma"/>
            <family val="2"/>
          </rPr>
          <t>First half goals</t>
        </r>
      </text>
    </comment>
    <comment ref="AI643" authorId="0">
      <text>
        <r>
          <rPr>
            <b/>
            <sz val="8"/>
            <color indexed="81"/>
            <rFont val="Tahoma"/>
            <family val="2"/>
          </rPr>
          <t xml:space="preserve">Second half goals
</t>
        </r>
      </text>
    </comment>
    <comment ref="AJ643" authorId="0">
      <text>
        <r>
          <rPr>
            <b/>
            <sz val="8"/>
            <color indexed="81"/>
            <rFont val="Tahoma"/>
            <family val="2"/>
          </rPr>
          <t>Home team goals in second half</t>
        </r>
      </text>
    </comment>
    <comment ref="AK643" authorId="0">
      <text>
        <r>
          <rPr>
            <b/>
            <sz val="8"/>
            <color indexed="81"/>
            <rFont val="Tahoma"/>
            <family val="2"/>
          </rPr>
          <t>Away team goals in second half</t>
        </r>
      </text>
    </comment>
    <comment ref="AL643" authorId="0">
      <text>
        <r>
          <rPr>
            <b/>
            <sz val="8"/>
            <color indexed="81"/>
            <rFont val="Tahoma"/>
            <family val="2"/>
          </rPr>
          <t>Second half result</t>
        </r>
      </text>
    </comment>
    <comment ref="AM643" authorId="0">
      <text>
        <r>
          <rPr>
            <b/>
            <sz val="8"/>
            <color indexed="81"/>
            <rFont val="Tahoma"/>
            <family val="2"/>
          </rPr>
          <t>Hakf time - full time</t>
        </r>
      </text>
    </comment>
    <comment ref="AN643" authorId="0">
      <text>
        <r>
          <rPr>
            <b/>
            <sz val="8"/>
            <color indexed="81"/>
            <rFont val="Tahoma"/>
            <family val="2"/>
          </rPr>
          <t>Both teams to score (1=Yes, 0=No)</t>
        </r>
      </text>
    </comment>
    <comment ref="AO643" authorId="0">
      <text>
        <r>
          <rPr>
            <b/>
            <sz val="8"/>
            <color indexed="81"/>
            <rFont val="Tahoma"/>
            <family val="2"/>
          </rPr>
          <t>Home team to score in both halves (1=Yes, 0=No)</t>
        </r>
      </text>
    </comment>
    <comment ref="AP643" authorId="0">
      <text>
        <r>
          <rPr>
            <b/>
            <sz val="8"/>
            <color indexed="81"/>
            <rFont val="Tahoma"/>
            <family val="2"/>
          </rPr>
          <t>Away team to score in both halves (1=Yes, 0=No)</t>
        </r>
      </text>
    </comment>
    <comment ref="AQ643" authorId="0">
      <text>
        <r>
          <rPr>
            <b/>
            <sz val="8"/>
            <color indexed="81"/>
            <rFont val="Tahoma"/>
            <family val="2"/>
          </rPr>
          <t>Home team win to nil (1=Yes, 0=No)</t>
        </r>
      </text>
    </comment>
    <comment ref="AR643" authorId="0">
      <text>
        <r>
          <rPr>
            <b/>
            <sz val="8"/>
            <color indexed="81"/>
            <rFont val="Tahoma"/>
            <family val="2"/>
          </rPr>
          <t>Away team win to nil (1=Yes, 0=No)</t>
        </r>
      </text>
    </comment>
    <comment ref="AS643" authorId="0">
      <text>
        <r>
          <rPr>
            <b/>
            <sz val="8"/>
            <color indexed="81"/>
            <rFont val="Tahoma"/>
            <family val="2"/>
          </rPr>
          <t>Home team wins both halves (1=Yes, 0=No)</t>
        </r>
      </text>
    </comment>
    <comment ref="AT643" authorId="0">
      <text>
        <r>
          <rPr>
            <b/>
            <sz val="8"/>
            <color indexed="81"/>
            <rFont val="Tahoma"/>
            <family val="2"/>
          </rPr>
          <t xml:space="preserve"> team wins both halves (1=Yes, 0=No)</t>
        </r>
      </text>
    </comment>
    <comment ref="AG653" authorId="0">
      <text>
        <r>
          <rPr>
            <b/>
            <sz val="8"/>
            <color indexed="81"/>
            <rFont val="Tahoma"/>
            <family val="2"/>
          </rPr>
          <t>Full time goals</t>
        </r>
      </text>
    </comment>
    <comment ref="AH653" authorId="0">
      <text>
        <r>
          <rPr>
            <b/>
            <sz val="8"/>
            <color indexed="81"/>
            <rFont val="Tahoma"/>
            <family val="2"/>
          </rPr>
          <t>First half goals</t>
        </r>
      </text>
    </comment>
    <comment ref="AI653" authorId="0">
      <text>
        <r>
          <rPr>
            <b/>
            <sz val="8"/>
            <color indexed="81"/>
            <rFont val="Tahoma"/>
            <family val="2"/>
          </rPr>
          <t xml:space="preserve">Second half goals
</t>
        </r>
      </text>
    </comment>
    <comment ref="AJ653" authorId="0">
      <text>
        <r>
          <rPr>
            <b/>
            <sz val="8"/>
            <color indexed="81"/>
            <rFont val="Tahoma"/>
            <family val="2"/>
          </rPr>
          <t>Home team goals in second half</t>
        </r>
      </text>
    </comment>
    <comment ref="AK653" authorId="0">
      <text>
        <r>
          <rPr>
            <b/>
            <sz val="8"/>
            <color indexed="81"/>
            <rFont val="Tahoma"/>
            <family val="2"/>
          </rPr>
          <t>Away team goals in second half</t>
        </r>
      </text>
    </comment>
    <comment ref="AL653" authorId="0">
      <text>
        <r>
          <rPr>
            <b/>
            <sz val="8"/>
            <color indexed="81"/>
            <rFont val="Tahoma"/>
            <family val="2"/>
          </rPr>
          <t>Second half result</t>
        </r>
      </text>
    </comment>
    <comment ref="AM653" authorId="0">
      <text>
        <r>
          <rPr>
            <b/>
            <sz val="8"/>
            <color indexed="81"/>
            <rFont val="Tahoma"/>
            <family val="2"/>
          </rPr>
          <t>Hakf time - full time</t>
        </r>
      </text>
    </comment>
    <comment ref="AN653" authorId="0">
      <text>
        <r>
          <rPr>
            <b/>
            <sz val="8"/>
            <color indexed="81"/>
            <rFont val="Tahoma"/>
            <family val="2"/>
          </rPr>
          <t>Both teams to score (1=Yes, 0=No)</t>
        </r>
      </text>
    </comment>
    <comment ref="AO653" authorId="0">
      <text>
        <r>
          <rPr>
            <b/>
            <sz val="8"/>
            <color indexed="81"/>
            <rFont val="Tahoma"/>
            <family val="2"/>
          </rPr>
          <t>Home team to score in both halves (1=Yes, 0=No)</t>
        </r>
      </text>
    </comment>
    <comment ref="AP653" authorId="0">
      <text>
        <r>
          <rPr>
            <b/>
            <sz val="8"/>
            <color indexed="81"/>
            <rFont val="Tahoma"/>
            <family val="2"/>
          </rPr>
          <t>Away team to score in both halves (1=Yes, 0=No)</t>
        </r>
      </text>
    </comment>
    <comment ref="AQ653" authorId="0">
      <text>
        <r>
          <rPr>
            <b/>
            <sz val="8"/>
            <color indexed="81"/>
            <rFont val="Tahoma"/>
            <family val="2"/>
          </rPr>
          <t>Home team win to nil (1=Yes, 0=No)</t>
        </r>
      </text>
    </comment>
    <comment ref="AR653" authorId="0">
      <text>
        <r>
          <rPr>
            <b/>
            <sz val="8"/>
            <color indexed="81"/>
            <rFont val="Tahoma"/>
            <family val="2"/>
          </rPr>
          <t>Away team win to nil (1=Yes, 0=No)</t>
        </r>
      </text>
    </comment>
    <comment ref="AS653" authorId="0">
      <text>
        <r>
          <rPr>
            <b/>
            <sz val="8"/>
            <color indexed="81"/>
            <rFont val="Tahoma"/>
            <family val="2"/>
          </rPr>
          <t>Home team wins both halves (1=Yes, 0=No)</t>
        </r>
      </text>
    </comment>
    <comment ref="AT653" authorId="0">
      <text>
        <r>
          <rPr>
            <b/>
            <sz val="8"/>
            <color indexed="81"/>
            <rFont val="Tahoma"/>
            <family val="2"/>
          </rPr>
          <t xml:space="preserve"> team wins both halves (1=Yes, 0=No)</t>
        </r>
      </text>
    </comment>
    <comment ref="AG668" authorId="0">
      <text>
        <r>
          <rPr>
            <b/>
            <sz val="8"/>
            <color indexed="81"/>
            <rFont val="Tahoma"/>
            <family val="2"/>
          </rPr>
          <t>Full time goals</t>
        </r>
      </text>
    </comment>
    <comment ref="AH668" authorId="0">
      <text>
        <r>
          <rPr>
            <b/>
            <sz val="8"/>
            <color indexed="81"/>
            <rFont val="Tahoma"/>
            <family val="2"/>
          </rPr>
          <t>First half goals</t>
        </r>
      </text>
    </comment>
    <comment ref="AI668" authorId="0">
      <text>
        <r>
          <rPr>
            <b/>
            <sz val="8"/>
            <color indexed="81"/>
            <rFont val="Tahoma"/>
            <family val="2"/>
          </rPr>
          <t xml:space="preserve">Second half goals
</t>
        </r>
      </text>
    </comment>
    <comment ref="AJ668" authorId="0">
      <text>
        <r>
          <rPr>
            <b/>
            <sz val="8"/>
            <color indexed="81"/>
            <rFont val="Tahoma"/>
            <family val="2"/>
          </rPr>
          <t>Home team goals in second half</t>
        </r>
      </text>
    </comment>
    <comment ref="AK668" authorId="0">
      <text>
        <r>
          <rPr>
            <b/>
            <sz val="8"/>
            <color indexed="81"/>
            <rFont val="Tahoma"/>
            <family val="2"/>
          </rPr>
          <t>Away team goals in second half</t>
        </r>
      </text>
    </comment>
    <comment ref="AL668" authorId="0">
      <text>
        <r>
          <rPr>
            <b/>
            <sz val="8"/>
            <color indexed="81"/>
            <rFont val="Tahoma"/>
            <family val="2"/>
          </rPr>
          <t>Second half result</t>
        </r>
      </text>
    </comment>
    <comment ref="AM668" authorId="0">
      <text>
        <r>
          <rPr>
            <b/>
            <sz val="8"/>
            <color indexed="81"/>
            <rFont val="Tahoma"/>
            <family val="2"/>
          </rPr>
          <t>Hakf time - full time</t>
        </r>
      </text>
    </comment>
    <comment ref="AN668" authorId="0">
      <text>
        <r>
          <rPr>
            <b/>
            <sz val="8"/>
            <color indexed="81"/>
            <rFont val="Tahoma"/>
            <family val="2"/>
          </rPr>
          <t>Both teams to score (1=Yes, 0=No)</t>
        </r>
      </text>
    </comment>
    <comment ref="AO668" authorId="0">
      <text>
        <r>
          <rPr>
            <b/>
            <sz val="8"/>
            <color indexed="81"/>
            <rFont val="Tahoma"/>
            <family val="2"/>
          </rPr>
          <t>Home team to score in both halves (1=Yes, 0=No)</t>
        </r>
      </text>
    </comment>
    <comment ref="AP668" authorId="0">
      <text>
        <r>
          <rPr>
            <b/>
            <sz val="8"/>
            <color indexed="81"/>
            <rFont val="Tahoma"/>
            <family val="2"/>
          </rPr>
          <t>Away team to score in both halves (1=Yes, 0=No)</t>
        </r>
      </text>
    </comment>
    <comment ref="AQ668" authorId="0">
      <text>
        <r>
          <rPr>
            <b/>
            <sz val="8"/>
            <color indexed="81"/>
            <rFont val="Tahoma"/>
            <family val="2"/>
          </rPr>
          <t>Home team win to nil (1=Yes, 0=No)</t>
        </r>
      </text>
    </comment>
    <comment ref="AR668" authorId="0">
      <text>
        <r>
          <rPr>
            <b/>
            <sz val="8"/>
            <color indexed="81"/>
            <rFont val="Tahoma"/>
            <family val="2"/>
          </rPr>
          <t>Away team win to nil (1=Yes, 0=No)</t>
        </r>
      </text>
    </comment>
    <comment ref="AS668" authorId="0">
      <text>
        <r>
          <rPr>
            <b/>
            <sz val="8"/>
            <color indexed="81"/>
            <rFont val="Tahoma"/>
            <family val="2"/>
          </rPr>
          <t>Home team wins both halves (1=Yes, 0=No)</t>
        </r>
      </text>
    </comment>
    <comment ref="AT668" authorId="0">
      <text>
        <r>
          <rPr>
            <b/>
            <sz val="8"/>
            <color indexed="81"/>
            <rFont val="Tahoma"/>
            <family val="2"/>
          </rPr>
          <t xml:space="preserve"> team wins both halves (1=Yes, 0=No)</t>
        </r>
      </text>
    </comment>
    <comment ref="AG678" authorId="0">
      <text>
        <r>
          <rPr>
            <b/>
            <sz val="8"/>
            <color indexed="81"/>
            <rFont val="Tahoma"/>
            <family val="2"/>
          </rPr>
          <t>Full time goals</t>
        </r>
      </text>
    </comment>
    <comment ref="AH678" authorId="0">
      <text>
        <r>
          <rPr>
            <b/>
            <sz val="8"/>
            <color indexed="81"/>
            <rFont val="Tahoma"/>
            <family val="2"/>
          </rPr>
          <t>First half goals</t>
        </r>
      </text>
    </comment>
    <comment ref="AI678" authorId="0">
      <text>
        <r>
          <rPr>
            <b/>
            <sz val="8"/>
            <color indexed="81"/>
            <rFont val="Tahoma"/>
            <family val="2"/>
          </rPr>
          <t xml:space="preserve">Second half goals
</t>
        </r>
      </text>
    </comment>
    <comment ref="AJ678" authorId="0">
      <text>
        <r>
          <rPr>
            <b/>
            <sz val="8"/>
            <color indexed="81"/>
            <rFont val="Tahoma"/>
            <family val="2"/>
          </rPr>
          <t>Home team goals in second half</t>
        </r>
      </text>
    </comment>
    <comment ref="AK678" authorId="0">
      <text>
        <r>
          <rPr>
            <b/>
            <sz val="8"/>
            <color indexed="81"/>
            <rFont val="Tahoma"/>
            <family val="2"/>
          </rPr>
          <t>Away team goals in second half</t>
        </r>
      </text>
    </comment>
    <comment ref="AL678" authorId="0">
      <text>
        <r>
          <rPr>
            <b/>
            <sz val="8"/>
            <color indexed="81"/>
            <rFont val="Tahoma"/>
            <family val="2"/>
          </rPr>
          <t>Second half result</t>
        </r>
      </text>
    </comment>
    <comment ref="AM678" authorId="0">
      <text>
        <r>
          <rPr>
            <b/>
            <sz val="8"/>
            <color indexed="81"/>
            <rFont val="Tahoma"/>
            <family val="2"/>
          </rPr>
          <t>Hakf time - full time</t>
        </r>
      </text>
    </comment>
    <comment ref="AN678" authorId="0">
      <text>
        <r>
          <rPr>
            <b/>
            <sz val="8"/>
            <color indexed="81"/>
            <rFont val="Tahoma"/>
            <family val="2"/>
          </rPr>
          <t>Both teams to score (1=Yes, 0=No)</t>
        </r>
      </text>
    </comment>
    <comment ref="AO678" authorId="0">
      <text>
        <r>
          <rPr>
            <b/>
            <sz val="8"/>
            <color indexed="81"/>
            <rFont val="Tahoma"/>
            <family val="2"/>
          </rPr>
          <t>Home team to score in both halves (1=Yes, 0=No)</t>
        </r>
      </text>
    </comment>
    <comment ref="AP678" authorId="0">
      <text>
        <r>
          <rPr>
            <b/>
            <sz val="8"/>
            <color indexed="81"/>
            <rFont val="Tahoma"/>
            <family val="2"/>
          </rPr>
          <t>Away team to score in both halves (1=Yes, 0=No)</t>
        </r>
      </text>
    </comment>
    <comment ref="AQ678" authorId="0">
      <text>
        <r>
          <rPr>
            <b/>
            <sz val="8"/>
            <color indexed="81"/>
            <rFont val="Tahoma"/>
            <family val="2"/>
          </rPr>
          <t>Home team win to nil (1=Yes, 0=No)</t>
        </r>
      </text>
    </comment>
    <comment ref="AR678" authorId="0">
      <text>
        <r>
          <rPr>
            <b/>
            <sz val="8"/>
            <color indexed="81"/>
            <rFont val="Tahoma"/>
            <family val="2"/>
          </rPr>
          <t>Away team win to nil (1=Yes, 0=No)</t>
        </r>
      </text>
    </comment>
    <comment ref="AS678" authorId="0">
      <text>
        <r>
          <rPr>
            <b/>
            <sz val="8"/>
            <color indexed="81"/>
            <rFont val="Tahoma"/>
            <family val="2"/>
          </rPr>
          <t>Home team wins both halves (1=Yes, 0=No)</t>
        </r>
      </text>
    </comment>
    <comment ref="AT678" authorId="0">
      <text>
        <r>
          <rPr>
            <b/>
            <sz val="8"/>
            <color indexed="81"/>
            <rFont val="Tahoma"/>
            <family val="2"/>
          </rPr>
          <t xml:space="preserve"> team wins both halves (1=Yes, 0=No)</t>
        </r>
      </text>
    </comment>
    <comment ref="AG688" authorId="0">
      <text>
        <r>
          <rPr>
            <b/>
            <sz val="8"/>
            <color indexed="81"/>
            <rFont val="Tahoma"/>
            <family val="2"/>
          </rPr>
          <t>Full time goals</t>
        </r>
      </text>
    </comment>
    <comment ref="AH688" authorId="0">
      <text>
        <r>
          <rPr>
            <b/>
            <sz val="8"/>
            <color indexed="81"/>
            <rFont val="Tahoma"/>
            <family val="2"/>
          </rPr>
          <t>First half goals</t>
        </r>
      </text>
    </comment>
    <comment ref="AI688" authorId="0">
      <text>
        <r>
          <rPr>
            <b/>
            <sz val="8"/>
            <color indexed="81"/>
            <rFont val="Tahoma"/>
            <family val="2"/>
          </rPr>
          <t xml:space="preserve">Second half goals
</t>
        </r>
      </text>
    </comment>
    <comment ref="AJ688" authorId="0">
      <text>
        <r>
          <rPr>
            <b/>
            <sz val="8"/>
            <color indexed="81"/>
            <rFont val="Tahoma"/>
            <family val="2"/>
          </rPr>
          <t>Home team goals in second half</t>
        </r>
      </text>
    </comment>
    <comment ref="AK688" authorId="0">
      <text>
        <r>
          <rPr>
            <b/>
            <sz val="8"/>
            <color indexed="81"/>
            <rFont val="Tahoma"/>
            <family val="2"/>
          </rPr>
          <t>Away team goals in second half</t>
        </r>
      </text>
    </comment>
    <comment ref="AL688" authorId="0">
      <text>
        <r>
          <rPr>
            <b/>
            <sz val="8"/>
            <color indexed="81"/>
            <rFont val="Tahoma"/>
            <family val="2"/>
          </rPr>
          <t>Second half result</t>
        </r>
      </text>
    </comment>
    <comment ref="AM688" authorId="0">
      <text>
        <r>
          <rPr>
            <b/>
            <sz val="8"/>
            <color indexed="81"/>
            <rFont val="Tahoma"/>
            <family val="2"/>
          </rPr>
          <t>Hakf time - full time</t>
        </r>
      </text>
    </comment>
    <comment ref="AN688" authorId="0">
      <text>
        <r>
          <rPr>
            <b/>
            <sz val="8"/>
            <color indexed="81"/>
            <rFont val="Tahoma"/>
            <family val="2"/>
          </rPr>
          <t>Both teams to score (1=Yes, 0=No)</t>
        </r>
      </text>
    </comment>
    <comment ref="AO688" authorId="0">
      <text>
        <r>
          <rPr>
            <b/>
            <sz val="8"/>
            <color indexed="81"/>
            <rFont val="Tahoma"/>
            <family val="2"/>
          </rPr>
          <t>Home team to score in both halves (1=Yes, 0=No)</t>
        </r>
      </text>
    </comment>
    <comment ref="AP688" authorId="0">
      <text>
        <r>
          <rPr>
            <b/>
            <sz val="8"/>
            <color indexed="81"/>
            <rFont val="Tahoma"/>
            <family val="2"/>
          </rPr>
          <t>Away team to score in both halves (1=Yes, 0=No)</t>
        </r>
      </text>
    </comment>
    <comment ref="AQ688" authorId="0">
      <text>
        <r>
          <rPr>
            <b/>
            <sz val="8"/>
            <color indexed="81"/>
            <rFont val="Tahoma"/>
            <family val="2"/>
          </rPr>
          <t>Home team win to nil (1=Yes, 0=No)</t>
        </r>
      </text>
    </comment>
    <comment ref="AR688" authorId="0">
      <text>
        <r>
          <rPr>
            <b/>
            <sz val="8"/>
            <color indexed="81"/>
            <rFont val="Tahoma"/>
            <family val="2"/>
          </rPr>
          <t>Away team win to nil (1=Yes, 0=No)</t>
        </r>
      </text>
    </comment>
    <comment ref="AS688" authorId="0">
      <text>
        <r>
          <rPr>
            <b/>
            <sz val="8"/>
            <color indexed="81"/>
            <rFont val="Tahoma"/>
            <family val="2"/>
          </rPr>
          <t>Home team wins both halves (1=Yes, 0=No)</t>
        </r>
      </text>
    </comment>
    <comment ref="AT688" authorId="0">
      <text>
        <r>
          <rPr>
            <b/>
            <sz val="8"/>
            <color indexed="81"/>
            <rFont val="Tahoma"/>
            <family val="2"/>
          </rPr>
          <t xml:space="preserve"> team wins both halves (1=Yes, 0=No)</t>
        </r>
      </text>
    </comment>
    <comment ref="AG703" authorId="0">
      <text>
        <r>
          <rPr>
            <b/>
            <sz val="8"/>
            <color indexed="81"/>
            <rFont val="Tahoma"/>
            <family val="2"/>
          </rPr>
          <t>Full time goals</t>
        </r>
      </text>
    </comment>
    <comment ref="AH703" authorId="0">
      <text>
        <r>
          <rPr>
            <b/>
            <sz val="8"/>
            <color indexed="81"/>
            <rFont val="Tahoma"/>
            <family val="2"/>
          </rPr>
          <t>First half goals</t>
        </r>
      </text>
    </comment>
    <comment ref="AI703" authorId="0">
      <text>
        <r>
          <rPr>
            <b/>
            <sz val="8"/>
            <color indexed="81"/>
            <rFont val="Tahoma"/>
            <family val="2"/>
          </rPr>
          <t xml:space="preserve">Second half goals
</t>
        </r>
      </text>
    </comment>
    <comment ref="AJ703" authorId="0">
      <text>
        <r>
          <rPr>
            <b/>
            <sz val="8"/>
            <color indexed="81"/>
            <rFont val="Tahoma"/>
            <family val="2"/>
          </rPr>
          <t>Home team goals in second half</t>
        </r>
      </text>
    </comment>
    <comment ref="AK703" authorId="0">
      <text>
        <r>
          <rPr>
            <b/>
            <sz val="8"/>
            <color indexed="81"/>
            <rFont val="Tahoma"/>
            <family val="2"/>
          </rPr>
          <t>Away team goals in second half</t>
        </r>
      </text>
    </comment>
    <comment ref="AL703" authorId="0">
      <text>
        <r>
          <rPr>
            <b/>
            <sz val="8"/>
            <color indexed="81"/>
            <rFont val="Tahoma"/>
            <family val="2"/>
          </rPr>
          <t>Second half result</t>
        </r>
      </text>
    </comment>
    <comment ref="AM703" authorId="0">
      <text>
        <r>
          <rPr>
            <b/>
            <sz val="8"/>
            <color indexed="81"/>
            <rFont val="Tahoma"/>
            <family val="2"/>
          </rPr>
          <t>Hakf time - full time</t>
        </r>
      </text>
    </comment>
    <comment ref="AN703" authorId="0">
      <text>
        <r>
          <rPr>
            <b/>
            <sz val="8"/>
            <color indexed="81"/>
            <rFont val="Tahoma"/>
            <family val="2"/>
          </rPr>
          <t>Both teams to score (1=Yes, 0=No)</t>
        </r>
      </text>
    </comment>
    <comment ref="AO703" authorId="0">
      <text>
        <r>
          <rPr>
            <b/>
            <sz val="8"/>
            <color indexed="81"/>
            <rFont val="Tahoma"/>
            <family val="2"/>
          </rPr>
          <t>Home team to score in both halves (1=Yes, 0=No)</t>
        </r>
      </text>
    </comment>
    <comment ref="AP703" authorId="0">
      <text>
        <r>
          <rPr>
            <b/>
            <sz val="8"/>
            <color indexed="81"/>
            <rFont val="Tahoma"/>
            <family val="2"/>
          </rPr>
          <t>Away team to score in both halves (1=Yes, 0=No)</t>
        </r>
      </text>
    </comment>
    <comment ref="AQ703" authorId="0">
      <text>
        <r>
          <rPr>
            <b/>
            <sz val="8"/>
            <color indexed="81"/>
            <rFont val="Tahoma"/>
            <family val="2"/>
          </rPr>
          <t>Home team win to nil (1=Yes, 0=No)</t>
        </r>
      </text>
    </comment>
    <comment ref="AR703" authorId="0">
      <text>
        <r>
          <rPr>
            <b/>
            <sz val="8"/>
            <color indexed="81"/>
            <rFont val="Tahoma"/>
            <family val="2"/>
          </rPr>
          <t>Away team win to nil (1=Yes, 0=No)</t>
        </r>
      </text>
    </comment>
    <comment ref="AS703" authorId="0">
      <text>
        <r>
          <rPr>
            <b/>
            <sz val="8"/>
            <color indexed="81"/>
            <rFont val="Tahoma"/>
            <family val="2"/>
          </rPr>
          <t>Home team wins both halves (1=Yes, 0=No)</t>
        </r>
      </text>
    </comment>
    <comment ref="AT703" authorId="0">
      <text>
        <r>
          <rPr>
            <b/>
            <sz val="8"/>
            <color indexed="81"/>
            <rFont val="Tahoma"/>
            <family val="2"/>
          </rPr>
          <t xml:space="preserve"> team wins both halves (1=Yes, 0=No)</t>
        </r>
      </text>
    </comment>
    <comment ref="AG713" authorId="0">
      <text>
        <r>
          <rPr>
            <b/>
            <sz val="8"/>
            <color indexed="81"/>
            <rFont val="Tahoma"/>
            <family val="2"/>
          </rPr>
          <t>Full time goals</t>
        </r>
      </text>
    </comment>
    <comment ref="AH713" authorId="0">
      <text>
        <r>
          <rPr>
            <b/>
            <sz val="8"/>
            <color indexed="81"/>
            <rFont val="Tahoma"/>
            <family val="2"/>
          </rPr>
          <t>First half goals</t>
        </r>
      </text>
    </comment>
    <comment ref="AI713" authorId="0">
      <text>
        <r>
          <rPr>
            <b/>
            <sz val="8"/>
            <color indexed="81"/>
            <rFont val="Tahoma"/>
            <family val="2"/>
          </rPr>
          <t xml:space="preserve">Second half goals
</t>
        </r>
      </text>
    </comment>
    <comment ref="AJ713" authorId="0">
      <text>
        <r>
          <rPr>
            <b/>
            <sz val="8"/>
            <color indexed="81"/>
            <rFont val="Tahoma"/>
            <family val="2"/>
          </rPr>
          <t>Home team goals in second half</t>
        </r>
      </text>
    </comment>
    <comment ref="AK713" authorId="0">
      <text>
        <r>
          <rPr>
            <b/>
            <sz val="8"/>
            <color indexed="81"/>
            <rFont val="Tahoma"/>
            <family val="2"/>
          </rPr>
          <t>Away team goals in second half</t>
        </r>
      </text>
    </comment>
    <comment ref="AL713" authorId="0">
      <text>
        <r>
          <rPr>
            <b/>
            <sz val="8"/>
            <color indexed="81"/>
            <rFont val="Tahoma"/>
            <family val="2"/>
          </rPr>
          <t>Second half result</t>
        </r>
      </text>
    </comment>
    <comment ref="AM713" authorId="0">
      <text>
        <r>
          <rPr>
            <b/>
            <sz val="8"/>
            <color indexed="81"/>
            <rFont val="Tahoma"/>
            <family val="2"/>
          </rPr>
          <t>Hakf time - full time</t>
        </r>
      </text>
    </comment>
    <comment ref="AN713" authorId="0">
      <text>
        <r>
          <rPr>
            <b/>
            <sz val="8"/>
            <color indexed="81"/>
            <rFont val="Tahoma"/>
            <family val="2"/>
          </rPr>
          <t>Both teams to score (1=Yes, 0=No)</t>
        </r>
      </text>
    </comment>
    <comment ref="AO713" authorId="0">
      <text>
        <r>
          <rPr>
            <b/>
            <sz val="8"/>
            <color indexed="81"/>
            <rFont val="Tahoma"/>
            <family val="2"/>
          </rPr>
          <t>Home team to score in both halves (1=Yes, 0=No)</t>
        </r>
      </text>
    </comment>
    <comment ref="AP713" authorId="0">
      <text>
        <r>
          <rPr>
            <b/>
            <sz val="8"/>
            <color indexed="81"/>
            <rFont val="Tahoma"/>
            <family val="2"/>
          </rPr>
          <t>Away team to score in both halves (1=Yes, 0=No)</t>
        </r>
      </text>
    </comment>
    <comment ref="AQ713" authorId="0">
      <text>
        <r>
          <rPr>
            <b/>
            <sz val="8"/>
            <color indexed="81"/>
            <rFont val="Tahoma"/>
            <family val="2"/>
          </rPr>
          <t>Home team win to nil (1=Yes, 0=No)</t>
        </r>
      </text>
    </comment>
    <comment ref="AR713" authorId="0">
      <text>
        <r>
          <rPr>
            <b/>
            <sz val="8"/>
            <color indexed="81"/>
            <rFont val="Tahoma"/>
            <family val="2"/>
          </rPr>
          <t>Away team win to nil (1=Yes, 0=No)</t>
        </r>
      </text>
    </comment>
    <comment ref="AS713" authorId="0">
      <text>
        <r>
          <rPr>
            <b/>
            <sz val="8"/>
            <color indexed="81"/>
            <rFont val="Tahoma"/>
            <family val="2"/>
          </rPr>
          <t>Home team wins both halves (1=Yes, 0=No)</t>
        </r>
      </text>
    </comment>
    <comment ref="AT713" authorId="0">
      <text>
        <r>
          <rPr>
            <b/>
            <sz val="8"/>
            <color indexed="81"/>
            <rFont val="Tahoma"/>
            <family val="2"/>
          </rPr>
          <t xml:space="preserve"> team wins both halves (1=Yes, 0=No)</t>
        </r>
      </text>
    </comment>
    <comment ref="AG723" authorId="0">
      <text>
        <r>
          <rPr>
            <b/>
            <sz val="8"/>
            <color indexed="81"/>
            <rFont val="Tahoma"/>
            <family val="2"/>
          </rPr>
          <t>Full time goals</t>
        </r>
      </text>
    </comment>
    <comment ref="AH723" authorId="0">
      <text>
        <r>
          <rPr>
            <b/>
            <sz val="8"/>
            <color indexed="81"/>
            <rFont val="Tahoma"/>
            <family val="2"/>
          </rPr>
          <t>First half goals</t>
        </r>
      </text>
    </comment>
    <comment ref="AI723" authorId="0">
      <text>
        <r>
          <rPr>
            <b/>
            <sz val="8"/>
            <color indexed="81"/>
            <rFont val="Tahoma"/>
            <family val="2"/>
          </rPr>
          <t xml:space="preserve">Second half goals
</t>
        </r>
      </text>
    </comment>
    <comment ref="AJ723" authorId="0">
      <text>
        <r>
          <rPr>
            <b/>
            <sz val="8"/>
            <color indexed="81"/>
            <rFont val="Tahoma"/>
            <family val="2"/>
          </rPr>
          <t>Home team goals in second half</t>
        </r>
      </text>
    </comment>
    <comment ref="AK723" authorId="0">
      <text>
        <r>
          <rPr>
            <b/>
            <sz val="8"/>
            <color indexed="81"/>
            <rFont val="Tahoma"/>
            <family val="2"/>
          </rPr>
          <t>Away team goals in second half</t>
        </r>
      </text>
    </comment>
    <comment ref="AL723" authorId="0">
      <text>
        <r>
          <rPr>
            <b/>
            <sz val="8"/>
            <color indexed="81"/>
            <rFont val="Tahoma"/>
            <family val="2"/>
          </rPr>
          <t>Second half result</t>
        </r>
      </text>
    </comment>
    <comment ref="AM723" authorId="0">
      <text>
        <r>
          <rPr>
            <b/>
            <sz val="8"/>
            <color indexed="81"/>
            <rFont val="Tahoma"/>
            <family val="2"/>
          </rPr>
          <t>Hakf time - full time</t>
        </r>
      </text>
    </comment>
    <comment ref="AN723" authorId="0">
      <text>
        <r>
          <rPr>
            <b/>
            <sz val="8"/>
            <color indexed="81"/>
            <rFont val="Tahoma"/>
            <family val="2"/>
          </rPr>
          <t>Both teams to score (1=Yes, 0=No)</t>
        </r>
      </text>
    </comment>
    <comment ref="AO723" authorId="0">
      <text>
        <r>
          <rPr>
            <b/>
            <sz val="8"/>
            <color indexed="81"/>
            <rFont val="Tahoma"/>
            <family val="2"/>
          </rPr>
          <t>Home team to score in both halves (1=Yes, 0=No)</t>
        </r>
      </text>
    </comment>
    <comment ref="AP723" authorId="0">
      <text>
        <r>
          <rPr>
            <b/>
            <sz val="8"/>
            <color indexed="81"/>
            <rFont val="Tahoma"/>
            <family val="2"/>
          </rPr>
          <t>Away team to score in both halves (1=Yes, 0=No)</t>
        </r>
      </text>
    </comment>
    <comment ref="AQ723" authorId="0">
      <text>
        <r>
          <rPr>
            <b/>
            <sz val="8"/>
            <color indexed="81"/>
            <rFont val="Tahoma"/>
            <family val="2"/>
          </rPr>
          <t>Home team win to nil (1=Yes, 0=No)</t>
        </r>
      </text>
    </comment>
    <comment ref="AR723" authorId="0">
      <text>
        <r>
          <rPr>
            <b/>
            <sz val="8"/>
            <color indexed="81"/>
            <rFont val="Tahoma"/>
            <family val="2"/>
          </rPr>
          <t>Away team win to nil (1=Yes, 0=No)</t>
        </r>
      </text>
    </comment>
    <comment ref="AS723" authorId="0">
      <text>
        <r>
          <rPr>
            <b/>
            <sz val="8"/>
            <color indexed="81"/>
            <rFont val="Tahoma"/>
            <family val="2"/>
          </rPr>
          <t>Home team wins both halves (1=Yes, 0=No)</t>
        </r>
      </text>
    </comment>
    <comment ref="AT723" authorId="0">
      <text>
        <r>
          <rPr>
            <b/>
            <sz val="8"/>
            <color indexed="81"/>
            <rFont val="Tahoma"/>
            <family val="2"/>
          </rPr>
          <t xml:space="preserve"> team wins both halves (1=Yes, 0=No)</t>
        </r>
      </text>
    </comment>
    <comment ref="AG738" authorId="0">
      <text>
        <r>
          <rPr>
            <b/>
            <sz val="8"/>
            <color indexed="81"/>
            <rFont val="Tahoma"/>
            <family val="2"/>
          </rPr>
          <t>Full time goals</t>
        </r>
      </text>
    </comment>
    <comment ref="AH738" authorId="0">
      <text>
        <r>
          <rPr>
            <b/>
            <sz val="8"/>
            <color indexed="81"/>
            <rFont val="Tahoma"/>
            <family val="2"/>
          </rPr>
          <t>First half goals</t>
        </r>
      </text>
    </comment>
    <comment ref="AI738" authorId="0">
      <text>
        <r>
          <rPr>
            <b/>
            <sz val="8"/>
            <color indexed="81"/>
            <rFont val="Tahoma"/>
            <family val="2"/>
          </rPr>
          <t xml:space="preserve">Second half goals
</t>
        </r>
      </text>
    </comment>
    <comment ref="AJ738" authorId="0">
      <text>
        <r>
          <rPr>
            <b/>
            <sz val="8"/>
            <color indexed="81"/>
            <rFont val="Tahoma"/>
            <family val="2"/>
          </rPr>
          <t>Home team goals in second half</t>
        </r>
      </text>
    </comment>
    <comment ref="AK738" authorId="0">
      <text>
        <r>
          <rPr>
            <b/>
            <sz val="8"/>
            <color indexed="81"/>
            <rFont val="Tahoma"/>
            <family val="2"/>
          </rPr>
          <t>Away team goals in second half</t>
        </r>
      </text>
    </comment>
    <comment ref="AL738" authorId="0">
      <text>
        <r>
          <rPr>
            <b/>
            <sz val="8"/>
            <color indexed="81"/>
            <rFont val="Tahoma"/>
            <family val="2"/>
          </rPr>
          <t>Second half result</t>
        </r>
      </text>
    </comment>
    <comment ref="AM738" authorId="0">
      <text>
        <r>
          <rPr>
            <b/>
            <sz val="8"/>
            <color indexed="81"/>
            <rFont val="Tahoma"/>
            <family val="2"/>
          </rPr>
          <t>Hakf time - full time</t>
        </r>
      </text>
    </comment>
    <comment ref="AN738" authorId="0">
      <text>
        <r>
          <rPr>
            <b/>
            <sz val="8"/>
            <color indexed="81"/>
            <rFont val="Tahoma"/>
            <family val="2"/>
          </rPr>
          <t>Both teams to score (1=Yes, 0=No)</t>
        </r>
      </text>
    </comment>
    <comment ref="AO738" authorId="0">
      <text>
        <r>
          <rPr>
            <b/>
            <sz val="8"/>
            <color indexed="81"/>
            <rFont val="Tahoma"/>
            <family val="2"/>
          </rPr>
          <t>Home team to score in both halves (1=Yes, 0=No)</t>
        </r>
      </text>
    </comment>
    <comment ref="AP738" authorId="0">
      <text>
        <r>
          <rPr>
            <b/>
            <sz val="8"/>
            <color indexed="81"/>
            <rFont val="Tahoma"/>
            <family val="2"/>
          </rPr>
          <t>Away team to score in both halves (1=Yes, 0=No)</t>
        </r>
      </text>
    </comment>
    <comment ref="AQ738" authorId="0">
      <text>
        <r>
          <rPr>
            <b/>
            <sz val="8"/>
            <color indexed="81"/>
            <rFont val="Tahoma"/>
            <family val="2"/>
          </rPr>
          <t>Home team win to nil (1=Yes, 0=No)</t>
        </r>
      </text>
    </comment>
    <comment ref="AR738" authorId="0">
      <text>
        <r>
          <rPr>
            <b/>
            <sz val="8"/>
            <color indexed="81"/>
            <rFont val="Tahoma"/>
            <family val="2"/>
          </rPr>
          <t>Away team win to nil (1=Yes, 0=No)</t>
        </r>
      </text>
    </comment>
    <comment ref="AS738" authorId="0">
      <text>
        <r>
          <rPr>
            <b/>
            <sz val="8"/>
            <color indexed="81"/>
            <rFont val="Tahoma"/>
            <family val="2"/>
          </rPr>
          <t>Home team wins both halves (1=Yes, 0=No)</t>
        </r>
      </text>
    </comment>
    <comment ref="AT738" authorId="0">
      <text>
        <r>
          <rPr>
            <b/>
            <sz val="8"/>
            <color indexed="81"/>
            <rFont val="Tahoma"/>
            <family val="2"/>
          </rPr>
          <t xml:space="preserve"> team wins both halves (1=Yes, 0=No)</t>
        </r>
      </text>
    </comment>
    <comment ref="AG748" authorId="0">
      <text>
        <r>
          <rPr>
            <b/>
            <sz val="8"/>
            <color indexed="81"/>
            <rFont val="Tahoma"/>
            <family val="2"/>
          </rPr>
          <t>Full time goals</t>
        </r>
      </text>
    </comment>
    <comment ref="AH748" authorId="0">
      <text>
        <r>
          <rPr>
            <b/>
            <sz val="8"/>
            <color indexed="81"/>
            <rFont val="Tahoma"/>
            <family val="2"/>
          </rPr>
          <t>First half goals</t>
        </r>
      </text>
    </comment>
    <comment ref="AI748" authorId="0">
      <text>
        <r>
          <rPr>
            <b/>
            <sz val="8"/>
            <color indexed="81"/>
            <rFont val="Tahoma"/>
            <family val="2"/>
          </rPr>
          <t xml:space="preserve">Second half goals
</t>
        </r>
      </text>
    </comment>
    <comment ref="AJ748" authorId="0">
      <text>
        <r>
          <rPr>
            <b/>
            <sz val="8"/>
            <color indexed="81"/>
            <rFont val="Tahoma"/>
            <family val="2"/>
          </rPr>
          <t>Home team goals in second half</t>
        </r>
      </text>
    </comment>
    <comment ref="AK748" authorId="0">
      <text>
        <r>
          <rPr>
            <b/>
            <sz val="8"/>
            <color indexed="81"/>
            <rFont val="Tahoma"/>
            <family val="2"/>
          </rPr>
          <t>Away team goals in second half</t>
        </r>
      </text>
    </comment>
    <comment ref="AL748" authorId="0">
      <text>
        <r>
          <rPr>
            <b/>
            <sz val="8"/>
            <color indexed="81"/>
            <rFont val="Tahoma"/>
            <family val="2"/>
          </rPr>
          <t>Second half result</t>
        </r>
      </text>
    </comment>
    <comment ref="AM748" authorId="0">
      <text>
        <r>
          <rPr>
            <b/>
            <sz val="8"/>
            <color indexed="81"/>
            <rFont val="Tahoma"/>
            <family val="2"/>
          </rPr>
          <t>Hakf time - full time</t>
        </r>
      </text>
    </comment>
    <comment ref="AN748" authorId="0">
      <text>
        <r>
          <rPr>
            <b/>
            <sz val="8"/>
            <color indexed="81"/>
            <rFont val="Tahoma"/>
            <family val="2"/>
          </rPr>
          <t>Both teams to score (1=Yes, 0=No)</t>
        </r>
      </text>
    </comment>
    <comment ref="AO748" authorId="0">
      <text>
        <r>
          <rPr>
            <b/>
            <sz val="8"/>
            <color indexed="81"/>
            <rFont val="Tahoma"/>
            <family val="2"/>
          </rPr>
          <t>Home team to score in both halves (1=Yes, 0=No)</t>
        </r>
      </text>
    </comment>
    <comment ref="AP748" authorId="0">
      <text>
        <r>
          <rPr>
            <b/>
            <sz val="8"/>
            <color indexed="81"/>
            <rFont val="Tahoma"/>
            <family val="2"/>
          </rPr>
          <t>Away team to score in both halves (1=Yes, 0=No)</t>
        </r>
      </text>
    </comment>
    <comment ref="AQ748" authorId="0">
      <text>
        <r>
          <rPr>
            <b/>
            <sz val="8"/>
            <color indexed="81"/>
            <rFont val="Tahoma"/>
            <family val="2"/>
          </rPr>
          <t>Home team win to nil (1=Yes, 0=No)</t>
        </r>
      </text>
    </comment>
    <comment ref="AR748" authorId="0">
      <text>
        <r>
          <rPr>
            <b/>
            <sz val="8"/>
            <color indexed="81"/>
            <rFont val="Tahoma"/>
            <family val="2"/>
          </rPr>
          <t>Away team win to nil (1=Yes, 0=No)</t>
        </r>
      </text>
    </comment>
    <comment ref="AS748" authorId="0">
      <text>
        <r>
          <rPr>
            <b/>
            <sz val="8"/>
            <color indexed="81"/>
            <rFont val="Tahoma"/>
            <family val="2"/>
          </rPr>
          <t>Home team wins both halves (1=Yes, 0=No)</t>
        </r>
      </text>
    </comment>
    <comment ref="AT748" authorId="0">
      <text>
        <r>
          <rPr>
            <b/>
            <sz val="8"/>
            <color indexed="81"/>
            <rFont val="Tahoma"/>
            <family val="2"/>
          </rPr>
          <t xml:space="preserve"> team wins both halves (1=Yes, 0=No)</t>
        </r>
      </text>
    </comment>
    <comment ref="AG758" authorId="0">
      <text>
        <r>
          <rPr>
            <b/>
            <sz val="8"/>
            <color indexed="81"/>
            <rFont val="Tahoma"/>
            <family val="2"/>
          </rPr>
          <t>Full time goals</t>
        </r>
      </text>
    </comment>
    <comment ref="AH758" authorId="0">
      <text>
        <r>
          <rPr>
            <b/>
            <sz val="8"/>
            <color indexed="81"/>
            <rFont val="Tahoma"/>
            <family val="2"/>
          </rPr>
          <t>First half goals</t>
        </r>
      </text>
    </comment>
    <comment ref="AI758" authorId="0">
      <text>
        <r>
          <rPr>
            <b/>
            <sz val="8"/>
            <color indexed="81"/>
            <rFont val="Tahoma"/>
            <family val="2"/>
          </rPr>
          <t xml:space="preserve">Second half goals
</t>
        </r>
      </text>
    </comment>
    <comment ref="AJ758" authorId="0">
      <text>
        <r>
          <rPr>
            <b/>
            <sz val="8"/>
            <color indexed="81"/>
            <rFont val="Tahoma"/>
            <family val="2"/>
          </rPr>
          <t>Home team goals in second half</t>
        </r>
      </text>
    </comment>
    <comment ref="AK758" authorId="0">
      <text>
        <r>
          <rPr>
            <b/>
            <sz val="8"/>
            <color indexed="81"/>
            <rFont val="Tahoma"/>
            <family val="2"/>
          </rPr>
          <t>Away team goals in second half</t>
        </r>
      </text>
    </comment>
    <comment ref="AL758" authorId="0">
      <text>
        <r>
          <rPr>
            <b/>
            <sz val="8"/>
            <color indexed="81"/>
            <rFont val="Tahoma"/>
            <family val="2"/>
          </rPr>
          <t>Second half result</t>
        </r>
      </text>
    </comment>
    <comment ref="AM758" authorId="0">
      <text>
        <r>
          <rPr>
            <b/>
            <sz val="8"/>
            <color indexed="81"/>
            <rFont val="Tahoma"/>
            <family val="2"/>
          </rPr>
          <t>Hakf time - full time</t>
        </r>
      </text>
    </comment>
    <comment ref="AN758" authorId="0">
      <text>
        <r>
          <rPr>
            <b/>
            <sz val="8"/>
            <color indexed="81"/>
            <rFont val="Tahoma"/>
            <family val="2"/>
          </rPr>
          <t>Both teams to score (1=Yes, 0=No)</t>
        </r>
      </text>
    </comment>
    <comment ref="AO758" authorId="0">
      <text>
        <r>
          <rPr>
            <b/>
            <sz val="8"/>
            <color indexed="81"/>
            <rFont val="Tahoma"/>
            <family val="2"/>
          </rPr>
          <t>Home team to score in both halves (1=Yes, 0=No)</t>
        </r>
      </text>
    </comment>
    <comment ref="AP758" authorId="0">
      <text>
        <r>
          <rPr>
            <b/>
            <sz val="8"/>
            <color indexed="81"/>
            <rFont val="Tahoma"/>
            <family val="2"/>
          </rPr>
          <t>Away team to score in both halves (1=Yes, 0=No)</t>
        </r>
      </text>
    </comment>
    <comment ref="AQ758" authorId="0">
      <text>
        <r>
          <rPr>
            <b/>
            <sz val="8"/>
            <color indexed="81"/>
            <rFont val="Tahoma"/>
            <family val="2"/>
          </rPr>
          <t>Home team win to nil (1=Yes, 0=No)</t>
        </r>
      </text>
    </comment>
    <comment ref="AR758" authorId="0">
      <text>
        <r>
          <rPr>
            <b/>
            <sz val="8"/>
            <color indexed="81"/>
            <rFont val="Tahoma"/>
            <family val="2"/>
          </rPr>
          <t>Away team win to nil (1=Yes, 0=No)</t>
        </r>
      </text>
    </comment>
    <comment ref="AS758" authorId="0">
      <text>
        <r>
          <rPr>
            <b/>
            <sz val="8"/>
            <color indexed="81"/>
            <rFont val="Tahoma"/>
            <family val="2"/>
          </rPr>
          <t>Home team wins both halves (1=Yes, 0=No)</t>
        </r>
      </text>
    </comment>
    <comment ref="AT758" authorId="0">
      <text>
        <r>
          <rPr>
            <b/>
            <sz val="8"/>
            <color indexed="81"/>
            <rFont val="Tahoma"/>
            <family val="2"/>
          </rPr>
          <t xml:space="preserve"> team wins both halves (1=Yes, 0=No)</t>
        </r>
      </text>
    </comment>
    <comment ref="AG773" authorId="0">
      <text>
        <r>
          <rPr>
            <b/>
            <sz val="8"/>
            <color indexed="81"/>
            <rFont val="Tahoma"/>
            <family val="2"/>
          </rPr>
          <t>Full time goals</t>
        </r>
      </text>
    </comment>
    <comment ref="AH773" authorId="0">
      <text>
        <r>
          <rPr>
            <b/>
            <sz val="8"/>
            <color indexed="81"/>
            <rFont val="Tahoma"/>
            <family val="2"/>
          </rPr>
          <t>First half goals</t>
        </r>
      </text>
    </comment>
    <comment ref="AI773" authorId="0">
      <text>
        <r>
          <rPr>
            <b/>
            <sz val="8"/>
            <color indexed="81"/>
            <rFont val="Tahoma"/>
            <family val="2"/>
          </rPr>
          <t xml:space="preserve">Second half goals
</t>
        </r>
      </text>
    </comment>
    <comment ref="AJ773" authorId="0">
      <text>
        <r>
          <rPr>
            <b/>
            <sz val="8"/>
            <color indexed="81"/>
            <rFont val="Tahoma"/>
            <family val="2"/>
          </rPr>
          <t>Home team goals in second half</t>
        </r>
      </text>
    </comment>
    <comment ref="AK773" authorId="0">
      <text>
        <r>
          <rPr>
            <b/>
            <sz val="8"/>
            <color indexed="81"/>
            <rFont val="Tahoma"/>
            <family val="2"/>
          </rPr>
          <t>Away team goals in second half</t>
        </r>
      </text>
    </comment>
    <comment ref="AL773" authorId="0">
      <text>
        <r>
          <rPr>
            <b/>
            <sz val="8"/>
            <color indexed="81"/>
            <rFont val="Tahoma"/>
            <family val="2"/>
          </rPr>
          <t>Second half result</t>
        </r>
      </text>
    </comment>
    <comment ref="AM773" authorId="0">
      <text>
        <r>
          <rPr>
            <b/>
            <sz val="8"/>
            <color indexed="81"/>
            <rFont val="Tahoma"/>
            <family val="2"/>
          </rPr>
          <t>Hakf time - full time</t>
        </r>
      </text>
    </comment>
    <comment ref="AN773" authorId="0">
      <text>
        <r>
          <rPr>
            <b/>
            <sz val="8"/>
            <color indexed="81"/>
            <rFont val="Tahoma"/>
            <family val="2"/>
          </rPr>
          <t>Both teams to score (1=Yes, 0=No)</t>
        </r>
      </text>
    </comment>
    <comment ref="AO773" authorId="0">
      <text>
        <r>
          <rPr>
            <b/>
            <sz val="8"/>
            <color indexed="81"/>
            <rFont val="Tahoma"/>
            <family val="2"/>
          </rPr>
          <t>Home team to score in both halves (1=Yes, 0=No)</t>
        </r>
      </text>
    </comment>
    <comment ref="AP773" authorId="0">
      <text>
        <r>
          <rPr>
            <b/>
            <sz val="8"/>
            <color indexed="81"/>
            <rFont val="Tahoma"/>
            <family val="2"/>
          </rPr>
          <t>Away team to score in both halves (1=Yes, 0=No)</t>
        </r>
      </text>
    </comment>
    <comment ref="AQ773" authorId="0">
      <text>
        <r>
          <rPr>
            <b/>
            <sz val="8"/>
            <color indexed="81"/>
            <rFont val="Tahoma"/>
            <family val="2"/>
          </rPr>
          <t>Home team win to nil (1=Yes, 0=No)</t>
        </r>
      </text>
    </comment>
    <comment ref="AR773" authorId="0">
      <text>
        <r>
          <rPr>
            <b/>
            <sz val="8"/>
            <color indexed="81"/>
            <rFont val="Tahoma"/>
            <family val="2"/>
          </rPr>
          <t>Away team win to nil (1=Yes, 0=No)</t>
        </r>
      </text>
    </comment>
    <comment ref="AS773" authorId="0">
      <text>
        <r>
          <rPr>
            <b/>
            <sz val="8"/>
            <color indexed="81"/>
            <rFont val="Tahoma"/>
            <family val="2"/>
          </rPr>
          <t>Home team wins both halves (1=Yes, 0=No)</t>
        </r>
      </text>
    </comment>
    <comment ref="AT773" authorId="0">
      <text>
        <r>
          <rPr>
            <b/>
            <sz val="8"/>
            <color indexed="81"/>
            <rFont val="Tahoma"/>
            <family val="2"/>
          </rPr>
          <t xml:space="preserve"> team wins both halves (1=Yes, 0=No)</t>
        </r>
      </text>
    </comment>
    <comment ref="AG783" authorId="0">
      <text>
        <r>
          <rPr>
            <b/>
            <sz val="8"/>
            <color indexed="81"/>
            <rFont val="Tahoma"/>
            <family val="2"/>
          </rPr>
          <t>Full time goals</t>
        </r>
      </text>
    </comment>
    <comment ref="AH783" authorId="0">
      <text>
        <r>
          <rPr>
            <b/>
            <sz val="8"/>
            <color indexed="81"/>
            <rFont val="Tahoma"/>
            <family val="2"/>
          </rPr>
          <t>First half goals</t>
        </r>
      </text>
    </comment>
    <comment ref="AI783" authorId="0">
      <text>
        <r>
          <rPr>
            <b/>
            <sz val="8"/>
            <color indexed="81"/>
            <rFont val="Tahoma"/>
            <family val="2"/>
          </rPr>
          <t xml:space="preserve">Second half goals
</t>
        </r>
      </text>
    </comment>
    <comment ref="AJ783" authorId="0">
      <text>
        <r>
          <rPr>
            <b/>
            <sz val="8"/>
            <color indexed="81"/>
            <rFont val="Tahoma"/>
            <family val="2"/>
          </rPr>
          <t>Home team goals in second half</t>
        </r>
      </text>
    </comment>
    <comment ref="AK783" authorId="0">
      <text>
        <r>
          <rPr>
            <b/>
            <sz val="8"/>
            <color indexed="81"/>
            <rFont val="Tahoma"/>
            <family val="2"/>
          </rPr>
          <t>Away team goals in second half</t>
        </r>
      </text>
    </comment>
    <comment ref="AL783" authorId="0">
      <text>
        <r>
          <rPr>
            <b/>
            <sz val="8"/>
            <color indexed="81"/>
            <rFont val="Tahoma"/>
            <family val="2"/>
          </rPr>
          <t>Second half result</t>
        </r>
      </text>
    </comment>
    <comment ref="AM783" authorId="0">
      <text>
        <r>
          <rPr>
            <b/>
            <sz val="8"/>
            <color indexed="81"/>
            <rFont val="Tahoma"/>
            <family val="2"/>
          </rPr>
          <t>Hakf time - full time</t>
        </r>
      </text>
    </comment>
    <comment ref="AN783" authorId="0">
      <text>
        <r>
          <rPr>
            <b/>
            <sz val="8"/>
            <color indexed="81"/>
            <rFont val="Tahoma"/>
            <family val="2"/>
          </rPr>
          <t>Both teams to score (1=Yes, 0=No)</t>
        </r>
      </text>
    </comment>
    <comment ref="AO783" authorId="0">
      <text>
        <r>
          <rPr>
            <b/>
            <sz val="8"/>
            <color indexed="81"/>
            <rFont val="Tahoma"/>
            <family val="2"/>
          </rPr>
          <t>Home team to score in both halves (1=Yes, 0=No)</t>
        </r>
      </text>
    </comment>
    <comment ref="AP783" authorId="0">
      <text>
        <r>
          <rPr>
            <b/>
            <sz val="8"/>
            <color indexed="81"/>
            <rFont val="Tahoma"/>
            <family val="2"/>
          </rPr>
          <t>Away team to score in both halves (1=Yes, 0=No)</t>
        </r>
      </text>
    </comment>
    <comment ref="AQ783" authorId="0">
      <text>
        <r>
          <rPr>
            <b/>
            <sz val="8"/>
            <color indexed="81"/>
            <rFont val="Tahoma"/>
            <family val="2"/>
          </rPr>
          <t>Home team win to nil (1=Yes, 0=No)</t>
        </r>
      </text>
    </comment>
    <comment ref="AR783" authorId="0">
      <text>
        <r>
          <rPr>
            <b/>
            <sz val="8"/>
            <color indexed="81"/>
            <rFont val="Tahoma"/>
            <family val="2"/>
          </rPr>
          <t>Away team win to nil (1=Yes, 0=No)</t>
        </r>
      </text>
    </comment>
    <comment ref="AS783" authorId="0">
      <text>
        <r>
          <rPr>
            <b/>
            <sz val="8"/>
            <color indexed="81"/>
            <rFont val="Tahoma"/>
            <family val="2"/>
          </rPr>
          <t>Home team wins both halves (1=Yes, 0=No)</t>
        </r>
      </text>
    </comment>
    <comment ref="AT783" authorId="0">
      <text>
        <r>
          <rPr>
            <b/>
            <sz val="8"/>
            <color indexed="81"/>
            <rFont val="Tahoma"/>
            <family val="2"/>
          </rPr>
          <t xml:space="preserve"> team wins both halves (1=Yes, 0=No)</t>
        </r>
      </text>
    </comment>
    <comment ref="AG793" authorId="0">
      <text>
        <r>
          <rPr>
            <b/>
            <sz val="8"/>
            <color indexed="81"/>
            <rFont val="Tahoma"/>
            <family val="2"/>
          </rPr>
          <t>Full time goals</t>
        </r>
      </text>
    </comment>
    <comment ref="AH793" authorId="0">
      <text>
        <r>
          <rPr>
            <b/>
            <sz val="8"/>
            <color indexed="81"/>
            <rFont val="Tahoma"/>
            <family val="2"/>
          </rPr>
          <t>First half goals</t>
        </r>
      </text>
    </comment>
    <comment ref="AI793" authorId="0">
      <text>
        <r>
          <rPr>
            <b/>
            <sz val="8"/>
            <color indexed="81"/>
            <rFont val="Tahoma"/>
            <family val="2"/>
          </rPr>
          <t xml:space="preserve">Second half goals
</t>
        </r>
      </text>
    </comment>
    <comment ref="AJ793" authorId="0">
      <text>
        <r>
          <rPr>
            <b/>
            <sz val="8"/>
            <color indexed="81"/>
            <rFont val="Tahoma"/>
            <family val="2"/>
          </rPr>
          <t>Home team goals in second half</t>
        </r>
      </text>
    </comment>
    <comment ref="AK793" authorId="0">
      <text>
        <r>
          <rPr>
            <b/>
            <sz val="8"/>
            <color indexed="81"/>
            <rFont val="Tahoma"/>
            <family val="2"/>
          </rPr>
          <t>Away team goals in second half</t>
        </r>
      </text>
    </comment>
    <comment ref="AL793" authorId="0">
      <text>
        <r>
          <rPr>
            <b/>
            <sz val="8"/>
            <color indexed="81"/>
            <rFont val="Tahoma"/>
            <family val="2"/>
          </rPr>
          <t>Second half result</t>
        </r>
      </text>
    </comment>
    <comment ref="AM793" authorId="0">
      <text>
        <r>
          <rPr>
            <b/>
            <sz val="8"/>
            <color indexed="81"/>
            <rFont val="Tahoma"/>
            <family val="2"/>
          </rPr>
          <t>Hakf time - full time</t>
        </r>
      </text>
    </comment>
    <comment ref="AN793" authorId="0">
      <text>
        <r>
          <rPr>
            <b/>
            <sz val="8"/>
            <color indexed="81"/>
            <rFont val="Tahoma"/>
            <family val="2"/>
          </rPr>
          <t>Both teams to score (1=Yes, 0=No)</t>
        </r>
      </text>
    </comment>
    <comment ref="AO793" authorId="0">
      <text>
        <r>
          <rPr>
            <b/>
            <sz val="8"/>
            <color indexed="81"/>
            <rFont val="Tahoma"/>
            <family val="2"/>
          </rPr>
          <t>Home team to score in both halves (1=Yes, 0=No)</t>
        </r>
      </text>
    </comment>
    <comment ref="AP793" authorId="0">
      <text>
        <r>
          <rPr>
            <b/>
            <sz val="8"/>
            <color indexed="81"/>
            <rFont val="Tahoma"/>
            <family val="2"/>
          </rPr>
          <t>Away team to score in both halves (1=Yes, 0=No)</t>
        </r>
      </text>
    </comment>
    <comment ref="AQ793" authorId="0">
      <text>
        <r>
          <rPr>
            <b/>
            <sz val="8"/>
            <color indexed="81"/>
            <rFont val="Tahoma"/>
            <family val="2"/>
          </rPr>
          <t>Home team win to nil (1=Yes, 0=No)</t>
        </r>
      </text>
    </comment>
    <comment ref="AR793" authorId="0">
      <text>
        <r>
          <rPr>
            <b/>
            <sz val="8"/>
            <color indexed="81"/>
            <rFont val="Tahoma"/>
            <family val="2"/>
          </rPr>
          <t>Away team win to nil (1=Yes, 0=No)</t>
        </r>
      </text>
    </comment>
    <comment ref="AS793" authorId="0">
      <text>
        <r>
          <rPr>
            <b/>
            <sz val="8"/>
            <color indexed="81"/>
            <rFont val="Tahoma"/>
            <family val="2"/>
          </rPr>
          <t>Home team wins both halves (1=Yes, 0=No)</t>
        </r>
      </text>
    </comment>
    <comment ref="AT793" authorId="0">
      <text>
        <r>
          <rPr>
            <b/>
            <sz val="8"/>
            <color indexed="81"/>
            <rFont val="Tahoma"/>
            <family val="2"/>
          </rPr>
          <t xml:space="preserve"> team wins both halves (1=Yes, 0=No)</t>
        </r>
      </text>
    </comment>
    <comment ref="AG808" authorId="0">
      <text>
        <r>
          <rPr>
            <b/>
            <sz val="8"/>
            <color indexed="81"/>
            <rFont val="Tahoma"/>
            <family val="2"/>
          </rPr>
          <t>Full time goals</t>
        </r>
      </text>
    </comment>
    <comment ref="AH808" authorId="0">
      <text>
        <r>
          <rPr>
            <b/>
            <sz val="8"/>
            <color indexed="81"/>
            <rFont val="Tahoma"/>
            <family val="2"/>
          </rPr>
          <t>First half goals</t>
        </r>
      </text>
    </comment>
    <comment ref="AI808" authorId="0">
      <text>
        <r>
          <rPr>
            <b/>
            <sz val="8"/>
            <color indexed="81"/>
            <rFont val="Tahoma"/>
            <family val="2"/>
          </rPr>
          <t xml:space="preserve">Second half goals
</t>
        </r>
      </text>
    </comment>
    <comment ref="AJ808" authorId="0">
      <text>
        <r>
          <rPr>
            <b/>
            <sz val="8"/>
            <color indexed="81"/>
            <rFont val="Tahoma"/>
            <family val="2"/>
          </rPr>
          <t>Home team goals in second half</t>
        </r>
      </text>
    </comment>
    <comment ref="AK808" authorId="0">
      <text>
        <r>
          <rPr>
            <b/>
            <sz val="8"/>
            <color indexed="81"/>
            <rFont val="Tahoma"/>
            <family val="2"/>
          </rPr>
          <t>Away team goals in second half</t>
        </r>
      </text>
    </comment>
    <comment ref="AL808" authorId="0">
      <text>
        <r>
          <rPr>
            <b/>
            <sz val="8"/>
            <color indexed="81"/>
            <rFont val="Tahoma"/>
            <family val="2"/>
          </rPr>
          <t>Second half result</t>
        </r>
      </text>
    </comment>
    <comment ref="AM808" authorId="0">
      <text>
        <r>
          <rPr>
            <b/>
            <sz val="8"/>
            <color indexed="81"/>
            <rFont val="Tahoma"/>
            <family val="2"/>
          </rPr>
          <t>Hakf time - full time</t>
        </r>
      </text>
    </comment>
    <comment ref="AN808" authorId="0">
      <text>
        <r>
          <rPr>
            <b/>
            <sz val="8"/>
            <color indexed="81"/>
            <rFont val="Tahoma"/>
            <family val="2"/>
          </rPr>
          <t>Both teams to score (1=Yes, 0=No)</t>
        </r>
      </text>
    </comment>
    <comment ref="AO808" authorId="0">
      <text>
        <r>
          <rPr>
            <b/>
            <sz val="8"/>
            <color indexed="81"/>
            <rFont val="Tahoma"/>
            <family val="2"/>
          </rPr>
          <t>Home team to score in both halves (1=Yes, 0=No)</t>
        </r>
      </text>
    </comment>
    <comment ref="AP808" authorId="0">
      <text>
        <r>
          <rPr>
            <b/>
            <sz val="8"/>
            <color indexed="81"/>
            <rFont val="Tahoma"/>
            <family val="2"/>
          </rPr>
          <t>Away team to score in both halves (1=Yes, 0=No)</t>
        </r>
      </text>
    </comment>
    <comment ref="AQ808" authorId="0">
      <text>
        <r>
          <rPr>
            <b/>
            <sz val="8"/>
            <color indexed="81"/>
            <rFont val="Tahoma"/>
            <family val="2"/>
          </rPr>
          <t>Home team win to nil (1=Yes, 0=No)</t>
        </r>
      </text>
    </comment>
    <comment ref="AR808" authorId="0">
      <text>
        <r>
          <rPr>
            <b/>
            <sz val="8"/>
            <color indexed="81"/>
            <rFont val="Tahoma"/>
            <family val="2"/>
          </rPr>
          <t>Away team win to nil (1=Yes, 0=No)</t>
        </r>
      </text>
    </comment>
    <comment ref="AS808" authorId="0">
      <text>
        <r>
          <rPr>
            <b/>
            <sz val="8"/>
            <color indexed="81"/>
            <rFont val="Tahoma"/>
            <family val="2"/>
          </rPr>
          <t>Home team wins both halves (1=Yes, 0=No)</t>
        </r>
      </text>
    </comment>
    <comment ref="AT808" authorId="0">
      <text>
        <r>
          <rPr>
            <b/>
            <sz val="8"/>
            <color indexed="81"/>
            <rFont val="Tahoma"/>
            <family val="2"/>
          </rPr>
          <t xml:space="preserve"> team wins both halves (1=Yes, 0=No)</t>
        </r>
      </text>
    </comment>
    <comment ref="AG818" authorId="0">
      <text>
        <r>
          <rPr>
            <b/>
            <sz val="8"/>
            <color indexed="81"/>
            <rFont val="Tahoma"/>
            <family val="2"/>
          </rPr>
          <t>Full time goals</t>
        </r>
      </text>
    </comment>
    <comment ref="AH818" authorId="0">
      <text>
        <r>
          <rPr>
            <b/>
            <sz val="8"/>
            <color indexed="81"/>
            <rFont val="Tahoma"/>
            <family val="2"/>
          </rPr>
          <t>First half goals</t>
        </r>
      </text>
    </comment>
    <comment ref="AI818" authorId="0">
      <text>
        <r>
          <rPr>
            <b/>
            <sz val="8"/>
            <color indexed="81"/>
            <rFont val="Tahoma"/>
            <family val="2"/>
          </rPr>
          <t xml:space="preserve">Second half goals
</t>
        </r>
      </text>
    </comment>
    <comment ref="AJ818" authorId="0">
      <text>
        <r>
          <rPr>
            <b/>
            <sz val="8"/>
            <color indexed="81"/>
            <rFont val="Tahoma"/>
            <family val="2"/>
          </rPr>
          <t>Home team goals in second half</t>
        </r>
      </text>
    </comment>
    <comment ref="AK818" authorId="0">
      <text>
        <r>
          <rPr>
            <b/>
            <sz val="8"/>
            <color indexed="81"/>
            <rFont val="Tahoma"/>
            <family val="2"/>
          </rPr>
          <t>Away team goals in second half</t>
        </r>
      </text>
    </comment>
    <comment ref="AL818" authorId="0">
      <text>
        <r>
          <rPr>
            <b/>
            <sz val="8"/>
            <color indexed="81"/>
            <rFont val="Tahoma"/>
            <family val="2"/>
          </rPr>
          <t>Second half result</t>
        </r>
      </text>
    </comment>
    <comment ref="AM818" authorId="0">
      <text>
        <r>
          <rPr>
            <b/>
            <sz val="8"/>
            <color indexed="81"/>
            <rFont val="Tahoma"/>
            <family val="2"/>
          </rPr>
          <t>Hakf time - full time</t>
        </r>
      </text>
    </comment>
    <comment ref="AN818" authorId="0">
      <text>
        <r>
          <rPr>
            <b/>
            <sz val="8"/>
            <color indexed="81"/>
            <rFont val="Tahoma"/>
            <family val="2"/>
          </rPr>
          <t>Both teams to score (1=Yes, 0=No)</t>
        </r>
      </text>
    </comment>
    <comment ref="AO818" authorId="0">
      <text>
        <r>
          <rPr>
            <b/>
            <sz val="8"/>
            <color indexed="81"/>
            <rFont val="Tahoma"/>
            <family val="2"/>
          </rPr>
          <t>Home team to score in both halves (1=Yes, 0=No)</t>
        </r>
      </text>
    </comment>
    <comment ref="AP818" authorId="0">
      <text>
        <r>
          <rPr>
            <b/>
            <sz val="8"/>
            <color indexed="81"/>
            <rFont val="Tahoma"/>
            <family val="2"/>
          </rPr>
          <t>Away team to score in both halves (1=Yes, 0=No)</t>
        </r>
      </text>
    </comment>
    <comment ref="AQ818" authorId="0">
      <text>
        <r>
          <rPr>
            <b/>
            <sz val="8"/>
            <color indexed="81"/>
            <rFont val="Tahoma"/>
            <family val="2"/>
          </rPr>
          <t>Home team win to nil (1=Yes, 0=No)</t>
        </r>
      </text>
    </comment>
    <comment ref="AR818" authorId="0">
      <text>
        <r>
          <rPr>
            <b/>
            <sz val="8"/>
            <color indexed="81"/>
            <rFont val="Tahoma"/>
            <family val="2"/>
          </rPr>
          <t>Away team win to nil (1=Yes, 0=No)</t>
        </r>
      </text>
    </comment>
    <comment ref="AS818" authorId="0">
      <text>
        <r>
          <rPr>
            <b/>
            <sz val="8"/>
            <color indexed="81"/>
            <rFont val="Tahoma"/>
            <family val="2"/>
          </rPr>
          <t>Home team wins both halves (1=Yes, 0=No)</t>
        </r>
      </text>
    </comment>
    <comment ref="AT818" authorId="0">
      <text>
        <r>
          <rPr>
            <b/>
            <sz val="8"/>
            <color indexed="81"/>
            <rFont val="Tahoma"/>
            <family val="2"/>
          </rPr>
          <t xml:space="preserve"> team wins both halves (1=Yes, 0=No)</t>
        </r>
      </text>
    </comment>
    <comment ref="AG828" authorId="0">
      <text>
        <r>
          <rPr>
            <b/>
            <sz val="8"/>
            <color indexed="81"/>
            <rFont val="Tahoma"/>
            <family val="2"/>
          </rPr>
          <t>Full time goals</t>
        </r>
      </text>
    </comment>
    <comment ref="AH828" authorId="0">
      <text>
        <r>
          <rPr>
            <b/>
            <sz val="8"/>
            <color indexed="81"/>
            <rFont val="Tahoma"/>
            <family val="2"/>
          </rPr>
          <t>First half goals</t>
        </r>
      </text>
    </comment>
    <comment ref="AI828" authorId="0">
      <text>
        <r>
          <rPr>
            <b/>
            <sz val="8"/>
            <color indexed="81"/>
            <rFont val="Tahoma"/>
            <family val="2"/>
          </rPr>
          <t xml:space="preserve">Second half goals
</t>
        </r>
      </text>
    </comment>
    <comment ref="AJ828" authorId="0">
      <text>
        <r>
          <rPr>
            <b/>
            <sz val="8"/>
            <color indexed="81"/>
            <rFont val="Tahoma"/>
            <family val="2"/>
          </rPr>
          <t>Home team goals in second half</t>
        </r>
      </text>
    </comment>
    <comment ref="AK828" authorId="0">
      <text>
        <r>
          <rPr>
            <b/>
            <sz val="8"/>
            <color indexed="81"/>
            <rFont val="Tahoma"/>
            <family val="2"/>
          </rPr>
          <t>Away team goals in second half</t>
        </r>
      </text>
    </comment>
    <comment ref="AL828" authorId="0">
      <text>
        <r>
          <rPr>
            <b/>
            <sz val="8"/>
            <color indexed="81"/>
            <rFont val="Tahoma"/>
            <family val="2"/>
          </rPr>
          <t>Second half result</t>
        </r>
      </text>
    </comment>
    <comment ref="AM828" authorId="0">
      <text>
        <r>
          <rPr>
            <b/>
            <sz val="8"/>
            <color indexed="81"/>
            <rFont val="Tahoma"/>
            <family val="2"/>
          </rPr>
          <t>Hakf time - full time</t>
        </r>
      </text>
    </comment>
    <comment ref="AN828" authorId="0">
      <text>
        <r>
          <rPr>
            <b/>
            <sz val="8"/>
            <color indexed="81"/>
            <rFont val="Tahoma"/>
            <family val="2"/>
          </rPr>
          <t>Both teams to score (1=Yes, 0=No)</t>
        </r>
      </text>
    </comment>
    <comment ref="AO828" authorId="0">
      <text>
        <r>
          <rPr>
            <b/>
            <sz val="8"/>
            <color indexed="81"/>
            <rFont val="Tahoma"/>
            <family val="2"/>
          </rPr>
          <t>Home team to score in both halves (1=Yes, 0=No)</t>
        </r>
      </text>
    </comment>
    <comment ref="AP828" authorId="0">
      <text>
        <r>
          <rPr>
            <b/>
            <sz val="8"/>
            <color indexed="81"/>
            <rFont val="Tahoma"/>
            <family val="2"/>
          </rPr>
          <t>Away team to score in both halves (1=Yes, 0=No)</t>
        </r>
      </text>
    </comment>
    <comment ref="AQ828" authorId="0">
      <text>
        <r>
          <rPr>
            <b/>
            <sz val="8"/>
            <color indexed="81"/>
            <rFont val="Tahoma"/>
            <family val="2"/>
          </rPr>
          <t>Home team win to nil (1=Yes, 0=No)</t>
        </r>
      </text>
    </comment>
    <comment ref="AR828" authorId="0">
      <text>
        <r>
          <rPr>
            <b/>
            <sz val="8"/>
            <color indexed="81"/>
            <rFont val="Tahoma"/>
            <family val="2"/>
          </rPr>
          <t>Away team win to nil (1=Yes, 0=No)</t>
        </r>
      </text>
    </comment>
    <comment ref="AS828" authorId="0">
      <text>
        <r>
          <rPr>
            <b/>
            <sz val="8"/>
            <color indexed="81"/>
            <rFont val="Tahoma"/>
            <family val="2"/>
          </rPr>
          <t>Home team wins both halves (1=Yes, 0=No)</t>
        </r>
      </text>
    </comment>
    <comment ref="AT828" authorId="0">
      <text>
        <r>
          <rPr>
            <b/>
            <sz val="8"/>
            <color indexed="81"/>
            <rFont val="Tahoma"/>
            <family val="2"/>
          </rPr>
          <t xml:space="preserve"> team wins both halves (1=Yes, 0=No)</t>
        </r>
      </text>
    </comment>
  </commentList>
</comments>
</file>

<file path=xl/sharedStrings.xml><?xml version="1.0" encoding="utf-8"?>
<sst xmlns="http://schemas.openxmlformats.org/spreadsheetml/2006/main" count="6804" uniqueCount="1153">
  <si>
    <t xml:space="preserve">Match No. </t>
  </si>
  <si>
    <t>HTHG</t>
  </si>
  <si>
    <t>HTAG</t>
  </si>
  <si>
    <t>FTHG</t>
  </si>
  <si>
    <t>FTAG</t>
  </si>
  <si>
    <t>HTR</t>
  </si>
  <si>
    <t>FTR</t>
  </si>
  <si>
    <t>Home</t>
  </si>
  <si>
    <t>Away</t>
  </si>
  <si>
    <t>All</t>
  </si>
  <si>
    <t>Home table</t>
  </si>
  <si>
    <t>Team</t>
  </si>
  <si>
    <t>Played</t>
  </si>
  <si>
    <t>Won</t>
  </si>
  <si>
    <t>Drawn</t>
  </si>
  <si>
    <t>Lost</t>
  </si>
  <si>
    <t>GD</t>
  </si>
  <si>
    <t>Points</t>
  </si>
  <si>
    <t>Rank</t>
  </si>
  <si>
    <t>#</t>
  </si>
  <si>
    <t>Away table</t>
  </si>
  <si>
    <t>Overall table</t>
  </si>
  <si>
    <t>Date</t>
  </si>
  <si>
    <t>Total</t>
  </si>
  <si>
    <t>Team1</t>
  </si>
  <si>
    <t>Team2</t>
  </si>
  <si>
    <t>Team3</t>
  </si>
  <si>
    <t>Team4</t>
  </si>
  <si>
    <t>Team5</t>
  </si>
  <si>
    <t>Team6</t>
  </si>
  <si>
    <t>Team7</t>
  </si>
  <si>
    <t>Team8</t>
  </si>
  <si>
    <t>Team9</t>
  </si>
  <si>
    <t>Team10</t>
  </si>
  <si>
    <t>Team11</t>
  </si>
  <si>
    <t>Team12</t>
  </si>
  <si>
    <t>Team13</t>
  </si>
  <si>
    <t>Team14</t>
  </si>
  <si>
    <t>Team15</t>
  </si>
  <si>
    <t>Team16</t>
  </si>
  <si>
    <t>Team17</t>
  </si>
  <si>
    <t>Team18</t>
  </si>
  <si>
    <t>Team19</t>
  </si>
  <si>
    <t>Team20</t>
  </si>
  <si>
    <t>Team21</t>
  </si>
  <si>
    <t>Team22</t>
  </si>
  <si>
    <t>Team23</t>
  </si>
  <si>
    <t>Team24</t>
  </si>
  <si>
    <t>E1</t>
  </si>
  <si>
    <t>Div</t>
  </si>
  <si>
    <t>HomeTeam</t>
  </si>
  <si>
    <t>AwayTeam</t>
  </si>
  <si>
    <t>Referee</t>
  </si>
  <si>
    <t>HS</t>
  </si>
  <si>
    <t>AS</t>
  </si>
  <si>
    <t>HST</t>
  </si>
  <si>
    <t>AST</t>
  </si>
  <si>
    <t>HF</t>
  </si>
  <si>
    <t>AF</t>
  </si>
  <si>
    <t>HC</t>
  </si>
  <si>
    <t>AC</t>
  </si>
  <si>
    <t>HY</t>
  </si>
  <si>
    <t>AY</t>
  </si>
  <si>
    <t>HR</t>
  </si>
  <si>
    <t>AR</t>
  </si>
  <si>
    <t>B365H</t>
  </si>
  <si>
    <t>B365D</t>
  </si>
  <si>
    <t>B365A</t>
  </si>
  <si>
    <t>PSH</t>
  </si>
  <si>
    <t>PSD</t>
  </si>
  <si>
    <t>PSA</t>
  </si>
  <si>
    <t>BbAv&gt;2.5</t>
  </si>
  <si>
    <t>BbAv&lt;2.5</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</si>
  <si>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</si>
  <si>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</si>
  <si>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</si>
  <si>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</si>
  <si>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</si>
  <si>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</si>
  <si>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</si>
  <si>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</si>
  <si>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</si>
  <si>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</si>
  <si>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</si>
  <si>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</si>
  <si>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</si>
  <si>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</si>
  <si>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</si>
  <si>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</si>
  <si>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</si>
  <si>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</si>
  <si>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</si>
  <si>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</si>
  <si>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</si>
  <si>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</si>
  <si>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</si>
  <si>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</si>
  <si>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</si>
  <si>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</si>
  <si>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</si>
  <si>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</si>
  <si>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AD</t>
  </si>
  <si>
    <t>AE</t>
  </si>
  <si>
    <t>AG</t>
  </si>
  <si>
    <t>AH</t>
  </si>
  <si>
    <t>AI</t>
  </si>
  <si>
    <t>AJ</t>
  </si>
  <si>
    <t>AK</t>
  </si>
  <si>
    <t>AL</t>
  </si>
  <si>
    <t>AM</t>
  </si>
  <si>
    <t>AN</t>
  </si>
  <si>
    <t>AO</t>
  </si>
  <si>
    <t>AP</t>
  </si>
  <si>
    <t>AQ</t>
  </si>
  <si>
    <t>AT</t>
  </si>
  <si>
    <t>AU</t>
  </si>
  <si>
    <t>AV</t>
  </si>
  <si>
    <t>aw</t>
  </si>
  <si>
    <t>Ax</t>
  </si>
  <si>
    <t>AZ</t>
  </si>
  <si>
    <t>BA</t>
  </si>
  <si>
    <t>BB</t>
  </si>
  <si>
    <t>BC</t>
  </si>
  <si>
    <t>BD</t>
  </si>
  <si>
    <t>BE</t>
  </si>
  <si>
    <t>BF</t>
  </si>
  <si>
    <t>BG</t>
  </si>
  <si>
    <t>BH</t>
  </si>
  <si>
    <t>BI</t>
  </si>
  <si>
    <t>BJ</t>
  </si>
  <si>
    <t>BK</t>
  </si>
  <si>
    <t>BL</t>
  </si>
  <si>
    <t>BM</t>
  </si>
  <si>
    <t>BN</t>
  </si>
  <si>
    <t>BO</t>
  </si>
  <si>
    <t>BP</t>
  </si>
  <si>
    <t>BQ</t>
  </si>
  <si>
    <t>BR</t>
  </si>
  <si>
    <t>BS</t>
  </si>
  <si>
    <t>BT</t>
  </si>
  <si>
    <t>GFT</t>
  </si>
  <si>
    <t>GFH</t>
  </si>
  <si>
    <t>GSH</t>
  </si>
  <si>
    <t>SHHG</t>
  </si>
  <si>
    <t>SHAG</t>
  </si>
  <si>
    <t>SHR</t>
  </si>
  <si>
    <t>HTFT</t>
  </si>
  <si>
    <t>BTTS</t>
  </si>
  <si>
    <t>HWN</t>
  </si>
  <si>
    <t>AWN</t>
  </si>
  <si>
    <t>HBH</t>
  </si>
  <si>
    <t>ABH</t>
  </si>
  <si>
    <t>HWBH</t>
  </si>
  <si>
    <t>AWBH</t>
  </si>
  <si>
    <t>PHB365</t>
  </si>
  <si>
    <t>PDB365</t>
  </si>
  <si>
    <t>PAB365</t>
  </si>
  <si>
    <t>PHPS</t>
  </si>
  <si>
    <t>PDPS</t>
  </si>
  <si>
    <t>PAPS</t>
  </si>
  <si>
    <t>POV</t>
  </si>
  <si>
    <t>PUN</t>
  </si>
  <si>
    <t>B365OR</t>
  </si>
  <si>
    <t>PSOR</t>
  </si>
  <si>
    <t>GoalsOR</t>
  </si>
  <si>
    <t>Shots made</t>
  </si>
  <si>
    <t>Shots allowed</t>
  </si>
  <si>
    <t>Shots on target made</t>
  </si>
  <si>
    <t>Shots on target allowed</t>
  </si>
  <si>
    <t>Yellow cards</t>
  </si>
  <si>
    <t>Red cards</t>
  </si>
  <si>
    <t>Corners for</t>
  </si>
  <si>
    <t>Corners against</t>
  </si>
  <si>
    <t>Fouls commited</t>
  </si>
  <si>
    <t>Fouls suffered</t>
  </si>
  <si>
    <t>Shots to score a goal</t>
  </si>
  <si>
    <t>Shots on target to score a goal</t>
  </si>
  <si>
    <t>Shots to concede a goal</t>
  </si>
  <si>
    <t>Shots on target to concede a goal</t>
  </si>
  <si>
    <t>Goals scored</t>
  </si>
  <si>
    <t>Goals conceded</t>
  </si>
  <si>
    <t>Win</t>
  </si>
  <si>
    <t>Draw</t>
  </si>
  <si>
    <t>Lose</t>
  </si>
  <si>
    <t>AND</t>
  </si>
  <si>
    <t># of matches</t>
  </si>
  <si>
    <t>Choose Bookmaker:</t>
  </si>
  <si>
    <t>Bet365</t>
  </si>
  <si>
    <t>Pinnacle Sports</t>
  </si>
  <si>
    <t>Choose bet:</t>
  </si>
  <si>
    <t>Under 2.5 goals</t>
  </si>
  <si>
    <t>Over 2.5 goals</t>
  </si>
  <si>
    <t>Over 2.5</t>
  </si>
  <si>
    <t>Under 2.5</t>
  </si>
  <si>
    <t>Sheet</t>
  </si>
  <si>
    <t>League Summary</t>
  </si>
  <si>
    <t>Teams</t>
  </si>
  <si>
    <t>League</t>
  </si>
  <si>
    <t>League code</t>
  </si>
  <si>
    <t>calc-profitp</t>
  </si>
  <si>
    <t>calc-profitb</t>
  </si>
  <si>
    <t>calc-profitu</t>
  </si>
  <si>
    <t>calc-profito</t>
  </si>
  <si>
    <t>England Premier</t>
  </si>
  <si>
    <t>League Code</t>
  </si>
  <si>
    <t>England Championship</t>
  </si>
  <si>
    <t>England League 1</t>
  </si>
  <si>
    <t>England League 2</t>
  </si>
  <si>
    <t>England Conference</t>
  </si>
  <si>
    <t>Scotland Premier</t>
  </si>
  <si>
    <t>Scotland Championship</t>
  </si>
  <si>
    <t>Scotland League 1</t>
  </si>
  <si>
    <t>Scotland League 2</t>
  </si>
  <si>
    <t>Germany Bundesliga 1</t>
  </si>
  <si>
    <t>Germany Bundesliga 2</t>
  </si>
  <si>
    <t>Spain Primera Division</t>
  </si>
  <si>
    <t>Spain Segunda Division</t>
  </si>
  <si>
    <t>Italy Serie A</t>
  </si>
  <si>
    <t>Italy Serie B</t>
  </si>
  <si>
    <t>France Ligue 1</t>
  </si>
  <si>
    <t>France Ligue 2</t>
  </si>
  <si>
    <t>Turkey Super Lig</t>
  </si>
  <si>
    <t>Greece Super League</t>
  </si>
  <si>
    <t>Belgium Jupiler League</t>
  </si>
  <si>
    <t>Netherlands Ere Divisie</t>
  </si>
  <si>
    <t>Portugal La Liga Primeira</t>
  </si>
  <si>
    <t>E0</t>
  </si>
  <si>
    <t>E2</t>
  </si>
  <si>
    <t>E3</t>
  </si>
  <si>
    <t>EC</t>
  </si>
  <si>
    <t>SC0</t>
  </si>
  <si>
    <t>SC1</t>
  </si>
  <si>
    <t>SC2</t>
  </si>
  <si>
    <t>SC3</t>
  </si>
  <si>
    <t>D1</t>
  </si>
  <si>
    <t>D2</t>
  </si>
  <si>
    <t>SP1</t>
  </si>
  <si>
    <t>SP2</t>
  </si>
  <si>
    <t>I1</t>
  </si>
  <si>
    <t>I2</t>
  </si>
  <si>
    <t>F1</t>
  </si>
  <si>
    <t>F2</t>
  </si>
  <si>
    <t>B1</t>
  </si>
  <si>
    <t>N1</t>
  </si>
  <si>
    <t>P1</t>
  </si>
  <si>
    <t>T1</t>
  </si>
  <si>
    <t>G1</t>
  </si>
  <si>
    <t>Please select the desired leage from drop-down menu below:</t>
  </si>
  <si>
    <t>Welcome to Betting Data -
spreadsheet that utilizes statistical data available at www.football-data.co.uk
to display football statistics for your betting needs!</t>
  </si>
  <si>
    <t>List of Available Leagues</t>
  </si>
  <si>
    <t>Result matrix</t>
  </si>
  <si>
    <r>
      <rPr>
        <b/>
        <sz val="11"/>
        <color rgb="FFFF0000"/>
        <rFont val="Calibri"/>
        <family val="2"/>
        <scheme val="minor"/>
      </rPr>
      <t>Head-to-head</t>
    </r>
    <r>
      <rPr>
        <sz val="11"/>
        <color theme="3" tint="-0.249977111117893"/>
        <rFont val="Calibri"/>
        <family val="2"/>
        <scheme val="minor"/>
      </rPr>
      <t xml:space="preserve"> of selected teams</t>
    </r>
  </si>
  <si>
    <t>Count of missing odds --&gt;&gt;</t>
  </si>
  <si>
    <t>CS</t>
  </si>
  <si>
    <t>ALL MATCHES, regardless of odds</t>
  </si>
  <si>
    <t>Under / Over 2.5 goals</t>
  </si>
  <si>
    <t>BETWEEN</t>
  </si>
  <si>
    <t>Profit/loss,
Under/Over 2.5 goals</t>
  </si>
  <si>
    <t>A L L    M A T C H E S</t>
  </si>
  <si>
    <t>O N L Y    H O M E    M A T C H E S</t>
  </si>
  <si>
    <t>O N L Y    A W A Y    M A T C H E S</t>
  </si>
  <si>
    <t>HTCS</t>
  </si>
  <si>
    <t>SHCS</t>
  </si>
  <si>
    <t>Vlookup column</t>
  </si>
  <si>
    <t>ONLY MATCHES WHERE ODDS
FOR TEAM TO WIN ARE BETWEEN</t>
  </si>
  <si>
    <t>Profit/loss
Pinnacle Sports</t>
  </si>
  <si>
    <t>Profit/loss
Bet365</t>
  </si>
  <si>
    <r>
      <rPr>
        <b/>
        <sz val="11"/>
        <color rgb="FFFF0000"/>
        <rFont val="Calibri"/>
        <family val="2"/>
        <scheme val="minor"/>
      </rPr>
      <t>Detailed League Table</t>
    </r>
    <r>
      <rPr>
        <b/>
        <sz val="11"/>
        <color theme="3" tint="-0.249977111117893"/>
        <rFont val="Calibri"/>
        <family val="2"/>
        <scheme val="minor"/>
      </rPr>
      <t xml:space="preserve"> </t>
    </r>
    <r>
      <rPr>
        <sz val="11"/>
        <color theme="3" tint="-0.249977111117893"/>
        <rFont val="Calibri"/>
        <family val="2"/>
        <scheme val="minor"/>
      </rPr>
      <t>(corners, shots, shots on target, yellow and red cards, fouls)</t>
    </r>
  </si>
  <si>
    <t>Red cards - TOTAL COUNT</t>
  </si>
  <si>
    <t>Club Brugge</t>
  </si>
  <si>
    <t>Charleroi</t>
  </si>
  <si>
    <t>Genk</t>
  </si>
  <si>
    <t>Oostende</t>
  </si>
  <si>
    <t>Kortrijk</t>
  </si>
  <si>
    <t>Waregem</t>
  </si>
  <si>
    <t>Waasland-Beveren</t>
  </si>
  <si>
    <t>Gent</t>
  </si>
  <si>
    <t>Anderlecht</t>
  </si>
  <si>
    <t>Lokeren</t>
  </si>
  <si>
    <t>Standard</t>
  </si>
  <si>
    <r>
      <t xml:space="preserve">ONLY MATCHES WHERE ODDS
FOR </t>
    </r>
    <r>
      <rPr>
        <b/>
        <u/>
        <sz val="10"/>
        <color rgb="FF000066"/>
        <rFont val="Calibri"/>
        <family val="2"/>
        <scheme val="minor"/>
      </rPr>
      <t>UNDER 2.5</t>
    </r>
    <r>
      <rPr>
        <b/>
        <sz val="10"/>
        <color rgb="FF000066"/>
        <rFont val="Calibri"/>
        <family val="2"/>
        <scheme val="minor"/>
      </rPr>
      <t xml:space="preserve"> ARE</t>
    </r>
  </si>
  <si>
    <r>
      <t xml:space="preserve">ONLY MATCHES WHERE ODDS
FOR </t>
    </r>
    <r>
      <rPr>
        <b/>
        <u/>
        <sz val="10"/>
        <color rgb="FF000066"/>
        <rFont val="Calibri"/>
        <family val="2"/>
        <scheme val="minor"/>
      </rPr>
      <t>OVER 2.5</t>
    </r>
    <r>
      <rPr>
        <b/>
        <sz val="10"/>
        <color rgb="FF000066"/>
        <rFont val="Calibri"/>
        <family val="2"/>
        <scheme val="minor"/>
      </rPr>
      <t xml:space="preserve"> ARE</t>
    </r>
  </si>
  <si>
    <t>Profit/loss, units</t>
  </si>
  <si>
    <t>ROI, %</t>
  </si>
  <si>
    <t>Select the teams from dropdown menus, please! --&gt;&gt;</t>
  </si>
  <si>
    <t>Matches played - Wins-Draws - Losses - Goals Scored - Goals Conceded</t>
  </si>
  <si>
    <t>GENERAL DATA</t>
  </si>
  <si>
    <t>MP</t>
  </si>
  <si>
    <t>GS</t>
  </si>
  <si>
    <t>GC</t>
  </si>
  <si>
    <t>GOALS</t>
  </si>
  <si>
    <t>Scored</t>
  </si>
  <si>
    <t>Conceded</t>
  </si>
  <si>
    <t>WINS/LOSSES/SCORES SPECIAL</t>
  </si>
  <si>
    <t>Match count</t>
  </si>
  <si>
    <t>%</t>
  </si>
  <si>
    <t>Wins to nil</t>
  </si>
  <si>
    <t>Clean sheets</t>
  </si>
  <si>
    <t>Losses to nil</t>
  </si>
  <si>
    <t>Failed to score</t>
  </si>
  <si>
    <t>Win both halves</t>
  </si>
  <si>
    <t>Score in both halves</t>
  </si>
  <si>
    <t>MATCH TOTAL GOALS</t>
  </si>
  <si>
    <t>Goal line</t>
  </si>
  <si>
    <t>Total goals
match count</t>
  </si>
  <si>
    <t>Under</t>
  </si>
  <si>
    <t>Over</t>
  </si>
  <si>
    <t>Total goals
%</t>
  </si>
  <si>
    <t>MATCH TOTAL GOALS
FIRST HALF / SECOND HALF</t>
  </si>
  <si>
    <t>TEAM TOTAL GOALS</t>
  </si>
  <si>
    <t>Team goals
match count</t>
  </si>
  <si>
    <t>Team goals
%</t>
  </si>
  <si>
    <t>TEAM GOALS
FIRST HALF / SECOND HALF</t>
  </si>
  <si>
    <t>Yes</t>
  </si>
  <si>
    <t>No</t>
  </si>
  <si>
    <t>CORNERS</t>
  </si>
  <si>
    <t>Supremacy</t>
  </si>
  <si>
    <t>YELLOW CARDS</t>
  </si>
  <si>
    <t>For</t>
  </si>
  <si>
    <t>Against</t>
  </si>
  <si>
    <t>RED CARDS</t>
  </si>
  <si>
    <t>SHOTS ON GOAL</t>
  </si>
  <si>
    <t>SHOTS ON TARGET</t>
  </si>
  <si>
    <t>FOULS</t>
  </si>
  <si>
    <t>Commited</t>
  </si>
  <si>
    <t>Suffered</t>
  </si>
  <si>
    <t>Odds, Pinnacle</t>
  </si>
  <si>
    <t>Match</t>
  </si>
  <si>
    <t>Result</t>
  </si>
  <si>
    <t>-</t>
  </si>
  <si>
    <t>Form Summary</t>
  </si>
  <si>
    <t>Pts</t>
  </si>
  <si>
    <t>Last 8 matches overall</t>
  </si>
  <si>
    <t>All matches this season</t>
  </si>
  <si>
    <t>Results vs. other teams</t>
  </si>
  <si>
    <r>
      <t>1</t>
    </r>
    <r>
      <rPr>
        <b/>
        <vertAlign val="superscript"/>
        <sz val="10"/>
        <color rgb="FF000066"/>
        <rFont val="Calibri"/>
        <family val="2"/>
        <scheme val="minor"/>
      </rPr>
      <t>st</t>
    </r>
    <r>
      <rPr>
        <b/>
        <sz val="10"/>
        <color rgb="FF000066"/>
        <rFont val="Calibri"/>
        <family val="2"/>
        <scheme val="minor"/>
      </rPr>
      <t xml:space="preserve"> half</t>
    </r>
  </si>
  <si>
    <r>
      <t>2</t>
    </r>
    <r>
      <rPr>
        <b/>
        <vertAlign val="superscript"/>
        <sz val="10"/>
        <color rgb="FF000066"/>
        <rFont val="Calibri"/>
        <family val="2"/>
        <scheme val="minor"/>
      </rPr>
      <t>nd</t>
    </r>
    <r>
      <rPr>
        <b/>
        <sz val="10"/>
        <color rgb="FF000066"/>
        <rFont val="Calibri"/>
        <family val="2"/>
        <scheme val="minor"/>
      </rPr>
      <t xml:space="preserve"> half</t>
    </r>
  </si>
  <si>
    <r>
      <rPr>
        <b/>
        <sz val="11"/>
        <color rgb="FFFF0000"/>
        <rFont val="Calibri"/>
        <family val="2"/>
        <scheme val="minor"/>
      </rPr>
      <t>Profit/loss tables</t>
    </r>
    <r>
      <rPr>
        <sz val="11"/>
        <color theme="3" tint="-0.249977111117893"/>
        <rFont val="Calibri"/>
        <family val="2"/>
        <scheme val="minor"/>
      </rPr>
      <t xml:space="preserve"> (the amount of money you would have won or lost if you had bet on a team to win, draw or lose, or under/over 2.5 goals, in all matches or only when odds are in specific range)</t>
    </r>
  </si>
  <si>
    <t>League pos.</t>
  </si>
  <si>
    <t>Avg. points</t>
  </si>
  <si>
    <t>League position, total points and average points per match</t>
  </si>
  <si>
    <t>Home team:</t>
  </si>
  <si>
    <t>Away team:</t>
  </si>
  <si>
    <t>Average goals per match</t>
  </si>
  <si>
    <t>Rank, repeated</t>
  </si>
  <si>
    <t>Fair odds</t>
  </si>
  <si>
    <t>HCS</t>
  </si>
  <si>
    <t>ACS</t>
  </si>
  <si>
    <t>HLN</t>
  </si>
  <si>
    <t>ALN</t>
  </si>
  <si>
    <t>HFS</t>
  </si>
  <si>
    <t>AFS</t>
  </si>
  <si>
    <t>DATE?!</t>
  </si>
  <si>
    <t>HALF TIME RESULTS</t>
  </si>
  <si>
    <t>First half result
(Win - Draw - Lose)</t>
  </si>
  <si>
    <t>Second half result
(Win - Draw - Lose)</t>
  </si>
  <si>
    <t>Both teams to score (BTTS)</t>
  </si>
  <si>
    <t>Matches played:</t>
  </si>
  <si>
    <t>Matches remaining:</t>
  </si>
  <si>
    <t>Half time goals</t>
  </si>
  <si>
    <t>Half time stats</t>
  </si>
  <si>
    <t>Count of matches</t>
  </si>
  <si>
    <t>4+</t>
  </si>
  <si>
    <t>Half time result</t>
  </si>
  <si>
    <t>0-0</t>
  </si>
  <si>
    <t>1-1</t>
  </si>
  <si>
    <t>1-0</t>
  </si>
  <si>
    <t>2-0</t>
  </si>
  <si>
    <t>0-1</t>
  </si>
  <si>
    <t>0-2</t>
  </si>
  <si>
    <t>Both teams to score
AND
Over 2.5 goals</t>
  </si>
  <si>
    <t>By team</t>
  </si>
  <si>
    <t>By opp.</t>
  </si>
  <si>
    <t>COUNT of red cards
Received by team - Received by opponent - Total</t>
  </si>
  <si>
    <t>AVERAGE yellow cards
Received by team - Received by opponent - Total</t>
  </si>
  <si>
    <t>AVERAGE corners per match
For - Against - Total - Supremacy</t>
  </si>
  <si>
    <t>AVERAGE shots on goal
For - Against - Supremacy</t>
  </si>
  <si>
    <t>AVERAGE shots on target
For - Against - Supremacy</t>
  </si>
  <si>
    <t>AVERAGE fouls commited and suffered</t>
  </si>
  <si>
    <t>League position</t>
  </si>
  <si>
    <t>Under 0.5</t>
  </si>
  <si>
    <t>Over 0.5</t>
  </si>
  <si>
    <t>Under 1.5</t>
  </si>
  <si>
    <t>Over 1.5</t>
  </si>
  <si>
    <t>Under 3.5</t>
  </si>
  <si>
    <t>Over 3.5</t>
  </si>
  <si>
    <t>Under 4.5</t>
  </si>
  <si>
    <t>Over 4.5</t>
  </si>
  <si>
    <t>List U/O</t>
  </si>
  <si>
    <t>BTTS YES</t>
  </si>
  <si>
    <t>BTTS NO</t>
  </si>
  <si>
    <t>Under 0.5 goals</t>
  </si>
  <si>
    <t>Under 1.5 goals</t>
  </si>
  <si>
    <t>Under 3.5 goals</t>
  </si>
  <si>
    <t>Under 4.5 goals</t>
  </si>
  <si>
    <t>Over 0.5 goals</t>
  </si>
  <si>
    <t>Over 1.5 goals</t>
  </si>
  <si>
    <t>Over 3.5 goals</t>
  </si>
  <si>
    <t>Over 4.5 goals</t>
  </si>
  <si>
    <t>BTTS - Yes</t>
  </si>
  <si>
    <t>BTTS - No</t>
  </si>
  <si>
    <t>Choose goals market to display:</t>
  </si>
  <si>
    <t>Column</t>
  </si>
  <si>
    <t>Complement</t>
  </si>
  <si>
    <t>Rank value</t>
  </si>
  <si>
    <t>Rank array</t>
  </si>
  <si>
    <t>Complement column</t>
  </si>
  <si>
    <t>Offset for VLOOKUP to transfer to Goals Table</t>
  </si>
  <si>
    <t>AUXILIARY COLUMNS!!!</t>
  </si>
  <si>
    <t>Active selection:</t>
  </si>
  <si>
    <r>
      <t xml:space="preserve">Additional statistics, </t>
    </r>
    <r>
      <rPr>
        <b/>
        <u/>
        <sz val="10"/>
        <color rgb="FF000066"/>
        <rFont val="Calibri"/>
        <family val="2"/>
        <scheme val="minor"/>
      </rPr>
      <t>average per match</t>
    </r>
    <r>
      <rPr>
        <b/>
        <sz val="10"/>
        <color rgb="FF000066"/>
        <rFont val="Calibri"/>
        <family val="2"/>
        <scheme val="minor"/>
      </rPr>
      <t xml:space="preserve"> (except red cards - total count)</t>
    </r>
  </si>
  <si>
    <t>Bochum</t>
  </si>
  <si>
    <t>Greuther Furth</t>
  </si>
  <si>
    <t>Sandhausen</t>
  </si>
  <si>
    <t>St Pauli</t>
  </si>
  <si>
    <t>Union Berlin</t>
  </si>
  <si>
    <t>Team count</t>
  </si>
  <si>
    <t>Team count:</t>
  </si>
  <si>
    <t>Form</t>
  </si>
  <si>
    <t>Recent form:</t>
  </si>
  <si>
    <t>matches</t>
  </si>
  <si>
    <t>Choose --&gt;</t>
  </si>
  <si>
    <t>Last 4 matches home only</t>
  </si>
  <si>
    <t>Last 4 matches away only</t>
  </si>
  <si>
    <t>All matches home only</t>
  </si>
  <si>
    <t>All matches away only</t>
  </si>
  <si>
    <t>F u l l      t i m e     g o a l     s t a t s</t>
  </si>
  <si>
    <t>Count</t>
  </si>
  <si>
    <t>Average odds</t>
  </si>
  <si>
    <t>Average winning odds</t>
  </si>
  <si>
    <t>P/L on 1 unit stake</t>
  </si>
  <si>
    <t>HOME WIN</t>
  </si>
  <si>
    <t>DRAW</t>
  </si>
  <si>
    <t>AWAY WIN</t>
  </si>
  <si>
    <t>PINNACLE SPORTS</t>
  </si>
  <si>
    <t>Bet 365</t>
  </si>
  <si>
    <t>2-1</t>
  </si>
  <si>
    <t>Home win and home team 3+ goals</t>
  </si>
  <si>
    <t>2-2</t>
  </si>
  <si>
    <t>Draw 3+</t>
  </si>
  <si>
    <t>1-2</t>
  </si>
  <si>
    <t>Away win and away team 3+ goals</t>
  </si>
  <si>
    <t>goals</t>
  </si>
  <si>
    <t>H10</t>
  </si>
  <si>
    <t>Auxiliary column!</t>
  </si>
  <si>
    <t>CS line</t>
  </si>
  <si>
    <t>H20</t>
  </si>
  <si>
    <t>H21</t>
  </si>
  <si>
    <t>H3more</t>
  </si>
  <si>
    <t>D00</t>
  </si>
  <si>
    <t>D11</t>
  </si>
  <si>
    <t>D22</t>
  </si>
  <si>
    <t>D3more</t>
  </si>
  <si>
    <t>A01</t>
  </si>
  <si>
    <t>A02</t>
  </si>
  <si>
    <t>A12</t>
  </si>
  <si>
    <t>A3more</t>
  </si>
  <si>
    <t>Matches played</t>
  </si>
  <si>
    <t>Remaining matches</t>
  </si>
  <si>
    <t>FULL TIME</t>
  </si>
  <si>
    <t>First half</t>
  </si>
  <si>
    <t>Second half</t>
  </si>
  <si>
    <t>Avg. per match</t>
  </si>
  <si>
    <t>Home goals scored</t>
  </si>
  <si>
    <t>Away goals scored</t>
  </si>
  <si>
    <t>Total goals scored</t>
  </si>
  <si>
    <t>FULL TIME RESULT</t>
  </si>
  <si>
    <t>Match
count</t>
  </si>
  <si>
    <t>Pinnacle</t>
  </si>
  <si>
    <t>Home win</t>
  </si>
  <si>
    <t>Away win</t>
  </si>
  <si>
    <t xml:space="preserve">Overround, % </t>
  </si>
  <si>
    <t>FIRST HALF RESULT</t>
  </si>
  <si>
    <t>SECOND HALF RESULT</t>
  </si>
  <si>
    <t>Half Time - Full Time</t>
  </si>
  <si>
    <t>FT Home win</t>
  </si>
  <si>
    <t>FT Draw</t>
  </si>
  <si>
    <t>FT Away win</t>
  </si>
  <si>
    <t>H-H</t>
  </si>
  <si>
    <t>H-D</t>
  </si>
  <si>
    <t>H-A</t>
  </si>
  <si>
    <t>D-H</t>
  </si>
  <si>
    <t>D-D</t>
  </si>
  <si>
    <t>D-A</t>
  </si>
  <si>
    <t>A-H</t>
  </si>
  <si>
    <t>A-D</t>
  </si>
  <si>
    <t>A-A</t>
  </si>
  <si>
    <t>Correct score spread</t>
  </si>
  <si>
    <t>3-3</t>
  </si>
  <si>
    <t>3-0</t>
  </si>
  <si>
    <t>0-3</t>
  </si>
  <si>
    <t>3-1</t>
  </si>
  <si>
    <t>1-3</t>
  </si>
  <si>
    <t>3-2</t>
  </si>
  <si>
    <t>2-3</t>
  </si>
  <si>
    <t>First Half Correct score spread</t>
  </si>
  <si>
    <t>3+</t>
  </si>
  <si>
    <t>Second Half Correct score spread</t>
  </si>
  <si>
    <t>Goal markets</t>
  </si>
  <si>
    <t>FULL TIME GOALS</t>
  </si>
  <si>
    <t>FIRST HALF GOALS</t>
  </si>
  <si>
    <t>SECOND HALF GOALS</t>
  </si>
  <si>
    <t>BOTH TEAMS TO SCORE (BTTS)</t>
  </si>
  <si>
    <t>Full time</t>
  </si>
  <si>
    <t>Corners</t>
  </si>
  <si>
    <t>Average per match</t>
  </si>
  <si>
    <t>Maximum in a match</t>
  </si>
  <si>
    <t>Minimum in a match</t>
  </si>
  <si>
    <t>Home team</t>
  </si>
  <si>
    <t>Away team</t>
  </si>
  <si>
    <t>Shots</t>
  </si>
  <si>
    <t>TOTAL SHOTS</t>
  </si>
  <si>
    <t>Cards</t>
  </si>
  <si>
    <t>Fouls</t>
  </si>
  <si>
    <t>FOULS COMMITTED *</t>
  </si>
  <si>
    <t>* - Fouls suffered are inverse of fouls committed, i.e., number of fouls committed by home team is equal to number of fouls suffered by away team, and vice versa.</t>
  </si>
  <si>
    <t>Completeness</t>
  </si>
  <si>
    <t>Total match count</t>
  </si>
  <si>
    <t>HALF WITH MOST GOALS</t>
  </si>
  <si>
    <t>Equal</t>
  </si>
  <si>
    <t>HMG</t>
  </si>
  <si>
    <t>2.5 goals</t>
  </si>
  <si>
    <t>HT BTTS</t>
  </si>
  <si>
    <t>SH BTTS</t>
  </si>
  <si>
    <t>Other markets</t>
  </si>
  <si>
    <t>Home team wins to nil</t>
  </si>
  <si>
    <t>Away team wins to nil</t>
  </si>
  <si>
    <t>Home team wins both halves</t>
  </si>
  <si>
    <t>Away team wins both halves</t>
  </si>
  <si>
    <t>Home team scores in both halves</t>
  </si>
  <si>
    <t>Away team scores in both halves</t>
  </si>
  <si>
    <t>BTTS and Over 2.5 goals</t>
  </si>
  <si>
    <t>Booking pts</t>
  </si>
  <si>
    <t>Booking points (yellow=10, red=25)</t>
  </si>
  <si>
    <t>Total Y</t>
  </si>
  <si>
    <t>Total R</t>
  </si>
  <si>
    <t>Total C</t>
  </si>
  <si>
    <t>Total S</t>
  </si>
  <si>
    <t>Total SOT</t>
  </si>
  <si>
    <t>Total FC</t>
  </si>
  <si>
    <t>Odds between</t>
  </si>
  <si>
    <t>and</t>
  </si>
  <si>
    <t>Final result Home win / Draw / Away win</t>
  </si>
  <si>
    <t>Key:</t>
  </si>
  <si>
    <t>Count of matches where odds for HOME WIN are within selected range</t>
  </si>
  <si>
    <t>Count of those matches that ended in home win, and respective profit/loss.</t>
  </si>
  <si>
    <t>Count of those matches that ended in draw, and respective profit/loss.</t>
  </si>
  <si>
    <t>Count of matches where odds for DRAW are within selected range</t>
  </si>
  <si>
    <t>Count of matches where odds for AWAY WIN are within selected range</t>
  </si>
  <si>
    <t>Count of matches where odds for UNDER 2.5 GOALS are within selected range</t>
  </si>
  <si>
    <t>Count of matches where odds for OVER 2.5 GOALS are within selected range</t>
  </si>
  <si>
    <t>Once you select the league from the menu above,
please wait for the workbook to get updated (check progress in status bar),
and then you can proceed to see following statistics:</t>
  </si>
  <si>
    <r>
      <rPr>
        <b/>
        <sz val="11"/>
        <color rgb="FFFF0000"/>
        <rFont val="Calibri"/>
        <family val="2"/>
        <scheme val="minor"/>
      </rPr>
      <t>Goals Table</t>
    </r>
    <r>
      <rPr>
        <b/>
        <sz val="11"/>
        <color theme="3" tint="-0.249977111117893"/>
        <rFont val="Calibri"/>
        <family val="2"/>
        <scheme val="minor"/>
      </rPr>
      <t xml:space="preserve"> </t>
    </r>
    <r>
      <rPr>
        <sz val="11"/>
        <color theme="3" tint="-0.249977111117893"/>
        <rFont val="Calibri"/>
        <family val="2"/>
        <scheme val="minor"/>
      </rPr>
      <t>(choose the goal line from 0.5 to 4.5 goals, or BTTS, and display the respective table)</t>
    </r>
  </si>
  <si>
    <r>
      <rPr>
        <b/>
        <sz val="11"/>
        <color rgb="FFFF0000"/>
        <rFont val="Calibri"/>
        <family val="2"/>
        <scheme val="minor"/>
      </rPr>
      <t xml:space="preserve">HT - FT Goals </t>
    </r>
    <r>
      <rPr>
        <sz val="11"/>
        <color theme="3" tint="-0.249977111117893"/>
        <rFont val="Calibri"/>
        <family val="2"/>
        <scheme val="minor"/>
      </rPr>
      <t>- relationship between half time result/number of goals and FT number of goals</t>
    </r>
  </si>
  <si>
    <t>Calculation for last 8/last 4 on H2H sheet</t>
  </si>
  <si>
    <t>Nije ukljucen u kalkulaciju (samo zadnjih 8!)</t>
  </si>
  <si>
    <t>Did team play at home or away?</t>
  </si>
  <si>
    <t>Goals scored by selected team</t>
  </si>
  <si>
    <t>Goals conceded by selected team</t>
  </si>
  <si>
    <t>Match result (home, draw, away)</t>
  </si>
  <si>
    <t>Outcome for the selected team (won, drawn, lost?)</t>
  </si>
  <si>
    <t>Nije ukljucen u kalkulaciju (samo zadnjih 4!)</t>
  </si>
  <si>
    <r>
      <t>1</t>
    </r>
    <r>
      <rPr>
        <b/>
        <vertAlign val="superscript"/>
        <sz val="10"/>
        <color rgb="FF006600"/>
        <rFont val="Calibri"/>
        <family val="2"/>
        <scheme val="minor"/>
      </rPr>
      <t>st</t>
    </r>
    <r>
      <rPr>
        <b/>
        <sz val="10"/>
        <color rgb="FF006600"/>
        <rFont val="Calibri"/>
        <family val="2"/>
        <scheme val="minor"/>
      </rPr>
      <t xml:space="preserve"> half</t>
    </r>
  </si>
  <si>
    <r>
      <t>2</t>
    </r>
    <r>
      <rPr>
        <b/>
        <vertAlign val="superscript"/>
        <sz val="10"/>
        <color rgb="FF006600"/>
        <rFont val="Calibri"/>
        <family val="2"/>
        <scheme val="minor"/>
      </rPr>
      <t>nd</t>
    </r>
    <r>
      <rPr>
        <b/>
        <sz val="10"/>
        <color rgb="FF006600"/>
        <rFont val="Calibri"/>
        <family val="2"/>
        <scheme val="minor"/>
      </rPr>
      <t xml:space="preserve"> half</t>
    </r>
  </si>
  <si>
    <t>League Totals / Averages</t>
  </si>
  <si>
    <t>Total count</t>
  </si>
  <si>
    <t>FREQUENTLY ASKED QUESTIONS</t>
  </si>
  <si>
    <t>Question:</t>
  </si>
  <si>
    <t>What is this spreadsheet, what is its purpose?</t>
  </si>
  <si>
    <t>Answer:</t>
  </si>
  <si>
    <t>The purpose of this spreadsheet is to collate statistical football data, available at www.Football-Data.co.uk, into format that is more suitable for reading.</t>
  </si>
  <si>
    <t>Is this a predicition machine, will it tell me what bets to place?</t>
  </si>
  <si>
    <t>No! This spreadsheet does not generate betting tips. It only provides statistical data from the past. Statistical research may play important role when selecting your bets, but other criteria should be taken into consideration, too.
Hence, both www.Football-Data.co.uk and www.BetGPS.com cannot be held responsible for any financial losses or other damages incured due to use of this spreadsheet.</t>
  </si>
  <si>
    <t>OK, got it. But how do I use it?</t>
  </si>
  <si>
    <t>This spreadsheet has been designed to work along with data provided by www.Football-Data.co.uk. They publish updated statistics after each round, at their page www.Football-Data.co.uk/downloadm.php.</t>
  </si>
  <si>
    <t>To start using this spreadsheet, follow the steps:</t>
  </si>
  <si>
    <t>1. Head to www.Football-Data.co.uk/downloadm.php</t>
  </si>
  <si>
    <t>4. Come back to this spreadsheet and choose the desired league at "SELECT LEAGUE" sheet of this workbook.</t>
  </si>
  <si>
    <t>5. And that's it. Tables and other data for selected league are ready for you to read. Check explanations next to the each table or comments in column captions.</t>
  </si>
  <si>
    <t>Please note: this spreadsheet is pretty heavy, and it takes some time to recalculate the formulae each time you select another league (or other values from drop-down menus, such as another team for H2H stats or another goal line for Under/Over tables), and varies from a couple of seconds on a decent machine to more than ten seconds on slower or older computers, so you need to arm yourself with a bit of patience. Calculation progress is displayed in status bar, near bottom right corner of your Excel window.</t>
  </si>
  <si>
    <t>Cool. But I don't seem to get any data, all tables show #N/A or #REF or some other error, or simply are blank...</t>
  </si>
  <si>
    <t>Well, they work fine for me, so I am not sure what went wrong with your download. I can think of a couple of reasons:</t>
  </si>
  <si>
    <t>- Make sure you selected a league in drop-down menu.</t>
  </si>
  <si>
    <t>- Make sure you're running Microsoft Excel 2007 or later. This workbook utilizes some formulae that are not supported in earlier versions of Excel, as well as in its alternative programs, such as OpenOffice, KingSoft, LibreOffice, etc., or Google Docs.</t>
  </si>
  <si>
    <t>OK, I've managed to open workbook and get the data imported, but nothing happens when I choose another league from  menu, or another team in H2H stats page, or another goal line in Under/Over tables.</t>
  </si>
  <si>
    <t>Well, as said above, the workbook takes some time to recalculate the formulae, and you can see the progress in status bar.</t>
  </si>
  <si>
    <t>If you didn't see any progress, it may be that you don't have automatic calculation or automatic data refresh enabled.</t>
  </si>
  <si>
    <t>To refresh the data, go to the tab "Data" in Excel menu, and hit "Refresh All".</t>
  </si>
  <si>
    <t>To enable automatic recalculation of formulae, go to Excel Options - Formulas, locate section Calculation Options - Workbook Calculation, check button "Automatic", and then hit "OK".</t>
  </si>
  <si>
    <t>If you want to keep manual calculation of formulae, you will need to force calculation after each change you make, by hitting key F9.</t>
  </si>
  <si>
    <t>All the data is here, and are responsive to data change or entry, but I found a mistake!</t>
  </si>
  <si>
    <t>These data are collected in good faith, but we are all human beings, so mistakes are possible.
Another reason might be that you are checking different source, which may quote different data - parameters such as shots, fouls, etc., may differ between different providers, especially for lower leagues.</t>
  </si>
  <si>
    <t>www.Football-Data.co.uk reports all errors they found at www.football-data.co.uk/corrections.php. Check that page for corrected data.</t>
  </si>
  <si>
    <t>If the incorrect data persists, please contact as follows:</t>
  </si>
  <si>
    <t>- If those data is correct, but this workbook displays wrong data, please contact
www.BetGPS.com/contact.php</t>
  </si>
  <si>
    <t>No errors, everything works fine. But you say that table captions are explained in comments…
a) I don't see those comments at all, where the hell they are?!
[or]
b) Those comments are all over the place, I can't see the table!</t>
  </si>
  <si>
    <t xml:space="preserve">Well, Excel features possibility to have comments for each cell. Now, it also offers you three ways (not) to display comments. First, you may turn off them alltogether - you won't see any comment or comment's indicator, and you will not know if there is any comment. That's obviously not good, so you may turn on the comments, but... comments will be displayed all over the working area, and you won't be able to read the content behind... That also doesn't seem good, and I don't know who managed to figure out those two options! But luckilly, you may display only comment indicator - a small red triangle in the top right corner of the cell; that way, you know there is a comment, and when you mouse hover that cell, the comment will pop up for you to read. Personally, I find it most convenient way of displaying comments. </t>
  </si>
  <si>
    <t>Obviously, if you have issue a) or b) in question above, you probably have one of those setting activated; to adjust it, follow these steps:</t>
  </si>
  <si>
    <t>1. Click the Microsoft Office Button, and then click "Excel Options"</t>
  </si>
  <si>
    <t>2. In the "Advanced" category, find section "Display"</t>
  </si>
  <si>
    <t>3. There, you will see the three options for comments display, as described above. Select radio button "Indicators only, and comments on hover.", and click "OK". Now, you will see the comment indicator, as red triangle in top right corner of the cell, and when you mouse hover that cell, comment will pop up for you to read.</t>
  </si>
  <si>
    <t>Please note, the instructions above apply to Excel 2007; if you run different version of Excel and you cannot find this setting, refer to your user guide.</t>
  </si>
  <si>
    <t>Indeed, those empty lines could be hidden using macros; though, macros in Excel are not enabled by default, so I wanted to avoid them at all costs - and if I managed to parse the data without using macros, I didn't want to use them just for the sake of make-up of the tables.</t>
  </si>
  <si>
    <t>So, this workbook does not use macros?</t>
  </si>
  <si>
    <t>No. I'm not a fan of macros; they come handy for more complicated tasks, but this workbook aims just to parse the data and displays them in another way, so it can be accomplished without macros.</t>
  </si>
  <si>
    <t>OK, I see. But anyway, some tables (or whatever else) are ugly; can I edit them, to adjust them to my liking?</t>
  </si>
  <si>
    <t>Yes, you can. All the sheets in this workbook are protected, to prevent unintentional mistakes, but not password-protected. To edit any of the tables, just unprotect sheet from menu Home - Format - Protection - Unprotect Sheet, and you're good to go.</t>
  </si>
  <si>
    <t>Yes, you can, but it requires a bit of manipulation… If you're willing to invest some time into the adjustments, here is what you need to change:</t>
  </si>
  <si>
    <t>Step 1: Update of season label</t>
  </si>
  <si>
    <t>All the data are extracted to sheet "data" in this workbook. To facilitate navigation, all calculation sheets are hidden. Unhide sheet "data" and unprotect it.</t>
  </si>
  <si>
    <t>Run "Replace" dialog from menu Home - Find &amp; Select - Replace, or by hitting Ctrl+H on your keyboard.</t>
  </si>
  <si>
    <t>Click "Replace all" button.</t>
  </si>
  <si>
    <t>You should get message "Excel has completed its search and has made 19872 replacements"</t>
  </si>
  <si>
    <t>If you plan to use workbook to analyze other, earlier seasons, just repeat the step above for the appropriate season. If you will do it often, then maybe another tweak is more suitable for you:</t>
  </si>
  <si>
    <t>Step 2: Update of teams' list</t>
  </si>
  <si>
    <t>Since teams change from one season to another, you also need to update list of teams in all leagues - or at least leagues that you're interested in.</t>
  </si>
  <si>
    <t>Locate cell FA1 in sheet "data"; this is beginning of section that contains list of teams, and is coloured in green. List of teams is located in columns underneath appropriate caption; for example, list of teams for English Championship is located in cells FC3 through FC26; replace these teams with teams that played actual season you want to use this spreadsheet for.</t>
  </si>
  <si>
    <t>You might want to copy/paste names of teams from spreadsheet provided by Football-Data.co.uk. Reason is simple: team names must be exact match. If Football-Data.co.uk uses name "Nott'm Forest", and you type "Nottingham Forest", spreadsheet will not work properly.</t>
  </si>
  <si>
    <t>I see you display odds only from Bet365 and PinnacleSports, but Football-Data.co.uk offers odds from plethora of other bookmakers. Can I have them displayed instead of Bet365 or Pinny?</t>
  </si>
  <si>
    <t>As explained in previous answer, all the data from Football-Data.co.uk's spreadsheet are imported to sheet "data" in this workbook. Data are looked for based on the unique caption of the appropriate column; for example, column where Bet365 odds for home win reside has the caption "B365H", while column where respective odds from William Hill reside has the caption "WHH".
Hence, if you go to the sheet "data" in this workbook and replace caption "B365H" with "WHH" (without quotation marks, obviously), you will get William Hill's odds in that column, as well as in all tables where Bet 365 was originally referenced (including profit/loss tables, albeit "Bet365" will remain in the title of the table; you need to change it manually, too, if that bothers you).
Repeat the analogue process for draw odds and away win odds, or for other bookmakers.</t>
  </si>
  <si>
    <t>Is there any flaw that you're aware of?</t>
  </si>
  <si>
    <t>I have questions that are not covered here, or I want to provide feedback. Can I contact you?</t>
  </si>
  <si>
    <t>Sure.</t>
  </si>
  <si>
    <t>For questions related to data themselves,  please visit www.Football-Data.co.uk/contact.php</t>
  </si>
  <si>
    <t>For questions related to this workbook,  please visit www.BetGPS.com/contact.php</t>
  </si>
  <si>
    <t>Count of those matches that ended in away win, and respective profit/loss.</t>
  </si>
  <si>
    <t>Total matches</t>
  </si>
  <si>
    <t>Profit/loss at 1 unit stakes</t>
  </si>
  <si>
    <r>
      <t xml:space="preserve">Odds range for </t>
    </r>
    <r>
      <rPr>
        <b/>
        <u/>
        <sz val="12"/>
        <color rgb="FF800000"/>
        <rFont val="Calibri"/>
        <family val="2"/>
        <scheme val="minor"/>
      </rPr>
      <t>HOME WIN</t>
    </r>
  </si>
  <si>
    <t>Equal to or less than</t>
  </si>
  <si>
    <t>Between</t>
  </si>
  <si>
    <t>higher</t>
  </si>
  <si>
    <t>Or enter your own odds range:</t>
  </si>
  <si>
    <t>(range borders included in calculation)</t>
  </si>
  <si>
    <t xml:space="preserve"> </t>
  </si>
  <si>
    <r>
      <t xml:space="preserve">Odds range for </t>
    </r>
    <r>
      <rPr>
        <b/>
        <u/>
        <sz val="12"/>
        <color rgb="FF800000"/>
        <rFont val="Calibri"/>
        <family val="2"/>
        <scheme val="minor"/>
      </rPr>
      <t>DRAW</t>
    </r>
  </si>
  <si>
    <r>
      <t xml:space="preserve">Odds range for </t>
    </r>
    <r>
      <rPr>
        <b/>
        <u/>
        <sz val="12"/>
        <color rgb="FF800000"/>
        <rFont val="Calibri"/>
        <family val="2"/>
        <scheme val="minor"/>
      </rPr>
      <t>AWAY WIN</t>
    </r>
  </si>
  <si>
    <r>
      <t xml:space="preserve">Odds range for </t>
    </r>
    <r>
      <rPr>
        <b/>
        <u/>
        <sz val="12"/>
        <color rgb="FF003300"/>
        <rFont val="Calibri"/>
        <family val="2"/>
        <scheme val="minor"/>
      </rPr>
      <t>HOME WIN</t>
    </r>
  </si>
  <si>
    <r>
      <t xml:space="preserve">Odds range for </t>
    </r>
    <r>
      <rPr>
        <b/>
        <u/>
        <sz val="12"/>
        <color rgb="FF003300"/>
        <rFont val="Calibri"/>
        <family val="2"/>
        <scheme val="minor"/>
      </rPr>
      <t>DRAW</t>
    </r>
  </si>
  <si>
    <r>
      <t xml:space="preserve">Odds range for </t>
    </r>
    <r>
      <rPr>
        <b/>
        <u/>
        <sz val="12"/>
        <color rgb="FF003300"/>
        <rFont val="Calibri"/>
        <family val="2"/>
        <scheme val="minor"/>
      </rPr>
      <t>AWAY WIN</t>
    </r>
  </si>
  <si>
    <r>
      <t xml:space="preserve">Average odds range for
</t>
    </r>
    <r>
      <rPr>
        <b/>
        <u/>
        <sz val="12"/>
        <color theme="3" tint="-0.249977111117893"/>
        <rFont val="Calibri"/>
        <family val="2"/>
        <scheme val="minor"/>
      </rPr>
      <t>UNDER 2.5 GOALS</t>
    </r>
  </si>
  <si>
    <r>
      <t xml:space="preserve">Average odds range for
</t>
    </r>
    <r>
      <rPr>
        <b/>
        <u/>
        <sz val="12"/>
        <color theme="3" tint="-0.249977111117893"/>
        <rFont val="Calibri"/>
        <family val="2"/>
        <scheme val="minor"/>
      </rPr>
      <t>OVER 2.5 GOALS</t>
    </r>
  </si>
  <si>
    <t>COUNT</t>
  </si>
  <si>
    <t>AVERAGE PER MATCH</t>
  </si>
  <si>
    <t>YC</t>
  </si>
  <si>
    <t>Yellow card is worth:</t>
  </si>
  <si>
    <t>points</t>
  </si>
  <si>
    <t>Red card is worth:</t>
  </si>
  <si>
    <t>HBP</t>
  </si>
  <si>
    <t>ABP</t>
  </si>
  <si>
    <t>Please set the booking points
(enter value in coloured cells)! --&gt;&gt;</t>
  </si>
  <si>
    <t>Total count of yellow cards (YC), red cards (RC) and booking points (BP)</t>
  </si>
  <si>
    <t>Match average of yellow cards (YC), red cards (RC) and booking points (BP)</t>
  </si>
  <si>
    <t>RC</t>
  </si>
  <si>
    <r>
      <rPr>
        <b/>
        <sz val="11"/>
        <color rgb="FFFF0000"/>
        <rFont val="Calibri"/>
        <family val="2"/>
        <scheme val="minor"/>
      </rPr>
      <t xml:space="preserve">Odds Filters </t>
    </r>
    <r>
      <rPr>
        <sz val="11"/>
        <color theme="3" tint="-0.249977111117893"/>
        <rFont val="Calibri"/>
        <family val="2"/>
        <scheme val="minor"/>
      </rPr>
      <t>- count of matches and possible profit/loss for matches within selected odds range</t>
    </r>
  </si>
  <si>
    <r>
      <rPr>
        <b/>
        <sz val="11"/>
        <color rgb="FFFF0000"/>
        <rFont val="Calibri"/>
        <family val="2"/>
        <scheme val="minor"/>
      </rPr>
      <t xml:space="preserve">Discipline </t>
    </r>
    <r>
      <rPr>
        <sz val="11"/>
        <color theme="3" tint="-0.249977111117893"/>
        <rFont val="Calibri"/>
        <family val="2"/>
        <scheme val="minor"/>
      </rPr>
      <t>- yellow and red cards, and booking points</t>
    </r>
  </si>
  <si>
    <t>I see all the tables have 24 rows; but some leagues have less than 24 teams, so remaining lines are empty. Why is that?</t>
  </si>
  <si>
    <t>Well, as you noticed yourself, some leagues have 24 teams, so the tables needed to have 24 rows. For leagues with less than 24 teams, those lines simply had to be empty, hadn't they. Indeed, the formatting could be applied, to remove borders of empty lines, but, a) completely blank space looks equally ugly as empty lines, and b) conditional formatting required to remove borders would additionally complicate already complicated and heavy workbook.  Hence, I decided to leave it as is, so simply disregard empty lines!</t>
  </si>
  <si>
    <t>And that's it - if you correctly applied steps 1 and 2 above, your spreadsheet is ready for another season; just remember to open appropriate file downloaded from Football-Data.co.uk and refresh this workbook.</t>
  </si>
  <si>
    <t>Betting-Data Workbook Version History</t>
  </si>
  <si>
    <t>If you are not sure how to use this spreadsheet,
please click here to visit F.A.Q. section!</t>
  </si>
  <si>
    <t>Active league:</t>
  </si>
  <si>
    <t>Active league code:</t>
  </si>
  <si>
    <t>Ordinal #</t>
  </si>
  <si>
    <t>Yes, there may be some issues that you need to be aware of. Here is a couple of examples:</t>
  </si>
  <si>
    <t>There is sometimes issue with odds. Data provided by www.Football-Data.co.uk sometimes miss odds for some matches; it happens very rarely, but happens, so you should be aware of it.
In case of missing odds, tables that show profit/loss when betting on certain outcome will not include profit for winning bet on that match, but loss for losing bets will be included. E.g., if match ends in home win, then profit for home win in that match will not be included, while 1 unit loss for those who bet on draw or away win will be included.</t>
  </si>
  <si>
    <t>Though, their rules state that losing team gets cancelled their goals in match in question (so Nantes' 2 goals were cancelled), while winning team keeps the goals they actually scored, which, in this case, was zero goals for Bastia. In other words, official result of the match is 0-0, and Bastia takes 3 points.</t>
  </si>
  <si>
    <t>You can read more about that specific issue on http://www.ligue1.com/ligue1/article/nantes-opening-day-win-over-bastia-overturned.htm</t>
  </si>
  <si>
    <t>However, it appeared that Nantes fielded a suspended player in that match, and half of year later, after several decisions and appeals, in February 2014, French Football Federation brought the final decision: Bastia was awarded win in that match, so they were awarded 3 points, while Nantes was deducted their 3 points.</t>
  </si>
  <si>
    <t>Obviously, Excel doesn't work that way, if you enter result 0-0, it will treat it as draw, and if you want Excel to treat it as away win, you must enter 0-1 or usual 0-3, or other suitable result. Hence, for exceptions like this, you need to either manually adjust the results, either to keep in mind difference in the table, either both, depending on what you want to see on the table.</t>
  </si>
  <si>
    <t>Other than that, I'm not aware of other flaws, but you should be aware that, despite multiple checks and tests, I cannot guarantee there are no other, peculiar flaws, that can be discovered only in case of specific events, like the one mentioned above.</t>
  </si>
  <si>
    <t>Betting-Data.com spreadsheet - available Stats</t>
  </si>
  <si>
    <t>Full time results and tables</t>
  </si>
  <si>
    <t>1st and 2nd half results</t>
  </si>
  <si>
    <t>1X2 odds and profit tables</t>
  </si>
  <si>
    <t>Under/Over 2.5 Goals odds and profit tables</t>
  </si>
  <si>
    <t>Referees</t>
  </si>
  <si>
    <t>Shots and shots on target</t>
  </si>
  <si>
    <t>Yellow and red cards</t>
  </si>
  <si>
    <t>H2H table vs. other teams</t>
  </si>
  <si>
    <t>√</t>
  </si>
  <si>
    <t>x</t>
  </si>
  <si>
    <t>Please note that it's only English leagues and top European leagues that have almost flawless odds, while other leagues may have higher amount of missing odds.</t>
  </si>
  <si>
    <t>Count of those matches that ended under 2.5 goals, and respective profit/loss.</t>
  </si>
  <si>
    <t>Count of those matches that ended over 2.5 goals, and respective profit/loss.</t>
  </si>
  <si>
    <t>Count of those matches that ended in home win, and respective profit/loss at Bet365.</t>
  </si>
  <si>
    <t>Count of those matches that ended Under 2.5 goals, and respective profit/loss at Bet365.</t>
  </si>
  <si>
    <t>Count of those matches that ended Over 2.5 goals, and respective profit/loss at Bet365.</t>
  </si>
  <si>
    <t>Count of those matches that ended in draw, and respective profit/loss at Bet365.</t>
  </si>
  <si>
    <t>Count of those matches that ended in away win, and respective profit/loss at Bet365.</t>
  </si>
  <si>
    <t>Betting-Data.com Workbook has been brought to you by:</t>
  </si>
  <si>
    <t>Football-Data.co.uk</t>
  </si>
  <si>
    <t>BetGPS.com</t>
  </si>
  <si>
    <t>European football results and betting odds</t>
  </si>
  <si>
    <t>Directory of Betting Resources</t>
  </si>
  <si>
    <t>Livescores</t>
  </si>
  <si>
    <t>Betting advice</t>
  </si>
  <si>
    <t>Betting spreadsheets</t>
  </si>
  <si>
    <t>Betting tools</t>
  </si>
  <si>
    <t>Betting News</t>
  </si>
  <si>
    <t>Rating systems</t>
  </si>
  <si>
    <t>Punterspedia</t>
  </si>
  <si>
    <t>Betting articles</t>
  </si>
  <si>
    <t>Free bets / sure bets</t>
  </si>
  <si>
    <t>Glossary of betting terminology</t>
  </si>
  <si>
    <t>Betting-Web.co.uk</t>
  </si>
  <si>
    <t>AsianHandicapGuide.com</t>
  </si>
  <si>
    <t xml:space="preserve">Betting-Web exists as a resource portal allowing bettors, gamblers and sports fans to find the best betting, gambling and sports resources available on the internet. 
Betting-Web is part of a network of betting sites - Football-Data, Tennis-Data and Sports-Tispters - that has been serving the sports betting enthusiast since 2001. </t>
  </si>
  <si>
    <t>Everything you need to know about
how to settle Asian Handicap bets!</t>
  </si>
  <si>
    <t>Detailed explanation of full goal, half goal and quarter goal handicaps, along with an Excel calculator that allows you to easliy calculate outcome and profit of your Asian Handicap bet!</t>
  </si>
  <si>
    <t>Sports-Tipsters.co.uk</t>
  </si>
  <si>
    <t>PuntersLounge.com</t>
  </si>
  <si>
    <t xml:space="preserve">Since 2001, Sport-Tipsters.co.uk has proofed 300 sports tipsters, covering a range of sports including football, tennis, golf, cricket, ice hockey, basketball, rugby, handball, volleyball snooker, darts, motor racing, American sports, novelties and many more.
Some tipsters specialise in one sport, others cover a variety. </t>
  </si>
  <si>
    <t>The World's #1 Betting Forum!</t>
  </si>
  <si>
    <t>Free Betting Tips</t>
  </si>
  <si>
    <t>Sports Betting Forum</t>
  </si>
  <si>
    <t>Football Ratings</t>
  </si>
  <si>
    <t>Tipsters' Competition</t>
  </si>
  <si>
    <t>Free Bets</t>
  </si>
  <si>
    <t>Value Betting Guide</t>
  </si>
  <si>
    <t>Missing odds</t>
  </si>
  <si>
    <t>Bet365 HOME</t>
  </si>
  <si>
    <t>Bet365 DRAW</t>
  </si>
  <si>
    <t>Bet365 AWAY</t>
  </si>
  <si>
    <t>Pinnacle HOME</t>
  </si>
  <si>
    <t>Pinnacle DRAW</t>
  </si>
  <si>
    <t>Pinnacle AWAY</t>
  </si>
  <si>
    <t xml:space="preserve">Final output! --&gt;  </t>
  </si>
  <si>
    <t>These matches can be spotted on the sheet "data" - odds are displayed as 1.00, in red and yellow colour in cells CS through CZ; number of such occurences is given above each column, and warning displayed next to each profit/loss table</t>
  </si>
  <si>
    <t>Heidenheim</t>
  </si>
  <si>
    <t>Please note: this table does not take into account whether a red card was direct one, or result of second yellow card!</t>
  </si>
  <si>
    <t>Please check for updates at www.BetGPS.com/betting-data.php</t>
  </si>
  <si>
    <r>
      <rPr>
        <b/>
        <sz val="11"/>
        <color rgb="FF333300"/>
        <rFont val="Perpetua"/>
        <family val="1"/>
      </rPr>
      <t xml:space="preserve">Version 1.0 </t>
    </r>
    <r>
      <rPr>
        <sz val="11"/>
        <color rgb="FF333300"/>
        <rFont val="Perpetua"/>
        <family val="1"/>
      </rPr>
      <t>of the Workbook was released on 1. September 2014, for season 2014/2015.</t>
    </r>
  </si>
  <si>
    <r>
      <rPr>
        <b/>
        <sz val="11"/>
        <color rgb="FF333300"/>
        <rFont val="Perpetua"/>
        <family val="1"/>
      </rPr>
      <t xml:space="preserve">Version 1.01 </t>
    </r>
    <r>
      <rPr>
        <sz val="11"/>
        <color rgb="FF333300"/>
        <rFont val="Perpetua"/>
        <family val="1"/>
      </rPr>
      <t>was released on 1. January 2015; that version had corrected display of "Shots to score a goal","Shots on target to socre a goal","Shots to concede a goal" and "Shots on target to concede a goal" within Main Table.
These stats were divided by number of matches played by a team, which did not make much sense - it is more convenient if it only displays ratio of total shots and total goals, without averaging to matches played.
Thanks to Stuart Dallimore for reporting.</t>
    </r>
  </si>
  <si>
    <t>Bielefeld</t>
  </si>
  <si>
    <t>St Truiden</t>
  </si>
  <si>
    <r>
      <rPr>
        <b/>
        <sz val="11"/>
        <color rgb="FF333300"/>
        <rFont val="Perpetua"/>
        <family val="1"/>
      </rPr>
      <t>Version 1.02</t>
    </r>
    <r>
      <rPr>
        <sz val="11"/>
        <color rgb="FF333300"/>
        <rFont val="Perpetua"/>
        <family val="1"/>
      </rPr>
      <t>, was released on 17. January 2015; this version has corrected display of Draws and Away wins in "Odds Filter 2" sheet, in a row where user is able to enter his own odds range. These fields previously displayed only number of home wins.
Thanks to anonymous user for reporting the issue.</t>
    </r>
  </si>
  <si>
    <t>2. Download zipped data for this season (2014/15): click the link "Season 2015/2016" just below heading "Excel", and follow steps to download file to your computer (which depends on operating system and browser you use). Once again: download file from "Excel" section, not from "CSV" section!</t>
  </si>
  <si>
    <t xml:space="preserve">Furthermore, there may be an issue with awarded matches and various rules. For example, the opening round in France Ligue 1, 2015/2016 season, featured match Nantes-Bastia, which Nantes won 2-0 on 10. August 2013. </t>
  </si>
  <si>
    <t>Arsenal</t>
  </si>
  <si>
    <t>Aston Villa</t>
  </si>
  <si>
    <t>Bournemouth</t>
  </si>
  <si>
    <t>Chelsea</t>
  </si>
  <si>
    <t>Crystal Palace</t>
  </si>
  <si>
    <t>Everton</t>
  </si>
  <si>
    <t>Leicester</t>
  </si>
  <si>
    <t>Liverpool</t>
  </si>
  <si>
    <t>Man City</t>
  </si>
  <si>
    <t>Man United</t>
  </si>
  <si>
    <t>Newcastle</t>
  </si>
  <si>
    <t>Norwich</t>
  </si>
  <si>
    <t>Southampton</t>
  </si>
  <si>
    <t>Stoke</t>
  </si>
  <si>
    <t>Sunderland</t>
  </si>
  <si>
    <t>Swansea</t>
  </si>
  <si>
    <t>Tottenham</t>
  </si>
  <si>
    <t>Watford</t>
  </si>
  <si>
    <t>West Brom</t>
  </si>
  <si>
    <t>West Ham</t>
  </si>
  <si>
    <t>Birmingham</t>
  </si>
  <si>
    <t>Blackburn</t>
  </si>
  <si>
    <t>Bolton</t>
  </si>
  <si>
    <t>Brentford</t>
  </si>
  <si>
    <t>Brighton</t>
  </si>
  <si>
    <t>Bristol City</t>
  </si>
  <si>
    <t>Burnley</t>
  </si>
  <si>
    <t>Cardiff</t>
  </si>
  <si>
    <t>Charlton</t>
  </si>
  <si>
    <t>Derby</t>
  </si>
  <si>
    <t>Fulham</t>
  </si>
  <si>
    <t>Huddersfield</t>
  </si>
  <si>
    <t>Hull</t>
  </si>
  <si>
    <t>Ipswich</t>
  </si>
  <si>
    <t>Leeds</t>
  </si>
  <si>
    <t>Middlesbrough</t>
  </si>
  <si>
    <t>Milton Keynes Dons</t>
  </si>
  <si>
    <t>Nott'm Forest</t>
  </si>
  <si>
    <t>Preston</t>
  </si>
  <si>
    <t>QPR</t>
  </si>
  <si>
    <t>Reading</t>
  </si>
  <si>
    <t>Rotherham</t>
  </si>
  <si>
    <t>Sheffield Weds</t>
  </si>
  <si>
    <t>Wolves</t>
  </si>
  <si>
    <t>Burton</t>
  </si>
  <si>
    <t>Chesterfield</t>
  </si>
  <si>
    <t>Colchester</t>
  </si>
  <si>
    <t>Coventry</t>
  </si>
  <si>
    <t>Crewe</t>
  </si>
  <si>
    <t>Doncaster</t>
  </si>
  <si>
    <t>Fleetwood Town</t>
  </si>
  <si>
    <t>Gillingham</t>
  </si>
  <si>
    <t>Rochdale</t>
  </si>
  <si>
    <t>Shrewsbury</t>
  </si>
  <si>
    <t>Swindon</t>
  </si>
  <si>
    <t>Walsall</t>
  </si>
  <si>
    <t>Scunthorpe</t>
  </si>
  <si>
    <t>Barnsley</t>
  </si>
  <si>
    <t>Blackpool</t>
  </si>
  <si>
    <t>Wigan</t>
  </si>
  <si>
    <t>Port Vale</t>
  </si>
  <si>
    <t>Bury</t>
  </si>
  <si>
    <t>Southend</t>
  </si>
  <si>
    <t>Sheffield United</t>
  </si>
  <si>
    <t>Peterboro</t>
  </si>
  <si>
    <t>Millwall</t>
  </si>
  <si>
    <t>Bradford</t>
  </si>
  <si>
    <t>Oldham</t>
  </si>
  <si>
    <t>Accrington</t>
  </si>
  <si>
    <t>AFC Wimbledon</t>
  </si>
  <si>
    <t>Barnet</t>
  </si>
  <si>
    <t>Bristol Rvs</t>
  </si>
  <si>
    <t>Cambridge</t>
  </si>
  <si>
    <t>Carlisle</t>
  </si>
  <si>
    <t>Crawley Town</t>
  </si>
  <si>
    <t>Dag and Red</t>
  </si>
  <si>
    <t>Exeter</t>
  </si>
  <si>
    <t>Hartlepool</t>
  </si>
  <si>
    <t>Leyton Orient</t>
  </si>
  <si>
    <t>Luton</t>
  </si>
  <si>
    <t>Mansfield</t>
  </si>
  <si>
    <t>Morecambe</t>
  </si>
  <si>
    <t>Newport County</t>
  </si>
  <si>
    <t>Northampton</t>
  </si>
  <si>
    <t>Notts County</t>
  </si>
  <si>
    <t>Oxford</t>
  </si>
  <si>
    <t>Plymouth</t>
  </si>
  <si>
    <t>Portsmouth</t>
  </si>
  <si>
    <t>Stevenage</t>
  </si>
  <si>
    <t>Wycombe</t>
  </si>
  <si>
    <t>Yeovil</t>
  </si>
  <si>
    <t>Aldershot</t>
  </si>
  <si>
    <t>Barrow</t>
  </si>
  <si>
    <t>Boreham Wood</t>
  </si>
  <si>
    <t>Bromley</t>
  </si>
  <si>
    <t>Cheltenham</t>
  </si>
  <si>
    <t>Dover Athletic</t>
  </si>
  <si>
    <t>Eastleigh</t>
  </si>
  <si>
    <t>Forest Green</t>
  </si>
  <si>
    <t>Gateshead</t>
  </si>
  <si>
    <t>Grimsby</t>
  </si>
  <si>
    <t>Lincoln</t>
  </si>
  <si>
    <t>Macclesfield</t>
  </si>
  <si>
    <t>Tranmere</t>
  </si>
  <si>
    <t>Wrexham</t>
  </si>
  <si>
    <t>Aberdeen</t>
  </si>
  <si>
    <t>Celtic</t>
  </si>
  <si>
    <t>Dundee</t>
  </si>
  <si>
    <t>Dundee United</t>
  </si>
  <si>
    <t>Hamilton</t>
  </si>
  <si>
    <t>Hearts</t>
  </si>
  <si>
    <t>Inverness C</t>
  </si>
  <si>
    <t>Kilmarnock</t>
  </si>
  <si>
    <t>Motherwell</t>
  </si>
  <si>
    <t>Partick</t>
  </si>
  <si>
    <t>Ross County</t>
  </si>
  <si>
    <t>St Johnstone</t>
  </si>
  <si>
    <t>Alloa</t>
  </si>
  <si>
    <t>Dumbarton</t>
  </si>
  <si>
    <t>Falkirk</t>
  </si>
  <si>
    <t>Hibernian</t>
  </si>
  <si>
    <t>Livingston</t>
  </si>
  <si>
    <t>Morton</t>
  </si>
  <si>
    <t>Queen of Sth</t>
  </si>
  <si>
    <t>Raith Rvs</t>
  </si>
  <si>
    <t>Rangers</t>
  </si>
  <si>
    <t>St Mirren</t>
  </si>
  <si>
    <t>Airdrie Utd</t>
  </si>
  <si>
    <t>Albion Rvs</t>
  </si>
  <si>
    <t>Ayr</t>
  </si>
  <si>
    <t>Brechin</t>
  </si>
  <si>
    <t>Cowdenbeath</t>
  </si>
  <si>
    <t>Dunfermline</t>
  </si>
  <si>
    <t>Forfar</t>
  </si>
  <si>
    <t>Peterhead</t>
  </si>
  <si>
    <t>Stenhousemuir</t>
  </si>
  <si>
    <t>Stranraer</t>
  </si>
  <si>
    <t>Annan Athletic</t>
  </si>
  <si>
    <t>Arbroath</t>
  </si>
  <si>
    <t>Berwick</t>
  </si>
  <si>
    <t>Clyde</t>
  </si>
  <si>
    <t>East Fife</t>
  </si>
  <si>
    <t>Elgin</t>
  </si>
  <si>
    <t>Montrose</t>
  </si>
  <si>
    <t>Queens Park</t>
  </si>
  <si>
    <t>Stirling</t>
  </si>
  <si>
    <t>Ajaccio GFCO</t>
  </si>
  <si>
    <t>Angers</t>
  </si>
  <si>
    <t>Bordeaux</t>
  </si>
  <si>
    <t>Caen</t>
  </si>
  <si>
    <t>Guingamp</t>
  </si>
  <si>
    <t>Lille</t>
  </si>
  <si>
    <t>Lorient</t>
  </si>
  <si>
    <t>Lyon</t>
  </si>
  <si>
    <t>Marseille</t>
  </si>
  <si>
    <t>Monaco</t>
  </si>
  <si>
    <t>Montpellier</t>
  </si>
  <si>
    <t>Nantes</t>
  </si>
  <si>
    <t>Nice</t>
  </si>
  <si>
    <t>Paris SG</t>
  </si>
  <si>
    <t>Reims</t>
  </si>
  <si>
    <t>Rennes</t>
  </si>
  <si>
    <t>St Etienne</t>
  </si>
  <si>
    <t>Toulouse</t>
  </si>
  <si>
    <t>Troyes</t>
  </si>
  <si>
    <t>Ajaccio</t>
  </si>
  <si>
    <t>Auxerre</t>
  </si>
  <si>
    <t>Brest</t>
  </si>
  <si>
    <t>Clermont</t>
  </si>
  <si>
    <t>Dijon</t>
  </si>
  <si>
    <t>Le Havre</t>
  </si>
  <si>
    <t>Lens</t>
  </si>
  <si>
    <t>Metz</t>
  </si>
  <si>
    <t>Nancy</t>
  </si>
  <si>
    <t>Nimes</t>
  </si>
  <si>
    <t>Niort</t>
  </si>
  <si>
    <t>Sochaux</t>
  </si>
  <si>
    <t>Valenciennes</t>
  </si>
  <si>
    <t>Ajax</t>
  </si>
  <si>
    <t>AZ Alkmaar</t>
  </si>
  <si>
    <t>Den Haag</t>
  </si>
  <si>
    <t>Excelsior</t>
  </si>
  <si>
    <t>Feyenoord</t>
  </si>
  <si>
    <t>Groningen</t>
  </si>
  <si>
    <t>Heerenveen</t>
  </si>
  <si>
    <t>Heracles</t>
  </si>
  <si>
    <t>PSV Eindhoven</t>
  </si>
  <si>
    <t>Utrecht</t>
  </si>
  <si>
    <t>Vitesse</t>
  </si>
  <si>
    <t>Willem II</t>
  </si>
  <si>
    <t>Zwolle</t>
  </si>
  <si>
    <t>Belenenses</t>
  </si>
  <si>
    <t>Benfica</t>
  </si>
  <si>
    <t>Boavista</t>
  </si>
  <si>
    <t>Guimaraes</t>
  </si>
  <si>
    <t>Maritimo</t>
  </si>
  <si>
    <t>Moreirense</t>
  </si>
  <si>
    <t>Porto</t>
  </si>
  <si>
    <t>Rio Ave</t>
  </si>
  <si>
    <t>Setubal</t>
  </si>
  <si>
    <t>Sp Braga</t>
  </si>
  <si>
    <t>Sp Lisbon</t>
  </si>
  <si>
    <t>Tondela</t>
  </si>
  <si>
    <t>Well, I have chosen to display Bet365 and Pinny, because the former is, by what I can see, one of the most popular bookmakers, and later is my favourite one. Though, if you have a different bookmaker in your mind, you just need to ammend references to Football-Data.co.uk's spreadsheet.</t>
  </si>
  <si>
    <t>3. Once downloaded, extract the .zip archive. You should get the file "all-euro-data-2016-2017.xls". Move the file so to be in the same folder as this spreadsheet, and open it.</t>
  </si>
  <si>
    <t>- Make sure file "all-euro-data-2016-2017.xls" resides within the same folder as this workbook, and is open. (This workbook extracts data using INDIRECT function, which requires source workbook to be open; if you close the workbook "all-euro-data-2016-2017.xls", this workbook will not work!)</t>
  </si>
  <si>
    <t>- If error is within the data, i.e., within "all-euro-data-2016-2017.xls" file, please contact
www.Football-Data.co.uk/contact.php</t>
  </si>
  <si>
    <t>You may correct the issue, by typing the correct odds into appropriate cells in workbook "all-euro-data-2016-2017.xls". You can type it also directly in this workbook, but you erase the formula that way, and those cells will not import proper odds when you select another league.</t>
  </si>
  <si>
    <t>Maidstone</t>
  </si>
  <si>
    <t>Sutton</t>
  </si>
  <si>
    <t>Solihull</t>
  </si>
  <si>
    <t>Edinburgh City</t>
  </si>
  <si>
    <t>Dresden</t>
  </si>
  <si>
    <t>Erzgebirge Aue</t>
  </si>
  <si>
    <t>Strasbourg</t>
  </si>
  <si>
    <t>Orleans</t>
  </si>
  <si>
    <t>Amiens</t>
  </si>
  <si>
    <t>Mouscron</t>
  </si>
  <si>
    <t>Eupen</t>
  </si>
  <si>
    <t>Feirense</t>
  </si>
  <si>
    <r>
      <rPr>
        <b/>
        <sz val="11"/>
        <color rgb="FF333300"/>
        <rFont val="Perpetua"/>
        <family val="1"/>
      </rPr>
      <t xml:space="preserve">Version 2.0 </t>
    </r>
    <r>
      <rPr>
        <sz val="11"/>
        <color rgb="FF333300"/>
        <rFont val="Perpetua"/>
        <family val="1"/>
      </rPr>
      <t>was released on 30.11.2015; the version corrected list if teams for Italian Serie B , which had been incomplete. Thanks to Antonio T. for reporting the issue!</t>
    </r>
  </si>
  <si>
    <t>Bursaspor</t>
  </si>
  <si>
    <t>Besiktas</t>
  </si>
  <si>
    <t>Alanyaspor</t>
  </si>
  <si>
    <t>Konyaspor</t>
  </si>
  <si>
    <t>Trabzonspor</t>
  </si>
  <si>
    <t>Kasimpasa</t>
  </si>
  <si>
    <t>Antalyaspor</t>
  </si>
  <si>
    <t>Buyuksehyr</t>
  </si>
  <si>
    <t>Fenerbahce</t>
  </si>
  <si>
    <t>Kayserispor</t>
  </si>
  <si>
    <t>Akhisar Belediyespor</t>
  </si>
  <si>
    <t>Galatasaray</t>
  </si>
  <si>
    <t>Chaves</t>
  </si>
  <si>
    <r>
      <rPr>
        <b/>
        <sz val="11"/>
        <color rgb="FF333300"/>
        <rFont val="Perpetua"/>
        <family val="1"/>
      </rPr>
      <t xml:space="preserve">Version 3.0 </t>
    </r>
    <r>
      <rPr>
        <sz val="11"/>
        <color rgb="FF333300"/>
        <rFont val="Perpetua"/>
        <family val="1"/>
      </rPr>
      <t>of the Workbook for season 2016/2017 was released on 16. August 2016.</t>
    </r>
  </si>
  <si>
    <t>Darmstadt</t>
  </si>
  <si>
    <t>FC Koln</t>
  </si>
  <si>
    <t>Hamburg</t>
  </si>
  <si>
    <t>Ingolstadt</t>
  </si>
  <si>
    <r>
      <rPr>
        <b/>
        <sz val="11"/>
        <color rgb="FF333300"/>
        <rFont val="Perpetua"/>
        <family val="1"/>
      </rPr>
      <t xml:space="preserve">Version 3.01 </t>
    </r>
    <r>
      <rPr>
        <sz val="11"/>
        <color rgb="FF333300"/>
        <rFont val="Perpetua"/>
        <family val="1"/>
      </rPr>
      <t>of the Workbook for season 2016/2017 was released on 3. September 2016. It corrects the two missing teams in Portugal La Liga Primeira (Chaves and Nacional); thanks to Carlos Mendes for reporting the issue!</t>
    </r>
  </si>
  <si>
    <r>
      <rPr>
        <b/>
        <sz val="11"/>
        <color rgb="FF333300"/>
        <rFont val="Perpetua"/>
        <family val="1"/>
      </rPr>
      <t xml:space="preserve">Version 3.02 </t>
    </r>
    <r>
      <rPr>
        <sz val="11"/>
        <color rgb="FF333300"/>
        <rFont val="Perpetua"/>
        <family val="1"/>
      </rPr>
      <t>of the Workbook for season 2016/2017 was released on 2. November 2016. It corrects the obsolete heading of the tables - "2015/2016" was not updated to "2016/2017"; this issue was not affecting the accuracy of tables. Thanks to Ken for reporting the issue!</t>
    </r>
  </si>
  <si>
    <t>Trebble the winnings on your first bet! Click here!</t>
  </si>
  <si>
    <r>
      <rPr>
        <b/>
        <sz val="11"/>
        <color rgb="FF333300"/>
        <rFont val="Perpetua"/>
        <family val="1"/>
      </rPr>
      <t xml:space="preserve">Version 3.03 </t>
    </r>
    <r>
      <rPr>
        <sz val="11"/>
        <color rgb="FF333300"/>
        <rFont val="Perpetua"/>
        <family val="1"/>
      </rPr>
      <t>of the Workbook for season 2016/2017 was released on 2. November 2016. It corrects two missing teams in Goals Table for Portugal La Liga Primeira. Thanks to F. Costa for reporting the issue!</t>
    </r>
  </si>
  <si>
    <r>
      <rPr>
        <b/>
        <sz val="11"/>
        <color rgb="FF333300"/>
        <rFont val="Perpetua"/>
        <family val="1"/>
      </rPr>
      <t xml:space="preserve">Version 3.04 </t>
    </r>
    <r>
      <rPr>
        <sz val="11"/>
        <color rgb="FF333300"/>
        <rFont val="Perpetua"/>
        <family val="1"/>
      </rPr>
      <t>of the Workbook for season 2016/2017 was released on 26. July 2017. It corrects errors for calculation of Team to Score in Both Halves and Booking Points. Thanks to Mat Hare for reporting the issue!</t>
    </r>
  </si>
  <si>
    <t># of teams</t>
  </si>
  <si>
    <t>Count of teams</t>
  </si>
  <si>
    <t>Check if all teams are there</t>
  </si>
  <si>
    <t>Ebbsfleet</t>
  </si>
  <si>
    <t>Fylde</t>
  </si>
  <si>
    <t>Halifax</t>
  </si>
  <si>
    <t>Maidenhead</t>
  </si>
  <si>
    <t>Duisburg</t>
  </si>
  <si>
    <t>Holstein Kiel</t>
  </si>
  <si>
    <t>Regensburg</t>
  </si>
  <si>
    <t>Chateauroux</t>
  </si>
  <si>
    <t>Paris FC</t>
  </si>
  <si>
    <t>NAC Breda</t>
  </si>
  <si>
    <t>VVV Venlo</t>
  </si>
  <si>
    <t>Antwerp</t>
  </si>
  <si>
    <t>Aves</t>
  </si>
  <si>
    <t>Portimonense</t>
  </si>
  <si>
    <t>Goztep</t>
  </si>
  <si>
    <t>Sivasspor</t>
  </si>
  <si>
    <t>Yeni Malatyaspor</t>
  </si>
  <si>
    <t>This workbook extracts data from file "all-euro-data-2017-2018.xlsx". Files from previous seasons have the same name pattern, just year is different. Hence, you just need to adjust references in this workbook to call data, for example, from file "all-euro-data-2016-2017.xls" rather than "all-euro-data-2013-2014.xls".</t>
  </si>
  <si>
    <t>Please note: as of season 2017/18, Football-Data.co.uk started using .xlsx format instead of .xls format; you need to pay attention to format of source file downloaded from Football-Data.co.uk</t>
  </si>
  <si>
    <t>Type "2017-2018.xlsx" (without quotation marks!) within "Find what" field.</t>
  </si>
  <si>
    <t>Type "2014-2015.xls" (without quotation marks!) within "Replace with" field.</t>
  </si>
  <si>
    <t>That's it - all the references have been updated, and now you can use this workbook, as explained above, with data for season 2014/2015. But once again, you must check if the file format is .xls or .xlsx, and update find/replace values accordingly.</t>
  </si>
  <si>
    <t>Go to sheet data and replace text "-2017-2018" with nothing, i.e., type "-2016-2017" (without quotation marks!) into the field "Find what", and leave empty field "Replace with" (and make sure it's indeed empty - check there is no blank space inside!), and click "Replace all" button. Then rename the actual database downloaded from football-data.co.uk into "all-euro-data", and it will work with this file. That way, instead replacing the season in all cells each time, you just rename the file downloaded from Football-Data.co.uk.</t>
  </si>
  <si>
    <r>
      <rPr>
        <b/>
        <sz val="11"/>
        <color rgb="FF333300"/>
        <rFont val="Perpetua"/>
        <family val="1"/>
      </rPr>
      <t xml:space="preserve">Version 4.0 </t>
    </r>
    <r>
      <rPr>
        <sz val="11"/>
        <color rgb="FF333300"/>
        <rFont val="Perpetua"/>
        <family val="1"/>
      </rPr>
      <t>of the Workbook for season 2017/2018 was released on 25. August 2017. No further updates have been made.</t>
    </r>
  </si>
  <si>
    <t>I see this workbook provides only data for current season, while www.Football-Data.co.uk provides their data for some two decades. Can I use this workbook to research previous seasons?</t>
  </si>
  <si>
    <t>Braintree Town</t>
  </si>
  <si>
    <t>Harrogate</t>
  </si>
  <si>
    <t>Havant &amp; Waterlooville</t>
  </si>
  <si>
    <t>Salford</t>
  </si>
  <si>
    <t>Magdeburg</t>
  </si>
  <si>
    <t>Paderborn</t>
  </si>
  <si>
    <t>Beziers</t>
  </si>
  <si>
    <t>Grenoble</t>
  </si>
  <si>
    <t>Red Star</t>
  </si>
  <si>
    <t>Cercle Brugge</t>
  </si>
  <si>
    <t>FC Emmen</t>
  </si>
  <si>
    <t>Graafschap</t>
  </si>
  <si>
    <t>Nacional</t>
  </si>
  <si>
    <t>Santa Clara</t>
  </si>
  <si>
    <t>Ankaragucu</t>
  </si>
  <si>
    <t>Erzurum BB</t>
  </si>
  <si>
    <t>Rizespor</t>
  </si>
  <si>
    <t>Do you plan to update this workbook?</t>
  </si>
  <si>
    <t>Yes. Though, bear in mind that this workbook, as well as www.BetGPS.com, is one-man-show, so it will be updated only when there is a spare time available. :)</t>
  </si>
  <si>
    <t>Do you accept suggestions and/or request for new features?</t>
  </si>
  <si>
    <t>No. This workbook has been made out of hobby, in my spare time. As such, I cannot afford to do any further major upgrades or customizations.</t>
  </si>
  <si>
    <t>Augsburg</t>
  </si>
  <si>
    <t>Bayern Munich</t>
  </si>
  <si>
    <t>Dortmund</t>
  </si>
  <si>
    <t>Ein Frankfurt</t>
  </si>
  <si>
    <t>Fortuna Dusseldorf</t>
  </si>
  <si>
    <t>Freiburg</t>
  </si>
  <si>
    <t>Hannover</t>
  </si>
  <si>
    <t>Hertha</t>
  </si>
  <si>
    <t>Hoffenheim</t>
  </si>
  <si>
    <t>Leverkusen</t>
  </si>
  <si>
    <t>Mainz</t>
  </si>
  <si>
    <t>M'gladbach</t>
  </si>
  <si>
    <t>Nurnberg</t>
  </si>
  <si>
    <t>RB Leipzig</t>
  </si>
  <si>
    <t>Schalke 04</t>
  </si>
  <si>
    <t>Stuttgart</t>
  </si>
  <si>
    <t>Werder Bremen</t>
  </si>
  <si>
    <t>Wolfsburg</t>
  </si>
  <si>
    <t>Alaves</t>
  </si>
  <si>
    <t>Ath Bilbao</t>
  </si>
  <si>
    <t>Ath Madrid</t>
  </si>
  <si>
    <t>Barcelona</t>
  </si>
  <si>
    <t>Betis</t>
  </si>
  <si>
    <t>Celta</t>
  </si>
  <si>
    <t>Eibar</t>
  </si>
  <si>
    <t>Espanol</t>
  </si>
  <si>
    <t>Getafe</t>
  </si>
  <si>
    <t>Girona</t>
  </si>
  <si>
    <t>Huesca</t>
  </si>
  <si>
    <t>Leganes</t>
  </si>
  <si>
    <t>Levante</t>
  </si>
  <si>
    <t>Real Madrid</t>
  </si>
  <si>
    <t>Sevilla</t>
  </si>
  <si>
    <t>Sociedad</t>
  </si>
  <si>
    <t>Valencia</t>
  </si>
  <si>
    <t>Valladolid</t>
  </si>
  <si>
    <t>Vallecano</t>
  </si>
  <si>
    <t>Villarreal</t>
  </si>
  <si>
    <t>Albacete</t>
  </si>
  <si>
    <t>Alcorcon</t>
  </si>
  <si>
    <t>Almeria</t>
  </si>
  <si>
    <t>Cadiz</t>
  </si>
  <si>
    <t>Cordoba</t>
  </si>
  <si>
    <t>Elche</t>
  </si>
  <si>
    <t>Extremadura UD</t>
  </si>
  <si>
    <t>Gimnastic</t>
  </si>
  <si>
    <t>Granada</t>
  </si>
  <si>
    <t>La Coruna</t>
  </si>
  <si>
    <t>Las Palmas</t>
  </si>
  <si>
    <t>Lugo</t>
  </si>
  <si>
    <t>Malaga</t>
  </si>
  <si>
    <t>Mallorca</t>
  </si>
  <si>
    <t>Numancia</t>
  </si>
  <si>
    <t>Osasuna</t>
  </si>
  <si>
    <t>Oviedo</t>
  </si>
  <si>
    <t>Rayo Majadahonda</t>
  </si>
  <si>
    <t>Reus Deportiu</t>
  </si>
  <si>
    <t>Sp Gijon</t>
  </si>
  <si>
    <t>Tenerife</t>
  </si>
  <si>
    <t>Zaragoza</t>
  </si>
  <si>
    <t>Atalanta</t>
  </si>
  <si>
    <t>Bologna</t>
  </si>
  <si>
    <t>Cagliari</t>
  </si>
  <si>
    <t>Chievo</t>
  </si>
  <si>
    <t>Empoli</t>
  </si>
  <si>
    <t>Fiorentina</t>
  </si>
  <si>
    <t>Frosinone</t>
  </si>
  <si>
    <t>Genoa</t>
  </si>
  <si>
    <t>Inter</t>
  </si>
  <si>
    <t>Juventus</t>
  </si>
  <si>
    <t>Lazio</t>
  </si>
  <si>
    <t>Milan</t>
  </si>
  <si>
    <t>Napoli</t>
  </si>
  <si>
    <t>Parma</t>
  </si>
  <si>
    <t>Roma</t>
  </si>
  <si>
    <t>Sampdoria</t>
  </si>
  <si>
    <t>Sassuolo</t>
  </si>
  <si>
    <t>Spal</t>
  </si>
  <si>
    <t>Torino</t>
  </si>
  <si>
    <t>Udinese</t>
  </si>
  <si>
    <t>AEK</t>
  </si>
  <si>
    <t>Apollon</t>
  </si>
  <si>
    <t>Aris</t>
  </si>
  <si>
    <t>Asteras Tripolis</t>
  </si>
  <si>
    <t>Atromitos</t>
  </si>
  <si>
    <t>Giannina</t>
  </si>
  <si>
    <t>Lamia</t>
  </si>
  <si>
    <t>Larisa</t>
  </si>
  <si>
    <t>Levadeiakos</t>
  </si>
  <si>
    <t>OFI Crete</t>
  </si>
  <si>
    <t>Olympiakos</t>
  </si>
  <si>
    <t>Panathinaikos</t>
  </si>
  <si>
    <t>Panetolikos</t>
  </si>
  <si>
    <t>Panionios</t>
  </si>
  <si>
    <t>PAOK</t>
  </si>
  <si>
    <t>Xanthi</t>
  </si>
  <si>
    <t>For Sittard</t>
  </si>
  <si>
    <t>Ascoli</t>
  </si>
  <si>
    <t>Benevento</t>
  </si>
  <si>
    <t>Brescia</t>
  </si>
  <si>
    <t>Carpi</t>
  </si>
  <si>
    <t>Cittadella</t>
  </si>
  <si>
    <t>Cosenza</t>
  </si>
  <si>
    <t>Cremonese</t>
  </si>
  <si>
    <t>Crotone</t>
  </si>
  <si>
    <t>Foggia</t>
  </si>
  <si>
    <t>Lecce</t>
  </si>
  <si>
    <t>Livorno</t>
  </si>
  <si>
    <t>Padova</t>
  </si>
  <si>
    <t>Palermo</t>
  </si>
  <si>
    <t>Perugia</t>
  </si>
  <si>
    <t>Pescara</t>
  </si>
  <si>
    <t>Salernitana</t>
  </si>
  <si>
    <t>Spezia</t>
  </si>
  <si>
    <t>Venezia</t>
  </si>
  <si>
    <t>Verona</t>
  </si>
  <si>
    <t>CrownVector</t>
  </si>
  <si>
    <t>Thoughts easy to missread…</t>
  </si>
  <si>
    <t>Other resources that you might find useful:</t>
  </si>
  <si>
    <r>
      <rPr>
        <b/>
        <sz val="11"/>
        <color rgb="FF333300"/>
        <rFont val="Perpetua"/>
        <family val="1"/>
      </rPr>
      <t xml:space="preserve">Version 5.0 </t>
    </r>
    <r>
      <rPr>
        <sz val="11"/>
        <color rgb="FF333300"/>
        <rFont val="Perpetua"/>
        <family val="1"/>
      </rPr>
      <t>of the Workbook, for season 2018/2019, was released on 18. August 2018.</t>
    </r>
  </si>
  <si>
    <r>
      <t xml:space="preserve">This is </t>
    </r>
    <r>
      <rPr>
        <b/>
        <sz val="11"/>
        <color rgb="FF333300"/>
        <rFont val="Perpetua"/>
        <family val="1"/>
      </rPr>
      <t xml:space="preserve">version 5.01 </t>
    </r>
    <r>
      <rPr>
        <sz val="11"/>
        <color rgb="FF333300"/>
        <rFont val="Perpetua"/>
        <family val="1"/>
      </rPr>
      <t>of the Workbook for season 2018/2019 was released on 18. October 2018. It corrects the obsolete heading of the tables - "2016/2017" was not updated even for previous season; this issue was not affecting the accuracy of tables. Thanks to Martin for reporting the issue!</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</si>
</sst>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09]d/mmm/yy;@"/>
    <numFmt numFmtId="165" formatCode="0.0"/>
    <numFmt numFmtId="166" formatCode="#,##0.0"/>
    <numFmt numFmtId="167" formatCode="[$-409]d/mmm;@"/>
    <numFmt numFmtId="168" formatCode="0.000"/>
  </numFmts>
  <fonts count="127"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11"/>
      <color rgb="FF006600"/>
      <name val="Calibri"/>
      <family val="2"/>
      <scheme val="minor"/>
    </font>
    <font>
      <b/>
      <sz val="11"/>
      <color rgb="FF006600"/>
      <name val="Calibri"/>
      <family val="2"/>
      <scheme val="minor"/>
    </font>
    <font>
      <b/>
      <sz val="12"/>
      <color rgb="FF006600"/>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8"/>
      <color theme="1"/>
      <name val="Calibri"/>
      <family val="2"/>
      <scheme val="minor"/>
    </font>
    <font>
      <b/>
      <sz val="8"/>
      <color indexed="81"/>
      <name val="Tahoma"/>
      <family val="2"/>
    </font>
    <font>
      <sz val="8"/>
      <color rgb="FF006600"/>
      <name val="Calibri"/>
      <family val="2"/>
      <scheme val="minor"/>
    </font>
    <font>
      <b/>
      <sz val="11"/>
      <color theme="3" tint="-0.249977111117893"/>
      <name val="Calibri"/>
      <family val="2"/>
      <scheme val="minor"/>
    </font>
    <font>
      <sz val="11"/>
      <color theme="3" tint="-0.249977111117893"/>
      <name val="Calibri"/>
      <family val="2"/>
      <scheme val="minor"/>
    </font>
    <font>
      <b/>
      <u/>
      <sz val="14"/>
      <color rgb="FFFF0000"/>
      <name val="Calibri"/>
      <family val="2"/>
      <scheme val="minor"/>
    </font>
    <font>
      <b/>
      <sz val="11"/>
      <color rgb="FFFF0000"/>
      <name val="Calibri"/>
      <family val="2"/>
      <scheme val="minor"/>
    </font>
    <font>
      <b/>
      <sz val="10"/>
      <color indexed="81"/>
      <name val="Tahoma"/>
      <family val="2"/>
    </font>
    <font>
      <b/>
      <sz val="16"/>
      <color theme="3" tint="-0.249977111117893"/>
      <name val="Calibri"/>
      <family val="2"/>
      <scheme val="minor"/>
    </font>
    <font>
      <b/>
      <sz val="12"/>
      <color rgb="FFFF0000"/>
      <name val="Calibri"/>
      <family val="2"/>
      <scheme val="minor"/>
    </font>
    <font>
      <b/>
      <sz val="20"/>
      <color rgb="FF000066"/>
      <name val="Calibri"/>
      <family val="2"/>
      <scheme val="minor"/>
    </font>
    <font>
      <sz val="14"/>
      <color rgb="FF000066"/>
      <name val="Calibri"/>
      <family val="2"/>
      <scheme val="minor"/>
    </font>
    <font>
      <b/>
      <sz val="14"/>
      <color rgb="FF000066"/>
      <name val="Calibri"/>
      <family val="2"/>
      <scheme val="minor"/>
    </font>
    <font>
      <b/>
      <sz val="16"/>
      <color rgb="FF000066"/>
      <name val="Calibri"/>
      <family val="2"/>
      <scheme val="minor"/>
    </font>
    <font>
      <sz val="10"/>
      <color rgb="FF000066"/>
      <name val="Calibri"/>
      <family val="2"/>
      <scheme val="minor"/>
    </font>
    <font>
      <sz val="11"/>
      <color rgb="FF000066"/>
      <name val="Calibri"/>
      <family val="2"/>
      <scheme val="minor"/>
    </font>
    <font>
      <b/>
      <sz val="12"/>
      <color rgb="FF000066"/>
      <name val="Calibri"/>
      <family val="2"/>
      <scheme val="minor"/>
    </font>
    <font>
      <b/>
      <sz val="10"/>
      <color rgb="FF000066"/>
      <name val="Calibri"/>
      <family val="2"/>
      <scheme val="minor"/>
    </font>
    <font>
      <b/>
      <u/>
      <sz val="10"/>
      <color rgb="FF000066"/>
      <name val="Calibri"/>
      <family val="2"/>
      <scheme val="minor"/>
    </font>
    <font>
      <b/>
      <sz val="11"/>
      <color rgb="FF000066"/>
      <name val="Calibri"/>
      <family val="2"/>
      <scheme val="minor"/>
    </font>
    <font>
      <b/>
      <sz val="18"/>
      <color rgb="FF000066"/>
      <name val="Calibri"/>
      <family val="2"/>
      <scheme val="minor"/>
    </font>
    <font>
      <b/>
      <sz val="16"/>
      <color theme="0" tint="-4.9989318521683403E-2"/>
      <name val="Calibri"/>
      <family val="2"/>
      <scheme val="minor"/>
    </font>
    <font>
      <b/>
      <sz val="16"/>
      <color theme="0"/>
      <name val="Calibri"/>
      <family val="2"/>
      <scheme val="minor"/>
    </font>
    <font>
      <b/>
      <sz val="12"/>
      <color theme="0"/>
      <name val="Calibri"/>
      <family val="2"/>
      <scheme val="minor"/>
    </font>
    <font>
      <b/>
      <i/>
      <sz val="9"/>
      <color rgb="FF006600"/>
      <name val="Calibri"/>
      <family val="2"/>
      <scheme val="minor"/>
    </font>
    <font>
      <b/>
      <sz val="9"/>
      <color rgb="FF000066"/>
      <name val="Calibri"/>
      <family val="2"/>
      <scheme val="minor"/>
    </font>
    <font>
      <b/>
      <vertAlign val="superscript"/>
      <sz val="10"/>
      <color rgb="FF000066"/>
      <name val="Calibri"/>
      <family val="2"/>
      <scheme val="minor"/>
    </font>
    <font>
      <b/>
      <u/>
      <sz val="14"/>
      <color rgb="FF000066"/>
      <name val="Calibri"/>
      <family val="2"/>
      <scheme val="minor"/>
    </font>
    <font>
      <sz val="9"/>
      <color rgb="FF000066"/>
      <name val="Calibri"/>
      <family val="2"/>
      <scheme val="minor"/>
    </font>
    <font>
      <b/>
      <i/>
      <sz val="10"/>
      <color rgb="FF006600"/>
      <name val="Calibri"/>
      <family val="2"/>
      <scheme val="minor"/>
    </font>
    <font>
      <sz val="11"/>
      <color rgb="FFFF0000"/>
      <name val="Calibri"/>
      <family val="2"/>
      <scheme val="minor"/>
    </font>
    <font>
      <sz val="8"/>
      <color rgb="FF000066"/>
      <name val="Calibri"/>
      <family val="2"/>
      <scheme val="minor"/>
    </font>
    <font>
      <b/>
      <sz val="14"/>
      <color rgb="FF006600"/>
      <name val="Calibri"/>
      <family val="2"/>
      <scheme val="minor"/>
    </font>
    <font>
      <sz val="12"/>
      <color rgb="FF006600"/>
      <name val="Calibri"/>
      <family val="2"/>
      <scheme val="minor"/>
    </font>
    <font>
      <b/>
      <sz val="10"/>
      <color rgb="FF006600"/>
      <name val="Calibri"/>
      <family val="2"/>
      <scheme val="minor"/>
    </font>
    <font>
      <sz val="10"/>
      <color rgb="FFFF0000"/>
      <name val="Calibri"/>
      <family val="2"/>
      <scheme val="minor"/>
    </font>
    <font>
      <i/>
      <sz val="10"/>
      <color rgb="FF006600"/>
      <name val="Calibri"/>
      <family val="2"/>
      <scheme val="minor"/>
    </font>
    <font>
      <b/>
      <sz val="12"/>
      <color theme="3" tint="-0.249977111117893"/>
      <name val="Calibri"/>
      <family val="2"/>
      <scheme val="minor"/>
    </font>
    <font>
      <b/>
      <i/>
      <sz val="11"/>
      <color rgb="FF006600"/>
      <name val="Calibri"/>
      <family val="2"/>
      <scheme val="minor"/>
    </font>
    <font>
      <b/>
      <sz val="8"/>
      <color rgb="FF000066"/>
      <name val="Calibri"/>
      <family val="2"/>
      <scheme val="minor"/>
    </font>
    <font>
      <b/>
      <sz val="12"/>
      <color theme="0" tint="-4.9989318521683403E-2"/>
      <name val="Calibri"/>
      <family val="2"/>
      <scheme val="minor"/>
    </font>
    <font>
      <b/>
      <u/>
      <sz val="12"/>
      <color rgb="FF006600"/>
      <name val="Calibri"/>
      <family val="2"/>
      <scheme val="minor"/>
    </font>
    <font>
      <b/>
      <u/>
      <sz val="12"/>
      <color theme="3" tint="-0.249977111117893"/>
      <name val="Calibri"/>
      <family val="2"/>
      <scheme val="minor"/>
    </font>
    <font>
      <sz val="10"/>
      <color theme="3" tint="-0.249977111117893"/>
      <name val="Calibri"/>
      <family val="2"/>
      <scheme val="minor"/>
    </font>
    <font>
      <b/>
      <sz val="10"/>
      <color theme="3" tint="-0.249977111117893"/>
      <name val="Calibri"/>
      <family val="2"/>
      <scheme val="minor"/>
    </font>
    <font>
      <b/>
      <sz val="9"/>
      <color theme="3" tint="-0.249977111117893"/>
      <name val="Calibri"/>
      <family val="2"/>
      <scheme val="minor"/>
    </font>
    <font>
      <sz val="9"/>
      <color theme="3" tint="-0.249977111117893"/>
      <name val="Calibri"/>
      <family val="2"/>
      <scheme val="minor"/>
    </font>
    <font>
      <sz val="10"/>
      <color rgb="FF4D4D4D"/>
      <name val="Calibri"/>
      <family val="2"/>
      <scheme val="minor"/>
    </font>
    <font>
      <b/>
      <u/>
      <sz val="12"/>
      <color rgb="FFFF0000"/>
      <name val="Calibri"/>
      <family val="2"/>
      <scheme val="minor"/>
    </font>
    <font>
      <u/>
      <sz val="12"/>
      <color rgb="FFFF0000"/>
      <name val="Calibri"/>
      <family val="2"/>
      <scheme val="minor"/>
    </font>
    <font>
      <b/>
      <sz val="10"/>
      <color rgb="FFFF0000"/>
      <name val="Calibri"/>
      <family val="2"/>
      <scheme val="minor"/>
    </font>
    <font>
      <b/>
      <sz val="9"/>
      <color rgb="FFFF0000"/>
      <name val="Calibri"/>
      <family val="2"/>
      <scheme val="minor"/>
    </font>
    <font>
      <b/>
      <sz val="12"/>
      <color theme="1"/>
      <name val="Calibri"/>
      <family val="2"/>
      <scheme val="minor"/>
    </font>
    <font>
      <b/>
      <sz val="11"/>
      <color rgb="FFFFFF99"/>
      <name val="Calibri"/>
      <family val="2"/>
      <scheme val="minor"/>
    </font>
    <font>
      <b/>
      <sz val="14"/>
      <color theme="1"/>
      <name val="Calibri"/>
      <family val="2"/>
      <scheme val="minor"/>
    </font>
    <font>
      <b/>
      <sz val="14"/>
      <color rgb="FFFFFF99"/>
      <name val="Calibri"/>
      <family val="2"/>
      <scheme val="minor"/>
    </font>
    <font>
      <b/>
      <sz val="14"/>
      <color theme="8" tint="0.79998168889431442"/>
      <name val="Calibri"/>
      <family val="2"/>
      <scheme val="minor"/>
    </font>
    <font>
      <b/>
      <sz val="11"/>
      <color rgb="FF4C0000"/>
      <name val="Calibri"/>
      <family val="2"/>
      <scheme val="minor"/>
    </font>
    <font>
      <sz val="11"/>
      <color rgb="FF4C0000"/>
      <name val="Calibri"/>
      <family val="2"/>
      <scheme val="minor"/>
    </font>
    <font>
      <b/>
      <sz val="12"/>
      <color rgb="FF4C0000"/>
      <name val="Calibri"/>
      <family val="2"/>
      <scheme val="minor"/>
    </font>
    <font>
      <b/>
      <sz val="11"/>
      <color rgb="FF003300"/>
      <name val="Calibri"/>
      <family val="2"/>
      <scheme val="minor"/>
    </font>
    <font>
      <sz val="11"/>
      <color rgb="FF003300"/>
      <name val="Calibri"/>
      <family val="2"/>
      <scheme val="minor"/>
    </font>
    <font>
      <b/>
      <sz val="12"/>
      <color rgb="FF003300"/>
      <name val="Calibri"/>
      <family val="2"/>
      <scheme val="minor"/>
    </font>
    <font>
      <b/>
      <sz val="14"/>
      <color rgb="FFFF0000"/>
      <name val="Calibri"/>
      <family val="2"/>
      <scheme val="minor"/>
    </font>
    <font>
      <sz val="10"/>
      <color rgb="FF006600"/>
      <name val="Calibri"/>
      <family val="2"/>
      <scheme val="minor"/>
    </font>
    <font>
      <b/>
      <sz val="9"/>
      <color rgb="FF006600"/>
      <name val="Calibri"/>
      <family val="2"/>
      <scheme val="minor"/>
    </font>
    <font>
      <sz val="9"/>
      <color rgb="FF006600"/>
      <name val="Calibri"/>
      <family val="2"/>
      <scheme val="minor"/>
    </font>
    <font>
      <b/>
      <vertAlign val="superscript"/>
      <sz val="10"/>
      <color rgb="FF006600"/>
      <name val="Calibri"/>
      <family val="2"/>
      <scheme val="minor"/>
    </font>
    <font>
      <b/>
      <sz val="14"/>
      <color theme="0" tint="-4.9989318521683403E-2"/>
      <name val="Calibri"/>
      <family val="2"/>
      <scheme val="minor"/>
    </font>
    <font>
      <b/>
      <sz val="14"/>
      <color theme="3" tint="-0.249977111117893"/>
      <name val="Calibri"/>
      <family val="2"/>
      <scheme val="minor"/>
    </font>
    <font>
      <b/>
      <sz val="12"/>
      <color rgb="FF800000"/>
      <name val="Calibri"/>
      <family val="2"/>
      <scheme val="minor"/>
    </font>
    <font>
      <sz val="11"/>
      <color rgb="FF800000"/>
      <name val="Calibri"/>
      <family val="2"/>
      <scheme val="minor"/>
    </font>
    <font>
      <sz val="9"/>
      <color rgb="FF800000"/>
      <name val="Calibri"/>
      <family val="2"/>
      <scheme val="minor"/>
    </font>
    <font>
      <b/>
      <sz val="10"/>
      <color rgb="FF800000"/>
      <name val="Calibri"/>
      <family val="2"/>
      <scheme val="minor"/>
    </font>
    <font>
      <b/>
      <sz val="11"/>
      <color rgb="FF800000"/>
      <name val="Calibri"/>
      <family val="2"/>
      <scheme val="minor"/>
    </font>
    <font>
      <b/>
      <u/>
      <sz val="12"/>
      <color rgb="FF800000"/>
      <name val="Calibri"/>
      <family val="2"/>
      <scheme val="minor"/>
    </font>
    <font>
      <sz val="10"/>
      <color rgb="FF800000"/>
      <name val="Calibri"/>
      <family val="2"/>
      <scheme val="minor"/>
    </font>
    <font>
      <b/>
      <sz val="9"/>
      <color rgb="FF800000"/>
      <name val="Calibri"/>
      <family val="2"/>
      <scheme val="minor"/>
    </font>
    <font>
      <sz val="12"/>
      <color rgb="FF800000"/>
      <name val="Calibri"/>
      <family val="2"/>
      <scheme val="minor"/>
    </font>
    <font>
      <b/>
      <sz val="14"/>
      <color theme="6" tint="0.79998168889431442"/>
      <name val="Calibri"/>
      <family val="2"/>
      <scheme val="minor"/>
    </font>
    <font>
      <b/>
      <sz val="10"/>
      <color rgb="FF003300"/>
      <name val="Calibri"/>
      <family val="2"/>
      <scheme val="minor"/>
    </font>
    <font>
      <b/>
      <u/>
      <sz val="12"/>
      <color rgb="FF003300"/>
      <name val="Calibri"/>
      <family val="2"/>
      <scheme val="minor"/>
    </font>
    <font>
      <sz val="10"/>
      <color rgb="FF003300"/>
      <name val="Calibri"/>
      <family val="2"/>
      <scheme val="minor"/>
    </font>
    <font>
      <sz val="9"/>
      <color rgb="FF003300"/>
      <name val="Calibri"/>
      <family val="2"/>
      <scheme val="minor"/>
    </font>
    <font>
      <b/>
      <sz val="9"/>
      <color rgb="FF003300"/>
      <name val="Calibri"/>
      <family val="2"/>
      <scheme val="minor"/>
    </font>
    <font>
      <sz val="12"/>
      <color rgb="FF003300"/>
      <name val="Calibri"/>
      <family val="2"/>
      <scheme val="minor"/>
    </font>
    <font>
      <sz val="12"/>
      <color theme="3" tint="-0.249977111117893"/>
      <name val="Calibri"/>
      <family val="2"/>
      <scheme val="minor"/>
    </font>
    <font>
      <b/>
      <sz val="14"/>
      <color rgb="FF800000"/>
      <name val="Calibri"/>
      <family val="2"/>
      <scheme val="minor"/>
    </font>
    <font>
      <b/>
      <sz val="14"/>
      <color theme="3" tint="0.79998168889431442"/>
      <name val="Calibri"/>
      <family val="2"/>
      <scheme val="minor"/>
    </font>
    <font>
      <u/>
      <sz val="11"/>
      <color theme="10"/>
      <name val="Calibri"/>
      <family val="2"/>
    </font>
    <font>
      <b/>
      <sz val="14"/>
      <color rgb="FFFF0000"/>
      <name val="Calibri"/>
      <family val="2"/>
    </font>
    <font>
      <u/>
      <sz val="11"/>
      <color rgb="FF006600"/>
      <name val="Calibri"/>
      <family val="2"/>
      <scheme val="minor"/>
    </font>
    <font>
      <b/>
      <sz val="12"/>
      <color theme="3" tint="-0.249977111117893"/>
      <name val="Calibri"/>
      <family val="2"/>
    </font>
    <font>
      <b/>
      <sz val="16"/>
      <color rgb="FFFF0000"/>
      <name val="Colonna MT"/>
      <family val="5"/>
    </font>
    <font>
      <sz val="11"/>
      <color rgb="FFFF0000"/>
      <name val="Colonna MT"/>
      <family val="5"/>
    </font>
    <font>
      <b/>
      <sz val="14"/>
      <color rgb="FFFF0000"/>
      <name val="Colonna MT"/>
      <family val="5"/>
    </font>
    <font>
      <b/>
      <sz val="16"/>
      <color theme="10"/>
      <name val="Colonna MT"/>
      <family val="5"/>
    </font>
    <font>
      <b/>
      <sz val="12"/>
      <color rgb="FF4D4D4D"/>
      <name val="Colonna MT"/>
      <family val="5"/>
    </font>
    <font>
      <b/>
      <sz val="16"/>
      <color rgb="FF008000"/>
      <name val="Colonna MT"/>
      <family val="5"/>
    </font>
    <font>
      <i/>
      <sz val="11"/>
      <color theme="10"/>
      <name val="Colonna MT"/>
      <family val="5"/>
    </font>
    <font>
      <i/>
      <sz val="11"/>
      <color rgb="FF008000"/>
      <name val="Colonna MT"/>
      <family val="5"/>
    </font>
    <font>
      <sz val="11"/>
      <color theme="10"/>
      <name val="Cambria"/>
      <family val="1"/>
      <scheme val="major"/>
    </font>
    <font>
      <sz val="11"/>
      <color rgb="FF4D4D4D"/>
      <name val="Colonna MT"/>
      <family val="5"/>
    </font>
    <font>
      <sz val="11"/>
      <color rgb="FF008000"/>
      <name val="Cambria"/>
      <family val="1"/>
      <scheme val="major"/>
    </font>
    <font>
      <b/>
      <sz val="16"/>
      <color rgb="FF5F5F5F"/>
      <name val="Colonna MT"/>
      <family val="5"/>
    </font>
    <font>
      <sz val="10"/>
      <color rgb="FF5F5F5F"/>
      <name val="Cambria"/>
      <family val="1"/>
      <scheme val="major"/>
    </font>
    <font>
      <b/>
      <sz val="11"/>
      <color rgb="FF008000"/>
      <name val="Cambria"/>
      <family val="1"/>
      <scheme val="major"/>
    </font>
    <font>
      <sz val="10"/>
      <color rgb="FF008000"/>
      <name val="Cambria"/>
      <family val="1"/>
      <scheme val="major"/>
    </font>
    <font>
      <b/>
      <sz val="16"/>
      <color rgb="FF4D4D4D"/>
      <name val="Colonna MT"/>
      <family val="5"/>
    </font>
    <font>
      <sz val="10"/>
      <color rgb="FF4D4D4D"/>
      <name val="Cambria"/>
      <family val="1"/>
      <scheme val="major"/>
    </font>
    <font>
      <b/>
      <sz val="11"/>
      <color rgb="FFFF0000"/>
      <name val="Cambria"/>
      <family val="1"/>
      <scheme val="major"/>
    </font>
    <font>
      <sz val="10"/>
      <color rgb="FFFF0000"/>
      <name val="Cambria"/>
      <family val="1"/>
      <scheme val="major"/>
    </font>
    <font>
      <b/>
      <sz val="11"/>
      <color rgb="FF333300"/>
      <name val="Perpetua"/>
      <family val="1"/>
    </font>
    <font>
      <sz val="11"/>
      <color rgb="FF333300"/>
      <name val="Perpetua"/>
      <family val="1"/>
    </font>
    <font>
      <b/>
      <u/>
      <sz val="16"/>
      <color rgb="FFFF0000"/>
      <name val="Calibri"/>
      <family val="2"/>
    </font>
    <font>
      <b/>
      <sz val="24"/>
      <color theme="8" tint="-0.249977111117893"/>
      <name val="Harrington"/>
      <family val="5"/>
    </font>
    <font>
      <i/>
      <sz val="12"/>
      <color theme="8" tint="-0.249977111117893"/>
      <name val="Berlin Sans FB"/>
      <family val="2"/>
    </font>
  </fonts>
  <fills count="31">
    <fill>
      <patternFill patternType="none"/>
    </fill>
    <fill>
      <patternFill patternType="gray125"/>
    </fill>
    <fill>
      <patternFill patternType="solid">
        <fgColor rgb="FFFFFF0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3399FF"/>
        <bgColor indexed="64"/>
      </patternFill>
    </fill>
    <fill>
      <patternFill patternType="solid">
        <fgColor rgb="FFFFFF99"/>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FFCC99"/>
        <bgColor indexed="64"/>
      </patternFill>
    </fill>
    <fill>
      <patternFill patternType="solid">
        <fgColor theme="8" tint="-0.249977111117893"/>
        <bgColor indexed="64"/>
      </patternFill>
    </fill>
    <fill>
      <patternFill patternType="solid">
        <fgColor theme="9" tint="-0.249977111117893"/>
        <bgColor indexed="64"/>
      </patternFill>
    </fill>
    <fill>
      <patternFill patternType="solid">
        <fgColor rgb="FF006600"/>
        <bgColor indexed="64"/>
      </patternFill>
    </fill>
    <fill>
      <patternFill patternType="solid">
        <fgColor rgb="FFFFC000"/>
        <bgColor indexed="64"/>
      </patternFill>
    </fill>
    <fill>
      <patternFill patternType="solid">
        <fgColor rgb="FF003300"/>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0000"/>
        <bgColor indexed="64"/>
      </patternFill>
    </fill>
    <fill>
      <patternFill patternType="solid">
        <fgColor rgb="FFFFFF66"/>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99FF99"/>
        <bgColor indexed="64"/>
      </patternFill>
    </fill>
    <fill>
      <patternFill patternType="solid">
        <fgColor rgb="FF33CC33"/>
        <bgColor indexed="64"/>
      </patternFill>
    </fill>
    <fill>
      <patternFill patternType="solid">
        <fgColor rgb="FFFFD55D"/>
        <bgColor indexed="64"/>
      </patternFill>
    </fill>
    <fill>
      <patternFill patternType="solid">
        <fgColor rgb="FF008000"/>
        <bgColor indexed="64"/>
      </patternFill>
    </fill>
    <fill>
      <patternFill patternType="solid">
        <fgColor theme="4" tint="-0.249977111117893"/>
        <bgColor indexed="64"/>
      </patternFill>
    </fill>
    <fill>
      <patternFill patternType="solid">
        <fgColor rgb="FF808080"/>
        <bgColor indexed="64"/>
      </patternFill>
    </fill>
    <fill>
      <patternFill patternType="solid">
        <fgColor rgb="FF00B050"/>
        <bgColor indexed="64"/>
      </patternFill>
    </fill>
    <fill>
      <patternFill patternType="solid">
        <fgColor rgb="FF0070C0"/>
        <bgColor indexed="64"/>
      </patternFill>
    </fill>
  </fills>
  <borders count="273">
    <border>
      <left/>
      <right/>
      <top/>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dotted">
        <color theme="6" tint="-0.24994659260841701"/>
      </top>
      <bottom style="dotted">
        <color theme="6" tint="-0.24994659260841701"/>
      </bottom>
      <diagonal/>
    </border>
    <border>
      <left style="thin">
        <color theme="6" tint="-0.24994659260841701"/>
      </left>
      <right style="thin">
        <color theme="6" tint="-0.24994659260841701"/>
      </right>
      <top style="dotted">
        <color theme="6" tint="-0.24994659260841701"/>
      </top>
      <bottom style="thin">
        <color theme="6" tint="-0.24994659260841701"/>
      </bottom>
      <diagonal/>
    </border>
    <border>
      <left style="thin">
        <color theme="6" tint="-0.24994659260841701"/>
      </left>
      <right style="thin">
        <color theme="6" tint="-0.24994659260841701"/>
      </right>
      <top/>
      <bottom style="dotted">
        <color theme="6" tint="-0.24994659260841701"/>
      </bottom>
      <diagonal/>
    </border>
    <border>
      <left/>
      <right/>
      <top/>
      <bottom style="thin">
        <color theme="6" tint="-0.24994659260841701"/>
      </bottom>
      <diagonal/>
    </border>
    <border>
      <left style="thin">
        <color theme="6" tint="-0.24994659260841701"/>
      </left>
      <right style="thin">
        <color theme="6" tint="-0.24994659260841701"/>
      </right>
      <top style="thin">
        <color theme="6" tint="-0.24994659260841701"/>
      </top>
      <bottom/>
      <diagonal/>
    </border>
    <border>
      <left style="thin">
        <color theme="6" tint="-0.24994659260841701"/>
      </left>
      <right style="thin">
        <color theme="6" tint="-0.24994659260841701"/>
      </right>
      <top/>
      <bottom style="thin">
        <color theme="6" tint="-0.24994659260841701"/>
      </bottom>
      <diagonal/>
    </border>
    <border diagonalDown="1">
      <left style="thin">
        <color theme="6" tint="-0.24994659260841701"/>
      </left>
      <right style="thin">
        <color theme="6" tint="-0.24994659260841701"/>
      </right>
      <top/>
      <bottom style="dotted">
        <color theme="6" tint="-0.24994659260841701"/>
      </bottom>
      <diagonal style="dotted">
        <color theme="6" tint="-0.24994659260841701"/>
      </diagonal>
    </border>
    <border diagonalDown="1">
      <left style="thin">
        <color theme="6" tint="-0.24994659260841701"/>
      </left>
      <right style="thin">
        <color theme="6" tint="-0.24994659260841701"/>
      </right>
      <top style="dotted">
        <color theme="6" tint="-0.24994659260841701"/>
      </top>
      <bottom style="dotted">
        <color theme="6" tint="-0.24994659260841701"/>
      </bottom>
      <diagonal style="dotted">
        <color theme="6" tint="-0.24994659260841701"/>
      </diagonal>
    </border>
    <border diagonalDown="1">
      <left style="thin">
        <color theme="6" tint="-0.24994659260841701"/>
      </left>
      <right style="thin">
        <color theme="6" tint="-0.24994659260841701"/>
      </right>
      <top style="dotted">
        <color theme="6" tint="-0.24994659260841701"/>
      </top>
      <bottom style="thin">
        <color theme="6" tint="-0.24994659260841701"/>
      </bottom>
      <diagonal style="dotted">
        <color theme="6" tint="-0.24994659260841701"/>
      </diagonal>
    </border>
    <border>
      <left style="thin">
        <color theme="6" tint="-0.24994659260841701"/>
      </left>
      <right style="thin">
        <color theme="6" tint="-0.24994659260841701"/>
      </right>
      <top/>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top style="thin">
        <color theme="6" tint="-0.24994659260841701"/>
      </top>
      <bottom style="thin">
        <color theme="6" tint="-0.24994659260841701"/>
      </bottom>
      <diagonal/>
    </border>
    <border>
      <left/>
      <right/>
      <top style="thin">
        <color theme="6" tint="-0.24994659260841701"/>
      </top>
      <bottom/>
      <diagonal/>
    </border>
    <border>
      <left/>
      <right/>
      <top/>
      <bottom style="thin">
        <color rgb="FFFF9900"/>
      </bottom>
      <diagonal/>
    </border>
    <border>
      <left style="thin">
        <color rgb="FFFF9900"/>
      </left>
      <right style="thin">
        <color rgb="FFFF9900"/>
      </right>
      <top style="thin">
        <color rgb="FFFF9900"/>
      </top>
      <bottom style="dotted">
        <color rgb="FFFF9900"/>
      </bottom>
      <diagonal/>
    </border>
    <border>
      <left style="thin">
        <color rgb="FFFF9900"/>
      </left>
      <right/>
      <top style="thin">
        <color rgb="FFFF9900"/>
      </top>
      <bottom style="thin">
        <color rgb="FFFF9900"/>
      </bottom>
      <diagonal/>
    </border>
    <border>
      <left/>
      <right/>
      <top style="thin">
        <color rgb="FFFF9900"/>
      </top>
      <bottom style="thin">
        <color rgb="FFFF9900"/>
      </bottom>
      <diagonal/>
    </border>
    <border>
      <left/>
      <right style="thin">
        <color rgb="FFFF9900"/>
      </right>
      <top style="thin">
        <color rgb="FFFF9900"/>
      </top>
      <bottom style="thin">
        <color rgb="FFFF9900"/>
      </bottom>
      <diagonal/>
    </border>
    <border>
      <left style="thin">
        <color rgb="FFFF9900"/>
      </left>
      <right style="thin">
        <color rgb="FFFF9900"/>
      </right>
      <top style="thin">
        <color rgb="FFFF9900"/>
      </top>
      <bottom style="thin">
        <color rgb="FFFF9900"/>
      </bottom>
      <diagonal/>
    </border>
    <border>
      <left style="thin">
        <color rgb="FFFF9900"/>
      </left>
      <right style="thin">
        <color rgb="FFFF9900"/>
      </right>
      <top style="thin">
        <color rgb="FFFF9900"/>
      </top>
      <bottom/>
      <diagonal/>
    </border>
    <border>
      <left style="thin">
        <color rgb="FFFF9900"/>
      </left>
      <right style="thin">
        <color rgb="FFFF9900"/>
      </right>
      <top style="dotted">
        <color rgb="FFFF9900"/>
      </top>
      <bottom style="dotted">
        <color rgb="FFFF9900"/>
      </bottom>
      <diagonal/>
    </border>
    <border>
      <left style="thin">
        <color rgb="FFFF9900"/>
      </left>
      <right style="thin">
        <color rgb="FFFF9900"/>
      </right>
      <top/>
      <bottom style="dotted">
        <color rgb="FFFF9900"/>
      </bottom>
      <diagonal/>
    </border>
    <border>
      <left style="thin">
        <color rgb="FFFF9900"/>
      </left>
      <right style="thin">
        <color rgb="FFFF9900"/>
      </right>
      <top/>
      <bottom/>
      <diagonal/>
    </border>
    <border>
      <left style="thin">
        <color rgb="FFFF9900"/>
      </left>
      <right style="thin">
        <color rgb="FFFF9900"/>
      </right>
      <top style="dotted">
        <color rgb="FFFF9900"/>
      </top>
      <bottom/>
      <diagonal/>
    </border>
    <border>
      <left/>
      <right/>
      <top style="thin">
        <color rgb="FFFF9900"/>
      </top>
      <bottom/>
      <diagonal/>
    </border>
    <border>
      <left style="thin">
        <color rgb="FFFF9900"/>
      </left>
      <right style="thin">
        <color rgb="FFFF9900"/>
      </right>
      <top/>
      <bottom style="thin">
        <color rgb="FFFF9900"/>
      </bottom>
      <diagonal/>
    </border>
    <border>
      <left style="thin">
        <color rgb="FFFF9900"/>
      </left>
      <right style="thin">
        <color rgb="FFFF9900"/>
      </right>
      <top style="dotted">
        <color rgb="FFFF9900"/>
      </top>
      <bottom style="thin">
        <color rgb="FFFF9900"/>
      </bottom>
      <diagonal/>
    </border>
    <border>
      <left style="thin">
        <color rgb="FFFF9900"/>
      </left>
      <right style="dotted">
        <color rgb="FFFF9900"/>
      </right>
      <top style="thin">
        <color rgb="FFFF9900"/>
      </top>
      <bottom style="thin">
        <color rgb="FFFF9900"/>
      </bottom>
      <diagonal/>
    </border>
    <border>
      <left style="dotted">
        <color rgb="FFFF9900"/>
      </left>
      <right style="dotted">
        <color rgb="FFFF9900"/>
      </right>
      <top style="thin">
        <color rgb="FFFF9900"/>
      </top>
      <bottom style="thin">
        <color rgb="FFFF9900"/>
      </bottom>
      <diagonal/>
    </border>
    <border>
      <left style="dotted">
        <color rgb="FFFF9900"/>
      </left>
      <right style="thin">
        <color rgb="FFFF9900"/>
      </right>
      <top style="thin">
        <color rgb="FFFF9900"/>
      </top>
      <bottom style="thin">
        <color rgb="FFFF9900"/>
      </bottom>
      <diagonal/>
    </border>
    <border>
      <left style="thin">
        <color rgb="FFFF9900"/>
      </left>
      <right style="dotted">
        <color rgb="FFFF9900"/>
      </right>
      <top/>
      <bottom style="dotted">
        <color rgb="FFFF9900"/>
      </bottom>
      <diagonal/>
    </border>
    <border>
      <left style="dotted">
        <color rgb="FFFF9900"/>
      </left>
      <right style="dotted">
        <color rgb="FFFF9900"/>
      </right>
      <top/>
      <bottom style="dotted">
        <color rgb="FFFF9900"/>
      </bottom>
      <diagonal/>
    </border>
    <border>
      <left style="dotted">
        <color rgb="FFFF9900"/>
      </left>
      <right style="thin">
        <color rgb="FFFF9900"/>
      </right>
      <top/>
      <bottom style="dotted">
        <color rgb="FFFF9900"/>
      </bottom>
      <diagonal/>
    </border>
    <border>
      <left style="thin">
        <color rgb="FFFF9900"/>
      </left>
      <right style="dotted">
        <color rgb="FFFF9900"/>
      </right>
      <top style="dotted">
        <color rgb="FFFF9900"/>
      </top>
      <bottom style="dotted">
        <color rgb="FFFF9900"/>
      </bottom>
      <diagonal/>
    </border>
    <border>
      <left style="dotted">
        <color rgb="FFFF9900"/>
      </left>
      <right style="dotted">
        <color rgb="FFFF9900"/>
      </right>
      <top style="dotted">
        <color rgb="FFFF9900"/>
      </top>
      <bottom style="dotted">
        <color rgb="FFFF9900"/>
      </bottom>
      <diagonal/>
    </border>
    <border>
      <left style="dotted">
        <color rgb="FFFF9900"/>
      </left>
      <right style="thin">
        <color rgb="FFFF9900"/>
      </right>
      <top style="dotted">
        <color rgb="FFFF9900"/>
      </top>
      <bottom style="dotted">
        <color rgb="FFFF9900"/>
      </bottom>
      <diagonal/>
    </border>
    <border>
      <left style="thin">
        <color rgb="FFFF9900"/>
      </left>
      <right style="dotted">
        <color rgb="FFFF9900"/>
      </right>
      <top style="dotted">
        <color rgb="FFFF9900"/>
      </top>
      <bottom/>
      <diagonal/>
    </border>
    <border>
      <left style="dotted">
        <color rgb="FFFF9900"/>
      </left>
      <right style="dotted">
        <color rgb="FFFF9900"/>
      </right>
      <top style="dotted">
        <color rgb="FFFF9900"/>
      </top>
      <bottom/>
      <diagonal/>
    </border>
    <border>
      <left style="dotted">
        <color rgb="FFFF9900"/>
      </left>
      <right style="thin">
        <color rgb="FFFF9900"/>
      </right>
      <top style="dotted">
        <color rgb="FFFF9900"/>
      </top>
      <bottom/>
      <diagonal/>
    </border>
    <border>
      <left style="thin">
        <color rgb="FFFF9900"/>
      </left>
      <right style="dotted">
        <color rgb="FFFF9900"/>
      </right>
      <top style="thin">
        <color rgb="FFFF9900"/>
      </top>
      <bottom style="dotted">
        <color rgb="FFFF9900"/>
      </bottom>
      <diagonal/>
    </border>
    <border>
      <left style="dotted">
        <color rgb="FFFF9900"/>
      </left>
      <right style="dotted">
        <color rgb="FFFF9900"/>
      </right>
      <top style="thin">
        <color rgb="FFFF9900"/>
      </top>
      <bottom style="dotted">
        <color rgb="FFFF9900"/>
      </bottom>
      <diagonal/>
    </border>
    <border>
      <left style="dotted">
        <color rgb="FFFF9900"/>
      </left>
      <right style="thin">
        <color rgb="FFFF9900"/>
      </right>
      <top style="thin">
        <color rgb="FFFF9900"/>
      </top>
      <bottom style="dotted">
        <color rgb="FFFF9900"/>
      </bottom>
      <diagonal/>
    </border>
    <border>
      <left style="thin">
        <color rgb="FFFF9900"/>
      </left>
      <right style="dotted">
        <color rgb="FFFF9900"/>
      </right>
      <top style="dotted">
        <color rgb="FFFF9900"/>
      </top>
      <bottom style="thin">
        <color rgb="FFFF9900"/>
      </bottom>
      <diagonal/>
    </border>
    <border>
      <left style="dotted">
        <color rgb="FFFF9900"/>
      </left>
      <right style="dotted">
        <color rgb="FFFF9900"/>
      </right>
      <top style="dotted">
        <color rgb="FFFF9900"/>
      </top>
      <bottom style="thin">
        <color rgb="FFFF9900"/>
      </bottom>
      <diagonal/>
    </border>
    <border>
      <left style="dotted">
        <color rgb="FFFF9900"/>
      </left>
      <right style="thin">
        <color rgb="FFFF9900"/>
      </right>
      <top style="dotted">
        <color rgb="FFFF9900"/>
      </top>
      <bottom style="thin">
        <color rgb="FFFF9900"/>
      </bottom>
      <diagonal/>
    </border>
    <border>
      <left style="thin">
        <color rgb="FFFF9900"/>
      </left>
      <right/>
      <top style="thin">
        <color rgb="FFFF9900"/>
      </top>
      <bottom/>
      <diagonal/>
    </border>
    <border>
      <left/>
      <right style="thin">
        <color rgb="FFFF9900"/>
      </right>
      <top style="thin">
        <color rgb="FFFF9900"/>
      </top>
      <bottom/>
      <diagonal/>
    </border>
    <border>
      <left style="thin">
        <color rgb="FFFF9900"/>
      </left>
      <right/>
      <top/>
      <bottom style="thin">
        <color rgb="FFFF9900"/>
      </bottom>
      <diagonal/>
    </border>
    <border>
      <left/>
      <right style="thin">
        <color rgb="FFFF9900"/>
      </right>
      <top/>
      <bottom style="thin">
        <color rgb="FFFF9900"/>
      </bottom>
      <diagonal/>
    </border>
    <border>
      <left style="thin">
        <color rgb="FFFF9900"/>
      </left>
      <right/>
      <top style="thin">
        <color rgb="FFFF9900"/>
      </top>
      <bottom style="dotted">
        <color rgb="FFFF9900"/>
      </bottom>
      <diagonal/>
    </border>
    <border>
      <left/>
      <right/>
      <top style="thin">
        <color rgb="FFFF9900"/>
      </top>
      <bottom style="dotted">
        <color rgb="FFFF9900"/>
      </bottom>
      <diagonal/>
    </border>
    <border>
      <left/>
      <right style="thin">
        <color rgb="FFFF9900"/>
      </right>
      <top style="thin">
        <color rgb="FFFF9900"/>
      </top>
      <bottom style="dotted">
        <color rgb="FFFF9900"/>
      </bottom>
      <diagonal/>
    </border>
    <border>
      <left style="thin">
        <color rgb="FFFF9900"/>
      </left>
      <right/>
      <top style="dotted">
        <color rgb="FFFF9900"/>
      </top>
      <bottom style="thin">
        <color rgb="FFFF9900"/>
      </bottom>
      <diagonal/>
    </border>
    <border>
      <left/>
      <right/>
      <top style="dotted">
        <color rgb="FFFF9900"/>
      </top>
      <bottom style="thin">
        <color rgb="FFFF9900"/>
      </bottom>
      <diagonal/>
    </border>
    <border>
      <left/>
      <right style="thin">
        <color rgb="FFFF9900"/>
      </right>
      <top style="dotted">
        <color rgb="FFFF9900"/>
      </top>
      <bottom style="thin">
        <color rgb="FFFF9900"/>
      </bottom>
      <diagonal/>
    </border>
    <border>
      <left style="thin">
        <color rgb="FFFF9900"/>
      </left>
      <right/>
      <top/>
      <bottom style="dotted">
        <color rgb="FFFF9900"/>
      </bottom>
      <diagonal/>
    </border>
    <border>
      <left/>
      <right/>
      <top/>
      <bottom style="dotted">
        <color rgb="FFFF9900"/>
      </bottom>
      <diagonal/>
    </border>
    <border>
      <left/>
      <right style="thin">
        <color rgb="FFFF9900"/>
      </right>
      <top/>
      <bottom style="dotted">
        <color rgb="FFFF9900"/>
      </bottom>
      <diagonal/>
    </border>
    <border>
      <left style="thin">
        <color rgb="FFFF9900"/>
      </left>
      <right/>
      <top style="dotted">
        <color rgb="FFFF9900"/>
      </top>
      <bottom style="dotted">
        <color rgb="FFFF9900"/>
      </bottom>
      <diagonal/>
    </border>
    <border>
      <left/>
      <right/>
      <top style="dotted">
        <color rgb="FFFF9900"/>
      </top>
      <bottom style="dotted">
        <color rgb="FFFF9900"/>
      </bottom>
      <diagonal/>
    </border>
    <border>
      <left/>
      <right style="thin">
        <color rgb="FFFF9900"/>
      </right>
      <top style="dotted">
        <color rgb="FFFF9900"/>
      </top>
      <bottom style="dotted">
        <color rgb="FFFF9900"/>
      </bottom>
      <diagonal/>
    </border>
    <border>
      <left/>
      <right style="thin">
        <color rgb="FFFF9900"/>
      </right>
      <top/>
      <bottom/>
      <diagonal/>
    </border>
    <border>
      <left style="thin">
        <color rgb="FFFF9900"/>
      </left>
      <right/>
      <top/>
      <bottom/>
      <diagonal/>
    </border>
    <border>
      <left style="thin">
        <color theme="6" tint="-0.24994659260841701"/>
      </left>
      <right style="thin">
        <color theme="9" tint="-0.24994659260841701"/>
      </right>
      <top style="thin">
        <color theme="9" tint="-0.24994659260841701"/>
      </top>
      <bottom style="thin">
        <color theme="9" tint="-0.24994659260841701"/>
      </bottom>
      <diagonal/>
    </border>
    <border>
      <left style="thin">
        <color theme="6" tint="-0.24994659260841701"/>
      </left>
      <right style="thin">
        <color theme="9" tint="-0.24994659260841701"/>
      </right>
      <top style="dotted">
        <color theme="9" tint="-0.24994659260841701"/>
      </top>
      <bottom style="dotted">
        <color theme="9" tint="-0.24994659260841701"/>
      </bottom>
      <diagonal/>
    </border>
    <border>
      <left style="thin">
        <color theme="6" tint="-0.24994659260841701"/>
      </left>
      <right style="thin">
        <color theme="9" tint="-0.24994659260841701"/>
      </right>
      <top style="dotted">
        <color theme="9" tint="-0.24994659260841701"/>
      </top>
      <bottom style="thin">
        <color theme="9" tint="-0.24994659260841701"/>
      </bottom>
      <diagonal/>
    </border>
    <border>
      <left style="thin">
        <color theme="6" tint="-0.24994659260841701"/>
      </left>
      <right style="thin">
        <color theme="9" tint="-0.24994659260841701"/>
      </right>
      <top/>
      <bottom style="dotted">
        <color theme="9" tint="-0.24994659260841701"/>
      </bottom>
      <diagonal/>
    </border>
    <border>
      <left style="thin">
        <color rgb="FFFF9900"/>
      </left>
      <right style="dotted">
        <color rgb="FFFF9900"/>
      </right>
      <top/>
      <bottom style="thin">
        <color rgb="FFFF9900"/>
      </bottom>
      <diagonal/>
    </border>
    <border>
      <left/>
      <right style="dotted">
        <color rgb="FFFF9900"/>
      </right>
      <top style="thin">
        <color rgb="FFFF9900"/>
      </top>
      <bottom style="dotted">
        <color rgb="FFFF9900"/>
      </bottom>
      <diagonal/>
    </border>
    <border>
      <left style="thin">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thin">
        <color theme="7" tint="-0.24994659260841701"/>
      </right>
      <top style="thin">
        <color theme="7" tint="-0.24994659260841701"/>
      </top>
      <bottom/>
      <diagonal/>
    </border>
    <border>
      <left style="thin">
        <color theme="7" tint="-0.24994659260841701"/>
      </left>
      <right style="thin">
        <color theme="7" tint="-0.24994659260841701"/>
      </right>
      <top/>
      <bottom/>
      <diagonal/>
    </border>
    <border>
      <left style="thin">
        <color theme="7" tint="-0.24994659260841701"/>
      </left>
      <right style="thin">
        <color theme="7" tint="-0.24994659260841701"/>
      </right>
      <top/>
      <bottom style="thin">
        <color theme="7" tint="-0.24994659260841701"/>
      </bottom>
      <diagonal/>
    </border>
    <border>
      <left style="thin">
        <color theme="7" tint="-0.24994659260841701"/>
      </left>
      <right style="thin">
        <color theme="7" tint="-0.24994659260841701"/>
      </right>
      <top style="thin">
        <color theme="7" tint="-0.24994659260841701"/>
      </top>
      <bottom style="dotted">
        <color theme="7" tint="-0.24994659260841701"/>
      </bottom>
      <diagonal/>
    </border>
    <border>
      <left style="thin">
        <color theme="7" tint="-0.24994659260841701"/>
      </left>
      <right style="thin">
        <color theme="7" tint="-0.24994659260841701"/>
      </right>
      <top style="dotted">
        <color theme="7" tint="-0.24994659260841701"/>
      </top>
      <bottom style="dotted">
        <color theme="7" tint="-0.24994659260841701"/>
      </bottom>
      <diagonal/>
    </border>
    <border>
      <left style="thin">
        <color theme="7" tint="-0.24994659260841701"/>
      </left>
      <right style="thin">
        <color theme="7" tint="-0.24994659260841701"/>
      </right>
      <top style="dotted">
        <color theme="7" tint="-0.24994659260841701"/>
      </top>
      <bottom style="thin">
        <color theme="7" tint="-0.24994659260841701"/>
      </bottom>
      <diagonal/>
    </border>
    <border>
      <left/>
      <right style="dotted">
        <color rgb="FFFF9900"/>
      </right>
      <top style="thin">
        <color rgb="FFFF9900"/>
      </top>
      <bottom style="thin">
        <color rgb="FFFF9900"/>
      </bottom>
      <diagonal/>
    </border>
    <border>
      <left/>
      <right style="dotted">
        <color rgb="FFFF9900"/>
      </right>
      <top/>
      <bottom style="dotted">
        <color rgb="FFFF9900"/>
      </bottom>
      <diagonal/>
    </border>
    <border>
      <left/>
      <right style="dotted">
        <color rgb="FFFF9900"/>
      </right>
      <top style="dotted">
        <color rgb="FFFF9900"/>
      </top>
      <bottom style="dotted">
        <color rgb="FFFF9900"/>
      </bottom>
      <diagonal/>
    </border>
    <border>
      <left/>
      <right style="dotted">
        <color rgb="FFFF9900"/>
      </right>
      <top style="dotted">
        <color rgb="FFFF9900"/>
      </top>
      <bottom/>
      <diagonal/>
    </border>
    <border>
      <left/>
      <right style="dotted">
        <color rgb="FFFF9900"/>
      </right>
      <top style="dotted">
        <color rgb="FFFF9900"/>
      </top>
      <bottom style="thin">
        <color rgb="FFFF9900"/>
      </bottom>
      <diagonal/>
    </border>
    <border>
      <left style="thin">
        <color theme="6" tint="-0.24994659260841701"/>
      </left>
      <right style="dotted">
        <color theme="6" tint="-0.24994659260841701"/>
      </right>
      <top style="thin">
        <color theme="6" tint="-0.24994659260841701"/>
      </top>
      <bottom style="thin">
        <color theme="6" tint="-0.24994659260841701"/>
      </bottom>
      <diagonal/>
    </border>
    <border>
      <left style="dotted">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dotted">
        <color theme="6" tint="-0.24994659260841701"/>
      </right>
      <top/>
      <bottom style="dotted">
        <color theme="6" tint="-0.24994659260841701"/>
      </bottom>
      <diagonal/>
    </border>
    <border>
      <left style="dotted">
        <color theme="6" tint="-0.24994659260841701"/>
      </left>
      <right style="thin">
        <color theme="6" tint="-0.24994659260841701"/>
      </right>
      <top/>
      <bottom style="dotted">
        <color theme="6" tint="-0.24994659260841701"/>
      </bottom>
      <diagonal/>
    </border>
    <border>
      <left style="thin">
        <color theme="6" tint="-0.24994659260841701"/>
      </left>
      <right style="dotted">
        <color theme="6" tint="-0.24994659260841701"/>
      </right>
      <top style="dotted">
        <color theme="6" tint="-0.24994659260841701"/>
      </top>
      <bottom style="dotted">
        <color theme="6" tint="-0.24994659260841701"/>
      </bottom>
      <diagonal/>
    </border>
    <border>
      <left style="dotted">
        <color theme="6" tint="-0.24994659260841701"/>
      </left>
      <right style="thin">
        <color theme="6" tint="-0.24994659260841701"/>
      </right>
      <top style="dotted">
        <color theme="6" tint="-0.24994659260841701"/>
      </top>
      <bottom style="dotted">
        <color theme="6" tint="-0.24994659260841701"/>
      </bottom>
      <diagonal/>
    </border>
    <border>
      <left style="thin">
        <color theme="6" tint="-0.24994659260841701"/>
      </left>
      <right style="dotted">
        <color theme="6" tint="-0.24994659260841701"/>
      </right>
      <top style="dotted">
        <color theme="6" tint="-0.24994659260841701"/>
      </top>
      <bottom style="thin">
        <color theme="6" tint="-0.24994659260841701"/>
      </bottom>
      <diagonal/>
    </border>
    <border>
      <left style="dotted">
        <color theme="6" tint="-0.24994659260841701"/>
      </left>
      <right style="thin">
        <color theme="6" tint="-0.24994659260841701"/>
      </right>
      <top style="dotted">
        <color theme="6" tint="-0.24994659260841701"/>
      </top>
      <bottom style="thin">
        <color theme="6" tint="-0.24994659260841701"/>
      </bottom>
      <diagonal/>
    </border>
    <border>
      <left style="dotted">
        <color theme="6" tint="-0.24994659260841701"/>
      </left>
      <right style="dotted">
        <color theme="6" tint="-0.24994659260841701"/>
      </right>
      <top style="thin">
        <color theme="6" tint="-0.24994659260841701"/>
      </top>
      <bottom style="thin">
        <color theme="6" tint="-0.24994659260841701"/>
      </bottom>
      <diagonal/>
    </border>
    <border>
      <left style="dotted">
        <color theme="6" tint="-0.24994659260841701"/>
      </left>
      <right style="dotted">
        <color theme="6" tint="-0.24994659260841701"/>
      </right>
      <top/>
      <bottom style="dotted">
        <color theme="6" tint="-0.24994659260841701"/>
      </bottom>
      <diagonal/>
    </border>
    <border>
      <left style="dotted">
        <color theme="6" tint="-0.24994659260841701"/>
      </left>
      <right style="dotted">
        <color theme="6" tint="-0.24994659260841701"/>
      </right>
      <top style="dotted">
        <color theme="6" tint="-0.24994659260841701"/>
      </top>
      <bottom style="dotted">
        <color theme="6" tint="-0.24994659260841701"/>
      </bottom>
      <diagonal/>
    </border>
    <border>
      <left style="dotted">
        <color theme="6" tint="-0.24994659260841701"/>
      </left>
      <right style="dotted">
        <color theme="6" tint="-0.24994659260841701"/>
      </right>
      <top style="dotted">
        <color theme="6" tint="-0.24994659260841701"/>
      </top>
      <bottom style="thin">
        <color theme="6" tint="-0.24994659260841701"/>
      </bottom>
      <diagonal/>
    </border>
    <border>
      <left style="thin">
        <color theme="7" tint="-0.24994659260841701"/>
      </left>
      <right/>
      <top style="thin">
        <color theme="7" tint="-0.24994659260841701"/>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7" tint="-0.24994659260841701"/>
      </left>
      <right style="dotted">
        <color theme="7" tint="-0.24994659260841701"/>
      </right>
      <top style="thin">
        <color theme="7" tint="-0.24994659260841701"/>
      </top>
      <bottom style="thin">
        <color theme="7" tint="-0.24994659260841701"/>
      </bottom>
      <diagonal/>
    </border>
    <border>
      <left style="dotted">
        <color theme="7" tint="-0.24994659260841701"/>
      </left>
      <right style="thin">
        <color theme="7" tint="-0.24994659260841701"/>
      </right>
      <top style="thin">
        <color theme="7" tint="-0.24994659260841701"/>
      </top>
      <bottom style="thin">
        <color theme="7" tint="-0.24994659260841701"/>
      </bottom>
      <diagonal/>
    </border>
    <border>
      <left style="thin">
        <color theme="7" tint="-0.24994659260841701"/>
      </left>
      <right style="dotted">
        <color theme="7" tint="-0.24994659260841701"/>
      </right>
      <top style="thin">
        <color theme="7" tint="-0.24994659260841701"/>
      </top>
      <bottom style="dotted">
        <color theme="7" tint="-0.24994659260841701"/>
      </bottom>
      <diagonal/>
    </border>
    <border>
      <left style="dotted">
        <color theme="7" tint="-0.24994659260841701"/>
      </left>
      <right style="thin">
        <color theme="7" tint="-0.24994659260841701"/>
      </right>
      <top style="thin">
        <color theme="7" tint="-0.24994659260841701"/>
      </top>
      <bottom style="dotted">
        <color theme="7" tint="-0.24994659260841701"/>
      </bottom>
      <diagonal/>
    </border>
    <border>
      <left style="thin">
        <color theme="7" tint="-0.24994659260841701"/>
      </left>
      <right style="dotted">
        <color theme="7" tint="-0.24994659260841701"/>
      </right>
      <top style="dotted">
        <color theme="7" tint="-0.24994659260841701"/>
      </top>
      <bottom style="dotted">
        <color theme="7" tint="-0.24994659260841701"/>
      </bottom>
      <diagonal/>
    </border>
    <border>
      <left style="dotted">
        <color theme="7" tint="-0.24994659260841701"/>
      </left>
      <right style="thin">
        <color theme="7" tint="-0.24994659260841701"/>
      </right>
      <top style="dotted">
        <color theme="7" tint="-0.24994659260841701"/>
      </top>
      <bottom style="dotted">
        <color theme="7" tint="-0.24994659260841701"/>
      </bottom>
      <diagonal/>
    </border>
    <border>
      <left style="thin">
        <color theme="7" tint="-0.24994659260841701"/>
      </left>
      <right style="dotted">
        <color theme="7" tint="-0.24994659260841701"/>
      </right>
      <top style="dotted">
        <color theme="7" tint="-0.24994659260841701"/>
      </top>
      <bottom style="thin">
        <color theme="7" tint="-0.24994659260841701"/>
      </bottom>
      <diagonal/>
    </border>
    <border>
      <left style="dotted">
        <color theme="7" tint="-0.24994659260841701"/>
      </left>
      <right style="thin">
        <color theme="7" tint="-0.24994659260841701"/>
      </right>
      <top style="dotted">
        <color theme="7" tint="-0.24994659260841701"/>
      </top>
      <bottom style="thin">
        <color theme="7" tint="-0.24994659260841701"/>
      </bottom>
      <diagonal/>
    </border>
    <border>
      <left style="thin">
        <color theme="7" tint="-0.24994659260841701"/>
      </left>
      <right/>
      <top/>
      <bottom/>
      <diagonal/>
    </border>
    <border>
      <left style="thin">
        <color theme="7" tint="-0.24994659260841701"/>
      </left>
      <right/>
      <top style="thin">
        <color theme="7" tint="-0.24994659260841701"/>
      </top>
      <bottom/>
      <diagonal/>
    </border>
    <border>
      <left/>
      <right style="thin">
        <color theme="7" tint="-0.24994659260841701"/>
      </right>
      <top style="thin">
        <color theme="7" tint="-0.24994659260841701"/>
      </top>
      <bottom/>
      <diagonal/>
    </border>
    <border>
      <left/>
      <right style="thin">
        <color theme="7" tint="-0.24994659260841701"/>
      </right>
      <top/>
      <bottom/>
      <diagonal/>
    </border>
    <border>
      <left style="thin">
        <color theme="7" tint="-0.24994659260841701"/>
      </left>
      <right/>
      <top/>
      <bottom style="thin">
        <color theme="7" tint="-0.24994659260841701"/>
      </bottom>
      <diagonal/>
    </border>
    <border>
      <left/>
      <right style="thin">
        <color theme="7" tint="-0.24994659260841701"/>
      </right>
      <top/>
      <bottom style="thin">
        <color theme="7" tint="-0.24994659260841701"/>
      </bottom>
      <diagonal/>
    </border>
    <border>
      <left style="thin">
        <color theme="6" tint="-0.24994659260841701"/>
      </left>
      <right/>
      <top style="thin">
        <color theme="6" tint="-0.24994659260841701"/>
      </top>
      <bottom/>
      <diagonal/>
    </border>
    <border>
      <left/>
      <right style="thin">
        <color theme="6" tint="-0.24994659260841701"/>
      </right>
      <top style="thin">
        <color theme="6" tint="-0.24994659260841701"/>
      </top>
      <bottom/>
      <diagonal/>
    </border>
    <border>
      <left style="thin">
        <color theme="6" tint="-0.24994659260841701"/>
      </left>
      <right/>
      <top/>
      <bottom style="thin">
        <color theme="6" tint="-0.24994659260841701"/>
      </bottom>
      <diagonal/>
    </border>
    <border>
      <left/>
      <right style="thin">
        <color theme="6" tint="-0.24994659260841701"/>
      </right>
      <top/>
      <bottom style="thin">
        <color theme="6" tint="-0.24994659260841701"/>
      </bottom>
      <diagonal/>
    </border>
    <border>
      <left style="dotted">
        <color theme="6" tint="-0.24994659260841701"/>
      </left>
      <right/>
      <top style="thin">
        <color theme="6" tint="-0.24994659260841701"/>
      </top>
      <bottom style="thin">
        <color theme="6" tint="-0.24994659260841701"/>
      </bottom>
      <diagonal/>
    </border>
    <border>
      <left style="thin">
        <color theme="6" tint="-0.24994659260841701"/>
      </left>
      <right style="dotted">
        <color theme="6" tint="-0.24994659260841701"/>
      </right>
      <top style="thin">
        <color theme="6" tint="-0.24994659260841701"/>
      </top>
      <bottom style="dotted">
        <color theme="6" tint="-0.24994659260841701"/>
      </bottom>
      <diagonal/>
    </border>
    <border>
      <left style="dotted">
        <color theme="6" tint="-0.24994659260841701"/>
      </left>
      <right style="dotted">
        <color theme="6" tint="-0.24994659260841701"/>
      </right>
      <top style="thin">
        <color theme="6" tint="-0.24994659260841701"/>
      </top>
      <bottom style="dotted">
        <color theme="6" tint="-0.24994659260841701"/>
      </bottom>
      <diagonal/>
    </border>
    <border>
      <left style="dotted">
        <color theme="6" tint="-0.24994659260841701"/>
      </left>
      <right style="thin">
        <color theme="6" tint="-0.24994659260841701"/>
      </right>
      <top style="thin">
        <color theme="6" tint="-0.24994659260841701"/>
      </top>
      <bottom style="dotted">
        <color theme="6" tint="-0.24994659260841701"/>
      </bottom>
      <diagonal/>
    </border>
    <border>
      <left style="thin">
        <color theme="6" tint="-0.24994659260841701"/>
      </left>
      <right style="dotted">
        <color theme="6" tint="-0.24994659260841701"/>
      </right>
      <top style="thin">
        <color theme="6" tint="-0.24994659260841701"/>
      </top>
      <bottom/>
      <diagonal/>
    </border>
    <border>
      <left style="dotted">
        <color theme="6" tint="-0.24994659260841701"/>
      </left>
      <right style="dotted">
        <color theme="6" tint="-0.24994659260841701"/>
      </right>
      <top style="thin">
        <color theme="6" tint="-0.24994659260841701"/>
      </top>
      <bottom/>
      <diagonal/>
    </border>
    <border>
      <left style="dotted">
        <color theme="6" tint="-0.24994659260841701"/>
      </left>
      <right style="thin">
        <color theme="6" tint="-0.24994659260841701"/>
      </right>
      <top style="thin">
        <color theme="6" tint="-0.24994659260841701"/>
      </top>
      <bottom/>
      <diagonal/>
    </border>
    <border>
      <left style="thin">
        <color theme="6" tint="-0.24994659260841701"/>
      </left>
      <right style="dotted">
        <color theme="6" tint="-0.24994659260841701"/>
      </right>
      <top/>
      <bottom style="thin">
        <color theme="6" tint="-0.24994659260841701"/>
      </bottom>
      <diagonal/>
    </border>
    <border>
      <left style="dotted">
        <color theme="6" tint="-0.24994659260841701"/>
      </left>
      <right style="dotted">
        <color theme="6" tint="-0.24994659260841701"/>
      </right>
      <top/>
      <bottom style="thin">
        <color theme="6" tint="-0.24994659260841701"/>
      </bottom>
      <diagonal/>
    </border>
    <border>
      <left style="dotted">
        <color theme="6" tint="-0.24994659260841701"/>
      </left>
      <right style="thin">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style="dotted">
        <color theme="6" tint="-0.24994659260841701"/>
      </bottom>
      <diagonal/>
    </border>
    <border>
      <left style="dotted">
        <color theme="6" tint="-0.24994659260841701"/>
      </left>
      <right/>
      <top style="thin">
        <color theme="6" tint="-0.24994659260841701"/>
      </top>
      <bottom style="dotted">
        <color theme="6" tint="-0.24994659260841701"/>
      </bottom>
      <diagonal/>
    </border>
    <border>
      <left/>
      <right style="thin">
        <color theme="6" tint="-0.24994659260841701"/>
      </right>
      <top style="thin">
        <color theme="6" tint="-0.24994659260841701"/>
      </top>
      <bottom style="dotted">
        <color theme="6" tint="-0.24994659260841701"/>
      </bottom>
      <diagonal/>
    </border>
    <border>
      <left style="thin">
        <color theme="6" tint="-0.24994659260841701"/>
      </left>
      <right/>
      <top style="dotted">
        <color theme="6" tint="-0.24994659260841701"/>
      </top>
      <bottom style="thin">
        <color theme="6" tint="-0.24994659260841701"/>
      </bottom>
      <diagonal/>
    </border>
    <border>
      <left/>
      <right style="thin">
        <color theme="6" tint="-0.24994659260841701"/>
      </right>
      <top style="dotted">
        <color theme="6" tint="-0.24994659260841701"/>
      </top>
      <bottom style="thin">
        <color theme="6" tint="-0.24994659260841701"/>
      </bottom>
      <diagonal/>
    </border>
    <border>
      <left style="thin">
        <color theme="6" tint="-0.24994659260841701"/>
      </left>
      <right/>
      <top style="thin">
        <color theme="6" tint="-0.24994659260841701"/>
      </top>
      <bottom style="dotted">
        <color theme="6" tint="-0.24994659260841701"/>
      </bottom>
      <diagonal/>
    </border>
    <border>
      <left/>
      <right/>
      <top style="thin">
        <color theme="6" tint="-0.24994659260841701"/>
      </top>
      <bottom style="dotted">
        <color theme="6" tint="-0.24994659260841701"/>
      </bottom>
      <diagonal/>
    </border>
    <border>
      <left/>
      <right/>
      <top style="dotted">
        <color theme="6" tint="-0.24994659260841701"/>
      </top>
      <bottom style="thin">
        <color theme="6" tint="-0.24994659260841701"/>
      </bottom>
      <diagonal/>
    </border>
    <border>
      <left style="thin">
        <color theme="6" tint="-0.24994659260841701"/>
      </left>
      <right/>
      <top/>
      <bottom style="dotted">
        <color theme="6" tint="-0.24994659260841701"/>
      </bottom>
      <diagonal/>
    </border>
    <border>
      <left/>
      <right/>
      <top/>
      <bottom style="dotted">
        <color theme="6" tint="-0.24994659260841701"/>
      </bottom>
      <diagonal/>
    </border>
    <border>
      <left style="thin">
        <color theme="6" tint="-0.24994659260841701"/>
      </left>
      <right/>
      <top style="dotted">
        <color theme="6" tint="-0.24994659260841701"/>
      </top>
      <bottom/>
      <diagonal/>
    </border>
    <border>
      <left/>
      <right/>
      <top style="dotted">
        <color theme="6" tint="-0.24994659260841701"/>
      </top>
      <bottom/>
      <diagonal/>
    </border>
    <border>
      <left style="thin">
        <color theme="6" tint="-0.24994659260841701"/>
      </left>
      <right style="dotted">
        <color theme="6" tint="-0.24994659260841701"/>
      </right>
      <top style="dotted">
        <color theme="6" tint="-0.24994659260841701"/>
      </top>
      <bottom/>
      <diagonal/>
    </border>
    <border>
      <left style="dotted">
        <color theme="6" tint="-0.24994659260841701"/>
      </left>
      <right style="dotted">
        <color theme="6" tint="-0.24994659260841701"/>
      </right>
      <top style="dotted">
        <color theme="6" tint="-0.24994659260841701"/>
      </top>
      <bottom/>
      <diagonal/>
    </border>
    <border>
      <left style="dotted">
        <color theme="6" tint="-0.24994659260841701"/>
      </left>
      <right style="thin">
        <color theme="6" tint="-0.24994659260841701"/>
      </right>
      <top style="dotted">
        <color theme="6" tint="-0.24994659260841701"/>
      </top>
      <bottom/>
      <diagonal/>
    </border>
    <border>
      <left style="thin">
        <color theme="6" tint="-0.24994659260841701"/>
      </left>
      <right style="thin">
        <color theme="6" tint="-0.24994659260841701"/>
      </right>
      <top style="dotted">
        <color theme="6" tint="-0.24994659260841701"/>
      </top>
      <bottom/>
      <diagonal/>
    </border>
    <border>
      <left style="thin">
        <color theme="6" tint="-0.24994659260841701"/>
      </left>
      <right/>
      <top style="dotted">
        <color theme="6" tint="-0.24994659260841701"/>
      </top>
      <bottom style="dotted">
        <color theme="6" tint="-0.24994659260841701"/>
      </bottom>
      <diagonal/>
    </border>
    <border>
      <left/>
      <right/>
      <top style="dotted">
        <color theme="6" tint="-0.24994659260841701"/>
      </top>
      <bottom style="dotted">
        <color theme="6" tint="-0.24994659260841701"/>
      </bottom>
      <diagonal/>
    </border>
    <border>
      <left/>
      <right style="thin">
        <color theme="6" tint="-0.24994659260841701"/>
      </right>
      <top style="dotted">
        <color theme="6" tint="-0.24994659260841701"/>
      </top>
      <bottom style="dotted">
        <color theme="6" tint="-0.24994659260841701"/>
      </bottom>
      <diagonal/>
    </border>
    <border>
      <left style="thin">
        <color theme="6" tint="-0.24994659260841701"/>
      </left>
      <right style="dotted">
        <color theme="6" tint="-0.24994659260841701"/>
      </right>
      <top/>
      <bottom/>
      <diagonal/>
    </border>
    <border>
      <left style="dotted">
        <color theme="6" tint="-0.24994659260841701"/>
      </left>
      <right style="thin">
        <color theme="6" tint="-0.24994659260841701"/>
      </right>
      <top/>
      <bottom/>
      <diagonal/>
    </border>
    <border>
      <left/>
      <right style="thin">
        <color theme="6" tint="-0.24994659260841701"/>
      </right>
      <top/>
      <bottom/>
      <diagonal/>
    </border>
    <border>
      <left/>
      <right style="dotted">
        <color theme="6" tint="-0.24994659260841701"/>
      </right>
      <top/>
      <bottom/>
      <diagonal/>
    </border>
    <border>
      <left/>
      <right style="dotted">
        <color theme="6" tint="-0.24994659260841701"/>
      </right>
      <top/>
      <bottom style="thin">
        <color theme="6" tint="-0.24994659260841701"/>
      </bottom>
      <diagonal/>
    </border>
    <border>
      <left/>
      <right style="dotted">
        <color theme="6" tint="-0.24994659260841701"/>
      </right>
      <top style="thin">
        <color theme="6" tint="-0.24994659260841701"/>
      </top>
      <bottom style="dotted">
        <color theme="6" tint="-0.24994659260841701"/>
      </bottom>
      <diagonal/>
    </border>
    <border>
      <left/>
      <right style="dotted">
        <color theme="6" tint="-0.24994659260841701"/>
      </right>
      <top style="dotted">
        <color theme="6" tint="-0.24994659260841701"/>
      </top>
      <bottom style="thin">
        <color theme="6" tint="-0.24994659260841701"/>
      </bottom>
      <diagonal/>
    </border>
    <border>
      <left/>
      <right style="dotted">
        <color theme="6" tint="-0.24994659260841701"/>
      </right>
      <top style="thin">
        <color theme="6" tint="-0.24994659260841701"/>
      </top>
      <bottom style="thin">
        <color theme="6" tint="-0.24994659260841701"/>
      </bottom>
      <diagonal/>
    </border>
    <border>
      <left/>
      <right style="dotted">
        <color theme="6" tint="-0.24994659260841701"/>
      </right>
      <top style="thin">
        <color theme="6" tint="-0.24994659260841701"/>
      </top>
      <bottom/>
      <diagonal/>
    </border>
    <border>
      <left style="dotted">
        <color theme="6" tint="-0.24994659260841701"/>
      </left>
      <right/>
      <top style="dotted">
        <color theme="6" tint="-0.24994659260841701"/>
      </top>
      <bottom style="thin">
        <color theme="6" tint="-0.24994659260841701"/>
      </bottom>
      <diagonal/>
    </border>
    <border>
      <left style="thin">
        <color theme="6" tint="-0.24994659260841701"/>
      </left>
      <right/>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9" tint="-0.24994659260841701"/>
      </right>
      <top style="dotted">
        <color theme="9" tint="-0.24994659260841701"/>
      </top>
      <bottom style="dotted">
        <color theme="9" tint="-0.24994659260841701"/>
      </bottom>
      <diagonal/>
    </border>
    <border>
      <left style="thin">
        <color theme="9" tint="-0.24994659260841701"/>
      </left>
      <right style="thin">
        <color theme="9" tint="-0.24994659260841701"/>
      </right>
      <top style="dotted">
        <color theme="9" tint="-0.24994659260841701"/>
      </top>
      <bottom style="thin">
        <color theme="9" tint="-0.24994659260841701"/>
      </bottom>
      <diagonal/>
    </border>
    <border>
      <left style="thin">
        <color theme="9" tint="-0.24994659260841701"/>
      </left>
      <right style="thin">
        <color theme="9" tint="-0.24994659260841701"/>
      </right>
      <top style="thin">
        <color theme="9" tint="-0.24994659260841701"/>
      </top>
      <bottom/>
      <diagonal/>
    </border>
    <border>
      <left style="thin">
        <color theme="9" tint="-0.24994659260841701"/>
      </left>
      <right style="thin">
        <color theme="9" tint="-0.24994659260841701"/>
      </right>
      <top/>
      <bottom style="dotted">
        <color theme="9" tint="-0.24994659260841701"/>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8" tint="-0.24994659260841701"/>
      </left>
      <right style="thin">
        <color theme="8" tint="-0.24994659260841701"/>
      </right>
      <top style="dotted">
        <color theme="8" tint="-0.24994659260841701"/>
      </top>
      <bottom style="thin">
        <color theme="8" tint="-0.24994659260841701"/>
      </bottom>
      <diagonal/>
    </border>
    <border>
      <left style="thin">
        <color theme="8" tint="-0.24994659260841701"/>
      </left>
      <right style="thin">
        <color theme="8" tint="-0.24994659260841701"/>
      </right>
      <top style="thin">
        <color theme="8" tint="-0.24994659260841701"/>
      </top>
      <bottom/>
      <diagonal/>
    </border>
    <border>
      <left style="thin">
        <color theme="8" tint="-0.24994659260841701"/>
      </left>
      <right style="thin">
        <color theme="8" tint="-0.24994659260841701"/>
      </right>
      <top/>
      <bottom style="dotted">
        <color theme="8" tint="-0.24994659260841701"/>
      </bottom>
      <diagonal/>
    </border>
    <border>
      <left style="dotted">
        <color rgb="FFFF9900"/>
      </left>
      <right style="thin">
        <color rgb="FFFF9900"/>
      </right>
      <top style="thin">
        <color rgb="FFFF9900"/>
      </top>
      <bottom/>
      <diagonal/>
    </border>
    <border>
      <left style="dotted">
        <color rgb="FFFF9900"/>
      </left>
      <right style="thin">
        <color rgb="FFFF9900"/>
      </right>
      <top/>
      <bottom/>
      <diagonal/>
    </border>
    <border>
      <left style="dotted">
        <color rgb="FFFF9900"/>
      </left>
      <right/>
      <top style="thin">
        <color rgb="FFFF9900"/>
      </top>
      <bottom style="dotted">
        <color rgb="FFFF9900"/>
      </bottom>
      <diagonal/>
    </border>
    <border>
      <left style="thin">
        <color theme="8" tint="-0.24994659260841701"/>
      </left>
      <right style="thin">
        <color theme="8" tint="-0.24994659260841701"/>
      </right>
      <top style="thin">
        <color theme="8" tint="-0.24994659260841701"/>
      </top>
      <bottom style="dotted">
        <color theme="8" tint="-0.24994659260841701"/>
      </bottom>
      <diagonal/>
    </border>
    <border>
      <left style="thin">
        <color theme="8" tint="-0.24994659260841701"/>
      </left>
      <right style="thin">
        <color theme="8" tint="-0.24994659260841701"/>
      </right>
      <top style="dotted">
        <color theme="8" tint="-0.24994659260841701"/>
      </top>
      <bottom style="dotted">
        <color theme="8" tint="-0.24994659260841701"/>
      </bottom>
      <diagonal/>
    </border>
    <border>
      <left style="thin">
        <color rgb="FFFF0000"/>
      </left>
      <right style="thin">
        <color theme="9" tint="-0.24994659260841701"/>
      </right>
      <top style="thin">
        <color rgb="FFFF0000"/>
      </top>
      <bottom style="dotted">
        <color theme="9" tint="-0.24994659260841701"/>
      </bottom>
      <diagonal/>
    </border>
    <border>
      <left style="thin">
        <color theme="9" tint="-0.24994659260841701"/>
      </left>
      <right style="thin">
        <color theme="9" tint="-0.24994659260841701"/>
      </right>
      <top style="thin">
        <color rgb="FFFF0000"/>
      </top>
      <bottom style="dotted">
        <color theme="9" tint="-0.24994659260841701"/>
      </bottom>
      <diagonal/>
    </border>
    <border>
      <left style="thin">
        <color theme="9" tint="-0.24994659260841701"/>
      </left>
      <right style="thin">
        <color theme="9" tint="-0.24994659260841701"/>
      </right>
      <top style="thin">
        <color theme="9" tint="-0.24994659260841701"/>
      </top>
      <bottom style="dotted">
        <color theme="9" tint="-0.24994659260841701"/>
      </bottom>
      <diagonal/>
    </border>
    <border>
      <left style="thin">
        <color theme="9" tint="-0.24994659260841701"/>
      </left>
      <right/>
      <top style="thin">
        <color theme="9" tint="-0.24994659260841701"/>
      </top>
      <bottom style="dotted">
        <color theme="9" tint="-0.24994659260841701"/>
      </bottom>
      <diagonal/>
    </border>
    <border>
      <left/>
      <right/>
      <top style="thin">
        <color theme="9" tint="-0.24994659260841701"/>
      </top>
      <bottom style="dotted">
        <color theme="9" tint="-0.24994659260841701"/>
      </bottom>
      <diagonal/>
    </border>
    <border>
      <left/>
      <right style="thin">
        <color theme="9" tint="-0.24994659260841701"/>
      </right>
      <top style="thin">
        <color theme="9" tint="-0.24994659260841701"/>
      </top>
      <bottom style="dotted">
        <color theme="9" tint="-0.24994659260841701"/>
      </bottom>
      <diagonal/>
    </border>
    <border>
      <left style="thin">
        <color theme="9" tint="-0.24994659260841701"/>
      </left>
      <right style="dotted">
        <color theme="9" tint="-0.24994659260841701"/>
      </right>
      <top style="dotted">
        <color theme="9" tint="-0.24994659260841701"/>
      </top>
      <bottom style="thin">
        <color theme="9" tint="-0.24994659260841701"/>
      </bottom>
      <diagonal/>
    </border>
    <border>
      <left style="dotted">
        <color theme="9" tint="-0.24994659260841701"/>
      </left>
      <right style="dotted">
        <color theme="9" tint="-0.24994659260841701"/>
      </right>
      <top style="dotted">
        <color theme="9" tint="-0.24994659260841701"/>
      </top>
      <bottom style="thin">
        <color theme="9" tint="-0.24994659260841701"/>
      </bottom>
      <diagonal/>
    </border>
    <border>
      <left style="dotted">
        <color theme="9" tint="-0.24994659260841701"/>
      </left>
      <right style="thin">
        <color theme="9" tint="-0.24994659260841701"/>
      </right>
      <top style="dotted">
        <color theme="9" tint="-0.24994659260841701"/>
      </top>
      <bottom style="thin">
        <color theme="9" tint="-0.24994659260841701"/>
      </bottom>
      <diagonal/>
    </border>
    <border>
      <left/>
      <right style="thin">
        <color theme="9" tint="-0.24994659260841701"/>
      </right>
      <top/>
      <bottom style="dotted">
        <color theme="9" tint="-0.24994659260841701"/>
      </bottom>
      <diagonal/>
    </border>
    <border>
      <left style="thin">
        <color theme="9" tint="-0.24994659260841701"/>
      </left>
      <right style="dotted">
        <color theme="9" tint="-0.24994659260841701"/>
      </right>
      <top/>
      <bottom style="dotted">
        <color theme="9" tint="-0.24994659260841701"/>
      </bottom>
      <diagonal/>
    </border>
    <border>
      <left style="dotted">
        <color theme="9" tint="-0.24994659260841701"/>
      </left>
      <right style="dotted">
        <color theme="9" tint="-0.24994659260841701"/>
      </right>
      <top/>
      <bottom style="dotted">
        <color theme="9" tint="-0.24994659260841701"/>
      </bottom>
      <diagonal/>
    </border>
    <border>
      <left style="dotted">
        <color theme="9" tint="-0.24994659260841701"/>
      </left>
      <right style="thin">
        <color theme="9" tint="-0.24994659260841701"/>
      </right>
      <top/>
      <bottom style="dotted">
        <color theme="9" tint="-0.24994659260841701"/>
      </bottom>
      <diagonal/>
    </border>
    <border>
      <left style="thin">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thin">
        <color theme="9" tint="-0.24994659260841701"/>
      </right>
      <top style="dotted">
        <color theme="9" tint="-0.24994659260841701"/>
      </top>
      <bottom style="dotted">
        <color theme="9" tint="-0.24994659260841701"/>
      </bottom>
      <diagonal/>
    </border>
    <border>
      <left style="thin">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style="thin">
        <color theme="9" tint="-0.24994659260841701"/>
      </right>
      <top style="dotted">
        <color theme="9" tint="-0.24994659260841701"/>
      </top>
      <bottom style="dotted">
        <color theme="9" tint="-0.24994659260841701"/>
      </bottom>
      <diagonal/>
    </border>
    <border>
      <left style="thin">
        <color theme="9" tint="-0.24994659260841701"/>
      </left>
      <right/>
      <top style="dotted">
        <color theme="9" tint="-0.24994659260841701"/>
      </top>
      <bottom/>
      <diagonal/>
    </border>
    <border>
      <left/>
      <right/>
      <top style="dotted">
        <color theme="9" tint="-0.24994659260841701"/>
      </top>
      <bottom/>
      <diagonal/>
    </border>
    <border>
      <left/>
      <right style="thin">
        <color theme="9" tint="-0.24994659260841701"/>
      </right>
      <top style="dotted">
        <color theme="9" tint="-0.24994659260841701"/>
      </top>
      <bottom/>
      <diagonal/>
    </border>
    <border>
      <left style="thin">
        <color theme="9" tint="-0.24994659260841701"/>
      </left>
      <right style="thin">
        <color theme="9" tint="-0.24994659260841701"/>
      </right>
      <top style="dotted">
        <color theme="9" tint="-0.24994659260841701"/>
      </top>
      <bottom/>
      <diagonal/>
    </border>
    <border>
      <left style="thin">
        <color theme="9" tint="-0.24994659260841701"/>
      </left>
      <right style="dotted">
        <color theme="9" tint="-0.24994659260841701"/>
      </right>
      <top style="dotted">
        <color theme="9" tint="-0.24994659260841701"/>
      </top>
      <bottom/>
      <diagonal/>
    </border>
    <border>
      <left style="dotted">
        <color theme="9" tint="-0.24994659260841701"/>
      </left>
      <right style="dotted">
        <color theme="9" tint="-0.24994659260841701"/>
      </right>
      <top style="dotted">
        <color theme="9" tint="-0.24994659260841701"/>
      </top>
      <bottom/>
      <diagonal/>
    </border>
    <border>
      <left style="dotted">
        <color theme="9" tint="-0.24994659260841701"/>
      </left>
      <right style="thin">
        <color theme="9" tint="-0.24994659260841701"/>
      </right>
      <top style="dotted">
        <color theme="9" tint="-0.24994659260841701"/>
      </top>
      <bottom/>
      <diagonal/>
    </border>
    <border>
      <left style="thin">
        <color theme="9" tint="-0.24994659260841701"/>
      </left>
      <right style="dotted">
        <color theme="9" tint="-0.24994659260841701"/>
      </right>
      <top style="thin">
        <color theme="9" tint="-0.24994659260841701"/>
      </top>
      <bottom style="thin">
        <color theme="9" tint="-0.24994659260841701"/>
      </bottom>
      <diagonal/>
    </border>
    <border>
      <left style="dotted">
        <color theme="9" tint="-0.24994659260841701"/>
      </left>
      <right style="dotted">
        <color theme="9" tint="-0.24994659260841701"/>
      </right>
      <top style="thin">
        <color theme="9" tint="-0.24994659260841701"/>
      </top>
      <bottom style="thin">
        <color theme="9" tint="-0.24994659260841701"/>
      </bottom>
      <diagonal/>
    </border>
    <border>
      <left style="dotted">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top style="dotted">
        <color theme="9" tint="-0.24994659260841701"/>
      </top>
      <bottom style="thin">
        <color theme="9" tint="-0.24994659260841701"/>
      </bottom>
      <diagonal/>
    </border>
    <border>
      <left/>
      <right/>
      <top style="dotted">
        <color theme="9" tint="-0.24994659260841701"/>
      </top>
      <bottom style="thin">
        <color theme="9" tint="-0.24994659260841701"/>
      </bottom>
      <diagonal/>
    </border>
    <border>
      <left/>
      <right style="thin">
        <color theme="9" tint="-0.24994659260841701"/>
      </right>
      <top style="dotted">
        <color theme="9" tint="-0.24994659260841701"/>
      </top>
      <bottom style="thin">
        <color theme="9" tint="-0.24994659260841701"/>
      </bottom>
      <diagonal/>
    </border>
    <border>
      <left style="thin">
        <color theme="3" tint="-0.24994659260841701"/>
      </left>
      <right style="thin">
        <color rgb="FF339933"/>
      </right>
      <top style="thin">
        <color theme="3" tint="-0.24994659260841701"/>
      </top>
      <bottom style="dotted">
        <color rgb="FF339933"/>
      </bottom>
      <diagonal/>
    </border>
    <border>
      <left style="thin">
        <color rgb="FF339933"/>
      </left>
      <right style="thin">
        <color rgb="FF339933"/>
      </right>
      <top style="thin">
        <color theme="3" tint="-0.24994659260841701"/>
      </top>
      <bottom style="dotted">
        <color rgb="FF339933"/>
      </bottom>
      <diagonal/>
    </border>
    <border>
      <left style="thin">
        <color rgb="FF339933"/>
      </left>
      <right style="thin">
        <color rgb="FF339933"/>
      </right>
      <top style="thin">
        <color rgb="FF339933"/>
      </top>
      <bottom style="dotted">
        <color rgb="FF339933"/>
      </bottom>
      <diagonal/>
    </border>
    <border>
      <left style="thin">
        <color rgb="FF339933"/>
      </left>
      <right style="thin">
        <color rgb="FF339933"/>
      </right>
      <top style="dotted">
        <color rgb="FF339933"/>
      </top>
      <bottom style="thin">
        <color rgb="FF339933"/>
      </bottom>
      <diagonal/>
    </border>
    <border>
      <left style="thin">
        <color rgb="FF339933"/>
      </left>
      <right style="dotted">
        <color rgb="FF339933"/>
      </right>
      <top style="dotted">
        <color rgb="FF339933"/>
      </top>
      <bottom style="thin">
        <color rgb="FF339933"/>
      </bottom>
      <diagonal/>
    </border>
    <border>
      <left style="dotted">
        <color rgb="FF339933"/>
      </left>
      <right style="dotted">
        <color rgb="FF339933"/>
      </right>
      <top style="dotted">
        <color rgb="FF339933"/>
      </top>
      <bottom style="thin">
        <color rgb="FF339933"/>
      </bottom>
      <diagonal/>
    </border>
    <border>
      <left style="dotted">
        <color rgb="FF339933"/>
      </left>
      <right style="thin">
        <color rgb="FF339933"/>
      </right>
      <top style="dotted">
        <color rgb="FF339933"/>
      </top>
      <bottom style="thin">
        <color rgb="FF339933"/>
      </bottom>
      <diagonal/>
    </border>
    <border>
      <left style="thin">
        <color rgb="FF339933"/>
      </left>
      <right/>
      <top style="thin">
        <color rgb="FF339933"/>
      </top>
      <bottom style="dotted">
        <color rgb="FF339933"/>
      </bottom>
      <diagonal/>
    </border>
    <border>
      <left/>
      <right/>
      <top style="thin">
        <color rgb="FF339933"/>
      </top>
      <bottom style="dotted">
        <color rgb="FF339933"/>
      </bottom>
      <diagonal/>
    </border>
    <border>
      <left/>
      <right style="thin">
        <color rgb="FF339933"/>
      </right>
      <top style="thin">
        <color rgb="FF339933"/>
      </top>
      <bottom style="dotted">
        <color rgb="FF339933"/>
      </bottom>
      <diagonal/>
    </border>
    <border>
      <left style="thin">
        <color rgb="FF339933"/>
      </left>
      <right style="thin">
        <color rgb="FF339933"/>
      </right>
      <top/>
      <bottom style="dotted">
        <color rgb="FF339933"/>
      </bottom>
      <diagonal/>
    </border>
    <border>
      <left style="thin">
        <color rgb="FF339933"/>
      </left>
      <right style="dotted">
        <color rgb="FF339933"/>
      </right>
      <top/>
      <bottom style="dotted">
        <color rgb="FF339933"/>
      </bottom>
      <diagonal/>
    </border>
    <border>
      <left style="dotted">
        <color rgb="FF339933"/>
      </left>
      <right style="dotted">
        <color rgb="FF339933"/>
      </right>
      <top/>
      <bottom style="dotted">
        <color rgb="FF339933"/>
      </bottom>
      <diagonal/>
    </border>
    <border>
      <left style="dotted">
        <color rgb="FF339933"/>
      </left>
      <right style="thin">
        <color rgb="FF339933"/>
      </right>
      <top/>
      <bottom style="dotted">
        <color rgb="FF339933"/>
      </bottom>
      <diagonal/>
    </border>
    <border>
      <left style="thin">
        <color rgb="FF339933"/>
      </left>
      <right/>
      <top style="dotted">
        <color rgb="FF339933"/>
      </top>
      <bottom style="dotted">
        <color rgb="FF339933"/>
      </bottom>
      <diagonal/>
    </border>
    <border>
      <left/>
      <right/>
      <top style="dotted">
        <color rgb="FF339933"/>
      </top>
      <bottom style="dotted">
        <color rgb="FF339933"/>
      </bottom>
      <diagonal/>
    </border>
    <border>
      <left/>
      <right style="thin">
        <color rgb="FF339933"/>
      </right>
      <top style="dotted">
        <color rgb="FF339933"/>
      </top>
      <bottom style="dotted">
        <color rgb="FF339933"/>
      </bottom>
      <diagonal/>
    </border>
    <border>
      <left style="thin">
        <color rgb="FF339933"/>
      </left>
      <right style="thin">
        <color rgb="FF339933"/>
      </right>
      <top style="dotted">
        <color rgb="FF339933"/>
      </top>
      <bottom style="dotted">
        <color rgb="FF339933"/>
      </bottom>
      <diagonal/>
    </border>
    <border>
      <left style="thin">
        <color rgb="FF339933"/>
      </left>
      <right style="dotted">
        <color rgb="FF339933"/>
      </right>
      <top style="dotted">
        <color rgb="FF339933"/>
      </top>
      <bottom style="dotted">
        <color rgb="FF339933"/>
      </bottom>
      <diagonal/>
    </border>
    <border>
      <left style="dotted">
        <color rgb="FF339933"/>
      </left>
      <right style="dotted">
        <color rgb="FF339933"/>
      </right>
      <top style="dotted">
        <color rgb="FF339933"/>
      </top>
      <bottom style="dotted">
        <color rgb="FF339933"/>
      </bottom>
      <diagonal/>
    </border>
    <border>
      <left style="dotted">
        <color rgb="FF339933"/>
      </left>
      <right style="thin">
        <color rgb="FF339933"/>
      </right>
      <top style="dotted">
        <color rgb="FF339933"/>
      </top>
      <bottom style="dotted">
        <color rgb="FF339933"/>
      </bottom>
      <diagonal/>
    </border>
    <border>
      <left style="thin">
        <color rgb="FF339933"/>
      </left>
      <right/>
      <top style="dotted">
        <color rgb="FF339933"/>
      </top>
      <bottom style="thin">
        <color rgb="FF339933"/>
      </bottom>
      <diagonal/>
    </border>
    <border>
      <left/>
      <right/>
      <top style="dotted">
        <color rgb="FF339933"/>
      </top>
      <bottom style="thin">
        <color rgb="FF339933"/>
      </bottom>
      <diagonal/>
    </border>
    <border>
      <left/>
      <right style="thin">
        <color rgb="FF339933"/>
      </right>
      <top style="dotted">
        <color rgb="FF339933"/>
      </top>
      <bottom style="thin">
        <color rgb="FF339933"/>
      </bottom>
      <diagonal/>
    </border>
    <border>
      <left style="thin">
        <color rgb="FF339933"/>
      </left>
      <right style="thin">
        <color rgb="FF339933"/>
      </right>
      <top style="dotted">
        <color rgb="FF339933"/>
      </top>
      <bottom/>
      <diagonal/>
    </border>
    <border>
      <left style="thin">
        <color rgb="FF339933"/>
      </left>
      <right style="dotted">
        <color rgb="FF339933"/>
      </right>
      <top style="dotted">
        <color rgb="FF339933"/>
      </top>
      <bottom/>
      <diagonal/>
    </border>
    <border>
      <left style="dotted">
        <color rgb="FF339933"/>
      </left>
      <right style="dotted">
        <color rgb="FF339933"/>
      </right>
      <top style="dotted">
        <color rgb="FF339933"/>
      </top>
      <bottom/>
      <diagonal/>
    </border>
    <border>
      <left style="dotted">
        <color rgb="FF339933"/>
      </left>
      <right style="thin">
        <color rgb="FF339933"/>
      </right>
      <top style="dotted">
        <color rgb="FF339933"/>
      </top>
      <bottom/>
      <diagonal/>
    </border>
    <border>
      <left style="thin">
        <color rgb="FF339933"/>
      </left>
      <right style="thin">
        <color rgb="FF339933"/>
      </right>
      <top style="thin">
        <color rgb="FF339933"/>
      </top>
      <bottom style="thin">
        <color rgb="FF339933"/>
      </bottom>
      <diagonal/>
    </border>
    <border>
      <left style="thin">
        <color rgb="FF339933"/>
      </left>
      <right style="dotted">
        <color rgb="FF339933"/>
      </right>
      <top style="thin">
        <color rgb="FF339933"/>
      </top>
      <bottom style="thin">
        <color rgb="FF339933"/>
      </bottom>
      <diagonal/>
    </border>
    <border>
      <left style="dotted">
        <color rgb="FF339933"/>
      </left>
      <right style="dotted">
        <color rgb="FF339933"/>
      </right>
      <top style="thin">
        <color rgb="FF339933"/>
      </top>
      <bottom style="thin">
        <color rgb="FF339933"/>
      </bottom>
      <diagonal/>
    </border>
    <border>
      <left style="dotted">
        <color rgb="FF339933"/>
      </left>
      <right style="thin">
        <color rgb="FF339933"/>
      </right>
      <top style="thin">
        <color rgb="FF339933"/>
      </top>
      <bottom style="thin">
        <color rgb="FF339933"/>
      </bottom>
      <diagonal/>
    </border>
    <border>
      <left style="thin">
        <color theme="4" tint="-0.24994659260841701"/>
      </left>
      <right/>
      <top style="thin">
        <color theme="4" tint="-0.24994659260841701"/>
      </top>
      <bottom/>
      <diagonal/>
    </border>
    <border>
      <left/>
      <right/>
      <top style="thin">
        <color theme="4" tint="-0.24994659260841701"/>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style="thin">
        <color theme="4" tint="-0.24994659260841701"/>
      </top>
      <bottom style="dotted">
        <color theme="4" tint="-0.24994659260841701"/>
      </bottom>
      <diagonal/>
    </border>
    <border>
      <left style="thin">
        <color theme="4" tint="-0.24994659260841701"/>
      </left>
      <right/>
      <top/>
      <bottom style="dotted">
        <color theme="4" tint="-0.24994659260841701"/>
      </bottom>
      <diagonal/>
    </border>
    <border>
      <left/>
      <right/>
      <top/>
      <bottom style="dotted">
        <color theme="4" tint="-0.24994659260841701"/>
      </bottom>
      <diagonal/>
    </border>
    <border>
      <left/>
      <right style="thin">
        <color theme="4" tint="-0.24994659260841701"/>
      </right>
      <top/>
      <bottom style="dotted">
        <color theme="4" tint="-0.24994659260841701"/>
      </bottom>
      <diagonal/>
    </border>
    <border>
      <left style="thin">
        <color theme="4" tint="-0.24994659260841701"/>
      </left>
      <right style="thin">
        <color theme="4" tint="-0.24994659260841701"/>
      </right>
      <top style="dotted">
        <color theme="4" tint="-0.24994659260841701"/>
      </top>
      <bottom style="dotted">
        <color theme="4" tint="-0.24994659260841701"/>
      </bottom>
      <diagonal/>
    </border>
    <border>
      <left style="thin">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thin">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thin">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theme="4" tint="-0.24994659260841701"/>
      </right>
      <top style="dotted">
        <color theme="4" tint="-0.24994659260841701"/>
      </top>
      <bottom style="dotted">
        <color theme="4" tint="-0.24994659260841701"/>
      </bottom>
      <diagonal/>
    </border>
    <border>
      <left style="thin">
        <color theme="4" tint="-0.24994659260841701"/>
      </left>
      <right/>
      <top style="dotted">
        <color theme="4" tint="-0.24994659260841701"/>
      </top>
      <bottom style="thin">
        <color theme="4" tint="-0.24994659260841701"/>
      </bottom>
      <diagonal/>
    </border>
    <border>
      <left/>
      <right/>
      <top style="dotted">
        <color theme="4" tint="-0.24994659260841701"/>
      </top>
      <bottom style="thin">
        <color theme="4" tint="-0.24994659260841701"/>
      </bottom>
      <diagonal/>
    </border>
    <border>
      <left/>
      <right style="thin">
        <color theme="4" tint="-0.24994659260841701"/>
      </right>
      <top style="dotted">
        <color theme="4" tint="-0.24994659260841701"/>
      </top>
      <bottom style="thin">
        <color theme="4" tint="-0.24994659260841701"/>
      </bottom>
      <diagonal/>
    </border>
    <border>
      <left style="thin">
        <color theme="4" tint="-0.24994659260841701"/>
      </left>
      <right style="thin">
        <color theme="4" tint="-0.24994659260841701"/>
      </right>
      <top style="dotted">
        <color theme="4" tint="-0.24994659260841701"/>
      </top>
      <bottom style="thin">
        <color theme="4" tint="-0.24994659260841701"/>
      </bottom>
      <diagonal/>
    </border>
    <border>
      <left style="thin">
        <color theme="4" tint="-0.24994659260841701"/>
      </left>
      <right style="dotted">
        <color theme="4" tint="-0.24994659260841701"/>
      </right>
      <top style="dotted">
        <color theme="4" tint="-0.24994659260841701"/>
      </top>
      <bottom style="thin">
        <color theme="4" tint="-0.24994659260841701"/>
      </bottom>
      <diagonal/>
    </border>
    <border>
      <left style="dotted">
        <color theme="4" tint="-0.24994659260841701"/>
      </left>
      <right style="thin">
        <color theme="4" tint="-0.24994659260841701"/>
      </right>
      <top style="dotted">
        <color theme="4" tint="-0.24994659260841701"/>
      </top>
      <bottom style="thin">
        <color theme="4" tint="-0.24994659260841701"/>
      </bottom>
      <diagonal/>
    </border>
    <border>
      <left style="dotted">
        <color theme="4" tint="-0.24994659260841701"/>
      </left>
      <right style="dotted">
        <color theme="4" tint="-0.24994659260841701"/>
      </right>
      <top style="dotted">
        <color theme="4" tint="-0.24994659260841701"/>
      </top>
      <bottom style="thin">
        <color theme="4" tint="-0.24994659260841701"/>
      </bottom>
      <diagonal/>
    </border>
    <border>
      <left style="thin">
        <color theme="6" tint="-0.24994659260841701"/>
      </left>
      <right style="hair">
        <color theme="6" tint="-0.24994659260841701"/>
      </right>
      <top style="thin">
        <color theme="6" tint="-0.24994659260841701"/>
      </top>
      <bottom style="dotted">
        <color theme="6" tint="-0.24994659260841701"/>
      </bottom>
      <diagonal/>
    </border>
    <border>
      <left style="hair">
        <color theme="6" tint="-0.24994659260841701"/>
      </left>
      <right style="hair">
        <color theme="6" tint="-0.24994659260841701"/>
      </right>
      <top style="thin">
        <color theme="6" tint="-0.24994659260841701"/>
      </top>
      <bottom style="dotted">
        <color theme="6" tint="-0.24994659260841701"/>
      </bottom>
      <diagonal/>
    </border>
    <border>
      <left style="hair">
        <color theme="6" tint="-0.24994659260841701"/>
      </left>
      <right style="thin">
        <color theme="6" tint="-0.24994659260841701"/>
      </right>
      <top style="thin">
        <color theme="6" tint="-0.24994659260841701"/>
      </top>
      <bottom style="dotted">
        <color theme="6" tint="-0.24994659260841701"/>
      </bottom>
      <diagonal/>
    </border>
    <border>
      <left style="thin">
        <color theme="6" tint="-0.24994659260841701"/>
      </left>
      <right style="hair">
        <color theme="6" tint="-0.24994659260841701"/>
      </right>
      <top style="dotted">
        <color theme="6" tint="-0.24994659260841701"/>
      </top>
      <bottom style="dotted">
        <color theme="6" tint="-0.24994659260841701"/>
      </bottom>
      <diagonal/>
    </border>
    <border>
      <left style="hair">
        <color theme="6" tint="-0.24994659260841701"/>
      </left>
      <right style="hair">
        <color theme="6" tint="-0.24994659260841701"/>
      </right>
      <top style="dotted">
        <color theme="6" tint="-0.24994659260841701"/>
      </top>
      <bottom style="dotted">
        <color theme="6" tint="-0.24994659260841701"/>
      </bottom>
      <diagonal/>
    </border>
    <border>
      <left style="hair">
        <color theme="6" tint="-0.24994659260841701"/>
      </left>
      <right style="thin">
        <color theme="6" tint="-0.24994659260841701"/>
      </right>
      <top style="dotted">
        <color theme="6" tint="-0.24994659260841701"/>
      </top>
      <bottom style="dotted">
        <color theme="6" tint="-0.24994659260841701"/>
      </bottom>
      <diagonal/>
    </border>
    <border>
      <left style="thin">
        <color theme="6" tint="-0.24994659260841701"/>
      </left>
      <right style="hair">
        <color theme="6" tint="-0.24994659260841701"/>
      </right>
      <top style="dotted">
        <color theme="6" tint="-0.24994659260841701"/>
      </top>
      <bottom style="thin">
        <color theme="6" tint="-0.24994659260841701"/>
      </bottom>
      <diagonal/>
    </border>
    <border>
      <left style="hair">
        <color theme="6" tint="-0.24994659260841701"/>
      </left>
      <right style="hair">
        <color theme="6" tint="-0.24994659260841701"/>
      </right>
      <top style="dotted">
        <color theme="6" tint="-0.24994659260841701"/>
      </top>
      <bottom style="thin">
        <color theme="6" tint="-0.24994659260841701"/>
      </bottom>
      <diagonal/>
    </border>
    <border>
      <left style="hair">
        <color theme="6" tint="-0.24994659260841701"/>
      </left>
      <right style="thin">
        <color theme="6" tint="-0.24994659260841701"/>
      </right>
      <top style="dotted">
        <color theme="6" tint="-0.24994659260841701"/>
      </top>
      <bottom style="thin">
        <color theme="6" tint="-0.24994659260841701"/>
      </bottom>
      <diagonal/>
    </border>
    <border>
      <left style="thin">
        <color theme="6" tint="-0.24994659260841701"/>
      </left>
      <right style="hair">
        <color theme="6" tint="-0.24994659260841701"/>
      </right>
      <top style="thin">
        <color theme="6" tint="-0.24994659260841701"/>
      </top>
      <bottom/>
      <diagonal/>
    </border>
    <border>
      <left style="hair">
        <color theme="6" tint="-0.24994659260841701"/>
      </left>
      <right style="hair">
        <color theme="6" tint="-0.24994659260841701"/>
      </right>
      <top style="thin">
        <color theme="6" tint="-0.24994659260841701"/>
      </top>
      <bottom/>
      <diagonal/>
    </border>
    <border>
      <left style="hair">
        <color theme="6" tint="-0.24994659260841701"/>
      </left>
      <right style="thin">
        <color theme="6" tint="-0.24994659260841701"/>
      </right>
      <top style="thin">
        <color theme="6" tint="-0.24994659260841701"/>
      </top>
      <bottom/>
      <diagonal/>
    </border>
    <border>
      <left/>
      <right style="thin">
        <color rgb="FFFF0000"/>
      </right>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bottom style="dotted">
        <color rgb="FFFF0000"/>
      </bottom>
      <diagonal/>
    </border>
    <border>
      <left style="thin">
        <color rgb="FFFF0000"/>
      </left>
      <right style="thin">
        <color rgb="FFFF0000"/>
      </right>
      <top style="dotted">
        <color rgb="FFFF0000"/>
      </top>
      <bottom style="dotted">
        <color rgb="FFFF0000"/>
      </bottom>
      <diagonal/>
    </border>
    <border>
      <left style="thin">
        <color rgb="FFFF0000"/>
      </left>
      <right style="thin">
        <color rgb="FFFF0000"/>
      </right>
      <top style="dotted">
        <color rgb="FFFF0000"/>
      </top>
      <bottom style="thin">
        <color rgb="FFFF0000"/>
      </bottom>
      <diagonal/>
    </border>
  </borders>
  <cellStyleXfs count="2">
    <xf numFmtId="0" fontId="0" fillId="0" borderId="0"/>
    <xf numFmtId="0" fontId="99" fillId="0" borderId="0" applyNumberFormat="0" applyFill="0" applyBorder="0" applyAlignment="0" applyProtection="0">
      <alignment vertical="top"/>
      <protection locked="0"/>
    </xf>
  </cellStyleXfs>
  <cellXfs count="1807">
    <xf numFmtId="0" fontId="0" fillId="0" borderId="0" xfId="0"/>
    <xf numFmtId="49" fontId="0" fillId="0" borderId="0" xfId="0" applyNumberFormat="1" applyAlignment="1">
      <alignment vertical="center"/>
    </xf>
    <xf numFmtId="49" fontId="0" fillId="0" borderId="0" xfId="0" applyNumberFormat="1" applyAlignment="1">
      <alignment horizontal="left" vertical="center"/>
    </xf>
    <xf numFmtId="49" fontId="1" fillId="0" borderId="0" xfId="0" applyNumberFormat="1" applyFont="1" applyAlignment="1">
      <alignment horizontal="center" vertical="center"/>
    </xf>
    <xf numFmtId="0" fontId="0" fillId="0" borderId="0" xfId="0" applyNumberFormat="1" applyAlignment="1">
      <alignment vertical="center"/>
    </xf>
    <xf numFmtId="0" fontId="1" fillId="0" borderId="0" xfId="0" applyNumberFormat="1" applyFont="1" applyAlignment="1">
      <alignment horizontal="center" vertical="center"/>
    </xf>
    <xf numFmtId="0" fontId="0" fillId="0" borderId="0" xfId="0" applyNumberFormat="1" applyAlignment="1">
      <alignment horizontal="center" vertical="center"/>
    </xf>
    <xf numFmtId="0" fontId="1" fillId="3" borderId="0" xfId="0" applyNumberFormat="1" applyFont="1" applyFill="1" applyAlignment="1">
      <alignment horizontal="center" vertical="center"/>
    </xf>
    <xf numFmtId="0" fontId="0" fillId="0" borderId="0" xfId="0" applyNumberFormat="1" applyAlignment="1">
      <alignment horizontal="left" vertical="center"/>
    </xf>
    <xf numFmtId="0" fontId="0" fillId="3" borderId="0" xfId="0" applyNumberFormat="1" applyFill="1" applyAlignment="1">
      <alignment horizontal="left" vertical="center"/>
    </xf>
    <xf numFmtId="0" fontId="0" fillId="3" borderId="0" xfId="0" applyNumberFormat="1" applyFill="1" applyAlignment="1">
      <alignment vertical="center"/>
    </xf>
    <xf numFmtId="164" fontId="0" fillId="0" borderId="0" xfId="0" applyNumberFormat="1" applyAlignment="1">
      <alignment vertical="center"/>
    </xf>
    <xf numFmtId="0" fontId="3" fillId="3" borderId="0" xfId="0" applyNumberFormat="1" applyFont="1" applyFill="1" applyAlignment="1">
      <alignment horizontal="center" vertical="center"/>
    </xf>
    <xf numFmtId="0" fontId="3" fillId="0" borderId="0" xfId="0" applyNumberFormat="1" applyFont="1" applyAlignment="1">
      <alignment horizontal="center" vertical="center"/>
    </xf>
    <xf numFmtId="0" fontId="2" fillId="3" borderId="0" xfId="0" applyNumberFormat="1" applyFont="1" applyFill="1" applyAlignment="1">
      <alignment horizontal="center" vertical="center"/>
    </xf>
    <xf numFmtId="0" fontId="2" fillId="0" borderId="0" xfId="0" applyNumberFormat="1" applyFont="1" applyAlignment="1">
      <alignment horizontal="center" vertical="center"/>
    </xf>
    <xf numFmtId="164" fontId="2" fillId="3" borderId="0" xfId="0" applyNumberFormat="1" applyFont="1" applyFill="1" applyAlignment="1">
      <alignment horizontal="center" vertical="center"/>
    </xf>
    <xf numFmtId="164" fontId="2" fillId="0" borderId="0" xfId="0" applyNumberFormat="1" applyFont="1" applyAlignment="1">
      <alignment horizontal="center" vertical="center"/>
    </xf>
    <xf numFmtId="0" fontId="4" fillId="0" borderId="0" xfId="0" applyFont="1" applyAlignment="1">
      <alignment horizontal="center" vertical="center"/>
    </xf>
    <xf numFmtId="0" fontId="4" fillId="0" borderId="4" xfId="0" applyFont="1" applyBorder="1" applyAlignment="1">
      <alignment horizontal="center" vertical="center"/>
    </xf>
    <xf numFmtId="0" fontId="5" fillId="0" borderId="4" xfId="0" applyFont="1" applyBorder="1" applyAlignment="1">
      <alignment horizontal="center" vertical="center"/>
    </xf>
    <xf numFmtId="0" fontId="4" fillId="0" borderId="4" xfId="0" applyNumberFormat="1" applyFont="1" applyBorder="1" applyAlignment="1">
      <alignment horizontal="left" vertical="center"/>
    </xf>
    <xf numFmtId="0" fontId="4" fillId="0" borderId="2" xfId="0" applyFont="1" applyBorder="1" applyAlignment="1">
      <alignment horizontal="center" vertical="center"/>
    </xf>
    <xf numFmtId="0" fontId="5" fillId="0" borderId="2" xfId="0" applyFont="1" applyBorder="1" applyAlignment="1">
      <alignment horizontal="center" vertical="center"/>
    </xf>
    <xf numFmtId="0" fontId="4" fillId="0" borderId="2" xfId="0" applyNumberFormat="1" applyFont="1" applyBorder="1" applyAlignment="1">
      <alignment horizontal="left" vertical="center"/>
    </xf>
    <xf numFmtId="0" fontId="4" fillId="0" borderId="3" xfId="0" applyFont="1" applyBorder="1" applyAlignment="1">
      <alignment horizontal="center" vertical="center"/>
    </xf>
    <xf numFmtId="0" fontId="5" fillId="0" borderId="3" xfId="0" applyFont="1" applyBorder="1" applyAlignment="1">
      <alignment horizontal="center" vertical="center"/>
    </xf>
    <xf numFmtId="0" fontId="4" fillId="0" borderId="3" xfId="0" applyNumberFormat="1" applyFont="1" applyBorder="1" applyAlignment="1">
      <alignment horizontal="left" vertical="center"/>
    </xf>
    <xf numFmtId="0" fontId="6" fillId="0" borderId="0" xfId="0" applyFont="1" applyAlignment="1">
      <alignment horizontal="center" vertical="center"/>
    </xf>
    <xf numFmtId="3" fontId="2" fillId="0" borderId="0" xfId="0" applyNumberFormat="1" applyFont="1" applyAlignment="1">
      <alignment horizontal="center" vertical="center"/>
    </xf>
    <xf numFmtId="0" fontId="2" fillId="0" borderId="0" xfId="0" applyNumberFormat="1" applyFont="1" applyAlignment="1">
      <alignment horizontal="left" vertical="center"/>
    </xf>
    <xf numFmtId="0" fontId="0" fillId="0" borderId="0" xfId="0" applyNumberFormat="1" applyAlignment="1">
      <alignment horizontal="right" vertical="center"/>
    </xf>
    <xf numFmtId="49" fontId="7" fillId="0" borderId="0" xfId="0" applyNumberFormat="1" applyFont="1" applyFill="1" applyAlignment="1">
      <alignment horizontal="center" vertical="center"/>
    </xf>
    <xf numFmtId="0" fontId="0" fillId="0" borderId="0" xfId="0" applyNumberFormat="1" applyFill="1" applyAlignment="1">
      <alignment horizontal="left" vertical="center"/>
    </xf>
    <xf numFmtId="0" fontId="1" fillId="0" borderId="0" xfId="0" applyNumberFormat="1" applyFont="1" applyFill="1" applyAlignment="1">
      <alignment horizontal="center" vertical="center"/>
    </xf>
    <xf numFmtId="0" fontId="0" fillId="0" borderId="0" xfId="0" applyNumberFormat="1" applyFill="1" applyAlignment="1">
      <alignment horizontal="center" vertical="center"/>
    </xf>
    <xf numFmtId="0" fontId="3" fillId="5" borderId="0" xfId="0" applyNumberFormat="1" applyFont="1" applyFill="1" applyAlignment="1">
      <alignment horizontal="center" vertical="center"/>
    </xf>
    <xf numFmtId="0" fontId="3" fillId="6" borderId="0" xfId="0" applyNumberFormat="1" applyFont="1" applyFill="1" applyAlignment="1">
      <alignment horizontal="center" vertical="center"/>
    </xf>
    <xf numFmtId="0" fontId="3" fillId="7" borderId="0" xfId="0" applyNumberFormat="1" applyFont="1" applyFill="1" applyAlignment="1">
      <alignment horizontal="center" vertical="center"/>
    </xf>
    <xf numFmtId="0" fontId="9" fillId="0" borderId="0" xfId="0" applyFont="1" applyAlignment="1">
      <alignment horizontal="center" vertical="center"/>
    </xf>
    <xf numFmtId="0" fontId="10" fillId="0" borderId="0" xfId="0" applyFont="1" applyAlignment="1">
      <alignment horizontal="center" vertical="center"/>
    </xf>
    <xf numFmtId="164" fontId="9" fillId="0" borderId="0" xfId="0" applyNumberFormat="1" applyFont="1" applyAlignment="1">
      <alignment horizontal="center" vertical="center"/>
    </xf>
    <xf numFmtId="0" fontId="3" fillId="8" borderId="0" xfId="0" applyNumberFormat="1" applyFont="1" applyFill="1" applyAlignment="1">
      <alignment horizontal="center" vertical="center"/>
    </xf>
    <xf numFmtId="164" fontId="10" fillId="8" borderId="0" xfId="0" applyNumberFormat="1" applyFont="1" applyFill="1" applyAlignment="1">
      <alignment horizontal="center" vertical="center"/>
    </xf>
    <xf numFmtId="0" fontId="3" fillId="8" borderId="0" xfId="0" applyNumberFormat="1" applyFont="1" applyFill="1" applyAlignment="1">
      <alignment horizontal="left" vertical="center"/>
    </xf>
    <xf numFmtId="1" fontId="2" fillId="0" borderId="0" xfId="0" applyNumberFormat="1" applyFont="1" applyAlignment="1">
      <alignment horizontal="center" vertical="center"/>
    </xf>
    <xf numFmtId="3" fontId="3" fillId="8" borderId="0" xfId="0" applyNumberFormat="1" applyFont="1" applyFill="1" applyAlignment="1">
      <alignment horizontal="center" vertical="center"/>
    </xf>
    <xf numFmtId="2" fontId="2" fillId="0" borderId="0" xfId="0" applyNumberFormat="1" applyFont="1" applyAlignment="1">
      <alignment horizontal="right" vertical="center" indent="1"/>
    </xf>
    <xf numFmtId="2" fontId="3" fillId="8" borderId="0" xfId="0" applyNumberFormat="1" applyFont="1" applyFill="1" applyAlignment="1">
      <alignment horizontal="right" vertical="center" indent="1"/>
    </xf>
    <xf numFmtId="0" fontId="2" fillId="0" borderId="0" xfId="0" applyFont="1" applyFill="1" applyAlignment="1">
      <alignment horizontal="center" vertical="center"/>
    </xf>
    <xf numFmtId="0" fontId="3" fillId="0" borderId="0" xfId="0" applyFont="1" applyFill="1" applyAlignment="1">
      <alignment horizontal="center" vertical="center"/>
    </xf>
    <xf numFmtId="0" fontId="3" fillId="0" borderId="0" xfId="0" applyFont="1" applyAlignment="1">
      <alignment horizontal="center" vertical="center"/>
    </xf>
    <xf numFmtId="49" fontId="8" fillId="9" borderId="0" xfId="0" applyNumberFormat="1" applyFont="1" applyFill="1" applyAlignment="1">
      <alignment horizontal="center" vertical="center"/>
    </xf>
    <xf numFmtId="0" fontId="1" fillId="9" borderId="0" xfId="0" applyNumberFormat="1" applyFont="1" applyFill="1" applyAlignment="1">
      <alignment horizontal="center" vertical="center"/>
    </xf>
    <xf numFmtId="49" fontId="1" fillId="9" borderId="0" xfId="0" applyNumberFormat="1" applyFont="1" applyFill="1" applyAlignment="1">
      <alignment horizontal="center" vertical="center"/>
    </xf>
    <xf numFmtId="164" fontId="7" fillId="9" borderId="0" xfId="0" applyNumberFormat="1" applyFont="1" applyFill="1" applyAlignment="1">
      <alignment horizontal="center" vertical="center"/>
    </xf>
    <xf numFmtId="0" fontId="0" fillId="9" borderId="0" xfId="0" applyNumberFormat="1" applyFill="1" applyAlignment="1">
      <alignment vertical="center"/>
    </xf>
    <xf numFmtId="3" fontId="0" fillId="9" borderId="0" xfId="0" applyNumberFormat="1" applyFill="1" applyAlignment="1">
      <alignment horizontal="center" vertical="center"/>
    </xf>
    <xf numFmtId="0" fontId="0" fillId="9" borderId="0" xfId="0" applyNumberFormat="1" applyFill="1" applyAlignment="1">
      <alignment horizontal="center" vertical="center"/>
    </xf>
    <xf numFmtId="0" fontId="0" fillId="9" borderId="0" xfId="0" applyNumberFormat="1" applyFill="1" applyAlignment="1">
      <alignment horizontal="left" vertical="center"/>
    </xf>
    <xf numFmtId="4" fontId="0" fillId="9" borderId="0" xfId="0" applyNumberFormat="1" applyFill="1" applyAlignment="1">
      <alignment horizontal="right" vertical="center"/>
    </xf>
    <xf numFmtId="3" fontId="1" fillId="0" borderId="0" xfId="0" applyNumberFormat="1" applyFont="1" applyAlignment="1">
      <alignment horizontal="center" vertical="center"/>
    </xf>
    <xf numFmtId="3" fontId="1" fillId="6" borderId="0" xfId="0" applyNumberFormat="1" applyFont="1" applyFill="1" applyAlignment="1">
      <alignment horizontal="center" vertical="center"/>
    </xf>
    <xf numFmtId="0" fontId="1" fillId="6" borderId="0" xfId="0" applyNumberFormat="1" applyFont="1" applyFill="1" applyAlignment="1">
      <alignment horizontal="center" vertical="center"/>
    </xf>
    <xf numFmtId="49" fontId="1" fillId="6" borderId="0" xfId="0" applyNumberFormat="1" applyFont="1" applyFill="1" applyAlignment="1">
      <alignment horizontal="center" vertical="center"/>
    </xf>
    <xf numFmtId="3" fontId="2" fillId="6" borderId="0" xfId="0" applyNumberFormat="1" applyFont="1" applyFill="1" applyAlignment="1">
      <alignment horizontal="center" vertical="center"/>
    </xf>
    <xf numFmtId="0" fontId="2" fillId="6" borderId="0" xfId="0" applyNumberFormat="1" applyFont="1" applyFill="1" applyAlignment="1">
      <alignment horizontal="center" vertical="center"/>
    </xf>
    <xf numFmtId="4" fontId="0" fillId="0" borderId="0" xfId="0" applyNumberFormat="1" applyAlignment="1">
      <alignment horizontal="left" vertical="center"/>
    </xf>
    <xf numFmtId="4" fontId="1" fillId="7" borderId="0" xfId="0" applyNumberFormat="1" applyFont="1" applyFill="1" applyAlignment="1">
      <alignment horizontal="center" vertical="center"/>
    </xf>
    <xf numFmtId="4" fontId="0" fillId="7" borderId="0" xfId="0" applyNumberFormat="1" applyFill="1" applyAlignment="1">
      <alignment vertical="center"/>
    </xf>
    <xf numFmtId="4" fontId="0" fillId="0" borderId="0" xfId="0" applyNumberFormat="1" applyAlignment="1">
      <alignment vertical="center"/>
    </xf>
    <xf numFmtId="0" fontId="1" fillId="10" borderId="0" xfId="0" applyNumberFormat="1" applyFont="1" applyFill="1" applyAlignment="1">
      <alignment horizontal="center" vertical="center"/>
    </xf>
    <xf numFmtId="165" fontId="0" fillId="10" borderId="0" xfId="0" applyNumberFormat="1" applyFill="1" applyAlignment="1">
      <alignment horizontal="right" vertical="center"/>
    </xf>
    <xf numFmtId="0" fontId="5" fillId="4" borderId="1" xfId="0" applyFont="1" applyFill="1" applyBorder="1" applyAlignment="1">
      <alignment horizontal="center" vertical="center" wrapText="1"/>
    </xf>
    <xf numFmtId="0" fontId="4" fillId="0" borderId="0" xfId="0" applyFont="1" applyAlignment="1">
      <alignment horizontal="center" vertical="center" wrapText="1"/>
    </xf>
    <xf numFmtId="0" fontId="12" fillId="3" borderId="1" xfId="0" applyFont="1" applyFill="1" applyBorder="1" applyAlignment="1">
      <alignment horizontal="center" vertical="center" wrapText="1"/>
    </xf>
    <xf numFmtId="165" fontId="4" fillId="0" borderId="4" xfId="0" applyNumberFormat="1" applyFont="1" applyBorder="1" applyAlignment="1">
      <alignment horizontal="center" vertical="center"/>
    </xf>
    <xf numFmtId="165" fontId="4" fillId="0" borderId="2" xfId="0" applyNumberFormat="1" applyFont="1" applyBorder="1" applyAlignment="1">
      <alignment horizontal="center" vertical="center"/>
    </xf>
    <xf numFmtId="165" fontId="4" fillId="0" borderId="3" xfId="0" applyNumberFormat="1" applyFont="1" applyBorder="1" applyAlignment="1">
      <alignment horizontal="center" vertical="center"/>
    </xf>
    <xf numFmtId="4" fontId="4" fillId="0" borderId="4" xfId="0" applyNumberFormat="1" applyFont="1" applyBorder="1" applyAlignment="1">
      <alignment horizontal="center" vertical="center"/>
    </xf>
    <xf numFmtId="4" fontId="4" fillId="0" borderId="2" xfId="0" applyNumberFormat="1" applyFont="1" applyBorder="1" applyAlignment="1">
      <alignment horizontal="center" vertical="center"/>
    </xf>
    <xf numFmtId="4" fontId="4" fillId="0" borderId="3" xfId="0" applyNumberFormat="1" applyFon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1" fillId="0" borderId="0" xfId="0" applyFont="1" applyAlignment="1">
      <alignment horizontal="center" vertical="center"/>
    </xf>
    <xf numFmtId="0" fontId="14" fillId="0" borderId="0" xfId="0" applyFont="1" applyAlignment="1">
      <alignment horizontal="center" vertical="center"/>
    </xf>
    <xf numFmtId="0" fontId="13" fillId="0" borderId="0" xfId="0" applyFont="1" applyAlignment="1">
      <alignment horizontal="center" vertical="center"/>
    </xf>
    <xf numFmtId="0" fontId="15" fillId="2" borderId="0" xfId="0" applyFont="1" applyFill="1" applyAlignment="1">
      <alignment horizontal="center" vertical="center"/>
    </xf>
    <xf numFmtId="0" fontId="1" fillId="0" borderId="0" xfId="0" applyFont="1" applyAlignment="1">
      <alignment horizontal="left" vertical="center"/>
    </xf>
    <xf numFmtId="0" fontId="14" fillId="0" borderId="0" xfId="0" applyFont="1" applyAlignment="1">
      <alignment horizontal="left" vertical="center"/>
    </xf>
    <xf numFmtId="0" fontId="14" fillId="0" borderId="0" xfId="0" applyFont="1" applyAlignment="1">
      <alignment horizontal="left" vertical="center" wrapText="1"/>
    </xf>
    <xf numFmtId="0" fontId="16" fillId="0" borderId="0" xfId="0" applyFont="1" applyAlignment="1">
      <alignment horizontal="left" vertical="center"/>
    </xf>
    <xf numFmtId="0" fontId="4" fillId="0" borderId="0" xfId="0" applyNumberFormat="1" applyFont="1" applyAlignment="1">
      <alignment horizontal="center" vertical="center"/>
    </xf>
    <xf numFmtId="0" fontId="3" fillId="0" borderId="0" xfId="0" applyNumberFormat="1" applyFont="1" applyAlignment="1">
      <alignment horizontal="right" vertical="center"/>
    </xf>
    <xf numFmtId="49" fontId="0" fillId="0" borderId="0" xfId="0" applyNumberFormat="1" applyFill="1" applyAlignment="1">
      <alignment horizontal="left" vertical="center"/>
    </xf>
    <xf numFmtId="3" fontId="0" fillId="0" borderId="0" xfId="0" applyNumberFormat="1" applyFill="1" applyAlignment="1">
      <alignment horizontal="center" vertical="center"/>
    </xf>
    <xf numFmtId="49" fontId="10" fillId="0" borderId="0" xfId="0" applyNumberFormat="1" applyFont="1" applyFill="1" applyAlignment="1">
      <alignment horizontal="center" vertical="center"/>
    </xf>
    <xf numFmtId="0" fontId="18" fillId="0" borderId="0" xfId="0" applyFont="1" applyAlignment="1" applyProtection="1">
      <alignment horizontal="center" vertical="center"/>
      <protection locked="0"/>
    </xf>
    <xf numFmtId="0" fontId="21" fillId="0" borderId="0" xfId="0" applyFont="1" applyAlignment="1">
      <alignment vertical="center"/>
    </xf>
    <xf numFmtId="0" fontId="21" fillId="0" borderId="0" xfId="0" applyFont="1" applyAlignment="1">
      <alignment horizontal="center" vertical="center"/>
    </xf>
    <xf numFmtId="0" fontId="21" fillId="9" borderId="1" xfId="0" applyFont="1" applyFill="1" applyBorder="1" applyAlignment="1">
      <alignment horizontal="center" vertical="center" wrapText="1"/>
    </xf>
    <xf numFmtId="0" fontId="21" fillId="9" borderId="1" xfId="0" applyFont="1" applyFill="1" applyBorder="1" applyAlignment="1">
      <alignment horizontal="center" textRotation="45" wrapText="1"/>
    </xf>
    <xf numFmtId="0" fontId="21" fillId="0" borderId="0" xfId="0" applyFont="1" applyFill="1" applyAlignment="1">
      <alignment horizontal="center" textRotation="90" wrapText="1"/>
    </xf>
    <xf numFmtId="0" fontId="22" fillId="0" borderId="4" xfId="0" applyFont="1" applyBorder="1" applyAlignment="1">
      <alignment horizontal="center" vertical="center"/>
    </xf>
    <xf numFmtId="0" fontId="21" fillId="0" borderId="4" xfId="0" applyNumberFormat="1" applyFont="1" applyBorder="1" applyAlignment="1">
      <alignment horizontal="left" vertical="center"/>
    </xf>
    <xf numFmtId="0" fontId="21" fillId="0" borderId="8" xfId="0" applyNumberFormat="1" applyFont="1" applyBorder="1" applyAlignment="1">
      <alignment horizontal="center" vertical="center"/>
    </xf>
    <xf numFmtId="0" fontId="21" fillId="0" borderId="4" xfId="0" applyNumberFormat="1" applyFont="1" applyBorder="1" applyAlignment="1">
      <alignment horizontal="center" vertical="center"/>
    </xf>
    <xf numFmtId="0" fontId="22" fillId="0" borderId="2" xfId="0" applyFont="1" applyBorder="1" applyAlignment="1">
      <alignment horizontal="center" vertical="center"/>
    </xf>
    <xf numFmtId="0" fontId="21" fillId="0" borderId="2" xfId="0" applyNumberFormat="1" applyFont="1" applyBorder="1" applyAlignment="1">
      <alignment horizontal="left" vertical="center"/>
    </xf>
    <xf numFmtId="0" fontId="21" fillId="0" borderId="2" xfId="0" applyNumberFormat="1" applyFont="1" applyBorder="1" applyAlignment="1">
      <alignment horizontal="center" vertical="center"/>
    </xf>
    <xf numFmtId="0" fontId="21" fillId="0" borderId="9" xfId="0" applyNumberFormat="1" applyFont="1" applyBorder="1" applyAlignment="1">
      <alignment horizontal="center" vertical="center"/>
    </xf>
    <xf numFmtId="0" fontId="22" fillId="0" borderId="3" xfId="0" applyFont="1" applyBorder="1" applyAlignment="1">
      <alignment horizontal="center" vertical="center"/>
    </xf>
    <xf numFmtId="0" fontId="21" fillId="0" borderId="3" xfId="0" applyNumberFormat="1" applyFont="1" applyBorder="1" applyAlignment="1">
      <alignment horizontal="left" vertical="center"/>
    </xf>
    <xf numFmtId="0" fontId="21" fillId="0" borderId="3" xfId="0" applyNumberFormat="1" applyFont="1" applyBorder="1" applyAlignment="1">
      <alignment horizontal="center" vertical="center"/>
    </xf>
    <xf numFmtId="0" fontId="21" fillId="0" borderId="10" xfId="0" applyNumberFormat="1" applyFont="1" applyBorder="1" applyAlignment="1">
      <alignment horizontal="center" vertical="center"/>
    </xf>
    <xf numFmtId="0" fontId="25" fillId="0" borderId="0" xfId="0" applyFont="1" applyAlignment="1">
      <alignment horizontal="center" vertical="center"/>
    </xf>
    <xf numFmtId="0" fontId="26" fillId="0" borderId="0" xfId="0" applyFont="1" applyFill="1" applyBorder="1" applyAlignment="1">
      <alignment horizontal="center" vertical="center"/>
    </xf>
    <xf numFmtId="0" fontId="29" fillId="0" borderId="0" xfId="0" applyFont="1" applyAlignment="1">
      <alignment horizontal="center" vertical="center"/>
    </xf>
    <xf numFmtId="0" fontId="22" fillId="0" borderId="0" xfId="0" applyFont="1" applyFill="1" applyAlignment="1">
      <alignment horizontal="center" vertical="center"/>
    </xf>
    <xf numFmtId="0" fontId="25" fillId="0" borderId="0" xfId="0" applyFont="1" applyFill="1" applyAlignment="1">
      <alignment horizontal="center" vertical="center"/>
    </xf>
    <xf numFmtId="0" fontId="26" fillId="0" borderId="0" xfId="0" applyFont="1" applyFill="1" applyAlignment="1">
      <alignment horizontal="center" vertical="center"/>
    </xf>
    <xf numFmtId="0" fontId="29" fillId="0" borderId="0" xfId="0" applyFont="1" applyFill="1" applyBorder="1" applyAlignment="1">
      <alignment horizontal="right" vertical="center" wrapText="1"/>
    </xf>
    <xf numFmtId="2" fontId="29" fillId="0" borderId="0" xfId="0" applyNumberFormat="1" applyFont="1" applyFill="1" applyAlignment="1">
      <alignment horizontal="center" vertical="center"/>
    </xf>
    <xf numFmtId="0" fontId="29" fillId="0" borderId="0" xfId="0" applyFont="1" applyFill="1" applyAlignment="1">
      <alignment horizontal="center" vertical="center"/>
    </xf>
    <xf numFmtId="0" fontId="29" fillId="0" borderId="11" xfId="0" applyFont="1" applyFill="1" applyBorder="1" applyAlignment="1">
      <alignment horizontal="center" vertical="center"/>
    </xf>
    <xf numFmtId="0" fontId="25" fillId="0" borderId="0" xfId="0" applyFont="1" applyFill="1" applyBorder="1" applyAlignment="1">
      <alignment horizontal="center" vertical="center"/>
    </xf>
    <xf numFmtId="0" fontId="29" fillId="4" borderId="6"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29" fillId="3" borderId="6" xfId="0" applyFont="1" applyFill="1" applyBorder="1" applyAlignment="1">
      <alignment horizontal="center" vertical="center" wrapText="1"/>
    </xf>
    <xf numFmtId="0" fontId="29" fillId="4" borderId="1" xfId="0" applyFont="1" applyFill="1" applyBorder="1" applyAlignment="1">
      <alignment horizontal="center" vertical="center" wrapText="1"/>
    </xf>
    <xf numFmtId="0" fontId="25" fillId="0" borderId="4" xfId="0" applyFont="1" applyBorder="1" applyAlignment="1">
      <alignment horizontal="center" vertical="center"/>
    </xf>
    <xf numFmtId="0" fontId="29" fillId="0" borderId="4" xfId="0" applyFont="1" applyBorder="1" applyAlignment="1">
      <alignment horizontal="center" vertical="center"/>
    </xf>
    <xf numFmtId="0" fontId="25" fillId="0" borderId="4" xfId="0" applyNumberFormat="1" applyFont="1" applyBorder="1" applyAlignment="1">
      <alignment horizontal="left" vertical="center"/>
    </xf>
    <xf numFmtId="4" fontId="25" fillId="0" borderId="4" xfId="0" applyNumberFormat="1" applyFont="1" applyBorder="1" applyAlignment="1">
      <alignment horizontal="center" vertical="center"/>
    </xf>
    <xf numFmtId="166" fontId="25" fillId="0" borderId="4" xfId="0" applyNumberFormat="1" applyFont="1" applyBorder="1" applyAlignment="1">
      <alignment horizontal="center" vertical="center"/>
    </xf>
    <xf numFmtId="166" fontId="25" fillId="0" borderId="11" xfId="0" applyNumberFormat="1" applyFont="1" applyFill="1" applyBorder="1" applyAlignment="1">
      <alignment horizontal="center" vertical="center"/>
    </xf>
    <xf numFmtId="1" fontId="25" fillId="0" borderId="4" xfId="0" applyNumberFormat="1" applyFont="1" applyBorder="1" applyAlignment="1">
      <alignment horizontal="center" vertical="center"/>
    </xf>
    <xf numFmtId="0" fontId="25" fillId="0" borderId="2" xfId="0" applyFont="1" applyBorder="1" applyAlignment="1">
      <alignment horizontal="center" vertical="center"/>
    </xf>
    <xf numFmtId="0" fontId="29" fillId="0" borderId="2" xfId="0" applyFont="1" applyBorder="1" applyAlignment="1">
      <alignment horizontal="center" vertical="center"/>
    </xf>
    <xf numFmtId="0" fontId="25" fillId="0" borderId="2" xfId="0" applyNumberFormat="1" applyFont="1" applyBorder="1" applyAlignment="1">
      <alignment horizontal="left" vertical="center"/>
    </xf>
    <xf numFmtId="4" fontId="25" fillId="0" borderId="2" xfId="0" applyNumberFormat="1" applyFont="1" applyBorder="1" applyAlignment="1">
      <alignment horizontal="center" vertical="center"/>
    </xf>
    <xf numFmtId="166" fontId="25" fillId="0" borderId="2" xfId="0" applyNumberFormat="1" applyFont="1" applyBorder="1" applyAlignment="1">
      <alignment horizontal="center" vertical="center"/>
    </xf>
    <xf numFmtId="1" fontId="25" fillId="0" borderId="2" xfId="0" applyNumberFormat="1" applyFont="1" applyBorder="1" applyAlignment="1">
      <alignment horizontal="center" vertical="center"/>
    </xf>
    <xf numFmtId="0" fontId="25" fillId="0" borderId="3" xfId="0" applyFont="1" applyBorder="1" applyAlignment="1">
      <alignment horizontal="center" vertical="center"/>
    </xf>
    <xf numFmtId="0" fontId="29" fillId="0" borderId="3" xfId="0" applyFont="1" applyBorder="1" applyAlignment="1">
      <alignment horizontal="center" vertical="center"/>
    </xf>
    <xf numFmtId="0" fontId="25" fillId="0" borderId="3" xfId="0" applyNumberFormat="1" applyFont="1" applyBorder="1" applyAlignment="1">
      <alignment horizontal="left" vertical="center"/>
    </xf>
    <xf numFmtId="4" fontId="25" fillId="0" borderId="3" xfId="0" applyNumberFormat="1" applyFont="1" applyBorder="1" applyAlignment="1">
      <alignment horizontal="center" vertical="center"/>
    </xf>
    <xf numFmtId="166" fontId="25" fillId="0" borderId="3" xfId="0" applyNumberFormat="1" applyFont="1" applyBorder="1" applyAlignment="1">
      <alignment horizontal="center" vertical="center"/>
    </xf>
    <xf numFmtId="1" fontId="25" fillId="0" borderId="3" xfId="0" applyNumberFormat="1" applyFont="1" applyBorder="1" applyAlignment="1">
      <alignment horizontal="center" vertical="center"/>
    </xf>
    <xf numFmtId="0" fontId="23" fillId="0" borderId="0" xfId="0" applyFont="1" applyFill="1" applyBorder="1" applyAlignment="1">
      <alignment horizontal="center" vertical="center"/>
    </xf>
    <xf numFmtId="0" fontId="29" fillId="0" borderId="0" xfId="0" applyFont="1" applyFill="1" applyBorder="1" applyAlignment="1">
      <alignment horizontal="center" vertical="center"/>
    </xf>
    <xf numFmtId="2" fontId="29" fillId="0" borderId="0" xfId="0" applyNumberFormat="1" applyFont="1" applyFill="1" applyBorder="1" applyAlignment="1">
      <alignment horizontal="center" vertical="center"/>
    </xf>
    <xf numFmtId="0" fontId="25" fillId="0" borderId="0" xfId="0" applyFont="1" applyAlignment="1">
      <alignment horizontal="center" vertical="center" wrapText="1"/>
    </xf>
    <xf numFmtId="0" fontId="25" fillId="0" borderId="0" xfId="0" applyFont="1" applyBorder="1" applyAlignment="1">
      <alignment horizontal="center" vertical="center"/>
    </xf>
    <xf numFmtId="0" fontId="25" fillId="0" borderId="5" xfId="0" applyFont="1" applyFill="1" applyBorder="1" applyAlignment="1">
      <alignment horizontal="center" vertical="center"/>
    </xf>
    <xf numFmtId="0" fontId="25" fillId="0" borderId="5" xfId="0" applyFont="1" applyBorder="1" applyAlignment="1">
      <alignment horizontal="center" vertical="center"/>
    </xf>
    <xf numFmtId="2" fontId="25" fillId="0" borderId="2" xfId="0" applyNumberFormat="1" applyFont="1" applyBorder="1" applyAlignment="1">
      <alignment horizontal="center" vertical="center"/>
    </xf>
    <xf numFmtId="2" fontId="25" fillId="0" borderId="3" xfId="0" applyNumberFormat="1" applyFont="1" applyBorder="1" applyAlignment="1">
      <alignment horizontal="center" vertical="center"/>
    </xf>
    <xf numFmtId="0" fontId="29" fillId="3" borderId="1" xfId="0" applyFont="1" applyFill="1" applyBorder="1" applyAlignment="1">
      <alignment horizontal="center" vertical="center" wrapText="1"/>
    </xf>
    <xf numFmtId="0" fontId="24" fillId="0" borderId="0" xfId="0" applyFont="1" applyFill="1" applyAlignment="1">
      <alignment horizontal="center" vertical="center"/>
    </xf>
    <xf numFmtId="0" fontId="35" fillId="0" borderId="0" xfId="0" applyFont="1" applyFill="1" applyAlignment="1">
      <alignment horizontal="center" vertical="center"/>
    </xf>
    <xf numFmtId="0" fontId="24" fillId="17" borderId="25" xfId="0" applyFont="1" applyFill="1" applyBorder="1" applyAlignment="1">
      <alignment horizontal="center" vertical="center"/>
    </xf>
    <xf numFmtId="0" fontId="27" fillId="0" borderId="27" xfId="0" applyFont="1" applyFill="1" applyBorder="1" applyAlignment="1">
      <alignment horizontal="center" vertical="center" wrapText="1"/>
    </xf>
    <xf numFmtId="0" fontId="24" fillId="0" borderId="27" xfId="0" applyFont="1" applyFill="1" applyBorder="1" applyAlignment="1">
      <alignment horizontal="center" vertical="center"/>
    </xf>
    <xf numFmtId="0" fontId="24" fillId="17" borderId="22" xfId="0" applyFont="1" applyFill="1" applyBorder="1" applyAlignment="1">
      <alignment horizontal="center" vertical="center"/>
    </xf>
    <xf numFmtId="165" fontId="24" fillId="0" borderId="27" xfId="0" applyNumberFormat="1" applyFont="1" applyFill="1" applyBorder="1" applyAlignment="1">
      <alignment horizontal="center" vertical="center"/>
    </xf>
    <xf numFmtId="0" fontId="24" fillId="17" borderId="28" xfId="0" applyFont="1" applyFill="1" applyBorder="1" applyAlignment="1">
      <alignment horizontal="center" vertical="center"/>
    </xf>
    <xf numFmtId="0" fontId="24" fillId="0" borderId="0" xfId="0" applyFont="1" applyFill="1" applyAlignment="1">
      <alignment horizontal="center" vertical="center" wrapText="1"/>
    </xf>
    <xf numFmtId="0" fontId="27" fillId="8" borderId="30" xfId="0" applyFont="1" applyFill="1" applyBorder="1" applyAlignment="1">
      <alignment horizontal="center" vertical="center"/>
    </xf>
    <xf numFmtId="0" fontId="27" fillId="8" borderId="31" xfId="0" applyFont="1" applyFill="1" applyBorder="1" applyAlignment="1">
      <alignment horizontal="center" vertical="center"/>
    </xf>
    <xf numFmtId="0" fontId="27" fillId="8" borderId="32" xfId="0" applyFont="1" applyFill="1" applyBorder="1" applyAlignment="1">
      <alignment horizontal="center" vertical="center"/>
    </xf>
    <xf numFmtId="1" fontId="24" fillId="0" borderId="35" xfId="0" applyNumberFormat="1" applyFont="1" applyFill="1" applyBorder="1" applyAlignment="1">
      <alignment horizontal="center" vertical="center"/>
    </xf>
    <xf numFmtId="1" fontId="24" fillId="0" borderId="36" xfId="0" applyNumberFormat="1" applyFont="1" applyFill="1" applyBorder="1" applyAlignment="1">
      <alignment horizontal="center" vertical="center"/>
    </xf>
    <xf numFmtId="1" fontId="24" fillId="0" borderId="37" xfId="0" applyNumberFormat="1" applyFont="1" applyFill="1" applyBorder="1" applyAlignment="1">
      <alignment horizontal="center" vertical="center"/>
    </xf>
    <xf numFmtId="1" fontId="24" fillId="0" borderId="38" xfId="0" applyNumberFormat="1" applyFont="1" applyFill="1" applyBorder="1" applyAlignment="1">
      <alignment horizontal="center" vertical="center"/>
    </xf>
    <xf numFmtId="1" fontId="24" fillId="0" borderId="39" xfId="0" applyNumberFormat="1" applyFont="1" applyFill="1" applyBorder="1" applyAlignment="1">
      <alignment horizontal="center" vertical="center"/>
    </xf>
    <xf numFmtId="1" fontId="24" fillId="0" borderId="40" xfId="0" applyNumberFormat="1" applyFont="1" applyFill="1" applyBorder="1" applyAlignment="1">
      <alignment horizontal="center" vertical="center"/>
    </xf>
    <xf numFmtId="1" fontId="24" fillId="0" borderId="41" xfId="0" applyNumberFormat="1" applyFont="1" applyFill="1" applyBorder="1" applyAlignment="1">
      <alignment horizontal="center" vertical="center"/>
    </xf>
    <xf numFmtId="1" fontId="24" fillId="0" borderId="46" xfId="0" applyNumberFormat="1" applyFont="1" applyFill="1" applyBorder="1" applyAlignment="1">
      <alignment horizontal="center" vertical="center"/>
    </xf>
    <xf numFmtId="1" fontId="24" fillId="0" borderId="47" xfId="0" applyNumberFormat="1" applyFont="1" applyFill="1" applyBorder="1" applyAlignment="1">
      <alignment horizontal="center" vertical="center"/>
    </xf>
    <xf numFmtId="0" fontId="27" fillId="8" borderId="48" xfId="0" applyFont="1" applyFill="1" applyBorder="1" applyAlignment="1">
      <alignment vertical="center"/>
    </xf>
    <xf numFmtId="0" fontId="27" fillId="8" borderId="27" xfId="0" applyFont="1" applyFill="1" applyBorder="1" applyAlignment="1">
      <alignment vertical="center"/>
    </xf>
    <xf numFmtId="0" fontId="27" fillId="8" borderId="49" xfId="0" applyFont="1" applyFill="1" applyBorder="1" applyAlignment="1">
      <alignment vertical="center"/>
    </xf>
    <xf numFmtId="0" fontId="27" fillId="17" borderId="25" xfId="0" applyFont="1" applyFill="1" applyBorder="1" applyAlignment="1">
      <alignment horizontal="center" vertical="center"/>
    </xf>
    <xf numFmtId="0" fontId="27" fillId="0" borderId="0" xfId="0" applyFont="1" applyFill="1" applyAlignment="1">
      <alignment horizontal="center" vertical="center" wrapText="1"/>
    </xf>
    <xf numFmtId="165" fontId="24" fillId="0" borderId="0" xfId="0" applyNumberFormat="1" applyFont="1" applyFill="1" applyAlignment="1">
      <alignment horizontal="center" vertical="center"/>
    </xf>
    <xf numFmtId="0" fontId="27"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165" fontId="24" fillId="0" borderId="0" xfId="0" applyNumberFormat="1" applyFont="1" applyFill="1" applyBorder="1" applyAlignment="1">
      <alignment horizontal="center" vertical="center"/>
    </xf>
    <xf numFmtId="0" fontId="27" fillId="0" borderId="0" xfId="0" applyFont="1" applyFill="1" applyAlignment="1">
      <alignment horizontal="center" vertical="center"/>
    </xf>
    <xf numFmtId="0" fontId="27" fillId="18" borderId="50" xfId="0" applyFont="1" applyFill="1" applyBorder="1" applyAlignment="1">
      <alignment horizontal="center" vertical="center"/>
    </xf>
    <xf numFmtId="0" fontId="27" fillId="18" borderId="16" xfId="0" applyFont="1" applyFill="1" applyBorder="1" applyAlignment="1">
      <alignment horizontal="center" vertical="center"/>
    </xf>
    <xf numFmtId="0" fontId="27" fillId="18" borderId="51" xfId="0" applyFont="1" applyFill="1" applyBorder="1" applyAlignment="1">
      <alignment horizontal="center" vertical="center"/>
    </xf>
    <xf numFmtId="1" fontId="24" fillId="0" borderId="58" xfId="0" applyNumberFormat="1" applyFont="1" applyFill="1" applyBorder="1" applyAlignment="1">
      <alignment horizontal="right" vertical="center"/>
    </xf>
    <xf numFmtId="1" fontId="24" fillId="0" borderId="59" xfId="0" applyNumberFormat="1" applyFont="1" applyFill="1" applyBorder="1" applyAlignment="1">
      <alignment horizontal="left" vertical="center"/>
    </xf>
    <xf numFmtId="0" fontId="24" fillId="0" borderId="60" xfId="0" applyFont="1" applyFill="1" applyBorder="1" applyAlignment="1">
      <alignment horizontal="center" vertical="center"/>
    </xf>
    <xf numFmtId="2" fontId="38" fillId="0" borderId="58" xfId="0" applyNumberFormat="1" applyFont="1" applyFill="1" applyBorder="1" applyAlignment="1">
      <alignment horizontal="center" vertical="center"/>
    </xf>
    <xf numFmtId="2" fontId="38" fillId="0" borderId="59" xfId="0" applyNumberFormat="1" applyFont="1" applyFill="1" applyBorder="1" applyAlignment="1">
      <alignment horizontal="center" vertical="center"/>
    </xf>
    <xf numFmtId="2" fontId="38" fillId="0" borderId="60" xfId="0" applyNumberFormat="1" applyFont="1" applyFill="1" applyBorder="1" applyAlignment="1">
      <alignment horizontal="center" vertical="center"/>
    </xf>
    <xf numFmtId="0" fontId="24" fillId="0" borderId="62" xfId="0" quotePrefix="1" applyFont="1" applyFill="1" applyBorder="1" applyAlignment="1">
      <alignment horizontal="center" vertical="center"/>
    </xf>
    <xf numFmtId="1" fontId="24" fillId="0" borderId="61" xfId="0" applyNumberFormat="1" applyFont="1" applyFill="1" applyBorder="1" applyAlignment="1">
      <alignment horizontal="right" vertical="center"/>
    </xf>
    <xf numFmtId="1" fontId="24" fillId="0" borderId="62" xfId="0" applyNumberFormat="1" applyFont="1" applyFill="1" applyBorder="1" applyAlignment="1">
      <alignment horizontal="left" vertical="center"/>
    </xf>
    <xf numFmtId="0" fontId="24" fillId="0" borderId="63" xfId="0" applyFont="1" applyFill="1" applyBorder="1" applyAlignment="1">
      <alignment horizontal="center" vertical="center"/>
    </xf>
    <xf numFmtId="2" fontId="38" fillId="0" borderId="61" xfId="0" applyNumberFormat="1" applyFont="1" applyFill="1" applyBorder="1" applyAlignment="1">
      <alignment horizontal="center" vertical="center"/>
    </xf>
    <xf numFmtId="2" fontId="38" fillId="0" borderId="62" xfId="0" applyNumberFormat="1" applyFont="1" applyFill="1" applyBorder="1" applyAlignment="1">
      <alignment horizontal="center" vertical="center"/>
    </xf>
    <xf numFmtId="2" fontId="38" fillId="0" borderId="63" xfId="0" applyNumberFormat="1" applyFont="1" applyFill="1" applyBorder="1" applyAlignment="1">
      <alignment horizontal="center" vertical="center"/>
    </xf>
    <xf numFmtId="0" fontId="24" fillId="0" borderId="56" xfId="0" quotePrefix="1" applyFont="1" applyFill="1" applyBorder="1" applyAlignment="1">
      <alignment horizontal="center" vertical="center"/>
    </xf>
    <xf numFmtId="1" fontId="24" fillId="0" borderId="55" xfId="0" applyNumberFormat="1" applyFont="1" applyFill="1" applyBorder="1" applyAlignment="1">
      <alignment horizontal="right" vertical="center"/>
    </xf>
    <xf numFmtId="1" fontId="24" fillId="0" borderId="56" xfId="0" applyNumberFormat="1" applyFont="1" applyFill="1" applyBorder="1" applyAlignment="1">
      <alignment horizontal="left" vertical="center"/>
    </xf>
    <xf numFmtId="0" fontId="24" fillId="0" borderId="57" xfId="0" applyFont="1" applyFill="1" applyBorder="1" applyAlignment="1">
      <alignment horizontal="center" vertical="center"/>
    </xf>
    <xf numFmtId="2" fontId="38" fillId="0" borderId="55" xfId="0" applyNumberFormat="1" applyFont="1" applyFill="1" applyBorder="1" applyAlignment="1">
      <alignment horizontal="center" vertical="center"/>
    </xf>
    <xf numFmtId="2" fontId="38" fillId="0" borderId="56" xfId="0" applyNumberFormat="1" applyFont="1" applyFill="1" applyBorder="1" applyAlignment="1">
      <alignment horizontal="center" vertical="center"/>
    </xf>
    <xf numFmtId="2" fontId="38" fillId="0" borderId="57" xfId="0" applyNumberFormat="1" applyFont="1" applyFill="1" applyBorder="1" applyAlignment="1">
      <alignment horizontal="center" vertical="center"/>
    </xf>
    <xf numFmtId="167" fontId="24" fillId="0" borderId="0" xfId="0" applyNumberFormat="1" applyFont="1" applyFill="1" applyAlignment="1">
      <alignment horizontal="center" vertical="center" wrapText="1"/>
    </xf>
    <xf numFmtId="0" fontId="24" fillId="0" borderId="0" xfId="0" applyFont="1" applyFill="1" applyAlignment="1">
      <alignment horizontal="center" vertical="center" shrinkToFit="1"/>
    </xf>
    <xf numFmtId="0" fontId="24" fillId="0" borderId="0" xfId="0" quotePrefix="1" applyFont="1" applyFill="1" applyAlignment="1">
      <alignment horizontal="center" vertical="center"/>
    </xf>
    <xf numFmtId="0" fontId="24" fillId="0" borderId="0" xfId="0" applyFont="1" applyFill="1" applyAlignment="1">
      <alignment horizontal="right" vertical="center"/>
    </xf>
    <xf numFmtId="0" fontId="24" fillId="0" borderId="0" xfId="0" applyFont="1" applyFill="1" applyAlignment="1">
      <alignment horizontal="left" vertical="center"/>
    </xf>
    <xf numFmtId="2" fontId="38" fillId="0" borderId="0" xfId="0" applyNumberFormat="1" applyFont="1" applyFill="1" applyAlignment="1">
      <alignment horizontal="center" vertical="center"/>
    </xf>
    <xf numFmtId="0" fontId="27" fillId="0" borderId="64" xfId="0" applyFont="1" applyFill="1" applyBorder="1" applyAlignment="1">
      <alignment vertical="center" wrapText="1"/>
    </xf>
    <xf numFmtId="0" fontId="27" fillId="18" borderId="22" xfId="0" applyFont="1" applyFill="1" applyBorder="1" applyAlignment="1">
      <alignment horizontal="center" vertical="center"/>
    </xf>
    <xf numFmtId="0" fontId="27" fillId="0" borderId="65" xfId="0" applyFont="1" applyFill="1" applyBorder="1" applyAlignment="1">
      <alignment horizontal="center" vertical="center"/>
    </xf>
    <xf numFmtId="0" fontId="24" fillId="0" borderId="64" xfId="0" applyFont="1" applyFill="1" applyBorder="1" applyAlignment="1">
      <alignment vertical="center" wrapText="1"/>
    </xf>
    <xf numFmtId="0" fontId="24" fillId="0" borderId="0" xfId="0" applyFont="1" applyFill="1" applyBorder="1" applyAlignment="1">
      <alignment horizontal="center" vertical="center" wrapText="1"/>
    </xf>
    <xf numFmtId="0" fontId="24" fillId="18" borderId="18"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24" fillId="0" borderId="59" xfId="0" applyFont="1" applyFill="1" applyBorder="1" applyAlignment="1">
      <alignment horizontal="center" vertical="center"/>
    </xf>
    <xf numFmtId="1" fontId="24" fillId="0" borderId="60" xfId="0" applyNumberFormat="1" applyFont="1" applyFill="1" applyBorder="1" applyAlignment="1">
      <alignment horizontal="left" vertical="center"/>
    </xf>
    <xf numFmtId="0" fontId="27" fillId="0" borderId="61" xfId="0" applyFont="1" applyFill="1" applyBorder="1" applyAlignment="1">
      <alignment horizontal="center" vertical="center" wrapText="1"/>
    </xf>
    <xf numFmtId="0" fontId="24" fillId="0" borderId="62" xfId="0" applyFont="1" applyFill="1" applyBorder="1" applyAlignment="1">
      <alignment horizontal="center" vertical="center"/>
    </xf>
    <xf numFmtId="1" fontId="24" fillId="0" borderId="63" xfId="0" applyNumberFormat="1" applyFont="1" applyFill="1" applyBorder="1" applyAlignment="1">
      <alignment horizontal="left" vertical="center"/>
    </xf>
    <xf numFmtId="0" fontId="27" fillId="0" borderId="55" xfId="0" applyFont="1" applyFill="1" applyBorder="1" applyAlignment="1">
      <alignment horizontal="center" vertical="center" wrapText="1"/>
    </xf>
    <xf numFmtId="0" fontId="24" fillId="0" borderId="56" xfId="0" applyFont="1" applyFill="1" applyBorder="1" applyAlignment="1">
      <alignment horizontal="center" vertical="center"/>
    </xf>
    <xf numFmtId="1" fontId="24" fillId="0" borderId="57" xfId="0" applyNumberFormat="1" applyFont="1" applyFill="1" applyBorder="1" applyAlignment="1">
      <alignment horizontal="left" vertical="center"/>
    </xf>
    <xf numFmtId="0" fontId="34" fillId="0" borderId="16" xfId="0" applyFont="1" applyFill="1" applyBorder="1" applyAlignment="1">
      <alignment horizontal="right" vertical="center" indent="1" shrinkToFit="1"/>
    </xf>
    <xf numFmtId="0" fontId="22" fillId="0" borderId="16" xfId="0" applyFont="1" applyFill="1" applyBorder="1" applyAlignment="1">
      <alignment horizontal="center" vertical="center" shrinkToFit="1"/>
    </xf>
    <xf numFmtId="0" fontId="24" fillId="0" borderId="16" xfId="0" applyFont="1" applyFill="1" applyBorder="1" applyAlignment="1">
      <alignment horizontal="center" vertical="center"/>
    </xf>
    <xf numFmtId="0" fontId="24" fillId="0" borderId="0" xfId="0" applyFont="1" applyFill="1" applyAlignment="1">
      <alignment horizontal="center" vertical="center"/>
    </xf>
    <xf numFmtId="0" fontId="40" fillId="0" borderId="66" xfId="0" applyFont="1" applyBorder="1" applyAlignment="1">
      <alignment horizontal="center" vertical="center" wrapText="1"/>
    </xf>
    <xf numFmtId="0" fontId="40" fillId="0" borderId="69" xfId="0" applyFont="1" applyBorder="1" applyAlignment="1">
      <alignment horizontal="center" vertical="center"/>
    </xf>
    <xf numFmtId="0" fontId="40" fillId="0" borderId="67" xfId="0" applyFont="1" applyBorder="1" applyAlignment="1">
      <alignment horizontal="center" vertical="center"/>
    </xf>
    <xf numFmtId="0" fontId="40" fillId="0" borderId="68" xfId="0" applyFont="1" applyBorder="1" applyAlignment="1">
      <alignment horizontal="center" vertical="center"/>
    </xf>
    <xf numFmtId="0" fontId="35" fillId="8" borderId="30" xfId="0" applyFont="1" applyFill="1" applyBorder="1" applyAlignment="1">
      <alignment horizontal="center" vertical="center"/>
    </xf>
    <xf numFmtId="0" fontId="35" fillId="8" borderId="31" xfId="0" applyFont="1" applyFill="1" applyBorder="1" applyAlignment="1">
      <alignment horizontal="center" vertical="center"/>
    </xf>
    <xf numFmtId="0" fontId="35" fillId="8" borderId="32" xfId="0" applyFont="1" applyFill="1" applyBorder="1" applyAlignment="1">
      <alignment horizontal="center" vertical="center"/>
    </xf>
    <xf numFmtId="1" fontId="24" fillId="0" borderId="70" xfId="0" applyNumberFormat="1" applyFont="1" applyFill="1" applyBorder="1" applyAlignment="1">
      <alignment horizontal="center" vertical="center"/>
    </xf>
    <xf numFmtId="0" fontId="24" fillId="0" borderId="0" xfId="0" applyFont="1" applyFill="1" applyAlignment="1">
      <alignment horizontal="center" vertical="center"/>
    </xf>
    <xf numFmtId="1" fontId="24" fillId="0" borderId="33" xfId="0" applyNumberFormat="1" applyFont="1" applyFill="1" applyBorder="1" applyAlignment="1">
      <alignment horizontal="center" vertical="center"/>
    </xf>
    <xf numFmtId="1" fontId="24" fillId="0" borderId="34" xfId="0" applyNumberFormat="1" applyFont="1" applyFill="1" applyBorder="1" applyAlignment="1">
      <alignment horizontal="center" vertical="center"/>
    </xf>
    <xf numFmtId="165" fontId="24" fillId="8" borderId="42" xfId="0" applyNumberFormat="1" applyFont="1" applyFill="1" applyBorder="1" applyAlignment="1">
      <alignment horizontal="center" vertical="center"/>
    </xf>
    <xf numFmtId="165" fontId="24" fillId="8" borderId="44" xfId="0" applyNumberFormat="1" applyFont="1" applyFill="1" applyBorder="1" applyAlignment="1">
      <alignment horizontal="center" vertical="center"/>
    </xf>
    <xf numFmtId="1" fontId="24" fillId="0" borderId="36" xfId="0" applyNumberFormat="1" applyFont="1" applyFill="1" applyBorder="1" applyAlignment="1">
      <alignment horizontal="center" vertical="center"/>
    </xf>
    <xf numFmtId="1" fontId="24" fillId="0" borderId="37" xfId="0" applyNumberFormat="1" applyFont="1" applyFill="1" applyBorder="1" applyAlignment="1">
      <alignment horizontal="center" vertical="center"/>
    </xf>
    <xf numFmtId="0" fontId="24" fillId="0" borderId="0" xfId="0" applyFont="1" applyFill="1" applyAlignment="1">
      <alignment horizontal="center" vertical="center"/>
    </xf>
    <xf numFmtId="0" fontId="27" fillId="0" borderId="16" xfId="0" applyFont="1" applyFill="1" applyBorder="1" applyAlignment="1">
      <alignment horizontal="center" vertical="center" wrapText="1"/>
    </xf>
    <xf numFmtId="1" fontId="24" fillId="17" borderId="33" xfId="0" applyNumberFormat="1" applyFont="1" applyFill="1" applyBorder="1" applyAlignment="1">
      <alignment horizontal="center" vertical="center"/>
    </xf>
    <xf numFmtId="1" fontId="24" fillId="17" borderId="34" xfId="0" applyNumberFormat="1" applyFont="1" applyFill="1" applyBorder="1" applyAlignment="1">
      <alignment horizontal="center" vertical="center"/>
    </xf>
    <xf numFmtId="1" fontId="24" fillId="17" borderId="35" xfId="0" applyNumberFormat="1" applyFont="1" applyFill="1" applyBorder="1" applyAlignment="1">
      <alignment horizontal="center" vertical="center"/>
    </xf>
    <xf numFmtId="1" fontId="24" fillId="17" borderId="36" xfId="0" applyNumberFormat="1" applyFont="1" applyFill="1" applyBorder="1" applyAlignment="1">
      <alignment horizontal="center" vertical="center"/>
    </xf>
    <xf numFmtId="1" fontId="24" fillId="17" borderId="37" xfId="0" applyNumberFormat="1" applyFont="1" applyFill="1" applyBorder="1" applyAlignment="1">
      <alignment horizontal="center" vertical="center"/>
    </xf>
    <xf numFmtId="1" fontId="24" fillId="17" borderId="38" xfId="0" applyNumberFormat="1" applyFont="1" applyFill="1" applyBorder="1" applyAlignment="1">
      <alignment horizontal="center" vertical="center"/>
    </xf>
    <xf numFmtId="0" fontId="24" fillId="0" borderId="0" xfId="0" applyFont="1" applyFill="1" applyAlignment="1">
      <alignment horizontal="center" vertical="center"/>
    </xf>
    <xf numFmtId="1" fontId="24" fillId="17" borderId="36" xfId="0" applyNumberFormat="1" applyFont="1" applyFill="1" applyBorder="1" applyAlignment="1">
      <alignment horizontal="center" vertical="center"/>
    </xf>
    <xf numFmtId="1" fontId="24" fillId="17" borderId="37" xfId="0" applyNumberFormat="1" applyFont="1" applyFill="1" applyBorder="1" applyAlignment="1">
      <alignment horizontal="center" vertical="center"/>
    </xf>
    <xf numFmtId="1" fontId="24" fillId="0" borderId="36" xfId="0" applyNumberFormat="1" applyFont="1" applyFill="1" applyBorder="1" applyAlignment="1">
      <alignment horizontal="center" vertical="center"/>
    </xf>
    <xf numFmtId="1" fontId="24" fillId="0" borderId="37" xfId="0" applyNumberFormat="1" applyFont="1" applyFill="1" applyBorder="1" applyAlignment="1">
      <alignment horizontal="center" vertical="center"/>
    </xf>
    <xf numFmtId="1" fontId="24" fillId="17" borderId="36" xfId="0" applyNumberFormat="1" applyFont="1" applyFill="1" applyBorder="1" applyAlignment="1">
      <alignment horizontal="center" vertical="center"/>
    </xf>
    <xf numFmtId="1" fontId="24" fillId="17" borderId="37" xfId="0" applyNumberFormat="1" applyFont="1" applyFill="1" applyBorder="1" applyAlignment="1">
      <alignment horizontal="center" vertical="center"/>
    </xf>
    <xf numFmtId="1" fontId="27" fillId="17" borderId="34" xfId="0" applyNumberFormat="1" applyFont="1" applyFill="1" applyBorder="1" applyAlignment="1">
      <alignment horizontal="center" vertical="center"/>
    </xf>
    <xf numFmtId="2" fontId="41" fillId="17" borderId="42" xfId="0" applyNumberFormat="1" applyFont="1" applyFill="1" applyBorder="1" applyAlignment="1">
      <alignment horizontal="center" vertical="center" shrinkToFit="1"/>
    </xf>
    <xf numFmtId="2" fontId="41" fillId="17" borderId="43" xfId="0" applyNumberFormat="1" applyFont="1" applyFill="1" applyBorder="1" applyAlignment="1">
      <alignment horizontal="center" vertical="center" shrinkToFit="1"/>
    </xf>
    <xf numFmtId="2" fontId="41" fillId="17" borderId="44" xfId="0" applyNumberFormat="1" applyFont="1" applyFill="1" applyBorder="1" applyAlignment="1">
      <alignment horizontal="center" vertical="center" shrinkToFit="1"/>
    </xf>
    <xf numFmtId="2" fontId="41" fillId="17" borderId="36" xfId="0" applyNumberFormat="1" applyFont="1" applyFill="1" applyBorder="1" applyAlignment="1">
      <alignment horizontal="center" vertical="center" shrinkToFit="1"/>
    </xf>
    <xf numFmtId="2" fontId="41" fillId="17" borderId="37" xfId="0" applyNumberFormat="1" applyFont="1" applyFill="1" applyBorder="1" applyAlignment="1">
      <alignment horizontal="center" vertical="center" shrinkToFit="1"/>
    </xf>
    <xf numFmtId="2" fontId="41" fillId="17" borderId="38" xfId="0" applyNumberFormat="1" applyFont="1" applyFill="1" applyBorder="1" applyAlignment="1">
      <alignment horizontal="center" vertical="center" shrinkToFit="1"/>
    </xf>
    <xf numFmtId="2" fontId="41" fillId="0" borderId="36" xfId="0" applyNumberFormat="1" applyFont="1" applyFill="1" applyBorder="1" applyAlignment="1">
      <alignment horizontal="center" vertical="center" shrinkToFit="1"/>
    </xf>
    <xf numFmtId="2" fontId="41" fillId="0" borderId="37" xfId="0" applyNumberFormat="1" applyFont="1" applyFill="1" applyBorder="1" applyAlignment="1">
      <alignment horizontal="center" vertical="center" shrinkToFit="1"/>
    </xf>
    <xf numFmtId="2" fontId="41" fillId="0" borderId="38" xfId="0" applyNumberFormat="1" applyFont="1" applyFill="1" applyBorder="1" applyAlignment="1">
      <alignment horizontal="center" vertical="center" shrinkToFit="1"/>
    </xf>
    <xf numFmtId="2" fontId="41" fillId="0" borderId="39" xfId="0" applyNumberFormat="1" applyFont="1" applyFill="1" applyBorder="1" applyAlignment="1">
      <alignment horizontal="center" vertical="center" shrinkToFit="1"/>
    </xf>
    <xf numFmtId="2" fontId="41" fillId="0" borderId="40" xfId="0" applyNumberFormat="1" applyFont="1" applyFill="1" applyBorder="1" applyAlignment="1">
      <alignment horizontal="center" vertical="center" shrinkToFit="1"/>
    </xf>
    <xf numFmtId="2" fontId="41" fillId="0" borderId="41" xfId="0" applyNumberFormat="1" applyFont="1" applyFill="1" applyBorder="1" applyAlignment="1">
      <alignment horizontal="center" vertical="center" shrinkToFit="1"/>
    </xf>
    <xf numFmtId="2" fontId="41" fillId="0" borderId="45" xfId="0" applyNumberFormat="1" applyFont="1" applyFill="1" applyBorder="1" applyAlignment="1">
      <alignment horizontal="center" vertical="center" shrinkToFit="1"/>
    </xf>
    <xf numFmtId="2" fontId="41" fillId="0" borderId="46" xfId="0" applyNumberFormat="1" applyFont="1" applyFill="1" applyBorder="1" applyAlignment="1">
      <alignment horizontal="center" vertical="center" shrinkToFit="1"/>
    </xf>
    <xf numFmtId="2" fontId="41" fillId="0" borderId="47" xfId="0" applyNumberFormat="1" applyFont="1" applyFill="1" applyBorder="1" applyAlignment="1">
      <alignment horizontal="center" vertical="center" shrinkToFit="1"/>
    </xf>
    <xf numFmtId="1" fontId="38" fillId="17" borderId="42" xfId="0" applyNumberFormat="1" applyFont="1" applyFill="1" applyBorder="1" applyAlignment="1">
      <alignment horizontal="center" vertical="center"/>
    </xf>
    <xf numFmtId="1" fontId="38" fillId="17" borderId="43" xfId="0" applyNumberFormat="1" applyFont="1" applyFill="1" applyBorder="1" applyAlignment="1">
      <alignment horizontal="center" vertical="center"/>
    </xf>
    <xf numFmtId="1" fontId="38" fillId="17" borderId="44" xfId="0" applyNumberFormat="1" applyFont="1" applyFill="1" applyBorder="1" applyAlignment="1">
      <alignment horizontal="center" vertical="center"/>
    </xf>
    <xf numFmtId="1" fontId="38" fillId="17" borderId="36" xfId="0" applyNumberFormat="1" applyFont="1" applyFill="1" applyBorder="1" applyAlignment="1">
      <alignment horizontal="center" vertical="center"/>
    </xf>
    <xf numFmtId="1" fontId="38" fillId="17" borderId="37" xfId="0" applyNumberFormat="1" applyFont="1" applyFill="1" applyBorder="1" applyAlignment="1">
      <alignment horizontal="center" vertical="center"/>
    </xf>
    <xf numFmtId="1" fontId="38" fillId="17" borderId="38" xfId="0" applyNumberFormat="1" applyFont="1" applyFill="1" applyBorder="1" applyAlignment="1">
      <alignment horizontal="center" vertical="center"/>
    </xf>
    <xf numFmtId="1" fontId="38" fillId="0" borderId="36" xfId="0" applyNumberFormat="1" applyFont="1" applyFill="1" applyBorder="1" applyAlignment="1">
      <alignment horizontal="center" vertical="center"/>
    </xf>
    <xf numFmtId="1" fontId="38" fillId="0" borderId="37" xfId="0" applyNumberFormat="1" applyFont="1" applyFill="1" applyBorder="1" applyAlignment="1">
      <alignment horizontal="center" vertical="center"/>
    </xf>
    <xf numFmtId="1" fontId="38" fillId="0" borderId="38" xfId="0" applyNumberFormat="1" applyFont="1" applyFill="1" applyBorder="1" applyAlignment="1">
      <alignment horizontal="center" vertical="center"/>
    </xf>
    <xf numFmtId="1" fontId="38" fillId="0" borderId="39" xfId="0" applyNumberFormat="1" applyFont="1" applyFill="1" applyBorder="1" applyAlignment="1">
      <alignment horizontal="center" vertical="center"/>
    </xf>
    <xf numFmtId="1" fontId="38" fillId="0" borderId="40" xfId="0" applyNumberFormat="1" applyFont="1" applyFill="1" applyBorder="1" applyAlignment="1">
      <alignment horizontal="center" vertical="center"/>
    </xf>
    <xf numFmtId="1" fontId="38" fillId="0" borderId="41" xfId="0" applyNumberFormat="1" applyFont="1" applyFill="1" applyBorder="1" applyAlignment="1">
      <alignment horizontal="center" vertical="center"/>
    </xf>
    <xf numFmtId="1" fontId="38" fillId="0" borderId="45" xfId="0" applyNumberFormat="1" applyFont="1" applyFill="1" applyBorder="1" applyAlignment="1">
      <alignment horizontal="center" vertical="center"/>
    </xf>
    <xf numFmtId="1" fontId="38" fillId="0" borderId="46" xfId="0" applyNumberFormat="1" applyFont="1" applyFill="1" applyBorder="1" applyAlignment="1">
      <alignment horizontal="center" vertical="center"/>
    </xf>
    <xf numFmtId="1" fontId="38" fillId="0" borderId="47" xfId="0" applyNumberFormat="1" applyFont="1" applyFill="1" applyBorder="1" applyAlignment="1">
      <alignment horizontal="center" vertical="center"/>
    </xf>
    <xf numFmtId="1" fontId="27" fillId="17" borderId="37" xfId="0" applyNumberFormat="1" applyFont="1" applyFill="1" applyBorder="1" applyAlignment="1">
      <alignment horizontal="center" vertical="center"/>
    </xf>
    <xf numFmtId="1" fontId="27" fillId="0" borderId="37" xfId="0" applyNumberFormat="1" applyFont="1" applyFill="1" applyBorder="1" applyAlignment="1">
      <alignment horizontal="center" vertical="center"/>
    </xf>
    <xf numFmtId="1" fontId="27" fillId="0" borderId="40" xfId="0" applyNumberFormat="1" applyFont="1" applyFill="1" applyBorder="1" applyAlignment="1">
      <alignment horizontal="center" vertical="center"/>
    </xf>
    <xf numFmtId="0" fontId="27" fillId="8" borderId="79" xfId="0" applyFont="1" applyFill="1" applyBorder="1" applyAlignment="1">
      <alignment horizontal="center" vertical="center"/>
    </xf>
    <xf numFmtId="1" fontId="24" fillId="17" borderId="80" xfId="0" applyNumberFormat="1" applyFont="1" applyFill="1" applyBorder="1" applyAlignment="1">
      <alignment horizontal="center" vertical="center"/>
    </xf>
    <xf numFmtId="1" fontId="24" fillId="17" borderId="81" xfId="0" applyNumberFormat="1" applyFont="1" applyFill="1" applyBorder="1" applyAlignment="1">
      <alignment horizontal="center" vertical="center"/>
    </xf>
    <xf numFmtId="1" fontId="38" fillId="17" borderId="71" xfId="0" applyNumberFormat="1" applyFont="1" applyFill="1" applyBorder="1" applyAlignment="1">
      <alignment horizontal="center" vertical="center"/>
    </xf>
    <xf numFmtId="1" fontId="38" fillId="17" borderId="81" xfId="0" applyNumberFormat="1" applyFont="1" applyFill="1" applyBorder="1" applyAlignment="1">
      <alignment horizontal="center" vertical="center"/>
    </xf>
    <xf numFmtId="1" fontId="38" fillId="0" borderId="81" xfId="0" applyNumberFormat="1" applyFont="1" applyFill="1" applyBorder="1" applyAlignment="1">
      <alignment horizontal="center" vertical="center"/>
    </xf>
    <xf numFmtId="1" fontId="38" fillId="0" borderId="82" xfId="0" applyNumberFormat="1" applyFont="1" applyFill="1" applyBorder="1" applyAlignment="1">
      <alignment horizontal="center" vertical="center"/>
    </xf>
    <xf numFmtId="1" fontId="38" fillId="0" borderId="83" xfId="0" applyNumberFormat="1" applyFont="1" applyFill="1" applyBorder="1" applyAlignment="1">
      <alignment horizontal="center" vertical="center"/>
    </xf>
    <xf numFmtId="2" fontId="41" fillId="17" borderId="71" xfId="0" applyNumberFormat="1" applyFont="1" applyFill="1" applyBorder="1" applyAlignment="1">
      <alignment horizontal="center" vertical="center" shrinkToFit="1"/>
    </xf>
    <xf numFmtId="2" fontId="41" fillId="17" borderId="81" xfId="0" applyNumberFormat="1" applyFont="1" applyFill="1" applyBorder="1" applyAlignment="1">
      <alignment horizontal="center" vertical="center" shrinkToFit="1"/>
    </xf>
    <xf numFmtId="2" fontId="41" fillId="0" borderId="81" xfId="0" applyNumberFormat="1" applyFont="1" applyFill="1" applyBorder="1" applyAlignment="1">
      <alignment horizontal="center" vertical="center" shrinkToFit="1"/>
    </xf>
    <xf numFmtId="2" fontId="41" fillId="0" borderId="82" xfId="0" applyNumberFormat="1" applyFont="1" applyFill="1" applyBorder="1" applyAlignment="1">
      <alignment horizontal="center" vertical="center" shrinkToFit="1"/>
    </xf>
    <xf numFmtId="2" fontId="41" fillId="0" borderId="83" xfId="0" applyNumberFormat="1" applyFont="1" applyFill="1" applyBorder="1" applyAlignment="1">
      <alignment horizontal="center" vertical="center" shrinkToFit="1"/>
    </xf>
    <xf numFmtId="1" fontId="24" fillId="0" borderId="36" xfId="0" applyNumberFormat="1" applyFont="1" applyFill="1" applyBorder="1" applyAlignment="1">
      <alignment horizontal="center" vertical="center"/>
    </xf>
    <xf numFmtId="1" fontId="24" fillId="0" borderId="37" xfId="0" applyNumberFormat="1" applyFont="1" applyFill="1" applyBorder="1" applyAlignment="1">
      <alignment horizontal="center" vertical="center"/>
    </xf>
    <xf numFmtId="1" fontId="24" fillId="17" borderId="36" xfId="0" applyNumberFormat="1" applyFont="1" applyFill="1" applyBorder="1" applyAlignment="1">
      <alignment horizontal="center" vertical="center"/>
    </xf>
    <xf numFmtId="1" fontId="24" fillId="17" borderId="37" xfId="0" applyNumberFormat="1" applyFont="1" applyFill="1" applyBorder="1" applyAlignment="1">
      <alignment horizontal="center" vertical="center"/>
    </xf>
    <xf numFmtId="1" fontId="24" fillId="0" borderId="81" xfId="0" applyNumberFormat="1" applyFont="1" applyFill="1" applyBorder="1" applyAlignment="1">
      <alignment horizontal="center" vertical="center"/>
    </xf>
    <xf numFmtId="1" fontId="24" fillId="0" borderId="82" xfId="0" applyNumberFormat="1" applyFont="1" applyFill="1" applyBorder="1" applyAlignment="1">
      <alignment horizontal="center" vertical="center"/>
    </xf>
    <xf numFmtId="165" fontId="24" fillId="17" borderId="42" xfId="0" applyNumberFormat="1" applyFont="1" applyFill="1" applyBorder="1" applyAlignment="1">
      <alignment horizontal="center" vertical="center" shrinkToFit="1"/>
    </xf>
    <xf numFmtId="165" fontId="24" fillId="0" borderId="36" xfId="0" applyNumberFormat="1" applyFont="1" applyFill="1" applyBorder="1" applyAlignment="1">
      <alignment horizontal="center" vertical="center" shrinkToFit="1"/>
    </xf>
    <xf numFmtId="165" fontId="24" fillId="0" borderId="38" xfId="0" applyNumberFormat="1" applyFont="1" applyFill="1" applyBorder="1" applyAlignment="1">
      <alignment horizontal="center" vertical="center" shrinkToFit="1"/>
    </xf>
    <xf numFmtId="165" fontId="24" fillId="0" borderId="45" xfId="0" applyNumberFormat="1" applyFont="1" applyFill="1" applyBorder="1" applyAlignment="1">
      <alignment horizontal="center" vertical="center" shrinkToFit="1"/>
    </xf>
    <xf numFmtId="165" fontId="24" fillId="0" borderId="47" xfId="0" applyNumberFormat="1" applyFont="1" applyFill="1" applyBorder="1" applyAlignment="1">
      <alignment horizontal="center" vertical="center" shrinkToFit="1"/>
    </xf>
    <xf numFmtId="0" fontId="43" fillId="0" borderId="0" xfId="0" applyFont="1" applyAlignment="1">
      <alignment horizontal="center" vertical="center"/>
    </xf>
    <xf numFmtId="0" fontId="43" fillId="0" borderId="0" xfId="0" applyFont="1" applyAlignment="1">
      <alignment horizontal="center" vertical="center" wrapText="1"/>
    </xf>
    <xf numFmtId="0" fontId="6" fillId="0" borderId="0" xfId="0" applyFont="1" applyAlignment="1">
      <alignment horizontal="center" vertical="center" wrapText="1"/>
    </xf>
    <xf numFmtId="0" fontId="12" fillId="3" borderId="84" xfId="0" applyFont="1" applyFill="1" applyBorder="1" applyAlignment="1">
      <alignment horizontal="center" vertical="center" wrapText="1"/>
    </xf>
    <xf numFmtId="0" fontId="12" fillId="3" borderId="85" xfId="0" applyFont="1" applyFill="1" applyBorder="1" applyAlignment="1">
      <alignment horizontal="center" vertical="center" wrapText="1"/>
    </xf>
    <xf numFmtId="1" fontId="4" fillId="0" borderId="86" xfId="0" applyNumberFormat="1" applyFont="1" applyBorder="1" applyAlignment="1">
      <alignment horizontal="center" vertical="center"/>
    </xf>
    <xf numFmtId="1" fontId="4" fillId="0" borderId="87" xfId="0" applyNumberFormat="1" applyFont="1" applyBorder="1" applyAlignment="1">
      <alignment horizontal="center" vertical="center"/>
    </xf>
    <xf numFmtId="1" fontId="4" fillId="0" borderId="88" xfId="0" applyNumberFormat="1" applyFont="1" applyBorder="1" applyAlignment="1">
      <alignment horizontal="center" vertical="center"/>
    </xf>
    <xf numFmtId="1" fontId="4" fillId="0" borderId="89" xfId="0" applyNumberFormat="1" applyFont="1" applyBorder="1" applyAlignment="1">
      <alignment horizontal="center" vertical="center"/>
    </xf>
    <xf numFmtId="1" fontId="4" fillId="0" borderId="90" xfId="0" applyNumberFormat="1" applyFont="1" applyBorder="1" applyAlignment="1">
      <alignment horizontal="center" vertical="center"/>
    </xf>
    <xf numFmtId="1" fontId="4" fillId="0" borderId="91" xfId="0" applyNumberFormat="1" applyFont="1" applyBorder="1" applyAlignment="1">
      <alignment horizontal="center" vertical="center"/>
    </xf>
    <xf numFmtId="0" fontId="44" fillId="0" borderId="0" xfId="0" applyFont="1" applyAlignment="1">
      <alignment horizontal="center" vertical="center" wrapText="1"/>
    </xf>
    <xf numFmtId="0" fontId="5" fillId="0" borderId="0" xfId="0" applyFont="1" applyAlignment="1">
      <alignment horizontal="center" vertical="center" wrapText="1"/>
    </xf>
    <xf numFmtId="0" fontId="43" fillId="0" borderId="0" xfId="0" applyFont="1" applyAlignment="1">
      <alignment horizontal="left" vertical="center" wrapText="1"/>
    </xf>
    <xf numFmtId="0" fontId="43" fillId="0" borderId="0" xfId="0" applyFont="1" applyAlignment="1">
      <alignment horizontal="left" vertical="center"/>
    </xf>
    <xf numFmtId="165" fontId="12" fillId="3" borderId="84" xfId="0" applyNumberFormat="1" applyFont="1" applyFill="1" applyBorder="1" applyAlignment="1">
      <alignment horizontal="center" vertical="center" wrapText="1"/>
    </xf>
    <xf numFmtId="165" fontId="12" fillId="3" borderId="85" xfId="0" applyNumberFormat="1" applyFont="1" applyFill="1" applyBorder="1" applyAlignment="1">
      <alignment horizontal="center" vertical="center" wrapText="1"/>
    </xf>
    <xf numFmtId="0" fontId="39" fillId="0" borderId="0" xfId="0" applyFont="1" applyAlignment="1">
      <alignment horizontal="center" vertical="center" wrapText="1"/>
    </xf>
    <xf numFmtId="0" fontId="46" fillId="0" borderId="0" xfId="0" applyFont="1" applyAlignment="1">
      <alignment horizontal="left" vertical="center" wrapText="1"/>
    </xf>
    <xf numFmtId="0" fontId="46" fillId="0" borderId="0" xfId="0" applyFont="1" applyAlignment="1">
      <alignment horizontal="left" vertical="center"/>
    </xf>
    <xf numFmtId="0" fontId="19" fillId="7" borderId="0" xfId="0" applyFont="1" applyFill="1" applyAlignment="1">
      <alignment horizontal="center" vertical="center"/>
    </xf>
    <xf numFmtId="0" fontId="45" fillId="7" borderId="0" xfId="0" applyFont="1" applyFill="1" applyAlignment="1">
      <alignment horizontal="center" vertical="center"/>
    </xf>
    <xf numFmtId="1" fontId="5" fillId="0" borderId="0" xfId="0" applyNumberFormat="1" applyFont="1" applyAlignment="1">
      <alignment horizontal="center" vertical="center" wrapText="1"/>
    </xf>
    <xf numFmtId="1" fontId="5" fillId="0" borderId="0" xfId="0" applyNumberFormat="1" applyFont="1" applyAlignment="1">
      <alignment horizontal="center" vertical="center"/>
    </xf>
    <xf numFmtId="0" fontId="24" fillId="0" borderId="0" xfId="0" applyFont="1" applyAlignment="1">
      <alignment vertical="center"/>
    </xf>
    <xf numFmtId="0" fontId="24" fillId="0" borderId="0" xfId="0" applyFont="1" applyAlignment="1">
      <alignment vertical="center" wrapText="1"/>
    </xf>
    <xf numFmtId="0" fontId="27" fillId="0" borderId="4" xfId="0" applyFont="1" applyBorder="1" applyAlignment="1">
      <alignment horizontal="center" vertical="center"/>
    </xf>
    <xf numFmtId="0" fontId="24" fillId="0" borderId="4" xfId="0" applyNumberFormat="1" applyFont="1" applyBorder="1" applyAlignment="1">
      <alignment horizontal="left" vertical="center" shrinkToFit="1"/>
    </xf>
    <xf numFmtId="0" fontId="24" fillId="0" borderId="4" xfId="0" applyFont="1" applyBorder="1" applyAlignment="1">
      <alignment horizontal="center" vertical="center"/>
    </xf>
    <xf numFmtId="1" fontId="24" fillId="0" borderId="4" xfId="0" applyNumberFormat="1" applyFont="1" applyBorder="1" applyAlignment="1">
      <alignment horizontal="center" vertical="center"/>
    </xf>
    <xf numFmtId="1" fontId="27" fillId="0" borderId="86" xfId="0" applyNumberFormat="1" applyFont="1" applyBorder="1" applyAlignment="1">
      <alignment horizontal="center" vertical="center"/>
    </xf>
    <xf numFmtId="1" fontId="24" fillId="0" borderId="87" xfId="0" applyNumberFormat="1" applyFont="1" applyBorder="1" applyAlignment="1">
      <alignment horizontal="center" vertical="center"/>
    </xf>
    <xf numFmtId="1" fontId="24" fillId="0" borderId="86" xfId="0" applyNumberFormat="1" applyFont="1" applyBorder="1" applyAlignment="1">
      <alignment horizontal="center" vertical="center"/>
    </xf>
    <xf numFmtId="2" fontId="24" fillId="0" borderId="86" xfId="0" applyNumberFormat="1" applyFont="1" applyBorder="1" applyAlignment="1">
      <alignment horizontal="center" vertical="center"/>
    </xf>
    <xf numFmtId="2" fontId="24" fillId="0" borderId="87" xfId="0" applyNumberFormat="1" applyFont="1" applyBorder="1" applyAlignment="1">
      <alignment horizontal="center" vertical="center"/>
    </xf>
    <xf numFmtId="165" fontId="24" fillId="0" borderId="86" xfId="0" applyNumberFormat="1" applyFont="1" applyBorder="1" applyAlignment="1">
      <alignment horizontal="center" vertical="center"/>
    </xf>
    <xf numFmtId="165" fontId="24" fillId="0" borderId="93" xfId="0" applyNumberFormat="1" applyFont="1" applyBorder="1" applyAlignment="1">
      <alignment horizontal="center" vertical="center"/>
    </xf>
    <xf numFmtId="165" fontId="24" fillId="0" borderId="87" xfId="0" applyNumberFormat="1" applyFont="1" applyBorder="1" applyAlignment="1">
      <alignment horizontal="center" vertical="center"/>
    </xf>
    <xf numFmtId="0" fontId="27" fillId="0" borderId="2" xfId="0" applyFont="1" applyBorder="1" applyAlignment="1">
      <alignment horizontal="center" vertical="center"/>
    </xf>
    <xf numFmtId="0" fontId="24" fillId="0" borderId="2" xfId="0" applyNumberFormat="1" applyFont="1" applyBorder="1" applyAlignment="1">
      <alignment horizontal="left" vertical="center" shrinkToFit="1"/>
    </xf>
    <xf numFmtId="0" fontId="24" fillId="0" borderId="2" xfId="0" applyFont="1" applyBorder="1" applyAlignment="1">
      <alignment horizontal="center" vertical="center"/>
    </xf>
    <xf numFmtId="1" fontId="24" fillId="0" borderId="2" xfId="0" applyNumberFormat="1" applyFont="1" applyBorder="1" applyAlignment="1">
      <alignment horizontal="center" vertical="center"/>
    </xf>
    <xf numFmtId="1" fontId="27" fillId="0" borderId="88" xfId="0" applyNumberFormat="1" applyFont="1" applyBorder="1" applyAlignment="1">
      <alignment horizontal="center" vertical="center"/>
    </xf>
    <xf numFmtId="1" fontId="24" fillId="0" borderId="89" xfId="0" applyNumberFormat="1" applyFont="1" applyBorder="1" applyAlignment="1">
      <alignment horizontal="center" vertical="center"/>
    </xf>
    <xf numFmtId="1" fontId="24" fillId="0" borderId="88" xfId="0" applyNumberFormat="1" applyFont="1" applyBorder="1" applyAlignment="1">
      <alignment horizontal="center" vertical="center"/>
    </xf>
    <xf numFmtId="2" fontId="24" fillId="0" borderId="88" xfId="0" applyNumberFormat="1" applyFont="1" applyBorder="1" applyAlignment="1">
      <alignment horizontal="center" vertical="center"/>
    </xf>
    <xf numFmtId="2" fontId="24" fillId="0" borderId="89" xfId="0" applyNumberFormat="1" applyFont="1" applyBorder="1" applyAlignment="1">
      <alignment horizontal="center" vertical="center"/>
    </xf>
    <xf numFmtId="165" fontId="24" fillId="0" borderId="88" xfId="0" applyNumberFormat="1" applyFont="1" applyBorder="1" applyAlignment="1">
      <alignment horizontal="center" vertical="center"/>
    </xf>
    <xf numFmtId="165" fontId="24" fillId="0" borderId="94" xfId="0" applyNumberFormat="1" applyFont="1" applyBorder="1" applyAlignment="1">
      <alignment horizontal="center" vertical="center"/>
    </xf>
    <xf numFmtId="165" fontId="24" fillId="0" borderId="89" xfId="0" applyNumberFormat="1" applyFont="1" applyBorder="1" applyAlignment="1">
      <alignment horizontal="center" vertical="center"/>
    </xf>
    <xf numFmtId="0" fontId="27" fillId="0" borderId="3" xfId="0" applyFont="1" applyBorder="1" applyAlignment="1">
      <alignment horizontal="center" vertical="center"/>
    </xf>
    <xf numFmtId="0" fontId="24" fillId="0" borderId="3" xfId="0" applyNumberFormat="1" applyFont="1" applyBorder="1" applyAlignment="1">
      <alignment horizontal="left" vertical="center" shrinkToFit="1"/>
    </xf>
    <xf numFmtId="0" fontId="24" fillId="0" borderId="3" xfId="0" applyFont="1" applyBorder="1" applyAlignment="1">
      <alignment horizontal="center" vertical="center"/>
    </xf>
    <xf numFmtId="1" fontId="24" fillId="0" borderId="3" xfId="0" applyNumberFormat="1" applyFont="1" applyBorder="1" applyAlignment="1">
      <alignment horizontal="center" vertical="center"/>
    </xf>
    <xf numFmtId="1" fontId="27" fillId="0" borderId="90" xfId="0" applyNumberFormat="1" applyFont="1" applyBorder="1" applyAlignment="1">
      <alignment horizontal="center" vertical="center"/>
    </xf>
    <xf numFmtId="1" fontId="24" fillId="0" borderId="91" xfId="0" applyNumberFormat="1" applyFont="1" applyBorder="1" applyAlignment="1">
      <alignment horizontal="center" vertical="center"/>
    </xf>
    <xf numFmtId="1" fontId="24" fillId="0" borderId="90" xfId="0" applyNumberFormat="1" applyFont="1" applyBorder="1" applyAlignment="1">
      <alignment horizontal="center" vertical="center"/>
    </xf>
    <xf numFmtId="2" fontId="24" fillId="0" borderId="90" xfId="0" applyNumberFormat="1" applyFont="1" applyBorder="1" applyAlignment="1">
      <alignment horizontal="center" vertical="center"/>
    </xf>
    <xf numFmtId="2" fontId="24" fillId="0" borderId="91" xfId="0" applyNumberFormat="1" applyFont="1" applyBorder="1" applyAlignment="1">
      <alignment horizontal="center" vertical="center"/>
    </xf>
    <xf numFmtId="165" fontId="24" fillId="0" borderId="90" xfId="0" applyNumberFormat="1" applyFont="1" applyBorder="1" applyAlignment="1">
      <alignment horizontal="center" vertical="center"/>
    </xf>
    <xf numFmtId="165" fontId="24" fillId="0" borderId="95" xfId="0" applyNumberFormat="1" applyFont="1" applyBorder="1" applyAlignment="1">
      <alignment horizontal="center" vertical="center"/>
    </xf>
    <xf numFmtId="165" fontId="24" fillId="0" borderId="91" xfId="0" applyNumberFormat="1" applyFont="1" applyBorder="1" applyAlignment="1">
      <alignment horizontal="center" vertical="center"/>
    </xf>
    <xf numFmtId="0" fontId="24" fillId="0" borderId="4" xfId="0" applyNumberFormat="1" applyFont="1" applyBorder="1" applyAlignment="1">
      <alignment horizontal="left" vertical="center"/>
    </xf>
    <xf numFmtId="0" fontId="24" fillId="0" borderId="2" xfId="0" applyNumberFormat="1" applyFont="1" applyBorder="1" applyAlignment="1">
      <alignment horizontal="left" vertical="center"/>
    </xf>
    <xf numFmtId="0" fontId="24" fillId="0" borderId="3" xfId="0" applyNumberFormat="1" applyFont="1" applyBorder="1" applyAlignment="1">
      <alignment horizontal="left" vertical="center"/>
    </xf>
    <xf numFmtId="0" fontId="49" fillId="4" borderId="1" xfId="0" applyFont="1" applyFill="1" applyBorder="1" applyAlignment="1">
      <alignment horizontal="center" vertical="center" wrapText="1"/>
    </xf>
    <xf numFmtId="0" fontId="41" fillId="3" borderId="84" xfId="0" applyFont="1" applyFill="1" applyBorder="1" applyAlignment="1">
      <alignment horizontal="center" vertical="center" wrapText="1"/>
    </xf>
    <xf numFmtId="0" fontId="41" fillId="3" borderId="92" xfId="0" applyFont="1" applyFill="1" applyBorder="1" applyAlignment="1">
      <alignment horizontal="center" vertical="center" wrapText="1"/>
    </xf>
    <xf numFmtId="165" fontId="41" fillId="8" borderId="84" xfId="0" applyNumberFormat="1" applyFont="1" applyFill="1" applyBorder="1" applyAlignment="1">
      <alignment horizontal="center" vertical="center" wrapText="1"/>
    </xf>
    <xf numFmtId="165" fontId="41" fillId="8" borderId="92" xfId="0" applyNumberFormat="1" applyFont="1" applyFill="1" applyBorder="1" applyAlignment="1">
      <alignment horizontal="center" vertical="center" wrapText="1"/>
    </xf>
    <xf numFmtId="165" fontId="41" fillId="8" borderId="85" xfId="0" applyNumberFormat="1" applyFont="1" applyFill="1" applyBorder="1" applyAlignment="1">
      <alignment horizontal="center" vertical="center" wrapText="1"/>
    </xf>
    <xf numFmtId="165" fontId="24" fillId="0" borderId="2" xfId="0" applyNumberFormat="1" applyFont="1" applyBorder="1" applyAlignment="1">
      <alignment horizontal="center" vertical="center"/>
    </xf>
    <xf numFmtId="165" fontId="24" fillId="0" borderId="3" xfId="0" applyNumberFormat="1" applyFont="1" applyBorder="1" applyAlignment="1">
      <alignment horizontal="center" vertical="center"/>
    </xf>
    <xf numFmtId="1" fontId="24" fillId="0" borderId="55" xfId="0" applyNumberFormat="1" applyFont="1" applyFill="1" applyBorder="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center" vertical="center"/>
    </xf>
    <xf numFmtId="1" fontId="24" fillId="0" borderId="61" xfId="0" applyNumberFormat="1" applyFont="1" applyFill="1" applyBorder="1" applyAlignment="1">
      <alignment horizontal="center" vertical="center"/>
    </xf>
    <xf numFmtId="1" fontId="1" fillId="0" borderId="0" xfId="0" applyNumberFormat="1" applyFont="1" applyAlignment="1">
      <alignment horizontal="center" vertical="center"/>
    </xf>
    <xf numFmtId="0" fontId="37" fillId="0" borderId="16" xfId="0" applyFont="1" applyFill="1" applyBorder="1" applyAlignment="1">
      <alignment vertical="center"/>
    </xf>
    <xf numFmtId="0" fontId="37" fillId="0" borderId="0" xfId="0" applyFont="1" applyFill="1" applyBorder="1" applyAlignment="1">
      <alignment vertical="center"/>
    </xf>
    <xf numFmtId="0" fontId="37" fillId="0" borderId="0" xfId="0" applyFont="1" applyFill="1" applyBorder="1" applyAlignment="1">
      <alignment horizontal="center" vertical="center"/>
    </xf>
    <xf numFmtId="1" fontId="24" fillId="0" borderId="58" xfId="0" applyNumberFormat="1" applyFont="1" applyFill="1" applyBorder="1" applyAlignment="1">
      <alignment horizontal="center" vertical="center"/>
    </xf>
    <xf numFmtId="0" fontId="24" fillId="0" borderId="53" xfId="0" quotePrefix="1" applyFont="1" applyFill="1" applyBorder="1" applyAlignment="1">
      <alignment horizontal="center" vertical="center"/>
    </xf>
    <xf numFmtId="0" fontId="13" fillId="0" borderId="0" xfId="0" applyFont="1" applyAlignment="1">
      <alignment horizontal="center" vertical="center"/>
    </xf>
    <xf numFmtId="0" fontId="53" fillId="0" borderId="0" xfId="0" applyFont="1" applyAlignment="1">
      <alignment vertical="center"/>
    </xf>
    <xf numFmtId="0" fontId="52" fillId="0" borderId="0" xfId="0" applyFont="1" applyAlignment="1">
      <alignment horizontal="center" vertical="center"/>
    </xf>
    <xf numFmtId="0" fontId="54" fillId="0" borderId="0" xfId="0" applyFont="1" applyBorder="1" applyAlignment="1">
      <alignment horizontal="center" vertical="center"/>
    </xf>
    <xf numFmtId="1" fontId="54" fillId="0" borderId="0" xfId="0" applyNumberFormat="1" applyFont="1" applyBorder="1" applyAlignment="1">
      <alignment horizontal="center" vertical="center"/>
    </xf>
    <xf numFmtId="165" fontId="54" fillId="0" borderId="0" xfId="0" applyNumberFormat="1" applyFont="1" applyBorder="1" applyAlignment="1">
      <alignment horizontal="center" vertical="center"/>
    </xf>
    <xf numFmtId="0" fontId="13" fillId="0" borderId="0" xfId="0" applyFont="1" applyAlignment="1">
      <alignment vertical="center"/>
    </xf>
    <xf numFmtId="0" fontId="13" fillId="0" borderId="0" xfId="0" applyFont="1" applyAlignment="1">
      <alignment horizontal="right"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0" fontId="53" fillId="0" borderId="0" xfId="0" applyFont="1" applyBorder="1" applyAlignment="1">
      <alignment horizontal="center" vertical="center"/>
    </xf>
    <xf numFmtId="1" fontId="53" fillId="0" borderId="0" xfId="0" applyNumberFormat="1" applyFont="1" applyBorder="1" applyAlignment="1">
      <alignment horizontal="center" vertical="center"/>
    </xf>
    <xf numFmtId="166" fontId="53" fillId="0" borderId="0" xfId="0" applyNumberFormat="1" applyFont="1" applyBorder="1" applyAlignment="1">
      <alignment horizontal="center" vertical="center"/>
    </xf>
    <xf numFmtId="0" fontId="54" fillId="0" borderId="14" xfId="0" applyFont="1" applyBorder="1" applyAlignment="1">
      <alignment horizontal="center" vertical="center"/>
    </xf>
    <xf numFmtId="1" fontId="53" fillId="0" borderId="14" xfId="0" applyNumberFormat="1" applyFont="1" applyBorder="1" applyAlignment="1">
      <alignment horizontal="center" vertical="center"/>
    </xf>
    <xf numFmtId="0" fontId="52" fillId="0" borderId="0" xfId="0" applyFont="1" applyAlignment="1">
      <alignment vertical="center"/>
    </xf>
    <xf numFmtId="165" fontId="53" fillId="0" borderId="0" xfId="0" applyNumberFormat="1" applyFont="1" applyBorder="1" applyAlignment="1">
      <alignment horizontal="center" vertical="center"/>
    </xf>
    <xf numFmtId="0" fontId="53" fillId="0" borderId="14" xfId="0" applyFont="1" applyBorder="1" applyAlignment="1">
      <alignment horizontal="center" vertical="center"/>
    </xf>
    <xf numFmtId="2" fontId="53" fillId="0" borderId="0" xfId="0" applyNumberFormat="1" applyFont="1" applyBorder="1" applyAlignment="1">
      <alignment horizontal="right" vertical="center" indent="1"/>
    </xf>
    <xf numFmtId="0" fontId="0" fillId="6" borderId="0" xfId="0" applyNumberFormat="1" applyFill="1" applyAlignment="1">
      <alignment horizontal="center" vertical="center"/>
    </xf>
    <xf numFmtId="0" fontId="1" fillId="19" borderId="0" xfId="0" applyNumberFormat="1" applyFont="1" applyFill="1" applyAlignment="1">
      <alignment horizontal="center" vertical="center"/>
    </xf>
    <xf numFmtId="2" fontId="53" fillId="0" borderId="0" xfId="0" applyNumberFormat="1" applyFont="1" applyBorder="1" applyAlignment="1">
      <alignment horizontal="right" vertical="center" indent="1"/>
    </xf>
    <xf numFmtId="2" fontId="53" fillId="0" borderId="0" xfId="0" applyNumberFormat="1" applyFont="1" applyBorder="1" applyAlignment="1">
      <alignment horizontal="right" vertical="center" indent="1"/>
    </xf>
    <xf numFmtId="3" fontId="53" fillId="0" borderId="0" xfId="0" applyNumberFormat="1" applyFont="1" applyBorder="1" applyAlignment="1">
      <alignment horizontal="center" vertical="center"/>
    </xf>
    <xf numFmtId="1" fontId="0" fillId="6" borderId="0" xfId="0" applyNumberFormat="1" applyFill="1" applyAlignment="1">
      <alignment horizontal="center" vertical="center"/>
    </xf>
    <xf numFmtId="0" fontId="24" fillId="0" borderId="65" xfId="0" applyFont="1" applyFill="1" applyBorder="1" applyAlignment="1">
      <alignment horizontal="center" vertical="center"/>
    </xf>
    <xf numFmtId="1" fontId="24" fillId="0" borderId="55" xfId="0" applyNumberFormat="1" applyFont="1" applyFill="1" applyBorder="1" applyAlignment="1">
      <alignment horizontal="center" vertical="center"/>
    </xf>
    <xf numFmtId="1" fontId="24" fillId="0" borderId="57" xfId="0" applyNumberFormat="1" applyFont="1" applyFill="1" applyBorder="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center" vertical="center"/>
    </xf>
    <xf numFmtId="1" fontId="24" fillId="17" borderId="52" xfId="0" applyNumberFormat="1" applyFont="1" applyFill="1" applyBorder="1" applyAlignment="1">
      <alignment horizontal="center" vertical="center"/>
    </xf>
    <xf numFmtId="1" fontId="24" fillId="17" borderId="54" xfId="0" applyNumberFormat="1" applyFont="1" applyFill="1" applyBorder="1" applyAlignment="1">
      <alignment horizontal="center" vertical="center"/>
    </xf>
    <xf numFmtId="0" fontId="0" fillId="0" borderId="0" xfId="0" applyFont="1" applyAlignment="1">
      <alignment horizontal="center" vertical="center"/>
    </xf>
    <xf numFmtId="0" fontId="0" fillId="0" borderId="0" xfId="0" applyFont="1" applyFill="1" applyAlignment="1">
      <alignment horizontal="center" vertical="center"/>
    </xf>
    <xf numFmtId="2" fontId="0" fillId="0" borderId="0" xfId="0" applyNumberFormat="1" applyFont="1" applyFill="1" applyAlignment="1">
      <alignment horizontal="center" vertical="center"/>
    </xf>
    <xf numFmtId="0" fontId="63" fillId="0" borderId="0" xfId="0" applyFont="1" applyFill="1" applyAlignment="1">
      <alignment horizontal="center" vertical="center"/>
    </xf>
    <xf numFmtId="0" fontId="0" fillId="0" borderId="0" xfId="0" applyFont="1" applyAlignment="1">
      <alignment horizontal="center" vertical="center" wrapText="1"/>
    </xf>
    <xf numFmtId="0" fontId="68" fillId="0" borderId="156" xfId="0" applyFont="1" applyBorder="1" applyAlignment="1">
      <alignment horizontal="center" vertical="center"/>
    </xf>
    <xf numFmtId="0" fontId="68" fillId="0" borderId="156" xfId="0" applyFont="1" applyBorder="1" applyAlignment="1">
      <alignment horizontal="center" vertical="center" wrapText="1"/>
    </xf>
    <xf numFmtId="0" fontId="68" fillId="0" borderId="160" xfId="0" applyFont="1" applyBorder="1" applyAlignment="1">
      <alignment horizontal="center" vertical="center"/>
    </xf>
    <xf numFmtId="0" fontId="68" fillId="0" borderId="157" xfId="0" applyFont="1" applyBorder="1" applyAlignment="1">
      <alignment horizontal="center" vertical="center"/>
    </xf>
    <xf numFmtId="0" fontId="68" fillId="0" borderId="158" xfId="0" applyFont="1" applyBorder="1" applyAlignment="1">
      <alignment horizontal="center" vertical="center"/>
    </xf>
    <xf numFmtId="0" fontId="68" fillId="0" borderId="0" xfId="0" applyFont="1" applyAlignment="1">
      <alignment horizontal="center" vertical="center"/>
    </xf>
    <xf numFmtId="0" fontId="69" fillId="0" borderId="0" xfId="0" applyFont="1" applyAlignment="1">
      <alignment horizontal="center" vertical="center"/>
    </xf>
    <xf numFmtId="0" fontId="62" fillId="0" borderId="0" xfId="0" applyFont="1" applyAlignment="1">
      <alignment horizontal="center" vertical="center"/>
    </xf>
    <xf numFmtId="0" fontId="71" fillId="0" borderId="1" xfId="0" applyFont="1" applyBorder="1" applyAlignment="1">
      <alignment horizontal="center" vertical="center"/>
    </xf>
    <xf numFmtId="0" fontId="71" fillId="0" borderId="1" xfId="0" applyFont="1" applyBorder="1" applyAlignment="1">
      <alignment horizontal="center" vertical="center" wrapText="1"/>
    </xf>
    <xf numFmtId="0" fontId="71" fillId="0" borderId="4" xfId="0" applyFont="1" applyBorder="1" applyAlignment="1">
      <alignment horizontal="center" vertical="center"/>
    </xf>
    <xf numFmtId="0" fontId="71" fillId="0" borderId="2" xfId="0" applyFont="1" applyBorder="1" applyAlignment="1">
      <alignment horizontal="center" vertical="center"/>
    </xf>
    <xf numFmtId="0" fontId="71" fillId="0" borderId="3" xfId="0" applyFont="1" applyBorder="1" applyAlignment="1">
      <alignment horizontal="center" vertical="center"/>
    </xf>
    <xf numFmtId="0" fontId="71" fillId="0" borderId="0" xfId="0" applyFont="1" applyAlignment="1">
      <alignment horizontal="center" vertical="center"/>
    </xf>
    <xf numFmtId="0" fontId="72" fillId="0" borderId="0" xfId="0" applyFont="1" applyAlignment="1">
      <alignment horizontal="center" vertical="center"/>
    </xf>
    <xf numFmtId="0" fontId="64" fillId="0" borderId="0" xfId="0" applyFont="1" applyAlignment="1">
      <alignment horizontal="center" vertical="center"/>
    </xf>
    <xf numFmtId="0" fontId="2" fillId="0" borderId="0" xfId="0" applyFont="1" applyAlignment="1">
      <alignment horizontal="left" vertical="center"/>
    </xf>
    <xf numFmtId="0" fontId="2" fillId="0" borderId="0" xfId="0" applyFont="1" applyFill="1" applyAlignment="1">
      <alignment horizontal="left" vertical="center"/>
    </xf>
    <xf numFmtId="0" fontId="19" fillId="0" borderId="0" xfId="0" applyFont="1" applyAlignment="1">
      <alignment horizontal="left" vertical="center" indent="3"/>
    </xf>
    <xf numFmtId="0" fontId="53" fillId="0" borderId="0" xfId="0" applyFont="1" applyAlignment="1">
      <alignment horizontal="left" vertical="center" wrapText="1"/>
    </xf>
    <xf numFmtId="0" fontId="53" fillId="0" borderId="0" xfId="0" applyFont="1" applyAlignment="1">
      <alignment horizontal="left" vertical="center"/>
    </xf>
    <xf numFmtId="4" fontId="68" fillId="0" borderId="160" xfId="0" applyNumberFormat="1" applyFont="1" applyBorder="1" applyAlignment="1">
      <alignment horizontal="right" vertical="center" indent="1"/>
    </xf>
    <xf numFmtId="165" fontId="68" fillId="0" borderId="160" xfId="0" applyNumberFormat="1" applyFont="1" applyBorder="1" applyAlignment="1">
      <alignment horizontal="right" vertical="center" indent="1"/>
    </xf>
    <xf numFmtId="4" fontId="68" fillId="0" borderId="157" xfId="0" applyNumberFormat="1" applyFont="1" applyBorder="1" applyAlignment="1">
      <alignment horizontal="right" vertical="center" indent="1"/>
    </xf>
    <xf numFmtId="165" fontId="68" fillId="0" borderId="157" xfId="0" applyNumberFormat="1" applyFont="1" applyBorder="1" applyAlignment="1">
      <alignment horizontal="right" vertical="center" indent="1"/>
    </xf>
    <xf numFmtId="4" fontId="68" fillId="0" borderId="158" xfId="0" applyNumberFormat="1" applyFont="1" applyBorder="1" applyAlignment="1">
      <alignment horizontal="right" vertical="center" indent="1"/>
    </xf>
    <xf numFmtId="165" fontId="68" fillId="0" borderId="158" xfId="0" applyNumberFormat="1" applyFont="1" applyBorder="1" applyAlignment="1">
      <alignment horizontal="right" vertical="center" indent="1"/>
    </xf>
    <xf numFmtId="4" fontId="71" fillId="0" borderId="4" xfId="0" applyNumberFormat="1" applyFont="1" applyBorder="1" applyAlignment="1">
      <alignment horizontal="right" vertical="center" indent="1"/>
    </xf>
    <xf numFmtId="165" fontId="71" fillId="0" borderId="4" xfId="0" applyNumberFormat="1" applyFont="1" applyBorder="1" applyAlignment="1">
      <alignment horizontal="right" vertical="center" indent="1"/>
    </xf>
    <xf numFmtId="4" fontId="71" fillId="0" borderId="2" xfId="0" applyNumberFormat="1" applyFont="1" applyBorder="1" applyAlignment="1">
      <alignment horizontal="right" vertical="center" indent="1"/>
    </xf>
    <xf numFmtId="165" fontId="71" fillId="0" borderId="2" xfId="0" applyNumberFormat="1" applyFont="1" applyBorder="1" applyAlignment="1">
      <alignment horizontal="right" vertical="center" indent="1"/>
    </xf>
    <xf numFmtId="4" fontId="71" fillId="0" borderId="3" xfId="0" applyNumberFormat="1" applyFont="1" applyBorder="1" applyAlignment="1">
      <alignment horizontal="right" vertical="center" indent="1"/>
    </xf>
    <xf numFmtId="165" fontId="71" fillId="0" borderId="3" xfId="0" applyNumberFormat="1" applyFont="1" applyBorder="1" applyAlignment="1">
      <alignment horizontal="right" vertical="center" indent="1"/>
    </xf>
    <xf numFmtId="0" fontId="47" fillId="0" borderId="0" xfId="0" applyFont="1" applyAlignment="1">
      <alignment horizontal="center" vertical="center"/>
    </xf>
    <xf numFmtId="0" fontId="14" fillId="0" borderId="0" xfId="0" applyFont="1" applyFill="1" applyAlignment="1">
      <alignment horizontal="center" vertical="center"/>
    </xf>
    <xf numFmtId="2" fontId="14" fillId="0" borderId="0" xfId="0" applyNumberFormat="1" applyFont="1" applyFill="1" applyAlignment="1">
      <alignment horizontal="center" vertical="center"/>
    </xf>
    <xf numFmtId="0" fontId="14" fillId="0" borderId="161" xfId="0" applyFont="1" applyBorder="1" applyAlignment="1">
      <alignment horizontal="center" vertical="center"/>
    </xf>
    <xf numFmtId="0" fontId="14" fillId="0" borderId="161" xfId="0" applyFont="1" applyBorder="1" applyAlignment="1">
      <alignment horizontal="center" vertical="center" wrapText="1"/>
    </xf>
    <xf numFmtId="0" fontId="14" fillId="0" borderId="164" xfId="0" applyFont="1" applyBorder="1" applyAlignment="1">
      <alignment horizontal="center" vertical="center"/>
    </xf>
    <xf numFmtId="4" fontId="14" fillId="0" borderId="164" xfId="0" applyNumberFormat="1" applyFont="1" applyBorder="1" applyAlignment="1">
      <alignment horizontal="right" vertical="center" indent="1"/>
    </xf>
    <xf numFmtId="165" fontId="14" fillId="0" borderId="164" xfId="0" applyNumberFormat="1" applyFont="1" applyBorder="1" applyAlignment="1">
      <alignment horizontal="right" vertical="center" indent="1"/>
    </xf>
    <xf numFmtId="0" fontId="14" fillId="0" borderId="162" xfId="0" applyFont="1" applyBorder="1" applyAlignment="1">
      <alignment horizontal="center" vertical="center"/>
    </xf>
    <xf numFmtId="4" fontId="14" fillId="0" borderId="162" xfId="0" applyNumberFormat="1" applyFont="1" applyBorder="1" applyAlignment="1">
      <alignment horizontal="right" vertical="center" indent="1"/>
    </xf>
    <xf numFmtId="165" fontId="14" fillId="0" borderId="162" xfId="0" applyNumberFormat="1" applyFont="1" applyBorder="1" applyAlignment="1">
      <alignment horizontal="right" vertical="center" indent="1"/>
    </xf>
    <xf numFmtId="0" fontId="24" fillId="0" borderId="0" xfId="0" applyFont="1" applyFill="1" applyAlignment="1">
      <alignment horizontal="center" vertical="center"/>
    </xf>
    <xf numFmtId="0" fontId="0" fillId="2" borderId="0" xfId="0" applyFill="1" applyAlignment="1">
      <alignment vertical="center"/>
    </xf>
    <xf numFmtId="0" fontId="0" fillId="2" borderId="0" xfId="0" applyFill="1" applyAlignment="1">
      <alignment horizontal="center" vertical="center"/>
    </xf>
    <xf numFmtId="0" fontId="40" fillId="2" borderId="0" xfId="0" applyFont="1" applyFill="1" applyAlignment="1">
      <alignment vertical="center"/>
    </xf>
    <xf numFmtId="0" fontId="40" fillId="2" borderId="0" xfId="0" applyFont="1" applyFill="1" applyAlignment="1">
      <alignment horizontal="center" vertical="center"/>
    </xf>
    <xf numFmtId="0" fontId="40" fillId="2" borderId="0" xfId="0" applyFont="1" applyFill="1" applyAlignment="1">
      <alignment horizontal="left" vertical="center"/>
    </xf>
    <xf numFmtId="0" fontId="7" fillId="0" borderId="0" xfId="0" applyFont="1" applyAlignment="1">
      <alignment vertical="center" wrapText="1"/>
    </xf>
    <xf numFmtId="0" fontId="8" fillId="0" borderId="0" xfId="0" applyNumberFormat="1" applyFont="1" applyAlignment="1">
      <alignment horizontal="center" vertical="center" wrapText="1"/>
    </xf>
    <xf numFmtId="0" fontId="7" fillId="0" borderId="0" xfId="0" applyFont="1" applyAlignment="1">
      <alignment horizontal="center" vertical="center" wrapText="1"/>
    </xf>
    <xf numFmtId="0" fontId="27" fillId="18" borderId="18" xfId="0" applyFont="1" applyFill="1" applyBorder="1" applyAlignment="1">
      <alignment vertical="center" wrapText="1"/>
    </xf>
    <xf numFmtId="0" fontId="1" fillId="0" borderId="0" xfId="0" applyFont="1" applyAlignment="1">
      <alignment vertical="center"/>
    </xf>
    <xf numFmtId="0" fontId="24" fillId="22" borderId="52" xfId="0" applyFont="1" applyFill="1" applyBorder="1" applyAlignment="1">
      <alignment vertical="center" wrapText="1"/>
    </xf>
    <xf numFmtId="1" fontId="24" fillId="22" borderId="17" xfId="0" applyNumberFormat="1" applyFont="1" applyFill="1" applyBorder="1" applyAlignment="1">
      <alignment horizontal="center" vertical="center"/>
    </xf>
    <xf numFmtId="0" fontId="24" fillId="22" borderId="61" xfId="0" applyFont="1" applyFill="1" applyBorder="1" applyAlignment="1">
      <alignment vertical="center" wrapText="1"/>
    </xf>
    <xf numFmtId="1" fontId="24" fillId="22" borderId="25" xfId="0" applyNumberFormat="1" applyFont="1" applyFill="1" applyBorder="1" applyAlignment="1">
      <alignment horizontal="center" vertical="center"/>
    </xf>
    <xf numFmtId="0" fontId="24" fillId="22" borderId="55" xfId="0" applyFont="1" applyFill="1" applyBorder="1" applyAlignment="1">
      <alignment vertical="center" wrapText="1"/>
    </xf>
    <xf numFmtId="1" fontId="24" fillId="22" borderId="29" xfId="0" applyNumberFormat="1" applyFont="1" applyFill="1" applyBorder="1" applyAlignment="1">
      <alignment horizontal="center" vertical="center"/>
    </xf>
    <xf numFmtId="1" fontId="24" fillId="0" borderId="25" xfId="0" applyNumberFormat="1" applyFont="1" applyFill="1" applyBorder="1" applyAlignment="1">
      <alignment horizontal="center" vertical="center"/>
    </xf>
    <xf numFmtId="1" fontId="24" fillId="0" borderId="29" xfId="0" applyNumberFormat="1" applyFont="1" applyFill="1" applyBorder="1" applyAlignment="1">
      <alignment horizontal="center" vertical="center"/>
    </xf>
    <xf numFmtId="0" fontId="73" fillId="0" borderId="0" xfId="0" applyFont="1" applyAlignment="1">
      <alignment horizontal="center" vertical="center"/>
    </xf>
    <xf numFmtId="0" fontId="27" fillId="18" borderId="48" xfId="0" applyFont="1" applyFill="1" applyBorder="1" applyAlignment="1">
      <alignment horizontal="center" vertical="center"/>
    </xf>
    <xf numFmtId="0" fontId="27" fillId="18" borderId="27" xfId="0" applyFont="1" applyFill="1" applyBorder="1" applyAlignment="1">
      <alignment horizontal="center" vertical="center"/>
    </xf>
    <xf numFmtId="0" fontId="27" fillId="18" borderId="49" xfId="0" applyFont="1" applyFill="1" applyBorder="1" applyAlignment="1">
      <alignment horizontal="center" vertical="center"/>
    </xf>
    <xf numFmtId="1" fontId="24" fillId="0" borderId="65" xfId="0" applyNumberFormat="1" applyFont="1" applyFill="1" applyBorder="1" applyAlignment="1">
      <alignment horizontal="center" vertical="center"/>
    </xf>
    <xf numFmtId="1" fontId="24" fillId="0" borderId="0" xfId="0" applyNumberFormat="1" applyFont="1" applyFill="1" applyBorder="1" applyAlignment="1">
      <alignment horizontal="center" vertical="center"/>
    </xf>
    <xf numFmtId="1" fontId="24" fillId="0" borderId="64" xfId="0" applyNumberFormat="1" applyFont="1" applyFill="1" applyBorder="1" applyAlignment="1">
      <alignment horizontal="center" vertical="center"/>
    </xf>
    <xf numFmtId="1" fontId="24" fillId="0" borderId="56" xfId="0" applyNumberFormat="1" applyFont="1" applyFill="1" applyBorder="1" applyAlignment="1">
      <alignment horizontal="center" vertical="center"/>
    </xf>
    <xf numFmtId="0" fontId="27" fillId="18" borderId="165" xfId="0" applyFont="1" applyFill="1" applyBorder="1" applyAlignment="1">
      <alignment horizontal="center" vertical="center"/>
    </xf>
    <xf numFmtId="1" fontId="24" fillId="0" borderId="166" xfId="0" applyNumberFormat="1" applyFont="1" applyFill="1" applyBorder="1" applyAlignment="1">
      <alignment horizontal="center" vertical="center"/>
    </xf>
    <xf numFmtId="1" fontId="24" fillId="17" borderId="17" xfId="0" applyNumberFormat="1" applyFont="1" applyFill="1" applyBorder="1" applyAlignment="1">
      <alignment horizontal="center" vertical="center"/>
    </xf>
    <xf numFmtId="1" fontId="24" fillId="17" borderId="53" xfId="0" applyNumberFormat="1" applyFont="1" applyFill="1" applyBorder="1" applyAlignment="1">
      <alignment horizontal="center" vertical="center"/>
    </xf>
    <xf numFmtId="1" fontId="24" fillId="17" borderId="44" xfId="0" applyNumberFormat="1" applyFont="1" applyFill="1" applyBorder="1" applyAlignment="1">
      <alignment horizontal="center" vertical="center"/>
    </xf>
    <xf numFmtId="1" fontId="24" fillId="17" borderId="24" xfId="0" applyNumberFormat="1" applyFont="1" applyFill="1" applyBorder="1" applyAlignment="1">
      <alignment horizontal="center" vertical="center"/>
    </xf>
    <xf numFmtId="1" fontId="24" fillId="17" borderId="58" xfId="0" applyNumberFormat="1" applyFont="1" applyFill="1" applyBorder="1" applyAlignment="1">
      <alignment horizontal="center" vertical="center"/>
    </xf>
    <xf numFmtId="1" fontId="24" fillId="17" borderId="59" xfId="0" applyNumberFormat="1" applyFont="1" applyFill="1" applyBorder="1" applyAlignment="1">
      <alignment horizontal="center" vertical="center"/>
    </xf>
    <xf numFmtId="1" fontId="24" fillId="17" borderId="60" xfId="0" applyNumberFormat="1" applyFont="1" applyFill="1" applyBorder="1" applyAlignment="1">
      <alignment horizontal="center" vertical="center"/>
    </xf>
    <xf numFmtId="0" fontId="27" fillId="0" borderId="0" xfId="0" applyFont="1" applyFill="1" applyBorder="1" applyAlignment="1">
      <alignment vertical="center" wrapText="1"/>
    </xf>
    <xf numFmtId="1" fontId="24" fillId="17" borderId="25" xfId="0" applyNumberFormat="1" applyFont="1" applyFill="1" applyBorder="1" applyAlignment="1">
      <alignment horizontal="center" vertical="center"/>
    </xf>
    <xf numFmtId="1" fontId="24" fillId="17" borderId="28" xfId="0" applyNumberFormat="1" applyFont="1" applyFill="1" applyBorder="1" applyAlignment="1">
      <alignment horizontal="center" vertical="center"/>
    </xf>
    <xf numFmtId="0" fontId="27" fillId="0" borderId="22" xfId="0" applyFont="1" applyFill="1" applyBorder="1" applyAlignment="1">
      <alignment horizontal="center" vertical="center"/>
    </xf>
    <xf numFmtId="0" fontId="24" fillId="0" borderId="25" xfId="0" applyFont="1" applyFill="1" applyBorder="1" applyAlignment="1">
      <alignment horizontal="center" vertical="center"/>
    </xf>
    <xf numFmtId="0" fontId="38" fillId="0" borderId="25" xfId="0" applyFont="1" applyFill="1" applyBorder="1" applyAlignment="1">
      <alignment horizontal="center" vertical="center"/>
    </xf>
    <xf numFmtId="0" fontId="41" fillId="0" borderId="25" xfId="0" applyFont="1" applyFill="1" applyBorder="1" applyAlignment="1">
      <alignment horizontal="center" vertical="center"/>
    </xf>
    <xf numFmtId="0" fontId="27" fillId="0" borderId="25" xfId="0" applyFont="1" applyFill="1" applyBorder="1" applyAlignment="1">
      <alignment horizontal="center" vertical="center"/>
    </xf>
    <xf numFmtId="0" fontId="35" fillId="0" borderId="25" xfId="0" applyFont="1" applyFill="1" applyBorder="1" applyAlignment="1">
      <alignment horizontal="center" vertical="center"/>
    </xf>
    <xf numFmtId="0" fontId="42" fillId="0" borderId="16" xfId="0" applyFont="1" applyFill="1" applyBorder="1" applyAlignment="1">
      <alignment horizontal="center" vertical="center" shrinkToFit="1"/>
    </xf>
    <xf numFmtId="0" fontId="75" fillId="8" borderId="30" xfId="0" applyFont="1" applyFill="1" applyBorder="1" applyAlignment="1">
      <alignment horizontal="center" vertical="center"/>
    </xf>
    <xf numFmtId="0" fontId="75" fillId="8" borderId="31" xfId="0" applyFont="1" applyFill="1" applyBorder="1" applyAlignment="1">
      <alignment horizontal="center" vertical="center"/>
    </xf>
    <xf numFmtId="0" fontId="75" fillId="8" borderId="32" xfId="0" applyFont="1" applyFill="1" applyBorder="1" applyAlignment="1">
      <alignment horizontal="center" vertical="center"/>
    </xf>
    <xf numFmtId="1" fontId="74" fillId="17" borderId="33" xfId="0" applyNumberFormat="1" applyFont="1" applyFill="1" applyBorder="1" applyAlignment="1">
      <alignment horizontal="center" vertical="center"/>
    </xf>
    <xf numFmtId="1" fontId="74" fillId="17" borderId="34" xfId="0" applyNumberFormat="1" applyFont="1" applyFill="1" applyBorder="1" applyAlignment="1">
      <alignment horizontal="center" vertical="center"/>
    </xf>
    <xf numFmtId="1" fontId="74" fillId="17" borderId="35" xfId="0" applyNumberFormat="1" applyFont="1" applyFill="1" applyBorder="1" applyAlignment="1">
      <alignment horizontal="center" vertical="center"/>
    </xf>
    <xf numFmtId="1" fontId="74" fillId="0" borderId="33" xfId="0" applyNumberFormat="1" applyFont="1" applyFill="1" applyBorder="1" applyAlignment="1">
      <alignment horizontal="center" vertical="center"/>
    </xf>
    <xf numFmtId="1" fontId="74" fillId="0" borderId="34" xfId="0" applyNumberFormat="1" applyFont="1" applyFill="1" applyBorder="1" applyAlignment="1">
      <alignment horizontal="center" vertical="center"/>
    </xf>
    <xf numFmtId="1" fontId="74" fillId="0" borderId="35" xfId="0" applyNumberFormat="1" applyFont="1" applyFill="1" applyBorder="1" applyAlignment="1">
      <alignment horizontal="center" vertical="center"/>
    </xf>
    <xf numFmtId="1" fontId="74" fillId="0" borderId="70" xfId="0" applyNumberFormat="1" applyFont="1" applyFill="1" applyBorder="1" applyAlignment="1">
      <alignment horizontal="center" vertical="center"/>
    </xf>
    <xf numFmtId="1" fontId="74" fillId="0" borderId="46" xfId="0" applyNumberFormat="1" applyFont="1" applyFill="1" applyBorder="1" applyAlignment="1">
      <alignment horizontal="center" vertical="center"/>
    </xf>
    <xf numFmtId="1" fontId="74" fillId="0" borderId="47" xfId="0" applyNumberFormat="1" applyFont="1" applyFill="1" applyBorder="1" applyAlignment="1">
      <alignment horizontal="center" vertical="center"/>
    </xf>
    <xf numFmtId="0" fontId="74" fillId="0" borderId="27" xfId="0" applyFont="1" applyFill="1" applyBorder="1" applyAlignment="1">
      <alignment horizontal="center" vertical="center"/>
    </xf>
    <xf numFmtId="165" fontId="74" fillId="0" borderId="27" xfId="0" applyNumberFormat="1" applyFont="1" applyFill="1" applyBorder="1" applyAlignment="1">
      <alignment horizontal="center" vertical="center"/>
    </xf>
    <xf numFmtId="0" fontId="74" fillId="0" borderId="0" xfId="0" applyFont="1" applyFill="1" applyAlignment="1">
      <alignment horizontal="center" vertical="center"/>
    </xf>
    <xf numFmtId="0" fontId="44" fillId="8" borderId="30" xfId="0" applyFont="1" applyFill="1" applyBorder="1" applyAlignment="1">
      <alignment horizontal="center" vertical="center"/>
    </xf>
    <xf numFmtId="0" fontId="44" fillId="8" borderId="31" xfId="0" applyFont="1" applyFill="1" applyBorder="1" applyAlignment="1">
      <alignment horizontal="center" vertical="center"/>
    </xf>
    <xf numFmtId="0" fontId="44" fillId="8" borderId="32" xfId="0" applyFont="1" applyFill="1" applyBorder="1" applyAlignment="1">
      <alignment horizontal="center" vertical="center"/>
    </xf>
    <xf numFmtId="1" fontId="44" fillId="17" borderId="34" xfId="0" applyNumberFormat="1" applyFont="1" applyFill="1" applyBorder="1" applyAlignment="1">
      <alignment horizontal="center" vertical="center"/>
    </xf>
    <xf numFmtId="1" fontId="74" fillId="17" borderId="36" xfId="0" applyNumberFormat="1" applyFont="1" applyFill="1" applyBorder="1" applyAlignment="1">
      <alignment horizontal="center" vertical="center"/>
    </xf>
    <xf numFmtId="1" fontId="74" fillId="17" borderId="37" xfId="0" applyNumberFormat="1" applyFont="1" applyFill="1" applyBorder="1" applyAlignment="1">
      <alignment horizontal="center" vertical="center"/>
    </xf>
    <xf numFmtId="1" fontId="44" fillId="17" borderId="37" xfId="0" applyNumberFormat="1" applyFont="1" applyFill="1" applyBorder="1" applyAlignment="1">
      <alignment horizontal="center" vertical="center"/>
    </xf>
    <xf numFmtId="1" fontId="74" fillId="17" borderId="38" xfId="0" applyNumberFormat="1" applyFont="1" applyFill="1" applyBorder="1" applyAlignment="1">
      <alignment horizontal="center" vertical="center"/>
    </xf>
    <xf numFmtId="1" fontId="74" fillId="0" borderId="36" xfId="0" applyNumberFormat="1" applyFont="1" applyFill="1" applyBorder="1" applyAlignment="1">
      <alignment horizontal="center" vertical="center"/>
    </xf>
    <xf numFmtId="1" fontId="74" fillId="0" borderId="37" xfId="0" applyNumberFormat="1" applyFont="1" applyFill="1" applyBorder="1" applyAlignment="1">
      <alignment horizontal="center" vertical="center"/>
    </xf>
    <xf numFmtId="1" fontId="44" fillId="0" borderId="37" xfId="0" applyNumberFormat="1" applyFont="1" applyFill="1" applyBorder="1" applyAlignment="1">
      <alignment horizontal="center" vertical="center"/>
    </xf>
    <xf numFmtId="1" fontId="74" fillId="0" borderId="38" xfId="0" applyNumberFormat="1" applyFont="1" applyFill="1" applyBorder="1" applyAlignment="1">
      <alignment horizontal="center" vertical="center"/>
    </xf>
    <xf numFmtId="1" fontId="74" fillId="0" borderId="39" xfId="0" applyNumberFormat="1" applyFont="1" applyFill="1" applyBorder="1" applyAlignment="1">
      <alignment horizontal="center" vertical="center"/>
    </xf>
    <xf numFmtId="1" fontId="74" fillId="0" borderId="40" xfId="0" applyNumberFormat="1" applyFont="1" applyFill="1" applyBorder="1" applyAlignment="1">
      <alignment horizontal="center" vertical="center"/>
    </xf>
    <xf numFmtId="1" fontId="44" fillId="0" borderId="40" xfId="0" applyNumberFormat="1" applyFont="1" applyFill="1" applyBorder="1" applyAlignment="1">
      <alignment horizontal="center" vertical="center"/>
    </xf>
    <xf numFmtId="1" fontId="74" fillId="0" borderId="41" xfId="0" applyNumberFormat="1" applyFont="1" applyFill="1" applyBorder="1" applyAlignment="1">
      <alignment horizontal="center" vertical="center"/>
    </xf>
    <xf numFmtId="1" fontId="76" fillId="17" borderId="42" xfId="0" applyNumberFormat="1" applyFont="1" applyFill="1" applyBorder="1" applyAlignment="1">
      <alignment horizontal="center" vertical="center"/>
    </xf>
    <xf numFmtId="1" fontId="76" fillId="17" borderId="43" xfId="0" applyNumberFormat="1" applyFont="1" applyFill="1" applyBorder="1" applyAlignment="1">
      <alignment horizontal="center" vertical="center"/>
    </xf>
    <xf numFmtId="1" fontId="76" fillId="17" borderId="44" xfId="0" applyNumberFormat="1" applyFont="1" applyFill="1" applyBorder="1" applyAlignment="1">
      <alignment horizontal="center" vertical="center"/>
    </xf>
    <xf numFmtId="1" fontId="76" fillId="17" borderId="36" xfId="0" applyNumberFormat="1" applyFont="1" applyFill="1" applyBorder="1" applyAlignment="1">
      <alignment horizontal="center" vertical="center"/>
    </xf>
    <xf numFmtId="1" fontId="76" fillId="17" borderId="37" xfId="0" applyNumberFormat="1" applyFont="1" applyFill="1" applyBorder="1" applyAlignment="1">
      <alignment horizontal="center" vertical="center"/>
    </xf>
    <xf numFmtId="1" fontId="76" fillId="17" borderId="38" xfId="0" applyNumberFormat="1" applyFont="1" applyFill="1" applyBorder="1" applyAlignment="1">
      <alignment horizontal="center" vertical="center"/>
    </xf>
    <xf numFmtId="1" fontId="76" fillId="0" borderId="36" xfId="0" applyNumberFormat="1" applyFont="1" applyFill="1" applyBorder="1" applyAlignment="1">
      <alignment horizontal="center" vertical="center"/>
    </xf>
    <xf numFmtId="1" fontId="76" fillId="0" borderId="37" xfId="0" applyNumberFormat="1" applyFont="1" applyFill="1" applyBorder="1" applyAlignment="1">
      <alignment horizontal="center" vertical="center"/>
    </xf>
    <xf numFmtId="1" fontId="76" fillId="0" borderId="38" xfId="0" applyNumberFormat="1" applyFont="1" applyFill="1" applyBorder="1" applyAlignment="1">
      <alignment horizontal="center" vertical="center"/>
    </xf>
    <xf numFmtId="1" fontId="76" fillId="0" borderId="39" xfId="0" applyNumberFormat="1" applyFont="1" applyFill="1" applyBorder="1" applyAlignment="1">
      <alignment horizontal="center" vertical="center"/>
    </xf>
    <xf numFmtId="1" fontId="76" fillId="0" borderId="40" xfId="0" applyNumberFormat="1" applyFont="1" applyFill="1" applyBorder="1" applyAlignment="1">
      <alignment horizontal="center" vertical="center"/>
    </xf>
    <xf numFmtId="1" fontId="76" fillId="0" borderId="41" xfId="0" applyNumberFormat="1" applyFont="1" applyFill="1" applyBorder="1" applyAlignment="1">
      <alignment horizontal="center" vertical="center"/>
    </xf>
    <xf numFmtId="1" fontId="76" fillId="0" borderId="45" xfId="0" applyNumberFormat="1" applyFont="1" applyFill="1" applyBorder="1" applyAlignment="1">
      <alignment horizontal="center" vertical="center"/>
    </xf>
    <xf numFmtId="1" fontId="76" fillId="0" borderId="46" xfId="0" applyNumberFormat="1" applyFont="1" applyFill="1" applyBorder="1" applyAlignment="1">
      <alignment horizontal="center" vertical="center"/>
    </xf>
    <xf numFmtId="1" fontId="76" fillId="0" borderId="47" xfId="0" applyNumberFormat="1" applyFont="1" applyFill="1" applyBorder="1" applyAlignment="1">
      <alignment horizontal="center" vertical="center"/>
    </xf>
    <xf numFmtId="2" fontId="12" fillId="17" borderId="42" xfId="0" applyNumberFormat="1" applyFont="1" applyFill="1" applyBorder="1" applyAlignment="1">
      <alignment horizontal="center" vertical="center" shrinkToFit="1"/>
    </xf>
    <xf numFmtId="2" fontId="12" fillId="17" borderId="43" xfId="0" applyNumberFormat="1" applyFont="1" applyFill="1" applyBorder="1" applyAlignment="1">
      <alignment horizontal="center" vertical="center" shrinkToFit="1"/>
    </xf>
    <xf numFmtId="2" fontId="12" fillId="17" borderId="44" xfId="0" applyNumberFormat="1" applyFont="1" applyFill="1" applyBorder="1" applyAlignment="1">
      <alignment horizontal="center" vertical="center" shrinkToFit="1"/>
    </xf>
    <xf numFmtId="2" fontId="12" fillId="17" borderId="36" xfId="0" applyNumberFormat="1" applyFont="1" applyFill="1" applyBorder="1" applyAlignment="1">
      <alignment horizontal="center" vertical="center" shrinkToFit="1"/>
    </xf>
    <xf numFmtId="2" fontId="12" fillId="17" borderId="37" xfId="0" applyNumberFormat="1" applyFont="1" applyFill="1" applyBorder="1" applyAlignment="1">
      <alignment horizontal="center" vertical="center" shrinkToFit="1"/>
    </xf>
    <xf numFmtId="2" fontId="12" fillId="17" borderId="38" xfId="0" applyNumberFormat="1" applyFont="1" applyFill="1" applyBorder="1" applyAlignment="1">
      <alignment horizontal="center" vertical="center" shrinkToFit="1"/>
    </xf>
    <xf numFmtId="2" fontId="12" fillId="0" borderId="36" xfId="0" applyNumberFormat="1" applyFont="1" applyFill="1" applyBorder="1" applyAlignment="1">
      <alignment horizontal="center" vertical="center" shrinkToFit="1"/>
    </xf>
    <xf numFmtId="2" fontId="12" fillId="0" borderId="37" xfId="0" applyNumberFormat="1" applyFont="1" applyFill="1" applyBorder="1" applyAlignment="1">
      <alignment horizontal="center" vertical="center" shrinkToFit="1"/>
    </xf>
    <xf numFmtId="2" fontId="12" fillId="0" borderId="38" xfId="0" applyNumberFormat="1" applyFont="1" applyFill="1" applyBorder="1" applyAlignment="1">
      <alignment horizontal="center" vertical="center" shrinkToFit="1"/>
    </xf>
    <xf numFmtId="2" fontId="12" fillId="0" borderId="39" xfId="0" applyNumberFormat="1" applyFont="1" applyFill="1" applyBorder="1" applyAlignment="1">
      <alignment horizontal="center" vertical="center" shrinkToFit="1"/>
    </xf>
    <xf numFmtId="2" fontId="12" fillId="0" borderId="40" xfId="0" applyNumberFormat="1" applyFont="1" applyFill="1" applyBorder="1" applyAlignment="1">
      <alignment horizontal="center" vertical="center" shrinkToFit="1"/>
    </xf>
    <xf numFmtId="2" fontId="12" fillId="0" borderId="41" xfId="0" applyNumberFormat="1" applyFont="1" applyFill="1" applyBorder="1" applyAlignment="1">
      <alignment horizontal="center" vertical="center" shrinkToFit="1"/>
    </xf>
    <xf numFmtId="2" fontId="12" fillId="0" borderId="45" xfId="0" applyNumberFormat="1" applyFont="1" applyFill="1" applyBorder="1" applyAlignment="1">
      <alignment horizontal="center" vertical="center" shrinkToFit="1"/>
    </xf>
    <xf numFmtId="2" fontId="12" fillId="0" borderId="46" xfId="0" applyNumberFormat="1" applyFont="1" applyFill="1" applyBorder="1" applyAlignment="1">
      <alignment horizontal="center" vertical="center" shrinkToFit="1"/>
    </xf>
    <xf numFmtId="2" fontId="12" fillId="0" borderId="47" xfId="0" applyNumberFormat="1" applyFont="1" applyFill="1" applyBorder="1" applyAlignment="1">
      <alignment horizontal="center" vertical="center" shrinkToFit="1"/>
    </xf>
    <xf numFmtId="0" fontId="44" fillId="8" borderId="79" xfId="0" applyFont="1" applyFill="1" applyBorder="1" applyAlignment="1">
      <alignment horizontal="center" vertical="center"/>
    </xf>
    <xf numFmtId="1" fontId="74" fillId="17" borderId="80" xfId="0" applyNumberFormat="1" applyFont="1" applyFill="1" applyBorder="1" applyAlignment="1">
      <alignment horizontal="center" vertical="center"/>
    </xf>
    <xf numFmtId="1" fontId="74" fillId="17" borderId="81" xfId="0" applyNumberFormat="1" applyFont="1" applyFill="1" applyBorder="1" applyAlignment="1">
      <alignment horizontal="center" vertical="center"/>
    </xf>
    <xf numFmtId="1" fontId="76" fillId="17" borderId="71" xfId="0" applyNumberFormat="1" applyFont="1" applyFill="1" applyBorder="1" applyAlignment="1">
      <alignment horizontal="center" vertical="center"/>
    </xf>
    <xf numFmtId="1" fontId="76" fillId="17" borderId="81" xfId="0" applyNumberFormat="1" applyFont="1" applyFill="1" applyBorder="1" applyAlignment="1">
      <alignment horizontal="center" vertical="center"/>
    </xf>
    <xf numFmtId="1" fontId="76" fillId="0" borderId="81" xfId="0" applyNumberFormat="1" applyFont="1" applyFill="1" applyBorder="1" applyAlignment="1">
      <alignment horizontal="center" vertical="center"/>
    </xf>
    <xf numFmtId="1" fontId="76" fillId="0" borderId="82" xfId="0" applyNumberFormat="1" applyFont="1" applyFill="1" applyBorder="1" applyAlignment="1">
      <alignment horizontal="center" vertical="center"/>
    </xf>
    <xf numFmtId="1" fontId="76" fillId="0" borderId="83" xfId="0" applyNumberFormat="1" applyFont="1" applyFill="1" applyBorder="1" applyAlignment="1">
      <alignment horizontal="center" vertical="center"/>
    </xf>
    <xf numFmtId="2" fontId="12" fillId="17" borderId="71" xfId="0" applyNumberFormat="1" applyFont="1" applyFill="1" applyBorder="1" applyAlignment="1">
      <alignment horizontal="center" vertical="center" shrinkToFit="1"/>
    </xf>
    <xf numFmtId="2" fontId="12" fillId="17" borderId="81" xfId="0" applyNumberFormat="1" applyFont="1" applyFill="1" applyBorder="1" applyAlignment="1">
      <alignment horizontal="center" vertical="center" shrinkToFit="1"/>
    </xf>
    <xf numFmtId="2" fontId="12" fillId="0" borderId="81" xfId="0" applyNumberFormat="1" applyFont="1" applyFill="1" applyBorder="1" applyAlignment="1">
      <alignment horizontal="center" vertical="center" shrinkToFit="1"/>
    </xf>
    <xf numFmtId="2" fontId="12" fillId="0" borderId="82" xfId="0" applyNumberFormat="1" applyFont="1" applyFill="1" applyBorder="1" applyAlignment="1">
      <alignment horizontal="center" vertical="center" shrinkToFit="1"/>
    </xf>
    <xf numFmtId="2" fontId="12" fillId="0" borderId="83" xfId="0" applyNumberFormat="1" applyFont="1" applyFill="1" applyBorder="1" applyAlignment="1">
      <alignment horizontal="center" vertical="center" shrinkToFit="1"/>
    </xf>
    <xf numFmtId="1" fontId="74" fillId="0" borderId="81" xfId="0" applyNumberFormat="1" applyFont="1" applyFill="1" applyBorder="1" applyAlignment="1">
      <alignment horizontal="center" vertical="center"/>
    </xf>
    <xf numFmtId="1" fontId="74" fillId="0" borderId="82" xfId="0" applyNumberFormat="1" applyFont="1" applyFill="1" applyBorder="1" applyAlignment="1">
      <alignment horizontal="center" vertical="center"/>
    </xf>
    <xf numFmtId="165" fontId="74" fillId="0" borderId="0" xfId="0" applyNumberFormat="1" applyFont="1" applyFill="1" applyAlignment="1">
      <alignment horizontal="center" vertical="center"/>
    </xf>
    <xf numFmtId="165" fontId="74" fillId="0" borderId="0" xfId="0" applyNumberFormat="1" applyFont="1" applyFill="1" applyBorder="1" applyAlignment="1">
      <alignment horizontal="center" vertical="center"/>
    </xf>
    <xf numFmtId="1" fontId="74" fillId="17" borderId="33" xfId="0" quotePrefix="1" applyNumberFormat="1" applyFont="1" applyFill="1" applyBorder="1" applyAlignment="1">
      <alignment horizontal="center" vertical="center"/>
    </xf>
    <xf numFmtId="1" fontId="74" fillId="17" borderId="34" xfId="0" quotePrefix="1" applyNumberFormat="1" applyFont="1" applyFill="1" applyBorder="1" applyAlignment="1">
      <alignment horizontal="center" vertical="center"/>
    </xf>
    <xf numFmtId="0" fontId="1" fillId="0" borderId="0" xfId="0" applyNumberFormat="1" applyFont="1" applyAlignment="1">
      <alignment horizontal="left" vertical="center"/>
    </xf>
    <xf numFmtId="0" fontId="0" fillId="23" borderId="0" xfId="0" applyFill="1" applyAlignment="1">
      <alignment vertical="center"/>
    </xf>
    <xf numFmtId="0" fontId="0" fillId="23" borderId="0" xfId="0" applyFill="1" applyAlignment="1">
      <alignment horizontal="center" vertical="center"/>
    </xf>
    <xf numFmtId="0" fontId="1" fillId="24" borderId="0" xfId="0" applyFont="1" applyFill="1" applyAlignment="1">
      <alignment vertical="center"/>
    </xf>
    <xf numFmtId="0" fontId="24" fillId="0" borderId="0" xfId="0" applyFont="1" applyFill="1" applyAlignment="1">
      <alignment horizontal="center" vertical="center"/>
    </xf>
    <xf numFmtId="1" fontId="74" fillId="0" borderId="36" xfId="0" quotePrefix="1" applyNumberFormat="1" applyFont="1" applyFill="1" applyBorder="1" applyAlignment="1">
      <alignment horizontal="center" vertical="center"/>
    </xf>
    <xf numFmtId="49" fontId="79" fillId="0" borderId="0" xfId="0" applyNumberFormat="1" applyFont="1" applyAlignment="1">
      <alignment horizontal="center" vertical="center"/>
    </xf>
    <xf numFmtId="3" fontId="47" fillId="0" borderId="0" xfId="0" applyNumberFormat="1" applyFont="1" applyAlignment="1">
      <alignment horizontal="center" vertical="center"/>
    </xf>
    <xf numFmtId="9" fontId="47" fillId="0" borderId="0" xfId="0" applyNumberFormat="1" applyFont="1" applyAlignment="1">
      <alignment horizontal="center" vertical="center"/>
    </xf>
    <xf numFmtId="49" fontId="13" fillId="0" borderId="0" xfId="0" applyNumberFormat="1" applyFont="1" applyAlignment="1">
      <alignment horizontal="center" vertical="center"/>
    </xf>
    <xf numFmtId="3" fontId="14" fillId="0" borderId="0" xfId="0" applyNumberFormat="1" applyFont="1" applyAlignment="1">
      <alignment horizontal="center" vertical="center"/>
    </xf>
    <xf numFmtId="9" fontId="14" fillId="0" borderId="0" xfId="0" applyNumberFormat="1" applyFont="1" applyAlignment="1">
      <alignment horizontal="center" vertical="center"/>
    </xf>
    <xf numFmtId="49" fontId="14" fillId="0" borderId="0" xfId="0" applyNumberFormat="1" applyFont="1" applyAlignment="1">
      <alignment horizontal="center" vertical="center"/>
    </xf>
    <xf numFmtId="0" fontId="53" fillId="0" borderId="0" xfId="0" applyFont="1" applyAlignment="1">
      <alignment horizontal="center" vertical="center" shrinkToFit="1"/>
    </xf>
    <xf numFmtId="165" fontId="13" fillId="17" borderId="96" xfId="0" applyNumberFormat="1" applyFont="1" applyFill="1" applyBorder="1" applyAlignment="1">
      <alignment horizontal="right" vertical="center"/>
    </xf>
    <xf numFmtId="0" fontId="13" fillId="17" borderId="97" xfId="0" applyFont="1" applyFill="1" applyBorder="1" applyAlignment="1">
      <alignment horizontal="left" vertical="center"/>
    </xf>
    <xf numFmtId="0" fontId="14" fillId="17" borderId="98" xfId="0" applyFont="1" applyFill="1" applyBorder="1" applyAlignment="1">
      <alignment horizontal="center" vertical="center"/>
    </xf>
    <xf numFmtId="0" fontId="14" fillId="17" borderId="99" xfId="0" applyFont="1" applyFill="1" applyBorder="1" applyAlignment="1">
      <alignment horizontal="center" vertical="center"/>
    </xf>
    <xf numFmtId="0" fontId="13" fillId="17" borderId="98" xfId="0" applyFont="1" applyFill="1" applyBorder="1" applyAlignment="1">
      <alignment horizontal="center" vertical="center"/>
    </xf>
    <xf numFmtId="0" fontId="13" fillId="17" borderId="99" xfId="0" applyFont="1" applyFill="1" applyBorder="1" applyAlignment="1">
      <alignment horizontal="center" vertical="center"/>
    </xf>
    <xf numFmtId="0" fontId="53" fillId="0" borderId="76" xfId="0" applyFont="1" applyBorder="1" applyAlignment="1">
      <alignment horizontal="center" vertical="center" shrinkToFit="1"/>
    </xf>
    <xf numFmtId="1" fontId="13" fillId="0" borderId="76" xfId="0" applyNumberFormat="1" applyFont="1" applyBorder="1" applyAlignment="1">
      <alignment horizontal="center" vertical="center"/>
    </xf>
    <xf numFmtId="1" fontId="14" fillId="0" borderId="100" xfId="0" applyNumberFormat="1" applyFont="1" applyBorder="1" applyAlignment="1">
      <alignment horizontal="center" vertical="center"/>
    </xf>
    <xf numFmtId="1" fontId="14" fillId="0" borderId="101" xfId="0" applyNumberFormat="1" applyFont="1" applyBorder="1" applyAlignment="1">
      <alignment horizontal="center" vertical="center"/>
    </xf>
    <xf numFmtId="1" fontId="13" fillId="0" borderId="100" xfId="0" applyNumberFormat="1" applyFont="1" applyBorder="1" applyAlignment="1">
      <alignment horizontal="center" vertical="center"/>
    </xf>
    <xf numFmtId="1" fontId="13" fillId="0" borderId="101" xfId="0" applyNumberFormat="1" applyFont="1" applyBorder="1" applyAlignment="1">
      <alignment horizontal="center" vertical="center"/>
    </xf>
    <xf numFmtId="0" fontId="53" fillId="0" borderId="77" xfId="0" applyFont="1" applyBorder="1" applyAlignment="1">
      <alignment horizontal="center" vertical="center" shrinkToFit="1"/>
    </xf>
    <xf numFmtId="165" fontId="13" fillId="0" borderId="77" xfId="0" applyNumberFormat="1" applyFont="1" applyBorder="1" applyAlignment="1">
      <alignment horizontal="center" vertical="center"/>
    </xf>
    <xf numFmtId="165" fontId="14" fillId="0" borderId="102" xfId="0" applyNumberFormat="1" applyFont="1" applyBorder="1" applyAlignment="1">
      <alignment horizontal="center" vertical="center"/>
    </xf>
    <xf numFmtId="165" fontId="14" fillId="0" borderId="103" xfId="0" applyNumberFormat="1" applyFont="1" applyBorder="1" applyAlignment="1">
      <alignment horizontal="center" vertical="center"/>
    </xf>
    <xf numFmtId="165" fontId="13" fillId="0" borderId="102" xfId="0" applyNumberFormat="1" applyFont="1" applyBorder="1" applyAlignment="1">
      <alignment horizontal="center" vertical="center"/>
    </xf>
    <xf numFmtId="165" fontId="13" fillId="0" borderId="103" xfId="0" applyNumberFormat="1" applyFont="1" applyBorder="1" applyAlignment="1">
      <alignment horizontal="center" vertical="center"/>
    </xf>
    <xf numFmtId="0" fontId="53" fillId="0" borderId="78" xfId="0" applyFont="1" applyBorder="1" applyAlignment="1">
      <alignment horizontal="center" vertical="center" shrinkToFit="1"/>
    </xf>
    <xf numFmtId="2" fontId="13" fillId="0" borderId="78" xfId="0" applyNumberFormat="1" applyFont="1" applyBorder="1" applyAlignment="1">
      <alignment horizontal="center" vertical="center"/>
    </xf>
    <xf numFmtId="2" fontId="14" fillId="0" borderId="104" xfId="0" applyNumberFormat="1" applyFont="1" applyBorder="1" applyAlignment="1">
      <alignment horizontal="center" vertical="center"/>
    </xf>
    <xf numFmtId="2" fontId="14" fillId="0" borderId="105" xfId="0" applyNumberFormat="1" applyFont="1" applyBorder="1" applyAlignment="1">
      <alignment horizontal="center" vertical="center"/>
    </xf>
    <xf numFmtId="2" fontId="13" fillId="0" borderId="104" xfId="0" applyNumberFormat="1" applyFont="1" applyBorder="1" applyAlignment="1">
      <alignment horizontal="center" vertical="center"/>
    </xf>
    <xf numFmtId="2" fontId="13" fillId="0" borderId="105" xfId="0" applyNumberFormat="1" applyFont="1" applyBorder="1" applyAlignment="1">
      <alignment horizontal="center" vertical="center"/>
    </xf>
    <xf numFmtId="0" fontId="53" fillId="21" borderId="76" xfId="0" applyFont="1" applyFill="1" applyBorder="1" applyAlignment="1">
      <alignment horizontal="center" vertical="center" shrinkToFit="1"/>
    </xf>
    <xf numFmtId="1" fontId="13" fillId="21" borderId="76" xfId="0" applyNumberFormat="1" applyFont="1" applyFill="1" applyBorder="1" applyAlignment="1">
      <alignment horizontal="center" vertical="center"/>
    </xf>
    <xf numFmtId="1" fontId="14" fillId="21" borderId="100" xfId="0" quotePrefix="1" applyNumberFormat="1" applyFont="1" applyFill="1" applyBorder="1" applyAlignment="1">
      <alignment horizontal="center" vertical="center"/>
    </xf>
    <xf numFmtId="1" fontId="14" fillId="21" borderId="101" xfId="0" quotePrefix="1" applyNumberFormat="1" applyFont="1" applyFill="1" applyBorder="1" applyAlignment="1">
      <alignment horizontal="center" vertical="center"/>
    </xf>
    <xf numFmtId="1" fontId="14" fillId="21" borderId="100" xfId="0" applyNumberFormat="1" applyFont="1" applyFill="1" applyBorder="1" applyAlignment="1">
      <alignment horizontal="center" vertical="center"/>
    </xf>
    <xf numFmtId="1" fontId="14" fillId="21" borderId="101" xfId="0" applyNumberFormat="1" applyFont="1" applyFill="1" applyBorder="1" applyAlignment="1">
      <alignment horizontal="center" vertical="center"/>
    </xf>
    <xf numFmtId="1" fontId="13" fillId="21" borderId="100" xfId="0" applyNumberFormat="1" applyFont="1" applyFill="1" applyBorder="1" applyAlignment="1">
      <alignment horizontal="center" vertical="center"/>
    </xf>
    <xf numFmtId="1" fontId="13" fillId="21" borderId="101" xfId="0" applyNumberFormat="1" applyFont="1" applyFill="1" applyBorder="1" applyAlignment="1">
      <alignment horizontal="center" vertical="center"/>
    </xf>
    <xf numFmtId="0" fontId="53" fillId="21" borderId="77" xfId="0" applyFont="1" applyFill="1" applyBorder="1" applyAlignment="1">
      <alignment horizontal="center" vertical="center" shrinkToFit="1"/>
    </xf>
    <xf numFmtId="165" fontId="13" fillId="21" borderId="77" xfId="0" applyNumberFormat="1" applyFont="1" applyFill="1" applyBorder="1" applyAlignment="1">
      <alignment horizontal="center" vertical="center"/>
    </xf>
    <xf numFmtId="165" fontId="14" fillId="21" borderId="102" xfId="0" applyNumberFormat="1" applyFont="1" applyFill="1" applyBorder="1" applyAlignment="1">
      <alignment horizontal="center" vertical="center"/>
    </xf>
    <xf numFmtId="165" fontId="14" fillId="21" borderId="103" xfId="0" applyNumberFormat="1" applyFont="1" applyFill="1" applyBorder="1" applyAlignment="1">
      <alignment horizontal="center" vertical="center"/>
    </xf>
    <xf numFmtId="165" fontId="13" fillId="21" borderId="102" xfId="0" applyNumberFormat="1" applyFont="1" applyFill="1" applyBorder="1" applyAlignment="1">
      <alignment horizontal="center" vertical="center"/>
    </xf>
    <xf numFmtId="165" fontId="13" fillId="21" borderId="103" xfId="0" applyNumberFormat="1" applyFont="1" applyFill="1" applyBorder="1" applyAlignment="1">
      <alignment horizontal="center" vertical="center"/>
    </xf>
    <xf numFmtId="0" fontId="53" fillId="21" borderId="78" xfId="0" applyFont="1" applyFill="1" applyBorder="1" applyAlignment="1">
      <alignment horizontal="center" vertical="center" shrinkToFit="1"/>
    </xf>
    <xf numFmtId="2" fontId="13" fillId="21" borderId="78" xfId="0" applyNumberFormat="1" applyFont="1" applyFill="1" applyBorder="1" applyAlignment="1">
      <alignment horizontal="center" vertical="center"/>
    </xf>
    <xf numFmtId="2" fontId="14" fillId="21" borderId="104" xfId="0" applyNumberFormat="1" applyFont="1" applyFill="1" applyBorder="1" applyAlignment="1">
      <alignment horizontal="center" vertical="center"/>
    </xf>
    <xf numFmtId="2" fontId="14" fillId="21" borderId="105" xfId="0" applyNumberFormat="1" applyFont="1" applyFill="1" applyBorder="1" applyAlignment="1">
      <alignment horizontal="center" vertical="center"/>
    </xf>
    <xf numFmtId="2" fontId="13" fillId="21" borderId="104" xfId="0" applyNumberFormat="1" applyFont="1" applyFill="1" applyBorder="1" applyAlignment="1">
      <alignment horizontal="center" vertical="center"/>
    </xf>
    <xf numFmtId="2" fontId="13" fillId="21" borderId="105" xfId="0" applyNumberFormat="1" applyFont="1" applyFill="1" applyBorder="1" applyAlignment="1">
      <alignment horizontal="center" vertical="center"/>
    </xf>
    <xf numFmtId="1" fontId="14" fillId="0" borderId="100" xfId="0" quotePrefix="1" applyNumberFormat="1" applyFont="1" applyBorder="1" applyAlignment="1">
      <alignment horizontal="center" vertical="center"/>
    </xf>
    <xf numFmtId="1" fontId="14" fillId="0" borderId="101" xfId="0" quotePrefix="1" applyNumberFormat="1" applyFont="1" applyBorder="1" applyAlignment="1">
      <alignment horizontal="center" vertical="center"/>
    </xf>
    <xf numFmtId="1" fontId="13" fillId="21" borderId="100" xfId="0" quotePrefix="1" applyNumberFormat="1" applyFont="1" applyFill="1" applyBorder="1" applyAlignment="1">
      <alignment horizontal="center" vertical="center"/>
    </xf>
    <xf numFmtId="1" fontId="13" fillId="21" borderId="101" xfId="0" quotePrefix="1" applyNumberFormat="1" applyFont="1" applyFill="1" applyBorder="1" applyAlignment="1">
      <alignment horizontal="center" vertical="center"/>
    </xf>
    <xf numFmtId="1" fontId="13" fillId="0" borderId="100" xfId="0" quotePrefix="1" applyNumberFormat="1" applyFont="1" applyBorder="1" applyAlignment="1">
      <alignment horizontal="center" vertical="center"/>
    </xf>
    <xf numFmtId="1" fontId="13" fillId="0" borderId="101" xfId="0" quotePrefix="1" applyNumberFormat="1" applyFont="1" applyBorder="1" applyAlignment="1">
      <alignment horizontal="center" vertical="center"/>
    </xf>
    <xf numFmtId="2" fontId="14" fillId="0" borderId="78" xfId="0" applyNumberFormat="1" applyFont="1" applyBorder="1" applyAlignment="1">
      <alignment horizontal="center" vertical="center"/>
    </xf>
    <xf numFmtId="0" fontId="53" fillId="0" borderId="0" xfId="0" applyFont="1" applyAlignment="1">
      <alignment horizontal="left" vertical="center"/>
    </xf>
    <xf numFmtId="0" fontId="14" fillId="0" borderId="168" xfId="0" applyFont="1" applyBorder="1" applyAlignment="1">
      <alignment horizontal="center" vertical="center"/>
    </xf>
    <xf numFmtId="165" fontId="14" fillId="0" borderId="168" xfId="0" applyNumberFormat="1" applyFont="1" applyBorder="1" applyAlignment="1">
      <alignment horizontal="right" vertical="center" indent="1"/>
    </xf>
    <xf numFmtId="0" fontId="14" fillId="0" borderId="169" xfId="0" applyFont="1" applyBorder="1" applyAlignment="1">
      <alignment horizontal="center" vertical="center"/>
    </xf>
    <xf numFmtId="165" fontId="14" fillId="0" borderId="169" xfId="0" applyNumberFormat="1" applyFont="1" applyBorder="1" applyAlignment="1">
      <alignment horizontal="right" vertical="center" indent="1"/>
    </xf>
    <xf numFmtId="0" fontId="81" fillId="0" borderId="0" xfId="0" applyFont="1" applyAlignment="1">
      <alignment horizontal="center" vertical="center" wrapText="1"/>
    </xf>
    <xf numFmtId="0" fontId="82" fillId="0" borderId="0" xfId="0" applyFont="1" applyAlignment="1">
      <alignment horizontal="center" vertical="center" wrapText="1"/>
    </xf>
    <xf numFmtId="168" fontId="81" fillId="0" borderId="0" xfId="0" applyNumberFormat="1" applyFont="1" applyAlignment="1">
      <alignment horizontal="center" vertical="center" wrapText="1"/>
    </xf>
    <xf numFmtId="0" fontId="86" fillId="25" borderId="176" xfId="0" applyFont="1" applyFill="1" applyBorder="1" applyAlignment="1">
      <alignment horizontal="center" vertical="center" wrapText="1"/>
    </xf>
    <xf numFmtId="0" fontId="86" fillId="25" borderId="177" xfId="0" applyFont="1" applyFill="1" applyBorder="1" applyAlignment="1">
      <alignment horizontal="center" vertical="center" wrapText="1"/>
    </xf>
    <xf numFmtId="0" fontId="86" fillId="25" borderId="178" xfId="0" applyFont="1" applyFill="1" applyBorder="1" applyAlignment="1">
      <alignment horizontal="center" vertical="center" wrapText="1"/>
    </xf>
    <xf numFmtId="0" fontId="82" fillId="25" borderId="176" xfId="0" applyFont="1" applyFill="1" applyBorder="1" applyAlignment="1">
      <alignment horizontal="center" vertical="center" wrapText="1"/>
    </xf>
    <xf numFmtId="0" fontId="82" fillId="25" borderId="178" xfId="0" applyFont="1" applyFill="1" applyBorder="1" applyAlignment="1">
      <alignment horizontal="center" vertical="center" wrapText="1"/>
    </xf>
    <xf numFmtId="168" fontId="84" fillId="0" borderId="179" xfId="0" applyNumberFormat="1" applyFont="1" applyBorder="1" applyAlignment="1">
      <alignment horizontal="center" vertical="center" wrapText="1"/>
    </xf>
    <xf numFmtId="1" fontId="81" fillId="0" borderId="160" xfId="0" applyNumberFormat="1" applyFont="1" applyBorder="1" applyAlignment="1">
      <alignment horizontal="center" vertical="center" wrapText="1"/>
    </xf>
    <xf numFmtId="1" fontId="81" fillId="0" borderId="180" xfId="0" applyNumberFormat="1" applyFont="1" applyBorder="1" applyAlignment="1">
      <alignment horizontal="center" vertical="center" wrapText="1"/>
    </xf>
    <xf numFmtId="1" fontId="81" fillId="0" borderId="181" xfId="0" applyNumberFormat="1" applyFont="1" applyBorder="1" applyAlignment="1">
      <alignment horizontal="center" vertical="center" wrapText="1"/>
    </xf>
    <xf numFmtId="1" fontId="81" fillId="0" borderId="182" xfId="0" applyNumberFormat="1" applyFont="1" applyBorder="1" applyAlignment="1">
      <alignment horizontal="center" vertical="center" wrapText="1"/>
    </xf>
    <xf numFmtId="2" fontId="86" fillId="0" borderId="180" xfId="0" applyNumberFormat="1" applyFont="1" applyBorder="1" applyAlignment="1">
      <alignment horizontal="center" vertical="center" wrapText="1"/>
    </xf>
    <xf numFmtId="2" fontId="86" fillId="0" borderId="181" xfId="0" applyNumberFormat="1" applyFont="1" applyBorder="1" applyAlignment="1">
      <alignment horizontal="center" vertical="center" wrapText="1"/>
    </xf>
    <xf numFmtId="2" fontId="86" fillId="0" borderId="182" xfId="0" applyNumberFormat="1" applyFont="1" applyBorder="1" applyAlignment="1">
      <alignment horizontal="center" vertical="center" wrapText="1"/>
    </xf>
    <xf numFmtId="4" fontId="86" fillId="0" borderId="180" xfId="0" applyNumberFormat="1" applyFont="1" applyBorder="1" applyAlignment="1">
      <alignment horizontal="right" vertical="center" wrapText="1" indent="1"/>
    </xf>
    <xf numFmtId="4" fontId="86" fillId="0" borderId="181" xfId="0" applyNumberFormat="1" applyFont="1" applyBorder="1" applyAlignment="1">
      <alignment horizontal="right" vertical="center" wrapText="1" indent="1"/>
    </xf>
    <xf numFmtId="4" fontId="86" fillId="0" borderId="182" xfId="0" applyNumberFormat="1" applyFont="1" applyBorder="1" applyAlignment="1">
      <alignment horizontal="right" vertical="center" wrapText="1" indent="1"/>
    </xf>
    <xf numFmtId="0" fontId="82" fillId="0" borderId="183" xfId="0" applyFont="1" applyBorder="1" applyAlignment="1">
      <alignment horizontal="right" vertical="center" wrapText="1"/>
    </xf>
    <xf numFmtId="168" fontId="84" fillId="0" borderId="184" xfId="0" applyNumberFormat="1" applyFont="1" applyBorder="1" applyAlignment="1">
      <alignment horizontal="center" vertical="center" wrapText="1"/>
    </xf>
    <xf numFmtId="0" fontId="82" fillId="0" borderId="184" xfId="0" applyFont="1" applyBorder="1" applyAlignment="1">
      <alignment horizontal="center" vertical="center" wrapText="1"/>
    </xf>
    <xf numFmtId="168" fontId="84" fillId="0" borderId="185" xfId="0" applyNumberFormat="1" applyFont="1" applyBorder="1" applyAlignment="1">
      <alignment horizontal="center" vertical="center" wrapText="1"/>
    </xf>
    <xf numFmtId="1" fontId="81" fillId="0" borderId="157" xfId="0" applyNumberFormat="1" applyFont="1" applyBorder="1" applyAlignment="1">
      <alignment horizontal="center" vertical="center" wrapText="1"/>
    </xf>
    <xf numFmtId="1" fontId="81" fillId="0" borderId="186" xfId="0" applyNumberFormat="1" applyFont="1" applyBorder="1" applyAlignment="1">
      <alignment horizontal="center" vertical="center" wrapText="1"/>
    </xf>
    <xf numFmtId="1" fontId="81" fillId="0" borderId="187" xfId="0" applyNumberFormat="1" applyFont="1" applyBorder="1" applyAlignment="1">
      <alignment horizontal="center" vertical="center" wrapText="1"/>
    </xf>
    <xf numFmtId="1" fontId="81" fillId="0" borderId="188" xfId="0" applyNumberFormat="1" applyFont="1" applyBorder="1" applyAlignment="1">
      <alignment horizontal="center" vertical="center" wrapText="1"/>
    </xf>
    <xf numFmtId="2" fontId="86" fillId="0" borderId="186" xfId="0" applyNumberFormat="1" applyFont="1" applyBorder="1" applyAlignment="1">
      <alignment horizontal="center" vertical="center" wrapText="1"/>
    </xf>
    <xf numFmtId="2" fontId="86" fillId="0" borderId="187" xfId="0" applyNumberFormat="1" applyFont="1" applyBorder="1" applyAlignment="1">
      <alignment horizontal="center" vertical="center" wrapText="1"/>
    </xf>
    <xf numFmtId="2" fontId="86" fillId="0" borderId="188" xfId="0" applyNumberFormat="1" applyFont="1" applyBorder="1" applyAlignment="1">
      <alignment horizontal="center" vertical="center" wrapText="1"/>
    </xf>
    <xf numFmtId="4" fontId="86" fillId="0" borderId="186" xfId="0" applyNumberFormat="1" applyFont="1" applyBorder="1" applyAlignment="1">
      <alignment horizontal="right" vertical="center" wrapText="1" indent="1"/>
    </xf>
    <xf numFmtId="4" fontId="86" fillId="0" borderId="187" xfId="0" applyNumberFormat="1" applyFont="1" applyBorder="1" applyAlignment="1">
      <alignment horizontal="right" vertical="center" wrapText="1" indent="1"/>
    </xf>
    <xf numFmtId="4" fontId="86" fillId="0" borderId="188" xfId="0" applyNumberFormat="1" applyFont="1" applyBorder="1" applyAlignment="1">
      <alignment horizontal="right" vertical="center" wrapText="1" indent="1"/>
    </xf>
    <xf numFmtId="0" fontId="82" fillId="0" borderId="189" xfId="0" applyFont="1" applyBorder="1" applyAlignment="1">
      <alignment horizontal="center" vertical="center" wrapText="1"/>
    </xf>
    <xf numFmtId="168" fontId="84" fillId="0" borderId="190" xfId="0" applyNumberFormat="1" applyFont="1" applyBorder="1" applyAlignment="1">
      <alignment horizontal="center" vertical="center" wrapText="1"/>
    </xf>
    <xf numFmtId="0" fontId="82" fillId="0" borderId="190" xfId="0" applyFont="1" applyBorder="1" applyAlignment="1">
      <alignment horizontal="center" vertical="center" wrapText="1"/>
    </xf>
    <xf numFmtId="168" fontId="87" fillId="0" borderId="191" xfId="0" applyNumberFormat="1" applyFont="1" applyBorder="1" applyAlignment="1">
      <alignment horizontal="center" vertical="center" wrapText="1"/>
    </xf>
    <xf numFmtId="1" fontId="81" fillId="0" borderId="192" xfId="0" applyNumberFormat="1" applyFont="1" applyBorder="1" applyAlignment="1">
      <alignment horizontal="center" vertical="center" wrapText="1"/>
    </xf>
    <xf numFmtId="1" fontId="81" fillId="0" borderId="193" xfId="0" applyNumberFormat="1" applyFont="1" applyBorder="1" applyAlignment="1">
      <alignment horizontal="center" vertical="center" wrapText="1"/>
    </xf>
    <xf numFmtId="1" fontId="81" fillId="0" borderId="194" xfId="0" applyNumberFormat="1" applyFont="1" applyBorder="1" applyAlignment="1">
      <alignment horizontal="center" vertical="center" wrapText="1"/>
    </xf>
    <xf numFmtId="1" fontId="81" fillId="0" borderId="195" xfId="0" applyNumberFormat="1" applyFont="1" applyBorder="1" applyAlignment="1">
      <alignment horizontal="center" vertical="center" wrapText="1"/>
    </xf>
    <xf numFmtId="2" fontId="86" fillId="0" borderId="193" xfId="0" applyNumberFormat="1" applyFont="1" applyBorder="1" applyAlignment="1">
      <alignment horizontal="center" vertical="center" wrapText="1"/>
    </xf>
    <xf numFmtId="2" fontId="86" fillId="0" borderId="194" xfId="0" applyNumberFormat="1" applyFont="1" applyBorder="1" applyAlignment="1">
      <alignment horizontal="center" vertical="center" wrapText="1"/>
    </xf>
    <xf numFmtId="2" fontId="86" fillId="0" borderId="195" xfId="0" applyNumberFormat="1" applyFont="1" applyBorder="1" applyAlignment="1">
      <alignment horizontal="center" vertical="center" wrapText="1"/>
    </xf>
    <xf numFmtId="4" fontId="86" fillId="0" borderId="193" xfId="0" applyNumberFormat="1" applyFont="1" applyBorder="1" applyAlignment="1">
      <alignment horizontal="right" vertical="center" wrapText="1" indent="1"/>
    </xf>
    <xf numFmtId="4" fontId="86" fillId="0" borderId="194" xfId="0" applyNumberFormat="1" applyFont="1" applyBorder="1" applyAlignment="1">
      <alignment horizontal="right" vertical="center" wrapText="1" indent="1"/>
    </xf>
    <xf numFmtId="4" fontId="86" fillId="0" borderId="195" xfId="0" applyNumberFormat="1" applyFont="1" applyBorder="1" applyAlignment="1">
      <alignment horizontal="right" vertical="center" wrapText="1" indent="1"/>
    </xf>
    <xf numFmtId="1" fontId="81" fillId="25" borderId="156" xfId="0" applyNumberFormat="1" applyFont="1" applyFill="1" applyBorder="1" applyAlignment="1">
      <alignment horizontal="center" vertical="center" wrapText="1"/>
    </xf>
    <xf numFmtId="1" fontId="81" fillId="25" borderId="196" xfId="0" applyNumberFormat="1" applyFont="1" applyFill="1" applyBorder="1" applyAlignment="1">
      <alignment horizontal="center" vertical="center" wrapText="1"/>
    </xf>
    <xf numFmtId="1" fontId="81" fillId="25" borderId="197" xfId="0" applyNumberFormat="1" applyFont="1" applyFill="1" applyBorder="1" applyAlignment="1">
      <alignment horizontal="center" vertical="center" wrapText="1"/>
    </xf>
    <xf numFmtId="1" fontId="81" fillId="25" borderId="198" xfId="0" applyNumberFormat="1" applyFont="1" applyFill="1" applyBorder="1" applyAlignment="1">
      <alignment horizontal="center" vertical="center" wrapText="1"/>
    </xf>
    <xf numFmtId="2" fontId="86" fillId="25" borderId="196" xfId="0" applyNumberFormat="1" applyFont="1" applyFill="1" applyBorder="1" applyAlignment="1">
      <alignment horizontal="center" vertical="center" wrapText="1"/>
    </xf>
    <xf numFmtId="2" fontId="86" fillId="25" borderId="197" xfId="0" applyNumberFormat="1" applyFont="1" applyFill="1" applyBorder="1" applyAlignment="1">
      <alignment horizontal="center" vertical="center" wrapText="1"/>
    </xf>
    <xf numFmtId="2" fontId="86" fillId="25" borderId="198" xfId="0" applyNumberFormat="1" applyFont="1" applyFill="1" applyBorder="1" applyAlignment="1">
      <alignment horizontal="center" vertical="center" wrapText="1"/>
    </xf>
    <xf numFmtId="4" fontId="86" fillId="25" borderId="196" xfId="0" applyNumberFormat="1" applyFont="1" applyFill="1" applyBorder="1" applyAlignment="1">
      <alignment horizontal="right" vertical="center" wrapText="1" indent="1"/>
    </xf>
    <xf numFmtId="4" fontId="86" fillId="25" borderId="197" xfId="0" applyNumberFormat="1" applyFont="1" applyFill="1" applyBorder="1" applyAlignment="1">
      <alignment horizontal="right" vertical="center" wrapText="1" indent="1"/>
    </xf>
    <xf numFmtId="4" fontId="86" fillId="25" borderId="198" xfId="0" applyNumberFormat="1" applyFont="1" applyFill="1" applyBorder="1" applyAlignment="1">
      <alignment horizontal="right" vertical="center" wrapText="1" indent="1"/>
    </xf>
    <xf numFmtId="1" fontId="81" fillId="0" borderId="174" xfId="0" applyNumberFormat="1" applyFont="1" applyBorder="1" applyAlignment="1">
      <alignment horizontal="left" vertical="center" indent="2"/>
    </xf>
    <xf numFmtId="1" fontId="81" fillId="0" borderId="174" xfId="0" applyNumberFormat="1" applyFont="1" applyBorder="1" applyAlignment="1">
      <alignment horizontal="center" vertical="center" wrapText="1"/>
    </xf>
    <xf numFmtId="2" fontId="86" fillId="0" borderId="174" xfId="0" applyNumberFormat="1" applyFont="1" applyBorder="1" applyAlignment="1">
      <alignment horizontal="center" vertical="center" wrapText="1"/>
    </xf>
    <xf numFmtId="2" fontId="86" fillId="0" borderId="175" xfId="0" applyNumberFormat="1" applyFont="1" applyBorder="1" applyAlignment="1">
      <alignment horizontal="center" vertical="center" wrapText="1"/>
    </xf>
    <xf numFmtId="0" fontId="82" fillId="0" borderId="199" xfId="0" applyFont="1" applyBorder="1" applyAlignment="1">
      <alignment horizontal="right" vertical="center" wrapText="1"/>
    </xf>
    <xf numFmtId="168" fontId="84" fillId="2" borderId="200" xfId="0" applyNumberFormat="1" applyFont="1" applyFill="1" applyBorder="1" applyAlignment="1" applyProtection="1">
      <alignment horizontal="center" vertical="center" wrapText="1"/>
      <protection locked="0"/>
    </xf>
    <xf numFmtId="0" fontId="82" fillId="0" borderId="200" xfId="0" applyFont="1" applyBorder="1" applyAlignment="1">
      <alignment horizontal="center" vertical="center" wrapText="1"/>
    </xf>
    <xf numFmtId="168" fontId="84" fillId="2" borderId="201" xfId="0" applyNumberFormat="1" applyFont="1" applyFill="1" applyBorder="1" applyAlignment="1" applyProtection="1">
      <alignment horizontal="center" vertical="center" wrapText="1"/>
      <protection locked="0"/>
    </xf>
    <xf numFmtId="1" fontId="81" fillId="0" borderId="158" xfId="0" applyNumberFormat="1" applyFont="1" applyBorder="1" applyAlignment="1">
      <alignment horizontal="center" vertical="center" wrapText="1"/>
    </xf>
    <xf numFmtId="1" fontId="81" fillId="0" borderId="176" xfId="0" applyNumberFormat="1" applyFont="1" applyBorder="1" applyAlignment="1">
      <alignment horizontal="center" vertical="center" wrapText="1"/>
    </xf>
    <xf numFmtId="1" fontId="81" fillId="0" borderId="177" xfId="0" applyNumberFormat="1" applyFont="1" applyBorder="1" applyAlignment="1">
      <alignment horizontal="center" vertical="center" wrapText="1"/>
    </xf>
    <xf numFmtId="1" fontId="81" fillId="0" borderId="178" xfId="0" applyNumberFormat="1" applyFont="1" applyBorder="1" applyAlignment="1">
      <alignment horizontal="center" vertical="center" wrapText="1"/>
    </xf>
    <xf numFmtId="2" fontId="86" fillId="0" borderId="176" xfId="0" applyNumberFormat="1" applyFont="1" applyBorder="1" applyAlignment="1">
      <alignment horizontal="center" vertical="center" wrapText="1"/>
    </xf>
    <xf numFmtId="2" fontId="86" fillId="0" borderId="177" xfId="0" applyNumberFormat="1" applyFont="1" applyBorder="1" applyAlignment="1">
      <alignment horizontal="center" vertical="center" wrapText="1"/>
    </xf>
    <xf numFmtId="2" fontId="86" fillId="0" borderId="178" xfId="0" applyNumberFormat="1" applyFont="1" applyBorder="1" applyAlignment="1">
      <alignment horizontal="center" vertical="center" wrapText="1"/>
    </xf>
    <xf numFmtId="4" fontId="86" fillId="0" borderId="176" xfId="0" applyNumberFormat="1" applyFont="1" applyBorder="1" applyAlignment="1">
      <alignment horizontal="right" vertical="center" wrapText="1" indent="1"/>
    </xf>
    <xf numFmtId="4" fontId="86" fillId="0" borderId="177" xfId="0" applyNumberFormat="1" applyFont="1" applyBorder="1" applyAlignment="1">
      <alignment horizontal="right" vertical="center" wrapText="1" indent="1"/>
    </xf>
    <xf numFmtId="4" fontId="86" fillId="0" borderId="178" xfId="0" applyNumberFormat="1" applyFont="1" applyBorder="1" applyAlignment="1">
      <alignment horizontal="right" vertical="center" wrapText="1" indent="1"/>
    </xf>
    <xf numFmtId="0" fontId="92" fillId="4" borderId="206" xfId="0" applyFont="1" applyFill="1" applyBorder="1" applyAlignment="1">
      <alignment horizontal="center" vertical="center" wrapText="1"/>
    </xf>
    <xf numFmtId="0" fontId="92" fillId="4" borderId="207" xfId="0" applyFont="1" applyFill="1" applyBorder="1" applyAlignment="1">
      <alignment horizontal="center" vertical="center" wrapText="1"/>
    </xf>
    <xf numFmtId="0" fontId="92" fillId="4" borderId="208" xfId="0" applyFont="1" applyFill="1" applyBorder="1" applyAlignment="1">
      <alignment horizontal="center" vertical="center" wrapText="1"/>
    </xf>
    <xf numFmtId="0" fontId="93" fillId="4" borderId="206" xfId="0" applyFont="1" applyFill="1" applyBorder="1" applyAlignment="1">
      <alignment horizontal="center" vertical="center" wrapText="1"/>
    </xf>
    <xf numFmtId="0" fontId="93" fillId="4" borderId="208" xfId="0" applyFont="1" applyFill="1" applyBorder="1" applyAlignment="1">
      <alignment horizontal="center" vertical="center" wrapText="1"/>
    </xf>
    <xf numFmtId="168" fontId="70" fillId="0" borderId="211" xfId="0" applyNumberFormat="1" applyFont="1" applyBorder="1" applyAlignment="1">
      <alignment horizontal="center" vertical="center" wrapText="1"/>
    </xf>
    <xf numFmtId="1" fontId="71" fillId="0" borderId="212" xfId="0" applyNumberFormat="1" applyFont="1" applyBorder="1" applyAlignment="1">
      <alignment horizontal="center" vertical="center" wrapText="1"/>
    </xf>
    <xf numFmtId="1" fontId="71" fillId="0" borderId="213" xfId="0" applyNumberFormat="1" applyFont="1" applyBorder="1" applyAlignment="1">
      <alignment horizontal="center" vertical="center" wrapText="1"/>
    </xf>
    <xf numFmtId="1" fontId="71" fillId="0" borderId="214" xfId="0" applyNumberFormat="1" applyFont="1" applyBorder="1" applyAlignment="1">
      <alignment horizontal="center" vertical="center" wrapText="1"/>
    </xf>
    <xf numFmtId="1" fontId="71" fillId="0" borderId="215" xfId="0" applyNumberFormat="1" applyFont="1" applyBorder="1" applyAlignment="1">
      <alignment horizontal="center" vertical="center" wrapText="1"/>
    </xf>
    <xf numFmtId="2" fontId="92" fillId="0" borderId="213" xfId="0" applyNumberFormat="1" applyFont="1" applyBorder="1" applyAlignment="1">
      <alignment horizontal="center" vertical="center" wrapText="1"/>
    </xf>
    <xf numFmtId="2" fontId="92" fillId="0" borderId="214" xfId="0" applyNumberFormat="1" applyFont="1" applyBorder="1" applyAlignment="1">
      <alignment horizontal="center" vertical="center" wrapText="1"/>
    </xf>
    <xf numFmtId="2" fontId="92" fillId="0" borderId="215" xfId="0" applyNumberFormat="1" applyFont="1" applyBorder="1" applyAlignment="1">
      <alignment horizontal="center" vertical="center" wrapText="1"/>
    </xf>
    <xf numFmtId="4" fontId="92" fillId="0" borderId="213" xfId="0" applyNumberFormat="1" applyFont="1" applyBorder="1" applyAlignment="1">
      <alignment horizontal="right" vertical="center" wrapText="1" indent="1"/>
    </xf>
    <xf numFmtId="4" fontId="92" fillId="0" borderId="214" xfId="0" applyNumberFormat="1" applyFont="1" applyBorder="1" applyAlignment="1">
      <alignment horizontal="right" vertical="center" wrapText="1" indent="1"/>
    </xf>
    <xf numFmtId="4" fontId="92" fillId="0" borderId="215" xfId="0" applyNumberFormat="1" applyFont="1" applyBorder="1" applyAlignment="1">
      <alignment horizontal="right" vertical="center" wrapText="1" indent="1"/>
    </xf>
    <xf numFmtId="0" fontId="93" fillId="0" borderId="216" xfId="0" applyFont="1" applyBorder="1" applyAlignment="1">
      <alignment horizontal="right" vertical="center" wrapText="1"/>
    </xf>
    <xf numFmtId="168" fontId="70" fillId="0" borderId="217" xfId="0" applyNumberFormat="1" applyFont="1" applyBorder="1" applyAlignment="1">
      <alignment horizontal="center" vertical="center" wrapText="1"/>
    </xf>
    <xf numFmtId="0" fontId="93" fillId="0" borderId="217" xfId="0" applyFont="1" applyBorder="1" applyAlignment="1">
      <alignment horizontal="center" vertical="center" wrapText="1"/>
    </xf>
    <xf numFmtId="168" fontId="70" fillId="0" borderId="218" xfId="0" applyNumberFormat="1" applyFont="1" applyBorder="1" applyAlignment="1">
      <alignment horizontal="center" vertical="center" wrapText="1"/>
    </xf>
    <xf numFmtId="1" fontId="71" fillId="0" borderId="219" xfId="0" applyNumberFormat="1" applyFont="1" applyBorder="1" applyAlignment="1">
      <alignment horizontal="center" vertical="center" wrapText="1"/>
    </xf>
    <xf numFmtId="1" fontId="71" fillId="0" borderId="220" xfId="0" applyNumberFormat="1" applyFont="1" applyBorder="1" applyAlignment="1">
      <alignment horizontal="center" vertical="center" wrapText="1"/>
    </xf>
    <xf numFmtId="1" fontId="71" fillId="0" borderId="221" xfId="0" applyNumberFormat="1" applyFont="1" applyBorder="1" applyAlignment="1">
      <alignment horizontal="center" vertical="center" wrapText="1"/>
    </xf>
    <xf numFmtId="1" fontId="71" fillId="0" borderId="222" xfId="0" applyNumberFormat="1" applyFont="1" applyBorder="1" applyAlignment="1">
      <alignment horizontal="center" vertical="center" wrapText="1"/>
    </xf>
    <xf numFmtId="2" fontId="92" fillId="0" borderId="220" xfId="0" applyNumberFormat="1" applyFont="1" applyBorder="1" applyAlignment="1">
      <alignment horizontal="center" vertical="center" wrapText="1"/>
    </xf>
    <xf numFmtId="2" fontId="92" fillId="0" borderId="221" xfId="0" applyNumberFormat="1" applyFont="1" applyBorder="1" applyAlignment="1">
      <alignment horizontal="center" vertical="center" wrapText="1"/>
    </xf>
    <xf numFmtId="2" fontId="92" fillId="0" borderId="222" xfId="0" applyNumberFormat="1" applyFont="1" applyBorder="1" applyAlignment="1">
      <alignment horizontal="center" vertical="center" wrapText="1"/>
    </xf>
    <xf numFmtId="4" fontId="92" fillId="0" borderId="220" xfId="0" applyNumberFormat="1" applyFont="1" applyBorder="1" applyAlignment="1">
      <alignment horizontal="right" vertical="center" wrapText="1" indent="1"/>
    </xf>
    <xf numFmtId="4" fontId="92" fillId="0" borderId="221" xfId="0" applyNumberFormat="1" applyFont="1" applyBorder="1" applyAlignment="1">
      <alignment horizontal="right" vertical="center" wrapText="1" indent="1"/>
    </xf>
    <xf numFmtId="4" fontId="92" fillId="0" borderId="222" xfId="0" applyNumberFormat="1" applyFont="1" applyBorder="1" applyAlignment="1">
      <alignment horizontal="right" vertical="center" wrapText="1" indent="1"/>
    </xf>
    <xf numFmtId="0" fontId="93" fillId="0" borderId="223" xfId="0" applyFont="1" applyBorder="1" applyAlignment="1">
      <alignment horizontal="center" vertical="center" wrapText="1"/>
    </xf>
    <xf numFmtId="168" fontId="70" fillId="0" borderId="224" xfId="0" applyNumberFormat="1" applyFont="1" applyBorder="1" applyAlignment="1">
      <alignment horizontal="center" vertical="center" wrapText="1"/>
    </xf>
    <xf numFmtId="0" fontId="93" fillId="0" borderId="224" xfId="0" applyFont="1" applyBorder="1" applyAlignment="1">
      <alignment horizontal="center" vertical="center" wrapText="1"/>
    </xf>
    <xf numFmtId="168" fontId="94" fillId="0" borderId="225" xfId="0" applyNumberFormat="1" applyFont="1" applyBorder="1" applyAlignment="1">
      <alignment horizontal="center" vertical="center" wrapText="1"/>
    </xf>
    <xf numFmtId="1" fontId="71" fillId="0" borderId="226" xfId="0" applyNumberFormat="1" applyFont="1" applyBorder="1" applyAlignment="1">
      <alignment horizontal="center" vertical="center" wrapText="1"/>
    </xf>
    <xf numFmtId="1" fontId="71" fillId="0" borderId="227" xfId="0" applyNumberFormat="1" applyFont="1" applyBorder="1" applyAlignment="1">
      <alignment horizontal="center" vertical="center" wrapText="1"/>
    </xf>
    <xf numFmtId="1" fontId="71" fillId="0" borderId="228" xfId="0" applyNumberFormat="1" applyFont="1" applyBorder="1" applyAlignment="1">
      <alignment horizontal="center" vertical="center" wrapText="1"/>
    </xf>
    <xf numFmtId="1" fontId="71" fillId="0" borderId="229" xfId="0" applyNumberFormat="1" applyFont="1" applyBorder="1" applyAlignment="1">
      <alignment horizontal="center" vertical="center" wrapText="1"/>
    </xf>
    <xf numFmtId="2" fontId="92" fillId="0" borderId="227" xfId="0" applyNumberFormat="1" applyFont="1" applyBorder="1" applyAlignment="1">
      <alignment horizontal="center" vertical="center" wrapText="1"/>
    </xf>
    <xf numFmtId="2" fontId="92" fillId="0" borderId="228" xfId="0" applyNumberFormat="1" applyFont="1" applyBorder="1" applyAlignment="1">
      <alignment horizontal="center" vertical="center" wrapText="1"/>
    </xf>
    <xf numFmtId="2" fontId="92" fillId="0" borderId="229" xfId="0" applyNumberFormat="1" applyFont="1" applyBorder="1" applyAlignment="1">
      <alignment horizontal="center" vertical="center" wrapText="1"/>
    </xf>
    <xf numFmtId="4" fontId="92" fillId="0" borderId="227" xfId="0" applyNumberFormat="1" applyFont="1" applyBorder="1" applyAlignment="1">
      <alignment horizontal="right" vertical="center" wrapText="1" indent="1"/>
    </xf>
    <xf numFmtId="4" fontId="92" fillId="0" borderId="228" xfId="0" applyNumberFormat="1" applyFont="1" applyBorder="1" applyAlignment="1">
      <alignment horizontal="right" vertical="center" wrapText="1" indent="1"/>
    </xf>
    <xf numFmtId="4" fontId="92" fillId="0" borderId="229" xfId="0" applyNumberFormat="1" applyFont="1" applyBorder="1" applyAlignment="1">
      <alignment horizontal="right" vertical="center" wrapText="1" indent="1"/>
    </xf>
    <xf numFmtId="1" fontId="71" fillId="4" borderId="230" xfId="0" applyNumberFormat="1" applyFont="1" applyFill="1" applyBorder="1" applyAlignment="1">
      <alignment horizontal="center" vertical="center" wrapText="1"/>
    </xf>
    <xf numFmtId="1" fontId="71" fillId="4" borderId="231" xfId="0" applyNumberFormat="1" applyFont="1" applyFill="1" applyBorder="1" applyAlignment="1">
      <alignment horizontal="center" vertical="center" wrapText="1"/>
    </xf>
    <xf numFmtId="1" fontId="71" fillId="4" borderId="232" xfId="0" applyNumberFormat="1" applyFont="1" applyFill="1" applyBorder="1" applyAlignment="1">
      <alignment horizontal="center" vertical="center" wrapText="1"/>
    </xf>
    <xf numFmtId="1" fontId="71" fillId="4" borderId="233" xfId="0" applyNumberFormat="1" applyFont="1" applyFill="1" applyBorder="1" applyAlignment="1">
      <alignment horizontal="center" vertical="center" wrapText="1"/>
    </xf>
    <xf numFmtId="2" fontId="92" fillId="4" borderId="231" xfId="0" applyNumberFormat="1" applyFont="1" applyFill="1" applyBorder="1" applyAlignment="1">
      <alignment horizontal="center" vertical="center" wrapText="1"/>
    </xf>
    <xf numFmtId="2" fontId="92" fillId="4" borderId="232" xfId="0" applyNumberFormat="1" applyFont="1" applyFill="1" applyBorder="1" applyAlignment="1">
      <alignment horizontal="center" vertical="center" wrapText="1"/>
    </xf>
    <xf numFmtId="2" fontId="92" fillId="4" borderId="233" xfId="0" applyNumberFormat="1" applyFont="1" applyFill="1" applyBorder="1" applyAlignment="1">
      <alignment horizontal="center" vertical="center" wrapText="1"/>
    </xf>
    <xf numFmtId="4" fontId="92" fillId="4" borderId="231" xfId="0" applyNumberFormat="1" applyFont="1" applyFill="1" applyBorder="1" applyAlignment="1">
      <alignment horizontal="right" vertical="center" wrapText="1" indent="1"/>
    </xf>
    <xf numFmtId="4" fontId="92" fillId="4" borderId="232" xfId="0" applyNumberFormat="1" applyFont="1" applyFill="1" applyBorder="1" applyAlignment="1">
      <alignment horizontal="right" vertical="center" wrapText="1" indent="1"/>
    </xf>
    <xf numFmtId="4" fontId="92" fillId="4" borderId="233" xfId="0" applyNumberFormat="1" applyFont="1" applyFill="1" applyBorder="1" applyAlignment="1">
      <alignment horizontal="right" vertical="center" wrapText="1" indent="1"/>
    </xf>
    <xf numFmtId="1" fontId="71" fillId="0" borderId="210" xfId="0" applyNumberFormat="1" applyFont="1" applyBorder="1" applyAlignment="1">
      <alignment horizontal="left" vertical="center" indent="2"/>
    </xf>
    <xf numFmtId="1" fontId="71" fillId="0" borderId="210" xfId="0" applyNumberFormat="1" applyFont="1" applyBorder="1" applyAlignment="1">
      <alignment horizontal="center" vertical="center" wrapText="1"/>
    </xf>
    <xf numFmtId="2" fontId="92" fillId="0" borderId="210" xfId="0" applyNumberFormat="1" applyFont="1" applyBorder="1" applyAlignment="1">
      <alignment horizontal="center" vertical="center" wrapText="1"/>
    </xf>
    <xf numFmtId="2" fontId="92" fillId="0" borderId="211" xfId="0" applyNumberFormat="1" applyFont="1" applyBorder="1" applyAlignment="1">
      <alignment horizontal="center" vertical="center" wrapText="1"/>
    </xf>
    <xf numFmtId="0" fontId="93" fillId="0" borderId="223" xfId="0" applyFont="1" applyBorder="1" applyAlignment="1">
      <alignment horizontal="right" vertical="center" wrapText="1"/>
    </xf>
    <xf numFmtId="168" fontId="70" fillId="2" borderId="224" xfId="0" applyNumberFormat="1" applyFont="1" applyFill="1" applyBorder="1" applyAlignment="1" applyProtection="1">
      <alignment horizontal="center" vertical="center" wrapText="1"/>
      <protection locked="0"/>
    </xf>
    <xf numFmtId="168" fontId="70" fillId="2" borderId="225" xfId="0" applyNumberFormat="1" applyFont="1" applyFill="1" applyBorder="1" applyAlignment="1" applyProtection="1">
      <alignment horizontal="center" vertical="center" wrapText="1"/>
      <protection locked="0"/>
    </xf>
    <xf numFmtId="1" fontId="71" fillId="0" borderId="205" xfId="0" applyNumberFormat="1" applyFont="1" applyBorder="1" applyAlignment="1">
      <alignment horizontal="center" vertical="center" wrapText="1"/>
    </xf>
    <xf numFmtId="1" fontId="71" fillId="0" borderId="206" xfId="0" applyNumberFormat="1" applyFont="1" applyBorder="1" applyAlignment="1">
      <alignment horizontal="center" vertical="center" wrapText="1"/>
    </xf>
    <xf numFmtId="1" fontId="71" fillId="0" borderId="207" xfId="0" applyNumberFormat="1" applyFont="1" applyBorder="1" applyAlignment="1">
      <alignment horizontal="center" vertical="center" wrapText="1"/>
    </xf>
    <xf numFmtId="1" fontId="71" fillId="0" borderId="208" xfId="0" applyNumberFormat="1" applyFont="1" applyBorder="1" applyAlignment="1">
      <alignment horizontal="center" vertical="center" wrapText="1"/>
    </xf>
    <xf numFmtId="2" fontId="92" fillId="0" borderId="206" xfId="0" applyNumberFormat="1" applyFont="1" applyBorder="1" applyAlignment="1">
      <alignment horizontal="center" vertical="center" wrapText="1"/>
    </xf>
    <xf numFmtId="2" fontId="92" fillId="0" borderId="207" xfId="0" applyNumberFormat="1" applyFont="1" applyBorder="1" applyAlignment="1">
      <alignment horizontal="center" vertical="center" wrapText="1"/>
    </xf>
    <xf numFmtId="2" fontId="92" fillId="0" borderId="208" xfId="0" applyNumberFormat="1" applyFont="1" applyBorder="1" applyAlignment="1">
      <alignment horizontal="center" vertical="center" wrapText="1"/>
    </xf>
    <xf numFmtId="4" fontId="92" fillId="0" borderId="206" xfId="0" applyNumberFormat="1" applyFont="1" applyBorder="1" applyAlignment="1">
      <alignment horizontal="right" vertical="center" wrapText="1" indent="1"/>
    </xf>
    <xf numFmtId="4" fontId="92" fillId="0" borderId="207" xfId="0" applyNumberFormat="1" applyFont="1" applyBorder="1" applyAlignment="1">
      <alignment horizontal="right" vertical="center" wrapText="1" indent="1"/>
    </xf>
    <xf numFmtId="4" fontId="92" fillId="0" borderId="208" xfId="0" applyNumberFormat="1" applyFont="1" applyBorder="1" applyAlignment="1">
      <alignment horizontal="right" vertical="center" wrapText="1" indent="1"/>
    </xf>
    <xf numFmtId="0" fontId="56" fillId="17" borderId="242" xfId="0" applyFont="1" applyFill="1" applyBorder="1" applyAlignment="1">
      <alignment horizontal="center" vertical="center" wrapText="1"/>
    </xf>
    <xf numFmtId="0" fontId="56" fillId="17" borderId="243" xfId="0" applyFont="1" applyFill="1" applyBorder="1" applyAlignment="1">
      <alignment horizontal="center" vertical="center" wrapText="1"/>
    </xf>
    <xf numFmtId="0" fontId="53" fillId="17" borderId="242" xfId="0" applyFont="1" applyFill="1" applyBorder="1" applyAlignment="1">
      <alignment horizontal="center" vertical="center" wrapText="1"/>
    </xf>
    <xf numFmtId="0" fontId="53" fillId="17" borderId="244" xfId="0" applyFont="1" applyFill="1" applyBorder="1" applyAlignment="1">
      <alignment horizontal="center" vertical="center" wrapText="1"/>
    </xf>
    <xf numFmtId="0" fontId="53" fillId="17" borderId="243" xfId="0" applyFont="1" applyFill="1" applyBorder="1" applyAlignment="1">
      <alignment horizontal="center" vertical="center" wrapText="1"/>
    </xf>
    <xf numFmtId="168" fontId="13" fillId="0" borderId="247" xfId="0" applyNumberFormat="1" applyFont="1" applyBorder="1" applyAlignment="1">
      <alignment horizontal="center" vertical="center" wrapText="1"/>
    </xf>
    <xf numFmtId="1" fontId="14" fillId="0" borderId="241" xfId="0" applyNumberFormat="1" applyFont="1" applyBorder="1" applyAlignment="1">
      <alignment horizontal="center" vertical="center" wrapText="1"/>
    </xf>
    <xf numFmtId="1" fontId="14" fillId="0" borderId="242" xfId="0" applyNumberFormat="1" applyFont="1" applyBorder="1" applyAlignment="1">
      <alignment horizontal="center" vertical="center" wrapText="1"/>
    </xf>
    <xf numFmtId="1" fontId="14" fillId="0" borderId="243" xfId="0" applyNumberFormat="1" applyFont="1" applyBorder="1" applyAlignment="1">
      <alignment horizontal="center" vertical="center" wrapText="1"/>
    </xf>
    <xf numFmtId="1" fontId="14" fillId="0" borderId="244" xfId="0" applyNumberFormat="1" applyFont="1" applyBorder="1" applyAlignment="1">
      <alignment horizontal="center" vertical="center" wrapText="1"/>
    </xf>
    <xf numFmtId="2" fontId="53" fillId="0" borderId="242" xfId="0" applyNumberFormat="1" applyFont="1" applyBorder="1" applyAlignment="1">
      <alignment horizontal="center" vertical="center" wrapText="1"/>
    </xf>
    <xf numFmtId="2" fontId="53" fillId="0" borderId="243" xfId="0" applyNumberFormat="1" applyFont="1" applyBorder="1" applyAlignment="1">
      <alignment horizontal="center" vertical="center" wrapText="1"/>
    </xf>
    <xf numFmtId="2" fontId="53" fillId="0" borderId="244" xfId="0" applyNumberFormat="1" applyFont="1" applyBorder="1" applyAlignment="1">
      <alignment horizontal="center" vertical="center" wrapText="1"/>
    </xf>
    <xf numFmtId="4" fontId="53" fillId="0" borderId="242" xfId="0" applyNumberFormat="1" applyFont="1" applyBorder="1" applyAlignment="1">
      <alignment horizontal="right" vertical="center" wrapText="1" indent="1"/>
    </xf>
    <xf numFmtId="4" fontId="53" fillId="0" borderId="243" xfId="0" applyNumberFormat="1" applyFont="1" applyBorder="1" applyAlignment="1">
      <alignment horizontal="right" vertical="center" wrapText="1" indent="1"/>
    </xf>
    <xf numFmtId="4" fontId="53" fillId="0" borderId="244" xfId="0" applyNumberFormat="1" applyFont="1" applyBorder="1" applyAlignment="1">
      <alignment horizontal="right" vertical="center" wrapText="1" indent="1"/>
    </xf>
    <xf numFmtId="0" fontId="56" fillId="0" borderId="245" xfId="0" applyFont="1" applyBorder="1" applyAlignment="1">
      <alignment horizontal="right" vertical="center" wrapText="1"/>
    </xf>
    <xf numFmtId="168" fontId="13" fillId="0" borderId="246" xfId="0" applyNumberFormat="1" applyFont="1" applyBorder="1" applyAlignment="1">
      <alignment horizontal="center" vertical="center" wrapText="1"/>
    </xf>
    <xf numFmtId="0" fontId="56" fillId="0" borderId="246" xfId="0" applyFont="1" applyBorder="1" applyAlignment="1">
      <alignment horizontal="center" vertical="center" wrapText="1"/>
    </xf>
    <xf numFmtId="0" fontId="56" fillId="0" borderId="245" xfId="0" applyFont="1" applyBorder="1" applyAlignment="1">
      <alignment horizontal="center" vertical="center" wrapText="1"/>
    </xf>
    <xf numFmtId="168" fontId="55" fillId="0" borderId="247" xfId="0" applyNumberFormat="1" applyFont="1" applyBorder="1" applyAlignment="1">
      <alignment horizontal="center" vertical="center" wrapText="1"/>
    </xf>
    <xf numFmtId="1" fontId="14" fillId="17" borderId="241" xfId="0" applyNumberFormat="1" applyFont="1" applyFill="1" applyBorder="1" applyAlignment="1">
      <alignment horizontal="center" vertical="center" wrapText="1"/>
    </xf>
    <xf numFmtId="1" fontId="14" fillId="17" borderId="242" xfId="0" applyNumberFormat="1" applyFont="1" applyFill="1" applyBorder="1" applyAlignment="1">
      <alignment horizontal="center" vertical="center" wrapText="1"/>
    </xf>
    <xf numFmtId="1" fontId="14" fillId="17" borderId="243" xfId="0" applyNumberFormat="1" applyFont="1" applyFill="1" applyBorder="1" applyAlignment="1">
      <alignment horizontal="center" vertical="center" wrapText="1"/>
    </xf>
    <xf numFmtId="1" fontId="14" fillId="17" borderId="244" xfId="0" applyNumberFormat="1" applyFont="1" applyFill="1" applyBorder="1" applyAlignment="1">
      <alignment horizontal="center" vertical="center" wrapText="1"/>
    </xf>
    <xf numFmtId="2" fontId="53" fillId="17" borderId="242" xfId="0" applyNumberFormat="1" applyFont="1" applyFill="1" applyBorder="1" applyAlignment="1">
      <alignment horizontal="center" vertical="center" wrapText="1"/>
    </xf>
    <xf numFmtId="2" fontId="53" fillId="17" borderId="243" xfId="0" applyNumberFormat="1" applyFont="1" applyFill="1" applyBorder="1" applyAlignment="1">
      <alignment horizontal="center" vertical="center" wrapText="1"/>
    </xf>
    <xf numFmtId="2" fontId="53" fillId="17" borderId="244" xfId="0" applyNumberFormat="1" applyFont="1" applyFill="1" applyBorder="1" applyAlignment="1">
      <alignment horizontal="center" vertical="center" wrapText="1"/>
    </xf>
    <xf numFmtId="4" fontId="53" fillId="17" borderId="242" xfId="0" applyNumberFormat="1" applyFont="1" applyFill="1" applyBorder="1" applyAlignment="1">
      <alignment horizontal="right" vertical="center" wrapText="1" indent="1"/>
    </xf>
    <xf numFmtId="4" fontId="53" fillId="17" borderId="243" xfId="0" applyNumberFormat="1" applyFont="1" applyFill="1" applyBorder="1" applyAlignment="1">
      <alignment horizontal="right" vertical="center" wrapText="1" indent="1"/>
    </xf>
    <xf numFmtId="4" fontId="53" fillId="17" borderId="244" xfId="0" applyNumberFormat="1" applyFont="1" applyFill="1" applyBorder="1" applyAlignment="1">
      <alignment horizontal="right" vertical="center" wrapText="1" indent="1"/>
    </xf>
    <xf numFmtId="1" fontId="14" fillId="0" borderId="246" xfId="0" applyNumberFormat="1" applyFont="1" applyBorder="1" applyAlignment="1">
      <alignment horizontal="left" vertical="center" indent="2"/>
    </xf>
    <xf numFmtId="1" fontId="14" fillId="0" borderId="246" xfId="0" applyNumberFormat="1" applyFont="1" applyBorder="1" applyAlignment="1">
      <alignment horizontal="left" vertical="center"/>
    </xf>
    <xf numFmtId="1" fontId="14" fillId="0" borderId="246" xfId="0" applyNumberFormat="1" applyFont="1" applyBorder="1" applyAlignment="1">
      <alignment horizontal="center" vertical="center" wrapText="1"/>
    </xf>
    <xf numFmtId="2" fontId="53" fillId="0" borderId="246" xfId="0" applyNumberFormat="1" applyFont="1" applyBorder="1" applyAlignment="1">
      <alignment horizontal="center" vertical="center" wrapText="1"/>
    </xf>
    <xf numFmtId="2" fontId="53" fillId="0" borderId="247" xfId="0" applyNumberFormat="1" applyFont="1" applyBorder="1" applyAlignment="1">
      <alignment horizontal="center" vertical="center" wrapText="1"/>
    </xf>
    <xf numFmtId="0" fontId="56" fillId="0" borderId="248" xfId="0" applyFont="1" applyBorder="1" applyAlignment="1">
      <alignment horizontal="right" vertical="center" wrapText="1"/>
    </xf>
    <xf numFmtId="168" fontId="13" fillId="2" borderId="249" xfId="0" applyNumberFormat="1" applyFont="1" applyFill="1" applyBorder="1" applyAlignment="1" applyProtection="1">
      <alignment horizontal="center" vertical="center" wrapText="1"/>
      <protection locked="0"/>
    </xf>
    <xf numFmtId="0" fontId="56" fillId="0" borderId="249" xfId="0" applyFont="1" applyBorder="1" applyAlignment="1">
      <alignment horizontal="center" vertical="center" wrapText="1"/>
    </xf>
    <xf numFmtId="168" fontId="13" fillId="2" borderId="250" xfId="0" applyNumberFormat="1" applyFont="1" applyFill="1" applyBorder="1" applyAlignment="1" applyProtection="1">
      <alignment horizontal="center" vertical="center" wrapText="1"/>
      <protection locked="0"/>
    </xf>
    <xf numFmtId="1" fontId="14" fillId="0" borderId="251" xfId="0" applyNumberFormat="1" applyFont="1" applyBorder="1" applyAlignment="1">
      <alignment horizontal="center" vertical="center" wrapText="1"/>
    </xf>
    <xf numFmtId="1" fontId="14" fillId="0" borderId="252" xfId="0" applyNumberFormat="1" applyFont="1" applyBorder="1" applyAlignment="1">
      <alignment horizontal="center" vertical="center" wrapText="1"/>
    </xf>
    <xf numFmtId="1" fontId="14" fillId="0" borderId="253" xfId="0" applyNumberFormat="1" applyFont="1" applyBorder="1" applyAlignment="1">
      <alignment horizontal="center" vertical="center" wrapText="1"/>
    </xf>
    <xf numFmtId="1" fontId="14" fillId="0" borderId="254" xfId="0" applyNumberFormat="1" applyFont="1" applyBorder="1" applyAlignment="1">
      <alignment horizontal="center" vertical="center" wrapText="1"/>
    </xf>
    <xf numFmtId="2" fontId="53" fillId="0" borderId="252" xfId="0" applyNumberFormat="1" applyFont="1" applyBorder="1" applyAlignment="1">
      <alignment horizontal="center" vertical="center" wrapText="1"/>
    </xf>
    <xf numFmtId="2" fontId="53" fillId="0" borderId="253" xfId="0" applyNumberFormat="1" applyFont="1" applyBorder="1" applyAlignment="1">
      <alignment horizontal="center" vertical="center" wrapText="1"/>
    </xf>
    <xf numFmtId="2" fontId="53" fillId="0" borderId="254" xfId="0" applyNumberFormat="1" applyFont="1" applyBorder="1" applyAlignment="1">
      <alignment horizontal="center" vertical="center" wrapText="1"/>
    </xf>
    <xf numFmtId="4" fontId="53" fillId="0" borderId="252" xfId="0" applyNumberFormat="1" applyFont="1" applyBorder="1" applyAlignment="1">
      <alignment horizontal="right" vertical="center" wrapText="1" indent="1"/>
    </xf>
    <xf numFmtId="4" fontId="53" fillId="0" borderId="253" xfId="0" applyNumberFormat="1" applyFont="1" applyBorder="1" applyAlignment="1">
      <alignment horizontal="right" vertical="center" wrapText="1" indent="1"/>
    </xf>
    <xf numFmtId="4" fontId="53" fillId="0" borderId="254" xfId="0" applyNumberFormat="1" applyFont="1" applyBorder="1" applyAlignment="1">
      <alignment horizontal="right" vertical="center" wrapText="1" indent="1"/>
    </xf>
    <xf numFmtId="1" fontId="24" fillId="0" borderId="46" xfId="0" applyNumberFormat="1" applyFont="1" applyFill="1" applyBorder="1" applyAlignment="1">
      <alignment horizontal="center" vertical="center"/>
    </xf>
    <xf numFmtId="0" fontId="27" fillId="0" borderId="27" xfId="0" applyFont="1" applyFill="1" applyBorder="1" applyAlignment="1">
      <alignment horizontal="center" vertical="center" wrapText="1"/>
    </xf>
    <xf numFmtId="0" fontId="24" fillId="0" borderId="0" xfId="0" applyFont="1" applyFill="1" applyAlignment="1">
      <alignment horizontal="center" vertical="center" wrapText="1"/>
    </xf>
    <xf numFmtId="0" fontId="24" fillId="0" borderId="0" xfId="0" applyFont="1" applyFill="1" applyAlignment="1">
      <alignment horizontal="center" vertical="center"/>
    </xf>
    <xf numFmtId="1" fontId="74" fillId="0" borderId="46" xfId="0" applyNumberFormat="1" applyFont="1" applyFill="1" applyBorder="1" applyAlignment="1">
      <alignment horizontal="center" vertical="center"/>
    </xf>
    <xf numFmtId="0" fontId="23" fillId="0" borderId="0" xfId="0" applyFont="1" applyFill="1" applyAlignment="1">
      <alignment horizontal="center" vertical="center" wrapText="1"/>
    </xf>
    <xf numFmtId="0" fontId="13" fillId="0" borderId="0" xfId="0" applyFont="1" applyFill="1" applyAlignment="1">
      <alignment horizontal="center" vertical="center"/>
    </xf>
    <xf numFmtId="0" fontId="79" fillId="2" borderId="0" xfId="0" applyFont="1" applyFill="1" applyAlignment="1" applyProtection="1">
      <alignment horizontal="center" vertical="center" shrinkToFit="1"/>
      <protection locked="0"/>
    </xf>
    <xf numFmtId="0" fontId="98" fillId="19" borderId="0" xfId="0" applyFont="1" applyFill="1" applyAlignment="1" applyProtection="1">
      <alignment horizontal="center" vertical="center" shrinkToFit="1"/>
      <protection locked="0"/>
    </xf>
    <xf numFmtId="0" fontId="29" fillId="0" borderId="25" xfId="0" applyFont="1" applyFill="1" applyBorder="1" applyAlignment="1">
      <alignment horizontal="center" vertical="center"/>
    </xf>
    <xf numFmtId="0" fontId="24" fillId="0" borderId="255" xfId="0" applyFont="1" applyBorder="1" applyAlignment="1">
      <alignment horizontal="center" vertical="center"/>
    </xf>
    <xf numFmtId="0" fontId="24" fillId="0" borderId="256" xfId="0" applyFont="1" applyBorder="1" applyAlignment="1">
      <alignment horizontal="center" vertical="center"/>
    </xf>
    <xf numFmtId="0" fontId="24" fillId="0" borderId="257" xfId="0" applyFont="1" applyBorder="1" applyAlignment="1">
      <alignment horizontal="center" vertical="center"/>
    </xf>
    <xf numFmtId="0" fontId="24" fillId="0" borderId="258" xfId="0" applyFont="1" applyBorder="1" applyAlignment="1">
      <alignment horizontal="center" vertical="center"/>
    </xf>
    <xf numFmtId="0" fontId="24" fillId="0" borderId="259" xfId="0" applyFont="1" applyBorder="1" applyAlignment="1">
      <alignment horizontal="center" vertical="center"/>
    </xf>
    <xf numFmtId="0" fontId="24" fillId="0" borderId="260" xfId="0" applyFont="1" applyBorder="1" applyAlignment="1">
      <alignment horizontal="center" vertical="center"/>
    </xf>
    <xf numFmtId="0" fontId="24" fillId="0" borderId="261" xfId="0" applyFont="1" applyBorder="1" applyAlignment="1">
      <alignment horizontal="center" vertical="center"/>
    </xf>
    <xf numFmtId="0" fontId="24" fillId="0" borderId="262" xfId="0" applyFont="1" applyBorder="1" applyAlignment="1">
      <alignment horizontal="center" vertical="center"/>
    </xf>
    <xf numFmtId="0" fontId="24" fillId="0" borderId="263" xfId="0" applyFont="1" applyBorder="1" applyAlignment="1">
      <alignment horizontal="center" vertical="center"/>
    </xf>
    <xf numFmtId="0" fontId="49" fillId="4" borderId="6" xfId="0" applyFont="1" applyFill="1" applyBorder="1" applyAlignment="1">
      <alignment horizontal="center" vertical="center" wrapText="1"/>
    </xf>
    <xf numFmtId="0" fontId="49" fillId="4" borderId="264" xfId="0" applyFont="1" applyFill="1" applyBorder="1" applyAlignment="1">
      <alignment horizontal="center" vertical="center" wrapText="1"/>
    </xf>
    <xf numFmtId="0" fontId="49" fillId="4" borderId="265" xfId="0" applyFont="1" applyFill="1" applyBorder="1" applyAlignment="1">
      <alignment horizontal="center" vertical="center" wrapText="1"/>
    </xf>
    <xf numFmtId="0" fontId="49" fillId="4" borderId="266" xfId="0" applyFont="1" applyFill="1" applyBorder="1" applyAlignment="1">
      <alignment horizontal="center" vertical="center" wrapText="1"/>
    </xf>
    <xf numFmtId="0" fontId="41" fillId="3" borderId="6" xfId="0" applyFont="1" applyFill="1" applyBorder="1" applyAlignment="1">
      <alignment horizontal="center" vertical="center" wrapText="1"/>
    </xf>
    <xf numFmtId="0" fontId="27" fillId="0" borderId="126" xfId="0" applyFont="1" applyBorder="1" applyAlignment="1">
      <alignment horizontal="center" vertical="center"/>
    </xf>
    <xf numFmtId="0" fontId="24" fillId="0" borderId="126" xfId="0" applyFont="1" applyBorder="1" applyAlignment="1">
      <alignment horizontal="center" vertical="center"/>
    </xf>
    <xf numFmtId="165" fontId="24" fillId="0" borderId="126" xfId="0" applyNumberFormat="1" applyFont="1" applyBorder="1" applyAlignment="1">
      <alignment horizontal="center" vertical="center"/>
    </xf>
    <xf numFmtId="1" fontId="24" fillId="0" borderId="126" xfId="0" applyNumberFormat="1" applyFont="1" applyBorder="1" applyAlignment="1">
      <alignment horizontal="center" vertical="center"/>
    </xf>
    <xf numFmtId="0" fontId="41" fillId="3" borderId="264" xfId="0" applyFont="1" applyFill="1" applyBorder="1" applyAlignment="1">
      <alignment horizontal="center" vertical="center" wrapText="1"/>
    </xf>
    <xf numFmtId="0" fontId="41" fillId="3" borderId="266" xfId="0" applyFont="1" applyFill="1" applyBorder="1" applyAlignment="1">
      <alignment horizontal="center" vertical="center" wrapText="1"/>
    </xf>
    <xf numFmtId="165" fontId="24" fillId="0" borderId="255" xfId="0" applyNumberFormat="1" applyFont="1" applyBorder="1" applyAlignment="1">
      <alignment horizontal="center" vertical="center"/>
    </xf>
    <xf numFmtId="165" fontId="24" fillId="0" borderId="257" xfId="0" applyNumberFormat="1" applyFont="1" applyBorder="1" applyAlignment="1">
      <alignment horizontal="center" vertical="center"/>
    </xf>
    <xf numFmtId="165" fontId="24" fillId="0" borderId="258" xfId="0" applyNumberFormat="1" applyFont="1" applyBorder="1" applyAlignment="1">
      <alignment horizontal="center" vertical="center"/>
    </xf>
    <xf numFmtId="165" fontId="24" fillId="0" borderId="260" xfId="0" applyNumberFormat="1" applyFont="1" applyBorder="1" applyAlignment="1">
      <alignment horizontal="center" vertical="center"/>
    </xf>
    <xf numFmtId="165" fontId="24" fillId="0" borderId="261" xfId="0" applyNumberFormat="1" applyFont="1" applyBorder="1" applyAlignment="1">
      <alignment horizontal="center" vertical="center"/>
    </xf>
    <xf numFmtId="165" fontId="24" fillId="0" borderId="263" xfId="0" applyNumberFormat="1" applyFont="1" applyBorder="1" applyAlignment="1">
      <alignment horizontal="center" vertical="center"/>
    </xf>
    <xf numFmtId="0" fontId="24" fillId="0" borderId="15" xfId="0" applyFont="1" applyBorder="1" applyAlignment="1">
      <alignment vertical="center"/>
    </xf>
    <xf numFmtId="0" fontId="27" fillId="4" borderId="264" xfId="0" applyFont="1" applyFill="1" applyBorder="1" applyAlignment="1">
      <alignment horizontal="center" vertical="center" wrapText="1"/>
    </xf>
    <xf numFmtId="0" fontId="27" fillId="0" borderId="255" xfId="0" applyFont="1" applyBorder="1" applyAlignment="1">
      <alignment horizontal="center" vertical="center"/>
    </xf>
    <xf numFmtId="0" fontId="24" fillId="0" borderId="257" xfId="0" applyNumberFormat="1" applyFont="1" applyBorder="1" applyAlignment="1">
      <alignment horizontal="left" vertical="center" shrinkToFit="1"/>
    </xf>
    <xf numFmtId="0" fontId="27" fillId="0" borderId="258" xfId="0" applyFont="1" applyBorder="1" applyAlignment="1">
      <alignment horizontal="center" vertical="center"/>
    </xf>
    <xf numFmtId="0" fontId="24" fillId="0" borderId="260" xfId="0" applyNumberFormat="1" applyFont="1" applyBorder="1" applyAlignment="1">
      <alignment horizontal="left" vertical="center" shrinkToFit="1"/>
    </xf>
    <xf numFmtId="0" fontId="27" fillId="0" borderId="261" xfId="0" applyFont="1" applyBorder="1" applyAlignment="1">
      <alignment horizontal="center" vertical="center"/>
    </xf>
    <xf numFmtId="0" fontId="24" fillId="0" borderId="263" xfId="0" applyNumberFormat="1" applyFont="1" applyBorder="1" applyAlignment="1">
      <alignment horizontal="left" vertical="center" shrinkToFit="1"/>
    </xf>
    <xf numFmtId="0" fontId="4" fillId="0" borderId="0" xfId="0" applyFont="1"/>
    <xf numFmtId="0" fontId="4" fillId="0" borderId="0" xfId="0" applyFont="1" applyAlignment="1">
      <alignment horizontal="right" vertical="top" indent="1"/>
    </xf>
    <xf numFmtId="0" fontId="5" fillId="0" borderId="0" xfId="0" applyFont="1" applyAlignment="1">
      <alignment horizontal="left" vertical="top" wrapText="1"/>
    </xf>
    <xf numFmtId="0" fontId="4" fillId="0" borderId="0" xfId="0" applyFont="1" applyAlignment="1">
      <alignment horizontal="left" vertical="center" wrapText="1"/>
    </xf>
    <xf numFmtId="0" fontId="4" fillId="0" borderId="0" xfId="0" quotePrefix="1" applyFont="1" applyAlignment="1">
      <alignment horizontal="left" vertical="center" wrapText="1"/>
    </xf>
    <xf numFmtId="0" fontId="4" fillId="0" borderId="0" xfId="0" applyFont="1" applyAlignment="1">
      <alignment vertical="center" wrapText="1"/>
    </xf>
    <xf numFmtId="0" fontId="101" fillId="0" borderId="0" xfId="0" applyFont="1" applyAlignment="1">
      <alignment horizontal="left" vertical="center" wrapText="1"/>
    </xf>
    <xf numFmtId="0" fontId="4" fillId="0" borderId="0" xfId="0" applyFont="1" applyAlignment="1">
      <alignment horizontal="left" vertical="top" wrapText="1"/>
    </xf>
    <xf numFmtId="0" fontId="4" fillId="0" borderId="0" xfId="0" applyFont="1" applyAlignment="1">
      <alignment horizontal="left" wrapText="1"/>
    </xf>
    <xf numFmtId="0" fontId="53" fillId="0" borderId="0" xfId="0" applyFont="1" applyAlignment="1">
      <alignment horizontal="left" vertical="center"/>
    </xf>
    <xf numFmtId="0" fontId="14" fillId="0" borderId="267" xfId="0" applyFont="1" applyBorder="1" applyAlignment="1">
      <alignment vertical="center"/>
    </xf>
    <xf numFmtId="0" fontId="14" fillId="0" borderId="0" xfId="0" applyFont="1" applyAlignment="1">
      <alignment vertical="center"/>
    </xf>
    <xf numFmtId="0" fontId="13" fillId="0" borderId="269" xfId="0" applyFont="1" applyBorder="1" applyAlignment="1">
      <alignment horizontal="center" wrapText="1"/>
    </xf>
    <xf numFmtId="0" fontId="56" fillId="0" borderId="269" xfId="0" applyFont="1" applyBorder="1" applyAlignment="1">
      <alignment horizontal="center" vertical="center" wrapText="1"/>
    </xf>
    <xf numFmtId="0" fontId="56" fillId="0" borderId="0" xfId="0" applyFont="1" applyAlignment="1">
      <alignment horizontal="center" vertical="center" wrapText="1"/>
    </xf>
    <xf numFmtId="0" fontId="14" fillId="0" borderId="270" xfId="0" applyFont="1" applyBorder="1" applyAlignment="1">
      <alignment horizontal="left" vertical="center" indent="1" shrinkToFit="1"/>
    </xf>
    <xf numFmtId="0" fontId="102" fillId="0" borderId="270" xfId="0" applyFont="1" applyFill="1" applyBorder="1" applyAlignment="1">
      <alignment horizontal="center" vertical="center"/>
    </xf>
    <xf numFmtId="0" fontId="47" fillId="0" borderId="270" xfId="0" applyFont="1" applyFill="1" applyBorder="1" applyAlignment="1">
      <alignment horizontal="center" vertical="center"/>
    </xf>
    <xf numFmtId="0" fontId="14" fillId="0" borderId="271" xfId="0" applyFont="1" applyBorder="1" applyAlignment="1">
      <alignment horizontal="left" vertical="center" indent="1" shrinkToFit="1"/>
    </xf>
    <xf numFmtId="0" fontId="47" fillId="0" borderId="271" xfId="0" applyFont="1" applyFill="1" applyBorder="1" applyAlignment="1">
      <alignment horizontal="center" vertical="center"/>
    </xf>
    <xf numFmtId="0" fontId="102" fillId="0" borderId="271" xfId="0" applyFont="1" applyFill="1" applyBorder="1" applyAlignment="1">
      <alignment horizontal="center" vertical="center"/>
    </xf>
    <xf numFmtId="0" fontId="14" fillId="0" borderId="272" xfId="0" applyFont="1" applyBorder="1" applyAlignment="1">
      <alignment horizontal="left" vertical="center" indent="1" shrinkToFit="1"/>
    </xf>
    <xf numFmtId="0" fontId="47" fillId="0" borderId="272" xfId="0" applyFont="1" applyFill="1" applyBorder="1" applyAlignment="1">
      <alignment horizontal="center" vertical="center"/>
    </xf>
    <xf numFmtId="2" fontId="29" fillId="2" borderId="0" xfId="0" applyNumberFormat="1" applyFont="1" applyFill="1" applyAlignment="1" applyProtection="1">
      <alignment horizontal="center" vertical="center"/>
      <protection locked="0"/>
    </xf>
    <xf numFmtId="0" fontId="68" fillId="0" borderId="157" xfId="0" applyFont="1" applyFill="1" applyBorder="1" applyAlignment="1">
      <alignment horizontal="center" vertical="center"/>
    </xf>
    <xf numFmtId="4" fontId="68" fillId="0" borderId="157" xfId="0" applyNumberFormat="1" applyFont="1" applyFill="1" applyBorder="1" applyAlignment="1">
      <alignment horizontal="right" vertical="center" indent="1"/>
    </xf>
    <xf numFmtId="0" fontId="68" fillId="0" borderId="158" xfId="0" applyFont="1" applyFill="1" applyBorder="1" applyAlignment="1">
      <alignment horizontal="center" vertical="center"/>
    </xf>
    <xf numFmtId="4" fontId="68" fillId="0" borderId="158" xfId="0" applyNumberFormat="1" applyFont="1" applyFill="1" applyBorder="1" applyAlignment="1">
      <alignment horizontal="right" vertical="center" indent="1"/>
    </xf>
    <xf numFmtId="0" fontId="71" fillId="0" borderId="2" xfId="0" applyFont="1" applyFill="1" applyBorder="1" applyAlignment="1">
      <alignment horizontal="center" vertical="center"/>
    </xf>
    <xf numFmtId="4" fontId="71" fillId="0" borderId="2" xfId="0" applyNumberFormat="1" applyFont="1" applyFill="1" applyBorder="1" applyAlignment="1">
      <alignment horizontal="right" vertical="center" indent="1"/>
    </xf>
    <xf numFmtId="0" fontId="71" fillId="0" borderId="3" xfId="0" applyFont="1" applyFill="1" applyBorder="1" applyAlignment="1">
      <alignment horizontal="center" vertical="center"/>
    </xf>
    <xf numFmtId="4" fontId="71" fillId="0" borderId="3" xfId="0" applyNumberFormat="1" applyFont="1" applyFill="1" applyBorder="1" applyAlignment="1">
      <alignment horizontal="right" vertical="center" indent="1"/>
    </xf>
    <xf numFmtId="0" fontId="14" fillId="0" borderId="168" xfId="0" applyFont="1" applyFill="1" applyBorder="1" applyAlignment="1">
      <alignment horizontal="center" vertical="center"/>
    </xf>
    <xf numFmtId="0" fontId="14" fillId="0" borderId="169" xfId="0" applyFont="1" applyFill="1" applyBorder="1" applyAlignment="1">
      <alignment horizontal="center" vertical="center"/>
    </xf>
    <xf numFmtId="0" fontId="14" fillId="0" borderId="162" xfId="0" applyFont="1" applyFill="1" applyBorder="1" applyAlignment="1">
      <alignment horizontal="center" vertical="center"/>
    </xf>
    <xf numFmtId="4" fontId="14" fillId="0" borderId="168" xfId="0" applyNumberFormat="1" applyFont="1" applyFill="1" applyBorder="1" applyAlignment="1">
      <alignment horizontal="right" vertical="center" indent="1"/>
    </xf>
    <xf numFmtId="4" fontId="14" fillId="0" borderId="169" xfId="0" applyNumberFormat="1" applyFont="1" applyFill="1" applyBorder="1" applyAlignment="1">
      <alignment horizontal="right" vertical="center" indent="1"/>
    </xf>
    <xf numFmtId="4" fontId="14" fillId="0" borderId="162" xfId="0" applyNumberFormat="1" applyFont="1" applyFill="1" applyBorder="1" applyAlignment="1">
      <alignment horizontal="right" vertical="center" indent="1"/>
    </xf>
    <xf numFmtId="2" fontId="69" fillId="20" borderId="0" xfId="0" applyNumberFormat="1" applyFont="1" applyFill="1" applyAlignment="1" applyProtection="1">
      <alignment horizontal="center" vertical="center"/>
      <protection locked="0"/>
    </xf>
    <xf numFmtId="2" fontId="72" fillId="20" borderId="0" xfId="0" applyNumberFormat="1" applyFont="1" applyFill="1" applyAlignment="1" applyProtection="1">
      <alignment horizontal="center" vertical="center"/>
      <protection locked="0"/>
    </xf>
    <xf numFmtId="2" fontId="47" fillId="20" borderId="0" xfId="0" applyNumberFormat="1" applyFont="1" applyFill="1" applyAlignment="1" applyProtection="1">
      <alignment horizontal="center" vertical="center"/>
      <protection locked="0"/>
    </xf>
    <xf numFmtId="0" fontId="3" fillId="0" borderId="0" xfId="0" applyNumberFormat="1" applyFont="1" applyFill="1" applyAlignment="1">
      <alignment horizontal="center" vertical="center"/>
    </xf>
    <xf numFmtId="0" fontId="104" fillId="0" borderId="0" xfId="0" applyFont="1" applyAlignment="1">
      <alignment horizontal="center" vertical="center"/>
    </xf>
    <xf numFmtId="0" fontId="105" fillId="0" borderId="0" xfId="0" applyFont="1" applyAlignment="1">
      <alignment horizontal="center" vertical="center"/>
    </xf>
    <xf numFmtId="0" fontId="104" fillId="27" borderId="0" xfId="0" applyFont="1" applyFill="1" applyAlignment="1">
      <alignment horizontal="center" vertical="center"/>
    </xf>
    <xf numFmtId="0" fontId="105" fillId="27" borderId="0" xfId="0" applyFont="1" applyFill="1" applyAlignment="1">
      <alignment horizontal="center" vertical="center"/>
    </xf>
    <xf numFmtId="0" fontId="105" fillId="26" borderId="0" xfId="0" applyFont="1" applyFill="1" applyAlignment="1">
      <alignment horizontal="center" vertical="center"/>
    </xf>
    <xf numFmtId="0" fontId="104" fillId="26" borderId="0" xfId="0" applyFont="1" applyFill="1" applyAlignment="1">
      <alignment horizontal="center" vertical="center"/>
    </xf>
    <xf numFmtId="0" fontId="107" fillId="27" borderId="0" xfId="0" applyFont="1" applyFill="1" applyAlignment="1">
      <alignment horizontal="center" vertical="center"/>
    </xf>
    <xf numFmtId="0" fontId="107" fillId="0" borderId="0" xfId="0" applyFont="1" applyAlignment="1">
      <alignment horizontal="center" vertical="center"/>
    </xf>
    <xf numFmtId="0" fontId="107" fillId="26" borderId="0" xfId="0" applyFont="1" applyFill="1" applyAlignment="1">
      <alignment horizontal="center" vertical="center"/>
    </xf>
    <xf numFmtId="0" fontId="107" fillId="27" borderId="0" xfId="0" applyFont="1" applyFill="1" applyAlignment="1">
      <alignment horizontal="center" vertical="center" shrinkToFit="1"/>
    </xf>
    <xf numFmtId="0" fontId="107" fillId="0" borderId="0" xfId="0" applyFont="1" applyAlignment="1">
      <alignment horizontal="center" vertical="center" shrinkToFit="1"/>
    </xf>
    <xf numFmtId="0" fontId="107" fillId="26" borderId="0" xfId="0" applyFont="1" applyFill="1" applyAlignment="1">
      <alignment horizontal="center" vertical="center" shrinkToFit="1"/>
    </xf>
    <xf numFmtId="0" fontId="111" fillId="0" borderId="0" xfId="1" applyFont="1" applyAlignment="1" applyProtection="1">
      <alignment horizontal="left" vertical="center" indent="1" shrinkToFit="1"/>
    </xf>
    <xf numFmtId="0" fontId="112" fillId="27" borderId="0" xfId="0" applyFont="1" applyFill="1" applyAlignment="1">
      <alignment horizontal="left" vertical="center"/>
    </xf>
    <xf numFmtId="0" fontId="112" fillId="0" borderId="0" xfId="0" applyFont="1" applyAlignment="1">
      <alignment horizontal="left" vertical="center"/>
    </xf>
    <xf numFmtId="0" fontId="112" fillId="26" borderId="0" xfId="0" applyFont="1" applyFill="1" applyAlignment="1">
      <alignment horizontal="left" vertical="center"/>
    </xf>
    <xf numFmtId="0" fontId="113" fillId="0" borderId="0" xfId="1" applyFont="1" applyAlignment="1" applyProtection="1">
      <alignment horizontal="left" vertical="center" indent="1" shrinkToFit="1"/>
    </xf>
    <xf numFmtId="0" fontId="104" fillId="28" borderId="0" xfId="0" applyFont="1" applyFill="1" applyAlignment="1">
      <alignment horizontal="center" vertical="center"/>
    </xf>
    <xf numFmtId="0" fontId="105" fillId="28" borderId="0" xfId="0" applyFont="1" applyFill="1" applyAlignment="1">
      <alignment horizontal="center" vertical="center"/>
    </xf>
    <xf numFmtId="0" fontId="105" fillId="29" borderId="0" xfId="0" applyFont="1" applyFill="1" applyAlignment="1">
      <alignment horizontal="center" vertical="center"/>
    </xf>
    <xf numFmtId="0" fontId="104" fillId="29" borderId="0" xfId="0" applyFont="1" applyFill="1" applyAlignment="1">
      <alignment horizontal="center" vertical="center"/>
    </xf>
    <xf numFmtId="0" fontId="107" fillId="28" borderId="0" xfId="0" applyFont="1" applyFill="1" applyAlignment="1">
      <alignment horizontal="center" vertical="center"/>
    </xf>
    <xf numFmtId="0" fontId="107" fillId="29" borderId="0" xfId="0" applyFont="1" applyFill="1" applyAlignment="1">
      <alignment horizontal="center" vertical="center"/>
    </xf>
    <xf numFmtId="0" fontId="107" fillId="28" borderId="0" xfId="0" applyFont="1" applyFill="1" applyAlignment="1">
      <alignment horizontal="center" vertical="center" shrinkToFit="1"/>
    </xf>
    <xf numFmtId="0" fontId="107" fillId="29" borderId="0" xfId="0" applyFont="1" applyFill="1" applyAlignment="1">
      <alignment horizontal="center" vertical="center" shrinkToFit="1"/>
    </xf>
    <xf numFmtId="0" fontId="112" fillId="28" borderId="0" xfId="0" applyFont="1" applyFill="1" applyAlignment="1">
      <alignment horizontal="left" vertical="center"/>
    </xf>
    <xf numFmtId="0" fontId="112" fillId="29" borderId="0" xfId="0" applyFont="1" applyFill="1" applyAlignment="1">
      <alignment horizontal="left" vertical="center"/>
    </xf>
    <xf numFmtId="0" fontId="104" fillId="30" borderId="0" xfId="0" applyFont="1" applyFill="1" applyAlignment="1">
      <alignment horizontal="center" vertical="center"/>
    </xf>
    <xf numFmtId="0" fontId="105" fillId="30" borderId="0" xfId="0" applyFont="1" applyFill="1" applyAlignment="1">
      <alignment horizontal="center" vertical="center"/>
    </xf>
    <xf numFmtId="0" fontId="105" fillId="19" borderId="0" xfId="0" applyFont="1" applyFill="1" applyAlignment="1">
      <alignment horizontal="center" vertical="center"/>
    </xf>
    <xf numFmtId="0" fontId="104" fillId="19" borderId="0" xfId="0" applyFont="1" applyFill="1" applyAlignment="1">
      <alignment horizontal="center" vertical="center"/>
    </xf>
    <xf numFmtId="0" fontId="107" fillId="30" borderId="0" xfId="0" applyFont="1" applyFill="1" applyAlignment="1">
      <alignment horizontal="center" vertical="center"/>
    </xf>
    <xf numFmtId="0" fontId="107" fillId="19" borderId="0" xfId="0" applyFont="1" applyFill="1" applyAlignment="1">
      <alignment horizontal="center" vertical="center"/>
    </xf>
    <xf numFmtId="0" fontId="107" fillId="30" borderId="0" xfId="0" applyFont="1" applyFill="1" applyAlignment="1">
      <alignment horizontal="center" vertical="center" shrinkToFit="1"/>
    </xf>
    <xf numFmtId="0" fontId="107" fillId="19" borderId="0" xfId="0" applyFont="1" applyFill="1" applyAlignment="1">
      <alignment horizontal="center" vertical="center" shrinkToFit="1"/>
    </xf>
    <xf numFmtId="0" fontId="112" fillId="30" borderId="0" xfId="0" applyFont="1" applyFill="1" applyAlignment="1">
      <alignment horizontal="left" vertical="center"/>
    </xf>
    <xf numFmtId="0" fontId="112" fillId="19" borderId="0" xfId="0" applyFont="1" applyFill="1" applyAlignment="1">
      <alignment horizontal="left" vertical="center"/>
    </xf>
    <xf numFmtId="0" fontId="121" fillId="0" borderId="0" xfId="1" applyFont="1" applyAlignment="1" applyProtection="1">
      <alignment horizontal="left" vertical="center" indent="1" shrinkToFit="1"/>
    </xf>
    <xf numFmtId="0" fontId="2" fillId="0" borderId="0" xfId="0" applyFont="1" applyAlignment="1">
      <alignment vertical="center" wrapText="1"/>
    </xf>
    <xf numFmtId="0" fontId="1" fillId="16" borderId="0" xfId="0" applyFont="1" applyFill="1" applyAlignment="1">
      <alignment horizontal="center" vertical="center"/>
    </xf>
    <xf numFmtId="0" fontId="0" fillId="16" borderId="0" xfId="0" applyFill="1" applyAlignment="1">
      <alignment horizontal="center" vertical="center"/>
    </xf>
    <xf numFmtId="0" fontId="1" fillId="16" borderId="0" xfId="0" applyFont="1" applyFill="1" applyAlignment="1">
      <alignment horizontal="right" vertical="center"/>
    </xf>
    <xf numFmtId="0" fontId="1" fillId="16" borderId="0" xfId="0" applyFont="1" applyFill="1" applyAlignment="1">
      <alignment horizontal="left" vertical="center"/>
    </xf>
    <xf numFmtId="0" fontId="0" fillId="16" borderId="0" xfId="0" applyFill="1" applyAlignment="1">
      <alignment vertical="center"/>
    </xf>
    <xf numFmtId="0" fontId="122" fillId="0" borderId="0" xfId="0" applyFont="1" applyAlignment="1">
      <alignment vertical="center"/>
    </xf>
    <xf numFmtId="0" fontId="122" fillId="0" borderId="0" xfId="0" applyFont="1" applyAlignment="1">
      <alignment horizontal="center" vertical="center"/>
    </xf>
    <xf numFmtId="0" fontId="122" fillId="0" borderId="0" xfId="1" applyFont="1" applyAlignment="1" applyProtection="1">
      <alignment horizontal="center" vertical="center"/>
    </xf>
    <xf numFmtId="0" fontId="123" fillId="0" borderId="0" xfId="0" applyFont="1" applyAlignment="1">
      <alignment vertical="center"/>
    </xf>
    <xf numFmtId="0" fontId="123" fillId="0" borderId="0" xfId="0" applyFont="1" applyAlignment="1">
      <alignment vertical="center" wrapText="1"/>
    </xf>
    <xf numFmtId="0" fontId="105" fillId="0" borderId="0" xfId="0" applyFont="1" applyAlignment="1">
      <alignment horizontal="center" vertical="center"/>
    </xf>
    <xf numFmtId="0" fontId="0" fillId="23" borderId="0" xfId="0" applyNumberFormat="1" applyFill="1" applyAlignment="1">
      <alignment vertical="center"/>
    </xf>
    <xf numFmtId="0" fontId="1" fillId="23" borderId="0" xfId="0" applyNumberFormat="1" applyFont="1" applyFill="1" applyAlignment="1">
      <alignment horizontal="center" vertical="center"/>
    </xf>
    <xf numFmtId="0" fontId="105" fillId="14" borderId="0" xfId="0" applyFont="1" applyFill="1" applyAlignment="1">
      <alignment horizontal="center" vertical="center"/>
    </xf>
    <xf numFmtId="0" fontId="104" fillId="14" borderId="0" xfId="0" applyFont="1" applyFill="1" applyAlignment="1">
      <alignment horizontal="center" vertical="center"/>
    </xf>
    <xf numFmtId="0" fontId="107" fillId="14" borderId="0" xfId="0" applyFont="1" applyFill="1" applyAlignment="1">
      <alignment horizontal="center" vertical="center"/>
    </xf>
    <xf numFmtId="0" fontId="107" fillId="14" borderId="0" xfId="0" applyFont="1" applyFill="1" applyAlignment="1">
      <alignment horizontal="center" vertical="center" shrinkToFit="1"/>
    </xf>
    <xf numFmtId="0" fontId="112" fillId="14" borderId="0" xfId="0" applyFont="1" applyFill="1" applyAlignment="1">
      <alignment horizontal="left" vertical="center"/>
    </xf>
    <xf numFmtId="0" fontId="19"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horizontal="center" vertical="center"/>
    </xf>
    <xf numFmtId="0" fontId="100" fillId="0" borderId="0" xfId="1" applyFont="1" applyAlignment="1" applyProtection="1">
      <alignment horizontal="center" vertical="center" wrapText="1" shrinkToFit="1"/>
    </xf>
    <xf numFmtId="0" fontId="100" fillId="0" borderId="0" xfId="1" applyFont="1" applyAlignment="1" applyProtection="1">
      <alignment horizontal="center" vertical="center" shrinkToFit="1"/>
    </xf>
    <xf numFmtId="0" fontId="103" fillId="0" borderId="0" xfId="1" applyFont="1" applyAlignment="1" applyProtection="1">
      <alignment horizontal="center" vertical="center"/>
    </xf>
    <xf numFmtId="0" fontId="120" fillId="0" borderId="0" xfId="1" applyFont="1" applyAlignment="1" applyProtection="1">
      <alignment horizontal="center" vertical="center" wrapText="1"/>
    </xf>
    <xf numFmtId="0" fontId="113" fillId="0" borderId="0" xfId="1" applyFont="1" applyAlignment="1" applyProtection="1">
      <alignment horizontal="center" vertical="center" shrinkToFit="1"/>
    </xf>
    <xf numFmtId="0" fontId="103" fillId="0" borderId="0" xfId="0" applyFont="1" applyAlignment="1">
      <alignment horizontal="center" vertical="center"/>
    </xf>
    <xf numFmtId="0" fontId="106" fillId="0" borderId="0" xfId="1" applyFont="1" applyAlignment="1" applyProtection="1">
      <alignment horizontal="center" vertical="center"/>
    </xf>
    <xf numFmtId="0" fontId="108" fillId="0" borderId="0" xfId="1" applyFont="1" applyAlignment="1" applyProtection="1">
      <alignment horizontal="center" vertical="center"/>
    </xf>
    <xf numFmtId="0" fontId="109" fillId="0" borderId="0" xfId="1" applyFont="1" applyAlignment="1" applyProtection="1">
      <alignment horizontal="center" vertical="center" shrinkToFit="1"/>
    </xf>
    <xf numFmtId="0" fontId="110" fillId="0" borderId="0" xfId="1" applyFont="1" applyAlignment="1" applyProtection="1">
      <alignment horizontal="center" vertical="center"/>
    </xf>
    <xf numFmtId="0" fontId="118" fillId="0" borderId="0" xfId="1" applyFont="1" applyAlignment="1" applyProtection="1">
      <alignment horizontal="center" vertical="center"/>
    </xf>
    <xf numFmtId="0" fontId="125" fillId="0" borderId="0" xfId="1" applyFont="1" applyAlignment="1" applyProtection="1">
      <alignment horizontal="center"/>
    </xf>
    <xf numFmtId="0" fontId="119" fillId="0" borderId="0" xfId="1" applyFont="1" applyAlignment="1" applyProtection="1">
      <alignment horizontal="left" vertical="center" wrapText="1" indent="1"/>
    </xf>
    <xf numFmtId="0" fontId="105" fillId="0" borderId="0" xfId="0" applyFont="1" applyAlignment="1">
      <alignment horizontal="center" vertical="center"/>
    </xf>
    <xf numFmtId="0" fontId="114" fillId="0" borderId="0" xfId="1" applyFont="1" applyAlignment="1" applyProtection="1">
      <alignment horizontal="center" vertical="center"/>
    </xf>
    <xf numFmtId="0" fontId="115" fillId="0" borderId="0" xfId="1" applyFont="1" applyAlignment="1" applyProtection="1">
      <alignment horizontal="left" vertical="center" wrapText="1" indent="1"/>
    </xf>
    <xf numFmtId="0" fontId="116" fillId="0" borderId="0" xfId="1" applyFont="1" applyAlignment="1" applyProtection="1">
      <alignment horizontal="center" vertical="center" wrapText="1"/>
    </xf>
    <xf numFmtId="0" fontId="117" fillId="0" borderId="0" xfId="1" applyFont="1" applyAlignment="1" applyProtection="1">
      <alignment horizontal="left" vertical="center" wrapText="1" indent="1"/>
    </xf>
    <xf numFmtId="0" fontId="126" fillId="0" borderId="0" xfId="1" applyFont="1" applyAlignment="1" applyProtection="1">
      <alignment horizontal="center" vertical="center"/>
    </xf>
    <xf numFmtId="1" fontId="53" fillId="0" borderId="92" xfId="0" applyNumberFormat="1" applyFont="1" applyBorder="1" applyAlignment="1">
      <alignment horizontal="center" vertical="center"/>
    </xf>
    <xf numFmtId="1" fontId="53" fillId="0" borderId="85" xfId="0" applyNumberFormat="1" applyFont="1" applyBorder="1" applyAlignment="1">
      <alignment horizontal="center" vertical="center"/>
    </xf>
    <xf numFmtId="0" fontId="60" fillId="8" borderId="112" xfId="0" applyFont="1" applyFill="1" applyBorder="1" applyAlignment="1">
      <alignment horizontal="center" vertical="center" wrapText="1"/>
    </xf>
    <xf numFmtId="0" fontId="60" fillId="8" borderId="15" xfId="0" applyFont="1" applyFill="1" applyBorder="1" applyAlignment="1">
      <alignment horizontal="center" vertical="center" wrapText="1"/>
    </xf>
    <xf numFmtId="0" fontId="60" fillId="8" borderId="113" xfId="0" applyFont="1" applyFill="1" applyBorder="1" applyAlignment="1">
      <alignment horizontal="center" vertical="center" wrapText="1"/>
    </xf>
    <xf numFmtId="0" fontId="60" fillId="8" borderId="155" xfId="0" applyFont="1" applyFill="1" applyBorder="1" applyAlignment="1">
      <alignment horizontal="center" vertical="center" wrapText="1"/>
    </xf>
    <xf numFmtId="0" fontId="60" fillId="8" borderId="0" xfId="0" applyFont="1" applyFill="1" applyBorder="1" applyAlignment="1">
      <alignment horizontal="center" vertical="center" wrapText="1"/>
    </xf>
    <xf numFmtId="0" fontId="60" fillId="8" borderId="147" xfId="0" applyFont="1" applyFill="1" applyBorder="1" applyAlignment="1">
      <alignment horizontal="center" vertical="center" wrapText="1"/>
    </xf>
    <xf numFmtId="0" fontId="60" fillId="8" borderId="114" xfId="0" applyFont="1" applyFill="1" applyBorder="1" applyAlignment="1">
      <alignment horizontal="center" vertical="center" wrapText="1"/>
    </xf>
    <xf numFmtId="0" fontId="60" fillId="8" borderId="5" xfId="0" applyFont="1" applyFill="1" applyBorder="1" applyAlignment="1">
      <alignment horizontal="center" vertical="center" wrapText="1"/>
    </xf>
    <xf numFmtId="0" fontId="60" fillId="8" borderId="115" xfId="0" applyFont="1" applyFill="1" applyBorder="1" applyAlignment="1">
      <alignment horizontal="center" vertical="center" wrapText="1"/>
    </xf>
    <xf numFmtId="0" fontId="54" fillId="0" borderId="112" xfId="0" applyFont="1" applyBorder="1" applyAlignment="1">
      <alignment horizontal="center" vertical="center" wrapText="1"/>
    </xf>
    <xf numFmtId="0" fontId="54" fillId="0" borderId="15" xfId="0" applyFont="1" applyBorder="1" applyAlignment="1">
      <alignment horizontal="center" vertical="center" wrapText="1"/>
    </xf>
    <xf numFmtId="0" fontId="54" fillId="0" borderId="113" xfId="0" applyFont="1" applyBorder="1" applyAlignment="1">
      <alignment horizontal="center" vertical="center" wrapText="1"/>
    </xf>
    <xf numFmtId="0" fontId="54" fillId="0" borderId="114"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115" xfId="0" applyFont="1" applyBorder="1" applyAlignment="1">
      <alignment horizontal="center" vertical="center" wrapText="1"/>
    </xf>
    <xf numFmtId="1" fontId="53" fillId="0" borderId="117" xfId="0" applyNumberFormat="1" applyFont="1" applyBorder="1" applyAlignment="1">
      <alignment horizontal="center" vertical="center"/>
    </xf>
    <xf numFmtId="1" fontId="53" fillId="0" borderId="118" xfId="0" applyNumberFormat="1" applyFont="1" applyBorder="1" applyAlignment="1">
      <alignment horizontal="center" vertical="center"/>
    </xf>
    <xf numFmtId="165" fontId="53" fillId="0" borderId="127" xfId="0" applyNumberFormat="1" applyFont="1" applyBorder="1" applyAlignment="1">
      <alignment horizontal="center" vertical="center"/>
    </xf>
    <xf numFmtId="165" fontId="53" fillId="0" borderId="128" xfId="0" applyNumberFormat="1" applyFont="1" applyBorder="1" applyAlignment="1">
      <alignment horizontal="center" vertical="center"/>
    </xf>
    <xf numFmtId="2" fontId="53" fillId="0" borderId="132" xfId="0" applyNumberFormat="1" applyFont="1" applyBorder="1" applyAlignment="1">
      <alignment horizontal="center" vertical="center"/>
    </xf>
    <xf numFmtId="2" fontId="53" fillId="0" borderId="128" xfId="0" applyNumberFormat="1" applyFont="1" applyBorder="1" applyAlignment="1">
      <alignment horizontal="center" vertical="center"/>
    </xf>
    <xf numFmtId="1" fontId="53" fillId="0" borderId="90" xfId="0" applyNumberFormat="1" applyFont="1" applyBorder="1" applyAlignment="1">
      <alignment horizontal="center" vertical="center"/>
    </xf>
    <xf numFmtId="1" fontId="53" fillId="0" borderId="95" xfId="0" applyNumberFormat="1" applyFont="1" applyBorder="1" applyAlignment="1">
      <alignment horizontal="center" vertical="center"/>
    </xf>
    <xf numFmtId="165" fontId="53" fillId="0" borderId="154" xfId="0" applyNumberFormat="1" applyFont="1" applyBorder="1" applyAlignment="1">
      <alignment horizontal="center" vertical="center"/>
    </xf>
    <xf numFmtId="165" fontId="53" fillId="0" borderId="130" xfId="0" applyNumberFormat="1" applyFont="1" applyBorder="1" applyAlignment="1">
      <alignment horizontal="center" vertical="center"/>
    </xf>
    <xf numFmtId="2" fontId="53" fillId="0" borderId="133" xfId="0" applyNumberFormat="1" applyFont="1" applyBorder="1" applyAlignment="1">
      <alignment horizontal="center" vertical="center"/>
    </xf>
    <xf numFmtId="2" fontId="53" fillId="0" borderId="130" xfId="0" applyNumberFormat="1" applyFont="1" applyBorder="1" applyAlignment="1">
      <alignment horizontal="center" vertical="center"/>
    </xf>
    <xf numFmtId="0" fontId="53" fillId="0" borderId="1" xfId="0" applyFont="1" applyBorder="1" applyAlignment="1">
      <alignment horizontal="center" vertical="center"/>
    </xf>
    <xf numFmtId="3" fontId="53" fillId="0" borderId="1" xfId="0" applyNumberFormat="1" applyFont="1" applyBorder="1" applyAlignment="1">
      <alignment horizontal="center" vertical="center"/>
    </xf>
    <xf numFmtId="165" fontId="54" fillId="0" borderId="84" xfId="0" applyNumberFormat="1" applyFont="1" applyBorder="1" applyAlignment="1">
      <alignment horizontal="center" vertical="center"/>
    </xf>
    <xf numFmtId="165" fontId="54" fillId="0" borderId="92" xfId="0" applyNumberFormat="1" applyFont="1" applyBorder="1" applyAlignment="1">
      <alignment horizontal="center" vertical="center"/>
    </xf>
    <xf numFmtId="0" fontId="16" fillId="8" borderId="112" xfId="0" applyFont="1" applyFill="1" applyBorder="1" applyAlignment="1">
      <alignment horizontal="center" vertical="center" wrapText="1"/>
    </xf>
    <xf numFmtId="0" fontId="16" fillId="8" borderId="15" xfId="0" applyFont="1" applyFill="1" applyBorder="1" applyAlignment="1">
      <alignment horizontal="center" vertical="center" wrapText="1"/>
    </xf>
    <xf numFmtId="0" fontId="16" fillId="8" borderId="113" xfId="0" applyFont="1" applyFill="1" applyBorder="1" applyAlignment="1">
      <alignment horizontal="center" vertical="center" wrapText="1"/>
    </xf>
    <xf numFmtId="0" fontId="16" fillId="8" borderId="114"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16" fillId="8" borderId="115" xfId="0" applyFont="1" applyFill="1" applyBorder="1" applyAlignment="1">
      <alignment horizontal="center" vertical="center" wrapText="1"/>
    </xf>
    <xf numFmtId="0" fontId="54" fillId="8" borderId="1" xfId="0" applyFont="1" applyFill="1" applyBorder="1" applyAlignment="1">
      <alignment horizontal="center" vertical="center" wrapText="1"/>
    </xf>
    <xf numFmtId="0" fontId="54" fillId="8" borderId="1" xfId="0" applyFont="1" applyFill="1" applyBorder="1" applyAlignment="1">
      <alignment horizontal="center" vertical="center"/>
    </xf>
    <xf numFmtId="0" fontId="54" fillId="8" borderId="84" xfId="0" applyFont="1" applyFill="1" applyBorder="1" applyAlignment="1">
      <alignment horizontal="center" vertical="center" wrapText="1"/>
    </xf>
    <xf numFmtId="0" fontId="54" fillId="8" borderId="92" xfId="0" applyFont="1" applyFill="1" applyBorder="1" applyAlignment="1">
      <alignment horizontal="center" vertical="center" wrapText="1"/>
    </xf>
    <xf numFmtId="0" fontId="54" fillId="8" borderId="92" xfId="0" applyFont="1" applyFill="1" applyBorder="1" applyAlignment="1">
      <alignment horizontal="center" vertical="center"/>
    </xf>
    <xf numFmtId="0" fontId="54" fillId="8" borderId="85" xfId="0" applyFont="1" applyFill="1" applyBorder="1" applyAlignment="1">
      <alignment horizontal="center" vertical="center"/>
    </xf>
    <xf numFmtId="0" fontId="53" fillId="0" borderId="126" xfId="0" applyFont="1" applyBorder="1" applyAlignment="1">
      <alignment horizontal="center" vertical="center"/>
    </xf>
    <xf numFmtId="3" fontId="53" fillId="0" borderId="126" xfId="0" applyNumberFormat="1" applyFont="1" applyBorder="1" applyAlignment="1">
      <alignment horizontal="center" vertical="center"/>
    </xf>
    <xf numFmtId="165" fontId="53" fillId="0" borderId="4" xfId="0" applyNumberFormat="1" applyFont="1" applyBorder="1" applyAlignment="1">
      <alignment horizontal="center" vertical="center"/>
    </xf>
    <xf numFmtId="2" fontId="53" fillId="0" borderId="117" xfId="0" applyNumberFormat="1" applyFont="1" applyBorder="1" applyAlignment="1">
      <alignment horizontal="right" vertical="center" indent="1"/>
    </xf>
    <xf numFmtId="2" fontId="53" fillId="0" borderId="119" xfId="0" applyNumberFormat="1" applyFont="1" applyBorder="1" applyAlignment="1">
      <alignment horizontal="right" vertical="center" indent="1"/>
    </xf>
    <xf numFmtId="49" fontId="54" fillId="0" borderId="4" xfId="0" applyNumberFormat="1" applyFont="1" applyBorder="1" applyAlignment="1">
      <alignment horizontal="center" vertical="center"/>
    </xf>
    <xf numFmtId="1" fontId="53" fillId="0" borderId="4" xfId="0" applyNumberFormat="1" applyFont="1" applyBorder="1" applyAlignment="1">
      <alignment horizontal="center" vertical="center"/>
    </xf>
    <xf numFmtId="0" fontId="53" fillId="0" borderId="15" xfId="0" applyFont="1" applyBorder="1" applyAlignment="1">
      <alignment horizontal="left" vertical="center" wrapText="1"/>
    </xf>
    <xf numFmtId="165" fontId="53" fillId="0" borderId="84" xfId="0" applyNumberFormat="1" applyFont="1" applyBorder="1" applyAlignment="1">
      <alignment horizontal="center" vertical="center"/>
    </xf>
    <xf numFmtId="165" fontId="53" fillId="0" borderId="92" xfId="0" applyNumberFormat="1" applyFont="1" applyBorder="1" applyAlignment="1">
      <alignment horizontal="center" vertical="center"/>
    </xf>
    <xf numFmtId="0" fontId="58" fillId="0" borderId="0" xfId="0" applyFont="1" applyAlignment="1">
      <alignment horizontal="center" vertical="center"/>
    </xf>
    <xf numFmtId="165" fontId="53" fillId="0" borderId="117" xfId="0" applyNumberFormat="1" applyFont="1" applyBorder="1" applyAlignment="1">
      <alignment horizontal="center" vertical="center"/>
    </xf>
    <xf numFmtId="165" fontId="53" fillId="0" borderId="118" xfId="0" applyNumberFormat="1" applyFont="1" applyBorder="1" applyAlignment="1">
      <alignment horizontal="center" vertical="center"/>
    </xf>
    <xf numFmtId="1" fontId="53" fillId="0" borderId="119" xfId="0" applyNumberFormat="1" applyFont="1" applyBorder="1" applyAlignment="1">
      <alignment horizontal="center" vertical="center"/>
    </xf>
    <xf numFmtId="0" fontId="53" fillId="0" borderId="141" xfId="0" applyFont="1" applyBorder="1" applyAlignment="1">
      <alignment horizontal="center" vertical="center"/>
    </xf>
    <xf numFmtId="3" fontId="53" fillId="0" borderId="141" xfId="0" applyNumberFormat="1" applyFont="1" applyBorder="1" applyAlignment="1">
      <alignment horizontal="center" vertical="center"/>
    </xf>
    <xf numFmtId="165" fontId="53" fillId="0" borderId="138" xfId="0" applyNumberFormat="1" applyFont="1" applyBorder="1" applyAlignment="1">
      <alignment horizontal="center" vertical="center"/>
    </xf>
    <xf numFmtId="165" fontId="53" fillId="0" borderId="139" xfId="0" applyNumberFormat="1" applyFont="1" applyBorder="1" applyAlignment="1">
      <alignment horizontal="center" vertical="center"/>
    </xf>
    <xf numFmtId="1" fontId="53" fillId="0" borderId="139" xfId="0" applyNumberFormat="1" applyFont="1" applyBorder="1" applyAlignment="1">
      <alignment horizontal="center" vertical="center"/>
    </xf>
    <xf numFmtId="1" fontId="53" fillId="0" borderId="140" xfId="0" applyNumberFormat="1" applyFont="1" applyBorder="1" applyAlignment="1">
      <alignment horizontal="center" vertical="center"/>
    </xf>
    <xf numFmtId="1" fontId="53" fillId="8" borderId="12" xfId="0" applyNumberFormat="1" applyFont="1" applyFill="1" applyBorder="1" applyAlignment="1">
      <alignment horizontal="center" vertical="center"/>
    </xf>
    <xf numFmtId="1" fontId="53" fillId="8" borderId="14" xfId="0" applyNumberFormat="1" applyFont="1" applyFill="1" applyBorder="1" applyAlignment="1">
      <alignment horizontal="center" vertical="center"/>
    </xf>
    <xf numFmtId="1" fontId="53" fillId="8" borderId="13" xfId="0" applyNumberFormat="1" applyFont="1" applyFill="1" applyBorder="1" applyAlignment="1">
      <alignment horizontal="center" vertical="center"/>
    </xf>
    <xf numFmtId="165" fontId="53" fillId="0" borderId="119" xfId="0" applyNumberFormat="1" applyFont="1" applyBorder="1" applyAlignment="1">
      <alignment horizontal="center" vertical="center"/>
    </xf>
    <xf numFmtId="2" fontId="53" fillId="0" borderId="118" xfId="0" applyNumberFormat="1" applyFont="1" applyBorder="1" applyAlignment="1">
      <alignment horizontal="right" vertical="center" indent="1"/>
    </xf>
    <xf numFmtId="0" fontId="53" fillId="8" borderId="120" xfId="0" applyFont="1" applyFill="1" applyBorder="1" applyAlignment="1">
      <alignment horizontal="center" vertical="center" wrapText="1"/>
    </xf>
    <xf numFmtId="0" fontId="53" fillId="8" borderId="121" xfId="0" applyFont="1" applyFill="1" applyBorder="1" applyAlignment="1">
      <alignment horizontal="center" vertical="center"/>
    </xf>
    <xf numFmtId="0" fontId="53" fillId="8" borderId="123" xfId="0" applyFont="1" applyFill="1" applyBorder="1" applyAlignment="1">
      <alignment horizontal="center" vertical="center"/>
    </xf>
    <xf numFmtId="0" fontId="53" fillId="8" borderId="124" xfId="0" applyFont="1" applyFill="1" applyBorder="1" applyAlignment="1">
      <alignment horizontal="center" vertical="center"/>
    </xf>
    <xf numFmtId="0" fontId="53" fillId="8" borderId="122" xfId="0" applyFont="1" applyFill="1" applyBorder="1" applyAlignment="1">
      <alignment horizontal="center" vertical="center"/>
    </xf>
    <xf numFmtId="0" fontId="53" fillId="8" borderId="125" xfId="0" applyFont="1" applyFill="1" applyBorder="1" applyAlignment="1">
      <alignment horizontal="center" vertical="center"/>
    </xf>
    <xf numFmtId="0" fontId="53" fillId="8" borderId="118" xfId="0" applyFont="1" applyFill="1" applyBorder="1" applyAlignment="1">
      <alignment horizontal="center" vertical="center" wrapText="1"/>
    </xf>
    <xf numFmtId="0" fontId="53" fillId="8" borderId="119" xfId="0" applyFont="1" applyFill="1" applyBorder="1" applyAlignment="1">
      <alignment horizontal="center" vertical="center" wrapText="1"/>
    </xf>
    <xf numFmtId="0" fontId="53" fillId="8" borderId="95" xfId="0" applyFont="1" applyFill="1" applyBorder="1" applyAlignment="1">
      <alignment horizontal="center" vertical="center" wrapText="1"/>
    </xf>
    <xf numFmtId="0" fontId="53" fillId="8" borderId="91" xfId="0" applyFont="1" applyFill="1" applyBorder="1" applyAlignment="1">
      <alignment horizontal="center" vertical="center" wrapText="1"/>
    </xf>
    <xf numFmtId="165" fontId="53" fillId="0" borderId="2" xfId="0" applyNumberFormat="1" applyFont="1" applyBorder="1" applyAlignment="1">
      <alignment horizontal="center" vertical="center"/>
    </xf>
    <xf numFmtId="2" fontId="53" fillId="0" borderId="88" xfId="0" applyNumberFormat="1" applyFont="1" applyBorder="1" applyAlignment="1">
      <alignment horizontal="right" vertical="center" indent="1"/>
    </xf>
    <xf numFmtId="2" fontId="53" fillId="0" borderId="89" xfId="0" applyNumberFormat="1" applyFont="1" applyBorder="1" applyAlignment="1">
      <alignment horizontal="right" vertical="center" indent="1"/>
    </xf>
    <xf numFmtId="49" fontId="54" fillId="0" borderId="2" xfId="0" applyNumberFormat="1" applyFont="1" applyBorder="1" applyAlignment="1">
      <alignment horizontal="center" vertical="center"/>
    </xf>
    <xf numFmtId="1" fontId="53" fillId="0" borderId="2" xfId="0" applyNumberFormat="1" applyFont="1" applyBorder="1" applyAlignment="1">
      <alignment horizontal="center" vertical="center"/>
    </xf>
    <xf numFmtId="0" fontId="60" fillId="8" borderId="12" xfId="0" applyFont="1" applyFill="1" applyBorder="1" applyAlignment="1">
      <alignment horizontal="center" vertical="center" wrapText="1"/>
    </xf>
    <xf numFmtId="0" fontId="60" fillId="8" borderId="14" xfId="0" applyFont="1" applyFill="1" applyBorder="1" applyAlignment="1">
      <alignment horizontal="center" vertical="center" wrapText="1"/>
    </xf>
    <xf numFmtId="0" fontId="60" fillId="8" borderId="13" xfId="0" applyFont="1" applyFill="1" applyBorder="1" applyAlignment="1">
      <alignment horizontal="center" vertical="center" wrapText="1"/>
    </xf>
    <xf numFmtId="165" fontId="53" fillId="8" borderId="14" xfId="0" applyNumberFormat="1" applyFont="1" applyFill="1" applyBorder="1" applyAlignment="1">
      <alignment horizontal="center" vertical="center"/>
    </xf>
    <xf numFmtId="165" fontId="53" fillId="8" borderId="13" xfId="0" applyNumberFormat="1" applyFont="1" applyFill="1" applyBorder="1" applyAlignment="1">
      <alignment horizontal="center" vertical="center"/>
    </xf>
    <xf numFmtId="165" fontId="54" fillId="0" borderId="117" xfId="0" applyNumberFormat="1" applyFont="1" applyBorder="1" applyAlignment="1">
      <alignment horizontal="center" vertical="center"/>
    </xf>
    <xf numFmtId="165" fontId="54" fillId="0" borderId="118" xfId="0" applyNumberFormat="1" applyFont="1" applyBorder="1" applyAlignment="1">
      <alignment horizontal="center" vertical="center"/>
    </xf>
    <xf numFmtId="165" fontId="54" fillId="0" borderId="138" xfId="0" applyNumberFormat="1" applyFont="1" applyBorder="1" applyAlignment="1">
      <alignment horizontal="center" vertical="center"/>
    </xf>
    <xf numFmtId="165" fontId="54" fillId="0" borderId="139" xfId="0" applyNumberFormat="1" applyFont="1" applyBorder="1" applyAlignment="1">
      <alignment horizontal="center" vertical="center"/>
    </xf>
    <xf numFmtId="0" fontId="54" fillId="0" borderId="129" xfId="0" applyFont="1" applyBorder="1" applyAlignment="1">
      <alignment horizontal="center" vertical="center"/>
    </xf>
    <xf numFmtId="0" fontId="54" fillId="0" borderId="133" xfId="0" applyFont="1" applyBorder="1" applyAlignment="1">
      <alignment horizontal="center" vertical="center"/>
    </xf>
    <xf numFmtId="1" fontId="54" fillId="0" borderId="90" xfId="0" applyNumberFormat="1" applyFont="1" applyBorder="1" applyAlignment="1">
      <alignment horizontal="center" vertical="center"/>
    </xf>
    <xf numFmtId="1" fontId="54" fillId="0" borderId="95" xfId="0" applyNumberFormat="1" applyFont="1" applyBorder="1" applyAlignment="1">
      <alignment horizontal="center" vertical="center"/>
    </xf>
    <xf numFmtId="165" fontId="54" fillId="0" borderId="95" xfId="0" applyNumberFormat="1" applyFont="1" applyBorder="1" applyAlignment="1">
      <alignment horizontal="center" vertical="center"/>
    </xf>
    <xf numFmtId="1" fontId="53" fillId="8" borderId="84" xfId="0" applyNumberFormat="1" applyFont="1" applyFill="1" applyBorder="1" applyAlignment="1">
      <alignment horizontal="center" vertical="center" shrinkToFit="1"/>
    </xf>
    <xf numFmtId="1" fontId="53" fillId="8" borderId="92" xfId="0" applyNumberFormat="1" applyFont="1" applyFill="1" applyBorder="1" applyAlignment="1">
      <alignment horizontal="center" vertical="center" shrinkToFit="1"/>
    </xf>
    <xf numFmtId="165" fontId="53" fillId="8" borderId="116" xfId="0" applyNumberFormat="1" applyFont="1" applyFill="1" applyBorder="1" applyAlignment="1">
      <alignment horizontal="center" vertical="center"/>
    </xf>
    <xf numFmtId="165" fontId="53" fillId="8" borderId="118" xfId="0" applyNumberFormat="1" applyFont="1" applyFill="1" applyBorder="1" applyAlignment="1">
      <alignment horizontal="center" vertical="center"/>
    </xf>
    <xf numFmtId="165" fontId="53" fillId="8" borderId="119" xfId="0" applyNumberFormat="1" applyFont="1" applyFill="1" applyBorder="1" applyAlignment="1">
      <alignment horizontal="center" vertical="center"/>
    </xf>
    <xf numFmtId="0" fontId="54" fillId="0" borderId="131" xfId="0" applyFont="1" applyBorder="1" applyAlignment="1">
      <alignment horizontal="center" vertical="center"/>
    </xf>
    <xf numFmtId="0" fontId="54" fillId="0" borderId="132" xfId="0" applyFont="1" applyBorder="1" applyAlignment="1">
      <alignment horizontal="center" vertical="center"/>
    </xf>
    <xf numFmtId="165" fontId="53" fillId="0" borderId="95" xfId="0" applyNumberFormat="1" applyFont="1" applyBorder="1" applyAlignment="1">
      <alignment horizontal="center" vertical="center"/>
    </xf>
    <xf numFmtId="2" fontId="53" fillId="0" borderId="95" xfId="0" applyNumberFormat="1" applyFont="1" applyBorder="1" applyAlignment="1">
      <alignment horizontal="right" vertical="center" indent="1"/>
    </xf>
    <xf numFmtId="2" fontId="53" fillId="0" borderId="91" xfId="0" applyNumberFormat="1" applyFont="1" applyBorder="1" applyAlignment="1">
      <alignment horizontal="right" vertical="center" indent="1"/>
    </xf>
    <xf numFmtId="1" fontId="53" fillId="0" borderId="88" xfId="0" applyNumberFormat="1" applyFont="1" applyBorder="1" applyAlignment="1">
      <alignment horizontal="center" vertical="center"/>
    </xf>
    <xf numFmtId="1" fontId="53" fillId="0" borderId="94" xfId="0" applyNumberFormat="1" applyFont="1" applyBorder="1" applyAlignment="1">
      <alignment horizontal="center" vertical="center"/>
    </xf>
    <xf numFmtId="165" fontId="53" fillId="0" borderId="94" xfId="0" applyNumberFormat="1" applyFont="1" applyBorder="1" applyAlignment="1">
      <alignment horizontal="center" vertical="center"/>
    </xf>
    <xf numFmtId="2" fontId="53" fillId="0" borderId="94" xfId="0" applyNumberFormat="1" applyFont="1" applyBorder="1" applyAlignment="1">
      <alignment horizontal="right" vertical="center" indent="1"/>
    </xf>
    <xf numFmtId="0" fontId="54" fillId="0" borderId="142" xfId="0" applyFont="1" applyBorder="1" applyAlignment="1">
      <alignment horizontal="center" vertical="center"/>
    </xf>
    <xf numFmtId="0" fontId="54" fillId="0" borderId="143" xfId="0" applyFont="1" applyBorder="1" applyAlignment="1">
      <alignment horizontal="center" vertical="center"/>
    </xf>
    <xf numFmtId="0" fontId="54" fillId="0" borderId="144" xfId="0" applyFont="1" applyBorder="1" applyAlignment="1">
      <alignment horizontal="center" vertical="center"/>
    </xf>
    <xf numFmtId="2" fontId="54" fillId="0" borderId="95" xfId="0" applyNumberFormat="1" applyFont="1" applyBorder="1" applyAlignment="1">
      <alignment horizontal="right" vertical="center" indent="1"/>
    </xf>
    <xf numFmtId="2" fontId="54" fillId="0" borderId="91" xfId="0" applyNumberFormat="1" applyFont="1" applyBorder="1" applyAlignment="1">
      <alignment horizontal="right" vertical="center" indent="1"/>
    </xf>
    <xf numFmtId="1" fontId="54" fillId="0" borderId="117" xfId="0" applyNumberFormat="1" applyFont="1" applyBorder="1" applyAlignment="1">
      <alignment horizontal="center" vertical="center"/>
    </xf>
    <xf numFmtId="1" fontId="54" fillId="0" borderId="118" xfId="0" applyNumberFormat="1" applyFont="1" applyBorder="1" applyAlignment="1">
      <alignment horizontal="center" vertical="center"/>
    </xf>
    <xf numFmtId="2" fontId="54" fillId="0" borderId="118" xfId="0" applyNumberFormat="1" applyFont="1" applyBorder="1" applyAlignment="1">
      <alignment horizontal="right" vertical="center" indent="1"/>
    </xf>
    <xf numFmtId="2" fontId="54" fillId="0" borderId="119" xfId="0" applyNumberFormat="1" applyFont="1" applyBorder="1" applyAlignment="1">
      <alignment horizontal="right" vertical="center" indent="1"/>
    </xf>
    <xf numFmtId="1" fontId="54" fillId="8" borderId="12" xfId="0" applyNumberFormat="1" applyFont="1" applyFill="1" applyBorder="1" applyAlignment="1">
      <alignment horizontal="center" vertical="center"/>
    </xf>
    <xf numFmtId="1" fontId="54" fillId="8" borderId="14" xfId="0" applyNumberFormat="1" applyFont="1" applyFill="1" applyBorder="1" applyAlignment="1">
      <alignment horizontal="center" vertical="center"/>
    </xf>
    <xf numFmtId="1" fontId="54" fillId="8" borderId="13" xfId="0" applyNumberFormat="1" applyFont="1" applyFill="1" applyBorder="1" applyAlignment="1">
      <alignment horizontal="center" vertical="center"/>
    </xf>
    <xf numFmtId="1" fontId="54" fillId="8" borderId="84" xfId="0" applyNumberFormat="1" applyFont="1" applyFill="1" applyBorder="1" applyAlignment="1">
      <alignment horizontal="center" vertical="center" shrinkToFit="1"/>
    </xf>
    <xf numFmtId="1" fontId="54" fillId="8" borderId="92" xfId="0" applyNumberFormat="1" applyFont="1" applyFill="1" applyBorder="1" applyAlignment="1">
      <alignment horizontal="center" vertical="center" shrinkToFit="1"/>
    </xf>
    <xf numFmtId="165" fontId="54" fillId="8" borderId="118" xfId="0" applyNumberFormat="1" applyFont="1" applyFill="1" applyBorder="1" applyAlignment="1">
      <alignment horizontal="center" vertical="center"/>
    </xf>
    <xf numFmtId="165" fontId="54" fillId="8" borderId="119" xfId="0" applyNumberFormat="1" applyFont="1" applyFill="1" applyBorder="1" applyAlignment="1">
      <alignment horizontal="center" vertical="center"/>
    </xf>
    <xf numFmtId="0" fontId="53" fillId="0" borderId="129" xfId="0" applyFont="1" applyBorder="1" applyAlignment="1">
      <alignment horizontal="center" vertical="center"/>
    </xf>
    <xf numFmtId="0" fontId="53" fillId="0" borderId="133" xfId="0" applyFont="1" applyBorder="1" applyAlignment="1">
      <alignment horizontal="center" vertical="center"/>
    </xf>
    <xf numFmtId="165" fontId="53" fillId="0" borderId="91" xfId="0" applyNumberFormat="1" applyFont="1" applyBorder="1" applyAlignment="1">
      <alignment horizontal="center" vertical="center"/>
    </xf>
    <xf numFmtId="0" fontId="53" fillId="0" borderId="131" xfId="0" applyFont="1" applyBorder="1" applyAlignment="1">
      <alignment horizontal="center" vertical="center"/>
    </xf>
    <xf numFmtId="0" fontId="53" fillId="0" borderId="132" xfId="0" applyFont="1" applyBorder="1" applyAlignment="1">
      <alignment horizontal="center" vertical="center"/>
    </xf>
    <xf numFmtId="0" fontId="53" fillId="0" borderId="136" xfId="0" applyFont="1" applyBorder="1" applyAlignment="1">
      <alignment horizontal="center" vertical="center"/>
    </xf>
    <xf numFmtId="0" fontId="53" fillId="0" borderId="137" xfId="0" applyFont="1" applyBorder="1" applyAlignment="1">
      <alignment horizontal="center" vertical="center"/>
    </xf>
    <xf numFmtId="0" fontId="53" fillId="0" borderId="134" xfId="0" applyFont="1" applyBorder="1" applyAlignment="1">
      <alignment horizontal="center" vertical="center"/>
    </xf>
    <xf numFmtId="0" fontId="53" fillId="0" borderId="135" xfId="0" applyFont="1" applyBorder="1" applyAlignment="1">
      <alignment horizontal="center" vertical="center"/>
    </xf>
    <xf numFmtId="0" fontId="40" fillId="8" borderId="112" xfId="0" applyFont="1" applyFill="1" applyBorder="1" applyAlignment="1">
      <alignment horizontal="center" vertical="center" wrapText="1"/>
    </xf>
    <xf numFmtId="0" fontId="40" fillId="8" borderId="15" xfId="0" applyFont="1" applyFill="1" applyBorder="1" applyAlignment="1">
      <alignment horizontal="center" vertical="center" wrapText="1"/>
    </xf>
    <xf numFmtId="0" fontId="40" fillId="8" borderId="113" xfId="0" applyFont="1" applyFill="1" applyBorder="1" applyAlignment="1">
      <alignment horizontal="center" vertical="center" wrapText="1"/>
    </xf>
    <xf numFmtId="0" fontId="40" fillId="8" borderId="114" xfId="0" applyFont="1" applyFill="1" applyBorder="1" applyAlignment="1">
      <alignment horizontal="center" vertical="center" wrapText="1"/>
    </xf>
    <xf numFmtId="0" fontId="40" fillId="8" borderId="5" xfId="0" applyFont="1" applyFill="1" applyBorder="1" applyAlignment="1">
      <alignment horizontal="center" vertical="center" wrapText="1"/>
    </xf>
    <xf numFmtId="0" fontId="40" fillId="8" borderId="115" xfId="0" applyFont="1" applyFill="1" applyBorder="1" applyAlignment="1">
      <alignment horizontal="center" vertical="center" wrapText="1"/>
    </xf>
    <xf numFmtId="2" fontId="53" fillId="0" borderId="3" xfId="0" applyNumberFormat="1" applyFont="1" applyBorder="1" applyAlignment="1">
      <alignment horizontal="right" vertical="center" indent="1"/>
    </xf>
    <xf numFmtId="2" fontId="53" fillId="0" borderId="7" xfId="0" applyNumberFormat="1" applyFont="1" applyBorder="1" applyAlignment="1">
      <alignment horizontal="right" vertical="center" indent="1"/>
    </xf>
    <xf numFmtId="2" fontId="53" fillId="0" borderId="123" xfId="0" applyNumberFormat="1" applyFont="1" applyBorder="1" applyAlignment="1">
      <alignment horizontal="right" vertical="center" indent="1"/>
    </xf>
    <xf numFmtId="2" fontId="53" fillId="0" borderId="149" xfId="0" applyNumberFormat="1" applyFont="1" applyBorder="1" applyAlignment="1">
      <alignment horizontal="right" vertical="center" indent="1"/>
    </xf>
    <xf numFmtId="2" fontId="53" fillId="0" borderId="125" xfId="0" applyNumberFormat="1" applyFont="1" applyBorder="1" applyAlignment="1">
      <alignment horizontal="right" vertical="center" indent="1"/>
    </xf>
    <xf numFmtId="1" fontId="57" fillId="0" borderId="13" xfId="0" applyNumberFormat="1" applyFont="1" applyBorder="1" applyAlignment="1">
      <alignment horizontal="right" vertical="center"/>
    </xf>
    <xf numFmtId="1" fontId="57" fillId="0" borderId="1" xfId="0" applyNumberFormat="1" applyFont="1" applyBorder="1" applyAlignment="1">
      <alignment horizontal="right" vertical="center"/>
    </xf>
    <xf numFmtId="165" fontId="57" fillId="0" borderId="11" xfId="0" applyNumberFormat="1" applyFont="1" applyBorder="1" applyAlignment="1">
      <alignment horizontal="right" vertical="center" indent="1"/>
    </xf>
    <xf numFmtId="165" fontId="57" fillId="0" borderId="145" xfId="0" applyNumberFormat="1" applyFont="1" applyBorder="1" applyAlignment="1">
      <alignment horizontal="right" vertical="center" indent="1"/>
    </xf>
    <xf numFmtId="165" fontId="57" fillId="0" borderId="148" xfId="0" applyNumberFormat="1" applyFont="1" applyBorder="1" applyAlignment="1">
      <alignment horizontal="right" vertical="center" indent="1"/>
    </xf>
    <xf numFmtId="165" fontId="57" fillId="0" borderId="146" xfId="0" applyNumberFormat="1" applyFont="1" applyBorder="1" applyAlignment="1">
      <alignment horizontal="right" vertical="center" indent="1"/>
    </xf>
    <xf numFmtId="2" fontId="53" fillId="0" borderId="126" xfId="0" applyNumberFormat="1" applyFont="1" applyBorder="1" applyAlignment="1">
      <alignment horizontal="right" vertical="center" indent="1"/>
    </xf>
    <xf numFmtId="2" fontId="53" fillId="0" borderId="11" xfId="0" applyNumberFormat="1" applyFont="1" applyBorder="1" applyAlignment="1">
      <alignment horizontal="right" vertical="center" indent="1"/>
    </xf>
    <xf numFmtId="2" fontId="53" fillId="0" borderId="145" xfId="0" applyNumberFormat="1" applyFont="1" applyBorder="1" applyAlignment="1">
      <alignment horizontal="right" vertical="center" indent="1"/>
    </xf>
    <xf numFmtId="2" fontId="53" fillId="0" borderId="148" xfId="0" applyNumberFormat="1" applyFont="1" applyBorder="1" applyAlignment="1">
      <alignment horizontal="right" vertical="center" indent="1"/>
    </xf>
    <xf numFmtId="2" fontId="53" fillId="0" borderId="146" xfId="0" applyNumberFormat="1" applyFont="1" applyBorder="1" applyAlignment="1">
      <alignment horizontal="right" vertical="center" indent="1"/>
    </xf>
    <xf numFmtId="165" fontId="57" fillId="0" borderId="1" xfId="0" applyNumberFormat="1" applyFont="1" applyBorder="1" applyAlignment="1">
      <alignment horizontal="right" vertical="center" indent="1"/>
    </xf>
    <xf numFmtId="165" fontId="57" fillId="0" borderId="84" xfId="0" applyNumberFormat="1" applyFont="1" applyBorder="1" applyAlignment="1">
      <alignment horizontal="right" vertical="center" indent="1"/>
    </xf>
    <xf numFmtId="165" fontId="57" fillId="0" borderId="152" xfId="0" applyNumberFormat="1" applyFont="1" applyBorder="1" applyAlignment="1">
      <alignment horizontal="right" vertical="center" indent="1"/>
    </xf>
    <xf numFmtId="165" fontId="57" fillId="0" borderId="85" xfId="0" applyNumberFormat="1" applyFont="1" applyBorder="1" applyAlignment="1">
      <alignment horizontal="right" vertical="center" indent="1"/>
    </xf>
    <xf numFmtId="2" fontId="53" fillId="0" borderId="6" xfId="0" applyNumberFormat="1" applyFont="1" applyBorder="1" applyAlignment="1">
      <alignment horizontal="right" vertical="center" indent="1"/>
    </xf>
    <xf numFmtId="2" fontId="53" fillId="0" borderId="120" xfId="0" applyNumberFormat="1" applyFont="1" applyBorder="1" applyAlignment="1">
      <alignment horizontal="right" vertical="center" indent="1"/>
    </xf>
    <xf numFmtId="2" fontId="53" fillId="0" borderId="153" xfId="0" applyNumberFormat="1" applyFont="1" applyBorder="1" applyAlignment="1">
      <alignment horizontal="right" vertical="center" indent="1"/>
    </xf>
    <xf numFmtId="2" fontId="53" fillId="0" borderId="122" xfId="0" applyNumberFormat="1" applyFont="1" applyBorder="1" applyAlignment="1">
      <alignment horizontal="right" vertical="center" indent="1"/>
    </xf>
    <xf numFmtId="165" fontId="54" fillId="0" borderId="91" xfId="0" applyNumberFormat="1" applyFont="1" applyBorder="1" applyAlignment="1">
      <alignment horizontal="center" vertical="center"/>
    </xf>
    <xf numFmtId="2" fontId="54" fillId="0" borderId="3" xfId="0" applyNumberFormat="1" applyFont="1" applyBorder="1" applyAlignment="1">
      <alignment horizontal="right" vertical="center" indent="1"/>
    </xf>
    <xf numFmtId="2" fontId="53" fillId="0" borderId="90" xfId="0" applyNumberFormat="1" applyFont="1" applyBorder="1" applyAlignment="1">
      <alignment horizontal="right" vertical="center" indent="1"/>
    </xf>
    <xf numFmtId="2" fontId="53" fillId="0" borderId="151" xfId="0" applyNumberFormat="1" applyFont="1" applyBorder="1" applyAlignment="1">
      <alignment horizontal="right" vertical="center" indent="1"/>
    </xf>
    <xf numFmtId="165" fontId="57" fillId="0" borderId="7" xfId="0" applyNumberFormat="1" applyFont="1" applyBorder="1" applyAlignment="1">
      <alignment horizontal="right" vertical="center" indent="1"/>
    </xf>
    <xf numFmtId="165" fontId="57" fillId="0" borderId="123" xfId="0" applyNumberFormat="1" applyFont="1" applyBorder="1" applyAlignment="1">
      <alignment horizontal="right" vertical="center" indent="1"/>
    </xf>
    <xf numFmtId="165" fontId="57" fillId="0" borderId="149" xfId="0" applyNumberFormat="1" applyFont="1" applyBorder="1" applyAlignment="1">
      <alignment horizontal="right" vertical="center" indent="1"/>
    </xf>
    <xf numFmtId="165" fontId="57" fillId="0" borderId="125" xfId="0" applyNumberFormat="1" applyFont="1" applyBorder="1" applyAlignment="1">
      <alignment horizontal="right" vertical="center" indent="1"/>
    </xf>
    <xf numFmtId="165" fontId="54" fillId="0" borderId="119" xfId="0" applyNumberFormat="1" applyFont="1" applyBorder="1" applyAlignment="1">
      <alignment horizontal="center" vertical="center"/>
    </xf>
    <xf numFmtId="2" fontId="54" fillId="0" borderId="126" xfId="0" applyNumberFormat="1" applyFont="1" applyBorder="1" applyAlignment="1">
      <alignment horizontal="right" vertical="center" indent="1"/>
    </xf>
    <xf numFmtId="2" fontId="53" fillId="0" borderId="150" xfId="0" applyNumberFormat="1" applyFont="1" applyBorder="1" applyAlignment="1">
      <alignment horizontal="right" vertical="center" indent="1"/>
    </xf>
    <xf numFmtId="165" fontId="57" fillId="0" borderId="0" xfId="0" applyNumberFormat="1" applyFont="1" applyBorder="1" applyAlignment="1">
      <alignment horizontal="right" vertical="center" indent="1"/>
    </xf>
    <xf numFmtId="165" fontId="57" fillId="0" borderId="147" xfId="0" applyNumberFormat="1" applyFont="1" applyBorder="1" applyAlignment="1">
      <alignment horizontal="right" vertical="center" indent="1"/>
    </xf>
    <xf numFmtId="2" fontId="53" fillId="0" borderId="0" xfId="0" applyNumberFormat="1" applyFont="1" applyBorder="1" applyAlignment="1">
      <alignment horizontal="right" vertical="center" indent="1"/>
    </xf>
    <xf numFmtId="2" fontId="53" fillId="0" borderId="147" xfId="0" applyNumberFormat="1" applyFont="1" applyBorder="1" applyAlignment="1">
      <alignment horizontal="right" vertical="center" indent="1"/>
    </xf>
    <xf numFmtId="2" fontId="53" fillId="0" borderId="15" xfId="0" applyNumberFormat="1" applyFont="1" applyBorder="1" applyAlignment="1">
      <alignment horizontal="right" vertical="center" indent="1"/>
    </xf>
    <xf numFmtId="2" fontId="53" fillId="0" borderId="113" xfId="0" applyNumberFormat="1" applyFont="1" applyBorder="1" applyAlignment="1">
      <alignment horizontal="right" vertical="center" indent="1"/>
    </xf>
    <xf numFmtId="165" fontId="53" fillId="0" borderId="3" xfId="0" applyNumberFormat="1" applyFont="1" applyBorder="1" applyAlignment="1">
      <alignment horizontal="center" vertical="center"/>
    </xf>
    <xf numFmtId="0" fontId="54" fillId="8" borderId="120" xfId="0" applyFont="1" applyFill="1" applyBorder="1" applyAlignment="1">
      <alignment horizontal="center" vertical="center" wrapText="1"/>
    </xf>
    <xf numFmtId="0" fontId="54" fillId="8" borderId="121" xfId="0" applyFont="1" applyFill="1" applyBorder="1" applyAlignment="1">
      <alignment horizontal="center" vertical="center"/>
    </xf>
    <xf numFmtId="0" fontId="54" fillId="8" borderId="123" xfId="0" applyFont="1" applyFill="1" applyBorder="1" applyAlignment="1">
      <alignment horizontal="center" vertical="center"/>
    </xf>
    <xf numFmtId="0" fontId="54" fillId="8" borderId="124" xfId="0" applyFont="1" applyFill="1" applyBorder="1" applyAlignment="1">
      <alignment horizontal="center" vertical="center"/>
    </xf>
    <xf numFmtId="0" fontId="54" fillId="8" borderId="122" xfId="0" applyFont="1" applyFill="1" applyBorder="1" applyAlignment="1">
      <alignment horizontal="center" vertical="center"/>
    </xf>
    <xf numFmtId="0" fontId="54" fillId="8" borderId="125" xfId="0" applyFont="1" applyFill="1" applyBorder="1" applyAlignment="1">
      <alignment horizontal="center" vertical="center"/>
    </xf>
    <xf numFmtId="0" fontId="54" fillId="8" borderId="126" xfId="0" applyFont="1" applyFill="1" applyBorder="1" applyAlignment="1">
      <alignment horizontal="center" vertical="center" wrapText="1"/>
    </xf>
    <xf numFmtId="0" fontId="54" fillId="8" borderId="3" xfId="0" applyFont="1" applyFill="1" applyBorder="1" applyAlignment="1">
      <alignment horizontal="center" vertical="center" wrapText="1"/>
    </xf>
    <xf numFmtId="0" fontId="54" fillId="8" borderId="117" xfId="0" applyFont="1" applyFill="1" applyBorder="1" applyAlignment="1">
      <alignment horizontal="center" vertical="center" wrapText="1"/>
    </xf>
    <xf numFmtId="0" fontId="54" fillId="8" borderId="90" xfId="0" applyFont="1" applyFill="1" applyBorder="1" applyAlignment="1">
      <alignment horizontal="center" vertical="center" wrapText="1"/>
    </xf>
    <xf numFmtId="0" fontId="54" fillId="8" borderId="15" xfId="0" applyFont="1" applyFill="1" applyBorder="1" applyAlignment="1">
      <alignment horizontal="center" vertical="center" wrapText="1"/>
    </xf>
    <xf numFmtId="0" fontId="54" fillId="8" borderId="113"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115" xfId="0" applyFont="1" applyFill="1" applyBorder="1" applyAlignment="1">
      <alignment horizontal="center" vertical="center" wrapText="1"/>
    </xf>
    <xf numFmtId="49" fontId="54" fillId="0" borderId="3" xfId="0" applyNumberFormat="1" applyFont="1" applyBorder="1" applyAlignment="1">
      <alignment horizontal="center" vertical="center"/>
    </xf>
    <xf numFmtId="1" fontId="53" fillId="0" borderId="3" xfId="0" applyNumberFormat="1" applyFont="1" applyBorder="1" applyAlignment="1">
      <alignment horizontal="center" vertical="center"/>
    </xf>
    <xf numFmtId="49" fontId="54" fillId="0" borderId="129" xfId="0" applyNumberFormat="1" applyFont="1" applyBorder="1" applyAlignment="1">
      <alignment horizontal="center" vertical="center"/>
    </xf>
    <xf numFmtId="49" fontId="54" fillId="0" borderId="130" xfId="0" applyNumberFormat="1" applyFont="1" applyBorder="1" applyAlignment="1">
      <alignment horizontal="center" vertical="center"/>
    </xf>
    <xf numFmtId="1" fontId="53" fillId="0" borderId="129" xfId="0" applyNumberFormat="1" applyFont="1" applyBorder="1" applyAlignment="1">
      <alignment horizontal="center" vertical="center"/>
    </xf>
    <xf numFmtId="1" fontId="53" fillId="0" borderId="130" xfId="0" applyNumberFormat="1" applyFont="1" applyBorder="1" applyAlignment="1">
      <alignment horizontal="center" vertical="center"/>
    </xf>
    <xf numFmtId="165" fontId="53" fillId="0" borderId="129" xfId="0" applyNumberFormat="1" applyFont="1" applyBorder="1" applyAlignment="1">
      <alignment horizontal="center" vertical="center"/>
    </xf>
    <xf numFmtId="2" fontId="53" fillId="0" borderId="129" xfId="0" applyNumberFormat="1" applyFont="1" applyBorder="1" applyAlignment="1">
      <alignment horizontal="center" vertical="center"/>
    </xf>
    <xf numFmtId="0" fontId="53" fillId="8" borderId="1" xfId="0" applyFont="1" applyFill="1" applyBorder="1" applyAlignment="1">
      <alignment horizontal="center" vertical="center"/>
    </xf>
    <xf numFmtId="0" fontId="53" fillId="8" borderId="112" xfId="0" applyFont="1" applyFill="1" applyBorder="1" applyAlignment="1">
      <alignment horizontal="center" vertical="center" wrapText="1"/>
    </xf>
    <xf numFmtId="0" fontId="53" fillId="8" borderId="113" xfId="0" applyFont="1" applyFill="1" applyBorder="1" applyAlignment="1">
      <alignment horizontal="center" vertical="center" wrapText="1"/>
    </xf>
    <xf numFmtId="0" fontId="56" fillId="8" borderId="1" xfId="0" applyFont="1" applyFill="1" applyBorder="1" applyAlignment="1">
      <alignment horizontal="center" vertical="center" shrinkToFit="1"/>
    </xf>
    <xf numFmtId="0" fontId="59" fillId="0" borderId="0" xfId="0" applyFont="1" applyAlignment="1">
      <alignment horizontal="center" vertical="top"/>
    </xf>
    <xf numFmtId="0" fontId="54" fillId="8" borderId="112" xfId="0" applyFont="1" applyFill="1" applyBorder="1" applyAlignment="1">
      <alignment horizontal="center" vertical="center" wrapText="1"/>
    </xf>
    <xf numFmtId="0" fontId="58" fillId="0" borderId="0" xfId="0" applyFont="1" applyAlignment="1">
      <alignment horizontal="center" vertical="top"/>
    </xf>
    <xf numFmtId="49" fontId="13" fillId="0" borderId="3" xfId="0" applyNumberFormat="1" applyFont="1" applyBorder="1" applyAlignment="1">
      <alignment horizontal="center" vertical="center"/>
    </xf>
    <xf numFmtId="1" fontId="53" fillId="0" borderId="126" xfId="0" applyNumberFormat="1" applyFont="1" applyBorder="1" applyAlignment="1">
      <alignment horizontal="center" vertical="center"/>
    </xf>
    <xf numFmtId="165" fontId="53" fillId="0" borderId="126" xfId="0" applyNumberFormat="1" applyFont="1" applyBorder="1" applyAlignment="1">
      <alignment horizontal="center" vertical="center"/>
    </xf>
    <xf numFmtId="49" fontId="13" fillId="0" borderId="2" xfId="0" applyNumberFormat="1" applyFont="1" applyBorder="1" applyAlignment="1">
      <alignment horizontal="center" vertical="center"/>
    </xf>
    <xf numFmtId="49" fontId="13" fillId="0" borderId="126" xfId="0" applyNumberFormat="1" applyFont="1" applyBorder="1" applyAlignment="1">
      <alignment horizontal="center" vertical="center"/>
    </xf>
    <xf numFmtId="0" fontId="54" fillId="8" borderId="12" xfId="0" applyFont="1" applyFill="1" applyBorder="1" applyAlignment="1">
      <alignment horizontal="center" vertical="center" shrinkToFit="1"/>
    </xf>
    <xf numFmtId="0" fontId="54" fillId="8" borderId="13" xfId="0" applyFont="1" applyFill="1" applyBorder="1" applyAlignment="1">
      <alignment horizontal="center" vertical="center" shrinkToFit="1"/>
    </xf>
    <xf numFmtId="166" fontId="53" fillId="0" borderId="94" xfId="0" applyNumberFormat="1" applyFont="1" applyBorder="1" applyAlignment="1">
      <alignment horizontal="center" vertical="center"/>
    </xf>
    <xf numFmtId="166" fontId="53" fillId="0" borderId="89" xfId="0" applyNumberFormat="1" applyFont="1" applyBorder="1" applyAlignment="1">
      <alignment horizontal="center" vertical="center"/>
    </xf>
    <xf numFmtId="0" fontId="53" fillId="0" borderId="3" xfId="0" applyFont="1" applyBorder="1" applyAlignment="1">
      <alignment horizontal="center" vertical="center"/>
    </xf>
    <xf numFmtId="166" fontId="53" fillId="0" borderId="95" xfId="0" applyNumberFormat="1" applyFont="1" applyBorder="1" applyAlignment="1">
      <alignment horizontal="center" vertical="center"/>
    </xf>
    <xf numFmtId="166" fontId="53" fillId="0" borderId="91" xfId="0" applyNumberFormat="1" applyFont="1" applyBorder="1" applyAlignment="1">
      <alignment horizontal="center" vertical="center"/>
    </xf>
    <xf numFmtId="0" fontId="53" fillId="0" borderId="2" xfId="0" applyFont="1" applyBorder="1" applyAlignment="1">
      <alignment horizontal="center" vertical="center"/>
    </xf>
    <xf numFmtId="166" fontId="53" fillId="0" borderId="127" xfId="0" applyNumberFormat="1" applyFont="1" applyBorder="1" applyAlignment="1">
      <alignment horizontal="center" vertical="center"/>
    </xf>
    <xf numFmtId="166" fontId="53" fillId="0" borderId="128" xfId="0" applyNumberFormat="1" applyFont="1" applyBorder="1" applyAlignment="1">
      <alignment horizontal="center" vertical="center"/>
    </xf>
    <xf numFmtId="1" fontId="57" fillId="0" borderId="113" xfId="0" applyNumberFormat="1" applyFont="1" applyBorder="1" applyAlignment="1">
      <alignment horizontal="right" vertical="center"/>
    </xf>
    <xf numFmtId="1" fontId="57" fillId="0" borderId="6" xfId="0" applyNumberFormat="1" applyFont="1" applyBorder="1" applyAlignment="1">
      <alignment horizontal="right" vertical="center"/>
    </xf>
    <xf numFmtId="165" fontId="57" fillId="0" borderId="92" xfId="0" applyNumberFormat="1" applyFont="1" applyBorder="1" applyAlignment="1">
      <alignment horizontal="right" vertical="center" indent="1"/>
    </xf>
    <xf numFmtId="0" fontId="54" fillId="0" borderId="3" xfId="0" applyFont="1" applyBorder="1" applyAlignment="1">
      <alignment horizontal="center" vertical="center"/>
    </xf>
    <xf numFmtId="0" fontId="54" fillId="0" borderId="2" xfId="0" applyFont="1" applyBorder="1" applyAlignment="1">
      <alignment horizontal="center" vertical="center"/>
    </xf>
    <xf numFmtId="0" fontId="54" fillId="0" borderId="126" xfId="0" applyFont="1" applyBorder="1" applyAlignment="1">
      <alignment horizontal="center" vertical="center"/>
    </xf>
    <xf numFmtId="166" fontId="53" fillId="0" borderId="118" xfId="0" applyNumberFormat="1" applyFont="1" applyBorder="1" applyAlignment="1">
      <alignment horizontal="center" vertical="center"/>
    </xf>
    <xf numFmtId="166" fontId="53" fillId="0" borderId="119" xfId="0" applyNumberFormat="1" applyFont="1" applyBorder="1" applyAlignment="1">
      <alignment horizontal="center" vertical="center"/>
    </xf>
    <xf numFmtId="0" fontId="54" fillId="8" borderId="118" xfId="0" applyFont="1" applyFill="1" applyBorder="1" applyAlignment="1">
      <alignment horizontal="center" vertical="center" wrapText="1"/>
    </xf>
    <xf numFmtId="0" fontId="54" fillId="8" borderId="119" xfId="0" applyFont="1" applyFill="1" applyBorder="1" applyAlignment="1">
      <alignment horizontal="center" vertical="center" wrapText="1"/>
    </xf>
    <xf numFmtId="0" fontId="54" fillId="8" borderId="95" xfId="0" applyFont="1" applyFill="1" applyBorder="1" applyAlignment="1">
      <alignment horizontal="center" vertical="center" wrapText="1"/>
    </xf>
    <xf numFmtId="0" fontId="54" fillId="8" borderId="91" xfId="0" applyFont="1" applyFill="1" applyBorder="1" applyAlignment="1">
      <alignment horizontal="center" vertical="center" wrapText="1"/>
    </xf>
    <xf numFmtId="0" fontId="54" fillId="8" borderId="120" xfId="0" applyFont="1" applyFill="1" applyBorder="1" applyAlignment="1">
      <alignment horizontal="center" vertical="center"/>
    </xf>
    <xf numFmtId="2" fontId="53" fillId="0" borderId="118" xfId="0" applyNumberFormat="1" applyFont="1" applyBorder="1" applyAlignment="1">
      <alignment horizontal="center" vertical="center"/>
    </xf>
    <xf numFmtId="2" fontId="53" fillId="0" borderId="119" xfId="0" applyNumberFormat="1" applyFont="1" applyBorder="1" applyAlignment="1">
      <alignment horizontal="center" vertical="center"/>
    </xf>
    <xf numFmtId="2" fontId="53" fillId="0" borderId="95" xfId="0" applyNumberFormat="1" applyFont="1" applyBorder="1" applyAlignment="1">
      <alignment horizontal="center" vertical="center"/>
    </xf>
    <xf numFmtId="2" fontId="53" fillId="0" borderId="91" xfId="0" applyNumberFormat="1" applyFont="1" applyBorder="1" applyAlignment="1">
      <alignment horizontal="center" vertical="center"/>
    </xf>
    <xf numFmtId="3" fontId="54" fillId="0" borderId="84" xfId="0" applyNumberFormat="1" applyFont="1" applyBorder="1" applyAlignment="1">
      <alignment horizontal="center" vertical="center"/>
    </xf>
    <xf numFmtId="3" fontId="54" fillId="0" borderId="92" xfId="0" applyNumberFormat="1" applyFont="1" applyBorder="1" applyAlignment="1">
      <alignment horizontal="center" vertical="center"/>
    </xf>
    <xf numFmtId="2" fontId="54" fillId="0" borderId="92" xfId="0" applyNumberFormat="1" applyFont="1" applyBorder="1" applyAlignment="1">
      <alignment horizontal="center" vertical="center"/>
    </xf>
    <xf numFmtId="2" fontId="54" fillId="0" borderId="85" xfId="0" applyNumberFormat="1" applyFont="1" applyBorder="1" applyAlignment="1">
      <alignment horizontal="center" vertical="center"/>
    </xf>
    <xf numFmtId="1" fontId="53" fillId="0" borderId="84" xfId="0" applyNumberFormat="1" applyFont="1" applyBorder="1" applyAlignment="1">
      <alignment horizontal="center" vertical="center"/>
    </xf>
    <xf numFmtId="2" fontId="53" fillId="0" borderId="92" xfId="0" applyNumberFormat="1" applyFont="1" applyBorder="1" applyAlignment="1">
      <alignment horizontal="center" vertical="center"/>
    </xf>
    <xf numFmtId="2" fontId="53" fillId="0" borderId="85" xfId="0" applyNumberFormat="1" applyFont="1" applyBorder="1" applyAlignment="1">
      <alignment horizontal="center" vertical="center"/>
    </xf>
    <xf numFmtId="2" fontId="54" fillId="0" borderId="95" xfId="0" applyNumberFormat="1" applyFont="1" applyBorder="1" applyAlignment="1">
      <alignment horizontal="center" vertical="center"/>
    </xf>
    <xf numFmtId="2" fontId="54" fillId="0" borderId="91" xfId="0" applyNumberFormat="1" applyFont="1" applyBorder="1" applyAlignment="1">
      <alignment horizontal="center" vertical="center"/>
    </xf>
    <xf numFmtId="0" fontId="52" fillId="0" borderId="0" xfId="0" applyFont="1" applyAlignment="1">
      <alignment horizontal="center" vertical="center"/>
    </xf>
    <xf numFmtId="0" fontId="13" fillId="0" borderId="1" xfId="0" applyFont="1" applyBorder="1" applyAlignment="1">
      <alignment horizontal="center" vertical="center"/>
    </xf>
    <xf numFmtId="1" fontId="13" fillId="8" borderId="84" xfId="0" applyNumberFormat="1" applyFont="1" applyFill="1" applyBorder="1" applyAlignment="1">
      <alignment horizontal="center" vertical="center"/>
    </xf>
    <xf numFmtId="1" fontId="13" fillId="8" borderId="92" xfId="0" applyNumberFormat="1" applyFont="1" applyFill="1" applyBorder="1" applyAlignment="1">
      <alignment horizontal="center" vertical="center"/>
    </xf>
    <xf numFmtId="1" fontId="13" fillId="8" borderId="85" xfId="0" applyNumberFormat="1" applyFont="1" applyFill="1" applyBorder="1" applyAlignment="1">
      <alignment horizontal="center" vertical="center"/>
    </xf>
    <xf numFmtId="1" fontId="53" fillId="8" borderId="84" xfId="0" applyNumberFormat="1" applyFont="1" applyFill="1" applyBorder="1" applyAlignment="1">
      <alignment horizontal="center" vertical="center"/>
    </xf>
    <xf numFmtId="1" fontId="53" fillId="8" borderId="92" xfId="0" applyNumberFormat="1" applyFont="1" applyFill="1" applyBorder="1" applyAlignment="1">
      <alignment horizontal="center" vertical="center"/>
    </xf>
    <xf numFmtId="1" fontId="53" fillId="8" borderId="85" xfId="0" applyNumberFormat="1" applyFont="1" applyFill="1" applyBorder="1" applyAlignment="1">
      <alignment horizontal="center" vertical="center"/>
    </xf>
    <xf numFmtId="1" fontId="13" fillId="0" borderId="84" xfId="0" applyNumberFormat="1" applyFont="1" applyBorder="1" applyAlignment="1">
      <alignment horizontal="center" vertical="center"/>
    </xf>
    <xf numFmtId="1" fontId="13" fillId="0" borderId="92" xfId="0" applyNumberFormat="1" applyFont="1" applyBorder="1" applyAlignment="1">
      <alignment horizontal="center" vertical="center"/>
    </xf>
    <xf numFmtId="165" fontId="13" fillId="0" borderId="92" xfId="0" applyNumberFormat="1" applyFont="1" applyBorder="1" applyAlignment="1">
      <alignment horizontal="center" vertical="center"/>
    </xf>
    <xf numFmtId="165" fontId="13" fillId="0" borderId="85" xfId="0" applyNumberFormat="1" applyFont="1" applyBorder="1" applyAlignment="1">
      <alignment horizontal="center" vertical="center"/>
    </xf>
    <xf numFmtId="165" fontId="53" fillId="0" borderId="85"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4" fillId="0" borderId="12" xfId="0" applyFont="1" applyFill="1" applyBorder="1" applyAlignment="1">
      <alignment horizontal="center" vertical="center" wrapText="1"/>
    </xf>
    <xf numFmtId="0" fontId="54" fillId="0" borderId="14" xfId="0" applyFont="1" applyFill="1" applyBorder="1" applyAlignment="1">
      <alignment horizontal="center" vertical="center" wrapText="1"/>
    </xf>
    <xf numFmtId="0" fontId="54" fillId="0" borderId="13" xfId="0" applyFont="1" applyFill="1" applyBorder="1" applyAlignment="1">
      <alignment horizontal="center" vertical="center" wrapText="1"/>
    </xf>
    <xf numFmtId="165" fontId="53" fillId="0" borderId="155" xfId="0" applyNumberFormat="1" applyFont="1" applyBorder="1" applyAlignment="1">
      <alignment horizontal="center" vertical="center"/>
    </xf>
    <xf numFmtId="0" fontId="53" fillId="0" borderId="0" xfId="0" applyFont="1" applyBorder="1" applyAlignment="1">
      <alignment horizontal="center" vertical="center"/>
    </xf>
    <xf numFmtId="0" fontId="16" fillId="8" borderId="1" xfId="0" applyFont="1" applyFill="1" applyBorder="1" applyAlignment="1">
      <alignment horizontal="center" vertical="center"/>
    </xf>
    <xf numFmtId="166" fontId="13" fillId="8" borderId="84" xfId="0" applyNumberFormat="1" applyFont="1" applyFill="1" applyBorder="1" applyAlignment="1">
      <alignment horizontal="center" vertical="center"/>
    </xf>
    <xf numFmtId="166" fontId="13" fillId="8" borderId="92" xfId="0" applyNumberFormat="1" applyFont="1" applyFill="1" applyBorder="1" applyAlignment="1">
      <alignment horizontal="center" vertical="center"/>
    </xf>
    <xf numFmtId="166" fontId="13" fillId="8" borderId="85" xfId="0" applyNumberFormat="1" applyFont="1" applyFill="1" applyBorder="1" applyAlignment="1">
      <alignment horizontal="center" vertical="center"/>
    </xf>
    <xf numFmtId="166" fontId="14" fillId="8" borderId="84" xfId="0" applyNumberFormat="1" applyFont="1" applyFill="1" applyBorder="1" applyAlignment="1">
      <alignment horizontal="center" vertical="center"/>
    </xf>
    <xf numFmtId="166" fontId="14" fillId="8" borderId="92" xfId="0" applyNumberFormat="1" applyFont="1" applyFill="1" applyBorder="1" applyAlignment="1">
      <alignment horizontal="center" vertical="center"/>
    </xf>
    <xf numFmtId="166" fontId="14" fillId="8" borderId="85" xfId="0" applyNumberFormat="1" applyFont="1" applyFill="1" applyBorder="1" applyAlignment="1">
      <alignment horizontal="center" vertical="center"/>
    </xf>
    <xf numFmtId="1" fontId="55" fillId="8" borderId="116" xfId="0" applyNumberFormat="1" applyFont="1" applyFill="1" applyBorder="1" applyAlignment="1">
      <alignment horizontal="center" vertical="center" wrapText="1" shrinkToFit="1"/>
    </xf>
    <xf numFmtId="1" fontId="55" fillId="8" borderId="13" xfId="0" applyNumberFormat="1" applyFont="1" applyFill="1" applyBorder="1" applyAlignment="1">
      <alignment horizontal="center" vertical="center" wrapText="1" shrinkToFit="1"/>
    </xf>
    <xf numFmtId="1" fontId="14" fillId="8" borderId="84" xfId="0" applyNumberFormat="1" applyFont="1" applyFill="1" applyBorder="1" applyAlignment="1">
      <alignment horizontal="center" vertical="center"/>
    </xf>
    <xf numFmtId="1" fontId="14" fillId="8" borderId="92" xfId="0" applyNumberFormat="1" applyFont="1" applyFill="1" applyBorder="1" applyAlignment="1">
      <alignment horizontal="center" vertical="center"/>
    </xf>
    <xf numFmtId="1" fontId="56" fillId="8" borderId="116" xfId="0" applyNumberFormat="1" applyFont="1" applyFill="1" applyBorder="1" applyAlignment="1">
      <alignment horizontal="center" vertical="center" wrapText="1" shrinkToFit="1"/>
    </xf>
    <xf numFmtId="1" fontId="56" fillId="8" borderId="13" xfId="0" applyNumberFormat="1" applyFont="1" applyFill="1" applyBorder="1" applyAlignment="1">
      <alignment horizontal="center" vertical="center" wrapText="1" shrinkToFit="1"/>
    </xf>
    <xf numFmtId="0" fontId="54" fillId="0" borderId="4" xfId="0" applyFont="1" applyBorder="1" applyAlignment="1">
      <alignment horizontal="center" vertical="center"/>
    </xf>
    <xf numFmtId="2" fontId="54" fillId="0" borderId="118" xfId="0" applyNumberFormat="1" applyFont="1" applyBorder="1" applyAlignment="1">
      <alignment horizontal="center" vertical="center"/>
    </xf>
    <xf numFmtId="2" fontId="54" fillId="0" borderId="119" xfId="0" applyNumberFormat="1" applyFont="1" applyBorder="1" applyAlignment="1">
      <alignment horizontal="center" vertical="center"/>
    </xf>
    <xf numFmtId="0" fontId="22" fillId="0" borderId="0" xfId="0" applyFont="1" applyAlignment="1">
      <alignment horizontal="center" vertical="center"/>
    </xf>
    <xf numFmtId="0" fontId="50" fillId="11" borderId="5" xfId="0" applyFont="1" applyFill="1" applyBorder="1" applyAlignment="1">
      <alignment horizontal="center" vertical="center"/>
    </xf>
    <xf numFmtId="0" fontId="27" fillId="14" borderId="5" xfId="0" applyFont="1" applyFill="1" applyBorder="1" applyAlignment="1">
      <alignment horizontal="center" vertical="center"/>
    </xf>
    <xf numFmtId="0" fontId="49" fillId="8" borderId="12" xfId="0" applyFont="1" applyFill="1" applyBorder="1" applyAlignment="1">
      <alignment horizontal="center" vertical="center" shrinkToFit="1"/>
    </xf>
    <xf numFmtId="0" fontId="49" fillId="8" borderId="14" xfId="0" applyFont="1" applyFill="1" applyBorder="1" applyAlignment="1">
      <alignment horizontal="center" vertical="center" shrinkToFit="1"/>
    </xf>
    <xf numFmtId="0" fontId="49" fillId="8" borderId="13" xfId="0" applyFont="1" applyFill="1" applyBorder="1" applyAlignment="1">
      <alignment horizontal="center" vertical="center" shrinkToFit="1"/>
    </xf>
    <xf numFmtId="0" fontId="35" fillId="14" borderId="1" xfId="0" applyFont="1" applyFill="1" applyBorder="1" applyAlignment="1">
      <alignment horizontal="center" vertical="center"/>
    </xf>
    <xf numFmtId="0" fontId="27" fillId="14" borderId="1" xfId="0" applyFont="1" applyFill="1" applyBorder="1" applyAlignment="1">
      <alignment horizontal="center" vertical="center"/>
    </xf>
    <xf numFmtId="0" fontId="78" fillId="11" borderId="5" xfId="0" applyFont="1" applyFill="1" applyBorder="1" applyAlignment="1">
      <alignment horizontal="center" vertical="center"/>
    </xf>
    <xf numFmtId="0" fontId="26" fillId="0" borderId="0" xfId="0" applyFont="1" applyAlignment="1">
      <alignment horizontal="center" vertical="center"/>
    </xf>
    <xf numFmtId="0" fontId="48" fillId="0" borderId="0" xfId="0" applyFont="1" applyAlignment="1">
      <alignment horizontal="right" vertical="center"/>
    </xf>
    <xf numFmtId="0" fontId="51" fillId="0" borderId="0" xfId="0" applyFont="1" applyAlignment="1" applyProtection="1">
      <alignment horizontal="center" vertical="center"/>
      <protection locked="0"/>
    </xf>
    <xf numFmtId="0" fontId="124" fillId="0" borderId="0" xfId="1" applyFont="1" applyFill="1" applyAlignment="1" applyProtection="1">
      <alignment horizontal="center" vertical="center" wrapText="1"/>
    </xf>
    <xf numFmtId="165" fontId="74" fillId="17" borderId="52" xfId="0" applyNumberFormat="1" applyFont="1" applyFill="1" applyBorder="1" applyAlignment="1">
      <alignment horizontal="center" vertical="center"/>
    </xf>
    <xf numFmtId="165" fontId="74" fillId="17" borderId="53" xfId="0" applyNumberFormat="1" applyFont="1" applyFill="1" applyBorder="1" applyAlignment="1">
      <alignment horizontal="center" vertical="center"/>
    </xf>
    <xf numFmtId="165" fontId="74" fillId="17" borderId="54" xfId="0" applyNumberFormat="1" applyFont="1" applyFill="1" applyBorder="1" applyAlignment="1">
      <alignment horizontal="center" vertical="center"/>
    </xf>
    <xf numFmtId="2" fontId="74" fillId="17" borderId="53" xfId="0" applyNumberFormat="1" applyFont="1" applyFill="1" applyBorder="1" applyAlignment="1">
      <alignment horizontal="center" vertical="center"/>
    </xf>
    <xf numFmtId="2" fontId="74" fillId="17" borderId="54" xfId="0" applyNumberFormat="1" applyFont="1" applyFill="1" applyBorder="1" applyAlignment="1">
      <alignment horizontal="center" vertical="center"/>
    </xf>
    <xf numFmtId="1" fontId="44" fillId="17" borderId="43" xfId="0" quotePrefix="1" applyNumberFormat="1" applyFont="1" applyFill="1" applyBorder="1" applyAlignment="1">
      <alignment horizontal="center" vertical="center"/>
    </xf>
    <xf numFmtId="1" fontId="44" fillId="17" borderId="43" xfId="0" applyNumberFormat="1" applyFont="1" applyFill="1" applyBorder="1" applyAlignment="1">
      <alignment horizontal="center" vertical="center"/>
    </xf>
    <xf numFmtId="1" fontId="44" fillId="17" borderId="42" xfId="0" quotePrefix="1" applyNumberFormat="1" applyFont="1" applyFill="1" applyBorder="1" applyAlignment="1">
      <alignment horizontal="center" vertical="center"/>
    </xf>
    <xf numFmtId="0" fontId="26" fillId="18" borderId="48" xfId="0" applyFont="1" applyFill="1" applyBorder="1" applyAlignment="1">
      <alignment horizontal="center" vertical="center" wrapText="1"/>
    </xf>
    <xf numFmtId="0" fontId="26" fillId="18" borderId="27" xfId="0" applyFont="1" applyFill="1" applyBorder="1" applyAlignment="1">
      <alignment horizontal="center" vertical="center" wrapText="1"/>
    </xf>
    <xf numFmtId="0" fontId="26" fillId="18" borderId="49" xfId="0" applyFont="1" applyFill="1" applyBorder="1" applyAlignment="1">
      <alignment horizontal="center" vertical="center" wrapText="1"/>
    </xf>
    <xf numFmtId="0" fontId="26" fillId="18" borderId="50" xfId="0" applyFont="1" applyFill="1" applyBorder="1" applyAlignment="1">
      <alignment horizontal="center" vertical="center" wrapText="1"/>
    </xf>
    <xf numFmtId="0" fontId="26" fillId="18" borderId="16" xfId="0" applyFont="1" applyFill="1" applyBorder="1" applyAlignment="1">
      <alignment horizontal="center" vertical="center" wrapText="1"/>
    </xf>
    <xf numFmtId="0" fontId="26" fillId="18" borderId="51" xfId="0" applyFont="1" applyFill="1" applyBorder="1" applyAlignment="1">
      <alignment horizontal="center" vertical="center" wrapText="1"/>
    </xf>
    <xf numFmtId="0" fontId="22" fillId="8" borderId="21" xfId="0" applyFont="1" applyFill="1" applyBorder="1" applyAlignment="1">
      <alignment horizontal="center" vertical="center" shrinkToFit="1"/>
    </xf>
    <xf numFmtId="0" fontId="22" fillId="0" borderId="0" xfId="0" applyFont="1" applyFill="1" applyBorder="1" applyAlignment="1" applyProtection="1">
      <alignment horizontal="center" vertical="center"/>
      <protection locked="0"/>
    </xf>
    <xf numFmtId="165" fontId="24" fillId="0" borderId="61" xfId="0" applyNumberFormat="1" applyFont="1" applyFill="1" applyBorder="1" applyAlignment="1">
      <alignment horizontal="center" vertical="center"/>
    </xf>
    <xf numFmtId="165" fontId="24" fillId="0" borderId="63" xfId="0" applyNumberFormat="1" applyFont="1" applyFill="1" applyBorder="1" applyAlignment="1">
      <alignment horizontal="center" vertical="center"/>
    </xf>
    <xf numFmtId="165" fontId="24" fillId="8" borderId="52" xfId="0" applyNumberFormat="1" applyFont="1" applyFill="1" applyBorder="1" applyAlignment="1">
      <alignment horizontal="center" vertical="center"/>
    </xf>
    <xf numFmtId="165" fontId="24" fillId="8" borderId="54" xfId="0" applyNumberFormat="1" applyFont="1" applyFill="1" applyBorder="1" applyAlignment="1">
      <alignment horizontal="center" vertical="center"/>
    </xf>
    <xf numFmtId="165" fontId="24" fillId="8" borderId="18" xfId="0" applyNumberFormat="1" applyFont="1" applyFill="1" applyBorder="1" applyAlignment="1">
      <alignment horizontal="center" vertical="center"/>
    </xf>
    <xf numFmtId="165" fontId="24" fillId="8" borderId="20" xfId="0" applyNumberFormat="1" applyFont="1" applyFill="1" applyBorder="1" applyAlignment="1">
      <alignment horizontal="center" vertical="center"/>
    </xf>
    <xf numFmtId="167" fontId="41" fillId="0" borderId="29" xfId="0" applyNumberFormat="1" applyFont="1" applyFill="1" applyBorder="1" applyAlignment="1">
      <alignment horizontal="center" vertical="center" wrapText="1"/>
    </xf>
    <xf numFmtId="0" fontId="24" fillId="0" borderId="55" xfId="0" applyFont="1" applyFill="1" applyBorder="1" applyAlignment="1">
      <alignment horizontal="center" vertical="center" shrinkToFit="1"/>
    </xf>
    <xf numFmtId="0" fontId="24" fillId="0" borderId="56" xfId="0" applyFont="1" applyFill="1" applyBorder="1" applyAlignment="1">
      <alignment horizontal="center" vertical="center" shrinkToFit="1"/>
    </xf>
    <xf numFmtId="0" fontId="24" fillId="0" borderId="57" xfId="0" applyFont="1" applyFill="1" applyBorder="1" applyAlignment="1">
      <alignment horizontal="center" vertical="center" shrinkToFit="1"/>
    </xf>
    <xf numFmtId="167" fontId="41" fillId="0" borderId="23" xfId="0" applyNumberFormat="1" applyFont="1" applyFill="1" applyBorder="1" applyAlignment="1">
      <alignment horizontal="center" vertical="center" wrapText="1"/>
    </xf>
    <xf numFmtId="0" fontId="24" fillId="0" borderId="61" xfId="0" applyFont="1" applyFill="1" applyBorder="1" applyAlignment="1">
      <alignment horizontal="center" vertical="center" shrinkToFit="1"/>
    </xf>
    <xf numFmtId="0" fontId="24" fillId="0" borderId="62" xfId="0" applyFont="1" applyFill="1" applyBorder="1" applyAlignment="1">
      <alignment horizontal="center" vertical="center" shrinkToFit="1"/>
    </xf>
    <xf numFmtId="0" fontId="24" fillId="0" borderId="63" xfId="0" applyFont="1" applyFill="1" applyBorder="1" applyAlignment="1">
      <alignment horizontal="center" vertical="center" shrinkToFit="1"/>
    </xf>
    <xf numFmtId="1" fontId="24" fillId="0" borderId="45" xfId="0" applyNumberFormat="1" applyFont="1" applyFill="1" applyBorder="1" applyAlignment="1">
      <alignment horizontal="center" vertical="center"/>
    </xf>
    <xf numFmtId="1" fontId="24" fillId="0" borderId="46" xfId="0" applyNumberFormat="1" applyFont="1" applyFill="1" applyBorder="1" applyAlignment="1">
      <alignment horizontal="center" vertical="center"/>
    </xf>
    <xf numFmtId="165" fontId="24" fillId="0" borderId="46" xfId="0" applyNumberFormat="1" applyFont="1" applyFill="1" applyBorder="1" applyAlignment="1">
      <alignment horizontal="center" vertical="center"/>
    </xf>
    <xf numFmtId="2" fontId="24" fillId="0" borderId="46" xfId="0" applyNumberFormat="1" applyFont="1" applyFill="1" applyBorder="1" applyAlignment="1">
      <alignment horizontal="center" vertical="center"/>
    </xf>
    <xf numFmtId="2" fontId="24" fillId="0" borderId="47" xfId="0" applyNumberFormat="1" applyFont="1" applyFill="1" applyBorder="1" applyAlignment="1">
      <alignment horizontal="center" vertical="center"/>
    </xf>
    <xf numFmtId="0" fontId="22" fillId="0" borderId="0" xfId="0" applyFont="1" applyFill="1" applyAlignment="1">
      <alignment horizontal="center" vertical="center" shrinkToFit="1"/>
    </xf>
    <xf numFmtId="1" fontId="24" fillId="0" borderId="61" xfId="0" applyNumberFormat="1" applyFont="1" applyFill="1" applyBorder="1" applyAlignment="1">
      <alignment horizontal="center" vertical="center"/>
    </xf>
    <xf numFmtId="1" fontId="24" fillId="0" borderId="63" xfId="0" applyNumberFormat="1" applyFont="1" applyFill="1" applyBorder="1" applyAlignment="1">
      <alignment horizontal="center" vertical="center"/>
    </xf>
    <xf numFmtId="0" fontId="15" fillId="0" borderId="0" xfId="0" applyFont="1" applyFill="1" applyBorder="1" applyAlignment="1">
      <alignment horizontal="center" vertical="center"/>
    </xf>
    <xf numFmtId="0" fontId="22" fillId="0" borderId="0" xfId="0" applyFont="1" applyFill="1" applyBorder="1" applyAlignment="1">
      <alignment horizontal="left" vertical="center"/>
    </xf>
    <xf numFmtId="0" fontId="24" fillId="0" borderId="29" xfId="0" applyFont="1" applyFill="1" applyBorder="1" applyAlignment="1">
      <alignment horizontal="center" vertical="center"/>
    </xf>
    <xf numFmtId="165" fontId="24" fillId="0" borderId="55" xfId="0" applyNumberFormat="1" applyFont="1" applyFill="1" applyBorder="1" applyAlignment="1">
      <alignment horizontal="center" vertical="center"/>
    </xf>
    <xf numFmtId="165" fontId="24" fillId="0" borderId="57" xfId="0" applyNumberFormat="1" applyFont="1" applyFill="1" applyBorder="1" applyAlignment="1">
      <alignment horizontal="center" vertical="center"/>
    </xf>
    <xf numFmtId="165" fontId="24" fillId="8" borderId="18" xfId="0" applyNumberFormat="1" applyFont="1" applyFill="1" applyBorder="1" applyAlignment="1">
      <alignment horizontal="center" vertical="center" shrinkToFit="1"/>
    </xf>
    <xf numFmtId="165" fontId="24" fillId="8" borderId="20" xfId="0" applyNumberFormat="1" applyFont="1" applyFill="1" applyBorder="1" applyAlignment="1">
      <alignment horizontal="center" vertical="center" shrinkToFit="1"/>
    </xf>
    <xf numFmtId="0" fontId="60" fillId="8" borderId="18" xfId="0" applyFont="1" applyFill="1" applyBorder="1" applyAlignment="1">
      <alignment horizontal="center" vertical="center" wrapText="1"/>
    </xf>
    <xf numFmtId="0" fontId="60" fillId="8" borderId="19" xfId="0" applyFont="1" applyFill="1" applyBorder="1" applyAlignment="1">
      <alignment horizontal="center" vertical="center" wrapText="1"/>
    </xf>
    <xf numFmtId="0" fontId="60" fillId="8" borderId="20" xfId="0" applyFont="1" applyFill="1" applyBorder="1" applyAlignment="1">
      <alignment horizontal="center" vertical="center" wrapText="1"/>
    </xf>
    <xf numFmtId="0" fontId="27" fillId="0" borderId="21" xfId="0" applyFont="1" applyFill="1" applyBorder="1" applyAlignment="1">
      <alignment horizontal="center" vertical="center" wrapText="1"/>
    </xf>
    <xf numFmtId="0" fontId="24" fillId="17" borderId="17" xfId="0" applyFont="1" applyFill="1" applyBorder="1" applyAlignment="1">
      <alignment horizontal="center" vertical="center"/>
    </xf>
    <xf numFmtId="165" fontId="24" fillId="17" borderId="52" xfId="0" applyNumberFormat="1" applyFont="1" applyFill="1" applyBorder="1" applyAlignment="1">
      <alignment horizontal="center" vertical="center"/>
    </xf>
    <xf numFmtId="165" fontId="24" fillId="17" borderId="54" xfId="0" applyNumberFormat="1" applyFont="1" applyFill="1" applyBorder="1" applyAlignment="1">
      <alignment horizontal="center" vertical="center"/>
    </xf>
    <xf numFmtId="0" fontId="39" fillId="0" borderId="0" xfId="0" applyFont="1" applyFill="1" applyAlignment="1">
      <alignment horizontal="right" vertical="center"/>
    </xf>
    <xf numFmtId="0" fontId="24" fillId="0" borderId="23" xfId="0" applyFont="1" applyFill="1" applyBorder="1" applyAlignment="1">
      <alignment horizontal="center" vertical="center"/>
    </xf>
    <xf numFmtId="1" fontId="24" fillId="0" borderId="55" xfId="0" applyNumberFormat="1" applyFont="1" applyFill="1" applyBorder="1" applyAlignment="1">
      <alignment horizontal="center" vertical="center"/>
    </xf>
    <xf numFmtId="1" fontId="24" fillId="0" borderId="57" xfId="0" applyNumberFormat="1" applyFont="1" applyFill="1" applyBorder="1" applyAlignment="1">
      <alignment horizontal="center" vertical="center"/>
    </xf>
    <xf numFmtId="1" fontId="24" fillId="17" borderId="52" xfId="0" applyNumberFormat="1" applyFont="1" applyFill="1" applyBorder="1" applyAlignment="1">
      <alignment horizontal="center" vertical="center"/>
    </xf>
    <xf numFmtId="1" fontId="24" fillId="17" borderId="54" xfId="0" applyNumberFormat="1" applyFont="1" applyFill="1" applyBorder="1" applyAlignment="1">
      <alignment horizontal="center" vertical="center"/>
    </xf>
    <xf numFmtId="1" fontId="24" fillId="0" borderId="36" xfId="0" applyNumberFormat="1" applyFont="1" applyFill="1" applyBorder="1" applyAlignment="1">
      <alignment horizontal="center" vertical="center"/>
    </xf>
    <xf numFmtId="1" fontId="24" fillId="0" borderId="37" xfId="0" applyNumberFormat="1" applyFont="1" applyFill="1" applyBorder="1" applyAlignment="1">
      <alignment horizontal="center" vertical="center"/>
    </xf>
    <xf numFmtId="165" fontId="24" fillId="0" borderId="37" xfId="0" applyNumberFormat="1" applyFont="1" applyFill="1" applyBorder="1" applyAlignment="1">
      <alignment horizontal="center" vertical="center"/>
    </xf>
    <xf numFmtId="2" fontId="24" fillId="0" borderId="37" xfId="0" applyNumberFormat="1" applyFont="1" applyFill="1" applyBorder="1" applyAlignment="1">
      <alignment horizontal="center" vertical="center"/>
    </xf>
    <xf numFmtId="2" fontId="24" fillId="0" borderId="38" xfId="0" applyNumberFormat="1" applyFont="1" applyFill="1" applyBorder="1" applyAlignment="1">
      <alignment horizontal="center" vertical="center"/>
    </xf>
    <xf numFmtId="1" fontId="24" fillId="17" borderId="36" xfId="0" applyNumberFormat="1" applyFont="1" applyFill="1" applyBorder="1" applyAlignment="1">
      <alignment horizontal="center" vertical="center"/>
    </xf>
    <xf numFmtId="1" fontId="24" fillId="17" borderId="37" xfId="0" applyNumberFormat="1" applyFont="1" applyFill="1" applyBorder="1" applyAlignment="1">
      <alignment horizontal="center" vertical="center"/>
    </xf>
    <xf numFmtId="165" fontId="24" fillId="17" borderId="37" xfId="0" applyNumberFormat="1" applyFont="1" applyFill="1" applyBorder="1" applyAlignment="1">
      <alignment horizontal="center" vertical="center"/>
    </xf>
    <xf numFmtId="2" fontId="24" fillId="17" borderId="37" xfId="0" applyNumberFormat="1" applyFont="1" applyFill="1" applyBorder="1" applyAlignment="1">
      <alignment horizontal="center" vertical="center"/>
    </xf>
    <xf numFmtId="2" fontId="24" fillId="17" borderId="38" xfId="0" applyNumberFormat="1" applyFont="1" applyFill="1" applyBorder="1" applyAlignment="1">
      <alignment horizontal="center" vertical="center"/>
    </xf>
    <xf numFmtId="165" fontId="24" fillId="17" borderId="46" xfId="0" applyNumberFormat="1" applyFont="1" applyFill="1" applyBorder="1" applyAlignment="1">
      <alignment horizontal="center" vertical="center"/>
    </xf>
    <xf numFmtId="2" fontId="24" fillId="17" borderId="46" xfId="0" applyNumberFormat="1" applyFont="1" applyFill="1" applyBorder="1" applyAlignment="1">
      <alignment horizontal="center" vertical="center"/>
    </xf>
    <xf numFmtId="2" fontId="24" fillId="17" borderId="47" xfId="0" applyNumberFormat="1" applyFont="1" applyFill="1" applyBorder="1" applyAlignment="1">
      <alignment horizontal="center" vertical="center"/>
    </xf>
    <xf numFmtId="0" fontId="27" fillId="8" borderId="50" xfId="0" applyFont="1" applyFill="1" applyBorder="1" applyAlignment="1">
      <alignment horizontal="right" vertical="center"/>
    </xf>
    <xf numFmtId="0" fontId="27" fillId="8" borderId="16" xfId="0" applyFont="1" applyFill="1" applyBorder="1" applyAlignment="1">
      <alignment horizontal="right" vertical="center"/>
    </xf>
    <xf numFmtId="0" fontId="27" fillId="8" borderId="51" xfId="0" applyFont="1" applyFill="1" applyBorder="1" applyAlignment="1">
      <alignment horizontal="right" vertical="center"/>
    </xf>
    <xf numFmtId="0" fontId="24" fillId="17" borderId="23" xfId="0" applyFont="1" applyFill="1" applyBorder="1" applyAlignment="1">
      <alignment horizontal="center" vertical="center"/>
    </xf>
    <xf numFmtId="2" fontId="24" fillId="0" borderId="43" xfId="0" applyNumberFormat="1" applyFont="1" applyFill="1" applyBorder="1" applyAlignment="1">
      <alignment horizontal="center" vertical="center"/>
    </xf>
    <xf numFmtId="2" fontId="24" fillId="0" borderId="44" xfId="0" applyNumberFormat="1" applyFont="1" applyFill="1" applyBorder="1" applyAlignment="1">
      <alignment horizontal="center" vertical="center"/>
    </xf>
    <xf numFmtId="1" fontId="24" fillId="0" borderId="42" xfId="0" applyNumberFormat="1" applyFont="1" applyFill="1" applyBorder="1" applyAlignment="1">
      <alignment horizontal="center" vertical="center"/>
    </xf>
    <xf numFmtId="1" fontId="24" fillId="0" borderId="43" xfId="0" applyNumberFormat="1" applyFont="1" applyFill="1" applyBorder="1" applyAlignment="1">
      <alignment horizontal="center" vertical="center"/>
    </xf>
    <xf numFmtId="165" fontId="24" fillId="0" borderId="43" xfId="0" applyNumberFormat="1" applyFont="1" applyFill="1" applyBorder="1" applyAlignment="1">
      <alignment horizontal="center" vertical="center"/>
    </xf>
    <xf numFmtId="1" fontId="24" fillId="17" borderId="42" xfId="0" applyNumberFormat="1" applyFont="1" applyFill="1" applyBorder="1" applyAlignment="1">
      <alignment horizontal="center" vertical="center"/>
    </xf>
    <xf numFmtId="1" fontId="24" fillId="17" borderId="43" xfId="0" applyNumberFormat="1" applyFont="1" applyFill="1" applyBorder="1" applyAlignment="1">
      <alignment horizontal="center" vertical="center"/>
    </xf>
    <xf numFmtId="165" fontId="24" fillId="17" borderId="43" xfId="0" applyNumberFormat="1" applyFont="1" applyFill="1" applyBorder="1" applyAlignment="1">
      <alignment horizontal="center" vertical="center"/>
    </xf>
    <xf numFmtId="2" fontId="24" fillId="17" borderId="43" xfId="0" applyNumberFormat="1" applyFont="1" applyFill="1" applyBorder="1" applyAlignment="1">
      <alignment horizontal="center" vertical="center"/>
    </xf>
    <xf numFmtId="2" fontId="24" fillId="17" borderId="44" xfId="0" applyNumberFormat="1" applyFont="1" applyFill="1" applyBorder="1" applyAlignment="1">
      <alignment horizontal="center" vertical="center"/>
    </xf>
    <xf numFmtId="1" fontId="24" fillId="17" borderId="45" xfId="0" applyNumberFormat="1" applyFont="1" applyFill="1" applyBorder="1" applyAlignment="1">
      <alignment horizontal="center" vertical="center"/>
    </xf>
    <xf numFmtId="1" fontId="24" fillId="17" borderId="46" xfId="0" applyNumberFormat="1" applyFont="1" applyFill="1" applyBorder="1" applyAlignment="1">
      <alignment horizontal="center" vertical="center"/>
    </xf>
    <xf numFmtId="0" fontId="24" fillId="0" borderId="26" xfId="0" applyFont="1" applyFill="1" applyBorder="1" applyAlignment="1">
      <alignment horizontal="center" vertical="center"/>
    </xf>
    <xf numFmtId="0" fontId="27" fillId="0" borderId="48" xfId="0" applyFont="1" applyFill="1" applyBorder="1" applyAlignment="1">
      <alignment horizontal="center" vertical="center" wrapText="1"/>
    </xf>
    <xf numFmtId="0" fontId="27" fillId="0" borderId="27" xfId="0" applyFont="1" applyFill="1" applyBorder="1" applyAlignment="1">
      <alignment horizontal="center" vertical="center" wrapText="1"/>
    </xf>
    <xf numFmtId="0" fontId="27" fillId="0" borderId="49" xfId="0" applyFont="1" applyFill="1" applyBorder="1" applyAlignment="1">
      <alignment horizontal="center" vertical="center" wrapText="1"/>
    </xf>
    <xf numFmtId="0" fontId="27" fillId="0" borderId="65"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27" fillId="0" borderId="64" xfId="0" applyFont="1" applyFill="1" applyBorder="1" applyAlignment="1">
      <alignment horizontal="center" vertical="center" wrapText="1"/>
    </xf>
    <xf numFmtId="0" fontId="27" fillId="0" borderId="50" xfId="0" applyFont="1" applyFill="1" applyBorder="1" applyAlignment="1">
      <alignment horizontal="center" vertical="center" wrapText="1"/>
    </xf>
    <xf numFmtId="0" fontId="27" fillId="0" borderId="16" xfId="0" applyFont="1" applyFill="1" applyBorder="1" applyAlignment="1">
      <alignment horizontal="center" vertical="center" wrapText="1"/>
    </xf>
    <xf numFmtId="0" fontId="27" fillId="0" borderId="51" xfId="0" applyFont="1" applyFill="1" applyBorder="1" applyAlignment="1">
      <alignment horizontal="center" vertical="center" wrapText="1"/>
    </xf>
    <xf numFmtId="0" fontId="24" fillId="17" borderId="48" xfId="0" applyFont="1" applyFill="1" applyBorder="1" applyAlignment="1">
      <alignment horizontal="center" vertical="center"/>
    </xf>
    <xf numFmtId="0" fontId="24" fillId="17" borderId="49" xfId="0" applyFont="1" applyFill="1" applyBorder="1" applyAlignment="1">
      <alignment horizontal="center" vertical="center"/>
    </xf>
    <xf numFmtId="0" fontId="24" fillId="17" borderId="65" xfId="0" applyFont="1" applyFill="1" applyBorder="1" applyAlignment="1">
      <alignment horizontal="center" vertical="center"/>
    </xf>
    <xf numFmtId="0" fontId="24" fillId="17" borderId="64" xfId="0" applyFont="1" applyFill="1" applyBorder="1" applyAlignment="1">
      <alignment horizontal="center" vertical="center"/>
    </xf>
    <xf numFmtId="0" fontId="24" fillId="17" borderId="50" xfId="0" applyFont="1" applyFill="1" applyBorder="1" applyAlignment="1">
      <alignment horizontal="center" vertical="center"/>
    </xf>
    <xf numFmtId="0" fontId="24" fillId="17" borderId="51" xfId="0" applyFont="1" applyFill="1" applyBorder="1" applyAlignment="1">
      <alignment horizontal="center" vertical="center"/>
    </xf>
    <xf numFmtId="0" fontId="24" fillId="0" borderId="48" xfId="0" applyFont="1" applyFill="1" applyBorder="1" applyAlignment="1">
      <alignment horizontal="center" vertical="center" wrapText="1"/>
    </xf>
    <xf numFmtId="0" fontId="24" fillId="0" borderId="49" xfId="0" applyFont="1" applyFill="1" applyBorder="1" applyAlignment="1">
      <alignment horizontal="center" vertical="center" wrapText="1"/>
    </xf>
    <xf numFmtId="0" fontId="24" fillId="0" borderId="65" xfId="0" applyFont="1" applyFill="1" applyBorder="1" applyAlignment="1">
      <alignment horizontal="center" vertical="center" wrapText="1"/>
    </xf>
    <xf numFmtId="0" fontId="24" fillId="0" borderId="64" xfId="0" applyFont="1" applyFill="1" applyBorder="1" applyAlignment="1">
      <alignment horizontal="center" vertical="center" wrapText="1"/>
    </xf>
    <xf numFmtId="0" fontId="24" fillId="0" borderId="50" xfId="0" applyFont="1" applyFill="1" applyBorder="1" applyAlignment="1">
      <alignment horizontal="center" vertical="center" wrapText="1"/>
    </xf>
    <xf numFmtId="0" fontId="24" fillId="0" borderId="51" xfId="0" applyFont="1" applyFill="1" applyBorder="1" applyAlignment="1">
      <alignment horizontal="center" vertical="center" wrapText="1"/>
    </xf>
    <xf numFmtId="0" fontId="24" fillId="0" borderId="48" xfId="0" applyFont="1" applyFill="1" applyBorder="1" applyAlignment="1">
      <alignment horizontal="center" vertical="center"/>
    </xf>
    <xf numFmtId="0" fontId="24" fillId="0" borderId="49" xfId="0" applyFont="1" applyFill="1" applyBorder="1" applyAlignment="1">
      <alignment horizontal="center" vertical="center"/>
    </xf>
    <xf numFmtId="0" fontId="24" fillId="0" borderId="65" xfId="0" applyFont="1" applyFill="1" applyBorder="1" applyAlignment="1">
      <alignment horizontal="center" vertical="center"/>
    </xf>
    <xf numFmtId="0" fontId="24" fillId="0" borderId="64" xfId="0" applyFont="1" applyFill="1" applyBorder="1" applyAlignment="1">
      <alignment horizontal="center" vertical="center"/>
    </xf>
    <xf numFmtId="0" fontId="24" fillId="0" borderId="50" xfId="0" applyFont="1" applyFill="1" applyBorder="1" applyAlignment="1">
      <alignment horizontal="center" vertical="center"/>
    </xf>
    <xf numFmtId="0" fontId="24" fillId="0" borderId="51" xfId="0" applyFont="1" applyFill="1" applyBorder="1" applyAlignment="1">
      <alignment horizontal="center" vertical="center"/>
    </xf>
    <xf numFmtId="165" fontId="24" fillId="17" borderId="34" xfId="0" applyNumberFormat="1" applyFont="1" applyFill="1" applyBorder="1" applyAlignment="1">
      <alignment horizontal="center" vertical="center"/>
    </xf>
    <xf numFmtId="165" fontId="24" fillId="17" borderId="35" xfId="0" applyNumberFormat="1" applyFont="1" applyFill="1" applyBorder="1" applyAlignment="1">
      <alignment horizontal="center" vertical="center"/>
    </xf>
    <xf numFmtId="1" fontId="27" fillId="0" borderId="45" xfId="0" applyNumberFormat="1" applyFont="1" applyFill="1" applyBorder="1" applyAlignment="1">
      <alignment horizontal="center" vertical="center"/>
    </xf>
    <xf numFmtId="1" fontId="27" fillId="0" borderId="46" xfId="0" applyNumberFormat="1" applyFont="1" applyFill="1" applyBorder="1" applyAlignment="1">
      <alignment horizontal="center" vertical="center"/>
    </xf>
    <xf numFmtId="165" fontId="24" fillId="0" borderId="47" xfId="0" applyNumberFormat="1" applyFont="1" applyFill="1" applyBorder="1" applyAlignment="1">
      <alignment horizontal="center" vertical="center"/>
    </xf>
    <xf numFmtId="0" fontId="19" fillId="8" borderId="21" xfId="0" applyFont="1" applyFill="1" applyBorder="1" applyAlignment="1">
      <alignment horizontal="center" vertical="center" wrapText="1"/>
    </xf>
    <xf numFmtId="165" fontId="24" fillId="8" borderId="30" xfId="0" applyNumberFormat="1" applyFont="1" applyFill="1" applyBorder="1" applyAlignment="1">
      <alignment horizontal="center" vertical="center" shrinkToFit="1"/>
    </xf>
    <xf numFmtId="165" fontId="24" fillId="8" borderId="31" xfId="0" applyNumberFormat="1" applyFont="1" applyFill="1" applyBorder="1" applyAlignment="1">
      <alignment horizontal="center" vertical="center" shrinkToFit="1"/>
    </xf>
    <xf numFmtId="165" fontId="24" fillId="8" borderId="32" xfId="0" applyNumberFormat="1" applyFont="1" applyFill="1" applyBorder="1" applyAlignment="1">
      <alignment horizontal="center" vertical="center" shrinkToFit="1"/>
    </xf>
    <xf numFmtId="0" fontId="35" fillId="0" borderId="24" xfId="0" applyFont="1" applyFill="1" applyBorder="1" applyAlignment="1">
      <alignment horizontal="center" vertical="center" wrapText="1"/>
    </xf>
    <xf numFmtId="0" fontId="35" fillId="0" borderId="25" xfId="0" applyFont="1" applyFill="1" applyBorder="1" applyAlignment="1">
      <alignment horizontal="center" vertical="center" wrapText="1"/>
    </xf>
    <xf numFmtId="0" fontId="35" fillId="0" borderId="26" xfId="0" applyFont="1" applyFill="1" applyBorder="1" applyAlignment="1">
      <alignment horizontal="center" vertical="center" wrapText="1"/>
    </xf>
    <xf numFmtId="0" fontId="24" fillId="17" borderId="24" xfId="0" applyFont="1" applyFill="1" applyBorder="1" applyAlignment="1">
      <alignment horizontal="center" vertical="center"/>
    </xf>
    <xf numFmtId="1" fontId="27" fillId="17" borderId="33" xfId="0" applyNumberFormat="1" applyFont="1" applyFill="1" applyBorder="1" applyAlignment="1">
      <alignment horizontal="center" vertical="center"/>
    </xf>
    <xf numFmtId="1" fontId="27" fillId="17" borderId="34" xfId="0" applyNumberFormat="1" applyFont="1" applyFill="1" applyBorder="1" applyAlignment="1">
      <alignment horizontal="center" vertical="center"/>
    </xf>
    <xf numFmtId="2" fontId="24" fillId="0" borderId="45" xfId="0" applyNumberFormat="1" applyFont="1" applyFill="1" applyBorder="1" applyAlignment="1">
      <alignment horizontal="center" vertical="center"/>
    </xf>
    <xf numFmtId="0" fontId="27" fillId="0" borderId="24" xfId="0" applyFont="1" applyFill="1" applyBorder="1" applyAlignment="1">
      <alignment horizontal="center" vertical="center" wrapText="1"/>
    </xf>
    <xf numFmtId="0" fontId="27" fillId="0" borderId="25" xfId="0" applyFont="1" applyFill="1" applyBorder="1" applyAlignment="1">
      <alignment horizontal="center" vertical="center" wrapText="1"/>
    </xf>
    <xf numFmtId="0" fontId="27" fillId="0" borderId="26" xfId="0" applyFont="1" applyFill="1" applyBorder="1" applyAlignment="1">
      <alignment horizontal="center" vertical="center" wrapText="1"/>
    </xf>
    <xf numFmtId="2" fontId="24" fillId="17" borderId="33" xfId="0" applyNumberFormat="1" applyFont="1" applyFill="1" applyBorder="1" applyAlignment="1">
      <alignment horizontal="center" vertical="center"/>
    </xf>
    <xf numFmtId="2" fontId="24" fillId="17" borderId="34" xfId="0" applyNumberFormat="1" applyFont="1" applyFill="1" applyBorder="1" applyAlignment="1">
      <alignment horizontal="center" vertical="center"/>
    </xf>
    <xf numFmtId="2" fontId="24" fillId="17" borderId="35" xfId="0" applyNumberFormat="1" applyFont="1" applyFill="1" applyBorder="1" applyAlignment="1">
      <alignment horizontal="center" vertical="center"/>
    </xf>
    <xf numFmtId="165" fontId="38" fillId="8" borderId="31" xfId="0" applyNumberFormat="1" applyFont="1" applyFill="1" applyBorder="1" applyAlignment="1">
      <alignment horizontal="center" vertical="center" shrinkToFit="1"/>
    </xf>
    <xf numFmtId="165" fontId="38" fillId="8" borderId="32" xfId="0" applyNumberFormat="1" applyFont="1" applyFill="1" applyBorder="1" applyAlignment="1">
      <alignment horizontal="center" vertical="center" shrinkToFit="1"/>
    </xf>
    <xf numFmtId="0" fontId="39" fillId="0" borderId="0" xfId="0" applyFont="1" applyFill="1" applyAlignment="1">
      <alignment horizontal="center" vertical="center"/>
    </xf>
    <xf numFmtId="0" fontId="39" fillId="0" borderId="0" xfId="0" applyFont="1" applyFill="1" applyBorder="1" applyAlignment="1">
      <alignment horizontal="right" vertical="center" shrinkToFit="1"/>
    </xf>
    <xf numFmtId="0" fontId="22" fillId="0" borderId="0" xfId="0" applyFont="1" applyFill="1" applyBorder="1" applyAlignment="1" applyProtection="1">
      <alignment horizontal="center" vertical="center" shrinkToFit="1"/>
      <protection locked="0"/>
    </xf>
    <xf numFmtId="0" fontId="27" fillId="0" borderId="17" xfId="0" applyFont="1" applyFill="1" applyBorder="1" applyAlignment="1">
      <alignment horizontal="center" vertical="center" wrapText="1"/>
    </xf>
    <xf numFmtId="0" fontId="27" fillId="0" borderId="23" xfId="0" applyFont="1" applyFill="1" applyBorder="1" applyAlignment="1">
      <alignment horizontal="center" vertical="center" wrapText="1"/>
    </xf>
    <xf numFmtId="0" fontId="61" fillId="8" borderId="18" xfId="0" applyFont="1" applyFill="1" applyBorder="1" applyAlignment="1">
      <alignment horizontal="center" vertical="center"/>
    </xf>
    <xf numFmtId="0" fontId="61" fillId="8" borderId="19" xfId="0" applyFont="1" applyFill="1" applyBorder="1" applyAlignment="1">
      <alignment horizontal="center" vertical="center"/>
    </xf>
    <xf numFmtId="0" fontId="61" fillId="8" borderId="20" xfId="0" applyFont="1" applyFill="1" applyBorder="1" applyAlignment="1">
      <alignment horizontal="center" vertical="center"/>
    </xf>
    <xf numFmtId="0" fontId="24" fillId="0" borderId="24" xfId="0" applyFont="1" applyFill="1" applyBorder="1" applyAlignment="1">
      <alignment horizontal="center" vertical="center"/>
    </xf>
    <xf numFmtId="0" fontId="24" fillId="0" borderId="62" xfId="0" applyFont="1" applyFill="1" applyBorder="1" applyAlignment="1">
      <alignment horizontal="left" vertical="center" wrapText="1"/>
    </xf>
    <xf numFmtId="0" fontId="24" fillId="0" borderId="63" xfId="0" applyFont="1" applyFill="1" applyBorder="1" applyAlignment="1">
      <alignment horizontal="left" vertical="center" wrapText="1"/>
    </xf>
    <xf numFmtId="0" fontId="24" fillId="0" borderId="53" xfId="0" applyFont="1" applyFill="1" applyBorder="1" applyAlignment="1">
      <alignment horizontal="left" vertical="center" wrapText="1"/>
    </xf>
    <xf numFmtId="0" fontId="24" fillId="0" borderId="54" xfId="0" applyFont="1" applyFill="1" applyBorder="1" applyAlignment="1">
      <alignment horizontal="left" vertical="center" wrapText="1"/>
    </xf>
    <xf numFmtId="0" fontId="24" fillId="0" borderId="56" xfId="0" applyFont="1" applyFill="1" applyBorder="1" applyAlignment="1">
      <alignment horizontal="left" vertical="center" wrapText="1"/>
    </xf>
    <xf numFmtId="0" fontId="24" fillId="0" borderId="57" xfId="0" applyFont="1" applyFill="1" applyBorder="1" applyAlignment="1">
      <alignment horizontal="left" vertical="center" wrapText="1"/>
    </xf>
    <xf numFmtId="0" fontId="27" fillId="18" borderId="19" xfId="0" applyFont="1" applyFill="1" applyBorder="1" applyAlignment="1">
      <alignment horizontal="center" vertical="center" wrapText="1"/>
    </xf>
    <xf numFmtId="0" fontId="27" fillId="18" borderId="20" xfId="0" applyFont="1" applyFill="1" applyBorder="1" applyAlignment="1">
      <alignment horizontal="center" vertical="center" wrapText="1"/>
    </xf>
    <xf numFmtId="0" fontId="27" fillId="18" borderId="21" xfId="0" applyFont="1" applyFill="1" applyBorder="1" applyAlignment="1">
      <alignment horizontal="center" vertical="center"/>
    </xf>
    <xf numFmtId="0" fontId="24" fillId="17" borderId="52" xfId="0" applyFont="1" applyFill="1" applyBorder="1" applyAlignment="1">
      <alignment horizontal="center" vertical="center" wrapText="1"/>
    </xf>
    <xf numFmtId="0" fontId="24" fillId="17" borderId="53" xfId="0" applyFont="1" applyFill="1" applyBorder="1" applyAlignment="1">
      <alignment horizontal="center" vertical="center" wrapText="1"/>
    </xf>
    <xf numFmtId="0" fontId="24" fillId="17" borderId="54" xfId="0" applyFont="1" applyFill="1" applyBorder="1" applyAlignment="1">
      <alignment horizontal="center" vertical="center" wrapText="1"/>
    </xf>
    <xf numFmtId="0" fontId="24" fillId="0" borderId="55" xfId="0" applyFont="1" applyFill="1" applyBorder="1" applyAlignment="1">
      <alignment horizontal="center" vertical="center" wrapText="1"/>
    </xf>
    <xf numFmtId="0" fontId="24" fillId="0" borderId="56"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0" borderId="61" xfId="0" applyFont="1" applyFill="1" applyBorder="1" applyAlignment="1">
      <alignment horizontal="center" vertical="center" wrapText="1"/>
    </xf>
    <xf numFmtId="0" fontId="24" fillId="0" borderId="62" xfId="0" applyFont="1" applyFill="1" applyBorder="1" applyAlignment="1">
      <alignment horizontal="center" vertical="center" wrapText="1"/>
    </xf>
    <xf numFmtId="0" fontId="24" fillId="0" borderId="63" xfId="0" applyFont="1" applyFill="1" applyBorder="1" applyAlignment="1">
      <alignment horizontal="center" vertical="center" wrapText="1"/>
    </xf>
    <xf numFmtId="0" fontId="15" fillId="0" borderId="0" xfId="0" applyFont="1" applyFill="1" applyAlignment="1">
      <alignment horizontal="center" vertical="center"/>
    </xf>
    <xf numFmtId="0" fontId="35" fillId="8" borderId="48" xfId="0" applyFont="1" applyFill="1" applyBorder="1" applyAlignment="1">
      <alignment horizontal="center" vertical="center" wrapText="1"/>
    </xf>
    <xf numFmtId="0" fontId="35" fillId="8" borderId="27" xfId="0" applyFont="1" applyFill="1" applyBorder="1" applyAlignment="1">
      <alignment horizontal="center" vertical="center" wrapText="1"/>
    </xf>
    <xf numFmtId="0" fontId="35" fillId="8" borderId="49" xfId="0" applyFont="1" applyFill="1" applyBorder="1" applyAlignment="1">
      <alignment horizontal="center" vertical="center" wrapText="1"/>
    </xf>
    <xf numFmtId="0" fontId="27" fillId="18" borderId="29" xfId="0" applyFont="1" applyFill="1" applyBorder="1" applyAlignment="1">
      <alignment horizontal="center" vertical="center"/>
    </xf>
    <xf numFmtId="0" fontId="27" fillId="18" borderId="29" xfId="0" applyFont="1" applyFill="1" applyBorder="1" applyAlignment="1">
      <alignment horizontal="center" vertical="center" wrapText="1"/>
    </xf>
    <xf numFmtId="167" fontId="41" fillId="0" borderId="24" xfId="0" applyNumberFormat="1" applyFont="1" applyFill="1" applyBorder="1" applyAlignment="1">
      <alignment horizontal="center" vertical="center" wrapText="1"/>
    </xf>
    <xf numFmtId="0" fontId="24" fillId="0" borderId="52" xfId="0" applyFont="1" applyFill="1" applyBorder="1" applyAlignment="1">
      <alignment horizontal="center" vertical="center" shrinkToFit="1"/>
    </xf>
    <xf numFmtId="0" fontId="24" fillId="0" borderId="53" xfId="0" applyFont="1" applyFill="1" applyBorder="1" applyAlignment="1">
      <alignment horizontal="center" vertical="center" shrinkToFit="1"/>
    </xf>
    <xf numFmtId="0" fontId="24" fillId="0" borderId="54" xfId="0" applyFont="1" applyFill="1" applyBorder="1" applyAlignment="1">
      <alignment horizontal="center" vertical="center" shrinkToFit="1"/>
    </xf>
    <xf numFmtId="0" fontId="22" fillId="8" borderId="52" xfId="0" applyFont="1" applyFill="1" applyBorder="1" applyAlignment="1">
      <alignment horizontal="center" vertical="center" shrinkToFit="1"/>
    </xf>
    <xf numFmtId="0" fontId="22" fillId="8" borderId="53" xfId="0" applyFont="1" applyFill="1" applyBorder="1" applyAlignment="1">
      <alignment horizontal="center" vertical="center" shrinkToFit="1"/>
    </xf>
    <xf numFmtId="165" fontId="74" fillId="0" borderId="61" xfId="0" applyNumberFormat="1" applyFont="1" applyFill="1" applyBorder="1" applyAlignment="1">
      <alignment horizontal="center" vertical="center"/>
    </xf>
    <xf numFmtId="165" fontId="74" fillId="0" borderId="63" xfId="0" applyNumberFormat="1" applyFont="1" applyFill="1" applyBorder="1" applyAlignment="1">
      <alignment horizontal="center" vertical="center"/>
    </xf>
    <xf numFmtId="0" fontId="27" fillId="0" borderId="29" xfId="0" applyFont="1" applyFill="1" applyBorder="1" applyAlignment="1">
      <alignment horizontal="center" vertical="center" wrapText="1"/>
    </xf>
    <xf numFmtId="0" fontId="27" fillId="8" borderId="19" xfId="0" applyFont="1" applyFill="1" applyBorder="1" applyAlignment="1">
      <alignment horizontal="right" vertical="center"/>
    </xf>
    <xf numFmtId="0" fontId="27" fillId="8" borderId="20" xfId="0" applyFont="1" applyFill="1" applyBorder="1" applyAlignment="1">
      <alignment horizontal="right" vertical="center"/>
    </xf>
    <xf numFmtId="0" fontId="16" fillId="8" borderId="21" xfId="0" applyFont="1" applyFill="1" applyBorder="1" applyAlignment="1">
      <alignment horizontal="center" vertical="center" wrapText="1"/>
    </xf>
    <xf numFmtId="0" fontId="19" fillId="8" borderId="18" xfId="0" applyFont="1" applyFill="1" applyBorder="1" applyAlignment="1">
      <alignment horizontal="center" vertical="center" wrapText="1"/>
    </xf>
    <xf numFmtId="0" fontId="19" fillId="8" borderId="19" xfId="0" applyFont="1" applyFill="1" applyBorder="1" applyAlignment="1">
      <alignment horizontal="center" vertical="center" wrapText="1"/>
    </xf>
    <xf numFmtId="0" fontId="27" fillId="8" borderId="21" xfId="0" applyFont="1" applyFill="1" applyBorder="1" applyAlignment="1">
      <alignment horizontal="center" vertical="center"/>
    </xf>
    <xf numFmtId="0" fontId="27" fillId="8" borderId="20" xfId="0" applyFont="1" applyFill="1" applyBorder="1" applyAlignment="1">
      <alignment horizontal="center" vertical="center"/>
    </xf>
    <xf numFmtId="0" fontId="24" fillId="0" borderId="0" xfId="0" applyFont="1" applyFill="1" applyAlignment="1">
      <alignment horizontal="center" vertical="center" wrapText="1"/>
    </xf>
    <xf numFmtId="0" fontId="24" fillId="0" borderId="0" xfId="0" applyFont="1" applyFill="1" applyAlignment="1">
      <alignment horizontal="center" vertical="center"/>
    </xf>
    <xf numFmtId="0" fontId="24" fillId="17" borderId="29" xfId="0" applyFont="1" applyFill="1" applyBorder="1" applyAlignment="1">
      <alignment horizontal="center" vertical="center"/>
    </xf>
    <xf numFmtId="0" fontId="60" fillId="8" borderId="21" xfId="0" applyFont="1" applyFill="1" applyBorder="1" applyAlignment="1">
      <alignment horizontal="center" vertical="center" wrapText="1"/>
    </xf>
    <xf numFmtId="0" fontId="19" fillId="8" borderId="20" xfId="0" applyFont="1" applyFill="1" applyBorder="1" applyAlignment="1">
      <alignment horizontal="center" vertical="center" wrapText="1"/>
    </xf>
    <xf numFmtId="165" fontId="24" fillId="8" borderId="30" xfId="0" applyNumberFormat="1" applyFont="1" applyFill="1" applyBorder="1" applyAlignment="1">
      <alignment horizontal="center" vertical="center"/>
    </xf>
    <xf numFmtId="165" fontId="24" fillId="8" borderId="31" xfId="0" applyNumberFormat="1" applyFont="1" applyFill="1" applyBorder="1" applyAlignment="1">
      <alignment horizontal="center" vertical="center"/>
    </xf>
    <xf numFmtId="165" fontId="24" fillId="8" borderId="32" xfId="0" applyNumberFormat="1" applyFont="1" applyFill="1" applyBorder="1" applyAlignment="1">
      <alignment horizontal="center" vertical="center"/>
    </xf>
    <xf numFmtId="1" fontId="24" fillId="17" borderId="71" xfId="0" applyNumberFormat="1" applyFont="1" applyFill="1" applyBorder="1" applyAlignment="1">
      <alignment horizontal="center" vertical="center"/>
    </xf>
    <xf numFmtId="1" fontId="27" fillId="0" borderId="33" xfId="0" applyNumberFormat="1" applyFont="1" applyFill="1" applyBorder="1" applyAlignment="1">
      <alignment horizontal="center" vertical="center"/>
    </xf>
    <xf numFmtId="1" fontId="27" fillId="0" borderId="34" xfId="0" applyNumberFormat="1" applyFont="1" applyFill="1" applyBorder="1" applyAlignment="1">
      <alignment horizontal="center" vertical="center"/>
    </xf>
    <xf numFmtId="165" fontId="24" fillId="0" borderId="34" xfId="0" applyNumberFormat="1" applyFont="1" applyFill="1" applyBorder="1" applyAlignment="1">
      <alignment horizontal="center" vertical="center"/>
    </xf>
    <xf numFmtId="165" fontId="24" fillId="0" borderId="35" xfId="0" applyNumberFormat="1" applyFont="1" applyFill="1" applyBorder="1" applyAlignment="1">
      <alignment horizontal="center" vertical="center"/>
    </xf>
    <xf numFmtId="2" fontId="24" fillId="0" borderId="33" xfId="0" applyNumberFormat="1" applyFont="1" applyFill="1" applyBorder="1" applyAlignment="1">
      <alignment horizontal="center" vertical="center"/>
    </xf>
    <xf numFmtId="2" fontId="24" fillId="0" borderId="34" xfId="0" applyNumberFormat="1" applyFont="1" applyFill="1" applyBorder="1" applyAlignment="1">
      <alignment horizontal="center" vertical="center"/>
    </xf>
    <xf numFmtId="2" fontId="24" fillId="0" borderId="35" xfId="0" applyNumberFormat="1" applyFont="1" applyFill="1" applyBorder="1" applyAlignment="1">
      <alignment horizontal="center" vertical="center"/>
    </xf>
    <xf numFmtId="0" fontId="19" fillId="0" borderId="65" xfId="0" applyNumberFormat="1" applyFont="1" applyFill="1" applyBorder="1" applyAlignment="1">
      <alignment horizontal="left" vertical="top" wrapText="1"/>
    </xf>
    <xf numFmtId="0" fontId="19" fillId="0" borderId="0" xfId="0" applyNumberFormat="1" applyFont="1" applyFill="1" applyBorder="1" applyAlignment="1">
      <alignment horizontal="left" vertical="top" wrapText="1"/>
    </xf>
    <xf numFmtId="0" fontId="40" fillId="0" borderId="65" xfId="0" applyNumberFormat="1" applyFont="1" applyFill="1" applyBorder="1" applyAlignment="1">
      <alignment horizontal="left" vertical="top" wrapText="1"/>
    </xf>
    <xf numFmtId="0" fontId="40" fillId="0" borderId="0" xfId="0" applyNumberFormat="1" applyFont="1" applyFill="1" applyBorder="1" applyAlignment="1">
      <alignment horizontal="left" vertical="top" wrapText="1"/>
    </xf>
    <xf numFmtId="1" fontId="44" fillId="0" borderId="45" xfId="0" quotePrefix="1" applyNumberFormat="1" applyFont="1" applyFill="1" applyBorder="1" applyAlignment="1">
      <alignment horizontal="center" vertical="center"/>
    </xf>
    <xf numFmtId="1" fontId="44" fillId="0" borderId="46" xfId="0" applyNumberFormat="1" applyFont="1" applyFill="1" applyBorder="1" applyAlignment="1">
      <alignment horizontal="center" vertical="center"/>
    </xf>
    <xf numFmtId="1" fontId="44" fillId="0" borderId="46" xfId="0" quotePrefix="1" applyNumberFormat="1" applyFont="1" applyFill="1" applyBorder="1" applyAlignment="1">
      <alignment horizontal="center" vertical="center"/>
    </xf>
    <xf numFmtId="2" fontId="74" fillId="0" borderId="46" xfId="0" applyNumberFormat="1" applyFont="1" applyFill="1" applyBorder="1" applyAlignment="1">
      <alignment horizontal="center" vertical="center"/>
    </xf>
    <xf numFmtId="2" fontId="74" fillId="0" borderId="47" xfId="0" applyNumberFormat="1" applyFont="1" applyFill="1" applyBorder="1" applyAlignment="1">
      <alignment horizontal="center" vertical="center"/>
    </xf>
    <xf numFmtId="165" fontId="74" fillId="8" borderId="30" xfId="0" applyNumberFormat="1" applyFont="1" applyFill="1" applyBorder="1" applyAlignment="1">
      <alignment horizontal="center" vertical="center"/>
    </xf>
    <xf numFmtId="165" fontId="74" fillId="8" borderId="31" xfId="0" applyNumberFormat="1" applyFont="1" applyFill="1" applyBorder="1" applyAlignment="1">
      <alignment horizontal="center" vertical="center"/>
    </xf>
    <xf numFmtId="165" fontId="74" fillId="8" borderId="32" xfId="0" applyNumberFormat="1" applyFont="1" applyFill="1" applyBorder="1" applyAlignment="1">
      <alignment horizontal="center" vertical="center"/>
    </xf>
    <xf numFmtId="1" fontId="74" fillId="17" borderId="45" xfId="0" applyNumberFormat="1" applyFont="1" applyFill="1" applyBorder="1" applyAlignment="1">
      <alignment horizontal="center" vertical="center"/>
    </xf>
    <xf numFmtId="1" fontId="74" fillId="17" borderId="46" xfId="0" applyNumberFormat="1" applyFont="1" applyFill="1" applyBorder="1" applyAlignment="1">
      <alignment horizontal="center" vertical="center"/>
    </xf>
    <xf numFmtId="165" fontId="74" fillId="17" borderId="46" xfId="0" applyNumberFormat="1" applyFont="1" applyFill="1" applyBorder="1" applyAlignment="1">
      <alignment horizontal="center" vertical="center"/>
    </xf>
    <xf numFmtId="2" fontId="74" fillId="17" borderId="46" xfId="0" applyNumberFormat="1" applyFont="1" applyFill="1" applyBorder="1" applyAlignment="1">
      <alignment horizontal="center" vertical="center"/>
    </xf>
    <xf numFmtId="2" fontId="74" fillId="17" borderId="47" xfId="0" applyNumberFormat="1" applyFont="1" applyFill="1" applyBorder="1" applyAlignment="1">
      <alignment horizontal="center" vertical="center"/>
    </xf>
    <xf numFmtId="1" fontId="74" fillId="0" borderId="42" xfId="0" applyNumberFormat="1" applyFont="1" applyFill="1" applyBorder="1" applyAlignment="1">
      <alignment horizontal="center" vertical="center"/>
    </xf>
    <xf numFmtId="1" fontId="74" fillId="0" borderId="43" xfId="0" applyNumberFormat="1" applyFont="1" applyFill="1" applyBorder="1" applyAlignment="1">
      <alignment horizontal="center" vertical="center"/>
    </xf>
    <xf numFmtId="165" fontId="74" fillId="0" borderId="43" xfId="0" applyNumberFormat="1" applyFont="1" applyFill="1" applyBorder="1" applyAlignment="1">
      <alignment horizontal="center" vertical="center"/>
    </xf>
    <xf numFmtId="2" fontId="74" fillId="0" borderId="43" xfId="0" applyNumberFormat="1" applyFont="1" applyFill="1" applyBorder="1" applyAlignment="1">
      <alignment horizontal="center" vertical="center"/>
    </xf>
    <xf numFmtId="2" fontId="74" fillId="0" borderId="44" xfId="0" applyNumberFormat="1" applyFont="1" applyFill="1" applyBorder="1" applyAlignment="1">
      <alignment horizontal="center" vertical="center"/>
    </xf>
    <xf numFmtId="1" fontId="74" fillId="0" borderId="36" xfId="0" applyNumberFormat="1" applyFont="1" applyFill="1" applyBorder="1" applyAlignment="1">
      <alignment horizontal="center" vertical="center"/>
    </xf>
    <xf numFmtId="1" fontId="74" fillId="0" borderId="37" xfId="0" applyNumberFormat="1" applyFont="1" applyFill="1" applyBorder="1" applyAlignment="1">
      <alignment horizontal="center" vertical="center"/>
    </xf>
    <xf numFmtId="165" fontId="74" fillId="0" borderId="37" xfId="0" applyNumberFormat="1" applyFont="1" applyFill="1" applyBorder="1" applyAlignment="1">
      <alignment horizontal="center" vertical="center"/>
    </xf>
    <xf numFmtId="2" fontId="74" fillId="0" borderId="37" xfId="0" applyNumberFormat="1" applyFont="1" applyFill="1" applyBorder="1" applyAlignment="1">
      <alignment horizontal="center" vertical="center"/>
    </xf>
    <xf numFmtId="2" fontId="74" fillId="0" borderId="38" xfId="0" applyNumberFormat="1" applyFont="1" applyFill="1" applyBorder="1" applyAlignment="1">
      <alignment horizontal="center" vertical="center"/>
    </xf>
    <xf numFmtId="1" fontId="74" fillId="0" borderId="45" xfId="0" applyNumberFormat="1" applyFont="1" applyFill="1" applyBorder="1" applyAlignment="1">
      <alignment horizontal="center" vertical="center"/>
    </xf>
    <xf numFmtId="1" fontId="74" fillId="0" borderId="46" xfId="0" applyNumberFormat="1" applyFont="1" applyFill="1" applyBorder="1" applyAlignment="1">
      <alignment horizontal="center" vertical="center"/>
    </xf>
    <xf numFmtId="165" fontId="74" fillId="0" borderId="46" xfId="0" applyNumberFormat="1" applyFont="1" applyFill="1" applyBorder="1" applyAlignment="1">
      <alignment horizontal="center" vertical="center"/>
    </xf>
    <xf numFmtId="0" fontId="42" fillId="0" borderId="0" xfId="0" applyFont="1" applyFill="1" applyBorder="1" applyAlignment="1" applyProtection="1">
      <alignment horizontal="center" vertical="center" shrinkToFit="1"/>
    </xf>
    <xf numFmtId="165" fontId="74" fillId="8" borderId="30" xfId="0" applyNumberFormat="1" applyFont="1" applyFill="1" applyBorder="1" applyAlignment="1">
      <alignment horizontal="center" vertical="center" shrinkToFit="1"/>
    </xf>
    <xf numFmtId="165" fontId="74" fillId="8" borderId="31" xfId="0" applyNumberFormat="1" applyFont="1" applyFill="1" applyBorder="1" applyAlignment="1">
      <alignment horizontal="center" vertical="center" shrinkToFit="1"/>
    </xf>
    <xf numFmtId="165" fontId="76" fillId="8" borderId="31" xfId="0" applyNumberFormat="1" applyFont="1" applyFill="1" applyBorder="1" applyAlignment="1">
      <alignment horizontal="center" vertical="center" shrinkToFit="1"/>
    </xf>
    <xf numFmtId="165" fontId="76" fillId="8" borderId="32" xfId="0" applyNumberFormat="1" applyFont="1" applyFill="1" applyBorder="1" applyAlignment="1">
      <alignment horizontal="center" vertical="center" shrinkToFit="1"/>
    </xf>
    <xf numFmtId="2" fontId="74" fillId="17" borderId="43" xfId="0" applyNumberFormat="1" applyFont="1" applyFill="1" applyBorder="1" applyAlignment="1">
      <alignment horizontal="center" vertical="center"/>
    </xf>
    <xf numFmtId="2" fontId="74" fillId="17" borderId="44" xfId="0" applyNumberFormat="1" applyFont="1" applyFill="1" applyBorder="1" applyAlignment="1">
      <alignment horizontal="center" vertical="center"/>
    </xf>
    <xf numFmtId="1" fontId="44" fillId="0" borderId="36" xfId="0" quotePrefix="1" applyNumberFormat="1" applyFont="1" applyFill="1" applyBorder="1" applyAlignment="1">
      <alignment horizontal="center" vertical="center"/>
    </xf>
    <xf numFmtId="1" fontId="44" fillId="0" borderId="37" xfId="0" applyNumberFormat="1" applyFont="1" applyFill="1" applyBorder="1" applyAlignment="1">
      <alignment horizontal="center" vertical="center"/>
    </xf>
    <xf numFmtId="1" fontId="44" fillId="0" borderId="37" xfId="0" quotePrefix="1" applyNumberFormat="1" applyFont="1" applyFill="1" applyBorder="1" applyAlignment="1">
      <alignment horizontal="center" vertical="center"/>
    </xf>
    <xf numFmtId="1" fontId="74" fillId="17" borderId="42" xfId="0" applyNumberFormat="1" applyFont="1" applyFill="1" applyBorder="1" applyAlignment="1">
      <alignment horizontal="center" vertical="center"/>
    </xf>
    <xf numFmtId="1" fontId="74" fillId="17" borderId="43" xfId="0" applyNumberFormat="1" applyFont="1" applyFill="1" applyBorder="1" applyAlignment="1">
      <alignment horizontal="center" vertical="center"/>
    </xf>
    <xf numFmtId="165" fontId="74" fillId="17" borderId="43" xfId="0" applyNumberFormat="1" applyFont="1" applyFill="1" applyBorder="1" applyAlignment="1">
      <alignment horizontal="center" vertical="center"/>
    </xf>
    <xf numFmtId="1" fontId="74" fillId="17" borderId="36" xfId="0" applyNumberFormat="1" applyFont="1" applyFill="1" applyBorder="1" applyAlignment="1">
      <alignment horizontal="center" vertical="center"/>
    </xf>
    <xf numFmtId="1" fontId="74" fillId="17" borderId="37" xfId="0" applyNumberFormat="1" applyFont="1" applyFill="1" applyBorder="1" applyAlignment="1">
      <alignment horizontal="center" vertical="center"/>
    </xf>
    <xf numFmtId="165" fontId="74" fillId="17" borderId="37" xfId="0" applyNumberFormat="1" applyFont="1" applyFill="1" applyBorder="1" applyAlignment="1">
      <alignment horizontal="center" vertical="center"/>
    </xf>
    <xf numFmtId="2" fontId="74" fillId="17" borderId="37" xfId="0" applyNumberFormat="1" applyFont="1" applyFill="1" applyBorder="1" applyAlignment="1">
      <alignment horizontal="center" vertical="center"/>
    </xf>
    <xf numFmtId="2" fontId="74" fillId="17" borderId="38" xfId="0" applyNumberFormat="1" applyFont="1" applyFill="1" applyBorder="1" applyAlignment="1">
      <alignment horizontal="center" vertical="center"/>
    </xf>
    <xf numFmtId="2" fontId="74" fillId="0" borderId="33" xfId="0" applyNumberFormat="1" applyFont="1" applyFill="1" applyBorder="1" applyAlignment="1">
      <alignment horizontal="center" vertical="center"/>
    </xf>
    <xf numFmtId="2" fontId="74" fillId="0" borderId="34" xfId="0" applyNumberFormat="1" applyFont="1" applyFill="1" applyBorder="1" applyAlignment="1">
      <alignment horizontal="center" vertical="center"/>
    </xf>
    <xf numFmtId="2" fontId="74" fillId="0" borderId="35" xfId="0" applyNumberFormat="1" applyFont="1" applyFill="1" applyBorder="1" applyAlignment="1">
      <alignment horizontal="center" vertical="center"/>
    </xf>
    <xf numFmtId="2" fontId="74" fillId="0" borderId="45" xfId="0" applyNumberFormat="1" applyFont="1" applyFill="1" applyBorder="1" applyAlignment="1">
      <alignment horizontal="center" vertical="center"/>
    </xf>
    <xf numFmtId="165" fontId="74" fillId="8" borderId="32" xfId="0" applyNumberFormat="1" applyFont="1" applyFill="1" applyBorder="1" applyAlignment="1">
      <alignment horizontal="center" vertical="center" shrinkToFit="1"/>
    </xf>
    <xf numFmtId="0" fontId="42" fillId="0" borderId="0" xfId="0" applyFont="1" applyFill="1" applyAlignment="1">
      <alignment horizontal="center" vertical="center" shrinkToFit="1"/>
    </xf>
    <xf numFmtId="1" fontId="74" fillId="17" borderId="42" xfId="0" quotePrefix="1" applyNumberFormat="1" applyFont="1" applyFill="1" applyBorder="1" applyAlignment="1">
      <alignment horizontal="center" vertical="center"/>
    </xf>
    <xf numFmtId="165" fontId="74" fillId="17" borderId="43" xfId="0" quotePrefix="1" applyNumberFormat="1" applyFont="1" applyFill="1" applyBorder="1" applyAlignment="1">
      <alignment horizontal="center" vertical="center"/>
    </xf>
    <xf numFmtId="2" fontId="74" fillId="17" borderId="43" xfId="0" quotePrefix="1" applyNumberFormat="1" applyFont="1" applyFill="1" applyBorder="1" applyAlignment="1">
      <alignment horizontal="center" vertical="center"/>
    </xf>
    <xf numFmtId="1" fontId="74" fillId="17" borderId="45" xfId="0" quotePrefix="1" applyNumberFormat="1" applyFont="1" applyFill="1" applyBorder="1" applyAlignment="1">
      <alignment horizontal="center" vertical="center"/>
    </xf>
    <xf numFmtId="165" fontId="74" fillId="17" borderId="46" xfId="0" quotePrefix="1" applyNumberFormat="1" applyFont="1" applyFill="1" applyBorder="1" applyAlignment="1">
      <alignment horizontal="center" vertical="center"/>
    </xf>
    <xf numFmtId="2" fontId="74" fillId="17" borderId="46" xfId="0" quotePrefix="1" applyNumberFormat="1" applyFont="1" applyFill="1" applyBorder="1" applyAlignment="1">
      <alignment horizontal="center" vertical="center"/>
    </xf>
    <xf numFmtId="0" fontId="44" fillId="8" borderId="21" xfId="0" applyFont="1" applyFill="1" applyBorder="1" applyAlignment="1">
      <alignment horizontal="center" vertical="center"/>
    </xf>
    <xf numFmtId="0" fontId="44" fillId="8" borderId="20" xfId="0" applyFont="1" applyFill="1" applyBorder="1" applyAlignment="1">
      <alignment horizontal="center" vertical="center"/>
    </xf>
    <xf numFmtId="165" fontId="74" fillId="0" borderId="55" xfId="0" applyNumberFormat="1" applyFont="1" applyFill="1" applyBorder="1" applyAlignment="1">
      <alignment horizontal="center" vertical="center"/>
    </xf>
    <xf numFmtId="165" fontId="74" fillId="0" borderId="57" xfId="0" applyNumberFormat="1" applyFont="1" applyFill="1" applyBorder="1" applyAlignment="1">
      <alignment horizontal="center" vertical="center"/>
    </xf>
    <xf numFmtId="165" fontId="74" fillId="8" borderId="18" xfId="0" quotePrefix="1" applyNumberFormat="1" applyFont="1" applyFill="1" applyBorder="1" applyAlignment="1">
      <alignment horizontal="center" vertical="center"/>
    </xf>
    <xf numFmtId="165" fontId="74" fillId="8" borderId="20" xfId="0" applyNumberFormat="1" applyFont="1" applyFill="1" applyBorder="1" applyAlignment="1">
      <alignment horizontal="center" vertical="center"/>
    </xf>
    <xf numFmtId="165" fontId="74" fillId="8" borderId="18" xfId="0" applyNumberFormat="1" applyFont="1" applyFill="1" applyBorder="1" applyAlignment="1">
      <alignment horizontal="center" vertical="center" shrinkToFit="1"/>
    </xf>
    <xf numFmtId="165" fontId="74" fillId="8" borderId="20" xfId="0" applyNumberFormat="1" applyFont="1" applyFill="1" applyBorder="1" applyAlignment="1">
      <alignment horizontal="center" vertical="center" shrinkToFit="1"/>
    </xf>
    <xf numFmtId="165" fontId="74" fillId="17" borderId="52" xfId="0" quotePrefix="1" applyNumberFormat="1" applyFont="1" applyFill="1" applyBorder="1" applyAlignment="1">
      <alignment horizontal="center" vertical="center" shrinkToFit="1"/>
    </xf>
    <xf numFmtId="165" fontId="74" fillId="17" borderId="54" xfId="0" applyNumberFormat="1" applyFont="1" applyFill="1" applyBorder="1" applyAlignment="1">
      <alignment horizontal="center" vertical="center" shrinkToFit="1"/>
    </xf>
    <xf numFmtId="165" fontId="74" fillId="17" borderId="52" xfId="0" quotePrefix="1" applyNumberFormat="1" applyFont="1" applyFill="1" applyBorder="1" applyAlignment="1">
      <alignment horizontal="center" vertical="center"/>
    </xf>
    <xf numFmtId="165" fontId="74" fillId="0" borderId="61" xfId="0" quotePrefix="1" applyNumberFormat="1" applyFont="1" applyFill="1" applyBorder="1" applyAlignment="1">
      <alignment horizontal="center" vertical="center" shrinkToFit="1"/>
    </xf>
    <xf numFmtId="165" fontId="74" fillId="0" borderId="63" xfId="0" applyNumberFormat="1" applyFont="1" applyFill="1" applyBorder="1" applyAlignment="1">
      <alignment horizontal="center" vertical="center" shrinkToFit="1"/>
    </xf>
    <xf numFmtId="165" fontId="74" fillId="0" borderId="55" xfId="0" quotePrefix="1" applyNumberFormat="1" applyFont="1" applyFill="1" applyBorder="1" applyAlignment="1">
      <alignment horizontal="center" vertical="center" shrinkToFit="1"/>
    </xf>
    <xf numFmtId="165" fontId="74" fillId="0" borderId="57" xfId="0" applyNumberFormat="1" applyFont="1" applyFill="1" applyBorder="1" applyAlignment="1">
      <alignment horizontal="center" vertical="center" shrinkToFit="1"/>
    </xf>
    <xf numFmtId="1" fontId="74" fillId="0" borderId="61" xfId="0" applyNumberFormat="1" applyFont="1" applyFill="1" applyBorder="1" applyAlignment="1">
      <alignment horizontal="center" vertical="center"/>
    </xf>
    <xf numFmtId="1" fontId="74" fillId="0" borderId="63" xfId="0" applyNumberFormat="1" applyFont="1" applyFill="1" applyBorder="1" applyAlignment="1">
      <alignment horizontal="center" vertical="center"/>
    </xf>
    <xf numFmtId="1" fontId="74" fillId="0" borderId="55" xfId="0" applyNumberFormat="1" applyFont="1" applyFill="1" applyBorder="1" applyAlignment="1">
      <alignment horizontal="center" vertical="center"/>
    </xf>
    <xf numFmtId="1" fontId="74" fillId="0" borderId="57" xfId="0" applyNumberFormat="1" applyFont="1" applyFill="1" applyBorder="1" applyAlignment="1">
      <alignment horizontal="center" vertical="center"/>
    </xf>
    <xf numFmtId="1" fontId="74" fillId="17" borderId="52" xfId="0" applyNumberFormat="1" applyFont="1" applyFill="1" applyBorder="1" applyAlignment="1">
      <alignment horizontal="center" vertical="center"/>
    </xf>
    <xf numFmtId="1" fontId="74" fillId="17" borderId="54" xfId="0" applyNumberFormat="1" applyFont="1" applyFill="1" applyBorder="1" applyAlignment="1">
      <alignment horizontal="center" vertical="center"/>
    </xf>
    <xf numFmtId="0" fontId="23" fillId="0" borderId="0" xfId="0" applyFont="1" applyFill="1" applyAlignment="1">
      <alignment horizontal="center" vertical="center" wrapText="1"/>
    </xf>
    <xf numFmtId="3" fontId="74" fillId="17" borderId="167" xfId="0" applyNumberFormat="1" applyFont="1" applyFill="1" applyBorder="1" applyAlignment="1">
      <alignment horizontal="center" vertical="center"/>
    </xf>
    <xf numFmtId="3" fontId="74" fillId="17" borderId="54" xfId="0" applyNumberFormat="1" applyFont="1" applyFill="1" applyBorder="1" applyAlignment="1">
      <alignment horizontal="center" vertical="center"/>
    </xf>
    <xf numFmtId="165" fontId="74" fillId="8" borderId="18" xfId="0" applyNumberFormat="1" applyFont="1" applyFill="1" applyBorder="1" applyAlignment="1">
      <alignment horizontal="center" vertical="center"/>
    </xf>
    <xf numFmtId="165" fontId="74" fillId="8" borderId="52" xfId="0" applyNumberFormat="1" applyFont="1" applyFill="1" applyBorder="1" applyAlignment="1">
      <alignment horizontal="center" vertical="center"/>
    </xf>
    <xf numFmtId="165" fontId="74" fillId="8" borderId="54" xfId="0" applyNumberFormat="1" applyFont="1" applyFill="1" applyBorder="1" applyAlignment="1">
      <alignment horizontal="center" vertical="center"/>
    </xf>
    <xf numFmtId="49" fontId="47" fillId="0" borderId="72" xfId="0" applyNumberFormat="1" applyFont="1" applyBorder="1" applyAlignment="1">
      <alignment horizontal="center" vertical="center"/>
    </xf>
    <xf numFmtId="49" fontId="47" fillId="21" borderId="72" xfId="0" applyNumberFormat="1" applyFont="1" applyFill="1" applyBorder="1" applyAlignment="1">
      <alignment horizontal="center" vertical="center"/>
    </xf>
    <xf numFmtId="0" fontId="13" fillId="17" borderId="72" xfId="0" applyFont="1" applyFill="1" applyBorder="1" applyAlignment="1">
      <alignment horizontal="center" vertical="center"/>
    </xf>
    <xf numFmtId="49" fontId="47" fillId="0" borderId="73" xfId="0" applyNumberFormat="1" applyFont="1" applyBorder="1" applyAlignment="1">
      <alignment horizontal="center" vertical="center"/>
    </xf>
    <xf numFmtId="49" fontId="47" fillId="0" borderId="74" xfId="0" applyNumberFormat="1" applyFont="1" applyBorder="1" applyAlignment="1">
      <alignment horizontal="center" vertical="center"/>
    </xf>
    <xf numFmtId="49" fontId="47" fillId="0" borderId="75" xfId="0" applyNumberFormat="1" applyFont="1" applyBorder="1" applyAlignment="1">
      <alignment horizontal="center" vertical="center"/>
    </xf>
    <xf numFmtId="49" fontId="54" fillId="21" borderId="73" xfId="0" applyNumberFormat="1" applyFont="1" applyFill="1" applyBorder="1" applyAlignment="1">
      <alignment horizontal="center" vertical="center" wrapText="1"/>
    </xf>
    <xf numFmtId="49" fontId="54" fillId="21" borderId="74" xfId="0" applyNumberFormat="1" applyFont="1" applyFill="1" applyBorder="1" applyAlignment="1">
      <alignment horizontal="center" vertical="center" wrapText="1"/>
    </xf>
    <xf numFmtId="49" fontId="54" fillId="21" borderId="75" xfId="0" applyNumberFormat="1" applyFont="1" applyFill="1" applyBorder="1" applyAlignment="1">
      <alignment horizontal="center" vertical="center" wrapText="1"/>
    </xf>
    <xf numFmtId="0" fontId="79" fillId="0" borderId="0" xfId="0" applyNumberFormat="1" applyFont="1" applyAlignment="1">
      <alignment horizontal="center" vertical="center"/>
    </xf>
    <xf numFmtId="49" fontId="47" fillId="0" borderId="0" xfId="0" applyNumberFormat="1" applyFont="1" applyAlignment="1">
      <alignment horizontal="right" vertical="center"/>
    </xf>
    <xf numFmtId="49" fontId="14" fillId="0" borderId="0" xfId="0" applyNumberFormat="1" applyFont="1" applyAlignment="1">
      <alignment horizontal="right" vertical="center"/>
    </xf>
    <xf numFmtId="49" fontId="13" fillId="17" borderId="72" xfId="0" applyNumberFormat="1" applyFont="1" applyFill="1" applyBorder="1" applyAlignment="1">
      <alignment horizontal="center" vertical="center" wrapText="1"/>
    </xf>
    <xf numFmtId="0" fontId="14" fillId="0" borderId="106" xfId="0" applyFont="1" applyBorder="1" applyAlignment="1">
      <alignment horizontal="center" vertical="center" wrapText="1"/>
    </xf>
    <xf numFmtId="49" fontId="13" fillId="17" borderId="107" xfId="0" applyNumberFormat="1" applyFont="1" applyFill="1" applyBorder="1" applyAlignment="1">
      <alignment horizontal="center" vertical="center" wrapText="1"/>
    </xf>
    <xf numFmtId="49" fontId="13" fillId="17" borderId="108" xfId="0" applyNumberFormat="1" applyFont="1" applyFill="1" applyBorder="1" applyAlignment="1">
      <alignment horizontal="center" vertical="center" wrapText="1"/>
    </xf>
    <xf numFmtId="49" fontId="13" fillId="17" borderId="106" xfId="0" applyNumberFormat="1" applyFont="1" applyFill="1" applyBorder="1" applyAlignment="1">
      <alignment horizontal="center" vertical="center" wrapText="1"/>
    </xf>
    <xf numFmtId="49" fontId="13" fillId="17" borderId="109" xfId="0" applyNumberFormat="1" applyFont="1" applyFill="1" applyBorder="1" applyAlignment="1">
      <alignment horizontal="center" vertical="center" wrapText="1"/>
    </xf>
    <xf numFmtId="49" fontId="13" fillId="17" borderId="110" xfId="0" applyNumberFormat="1" applyFont="1" applyFill="1" applyBorder="1" applyAlignment="1">
      <alignment horizontal="center" vertical="center" wrapText="1"/>
    </xf>
    <xf numFmtId="49" fontId="13" fillId="17" borderId="111" xfId="0" applyNumberFormat="1" applyFont="1" applyFill="1" applyBorder="1" applyAlignment="1">
      <alignment horizontal="center" vertical="center" wrapText="1"/>
    </xf>
    <xf numFmtId="1" fontId="47" fillId="0" borderId="72" xfId="0" applyNumberFormat="1" applyFont="1" applyBorder="1" applyAlignment="1">
      <alignment horizontal="center" vertical="center"/>
    </xf>
    <xf numFmtId="1" fontId="47" fillId="21" borderId="72" xfId="0" applyNumberFormat="1" applyFont="1" applyFill="1" applyBorder="1" applyAlignment="1">
      <alignment horizontal="center" vertical="center"/>
    </xf>
    <xf numFmtId="166" fontId="74" fillId="0" borderId="46" xfId="0" applyNumberFormat="1" applyFont="1" applyFill="1" applyBorder="1" applyAlignment="1">
      <alignment horizontal="center" vertical="center"/>
    </xf>
    <xf numFmtId="166" fontId="74" fillId="0" borderId="47" xfId="0" applyNumberFormat="1" applyFont="1" applyFill="1" applyBorder="1" applyAlignment="1">
      <alignment horizontal="center" vertical="center"/>
    </xf>
    <xf numFmtId="166" fontId="24" fillId="0" borderId="34" xfId="0" applyNumberFormat="1" applyFont="1" applyFill="1" applyBorder="1" applyAlignment="1">
      <alignment horizontal="center" vertical="center"/>
    </xf>
    <xf numFmtId="166" fontId="24" fillId="0" borderId="35" xfId="0" applyNumberFormat="1" applyFont="1" applyFill="1" applyBorder="1" applyAlignment="1">
      <alignment horizontal="center" vertical="center"/>
    </xf>
    <xf numFmtId="166" fontId="74" fillId="0" borderId="33" xfId="0" applyNumberFormat="1" applyFont="1" applyFill="1" applyBorder="1" applyAlignment="1">
      <alignment horizontal="center" vertical="center"/>
    </xf>
    <xf numFmtId="166" fontId="74" fillId="0" borderId="34" xfId="0" applyNumberFormat="1" applyFont="1" applyFill="1" applyBorder="1" applyAlignment="1">
      <alignment horizontal="center" vertical="center"/>
    </xf>
    <xf numFmtId="166" fontId="74" fillId="0" borderId="35" xfId="0" applyNumberFormat="1" applyFont="1" applyFill="1" applyBorder="1" applyAlignment="1">
      <alignment horizontal="center" vertical="center"/>
    </xf>
    <xf numFmtId="166" fontId="24" fillId="0" borderId="45" xfId="0" applyNumberFormat="1" applyFont="1" applyFill="1" applyBorder="1" applyAlignment="1">
      <alignment horizontal="center" vertical="center"/>
    </xf>
    <xf numFmtId="166" fontId="24" fillId="0" borderId="46" xfId="0" applyNumberFormat="1" applyFont="1" applyFill="1" applyBorder="1" applyAlignment="1">
      <alignment horizontal="center" vertical="center"/>
    </xf>
    <xf numFmtId="166" fontId="24" fillId="0" borderId="47" xfId="0" applyNumberFormat="1" applyFont="1" applyFill="1" applyBorder="1" applyAlignment="1">
      <alignment horizontal="center" vertical="center"/>
    </xf>
    <xf numFmtId="166" fontId="24" fillId="0" borderId="33" xfId="0" applyNumberFormat="1" applyFont="1" applyFill="1" applyBorder="1" applyAlignment="1">
      <alignment horizontal="center" vertical="center"/>
    </xf>
    <xf numFmtId="166" fontId="74" fillId="0" borderId="45" xfId="0" applyNumberFormat="1" applyFont="1" applyFill="1" applyBorder="1" applyAlignment="1">
      <alignment horizontal="center" vertical="center"/>
    </xf>
    <xf numFmtId="166" fontId="74" fillId="17" borderId="53" xfId="0" applyNumberFormat="1" applyFont="1" applyFill="1" applyBorder="1" applyAlignment="1">
      <alignment horizontal="center" vertical="center"/>
    </xf>
    <xf numFmtId="166" fontId="74" fillId="17" borderId="54" xfId="0" applyNumberFormat="1" applyFont="1" applyFill="1" applyBorder="1" applyAlignment="1">
      <alignment horizontal="center" vertical="center"/>
    </xf>
    <xf numFmtId="165" fontId="29" fillId="8" borderId="31" xfId="0" applyNumberFormat="1" applyFont="1" applyFill="1" applyBorder="1" applyAlignment="1">
      <alignment horizontal="center" vertical="center" shrinkToFit="1"/>
    </xf>
    <xf numFmtId="165" fontId="29" fillId="8" borderId="32" xfId="0" applyNumberFormat="1" applyFont="1" applyFill="1" applyBorder="1" applyAlignment="1">
      <alignment horizontal="center" vertical="center" shrinkToFit="1"/>
    </xf>
    <xf numFmtId="165" fontId="5" fillId="8" borderId="30" xfId="0" applyNumberFormat="1" applyFont="1" applyFill="1" applyBorder="1" applyAlignment="1">
      <alignment horizontal="center" vertical="center" shrinkToFit="1"/>
    </xf>
    <xf numFmtId="165" fontId="5" fillId="8" borderId="31" xfId="0" applyNumberFormat="1" applyFont="1" applyFill="1" applyBorder="1" applyAlignment="1">
      <alignment horizontal="center" vertical="center" shrinkToFit="1"/>
    </xf>
    <xf numFmtId="165" fontId="5" fillId="8" borderId="32" xfId="0" applyNumberFormat="1" applyFont="1" applyFill="1" applyBorder="1" applyAlignment="1">
      <alignment horizontal="center" vertical="center" shrinkToFit="1"/>
    </xf>
    <xf numFmtId="0" fontId="48" fillId="0" borderId="0" xfId="0" applyFont="1" applyFill="1" applyBorder="1" applyAlignment="1">
      <alignment horizontal="right" vertical="center" wrapText="1" shrinkToFit="1"/>
    </xf>
    <xf numFmtId="0" fontId="54" fillId="0" borderId="0" xfId="0" applyFont="1" applyFill="1" applyAlignment="1">
      <alignment horizontal="right" vertical="center"/>
    </xf>
    <xf numFmtId="0" fontId="54" fillId="0" borderId="0" xfId="0" applyFont="1" applyFill="1" applyAlignment="1">
      <alignment horizontal="left" vertical="center"/>
    </xf>
    <xf numFmtId="166" fontId="24" fillId="17" borderId="33" xfId="0" applyNumberFormat="1" applyFont="1" applyFill="1" applyBorder="1" applyAlignment="1">
      <alignment horizontal="center" vertical="center"/>
    </xf>
    <xf numFmtId="166" fontId="24" fillId="17" borderId="34" xfId="0" applyNumberFormat="1" applyFont="1" applyFill="1" applyBorder="1" applyAlignment="1">
      <alignment horizontal="center" vertical="center"/>
    </xf>
    <xf numFmtId="0" fontId="35" fillId="0" borderId="17" xfId="0" applyFont="1" applyFill="1" applyBorder="1" applyAlignment="1">
      <alignment horizontal="center" vertical="center" wrapText="1"/>
    </xf>
    <xf numFmtId="0" fontId="35" fillId="0" borderId="29" xfId="0" applyFont="1" applyFill="1" applyBorder="1" applyAlignment="1">
      <alignment horizontal="center" vertical="center" wrapText="1"/>
    </xf>
    <xf numFmtId="166" fontId="24" fillId="17" borderId="35" xfId="0" applyNumberFormat="1" applyFont="1" applyFill="1" applyBorder="1" applyAlignment="1">
      <alignment horizontal="center" vertical="center"/>
    </xf>
    <xf numFmtId="3" fontId="27" fillId="0" borderId="46" xfId="0" applyNumberFormat="1" applyFont="1" applyFill="1" applyBorder="1" applyAlignment="1">
      <alignment horizontal="center" vertical="center"/>
    </xf>
    <xf numFmtId="3" fontId="24" fillId="0" borderId="46" xfId="0" applyNumberFormat="1" applyFont="1" applyFill="1" applyBorder="1" applyAlignment="1">
      <alignment horizontal="center" vertical="center"/>
    </xf>
    <xf numFmtId="3" fontId="24" fillId="0" borderId="47" xfId="0" applyNumberFormat="1" applyFont="1" applyFill="1" applyBorder="1" applyAlignment="1">
      <alignment horizontal="center" vertical="center"/>
    </xf>
    <xf numFmtId="3" fontId="44" fillId="0" borderId="45" xfId="0" quotePrefix="1" applyNumberFormat="1" applyFont="1" applyFill="1" applyBorder="1" applyAlignment="1">
      <alignment horizontal="center" vertical="center"/>
    </xf>
    <xf numFmtId="3" fontId="44" fillId="0" borderId="46" xfId="0" applyNumberFormat="1" applyFont="1" applyFill="1" applyBorder="1" applyAlignment="1">
      <alignment horizontal="center" vertical="center"/>
    </xf>
    <xf numFmtId="3" fontId="44" fillId="0" borderId="46" xfId="0" quotePrefix="1" applyNumberFormat="1" applyFont="1" applyFill="1" applyBorder="1" applyAlignment="1">
      <alignment horizontal="center" vertical="center"/>
    </xf>
    <xf numFmtId="166" fontId="44" fillId="17" borderId="42" xfId="0" quotePrefix="1" applyNumberFormat="1" applyFont="1" applyFill="1" applyBorder="1" applyAlignment="1">
      <alignment horizontal="center" vertical="center"/>
    </xf>
    <xf numFmtId="166" fontId="44" fillId="17" borderId="43" xfId="0" applyNumberFormat="1" applyFont="1" applyFill="1" applyBorder="1" applyAlignment="1">
      <alignment horizontal="center" vertical="center"/>
    </xf>
    <xf numFmtId="166" fontId="44" fillId="17" borderId="43" xfId="0" quotePrefix="1" applyNumberFormat="1" applyFont="1" applyFill="1" applyBorder="1" applyAlignment="1">
      <alignment horizontal="center" vertical="center"/>
    </xf>
    <xf numFmtId="3" fontId="74" fillId="0" borderId="46" xfId="0" applyNumberFormat="1" applyFont="1" applyFill="1" applyBorder="1" applyAlignment="1">
      <alignment horizontal="center" vertical="center"/>
    </xf>
    <xf numFmtId="3" fontId="74" fillId="0" borderId="47" xfId="0" applyNumberFormat="1" applyFont="1" applyFill="1" applyBorder="1" applyAlignment="1">
      <alignment horizontal="center" vertical="center"/>
    </xf>
    <xf numFmtId="0" fontId="16" fillId="8" borderId="18" xfId="0" applyFont="1" applyFill="1" applyBorder="1" applyAlignment="1">
      <alignment horizontal="center" vertical="center" wrapText="1"/>
    </xf>
    <xf numFmtId="0" fontId="16" fillId="8" borderId="19" xfId="0" applyFont="1" applyFill="1" applyBorder="1" applyAlignment="1">
      <alignment horizontal="center" vertical="center" wrapText="1"/>
    </xf>
    <xf numFmtId="0" fontId="16" fillId="8" borderId="20" xfId="0" applyFont="1" applyFill="1" applyBorder="1" applyAlignment="1">
      <alignment horizontal="center" vertical="center" wrapText="1"/>
    </xf>
    <xf numFmtId="165" fontId="29" fillId="8" borderId="30" xfId="0" applyNumberFormat="1" applyFont="1" applyFill="1" applyBorder="1" applyAlignment="1">
      <alignment horizontal="center" vertical="center" shrinkToFit="1"/>
    </xf>
    <xf numFmtId="3" fontId="27" fillId="0" borderId="34" xfId="0" applyNumberFormat="1" applyFont="1" applyFill="1" applyBorder="1" applyAlignment="1">
      <alignment horizontal="center" vertical="center"/>
    </xf>
    <xf numFmtId="3" fontId="24" fillId="0" borderId="34" xfId="0" applyNumberFormat="1" applyFont="1" applyFill="1" applyBorder="1" applyAlignment="1">
      <alignment horizontal="center" vertical="center"/>
    </xf>
    <xf numFmtId="3" fontId="24" fillId="0" borderId="35" xfId="0" applyNumberFormat="1" applyFont="1" applyFill="1" applyBorder="1" applyAlignment="1">
      <alignment horizontal="center" vertical="center"/>
    </xf>
    <xf numFmtId="3" fontId="44" fillId="0" borderId="36" xfId="0" quotePrefix="1" applyNumberFormat="1" applyFont="1" applyFill="1" applyBorder="1" applyAlignment="1">
      <alignment horizontal="center" vertical="center"/>
    </xf>
    <xf numFmtId="3" fontId="44" fillId="0" borderId="37" xfId="0" applyNumberFormat="1" applyFont="1" applyFill="1" applyBorder="1" applyAlignment="1">
      <alignment horizontal="center" vertical="center"/>
    </xf>
    <xf numFmtId="3" fontId="44" fillId="0" borderId="37" xfId="0" quotePrefix="1" applyNumberFormat="1" applyFont="1" applyFill="1" applyBorder="1" applyAlignment="1">
      <alignment horizontal="center" vertical="center"/>
    </xf>
    <xf numFmtId="3" fontId="74" fillId="0" borderId="37" xfId="0" applyNumberFormat="1" applyFont="1" applyFill="1" applyBorder="1" applyAlignment="1">
      <alignment horizontal="center" vertical="center"/>
    </xf>
    <xf numFmtId="3" fontId="74" fillId="0" borderId="38" xfId="0" applyNumberFormat="1" applyFont="1" applyFill="1" applyBorder="1" applyAlignment="1">
      <alignment horizontal="center" vertical="center"/>
    </xf>
    <xf numFmtId="3" fontId="27" fillId="0" borderId="45" xfId="0" applyNumberFormat="1" applyFont="1" applyFill="1" applyBorder="1" applyAlignment="1">
      <alignment horizontal="center" vertical="center"/>
    </xf>
    <xf numFmtId="3" fontId="74" fillId="17" borderId="43" xfId="0" applyNumberFormat="1" applyFont="1" applyFill="1" applyBorder="1" applyAlignment="1">
      <alignment horizontal="center" vertical="center"/>
    </xf>
    <xf numFmtId="3" fontId="74" fillId="17" borderId="44" xfId="0" applyNumberFormat="1" applyFont="1" applyFill="1" applyBorder="1" applyAlignment="1">
      <alignment horizontal="center" vertical="center"/>
    </xf>
    <xf numFmtId="3" fontId="27" fillId="0" borderId="33" xfId="0" applyNumberFormat="1" applyFont="1" applyFill="1" applyBorder="1" applyAlignment="1">
      <alignment horizontal="center" vertical="center"/>
    </xf>
    <xf numFmtId="3" fontId="27" fillId="17" borderId="34" xfId="0" applyNumberFormat="1" applyFont="1" applyFill="1" applyBorder="1" applyAlignment="1">
      <alignment horizontal="center" vertical="center"/>
    </xf>
    <xf numFmtId="3" fontId="24" fillId="17" borderId="34" xfId="0" applyNumberFormat="1" applyFont="1" applyFill="1" applyBorder="1" applyAlignment="1">
      <alignment horizontal="center" vertical="center"/>
    </xf>
    <xf numFmtId="3" fontId="24" fillId="17" borderId="35" xfId="0" applyNumberFormat="1" applyFont="1" applyFill="1" applyBorder="1" applyAlignment="1">
      <alignment horizontal="center" vertical="center"/>
    </xf>
    <xf numFmtId="3" fontId="27" fillId="17" borderId="33" xfId="0" applyNumberFormat="1" applyFont="1" applyFill="1" applyBorder="1" applyAlignment="1">
      <alignment horizontal="center" vertical="center"/>
    </xf>
    <xf numFmtId="0" fontId="26" fillId="0" borderId="0" xfId="0" applyFont="1" applyFill="1" applyAlignment="1">
      <alignment horizontal="left" vertical="center" wrapText="1"/>
    </xf>
    <xf numFmtId="3" fontId="44" fillId="17" borderId="42" xfId="0" quotePrefix="1" applyNumberFormat="1" applyFont="1" applyFill="1" applyBorder="1" applyAlignment="1">
      <alignment horizontal="center" vertical="center"/>
    </xf>
    <xf numFmtId="3" fontId="44" fillId="17" borderId="43" xfId="0" applyNumberFormat="1" applyFont="1" applyFill="1" applyBorder="1" applyAlignment="1">
      <alignment horizontal="center" vertical="center"/>
    </xf>
    <xf numFmtId="3" fontId="44" fillId="17" borderId="43" xfId="0" quotePrefix="1" applyNumberFormat="1" applyFont="1" applyFill="1" applyBorder="1" applyAlignment="1">
      <alignment horizontal="center" vertical="center"/>
    </xf>
    <xf numFmtId="0" fontId="20" fillId="0" borderId="0" xfId="0" applyFont="1" applyAlignment="1">
      <alignment horizontal="center" vertical="center" wrapText="1"/>
    </xf>
    <xf numFmtId="0" fontId="16" fillId="0" borderId="0" xfId="0" applyFont="1" applyAlignment="1">
      <alignment horizontal="center" vertical="center" wrapText="1"/>
    </xf>
    <xf numFmtId="0" fontId="30" fillId="4" borderId="12" xfId="0" applyFont="1" applyFill="1" applyBorder="1" applyAlignment="1">
      <alignment horizontal="center" vertical="center" wrapText="1"/>
    </xf>
    <xf numFmtId="0" fontId="30" fillId="4" borderId="14" xfId="0" applyFont="1" applyFill="1" applyBorder="1" applyAlignment="1">
      <alignment horizontal="center" vertical="center" wrapText="1"/>
    </xf>
    <xf numFmtId="0" fontId="30" fillId="4" borderId="15" xfId="0" applyFont="1" applyFill="1" applyBorder="1" applyAlignment="1">
      <alignment horizontal="center" vertical="center" wrapText="1"/>
    </xf>
    <xf numFmtId="0" fontId="30" fillId="4" borderId="13" xfId="0" applyFont="1" applyFill="1" applyBorder="1" applyAlignment="1">
      <alignment horizontal="center" vertical="center" wrapText="1"/>
    </xf>
    <xf numFmtId="0" fontId="29" fillId="0" borderId="1" xfId="0" applyFont="1" applyBorder="1" applyAlignment="1">
      <alignment horizontal="center" vertical="center"/>
    </xf>
    <xf numFmtId="0" fontId="30" fillId="4" borderId="0" xfId="0" applyFont="1" applyFill="1" applyBorder="1" applyAlignment="1">
      <alignment horizontal="center" vertical="center" wrapText="1"/>
    </xf>
    <xf numFmtId="0" fontId="31" fillId="12" borderId="0" xfId="0" applyFont="1" applyFill="1" applyAlignment="1">
      <alignment horizontal="center" vertical="center"/>
    </xf>
    <xf numFmtId="0" fontId="33" fillId="15" borderId="0" xfId="0" applyFont="1" applyFill="1" applyAlignment="1">
      <alignment horizontal="center" vertical="center"/>
    </xf>
    <xf numFmtId="0" fontId="29" fillId="3" borderId="0" xfId="0" applyFont="1" applyFill="1" applyBorder="1" applyAlignment="1">
      <alignment horizontal="right" vertical="center" wrapText="1"/>
    </xf>
    <xf numFmtId="0" fontId="27" fillId="3" borderId="6" xfId="0" applyFont="1" applyFill="1" applyBorder="1" applyAlignment="1">
      <alignment horizontal="center" vertical="center" wrapText="1"/>
    </xf>
    <xf numFmtId="0" fontId="27" fillId="3" borderId="11" xfId="0" applyFont="1" applyFill="1" applyBorder="1" applyAlignment="1">
      <alignment horizontal="center" vertical="center" wrapText="1"/>
    </xf>
    <xf numFmtId="0" fontId="26" fillId="0" borderId="0" xfId="0" applyFont="1" applyAlignment="1">
      <alignment horizontal="center" vertical="center" wrapText="1"/>
    </xf>
    <xf numFmtId="0" fontId="26" fillId="0" borderId="5" xfId="0" applyFont="1" applyBorder="1" applyAlignment="1">
      <alignment horizontal="center" vertical="center" wrapText="1"/>
    </xf>
    <xf numFmtId="0" fontId="27" fillId="3" borderId="7" xfId="0" applyFont="1" applyFill="1" applyBorder="1" applyAlignment="1">
      <alignment horizontal="center" vertical="center" wrapText="1"/>
    </xf>
    <xf numFmtId="0" fontId="32" fillId="13" borderId="0" xfId="0" applyFont="1" applyFill="1" applyAlignment="1">
      <alignment horizontal="center" vertical="center"/>
    </xf>
    <xf numFmtId="0" fontId="26" fillId="0" borderId="5" xfId="0" applyFont="1" applyBorder="1" applyAlignment="1">
      <alignment horizontal="center" vertical="center"/>
    </xf>
    <xf numFmtId="0" fontId="29" fillId="0" borderId="0" xfId="0" applyFont="1" applyFill="1" applyBorder="1" applyAlignment="1">
      <alignment horizontal="right" vertical="center" wrapText="1"/>
    </xf>
    <xf numFmtId="0" fontId="22" fillId="16" borderId="0" xfId="0" applyFont="1" applyFill="1" applyAlignment="1">
      <alignment horizontal="center" vertical="center"/>
    </xf>
    <xf numFmtId="0" fontId="27" fillId="3" borderId="0" xfId="0" applyFont="1" applyFill="1" applyBorder="1" applyAlignment="1">
      <alignment horizontal="center" vertical="center" wrapText="1"/>
    </xf>
    <xf numFmtId="0" fontId="29" fillId="0" borderId="12" xfId="0" applyFont="1" applyBorder="1" applyAlignment="1">
      <alignment horizontal="center" vertical="center" shrinkToFit="1"/>
    </xf>
    <xf numFmtId="0" fontId="29" fillId="0" borderId="13" xfId="0" applyFont="1" applyBorder="1" applyAlignment="1">
      <alignment horizontal="center" vertical="center" shrinkToFit="1"/>
    </xf>
    <xf numFmtId="0" fontId="66" fillId="13" borderId="0" xfId="0" applyFont="1" applyFill="1" applyAlignment="1">
      <alignment horizontal="center" vertical="center"/>
    </xf>
    <xf numFmtId="0" fontId="70" fillId="8" borderId="6" xfId="0" applyFont="1" applyFill="1" applyBorder="1" applyAlignment="1">
      <alignment horizontal="center" vertical="center"/>
    </xf>
    <xf numFmtId="0" fontId="64" fillId="0" borderId="0" xfId="0" applyFont="1" applyAlignment="1">
      <alignment horizontal="center" vertical="center"/>
    </xf>
    <xf numFmtId="0" fontId="15" fillId="0" borderId="0" xfId="0" applyFont="1" applyAlignment="1">
      <alignment horizontal="center" vertical="center"/>
    </xf>
    <xf numFmtId="0" fontId="65" fillId="12" borderId="0" xfId="0" applyFont="1" applyFill="1" applyAlignment="1">
      <alignment horizontal="center" vertical="center"/>
    </xf>
    <xf numFmtId="0" fontId="67" fillId="8" borderId="159" xfId="0" applyFont="1" applyFill="1" applyBorder="1" applyAlignment="1">
      <alignment horizontal="center" vertical="center"/>
    </xf>
    <xf numFmtId="0" fontId="53" fillId="0" borderId="0" xfId="0" applyFont="1" applyAlignment="1">
      <alignment horizontal="left" vertical="center" wrapText="1"/>
    </xf>
    <xf numFmtId="0" fontId="53" fillId="0" borderId="0" xfId="0" applyFont="1" applyAlignment="1">
      <alignment horizontal="left" vertical="center"/>
    </xf>
    <xf numFmtId="0" fontId="13" fillId="8" borderId="163" xfId="0" applyFont="1" applyFill="1" applyBorder="1" applyAlignment="1">
      <alignment horizontal="center" vertical="center"/>
    </xf>
    <xf numFmtId="0" fontId="97" fillId="0" borderId="0" xfId="0" applyFont="1" applyAlignment="1">
      <alignment horizontal="center" vertical="center" wrapText="1"/>
    </xf>
    <xf numFmtId="0" fontId="65" fillId="12" borderId="170" xfId="0" applyFont="1" applyFill="1" applyBorder="1" applyAlignment="1">
      <alignment horizontal="center" vertical="center" wrapText="1"/>
    </xf>
    <xf numFmtId="0" fontId="65" fillId="12" borderId="171" xfId="0" applyFont="1" applyFill="1" applyBorder="1" applyAlignment="1">
      <alignment horizontal="center" vertical="center" wrapText="1"/>
    </xf>
    <xf numFmtId="0" fontId="83" fillId="25" borderId="172" xfId="0" applyFont="1" applyFill="1" applyBorder="1" applyAlignment="1">
      <alignment horizontal="center" vertical="center" wrapText="1"/>
    </xf>
    <xf numFmtId="0" fontId="83" fillId="25" borderId="158" xfId="0" applyFont="1" applyFill="1" applyBorder="1" applyAlignment="1">
      <alignment horizontal="center" vertical="center" wrapText="1"/>
    </xf>
    <xf numFmtId="0" fontId="84" fillId="25" borderId="173" xfId="0" applyFont="1" applyFill="1" applyBorder="1" applyAlignment="1">
      <alignment horizontal="center" vertical="center" wrapText="1"/>
    </xf>
    <xf numFmtId="0" fontId="84" fillId="25" borderId="174" xfId="0" applyFont="1" applyFill="1" applyBorder="1" applyAlignment="1">
      <alignment horizontal="center" vertical="center" wrapText="1"/>
    </xf>
    <xf numFmtId="0" fontId="84" fillId="25" borderId="175" xfId="0" applyFont="1" applyFill="1" applyBorder="1" applyAlignment="1">
      <alignment horizontal="center" vertical="center" wrapText="1"/>
    </xf>
    <xf numFmtId="0" fontId="84" fillId="25" borderId="172" xfId="0" applyFont="1" applyFill="1" applyBorder="1" applyAlignment="1">
      <alignment horizontal="center" vertical="center" wrapText="1"/>
    </xf>
    <xf numFmtId="0" fontId="80" fillId="25" borderId="158" xfId="0" applyFont="1" applyFill="1" applyBorder="1" applyAlignment="1">
      <alignment horizontal="center" vertical="center" wrapText="1"/>
    </xf>
    <xf numFmtId="0" fontId="84" fillId="0" borderId="173" xfId="0" applyFont="1" applyBorder="1" applyAlignment="1">
      <alignment horizontal="center" vertical="center" wrapText="1"/>
    </xf>
    <xf numFmtId="0" fontId="84" fillId="0" borderId="174" xfId="0" applyFont="1" applyBorder="1" applyAlignment="1">
      <alignment horizontal="center" vertical="center" wrapText="1"/>
    </xf>
    <xf numFmtId="0" fontId="82" fillId="0" borderId="173" xfId="0" applyFont="1" applyBorder="1" applyAlignment="1">
      <alignment horizontal="right" vertical="center" wrapText="1"/>
    </xf>
    <xf numFmtId="0" fontId="82" fillId="0" borderId="174" xfId="0" applyFont="1" applyBorder="1" applyAlignment="1">
      <alignment horizontal="right" vertical="center" wrapText="1"/>
    </xf>
    <xf numFmtId="0" fontId="88" fillId="25" borderId="156" xfId="0" applyFont="1" applyFill="1" applyBorder="1" applyAlignment="1">
      <alignment horizontal="right" vertical="center" wrapText="1" indent="1"/>
    </xf>
    <xf numFmtId="0" fontId="70" fillId="0" borderId="209" xfId="0" applyFont="1" applyBorder="1" applyAlignment="1">
      <alignment horizontal="center" vertical="center" wrapText="1"/>
    </xf>
    <xf numFmtId="0" fontId="70" fillId="0" borderId="210" xfId="0" applyFont="1" applyBorder="1" applyAlignment="1">
      <alignment horizontal="center" vertical="center" wrapText="1"/>
    </xf>
    <xf numFmtId="0" fontId="89" fillId="26" borderId="202" xfId="0" applyFont="1" applyFill="1" applyBorder="1" applyAlignment="1">
      <alignment horizontal="center" vertical="center" wrapText="1"/>
    </xf>
    <xf numFmtId="0" fontId="89" fillId="26" borderId="203" xfId="0" applyFont="1" applyFill="1" applyBorder="1" applyAlignment="1">
      <alignment horizontal="center" vertical="center" wrapText="1"/>
    </xf>
    <xf numFmtId="0" fontId="70" fillId="4" borderId="204" xfId="0" applyFont="1" applyFill="1" applyBorder="1" applyAlignment="1">
      <alignment horizontal="center" vertical="center" wrapText="1"/>
    </xf>
    <xf numFmtId="0" fontId="72" fillId="4" borderId="205" xfId="0" applyFont="1" applyFill="1" applyBorder="1" applyAlignment="1">
      <alignment horizontal="center" vertical="center" wrapText="1"/>
    </xf>
    <xf numFmtId="0" fontId="93" fillId="0" borderId="209" xfId="0" applyFont="1" applyBorder="1" applyAlignment="1">
      <alignment horizontal="right" vertical="center" wrapText="1"/>
    </xf>
    <xf numFmtId="0" fontId="93" fillId="0" borderId="210" xfId="0" applyFont="1" applyBorder="1" applyAlignment="1">
      <alignment horizontal="right" vertical="center" wrapText="1"/>
    </xf>
    <xf numFmtId="0" fontId="95" fillId="4" borderId="230" xfId="0" applyFont="1" applyFill="1" applyBorder="1" applyAlignment="1">
      <alignment horizontal="right" vertical="center" wrapText="1" indent="1"/>
    </xf>
    <xf numFmtId="0" fontId="90" fillId="4" borderId="204" xfId="0" applyFont="1" applyFill="1" applyBorder="1" applyAlignment="1">
      <alignment horizontal="center" vertical="center" wrapText="1"/>
    </xf>
    <xf numFmtId="0" fontId="90" fillId="4" borderId="205" xfId="0" applyFont="1" applyFill="1" applyBorder="1" applyAlignment="1">
      <alignment horizontal="center" vertical="center" wrapText="1"/>
    </xf>
    <xf numFmtId="0" fontId="56" fillId="0" borderId="245" xfId="0" applyFont="1" applyBorder="1" applyAlignment="1">
      <alignment horizontal="right" vertical="center" wrapText="1"/>
    </xf>
    <xf numFmtId="0" fontId="56" fillId="0" borderId="246" xfId="0" applyFont="1" applyBorder="1" applyAlignment="1">
      <alignment horizontal="right" vertical="center" wrapText="1"/>
    </xf>
    <xf numFmtId="0" fontId="47" fillId="17" borderId="234" xfId="0" applyFont="1" applyFill="1" applyBorder="1" applyAlignment="1">
      <alignment horizontal="center" vertical="center" wrapText="1"/>
    </xf>
    <xf numFmtId="0" fontId="47" fillId="17" borderId="235" xfId="0" applyFont="1" applyFill="1" applyBorder="1" applyAlignment="1">
      <alignment horizontal="center" vertical="center" wrapText="1"/>
    </xf>
    <xf numFmtId="0" fontId="47" fillId="17" borderId="236" xfId="0" applyFont="1" applyFill="1" applyBorder="1" applyAlignment="1">
      <alignment horizontal="center" vertical="center" wrapText="1"/>
    </xf>
    <xf numFmtId="0" fontId="47" fillId="17" borderId="238" xfId="0" applyFont="1" applyFill="1" applyBorder="1" applyAlignment="1">
      <alignment horizontal="center" vertical="center" wrapText="1"/>
    </xf>
    <xf numFmtId="0" fontId="47" fillId="17" borderId="239" xfId="0" applyFont="1" applyFill="1" applyBorder="1" applyAlignment="1">
      <alignment horizontal="center" vertical="center" wrapText="1"/>
    </xf>
    <xf numFmtId="0" fontId="47" fillId="17" borderId="240" xfId="0" applyFont="1" applyFill="1" applyBorder="1" applyAlignment="1">
      <alignment horizontal="center" vertical="center" wrapText="1"/>
    </xf>
    <xf numFmtId="0" fontId="54" fillId="17" borderId="237" xfId="0" applyFont="1" applyFill="1" applyBorder="1" applyAlignment="1">
      <alignment horizontal="center" vertical="center" wrapText="1"/>
    </xf>
    <xf numFmtId="0" fontId="54" fillId="17" borderId="241" xfId="0" applyFont="1" applyFill="1" applyBorder="1" applyAlignment="1">
      <alignment horizontal="center" vertical="center" wrapText="1"/>
    </xf>
    <xf numFmtId="0" fontId="13" fillId="17" borderId="237" xfId="0" applyFont="1" applyFill="1" applyBorder="1" applyAlignment="1">
      <alignment horizontal="center" vertical="center" wrapText="1"/>
    </xf>
    <xf numFmtId="0" fontId="96" fillId="17" borderId="241" xfId="0" applyFont="1" applyFill="1" applyBorder="1" applyAlignment="1">
      <alignment horizontal="right" vertical="center" wrapText="1" indent="1"/>
    </xf>
    <xf numFmtId="0" fontId="13" fillId="0" borderId="245" xfId="0" applyFont="1" applyBorder="1" applyAlignment="1">
      <alignment horizontal="center" vertical="center" wrapText="1"/>
    </xf>
    <xf numFmtId="0" fontId="13" fillId="0" borderId="246" xfId="0" applyFont="1" applyBorder="1" applyAlignment="1">
      <alignment horizontal="center" vertical="center" wrapText="1"/>
    </xf>
    <xf numFmtId="0" fontId="5" fillId="0" borderId="0" xfId="0" applyFont="1" applyAlignment="1">
      <alignment horizontal="center" vertical="top"/>
    </xf>
    <xf numFmtId="0" fontId="13" fillId="0" borderId="268" xfId="0" applyFont="1" applyBorder="1" applyAlignment="1">
      <alignment horizontal="center" vertical="center"/>
    </xf>
    <xf numFmtId="0" fontId="42" fillId="3" borderId="12" xfId="0" applyFont="1" applyFill="1" applyBorder="1" applyAlignment="1">
      <alignment horizontal="center" vertical="center"/>
    </xf>
    <xf numFmtId="0" fontId="42" fillId="3" borderId="14" xfId="0" applyFont="1" applyFill="1" applyBorder="1" applyAlignment="1">
      <alignment horizontal="center" vertical="center"/>
    </xf>
    <xf numFmtId="0" fontId="42" fillId="3" borderId="13" xfId="0" applyFont="1" applyFill="1" applyBorder="1" applyAlignment="1">
      <alignment horizontal="center" vertical="center"/>
    </xf>
    <xf numFmtId="0" fontId="5" fillId="0" borderId="0" xfId="0" applyFont="1" applyAlignment="1">
      <alignment horizontal="center" vertical="center" wrapText="1"/>
    </xf>
    <xf numFmtId="0" fontId="47" fillId="2" borderId="0" xfId="0" applyFont="1" applyFill="1" applyAlignment="1">
      <alignment horizontal="center" vertical="center"/>
    </xf>
    <xf numFmtId="0" fontId="1" fillId="16" borderId="0" xfId="0" applyFont="1" applyFill="1" applyAlignment="1">
      <alignment horizontal="center" vertical="center"/>
    </xf>
  </cellXfs>
  <cellStyles count="2">
    <cellStyle name="Hyperlink" xfId="1" builtinId="8"/>
    <cellStyle name="Normal" xfId="0" builtinId="0"/>
  </cellStyles>
  <dxfs count="93">
    <dxf>
      <font>
        <b/>
        <i val="0"/>
        <color rgb="FFFF0000"/>
      </font>
      <fill>
        <patternFill>
          <bgColor rgb="FFFFFF00"/>
        </patternFill>
      </fill>
    </dxf>
    <dxf>
      <font>
        <b/>
        <i val="0"/>
        <color rgb="FFFF0000"/>
      </font>
      <fill>
        <patternFill>
          <bgColor rgb="FFFFFF00"/>
        </patternFill>
      </fill>
    </dxf>
    <dxf>
      <fill>
        <patternFill>
          <bgColor rgb="FF33CC33"/>
        </patternFill>
      </fill>
    </dxf>
    <dxf>
      <font>
        <color rgb="FFFF0000"/>
      </font>
      <fill>
        <patternFill>
          <bgColor rgb="FFFFFF00"/>
        </patternFill>
      </fill>
    </dxf>
    <dxf>
      <fill>
        <patternFill>
          <bgColor rgb="FFFFFF00"/>
        </patternFill>
      </fill>
    </dxf>
    <dxf>
      <fill>
        <patternFill>
          <bgColor rgb="FFFFFF00"/>
        </patternFill>
      </fill>
    </dxf>
    <dxf>
      <fill>
        <patternFill>
          <bgColor rgb="FFFFFF00"/>
        </patternFill>
      </fill>
    </dxf>
    <dxf>
      <font>
        <b/>
        <i val="0"/>
        <color rgb="FF006600"/>
      </font>
    </dxf>
    <dxf>
      <font>
        <b/>
        <i val="0"/>
        <color rgb="FFFF0000"/>
      </font>
    </dxf>
    <dxf>
      <font>
        <b/>
        <i val="0"/>
        <color rgb="FF006600"/>
      </font>
    </dxf>
    <dxf>
      <font>
        <b/>
        <i val="0"/>
        <color rgb="FFFF0000"/>
      </font>
    </dxf>
    <dxf>
      <font>
        <b/>
        <i val="0"/>
        <color rgb="FF006600"/>
      </font>
    </dxf>
    <dxf>
      <font>
        <b/>
        <i val="0"/>
        <color rgb="FFFF0000"/>
      </font>
    </dxf>
    <dxf>
      <font>
        <b/>
        <i val="0"/>
        <color rgb="FF006600"/>
      </font>
    </dxf>
    <dxf>
      <font>
        <b/>
        <i val="0"/>
        <color rgb="FFFF0000"/>
      </font>
    </dxf>
    <dxf>
      <fill>
        <patternFill>
          <bgColor rgb="FFFFFF00"/>
        </patternFill>
      </fill>
    </dxf>
    <dxf>
      <font>
        <color rgb="FF006600"/>
      </font>
    </dxf>
    <dxf>
      <font>
        <color rgb="FFFF0000"/>
      </font>
    </dxf>
    <dxf>
      <font>
        <color rgb="FF006600"/>
      </font>
    </dxf>
    <dxf>
      <font>
        <color rgb="FFFF0000"/>
      </font>
    </dxf>
    <dxf>
      <fill>
        <patternFill>
          <bgColor rgb="FFFFFF00"/>
        </patternFill>
      </fill>
    </dxf>
    <dxf>
      <font>
        <b/>
        <i val="0"/>
        <color rgb="FF003300"/>
      </font>
      <fill>
        <patternFill>
          <bgColor rgb="FF99FF66"/>
        </patternFill>
      </fill>
    </dxf>
    <dxf>
      <font>
        <color rgb="FFFF0000"/>
      </font>
    </dxf>
    <dxf>
      <fill>
        <patternFill>
          <bgColor rgb="FFFFFF00"/>
        </patternFill>
      </fill>
    </dxf>
    <dxf>
      <font>
        <b/>
        <i val="0"/>
        <color rgb="FF003300"/>
      </font>
      <fill>
        <patternFill>
          <bgColor rgb="FF99FF66"/>
        </patternFill>
      </fill>
    </dxf>
    <dxf>
      <font>
        <color rgb="FFFF0000"/>
      </font>
    </dxf>
    <dxf>
      <fill>
        <patternFill>
          <bgColor rgb="FFFFFF00"/>
        </patternFill>
      </fill>
    </dxf>
    <dxf>
      <font>
        <b/>
        <i val="0"/>
        <color rgb="FF003300"/>
      </font>
      <fill>
        <patternFill>
          <bgColor rgb="FF99FF66"/>
        </patternFill>
      </fill>
    </dxf>
    <dxf>
      <font>
        <color rgb="FFFF0000"/>
      </font>
    </dxf>
    <dxf>
      <fill>
        <patternFill>
          <bgColor theme="4" tint="0.79998168889431442"/>
        </patternFill>
      </fill>
    </dxf>
    <dxf>
      <font>
        <b val="0"/>
        <i val="0"/>
        <color rgb="FF006600"/>
      </font>
    </dxf>
    <dxf>
      <font>
        <b val="0"/>
        <i val="0"/>
        <color rgb="FFFF0000"/>
      </font>
    </dxf>
    <dxf>
      <font>
        <b val="0"/>
        <i val="0"/>
        <color rgb="FF006600"/>
      </font>
    </dxf>
    <dxf>
      <font>
        <b val="0"/>
        <i val="0"/>
        <color rgb="FFFF0000"/>
      </font>
    </dxf>
    <dxf>
      <font>
        <b val="0"/>
        <i val="0"/>
        <color rgb="FF006600"/>
      </font>
    </dxf>
    <dxf>
      <font>
        <b val="0"/>
        <i val="0"/>
        <color rgb="FFFF0000"/>
      </font>
    </dxf>
    <dxf>
      <font>
        <b val="0"/>
        <i val="0"/>
        <color rgb="FF006600"/>
      </font>
    </dxf>
    <dxf>
      <font>
        <b val="0"/>
        <i val="0"/>
        <color rgb="FFFF0000"/>
      </font>
    </dxf>
    <dxf>
      <fill>
        <patternFill>
          <bgColor theme="0"/>
        </patternFill>
      </fill>
    </dxf>
    <dxf>
      <font>
        <b/>
        <i val="0"/>
        <color theme="3" tint="-0.499984740745262"/>
      </font>
    </dxf>
    <dxf>
      <font>
        <b/>
        <i val="0"/>
        <color theme="3" tint="-0.499984740745262"/>
      </font>
    </dxf>
    <dxf>
      <font>
        <b/>
        <i val="0"/>
        <color theme="3" tint="-0.499984740745262"/>
      </font>
    </dxf>
    <dxf>
      <font>
        <b val="0"/>
        <i val="0"/>
        <color rgb="FF006600"/>
      </font>
    </dxf>
    <dxf>
      <font>
        <b val="0"/>
        <i val="0"/>
        <color rgb="FFFF0000"/>
      </font>
    </dxf>
    <dxf>
      <font>
        <b/>
        <i val="0"/>
        <color rgb="FFFFCC00"/>
      </font>
      <fill>
        <patternFill>
          <bgColor theme="4" tint="-0.24994659260841701"/>
        </patternFill>
      </fill>
    </dxf>
    <dxf>
      <font>
        <b/>
        <i val="0"/>
        <color theme="0" tint="-0.14996795556505021"/>
      </font>
      <fill>
        <patternFill>
          <bgColor rgb="FF996633"/>
        </patternFill>
      </fill>
    </dxf>
    <dxf>
      <font>
        <b/>
        <i val="0"/>
        <strike val="0"/>
        <color rgb="FF003300"/>
      </font>
    </dxf>
    <dxf>
      <font>
        <b/>
        <i val="0"/>
        <strike val="0"/>
        <color rgb="FF003300"/>
      </font>
    </dxf>
    <dxf>
      <font>
        <b/>
        <i val="0"/>
        <strike val="0"/>
        <color rgb="FF003300"/>
      </font>
    </dxf>
    <dxf>
      <font>
        <b/>
        <i val="0"/>
        <strike val="0"/>
        <color rgb="FF003300"/>
      </font>
    </dxf>
    <dxf>
      <font>
        <b/>
        <i val="0"/>
        <strike val="0"/>
        <color rgb="FF003300"/>
      </font>
    </dxf>
    <dxf>
      <font>
        <b/>
        <i val="0"/>
        <strike val="0"/>
        <color rgb="FF003300"/>
      </font>
    </dxf>
    <dxf>
      <font>
        <b/>
        <i val="0"/>
        <color rgb="FF006600"/>
      </font>
      <fill>
        <patternFill>
          <bgColor rgb="FF99FF66"/>
        </patternFill>
      </fill>
    </dxf>
    <dxf>
      <font>
        <b/>
        <i val="0"/>
        <color theme="3" tint="-0.24994659260841701"/>
      </font>
      <fill>
        <patternFill>
          <bgColor theme="3" tint="0.79998168889431442"/>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ont>
        <b/>
        <i val="0"/>
        <color rgb="FF006600"/>
      </font>
      <fill>
        <patternFill>
          <bgColor rgb="FF99FF66"/>
        </patternFill>
      </fill>
    </dxf>
    <dxf>
      <font>
        <b/>
        <i val="0"/>
        <color theme="3" tint="-0.24994659260841701"/>
      </font>
      <fill>
        <patternFill>
          <bgColor theme="4" tint="0.59996337778862885"/>
        </patternFill>
      </fill>
    </dxf>
    <dxf>
      <font>
        <b/>
        <i val="0"/>
        <color rgb="FFFF0000"/>
      </font>
      <fill>
        <patternFill>
          <bgColor rgb="FFFFFF66"/>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9" defaultPivotStyle="PivotStyleLight16"/>
  <colors>
    <mruColors>
      <color rgb="FF99FF99"/>
      <color rgb="FF333300"/>
      <color rgb="FF006600"/>
      <color rgb="FF00FF00"/>
      <color rgb="FF009900"/>
      <color rgb="FF33CC33"/>
      <color rgb="FFFFFF00"/>
      <color rgb="FF003300"/>
      <color rgb="FF4C0000"/>
      <color rgb="FF8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mmwebhandler.aff-online.com/C/35442?sr=1375461" TargetMode="External"/><Relationship Id="rId2" Type="http://schemas.openxmlformats.org/officeDocument/2006/relationships/image" Target="../media/image1.png"/><Relationship Id="rId1" Type="http://schemas.openxmlformats.org/officeDocument/2006/relationships/hyperlink" Target="http://ads2.williamhill.com/redirect.aspx?pid=191318555&amp;bid=1487413284&amp;lpid=1470161501" TargetMode="External"/><Relationship Id="rId4" Type="http://schemas.openxmlformats.org/officeDocument/2006/relationships/image" Target="../media/image2.jpg"/></Relationships>
</file>

<file path=xl/drawings/_rels/drawing2.xml.rels><?xml version="1.0" encoding="UTF-8" standalone="yes"?>
<Relationships xmlns="http://schemas.openxmlformats.org/package/2006/relationships"><Relationship Id="rId8" Type="http://schemas.openxmlformats.org/officeDocument/2006/relationships/image" Target="../media/image6.jpeg"/><Relationship Id="rId13" Type="http://schemas.openxmlformats.org/officeDocument/2006/relationships/hyperlink" Target="http://forum.punterslounge.com/" TargetMode="External"/><Relationship Id="rId3" Type="http://schemas.openxmlformats.org/officeDocument/2006/relationships/hyperlink" Target="http://www.betgps.com/index.php" TargetMode="External"/><Relationship Id="rId7" Type="http://schemas.openxmlformats.org/officeDocument/2006/relationships/hyperlink" Target="http://www.sports-tipsters.co.uk/" TargetMode="External"/><Relationship Id="rId12" Type="http://schemas.openxmlformats.org/officeDocument/2006/relationships/image" Target="../media/image9.png"/><Relationship Id="rId2" Type="http://schemas.openxmlformats.org/officeDocument/2006/relationships/image" Target="../media/image3.jpeg"/><Relationship Id="rId16" Type="http://schemas.openxmlformats.org/officeDocument/2006/relationships/image" Target="../media/image11.png"/><Relationship Id="rId1" Type="http://schemas.openxmlformats.org/officeDocument/2006/relationships/hyperlink" Target="http://www.football-data.co.uk/index.php" TargetMode="External"/><Relationship Id="rId6" Type="http://schemas.openxmlformats.org/officeDocument/2006/relationships/image" Target="../media/image5.jpeg"/><Relationship Id="rId11" Type="http://schemas.openxmlformats.org/officeDocument/2006/relationships/image" Target="../media/image8.png"/><Relationship Id="rId5" Type="http://schemas.openxmlformats.org/officeDocument/2006/relationships/hyperlink" Target="http://betting-web.co.uk/" TargetMode="External"/><Relationship Id="rId15" Type="http://schemas.openxmlformats.org/officeDocument/2006/relationships/hyperlink" Target="https://crownvector.com/" TargetMode="External"/><Relationship Id="rId10" Type="http://schemas.openxmlformats.org/officeDocument/2006/relationships/image" Target="../media/image7.png"/><Relationship Id="rId4" Type="http://schemas.openxmlformats.org/officeDocument/2006/relationships/image" Target="../media/image4.jpeg"/><Relationship Id="rId9" Type="http://schemas.openxmlformats.org/officeDocument/2006/relationships/hyperlink" Target="http://www.asianhandicapguide.com/index.php" TargetMode="External"/><Relationship Id="rId14"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3" Type="http://schemas.openxmlformats.org/officeDocument/2006/relationships/hyperlink" Target="http://ads2.williamhill.com/redirect.aspx?pid=191318555&amp;bid=1487413857&amp;lpid=1487412040" TargetMode="External"/><Relationship Id="rId2" Type="http://schemas.openxmlformats.org/officeDocument/2006/relationships/image" Target="../media/image2.jpg"/><Relationship Id="rId1" Type="http://schemas.openxmlformats.org/officeDocument/2006/relationships/hyperlink" Target="https://mmwebhandler.aff-online.com/C/35442?sr=1375461" TargetMode="External"/><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gif"/><Relationship Id="rId1" Type="http://schemas.openxmlformats.org/officeDocument/2006/relationships/hyperlink" Target="https://mmwebhandler.aff-online.com/C/35442?sr=1375461" TargetMode="External"/></Relationships>
</file>

<file path=xl/drawings/drawing1.xml><?xml version="1.0" encoding="utf-8"?>
<xdr:wsDr xmlns:xdr="http://schemas.openxmlformats.org/drawingml/2006/spreadsheetDrawing" xmlns:a="http://schemas.openxmlformats.org/drawingml/2006/main">
  <xdr:twoCellAnchor editAs="oneCell">
    <xdr:from>
      <xdr:col>3</xdr:col>
      <xdr:colOff>328083</xdr:colOff>
      <xdr:row>0</xdr:row>
      <xdr:rowOff>52916</xdr:rowOff>
    </xdr:from>
    <xdr:to>
      <xdr:col>8</xdr:col>
      <xdr:colOff>2117</xdr:colOff>
      <xdr:row>8</xdr:row>
      <xdr:rowOff>118533</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0250" y="52916"/>
          <a:ext cx="2743200" cy="2743200"/>
        </a:xfrm>
        <a:prstGeom prst="rect">
          <a:avLst/>
        </a:prstGeom>
      </xdr:spPr>
    </xdr:pic>
    <xdr:clientData/>
  </xdr:twoCellAnchor>
  <xdr:twoCellAnchor editAs="oneCell">
    <xdr:from>
      <xdr:col>3</xdr:col>
      <xdr:colOff>317500</xdr:colOff>
      <xdr:row>8</xdr:row>
      <xdr:rowOff>465667</xdr:rowOff>
    </xdr:from>
    <xdr:to>
      <xdr:col>7</xdr:col>
      <xdr:colOff>605367</xdr:colOff>
      <xdr:row>17</xdr:row>
      <xdr:rowOff>511811</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99667" y="3143250"/>
          <a:ext cx="2743200" cy="27660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219075</xdr:colOff>
      <xdr:row>3</xdr:row>
      <xdr:rowOff>90935</xdr:rowOff>
    </xdr:from>
    <xdr:to>
      <xdr:col>3</xdr:col>
      <xdr:colOff>1209675</xdr:colOff>
      <xdr:row>3</xdr:row>
      <xdr:rowOff>699529</xdr:rowOff>
    </xdr:to>
    <xdr:pic>
      <xdr:nvPicPr>
        <xdr:cNvPr id="2" name="Picture 1" descr="football-data logo.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81025" y="624335"/>
          <a:ext cx="2371725" cy="608594"/>
        </a:xfrm>
        <a:prstGeom prst="rect">
          <a:avLst/>
        </a:prstGeom>
      </xdr:spPr>
    </xdr:pic>
    <xdr:clientData/>
  </xdr:twoCellAnchor>
  <xdr:twoCellAnchor editAs="oneCell">
    <xdr:from>
      <xdr:col>7</xdr:col>
      <xdr:colOff>9525</xdr:colOff>
      <xdr:row>3</xdr:row>
      <xdr:rowOff>57151</xdr:rowOff>
    </xdr:from>
    <xdr:to>
      <xdr:col>9</xdr:col>
      <xdr:colOff>0</xdr:colOff>
      <xdr:row>3</xdr:row>
      <xdr:rowOff>685801</xdr:rowOff>
    </xdr:to>
    <xdr:pic>
      <xdr:nvPicPr>
        <xdr:cNvPr id="3" name="Picture 2" descr="BetGPS_Logo.jp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3543300" y="590551"/>
          <a:ext cx="2752725" cy="628650"/>
        </a:xfrm>
        <a:prstGeom prst="rect">
          <a:avLst/>
        </a:prstGeom>
      </xdr:spPr>
    </xdr:pic>
    <xdr:clientData/>
  </xdr:twoCellAnchor>
  <xdr:twoCellAnchor editAs="oneCell">
    <xdr:from>
      <xdr:col>2</xdr:col>
      <xdr:colOff>339588</xdr:colOff>
      <xdr:row>14</xdr:row>
      <xdr:rowOff>111096</xdr:rowOff>
    </xdr:from>
    <xdr:to>
      <xdr:col>3</xdr:col>
      <xdr:colOff>1060659</xdr:colOff>
      <xdr:row>14</xdr:row>
      <xdr:rowOff>588063</xdr:rowOff>
    </xdr:to>
    <xdr:pic>
      <xdr:nvPicPr>
        <xdr:cNvPr id="4" name="Picture 3" descr="Betting-Web_logo.jp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701538" y="3406746"/>
          <a:ext cx="2102196" cy="476967"/>
        </a:xfrm>
        <a:prstGeom prst="rect">
          <a:avLst/>
        </a:prstGeom>
      </xdr:spPr>
    </xdr:pic>
    <xdr:clientData/>
  </xdr:twoCellAnchor>
  <xdr:twoCellAnchor editAs="oneCell">
    <xdr:from>
      <xdr:col>2</xdr:col>
      <xdr:colOff>372717</xdr:colOff>
      <xdr:row>22</xdr:row>
      <xdr:rowOff>99390</xdr:rowOff>
    </xdr:from>
    <xdr:to>
      <xdr:col>3</xdr:col>
      <xdr:colOff>969066</xdr:colOff>
      <xdr:row>23</xdr:row>
      <xdr:rowOff>621196</xdr:rowOff>
    </xdr:to>
    <xdr:pic>
      <xdr:nvPicPr>
        <xdr:cNvPr id="5" name="Picture 4" descr="logo_sport-tipsters.jp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734667" y="6338265"/>
          <a:ext cx="1977474" cy="617056"/>
        </a:xfrm>
        <a:prstGeom prst="rect">
          <a:avLst/>
        </a:prstGeom>
      </xdr:spPr>
    </xdr:pic>
    <xdr:clientData/>
  </xdr:twoCellAnchor>
  <xdr:twoCellAnchor>
    <xdr:from>
      <xdr:col>7</xdr:col>
      <xdr:colOff>57149</xdr:colOff>
      <xdr:row>14</xdr:row>
      <xdr:rowOff>28575</xdr:rowOff>
    </xdr:from>
    <xdr:to>
      <xdr:col>8</xdr:col>
      <xdr:colOff>1312164</xdr:colOff>
      <xdr:row>15</xdr:row>
      <xdr:rowOff>36194</xdr:rowOff>
    </xdr:to>
    <xdr:grpSp>
      <xdr:nvGrpSpPr>
        <xdr:cNvPr id="7" name="Group 6">
          <a:hlinkClick xmlns:r="http://schemas.openxmlformats.org/officeDocument/2006/relationships" r:id="rId9"/>
        </xdr:cNvPr>
        <xdr:cNvGrpSpPr/>
      </xdr:nvGrpSpPr>
      <xdr:grpSpPr>
        <a:xfrm>
          <a:off x="3590924" y="3324225"/>
          <a:ext cx="2636140" cy="750569"/>
          <a:chOff x="3524249" y="3819525"/>
          <a:chExt cx="2636140" cy="750569"/>
        </a:xfrm>
      </xdr:grpSpPr>
      <xdr:pic>
        <xdr:nvPicPr>
          <xdr:cNvPr id="8" name="Picture 7" descr="logo_AHG1.png"/>
          <xdr:cNvPicPr>
            <a:picLocks noChangeAspect="1"/>
          </xdr:cNvPicPr>
        </xdr:nvPicPr>
        <xdr:blipFill>
          <a:blip xmlns:r="http://schemas.openxmlformats.org/officeDocument/2006/relationships" r:embed="rId10" cstate="print"/>
          <a:stretch>
            <a:fillRect/>
          </a:stretch>
        </xdr:blipFill>
        <xdr:spPr>
          <a:xfrm>
            <a:off x="3524249" y="3838574"/>
            <a:ext cx="731520" cy="731520"/>
          </a:xfrm>
          <a:prstGeom prst="rect">
            <a:avLst/>
          </a:prstGeom>
        </xdr:spPr>
      </xdr:pic>
      <xdr:pic>
        <xdr:nvPicPr>
          <xdr:cNvPr id="9" name="Picture 8" descr="logo_AHG2.png"/>
          <xdr:cNvPicPr>
            <a:picLocks noChangeAspect="1"/>
          </xdr:cNvPicPr>
        </xdr:nvPicPr>
        <xdr:blipFill>
          <a:blip xmlns:r="http://schemas.openxmlformats.org/officeDocument/2006/relationships" r:embed="rId11" cstate="print"/>
          <a:stretch>
            <a:fillRect/>
          </a:stretch>
        </xdr:blipFill>
        <xdr:spPr>
          <a:xfrm>
            <a:off x="4495800" y="3819525"/>
            <a:ext cx="731520" cy="731520"/>
          </a:xfrm>
          <a:prstGeom prst="rect">
            <a:avLst/>
          </a:prstGeom>
        </xdr:spPr>
      </xdr:pic>
      <xdr:pic>
        <xdr:nvPicPr>
          <xdr:cNvPr id="10" name="Picture 9" descr="logo_AHG3.png"/>
          <xdr:cNvPicPr>
            <a:picLocks noChangeAspect="1"/>
          </xdr:cNvPicPr>
        </xdr:nvPicPr>
        <xdr:blipFill>
          <a:blip xmlns:r="http://schemas.openxmlformats.org/officeDocument/2006/relationships" r:embed="rId12" cstate="print"/>
          <a:stretch>
            <a:fillRect/>
          </a:stretch>
        </xdr:blipFill>
        <xdr:spPr>
          <a:xfrm>
            <a:off x="5428869" y="3829049"/>
            <a:ext cx="731520" cy="731520"/>
          </a:xfrm>
          <a:prstGeom prst="rect">
            <a:avLst/>
          </a:prstGeom>
        </xdr:spPr>
      </xdr:pic>
    </xdr:grpSp>
    <xdr:clientData/>
  </xdr:twoCellAnchor>
  <xdr:twoCellAnchor editAs="oneCell">
    <xdr:from>
      <xdr:col>2</xdr:col>
      <xdr:colOff>8283</xdr:colOff>
      <xdr:row>32</xdr:row>
      <xdr:rowOff>8283</xdr:rowOff>
    </xdr:from>
    <xdr:to>
      <xdr:col>4</xdr:col>
      <xdr:colOff>8284</xdr:colOff>
      <xdr:row>33</xdr:row>
      <xdr:rowOff>0</xdr:rowOff>
    </xdr:to>
    <xdr:pic>
      <xdr:nvPicPr>
        <xdr:cNvPr id="13" name="Picture 12" descr="logo_PL.jpg">
          <a:hlinkClick xmlns:r="http://schemas.openxmlformats.org/officeDocument/2006/relationships" r:id="rId13"/>
        </xdr:cNvPr>
        <xdr:cNvPicPr>
          <a:picLocks noChangeAspect="1"/>
        </xdr:cNvPicPr>
      </xdr:nvPicPr>
      <xdr:blipFill>
        <a:blip xmlns:r="http://schemas.openxmlformats.org/officeDocument/2006/relationships" r:embed="rId14" cstate="print"/>
        <a:stretch>
          <a:fillRect/>
        </a:stretch>
      </xdr:blipFill>
      <xdr:spPr>
        <a:xfrm>
          <a:off x="370233" y="9266583"/>
          <a:ext cx="2762251" cy="620367"/>
        </a:xfrm>
        <a:prstGeom prst="rect">
          <a:avLst/>
        </a:prstGeom>
      </xdr:spPr>
    </xdr:pic>
    <xdr:clientData/>
  </xdr:twoCellAnchor>
  <xdr:twoCellAnchor editAs="oneCell">
    <xdr:from>
      <xdr:col>7</xdr:col>
      <xdr:colOff>0</xdr:colOff>
      <xdr:row>23</xdr:row>
      <xdr:rowOff>0</xdr:rowOff>
    </xdr:from>
    <xdr:to>
      <xdr:col>9</xdr:col>
      <xdr:colOff>9525</xdr:colOff>
      <xdr:row>27</xdr:row>
      <xdr:rowOff>76199</xdr:rowOff>
    </xdr:to>
    <xdr:pic>
      <xdr:nvPicPr>
        <xdr:cNvPr id="14" name="Picture 13">
          <a:hlinkClick xmlns:r="http://schemas.openxmlformats.org/officeDocument/2006/relationships" r:id="rId1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3533775" y="6334125"/>
          <a:ext cx="2771775" cy="18478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257736</xdr:colOff>
      <xdr:row>0</xdr:row>
      <xdr:rowOff>123265</xdr:rowOff>
    </xdr:from>
    <xdr:to>
      <xdr:col>30</xdr:col>
      <xdr:colOff>177054</xdr:colOff>
      <xdr:row>13</xdr:row>
      <xdr:rowOff>54238</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46795" y="123265"/>
          <a:ext cx="2743200" cy="2766061"/>
        </a:xfrm>
        <a:prstGeom prst="rect">
          <a:avLst/>
        </a:prstGeom>
      </xdr:spPr>
    </xdr:pic>
    <xdr:clientData/>
  </xdr:twoCellAnchor>
  <xdr:twoCellAnchor editAs="oneCell">
    <xdr:from>
      <xdr:col>21</xdr:col>
      <xdr:colOff>235322</xdr:colOff>
      <xdr:row>15</xdr:row>
      <xdr:rowOff>22412</xdr:rowOff>
    </xdr:from>
    <xdr:to>
      <xdr:col>30</xdr:col>
      <xdr:colOff>154640</xdr:colOff>
      <xdr:row>26</xdr:row>
      <xdr:rowOff>166125</xdr:rowOff>
    </xdr:to>
    <xdr:pic>
      <xdr:nvPicPr>
        <xdr:cNvPr id="3" name="Picture 2">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824381" y="3227294"/>
          <a:ext cx="2743200" cy="27322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148166</xdr:colOff>
      <xdr:row>0</xdr:row>
      <xdr:rowOff>0</xdr:rowOff>
    </xdr:from>
    <xdr:to>
      <xdr:col>29</xdr:col>
      <xdr:colOff>84666</xdr:colOff>
      <xdr:row>2</xdr:row>
      <xdr:rowOff>158750</xdr:rowOff>
    </xdr:to>
    <xdr:pic>
      <xdr:nvPicPr>
        <xdr:cNvPr id="2" name="Picture 1">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67083" y="0"/>
          <a:ext cx="1460500" cy="12170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997325</xdr:colOff>
      <xdr:row>0</xdr:row>
      <xdr:rowOff>179294</xdr:rowOff>
    </xdr:from>
    <xdr:to>
      <xdr:col>2</xdr:col>
      <xdr:colOff>156884</xdr:colOff>
      <xdr:row>3</xdr:row>
      <xdr:rowOff>145676</xdr:rowOff>
    </xdr:to>
    <xdr:sp macro="" textlink="">
      <xdr:nvSpPr>
        <xdr:cNvPr id="2" name="TextBox 1"/>
        <xdr:cNvSpPr txBox="1"/>
      </xdr:nvSpPr>
      <xdr:spPr>
        <a:xfrm>
          <a:off x="997325" y="179294"/>
          <a:ext cx="1703294"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600" b="1">
              <a:solidFill>
                <a:srgbClr val="FF0000"/>
              </a:solidFill>
            </a:rPr>
            <a:t>Nezavr</a:t>
          </a:r>
          <a:r>
            <a:rPr lang="sr-Latn-ME" sz="1600" b="1">
              <a:solidFill>
                <a:srgbClr val="FF0000"/>
              </a:solidFill>
            </a:rPr>
            <a:t>šen!!!!</a:t>
          </a:r>
          <a:endParaRPr lang="en-US" sz="16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air%20at%20USB/CornersTalk/E1_Premi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remier"/>
      <sheetName val="Fixtures"/>
      <sheetName val="Home"/>
      <sheetName val="Away"/>
      <sheetName val="Data"/>
      <sheetName val="Calc"/>
      <sheetName val="StDevP"/>
      <sheetName val=" Calc"/>
    </sheetNames>
    <sheetDataSet>
      <sheetData sheetId="0"/>
      <sheetData sheetId="1" refreshError="1"/>
      <sheetData sheetId="2" refreshError="1"/>
      <sheetData sheetId="3" refreshError="1"/>
      <sheetData sheetId="4" refreshError="1"/>
      <sheetData sheetId="5">
        <row r="2">
          <cell r="C2" t="str">
            <v>Arsenal</v>
          </cell>
        </row>
      </sheetData>
      <sheetData sheetId="6"/>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betgps.com/betting-data.php" TargetMode="Externa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betting-web.co.uk/" TargetMode="External"/><Relationship Id="rId7" Type="http://schemas.openxmlformats.org/officeDocument/2006/relationships/hyperlink" Target="https://crownvector.com/" TargetMode="External"/><Relationship Id="rId2" Type="http://schemas.openxmlformats.org/officeDocument/2006/relationships/hyperlink" Target="http://www.betgps.com/index.php" TargetMode="External"/><Relationship Id="rId1" Type="http://schemas.openxmlformats.org/officeDocument/2006/relationships/hyperlink" Target="http://www.football-data.co.uk/index.php" TargetMode="External"/><Relationship Id="rId6" Type="http://schemas.openxmlformats.org/officeDocument/2006/relationships/hyperlink" Target="http://forum.punterslounge.com/" TargetMode="External"/><Relationship Id="rId5" Type="http://schemas.openxmlformats.org/officeDocument/2006/relationships/hyperlink" Target="http://www.sports-tipsters.co.uk/" TargetMode="External"/><Relationship Id="rId4" Type="http://schemas.openxmlformats.org/officeDocument/2006/relationships/hyperlink" Target="http://www.asianhandicapguide.com/index.php" TargetMode="External"/><Relationship Id="rId9"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https://mmwebhandler.aff-online.com/C/35442?sr=1375461"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FF00"/>
  </sheetPr>
  <dimension ref="A1:C19"/>
  <sheetViews>
    <sheetView showGridLines="0" showRowColHeaders="0" zoomScale="90" zoomScaleNormal="90" workbookViewId="0">
      <selection activeCell="B5" sqref="B5"/>
    </sheetView>
  </sheetViews>
  <sheetFormatPr defaultRowHeight="15" x14ac:dyDescent="0.25"/>
  <cols>
    <col min="1" max="1" width="15.7109375" style="85" customWidth="1"/>
    <col min="2" max="2" width="50.7109375" style="85" customWidth="1"/>
    <col min="3" max="3" width="15.7109375" style="85" customWidth="1"/>
    <col min="4" max="16384" width="9.140625" style="85"/>
  </cols>
  <sheetData>
    <row r="1" spans="1:3" ht="52.5" customHeight="1" x14ac:dyDescent="0.25">
      <c r="A1" s="1026" t="s">
        <v>248</v>
      </c>
      <c r="B1" s="1027"/>
      <c r="C1" s="1027"/>
    </row>
    <row r="3" spans="1:3" ht="20.100000000000001" customHeight="1" x14ac:dyDescent="0.25">
      <c r="A3" s="1025" t="s">
        <v>247</v>
      </c>
      <c r="B3" s="1025"/>
      <c r="C3" s="1025"/>
    </row>
    <row r="4" spans="1:3" x14ac:dyDescent="0.25">
      <c r="A4" s="86"/>
      <c r="B4" s="86"/>
      <c r="C4" s="86"/>
    </row>
    <row r="5" spans="1:3" ht="30" customHeight="1" x14ac:dyDescent="0.25">
      <c r="A5" s="86"/>
      <c r="B5" s="97" t="s">
        <v>205</v>
      </c>
      <c r="C5" s="86"/>
    </row>
    <row r="7" spans="1:3" ht="50.1" customHeight="1" x14ac:dyDescent="0.25">
      <c r="A7" s="1028" t="s">
        <v>660</v>
      </c>
      <c r="B7" s="1029"/>
      <c r="C7" s="1029"/>
    </row>
    <row r="9" spans="1:3" ht="50.1" customHeight="1" x14ac:dyDescent="0.25">
      <c r="A9" s="1026" t="s">
        <v>551</v>
      </c>
      <c r="B9" s="1027"/>
      <c r="C9" s="1027"/>
    </row>
    <row r="11" spans="1:3" x14ac:dyDescent="0.25">
      <c r="B11" s="91" t="s">
        <v>195</v>
      </c>
    </row>
    <row r="12" spans="1:3" ht="30" x14ac:dyDescent="0.25">
      <c r="B12" s="90" t="s">
        <v>267</v>
      </c>
    </row>
    <row r="13" spans="1:3" ht="30" x14ac:dyDescent="0.25">
      <c r="B13" s="90" t="s">
        <v>552</v>
      </c>
    </row>
    <row r="14" spans="1:3" x14ac:dyDescent="0.25">
      <c r="B14" s="89" t="s">
        <v>251</v>
      </c>
    </row>
    <row r="15" spans="1:3" ht="30" x14ac:dyDescent="0.25">
      <c r="B15" s="90" t="s">
        <v>553</v>
      </c>
    </row>
    <row r="16" spans="1:3" x14ac:dyDescent="0.25">
      <c r="B16" s="90" t="s">
        <v>655</v>
      </c>
    </row>
    <row r="17" spans="2:2" x14ac:dyDescent="0.25">
      <c r="B17" s="91" t="s">
        <v>250</v>
      </c>
    </row>
    <row r="18" spans="2:2" ht="60" x14ac:dyDescent="0.25">
      <c r="B18" s="90" t="s">
        <v>337</v>
      </c>
    </row>
    <row r="19" spans="2:2" ht="30" x14ac:dyDescent="0.25">
      <c r="B19" s="90" t="s">
        <v>654</v>
      </c>
    </row>
  </sheetData>
  <sheetProtection sheet="1" objects="1" scenarios="1"/>
  <mergeCells count="4">
    <mergeCell ref="A3:C3"/>
    <mergeCell ref="A1:C1"/>
    <mergeCell ref="A7:C7"/>
    <mergeCell ref="A9:C9"/>
  </mergeCells>
  <hyperlinks>
    <hyperlink ref="A7:C7" location="FAQ!A1" display="If you have troubles using spreadsheet, please visit F.A.Q. section!"/>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teams!$D$2:$D$23</xm:f>
          </x14:formula1>
          <xm:sqref>B5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FF00"/>
  </sheetPr>
  <dimension ref="A1:S82"/>
  <sheetViews>
    <sheetView showGridLines="0" showRowColHeaders="0" zoomScale="85" zoomScaleNormal="85" workbookViewId="0">
      <pane ySplit="4" topLeftCell="A5" activePane="bottomLeft" state="frozen"/>
      <selection pane="bottomLeft" activeCell="P1" sqref="P1"/>
    </sheetView>
  </sheetViews>
  <sheetFormatPr defaultRowHeight="15" x14ac:dyDescent="0.25"/>
  <cols>
    <col min="1" max="1" width="9.140625" style="115"/>
    <col min="2" max="2" width="0" style="115" hidden="1" customWidth="1"/>
    <col min="3" max="3" width="21.28515625" style="115" customWidth="1"/>
    <col min="4" max="10" width="9.140625" style="115"/>
    <col min="11" max="11" width="2.7109375" style="125" customWidth="1"/>
    <col min="12" max="18" width="9.140625" style="115"/>
    <col min="19" max="19" width="35.7109375" style="115" customWidth="1"/>
    <col min="20" max="16384" width="9.140625" style="115"/>
  </cols>
  <sheetData>
    <row r="1" spans="1:19" ht="35.1" customHeight="1" x14ac:dyDescent="0.25">
      <c r="A1" s="1735" t="s">
        <v>188</v>
      </c>
      <c r="B1" s="1735"/>
      <c r="C1" s="1735"/>
      <c r="E1" s="1736" t="s">
        <v>254</v>
      </c>
      <c r="F1" s="1736"/>
      <c r="G1" s="1736"/>
      <c r="H1" s="1736"/>
      <c r="I1" s="1736"/>
      <c r="J1" s="1736"/>
      <c r="K1" s="116"/>
      <c r="L1" s="1737" t="s">
        <v>264</v>
      </c>
      <c r="M1" s="1737"/>
      <c r="N1" s="1737"/>
      <c r="O1" s="1737"/>
      <c r="P1" s="949">
        <v>1.5</v>
      </c>
      <c r="Q1" s="117" t="s">
        <v>184</v>
      </c>
      <c r="R1" s="949">
        <v>2.2000000000000002</v>
      </c>
      <c r="S1" s="1728" t="str">
        <f ca="1">IF(SUM(data!CV1:CX1)&gt;0,"Warning! There are "&amp;SUM(data!CV1:CX1)&amp;" missing odds, so they are not included in Profit/Loss figures! Please check the database.","")</f>
        <v/>
      </c>
    </row>
    <row r="2" spans="1:19" s="125" customFormat="1" ht="5.0999999999999996" customHeight="1" x14ac:dyDescent="0.25">
      <c r="C2" s="149"/>
      <c r="E2" s="150"/>
      <c r="F2" s="150"/>
      <c r="G2" s="150"/>
      <c r="H2" s="150"/>
      <c r="I2" s="150"/>
      <c r="J2" s="150"/>
      <c r="K2" s="150"/>
      <c r="L2" s="121"/>
      <c r="M2" s="121"/>
      <c r="N2" s="121"/>
      <c r="O2" s="121"/>
      <c r="P2" s="151"/>
      <c r="Q2" s="150"/>
      <c r="R2" s="151"/>
      <c r="S2" s="1728"/>
    </row>
    <row r="3" spans="1:19" s="125" customFormat="1" ht="20.100000000000001" customHeight="1" x14ac:dyDescent="0.25">
      <c r="A3" s="115"/>
      <c r="B3" s="115"/>
      <c r="C3" s="1740" t="s">
        <v>265</v>
      </c>
      <c r="D3" s="1738" t="s">
        <v>185</v>
      </c>
      <c r="E3" s="1733" t="s">
        <v>282</v>
      </c>
      <c r="F3" s="1733"/>
      <c r="G3" s="1733"/>
      <c r="H3" s="1733" t="s">
        <v>283</v>
      </c>
      <c r="I3" s="1733"/>
      <c r="J3" s="1733"/>
      <c r="K3" s="124"/>
      <c r="L3" s="1738" t="s">
        <v>185</v>
      </c>
      <c r="M3" s="1733" t="s">
        <v>282</v>
      </c>
      <c r="N3" s="1733"/>
      <c r="O3" s="1733"/>
      <c r="P3" s="1733" t="s">
        <v>283</v>
      </c>
      <c r="Q3" s="1733"/>
      <c r="R3" s="1733"/>
      <c r="S3" s="1728"/>
    </row>
    <row r="4" spans="1:19" s="125" customFormat="1" ht="20.100000000000001" customHeight="1" x14ac:dyDescent="0.25">
      <c r="C4" s="1741"/>
      <c r="D4" s="1742"/>
      <c r="E4" s="126" t="s">
        <v>181</v>
      </c>
      <c r="F4" s="126" t="s">
        <v>182</v>
      </c>
      <c r="G4" s="126" t="s">
        <v>183</v>
      </c>
      <c r="H4" s="126" t="s">
        <v>181</v>
      </c>
      <c r="I4" s="126" t="s">
        <v>182</v>
      </c>
      <c r="J4" s="126" t="s">
        <v>183</v>
      </c>
      <c r="K4" s="127"/>
      <c r="L4" s="1739"/>
      <c r="M4" s="128" t="s">
        <v>181</v>
      </c>
      <c r="N4" s="128" t="s">
        <v>182</v>
      </c>
      <c r="O4" s="128" t="s">
        <v>183</v>
      </c>
      <c r="P4" s="128" t="s">
        <v>181</v>
      </c>
      <c r="Q4" s="128" t="s">
        <v>182</v>
      </c>
      <c r="R4" s="128" t="s">
        <v>183</v>
      </c>
      <c r="S4" s="1728"/>
    </row>
    <row r="5" spans="1:19" s="125" customFormat="1" ht="24.95" customHeight="1" x14ac:dyDescent="0.25">
      <c r="A5" s="129" t="s">
        <v>19</v>
      </c>
      <c r="B5" s="129" t="s">
        <v>18</v>
      </c>
      <c r="C5" s="129" t="s">
        <v>11</v>
      </c>
      <c r="D5" s="1729" t="s">
        <v>258</v>
      </c>
      <c r="E5" s="1730"/>
      <c r="F5" s="1730"/>
      <c r="G5" s="1730"/>
      <c r="H5" s="1730"/>
      <c r="I5" s="1730"/>
      <c r="J5" s="1730"/>
      <c r="K5" s="1734"/>
      <c r="L5" s="1730"/>
      <c r="M5" s="1730"/>
      <c r="N5" s="1730"/>
      <c r="O5" s="1730"/>
      <c r="P5" s="1730"/>
      <c r="Q5" s="1730"/>
      <c r="R5" s="1732"/>
    </row>
    <row r="6" spans="1:19" s="125" customFormat="1" ht="20.100000000000001" customHeight="1" x14ac:dyDescent="0.25">
      <c r="A6" s="130">
        <v>1</v>
      </c>
      <c r="B6" s="131"/>
      <c r="C6" s="132" t="str">
        <f ca="1">IF(OR('Main Table'!B5="",'Main Table'!B5="-"),"",'Main Table'!B5)</f>
        <v>Sheffield United</v>
      </c>
      <c r="D6" s="130">
        <f t="shared" ref="D6:G29" ca="1" si="0">IF($C6="","",VLOOKUP($C6,$C$32:$R$55,COLUMN()-2,FALSE)+VLOOKUP($C6,$C$58:$R$81,COLUMN()-2,FALSE))</f>
        <v>12</v>
      </c>
      <c r="E6" s="133">
        <f t="shared" ca="1" si="0"/>
        <v>5.73</v>
      </c>
      <c r="F6" s="133">
        <f t="shared" ca="1" si="0"/>
        <v>-8.56</v>
      </c>
      <c r="G6" s="133">
        <f t="shared" ca="1" si="0"/>
        <v>-3.52</v>
      </c>
      <c r="H6" s="134">
        <f ca="1">IF(OR($D6=0,$D6=""),0,E6*100/$D6)</f>
        <v>47.75</v>
      </c>
      <c r="I6" s="134">
        <f t="shared" ref="I6:J29" ca="1" si="1">IF(OR($D6=0,$D6=""),0,F6*100/$D6)</f>
        <v>-71.333333333333329</v>
      </c>
      <c r="J6" s="134">
        <f t="shared" ca="1" si="1"/>
        <v>-29.333333333333332</v>
      </c>
      <c r="K6" s="135"/>
      <c r="L6" s="136">
        <f t="shared" ref="L6:O29" ca="1" si="2">IF($C6="","",VLOOKUP($C6,$C$32:$R$55,COLUMN()-2,FALSE)+VLOOKUP($C6,$C$58:$R$81,COLUMN()-2,FALSE))</f>
        <v>5</v>
      </c>
      <c r="M6" s="133">
        <f t="shared" ca="1" si="2"/>
        <v>2.5700000000000003</v>
      </c>
      <c r="N6" s="133">
        <f t="shared" ca="1" si="2"/>
        <v>-1.56</v>
      </c>
      <c r="O6" s="133">
        <f t="shared" ca="1" si="2"/>
        <v>-5</v>
      </c>
      <c r="P6" s="134">
        <f ca="1">IF(OR($L6=0,$L6=""),0,M6*100/$L6)</f>
        <v>51.4</v>
      </c>
      <c r="Q6" s="134">
        <f t="shared" ref="Q6:R29" ca="1" si="3">IF(OR($L6=0,$L6=""),0,N6*100/$L6)</f>
        <v>-31.2</v>
      </c>
      <c r="R6" s="134">
        <f t="shared" ca="1" si="3"/>
        <v>-100</v>
      </c>
    </row>
    <row r="7" spans="1:19" s="125" customFormat="1" ht="20.100000000000001" customHeight="1" x14ac:dyDescent="0.25">
      <c r="A7" s="137">
        <v>2</v>
      </c>
      <c r="B7" s="138"/>
      <c r="C7" s="139" t="str">
        <f ca="1">IF(OR('Main Table'!B6="",'Main Table'!B6="-"),"",'Main Table'!B6)</f>
        <v>West Brom</v>
      </c>
      <c r="D7" s="137">
        <f t="shared" ca="1" si="0"/>
        <v>12</v>
      </c>
      <c r="E7" s="140">
        <f t="shared" ca="1" si="0"/>
        <v>2.3399999999999994</v>
      </c>
      <c r="F7" s="140">
        <f t="shared" ca="1" si="0"/>
        <v>-1.8599999999999994</v>
      </c>
      <c r="G7" s="140">
        <f t="shared" ca="1" si="0"/>
        <v>-1.0600000000000005</v>
      </c>
      <c r="H7" s="141">
        <f t="shared" ref="H7:H29" ca="1" si="4">IF(OR($D7=0,$D7=""),0,E7*100/$D7)</f>
        <v>19.499999999999996</v>
      </c>
      <c r="I7" s="141">
        <f t="shared" ca="1" si="1"/>
        <v>-15.499999999999995</v>
      </c>
      <c r="J7" s="141">
        <f t="shared" ca="1" si="1"/>
        <v>-8.8333333333333375</v>
      </c>
      <c r="K7" s="135"/>
      <c r="L7" s="142">
        <f t="shared" ca="1" si="2"/>
        <v>6</v>
      </c>
      <c r="M7" s="156">
        <f t="shared" ca="1" si="2"/>
        <v>3.0200000000000005</v>
      </c>
      <c r="N7" s="156">
        <f t="shared" ca="1" si="2"/>
        <v>-2.42</v>
      </c>
      <c r="O7" s="156">
        <f t="shared" ca="1" si="2"/>
        <v>-6</v>
      </c>
      <c r="P7" s="141">
        <f t="shared" ref="P7:P29" ca="1" si="5">IF(OR($L7=0,$L7=""),0,M7*100/$L7)</f>
        <v>50.333333333333343</v>
      </c>
      <c r="Q7" s="141">
        <f t="shared" ca="1" si="3"/>
        <v>-40.333333333333336</v>
      </c>
      <c r="R7" s="141">
        <f t="shared" ca="1" si="3"/>
        <v>-100</v>
      </c>
    </row>
    <row r="8" spans="1:19" s="125" customFormat="1" ht="20.100000000000001" customHeight="1" x14ac:dyDescent="0.25">
      <c r="A8" s="137">
        <v>3</v>
      </c>
      <c r="B8" s="138"/>
      <c r="C8" s="139" t="str">
        <f ca="1">IF(OR('Main Table'!B7="",'Main Table'!B7="-"),"",'Main Table'!B7)</f>
        <v>Leeds</v>
      </c>
      <c r="D8" s="137">
        <f t="shared" ca="1" si="0"/>
        <v>12</v>
      </c>
      <c r="E8" s="140">
        <f t="shared" ca="1" si="0"/>
        <v>2.7600000000000002</v>
      </c>
      <c r="F8" s="140">
        <f t="shared" ca="1" si="0"/>
        <v>5.49</v>
      </c>
      <c r="G8" s="140">
        <f t="shared" ca="1" si="0"/>
        <v>-7.12</v>
      </c>
      <c r="H8" s="141">
        <f t="shared" ca="1" si="4"/>
        <v>23</v>
      </c>
      <c r="I8" s="141">
        <f t="shared" ca="1" si="1"/>
        <v>45.75</v>
      </c>
      <c r="J8" s="141">
        <f t="shared" ca="1" si="1"/>
        <v>-59.333333333333336</v>
      </c>
      <c r="K8" s="135"/>
      <c r="L8" s="142">
        <f t="shared" ca="1" si="2"/>
        <v>4</v>
      </c>
      <c r="M8" s="156">
        <f t="shared" ca="1" si="2"/>
        <v>0.14999999999999991</v>
      </c>
      <c r="N8" s="156">
        <f t="shared" ca="1" si="2"/>
        <v>-0.5</v>
      </c>
      <c r="O8" s="156">
        <f t="shared" ca="1" si="2"/>
        <v>0.87999999999999989</v>
      </c>
      <c r="P8" s="141">
        <f t="shared" ca="1" si="5"/>
        <v>3.7499999999999978</v>
      </c>
      <c r="Q8" s="141">
        <f t="shared" ca="1" si="3"/>
        <v>-12.5</v>
      </c>
      <c r="R8" s="141">
        <f t="shared" ca="1" si="3"/>
        <v>21.999999999999996</v>
      </c>
    </row>
    <row r="9" spans="1:19" s="125" customFormat="1" ht="20.100000000000001" customHeight="1" x14ac:dyDescent="0.25">
      <c r="A9" s="137">
        <v>4</v>
      </c>
      <c r="B9" s="138"/>
      <c r="C9" s="139" t="str">
        <f ca="1">IF(OR('Main Table'!B8="",'Main Table'!B8="-"),"",'Main Table'!B8)</f>
        <v>Middlesbrough</v>
      </c>
      <c r="D9" s="137">
        <f t="shared" ca="1" si="0"/>
        <v>12</v>
      </c>
      <c r="E9" s="140">
        <f t="shared" ca="1" si="0"/>
        <v>0.59999999999999964</v>
      </c>
      <c r="F9" s="140">
        <f t="shared" ca="1" si="0"/>
        <v>1.6700000000000004</v>
      </c>
      <c r="G9" s="140">
        <f t="shared" ca="1" si="0"/>
        <v>-3.5200000000000005</v>
      </c>
      <c r="H9" s="141">
        <f t="shared" ca="1" si="4"/>
        <v>4.9999999999999973</v>
      </c>
      <c r="I9" s="141">
        <f t="shared" ca="1" si="1"/>
        <v>13.91666666666667</v>
      </c>
      <c r="J9" s="141">
        <f t="shared" ca="1" si="1"/>
        <v>-29.333333333333339</v>
      </c>
      <c r="K9" s="135"/>
      <c r="L9" s="142">
        <f t="shared" ca="1" si="2"/>
        <v>4</v>
      </c>
      <c r="M9" s="156">
        <f t="shared" ca="1" si="2"/>
        <v>-0.18000000000000016</v>
      </c>
      <c r="N9" s="156">
        <f t="shared" ca="1" si="2"/>
        <v>-6.999999999999984E-2</v>
      </c>
      <c r="O9" s="156">
        <f t="shared" ca="1" si="2"/>
        <v>1.3899999999999997</v>
      </c>
      <c r="P9" s="141">
        <f t="shared" ca="1" si="5"/>
        <v>-4.5000000000000036</v>
      </c>
      <c r="Q9" s="141">
        <f t="shared" ca="1" si="3"/>
        <v>-1.749999999999996</v>
      </c>
      <c r="R9" s="141">
        <f t="shared" ca="1" si="3"/>
        <v>34.749999999999993</v>
      </c>
    </row>
    <row r="10" spans="1:19" s="125" customFormat="1" ht="20.100000000000001" customHeight="1" x14ac:dyDescent="0.25">
      <c r="A10" s="137">
        <v>5</v>
      </c>
      <c r="B10" s="138"/>
      <c r="C10" s="139" t="str">
        <f ca="1">IF(OR('Main Table'!B9="",'Main Table'!B9="-"),"",'Main Table'!B9)</f>
        <v>Nott'm Forest</v>
      </c>
      <c r="D10" s="137">
        <f t="shared" ca="1" si="0"/>
        <v>12</v>
      </c>
      <c r="E10" s="140">
        <f t="shared" ca="1" si="0"/>
        <v>-1.3200000000000005</v>
      </c>
      <c r="F10" s="140">
        <f t="shared" ca="1" si="0"/>
        <v>11.48</v>
      </c>
      <c r="G10" s="140">
        <f t="shared" ca="1" si="0"/>
        <v>-10.15</v>
      </c>
      <c r="H10" s="141">
        <f t="shared" ca="1" si="4"/>
        <v>-11.000000000000005</v>
      </c>
      <c r="I10" s="141">
        <f t="shared" ca="1" si="1"/>
        <v>95.666666666666671</v>
      </c>
      <c r="J10" s="141">
        <f t="shared" ca="1" si="1"/>
        <v>-84.583333333333329</v>
      </c>
      <c r="K10" s="135"/>
      <c r="L10" s="142">
        <f t="shared" ca="1" si="2"/>
        <v>5</v>
      </c>
      <c r="M10" s="156">
        <f t="shared" ca="1" si="2"/>
        <v>0.28999999999999981</v>
      </c>
      <c r="N10" s="156">
        <f t="shared" ca="1" si="2"/>
        <v>2.0799999999999996</v>
      </c>
      <c r="O10" s="156">
        <f t="shared" ca="1" si="2"/>
        <v>-5</v>
      </c>
      <c r="P10" s="141">
        <f t="shared" ca="1" si="5"/>
        <v>5.7999999999999963</v>
      </c>
      <c r="Q10" s="141">
        <f t="shared" ca="1" si="3"/>
        <v>41.599999999999994</v>
      </c>
      <c r="R10" s="141">
        <f t="shared" ca="1" si="3"/>
        <v>-100</v>
      </c>
    </row>
    <row r="11" spans="1:19" s="125" customFormat="1" ht="20.100000000000001" customHeight="1" x14ac:dyDescent="0.25">
      <c r="A11" s="137">
        <v>6</v>
      </c>
      <c r="B11" s="138"/>
      <c r="C11" s="139" t="str">
        <f ca="1">IF(OR('Main Table'!B10="",'Main Table'!B10="-"),"",'Main Table'!B10)</f>
        <v>Sheffield Weds</v>
      </c>
      <c r="D11" s="137">
        <f t="shared" ca="1" si="0"/>
        <v>12</v>
      </c>
      <c r="E11" s="140">
        <f t="shared" ca="1" si="0"/>
        <v>7.64</v>
      </c>
      <c r="F11" s="140">
        <f t="shared" ca="1" si="0"/>
        <v>1.8499999999999996</v>
      </c>
      <c r="G11" s="140">
        <f t="shared" ca="1" si="0"/>
        <v>-6.27</v>
      </c>
      <c r="H11" s="141">
        <f t="shared" ca="1" si="4"/>
        <v>63.666666666666664</v>
      </c>
      <c r="I11" s="141">
        <f t="shared" ca="1" si="1"/>
        <v>15.416666666666664</v>
      </c>
      <c r="J11" s="141">
        <f t="shared" ca="1" si="1"/>
        <v>-52.25</v>
      </c>
      <c r="K11" s="135"/>
      <c r="L11" s="142">
        <f t="shared" ca="1" si="2"/>
        <v>0</v>
      </c>
      <c r="M11" s="156">
        <f t="shared" ca="1" si="2"/>
        <v>0</v>
      </c>
      <c r="N11" s="156">
        <f t="shared" ca="1" si="2"/>
        <v>0</v>
      </c>
      <c r="O11" s="156">
        <f t="shared" ca="1" si="2"/>
        <v>0</v>
      </c>
      <c r="P11" s="141">
        <f t="shared" ca="1" si="5"/>
        <v>0</v>
      </c>
      <c r="Q11" s="141">
        <f t="shared" ca="1" si="3"/>
        <v>0</v>
      </c>
      <c r="R11" s="141">
        <f t="shared" ca="1" si="3"/>
        <v>0</v>
      </c>
    </row>
    <row r="12" spans="1:19" s="125" customFormat="1" ht="20.100000000000001" customHeight="1" x14ac:dyDescent="0.25">
      <c r="A12" s="137">
        <v>7</v>
      </c>
      <c r="B12" s="138"/>
      <c r="C12" s="139" t="str">
        <f ca="1">IF(OR('Main Table'!B11="",'Main Table'!B11="-"),"",'Main Table'!B11)</f>
        <v>Brentford</v>
      </c>
      <c r="D12" s="137">
        <f t="shared" ca="1" si="0"/>
        <v>12</v>
      </c>
      <c r="E12" s="140">
        <f t="shared" ca="1" si="0"/>
        <v>-5.2299999999999995</v>
      </c>
      <c r="F12" s="140">
        <f t="shared" ca="1" si="0"/>
        <v>10.75</v>
      </c>
      <c r="G12" s="140">
        <f t="shared" ca="1" si="0"/>
        <v>-5.92</v>
      </c>
      <c r="H12" s="141">
        <f t="shared" ca="1" si="4"/>
        <v>-43.583333333333336</v>
      </c>
      <c r="I12" s="141">
        <f t="shared" ca="1" si="1"/>
        <v>89.583333333333329</v>
      </c>
      <c r="J12" s="141">
        <f t="shared" ca="1" si="1"/>
        <v>-49.333333333333336</v>
      </c>
      <c r="K12" s="135"/>
      <c r="L12" s="142">
        <f t="shared" ca="1" si="2"/>
        <v>7</v>
      </c>
      <c r="M12" s="156">
        <f t="shared" ca="1" si="2"/>
        <v>-0.22999999999999954</v>
      </c>
      <c r="N12" s="156">
        <f t="shared" ca="1" si="2"/>
        <v>5.15</v>
      </c>
      <c r="O12" s="156">
        <f t="shared" ca="1" si="2"/>
        <v>-7</v>
      </c>
      <c r="P12" s="141">
        <f t="shared" ca="1" si="5"/>
        <v>-3.2857142857142789</v>
      </c>
      <c r="Q12" s="141">
        <f t="shared" ca="1" si="3"/>
        <v>73.571428571428569</v>
      </c>
      <c r="R12" s="141">
        <f t="shared" ca="1" si="3"/>
        <v>-100</v>
      </c>
    </row>
    <row r="13" spans="1:19" s="125" customFormat="1" ht="20.100000000000001" customHeight="1" x14ac:dyDescent="0.25">
      <c r="A13" s="137">
        <v>8</v>
      </c>
      <c r="B13" s="138"/>
      <c r="C13" s="139" t="str">
        <f ca="1">IF(OR('Main Table'!B12="",'Main Table'!B12="-"),"",'Main Table'!B12)</f>
        <v>Derby</v>
      </c>
      <c r="D13" s="137">
        <f t="shared" ca="1" si="0"/>
        <v>12</v>
      </c>
      <c r="E13" s="140">
        <f t="shared" ca="1" si="0"/>
        <v>0.41999999999999993</v>
      </c>
      <c r="F13" s="140">
        <f t="shared" ca="1" si="0"/>
        <v>-2</v>
      </c>
      <c r="G13" s="140">
        <f t="shared" ca="1" si="0"/>
        <v>1.8299999999999996</v>
      </c>
      <c r="H13" s="141">
        <f t="shared" ca="1" si="4"/>
        <v>3.4999999999999996</v>
      </c>
      <c r="I13" s="141">
        <f t="shared" ca="1" si="1"/>
        <v>-16.666666666666668</v>
      </c>
      <c r="J13" s="141">
        <f t="shared" ca="1" si="1"/>
        <v>15.249999999999998</v>
      </c>
      <c r="K13" s="135"/>
      <c r="L13" s="142">
        <f t="shared" ca="1" si="2"/>
        <v>4</v>
      </c>
      <c r="M13" s="156">
        <f t="shared" ca="1" si="2"/>
        <v>-2.09</v>
      </c>
      <c r="N13" s="156">
        <f t="shared" ca="1" si="2"/>
        <v>-0.5</v>
      </c>
      <c r="O13" s="156">
        <f t="shared" ca="1" si="2"/>
        <v>3.54</v>
      </c>
      <c r="P13" s="141">
        <f t="shared" ca="1" si="5"/>
        <v>-52.25</v>
      </c>
      <c r="Q13" s="141">
        <f t="shared" ca="1" si="3"/>
        <v>-12.5</v>
      </c>
      <c r="R13" s="141">
        <f t="shared" ca="1" si="3"/>
        <v>88.5</v>
      </c>
    </row>
    <row r="14" spans="1:19" s="125" customFormat="1" ht="20.100000000000001" customHeight="1" x14ac:dyDescent="0.25">
      <c r="A14" s="137">
        <v>9</v>
      </c>
      <c r="B14" s="138"/>
      <c r="C14" s="139" t="str">
        <f ca="1">IF(OR('Main Table'!B13="",'Main Table'!B13="-"),"",'Main Table'!B13)</f>
        <v>Norwich</v>
      </c>
      <c r="D14" s="137">
        <f t="shared" ca="1" si="0"/>
        <v>12</v>
      </c>
      <c r="E14" s="140">
        <f t="shared" ca="1" si="0"/>
        <v>1.5</v>
      </c>
      <c r="F14" s="140">
        <f t="shared" ca="1" si="0"/>
        <v>-2.0099999999999998</v>
      </c>
      <c r="G14" s="140">
        <f t="shared" ca="1" si="0"/>
        <v>-1.35</v>
      </c>
      <c r="H14" s="141">
        <f t="shared" ca="1" si="4"/>
        <v>12.5</v>
      </c>
      <c r="I14" s="141">
        <f t="shared" ca="1" si="1"/>
        <v>-16.749999999999996</v>
      </c>
      <c r="J14" s="141">
        <f t="shared" ca="1" si="1"/>
        <v>-11.25</v>
      </c>
      <c r="K14" s="135"/>
      <c r="L14" s="142">
        <f t="shared" ca="1" si="2"/>
        <v>0</v>
      </c>
      <c r="M14" s="156">
        <f t="shared" ca="1" si="2"/>
        <v>0</v>
      </c>
      <c r="N14" s="156">
        <f t="shared" ca="1" si="2"/>
        <v>0</v>
      </c>
      <c r="O14" s="156">
        <f t="shared" ca="1" si="2"/>
        <v>0</v>
      </c>
      <c r="P14" s="141">
        <f t="shared" ca="1" si="5"/>
        <v>0</v>
      </c>
      <c r="Q14" s="141">
        <f t="shared" ca="1" si="3"/>
        <v>0</v>
      </c>
      <c r="R14" s="141">
        <f t="shared" ca="1" si="3"/>
        <v>0</v>
      </c>
    </row>
    <row r="15" spans="1:19" s="125" customFormat="1" ht="20.100000000000001" customHeight="1" x14ac:dyDescent="0.25">
      <c r="A15" s="137">
        <v>10</v>
      </c>
      <c r="B15" s="138"/>
      <c r="C15" s="139" t="str">
        <f ca="1">IF(OR('Main Table'!B14="",'Main Table'!B14="-"),"",'Main Table'!B14)</f>
        <v>Blackburn</v>
      </c>
      <c r="D15" s="137">
        <f t="shared" ca="1" si="0"/>
        <v>12</v>
      </c>
      <c r="E15" s="140">
        <f t="shared" ca="1" si="0"/>
        <v>0.61000000000000032</v>
      </c>
      <c r="F15" s="140">
        <f t="shared" ca="1" si="0"/>
        <v>7.6100000000000012</v>
      </c>
      <c r="G15" s="140">
        <f t="shared" ca="1" si="0"/>
        <v>-6.96</v>
      </c>
      <c r="H15" s="141">
        <f t="shared" ca="1" si="4"/>
        <v>5.0833333333333357</v>
      </c>
      <c r="I15" s="141">
        <f t="shared" ca="1" si="1"/>
        <v>63.416666666666679</v>
      </c>
      <c r="J15" s="141">
        <f t="shared" ca="1" si="1"/>
        <v>-58</v>
      </c>
      <c r="K15" s="135"/>
      <c r="L15" s="142">
        <f t="shared" ca="1" si="2"/>
        <v>1</v>
      </c>
      <c r="M15" s="156">
        <f t="shared" ca="1" si="2"/>
        <v>-1</v>
      </c>
      <c r="N15" s="156">
        <f t="shared" ca="1" si="2"/>
        <v>2.65</v>
      </c>
      <c r="O15" s="156">
        <f t="shared" ca="1" si="2"/>
        <v>-1</v>
      </c>
      <c r="P15" s="141">
        <f t="shared" ca="1" si="5"/>
        <v>-100</v>
      </c>
      <c r="Q15" s="141">
        <f t="shared" ca="1" si="3"/>
        <v>265</v>
      </c>
      <c r="R15" s="141">
        <f t="shared" ca="1" si="3"/>
        <v>-100</v>
      </c>
    </row>
    <row r="16" spans="1:19" s="125" customFormat="1" ht="20.100000000000001" customHeight="1" x14ac:dyDescent="0.25">
      <c r="A16" s="137">
        <v>11</v>
      </c>
      <c r="B16" s="138"/>
      <c r="C16" s="139" t="str">
        <f ca="1">IF(OR('Main Table'!B15="",'Main Table'!B15="-"),"",'Main Table'!B15)</f>
        <v>Swansea</v>
      </c>
      <c r="D16" s="137">
        <f t="shared" ca="1" si="0"/>
        <v>12</v>
      </c>
      <c r="E16" s="140">
        <f t="shared" ca="1" si="0"/>
        <v>9.0000000000000746E-2</v>
      </c>
      <c r="F16" s="140">
        <f t="shared" ca="1" si="0"/>
        <v>5.52</v>
      </c>
      <c r="G16" s="140">
        <f t="shared" ca="1" si="0"/>
        <v>-1.8899999999999997</v>
      </c>
      <c r="H16" s="141">
        <f t="shared" ca="1" si="4"/>
        <v>0.75000000000000622</v>
      </c>
      <c r="I16" s="141">
        <f t="shared" ca="1" si="1"/>
        <v>46</v>
      </c>
      <c r="J16" s="141">
        <f t="shared" ca="1" si="1"/>
        <v>-15.749999999999998</v>
      </c>
      <c r="K16" s="135"/>
      <c r="L16" s="142">
        <f t="shared" ca="1" si="2"/>
        <v>1</v>
      </c>
      <c r="M16" s="156">
        <f t="shared" ca="1" si="2"/>
        <v>-1</v>
      </c>
      <c r="N16" s="156">
        <f t="shared" ca="1" si="2"/>
        <v>-1</v>
      </c>
      <c r="O16" s="156">
        <f t="shared" ca="1" si="2"/>
        <v>3.9400000000000004</v>
      </c>
      <c r="P16" s="141">
        <f t="shared" ca="1" si="5"/>
        <v>-100</v>
      </c>
      <c r="Q16" s="141">
        <f t="shared" ca="1" si="3"/>
        <v>-100</v>
      </c>
      <c r="R16" s="141">
        <f t="shared" ca="1" si="3"/>
        <v>394.00000000000006</v>
      </c>
    </row>
    <row r="17" spans="1:18" s="125" customFormat="1" ht="20.100000000000001" customHeight="1" x14ac:dyDescent="0.25">
      <c r="A17" s="137">
        <v>12</v>
      </c>
      <c r="B17" s="138"/>
      <c r="C17" s="139" t="str">
        <f ca="1">IF(OR('Main Table'!B16="",'Main Table'!B16="-"),"",'Main Table'!B16)</f>
        <v>Wigan</v>
      </c>
      <c r="D17" s="137">
        <f t="shared" ca="1" si="0"/>
        <v>12</v>
      </c>
      <c r="E17" s="140">
        <f t="shared" ca="1" si="0"/>
        <v>-0.36000000000000032</v>
      </c>
      <c r="F17" s="140">
        <f t="shared" ca="1" si="0"/>
        <v>-5.35</v>
      </c>
      <c r="G17" s="140">
        <f t="shared" ca="1" si="0"/>
        <v>-0.19999999999999929</v>
      </c>
      <c r="H17" s="141">
        <f t="shared" ca="1" si="4"/>
        <v>-3.0000000000000022</v>
      </c>
      <c r="I17" s="141">
        <f t="shared" ca="1" si="1"/>
        <v>-44.583333333333336</v>
      </c>
      <c r="J17" s="141">
        <f t="shared" ca="1" si="1"/>
        <v>-1.6666666666666607</v>
      </c>
      <c r="K17" s="135"/>
      <c r="L17" s="142">
        <f t="shared" ca="1" si="2"/>
        <v>3</v>
      </c>
      <c r="M17" s="156">
        <f t="shared" ca="1" si="2"/>
        <v>0.60000000000000009</v>
      </c>
      <c r="N17" s="156">
        <f t="shared" ca="1" si="2"/>
        <v>0.33999999999999986</v>
      </c>
      <c r="O17" s="156">
        <f t="shared" ca="1" si="2"/>
        <v>-3</v>
      </c>
      <c r="P17" s="141">
        <f t="shared" ca="1" si="5"/>
        <v>20.000000000000004</v>
      </c>
      <c r="Q17" s="141">
        <f t="shared" ca="1" si="3"/>
        <v>11.333333333333329</v>
      </c>
      <c r="R17" s="141">
        <f t="shared" ca="1" si="3"/>
        <v>-100</v>
      </c>
    </row>
    <row r="18" spans="1:18" s="125" customFormat="1" ht="20.100000000000001" customHeight="1" x14ac:dyDescent="0.25">
      <c r="A18" s="137">
        <v>13</v>
      </c>
      <c r="B18" s="138"/>
      <c r="C18" s="139" t="str">
        <f ca="1">IF(OR('Main Table'!B17="",'Main Table'!B17="-"),"",'Main Table'!B17)</f>
        <v>Bristol City</v>
      </c>
      <c r="D18" s="137">
        <f t="shared" ca="1" si="0"/>
        <v>12</v>
      </c>
      <c r="E18" s="140">
        <f t="shared" ca="1" si="0"/>
        <v>-0.54999999999999982</v>
      </c>
      <c r="F18" s="140">
        <f t="shared" ca="1" si="0"/>
        <v>1.4300000000000002</v>
      </c>
      <c r="G18" s="140">
        <f t="shared" ca="1" si="0"/>
        <v>-0.55000000000000027</v>
      </c>
      <c r="H18" s="141">
        <f t="shared" ca="1" si="4"/>
        <v>-4.5833333333333321</v>
      </c>
      <c r="I18" s="141">
        <f t="shared" ca="1" si="1"/>
        <v>11.91666666666667</v>
      </c>
      <c r="J18" s="141">
        <f t="shared" ca="1" si="1"/>
        <v>-4.5833333333333357</v>
      </c>
      <c r="K18" s="135"/>
      <c r="L18" s="142">
        <f t="shared" ca="1" si="2"/>
        <v>2</v>
      </c>
      <c r="M18" s="156">
        <f t="shared" ca="1" si="2"/>
        <v>-2</v>
      </c>
      <c r="N18" s="156">
        <f t="shared" ca="1" si="2"/>
        <v>1.5</v>
      </c>
      <c r="O18" s="156">
        <f t="shared" ca="1" si="2"/>
        <v>2.54</v>
      </c>
      <c r="P18" s="141">
        <f t="shared" ca="1" si="5"/>
        <v>-100</v>
      </c>
      <c r="Q18" s="141">
        <f t="shared" ca="1" si="3"/>
        <v>75</v>
      </c>
      <c r="R18" s="141">
        <f t="shared" ca="1" si="3"/>
        <v>127</v>
      </c>
    </row>
    <row r="19" spans="1:18" s="125" customFormat="1" ht="20.100000000000001" customHeight="1" x14ac:dyDescent="0.25">
      <c r="A19" s="137">
        <v>14</v>
      </c>
      <c r="B19" s="138"/>
      <c r="C19" s="139" t="str">
        <f ca="1">IF(OR('Main Table'!B18="",'Main Table'!B18="-"),"",'Main Table'!B18)</f>
        <v>Stoke</v>
      </c>
      <c r="D19" s="137">
        <f t="shared" ca="1" si="0"/>
        <v>12</v>
      </c>
      <c r="E19" s="140">
        <f t="shared" ca="1" si="0"/>
        <v>-3.56</v>
      </c>
      <c r="F19" s="140">
        <f t="shared" ca="1" si="0"/>
        <v>1.3900000000000006</v>
      </c>
      <c r="G19" s="140">
        <f t="shared" ca="1" si="0"/>
        <v>0.56000000000000005</v>
      </c>
      <c r="H19" s="141">
        <f t="shared" ca="1" si="4"/>
        <v>-29.666666666666668</v>
      </c>
      <c r="I19" s="141">
        <f t="shared" ca="1" si="1"/>
        <v>11.583333333333337</v>
      </c>
      <c r="J19" s="141">
        <f t="shared" ca="1" si="1"/>
        <v>4.666666666666667</v>
      </c>
      <c r="K19" s="135"/>
      <c r="L19" s="142">
        <f t="shared" ca="1" si="2"/>
        <v>4</v>
      </c>
      <c r="M19" s="156">
        <f t="shared" ca="1" si="2"/>
        <v>1.4100000000000001</v>
      </c>
      <c r="N19" s="156">
        <f t="shared" ca="1" si="2"/>
        <v>-4</v>
      </c>
      <c r="O19" s="156">
        <f t="shared" ca="1" si="2"/>
        <v>0.11000000000000032</v>
      </c>
      <c r="P19" s="141">
        <f t="shared" ca="1" si="5"/>
        <v>35.25</v>
      </c>
      <c r="Q19" s="141">
        <f t="shared" ca="1" si="3"/>
        <v>-100</v>
      </c>
      <c r="R19" s="141">
        <f t="shared" ca="1" si="3"/>
        <v>2.750000000000008</v>
      </c>
    </row>
    <row r="20" spans="1:18" s="125" customFormat="1" ht="20.100000000000001" customHeight="1" x14ac:dyDescent="0.25">
      <c r="A20" s="137">
        <v>15</v>
      </c>
      <c r="B20" s="138"/>
      <c r="C20" s="139" t="str">
        <f ca="1">IF(OR('Main Table'!B19="",'Main Table'!B19="-"),"",'Main Table'!B19)</f>
        <v>Aston Villa</v>
      </c>
      <c r="D20" s="137">
        <f t="shared" ca="1" si="0"/>
        <v>12</v>
      </c>
      <c r="E20" s="140">
        <f t="shared" ca="1" si="0"/>
        <v>-5.6400000000000006</v>
      </c>
      <c r="F20" s="140">
        <f t="shared" ca="1" si="0"/>
        <v>8.9600000000000009</v>
      </c>
      <c r="G20" s="140">
        <f t="shared" ca="1" si="0"/>
        <v>-0.62999999999999989</v>
      </c>
      <c r="H20" s="141">
        <f t="shared" ca="1" si="4"/>
        <v>-47</v>
      </c>
      <c r="I20" s="141">
        <f t="shared" ca="1" si="1"/>
        <v>74.666666666666671</v>
      </c>
      <c r="J20" s="141">
        <f t="shared" ca="1" si="1"/>
        <v>-5.2499999999999991</v>
      </c>
      <c r="K20" s="135"/>
      <c r="L20" s="142">
        <f t="shared" ca="1" si="2"/>
        <v>5</v>
      </c>
      <c r="M20" s="156">
        <f t="shared" ca="1" si="2"/>
        <v>-2.98</v>
      </c>
      <c r="N20" s="156">
        <f t="shared" ca="1" si="2"/>
        <v>5.97</v>
      </c>
      <c r="O20" s="156">
        <f t="shared" ca="1" si="2"/>
        <v>1.1299999999999999</v>
      </c>
      <c r="P20" s="141">
        <f t="shared" ca="1" si="5"/>
        <v>-59.6</v>
      </c>
      <c r="Q20" s="141">
        <f t="shared" ca="1" si="3"/>
        <v>119.4</v>
      </c>
      <c r="R20" s="141">
        <f t="shared" ca="1" si="3"/>
        <v>22.599999999999998</v>
      </c>
    </row>
    <row r="21" spans="1:18" s="125" customFormat="1" ht="20.100000000000001" customHeight="1" x14ac:dyDescent="0.25">
      <c r="A21" s="137">
        <v>16</v>
      </c>
      <c r="B21" s="138"/>
      <c r="C21" s="139" t="str">
        <f ca="1">IF(OR('Main Table'!B20="",'Main Table'!B20="-"),"",'Main Table'!B20)</f>
        <v>Bolton</v>
      </c>
      <c r="D21" s="137">
        <f t="shared" ca="1" si="0"/>
        <v>12</v>
      </c>
      <c r="E21" s="140">
        <f t="shared" ca="1" si="0"/>
        <v>7.3100000000000005</v>
      </c>
      <c r="F21" s="140">
        <f t="shared" ca="1" si="0"/>
        <v>-1.25</v>
      </c>
      <c r="G21" s="140">
        <f t="shared" ca="1" si="0"/>
        <v>-2.0500000000000003</v>
      </c>
      <c r="H21" s="141">
        <f t="shared" ca="1" si="4"/>
        <v>60.916666666666664</v>
      </c>
      <c r="I21" s="141">
        <f t="shared" ca="1" si="1"/>
        <v>-10.416666666666666</v>
      </c>
      <c r="J21" s="141">
        <f t="shared" ca="1" si="1"/>
        <v>-17.083333333333336</v>
      </c>
      <c r="K21" s="135"/>
      <c r="L21" s="142">
        <f t="shared" ca="1" si="2"/>
        <v>0</v>
      </c>
      <c r="M21" s="156">
        <f t="shared" ca="1" si="2"/>
        <v>0</v>
      </c>
      <c r="N21" s="156">
        <f t="shared" ca="1" si="2"/>
        <v>0</v>
      </c>
      <c r="O21" s="156">
        <f t="shared" ca="1" si="2"/>
        <v>0</v>
      </c>
      <c r="P21" s="141">
        <f t="shared" ca="1" si="5"/>
        <v>0</v>
      </c>
      <c r="Q21" s="141">
        <f t="shared" ca="1" si="3"/>
        <v>0</v>
      </c>
      <c r="R21" s="141">
        <f t="shared" ca="1" si="3"/>
        <v>0</v>
      </c>
    </row>
    <row r="22" spans="1:18" s="125" customFormat="1" ht="20.100000000000001" customHeight="1" x14ac:dyDescent="0.25">
      <c r="A22" s="137">
        <v>17</v>
      </c>
      <c r="B22" s="138"/>
      <c r="C22" s="139" t="str">
        <f ca="1">IF(OR('Main Table'!B21="",'Main Table'!B21="-"),"",'Main Table'!B21)</f>
        <v>Birmingham</v>
      </c>
      <c r="D22" s="137">
        <f t="shared" ca="1" si="0"/>
        <v>12</v>
      </c>
      <c r="E22" s="140">
        <f t="shared" ca="1" si="0"/>
        <v>-5.4300000000000006</v>
      </c>
      <c r="F22" s="140">
        <f t="shared" ca="1" si="0"/>
        <v>15.469999999999999</v>
      </c>
      <c r="G22" s="140">
        <f t="shared" ca="1" si="0"/>
        <v>-7.33</v>
      </c>
      <c r="H22" s="141">
        <f t="shared" ca="1" si="4"/>
        <v>-45.250000000000007</v>
      </c>
      <c r="I22" s="141">
        <f t="shared" ca="1" si="1"/>
        <v>128.91666666666666</v>
      </c>
      <c r="J22" s="141">
        <f t="shared" ca="1" si="1"/>
        <v>-61.083333333333336</v>
      </c>
      <c r="K22" s="135"/>
      <c r="L22" s="142">
        <f t="shared" ca="1" si="2"/>
        <v>3</v>
      </c>
      <c r="M22" s="156">
        <f t="shared" ca="1" si="2"/>
        <v>-1.31</v>
      </c>
      <c r="N22" s="156">
        <f t="shared" ca="1" si="2"/>
        <v>3.63</v>
      </c>
      <c r="O22" s="156">
        <f t="shared" ca="1" si="2"/>
        <v>-3</v>
      </c>
      <c r="P22" s="141">
        <f t="shared" ca="1" si="5"/>
        <v>-43.666666666666664</v>
      </c>
      <c r="Q22" s="141">
        <f t="shared" ca="1" si="3"/>
        <v>121</v>
      </c>
      <c r="R22" s="141">
        <f t="shared" ca="1" si="3"/>
        <v>-100</v>
      </c>
    </row>
    <row r="23" spans="1:18" s="125" customFormat="1" ht="20.100000000000001" customHeight="1" x14ac:dyDescent="0.25">
      <c r="A23" s="137">
        <v>18</v>
      </c>
      <c r="B23" s="138"/>
      <c r="C23" s="139" t="str">
        <f ca="1">IF(OR('Main Table'!B22="",'Main Table'!B22="-"),"",'Main Table'!B22)</f>
        <v>QPR</v>
      </c>
      <c r="D23" s="137">
        <f t="shared" ca="1" si="0"/>
        <v>12</v>
      </c>
      <c r="E23" s="140">
        <f t="shared" ca="1" si="0"/>
        <v>-0.42000000000000037</v>
      </c>
      <c r="F23" s="140">
        <f t="shared" ca="1" si="0"/>
        <v>-5.28</v>
      </c>
      <c r="G23" s="140">
        <f t="shared" ca="1" si="0"/>
        <v>2.62</v>
      </c>
      <c r="H23" s="141">
        <f t="shared" ca="1" si="4"/>
        <v>-3.5000000000000031</v>
      </c>
      <c r="I23" s="141">
        <f t="shared" ca="1" si="1"/>
        <v>-44</v>
      </c>
      <c r="J23" s="141">
        <f t="shared" ca="1" si="1"/>
        <v>21.833333333333332</v>
      </c>
      <c r="K23" s="135"/>
      <c r="L23" s="142">
        <f t="shared" ca="1" si="2"/>
        <v>0</v>
      </c>
      <c r="M23" s="156">
        <f t="shared" ca="1" si="2"/>
        <v>0</v>
      </c>
      <c r="N23" s="156">
        <f t="shared" ca="1" si="2"/>
        <v>0</v>
      </c>
      <c r="O23" s="156">
        <f t="shared" ca="1" si="2"/>
        <v>0</v>
      </c>
      <c r="P23" s="141">
        <f t="shared" ca="1" si="5"/>
        <v>0</v>
      </c>
      <c r="Q23" s="141">
        <f t="shared" ca="1" si="3"/>
        <v>0</v>
      </c>
      <c r="R23" s="141">
        <f t="shared" ca="1" si="3"/>
        <v>0</v>
      </c>
    </row>
    <row r="24" spans="1:18" s="125" customFormat="1" ht="20.100000000000001" customHeight="1" x14ac:dyDescent="0.25">
      <c r="A24" s="137">
        <v>19</v>
      </c>
      <c r="B24" s="138"/>
      <c r="C24" s="139" t="str">
        <f ca="1">IF(OR('Main Table'!B23="",'Main Table'!B23="-"),"",'Main Table'!B23)</f>
        <v>Rotherham</v>
      </c>
      <c r="D24" s="137">
        <f t="shared" ca="1" si="0"/>
        <v>12</v>
      </c>
      <c r="E24" s="140">
        <f t="shared" ca="1" si="0"/>
        <v>-2.1099999999999994</v>
      </c>
      <c r="F24" s="140">
        <f t="shared" ca="1" si="0"/>
        <v>-5.15</v>
      </c>
      <c r="G24" s="140">
        <f t="shared" ca="1" si="0"/>
        <v>-0.18000000000000016</v>
      </c>
      <c r="H24" s="141">
        <f t="shared" ca="1" si="4"/>
        <v>-17.583333333333329</v>
      </c>
      <c r="I24" s="141">
        <f t="shared" ca="1" si="1"/>
        <v>-42.916666666666664</v>
      </c>
      <c r="J24" s="141">
        <f t="shared" ca="1" si="1"/>
        <v>-1.5000000000000011</v>
      </c>
      <c r="K24" s="135"/>
      <c r="L24" s="142">
        <f t="shared" ca="1" si="2"/>
        <v>0</v>
      </c>
      <c r="M24" s="156">
        <f t="shared" ca="1" si="2"/>
        <v>0</v>
      </c>
      <c r="N24" s="156">
        <f t="shared" ca="1" si="2"/>
        <v>0</v>
      </c>
      <c r="O24" s="156">
        <f t="shared" ca="1" si="2"/>
        <v>0</v>
      </c>
      <c r="P24" s="141">
        <f t="shared" ca="1" si="5"/>
        <v>0</v>
      </c>
      <c r="Q24" s="141">
        <f t="shared" ca="1" si="3"/>
        <v>0</v>
      </c>
      <c r="R24" s="141">
        <f t="shared" ca="1" si="3"/>
        <v>0</v>
      </c>
    </row>
    <row r="25" spans="1:18" s="125" customFormat="1" ht="20.100000000000001" customHeight="1" x14ac:dyDescent="0.25">
      <c r="A25" s="137">
        <v>20</v>
      </c>
      <c r="B25" s="138"/>
      <c r="C25" s="139" t="str">
        <f ca="1">IF(OR('Main Table'!B24="",'Main Table'!B24="-"),"",'Main Table'!B24)</f>
        <v>Millwall</v>
      </c>
      <c r="D25" s="137">
        <f t="shared" ca="1" si="0"/>
        <v>12</v>
      </c>
      <c r="E25" s="140">
        <f t="shared" ca="1" si="0"/>
        <v>-6.85</v>
      </c>
      <c r="F25" s="140">
        <f t="shared" ca="1" si="0"/>
        <v>1.23</v>
      </c>
      <c r="G25" s="140">
        <f t="shared" ca="1" si="0"/>
        <v>5.3000000000000007</v>
      </c>
      <c r="H25" s="141">
        <f t="shared" ca="1" si="4"/>
        <v>-57.083333333333336</v>
      </c>
      <c r="I25" s="141">
        <f t="shared" ca="1" si="1"/>
        <v>10.25</v>
      </c>
      <c r="J25" s="141">
        <f t="shared" ca="1" si="1"/>
        <v>44.166666666666679</v>
      </c>
      <c r="K25" s="135"/>
      <c r="L25" s="142">
        <f t="shared" ca="1" si="2"/>
        <v>0</v>
      </c>
      <c r="M25" s="156">
        <f t="shared" ca="1" si="2"/>
        <v>0</v>
      </c>
      <c r="N25" s="156">
        <f t="shared" ca="1" si="2"/>
        <v>0</v>
      </c>
      <c r="O25" s="156">
        <f t="shared" ca="1" si="2"/>
        <v>0</v>
      </c>
      <c r="P25" s="141">
        <f t="shared" ca="1" si="5"/>
        <v>0</v>
      </c>
      <c r="Q25" s="141">
        <f t="shared" ca="1" si="3"/>
        <v>0</v>
      </c>
      <c r="R25" s="141">
        <f t="shared" ca="1" si="3"/>
        <v>0</v>
      </c>
    </row>
    <row r="26" spans="1:18" s="125" customFormat="1" ht="20.100000000000001" customHeight="1" x14ac:dyDescent="0.25">
      <c r="A26" s="137">
        <v>21</v>
      </c>
      <c r="B26" s="138"/>
      <c r="C26" s="139" t="str">
        <f ca="1">IF(OR('Main Table'!B25="",'Main Table'!B25="-"),"",'Main Table'!B25)</f>
        <v>Reading</v>
      </c>
      <c r="D26" s="137">
        <f t="shared" ca="1" si="0"/>
        <v>12</v>
      </c>
      <c r="E26" s="140">
        <f t="shared" ca="1" si="0"/>
        <v>-4.55</v>
      </c>
      <c r="F26" s="140">
        <f t="shared" ca="1" si="0"/>
        <v>0.12000000000000011</v>
      </c>
      <c r="G26" s="140">
        <f t="shared" ca="1" si="0"/>
        <v>6.4900000000000011</v>
      </c>
      <c r="H26" s="141">
        <f t="shared" ca="1" si="4"/>
        <v>-37.916666666666664</v>
      </c>
      <c r="I26" s="141">
        <f t="shared" ca="1" si="1"/>
        <v>1.0000000000000009</v>
      </c>
      <c r="J26" s="141">
        <f t="shared" ca="1" si="1"/>
        <v>54.083333333333343</v>
      </c>
      <c r="K26" s="135"/>
      <c r="L26" s="142">
        <f t="shared" ca="1" si="2"/>
        <v>1</v>
      </c>
      <c r="M26" s="156">
        <f t="shared" ca="1" si="2"/>
        <v>-1</v>
      </c>
      <c r="N26" s="156">
        <f t="shared" ca="1" si="2"/>
        <v>-1</v>
      </c>
      <c r="O26" s="156">
        <f t="shared" ca="1" si="2"/>
        <v>2.9</v>
      </c>
      <c r="P26" s="141">
        <f t="shared" ca="1" si="5"/>
        <v>-100</v>
      </c>
      <c r="Q26" s="141">
        <f t="shared" ca="1" si="3"/>
        <v>-100</v>
      </c>
      <c r="R26" s="141">
        <f t="shared" ca="1" si="3"/>
        <v>290</v>
      </c>
    </row>
    <row r="27" spans="1:18" s="125" customFormat="1" ht="20.100000000000001" customHeight="1" x14ac:dyDescent="0.25">
      <c r="A27" s="137">
        <v>22</v>
      </c>
      <c r="B27" s="138"/>
      <c r="C27" s="139" t="str">
        <f ca="1">IF(OR('Main Table'!B26="",'Main Table'!B26="-"),"",'Main Table'!B26)</f>
        <v>Preston</v>
      </c>
      <c r="D27" s="137">
        <f t="shared" ca="1" si="0"/>
        <v>12</v>
      </c>
      <c r="E27" s="140">
        <f t="shared" ca="1" si="0"/>
        <v>-7.6400000000000006</v>
      </c>
      <c r="F27" s="140">
        <f t="shared" ca="1" si="0"/>
        <v>-1.0700000000000003</v>
      </c>
      <c r="G27" s="140">
        <f t="shared" ca="1" si="0"/>
        <v>6.65</v>
      </c>
      <c r="H27" s="141">
        <f t="shared" ca="1" si="4"/>
        <v>-63.666666666666664</v>
      </c>
      <c r="I27" s="141">
        <f t="shared" ca="1" si="1"/>
        <v>-8.9166666666666696</v>
      </c>
      <c r="J27" s="141">
        <f t="shared" ca="1" si="1"/>
        <v>55.416666666666664</v>
      </c>
      <c r="K27" s="135"/>
      <c r="L27" s="142">
        <f t="shared" ca="1" si="2"/>
        <v>3</v>
      </c>
      <c r="M27" s="156">
        <f t="shared" ca="1" si="2"/>
        <v>-1.07</v>
      </c>
      <c r="N27" s="156">
        <f t="shared" ca="1" si="2"/>
        <v>1.04</v>
      </c>
      <c r="O27" s="156">
        <f t="shared" ca="1" si="2"/>
        <v>1.87</v>
      </c>
      <c r="P27" s="141">
        <f t="shared" ca="1" si="5"/>
        <v>-35.666666666666664</v>
      </c>
      <c r="Q27" s="141">
        <f t="shared" ca="1" si="3"/>
        <v>34.666666666666664</v>
      </c>
      <c r="R27" s="141">
        <f t="shared" ca="1" si="3"/>
        <v>62.333333333333336</v>
      </c>
    </row>
    <row r="28" spans="1:18" s="125" customFormat="1" ht="20.100000000000001" customHeight="1" x14ac:dyDescent="0.25">
      <c r="A28" s="137">
        <v>23</v>
      </c>
      <c r="B28" s="138"/>
      <c r="C28" s="139" t="str">
        <f ca="1">IF(OR('Main Table'!B27="",'Main Table'!B27="-"),"",'Main Table'!B27)</f>
        <v>Ipswich</v>
      </c>
      <c r="D28" s="137">
        <f t="shared" ca="1" si="0"/>
        <v>12</v>
      </c>
      <c r="E28" s="140">
        <f t="shared" ca="1" si="0"/>
        <v>-7.06</v>
      </c>
      <c r="F28" s="140">
        <f t="shared" ca="1" si="0"/>
        <v>8.09</v>
      </c>
      <c r="G28" s="140">
        <f t="shared" ca="1" si="0"/>
        <v>-0.88999999999999968</v>
      </c>
      <c r="H28" s="141">
        <f t="shared" ca="1" si="4"/>
        <v>-58.833333333333336</v>
      </c>
      <c r="I28" s="141">
        <f t="shared" ca="1" si="1"/>
        <v>67.416666666666671</v>
      </c>
      <c r="J28" s="141">
        <f t="shared" ca="1" si="1"/>
        <v>-7.4166666666666643</v>
      </c>
      <c r="K28" s="135"/>
      <c r="L28" s="142">
        <f t="shared" ca="1" si="2"/>
        <v>1</v>
      </c>
      <c r="M28" s="156">
        <f t="shared" ca="1" si="2"/>
        <v>-1</v>
      </c>
      <c r="N28" s="156">
        <f t="shared" ca="1" si="2"/>
        <v>2.42</v>
      </c>
      <c r="O28" s="156">
        <f t="shared" ca="1" si="2"/>
        <v>-1</v>
      </c>
      <c r="P28" s="141">
        <f t="shared" ca="1" si="5"/>
        <v>-100</v>
      </c>
      <c r="Q28" s="141">
        <f t="shared" ca="1" si="3"/>
        <v>242</v>
      </c>
      <c r="R28" s="141">
        <f t="shared" ca="1" si="3"/>
        <v>-100</v>
      </c>
    </row>
    <row r="29" spans="1:18" s="125" customFormat="1" ht="20.100000000000001" customHeight="1" x14ac:dyDescent="0.25">
      <c r="A29" s="143">
        <v>24</v>
      </c>
      <c r="B29" s="144"/>
      <c r="C29" s="145" t="str">
        <f ca="1">IF(OR('Main Table'!B28="",'Main Table'!B28="-"),"",'Main Table'!B28)</f>
        <v>Hull</v>
      </c>
      <c r="D29" s="143">
        <f t="shared" ca="1" si="0"/>
        <v>12</v>
      </c>
      <c r="E29" s="146">
        <f t="shared" ca="1" si="0"/>
        <v>-7.28</v>
      </c>
      <c r="F29" s="146">
        <f t="shared" ca="1" si="0"/>
        <v>-5.29</v>
      </c>
      <c r="G29" s="146">
        <f t="shared" ca="1" si="0"/>
        <v>7.14</v>
      </c>
      <c r="H29" s="147">
        <f t="shared" ca="1" si="4"/>
        <v>-60.666666666666664</v>
      </c>
      <c r="I29" s="147">
        <f t="shared" ca="1" si="1"/>
        <v>-44.083333333333336</v>
      </c>
      <c r="J29" s="147">
        <f t="shared" ca="1" si="1"/>
        <v>59.5</v>
      </c>
      <c r="K29" s="135"/>
      <c r="L29" s="148">
        <f t="shared" ca="1" si="2"/>
        <v>0</v>
      </c>
      <c r="M29" s="157">
        <f t="shared" ca="1" si="2"/>
        <v>0</v>
      </c>
      <c r="N29" s="157">
        <f t="shared" ca="1" si="2"/>
        <v>0</v>
      </c>
      <c r="O29" s="157">
        <f t="shared" ca="1" si="2"/>
        <v>0</v>
      </c>
      <c r="P29" s="147">
        <f t="shared" ca="1" si="5"/>
        <v>0</v>
      </c>
      <c r="Q29" s="147">
        <f t="shared" ca="1" si="3"/>
        <v>0</v>
      </c>
      <c r="R29" s="147">
        <f t="shared" ca="1" si="3"/>
        <v>0</v>
      </c>
    </row>
    <row r="30" spans="1:18" s="125" customFormat="1" ht="20.100000000000001" customHeight="1" x14ac:dyDescent="0.25">
      <c r="C30" s="149"/>
      <c r="E30" s="150"/>
      <c r="F30" s="150"/>
      <c r="G30" s="150"/>
      <c r="H30" s="150"/>
      <c r="I30" s="150"/>
      <c r="J30" s="150"/>
      <c r="K30" s="150"/>
      <c r="L30" s="121"/>
      <c r="M30" s="121"/>
      <c r="N30" s="121"/>
      <c r="O30" s="121"/>
      <c r="P30" s="151"/>
      <c r="Q30" s="150"/>
      <c r="R30" s="151"/>
    </row>
    <row r="31" spans="1:18" s="152" customFormat="1" ht="24.95" customHeight="1" x14ac:dyDescent="0.25">
      <c r="A31" s="129" t="s">
        <v>19</v>
      </c>
      <c r="B31" s="129" t="s">
        <v>18</v>
      </c>
      <c r="C31" s="129" t="s">
        <v>11</v>
      </c>
      <c r="D31" s="1729" t="s">
        <v>259</v>
      </c>
      <c r="E31" s="1730"/>
      <c r="F31" s="1730"/>
      <c r="G31" s="1730"/>
      <c r="H31" s="1730"/>
      <c r="I31" s="1730"/>
      <c r="J31" s="1730"/>
      <c r="K31" s="1731"/>
      <c r="L31" s="1730"/>
      <c r="M31" s="1730"/>
      <c r="N31" s="1730"/>
      <c r="O31" s="1730"/>
      <c r="P31" s="1730"/>
      <c r="Q31" s="1730"/>
      <c r="R31" s="1732"/>
    </row>
    <row r="32" spans="1:18" ht="20.100000000000001" customHeight="1" x14ac:dyDescent="0.25">
      <c r="A32" s="130">
        <v>1</v>
      </c>
      <c r="B32" s="131"/>
      <c r="C32" s="132" t="str">
        <f ca="1">IF(OR('Main Table'!B32="",'Main Table'!B32="-"),"",'Main Table'!B32)</f>
        <v>West Brom</v>
      </c>
      <c r="D32" s="130">
        <f ca="1">IF($C32="","",COUNTIF(data!$BX$3:$BX$554,C32))</f>
        <v>6</v>
      </c>
      <c r="E32" s="133">
        <f ca="1">IF($C32="","",SUMPRODUCT(--(data!$BX$3:$BX$554=$C32),data!$DU$3:$DU$554))</f>
        <v>3.0199999999999996</v>
      </c>
      <c r="F32" s="133">
        <f ca="1">IF($C32="","",SUMPRODUCT(--(data!$BX$3:$BX$554=$C32),data!$DV$3:$DV$554))</f>
        <v>-6</v>
      </c>
      <c r="G32" s="133">
        <f ca="1">IF($C32="","",SUMPRODUCT(--(data!$BX$3:$BX$554=$C32),data!$DW$3:$DW$554))</f>
        <v>2.5199999999999996</v>
      </c>
      <c r="H32" s="134">
        <f ca="1">IF(OR($D32=0,$D32=""),0,E32*100/$D32)</f>
        <v>50.333333333333321</v>
      </c>
      <c r="I32" s="134">
        <f t="shared" ref="I32:J47" ca="1" si="6">IF(OR($D32=0,$D32=""),0,F32*100/$D32)</f>
        <v>-100</v>
      </c>
      <c r="J32" s="134">
        <f t="shared" ca="1" si="6"/>
        <v>41.999999999999993</v>
      </c>
      <c r="K32" s="135"/>
      <c r="L32" s="136">
        <f ca="1">IF($C32="","",SUMPRODUCT(--(data!$BX$3:$BX$554=$C32),--(data!$CV$3:$CV$554&gt;=$P$1),--(data!$CV$3:$CV$554&lt;=$R$1)))</f>
        <v>5</v>
      </c>
      <c r="M32" s="133">
        <f ca="1">IF($C32="","",SUMPRODUCT(--(data!$BX$3:$BX$554=$C32),--(data!$CV$3:$CV$554&gt;=$P$1),--(data!$CV$3:$CV$554&lt;=$R$1),data!$DU$3:$DU$554))</f>
        <v>4.0200000000000005</v>
      </c>
      <c r="N32" s="133">
        <f ca="1">IF($C32="","",SUMPRODUCT(--(data!$BX$3:$BX$554=$C32),--(data!$CV$3:$CV$554&gt;=$P$1),--(data!$CV$3:$CV$554&lt;=$R$1),data!$DV$3:$DV$554))</f>
        <v>-5</v>
      </c>
      <c r="O32" s="133">
        <f ca="1">IF($C32="","",SUMPRODUCT(--(data!$BX$3:$BX$554=$C32),--(data!$CV$3:$CV$554&gt;=$P$1),--(data!$CV$3:$CV$554&lt;=$R$1),data!$DW$3:$DW$554))</f>
        <v>-5</v>
      </c>
      <c r="P32" s="134">
        <f ca="1">IF(OR($L32=0,$L32=""),0,M32*100/$L32)</f>
        <v>80.400000000000006</v>
      </c>
      <c r="Q32" s="134">
        <f t="shared" ref="Q32:R47" ca="1" si="7">IF(OR($L32=0,$L32=""),0,N32*100/$L32)</f>
        <v>-100</v>
      </c>
      <c r="R32" s="134">
        <f t="shared" ca="1" si="7"/>
        <v>-100</v>
      </c>
    </row>
    <row r="33" spans="1:18" ht="20.100000000000001" customHeight="1" x14ac:dyDescent="0.25">
      <c r="A33" s="137">
        <v>2</v>
      </c>
      <c r="B33" s="138"/>
      <c r="C33" s="139" t="str">
        <f ca="1">IF(OR('Main Table'!B33="",'Main Table'!B33="-"),"",'Main Table'!B33)</f>
        <v>Brentford</v>
      </c>
      <c r="D33" s="137">
        <f ca="1">IF(C33="","",COUNTIF(data!$BX$3:$BX$554,C33))</f>
        <v>6</v>
      </c>
      <c r="E33" s="140">
        <f ca="1">IF($C33="","",SUMPRODUCT(--(data!$BX$3:$BX$554=$C33),data!$DU$3:$DU$554))</f>
        <v>0.77000000000000046</v>
      </c>
      <c r="F33" s="140">
        <f ca="1">IF($C33="","",SUMPRODUCT(--(data!$BX$3:$BX$554=$C33),data!$DV$3:$DV$554))</f>
        <v>2.46</v>
      </c>
      <c r="G33" s="140">
        <f ca="1">IF($C33="","",SUMPRODUCT(--(data!$BX$3:$BX$554=$C33),data!$DW$3:$DW$554))</f>
        <v>-6</v>
      </c>
      <c r="H33" s="141">
        <f t="shared" ref="H33:J55" ca="1" si="8">IF(OR($D33=0,$D33=""),0,E33*100/$D33)</f>
        <v>12.833333333333341</v>
      </c>
      <c r="I33" s="141">
        <f t="shared" ca="1" si="6"/>
        <v>41</v>
      </c>
      <c r="J33" s="141">
        <f t="shared" ca="1" si="6"/>
        <v>-100</v>
      </c>
      <c r="K33" s="135"/>
      <c r="L33" s="142">
        <f ca="1">IF($C33="","",SUMPRODUCT(--(data!$BX$3:$BX$554=$C33),--(data!$CV$3:$CV$554&gt;=$P$1),--(data!$CV$3:$CV$554&lt;=$R$1)))</f>
        <v>6</v>
      </c>
      <c r="M33" s="140">
        <f ca="1">IF($C33="","",SUMPRODUCT(--(data!$BX$3:$BX$554=$C33),--(data!$CV$3:$CV$554&gt;=$P$1),--(data!$CV$3:$CV$554&lt;=$R$1),data!$DU$3:$DU$554))</f>
        <v>0.77000000000000046</v>
      </c>
      <c r="N33" s="140">
        <f ca="1">IF($C33="","",SUMPRODUCT(--(data!$BX$3:$BX$554=$C33),--(data!$CV$3:$CV$554&gt;=$P$1),--(data!$CV$3:$CV$554&lt;=$R$1),data!$DV$3:$DV$554))</f>
        <v>2.46</v>
      </c>
      <c r="O33" s="140">
        <f ca="1">IF($C33="","",SUMPRODUCT(--(data!$BX$3:$BX$554=$C33),--(data!$CV$3:$CV$554&gt;=$P$1),--(data!$CV$3:$CV$554&lt;=$R$1),data!$DW$3:$DW$554))</f>
        <v>-6</v>
      </c>
      <c r="P33" s="141">
        <f t="shared" ref="P33:R55" ca="1" si="9">IF(OR($L33=0,$L33=""),0,M33*100/$L33)</f>
        <v>12.833333333333341</v>
      </c>
      <c r="Q33" s="141">
        <f t="shared" ca="1" si="7"/>
        <v>41</v>
      </c>
      <c r="R33" s="141">
        <f t="shared" ca="1" si="7"/>
        <v>-100</v>
      </c>
    </row>
    <row r="34" spans="1:18" ht="20.100000000000001" customHeight="1" x14ac:dyDescent="0.25">
      <c r="A34" s="137">
        <v>3</v>
      </c>
      <c r="B34" s="138"/>
      <c r="C34" s="139" t="str">
        <f ca="1">IF(OR('Main Table'!B34="",'Main Table'!B34="-"),"",'Main Table'!B34)</f>
        <v>Wigan</v>
      </c>
      <c r="D34" s="137">
        <f ca="1">IF(C34="","",COUNTIF(data!$BX$3:$BX$554,C34))</f>
        <v>6</v>
      </c>
      <c r="E34" s="140">
        <f ca="1">IF($C34="","",SUMPRODUCT(--(data!$BX$3:$BX$554=$C34),data!$DU$3:$DU$554))</f>
        <v>2.13</v>
      </c>
      <c r="F34" s="140">
        <f ca="1">IF($C34="","",SUMPRODUCT(--(data!$BX$3:$BX$554=$C34),data!$DV$3:$DV$554))</f>
        <v>0.64999999999999991</v>
      </c>
      <c r="G34" s="140">
        <f ca="1">IF($C34="","",SUMPRODUCT(--(data!$BX$3:$BX$554=$C34),data!$DW$3:$DW$554))</f>
        <v>-6</v>
      </c>
      <c r="H34" s="141">
        <f t="shared" ca="1" si="8"/>
        <v>35.5</v>
      </c>
      <c r="I34" s="141">
        <f t="shared" ca="1" si="6"/>
        <v>10.83333333333333</v>
      </c>
      <c r="J34" s="141">
        <f t="shared" ca="1" si="6"/>
        <v>-100</v>
      </c>
      <c r="K34" s="135"/>
      <c r="L34" s="142">
        <f ca="1">IF($C34="","",SUMPRODUCT(--(data!$BX$3:$BX$554=$C34),--(data!$CV$3:$CV$554&gt;=$P$1),--(data!$CV$3:$CV$554&lt;=$R$1)))</f>
        <v>3</v>
      </c>
      <c r="M34" s="140">
        <f ca="1">IF($C34="","",SUMPRODUCT(--(data!$BX$3:$BX$554=$C34),--(data!$CV$3:$CV$554&gt;=$P$1),--(data!$CV$3:$CV$554&lt;=$R$1),data!$DU$3:$DU$554))</f>
        <v>0.60000000000000009</v>
      </c>
      <c r="N34" s="140">
        <f ca="1">IF($C34="","",SUMPRODUCT(--(data!$BX$3:$BX$554=$C34),--(data!$CV$3:$CV$554&gt;=$P$1),--(data!$CV$3:$CV$554&lt;=$R$1),data!$DV$3:$DV$554))</f>
        <v>0.33999999999999986</v>
      </c>
      <c r="O34" s="140">
        <f ca="1">IF($C34="","",SUMPRODUCT(--(data!$BX$3:$BX$554=$C34),--(data!$CV$3:$CV$554&gt;=$P$1),--(data!$CV$3:$CV$554&lt;=$R$1),data!$DW$3:$DW$554))</f>
        <v>-3</v>
      </c>
      <c r="P34" s="141">
        <f t="shared" ca="1" si="9"/>
        <v>20.000000000000004</v>
      </c>
      <c r="Q34" s="141">
        <f t="shared" ca="1" si="7"/>
        <v>11.333333333333329</v>
      </c>
      <c r="R34" s="141">
        <f t="shared" ca="1" si="7"/>
        <v>-100</v>
      </c>
    </row>
    <row r="35" spans="1:18" ht="20.100000000000001" customHeight="1" x14ac:dyDescent="0.25">
      <c r="A35" s="137">
        <v>4</v>
      </c>
      <c r="B35" s="138"/>
      <c r="C35" s="139" t="str">
        <f ca="1">IF(OR('Main Table'!B35="",'Main Table'!B35="-"),"",'Main Table'!B35)</f>
        <v>Sheffield United</v>
      </c>
      <c r="D35" s="137">
        <f ca="1">IF(C35="","",COUNTIF(data!$BX$3:$BX$554,C35))</f>
        <v>6</v>
      </c>
      <c r="E35" s="140">
        <f ca="1">IF($C35="","",SUMPRODUCT(--(data!$BX$3:$BX$554=$C35),data!$DU$3:$DU$554))</f>
        <v>2.0000000000000004</v>
      </c>
      <c r="F35" s="140">
        <f ca="1">IF($C35="","",SUMPRODUCT(--(data!$BX$3:$BX$554=$C35),data!$DV$3:$DV$554))</f>
        <v>-2.56</v>
      </c>
      <c r="G35" s="140">
        <f ca="1">IF($C35="","",SUMPRODUCT(--(data!$BX$3:$BX$554=$C35),data!$DW$3:$DW$554))</f>
        <v>-2.44</v>
      </c>
      <c r="H35" s="141">
        <f t="shared" ca="1" si="8"/>
        <v>33.333333333333343</v>
      </c>
      <c r="I35" s="141">
        <f t="shared" ca="1" si="6"/>
        <v>-42.666666666666664</v>
      </c>
      <c r="J35" s="141">
        <f t="shared" ca="1" si="6"/>
        <v>-40.666666666666664</v>
      </c>
      <c r="K35" s="135"/>
      <c r="L35" s="142">
        <f ca="1">IF($C35="","",SUMPRODUCT(--(data!$BX$3:$BX$554=$C35),--(data!$CV$3:$CV$554&gt;=$P$1),--(data!$CV$3:$CV$554&lt;=$R$1)))</f>
        <v>4</v>
      </c>
      <c r="M35" s="140">
        <f ca="1">IF($C35="","",SUMPRODUCT(--(data!$BX$3:$BX$554=$C35),--(data!$CV$3:$CV$554&gt;=$P$1),--(data!$CV$3:$CV$554&lt;=$R$1),data!$DU$3:$DU$554))</f>
        <v>1.5300000000000002</v>
      </c>
      <c r="N35" s="140">
        <f ca="1">IF($C35="","",SUMPRODUCT(--(data!$BX$3:$BX$554=$C35),--(data!$CV$3:$CV$554&gt;=$P$1),--(data!$CV$3:$CV$554&lt;=$R$1),data!$DV$3:$DV$554))</f>
        <v>-0.56000000000000005</v>
      </c>
      <c r="O35" s="140">
        <f ca="1">IF($C35="","",SUMPRODUCT(--(data!$BX$3:$BX$554=$C35),--(data!$CV$3:$CV$554&gt;=$P$1),--(data!$CV$3:$CV$554&lt;=$R$1),data!$DW$3:$DW$554))</f>
        <v>-4</v>
      </c>
      <c r="P35" s="141">
        <f t="shared" ca="1" si="9"/>
        <v>38.250000000000007</v>
      </c>
      <c r="Q35" s="141">
        <f t="shared" ca="1" si="7"/>
        <v>-14.000000000000002</v>
      </c>
      <c r="R35" s="141">
        <f t="shared" ca="1" si="7"/>
        <v>-100</v>
      </c>
    </row>
    <row r="36" spans="1:18" ht="20.100000000000001" customHeight="1" x14ac:dyDescent="0.25">
      <c r="A36" s="137">
        <v>5</v>
      </c>
      <c r="B36" s="138"/>
      <c r="C36" s="139" t="str">
        <f ca="1">IF(OR('Main Table'!B36="",'Main Table'!B36="-"),"",'Main Table'!B36)</f>
        <v>Middlesbrough</v>
      </c>
      <c r="D36" s="137">
        <f ca="1">IF(C36="","",COUNTIF(data!$BX$3:$BX$554,C36))</f>
        <v>6</v>
      </c>
      <c r="E36" s="140">
        <f ca="1">IF($C36="","",SUMPRODUCT(--(data!$BX$3:$BX$554=$C36),data!$DU$3:$DU$554))</f>
        <v>1.7899999999999996</v>
      </c>
      <c r="F36" s="140">
        <f ca="1">IF($C36="","",SUMPRODUCT(--(data!$BX$3:$BX$554=$C36),data!$DV$3:$DV$554))</f>
        <v>-2.0699999999999998</v>
      </c>
      <c r="G36" s="140">
        <f ca="1">IF($C36="","",SUMPRODUCT(--(data!$BX$3:$BX$554=$C36),data!$DW$3:$DW$554))</f>
        <v>-0.61000000000000032</v>
      </c>
      <c r="H36" s="141">
        <f t="shared" ca="1" si="8"/>
        <v>29.833333333333329</v>
      </c>
      <c r="I36" s="141">
        <f t="shared" ca="1" si="6"/>
        <v>-34.499999999999993</v>
      </c>
      <c r="J36" s="141">
        <f t="shared" ca="1" si="6"/>
        <v>-10.166666666666671</v>
      </c>
      <c r="K36" s="135"/>
      <c r="L36" s="142">
        <f ca="1">IF($C36="","",SUMPRODUCT(--(data!$BX$3:$BX$554=$C36),--(data!$CV$3:$CV$554&gt;=$P$1),--(data!$CV$3:$CV$554&lt;=$R$1)))</f>
        <v>3</v>
      </c>
      <c r="M36" s="140">
        <f ca="1">IF($C36="","",SUMPRODUCT(--(data!$BX$3:$BX$554=$C36),--(data!$CV$3:$CV$554&gt;=$P$1),--(data!$CV$3:$CV$554&lt;=$R$1),data!$DU$3:$DU$554))</f>
        <v>-1.31</v>
      </c>
      <c r="N36" s="140">
        <f ca="1">IF($C36="","",SUMPRODUCT(--(data!$BX$3:$BX$554=$C36),--(data!$CV$3:$CV$554&gt;=$P$1),--(data!$CV$3:$CV$554&lt;=$R$1),data!$DV$3:$DV$554))</f>
        <v>0.93000000000000016</v>
      </c>
      <c r="O36" s="140">
        <f ca="1">IF($C36="","",SUMPRODUCT(--(data!$BX$3:$BX$554=$C36),--(data!$CV$3:$CV$554&gt;=$P$1),--(data!$CV$3:$CV$554&lt;=$R$1),data!$DW$3:$DW$554))</f>
        <v>2.3899999999999997</v>
      </c>
      <c r="P36" s="141">
        <f t="shared" ca="1" si="9"/>
        <v>-43.666666666666664</v>
      </c>
      <c r="Q36" s="141">
        <f t="shared" ca="1" si="7"/>
        <v>31.000000000000004</v>
      </c>
      <c r="R36" s="141">
        <f t="shared" ca="1" si="7"/>
        <v>79.666666666666657</v>
      </c>
    </row>
    <row r="37" spans="1:18" ht="20.100000000000001" customHeight="1" x14ac:dyDescent="0.25">
      <c r="A37" s="137">
        <v>6</v>
      </c>
      <c r="B37" s="138"/>
      <c r="C37" s="139" t="str">
        <f ca="1">IF(OR('Main Table'!B37="",'Main Table'!B37="-"),"",'Main Table'!B37)</f>
        <v>Nott'm Forest</v>
      </c>
      <c r="D37" s="137">
        <f ca="1">IF(C37="","",COUNTIF(data!$BX$3:$BX$554,C37))</f>
        <v>6</v>
      </c>
      <c r="E37" s="140">
        <f ca="1">IF($C37="","",SUMPRODUCT(--(data!$BX$3:$BX$554=$C37),data!$DU$3:$DU$554))</f>
        <v>-0.71000000000000019</v>
      </c>
      <c r="F37" s="140">
        <f ca="1">IF($C37="","",SUMPRODUCT(--(data!$BX$3:$BX$554=$C37),data!$DV$3:$DV$554))</f>
        <v>4.3</v>
      </c>
      <c r="G37" s="140">
        <f ca="1">IF($C37="","",SUMPRODUCT(--(data!$BX$3:$BX$554=$C37),data!$DW$3:$DW$554))</f>
        <v>-6</v>
      </c>
      <c r="H37" s="141">
        <f t="shared" ca="1" si="8"/>
        <v>-11.833333333333336</v>
      </c>
      <c r="I37" s="141">
        <f t="shared" ca="1" si="6"/>
        <v>71.666666666666671</v>
      </c>
      <c r="J37" s="141">
        <f t="shared" ca="1" si="6"/>
        <v>-100</v>
      </c>
      <c r="K37" s="135"/>
      <c r="L37" s="142">
        <f ca="1">IF($C37="","",SUMPRODUCT(--(data!$BX$3:$BX$554=$C37),--(data!$CV$3:$CV$554&gt;=$P$1),--(data!$CV$3:$CV$554&lt;=$R$1)))</f>
        <v>5</v>
      </c>
      <c r="M37" s="140">
        <f ca="1">IF($C37="","",SUMPRODUCT(--(data!$BX$3:$BX$554=$C37),--(data!$CV$3:$CV$554&gt;=$P$1),--(data!$CV$3:$CV$554&lt;=$R$1),data!$DU$3:$DU$554))</f>
        <v>0.28999999999999981</v>
      </c>
      <c r="N37" s="140">
        <f ca="1">IF($C37="","",SUMPRODUCT(--(data!$BX$3:$BX$554=$C37),--(data!$CV$3:$CV$554&gt;=$P$1),--(data!$CV$3:$CV$554&lt;=$R$1),data!$DV$3:$DV$554))</f>
        <v>2.0799999999999996</v>
      </c>
      <c r="O37" s="140">
        <f ca="1">IF($C37="","",SUMPRODUCT(--(data!$BX$3:$BX$554=$C37),--(data!$CV$3:$CV$554&gt;=$P$1),--(data!$CV$3:$CV$554&lt;=$R$1),data!$DW$3:$DW$554))</f>
        <v>-5</v>
      </c>
      <c r="P37" s="141">
        <f t="shared" ca="1" si="9"/>
        <v>5.7999999999999963</v>
      </c>
      <c r="Q37" s="141">
        <f t="shared" ca="1" si="7"/>
        <v>41.599999999999994</v>
      </c>
      <c r="R37" s="141">
        <f t="shared" ca="1" si="7"/>
        <v>-100</v>
      </c>
    </row>
    <row r="38" spans="1:18" ht="20.100000000000001" customHeight="1" x14ac:dyDescent="0.25">
      <c r="A38" s="137">
        <v>7</v>
      </c>
      <c r="B38" s="138"/>
      <c r="C38" s="139" t="str">
        <f ca="1">IF(OR('Main Table'!B38="",'Main Table'!B38="-"),"",'Main Table'!B38)</f>
        <v>Leeds</v>
      </c>
      <c r="D38" s="137">
        <f ca="1">IF(C38="","",COUNTIF(data!$BX$3:$BX$554,C38))</f>
        <v>6</v>
      </c>
      <c r="E38" s="140">
        <f ca="1">IF($C38="","",SUMPRODUCT(--(data!$BX$3:$BX$554=$C38),data!$DU$3:$DU$554))</f>
        <v>0.24000000000000021</v>
      </c>
      <c r="F38" s="140">
        <f ca="1">IF($C38="","",SUMPRODUCT(--(data!$BX$3:$BX$554=$C38),data!$DV$3:$DV$554))</f>
        <v>1.0900000000000003</v>
      </c>
      <c r="G38" s="140">
        <f ca="1">IF($C38="","",SUMPRODUCT(--(data!$BX$3:$BX$554=$C38),data!$DW$3:$DW$554))</f>
        <v>-1.1200000000000001</v>
      </c>
      <c r="H38" s="141">
        <f t="shared" ca="1" si="8"/>
        <v>4.0000000000000036</v>
      </c>
      <c r="I38" s="141">
        <f t="shared" ca="1" si="6"/>
        <v>18.166666666666671</v>
      </c>
      <c r="J38" s="141">
        <f t="shared" ca="1" si="6"/>
        <v>-18.666666666666668</v>
      </c>
      <c r="K38" s="135"/>
      <c r="L38" s="142">
        <f ca="1">IF($C38="","",SUMPRODUCT(--(data!$BX$3:$BX$554=$C38),--(data!$CV$3:$CV$554&gt;=$P$1),--(data!$CV$3:$CV$554&lt;=$R$1)))</f>
        <v>2</v>
      </c>
      <c r="M38" s="140">
        <f ca="1">IF($C38="","",SUMPRODUCT(--(data!$BX$3:$BX$554=$C38),--(data!$CV$3:$CV$554&gt;=$P$1),--(data!$CV$3:$CV$554&lt;=$R$1),data!$DU$3:$DU$554))</f>
        <v>0</v>
      </c>
      <c r="N38" s="140">
        <f ca="1">IF($C38="","",SUMPRODUCT(--(data!$BX$3:$BX$554=$C38),--(data!$CV$3:$CV$554&gt;=$P$1),--(data!$CV$3:$CV$554&lt;=$R$1),data!$DV$3:$DV$554))</f>
        <v>-2</v>
      </c>
      <c r="O38" s="140">
        <f ca="1">IF($C38="","",SUMPRODUCT(--(data!$BX$3:$BX$554=$C38),--(data!$CV$3:$CV$554&gt;=$P$1),--(data!$CV$3:$CV$554&lt;=$R$1),data!$DW$3:$DW$554))</f>
        <v>2.88</v>
      </c>
      <c r="P38" s="141">
        <f t="shared" ca="1" si="9"/>
        <v>0</v>
      </c>
      <c r="Q38" s="141">
        <f t="shared" ca="1" si="7"/>
        <v>-100</v>
      </c>
      <c r="R38" s="141">
        <f t="shared" ca="1" si="7"/>
        <v>144</v>
      </c>
    </row>
    <row r="39" spans="1:18" ht="20.100000000000001" customHeight="1" x14ac:dyDescent="0.25">
      <c r="A39" s="137">
        <v>8</v>
      </c>
      <c r="B39" s="138"/>
      <c r="C39" s="139" t="str">
        <f ca="1">IF(OR('Main Table'!B39="",'Main Table'!B39="-"),"",'Main Table'!B39)</f>
        <v>Derby</v>
      </c>
      <c r="D39" s="137">
        <f ca="1">IF(C39="","",COUNTIF(data!$BX$3:$BX$554,C39))</f>
        <v>6</v>
      </c>
      <c r="E39" s="140">
        <f ca="1">IF($C39="","",SUMPRODUCT(--(data!$BX$3:$BX$554=$C39),data!$DU$3:$DU$554))</f>
        <v>1.5899999999999999</v>
      </c>
      <c r="F39" s="140">
        <f ca="1">IF($C39="","",SUMPRODUCT(--(data!$BX$3:$BX$554=$C39),data!$DV$3:$DV$554))</f>
        <v>0.7200000000000002</v>
      </c>
      <c r="G39" s="140">
        <f ca="1">IF($C39="","",SUMPRODUCT(--(data!$BX$3:$BX$554=$C39),data!$DW$3:$DW$554))</f>
        <v>-2.35</v>
      </c>
      <c r="H39" s="141">
        <f t="shared" ca="1" si="8"/>
        <v>26.5</v>
      </c>
      <c r="I39" s="141">
        <f t="shared" ca="1" si="6"/>
        <v>12.000000000000002</v>
      </c>
      <c r="J39" s="141">
        <f t="shared" ca="1" si="6"/>
        <v>-39.166666666666664</v>
      </c>
      <c r="K39" s="135"/>
      <c r="L39" s="142">
        <f ca="1">IF($C39="","",SUMPRODUCT(--(data!$BX$3:$BX$554=$C39),--(data!$CV$3:$CV$554&gt;=$P$1),--(data!$CV$3:$CV$554&lt;=$R$1)))</f>
        <v>3</v>
      </c>
      <c r="M39" s="140">
        <f ca="1">IF($C39="","",SUMPRODUCT(--(data!$BX$3:$BX$554=$C39),--(data!$CV$3:$CV$554&gt;=$P$1),--(data!$CV$3:$CV$554&lt;=$R$1),data!$DU$3:$DU$554))</f>
        <v>-1.0900000000000001</v>
      </c>
      <c r="N39" s="140">
        <f ca="1">IF($C39="","",SUMPRODUCT(--(data!$BX$3:$BX$554=$C39),--(data!$CV$3:$CV$554&gt;=$P$1),--(data!$CV$3:$CV$554&lt;=$R$1),data!$DV$3:$DV$554))</f>
        <v>0.5</v>
      </c>
      <c r="O39" s="140">
        <f ca="1">IF($C39="","",SUMPRODUCT(--(data!$BX$3:$BX$554=$C39),--(data!$CV$3:$CV$554&gt;=$P$1),--(data!$CV$3:$CV$554&lt;=$R$1),data!$DW$3:$DW$554))</f>
        <v>0.64999999999999991</v>
      </c>
      <c r="P39" s="141">
        <f t="shared" ca="1" si="9"/>
        <v>-36.333333333333336</v>
      </c>
      <c r="Q39" s="141">
        <f t="shared" ca="1" si="7"/>
        <v>16.666666666666668</v>
      </c>
      <c r="R39" s="141">
        <f t="shared" ca="1" si="7"/>
        <v>21.666666666666661</v>
      </c>
    </row>
    <row r="40" spans="1:18" ht="20.100000000000001" customHeight="1" x14ac:dyDescent="0.25">
      <c r="A40" s="137">
        <v>9</v>
      </c>
      <c r="B40" s="138"/>
      <c r="C40" s="139" t="str">
        <f ca="1">IF(OR('Main Table'!B40="",'Main Table'!B40="-"),"",'Main Table'!B40)</f>
        <v>Rotherham</v>
      </c>
      <c r="D40" s="137">
        <f ca="1">IF(C40="","",COUNTIF(data!$BX$3:$BX$554,C40))</f>
        <v>6</v>
      </c>
      <c r="E40" s="140">
        <f ca="1">IF($C40="","",SUMPRODUCT(--(data!$BX$3:$BX$554=$C40),data!$DU$3:$DU$554))</f>
        <v>3.8900000000000006</v>
      </c>
      <c r="F40" s="140">
        <f ca="1">IF($C40="","",SUMPRODUCT(--(data!$BX$3:$BX$554=$C40),data!$DV$3:$DV$554))</f>
        <v>0.85000000000000009</v>
      </c>
      <c r="G40" s="140">
        <f ca="1">IF($C40="","",SUMPRODUCT(--(data!$BX$3:$BX$554=$C40),data!$DW$3:$DW$554))</f>
        <v>-3.54</v>
      </c>
      <c r="H40" s="141">
        <f t="shared" ca="1" si="8"/>
        <v>64.833333333333343</v>
      </c>
      <c r="I40" s="141">
        <f t="shared" ca="1" si="6"/>
        <v>14.16666666666667</v>
      </c>
      <c r="J40" s="141">
        <f t="shared" ca="1" si="6"/>
        <v>-59</v>
      </c>
      <c r="K40" s="135"/>
      <c r="L40" s="142">
        <f ca="1">IF($C40="","",SUMPRODUCT(--(data!$BX$3:$BX$554=$C40),--(data!$CV$3:$CV$554&gt;=$P$1),--(data!$CV$3:$CV$554&lt;=$R$1)))</f>
        <v>0</v>
      </c>
      <c r="M40" s="140">
        <f ca="1">IF($C40="","",SUMPRODUCT(--(data!$BX$3:$BX$554=$C40),--(data!$CV$3:$CV$554&gt;=$P$1),--(data!$CV$3:$CV$554&lt;=$R$1),data!$DU$3:$DU$554))</f>
        <v>0</v>
      </c>
      <c r="N40" s="140">
        <f ca="1">IF($C40="","",SUMPRODUCT(--(data!$BX$3:$BX$554=$C40),--(data!$CV$3:$CV$554&gt;=$P$1),--(data!$CV$3:$CV$554&lt;=$R$1),data!$DV$3:$DV$554))</f>
        <v>0</v>
      </c>
      <c r="O40" s="140">
        <f ca="1">IF($C40="","",SUMPRODUCT(--(data!$BX$3:$BX$554=$C40),--(data!$CV$3:$CV$554&gt;=$P$1),--(data!$CV$3:$CV$554&lt;=$R$1),data!$DW$3:$DW$554))</f>
        <v>0</v>
      </c>
      <c r="P40" s="141">
        <f t="shared" ca="1" si="9"/>
        <v>0</v>
      </c>
      <c r="Q40" s="141">
        <f t="shared" ca="1" si="7"/>
        <v>0</v>
      </c>
      <c r="R40" s="141">
        <f t="shared" ca="1" si="7"/>
        <v>0</v>
      </c>
    </row>
    <row r="41" spans="1:18" ht="20.100000000000001" customHeight="1" x14ac:dyDescent="0.25">
      <c r="A41" s="137">
        <v>10</v>
      </c>
      <c r="B41" s="138"/>
      <c r="C41" s="139" t="str">
        <f ca="1">IF(OR('Main Table'!B41="",'Main Table'!B41="-"),"",'Main Table'!B41)</f>
        <v>Sheffield Weds</v>
      </c>
      <c r="D41" s="137">
        <f ca="1">IF(C41="","",COUNTIF(data!$BX$3:$BX$554,C41))</f>
        <v>6</v>
      </c>
      <c r="E41" s="140">
        <f ca="1">IF($C41="","",SUMPRODUCT(--(data!$BX$3:$BX$554=$C41),data!$DU$3:$DU$554))</f>
        <v>-0.37999999999999989</v>
      </c>
      <c r="F41" s="140">
        <f ca="1">IF($C41="","",SUMPRODUCT(--(data!$BX$3:$BX$554=$C41),data!$DV$3:$DV$554))</f>
        <v>7.85</v>
      </c>
      <c r="G41" s="140">
        <f ca="1">IF($C41="","",SUMPRODUCT(--(data!$BX$3:$BX$554=$C41),data!$DW$3:$DW$554))</f>
        <v>-6</v>
      </c>
      <c r="H41" s="141">
        <f t="shared" ca="1" si="8"/>
        <v>-6.3333333333333313</v>
      </c>
      <c r="I41" s="141">
        <f t="shared" ca="1" si="6"/>
        <v>130.83333333333334</v>
      </c>
      <c r="J41" s="141">
        <f t="shared" ca="1" si="6"/>
        <v>-100</v>
      </c>
      <c r="K41" s="135"/>
      <c r="L41" s="142">
        <f ca="1">IF($C41="","",SUMPRODUCT(--(data!$BX$3:$BX$554=$C41),--(data!$CV$3:$CV$554&gt;=$P$1),--(data!$CV$3:$CV$554&lt;=$R$1)))</f>
        <v>0</v>
      </c>
      <c r="M41" s="140">
        <f ca="1">IF($C41="","",SUMPRODUCT(--(data!$BX$3:$BX$554=$C41),--(data!$CV$3:$CV$554&gt;=$P$1),--(data!$CV$3:$CV$554&lt;=$R$1),data!$DU$3:$DU$554))</f>
        <v>0</v>
      </c>
      <c r="N41" s="140">
        <f ca="1">IF($C41="","",SUMPRODUCT(--(data!$BX$3:$BX$554=$C41),--(data!$CV$3:$CV$554&gt;=$P$1),--(data!$CV$3:$CV$554&lt;=$R$1),data!$DV$3:$DV$554))</f>
        <v>0</v>
      </c>
      <c r="O41" s="140">
        <f ca="1">IF($C41="","",SUMPRODUCT(--(data!$BX$3:$BX$554=$C41),--(data!$CV$3:$CV$554&gt;=$P$1),--(data!$CV$3:$CV$554&lt;=$R$1),data!$DW$3:$DW$554))</f>
        <v>0</v>
      </c>
      <c r="P41" s="141">
        <f t="shared" ca="1" si="9"/>
        <v>0</v>
      </c>
      <c r="Q41" s="141">
        <f t="shared" ca="1" si="7"/>
        <v>0</v>
      </c>
      <c r="R41" s="141">
        <f t="shared" ca="1" si="7"/>
        <v>0</v>
      </c>
    </row>
    <row r="42" spans="1:18" ht="20.100000000000001" customHeight="1" x14ac:dyDescent="0.25">
      <c r="A42" s="137">
        <v>11</v>
      </c>
      <c r="B42" s="138"/>
      <c r="C42" s="139" t="str">
        <f ca="1">IF(OR('Main Table'!B42="",'Main Table'!B42="-"),"",'Main Table'!B42)</f>
        <v>Stoke</v>
      </c>
      <c r="D42" s="137">
        <f ca="1">IF(C42="","",COUNTIF(data!$BX$3:$BX$554,C42))</f>
        <v>6</v>
      </c>
      <c r="E42" s="140">
        <f ca="1">IF($C42="","",SUMPRODUCT(--(data!$BX$3:$BX$554=$C42),data!$DU$3:$DU$554))</f>
        <v>-0.58999999999999986</v>
      </c>
      <c r="F42" s="140">
        <f ca="1">IF($C42="","",SUMPRODUCT(--(data!$BX$3:$BX$554=$C42),data!$DV$3:$DV$554))</f>
        <v>-2.5099999999999998</v>
      </c>
      <c r="G42" s="140">
        <f ca="1">IF($C42="","",SUMPRODUCT(--(data!$BX$3:$BX$554=$C42),data!$DW$3:$DW$554))</f>
        <v>1.62</v>
      </c>
      <c r="H42" s="141">
        <f t="shared" ca="1" si="8"/>
        <v>-9.8333333333333304</v>
      </c>
      <c r="I42" s="141">
        <f t="shared" ca="1" si="6"/>
        <v>-41.833333333333329</v>
      </c>
      <c r="J42" s="141">
        <f t="shared" ca="1" si="6"/>
        <v>27</v>
      </c>
      <c r="K42" s="135"/>
      <c r="L42" s="142">
        <f ca="1">IF($C42="","",SUMPRODUCT(--(data!$BX$3:$BX$554=$C42),--(data!$CV$3:$CV$554&gt;=$P$1),--(data!$CV$3:$CV$554&lt;=$R$1)))</f>
        <v>4</v>
      </c>
      <c r="M42" s="140">
        <f ca="1">IF($C42="","",SUMPRODUCT(--(data!$BX$3:$BX$554=$C42),--(data!$CV$3:$CV$554&gt;=$P$1),--(data!$CV$3:$CV$554&lt;=$R$1),data!$DU$3:$DU$554))</f>
        <v>1.4100000000000001</v>
      </c>
      <c r="N42" s="140">
        <f ca="1">IF($C42="","",SUMPRODUCT(--(data!$BX$3:$BX$554=$C42),--(data!$CV$3:$CV$554&gt;=$P$1),--(data!$CV$3:$CV$554&lt;=$R$1),data!$DV$3:$DV$554))</f>
        <v>-4</v>
      </c>
      <c r="O42" s="140">
        <f ca="1">IF($C42="","",SUMPRODUCT(--(data!$BX$3:$BX$554=$C42),--(data!$CV$3:$CV$554&gt;=$P$1),--(data!$CV$3:$CV$554&lt;=$R$1),data!$DW$3:$DW$554))</f>
        <v>0.11000000000000032</v>
      </c>
      <c r="P42" s="141">
        <f t="shared" ca="1" si="9"/>
        <v>35.25</v>
      </c>
      <c r="Q42" s="141">
        <f t="shared" ca="1" si="7"/>
        <v>-100</v>
      </c>
      <c r="R42" s="141">
        <f t="shared" ca="1" si="7"/>
        <v>2.750000000000008</v>
      </c>
    </row>
    <row r="43" spans="1:18" ht="20.100000000000001" customHeight="1" x14ac:dyDescent="0.25">
      <c r="A43" s="137">
        <v>12</v>
      </c>
      <c r="B43" s="138"/>
      <c r="C43" s="139" t="str">
        <f ca="1">IF(OR('Main Table'!B43="",'Main Table'!B43="-"),"",'Main Table'!B43)</f>
        <v>Aston Villa</v>
      </c>
      <c r="D43" s="137">
        <f ca="1">IF(C43="","",COUNTIF(data!$BX$3:$BX$554,C43))</f>
        <v>6</v>
      </c>
      <c r="E43" s="140">
        <f ca="1">IF($C43="","",SUMPRODUCT(--(data!$BX$3:$BX$554=$C43),data!$DU$3:$DU$554))</f>
        <v>-2.5</v>
      </c>
      <c r="F43" s="140">
        <f ca="1">IF($C43="","",SUMPRODUCT(--(data!$BX$3:$BX$554=$C43),data!$DV$3:$DV$554))</f>
        <v>5.0699999999999994</v>
      </c>
      <c r="G43" s="140">
        <f ca="1">IF($C43="","",SUMPRODUCT(--(data!$BX$3:$BX$554=$C43),data!$DW$3:$DW$554))</f>
        <v>0.12999999999999989</v>
      </c>
      <c r="H43" s="141">
        <f t="shared" ca="1" si="8"/>
        <v>-41.666666666666664</v>
      </c>
      <c r="I43" s="141">
        <f t="shared" ca="1" si="6"/>
        <v>84.499999999999986</v>
      </c>
      <c r="J43" s="141">
        <f t="shared" ca="1" si="6"/>
        <v>2.1666666666666647</v>
      </c>
      <c r="K43" s="135"/>
      <c r="L43" s="142">
        <f ca="1">IF($C43="","",SUMPRODUCT(--(data!$BX$3:$BX$554=$C43),--(data!$CV$3:$CV$554&gt;=$P$1),--(data!$CV$3:$CV$554&lt;=$R$1)))</f>
        <v>4</v>
      </c>
      <c r="M43" s="140">
        <f ca="1">IF($C43="","",SUMPRODUCT(--(data!$BX$3:$BX$554=$C43),--(data!$CV$3:$CV$554&gt;=$P$1),--(data!$CV$3:$CV$554&lt;=$R$1),data!$DU$3:$DU$554))</f>
        <v>-1.98</v>
      </c>
      <c r="N43" s="140">
        <f ca="1">IF($C43="","",SUMPRODUCT(--(data!$BX$3:$BX$554=$C43),--(data!$CV$3:$CV$554&gt;=$P$1),--(data!$CV$3:$CV$554&lt;=$R$1),data!$DV$3:$DV$554))</f>
        <v>3.6399999999999997</v>
      </c>
      <c r="O43" s="140">
        <f ca="1">IF($C43="","",SUMPRODUCT(--(data!$BX$3:$BX$554=$C43),--(data!$CV$3:$CV$554&gt;=$P$1),--(data!$CV$3:$CV$554&lt;=$R$1),data!$DW$3:$DW$554))</f>
        <v>2.13</v>
      </c>
      <c r="P43" s="141">
        <f t="shared" ca="1" si="9"/>
        <v>-49.5</v>
      </c>
      <c r="Q43" s="141">
        <f t="shared" ca="1" si="7"/>
        <v>90.999999999999986</v>
      </c>
      <c r="R43" s="141">
        <f t="shared" ca="1" si="7"/>
        <v>53.25</v>
      </c>
    </row>
    <row r="44" spans="1:18" ht="20.100000000000001" customHeight="1" x14ac:dyDescent="0.25">
      <c r="A44" s="137">
        <v>13</v>
      </c>
      <c r="B44" s="138"/>
      <c r="C44" s="139" t="str">
        <f ca="1">IF(OR('Main Table'!B44="",'Main Table'!B44="-"),"",'Main Table'!B44)</f>
        <v>Norwich</v>
      </c>
      <c r="D44" s="137">
        <f ca="1">IF(C44="","",COUNTIF(data!$BX$3:$BX$554,C44))</f>
        <v>6</v>
      </c>
      <c r="E44" s="140">
        <f ca="1">IF($C44="","",SUMPRODUCT(--(data!$BX$3:$BX$554=$C44),data!$DU$3:$DU$554))</f>
        <v>1.8599999999999999</v>
      </c>
      <c r="F44" s="140">
        <f ca="1">IF($C44="","",SUMPRODUCT(--(data!$BX$3:$BX$554=$C44),data!$DV$3:$DV$554))</f>
        <v>-6</v>
      </c>
      <c r="G44" s="140">
        <f ca="1">IF($C44="","",SUMPRODUCT(--(data!$BX$3:$BX$554=$C44),data!$DW$3:$DW$554))</f>
        <v>2.5499999999999998</v>
      </c>
      <c r="H44" s="141">
        <f t="shared" ca="1" si="8"/>
        <v>31</v>
      </c>
      <c r="I44" s="141">
        <f t="shared" ca="1" si="6"/>
        <v>-100</v>
      </c>
      <c r="J44" s="141">
        <f t="shared" ca="1" si="6"/>
        <v>42.499999999999993</v>
      </c>
      <c r="K44" s="135"/>
      <c r="L44" s="142">
        <f ca="1">IF($C44="","",SUMPRODUCT(--(data!$BX$3:$BX$554=$C44),--(data!$CV$3:$CV$554&gt;=$P$1),--(data!$CV$3:$CV$554&lt;=$R$1)))</f>
        <v>0</v>
      </c>
      <c r="M44" s="140">
        <f ca="1">IF($C44="","",SUMPRODUCT(--(data!$BX$3:$BX$554=$C44),--(data!$CV$3:$CV$554&gt;=$P$1),--(data!$CV$3:$CV$554&lt;=$R$1),data!$DU$3:$DU$554))</f>
        <v>0</v>
      </c>
      <c r="N44" s="140">
        <f ca="1">IF($C44="","",SUMPRODUCT(--(data!$BX$3:$BX$554=$C44),--(data!$CV$3:$CV$554&gt;=$P$1),--(data!$CV$3:$CV$554&lt;=$R$1),data!$DV$3:$DV$554))</f>
        <v>0</v>
      </c>
      <c r="O44" s="140">
        <f ca="1">IF($C44="","",SUMPRODUCT(--(data!$BX$3:$BX$554=$C44),--(data!$CV$3:$CV$554&gt;=$P$1),--(data!$CV$3:$CV$554&lt;=$R$1),data!$DW$3:$DW$554))</f>
        <v>0</v>
      </c>
      <c r="P44" s="141">
        <f t="shared" ca="1" si="9"/>
        <v>0</v>
      </c>
      <c r="Q44" s="141">
        <f t="shared" ca="1" si="7"/>
        <v>0</v>
      </c>
      <c r="R44" s="141">
        <f t="shared" ca="1" si="7"/>
        <v>0</v>
      </c>
    </row>
    <row r="45" spans="1:18" ht="20.100000000000001" customHeight="1" x14ac:dyDescent="0.25">
      <c r="A45" s="137">
        <v>14</v>
      </c>
      <c r="B45" s="138"/>
      <c r="C45" s="139" t="str">
        <f ca="1">IF(OR('Main Table'!B45="",'Main Table'!B45="-"),"",'Main Table'!B45)</f>
        <v>Preston</v>
      </c>
      <c r="D45" s="137">
        <f ca="1">IF(C45="","",COUNTIF(data!$BX$3:$BX$554,C45))</f>
        <v>6</v>
      </c>
      <c r="E45" s="140">
        <f ca="1">IF($C45="","",SUMPRODUCT(--(data!$BX$3:$BX$554=$C45),data!$DU$3:$DU$554))</f>
        <v>-1.6400000000000001</v>
      </c>
      <c r="F45" s="140">
        <f ca="1">IF($C45="","",SUMPRODUCT(--(data!$BX$3:$BX$554=$C45),data!$DV$3:$DV$554))</f>
        <v>1.2999999999999998</v>
      </c>
      <c r="G45" s="140">
        <f ca="1">IF($C45="","",SUMPRODUCT(--(data!$BX$3:$BX$554=$C45),data!$DW$3:$DW$554))</f>
        <v>1.3900000000000001</v>
      </c>
      <c r="H45" s="141">
        <f t="shared" ca="1" si="8"/>
        <v>-27.333333333333332</v>
      </c>
      <c r="I45" s="141">
        <f t="shared" ca="1" si="6"/>
        <v>21.666666666666661</v>
      </c>
      <c r="J45" s="141">
        <f t="shared" ca="1" si="6"/>
        <v>23.166666666666668</v>
      </c>
      <c r="K45" s="135"/>
      <c r="L45" s="142">
        <f ca="1">IF($C45="","",SUMPRODUCT(--(data!$BX$3:$BX$554=$C45),--(data!$CV$3:$CV$554&gt;=$P$1),--(data!$CV$3:$CV$554&lt;=$R$1)))</f>
        <v>3</v>
      </c>
      <c r="M45" s="140">
        <f ca="1">IF($C45="","",SUMPRODUCT(--(data!$BX$3:$BX$554=$C45),--(data!$CV$3:$CV$554&gt;=$P$1),--(data!$CV$3:$CV$554&lt;=$R$1),data!$DU$3:$DU$554))</f>
        <v>-1.07</v>
      </c>
      <c r="N45" s="140">
        <f ca="1">IF($C45="","",SUMPRODUCT(--(data!$BX$3:$BX$554=$C45),--(data!$CV$3:$CV$554&gt;=$P$1),--(data!$CV$3:$CV$554&lt;=$R$1),data!$DV$3:$DV$554))</f>
        <v>1.04</v>
      </c>
      <c r="O45" s="140">
        <f ca="1">IF($C45="","",SUMPRODUCT(--(data!$BX$3:$BX$554=$C45),--(data!$CV$3:$CV$554&gt;=$P$1),--(data!$CV$3:$CV$554&lt;=$R$1),data!$DW$3:$DW$554))</f>
        <v>1.87</v>
      </c>
      <c r="P45" s="141">
        <f t="shared" ca="1" si="9"/>
        <v>-35.666666666666664</v>
      </c>
      <c r="Q45" s="141">
        <f t="shared" ca="1" si="7"/>
        <v>34.666666666666664</v>
      </c>
      <c r="R45" s="141">
        <f t="shared" ca="1" si="7"/>
        <v>62.333333333333336</v>
      </c>
    </row>
    <row r="46" spans="1:18" ht="20.100000000000001" customHeight="1" x14ac:dyDescent="0.25">
      <c r="A46" s="137">
        <v>15</v>
      </c>
      <c r="B46" s="138"/>
      <c r="C46" s="139" t="str">
        <f ca="1">IF(OR('Main Table'!B46="",'Main Table'!B46="-"),"",'Main Table'!B46)</f>
        <v>Birmingham</v>
      </c>
      <c r="D46" s="137">
        <f ca="1">IF(C46="","",COUNTIF(data!$BX$3:$BX$554,C46))</f>
        <v>6</v>
      </c>
      <c r="E46" s="140">
        <f ca="1">IF($C46="","",SUMPRODUCT(--(data!$BX$3:$BX$554=$C46),data!$DU$3:$DU$554))</f>
        <v>-4.3100000000000005</v>
      </c>
      <c r="F46" s="140">
        <f ca="1">IF($C46="","",SUMPRODUCT(--(data!$BX$3:$BX$554=$C46),data!$DV$3:$DV$554))</f>
        <v>10.52</v>
      </c>
      <c r="G46" s="140">
        <f ca="1">IF($C46="","",SUMPRODUCT(--(data!$BX$3:$BX$554=$C46),data!$DW$3:$DW$554))</f>
        <v>-6</v>
      </c>
      <c r="H46" s="141">
        <f t="shared" ca="1" si="8"/>
        <v>-71.833333333333343</v>
      </c>
      <c r="I46" s="141">
        <f t="shared" ca="1" si="6"/>
        <v>175.33333333333334</v>
      </c>
      <c r="J46" s="141">
        <f t="shared" ca="1" si="6"/>
        <v>-100</v>
      </c>
      <c r="K46" s="135"/>
      <c r="L46" s="142">
        <f ca="1">IF($C46="","",SUMPRODUCT(--(data!$BX$3:$BX$554=$C46),--(data!$CV$3:$CV$554&gt;=$P$1),--(data!$CV$3:$CV$554&lt;=$R$1)))</f>
        <v>3</v>
      </c>
      <c r="M46" s="140">
        <f ca="1">IF($C46="","",SUMPRODUCT(--(data!$BX$3:$BX$554=$C46),--(data!$CV$3:$CV$554&gt;=$P$1),--(data!$CV$3:$CV$554&lt;=$R$1),data!$DU$3:$DU$554))</f>
        <v>-1.31</v>
      </c>
      <c r="N46" s="140">
        <f ca="1">IF($C46="","",SUMPRODUCT(--(data!$BX$3:$BX$554=$C46),--(data!$CV$3:$CV$554&gt;=$P$1),--(data!$CV$3:$CV$554&lt;=$R$1),data!$DV$3:$DV$554))</f>
        <v>3.63</v>
      </c>
      <c r="O46" s="140">
        <f ca="1">IF($C46="","",SUMPRODUCT(--(data!$BX$3:$BX$554=$C46),--(data!$CV$3:$CV$554&gt;=$P$1),--(data!$CV$3:$CV$554&lt;=$R$1),data!$DW$3:$DW$554))</f>
        <v>-3</v>
      </c>
      <c r="P46" s="141">
        <f t="shared" ca="1" si="9"/>
        <v>-43.666666666666664</v>
      </c>
      <c r="Q46" s="141">
        <f t="shared" ca="1" si="7"/>
        <v>121</v>
      </c>
      <c r="R46" s="141">
        <f t="shared" ca="1" si="7"/>
        <v>-100</v>
      </c>
    </row>
    <row r="47" spans="1:18" ht="20.100000000000001" customHeight="1" x14ac:dyDescent="0.25">
      <c r="A47" s="137">
        <v>16</v>
      </c>
      <c r="B47" s="138"/>
      <c r="C47" s="139" t="str">
        <f ca="1">IF(OR('Main Table'!B47="",'Main Table'!B47="-"),"",'Main Table'!B47)</f>
        <v>Swansea</v>
      </c>
      <c r="D47" s="137">
        <f ca="1">IF(C47="","",COUNTIF(data!$BX$3:$BX$554,C47))</f>
        <v>6</v>
      </c>
      <c r="E47" s="140">
        <f ca="1">IF($C47="","",SUMPRODUCT(--(data!$BX$3:$BX$554=$C47),data!$DU$3:$DU$554))</f>
        <v>-1.21</v>
      </c>
      <c r="F47" s="140">
        <f ca="1">IF($C47="","",SUMPRODUCT(--(data!$BX$3:$BX$554=$C47),data!$DV$3:$DV$554))</f>
        <v>0.89999999999999991</v>
      </c>
      <c r="G47" s="140">
        <f ca="1">IF($C47="","",SUMPRODUCT(--(data!$BX$3:$BX$554=$C47),data!$DW$3:$DW$554))</f>
        <v>2.2700000000000005</v>
      </c>
      <c r="H47" s="141">
        <f t="shared" ca="1" si="8"/>
        <v>-20.166666666666668</v>
      </c>
      <c r="I47" s="141">
        <f t="shared" ca="1" si="6"/>
        <v>14.999999999999998</v>
      </c>
      <c r="J47" s="141">
        <f t="shared" ca="1" si="6"/>
        <v>37.833333333333343</v>
      </c>
      <c r="K47" s="135"/>
      <c r="L47" s="142">
        <f ca="1">IF($C47="","",SUMPRODUCT(--(data!$BX$3:$BX$554=$C47),--(data!$CV$3:$CV$554&gt;=$P$1),--(data!$CV$3:$CV$554&lt;=$R$1)))</f>
        <v>1</v>
      </c>
      <c r="M47" s="140">
        <f ca="1">IF($C47="","",SUMPRODUCT(--(data!$BX$3:$BX$554=$C47),--(data!$CV$3:$CV$554&gt;=$P$1),--(data!$CV$3:$CV$554&lt;=$R$1),data!$DU$3:$DU$554))</f>
        <v>-1</v>
      </c>
      <c r="N47" s="140">
        <f ca="1">IF($C47="","",SUMPRODUCT(--(data!$BX$3:$BX$554=$C47),--(data!$CV$3:$CV$554&gt;=$P$1),--(data!$CV$3:$CV$554&lt;=$R$1),data!$DV$3:$DV$554))</f>
        <v>-1</v>
      </c>
      <c r="O47" s="140">
        <f ca="1">IF($C47="","",SUMPRODUCT(--(data!$BX$3:$BX$554=$C47),--(data!$CV$3:$CV$554&gt;=$P$1),--(data!$CV$3:$CV$554&lt;=$R$1),data!$DW$3:$DW$554))</f>
        <v>3.9400000000000004</v>
      </c>
      <c r="P47" s="141">
        <f t="shared" ca="1" si="9"/>
        <v>-100</v>
      </c>
      <c r="Q47" s="141">
        <f t="shared" ca="1" si="7"/>
        <v>-100</v>
      </c>
      <c r="R47" s="141">
        <f t="shared" ca="1" si="7"/>
        <v>394.00000000000006</v>
      </c>
    </row>
    <row r="48" spans="1:18" ht="20.100000000000001" customHeight="1" x14ac:dyDescent="0.25">
      <c r="A48" s="137">
        <v>17</v>
      </c>
      <c r="B48" s="138"/>
      <c r="C48" s="139" t="str">
        <f ca="1">IF(OR('Main Table'!B48="",'Main Table'!B48="-"),"",'Main Table'!B48)</f>
        <v>Bristol City</v>
      </c>
      <c r="D48" s="137">
        <f ca="1">IF(C48="","",COUNTIF(data!$BX$3:$BX$554,C48))</f>
        <v>6</v>
      </c>
      <c r="E48" s="140">
        <f ca="1">IF($C48="","",SUMPRODUCT(--(data!$BX$3:$BX$554=$C48),data!$DU$3:$DU$554))</f>
        <v>-0.91999999999999993</v>
      </c>
      <c r="F48" s="140">
        <f ca="1">IF($C48="","",SUMPRODUCT(--(data!$BX$3:$BX$554=$C48),data!$DV$3:$DV$554))</f>
        <v>0.64000000000000012</v>
      </c>
      <c r="G48" s="140">
        <f ca="1">IF($C48="","",SUMPRODUCT(--(data!$BX$3:$BX$554=$C48),data!$DW$3:$DW$554))</f>
        <v>1.2200000000000002</v>
      </c>
      <c r="H48" s="141">
        <f t="shared" ca="1" si="8"/>
        <v>-15.333333333333334</v>
      </c>
      <c r="I48" s="141">
        <f t="shared" ca="1" si="8"/>
        <v>10.66666666666667</v>
      </c>
      <c r="J48" s="141">
        <f t="shared" ca="1" si="8"/>
        <v>20.333333333333336</v>
      </c>
      <c r="K48" s="135"/>
      <c r="L48" s="142">
        <f ca="1">IF($C48="","",SUMPRODUCT(--(data!$BX$3:$BX$554=$C48),--(data!$CV$3:$CV$554&gt;=$P$1),--(data!$CV$3:$CV$554&lt;=$R$1)))</f>
        <v>1</v>
      </c>
      <c r="M48" s="140">
        <f ca="1">IF($C48="","",SUMPRODUCT(--(data!$BX$3:$BX$554=$C48),--(data!$CV$3:$CV$554&gt;=$P$1),--(data!$CV$3:$CV$554&lt;=$R$1),data!$DU$3:$DU$554))</f>
        <v>-1</v>
      </c>
      <c r="N48" s="140">
        <f ca="1">IF($C48="","",SUMPRODUCT(--(data!$BX$3:$BX$554=$C48),--(data!$CV$3:$CV$554&gt;=$P$1),--(data!$CV$3:$CV$554&lt;=$R$1),data!$DV$3:$DV$554))</f>
        <v>-1</v>
      </c>
      <c r="O48" s="140">
        <f ca="1">IF($C48="","",SUMPRODUCT(--(data!$BX$3:$BX$554=$C48),--(data!$CV$3:$CV$554&gt;=$P$1),--(data!$CV$3:$CV$554&lt;=$R$1),data!$DW$3:$DW$554))</f>
        <v>3.54</v>
      </c>
      <c r="P48" s="141">
        <f t="shared" ca="1" si="9"/>
        <v>-100</v>
      </c>
      <c r="Q48" s="141">
        <f t="shared" ca="1" si="9"/>
        <v>-100</v>
      </c>
      <c r="R48" s="141">
        <f t="shared" ca="1" si="9"/>
        <v>354</v>
      </c>
    </row>
    <row r="49" spans="1:18" ht="20.100000000000001" customHeight="1" x14ac:dyDescent="0.25">
      <c r="A49" s="137">
        <v>18</v>
      </c>
      <c r="B49" s="138"/>
      <c r="C49" s="139" t="str">
        <f ca="1">IF(OR('Main Table'!B49="",'Main Table'!B49="-"),"",'Main Table'!B49)</f>
        <v>Millwall</v>
      </c>
      <c r="D49" s="137">
        <f ca="1">IF(C49="","",COUNTIF(data!$BX$3:$BX$554,C49))</f>
        <v>6</v>
      </c>
      <c r="E49" s="140">
        <f ca="1">IF($C49="","",SUMPRODUCT(--(data!$BX$3:$BX$554=$C49),data!$DU$3:$DU$554))</f>
        <v>-0.85000000000000009</v>
      </c>
      <c r="F49" s="140">
        <f ca="1">IF($C49="","",SUMPRODUCT(--(data!$BX$3:$BX$554=$C49),data!$DV$3:$DV$554))</f>
        <v>0.49000000000000021</v>
      </c>
      <c r="G49" s="140">
        <f ca="1">IF($C49="","",SUMPRODUCT(--(data!$BX$3:$BX$554=$C49),data!$DW$3:$DW$554))</f>
        <v>0.16000000000000014</v>
      </c>
      <c r="H49" s="141">
        <f t="shared" ca="1" si="8"/>
        <v>-14.16666666666667</v>
      </c>
      <c r="I49" s="141">
        <f t="shared" ca="1" si="8"/>
        <v>8.1666666666666696</v>
      </c>
      <c r="J49" s="141">
        <f t="shared" ca="1" si="8"/>
        <v>2.6666666666666692</v>
      </c>
      <c r="K49" s="135"/>
      <c r="L49" s="142">
        <f ca="1">IF($C49="","",SUMPRODUCT(--(data!$BX$3:$BX$554=$C49),--(data!$CV$3:$CV$554&gt;=$P$1),--(data!$CV$3:$CV$554&lt;=$R$1)))</f>
        <v>0</v>
      </c>
      <c r="M49" s="140">
        <f ca="1">IF($C49="","",SUMPRODUCT(--(data!$BX$3:$BX$554=$C49),--(data!$CV$3:$CV$554&gt;=$P$1),--(data!$CV$3:$CV$554&lt;=$R$1),data!$DU$3:$DU$554))</f>
        <v>0</v>
      </c>
      <c r="N49" s="140">
        <f ca="1">IF($C49="","",SUMPRODUCT(--(data!$BX$3:$BX$554=$C49),--(data!$CV$3:$CV$554&gt;=$P$1),--(data!$CV$3:$CV$554&lt;=$R$1),data!$DV$3:$DV$554))</f>
        <v>0</v>
      </c>
      <c r="O49" s="140">
        <f ca="1">IF($C49="","",SUMPRODUCT(--(data!$BX$3:$BX$554=$C49),--(data!$CV$3:$CV$554&gt;=$P$1),--(data!$CV$3:$CV$554&lt;=$R$1),data!$DW$3:$DW$554))</f>
        <v>0</v>
      </c>
      <c r="P49" s="141">
        <f t="shared" ca="1" si="9"/>
        <v>0</v>
      </c>
      <c r="Q49" s="141">
        <f t="shared" ca="1" si="9"/>
        <v>0</v>
      </c>
      <c r="R49" s="141">
        <f t="shared" ca="1" si="9"/>
        <v>0</v>
      </c>
    </row>
    <row r="50" spans="1:18" ht="20.100000000000001" customHeight="1" x14ac:dyDescent="0.25">
      <c r="A50" s="137">
        <v>19</v>
      </c>
      <c r="B50" s="138"/>
      <c r="C50" s="139" t="str">
        <f ca="1">IF(OR('Main Table'!B50="",'Main Table'!B50="-"),"",'Main Table'!B50)</f>
        <v>Blackburn</v>
      </c>
      <c r="D50" s="137">
        <f ca="1">IF(C50="","",COUNTIF(data!$BX$3:$BX$554,C50))</f>
        <v>6</v>
      </c>
      <c r="E50" s="140">
        <f ca="1">IF($C50="","",SUMPRODUCT(--(data!$BX$3:$BX$554=$C50),data!$DU$3:$DU$554))</f>
        <v>-3.13</v>
      </c>
      <c r="F50" s="140">
        <f ca="1">IF($C50="","",SUMPRODUCT(--(data!$BX$3:$BX$554=$C50),data!$DV$3:$DV$554))</f>
        <v>7.2200000000000006</v>
      </c>
      <c r="G50" s="140">
        <f ca="1">IF($C50="","",SUMPRODUCT(--(data!$BX$3:$BX$554=$C50),data!$DW$3:$DW$554))</f>
        <v>-3.38</v>
      </c>
      <c r="H50" s="141">
        <f t="shared" ca="1" si="8"/>
        <v>-52.166666666666664</v>
      </c>
      <c r="I50" s="141">
        <f t="shared" ca="1" si="8"/>
        <v>120.33333333333336</v>
      </c>
      <c r="J50" s="141">
        <f t="shared" ca="1" si="8"/>
        <v>-56.333333333333336</v>
      </c>
      <c r="K50" s="135"/>
      <c r="L50" s="142">
        <f ca="1">IF($C50="","",SUMPRODUCT(--(data!$BX$3:$BX$554=$C50),--(data!$CV$3:$CV$554&gt;=$P$1),--(data!$CV$3:$CV$554&lt;=$R$1)))</f>
        <v>1</v>
      </c>
      <c r="M50" s="140">
        <f ca="1">IF($C50="","",SUMPRODUCT(--(data!$BX$3:$BX$554=$C50),--(data!$CV$3:$CV$554&gt;=$P$1),--(data!$CV$3:$CV$554&lt;=$R$1),data!$DU$3:$DU$554))</f>
        <v>-1</v>
      </c>
      <c r="N50" s="140">
        <f ca="1">IF($C50="","",SUMPRODUCT(--(data!$BX$3:$BX$554=$C50),--(data!$CV$3:$CV$554&gt;=$P$1),--(data!$CV$3:$CV$554&lt;=$R$1),data!$DV$3:$DV$554))</f>
        <v>2.65</v>
      </c>
      <c r="O50" s="140">
        <f ca="1">IF($C50="","",SUMPRODUCT(--(data!$BX$3:$BX$554=$C50),--(data!$CV$3:$CV$554&gt;=$P$1),--(data!$CV$3:$CV$554&lt;=$R$1),data!$DW$3:$DW$554))</f>
        <v>-1</v>
      </c>
      <c r="P50" s="141">
        <f t="shared" ca="1" si="9"/>
        <v>-100</v>
      </c>
      <c r="Q50" s="141">
        <f t="shared" ca="1" si="9"/>
        <v>265</v>
      </c>
      <c r="R50" s="141">
        <f t="shared" ca="1" si="9"/>
        <v>-100</v>
      </c>
    </row>
    <row r="51" spans="1:18" ht="20.100000000000001" customHeight="1" x14ac:dyDescent="0.25">
      <c r="A51" s="137">
        <v>20</v>
      </c>
      <c r="B51" s="138"/>
      <c r="C51" s="139" t="str">
        <f ca="1">IF(OR('Main Table'!B51="",'Main Table'!B51="-"),"",'Main Table'!B51)</f>
        <v>QPR</v>
      </c>
      <c r="D51" s="137">
        <f ca="1">IF(C51="","",COUNTIF(data!$BX$3:$BX$554,C51))</f>
        <v>6</v>
      </c>
      <c r="E51" s="140">
        <f ca="1">IF($C51="","",SUMPRODUCT(--(data!$BX$3:$BX$554=$C51),data!$DU$3:$DU$554))</f>
        <v>-0.18000000000000016</v>
      </c>
      <c r="F51" s="140">
        <f ca="1">IF($C51="","",SUMPRODUCT(--(data!$BX$3:$BX$554=$C51),data!$DV$3:$DV$554))</f>
        <v>-2.72</v>
      </c>
      <c r="G51" s="140">
        <f ca="1">IF($C51="","",SUMPRODUCT(--(data!$BX$3:$BX$554=$C51),data!$DW$3:$DW$554))</f>
        <v>2.66</v>
      </c>
      <c r="H51" s="141">
        <f t="shared" ca="1" si="8"/>
        <v>-3.0000000000000022</v>
      </c>
      <c r="I51" s="141">
        <f t="shared" ca="1" si="8"/>
        <v>-45.333333333333336</v>
      </c>
      <c r="J51" s="141">
        <f t="shared" ca="1" si="8"/>
        <v>44.333333333333336</v>
      </c>
      <c r="K51" s="135"/>
      <c r="L51" s="142">
        <f ca="1">IF($C51="","",SUMPRODUCT(--(data!$BX$3:$BX$554=$C51),--(data!$CV$3:$CV$554&gt;=$P$1),--(data!$CV$3:$CV$554&lt;=$R$1)))</f>
        <v>0</v>
      </c>
      <c r="M51" s="140">
        <f ca="1">IF($C51="","",SUMPRODUCT(--(data!$BX$3:$BX$554=$C51),--(data!$CV$3:$CV$554&gt;=$P$1),--(data!$CV$3:$CV$554&lt;=$R$1),data!$DU$3:$DU$554))</f>
        <v>0</v>
      </c>
      <c r="N51" s="140">
        <f ca="1">IF($C51="","",SUMPRODUCT(--(data!$BX$3:$BX$554=$C51),--(data!$CV$3:$CV$554&gt;=$P$1),--(data!$CV$3:$CV$554&lt;=$R$1),data!$DV$3:$DV$554))</f>
        <v>0</v>
      </c>
      <c r="O51" s="140">
        <f ca="1">IF($C51="","",SUMPRODUCT(--(data!$BX$3:$BX$554=$C51),--(data!$CV$3:$CV$554&gt;=$P$1),--(data!$CV$3:$CV$554&lt;=$R$1),data!$DW$3:$DW$554))</f>
        <v>0</v>
      </c>
      <c r="P51" s="141">
        <f t="shared" ca="1" si="9"/>
        <v>0</v>
      </c>
      <c r="Q51" s="141">
        <f t="shared" ca="1" si="9"/>
        <v>0</v>
      </c>
      <c r="R51" s="141">
        <f t="shared" ca="1" si="9"/>
        <v>0</v>
      </c>
    </row>
    <row r="52" spans="1:18" ht="20.100000000000001" customHeight="1" x14ac:dyDescent="0.25">
      <c r="A52" s="137">
        <v>21</v>
      </c>
      <c r="B52" s="138"/>
      <c r="C52" s="139" t="str">
        <f ca="1">IF(OR('Main Table'!B52="",'Main Table'!B52="-"),"",'Main Table'!B52)</f>
        <v>Bolton</v>
      </c>
      <c r="D52" s="137">
        <f ca="1">IF(C52="","",COUNTIF(data!$BX$3:$BX$554,C52))</f>
        <v>6</v>
      </c>
      <c r="E52" s="140">
        <f ca="1">IF($C52="","",SUMPRODUCT(--(data!$BX$3:$BX$554=$C52),data!$DU$3:$DU$554))</f>
        <v>0.89000000000000012</v>
      </c>
      <c r="F52" s="140">
        <f ca="1">IF($C52="","",SUMPRODUCT(--(data!$BX$3:$BX$554=$C52),data!$DV$3:$DV$554))</f>
        <v>-2.71</v>
      </c>
      <c r="G52" s="140">
        <f ca="1">IF($C52="","",SUMPRODUCT(--(data!$BX$3:$BX$554=$C52),data!$DW$3:$DW$554))</f>
        <v>0.98</v>
      </c>
      <c r="H52" s="141">
        <f t="shared" ca="1" si="8"/>
        <v>14.833333333333336</v>
      </c>
      <c r="I52" s="141">
        <f t="shared" ca="1" si="8"/>
        <v>-45.166666666666664</v>
      </c>
      <c r="J52" s="141">
        <f t="shared" ca="1" si="8"/>
        <v>16.333333333333332</v>
      </c>
      <c r="K52" s="135"/>
      <c r="L52" s="142">
        <f ca="1">IF($C52="","",SUMPRODUCT(--(data!$BX$3:$BX$554=$C52),--(data!$CV$3:$CV$554&gt;=$P$1),--(data!$CV$3:$CV$554&lt;=$R$1)))</f>
        <v>0</v>
      </c>
      <c r="M52" s="140">
        <f ca="1">IF($C52="","",SUMPRODUCT(--(data!$BX$3:$BX$554=$C52),--(data!$CV$3:$CV$554&gt;=$P$1),--(data!$CV$3:$CV$554&lt;=$R$1),data!$DU$3:$DU$554))</f>
        <v>0</v>
      </c>
      <c r="N52" s="140">
        <f ca="1">IF($C52="","",SUMPRODUCT(--(data!$BX$3:$BX$554=$C52),--(data!$CV$3:$CV$554&gt;=$P$1),--(data!$CV$3:$CV$554&lt;=$R$1),data!$DV$3:$DV$554))</f>
        <v>0</v>
      </c>
      <c r="O52" s="140">
        <f ca="1">IF($C52="","",SUMPRODUCT(--(data!$BX$3:$BX$554=$C52),--(data!$CV$3:$CV$554&gt;=$P$1),--(data!$CV$3:$CV$554&lt;=$R$1),data!$DW$3:$DW$554))</f>
        <v>0</v>
      </c>
      <c r="P52" s="141">
        <f t="shared" ca="1" si="9"/>
        <v>0</v>
      </c>
      <c r="Q52" s="141">
        <f t="shared" ca="1" si="9"/>
        <v>0</v>
      </c>
      <c r="R52" s="141">
        <f t="shared" ca="1" si="9"/>
        <v>0</v>
      </c>
    </row>
    <row r="53" spans="1:18" ht="20.100000000000001" customHeight="1" x14ac:dyDescent="0.25">
      <c r="A53" s="137">
        <v>22</v>
      </c>
      <c r="B53" s="138"/>
      <c r="C53" s="139" t="str">
        <f ca="1">IF(OR('Main Table'!B53="",'Main Table'!B53="-"),"",'Main Table'!B53)</f>
        <v>Ipswich</v>
      </c>
      <c r="D53" s="137">
        <f ca="1">IF(C53="","",COUNTIF(data!$BX$3:$BX$554,C53))</f>
        <v>6</v>
      </c>
      <c r="E53" s="140">
        <f ca="1">IF($C53="","",SUMPRODUCT(--(data!$BX$3:$BX$554=$C53),data!$DU$3:$DU$554))</f>
        <v>-6</v>
      </c>
      <c r="F53" s="140">
        <f ca="1">IF($C53="","",SUMPRODUCT(--(data!$BX$3:$BX$554=$C53),data!$DV$3:$DV$554))</f>
        <v>10.9</v>
      </c>
      <c r="G53" s="140">
        <f ca="1">IF($C53="","",SUMPRODUCT(--(data!$BX$3:$BX$554=$C53),data!$DW$3:$DW$554))</f>
        <v>-3.87</v>
      </c>
      <c r="H53" s="141">
        <f t="shared" ca="1" si="8"/>
        <v>-100</v>
      </c>
      <c r="I53" s="141">
        <f t="shared" ca="1" si="8"/>
        <v>181.66666666666666</v>
      </c>
      <c r="J53" s="141">
        <f t="shared" ca="1" si="8"/>
        <v>-64.5</v>
      </c>
      <c r="K53" s="135"/>
      <c r="L53" s="142">
        <f ca="1">IF($C53="","",SUMPRODUCT(--(data!$BX$3:$BX$554=$C53),--(data!$CV$3:$CV$554&gt;=$P$1),--(data!$CV$3:$CV$554&lt;=$R$1)))</f>
        <v>1</v>
      </c>
      <c r="M53" s="140">
        <f ca="1">IF($C53="","",SUMPRODUCT(--(data!$BX$3:$BX$554=$C53),--(data!$CV$3:$CV$554&gt;=$P$1),--(data!$CV$3:$CV$554&lt;=$R$1),data!$DU$3:$DU$554))</f>
        <v>-1</v>
      </c>
      <c r="N53" s="140">
        <f ca="1">IF($C53="","",SUMPRODUCT(--(data!$BX$3:$BX$554=$C53),--(data!$CV$3:$CV$554&gt;=$P$1),--(data!$CV$3:$CV$554&lt;=$R$1),data!$DV$3:$DV$554))</f>
        <v>2.42</v>
      </c>
      <c r="O53" s="140">
        <f ca="1">IF($C53="","",SUMPRODUCT(--(data!$BX$3:$BX$554=$C53),--(data!$CV$3:$CV$554&gt;=$P$1),--(data!$CV$3:$CV$554&lt;=$R$1),data!$DW$3:$DW$554))</f>
        <v>-1</v>
      </c>
      <c r="P53" s="141">
        <f t="shared" ca="1" si="9"/>
        <v>-100</v>
      </c>
      <c r="Q53" s="141">
        <f t="shared" ca="1" si="9"/>
        <v>242</v>
      </c>
      <c r="R53" s="141">
        <f t="shared" ca="1" si="9"/>
        <v>-100</v>
      </c>
    </row>
    <row r="54" spans="1:18" ht="20.100000000000001" customHeight="1" x14ac:dyDescent="0.25">
      <c r="A54" s="137">
        <v>23</v>
      </c>
      <c r="B54" s="138"/>
      <c r="C54" s="139" t="str">
        <f ca="1">IF(OR('Main Table'!B54="",'Main Table'!B54="-"),"",'Main Table'!B54)</f>
        <v>Hull</v>
      </c>
      <c r="D54" s="137">
        <f ca="1">IF(C54="","",COUNTIF(data!$BX$3:$BX$554,C54))</f>
        <v>6</v>
      </c>
      <c r="E54" s="140">
        <f ca="1">IF($C54="","",SUMPRODUCT(--(data!$BX$3:$BX$554=$C54),data!$DU$3:$DU$554))</f>
        <v>-3.74</v>
      </c>
      <c r="F54" s="140">
        <f ca="1">IF($C54="","",SUMPRODUCT(--(data!$BX$3:$BX$554=$C54),data!$DV$3:$DV$554))</f>
        <v>-2.77</v>
      </c>
      <c r="G54" s="140">
        <f ca="1">IF($C54="","",SUMPRODUCT(--(data!$BX$3:$BX$554=$C54),data!$DW$3:$DW$554))</f>
        <v>4.93</v>
      </c>
      <c r="H54" s="141">
        <f t="shared" ca="1" si="8"/>
        <v>-62.333333333333336</v>
      </c>
      <c r="I54" s="141">
        <f t="shared" ca="1" si="8"/>
        <v>-46.166666666666664</v>
      </c>
      <c r="J54" s="141">
        <f t="shared" ca="1" si="8"/>
        <v>82.166666666666671</v>
      </c>
      <c r="K54" s="135"/>
      <c r="L54" s="142">
        <f ca="1">IF($C54="","",SUMPRODUCT(--(data!$BX$3:$BX$554=$C54),--(data!$CV$3:$CV$554&gt;=$P$1),--(data!$CV$3:$CV$554&lt;=$R$1)))</f>
        <v>0</v>
      </c>
      <c r="M54" s="140">
        <f ca="1">IF($C54="","",SUMPRODUCT(--(data!$BX$3:$BX$554=$C54),--(data!$CV$3:$CV$554&gt;=$P$1),--(data!$CV$3:$CV$554&lt;=$R$1),data!$DU$3:$DU$554))</f>
        <v>0</v>
      </c>
      <c r="N54" s="140">
        <f ca="1">IF($C54="","",SUMPRODUCT(--(data!$BX$3:$BX$554=$C54),--(data!$CV$3:$CV$554&gt;=$P$1),--(data!$CV$3:$CV$554&lt;=$R$1),data!$DV$3:$DV$554))</f>
        <v>0</v>
      </c>
      <c r="O54" s="140">
        <f ca="1">IF($C54="","",SUMPRODUCT(--(data!$BX$3:$BX$554=$C54),--(data!$CV$3:$CV$554&gt;=$P$1),--(data!$CV$3:$CV$554&lt;=$R$1),data!$DW$3:$DW$554))</f>
        <v>0</v>
      </c>
      <c r="P54" s="141">
        <f t="shared" ca="1" si="9"/>
        <v>0</v>
      </c>
      <c r="Q54" s="141">
        <f t="shared" ca="1" si="9"/>
        <v>0</v>
      </c>
      <c r="R54" s="141">
        <f t="shared" ca="1" si="9"/>
        <v>0</v>
      </c>
    </row>
    <row r="55" spans="1:18" ht="20.100000000000001" customHeight="1" x14ac:dyDescent="0.25">
      <c r="A55" s="143">
        <v>24</v>
      </c>
      <c r="B55" s="144"/>
      <c r="C55" s="145" t="str">
        <f ca="1">IF(OR('Main Table'!B55="",'Main Table'!B55="-"),"",'Main Table'!B55)</f>
        <v>Reading</v>
      </c>
      <c r="D55" s="143">
        <f ca="1">IF(C55="","",COUNTIF(data!$BX$3:$BX$554,C55))</f>
        <v>6</v>
      </c>
      <c r="E55" s="146">
        <f ca="1">IF($C55="","",SUMPRODUCT(--(data!$BX$3:$BX$554=$C55),data!$DU$3:$DU$554))</f>
        <v>-3.42</v>
      </c>
      <c r="F55" s="146">
        <f ca="1">IF($C55="","",SUMPRODUCT(--(data!$BX$3:$BX$554=$C55),data!$DV$3:$DV$554))</f>
        <v>-6</v>
      </c>
      <c r="G55" s="146">
        <f ca="1">IF($C55="","",SUMPRODUCT(--(data!$BX$3:$BX$554=$C55),data!$DW$3:$DW$554))</f>
        <v>9.2800000000000011</v>
      </c>
      <c r="H55" s="147">
        <f t="shared" ca="1" si="8"/>
        <v>-57</v>
      </c>
      <c r="I55" s="147">
        <f t="shared" ca="1" si="8"/>
        <v>-100</v>
      </c>
      <c r="J55" s="147">
        <f t="shared" ca="1" si="8"/>
        <v>154.66666666666669</v>
      </c>
      <c r="K55" s="135"/>
      <c r="L55" s="148">
        <f ca="1">IF($C55="","",SUMPRODUCT(--(data!$BX$3:$BX$554=$C55),--(data!$CV$3:$CV$554&gt;=$P$1),--(data!$CV$3:$CV$554&lt;=$R$1)))</f>
        <v>1</v>
      </c>
      <c r="M55" s="146">
        <f ca="1">IF($C55="","",SUMPRODUCT(--(data!$BX$3:$BX$554=$C55),--(data!$CV$3:$CV$554&gt;=$P$1),--(data!$CV$3:$CV$554&lt;=$R$1),data!$DU$3:$DU$554))</f>
        <v>-1</v>
      </c>
      <c r="N55" s="146">
        <f ca="1">IF($C55="","",SUMPRODUCT(--(data!$BX$3:$BX$554=$C55),--(data!$CV$3:$CV$554&gt;=$P$1),--(data!$CV$3:$CV$554&lt;=$R$1),data!$DV$3:$DV$554))</f>
        <v>-1</v>
      </c>
      <c r="O55" s="146">
        <f ca="1">IF($C55="","",SUMPRODUCT(--(data!$BX$3:$BX$554=$C55),--(data!$CV$3:$CV$554&gt;=$P$1),--(data!$CV$3:$CV$554&lt;=$R$1),data!$DW$3:$DW$554))</f>
        <v>2.9</v>
      </c>
      <c r="P55" s="147">
        <f t="shared" ca="1" si="9"/>
        <v>-100</v>
      </c>
      <c r="Q55" s="147">
        <f t="shared" ca="1" si="9"/>
        <v>-100</v>
      </c>
      <c r="R55" s="147">
        <f t="shared" ca="1" si="9"/>
        <v>290</v>
      </c>
    </row>
    <row r="56" spans="1:18" ht="20.100000000000001" customHeight="1" x14ac:dyDescent="0.25"/>
    <row r="57" spans="1:18" s="152" customFormat="1" ht="24.95" customHeight="1" x14ac:dyDescent="0.25">
      <c r="A57" s="129" t="s">
        <v>19</v>
      </c>
      <c r="B57" s="129" t="s">
        <v>18</v>
      </c>
      <c r="C57" s="129" t="s">
        <v>11</v>
      </c>
      <c r="D57" s="1729" t="s">
        <v>260</v>
      </c>
      <c r="E57" s="1730"/>
      <c r="F57" s="1730"/>
      <c r="G57" s="1730"/>
      <c r="H57" s="1730"/>
      <c r="I57" s="1730"/>
      <c r="J57" s="1730"/>
      <c r="K57" s="1731"/>
      <c r="L57" s="1730"/>
      <c r="M57" s="1730"/>
      <c r="N57" s="1730"/>
      <c r="O57" s="1730"/>
      <c r="P57" s="1730"/>
      <c r="Q57" s="1730"/>
      <c r="R57" s="1732"/>
    </row>
    <row r="58" spans="1:18" ht="20.100000000000001" customHeight="1" x14ac:dyDescent="0.25">
      <c r="A58" s="130">
        <v>1</v>
      </c>
      <c r="B58" s="131"/>
      <c r="C58" s="132" t="str">
        <f ca="1">IF(OR('Main Table'!B59="",'Main Table'!B59="-"),"",'Main Table'!B59)</f>
        <v>Leeds</v>
      </c>
      <c r="D58" s="130">
        <f ca="1">IF($C58="","",COUNTIF(data!$BY$3:$BY$554,C58))</f>
        <v>6</v>
      </c>
      <c r="E58" s="130">
        <f ca="1">IF($C58="","",SUMPRODUCT(--(data!$BY$3:$BY$554=$C58),data!$DW$3:$DW$554))</f>
        <v>2.52</v>
      </c>
      <c r="F58" s="130">
        <f ca="1">IF($C58="","",SUMPRODUCT(--(data!$BY$3:$BY$554=$C58),data!$DV$3:$DV$554))</f>
        <v>4.4000000000000004</v>
      </c>
      <c r="G58" s="130">
        <f ca="1">IF($C58="","",SUMPRODUCT(--(data!$BY$3:$BY$554=$C58),data!$DU$3:$DU$554))</f>
        <v>-6</v>
      </c>
      <c r="H58" s="134">
        <f ca="1">IF(OR($D58=0,$D58=""),0,E58*100/$D58)</f>
        <v>42</v>
      </c>
      <c r="I58" s="134">
        <f t="shared" ref="I58:J73" ca="1" si="10">IF(OR($D58=0,$D58=""),0,F58*100/$D58)</f>
        <v>73.333333333333343</v>
      </c>
      <c r="J58" s="134">
        <f t="shared" ca="1" si="10"/>
        <v>-100</v>
      </c>
      <c r="K58" s="135"/>
      <c r="L58" s="136">
        <f ca="1">IF($C58="","",SUMPRODUCT(--(data!$BY$3:$BY$554=$C58),--(data!$CX$3:$CX$554&gt;=$P$1),--(data!$CX$3:$CX$554&lt;=$R$1)))</f>
        <v>2</v>
      </c>
      <c r="M58" s="130">
        <f ca="1">IF($C58="","",SUMPRODUCT(--(data!$BY$3:$BY$554=$C58),--(data!$CX$3:$CX$554&gt;=$P$1),--(data!$CX$3:$CX$554&lt;=$R$1),data!$DW$3:$DW$554))</f>
        <v>0.14999999999999991</v>
      </c>
      <c r="N58" s="130">
        <f ca="1">IF($C58="","",SUMPRODUCT(--(data!$BY$3:$BY$554=$C58),--(data!$CX$3:$CX$554&gt;=$P$1),--(data!$CX$3:$CX$554&lt;=$R$1),data!$DV$3:$DV$554))</f>
        <v>1.5</v>
      </c>
      <c r="O58" s="130">
        <f ca="1">IF($C58="","",SUMPRODUCT(--(data!$BY$3:$BY$554=$C58),--(data!$CX$3:$CX$554&gt;=$P$1),--(data!$CX$3:$CX$554&lt;=$R$1),data!$DU$3:$DU$554))</f>
        <v>-2</v>
      </c>
      <c r="P58" s="134">
        <f ca="1">IF(OR($L58=0,$L58=""),0,M58*100/$L58)</f>
        <v>7.4999999999999956</v>
      </c>
      <c r="Q58" s="134">
        <f t="shared" ref="Q58:R73" ca="1" si="11">IF(OR($L58=0,$L58=""),0,N58*100/$L58)</f>
        <v>75</v>
      </c>
      <c r="R58" s="134">
        <f t="shared" ca="1" si="11"/>
        <v>-100</v>
      </c>
    </row>
    <row r="59" spans="1:18" ht="20.100000000000001" customHeight="1" x14ac:dyDescent="0.25">
      <c r="A59" s="137">
        <v>2</v>
      </c>
      <c r="B59" s="138"/>
      <c r="C59" s="139" t="str">
        <f ca="1">IF(OR('Main Table'!B60="",'Main Table'!B60="-"),"",'Main Table'!B60)</f>
        <v>Sheffield United</v>
      </c>
      <c r="D59" s="137">
        <f ca="1">IF($C59="","",COUNTIF(data!$BY$3:$BY$554,C59))</f>
        <v>6</v>
      </c>
      <c r="E59" s="140">
        <f ca="1">IF($C59="","",SUMPRODUCT(--(data!$BY$3:$BY$554=$C59),data!$DW$3:$DW$554))</f>
        <v>3.73</v>
      </c>
      <c r="F59" s="140">
        <f ca="1">IF($C59="","",SUMPRODUCT(--(data!$BY$3:$BY$554=$C59),data!$DV$3:$DV$554))</f>
        <v>-6</v>
      </c>
      <c r="G59" s="140">
        <f ca="1">IF($C59="","",SUMPRODUCT(--(data!$BY$3:$BY$554=$C59),data!$DU$3:$DU$554))</f>
        <v>-1.08</v>
      </c>
      <c r="H59" s="141">
        <f t="shared" ref="H59:J81" ca="1" si="12">IF(OR($D59=0,$D59=""),0,E59*100/$D59)</f>
        <v>62.166666666666664</v>
      </c>
      <c r="I59" s="141">
        <f t="shared" ca="1" si="10"/>
        <v>-100</v>
      </c>
      <c r="J59" s="141">
        <f t="shared" ca="1" si="10"/>
        <v>-18</v>
      </c>
      <c r="K59" s="135"/>
      <c r="L59" s="142">
        <f ca="1">IF($C59="","",SUMPRODUCT(--(data!$BY$3:$BY$554=$C59),--(data!$CX$3:$CX$554&gt;=$P$1),--(data!$CX$3:$CX$554&lt;=$R$1)))</f>
        <v>1</v>
      </c>
      <c r="M59" s="140">
        <f ca="1">IF($C59="","",SUMPRODUCT(--(data!$BY$3:$BY$554=$C59),--(data!$CX$3:$CX$554&gt;=$P$1),--(data!$CX$3:$CX$554&lt;=$R$1),data!$DW$3:$DW$554))</f>
        <v>1.04</v>
      </c>
      <c r="N59" s="140">
        <f ca="1">IF($C59="","",SUMPRODUCT(--(data!$BY$3:$BY$554=$C59),--(data!$CX$3:$CX$554&gt;=$P$1),--(data!$CX$3:$CX$554&lt;=$R$1),data!$DV$3:$DV$554))</f>
        <v>-1</v>
      </c>
      <c r="O59" s="140">
        <f ca="1">IF($C59="","",SUMPRODUCT(--(data!$BY$3:$BY$554=$C59),--(data!$CX$3:$CX$554&gt;=$P$1),--(data!$CX$3:$CX$554&lt;=$R$1),data!$DU$3:$DU$554))</f>
        <v>-1</v>
      </c>
      <c r="P59" s="141">
        <f t="shared" ref="P59:R81" ca="1" si="13">IF(OR($L59=0,$L59=""),0,M59*100/$L59)</f>
        <v>104</v>
      </c>
      <c r="Q59" s="141">
        <f t="shared" ca="1" si="11"/>
        <v>-100</v>
      </c>
      <c r="R59" s="141">
        <f t="shared" ca="1" si="11"/>
        <v>-100</v>
      </c>
    </row>
    <row r="60" spans="1:18" ht="20.100000000000001" customHeight="1" x14ac:dyDescent="0.25">
      <c r="A60" s="137">
        <v>3</v>
      </c>
      <c r="B60" s="138"/>
      <c r="C60" s="139" t="str">
        <f ca="1">IF(OR('Main Table'!B61="",'Main Table'!B61="-"),"",'Main Table'!B61)</f>
        <v>Blackburn</v>
      </c>
      <c r="D60" s="137">
        <f ca="1">IF($C60="","",COUNTIF(data!$BY$3:$BY$554,C60))</f>
        <v>6</v>
      </c>
      <c r="E60" s="140">
        <f ca="1">IF($C60="","",SUMPRODUCT(--(data!$BY$3:$BY$554=$C60),data!$DW$3:$DW$554))</f>
        <v>3.74</v>
      </c>
      <c r="F60" s="140">
        <f ca="1">IF($C60="","",SUMPRODUCT(--(data!$BY$3:$BY$554=$C60),data!$DV$3:$DV$554))</f>
        <v>0.39000000000000012</v>
      </c>
      <c r="G60" s="140">
        <f ca="1">IF($C60="","",SUMPRODUCT(--(data!$BY$3:$BY$554=$C60),data!$DU$3:$DU$554))</f>
        <v>-3.58</v>
      </c>
      <c r="H60" s="141">
        <f t="shared" ca="1" si="12"/>
        <v>62.333333333333336</v>
      </c>
      <c r="I60" s="141">
        <f t="shared" ca="1" si="10"/>
        <v>6.5000000000000027</v>
      </c>
      <c r="J60" s="141">
        <f t="shared" ca="1" si="10"/>
        <v>-59.666666666666664</v>
      </c>
      <c r="K60" s="135"/>
      <c r="L60" s="142">
        <f ca="1">IF($C60="","",SUMPRODUCT(--(data!$BY$3:$BY$554=$C60),--(data!$CX$3:$CX$554&gt;=$P$1),--(data!$CX$3:$CX$554&lt;=$R$1)))</f>
        <v>0</v>
      </c>
      <c r="M60" s="140">
        <f ca="1">IF($C60="","",SUMPRODUCT(--(data!$BY$3:$BY$554=$C60),--(data!$CX$3:$CX$554&gt;=$P$1),--(data!$CX$3:$CX$554&lt;=$R$1),data!$DW$3:$DW$554))</f>
        <v>0</v>
      </c>
      <c r="N60" s="140">
        <f ca="1">IF($C60="","",SUMPRODUCT(--(data!$BY$3:$BY$554=$C60),--(data!$CX$3:$CX$554&gt;=$P$1),--(data!$CX$3:$CX$554&lt;=$R$1),data!$DV$3:$DV$554))</f>
        <v>0</v>
      </c>
      <c r="O60" s="140">
        <f ca="1">IF($C60="","",SUMPRODUCT(--(data!$BY$3:$BY$554=$C60),--(data!$CX$3:$CX$554&gt;=$P$1),--(data!$CX$3:$CX$554&lt;=$R$1),data!$DU$3:$DU$554))</f>
        <v>0</v>
      </c>
      <c r="P60" s="141">
        <f t="shared" ca="1" si="13"/>
        <v>0</v>
      </c>
      <c r="Q60" s="141">
        <f t="shared" ca="1" si="11"/>
        <v>0</v>
      </c>
      <c r="R60" s="141">
        <f t="shared" ca="1" si="11"/>
        <v>0</v>
      </c>
    </row>
    <row r="61" spans="1:18" ht="20.100000000000001" customHeight="1" x14ac:dyDescent="0.25">
      <c r="A61" s="137">
        <v>4</v>
      </c>
      <c r="B61" s="138"/>
      <c r="C61" s="139" t="str">
        <f ca="1">IF(OR('Main Table'!B62="",'Main Table'!B62="-"),"",'Main Table'!B62)</f>
        <v>Middlesbrough</v>
      </c>
      <c r="D61" s="137">
        <f ca="1">IF($C61="","",COUNTIF(data!$BY$3:$BY$554,C61))</f>
        <v>6</v>
      </c>
      <c r="E61" s="140">
        <f ca="1">IF($C61="","",SUMPRODUCT(--(data!$BY$3:$BY$554=$C61),data!$DW$3:$DW$554))</f>
        <v>-1.19</v>
      </c>
      <c r="F61" s="140">
        <f ca="1">IF($C61="","",SUMPRODUCT(--(data!$BY$3:$BY$554=$C61),data!$DV$3:$DV$554))</f>
        <v>3.74</v>
      </c>
      <c r="G61" s="140">
        <f ca="1">IF($C61="","",SUMPRODUCT(--(data!$BY$3:$BY$554=$C61),data!$DU$3:$DU$554))</f>
        <v>-2.91</v>
      </c>
      <c r="H61" s="141">
        <f t="shared" ca="1" si="12"/>
        <v>-19.833333333333332</v>
      </c>
      <c r="I61" s="141">
        <f t="shared" ca="1" si="10"/>
        <v>62.333333333333336</v>
      </c>
      <c r="J61" s="141">
        <f t="shared" ca="1" si="10"/>
        <v>-48.5</v>
      </c>
      <c r="K61" s="135"/>
      <c r="L61" s="142">
        <f ca="1">IF($C61="","",SUMPRODUCT(--(data!$BY$3:$BY$554=$C61),--(data!$CX$3:$CX$554&gt;=$P$1),--(data!$CX$3:$CX$554&lt;=$R$1)))</f>
        <v>1</v>
      </c>
      <c r="M61" s="140">
        <f ca="1">IF($C61="","",SUMPRODUCT(--(data!$BY$3:$BY$554=$C61),--(data!$CX$3:$CX$554&gt;=$P$1),--(data!$CX$3:$CX$554&lt;=$R$1),data!$DW$3:$DW$554))</f>
        <v>1.1299999999999999</v>
      </c>
      <c r="N61" s="140">
        <f ca="1">IF($C61="","",SUMPRODUCT(--(data!$BY$3:$BY$554=$C61),--(data!$CX$3:$CX$554&gt;=$P$1),--(data!$CX$3:$CX$554&lt;=$R$1),data!$DV$3:$DV$554))</f>
        <v>-1</v>
      </c>
      <c r="O61" s="140">
        <f ca="1">IF($C61="","",SUMPRODUCT(--(data!$BY$3:$BY$554=$C61),--(data!$CX$3:$CX$554&gt;=$P$1),--(data!$CX$3:$CX$554&lt;=$R$1),data!$DU$3:$DU$554))</f>
        <v>-1</v>
      </c>
      <c r="P61" s="141">
        <f t="shared" ca="1" si="13"/>
        <v>112.99999999999999</v>
      </c>
      <c r="Q61" s="141">
        <f t="shared" ca="1" si="11"/>
        <v>-100</v>
      </c>
      <c r="R61" s="141">
        <f t="shared" ca="1" si="11"/>
        <v>-100</v>
      </c>
    </row>
    <row r="62" spans="1:18" ht="20.100000000000001" customHeight="1" x14ac:dyDescent="0.25">
      <c r="A62" s="137">
        <v>5</v>
      </c>
      <c r="B62" s="138"/>
      <c r="C62" s="139" t="str">
        <f ca="1">IF(OR('Main Table'!B63="",'Main Table'!B63="-"),"",'Main Table'!B63)</f>
        <v>West Brom</v>
      </c>
      <c r="D62" s="137">
        <f ca="1">IF($C62="","",COUNTIF(data!$BY$3:$BY$554,C62))</f>
        <v>6</v>
      </c>
      <c r="E62" s="140">
        <f ca="1">IF($C62="","",SUMPRODUCT(--(data!$BY$3:$BY$554=$C62),data!$DW$3:$DW$554))</f>
        <v>-0.68000000000000016</v>
      </c>
      <c r="F62" s="140">
        <f ca="1">IF($C62="","",SUMPRODUCT(--(data!$BY$3:$BY$554=$C62),data!$DV$3:$DV$554))</f>
        <v>4.1400000000000006</v>
      </c>
      <c r="G62" s="140">
        <f ca="1">IF($C62="","",SUMPRODUCT(--(data!$BY$3:$BY$554=$C62),data!$DU$3:$DU$554))</f>
        <v>-3.58</v>
      </c>
      <c r="H62" s="141">
        <f t="shared" ca="1" si="12"/>
        <v>-11.333333333333336</v>
      </c>
      <c r="I62" s="141">
        <f t="shared" ca="1" si="10"/>
        <v>69.000000000000014</v>
      </c>
      <c r="J62" s="141">
        <f t="shared" ca="1" si="10"/>
        <v>-59.666666666666664</v>
      </c>
      <c r="K62" s="135"/>
      <c r="L62" s="142">
        <f ca="1">IF($C62="","",SUMPRODUCT(--(data!$BY$3:$BY$554=$C62),--(data!$CX$3:$CX$554&gt;=$P$1),--(data!$CX$3:$CX$554&lt;=$R$1)))</f>
        <v>1</v>
      </c>
      <c r="M62" s="140">
        <f ca="1">IF($C62="","",SUMPRODUCT(--(data!$BY$3:$BY$554=$C62),--(data!$CX$3:$CX$554&gt;=$P$1),--(data!$CX$3:$CX$554&lt;=$R$1),data!$DW$3:$DW$554))</f>
        <v>-1</v>
      </c>
      <c r="N62" s="140">
        <f ca="1">IF($C62="","",SUMPRODUCT(--(data!$BY$3:$BY$554=$C62),--(data!$CX$3:$CX$554&gt;=$P$1),--(data!$CX$3:$CX$554&lt;=$R$1),data!$DV$3:$DV$554))</f>
        <v>2.58</v>
      </c>
      <c r="O62" s="140">
        <f ca="1">IF($C62="","",SUMPRODUCT(--(data!$BY$3:$BY$554=$C62),--(data!$CX$3:$CX$554&gt;=$P$1),--(data!$CX$3:$CX$554&lt;=$R$1),data!$DU$3:$DU$554))</f>
        <v>-1</v>
      </c>
      <c r="P62" s="141">
        <f t="shared" ca="1" si="13"/>
        <v>-100</v>
      </c>
      <c r="Q62" s="141">
        <f t="shared" ca="1" si="11"/>
        <v>258</v>
      </c>
      <c r="R62" s="141">
        <f t="shared" ca="1" si="11"/>
        <v>-100</v>
      </c>
    </row>
    <row r="63" spans="1:18" ht="20.100000000000001" customHeight="1" x14ac:dyDescent="0.25">
      <c r="A63" s="137">
        <v>6</v>
      </c>
      <c r="B63" s="138"/>
      <c r="C63" s="139" t="str">
        <f ca="1">IF(OR('Main Table'!B64="",'Main Table'!B64="-"),"",'Main Table'!B64)</f>
        <v>Norwich</v>
      </c>
      <c r="D63" s="137">
        <f ca="1">IF($C63="","",COUNTIF(data!$BY$3:$BY$554,C63))</f>
        <v>6</v>
      </c>
      <c r="E63" s="140">
        <f ca="1">IF($C63="","",SUMPRODUCT(--(data!$BY$3:$BY$554=$C63),data!$DW$3:$DW$554))</f>
        <v>-0.35999999999999988</v>
      </c>
      <c r="F63" s="140">
        <f ca="1">IF($C63="","",SUMPRODUCT(--(data!$BY$3:$BY$554=$C63),data!$DV$3:$DV$554))</f>
        <v>3.99</v>
      </c>
      <c r="G63" s="140">
        <f ca="1">IF($C63="","",SUMPRODUCT(--(data!$BY$3:$BY$554=$C63),data!$DU$3:$DU$554))</f>
        <v>-3.9</v>
      </c>
      <c r="H63" s="141">
        <f t="shared" ca="1" si="12"/>
        <v>-5.9999999999999973</v>
      </c>
      <c r="I63" s="141">
        <f t="shared" ca="1" si="10"/>
        <v>66.5</v>
      </c>
      <c r="J63" s="141">
        <f t="shared" ca="1" si="10"/>
        <v>-65</v>
      </c>
      <c r="K63" s="135"/>
      <c r="L63" s="142">
        <f ca="1">IF($C63="","",SUMPRODUCT(--(data!$BY$3:$BY$554=$C63),--(data!$CX$3:$CX$554&gt;=$P$1),--(data!$CX$3:$CX$554&lt;=$R$1)))</f>
        <v>0</v>
      </c>
      <c r="M63" s="140">
        <f ca="1">IF($C63="","",SUMPRODUCT(--(data!$BY$3:$BY$554=$C63),--(data!$CX$3:$CX$554&gt;=$P$1),--(data!$CX$3:$CX$554&lt;=$R$1),data!$DW$3:$DW$554))</f>
        <v>0</v>
      </c>
      <c r="N63" s="140">
        <f ca="1">IF($C63="","",SUMPRODUCT(--(data!$BY$3:$BY$554=$C63),--(data!$CX$3:$CX$554&gt;=$P$1),--(data!$CX$3:$CX$554&lt;=$R$1),data!$DV$3:$DV$554))</f>
        <v>0</v>
      </c>
      <c r="O63" s="140">
        <f ca="1">IF($C63="","",SUMPRODUCT(--(data!$BY$3:$BY$554=$C63),--(data!$CX$3:$CX$554&gt;=$P$1),--(data!$CX$3:$CX$554&lt;=$R$1),data!$DU$3:$DU$554))</f>
        <v>0</v>
      </c>
      <c r="P63" s="141">
        <f t="shared" ca="1" si="13"/>
        <v>0</v>
      </c>
      <c r="Q63" s="141">
        <f t="shared" ca="1" si="11"/>
        <v>0</v>
      </c>
      <c r="R63" s="141">
        <f t="shared" ca="1" si="11"/>
        <v>0</v>
      </c>
    </row>
    <row r="64" spans="1:18" ht="20.100000000000001" customHeight="1" x14ac:dyDescent="0.25">
      <c r="A64" s="137">
        <v>7</v>
      </c>
      <c r="B64" s="138"/>
      <c r="C64" s="139" t="str">
        <f ca="1">IF(OR('Main Table'!B65="",'Main Table'!B65="-"),"",'Main Table'!B65)</f>
        <v>Swansea</v>
      </c>
      <c r="D64" s="137">
        <f ca="1">IF($C64="","",COUNTIF(data!$BY$3:$BY$554,C64))</f>
        <v>6</v>
      </c>
      <c r="E64" s="140">
        <f ca="1">IF($C64="","",SUMPRODUCT(--(data!$BY$3:$BY$554=$C64),data!$DW$3:$DW$554))</f>
        <v>1.3000000000000007</v>
      </c>
      <c r="F64" s="140">
        <f ca="1">IF($C64="","",SUMPRODUCT(--(data!$BY$3:$BY$554=$C64),data!$DV$3:$DV$554))</f>
        <v>4.62</v>
      </c>
      <c r="G64" s="140">
        <f ca="1">IF($C64="","",SUMPRODUCT(--(data!$BY$3:$BY$554=$C64),data!$DU$3:$DU$554))</f>
        <v>-4.16</v>
      </c>
      <c r="H64" s="141">
        <f t="shared" ca="1" si="12"/>
        <v>21.666666666666675</v>
      </c>
      <c r="I64" s="141">
        <f t="shared" ca="1" si="10"/>
        <v>77</v>
      </c>
      <c r="J64" s="141">
        <f t="shared" ca="1" si="10"/>
        <v>-69.333333333333329</v>
      </c>
      <c r="K64" s="135"/>
      <c r="L64" s="142">
        <f ca="1">IF($C64="","",SUMPRODUCT(--(data!$BY$3:$BY$554=$C64),--(data!$CX$3:$CX$554&gt;=$P$1),--(data!$CX$3:$CX$554&lt;=$R$1)))</f>
        <v>0</v>
      </c>
      <c r="M64" s="140">
        <f ca="1">IF($C64="","",SUMPRODUCT(--(data!$BY$3:$BY$554=$C64),--(data!$CX$3:$CX$554&gt;=$P$1),--(data!$CX$3:$CX$554&lt;=$R$1),data!$DW$3:$DW$554))</f>
        <v>0</v>
      </c>
      <c r="N64" s="140">
        <f ca="1">IF($C64="","",SUMPRODUCT(--(data!$BY$3:$BY$554=$C64),--(data!$CX$3:$CX$554&gt;=$P$1),--(data!$CX$3:$CX$554&lt;=$R$1),data!$DV$3:$DV$554))</f>
        <v>0</v>
      </c>
      <c r="O64" s="140">
        <f ca="1">IF($C64="","",SUMPRODUCT(--(data!$BY$3:$BY$554=$C64),--(data!$CX$3:$CX$554&gt;=$P$1),--(data!$CX$3:$CX$554&lt;=$R$1),data!$DU$3:$DU$554))</f>
        <v>0</v>
      </c>
      <c r="P64" s="141">
        <f t="shared" ca="1" si="13"/>
        <v>0</v>
      </c>
      <c r="Q64" s="141">
        <f t="shared" ca="1" si="11"/>
        <v>0</v>
      </c>
      <c r="R64" s="141">
        <f t="shared" ca="1" si="11"/>
        <v>0</v>
      </c>
    </row>
    <row r="65" spans="1:18" ht="20.100000000000001" customHeight="1" x14ac:dyDescent="0.25">
      <c r="A65" s="137">
        <v>8</v>
      </c>
      <c r="B65" s="138"/>
      <c r="C65" s="139" t="str">
        <f ca="1">IF(OR('Main Table'!B66="",'Main Table'!B66="-"),"",'Main Table'!B66)</f>
        <v>Sheffield Weds</v>
      </c>
      <c r="D65" s="137">
        <f ca="1">IF($C65="","",COUNTIF(data!$BY$3:$BY$554,C65))</f>
        <v>6</v>
      </c>
      <c r="E65" s="140">
        <f ca="1">IF($C65="","",SUMPRODUCT(--(data!$BY$3:$BY$554=$C65),data!$DW$3:$DW$554))</f>
        <v>8.02</v>
      </c>
      <c r="F65" s="140">
        <f ca="1">IF($C65="","",SUMPRODUCT(--(data!$BY$3:$BY$554=$C65),data!$DV$3:$DV$554))</f>
        <v>-6</v>
      </c>
      <c r="G65" s="140">
        <f ca="1">IF($C65="","",SUMPRODUCT(--(data!$BY$3:$BY$554=$C65),data!$DU$3:$DU$554))</f>
        <v>-0.27</v>
      </c>
      <c r="H65" s="141">
        <f t="shared" ca="1" si="12"/>
        <v>133.66666666666666</v>
      </c>
      <c r="I65" s="141">
        <f t="shared" ca="1" si="10"/>
        <v>-100</v>
      </c>
      <c r="J65" s="141">
        <f t="shared" ca="1" si="10"/>
        <v>-4.5</v>
      </c>
      <c r="K65" s="135"/>
      <c r="L65" s="142">
        <f ca="1">IF($C65="","",SUMPRODUCT(--(data!$BY$3:$BY$554=$C65),--(data!$CX$3:$CX$554&gt;=$P$1),--(data!$CX$3:$CX$554&lt;=$R$1)))</f>
        <v>0</v>
      </c>
      <c r="M65" s="140">
        <f ca="1">IF($C65="","",SUMPRODUCT(--(data!$BY$3:$BY$554=$C65),--(data!$CX$3:$CX$554&gt;=$P$1),--(data!$CX$3:$CX$554&lt;=$R$1),data!$DW$3:$DW$554))</f>
        <v>0</v>
      </c>
      <c r="N65" s="140">
        <f ca="1">IF($C65="","",SUMPRODUCT(--(data!$BY$3:$BY$554=$C65),--(data!$CX$3:$CX$554&gt;=$P$1),--(data!$CX$3:$CX$554&lt;=$R$1),data!$DV$3:$DV$554))</f>
        <v>0</v>
      </c>
      <c r="O65" s="140">
        <f ca="1">IF($C65="","",SUMPRODUCT(--(data!$BY$3:$BY$554=$C65),--(data!$CX$3:$CX$554&gt;=$P$1),--(data!$CX$3:$CX$554&lt;=$R$1),data!$DU$3:$DU$554))</f>
        <v>0</v>
      </c>
      <c r="P65" s="141">
        <f t="shared" ca="1" si="13"/>
        <v>0</v>
      </c>
      <c r="Q65" s="141">
        <f t="shared" ca="1" si="11"/>
        <v>0</v>
      </c>
      <c r="R65" s="141">
        <f t="shared" ca="1" si="11"/>
        <v>0</v>
      </c>
    </row>
    <row r="66" spans="1:18" ht="20.100000000000001" customHeight="1" x14ac:dyDescent="0.25">
      <c r="A66" s="137">
        <v>9</v>
      </c>
      <c r="B66" s="138"/>
      <c r="C66" s="139" t="str">
        <f ca="1">IF(OR('Main Table'!B67="",'Main Table'!B67="-"),"",'Main Table'!B67)</f>
        <v>Bristol City</v>
      </c>
      <c r="D66" s="137">
        <f ca="1">IF($C66="","",COUNTIF(data!$BY$3:$BY$554,C66))</f>
        <v>6</v>
      </c>
      <c r="E66" s="140">
        <f ca="1">IF($C66="","",SUMPRODUCT(--(data!$BY$3:$BY$554=$C66),data!$DW$3:$DW$554))</f>
        <v>0.37000000000000011</v>
      </c>
      <c r="F66" s="140">
        <f ca="1">IF($C66="","",SUMPRODUCT(--(data!$BY$3:$BY$554=$C66),data!$DV$3:$DV$554))</f>
        <v>0.79</v>
      </c>
      <c r="G66" s="140">
        <f ca="1">IF($C66="","",SUMPRODUCT(--(data!$BY$3:$BY$554=$C66),data!$DU$3:$DU$554))</f>
        <v>-1.7700000000000005</v>
      </c>
      <c r="H66" s="141">
        <f t="shared" ca="1" si="12"/>
        <v>6.1666666666666687</v>
      </c>
      <c r="I66" s="141">
        <f t="shared" ca="1" si="10"/>
        <v>13.166666666666666</v>
      </c>
      <c r="J66" s="141">
        <f t="shared" ca="1" si="10"/>
        <v>-29.500000000000011</v>
      </c>
      <c r="K66" s="135"/>
      <c r="L66" s="142">
        <f ca="1">IF($C66="","",SUMPRODUCT(--(data!$BY$3:$BY$554=$C66),--(data!$CX$3:$CX$554&gt;=$P$1),--(data!$CX$3:$CX$554&lt;=$R$1)))</f>
        <v>1</v>
      </c>
      <c r="M66" s="140">
        <f ca="1">IF($C66="","",SUMPRODUCT(--(data!$BY$3:$BY$554=$C66),--(data!$CX$3:$CX$554&gt;=$P$1),--(data!$CX$3:$CX$554&lt;=$R$1),data!$DW$3:$DW$554))</f>
        <v>-1</v>
      </c>
      <c r="N66" s="140">
        <f ca="1">IF($C66="","",SUMPRODUCT(--(data!$BY$3:$BY$554=$C66),--(data!$CX$3:$CX$554&gt;=$P$1),--(data!$CX$3:$CX$554&lt;=$R$1),data!$DV$3:$DV$554))</f>
        <v>2.5</v>
      </c>
      <c r="O66" s="140">
        <f ca="1">IF($C66="","",SUMPRODUCT(--(data!$BY$3:$BY$554=$C66),--(data!$CX$3:$CX$554&gt;=$P$1),--(data!$CX$3:$CX$554&lt;=$R$1),data!$DU$3:$DU$554))</f>
        <v>-1</v>
      </c>
      <c r="P66" s="141">
        <f t="shared" ca="1" si="13"/>
        <v>-100</v>
      </c>
      <c r="Q66" s="141">
        <f t="shared" ca="1" si="11"/>
        <v>250</v>
      </c>
      <c r="R66" s="141">
        <f t="shared" ca="1" si="11"/>
        <v>-100</v>
      </c>
    </row>
    <row r="67" spans="1:18" ht="20.100000000000001" customHeight="1" x14ac:dyDescent="0.25">
      <c r="A67" s="137">
        <v>10</v>
      </c>
      <c r="B67" s="138"/>
      <c r="C67" s="139" t="str">
        <f ca="1">IF(OR('Main Table'!B68="",'Main Table'!B68="-"),"",'Main Table'!B68)</f>
        <v>Bolton</v>
      </c>
      <c r="D67" s="137">
        <f ca="1">IF($C67="","",COUNTIF(data!$BY$3:$BY$554,C67))</f>
        <v>6</v>
      </c>
      <c r="E67" s="140">
        <f ca="1">IF($C67="","",SUMPRODUCT(--(data!$BY$3:$BY$554=$C67),data!$DW$3:$DW$554))</f>
        <v>6.42</v>
      </c>
      <c r="F67" s="140">
        <f ca="1">IF($C67="","",SUMPRODUCT(--(data!$BY$3:$BY$554=$C67),data!$DV$3:$DV$554))</f>
        <v>1.46</v>
      </c>
      <c r="G67" s="140">
        <f ca="1">IF($C67="","",SUMPRODUCT(--(data!$BY$3:$BY$554=$C67),data!$DU$3:$DU$554))</f>
        <v>-3.0300000000000002</v>
      </c>
      <c r="H67" s="141">
        <f t="shared" ca="1" si="12"/>
        <v>107</v>
      </c>
      <c r="I67" s="141">
        <f t="shared" ca="1" si="10"/>
        <v>24.333333333333332</v>
      </c>
      <c r="J67" s="141">
        <f t="shared" ca="1" si="10"/>
        <v>-50.5</v>
      </c>
      <c r="K67" s="135"/>
      <c r="L67" s="142">
        <f ca="1">IF($C67="","",SUMPRODUCT(--(data!$BY$3:$BY$554=$C67),--(data!$CX$3:$CX$554&gt;=$P$1),--(data!$CX$3:$CX$554&lt;=$R$1)))</f>
        <v>0</v>
      </c>
      <c r="M67" s="140">
        <f ca="1">IF($C67="","",SUMPRODUCT(--(data!$BY$3:$BY$554=$C67),--(data!$CX$3:$CX$554&gt;=$P$1),--(data!$CX$3:$CX$554&lt;=$R$1),data!$DW$3:$DW$554))</f>
        <v>0</v>
      </c>
      <c r="N67" s="140">
        <f ca="1">IF($C67="","",SUMPRODUCT(--(data!$BY$3:$BY$554=$C67),--(data!$CX$3:$CX$554&gt;=$P$1),--(data!$CX$3:$CX$554&lt;=$R$1),data!$DV$3:$DV$554))</f>
        <v>0</v>
      </c>
      <c r="O67" s="140">
        <f ca="1">IF($C67="","",SUMPRODUCT(--(data!$BY$3:$BY$554=$C67),--(data!$CX$3:$CX$554&gt;=$P$1),--(data!$CX$3:$CX$554&lt;=$R$1),data!$DU$3:$DU$554))</f>
        <v>0</v>
      </c>
      <c r="P67" s="141">
        <f t="shared" ca="1" si="13"/>
        <v>0</v>
      </c>
      <c r="Q67" s="141">
        <f t="shared" ca="1" si="11"/>
        <v>0</v>
      </c>
      <c r="R67" s="141">
        <f t="shared" ca="1" si="11"/>
        <v>0</v>
      </c>
    </row>
    <row r="68" spans="1:18" ht="20.100000000000001" customHeight="1" x14ac:dyDescent="0.25">
      <c r="A68" s="137">
        <v>11</v>
      </c>
      <c r="B68" s="138"/>
      <c r="C68" s="139" t="str">
        <f ca="1">IF(OR('Main Table'!B69="",'Main Table'!B69="-"),"",'Main Table'!B69)</f>
        <v>Nott'm Forest</v>
      </c>
      <c r="D68" s="137">
        <f ca="1">IF($C68="","",COUNTIF(data!$BY$3:$BY$554,C68))</f>
        <v>6</v>
      </c>
      <c r="E68" s="140">
        <f ca="1">IF($C68="","",SUMPRODUCT(--(data!$BY$3:$BY$554=$C68),data!$DW$3:$DW$554))</f>
        <v>-0.61000000000000032</v>
      </c>
      <c r="F68" s="140">
        <f ca="1">IF($C68="","",SUMPRODUCT(--(data!$BY$3:$BY$554=$C68),data!$DV$3:$DV$554))</f>
        <v>7.18</v>
      </c>
      <c r="G68" s="140">
        <f ca="1">IF($C68="","",SUMPRODUCT(--(data!$BY$3:$BY$554=$C68),data!$DU$3:$DU$554))</f>
        <v>-4.1500000000000004</v>
      </c>
      <c r="H68" s="141">
        <f t="shared" ca="1" si="12"/>
        <v>-10.166666666666671</v>
      </c>
      <c r="I68" s="141">
        <f t="shared" ca="1" si="10"/>
        <v>119.66666666666667</v>
      </c>
      <c r="J68" s="141">
        <f t="shared" ca="1" si="10"/>
        <v>-69.166666666666671</v>
      </c>
      <c r="K68" s="135"/>
      <c r="L68" s="142">
        <f ca="1">IF($C68="","",SUMPRODUCT(--(data!$BY$3:$BY$554=$C68),--(data!$CX$3:$CX$554&gt;=$P$1),--(data!$CX$3:$CX$554&lt;=$R$1)))</f>
        <v>0</v>
      </c>
      <c r="M68" s="140">
        <f ca="1">IF($C68="","",SUMPRODUCT(--(data!$BY$3:$BY$554=$C68),--(data!$CX$3:$CX$554&gt;=$P$1),--(data!$CX$3:$CX$554&lt;=$R$1),data!$DW$3:$DW$554))</f>
        <v>0</v>
      </c>
      <c r="N68" s="140">
        <f ca="1">IF($C68="","",SUMPRODUCT(--(data!$BY$3:$BY$554=$C68),--(data!$CX$3:$CX$554&gt;=$P$1),--(data!$CX$3:$CX$554&lt;=$R$1),data!$DV$3:$DV$554))</f>
        <v>0</v>
      </c>
      <c r="O68" s="140">
        <f ca="1">IF($C68="","",SUMPRODUCT(--(data!$BY$3:$BY$554=$C68),--(data!$CX$3:$CX$554&gt;=$P$1),--(data!$CX$3:$CX$554&lt;=$R$1),data!$DU$3:$DU$554))</f>
        <v>0</v>
      </c>
      <c r="P68" s="141">
        <f t="shared" ca="1" si="13"/>
        <v>0</v>
      </c>
      <c r="Q68" s="141">
        <f t="shared" ca="1" si="11"/>
        <v>0</v>
      </c>
      <c r="R68" s="141">
        <f t="shared" ca="1" si="11"/>
        <v>0</v>
      </c>
    </row>
    <row r="69" spans="1:18" ht="20.100000000000001" customHeight="1" x14ac:dyDescent="0.25">
      <c r="A69" s="137">
        <v>12</v>
      </c>
      <c r="B69" s="138"/>
      <c r="C69" s="139" t="str">
        <f ca="1">IF(OR('Main Table'!B70="",'Main Table'!B70="-"),"",'Main Table'!B70)</f>
        <v>Derby</v>
      </c>
      <c r="D69" s="137">
        <f ca="1">IF($C69="","",COUNTIF(data!$BY$3:$BY$554,C69))</f>
        <v>6</v>
      </c>
      <c r="E69" s="140">
        <f ca="1">IF($C69="","",SUMPRODUCT(--(data!$BY$3:$BY$554=$C69),data!$DW$3:$DW$554))</f>
        <v>-1.17</v>
      </c>
      <c r="F69" s="140">
        <f ca="1">IF($C69="","",SUMPRODUCT(--(data!$BY$3:$BY$554=$C69),data!$DV$3:$DV$554))</f>
        <v>-2.72</v>
      </c>
      <c r="G69" s="140">
        <f ca="1">IF($C69="","",SUMPRODUCT(--(data!$BY$3:$BY$554=$C69),data!$DU$3:$DU$554))</f>
        <v>4.18</v>
      </c>
      <c r="H69" s="141">
        <f t="shared" ca="1" si="12"/>
        <v>-19.5</v>
      </c>
      <c r="I69" s="141">
        <f t="shared" ca="1" si="10"/>
        <v>-45.333333333333336</v>
      </c>
      <c r="J69" s="141">
        <f t="shared" ca="1" si="10"/>
        <v>69.666666666666671</v>
      </c>
      <c r="K69" s="135"/>
      <c r="L69" s="142">
        <f ca="1">IF($C69="","",SUMPRODUCT(--(data!$BY$3:$BY$554=$C69),--(data!$CX$3:$CX$554&gt;=$P$1),--(data!$CX$3:$CX$554&lt;=$R$1)))</f>
        <v>1</v>
      </c>
      <c r="M69" s="140">
        <f ca="1">IF($C69="","",SUMPRODUCT(--(data!$BY$3:$BY$554=$C69),--(data!$CX$3:$CX$554&gt;=$P$1),--(data!$CX$3:$CX$554&lt;=$R$1),data!$DW$3:$DW$554))</f>
        <v>-1</v>
      </c>
      <c r="N69" s="140">
        <f ca="1">IF($C69="","",SUMPRODUCT(--(data!$BY$3:$BY$554=$C69),--(data!$CX$3:$CX$554&gt;=$P$1),--(data!$CX$3:$CX$554&lt;=$R$1),data!$DV$3:$DV$554))</f>
        <v>-1</v>
      </c>
      <c r="O69" s="140">
        <f ca="1">IF($C69="","",SUMPRODUCT(--(data!$BY$3:$BY$554=$C69),--(data!$CX$3:$CX$554&gt;=$P$1),--(data!$CX$3:$CX$554&lt;=$R$1),data!$DU$3:$DU$554))</f>
        <v>2.89</v>
      </c>
      <c r="P69" s="141">
        <f t="shared" ca="1" si="13"/>
        <v>-100</v>
      </c>
      <c r="Q69" s="141">
        <f t="shared" ca="1" si="11"/>
        <v>-100</v>
      </c>
      <c r="R69" s="141">
        <f t="shared" ca="1" si="11"/>
        <v>289</v>
      </c>
    </row>
    <row r="70" spans="1:18" ht="20.100000000000001" customHeight="1" x14ac:dyDescent="0.25">
      <c r="A70" s="137">
        <v>13</v>
      </c>
      <c r="B70" s="138"/>
      <c r="C70" s="139" t="str">
        <f ca="1">IF(OR('Main Table'!B71="",'Main Table'!B71="-"),"",'Main Table'!B71)</f>
        <v>QPR</v>
      </c>
      <c r="D70" s="137">
        <f ca="1">IF($C70="","",COUNTIF(data!$BY$3:$BY$554,C70))</f>
        <v>6</v>
      </c>
      <c r="E70" s="140">
        <f ca="1">IF($C70="","",SUMPRODUCT(--(data!$BY$3:$BY$554=$C70),data!$DW$3:$DW$554))</f>
        <v>-0.24000000000000021</v>
      </c>
      <c r="F70" s="140">
        <f ca="1">IF($C70="","",SUMPRODUCT(--(data!$BY$3:$BY$554=$C70),data!$DV$3:$DV$554))</f>
        <v>-2.56</v>
      </c>
      <c r="G70" s="140">
        <f ca="1">IF($C70="","",SUMPRODUCT(--(data!$BY$3:$BY$554=$C70),data!$DU$3:$DU$554))</f>
        <v>-4.0000000000000258E-2</v>
      </c>
      <c r="H70" s="141">
        <f t="shared" ca="1" si="12"/>
        <v>-4.0000000000000036</v>
      </c>
      <c r="I70" s="141">
        <f t="shared" ca="1" si="10"/>
        <v>-42.666666666666664</v>
      </c>
      <c r="J70" s="141">
        <f t="shared" ca="1" si="10"/>
        <v>-0.66666666666667096</v>
      </c>
      <c r="K70" s="135"/>
      <c r="L70" s="142">
        <f ca="1">IF($C70="","",SUMPRODUCT(--(data!$BY$3:$BY$554=$C70),--(data!$CX$3:$CX$554&gt;=$P$1),--(data!$CX$3:$CX$554&lt;=$R$1)))</f>
        <v>0</v>
      </c>
      <c r="M70" s="140">
        <f ca="1">IF($C70="","",SUMPRODUCT(--(data!$BY$3:$BY$554=$C70),--(data!$CX$3:$CX$554&gt;=$P$1),--(data!$CX$3:$CX$554&lt;=$R$1),data!$DW$3:$DW$554))</f>
        <v>0</v>
      </c>
      <c r="N70" s="140">
        <f ca="1">IF($C70="","",SUMPRODUCT(--(data!$BY$3:$BY$554=$C70),--(data!$CX$3:$CX$554&gt;=$P$1),--(data!$CX$3:$CX$554&lt;=$R$1),data!$DV$3:$DV$554))</f>
        <v>0</v>
      </c>
      <c r="O70" s="140">
        <f ca="1">IF($C70="","",SUMPRODUCT(--(data!$BY$3:$BY$554=$C70),--(data!$CX$3:$CX$554&gt;=$P$1),--(data!$CX$3:$CX$554&lt;=$R$1),data!$DU$3:$DU$554))</f>
        <v>0</v>
      </c>
      <c r="P70" s="141">
        <f t="shared" ca="1" si="13"/>
        <v>0</v>
      </c>
      <c r="Q70" s="141">
        <f t="shared" ca="1" si="11"/>
        <v>0</v>
      </c>
      <c r="R70" s="141">
        <f t="shared" ca="1" si="11"/>
        <v>0</v>
      </c>
    </row>
    <row r="71" spans="1:18" ht="20.100000000000001" customHeight="1" x14ac:dyDescent="0.25">
      <c r="A71" s="137">
        <v>14</v>
      </c>
      <c r="B71" s="138"/>
      <c r="C71" s="139" t="str">
        <f ca="1">IF(OR('Main Table'!B72="",'Main Table'!B72="-"),"",'Main Table'!B72)</f>
        <v>Birmingham</v>
      </c>
      <c r="D71" s="137">
        <f ca="1">IF($C71="","",COUNTIF(data!$BY$3:$BY$554,C71))</f>
        <v>6</v>
      </c>
      <c r="E71" s="140">
        <f ca="1">IF($C71="","",SUMPRODUCT(--(data!$BY$3:$BY$554=$C71),data!$DW$3:$DW$554))</f>
        <v>-1.1200000000000001</v>
      </c>
      <c r="F71" s="140">
        <f ca="1">IF($C71="","",SUMPRODUCT(--(data!$BY$3:$BY$554=$C71),data!$DV$3:$DV$554))</f>
        <v>4.9499999999999993</v>
      </c>
      <c r="G71" s="140">
        <f ca="1">IF($C71="","",SUMPRODUCT(--(data!$BY$3:$BY$554=$C71),data!$DU$3:$DU$554))</f>
        <v>-1.33</v>
      </c>
      <c r="H71" s="141">
        <f t="shared" ca="1" si="12"/>
        <v>-18.666666666666668</v>
      </c>
      <c r="I71" s="141">
        <f t="shared" ca="1" si="10"/>
        <v>82.499999999999986</v>
      </c>
      <c r="J71" s="141">
        <f t="shared" ca="1" si="10"/>
        <v>-22.166666666666668</v>
      </c>
      <c r="K71" s="135"/>
      <c r="L71" s="142">
        <f ca="1">IF($C71="","",SUMPRODUCT(--(data!$BY$3:$BY$554=$C71),--(data!$CX$3:$CX$554&gt;=$P$1),--(data!$CX$3:$CX$554&lt;=$R$1)))</f>
        <v>0</v>
      </c>
      <c r="M71" s="140">
        <f ca="1">IF($C71="","",SUMPRODUCT(--(data!$BY$3:$BY$554=$C71),--(data!$CX$3:$CX$554&gt;=$P$1),--(data!$CX$3:$CX$554&lt;=$R$1),data!$DW$3:$DW$554))</f>
        <v>0</v>
      </c>
      <c r="N71" s="140">
        <f ca="1">IF($C71="","",SUMPRODUCT(--(data!$BY$3:$BY$554=$C71),--(data!$CX$3:$CX$554&gt;=$P$1),--(data!$CX$3:$CX$554&lt;=$R$1),data!$DV$3:$DV$554))</f>
        <v>0</v>
      </c>
      <c r="O71" s="140">
        <f ca="1">IF($C71="","",SUMPRODUCT(--(data!$BY$3:$BY$554=$C71),--(data!$CX$3:$CX$554&gt;=$P$1),--(data!$CX$3:$CX$554&lt;=$R$1),data!$DU$3:$DU$554))</f>
        <v>0</v>
      </c>
      <c r="P71" s="141">
        <f t="shared" ca="1" si="13"/>
        <v>0</v>
      </c>
      <c r="Q71" s="141">
        <f t="shared" ca="1" si="11"/>
        <v>0</v>
      </c>
      <c r="R71" s="141">
        <f t="shared" ca="1" si="11"/>
        <v>0</v>
      </c>
    </row>
    <row r="72" spans="1:18" ht="20.100000000000001" customHeight="1" x14ac:dyDescent="0.25">
      <c r="A72" s="137">
        <v>15</v>
      </c>
      <c r="B72" s="138"/>
      <c r="C72" s="139" t="str">
        <f ca="1">IF(OR('Main Table'!B73="",'Main Table'!B73="-"),"",'Main Table'!B73)</f>
        <v>Stoke</v>
      </c>
      <c r="D72" s="137">
        <f ca="1">IF($C72="","",COUNTIF(data!$BY$3:$BY$554,C72))</f>
        <v>6</v>
      </c>
      <c r="E72" s="140">
        <f ca="1">IF($C72="","",SUMPRODUCT(--(data!$BY$3:$BY$554=$C72),data!$DW$3:$DW$554))</f>
        <v>-2.97</v>
      </c>
      <c r="F72" s="140">
        <f ca="1">IF($C72="","",SUMPRODUCT(--(data!$BY$3:$BY$554=$C72),data!$DV$3:$DV$554))</f>
        <v>3.9000000000000004</v>
      </c>
      <c r="G72" s="140">
        <f ca="1">IF($C72="","",SUMPRODUCT(--(data!$BY$3:$BY$554=$C72),data!$DU$3:$DU$554))</f>
        <v>-1.06</v>
      </c>
      <c r="H72" s="141">
        <f t="shared" ca="1" si="12"/>
        <v>-49.5</v>
      </c>
      <c r="I72" s="141">
        <f t="shared" ca="1" si="10"/>
        <v>65.000000000000014</v>
      </c>
      <c r="J72" s="141">
        <f t="shared" ca="1" si="10"/>
        <v>-17.666666666666668</v>
      </c>
      <c r="K72" s="135"/>
      <c r="L72" s="142">
        <f ca="1">IF($C72="","",SUMPRODUCT(--(data!$BY$3:$BY$554=$C72),--(data!$CX$3:$CX$554&gt;=$P$1),--(data!$CX$3:$CX$554&lt;=$R$1)))</f>
        <v>0</v>
      </c>
      <c r="M72" s="140">
        <f ca="1">IF($C72="","",SUMPRODUCT(--(data!$BY$3:$BY$554=$C72),--(data!$CX$3:$CX$554&gt;=$P$1),--(data!$CX$3:$CX$554&lt;=$R$1),data!$DW$3:$DW$554))</f>
        <v>0</v>
      </c>
      <c r="N72" s="140">
        <f ca="1">IF($C72="","",SUMPRODUCT(--(data!$BY$3:$BY$554=$C72),--(data!$CX$3:$CX$554&gt;=$P$1),--(data!$CX$3:$CX$554&lt;=$R$1),data!$DV$3:$DV$554))</f>
        <v>0</v>
      </c>
      <c r="O72" s="140">
        <f ca="1">IF($C72="","",SUMPRODUCT(--(data!$BY$3:$BY$554=$C72),--(data!$CX$3:$CX$554&gt;=$P$1),--(data!$CX$3:$CX$554&lt;=$R$1),data!$DU$3:$DU$554))</f>
        <v>0</v>
      </c>
      <c r="P72" s="141">
        <f t="shared" ca="1" si="13"/>
        <v>0</v>
      </c>
      <c r="Q72" s="141">
        <f t="shared" ca="1" si="11"/>
        <v>0</v>
      </c>
      <c r="R72" s="141">
        <f t="shared" ca="1" si="11"/>
        <v>0</v>
      </c>
    </row>
    <row r="73" spans="1:18" ht="20.100000000000001" customHeight="1" x14ac:dyDescent="0.25">
      <c r="A73" s="137">
        <v>16</v>
      </c>
      <c r="B73" s="138"/>
      <c r="C73" s="139" t="str">
        <f ca="1">IF(OR('Main Table'!B74="",'Main Table'!B74="-"),"",'Main Table'!B74)</f>
        <v>Aston Villa</v>
      </c>
      <c r="D73" s="137">
        <f ca="1">IF($C73="","",COUNTIF(data!$BY$3:$BY$554,C73))</f>
        <v>6</v>
      </c>
      <c r="E73" s="140">
        <f ca="1">IF($C73="","",SUMPRODUCT(--(data!$BY$3:$BY$554=$C73),data!$DW$3:$DW$554))</f>
        <v>-3.14</v>
      </c>
      <c r="F73" s="140">
        <f ca="1">IF($C73="","",SUMPRODUCT(--(data!$BY$3:$BY$554=$C73),data!$DV$3:$DV$554))</f>
        <v>3.8900000000000006</v>
      </c>
      <c r="G73" s="140">
        <f ca="1">IF($C73="","",SUMPRODUCT(--(data!$BY$3:$BY$554=$C73),data!$DU$3:$DU$554))</f>
        <v>-0.75999999999999979</v>
      </c>
      <c r="H73" s="141">
        <f t="shared" ca="1" si="12"/>
        <v>-52.333333333333336</v>
      </c>
      <c r="I73" s="141">
        <f t="shared" ca="1" si="10"/>
        <v>64.833333333333343</v>
      </c>
      <c r="J73" s="141">
        <f t="shared" ca="1" si="10"/>
        <v>-12.666666666666663</v>
      </c>
      <c r="K73" s="135"/>
      <c r="L73" s="142">
        <f ca="1">IF($C73="","",SUMPRODUCT(--(data!$BY$3:$BY$554=$C73),--(data!$CX$3:$CX$554&gt;=$P$1),--(data!$CX$3:$CX$554&lt;=$R$1)))</f>
        <v>1</v>
      </c>
      <c r="M73" s="140">
        <f ca="1">IF($C73="","",SUMPRODUCT(--(data!$BY$3:$BY$554=$C73),--(data!$CX$3:$CX$554&gt;=$P$1),--(data!$CX$3:$CX$554&lt;=$R$1),data!$DW$3:$DW$554))</f>
        <v>-1</v>
      </c>
      <c r="N73" s="140">
        <f ca="1">IF($C73="","",SUMPRODUCT(--(data!$BY$3:$BY$554=$C73),--(data!$CX$3:$CX$554&gt;=$P$1),--(data!$CX$3:$CX$554&lt;=$R$1),data!$DV$3:$DV$554))</f>
        <v>2.33</v>
      </c>
      <c r="O73" s="140">
        <f ca="1">IF($C73="","",SUMPRODUCT(--(data!$BY$3:$BY$554=$C73),--(data!$CX$3:$CX$554&gt;=$P$1),--(data!$CX$3:$CX$554&lt;=$R$1),data!$DU$3:$DU$554))</f>
        <v>-1</v>
      </c>
      <c r="P73" s="141">
        <f t="shared" ca="1" si="13"/>
        <v>-100</v>
      </c>
      <c r="Q73" s="141">
        <f t="shared" ca="1" si="11"/>
        <v>233</v>
      </c>
      <c r="R73" s="141">
        <f t="shared" ca="1" si="11"/>
        <v>-100</v>
      </c>
    </row>
    <row r="74" spans="1:18" ht="20.100000000000001" customHeight="1" x14ac:dyDescent="0.25">
      <c r="A74" s="137">
        <v>17</v>
      </c>
      <c r="B74" s="138"/>
      <c r="C74" s="139" t="str">
        <f ca="1">IF(OR('Main Table'!B75="",'Main Table'!B75="-"),"",'Main Table'!B75)</f>
        <v>Reading</v>
      </c>
      <c r="D74" s="137">
        <f ca="1">IF($C74="","",COUNTIF(data!$BY$3:$BY$554,C74))</f>
        <v>6</v>
      </c>
      <c r="E74" s="140">
        <f ca="1">IF($C74="","",SUMPRODUCT(--(data!$BY$3:$BY$554=$C74),data!$DW$3:$DW$554))</f>
        <v>-1.1299999999999999</v>
      </c>
      <c r="F74" s="140">
        <f ca="1">IF($C74="","",SUMPRODUCT(--(data!$BY$3:$BY$554=$C74),data!$DV$3:$DV$554))</f>
        <v>6.12</v>
      </c>
      <c r="G74" s="140">
        <f ca="1">IF($C74="","",SUMPRODUCT(--(data!$BY$3:$BY$554=$C74),data!$DU$3:$DU$554))</f>
        <v>-2.79</v>
      </c>
      <c r="H74" s="141">
        <f t="shared" ca="1" si="12"/>
        <v>-18.833333333333332</v>
      </c>
      <c r="I74" s="141">
        <f t="shared" ca="1" si="12"/>
        <v>102</v>
      </c>
      <c r="J74" s="141">
        <f t="shared" ca="1" si="12"/>
        <v>-46.5</v>
      </c>
      <c r="K74" s="135"/>
      <c r="L74" s="142">
        <f ca="1">IF($C74="","",SUMPRODUCT(--(data!$BY$3:$BY$554=$C74),--(data!$CX$3:$CX$554&gt;=$P$1),--(data!$CX$3:$CX$554&lt;=$R$1)))</f>
        <v>0</v>
      </c>
      <c r="M74" s="140">
        <f ca="1">IF($C74="","",SUMPRODUCT(--(data!$BY$3:$BY$554=$C74),--(data!$CX$3:$CX$554&gt;=$P$1),--(data!$CX$3:$CX$554&lt;=$R$1),data!$DW$3:$DW$554))</f>
        <v>0</v>
      </c>
      <c r="N74" s="140">
        <f ca="1">IF($C74="","",SUMPRODUCT(--(data!$BY$3:$BY$554=$C74),--(data!$CX$3:$CX$554&gt;=$P$1),--(data!$CX$3:$CX$554&lt;=$R$1),data!$DV$3:$DV$554))</f>
        <v>0</v>
      </c>
      <c r="O74" s="140">
        <f ca="1">IF($C74="","",SUMPRODUCT(--(data!$BY$3:$BY$554=$C74),--(data!$CX$3:$CX$554&gt;=$P$1),--(data!$CX$3:$CX$554&lt;=$R$1),data!$DU$3:$DU$554))</f>
        <v>0</v>
      </c>
      <c r="P74" s="141">
        <f t="shared" ca="1" si="13"/>
        <v>0</v>
      </c>
      <c r="Q74" s="141">
        <f t="shared" ca="1" si="13"/>
        <v>0</v>
      </c>
      <c r="R74" s="141">
        <f t="shared" ca="1" si="13"/>
        <v>0</v>
      </c>
    </row>
    <row r="75" spans="1:18" ht="20.100000000000001" customHeight="1" x14ac:dyDescent="0.25">
      <c r="A75" s="137">
        <v>18</v>
      </c>
      <c r="B75" s="138"/>
      <c r="C75" s="139" t="str">
        <f ca="1">IF(OR('Main Table'!B76="",'Main Table'!B76="-"),"",'Main Table'!B76)</f>
        <v>Brentford</v>
      </c>
      <c r="D75" s="137">
        <f ca="1">IF($C75="","",COUNTIF(data!$BY$3:$BY$554,C75))</f>
        <v>6</v>
      </c>
      <c r="E75" s="140">
        <f ca="1">IF($C75="","",SUMPRODUCT(--(data!$BY$3:$BY$554=$C75),data!$DW$3:$DW$554))</f>
        <v>-6</v>
      </c>
      <c r="F75" s="140">
        <f ca="1">IF($C75="","",SUMPRODUCT(--(data!$BY$3:$BY$554=$C75),data!$DV$3:$DV$554))</f>
        <v>8.2899999999999991</v>
      </c>
      <c r="G75" s="140">
        <f ca="1">IF($C75="","",SUMPRODUCT(--(data!$BY$3:$BY$554=$C75),data!$DU$3:$DU$554))</f>
        <v>8.0000000000000071E-2</v>
      </c>
      <c r="H75" s="141">
        <f t="shared" ca="1" si="12"/>
        <v>-100</v>
      </c>
      <c r="I75" s="141">
        <f t="shared" ca="1" si="12"/>
        <v>138.16666666666666</v>
      </c>
      <c r="J75" s="141">
        <f t="shared" ca="1" si="12"/>
        <v>1.3333333333333346</v>
      </c>
      <c r="K75" s="135"/>
      <c r="L75" s="142">
        <f ca="1">IF($C75="","",SUMPRODUCT(--(data!$BY$3:$BY$554=$C75),--(data!$CX$3:$CX$554&gt;=$P$1),--(data!$CX$3:$CX$554&lt;=$R$1)))</f>
        <v>1</v>
      </c>
      <c r="M75" s="140">
        <f ca="1">IF($C75="","",SUMPRODUCT(--(data!$BY$3:$BY$554=$C75),--(data!$CX$3:$CX$554&gt;=$P$1),--(data!$CX$3:$CX$554&lt;=$R$1),data!$DW$3:$DW$554))</f>
        <v>-1</v>
      </c>
      <c r="N75" s="140">
        <f ca="1">IF($C75="","",SUMPRODUCT(--(data!$BY$3:$BY$554=$C75),--(data!$CX$3:$CX$554&gt;=$P$1),--(data!$CX$3:$CX$554&lt;=$R$1),data!$DV$3:$DV$554))</f>
        <v>2.69</v>
      </c>
      <c r="O75" s="140">
        <f ca="1">IF($C75="","",SUMPRODUCT(--(data!$BY$3:$BY$554=$C75),--(data!$CX$3:$CX$554&gt;=$P$1),--(data!$CX$3:$CX$554&lt;=$R$1),data!$DU$3:$DU$554))</f>
        <v>-1</v>
      </c>
      <c r="P75" s="141">
        <f t="shared" ca="1" si="13"/>
        <v>-100</v>
      </c>
      <c r="Q75" s="141">
        <f t="shared" ca="1" si="13"/>
        <v>269</v>
      </c>
      <c r="R75" s="141">
        <f t="shared" ca="1" si="13"/>
        <v>-100</v>
      </c>
    </row>
    <row r="76" spans="1:18" ht="20.100000000000001" customHeight="1" x14ac:dyDescent="0.25">
      <c r="A76" s="137">
        <v>19</v>
      </c>
      <c r="B76" s="138"/>
      <c r="C76" s="139" t="str">
        <f ca="1">IF(OR('Main Table'!B77="",'Main Table'!B77="-"),"",'Main Table'!B77)</f>
        <v>Ipswich</v>
      </c>
      <c r="D76" s="137">
        <f ca="1">IF($C76="","",COUNTIF(data!$BY$3:$BY$554,C76))</f>
        <v>6</v>
      </c>
      <c r="E76" s="140">
        <f ca="1">IF($C76="","",SUMPRODUCT(--(data!$BY$3:$BY$554=$C76),data!$DW$3:$DW$554))</f>
        <v>-1.0599999999999996</v>
      </c>
      <c r="F76" s="140">
        <f ca="1">IF($C76="","",SUMPRODUCT(--(data!$BY$3:$BY$554=$C76),data!$DV$3:$DV$554))</f>
        <v>-2.81</v>
      </c>
      <c r="G76" s="140">
        <f ca="1">IF($C76="","",SUMPRODUCT(--(data!$BY$3:$BY$554=$C76),data!$DU$3:$DU$554))</f>
        <v>2.9800000000000004</v>
      </c>
      <c r="H76" s="141">
        <f t="shared" ca="1" si="12"/>
        <v>-17.666666666666661</v>
      </c>
      <c r="I76" s="141">
        <f t="shared" ca="1" si="12"/>
        <v>-46.833333333333336</v>
      </c>
      <c r="J76" s="141">
        <f t="shared" ca="1" si="12"/>
        <v>49.666666666666679</v>
      </c>
      <c r="K76" s="135"/>
      <c r="L76" s="142">
        <f ca="1">IF($C76="","",SUMPRODUCT(--(data!$BY$3:$BY$554=$C76),--(data!$CX$3:$CX$554&gt;=$P$1),--(data!$CX$3:$CX$554&lt;=$R$1)))</f>
        <v>0</v>
      </c>
      <c r="M76" s="140">
        <f ca="1">IF($C76="","",SUMPRODUCT(--(data!$BY$3:$BY$554=$C76),--(data!$CX$3:$CX$554&gt;=$P$1),--(data!$CX$3:$CX$554&lt;=$R$1),data!$DW$3:$DW$554))</f>
        <v>0</v>
      </c>
      <c r="N76" s="140">
        <f ca="1">IF($C76="","",SUMPRODUCT(--(data!$BY$3:$BY$554=$C76),--(data!$CX$3:$CX$554&gt;=$P$1),--(data!$CX$3:$CX$554&lt;=$R$1),data!$DV$3:$DV$554))</f>
        <v>0</v>
      </c>
      <c r="O76" s="140">
        <f ca="1">IF($C76="","",SUMPRODUCT(--(data!$BY$3:$BY$554=$C76),--(data!$CX$3:$CX$554&gt;=$P$1),--(data!$CX$3:$CX$554&lt;=$R$1),data!$DU$3:$DU$554))</f>
        <v>0</v>
      </c>
      <c r="P76" s="141">
        <f t="shared" ca="1" si="13"/>
        <v>0</v>
      </c>
      <c r="Q76" s="141">
        <f t="shared" ca="1" si="13"/>
        <v>0</v>
      </c>
      <c r="R76" s="141">
        <f t="shared" ca="1" si="13"/>
        <v>0</v>
      </c>
    </row>
    <row r="77" spans="1:18" ht="20.100000000000001" customHeight="1" x14ac:dyDescent="0.25">
      <c r="A77" s="137">
        <v>20</v>
      </c>
      <c r="B77" s="138"/>
      <c r="C77" s="139" t="str">
        <f ca="1">IF(OR('Main Table'!B78="",'Main Table'!B78="-"),"",'Main Table'!B78)</f>
        <v>Hull</v>
      </c>
      <c r="D77" s="137">
        <f ca="1">IF($C77="","",COUNTIF(data!$BY$3:$BY$554,C77))</f>
        <v>6</v>
      </c>
      <c r="E77" s="140">
        <f ca="1">IF($C77="","",SUMPRODUCT(--(data!$BY$3:$BY$554=$C77),data!$DW$3:$DW$554))</f>
        <v>-3.54</v>
      </c>
      <c r="F77" s="140">
        <f ca="1">IF($C77="","",SUMPRODUCT(--(data!$BY$3:$BY$554=$C77),data!$DV$3:$DV$554))</f>
        <v>-2.52</v>
      </c>
      <c r="G77" s="140">
        <f ca="1">IF($C77="","",SUMPRODUCT(--(data!$BY$3:$BY$554=$C77),data!$DU$3:$DU$554))</f>
        <v>2.21</v>
      </c>
      <c r="H77" s="141">
        <f t="shared" ca="1" si="12"/>
        <v>-59</v>
      </c>
      <c r="I77" s="141">
        <f t="shared" ca="1" si="12"/>
        <v>-42</v>
      </c>
      <c r="J77" s="141">
        <f t="shared" ca="1" si="12"/>
        <v>36.833333333333336</v>
      </c>
      <c r="K77" s="135"/>
      <c r="L77" s="142">
        <f ca="1">IF($C77="","",SUMPRODUCT(--(data!$BY$3:$BY$554=$C77),--(data!$CX$3:$CX$554&gt;=$P$1),--(data!$CX$3:$CX$554&lt;=$R$1)))</f>
        <v>0</v>
      </c>
      <c r="M77" s="140">
        <f ca="1">IF($C77="","",SUMPRODUCT(--(data!$BY$3:$BY$554=$C77),--(data!$CX$3:$CX$554&gt;=$P$1),--(data!$CX$3:$CX$554&lt;=$R$1),data!$DW$3:$DW$554))</f>
        <v>0</v>
      </c>
      <c r="N77" s="140">
        <f ca="1">IF($C77="","",SUMPRODUCT(--(data!$BY$3:$BY$554=$C77),--(data!$CX$3:$CX$554&gt;=$P$1),--(data!$CX$3:$CX$554&lt;=$R$1),data!$DV$3:$DV$554))</f>
        <v>0</v>
      </c>
      <c r="O77" s="140">
        <f ca="1">IF($C77="","",SUMPRODUCT(--(data!$BY$3:$BY$554=$C77),--(data!$CX$3:$CX$554&gt;=$P$1),--(data!$CX$3:$CX$554&lt;=$R$1),data!$DU$3:$DU$554))</f>
        <v>0</v>
      </c>
      <c r="P77" s="141">
        <f t="shared" ca="1" si="13"/>
        <v>0</v>
      </c>
      <c r="Q77" s="141">
        <f t="shared" ca="1" si="13"/>
        <v>0</v>
      </c>
      <c r="R77" s="141">
        <f t="shared" ca="1" si="13"/>
        <v>0</v>
      </c>
    </row>
    <row r="78" spans="1:18" ht="20.100000000000001" customHeight="1" x14ac:dyDescent="0.25">
      <c r="A78" s="137">
        <v>21</v>
      </c>
      <c r="B78" s="138"/>
      <c r="C78" s="139" t="str">
        <f ca="1">IF(OR('Main Table'!B79="",'Main Table'!B79="-"),"",'Main Table'!B79)</f>
        <v>Wigan</v>
      </c>
      <c r="D78" s="137">
        <f ca="1">IF($C78="","",COUNTIF(data!$BY$3:$BY$554,C78))</f>
        <v>6</v>
      </c>
      <c r="E78" s="140">
        <f ca="1">IF($C78="","",SUMPRODUCT(--(data!$BY$3:$BY$554=$C78),data!$DW$3:$DW$554))</f>
        <v>-2.4900000000000002</v>
      </c>
      <c r="F78" s="140">
        <f ca="1">IF($C78="","",SUMPRODUCT(--(data!$BY$3:$BY$554=$C78),data!$DV$3:$DV$554))</f>
        <v>-6</v>
      </c>
      <c r="G78" s="140">
        <f ca="1">IF($C78="","",SUMPRODUCT(--(data!$BY$3:$BY$554=$C78),data!$DU$3:$DU$554))</f>
        <v>5.8000000000000007</v>
      </c>
      <c r="H78" s="141">
        <f t="shared" ca="1" si="12"/>
        <v>-41.500000000000007</v>
      </c>
      <c r="I78" s="141">
        <f t="shared" ca="1" si="12"/>
        <v>-100</v>
      </c>
      <c r="J78" s="141">
        <f t="shared" ca="1" si="12"/>
        <v>96.666666666666686</v>
      </c>
      <c r="K78" s="135"/>
      <c r="L78" s="142">
        <f ca="1">IF($C78="","",SUMPRODUCT(--(data!$BY$3:$BY$554=$C78),--(data!$CX$3:$CX$554&gt;=$P$1),--(data!$CX$3:$CX$554&lt;=$R$1)))</f>
        <v>0</v>
      </c>
      <c r="M78" s="140">
        <f ca="1">IF($C78="","",SUMPRODUCT(--(data!$BY$3:$BY$554=$C78),--(data!$CX$3:$CX$554&gt;=$P$1),--(data!$CX$3:$CX$554&lt;=$R$1),data!$DW$3:$DW$554))</f>
        <v>0</v>
      </c>
      <c r="N78" s="140">
        <f ca="1">IF($C78="","",SUMPRODUCT(--(data!$BY$3:$BY$554=$C78),--(data!$CX$3:$CX$554&gt;=$P$1),--(data!$CX$3:$CX$554&lt;=$R$1),data!$DV$3:$DV$554))</f>
        <v>0</v>
      </c>
      <c r="O78" s="140">
        <f ca="1">IF($C78="","",SUMPRODUCT(--(data!$BY$3:$BY$554=$C78),--(data!$CX$3:$CX$554&gt;=$P$1),--(data!$CX$3:$CX$554&lt;=$R$1),data!$DU$3:$DU$554))</f>
        <v>0</v>
      </c>
      <c r="P78" s="141">
        <f t="shared" ca="1" si="13"/>
        <v>0</v>
      </c>
      <c r="Q78" s="141">
        <f t="shared" ca="1" si="13"/>
        <v>0</v>
      </c>
      <c r="R78" s="141">
        <f t="shared" ca="1" si="13"/>
        <v>0</v>
      </c>
    </row>
    <row r="79" spans="1:18" ht="20.100000000000001" customHeight="1" x14ac:dyDescent="0.25">
      <c r="A79" s="137">
        <v>22</v>
      </c>
      <c r="B79" s="138"/>
      <c r="C79" s="139" t="str">
        <f ca="1">IF(OR('Main Table'!B80="",'Main Table'!B80="-"),"",'Main Table'!B80)</f>
        <v>Millwall</v>
      </c>
      <c r="D79" s="137">
        <f ca="1">IF($C79="","",COUNTIF(data!$BY$3:$BY$554,C79))</f>
        <v>6</v>
      </c>
      <c r="E79" s="140">
        <f ca="1">IF($C79="","",SUMPRODUCT(--(data!$BY$3:$BY$554=$C79),data!$DW$3:$DW$554))</f>
        <v>-6</v>
      </c>
      <c r="F79" s="140">
        <f ca="1">IF($C79="","",SUMPRODUCT(--(data!$BY$3:$BY$554=$C79),data!$DV$3:$DV$554))</f>
        <v>0.73999999999999977</v>
      </c>
      <c r="G79" s="140">
        <f ca="1">IF($C79="","",SUMPRODUCT(--(data!$BY$3:$BY$554=$C79),data!$DU$3:$DU$554))</f>
        <v>5.1400000000000006</v>
      </c>
      <c r="H79" s="141">
        <f t="shared" ca="1" si="12"/>
        <v>-100</v>
      </c>
      <c r="I79" s="141">
        <f t="shared" ca="1" si="12"/>
        <v>12.333333333333329</v>
      </c>
      <c r="J79" s="141">
        <f t="shared" ca="1" si="12"/>
        <v>85.666666666666671</v>
      </c>
      <c r="K79" s="135"/>
      <c r="L79" s="142">
        <f ca="1">IF($C79="","",SUMPRODUCT(--(data!$BY$3:$BY$554=$C79),--(data!$CX$3:$CX$554&gt;=$P$1),--(data!$CX$3:$CX$554&lt;=$R$1)))</f>
        <v>0</v>
      </c>
      <c r="M79" s="140">
        <f ca="1">IF($C79="","",SUMPRODUCT(--(data!$BY$3:$BY$554=$C79),--(data!$CX$3:$CX$554&gt;=$P$1),--(data!$CX$3:$CX$554&lt;=$R$1),data!$DW$3:$DW$554))</f>
        <v>0</v>
      </c>
      <c r="N79" s="140">
        <f ca="1">IF($C79="","",SUMPRODUCT(--(data!$BY$3:$BY$554=$C79),--(data!$CX$3:$CX$554&gt;=$P$1),--(data!$CX$3:$CX$554&lt;=$R$1),data!$DV$3:$DV$554))</f>
        <v>0</v>
      </c>
      <c r="O79" s="140">
        <f ca="1">IF($C79="","",SUMPRODUCT(--(data!$BY$3:$BY$554=$C79),--(data!$CX$3:$CX$554&gt;=$P$1),--(data!$CX$3:$CX$554&lt;=$R$1),data!$DU$3:$DU$554))</f>
        <v>0</v>
      </c>
      <c r="P79" s="141">
        <f t="shared" ca="1" si="13"/>
        <v>0</v>
      </c>
      <c r="Q79" s="141">
        <f t="shared" ca="1" si="13"/>
        <v>0</v>
      </c>
      <c r="R79" s="141">
        <f t="shared" ca="1" si="13"/>
        <v>0</v>
      </c>
    </row>
    <row r="80" spans="1:18" ht="20.100000000000001" customHeight="1" x14ac:dyDescent="0.25">
      <c r="A80" s="137">
        <v>23</v>
      </c>
      <c r="B80" s="138"/>
      <c r="C80" s="139" t="str">
        <f ca="1">IF(OR('Main Table'!B81="",'Main Table'!B81="-"),"",'Main Table'!B81)</f>
        <v>Preston</v>
      </c>
      <c r="D80" s="137">
        <f ca="1">IF($C80="","",COUNTIF(data!$BY$3:$BY$554,C80))</f>
        <v>6</v>
      </c>
      <c r="E80" s="140">
        <f ca="1">IF($C80="","",SUMPRODUCT(--(data!$BY$3:$BY$554=$C80),data!$DW$3:$DW$554))</f>
        <v>-6</v>
      </c>
      <c r="F80" s="140">
        <f ca="1">IF($C80="","",SUMPRODUCT(--(data!$BY$3:$BY$554=$C80),data!$DV$3:$DV$554))</f>
        <v>-2.37</v>
      </c>
      <c r="G80" s="140">
        <f ca="1">IF($C80="","",SUMPRODUCT(--(data!$BY$3:$BY$554=$C80),data!$DU$3:$DU$554))</f>
        <v>5.2600000000000007</v>
      </c>
      <c r="H80" s="141">
        <f t="shared" ca="1" si="12"/>
        <v>-100</v>
      </c>
      <c r="I80" s="141">
        <f t="shared" ca="1" si="12"/>
        <v>-39.5</v>
      </c>
      <c r="J80" s="141">
        <f t="shared" ca="1" si="12"/>
        <v>87.666666666666686</v>
      </c>
      <c r="K80" s="135"/>
      <c r="L80" s="142">
        <f ca="1">IF($C80="","",SUMPRODUCT(--(data!$BY$3:$BY$554=$C80),--(data!$CX$3:$CX$554&gt;=$P$1),--(data!$CX$3:$CX$554&lt;=$R$1)))</f>
        <v>0</v>
      </c>
      <c r="M80" s="140">
        <f ca="1">IF($C80="","",SUMPRODUCT(--(data!$BY$3:$BY$554=$C80),--(data!$CX$3:$CX$554&gt;=$P$1),--(data!$CX$3:$CX$554&lt;=$R$1),data!$DW$3:$DW$554))</f>
        <v>0</v>
      </c>
      <c r="N80" s="140">
        <f ca="1">IF($C80="","",SUMPRODUCT(--(data!$BY$3:$BY$554=$C80),--(data!$CX$3:$CX$554&gt;=$P$1),--(data!$CX$3:$CX$554&lt;=$R$1),data!$DV$3:$DV$554))</f>
        <v>0</v>
      </c>
      <c r="O80" s="140">
        <f ca="1">IF($C80="","",SUMPRODUCT(--(data!$BY$3:$BY$554=$C80),--(data!$CX$3:$CX$554&gt;=$P$1),--(data!$CX$3:$CX$554&lt;=$R$1),data!$DU$3:$DU$554))</f>
        <v>0</v>
      </c>
      <c r="P80" s="141">
        <f t="shared" ca="1" si="13"/>
        <v>0</v>
      </c>
      <c r="Q80" s="141">
        <f t="shared" ca="1" si="13"/>
        <v>0</v>
      </c>
      <c r="R80" s="141">
        <f t="shared" ca="1" si="13"/>
        <v>0</v>
      </c>
    </row>
    <row r="81" spans="1:18" ht="20.100000000000001" customHeight="1" x14ac:dyDescent="0.25">
      <c r="A81" s="143">
        <v>24</v>
      </c>
      <c r="B81" s="144"/>
      <c r="C81" s="145" t="str">
        <f ca="1">IF(OR('Main Table'!B82="",'Main Table'!B82="-"),"",'Main Table'!B82)</f>
        <v>Rotherham</v>
      </c>
      <c r="D81" s="143">
        <f ca="1">IF($C81="","",COUNTIF(data!$BY$3:$BY$554,C81))</f>
        <v>6</v>
      </c>
      <c r="E81" s="146">
        <f ca="1">IF($C81="","",SUMPRODUCT(--(data!$BY$3:$BY$554=$C81),data!$DW$3:$DW$554))</f>
        <v>-6</v>
      </c>
      <c r="F81" s="146">
        <f ca="1">IF($C81="","",SUMPRODUCT(--(data!$BY$3:$BY$554=$C81),data!$DV$3:$DV$554))</f>
        <v>-6</v>
      </c>
      <c r="G81" s="146">
        <f ca="1">IF($C81="","",SUMPRODUCT(--(data!$BY$3:$BY$554=$C81),data!$DU$3:$DU$554))</f>
        <v>3.36</v>
      </c>
      <c r="H81" s="147">
        <f t="shared" ca="1" si="12"/>
        <v>-100</v>
      </c>
      <c r="I81" s="147">
        <f t="shared" ca="1" si="12"/>
        <v>-100</v>
      </c>
      <c r="J81" s="147">
        <f t="shared" ca="1" si="12"/>
        <v>56</v>
      </c>
      <c r="K81" s="135"/>
      <c r="L81" s="148">
        <f ca="1">IF($C81="","",SUMPRODUCT(--(data!$BY$3:$BY$554=$C81),--(data!$CX$3:$CX$554&gt;=$P$1),--(data!$CX$3:$CX$554&lt;=$R$1)))</f>
        <v>0</v>
      </c>
      <c r="M81" s="146">
        <f ca="1">IF($C81="","",SUMPRODUCT(--(data!$BY$3:$BY$554=$C81),--(data!$CX$3:$CX$554&gt;=$P$1),--(data!$CX$3:$CX$554&lt;=$R$1),data!$DW$3:$DW$554))</f>
        <v>0</v>
      </c>
      <c r="N81" s="146">
        <f ca="1">IF($C81="","",SUMPRODUCT(--(data!$BY$3:$BY$554=$C81),--(data!$CX$3:$CX$554&gt;=$P$1),--(data!$CX$3:$CX$554&lt;=$R$1),data!$DV$3:$DV$554))</f>
        <v>0</v>
      </c>
      <c r="O81" s="146">
        <f ca="1">IF($C81="","",SUMPRODUCT(--(data!$BY$3:$BY$554=$C81),--(data!$CX$3:$CX$554&gt;=$P$1),--(data!$CX$3:$CX$554&lt;=$R$1),data!$DU$3:$DU$554))</f>
        <v>0</v>
      </c>
      <c r="P81" s="147">
        <f t="shared" ca="1" si="13"/>
        <v>0</v>
      </c>
      <c r="Q81" s="147">
        <f t="shared" ca="1" si="13"/>
        <v>0</v>
      </c>
      <c r="R81" s="147">
        <f t="shared" ca="1" si="13"/>
        <v>0</v>
      </c>
    </row>
    <row r="82" spans="1:18" ht="20.100000000000001" customHeight="1" x14ac:dyDescent="0.25"/>
  </sheetData>
  <sheetProtection sheet="1" objects="1" scenarios="1"/>
  <mergeCells count="14">
    <mergeCell ref="A1:C1"/>
    <mergeCell ref="E1:J1"/>
    <mergeCell ref="L1:O1"/>
    <mergeCell ref="E3:G3"/>
    <mergeCell ref="H3:J3"/>
    <mergeCell ref="L3:L4"/>
    <mergeCell ref="M3:O3"/>
    <mergeCell ref="C3:C4"/>
    <mergeCell ref="D3:D4"/>
    <mergeCell ref="S1:S4"/>
    <mergeCell ref="D31:R31"/>
    <mergeCell ref="D57:R57"/>
    <mergeCell ref="P3:R3"/>
    <mergeCell ref="D5:R5"/>
  </mergeCells>
  <conditionalFormatting sqref="E58:K81 M58:R81 E32:K55 M32:R55 E6:K29 M6:R29">
    <cfRule type="cellIs" dxfId="28" priority="3" operator="lessThan">
      <formula>0</formula>
    </cfRule>
    <cfRule type="cellIs" dxfId="27" priority="4" operator="greaterThan">
      <formula>0</formula>
    </cfRule>
  </conditionalFormatting>
  <conditionalFormatting sqref="S1:S4">
    <cfRule type="cellIs" dxfId="26" priority="1" operator="notEqual">
      <formula>""</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FF00"/>
  </sheetPr>
  <dimension ref="A1:S82"/>
  <sheetViews>
    <sheetView showGridLines="0" showRowColHeaders="0" zoomScale="85" zoomScaleNormal="85" workbookViewId="0">
      <pane ySplit="4" topLeftCell="A5" activePane="bottomLeft" state="frozen"/>
      <selection pane="bottomLeft" activeCell="P1" sqref="P1"/>
    </sheetView>
  </sheetViews>
  <sheetFormatPr defaultRowHeight="15" x14ac:dyDescent="0.25"/>
  <cols>
    <col min="1" max="1" width="9.140625" style="115"/>
    <col min="2" max="2" width="0" style="115" hidden="1" customWidth="1"/>
    <col min="3" max="3" width="21.28515625" style="115" customWidth="1"/>
    <col min="4" max="10" width="9.140625" style="115"/>
    <col min="11" max="11" width="2.7109375" style="125" customWidth="1"/>
    <col min="12" max="18" width="9.140625" style="115"/>
    <col min="19" max="19" width="35.7109375" style="115" customWidth="1"/>
    <col min="20" max="16384" width="9.140625" style="115"/>
  </cols>
  <sheetData>
    <row r="1" spans="1:19" ht="35.1" customHeight="1" x14ac:dyDescent="0.25">
      <c r="A1" s="1743" t="s">
        <v>187</v>
      </c>
      <c r="B1" s="1743"/>
      <c r="C1" s="1743"/>
      <c r="E1" s="1736" t="s">
        <v>254</v>
      </c>
      <c r="F1" s="1736"/>
      <c r="G1" s="1736"/>
      <c r="H1" s="1736"/>
      <c r="I1" s="1736"/>
      <c r="J1" s="1736"/>
      <c r="K1" s="116"/>
      <c r="L1" s="1737" t="s">
        <v>264</v>
      </c>
      <c r="M1" s="1737"/>
      <c r="N1" s="1737"/>
      <c r="O1" s="1737"/>
      <c r="P1" s="949">
        <v>2.2000000000000002</v>
      </c>
      <c r="Q1" s="117" t="s">
        <v>184</v>
      </c>
      <c r="R1" s="949">
        <v>3</v>
      </c>
      <c r="S1" s="1728" t="str">
        <f ca="1">IF(SUM(data!CS1:CU1)&gt;0,"Warning! There are "&amp;SUM(data!CS1:CU1)&amp;" missing odds, so they are not included in Profit/Loss figures! Please check the database.","")</f>
        <v/>
      </c>
    </row>
    <row r="2" spans="1:19" s="125" customFormat="1" ht="5.0999999999999996" customHeight="1" x14ac:dyDescent="0.25">
      <c r="C2" s="149"/>
      <c r="E2" s="150"/>
      <c r="F2" s="150"/>
      <c r="G2" s="150"/>
      <c r="H2" s="150"/>
      <c r="I2" s="150"/>
      <c r="J2" s="150"/>
      <c r="K2" s="150"/>
      <c r="L2" s="121"/>
      <c r="M2" s="121"/>
      <c r="N2" s="121"/>
      <c r="O2" s="121"/>
      <c r="P2" s="151"/>
      <c r="Q2" s="150"/>
      <c r="R2" s="151"/>
      <c r="S2" s="1728"/>
    </row>
    <row r="3" spans="1:19" s="125" customFormat="1" ht="20.100000000000001" customHeight="1" x14ac:dyDescent="0.25">
      <c r="A3" s="115"/>
      <c r="B3" s="115"/>
      <c r="C3" s="1740" t="s">
        <v>266</v>
      </c>
      <c r="D3" s="1738" t="s">
        <v>185</v>
      </c>
      <c r="E3" s="1733" t="s">
        <v>282</v>
      </c>
      <c r="F3" s="1733"/>
      <c r="G3" s="1733"/>
      <c r="H3" s="1733" t="s">
        <v>283</v>
      </c>
      <c r="I3" s="1733"/>
      <c r="J3" s="1733"/>
      <c r="K3" s="124"/>
      <c r="L3" s="1738" t="s">
        <v>185</v>
      </c>
      <c r="M3" s="1733" t="s">
        <v>282</v>
      </c>
      <c r="N3" s="1733"/>
      <c r="O3" s="1733"/>
      <c r="P3" s="1733" t="s">
        <v>283</v>
      </c>
      <c r="Q3" s="1733"/>
      <c r="R3" s="1733"/>
      <c r="S3" s="1728"/>
    </row>
    <row r="4" spans="1:19" s="125" customFormat="1" ht="20.100000000000001" customHeight="1" x14ac:dyDescent="0.25">
      <c r="C4" s="1744"/>
      <c r="D4" s="1742"/>
      <c r="E4" s="129" t="s">
        <v>181</v>
      </c>
      <c r="F4" s="129" t="s">
        <v>182</v>
      </c>
      <c r="G4" s="129" t="s">
        <v>183</v>
      </c>
      <c r="H4" s="129" t="s">
        <v>181</v>
      </c>
      <c r="I4" s="129" t="s">
        <v>182</v>
      </c>
      <c r="J4" s="129" t="s">
        <v>183</v>
      </c>
      <c r="K4" s="127"/>
      <c r="L4" s="1742"/>
      <c r="M4" s="158" t="s">
        <v>181</v>
      </c>
      <c r="N4" s="158" t="s">
        <v>182</v>
      </c>
      <c r="O4" s="158" t="s">
        <v>183</v>
      </c>
      <c r="P4" s="158" t="s">
        <v>181</v>
      </c>
      <c r="Q4" s="158" t="s">
        <v>182</v>
      </c>
      <c r="R4" s="158" t="s">
        <v>183</v>
      </c>
      <c r="S4" s="1728"/>
    </row>
    <row r="5" spans="1:19" s="125" customFormat="1" ht="24.95" customHeight="1" x14ac:dyDescent="0.25">
      <c r="A5" s="129" t="s">
        <v>19</v>
      </c>
      <c r="B5" s="129" t="s">
        <v>18</v>
      </c>
      <c r="C5" s="129" t="s">
        <v>11</v>
      </c>
      <c r="D5" s="1729" t="s">
        <v>258</v>
      </c>
      <c r="E5" s="1730"/>
      <c r="F5" s="1730"/>
      <c r="G5" s="1730"/>
      <c r="H5" s="1730"/>
      <c r="I5" s="1730"/>
      <c r="J5" s="1730"/>
      <c r="K5" s="1734"/>
      <c r="L5" s="1730"/>
      <c r="M5" s="1730"/>
      <c r="N5" s="1730"/>
      <c r="O5" s="1730"/>
      <c r="P5" s="1730"/>
      <c r="Q5" s="1730"/>
      <c r="R5" s="1732"/>
    </row>
    <row r="6" spans="1:19" s="125" customFormat="1" ht="20.100000000000001" customHeight="1" x14ac:dyDescent="0.25">
      <c r="A6" s="130">
        <v>1</v>
      </c>
      <c r="B6" s="131"/>
      <c r="C6" s="132" t="str">
        <f ca="1">IF(OR('Main Table'!B5="",'Main Table'!B5="-"),"",'Main Table'!B5)</f>
        <v>Sheffield United</v>
      </c>
      <c r="D6" s="130">
        <f t="shared" ref="D6:G29" ca="1" si="0">IF($C6="","",VLOOKUP($C6,$C$32:$R$55,COLUMN()-2,FALSE)+VLOOKUP($C6,$C$58:$R$81,COLUMN()-2,FALSE))</f>
        <v>12</v>
      </c>
      <c r="E6" s="133">
        <f t="shared" ca="1" si="0"/>
        <v>5.7200000000000006</v>
      </c>
      <c r="F6" s="133">
        <f t="shared" ca="1" si="0"/>
        <v>-8.4</v>
      </c>
      <c r="G6" s="133">
        <f t="shared" ca="1" si="0"/>
        <v>-3.5</v>
      </c>
      <c r="H6" s="134">
        <f t="shared" ref="H6:H29" ca="1" si="1">IF(OR($D6=0,$D6=""),"",E6*100/$D6)</f>
        <v>47.666666666666679</v>
      </c>
      <c r="I6" s="134">
        <f t="shared" ref="I6:I29" ca="1" si="2">IF(OR($D6=0,$D6=""),"",F6*100/$D6)</f>
        <v>-70</v>
      </c>
      <c r="J6" s="134">
        <f t="shared" ref="J6:J29" ca="1" si="3">IF(OR($D6=0,$D6=""),"",G6*100/$D6)</f>
        <v>-29.166666666666668</v>
      </c>
      <c r="K6" s="135"/>
      <c r="L6" s="136">
        <f t="shared" ref="L6:O29" ca="1" si="4">IF($C6="","",VLOOKUP($C6,$C$32:$R$55,COLUMN()-2,FALSE)+VLOOKUP($C6,$C$58:$R$81,COLUMN()-2,FALSE))</f>
        <v>6</v>
      </c>
      <c r="M6" s="133">
        <f t="shared" ca="1" si="4"/>
        <v>4.07</v>
      </c>
      <c r="N6" s="133">
        <f t="shared" ca="1" si="4"/>
        <v>-6</v>
      </c>
      <c r="O6" s="133">
        <f t="shared" ca="1" si="4"/>
        <v>0.25</v>
      </c>
      <c r="P6" s="134">
        <f t="shared" ref="P6:P29" ca="1" si="5">IF(OR($L6=0,$L6=""),"",M6*100/$L6)</f>
        <v>67.833333333333329</v>
      </c>
      <c r="Q6" s="134">
        <f t="shared" ref="Q6:Q29" ca="1" si="6">IF(OR($L6=0,$L6=""),"",N6*100/$L6)</f>
        <v>-100</v>
      </c>
      <c r="R6" s="134">
        <f t="shared" ref="R6:R29" ca="1" si="7">IF(OR($L6=0,$L6=""),"",O6*100/$L6)</f>
        <v>4.166666666666667</v>
      </c>
    </row>
    <row r="7" spans="1:19" s="125" customFormat="1" ht="20.100000000000001" customHeight="1" x14ac:dyDescent="0.25">
      <c r="A7" s="137">
        <v>2</v>
      </c>
      <c r="B7" s="138"/>
      <c r="C7" s="139" t="str">
        <f ca="1">IF(OR('Main Table'!B6="",'Main Table'!B6="-"),"",'Main Table'!B6)</f>
        <v>West Brom</v>
      </c>
      <c r="D7" s="137">
        <f t="shared" ca="1" si="0"/>
        <v>12</v>
      </c>
      <c r="E7" s="140">
        <f t="shared" ca="1" si="0"/>
        <v>2.1</v>
      </c>
      <c r="F7" s="140">
        <f t="shared" ca="1" si="0"/>
        <v>-1.9000000000000004</v>
      </c>
      <c r="G7" s="140">
        <f t="shared" ca="1" si="0"/>
        <v>-0.5</v>
      </c>
      <c r="H7" s="141">
        <f t="shared" ca="1" si="1"/>
        <v>17.5</v>
      </c>
      <c r="I7" s="141">
        <f t="shared" ca="1" si="2"/>
        <v>-15.833333333333336</v>
      </c>
      <c r="J7" s="141">
        <f t="shared" ca="1" si="3"/>
        <v>-4.166666666666667</v>
      </c>
      <c r="K7" s="135"/>
      <c r="L7" s="142">
        <f t="shared" ca="1" si="4"/>
        <v>4</v>
      </c>
      <c r="M7" s="140">
        <f t="shared" ca="1" si="4"/>
        <v>1.1999999999999997</v>
      </c>
      <c r="N7" s="140">
        <f t="shared" ca="1" si="4"/>
        <v>2.5999999999999996</v>
      </c>
      <c r="O7" s="140">
        <f t="shared" ca="1" si="4"/>
        <v>-4</v>
      </c>
      <c r="P7" s="141">
        <f t="shared" ca="1" si="5"/>
        <v>29.999999999999993</v>
      </c>
      <c r="Q7" s="141">
        <f t="shared" ca="1" si="6"/>
        <v>64.999999999999986</v>
      </c>
      <c r="R7" s="141">
        <f t="shared" ca="1" si="7"/>
        <v>-100</v>
      </c>
    </row>
    <row r="8" spans="1:19" s="125" customFormat="1" ht="20.100000000000001" customHeight="1" x14ac:dyDescent="0.25">
      <c r="A8" s="137">
        <v>3</v>
      </c>
      <c r="B8" s="138"/>
      <c r="C8" s="139" t="str">
        <f ca="1">IF(OR('Main Table'!B7="",'Main Table'!B7="-"),"",'Main Table'!B7)</f>
        <v>Leeds</v>
      </c>
      <c r="D8" s="137">
        <f t="shared" ca="1" si="0"/>
        <v>12</v>
      </c>
      <c r="E8" s="140">
        <f t="shared" ca="1" si="0"/>
        <v>2.7300000000000004</v>
      </c>
      <c r="F8" s="140">
        <f t="shared" ca="1" si="0"/>
        <v>5.6000000000000005</v>
      </c>
      <c r="G8" s="140">
        <f t="shared" ca="1" si="0"/>
        <v>-7</v>
      </c>
      <c r="H8" s="141">
        <f t="shared" ca="1" si="1"/>
        <v>22.750000000000004</v>
      </c>
      <c r="I8" s="141">
        <f t="shared" ca="1" si="2"/>
        <v>46.666666666666664</v>
      </c>
      <c r="J8" s="141">
        <f t="shared" ca="1" si="3"/>
        <v>-58.333333333333336</v>
      </c>
      <c r="K8" s="135"/>
      <c r="L8" s="142">
        <f t="shared" ca="1" si="4"/>
        <v>6</v>
      </c>
      <c r="M8" s="140">
        <f t="shared" ca="1" si="4"/>
        <v>-0.54999999999999982</v>
      </c>
      <c r="N8" s="140">
        <f t="shared" ca="1" si="4"/>
        <v>8.1</v>
      </c>
      <c r="O8" s="140">
        <f t="shared" ca="1" si="4"/>
        <v>-6</v>
      </c>
      <c r="P8" s="141">
        <f t="shared" ca="1" si="5"/>
        <v>-9.1666666666666643</v>
      </c>
      <c r="Q8" s="141">
        <f t="shared" ca="1" si="6"/>
        <v>135</v>
      </c>
      <c r="R8" s="141">
        <f t="shared" ca="1" si="7"/>
        <v>-100</v>
      </c>
    </row>
    <row r="9" spans="1:19" s="125" customFormat="1" ht="20.100000000000001" customHeight="1" x14ac:dyDescent="0.25">
      <c r="A9" s="137">
        <v>4</v>
      </c>
      <c r="B9" s="138"/>
      <c r="C9" s="139" t="str">
        <f ca="1">IF(OR('Main Table'!B8="",'Main Table'!B8="-"),"",'Main Table'!B8)</f>
        <v>Middlesbrough</v>
      </c>
      <c r="D9" s="137">
        <f t="shared" ca="1" si="0"/>
        <v>12</v>
      </c>
      <c r="E9" s="140">
        <f t="shared" ca="1" si="0"/>
        <v>0.60999999999999988</v>
      </c>
      <c r="F9" s="140">
        <f t="shared" ca="1" si="0"/>
        <v>1.8999999999999995</v>
      </c>
      <c r="G9" s="140">
        <f t="shared" ca="1" si="0"/>
        <v>-3.65</v>
      </c>
      <c r="H9" s="141">
        <f t="shared" ca="1" si="1"/>
        <v>5.0833333333333321</v>
      </c>
      <c r="I9" s="141">
        <f t="shared" ca="1" si="2"/>
        <v>15.833333333333329</v>
      </c>
      <c r="J9" s="141">
        <f t="shared" ca="1" si="3"/>
        <v>-30.416666666666668</v>
      </c>
      <c r="K9" s="135"/>
      <c r="L9" s="142">
        <f t="shared" ca="1" si="4"/>
        <v>6</v>
      </c>
      <c r="M9" s="140">
        <f t="shared" ca="1" si="4"/>
        <v>1.35</v>
      </c>
      <c r="N9" s="140">
        <f t="shared" ca="1" si="4"/>
        <v>0.60000000000000009</v>
      </c>
      <c r="O9" s="140">
        <f t="shared" ca="1" si="4"/>
        <v>-2.9</v>
      </c>
      <c r="P9" s="141">
        <f t="shared" ca="1" si="5"/>
        <v>22.5</v>
      </c>
      <c r="Q9" s="141">
        <f t="shared" ca="1" si="6"/>
        <v>10.000000000000002</v>
      </c>
      <c r="R9" s="141">
        <f t="shared" ca="1" si="7"/>
        <v>-48.333333333333336</v>
      </c>
    </row>
    <row r="10" spans="1:19" s="125" customFormat="1" ht="20.100000000000001" customHeight="1" x14ac:dyDescent="0.25">
      <c r="A10" s="137">
        <v>5</v>
      </c>
      <c r="B10" s="138"/>
      <c r="C10" s="139" t="str">
        <f ca="1">IF(OR('Main Table'!B9="",'Main Table'!B9="-"),"",'Main Table'!B9)</f>
        <v>Nott'm Forest</v>
      </c>
      <c r="D10" s="137">
        <f t="shared" ca="1" si="0"/>
        <v>12</v>
      </c>
      <c r="E10" s="140">
        <f t="shared" ca="1" si="0"/>
        <v>-1.5000000000000002</v>
      </c>
      <c r="F10" s="140">
        <f t="shared" ca="1" si="0"/>
        <v>11.75</v>
      </c>
      <c r="G10" s="140">
        <f t="shared" ca="1" si="0"/>
        <v>-10.1</v>
      </c>
      <c r="H10" s="141">
        <f t="shared" ca="1" si="1"/>
        <v>-12.500000000000002</v>
      </c>
      <c r="I10" s="141">
        <f t="shared" ca="1" si="2"/>
        <v>97.916666666666671</v>
      </c>
      <c r="J10" s="141">
        <f t="shared" ca="1" si="3"/>
        <v>-84.166666666666671</v>
      </c>
      <c r="K10" s="135"/>
      <c r="L10" s="142">
        <f t="shared" ca="1" si="4"/>
        <v>3</v>
      </c>
      <c r="M10" s="140">
        <f t="shared" ca="1" si="4"/>
        <v>-3</v>
      </c>
      <c r="N10" s="140">
        <f t="shared" ca="1" si="4"/>
        <v>7.1</v>
      </c>
      <c r="O10" s="140">
        <f t="shared" ca="1" si="4"/>
        <v>-3</v>
      </c>
      <c r="P10" s="141">
        <f t="shared" ca="1" si="5"/>
        <v>-100</v>
      </c>
      <c r="Q10" s="141">
        <f t="shared" ca="1" si="6"/>
        <v>236.66666666666666</v>
      </c>
      <c r="R10" s="141">
        <f t="shared" ca="1" si="7"/>
        <v>-100</v>
      </c>
    </row>
    <row r="11" spans="1:19" s="125" customFormat="1" ht="20.100000000000001" customHeight="1" x14ac:dyDescent="0.25">
      <c r="A11" s="137">
        <v>6</v>
      </c>
      <c r="B11" s="138"/>
      <c r="C11" s="139" t="str">
        <f ca="1">IF(OR('Main Table'!B10="",'Main Table'!B10="-"),"",'Main Table'!B10)</f>
        <v>Sheffield Weds</v>
      </c>
      <c r="D11" s="137">
        <f t="shared" ca="1" si="0"/>
        <v>12</v>
      </c>
      <c r="E11" s="140">
        <f t="shared" ca="1" si="0"/>
        <v>8.25</v>
      </c>
      <c r="F11" s="140">
        <f t="shared" ca="1" si="0"/>
        <v>1.6999999999999993</v>
      </c>
      <c r="G11" s="140">
        <f t="shared" ca="1" si="0"/>
        <v>-6.32</v>
      </c>
      <c r="H11" s="141">
        <f t="shared" ca="1" si="1"/>
        <v>68.75</v>
      </c>
      <c r="I11" s="141">
        <f t="shared" ca="1" si="2"/>
        <v>14.166666666666663</v>
      </c>
      <c r="J11" s="141">
        <f t="shared" ca="1" si="3"/>
        <v>-52.666666666666664</v>
      </c>
      <c r="K11" s="135"/>
      <c r="L11" s="142">
        <f t="shared" ca="1" si="4"/>
        <v>3</v>
      </c>
      <c r="M11" s="140">
        <f t="shared" ca="1" si="4"/>
        <v>-0.5</v>
      </c>
      <c r="N11" s="140">
        <f t="shared" ca="1" si="4"/>
        <v>3.6999999999999997</v>
      </c>
      <c r="O11" s="140">
        <f t="shared" ca="1" si="4"/>
        <v>-3</v>
      </c>
      <c r="P11" s="141">
        <f t="shared" ca="1" si="5"/>
        <v>-16.666666666666668</v>
      </c>
      <c r="Q11" s="141">
        <f t="shared" ca="1" si="6"/>
        <v>123.33333333333333</v>
      </c>
      <c r="R11" s="141">
        <f t="shared" ca="1" si="7"/>
        <v>-100</v>
      </c>
    </row>
    <row r="12" spans="1:19" s="125" customFormat="1" ht="20.100000000000001" customHeight="1" x14ac:dyDescent="0.25">
      <c r="A12" s="137">
        <v>7</v>
      </c>
      <c r="B12" s="138"/>
      <c r="C12" s="139" t="str">
        <f ca="1">IF(OR('Main Table'!B11="",'Main Table'!B11="-"),"",'Main Table'!B11)</f>
        <v>Brentford</v>
      </c>
      <c r="D12" s="137">
        <f t="shared" ca="1" si="0"/>
        <v>12</v>
      </c>
      <c r="E12" s="140">
        <f t="shared" ca="1" si="0"/>
        <v>-5.27</v>
      </c>
      <c r="F12" s="140">
        <f t="shared" ca="1" si="0"/>
        <v>10.95</v>
      </c>
      <c r="G12" s="140">
        <f t="shared" ca="1" si="0"/>
        <v>-5.85</v>
      </c>
      <c r="H12" s="141">
        <f t="shared" ca="1" si="1"/>
        <v>-43.916666666666664</v>
      </c>
      <c r="I12" s="141">
        <f t="shared" ca="1" si="2"/>
        <v>91.25</v>
      </c>
      <c r="J12" s="141">
        <f t="shared" ca="1" si="3"/>
        <v>-48.75</v>
      </c>
      <c r="K12" s="135"/>
      <c r="L12" s="142">
        <f t="shared" ca="1" si="4"/>
        <v>3</v>
      </c>
      <c r="M12" s="140">
        <f t="shared" ca="1" si="4"/>
        <v>-3</v>
      </c>
      <c r="N12" s="140">
        <f t="shared" ca="1" si="4"/>
        <v>0.5</v>
      </c>
      <c r="O12" s="140">
        <f t="shared" ca="1" si="4"/>
        <v>3.15</v>
      </c>
      <c r="P12" s="141">
        <f t="shared" ca="1" si="5"/>
        <v>-100</v>
      </c>
      <c r="Q12" s="141">
        <f t="shared" ca="1" si="6"/>
        <v>16.666666666666668</v>
      </c>
      <c r="R12" s="141">
        <f t="shared" ca="1" si="7"/>
        <v>105</v>
      </c>
    </row>
    <row r="13" spans="1:19" s="125" customFormat="1" ht="20.100000000000001" customHeight="1" x14ac:dyDescent="0.25">
      <c r="A13" s="137">
        <v>8</v>
      </c>
      <c r="B13" s="138"/>
      <c r="C13" s="139" t="str">
        <f ca="1">IF(OR('Main Table'!B12="",'Main Table'!B12="-"),"",'Main Table'!B12)</f>
        <v>Derby</v>
      </c>
      <c r="D13" s="137">
        <f t="shared" ca="1" si="0"/>
        <v>12</v>
      </c>
      <c r="E13" s="140">
        <f t="shared" ca="1" si="0"/>
        <v>0.4700000000000002</v>
      </c>
      <c r="F13" s="140">
        <f t="shared" ca="1" si="0"/>
        <v>-2.0500000000000003</v>
      </c>
      <c r="G13" s="140">
        <f t="shared" ca="1" si="0"/>
        <v>1.8999999999999995</v>
      </c>
      <c r="H13" s="141">
        <f t="shared" ca="1" si="1"/>
        <v>3.9166666666666683</v>
      </c>
      <c r="I13" s="141">
        <f t="shared" ca="1" si="2"/>
        <v>-17.083333333333336</v>
      </c>
      <c r="J13" s="141">
        <f t="shared" ca="1" si="3"/>
        <v>15.833333333333329</v>
      </c>
      <c r="K13" s="135"/>
      <c r="L13" s="142">
        <f t="shared" ca="1" si="4"/>
        <v>5</v>
      </c>
      <c r="M13" s="140">
        <f t="shared" ca="1" si="4"/>
        <v>2.3200000000000003</v>
      </c>
      <c r="N13" s="140">
        <f t="shared" ca="1" si="4"/>
        <v>1.5499999999999998</v>
      </c>
      <c r="O13" s="140">
        <f t="shared" ca="1" si="4"/>
        <v>-5</v>
      </c>
      <c r="P13" s="141">
        <f t="shared" ca="1" si="5"/>
        <v>46.400000000000006</v>
      </c>
      <c r="Q13" s="141">
        <f t="shared" ca="1" si="6"/>
        <v>30.999999999999993</v>
      </c>
      <c r="R13" s="141">
        <f t="shared" ca="1" si="7"/>
        <v>-100</v>
      </c>
    </row>
    <row r="14" spans="1:19" s="125" customFormat="1" ht="20.100000000000001" customHeight="1" x14ac:dyDescent="0.25">
      <c r="A14" s="137">
        <v>9</v>
      </c>
      <c r="B14" s="138"/>
      <c r="C14" s="139" t="str">
        <f ca="1">IF(OR('Main Table'!B13="",'Main Table'!B13="-"),"",'Main Table'!B13)</f>
        <v>Norwich</v>
      </c>
      <c r="D14" s="137">
        <f t="shared" ca="1" si="0"/>
        <v>12</v>
      </c>
      <c r="E14" s="140">
        <f t="shared" ca="1" si="0"/>
        <v>1.4</v>
      </c>
      <c r="F14" s="140">
        <f t="shared" ca="1" si="0"/>
        <v>-2.0500000000000003</v>
      </c>
      <c r="G14" s="140">
        <f t="shared" ca="1" si="0"/>
        <v>-1.2999999999999998</v>
      </c>
      <c r="H14" s="141">
        <f t="shared" ca="1" si="1"/>
        <v>11.666666666666666</v>
      </c>
      <c r="I14" s="141">
        <f t="shared" ca="1" si="2"/>
        <v>-17.083333333333336</v>
      </c>
      <c r="J14" s="141">
        <f t="shared" ca="1" si="3"/>
        <v>-10.83333333333333</v>
      </c>
      <c r="K14" s="135"/>
      <c r="L14" s="142">
        <f t="shared" ca="1" si="4"/>
        <v>9</v>
      </c>
      <c r="M14" s="140">
        <f t="shared" ca="1" si="4"/>
        <v>1.2999999999999998</v>
      </c>
      <c r="N14" s="140">
        <f t="shared" ca="1" si="4"/>
        <v>-2.4500000000000002</v>
      </c>
      <c r="O14" s="140">
        <f t="shared" ca="1" si="4"/>
        <v>-0.39999999999999991</v>
      </c>
      <c r="P14" s="141">
        <f t="shared" ca="1" si="5"/>
        <v>14.444444444444441</v>
      </c>
      <c r="Q14" s="141">
        <f t="shared" ca="1" si="6"/>
        <v>-27.222222222222225</v>
      </c>
      <c r="R14" s="141">
        <f t="shared" ca="1" si="7"/>
        <v>-4.4444444444444438</v>
      </c>
    </row>
    <row r="15" spans="1:19" s="125" customFormat="1" ht="20.100000000000001" customHeight="1" x14ac:dyDescent="0.25">
      <c r="A15" s="137">
        <v>10</v>
      </c>
      <c r="B15" s="138"/>
      <c r="C15" s="139" t="str">
        <f ca="1">IF(OR('Main Table'!B14="",'Main Table'!B14="-"),"",'Main Table'!B14)</f>
        <v>Blackburn</v>
      </c>
      <c r="D15" s="137">
        <f t="shared" ca="1" si="0"/>
        <v>12</v>
      </c>
      <c r="E15" s="140">
        <f t="shared" ca="1" si="0"/>
        <v>0.60000000000000009</v>
      </c>
      <c r="F15" s="140">
        <f t="shared" ca="1" si="0"/>
        <v>8.1000000000000014</v>
      </c>
      <c r="G15" s="140">
        <f t="shared" ca="1" si="0"/>
        <v>-7.0299999999999994</v>
      </c>
      <c r="H15" s="141">
        <f t="shared" ca="1" si="1"/>
        <v>5.0000000000000009</v>
      </c>
      <c r="I15" s="141">
        <f t="shared" ca="1" si="2"/>
        <v>67.500000000000014</v>
      </c>
      <c r="J15" s="141">
        <f t="shared" ca="1" si="3"/>
        <v>-58.583333333333321</v>
      </c>
      <c r="K15" s="135"/>
      <c r="L15" s="142">
        <f t="shared" ca="1" si="4"/>
        <v>7</v>
      </c>
      <c r="M15" s="140">
        <f t="shared" ca="1" si="4"/>
        <v>-1.8000000000000003</v>
      </c>
      <c r="N15" s="140">
        <f t="shared" ca="1" si="4"/>
        <v>6.05</v>
      </c>
      <c r="O15" s="140">
        <f t="shared" ca="1" si="4"/>
        <v>-4.4000000000000004</v>
      </c>
      <c r="P15" s="141">
        <f t="shared" ca="1" si="5"/>
        <v>-25.714285714285719</v>
      </c>
      <c r="Q15" s="141">
        <f t="shared" ca="1" si="6"/>
        <v>86.428571428571431</v>
      </c>
      <c r="R15" s="141">
        <f t="shared" ca="1" si="7"/>
        <v>-62.857142857142868</v>
      </c>
    </row>
    <row r="16" spans="1:19" s="125" customFormat="1" ht="20.100000000000001" customHeight="1" x14ac:dyDescent="0.25">
      <c r="A16" s="137">
        <v>11</v>
      </c>
      <c r="B16" s="138"/>
      <c r="C16" s="139" t="str">
        <f ca="1">IF(OR('Main Table'!B15="",'Main Table'!B15="-"),"",'Main Table'!B15)</f>
        <v>Swansea</v>
      </c>
      <c r="D16" s="137">
        <f t="shared" ca="1" si="0"/>
        <v>12</v>
      </c>
      <c r="E16" s="140">
        <f t="shared" ca="1" si="0"/>
        <v>0</v>
      </c>
      <c r="F16" s="140">
        <f t="shared" ca="1" si="0"/>
        <v>5.4</v>
      </c>
      <c r="G16" s="140">
        <f t="shared" ca="1" si="0"/>
        <v>-1.5999999999999996</v>
      </c>
      <c r="H16" s="141">
        <f t="shared" ca="1" si="1"/>
        <v>0</v>
      </c>
      <c r="I16" s="141">
        <f t="shared" ca="1" si="2"/>
        <v>45</v>
      </c>
      <c r="J16" s="141">
        <f t="shared" ca="1" si="3"/>
        <v>-13.33333333333333</v>
      </c>
      <c r="K16" s="135"/>
      <c r="L16" s="142">
        <f t="shared" ca="1" si="4"/>
        <v>5</v>
      </c>
      <c r="M16" s="140">
        <f t="shared" ca="1" si="4"/>
        <v>-0.25</v>
      </c>
      <c r="N16" s="140">
        <f t="shared" ca="1" si="4"/>
        <v>1.6999999999999997</v>
      </c>
      <c r="O16" s="140">
        <f t="shared" ca="1" si="4"/>
        <v>-1.5</v>
      </c>
      <c r="P16" s="141">
        <f t="shared" ca="1" si="5"/>
        <v>-5</v>
      </c>
      <c r="Q16" s="141">
        <f t="shared" ca="1" si="6"/>
        <v>33.999999999999993</v>
      </c>
      <c r="R16" s="141">
        <f t="shared" ca="1" si="7"/>
        <v>-30</v>
      </c>
    </row>
    <row r="17" spans="1:18" s="125" customFormat="1" ht="20.100000000000001" customHeight="1" x14ac:dyDescent="0.25">
      <c r="A17" s="137">
        <v>12</v>
      </c>
      <c r="B17" s="138"/>
      <c r="C17" s="139" t="str">
        <f ca="1">IF(OR('Main Table'!B16="",'Main Table'!B16="-"),"",'Main Table'!B16)</f>
        <v>Wigan</v>
      </c>
      <c r="D17" s="137">
        <f t="shared" ca="1" si="0"/>
        <v>12</v>
      </c>
      <c r="E17" s="140">
        <f t="shared" ca="1" si="0"/>
        <v>-0.17999999999999972</v>
      </c>
      <c r="F17" s="140">
        <f t="shared" ca="1" si="0"/>
        <v>-5.2</v>
      </c>
      <c r="G17" s="140">
        <f t="shared" ca="1" si="0"/>
        <v>-0.28000000000000025</v>
      </c>
      <c r="H17" s="141">
        <f t="shared" ca="1" si="1"/>
        <v>-1.4999999999999976</v>
      </c>
      <c r="I17" s="141">
        <f t="shared" ca="1" si="2"/>
        <v>-43.333333333333336</v>
      </c>
      <c r="J17" s="141">
        <f t="shared" ca="1" si="3"/>
        <v>-2.3333333333333353</v>
      </c>
      <c r="K17" s="135"/>
      <c r="L17" s="142">
        <f t="shared" ca="1" si="4"/>
        <v>4</v>
      </c>
      <c r="M17" s="140">
        <f t="shared" ca="1" si="4"/>
        <v>0.5</v>
      </c>
      <c r="N17" s="140">
        <f t="shared" ca="1" si="4"/>
        <v>-0.60000000000000009</v>
      </c>
      <c r="O17" s="140">
        <f t="shared" ca="1" si="4"/>
        <v>-0.75</v>
      </c>
      <c r="P17" s="141">
        <f t="shared" ca="1" si="5"/>
        <v>12.5</v>
      </c>
      <c r="Q17" s="141">
        <f t="shared" ca="1" si="6"/>
        <v>-15.000000000000002</v>
      </c>
      <c r="R17" s="141">
        <f t="shared" ca="1" si="7"/>
        <v>-18.75</v>
      </c>
    </row>
    <row r="18" spans="1:18" s="125" customFormat="1" ht="20.100000000000001" customHeight="1" x14ac:dyDescent="0.25">
      <c r="A18" s="137">
        <v>13</v>
      </c>
      <c r="B18" s="138"/>
      <c r="C18" s="139" t="str">
        <f ca="1">IF(OR('Main Table'!B17="",'Main Table'!B17="-"),"",'Main Table'!B17)</f>
        <v>Bristol City</v>
      </c>
      <c r="D18" s="137">
        <f t="shared" ca="1" si="0"/>
        <v>12</v>
      </c>
      <c r="E18" s="140">
        <f t="shared" ca="1" si="0"/>
        <v>-0.37999999999999989</v>
      </c>
      <c r="F18" s="140">
        <f t="shared" ca="1" si="0"/>
        <v>1.5999999999999996</v>
      </c>
      <c r="G18" s="140">
        <f t="shared" ca="1" si="0"/>
        <v>-0.39999999999999991</v>
      </c>
      <c r="H18" s="141">
        <f t="shared" ca="1" si="1"/>
        <v>-3.1666666666666656</v>
      </c>
      <c r="I18" s="141">
        <f t="shared" ca="1" si="2"/>
        <v>13.33333333333333</v>
      </c>
      <c r="J18" s="141">
        <f t="shared" ca="1" si="3"/>
        <v>-3.3333333333333326</v>
      </c>
      <c r="K18" s="135"/>
      <c r="L18" s="142">
        <f t="shared" ca="1" si="4"/>
        <v>7</v>
      </c>
      <c r="M18" s="140">
        <f t="shared" ca="1" si="4"/>
        <v>1.1200000000000001</v>
      </c>
      <c r="N18" s="140">
        <f t="shared" ca="1" si="4"/>
        <v>3.0999999999999996</v>
      </c>
      <c r="O18" s="140">
        <f t="shared" ca="1" si="4"/>
        <v>-4.4000000000000004</v>
      </c>
      <c r="P18" s="141">
        <f t="shared" ca="1" si="5"/>
        <v>16.000000000000004</v>
      </c>
      <c r="Q18" s="141">
        <f t="shared" ca="1" si="6"/>
        <v>44.285714285714278</v>
      </c>
      <c r="R18" s="141">
        <f t="shared" ca="1" si="7"/>
        <v>-62.857142857142868</v>
      </c>
    </row>
    <row r="19" spans="1:18" s="125" customFormat="1" ht="20.100000000000001" customHeight="1" x14ac:dyDescent="0.25">
      <c r="A19" s="137">
        <v>14</v>
      </c>
      <c r="B19" s="138"/>
      <c r="C19" s="139" t="str">
        <f ca="1">IF(OR('Main Table'!B18="",'Main Table'!B18="-"),"",'Main Table'!B18)</f>
        <v>Stoke</v>
      </c>
      <c r="D19" s="137">
        <f t="shared" ca="1" si="0"/>
        <v>12</v>
      </c>
      <c r="E19" s="140">
        <f t="shared" ca="1" si="0"/>
        <v>-3.45</v>
      </c>
      <c r="F19" s="140">
        <f t="shared" ca="1" si="0"/>
        <v>1.6999999999999993</v>
      </c>
      <c r="G19" s="140">
        <f t="shared" ca="1" si="0"/>
        <v>0.74000000000000021</v>
      </c>
      <c r="H19" s="141">
        <f t="shared" ca="1" si="1"/>
        <v>-28.75</v>
      </c>
      <c r="I19" s="141">
        <f t="shared" ca="1" si="2"/>
        <v>14.166666666666663</v>
      </c>
      <c r="J19" s="141">
        <f t="shared" ca="1" si="3"/>
        <v>6.1666666666666687</v>
      </c>
      <c r="K19" s="135"/>
      <c r="L19" s="142">
        <f t="shared" ca="1" si="4"/>
        <v>3</v>
      </c>
      <c r="M19" s="140">
        <f t="shared" ca="1" si="4"/>
        <v>-3</v>
      </c>
      <c r="N19" s="140">
        <f t="shared" ca="1" si="4"/>
        <v>3.9</v>
      </c>
      <c r="O19" s="140">
        <f t="shared" ca="1" si="4"/>
        <v>-0.25</v>
      </c>
      <c r="P19" s="141">
        <f t="shared" ca="1" si="5"/>
        <v>-100</v>
      </c>
      <c r="Q19" s="141">
        <f t="shared" ca="1" si="6"/>
        <v>130</v>
      </c>
      <c r="R19" s="141">
        <f t="shared" ca="1" si="7"/>
        <v>-8.3333333333333339</v>
      </c>
    </row>
    <row r="20" spans="1:18" s="125" customFormat="1" ht="20.100000000000001" customHeight="1" x14ac:dyDescent="0.25">
      <c r="A20" s="137">
        <v>15</v>
      </c>
      <c r="B20" s="138"/>
      <c r="C20" s="139" t="str">
        <f ca="1">IF(OR('Main Table'!B19="",'Main Table'!B19="-"),"",'Main Table'!B19)</f>
        <v>Aston Villa</v>
      </c>
      <c r="D20" s="137">
        <f t="shared" ca="1" si="0"/>
        <v>12</v>
      </c>
      <c r="E20" s="140">
        <f t="shared" ca="1" si="0"/>
        <v>-5.7</v>
      </c>
      <c r="F20" s="140">
        <f t="shared" ca="1" si="0"/>
        <v>9.1999999999999993</v>
      </c>
      <c r="G20" s="140">
        <f t="shared" ca="1" si="0"/>
        <v>-0.30000000000000027</v>
      </c>
      <c r="H20" s="141">
        <f t="shared" ca="1" si="1"/>
        <v>-47.5</v>
      </c>
      <c r="I20" s="141">
        <f t="shared" ca="1" si="2"/>
        <v>76.666666666666657</v>
      </c>
      <c r="J20" s="141">
        <f t="shared" ca="1" si="3"/>
        <v>-2.5000000000000022</v>
      </c>
      <c r="K20" s="135"/>
      <c r="L20" s="142">
        <f t="shared" ca="1" si="4"/>
        <v>5</v>
      </c>
      <c r="M20" s="140">
        <f t="shared" ca="1" si="4"/>
        <v>-2.2000000000000002</v>
      </c>
      <c r="N20" s="140">
        <f t="shared" ca="1" si="4"/>
        <v>5.1999999999999993</v>
      </c>
      <c r="O20" s="140">
        <f t="shared" ca="1" si="4"/>
        <v>-2.2000000000000002</v>
      </c>
      <c r="P20" s="141">
        <f t="shared" ca="1" si="5"/>
        <v>-44.000000000000007</v>
      </c>
      <c r="Q20" s="141">
        <f t="shared" ca="1" si="6"/>
        <v>103.99999999999997</v>
      </c>
      <c r="R20" s="141">
        <f t="shared" ca="1" si="7"/>
        <v>-44.000000000000007</v>
      </c>
    </row>
    <row r="21" spans="1:18" s="125" customFormat="1" ht="20.100000000000001" customHeight="1" x14ac:dyDescent="0.25">
      <c r="A21" s="137">
        <v>16</v>
      </c>
      <c r="B21" s="138"/>
      <c r="C21" s="139" t="str">
        <f ca="1">IF(OR('Main Table'!B20="",'Main Table'!B20="-"),"",'Main Table'!B20)</f>
        <v>Bolton</v>
      </c>
      <c r="D21" s="137">
        <f t="shared" ca="1" si="0"/>
        <v>12</v>
      </c>
      <c r="E21" s="140">
        <f t="shared" ca="1" si="0"/>
        <v>8.1</v>
      </c>
      <c r="F21" s="140">
        <f t="shared" ca="1" si="0"/>
        <v>-1.4000000000000004</v>
      </c>
      <c r="G21" s="140">
        <f t="shared" ca="1" si="0"/>
        <v>-1.8599999999999999</v>
      </c>
      <c r="H21" s="141">
        <f t="shared" ca="1" si="1"/>
        <v>67.5</v>
      </c>
      <c r="I21" s="141">
        <f t="shared" ca="1" si="2"/>
        <v>-11.66666666666667</v>
      </c>
      <c r="J21" s="141">
        <f t="shared" ca="1" si="3"/>
        <v>-15.5</v>
      </c>
      <c r="K21" s="135"/>
      <c r="L21" s="142">
        <f t="shared" ca="1" si="4"/>
        <v>2</v>
      </c>
      <c r="M21" s="140">
        <f t="shared" ca="1" si="4"/>
        <v>-2</v>
      </c>
      <c r="N21" s="140">
        <f t="shared" ca="1" si="4"/>
        <v>1.2999999999999998</v>
      </c>
      <c r="O21" s="140">
        <f t="shared" ca="1" si="4"/>
        <v>0.75</v>
      </c>
      <c r="P21" s="141">
        <f t="shared" ca="1" si="5"/>
        <v>-100</v>
      </c>
      <c r="Q21" s="141">
        <f t="shared" ca="1" si="6"/>
        <v>64.999999999999986</v>
      </c>
      <c r="R21" s="141">
        <f t="shared" ca="1" si="7"/>
        <v>37.5</v>
      </c>
    </row>
    <row r="22" spans="1:18" s="125" customFormat="1" ht="20.100000000000001" customHeight="1" x14ac:dyDescent="0.25">
      <c r="A22" s="137">
        <v>17</v>
      </c>
      <c r="B22" s="138"/>
      <c r="C22" s="139" t="str">
        <f ca="1">IF(OR('Main Table'!B21="",'Main Table'!B21="-"),"",'Main Table'!B21)</f>
        <v>Birmingham</v>
      </c>
      <c r="D22" s="137">
        <f t="shared" ca="1" si="0"/>
        <v>12</v>
      </c>
      <c r="E22" s="140">
        <f t="shared" ca="1" si="0"/>
        <v>-5.36</v>
      </c>
      <c r="F22" s="140">
        <f t="shared" ca="1" si="0"/>
        <v>15.799999999999999</v>
      </c>
      <c r="G22" s="140">
        <f t="shared" ca="1" si="0"/>
        <v>-7.18</v>
      </c>
      <c r="H22" s="141">
        <f t="shared" ca="1" si="1"/>
        <v>-44.666666666666664</v>
      </c>
      <c r="I22" s="141">
        <f t="shared" ca="1" si="2"/>
        <v>131.66666666666666</v>
      </c>
      <c r="J22" s="141">
        <f t="shared" ca="1" si="3"/>
        <v>-59.833333333333336</v>
      </c>
      <c r="K22" s="135"/>
      <c r="L22" s="142">
        <f t="shared" ca="1" si="4"/>
        <v>2</v>
      </c>
      <c r="M22" s="140">
        <f t="shared" ca="1" si="4"/>
        <v>-2</v>
      </c>
      <c r="N22" s="140">
        <f t="shared" ca="1" si="4"/>
        <v>1.2999999999999998</v>
      </c>
      <c r="O22" s="140">
        <f t="shared" ca="1" si="4"/>
        <v>1.1000000000000001</v>
      </c>
      <c r="P22" s="141">
        <f t="shared" ca="1" si="5"/>
        <v>-100</v>
      </c>
      <c r="Q22" s="141">
        <f t="shared" ca="1" si="6"/>
        <v>64.999999999999986</v>
      </c>
      <c r="R22" s="141">
        <f t="shared" ca="1" si="7"/>
        <v>55.000000000000007</v>
      </c>
    </row>
    <row r="23" spans="1:18" s="125" customFormat="1" ht="20.100000000000001" customHeight="1" x14ac:dyDescent="0.25">
      <c r="A23" s="137">
        <v>18</v>
      </c>
      <c r="B23" s="138"/>
      <c r="C23" s="139" t="str">
        <f ca="1">IF(OR('Main Table'!B22="",'Main Table'!B22="-"),"",'Main Table'!B22)</f>
        <v>QPR</v>
      </c>
      <c r="D23" s="137">
        <f t="shared" ca="1" si="0"/>
        <v>12</v>
      </c>
      <c r="E23" s="140">
        <f t="shared" ca="1" si="0"/>
        <v>-0.35999999999999988</v>
      </c>
      <c r="F23" s="140">
        <f t="shared" ca="1" si="0"/>
        <v>-5.25</v>
      </c>
      <c r="G23" s="140">
        <f t="shared" ca="1" si="0"/>
        <v>2.4799999999999995</v>
      </c>
      <c r="H23" s="141">
        <f t="shared" ca="1" si="1"/>
        <v>-2.9999999999999987</v>
      </c>
      <c r="I23" s="141">
        <f t="shared" ca="1" si="2"/>
        <v>-43.75</v>
      </c>
      <c r="J23" s="141">
        <f t="shared" ca="1" si="3"/>
        <v>20.666666666666661</v>
      </c>
      <c r="K23" s="135"/>
      <c r="L23" s="142">
        <f t="shared" ca="1" si="4"/>
        <v>6</v>
      </c>
      <c r="M23" s="140">
        <f t="shared" ca="1" si="4"/>
        <v>-0.71</v>
      </c>
      <c r="N23" s="140">
        <f t="shared" ca="1" si="4"/>
        <v>-2.75</v>
      </c>
      <c r="O23" s="140">
        <f t="shared" ca="1" si="4"/>
        <v>2.62</v>
      </c>
      <c r="P23" s="141">
        <f t="shared" ca="1" si="5"/>
        <v>-11.833333333333334</v>
      </c>
      <c r="Q23" s="141">
        <f t="shared" ca="1" si="6"/>
        <v>-45.833333333333336</v>
      </c>
      <c r="R23" s="141">
        <f t="shared" ca="1" si="7"/>
        <v>43.666666666666664</v>
      </c>
    </row>
    <row r="24" spans="1:18" s="125" customFormat="1" ht="20.100000000000001" customHeight="1" x14ac:dyDescent="0.25">
      <c r="A24" s="137">
        <v>19</v>
      </c>
      <c r="B24" s="138"/>
      <c r="C24" s="139" t="str">
        <f ca="1">IF(OR('Main Table'!B23="",'Main Table'!B23="-"),"",'Main Table'!B23)</f>
        <v>Rotherham</v>
      </c>
      <c r="D24" s="137">
        <f t="shared" ca="1" si="0"/>
        <v>12</v>
      </c>
      <c r="E24" s="140">
        <f t="shared" ca="1" si="0"/>
        <v>-2.2000000000000002</v>
      </c>
      <c r="F24" s="140">
        <f t="shared" ca="1" si="0"/>
        <v>-5</v>
      </c>
      <c r="G24" s="140">
        <f t="shared" ca="1" si="0"/>
        <v>-0.21000000000000085</v>
      </c>
      <c r="H24" s="141">
        <f t="shared" ca="1" si="1"/>
        <v>-18.333333333333336</v>
      </c>
      <c r="I24" s="141">
        <f t="shared" ca="1" si="2"/>
        <v>-41.666666666666664</v>
      </c>
      <c r="J24" s="141">
        <f t="shared" ca="1" si="3"/>
        <v>-1.7500000000000071</v>
      </c>
      <c r="K24" s="135"/>
      <c r="L24" s="142">
        <f t="shared" ca="1" si="4"/>
        <v>1</v>
      </c>
      <c r="M24" s="140">
        <f t="shared" ca="1" si="4"/>
        <v>1.4</v>
      </c>
      <c r="N24" s="140">
        <f t="shared" ca="1" si="4"/>
        <v>-1</v>
      </c>
      <c r="O24" s="140">
        <f t="shared" ca="1" si="4"/>
        <v>-1</v>
      </c>
      <c r="P24" s="141">
        <f t="shared" ca="1" si="5"/>
        <v>140</v>
      </c>
      <c r="Q24" s="141">
        <f t="shared" ca="1" si="6"/>
        <v>-100</v>
      </c>
      <c r="R24" s="141">
        <f t="shared" ca="1" si="7"/>
        <v>-100</v>
      </c>
    </row>
    <row r="25" spans="1:18" s="125" customFormat="1" ht="20.100000000000001" customHeight="1" x14ac:dyDescent="0.25">
      <c r="A25" s="137">
        <v>20</v>
      </c>
      <c r="B25" s="138"/>
      <c r="C25" s="139" t="str">
        <f ca="1">IF(OR('Main Table'!B24="",'Main Table'!B24="-"),"",'Main Table'!B24)</f>
        <v>Millwall</v>
      </c>
      <c r="D25" s="137">
        <f t="shared" ca="1" si="0"/>
        <v>12</v>
      </c>
      <c r="E25" s="140">
        <f t="shared" ca="1" si="0"/>
        <v>-6.8000000000000007</v>
      </c>
      <c r="F25" s="140">
        <f t="shared" ca="1" si="0"/>
        <v>1.35</v>
      </c>
      <c r="G25" s="140">
        <f t="shared" ca="1" si="0"/>
        <v>5.16</v>
      </c>
      <c r="H25" s="141">
        <f t="shared" ca="1" si="1"/>
        <v>-56.666666666666679</v>
      </c>
      <c r="I25" s="141">
        <f t="shared" ca="1" si="2"/>
        <v>11.25</v>
      </c>
      <c r="J25" s="141">
        <f t="shared" ca="1" si="3"/>
        <v>43</v>
      </c>
      <c r="K25" s="135"/>
      <c r="L25" s="142">
        <f t="shared" ca="1" si="4"/>
        <v>7</v>
      </c>
      <c r="M25" s="140">
        <f t="shared" ca="1" si="4"/>
        <v>-1.8000000000000003</v>
      </c>
      <c r="N25" s="140">
        <f t="shared" ca="1" si="4"/>
        <v>-0.39999999999999991</v>
      </c>
      <c r="O25" s="140">
        <f t="shared" ca="1" si="4"/>
        <v>3.45</v>
      </c>
      <c r="P25" s="141">
        <f t="shared" ca="1" si="5"/>
        <v>-25.714285714285719</v>
      </c>
      <c r="Q25" s="141">
        <f t="shared" ca="1" si="6"/>
        <v>-5.7142857142857135</v>
      </c>
      <c r="R25" s="141">
        <f t="shared" ca="1" si="7"/>
        <v>49.285714285714285</v>
      </c>
    </row>
    <row r="26" spans="1:18" s="125" customFormat="1" ht="20.100000000000001" customHeight="1" x14ac:dyDescent="0.25">
      <c r="A26" s="137">
        <v>21</v>
      </c>
      <c r="B26" s="138"/>
      <c r="C26" s="139" t="str">
        <f ca="1">IF(OR('Main Table'!B25="",'Main Table'!B25="-"),"",'Main Table'!B25)</f>
        <v>Reading</v>
      </c>
      <c r="D26" s="137">
        <f t="shared" ca="1" si="0"/>
        <v>12</v>
      </c>
      <c r="E26" s="140">
        <f t="shared" ca="1" si="0"/>
        <v>-4.75</v>
      </c>
      <c r="F26" s="140">
        <f t="shared" ca="1" si="0"/>
        <v>0.15000000000000036</v>
      </c>
      <c r="G26" s="140">
        <f t="shared" ca="1" si="0"/>
        <v>6.54</v>
      </c>
      <c r="H26" s="141">
        <f t="shared" ca="1" si="1"/>
        <v>-39.583333333333336</v>
      </c>
      <c r="I26" s="141">
        <f t="shared" ca="1" si="2"/>
        <v>1.2500000000000029</v>
      </c>
      <c r="J26" s="141">
        <f t="shared" ca="1" si="3"/>
        <v>54.5</v>
      </c>
      <c r="K26" s="135"/>
      <c r="L26" s="142">
        <f t="shared" ca="1" si="4"/>
        <v>4</v>
      </c>
      <c r="M26" s="140">
        <f t="shared" ca="1" si="4"/>
        <v>-1.5</v>
      </c>
      <c r="N26" s="140">
        <f t="shared" ca="1" si="4"/>
        <v>-4</v>
      </c>
      <c r="O26" s="140">
        <f t="shared" ca="1" si="4"/>
        <v>5.0999999999999996</v>
      </c>
      <c r="P26" s="141">
        <f t="shared" ca="1" si="5"/>
        <v>-37.5</v>
      </c>
      <c r="Q26" s="141">
        <f t="shared" ca="1" si="6"/>
        <v>-100</v>
      </c>
      <c r="R26" s="141">
        <f t="shared" ca="1" si="7"/>
        <v>127.49999999999999</v>
      </c>
    </row>
    <row r="27" spans="1:18" s="125" customFormat="1" ht="20.100000000000001" customHeight="1" x14ac:dyDescent="0.25">
      <c r="A27" s="137">
        <v>22</v>
      </c>
      <c r="B27" s="138"/>
      <c r="C27" s="139" t="str">
        <f ca="1">IF(OR('Main Table'!B26="",'Main Table'!B26="-"),"",'Main Table'!B26)</f>
        <v>Preston</v>
      </c>
      <c r="D27" s="137">
        <f t="shared" ca="1" si="0"/>
        <v>12</v>
      </c>
      <c r="E27" s="140">
        <f t="shared" ca="1" si="0"/>
        <v>-7.73</v>
      </c>
      <c r="F27" s="140">
        <f t="shared" ca="1" si="0"/>
        <v>-1.1000000000000005</v>
      </c>
      <c r="G27" s="140">
        <f t="shared" ca="1" si="0"/>
        <v>6.3000000000000007</v>
      </c>
      <c r="H27" s="141">
        <f t="shared" ca="1" si="1"/>
        <v>-64.416666666666671</v>
      </c>
      <c r="I27" s="141">
        <f t="shared" ca="1" si="2"/>
        <v>-9.1666666666666714</v>
      </c>
      <c r="J27" s="141">
        <f t="shared" ca="1" si="3"/>
        <v>52.500000000000007</v>
      </c>
      <c r="K27" s="135"/>
      <c r="L27" s="142">
        <f t="shared" ca="1" si="4"/>
        <v>2</v>
      </c>
      <c r="M27" s="140">
        <f t="shared" ca="1" si="4"/>
        <v>0.37000000000000011</v>
      </c>
      <c r="N27" s="140">
        <f t="shared" ca="1" si="4"/>
        <v>1.2999999999999998</v>
      </c>
      <c r="O27" s="140">
        <f t="shared" ca="1" si="4"/>
        <v>-2</v>
      </c>
      <c r="P27" s="141">
        <f t="shared" ca="1" si="5"/>
        <v>18.500000000000007</v>
      </c>
      <c r="Q27" s="141">
        <f t="shared" ca="1" si="6"/>
        <v>64.999999999999986</v>
      </c>
      <c r="R27" s="141">
        <f t="shared" ca="1" si="7"/>
        <v>-100</v>
      </c>
    </row>
    <row r="28" spans="1:18" s="125" customFormat="1" ht="20.100000000000001" customHeight="1" x14ac:dyDescent="0.25">
      <c r="A28" s="137">
        <v>23</v>
      </c>
      <c r="B28" s="138"/>
      <c r="C28" s="139" t="str">
        <f ca="1">IF(OR('Main Table'!B27="",'Main Table'!B27="-"),"",'Main Table'!B27)</f>
        <v>Ipswich</v>
      </c>
      <c r="D28" s="137">
        <f t="shared" ca="1" si="0"/>
        <v>12</v>
      </c>
      <c r="E28" s="140">
        <f t="shared" ca="1" si="0"/>
        <v>-7</v>
      </c>
      <c r="F28" s="140">
        <f t="shared" ca="1" si="0"/>
        <v>8.3500000000000014</v>
      </c>
      <c r="G28" s="140">
        <f t="shared" ca="1" si="0"/>
        <v>-0.80000000000000027</v>
      </c>
      <c r="H28" s="141">
        <f t="shared" ca="1" si="1"/>
        <v>-58.333333333333336</v>
      </c>
      <c r="I28" s="141">
        <f t="shared" ca="1" si="2"/>
        <v>69.583333333333343</v>
      </c>
      <c r="J28" s="141">
        <f t="shared" ca="1" si="3"/>
        <v>-6.6666666666666687</v>
      </c>
      <c r="K28" s="135"/>
      <c r="L28" s="142">
        <f t="shared" ca="1" si="4"/>
        <v>2</v>
      </c>
      <c r="M28" s="140">
        <f t="shared" ca="1" si="4"/>
        <v>-2</v>
      </c>
      <c r="N28" s="140">
        <f t="shared" ca="1" si="4"/>
        <v>4.5</v>
      </c>
      <c r="O28" s="140">
        <f t="shared" ca="1" si="4"/>
        <v>-2</v>
      </c>
      <c r="P28" s="141">
        <f t="shared" ca="1" si="5"/>
        <v>-100</v>
      </c>
      <c r="Q28" s="141">
        <f t="shared" ca="1" si="6"/>
        <v>225</v>
      </c>
      <c r="R28" s="141">
        <f t="shared" ca="1" si="7"/>
        <v>-100</v>
      </c>
    </row>
    <row r="29" spans="1:18" s="125" customFormat="1" ht="20.100000000000001" customHeight="1" x14ac:dyDescent="0.25">
      <c r="A29" s="143">
        <v>24</v>
      </c>
      <c r="B29" s="144"/>
      <c r="C29" s="145" t="str">
        <f ca="1">IF(OR('Main Table'!B28="",'Main Table'!B28="-"),"",'Main Table'!B28)</f>
        <v>Hull</v>
      </c>
      <c r="D29" s="143">
        <f t="shared" ca="1" si="0"/>
        <v>12</v>
      </c>
      <c r="E29" s="146">
        <f t="shared" ca="1" si="0"/>
        <v>-7.2</v>
      </c>
      <c r="F29" s="146">
        <f t="shared" ca="1" si="0"/>
        <v>-5.3000000000000007</v>
      </c>
      <c r="G29" s="146">
        <f t="shared" ca="1" si="0"/>
        <v>6.8599999999999994</v>
      </c>
      <c r="H29" s="147">
        <f t="shared" ca="1" si="1"/>
        <v>-60</v>
      </c>
      <c r="I29" s="147">
        <f t="shared" ca="1" si="2"/>
        <v>-44.166666666666679</v>
      </c>
      <c r="J29" s="147">
        <f t="shared" ca="1" si="3"/>
        <v>57.166666666666664</v>
      </c>
      <c r="K29" s="135"/>
      <c r="L29" s="148">
        <f t="shared" ca="1" si="4"/>
        <v>5</v>
      </c>
      <c r="M29" s="146">
        <f t="shared" ca="1" si="4"/>
        <v>-0.20000000000000018</v>
      </c>
      <c r="N29" s="146">
        <f t="shared" ca="1" si="4"/>
        <v>-5</v>
      </c>
      <c r="O29" s="146">
        <f t="shared" ca="1" si="4"/>
        <v>3.62</v>
      </c>
      <c r="P29" s="147">
        <f t="shared" ca="1" si="5"/>
        <v>-4.0000000000000036</v>
      </c>
      <c r="Q29" s="147">
        <f t="shared" ca="1" si="6"/>
        <v>-100</v>
      </c>
      <c r="R29" s="147">
        <f t="shared" ca="1" si="7"/>
        <v>72.400000000000006</v>
      </c>
    </row>
    <row r="30" spans="1:18" s="125" customFormat="1" ht="20.100000000000001" customHeight="1" x14ac:dyDescent="0.25">
      <c r="C30" s="149"/>
      <c r="E30" s="150"/>
      <c r="F30" s="150"/>
      <c r="G30" s="150"/>
      <c r="H30" s="150"/>
      <c r="I30" s="150"/>
      <c r="J30" s="150"/>
      <c r="K30" s="150"/>
      <c r="L30" s="121"/>
      <c r="M30" s="121"/>
      <c r="N30" s="121"/>
      <c r="O30" s="121"/>
      <c r="P30" s="151"/>
      <c r="Q30" s="150"/>
      <c r="R30" s="151"/>
    </row>
    <row r="31" spans="1:18" s="152" customFormat="1" ht="24.95" customHeight="1" x14ac:dyDescent="0.25">
      <c r="A31" s="129" t="s">
        <v>19</v>
      </c>
      <c r="B31" s="129" t="s">
        <v>18</v>
      </c>
      <c r="C31" s="129" t="s">
        <v>11</v>
      </c>
      <c r="D31" s="1729" t="s">
        <v>259</v>
      </c>
      <c r="E31" s="1730"/>
      <c r="F31" s="1730"/>
      <c r="G31" s="1730"/>
      <c r="H31" s="1730"/>
      <c r="I31" s="1730"/>
      <c r="J31" s="1730"/>
      <c r="K31" s="1731"/>
      <c r="L31" s="1730"/>
      <c r="M31" s="1730"/>
      <c r="N31" s="1730"/>
      <c r="O31" s="1730"/>
      <c r="P31" s="1730"/>
      <c r="Q31" s="1730"/>
      <c r="R31" s="1732"/>
    </row>
    <row r="32" spans="1:18" ht="20.100000000000001" customHeight="1" x14ac:dyDescent="0.25">
      <c r="A32" s="130">
        <v>1</v>
      </c>
      <c r="B32" s="131"/>
      <c r="C32" s="132" t="str">
        <f ca="1">IF(OR('Main Table'!B32="",'Main Table'!B32="-"),"",'Main Table'!B32)</f>
        <v>West Brom</v>
      </c>
      <c r="D32" s="130">
        <f ca="1">IF($C32="","",COUNTIF(data!$BX$3:$BX$554,C32))</f>
        <v>6</v>
      </c>
      <c r="E32" s="133">
        <f ca="1">IF($C32="","",SUMPRODUCT(--(data!$BX$3:$BX$554=$C32),data!$DR$3:$DR$554))</f>
        <v>2.9000000000000004</v>
      </c>
      <c r="F32" s="133">
        <f ca="1">IF($C32="","",SUMPRODUCT(--(data!$BX$3:$BX$554=$C32),data!$DS$3:$DS$554))</f>
        <v>-6</v>
      </c>
      <c r="G32" s="133">
        <f ca="1">IF($C32="","",SUMPRODUCT(--(data!$BX$3:$BX$554=$C32),data!$DT$3:$DT$554))</f>
        <v>3</v>
      </c>
      <c r="H32" s="134">
        <f t="shared" ref="H32:H55" ca="1" si="8">IF(OR($D32=0,$D32=""),"",E32*100/$D32)</f>
        <v>48.333333333333343</v>
      </c>
      <c r="I32" s="134">
        <f t="shared" ref="I32:I55" ca="1" si="9">IF(OR($D32=0,$D32=""),"",F32*100/$D32)</f>
        <v>-100</v>
      </c>
      <c r="J32" s="134">
        <f t="shared" ref="J32:J55" ca="1" si="10">IF(OR($D32=0,$D32=""),"",G32*100/$D32)</f>
        <v>50</v>
      </c>
      <c r="K32" s="135"/>
      <c r="L32" s="136">
        <f ca="1">IF($C32="","",SUMPRODUCT(--(data!$BX$3:$BX$554=$C32),--(data!$CS$3:$CS$554&gt;=$P$1),--(data!$CS$3:$CS$554&lt;=$R$1)))</f>
        <v>0</v>
      </c>
      <c r="M32" s="133">
        <f ca="1">IF($C32="","",SUMPRODUCT(--(data!$BX$3:$BX$554=$C32),--(data!$CS$3:$CS$554&gt;=$P$1),--(data!$CS$3:$CS$554&lt;=$R$1),data!$DR$3:$DR$554))</f>
        <v>0</v>
      </c>
      <c r="N32" s="133">
        <f ca="1">IF($C32="","",SUMPRODUCT(--(data!$BX$3:$BX$554=$C32),--(data!$CS$3:$CS$554&gt;=$P$1),--(data!$CS$3:$CS$554&lt;=$R$1),data!$DS$3:$DS$554))</f>
        <v>0</v>
      </c>
      <c r="O32" s="133">
        <f ca="1">IF($C32="","",SUMPRODUCT(--(data!$BX$3:$BX$554=$C32),--(data!$CS$3:$CS$554&gt;=$P$1),--(data!$CS$3:$CS$554&lt;=$R$1),data!$DT$3:$DT$554))</f>
        <v>0</v>
      </c>
      <c r="P32" s="134" t="str">
        <f t="shared" ref="P32:P55" ca="1" si="11">IF(OR($L32=0,$L32=""),"",M32*100/$L32)</f>
        <v/>
      </c>
      <c r="Q32" s="134" t="str">
        <f t="shared" ref="Q32:Q55" ca="1" si="12">IF(OR($L32=0,$L32=""),"",N32*100/$L32)</f>
        <v/>
      </c>
      <c r="R32" s="134" t="str">
        <f t="shared" ref="R32:R55" ca="1" si="13">IF(OR($L32=0,$L32=""),"",O32*100/$L32)</f>
        <v/>
      </c>
    </row>
    <row r="33" spans="1:18" ht="20.100000000000001" customHeight="1" x14ac:dyDescent="0.25">
      <c r="A33" s="137">
        <v>2</v>
      </c>
      <c r="B33" s="138"/>
      <c r="C33" s="139" t="str">
        <f ca="1">IF(OR('Main Table'!B33="",'Main Table'!B33="-"),"",'Main Table'!B33)</f>
        <v>Brentford</v>
      </c>
      <c r="D33" s="137">
        <f ca="1">IF(C33="","",COUNTIF(data!$BX$3:$BX$554,C33))</f>
        <v>6</v>
      </c>
      <c r="E33" s="140">
        <f ca="1">IF($C33="","",SUMPRODUCT(--(data!$BX$3:$BX$554=$C33),data!$DR$3:$DR$554))</f>
        <v>0.73</v>
      </c>
      <c r="F33" s="140">
        <f ca="1">IF($C33="","",SUMPRODUCT(--(data!$BX$3:$BX$554=$C33),data!$DS$3:$DS$554))</f>
        <v>2.5</v>
      </c>
      <c r="G33" s="140">
        <f ca="1">IF($C33="","",SUMPRODUCT(--(data!$BX$3:$BX$554=$C33),data!$DT$3:$DT$554))</f>
        <v>-6</v>
      </c>
      <c r="H33" s="141">
        <f t="shared" ca="1" si="8"/>
        <v>12.166666666666666</v>
      </c>
      <c r="I33" s="141">
        <f t="shared" ca="1" si="9"/>
        <v>41.666666666666664</v>
      </c>
      <c r="J33" s="141">
        <f t="shared" ca="1" si="10"/>
        <v>-100</v>
      </c>
      <c r="K33" s="135"/>
      <c r="L33" s="142">
        <f ca="1">IF($C33="","",SUMPRODUCT(--(data!$BX$3:$BX$554=$C33),--(data!$CS$3:$CS$554&gt;=$P$1),--(data!$CS$3:$CS$554&lt;=$R$1)))</f>
        <v>0</v>
      </c>
      <c r="M33" s="140">
        <f ca="1">IF($C33="","",SUMPRODUCT(--(data!$BX$3:$BX$554=$C33),--(data!$CS$3:$CS$554&gt;=$P$1),--(data!$CS$3:$CS$554&lt;=$R$1),data!$DR$3:$DR$554))</f>
        <v>0</v>
      </c>
      <c r="N33" s="140">
        <f ca="1">IF($C33="","",SUMPRODUCT(--(data!$BX$3:$BX$554=$C33),--(data!$CS$3:$CS$554&gt;=$P$1),--(data!$CS$3:$CS$554&lt;=$R$1),data!$DS$3:$DS$554))</f>
        <v>0</v>
      </c>
      <c r="O33" s="140">
        <f ca="1">IF($C33="","",SUMPRODUCT(--(data!$BX$3:$BX$554=$C33),--(data!$CS$3:$CS$554&gt;=$P$1),--(data!$CS$3:$CS$554&lt;=$R$1),data!$DT$3:$DT$554))</f>
        <v>0</v>
      </c>
      <c r="P33" s="141" t="str">
        <f t="shared" ca="1" si="11"/>
        <v/>
      </c>
      <c r="Q33" s="141" t="str">
        <f t="shared" ca="1" si="12"/>
        <v/>
      </c>
      <c r="R33" s="141" t="str">
        <f t="shared" ca="1" si="13"/>
        <v/>
      </c>
    </row>
    <row r="34" spans="1:18" ht="20.100000000000001" customHeight="1" x14ac:dyDescent="0.25">
      <c r="A34" s="137">
        <v>3</v>
      </c>
      <c r="B34" s="138"/>
      <c r="C34" s="139" t="str">
        <f ca="1">IF(OR('Main Table'!B34="",'Main Table'!B34="-"),"",'Main Table'!B34)</f>
        <v>Wigan</v>
      </c>
      <c r="D34" s="137">
        <f ca="1">IF(C34="","",COUNTIF(data!$BX$3:$BX$554,C34))</f>
        <v>6</v>
      </c>
      <c r="E34" s="140">
        <f ca="1">IF($C34="","",SUMPRODUCT(--(data!$BX$3:$BX$554=$C34),data!$DR$3:$DR$554))</f>
        <v>2.0700000000000003</v>
      </c>
      <c r="F34" s="140">
        <f ca="1">IF($C34="","",SUMPRODUCT(--(data!$BX$3:$BX$554=$C34),data!$DS$3:$DS$554))</f>
        <v>0.79999999999999982</v>
      </c>
      <c r="G34" s="140">
        <f ca="1">IF($C34="","",SUMPRODUCT(--(data!$BX$3:$BX$554=$C34),data!$DT$3:$DT$554))</f>
        <v>-6</v>
      </c>
      <c r="H34" s="141">
        <f t="shared" ca="1" si="8"/>
        <v>34.500000000000007</v>
      </c>
      <c r="I34" s="141">
        <f t="shared" ca="1" si="9"/>
        <v>13.33333333333333</v>
      </c>
      <c r="J34" s="141">
        <f t="shared" ca="1" si="10"/>
        <v>-100</v>
      </c>
      <c r="K34" s="135"/>
      <c r="L34" s="142">
        <f ca="1">IF($C34="","",SUMPRODUCT(--(data!$BX$3:$BX$554=$C34),--(data!$CS$3:$CS$554&gt;=$P$1),--(data!$CS$3:$CS$554&lt;=$R$1)))</f>
        <v>3</v>
      </c>
      <c r="M34" s="140">
        <f ca="1">IF($C34="","",SUMPRODUCT(--(data!$BX$3:$BX$554=$C34),--(data!$CS$3:$CS$554&gt;=$P$1),--(data!$CS$3:$CS$554&lt;=$R$1),data!$DR$3:$DR$554))</f>
        <v>1.5</v>
      </c>
      <c r="N34" s="140">
        <f ca="1">IF($C34="","",SUMPRODUCT(--(data!$BX$3:$BX$554=$C34),--(data!$CS$3:$CS$554&gt;=$P$1),--(data!$CS$3:$CS$554&lt;=$R$1),data!$DS$3:$DS$554))</f>
        <v>0.39999999999999991</v>
      </c>
      <c r="O34" s="140">
        <f ca="1">IF($C34="","",SUMPRODUCT(--(data!$BX$3:$BX$554=$C34),--(data!$CS$3:$CS$554&gt;=$P$1),--(data!$CS$3:$CS$554&lt;=$R$1),data!$DT$3:$DT$554))</f>
        <v>-3</v>
      </c>
      <c r="P34" s="141">
        <f t="shared" ca="1" si="11"/>
        <v>50</v>
      </c>
      <c r="Q34" s="141">
        <f t="shared" ca="1" si="12"/>
        <v>13.33333333333333</v>
      </c>
      <c r="R34" s="141">
        <f t="shared" ca="1" si="13"/>
        <v>-100</v>
      </c>
    </row>
    <row r="35" spans="1:18" ht="20.100000000000001" customHeight="1" x14ac:dyDescent="0.25">
      <c r="A35" s="137">
        <v>4</v>
      </c>
      <c r="B35" s="138"/>
      <c r="C35" s="139" t="str">
        <f ca="1">IF(OR('Main Table'!B35="",'Main Table'!B35="-"),"",'Main Table'!B35)</f>
        <v>Sheffield United</v>
      </c>
      <c r="D35" s="137">
        <f ca="1">IF(C35="","",COUNTIF(data!$BX$3:$BX$554,C35))</f>
        <v>6</v>
      </c>
      <c r="E35" s="140">
        <f ca="1">IF($C35="","",SUMPRODUCT(--(data!$BX$3:$BX$554=$C35),data!$DR$3:$DR$554))</f>
        <v>1.9500000000000002</v>
      </c>
      <c r="F35" s="140">
        <f ca="1">IF($C35="","",SUMPRODUCT(--(data!$BX$3:$BX$554=$C35),data!$DS$3:$DS$554))</f>
        <v>-2.4</v>
      </c>
      <c r="G35" s="140">
        <f ca="1">IF($C35="","",SUMPRODUCT(--(data!$BX$3:$BX$554=$C35),data!$DT$3:$DT$554))</f>
        <v>-2.5</v>
      </c>
      <c r="H35" s="141">
        <f t="shared" ca="1" si="8"/>
        <v>32.500000000000007</v>
      </c>
      <c r="I35" s="141">
        <f t="shared" ca="1" si="9"/>
        <v>-40</v>
      </c>
      <c r="J35" s="141">
        <f t="shared" ca="1" si="10"/>
        <v>-41.666666666666664</v>
      </c>
      <c r="K35" s="135"/>
      <c r="L35" s="142">
        <f ca="1">IF($C35="","",SUMPRODUCT(--(data!$BX$3:$BX$554=$C35),--(data!$CS$3:$CS$554&gt;=$P$1),--(data!$CS$3:$CS$554&lt;=$R$1)))</f>
        <v>2</v>
      </c>
      <c r="M35" s="140">
        <f ca="1">IF($C35="","",SUMPRODUCT(--(data!$BX$3:$BX$554=$C35),--(data!$CS$3:$CS$554&gt;=$P$1),--(data!$CS$3:$CS$554&lt;=$R$1),data!$DR$3:$DR$554))</f>
        <v>0.39999999999999991</v>
      </c>
      <c r="N35" s="140">
        <f ca="1">IF($C35="","",SUMPRODUCT(--(data!$BX$3:$BX$554=$C35),--(data!$CS$3:$CS$554&gt;=$P$1),--(data!$CS$3:$CS$554&lt;=$R$1),data!$DS$3:$DS$554))</f>
        <v>-2</v>
      </c>
      <c r="O35" s="140">
        <f ca="1">IF($C35="","",SUMPRODUCT(--(data!$BX$3:$BX$554=$C35),--(data!$CS$3:$CS$554&gt;=$P$1),--(data!$CS$3:$CS$554&lt;=$R$1),data!$DT$3:$DT$554))</f>
        <v>1.5</v>
      </c>
      <c r="P35" s="141">
        <f t="shared" ca="1" si="11"/>
        <v>19.999999999999996</v>
      </c>
      <c r="Q35" s="141">
        <f t="shared" ca="1" si="12"/>
        <v>-100</v>
      </c>
      <c r="R35" s="141">
        <f t="shared" ca="1" si="13"/>
        <v>75</v>
      </c>
    </row>
    <row r="36" spans="1:18" ht="20.100000000000001" customHeight="1" x14ac:dyDescent="0.25">
      <c r="A36" s="137">
        <v>5</v>
      </c>
      <c r="B36" s="138"/>
      <c r="C36" s="139" t="str">
        <f ca="1">IF(OR('Main Table'!B36="",'Main Table'!B36="-"),"",'Main Table'!B36)</f>
        <v>Middlesbrough</v>
      </c>
      <c r="D36" s="137">
        <f ca="1">IF(C36="","",COUNTIF(data!$BX$3:$BX$554,C36))</f>
        <v>6</v>
      </c>
      <c r="E36" s="140">
        <f ca="1">IF($C36="","",SUMPRODUCT(--(data!$BX$3:$BX$554=$C36),data!$DR$3:$DR$554))</f>
        <v>1.9099999999999997</v>
      </c>
      <c r="F36" s="140">
        <f ca="1">IF($C36="","",SUMPRODUCT(--(data!$BX$3:$BX$554=$C36),data!$DS$3:$DS$554))</f>
        <v>-2.2000000000000002</v>
      </c>
      <c r="G36" s="140">
        <f ca="1">IF($C36="","",SUMPRODUCT(--(data!$BX$3:$BX$554=$C36),data!$DT$3:$DT$554))</f>
        <v>-0.75</v>
      </c>
      <c r="H36" s="141">
        <f t="shared" ca="1" si="8"/>
        <v>31.833333333333329</v>
      </c>
      <c r="I36" s="141">
        <f t="shared" ca="1" si="9"/>
        <v>-36.666666666666671</v>
      </c>
      <c r="J36" s="141">
        <f t="shared" ca="1" si="10"/>
        <v>-12.5</v>
      </c>
      <c r="K36" s="135"/>
      <c r="L36" s="142">
        <f ca="1">IF($C36="","",SUMPRODUCT(--(data!$BX$3:$BX$554=$C36),--(data!$CS$3:$CS$554&gt;=$P$1),--(data!$CS$3:$CS$554&lt;=$R$1)))</f>
        <v>2</v>
      </c>
      <c r="M36" s="140">
        <f ca="1">IF($C36="","",SUMPRODUCT(--(data!$BX$3:$BX$554=$C36),--(data!$CS$3:$CS$554&gt;=$P$1),--(data!$CS$3:$CS$554&lt;=$R$1),data!$DR$3:$DR$554))</f>
        <v>2.75</v>
      </c>
      <c r="N36" s="140">
        <f ca="1">IF($C36="","",SUMPRODUCT(--(data!$BX$3:$BX$554=$C36),--(data!$CS$3:$CS$554&gt;=$P$1),--(data!$CS$3:$CS$554&lt;=$R$1),data!$DS$3:$DS$554))</f>
        <v>-2</v>
      </c>
      <c r="O36" s="140">
        <f ca="1">IF($C36="","",SUMPRODUCT(--(data!$BX$3:$BX$554=$C36),--(data!$CS$3:$CS$554&gt;=$P$1),--(data!$CS$3:$CS$554&lt;=$R$1),data!$DT$3:$DT$554))</f>
        <v>-2</v>
      </c>
      <c r="P36" s="141">
        <f t="shared" ca="1" si="11"/>
        <v>137.5</v>
      </c>
      <c r="Q36" s="141">
        <f t="shared" ca="1" si="12"/>
        <v>-100</v>
      </c>
      <c r="R36" s="141">
        <f t="shared" ca="1" si="13"/>
        <v>-100</v>
      </c>
    </row>
    <row r="37" spans="1:18" ht="20.100000000000001" customHeight="1" x14ac:dyDescent="0.25">
      <c r="A37" s="137">
        <v>6</v>
      </c>
      <c r="B37" s="138"/>
      <c r="C37" s="139" t="str">
        <f ca="1">IF(OR('Main Table'!B37="",'Main Table'!B37="-"),"",'Main Table'!B37)</f>
        <v>Nott'm Forest</v>
      </c>
      <c r="D37" s="137">
        <f ca="1">IF(C37="","",COUNTIF(data!$BX$3:$BX$554,C37))</f>
        <v>6</v>
      </c>
      <c r="E37" s="140">
        <f ca="1">IF($C37="","",SUMPRODUCT(--(data!$BX$3:$BX$554=$C37),data!$DR$3:$DR$554))</f>
        <v>-0.75000000000000022</v>
      </c>
      <c r="F37" s="140">
        <f ca="1">IF($C37="","",SUMPRODUCT(--(data!$BX$3:$BX$554=$C37),data!$DS$3:$DS$554))</f>
        <v>4.3</v>
      </c>
      <c r="G37" s="140">
        <f ca="1">IF($C37="","",SUMPRODUCT(--(data!$BX$3:$BX$554=$C37),data!$DT$3:$DT$554))</f>
        <v>-6</v>
      </c>
      <c r="H37" s="141">
        <f t="shared" ca="1" si="8"/>
        <v>-12.500000000000005</v>
      </c>
      <c r="I37" s="141">
        <f t="shared" ca="1" si="9"/>
        <v>71.666666666666671</v>
      </c>
      <c r="J37" s="141">
        <f t="shared" ca="1" si="10"/>
        <v>-100</v>
      </c>
      <c r="K37" s="135"/>
      <c r="L37" s="142">
        <f ca="1">IF($C37="","",SUMPRODUCT(--(data!$BX$3:$BX$554=$C37),--(data!$CS$3:$CS$554&gt;=$P$1),--(data!$CS$3:$CS$554&lt;=$R$1)))</f>
        <v>1</v>
      </c>
      <c r="M37" s="140">
        <f ca="1">IF($C37="","",SUMPRODUCT(--(data!$BX$3:$BX$554=$C37),--(data!$CS$3:$CS$554&gt;=$P$1),--(data!$CS$3:$CS$554&lt;=$R$1),data!$DR$3:$DR$554))</f>
        <v>-1</v>
      </c>
      <c r="N37" s="140">
        <f ca="1">IF($C37="","",SUMPRODUCT(--(data!$BX$3:$BX$554=$C37),--(data!$CS$3:$CS$554&gt;=$P$1),--(data!$CS$3:$CS$554&lt;=$R$1),data!$DS$3:$DS$554))</f>
        <v>2.2999999999999998</v>
      </c>
      <c r="O37" s="140">
        <f ca="1">IF($C37="","",SUMPRODUCT(--(data!$BX$3:$BX$554=$C37),--(data!$CS$3:$CS$554&gt;=$P$1),--(data!$CS$3:$CS$554&lt;=$R$1),data!$DT$3:$DT$554))</f>
        <v>-1</v>
      </c>
      <c r="P37" s="141">
        <f t="shared" ca="1" si="11"/>
        <v>-100</v>
      </c>
      <c r="Q37" s="141">
        <f t="shared" ca="1" si="12"/>
        <v>229.99999999999997</v>
      </c>
      <c r="R37" s="141">
        <f t="shared" ca="1" si="13"/>
        <v>-100</v>
      </c>
    </row>
    <row r="38" spans="1:18" ht="20.100000000000001" customHeight="1" x14ac:dyDescent="0.25">
      <c r="A38" s="137">
        <v>7</v>
      </c>
      <c r="B38" s="138"/>
      <c r="C38" s="139" t="str">
        <f ca="1">IF(OR('Main Table'!B38="",'Main Table'!B38="-"),"",'Main Table'!B38)</f>
        <v>Leeds</v>
      </c>
      <c r="D38" s="137">
        <f ca="1">IF(C38="","",COUNTIF(data!$BX$3:$BX$554,C38))</f>
        <v>6</v>
      </c>
      <c r="E38" s="140">
        <f ca="1">IF($C38="","",SUMPRODUCT(--(data!$BX$3:$BX$554=$C38),data!$DR$3:$DR$554))</f>
        <v>0.18999999999999995</v>
      </c>
      <c r="F38" s="140">
        <f ca="1">IF($C38="","",SUMPRODUCT(--(data!$BX$3:$BX$554=$C38),data!$DS$3:$DS$554))</f>
        <v>1.2000000000000002</v>
      </c>
      <c r="G38" s="140">
        <f ca="1">IF($C38="","",SUMPRODUCT(--(data!$BX$3:$BX$554=$C38),data!$DT$3:$DT$554))</f>
        <v>-1</v>
      </c>
      <c r="H38" s="141">
        <f t="shared" ca="1" si="8"/>
        <v>3.1666666666666656</v>
      </c>
      <c r="I38" s="141">
        <f t="shared" ca="1" si="9"/>
        <v>20.000000000000004</v>
      </c>
      <c r="J38" s="141">
        <f t="shared" ca="1" si="10"/>
        <v>-16.666666666666668</v>
      </c>
      <c r="K38" s="135"/>
      <c r="L38" s="142">
        <f ca="1">IF($C38="","",SUMPRODUCT(--(data!$BX$3:$BX$554=$C38),--(data!$CS$3:$CS$554&gt;=$P$1),--(data!$CS$3:$CS$554&lt;=$R$1)))</f>
        <v>3</v>
      </c>
      <c r="M38" s="140">
        <f ca="1">IF($C38="","",SUMPRODUCT(--(data!$BX$3:$BX$554=$C38),--(data!$CS$3:$CS$554&gt;=$P$1),--(data!$CS$3:$CS$554&lt;=$R$1),data!$DR$3:$DR$554))</f>
        <v>-0.25</v>
      </c>
      <c r="N38" s="140">
        <f ca="1">IF($C38="","",SUMPRODUCT(--(data!$BX$3:$BX$554=$C38),--(data!$CS$3:$CS$554&gt;=$P$1),--(data!$CS$3:$CS$554&lt;=$R$1),data!$DS$3:$DS$554))</f>
        <v>4.2</v>
      </c>
      <c r="O38" s="140">
        <f ca="1">IF($C38="","",SUMPRODUCT(--(data!$BX$3:$BX$554=$C38),--(data!$CS$3:$CS$554&gt;=$P$1),--(data!$CS$3:$CS$554&lt;=$R$1),data!$DT$3:$DT$554))</f>
        <v>-3</v>
      </c>
      <c r="P38" s="141">
        <f t="shared" ca="1" si="11"/>
        <v>-8.3333333333333339</v>
      </c>
      <c r="Q38" s="141">
        <f t="shared" ca="1" si="12"/>
        <v>140</v>
      </c>
      <c r="R38" s="141">
        <f t="shared" ca="1" si="13"/>
        <v>-100</v>
      </c>
    </row>
    <row r="39" spans="1:18" ht="20.100000000000001" customHeight="1" x14ac:dyDescent="0.25">
      <c r="A39" s="137">
        <v>8</v>
      </c>
      <c r="B39" s="138"/>
      <c r="C39" s="139" t="str">
        <f ca="1">IF(OR('Main Table'!B39="",'Main Table'!B39="-"),"",'Main Table'!B39)</f>
        <v>Derby</v>
      </c>
      <c r="D39" s="137">
        <f ca="1">IF(C39="","",COUNTIF(data!$BX$3:$BX$554,C39))</f>
        <v>6</v>
      </c>
      <c r="E39" s="140">
        <f ca="1">IF($C39="","",SUMPRODUCT(--(data!$BX$3:$BX$554=$C39),data!$DR$3:$DR$554))</f>
        <v>1.6</v>
      </c>
      <c r="F39" s="140">
        <f ca="1">IF($C39="","",SUMPRODUCT(--(data!$BX$3:$BX$554=$C39),data!$DS$3:$DS$554))</f>
        <v>0.69999999999999973</v>
      </c>
      <c r="G39" s="140">
        <f ca="1">IF($C39="","",SUMPRODUCT(--(data!$BX$3:$BX$554=$C39),data!$DT$3:$DT$554))</f>
        <v>-2.2999999999999998</v>
      </c>
      <c r="H39" s="141">
        <f t="shared" ca="1" si="8"/>
        <v>26.666666666666668</v>
      </c>
      <c r="I39" s="141">
        <f t="shared" ca="1" si="9"/>
        <v>11.666666666666663</v>
      </c>
      <c r="J39" s="141">
        <f t="shared" ca="1" si="10"/>
        <v>-38.333333333333329</v>
      </c>
      <c r="K39" s="135"/>
      <c r="L39" s="142">
        <f ca="1">IF($C39="","",SUMPRODUCT(--(data!$BX$3:$BX$554=$C39),--(data!$CS$3:$CS$554&gt;=$P$1),--(data!$CS$3:$CS$554&lt;=$R$1)))</f>
        <v>2</v>
      </c>
      <c r="M39" s="140">
        <f ca="1">IF($C39="","",SUMPRODUCT(--(data!$BX$3:$BX$554=$C39),--(data!$CS$3:$CS$554&gt;=$P$1),--(data!$CS$3:$CS$554&lt;=$R$1),data!$DR$3:$DR$554))</f>
        <v>0.45000000000000018</v>
      </c>
      <c r="N39" s="140">
        <f ca="1">IF($C39="","",SUMPRODUCT(--(data!$BX$3:$BX$554=$C39),--(data!$CS$3:$CS$554&gt;=$P$1),--(data!$CS$3:$CS$554&lt;=$R$1),data!$DS$3:$DS$554))</f>
        <v>1.2999999999999998</v>
      </c>
      <c r="O39" s="140">
        <f ca="1">IF($C39="","",SUMPRODUCT(--(data!$BX$3:$BX$554=$C39),--(data!$CS$3:$CS$554&gt;=$P$1),--(data!$CS$3:$CS$554&lt;=$R$1),data!$DT$3:$DT$554))</f>
        <v>-2</v>
      </c>
      <c r="P39" s="141">
        <f t="shared" ca="1" si="11"/>
        <v>22.500000000000007</v>
      </c>
      <c r="Q39" s="141">
        <f t="shared" ca="1" si="12"/>
        <v>64.999999999999986</v>
      </c>
      <c r="R39" s="141">
        <f t="shared" ca="1" si="13"/>
        <v>-100</v>
      </c>
    </row>
    <row r="40" spans="1:18" ht="20.100000000000001" customHeight="1" x14ac:dyDescent="0.25">
      <c r="A40" s="137">
        <v>9</v>
      </c>
      <c r="B40" s="138"/>
      <c r="C40" s="139" t="str">
        <f ca="1">IF(OR('Main Table'!B40="",'Main Table'!B40="-"),"",'Main Table'!B40)</f>
        <v>Rotherham</v>
      </c>
      <c r="D40" s="137">
        <f ca="1">IF(C40="","",COUNTIF(data!$BX$3:$BX$554,C40))</f>
        <v>6</v>
      </c>
      <c r="E40" s="140">
        <f ca="1">IF($C40="","",SUMPRODUCT(--(data!$BX$3:$BX$554=$C40),data!$DR$3:$DR$554))</f>
        <v>3.8</v>
      </c>
      <c r="F40" s="140">
        <f ca="1">IF($C40="","",SUMPRODUCT(--(data!$BX$3:$BX$554=$C40),data!$DS$3:$DS$554))</f>
        <v>1</v>
      </c>
      <c r="G40" s="140">
        <f ca="1">IF($C40="","",SUMPRODUCT(--(data!$BX$3:$BX$554=$C40),data!$DT$3:$DT$554))</f>
        <v>-3.5</v>
      </c>
      <c r="H40" s="141">
        <f t="shared" ca="1" si="8"/>
        <v>63.333333333333336</v>
      </c>
      <c r="I40" s="141">
        <f t="shared" ca="1" si="9"/>
        <v>16.666666666666668</v>
      </c>
      <c r="J40" s="141">
        <f t="shared" ca="1" si="10"/>
        <v>-58.333333333333336</v>
      </c>
      <c r="K40" s="135"/>
      <c r="L40" s="142">
        <f ca="1">IF($C40="","",SUMPRODUCT(--(data!$BX$3:$BX$554=$C40),--(data!$CS$3:$CS$554&gt;=$P$1),--(data!$CS$3:$CS$554&lt;=$R$1)))</f>
        <v>1</v>
      </c>
      <c r="M40" s="140">
        <f ca="1">IF($C40="","",SUMPRODUCT(--(data!$BX$3:$BX$554=$C40),--(data!$CS$3:$CS$554&gt;=$P$1),--(data!$CS$3:$CS$554&lt;=$R$1),data!$DR$3:$DR$554))</f>
        <v>1.4</v>
      </c>
      <c r="N40" s="140">
        <f ca="1">IF($C40="","",SUMPRODUCT(--(data!$BX$3:$BX$554=$C40),--(data!$CS$3:$CS$554&gt;=$P$1),--(data!$CS$3:$CS$554&lt;=$R$1),data!$DS$3:$DS$554))</f>
        <v>-1</v>
      </c>
      <c r="O40" s="140">
        <f ca="1">IF($C40="","",SUMPRODUCT(--(data!$BX$3:$BX$554=$C40),--(data!$CS$3:$CS$554&gt;=$P$1),--(data!$CS$3:$CS$554&lt;=$R$1),data!$DT$3:$DT$554))</f>
        <v>-1</v>
      </c>
      <c r="P40" s="141">
        <f t="shared" ca="1" si="11"/>
        <v>140</v>
      </c>
      <c r="Q40" s="141">
        <f t="shared" ca="1" si="12"/>
        <v>-100</v>
      </c>
      <c r="R40" s="141">
        <f t="shared" ca="1" si="13"/>
        <v>-100</v>
      </c>
    </row>
    <row r="41" spans="1:18" ht="20.100000000000001" customHeight="1" x14ac:dyDescent="0.25">
      <c r="A41" s="137">
        <v>10</v>
      </c>
      <c r="B41" s="138"/>
      <c r="C41" s="139" t="str">
        <f ca="1">IF(OR('Main Table'!B41="",'Main Table'!B41="-"),"",'Main Table'!B41)</f>
        <v>Sheffield Weds</v>
      </c>
      <c r="D41" s="137">
        <f ca="1">IF(C41="","",COUNTIF(data!$BX$3:$BX$554,C41))</f>
        <v>6</v>
      </c>
      <c r="E41" s="140">
        <f ca="1">IF($C41="","",SUMPRODUCT(--(data!$BX$3:$BX$554=$C41),data!$DR$3:$DR$554))</f>
        <v>-0.39999999999999991</v>
      </c>
      <c r="F41" s="140">
        <f ca="1">IF($C41="","",SUMPRODUCT(--(data!$BX$3:$BX$554=$C41),data!$DS$3:$DS$554))</f>
        <v>7.6999999999999993</v>
      </c>
      <c r="G41" s="140">
        <f ca="1">IF($C41="","",SUMPRODUCT(--(data!$BX$3:$BX$554=$C41),data!$DT$3:$DT$554))</f>
        <v>-6</v>
      </c>
      <c r="H41" s="141">
        <f t="shared" ca="1" si="8"/>
        <v>-6.6666666666666652</v>
      </c>
      <c r="I41" s="141">
        <f t="shared" ca="1" si="9"/>
        <v>128.33333333333331</v>
      </c>
      <c r="J41" s="141">
        <f t="shared" ca="1" si="10"/>
        <v>-100</v>
      </c>
      <c r="K41" s="135"/>
      <c r="L41" s="142">
        <f ca="1">IF($C41="","",SUMPRODUCT(--(data!$BX$3:$BX$554=$C41),--(data!$CS$3:$CS$554&gt;=$P$1),--(data!$CS$3:$CS$554&lt;=$R$1)))</f>
        <v>3</v>
      </c>
      <c r="M41" s="140">
        <f ca="1">IF($C41="","",SUMPRODUCT(--(data!$BX$3:$BX$554=$C41),--(data!$CS$3:$CS$554&gt;=$P$1),--(data!$CS$3:$CS$554&lt;=$R$1),data!$DR$3:$DR$554))</f>
        <v>-0.5</v>
      </c>
      <c r="N41" s="140">
        <f ca="1">IF($C41="","",SUMPRODUCT(--(data!$BX$3:$BX$554=$C41),--(data!$CS$3:$CS$554&gt;=$P$1),--(data!$CS$3:$CS$554&lt;=$R$1),data!$DS$3:$DS$554))</f>
        <v>3.6999999999999997</v>
      </c>
      <c r="O41" s="140">
        <f ca="1">IF($C41="","",SUMPRODUCT(--(data!$BX$3:$BX$554=$C41),--(data!$CS$3:$CS$554&gt;=$P$1),--(data!$CS$3:$CS$554&lt;=$R$1),data!$DT$3:$DT$554))</f>
        <v>-3</v>
      </c>
      <c r="P41" s="141">
        <f t="shared" ca="1" si="11"/>
        <v>-16.666666666666668</v>
      </c>
      <c r="Q41" s="141">
        <f t="shared" ca="1" si="12"/>
        <v>123.33333333333333</v>
      </c>
      <c r="R41" s="141">
        <f t="shared" ca="1" si="13"/>
        <v>-100</v>
      </c>
    </row>
    <row r="42" spans="1:18" ht="20.100000000000001" customHeight="1" x14ac:dyDescent="0.25">
      <c r="A42" s="137">
        <v>11</v>
      </c>
      <c r="B42" s="138"/>
      <c r="C42" s="139" t="str">
        <f ca="1">IF(OR('Main Table'!B42="",'Main Table'!B42="-"),"",'Main Table'!B42)</f>
        <v>Stoke</v>
      </c>
      <c r="D42" s="137">
        <f ca="1">IF(C42="","",COUNTIF(data!$BX$3:$BX$554,C42))</f>
        <v>6</v>
      </c>
      <c r="E42" s="140">
        <f ca="1">IF($C42="","",SUMPRODUCT(--(data!$BX$3:$BX$554=$C42),data!$DR$3:$DR$554))</f>
        <v>-0.55000000000000004</v>
      </c>
      <c r="F42" s="140">
        <f ca="1">IF($C42="","",SUMPRODUCT(--(data!$BX$3:$BX$554=$C42),data!$DS$3:$DS$554))</f>
        <v>-2.5</v>
      </c>
      <c r="G42" s="140">
        <f ca="1">IF($C42="","",SUMPRODUCT(--(data!$BX$3:$BX$554=$C42),data!$DT$3:$DT$554))</f>
        <v>1.9500000000000002</v>
      </c>
      <c r="H42" s="141">
        <f t="shared" ca="1" si="8"/>
        <v>-9.1666666666666679</v>
      </c>
      <c r="I42" s="141">
        <f t="shared" ca="1" si="9"/>
        <v>-41.666666666666664</v>
      </c>
      <c r="J42" s="141">
        <f t="shared" ca="1" si="10"/>
        <v>32.500000000000007</v>
      </c>
      <c r="K42" s="135"/>
      <c r="L42" s="142">
        <f ca="1">IF($C42="","",SUMPRODUCT(--(data!$BX$3:$BX$554=$C42),--(data!$CS$3:$CS$554&gt;=$P$1),--(data!$CS$3:$CS$554&lt;=$R$1)))</f>
        <v>1</v>
      </c>
      <c r="M42" s="140">
        <f ca="1">IF($C42="","",SUMPRODUCT(--(data!$BX$3:$BX$554=$C42),--(data!$CS$3:$CS$554&gt;=$P$1),--(data!$CS$3:$CS$554&lt;=$R$1),data!$DR$3:$DR$554))</f>
        <v>-1</v>
      </c>
      <c r="N42" s="140">
        <f ca="1">IF($C42="","",SUMPRODUCT(--(data!$BX$3:$BX$554=$C42),--(data!$CS$3:$CS$554&gt;=$P$1),--(data!$CS$3:$CS$554&lt;=$R$1),data!$DS$3:$DS$554))</f>
        <v>2.5</v>
      </c>
      <c r="O42" s="140">
        <f ca="1">IF($C42="","",SUMPRODUCT(--(data!$BX$3:$BX$554=$C42),--(data!$CS$3:$CS$554&gt;=$P$1),--(data!$CS$3:$CS$554&lt;=$R$1),data!$DT$3:$DT$554))</f>
        <v>-1</v>
      </c>
      <c r="P42" s="141">
        <f t="shared" ca="1" si="11"/>
        <v>-100</v>
      </c>
      <c r="Q42" s="141">
        <f t="shared" ca="1" si="12"/>
        <v>250</v>
      </c>
      <c r="R42" s="141">
        <f t="shared" ca="1" si="13"/>
        <v>-100</v>
      </c>
    </row>
    <row r="43" spans="1:18" ht="20.100000000000001" customHeight="1" x14ac:dyDescent="0.25">
      <c r="A43" s="137">
        <v>12</v>
      </c>
      <c r="B43" s="138"/>
      <c r="C43" s="139" t="str">
        <f ca="1">IF(OR('Main Table'!B43="",'Main Table'!B43="-"),"",'Main Table'!B43)</f>
        <v>Aston Villa</v>
      </c>
      <c r="D43" s="137">
        <f ca="1">IF(C43="","",COUNTIF(data!$BX$3:$BX$554,C43))</f>
        <v>6</v>
      </c>
      <c r="E43" s="140">
        <f ca="1">IF($C43="","",SUMPRODUCT(--(data!$BX$3:$BX$554=$C43),data!$DR$3:$DR$554))</f>
        <v>-2.5</v>
      </c>
      <c r="F43" s="140">
        <f ca="1">IF($C43="","",SUMPRODUCT(--(data!$BX$3:$BX$554=$C43),data!$DS$3:$DS$554))</f>
        <v>5.1000000000000005</v>
      </c>
      <c r="G43" s="140">
        <f ca="1">IF($C43="","",SUMPRODUCT(--(data!$BX$3:$BX$554=$C43),data!$DT$3:$DT$554))</f>
        <v>0.5</v>
      </c>
      <c r="H43" s="141">
        <f t="shared" ca="1" si="8"/>
        <v>-41.666666666666664</v>
      </c>
      <c r="I43" s="141">
        <f t="shared" ca="1" si="9"/>
        <v>85.000000000000014</v>
      </c>
      <c r="J43" s="141">
        <f t="shared" ca="1" si="10"/>
        <v>8.3333333333333339</v>
      </c>
      <c r="K43" s="135"/>
      <c r="L43" s="142">
        <f ca="1">IF($C43="","",SUMPRODUCT(--(data!$BX$3:$BX$554=$C43),--(data!$CS$3:$CS$554&gt;=$P$1),--(data!$CS$3:$CS$554&lt;=$R$1)))</f>
        <v>1</v>
      </c>
      <c r="M43" s="140">
        <f ca="1">IF($C43="","",SUMPRODUCT(--(data!$BX$3:$BX$554=$C43),--(data!$CS$3:$CS$554&gt;=$P$1),--(data!$CS$3:$CS$554&lt;=$R$1),data!$DR$3:$DR$554))</f>
        <v>-1</v>
      </c>
      <c r="N43" s="140">
        <f ca="1">IF($C43="","",SUMPRODUCT(--(data!$BX$3:$BX$554=$C43),--(data!$CS$3:$CS$554&gt;=$P$1),--(data!$CS$3:$CS$554&lt;=$R$1),data!$DS$3:$DS$554))</f>
        <v>2.5</v>
      </c>
      <c r="O43" s="140">
        <f ca="1">IF($C43="","",SUMPRODUCT(--(data!$BX$3:$BX$554=$C43),--(data!$CS$3:$CS$554&gt;=$P$1),--(data!$CS$3:$CS$554&lt;=$R$1),data!$DT$3:$DT$554))</f>
        <v>-1</v>
      </c>
      <c r="P43" s="141">
        <f t="shared" ca="1" si="11"/>
        <v>-100</v>
      </c>
      <c r="Q43" s="141">
        <f t="shared" ca="1" si="12"/>
        <v>250</v>
      </c>
      <c r="R43" s="141">
        <f t="shared" ca="1" si="13"/>
        <v>-100</v>
      </c>
    </row>
    <row r="44" spans="1:18" ht="20.100000000000001" customHeight="1" x14ac:dyDescent="0.25">
      <c r="A44" s="137">
        <v>13</v>
      </c>
      <c r="B44" s="138"/>
      <c r="C44" s="139" t="str">
        <f ca="1">IF(OR('Main Table'!B44="",'Main Table'!B44="-"),"",'Main Table'!B44)</f>
        <v>Norwich</v>
      </c>
      <c r="D44" s="137">
        <f ca="1">IF(C44="","",COUNTIF(data!$BX$3:$BX$554,C44))</f>
        <v>6</v>
      </c>
      <c r="E44" s="140">
        <f ca="1">IF($C44="","",SUMPRODUCT(--(data!$BX$3:$BX$554=$C44),data!$DR$3:$DR$554))</f>
        <v>1.7999999999999998</v>
      </c>
      <c r="F44" s="140">
        <f ca="1">IF($C44="","",SUMPRODUCT(--(data!$BX$3:$BX$554=$C44),data!$DS$3:$DS$554))</f>
        <v>-6</v>
      </c>
      <c r="G44" s="140">
        <f ca="1">IF($C44="","",SUMPRODUCT(--(data!$BX$3:$BX$554=$C44),data!$DT$3:$DT$554))</f>
        <v>2.6</v>
      </c>
      <c r="H44" s="141">
        <f t="shared" ca="1" si="8"/>
        <v>29.999999999999996</v>
      </c>
      <c r="I44" s="141">
        <f t="shared" ca="1" si="9"/>
        <v>-100</v>
      </c>
      <c r="J44" s="141">
        <f t="shared" ca="1" si="10"/>
        <v>43.333333333333336</v>
      </c>
      <c r="K44" s="135"/>
      <c r="L44" s="142">
        <f ca="1">IF($C44="","",SUMPRODUCT(--(data!$BX$3:$BX$554=$C44),--(data!$CS$3:$CS$554&gt;=$P$1),--(data!$CS$3:$CS$554&lt;=$R$1)))</f>
        <v>5</v>
      </c>
      <c r="M44" s="140">
        <f ca="1">IF($C44="","",SUMPRODUCT(--(data!$BX$3:$BX$554=$C44),--(data!$CS$3:$CS$554&gt;=$P$1),--(data!$CS$3:$CS$554&lt;=$R$1),data!$DR$3:$DR$554))</f>
        <v>-0.30000000000000027</v>
      </c>
      <c r="N44" s="140">
        <f ca="1">IF($C44="","",SUMPRODUCT(--(data!$BX$3:$BX$554=$C44),--(data!$CS$3:$CS$554&gt;=$P$1),--(data!$CS$3:$CS$554&lt;=$R$1),data!$DS$3:$DS$554))</f>
        <v>-5</v>
      </c>
      <c r="O44" s="140">
        <f ca="1">IF($C44="","",SUMPRODUCT(--(data!$BX$3:$BX$554=$C44),--(data!$CS$3:$CS$554&gt;=$P$1),--(data!$CS$3:$CS$554&lt;=$R$1),data!$DT$3:$DT$554))</f>
        <v>3.6</v>
      </c>
      <c r="P44" s="141">
        <f t="shared" ca="1" si="11"/>
        <v>-6.0000000000000053</v>
      </c>
      <c r="Q44" s="141">
        <f t="shared" ca="1" si="12"/>
        <v>-100</v>
      </c>
      <c r="R44" s="141">
        <f t="shared" ca="1" si="13"/>
        <v>72</v>
      </c>
    </row>
    <row r="45" spans="1:18" ht="20.100000000000001" customHeight="1" x14ac:dyDescent="0.25">
      <c r="A45" s="137">
        <v>14</v>
      </c>
      <c r="B45" s="138"/>
      <c r="C45" s="139" t="str">
        <f ca="1">IF(OR('Main Table'!B45="",'Main Table'!B45="-"),"",'Main Table'!B45)</f>
        <v>Preston</v>
      </c>
      <c r="D45" s="137">
        <f ca="1">IF(C45="","",COUNTIF(data!$BX$3:$BX$554,C45))</f>
        <v>6</v>
      </c>
      <c r="E45" s="140">
        <f ca="1">IF($C45="","",SUMPRODUCT(--(data!$BX$3:$BX$554=$C45),data!$DR$3:$DR$554))</f>
        <v>-1.73</v>
      </c>
      <c r="F45" s="140">
        <f ca="1">IF($C45="","",SUMPRODUCT(--(data!$BX$3:$BX$554=$C45),data!$DS$3:$DS$554))</f>
        <v>1.1999999999999993</v>
      </c>
      <c r="G45" s="140">
        <f ca="1">IF($C45="","",SUMPRODUCT(--(data!$BX$3:$BX$554=$C45),data!$DT$3:$DT$554))</f>
        <v>1.1499999999999999</v>
      </c>
      <c r="H45" s="141">
        <f t="shared" ca="1" si="8"/>
        <v>-28.833333333333332</v>
      </c>
      <c r="I45" s="141">
        <f t="shared" ca="1" si="9"/>
        <v>19.999999999999989</v>
      </c>
      <c r="J45" s="141">
        <f t="shared" ca="1" si="10"/>
        <v>19.166666666666664</v>
      </c>
      <c r="K45" s="135"/>
      <c r="L45" s="142">
        <f ca="1">IF($C45="","",SUMPRODUCT(--(data!$BX$3:$BX$554=$C45),--(data!$CS$3:$CS$554&gt;=$P$1),--(data!$CS$3:$CS$554&lt;=$R$1)))</f>
        <v>2</v>
      </c>
      <c r="M45" s="140">
        <f ca="1">IF($C45="","",SUMPRODUCT(--(data!$BX$3:$BX$554=$C45),--(data!$CS$3:$CS$554&gt;=$P$1),--(data!$CS$3:$CS$554&lt;=$R$1),data!$DR$3:$DR$554))</f>
        <v>0.37000000000000011</v>
      </c>
      <c r="N45" s="140">
        <f ca="1">IF($C45="","",SUMPRODUCT(--(data!$BX$3:$BX$554=$C45),--(data!$CS$3:$CS$554&gt;=$P$1),--(data!$CS$3:$CS$554&lt;=$R$1),data!$DS$3:$DS$554))</f>
        <v>1.2999999999999998</v>
      </c>
      <c r="O45" s="140">
        <f ca="1">IF($C45="","",SUMPRODUCT(--(data!$BX$3:$BX$554=$C45),--(data!$CS$3:$CS$554&gt;=$P$1),--(data!$CS$3:$CS$554&lt;=$R$1),data!$DT$3:$DT$554))</f>
        <v>-2</v>
      </c>
      <c r="P45" s="141">
        <f t="shared" ca="1" si="11"/>
        <v>18.500000000000007</v>
      </c>
      <c r="Q45" s="141">
        <f t="shared" ca="1" si="12"/>
        <v>64.999999999999986</v>
      </c>
      <c r="R45" s="141">
        <f t="shared" ca="1" si="13"/>
        <v>-100</v>
      </c>
    </row>
    <row r="46" spans="1:18" ht="20.100000000000001" customHeight="1" x14ac:dyDescent="0.25">
      <c r="A46" s="137">
        <v>15</v>
      </c>
      <c r="B46" s="138"/>
      <c r="C46" s="139" t="str">
        <f ca="1">IF(OR('Main Table'!B46="",'Main Table'!B46="-"),"",'Main Table'!B46)</f>
        <v>Birmingham</v>
      </c>
      <c r="D46" s="137">
        <f ca="1">IF(C46="","",COUNTIF(data!$BX$3:$BX$554,C46))</f>
        <v>6</v>
      </c>
      <c r="E46" s="140">
        <f ca="1">IF($C46="","",SUMPRODUCT(--(data!$BX$3:$BX$554=$C46),data!$DR$3:$DR$554))</f>
        <v>-4.3600000000000003</v>
      </c>
      <c r="F46" s="140">
        <f ca="1">IF($C46="","",SUMPRODUCT(--(data!$BX$3:$BX$554=$C46),data!$DS$3:$DS$554))</f>
        <v>10.7</v>
      </c>
      <c r="G46" s="140">
        <f ca="1">IF($C46="","",SUMPRODUCT(--(data!$BX$3:$BX$554=$C46),data!$DT$3:$DT$554))</f>
        <v>-6</v>
      </c>
      <c r="H46" s="141">
        <f t="shared" ca="1" si="8"/>
        <v>-72.666666666666671</v>
      </c>
      <c r="I46" s="141">
        <f t="shared" ca="1" si="9"/>
        <v>178.33333333333334</v>
      </c>
      <c r="J46" s="141">
        <f t="shared" ca="1" si="10"/>
        <v>-100</v>
      </c>
      <c r="K46" s="135"/>
      <c r="L46" s="142">
        <f ca="1">IF($C46="","",SUMPRODUCT(--(data!$BX$3:$BX$554=$C46),--(data!$CS$3:$CS$554&gt;=$P$1),--(data!$CS$3:$CS$554&lt;=$R$1)))</f>
        <v>1</v>
      </c>
      <c r="M46" s="140">
        <f ca="1">IF($C46="","",SUMPRODUCT(--(data!$BX$3:$BX$554=$C46),--(data!$CS$3:$CS$554&gt;=$P$1),--(data!$CS$3:$CS$554&lt;=$R$1),data!$DR$3:$DR$554))</f>
        <v>-1</v>
      </c>
      <c r="N46" s="140">
        <f ca="1">IF($C46="","",SUMPRODUCT(--(data!$BX$3:$BX$554=$C46),--(data!$CS$3:$CS$554&gt;=$P$1),--(data!$CS$3:$CS$554&lt;=$R$1),data!$DS$3:$DS$554))</f>
        <v>2.2999999999999998</v>
      </c>
      <c r="O46" s="140">
        <f ca="1">IF($C46="","",SUMPRODUCT(--(data!$BX$3:$BX$554=$C46),--(data!$CS$3:$CS$554&gt;=$P$1),--(data!$CS$3:$CS$554&lt;=$R$1),data!$DT$3:$DT$554))</f>
        <v>-1</v>
      </c>
      <c r="P46" s="141">
        <f t="shared" ca="1" si="11"/>
        <v>-100</v>
      </c>
      <c r="Q46" s="141">
        <f t="shared" ca="1" si="12"/>
        <v>229.99999999999997</v>
      </c>
      <c r="R46" s="141">
        <f t="shared" ca="1" si="13"/>
        <v>-100</v>
      </c>
    </row>
    <row r="47" spans="1:18" ht="20.100000000000001" customHeight="1" x14ac:dyDescent="0.25">
      <c r="A47" s="137">
        <v>16</v>
      </c>
      <c r="B47" s="138"/>
      <c r="C47" s="139" t="str">
        <f ca="1">IF(OR('Main Table'!B47="",'Main Table'!B47="-"),"",'Main Table'!B47)</f>
        <v>Swansea</v>
      </c>
      <c r="D47" s="137">
        <f ca="1">IF(C47="","",COUNTIF(data!$BX$3:$BX$554,C47))</f>
        <v>6</v>
      </c>
      <c r="E47" s="140">
        <f ca="1">IF($C47="","",SUMPRODUCT(--(data!$BX$3:$BX$554=$C47),data!$DR$3:$DR$554))</f>
        <v>-1.25</v>
      </c>
      <c r="F47" s="140">
        <f ca="1">IF($C47="","",SUMPRODUCT(--(data!$BX$3:$BX$554=$C47),data!$DS$3:$DS$554))</f>
        <v>0.89999999999999991</v>
      </c>
      <c r="G47" s="140">
        <f ca="1">IF($C47="","",SUMPRODUCT(--(data!$BX$3:$BX$554=$C47),data!$DT$3:$DT$554))</f>
        <v>2.5</v>
      </c>
      <c r="H47" s="141">
        <f t="shared" ca="1" si="8"/>
        <v>-20.833333333333332</v>
      </c>
      <c r="I47" s="141">
        <f t="shared" ca="1" si="9"/>
        <v>14.999999999999998</v>
      </c>
      <c r="J47" s="141">
        <f t="shared" ca="1" si="10"/>
        <v>41.666666666666664</v>
      </c>
      <c r="K47" s="135"/>
      <c r="L47" s="142">
        <f ca="1">IF($C47="","",SUMPRODUCT(--(data!$BX$3:$BX$554=$C47),--(data!$CS$3:$CS$554&gt;=$P$1),--(data!$CS$3:$CS$554&lt;=$R$1)))</f>
        <v>4</v>
      </c>
      <c r="M47" s="140">
        <f ca="1">IF($C47="","",SUMPRODUCT(--(data!$BX$3:$BX$554=$C47),--(data!$CS$3:$CS$554&gt;=$P$1),--(data!$CS$3:$CS$554&lt;=$R$1),data!$DR$3:$DR$554))</f>
        <v>0.75</v>
      </c>
      <c r="N47" s="140">
        <f ca="1">IF($C47="","",SUMPRODUCT(--(data!$BX$3:$BX$554=$C47),--(data!$CS$3:$CS$554&gt;=$P$1),--(data!$CS$3:$CS$554&lt;=$R$1),data!$DS$3:$DS$554))</f>
        <v>-0.60000000000000009</v>
      </c>
      <c r="O47" s="140">
        <f ca="1">IF($C47="","",SUMPRODUCT(--(data!$BX$3:$BX$554=$C47),--(data!$CS$3:$CS$554&gt;=$P$1),--(data!$CS$3:$CS$554&lt;=$R$1),data!$DT$3:$DT$554))</f>
        <v>-0.5</v>
      </c>
      <c r="P47" s="141">
        <f t="shared" ca="1" si="11"/>
        <v>18.75</v>
      </c>
      <c r="Q47" s="141">
        <f t="shared" ca="1" si="12"/>
        <v>-15.000000000000002</v>
      </c>
      <c r="R47" s="141">
        <f t="shared" ca="1" si="13"/>
        <v>-12.5</v>
      </c>
    </row>
    <row r="48" spans="1:18" ht="20.100000000000001" customHeight="1" x14ac:dyDescent="0.25">
      <c r="A48" s="137">
        <v>17</v>
      </c>
      <c r="B48" s="138"/>
      <c r="C48" s="139" t="str">
        <f ca="1">IF(OR('Main Table'!B48="",'Main Table'!B48="-"),"",'Main Table'!B48)</f>
        <v>Bristol City</v>
      </c>
      <c r="D48" s="137">
        <f ca="1">IF(C48="","",COUNTIF(data!$BX$3:$BX$554,C48))</f>
        <v>6</v>
      </c>
      <c r="E48" s="140">
        <f ca="1">IF($C48="","",SUMPRODUCT(--(data!$BX$3:$BX$554=$C48),data!$DR$3:$DR$554))</f>
        <v>-0.87999999999999989</v>
      </c>
      <c r="F48" s="140">
        <f ca="1">IF($C48="","",SUMPRODUCT(--(data!$BX$3:$BX$554=$C48),data!$DS$3:$DS$554))</f>
        <v>0.79999999999999982</v>
      </c>
      <c r="G48" s="140">
        <f ca="1">IF($C48="","",SUMPRODUCT(--(data!$BX$3:$BX$554=$C48),data!$DT$3:$DT$554))</f>
        <v>1.35</v>
      </c>
      <c r="H48" s="141">
        <f t="shared" ca="1" si="8"/>
        <v>-14.666666666666664</v>
      </c>
      <c r="I48" s="141">
        <f t="shared" ca="1" si="9"/>
        <v>13.33333333333333</v>
      </c>
      <c r="J48" s="141">
        <f t="shared" ca="1" si="10"/>
        <v>22.5</v>
      </c>
      <c r="K48" s="135"/>
      <c r="L48" s="142">
        <f ca="1">IF($C48="","",SUMPRODUCT(--(data!$BX$3:$BX$554=$C48),--(data!$CS$3:$CS$554&gt;=$P$1),--(data!$CS$3:$CS$554&lt;=$R$1)))</f>
        <v>5</v>
      </c>
      <c r="M48" s="140">
        <f ca="1">IF($C48="","",SUMPRODUCT(--(data!$BX$3:$BX$554=$C48),--(data!$CS$3:$CS$554&gt;=$P$1),--(data!$CS$3:$CS$554&lt;=$R$1),data!$DR$3:$DR$554))</f>
        <v>0.12000000000000011</v>
      </c>
      <c r="N48" s="140">
        <f ca="1">IF($C48="","",SUMPRODUCT(--(data!$BX$3:$BX$554=$C48),--(data!$CS$3:$CS$554&gt;=$P$1),--(data!$CS$3:$CS$554&lt;=$R$1),data!$DS$3:$DS$554))</f>
        <v>1.7999999999999998</v>
      </c>
      <c r="O48" s="140">
        <f ca="1">IF($C48="","",SUMPRODUCT(--(data!$BX$3:$BX$554=$C48),--(data!$CS$3:$CS$554&gt;=$P$1),--(data!$CS$3:$CS$554&lt;=$R$1),data!$DT$3:$DT$554))</f>
        <v>-2.4</v>
      </c>
      <c r="P48" s="141">
        <f t="shared" ca="1" si="11"/>
        <v>2.4000000000000021</v>
      </c>
      <c r="Q48" s="141">
        <f t="shared" ca="1" si="12"/>
        <v>35.999999999999993</v>
      </c>
      <c r="R48" s="141">
        <f t="shared" ca="1" si="13"/>
        <v>-48</v>
      </c>
    </row>
    <row r="49" spans="1:18" ht="20.100000000000001" customHeight="1" x14ac:dyDescent="0.25">
      <c r="A49" s="137">
        <v>18</v>
      </c>
      <c r="B49" s="138"/>
      <c r="C49" s="139" t="str">
        <f ca="1">IF(OR('Main Table'!B49="",'Main Table'!B49="-"),"",'Main Table'!B49)</f>
        <v>Millwall</v>
      </c>
      <c r="D49" s="137">
        <f ca="1">IF(C49="","",COUNTIF(data!$BX$3:$BX$554,C49))</f>
        <v>6</v>
      </c>
      <c r="E49" s="140">
        <f ca="1">IF($C49="","",SUMPRODUCT(--(data!$BX$3:$BX$554=$C49),data!$DR$3:$DR$554))</f>
        <v>-0.80000000000000027</v>
      </c>
      <c r="F49" s="140">
        <f ca="1">IF($C49="","",SUMPRODUCT(--(data!$BX$3:$BX$554=$C49),data!$DS$3:$DS$554))</f>
        <v>0.60000000000000009</v>
      </c>
      <c r="G49" s="140">
        <f ca="1">IF($C49="","",SUMPRODUCT(--(data!$BX$3:$BX$554=$C49),data!$DT$3:$DT$554))</f>
        <v>0.20000000000000018</v>
      </c>
      <c r="H49" s="141">
        <f t="shared" ca="1" si="8"/>
        <v>-13.333333333333337</v>
      </c>
      <c r="I49" s="141">
        <f t="shared" ca="1" si="9"/>
        <v>10.000000000000002</v>
      </c>
      <c r="J49" s="141">
        <f t="shared" ca="1" si="10"/>
        <v>3.3333333333333361</v>
      </c>
      <c r="K49" s="135"/>
      <c r="L49" s="142">
        <f ca="1">IF($C49="","",SUMPRODUCT(--(data!$BX$3:$BX$554=$C49),--(data!$CS$3:$CS$554&gt;=$P$1),--(data!$CS$3:$CS$554&lt;=$R$1)))</f>
        <v>5</v>
      </c>
      <c r="M49" s="140">
        <f ca="1">IF($C49="","",SUMPRODUCT(--(data!$BX$3:$BX$554=$C49),--(data!$CS$3:$CS$554&gt;=$P$1),--(data!$CS$3:$CS$554&lt;=$R$1),data!$DR$3:$DR$554))</f>
        <v>0.19999999999999973</v>
      </c>
      <c r="N49" s="140">
        <f ca="1">IF($C49="","",SUMPRODUCT(--(data!$BX$3:$BX$554=$C49),--(data!$CS$3:$CS$554&gt;=$P$1),--(data!$CS$3:$CS$554&lt;=$R$1),data!$DS$3:$DS$554))</f>
        <v>1.6</v>
      </c>
      <c r="O49" s="140">
        <f ca="1">IF($C49="","",SUMPRODUCT(--(data!$BX$3:$BX$554=$C49),--(data!$CS$3:$CS$554&gt;=$P$1),--(data!$CS$3:$CS$554&lt;=$R$1),data!$DT$3:$DT$554))</f>
        <v>-1.25</v>
      </c>
      <c r="P49" s="141">
        <f t="shared" ca="1" si="11"/>
        <v>3.9999999999999942</v>
      </c>
      <c r="Q49" s="141">
        <f t="shared" ca="1" si="12"/>
        <v>32</v>
      </c>
      <c r="R49" s="141">
        <f t="shared" ca="1" si="13"/>
        <v>-25</v>
      </c>
    </row>
    <row r="50" spans="1:18" ht="20.100000000000001" customHeight="1" x14ac:dyDescent="0.25">
      <c r="A50" s="137">
        <v>19</v>
      </c>
      <c r="B50" s="138"/>
      <c r="C50" s="139" t="str">
        <f ca="1">IF(OR('Main Table'!B50="",'Main Table'!B50="-"),"",'Main Table'!B50)</f>
        <v>Blackburn</v>
      </c>
      <c r="D50" s="137">
        <f ca="1">IF(C50="","",COUNTIF(data!$BX$3:$BX$554,C50))</f>
        <v>6</v>
      </c>
      <c r="E50" s="140">
        <f ca="1">IF($C50="","",SUMPRODUCT(--(data!$BX$3:$BX$554=$C50),data!$DR$3:$DR$554))</f>
        <v>-3.1</v>
      </c>
      <c r="F50" s="140">
        <f ca="1">IF($C50="","",SUMPRODUCT(--(data!$BX$3:$BX$554=$C50),data!$DS$3:$DS$554))</f>
        <v>7.5500000000000007</v>
      </c>
      <c r="G50" s="140">
        <f ca="1">IF($C50="","",SUMPRODUCT(--(data!$BX$3:$BX$554=$C50),data!$DT$3:$DT$554))</f>
        <v>-3.4</v>
      </c>
      <c r="H50" s="141">
        <f t="shared" ca="1" si="8"/>
        <v>-51.666666666666664</v>
      </c>
      <c r="I50" s="141">
        <f t="shared" ca="1" si="9"/>
        <v>125.83333333333336</v>
      </c>
      <c r="J50" s="141">
        <f t="shared" ca="1" si="10"/>
        <v>-56.666666666666664</v>
      </c>
      <c r="K50" s="135"/>
      <c r="L50" s="142">
        <f ca="1">IF($C50="","",SUMPRODUCT(--(data!$BX$3:$BX$554=$C50),--(data!$CS$3:$CS$554&gt;=$P$1),--(data!$CS$3:$CS$554&lt;=$R$1)))</f>
        <v>5</v>
      </c>
      <c r="M50" s="140">
        <f ca="1">IF($C50="","",SUMPRODUCT(--(data!$BX$3:$BX$554=$C50),--(data!$CS$3:$CS$554&gt;=$P$1),--(data!$CS$3:$CS$554&lt;=$R$1),data!$DR$3:$DR$554))</f>
        <v>-2.1</v>
      </c>
      <c r="N50" s="140">
        <f ca="1">IF($C50="","",SUMPRODUCT(--(data!$BX$3:$BX$554=$C50),--(data!$CS$3:$CS$554&gt;=$P$1),--(data!$CS$3:$CS$554&lt;=$R$1),data!$DS$3:$DS$554))</f>
        <v>4.8</v>
      </c>
      <c r="O50" s="140">
        <f ca="1">IF($C50="","",SUMPRODUCT(--(data!$BX$3:$BX$554=$C50),--(data!$CS$3:$CS$554&gt;=$P$1),--(data!$CS$3:$CS$554&lt;=$R$1),data!$DT$3:$DT$554))</f>
        <v>-2.4</v>
      </c>
      <c r="P50" s="141">
        <f t="shared" ca="1" si="11"/>
        <v>-42</v>
      </c>
      <c r="Q50" s="141">
        <f t="shared" ca="1" si="12"/>
        <v>96</v>
      </c>
      <c r="R50" s="141">
        <f t="shared" ca="1" si="13"/>
        <v>-48</v>
      </c>
    </row>
    <row r="51" spans="1:18" ht="20.100000000000001" customHeight="1" x14ac:dyDescent="0.25">
      <c r="A51" s="137">
        <v>20</v>
      </c>
      <c r="B51" s="138"/>
      <c r="C51" s="139" t="str">
        <f ca="1">IF(OR('Main Table'!B51="",'Main Table'!B51="-"),"",'Main Table'!B51)</f>
        <v>QPR</v>
      </c>
      <c r="D51" s="137">
        <f ca="1">IF(C51="","",COUNTIF(data!$BX$3:$BX$554,C51))</f>
        <v>6</v>
      </c>
      <c r="E51" s="140">
        <f ca="1">IF($C51="","",SUMPRODUCT(--(data!$BX$3:$BX$554=$C51),data!$DR$3:$DR$554))</f>
        <v>-0.20999999999999996</v>
      </c>
      <c r="F51" s="140">
        <f ca="1">IF($C51="","",SUMPRODUCT(--(data!$BX$3:$BX$554=$C51),data!$DS$3:$DS$554))</f>
        <v>-2.75</v>
      </c>
      <c r="G51" s="140">
        <f ca="1">IF($C51="","",SUMPRODUCT(--(data!$BX$3:$BX$554=$C51),data!$DT$3:$DT$554))</f>
        <v>2.62</v>
      </c>
      <c r="H51" s="141">
        <f t="shared" ca="1" si="8"/>
        <v>-3.4999999999999996</v>
      </c>
      <c r="I51" s="141">
        <f t="shared" ca="1" si="9"/>
        <v>-45.833333333333336</v>
      </c>
      <c r="J51" s="141">
        <f t="shared" ca="1" si="10"/>
        <v>43.666666666666664</v>
      </c>
      <c r="K51" s="135"/>
      <c r="L51" s="142">
        <f ca="1">IF($C51="","",SUMPRODUCT(--(data!$BX$3:$BX$554=$C51),--(data!$CS$3:$CS$554&gt;=$P$1),--(data!$CS$3:$CS$554&lt;=$R$1)))</f>
        <v>5</v>
      </c>
      <c r="M51" s="140">
        <f ca="1">IF($C51="","",SUMPRODUCT(--(data!$BX$3:$BX$554=$C51),--(data!$CS$3:$CS$554&gt;=$P$1),--(data!$CS$3:$CS$554&lt;=$R$1),data!$DR$3:$DR$554))</f>
        <v>-2.46</v>
      </c>
      <c r="N51" s="140">
        <f ca="1">IF($C51="","",SUMPRODUCT(--(data!$BX$3:$BX$554=$C51),--(data!$CS$3:$CS$554&gt;=$P$1),--(data!$CS$3:$CS$554&lt;=$R$1),data!$DS$3:$DS$554))</f>
        <v>-1.75</v>
      </c>
      <c r="O51" s="140">
        <f ca="1">IF($C51="","",SUMPRODUCT(--(data!$BX$3:$BX$554=$C51),--(data!$CS$3:$CS$554&gt;=$P$1),--(data!$CS$3:$CS$554&lt;=$R$1),data!$DT$3:$DT$554))</f>
        <v>3.62</v>
      </c>
      <c r="P51" s="141">
        <f t="shared" ca="1" si="11"/>
        <v>-49.2</v>
      </c>
      <c r="Q51" s="141">
        <f t="shared" ca="1" si="12"/>
        <v>-35</v>
      </c>
      <c r="R51" s="141">
        <f t="shared" ca="1" si="13"/>
        <v>72.400000000000006</v>
      </c>
    </row>
    <row r="52" spans="1:18" ht="20.100000000000001" customHeight="1" x14ac:dyDescent="0.25">
      <c r="A52" s="137">
        <v>21</v>
      </c>
      <c r="B52" s="138"/>
      <c r="C52" s="139" t="str">
        <f ca="1">IF(OR('Main Table'!B52="",'Main Table'!B52="-"),"",'Main Table'!B52)</f>
        <v>Bolton</v>
      </c>
      <c r="D52" s="137">
        <f ca="1">IF(C52="","",COUNTIF(data!$BX$3:$BX$554,C52))</f>
        <v>6</v>
      </c>
      <c r="E52" s="140">
        <f ca="1">IF($C52="","",SUMPRODUCT(--(data!$BX$3:$BX$554=$C52),data!$DR$3:$DR$554))</f>
        <v>1.1000000000000001</v>
      </c>
      <c r="F52" s="140">
        <f ca="1">IF($C52="","",SUMPRODUCT(--(data!$BX$3:$BX$554=$C52),data!$DS$3:$DS$554))</f>
        <v>-2.7</v>
      </c>
      <c r="G52" s="140">
        <f ca="1">IF($C52="","",SUMPRODUCT(--(data!$BX$3:$BX$554=$C52),data!$DT$3:$DT$554))</f>
        <v>1.1499999999999999</v>
      </c>
      <c r="H52" s="141">
        <f t="shared" ca="1" si="8"/>
        <v>18.333333333333336</v>
      </c>
      <c r="I52" s="141">
        <f t="shared" ca="1" si="9"/>
        <v>-45</v>
      </c>
      <c r="J52" s="141">
        <f t="shared" ca="1" si="10"/>
        <v>19.166666666666664</v>
      </c>
      <c r="K52" s="135"/>
      <c r="L52" s="142">
        <f ca="1">IF($C52="","",SUMPRODUCT(--(data!$BX$3:$BX$554=$C52),--(data!$CS$3:$CS$554&gt;=$P$1),--(data!$CS$3:$CS$554&lt;=$R$1)))</f>
        <v>2</v>
      </c>
      <c r="M52" s="140">
        <f ca="1">IF($C52="","",SUMPRODUCT(--(data!$BX$3:$BX$554=$C52),--(data!$CS$3:$CS$554&gt;=$P$1),--(data!$CS$3:$CS$554&lt;=$R$1),data!$DR$3:$DR$554))</f>
        <v>-2</v>
      </c>
      <c r="N52" s="140">
        <f ca="1">IF($C52="","",SUMPRODUCT(--(data!$BX$3:$BX$554=$C52),--(data!$CS$3:$CS$554&gt;=$P$1),--(data!$CS$3:$CS$554&lt;=$R$1),data!$DS$3:$DS$554))</f>
        <v>1.2999999999999998</v>
      </c>
      <c r="O52" s="140">
        <f ca="1">IF($C52="","",SUMPRODUCT(--(data!$BX$3:$BX$554=$C52),--(data!$CS$3:$CS$554&gt;=$P$1),--(data!$CS$3:$CS$554&lt;=$R$1),data!$DT$3:$DT$554))</f>
        <v>0.75</v>
      </c>
      <c r="P52" s="141">
        <f t="shared" ca="1" si="11"/>
        <v>-100</v>
      </c>
      <c r="Q52" s="141">
        <f t="shared" ca="1" si="12"/>
        <v>64.999999999999986</v>
      </c>
      <c r="R52" s="141">
        <f t="shared" ca="1" si="13"/>
        <v>37.5</v>
      </c>
    </row>
    <row r="53" spans="1:18" ht="20.100000000000001" customHeight="1" x14ac:dyDescent="0.25">
      <c r="A53" s="137">
        <v>22</v>
      </c>
      <c r="B53" s="138"/>
      <c r="C53" s="139" t="str">
        <f ca="1">IF(OR('Main Table'!B53="",'Main Table'!B53="-"),"",'Main Table'!B53)</f>
        <v>Ipswich</v>
      </c>
      <c r="D53" s="137">
        <f ca="1">IF(C53="","",COUNTIF(data!$BX$3:$BX$554,C53))</f>
        <v>6</v>
      </c>
      <c r="E53" s="140">
        <f ca="1">IF($C53="","",SUMPRODUCT(--(data!$BX$3:$BX$554=$C53),data!$DR$3:$DR$554))</f>
        <v>-6</v>
      </c>
      <c r="F53" s="140">
        <f ca="1">IF($C53="","",SUMPRODUCT(--(data!$BX$3:$BX$554=$C53),data!$DS$3:$DS$554))</f>
        <v>11.05</v>
      </c>
      <c r="G53" s="140">
        <f ca="1">IF($C53="","",SUMPRODUCT(--(data!$BX$3:$BX$554=$C53),data!$DT$3:$DT$554))</f>
        <v>-3.9</v>
      </c>
      <c r="H53" s="141">
        <f t="shared" ca="1" si="8"/>
        <v>-100</v>
      </c>
      <c r="I53" s="141">
        <f t="shared" ca="1" si="9"/>
        <v>184.16666666666666</v>
      </c>
      <c r="J53" s="141">
        <f t="shared" ca="1" si="10"/>
        <v>-65</v>
      </c>
      <c r="K53" s="135"/>
      <c r="L53" s="142">
        <f ca="1">IF($C53="","",SUMPRODUCT(--(data!$BX$3:$BX$554=$C53),--(data!$CS$3:$CS$554&gt;=$P$1),--(data!$CS$3:$CS$554&lt;=$R$1)))</f>
        <v>2</v>
      </c>
      <c r="M53" s="140">
        <f ca="1">IF($C53="","",SUMPRODUCT(--(data!$BX$3:$BX$554=$C53),--(data!$CS$3:$CS$554&gt;=$P$1),--(data!$CS$3:$CS$554&lt;=$R$1),data!$DR$3:$DR$554))</f>
        <v>-2</v>
      </c>
      <c r="N53" s="140">
        <f ca="1">IF($C53="","",SUMPRODUCT(--(data!$BX$3:$BX$554=$C53),--(data!$CS$3:$CS$554&gt;=$P$1),--(data!$CS$3:$CS$554&lt;=$R$1),data!$DS$3:$DS$554))</f>
        <v>4.5</v>
      </c>
      <c r="O53" s="140">
        <f ca="1">IF($C53="","",SUMPRODUCT(--(data!$BX$3:$BX$554=$C53),--(data!$CS$3:$CS$554&gt;=$P$1),--(data!$CS$3:$CS$554&lt;=$R$1),data!$DT$3:$DT$554))</f>
        <v>-2</v>
      </c>
      <c r="P53" s="141">
        <f t="shared" ca="1" si="11"/>
        <v>-100</v>
      </c>
      <c r="Q53" s="141">
        <f t="shared" ca="1" si="12"/>
        <v>225</v>
      </c>
      <c r="R53" s="141">
        <f t="shared" ca="1" si="13"/>
        <v>-100</v>
      </c>
    </row>
    <row r="54" spans="1:18" ht="20.100000000000001" customHeight="1" x14ac:dyDescent="0.25">
      <c r="A54" s="137">
        <v>23</v>
      </c>
      <c r="B54" s="138"/>
      <c r="C54" s="139" t="str">
        <f ca="1">IF(OR('Main Table'!B54="",'Main Table'!B54="-"),"",'Main Table'!B54)</f>
        <v>Hull</v>
      </c>
      <c r="D54" s="137">
        <f ca="1">IF(C54="","",COUNTIF(data!$BX$3:$BX$554,C54))</f>
        <v>6</v>
      </c>
      <c r="E54" s="140">
        <f ca="1">IF($C54="","",SUMPRODUCT(--(data!$BX$3:$BX$554=$C54),data!$DR$3:$DR$554))</f>
        <v>-3.7</v>
      </c>
      <c r="F54" s="140">
        <f ca="1">IF($C54="","",SUMPRODUCT(--(data!$BX$3:$BX$554=$C54),data!$DS$3:$DS$554))</f>
        <v>-2.6</v>
      </c>
      <c r="G54" s="140">
        <f ca="1">IF($C54="","",SUMPRODUCT(--(data!$BX$3:$BX$554=$C54),data!$DT$3:$DT$554))</f>
        <v>4.76</v>
      </c>
      <c r="H54" s="141">
        <f t="shared" ca="1" si="8"/>
        <v>-61.666666666666664</v>
      </c>
      <c r="I54" s="141">
        <f t="shared" ca="1" si="9"/>
        <v>-43.333333333333336</v>
      </c>
      <c r="J54" s="141">
        <f t="shared" ca="1" si="10"/>
        <v>79.333333333333329</v>
      </c>
      <c r="K54" s="135"/>
      <c r="L54" s="142">
        <f ca="1">IF($C54="","",SUMPRODUCT(--(data!$BX$3:$BX$554=$C54),--(data!$CS$3:$CS$554&gt;=$P$1),--(data!$CS$3:$CS$554&lt;=$R$1)))</f>
        <v>4</v>
      </c>
      <c r="M54" s="140">
        <f ca="1">IF($C54="","",SUMPRODUCT(--(data!$BX$3:$BX$554=$C54),--(data!$CS$3:$CS$554&gt;=$P$1),--(data!$CS$3:$CS$554&lt;=$R$1),data!$DR$3:$DR$554))</f>
        <v>-1.7000000000000002</v>
      </c>
      <c r="N54" s="140">
        <f ca="1">IF($C54="","",SUMPRODUCT(--(data!$BX$3:$BX$554=$C54),--(data!$CS$3:$CS$554&gt;=$P$1),--(data!$CS$3:$CS$554&lt;=$R$1),data!$DS$3:$DS$554))</f>
        <v>-4</v>
      </c>
      <c r="O54" s="140">
        <f ca="1">IF($C54="","",SUMPRODUCT(--(data!$BX$3:$BX$554=$C54),--(data!$CS$3:$CS$554&gt;=$P$1),--(data!$CS$3:$CS$554&lt;=$R$1),data!$DT$3:$DT$554))</f>
        <v>4.62</v>
      </c>
      <c r="P54" s="141">
        <f t="shared" ca="1" si="11"/>
        <v>-42.500000000000007</v>
      </c>
      <c r="Q54" s="141">
        <f t="shared" ca="1" si="12"/>
        <v>-100</v>
      </c>
      <c r="R54" s="141">
        <f t="shared" ca="1" si="13"/>
        <v>115.5</v>
      </c>
    </row>
    <row r="55" spans="1:18" ht="20.100000000000001" customHeight="1" x14ac:dyDescent="0.25">
      <c r="A55" s="143">
        <v>24</v>
      </c>
      <c r="B55" s="144"/>
      <c r="C55" s="145" t="str">
        <f ca="1">IF(OR('Main Table'!B55="",'Main Table'!B55="-"),"",'Main Table'!B55)</f>
        <v>Reading</v>
      </c>
      <c r="D55" s="143">
        <f ca="1">IF(C55="","",COUNTIF(data!$BX$3:$BX$554,C55))</f>
        <v>6</v>
      </c>
      <c r="E55" s="146">
        <f ca="1">IF($C55="","",SUMPRODUCT(--(data!$BX$3:$BX$554=$C55),data!$DR$3:$DR$554))</f>
        <v>-3.5</v>
      </c>
      <c r="F55" s="146">
        <f ca="1">IF($C55="","",SUMPRODUCT(--(data!$BX$3:$BX$554=$C55),data!$DS$3:$DS$554))</f>
        <v>-6</v>
      </c>
      <c r="G55" s="146">
        <f ca="1">IF($C55="","",SUMPRODUCT(--(data!$BX$3:$BX$554=$C55),data!$DT$3:$DT$554))</f>
        <v>9.35</v>
      </c>
      <c r="H55" s="147">
        <f t="shared" ca="1" si="8"/>
        <v>-58.333333333333336</v>
      </c>
      <c r="I55" s="147">
        <f t="shared" ca="1" si="9"/>
        <v>-100</v>
      </c>
      <c r="J55" s="147">
        <f t="shared" ca="1" si="10"/>
        <v>155.83333333333334</v>
      </c>
      <c r="K55" s="135"/>
      <c r="L55" s="148">
        <f ca="1">IF($C55="","",SUMPRODUCT(--(data!$BX$3:$BX$554=$C55),--(data!$CS$3:$CS$554&gt;=$P$1),--(data!$CS$3:$CS$554&lt;=$R$1)))</f>
        <v>4</v>
      </c>
      <c r="M55" s="146">
        <f ca="1">IF($C55="","",SUMPRODUCT(--(data!$BX$3:$BX$554=$C55),--(data!$CS$3:$CS$554&gt;=$P$1),--(data!$CS$3:$CS$554&lt;=$R$1),data!$DR$3:$DR$554))</f>
        <v>-1.5</v>
      </c>
      <c r="N55" s="146">
        <f ca="1">IF($C55="","",SUMPRODUCT(--(data!$BX$3:$BX$554=$C55),--(data!$CS$3:$CS$554&gt;=$P$1),--(data!$CS$3:$CS$554&lt;=$R$1),data!$DS$3:$DS$554))</f>
        <v>-4</v>
      </c>
      <c r="O55" s="146">
        <f ca="1">IF($C55="","",SUMPRODUCT(--(data!$BX$3:$BX$554=$C55),--(data!$CS$3:$CS$554&gt;=$P$1),--(data!$CS$3:$CS$554&lt;=$R$1),data!$DT$3:$DT$554))</f>
        <v>5.0999999999999996</v>
      </c>
      <c r="P55" s="147">
        <f t="shared" ca="1" si="11"/>
        <v>-37.5</v>
      </c>
      <c r="Q55" s="147">
        <f t="shared" ca="1" si="12"/>
        <v>-100</v>
      </c>
      <c r="R55" s="147">
        <f t="shared" ca="1" si="13"/>
        <v>127.49999999999999</v>
      </c>
    </row>
    <row r="56" spans="1:18" ht="20.100000000000001" customHeight="1" x14ac:dyDescent="0.25"/>
    <row r="57" spans="1:18" s="152" customFormat="1" ht="24.95" customHeight="1" x14ac:dyDescent="0.25">
      <c r="A57" s="129" t="s">
        <v>19</v>
      </c>
      <c r="B57" s="129" t="s">
        <v>18</v>
      </c>
      <c r="C57" s="129" t="s">
        <v>11</v>
      </c>
      <c r="D57" s="1729" t="s">
        <v>260</v>
      </c>
      <c r="E57" s="1730"/>
      <c r="F57" s="1730"/>
      <c r="G57" s="1730"/>
      <c r="H57" s="1730"/>
      <c r="I57" s="1730"/>
      <c r="J57" s="1730"/>
      <c r="K57" s="1731"/>
      <c r="L57" s="1730"/>
      <c r="M57" s="1730"/>
      <c r="N57" s="1730"/>
      <c r="O57" s="1730"/>
      <c r="P57" s="1730"/>
      <c r="Q57" s="1730"/>
      <c r="R57" s="1732"/>
    </row>
    <row r="58" spans="1:18" ht="20.100000000000001" customHeight="1" x14ac:dyDescent="0.25">
      <c r="A58" s="130">
        <v>1</v>
      </c>
      <c r="B58" s="131"/>
      <c r="C58" s="132" t="str">
        <f ca="1">IF(OR('Main Table'!B59="",'Main Table'!B59="-"),"",'Main Table'!B59)</f>
        <v>Leeds</v>
      </c>
      <c r="D58" s="130">
        <f ca="1">IF($C58="","",COUNTIF(data!$BY$3:$BY$554,C58))</f>
        <v>6</v>
      </c>
      <c r="E58" s="130">
        <f ca="1">IF($C58="","",SUMPRODUCT(--(data!$BY$3:$BY$554=$C58),data!$DT$3:$DT$554))</f>
        <v>2.5400000000000005</v>
      </c>
      <c r="F58" s="130">
        <f ca="1">IF($C58="","",SUMPRODUCT(--(data!$BY$3:$BY$554=$C58),data!$DS$3:$DS$554))</f>
        <v>4.4000000000000004</v>
      </c>
      <c r="G58" s="130">
        <f ca="1">IF($C58="","",SUMPRODUCT(--(data!$BY$3:$BY$554=$C58),data!$DR$3:$DR$554))</f>
        <v>-6</v>
      </c>
      <c r="H58" s="134">
        <f t="shared" ref="H58:H81" ca="1" si="14">IF(OR($D58=0,$D58=""),"",E58*100/$D58)</f>
        <v>42.333333333333343</v>
      </c>
      <c r="I58" s="134">
        <f t="shared" ref="I58:I81" ca="1" si="15">IF(OR($D58=0,$D58=""),"",F58*100/$D58)</f>
        <v>73.333333333333343</v>
      </c>
      <c r="J58" s="134">
        <f t="shared" ref="J58:J81" ca="1" si="16">IF(OR($D58=0,$D58=""),"",G58*100/$D58)</f>
        <v>-100</v>
      </c>
      <c r="K58" s="135"/>
      <c r="L58" s="136">
        <f ca="1">IF($C58="","",SUMPRODUCT(--(data!$BY$3:$BY$554=$C58),--(data!$CU$3:$CU$554&gt;=$P$1),--(data!$CU$3:$CU$554&lt;=$R$1)))</f>
        <v>3</v>
      </c>
      <c r="M58" s="130">
        <f ca="1">IF($C58="","",SUMPRODUCT(--(data!$BY$3:$BY$554=$C58),--(data!$CU$3:$CU$554&gt;=$P$1),--(data!$CU$3:$CU$554&lt;=$R$1),data!$DT$3:$DT$554))</f>
        <v>-0.29999999999999982</v>
      </c>
      <c r="N58" s="130">
        <f ca="1">IF($C58="","",SUMPRODUCT(--(data!$BY$3:$BY$554=$C58),--(data!$CU$3:$CU$554&gt;=$P$1),--(data!$CU$3:$CU$554&lt;=$R$1),data!$DS$3:$DS$554))</f>
        <v>3.9</v>
      </c>
      <c r="O58" s="130">
        <f ca="1">IF($C58="","",SUMPRODUCT(--(data!$BY$3:$BY$554=$C58),--(data!$CU$3:$CU$554&gt;=$P$1),--(data!$CU$3:$CU$554&lt;=$R$1),data!$DR$3:$DR$554))</f>
        <v>-3</v>
      </c>
      <c r="P58" s="134">
        <f t="shared" ref="P58:P81" ca="1" si="17">IF(OR($L58=0,$L58=""),"",M58*100/$L58)</f>
        <v>-9.9999999999999947</v>
      </c>
      <c r="Q58" s="134">
        <f t="shared" ref="Q58:Q81" ca="1" si="18">IF(OR($L58=0,$L58=""),"",N58*100/$L58)</f>
        <v>130</v>
      </c>
      <c r="R58" s="134">
        <f t="shared" ref="R58:R81" ca="1" si="19">IF(OR($L58=0,$L58=""),"",O58*100/$L58)</f>
        <v>-100</v>
      </c>
    </row>
    <row r="59" spans="1:18" ht="20.100000000000001" customHeight="1" x14ac:dyDescent="0.25">
      <c r="A59" s="137">
        <v>2</v>
      </c>
      <c r="B59" s="138"/>
      <c r="C59" s="139" t="str">
        <f ca="1">IF(OR('Main Table'!B60="",'Main Table'!B60="-"),"",'Main Table'!B60)</f>
        <v>Sheffield United</v>
      </c>
      <c r="D59" s="137">
        <f ca="1">IF($C59="","",COUNTIF(data!$BY$3:$BY$554,C59))</f>
        <v>6</v>
      </c>
      <c r="E59" s="140">
        <f ca="1">IF($C59="","",SUMPRODUCT(--(data!$BY$3:$BY$554=$C59),data!$DT$3:$DT$554))</f>
        <v>3.7700000000000005</v>
      </c>
      <c r="F59" s="140">
        <f ca="1">IF($C59="","",SUMPRODUCT(--(data!$BY$3:$BY$554=$C59),data!$DS$3:$DS$554))</f>
        <v>-6</v>
      </c>
      <c r="G59" s="140">
        <f ca="1">IF($C59="","",SUMPRODUCT(--(data!$BY$3:$BY$554=$C59),data!$DR$3:$DR$554))</f>
        <v>-1</v>
      </c>
      <c r="H59" s="141">
        <f t="shared" ca="1" si="14"/>
        <v>62.833333333333343</v>
      </c>
      <c r="I59" s="141">
        <f t="shared" ca="1" si="15"/>
        <v>-100</v>
      </c>
      <c r="J59" s="141">
        <f t="shared" ca="1" si="16"/>
        <v>-16.666666666666668</v>
      </c>
      <c r="K59" s="135"/>
      <c r="L59" s="142">
        <f ca="1">IF($C59="","",SUMPRODUCT(--(data!$BY$3:$BY$554=$C59),--(data!$CU$3:$CU$554&gt;=$P$1),--(data!$CU$3:$CU$554&lt;=$R$1)))</f>
        <v>4</v>
      </c>
      <c r="M59" s="140">
        <f ca="1">IF($C59="","",SUMPRODUCT(--(data!$BY$3:$BY$554=$C59),--(data!$CU$3:$CU$554&gt;=$P$1),--(data!$CU$3:$CU$554&lt;=$R$1),data!$DT$3:$DT$554))</f>
        <v>3.6700000000000004</v>
      </c>
      <c r="N59" s="140">
        <f ca="1">IF($C59="","",SUMPRODUCT(--(data!$BY$3:$BY$554=$C59),--(data!$CU$3:$CU$554&gt;=$P$1),--(data!$CU$3:$CU$554&lt;=$R$1),data!$DS$3:$DS$554))</f>
        <v>-4</v>
      </c>
      <c r="O59" s="140">
        <f ca="1">IF($C59="","",SUMPRODUCT(--(data!$BY$3:$BY$554=$C59),--(data!$CU$3:$CU$554&gt;=$P$1),--(data!$CU$3:$CU$554&lt;=$R$1),data!$DR$3:$DR$554))</f>
        <v>-1.25</v>
      </c>
      <c r="P59" s="141">
        <f t="shared" ca="1" si="17"/>
        <v>91.750000000000014</v>
      </c>
      <c r="Q59" s="141">
        <f t="shared" ca="1" si="18"/>
        <v>-100</v>
      </c>
      <c r="R59" s="141">
        <f t="shared" ca="1" si="19"/>
        <v>-31.25</v>
      </c>
    </row>
    <row r="60" spans="1:18" ht="20.100000000000001" customHeight="1" x14ac:dyDescent="0.25">
      <c r="A60" s="137">
        <v>3</v>
      </c>
      <c r="B60" s="138"/>
      <c r="C60" s="139" t="str">
        <f ca="1">IF(OR('Main Table'!B61="",'Main Table'!B61="-"),"",'Main Table'!B61)</f>
        <v>Blackburn</v>
      </c>
      <c r="D60" s="137">
        <f ca="1">IF($C60="","",COUNTIF(data!$BY$3:$BY$554,C60))</f>
        <v>6</v>
      </c>
      <c r="E60" s="140">
        <f ca="1">IF($C60="","",SUMPRODUCT(--(data!$BY$3:$BY$554=$C60),data!$DT$3:$DT$554))</f>
        <v>3.7</v>
      </c>
      <c r="F60" s="140">
        <f ca="1">IF($C60="","",SUMPRODUCT(--(data!$BY$3:$BY$554=$C60),data!$DS$3:$DS$554))</f>
        <v>0.54999999999999982</v>
      </c>
      <c r="G60" s="140">
        <f ca="1">IF($C60="","",SUMPRODUCT(--(data!$BY$3:$BY$554=$C60),data!$DR$3:$DR$554))</f>
        <v>-3.63</v>
      </c>
      <c r="H60" s="141">
        <f t="shared" ca="1" si="14"/>
        <v>61.666666666666664</v>
      </c>
      <c r="I60" s="141">
        <f t="shared" ca="1" si="15"/>
        <v>9.1666666666666643</v>
      </c>
      <c r="J60" s="141">
        <f t="shared" ca="1" si="16"/>
        <v>-60.5</v>
      </c>
      <c r="K60" s="135"/>
      <c r="L60" s="142">
        <f ca="1">IF($C60="","",SUMPRODUCT(--(data!$BY$3:$BY$554=$C60),--(data!$CU$3:$CU$554&gt;=$P$1),--(data!$CU$3:$CU$554&lt;=$R$1)))</f>
        <v>2</v>
      </c>
      <c r="M60" s="140">
        <f ca="1">IF($C60="","",SUMPRODUCT(--(data!$BY$3:$BY$554=$C60),--(data!$CU$3:$CU$554&gt;=$P$1),--(data!$CU$3:$CU$554&lt;=$R$1),data!$DT$3:$DT$554))</f>
        <v>0.29999999999999982</v>
      </c>
      <c r="N60" s="140">
        <f ca="1">IF($C60="","",SUMPRODUCT(--(data!$BY$3:$BY$554=$C60),--(data!$CU$3:$CU$554&gt;=$P$1),--(data!$CU$3:$CU$554&lt;=$R$1),data!$DS$3:$DS$554))</f>
        <v>1.25</v>
      </c>
      <c r="O60" s="140">
        <f ca="1">IF($C60="","",SUMPRODUCT(--(data!$BY$3:$BY$554=$C60),--(data!$CU$3:$CU$554&gt;=$P$1),--(data!$CU$3:$CU$554&lt;=$R$1),data!$DR$3:$DR$554))</f>
        <v>-2</v>
      </c>
      <c r="P60" s="141">
        <f t="shared" ca="1" si="17"/>
        <v>14.999999999999991</v>
      </c>
      <c r="Q60" s="141">
        <f t="shared" ca="1" si="18"/>
        <v>62.5</v>
      </c>
      <c r="R60" s="141">
        <f t="shared" ca="1" si="19"/>
        <v>-100</v>
      </c>
    </row>
    <row r="61" spans="1:18" ht="20.100000000000001" customHeight="1" x14ac:dyDescent="0.25">
      <c r="A61" s="137">
        <v>4</v>
      </c>
      <c r="B61" s="138"/>
      <c r="C61" s="139" t="str">
        <f ca="1">IF(OR('Main Table'!B62="",'Main Table'!B62="-"),"",'Main Table'!B62)</f>
        <v>Middlesbrough</v>
      </c>
      <c r="D61" s="137">
        <f ca="1">IF($C61="","",COUNTIF(data!$BY$3:$BY$554,C61))</f>
        <v>6</v>
      </c>
      <c r="E61" s="140">
        <f ca="1">IF($C61="","",SUMPRODUCT(--(data!$BY$3:$BY$554=$C61),data!$DT$3:$DT$554))</f>
        <v>-1.2999999999999998</v>
      </c>
      <c r="F61" s="140">
        <f ca="1">IF($C61="","",SUMPRODUCT(--(data!$BY$3:$BY$554=$C61),data!$DS$3:$DS$554))</f>
        <v>4.0999999999999996</v>
      </c>
      <c r="G61" s="140">
        <f ca="1">IF($C61="","",SUMPRODUCT(--(data!$BY$3:$BY$554=$C61),data!$DR$3:$DR$554))</f>
        <v>-2.9</v>
      </c>
      <c r="H61" s="141">
        <f t="shared" ca="1" si="14"/>
        <v>-21.666666666666661</v>
      </c>
      <c r="I61" s="141">
        <f t="shared" ca="1" si="15"/>
        <v>68.333333333333329</v>
      </c>
      <c r="J61" s="141">
        <f t="shared" ca="1" si="16"/>
        <v>-48.333333333333336</v>
      </c>
      <c r="K61" s="135"/>
      <c r="L61" s="142">
        <f ca="1">IF($C61="","",SUMPRODUCT(--(data!$BY$3:$BY$554=$C61),--(data!$CU$3:$CU$554&gt;=$P$1),--(data!$CU$3:$CU$554&lt;=$R$1)))</f>
        <v>4</v>
      </c>
      <c r="M61" s="140">
        <f ca="1">IF($C61="","",SUMPRODUCT(--(data!$BY$3:$BY$554=$C61),--(data!$CU$3:$CU$554&gt;=$P$1),--(data!$CU$3:$CU$554&lt;=$R$1),data!$DT$3:$DT$554))</f>
        <v>-1.4</v>
      </c>
      <c r="N61" s="140">
        <f ca="1">IF($C61="","",SUMPRODUCT(--(data!$BY$3:$BY$554=$C61),--(data!$CU$3:$CU$554&gt;=$P$1),--(data!$CU$3:$CU$554&lt;=$R$1),data!$DS$3:$DS$554))</f>
        <v>2.6</v>
      </c>
      <c r="O61" s="140">
        <f ca="1">IF($C61="","",SUMPRODUCT(--(data!$BY$3:$BY$554=$C61),--(data!$CU$3:$CU$554&gt;=$P$1),--(data!$CU$3:$CU$554&lt;=$R$1),data!$DR$3:$DR$554))</f>
        <v>-0.89999999999999991</v>
      </c>
      <c r="P61" s="141">
        <f t="shared" ca="1" si="17"/>
        <v>-35</v>
      </c>
      <c r="Q61" s="141">
        <f t="shared" ca="1" si="18"/>
        <v>65</v>
      </c>
      <c r="R61" s="141">
        <f t="shared" ca="1" si="19"/>
        <v>-22.499999999999996</v>
      </c>
    </row>
    <row r="62" spans="1:18" ht="20.100000000000001" customHeight="1" x14ac:dyDescent="0.25">
      <c r="A62" s="137">
        <v>5</v>
      </c>
      <c r="B62" s="138"/>
      <c r="C62" s="139" t="str">
        <f ca="1">IF(OR('Main Table'!B63="",'Main Table'!B63="-"),"",'Main Table'!B63)</f>
        <v>West Brom</v>
      </c>
      <c r="D62" s="137">
        <f ca="1">IF($C62="","",COUNTIF(data!$BY$3:$BY$554,C62))</f>
        <v>6</v>
      </c>
      <c r="E62" s="140">
        <f ca="1">IF($C62="","",SUMPRODUCT(--(data!$BY$3:$BY$554=$C62),data!$DT$3:$DT$554))</f>
        <v>-0.80000000000000027</v>
      </c>
      <c r="F62" s="140">
        <f ca="1">IF($C62="","",SUMPRODUCT(--(data!$BY$3:$BY$554=$C62),data!$DS$3:$DS$554))</f>
        <v>4.0999999999999996</v>
      </c>
      <c r="G62" s="140">
        <f ca="1">IF($C62="","",SUMPRODUCT(--(data!$BY$3:$BY$554=$C62),data!$DR$3:$DR$554))</f>
        <v>-3.5</v>
      </c>
      <c r="H62" s="141">
        <f t="shared" ca="1" si="14"/>
        <v>-13.333333333333337</v>
      </c>
      <c r="I62" s="141">
        <f t="shared" ca="1" si="15"/>
        <v>68.333333333333329</v>
      </c>
      <c r="J62" s="141">
        <f t="shared" ca="1" si="16"/>
        <v>-58.333333333333336</v>
      </c>
      <c r="K62" s="135"/>
      <c r="L62" s="142">
        <f ca="1">IF($C62="","",SUMPRODUCT(--(data!$BY$3:$BY$554=$C62),--(data!$CU$3:$CU$554&gt;=$P$1),--(data!$CU$3:$CU$554&lt;=$R$1)))</f>
        <v>4</v>
      </c>
      <c r="M62" s="140">
        <f ca="1">IF($C62="","",SUMPRODUCT(--(data!$BY$3:$BY$554=$C62),--(data!$CU$3:$CU$554&gt;=$P$1),--(data!$CU$3:$CU$554&lt;=$R$1),data!$DT$3:$DT$554))</f>
        <v>1.1999999999999997</v>
      </c>
      <c r="N62" s="140">
        <f ca="1">IF($C62="","",SUMPRODUCT(--(data!$BY$3:$BY$554=$C62),--(data!$CU$3:$CU$554&gt;=$P$1),--(data!$CU$3:$CU$554&lt;=$R$1),data!$DS$3:$DS$554))</f>
        <v>2.5999999999999996</v>
      </c>
      <c r="O62" s="140">
        <f ca="1">IF($C62="","",SUMPRODUCT(--(data!$BY$3:$BY$554=$C62),--(data!$CU$3:$CU$554&gt;=$P$1),--(data!$CU$3:$CU$554&lt;=$R$1),data!$DR$3:$DR$554))</f>
        <v>-4</v>
      </c>
      <c r="P62" s="141">
        <f t="shared" ca="1" si="17"/>
        <v>29.999999999999993</v>
      </c>
      <c r="Q62" s="141">
        <f t="shared" ca="1" si="18"/>
        <v>64.999999999999986</v>
      </c>
      <c r="R62" s="141">
        <f t="shared" ca="1" si="19"/>
        <v>-100</v>
      </c>
    </row>
    <row r="63" spans="1:18" ht="20.100000000000001" customHeight="1" x14ac:dyDescent="0.25">
      <c r="A63" s="137">
        <v>6</v>
      </c>
      <c r="B63" s="138"/>
      <c r="C63" s="139" t="str">
        <f ca="1">IF(OR('Main Table'!B64="",'Main Table'!B64="-"),"",'Main Table'!B64)</f>
        <v>Norwich</v>
      </c>
      <c r="D63" s="137">
        <f ca="1">IF($C63="","",COUNTIF(data!$BY$3:$BY$554,C63))</f>
        <v>6</v>
      </c>
      <c r="E63" s="140">
        <f ca="1">IF($C63="","",SUMPRODUCT(--(data!$BY$3:$BY$554=$C63),data!$DT$3:$DT$554))</f>
        <v>-0.39999999999999991</v>
      </c>
      <c r="F63" s="140">
        <f ca="1">IF($C63="","",SUMPRODUCT(--(data!$BY$3:$BY$554=$C63),data!$DS$3:$DS$554))</f>
        <v>3.9499999999999997</v>
      </c>
      <c r="G63" s="140">
        <f ca="1">IF($C63="","",SUMPRODUCT(--(data!$BY$3:$BY$554=$C63),data!$DR$3:$DR$554))</f>
        <v>-3.9</v>
      </c>
      <c r="H63" s="141">
        <f t="shared" ca="1" si="14"/>
        <v>-6.6666666666666652</v>
      </c>
      <c r="I63" s="141">
        <f t="shared" ca="1" si="15"/>
        <v>65.833333333333329</v>
      </c>
      <c r="J63" s="141">
        <f t="shared" ca="1" si="16"/>
        <v>-65</v>
      </c>
      <c r="K63" s="135"/>
      <c r="L63" s="142">
        <f ca="1">IF($C63="","",SUMPRODUCT(--(data!$BY$3:$BY$554=$C63),--(data!$CU$3:$CU$554&gt;=$P$1),--(data!$CU$3:$CU$554&lt;=$R$1)))</f>
        <v>4</v>
      </c>
      <c r="M63" s="140">
        <f ca="1">IF($C63="","",SUMPRODUCT(--(data!$BY$3:$BY$554=$C63),--(data!$CU$3:$CU$554&gt;=$P$1),--(data!$CU$3:$CU$554&lt;=$R$1),data!$DT$3:$DT$554))</f>
        <v>1.6</v>
      </c>
      <c r="N63" s="140">
        <f ca="1">IF($C63="","",SUMPRODUCT(--(data!$BY$3:$BY$554=$C63),--(data!$CU$3:$CU$554&gt;=$P$1),--(data!$CU$3:$CU$554&lt;=$R$1),data!$DS$3:$DS$554))</f>
        <v>2.5499999999999998</v>
      </c>
      <c r="O63" s="140">
        <f ca="1">IF($C63="","",SUMPRODUCT(--(data!$BY$3:$BY$554=$C63),--(data!$CU$3:$CU$554&gt;=$P$1),--(data!$CU$3:$CU$554&lt;=$R$1),data!$DR$3:$DR$554))</f>
        <v>-4</v>
      </c>
      <c r="P63" s="141">
        <f t="shared" ca="1" si="17"/>
        <v>40</v>
      </c>
      <c r="Q63" s="141">
        <f t="shared" ca="1" si="18"/>
        <v>63.749999999999993</v>
      </c>
      <c r="R63" s="141">
        <f t="shared" ca="1" si="19"/>
        <v>-100</v>
      </c>
    </row>
    <row r="64" spans="1:18" ht="20.100000000000001" customHeight="1" x14ac:dyDescent="0.25">
      <c r="A64" s="137">
        <v>7</v>
      </c>
      <c r="B64" s="138"/>
      <c r="C64" s="139" t="str">
        <f ca="1">IF(OR('Main Table'!B65="",'Main Table'!B65="-"),"",'Main Table'!B65)</f>
        <v>Swansea</v>
      </c>
      <c r="D64" s="137">
        <f ca="1">IF($C64="","",COUNTIF(data!$BY$3:$BY$554,C64))</f>
        <v>6</v>
      </c>
      <c r="E64" s="140">
        <f ca="1">IF($C64="","",SUMPRODUCT(--(data!$BY$3:$BY$554=$C64),data!$DT$3:$DT$554))</f>
        <v>1.25</v>
      </c>
      <c r="F64" s="140">
        <f ca="1">IF($C64="","",SUMPRODUCT(--(data!$BY$3:$BY$554=$C64),data!$DS$3:$DS$554))</f>
        <v>4.5</v>
      </c>
      <c r="G64" s="140">
        <f ca="1">IF($C64="","",SUMPRODUCT(--(data!$BY$3:$BY$554=$C64),data!$DR$3:$DR$554))</f>
        <v>-4.0999999999999996</v>
      </c>
      <c r="H64" s="141">
        <f t="shared" ca="1" si="14"/>
        <v>20.833333333333332</v>
      </c>
      <c r="I64" s="141">
        <f t="shared" ca="1" si="15"/>
        <v>75</v>
      </c>
      <c r="J64" s="141">
        <f t="shared" ca="1" si="16"/>
        <v>-68.333333333333329</v>
      </c>
      <c r="K64" s="135"/>
      <c r="L64" s="142">
        <f ca="1">IF($C64="","",SUMPRODUCT(--(data!$BY$3:$BY$554=$C64),--(data!$CU$3:$CU$554&gt;=$P$1),--(data!$CU$3:$CU$554&lt;=$R$1)))</f>
        <v>1</v>
      </c>
      <c r="M64" s="140">
        <f ca="1">IF($C64="","",SUMPRODUCT(--(data!$BY$3:$BY$554=$C64),--(data!$CU$3:$CU$554&gt;=$P$1),--(data!$CU$3:$CU$554&lt;=$R$1),data!$DT$3:$DT$554))</f>
        <v>-1</v>
      </c>
      <c r="N64" s="140">
        <f ca="1">IF($C64="","",SUMPRODUCT(--(data!$BY$3:$BY$554=$C64),--(data!$CU$3:$CU$554&gt;=$P$1),--(data!$CU$3:$CU$554&lt;=$R$1),data!$DS$3:$DS$554))</f>
        <v>2.2999999999999998</v>
      </c>
      <c r="O64" s="140">
        <f ca="1">IF($C64="","",SUMPRODUCT(--(data!$BY$3:$BY$554=$C64),--(data!$CU$3:$CU$554&gt;=$P$1),--(data!$CU$3:$CU$554&lt;=$R$1),data!$DR$3:$DR$554))</f>
        <v>-1</v>
      </c>
      <c r="P64" s="141">
        <f t="shared" ca="1" si="17"/>
        <v>-100</v>
      </c>
      <c r="Q64" s="141">
        <f t="shared" ca="1" si="18"/>
        <v>229.99999999999997</v>
      </c>
      <c r="R64" s="141">
        <f t="shared" ca="1" si="19"/>
        <v>-100</v>
      </c>
    </row>
    <row r="65" spans="1:18" ht="20.100000000000001" customHeight="1" x14ac:dyDescent="0.25">
      <c r="A65" s="137">
        <v>8</v>
      </c>
      <c r="B65" s="138"/>
      <c r="C65" s="139" t="str">
        <f ca="1">IF(OR('Main Table'!B66="",'Main Table'!B66="-"),"",'Main Table'!B66)</f>
        <v>Sheffield Weds</v>
      </c>
      <c r="D65" s="137">
        <f ca="1">IF($C65="","",COUNTIF(data!$BY$3:$BY$554,C65))</f>
        <v>6</v>
      </c>
      <c r="E65" s="140">
        <f ca="1">IF($C65="","",SUMPRODUCT(--(data!$BY$3:$BY$554=$C65),data!$DT$3:$DT$554))</f>
        <v>8.65</v>
      </c>
      <c r="F65" s="140">
        <f ca="1">IF($C65="","",SUMPRODUCT(--(data!$BY$3:$BY$554=$C65),data!$DS$3:$DS$554))</f>
        <v>-6</v>
      </c>
      <c r="G65" s="140">
        <f ca="1">IF($C65="","",SUMPRODUCT(--(data!$BY$3:$BY$554=$C65),data!$DR$3:$DR$554))</f>
        <v>-0.31999999999999984</v>
      </c>
      <c r="H65" s="141">
        <f t="shared" ca="1" si="14"/>
        <v>144.16666666666666</v>
      </c>
      <c r="I65" s="141">
        <f t="shared" ca="1" si="15"/>
        <v>-100</v>
      </c>
      <c r="J65" s="141">
        <f t="shared" ca="1" si="16"/>
        <v>-5.3333333333333313</v>
      </c>
      <c r="K65" s="135"/>
      <c r="L65" s="142">
        <f ca="1">IF($C65="","",SUMPRODUCT(--(data!$BY$3:$BY$554=$C65),--(data!$CU$3:$CU$554&gt;=$P$1),--(data!$CU$3:$CU$554&lt;=$R$1)))</f>
        <v>0</v>
      </c>
      <c r="M65" s="140">
        <f ca="1">IF($C65="","",SUMPRODUCT(--(data!$BY$3:$BY$554=$C65),--(data!$CU$3:$CU$554&gt;=$P$1),--(data!$CU$3:$CU$554&lt;=$R$1),data!$DT$3:$DT$554))</f>
        <v>0</v>
      </c>
      <c r="N65" s="140">
        <f ca="1">IF($C65="","",SUMPRODUCT(--(data!$BY$3:$BY$554=$C65),--(data!$CU$3:$CU$554&gt;=$P$1),--(data!$CU$3:$CU$554&lt;=$R$1),data!$DS$3:$DS$554))</f>
        <v>0</v>
      </c>
      <c r="O65" s="140">
        <f ca="1">IF($C65="","",SUMPRODUCT(--(data!$BY$3:$BY$554=$C65),--(data!$CU$3:$CU$554&gt;=$P$1),--(data!$CU$3:$CU$554&lt;=$R$1),data!$DR$3:$DR$554))</f>
        <v>0</v>
      </c>
      <c r="P65" s="141" t="str">
        <f t="shared" ca="1" si="17"/>
        <v/>
      </c>
      <c r="Q65" s="141" t="str">
        <f t="shared" ca="1" si="18"/>
        <v/>
      </c>
      <c r="R65" s="141" t="str">
        <f t="shared" ca="1" si="19"/>
        <v/>
      </c>
    </row>
    <row r="66" spans="1:18" ht="20.100000000000001" customHeight="1" x14ac:dyDescent="0.25">
      <c r="A66" s="137">
        <v>9</v>
      </c>
      <c r="B66" s="138"/>
      <c r="C66" s="139" t="str">
        <f ca="1">IF(OR('Main Table'!B67="",'Main Table'!B67="-"),"",'Main Table'!B67)</f>
        <v>Bristol City</v>
      </c>
      <c r="D66" s="137">
        <f ca="1">IF($C66="","",COUNTIF(data!$BY$3:$BY$554,C66))</f>
        <v>6</v>
      </c>
      <c r="E66" s="140">
        <f ca="1">IF($C66="","",SUMPRODUCT(--(data!$BY$3:$BY$554=$C66),data!$DT$3:$DT$554))</f>
        <v>0.5</v>
      </c>
      <c r="F66" s="140">
        <f ca="1">IF($C66="","",SUMPRODUCT(--(data!$BY$3:$BY$554=$C66),data!$DS$3:$DS$554))</f>
        <v>0.79999999999999982</v>
      </c>
      <c r="G66" s="140">
        <f ca="1">IF($C66="","",SUMPRODUCT(--(data!$BY$3:$BY$554=$C66),data!$DR$3:$DR$554))</f>
        <v>-1.75</v>
      </c>
      <c r="H66" s="141">
        <f t="shared" ca="1" si="14"/>
        <v>8.3333333333333339</v>
      </c>
      <c r="I66" s="141">
        <f t="shared" ca="1" si="15"/>
        <v>13.33333333333333</v>
      </c>
      <c r="J66" s="141">
        <f t="shared" ca="1" si="16"/>
        <v>-29.166666666666668</v>
      </c>
      <c r="K66" s="135"/>
      <c r="L66" s="142">
        <f ca="1">IF($C66="","",SUMPRODUCT(--(data!$BY$3:$BY$554=$C66),--(data!$CU$3:$CU$554&gt;=$P$1),--(data!$CU$3:$CU$554&lt;=$R$1)))</f>
        <v>2</v>
      </c>
      <c r="M66" s="140">
        <f ca="1">IF($C66="","",SUMPRODUCT(--(data!$BY$3:$BY$554=$C66),--(data!$CU$3:$CU$554&gt;=$P$1),--(data!$CU$3:$CU$554&lt;=$R$1),data!$DT$3:$DT$554))</f>
        <v>1</v>
      </c>
      <c r="N66" s="140">
        <f ca="1">IF($C66="","",SUMPRODUCT(--(data!$BY$3:$BY$554=$C66),--(data!$CU$3:$CU$554&gt;=$P$1),--(data!$CU$3:$CU$554&lt;=$R$1),data!$DS$3:$DS$554))</f>
        <v>1.2999999999999998</v>
      </c>
      <c r="O66" s="140">
        <f ca="1">IF($C66="","",SUMPRODUCT(--(data!$BY$3:$BY$554=$C66),--(data!$CU$3:$CU$554&gt;=$P$1),--(data!$CU$3:$CU$554&lt;=$R$1),data!$DR$3:$DR$554))</f>
        <v>-2</v>
      </c>
      <c r="P66" s="141">
        <f t="shared" ca="1" si="17"/>
        <v>50</v>
      </c>
      <c r="Q66" s="141">
        <f t="shared" ca="1" si="18"/>
        <v>64.999999999999986</v>
      </c>
      <c r="R66" s="141">
        <f t="shared" ca="1" si="19"/>
        <v>-100</v>
      </c>
    </row>
    <row r="67" spans="1:18" ht="20.100000000000001" customHeight="1" x14ac:dyDescent="0.25">
      <c r="A67" s="137">
        <v>10</v>
      </c>
      <c r="B67" s="138"/>
      <c r="C67" s="139" t="str">
        <f ca="1">IF(OR('Main Table'!B68="",'Main Table'!B68="-"),"",'Main Table'!B68)</f>
        <v>Bolton</v>
      </c>
      <c r="D67" s="137">
        <f ca="1">IF($C67="","",COUNTIF(data!$BY$3:$BY$554,C67))</f>
        <v>6</v>
      </c>
      <c r="E67" s="140">
        <f ca="1">IF($C67="","",SUMPRODUCT(--(data!$BY$3:$BY$554=$C67),data!$DT$3:$DT$554))</f>
        <v>7</v>
      </c>
      <c r="F67" s="140">
        <f ca="1">IF($C67="","",SUMPRODUCT(--(data!$BY$3:$BY$554=$C67),data!$DS$3:$DS$554))</f>
        <v>1.2999999999999998</v>
      </c>
      <c r="G67" s="140">
        <f ca="1">IF($C67="","",SUMPRODUCT(--(data!$BY$3:$BY$554=$C67),data!$DR$3:$DR$554))</f>
        <v>-3.01</v>
      </c>
      <c r="H67" s="141">
        <f t="shared" ca="1" si="14"/>
        <v>116.66666666666667</v>
      </c>
      <c r="I67" s="141">
        <f t="shared" ca="1" si="15"/>
        <v>21.666666666666661</v>
      </c>
      <c r="J67" s="141">
        <f t="shared" ca="1" si="16"/>
        <v>-50.166666666666664</v>
      </c>
      <c r="K67" s="135"/>
      <c r="L67" s="142">
        <f ca="1">IF($C67="","",SUMPRODUCT(--(data!$BY$3:$BY$554=$C67),--(data!$CU$3:$CU$554&gt;=$P$1),--(data!$CU$3:$CU$554&lt;=$R$1)))</f>
        <v>0</v>
      </c>
      <c r="M67" s="140">
        <f ca="1">IF($C67="","",SUMPRODUCT(--(data!$BY$3:$BY$554=$C67),--(data!$CU$3:$CU$554&gt;=$P$1),--(data!$CU$3:$CU$554&lt;=$R$1),data!$DT$3:$DT$554))</f>
        <v>0</v>
      </c>
      <c r="N67" s="140">
        <f ca="1">IF($C67="","",SUMPRODUCT(--(data!$BY$3:$BY$554=$C67),--(data!$CU$3:$CU$554&gt;=$P$1),--(data!$CU$3:$CU$554&lt;=$R$1),data!$DS$3:$DS$554))</f>
        <v>0</v>
      </c>
      <c r="O67" s="140">
        <f ca="1">IF($C67="","",SUMPRODUCT(--(data!$BY$3:$BY$554=$C67),--(data!$CU$3:$CU$554&gt;=$P$1),--(data!$CU$3:$CU$554&lt;=$R$1),data!$DR$3:$DR$554))</f>
        <v>0</v>
      </c>
      <c r="P67" s="141" t="str">
        <f t="shared" ca="1" si="17"/>
        <v/>
      </c>
      <c r="Q67" s="141" t="str">
        <f t="shared" ca="1" si="18"/>
        <v/>
      </c>
      <c r="R67" s="141" t="str">
        <f t="shared" ca="1" si="19"/>
        <v/>
      </c>
    </row>
    <row r="68" spans="1:18" ht="20.100000000000001" customHeight="1" x14ac:dyDescent="0.25">
      <c r="A68" s="137">
        <v>11</v>
      </c>
      <c r="B68" s="138"/>
      <c r="C68" s="139" t="str">
        <f ca="1">IF(OR('Main Table'!B69="",'Main Table'!B69="-"),"",'Main Table'!B69)</f>
        <v>Nott'm Forest</v>
      </c>
      <c r="D68" s="137">
        <f ca="1">IF($C68="","",COUNTIF(data!$BY$3:$BY$554,C68))</f>
        <v>6</v>
      </c>
      <c r="E68" s="140">
        <f ca="1">IF($C68="","",SUMPRODUCT(--(data!$BY$3:$BY$554=$C68),data!$DT$3:$DT$554))</f>
        <v>-0.75</v>
      </c>
      <c r="F68" s="140">
        <f ca="1">IF($C68="","",SUMPRODUCT(--(data!$BY$3:$BY$554=$C68),data!$DS$3:$DS$554))</f>
        <v>7.4499999999999993</v>
      </c>
      <c r="G68" s="140">
        <f ca="1">IF($C68="","",SUMPRODUCT(--(data!$BY$3:$BY$554=$C68),data!$DR$3:$DR$554))</f>
        <v>-4.0999999999999996</v>
      </c>
      <c r="H68" s="141">
        <f t="shared" ca="1" si="14"/>
        <v>-12.5</v>
      </c>
      <c r="I68" s="141">
        <f t="shared" ca="1" si="15"/>
        <v>124.16666666666664</v>
      </c>
      <c r="J68" s="141">
        <f t="shared" ca="1" si="16"/>
        <v>-68.333333333333329</v>
      </c>
      <c r="K68" s="135"/>
      <c r="L68" s="142">
        <f ca="1">IF($C68="","",SUMPRODUCT(--(data!$BY$3:$BY$554=$C68),--(data!$CU$3:$CU$554&gt;=$P$1),--(data!$CU$3:$CU$554&lt;=$R$1)))</f>
        <v>2</v>
      </c>
      <c r="M68" s="140">
        <f ca="1">IF($C68="","",SUMPRODUCT(--(data!$BY$3:$BY$554=$C68),--(data!$CU$3:$CU$554&gt;=$P$1),--(data!$CU$3:$CU$554&lt;=$R$1),data!$DT$3:$DT$554))</f>
        <v>-2</v>
      </c>
      <c r="N68" s="140">
        <f ca="1">IF($C68="","",SUMPRODUCT(--(data!$BY$3:$BY$554=$C68),--(data!$CU$3:$CU$554&gt;=$P$1),--(data!$CU$3:$CU$554&lt;=$R$1),data!$DS$3:$DS$554))</f>
        <v>4.8</v>
      </c>
      <c r="O68" s="140">
        <f ca="1">IF($C68="","",SUMPRODUCT(--(data!$BY$3:$BY$554=$C68),--(data!$CU$3:$CU$554&gt;=$P$1),--(data!$CU$3:$CU$554&lt;=$R$1),data!$DR$3:$DR$554))</f>
        <v>-2</v>
      </c>
      <c r="P68" s="141">
        <f t="shared" ca="1" si="17"/>
        <v>-100</v>
      </c>
      <c r="Q68" s="141">
        <f t="shared" ca="1" si="18"/>
        <v>240</v>
      </c>
      <c r="R68" s="141">
        <f t="shared" ca="1" si="19"/>
        <v>-100</v>
      </c>
    </row>
    <row r="69" spans="1:18" ht="20.100000000000001" customHeight="1" x14ac:dyDescent="0.25">
      <c r="A69" s="137">
        <v>12</v>
      </c>
      <c r="B69" s="138"/>
      <c r="C69" s="139" t="str">
        <f ca="1">IF(OR('Main Table'!B70="",'Main Table'!B70="-"),"",'Main Table'!B70)</f>
        <v>Derby</v>
      </c>
      <c r="D69" s="137">
        <f ca="1">IF($C69="","",COUNTIF(data!$BY$3:$BY$554,C69))</f>
        <v>6</v>
      </c>
      <c r="E69" s="140">
        <f ca="1">IF($C69="","",SUMPRODUCT(--(data!$BY$3:$BY$554=$C69),data!$DT$3:$DT$554))</f>
        <v>-1.1299999999999999</v>
      </c>
      <c r="F69" s="140">
        <f ca="1">IF($C69="","",SUMPRODUCT(--(data!$BY$3:$BY$554=$C69),data!$DS$3:$DS$554))</f>
        <v>-2.75</v>
      </c>
      <c r="G69" s="140">
        <f ca="1">IF($C69="","",SUMPRODUCT(--(data!$BY$3:$BY$554=$C69),data!$DR$3:$DR$554))</f>
        <v>4.1999999999999993</v>
      </c>
      <c r="H69" s="141">
        <f t="shared" ca="1" si="14"/>
        <v>-18.833333333333332</v>
      </c>
      <c r="I69" s="141">
        <f t="shared" ca="1" si="15"/>
        <v>-45.833333333333336</v>
      </c>
      <c r="J69" s="141">
        <f t="shared" ca="1" si="16"/>
        <v>69.999999999999986</v>
      </c>
      <c r="K69" s="135"/>
      <c r="L69" s="142">
        <f ca="1">IF($C69="","",SUMPRODUCT(--(data!$BY$3:$BY$554=$C69),--(data!$CU$3:$CU$554&gt;=$P$1),--(data!$CU$3:$CU$554&lt;=$R$1)))</f>
        <v>3</v>
      </c>
      <c r="M69" s="140">
        <f ca="1">IF($C69="","",SUMPRODUCT(--(data!$BY$3:$BY$554=$C69),--(data!$CU$3:$CU$554&gt;=$P$1),--(data!$CU$3:$CU$554&lt;=$R$1),data!$DT$3:$DT$554))</f>
        <v>1.87</v>
      </c>
      <c r="N69" s="140">
        <f ca="1">IF($C69="","",SUMPRODUCT(--(data!$BY$3:$BY$554=$C69),--(data!$CU$3:$CU$554&gt;=$P$1),--(data!$CU$3:$CU$554&lt;=$R$1),data!$DS$3:$DS$554))</f>
        <v>0.25</v>
      </c>
      <c r="O69" s="140">
        <f ca="1">IF($C69="","",SUMPRODUCT(--(data!$BY$3:$BY$554=$C69),--(data!$CU$3:$CU$554&gt;=$P$1),--(data!$CU$3:$CU$554&lt;=$R$1),data!$DR$3:$DR$554))</f>
        <v>-3</v>
      </c>
      <c r="P69" s="141">
        <f t="shared" ca="1" si="17"/>
        <v>62.333333333333336</v>
      </c>
      <c r="Q69" s="141">
        <f t="shared" ca="1" si="18"/>
        <v>8.3333333333333339</v>
      </c>
      <c r="R69" s="141">
        <f t="shared" ca="1" si="19"/>
        <v>-100</v>
      </c>
    </row>
    <row r="70" spans="1:18" ht="20.100000000000001" customHeight="1" x14ac:dyDescent="0.25">
      <c r="A70" s="137">
        <v>13</v>
      </c>
      <c r="B70" s="138"/>
      <c r="C70" s="139" t="str">
        <f ca="1">IF(OR('Main Table'!B71="",'Main Table'!B71="-"),"",'Main Table'!B71)</f>
        <v>QPR</v>
      </c>
      <c r="D70" s="137">
        <f ca="1">IF($C70="","",COUNTIF(data!$BY$3:$BY$554,C70))</f>
        <v>6</v>
      </c>
      <c r="E70" s="140">
        <f ca="1">IF($C70="","",SUMPRODUCT(--(data!$BY$3:$BY$554=$C70),data!$DT$3:$DT$554))</f>
        <v>-0.14999999999999991</v>
      </c>
      <c r="F70" s="140">
        <f ca="1">IF($C70="","",SUMPRODUCT(--(data!$BY$3:$BY$554=$C70),data!$DS$3:$DS$554))</f>
        <v>-2.5</v>
      </c>
      <c r="G70" s="140">
        <f ca="1">IF($C70="","",SUMPRODUCT(--(data!$BY$3:$BY$554=$C70),data!$DR$3:$DR$554))</f>
        <v>-0.14000000000000035</v>
      </c>
      <c r="H70" s="141">
        <f t="shared" ca="1" si="14"/>
        <v>-2.4999999999999987</v>
      </c>
      <c r="I70" s="141">
        <f t="shared" ca="1" si="15"/>
        <v>-41.666666666666664</v>
      </c>
      <c r="J70" s="141">
        <f t="shared" ca="1" si="16"/>
        <v>-2.3333333333333393</v>
      </c>
      <c r="K70" s="135"/>
      <c r="L70" s="142">
        <f ca="1">IF($C70="","",SUMPRODUCT(--(data!$BY$3:$BY$554=$C70),--(data!$CU$3:$CU$554&gt;=$P$1),--(data!$CU$3:$CU$554&lt;=$R$1)))</f>
        <v>1</v>
      </c>
      <c r="M70" s="140">
        <f ca="1">IF($C70="","",SUMPRODUCT(--(data!$BY$3:$BY$554=$C70),--(data!$CU$3:$CU$554&gt;=$P$1),--(data!$CU$3:$CU$554&lt;=$R$1),data!$DT$3:$DT$554))</f>
        <v>1.75</v>
      </c>
      <c r="N70" s="140">
        <f ca="1">IF($C70="","",SUMPRODUCT(--(data!$BY$3:$BY$554=$C70),--(data!$CU$3:$CU$554&gt;=$P$1),--(data!$CU$3:$CU$554&lt;=$R$1),data!$DS$3:$DS$554))</f>
        <v>-1</v>
      </c>
      <c r="O70" s="140">
        <f ca="1">IF($C70="","",SUMPRODUCT(--(data!$BY$3:$BY$554=$C70),--(data!$CU$3:$CU$554&gt;=$P$1),--(data!$CU$3:$CU$554&lt;=$R$1),data!$DR$3:$DR$554))</f>
        <v>-1</v>
      </c>
      <c r="P70" s="141">
        <f t="shared" ca="1" si="17"/>
        <v>175</v>
      </c>
      <c r="Q70" s="141">
        <f t="shared" ca="1" si="18"/>
        <v>-100</v>
      </c>
      <c r="R70" s="141">
        <f t="shared" ca="1" si="19"/>
        <v>-100</v>
      </c>
    </row>
    <row r="71" spans="1:18" ht="20.100000000000001" customHeight="1" x14ac:dyDescent="0.25">
      <c r="A71" s="137">
        <v>14</v>
      </c>
      <c r="B71" s="138"/>
      <c r="C71" s="139" t="str">
        <f ca="1">IF(OR('Main Table'!B72="",'Main Table'!B72="-"),"",'Main Table'!B72)</f>
        <v>Birmingham</v>
      </c>
      <c r="D71" s="137">
        <f ca="1">IF($C71="","",COUNTIF(data!$BY$3:$BY$554,C71))</f>
        <v>6</v>
      </c>
      <c r="E71" s="140">
        <f ca="1">IF($C71="","",SUMPRODUCT(--(data!$BY$3:$BY$554=$C71),data!$DT$3:$DT$554))</f>
        <v>-1</v>
      </c>
      <c r="F71" s="140">
        <f ca="1">IF($C71="","",SUMPRODUCT(--(data!$BY$3:$BY$554=$C71),data!$DS$3:$DS$554))</f>
        <v>5.0999999999999996</v>
      </c>
      <c r="G71" s="140">
        <f ca="1">IF($C71="","",SUMPRODUCT(--(data!$BY$3:$BY$554=$C71),data!$DR$3:$DR$554))</f>
        <v>-1.1799999999999997</v>
      </c>
      <c r="H71" s="141">
        <f t="shared" ca="1" si="14"/>
        <v>-16.666666666666668</v>
      </c>
      <c r="I71" s="141">
        <f t="shared" ca="1" si="15"/>
        <v>84.999999999999986</v>
      </c>
      <c r="J71" s="141">
        <f t="shared" ca="1" si="16"/>
        <v>-19.666666666666661</v>
      </c>
      <c r="K71" s="135"/>
      <c r="L71" s="142">
        <f ca="1">IF($C71="","",SUMPRODUCT(--(data!$BY$3:$BY$554=$C71),--(data!$CU$3:$CU$554&gt;=$P$1),--(data!$CU$3:$CU$554&lt;=$R$1)))</f>
        <v>1</v>
      </c>
      <c r="M71" s="140">
        <f ca="1">IF($C71="","",SUMPRODUCT(--(data!$BY$3:$BY$554=$C71),--(data!$CU$3:$CU$554&gt;=$P$1),--(data!$CU$3:$CU$554&lt;=$R$1),data!$DT$3:$DT$554))</f>
        <v>-1</v>
      </c>
      <c r="N71" s="140">
        <f ca="1">IF($C71="","",SUMPRODUCT(--(data!$BY$3:$BY$554=$C71),--(data!$CU$3:$CU$554&gt;=$P$1),--(data!$CU$3:$CU$554&lt;=$R$1),data!$DS$3:$DS$554))</f>
        <v>-1</v>
      </c>
      <c r="O71" s="140">
        <f ca="1">IF($C71="","",SUMPRODUCT(--(data!$BY$3:$BY$554=$C71),--(data!$CU$3:$CU$554&gt;=$P$1),--(data!$CU$3:$CU$554&lt;=$R$1),data!$DR$3:$DR$554))</f>
        <v>2.1</v>
      </c>
      <c r="P71" s="141">
        <f t="shared" ca="1" si="17"/>
        <v>-100</v>
      </c>
      <c r="Q71" s="141">
        <f t="shared" ca="1" si="18"/>
        <v>-100</v>
      </c>
      <c r="R71" s="141">
        <f t="shared" ca="1" si="19"/>
        <v>210</v>
      </c>
    </row>
    <row r="72" spans="1:18" ht="20.100000000000001" customHeight="1" x14ac:dyDescent="0.25">
      <c r="A72" s="137">
        <v>15</v>
      </c>
      <c r="B72" s="138"/>
      <c r="C72" s="139" t="str">
        <f ca="1">IF(OR('Main Table'!B73="",'Main Table'!B73="-"),"",'Main Table'!B73)</f>
        <v>Stoke</v>
      </c>
      <c r="D72" s="137">
        <f ca="1">IF($C72="","",COUNTIF(data!$BY$3:$BY$554,C72))</f>
        <v>6</v>
      </c>
      <c r="E72" s="140">
        <f ca="1">IF($C72="","",SUMPRODUCT(--(data!$BY$3:$BY$554=$C72),data!$DT$3:$DT$554))</f>
        <v>-2.9</v>
      </c>
      <c r="F72" s="140">
        <f ca="1">IF($C72="","",SUMPRODUCT(--(data!$BY$3:$BY$554=$C72),data!$DS$3:$DS$554))</f>
        <v>4.1999999999999993</v>
      </c>
      <c r="G72" s="140">
        <f ca="1">IF($C72="","",SUMPRODUCT(--(data!$BY$3:$BY$554=$C72),data!$DR$3:$DR$554))</f>
        <v>-1.21</v>
      </c>
      <c r="H72" s="141">
        <f t="shared" ca="1" si="14"/>
        <v>-48.333333333333336</v>
      </c>
      <c r="I72" s="141">
        <f t="shared" ca="1" si="15"/>
        <v>69.999999999999986</v>
      </c>
      <c r="J72" s="141">
        <f t="shared" ca="1" si="16"/>
        <v>-20.166666666666668</v>
      </c>
      <c r="K72" s="135"/>
      <c r="L72" s="142">
        <f ca="1">IF($C72="","",SUMPRODUCT(--(data!$BY$3:$BY$554=$C72),--(data!$CU$3:$CU$554&gt;=$P$1),--(data!$CU$3:$CU$554&lt;=$R$1)))</f>
        <v>2</v>
      </c>
      <c r="M72" s="140">
        <f ca="1">IF($C72="","",SUMPRODUCT(--(data!$BY$3:$BY$554=$C72),--(data!$CU$3:$CU$554&gt;=$P$1),--(data!$CU$3:$CU$554&lt;=$R$1),data!$DT$3:$DT$554))</f>
        <v>-2</v>
      </c>
      <c r="N72" s="140">
        <f ca="1">IF($C72="","",SUMPRODUCT(--(data!$BY$3:$BY$554=$C72),--(data!$CU$3:$CU$554&gt;=$P$1),--(data!$CU$3:$CU$554&lt;=$R$1),data!$DS$3:$DS$554))</f>
        <v>1.4</v>
      </c>
      <c r="O72" s="140">
        <f ca="1">IF($C72="","",SUMPRODUCT(--(data!$BY$3:$BY$554=$C72),--(data!$CU$3:$CU$554&gt;=$P$1),--(data!$CU$3:$CU$554&lt;=$R$1),data!$DR$3:$DR$554))</f>
        <v>0.75</v>
      </c>
      <c r="P72" s="141">
        <f t="shared" ca="1" si="17"/>
        <v>-100</v>
      </c>
      <c r="Q72" s="141">
        <f t="shared" ca="1" si="18"/>
        <v>70</v>
      </c>
      <c r="R72" s="141">
        <f t="shared" ca="1" si="19"/>
        <v>37.5</v>
      </c>
    </row>
    <row r="73" spans="1:18" ht="20.100000000000001" customHeight="1" x14ac:dyDescent="0.25">
      <c r="A73" s="137">
        <v>16</v>
      </c>
      <c r="B73" s="138"/>
      <c r="C73" s="139" t="str">
        <f ca="1">IF(OR('Main Table'!B74="",'Main Table'!B74="-"),"",'Main Table'!B74)</f>
        <v>Aston Villa</v>
      </c>
      <c r="D73" s="137">
        <f ca="1">IF($C73="","",COUNTIF(data!$BY$3:$BY$554,C73))</f>
        <v>6</v>
      </c>
      <c r="E73" s="140">
        <f ca="1">IF($C73="","",SUMPRODUCT(--(data!$BY$3:$BY$554=$C73),data!$DT$3:$DT$554))</f>
        <v>-3.2</v>
      </c>
      <c r="F73" s="140">
        <f ca="1">IF($C73="","",SUMPRODUCT(--(data!$BY$3:$BY$554=$C73),data!$DS$3:$DS$554))</f>
        <v>4.0999999999999996</v>
      </c>
      <c r="G73" s="140">
        <f ca="1">IF($C73="","",SUMPRODUCT(--(data!$BY$3:$BY$554=$C73),data!$DR$3:$DR$554))</f>
        <v>-0.80000000000000027</v>
      </c>
      <c r="H73" s="141">
        <f t="shared" ca="1" si="14"/>
        <v>-53.333333333333336</v>
      </c>
      <c r="I73" s="141">
        <f t="shared" ca="1" si="15"/>
        <v>68.333333333333329</v>
      </c>
      <c r="J73" s="141">
        <f t="shared" ca="1" si="16"/>
        <v>-13.333333333333337</v>
      </c>
      <c r="K73" s="135"/>
      <c r="L73" s="142">
        <f ca="1">IF($C73="","",SUMPRODUCT(--(data!$BY$3:$BY$554=$C73),--(data!$CU$3:$CU$554&gt;=$P$1),--(data!$CU$3:$CU$554&lt;=$R$1)))</f>
        <v>4</v>
      </c>
      <c r="M73" s="140">
        <f ca="1">IF($C73="","",SUMPRODUCT(--(data!$BY$3:$BY$554=$C73),--(data!$CU$3:$CU$554&gt;=$P$1),--(data!$CU$3:$CU$554&lt;=$R$1),data!$DT$3:$DT$554))</f>
        <v>-1.2000000000000002</v>
      </c>
      <c r="N73" s="140">
        <f ca="1">IF($C73="","",SUMPRODUCT(--(data!$BY$3:$BY$554=$C73),--(data!$CU$3:$CU$554&gt;=$P$1),--(data!$CU$3:$CU$554&lt;=$R$1),data!$DS$3:$DS$554))</f>
        <v>2.6999999999999997</v>
      </c>
      <c r="O73" s="140">
        <f ca="1">IF($C73="","",SUMPRODUCT(--(data!$BY$3:$BY$554=$C73),--(data!$CU$3:$CU$554&gt;=$P$1),--(data!$CU$3:$CU$554&lt;=$R$1),data!$DR$3:$DR$554))</f>
        <v>-1.2000000000000002</v>
      </c>
      <c r="P73" s="141">
        <f t="shared" ca="1" si="17"/>
        <v>-30.000000000000004</v>
      </c>
      <c r="Q73" s="141">
        <f t="shared" ca="1" si="18"/>
        <v>67.5</v>
      </c>
      <c r="R73" s="141">
        <f t="shared" ca="1" si="19"/>
        <v>-30.000000000000004</v>
      </c>
    </row>
    <row r="74" spans="1:18" ht="20.100000000000001" customHeight="1" x14ac:dyDescent="0.25">
      <c r="A74" s="137">
        <v>17</v>
      </c>
      <c r="B74" s="138"/>
      <c r="C74" s="139" t="str">
        <f ca="1">IF(OR('Main Table'!B75="",'Main Table'!B75="-"),"",'Main Table'!B75)</f>
        <v>Reading</v>
      </c>
      <c r="D74" s="137">
        <f ca="1">IF($C74="","",COUNTIF(data!$BY$3:$BY$554,C74))</f>
        <v>6</v>
      </c>
      <c r="E74" s="140">
        <f ca="1">IF($C74="","",SUMPRODUCT(--(data!$BY$3:$BY$554=$C74),data!$DT$3:$DT$554))</f>
        <v>-1.25</v>
      </c>
      <c r="F74" s="140">
        <f ca="1">IF($C74="","",SUMPRODUCT(--(data!$BY$3:$BY$554=$C74),data!$DS$3:$DS$554))</f>
        <v>6.15</v>
      </c>
      <c r="G74" s="140">
        <f ca="1">IF($C74="","",SUMPRODUCT(--(data!$BY$3:$BY$554=$C74),data!$DR$3:$DR$554))</f>
        <v>-2.8099999999999996</v>
      </c>
      <c r="H74" s="141">
        <f t="shared" ca="1" si="14"/>
        <v>-20.833333333333332</v>
      </c>
      <c r="I74" s="141">
        <f t="shared" ca="1" si="15"/>
        <v>102.5</v>
      </c>
      <c r="J74" s="141">
        <f t="shared" ca="1" si="16"/>
        <v>-46.833333333333321</v>
      </c>
      <c r="K74" s="135"/>
      <c r="L74" s="142">
        <f ca="1">IF($C74="","",SUMPRODUCT(--(data!$BY$3:$BY$554=$C74),--(data!$CU$3:$CU$554&gt;=$P$1),--(data!$CU$3:$CU$554&lt;=$R$1)))</f>
        <v>0</v>
      </c>
      <c r="M74" s="140">
        <f ca="1">IF($C74="","",SUMPRODUCT(--(data!$BY$3:$BY$554=$C74),--(data!$CU$3:$CU$554&gt;=$P$1),--(data!$CU$3:$CU$554&lt;=$R$1),data!$DT$3:$DT$554))</f>
        <v>0</v>
      </c>
      <c r="N74" s="140">
        <f ca="1">IF($C74="","",SUMPRODUCT(--(data!$BY$3:$BY$554=$C74),--(data!$CU$3:$CU$554&gt;=$P$1),--(data!$CU$3:$CU$554&lt;=$R$1),data!$DS$3:$DS$554))</f>
        <v>0</v>
      </c>
      <c r="O74" s="140">
        <f ca="1">IF($C74="","",SUMPRODUCT(--(data!$BY$3:$BY$554=$C74),--(data!$CU$3:$CU$554&gt;=$P$1),--(data!$CU$3:$CU$554&lt;=$R$1),data!$DR$3:$DR$554))</f>
        <v>0</v>
      </c>
      <c r="P74" s="141" t="str">
        <f t="shared" ca="1" si="17"/>
        <v/>
      </c>
      <c r="Q74" s="141" t="str">
        <f t="shared" ca="1" si="18"/>
        <v/>
      </c>
      <c r="R74" s="141" t="str">
        <f t="shared" ca="1" si="19"/>
        <v/>
      </c>
    </row>
    <row r="75" spans="1:18" ht="20.100000000000001" customHeight="1" x14ac:dyDescent="0.25">
      <c r="A75" s="137">
        <v>18</v>
      </c>
      <c r="B75" s="138"/>
      <c r="C75" s="139" t="str">
        <f ca="1">IF(OR('Main Table'!B76="",'Main Table'!B76="-"),"",'Main Table'!B76)</f>
        <v>Brentford</v>
      </c>
      <c r="D75" s="137">
        <f ca="1">IF($C75="","",COUNTIF(data!$BY$3:$BY$554,C75))</f>
        <v>6</v>
      </c>
      <c r="E75" s="140">
        <f ca="1">IF($C75="","",SUMPRODUCT(--(data!$BY$3:$BY$554=$C75),data!$DT$3:$DT$554))</f>
        <v>-6</v>
      </c>
      <c r="F75" s="140">
        <f ca="1">IF($C75="","",SUMPRODUCT(--(data!$BY$3:$BY$554=$C75),data!$DS$3:$DS$554))</f>
        <v>8.4499999999999993</v>
      </c>
      <c r="G75" s="140">
        <f ca="1">IF($C75="","",SUMPRODUCT(--(data!$BY$3:$BY$554=$C75),data!$DR$3:$DR$554))</f>
        <v>0.14999999999999991</v>
      </c>
      <c r="H75" s="141">
        <f t="shared" ca="1" si="14"/>
        <v>-100</v>
      </c>
      <c r="I75" s="141">
        <f t="shared" ca="1" si="15"/>
        <v>140.83333333333331</v>
      </c>
      <c r="J75" s="141">
        <f t="shared" ca="1" si="16"/>
        <v>2.4999999999999987</v>
      </c>
      <c r="K75" s="135"/>
      <c r="L75" s="142">
        <f ca="1">IF($C75="","",SUMPRODUCT(--(data!$BY$3:$BY$554=$C75),--(data!$CU$3:$CU$554&gt;=$P$1),--(data!$CU$3:$CU$554&lt;=$R$1)))</f>
        <v>3</v>
      </c>
      <c r="M75" s="140">
        <f ca="1">IF($C75="","",SUMPRODUCT(--(data!$BY$3:$BY$554=$C75),--(data!$CU$3:$CU$554&gt;=$P$1),--(data!$CU$3:$CU$554&lt;=$R$1),data!$DT$3:$DT$554))</f>
        <v>-3</v>
      </c>
      <c r="N75" s="140">
        <f ca="1">IF($C75="","",SUMPRODUCT(--(data!$BY$3:$BY$554=$C75),--(data!$CU$3:$CU$554&gt;=$P$1),--(data!$CU$3:$CU$554&lt;=$R$1),data!$DS$3:$DS$554))</f>
        <v>0.5</v>
      </c>
      <c r="O75" s="140">
        <f ca="1">IF($C75="","",SUMPRODUCT(--(data!$BY$3:$BY$554=$C75),--(data!$CU$3:$CU$554&gt;=$P$1),--(data!$CU$3:$CU$554&lt;=$R$1),data!$DR$3:$DR$554))</f>
        <v>3.15</v>
      </c>
      <c r="P75" s="141">
        <f t="shared" ca="1" si="17"/>
        <v>-100</v>
      </c>
      <c r="Q75" s="141">
        <f t="shared" ca="1" si="18"/>
        <v>16.666666666666668</v>
      </c>
      <c r="R75" s="141">
        <f t="shared" ca="1" si="19"/>
        <v>105</v>
      </c>
    </row>
    <row r="76" spans="1:18" ht="20.100000000000001" customHeight="1" x14ac:dyDescent="0.25">
      <c r="A76" s="137">
        <v>19</v>
      </c>
      <c r="B76" s="138"/>
      <c r="C76" s="139" t="str">
        <f ca="1">IF(OR('Main Table'!B77="",'Main Table'!B77="-"),"",'Main Table'!B77)</f>
        <v>Ipswich</v>
      </c>
      <c r="D76" s="137">
        <f ca="1">IF($C76="","",COUNTIF(data!$BY$3:$BY$554,C76))</f>
        <v>6</v>
      </c>
      <c r="E76" s="140">
        <f ca="1">IF($C76="","",SUMPRODUCT(--(data!$BY$3:$BY$554=$C76),data!$DT$3:$DT$554))</f>
        <v>-1</v>
      </c>
      <c r="F76" s="140">
        <f ca="1">IF($C76="","",SUMPRODUCT(--(data!$BY$3:$BY$554=$C76),data!$DS$3:$DS$554))</f>
        <v>-2.7</v>
      </c>
      <c r="G76" s="140">
        <f ca="1">IF($C76="","",SUMPRODUCT(--(data!$BY$3:$BY$554=$C76),data!$DR$3:$DR$554))</f>
        <v>3.0999999999999996</v>
      </c>
      <c r="H76" s="141">
        <f t="shared" ca="1" si="14"/>
        <v>-16.666666666666668</v>
      </c>
      <c r="I76" s="141">
        <f t="shared" ca="1" si="15"/>
        <v>-45</v>
      </c>
      <c r="J76" s="141">
        <f t="shared" ca="1" si="16"/>
        <v>51.666666666666657</v>
      </c>
      <c r="K76" s="135"/>
      <c r="L76" s="142">
        <f ca="1">IF($C76="","",SUMPRODUCT(--(data!$BY$3:$BY$554=$C76),--(data!$CU$3:$CU$554&gt;=$P$1),--(data!$CU$3:$CU$554&lt;=$R$1)))</f>
        <v>0</v>
      </c>
      <c r="M76" s="140">
        <f ca="1">IF($C76="","",SUMPRODUCT(--(data!$BY$3:$BY$554=$C76),--(data!$CU$3:$CU$554&gt;=$P$1),--(data!$CU$3:$CU$554&lt;=$R$1),data!$DT$3:$DT$554))</f>
        <v>0</v>
      </c>
      <c r="N76" s="140">
        <f ca="1">IF($C76="","",SUMPRODUCT(--(data!$BY$3:$BY$554=$C76),--(data!$CU$3:$CU$554&gt;=$P$1),--(data!$CU$3:$CU$554&lt;=$R$1),data!$DS$3:$DS$554))</f>
        <v>0</v>
      </c>
      <c r="O76" s="140">
        <f ca="1">IF($C76="","",SUMPRODUCT(--(data!$BY$3:$BY$554=$C76),--(data!$CU$3:$CU$554&gt;=$P$1),--(data!$CU$3:$CU$554&lt;=$R$1),data!$DR$3:$DR$554))</f>
        <v>0</v>
      </c>
      <c r="P76" s="141" t="str">
        <f t="shared" ca="1" si="17"/>
        <v/>
      </c>
      <c r="Q76" s="141" t="str">
        <f t="shared" ca="1" si="18"/>
        <v/>
      </c>
      <c r="R76" s="141" t="str">
        <f t="shared" ca="1" si="19"/>
        <v/>
      </c>
    </row>
    <row r="77" spans="1:18" ht="20.100000000000001" customHeight="1" x14ac:dyDescent="0.25">
      <c r="A77" s="137">
        <v>20</v>
      </c>
      <c r="B77" s="138"/>
      <c r="C77" s="139" t="str">
        <f ca="1">IF(OR('Main Table'!B78="",'Main Table'!B78="-"),"",'Main Table'!B78)</f>
        <v>Hull</v>
      </c>
      <c r="D77" s="137">
        <f ca="1">IF($C77="","",COUNTIF(data!$BY$3:$BY$554,C77))</f>
        <v>6</v>
      </c>
      <c r="E77" s="140">
        <f ca="1">IF($C77="","",SUMPRODUCT(--(data!$BY$3:$BY$554=$C77),data!$DT$3:$DT$554))</f>
        <v>-3.5</v>
      </c>
      <c r="F77" s="140">
        <f ca="1">IF($C77="","",SUMPRODUCT(--(data!$BY$3:$BY$554=$C77),data!$DS$3:$DS$554))</f>
        <v>-2.7</v>
      </c>
      <c r="G77" s="140">
        <f ca="1">IF($C77="","",SUMPRODUCT(--(data!$BY$3:$BY$554=$C77),data!$DR$3:$DR$554))</f>
        <v>2.1</v>
      </c>
      <c r="H77" s="141">
        <f t="shared" ca="1" si="14"/>
        <v>-58.333333333333336</v>
      </c>
      <c r="I77" s="141">
        <f t="shared" ca="1" si="15"/>
        <v>-45</v>
      </c>
      <c r="J77" s="141">
        <f t="shared" ca="1" si="16"/>
        <v>35</v>
      </c>
      <c r="K77" s="135"/>
      <c r="L77" s="142">
        <f ca="1">IF($C77="","",SUMPRODUCT(--(data!$BY$3:$BY$554=$C77),--(data!$CU$3:$CU$554&gt;=$P$1),--(data!$CU$3:$CU$554&lt;=$R$1)))</f>
        <v>1</v>
      </c>
      <c r="M77" s="140">
        <f ca="1">IF($C77="","",SUMPRODUCT(--(data!$BY$3:$BY$554=$C77),--(data!$CU$3:$CU$554&gt;=$P$1),--(data!$CU$3:$CU$554&lt;=$R$1),data!$DT$3:$DT$554))</f>
        <v>1.5</v>
      </c>
      <c r="N77" s="140">
        <f ca="1">IF($C77="","",SUMPRODUCT(--(data!$BY$3:$BY$554=$C77),--(data!$CU$3:$CU$554&gt;=$P$1),--(data!$CU$3:$CU$554&lt;=$R$1),data!$DS$3:$DS$554))</f>
        <v>-1</v>
      </c>
      <c r="O77" s="140">
        <f ca="1">IF($C77="","",SUMPRODUCT(--(data!$BY$3:$BY$554=$C77),--(data!$CU$3:$CU$554&gt;=$P$1),--(data!$CU$3:$CU$554&lt;=$R$1),data!$DR$3:$DR$554))</f>
        <v>-1</v>
      </c>
      <c r="P77" s="141">
        <f t="shared" ca="1" si="17"/>
        <v>150</v>
      </c>
      <c r="Q77" s="141">
        <f t="shared" ca="1" si="18"/>
        <v>-100</v>
      </c>
      <c r="R77" s="141">
        <f t="shared" ca="1" si="19"/>
        <v>-100</v>
      </c>
    </row>
    <row r="78" spans="1:18" ht="20.100000000000001" customHeight="1" x14ac:dyDescent="0.25">
      <c r="A78" s="137">
        <v>21</v>
      </c>
      <c r="B78" s="138"/>
      <c r="C78" s="139" t="str">
        <f ca="1">IF(OR('Main Table'!B79="",'Main Table'!B79="-"),"",'Main Table'!B79)</f>
        <v>Wigan</v>
      </c>
      <c r="D78" s="137">
        <f ca="1">IF($C78="","",COUNTIF(data!$BY$3:$BY$554,C78))</f>
        <v>6</v>
      </c>
      <c r="E78" s="140">
        <f ca="1">IF($C78="","",SUMPRODUCT(--(data!$BY$3:$BY$554=$C78),data!$DT$3:$DT$554))</f>
        <v>-2.25</v>
      </c>
      <c r="F78" s="140">
        <f ca="1">IF($C78="","",SUMPRODUCT(--(data!$BY$3:$BY$554=$C78),data!$DS$3:$DS$554))</f>
        <v>-6</v>
      </c>
      <c r="G78" s="140">
        <f ca="1">IF($C78="","",SUMPRODUCT(--(data!$BY$3:$BY$554=$C78),data!$DR$3:$DR$554))</f>
        <v>5.72</v>
      </c>
      <c r="H78" s="141">
        <f t="shared" ca="1" si="14"/>
        <v>-37.5</v>
      </c>
      <c r="I78" s="141">
        <f t="shared" ca="1" si="15"/>
        <v>-100</v>
      </c>
      <c r="J78" s="141">
        <f t="shared" ca="1" si="16"/>
        <v>95.333333333333329</v>
      </c>
      <c r="K78" s="135"/>
      <c r="L78" s="142">
        <f ca="1">IF($C78="","",SUMPRODUCT(--(data!$BY$3:$BY$554=$C78),--(data!$CU$3:$CU$554&gt;=$P$1),--(data!$CU$3:$CU$554&lt;=$R$1)))</f>
        <v>1</v>
      </c>
      <c r="M78" s="140">
        <f ca="1">IF($C78="","",SUMPRODUCT(--(data!$BY$3:$BY$554=$C78),--(data!$CU$3:$CU$554&gt;=$P$1),--(data!$CU$3:$CU$554&lt;=$R$1),data!$DT$3:$DT$554))</f>
        <v>-1</v>
      </c>
      <c r="N78" s="140">
        <f ca="1">IF($C78="","",SUMPRODUCT(--(data!$BY$3:$BY$554=$C78),--(data!$CU$3:$CU$554&gt;=$P$1),--(data!$CU$3:$CU$554&lt;=$R$1),data!$DS$3:$DS$554))</f>
        <v>-1</v>
      </c>
      <c r="O78" s="140">
        <f ca="1">IF($C78="","",SUMPRODUCT(--(data!$BY$3:$BY$554=$C78),--(data!$CU$3:$CU$554&gt;=$P$1),--(data!$CU$3:$CU$554&lt;=$R$1),data!$DR$3:$DR$554))</f>
        <v>2.25</v>
      </c>
      <c r="P78" s="141">
        <f t="shared" ca="1" si="17"/>
        <v>-100</v>
      </c>
      <c r="Q78" s="141">
        <f t="shared" ca="1" si="18"/>
        <v>-100</v>
      </c>
      <c r="R78" s="141">
        <f t="shared" ca="1" si="19"/>
        <v>225</v>
      </c>
    </row>
    <row r="79" spans="1:18" ht="20.100000000000001" customHeight="1" x14ac:dyDescent="0.25">
      <c r="A79" s="137">
        <v>22</v>
      </c>
      <c r="B79" s="138"/>
      <c r="C79" s="139" t="str">
        <f ca="1">IF(OR('Main Table'!B80="",'Main Table'!B80="-"),"",'Main Table'!B80)</f>
        <v>Millwall</v>
      </c>
      <c r="D79" s="137">
        <f ca="1">IF($C79="","",COUNTIF(data!$BY$3:$BY$554,C79))</f>
        <v>6</v>
      </c>
      <c r="E79" s="140">
        <f ca="1">IF($C79="","",SUMPRODUCT(--(data!$BY$3:$BY$554=$C79),data!$DT$3:$DT$554))</f>
        <v>-6</v>
      </c>
      <c r="F79" s="140">
        <f ca="1">IF($C79="","",SUMPRODUCT(--(data!$BY$3:$BY$554=$C79),data!$DS$3:$DS$554))</f>
        <v>0.75</v>
      </c>
      <c r="G79" s="140">
        <f ca="1">IF($C79="","",SUMPRODUCT(--(data!$BY$3:$BY$554=$C79),data!$DR$3:$DR$554))</f>
        <v>4.96</v>
      </c>
      <c r="H79" s="141">
        <f t="shared" ca="1" si="14"/>
        <v>-100</v>
      </c>
      <c r="I79" s="141">
        <f t="shared" ca="1" si="15"/>
        <v>12.5</v>
      </c>
      <c r="J79" s="141">
        <f t="shared" ca="1" si="16"/>
        <v>82.666666666666671</v>
      </c>
      <c r="K79" s="135"/>
      <c r="L79" s="142">
        <f ca="1">IF($C79="","",SUMPRODUCT(--(data!$BY$3:$BY$554=$C79),--(data!$CU$3:$CU$554&gt;=$P$1),--(data!$CU$3:$CU$554&lt;=$R$1)))</f>
        <v>2</v>
      </c>
      <c r="M79" s="140">
        <f ca="1">IF($C79="","",SUMPRODUCT(--(data!$BY$3:$BY$554=$C79),--(data!$CU$3:$CU$554&gt;=$P$1),--(data!$CU$3:$CU$554&lt;=$R$1),data!$DT$3:$DT$554))</f>
        <v>-2</v>
      </c>
      <c r="N79" s="140">
        <f ca="1">IF($C79="","",SUMPRODUCT(--(data!$BY$3:$BY$554=$C79),--(data!$CU$3:$CU$554&gt;=$P$1),--(data!$CU$3:$CU$554&lt;=$R$1),data!$DS$3:$DS$554))</f>
        <v>-2</v>
      </c>
      <c r="O79" s="140">
        <f ca="1">IF($C79="","",SUMPRODUCT(--(data!$BY$3:$BY$554=$C79),--(data!$CU$3:$CU$554&gt;=$P$1),--(data!$CU$3:$CU$554&lt;=$R$1),data!$DR$3:$DR$554))</f>
        <v>4.7</v>
      </c>
      <c r="P79" s="141">
        <f t="shared" ca="1" si="17"/>
        <v>-100</v>
      </c>
      <c r="Q79" s="141">
        <f t="shared" ca="1" si="18"/>
        <v>-100</v>
      </c>
      <c r="R79" s="141">
        <f t="shared" ca="1" si="19"/>
        <v>235</v>
      </c>
    </row>
    <row r="80" spans="1:18" ht="20.100000000000001" customHeight="1" x14ac:dyDescent="0.25">
      <c r="A80" s="137">
        <v>23</v>
      </c>
      <c r="B80" s="138"/>
      <c r="C80" s="139" t="str">
        <f ca="1">IF(OR('Main Table'!B81="",'Main Table'!B81="-"),"",'Main Table'!B81)</f>
        <v>Preston</v>
      </c>
      <c r="D80" s="137">
        <f ca="1">IF($C80="","",COUNTIF(data!$BY$3:$BY$554,C80))</f>
        <v>6</v>
      </c>
      <c r="E80" s="140">
        <f ca="1">IF($C80="","",SUMPRODUCT(--(data!$BY$3:$BY$554=$C80),data!$DT$3:$DT$554))</f>
        <v>-6</v>
      </c>
      <c r="F80" s="140">
        <f ca="1">IF($C80="","",SUMPRODUCT(--(data!$BY$3:$BY$554=$C80),data!$DS$3:$DS$554))</f>
        <v>-2.2999999999999998</v>
      </c>
      <c r="G80" s="140">
        <f ca="1">IF($C80="","",SUMPRODUCT(--(data!$BY$3:$BY$554=$C80),data!$DR$3:$DR$554))</f>
        <v>5.15</v>
      </c>
      <c r="H80" s="141">
        <f t="shared" ca="1" si="14"/>
        <v>-100</v>
      </c>
      <c r="I80" s="141">
        <f t="shared" ca="1" si="15"/>
        <v>-38.333333333333329</v>
      </c>
      <c r="J80" s="141">
        <f t="shared" ca="1" si="16"/>
        <v>85.833333333333329</v>
      </c>
      <c r="K80" s="135"/>
      <c r="L80" s="142">
        <f ca="1">IF($C80="","",SUMPRODUCT(--(data!$BY$3:$BY$554=$C80),--(data!$CU$3:$CU$554&gt;=$P$1),--(data!$CU$3:$CU$554&lt;=$R$1)))</f>
        <v>0</v>
      </c>
      <c r="M80" s="140">
        <f ca="1">IF($C80="","",SUMPRODUCT(--(data!$BY$3:$BY$554=$C80),--(data!$CU$3:$CU$554&gt;=$P$1),--(data!$CU$3:$CU$554&lt;=$R$1),data!$DT$3:$DT$554))</f>
        <v>0</v>
      </c>
      <c r="N80" s="140">
        <f ca="1">IF($C80="","",SUMPRODUCT(--(data!$BY$3:$BY$554=$C80),--(data!$CU$3:$CU$554&gt;=$P$1),--(data!$CU$3:$CU$554&lt;=$R$1),data!$DS$3:$DS$554))</f>
        <v>0</v>
      </c>
      <c r="O80" s="140">
        <f ca="1">IF($C80="","",SUMPRODUCT(--(data!$BY$3:$BY$554=$C80),--(data!$CU$3:$CU$554&gt;=$P$1),--(data!$CU$3:$CU$554&lt;=$R$1),data!$DR$3:$DR$554))</f>
        <v>0</v>
      </c>
      <c r="P80" s="141" t="str">
        <f t="shared" ca="1" si="17"/>
        <v/>
      </c>
      <c r="Q80" s="141" t="str">
        <f t="shared" ca="1" si="18"/>
        <v/>
      </c>
      <c r="R80" s="141" t="str">
        <f t="shared" ca="1" si="19"/>
        <v/>
      </c>
    </row>
    <row r="81" spans="1:18" ht="20.100000000000001" customHeight="1" x14ac:dyDescent="0.25">
      <c r="A81" s="143">
        <v>24</v>
      </c>
      <c r="B81" s="144"/>
      <c r="C81" s="145" t="str">
        <f ca="1">IF(OR('Main Table'!B82="",'Main Table'!B82="-"),"",'Main Table'!B82)</f>
        <v>Rotherham</v>
      </c>
      <c r="D81" s="143">
        <f ca="1">IF($C81="","",COUNTIF(data!$BY$3:$BY$554,C81))</f>
        <v>6</v>
      </c>
      <c r="E81" s="146">
        <f ca="1">IF($C81="","",SUMPRODUCT(--(data!$BY$3:$BY$554=$C81),data!$DT$3:$DT$554))</f>
        <v>-6</v>
      </c>
      <c r="F81" s="146">
        <f ca="1">IF($C81="","",SUMPRODUCT(--(data!$BY$3:$BY$554=$C81),data!$DS$3:$DS$554))</f>
        <v>-6</v>
      </c>
      <c r="G81" s="146">
        <f ca="1">IF($C81="","",SUMPRODUCT(--(data!$BY$3:$BY$554=$C81),data!$DR$3:$DR$554))</f>
        <v>3.2899999999999991</v>
      </c>
      <c r="H81" s="147">
        <f t="shared" ca="1" si="14"/>
        <v>-100</v>
      </c>
      <c r="I81" s="147">
        <f t="shared" ca="1" si="15"/>
        <v>-100</v>
      </c>
      <c r="J81" s="147">
        <f t="shared" ca="1" si="16"/>
        <v>54.833333333333314</v>
      </c>
      <c r="K81" s="135"/>
      <c r="L81" s="148">
        <f ca="1">IF($C81="","",SUMPRODUCT(--(data!$BY$3:$BY$554=$C81),--(data!$CU$3:$CU$554&gt;=$P$1),--(data!$CU$3:$CU$554&lt;=$R$1)))</f>
        <v>0</v>
      </c>
      <c r="M81" s="146">
        <f ca="1">IF($C81="","",SUMPRODUCT(--(data!$BY$3:$BY$554=$C81),--(data!$CU$3:$CU$554&gt;=$P$1),--(data!$CU$3:$CU$554&lt;=$R$1),data!$DT$3:$DT$554))</f>
        <v>0</v>
      </c>
      <c r="N81" s="146">
        <f ca="1">IF($C81="","",SUMPRODUCT(--(data!$BY$3:$BY$554=$C81),--(data!$CU$3:$CU$554&gt;=$P$1),--(data!$CU$3:$CU$554&lt;=$R$1),data!$DS$3:$DS$554))</f>
        <v>0</v>
      </c>
      <c r="O81" s="146">
        <f ca="1">IF($C81="","",SUMPRODUCT(--(data!$BY$3:$BY$554=$C81),--(data!$CU$3:$CU$554&gt;=$P$1),--(data!$CU$3:$CU$554&lt;=$R$1),data!$DR$3:$DR$554))</f>
        <v>0</v>
      </c>
      <c r="P81" s="147" t="str">
        <f t="shared" ca="1" si="17"/>
        <v/>
      </c>
      <c r="Q81" s="147" t="str">
        <f t="shared" ca="1" si="18"/>
        <v/>
      </c>
      <c r="R81" s="147" t="str">
        <f t="shared" ca="1" si="19"/>
        <v/>
      </c>
    </row>
    <row r="82" spans="1:18" ht="20.100000000000001" customHeight="1" x14ac:dyDescent="0.25"/>
  </sheetData>
  <sheetProtection sheet="1" objects="1" scenarios="1"/>
  <mergeCells count="14">
    <mergeCell ref="S1:S4"/>
    <mergeCell ref="D31:R31"/>
    <mergeCell ref="D57:R57"/>
    <mergeCell ref="A1:C1"/>
    <mergeCell ref="E1:J1"/>
    <mergeCell ref="L1:O1"/>
    <mergeCell ref="E3:G3"/>
    <mergeCell ref="H3:J3"/>
    <mergeCell ref="L3:L4"/>
    <mergeCell ref="M3:O3"/>
    <mergeCell ref="P3:R3"/>
    <mergeCell ref="D5:R5"/>
    <mergeCell ref="C3:C4"/>
    <mergeCell ref="D3:D4"/>
  </mergeCells>
  <conditionalFormatting sqref="E58:K81 M58:R81 E32:K55 M32:R55 E6:K29 M6:R29">
    <cfRule type="cellIs" dxfId="25" priority="28" operator="lessThan">
      <formula>0</formula>
    </cfRule>
    <cfRule type="cellIs" dxfId="24" priority="29" operator="greaterThan">
      <formula>0</formula>
    </cfRule>
  </conditionalFormatting>
  <conditionalFormatting sqref="S1:S4">
    <cfRule type="cellIs" dxfId="23" priority="1" operator="notEqual">
      <formula>""</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FF00"/>
  </sheetPr>
  <dimension ref="A1:U83"/>
  <sheetViews>
    <sheetView showGridLines="0" showRowColHeaders="0" zoomScale="80" zoomScaleNormal="80" workbookViewId="0">
      <pane ySplit="5" topLeftCell="A6" activePane="bottomLeft" state="frozen"/>
      <selection pane="bottomLeft" activeCell="L2" sqref="L2"/>
    </sheetView>
  </sheetViews>
  <sheetFormatPr defaultRowHeight="15" x14ac:dyDescent="0.25"/>
  <cols>
    <col min="1" max="1" width="9.140625" style="115"/>
    <col min="2" max="2" width="0" style="115" hidden="1" customWidth="1"/>
    <col min="3" max="3" width="21.28515625" style="115" customWidth="1"/>
    <col min="4" max="8" width="10.7109375" style="115" customWidth="1"/>
    <col min="9" max="9" width="2.7109375" style="125" customWidth="1"/>
    <col min="10" max="14" width="10.7109375" style="115" customWidth="1"/>
    <col min="15" max="15" width="2.7109375" style="115" customWidth="1"/>
    <col min="16" max="20" width="10.7109375" style="115" customWidth="1"/>
    <col min="21" max="21" width="35.7109375" style="115" customWidth="1"/>
    <col min="22" max="16384" width="9.140625" style="115"/>
  </cols>
  <sheetData>
    <row r="1" spans="1:21" ht="30" customHeight="1" x14ac:dyDescent="0.25">
      <c r="A1" s="1746" t="s">
        <v>255</v>
      </c>
      <c r="B1" s="1746"/>
      <c r="C1" s="1746"/>
      <c r="E1" s="1736" t="s">
        <v>254</v>
      </c>
      <c r="F1" s="1736"/>
      <c r="G1" s="1736"/>
      <c r="H1" s="1736"/>
      <c r="I1" s="116"/>
      <c r="J1" s="1747" t="s">
        <v>280</v>
      </c>
      <c r="K1" s="1747"/>
      <c r="L1" s="1747"/>
      <c r="M1" s="1747"/>
      <c r="N1" s="1747"/>
      <c r="P1" s="1747" t="s">
        <v>281</v>
      </c>
      <c r="Q1" s="1747"/>
      <c r="R1" s="1747"/>
      <c r="S1" s="1747"/>
      <c r="T1" s="1747"/>
      <c r="U1" s="1728" t="str">
        <f ca="1">IF(SUM(data!CY1:CZ1)&gt;0,"Warning! There are "&amp;SUM(data!CY1:CZ1)&amp;" missing odds, so they are not included in Profit/Loss figures! Please check the database.","")</f>
        <v/>
      </c>
    </row>
    <row r="2" spans="1:21" ht="15" customHeight="1" x14ac:dyDescent="0.25">
      <c r="A2" s="1746"/>
      <c r="B2" s="1746"/>
      <c r="C2" s="1746"/>
      <c r="E2" s="1736"/>
      <c r="F2" s="1736"/>
      <c r="G2" s="1736"/>
      <c r="H2" s="1736"/>
      <c r="I2" s="116"/>
      <c r="J2" s="1745" t="s">
        <v>256</v>
      </c>
      <c r="K2" s="1745"/>
      <c r="L2" s="949">
        <v>1.6</v>
      </c>
      <c r="M2" s="117" t="s">
        <v>184</v>
      </c>
      <c r="N2" s="949">
        <v>1.8</v>
      </c>
      <c r="P2" s="1745" t="s">
        <v>256</v>
      </c>
      <c r="Q2" s="1745"/>
      <c r="R2" s="949">
        <v>1.5</v>
      </c>
      <c r="S2" s="117" t="s">
        <v>184</v>
      </c>
      <c r="T2" s="949">
        <v>2</v>
      </c>
      <c r="U2" s="1728"/>
    </row>
    <row r="3" spans="1:21" s="119" customFormat="1" ht="5.0999999999999996" customHeight="1" x14ac:dyDescent="0.25">
      <c r="A3" s="118"/>
      <c r="B3" s="118"/>
      <c r="C3" s="118"/>
      <c r="E3" s="120"/>
      <c r="F3" s="120"/>
      <c r="G3" s="120"/>
      <c r="H3" s="120"/>
      <c r="I3" s="116"/>
      <c r="J3" s="121"/>
      <c r="K3" s="121"/>
      <c r="L3" s="122"/>
      <c r="M3" s="123"/>
      <c r="N3" s="122"/>
      <c r="P3" s="121"/>
      <c r="Q3" s="121"/>
      <c r="R3" s="122"/>
      <c r="S3" s="123"/>
      <c r="T3" s="122"/>
      <c r="U3" s="1728"/>
    </row>
    <row r="4" spans="1:21" s="125" customFormat="1" ht="20.100000000000001" customHeight="1" x14ac:dyDescent="0.25">
      <c r="A4" s="1740" t="s">
        <v>257</v>
      </c>
      <c r="B4" s="1740"/>
      <c r="C4" s="1740"/>
      <c r="D4" s="1738" t="s">
        <v>185</v>
      </c>
      <c r="E4" s="1748" t="s">
        <v>282</v>
      </c>
      <c r="F4" s="1749"/>
      <c r="G4" s="1733" t="s">
        <v>283</v>
      </c>
      <c r="H4" s="1733"/>
      <c r="I4" s="124"/>
      <c r="J4" s="1738" t="s">
        <v>185</v>
      </c>
      <c r="K4" s="1748" t="s">
        <v>282</v>
      </c>
      <c r="L4" s="1749"/>
      <c r="M4" s="1733" t="s">
        <v>283</v>
      </c>
      <c r="N4" s="1733"/>
      <c r="P4" s="1738" t="s">
        <v>185</v>
      </c>
      <c r="Q4" s="1748" t="s">
        <v>282</v>
      </c>
      <c r="R4" s="1749"/>
      <c r="S4" s="1733" t="s">
        <v>283</v>
      </c>
      <c r="T4" s="1733"/>
      <c r="U4" s="1728"/>
    </row>
    <row r="5" spans="1:21" s="125" customFormat="1" ht="30" customHeight="1" x14ac:dyDescent="0.25">
      <c r="A5" s="1740"/>
      <c r="B5" s="1740"/>
      <c r="C5" s="1740"/>
      <c r="D5" s="1742"/>
      <c r="E5" s="126" t="s">
        <v>193</v>
      </c>
      <c r="F5" s="126" t="s">
        <v>192</v>
      </c>
      <c r="G5" s="126" t="s">
        <v>193</v>
      </c>
      <c r="H5" s="126" t="s">
        <v>192</v>
      </c>
      <c r="I5" s="127"/>
      <c r="J5" s="1739"/>
      <c r="K5" s="128" t="s">
        <v>193</v>
      </c>
      <c r="L5" s="128" t="s">
        <v>192</v>
      </c>
      <c r="M5" s="128" t="s">
        <v>193</v>
      </c>
      <c r="N5" s="128" t="s">
        <v>192</v>
      </c>
      <c r="P5" s="1739"/>
      <c r="Q5" s="128" t="s">
        <v>193</v>
      </c>
      <c r="R5" s="128" t="s">
        <v>192</v>
      </c>
      <c r="S5" s="128" t="s">
        <v>193</v>
      </c>
      <c r="T5" s="128" t="s">
        <v>192</v>
      </c>
    </row>
    <row r="6" spans="1:21" s="125" customFormat="1" ht="24.95" customHeight="1" x14ac:dyDescent="0.25">
      <c r="A6" s="129" t="s">
        <v>19</v>
      </c>
      <c r="B6" s="129" t="s">
        <v>18</v>
      </c>
      <c r="C6" s="129" t="s">
        <v>11</v>
      </c>
      <c r="D6" s="1729" t="s">
        <v>258</v>
      </c>
      <c r="E6" s="1730"/>
      <c r="F6" s="1730"/>
      <c r="G6" s="1730"/>
      <c r="H6" s="1730"/>
      <c r="I6" s="1734"/>
      <c r="J6" s="1730"/>
      <c r="K6" s="1730"/>
      <c r="L6" s="1730"/>
      <c r="M6" s="1730"/>
      <c r="N6" s="1730"/>
      <c r="O6" s="1734"/>
      <c r="P6" s="1730"/>
      <c r="Q6" s="1730"/>
      <c r="R6" s="1730"/>
      <c r="S6" s="1730"/>
      <c r="T6" s="1732"/>
    </row>
    <row r="7" spans="1:21" s="125" customFormat="1" ht="20.100000000000001" customHeight="1" x14ac:dyDescent="0.25">
      <c r="A7" s="130">
        <v>1</v>
      </c>
      <c r="B7" s="131"/>
      <c r="C7" s="132" t="str">
        <f ca="1">IF(OR('Main Table'!B5="",'Main Table'!B5="-"),"",'Main Table'!B5)</f>
        <v>Sheffield United</v>
      </c>
      <c r="D7" s="130">
        <f t="shared" ref="D7:F30" ca="1" si="0">IF($C7="","",VLOOKUP($C7,$C$33:$T$56,COLUMN()-2,FALSE)+VLOOKUP($C7,$C$59:$T$82,COLUMN()-2,FALSE))</f>
        <v>12</v>
      </c>
      <c r="E7" s="133">
        <f t="shared" ca="1" si="0"/>
        <v>-4.66</v>
      </c>
      <c r="F7" s="133">
        <f t="shared" ca="1" si="0"/>
        <v>4.5699999999999994</v>
      </c>
      <c r="G7" s="134">
        <f t="shared" ref="G7:G30" ca="1" si="1">IF(OR($D7=0,$D7=""),"",E7*100/$D7)</f>
        <v>-38.833333333333336</v>
      </c>
      <c r="H7" s="134">
        <f t="shared" ref="H7:H30" ca="1" si="2">IF(OR($D7=0,$D7=""),"",F7*100/$D7)</f>
        <v>38.083333333333329</v>
      </c>
      <c r="I7" s="135"/>
      <c r="J7" s="136">
        <f t="shared" ref="J7:L30" ca="1" si="3">IF($C7="","",VLOOKUP($C7,$C$33:$T$56,COLUMN()-2,FALSE)+VLOOKUP($C7,$C$59:$T$82,COLUMN()-2,FALSE))</f>
        <v>8</v>
      </c>
      <c r="K7" s="133">
        <f t="shared" ca="1" si="3"/>
        <v>-4.51</v>
      </c>
      <c r="L7" s="133">
        <f t="shared" ca="1" si="3"/>
        <v>4.6999999999999993</v>
      </c>
      <c r="M7" s="134">
        <f t="shared" ref="M7:M30" ca="1" si="4">IF(OR($J7=0,$J7=""),"",K7*100/$J7)</f>
        <v>-56.375</v>
      </c>
      <c r="N7" s="134">
        <f t="shared" ref="N7:N30" ca="1" si="5">IF(OR($J7=0,$J7=""),"",L7*100/$J7)</f>
        <v>58.749999999999993</v>
      </c>
      <c r="P7" s="136">
        <f t="shared" ref="P7:R30" ca="1" si="6">IF($C7="","",VLOOKUP($C7,$C$33:$T$56,COLUMN()-2,FALSE)+VLOOKUP($C7,$C$59:$T$82,COLUMN()-2,FALSE))</f>
        <v>5</v>
      </c>
      <c r="Q7" s="133">
        <f t="shared" ca="1" si="6"/>
        <v>-1.1500000000000001</v>
      </c>
      <c r="R7" s="133">
        <f t="shared" ca="1" si="6"/>
        <v>0.86999999999999988</v>
      </c>
      <c r="S7" s="134">
        <f t="shared" ref="S7:S30" ca="1" si="7">IF(OR($J7=0,$J7=""),"",Q7*100/$J7)</f>
        <v>-14.375000000000002</v>
      </c>
      <c r="T7" s="134">
        <f t="shared" ref="T7:T30" ca="1" si="8">IF(OR($J7=0,$J7=""),"",R7*100/$J7)</f>
        <v>10.874999999999998</v>
      </c>
    </row>
    <row r="8" spans="1:21" s="125" customFormat="1" ht="20.100000000000001" customHeight="1" x14ac:dyDescent="0.25">
      <c r="A8" s="137">
        <v>2</v>
      </c>
      <c r="B8" s="138"/>
      <c r="C8" s="139" t="str">
        <f ca="1">IF(OR('Main Table'!B6="",'Main Table'!B6="-"),"",'Main Table'!B6)</f>
        <v>West Brom</v>
      </c>
      <c r="D8" s="137">
        <f t="shared" ca="1" si="0"/>
        <v>12</v>
      </c>
      <c r="E8" s="140">
        <f t="shared" ca="1" si="0"/>
        <v>-5.04</v>
      </c>
      <c r="F8" s="140">
        <f t="shared" ca="1" si="0"/>
        <v>3.1899999999999995</v>
      </c>
      <c r="G8" s="141">
        <f t="shared" ca="1" si="1"/>
        <v>-42</v>
      </c>
      <c r="H8" s="141">
        <f t="shared" ca="1" si="2"/>
        <v>26.583333333333329</v>
      </c>
      <c r="I8" s="135"/>
      <c r="J8" s="142">
        <f t="shared" ca="1" si="3"/>
        <v>5</v>
      </c>
      <c r="K8" s="140">
        <f t="shared" ca="1" si="3"/>
        <v>8.9999999999999858E-2</v>
      </c>
      <c r="L8" s="140">
        <f t="shared" ca="1" si="3"/>
        <v>-0.79</v>
      </c>
      <c r="M8" s="141">
        <f t="shared" ca="1" si="4"/>
        <v>1.7999999999999972</v>
      </c>
      <c r="N8" s="141">
        <f t="shared" ca="1" si="5"/>
        <v>-15.8</v>
      </c>
      <c r="P8" s="142">
        <f t="shared" ca="1" si="6"/>
        <v>7</v>
      </c>
      <c r="Q8" s="140">
        <f t="shared" ca="1" si="6"/>
        <v>-5.13</v>
      </c>
      <c r="R8" s="140">
        <f t="shared" ca="1" si="6"/>
        <v>3.9799999999999995</v>
      </c>
      <c r="S8" s="141">
        <f t="shared" ca="1" si="7"/>
        <v>-102.6</v>
      </c>
      <c r="T8" s="141">
        <f t="shared" ca="1" si="8"/>
        <v>79.599999999999994</v>
      </c>
    </row>
    <row r="9" spans="1:21" s="125" customFormat="1" ht="20.100000000000001" customHeight="1" x14ac:dyDescent="0.25">
      <c r="A9" s="137">
        <v>3</v>
      </c>
      <c r="B9" s="138"/>
      <c r="C9" s="139" t="str">
        <f ca="1">IF(OR('Main Table'!B7="",'Main Table'!B7="-"),"",'Main Table'!B7)</f>
        <v>Leeds</v>
      </c>
      <c r="D9" s="137">
        <f t="shared" ca="1" si="0"/>
        <v>12</v>
      </c>
      <c r="E9" s="140">
        <f t="shared" ca="1" si="0"/>
        <v>1.0000000000000009E-2</v>
      </c>
      <c r="F9" s="140">
        <f t="shared" ca="1" si="0"/>
        <v>-0.46000000000000041</v>
      </c>
      <c r="G9" s="141">
        <f t="shared" ca="1" si="1"/>
        <v>8.3333333333333412E-2</v>
      </c>
      <c r="H9" s="141">
        <f t="shared" ca="1" si="2"/>
        <v>-3.833333333333337</v>
      </c>
      <c r="I9" s="135"/>
      <c r="J9" s="142">
        <f t="shared" ca="1" si="3"/>
        <v>2</v>
      </c>
      <c r="K9" s="140">
        <f t="shared" ca="1" si="3"/>
        <v>-2</v>
      </c>
      <c r="L9" s="140">
        <f t="shared" ca="1" si="3"/>
        <v>2.0599999999999996</v>
      </c>
      <c r="M9" s="141">
        <f t="shared" ca="1" si="4"/>
        <v>-100</v>
      </c>
      <c r="N9" s="141">
        <f t="shared" ca="1" si="5"/>
        <v>102.99999999999999</v>
      </c>
      <c r="P9" s="142">
        <f t="shared" ca="1" si="6"/>
        <v>10</v>
      </c>
      <c r="Q9" s="140">
        <f t="shared" ca="1" si="6"/>
        <v>2.0100000000000002</v>
      </c>
      <c r="R9" s="140">
        <f t="shared" ca="1" si="6"/>
        <v>-2.52</v>
      </c>
      <c r="S9" s="141">
        <f t="shared" ca="1" si="7"/>
        <v>100.50000000000001</v>
      </c>
      <c r="T9" s="141">
        <f t="shared" ca="1" si="8"/>
        <v>-126</v>
      </c>
    </row>
    <row r="10" spans="1:21" s="125" customFormat="1" ht="20.100000000000001" customHeight="1" x14ac:dyDescent="0.25">
      <c r="A10" s="137">
        <v>4</v>
      </c>
      <c r="B10" s="138"/>
      <c r="C10" s="139" t="str">
        <f ca="1">IF(OR('Main Table'!B8="",'Main Table'!B8="-"),"",'Main Table'!B8)</f>
        <v>Middlesbrough</v>
      </c>
      <c r="D10" s="137">
        <f t="shared" ca="1" si="0"/>
        <v>12</v>
      </c>
      <c r="E10" s="140">
        <f t="shared" ca="1" si="0"/>
        <v>4.6500000000000004</v>
      </c>
      <c r="F10" s="140">
        <f t="shared" ca="1" si="0"/>
        <v>-7.43</v>
      </c>
      <c r="G10" s="141">
        <f t="shared" ca="1" si="1"/>
        <v>38.750000000000007</v>
      </c>
      <c r="H10" s="141">
        <f t="shared" ca="1" si="2"/>
        <v>-61.916666666666664</v>
      </c>
      <c r="I10" s="135"/>
      <c r="J10" s="142">
        <f t="shared" ca="1" si="3"/>
        <v>9</v>
      </c>
      <c r="K10" s="140">
        <f t="shared" ca="1" si="3"/>
        <v>4.3100000000000005</v>
      </c>
      <c r="L10" s="140">
        <f t="shared" ca="1" si="3"/>
        <v>-6.75</v>
      </c>
      <c r="M10" s="141">
        <f t="shared" ca="1" si="4"/>
        <v>47.888888888888893</v>
      </c>
      <c r="N10" s="141">
        <f t="shared" ca="1" si="5"/>
        <v>-75</v>
      </c>
      <c r="P10" s="142">
        <f t="shared" ca="1" si="6"/>
        <v>1</v>
      </c>
      <c r="Q10" s="140">
        <f t="shared" ca="1" si="6"/>
        <v>0.84000000000000008</v>
      </c>
      <c r="R10" s="140">
        <f t="shared" ca="1" si="6"/>
        <v>-1</v>
      </c>
      <c r="S10" s="141">
        <f t="shared" ca="1" si="7"/>
        <v>9.3333333333333357</v>
      </c>
      <c r="T10" s="141">
        <f t="shared" ca="1" si="8"/>
        <v>-11.111111111111111</v>
      </c>
    </row>
    <row r="11" spans="1:21" s="125" customFormat="1" ht="20.100000000000001" customHeight="1" x14ac:dyDescent="0.25">
      <c r="A11" s="137">
        <v>5</v>
      </c>
      <c r="B11" s="138"/>
      <c r="C11" s="139" t="str">
        <f ca="1">IF(OR('Main Table'!B9="",'Main Table'!B9="-"),"",'Main Table'!B9)</f>
        <v>Nott'm Forest</v>
      </c>
      <c r="D11" s="137">
        <f t="shared" ca="1" si="0"/>
        <v>12</v>
      </c>
      <c r="E11" s="140">
        <f t="shared" ca="1" si="0"/>
        <v>-1.44</v>
      </c>
      <c r="F11" s="140">
        <f t="shared" ca="1" si="0"/>
        <v>0.30999999999999983</v>
      </c>
      <c r="G11" s="141">
        <f t="shared" ca="1" si="1"/>
        <v>-12</v>
      </c>
      <c r="H11" s="141">
        <f t="shared" ca="1" si="2"/>
        <v>2.5833333333333317</v>
      </c>
      <c r="I11" s="135"/>
      <c r="J11" s="142">
        <f t="shared" ca="1" si="3"/>
        <v>8</v>
      </c>
      <c r="K11" s="140">
        <f t="shared" ca="1" si="3"/>
        <v>0.59000000000000008</v>
      </c>
      <c r="L11" s="140">
        <f t="shared" ca="1" si="3"/>
        <v>-1.77</v>
      </c>
      <c r="M11" s="141">
        <f t="shared" ca="1" si="4"/>
        <v>7.3750000000000009</v>
      </c>
      <c r="N11" s="141">
        <f t="shared" ca="1" si="5"/>
        <v>-22.125</v>
      </c>
      <c r="P11" s="142">
        <f t="shared" ca="1" si="6"/>
        <v>3</v>
      </c>
      <c r="Q11" s="140">
        <f t="shared" ca="1" si="6"/>
        <v>-1.03</v>
      </c>
      <c r="R11" s="140">
        <f t="shared" ca="1" si="6"/>
        <v>0.7</v>
      </c>
      <c r="S11" s="141">
        <f t="shared" ca="1" si="7"/>
        <v>-12.875</v>
      </c>
      <c r="T11" s="141">
        <f t="shared" ca="1" si="8"/>
        <v>8.75</v>
      </c>
    </row>
    <row r="12" spans="1:21" s="125" customFormat="1" ht="20.100000000000001" customHeight="1" x14ac:dyDescent="0.25">
      <c r="A12" s="137">
        <v>6</v>
      </c>
      <c r="B12" s="138"/>
      <c r="C12" s="139" t="str">
        <f ca="1">IF(OR('Main Table'!B10="",'Main Table'!B10="-"),"",'Main Table'!B10)</f>
        <v>Sheffield Weds</v>
      </c>
      <c r="D12" s="137">
        <f t="shared" ca="1" si="0"/>
        <v>12</v>
      </c>
      <c r="E12" s="140">
        <f t="shared" ca="1" si="0"/>
        <v>-6.08</v>
      </c>
      <c r="F12" s="140">
        <f t="shared" ca="1" si="0"/>
        <v>6.0100000000000007</v>
      </c>
      <c r="G12" s="141">
        <f t="shared" ca="1" si="1"/>
        <v>-50.666666666666664</v>
      </c>
      <c r="H12" s="141">
        <f t="shared" ca="1" si="2"/>
        <v>50.083333333333343</v>
      </c>
      <c r="I12" s="135"/>
      <c r="J12" s="142">
        <f t="shared" ca="1" si="3"/>
        <v>4</v>
      </c>
      <c r="K12" s="140">
        <f t="shared" ca="1" si="3"/>
        <v>-4</v>
      </c>
      <c r="L12" s="140">
        <f t="shared" ca="1" si="3"/>
        <v>4.6400000000000006</v>
      </c>
      <c r="M12" s="141">
        <f t="shared" ca="1" si="4"/>
        <v>-100</v>
      </c>
      <c r="N12" s="141">
        <f t="shared" ca="1" si="5"/>
        <v>116.00000000000001</v>
      </c>
      <c r="P12" s="142">
        <f t="shared" ca="1" si="6"/>
        <v>8</v>
      </c>
      <c r="Q12" s="140">
        <f t="shared" ca="1" si="6"/>
        <v>-2.08</v>
      </c>
      <c r="R12" s="140">
        <f t="shared" ca="1" si="6"/>
        <v>1.37</v>
      </c>
      <c r="S12" s="141">
        <f t="shared" ca="1" si="7"/>
        <v>-52</v>
      </c>
      <c r="T12" s="141">
        <f t="shared" ca="1" si="8"/>
        <v>34.25</v>
      </c>
    </row>
    <row r="13" spans="1:21" s="125" customFormat="1" ht="20.100000000000001" customHeight="1" x14ac:dyDescent="0.25">
      <c r="A13" s="137">
        <v>7</v>
      </c>
      <c r="B13" s="138"/>
      <c r="C13" s="139" t="str">
        <f ca="1">IF(OR('Main Table'!B11="",'Main Table'!B11="-"),"",'Main Table'!B11)</f>
        <v>Brentford</v>
      </c>
      <c r="D13" s="137">
        <f t="shared" ca="1" si="0"/>
        <v>12</v>
      </c>
      <c r="E13" s="140">
        <f t="shared" ca="1" si="0"/>
        <v>2.2299999999999995</v>
      </c>
      <c r="F13" s="140">
        <f t="shared" ca="1" si="0"/>
        <v>-3.2299999999999995</v>
      </c>
      <c r="G13" s="141">
        <f t="shared" ca="1" si="1"/>
        <v>18.583333333333329</v>
      </c>
      <c r="H13" s="141">
        <f t="shared" ca="1" si="2"/>
        <v>-26.916666666666661</v>
      </c>
      <c r="I13" s="135"/>
      <c r="J13" s="142">
        <f t="shared" ca="1" si="3"/>
        <v>0</v>
      </c>
      <c r="K13" s="140">
        <f t="shared" ca="1" si="3"/>
        <v>0</v>
      </c>
      <c r="L13" s="140">
        <f t="shared" ca="1" si="3"/>
        <v>0</v>
      </c>
      <c r="M13" s="141" t="str">
        <f t="shared" ca="1" si="4"/>
        <v/>
      </c>
      <c r="N13" s="141" t="str">
        <f t="shared" ca="1" si="5"/>
        <v/>
      </c>
      <c r="P13" s="142">
        <f t="shared" ca="1" si="6"/>
        <v>12</v>
      </c>
      <c r="Q13" s="140">
        <f t="shared" ca="1" si="6"/>
        <v>2.2299999999999995</v>
      </c>
      <c r="R13" s="140">
        <f t="shared" ca="1" si="6"/>
        <v>-3.2299999999999995</v>
      </c>
      <c r="S13" s="141" t="str">
        <f t="shared" ca="1" si="7"/>
        <v/>
      </c>
      <c r="T13" s="141" t="str">
        <f t="shared" ca="1" si="8"/>
        <v/>
      </c>
    </row>
    <row r="14" spans="1:21" s="125" customFormat="1" ht="20.100000000000001" customHeight="1" x14ac:dyDescent="0.25">
      <c r="A14" s="137">
        <v>8</v>
      </c>
      <c r="B14" s="138"/>
      <c r="C14" s="139" t="str">
        <f ca="1">IF(OR('Main Table'!B12="",'Main Table'!B12="-"),"",'Main Table'!B12)</f>
        <v>Derby</v>
      </c>
      <c r="D14" s="137">
        <f t="shared" ca="1" si="0"/>
        <v>12</v>
      </c>
      <c r="E14" s="140">
        <f t="shared" ca="1" si="0"/>
        <v>4.0000000000000036E-2</v>
      </c>
      <c r="F14" s="140">
        <f t="shared" ca="1" si="0"/>
        <v>-1.9</v>
      </c>
      <c r="G14" s="141">
        <f t="shared" ca="1" si="1"/>
        <v>0.33333333333333365</v>
      </c>
      <c r="H14" s="141">
        <f t="shared" ca="1" si="2"/>
        <v>-15.833333333333334</v>
      </c>
      <c r="I14" s="135"/>
      <c r="J14" s="142">
        <f t="shared" ca="1" si="3"/>
        <v>10</v>
      </c>
      <c r="K14" s="140">
        <f t="shared" ca="1" si="3"/>
        <v>2.04</v>
      </c>
      <c r="L14" s="140">
        <f t="shared" ca="1" si="3"/>
        <v>-3.72</v>
      </c>
      <c r="M14" s="141">
        <f t="shared" ca="1" si="4"/>
        <v>20.399999999999999</v>
      </c>
      <c r="N14" s="141">
        <f t="shared" ca="1" si="5"/>
        <v>-37.200000000000003</v>
      </c>
      <c r="P14" s="142">
        <f t="shared" ca="1" si="6"/>
        <v>2</v>
      </c>
      <c r="Q14" s="140">
        <f t="shared" ca="1" si="6"/>
        <v>-2</v>
      </c>
      <c r="R14" s="140">
        <f t="shared" ca="1" si="6"/>
        <v>1.82</v>
      </c>
      <c r="S14" s="141">
        <f t="shared" ca="1" si="7"/>
        <v>-20</v>
      </c>
      <c r="T14" s="141">
        <f t="shared" ca="1" si="8"/>
        <v>18.2</v>
      </c>
    </row>
    <row r="15" spans="1:21" s="125" customFormat="1" ht="20.100000000000001" customHeight="1" x14ac:dyDescent="0.25">
      <c r="A15" s="137">
        <v>9</v>
      </c>
      <c r="B15" s="138"/>
      <c r="C15" s="139" t="str">
        <f ca="1">IF(OR('Main Table'!B13="",'Main Table'!B13="-"),"",'Main Table'!B13)</f>
        <v>Norwich</v>
      </c>
      <c r="D15" s="137">
        <f t="shared" ca="1" si="0"/>
        <v>12</v>
      </c>
      <c r="E15" s="140">
        <f t="shared" ca="1" si="0"/>
        <v>0.70999999999999974</v>
      </c>
      <c r="F15" s="140">
        <f t="shared" ca="1" si="0"/>
        <v>-1.9900000000000002</v>
      </c>
      <c r="G15" s="141">
        <f t="shared" ca="1" si="1"/>
        <v>5.9166666666666643</v>
      </c>
      <c r="H15" s="141">
        <f t="shared" ca="1" si="2"/>
        <v>-16.583333333333336</v>
      </c>
      <c r="I15" s="135"/>
      <c r="J15" s="142">
        <f t="shared" ca="1" si="3"/>
        <v>7</v>
      </c>
      <c r="K15" s="140">
        <f t="shared" ca="1" si="3"/>
        <v>0</v>
      </c>
      <c r="L15" s="140">
        <f t="shared" ca="1" si="3"/>
        <v>-0.62000000000000011</v>
      </c>
      <c r="M15" s="141">
        <f t="shared" ca="1" si="4"/>
        <v>0</v>
      </c>
      <c r="N15" s="141">
        <f t="shared" ca="1" si="5"/>
        <v>-8.8571428571428594</v>
      </c>
      <c r="P15" s="142">
        <f t="shared" ca="1" si="6"/>
        <v>6</v>
      </c>
      <c r="Q15" s="140">
        <f t="shared" ca="1" si="6"/>
        <v>1.51</v>
      </c>
      <c r="R15" s="140">
        <f t="shared" ca="1" si="6"/>
        <v>-2.37</v>
      </c>
      <c r="S15" s="141">
        <f t="shared" ca="1" si="7"/>
        <v>21.571428571428573</v>
      </c>
      <c r="T15" s="141">
        <f t="shared" ca="1" si="8"/>
        <v>-33.857142857142854</v>
      </c>
    </row>
    <row r="16" spans="1:21" s="125" customFormat="1" ht="20.100000000000001" customHeight="1" x14ac:dyDescent="0.25">
      <c r="A16" s="137">
        <v>10</v>
      </c>
      <c r="B16" s="138"/>
      <c r="C16" s="139" t="str">
        <f ca="1">IF(OR('Main Table'!B14="",'Main Table'!B14="-"),"",'Main Table'!B14)</f>
        <v>Blackburn</v>
      </c>
      <c r="D16" s="137">
        <f t="shared" ca="1" si="0"/>
        <v>12</v>
      </c>
      <c r="E16" s="140">
        <f t="shared" ca="1" si="0"/>
        <v>7.9999999999999849E-2</v>
      </c>
      <c r="F16" s="140">
        <f t="shared" ca="1" si="0"/>
        <v>-1.0299999999999998</v>
      </c>
      <c r="G16" s="141">
        <f t="shared" ca="1" si="1"/>
        <v>0.66666666666666541</v>
      </c>
      <c r="H16" s="141">
        <f t="shared" ca="1" si="2"/>
        <v>-8.5833333333333321</v>
      </c>
      <c r="I16" s="135"/>
      <c r="J16" s="142">
        <f t="shared" ca="1" si="3"/>
        <v>10</v>
      </c>
      <c r="K16" s="140">
        <f t="shared" ca="1" si="3"/>
        <v>0.15999999999999992</v>
      </c>
      <c r="L16" s="140">
        <f t="shared" ca="1" si="3"/>
        <v>-1.4099999999999997</v>
      </c>
      <c r="M16" s="141">
        <f t="shared" ca="1" si="4"/>
        <v>1.5999999999999992</v>
      </c>
      <c r="N16" s="141">
        <f t="shared" ca="1" si="5"/>
        <v>-14.099999999999998</v>
      </c>
      <c r="P16" s="142">
        <f t="shared" ca="1" si="6"/>
        <v>1</v>
      </c>
      <c r="Q16" s="140">
        <f t="shared" ca="1" si="6"/>
        <v>0.91999999999999993</v>
      </c>
      <c r="R16" s="140">
        <f t="shared" ca="1" si="6"/>
        <v>-1</v>
      </c>
      <c r="S16" s="141">
        <f t="shared" ca="1" si="7"/>
        <v>9.1999999999999993</v>
      </c>
      <c r="T16" s="141">
        <f t="shared" ca="1" si="8"/>
        <v>-10</v>
      </c>
    </row>
    <row r="17" spans="1:20" s="125" customFormat="1" ht="20.100000000000001" customHeight="1" x14ac:dyDescent="0.25">
      <c r="A17" s="137">
        <v>11</v>
      </c>
      <c r="B17" s="138"/>
      <c r="C17" s="139" t="str">
        <f ca="1">IF(OR('Main Table'!B15="",'Main Table'!B15="-"),"",'Main Table'!B15)</f>
        <v>Swansea</v>
      </c>
      <c r="D17" s="137">
        <f t="shared" ca="1" si="0"/>
        <v>12</v>
      </c>
      <c r="E17" s="140">
        <f t="shared" ca="1" si="0"/>
        <v>5.9999999999999831E-2</v>
      </c>
      <c r="F17" s="140">
        <f t="shared" ca="1" si="0"/>
        <v>-1.4500000000000002</v>
      </c>
      <c r="G17" s="141">
        <f t="shared" ca="1" si="1"/>
        <v>0.49999999999999861</v>
      </c>
      <c r="H17" s="141">
        <f t="shared" ca="1" si="2"/>
        <v>-12.083333333333336</v>
      </c>
      <c r="I17" s="135"/>
      <c r="J17" s="142">
        <f t="shared" ca="1" si="3"/>
        <v>11</v>
      </c>
      <c r="K17" s="140">
        <f t="shared" ca="1" si="3"/>
        <v>1.0599999999999998</v>
      </c>
      <c r="L17" s="140">
        <f t="shared" ca="1" si="3"/>
        <v>-2.2600000000000002</v>
      </c>
      <c r="M17" s="141">
        <f t="shared" ca="1" si="4"/>
        <v>9.6363636363636349</v>
      </c>
      <c r="N17" s="141">
        <f t="shared" ca="1" si="5"/>
        <v>-20.545454545454547</v>
      </c>
      <c r="P17" s="142">
        <f t="shared" ca="1" si="6"/>
        <v>1</v>
      </c>
      <c r="Q17" s="140">
        <f t="shared" ca="1" si="6"/>
        <v>-1</v>
      </c>
      <c r="R17" s="140">
        <f t="shared" ca="1" si="6"/>
        <v>0.81</v>
      </c>
      <c r="S17" s="141">
        <f t="shared" ca="1" si="7"/>
        <v>-9.0909090909090917</v>
      </c>
      <c r="T17" s="141">
        <f t="shared" ca="1" si="8"/>
        <v>7.3636363636363633</v>
      </c>
    </row>
    <row r="18" spans="1:20" s="125" customFormat="1" ht="20.100000000000001" customHeight="1" x14ac:dyDescent="0.25">
      <c r="A18" s="137">
        <v>12</v>
      </c>
      <c r="B18" s="138"/>
      <c r="C18" s="139" t="str">
        <f ca="1">IF(OR('Main Table'!B16="",'Main Table'!B16="-"),"",'Main Table'!B16)</f>
        <v>Wigan</v>
      </c>
      <c r="D18" s="137">
        <f t="shared" ca="1" si="0"/>
        <v>12</v>
      </c>
      <c r="E18" s="140">
        <f t="shared" ca="1" si="0"/>
        <v>7.9999999999999849E-2</v>
      </c>
      <c r="F18" s="140">
        <f t="shared" ca="1" si="0"/>
        <v>-0.1399999999999999</v>
      </c>
      <c r="G18" s="141">
        <f t="shared" ca="1" si="1"/>
        <v>0.66666666666666541</v>
      </c>
      <c r="H18" s="141">
        <f t="shared" ca="1" si="2"/>
        <v>-1.1666666666666659</v>
      </c>
      <c r="I18" s="135"/>
      <c r="J18" s="142">
        <f t="shared" ca="1" si="3"/>
        <v>4</v>
      </c>
      <c r="K18" s="140">
        <f t="shared" ca="1" si="3"/>
        <v>-2.2199999999999998</v>
      </c>
      <c r="L18" s="140">
        <f t="shared" ca="1" si="3"/>
        <v>2.27</v>
      </c>
      <c r="M18" s="141">
        <f t="shared" ca="1" si="4"/>
        <v>-55.499999999999993</v>
      </c>
      <c r="N18" s="141">
        <f t="shared" ca="1" si="5"/>
        <v>56.75</v>
      </c>
      <c r="P18" s="142">
        <f t="shared" ca="1" si="6"/>
        <v>8</v>
      </c>
      <c r="Q18" s="140">
        <f t="shared" ca="1" si="6"/>
        <v>2.2999999999999998</v>
      </c>
      <c r="R18" s="140">
        <f t="shared" ca="1" si="6"/>
        <v>-2.41</v>
      </c>
      <c r="S18" s="141">
        <f t="shared" ca="1" si="7"/>
        <v>57.499999999999993</v>
      </c>
      <c r="T18" s="141">
        <f t="shared" ca="1" si="8"/>
        <v>-60.25</v>
      </c>
    </row>
    <row r="19" spans="1:20" s="125" customFormat="1" ht="20.100000000000001" customHeight="1" x14ac:dyDescent="0.25">
      <c r="A19" s="137">
        <v>13</v>
      </c>
      <c r="B19" s="138"/>
      <c r="C19" s="139" t="str">
        <f ca="1">IF(OR('Main Table'!B17="",'Main Table'!B17="-"),"",'Main Table'!B17)</f>
        <v>Bristol City</v>
      </c>
      <c r="D19" s="137">
        <f t="shared" ca="1" si="0"/>
        <v>12</v>
      </c>
      <c r="E19" s="140">
        <f t="shared" ca="1" si="0"/>
        <v>0.73</v>
      </c>
      <c r="F19" s="140">
        <f t="shared" ca="1" si="0"/>
        <v>-2.17</v>
      </c>
      <c r="G19" s="141">
        <f t="shared" ca="1" si="1"/>
        <v>6.083333333333333</v>
      </c>
      <c r="H19" s="141">
        <f t="shared" ca="1" si="2"/>
        <v>-18.083333333333332</v>
      </c>
      <c r="I19" s="135"/>
      <c r="J19" s="142">
        <f t="shared" ca="1" si="3"/>
        <v>5</v>
      </c>
      <c r="K19" s="140">
        <f t="shared" ca="1" si="3"/>
        <v>0.15999999999999992</v>
      </c>
      <c r="L19" s="140">
        <f t="shared" ca="1" si="3"/>
        <v>-0.79</v>
      </c>
      <c r="M19" s="141">
        <f t="shared" ca="1" si="4"/>
        <v>3.1999999999999984</v>
      </c>
      <c r="N19" s="141">
        <f t="shared" ca="1" si="5"/>
        <v>-15.8</v>
      </c>
      <c r="P19" s="142">
        <f t="shared" ca="1" si="6"/>
        <v>7</v>
      </c>
      <c r="Q19" s="140">
        <f t="shared" ca="1" si="6"/>
        <v>0.57000000000000006</v>
      </c>
      <c r="R19" s="140">
        <f t="shared" ca="1" si="6"/>
        <v>-1.38</v>
      </c>
      <c r="S19" s="141">
        <f t="shared" ca="1" si="7"/>
        <v>11.400000000000002</v>
      </c>
      <c r="T19" s="141">
        <f t="shared" ca="1" si="8"/>
        <v>-27.6</v>
      </c>
    </row>
    <row r="20" spans="1:20" s="125" customFormat="1" ht="20.100000000000001" customHeight="1" x14ac:dyDescent="0.25">
      <c r="A20" s="137">
        <v>14</v>
      </c>
      <c r="B20" s="138"/>
      <c r="C20" s="139" t="str">
        <f ca="1">IF(OR('Main Table'!B18="",'Main Table'!B18="-"),"",'Main Table'!B18)</f>
        <v>Stoke</v>
      </c>
      <c r="D20" s="137">
        <f t="shared" ca="1" si="0"/>
        <v>12</v>
      </c>
      <c r="E20" s="140">
        <f t="shared" ca="1" si="0"/>
        <v>-2.8099999999999996</v>
      </c>
      <c r="F20" s="140">
        <f t="shared" ca="1" si="0"/>
        <v>2.2100000000000004</v>
      </c>
      <c r="G20" s="141">
        <f t="shared" ca="1" si="1"/>
        <v>-23.416666666666661</v>
      </c>
      <c r="H20" s="141">
        <f t="shared" ca="1" si="2"/>
        <v>18.416666666666668</v>
      </c>
      <c r="I20" s="135"/>
      <c r="J20" s="142">
        <f t="shared" ca="1" si="3"/>
        <v>5</v>
      </c>
      <c r="K20" s="140">
        <f t="shared" ca="1" si="3"/>
        <v>-3.27</v>
      </c>
      <c r="L20" s="140">
        <f t="shared" ca="1" si="3"/>
        <v>3.41</v>
      </c>
      <c r="M20" s="141">
        <f t="shared" ca="1" si="4"/>
        <v>-65.400000000000006</v>
      </c>
      <c r="N20" s="141">
        <f t="shared" ca="1" si="5"/>
        <v>68.2</v>
      </c>
      <c r="P20" s="142">
        <f t="shared" ca="1" si="6"/>
        <v>7</v>
      </c>
      <c r="Q20" s="140">
        <f t="shared" ca="1" si="6"/>
        <v>0.45999999999999996</v>
      </c>
      <c r="R20" s="140">
        <f t="shared" ca="1" si="6"/>
        <v>-1.2000000000000004</v>
      </c>
      <c r="S20" s="141">
        <f t="shared" ca="1" si="7"/>
        <v>9.1999999999999993</v>
      </c>
      <c r="T20" s="141">
        <f t="shared" ca="1" si="8"/>
        <v>-24.000000000000007</v>
      </c>
    </row>
    <row r="21" spans="1:20" s="125" customFormat="1" ht="20.100000000000001" customHeight="1" x14ac:dyDescent="0.25">
      <c r="A21" s="137">
        <v>15</v>
      </c>
      <c r="B21" s="138"/>
      <c r="C21" s="139" t="str">
        <f ca="1">IF(OR('Main Table'!B19="",'Main Table'!B19="-"),"",'Main Table'!B19)</f>
        <v>Aston Villa</v>
      </c>
      <c r="D21" s="137">
        <f t="shared" ca="1" si="0"/>
        <v>12</v>
      </c>
      <c r="E21" s="140">
        <f t="shared" ca="1" si="0"/>
        <v>-2.82</v>
      </c>
      <c r="F21" s="140">
        <f t="shared" ca="1" si="0"/>
        <v>1.9999999999999998</v>
      </c>
      <c r="G21" s="141">
        <f t="shared" ca="1" si="1"/>
        <v>-23.5</v>
      </c>
      <c r="H21" s="141">
        <f t="shared" ca="1" si="2"/>
        <v>16.666666666666664</v>
      </c>
      <c r="I21" s="135"/>
      <c r="J21" s="142">
        <f t="shared" ca="1" si="3"/>
        <v>7</v>
      </c>
      <c r="K21" s="140">
        <f t="shared" ca="1" si="3"/>
        <v>-3.6500000000000004</v>
      </c>
      <c r="L21" s="140">
        <f t="shared" ca="1" si="3"/>
        <v>3.25</v>
      </c>
      <c r="M21" s="141">
        <f t="shared" ca="1" si="4"/>
        <v>-52.142857142857153</v>
      </c>
      <c r="N21" s="141">
        <f t="shared" ca="1" si="5"/>
        <v>46.428571428571431</v>
      </c>
      <c r="P21" s="142">
        <f t="shared" ca="1" si="6"/>
        <v>7</v>
      </c>
      <c r="Q21" s="140">
        <f t="shared" ca="1" si="6"/>
        <v>-1.1699999999999997</v>
      </c>
      <c r="R21" s="140">
        <f t="shared" ca="1" si="6"/>
        <v>0.74</v>
      </c>
      <c r="S21" s="141">
        <f t="shared" ca="1" si="7"/>
        <v>-16.714285714285712</v>
      </c>
      <c r="T21" s="141">
        <f t="shared" ca="1" si="8"/>
        <v>10.571428571428571</v>
      </c>
    </row>
    <row r="22" spans="1:20" s="125" customFormat="1" ht="20.100000000000001" customHeight="1" x14ac:dyDescent="0.25">
      <c r="A22" s="137">
        <v>16</v>
      </c>
      <c r="B22" s="138"/>
      <c r="C22" s="139" t="str">
        <f ca="1">IF(OR('Main Table'!B20="",'Main Table'!B20="-"),"",'Main Table'!B20)</f>
        <v>Bolton</v>
      </c>
      <c r="D22" s="137">
        <f t="shared" ca="1" si="0"/>
        <v>12</v>
      </c>
      <c r="E22" s="140">
        <f t="shared" ca="1" si="0"/>
        <v>-0.37999999999999967</v>
      </c>
      <c r="F22" s="140">
        <f t="shared" ca="1" si="0"/>
        <v>-1.68</v>
      </c>
      <c r="G22" s="141">
        <f t="shared" ca="1" si="1"/>
        <v>-3.1666666666666639</v>
      </c>
      <c r="H22" s="141">
        <f t="shared" ca="1" si="2"/>
        <v>-14</v>
      </c>
      <c r="I22" s="135"/>
      <c r="J22" s="142">
        <f t="shared" ca="1" si="3"/>
        <v>9</v>
      </c>
      <c r="K22" s="140">
        <f t="shared" ca="1" si="3"/>
        <v>-0.72999999999999954</v>
      </c>
      <c r="L22" s="140">
        <f t="shared" ca="1" si="3"/>
        <v>-0.56999999999999984</v>
      </c>
      <c r="M22" s="141">
        <f t="shared" ca="1" si="4"/>
        <v>-8.1111111111111072</v>
      </c>
      <c r="N22" s="141">
        <f t="shared" ca="1" si="5"/>
        <v>-6.3333333333333321</v>
      </c>
      <c r="P22" s="142">
        <f t="shared" ca="1" si="6"/>
        <v>2</v>
      </c>
      <c r="Q22" s="140">
        <f t="shared" ca="1" si="6"/>
        <v>-0.18999999999999995</v>
      </c>
      <c r="R22" s="140">
        <f t="shared" ca="1" si="6"/>
        <v>-0.1100000000000001</v>
      </c>
      <c r="S22" s="141">
        <f t="shared" ca="1" si="7"/>
        <v>-2.1111111111111103</v>
      </c>
      <c r="T22" s="141">
        <f t="shared" ca="1" si="8"/>
        <v>-1.2222222222222234</v>
      </c>
    </row>
    <row r="23" spans="1:20" s="125" customFormat="1" ht="20.100000000000001" customHeight="1" x14ac:dyDescent="0.25">
      <c r="A23" s="137">
        <v>17</v>
      </c>
      <c r="B23" s="138"/>
      <c r="C23" s="139" t="str">
        <f ca="1">IF(OR('Main Table'!B21="",'Main Table'!B21="-"),"",'Main Table'!B21)</f>
        <v>Birmingham</v>
      </c>
      <c r="D23" s="137">
        <f t="shared" ca="1" si="0"/>
        <v>12</v>
      </c>
      <c r="E23" s="140">
        <f t="shared" ca="1" si="0"/>
        <v>1.0000000000000009E-2</v>
      </c>
      <c r="F23" s="140">
        <f t="shared" ca="1" si="0"/>
        <v>-1.31</v>
      </c>
      <c r="G23" s="141">
        <f t="shared" ca="1" si="1"/>
        <v>8.3333333333333412E-2</v>
      </c>
      <c r="H23" s="141">
        <f t="shared" ca="1" si="2"/>
        <v>-10.916666666666666</v>
      </c>
      <c r="I23" s="135"/>
      <c r="J23" s="142">
        <f t="shared" ca="1" si="3"/>
        <v>8</v>
      </c>
      <c r="K23" s="140">
        <f t="shared" ca="1" si="3"/>
        <v>0.5</v>
      </c>
      <c r="L23" s="140">
        <f t="shared" ca="1" si="3"/>
        <v>-1.6600000000000001</v>
      </c>
      <c r="M23" s="141">
        <f t="shared" ca="1" si="4"/>
        <v>6.25</v>
      </c>
      <c r="N23" s="141">
        <f t="shared" ca="1" si="5"/>
        <v>-20.75</v>
      </c>
      <c r="P23" s="142">
        <f t="shared" ca="1" si="6"/>
        <v>2</v>
      </c>
      <c r="Q23" s="140">
        <f t="shared" ca="1" si="6"/>
        <v>-3.0000000000000027E-2</v>
      </c>
      <c r="R23" s="140">
        <f t="shared" ca="1" si="6"/>
        <v>-4.0000000000000036E-2</v>
      </c>
      <c r="S23" s="141">
        <f t="shared" ca="1" si="7"/>
        <v>-0.37500000000000033</v>
      </c>
      <c r="T23" s="141">
        <f t="shared" ca="1" si="8"/>
        <v>-0.50000000000000044</v>
      </c>
    </row>
    <row r="24" spans="1:20" s="125" customFormat="1" ht="20.100000000000001" customHeight="1" x14ac:dyDescent="0.25">
      <c r="A24" s="137">
        <v>18</v>
      </c>
      <c r="B24" s="138"/>
      <c r="C24" s="139" t="str">
        <f ca="1">IF(OR('Main Table'!B22="",'Main Table'!B22="-"),"",'Main Table'!B22)</f>
        <v>QPR</v>
      </c>
      <c r="D24" s="137">
        <f t="shared" ca="1" si="0"/>
        <v>12</v>
      </c>
      <c r="E24" s="140">
        <f t="shared" ca="1" si="0"/>
        <v>0.53999999999999981</v>
      </c>
      <c r="F24" s="140">
        <f t="shared" ca="1" si="0"/>
        <v>-1.9300000000000004</v>
      </c>
      <c r="G24" s="141">
        <f t="shared" ca="1" si="1"/>
        <v>4.4999999999999982</v>
      </c>
      <c r="H24" s="141">
        <f t="shared" ca="1" si="2"/>
        <v>-16.083333333333336</v>
      </c>
      <c r="I24" s="135"/>
      <c r="J24" s="142">
        <f t="shared" ca="1" si="3"/>
        <v>8</v>
      </c>
      <c r="K24" s="140">
        <f t="shared" ca="1" si="3"/>
        <v>0.7</v>
      </c>
      <c r="L24" s="140">
        <f t="shared" ca="1" si="3"/>
        <v>-1.75</v>
      </c>
      <c r="M24" s="141">
        <f t="shared" ca="1" si="4"/>
        <v>8.75</v>
      </c>
      <c r="N24" s="141">
        <f t="shared" ca="1" si="5"/>
        <v>-21.875</v>
      </c>
      <c r="P24" s="142">
        <f t="shared" ca="1" si="6"/>
        <v>5</v>
      </c>
      <c r="Q24" s="140">
        <f t="shared" ca="1" si="6"/>
        <v>-1.1600000000000001</v>
      </c>
      <c r="R24" s="140">
        <f t="shared" ca="1" si="6"/>
        <v>0.81999999999999984</v>
      </c>
      <c r="S24" s="141">
        <f t="shared" ca="1" si="7"/>
        <v>-14.500000000000002</v>
      </c>
      <c r="T24" s="141">
        <f t="shared" ca="1" si="8"/>
        <v>10.249999999999998</v>
      </c>
    </row>
    <row r="25" spans="1:20" s="125" customFormat="1" ht="20.100000000000001" customHeight="1" x14ac:dyDescent="0.25">
      <c r="A25" s="137">
        <v>19</v>
      </c>
      <c r="B25" s="138"/>
      <c r="C25" s="139" t="str">
        <f ca="1">IF(OR('Main Table'!B23="",'Main Table'!B23="-"),"",'Main Table'!B23)</f>
        <v>Rotherham</v>
      </c>
      <c r="D25" s="137">
        <f t="shared" ca="1" si="0"/>
        <v>12</v>
      </c>
      <c r="E25" s="140">
        <f t="shared" ca="1" si="0"/>
        <v>3.58</v>
      </c>
      <c r="F25" s="140">
        <f t="shared" ca="1" si="0"/>
        <v>-4.4600000000000009</v>
      </c>
      <c r="G25" s="141">
        <f t="shared" ca="1" si="1"/>
        <v>29.833333333333332</v>
      </c>
      <c r="H25" s="141">
        <f t="shared" ca="1" si="2"/>
        <v>-37.166666666666679</v>
      </c>
      <c r="I25" s="135"/>
      <c r="J25" s="142">
        <f t="shared" ca="1" si="3"/>
        <v>4</v>
      </c>
      <c r="K25" s="140">
        <f t="shared" ca="1" si="3"/>
        <v>1.1799999999999997</v>
      </c>
      <c r="L25" s="140">
        <f t="shared" ca="1" si="3"/>
        <v>-1.9500000000000002</v>
      </c>
      <c r="M25" s="141">
        <f t="shared" ca="1" si="4"/>
        <v>29.499999999999993</v>
      </c>
      <c r="N25" s="141">
        <f t="shared" ca="1" si="5"/>
        <v>-48.750000000000007</v>
      </c>
      <c r="P25" s="142">
        <f t="shared" ca="1" si="6"/>
        <v>8</v>
      </c>
      <c r="Q25" s="140">
        <f t="shared" ca="1" si="6"/>
        <v>2.4000000000000004</v>
      </c>
      <c r="R25" s="140">
        <f t="shared" ca="1" si="6"/>
        <v>-2.5100000000000007</v>
      </c>
      <c r="S25" s="141">
        <f t="shared" ca="1" si="7"/>
        <v>60.000000000000007</v>
      </c>
      <c r="T25" s="141">
        <f t="shared" ca="1" si="8"/>
        <v>-62.750000000000014</v>
      </c>
    </row>
    <row r="26" spans="1:20" s="125" customFormat="1" ht="20.100000000000001" customHeight="1" x14ac:dyDescent="0.25">
      <c r="A26" s="137">
        <v>20</v>
      </c>
      <c r="B26" s="138"/>
      <c r="C26" s="139" t="str">
        <f ca="1">IF(OR('Main Table'!B24="",'Main Table'!B24="-"),"",'Main Table'!B24)</f>
        <v>Millwall</v>
      </c>
      <c r="D26" s="137">
        <f t="shared" ca="1" si="0"/>
        <v>12</v>
      </c>
      <c r="E26" s="140">
        <f t="shared" ca="1" si="0"/>
        <v>-3.1500000000000004</v>
      </c>
      <c r="F26" s="140">
        <f t="shared" ca="1" si="0"/>
        <v>2.7699999999999991</v>
      </c>
      <c r="G26" s="141">
        <f t="shared" ca="1" si="1"/>
        <v>-26.250000000000004</v>
      </c>
      <c r="H26" s="141">
        <f t="shared" ca="1" si="2"/>
        <v>23.083333333333325</v>
      </c>
      <c r="I26" s="135"/>
      <c r="J26" s="142">
        <f t="shared" ca="1" si="3"/>
        <v>9</v>
      </c>
      <c r="K26" s="140">
        <f t="shared" ca="1" si="3"/>
        <v>-3.8600000000000003</v>
      </c>
      <c r="L26" s="140">
        <f t="shared" ca="1" si="3"/>
        <v>3.4499999999999997</v>
      </c>
      <c r="M26" s="141">
        <f t="shared" ca="1" si="4"/>
        <v>-42.888888888888893</v>
      </c>
      <c r="N26" s="141">
        <f t="shared" ca="1" si="5"/>
        <v>38.333333333333336</v>
      </c>
      <c r="P26" s="142">
        <f t="shared" ca="1" si="6"/>
        <v>3</v>
      </c>
      <c r="Q26" s="140">
        <f t="shared" ca="1" si="6"/>
        <v>0.71000000000000019</v>
      </c>
      <c r="R26" s="140">
        <f t="shared" ca="1" si="6"/>
        <v>-1.01</v>
      </c>
      <c r="S26" s="141">
        <f t="shared" ca="1" si="7"/>
        <v>7.8888888888888902</v>
      </c>
      <c r="T26" s="141">
        <f t="shared" ca="1" si="8"/>
        <v>-11.222222222222221</v>
      </c>
    </row>
    <row r="27" spans="1:20" s="125" customFormat="1" ht="20.100000000000001" customHeight="1" x14ac:dyDescent="0.25">
      <c r="A27" s="137">
        <v>21</v>
      </c>
      <c r="B27" s="138"/>
      <c r="C27" s="139" t="str">
        <f ca="1">IF(OR('Main Table'!B25="",'Main Table'!B25="-"),"",'Main Table'!B25)</f>
        <v>Reading</v>
      </c>
      <c r="D27" s="137">
        <f t="shared" ca="1" si="0"/>
        <v>12</v>
      </c>
      <c r="E27" s="140">
        <f t="shared" ca="1" si="0"/>
        <v>-5.05</v>
      </c>
      <c r="F27" s="140">
        <f t="shared" ca="1" si="0"/>
        <v>3.91</v>
      </c>
      <c r="G27" s="141">
        <f t="shared" ca="1" si="1"/>
        <v>-42.083333333333336</v>
      </c>
      <c r="H27" s="141">
        <f t="shared" ca="1" si="2"/>
        <v>32.583333333333336</v>
      </c>
      <c r="I27" s="135"/>
      <c r="J27" s="142">
        <f t="shared" ca="1" si="3"/>
        <v>8</v>
      </c>
      <c r="K27" s="140">
        <f t="shared" ca="1" si="3"/>
        <v>-2.9</v>
      </c>
      <c r="L27" s="140">
        <f t="shared" ca="1" si="3"/>
        <v>2.6200000000000006</v>
      </c>
      <c r="M27" s="141">
        <f t="shared" ca="1" si="4"/>
        <v>-36.25</v>
      </c>
      <c r="N27" s="141">
        <f t="shared" ca="1" si="5"/>
        <v>32.750000000000007</v>
      </c>
      <c r="P27" s="142">
        <f t="shared" ca="1" si="6"/>
        <v>4</v>
      </c>
      <c r="Q27" s="140">
        <f t="shared" ca="1" si="6"/>
        <v>-2.15</v>
      </c>
      <c r="R27" s="140">
        <f t="shared" ca="1" si="6"/>
        <v>1.2899999999999998</v>
      </c>
      <c r="S27" s="141">
        <f t="shared" ca="1" si="7"/>
        <v>-26.875</v>
      </c>
      <c r="T27" s="141">
        <f t="shared" ca="1" si="8"/>
        <v>16.124999999999996</v>
      </c>
    </row>
    <row r="28" spans="1:20" s="125" customFormat="1" ht="20.100000000000001" customHeight="1" x14ac:dyDescent="0.25">
      <c r="A28" s="137">
        <v>22</v>
      </c>
      <c r="B28" s="138"/>
      <c r="C28" s="139" t="str">
        <f ca="1">IF(OR('Main Table'!B26="",'Main Table'!B26="-"),"",'Main Table'!B26)</f>
        <v>Preston</v>
      </c>
      <c r="D28" s="137">
        <f t="shared" ca="1" si="0"/>
        <v>12</v>
      </c>
      <c r="E28" s="140">
        <f t="shared" ca="1" si="0"/>
        <v>-5.0500000000000007</v>
      </c>
      <c r="F28" s="140">
        <f t="shared" ca="1" si="0"/>
        <v>4.26</v>
      </c>
      <c r="G28" s="141">
        <f t="shared" ca="1" si="1"/>
        <v>-42.083333333333336</v>
      </c>
      <c r="H28" s="141">
        <f t="shared" ca="1" si="2"/>
        <v>35.5</v>
      </c>
      <c r="I28" s="135"/>
      <c r="J28" s="142">
        <f t="shared" ca="1" si="3"/>
        <v>9</v>
      </c>
      <c r="K28" s="140">
        <f t="shared" ca="1" si="3"/>
        <v>-2.0500000000000003</v>
      </c>
      <c r="L28" s="140">
        <f t="shared" ca="1" si="3"/>
        <v>1.4700000000000002</v>
      </c>
      <c r="M28" s="141">
        <f t="shared" ca="1" si="4"/>
        <v>-22.777777777777782</v>
      </c>
      <c r="N28" s="141">
        <f t="shared" ca="1" si="5"/>
        <v>16.333333333333336</v>
      </c>
      <c r="P28" s="142">
        <f t="shared" ca="1" si="6"/>
        <v>5</v>
      </c>
      <c r="Q28" s="140">
        <f t="shared" ca="1" si="6"/>
        <v>-3.2</v>
      </c>
      <c r="R28" s="140">
        <f t="shared" ca="1" si="6"/>
        <v>2.79</v>
      </c>
      <c r="S28" s="141">
        <f t="shared" ca="1" si="7"/>
        <v>-35.555555555555557</v>
      </c>
      <c r="T28" s="141">
        <f t="shared" ca="1" si="8"/>
        <v>31</v>
      </c>
    </row>
    <row r="29" spans="1:20" s="125" customFormat="1" ht="20.100000000000001" customHeight="1" x14ac:dyDescent="0.25">
      <c r="A29" s="137">
        <v>23</v>
      </c>
      <c r="B29" s="138"/>
      <c r="C29" s="139" t="str">
        <f ca="1">IF(OR('Main Table'!B27="",'Main Table'!B27="-"),"",'Main Table'!B27)</f>
        <v>Ipswich</v>
      </c>
      <c r="D29" s="137">
        <f t="shared" ca="1" si="0"/>
        <v>12</v>
      </c>
      <c r="E29" s="140">
        <f t="shared" ca="1" si="0"/>
        <v>1.51</v>
      </c>
      <c r="F29" s="140">
        <f t="shared" ca="1" si="0"/>
        <v>-2.9699999999999998</v>
      </c>
      <c r="G29" s="141">
        <f t="shared" ca="1" si="1"/>
        <v>12.583333333333334</v>
      </c>
      <c r="H29" s="141">
        <f t="shared" ca="1" si="2"/>
        <v>-24.75</v>
      </c>
      <c r="I29" s="135"/>
      <c r="J29" s="142">
        <f t="shared" ca="1" si="3"/>
        <v>9</v>
      </c>
      <c r="K29" s="140">
        <f t="shared" ca="1" si="3"/>
        <v>1.1599999999999999</v>
      </c>
      <c r="L29" s="140">
        <f t="shared" ca="1" si="3"/>
        <v>-2.36</v>
      </c>
      <c r="M29" s="141">
        <f t="shared" ca="1" si="4"/>
        <v>12.888888888888888</v>
      </c>
      <c r="N29" s="141">
        <f t="shared" ca="1" si="5"/>
        <v>-26.222222222222221</v>
      </c>
      <c r="P29" s="142">
        <f t="shared" ca="1" si="6"/>
        <v>1</v>
      </c>
      <c r="Q29" s="140">
        <f t="shared" ca="1" si="6"/>
        <v>0.85000000000000009</v>
      </c>
      <c r="R29" s="140">
        <f t="shared" ca="1" si="6"/>
        <v>-1</v>
      </c>
      <c r="S29" s="141">
        <f t="shared" ca="1" si="7"/>
        <v>9.4444444444444464</v>
      </c>
      <c r="T29" s="141">
        <f t="shared" ca="1" si="8"/>
        <v>-11.111111111111111</v>
      </c>
    </row>
    <row r="30" spans="1:20" s="125" customFormat="1" ht="20.100000000000001" customHeight="1" x14ac:dyDescent="0.25">
      <c r="A30" s="143">
        <v>24</v>
      </c>
      <c r="B30" s="144"/>
      <c r="C30" s="145" t="str">
        <f ca="1">IF(OR('Main Table'!B28="",'Main Table'!B28="-"),"",'Main Table'!B28)</f>
        <v>Hull</v>
      </c>
      <c r="D30" s="143">
        <f t="shared" ca="1" si="0"/>
        <v>12</v>
      </c>
      <c r="E30" s="146">
        <f t="shared" ca="1" si="0"/>
        <v>0.81</v>
      </c>
      <c r="F30" s="146">
        <f t="shared" ca="1" si="0"/>
        <v>-2.16</v>
      </c>
      <c r="G30" s="147">
        <f t="shared" ca="1" si="1"/>
        <v>6.75</v>
      </c>
      <c r="H30" s="147">
        <f t="shared" ca="1" si="2"/>
        <v>-18</v>
      </c>
      <c r="I30" s="135"/>
      <c r="J30" s="148">
        <f t="shared" ca="1" si="3"/>
        <v>5</v>
      </c>
      <c r="K30" s="146">
        <f t="shared" ca="1" si="3"/>
        <v>0.19999999999999996</v>
      </c>
      <c r="L30" s="146">
        <f t="shared" ca="1" si="3"/>
        <v>-0.91000000000000014</v>
      </c>
      <c r="M30" s="147">
        <f t="shared" ca="1" si="4"/>
        <v>3.9999999999999991</v>
      </c>
      <c r="N30" s="147">
        <f t="shared" ca="1" si="5"/>
        <v>-18.200000000000003</v>
      </c>
      <c r="P30" s="148">
        <f t="shared" ca="1" si="6"/>
        <v>7</v>
      </c>
      <c r="Q30" s="146">
        <f t="shared" ca="1" si="6"/>
        <v>0.6100000000000001</v>
      </c>
      <c r="R30" s="146">
        <f t="shared" ca="1" si="6"/>
        <v>-1.25</v>
      </c>
      <c r="S30" s="147">
        <f t="shared" ca="1" si="7"/>
        <v>12.200000000000001</v>
      </c>
      <c r="T30" s="147">
        <f t="shared" ca="1" si="8"/>
        <v>-25</v>
      </c>
    </row>
    <row r="31" spans="1:20" s="125" customFormat="1" ht="20.100000000000001" customHeight="1" x14ac:dyDescent="0.25">
      <c r="C31" s="149"/>
      <c r="E31" s="150"/>
      <c r="F31" s="150"/>
      <c r="G31" s="150"/>
      <c r="H31" s="150"/>
      <c r="I31" s="150"/>
      <c r="J31" s="121"/>
      <c r="K31" s="121"/>
      <c r="L31" s="121"/>
      <c r="M31" s="151"/>
      <c r="N31" s="150"/>
      <c r="P31" s="121"/>
      <c r="Q31" s="121"/>
      <c r="R31" s="121"/>
      <c r="S31" s="151"/>
      <c r="T31" s="150"/>
    </row>
    <row r="32" spans="1:20" s="152" customFormat="1" ht="24.95" customHeight="1" x14ac:dyDescent="0.25">
      <c r="A32" s="129" t="s">
        <v>19</v>
      </c>
      <c r="B32" s="129" t="s">
        <v>18</v>
      </c>
      <c r="C32" s="129" t="s">
        <v>11</v>
      </c>
      <c r="D32" s="1729" t="s">
        <v>259</v>
      </c>
      <c r="E32" s="1730"/>
      <c r="F32" s="1730"/>
      <c r="G32" s="1730"/>
      <c r="H32" s="1730"/>
      <c r="I32" s="1731"/>
      <c r="J32" s="1730"/>
      <c r="K32" s="1730"/>
      <c r="L32" s="1730"/>
      <c r="M32" s="1730"/>
      <c r="N32" s="1730"/>
      <c r="O32" s="1731"/>
      <c r="P32" s="1730"/>
      <c r="Q32" s="1730"/>
      <c r="R32" s="1730"/>
      <c r="S32" s="1730"/>
      <c r="T32" s="1732"/>
    </row>
    <row r="33" spans="1:20" ht="20.100000000000001" customHeight="1" x14ac:dyDescent="0.25">
      <c r="A33" s="130">
        <v>1</v>
      </c>
      <c r="B33" s="131"/>
      <c r="C33" s="132" t="str">
        <f ca="1">IF(OR('Main Table'!B32="",'Main Table'!B32="-"),"",'Main Table'!B32)</f>
        <v>West Brom</v>
      </c>
      <c r="D33" s="130">
        <f ca="1">IF($C33="","",COUNTIF(data!$BX$3:$BX$554,C33))</f>
        <v>6</v>
      </c>
      <c r="E33" s="133">
        <f ca="1">IF($C33="","",SUMPRODUCT(--(data!$BX$3:$BX$554=$C33),data!$DY$3:$DY$554))</f>
        <v>-4.13</v>
      </c>
      <c r="F33" s="133">
        <f ca="1">IF($C33="","",SUMPRODUCT(--(data!$BX$3:$BX$554=$C33),data!$DX$3:$DX$554))</f>
        <v>3.4</v>
      </c>
      <c r="G33" s="134">
        <f t="shared" ref="G33:G56" ca="1" si="9">IF(OR($D33=0,$D33=""),"",E33*100/$D33)</f>
        <v>-68.833333333333329</v>
      </c>
      <c r="H33" s="134">
        <f t="shared" ref="H33:H56" ca="1" si="10">IF(OR($D33=0,$D33=""),"",F33*100/$D33)</f>
        <v>56.666666666666664</v>
      </c>
      <c r="I33" s="135"/>
      <c r="J33" s="136">
        <f ca="1">IF($C33="","",SUMPRODUCT(--(data!$BX$3:$BX$554=$C33),--(data!$CZ$3:$CZ$554&gt;=$L$2),--(data!$CZ$3:$CZ$554&lt;=$N$2)))</f>
        <v>1</v>
      </c>
      <c r="K33" s="133">
        <f ca="1">IF($C33="","",SUMPRODUCT(--(data!$BX$3:$BX$554=$C33),--(data!$CZ$3:$CZ$554&gt;=$L$2),--(data!$CZ$3:$CZ$554&lt;=$N$2),data!$DY$3:$DY$554))</f>
        <v>-1</v>
      </c>
      <c r="L33" s="133">
        <f ca="1">IF($C33="","",SUMPRODUCT(--(data!$BX$3:$BX$554=$C33),--(data!$CZ$3:$CZ$554&gt;=$L$2),--(data!$CZ$3:$CZ$554&lt;=$N$2),data!$DX$3:$DX$554))</f>
        <v>1.08</v>
      </c>
      <c r="M33" s="134">
        <f t="shared" ref="M33:M56" ca="1" si="11">IF(OR($J33=0,$J33=""),"",K33*100/$J33)</f>
        <v>-100</v>
      </c>
      <c r="N33" s="134">
        <f t="shared" ref="N33:N56" ca="1" si="12">IF(OR($J33=0,$J33=""),"",L33*100/$J33)</f>
        <v>108</v>
      </c>
      <c r="O33" s="153"/>
      <c r="P33" s="136">
        <f ca="1">IF($C33="","",SUMPRODUCT(--(data!$BX$3:$BX$554=$C33),--(data!$CY$3:$CY$554&gt;=$R$2),--(data!$CY$3:$CY$554&lt;=$T$2)))</f>
        <v>5</v>
      </c>
      <c r="Q33" s="133">
        <f ca="1">IF($C33="","",SUMPRODUCT(--(data!$BX$3:$BX$554=$C33),--(data!$CY$3:$CY$554&gt;=$R$2),--(data!$CY$3:$CY$554&lt;=$T$2),data!$DY$3:$DY$554))</f>
        <v>-3.13</v>
      </c>
      <c r="R33" s="133">
        <f ca="1">IF($C33="","",SUMPRODUCT(--(data!$BX$3:$BX$554=$C33),--(data!$CY$3:$CY$554&gt;=$R$2),--(data!$CY$3:$CY$554&lt;=$T$2),data!$DX$3:$DX$554))</f>
        <v>2.3199999999999998</v>
      </c>
      <c r="S33" s="134">
        <f t="shared" ref="S33:S56" ca="1" si="13">IF(OR($J33=0,$J33=""),"",Q33*100/$J33)</f>
        <v>-313</v>
      </c>
      <c r="T33" s="134">
        <f t="shared" ref="T33:T56" ca="1" si="14">IF(OR($J33=0,$J33=""),"",R33*100/$J33)</f>
        <v>231.99999999999997</v>
      </c>
    </row>
    <row r="34" spans="1:20" ht="20.100000000000001" customHeight="1" x14ac:dyDescent="0.25">
      <c r="A34" s="137">
        <v>2</v>
      </c>
      <c r="B34" s="138"/>
      <c r="C34" s="139" t="str">
        <f ca="1">IF(OR('Main Table'!B33="",'Main Table'!B33="-"),"",'Main Table'!B33)</f>
        <v>Brentford</v>
      </c>
      <c r="D34" s="137">
        <f ca="1">IF(C34="","",COUNTIF(data!$BX$3:$BX$554,C34))</f>
        <v>6</v>
      </c>
      <c r="E34" s="140">
        <f ca="1">IF($C34="","",SUMPRODUCT(--(data!$BX$3:$BX$554=$C34),data!$DY$3:$DY$554))</f>
        <v>0.30999999999999983</v>
      </c>
      <c r="F34" s="140">
        <f ca="1">IF($C34="","",SUMPRODUCT(--(data!$BX$3:$BX$554=$C34),data!$DX$3:$DX$554))</f>
        <v>-1.0000000000000002</v>
      </c>
      <c r="G34" s="141">
        <f t="shared" ca="1" si="9"/>
        <v>5.1666666666666634</v>
      </c>
      <c r="H34" s="141">
        <f t="shared" ca="1" si="10"/>
        <v>-16.666666666666671</v>
      </c>
      <c r="I34" s="135"/>
      <c r="J34" s="142">
        <f ca="1">IF($C34="","",SUMPRODUCT(--(data!$BX$3:$BX$554=$C34),--(data!$CZ$3:$CZ$554&gt;=$L$2),--(data!$CZ$3:$CZ$554&lt;=$N$2)))</f>
        <v>0</v>
      </c>
      <c r="K34" s="140">
        <f ca="1">IF($C34="","",SUMPRODUCT(--(data!$BX$3:$BX$554=$C34),--(data!$CZ$3:$CZ$554&gt;=$L$2),--(data!$CZ$3:$CZ$554&lt;=$N$2),data!$DY$3:$DY$554))</f>
        <v>0</v>
      </c>
      <c r="L34" s="140">
        <f ca="1">IF($C34="","",SUMPRODUCT(--(data!$BX$3:$BX$554=$C34),--(data!$CZ$3:$CZ$554&gt;=$L$2),--(data!$CZ$3:$CZ$554&lt;=$N$2),data!$DX$3:$DX$554))</f>
        <v>0</v>
      </c>
      <c r="M34" s="141" t="str">
        <f t="shared" ca="1" si="11"/>
        <v/>
      </c>
      <c r="N34" s="141" t="str">
        <f t="shared" ca="1" si="12"/>
        <v/>
      </c>
      <c r="P34" s="142">
        <f ca="1">IF($C34="","",SUMPRODUCT(--(data!$BX$3:$BX$554=$C34),--(data!$CY$3:$CY$554&gt;=$R$2),--(data!$CY$3:$CY$554&lt;=$T$2)))</f>
        <v>6</v>
      </c>
      <c r="Q34" s="140">
        <f ca="1">IF($C34="","",SUMPRODUCT(--(data!$BX$3:$BX$554=$C34),--(data!$CY$3:$CY$554&gt;=$R$2),--(data!$CY$3:$CY$554&lt;=$T$2),data!$DY$3:$DY$554))</f>
        <v>0.30999999999999983</v>
      </c>
      <c r="R34" s="140">
        <f ca="1">IF($C34="","",SUMPRODUCT(--(data!$BX$3:$BX$554=$C34),--(data!$CY$3:$CY$554&gt;=$R$2),--(data!$CY$3:$CY$554&lt;=$T$2),data!$DX$3:$DX$554))</f>
        <v>-1.0000000000000002</v>
      </c>
      <c r="S34" s="141" t="str">
        <f t="shared" ca="1" si="13"/>
        <v/>
      </c>
      <c r="T34" s="141" t="str">
        <f t="shared" ca="1" si="14"/>
        <v/>
      </c>
    </row>
    <row r="35" spans="1:20" ht="20.100000000000001" customHeight="1" x14ac:dyDescent="0.25">
      <c r="A35" s="137">
        <v>3</v>
      </c>
      <c r="B35" s="138"/>
      <c r="C35" s="139" t="str">
        <f ca="1">IF(OR('Main Table'!B34="",'Main Table'!B34="-"),"",'Main Table'!B34)</f>
        <v>Wigan</v>
      </c>
      <c r="D35" s="137">
        <f ca="1">IF(C35="","",COUNTIF(data!$BX$3:$BX$554,C35))</f>
        <v>6</v>
      </c>
      <c r="E35" s="140">
        <f ca="1">IF($C35="","",SUMPRODUCT(--(data!$BX$3:$BX$554=$C35),data!$DY$3:$DY$554))</f>
        <v>-5.0000000000000044E-2</v>
      </c>
      <c r="F35" s="140">
        <f ca="1">IF($C35="","",SUMPRODUCT(--(data!$BX$3:$BX$554=$C35),data!$DX$3:$DX$554))</f>
        <v>6.0000000000000497E-2</v>
      </c>
      <c r="G35" s="141">
        <f t="shared" ca="1" si="9"/>
        <v>-0.83333333333333404</v>
      </c>
      <c r="H35" s="141">
        <f t="shared" ca="1" si="10"/>
        <v>1.0000000000000082</v>
      </c>
      <c r="I35" s="135"/>
      <c r="J35" s="142">
        <f ca="1">IF($C35="","",SUMPRODUCT(--(data!$BX$3:$BX$554=$C35),--(data!$CZ$3:$CZ$554&gt;=$L$2),--(data!$CZ$3:$CZ$554&lt;=$N$2)))</f>
        <v>3</v>
      </c>
      <c r="K35" s="140">
        <f ca="1">IF($C35="","",SUMPRODUCT(--(data!$BX$3:$BX$554=$C35),--(data!$CZ$3:$CZ$554&gt;=$L$2),--(data!$CZ$3:$CZ$554&lt;=$N$2),data!$DY$3:$DY$554))</f>
        <v>-1.22</v>
      </c>
      <c r="L35" s="140">
        <f ca="1">IF($C35="","",SUMPRODUCT(--(data!$BX$3:$BX$554=$C35),--(data!$CZ$3:$CZ$554&gt;=$L$2),--(data!$CZ$3:$CZ$554&lt;=$N$2),data!$DX$3:$DX$554))</f>
        <v>1.2400000000000002</v>
      </c>
      <c r="M35" s="141">
        <f t="shared" ca="1" si="11"/>
        <v>-40.666666666666664</v>
      </c>
      <c r="N35" s="141">
        <f t="shared" ca="1" si="12"/>
        <v>41.333333333333343</v>
      </c>
      <c r="P35" s="142">
        <f ca="1">IF($C35="","",SUMPRODUCT(--(data!$BX$3:$BX$554=$C35),--(data!$CY$3:$CY$554&gt;=$R$2),--(data!$CY$3:$CY$554&lt;=$T$2)))</f>
        <v>3</v>
      </c>
      <c r="Q35" s="140">
        <f ca="1">IF($C35="","",SUMPRODUCT(--(data!$BX$3:$BX$554=$C35),--(data!$CY$3:$CY$554&gt;=$R$2),--(data!$CY$3:$CY$554&lt;=$T$2),data!$DY$3:$DY$554))</f>
        <v>1.17</v>
      </c>
      <c r="R35" s="140">
        <f ca="1">IF($C35="","",SUMPRODUCT(--(data!$BX$3:$BX$554=$C35),--(data!$CY$3:$CY$554&gt;=$R$2),--(data!$CY$3:$CY$554&lt;=$T$2),data!$DX$3:$DX$554))</f>
        <v>-1.18</v>
      </c>
      <c r="S35" s="141">
        <f t="shared" ca="1" si="13"/>
        <v>39</v>
      </c>
      <c r="T35" s="141">
        <f t="shared" ca="1" si="14"/>
        <v>-39.333333333333336</v>
      </c>
    </row>
    <row r="36" spans="1:20" ht="20.100000000000001" customHeight="1" x14ac:dyDescent="0.25">
      <c r="A36" s="137">
        <v>4</v>
      </c>
      <c r="B36" s="138"/>
      <c r="C36" s="139" t="str">
        <f ca="1">IF(OR('Main Table'!B35="",'Main Table'!B35="-"),"",'Main Table'!B35)</f>
        <v>Sheffield United</v>
      </c>
      <c r="D36" s="137">
        <f ca="1">IF(C36="","",COUNTIF(data!$BX$3:$BX$554,C36))</f>
        <v>6</v>
      </c>
      <c r="E36" s="140">
        <f ca="1">IF($C36="","",SUMPRODUCT(--(data!$BX$3:$BX$554=$C36),data!$DY$3:$DY$554))</f>
        <v>-2.2800000000000002</v>
      </c>
      <c r="F36" s="140">
        <f ca="1">IF($C36="","",SUMPRODUCT(--(data!$BX$3:$BX$554=$C36),data!$DX$3:$DX$554))</f>
        <v>2.2299999999999995</v>
      </c>
      <c r="G36" s="141">
        <f t="shared" ca="1" si="9"/>
        <v>-38.000000000000007</v>
      </c>
      <c r="H36" s="141">
        <f t="shared" ca="1" si="10"/>
        <v>37.166666666666657</v>
      </c>
      <c r="I36" s="135"/>
      <c r="J36" s="142">
        <f ca="1">IF($C36="","",SUMPRODUCT(--(data!$BX$3:$BX$554=$C36),--(data!$CZ$3:$CZ$554&gt;=$L$2),--(data!$CZ$3:$CZ$554&lt;=$N$2)))</f>
        <v>3</v>
      </c>
      <c r="K36" s="140">
        <f ca="1">IF($C36="","",SUMPRODUCT(--(data!$BX$3:$BX$554=$C36),--(data!$CZ$3:$CZ$554&gt;=$L$2),--(data!$CZ$3:$CZ$554&lt;=$N$2),data!$DY$3:$DY$554))</f>
        <v>-1.25</v>
      </c>
      <c r="L36" s="140">
        <f ca="1">IF($C36="","",SUMPRODUCT(--(data!$BX$3:$BX$554=$C36),--(data!$CZ$3:$CZ$554&gt;=$L$2),--(data!$CZ$3:$CZ$554&lt;=$N$2),data!$DX$3:$DX$554))</f>
        <v>1.3599999999999999</v>
      </c>
      <c r="M36" s="141">
        <f t="shared" ca="1" si="11"/>
        <v>-41.666666666666664</v>
      </c>
      <c r="N36" s="141">
        <f t="shared" ca="1" si="12"/>
        <v>45.333333333333336</v>
      </c>
      <c r="P36" s="142">
        <f ca="1">IF($C36="","",SUMPRODUCT(--(data!$BX$3:$BX$554=$C36),--(data!$CY$3:$CY$554&gt;=$R$2),--(data!$CY$3:$CY$554&lt;=$T$2)))</f>
        <v>3</v>
      </c>
      <c r="Q36" s="140">
        <f ca="1">IF($C36="","",SUMPRODUCT(--(data!$BX$3:$BX$554=$C36),--(data!$CY$3:$CY$554&gt;=$R$2),--(data!$CY$3:$CY$554&lt;=$T$2),data!$DY$3:$DY$554))</f>
        <v>-1.03</v>
      </c>
      <c r="R36" s="140">
        <f ca="1">IF($C36="","",SUMPRODUCT(--(data!$BX$3:$BX$554=$C36),--(data!$CY$3:$CY$554&gt;=$R$2),--(data!$CY$3:$CY$554&lt;=$T$2),data!$DX$3:$DX$554))</f>
        <v>0.86999999999999988</v>
      </c>
      <c r="S36" s="141">
        <f t="shared" ca="1" si="13"/>
        <v>-34.333333333333336</v>
      </c>
      <c r="T36" s="141">
        <f t="shared" ca="1" si="14"/>
        <v>28.999999999999996</v>
      </c>
    </row>
    <row r="37" spans="1:20" ht="20.100000000000001" customHeight="1" x14ac:dyDescent="0.25">
      <c r="A37" s="137">
        <v>5</v>
      </c>
      <c r="B37" s="138"/>
      <c r="C37" s="139" t="str">
        <f ca="1">IF(OR('Main Table'!B36="",'Main Table'!B36="-"),"",'Main Table'!B36)</f>
        <v>Middlesbrough</v>
      </c>
      <c r="D37" s="137">
        <f ca="1">IF(C37="","",COUNTIF(data!$BX$3:$BX$554,C37))</f>
        <v>6</v>
      </c>
      <c r="E37" s="140">
        <f ca="1">IF($C37="","",SUMPRODUCT(--(data!$BX$3:$BX$554=$C37),data!$DY$3:$DY$554))</f>
        <v>2.3200000000000003</v>
      </c>
      <c r="F37" s="140">
        <f ca="1">IF($C37="","",SUMPRODUCT(--(data!$BX$3:$BX$554=$C37),data!$DX$3:$DX$554))</f>
        <v>-3.75</v>
      </c>
      <c r="G37" s="141">
        <f t="shared" ca="1" si="9"/>
        <v>38.666666666666671</v>
      </c>
      <c r="H37" s="141">
        <f t="shared" ca="1" si="10"/>
        <v>-62.5</v>
      </c>
      <c r="I37" s="135"/>
      <c r="J37" s="142">
        <f ca="1">IF($C37="","",SUMPRODUCT(--(data!$BX$3:$BX$554=$C37),--(data!$CZ$3:$CZ$554&gt;=$L$2),--(data!$CZ$3:$CZ$554&lt;=$N$2)))</f>
        <v>6</v>
      </c>
      <c r="K37" s="140">
        <f ca="1">IF($C37="","",SUMPRODUCT(--(data!$BX$3:$BX$554=$C37),--(data!$CZ$3:$CZ$554&gt;=$L$2),--(data!$CZ$3:$CZ$554&lt;=$N$2),data!$DY$3:$DY$554))</f>
        <v>2.3200000000000003</v>
      </c>
      <c r="L37" s="140">
        <f ca="1">IF($C37="","",SUMPRODUCT(--(data!$BX$3:$BX$554=$C37),--(data!$CZ$3:$CZ$554&gt;=$L$2),--(data!$CZ$3:$CZ$554&lt;=$N$2),data!$DX$3:$DX$554))</f>
        <v>-3.75</v>
      </c>
      <c r="M37" s="141">
        <f t="shared" ca="1" si="11"/>
        <v>38.666666666666671</v>
      </c>
      <c r="N37" s="141">
        <f t="shared" ca="1" si="12"/>
        <v>-62.5</v>
      </c>
      <c r="P37" s="142">
        <f ca="1">IF($C37="","",SUMPRODUCT(--(data!$BX$3:$BX$554=$C37),--(data!$CY$3:$CY$554&gt;=$R$2),--(data!$CY$3:$CY$554&lt;=$T$2)))</f>
        <v>0</v>
      </c>
      <c r="Q37" s="140">
        <f ca="1">IF($C37="","",SUMPRODUCT(--(data!$BX$3:$BX$554=$C37),--(data!$CY$3:$CY$554&gt;=$R$2),--(data!$CY$3:$CY$554&lt;=$T$2),data!$DY$3:$DY$554))</f>
        <v>0</v>
      </c>
      <c r="R37" s="140">
        <f ca="1">IF($C37="","",SUMPRODUCT(--(data!$BX$3:$BX$554=$C37),--(data!$CY$3:$CY$554&gt;=$R$2),--(data!$CY$3:$CY$554&lt;=$T$2),data!$DX$3:$DX$554))</f>
        <v>0</v>
      </c>
      <c r="S37" s="141">
        <f t="shared" ca="1" si="13"/>
        <v>0</v>
      </c>
      <c r="T37" s="141">
        <f t="shared" ca="1" si="14"/>
        <v>0</v>
      </c>
    </row>
    <row r="38" spans="1:20" ht="20.100000000000001" customHeight="1" x14ac:dyDescent="0.25">
      <c r="A38" s="137">
        <v>6</v>
      </c>
      <c r="B38" s="138"/>
      <c r="C38" s="139" t="str">
        <f ca="1">IF(OR('Main Table'!B37="",'Main Table'!B37="-"),"",'Main Table'!B37)</f>
        <v>Nott'm Forest</v>
      </c>
      <c r="D38" s="137">
        <f ca="1">IF(C38="","",COUNTIF(data!$BX$3:$BX$554,C38))</f>
        <v>6</v>
      </c>
      <c r="E38" s="140">
        <f ca="1">IF($C38="","",SUMPRODUCT(--(data!$BX$3:$BX$554=$C38),data!$DY$3:$DY$554))</f>
        <v>-0.62000000000000011</v>
      </c>
      <c r="F38" s="140">
        <f ca="1">IF($C38="","",SUMPRODUCT(--(data!$BX$3:$BX$554=$C38),data!$DX$3:$DX$554))</f>
        <v>0.1399999999999999</v>
      </c>
      <c r="G38" s="141">
        <f t="shared" ca="1" si="9"/>
        <v>-10.333333333333336</v>
      </c>
      <c r="H38" s="141">
        <f t="shared" ca="1" si="10"/>
        <v>2.3333333333333317</v>
      </c>
      <c r="I38" s="135"/>
      <c r="J38" s="142">
        <f ca="1">IF($C38="","",SUMPRODUCT(--(data!$BX$3:$BX$554=$C38),--(data!$CZ$3:$CZ$554&gt;=$L$2),--(data!$CZ$3:$CZ$554&lt;=$N$2)))</f>
        <v>4</v>
      </c>
      <c r="K38" s="140">
        <f ca="1">IF($C38="","",SUMPRODUCT(--(data!$BX$3:$BX$554=$C38),--(data!$CZ$3:$CZ$554&gt;=$L$2),--(data!$CZ$3:$CZ$554&lt;=$N$2),data!$DY$3:$DY$554))</f>
        <v>-0.59000000000000008</v>
      </c>
      <c r="L38" s="140">
        <f ca="1">IF($C38="","",SUMPRODUCT(--(data!$BX$3:$BX$554=$C38),--(data!$CZ$3:$CZ$554&gt;=$L$2),--(data!$CZ$3:$CZ$554&lt;=$N$2),data!$DX$3:$DX$554))</f>
        <v>0.16999999999999993</v>
      </c>
      <c r="M38" s="141">
        <f t="shared" ca="1" si="11"/>
        <v>-14.750000000000002</v>
      </c>
      <c r="N38" s="141">
        <f t="shared" ca="1" si="12"/>
        <v>4.2499999999999982</v>
      </c>
      <c r="P38" s="142">
        <f ca="1">IF($C38="","",SUMPRODUCT(--(data!$BX$3:$BX$554=$C38),--(data!$CY$3:$CY$554&gt;=$R$2),--(data!$CY$3:$CY$554&lt;=$T$2)))</f>
        <v>2</v>
      </c>
      <c r="Q38" s="140">
        <f ca="1">IF($C38="","",SUMPRODUCT(--(data!$BX$3:$BX$554=$C38),--(data!$CY$3:$CY$554&gt;=$R$2),--(data!$CY$3:$CY$554&lt;=$T$2),data!$DY$3:$DY$554))</f>
        <v>-3.0000000000000027E-2</v>
      </c>
      <c r="R38" s="140">
        <f ca="1">IF($C38="","",SUMPRODUCT(--(data!$BX$3:$BX$554=$C38),--(data!$CY$3:$CY$554&gt;=$R$2),--(data!$CY$3:$CY$554&lt;=$T$2),data!$DX$3:$DX$554))</f>
        <v>-3.0000000000000027E-2</v>
      </c>
      <c r="S38" s="141">
        <f t="shared" ca="1" si="13"/>
        <v>-0.75000000000000067</v>
      </c>
      <c r="T38" s="141">
        <f t="shared" ca="1" si="14"/>
        <v>-0.75000000000000067</v>
      </c>
    </row>
    <row r="39" spans="1:20" ht="20.100000000000001" customHeight="1" x14ac:dyDescent="0.25">
      <c r="A39" s="137">
        <v>7</v>
      </c>
      <c r="B39" s="138"/>
      <c r="C39" s="139" t="str">
        <f ca="1">IF(OR('Main Table'!B38="",'Main Table'!B38="-"),"",'Main Table'!B38)</f>
        <v>Leeds</v>
      </c>
      <c r="D39" s="137">
        <f ca="1">IF(C39="","",COUNTIF(data!$BX$3:$BX$554,C39))</f>
        <v>6</v>
      </c>
      <c r="E39" s="140">
        <f ca="1">IF($C39="","",SUMPRODUCT(--(data!$BX$3:$BX$554=$C39),data!$DY$3:$DY$554))</f>
        <v>0.27000000000000024</v>
      </c>
      <c r="F39" s="140">
        <f ca="1">IF($C39="","",SUMPRODUCT(--(data!$BX$3:$BX$554=$C39),data!$DX$3:$DX$554))</f>
        <v>1.9999999999999574E-2</v>
      </c>
      <c r="G39" s="141">
        <f t="shared" ca="1" si="9"/>
        <v>4.5000000000000044</v>
      </c>
      <c r="H39" s="141">
        <f t="shared" ca="1" si="10"/>
        <v>0.33333333333332621</v>
      </c>
      <c r="I39" s="135"/>
      <c r="J39" s="142">
        <f ca="1">IF($C39="","",SUMPRODUCT(--(data!$BX$3:$BX$554=$C39),--(data!$CZ$3:$CZ$554&gt;=$L$2),--(data!$CZ$3:$CZ$554&lt;=$N$2)))</f>
        <v>2</v>
      </c>
      <c r="K39" s="140">
        <f ca="1">IF($C39="","",SUMPRODUCT(--(data!$BX$3:$BX$554=$C39),--(data!$CZ$3:$CZ$554&gt;=$L$2),--(data!$CZ$3:$CZ$554&lt;=$N$2),data!$DY$3:$DY$554))</f>
        <v>-2</v>
      </c>
      <c r="L39" s="140">
        <f ca="1">IF($C39="","",SUMPRODUCT(--(data!$BX$3:$BX$554=$C39),--(data!$CZ$3:$CZ$554&gt;=$L$2),--(data!$CZ$3:$CZ$554&lt;=$N$2),data!$DX$3:$DX$554))</f>
        <v>2.0599999999999996</v>
      </c>
      <c r="M39" s="141">
        <f t="shared" ca="1" si="11"/>
        <v>-100</v>
      </c>
      <c r="N39" s="141">
        <f t="shared" ca="1" si="12"/>
        <v>102.99999999999999</v>
      </c>
      <c r="P39" s="142">
        <f ca="1">IF($C39="","",SUMPRODUCT(--(data!$BX$3:$BX$554=$C39),--(data!$CY$3:$CY$554&gt;=$R$2),--(data!$CY$3:$CY$554&lt;=$T$2)))</f>
        <v>4</v>
      </c>
      <c r="Q39" s="140">
        <f ca="1">IF($C39="","",SUMPRODUCT(--(data!$BX$3:$BX$554=$C39),--(data!$CY$3:$CY$554&gt;=$R$2),--(data!$CY$3:$CY$554&lt;=$T$2),data!$DY$3:$DY$554))</f>
        <v>2.2700000000000005</v>
      </c>
      <c r="R39" s="140">
        <f ca="1">IF($C39="","",SUMPRODUCT(--(data!$BX$3:$BX$554=$C39),--(data!$CY$3:$CY$554&gt;=$R$2),--(data!$CY$3:$CY$554&lt;=$T$2),data!$DX$3:$DX$554))</f>
        <v>-2.04</v>
      </c>
      <c r="S39" s="141">
        <f t="shared" ca="1" si="13"/>
        <v>113.50000000000003</v>
      </c>
      <c r="T39" s="141">
        <f t="shared" ca="1" si="14"/>
        <v>-102</v>
      </c>
    </row>
    <row r="40" spans="1:20" ht="20.100000000000001" customHeight="1" x14ac:dyDescent="0.25">
      <c r="A40" s="137">
        <v>8</v>
      </c>
      <c r="B40" s="138"/>
      <c r="C40" s="139" t="str">
        <f ca="1">IF(OR('Main Table'!B39="",'Main Table'!B39="-"),"",'Main Table'!B39)</f>
        <v>Derby</v>
      </c>
      <c r="D40" s="137">
        <f ca="1">IF(C40="","",COUNTIF(data!$BX$3:$BX$554,C40))</f>
        <v>6</v>
      </c>
      <c r="E40" s="140">
        <f ca="1">IF($C40="","",SUMPRODUCT(--(data!$BX$3:$BX$554=$C40),data!$DY$3:$DY$554))</f>
        <v>0.87999999999999989</v>
      </c>
      <c r="F40" s="140">
        <f ca="1">IF($C40="","",SUMPRODUCT(--(data!$BX$3:$BX$554=$C40),data!$DX$3:$DX$554))</f>
        <v>-2.1799999999999997</v>
      </c>
      <c r="G40" s="141">
        <f t="shared" ca="1" si="9"/>
        <v>14.666666666666664</v>
      </c>
      <c r="H40" s="141">
        <f t="shared" ca="1" si="10"/>
        <v>-36.333333333333329</v>
      </c>
      <c r="I40" s="135"/>
      <c r="J40" s="142">
        <f ca="1">IF($C40="","",SUMPRODUCT(--(data!$BX$3:$BX$554=$C40),--(data!$CZ$3:$CZ$554&gt;=$L$2),--(data!$CZ$3:$CZ$554&lt;=$N$2)))</f>
        <v>4</v>
      </c>
      <c r="K40" s="140">
        <f ca="1">IF($C40="","",SUMPRODUCT(--(data!$BX$3:$BX$554=$C40),--(data!$CZ$3:$CZ$554&gt;=$L$2),--(data!$CZ$3:$CZ$554&lt;=$N$2),data!$DY$3:$DY$554))</f>
        <v>2.88</v>
      </c>
      <c r="L40" s="140">
        <f ca="1">IF($C40="","",SUMPRODUCT(--(data!$BX$3:$BX$554=$C40),--(data!$CZ$3:$CZ$554&gt;=$L$2),--(data!$CZ$3:$CZ$554&lt;=$N$2),data!$DX$3:$DX$554))</f>
        <v>-4</v>
      </c>
      <c r="M40" s="141">
        <f t="shared" ca="1" si="11"/>
        <v>72</v>
      </c>
      <c r="N40" s="141">
        <f t="shared" ca="1" si="12"/>
        <v>-100</v>
      </c>
      <c r="P40" s="142">
        <f ca="1">IF($C40="","",SUMPRODUCT(--(data!$BX$3:$BX$554=$C40),--(data!$CY$3:$CY$554&gt;=$R$2),--(data!$CY$3:$CY$554&lt;=$T$2)))</f>
        <v>2</v>
      </c>
      <c r="Q40" s="140">
        <f ca="1">IF($C40="","",SUMPRODUCT(--(data!$BX$3:$BX$554=$C40),--(data!$CY$3:$CY$554&gt;=$R$2),--(data!$CY$3:$CY$554&lt;=$T$2),data!$DY$3:$DY$554))</f>
        <v>-2</v>
      </c>
      <c r="R40" s="140">
        <f ca="1">IF($C40="","",SUMPRODUCT(--(data!$BX$3:$BX$554=$C40),--(data!$CY$3:$CY$554&gt;=$R$2),--(data!$CY$3:$CY$554&lt;=$T$2),data!$DX$3:$DX$554))</f>
        <v>1.82</v>
      </c>
      <c r="S40" s="141">
        <f t="shared" ca="1" si="13"/>
        <v>-50</v>
      </c>
      <c r="T40" s="141">
        <f t="shared" ca="1" si="14"/>
        <v>45.5</v>
      </c>
    </row>
    <row r="41" spans="1:20" ht="20.100000000000001" customHeight="1" x14ac:dyDescent="0.25">
      <c r="A41" s="137">
        <v>9</v>
      </c>
      <c r="B41" s="138"/>
      <c r="C41" s="139" t="str">
        <f ca="1">IF(OR('Main Table'!B40="",'Main Table'!B40="-"),"",'Main Table'!B40)</f>
        <v>Rotherham</v>
      </c>
      <c r="D41" s="137">
        <f ca="1">IF(C41="","",COUNTIF(data!$BX$3:$BX$554,C41))</f>
        <v>6</v>
      </c>
      <c r="E41" s="140">
        <f ca="1">IF($C41="","",SUMPRODUCT(--(data!$BX$3:$BX$554=$C41),data!$DY$3:$DY$554))</f>
        <v>1.01</v>
      </c>
      <c r="F41" s="140">
        <f ca="1">IF($C41="","",SUMPRODUCT(--(data!$BX$3:$BX$554=$C41),data!$DX$3:$DX$554))</f>
        <v>-2.1500000000000004</v>
      </c>
      <c r="G41" s="141">
        <f t="shared" ca="1" si="9"/>
        <v>16.833333333333332</v>
      </c>
      <c r="H41" s="141">
        <f t="shared" ca="1" si="10"/>
        <v>-35.833333333333336</v>
      </c>
      <c r="I41" s="135"/>
      <c r="J41" s="142">
        <f ca="1">IF($C41="","",SUMPRODUCT(--(data!$BX$3:$BX$554=$C41),--(data!$CZ$3:$CZ$554&gt;=$L$2),--(data!$CZ$3:$CZ$554&lt;=$N$2)))</f>
        <v>3</v>
      </c>
      <c r="K41" s="140">
        <f ca="1">IF($C41="","",SUMPRODUCT(--(data!$BX$3:$BX$554=$C41),--(data!$CZ$3:$CZ$554&gt;=$L$2),--(data!$CZ$3:$CZ$554&lt;=$N$2),data!$DY$3:$DY$554))</f>
        <v>2.1799999999999997</v>
      </c>
      <c r="L41" s="140">
        <f ca="1">IF($C41="","",SUMPRODUCT(--(data!$BX$3:$BX$554=$C41),--(data!$CZ$3:$CZ$554&gt;=$L$2),--(data!$CZ$3:$CZ$554&lt;=$N$2),data!$DX$3:$DX$554))</f>
        <v>-3</v>
      </c>
      <c r="M41" s="141">
        <f t="shared" ca="1" si="11"/>
        <v>72.666666666666657</v>
      </c>
      <c r="N41" s="141">
        <f t="shared" ca="1" si="12"/>
        <v>-100</v>
      </c>
      <c r="P41" s="142">
        <f ca="1">IF($C41="","",SUMPRODUCT(--(data!$BX$3:$BX$554=$C41),--(data!$CY$3:$CY$554&gt;=$R$2),--(data!$CY$3:$CY$554&lt;=$T$2)))</f>
        <v>3</v>
      </c>
      <c r="Q41" s="140">
        <f ca="1">IF($C41="","",SUMPRODUCT(--(data!$BX$3:$BX$554=$C41),--(data!$CY$3:$CY$554&gt;=$R$2),--(data!$CY$3:$CY$554&lt;=$T$2),data!$DY$3:$DY$554))</f>
        <v>-1.17</v>
      </c>
      <c r="R41" s="140">
        <f ca="1">IF($C41="","",SUMPRODUCT(--(data!$BX$3:$BX$554=$C41),--(data!$CY$3:$CY$554&gt;=$R$2),--(data!$CY$3:$CY$554&lt;=$T$2),data!$DX$3:$DX$554))</f>
        <v>0.84999999999999987</v>
      </c>
      <c r="S41" s="141">
        <f t="shared" ca="1" si="13"/>
        <v>-39</v>
      </c>
      <c r="T41" s="141">
        <f t="shared" ca="1" si="14"/>
        <v>28.333333333333329</v>
      </c>
    </row>
    <row r="42" spans="1:20" ht="20.100000000000001" customHeight="1" x14ac:dyDescent="0.25">
      <c r="A42" s="137">
        <v>10</v>
      </c>
      <c r="B42" s="138"/>
      <c r="C42" s="139" t="str">
        <f ca="1">IF(OR('Main Table'!B41="",'Main Table'!B41="-"),"",'Main Table'!B41)</f>
        <v>Sheffield Weds</v>
      </c>
      <c r="D42" s="137">
        <f ca="1">IF(C42="","",COUNTIF(data!$BX$3:$BX$554,C42))</f>
        <v>6</v>
      </c>
      <c r="E42" s="140">
        <f ca="1">IF($C42="","",SUMPRODUCT(--(data!$BX$3:$BX$554=$C42),data!$DY$3:$DY$554))</f>
        <v>-2.23</v>
      </c>
      <c r="F42" s="140">
        <f ca="1">IF($C42="","",SUMPRODUCT(--(data!$BX$3:$BX$554=$C42),data!$DX$3:$DX$554))</f>
        <v>2.08</v>
      </c>
      <c r="G42" s="141">
        <f t="shared" ca="1" si="9"/>
        <v>-37.166666666666664</v>
      </c>
      <c r="H42" s="141">
        <f t="shared" ca="1" si="10"/>
        <v>34.666666666666664</v>
      </c>
      <c r="I42" s="135"/>
      <c r="J42" s="142">
        <f ca="1">IF($C42="","",SUMPRODUCT(--(data!$BX$3:$BX$554=$C42),--(data!$CZ$3:$CZ$554&gt;=$L$2),--(data!$CZ$3:$CZ$554&lt;=$N$2)))</f>
        <v>2</v>
      </c>
      <c r="K42" s="140">
        <f ca="1">IF($C42="","",SUMPRODUCT(--(data!$BX$3:$BX$554=$C42),--(data!$CZ$3:$CZ$554&gt;=$L$2),--(data!$CZ$3:$CZ$554&lt;=$N$2),data!$DY$3:$DY$554))</f>
        <v>-2</v>
      </c>
      <c r="L42" s="140">
        <f ca="1">IF($C42="","",SUMPRODUCT(--(data!$BX$3:$BX$554=$C42),--(data!$CZ$3:$CZ$554&gt;=$L$2),--(data!$CZ$3:$CZ$554&lt;=$N$2),data!$DX$3:$DX$554))</f>
        <v>2.34</v>
      </c>
      <c r="M42" s="141">
        <f t="shared" ca="1" si="11"/>
        <v>-100</v>
      </c>
      <c r="N42" s="141">
        <f t="shared" ca="1" si="12"/>
        <v>117</v>
      </c>
      <c r="P42" s="142">
        <f ca="1">IF($C42="","",SUMPRODUCT(--(data!$BX$3:$BX$554=$C42),--(data!$CY$3:$CY$554&gt;=$R$2),--(data!$CY$3:$CY$554&lt;=$T$2)))</f>
        <v>4</v>
      </c>
      <c r="Q42" s="140">
        <f ca="1">IF($C42="","",SUMPRODUCT(--(data!$BX$3:$BX$554=$C42),--(data!$CY$3:$CY$554&gt;=$R$2),--(data!$CY$3:$CY$554&lt;=$T$2),data!$DY$3:$DY$554))</f>
        <v>-0.22999999999999998</v>
      </c>
      <c r="R42" s="140">
        <f ca="1">IF($C42="","",SUMPRODUCT(--(data!$BX$3:$BX$554=$C42),--(data!$CY$3:$CY$554&gt;=$R$2),--(data!$CY$3:$CY$554&lt;=$T$2),data!$DX$3:$DX$554))</f>
        <v>-0.26</v>
      </c>
      <c r="S42" s="141">
        <f t="shared" ca="1" si="13"/>
        <v>-11.5</v>
      </c>
      <c r="T42" s="141">
        <f t="shared" ca="1" si="14"/>
        <v>-13</v>
      </c>
    </row>
    <row r="43" spans="1:20" ht="20.100000000000001" customHeight="1" x14ac:dyDescent="0.25">
      <c r="A43" s="137">
        <v>11</v>
      </c>
      <c r="B43" s="138"/>
      <c r="C43" s="139" t="str">
        <f ca="1">IF(OR('Main Table'!B42="",'Main Table'!B42="-"),"",'Main Table'!B42)</f>
        <v>Stoke</v>
      </c>
      <c r="D43" s="137">
        <f ca="1">IF(C43="","",COUNTIF(data!$BX$3:$BX$554,C43))</f>
        <v>6</v>
      </c>
      <c r="E43" s="140">
        <f ca="1">IF($C43="","",SUMPRODUCT(--(data!$BX$3:$BX$554=$C43),data!$DY$3:$DY$554))</f>
        <v>1.38</v>
      </c>
      <c r="F43" s="140">
        <f ca="1">IF($C43="","",SUMPRODUCT(--(data!$BX$3:$BX$554=$C43),data!$DX$3:$DX$554))</f>
        <v>-2.0100000000000002</v>
      </c>
      <c r="G43" s="141">
        <f t="shared" ca="1" si="9"/>
        <v>23</v>
      </c>
      <c r="H43" s="141">
        <f t="shared" ca="1" si="10"/>
        <v>-33.500000000000007</v>
      </c>
      <c r="I43" s="135"/>
      <c r="J43" s="142">
        <f ca="1">IF($C43="","",SUMPRODUCT(--(data!$BX$3:$BX$554=$C43),--(data!$CZ$3:$CZ$554&gt;=$L$2),--(data!$CZ$3:$CZ$554&lt;=$N$2)))</f>
        <v>2</v>
      </c>
      <c r="K43" s="140">
        <f ca="1">IF($C43="","",SUMPRODUCT(--(data!$BX$3:$BX$554=$C43),--(data!$CZ$3:$CZ$554&gt;=$L$2),--(data!$CZ$3:$CZ$554&lt;=$N$2),data!$DY$3:$DY$554))</f>
        <v>-0.27</v>
      </c>
      <c r="L43" s="140">
        <f ca="1">IF($C43="","",SUMPRODUCT(--(data!$BX$3:$BX$554=$C43),--(data!$CZ$3:$CZ$554&gt;=$L$2),--(data!$CZ$3:$CZ$554&lt;=$N$2),data!$DX$3:$DX$554))</f>
        <v>0.10000000000000009</v>
      </c>
      <c r="M43" s="141">
        <f t="shared" ca="1" si="11"/>
        <v>-13.5</v>
      </c>
      <c r="N43" s="141">
        <f t="shared" ca="1" si="12"/>
        <v>5.0000000000000044</v>
      </c>
      <c r="P43" s="142">
        <f ca="1">IF($C43="","",SUMPRODUCT(--(data!$BX$3:$BX$554=$C43),--(data!$CY$3:$CY$554&gt;=$R$2),--(data!$CY$3:$CY$554&lt;=$T$2)))</f>
        <v>4</v>
      </c>
      <c r="Q43" s="140">
        <f ca="1">IF($C43="","",SUMPRODUCT(--(data!$BX$3:$BX$554=$C43),--(data!$CY$3:$CY$554&gt;=$R$2),--(data!$CY$3:$CY$554&lt;=$T$2),data!$DY$3:$DY$554))</f>
        <v>1.65</v>
      </c>
      <c r="R43" s="140">
        <f ca="1">IF($C43="","",SUMPRODUCT(--(data!$BX$3:$BX$554=$C43),--(data!$CY$3:$CY$554&gt;=$R$2),--(data!$CY$3:$CY$554&lt;=$T$2),data!$DX$3:$DX$554))</f>
        <v>-2.1100000000000003</v>
      </c>
      <c r="S43" s="141">
        <f t="shared" ca="1" si="13"/>
        <v>82.5</v>
      </c>
      <c r="T43" s="141">
        <f t="shared" ca="1" si="14"/>
        <v>-105.50000000000001</v>
      </c>
    </row>
    <row r="44" spans="1:20" ht="20.100000000000001" customHeight="1" x14ac:dyDescent="0.25">
      <c r="A44" s="137">
        <v>12</v>
      </c>
      <c r="B44" s="138"/>
      <c r="C44" s="139" t="str">
        <f ca="1">IF(OR('Main Table'!B43="",'Main Table'!B43="-"),"",'Main Table'!B43)</f>
        <v>Aston Villa</v>
      </c>
      <c r="D44" s="137">
        <f ca="1">IF(C44="","",COUNTIF(data!$BX$3:$BX$554,C44))</f>
        <v>6</v>
      </c>
      <c r="E44" s="140">
        <f ca="1">IF($C44="","",SUMPRODUCT(--(data!$BX$3:$BX$554=$C44),data!$DY$3:$DY$554))</f>
        <v>-2.0099999999999998</v>
      </c>
      <c r="F44" s="140">
        <f ca="1">IF($C44="","",SUMPRODUCT(--(data!$BX$3:$BX$554=$C44),data!$DX$3:$DX$554))</f>
        <v>1.7799999999999998</v>
      </c>
      <c r="G44" s="141">
        <f t="shared" ca="1" si="9"/>
        <v>-33.499999999999993</v>
      </c>
      <c r="H44" s="141">
        <f t="shared" ca="1" si="10"/>
        <v>29.666666666666661</v>
      </c>
      <c r="I44" s="135"/>
      <c r="J44" s="142">
        <f ca="1">IF($C44="","",SUMPRODUCT(--(data!$BX$3:$BX$554=$C44),--(data!$CZ$3:$CZ$554&gt;=$L$2),--(data!$CZ$3:$CZ$554&lt;=$N$2)))</f>
        <v>2</v>
      </c>
      <c r="K44" s="140">
        <f ca="1">IF($C44="","",SUMPRODUCT(--(data!$BX$3:$BX$554=$C44),--(data!$CZ$3:$CZ$554&gt;=$L$2),--(data!$CZ$3:$CZ$554&lt;=$N$2),data!$DY$3:$DY$554))</f>
        <v>-2</v>
      </c>
      <c r="L44" s="140">
        <f ca="1">IF($C44="","",SUMPRODUCT(--(data!$BX$3:$BX$554=$C44),--(data!$CZ$3:$CZ$554&gt;=$L$2),--(data!$CZ$3:$CZ$554&lt;=$N$2),data!$DX$3:$DX$554))</f>
        <v>2.0299999999999998</v>
      </c>
      <c r="M44" s="141">
        <f t="shared" ca="1" si="11"/>
        <v>-100</v>
      </c>
      <c r="N44" s="141">
        <f t="shared" ca="1" si="12"/>
        <v>101.49999999999999</v>
      </c>
      <c r="P44" s="142">
        <f ca="1">IF($C44="","",SUMPRODUCT(--(data!$BX$3:$BX$554=$C44),--(data!$CY$3:$CY$554&gt;=$R$2),--(data!$CY$3:$CY$554&lt;=$T$2)))</f>
        <v>5</v>
      </c>
      <c r="Q44" s="140">
        <f ca="1">IF($C44="","",SUMPRODUCT(--(data!$BX$3:$BX$554=$C44),--(data!$CY$3:$CY$554&gt;=$R$2),--(data!$CY$3:$CY$554&lt;=$T$2),data!$DY$3:$DY$554))</f>
        <v>-1.0099999999999998</v>
      </c>
      <c r="R44" s="140">
        <f ca="1">IF($C44="","",SUMPRODUCT(--(data!$BX$3:$BX$554=$C44),--(data!$CY$3:$CY$554&gt;=$R$2),--(data!$CY$3:$CY$554&lt;=$T$2),data!$DX$3:$DX$554))</f>
        <v>0.75</v>
      </c>
      <c r="S44" s="141">
        <f t="shared" ca="1" si="13"/>
        <v>-50.499999999999986</v>
      </c>
      <c r="T44" s="141">
        <f t="shared" ca="1" si="14"/>
        <v>37.5</v>
      </c>
    </row>
    <row r="45" spans="1:20" ht="20.100000000000001" customHeight="1" x14ac:dyDescent="0.25">
      <c r="A45" s="137">
        <v>13</v>
      </c>
      <c r="B45" s="138"/>
      <c r="C45" s="139" t="str">
        <f ca="1">IF(OR('Main Table'!B44="",'Main Table'!B44="-"),"",'Main Table'!B44)</f>
        <v>Norwich</v>
      </c>
      <c r="D45" s="137">
        <f ca="1">IF(C45="","",COUNTIF(data!$BX$3:$BX$554,C45))</f>
        <v>6</v>
      </c>
      <c r="E45" s="140">
        <f ca="1">IF($C45="","",SUMPRODUCT(--(data!$BX$3:$BX$554=$C45),data!$DY$3:$DY$554))</f>
        <v>1.26</v>
      </c>
      <c r="F45" s="140">
        <f ca="1">IF($C45="","",SUMPRODUCT(--(data!$BX$3:$BX$554=$C45),data!$DX$3:$DX$554))</f>
        <v>-2.12</v>
      </c>
      <c r="G45" s="141">
        <f t="shared" ca="1" si="9"/>
        <v>21</v>
      </c>
      <c r="H45" s="141">
        <f t="shared" ca="1" si="10"/>
        <v>-35.333333333333336</v>
      </c>
      <c r="I45" s="135"/>
      <c r="J45" s="142">
        <f ca="1">IF($C45="","",SUMPRODUCT(--(data!$BX$3:$BX$554=$C45),--(data!$CZ$3:$CZ$554&gt;=$L$2),--(data!$CZ$3:$CZ$554&lt;=$N$2)))</f>
        <v>3</v>
      </c>
      <c r="K45" s="140">
        <f ca="1">IF($C45="","",SUMPRODUCT(--(data!$BX$3:$BX$554=$C45),--(data!$CZ$3:$CZ$554&gt;=$L$2),--(data!$CZ$3:$CZ$554&lt;=$N$2),data!$DY$3:$DY$554))</f>
        <v>0.44999999999999996</v>
      </c>
      <c r="L45" s="140">
        <f ca="1">IF($C45="","",SUMPRODUCT(--(data!$BX$3:$BX$554=$C45),--(data!$CZ$3:$CZ$554&gt;=$L$2),--(data!$CZ$3:$CZ$554&lt;=$N$2),data!$DX$3:$DX$554))</f>
        <v>-0.87000000000000011</v>
      </c>
      <c r="M45" s="141">
        <f t="shared" ca="1" si="11"/>
        <v>14.999999999999998</v>
      </c>
      <c r="N45" s="141">
        <f t="shared" ca="1" si="12"/>
        <v>-29.000000000000004</v>
      </c>
      <c r="P45" s="142">
        <f ca="1">IF($C45="","",SUMPRODUCT(--(data!$BX$3:$BX$554=$C45),--(data!$CY$3:$CY$554&gt;=$R$2),--(data!$CY$3:$CY$554&lt;=$T$2)))</f>
        <v>4</v>
      </c>
      <c r="Q45" s="140">
        <f ca="1">IF($C45="","",SUMPRODUCT(--(data!$BX$3:$BX$554=$C45),--(data!$CY$3:$CY$554&gt;=$R$2),--(data!$CY$3:$CY$554&lt;=$T$2),data!$DY$3:$DY$554))</f>
        <v>1.61</v>
      </c>
      <c r="R45" s="140">
        <f ca="1">IF($C45="","",SUMPRODUCT(--(data!$BX$3:$BX$554=$C45),--(data!$CY$3:$CY$554&gt;=$R$2),--(data!$CY$3:$CY$554&lt;=$T$2),data!$DX$3:$DX$554))</f>
        <v>-2.25</v>
      </c>
      <c r="S45" s="141">
        <f t="shared" ca="1" si="13"/>
        <v>53.666666666666664</v>
      </c>
      <c r="T45" s="141">
        <f t="shared" ca="1" si="14"/>
        <v>-75</v>
      </c>
    </row>
    <row r="46" spans="1:20" ht="20.100000000000001" customHeight="1" x14ac:dyDescent="0.25">
      <c r="A46" s="137">
        <v>14</v>
      </c>
      <c r="B46" s="138"/>
      <c r="C46" s="139" t="str">
        <f ca="1">IF(OR('Main Table'!B45="",'Main Table'!B45="-"),"",'Main Table'!B45)</f>
        <v>Preston</v>
      </c>
      <c r="D46" s="137">
        <f ca="1">IF(C46="","",COUNTIF(data!$BX$3:$BX$554,C46))</f>
        <v>6</v>
      </c>
      <c r="E46" s="140">
        <f ca="1">IF($C46="","",SUMPRODUCT(--(data!$BX$3:$BX$554=$C46),data!$DY$3:$DY$554))</f>
        <v>-4.2300000000000004</v>
      </c>
      <c r="F46" s="140">
        <f ca="1">IF($C46="","",SUMPRODUCT(--(data!$BX$3:$BX$554=$C46),data!$DX$3:$DX$554))</f>
        <v>4.26</v>
      </c>
      <c r="G46" s="141">
        <f t="shared" ca="1" si="9"/>
        <v>-70.500000000000014</v>
      </c>
      <c r="H46" s="141">
        <f t="shared" ca="1" si="10"/>
        <v>71</v>
      </c>
      <c r="I46" s="135"/>
      <c r="J46" s="142">
        <f ca="1">IF($C46="","",SUMPRODUCT(--(data!$BX$3:$BX$554=$C46),--(data!$CZ$3:$CZ$554&gt;=$L$2),--(data!$CZ$3:$CZ$554&lt;=$N$2)))</f>
        <v>4</v>
      </c>
      <c r="K46" s="140">
        <f ca="1">IF($C46="","",SUMPRODUCT(--(data!$BX$3:$BX$554=$C46),--(data!$CZ$3:$CZ$554&gt;=$L$2),--(data!$CZ$3:$CZ$554&lt;=$N$2),data!$DY$3:$DY$554))</f>
        <v>-2.23</v>
      </c>
      <c r="L46" s="140">
        <f ca="1">IF($C46="","",SUMPRODUCT(--(data!$BX$3:$BX$554=$C46),--(data!$CZ$3:$CZ$554&gt;=$L$2),--(data!$CZ$3:$CZ$554&lt;=$N$2),data!$DX$3:$DX$554))</f>
        <v>2.4600000000000004</v>
      </c>
      <c r="M46" s="141">
        <f t="shared" ca="1" si="11"/>
        <v>-55.75</v>
      </c>
      <c r="N46" s="141">
        <f t="shared" ca="1" si="12"/>
        <v>61.500000000000007</v>
      </c>
      <c r="P46" s="142">
        <f ca="1">IF($C46="","",SUMPRODUCT(--(data!$BX$3:$BX$554=$C46),--(data!$CY$3:$CY$554&gt;=$R$2),--(data!$CY$3:$CY$554&lt;=$T$2)))</f>
        <v>2</v>
      </c>
      <c r="Q46" s="140">
        <f ca="1">IF($C46="","",SUMPRODUCT(--(data!$BX$3:$BX$554=$C46),--(data!$CY$3:$CY$554&gt;=$R$2),--(data!$CY$3:$CY$554&lt;=$T$2),data!$DY$3:$DY$554))</f>
        <v>-2</v>
      </c>
      <c r="R46" s="140">
        <f ca="1">IF($C46="","",SUMPRODUCT(--(data!$BX$3:$BX$554=$C46),--(data!$CY$3:$CY$554&gt;=$R$2),--(data!$CY$3:$CY$554&lt;=$T$2),data!$DX$3:$DX$554))</f>
        <v>1.7999999999999998</v>
      </c>
      <c r="S46" s="141">
        <f t="shared" ca="1" si="13"/>
        <v>-50</v>
      </c>
      <c r="T46" s="141">
        <f t="shared" ca="1" si="14"/>
        <v>44.999999999999993</v>
      </c>
    </row>
    <row r="47" spans="1:20" ht="20.100000000000001" customHeight="1" x14ac:dyDescent="0.25">
      <c r="A47" s="137">
        <v>15</v>
      </c>
      <c r="B47" s="138"/>
      <c r="C47" s="139" t="str">
        <f ca="1">IF(OR('Main Table'!B46="",'Main Table'!B46="-"),"",'Main Table'!B46)</f>
        <v>Birmingham</v>
      </c>
      <c r="D47" s="137">
        <f ca="1">IF(C47="","",COUNTIF(data!$BX$3:$BX$554,C47))</f>
        <v>6</v>
      </c>
      <c r="E47" s="140">
        <f ca="1">IF($C47="","",SUMPRODUCT(--(data!$BX$3:$BX$554=$C47),data!$DY$3:$DY$554))</f>
        <v>-0.8600000000000001</v>
      </c>
      <c r="F47" s="140">
        <f ca="1">IF($C47="","",SUMPRODUCT(--(data!$BX$3:$BX$554=$C47),data!$DX$3:$DX$554))</f>
        <v>0.64999999999999991</v>
      </c>
      <c r="G47" s="141">
        <f t="shared" ca="1" si="9"/>
        <v>-14.333333333333336</v>
      </c>
      <c r="H47" s="141">
        <f t="shared" ca="1" si="10"/>
        <v>10.83333333333333</v>
      </c>
      <c r="I47" s="135"/>
      <c r="J47" s="142">
        <f ca="1">IF($C47="","",SUMPRODUCT(--(data!$BX$3:$BX$554=$C47),--(data!$CZ$3:$CZ$554&gt;=$L$2),--(data!$CZ$3:$CZ$554&lt;=$N$2)))</f>
        <v>5</v>
      </c>
      <c r="K47" s="140">
        <f ca="1">IF($C47="","",SUMPRODUCT(--(data!$BX$3:$BX$554=$C47),--(data!$CZ$3:$CZ$554&gt;=$L$2),--(data!$CZ$3:$CZ$554&lt;=$N$2),data!$DY$3:$DY$554))</f>
        <v>0.1399999999999999</v>
      </c>
      <c r="L47" s="140">
        <f ca="1">IF($C47="","",SUMPRODUCT(--(data!$BX$3:$BX$554=$C47),--(data!$CZ$3:$CZ$554&gt;=$L$2),--(data!$CZ$3:$CZ$554&lt;=$N$2),data!$DX$3:$DX$554))</f>
        <v>-0.74000000000000021</v>
      </c>
      <c r="M47" s="141">
        <f t="shared" ca="1" si="11"/>
        <v>2.799999999999998</v>
      </c>
      <c r="N47" s="141">
        <f t="shared" ca="1" si="12"/>
        <v>-14.800000000000006</v>
      </c>
      <c r="P47" s="142">
        <f ca="1">IF($C47="","",SUMPRODUCT(--(data!$BX$3:$BX$554=$C47),--(data!$CY$3:$CY$554&gt;=$R$2),--(data!$CY$3:$CY$554&lt;=$T$2)))</f>
        <v>0</v>
      </c>
      <c r="Q47" s="140">
        <f ca="1">IF($C47="","",SUMPRODUCT(--(data!$BX$3:$BX$554=$C47),--(data!$CY$3:$CY$554&gt;=$R$2),--(data!$CY$3:$CY$554&lt;=$T$2),data!$DY$3:$DY$554))</f>
        <v>0</v>
      </c>
      <c r="R47" s="140">
        <f ca="1">IF($C47="","",SUMPRODUCT(--(data!$BX$3:$BX$554=$C47),--(data!$CY$3:$CY$554&gt;=$R$2),--(data!$CY$3:$CY$554&lt;=$T$2),data!$DX$3:$DX$554))</f>
        <v>0</v>
      </c>
      <c r="S47" s="141">
        <f t="shared" ca="1" si="13"/>
        <v>0</v>
      </c>
      <c r="T47" s="141">
        <f t="shared" ca="1" si="14"/>
        <v>0</v>
      </c>
    </row>
    <row r="48" spans="1:20" ht="20.100000000000001" customHeight="1" x14ac:dyDescent="0.25">
      <c r="A48" s="137">
        <v>16</v>
      </c>
      <c r="B48" s="138"/>
      <c r="C48" s="139" t="str">
        <f ca="1">IF(OR('Main Table'!B47="",'Main Table'!B47="-"),"",'Main Table'!B47)</f>
        <v>Swansea</v>
      </c>
      <c r="D48" s="137">
        <f ca="1">IF(C48="","",COUNTIF(data!$BX$3:$BX$554,C48))</f>
        <v>6</v>
      </c>
      <c r="E48" s="140">
        <f ca="1">IF($C48="","",SUMPRODUCT(--(data!$BX$3:$BX$554=$C48),data!$DY$3:$DY$554))</f>
        <v>-0.77</v>
      </c>
      <c r="F48" s="140">
        <f ca="1">IF($C48="","",SUMPRODUCT(--(data!$BX$3:$BX$554=$C48),data!$DX$3:$DX$554))</f>
        <v>0.22999999999999998</v>
      </c>
      <c r="G48" s="141">
        <f t="shared" ca="1" si="9"/>
        <v>-12.833333333333334</v>
      </c>
      <c r="H48" s="141">
        <f t="shared" ca="1" si="10"/>
        <v>3.8333333333333335</v>
      </c>
      <c r="I48" s="135"/>
      <c r="J48" s="142">
        <f ca="1">IF($C48="","",SUMPRODUCT(--(data!$BX$3:$BX$554=$C48),--(data!$CZ$3:$CZ$554&gt;=$L$2),--(data!$CZ$3:$CZ$554&lt;=$N$2)))</f>
        <v>5</v>
      </c>
      <c r="K48" s="140">
        <f ca="1">IF($C48="","",SUMPRODUCT(--(data!$BX$3:$BX$554=$C48),--(data!$CZ$3:$CZ$554&gt;=$L$2),--(data!$CZ$3:$CZ$554&lt;=$N$2),data!$DY$3:$DY$554))</f>
        <v>0.22999999999999998</v>
      </c>
      <c r="L48" s="140">
        <f ca="1">IF($C48="","",SUMPRODUCT(--(data!$BX$3:$BX$554=$C48),--(data!$CZ$3:$CZ$554&gt;=$L$2),--(data!$CZ$3:$CZ$554&lt;=$N$2),data!$DX$3:$DX$554))</f>
        <v>-0.58000000000000007</v>
      </c>
      <c r="M48" s="141">
        <f t="shared" ca="1" si="11"/>
        <v>4.5999999999999996</v>
      </c>
      <c r="N48" s="141">
        <f t="shared" ca="1" si="12"/>
        <v>-11.600000000000001</v>
      </c>
      <c r="P48" s="142">
        <f ca="1">IF($C48="","",SUMPRODUCT(--(data!$BX$3:$BX$554=$C48),--(data!$CY$3:$CY$554&gt;=$R$2),--(data!$CY$3:$CY$554&lt;=$T$2)))</f>
        <v>1</v>
      </c>
      <c r="Q48" s="140">
        <f ca="1">IF($C48="","",SUMPRODUCT(--(data!$BX$3:$BX$554=$C48),--(data!$CY$3:$CY$554&gt;=$R$2),--(data!$CY$3:$CY$554&lt;=$T$2),data!$DY$3:$DY$554))</f>
        <v>-1</v>
      </c>
      <c r="R48" s="140">
        <f ca="1">IF($C48="","",SUMPRODUCT(--(data!$BX$3:$BX$554=$C48),--(data!$CY$3:$CY$554&gt;=$R$2),--(data!$CY$3:$CY$554&lt;=$T$2),data!$DX$3:$DX$554))</f>
        <v>0.81</v>
      </c>
      <c r="S48" s="141">
        <f t="shared" ca="1" si="13"/>
        <v>-20</v>
      </c>
      <c r="T48" s="141">
        <f t="shared" ca="1" si="14"/>
        <v>16.2</v>
      </c>
    </row>
    <row r="49" spans="1:20" ht="20.100000000000001" customHeight="1" x14ac:dyDescent="0.25">
      <c r="A49" s="137">
        <v>17</v>
      </c>
      <c r="B49" s="138"/>
      <c r="C49" s="139" t="str">
        <f ca="1">IF(OR('Main Table'!B48="",'Main Table'!B48="-"),"",'Main Table'!B48)</f>
        <v>Bristol City</v>
      </c>
      <c r="D49" s="137">
        <f ca="1">IF(C49="","",COUNTIF(data!$BX$3:$BX$554,C49))</f>
        <v>6</v>
      </c>
      <c r="E49" s="140">
        <f ca="1">IF($C49="","",SUMPRODUCT(--(data!$BX$3:$BX$554=$C49),data!$DY$3:$DY$554))</f>
        <v>1.1499999999999999</v>
      </c>
      <c r="F49" s="140">
        <f ca="1">IF($C49="","",SUMPRODUCT(--(data!$BX$3:$BX$554=$C49),data!$DX$3:$DX$554))</f>
        <v>-2.0700000000000003</v>
      </c>
      <c r="G49" s="141">
        <f t="shared" ca="1" si="9"/>
        <v>19.166666666666664</v>
      </c>
      <c r="H49" s="141">
        <f t="shared" ca="1" si="10"/>
        <v>-34.500000000000007</v>
      </c>
      <c r="I49" s="135"/>
      <c r="J49" s="142">
        <f ca="1">IF($C49="","",SUMPRODUCT(--(data!$BX$3:$BX$554=$C49),--(data!$CZ$3:$CZ$554&gt;=$L$2),--(data!$CZ$3:$CZ$554&lt;=$N$2)))</f>
        <v>3</v>
      </c>
      <c r="K49" s="140">
        <f ca="1">IF($C49="","",SUMPRODUCT(--(data!$BX$3:$BX$554=$C49),--(data!$CZ$3:$CZ$554&gt;=$L$2),--(data!$CZ$3:$CZ$554&lt;=$N$2),data!$DY$3:$DY$554))</f>
        <v>0.42999999999999994</v>
      </c>
      <c r="L49" s="140">
        <f ca="1">IF($C49="","",SUMPRODUCT(--(data!$BX$3:$BX$554=$C49),--(data!$CZ$3:$CZ$554&gt;=$L$2),--(data!$CZ$3:$CZ$554&lt;=$N$2),data!$DX$3:$DX$554))</f>
        <v>-0.89000000000000012</v>
      </c>
      <c r="M49" s="141">
        <f t="shared" ca="1" si="11"/>
        <v>14.33333333333333</v>
      </c>
      <c r="N49" s="141">
        <f t="shared" ca="1" si="12"/>
        <v>-29.666666666666671</v>
      </c>
      <c r="P49" s="142">
        <f ca="1">IF($C49="","",SUMPRODUCT(--(data!$BX$3:$BX$554=$C49),--(data!$CY$3:$CY$554&gt;=$R$2),--(data!$CY$3:$CY$554&lt;=$T$2)))</f>
        <v>3</v>
      </c>
      <c r="Q49" s="140">
        <f ca="1">IF($C49="","",SUMPRODUCT(--(data!$BX$3:$BX$554=$C49),--(data!$CY$3:$CY$554&gt;=$R$2),--(data!$CY$3:$CY$554&lt;=$T$2),data!$DY$3:$DY$554))</f>
        <v>0.72</v>
      </c>
      <c r="R49" s="140">
        <f ca="1">IF($C49="","",SUMPRODUCT(--(data!$BX$3:$BX$554=$C49),--(data!$CY$3:$CY$554&gt;=$R$2),--(data!$CY$3:$CY$554&lt;=$T$2),data!$DX$3:$DX$554))</f>
        <v>-1.18</v>
      </c>
      <c r="S49" s="141">
        <f t="shared" ca="1" si="13"/>
        <v>24</v>
      </c>
      <c r="T49" s="141">
        <f t="shared" ca="1" si="14"/>
        <v>-39.333333333333336</v>
      </c>
    </row>
    <row r="50" spans="1:20" ht="20.100000000000001" customHeight="1" x14ac:dyDescent="0.25">
      <c r="A50" s="137">
        <v>18</v>
      </c>
      <c r="B50" s="138"/>
      <c r="C50" s="139" t="str">
        <f ca="1">IF(OR('Main Table'!B49="",'Main Table'!B49="-"),"",'Main Table'!B49)</f>
        <v>Millwall</v>
      </c>
      <c r="D50" s="137">
        <f ca="1">IF(C50="","",COUNTIF(data!$BX$3:$BX$554,C50))</f>
        <v>6</v>
      </c>
      <c r="E50" s="140">
        <f ca="1">IF($C50="","",SUMPRODUCT(--(data!$BX$3:$BX$554=$C50),data!$DY$3:$DY$554))</f>
        <v>-4.16</v>
      </c>
      <c r="F50" s="140">
        <f ca="1">IF($C50="","",SUMPRODUCT(--(data!$BX$3:$BX$554=$C50),data!$DX$3:$DX$554))</f>
        <v>4.5299999999999994</v>
      </c>
      <c r="G50" s="141">
        <f t="shared" ca="1" si="9"/>
        <v>-69.333333333333329</v>
      </c>
      <c r="H50" s="141">
        <f t="shared" ca="1" si="10"/>
        <v>75.499999999999986</v>
      </c>
      <c r="I50" s="135"/>
      <c r="J50" s="142">
        <f ca="1">IF($C50="","",SUMPRODUCT(--(data!$BX$3:$BX$554=$C50),--(data!$CZ$3:$CZ$554&gt;=$L$2),--(data!$CZ$3:$CZ$554&lt;=$N$2)))</f>
        <v>4</v>
      </c>
      <c r="K50" s="140">
        <f ca="1">IF($C50="","",SUMPRODUCT(--(data!$BX$3:$BX$554=$C50),--(data!$CZ$3:$CZ$554&gt;=$L$2),--(data!$CZ$3:$CZ$554&lt;=$N$2),data!$DY$3:$DY$554))</f>
        <v>-4</v>
      </c>
      <c r="L50" s="140">
        <f ca="1">IF($C50="","",SUMPRODUCT(--(data!$BX$3:$BX$554=$C50),--(data!$CZ$3:$CZ$554&gt;=$L$2),--(data!$CZ$3:$CZ$554&lt;=$N$2),data!$DX$3:$DX$554))</f>
        <v>4.21</v>
      </c>
      <c r="M50" s="141">
        <f t="shared" ca="1" si="11"/>
        <v>-100</v>
      </c>
      <c r="N50" s="141">
        <f t="shared" ca="1" si="12"/>
        <v>105.25</v>
      </c>
      <c r="P50" s="142">
        <f ca="1">IF($C50="","",SUMPRODUCT(--(data!$BX$3:$BX$554=$C50),--(data!$CY$3:$CY$554&gt;=$R$2),--(data!$CY$3:$CY$554&lt;=$T$2)))</f>
        <v>2</v>
      </c>
      <c r="Q50" s="140">
        <f ca="1">IF($C50="","",SUMPRODUCT(--(data!$BX$3:$BX$554=$C50),--(data!$CY$3:$CY$554&gt;=$R$2),--(data!$CY$3:$CY$554&lt;=$T$2),data!$DY$3:$DY$554))</f>
        <v>-0.15999999999999992</v>
      </c>
      <c r="R50" s="140">
        <f ca="1">IF($C50="","",SUMPRODUCT(--(data!$BX$3:$BX$554=$C50),--(data!$CY$3:$CY$554&gt;=$R$2),--(data!$CY$3:$CY$554&lt;=$T$2),data!$DX$3:$DX$554))</f>
        <v>-1.0000000000000009E-2</v>
      </c>
      <c r="S50" s="141">
        <f t="shared" ca="1" si="13"/>
        <v>-3.9999999999999982</v>
      </c>
      <c r="T50" s="141">
        <f t="shared" ca="1" si="14"/>
        <v>-0.25000000000000022</v>
      </c>
    </row>
    <row r="51" spans="1:20" ht="20.100000000000001" customHeight="1" x14ac:dyDescent="0.25">
      <c r="A51" s="137">
        <v>19</v>
      </c>
      <c r="B51" s="138"/>
      <c r="C51" s="139" t="str">
        <f ca="1">IF(OR('Main Table'!B50="",'Main Table'!B50="-"),"",'Main Table'!B50)</f>
        <v>Blackburn</v>
      </c>
      <c r="D51" s="137">
        <f ca="1">IF(C51="","",COUNTIF(data!$BX$3:$BX$554,C51))</f>
        <v>6</v>
      </c>
      <c r="E51" s="140">
        <f ca="1">IF($C51="","",SUMPRODUCT(--(data!$BX$3:$BX$554=$C51),data!$DY$3:$DY$554))</f>
        <v>1.0299999999999998</v>
      </c>
      <c r="F51" s="140">
        <f ca="1">IF($C51="","",SUMPRODUCT(--(data!$BX$3:$BX$554=$C51),data!$DX$3:$DX$554))</f>
        <v>-1.44</v>
      </c>
      <c r="G51" s="141">
        <f t="shared" ca="1" si="9"/>
        <v>17.166666666666664</v>
      </c>
      <c r="H51" s="141">
        <f t="shared" ca="1" si="10"/>
        <v>-24</v>
      </c>
      <c r="I51" s="135"/>
      <c r="J51" s="142">
        <f ca="1">IF($C51="","",SUMPRODUCT(--(data!$BX$3:$BX$554=$C51),--(data!$CZ$3:$CZ$554&gt;=$L$2),--(data!$CZ$3:$CZ$554&lt;=$N$2)))</f>
        <v>4</v>
      </c>
      <c r="K51" s="140">
        <f ca="1">IF($C51="","",SUMPRODUCT(--(data!$BX$3:$BX$554=$C51),--(data!$CZ$3:$CZ$554&gt;=$L$2),--(data!$CZ$3:$CZ$554&lt;=$N$2),data!$DY$3:$DY$554))</f>
        <v>1.1099999999999999</v>
      </c>
      <c r="L51" s="140">
        <f ca="1">IF($C51="","",SUMPRODUCT(--(data!$BX$3:$BX$554=$C51),--(data!$CZ$3:$CZ$554&gt;=$L$2),--(data!$CZ$3:$CZ$554&lt;=$N$2),data!$DX$3:$DX$554))</f>
        <v>-1.8199999999999998</v>
      </c>
      <c r="M51" s="141">
        <f t="shared" ca="1" si="11"/>
        <v>27.749999999999996</v>
      </c>
      <c r="N51" s="141">
        <f t="shared" ca="1" si="12"/>
        <v>-45.499999999999993</v>
      </c>
      <c r="P51" s="142">
        <f ca="1">IF($C51="","",SUMPRODUCT(--(data!$BX$3:$BX$554=$C51),--(data!$CY$3:$CY$554&gt;=$R$2),--(data!$CY$3:$CY$554&lt;=$T$2)))</f>
        <v>1</v>
      </c>
      <c r="Q51" s="140">
        <f ca="1">IF($C51="","",SUMPRODUCT(--(data!$BX$3:$BX$554=$C51),--(data!$CY$3:$CY$554&gt;=$R$2),--(data!$CY$3:$CY$554&lt;=$T$2),data!$DY$3:$DY$554))</f>
        <v>0.91999999999999993</v>
      </c>
      <c r="R51" s="140">
        <f ca="1">IF($C51="","",SUMPRODUCT(--(data!$BX$3:$BX$554=$C51),--(data!$CY$3:$CY$554&gt;=$R$2),--(data!$CY$3:$CY$554&lt;=$T$2),data!$DX$3:$DX$554))</f>
        <v>-1</v>
      </c>
      <c r="S51" s="141">
        <f t="shared" ca="1" si="13"/>
        <v>23</v>
      </c>
      <c r="T51" s="141">
        <f t="shared" ca="1" si="14"/>
        <v>-25</v>
      </c>
    </row>
    <row r="52" spans="1:20" ht="20.100000000000001" customHeight="1" x14ac:dyDescent="0.25">
      <c r="A52" s="137">
        <v>20</v>
      </c>
      <c r="B52" s="138"/>
      <c r="C52" s="139" t="str">
        <f ca="1">IF(OR('Main Table'!B51="",'Main Table'!B51="-"),"",'Main Table'!B51)</f>
        <v>QPR</v>
      </c>
      <c r="D52" s="137">
        <f ca="1">IF(C52="","",COUNTIF(data!$BX$3:$BX$554,C52))</f>
        <v>6</v>
      </c>
      <c r="E52" s="140">
        <f ca="1">IF($C52="","",SUMPRODUCT(--(data!$BX$3:$BX$554=$C52),data!$DY$3:$DY$554))</f>
        <v>1.2599999999999998</v>
      </c>
      <c r="F52" s="140">
        <f ca="1">IF($C52="","",SUMPRODUCT(--(data!$BX$3:$BX$554=$C52),data!$DX$3:$DX$554))</f>
        <v>-2.0700000000000003</v>
      </c>
      <c r="G52" s="141">
        <f t="shared" ca="1" si="9"/>
        <v>20.999999999999996</v>
      </c>
      <c r="H52" s="141">
        <f t="shared" ca="1" si="10"/>
        <v>-34.500000000000007</v>
      </c>
      <c r="I52" s="135"/>
      <c r="J52" s="142">
        <f ca="1">IF($C52="","",SUMPRODUCT(--(data!$BX$3:$BX$554=$C52),--(data!$CZ$3:$CZ$554&gt;=$L$2),--(data!$CZ$3:$CZ$554&lt;=$N$2)))</f>
        <v>3</v>
      </c>
      <c r="K52" s="140">
        <f ca="1">IF($C52="","",SUMPRODUCT(--(data!$BX$3:$BX$554=$C52),--(data!$CZ$3:$CZ$554&gt;=$L$2),--(data!$CZ$3:$CZ$554&lt;=$N$2),data!$DY$3:$DY$554))</f>
        <v>0.41999999999999993</v>
      </c>
      <c r="L52" s="140">
        <f ca="1">IF($C52="","",SUMPRODUCT(--(data!$BX$3:$BX$554=$C52),--(data!$CZ$3:$CZ$554&gt;=$L$2),--(data!$CZ$3:$CZ$554&lt;=$N$2),data!$DX$3:$DX$554))</f>
        <v>-1</v>
      </c>
      <c r="M52" s="141">
        <f t="shared" ca="1" si="11"/>
        <v>13.999999999999998</v>
      </c>
      <c r="N52" s="141">
        <f t="shared" ca="1" si="12"/>
        <v>-33.333333333333336</v>
      </c>
      <c r="P52" s="142">
        <f ca="1">IF($C52="","",SUMPRODUCT(--(data!$BX$3:$BX$554=$C52),--(data!$CY$3:$CY$554&gt;=$R$2),--(data!$CY$3:$CY$554&lt;=$T$2)))</f>
        <v>4</v>
      </c>
      <c r="Q52" s="140">
        <f ca="1">IF($C52="","",SUMPRODUCT(--(data!$BX$3:$BX$554=$C52),--(data!$CY$3:$CY$554&gt;=$R$2),--(data!$CY$3:$CY$554&lt;=$T$2),data!$DY$3:$DY$554))</f>
        <v>-0.16000000000000014</v>
      </c>
      <c r="R52" s="140">
        <f ca="1">IF($C52="","",SUMPRODUCT(--(data!$BX$3:$BX$554=$C52),--(data!$CY$3:$CY$554&gt;=$R$2),--(data!$CY$3:$CY$554&lt;=$T$2),data!$DX$3:$DX$554))</f>
        <v>-7.0000000000000062E-2</v>
      </c>
      <c r="S52" s="141">
        <f t="shared" ca="1" si="13"/>
        <v>-5.3333333333333384</v>
      </c>
      <c r="T52" s="141">
        <f t="shared" ca="1" si="14"/>
        <v>-2.3333333333333353</v>
      </c>
    </row>
    <row r="53" spans="1:20" ht="20.100000000000001" customHeight="1" x14ac:dyDescent="0.25">
      <c r="A53" s="137">
        <v>21</v>
      </c>
      <c r="B53" s="138"/>
      <c r="C53" s="139" t="str">
        <f ca="1">IF(OR('Main Table'!B52="",'Main Table'!B52="-"),"",'Main Table'!B52)</f>
        <v>Bolton</v>
      </c>
      <c r="D53" s="137">
        <f ca="1">IF(C53="","",COUNTIF(data!$BX$3:$BX$554,C53))</f>
        <v>6</v>
      </c>
      <c r="E53" s="140">
        <f ca="1">IF($C53="","",SUMPRODUCT(--(data!$BX$3:$BX$554=$C53),data!$DY$3:$DY$554))</f>
        <v>-1.18</v>
      </c>
      <c r="F53" s="140">
        <f ca="1">IF($C53="","",SUMPRODUCT(--(data!$BX$3:$BX$554=$C53),data!$DX$3:$DX$554))</f>
        <v>0.25</v>
      </c>
      <c r="G53" s="141">
        <f t="shared" ca="1" si="9"/>
        <v>-19.666666666666668</v>
      </c>
      <c r="H53" s="141">
        <f t="shared" ca="1" si="10"/>
        <v>4.166666666666667</v>
      </c>
      <c r="I53" s="135"/>
      <c r="J53" s="142">
        <f ca="1">IF($C53="","",SUMPRODUCT(--(data!$BX$3:$BX$554=$C53),--(data!$CZ$3:$CZ$554&gt;=$L$2),--(data!$CZ$3:$CZ$554&lt;=$N$2)))</f>
        <v>5</v>
      </c>
      <c r="K53" s="140">
        <f ca="1">IF($C53="","",SUMPRODUCT(--(data!$BX$3:$BX$554=$C53),--(data!$CZ$3:$CZ$554&gt;=$L$2),--(data!$CZ$3:$CZ$554&lt;=$N$2),data!$DY$3:$DY$554))</f>
        <v>-1.7199999999999998</v>
      </c>
      <c r="L53" s="140">
        <f ca="1">IF($C53="","",SUMPRODUCT(--(data!$BX$3:$BX$554=$C53),--(data!$CZ$3:$CZ$554&gt;=$L$2),--(data!$CZ$3:$CZ$554&lt;=$N$2),data!$DX$3:$DX$554))</f>
        <v>1.25</v>
      </c>
      <c r="M53" s="141">
        <f t="shared" ca="1" si="11"/>
        <v>-34.399999999999991</v>
      </c>
      <c r="N53" s="141">
        <f t="shared" ca="1" si="12"/>
        <v>25</v>
      </c>
      <c r="P53" s="142">
        <f ca="1">IF($C53="","",SUMPRODUCT(--(data!$BX$3:$BX$554=$C53),--(data!$CY$3:$CY$554&gt;=$R$2),--(data!$CY$3:$CY$554&lt;=$T$2)))</f>
        <v>0</v>
      </c>
      <c r="Q53" s="140">
        <f ca="1">IF($C53="","",SUMPRODUCT(--(data!$BX$3:$BX$554=$C53),--(data!$CY$3:$CY$554&gt;=$R$2),--(data!$CY$3:$CY$554&lt;=$T$2),data!$DY$3:$DY$554))</f>
        <v>0</v>
      </c>
      <c r="R53" s="140">
        <f ca="1">IF($C53="","",SUMPRODUCT(--(data!$BX$3:$BX$554=$C53),--(data!$CY$3:$CY$554&gt;=$R$2),--(data!$CY$3:$CY$554&lt;=$T$2),data!$DX$3:$DX$554))</f>
        <v>0</v>
      </c>
      <c r="S53" s="141">
        <f t="shared" ca="1" si="13"/>
        <v>0</v>
      </c>
      <c r="T53" s="141">
        <f t="shared" ca="1" si="14"/>
        <v>0</v>
      </c>
    </row>
    <row r="54" spans="1:20" ht="20.100000000000001" customHeight="1" x14ac:dyDescent="0.25">
      <c r="A54" s="137">
        <v>22</v>
      </c>
      <c r="B54" s="138"/>
      <c r="C54" s="139" t="str">
        <f ca="1">IF(OR('Main Table'!B53="",'Main Table'!B53="-"),"",'Main Table'!B53)</f>
        <v>Ipswich</v>
      </c>
      <c r="D54" s="137">
        <f ca="1">IF(C54="","",COUNTIF(data!$BX$3:$BX$554,C54))</f>
        <v>6</v>
      </c>
      <c r="E54" s="140">
        <f ca="1">IF($C54="","",SUMPRODUCT(--(data!$BX$3:$BX$554=$C54),data!$DY$3:$DY$554))</f>
        <v>2.37</v>
      </c>
      <c r="F54" s="140">
        <f ca="1">IF($C54="","",SUMPRODUCT(--(data!$BX$3:$BX$554=$C54),data!$DX$3:$DX$554))</f>
        <v>-3.8</v>
      </c>
      <c r="G54" s="141">
        <f t="shared" ca="1" si="9"/>
        <v>39.5</v>
      </c>
      <c r="H54" s="141">
        <f t="shared" ca="1" si="10"/>
        <v>-63.333333333333336</v>
      </c>
      <c r="I54" s="135"/>
      <c r="J54" s="142">
        <f ca="1">IF($C54="","",SUMPRODUCT(--(data!$BX$3:$BX$554=$C54),--(data!$CZ$3:$CZ$554&gt;=$L$2),--(data!$CZ$3:$CZ$554&lt;=$N$2)))</f>
        <v>4</v>
      </c>
      <c r="K54" s="140">
        <f ca="1">IF($C54="","",SUMPRODUCT(--(data!$BX$3:$BX$554=$C54),--(data!$CZ$3:$CZ$554&gt;=$L$2),--(data!$CZ$3:$CZ$554&lt;=$N$2),data!$DY$3:$DY$554))</f>
        <v>1.02</v>
      </c>
      <c r="L54" s="140">
        <f ca="1">IF($C54="","",SUMPRODUCT(--(data!$BX$3:$BX$554=$C54),--(data!$CZ$3:$CZ$554&gt;=$L$2),--(data!$CZ$3:$CZ$554&lt;=$N$2),data!$DX$3:$DX$554))</f>
        <v>-1.7999999999999998</v>
      </c>
      <c r="M54" s="141">
        <f t="shared" ca="1" si="11"/>
        <v>25.5</v>
      </c>
      <c r="N54" s="141">
        <f t="shared" ca="1" si="12"/>
        <v>-44.999999999999993</v>
      </c>
      <c r="P54" s="142">
        <f ca="1">IF($C54="","",SUMPRODUCT(--(data!$BX$3:$BX$554=$C54),--(data!$CY$3:$CY$554&gt;=$R$2),--(data!$CY$3:$CY$554&lt;=$T$2)))</f>
        <v>1</v>
      </c>
      <c r="Q54" s="140">
        <f ca="1">IF($C54="","",SUMPRODUCT(--(data!$BX$3:$BX$554=$C54),--(data!$CY$3:$CY$554&gt;=$R$2),--(data!$CY$3:$CY$554&lt;=$T$2),data!$DY$3:$DY$554))</f>
        <v>0.85000000000000009</v>
      </c>
      <c r="R54" s="140">
        <f ca="1">IF($C54="","",SUMPRODUCT(--(data!$BX$3:$BX$554=$C54),--(data!$CY$3:$CY$554&gt;=$R$2),--(data!$CY$3:$CY$554&lt;=$T$2),data!$DX$3:$DX$554))</f>
        <v>-1</v>
      </c>
      <c r="S54" s="141">
        <f t="shared" ca="1" si="13"/>
        <v>21.250000000000004</v>
      </c>
      <c r="T54" s="141">
        <f t="shared" ca="1" si="14"/>
        <v>-25</v>
      </c>
    </row>
    <row r="55" spans="1:20" ht="20.100000000000001" customHeight="1" x14ac:dyDescent="0.25">
      <c r="A55" s="137">
        <v>23</v>
      </c>
      <c r="B55" s="138"/>
      <c r="C55" s="139" t="str">
        <f ca="1">IF(OR('Main Table'!B54="",'Main Table'!B54="-"),"",'Main Table'!B54)</f>
        <v>Hull</v>
      </c>
      <c r="D55" s="137">
        <f ca="1">IF(C55="","",COUNTIF(data!$BX$3:$BX$554,C55))</f>
        <v>6</v>
      </c>
      <c r="E55" s="140">
        <f ca="1">IF($C55="","",SUMPRODUCT(--(data!$BX$3:$BX$554=$C55),data!$DY$3:$DY$554))</f>
        <v>1.18</v>
      </c>
      <c r="F55" s="140">
        <f ca="1">IF($C55="","",SUMPRODUCT(--(data!$BX$3:$BX$554=$C55),data!$DX$3:$DX$554))</f>
        <v>-1.9100000000000001</v>
      </c>
      <c r="G55" s="141">
        <f t="shared" ca="1" si="9"/>
        <v>19.666666666666668</v>
      </c>
      <c r="H55" s="141">
        <f t="shared" ca="1" si="10"/>
        <v>-31.833333333333332</v>
      </c>
      <c r="I55" s="135"/>
      <c r="J55" s="142">
        <f ca="1">IF($C55="","",SUMPRODUCT(--(data!$BX$3:$BX$554=$C55),--(data!$CZ$3:$CZ$554&gt;=$L$2),--(data!$CZ$3:$CZ$554&lt;=$N$2)))</f>
        <v>5</v>
      </c>
      <c r="K55" s="140">
        <f ca="1">IF($C55="","",SUMPRODUCT(--(data!$BX$3:$BX$554=$C55),--(data!$CZ$3:$CZ$554&gt;=$L$2),--(data!$CZ$3:$CZ$554&lt;=$N$2),data!$DY$3:$DY$554))</f>
        <v>0.19999999999999996</v>
      </c>
      <c r="L55" s="140">
        <f ca="1">IF($C55="","",SUMPRODUCT(--(data!$BX$3:$BX$554=$C55),--(data!$CZ$3:$CZ$554&gt;=$L$2),--(data!$CZ$3:$CZ$554&lt;=$N$2),data!$DX$3:$DX$554))</f>
        <v>-0.91000000000000014</v>
      </c>
      <c r="M55" s="141">
        <f t="shared" ca="1" si="11"/>
        <v>3.9999999999999991</v>
      </c>
      <c r="N55" s="141">
        <f t="shared" ca="1" si="12"/>
        <v>-18.200000000000003</v>
      </c>
      <c r="P55" s="142">
        <f ca="1">IF($C55="","",SUMPRODUCT(--(data!$BX$3:$BX$554=$C55),--(data!$CY$3:$CY$554&gt;=$R$2),--(data!$CY$3:$CY$554&lt;=$T$2)))</f>
        <v>1</v>
      </c>
      <c r="Q55" s="140">
        <f ca="1">IF($C55="","",SUMPRODUCT(--(data!$BX$3:$BX$554=$C55),--(data!$CY$3:$CY$554&gt;=$R$2),--(data!$CY$3:$CY$554&lt;=$T$2),data!$DY$3:$DY$554))</f>
        <v>0.98</v>
      </c>
      <c r="R55" s="140">
        <f ca="1">IF($C55="","",SUMPRODUCT(--(data!$BX$3:$BX$554=$C55),--(data!$CY$3:$CY$554&gt;=$R$2),--(data!$CY$3:$CY$554&lt;=$T$2),data!$DX$3:$DX$554))</f>
        <v>-1</v>
      </c>
      <c r="S55" s="141">
        <f t="shared" ca="1" si="13"/>
        <v>19.600000000000001</v>
      </c>
      <c r="T55" s="141">
        <f t="shared" ca="1" si="14"/>
        <v>-20</v>
      </c>
    </row>
    <row r="56" spans="1:20" ht="20.100000000000001" customHeight="1" x14ac:dyDescent="0.25">
      <c r="A56" s="143">
        <v>24</v>
      </c>
      <c r="B56" s="144"/>
      <c r="C56" s="145" t="str">
        <f ca="1">IF(OR('Main Table'!B55="",'Main Table'!B55="-"),"",'Main Table'!B55)</f>
        <v>Reading</v>
      </c>
      <c r="D56" s="143">
        <f ca="1">IF(C56="","",COUNTIF(data!$BX$3:$BX$554,C56))</f>
        <v>6</v>
      </c>
      <c r="E56" s="146">
        <f ca="1">IF($C56="","",SUMPRODUCT(--(data!$BX$3:$BX$554=$C56),data!$DY$3:$DY$554))</f>
        <v>-2.62</v>
      </c>
      <c r="F56" s="146">
        <f ca="1">IF($C56="","",SUMPRODUCT(--(data!$BX$3:$BX$554=$C56),data!$DX$3:$DX$554))</f>
        <v>2.33</v>
      </c>
      <c r="G56" s="147">
        <f t="shared" ca="1" si="9"/>
        <v>-43.666666666666664</v>
      </c>
      <c r="H56" s="147">
        <f t="shared" ca="1" si="10"/>
        <v>38.833333333333336</v>
      </c>
      <c r="I56" s="135"/>
      <c r="J56" s="148">
        <f ca="1">IF($C56="","",SUMPRODUCT(--(data!$BX$3:$BX$554=$C56),--(data!$CZ$3:$CZ$554&gt;=$L$2),--(data!$CZ$3:$CZ$554&lt;=$N$2)))</f>
        <v>5</v>
      </c>
      <c r="K56" s="146">
        <f ca="1">IF($C56="","",SUMPRODUCT(--(data!$BX$3:$BX$554=$C56),--(data!$CZ$3:$CZ$554&gt;=$L$2),--(data!$CZ$3:$CZ$554&lt;=$N$2),data!$DY$3:$DY$554))</f>
        <v>-1.6199999999999999</v>
      </c>
      <c r="L56" s="146">
        <f ca="1">IF($C56="","",SUMPRODUCT(--(data!$BX$3:$BX$554=$C56),--(data!$CZ$3:$CZ$554&gt;=$L$2),--(data!$CZ$3:$CZ$554&lt;=$N$2),data!$DX$3:$DX$554))</f>
        <v>1.3400000000000003</v>
      </c>
      <c r="M56" s="147">
        <f t="shared" ca="1" si="11"/>
        <v>-32.4</v>
      </c>
      <c r="N56" s="147">
        <f t="shared" ca="1" si="12"/>
        <v>26.800000000000004</v>
      </c>
      <c r="P56" s="148">
        <f ca="1">IF($C56="","",SUMPRODUCT(--(data!$BX$3:$BX$554=$C56),--(data!$CY$3:$CY$554&gt;=$R$2),--(data!$CY$3:$CY$554&lt;=$T$2)))</f>
        <v>1</v>
      </c>
      <c r="Q56" s="146">
        <f ca="1">IF($C56="","",SUMPRODUCT(--(data!$BX$3:$BX$554=$C56),--(data!$CY$3:$CY$554&gt;=$R$2),--(data!$CY$3:$CY$554&lt;=$T$2),data!$DY$3:$DY$554))</f>
        <v>-1</v>
      </c>
      <c r="R56" s="146">
        <f ca="1">IF($C56="","",SUMPRODUCT(--(data!$BX$3:$BX$554=$C56),--(data!$CY$3:$CY$554&gt;=$R$2),--(data!$CY$3:$CY$554&lt;=$T$2),data!$DX$3:$DX$554))</f>
        <v>0.99</v>
      </c>
      <c r="S56" s="147">
        <f t="shared" ca="1" si="13"/>
        <v>-20</v>
      </c>
      <c r="T56" s="147">
        <f t="shared" ca="1" si="14"/>
        <v>19.8</v>
      </c>
    </row>
    <row r="57" spans="1:20" ht="20.100000000000001" customHeight="1" x14ac:dyDescent="0.25">
      <c r="I57" s="154"/>
      <c r="O57" s="155"/>
    </row>
    <row r="58" spans="1:20" s="152" customFormat="1" ht="24.95" customHeight="1" x14ac:dyDescent="0.25">
      <c r="A58" s="129" t="s">
        <v>19</v>
      </c>
      <c r="B58" s="129" t="s">
        <v>18</v>
      </c>
      <c r="C58" s="129" t="s">
        <v>11</v>
      </c>
      <c r="D58" s="1729" t="s">
        <v>260</v>
      </c>
      <c r="E58" s="1730"/>
      <c r="F58" s="1730"/>
      <c r="G58" s="1730"/>
      <c r="H58" s="1730"/>
      <c r="I58" s="1734"/>
      <c r="J58" s="1730"/>
      <c r="K58" s="1730"/>
      <c r="L58" s="1730"/>
      <c r="M58" s="1730"/>
      <c r="N58" s="1730"/>
      <c r="O58" s="1734"/>
      <c r="P58" s="1730"/>
      <c r="Q58" s="1730"/>
      <c r="R58" s="1730"/>
      <c r="S58" s="1730"/>
      <c r="T58" s="1732"/>
    </row>
    <row r="59" spans="1:20" ht="20.100000000000001" customHeight="1" x14ac:dyDescent="0.25">
      <c r="A59" s="130">
        <v>1</v>
      </c>
      <c r="B59" s="131"/>
      <c r="C59" s="132" t="str">
        <f ca="1">IF(OR('Main Table'!B59="",'Main Table'!B59="-"),"",'Main Table'!B59)</f>
        <v>Leeds</v>
      </c>
      <c r="D59" s="130">
        <f ca="1">IF($C59="","",COUNTIF(data!$BY$3:$BY$554,C59))</f>
        <v>6</v>
      </c>
      <c r="E59" s="130">
        <f ca="1">IF($C59="","",SUMPRODUCT(--(data!$BY$3:$BY$554=$C59),data!$DY$3:$DY$554))</f>
        <v>-0.26000000000000023</v>
      </c>
      <c r="F59" s="130">
        <f ca="1">IF($C59="","",SUMPRODUCT(--(data!$BY$3:$BY$554=$C59),data!$DX$3:$DX$554))</f>
        <v>-0.48</v>
      </c>
      <c r="G59" s="134">
        <f t="shared" ref="G59:G82" ca="1" si="15">IF(OR($D59=0,$D59=""),"",E59*100/$D59)</f>
        <v>-4.3333333333333366</v>
      </c>
      <c r="H59" s="134">
        <f t="shared" ref="H59:H82" ca="1" si="16">IF(OR($D59=0,$D59=""),"",F59*100/$D59)</f>
        <v>-8</v>
      </c>
      <c r="I59" s="135"/>
      <c r="J59" s="136">
        <f ca="1">IF($C59="","",SUMPRODUCT(--(data!$BY$3:$BY$554=$C59),--(data!$CZ$3:$CZ$554&gt;=$L$2),--(data!$CZ$3:$CZ$554&lt;=$N$2)))</f>
        <v>0</v>
      </c>
      <c r="K59" s="130">
        <f ca="1">IF($C59="","",SUMPRODUCT(--(data!$BY$3:$BY$554=$C59),--(data!$CZ$3:$CZ$554&gt;=$L$2),--(data!$CZ$3:$CZ$554&lt;=$N$2),data!$DY$3:$DY$554))</f>
        <v>0</v>
      </c>
      <c r="L59" s="130">
        <f ca="1">IF($C59="","",SUMPRODUCT(--(data!$BY$3:$BY$554=$C59),--(data!$CZ$3:$CZ$554&gt;=$L$2),--(data!$CZ$3:$CZ$554&lt;=$N$2),data!$DX$3:$DX$554))</f>
        <v>0</v>
      </c>
      <c r="M59" s="134" t="str">
        <f t="shared" ref="M59:M82" ca="1" si="17">IF(OR($J59=0,$J59=""),"",K59*100/$J59)</f>
        <v/>
      </c>
      <c r="N59" s="134" t="str">
        <f t="shared" ref="N59:N82" ca="1" si="18">IF(OR($J59=0,$J59=""),"",L59*100/$J59)</f>
        <v/>
      </c>
      <c r="O59" s="153"/>
      <c r="P59" s="136">
        <f ca="1">IF($C59="","",SUMPRODUCT(--(data!$BY$3:$BY$554=$C59),--(data!$CY$3:$CY$554&gt;=$R$2),--(data!$CY$3:$CY$554&lt;=$T$2)))</f>
        <v>6</v>
      </c>
      <c r="Q59" s="130">
        <f ca="1">IF($C59="","",SUMPRODUCT(--(data!$BY$3:$BY$554=$C59),--(data!$CY$3:$CY$554&gt;=$R$2),--(data!$CY$3:$CY$554&lt;=$T$2),data!$DY$3:$DY$554))</f>
        <v>-0.26000000000000023</v>
      </c>
      <c r="R59" s="130">
        <f ca="1">IF($C59="","",SUMPRODUCT(--(data!$BY$3:$BY$554=$C59),--(data!$CY$3:$CY$554&gt;=$R$2),--(data!$CY$3:$CY$554&lt;=$T$2),data!$DX$3:$DX$554))</f>
        <v>-0.48</v>
      </c>
      <c r="S59" s="134" t="str">
        <f t="shared" ref="S59:S82" ca="1" si="19">IF(OR($J59=0,$J59=""),"",Q59*100/$J59)</f>
        <v/>
      </c>
      <c r="T59" s="134" t="str">
        <f t="shared" ref="T59:T82" ca="1" si="20">IF(OR($J59=0,$J59=""),"",R59*100/$J59)</f>
        <v/>
      </c>
    </row>
    <row r="60" spans="1:20" ht="20.100000000000001" customHeight="1" x14ac:dyDescent="0.25">
      <c r="A60" s="137">
        <v>2</v>
      </c>
      <c r="B60" s="138"/>
      <c r="C60" s="139" t="str">
        <f ca="1">IF(OR('Main Table'!B60="",'Main Table'!B60="-"),"",'Main Table'!B60)</f>
        <v>Sheffield United</v>
      </c>
      <c r="D60" s="137">
        <f ca="1">IF($C60="","",COUNTIF(data!$BY$3:$BY$554,C60))</f>
        <v>6</v>
      </c>
      <c r="E60" s="140">
        <f ca="1">IF($C60="","",SUMPRODUCT(--(data!$BY$3:$BY$554=$C60),data!$DY$3:$DY$554))</f>
        <v>-2.38</v>
      </c>
      <c r="F60" s="140">
        <f ca="1">IF($C60="","",SUMPRODUCT(--(data!$BY$3:$BY$554=$C60),data!$DX$3:$DX$554))</f>
        <v>2.34</v>
      </c>
      <c r="G60" s="141">
        <f t="shared" ca="1" si="15"/>
        <v>-39.666666666666664</v>
      </c>
      <c r="H60" s="141">
        <f t="shared" ca="1" si="16"/>
        <v>39</v>
      </c>
      <c r="I60" s="135"/>
      <c r="J60" s="142">
        <f ca="1">IF($C60="","",SUMPRODUCT(--(data!$BY$3:$BY$554=$C60),--(data!$CZ$3:$CZ$554&gt;=$L$2),--(data!$CZ$3:$CZ$554&lt;=$N$2)))</f>
        <v>5</v>
      </c>
      <c r="K60" s="140">
        <f ca="1">IF($C60="","",SUMPRODUCT(--(data!$BY$3:$BY$554=$C60),--(data!$CZ$3:$CZ$554&gt;=$L$2),--(data!$CZ$3:$CZ$554&lt;=$N$2),data!$DY$3:$DY$554))</f>
        <v>-3.26</v>
      </c>
      <c r="L60" s="140">
        <f ca="1">IF($C60="","",SUMPRODUCT(--(data!$BY$3:$BY$554=$C60),--(data!$CZ$3:$CZ$554&gt;=$L$2),--(data!$CZ$3:$CZ$554&lt;=$N$2),data!$DX$3:$DX$554))</f>
        <v>3.34</v>
      </c>
      <c r="M60" s="141">
        <f t="shared" ca="1" si="17"/>
        <v>-65.2</v>
      </c>
      <c r="N60" s="141">
        <f t="shared" ca="1" si="18"/>
        <v>66.8</v>
      </c>
      <c r="P60" s="142">
        <f ca="1">IF($C60="","",SUMPRODUCT(--(data!$BY$3:$BY$554=$C60),--(data!$CY$3:$CY$554&gt;=$R$2),--(data!$CY$3:$CY$554&lt;=$T$2)))</f>
        <v>2</v>
      </c>
      <c r="Q60" s="140">
        <f ca="1">IF($C60="","",SUMPRODUCT(--(data!$BY$3:$BY$554=$C60),--(data!$CY$3:$CY$554&gt;=$R$2),--(data!$CY$3:$CY$554&lt;=$T$2),data!$DY$3:$DY$554))</f>
        <v>-0.12000000000000011</v>
      </c>
      <c r="R60" s="140">
        <f ca="1">IF($C60="","",SUMPRODUCT(--(data!$BY$3:$BY$554=$C60),--(data!$CY$3:$CY$554&gt;=$R$2),--(data!$CY$3:$CY$554&lt;=$T$2),data!$DX$3:$DX$554))</f>
        <v>0</v>
      </c>
      <c r="S60" s="141">
        <f t="shared" ca="1" si="19"/>
        <v>-2.4000000000000021</v>
      </c>
      <c r="T60" s="141">
        <f t="shared" ca="1" si="20"/>
        <v>0</v>
      </c>
    </row>
    <row r="61" spans="1:20" ht="20.100000000000001" customHeight="1" x14ac:dyDescent="0.25">
      <c r="A61" s="137">
        <v>3</v>
      </c>
      <c r="B61" s="138"/>
      <c r="C61" s="139" t="str">
        <f ca="1">IF(OR('Main Table'!B61="",'Main Table'!B61="-"),"",'Main Table'!B61)</f>
        <v>Blackburn</v>
      </c>
      <c r="D61" s="137">
        <f ca="1">IF($C61="","",COUNTIF(data!$BY$3:$BY$554,C61))</f>
        <v>6</v>
      </c>
      <c r="E61" s="140">
        <f ca="1">IF($C61="","",SUMPRODUCT(--(data!$BY$3:$BY$554=$C61),data!$DY$3:$DY$554))</f>
        <v>-0.95</v>
      </c>
      <c r="F61" s="140">
        <f ca="1">IF($C61="","",SUMPRODUCT(--(data!$BY$3:$BY$554=$C61),data!$DX$3:$DX$554))</f>
        <v>0.41000000000000014</v>
      </c>
      <c r="G61" s="141">
        <f t="shared" ca="1" si="15"/>
        <v>-15.833333333333334</v>
      </c>
      <c r="H61" s="141">
        <f t="shared" ca="1" si="16"/>
        <v>6.8333333333333357</v>
      </c>
      <c r="I61" s="135"/>
      <c r="J61" s="142">
        <f ca="1">IF($C61="","",SUMPRODUCT(--(data!$BY$3:$BY$554=$C61),--(data!$CZ$3:$CZ$554&gt;=$L$2),--(data!$CZ$3:$CZ$554&lt;=$N$2)))</f>
        <v>6</v>
      </c>
      <c r="K61" s="140">
        <f ca="1">IF($C61="","",SUMPRODUCT(--(data!$BY$3:$BY$554=$C61),--(data!$CZ$3:$CZ$554&gt;=$L$2),--(data!$CZ$3:$CZ$554&lt;=$N$2),data!$DY$3:$DY$554))</f>
        <v>-0.95</v>
      </c>
      <c r="L61" s="140">
        <f ca="1">IF($C61="","",SUMPRODUCT(--(data!$BY$3:$BY$554=$C61),--(data!$CZ$3:$CZ$554&gt;=$L$2),--(data!$CZ$3:$CZ$554&lt;=$N$2),data!$DX$3:$DX$554))</f>
        <v>0.41000000000000014</v>
      </c>
      <c r="M61" s="141">
        <f t="shared" ca="1" si="17"/>
        <v>-15.833333333333334</v>
      </c>
      <c r="N61" s="141">
        <f t="shared" ca="1" si="18"/>
        <v>6.8333333333333357</v>
      </c>
      <c r="P61" s="142">
        <f ca="1">IF($C61="","",SUMPRODUCT(--(data!$BY$3:$BY$554=$C61),--(data!$CY$3:$CY$554&gt;=$R$2),--(data!$CY$3:$CY$554&lt;=$T$2)))</f>
        <v>0</v>
      </c>
      <c r="Q61" s="140">
        <f ca="1">IF($C61="","",SUMPRODUCT(--(data!$BY$3:$BY$554=$C61),--(data!$CY$3:$CY$554&gt;=$R$2),--(data!$CY$3:$CY$554&lt;=$T$2),data!$DY$3:$DY$554))</f>
        <v>0</v>
      </c>
      <c r="R61" s="140">
        <f ca="1">IF($C61="","",SUMPRODUCT(--(data!$BY$3:$BY$554=$C61),--(data!$CY$3:$CY$554&gt;=$R$2),--(data!$CY$3:$CY$554&lt;=$T$2),data!$DX$3:$DX$554))</f>
        <v>0</v>
      </c>
      <c r="S61" s="141">
        <f t="shared" ca="1" si="19"/>
        <v>0</v>
      </c>
      <c r="T61" s="141">
        <f t="shared" ca="1" si="20"/>
        <v>0</v>
      </c>
    </row>
    <row r="62" spans="1:20" ht="20.100000000000001" customHeight="1" x14ac:dyDescent="0.25">
      <c r="A62" s="137">
        <v>4</v>
      </c>
      <c r="B62" s="138"/>
      <c r="C62" s="139" t="str">
        <f ca="1">IF(OR('Main Table'!B62="",'Main Table'!B62="-"),"",'Main Table'!B62)</f>
        <v>Middlesbrough</v>
      </c>
      <c r="D62" s="137">
        <f ca="1">IF($C62="","",COUNTIF(data!$BY$3:$BY$554,C62))</f>
        <v>6</v>
      </c>
      <c r="E62" s="140">
        <f ca="1">IF($C62="","",SUMPRODUCT(--(data!$BY$3:$BY$554=$C62),data!$DY$3:$DY$554))</f>
        <v>2.33</v>
      </c>
      <c r="F62" s="140">
        <f ca="1">IF($C62="","",SUMPRODUCT(--(data!$BY$3:$BY$554=$C62),data!$DX$3:$DX$554))</f>
        <v>-3.68</v>
      </c>
      <c r="G62" s="141">
        <f t="shared" ca="1" si="15"/>
        <v>38.833333333333336</v>
      </c>
      <c r="H62" s="141">
        <f t="shared" ca="1" si="16"/>
        <v>-61.333333333333336</v>
      </c>
      <c r="I62" s="135"/>
      <c r="J62" s="142">
        <f ca="1">IF($C62="","",SUMPRODUCT(--(data!$BY$3:$BY$554=$C62),--(data!$CZ$3:$CZ$554&gt;=$L$2),--(data!$CZ$3:$CZ$554&lt;=$N$2)))</f>
        <v>3</v>
      </c>
      <c r="K62" s="140">
        <f ca="1">IF($C62="","",SUMPRODUCT(--(data!$BY$3:$BY$554=$C62),--(data!$CZ$3:$CZ$554&gt;=$L$2),--(data!$CZ$3:$CZ$554&lt;=$N$2),data!$DY$3:$DY$554))</f>
        <v>1.9899999999999998</v>
      </c>
      <c r="L62" s="140">
        <f ca="1">IF($C62="","",SUMPRODUCT(--(data!$BY$3:$BY$554=$C62),--(data!$CZ$3:$CZ$554&gt;=$L$2),--(data!$CZ$3:$CZ$554&lt;=$N$2),data!$DX$3:$DX$554))</f>
        <v>-3</v>
      </c>
      <c r="M62" s="141">
        <f t="shared" ca="1" si="17"/>
        <v>66.333333333333329</v>
      </c>
      <c r="N62" s="141">
        <f t="shared" ca="1" si="18"/>
        <v>-100</v>
      </c>
      <c r="P62" s="142">
        <f ca="1">IF($C62="","",SUMPRODUCT(--(data!$BY$3:$BY$554=$C62),--(data!$CY$3:$CY$554&gt;=$R$2),--(data!$CY$3:$CY$554&lt;=$T$2)))</f>
        <v>1</v>
      </c>
      <c r="Q62" s="140">
        <f ca="1">IF($C62="","",SUMPRODUCT(--(data!$BY$3:$BY$554=$C62),--(data!$CY$3:$CY$554&gt;=$R$2),--(data!$CY$3:$CY$554&lt;=$T$2),data!$DY$3:$DY$554))</f>
        <v>0.84000000000000008</v>
      </c>
      <c r="R62" s="140">
        <f ca="1">IF($C62="","",SUMPRODUCT(--(data!$BY$3:$BY$554=$C62),--(data!$CY$3:$CY$554&gt;=$R$2),--(data!$CY$3:$CY$554&lt;=$T$2),data!$DX$3:$DX$554))</f>
        <v>-1</v>
      </c>
      <c r="S62" s="141">
        <f t="shared" ca="1" si="19"/>
        <v>28.000000000000004</v>
      </c>
      <c r="T62" s="141">
        <f t="shared" ca="1" si="20"/>
        <v>-33.333333333333336</v>
      </c>
    </row>
    <row r="63" spans="1:20" ht="20.100000000000001" customHeight="1" x14ac:dyDescent="0.25">
      <c r="A63" s="137">
        <v>5</v>
      </c>
      <c r="B63" s="138"/>
      <c r="C63" s="139" t="str">
        <f ca="1">IF(OR('Main Table'!B63="",'Main Table'!B63="-"),"",'Main Table'!B63)</f>
        <v>West Brom</v>
      </c>
      <c r="D63" s="137">
        <f ca="1">IF($C63="","",COUNTIF(data!$BY$3:$BY$554,C63))</f>
        <v>6</v>
      </c>
      <c r="E63" s="140">
        <f ca="1">IF($C63="","",SUMPRODUCT(--(data!$BY$3:$BY$554=$C63),data!$DY$3:$DY$554))</f>
        <v>-0.91000000000000014</v>
      </c>
      <c r="F63" s="140">
        <f ca="1">IF($C63="","",SUMPRODUCT(--(data!$BY$3:$BY$554=$C63),data!$DX$3:$DX$554))</f>
        <v>-0.21000000000000019</v>
      </c>
      <c r="G63" s="141">
        <f t="shared" ca="1" si="15"/>
        <v>-15.16666666666667</v>
      </c>
      <c r="H63" s="141">
        <f t="shared" ca="1" si="16"/>
        <v>-3.5000000000000031</v>
      </c>
      <c r="I63" s="135"/>
      <c r="J63" s="142">
        <f ca="1">IF($C63="","",SUMPRODUCT(--(data!$BY$3:$BY$554=$C63),--(data!$CZ$3:$CZ$554&gt;=$L$2),--(data!$CZ$3:$CZ$554&lt;=$N$2)))</f>
        <v>4</v>
      </c>
      <c r="K63" s="140">
        <f ca="1">IF($C63="","",SUMPRODUCT(--(data!$BY$3:$BY$554=$C63),--(data!$CZ$3:$CZ$554&gt;=$L$2),--(data!$CZ$3:$CZ$554&lt;=$N$2),data!$DY$3:$DY$554))</f>
        <v>1.0899999999999999</v>
      </c>
      <c r="L63" s="140">
        <f ca="1">IF($C63="","",SUMPRODUCT(--(data!$BY$3:$BY$554=$C63),--(data!$CZ$3:$CZ$554&gt;=$L$2),--(data!$CZ$3:$CZ$554&lt;=$N$2),data!$DX$3:$DX$554))</f>
        <v>-1.87</v>
      </c>
      <c r="M63" s="141">
        <f t="shared" ca="1" si="17"/>
        <v>27.249999999999996</v>
      </c>
      <c r="N63" s="141">
        <f t="shared" ca="1" si="18"/>
        <v>-46.75</v>
      </c>
      <c r="P63" s="142">
        <f ca="1">IF($C63="","",SUMPRODUCT(--(data!$BY$3:$BY$554=$C63),--(data!$CY$3:$CY$554&gt;=$R$2),--(data!$CY$3:$CY$554&lt;=$T$2)))</f>
        <v>2</v>
      </c>
      <c r="Q63" s="140">
        <f ca="1">IF($C63="","",SUMPRODUCT(--(data!$BY$3:$BY$554=$C63),--(data!$CY$3:$CY$554&gt;=$R$2),--(data!$CY$3:$CY$554&lt;=$T$2),data!$DY$3:$DY$554))</f>
        <v>-2</v>
      </c>
      <c r="R63" s="140">
        <f ca="1">IF($C63="","",SUMPRODUCT(--(data!$BY$3:$BY$554=$C63),--(data!$CY$3:$CY$554&gt;=$R$2),--(data!$CY$3:$CY$554&lt;=$T$2),data!$DX$3:$DX$554))</f>
        <v>1.66</v>
      </c>
      <c r="S63" s="141">
        <f t="shared" ca="1" si="19"/>
        <v>-50</v>
      </c>
      <c r="T63" s="141">
        <f t="shared" ca="1" si="20"/>
        <v>41.5</v>
      </c>
    </row>
    <row r="64" spans="1:20" ht="20.100000000000001" customHeight="1" x14ac:dyDescent="0.25">
      <c r="A64" s="137">
        <v>6</v>
      </c>
      <c r="B64" s="138"/>
      <c r="C64" s="139" t="str">
        <f ca="1">IF(OR('Main Table'!B64="",'Main Table'!B64="-"),"",'Main Table'!B64)</f>
        <v>Norwich</v>
      </c>
      <c r="D64" s="137">
        <f ca="1">IF($C64="","",COUNTIF(data!$BY$3:$BY$554,C64))</f>
        <v>6</v>
      </c>
      <c r="E64" s="140">
        <f ca="1">IF($C64="","",SUMPRODUCT(--(data!$BY$3:$BY$554=$C64),data!$DY$3:$DY$554))</f>
        <v>-0.55000000000000027</v>
      </c>
      <c r="F64" s="140">
        <f ca="1">IF($C64="","",SUMPRODUCT(--(data!$BY$3:$BY$554=$C64),data!$DX$3:$DX$554))</f>
        <v>0.12999999999999989</v>
      </c>
      <c r="G64" s="141">
        <f t="shared" ca="1" si="15"/>
        <v>-9.1666666666666714</v>
      </c>
      <c r="H64" s="141">
        <f t="shared" ca="1" si="16"/>
        <v>2.1666666666666647</v>
      </c>
      <c r="I64" s="135"/>
      <c r="J64" s="142">
        <f ca="1">IF($C64="","",SUMPRODUCT(--(data!$BY$3:$BY$554=$C64),--(data!$CZ$3:$CZ$554&gt;=$L$2),--(data!$CZ$3:$CZ$554&lt;=$N$2)))</f>
        <v>4</v>
      </c>
      <c r="K64" s="140">
        <f ca="1">IF($C64="","",SUMPRODUCT(--(data!$BY$3:$BY$554=$C64),--(data!$CZ$3:$CZ$554&gt;=$L$2),--(data!$CZ$3:$CZ$554&lt;=$N$2),data!$DY$3:$DY$554))</f>
        <v>-0.44999999999999996</v>
      </c>
      <c r="L64" s="140">
        <f ca="1">IF($C64="","",SUMPRODUCT(--(data!$BY$3:$BY$554=$C64),--(data!$CZ$3:$CZ$554&gt;=$L$2),--(data!$CZ$3:$CZ$554&lt;=$N$2),data!$DX$3:$DX$554))</f>
        <v>0.25</v>
      </c>
      <c r="M64" s="141">
        <f t="shared" ca="1" si="17"/>
        <v>-11.249999999999998</v>
      </c>
      <c r="N64" s="141">
        <f t="shared" ca="1" si="18"/>
        <v>6.25</v>
      </c>
      <c r="P64" s="142">
        <f ca="1">IF($C64="","",SUMPRODUCT(--(data!$BY$3:$BY$554=$C64),--(data!$CY$3:$CY$554&gt;=$R$2),--(data!$CY$3:$CY$554&lt;=$T$2)))</f>
        <v>2</v>
      </c>
      <c r="Q64" s="140">
        <f ca="1">IF($C64="","",SUMPRODUCT(--(data!$BY$3:$BY$554=$C64),--(data!$CY$3:$CY$554&gt;=$R$2),--(data!$CY$3:$CY$554&lt;=$T$2),data!$DY$3:$DY$554))</f>
        <v>-0.10000000000000009</v>
      </c>
      <c r="R64" s="140">
        <f ca="1">IF($C64="","",SUMPRODUCT(--(data!$BY$3:$BY$554=$C64),--(data!$CY$3:$CY$554&gt;=$R$2),--(data!$CY$3:$CY$554&lt;=$T$2),data!$DX$3:$DX$554))</f>
        <v>-0.12000000000000011</v>
      </c>
      <c r="S64" s="141">
        <f t="shared" ca="1" si="19"/>
        <v>-2.5000000000000022</v>
      </c>
      <c r="T64" s="141">
        <f t="shared" ca="1" si="20"/>
        <v>-3.0000000000000027</v>
      </c>
    </row>
    <row r="65" spans="1:20" ht="20.100000000000001" customHeight="1" x14ac:dyDescent="0.25">
      <c r="A65" s="137">
        <v>7</v>
      </c>
      <c r="B65" s="138"/>
      <c r="C65" s="139" t="str">
        <f ca="1">IF(OR('Main Table'!B65="",'Main Table'!B65="-"),"",'Main Table'!B65)</f>
        <v>Swansea</v>
      </c>
      <c r="D65" s="137">
        <f ca="1">IF($C65="","",COUNTIF(data!$BY$3:$BY$554,C65))</f>
        <v>6</v>
      </c>
      <c r="E65" s="140">
        <f ca="1">IF($C65="","",SUMPRODUCT(--(data!$BY$3:$BY$554=$C65),data!$DY$3:$DY$554))</f>
        <v>0.82999999999999985</v>
      </c>
      <c r="F65" s="140">
        <f ca="1">IF($C65="","",SUMPRODUCT(--(data!$BY$3:$BY$554=$C65),data!$DX$3:$DX$554))</f>
        <v>-1.6800000000000002</v>
      </c>
      <c r="G65" s="141">
        <f t="shared" ca="1" si="15"/>
        <v>13.83333333333333</v>
      </c>
      <c r="H65" s="141">
        <f t="shared" ca="1" si="16"/>
        <v>-28.000000000000004</v>
      </c>
      <c r="I65" s="135"/>
      <c r="J65" s="142">
        <f ca="1">IF($C65="","",SUMPRODUCT(--(data!$BY$3:$BY$554=$C65),--(data!$CZ$3:$CZ$554&gt;=$L$2),--(data!$CZ$3:$CZ$554&lt;=$N$2)))</f>
        <v>6</v>
      </c>
      <c r="K65" s="140">
        <f ca="1">IF($C65="","",SUMPRODUCT(--(data!$BY$3:$BY$554=$C65),--(data!$CZ$3:$CZ$554&gt;=$L$2),--(data!$CZ$3:$CZ$554&lt;=$N$2),data!$DY$3:$DY$554))</f>
        <v>0.82999999999999985</v>
      </c>
      <c r="L65" s="140">
        <f ca="1">IF($C65="","",SUMPRODUCT(--(data!$BY$3:$BY$554=$C65),--(data!$CZ$3:$CZ$554&gt;=$L$2),--(data!$CZ$3:$CZ$554&lt;=$N$2),data!$DX$3:$DX$554))</f>
        <v>-1.6800000000000002</v>
      </c>
      <c r="M65" s="141">
        <f t="shared" ca="1" si="17"/>
        <v>13.83333333333333</v>
      </c>
      <c r="N65" s="141">
        <f t="shared" ca="1" si="18"/>
        <v>-28.000000000000004</v>
      </c>
      <c r="P65" s="142">
        <f ca="1">IF($C65="","",SUMPRODUCT(--(data!$BY$3:$BY$554=$C65),--(data!$CY$3:$CY$554&gt;=$R$2),--(data!$CY$3:$CY$554&lt;=$T$2)))</f>
        <v>0</v>
      </c>
      <c r="Q65" s="140">
        <f ca="1">IF($C65="","",SUMPRODUCT(--(data!$BY$3:$BY$554=$C65),--(data!$CY$3:$CY$554&gt;=$R$2),--(data!$CY$3:$CY$554&lt;=$T$2),data!$DY$3:$DY$554))</f>
        <v>0</v>
      </c>
      <c r="R65" s="140">
        <f ca="1">IF($C65="","",SUMPRODUCT(--(data!$BY$3:$BY$554=$C65),--(data!$CY$3:$CY$554&gt;=$R$2),--(data!$CY$3:$CY$554&lt;=$T$2),data!$DX$3:$DX$554))</f>
        <v>0</v>
      </c>
      <c r="S65" s="141">
        <f t="shared" ca="1" si="19"/>
        <v>0</v>
      </c>
      <c r="T65" s="141">
        <f t="shared" ca="1" si="20"/>
        <v>0</v>
      </c>
    </row>
    <row r="66" spans="1:20" ht="20.100000000000001" customHeight="1" x14ac:dyDescent="0.25">
      <c r="A66" s="137">
        <v>8</v>
      </c>
      <c r="B66" s="138"/>
      <c r="C66" s="139" t="str">
        <f ca="1">IF(OR('Main Table'!B66="",'Main Table'!B66="-"),"",'Main Table'!B66)</f>
        <v>Sheffield Weds</v>
      </c>
      <c r="D66" s="137">
        <f ca="1">IF($C66="","",COUNTIF(data!$BY$3:$BY$554,C66))</f>
        <v>6</v>
      </c>
      <c r="E66" s="140">
        <f ca="1">IF($C66="","",SUMPRODUCT(--(data!$BY$3:$BY$554=$C66),data!$DY$3:$DY$554))</f>
        <v>-3.85</v>
      </c>
      <c r="F66" s="140">
        <f ca="1">IF($C66="","",SUMPRODUCT(--(data!$BY$3:$BY$554=$C66),data!$DX$3:$DX$554))</f>
        <v>3.9300000000000006</v>
      </c>
      <c r="G66" s="141">
        <f t="shared" ca="1" si="15"/>
        <v>-64.166666666666671</v>
      </c>
      <c r="H66" s="141">
        <f t="shared" ca="1" si="16"/>
        <v>65.500000000000014</v>
      </c>
      <c r="I66" s="135"/>
      <c r="J66" s="142">
        <f ca="1">IF($C66="","",SUMPRODUCT(--(data!$BY$3:$BY$554=$C66),--(data!$CZ$3:$CZ$554&gt;=$L$2),--(data!$CZ$3:$CZ$554&lt;=$N$2)))</f>
        <v>2</v>
      </c>
      <c r="K66" s="140">
        <f ca="1">IF($C66="","",SUMPRODUCT(--(data!$BY$3:$BY$554=$C66),--(data!$CZ$3:$CZ$554&gt;=$L$2),--(data!$CZ$3:$CZ$554&lt;=$N$2),data!$DY$3:$DY$554))</f>
        <v>-2</v>
      </c>
      <c r="L66" s="140">
        <f ca="1">IF($C66="","",SUMPRODUCT(--(data!$BY$3:$BY$554=$C66),--(data!$CZ$3:$CZ$554&gt;=$L$2),--(data!$CZ$3:$CZ$554&lt;=$N$2),data!$DX$3:$DX$554))</f>
        <v>2.3000000000000003</v>
      </c>
      <c r="M66" s="141">
        <f t="shared" ca="1" si="17"/>
        <v>-100</v>
      </c>
      <c r="N66" s="141">
        <f t="shared" ca="1" si="18"/>
        <v>115.00000000000001</v>
      </c>
      <c r="P66" s="142">
        <f ca="1">IF($C66="","",SUMPRODUCT(--(data!$BY$3:$BY$554=$C66),--(data!$CY$3:$CY$554&gt;=$R$2),--(data!$CY$3:$CY$554&lt;=$T$2)))</f>
        <v>4</v>
      </c>
      <c r="Q66" s="140">
        <f ca="1">IF($C66="","",SUMPRODUCT(--(data!$BY$3:$BY$554=$C66),--(data!$CY$3:$CY$554&gt;=$R$2),--(data!$CY$3:$CY$554&lt;=$T$2),data!$DY$3:$DY$554))</f>
        <v>-1.85</v>
      </c>
      <c r="R66" s="140">
        <f ca="1">IF($C66="","",SUMPRODUCT(--(data!$BY$3:$BY$554=$C66),--(data!$CY$3:$CY$554&gt;=$R$2),--(data!$CY$3:$CY$554&lt;=$T$2),data!$DX$3:$DX$554))</f>
        <v>1.6300000000000001</v>
      </c>
      <c r="S66" s="141">
        <f t="shared" ca="1" si="19"/>
        <v>-92.5</v>
      </c>
      <c r="T66" s="141">
        <f t="shared" ca="1" si="20"/>
        <v>81.5</v>
      </c>
    </row>
    <row r="67" spans="1:20" ht="20.100000000000001" customHeight="1" x14ac:dyDescent="0.25">
      <c r="A67" s="137">
        <v>9</v>
      </c>
      <c r="B67" s="138"/>
      <c r="C67" s="139" t="str">
        <f ca="1">IF(OR('Main Table'!B67="",'Main Table'!B67="-"),"",'Main Table'!B67)</f>
        <v>Bristol City</v>
      </c>
      <c r="D67" s="137">
        <f ca="1">IF($C67="","",COUNTIF(data!$BY$3:$BY$554,C67))</f>
        <v>6</v>
      </c>
      <c r="E67" s="140">
        <f ca="1">IF($C67="","",SUMPRODUCT(--(data!$BY$3:$BY$554=$C67),data!$DY$3:$DY$554))</f>
        <v>-0.41999999999999993</v>
      </c>
      <c r="F67" s="140">
        <f ca="1">IF($C67="","",SUMPRODUCT(--(data!$BY$3:$BY$554=$C67),data!$DX$3:$DX$554))</f>
        <v>-9.9999999999999645E-2</v>
      </c>
      <c r="G67" s="141">
        <f t="shared" ca="1" si="15"/>
        <v>-6.9999999999999991</v>
      </c>
      <c r="H67" s="141">
        <f t="shared" ca="1" si="16"/>
        <v>-1.6666666666666607</v>
      </c>
      <c r="I67" s="135"/>
      <c r="J67" s="142">
        <f ca="1">IF($C67="","",SUMPRODUCT(--(data!$BY$3:$BY$554=$C67),--(data!$CZ$3:$CZ$554&gt;=$L$2),--(data!$CZ$3:$CZ$554&lt;=$N$2)))</f>
        <v>2</v>
      </c>
      <c r="K67" s="140">
        <f ca="1">IF($C67="","",SUMPRODUCT(--(data!$BY$3:$BY$554=$C67),--(data!$CZ$3:$CZ$554&gt;=$L$2),--(data!$CZ$3:$CZ$554&lt;=$N$2),data!$DY$3:$DY$554))</f>
        <v>-0.27</v>
      </c>
      <c r="L67" s="140">
        <f ca="1">IF($C67="","",SUMPRODUCT(--(data!$BY$3:$BY$554=$C67),--(data!$CZ$3:$CZ$554&gt;=$L$2),--(data!$CZ$3:$CZ$554&lt;=$N$2),data!$DX$3:$DX$554))</f>
        <v>0.10000000000000009</v>
      </c>
      <c r="M67" s="141">
        <f t="shared" ca="1" si="17"/>
        <v>-13.5</v>
      </c>
      <c r="N67" s="141">
        <f t="shared" ca="1" si="18"/>
        <v>5.0000000000000044</v>
      </c>
      <c r="P67" s="142">
        <f ca="1">IF($C67="","",SUMPRODUCT(--(data!$BY$3:$BY$554=$C67),--(data!$CY$3:$CY$554&gt;=$R$2),--(data!$CY$3:$CY$554&lt;=$T$2)))</f>
        <v>4</v>
      </c>
      <c r="Q67" s="140">
        <f ca="1">IF($C67="","",SUMPRODUCT(--(data!$BY$3:$BY$554=$C67),--(data!$CY$3:$CY$554&gt;=$R$2),--(data!$CY$3:$CY$554&lt;=$T$2),data!$DY$3:$DY$554))</f>
        <v>-0.14999999999999991</v>
      </c>
      <c r="R67" s="140">
        <f ca="1">IF($C67="","",SUMPRODUCT(--(data!$BY$3:$BY$554=$C67),--(data!$CY$3:$CY$554&gt;=$R$2),--(data!$CY$3:$CY$554&lt;=$T$2),data!$DX$3:$DX$554))</f>
        <v>-0.19999999999999996</v>
      </c>
      <c r="S67" s="141">
        <f t="shared" ca="1" si="19"/>
        <v>-7.4999999999999956</v>
      </c>
      <c r="T67" s="141">
        <f t="shared" ca="1" si="20"/>
        <v>-9.9999999999999982</v>
      </c>
    </row>
    <row r="68" spans="1:20" ht="20.100000000000001" customHeight="1" x14ac:dyDescent="0.25">
      <c r="A68" s="137">
        <v>10</v>
      </c>
      <c r="B68" s="138"/>
      <c r="C68" s="139" t="str">
        <f ca="1">IF(OR('Main Table'!B68="",'Main Table'!B68="-"),"",'Main Table'!B68)</f>
        <v>Bolton</v>
      </c>
      <c r="D68" s="137">
        <f ca="1">IF($C68="","",COUNTIF(data!$BY$3:$BY$554,C68))</f>
        <v>6</v>
      </c>
      <c r="E68" s="140">
        <f ca="1">IF($C68="","",SUMPRODUCT(--(data!$BY$3:$BY$554=$C68),data!$DY$3:$DY$554))</f>
        <v>0.80000000000000027</v>
      </c>
      <c r="F68" s="140">
        <f ca="1">IF($C68="","",SUMPRODUCT(--(data!$BY$3:$BY$554=$C68),data!$DX$3:$DX$554))</f>
        <v>-1.93</v>
      </c>
      <c r="G68" s="141">
        <f t="shared" ca="1" si="15"/>
        <v>13.333333333333337</v>
      </c>
      <c r="H68" s="141">
        <f t="shared" ca="1" si="16"/>
        <v>-32.166666666666664</v>
      </c>
      <c r="I68" s="135"/>
      <c r="J68" s="142">
        <f ca="1">IF($C68="","",SUMPRODUCT(--(data!$BY$3:$BY$554=$C68),--(data!$CZ$3:$CZ$554&gt;=$L$2),--(data!$CZ$3:$CZ$554&lt;=$N$2)))</f>
        <v>4</v>
      </c>
      <c r="K68" s="140">
        <f ca="1">IF($C68="","",SUMPRODUCT(--(data!$BY$3:$BY$554=$C68),--(data!$CZ$3:$CZ$554&gt;=$L$2),--(data!$CZ$3:$CZ$554&lt;=$N$2),data!$DY$3:$DY$554))</f>
        <v>0.99000000000000021</v>
      </c>
      <c r="L68" s="140">
        <f ca="1">IF($C68="","",SUMPRODUCT(--(data!$BY$3:$BY$554=$C68),--(data!$CZ$3:$CZ$554&gt;=$L$2),--(data!$CZ$3:$CZ$554&lt;=$N$2),data!$DX$3:$DX$554))</f>
        <v>-1.8199999999999998</v>
      </c>
      <c r="M68" s="141">
        <f t="shared" ca="1" si="17"/>
        <v>24.750000000000007</v>
      </c>
      <c r="N68" s="141">
        <f t="shared" ca="1" si="18"/>
        <v>-45.499999999999993</v>
      </c>
      <c r="P68" s="142">
        <f ca="1">IF($C68="","",SUMPRODUCT(--(data!$BY$3:$BY$554=$C68),--(data!$CY$3:$CY$554&gt;=$R$2),--(data!$CY$3:$CY$554&lt;=$T$2)))</f>
        <v>2</v>
      </c>
      <c r="Q68" s="140">
        <f ca="1">IF($C68="","",SUMPRODUCT(--(data!$BY$3:$BY$554=$C68),--(data!$CY$3:$CY$554&gt;=$R$2),--(data!$CY$3:$CY$554&lt;=$T$2),data!$DY$3:$DY$554))</f>
        <v>-0.18999999999999995</v>
      </c>
      <c r="R68" s="140">
        <f ca="1">IF($C68="","",SUMPRODUCT(--(data!$BY$3:$BY$554=$C68),--(data!$CY$3:$CY$554&gt;=$R$2),--(data!$CY$3:$CY$554&lt;=$T$2),data!$DX$3:$DX$554))</f>
        <v>-0.1100000000000001</v>
      </c>
      <c r="S68" s="141">
        <f t="shared" ca="1" si="19"/>
        <v>-4.7499999999999982</v>
      </c>
      <c r="T68" s="141">
        <f t="shared" ca="1" si="20"/>
        <v>-2.7500000000000027</v>
      </c>
    </row>
    <row r="69" spans="1:20" ht="20.100000000000001" customHeight="1" x14ac:dyDescent="0.25">
      <c r="A69" s="137">
        <v>11</v>
      </c>
      <c r="B69" s="138"/>
      <c r="C69" s="139" t="str">
        <f ca="1">IF(OR('Main Table'!B69="",'Main Table'!B69="-"),"",'Main Table'!B69)</f>
        <v>Nott'm Forest</v>
      </c>
      <c r="D69" s="137">
        <f ca="1">IF($C69="","",COUNTIF(data!$BY$3:$BY$554,C69))</f>
        <v>6</v>
      </c>
      <c r="E69" s="140">
        <f ca="1">IF($C69="","",SUMPRODUCT(--(data!$BY$3:$BY$554=$C69),data!$DY$3:$DY$554))</f>
        <v>-0.81999999999999984</v>
      </c>
      <c r="F69" s="140">
        <f ca="1">IF($C69="","",SUMPRODUCT(--(data!$BY$3:$BY$554=$C69),data!$DX$3:$DX$554))</f>
        <v>0.16999999999999993</v>
      </c>
      <c r="G69" s="141">
        <f t="shared" ca="1" si="15"/>
        <v>-13.666666666666664</v>
      </c>
      <c r="H69" s="141">
        <f t="shared" ca="1" si="16"/>
        <v>2.8333333333333321</v>
      </c>
      <c r="I69" s="135"/>
      <c r="J69" s="142">
        <f ca="1">IF($C69="","",SUMPRODUCT(--(data!$BY$3:$BY$554=$C69),--(data!$CZ$3:$CZ$554&gt;=$L$2),--(data!$CZ$3:$CZ$554&lt;=$N$2)))</f>
        <v>4</v>
      </c>
      <c r="K69" s="140">
        <f ca="1">IF($C69="","",SUMPRODUCT(--(data!$BY$3:$BY$554=$C69),--(data!$CZ$3:$CZ$554&gt;=$L$2),--(data!$CZ$3:$CZ$554&lt;=$N$2),data!$DY$3:$DY$554))</f>
        <v>1.1800000000000002</v>
      </c>
      <c r="L69" s="140">
        <f ca="1">IF($C69="","",SUMPRODUCT(--(data!$BY$3:$BY$554=$C69),--(data!$CZ$3:$CZ$554&gt;=$L$2),--(data!$CZ$3:$CZ$554&lt;=$N$2),data!$DX$3:$DX$554))</f>
        <v>-1.94</v>
      </c>
      <c r="M69" s="141">
        <f t="shared" ca="1" si="17"/>
        <v>29.500000000000004</v>
      </c>
      <c r="N69" s="141">
        <f t="shared" ca="1" si="18"/>
        <v>-48.5</v>
      </c>
      <c r="P69" s="142">
        <f ca="1">IF($C69="","",SUMPRODUCT(--(data!$BY$3:$BY$554=$C69),--(data!$CY$3:$CY$554&gt;=$R$2),--(data!$CY$3:$CY$554&lt;=$T$2)))</f>
        <v>1</v>
      </c>
      <c r="Q69" s="140">
        <f ca="1">IF($C69="","",SUMPRODUCT(--(data!$BY$3:$BY$554=$C69),--(data!$CY$3:$CY$554&gt;=$R$2),--(data!$CY$3:$CY$554&lt;=$T$2),data!$DY$3:$DY$554))</f>
        <v>-1</v>
      </c>
      <c r="R69" s="140">
        <f ca="1">IF($C69="","",SUMPRODUCT(--(data!$BY$3:$BY$554=$C69),--(data!$CY$3:$CY$554&gt;=$R$2),--(data!$CY$3:$CY$554&lt;=$T$2),data!$DX$3:$DX$554))</f>
        <v>0.73</v>
      </c>
      <c r="S69" s="141">
        <f t="shared" ca="1" si="19"/>
        <v>-25</v>
      </c>
      <c r="T69" s="141">
        <f t="shared" ca="1" si="20"/>
        <v>18.25</v>
      </c>
    </row>
    <row r="70" spans="1:20" ht="20.100000000000001" customHeight="1" x14ac:dyDescent="0.25">
      <c r="A70" s="137">
        <v>12</v>
      </c>
      <c r="B70" s="138"/>
      <c r="C70" s="139" t="str">
        <f ca="1">IF(OR('Main Table'!B70="",'Main Table'!B70="-"),"",'Main Table'!B70)</f>
        <v>Derby</v>
      </c>
      <c r="D70" s="137">
        <f ca="1">IF($C70="","",COUNTIF(data!$BY$3:$BY$554,C70))</f>
        <v>6</v>
      </c>
      <c r="E70" s="140">
        <f ca="1">IF($C70="","",SUMPRODUCT(--(data!$BY$3:$BY$554=$C70),data!$DY$3:$DY$554))</f>
        <v>-0.83999999999999986</v>
      </c>
      <c r="F70" s="140">
        <f ca="1">IF($C70="","",SUMPRODUCT(--(data!$BY$3:$BY$554=$C70),data!$DX$3:$DX$554))</f>
        <v>0.2799999999999998</v>
      </c>
      <c r="G70" s="141">
        <f t="shared" ca="1" si="15"/>
        <v>-13.999999999999998</v>
      </c>
      <c r="H70" s="141">
        <f t="shared" ca="1" si="16"/>
        <v>4.6666666666666634</v>
      </c>
      <c r="I70" s="135"/>
      <c r="J70" s="142">
        <f ca="1">IF($C70="","",SUMPRODUCT(--(data!$BY$3:$BY$554=$C70),--(data!$CZ$3:$CZ$554&gt;=$L$2),--(data!$CZ$3:$CZ$554&lt;=$N$2)))</f>
        <v>6</v>
      </c>
      <c r="K70" s="140">
        <f ca="1">IF($C70="","",SUMPRODUCT(--(data!$BY$3:$BY$554=$C70),--(data!$CZ$3:$CZ$554&gt;=$L$2),--(data!$CZ$3:$CZ$554&lt;=$N$2),data!$DY$3:$DY$554))</f>
        <v>-0.83999999999999986</v>
      </c>
      <c r="L70" s="140">
        <f ca="1">IF($C70="","",SUMPRODUCT(--(data!$BY$3:$BY$554=$C70),--(data!$CZ$3:$CZ$554&gt;=$L$2),--(data!$CZ$3:$CZ$554&lt;=$N$2),data!$DX$3:$DX$554))</f>
        <v>0.2799999999999998</v>
      </c>
      <c r="M70" s="141">
        <f t="shared" ca="1" si="17"/>
        <v>-13.999999999999998</v>
      </c>
      <c r="N70" s="141">
        <f t="shared" ca="1" si="18"/>
        <v>4.6666666666666634</v>
      </c>
      <c r="P70" s="142">
        <f ca="1">IF($C70="","",SUMPRODUCT(--(data!$BY$3:$BY$554=$C70),--(data!$CY$3:$CY$554&gt;=$R$2),--(data!$CY$3:$CY$554&lt;=$T$2)))</f>
        <v>0</v>
      </c>
      <c r="Q70" s="140">
        <f ca="1">IF($C70="","",SUMPRODUCT(--(data!$BY$3:$BY$554=$C70),--(data!$CY$3:$CY$554&gt;=$R$2),--(data!$CY$3:$CY$554&lt;=$T$2),data!$DY$3:$DY$554))</f>
        <v>0</v>
      </c>
      <c r="R70" s="140">
        <f ca="1">IF($C70="","",SUMPRODUCT(--(data!$BY$3:$BY$554=$C70),--(data!$CY$3:$CY$554&gt;=$R$2),--(data!$CY$3:$CY$554&lt;=$T$2),data!$DX$3:$DX$554))</f>
        <v>0</v>
      </c>
      <c r="S70" s="141">
        <f t="shared" ca="1" si="19"/>
        <v>0</v>
      </c>
      <c r="T70" s="141">
        <f t="shared" ca="1" si="20"/>
        <v>0</v>
      </c>
    </row>
    <row r="71" spans="1:20" ht="20.100000000000001" customHeight="1" x14ac:dyDescent="0.25">
      <c r="A71" s="137">
        <v>13</v>
      </c>
      <c r="B71" s="138"/>
      <c r="C71" s="139" t="str">
        <f ca="1">IF(OR('Main Table'!B71="",'Main Table'!B71="-"),"",'Main Table'!B71)</f>
        <v>QPR</v>
      </c>
      <c r="D71" s="137">
        <f ca="1">IF($C71="","",COUNTIF(data!$BY$3:$BY$554,C71))</f>
        <v>6</v>
      </c>
      <c r="E71" s="140">
        <f ca="1">IF($C71="","",SUMPRODUCT(--(data!$BY$3:$BY$554=$C71),data!$DY$3:$DY$554))</f>
        <v>-0.72</v>
      </c>
      <c r="F71" s="140">
        <f ca="1">IF($C71="","",SUMPRODUCT(--(data!$BY$3:$BY$554=$C71),data!$DX$3:$DX$554))</f>
        <v>0.1399999999999999</v>
      </c>
      <c r="G71" s="141">
        <f t="shared" ca="1" si="15"/>
        <v>-12</v>
      </c>
      <c r="H71" s="141">
        <f t="shared" ca="1" si="16"/>
        <v>2.3333333333333317</v>
      </c>
      <c r="I71" s="135"/>
      <c r="J71" s="142">
        <f ca="1">IF($C71="","",SUMPRODUCT(--(data!$BY$3:$BY$554=$C71),--(data!$CZ$3:$CZ$554&gt;=$L$2),--(data!$CZ$3:$CZ$554&lt;=$N$2)))</f>
        <v>5</v>
      </c>
      <c r="K71" s="140">
        <f ca="1">IF($C71="","",SUMPRODUCT(--(data!$BY$3:$BY$554=$C71),--(data!$CZ$3:$CZ$554&gt;=$L$2),--(data!$CZ$3:$CZ$554&lt;=$N$2),data!$DY$3:$DY$554))</f>
        <v>0.28000000000000003</v>
      </c>
      <c r="L71" s="140">
        <f ca="1">IF($C71="","",SUMPRODUCT(--(data!$BY$3:$BY$554=$C71),--(data!$CZ$3:$CZ$554&gt;=$L$2),--(data!$CZ$3:$CZ$554&lt;=$N$2),data!$DX$3:$DX$554))</f>
        <v>-0.75</v>
      </c>
      <c r="M71" s="141">
        <f t="shared" ca="1" si="17"/>
        <v>5.6000000000000005</v>
      </c>
      <c r="N71" s="141">
        <f t="shared" ca="1" si="18"/>
        <v>-15</v>
      </c>
      <c r="P71" s="142">
        <f ca="1">IF($C71="","",SUMPRODUCT(--(data!$BY$3:$BY$554=$C71),--(data!$CY$3:$CY$554&gt;=$R$2),--(data!$CY$3:$CY$554&lt;=$T$2)))</f>
        <v>1</v>
      </c>
      <c r="Q71" s="140">
        <f ca="1">IF($C71="","",SUMPRODUCT(--(data!$BY$3:$BY$554=$C71),--(data!$CY$3:$CY$554&gt;=$R$2),--(data!$CY$3:$CY$554&lt;=$T$2),data!$DY$3:$DY$554))</f>
        <v>-1</v>
      </c>
      <c r="R71" s="140">
        <f ca="1">IF($C71="","",SUMPRODUCT(--(data!$BY$3:$BY$554=$C71),--(data!$CY$3:$CY$554&gt;=$R$2),--(data!$CY$3:$CY$554&lt;=$T$2),data!$DX$3:$DX$554))</f>
        <v>0.8899999999999999</v>
      </c>
      <c r="S71" s="141">
        <f t="shared" ca="1" si="19"/>
        <v>-20</v>
      </c>
      <c r="T71" s="141">
        <f t="shared" ca="1" si="20"/>
        <v>17.799999999999997</v>
      </c>
    </row>
    <row r="72" spans="1:20" ht="20.100000000000001" customHeight="1" x14ac:dyDescent="0.25">
      <c r="A72" s="137">
        <v>14</v>
      </c>
      <c r="B72" s="138"/>
      <c r="C72" s="139" t="str">
        <f ca="1">IF(OR('Main Table'!B72="",'Main Table'!B72="-"),"",'Main Table'!B72)</f>
        <v>Birmingham</v>
      </c>
      <c r="D72" s="137">
        <f ca="1">IF($C72="","",COUNTIF(data!$BY$3:$BY$554,C72))</f>
        <v>6</v>
      </c>
      <c r="E72" s="140">
        <f ca="1">IF($C72="","",SUMPRODUCT(--(data!$BY$3:$BY$554=$C72),data!$DY$3:$DY$554))</f>
        <v>0.87000000000000011</v>
      </c>
      <c r="F72" s="140">
        <f ca="1">IF($C72="","",SUMPRODUCT(--(data!$BY$3:$BY$554=$C72),data!$DX$3:$DX$554))</f>
        <v>-1.96</v>
      </c>
      <c r="G72" s="141">
        <f t="shared" ca="1" si="15"/>
        <v>14.500000000000002</v>
      </c>
      <c r="H72" s="141">
        <f t="shared" ca="1" si="16"/>
        <v>-32.666666666666664</v>
      </c>
      <c r="I72" s="135"/>
      <c r="J72" s="142">
        <f ca="1">IF($C72="","",SUMPRODUCT(--(data!$BY$3:$BY$554=$C72),--(data!$CZ$3:$CZ$554&gt;=$L$2),--(data!$CZ$3:$CZ$554&lt;=$N$2)))</f>
        <v>3</v>
      </c>
      <c r="K72" s="140">
        <f ca="1">IF($C72="","",SUMPRODUCT(--(data!$BY$3:$BY$554=$C72),--(data!$CZ$3:$CZ$554&gt;=$L$2),--(data!$CZ$3:$CZ$554&lt;=$N$2),data!$DY$3:$DY$554))</f>
        <v>0.3600000000000001</v>
      </c>
      <c r="L72" s="140">
        <f ca="1">IF($C72="","",SUMPRODUCT(--(data!$BY$3:$BY$554=$C72),--(data!$CZ$3:$CZ$554&gt;=$L$2),--(data!$CZ$3:$CZ$554&lt;=$N$2),data!$DX$3:$DX$554))</f>
        <v>-0.91999999999999993</v>
      </c>
      <c r="M72" s="141">
        <f t="shared" ca="1" si="17"/>
        <v>12.000000000000002</v>
      </c>
      <c r="N72" s="141">
        <f t="shared" ca="1" si="18"/>
        <v>-30.666666666666668</v>
      </c>
      <c r="P72" s="142">
        <f ca="1">IF($C72="","",SUMPRODUCT(--(data!$BY$3:$BY$554=$C72),--(data!$CY$3:$CY$554&gt;=$R$2),--(data!$CY$3:$CY$554&lt;=$T$2)))</f>
        <v>2</v>
      </c>
      <c r="Q72" s="140">
        <f ca="1">IF($C72="","",SUMPRODUCT(--(data!$BY$3:$BY$554=$C72),--(data!$CY$3:$CY$554&gt;=$R$2),--(data!$CY$3:$CY$554&lt;=$T$2),data!$DY$3:$DY$554))</f>
        <v>-3.0000000000000027E-2</v>
      </c>
      <c r="R72" s="140">
        <f ca="1">IF($C72="","",SUMPRODUCT(--(data!$BY$3:$BY$554=$C72),--(data!$CY$3:$CY$554&gt;=$R$2),--(data!$CY$3:$CY$554&lt;=$T$2),data!$DX$3:$DX$554))</f>
        <v>-4.0000000000000036E-2</v>
      </c>
      <c r="S72" s="141">
        <f t="shared" ca="1" si="19"/>
        <v>-1.0000000000000009</v>
      </c>
      <c r="T72" s="141">
        <f t="shared" ca="1" si="20"/>
        <v>-1.3333333333333346</v>
      </c>
    </row>
    <row r="73" spans="1:20" ht="20.100000000000001" customHeight="1" x14ac:dyDescent="0.25">
      <c r="A73" s="137">
        <v>15</v>
      </c>
      <c r="B73" s="138"/>
      <c r="C73" s="139" t="str">
        <f ca="1">IF(OR('Main Table'!B73="",'Main Table'!B73="-"),"",'Main Table'!B73)</f>
        <v>Stoke</v>
      </c>
      <c r="D73" s="137">
        <f ca="1">IF($C73="","",COUNTIF(data!$BY$3:$BY$554,C73))</f>
        <v>6</v>
      </c>
      <c r="E73" s="140">
        <f ca="1">IF($C73="","",SUMPRODUCT(--(data!$BY$3:$BY$554=$C73),data!$DY$3:$DY$554))</f>
        <v>-4.1899999999999995</v>
      </c>
      <c r="F73" s="140">
        <f ca="1">IF($C73="","",SUMPRODUCT(--(data!$BY$3:$BY$554=$C73),data!$DX$3:$DX$554))</f>
        <v>4.2200000000000006</v>
      </c>
      <c r="G73" s="141">
        <f t="shared" ca="1" si="15"/>
        <v>-69.833333333333329</v>
      </c>
      <c r="H73" s="141">
        <f t="shared" ca="1" si="16"/>
        <v>70.333333333333343</v>
      </c>
      <c r="I73" s="135"/>
      <c r="J73" s="142">
        <f ca="1">IF($C73="","",SUMPRODUCT(--(data!$BY$3:$BY$554=$C73),--(data!$CZ$3:$CZ$554&gt;=$L$2),--(data!$CZ$3:$CZ$554&lt;=$N$2)))</f>
        <v>3</v>
      </c>
      <c r="K73" s="140">
        <f ca="1">IF($C73="","",SUMPRODUCT(--(data!$BY$3:$BY$554=$C73),--(data!$CZ$3:$CZ$554&gt;=$L$2),--(data!$CZ$3:$CZ$554&lt;=$N$2),data!$DY$3:$DY$554))</f>
        <v>-3</v>
      </c>
      <c r="L73" s="140">
        <f ca="1">IF($C73="","",SUMPRODUCT(--(data!$BY$3:$BY$554=$C73),--(data!$CZ$3:$CZ$554&gt;=$L$2),--(data!$CZ$3:$CZ$554&lt;=$N$2),data!$DX$3:$DX$554))</f>
        <v>3.31</v>
      </c>
      <c r="M73" s="141">
        <f t="shared" ca="1" si="17"/>
        <v>-100</v>
      </c>
      <c r="N73" s="141">
        <f t="shared" ca="1" si="18"/>
        <v>110.33333333333333</v>
      </c>
      <c r="P73" s="142">
        <f ca="1">IF($C73="","",SUMPRODUCT(--(data!$BY$3:$BY$554=$C73),--(data!$CY$3:$CY$554&gt;=$R$2),--(data!$CY$3:$CY$554&lt;=$T$2)))</f>
        <v>3</v>
      </c>
      <c r="Q73" s="140">
        <f ca="1">IF($C73="","",SUMPRODUCT(--(data!$BY$3:$BY$554=$C73),--(data!$CY$3:$CY$554&gt;=$R$2),--(data!$CY$3:$CY$554&lt;=$T$2),data!$DY$3:$DY$554))</f>
        <v>-1.19</v>
      </c>
      <c r="R73" s="140">
        <f ca="1">IF($C73="","",SUMPRODUCT(--(data!$BY$3:$BY$554=$C73),--(data!$CY$3:$CY$554&gt;=$R$2),--(data!$CY$3:$CY$554&lt;=$T$2),data!$DX$3:$DX$554))</f>
        <v>0.90999999999999992</v>
      </c>
      <c r="S73" s="141">
        <f t="shared" ca="1" si="19"/>
        <v>-39.666666666666664</v>
      </c>
      <c r="T73" s="141">
        <f t="shared" ca="1" si="20"/>
        <v>30.333333333333329</v>
      </c>
    </row>
    <row r="74" spans="1:20" ht="20.100000000000001" customHeight="1" x14ac:dyDescent="0.25">
      <c r="A74" s="137">
        <v>16</v>
      </c>
      <c r="B74" s="138"/>
      <c r="C74" s="139" t="str">
        <f ca="1">IF(OR('Main Table'!B74="",'Main Table'!B74="-"),"",'Main Table'!B74)</f>
        <v>Aston Villa</v>
      </c>
      <c r="D74" s="137">
        <f ca="1">IF($C74="","",COUNTIF(data!$BY$3:$BY$554,C74))</f>
        <v>6</v>
      </c>
      <c r="E74" s="140">
        <f ca="1">IF($C74="","",SUMPRODUCT(--(data!$BY$3:$BY$554=$C74),data!$DY$3:$DY$554))</f>
        <v>-0.81</v>
      </c>
      <c r="F74" s="140">
        <f ca="1">IF($C74="","",SUMPRODUCT(--(data!$BY$3:$BY$554=$C74),data!$DX$3:$DX$554))</f>
        <v>0.21999999999999997</v>
      </c>
      <c r="G74" s="141">
        <f t="shared" ca="1" si="15"/>
        <v>-13.5</v>
      </c>
      <c r="H74" s="141">
        <f t="shared" ca="1" si="16"/>
        <v>3.6666666666666661</v>
      </c>
      <c r="I74" s="135"/>
      <c r="J74" s="142">
        <f ca="1">IF($C74="","",SUMPRODUCT(--(data!$BY$3:$BY$554=$C74),--(data!$CZ$3:$CZ$554&gt;=$L$2),--(data!$CZ$3:$CZ$554&lt;=$N$2)))</f>
        <v>5</v>
      </c>
      <c r="K74" s="140">
        <f ca="1">IF($C74="","",SUMPRODUCT(--(data!$BY$3:$BY$554=$C74),--(data!$CZ$3:$CZ$554&gt;=$L$2),--(data!$CZ$3:$CZ$554&lt;=$N$2),data!$DY$3:$DY$554))</f>
        <v>-1.6500000000000001</v>
      </c>
      <c r="L74" s="140">
        <f ca="1">IF($C74="","",SUMPRODUCT(--(data!$BY$3:$BY$554=$C74),--(data!$CZ$3:$CZ$554&gt;=$L$2),--(data!$CZ$3:$CZ$554&lt;=$N$2),data!$DX$3:$DX$554))</f>
        <v>1.22</v>
      </c>
      <c r="M74" s="141">
        <f t="shared" ca="1" si="17"/>
        <v>-33</v>
      </c>
      <c r="N74" s="141">
        <f t="shared" ca="1" si="18"/>
        <v>24.4</v>
      </c>
      <c r="P74" s="142">
        <f ca="1">IF($C74="","",SUMPRODUCT(--(data!$BY$3:$BY$554=$C74),--(data!$CY$3:$CY$554&gt;=$R$2),--(data!$CY$3:$CY$554&lt;=$T$2)))</f>
        <v>2</v>
      </c>
      <c r="Q74" s="140">
        <f ca="1">IF($C74="","",SUMPRODUCT(--(data!$BY$3:$BY$554=$C74),--(data!$CY$3:$CY$554&gt;=$R$2),--(data!$CY$3:$CY$554&lt;=$T$2),data!$DY$3:$DY$554))</f>
        <v>-0.15999999999999992</v>
      </c>
      <c r="R74" s="140">
        <f ca="1">IF($C74="","",SUMPRODUCT(--(data!$BY$3:$BY$554=$C74),--(data!$CY$3:$CY$554&gt;=$R$2),--(data!$CY$3:$CY$554&lt;=$T$2),data!$DX$3:$DX$554))</f>
        <v>-1.0000000000000009E-2</v>
      </c>
      <c r="S74" s="141">
        <f t="shared" ca="1" si="19"/>
        <v>-3.1999999999999984</v>
      </c>
      <c r="T74" s="141">
        <f t="shared" ca="1" si="20"/>
        <v>-0.20000000000000018</v>
      </c>
    </row>
    <row r="75" spans="1:20" ht="20.100000000000001" customHeight="1" x14ac:dyDescent="0.25">
      <c r="A75" s="137">
        <v>17</v>
      </c>
      <c r="B75" s="138"/>
      <c r="C75" s="139" t="str">
        <f ca="1">IF(OR('Main Table'!B75="",'Main Table'!B75="-"),"",'Main Table'!B75)</f>
        <v>Reading</v>
      </c>
      <c r="D75" s="137">
        <f ca="1">IF($C75="","",COUNTIF(data!$BY$3:$BY$554,C75))</f>
        <v>6</v>
      </c>
      <c r="E75" s="140">
        <f ca="1">IF($C75="","",SUMPRODUCT(--(data!$BY$3:$BY$554=$C75),data!$DY$3:$DY$554))</f>
        <v>-2.4299999999999997</v>
      </c>
      <c r="F75" s="140">
        <f ca="1">IF($C75="","",SUMPRODUCT(--(data!$BY$3:$BY$554=$C75),data!$DX$3:$DX$554))</f>
        <v>1.58</v>
      </c>
      <c r="G75" s="141">
        <f t="shared" ca="1" si="15"/>
        <v>-40.499999999999993</v>
      </c>
      <c r="H75" s="141">
        <f t="shared" ca="1" si="16"/>
        <v>26.333333333333332</v>
      </c>
      <c r="I75" s="135"/>
      <c r="J75" s="142">
        <f ca="1">IF($C75="","",SUMPRODUCT(--(data!$BY$3:$BY$554=$C75),--(data!$CZ$3:$CZ$554&gt;=$L$2),--(data!$CZ$3:$CZ$554&lt;=$N$2)))</f>
        <v>3</v>
      </c>
      <c r="K75" s="140">
        <f ca="1">IF($C75="","",SUMPRODUCT(--(data!$BY$3:$BY$554=$C75),--(data!$CZ$3:$CZ$554&gt;=$L$2),--(data!$CZ$3:$CZ$554&lt;=$N$2),data!$DY$3:$DY$554))</f>
        <v>-1.28</v>
      </c>
      <c r="L75" s="140">
        <f ca="1">IF($C75="","",SUMPRODUCT(--(data!$BY$3:$BY$554=$C75),--(data!$CZ$3:$CZ$554&gt;=$L$2),--(data!$CZ$3:$CZ$554&lt;=$N$2),data!$DX$3:$DX$554))</f>
        <v>1.2800000000000002</v>
      </c>
      <c r="M75" s="141">
        <f t="shared" ca="1" si="17"/>
        <v>-42.666666666666664</v>
      </c>
      <c r="N75" s="141">
        <f t="shared" ca="1" si="18"/>
        <v>42.666666666666679</v>
      </c>
      <c r="P75" s="142">
        <f ca="1">IF($C75="","",SUMPRODUCT(--(data!$BY$3:$BY$554=$C75),--(data!$CY$3:$CY$554&gt;=$R$2),--(data!$CY$3:$CY$554&lt;=$T$2)))</f>
        <v>3</v>
      </c>
      <c r="Q75" s="140">
        <f ca="1">IF($C75="","",SUMPRODUCT(--(data!$BY$3:$BY$554=$C75),--(data!$CY$3:$CY$554&gt;=$R$2),--(data!$CY$3:$CY$554&lt;=$T$2),data!$DY$3:$DY$554))</f>
        <v>-1.1499999999999999</v>
      </c>
      <c r="R75" s="140">
        <f ca="1">IF($C75="","",SUMPRODUCT(--(data!$BY$3:$BY$554=$C75),--(data!$CY$3:$CY$554&gt;=$R$2),--(data!$CY$3:$CY$554&lt;=$T$2),data!$DX$3:$DX$554))</f>
        <v>0.29999999999999982</v>
      </c>
      <c r="S75" s="141">
        <f t="shared" ca="1" si="19"/>
        <v>-38.333333333333329</v>
      </c>
      <c r="T75" s="141">
        <f t="shared" ca="1" si="20"/>
        <v>9.9999999999999947</v>
      </c>
    </row>
    <row r="76" spans="1:20" ht="20.100000000000001" customHeight="1" x14ac:dyDescent="0.25">
      <c r="A76" s="137">
        <v>18</v>
      </c>
      <c r="B76" s="138"/>
      <c r="C76" s="139" t="str">
        <f ca="1">IF(OR('Main Table'!B76="",'Main Table'!B76="-"),"",'Main Table'!B76)</f>
        <v>Brentford</v>
      </c>
      <c r="D76" s="137">
        <f ca="1">IF($C76="","",COUNTIF(data!$BY$3:$BY$554,C76))</f>
        <v>6</v>
      </c>
      <c r="E76" s="140">
        <f ca="1">IF($C76="","",SUMPRODUCT(--(data!$BY$3:$BY$554=$C76),data!$DY$3:$DY$554))</f>
        <v>1.92</v>
      </c>
      <c r="F76" s="140">
        <f ca="1">IF($C76="","",SUMPRODUCT(--(data!$BY$3:$BY$554=$C76),data!$DX$3:$DX$554))</f>
        <v>-2.2299999999999995</v>
      </c>
      <c r="G76" s="141">
        <f t="shared" ca="1" si="15"/>
        <v>32</v>
      </c>
      <c r="H76" s="141">
        <f t="shared" ca="1" si="16"/>
        <v>-37.166666666666657</v>
      </c>
      <c r="I76" s="135"/>
      <c r="J76" s="142">
        <f ca="1">IF($C76="","",SUMPRODUCT(--(data!$BY$3:$BY$554=$C76),--(data!$CZ$3:$CZ$554&gt;=$L$2),--(data!$CZ$3:$CZ$554&lt;=$N$2)))</f>
        <v>0</v>
      </c>
      <c r="K76" s="140">
        <f ca="1">IF($C76="","",SUMPRODUCT(--(data!$BY$3:$BY$554=$C76),--(data!$CZ$3:$CZ$554&gt;=$L$2),--(data!$CZ$3:$CZ$554&lt;=$N$2),data!$DY$3:$DY$554))</f>
        <v>0</v>
      </c>
      <c r="L76" s="140">
        <f ca="1">IF($C76="","",SUMPRODUCT(--(data!$BY$3:$BY$554=$C76),--(data!$CZ$3:$CZ$554&gt;=$L$2),--(data!$CZ$3:$CZ$554&lt;=$N$2),data!$DX$3:$DX$554))</f>
        <v>0</v>
      </c>
      <c r="M76" s="141" t="str">
        <f t="shared" ca="1" si="17"/>
        <v/>
      </c>
      <c r="N76" s="141" t="str">
        <f t="shared" ca="1" si="18"/>
        <v/>
      </c>
      <c r="P76" s="142">
        <f ca="1">IF($C76="","",SUMPRODUCT(--(data!$BY$3:$BY$554=$C76),--(data!$CY$3:$CY$554&gt;=$R$2),--(data!$CY$3:$CY$554&lt;=$T$2)))</f>
        <v>6</v>
      </c>
      <c r="Q76" s="140">
        <f ca="1">IF($C76="","",SUMPRODUCT(--(data!$BY$3:$BY$554=$C76),--(data!$CY$3:$CY$554&gt;=$R$2),--(data!$CY$3:$CY$554&lt;=$T$2),data!$DY$3:$DY$554))</f>
        <v>1.92</v>
      </c>
      <c r="R76" s="140">
        <f ca="1">IF($C76="","",SUMPRODUCT(--(data!$BY$3:$BY$554=$C76),--(data!$CY$3:$CY$554&gt;=$R$2),--(data!$CY$3:$CY$554&lt;=$T$2),data!$DX$3:$DX$554))</f>
        <v>-2.2299999999999995</v>
      </c>
      <c r="S76" s="141" t="str">
        <f t="shared" ca="1" si="19"/>
        <v/>
      </c>
      <c r="T76" s="141" t="str">
        <f t="shared" ca="1" si="20"/>
        <v/>
      </c>
    </row>
    <row r="77" spans="1:20" ht="20.100000000000001" customHeight="1" x14ac:dyDescent="0.25">
      <c r="A77" s="137">
        <v>19</v>
      </c>
      <c r="B77" s="138"/>
      <c r="C77" s="139" t="str">
        <f ca="1">IF(OR('Main Table'!B77="",'Main Table'!B77="-"),"",'Main Table'!B77)</f>
        <v>Ipswich</v>
      </c>
      <c r="D77" s="137">
        <f ca="1">IF($C77="","",COUNTIF(data!$BY$3:$BY$554,C77))</f>
        <v>6</v>
      </c>
      <c r="E77" s="140">
        <f ca="1">IF($C77="","",SUMPRODUCT(--(data!$BY$3:$BY$554=$C77),data!$DY$3:$DY$554))</f>
        <v>-0.8600000000000001</v>
      </c>
      <c r="F77" s="140">
        <f ca="1">IF($C77="","",SUMPRODUCT(--(data!$BY$3:$BY$554=$C77),data!$DX$3:$DX$554))</f>
        <v>0.83000000000000007</v>
      </c>
      <c r="G77" s="141">
        <f t="shared" ca="1" si="15"/>
        <v>-14.333333333333336</v>
      </c>
      <c r="H77" s="141">
        <f t="shared" ca="1" si="16"/>
        <v>13.833333333333334</v>
      </c>
      <c r="I77" s="135"/>
      <c r="J77" s="142">
        <f ca="1">IF($C77="","",SUMPRODUCT(--(data!$BY$3:$BY$554=$C77),--(data!$CZ$3:$CZ$554&gt;=$L$2),--(data!$CZ$3:$CZ$554&lt;=$N$2)))</f>
        <v>5</v>
      </c>
      <c r="K77" s="140">
        <f ca="1">IF($C77="","",SUMPRODUCT(--(data!$BY$3:$BY$554=$C77),--(data!$CZ$3:$CZ$554&gt;=$L$2),--(data!$CZ$3:$CZ$554&lt;=$N$2),data!$DY$3:$DY$554))</f>
        <v>0.1399999999999999</v>
      </c>
      <c r="L77" s="140">
        <f ca="1">IF($C77="","",SUMPRODUCT(--(data!$BY$3:$BY$554=$C77),--(data!$CZ$3:$CZ$554&gt;=$L$2),--(data!$CZ$3:$CZ$554&lt;=$N$2),data!$DX$3:$DX$554))</f>
        <v>-0.56000000000000005</v>
      </c>
      <c r="M77" s="141">
        <f t="shared" ca="1" si="17"/>
        <v>2.799999999999998</v>
      </c>
      <c r="N77" s="141">
        <f t="shared" ca="1" si="18"/>
        <v>-11.200000000000001</v>
      </c>
      <c r="P77" s="142">
        <f ca="1">IF($C77="","",SUMPRODUCT(--(data!$BY$3:$BY$554=$C77),--(data!$CY$3:$CY$554&gt;=$R$2),--(data!$CY$3:$CY$554&lt;=$T$2)))</f>
        <v>0</v>
      </c>
      <c r="Q77" s="140">
        <f ca="1">IF($C77="","",SUMPRODUCT(--(data!$BY$3:$BY$554=$C77),--(data!$CY$3:$CY$554&gt;=$R$2),--(data!$CY$3:$CY$554&lt;=$T$2),data!$DY$3:$DY$554))</f>
        <v>0</v>
      </c>
      <c r="R77" s="140">
        <f ca="1">IF($C77="","",SUMPRODUCT(--(data!$BY$3:$BY$554=$C77),--(data!$CY$3:$CY$554&gt;=$R$2),--(data!$CY$3:$CY$554&lt;=$T$2),data!$DX$3:$DX$554))</f>
        <v>0</v>
      </c>
      <c r="S77" s="141">
        <f t="shared" ca="1" si="19"/>
        <v>0</v>
      </c>
      <c r="T77" s="141">
        <f t="shared" ca="1" si="20"/>
        <v>0</v>
      </c>
    </row>
    <row r="78" spans="1:20" ht="20.100000000000001" customHeight="1" x14ac:dyDescent="0.25">
      <c r="A78" s="137">
        <v>20</v>
      </c>
      <c r="B78" s="138"/>
      <c r="C78" s="139" t="str">
        <f ca="1">IF(OR('Main Table'!B78="",'Main Table'!B78="-"),"",'Main Table'!B78)</f>
        <v>Hull</v>
      </c>
      <c r="D78" s="137">
        <f ca="1">IF($C78="","",COUNTIF(data!$BY$3:$BY$554,C78))</f>
        <v>6</v>
      </c>
      <c r="E78" s="140">
        <f ca="1">IF($C78="","",SUMPRODUCT(--(data!$BY$3:$BY$554=$C78),data!$DY$3:$DY$554))</f>
        <v>-0.36999999999999988</v>
      </c>
      <c r="F78" s="140">
        <f ca="1">IF($C78="","",SUMPRODUCT(--(data!$BY$3:$BY$554=$C78),data!$DX$3:$DX$554))</f>
        <v>-0.25</v>
      </c>
      <c r="G78" s="141">
        <f t="shared" ca="1" si="15"/>
        <v>-6.1666666666666643</v>
      </c>
      <c r="H78" s="141">
        <f t="shared" ca="1" si="16"/>
        <v>-4.166666666666667</v>
      </c>
      <c r="I78" s="135"/>
      <c r="J78" s="142">
        <f ca="1">IF($C78="","",SUMPRODUCT(--(data!$BY$3:$BY$554=$C78),--(data!$CZ$3:$CZ$554&gt;=$L$2),--(data!$CZ$3:$CZ$554&lt;=$N$2)))</f>
        <v>0</v>
      </c>
      <c r="K78" s="140">
        <f ca="1">IF($C78="","",SUMPRODUCT(--(data!$BY$3:$BY$554=$C78),--(data!$CZ$3:$CZ$554&gt;=$L$2),--(data!$CZ$3:$CZ$554&lt;=$N$2),data!$DY$3:$DY$554))</f>
        <v>0</v>
      </c>
      <c r="L78" s="140">
        <f ca="1">IF($C78="","",SUMPRODUCT(--(data!$BY$3:$BY$554=$C78),--(data!$CZ$3:$CZ$554&gt;=$L$2),--(data!$CZ$3:$CZ$554&lt;=$N$2),data!$DX$3:$DX$554))</f>
        <v>0</v>
      </c>
      <c r="M78" s="141" t="str">
        <f t="shared" ca="1" si="17"/>
        <v/>
      </c>
      <c r="N78" s="141" t="str">
        <f t="shared" ca="1" si="18"/>
        <v/>
      </c>
      <c r="P78" s="142">
        <f ca="1">IF($C78="","",SUMPRODUCT(--(data!$BY$3:$BY$554=$C78),--(data!$CY$3:$CY$554&gt;=$R$2),--(data!$CY$3:$CY$554&lt;=$T$2)))</f>
        <v>6</v>
      </c>
      <c r="Q78" s="140">
        <f ca="1">IF($C78="","",SUMPRODUCT(--(data!$BY$3:$BY$554=$C78),--(data!$CY$3:$CY$554&gt;=$R$2),--(data!$CY$3:$CY$554&lt;=$T$2),data!$DY$3:$DY$554))</f>
        <v>-0.36999999999999988</v>
      </c>
      <c r="R78" s="140">
        <f ca="1">IF($C78="","",SUMPRODUCT(--(data!$BY$3:$BY$554=$C78),--(data!$CY$3:$CY$554&gt;=$R$2),--(data!$CY$3:$CY$554&lt;=$T$2),data!$DX$3:$DX$554))</f>
        <v>-0.25</v>
      </c>
      <c r="S78" s="141" t="str">
        <f t="shared" ca="1" si="19"/>
        <v/>
      </c>
      <c r="T78" s="141" t="str">
        <f t="shared" ca="1" si="20"/>
        <v/>
      </c>
    </row>
    <row r="79" spans="1:20" ht="20.100000000000001" customHeight="1" x14ac:dyDescent="0.25">
      <c r="A79" s="137">
        <v>21</v>
      </c>
      <c r="B79" s="138"/>
      <c r="C79" s="139" t="str">
        <f ca="1">IF(OR('Main Table'!B79="",'Main Table'!B79="-"),"",'Main Table'!B79)</f>
        <v>Wigan</v>
      </c>
      <c r="D79" s="137">
        <f ca="1">IF($C79="","",COUNTIF(data!$BY$3:$BY$554,C79))</f>
        <v>6</v>
      </c>
      <c r="E79" s="140">
        <f ca="1">IF($C79="","",SUMPRODUCT(--(data!$BY$3:$BY$554=$C79),data!$DY$3:$DY$554))</f>
        <v>0.12999999999999989</v>
      </c>
      <c r="F79" s="140">
        <f ca="1">IF($C79="","",SUMPRODUCT(--(data!$BY$3:$BY$554=$C79),data!$DX$3:$DX$554))</f>
        <v>-0.2000000000000004</v>
      </c>
      <c r="G79" s="141">
        <f t="shared" ca="1" si="15"/>
        <v>2.1666666666666647</v>
      </c>
      <c r="H79" s="141">
        <f t="shared" ca="1" si="16"/>
        <v>-3.3333333333333397</v>
      </c>
      <c r="I79" s="135"/>
      <c r="J79" s="142">
        <f ca="1">IF($C79="","",SUMPRODUCT(--(data!$BY$3:$BY$554=$C79),--(data!$CZ$3:$CZ$554&gt;=$L$2),--(data!$CZ$3:$CZ$554&lt;=$N$2)))</f>
        <v>1</v>
      </c>
      <c r="K79" s="140">
        <f ca="1">IF($C79="","",SUMPRODUCT(--(data!$BY$3:$BY$554=$C79),--(data!$CZ$3:$CZ$554&gt;=$L$2),--(data!$CZ$3:$CZ$554&lt;=$N$2),data!$DY$3:$DY$554))</f>
        <v>-1</v>
      </c>
      <c r="L79" s="140">
        <f ca="1">IF($C79="","",SUMPRODUCT(--(data!$BY$3:$BY$554=$C79),--(data!$CZ$3:$CZ$554&gt;=$L$2),--(data!$CZ$3:$CZ$554&lt;=$N$2),data!$DX$3:$DX$554))</f>
        <v>1.0299999999999998</v>
      </c>
      <c r="M79" s="141">
        <f t="shared" ca="1" si="17"/>
        <v>-100</v>
      </c>
      <c r="N79" s="141">
        <f t="shared" ca="1" si="18"/>
        <v>102.99999999999999</v>
      </c>
      <c r="P79" s="142">
        <f ca="1">IF($C79="","",SUMPRODUCT(--(data!$BY$3:$BY$554=$C79),--(data!$CY$3:$CY$554&gt;=$R$2),--(data!$CY$3:$CY$554&lt;=$T$2)))</f>
        <v>5</v>
      </c>
      <c r="Q79" s="140">
        <f ca="1">IF($C79="","",SUMPRODUCT(--(data!$BY$3:$BY$554=$C79),--(data!$CY$3:$CY$554&gt;=$R$2),--(data!$CY$3:$CY$554&lt;=$T$2),data!$DY$3:$DY$554))</f>
        <v>1.1299999999999999</v>
      </c>
      <c r="R79" s="140">
        <f ca="1">IF($C79="","",SUMPRODUCT(--(data!$BY$3:$BY$554=$C79),--(data!$CY$3:$CY$554&gt;=$R$2),--(data!$CY$3:$CY$554&lt;=$T$2),data!$DX$3:$DX$554))</f>
        <v>-1.2300000000000004</v>
      </c>
      <c r="S79" s="141">
        <f t="shared" ca="1" si="19"/>
        <v>112.99999999999999</v>
      </c>
      <c r="T79" s="141">
        <f t="shared" ca="1" si="20"/>
        <v>-123.00000000000004</v>
      </c>
    </row>
    <row r="80" spans="1:20" ht="20.100000000000001" customHeight="1" x14ac:dyDescent="0.25">
      <c r="A80" s="137">
        <v>22</v>
      </c>
      <c r="B80" s="138"/>
      <c r="C80" s="139" t="str">
        <f ca="1">IF(OR('Main Table'!B80="",'Main Table'!B80="-"),"",'Main Table'!B80)</f>
        <v>Millwall</v>
      </c>
      <c r="D80" s="137">
        <f ca="1">IF($C80="","",COUNTIF(data!$BY$3:$BY$554,C80))</f>
        <v>6</v>
      </c>
      <c r="E80" s="140">
        <f ca="1">IF($C80="","",SUMPRODUCT(--(data!$BY$3:$BY$554=$C80),data!$DY$3:$DY$554))</f>
        <v>1.0099999999999998</v>
      </c>
      <c r="F80" s="140">
        <f ca="1">IF($C80="","",SUMPRODUCT(--(data!$BY$3:$BY$554=$C80),data!$DX$3:$DX$554))</f>
        <v>-1.7600000000000002</v>
      </c>
      <c r="G80" s="141">
        <f t="shared" ca="1" si="15"/>
        <v>16.833333333333329</v>
      </c>
      <c r="H80" s="141">
        <f t="shared" ca="1" si="16"/>
        <v>-29.333333333333339</v>
      </c>
      <c r="I80" s="135"/>
      <c r="J80" s="142">
        <f ca="1">IF($C80="","",SUMPRODUCT(--(data!$BY$3:$BY$554=$C80),--(data!$CZ$3:$CZ$554&gt;=$L$2),--(data!$CZ$3:$CZ$554&lt;=$N$2)))</f>
        <v>5</v>
      </c>
      <c r="K80" s="140">
        <f ca="1">IF($C80="","",SUMPRODUCT(--(data!$BY$3:$BY$554=$C80),--(data!$CZ$3:$CZ$554&gt;=$L$2),--(data!$CZ$3:$CZ$554&lt;=$N$2),data!$DY$3:$DY$554))</f>
        <v>0.1399999999999999</v>
      </c>
      <c r="L80" s="140">
        <f ca="1">IF($C80="","",SUMPRODUCT(--(data!$BY$3:$BY$554=$C80),--(data!$CZ$3:$CZ$554&gt;=$L$2),--(data!$CZ$3:$CZ$554&lt;=$N$2),data!$DX$3:$DX$554))</f>
        <v>-0.76000000000000023</v>
      </c>
      <c r="M80" s="141">
        <f t="shared" ca="1" si="17"/>
        <v>2.799999999999998</v>
      </c>
      <c r="N80" s="141">
        <f t="shared" ca="1" si="18"/>
        <v>-15.200000000000006</v>
      </c>
      <c r="P80" s="142">
        <f ca="1">IF($C80="","",SUMPRODUCT(--(data!$BY$3:$BY$554=$C80),--(data!$CY$3:$CY$554&gt;=$R$2),--(data!$CY$3:$CY$554&lt;=$T$2)))</f>
        <v>1</v>
      </c>
      <c r="Q80" s="140">
        <f ca="1">IF($C80="","",SUMPRODUCT(--(data!$BY$3:$BY$554=$C80),--(data!$CY$3:$CY$554&gt;=$R$2),--(data!$CY$3:$CY$554&lt;=$T$2),data!$DY$3:$DY$554))</f>
        <v>0.87000000000000011</v>
      </c>
      <c r="R80" s="140">
        <f ca="1">IF($C80="","",SUMPRODUCT(--(data!$BY$3:$BY$554=$C80),--(data!$CY$3:$CY$554&gt;=$R$2),--(data!$CY$3:$CY$554&lt;=$T$2),data!$DX$3:$DX$554))</f>
        <v>-1</v>
      </c>
      <c r="S80" s="141">
        <f t="shared" ca="1" si="19"/>
        <v>17.400000000000002</v>
      </c>
      <c r="T80" s="141">
        <f t="shared" ca="1" si="20"/>
        <v>-20</v>
      </c>
    </row>
    <row r="81" spans="1:20" ht="20.100000000000001" customHeight="1" x14ac:dyDescent="0.25">
      <c r="A81" s="137">
        <v>23</v>
      </c>
      <c r="B81" s="138"/>
      <c r="C81" s="139" t="str">
        <f ca="1">IF(OR('Main Table'!B81="",'Main Table'!B81="-"),"",'Main Table'!B81)</f>
        <v>Preston</v>
      </c>
      <c r="D81" s="137">
        <f ca="1">IF($C81="","",COUNTIF(data!$BY$3:$BY$554,C81))</f>
        <v>6</v>
      </c>
      <c r="E81" s="140">
        <f ca="1">IF($C81="","",SUMPRODUCT(--(data!$BY$3:$BY$554=$C81),data!$DY$3:$DY$554))</f>
        <v>-0.82000000000000028</v>
      </c>
      <c r="F81" s="140">
        <f ca="1">IF($C81="","",SUMPRODUCT(--(data!$BY$3:$BY$554=$C81),data!$DX$3:$DX$554))</f>
        <v>-2.2204460492503131E-16</v>
      </c>
      <c r="G81" s="141">
        <f t="shared" ca="1" si="15"/>
        <v>-13.666666666666671</v>
      </c>
      <c r="H81" s="141">
        <f t="shared" ca="1" si="16"/>
        <v>-3.7007434154171887E-15</v>
      </c>
      <c r="I81" s="135"/>
      <c r="J81" s="142">
        <f ca="1">IF($C81="","",SUMPRODUCT(--(data!$BY$3:$BY$554=$C81),--(data!$CZ$3:$CZ$554&gt;=$L$2),--(data!$CZ$3:$CZ$554&lt;=$N$2)))</f>
        <v>5</v>
      </c>
      <c r="K81" s="140">
        <f ca="1">IF($C81="","",SUMPRODUCT(--(data!$BY$3:$BY$554=$C81),--(data!$CZ$3:$CZ$554&gt;=$L$2),--(data!$CZ$3:$CZ$554&lt;=$N$2),data!$DY$3:$DY$554))</f>
        <v>0.17999999999999972</v>
      </c>
      <c r="L81" s="140">
        <f ca="1">IF($C81="","",SUMPRODUCT(--(data!$BY$3:$BY$554=$C81),--(data!$CZ$3:$CZ$554&gt;=$L$2),--(data!$CZ$3:$CZ$554&lt;=$N$2),data!$DX$3:$DX$554))</f>
        <v>-0.99000000000000021</v>
      </c>
      <c r="M81" s="141">
        <f t="shared" ca="1" si="17"/>
        <v>3.5999999999999943</v>
      </c>
      <c r="N81" s="141">
        <f t="shared" ca="1" si="18"/>
        <v>-19.800000000000004</v>
      </c>
      <c r="P81" s="142">
        <f ca="1">IF($C81="","",SUMPRODUCT(--(data!$BY$3:$BY$554=$C81),--(data!$CY$3:$CY$554&gt;=$R$2),--(data!$CY$3:$CY$554&lt;=$T$2)))</f>
        <v>3</v>
      </c>
      <c r="Q81" s="140">
        <f ca="1">IF($C81="","",SUMPRODUCT(--(data!$BY$3:$BY$554=$C81),--(data!$CY$3:$CY$554&gt;=$R$2),--(data!$CY$3:$CY$554&lt;=$T$2),data!$DY$3:$DY$554))</f>
        <v>-1.2</v>
      </c>
      <c r="R81" s="140">
        <f ca="1">IF($C81="","",SUMPRODUCT(--(data!$BY$3:$BY$554=$C81),--(data!$CY$3:$CY$554&gt;=$R$2),--(data!$CY$3:$CY$554&lt;=$T$2),data!$DX$3:$DX$554))</f>
        <v>0.99</v>
      </c>
      <c r="S81" s="141">
        <f t="shared" ca="1" si="19"/>
        <v>-24</v>
      </c>
      <c r="T81" s="141">
        <f t="shared" ca="1" si="20"/>
        <v>19.8</v>
      </c>
    </row>
    <row r="82" spans="1:20" ht="20.100000000000001" customHeight="1" x14ac:dyDescent="0.25">
      <c r="A82" s="143">
        <v>24</v>
      </c>
      <c r="B82" s="144"/>
      <c r="C82" s="145" t="str">
        <f ca="1">IF(OR('Main Table'!B82="",'Main Table'!B82="-"),"",'Main Table'!B82)</f>
        <v>Rotherham</v>
      </c>
      <c r="D82" s="143">
        <f ca="1">IF($C82="","",COUNTIF(data!$BY$3:$BY$554,C82))</f>
        <v>6</v>
      </c>
      <c r="E82" s="146">
        <f ca="1">IF($C82="","",SUMPRODUCT(--(data!$BY$3:$BY$554=$C82),data!$DY$3:$DY$554))</f>
        <v>2.5700000000000003</v>
      </c>
      <c r="F82" s="146">
        <f ca="1">IF($C82="","",SUMPRODUCT(--(data!$BY$3:$BY$554=$C82),data!$DX$3:$DX$554))</f>
        <v>-2.3100000000000005</v>
      </c>
      <c r="G82" s="147">
        <f t="shared" ca="1" si="15"/>
        <v>42.833333333333336</v>
      </c>
      <c r="H82" s="147">
        <f t="shared" ca="1" si="16"/>
        <v>-38.500000000000007</v>
      </c>
      <c r="I82" s="135"/>
      <c r="J82" s="148">
        <f ca="1">IF($C82="","",SUMPRODUCT(--(data!$BY$3:$BY$554=$C82),--(data!$CZ$3:$CZ$554&gt;=$L$2),--(data!$CZ$3:$CZ$554&lt;=$N$2)))</f>
        <v>1</v>
      </c>
      <c r="K82" s="146">
        <f ca="1">IF($C82="","",SUMPRODUCT(--(data!$BY$3:$BY$554=$C82),--(data!$CZ$3:$CZ$554&gt;=$L$2),--(data!$CZ$3:$CZ$554&lt;=$N$2),data!$DY$3:$DY$554))</f>
        <v>-1</v>
      </c>
      <c r="L82" s="146">
        <f ca="1">IF($C82="","",SUMPRODUCT(--(data!$BY$3:$BY$554=$C82),--(data!$CZ$3:$CZ$554&gt;=$L$2),--(data!$CZ$3:$CZ$554&lt;=$N$2),data!$DX$3:$DX$554))</f>
        <v>1.0499999999999998</v>
      </c>
      <c r="M82" s="147">
        <f t="shared" ca="1" si="17"/>
        <v>-100</v>
      </c>
      <c r="N82" s="147">
        <f t="shared" ca="1" si="18"/>
        <v>104.99999999999999</v>
      </c>
      <c r="P82" s="148">
        <f ca="1">IF($C82="","",SUMPRODUCT(--(data!$BY$3:$BY$554=$C82),--(data!$CY$3:$CY$554&gt;=$R$2),--(data!$CY$3:$CY$554&lt;=$T$2)))</f>
        <v>5</v>
      </c>
      <c r="Q82" s="146">
        <f ca="1">IF($C82="","",SUMPRODUCT(--(data!$BY$3:$BY$554=$C82),--(data!$CY$3:$CY$554&gt;=$R$2),--(data!$CY$3:$CY$554&lt;=$T$2),data!$DY$3:$DY$554))</f>
        <v>3.5700000000000003</v>
      </c>
      <c r="R82" s="146">
        <f ca="1">IF($C82="","",SUMPRODUCT(--(data!$BY$3:$BY$554=$C82),--(data!$CY$3:$CY$554&gt;=$R$2),--(data!$CY$3:$CY$554&lt;=$T$2),data!$DX$3:$DX$554))</f>
        <v>-3.3600000000000003</v>
      </c>
      <c r="S82" s="147">
        <f t="shared" ca="1" si="19"/>
        <v>357</v>
      </c>
      <c r="T82" s="147">
        <f t="shared" ca="1" si="20"/>
        <v>-336.00000000000006</v>
      </c>
    </row>
    <row r="83" spans="1:20" ht="20.100000000000001" customHeight="1" x14ac:dyDescent="0.25"/>
  </sheetData>
  <sheetProtection sheet="1" objects="1" scenarios="1"/>
  <mergeCells count="20">
    <mergeCell ref="D58:T58"/>
    <mergeCell ref="E4:F4"/>
    <mergeCell ref="G4:H4"/>
    <mergeCell ref="S4:T4"/>
    <mergeCell ref="A4:C5"/>
    <mergeCell ref="D6:T6"/>
    <mergeCell ref="D32:T32"/>
    <mergeCell ref="J4:J5"/>
    <mergeCell ref="K4:L4"/>
    <mergeCell ref="M4:N4"/>
    <mergeCell ref="P4:P5"/>
    <mergeCell ref="Q4:R4"/>
    <mergeCell ref="D4:D5"/>
    <mergeCell ref="U1:U4"/>
    <mergeCell ref="J2:K2"/>
    <mergeCell ref="A1:C2"/>
    <mergeCell ref="P1:T1"/>
    <mergeCell ref="P2:Q2"/>
    <mergeCell ref="E1:H2"/>
    <mergeCell ref="J1:N1"/>
  </mergeCells>
  <conditionalFormatting sqref="K59:N82 E59:I82 Q59:T82 K33:N56 E33:I56 Q33:T56 K7:N30 E7:I30 Q7:T30">
    <cfRule type="cellIs" dxfId="22" priority="4" operator="lessThan">
      <formula>0</formula>
    </cfRule>
    <cfRule type="cellIs" dxfId="21" priority="5" operator="greaterThan">
      <formula>0</formula>
    </cfRule>
  </conditionalFormatting>
  <conditionalFormatting sqref="U1:U4">
    <cfRule type="cellIs" dxfId="20" priority="1" operator="notEqual">
      <formula>""</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FF00"/>
  </sheetPr>
  <dimension ref="B1:L51"/>
  <sheetViews>
    <sheetView showGridLines="0" showRowColHeaders="0" zoomScale="90" zoomScaleNormal="90" workbookViewId="0">
      <selection activeCell="C5" sqref="C5"/>
    </sheetView>
  </sheetViews>
  <sheetFormatPr defaultRowHeight="15" x14ac:dyDescent="0.25"/>
  <cols>
    <col min="1" max="1" width="2.7109375" style="441" customWidth="1"/>
    <col min="2" max="2" width="15.7109375" style="441" customWidth="1"/>
    <col min="3" max="5" width="10.7109375" style="441" customWidth="1"/>
    <col min="6" max="6" width="2.7109375" style="441" customWidth="1"/>
    <col min="7" max="7" width="15.7109375" style="441" customWidth="1"/>
    <col min="8" max="10" width="10.7109375" style="441" customWidth="1"/>
    <col min="11" max="11" width="2.7109375" style="441" customWidth="1"/>
    <col min="12" max="12" width="75.5703125" style="462" customWidth="1"/>
    <col min="13" max="16384" width="9.140625" style="441"/>
  </cols>
  <sheetData>
    <row r="1" spans="2:12" ht="30" customHeight="1" x14ac:dyDescent="0.25">
      <c r="B1" s="1752" t="str">
        <f>CONCATENATE('SELECT LEAGUE'!B5," 2018/2019 - ODDS FILTER")</f>
        <v>England Championship 2018/2019 - ODDS FILTER</v>
      </c>
      <c r="C1" s="1752"/>
      <c r="D1" s="1752"/>
      <c r="E1" s="1752"/>
      <c r="F1" s="1752"/>
      <c r="G1" s="1752"/>
      <c r="H1" s="1752"/>
      <c r="I1" s="1752"/>
      <c r="J1" s="1752"/>
      <c r="L1" s="1728" t="str">
        <f ca="1">IF(SUM(data!CS1:CZ1)&gt;0,"Warning! There are "&amp;teams!G13&amp;" missing, so they are not included in Profit/Loss figures! Please check the database.","")</f>
        <v/>
      </c>
    </row>
    <row r="2" spans="2:12" ht="5.0999999999999996" customHeight="1" x14ac:dyDescent="0.25">
      <c r="B2" s="461"/>
      <c r="C2" s="461"/>
      <c r="D2" s="461"/>
      <c r="E2" s="461"/>
      <c r="F2" s="461"/>
      <c r="G2" s="461"/>
      <c r="H2" s="461"/>
      <c r="I2" s="461"/>
      <c r="J2" s="461"/>
      <c r="L2" s="1728"/>
    </row>
    <row r="3" spans="2:12" ht="20.100000000000001" customHeight="1" x14ac:dyDescent="0.25">
      <c r="B3" s="1753" t="s">
        <v>542</v>
      </c>
      <c r="C3" s="1753"/>
      <c r="D3" s="1753"/>
      <c r="E3" s="1753"/>
      <c r="F3" s="1753"/>
      <c r="G3" s="1753"/>
      <c r="H3" s="1753"/>
      <c r="I3" s="1753"/>
      <c r="J3" s="1753"/>
      <c r="L3" s="1728"/>
    </row>
    <row r="4" spans="2:12" ht="9.9499999999999993" customHeight="1" x14ac:dyDescent="0.25">
      <c r="L4" s="1728"/>
    </row>
    <row r="5" spans="2:12" ht="20.100000000000001" customHeight="1" x14ac:dyDescent="0.25">
      <c r="B5" s="452" t="s">
        <v>540</v>
      </c>
      <c r="C5" s="964">
        <v>1.5</v>
      </c>
      <c r="D5" s="452" t="s">
        <v>541</v>
      </c>
      <c r="E5" s="964">
        <v>2.2000000000000002</v>
      </c>
      <c r="F5" s="453"/>
      <c r="G5" s="460" t="s">
        <v>540</v>
      </c>
      <c r="H5" s="965">
        <v>3</v>
      </c>
      <c r="I5" s="460" t="s">
        <v>541</v>
      </c>
      <c r="J5" s="965">
        <v>3.6</v>
      </c>
      <c r="L5" s="1006"/>
    </row>
    <row r="6" spans="2:12" s="442" customFormat="1" ht="9.9499999999999993" customHeight="1" x14ac:dyDescent="0.25">
      <c r="C6" s="443"/>
      <c r="D6" s="443"/>
      <c r="H6" s="443"/>
      <c r="I6" s="443"/>
      <c r="L6" s="463"/>
    </row>
    <row r="7" spans="2:12" ht="20.100000000000001" customHeight="1" x14ac:dyDescent="0.25">
      <c r="B7" s="1754" t="s">
        <v>434</v>
      </c>
      <c r="C7" s="1754"/>
      <c r="D7" s="1754"/>
      <c r="E7" s="1754"/>
      <c r="G7" s="1750" t="s">
        <v>435</v>
      </c>
      <c r="H7" s="1750"/>
      <c r="I7" s="1750"/>
      <c r="J7" s="1750"/>
    </row>
    <row r="8" spans="2:12" s="442" customFormat="1" ht="5.0999999999999996" customHeight="1" x14ac:dyDescent="0.25">
      <c r="B8" s="444"/>
      <c r="C8" s="444"/>
      <c r="D8" s="444"/>
      <c r="E8" s="444"/>
      <c r="G8" s="444"/>
      <c r="H8" s="444"/>
      <c r="I8" s="444"/>
      <c r="J8" s="444"/>
      <c r="L8" s="463"/>
    </row>
    <row r="9" spans="2:12" ht="20.100000000000001" customHeight="1" x14ac:dyDescent="0.25">
      <c r="B9" s="1755" t="s">
        <v>431</v>
      </c>
      <c r="C9" s="1755"/>
      <c r="D9" s="1755"/>
      <c r="E9" s="1755"/>
      <c r="F9" s="445"/>
      <c r="G9" s="1751" t="s">
        <v>431</v>
      </c>
      <c r="H9" s="1751"/>
      <c r="I9" s="1751"/>
      <c r="J9" s="1751"/>
      <c r="L9" s="464" t="s">
        <v>543</v>
      </c>
    </row>
    <row r="10" spans="2:12" ht="35.1" customHeight="1" x14ac:dyDescent="0.25">
      <c r="B10" s="446" t="s">
        <v>294</v>
      </c>
      <c r="C10" s="446">
        <f ca="1">SUMPRODUCT(--(data!$CV$3:$CV$554&gt;=$C$5),--(data!$CV$3:$CV$554&lt;=$E$5))</f>
        <v>50</v>
      </c>
      <c r="D10" s="447" t="s">
        <v>430</v>
      </c>
      <c r="E10" s="447" t="s">
        <v>283</v>
      </c>
      <c r="G10" s="454" t="s">
        <v>294</v>
      </c>
      <c r="H10" s="454">
        <f ca="1">SUMPRODUCT(--(data!$CS$3:$CS$554&gt;=$H$5),--(data!$CS$3:$CS$554&lt;=$J$5))</f>
        <v>22</v>
      </c>
      <c r="I10" s="455" t="s">
        <v>430</v>
      </c>
      <c r="J10" s="455" t="s">
        <v>283</v>
      </c>
      <c r="L10" s="465" t="s">
        <v>544</v>
      </c>
    </row>
    <row r="11" spans="2:12" ht="20.100000000000001" customHeight="1" x14ac:dyDescent="0.25">
      <c r="B11" s="448" t="s">
        <v>469</v>
      </c>
      <c r="C11" s="448">
        <f ca="1">SUMPRODUCT(--(data!$CV$3:$CV$554&gt;=$C$5),--(data!$CV$3:$CV$554&lt;=$E$5),--(data!$CB$3:$CB$554="H"))</f>
        <v>26</v>
      </c>
      <c r="D11" s="467">
        <f ca="1">SUMPRODUCT(--(data!$CV$3:$CV$554&gt;=$C$5),--(data!$CV$3:$CV$554&lt;=$E$5),data!$DU$3:$DU$554)</f>
        <v>-3.1399999999999988</v>
      </c>
      <c r="E11" s="468">
        <f ca="1">IFERROR(D11*100/C10,"-")</f>
        <v>-6.2799999999999976</v>
      </c>
      <c r="G11" s="456" t="s">
        <v>469</v>
      </c>
      <c r="H11" s="456">
        <f ca="1">SUMPRODUCT(--(data!$CS$3:$CS$554&gt;=$H$5),--(data!$CS$3:$CS$554&lt;=$J$5),--(data!$CB$3:$CB$554="H"))</f>
        <v>6</v>
      </c>
      <c r="I11" s="473">
        <f ca="1">SUMPRODUCT(--(data!$CS$3:$CS$554&gt;=$H$5),--(data!$CS$3:$CS$554&lt;=$J$5),data!$DR$3:$DR$554)</f>
        <v>-2.5999999999999996</v>
      </c>
      <c r="J11" s="474">
        <f ca="1">IFERROR(I11*100/H10,"-")</f>
        <v>-11.818181818181815</v>
      </c>
      <c r="L11" s="466" t="s">
        <v>545</v>
      </c>
    </row>
    <row r="12" spans="2:12" ht="20.100000000000001" customHeight="1" x14ac:dyDescent="0.25">
      <c r="B12" s="449" t="s">
        <v>182</v>
      </c>
      <c r="C12" s="449">
        <f ca="1">SUMPRODUCT(--(data!$CV$3:$CV$554&gt;=$C$5),--(data!$CV$3:$CV$554&lt;=$E$5),--(data!$CB$3:$CB$554="D"))</f>
        <v>15</v>
      </c>
      <c r="D12" s="469">
        <f ca="1">SUMPRODUCT(--(data!$CV$3:$CV$554&gt;=$C$5),--(data!$CV$3:$CV$554&lt;=$E$5),data!$DV$3:$DV$554)</f>
        <v>5.129999999999999</v>
      </c>
      <c r="E12" s="470">
        <f ca="1">IFERROR(D12*100/C10,"-")</f>
        <v>10.259999999999998</v>
      </c>
      <c r="G12" s="457" t="s">
        <v>182</v>
      </c>
      <c r="H12" s="457">
        <f ca="1">SUMPRODUCT(--(data!$CS$3:$CS$554&gt;=$H$5),--(data!$CS$3:$CS$554&lt;=$J$5),--(data!$CB$3:$CB$554="D"))</f>
        <v>9</v>
      </c>
      <c r="I12" s="475">
        <f ca="1">SUMPRODUCT(--(data!$CS$3:$CS$554&gt;=$H$5),--(data!$CS$3:$CS$554&lt;=$J$5),data!$DS$3:$DS$554)</f>
        <v>8.5500000000000007</v>
      </c>
      <c r="J12" s="476">
        <f ca="1">IFERROR(I12*100/H10,"-")</f>
        <v>38.863636363636367</v>
      </c>
      <c r="L12" s="466" t="s">
        <v>546</v>
      </c>
    </row>
    <row r="13" spans="2:12" ht="20.100000000000001" customHeight="1" x14ac:dyDescent="0.25">
      <c r="B13" s="450" t="s">
        <v>470</v>
      </c>
      <c r="C13" s="450">
        <f ca="1">SUMPRODUCT(--(data!$CV$3:$CV$554&gt;=$C$5),--(data!$CV$3:$CV$554&lt;=$E$5),--(data!$CB$3:$CB$554="A"))</f>
        <v>9</v>
      </c>
      <c r="D13" s="471">
        <f ca="1">SUMPRODUCT(--(data!$CV$3:$CV$554&gt;=$C$5),--(data!$CV$3:$CV$554&lt;=$E$5),data!$DW$3:$DW$554)</f>
        <v>-7.589999999999999</v>
      </c>
      <c r="E13" s="472">
        <f ca="1">IFERROR(D13*100/C10,"-")</f>
        <v>-15.179999999999998</v>
      </c>
      <c r="G13" s="458" t="s">
        <v>470</v>
      </c>
      <c r="H13" s="458">
        <f ca="1">SUMPRODUCT(--(data!$CS$3:$CS$554&gt;=$H$5),--(data!$CS$3:$CS$554&lt;=$J$5),--(data!$CB$3:$CB$554="A"))</f>
        <v>7</v>
      </c>
      <c r="I13" s="477">
        <f ca="1">SUMPRODUCT(--(data!$CS$3:$CS$554&gt;=$H$5),--(data!$CS$3:$CS$554&lt;=$J$5),data!$DT$3:$DT$554)</f>
        <v>-5.3599999999999985</v>
      </c>
      <c r="J13" s="478">
        <f ca="1">IFERROR(I13*100/H10,"-")</f>
        <v>-24.36363636363636</v>
      </c>
      <c r="L13" s="681" t="s">
        <v>625</v>
      </c>
    </row>
    <row r="14" spans="2:12" ht="20.100000000000001" customHeight="1" x14ac:dyDescent="0.25">
      <c r="B14" s="449" t="s">
        <v>193</v>
      </c>
      <c r="C14" s="950">
        <f ca="1">SUMPRODUCT(--(data!$CV$3:$CV$554&gt;=$C$5),--(data!$CV$3:$CV$554&lt;=$E$5),--(data!$EK$3:$EK$554="Under"))</f>
        <v>23</v>
      </c>
      <c r="D14" s="951">
        <f ca="1">SUMPRODUCT(--(data!$CV$3:$CV$554&gt;=$C$5),--(data!$CV$3:$CV$554&lt;=$E$5),data!$DY$3:$DY$554)</f>
        <v>-8.1300000000000008</v>
      </c>
      <c r="E14" s="470">
        <f ca="1">IFERROR(D14*100/C10,"-")</f>
        <v>-16.260000000000002</v>
      </c>
      <c r="G14" s="457" t="s">
        <v>193</v>
      </c>
      <c r="H14" s="954">
        <f ca="1">SUMPRODUCT(--(data!$CS$3:$CS$554&gt;=$H$5),--(data!$CS$3:$CS$554&lt;=$J$5),--(data!$EK$3:$EK$554="Under"))</f>
        <v>11</v>
      </c>
      <c r="I14" s="955">
        <f ca="1">SUMPRODUCT(--(data!$CS$3:$CS$554&gt;=$H$5),--(data!$CS$3:$CS$554&lt;=$J$5),data!$DY$3:$DY$554)</f>
        <v>-2.61</v>
      </c>
      <c r="J14" s="476">
        <f ca="1">IFERROR(I14*100/H10,"-")</f>
        <v>-11.863636363636363</v>
      </c>
      <c r="L14" s="935" t="s">
        <v>683</v>
      </c>
    </row>
    <row r="15" spans="2:12" ht="20.100000000000001" customHeight="1" x14ac:dyDescent="0.25">
      <c r="B15" s="450" t="s">
        <v>192</v>
      </c>
      <c r="C15" s="952">
        <f ca="1">SUMPRODUCT(--(data!$CV$3:$CV$554&gt;=$C$5),--(data!$CV$3:$CV$554&lt;=$E$5),--(data!$EK$3:$EK$554="Over"))</f>
        <v>27</v>
      </c>
      <c r="D15" s="953">
        <f ca="1">SUMPRODUCT(--(data!$CV$3:$CV$554&gt;=$C$5),--(data!$CV$3:$CV$554&lt;=$E$5),data!$DX$3:$DX$554)</f>
        <v>3.21</v>
      </c>
      <c r="E15" s="472">
        <f ca="1">IFERROR(D15*100/C10,"-")</f>
        <v>6.42</v>
      </c>
      <c r="G15" s="458" t="s">
        <v>192</v>
      </c>
      <c r="H15" s="956">
        <f ca="1">SUMPRODUCT(--(data!$CS$3:$CS$554&gt;=$H$5),--(data!$CS$3:$CS$554&lt;=$J$5),--(data!$EK$3:$EK$554="Over"))</f>
        <v>11</v>
      </c>
      <c r="I15" s="957">
        <f ca="1">SUMPRODUCT(--(data!$CS$3:$CS$554&gt;=$H$5),--(data!$CS$3:$CS$554&lt;=$J$5),data!$DX$3:$DX$554)</f>
        <v>-6.999999999999984E-2</v>
      </c>
      <c r="J15" s="478">
        <f ca="1">IFERROR(I15*100/H10,"-")</f>
        <v>-0.31818181818181746</v>
      </c>
      <c r="L15" s="935" t="s">
        <v>684</v>
      </c>
    </row>
    <row r="16" spans="2:12" ht="5.0999999999999996" customHeight="1" x14ac:dyDescent="0.25">
      <c r="B16" s="451"/>
      <c r="C16" s="451"/>
      <c r="D16" s="451"/>
      <c r="E16" s="451"/>
      <c r="G16" s="459"/>
      <c r="H16" s="459"/>
      <c r="I16" s="459"/>
      <c r="J16" s="459"/>
      <c r="L16" s="466"/>
    </row>
    <row r="17" spans="2:12" ht="20.100000000000001" customHeight="1" x14ac:dyDescent="0.25">
      <c r="B17" s="1755" t="s">
        <v>432</v>
      </c>
      <c r="C17" s="1755"/>
      <c r="D17" s="1755"/>
      <c r="E17" s="1755"/>
      <c r="G17" s="1751" t="s">
        <v>432</v>
      </c>
      <c r="H17" s="1751"/>
      <c r="I17" s="1751"/>
      <c r="J17" s="1751"/>
      <c r="L17" s="466"/>
    </row>
    <row r="18" spans="2:12" ht="35.1" customHeight="1" x14ac:dyDescent="0.25">
      <c r="B18" s="446" t="s">
        <v>294</v>
      </c>
      <c r="C18" s="446">
        <f ca="1">SUMPRODUCT(--(data!$CW$3:$CW$554&gt;=$C$5),--(data!$CW$3:$CW$554&lt;=$E$5))</f>
        <v>0</v>
      </c>
      <c r="D18" s="447" t="s">
        <v>430</v>
      </c>
      <c r="E18" s="447" t="s">
        <v>283</v>
      </c>
      <c r="G18" s="454" t="s">
        <v>294</v>
      </c>
      <c r="H18" s="454">
        <f ca="1">SUMPRODUCT(--(data!$CT$3:$CT$554&gt;=$H$5),--(data!$CT$3:$CT$554&lt;=$J$5))</f>
        <v>115</v>
      </c>
      <c r="I18" s="455" t="s">
        <v>430</v>
      </c>
      <c r="J18" s="455" t="s">
        <v>283</v>
      </c>
      <c r="L18" s="465" t="s">
        <v>547</v>
      </c>
    </row>
    <row r="19" spans="2:12" ht="20.100000000000001" customHeight="1" x14ac:dyDescent="0.25">
      <c r="B19" s="448" t="s">
        <v>469</v>
      </c>
      <c r="C19" s="448">
        <f ca="1">SUMPRODUCT(--(data!$CW$3:$CW$554&gt;=$C$5),--(data!$CW$3:$CW$554&lt;=$E$5),--(data!$CB$3:$CB$554="H"))</f>
        <v>0</v>
      </c>
      <c r="D19" s="467">
        <f ca="1">SUMPRODUCT(--(data!$CW$3:$CW$554&gt;=$C$5),--(data!$CW$3:$CW$554&lt;=$E$5),data!$DU$3:$DU$554)</f>
        <v>0</v>
      </c>
      <c r="E19" s="468" t="str">
        <f ca="1">IFERROR(D19*100/C18,"-")</f>
        <v>-</v>
      </c>
      <c r="G19" s="456" t="s">
        <v>469</v>
      </c>
      <c r="H19" s="456">
        <f ca="1">SUMPRODUCT(--(data!$CT$3:$CT$554&gt;=$H$5),--(data!$CT$3:$CT$554&lt;=$J$5),--(data!$CB$3:$CB$554="H"))</f>
        <v>42</v>
      </c>
      <c r="I19" s="473">
        <f ca="1">SUMPRODUCT(--(data!$CT$3:$CT$554&gt;=$H$5),--(data!$CT$3:$CT$554&lt;=$J$5),data!$DR$3:$DR$554)</f>
        <v>-10.209999999999997</v>
      </c>
      <c r="J19" s="474">
        <f ca="1">IFERROR(I19*100/H18,"-")</f>
        <v>-8.8782608695652154</v>
      </c>
      <c r="L19" s="466" t="s">
        <v>545</v>
      </c>
    </row>
    <row r="20" spans="2:12" ht="20.100000000000001" customHeight="1" x14ac:dyDescent="0.25">
      <c r="B20" s="449" t="s">
        <v>182</v>
      </c>
      <c r="C20" s="449">
        <f ca="1">SUMPRODUCT(--(data!$CW$3:$CW$554&gt;=$C$5),--(data!$CW$3:$CW$554&lt;=$E$5),--(data!$CB$3:$CB$554="D"))</f>
        <v>0</v>
      </c>
      <c r="D20" s="469">
        <f ca="1">SUMPRODUCT(--(data!$CW$3:$CW$554&gt;=$C$5),--(data!$CW$3:$CW$554&lt;=$E$5),data!$DV$3:$DV$554)</f>
        <v>0</v>
      </c>
      <c r="E20" s="470" t="str">
        <f ca="1">IFERROR(D20*100/C18,"-")</f>
        <v>-</v>
      </c>
      <c r="G20" s="457" t="s">
        <v>182</v>
      </c>
      <c r="H20" s="457">
        <f ca="1">SUMPRODUCT(--(data!$CT$3:$CT$554&gt;=$H$5),--(data!$CT$3:$CT$554&lt;=$J$5),--(data!$CB$3:$CB$554="D"))</f>
        <v>39</v>
      </c>
      <c r="I20" s="475">
        <f ca="1">SUMPRODUCT(--(data!$CT$3:$CT$554&gt;=$H$5),--(data!$CT$3:$CT$554&lt;=$J$5),data!$DS$3:$DS$554)</f>
        <v>16.949999999999996</v>
      </c>
      <c r="J20" s="476">
        <f ca="1">IFERROR(I20*100/H18,"-")</f>
        <v>14.739130434782604</v>
      </c>
      <c r="L20" s="466" t="s">
        <v>546</v>
      </c>
    </row>
    <row r="21" spans="2:12" ht="20.100000000000001" customHeight="1" x14ac:dyDescent="0.25">
      <c r="B21" s="450" t="s">
        <v>470</v>
      </c>
      <c r="C21" s="450">
        <f ca="1">SUMPRODUCT(--(data!$CW$3:$CW$554&gt;=$C$5),--(data!$CW$3:$CW$554&lt;=$E$5),--(data!$CB$3:$CB$554="A"))</f>
        <v>0</v>
      </c>
      <c r="D21" s="471">
        <f ca="1">SUMPRODUCT(--(data!$CW$3:$CW$554&gt;=$C$5),--(data!$CW$3:$CW$554&lt;=$E$5),data!$DW$3:$DW$554)</f>
        <v>0</v>
      </c>
      <c r="E21" s="472" t="str">
        <f ca="1">IFERROR(D21*100/C18,"-")</f>
        <v>-</v>
      </c>
      <c r="G21" s="458" t="s">
        <v>470</v>
      </c>
      <c r="H21" s="458">
        <f ca="1">SUMPRODUCT(--(data!$CT$3:$CT$554&gt;=$H$5),--(data!$CT$3:$CT$554&lt;=$J$5),--(data!$CB$3:$CB$554="A"))</f>
        <v>34</v>
      </c>
      <c r="I21" s="477">
        <f ca="1">SUMPRODUCT(--(data!$CT$3:$CT$554&gt;=$H$5),--(data!$CT$3:$CT$554&lt;=$J$5),data!$DT$3:$DT$554)</f>
        <v>-7.7199999999999971</v>
      </c>
      <c r="J21" s="478">
        <f ca="1">IFERROR(I21*100/H18,"-")</f>
        <v>-6.7130434782608663</v>
      </c>
      <c r="L21" s="681" t="s">
        <v>625</v>
      </c>
    </row>
    <row r="22" spans="2:12" ht="20.100000000000001" customHeight="1" x14ac:dyDescent="0.25">
      <c r="B22" s="449" t="s">
        <v>193</v>
      </c>
      <c r="C22" s="950">
        <f ca="1">SUMPRODUCT(--(data!$CW$3:$CW$554&gt;=$C$5),--(data!$CW$3:$CW$554&lt;=$E$5),--(data!$EK$3:$EK$554="Under"))</f>
        <v>0</v>
      </c>
      <c r="D22" s="951">
        <f ca="1">SUMPRODUCT(--(data!$CW$3:$CW$554&gt;=$C$5),--(data!$CW$3:$CW$554&lt;=$E$5),data!$DY$3:$DY$554)</f>
        <v>0</v>
      </c>
      <c r="E22" s="470" t="str">
        <f ca="1">IFERROR(D22*100/C18,"-")</f>
        <v>-</v>
      </c>
      <c r="G22" s="457" t="s">
        <v>193</v>
      </c>
      <c r="H22" s="954">
        <f ca="1">SUMPRODUCT(--(data!$CT$3:$CT$554&gt;=$H$5),--(data!$CT$3:$CT$554&lt;=$J$5),--(data!$EK$3:$EK$554="Under"))</f>
        <v>58</v>
      </c>
      <c r="I22" s="955">
        <f ca="1">SUMPRODUCT(--(data!$CT$3:$CT$554&gt;=$H$5),--(data!$CT$3:$CT$554&lt;=$J$5),data!$DY$3:$DY$554)</f>
        <v>-13.180000000000003</v>
      </c>
      <c r="J22" s="476">
        <f ca="1">IFERROR(I22*100/H18,"-")</f>
        <v>-11.460869565217394</v>
      </c>
      <c r="L22" s="935" t="s">
        <v>683</v>
      </c>
    </row>
    <row r="23" spans="2:12" ht="20.100000000000001" customHeight="1" x14ac:dyDescent="0.25">
      <c r="B23" s="450" t="s">
        <v>192</v>
      </c>
      <c r="C23" s="952">
        <f ca="1">SUMPRODUCT(--(data!$CW$3:$CW$554&gt;=$C$5),--(data!$CW$3:$CW$554&lt;=$E$5),--(data!$EK$3:$EK$554="Over"))</f>
        <v>0</v>
      </c>
      <c r="D23" s="953">
        <f ca="1">SUMPRODUCT(--(data!$CW$3:$CW$554&gt;=$C$5),--(data!$CW$3:$CW$554&lt;=$E$5),data!$DX$3:$DX$554)</f>
        <v>0</v>
      </c>
      <c r="E23" s="472" t="str">
        <f ca="1">IFERROR(D23*100/C18,"-")</f>
        <v>-</v>
      </c>
      <c r="G23" s="458" t="s">
        <v>192</v>
      </c>
      <c r="H23" s="956">
        <f ca="1">SUMPRODUCT(--(data!$CT$3:$CT$554&gt;=$H$5),--(data!$CT$3:$CT$554&lt;=$J$5),--(data!$EK$3:$EK$554="Over"))</f>
        <v>57</v>
      </c>
      <c r="I23" s="957">
        <f ca="1">SUMPRODUCT(--(data!$CT$3:$CT$554&gt;=$H$5),--(data!$CT$3:$CT$554&lt;=$J$5),data!$DX$3:$DX$554)</f>
        <v>1.8099999999999954</v>
      </c>
      <c r="J23" s="478">
        <f ca="1">IFERROR(I23*100/H18,"-")</f>
        <v>1.5739130434782569</v>
      </c>
      <c r="L23" s="935" t="s">
        <v>684</v>
      </c>
    </row>
    <row r="24" spans="2:12" ht="5.0999999999999996" customHeight="1" x14ac:dyDescent="0.25">
      <c r="B24" s="451"/>
      <c r="C24" s="451"/>
      <c r="D24" s="451"/>
      <c r="E24" s="451"/>
      <c r="G24" s="459"/>
      <c r="H24" s="459"/>
      <c r="I24" s="459"/>
      <c r="J24" s="459"/>
      <c r="L24" s="466"/>
    </row>
    <row r="25" spans="2:12" ht="20.100000000000001" customHeight="1" x14ac:dyDescent="0.25">
      <c r="B25" s="1755" t="s">
        <v>433</v>
      </c>
      <c r="C25" s="1755"/>
      <c r="D25" s="1755"/>
      <c r="E25" s="1755"/>
      <c r="G25" s="1751" t="s">
        <v>433</v>
      </c>
      <c r="H25" s="1751"/>
      <c r="I25" s="1751"/>
      <c r="J25" s="1751"/>
      <c r="L25" s="466"/>
    </row>
    <row r="26" spans="2:12" ht="35.1" customHeight="1" x14ac:dyDescent="0.25">
      <c r="B26" s="446" t="s">
        <v>294</v>
      </c>
      <c r="C26" s="446">
        <f ca="1">SUMPRODUCT(--(data!$CX$3:$CX$554&gt;=$C$5),--(data!$CX$3:$CX$554&lt;=$E$5))</f>
        <v>9</v>
      </c>
      <c r="D26" s="447" t="s">
        <v>430</v>
      </c>
      <c r="E26" s="447" t="s">
        <v>283</v>
      </c>
      <c r="G26" s="454" t="s">
        <v>294</v>
      </c>
      <c r="H26" s="454">
        <f ca="1">SUMPRODUCT(--(data!$CU$3:$CU$554&gt;=$H$5),--(data!$CU$3:$CU$554&lt;=$J$5))</f>
        <v>39</v>
      </c>
      <c r="I26" s="455" t="s">
        <v>430</v>
      </c>
      <c r="J26" s="455" t="s">
        <v>283</v>
      </c>
      <c r="L26" s="465" t="s">
        <v>548</v>
      </c>
    </row>
    <row r="27" spans="2:12" ht="20.100000000000001" customHeight="1" x14ac:dyDescent="0.25">
      <c r="B27" s="448" t="s">
        <v>469</v>
      </c>
      <c r="C27" s="448">
        <f ca="1">SUMPRODUCT(--(data!$CX$3:$CX$554&gt;=$C$5),--(data!$CX$3:$CX$554&lt;=$E$5),--(data!$CB$3:$CB$554="H"))</f>
        <v>1</v>
      </c>
      <c r="D27" s="467">
        <f ca="1">SUMPRODUCT(--(data!$CX$3:$CX$554&gt;=$C$5),--(data!$CX$3:$CX$554&lt;=$E$5),data!$DU$3:$DU$554)</f>
        <v>-5.1099999999999994</v>
      </c>
      <c r="E27" s="468">
        <f ca="1">IFERROR(D27*100/C26,"-")</f>
        <v>-56.777777777777771</v>
      </c>
      <c r="G27" s="456" t="s">
        <v>469</v>
      </c>
      <c r="H27" s="456">
        <f ca="1">SUMPRODUCT(--(data!$CU$3:$CU$554&gt;=$H$5),--(data!$CU$3:$CU$554&lt;=$J$5),--(data!$CB$3:$CB$554="H"))</f>
        <v>18</v>
      </c>
      <c r="I27" s="473">
        <f ca="1">SUMPRODUCT(--(data!$CU$3:$CU$554&gt;=$H$5),--(data!$CU$3:$CU$554&lt;=$J$5),data!$DR$3:$DR$554)</f>
        <v>3.9299999999999997</v>
      </c>
      <c r="J27" s="474">
        <f ca="1">IFERROR(I27*100/H26,"-")</f>
        <v>10.076923076923077</v>
      </c>
      <c r="L27" s="466" t="s">
        <v>545</v>
      </c>
    </row>
    <row r="28" spans="2:12" ht="20.100000000000001" customHeight="1" x14ac:dyDescent="0.25">
      <c r="B28" s="449" t="s">
        <v>182</v>
      </c>
      <c r="C28" s="449">
        <f ca="1">SUMPRODUCT(--(data!$CX$3:$CX$554&gt;=$C$5),--(data!$CX$3:$CX$554&lt;=$E$5),--(data!$CB$3:$CB$554="D"))</f>
        <v>5</v>
      </c>
      <c r="D28" s="469">
        <f ca="1">SUMPRODUCT(--(data!$CX$3:$CX$554&gt;=$C$5),--(data!$CX$3:$CX$554&lt;=$E$5),data!$DV$3:$DV$554)</f>
        <v>8.6</v>
      </c>
      <c r="E28" s="470">
        <f ca="1">IFERROR(D28*100/C26,"-")</f>
        <v>95.555555555555557</v>
      </c>
      <c r="G28" s="457" t="s">
        <v>182</v>
      </c>
      <c r="H28" s="457">
        <f ca="1">SUMPRODUCT(--(data!$CU$3:$CU$554&gt;=$H$5),--(data!$CU$3:$CU$554&lt;=$J$5),--(data!$CB$3:$CB$554="D"))</f>
        <v>13</v>
      </c>
      <c r="I28" s="475">
        <f ca="1">SUMPRODUCT(--(data!$CU$3:$CU$554&gt;=$H$5),--(data!$CU$3:$CU$554&lt;=$J$5),data!$DS$3:$DS$554)</f>
        <v>4.8999999999999995</v>
      </c>
      <c r="J28" s="476">
        <f ca="1">IFERROR(I28*100/H26,"-")</f>
        <v>12.564102564102562</v>
      </c>
      <c r="L28" s="466" t="s">
        <v>546</v>
      </c>
    </row>
    <row r="29" spans="2:12" ht="20.100000000000001" customHeight="1" x14ac:dyDescent="0.25">
      <c r="B29" s="450" t="s">
        <v>470</v>
      </c>
      <c r="C29" s="450">
        <f ca="1">SUMPRODUCT(--(data!$CX$3:$CX$554&gt;=$C$5),--(data!$CX$3:$CX$554&lt;=$E$5),--(data!$CB$3:$CB$554="A"))</f>
        <v>3</v>
      </c>
      <c r="D29" s="471">
        <f ca="1">SUMPRODUCT(--(data!$CX$3:$CX$554&gt;=$C$5),--(data!$CX$3:$CX$554&lt;=$E$5),data!$DW$3:$DW$554)</f>
        <v>-2.68</v>
      </c>
      <c r="E29" s="472">
        <f ca="1">IFERROR(D29*100/C26,"-")</f>
        <v>-29.777777777777779</v>
      </c>
      <c r="G29" s="458" t="s">
        <v>470</v>
      </c>
      <c r="H29" s="458">
        <f ca="1">SUMPRODUCT(--(data!$CU$3:$CU$554&gt;=$H$5),--(data!$CU$3:$CU$554&lt;=$J$5),--(data!$CB$3:$CB$554="A"))</f>
        <v>8</v>
      </c>
      <c r="I29" s="477">
        <f ca="1">SUMPRODUCT(--(data!$CU$3:$CU$554&gt;=$H$5),--(data!$CU$3:$CU$554&lt;=$J$5),data!$DT$3:$DT$554)</f>
        <v>-13.200000000000001</v>
      </c>
      <c r="J29" s="478">
        <f ca="1">IFERROR(I29*100/H26,"-")</f>
        <v>-33.846153846153847</v>
      </c>
      <c r="L29" s="681" t="s">
        <v>625</v>
      </c>
    </row>
    <row r="30" spans="2:12" ht="20.100000000000001" customHeight="1" x14ac:dyDescent="0.25">
      <c r="B30" s="449" t="s">
        <v>193</v>
      </c>
      <c r="C30" s="950">
        <f ca="1">SUMPRODUCT(--(data!$CX$3:$CX$554&gt;=$C$5),--(data!$CX$3:$CX$554&lt;=$E$5),--(data!$EK$3:$EK$554="Under"))</f>
        <v>7</v>
      </c>
      <c r="D30" s="951">
        <f ca="1">SUMPRODUCT(--(data!$CX$3:$CX$554&gt;=$C$5),--(data!$CX$3:$CX$554&lt;=$E$5),data!$DY$3:$DY$554)</f>
        <v>3.51</v>
      </c>
      <c r="E30" s="470">
        <f ca="1">IFERROR(D30*100/C26,"-")</f>
        <v>39</v>
      </c>
      <c r="G30" s="457" t="s">
        <v>193</v>
      </c>
      <c r="H30" s="954">
        <f ca="1">SUMPRODUCT(--(data!$CU$3:$CU$554&gt;=$H$5),--(data!$CU$3:$CU$554&lt;=$J$5),--(data!$EK$3:$EK$554="Under"))</f>
        <v>23</v>
      </c>
      <c r="I30" s="955">
        <f ca="1">SUMPRODUCT(--(data!$CU$3:$CU$554&gt;=$H$5),--(data!$CU$3:$CU$554&lt;=$J$5),data!$DY$3:$DY$554)</f>
        <v>2.4499999999999997</v>
      </c>
      <c r="J30" s="476">
        <f ca="1">IFERROR(I30*100/H26,"-")</f>
        <v>6.282051282051281</v>
      </c>
      <c r="L30" s="935" t="s">
        <v>683</v>
      </c>
    </row>
    <row r="31" spans="2:12" ht="20.100000000000001" customHeight="1" x14ac:dyDescent="0.25">
      <c r="B31" s="450" t="s">
        <v>192</v>
      </c>
      <c r="C31" s="952">
        <f ca="1">SUMPRODUCT(--(data!$CX$3:$CX$554&gt;=$C$5),--(data!$CX$3:$CX$554&lt;=$E$5),--(data!$EK$3:$EK$554="Over"))</f>
        <v>2</v>
      </c>
      <c r="D31" s="953">
        <f ca="1">SUMPRODUCT(--(data!$CX$3:$CX$554&gt;=$C$5),--(data!$CX$3:$CX$554&lt;=$E$5),data!$DX$3:$DX$554)</f>
        <v>-5.1899999999999995</v>
      </c>
      <c r="E31" s="472">
        <f ca="1">IFERROR(D31*100/C26,"-")</f>
        <v>-57.666666666666664</v>
      </c>
      <c r="G31" s="458" t="s">
        <v>192</v>
      </c>
      <c r="H31" s="956">
        <f ca="1">SUMPRODUCT(--(data!$CU$3:$CU$554&gt;=$H$5),--(data!$CU$3:$CU$554&lt;=$J$5),--(data!$EK$3:$EK$554="Over"))</f>
        <v>16</v>
      </c>
      <c r="I31" s="957">
        <f ca="1">SUMPRODUCT(--(data!$CU$3:$CU$554&gt;=$H$5),--(data!$CU$3:$CU$554&lt;=$J$5),data!$DX$3:$DX$554)</f>
        <v>-4.92</v>
      </c>
      <c r="J31" s="478">
        <f ca="1">IFERROR(I31*100/H26,"-")</f>
        <v>-12.615384615384615</v>
      </c>
      <c r="L31" s="935" t="s">
        <v>684</v>
      </c>
    </row>
    <row r="33" spans="2:12" ht="20.100000000000001" customHeight="1" x14ac:dyDescent="0.25">
      <c r="B33" s="1753" t="s">
        <v>255</v>
      </c>
      <c r="C33" s="1753"/>
      <c r="D33" s="1753"/>
      <c r="E33" s="1753"/>
    </row>
    <row r="34" spans="2:12" ht="9.9499999999999993" customHeight="1" x14ac:dyDescent="0.25"/>
    <row r="35" spans="2:12" ht="20.100000000000001" customHeight="1" x14ac:dyDescent="0.25">
      <c r="B35" s="479" t="s">
        <v>540</v>
      </c>
      <c r="C35" s="966">
        <v>1.5</v>
      </c>
      <c r="D35" s="479" t="s">
        <v>541</v>
      </c>
      <c r="E35" s="966">
        <v>1.8</v>
      </c>
    </row>
    <row r="36" spans="2:12" ht="9.9499999999999993" customHeight="1" x14ac:dyDescent="0.25">
      <c r="B36" s="480"/>
      <c r="C36" s="481"/>
      <c r="D36" s="481"/>
      <c r="E36" s="480"/>
    </row>
    <row r="37" spans="2:12" ht="20.100000000000001" customHeight="1" x14ac:dyDescent="0.25">
      <c r="B37" s="1758" t="s">
        <v>190</v>
      </c>
      <c r="C37" s="1758"/>
      <c r="D37" s="1758"/>
      <c r="E37" s="1758"/>
    </row>
    <row r="38" spans="2:12" ht="30" customHeight="1" x14ac:dyDescent="0.25">
      <c r="B38" s="482" t="s">
        <v>294</v>
      </c>
      <c r="C38" s="482">
        <f ca="1">SUMPRODUCT(--(data!$CZ$3:$CZ$554&gt;=$C$35),--(data!$CZ$3:$CZ$554&lt;=$E$35))</f>
        <v>87</v>
      </c>
      <c r="D38" s="483" t="s">
        <v>430</v>
      </c>
      <c r="E38" s="483" t="s">
        <v>283</v>
      </c>
      <c r="G38" s="1756" t="s">
        <v>549</v>
      </c>
      <c r="H38" s="1756"/>
      <c r="I38" s="1756"/>
      <c r="J38" s="1756"/>
      <c r="K38" s="1756"/>
      <c r="L38" s="1756"/>
    </row>
    <row r="39" spans="2:12" ht="20.100000000000001" customHeight="1" x14ac:dyDescent="0.25">
      <c r="B39" s="484" t="s">
        <v>190</v>
      </c>
      <c r="C39" s="484">
        <f ca="1">SUMPRODUCT(--(data!$CZ$3:$CZ$554&gt;=$C$35),--(data!$CZ$3:$CZ$554&lt;=$E$35),--(data!$EK$3:$EK$554="Under"))</f>
        <v>45</v>
      </c>
      <c r="D39" s="485">
        <f ca="1">SUMPRODUCT(--(data!$CZ$3:$CZ$554&gt;=$C$35),--(data!$CZ$3:$CZ$554&lt;=$E$35),data!$DY$3:$DY$554)</f>
        <v>-10.480000000000002</v>
      </c>
      <c r="E39" s="486">
        <f ca="1">IFERROR(D39*100/C38,"-")</f>
        <v>-12.045977011494255</v>
      </c>
      <c r="G39" s="1757" t="s">
        <v>686</v>
      </c>
      <c r="H39" s="1757"/>
      <c r="I39" s="1757"/>
      <c r="J39" s="1757"/>
      <c r="K39" s="1757"/>
      <c r="L39" s="1757"/>
    </row>
    <row r="40" spans="2:12" ht="20.100000000000001" customHeight="1" x14ac:dyDescent="0.25">
      <c r="B40" s="487" t="s">
        <v>191</v>
      </c>
      <c r="C40" s="487">
        <f ca="1">SUMPRODUCT(--(data!$CZ$3:$CZ$554&gt;=$C$35),--(data!$CZ$3:$CZ$554&lt;=$E$35),--(data!$EK$3:$EK$554="Over"))</f>
        <v>42</v>
      </c>
      <c r="D40" s="488">
        <f ca="1">SUMPRODUCT(--(data!$CZ$3:$CZ$554&gt;=$C$35),--(data!$CZ$3:$CZ$554&lt;=$E$35),data!$DX$3:$DX$554)</f>
        <v>2.3699999999999966</v>
      </c>
      <c r="E40" s="489">
        <f ca="1">IFERROR(D40*100/C38,"-")</f>
        <v>2.7241379310344787</v>
      </c>
      <c r="G40" s="1757" t="s">
        <v>687</v>
      </c>
      <c r="H40" s="1757"/>
      <c r="I40" s="1757"/>
      <c r="J40" s="1757"/>
      <c r="K40" s="1757"/>
      <c r="L40" s="1757"/>
    </row>
    <row r="41" spans="2:12" ht="20.100000000000001" customHeight="1" x14ac:dyDescent="0.25">
      <c r="B41" s="682" t="s">
        <v>469</v>
      </c>
      <c r="C41" s="958">
        <f ca="1">SUMPRODUCT(--(data!$CZ$3:$CZ$554&gt;=$C$35),--(data!$CZ$3:$CZ$554&lt;=$E$35),--(data!$CB$3:$CB$554="H"))</f>
        <v>32</v>
      </c>
      <c r="D41" s="961">
        <f ca="1">SUMPRODUCT(--(data!$CZ$3:$CZ$554&gt;=$C$35),--(data!$CZ$3:$CZ$554&lt;=$E$35),data!$DR$3:$DR$554)</f>
        <v>-9.09</v>
      </c>
      <c r="E41" s="683">
        <f ca="1">IFERROR(D41*100/C38,"-")</f>
        <v>-10.448275862068966</v>
      </c>
      <c r="G41" s="935" t="s">
        <v>685</v>
      </c>
      <c r="H41" s="681"/>
      <c r="I41" s="681"/>
      <c r="J41" s="681"/>
      <c r="K41" s="681"/>
      <c r="L41" s="681"/>
    </row>
    <row r="42" spans="2:12" ht="20.100000000000001" customHeight="1" x14ac:dyDescent="0.25">
      <c r="B42" s="684" t="s">
        <v>182</v>
      </c>
      <c r="C42" s="959">
        <f ca="1">SUMPRODUCT(--(data!$CZ$3:$CZ$554&gt;=$C$35),--(data!$CZ$3:$CZ$554&lt;=$E$35),--(data!$CB$3:$CB$554="D"))</f>
        <v>31</v>
      </c>
      <c r="D42" s="962">
        <f ca="1">SUMPRODUCT(--(data!$CZ$3:$CZ$554&gt;=$C$35),--(data!$CZ$3:$CZ$554&lt;=$E$35),data!$DS$3:$DS$554)</f>
        <v>18.599999999999994</v>
      </c>
      <c r="E42" s="685">
        <f ca="1">IFERROR(D42*100/C38,"-")</f>
        <v>21.37931034482758</v>
      </c>
      <c r="G42" s="935" t="s">
        <v>688</v>
      </c>
      <c r="H42" s="681"/>
      <c r="I42" s="681"/>
      <c r="J42" s="681"/>
      <c r="K42" s="681"/>
      <c r="L42" s="681"/>
    </row>
    <row r="43" spans="2:12" ht="20.100000000000001" customHeight="1" x14ac:dyDescent="0.25">
      <c r="B43" s="487" t="s">
        <v>470</v>
      </c>
      <c r="C43" s="960">
        <f ca="1">SUMPRODUCT(--(data!$CZ$3:$CZ$554&gt;=$C$35),--(data!$CZ$3:$CZ$554&lt;=$E$35),--(data!$CB$3:$CB$554="A"))</f>
        <v>24</v>
      </c>
      <c r="D43" s="963">
        <f ca="1">SUMPRODUCT(--(data!$CZ$3:$CZ$554&gt;=$C$35),--(data!$CZ$3:$CZ$554&lt;=$E$35),data!$DT$3:$DT$554)</f>
        <v>-10.759999999999994</v>
      </c>
      <c r="E43" s="489">
        <f ca="1">IFERROR(D43*100/C38,"-")</f>
        <v>-12.367816091954017</v>
      </c>
      <c r="G43" s="935" t="s">
        <v>689</v>
      </c>
      <c r="H43" s="681"/>
      <c r="I43" s="681"/>
      <c r="J43" s="681"/>
      <c r="K43" s="681"/>
      <c r="L43" s="681"/>
    </row>
    <row r="44" spans="2:12" ht="5.0999999999999996" customHeight="1" x14ac:dyDescent="0.25">
      <c r="B44" s="85"/>
      <c r="C44" s="85"/>
      <c r="D44" s="85"/>
      <c r="E44" s="85"/>
    </row>
    <row r="45" spans="2:12" ht="20.100000000000001" customHeight="1" x14ac:dyDescent="0.25">
      <c r="B45" s="1758" t="s">
        <v>191</v>
      </c>
      <c r="C45" s="1758"/>
      <c r="D45" s="1758"/>
      <c r="E45" s="1758"/>
    </row>
    <row r="46" spans="2:12" ht="30" customHeight="1" x14ac:dyDescent="0.25">
      <c r="B46" s="482" t="s">
        <v>294</v>
      </c>
      <c r="C46" s="482">
        <f ca="1">SUMPRODUCT(--(data!$CY$3:$CY$554&gt;=$C$35),--(data!$CY$3:$CY$554&lt;=$E$35))</f>
        <v>15</v>
      </c>
      <c r="D46" s="483" t="s">
        <v>430</v>
      </c>
      <c r="E46" s="483" t="s">
        <v>283</v>
      </c>
      <c r="G46" s="1756" t="s">
        <v>550</v>
      </c>
      <c r="H46" s="1756"/>
      <c r="I46" s="1756"/>
      <c r="J46" s="1756"/>
      <c r="K46" s="1756"/>
      <c r="L46" s="1756"/>
    </row>
    <row r="47" spans="2:12" ht="20.100000000000001" customHeight="1" x14ac:dyDescent="0.25">
      <c r="B47" s="484" t="s">
        <v>190</v>
      </c>
      <c r="C47" s="484">
        <f ca="1">SUMPRODUCT(--(data!$CY$3:$CY$554&gt;=$C$35),--(data!$CY$3:$CY$554&lt;=$E$35),--(data!$EK$3:$EK$554="Under"))</f>
        <v>9</v>
      </c>
      <c r="D47" s="485">
        <f ca="1">SUMPRODUCT(--(data!$CY$3:$CY$554&gt;=$C$35),--(data!$CY$3:$CY$554&lt;=$E$35),data!$DY$3:$DY$554)</f>
        <v>4.1100000000000003</v>
      </c>
      <c r="E47" s="486">
        <f ca="1">IFERROR(D47*100/C46,"-")</f>
        <v>27.400000000000002</v>
      </c>
      <c r="G47" s="1757" t="s">
        <v>686</v>
      </c>
      <c r="H47" s="1757"/>
      <c r="I47" s="1757"/>
      <c r="J47" s="1757"/>
      <c r="K47" s="1757"/>
      <c r="L47" s="1757"/>
    </row>
    <row r="48" spans="2:12" ht="20.100000000000001" customHeight="1" x14ac:dyDescent="0.25">
      <c r="B48" s="487" t="s">
        <v>191</v>
      </c>
      <c r="C48" s="960">
        <f ca="1">SUMPRODUCT(--(data!$CY$3:$CY$554&gt;=$C$35),--(data!$CY$3:$CY$554&lt;=$E$35),--(data!$EK$3:$EK$554="Over"))</f>
        <v>6</v>
      </c>
      <c r="D48" s="488">
        <f ca="1">SUMPRODUCT(--(data!$CY$3:$CY$554&gt;=$C$35),--(data!$CY$3:$CY$554&lt;=$E$35),data!$DX$3:$DX$554)</f>
        <v>-4.8400000000000007</v>
      </c>
      <c r="E48" s="489">
        <f ca="1">IFERROR(D48*100/C46,"-")</f>
        <v>-32.266666666666673</v>
      </c>
      <c r="G48" s="1757" t="s">
        <v>687</v>
      </c>
      <c r="H48" s="1757"/>
      <c r="I48" s="1757"/>
      <c r="J48" s="1757"/>
      <c r="K48" s="1757"/>
      <c r="L48" s="1757"/>
    </row>
    <row r="49" spans="2:7" ht="20.100000000000001" customHeight="1" x14ac:dyDescent="0.25">
      <c r="B49" s="682" t="s">
        <v>469</v>
      </c>
      <c r="C49" s="958">
        <f ca="1">SUMPRODUCT(--(data!$CY$3:$CY$554&gt;=$C$35),--(data!$CY$3:$CY$554&lt;=$E$35),--(data!$CB$3:$CB$554="H"))</f>
        <v>10</v>
      </c>
      <c r="D49" s="961">
        <f ca="1">SUMPRODUCT(--(data!$CY$3:$CY$554&gt;=$C$35),--(data!$CY$3:$CY$554&lt;=$E$35),data!$DR$3:$DR$554)</f>
        <v>2.37</v>
      </c>
      <c r="E49" s="683">
        <f ca="1">IFERROR(D49*100/C46,"-")</f>
        <v>15.8</v>
      </c>
      <c r="G49" s="935" t="s">
        <v>685</v>
      </c>
    </row>
    <row r="50" spans="2:7" ht="20.100000000000001" customHeight="1" x14ac:dyDescent="0.25">
      <c r="B50" s="684" t="s">
        <v>182</v>
      </c>
      <c r="C50" s="959">
        <f ca="1">SUMPRODUCT(--(data!$CY$3:$CY$554&gt;=$C$35),--(data!$CY$3:$CY$554&lt;=$E$35),--(data!$CB$3:$CB$554="D"))</f>
        <v>4</v>
      </c>
      <c r="D50" s="962">
        <f ca="1">SUMPRODUCT(--(data!$CY$3:$CY$554&gt;=$C$35),--(data!$CY$3:$CY$554&lt;=$E$35),data!$DS$3:$DS$554)</f>
        <v>0.20000000000000018</v>
      </c>
      <c r="E50" s="685">
        <f ca="1">IFERROR(D50*100/C46,"-")</f>
        <v>1.3333333333333346</v>
      </c>
      <c r="G50" s="935" t="s">
        <v>688</v>
      </c>
    </row>
    <row r="51" spans="2:7" ht="20.100000000000001" customHeight="1" x14ac:dyDescent="0.25">
      <c r="B51" s="487" t="s">
        <v>470</v>
      </c>
      <c r="C51" s="960">
        <f ca="1">SUMPRODUCT(--(data!$CY$3:$CY$554&gt;=$C$35),--(data!$CY$3:$CY$554&lt;=$E$35),--(data!$CB$3:$CB$554="A"))</f>
        <v>1</v>
      </c>
      <c r="D51" s="963">
        <f ca="1">SUMPRODUCT(--(data!$CY$3:$CY$554&gt;=$C$35),--(data!$CY$3:$CY$554&lt;=$E$35),data!$DT$3:$DT$554)</f>
        <v>-12.3</v>
      </c>
      <c r="E51" s="489">
        <f ca="1">IFERROR(D51*100/C46,"-")</f>
        <v>-82</v>
      </c>
      <c r="G51" s="935" t="s">
        <v>689</v>
      </c>
    </row>
  </sheetData>
  <sheetProtection sheet="1" objects="1" scenarios="1"/>
  <mergeCells count="20">
    <mergeCell ref="G46:L46"/>
    <mergeCell ref="G47:L47"/>
    <mergeCell ref="G48:L48"/>
    <mergeCell ref="B45:E45"/>
    <mergeCell ref="B33:E33"/>
    <mergeCell ref="G40:L40"/>
    <mergeCell ref="G39:L39"/>
    <mergeCell ref="G38:L38"/>
    <mergeCell ref="B37:E37"/>
    <mergeCell ref="L1:L4"/>
    <mergeCell ref="G7:J7"/>
    <mergeCell ref="G9:J9"/>
    <mergeCell ref="G17:J17"/>
    <mergeCell ref="G25:J25"/>
    <mergeCell ref="B1:J1"/>
    <mergeCell ref="B3:J3"/>
    <mergeCell ref="B7:E7"/>
    <mergeCell ref="B9:E9"/>
    <mergeCell ref="B17:E17"/>
    <mergeCell ref="B25:E25"/>
  </mergeCells>
  <conditionalFormatting sqref="D47:E48 D11:E15 I11:J15 D19:E23 D27:E31 I19:J23 I27:J31 D39:E43">
    <cfRule type="cellIs" dxfId="19" priority="10" operator="lessThan">
      <formula>0</formula>
    </cfRule>
    <cfRule type="cellIs" dxfId="18" priority="11" operator="greaterThan">
      <formula>0</formula>
    </cfRule>
  </conditionalFormatting>
  <conditionalFormatting sqref="D49:E51">
    <cfRule type="cellIs" dxfId="17" priority="2" operator="lessThan">
      <formula>0</formula>
    </cfRule>
    <cfRule type="cellIs" dxfId="16" priority="3" operator="greaterThan">
      <formula>0</formula>
    </cfRule>
  </conditionalFormatting>
  <conditionalFormatting sqref="L1:L4">
    <cfRule type="cellIs" dxfId="15" priority="1" operator="notEqual">
      <formula>""</formula>
    </cfRule>
  </conditionalFormatting>
  <printOptions horizontalCentered="1"/>
  <pageMargins left="0" right="0" top="0.5" bottom="0.25" header="0.3" footer="0.3"/>
  <pageSetup paperSize="9" scale="95"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00FF00"/>
  </sheetPr>
  <dimension ref="B1:V109"/>
  <sheetViews>
    <sheetView showGridLines="0" showRowColHeaders="0" zoomScale="90" zoomScaleNormal="90" workbookViewId="0">
      <selection activeCell="B1" sqref="B1:U1"/>
    </sheetView>
  </sheetViews>
  <sheetFormatPr defaultRowHeight="20.100000000000001" customHeight="1" x14ac:dyDescent="0.25"/>
  <cols>
    <col min="1" max="1" width="3.7109375" style="686" customWidth="1"/>
    <col min="2" max="2" width="9.140625" style="687"/>
    <col min="3" max="3" width="9.140625" style="688"/>
    <col min="4" max="4" width="4.7109375" style="687" customWidth="1"/>
    <col min="5" max="5" width="8" style="688" customWidth="1"/>
    <col min="6" max="21" width="7.7109375" style="686" customWidth="1"/>
    <col min="22" max="22" width="35.7109375" style="686" customWidth="1"/>
    <col min="23" max="16384" width="9.140625" style="686"/>
  </cols>
  <sheetData>
    <row r="1" spans="2:22" ht="30" customHeight="1" x14ac:dyDescent="0.25">
      <c r="B1" s="1759" t="str">
        <f>CONCATENATE('SELECT LEAGUE'!B5," 2018/2019 - match results and under/over 2.5 goals vs. odds")</f>
        <v>England Championship 2018/2019 - match results and under/over 2.5 goals vs. odds</v>
      </c>
      <c r="C1" s="1759"/>
      <c r="D1" s="1759"/>
      <c r="E1" s="1759"/>
      <c r="F1" s="1759"/>
      <c r="G1" s="1759"/>
      <c r="H1" s="1759"/>
      <c r="I1" s="1759"/>
      <c r="J1" s="1759"/>
      <c r="K1" s="1759"/>
      <c r="L1" s="1759"/>
      <c r="M1" s="1759"/>
      <c r="N1" s="1759"/>
      <c r="O1" s="1759"/>
      <c r="P1" s="1759"/>
      <c r="Q1" s="1759"/>
      <c r="R1" s="1759"/>
      <c r="S1" s="1759"/>
      <c r="T1" s="1759"/>
      <c r="U1" s="1759"/>
    </row>
    <row r="2" spans="2:22" ht="9.9499999999999993" customHeight="1" x14ac:dyDescent="0.25"/>
    <row r="3" spans="2:22" ht="20.100000000000001" customHeight="1" x14ac:dyDescent="0.25">
      <c r="B3" s="1760" t="s">
        <v>188</v>
      </c>
      <c r="C3" s="1761"/>
      <c r="D3" s="1761"/>
      <c r="E3" s="1761"/>
      <c r="F3" s="1762" t="s">
        <v>626</v>
      </c>
      <c r="G3" s="1764" t="s">
        <v>427</v>
      </c>
      <c r="H3" s="1765"/>
      <c r="I3" s="1765"/>
      <c r="J3" s="1765"/>
      <c r="K3" s="1766"/>
      <c r="L3" s="1767" t="s">
        <v>345</v>
      </c>
      <c r="M3" s="1767"/>
      <c r="N3" s="1767"/>
      <c r="O3" s="1767"/>
      <c r="P3" s="1767"/>
      <c r="Q3" s="1767" t="s">
        <v>627</v>
      </c>
      <c r="R3" s="1767"/>
      <c r="S3" s="1767"/>
      <c r="T3" s="1767"/>
      <c r="U3" s="1767"/>
      <c r="V3" s="1728" t="str">
        <f ca="1">IF(SUM(data!CV1:CX1)&gt;0,"Warning! There are "&amp;SUM(data!CV1:CX1)&amp;" missing odds from Pinnacle Sports, so they are not included in Profit/Loss figures! Please check the database.","")</f>
        <v/>
      </c>
    </row>
    <row r="4" spans="2:22" ht="27.95" customHeight="1" x14ac:dyDescent="0.25">
      <c r="B4" s="1768" t="s">
        <v>628</v>
      </c>
      <c r="C4" s="1768"/>
      <c r="D4" s="1768"/>
      <c r="E4" s="1768"/>
      <c r="F4" s="1763"/>
      <c r="G4" s="689" t="s">
        <v>469</v>
      </c>
      <c r="H4" s="690" t="s">
        <v>182</v>
      </c>
      <c r="I4" s="691" t="s">
        <v>470</v>
      </c>
      <c r="J4" s="692" t="s">
        <v>190</v>
      </c>
      <c r="K4" s="693" t="s">
        <v>191</v>
      </c>
      <c r="L4" s="689" t="s">
        <v>469</v>
      </c>
      <c r="M4" s="690" t="s">
        <v>182</v>
      </c>
      <c r="N4" s="691" t="s">
        <v>470</v>
      </c>
      <c r="O4" s="692" t="s">
        <v>190</v>
      </c>
      <c r="P4" s="693" t="s">
        <v>191</v>
      </c>
      <c r="Q4" s="689" t="s">
        <v>469</v>
      </c>
      <c r="R4" s="690" t="s">
        <v>182</v>
      </c>
      <c r="S4" s="691" t="s">
        <v>470</v>
      </c>
      <c r="T4" s="692" t="s">
        <v>190</v>
      </c>
      <c r="U4" s="693" t="s">
        <v>191</v>
      </c>
      <c r="V4" s="1728"/>
    </row>
    <row r="5" spans="2:22" ht="20.100000000000001" customHeight="1" x14ac:dyDescent="0.25">
      <c r="B5" s="1771" t="s">
        <v>629</v>
      </c>
      <c r="C5" s="1772"/>
      <c r="D5" s="1772"/>
      <c r="E5" s="694">
        <v>1.1990000000000001</v>
      </c>
      <c r="F5" s="695">
        <f ca="1">IFERROR(SUMPRODUCT(--(data!$EI$3:$EI$554="Yes"),--(data!$CV$3:$CV$554&lt;=$E5)),"-")</f>
        <v>0</v>
      </c>
      <c r="G5" s="696">
        <f ca="1">IFERROR(SUMPRODUCT(--(data!$EI$3:$EI$554="Yes"),--(data!$CV$3:$CV$554&lt;=$E5),--(data!$CB$3:$CB$554="H")),"-")</f>
        <v>0</v>
      </c>
      <c r="H5" s="697">
        <f ca="1">IFERROR(SUMPRODUCT(--(data!$EI$3:$EI$554="Yes"),--(data!$CV$3:$CV$554&lt;=$E5),--(data!$CB$3:$CB$554="D")),"-")</f>
        <v>0</v>
      </c>
      <c r="I5" s="698">
        <f ca="1">IFERROR(SUMPRODUCT(--(data!$EI$3:$EI$554="Yes"),--(data!$CV$3:$CV$554&lt;=$E5),--(data!$CB$3:$CB$554="A")),"-")</f>
        <v>0</v>
      </c>
      <c r="J5" s="696">
        <f ca="1">IFERROR(SUMPRODUCT(--(data!$EI$3:$EI$554="Yes"),--(data!$CV$3:$CV$554&lt;=$E5),--(data!$EK$3:$EK$554="Under")),"-")</f>
        <v>0</v>
      </c>
      <c r="K5" s="698">
        <f ca="1">IFERROR(SUMPRODUCT(--(data!$EI$3:$EI$554="Yes"),--(data!$CV$3:$CV$554&lt;=$E5),--(data!$EK$3:$EK$554="Over")),"-")</f>
        <v>0</v>
      </c>
      <c r="L5" s="699" t="str">
        <f ca="1">IFERROR($F5/G5,"-")</f>
        <v>-</v>
      </c>
      <c r="M5" s="700" t="str">
        <f t="shared" ref="M5:P14" ca="1" si="0">IFERROR($F5/H5,"-")</f>
        <v>-</v>
      </c>
      <c r="N5" s="701" t="str">
        <f t="shared" ca="1" si="0"/>
        <v>-</v>
      </c>
      <c r="O5" s="699" t="str">
        <f t="shared" ca="1" si="0"/>
        <v>-</v>
      </c>
      <c r="P5" s="701" t="str">
        <f t="shared" ca="1" si="0"/>
        <v>-</v>
      </c>
      <c r="Q5" s="702">
        <f ca="1">IFERROR(SUMPRODUCT(--(data!$EI$3:$EI$554="Yes"),--(data!$CV$3:$CV$554&lt;=$E5),data!$DU$3:$DU$554),"-")</f>
        <v>0</v>
      </c>
      <c r="R5" s="703">
        <f ca="1">IFERROR(SUMPRODUCT(--(data!$EI$3:$EI$554="Yes"),--(data!$CV$3:$CV$554&lt;=$E5),data!$DV$3:$DV$554),"-")</f>
        <v>0</v>
      </c>
      <c r="S5" s="704">
        <f ca="1">IFERROR(SUMPRODUCT(--(data!$EI$3:$EI$554="Yes"),--(data!$CV$3:$CV$554&lt;=$E5),data!$DW$3:$DW$554),"-")</f>
        <v>0</v>
      </c>
      <c r="T5" s="702">
        <f ca="1">IFERROR(SUMPRODUCT(--(data!$EI$3:$EI$554="Yes"),--(data!$CV$3:$CV$554&lt;=$E5),data!$DY$3:$DY$554),"-")</f>
        <v>0</v>
      </c>
      <c r="U5" s="704">
        <f ca="1">IFERROR(SUMPRODUCT(--(data!$EI$3:$EI$554="Yes"),--(data!$CV$3:$CV$554&lt;=$E5),data!$DX$3:$DX$554),"-")</f>
        <v>0</v>
      </c>
      <c r="V5" s="1728"/>
    </row>
    <row r="6" spans="2:22" ht="20.100000000000001" customHeight="1" x14ac:dyDescent="0.25">
      <c r="B6" s="705" t="s">
        <v>630</v>
      </c>
      <c r="C6" s="706">
        <f>E5+0.001</f>
        <v>1.2</v>
      </c>
      <c r="D6" s="707" t="s">
        <v>541</v>
      </c>
      <c r="E6" s="708">
        <f>E5+0.2</f>
        <v>1.399</v>
      </c>
      <c r="F6" s="709">
        <f ca="1">IFERROR(SUMPRODUCT(--(data!$EI$3:$EI$554="Yes"),--(data!$CV$3:$CV$554&gt;=$C6),--(data!$CV$3:$CV$554&lt;=$E6)),"-")</f>
        <v>0</v>
      </c>
      <c r="G6" s="710">
        <f ca="1">IFERROR(SUMPRODUCT(--(data!$EI$3:$EI$554="Yes"),--(data!$CV$3:$CV$554&gt;=$C6),--(data!$CV$3:$CV$554&lt;=$E6),--(data!$CB$3:$CB$554="H")),"-")</f>
        <v>0</v>
      </c>
      <c r="H6" s="711">
        <f ca="1">IFERROR(SUMPRODUCT(--(data!$EI$3:$EI$554="Yes"),--(data!$CV$3:$CV$554&gt;=$C6),--(data!$CV$3:$CV$554&lt;=$E6),--(data!$CB$3:$CB$554="D")),"-")</f>
        <v>0</v>
      </c>
      <c r="I6" s="712">
        <f ca="1">IFERROR(SUMPRODUCT(--(data!$EI$3:$EI$554="Yes"),--(data!$CV$3:$CV$554&gt;=$C6),--(data!$CV$3:$CV$554&lt;=$E6),--(data!$CB$3:$CB$554="A")),"-")</f>
        <v>0</v>
      </c>
      <c r="J6" s="710">
        <f ca="1">IFERROR(SUMPRODUCT(--(data!$EI$3:$EI$554="Yes"),--(data!$CV$3:$CV$554&gt;=$C6),--(data!$CV$3:$CV$554&lt;=$E6),--(data!$EK$3:$EK$554="Under")),"-")</f>
        <v>0</v>
      </c>
      <c r="K6" s="712">
        <f ca="1">IFERROR(SUMPRODUCT(--(data!$EI$3:$EI$554="Yes"),--(data!$CV$3:$CV$554&gt;=$C6),--(data!$CV$3:$CV$554&lt;=$E6),--(data!$EK$3:$EK$554="Over")),"-")</f>
        <v>0</v>
      </c>
      <c r="L6" s="713" t="str">
        <f t="shared" ref="L6:L14" ca="1" si="1">IFERROR($F6/G6,"-")</f>
        <v>-</v>
      </c>
      <c r="M6" s="714" t="str">
        <f t="shared" ca="1" si="0"/>
        <v>-</v>
      </c>
      <c r="N6" s="715" t="str">
        <f t="shared" ca="1" si="0"/>
        <v>-</v>
      </c>
      <c r="O6" s="713" t="str">
        <f t="shared" ca="1" si="0"/>
        <v>-</v>
      </c>
      <c r="P6" s="715" t="str">
        <f ca="1">IFERROR($F6/K6,"-")</f>
        <v>-</v>
      </c>
      <c r="Q6" s="716">
        <f ca="1">IFERROR(SUMPRODUCT(--(data!$EI$3:$EI$554="Yes"),--(data!$CV$3:$CV$554&gt;=$C6),--(data!$CV$3:$CV$554&lt;=$E6),data!$DU$3:$DU$554),"-")</f>
        <v>0</v>
      </c>
      <c r="R6" s="717">
        <f ca="1">IFERROR(SUMPRODUCT(--(data!$EI$3:$EI$554="Yes"),--(data!$CV$3:$CV$554&gt;=$C6),--(data!$CV$3:$CV$554&lt;=$E6),data!$DV$3:$DV$554),"-")</f>
        <v>0</v>
      </c>
      <c r="S6" s="718">
        <f ca="1">IFERROR(SUMPRODUCT(--(data!$EI$3:$EI$554="Yes"),--(data!$CV$3:$CV$554&gt;=$C6),--(data!$CV$3:$CV$554&lt;=$E6),data!$DW$3:$DW$554),"-")</f>
        <v>0</v>
      </c>
      <c r="T6" s="716">
        <f ca="1">IFERROR(SUMPRODUCT(--(data!$EI$3:$EI$554="Yes"),--(data!$CV$3:$CV$554&gt;=$C6),--(data!$CV$3:$CV$554&lt;=$E6),data!$DY$3:$DY$554),"-")</f>
        <v>0</v>
      </c>
      <c r="U6" s="718">
        <f ca="1">IFERROR(SUMPRODUCT(--(data!$EI$3:$EI$554="Yes"),--(data!$CV$3:$CV$554&gt;=$C6),--(data!$CV$3:$CV$554&lt;=$E6),data!$DX$3:$DX$554),"-")</f>
        <v>0</v>
      </c>
      <c r="V6" s="1728"/>
    </row>
    <row r="7" spans="2:22" ht="20.100000000000001" customHeight="1" x14ac:dyDescent="0.25">
      <c r="B7" s="705" t="s">
        <v>630</v>
      </c>
      <c r="C7" s="706">
        <f t="shared" ref="C7:C13" si="2">E6+0.001</f>
        <v>1.4</v>
      </c>
      <c r="D7" s="707" t="s">
        <v>541</v>
      </c>
      <c r="E7" s="708">
        <f t="shared" ref="E7:E9" si="3">E6+0.2</f>
        <v>1.599</v>
      </c>
      <c r="F7" s="709">
        <f ca="1">IFERROR(SUMPRODUCT(--(data!$EI$3:$EI$554="Yes"),--(data!$CV$3:$CV$554&gt;=$C7),--(data!$CV$3:$CV$554&lt;=$E7)),"-")</f>
        <v>14</v>
      </c>
      <c r="G7" s="710">
        <f ca="1">IFERROR(SUMPRODUCT(--(data!$EI$3:$EI$554="Yes"),--(data!$CV$3:$CV$554&gt;=$C7),--(data!$CV$3:$CV$554&lt;=$E7),--(data!$CB$3:$CB$554="H")),"-")</f>
        <v>9</v>
      </c>
      <c r="H7" s="711">
        <f ca="1">IFERROR(SUMPRODUCT(--(data!$EI$3:$EI$554="Yes"),--(data!$CV$3:$CV$554&gt;=$C7),--(data!$CV$3:$CV$554&lt;=$E7),--(data!$CB$3:$CB$554="D")),"-")</f>
        <v>3</v>
      </c>
      <c r="I7" s="712">
        <f ca="1">IFERROR(SUMPRODUCT(--(data!$EI$3:$EI$554="Yes"),--(data!$CV$3:$CV$554&gt;=$C7),--(data!$CV$3:$CV$554&lt;=$E7),--(data!$CB$3:$CB$554="A")),"-")</f>
        <v>2</v>
      </c>
      <c r="J7" s="710">
        <f ca="1">IFERROR(SUMPRODUCT(--(data!$EI$3:$EI$554="Yes"),--(data!$CV$3:$CV$554&gt;=$C7),--(data!$CV$3:$CV$554&lt;=$E7),--(data!$EK$3:$EK$554="Under")),"-")</f>
        <v>8</v>
      </c>
      <c r="K7" s="712">
        <f ca="1">IFERROR(SUMPRODUCT(--(data!$EI$3:$EI$554="Yes"),--(data!$CV$3:$CV$554&gt;=$C7),--(data!$CV$3:$CV$554&lt;=$E7),--(data!$EK$3:$EK$554="Over")),"-")</f>
        <v>6</v>
      </c>
      <c r="L7" s="713">
        <f t="shared" ca="1" si="1"/>
        <v>1.5555555555555556</v>
      </c>
      <c r="M7" s="714">
        <f t="shared" ca="1" si="0"/>
        <v>4.666666666666667</v>
      </c>
      <c r="N7" s="715">
        <f t="shared" ca="1" si="0"/>
        <v>7</v>
      </c>
      <c r="O7" s="713">
        <f t="shared" ca="1" si="0"/>
        <v>1.75</v>
      </c>
      <c r="P7" s="715">
        <f t="shared" ca="1" si="0"/>
        <v>2.3333333333333335</v>
      </c>
      <c r="Q7" s="716">
        <f ca="1">IFERROR(SUMPRODUCT(--(data!$EI$3:$EI$554="Yes"),--(data!$CV$3:$CV$554&gt;=$C7),--(data!$CV$3:$CV$554&lt;=$E7),data!$DU$3:$DU$554),"-")</f>
        <v>-0.36999999999999988</v>
      </c>
      <c r="R7" s="717">
        <f ca="1">IFERROR(SUMPRODUCT(--(data!$EI$3:$EI$554="Yes"),--(data!$CV$3:$CV$554&gt;=$C7),--(data!$CV$3:$CV$554&lt;=$E7),data!$DV$3:$DV$554),"-")</f>
        <v>-1.4900000000000002</v>
      </c>
      <c r="S7" s="718">
        <f ca="1">IFERROR(SUMPRODUCT(--(data!$EI$3:$EI$554="Yes"),--(data!$CV$3:$CV$554&gt;=$C7),--(data!$CV$3:$CV$554&lt;=$E7),data!$DW$3:$DW$554),"-")</f>
        <v>0.64999999999999947</v>
      </c>
      <c r="T7" s="716">
        <f ca="1">IFERROR(SUMPRODUCT(--(data!$EI$3:$EI$554="Yes"),--(data!$CV$3:$CV$554&gt;=$C7),--(data!$CV$3:$CV$554&lt;=$E7),data!$DY$3:$DY$554),"-")</f>
        <v>2.1400000000000006</v>
      </c>
      <c r="U7" s="718">
        <f ca="1">IFERROR(SUMPRODUCT(--(data!$EI$3:$EI$554="Yes"),--(data!$CV$3:$CV$554&gt;=$C7),--(data!$CV$3:$CV$554&lt;=$E7),data!$DX$3:$DX$554),"-")</f>
        <v>-3.1500000000000004</v>
      </c>
    </row>
    <row r="8" spans="2:22" ht="20.100000000000001" customHeight="1" x14ac:dyDescent="0.25">
      <c r="B8" s="705" t="s">
        <v>630</v>
      </c>
      <c r="C8" s="706">
        <f t="shared" si="2"/>
        <v>1.5999999999999999</v>
      </c>
      <c r="D8" s="707" t="s">
        <v>541</v>
      </c>
      <c r="E8" s="708">
        <f t="shared" si="3"/>
        <v>1.7989999999999999</v>
      </c>
      <c r="F8" s="709">
        <f ca="1">IFERROR(SUMPRODUCT(--(data!$EI$3:$EI$554="Yes"),--(data!$CV$3:$CV$554&gt;=$C8),--(data!$CV$3:$CV$554&lt;=$E8)),"-")</f>
        <v>11</v>
      </c>
      <c r="G8" s="710">
        <f ca="1">IFERROR(SUMPRODUCT(--(data!$EI$3:$EI$554="Yes"),--(data!$CV$3:$CV$554&gt;=$C8),--(data!$CV$3:$CV$554&lt;=$E8),--(data!$CB$3:$CB$554="H")),"-")</f>
        <v>6</v>
      </c>
      <c r="H8" s="711">
        <f ca="1">IFERROR(SUMPRODUCT(--(data!$EI$3:$EI$554="Yes"),--(data!$CV$3:$CV$554&gt;=$C8),--(data!$CV$3:$CV$554&lt;=$E8),--(data!$CB$3:$CB$554="D")),"-")</f>
        <v>4</v>
      </c>
      <c r="I8" s="712">
        <f ca="1">IFERROR(SUMPRODUCT(--(data!$EI$3:$EI$554="Yes"),--(data!$CV$3:$CV$554&gt;=$C8),--(data!$CV$3:$CV$554&lt;=$E8),--(data!$CB$3:$CB$554="A")),"-")</f>
        <v>1</v>
      </c>
      <c r="J8" s="710">
        <f ca="1">IFERROR(SUMPRODUCT(--(data!$EI$3:$EI$554="Yes"),--(data!$CV$3:$CV$554&gt;=$C8),--(data!$CV$3:$CV$554&lt;=$E8),--(data!$EK$3:$EK$554="Under")),"-")</f>
        <v>7</v>
      </c>
      <c r="K8" s="712">
        <f ca="1">IFERROR(SUMPRODUCT(--(data!$EI$3:$EI$554="Yes"),--(data!$CV$3:$CV$554&gt;=$C8),--(data!$CV$3:$CV$554&lt;=$E8),--(data!$EK$3:$EK$554="Over")),"-")</f>
        <v>4</v>
      </c>
      <c r="L8" s="713">
        <f t="shared" ca="1" si="1"/>
        <v>1.8333333333333333</v>
      </c>
      <c r="M8" s="714">
        <f t="shared" ca="1" si="0"/>
        <v>2.75</v>
      </c>
      <c r="N8" s="715">
        <f t="shared" ca="1" si="0"/>
        <v>11</v>
      </c>
      <c r="O8" s="713">
        <f t="shared" ca="1" si="0"/>
        <v>1.5714285714285714</v>
      </c>
      <c r="P8" s="715">
        <f t="shared" ca="1" si="0"/>
        <v>2.75</v>
      </c>
      <c r="Q8" s="716">
        <f ca="1">IFERROR(SUMPRODUCT(--(data!$EI$3:$EI$554="Yes"),--(data!$CV$3:$CV$554&gt;=$C8),--(data!$CV$3:$CV$554&lt;=$E8),data!$DU$3:$DU$554),"-")</f>
        <v>-0.83000000000000052</v>
      </c>
      <c r="R8" s="717">
        <f ca="1">IFERROR(SUMPRODUCT(--(data!$EI$3:$EI$554="Yes"),--(data!$CV$3:$CV$554&gt;=$C8),--(data!$CV$3:$CV$554&lt;=$E8),data!$DV$3:$DV$554),"-")</f>
        <v>4.21</v>
      </c>
      <c r="S8" s="718">
        <f ca="1">IFERROR(SUMPRODUCT(--(data!$EI$3:$EI$554="Yes"),--(data!$CV$3:$CV$554&gt;=$C8),--(data!$CV$3:$CV$554&lt;=$E8),data!$DW$3:$DW$554),"-")</f>
        <v>-5.61</v>
      </c>
      <c r="T8" s="716">
        <f ca="1">IFERROR(SUMPRODUCT(--(data!$EI$3:$EI$554="Yes"),--(data!$CV$3:$CV$554&gt;=$C8),--(data!$CV$3:$CV$554&lt;=$E8),data!$DY$3:$DY$554),"-")</f>
        <v>1.3900000000000001</v>
      </c>
      <c r="U8" s="718">
        <f ca="1">IFERROR(SUMPRODUCT(--(data!$EI$3:$EI$554="Yes"),--(data!$CV$3:$CV$554&gt;=$C8),--(data!$CV$3:$CV$554&lt;=$E8),data!$DX$3:$DX$554),"-")</f>
        <v>-2.88</v>
      </c>
    </row>
    <row r="9" spans="2:22" ht="20.100000000000001" customHeight="1" x14ac:dyDescent="0.25">
      <c r="B9" s="705" t="s">
        <v>630</v>
      </c>
      <c r="C9" s="706">
        <f t="shared" si="2"/>
        <v>1.7999999999999998</v>
      </c>
      <c r="D9" s="707" t="s">
        <v>541</v>
      </c>
      <c r="E9" s="708">
        <f t="shared" si="3"/>
        <v>1.9989999999999999</v>
      </c>
      <c r="F9" s="709">
        <f ca="1">IFERROR(SUMPRODUCT(--(data!$EI$3:$EI$554="Yes"),--(data!$CV$3:$CV$554&gt;=$C9),--(data!$CV$3:$CV$554&lt;=$E9)),"-")</f>
        <v>16</v>
      </c>
      <c r="G9" s="710">
        <f ca="1">IFERROR(SUMPRODUCT(--(data!$EI$3:$EI$554="Yes"),--(data!$CV$3:$CV$554&gt;=$C9),--(data!$CV$3:$CV$554&lt;=$E9),--(data!$CB$3:$CB$554="H")),"-")</f>
        <v>8</v>
      </c>
      <c r="H9" s="711">
        <f ca="1">IFERROR(SUMPRODUCT(--(data!$EI$3:$EI$554="Yes"),--(data!$CV$3:$CV$554&gt;=$C9),--(data!$CV$3:$CV$554&lt;=$E9),--(data!$CB$3:$CB$554="D")),"-")</f>
        <v>4</v>
      </c>
      <c r="I9" s="712">
        <f ca="1">IFERROR(SUMPRODUCT(--(data!$EI$3:$EI$554="Yes"),--(data!$CV$3:$CV$554&gt;=$C9),--(data!$CV$3:$CV$554&lt;=$E9),--(data!$CB$3:$CB$554="A")),"-")</f>
        <v>4</v>
      </c>
      <c r="J9" s="710">
        <f ca="1">IFERROR(SUMPRODUCT(--(data!$EI$3:$EI$554="Yes"),--(data!$CV$3:$CV$554&gt;=$C9),--(data!$CV$3:$CV$554&lt;=$E9),--(data!$EK$3:$EK$554="Under")),"-")</f>
        <v>6</v>
      </c>
      <c r="K9" s="712">
        <f ca="1">IFERROR(SUMPRODUCT(--(data!$EI$3:$EI$554="Yes"),--(data!$CV$3:$CV$554&gt;=$C9),--(data!$CV$3:$CV$554&lt;=$E9),--(data!$EK$3:$EK$554="Over")),"-")</f>
        <v>10</v>
      </c>
      <c r="L9" s="713">
        <f t="shared" ca="1" si="1"/>
        <v>2</v>
      </c>
      <c r="M9" s="714">
        <f t="shared" ca="1" si="0"/>
        <v>4</v>
      </c>
      <c r="N9" s="715">
        <f t="shared" ca="1" si="0"/>
        <v>4</v>
      </c>
      <c r="O9" s="713">
        <f t="shared" ca="1" si="0"/>
        <v>2.6666666666666665</v>
      </c>
      <c r="P9" s="715">
        <f t="shared" ca="1" si="0"/>
        <v>1.6</v>
      </c>
      <c r="Q9" s="716">
        <f ca="1">IFERROR(SUMPRODUCT(--(data!$EI$3:$EI$554="Yes"),--(data!$CV$3:$CV$554&gt;=$C9),--(data!$CV$3:$CV$554&lt;=$E9),data!$DU$3:$DU$554),"-")</f>
        <v>-0.91999999999999993</v>
      </c>
      <c r="R9" s="717">
        <f ca="1">IFERROR(SUMPRODUCT(--(data!$EI$3:$EI$554="Yes"),--(data!$CV$3:$CV$554&gt;=$C9),--(data!$CV$3:$CV$554&lt;=$E9),data!$DV$3:$DV$554),"-")</f>
        <v>-2.0600000000000005</v>
      </c>
      <c r="S9" s="718">
        <f ca="1">IFERROR(SUMPRODUCT(--(data!$EI$3:$EI$554="Yes"),--(data!$CV$3:$CV$554&gt;=$C9),--(data!$CV$3:$CV$554&lt;=$E9),data!$DW$3:$DW$554),"-")</f>
        <v>3.2300000000000004</v>
      </c>
      <c r="T9" s="716">
        <f ca="1">IFERROR(SUMPRODUCT(--(data!$EI$3:$EI$554="Yes"),--(data!$CV$3:$CV$554&gt;=$C9),--(data!$CV$3:$CV$554&lt;=$E9),data!$DY$3:$DY$554),"-")</f>
        <v>-5.2</v>
      </c>
      <c r="U9" s="718">
        <f ca="1">IFERROR(SUMPRODUCT(--(data!$EI$3:$EI$554="Yes"),--(data!$CV$3:$CV$554&gt;=$C9),--(data!$CV$3:$CV$554&lt;=$E9),data!$DX$3:$DX$554),"-")</f>
        <v>3.8600000000000003</v>
      </c>
    </row>
    <row r="10" spans="2:22" ht="20.100000000000001" customHeight="1" x14ac:dyDescent="0.25">
      <c r="B10" s="705" t="s">
        <v>630</v>
      </c>
      <c r="C10" s="706">
        <f t="shared" si="2"/>
        <v>1.9999999999999998</v>
      </c>
      <c r="D10" s="707" t="s">
        <v>541</v>
      </c>
      <c r="E10" s="708">
        <f>E9+0.5</f>
        <v>2.4989999999999997</v>
      </c>
      <c r="F10" s="709">
        <f ca="1">IFERROR(SUMPRODUCT(--(data!$EI$3:$EI$554="Yes"),--(data!$CV$3:$CV$554&gt;=$C10),--(data!$CV$3:$CV$554&lt;=$E10)),"-")</f>
        <v>43</v>
      </c>
      <c r="G10" s="710">
        <f ca="1">IFERROR(SUMPRODUCT(--(data!$EI$3:$EI$554="Yes"),--(data!$CV$3:$CV$554&gt;=$C10),--(data!$CV$3:$CV$554&lt;=$E10),--(data!$CB$3:$CB$554="H")),"-")</f>
        <v>22</v>
      </c>
      <c r="H10" s="711">
        <f ca="1">IFERROR(SUMPRODUCT(--(data!$EI$3:$EI$554="Yes"),--(data!$CV$3:$CV$554&gt;=$C10),--(data!$CV$3:$CV$554&lt;=$E10),--(data!$CB$3:$CB$554="D")),"-")</f>
        <v>11</v>
      </c>
      <c r="I10" s="712">
        <f ca="1">IFERROR(SUMPRODUCT(--(data!$EI$3:$EI$554="Yes"),--(data!$CV$3:$CV$554&gt;=$C10),--(data!$CV$3:$CV$554&lt;=$E10),--(data!$CB$3:$CB$554="A")),"-")</f>
        <v>10</v>
      </c>
      <c r="J10" s="710">
        <f ca="1">IFERROR(SUMPRODUCT(--(data!$EI$3:$EI$554="Yes"),--(data!$CV$3:$CV$554&gt;=$C10),--(data!$CV$3:$CV$554&lt;=$E10),--(data!$EK$3:$EK$554="Under")),"-")</f>
        <v>22</v>
      </c>
      <c r="K10" s="712">
        <f ca="1">IFERROR(SUMPRODUCT(--(data!$EI$3:$EI$554="Yes"),--(data!$CV$3:$CV$554&gt;=$C10),--(data!$CV$3:$CV$554&lt;=$E10),--(data!$EK$3:$EK$554="Over")),"-")</f>
        <v>21</v>
      </c>
      <c r="L10" s="713">
        <f t="shared" ca="1" si="1"/>
        <v>1.9545454545454546</v>
      </c>
      <c r="M10" s="714">
        <f t="shared" ca="1" si="0"/>
        <v>3.9090909090909092</v>
      </c>
      <c r="N10" s="715">
        <f t="shared" ca="1" si="0"/>
        <v>4.3</v>
      </c>
      <c r="O10" s="713">
        <f t="shared" ca="1" si="0"/>
        <v>1.9545454545454546</v>
      </c>
      <c r="P10" s="715">
        <f t="shared" ca="1" si="0"/>
        <v>2.0476190476190474</v>
      </c>
      <c r="Q10" s="716">
        <f ca="1">IFERROR(SUMPRODUCT(--(data!$EI$3:$EI$554="Yes"),--(data!$CV$3:$CV$554&gt;=$C10),--(data!$CV$3:$CV$554&lt;=$E10),data!$DU$3:$DU$554),"-")</f>
        <v>7.3199999999999967</v>
      </c>
      <c r="R10" s="717">
        <f ca="1">IFERROR(SUMPRODUCT(--(data!$EI$3:$EI$554="Yes"),--(data!$CV$3:$CV$554&gt;=$C10),--(data!$CV$3:$CV$554&lt;=$E10),data!$DV$3:$DV$554),"-")</f>
        <v>-5.67</v>
      </c>
      <c r="S10" s="718">
        <f ca="1">IFERROR(SUMPRODUCT(--(data!$EI$3:$EI$554="Yes"),--(data!$CV$3:$CV$554&gt;=$C10),--(data!$CV$3:$CV$554&lt;=$E10),data!$DW$3:$DW$554),"-")</f>
        <v>-7.4</v>
      </c>
      <c r="T10" s="716">
        <f ca="1">IFERROR(SUMPRODUCT(--(data!$EI$3:$EI$554="Yes"),--(data!$CV$3:$CV$554&gt;=$C10),--(data!$CV$3:$CV$554&lt;=$E10),data!$DY$3:$DY$554),"-")</f>
        <v>-3.410000000000001</v>
      </c>
      <c r="U10" s="718">
        <f ca="1">IFERROR(SUMPRODUCT(--(data!$EI$3:$EI$554="Yes"),--(data!$CV$3:$CV$554&gt;=$C10),--(data!$CV$3:$CV$554&lt;=$E10),data!$DX$3:$DX$554),"-")</f>
        <v>0.99999999999999911</v>
      </c>
    </row>
    <row r="11" spans="2:22" ht="20.100000000000001" customHeight="1" x14ac:dyDescent="0.25">
      <c r="B11" s="705" t="s">
        <v>630</v>
      </c>
      <c r="C11" s="706">
        <f t="shared" si="2"/>
        <v>2.4999999999999996</v>
      </c>
      <c r="D11" s="707" t="s">
        <v>541</v>
      </c>
      <c r="E11" s="708">
        <f>E10+0.5</f>
        <v>2.9989999999999997</v>
      </c>
      <c r="F11" s="709">
        <f ca="1">IFERROR(SUMPRODUCT(--(data!$EI$3:$EI$554="Yes"),--(data!$CV$3:$CV$554&gt;=$C11),--(data!$CV$3:$CV$554&lt;=$E11)),"-")</f>
        <v>34</v>
      </c>
      <c r="G11" s="710">
        <f ca="1">IFERROR(SUMPRODUCT(--(data!$EI$3:$EI$554="Yes"),--(data!$CV$3:$CV$554&gt;=$C11),--(data!$CV$3:$CV$554&lt;=$E11),--(data!$CB$3:$CB$554="H")),"-")</f>
        <v>7</v>
      </c>
      <c r="H11" s="711">
        <f ca="1">IFERROR(SUMPRODUCT(--(data!$EI$3:$EI$554="Yes"),--(data!$CV$3:$CV$554&gt;=$C11),--(data!$CV$3:$CV$554&lt;=$E11),--(data!$CB$3:$CB$554="D")),"-")</f>
        <v>15</v>
      </c>
      <c r="I11" s="712">
        <f ca="1">IFERROR(SUMPRODUCT(--(data!$EI$3:$EI$554="Yes"),--(data!$CV$3:$CV$554&gt;=$C11),--(data!$CV$3:$CV$554&lt;=$E11),--(data!$CB$3:$CB$554="A")),"-")</f>
        <v>12</v>
      </c>
      <c r="J11" s="710">
        <f ca="1">IFERROR(SUMPRODUCT(--(data!$EI$3:$EI$554="Yes"),--(data!$CV$3:$CV$554&gt;=$C11),--(data!$CV$3:$CV$554&lt;=$E11),--(data!$EK$3:$EK$554="Under")),"-")</f>
        <v>16</v>
      </c>
      <c r="K11" s="712">
        <f ca="1">IFERROR(SUMPRODUCT(--(data!$EI$3:$EI$554="Yes"),--(data!$CV$3:$CV$554&gt;=$C11),--(data!$CV$3:$CV$554&lt;=$E11),--(data!$EK$3:$EK$554="Over")),"-")</f>
        <v>18</v>
      </c>
      <c r="L11" s="713">
        <f t="shared" ca="1" si="1"/>
        <v>4.8571428571428568</v>
      </c>
      <c r="M11" s="714">
        <f t="shared" ca="1" si="0"/>
        <v>2.2666666666666666</v>
      </c>
      <c r="N11" s="715">
        <f t="shared" ca="1" si="0"/>
        <v>2.8333333333333335</v>
      </c>
      <c r="O11" s="713">
        <f t="shared" ca="1" si="0"/>
        <v>2.125</v>
      </c>
      <c r="P11" s="715">
        <f t="shared" ca="1" si="0"/>
        <v>1.8888888888888888</v>
      </c>
      <c r="Q11" s="716">
        <f ca="1">IFERROR(SUMPRODUCT(--(data!$EI$3:$EI$554="Yes"),--(data!$CV$3:$CV$554&gt;=$C11),--(data!$CV$3:$CV$554&lt;=$E11),data!$DU$3:$DU$554),"-")</f>
        <v>-14.74</v>
      </c>
      <c r="R11" s="717">
        <f ca="1">IFERROR(SUMPRODUCT(--(data!$EI$3:$EI$554="Yes"),--(data!$CV$3:$CV$554&gt;=$C11),--(data!$CV$3:$CV$554&lt;=$E11),data!$DV$3:$DV$554),"-")</f>
        <v>14.96</v>
      </c>
      <c r="S11" s="718">
        <f ca="1">IFERROR(SUMPRODUCT(--(data!$EI$3:$EI$554="Yes"),--(data!$CV$3:$CV$554&gt;=$C11),--(data!$CV$3:$CV$554&lt;=$E11),data!$DW$3:$DW$554),"-")</f>
        <v>-0.73000000000000043</v>
      </c>
      <c r="T11" s="716">
        <f ca="1">IFERROR(SUMPRODUCT(--(data!$EI$3:$EI$554="Yes"),--(data!$CV$3:$CV$554&gt;=$C11),--(data!$CV$3:$CV$554&lt;=$E11),data!$DY$3:$DY$554),"-")</f>
        <v>-5.8600000000000039</v>
      </c>
      <c r="U11" s="718">
        <f ca="1">IFERROR(SUMPRODUCT(--(data!$EI$3:$EI$554="Yes"),--(data!$CV$3:$CV$554&gt;=$C11),--(data!$CV$3:$CV$554&lt;=$E11),data!$DX$3:$DX$554),"-")</f>
        <v>3.0300000000000002</v>
      </c>
    </row>
    <row r="12" spans="2:22" ht="20.100000000000001" customHeight="1" x14ac:dyDescent="0.25">
      <c r="B12" s="705" t="s">
        <v>630</v>
      </c>
      <c r="C12" s="706">
        <f t="shared" si="2"/>
        <v>2.9999999999999996</v>
      </c>
      <c r="D12" s="707" t="s">
        <v>541</v>
      </c>
      <c r="E12" s="708">
        <f>E11+1</f>
        <v>3.9989999999999997</v>
      </c>
      <c r="F12" s="709">
        <f ca="1">IFERROR(SUMPRODUCT(--(data!$EI$3:$EI$554="Yes"),--(data!$CV$3:$CV$554&gt;=$C12),--(data!$CV$3:$CV$554&lt;=$E12)),"-")</f>
        <v>22</v>
      </c>
      <c r="G12" s="710">
        <f ca="1">IFERROR(SUMPRODUCT(--(data!$EI$3:$EI$554="Yes"),--(data!$CV$3:$CV$554&gt;=$C12),--(data!$CV$3:$CV$554&lt;=$E12),--(data!$CB$3:$CB$554="H")),"-")</f>
        <v>7</v>
      </c>
      <c r="H12" s="711">
        <f ca="1">IFERROR(SUMPRODUCT(--(data!$EI$3:$EI$554="Yes"),--(data!$CV$3:$CV$554&gt;=$C12),--(data!$CV$3:$CV$554&lt;=$E12),--(data!$CB$3:$CB$554="D")),"-")</f>
        <v>9</v>
      </c>
      <c r="I12" s="712">
        <f ca="1">IFERROR(SUMPRODUCT(--(data!$EI$3:$EI$554="Yes"),--(data!$CV$3:$CV$554&gt;=$C12),--(data!$CV$3:$CV$554&lt;=$E12),--(data!$CB$3:$CB$554="A")),"-")</f>
        <v>6</v>
      </c>
      <c r="J12" s="710">
        <f ca="1">IFERROR(SUMPRODUCT(--(data!$EI$3:$EI$554="Yes"),--(data!$CV$3:$CV$554&gt;=$C12),--(data!$CV$3:$CV$554&lt;=$E12),--(data!$EK$3:$EK$554="Under")),"-")</f>
        <v>12</v>
      </c>
      <c r="K12" s="712">
        <f ca="1">IFERROR(SUMPRODUCT(--(data!$EI$3:$EI$554="Yes"),--(data!$CV$3:$CV$554&gt;=$C12),--(data!$CV$3:$CV$554&lt;=$E12),--(data!$EK$3:$EK$554="Over")),"-")</f>
        <v>10</v>
      </c>
      <c r="L12" s="713">
        <f t="shared" ca="1" si="1"/>
        <v>3.1428571428571428</v>
      </c>
      <c r="M12" s="714">
        <f t="shared" ca="1" si="0"/>
        <v>2.4444444444444446</v>
      </c>
      <c r="N12" s="715">
        <f t="shared" ca="1" si="0"/>
        <v>3.6666666666666665</v>
      </c>
      <c r="O12" s="713">
        <f t="shared" ca="1" si="0"/>
        <v>1.8333333333333333</v>
      </c>
      <c r="P12" s="715">
        <f t="shared" ca="1" si="0"/>
        <v>2.2000000000000002</v>
      </c>
      <c r="Q12" s="716">
        <f ca="1">IFERROR(SUMPRODUCT(--(data!$EI$3:$EI$554="Yes"),--(data!$CV$3:$CV$554&gt;=$C12),--(data!$CV$3:$CV$554&lt;=$E12),data!$DU$3:$DU$554),"-")</f>
        <v>2.1400000000000006</v>
      </c>
      <c r="R12" s="717">
        <f ca="1">IFERROR(SUMPRODUCT(--(data!$EI$3:$EI$554="Yes"),--(data!$CV$3:$CV$554&gt;=$C12),--(data!$CV$3:$CV$554&lt;=$E12),data!$DV$3:$DV$554),"-")</f>
        <v>8.65</v>
      </c>
      <c r="S12" s="718">
        <f ca="1">IFERROR(SUMPRODUCT(--(data!$EI$3:$EI$554="Yes"),--(data!$CV$3:$CV$554&gt;=$C12),--(data!$CV$3:$CV$554&lt;=$E12),data!$DW$3:$DW$554),"-")</f>
        <v>-7.91</v>
      </c>
      <c r="T12" s="716">
        <f ca="1">IFERROR(SUMPRODUCT(--(data!$EI$3:$EI$554="Yes"),--(data!$CV$3:$CV$554&gt;=$C12),--(data!$CV$3:$CV$554&lt;=$E12),data!$DY$3:$DY$554),"-")</f>
        <v>-0.78000000000000025</v>
      </c>
      <c r="U12" s="718">
        <f ca="1">IFERROR(SUMPRODUCT(--(data!$EI$3:$EI$554="Yes"),--(data!$CV$3:$CV$554&gt;=$C12),--(data!$CV$3:$CV$554&lt;=$E12),data!$DX$3:$DX$554),"-")</f>
        <v>-2.4699999999999998</v>
      </c>
    </row>
    <row r="13" spans="2:22" ht="20.100000000000001" customHeight="1" x14ac:dyDescent="0.25">
      <c r="B13" s="719"/>
      <c r="C13" s="720">
        <f t="shared" si="2"/>
        <v>3.9999999999999996</v>
      </c>
      <c r="D13" s="721" t="s">
        <v>541</v>
      </c>
      <c r="E13" s="722" t="s">
        <v>631</v>
      </c>
      <c r="F13" s="723">
        <f ca="1">IFERROR(SUMPRODUCT(--(data!$EI$3:$EI$554="Yes"),--(data!$CV$3:$CV$554&gt;=$C13)),"-")</f>
        <v>4</v>
      </c>
      <c r="G13" s="724">
        <f ca="1">IFERROR(SUMPRODUCT(--(data!$EI$3:$EI$554="Yes"),--(data!$CV$3:$CV$554&gt;=$C13),--(data!$CB$3:$CB$554="H")),"-")</f>
        <v>0</v>
      </c>
      <c r="H13" s="725">
        <f ca="1">IFERROR(SUMPRODUCT(--(data!$EI$3:$EI$554="Yes"),--(data!$CV$3:$CV$554&gt;=$C13),--(data!$CB$3:$CB$554="D")),"-")</f>
        <v>2</v>
      </c>
      <c r="I13" s="726">
        <f ca="1">IFERROR(SUMPRODUCT(--(data!$EI$3:$EI$554="Yes"),--(data!$CV$3:$CV$554&gt;=$C13),--(data!$CB$3:$CB$554="A")),"-")</f>
        <v>2</v>
      </c>
      <c r="J13" s="724">
        <f ca="1">IFERROR(SUMPRODUCT(--(data!$EI$3:$EI$554="Yes"),--(data!$CV$3:$CV$554&gt;=$C13),--(data!$EK$3:$EK$554="Under")),"-")</f>
        <v>3</v>
      </c>
      <c r="K13" s="726">
        <f ca="1">IFERROR(SUMPRODUCT(--(data!$EI$3:$EI$554="Yes"),--(data!$CV$3:$CV$554&gt;=$C13),--(data!$EK$3:$EK$554="Over")),"-")</f>
        <v>1</v>
      </c>
      <c r="L13" s="727" t="str">
        <f t="shared" ca="1" si="1"/>
        <v>-</v>
      </c>
      <c r="M13" s="728">
        <f t="shared" ca="1" si="0"/>
        <v>2</v>
      </c>
      <c r="N13" s="729">
        <f t="shared" ca="1" si="0"/>
        <v>2</v>
      </c>
      <c r="O13" s="727">
        <f t="shared" ca="1" si="0"/>
        <v>1.3333333333333333</v>
      </c>
      <c r="P13" s="729">
        <f t="shared" ca="1" si="0"/>
        <v>4</v>
      </c>
      <c r="Q13" s="730">
        <f ca="1">IFERROR(SUMPRODUCT(--(data!$EI$3:$EI$554="Yes"),--(data!$CV$3:$CV$554&gt;=$C13),data!$DU$3:$DU$554),"-")</f>
        <v>-4</v>
      </c>
      <c r="R13" s="731">
        <f ca="1">IFERROR(SUMPRODUCT(--(data!$EI$3:$EI$554="Yes"),--(data!$CV$3:$CV$554&gt;=$C13),data!$DV$3:$DV$554),"-")</f>
        <v>3.0199999999999996</v>
      </c>
      <c r="S13" s="732">
        <f ca="1">IFERROR(SUMPRODUCT(--(data!$EI$3:$EI$554="Yes"),--(data!$CV$3:$CV$554&gt;=$C13),data!$DW$3:$DW$554),"-")</f>
        <v>0.16999999999999993</v>
      </c>
      <c r="T13" s="730">
        <f ca="1">IFERROR(SUMPRODUCT(--(data!$EI$3:$EI$554="Yes"),--(data!$CV$3:$CV$554&gt;=$C13),data!$DY$3:$DY$554),"-")</f>
        <v>1</v>
      </c>
      <c r="U13" s="732">
        <f ca="1">IFERROR(SUMPRODUCT(--(data!$EI$3:$EI$554="Yes"),--(data!$CV$3:$CV$554&gt;=$C13),data!$DX$3:$DX$554),"-")</f>
        <v>-1.9300000000000002</v>
      </c>
    </row>
    <row r="14" spans="2:22" ht="20.100000000000001" customHeight="1" x14ac:dyDescent="0.25">
      <c r="B14" s="1773" t="s">
        <v>23</v>
      </c>
      <c r="C14" s="1773"/>
      <c r="D14" s="1773"/>
      <c r="E14" s="1773"/>
      <c r="F14" s="733">
        <f ca="1">SUM(F5:F13)</f>
        <v>144</v>
      </c>
      <c r="G14" s="734">
        <f t="shared" ref="G14:J14" ca="1" si="4">SUM(G5:G13)</f>
        <v>59</v>
      </c>
      <c r="H14" s="735">
        <f t="shared" ca="1" si="4"/>
        <v>48</v>
      </c>
      <c r="I14" s="736">
        <f t="shared" ca="1" si="4"/>
        <v>37</v>
      </c>
      <c r="J14" s="734">
        <f t="shared" ca="1" si="4"/>
        <v>74</v>
      </c>
      <c r="K14" s="736">
        <f ca="1">SUM(K5:K13)</f>
        <v>70</v>
      </c>
      <c r="L14" s="737">
        <f t="shared" ca="1" si="1"/>
        <v>2.4406779661016951</v>
      </c>
      <c r="M14" s="738">
        <f t="shared" ca="1" si="0"/>
        <v>3</v>
      </c>
      <c r="N14" s="739">
        <f t="shared" ca="1" si="0"/>
        <v>3.8918918918918921</v>
      </c>
      <c r="O14" s="737">
        <f t="shared" ca="1" si="0"/>
        <v>1.9459459459459461</v>
      </c>
      <c r="P14" s="739">
        <f t="shared" ca="1" si="0"/>
        <v>2.0571428571428569</v>
      </c>
      <c r="Q14" s="740">
        <f t="shared" ref="Q14:U14" ca="1" si="5">SUM(Q5:Q13)</f>
        <v>-11.400000000000002</v>
      </c>
      <c r="R14" s="741">
        <f t="shared" ca="1" si="5"/>
        <v>21.62</v>
      </c>
      <c r="S14" s="742">
        <f t="shared" ca="1" si="5"/>
        <v>-17.600000000000001</v>
      </c>
      <c r="T14" s="740">
        <f t="shared" ca="1" si="5"/>
        <v>-10.720000000000006</v>
      </c>
      <c r="U14" s="742">
        <f t="shared" ca="1" si="5"/>
        <v>-2.5400000000000005</v>
      </c>
    </row>
    <row r="15" spans="2:22" ht="20.100000000000001" customHeight="1" x14ac:dyDescent="0.25">
      <c r="B15" s="1769" t="s">
        <v>632</v>
      </c>
      <c r="C15" s="1770"/>
      <c r="D15" s="1770"/>
      <c r="E15" s="1770"/>
      <c r="F15" s="743" t="s">
        <v>633</v>
      </c>
      <c r="G15" s="744"/>
      <c r="H15" s="744"/>
      <c r="I15" s="744"/>
      <c r="J15" s="744"/>
      <c r="K15" s="744"/>
      <c r="L15" s="745"/>
      <c r="M15" s="745"/>
      <c r="N15" s="745"/>
      <c r="O15" s="745"/>
      <c r="P15" s="746"/>
      <c r="Q15" s="745"/>
      <c r="R15" s="745"/>
      <c r="S15" s="745"/>
      <c r="T15" s="745"/>
      <c r="U15" s="746"/>
    </row>
    <row r="16" spans="2:22" ht="20.100000000000001" customHeight="1" x14ac:dyDescent="0.25">
      <c r="B16" s="747" t="s">
        <v>630</v>
      </c>
      <c r="C16" s="748">
        <v>1.2</v>
      </c>
      <c r="D16" s="749" t="s">
        <v>541</v>
      </c>
      <c r="E16" s="750">
        <v>1.9990000000000001</v>
      </c>
      <c r="F16" s="751">
        <f ca="1">IFERROR(SUMPRODUCT(--(data!$EI$3:$EI$554="Yes"),--(data!$CV$3:$CV$554&gt;=C16),--(data!$CV$3:$CV$554&lt;=E16)),"-")</f>
        <v>41</v>
      </c>
      <c r="G16" s="752">
        <f ca="1">IFERROR(SUMPRODUCT(--(data!$EI$3:$EI$554="Yes"),--(data!$CV$3:$CV$554&gt;=$C16),--(data!$CV$3:$CV$554&lt;=$E16),--(data!$CB$3:$CB$554="H")),"-")</f>
        <v>23</v>
      </c>
      <c r="H16" s="753">
        <f ca="1">IFERROR(SUMPRODUCT(--(data!$EI$3:$EI$554="Yes"),--(data!$CV$3:$CV$554&gt;=$C16),--(data!$CV$3:$CV$554&lt;=$E16),--(data!$CB$3:$CB$554="D")),"-")</f>
        <v>11</v>
      </c>
      <c r="I16" s="754">
        <f ca="1">IFERROR(SUMPRODUCT(--(data!$EI$3:$EI$554="Yes"),--(data!$CV$3:$CV$554&gt;=$C16),--(data!$CV$3:$CV$554&lt;=$E16),--(data!$CB$3:$CB$554="A")),"-")</f>
        <v>7</v>
      </c>
      <c r="J16" s="752">
        <f ca="1">IFERROR(SUMPRODUCT(--(data!$EI$3:$EI$554="Yes"),--(data!$CV$3:$CV$554&gt;=$C16),--(data!$CV$3:$CV$554&lt;=$E16),--(data!$EK$3:$EK$554="Under")),"-")</f>
        <v>21</v>
      </c>
      <c r="K16" s="754">
        <f ca="1">IFERROR(SUMPRODUCT(--(data!$EI$3:$EI$554="Yes"),--(data!$CV$3:$CV$554&gt;=$C16),--(data!$CV$3:$CV$554&lt;=$E16),--(data!$EK$3:$EK$554="Over")),"-")</f>
        <v>20</v>
      </c>
      <c r="L16" s="755">
        <f ca="1">IFERROR($F16/G16,"-")</f>
        <v>1.7826086956521738</v>
      </c>
      <c r="M16" s="756">
        <f t="shared" ref="M16:P16" ca="1" si="6">IFERROR($F16/H16,"-")</f>
        <v>3.7272727272727271</v>
      </c>
      <c r="N16" s="757">
        <f t="shared" ca="1" si="6"/>
        <v>5.8571428571428568</v>
      </c>
      <c r="O16" s="755">
        <f t="shared" ca="1" si="6"/>
        <v>1.9523809523809523</v>
      </c>
      <c r="P16" s="757">
        <f t="shared" ca="1" si="6"/>
        <v>2.0499999999999998</v>
      </c>
      <c r="Q16" s="758">
        <f ca="1">IFERROR(SUMPRODUCT(--(data!$EI$3:$EI$554="Yes"),--(data!$CV$3:$CV$554&gt;=$C16),--(data!$CV$3:$CV$554&lt;=$E16),data!$DU$3:$DU$554),"-")</f>
        <v>-2.12</v>
      </c>
      <c r="R16" s="759">
        <f ca="1">IFERROR(SUMPRODUCT(--(data!$EI$3:$EI$554="Yes"),--(data!$CV$3:$CV$554&gt;=$C16),--(data!$CV$3:$CV$554&lt;=$E16),data!$DV$3:$DV$554),"-")</f>
        <v>0.66000000000000014</v>
      </c>
      <c r="S16" s="760">
        <f ca="1">IFERROR(SUMPRODUCT(--(data!$EI$3:$EI$554="Yes"),--(data!$CV$3:$CV$554&gt;=$C16),--(data!$CV$3:$CV$554&lt;=$E16),data!$DW$3:$DW$554),"-")</f>
        <v>-1.7300000000000004</v>
      </c>
      <c r="T16" s="758">
        <f ca="1">IFERROR(SUMPRODUCT(--(data!$EI$3:$EI$554="Yes"),--(data!$CV$3:$CV$554&gt;=$C16),--(data!$CV$3:$CV$554&lt;=$E16),data!$DY$3:$DY$554),"-")</f>
        <v>-1.67</v>
      </c>
      <c r="U16" s="760">
        <f ca="1">IFERROR(SUMPRODUCT(--(data!$EI$3:$EI$554="Yes"),--(data!$CV$3:$CV$554&gt;=$C16),--(data!$CV$3:$CV$554&lt;=$E16),data!$DX$3:$DX$554),"-")</f>
        <v>-2.17</v>
      </c>
    </row>
    <row r="17" spans="2:21" ht="12" customHeight="1" x14ac:dyDescent="0.25">
      <c r="H17" s="686" t="s">
        <v>634</v>
      </c>
    </row>
    <row r="18" spans="2:21" ht="20.100000000000001" customHeight="1" x14ac:dyDescent="0.25">
      <c r="B18" s="1760" t="s">
        <v>188</v>
      </c>
      <c r="C18" s="1761"/>
      <c r="D18" s="1761"/>
      <c r="E18" s="1761"/>
      <c r="F18" s="1762" t="s">
        <v>626</v>
      </c>
      <c r="G18" s="1764" t="s">
        <v>427</v>
      </c>
      <c r="H18" s="1765"/>
      <c r="I18" s="1765"/>
      <c r="J18" s="1765"/>
      <c r="K18" s="1766"/>
      <c r="L18" s="1767" t="s">
        <v>345</v>
      </c>
      <c r="M18" s="1767"/>
      <c r="N18" s="1767"/>
      <c r="O18" s="1767"/>
      <c r="P18" s="1767"/>
      <c r="Q18" s="1767" t="s">
        <v>627</v>
      </c>
      <c r="R18" s="1767"/>
      <c r="S18" s="1767"/>
      <c r="T18" s="1767"/>
      <c r="U18" s="1767"/>
    </row>
    <row r="19" spans="2:21" ht="27.95" customHeight="1" x14ac:dyDescent="0.25">
      <c r="B19" s="1768" t="s">
        <v>635</v>
      </c>
      <c r="C19" s="1768"/>
      <c r="D19" s="1768"/>
      <c r="E19" s="1768"/>
      <c r="F19" s="1763"/>
      <c r="G19" s="689" t="s">
        <v>469</v>
      </c>
      <c r="H19" s="690" t="s">
        <v>182</v>
      </c>
      <c r="I19" s="691" t="s">
        <v>470</v>
      </c>
      <c r="J19" s="692" t="s">
        <v>190</v>
      </c>
      <c r="K19" s="693" t="s">
        <v>191</v>
      </c>
      <c r="L19" s="689" t="s">
        <v>469</v>
      </c>
      <c r="M19" s="690" t="s">
        <v>182</v>
      </c>
      <c r="N19" s="691" t="s">
        <v>470</v>
      </c>
      <c r="O19" s="692" t="s">
        <v>190</v>
      </c>
      <c r="P19" s="693" t="s">
        <v>191</v>
      </c>
      <c r="Q19" s="689" t="s">
        <v>469</v>
      </c>
      <c r="R19" s="690" t="s">
        <v>182</v>
      </c>
      <c r="S19" s="691" t="s">
        <v>470</v>
      </c>
      <c r="T19" s="692" t="s">
        <v>190</v>
      </c>
      <c r="U19" s="693" t="s">
        <v>191</v>
      </c>
    </row>
    <row r="20" spans="2:21" ht="20.100000000000001" customHeight="1" x14ac:dyDescent="0.25">
      <c r="B20" s="1771" t="s">
        <v>629</v>
      </c>
      <c r="C20" s="1772"/>
      <c r="D20" s="1772"/>
      <c r="E20" s="694">
        <v>2.9990000000000001</v>
      </c>
      <c r="F20" s="695">
        <f ca="1">IFERROR(SUMPRODUCT(--(data!$EI$3:$EI$554="Yes"),--(data!$CW$3:$CW$554&lt;=$E20)),"-")</f>
        <v>0</v>
      </c>
      <c r="G20" s="696">
        <f ca="1">IFERROR(SUMPRODUCT(--(data!$EI$3:$EI$554="Yes"),--(data!$CW$3:$CW$554&lt;=$E20),--(data!$CB$3:$CB$554="H")),"-")</f>
        <v>0</v>
      </c>
      <c r="H20" s="697">
        <f ca="1">IFERROR(SUMPRODUCT(--(data!$EI$3:$EI$554="Yes"),--(data!$CW$3:$CW$554&lt;=$E20),--(data!$CB$3:$CB$554="D")),"-")</f>
        <v>0</v>
      </c>
      <c r="I20" s="698">
        <f ca="1">IFERROR(SUMPRODUCT(--(data!$EI$3:$EI$554="Yes"),--(data!$CW$3:$CW$554&lt;=$E20),--(data!$CB$3:$CB$554="A")),"-")</f>
        <v>0</v>
      </c>
      <c r="J20" s="696">
        <f ca="1">IFERROR(SUMPRODUCT(--(data!$EI$3:$EI$554="Yes"),--(data!$CW$3:$CW$554&lt;=$E20),--(data!$EK$3:$EK$554="Under")),"-")</f>
        <v>0</v>
      </c>
      <c r="K20" s="698">
        <f ca="1">IFERROR(SUMPRODUCT(--(data!$EI$3:$EI$554="Yes"),--(data!$CW$3:$CW$554&lt;=$E20),--(data!$EK$3:$EK$554="Over")),"-")</f>
        <v>0</v>
      </c>
      <c r="L20" s="699" t="str">
        <f ca="1">IFERROR($F20/G20,"-")</f>
        <v>-</v>
      </c>
      <c r="M20" s="700" t="str">
        <f t="shared" ref="M20:P26" ca="1" si="7">IFERROR($F20/H20,"-")</f>
        <v>-</v>
      </c>
      <c r="N20" s="701" t="str">
        <f t="shared" ca="1" si="7"/>
        <v>-</v>
      </c>
      <c r="O20" s="699" t="str">
        <f t="shared" ca="1" si="7"/>
        <v>-</v>
      </c>
      <c r="P20" s="701" t="str">
        <f t="shared" ca="1" si="7"/>
        <v>-</v>
      </c>
      <c r="Q20" s="702">
        <f ca="1">IFERROR(SUMPRODUCT(--(data!$EI$3:$EI$554="Yes"),--(data!$CW$3:$CW$554&lt;=$E20),data!$DU$3:$DU$554),"-")</f>
        <v>0</v>
      </c>
      <c r="R20" s="703">
        <f ca="1">IFERROR(SUMPRODUCT(--(data!$EI$3:$EI$554="Yes"),--(data!$CW$3:$CW$554&lt;=$E20),data!$DV$3:$DV$554),"-")</f>
        <v>0</v>
      </c>
      <c r="S20" s="704">
        <f ca="1">IFERROR(SUMPRODUCT(--(data!$EI$3:$EI$554="Yes"),--(data!$CW$3:$CW$554&lt;=$E20),data!$DW$3:$DW$554),"-")</f>
        <v>0</v>
      </c>
      <c r="T20" s="702">
        <f ca="1">IFERROR(SUMPRODUCT(--(data!$EI$3:$EI$554="Yes"),--(data!$CW$3:$CW$554&lt;=$E20),data!$DY$3:$DY$554),"-")</f>
        <v>0</v>
      </c>
      <c r="U20" s="704">
        <f ca="1">IFERROR(SUMPRODUCT(--(data!$EI$3:$EI$554="Yes"),--(data!$CW$3:$CW$554&lt;=$E20),data!$DX$3:$DX$554),"-")</f>
        <v>0</v>
      </c>
    </row>
    <row r="21" spans="2:21" ht="20.100000000000001" customHeight="1" x14ac:dyDescent="0.25">
      <c r="B21" s="705" t="s">
        <v>630</v>
      </c>
      <c r="C21" s="706">
        <f>E20+0.001</f>
        <v>3</v>
      </c>
      <c r="D21" s="707" t="s">
        <v>541</v>
      </c>
      <c r="E21" s="708">
        <f>E20+0.25</f>
        <v>3.2490000000000001</v>
      </c>
      <c r="F21" s="709">
        <f ca="1">IFERROR(SUMPRODUCT(--(data!$EI$3:$EI$554="Yes"),--(data!$CW$3:$CW$554&gt;=$C21),--(data!$CW$3:$CW$554&lt;=$E21)),"-")</f>
        <v>25</v>
      </c>
      <c r="G21" s="710">
        <f ca="1">IFERROR(SUMPRODUCT(--(data!$EI$3:$EI$554="Yes"),--(data!$CW$3:$CW$554&gt;=$C21),--(data!$CW$3:$CW$554&lt;=$E21),--(data!$CB$3:$CB$554="H")),"-")</f>
        <v>9</v>
      </c>
      <c r="H21" s="711">
        <f ca="1">IFERROR(SUMPRODUCT(--(data!$EI$3:$EI$554="Yes"),--(data!$CW$3:$CW$554&gt;=$C21),--(data!$CW$3:$CW$554&lt;=$E21),--(data!$CB$3:$CB$554="D")),"-")</f>
        <v>10</v>
      </c>
      <c r="I21" s="712">
        <f ca="1">IFERROR(SUMPRODUCT(--(data!$EI$3:$EI$554="Yes"),--(data!$CW$3:$CW$554&gt;=$C21),--(data!$CW$3:$CW$554&lt;=$E21),--(data!$CB$3:$CB$554="A")),"-")</f>
        <v>6</v>
      </c>
      <c r="J21" s="710">
        <f ca="1">IFERROR(SUMPRODUCT(--(data!$EI$3:$EI$554="Yes"),--(data!$CW$3:$CW$554&gt;=$C21),--(data!$CW$3:$CW$554&lt;=$E21),--(data!$EK$3:$EK$554="Under")),"-")</f>
        <v>14</v>
      </c>
      <c r="K21" s="712">
        <f ca="1">IFERROR(SUMPRODUCT(--(data!$EI$3:$EI$554="Yes"),--(data!$CW$3:$CW$554&gt;=$C21),--(data!$CW$3:$CW$554&lt;=$E21),--(data!$EK$3:$EK$554="Over")),"-")</f>
        <v>11</v>
      </c>
      <c r="L21" s="713">
        <f t="shared" ref="L21:L26" ca="1" si="8">IFERROR($F21/G21,"-")</f>
        <v>2.7777777777777777</v>
      </c>
      <c r="M21" s="714">
        <f t="shared" ca="1" si="7"/>
        <v>2.5</v>
      </c>
      <c r="N21" s="715">
        <f t="shared" ca="1" si="7"/>
        <v>4.166666666666667</v>
      </c>
      <c r="O21" s="713">
        <f t="shared" ca="1" si="7"/>
        <v>1.7857142857142858</v>
      </c>
      <c r="P21" s="715">
        <f t="shared" ca="1" si="7"/>
        <v>2.2727272727272729</v>
      </c>
      <c r="Q21" s="716">
        <f ca="1">IFERROR(SUMPRODUCT(--(data!$EI$3:$EI$554="Yes"),--(data!$CW$3:$CW$554&gt;=$C21),--(data!$CW$3:$CW$554&lt;=$E21),data!$DU$3:$DU$554),"-")</f>
        <v>-0.20999999999999952</v>
      </c>
      <c r="R21" s="717">
        <f ca="1">IFERROR(SUMPRODUCT(--(data!$EI$3:$EI$554="Yes"),--(data!$CW$3:$CW$554&gt;=$C21),--(data!$CW$3:$CW$554&lt;=$E21),data!$DV$3:$DV$554),"-")</f>
        <v>6.9</v>
      </c>
      <c r="S21" s="718">
        <f ca="1">IFERROR(SUMPRODUCT(--(data!$EI$3:$EI$554="Yes"),--(data!$CW$3:$CW$554&gt;=$C21),--(data!$CW$3:$CW$554&lt;=$E21),data!$DW$3:$DW$554),"-")</f>
        <v>-8.9999999999999982</v>
      </c>
      <c r="T21" s="716">
        <f ca="1">IFERROR(SUMPRODUCT(--(data!$EI$3:$EI$554="Yes"),--(data!$CW$3:$CW$554&gt;=$C21),--(data!$CW$3:$CW$554&lt;=$E21),data!$DY$3:$DY$554),"-")</f>
        <v>-1.8900000000000006</v>
      </c>
      <c r="U21" s="718">
        <f ca="1">IFERROR(SUMPRODUCT(--(data!$EI$3:$EI$554="Yes"),--(data!$CW$3:$CW$554&gt;=$C21),--(data!$CW$3:$CW$554&lt;=$E21),data!$DX$3:$DX$554),"-")</f>
        <v>-0.81</v>
      </c>
    </row>
    <row r="22" spans="2:21" ht="20.100000000000001" customHeight="1" x14ac:dyDescent="0.25">
      <c r="B22" s="705" t="s">
        <v>630</v>
      </c>
      <c r="C22" s="706">
        <f t="shared" ref="C22:C24" si="9">E21+0.001</f>
        <v>3.25</v>
      </c>
      <c r="D22" s="707" t="s">
        <v>541</v>
      </c>
      <c r="E22" s="708">
        <f>E21+0.25</f>
        <v>3.4990000000000001</v>
      </c>
      <c r="F22" s="709">
        <f ca="1">IFERROR(SUMPRODUCT(--(data!$EI$3:$EI$554="Yes"),--(data!$CW$3:$CW$554&gt;=$C22),--(data!$CW$3:$CW$554&lt;=$E22)),"-")</f>
        <v>68</v>
      </c>
      <c r="G22" s="710">
        <f ca="1">IFERROR(SUMPRODUCT(--(data!$EI$3:$EI$554="Yes"),--(data!$CW$3:$CW$554&gt;=$C22),--(data!$CW$3:$CW$554&lt;=$E22),--(data!$CB$3:$CB$554="H")),"-")</f>
        <v>24</v>
      </c>
      <c r="H22" s="711">
        <f ca="1">IFERROR(SUMPRODUCT(--(data!$EI$3:$EI$554="Yes"),--(data!$CW$3:$CW$554&gt;=$C22),--(data!$CW$3:$CW$554&lt;=$E22),--(data!$CB$3:$CB$554="D")),"-")</f>
        <v>22</v>
      </c>
      <c r="I22" s="712">
        <f ca="1">IFERROR(SUMPRODUCT(--(data!$EI$3:$EI$554="Yes"),--(data!$CW$3:$CW$554&gt;=$C22),--(data!$CW$3:$CW$554&lt;=$E22),--(data!$CB$3:$CB$554="A")),"-")</f>
        <v>22</v>
      </c>
      <c r="J22" s="710">
        <f ca="1">IFERROR(SUMPRODUCT(--(data!$EI$3:$EI$554="Yes"),--(data!$CW$3:$CW$554&gt;=$C22),--(data!$CW$3:$CW$554&lt;=$E22),--(data!$EK$3:$EK$554="Under")),"-")</f>
        <v>35</v>
      </c>
      <c r="K22" s="712">
        <f ca="1">IFERROR(SUMPRODUCT(--(data!$EI$3:$EI$554="Yes"),--(data!$CW$3:$CW$554&gt;=$C22),--(data!$CW$3:$CW$554&lt;=$E22),--(data!$EK$3:$EK$554="Over")),"-")</f>
        <v>33</v>
      </c>
      <c r="L22" s="713">
        <f t="shared" ca="1" si="8"/>
        <v>2.8333333333333335</v>
      </c>
      <c r="M22" s="714">
        <f t="shared" ca="1" si="7"/>
        <v>3.0909090909090908</v>
      </c>
      <c r="N22" s="715">
        <f t="shared" ca="1" si="7"/>
        <v>3.0909090909090908</v>
      </c>
      <c r="O22" s="713">
        <f t="shared" ca="1" si="7"/>
        <v>1.9428571428571428</v>
      </c>
      <c r="P22" s="715">
        <f t="shared" ca="1" si="7"/>
        <v>2.0606060606060606</v>
      </c>
      <c r="Q22" s="716">
        <f ca="1">IFERROR(SUMPRODUCT(--(data!$EI$3:$EI$554="Yes"),--(data!$CW$3:$CW$554&gt;=$C22),--(data!$CW$3:$CW$554&lt;=$E22),data!$DU$3:$DU$554),"-")</f>
        <v>-7.74</v>
      </c>
      <c r="R22" s="717">
        <f ca="1">IFERROR(SUMPRODUCT(--(data!$EI$3:$EI$554="Yes"),--(data!$CW$3:$CW$554&gt;=$C22),--(data!$CW$3:$CW$554&lt;=$E22),data!$DV$3:$DV$554),"-")</f>
        <v>5.9599999999999991</v>
      </c>
      <c r="S22" s="718">
        <f ca="1">IFERROR(SUMPRODUCT(--(data!$EI$3:$EI$554="Yes"),--(data!$CW$3:$CW$554&gt;=$C22),--(data!$CW$3:$CW$554&lt;=$E22),data!$DW$3:$DW$554),"-")</f>
        <v>-0.51999999999999957</v>
      </c>
      <c r="T22" s="716">
        <f ca="1">IFERROR(SUMPRODUCT(--(data!$EI$3:$EI$554="Yes"),--(data!$CW$3:$CW$554&gt;=$C22),--(data!$CW$3:$CW$554&lt;=$E22),data!$DY$3:$DY$554),"-")</f>
        <v>-5.4800000000000013</v>
      </c>
      <c r="U22" s="718">
        <f ca="1">IFERROR(SUMPRODUCT(--(data!$EI$3:$EI$554="Yes"),--(data!$CW$3:$CW$554&gt;=$C22),--(data!$CW$3:$CW$554&lt;=$E22),data!$DX$3:$DX$554),"-")</f>
        <v>-0.28000000000000136</v>
      </c>
    </row>
    <row r="23" spans="2:21" ht="20.100000000000001" customHeight="1" x14ac:dyDescent="0.25">
      <c r="B23" s="705" t="s">
        <v>630</v>
      </c>
      <c r="C23" s="706">
        <f t="shared" si="9"/>
        <v>3.5</v>
      </c>
      <c r="D23" s="707" t="s">
        <v>541</v>
      </c>
      <c r="E23" s="708">
        <f>E22+0.5</f>
        <v>3.9990000000000001</v>
      </c>
      <c r="F23" s="709">
        <f ca="1">IFERROR(SUMPRODUCT(--(data!$EI$3:$EI$554="Yes"),--(data!$CW$3:$CW$554&gt;=$C23),--(data!$CW$3:$CW$554&lt;=$E23)),"-")</f>
        <v>36</v>
      </c>
      <c r="G23" s="710">
        <f ca="1">IFERROR(SUMPRODUCT(--(data!$EI$3:$EI$554="Yes"),--(data!$CW$3:$CW$554&gt;=$C23),--(data!$CW$3:$CW$554&lt;=$E23),--(data!$CB$3:$CB$554="H")),"-")</f>
        <v>17</v>
      </c>
      <c r="H23" s="711">
        <f ca="1">IFERROR(SUMPRODUCT(--(data!$EI$3:$EI$554="Yes"),--(data!$CW$3:$CW$554&gt;=$C23),--(data!$CW$3:$CW$554&lt;=$E23),--(data!$CB$3:$CB$554="D")),"-")</f>
        <v>12</v>
      </c>
      <c r="I23" s="712">
        <f ca="1">IFERROR(SUMPRODUCT(--(data!$EI$3:$EI$554="Yes"),--(data!$CW$3:$CW$554&gt;=$C23),--(data!$CW$3:$CW$554&lt;=$E23),--(data!$CB$3:$CB$554="A")),"-")</f>
        <v>7</v>
      </c>
      <c r="J23" s="710">
        <f ca="1">IFERROR(SUMPRODUCT(--(data!$EI$3:$EI$554="Yes"),--(data!$CW$3:$CW$554&gt;=$C23),--(data!$CW$3:$CW$554&lt;=$E23),--(data!$EK$3:$EK$554="Under")),"-")</f>
        <v>16</v>
      </c>
      <c r="K23" s="712">
        <f ca="1">IFERROR(SUMPRODUCT(--(data!$EI$3:$EI$554="Yes"),--(data!$CW$3:$CW$554&gt;=$C23),--(data!$CW$3:$CW$554&lt;=$E23),--(data!$EK$3:$EK$554="Over")),"-")</f>
        <v>20</v>
      </c>
      <c r="L23" s="713">
        <f t="shared" ca="1" si="8"/>
        <v>2.1176470588235294</v>
      </c>
      <c r="M23" s="714">
        <f t="shared" ca="1" si="7"/>
        <v>3</v>
      </c>
      <c r="N23" s="715">
        <f t="shared" ca="1" si="7"/>
        <v>5.1428571428571432</v>
      </c>
      <c r="O23" s="713">
        <f t="shared" ca="1" si="7"/>
        <v>2.25</v>
      </c>
      <c r="P23" s="715">
        <f t="shared" ca="1" si="7"/>
        <v>1.8</v>
      </c>
      <c r="Q23" s="716">
        <f ca="1">IFERROR(SUMPRODUCT(--(data!$EI$3:$EI$554="Yes"),--(data!$CW$3:$CW$554&gt;=$C23),--(data!$CW$3:$CW$554&lt;=$E23),data!$DU$3:$DU$554),"-")</f>
        <v>-2.0800000000000014</v>
      </c>
      <c r="R23" s="717">
        <f ca="1">IFERROR(SUMPRODUCT(--(data!$EI$3:$EI$554="Yes"),--(data!$CW$3:$CW$554&gt;=$C23),--(data!$CW$3:$CW$554&lt;=$E23),data!$DV$3:$DV$554),"-")</f>
        <v>7.2499999999999982</v>
      </c>
      <c r="S23" s="718">
        <f ca="1">IFERROR(SUMPRODUCT(--(data!$EI$3:$EI$554="Yes"),--(data!$CW$3:$CW$554&gt;=$C23),--(data!$CW$3:$CW$554&lt;=$E23),data!$DW$3:$DW$554),"-")</f>
        <v>-7.7299999999999995</v>
      </c>
      <c r="T23" s="716">
        <f ca="1">IFERROR(SUMPRODUCT(--(data!$EI$3:$EI$554="Yes"),--(data!$CW$3:$CW$554&gt;=$C23),--(data!$CW$3:$CW$554&lt;=$E23),data!$DY$3:$DY$554),"-")</f>
        <v>-6.4600000000000017</v>
      </c>
      <c r="U23" s="718">
        <f ca="1">IFERROR(SUMPRODUCT(--(data!$EI$3:$EI$554="Yes"),--(data!$CW$3:$CW$554&gt;=$C23),--(data!$CW$3:$CW$554&lt;=$E23),data!$DX$3:$DX$554),"-")</f>
        <v>2.7</v>
      </c>
    </row>
    <row r="24" spans="2:21" ht="20.100000000000001" customHeight="1" x14ac:dyDescent="0.25">
      <c r="B24" s="705" t="s">
        <v>630</v>
      </c>
      <c r="C24" s="706">
        <f t="shared" si="9"/>
        <v>4</v>
      </c>
      <c r="D24" s="707" t="s">
        <v>541</v>
      </c>
      <c r="E24" s="708">
        <f>E23+1</f>
        <v>4.9990000000000006</v>
      </c>
      <c r="F24" s="709">
        <f ca="1">IFERROR(SUMPRODUCT(--(data!$EI$3:$EI$554="Yes"),--(data!$CW$3:$CW$554&gt;=$C24),--(data!$CW$3:$CW$554&lt;=$E24)),"-")</f>
        <v>15</v>
      </c>
      <c r="G24" s="710">
        <f ca="1">IFERROR(SUMPRODUCT(--(data!$EI$3:$EI$554="Yes"),--(data!$CW$3:$CW$554&gt;=$C24),--(data!$CW$3:$CW$554&lt;=$E24),--(data!$CB$3:$CB$554="H")),"-")</f>
        <v>9</v>
      </c>
      <c r="H24" s="711">
        <f ca="1">IFERROR(SUMPRODUCT(--(data!$EI$3:$EI$554="Yes"),--(data!$CW$3:$CW$554&gt;=$C24),--(data!$CW$3:$CW$554&lt;=$E24),--(data!$CB$3:$CB$554="D")),"-")</f>
        <v>4</v>
      </c>
      <c r="I24" s="712">
        <f ca="1">IFERROR(SUMPRODUCT(--(data!$EI$3:$EI$554="Yes"),--(data!$CW$3:$CW$554&gt;=$C24),--(data!$CW$3:$CW$554&lt;=$E24),--(data!$CB$3:$CB$554="A")),"-")</f>
        <v>2</v>
      </c>
      <c r="J24" s="710">
        <f ca="1">IFERROR(SUMPRODUCT(--(data!$EI$3:$EI$554="Yes"),--(data!$CW$3:$CW$554&gt;=$C24),--(data!$CW$3:$CW$554&lt;=$E24),--(data!$EK$3:$EK$554="Under")),"-")</f>
        <v>9</v>
      </c>
      <c r="K24" s="712">
        <f ca="1">IFERROR(SUMPRODUCT(--(data!$EI$3:$EI$554="Yes"),--(data!$CW$3:$CW$554&gt;=$C24),--(data!$CW$3:$CW$554&lt;=$E24),--(data!$EK$3:$EK$554="Over")),"-")</f>
        <v>6</v>
      </c>
      <c r="L24" s="713">
        <f t="shared" ca="1" si="8"/>
        <v>1.6666666666666667</v>
      </c>
      <c r="M24" s="714">
        <f t="shared" ca="1" si="7"/>
        <v>3.75</v>
      </c>
      <c r="N24" s="715">
        <f t="shared" ca="1" si="7"/>
        <v>7.5</v>
      </c>
      <c r="O24" s="713">
        <f t="shared" ca="1" si="7"/>
        <v>1.6666666666666667</v>
      </c>
      <c r="P24" s="715">
        <f t="shared" ca="1" si="7"/>
        <v>2.5</v>
      </c>
      <c r="Q24" s="716">
        <f ca="1">IFERROR(SUMPRODUCT(--(data!$EI$3:$EI$554="Yes"),--(data!$CW$3:$CW$554&gt;=$C24),--(data!$CW$3:$CW$554&lt;=$E24),data!$DU$3:$DU$554),"-")</f>
        <v>-1.3699999999999997</v>
      </c>
      <c r="R24" s="717">
        <f ca="1">IFERROR(SUMPRODUCT(--(data!$EI$3:$EI$554="Yes"),--(data!$CW$3:$CW$554&gt;=$C24),--(data!$CW$3:$CW$554&lt;=$E24),data!$DV$3:$DV$554),"-")</f>
        <v>1.5099999999999998</v>
      </c>
      <c r="S24" s="718">
        <f ca="1">IFERROR(SUMPRODUCT(--(data!$EI$3:$EI$554="Yes"),--(data!$CW$3:$CW$554&gt;=$C24),--(data!$CW$3:$CW$554&lt;=$E24),data!$DW$3:$DW$554),"-")</f>
        <v>-0.35000000000000053</v>
      </c>
      <c r="T24" s="716">
        <f ca="1">IFERROR(SUMPRODUCT(--(data!$EI$3:$EI$554="Yes"),--(data!$CW$3:$CW$554&gt;=$C24),--(data!$CW$3:$CW$554&lt;=$E24),data!$DY$3:$DY$554),"-")</f>
        <v>3.1100000000000003</v>
      </c>
      <c r="U24" s="718">
        <f ca="1">IFERROR(SUMPRODUCT(--(data!$EI$3:$EI$554="Yes"),--(data!$CW$3:$CW$554&gt;=$C24),--(data!$CW$3:$CW$554&lt;=$E24),data!$DX$3:$DX$554),"-")</f>
        <v>-4.1500000000000004</v>
      </c>
    </row>
    <row r="25" spans="2:21" ht="20.100000000000001" customHeight="1" x14ac:dyDescent="0.25">
      <c r="B25" s="719"/>
      <c r="C25" s="720">
        <f>E24+0.001</f>
        <v>5.0000000000000009</v>
      </c>
      <c r="D25" s="721" t="s">
        <v>541</v>
      </c>
      <c r="E25" s="722" t="s">
        <v>631</v>
      </c>
      <c r="F25" s="723">
        <f ca="1">IFERROR(SUMPRODUCT(--(data!$EI$3:$EI$554="Yes"),--(data!$CW$3:$CW$554&gt;=$C25)),"-")</f>
        <v>0</v>
      </c>
      <c r="G25" s="724">
        <f ca="1">IFERROR(SUMPRODUCT(--(data!$EI$3:$EI$554="Yes"),--(data!$CW$3:$CW$554&gt;=$C25),--(data!$CB$3:$CB$554="H")),"-")</f>
        <v>0</v>
      </c>
      <c r="H25" s="725">
        <f ca="1">IFERROR(SUMPRODUCT(--(data!$EI$3:$EI$554="Yes"),--(data!$CW$3:$CW$554&gt;=$C25),--(data!$CB$3:$CB$554="D")),"-")</f>
        <v>0</v>
      </c>
      <c r="I25" s="726">
        <f ca="1">IFERROR(SUMPRODUCT(--(data!$EI$3:$EI$554="Yes"),--(data!$CW$3:$CW$554&gt;=$C25),--(data!$CB$3:$CB$554="A")),"-")</f>
        <v>0</v>
      </c>
      <c r="J25" s="724">
        <f ca="1">IFERROR(SUMPRODUCT(--(data!$EI$3:$EI$554="Yes"),--(data!$CW$3:$CW$554&gt;=$C25),--(data!$EK$3:$EK$554="Under")),"-")</f>
        <v>0</v>
      </c>
      <c r="K25" s="726">
        <f ca="1">IFERROR(SUMPRODUCT(--(data!$EI$3:$EI$554="Yes"),--(data!$CW$3:$CW$554&gt;=$C25),--(data!$EK$3:$EK$554="Over")),"-")</f>
        <v>0</v>
      </c>
      <c r="L25" s="727" t="str">
        <f t="shared" ca="1" si="8"/>
        <v>-</v>
      </c>
      <c r="M25" s="728" t="str">
        <f t="shared" ca="1" si="7"/>
        <v>-</v>
      </c>
      <c r="N25" s="729" t="str">
        <f t="shared" ca="1" si="7"/>
        <v>-</v>
      </c>
      <c r="O25" s="727" t="str">
        <f t="shared" ca="1" si="7"/>
        <v>-</v>
      </c>
      <c r="P25" s="729" t="str">
        <f t="shared" ca="1" si="7"/>
        <v>-</v>
      </c>
      <c r="Q25" s="730">
        <f ca="1">IFERROR(SUMPRODUCT(--(data!$EI$3:$EI$554="Yes"),--(data!$CW$3:$CW$554&gt;=$C25),data!$DU$3:$DU$554),"-")</f>
        <v>0</v>
      </c>
      <c r="R25" s="731">
        <f ca="1">IFERROR(SUMPRODUCT(--(data!$EI$3:$EI$554="Yes"),--(data!$CW$3:$CW$554&gt;=$C25),data!$DV$3:$DV$554),"-")</f>
        <v>0</v>
      </c>
      <c r="S25" s="732">
        <f ca="1">IFERROR(SUMPRODUCT(--(data!$EI$3:$EI$554="Yes"),--(data!$CW$3:$CW$554&gt;=$C25),data!$DW$3:$DW$554),"-")</f>
        <v>0</v>
      </c>
      <c r="T25" s="730">
        <f ca="1">IFERROR(SUMPRODUCT(--(data!$EI$3:$EI$554="Yes"),--(data!$CW$3:$CW$554&gt;=$C25),data!$DY$3:$DY$554),"-")</f>
        <v>0</v>
      </c>
      <c r="U25" s="732">
        <f ca="1">IFERROR(SUMPRODUCT(--(data!$EI$3:$EI$554="Yes"),--(data!$CW$3:$CW$554&gt;=$C25),data!$DX$3:$DX$554),"-")</f>
        <v>0</v>
      </c>
    </row>
    <row r="26" spans="2:21" ht="20.100000000000001" customHeight="1" x14ac:dyDescent="0.25">
      <c r="B26" s="1773" t="s">
        <v>23</v>
      </c>
      <c r="C26" s="1773"/>
      <c r="D26" s="1773"/>
      <c r="E26" s="1773"/>
      <c r="F26" s="733">
        <f t="shared" ref="F26:K26" ca="1" si="10">SUM(F20:F25)</f>
        <v>144</v>
      </c>
      <c r="G26" s="734">
        <f t="shared" ca="1" si="10"/>
        <v>59</v>
      </c>
      <c r="H26" s="735">
        <f t="shared" ca="1" si="10"/>
        <v>48</v>
      </c>
      <c r="I26" s="736">
        <f t="shared" ca="1" si="10"/>
        <v>37</v>
      </c>
      <c r="J26" s="734">
        <f t="shared" ca="1" si="10"/>
        <v>74</v>
      </c>
      <c r="K26" s="736">
        <f t="shared" ca="1" si="10"/>
        <v>70</v>
      </c>
      <c r="L26" s="737">
        <f t="shared" ca="1" si="8"/>
        <v>2.4406779661016951</v>
      </c>
      <c r="M26" s="738">
        <f t="shared" ca="1" si="7"/>
        <v>3</v>
      </c>
      <c r="N26" s="739">
        <f t="shared" ca="1" si="7"/>
        <v>3.8918918918918921</v>
      </c>
      <c r="O26" s="737">
        <f t="shared" ca="1" si="7"/>
        <v>1.9459459459459461</v>
      </c>
      <c r="P26" s="739">
        <f t="shared" ca="1" si="7"/>
        <v>2.0571428571428569</v>
      </c>
      <c r="Q26" s="740">
        <f ca="1">SUM(Q20:Q25)</f>
        <v>-11.4</v>
      </c>
      <c r="R26" s="741">
        <f ca="1">SUM(R20:R25)</f>
        <v>21.619999999999997</v>
      </c>
      <c r="S26" s="742">
        <f ca="1">SUM(S20:S25)</f>
        <v>-17.599999999999998</v>
      </c>
      <c r="T26" s="740">
        <f ca="1">SUM(T20:T25)</f>
        <v>-10.720000000000002</v>
      </c>
      <c r="U26" s="742">
        <f ca="1">SUM(U20:U25)</f>
        <v>-2.5400000000000018</v>
      </c>
    </row>
    <row r="27" spans="2:21" ht="20.100000000000001" customHeight="1" x14ac:dyDescent="0.25">
      <c r="B27" s="1769" t="s">
        <v>632</v>
      </c>
      <c r="C27" s="1770"/>
      <c r="D27" s="1770"/>
      <c r="E27" s="1770"/>
      <c r="F27" s="743" t="s">
        <v>633</v>
      </c>
      <c r="G27" s="744"/>
      <c r="H27" s="744"/>
      <c r="I27" s="744"/>
      <c r="J27" s="744"/>
      <c r="K27" s="744"/>
      <c r="L27" s="745"/>
      <c r="M27" s="745"/>
      <c r="N27" s="745"/>
      <c r="O27" s="745"/>
      <c r="P27" s="746"/>
      <c r="Q27" s="745"/>
      <c r="R27" s="745"/>
      <c r="S27" s="745"/>
      <c r="T27" s="745"/>
      <c r="U27" s="746"/>
    </row>
    <row r="28" spans="2:21" ht="20.100000000000001" customHeight="1" x14ac:dyDescent="0.25">
      <c r="B28" s="747" t="s">
        <v>630</v>
      </c>
      <c r="C28" s="748">
        <v>3</v>
      </c>
      <c r="D28" s="749" t="s">
        <v>541</v>
      </c>
      <c r="E28" s="750">
        <v>3.9990000000000001</v>
      </c>
      <c r="F28" s="751">
        <f ca="1">IFERROR(SUMPRODUCT(--(data!$EI$3:$EI$554="Yes"),--(data!$CW$3:$CW$554&gt;=$C28),--(data!$CW$3:$CW$554&lt;=$E28)),"-")</f>
        <v>129</v>
      </c>
      <c r="G28" s="752">
        <f ca="1">IFERROR(SUMPRODUCT(--(data!$EI$3:$EI$554="Yes"),--(data!$CW$3:$CW$554&gt;=$C28),--(data!$CW$3:$CW$554&lt;=$E28),--(data!$CB$3:$CB$554="H")),"-")</f>
        <v>50</v>
      </c>
      <c r="H28" s="753">
        <f ca="1">IFERROR(SUMPRODUCT(--(data!$EI$3:$EI$554="Yes"),--(data!$CW$3:$CW$554&gt;=$C28),--(data!$CW$3:$CW$554&lt;=$E28),--(data!$CB$3:$CB$554="D")),"-")</f>
        <v>44</v>
      </c>
      <c r="I28" s="754">
        <f ca="1">IFERROR(SUMPRODUCT(--(data!$EI$3:$EI$554="Yes"),--(data!$CW$3:$CW$554&gt;=$C28),--(data!$CW$3:$CW$554&lt;=$E28),--(data!$CB$3:$CB$554="A")),"-")</f>
        <v>35</v>
      </c>
      <c r="J28" s="752">
        <f ca="1">IFERROR(SUMPRODUCT(--(data!$EI$3:$EI$554="Yes"),--(data!$CW$3:$CW$554&gt;=$C28),--(data!$CW$3:$CW$554&lt;=$E28),--(data!$EK$3:$EK$554="Under")),"-")</f>
        <v>65</v>
      </c>
      <c r="K28" s="754">
        <f ca="1">IFERROR(SUMPRODUCT(--(data!$EI$3:$EI$554="Yes"),--(data!$CW$3:$CW$554&gt;=$C28),--(data!$CW$3:$CW$554&lt;=$E28),--(data!$EK$3:$EK$554="Over")),"-")</f>
        <v>64</v>
      </c>
      <c r="L28" s="755">
        <f ca="1">IFERROR($F28/G28,"-")</f>
        <v>2.58</v>
      </c>
      <c r="M28" s="756">
        <f t="shared" ref="M28:P28" ca="1" si="11">IFERROR($F28/H28,"-")</f>
        <v>2.9318181818181817</v>
      </c>
      <c r="N28" s="757">
        <f t="shared" ca="1" si="11"/>
        <v>3.6857142857142855</v>
      </c>
      <c r="O28" s="755">
        <f t="shared" ca="1" si="11"/>
        <v>1.9846153846153847</v>
      </c>
      <c r="P28" s="757">
        <f t="shared" ca="1" si="11"/>
        <v>2.015625</v>
      </c>
      <c r="Q28" s="758">
        <f ca="1">IFERROR(SUMPRODUCT(--(data!$EI$3:$EI$554="Yes"),--(data!$CW$3:$CW$554&gt;=$C28),--(data!$CW$3:$CW$554&lt;=$E28),data!$DU$3:$DU$554),"-")</f>
        <v>-10.030000000000001</v>
      </c>
      <c r="R28" s="759">
        <f ca="1">IFERROR(SUMPRODUCT(--(data!$EI$3:$EI$554="Yes"),--(data!$CW$3:$CW$554&gt;=$C28),--(data!$CW$3:$CW$554&lt;=$E28),data!$DV$3:$DV$554),"-")</f>
        <v>20.11</v>
      </c>
      <c r="S28" s="760">
        <f ca="1">IFERROR(SUMPRODUCT(--(data!$EI$3:$EI$554="Yes"),--(data!$CW$3:$CW$554&gt;=$C28),--(data!$CW$3:$CW$554&lt;=$E28),data!$DW$3:$DW$554),"-")</f>
        <v>-17.250000000000007</v>
      </c>
      <c r="T28" s="758">
        <f ca="1">IFERROR(SUMPRODUCT(--(data!$EI$3:$EI$554="Yes"),--(data!$CW$3:$CW$554&gt;=$C28),--(data!$CW$3:$CW$554&lt;=$E28),data!$DY$3:$DY$554),"-")</f>
        <v>-13.829999999999998</v>
      </c>
      <c r="U28" s="760">
        <f ca="1">IFERROR(SUMPRODUCT(--(data!$EI$3:$EI$554="Yes"),--(data!$CW$3:$CW$554&gt;=$C28),--(data!$CW$3:$CW$554&lt;=$E28),data!$DX$3:$DX$554),"-")</f>
        <v>1.6099999999999954</v>
      </c>
    </row>
    <row r="29" spans="2:21" ht="12" customHeight="1" x14ac:dyDescent="0.25"/>
    <row r="30" spans="2:21" ht="20.100000000000001" customHeight="1" x14ac:dyDescent="0.25">
      <c r="B30" s="1760" t="s">
        <v>188</v>
      </c>
      <c r="C30" s="1761"/>
      <c r="D30" s="1761"/>
      <c r="E30" s="1761"/>
      <c r="F30" s="1762" t="s">
        <v>626</v>
      </c>
      <c r="G30" s="1764" t="s">
        <v>427</v>
      </c>
      <c r="H30" s="1765"/>
      <c r="I30" s="1765"/>
      <c r="J30" s="1765"/>
      <c r="K30" s="1766"/>
      <c r="L30" s="1767" t="s">
        <v>345</v>
      </c>
      <c r="M30" s="1767"/>
      <c r="N30" s="1767"/>
      <c r="O30" s="1767"/>
      <c r="P30" s="1767"/>
      <c r="Q30" s="1767" t="s">
        <v>627</v>
      </c>
      <c r="R30" s="1767"/>
      <c r="S30" s="1767"/>
      <c r="T30" s="1767"/>
      <c r="U30" s="1767"/>
    </row>
    <row r="31" spans="2:21" ht="27.95" customHeight="1" x14ac:dyDescent="0.25">
      <c r="B31" s="1768" t="s">
        <v>636</v>
      </c>
      <c r="C31" s="1768"/>
      <c r="D31" s="1768"/>
      <c r="E31" s="1768"/>
      <c r="F31" s="1763"/>
      <c r="G31" s="689" t="s">
        <v>469</v>
      </c>
      <c r="H31" s="690" t="s">
        <v>182</v>
      </c>
      <c r="I31" s="691" t="s">
        <v>470</v>
      </c>
      <c r="J31" s="692" t="s">
        <v>190</v>
      </c>
      <c r="K31" s="693" t="s">
        <v>191</v>
      </c>
      <c r="L31" s="689" t="s">
        <v>469</v>
      </c>
      <c r="M31" s="690" t="s">
        <v>182</v>
      </c>
      <c r="N31" s="691" t="s">
        <v>470</v>
      </c>
      <c r="O31" s="692" t="s">
        <v>190</v>
      </c>
      <c r="P31" s="693" t="s">
        <v>191</v>
      </c>
      <c r="Q31" s="689" t="s">
        <v>469</v>
      </c>
      <c r="R31" s="690" t="s">
        <v>182</v>
      </c>
      <c r="S31" s="691" t="s">
        <v>470</v>
      </c>
      <c r="T31" s="692" t="s">
        <v>190</v>
      </c>
      <c r="U31" s="693" t="s">
        <v>191</v>
      </c>
    </row>
    <row r="32" spans="2:21" ht="20.100000000000001" customHeight="1" x14ac:dyDescent="0.25">
      <c r="B32" s="1771" t="s">
        <v>629</v>
      </c>
      <c r="C32" s="1772"/>
      <c r="D32" s="1772"/>
      <c r="E32" s="694">
        <v>1.1990000000000001</v>
      </c>
      <c r="F32" s="695">
        <f ca="1">IFERROR(SUMPRODUCT(--(data!$EI$3:$EI$554="Yes"),--(data!$CX$3:$CX$554&lt;=$E32)),"-")</f>
        <v>0</v>
      </c>
      <c r="G32" s="696">
        <f ca="1">IFERROR(SUMPRODUCT(--(data!$EI$3:$EI$554="Yes"),--(data!$CX$3:$CX$554&lt;=$E32),--(data!$CB$3:$CB$554="H")),"-")</f>
        <v>0</v>
      </c>
      <c r="H32" s="697">
        <f ca="1">IFERROR(SUMPRODUCT(--(data!$EI$3:$EI$554="Yes"),--(data!$CX$3:$CX$554&lt;=$E32),--(data!$CB$3:$CB$554="D")),"-")</f>
        <v>0</v>
      </c>
      <c r="I32" s="698">
        <f ca="1">IFERROR(SUMPRODUCT(--(data!$EI$3:$EI$554="Yes"),--(data!$CX$3:$CX$554&lt;=$E32),--(data!$CB$3:$CB$554="A")),"-")</f>
        <v>0</v>
      </c>
      <c r="J32" s="696">
        <f ca="1">IFERROR(SUMPRODUCT(--(data!$EI$3:$EI$554="Yes"),--(data!$CX$3:$CX$554&lt;=$E32),--(data!$EK$3:$EK$554="Under")),"-")</f>
        <v>0</v>
      </c>
      <c r="K32" s="698">
        <f ca="1">IFERROR(SUMPRODUCT(--(data!$EI$3:$EI$554="Yes"),--(data!$CX$3:$CX$554&lt;=$E32),--(data!$EK$3:$EK$554="Over")),"-")</f>
        <v>0</v>
      </c>
      <c r="L32" s="699" t="str">
        <f ca="1">IFERROR($F32/G32,"-")</f>
        <v>-</v>
      </c>
      <c r="M32" s="700" t="str">
        <f t="shared" ref="M32:P41" ca="1" si="12">IFERROR($F32/H32,"-")</f>
        <v>-</v>
      </c>
      <c r="N32" s="701" t="str">
        <f t="shared" ca="1" si="12"/>
        <v>-</v>
      </c>
      <c r="O32" s="699" t="str">
        <f t="shared" ca="1" si="12"/>
        <v>-</v>
      </c>
      <c r="P32" s="701" t="str">
        <f t="shared" ca="1" si="12"/>
        <v>-</v>
      </c>
      <c r="Q32" s="702">
        <f ca="1">IFERROR(SUMPRODUCT(--(data!$EI$3:$EI$554="Yes"),--(data!$CX$3:$CX$554&lt;=$E32),data!$DU$3:$DU$554),"-")</f>
        <v>0</v>
      </c>
      <c r="R32" s="703">
        <f ca="1">IFERROR(SUMPRODUCT(--(data!$EI$3:$EI$554="Yes"),--(data!$CX$3:$CX$554&lt;=$E32),data!$DV$3:$DV$554),"-")</f>
        <v>0</v>
      </c>
      <c r="S32" s="704">
        <f ca="1">IFERROR(SUMPRODUCT(--(data!$EI$3:$EI$554="Yes"),--(data!$CX$3:$CX$554&lt;=$E32),data!$DW$3:$DW$554),"-")</f>
        <v>0</v>
      </c>
      <c r="T32" s="702">
        <f ca="1">IFERROR(SUMPRODUCT(--(data!$EI$3:$EI$554="Yes"),--(data!$CX$3:$CX$554&lt;=$E32),data!$DY$3:$DY$554),"-")</f>
        <v>0</v>
      </c>
      <c r="U32" s="704">
        <f ca="1">IFERROR(SUMPRODUCT(--(data!$EI$3:$EI$554="Yes"),--(data!$CX$3:$CX$554&lt;=$E32),data!$DX$3:$DX$554),"-")</f>
        <v>0</v>
      </c>
    </row>
    <row r="33" spans="2:22" ht="20.100000000000001" customHeight="1" x14ac:dyDescent="0.25">
      <c r="B33" s="705" t="s">
        <v>630</v>
      </c>
      <c r="C33" s="706">
        <f>E32+0.001</f>
        <v>1.2</v>
      </c>
      <c r="D33" s="707" t="s">
        <v>541</v>
      </c>
      <c r="E33" s="708">
        <f>E32+0.2</f>
        <v>1.399</v>
      </c>
      <c r="F33" s="709">
        <f ca="1">IFERROR(SUMPRODUCT(--(data!$EI$3:$EI$554="Yes"),--(data!$CX$3:$CX$554&gt;=$C33),--(data!$CX$3:$CX$554&lt;=$E33)),"-")</f>
        <v>0</v>
      </c>
      <c r="G33" s="710">
        <f ca="1">IFERROR(SUMPRODUCT(--(data!$EI$3:$EI$554="Yes"),--(data!$CX$3:$CX$554&gt;=$C33),--(data!$CX$3:$CX$554&lt;=$E33),--(data!$CB$3:$CB$554="H")),"-")</f>
        <v>0</v>
      </c>
      <c r="H33" s="711">
        <f ca="1">IFERROR(SUMPRODUCT(--(data!$EI$3:$EI$554="Yes"),--(data!$CX$3:$CX$554&gt;=$C33),--(data!$CX$3:$CX$554&lt;=$E33),--(data!$CB$3:$CB$554="D")),"-")</f>
        <v>0</v>
      </c>
      <c r="I33" s="712">
        <f ca="1">IFERROR(SUMPRODUCT(--(data!$EI$3:$EI$554="Yes"),--(data!$CX$3:$CX$554&gt;=$C33),--(data!$CX$3:$CX$554&lt;=$E33),--(data!$CB$3:$CB$554="A")),"-")</f>
        <v>0</v>
      </c>
      <c r="J33" s="710">
        <f ca="1">IFERROR(SUMPRODUCT(--(data!$EI$3:$EI$554="Yes"),--(data!$CX$3:$CX$554&gt;=$C33),--(data!$CX$3:$CX$554&lt;=$E33),--(data!$EK$3:$EK$554="Under")),"-")</f>
        <v>0</v>
      </c>
      <c r="K33" s="712">
        <f ca="1">IFERROR(SUMPRODUCT(--(data!$EI$3:$EI$554="Yes"),--(data!$CX$3:$CX$554&gt;=$C33),--(data!$CX$3:$CX$554&lt;=$E33),--(data!$EK$3:$EK$554="Over")),"-")</f>
        <v>0</v>
      </c>
      <c r="L33" s="713" t="str">
        <f t="shared" ref="L33:L41" ca="1" si="13">IFERROR($F33/G33,"-")</f>
        <v>-</v>
      </c>
      <c r="M33" s="714" t="str">
        <f t="shared" ca="1" si="12"/>
        <v>-</v>
      </c>
      <c r="N33" s="715" t="str">
        <f t="shared" ca="1" si="12"/>
        <v>-</v>
      </c>
      <c r="O33" s="713" t="str">
        <f t="shared" ca="1" si="12"/>
        <v>-</v>
      </c>
      <c r="P33" s="715" t="str">
        <f t="shared" ca="1" si="12"/>
        <v>-</v>
      </c>
      <c r="Q33" s="716">
        <f ca="1">IFERROR(SUMPRODUCT(--(data!$EI$3:$EI$554="Yes"),--(data!$CX$3:$CX$554&gt;=$C33),--(data!$CX$3:$CX$554&lt;=$E33),data!$DU$3:$DU$554),"-")</f>
        <v>0</v>
      </c>
      <c r="R33" s="717">
        <f ca="1">IFERROR(SUMPRODUCT(--(data!$EI$3:$EI$554="Yes"),--(data!$CX$3:$CX$554&gt;=$C33),--(data!$CX$3:$CX$554&lt;=$E33),data!$DV$3:$DV$554),"-")</f>
        <v>0</v>
      </c>
      <c r="S33" s="718">
        <f ca="1">IFERROR(SUMPRODUCT(--(data!$EI$3:$EI$554="Yes"),--(data!$CX$3:$CX$554&gt;=$C33),--(data!$CX$3:$CX$554&lt;=$E33),data!$DW$3:$DW$554),"-")</f>
        <v>0</v>
      </c>
      <c r="T33" s="716">
        <f ca="1">IFERROR(SUMPRODUCT(--(data!$EI$3:$EI$554="Yes"),--(data!$CX$3:$CX$554&gt;=$C33),--(data!$CX$3:$CX$554&lt;=$E33),data!$DY$3:$DY$554),"-")</f>
        <v>0</v>
      </c>
      <c r="U33" s="718">
        <f ca="1">IFERROR(SUMPRODUCT(--(data!$EI$3:$EI$554="Yes"),--(data!$CX$3:$CX$554&gt;=$C33),--(data!$CX$3:$CX$554&lt;=$E33),data!$DX$3:$DX$554),"-")</f>
        <v>0</v>
      </c>
    </row>
    <row r="34" spans="2:22" ht="20.100000000000001" customHeight="1" x14ac:dyDescent="0.25">
      <c r="B34" s="705" t="s">
        <v>630</v>
      </c>
      <c r="C34" s="706">
        <f t="shared" ref="C34:C40" si="14">E33+0.001</f>
        <v>1.4</v>
      </c>
      <c r="D34" s="707" t="s">
        <v>541</v>
      </c>
      <c r="E34" s="708">
        <f t="shared" ref="E34:E36" si="15">E33+0.2</f>
        <v>1.599</v>
      </c>
      <c r="F34" s="709">
        <f ca="1">IFERROR(SUMPRODUCT(--(data!$EI$3:$EI$554="Yes"),--(data!$CX$3:$CX$554&gt;=$C34),--(data!$CX$3:$CX$554&lt;=$E34)),"-")</f>
        <v>0</v>
      </c>
      <c r="G34" s="710">
        <f ca="1">IFERROR(SUMPRODUCT(--(data!$EI$3:$EI$554="Yes"),--(data!$CX$3:$CX$554&gt;=$C34),--(data!$CX$3:$CX$554&lt;=$E34),--(data!$CB$3:$CB$554="H")),"-")</f>
        <v>0</v>
      </c>
      <c r="H34" s="711">
        <f ca="1">IFERROR(SUMPRODUCT(--(data!$EI$3:$EI$554="Yes"),--(data!$CX$3:$CX$554&gt;=$C34),--(data!$CX$3:$CX$554&lt;=$E34),--(data!$CB$3:$CB$554="D")),"-")</f>
        <v>0</v>
      </c>
      <c r="I34" s="712">
        <f ca="1">IFERROR(SUMPRODUCT(--(data!$EI$3:$EI$554="Yes"),--(data!$CX$3:$CX$554&gt;=$C34),--(data!$CX$3:$CX$554&lt;=$E34),--(data!$CB$3:$CB$554="A")),"-")</f>
        <v>0</v>
      </c>
      <c r="J34" s="710">
        <f ca="1">IFERROR(SUMPRODUCT(--(data!$EI$3:$EI$554="Yes"),--(data!$CX$3:$CX$554&gt;=$C34),--(data!$CX$3:$CX$554&lt;=$E34),--(data!$EK$3:$EK$554="Under")),"-")</f>
        <v>0</v>
      </c>
      <c r="K34" s="712">
        <f ca="1">IFERROR(SUMPRODUCT(--(data!$EI$3:$EI$554="Yes"),--(data!$CX$3:$CX$554&gt;=$C34),--(data!$CX$3:$CX$554&lt;=$E34),--(data!$EK$3:$EK$554="Over")),"-")</f>
        <v>0</v>
      </c>
      <c r="L34" s="713" t="str">
        <f t="shared" ca="1" si="13"/>
        <v>-</v>
      </c>
      <c r="M34" s="714" t="str">
        <f t="shared" ca="1" si="12"/>
        <v>-</v>
      </c>
      <c r="N34" s="715" t="str">
        <f t="shared" ca="1" si="12"/>
        <v>-</v>
      </c>
      <c r="O34" s="713" t="str">
        <f t="shared" ca="1" si="12"/>
        <v>-</v>
      </c>
      <c r="P34" s="715" t="str">
        <f t="shared" ca="1" si="12"/>
        <v>-</v>
      </c>
      <c r="Q34" s="716">
        <f ca="1">IFERROR(SUMPRODUCT(--(data!$EI$3:$EI$554="Yes"),--(data!$CX$3:$CX$554&gt;=$C34),--(data!$CX$3:$CX$554&lt;=$E34),data!$DU$3:$DU$554),"-")</f>
        <v>0</v>
      </c>
      <c r="R34" s="717">
        <f ca="1">IFERROR(SUMPRODUCT(--(data!$EI$3:$EI$554="Yes"),--(data!$CX$3:$CX$554&gt;=$C34),--(data!$CX$3:$CX$554&lt;=$E34),data!$DV$3:$DV$554),"-")</f>
        <v>0</v>
      </c>
      <c r="S34" s="718">
        <f ca="1">IFERROR(SUMPRODUCT(--(data!$EI$3:$EI$554="Yes"),--(data!$CX$3:$CX$554&gt;=$C34),--(data!$CX$3:$CX$554&lt;=$E34),data!$DW$3:$DW$554),"-")</f>
        <v>0</v>
      </c>
      <c r="T34" s="716">
        <f ca="1">IFERROR(SUMPRODUCT(--(data!$EI$3:$EI$554="Yes"),--(data!$CX$3:$CX$554&gt;=$C34),--(data!$CX$3:$CX$554&lt;=$E34),data!$DY$3:$DY$554),"-")</f>
        <v>0</v>
      </c>
      <c r="U34" s="718">
        <f ca="1">IFERROR(SUMPRODUCT(--(data!$EI$3:$EI$554="Yes"),--(data!$CX$3:$CX$554&gt;=$C34),--(data!$CX$3:$CX$554&lt;=$E34),data!$DX$3:$DX$554),"-")</f>
        <v>0</v>
      </c>
    </row>
    <row r="35" spans="2:22" ht="20.100000000000001" customHeight="1" x14ac:dyDescent="0.25">
      <c r="B35" s="705" t="s">
        <v>630</v>
      </c>
      <c r="C35" s="706">
        <f t="shared" si="14"/>
        <v>1.5999999999999999</v>
      </c>
      <c r="D35" s="707" t="s">
        <v>541</v>
      </c>
      <c r="E35" s="708">
        <f t="shared" si="15"/>
        <v>1.7989999999999999</v>
      </c>
      <c r="F35" s="709">
        <f ca="1">IFERROR(SUMPRODUCT(--(data!$EI$3:$EI$554="Yes"),--(data!$CX$3:$CX$554&gt;=$C35),--(data!$CX$3:$CX$554&lt;=$E35)),"-")</f>
        <v>0</v>
      </c>
      <c r="G35" s="710">
        <f ca="1">IFERROR(SUMPRODUCT(--(data!$EI$3:$EI$554="Yes"),--(data!$CX$3:$CX$554&gt;=$C35),--(data!$CX$3:$CX$554&lt;=$E35),--(data!$CB$3:$CB$554="H")),"-")</f>
        <v>0</v>
      </c>
      <c r="H35" s="711">
        <f ca="1">IFERROR(SUMPRODUCT(--(data!$EI$3:$EI$554="Yes"),--(data!$CX$3:$CX$554&gt;=$C35),--(data!$CX$3:$CX$554&lt;=$E35),--(data!$CB$3:$CB$554="D")),"-")</f>
        <v>0</v>
      </c>
      <c r="I35" s="712">
        <f ca="1">IFERROR(SUMPRODUCT(--(data!$EI$3:$EI$554="Yes"),--(data!$CX$3:$CX$554&gt;=$C35),--(data!$CX$3:$CX$554&lt;=$E35),--(data!$CB$3:$CB$554="A")),"-")</f>
        <v>0</v>
      </c>
      <c r="J35" s="710">
        <f ca="1">IFERROR(SUMPRODUCT(--(data!$EI$3:$EI$554="Yes"),--(data!$CX$3:$CX$554&gt;=$C35),--(data!$CX$3:$CX$554&lt;=$E35),--(data!$EK$3:$EK$554="Under")),"-")</f>
        <v>0</v>
      </c>
      <c r="K35" s="712">
        <f ca="1">IFERROR(SUMPRODUCT(--(data!$EI$3:$EI$554="Yes"),--(data!$CX$3:$CX$554&gt;=$C35),--(data!$CX$3:$CX$554&lt;=$E35),--(data!$EK$3:$EK$554="Over")),"-")</f>
        <v>0</v>
      </c>
      <c r="L35" s="713" t="str">
        <f t="shared" ca="1" si="13"/>
        <v>-</v>
      </c>
      <c r="M35" s="714" t="str">
        <f t="shared" ca="1" si="12"/>
        <v>-</v>
      </c>
      <c r="N35" s="715" t="str">
        <f t="shared" ca="1" si="12"/>
        <v>-</v>
      </c>
      <c r="O35" s="713" t="str">
        <f t="shared" ca="1" si="12"/>
        <v>-</v>
      </c>
      <c r="P35" s="715" t="str">
        <f t="shared" ca="1" si="12"/>
        <v>-</v>
      </c>
      <c r="Q35" s="716">
        <f ca="1">IFERROR(SUMPRODUCT(--(data!$EI$3:$EI$554="Yes"),--(data!$CX$3:$CX$554&gt;=$C35),--(data!$CX$3:$CX$554&lt;=$E35),data!$DU$3:$DU$554),"-")</f>
        <v>0</v>
      </c>
      <c r="R35" s="717">
        <f ca="1">IFERROR(SUMPRODUCT(--(data!$EI$3:$EI$554="Yes"),--(data!$CX$3:$CX$554&gt;=$C35),--(data!$CX$3:$CX$554&lt;=$E35),data!$DV$3:$DV$554),"-")</f>
        <v>0</v>
      </c>
      <c r="S35" s="718">
        <f ca="1">IFERROR(SUMPRODUCT(--(data!$EI$3:$EI$554="Yes"),--(data!$CX$3:$CX$554&gt;=$C35),--(data!$CX$3:$CX$554&lt;=$E35),data!$DW$3:$DW$554),"-")</f>
        <v>0</v>
      </c>
      <c r="T35" s="716">
        <f ca="1">IFERROR(SUMPRODUCT(--(data!$EI$3:$EI$554="Yes"),--(data!$CX$3:$CX$554&gt;=$C35),--(data!$CX$3:$CX$554&lt;=$E35),data!$DY$3:$DY$554),"-")</f>
        <v>0</v>
      </c>
      <c r="U35" s="718">
        <f ca="1">IFERROR(SUMPRODUCT(--(data!$EI$3:$EI$554="Yes"),--(data!$CX$3:$CX$554&gt;=$C35),--(data!$CX$3:$CX$554&lt;=$E35),data!$DX$3:$DX$554),"-")</f>
        <v>0</v>
      </c>
    </row>
    <row r="36" spans="2:22" ht="20.100000000000001" customHeight="1" x14ac:dyDescent="0.25">
      <c r="B36" s="705" t="s">
        <v>630</v>
      </c>
      <c r="C36" s="706">
        <f t="shared" si="14"/>
        <v>1.7999999999999998</v>
      </c>
      <c r="D36" s="707" t="s">
        <v>541</v>
      </c>
      <c r="E36" s="708">
        <f t="shared" si="15"/>
        <v>1.9989999999999999</v>
      </c>
      <c r="F36" s="709">
        <f ca="1">IFERROR(SUMPRODUCT(--(data!$EI$3:$EI$554="Yes"),--(data!$CX$3:$CX$554&gt;=$C36),--(data!$CX$3:$CX$554&lt;=$E36)),"-")</f>
        <v>1</v>
      </c>
      <c r="G36" s="710">
        <f ca="1">IFERROR(SUMPRODUCT(--(data!$EI$3:$EI$554="Yes"),--(data!$CX$3:$CX$554&gt;=$C36),--(data!$CX$3:$CX$554&lt;=$E36),--(data!$CB$3:$CB$554="H")),"-")</f>
        <v>0</v>
      </c>
      <c r="H36" s="711">
        <f ca="1">IFERROR(SUMPRODUCT(--(data!$EI$3:$EI$554="Yes"),--(data!$CX$3:$CX$554&gt;=$C36),--(data!$CX$3:$CX$554&lt;=$E36),--(data!$CB$3:$CB$554="D")),"-")</f>
        <v>1</v>
      </c>
      <c r="I36" s="712">
        <f ca="1">IFERROR(SUMPRODUCT(--(data!$EI$3:$EI$554="Yes"),--(data!$CX$3:$CX$554&gt;=$C36),--(data!$CX$3:$CX$554&lt;=$E36),--(data!$CB$3:$CB$554="A")),"-")</f>
        <v>0</v>
      </c>
      <c r="J36" s="710">
        <f ca="1">IFERROR(SUMPRODUCT(--(data!$EI$3:$EI$554="Yes"),--(data!$CX$3:$CX$554&gt;=$C36),--(data!$CX$3:$CX$554&lt;=$E36),--(data!$EK$3:$EK$554="Under")),"-")</f>
        <v>1</v>
      </c>
      <c r="K36" s="712">
        <f ca="1">IFERROR(SUMPRODUCT(--(data!$EI$3:$EI$554="Yes"),--(data!$CX$3:$CX$554&gt;=$C36),--(data!$CX$3:$CX$554&lt;=$E36),--(data!$EK$3:$EK$554="Over")),"-")</f>
        <v>0</v>
      </c>
      <c r="L36" s="713" t="str">
        <f t="shared" ca="1" si="13"/>
        <v>-</v>
      </c>
      <c r="M36" s="714">
        <f t="shared" ca="1" si="12"/>
        <v>1</v>
      </c>
      <c r="N36" s="715" t="str">
        <f t="shared" ca="1" si="12"/>
        <v>-</v>
      </c>
      <c r="O36" s="713">
        <f t="shared" ca="1" si="12"/>
        <v>1</v>
      </c>
      <c r="P36" s="715" t="str">
        <f t="shared" ca="1" si="12"/>
        <v>-</v>
      </c>
      <c r="Q36" s="716">
        <f ca="1">IFERROR(SUMPRODUCT(--(data!$EI$3:$EI$554="Yes"),--(data!$CX$3:$CX$554&gt;=$C36),--(data!$CX$3:$CX$554&lt;=$E36),data!$DU$3:$DU$554),"-")</f>
        <v>-1</v>
      </c>
      <c r="R36" s="717">
        <f ca="1">IFERROR(SUMPRODUCT(--(data!$EI$3:$EI$554="Yes"),--(data!$CX$3:$CX$554&gt;=$C36),--(data!$CX$3:$CX$554&lt;=$E36),data!$DV$3:$DV$554),"-")</f>
        <v>2.69</v>
      </c>
      <c r="S36" s="718">
        <f ca="1">IFERROR(SUMPRODUCT(--(data!$EI$3:$EI$554="Yes"),--(data!$CX$3:$CX$554&gt;=$C36),--(data!$CX$3:$CX$554&lt;=$E36),data!$DW$3:$DW$554),"-")</f>
        <v>-1</v>
      </c>
      <c r="T36" s="716">
        <f ca="1">IFERROR(SUMPRODUCT(--(data!$EI$3:$EI$554="Yes"),--(data!$CX$3:$CX$554&gt;=$C36),--(data!$CX$3:$CX$554&lt;=$E36),data!$DY$3:$DY$554),"-")</f>
        <v>0.85000000000000009</v>
      </c>
      <c r="U36" s="718">
        <f ca="1">IFERROR(SUMPRODUCT(--(data!$EI$3:$EI$554="Yes"),--(data!$CX$3:$CX$554&gt;=$C36),--(data!$CX$3:$CX$554&lt;=$E36),data!$DX$3:$DX$554),"-")</f>
        <v>-1</v>
      </c>
    </row>
    <row r="37" spans="2:22" ht="20.100000000000001" customHeight="1" x14ac:dyDescent="0.25">
      <c r="B37" s="705" t="s">
        <v>630</v>
      </c>
      <c r="C37" s="706">
        <f t="shared" si="14"/>
        <v>1.9999999999999998</v>
      </c>
      <c r="D37" s="707" t="s">
        <v>541</v>
      </c>
      <c r="E37" s="708">
        <f>E36+0.5</f>
        <v>2.4989999999999997</v>
      </c>
      <c r="F37" s="709">
        <f ca="1">IFERROR(SUMPRODUCT(--(data!$EI$3:$EI$554="Yes"),--(data!$CX$3:$CX$554&gt;=$C37),--(data!$CX$3:$CX$554&lt;=$E37)),"-")</f>
        <v>23</v>
      </c>
      <c r="G37" s="710">
        <f ca="1">IFERROR(SUMPRODUCT(--(data!$EI$3:$EI$554="Yes"),--(data!$CX$3:$CX$554&gt;=$C37),--(data!$CX$3:$CX$554&lt;=$E37),--(data!$CB$3:$CB$554="H")),"-")</f>
        <v>6</v>
      </c>
      <c r="H37" s="711">
        <f ca="1">IFERROR(SUMPRODUCT(--(data!$EI$3:$EI$554="Yes"),--(data!$CX$3:$CX$554&gt;=$C37),--(data!$CX$3:$CX$554&lt;=$E37),--(data!$CB$3:$CB$554="D")),"-")</f>
        <v>10</v>
      </c>
      <c r="I37" s="712">
        <f ca="1">IFERROR(SUMPRODUCT(--(data!$EI$3:$EI$554="Yes"),--(data!$CX$3:$CX$554&gt;=$C37),--(data!$CX$3:$CX$554&lt;=$E37),--(data!$CB$3:$CB$554="A")),"-")</f>
        <v>7</v>
      </c>
      <c r="J37" s="710">
        <f ca="1">IFERROR(SUMPRODUCT(--(data!$EI$3:$EI$554="Yes"),--(data!$CX$3:$CX$554&gt;=$C37),--(data!$CX$3:$CX$554&lt;=$E37),--(data!$EK$3:$EK$554="Under")),"-")</f>
        <v>13</v>
      </c>
      <c r="K37" s="712">
        <f ca="1">IFERROR(SUMPRODUCT(--(data!$EI$3:$EI$554="Yes"),--(data!$CX$3:$CX$554&gt;=$C37),--(data!$CX$3:$CX$554&lt;=$E37),--(data!$EK$3:$EK$554="Over")),"-")</f>
        <v>10</v>
      </c>
      <c r="L37" s="713">
        <f t="shared" ca="1" si="13"/>
        <v>3.8333333333333335</v>
      </c>
      <c r="M37" s="714">
        <f t="shared" ca="1" si="12"/>
        <v>2.2999999999999998</v>
      </c>
      <c r="N37" s="715">
        <f t="shared" ca="1" si="12"/>
        <v>3.2857142857142856</v>
      </c>
      <c r="O37" s="713">
        <f t="shared" ca="1" si="12"/>
        <v>1.7692307692307692</v>
      </c>
      <c r="P37" s="715">
        <f t="shared" ca="1" si="12"/>
        <v>2.2999999999999998</v>
      </c>
      <c r="Q37" s="716">
        <f ca="1">IFERROR(SUMPRODUCT(--(data!$EI$3:$EI$554="Yes"),--(data!$CX$3:$CX$554&gt;=$C37),--(data!$CX$3:$CX$554&lt;=$E37),data!$DU$3:$DU$554),"-")</f>
        <v>-1.9499999999999993</v>
      </c>
      <c r="R37" s="717">
        <f ca="1">IFERROR(SUMPRODUCT(--(data!$EI$3:$EI$554="Yes"),--(data!$CX$3:$CX$554&gt;=$C37),--(data!$CX$3:$CX$554&lt;=$E37),data!$DV$3:$DV$554),"-")</f>
        <v>10.979999999999999</v>
      </c>
      <c r="S37" s="718">
        <f ca="1">IFERROR(SUMPRODUCT(--(data!$EI$3:$EI$554="Yes"),--(data!$CX$3:$CX$554&gt;=$C37),--(data!$CX$3:$CX$554&lt;=$E37),data!$DW$3:$DW$554),"-")</f>
        <v>-7.26</v>
      </c>
      <c r="T37" s="716">
        <f ca="1">IFERROR(SUMPRODUCT(--(data!$EI$3:$EI$554="Yes"),--(data!$CX$3:$CX$554&gt;=$C37),--(data!$CX$3:$CX$554&lt;=$E37),data!$DY$3:$DY$554),"-")</f>
        <v>-0.28000000000000025</v>
      </c>
      <c r="U37" s="718">
        <f ca="1">IFERROR(SUMPRODUCT(--(data!$EI$3:$EI$554="Yes"),--(data!$CX$3:$CX$554&gt;=$C37),--(data!$CX$3:$CX$554&lt;=$E37),data!$DX$3:$DX$554),"-")</f>
        <v>-3.3200000000000003</v>
      </c>
    </row>
    <row r="38" spans="2:22" ht="20.100000000000001" customHeight="1" x14ac:dyDescent="0.25">
      <c r="B38" s="705" t="s">
        <v>630</v>
      </c>
      <c r="C38" s="706">
        <f t="shared" si="14"/>
        <v>2.4999999999999996</v>
      </c>
      <c r="D38" s="707" t="s">
        <v>541</v>
      </c>
      <c r="E38" s="708">
        <f>E37+0.5</f>
        <v>2.9989999999999997</v>
      </c>
      <c r="F38" s="709">
        <f ca="1">IFERROR(SUMPRODUCT(--(data!$EI$3:$EI$554="Yes"),--(data!$CX$3:$CX$554&gt;=$C38),--(data!$CX$3:$CX$554&lt;=$E38)),"-")</f>
        <v>26</v>
      </c>
      <c r="G38" s="710">
        <f ca="1">IFERROR(SUMPRODUCT(--(data!$EI$3:$EI$554="Yes"),--(data!$CX$3:$CX$554&gt;=$C38),--(data!$CX$3:$CX$554&lt;=$E38),--(data!$CB$3:$CB$554="H")),"-")</f>
        <v>7</v>
      </c>
      <c r="H38" s="711">
        <f ca="1">IFERROR(SUMPRODUCT(--(data!$EI$3:$EI$554="Yes"),--(data!$CX$3:$CX$554&gt;=$C38),--(data!$CX$3:$CX$554&lt;=$E38),--(data!$CB$3:$CB$554="D")),"-")</f>
        <v>8</v>
      </c>
      <c r="I38" s="712">
        <f ca="1">IFERROR(SUMPRODUCT(--(data!$EI$3:$EI$554="Yes"),--(data!$CX$3:$CX$554&gt;=$C38),--(data!$CX$3:$CX$554&lt;=$E38),--(data!$CB$3:$CB$554="A")),"-")</f>
        <v>11</v>
      </c>
      <c r="J38" s="710">
        <f ca="1">IFERROR(SUMPRODUCT(--(data!$EI$3:$EI$554="Yes"),--(data!$CX$3:$CX$554&gt;=$C38),--(data!$CX$3:$CX$554&lt;=$E38),--(data!$EK$3:$EK$554="Under")),"-")</f>
        <v>11</v>
      </c>
      <c r="K38" s="712">
        <f ca="1">IFERROR(SUMPRODUCT(--(data!$EI$3:$EI$554="Yes"),--(data!$CX$3:$CX$554&gt;=$C38),--(data!$CX$3:$CX$554&lt;=$E38),--(data!$EK$3:$EK$554="Over")),"-")</f>
        <v>15</v>
      </c>
      <c r="L38" s="713">
        <f t="shared" ca="1" si="13"/>
        <v>3.7142857142857144</v>
      </c>
      <c r="M38" s="714">
        <f t="shared" ca="1" si="12"/>
        <v>3.25</v>
      </c>
      <c r="N38" s="715">
        <f t="shared" ca="1" si="12"/>
        <v>2.3636363636363638</v>
      </c>
      <c r="O38" s="713">
        <f t="shared" ca="1" si="12"/>
        <v>2.3636363636363638</v>
      </c>
      <c r="P38" s="715">
        <f t="shared" ca="1" si="12"/>
        <v>1.7333333333333334</v>
      </c>
      <c r="Q38" s="716">
        <f ca="1">IFERROR(SUMPRODUCT(--(data!$EI$3:$EI$554="Yes"),--(data!$CX$3:$CX$554&gt;=$C38),--(data!$CX$3:$CX$554&lt;=$E38),data!$DU$3:$DU$554),"-")</f>
        <v>-6.2399999999999984</v>
      </c>
      <c r="R38" s="717">
        <f ca="1">IFERROR(SUMPRODUCT(--(data!$EI$3:$EI$554="Yes"),--(data!$CX$3:$CX$554&gt;=$C38),--(data!$CX$3:$CX$554&lt;=$E38),data!$DV$3:$DV$554),"-")</f>
        <v>0.16000000000000059</v>
      </c>
      <c r="S38" s="718">
        <f ca="1">IFERROR(SUMPRODUCT(--(data!$EI$3:$EI$554="Yes"),--(data!$CX$3:$CX$554&gt;=$C38),--(data!$CX$3:$CX$554&lt;=$E38),data!$DW$3:$DW$554),"-")</f>
        <v>3.7199999999999998</v>
      </c>
      <c r="T38" s="716">
        <f ca="1">IFERROR(SUMPRODUCT(--(data!$EI$3:$EI$554="Yes"),--(data!$CX$3:$CX$554&gt;=$C38),--(data!$CX$3:$CX$554&lt;=$E38),data!$DY$3:$DY$554),"-")</f>
        <v>-6.69</v>
      </c>
      <c r="U38" s="718">
        <f ca="1">IFERROR(SUMPRODUCT(--(data!$EI$3:$EI$554="Yes"),--(data!$CX$3:$CX$554&gt;=$C38),--(data!$CX$3:$CX$554&lt;=$E38),data!$DX$3:$DX$554),"-")</f>
        <v>4.5700000000000012</v>
      </c>
    </row>
    <row r="39" spans="2:22" ht="20.100000000000001" customHeight="1" x14ac:dyDescent="0.25">
      <c r="B39" s="705" t="s">
        <v>630</v>
      </c>
      <c r="C39" s="706">
        <f t="shared" si="14"/>
        <v>2.9999999999999996</v>
      </c>
      <c r="D39" s="707" t="s">
        <v>541</v>
      </c>
      <c r="E39" s="708">
        <f>E38+1</f>
        <v>3.9989999999999997</v>
      </c>
      <c r="F39" s="709">
        <f ca="1">IFERROR(SUMPRODUCT(--(data!$EI$3:$EI$554="Yes"),--(data!$CX$3:$CX$554&gt;=$C39),--(data!$CX$3:$CX$554&lt;=$E39)),"-")</f>
        <v>46</v>
      </c>
      <c r="G39" s="710">
        <f ca="1">IFERROR(SUMPRODUCT(--(data!$EI$3:$EI$554="Yes"),--(data!$CX$3:$CX$554&gt;=$C39),--(data!$CX$3:$CX$554&lt;=$E39),--(data!$CB$3:$CB$554="H")),"-")</f>
        <v>20</v>
      </c>
      <c r="H39" s="711">
        <f ca="1">IFERROR(SUMPRODUCT(--(data!$EI$3:$EI$554="Yes"),--(data!$CX$3:$CX$554&gt;=$C39),--(data!$CX$3:$CX$554&lt;=$E39),--(data!$CB$3:$CB$554="D")),"-")</f>
        <v>15</v>
      </c>
      <c r="I39" s="712">
        <f ca="1">IFERROR(SUMPRODUCT(--(data!$EI$3:$EI$554="Yes"),--(data!$CX$3:$CX$554&gt;=$C39),--(data!$CX$3:$CX$554&lt;=$E39),--(data!$CB$3:$CB$554="A")),"-")</f>
        <v>11</v>
      </c>
      <c r="J39" s="710">
        <f ca="1">IFERROR(SUMPRODUCT(--(data!$EI$3:$EI$554="Yes"),--(data!$CX$3:$CX$554&gt;=$C39),--(data!$CX$3:$CX$554&lt;=$E39),--(data!$EK$3:$EK$554="Under")),"-")</f>
        <v>25</v>
      </c>
      <c r="K39" s="712">
        <f ca="1">IFERROR(SUMPRODUCT(--(data!$EI$3:$EI$554="Yes"),--(data!$CX$3:$CX$554&gt;=$C39),--(data!$CX$3:$CX$554&lt;=$E39),--(data!$EK$3:$EK$554="Over")),"-")</f>
        <v>21</v>
      </c>
      <c r="L39" s="713">
        <f t="shared" ca="1" si="13"/>
        <v>2.2999999999999998</v>
      </c>
      <c r="M39" s="714">
        <f t="shared" ca="1" si="12"/>
        <v>3.0666666666666669</v>
      </c>
      <c r="N39" s="715">
        <f t="shared" ca="1" si="12"/>
        <v>4.1818181818181817</v>
      </c>
      <c r="O39" s="713">
        <f t="shared" ca="1" si="12"/>
        <v>1.84</v>
      </c>
      <c r="P39" s="715">
        <f t="shared" ca="1" si="12"/>
        <v>2.1904761904761907</v>
      </c>
      <c r="Q39" s="716">
        <f ca="1">IFERROR(SUMPRODUCT(--(data!$EI$3:$EI$554="Yes"),--(data!$CX$3:$CX$554&gt;=$C39),--(data!$CX$3:$CX$554&lt;=$E39),data!$DU$3:$DU$554),"-")</f>
        <v>0.86999999999999922</v>
      </c>
      <c r="R39" s="717">
        <f ca="1">IFERROR(SUMPRODUCT(--(data!$EI$3:$EI$554="Yes"),--(data!$CX$3:$CX$554&gt;=$C39),--(data!$CX$3:$CX$554&lt;=$E39),data!$DV$3:$DV$554),"-")</f>
        <v>4.1600000000000019</v>
      </c>
      <c r="S39" s="718">
        <f ca="1">IFERROR(SUMPRODUCT(--(data!$EI$3:$EI$554="Yes"),--(data!$CX$3:$CX$554&gt;=$C39),--(data!$CX$3:$CX$554&lt;=$E39),data!$DW$3:$DW$554),"-")</f>
        <v>-8.4400000000000031</v>
      </c>
      <c r="T39" s="716">
        <f ca="1">IFERROR(SUMPRODUCT(--(data!$EI$3:$EI$554="Yes"),--(data!$CX$3:$CX$554&gt;=$C39),--(data!$CX$3:$CX$554&lt;=$E39),data!$DY$3:$DY$554),"-")</f>
        <v>-1.27</v>
      </c>
      <c r="U39" s="718">
        <f ca="1">IFERROR(SUMPRODUCT(--(data!$EI$3:$EI$554="Yes"),--(data!$CX$3:$CX$554&gt;=$C39),--(data!$CX$3:$CX$554&lt;=$E39),data!$DX$3:$DX$554),"-")</f>
        <v>-2.1500000000000004</v>
      </c>
    </row>
    <row r="40" spans="2:22" ht="20.100000000000001" customHeight="1" x14ac:dyDescent="0.25">
      <c r="B40" s="719"/>
      <c r="C40" s="720">
        <f t="shared" si="14"/>
        <v>3.9999999999999996</v>
      </c>
      <c r="D40" s="721" t="s">
        <v>541</v>
      </c>
      <c r="E40" s="722" t="s">
        <v>631</v>
      </c>
      <c r="F40" s="723">
        <f ca="1">IFERROR(SUMPRODUCT(--(data!$EI$3:$EI$554="Yes"),--(data!$CX$3:$CX$554&gt;=$C40)),"-")</f>
        <v>48</v>
      </c>
      <c r="G40" s="724">
        <f ca="1">IFERROR(SUMPRODUCT(--(data!$EI$3:$EI$554="Yes"),--(data!$CX$3:$CX$554&gt;=$C40),--(data!$CB$3:$CB$554="H")),"-")</f>
        <v>26</v>
      </c>
      <c r="H40" s="725">
        <f ca="1">IFERROR(SUMPRODUCT(--(data!$EI$3:$EI$554="Yes"),--(data!$CX$3:$CX$554&gt;=$C40),--(data!$CB$3:$CB$554="D")),"-")</f>
        <v>14</v>
      </c>
      <c r="I40" s="726">
        <f ca="1">IFERROR(SUMPRODUCT(--(data!$EI$3:$EI$554="Yes"),--(data!$CX$3:$CX$554&gt;=$C40),--(data!$CB$3:$CB$554="A")),"-")</f>
        <v>8</v>
      </c>
      <c r="J40" s="724">
        <f ca="1">IFERROR(SUMPRODUCT(--(data!$EI$3:$EI$554="Yes"),--(data!$CX$3:$CX$554&gt;=$C40),--(data!$EK$3:$EK$554="Under")),"-")</f>
        <v>24</v>
      </c>
      <c r="K40" s="726">
        <f ca="1">IFERROR(SUMPRODUCT(--(data!$EI$3:$EI$554="Yes"),--(data!$CX$3:$CX$554&gt;=$C40),--(data!$EK$3:$EK$554="Over")),"-")</f>
        <v>24</v>
      </c>
      <c r="L40" s="727">
        <f t="shared" ca="1" si="13"/>
        <v>1.8461538461538463</v>
      </c>
      <c r="M40" s="728">
        <f t="shared" ca="1" si="12"/>
        <v>3.4285714285714284</v>
      </c>
      <c r="N40" s="729">
        <f t="shared" ca="1" si="12"/>
        <v>6</v>
      </c>
      <c r="O40" s="727">
        <f t="shared" ca="1" si="12"/>
        <v>2</v>
      </c>
      <c r="P40" s="729">
        <f t="shared" ca="1" si="12"/>
        <v>2</v>
      </c>
      <c r="Q40" s="730">
        <f ca="1">IFERROR(SUMPRODUCT(--(data!$EI$3:$EI$554="Yes"),--(data!$CX$3:$CX$554&gt;=$C40),data!$DU$3:$DU$554),"-")</f>
        <v>-3.08</v>
      </c>
      <c r="R40" s="731">
        <f ca="1">IFERROR(SUMPRODUCT(--(data!$EI$3:$EI$554="Yes"),--(data!$CX$3:$CX$554&gt;=$C40),data!$DV$3:$DV$554),"-")</f>
        <v>3.629999999999999</v>
      </c>
      <c r="S40" s="732">
        <f ca="1">IFERROR(SUMPRODUCT(--(data!$EI$3:$EI$554="Yes"),--(data!$CX$3:$CX$554&gt;=$C40),data!$DW$3:$DW$554),"-")</f>
        <v>-4.62</v>
      </c>
      <c r="T40" s="730">
        <f ca="1">IFERROR(SUMPRODUCT(--(data!$EI$3:$EI$554="Yes"),--(data!$CX$3:$CX$554&gt;=$C40),data!$DY$3:$DY$554),"-")</f>
        <v>-3.3299999999999992</v>
      </c>
      <c r="U40" s="732">
        <f ca="1">IFERROR(SUMPRODUCT(--(data!$EI$3:$EI$554="Yes"),--(data!$CX$3:$CX$554&gt;=$C40),data!$DX$3:$DX$554),"-")</f>
        <v>-0.64000000000000079</v>
      </c>
    </row>
    <row r="41" spans="2:22" ht="20.100000000000001" customHeight="1" x14ac:dyDescent="0.25">
      <c r="B41" s="1773" t="s">
        <v>23</v>
      </c>
      <c r="C41" s="1773"/>
      <c r="D41" s="1773"/>
      <c r="E41" s="1773"/>
      <c r="F41" s="733">
        <f ca="1">SUM(F32:F40)</f>
        <v>144</v>
      </c>
      <c r="G41" s="734">
        <f t="shared" ref="G41:K41" ca="1" si="16">SUM(G32:G40)</f>
        <v>59</v>
      </c>
      <c r="H41" s="735">
        <f t="shared" ca="1" si="16"/>
        <v>48</v>
      </c>
      <c r="I41" s="736">
        <f t="shared" ca="1" si="16"/>
        <v>37</v>
      </c>
      <c r="J41" s="734">
        <f t="shared" ca="1" si="16"/>
        <v>74</v>
      </c>
      <c r="K41" s="736">
        <f t="shared" ca="1" si="16"/>
        <v>70</v>
      </c>
      <c r="L41" s="737">
        <f t="shared" ca="1" si="13"/>
        <v>2.4406779661016951</v>
      </c>
      <c r="M41" s="738">
        <f t="shared" ca="1" si="12"/>
        <v>3</v>
      </c>
      <c r="N41" s="739">
        <f t="shared" ca="1" si="12"/>
        <v>3.8918918918918921</v>
      </c>
      <c r="O41" s="737">
        <f t="shared" ca="1" si="12"/>
        <v>1.9459459459459461</v>
      </c>
      <c r="P41" s="739">
        <f t="shared" ca="1" si="12"/>
        <v>2.0571428571428569</v>
      </c>
      <c r="Q41" s="740">
        <f t="shared" ref="Q41:U41" ca="1" si="17">SUM(Q32:Q40)</f>
        <v>-11.399999999999999</v>
      </c>
      <c r="R41" s="741">
        <f t="shared" ca="1" si="17"/>
        <v>21.62</v>
      </c>
      <c r="S41" s="742">
        <f t="shared" ca="1" si="17"/>
        <v>-17.600000000000005</v>
      </c>
      <c r="T41" s="740">
        <f t="shared" ca="1" si="17"/>
        <v>-10.719999999999999</v>
      </c>
      <c r="U41" s="742">
        <f t="shared" ca="1" si="17"/>
        <v>-2.54</v>
      </c>
    </row>
    <row r="42" spans="2:22" ht="20.100000000000001" customHeight="1" x14ac:dyDescent="0.25">
      <c r="B42" s="1769" t="s">
        <v>632</v>
      </c>
      <c r="C42" s="1770"/>
      <c r="D42" s="1770"/>
      <c r="E42" s="1770"/>
      <c r="F42" s="743" t="s">
        <v>633</v>
      </c>
      <c r="G42" s="744"/>
      <c r="H42" s="744"/>
      <c r="I42" s="744"/>
      <c r="J42" s="744"/>
      <c r="K42" s="744"/>
      <c r="L42" s="745"/>
      <c r="M42" s="745"/>
      <c r="N42" s="745"/>
      <c r="O42" s="745"/>
      <c r="P42" s="746"/>
      <c r="Q42" s="745"/>
      <c r="R42" s="745"/>
      <c r="S42" s="745"/>
      <c r="T42" s="745"/>
      <c r="U42" s="746"/>
    </row>
    <row r="43" spans="2:22" ht="20.100000000000001" customHeight="1" x14ac:dyDescent="0.25">
      <c r="B43" s="747" t="s">
        <v>630</v>
      </c>
      <c r="C43" s="748">
        <v>2</v>
      </c>
      <c r="D43" s="749" t="s">
        <v>541</v>
      </c>
      <c r="E43" s="750">
        <v>2.9990000000000001</v>
      </c>
      <c r="F43" s="751">
        <f ca="1">IFERROR(SUMPRODUCT(--(data!$EI$3:$EI$554="Yes"),--(data!$CX$3:$CX$554&gt;=C43),--(data!$CX$3:$CX$554&lt;=E43)),"-")</f>
        <v>49</v>
      </c>
      <c r="G43" s="752">
        <f ca="1">IFERROR(SUMPRODUCT(--(data!$EI$3:$EI$554="Yes"),--(data!$CX$3:$CX$554&gt;=$C43),--(data!$CX$3:$CX$554&lt;=$E43),--(data!$CB$3:$CB$554="H")),"-")</f>
        <v>13</v>
      </c>
      <c r="H43" s="753">
        <f ca="1">IFERROR(SUMPRODUCT(--(data!$EI$3:$EI$554="Yes"),--(data!$CX$3:$CX$554&gt;=$C43),--(data!$CX$3:$CX$554&lt;=$E43),--(data!$CB$3:$CB$554="D")),"-")</f>
        <v>18</v>
      </c>
      <c r="I43" s="754">
        <f ca="1">IFERROR(SUMPRODUCT(--(data!$EI$3:$EI$554="Yes"),--(data!$CX$3:$CX$554&gt;=$C43),--(data!$CX$3:$CX$554&lt;=$E43),--(data!$CB$3:$CB$554="A")),"-")</f>
        <v>18</v>
      </c>
      <c r="J43" s="752">
        <f ca="1">IFERROR(SUMPRODUCT(--(data!$EI$3:$EI$554="Yes"),--(data!$CX$3:$CX$554&gt;=$C43),--(data!$CX$3:$CX$554&lt;=$E43),--(data!$EK$3:$EK$554="Under")),"-")</f>
        <v>24</v>
      </c>
      <c r="K43" s="754">
        <f ca="1">IFERROR(SUMPRODUCT(--(data!$EI$3:$EI$554="Yes"),--(data!$CX$3:$CX$554&gt;=$C43),--(data!$CX$3:$CX$554&lt;=$E43),--(data!$EK$3:$EK$554="Over")),"-")</f>
        <v>25</v>
      </c>
      <c r="L43" s="755">
        <f ca="1">IFERROR($F43/G43,"-")</f>
        <v>3.7692307692307692</v>
      </c>
      <c r="M43" s="756">
        <f t="shared" ref="M43:P43" ca="1" si="18">IFERROR($F43/H43,"-")</f>
        <v>2.7222222222222223</v>
      </c>
      <c r="N43" s="757">
        <f t="shared" ca="1" si="18"/>
        <v>2.7222222222222223</v>
      </c>
      <c r="O43" s="755">
        <f t="shared" ca="1" si="18"/>
        <v>2.0416666666666665</v>
      </c>
      <c r="P43" s="757">
        <f t="shared" ca="1" si="18"/>
        <v>1.96</v>
      </c>
      <c r="Q43" s="758">
        <f ca="1">IFERROR(SUMPRODUCT(--(data!$EI$3:$EI$554="Yes"),--(data!$CX$3:$CX$554&gt;=$C43),--(data!$CX$3:$CX$554&lt;=$E43),data!$DU$3:$DU$554),"-")</f>
        <v>-8.19</v>
      </c>
      <c r="R43" s="759">
        <f ca="1">IFERROR(SUMPRODUCT(--(data!$EI$3:$EI$554="Yes"),--(data!$CX$3:$CX$554&gt;=$C43),--(data!$CX$3:$CX$554&lt;=$E43),data!$DV$3:$DV$554),"-")</f>
        <v>11.139999999999999</v>
      </c>
      <c r="S43" s="760">
        <f ca="1">IFERROR(SUMPRODUCT(--(data!$EI$3:$EI$554="Yes"),--(data!$CX$3:$CX$554&gt;=$C43),--(data!$CX$3:$CX$554&lt;=$E43),data!$DW$3:$DW$554),"-")</f>
        <v>-3.54</v>
      </c>
      <c r="T43" s="758">
        <f ca="1">IFERROR(SUMPRODUCT(--(data!$EI$3:$EI$554="Yes"),--(data!$CX$3:$CX$554&gt;=$C43),--(data!$CX$3:$CX$554&lt;=$E43),data!$DY$3:$DY$554),"-")</f>
        <v>-6.9700000000000024</v>
      </c>
      <c r="U43" s="760">
        <f ca="1">IFERROR(SUMPRODUCT(--(data!$EI$3:$EI$554="Yes"),--(data!$CX$3:$CX$554&gt;=$C43),--(data!$CX$3:$CX$554&lt;=$E43),data!$DX$3:$DX$554),"-")</f>
        <v>1.25</v>
      </c>
    </row>
    <row r="45" spans="2:22" ht="20.100000000000001" customHeight="1" x14ac:dyDescent="0.25">
      <c r="B45" s="1776" t="s">
        <v>187</v>
      </c>
      <c r="C45" s="1777"/>
      <c r="D45" s="1777"/>
      <c r="E45" s="1777"/>
      <c r="F45" s="1783" t="s">
        <v>626</v>
      </c>
      <c r="G45" s="1778" t="s">
        <v>427</v>
      </c>
      <c r="H45" s="1778"/>
      <c r="I45" s="1778"/>
      <c r="J45" s="1778"/>
      <c r="K45" s="1778"/>
      <c r="L45" s="1778" t="s">
        <v>345</v>
      </c>
      <c r="M45" s="1778"/>
      <c r="N45" s="1778"/>
      <c r="O45" s="1778"/>
      <c r="P45" s="1778"/>
      <c r="Q45" s="1778" t="s">
        <v>627</v>
      </c>
      <c r="R45" s="1778"/>
      <c r="S45" s="1778"/>
      <c r="T45" s="1778"/>
      <c r="U45" s="1778"/>
      <c r="V45" s="1728" t="str">
        <f ca="1">IF(SUM(data!CS1:CU1)&gt;0,"Warning! There are "&amp;SUM(data!CS1:CU1)&amp;" missing odds from Bet365, so they are not included in Profit/Loss figures! Please check the database.","")</f>
        <v/>
      </c>
    </row>
    <row r="46" spans="2:22" ht="27.95" customHeight="1" x14ac:dyDescent="0.25">
      <c r="B46" s="1779" t="s">
        <v>637</v>
      </c>
      <c r="C46" s="1779"/>
      <c r="D46" s="1779"/>
      <c r="E46" s="1779"/>
      <c r="F46" s="1784"/>
      <c r="G46" s="761" t="s">
        <v>469</v>
      </c>
      <c r="H46" s="762" t="s">
        <v>182</v>
      </c>
      <c r="I46" s="763" t="s">
        <v>470</v>
      </c>
      <c r="J46" s="764" t="s">
        <v>190</v>
      </c>
      <c r="K46" s="765" t="s">
        <v>191</v>
      </c>
      <c r="L46" s="761" t="s">
        <v>469</v>
      </c>
      <c r="M46" s="762" t="s">
        <v>182</v>
      </c>
      <c r="N46" s="763" t="s">
        <v>470</v>
      </c>
      <c r="O46" s="764" t="s">
        <v>190</v>
      </c>
      <c r="P46" s="765" t="s">
        <v>191</v>
      </c>
      <c r="Q46" s="761" t="s">
        <v>469</v>
      </c>
      <c r="R46" s="762" t="s">
        <v>182</v>
      </c>
      <c r="S46" s="763" t="s">
        <v>470</v>
      </c>
      <c r="T46" s="764" t="s">
        <v>190</v>
      </c>
      <c r="U46" s="765" t="s">
        <v>191</v>
      </c>
      <c r="V46" s="1728"/>
    </row>
    <row r="47" spans="2:22" ht="20.100000000000001" customHeight="1" x14ac:dyDescent="0.25">
      <c r="B47" s="1780" t="s">
        <v>629</v>
      </c>
      <c r="C47" s="1781"/>
      <c r="D47" s="1781"/>
      <c r="E47" s="766">
        <v>1.1990000000000001</v>
      </c>
      <c r="F47" s="767">
        <f ca="1">IFERROR(SUMPRODUCT(--(data!$EI$3:$EI$554="Yes"),--(data!$CS$3:$CS$554&lt;=$E47)),"-")</f>
        <v>0</v>
      </c>
      <c r="G47" s="768">
        <f ca="1">IFERROR(SUMPRODUCT(--(data!$EI$3:$EI$554="Yes"),--(data!$CS$3:$CS$554&lt;=$E47),--(data!$CB$3:$CB$554="H")),"-")</f>
        <v>0</v>
      </c>
      <c r="H47" s="769">
        <f ca="1">IFERROR(SUMPRODUCT(--(data!$EI$3:$EI$554="Yes"),--(data!$CS$3:$CS$554&lt;=$E47),--(data!$CB$3:$CB$554="D")),"-")</f>
        <v>0</v>
      </c>
      <c r="I47" s="770">
        <f ca="1">IFERROR(SUMPRODUCT(--(data!$EI$3:$EI$554="Yes"),--(data!$CS$3:$CS$554&lt;=$E47),--(data!$CB$3:$CB$554="A")),"-")</f>
        <v>0</v>
      </c>
      <c r="J47" s="768">
        <f ca="1">IFERROR(SUMPRODUCT(--(data!$EI$3:$EI$554="Yes"),--(data!$CS$3:$CS$554&lt;=$E47),--(data!$EK$3:$EK$554="Under")),"-")</f>
        <v>0</v>
      </c>
      <c r="K47" s="770">
        <f ca="1">IFERROR(SUMPRODUCT(--(data!$EI$3:$EI$554="Yes"),--(data!$CS$3:$CS$554&lt;=$E47),--(data!$EK$3:$EK$554="Over")),"-")</f>
        <v>0</v>
      </c>
      <c r="L47" s="771" t="str">
        <f ca="1">IFERROR($F47/G47,"-")</f>
        <v>-</v>
      </c>
      <c r="M47" s="772" t="str">
        <f t="shared" ref="M47:P56" ca="1" si="19">IFERROR($F47/H47,"-")</f>
        <v>-</v>
      </c>
      <c r="N47" s="773" t="str">
        <f t="shared" ca="1" si="19"/>
        <v>-</v>
      </c>
      <c r="O47" s="771" t="str">
        <f t="shared" ca="1" si="19"/>
        <v>-</v>
      </c>
      <c r="P47" s="773" t="str">
        <f t="shared" ca="1" si="19"/>
        <v>-</v>
      </c>
      <c r="Q47" s="774">
        <f ca="1">IFERROR(SUMPRODUCT(--(data!$EI$3:$EI$554="Yes"),--(data!$CS$3:$CS$554&lt;=$E47),data!$DR$3:$DR$554),"-")</f>
        <v>0</v>
      </c>
      <c r="R47" s="775">
        <f ca="1">IFERROR(SUMPRODUCT(--(data!$EI$3:$EI$554="Yes"),--(data!$CS$3:$CS$554&lt;=$E47),data!$DS$3:$DS$554),"-")</f>
        <v>0</v>
      </c>
      <c r="S47" s="776">
        <f ca="1">IFERROR(SUMPRODUCT(--(data!$EI$3:$EI$554="Yes"),--(data!$CS$3:$CS$554&lt;=$E47),data!$DT$3:$DT$554),"-")</f>
        <v>0</v>
      </c>
      <c r="T47" s="774">
        <f ca="1">IFERROR(SUMPRODUCT(--(data!$EI$3:$EI$554="Yes"),--(data!$CS$3:$CS$554&lt;=$E47),data!$DY$3:$DY$554),"-")</f>
        <v>0</v>
      </c>
      <c r="U47" s="776">
        <f ca="1">IFERROR(SUMPRODUCT(--(data!$EI$3:$EI$554="Yes"),--(data!$CS$3:$CS$554&lt;=$E47),data!$DX$3:$DX$554),"-")</f>
        <v>0</v>
      </c>
      <c r="V47" s="1728"/>
    </row>
    <row r="48" spans="2:22" ht="20.100000000000001" customHeight="1" x14ac:dyDescent="0.25">
      <c r="B48" s="777" t="s">
        <v>630</v>
      </c>
      <c r="C48" s="778">
        <f>E47+0.001</f>
        <v>1.2</v>
      </c>
      <c r="D48" s="779" t="s">
        <v>541</v>
      </c>
      <c r="E48" s="780">
        <f>E47+0.2</f>
        <v>1.399</v>
      </c>
      <c r="F48" s="781">
        <f ca="1">IFERROR(SUMPRODUCT(--(data!$EI$3:$EI$554="Yes"),--(data!$CS$3:$CS$554&gt;=$C48),--(data!$CS$3:$CS$554&lt;=$E48)),"-")</f>
        <v>0</v>
      </c>
      <c r="G48" s="782">
        <f ca="1">IFERROR(SUMPRODUCT(--(data!$EI$3:$EI$554="Yes"),--(data!$CS$3:$CS$554&gt;=$C48),--(data!$CS$3:$CS$554&lt;=$E48),--(data!$CB$3:$CB$554="H")),"-")</f>
        <v>0</v>
      </c>
      <c r="H48" s="783">
        <f ca="1">IFERROR(SUMPRODUCT(--(data!$EI$3:$EI$554="Yes"),--(data!$CS$3:$CS$554&gt;=$C48),--(data!$CS$3:$CS$554&lt;=$E48),--(data!$CB$3:$CB$554="D")),"-")</f>
        <v>0</v>
      </c>
      <c r="I48" s="784">
        <f ca="1">IFERROR(SUMPRODUCT(--(data!$EI$3:$EI$554="Yes"),--(data!$CS$3:$CS$554&gt;=$C48),--(data!$CS$3:$CS$554&lt;=$E48),--(data!$CB$3:$CB$554="A")),"-")</f>
        <v>0</v>
      </c>
      <c r="J48" s="782">
        <f ca="1">IFERROR(SUMPRODUCT(--(data!$EI$3:$EI$554="Yes"),--(data!$CS$3:$CS$554&gt;=$C48),--(data!$CS$3:$CS$554&lt;=$E48),--(data!$EK$3:$EK$554="Under")),"-")</f>
        <v>0</v>
      </c>
      <c r="K48" s="784">
        <f ca="1">IFERROR(SUMPRODUCT(--(data!$EI$3:$EI$554="Yes"),--(data!$CS$3:$CS$554&gt;=$C48),--(data!$CS$3:$CS$554&lt;=$E48),--(data!$EK$3:$EK$554="Over")),"-")</f>
        <v>0</v>
      </c>
      <c r="L48" s="785" t="str">
        <f t="shared" ref="L48:L56" ca="1" si="20">IFERROR($F48/G48,"-")</f>
        <v>-</v>
      </c>
      <c r="M48" s="786" t="str">
        <f t="shared" ca="1" si="19"/>
        <v>-</v>
      </c>
      <c r="N48" s="787" t="str">
        <f t="shared" ca="1" si="19"/>
        <v>-</v>
      </c>
      <c r="O48" s="785" t="str">
        <f t="shared" ca="1" si="19"/>
        <v>-</v>
      </c>
      <c r="P48" s="787" t="str">
        <f t="shared" ca="1" si="19"/>
        <v>-</v>
      </c>
      <c r="Q48" s="788">
        <f ca="1">IFERROR(SUMPRODUCT(--(data!$EI$3:$EI$554="Yes"),--(data!$CS$3:$CS$554&gt;=$C48),--(data!$CS$3:$CS$554&lt;=$E48),data!$DR$3:$DR$554),"-")</f>
        <v>0</v>
      </c>
      <c r="R48" s="789">
        <f ca="1">IFERROR(SUMPRODUCT(--(data!$EI$3:$EI$554="Yes"),--(data!$CS$3:$CS$554&gt;=$C48),--(data!$CS$3:$CS$554&lt;=$E48),data!$DS$3:$DS$554),"-")</f>
        <v>0</v>
      </c>
      <c r="S48" s="790">
        <f ca="1">IFERROR(SUMPRODUCT(--(data!$EI$3:$EI$554="Yes"),--(data!$CS$3:$CS$554&gt;=$C48),--(data!$CS$3:$CS$554&lt;=$E48),data!$DT$3:$DT$554),"-")</f>
        <v>0</v>
      </c>
      <c r="T48" s="788">
        <f ca="1">IFERROR(SUMPRODUCT(--(data!$EI$3:$EI$554="Yes"),--(data!$CS$3:$CS$554&gt;=$C48),--(data!$CS$3:$CS$554&lt;=$E48),data!$DY$3:$DY$554),"-")</f>
        <v>0</v>
      </c>
      <c r="U48" s="790">
        <f ca="1">IFERROR(SUMPRODUCT(--(data!$EI$3:$EI$554="Yes"),--(data!$CS$3:$CS$554&gt;=$C48),--(data!$CS$3:$CS$554&lt;=$E48),data!$DX$3:$DX$554),"-")</f>
        <v>0</v>
      </c>
      <c r="V48" s="1728"/>
    </row>
    <row r="49" spans="2:21" ht="20.100000000000001" customHeight="1" x14ac:dyDescent="0.25">
      <c r="B49" s="777" t="s">
        <v>630</v>
      </c>
      <c r="C49" s="778">
        <f t="shared" ref="C49:C55" si="21">E48+0.001</f>
        <v>1.4</v>
      </c>
      <c r="D49" s="779" t="s">
        <v>541</v>
      </c>
      <c r="E49" s="780">
        <f t="shared" ref="E49:E51" si="22">E48+0.2</f>
        <v>1.599</v>
      </c>
      <c r="F49" s="781">
        <f ca="1">IFERROR(SUMPRODUCT(--(data!$EI$3:$EI$554="Yes"),--(data!$CS$3:$CS$554&gt;=$C49),--(data!$CS$3:$CS$554&lt;=$E49)),"-")</f>
        <v>11</v>
      </c>
      <c r="G49" s="782">
        <f ca="1">IFERROR(SUMPRODUCT(--(data!$EI$3:$EI$554="Yes"),--(data!$CS$3:$CS$554&gt;=$C49),--(data!$CS$3:$CS$554&lt;=$E49),--(data!$CB$3:$CB$554="H")),"-")</f>
        <v>8</v>
      </c>
      <c r="H49" s="783">
        <f ca="1">IFERROR(SUMPRODUCT(--(data!$EI$3:$EI$554="Yes"),--(data!$CS$3:$CS$554&gt;=$C49),--(data!$CS$3:$CS$554&lt;=$E49),--(data!$CB$3:$CB$554="D")),"-")</f>
        <v>1</v>
      </c>
      <c r="I49" s="784">
        <f ca="1">IFERROR(SUMPRODUCT(--(data!$EI$3:$EI$554="Yes"),--(data!$CS$3:$CS$554&gt;=$C49),--(data!$CS$3:$CS$554&lt;=$E49),--(data!$CB$3:$CB$554="A")),"-")</f>
        <v>2</v>
      </c>
      <c r="J49" s="782">
        <f ca="1">IFERROR(SUMPRODUCT(--(data!$EI$3:$EI$554="Yes"),--(data!$CS$3:$CS$554&gt;=$C49),--(data!$CS$3:$CS$554&lt;=$E49),--(data!$EK$3:$EK$554="Under")),"-")</f>
        <v>6</v>
      </c>
      <c r="K49" s="784">
        <f ca="1">IFERROR(SUMPRODUCT(--(data!$EI$3:$EI$554="Yes"),--(data!$CS$3:$CS$554&gt;=$C49),--(data!$CS$3:$CS$554&lt;=$E49),--(data!$EK$3:$EK$554="Over")),"-")</f>
        <v>5</v>
      </c>
      <c r="L49" s="785">
        <f t="shared" ca="1" si="20"/>
        <v>1.375</v>
      </c>
      <c r="M49" s="786">
        <f t="shared" ca="1" si="19"/>
        <v>11</v>
      </c>
      <c r="N49" s="787">
        <f t="shared" ca="1" si="19"/>
        <v>5.5</v>
      </c>
      <c r="O49" s="785">
        <f t="shared" ca="1" si="19"/>
        <v>1.8333333333333333</v>
      </c>
      <c r="P49" s="787">
        <f t="shared" ca="1" si="19"/>
        <v>2.2000000000000002</v>
      </c>
      <c r="Q49" s="788">
        <f ca="1">IFERROR(SUMPRODUCT(--(data!$EI$3:$EI$554="Yes"),--(data!$CS$3:$CS$554&gt;=$C49),--(data!$CS$3:$CS$554&lt;=$E49),data!$DR$3:$DR$554),"-")</f>
        <v>1.06</v>
      </c>
      <c r="R49" s="789">
        <f ca="1">IFERROR(SUMPRODUCT(--(data!$EI$3:$EI$554="Yes"),--(data!$CS$3:$CS$554&gt;=$C49),--(data!$CS$3:$CS$554&lt;=$E49),data!$DS$3:$DS$554),"-")</f>
        <v>-6.5</v>
      </c>
      <c r="S49" s="790">
        <f ca="1">IFERROR(SUMPRODUCT(--(data!$EI$3:$EI$554="Yes"),--(data!$CS$3:$CS$554&gt;=$C49),--(data!$CS$3:$CS$554&lt;=$E49),data!$DT$3:$DT$554),"-")</f>
        <v>4.5</v>
      </c>
      <c r="T49" s="788">
        <f ca="1">IFERROR(SUMPRODUCT(--(data!$EI$3:$EI$554="Yes"),--(data!$CS$3:$CS$554&gt;=$C49),--(data!$CS$3:$CS$554&lt;=$E49),data!$DY$3:$DY$554),"-")</f>
        <v>1.3199999999999998</v>
      </c>
      <c r="U49" s="790">
        <f ca="1">IFERROR(SUMPRODUCT(--(data!$EI$3:$EI$554="Yes"),--(data!$CS$3:$CS$554&gt;=$C49),--(data!$CS$3:$CS$554&lt;=$E49),data!$DX$3:$DX$554),"-")</f>
        <v>-2.33</v>
      </c>
    </row>
    <row r="50" spans="2:21" ht="20.100000000000001" customHeight="1" x14ac:dyDescent="0.25">
      <c r="B50" s="777" t="s">
        <v>630</v>
      </c>
      <c r="C50" s="778">
        <f t="shared" si="21"/>
        <v>1.5999999999999999</v>
      </c>
      <c r="D50" s="779" t="s">
        <v>541</v>
      </c>
      <c r="E50" s="780">
        <f t="shared" si="22"/>
        <v>1.7989999999999999</v>
      </c>
      <c r="F50" s="781">
        <f ca="1">IFERROR(SUMPRODUCT(--(data!$EI$3:$EI$554="Yes"),--(data!$CS$3:$CS$554&gt;=$C50),--(data!$CS$3:$CS$554&lt;=$E50)),"-")</f>
        <v>12</v>
      </c>
      <c r="G50" s="782">
        <f ca="1">IFERROR(SUMPRODUCT(--(data!$EI$3:$EI$554="Yes"),--(data!$CS$3:$CS$554&gt;=$C50),--(data!$CS$3:$CS$554&lt;=$E50),--(data!$CB$3:$CB$554="H")),"-")</f>
        <v>7</v>
      </c>
      <c r="H50" s="783">
        <f ca="1">IFERROR(SUMPRODUCT(--(data!$EI$3:$EI$554="Yes"),--(data!$CS$3:$CS$554&gt;=$C50),--(data!$CS$3:$CS$554&lt;=$E50),--(data!$CB$3:$CB$554="D")),"-")</f>
        <v>5</v>
      </c>
      <c r="I50" s="784">
        <f ca="1">IFERROR(SUMPRODUCT(--(data!$EI$3:$EI$554="Yes"),--(data!$CS$3:$CS$554&gt;=$C50),--(data!$CS$3:$CS$554&lt;=$E50),--(data!$CB$3:$CB$554="A")),"-")</f>
        <v>0</v>
      </c>
      <c r="J50" s="782">
        <f ca="1">IFERROR(SUMPRODUCT(--(data!$EI$3:$EI$554="Yes"),--(data!$CS$3:$CS$554&gt;=$C50),--(data!$CS$3:$CS$554&lt;=$E50),--(data!$EK$3:$EK$554="Under")),"-")</f>
        <v>8</v>
      </c>
      <c r="K50" s="784">
        <f ca="1">IFERROR(SUMPRODUCT(--(data!$EI$3:$EI$554="Yes"),--(data!$CS$3:$CS$554&gt;=$C50),--(data!$CS$3:$CS$554&lt;=$E50),--(data!$EK$3:$EK$554="Over")),"-")</f>
        <v>4</v>
      </c>
      <c r="L50" s="785">
        <f t="shared" ca="1" si="20"/>
        <v>1.7142857142857142</v>
      </c>
      <c r="M50" s="786">
        <f t="shared" ca="1" si="19"/>
        <v>2.4</v>
      </c>
      <c r="N50" s="787" t="str">
        <f t="shared" ca="1" si="19"/>
        <v>-</v>
      </c>
      <c r="O50" s="785">
        <f t="shared" ca="1" si="19"/>
        <v>1.5</v>
      </c>
      <c r="P50" s="787">
        <f t="shared" ca="1" si="19"/>
        <v>3</v>
      </c>
      <c r="Q50" s="788">
        <f ca="1">IFERROR(SUMPRODUCT(--(data!$EI$3:$EI$554="Yes"),--(data!$CS$3:$CS$554&gt;=$C50),--(data!$CS$3:$CS$554&lt;=$E50),data!$DR$3:$DR$554),"-")</f>
        <v>-0.3600000000000001</v>
      </c>
      <c r="R50" s="789">
        <f ca="1">IFERROR(SUMPRODUCT(--(data!$EI$3:$EI$554="Yes"),--(data!$CS$3:$CS$554&gt;=$C50),--(data!$CS$3:$CS$554&lt;=$E50),data!$DS$3:$DS$554),"-")</f>
        <v>7.35</v>
      </c>
      <c r="S50" s="790">
        <f ca="1">IFERROR(SUMPRODUCT(--(data!$EI$3:$EI$554="Yes"),--(data!$CS$3:$CS$554&gt;=$C50),--(data!$CS$3:$CS$554&lt;=$E50),data!$DT$3:$DT$554),"-")</f>
        <v>-12</v>
      </c>
      <c r="T50" s="788">
        <f ca="1">IFERROR(SUMPRODUCT(--(data!$EI$3:$EI$554="Yes"),--(data!$CS$3:$CS$554&gt;=$C50),--(data!$CS$3:$CS$554&lt;=$E50),data!$DY$3:$DY$554),"-")</f>
        <v>2.59</v>
      </c>
      <c r="U50" s="790">
        <f ca="1">IFERROR(SUMPRODUCT(--(data!$EI$3:$EI$554="Yes"),--(data!$CS$3:$CS$554&gt;=$C50),--(data!$CS$3:$CS$554&lt;=$E50),data!$DX$3:$DX$554),"-")</f>
        <v>-3.7</v>
      </c>
    </row>
    <row r="51" spans="2:21" ht="20.100000000000001" customHeight="1" x14ac:dyDescent="0.25">
      <c r="B51" s="777" t="s">
        <v>630</v>
      </c>
      <c r="C51" s="778">
        <f t="shared" si="21"/>
        <v>1.7999999999999998</v>
      </c>
      <c r="D51" s="779" t="s">
        <v>541</v>
      </c>
      <c r="E51" s="780">
        <f t="shared" si="22"/>
        <v>1.9989999999999999</v>
      </c>
      <c r="F51" s="781">
        <f ca="1">IFERROR(SUMPRODUCT(--(data!$EI$3:$EI$554="Yes"),--(data!$CS$3:$CS$554&gt;=$C51),--(data!$CS$3:$CS$554&lt;=$E51)),"-")</f>
        <v>18</v>
      </c>
      <c r="G51" s="782">
        <f ca="1">IFERROR(SUMPRODUCT(--(data!$EI$3:$EI$554="Yes"),--(data!$CS$3:$CS$554&gt;=$C51),--(data!$CS$3:$CS$554&lt;=$E51),--(data!$CB$3:$CB$554="H")),"-")</f>
        <v>8</v>
      </c>
      <c r="H51" s="783">
        <f ca="1">IFERROR(SUMPRODUCT(--(data!$EI$3:$EI$554="Yes"),--(data!$CS$3:$CS$554&gt;=$C51),--(data!$CS$3:$CS$554&lt;=$E51),--(data!$CB$3:$CB$554="D")),"-")</f>
        <v>5</v>
      </c>
      <c r="I51" s="784">
        <f ca="1">IFERROR(SUMPRODUCT(--(data!$EI$3:$EI$554="Yes"),--(data!$CS$3:$CS$554&gt;=$C51),--(data!$CS$3:$CS$554&lt;=$E51),--(data!$CB$3:$CB$554="A")),"-")</f>
        <v>5</v>
      </c>
      <c r="J51" s="782">
        <f ca="1">IFERROR(SUMPRODUCT(--(data!$EI$3:$EI$554="Yes"),--(data!$CS$3:$CS$554&gt;=$C51),--(data!$CS$3:$CS$554&lt;=$E51),--(data!$EK$3:$EK$554="Under")),"-")</f>
        <v>6</v>
      </c>
      <c r="K51" s="784">
        <f ca="1">IFERROR(SUMPRODUCT(--(data!$EI$3:$EI$554="Yes"),--(data!$CS$3:$CS$554&gt;=$C51),--(data!$CS$3:$CS$554&lt;=$E51),--(data!$EK$3:$EK$554="Over")),"-")</f>
        <v>12</v>
      </c>
      <c r="L51" s="785">
        <f t="shared" ca="1" si="20"/>
        <v>2.25</v>
      </c>
      <c r="M51" s="786">
        <f t="shared" ca="1" si="19"/>
        <v>3.6</v>
      </c>
      <c r="N51" s="787">
        <f t="shared" ca="1" si="19"/>
        <v>3.6</v>
      </c>
      <c r="O51" s="785">
        <f t="shared" ca="1" si="19"/>
        <v>3</v>
      </c>
      <c r="P51" s="787">
        <f t="shared" ca="1" si="19"/>
        <v>1.5</v>
      </c>
      <c r="Q51" s="788">
        <f ca="1">IFERROR(SUMPRODUCT(--(data!$EI$3:$EI$554="Yes"),--(data!$CS$3:$CS$554&gt;=$C51),--(data!$CS$3:$CS$554&lt;=$E51),data!$DR$3:$DR$554),"-")</f>
        <v>-2.85</v>
      </c>
      <c r="R51" s="789">
        <f ca="1">IFERROR(SUMPRODUCT(--(data!$EI$3:$EI$554="Yes"),--(data!$CS$3:$CS$554&gt;=$C51),--(data!$CS$3:$CS$554&lt;=$E51),data!$DS$3:$DS$554),"-")</f>
        <v>-0.40000000000000036</v>
      </c>
      <c r="S51" s="790">
        <f ca="1">IFERROR(SUMPRODUCT(--(data!$EI$3:$EI$554="Yes"),--(data!$CS$3:$CS$554&gt;=$C51),--(data!$CS$3:$CS$554&lt;=$E51),data!$DT$3:$DT$554),"-")</f>
        <v>6.75</v>
      </c>
      <c r="T51" s="788">
        <f ca="1">IFERROR(SUMPRODUCT(--(data!$EI$3:$EI$554="Yes"),--(data!$CS$3:$CS$554&gt;=$C51),--(data!$CS$3:$CS$554&lt;=$E51),data!$DY$3:$DY$554),"-")</f>
        <v>-7.19</v>
      </c>
      <c r="U51" s="790">
        <f ca="1">IFERROR(SUMPRODUCT(--(data!$EI$3:$EI$554="Yes"),--(data!$CS$3:$CS$554&gt;=$C51),--(data!$CS$3:$CS$554&lt;=$E51),data!$DX$3:$DX$554),"-")</f>
        <v>6.25</v>
      </c>
    </row>
    <row r="52" spans="2:21" ht="20.100000000000001" customHeight="1" x14ac:dyDescent="0.25">
      <c r="B52" s="777" t="s">
        <v>630</v>
      </c>
      <c r="C52" s="778">
        <f t="shared" si="21"/>
        <v>1.9999999999999998</v>
      </c>
      <c r="D52" s="779" t="s">
        <v>541</v>
      </c>
      <c r="E52" s="780">
        <f>E51+0.5</f>
        <v>2.4989999999999997</v>
      </c>
      <c r="F52" s="781">
        <f ca="1">IFERROR(SUMPRODUCT(--(data!$EI$3:$EI$554="Yes"),--(data!$CS$3:$CS$554&gt;=$C52),--(data!$CS$3:$CS$554&lt;=$E52)),"-")</f>
        <v>40</v>
      </c>
      <c r="G52" s="782">
        <f ca="1">IFERROR(SUMPRODUCT(--(data!$EI$3:$EI$554="Yes"),--(data!$CS$3:$CS$554&gt;=$C52),--(data!$CS$3:$CS$554&lt;=$E52),--(data!$CB$3:$CB$554="H")),"-")</f>
        <v>20</v>
      </c>
      <c r="H52" s="783">
        <f ca="1">IFERROR(SUMPRODUCT(--(data!$EI$3:$EI$554="Yes"),--(data!$CS$3:$CS$554&gt;=$C52),--(data!$CS$3:$CS$554&lt;=$E52),--(data!$CB$3:$CB$554="D")),"-")</f>
        <v>11</v>
      </c>
      <c r="I52" s="784">
        <f ca="1">IFERROR(SUMPRODUCT(--(data!$EI$3:$EI$554="Yes"),--(data!$CS$3:$CS$554&gt;=$C52),--(data!$CS$3:$CS$554&lt;=$E52),--(data!$CB$3:$CB$554="A")),"-")</f>
        <v>9</v>
      </c>
      <c r="J52" s="782">
        <f ca="1">IFERROR(SUMPRODUCT(--(data!$EI$3:$EI$554="Yes"),--(data!$CS$3:$CS$554&gt;=$C52),--(data!$CS$3:$CS$554&lt;=$E52),--(data!$EK$3:$EK$554="Under")),"-")</f>
        <v>21</v>
      </c>
      <c r="K52" s="784">
        <f ca="1">IFERROR(SUMPRODUCT(--(data!$EI$3:$EI$554="Yes"),--(data!$CS$3:$CS$554&gt;=$C52),--(data!$CS$3:$CS$554&lt;=$E52),--(data!$EK$3:$EK$554="Over")),"-")</f>
        <v>19</v>
      </c>
      <c r="L52" s="785">
        <f t="shared" ca="1" si="20"/>
        <v>2</v>
      </c>
      <c r="M52" s="786">
        <f t="shared" ca="1" si="19"/>
        <v>3.6363636363636362</v>
      </c>
      <c r="N52" s="787">
        <f t="shared" ca="1" si="19"/>
        <v>4.4444444444444446</v>
      </c>
      <c r="O52" s="785">
        <f t="shared" ca="1" si="19"/>
        <v>1.9047619047619047</v>
      </c>
      <c r="P52" s="787">
        <f t="shared" ca="1" si="19"/>
        <v>2.1052631578947367</v>
      </c>
      <c r="Q52" s="788">
        <f ca="1">IFERROR(SUMPRODUCT(--(data!$EI$3:$EI$554="Yes"),--(data!$CS$3:$CS$554&gt;=$C52),--(data!$CS$3:$CS$554&lt;=$E52),data!$DR$3:$DR$554),"-")</f>
        <v>5.03</v>
      </c>
      <c r="R52" s="789">
        <f ca="1">IFERROR(SUMPRODUCT(--(data!$EI$3:$EI$554="Yes"),--(data!$CS$3:$CS$554&gt;=$C52),--(data!$CS$3:$CS$554&lt;=$E52),data!$DS$3:$DS$554),"-")</f>
        <v>-2.3499999999999988</v>
      </c>
      <c r="S52" s="790">
        <f ca="1">IFERROR(SUMPRODUCT(--(data!$EI$3:$EI$554="Yes"),--(data!$CS$3:$CS$554&gt;=$C52),--(data!$CS$3:$CS$554&lt;=$E52),data!$DT$3:$DT$554),"-")</f>
        <v>-6.9999999999999991</v>
      </c>
      <c r="T52" s="788">
        <f ca="1">IFERROR(SUMPRODUCT(--(data!$EI$3:$EI$554="Yes"),--(data!$CS$3:$CS$554&gt;=$C52),--(data!$CS$3:$CS$554&lt;=$E52),data!$DY$3:$DY$554),"-")</f>
        <v>-2.2600000000000007</v>
      </c>
      <c r="U52" s="790">
        <f ca="1">IFERROR(SUMPRODUCT(--(data!$EI$3:$EI$554="Yes"),--(data!$CS$3:$CS$554&gt;=$C52),--(data!$CS$3:$CS$554&lt;=$E52),data!$DX$3:$DX$554),"-")</f>
        <v>-0.58000000000000029</v>
      </c>
    </row>
    <row r="53" spans="2:21" ht="20.100000000000001" customHeight="1" x14ac:dyDescent="0.25">
      <c r="B53" s="777" t="s">
        <v>630</v>
      </c>
      <c r="C53" s="778">
        <f t="shared" si="21"/>
        <v>2.4999999999999996</v>
      </c>
      <c r="D53" s="779" t="s">
        <v>541</v>
      </c>
      <c r="E53" s="780">
        <f>E52+0.5</f>
        <v>2.9989999999999997</v>
      </c>
      <c r="F53" s="781">
        <f ca="1">IFERROR(SUMPRODUCT(--(data!$EI$3:$EI$554="Yes"),--(data!$CS$3:$CS$554&gt;=$C53),--(data!$CS$3:$CS$554&lt;=$E53)),"-")</f>
        <v>32</v>
      </c>
      <c r="G53" s="782">
        <f ca="1">IFERROR(SUMPRODUCT(--(data!$EI$3:$EI$554="Yes"),--(data!$CS$3:$CS$554&gt;=$C53),--(data!$CS$3:$CS$554&lt;=$E53),--(data!$CB$3:$CB$554="H")),"-")</f>
        <v>8</v>
      </c>
      <c r="H53" s="783">
        <f ca="1">IFERROR(SUMPRODUCT(--(data!$EI$3:$EI$554="Yes"),--(data!$CS$3:$CS$554&gt;=$C53),--(data!$CS$3:$CS$554&lt;=$E53),--(data!$CB$3:$CB$554="D")),"-")</f>
        <v>12</v>
      </c>
      <c r="I53" s="784">
        <f ca="1">IFERROR(SUMPRODUCT(--(data!$EI$3:$EI$554="Yes"),--(data!$CS$3:$CS$554&gt;=$C53),--(data!$CS$3:$CS$554&lt;=$E53),--(data!$CB$3:$CB$554="A")),"-")</f>
        <v>12</v>
      </c>
      <c r="J53" s="782">
        <f ca="1">IFERROR(SUMPRODUCT(--(data!$EI$3:$EI$554="Yes"),--(data!$CS$3:$CS$554&gt;=$C53),--(data!$CS$3:$CS$554&lt;=$E53),--(data!$EK$3:$EK$554="Under")),"-")</f>
        <v>15</v>
      </c>
      <c r="K53" s="784">
        <f ca="1">IFERROR(SUMPRODUCT(--(data!$EI$3:$EI$554="Yes"),--(data!$CS$3:$CS$554&gt;=$C53),--(data!$CS$3:$CS$554&lt;=$E53),--(data!$EK$3:$EK$554="Over")),"-")</f>
        <v>17</v>
      </c>
      <c r="L53" s="785">
        <f t="shared" ca="1" si="20"/>
        <v>4</v>
      </c>
      <c r="M53" s="786">
        <f t="shared" ca="1" si="19"/>
        <v>2.6666666666666665</v>
      </c>
      <c r="N53" s="787">
        <f t="shared" ca="1" si="19"/>
        <v>2.6666666666666665</v>
      </c>
      <c r="O53" s="785">
        <f t="shared" ca="1" si="19"/>
        <v>2.1333333333333333</v>
      </c>
      <c r="P53" s="787">
        <f t="shared" ca="1" si="19"/>
        <v>1.8823529411764706</v>
      </c>
      <c r="Q53" s="788">
        <f ca="1">IFERROR(SUMPRODUCT(--(data!$EI$3:$EI$554="Yes"),--(data!$CS$3:$CS$554&gt;=$C53),--(data!$CS$3:$CS$554&lt;=$E53),data!$DR$3:$DR$554),"-")</f>
        <v>-10.759999999999998</v>
      </c>
      <c r="R53" s="789">
        <f ca="1">IFERROR(SUMPRODUCT(--(data!$EI$3:$EI$554="Yes"),--(data!$CS$3:$CS$554&gt;=$C53),--(data!$CS$3:$CS$554&lt;=$E53),data!$DS$3:$DS$554),"-")</f>
        <v>7.85</v>
      </c>
      <c r="S53" s="790">
        <f ca="1">IFERROR(SUMPRODUCT(--(data!$EI$3:$EI$554="Yes"),--(data!$CS$3:$CS$554&gt;=$C53),--(data!$CS$3:$CS$554&lt;=$E53),data!$DT$3:$DT$554),"-")</f>
        <v>1.6900000000000004</v>
      </c>
      <c r="T53" s="788">
        <f ca="1">IFERROR(SUMPRODUCT(--(data!$EI$3:$EI$554="Yes"),--(data!$CS$3:$CS$554&gt;=$C53),--(data!$CS$3:$CS$554&lt;=$E53),data!$DY$3:$DY$554),"-")</f>
        <v>-5.5400000000000018</v>
      </c>
      <c r="U53" s="790">
        <f ca="1">IFERROR(SUMPRODUCT(--(data!$EI$3:$EI$554="Yes"),--(data!$CS$3:$CS$554&gt;=$C53),--(data!$CS$3:$CS$554&lt;=$E53),data!$DX$3:$DX$554),"-")</f>
        <v>3.08</v>
      </c>
    </row>
    <row r="54" spans="2:21" ht="20.100000000000001" customHeight="1" x14ac:dyDescent="0.25">
      <c r="B54" s="777" t="s">
        <v>630</v>
      </c>
      <c r="C54" s="778">
        <f t="shared" si="21"/>
        <v>2.9999999999999996</v>
      </c>
      <c r="D54" s="779" t="s">
        <v>541</v>
      </c>
      <c r="E54" s="780">
        <f>E53+1</f>
        <v>3.9989999999999997</v>
      </c>
      <c r="F54" s="781">
        <f ca="1">IFERROR(SUMPRODUCT(--(data!$EI$3:$EI$554="Yes"),--(data!$CS$3:$CS$554&gt;=$C54),--(data!$CS$3:$CS$554&lt;=$E54)),"-")</f>
        <v>28</v>
      </c>
      <c r="G54" s="782">
        <f ca="1">IFERROR(SUMPRODUCT(--(data!$EI$3:$EI$554="Yes"),--(data!$CS$3:$CS$554&gt;=$C54),--(data!$CS$3:$CS$554&lt;=$E54),--(data!$CB$3:$CB$554="H")),"-")</f>
        <v>7</v>
      </c>
      <c r="H54" s="783">
        <f ca="1">IFERROR(SUMPRODUCT(--(data!$EI$3:$EI$554="Yes"),--(data!$CS$3:$CS$554&gt;=$C54),--(data!$CS$3:$CS$554&lt;=$E54),--(data!$CB$3:$CB$554="D")),"-")</f>
        <v>13</v>
      </c>
      <c r="I54" s="784">
        <f ca="1">IFERROR(SUMPRODUCT(--(data!$EI$3:$EI$554="Yes"),--(data!$CS$3:$CS$554&gt;=$C54),--(data!$CS$3:$CS$554&lt;=$E54),--(data!$CB$3:$CB$554="A")),"-")</f>
        <v>8</v>
      </c>
      <c r="J54" s="782">
        <f ca="1">IFERROR(SUMPRODUCT(--(data!$EI$3:$EI$554="Yes"),--(data!$CS$3:$CS$554&gt;=$C54),--(data!$CS$3:$CS$554&lt;=$E54),--(data!$EK$3:$EK$554="Under")),"-")</f>
        <v>15</v>
      </c>
      <c r="K54" s="784">
        <f ca="1">IFERROR(SUMPRODUCT(--(data!$EI$3:$EI$554="Yes"),--(data!$CS$3:$CS$554&gt;=$C54),--(data!$CS$3:$CS$554&lt;=$E54),--(data!$EK$3:$EK$554="Over")),"-")</f>
        <v>13</v>
      </c>
      <c r="L54" s="785">
        <f t="shared" ca="1" si="20"/>
        <v>4</v>
      </c>
      <c r="M54" s="786">
        <f t="shared" ca="1" si="19"/>
        <v>2.1538461538461537</v>
      </c>
      <c r="N54" s="787">
        <f t="shared" ca="1" si="19"/>
        <v>3.5</v>
      </c>
      <c r="O54" s="785">
        <f t="shared" ca="1" si="19"/>
        <v>1.8666666666666667</v>
      </c>
      <c r="P54" s="787">
        <f t="shared" ca="1" si="19"/>
        <v>2.1538461538461537</v>
      </c>
      <c r="Q54" s="788">
        <f ca="1">IFERROR(SUMPRODUCT(--(data!$EI$3:$EI$554="Yes"),--(data!$CS$3:$CS$554&gt;=$C54),--(data!$CS$3:$CS$554&lt;=$E54),data!$DR$3:$DR$554),"-")</f>
        <v>-4.8</v>
      </c>
      <c r="R54" s="789">
        <f ca="1">IFERROR(SUMPRODUCT(--(data!$EI$3:$EI$554="Yes"),--(data!$CS$3:$CS$554&gt;=$C54),--(data!$CS$3:$CS$554&lt;=$E54),data!$DS$3:$DS$554),"-")</f>
        <v>16.25</v>
      </c>
      <c r="S54" s="790">
        <f ca="1">IFERROR(SUMPRODUCT(--(data!$EI$3:$EI$554="Yes"),--(data!$CS$3:$CS$554&gt;=$C54),--(data!$CS$3:$CS$554&lt;=$E54),data!$DT$3:$DT$554),"-")</f>
        <v>-9.2600000000000016</v>
      </c>
      <c r="T54" s="788">
        <f ca="1">IFERROR(SUMPRODUCT(--(data!$EI$3:$EI$554="Yes"),--(data!$CS$3:$CS$554&gt;=$C54),--(data!$CS$3:$CS$554&lt;=$E54),data!$DY$3:$DY$554),"-")</f>
        <v>-1.65</v>
      </c>
      <c r="U54" s="790">
        <f ca="1">IFERROR(SUMPRODUCT(--(data!$EI$3:$EI$554="Yes"),--(data!$CS$3:$CS$554&gt;=$C54),--(data!$CS$3:$CS$554&lt;=$E54),data!$DX$3:$DX$554),"-")</f>
        <v>-2.2599999999999998</v>
      </c>
    </row>
    <row r="55" spans="2:21" ht="20.100000000000001" customHeight="1" x14ac:dyDescent="0.25">
      <c r="B55" s="791"/>
      <c r="C55" s="792">
        <f t="shared" si="21"/>
        <v>3.9999999999999996</v>
      </c>
      <c r="D55" s="793" t="s">
        <v>541</v>
      </c>
      <c r="E55" s="794" t="s">
        <v>631</v>
      </c>
      <c r="F55" s="795">
        <f ca="1">IFERROR(SUMPRODUCT(--(data!$EI$3:$EI$554="Yes"),--(data!$CS$3:$CS$554&gt;=$C55)),"-")</f>
        <v>3</v>
      </c>
      <c r="G55" s="796">
        <f ca="1">IFERROR(SUMPRODUCT(--(data!$EI$3:$EI$554="Yes"),--(data!$CS$3:$CS$554&gt;=$C55),--(data!$CB$3:$CB$554="H")),"-")</f>
        <v>1</v>
      </c>
      <c r="H55" s="797">
        <f ca="1">IFERROR(SUMPRODUCT(--(data!$EI$3:$EI$554="Yes"),--(data!$CS$3:$CS$554&gt;=$C55),--(data!$CB$3:$CB$554="D")),"-")</f>
        <v>1</v>
      </c>
      <c r="I55" s="798">
        <f ca="1">IFERROR(SUMPRODUCT(--(data!$EI$3:$EI$554="Yes"),--(data!$CS$3:$CS$554&gt;=$C55),--(data!$CB$3:$CB$554="A")),"-")</f>
        <v>1</v>
      </c>
      <c r="J55" s="796">
        <f ca="1">IFERROR(SUMPRODUCT(--(data!$EI$3:$EI$554="Yes"),--(data!$CS$3:$CS$554&gt;=$C55),--(data!$EK$3:$EK$554="Under")),"-")</f>
        <v>3</v>
      </c>
      <c r="K55" s="798">
        <f ca="1">IFERROR(SUMPRODUCT(--(data!$EI$3:$EI$554="Yes"),--(data!$CS$3:$CS$554&gt;=$C55),--(data!$EK$3:$EK$554="Over")),"-")</f>
        <v>0</v>
      </c>
      <c r="L55" s="799">
        <f t="shared" ca="1" si="20"/>
        <v>3</v>
      </c>
      <c r="M55" s="800">
        <f t="shared" ca="1" si="19"/>
        <v>3</v>
      </c>
      <c r="N55" s="801">
        <f t="shared" ca="1" si="19"/>
        <v>3</v>
      </c>
      <c r="O55" s="799">
        <f t="shared" ca="1" si="19"/>
        <v>1</v>
      </c>
      <c r="P55" s="801" t="str">
        <f t="shared" ca="1" si="19"/>
        <v>-</v>
      </c>
      <c r="Q55" s="802">
        <f ca="1">IFERROR(SUMPRODUCT(--(data!$EI$3:$EI$554="Yes"),--(data!$CS$3:$CS$554&gt;=$C55),data!$DR$3:$DR$554),"-")</f>
        <v>1</v>
      </c>
      <c r="R55" s="803">
        <f ca="1">IFERROR(SUMPRODUCT(--(data!$EI$3:$EI$554="Yes"),--(data!$CS$3:$CS$554&gt;=$C55),data!$DS$3:$DS$554),"-")</f>
        <v>0.75</v>
      </c>
      <c r="S55" s="804">
        <f ca="1">IFERROR(SUMPRODUCT(--(data!$EI$3:$EI$554="Yes"),--(data!$CS$3:$CS$554&gt;=$C55),data!$DT$3:$DT$554),"-")</f>
        <v>-0.89999999999999991</v>
      </c>
      <c r="T55" s="802">
        <f ca="1">IFERROR(SUMPRODUCT(--(data!$EI$3:$EI$554="Yes"),--(data!$CS$3:$CS$554&gt;=$C55),data!$DY$3:$DY$554),"-")</f>
        <v>2.0099999999999998</v>
      </c>
      <c r="U55" s="804">
        <f ca="1">IFERROR(SUMPRODUCT(--(data!$EI$3:$EI$554="Yes"),--(data!$CS$3:$CS$554&gt;=$C55),data!$DX$3:$DX$554),"-")</f>
        <v>-3</v>
      </c>
    </row>
    <row r="56" spans="2:21" ht="20.100000000000001" customHeight="1" x14ac:dyDescent="0.25">
      <c r="B56" s="1782" t="s">
        <v>23</v>
      </c>
      <c r="C56" s="1782"/>
      <c r="D56" s="1782"/>
      <c r="E56" s="1782"/>
      <c r="F56" s="805">
        <f ca="1">SUM(F47:F55)</f>
        <v>144</v>
      </c>
      <c r="G56" s="806">
        <f t="shared" ref="G56:K56" ca="1" si="23">SUM(G47:G55)</f>
        <v>59</v>
      </c>
      <c r="H56" s="807">
        <f t="shared" ca="1" si="23"/>
        <v>48</v>
      </c>
      <c r="I56" s="808">
        <f t="shared" ca="1" si="23"/>
        <v>37</v>
      </c>
      <c r="J56" s="806">
        <f t="shared" ca="1" si="23"/>
        <v>74</v>
      </c>
      <c r="K56" s="808">
        <f t="shared" ca="1" si="23"/>
        <v>70</v>
      </c>
      <c r="L56" s="809">
        <f t="shared" ca="1" si="20"/>
        <v>2.4406779661016951</v>
      </c>
      <c r="M56" s="810">
        <f t="shared" ca="1" si="19"/>
        <v>3</v>
      </c>
      <c r="N56" s="811">
        <f t="shared" ca="1" si="19"/>
        <v>3.8918918918918921</v>
      </c>
      <c r="O56" s="809">
        <f t="shared" ca="1" si="19"/>
        <v>1.9459459459459461</v>
      </c>
      <c r="P56" s="811">
        <f t="shared" ca="1" si="19"/>
        <v>2.0571428571428569</v>
      </c>
      <c r="Q56" s="812">
        <f t="shared" ref="Q56:U56" ca="1" si="24">SUM(Q47:Q55)</f>
        <v>-11.679999999999998</v>
      </c>
      <c r="R56" s="813">
        <f t="shared" ca="1" si="24"/>
        <v>22.95</v>
      </c>
      <c r="S56" s="814">
        <f t="shared" ca="1" si="24"/>
        <v>-16.22</v>
      </c>
      <c r="T56" s="812">
        <f t="shared" ca="1" si="24"/>
        <v>-10.720000000000002</v>
      </c>
      <c r="U56" s="814">
        <f t="shared" ca="1" si="24"/>
        <v>-2.54</v>
      </c>
    </row>
    <row r="57" spans="2:21" ht="20.100000000000001" customHeight="1" x14ac:dyDescent="0.25">
      <c r="B57" s="1774" t="s">
        <v>632</v>
      </c>
      <c r="C57" s="1775"/>
      <c r="D57" s="1775"/>
      <c r="E57" s="1775"/>
      <c r="F57" s="815" t="s">
        <v>633</v>
      </c>
      <c r="G57" s="816"/>
      <c r="H57" s="816"/>
      <c r="I57" s="816"/>
      <c r="J57" s="816"/>
      <c r="K57" s="816"/>
      <c r="L57" s="817"/>
      <c r="M57" s="817"/>
      <c r="N57" s="817"/>
      <c r="O57" s="817"/>
      <c r="P57" s="817"/>
      <c r="Q57" s="817"/>
      <c r="R57" s="817"/>
      <c r="S57" s="817"/>
      <c r="T57" s="817"/>
      <c r="U57" s="818"/>
    </row>
    <row r="58" spans="2:21" ht="20.100000000000001" customHeight="1" x14ac:dyDescent="0.25">
      <c r="B58" s="819" t="s">
        <v>630</v>
      </c>
      <c r="C58" s="820">
        <v>1.3</v>
      </c>
      <c r="D58" s="793" t="s">
        <v>541</v>
      </c>
      <c r="E58" s="821">
        <v>1.8</v>
      </c>
      <c r="F58" s="822">
        <f ca="1">IFERROR(SUMPRODUCT(--(data!$EI$3:$EI$554="Yes"),--(data!$CS$3:$CS$554&gt;=C58),--(data!$CS$3:$CS$554&lt;=E58)),"-")</f>
        <v>27</v>
      </c>
      <c r="G58" s="823">
        <f ca="1">IFERROR(SUMPRODUCT(--(data!$EI$3:$EI$554="Yes"),--(data!$CS$3:$CS$554&gt;=$C58),--(data!$CS$3:$CS$554&lt;=$E58),--(data!$CB$3:$CB$554="H")),"-")</f>
        <v>16</v>
      </c>
      <c r="H58" s="824">
        <f ca="1">IFERROR(SUMPRODUCT(--(data!$EI$3:$EI$554="Yes"),--(data!$CS$3:$CS$554&gt;=$C58),--(data!$CS$3:$CS$554&lt;=$E58),--(data!$CB$3:$CB$554="D")),"-")</f>
        <v>7</v>
      </c>
      <c r="I58" s="825">
        <f ca="1">IFERROR(SUMPRODUCT(--(data!$EI$3:$EI$554="Yes"),--(data!$CS$3:$CS$554&gt;=$C58),--(data!$CS$3:$CS$554&lt;=$E58),--(data!$CB$3:$CB$554="A")),"-")</f>
        <v>4</v>
      </c>
      <c r="J58" s="823">
        <f ca="1">IFERROR(SUMPRODUCT(--(data!$EI$3:$EI$554="Yes"),--(data!$CS$3:$CS$554&gt;=$C58),--(data!$CS$3:$CS$554&lt;=$E58),--(data!$EK$3:$EK$554="Under")),"-")</f>
        <v>16</v>
      </c>
      <c r="K58" s="825">
        <f ca="1">IFERROR(SUMPRODUCT(--(data!$EI$3:$EI$554="Yes"),--(data!$CS$3:$CS$554&gt;=$C58),--(data!$CS$3:$CS$554&lt;=$E58),--(data!$EK$3:$EK$554="Over")),"-")</f>
        <v>11</v>
      </c>
      <c r="L58" s="826">
        <f ca="1">IFERROR($F58/G58,"-")</f>
        <v>1.6875</v>
      </c>
      <c r="M58" s="827">
        <f t="shared" ref="M58:P58" ca="1" si="25">IFERROR($F58/H58,"-")</f>
        <v>3.8571428571428572</v>
      </c>
      <c r="N58" s="828">
        <f t="shared" ca="1" si="25"/>
        <v>6.75</v>
      </c>
      <c r="O58" s="826">
        <f t="shared" ca="1" si="25"/>
        <v>1.6875</v>
      </c>
      <c r="P58" s="828">
        <f t="shared" ca="1" si="25"/>
        <v>2.4545454545454546</v>
      </c>
      <c r="Q58" s="829">
        <f ca="1">IFERROR(SUMPRODUCT(--(data!$EI$3:$EI$554="Yes"),--(data!$CS$3:$CS$554&gt;=$C58),--(data!$CS$3:$CS$554&lt;=$E58),data!$DR$3:$DR$554),"-")</f>
        <v>-1.5000000000000007</v>
      </c>
      <c r="R58" s="830">
        <f ca="1">IFERROR(SUMPRODUCT(--(data!$EI$3:$EI$554="Yes"),--(data!$CS$3:$CS$554&gt;=$C58),--(data!$CS$3:$CS$554&lt;=$E58),data!$DS$3:$DS$554),"-")</f>
        <v>0.54999999999999982</v>
      </c>
      <c r="S58" s="831">
        <f ca="1">IFERROR(SUMPRODUCT(--(data!$EI$3:$EI$554="Yes"),--(data!$CS$3:$CS$554&gt;=$C58),--(data!$CS$3:$CS$554&lt;=$E58),data!$DT$3:$DT$554),"-")</f>
        <v>-1.25</v>
      </c>
      <c r="T58" s="829">
        <f ca="1">IFERROR(SUMPRODUCT(--(data!$EI$3:$EI$554="Yes"),--(data!$CS$3:$CS$554&gt;=$C58),--(data!$CS$3:$CS$554&lt;=$E58),data!$DY$3:$DY$554),"-")</f>
        <v>3.7199999999999989</v>
      </c>
      <c r="U58" s="831">
        <f ca="1">IFERROR(SUMPRODUCT(--(data!$EI$3:$EI$554="Yes"),--(data!$CS$3:$CS$554&gt;=$C58),--(data!$CS$3:$CS$554&lt;=$E58),data!$DX$3:$DX$554),"-")</f>
        <v>-6.07</v>
      </c>
    </row>
    <row r="59" spans="2:21" ht="12" customHeight="1" x14ac:dyDescent="0.25"/>
    <row r="60" spans="2:21" ht="20.100000000000001" customHeight="1" x14ac:dyDescent="0.25">
      <c r="B60" s="1776" t="s">
        <v>187</v>
      </c>
      <c r="C60" s="1777"/>
      <c r="D60" s="1777"/>
      <c r="E60" s="1777"/>
      <c r="F60" s="1783" t="s">
        <v>626</v>
      </c>
      <c r="G60" s="1778" t="s">
        <v>427</v>
      </c>
      <c r="H60" s="1778"/>
      <c r="I60" s="1778"/>
      <c r="J60" s="1778"/>
      <c r="K60" s="1778"/>
      <c r="L60" s="1778" t="s">
        <v>345</v>
      </c>
      <c r="M60" s="1778"/>
      <c r="N60" s="1778"/>
      <c r="O60" s="1778"/>
      <c r="P60" s="1778"/>
      <c r="Q60" s="1778" t="s">
        <v>627</v>
      </c>
      <c r="R60" s="1778"/>
      <c r="S60" s="1778"/>
      <c r="T60" s="1778"/>
      <c r="U60" s="1778"/>
    </row>
    <row r="61" spans="2:21" ht="27.95" customHeight="1" x14ac:dyDescent="0.25">
      <c r="B61" s="1779" t="s">
        <v>638</v>
      </c>
      <c r="C61" s="1779"/>
      <c r="D61" s="1779"/>
      <c r="E61" s="1779"/>
      <c r="F61" s="1784"/>
      <c r="G61" s="761" t="s">
        <v>469</v>
      </c>
      <c r="H61" s="762" t="s">
        <v>182</v>
      </c>
      <c r="I61" s="763" t="s">
        <v>470</v>
      </c>
      <c r="J61" s="764" t="s">
        <v>190</v>
      </c>
      <c r="K61" s="765" t="s">
        <v>191</v>
      </c>
      <c r="L61" s="761" t="s">
        <v>469</v>
      </c>
      <c r="M61" s="762" t="s">
        <v>182</v>
      </c>
      <c r="N61" s="763" t="s">
        <v>470</v>
      </c>
      <c r="O61" s="764" t="s">
        <v>190</v>
      </c>
      <c r="P61" s="765" t="s">
        <v>191</v>
      </c>
      <c r="Q61" s="761" t="s">
        <v>469</v>
      </c>
      <c r="R61" s="762" t="s">
        <v>182</v>
      </c>
      <c r="S61" s="763" t="s">
        <v>470</v>
      </c>
      <c r="T61" s="764" t="s">
        <v>190</v>
      </c>
      <c r="U61" s="765" t="s">
        <v>191</v>
      </c>
    </row>
    <row r="62" spans="2:21" ht="20.100000000000001" customHeight="1" x14ac:dyDescent="0.25">
      <c r="B62" s="1780" t="s">
        <v>629</v>
      </c>
      <c r="C62" s="1781"/>
      <c r="D62" s="1781"/>
      <c r="E62" s="766">
        <v>2.9990000000000001</v>
      </c>
      <c r="F62" s="767">
        <f ca="1">IFERROR(SUMPRODUCT(--(data!$EI$3:$EI$554="Yes"),--(data!$CT$3:$CT$554&lt;=$E62)),"-")</f>
        <v>0</v>
      </c>
      <c r="G62" s="768">
        <f ca="1">IFERROR(SUMPRODUCT(--(data!$EI$3:$EI$554="Yes"),--(data!$CT$3:$CT$554&lt;=$E62),--(data!$CB$3:$CB$554="H")),"-")</f>
        <v>0</v>
      </c>
      <c r="H62" s="769">
        <f ca="1">IFERROR(SUMPRODUCT(--(data!$EI$3:$EI$554="Yes"),--(data!$CT$3:$CT$554&lt;=$E62),--(data!$CB$3:$CB$554="D")),"-")</f>
        <v>0</v>
      </c>
      <c r="I62" s="770">
        <f ca="1">IFERROR(SUMPRODUCT(--(data!$EI$3:$EI$554="Yes"),--(data!$CT$3:$CT$554&lt;=$E62),--(data!$CB$3:$CB$554="A")),"-")</f>
        <v>0</v>
      </c>
      <c r="J62" s="768">
        <f ca="1">IFERROR(SUMPRODUCT(--(data!$EI$3:$EI$554="Yes"),--(data!$CT$3:$CT$554&lt;=$E62),--(data!$EK$3:$EK$554="Under")),"-")</f>
        <v>0</v>
      </c>
      <c r="K62" s="770">
        <f ca="1">IFERROR(SUMPRODUCT(--(data!$EI$3:$EI$554="Yes"),--(data!$CT$3:$CT$554&lt;=$E62),--(data!$EK$3:$EK$554="Over")),"-")</f>
        <v>0</v>
      </c>
      <c r="L62" s="771" t="str">
        <f ca="1">IFERROR($F62/G62,"-")</f>
        <v>-</v>
      </c>
      <c r="M62" s="772" t="str">
        <f t="shared" ref="M62:P68" ca="1" si="26">IFERROR($F62/H62,"-")</f>
        <v>-</v>
      </c>
      <c r="N62" s="773" t="str">
        <f t="shared" ca="1" si="26"/>
        <v>-</v>
      </c>
      <c r="O62" s="771" t="str">
        <f t="shared" ca="1" si="26"/>
        <v>-</v>
      </c>
      <c r="P62" s="773" t="str">
        <f t="shared" ca="1" si="26"/>
        <v>-</v>
      </c>
      <c r="Q62" s="774">
        <f ca="1">IFERROR(SUMPRODUCT(--(data!$EI$3:$EI$554="Yes"),--(data!$CT$3:$CT$554&lt;=$E62),data!$DR$3:$DR$554),"-")</f>
        <v>0</v>
      </c>
      <c r="R62" s="775">
        <f ca="1">IFERROR(SUMPRODUCT(--(data!$EI$3:$EI$554="Yes"),--(data!$CT$3:$CT$554&lt;=$E62),data!$DS$3:$DS$554),"-")</f>
        <v>0</v>
      </c>
      <c r="S62" s="776">
        <f ca="1">IFERROR(SUMPRODUCT(--(data!$EI$3:$EI$554="Yes"),--(data!$CT$3:$CT$554&lt;=$E62),data!$DT$3:$DT$554),"-")</f>
        <v>0</v>
      </c>
      <c r="T62" s="774">
        <f ca="1">IFERROR(SUMPRODUCT(--(data!$EI$3:$EI$554="Yes"),--(data!$CT$3:$CT$554&lt;=$E62),data!$DY$3:$DY$554),"-")</f>
        <v>0</v>
      </c>
      <c r="U62" s="776">
        <f ca="1">IFERROR(SUMPRODUCT(--(data!$EI$3:$EI$554="Yes"),--(data!$CT$3:$CT$554&lt;=$E62),data!$DX$3:$DX$554),"-")</f>
        <v>0</v>
      </c>
    </row>
    <row r="63" spans="2:21" ht="20.100000000000001" customHeight="1" x14ac:dyDescent="0.25">
      <c r="B63" s="777" t="s">
        <v>630</v>
      </c>
      <c r="C63" s="778">
        <f>E62+0.001</f>
        <v>3</v>
      </c>
      <c r="D63" s="779" t="s">
        <v>541</v>
      </c>
      <c r="E63" s="780">
        <f>E62+0.25</f>
        <v>3.2490000000000001</v>
      </c>
      <c r="F63" s="781">
        <f ca="1">IFERROR(SUMPRODUCT(--(data!$EI$3:$EI$554="Yes"),--(data!$CT$3:$CT$554&gt;=$C63),--(data!$CT$3:$CT$554&lt;=$E63)),"-")</f>
        <v>5</v>
      </c>
      <c r="G63" s="782">
        <f ca="1">IFERROR(SUMPRODUCT(--(data!$EI$3:$EI$554="Yes"),--(data!$CT$3:$CT$554&gt;=$C63),--(data!$CT$3:$CT$554&lt;=$E63),--(data!$CB$3:$CB$554="H")),"-")</f>
        <v>3</v>
      </c>
      <c r="H63" s="783">
        <f ca="1">IFERROR(SUMPRODUCT(--(data!$EI$3:$EI$554="Yes"),--(data!$CT$3:$CT$554&gt;=$C63),--(data!$CT$3:$CT$554&lt;=$E63),--(data!$CB$3:$CB$554="D")),"-")</f>
        <v>1</v>
      </c>
      <c r="I63" s="784">
        <f ca="1">IFERROR(SUMPRODUCT(--(data!$EI$3:$EI$554="Yes"),--(data!$CT$3:$CT$554&gt;=$C63),--(data!$CT$3:$CT$554&lt;=$E63),--(data!$CB$3:$CB$554="A")),"-")</f>
        <v>1</v>
      </c>
      <c r="J63" s="782">
        <f ca="1">IFERROR(SUMPRODUCT(--(data!$EI$3:$EI$554="Yes"),--(data!$CT$3:$CT$554&gt;=$C63),--(data!$CT$3:$CT$554&lt;=$E63),--(data!$EK$3:$EK$554="Under")),"-")</f>
        <v>3</v>
      </c>
      <c r="K63" s="784">
        <f ca="1">IFERROR(SUMPRODUCT(--(data!$EI$3:$EI$554="Yes"),--(data!$CT$3:$CT$554&gt;=$C63),--(data!$CT$3:$CT$554&lt;=$E63),--(data!$EK$3:$EK$554="Over")),"-")</f>
        <v>2</v>
      </c>
      <c r="L63" s="785">
        <f t="shared" ref="L63:L68" ca="1" si="27">IFERROR($F63/G63,"-")</f>
        <v>1.6666666666666667</v>
      </c>
      <c r="M63" s="786">
        <f t="shared" ca="1" si="26"/>
        <v>5</v>
      </c>
      <c r="N63" s="787">
        <f t="shared" ca="1" si="26"/>
        <v>5</v>
      </c>
      <c r="O63" s="785">
        <f t="shared" ca="1" si="26"/>
        <v>1.6666666666666667</v>
      </c>
      <c r="P63" s="787">
        <f t="shared" ca="1" si="26"/>
        <v>2.5</v>
      </c>
      <c r="Q63" s="788">
        <f ca="1">IFERROR(SUMPRODUCT(--(data!$EI$3:$EI$554="Yes"),--(data!$CT$3:$CT$554&gt;=$C63),--(data!$CT$3:$CT$554&lt;=$E63),data!$DR$3:$DR$554),"-")</f>
        <v>3.1400000000000006</v>
      </c>
      <c r="R63" s="789">
        <f ca="1">IFERROR(SUMPRODUCT(--(data!$EI$3:$EI$554="Yes"),--(data!$CT$3:$CT$554&gt;=$C63),--(data!$CT$3:$CT$554&lt;=$E63),data!$DS$3:$DS$554),"-")</f>
        <v>-1.7999999999999998</v>
      </c>
      <c r="S63" s="790">
        <f ca="1">IFERROR(SUMPRODUCT(--(data!$EI$3:$EI$554="Yes"),--(data!$CT$3:$CT$554&gt;=$C63),--(data!$CT$3:$CT$554&lt;=$E63),data!$DT$3:$DT$554),"-")</f>
        <v>-2.9</v>
      </c>
      <c r="T63" s="788">
        <f ca="1">IFERROR(SUMPRODUCT(--(data!$EI$3:$EI$554="Yes"),--(data!$CT$3:$CT$554&gt;=$C63),--(data!$CT$3:$CT$554&lt;=$E63),data!$DY$3:$DY$554),"-")</f>
        <v>-0.26</v>
      </c>
      <c r="U63" s="790">
        <f ca="1">IFERROR(SUMPRODUCT(--(data!$EI$3:$EI$554="Yes"),--(data!$CT$3:$CT$554&gt;=$C63),--(data!$CT$3:$CT$554&lt;=$E63),data!$DX$3:$DX$554),"-")</f>
        <v>-0.49000000000000021</v>
      </c>
    </row>
    <row r="64" spans="2:21" ht="20.100000000000001" customHeight="1" x14ac:dyDescent="0.25">
      <c r="B64" s="777" t="s">
        <v>630</v>
      </c>
      <c r="C64" s="778">
        <f t="shared" ref="C64:C66" si="28">E63+0.001</f>
        <v>3.25</v>
      </c>
      <c r="D64" s="779" t="s">
        <v>541</v>
      </c>
      <c r="E64" s="780">
        <f>E63+0.25</f>
        <v>3.4990000000000001</v>
      </c>
      <c r="F64" s="781">
        <f ca="1">IFERROR(SUMPRODUCT(--(data!$EI$3:$EI$554="Yes"),--(data!$CT$3:$CT$554&gt;=$C64),--(data!$CT$3:$CT$554&lt;=$E64)),"-")</f>
        <v>80</v>
      </c>
      <c r="G64" s="782">
        <f ca="1">IFERROR(SUMPRODUCT(--(data!$EI$3:$EI$554="Yes"),--(data!$CT$3:$CT$554&gt;=$C64),--(data!$CT$3:$CT$554&lt;=$E64),--(data!$CB$3:$CB$554="H")),"-")</f>
        <v>26</v>
      </c>
      <c r="H64" s="783">
        <f ca="1">IFERROR(SUMPRODUCT(--(data!$EI$3:$EI$554="Yes"),--(data!$CT$3:$CT$554&gt;=$C64),--(data!$CT$3:$CT$554&lt;=$E64),--(data!$CB$3:$CB$554="D")),"-")</f>
        <v>26</v>
      </c>
      <c r="I64" s="784">
        <f ca="1">IFERROR(SUMPRODUCT(--(data!$EI$3:$EI$554="Yes"),--(data!$CT$3:$CT$554&gt;=$C64),--(data!$CT$3:$CT$554&lt;=$E64),--(data!$CB$3:$CB$554="A")),"-")</f>
        <v>28</v>
      </c>
      <c r="J64" s="782">
        <f ca="1">IFERROR(SUMPRODUCT(--(data!$EI$3:$EI$554="Yes"),--(data!$CT$3:$CT$554&gt;=$C64),--(data!$CT$3:$CT$554&lt;=$E64),--(data!$EK$3:$EK$554="Under")),"-")</f>
        <v>41</v>
      </c>
      <c r="K64" s="784">
        <f ca="1">IFERROR(SUMPRODUCT(--(data!$EI$3:$EI$554="Yes"),--(data!$CT$3:$CT$554&gt;=$C64),--(data!$CT$3:$CT$554&lt;=$E64),--(data!$EK$3:$EK$554="Over")),"-")</f>
        <v>39</v>
      </c>
      <c r="L64" s="785">
        <f t="shared" ca="1" si="27"/>
        <v>3.0769230769230771</v>
      </c>
      <c r="M64" s="786">
        <f t="shared" ca="1" si="26"/>
        <v>3.0769230769230771</v>
      </c>
      <c r="N64" s="787">
        <f t="shared" ca="1" si="26"/>
        <v>2.8571428571428572</v>
      </c>
      <c r="O64" s="785">
        <f t="shared" ca="1" si="26"/>
        <v>1.9512195121951219</v>
      </c>
      <c r="P64" s="787">
        <f t="shared" ca="1" si="26"/>
        <v>2.0512820512820511</v>
      </c>
      <c r="Q64" s="788">
        <f ca="1">IFERROR(SUMPRODUCT(--(data!$EI$3:$EI$554="Yes"),--(data!$CT$3:$CT$554&gt;=$C64),--(data!$CT$3:$CT$554&lt;=$E64),data!$DR$3:$DR$554),"-")</f>
        <v>-12.609999999999996</v>
      </c>
      <c r="R64" s="789">
        <f ca="1">IFERROR(SUMPRODUCT(--(data!$EI$3:$EI$554="Yes"),--(data!$CT$3:$CT$554&gt;=$C64),--(data!$CT$3:$CT$554&lt;=$E64),data!$DS$3:$DS$554),"-")</f>
        <v>6.6499999999999986</v>
      </c>
      <c r="S64" s="790">
        <f ca="1">IFERROR(SUMPRODUCT(--(data!$EI$3:$EI$554="Yes"),--(data!$CT$3:$CT$554&gt;=$C64),--(data!$CT$3:$CT$554&lt;=$E64),data!$DT$3:$DT$554),"-")</f>
        <v>4.34</v>
      </c>
      <c r="T64" s="788">
        <f ca="1">IFERROR(SUMPRODUCT(--(data!$EI$3:$EI$554="Yes"),--(data!$CT$3:$CT$554&gt;=$C64),--(data!$CT$3:$CT$554&lt;=$E64),data!$DY$3:$DY$554),"-")</f>
        <v>-8.6300000000000026</v>
      </c>
      <c r="U64" s="790">
        <f ca="1">IFERROR(SUMPRODUCT(--(data!$EI$3:$EI$554="Yes"),--(data!$CT$3:$CT$554&gt;=$C64),--(data!$CT$3:$CT$554&lt;=$E64),data!$DX$3:$DX$554),"-")</f>
        <v>1.2199999999999998</v>
      </c>
    </row>
    <row r="65" spans="2:21" ht="20.100000000000001" customHeight="1" x14ac:dyDescent="0.25">
      <c r="B65" s="777" t="s">
        <v>630</v>
      </c>
      <c r="C65" s="778">
        <f t="shared" si="28"/>
        <v>3.5</v>
      </c>
      <c r="D65" s="779" t="s">
        <v>541</v>
      </c>
      <c r="E65" s="780">
        <f>E64+0.5</f>
        <v>3.9990000000000001</v>
      </c>
      <c r="F65" s="781">
        <f ca="1">IFERROR(SUMPRODUCT(--(data!$EI$3:$EI$554="Yes"),--(data!$CT$3:$CT$554&gt;=$C65),--(data!$CT$3:$CT$554&lt;=$E65)),"-")</f>
        <v>42</v>
      </c>
      <c r="G65" s="782">
        <f ca="1">IFERROR(SUMPRODUCT(--(data!$EI$3:$EI$554="Yes"),--(data!$CT$3:$CT$554&gt;=$C65),--(data!$CT$3:$CT$554&lt;=$E65),--(data!$CB$3:$CB$554="H")),"-")</f>
        <v>17</v>
      </c>
      <c r="H65" s="783">
        <f ca="1">IFERROR(SUMPRODUCT(--(data!$EI$3:$EI$554="Yes"),--(data!$CT$3:$CT$554&gt;=$C65),--(data!$CT$3:$CT$554&lt;=$E65),--(data!$CB$3:$CB$554="D")),"-")</f>
        <v>19</v>
      </c>
      <c r="I65" s="784">
        <f ca="1">IFERROR(SUMPRODUCT(--(data!$EI$3:$EI$554="Yes"),--(data!$CT$3:$CT$554&gt;=$C65),--(data!$CT$3:$CT$554&lt;=$E65),--(data!$CB$3:$CB$554="A")),"-")</f>
        <v>6</v>
      </c>
      <c r="J65" s="782">
        <f ca="1">IFERROR(SUMPRODUCT(--(data!$EI$3:$EI$554="Yes"),--(data!$CT$3:$CT$554&gt;=$C65),--(data!$CT$3:$CT$554&lt;=$E65),--(data!$EK$3:$EK$554="Under")),"-")</f>
        <v>19</v>
      </c>
      <c r="K65" s="784">
        <f ca="1">IFERROR(SUMPRODUCT(--(data!$EI$3:$EI$554="Yes"),--(data!$CT$3:$CT$554&gt;=$C65),--(data!$CT$3:$CT$554&lt;=$E65),--(data!$EK$3:$EK$554="Over")),"-")</f>
        <v>23</v>
      </c>
      <c r="L65" s="785">
        <f t="shared" ca="1" si="27"/>
        <v>2.4705882352941178</v>
      </c>
      <c r="M65" s="786">
        <f t="shared" ca="1" si="26"/>
        <v>2.2105263157894739</v>
      </c>
      <c r="N65" s="787">
        <f t="shared" ca="1" si="26"/>
        <v>7</v>
      </c>
      <c r="O65" s="785">
        <f t="shared" ca="1" si="26"/>
        <v>2.2105263157894739</v>
      </c>
      <c r="P65" s="787">
        <f t="shared" ca="1" si="26"/>
        <v>1.826086956521739</v>
      </c>
      <c r="Q65" s="788">
        <f ca="1">IFERROR(SUMPRODUCT(--(data!$EI$3:$EI$554="Yes"),--(data!$CT$3:$CT$554&gt;=$C65),--(data!$CT$3:$CT$554&lt;=$E65),data!$DR$3:$DR$554),"-")</f>
        <v>-5.67</v>
      </c>
      <c r="R65" s="789">
        <f ca="1">IFERROR(SUMPRODUCT(--(data!$EI$3:$EI$554="Yes"),--(data!$CT$3:$CT$554&gt;=$C65),--(data!$CT$3:$CT$554&lt;=$E65),data!$DS$3:$DS$554),"-")</f>
        <v>26.599999999999998</v>
      </c>
      <c r="S65" s="790">
        <f ca="1">IFERROR(SUMPRODUCT(--(data!$EI$3:$EI$554="Yes"),--(data!$CT$3:$CT$554&gt;=$C65),--(data!$CT$3:$CT$554&lt;=$E65),data!$DT$3:$DT$554),"-")</f>
        <v>-16.16</v>
      </c>
      <c r="T65" s="788">
        <f ca="1">IFERROR(SUMPRODUCT(--(data!$EI$3:$EI$554="Yes"),--(data!$CT$3:$CT$554&gt;=$C65),--(data!$CT$3:$CT$554&lt;=$E65),data!$DY$3:$DY$554),"-")</f>
        <v>-7.120000000000001</v>
      </c>
      <c r="U65" s="790">
        <f ca="1">IFERROR(SUMPRODUCT(--(data!$EI$3:$EI$554="Yes"),--(data!$CT$3:$CT$554&gt;=$C65),--(data!$CT$3:$CT$554&lt;=$E65),data!$DX$3:$DX$554),"-")</f>
        <v>3.0100000000000007</v>
      </c>
    </row>
    <row r="66" spans="2:21" ht="20.100000000000001" customHeight="1" x14ac:dyDescent="0.25">
      <c r="B66" s="777" t="s">
        <v>630</v>
      </c>
      <c r="C66" s="778">
        <f t="shared" si="28"/>
        <v>4</v>
      </c>
      <c r="D66" s="779" t="s">
        <v>541</v>
      </c>
      <c r="E66" s="780">
        <f>E65+1</f>
        <v>4.9990000000000006</v>
      </c>
      <c r="F66" s="781">
        <f ca="1">IFERROR(SUMPRODUCT(--(data!$EI$3:$EI$554="Yes"),--(data!$CT$3:$CT$554&gt;=$C66),--(data!$CT$3:$CT$554&lt;=$E66)),"-")</f>
        <v>17</v>
      </c>
      <c r="G66" s="782">
        <f ca="1">IFERROR(SUMPRODUCT(--(data!$EI$3:$EI$554="Yes"),--(data!$CT$3:$CT$554&gt;=$C66),--(data!$CT$3:$CT$554&lt;=$E66),--(data!$CB$3:$CB$554="H")),"-")</f>
        <v>13</v>
      </c>
      <c r="H66" s="783">
        <f ca="1">IFERROR(SUMPRODUCT(--(data!$EI$3:$EI$554="Yes"),--(data!$CT$3:$CT$554&gt;=$C66),--(data!$CT$3:$CT$554&lt;=$E66),--(data!$CB$3:$CB$554="D")),"-")</f>
        <v>2</v>
      </c>
      <c r="I66" s="784">
        <f ca="1">IFERROR(SUMPRODUCT(--(data!$EI$3:$EI$554="Yes"),--(data!$CT$3:$CT$554&gt;=$C66),--(data!$CT$3:$CT$554&lt;=$E66),--(data!$CB$3:$CB$554="A")),"-")</f>
        <v>2</v>
      </c>
      <c r="J66" s="782">
        <f ca="1">IFERROR(SUMPRODUCT(--(data!$EI$3:$EI$554="Yes"),--(data!$CT$3:$CT$554&gt;=$C66),--(data!$CT$3:$CT$554&lt;=$E66),--(data!$EK$3:$EK$554="Under")),"-")</f>
        <v>11</v>
      </c>
      <c r="K66" s="784">
        <f ca="1">IFERROR(SUMPRODUCT(--(data!$EI$3:$EI$554="Yes"),--(data!$CT$3:$CT$554&gt;=$C66),--(data!$CT$3:$CT$554&lt;=$E66),--(data!$EK$3:$EK$554="Over")),"-")</f>
        <v>6</v>
      </c>
      <c r="L66" s="785">
        <f t="shared" ca="1" si="27"/>
        <v>1.3076923076923077</v>
      </c>
      <c r="M66" s="786">
        <f t="shared" ca="1" si="26"/>
        <v>8.5</v>
      </c>
      <c r="N66" s="787">
        <f t="shared" ca="1" si="26"/>
        <v>8.5</v>
      </c>
      <c r="O66" s="785">
        <f t="shared" ca="1" si="26"/>
        <v>1.5454545454545454</v>
      </c>
      <c r="P66" s="787">
        <f t="shared" ca="1" si="26"/>
        <v>2.8333333333333335</v>
      </c>
      <c r="Q66" s="788">
        <f ca="1">IFERROR(SUMPRODUCT(--(data!$EI$3:$EI$554="Yes"),--(data!$CT$3:$CT$554&gt;=$C66),--(data!$CT$3:$CT$554&lt;=$E66),data!$DR$3:$DR$554),"-")</f>
        <v>3.46</v>
      </c>
      <c r="R66" s="789">
        <f ca="1">IFERROR(SUMPRODUCT(--(data!$EI$3:$EI$554="Yes"),--(data!$CT$3:$CT$554&gt;=$C66),--(data!$CT$3:$CT$554&lt;=$E66),data!$DS$3:$DS$554),"-")</f>
        <v>-8.5</v>
      </c>
      <c r="S66" s="790">
        <f ca="1">IFERROR(SUMPRODUCT(--(data!$EI$3:$EI$554="Yes"),--(data!$CT$3:$CT$554&gt;=$C66),--(data!$CT$3:$CT$554&lt;=$E66),data!$DT$3:$DT$554),"-")</f>
        <v>-1.5</v>
      </c>
      <c r="T66" s="788">
        <f ca="1">IFERROR(SUMPRODUCT(--(data!$EI$3:$EI$554="Yes"),--(data!$CT$3:$CT$554&gt;=$C66),--(data!$CT$3:$CT$554&lt;=$E66),data!$DY$3:$DY$554),"-")</f>
        <v>5.29</v>
      </c>
      <c r="U66" s="790">
        <f ca="1">IFERROR(SUMPRODUCT(--(data!$EI$3:$EI$554="Yes"),--(data!$CT$3:$CT$554&gt;=$C66),--(data!$CT$3:$CT$554&lt;=$E66),data!$DX$3:$DX$554),"-")</f>
        <v>-6.2800000000000011</v>
      </c>
    </row>
    <row r="67" spans="2:21" ht="20.100000000000001" customHeight="1" x14ac:dyDescent="0.25">
      <c r="B67" s="791"/>
      <c r="C67" s="792">
        <f>E66+0.001</f>
        <v>5.0000000000000009</v>
      </c>
      <c r="D67" s="793" t="s">
        <v>541</v>
      </c>
      <c r="E67" s="794" t="s">
        <v>631</v>
      </c>
      <c r="F67" s="795">
        <f ca="1">IFERROR(SUMPRODUCT(--(data!$EI$3:$EI$554="Yes"),--(data!$CT$3:$CT$554&gt;=$C67)),"-")</f>
        <v>0</v>
      </c>
      <c r="G67" s="796">
        <f ca="1">IFERROR(SUMPRODUCT(--(data!$EI$3:$EI$554="Yes"),--(data!$CT$3:$CT$554&gt;=$C67),--(data!$CB$3:$CB$554="H")),"-")</f>
        <v>0</v>
      </c>
      <c r="H67" s="797">
        <f ca="1">IFERROR(SUMPRODUCT(--(data!$EI$3:$EI$554="Yes"),--(data!$CT$3:$CT$554&gt;=$C67),--(data!$CB$3:$CB$554="D")),"-")</f>
        <v>0</v>
      </c>
      <c r="I67" s="798">
        <f ca="1">IFERROR(SUMPRODUCT(--(data!$EI$3:$EI$554="Yes"),--(data!$CT$3:$CT$554&gt;=$C67),--(data!$CB$3:$CB$554="A")),"-")</f>
        <v>0</v>
      </c>
      <c r="J67" s="796">
        <f ca="1">IFERROR(SUMPRODUCT(--(data!$EI$3:$EI$554="Yes"),--(data!$CT$3:$CT$554&gt;=$C67),--(data!$EK$3:$EK$554="Under")),"-")</f>
        <v>0</v>
      </c>
      <c r="K67" s="798">
        <f ca="1">IFERROR(SUMPRODUCT(--(data!$EI$3:$EI$554="Yes"),--(data!$CT$3:$CT$554&gt;=$C67),--(data!$EK$3:$EK$554="Over")),"-")</f>
        <v>0</v>
      </c>
      <c r="L67" s="799" t="str">
        <f t="shared" ca="1" si="27"/>
        <v>-</v>
      </c>
      <c r="M67" s="800" t="str">
        <f t="shared" ca="1" si="26"/>
        <v>-</v>
      </c>
      <c r="N67" s="801" t="str">
        <f t="shared" ca="1" si="26"/>
        <v>-</v>
      </c>
      <c r="O67" s="799" t="str">
        <f t="shared" ca="1" si="26"/>
        <v>-</v>
      </c>
      <c r="P67" s="801" t="str">
        <f t="shared" ca="1" si="26"/>
        <v>-</v>
      </c>
      <c r="Q67" s="802">
        <f ca="1">IFERROR(SUMPRODUCT(--(data!$EI$3:$EI$554="Yes"),--(data!$CT$3:$CT$554&gt;=$C67),data!$DR$3:$DR$554),"-")</f>
        <v>0</v>
      </c>
      <c r="R67" s="803">
        <f ca="1">IFERROR(SUMPRODUCT(--(data!$EI$3:$EI$554="Yes"),--(data!$CT$3:$CT$554&gt;=$C67),data!$DS$3:$DS$554),"-")</f>
        <v>0</v>
      </c>
      <c r="S67" s="804">
        <f ca="1">IFERROR(SUMPRODUCT(--(data!$EI$3:$EI$554="Yes"),--(data!$CT$3:$CT$554&gt;=$C67),data!$DT$3:$DT$554),"-")</f>
        <v>0</v>
      </c>
      <c r="T67" s="802">
        <f ca="1">IFERROR(SUMPRODUCT(--(data!$EI$3:$EI$554="Yes"),--(data!$CT$3:$CT$554&gt;=$C67),data!$DY$3:$DY$554),"-")</f>
        <v>0</v>
      </c>
      <c r="U67" s="804">
        <f ca="1">IFERROR(SUMPRODUCT(--(data!$EI$3:$EI$554="Yes"),--(data!$CT$3:$CT$554&gt;=$C67),data!$DX$3:$DX$554),"-")</f>
        <v>0</v>
      </c>
    </row>
    <row r="68" spans="2:21" ht="20.100000000000001" customHeight="1" x14ac:dyDescent="0.25">
      <c r="B68" s="1782" t="s">
        <v>23</v>
      </c>
      <c r="C68" s="1782"/>
      <c r="D68" s="1782"/>
      <c r="E68" s="1782"/>
      <c r="F68" s="805">
        <f t="shared" ref="F68:K68" ca="1" si="29">SUM(F62:F67)</f>
        <v>144</v>
      </c>
      <c r="G68" s="806">
        <f t="shared" ca="1" si="29"/>
        <v>59</v>
      </c>
      <c r="H68" s="807">
        <f t="shared" ca="1" si="29"/>
        <v>48</v>
      </c>
      <c r="I68" s="808">
        <f t="shared" ca="1" si="29"/>
        <v>37</v>
      </c>
      <c r="J68" s="806">
        <f t="shared" ca="1" si="29"/>
        <v>74</v>
      </c>
      <c r="K68" s="808">
        <f t="shared" ca="1" si="29"/>
        <v>70</v>
      </c>
      <c r="L68" s="809">
        <f t="shared" ca="1" si="27"/>
        <v>2.4406779661016951</v>
      </c>
      <c r="M68" s="810">
        <f t="shared" ca="1" si="26"/>
        <v>3</v>
      </c>
      <c r="N68" s="811">
        <f t="shared" ca="1" si="26"/>
        <v>3.8918918918918921</v>
      </c>
      <c r="O68" s="809">
        <f t="shared" ca="1" si="26"/>
        <v>1.9459459459459461</v>
      </c>
      <c r="P68" s="811">
        <f t="shared" ca="1" si="26"/>
        <v>2.0571428571428569</v>
      </c>
      <c r="Q68" s="812">
        <f ca="1">SUM(Q62:Q67)</f>
        <v>-11.679999999999996</v>
      </c>
      <c r="R68" s="813">
        <f ca="1">SUM(R62:R67)</f>
        <v>22.949999999999996</v>
      </c>
      <c r="S68" s="814">
        <f ca="1">SUM(S62:S67)</f>
        <v>-16.22</v>
      </c>
      <c r="T68" s="812">
        <f ca="1">SUM(T62:T67)</f>
        <v>-10.720000000000006</v>
      </c>
      <c r="U68" s="814">
        <f ca="1">SUM(U62:U67)</f>
        <v>-2.5400000000000009</v>
      </c>
    </row>
    <row r="69" spans="2:21" ht="20.100000000000001" customHeight="1" x14ac:dyDescent="0.25">
      <c r="B69" s="1774" t="s">
        <v>632</v>
      </c>
      <c r="C69" s="1775"/>
      <c r="D69" s="1775"/>
      <c r="E69" s="1775"/>
      <c r="F69" s="815" t="s">
        <v>633</v>
      </c>
      <c r="G69" s="816"/>
      <c r="H69" s="816"/>
      <c r="I69" s="816"/>
      <c r="J69" s="816"/>
      <c r="K69" s="816"/>
      <c r="L69" s="817"/>
      <c r="M69" s="817"/>
      <c r="N69" s="817"/>
      <c r="O69" s="817"/>
      <c r="P69" s="817"/>
      <c r="Q69" s="817"/>
      <c r="R69" s="817"/>
      <c r="S69" s="817"/>
      <c r="T69" s="817"/>
      <c r="U69" s="818"/>
    </row>
    <row r="70" spans="2:21" ht="20.100000000000001" customHeight="1" x14ac:dyDescent="0.25">
      <c r="B70" s="819" t="s">
        <v>630</v>
      </c>
      <c r="C70" s="820">
        <v>3.15</v>
      </c>
      <c r="D70" s="793" t="s">
        <v>541</v>
      </c>
      <c r="E70" s="821">
        <v>3.35</v>
      </c>
      <c r="F70" s="822">
        <f ca="1">IFERROR(SUMPRODUCT(--(data!$EI$3:$EI$554="Yes"),--(data!$CT$3:$CT$554&gt;=$C70),--(data!$CT$3:$CT$554&lt;=$E70)),"-")</f>
        <v>46</v>
      </c>
      <c r="G70" s="823">
        <f ca="1">IFERROR(SUMPRODUCT(--(data!$EI$3:$EI$554="Yes"),--(data!$CT$3:$CT$554&gt;=$C70),--(data!$CT$3:$CT$554&lt;=$E70),--(data!$CB$3:$CB$554="H")),"-")</f>
        <v>16</v>
      </c>
      <c r="H70" s="824">
        <f ca="1">IFERROR(SUMPRODUCT(--(data!$EI$3:$EI$554="Yes"),--(data!$CT$3:$CT$554&gt;=$C70),--(data!$CT$3:$CT$554&lt;=$E70),--(data!$CB$3:$CB$554="D")),"-")</f>
        <v>16</v>
      </c>
      <c r="I70" s="825">
        <f ca="1">IFERROR(SUMPRODUCT(--(data!$EI$3:$EI$554="Yes"),--(data!$CT$3:$CT$554&gt;=$C70),--(data!$CT$3:$CT$554&lt;=$E70),--(data!$CB$3:$CB$554="A")),"-")</f>
        <v>14</v>
      </c>
      <c r="J70" s="823">
        <f ca="1">IFERROR(SUMPRODUCT(--(data!$EI$3:$EI$554="Yes"),--(data!$CT$3:$CT$554&gt;=$C70),--(data!$CT$3:$CT$554&lt;=$E70),--(data!$EK$3:$EK$554="Under")),"-")</f>
        <v>20</v>
      </c>
      <c r="K70" s="825">
        <f ca="1">IFERROR(SUMPRODUCT(--(data!$EI$3:$EI$554="Yes"),--(data!$CT$3:$CT$554&gt;=$C70),--(data!$CT$3:$CT$554&lt;=$E70),--(data!$EK$3:$EK$554="Over")),"-")</f>
        <v>26</v>
      </c>
      <c r="L70" s="826">
        <f ca="1">IFERROR($F70/G70,"-")</f>
        <v>2.875</v>
      </c>
      <c r="M70" s="827">
        <f t="shared" ref="M70:P70" ca="1" si="30">IFERROR($F70/H70,"-")</f>
        <v>2.875</v>
      </c>
      <c r="N70" s="828">
        <f t="shared" ca="1" si="30"/>
        <v>3.2857142857142856</v>
      </c>
      <c r="O70" s="826">
        <f t="shared" ca="1" si="30"/>
        <v>2.2999999999999998</v>
      </c>
      <c r="P70" s="828">
        <f t="shared" ca="1" si="30"/>
        <v>1.7692307692307692</v>
      </c>
      <c r="Q70" s="829">
        <f ca="1">IFERROR(SUMPRODUCT(--(data!$EI$3:$EI$554="Yes"),--(data!$CT$3:$CT$554&gt;=$C70),--(data!$CT$3:$CT$554&lt;=$E70),data!$DR$3:$DR$554),"-")</f>
        <v>-4.1899999999999995</v>
      </c>
      <c r="R70" s="830">
        <f ca="1">IFERROR(SUMPRODUCT(--(data!$EI$3:$EI$554="Yes"),--(data!$CT$3:$CT$554&gt;=$C70),--(data!$CT$3:$CT$554&lt;=$E70),data!$DS$3:$DS$554),"-")</f>
        <v>6.4499999999999993</v>
      </c>
      <c r="S70" s="831">
        <f ca="1">IFERROR(SUMPRODUCT(--(data!$EI$3:$EI$554="Yes"),--(data!$CT$3:$CT$554&gt;=$C70),--(data!$CT$3:$CT$554&lt;=$E70),data!$DT$3:$DT$554),"-")</f>
        <v>-5.1300000000000026</v>
      </c>
      <c r="T70" s="829">
        <f ca="1">IFERROR(SUMPRODUCT(--(data!$EI$3:$EI$554="Yes"),--(data!$CT$3:$CT$554&gt;=$C70),--(data!$CT$3:$CT$554&lt;=$E70),data!$DY$3:$DY$554),"-")</f>
        <v>-11.880000000000003</v>
      </c>
      <c r="U70" s="831">
        <f ca="1">IFERROR(SUMPRODUCT(--(data!$EI$3:$EI$554="Yes"),--(data!$CT$3:$CT$554&gt;=$C70),--(data!$CT$3:$CT$554&lt;=$E70),data!$DX$3:$DX$554),"-")</f>
        <v>9.42</v>
      </c>
    </row>
    <row r="71" spans="2:21" ht="12" customHeight="1" x14ac:dyDescent="0.25"/>
    <row r="72" spans="2:21" ht="20.100000000000001" customHeight="1" x14ac:dyDescent="0.25">
      <c r="B72" s="1776" t="s">
        <v>187</v>
      </c>
      <c r="C72" s="1777"/>
      <c r="D72" s="1777"/>
      <c r="E72" s="1777"/>
      <c r="F72" s="1783" t="s">
        <v>626</v>
      </c>
      <c r="G72" s="1778" t="s">
        <v>427</v>
      </c>
      <c r="H72" s="1778"/>
      <c r="I72" s="1778"/>
      <c r="J72" s="1778"/>
      <c r="K72" s="1778"/>
      <c r="L72" s="1778" t="s">
        <v>345</v>
      </c>
      <c r="M72" s="1778"/>
      <c r="N72" s="1778"/>
      <c r="O72" s="1778"/>
      <c r="P72" s="1778"/>
      <c r="Q72" s="1778" t="s">
        <v>627</v>
      </c>
      <c r="R72" s="1778"/>
      <c r="S72" s="1778"/>
      <c r="T72" s="1778"/>
      <c r="U72" s="1778"/>
    </row>
    <row r="73" spans="2:21" ht="27.95" customHeight="1" x14ac:dyDescent="0.25">
      <c r="B73" s="1779" t="s">
        <v>639</v>
      </c>
      <c r="C73" s="1779"/>
      <c r="D73" s="1779"/>
      <c r="E73" s="1779"/>
      <c r="F73" s="1784"/>
      <c r="G73" s="761" t="s">
        <v>469</v>
      </c>
      <c r="H73" s="762" t="s">
        <v>182</v>
      </c>
      <c r="I73" s="763" t="s">
        <v>470</v>
      </c>
      <c r="J73" s="764" t="s">
        <v>190</v>
      </c>
      <c r="K73" s="765" t="s">
        <v>191</v>
      </c>
      <c r="L73" s="761" t="s">
        <v>469</v>
      </c>
      <c r="M73" s="762" t="s">
        <v>182</v>
      </c>
      <c r="N73" s="763" t="s">
        <v>470</v>
      </c>
      <c r="O73" s="764" t="s">
        <v>190</v>
      </c>
      <c r="P73" s="765" t="s">
        <v>191</v>
      </c>
      <c r="Q73" s="761" t="s">
        <v>469</v>
      </c>
      <c r="R73" s="762" t="s">
        <v>182</v>
      </c>
      <c r="S73" s="763" t="s">
        <v>470</v>
      </c>
      <c r="T73" s="764" t="s">
        <v>190</v>
      </c>
      <c r="U73" s="765" t="s">
        <v>191</v>
      </c>
    </row>
    <row r="74" spans="2:21" ht="20.100000000000001" customHeight="1" x14ac:dyDescent="0.25">
      <c r="B74" s="1780" t="s">
        <v>629</v>
      </c>
      <c r="C74" s="1781"/>
      <c r="D74" s="1781"/>
      <c r="E74" s="766">
        <v>1.1990000000000001</v>
      </c>
      <c r="F74" s="767">
        <f ca="1">IFERROR(SUMPRODUCT(--(data!$EI$3:$EI$554="Yes"),--(data!$CU$3:$CU$554&lt;=$E74)),"-")</f>
        <v>0</v>
      </c>
      <c r="G74" s="768">
        <f ca="1">IFERROR(SUMPRODUCT(--(data!$EI$3:$EI$554="Yes"),--(data!$CU$3:$CU$554&lt;=$E74),--(data!$CB$3:$CB$554="H")),"-")</f>
        <v>0</v>
      </c>
      <c r="H74" s="769">
        <f ca="1">IFERROR(SUMPRODUCT(--(data!$EI$3:$EI$554="Yes"),--(data!$CU$3:$CU$554&lt;=$E74),--(data!$CB$3:$CB$554="D")),"-")</f>
        <v>0</v>
      </c>
      <c r="I74" s="770">
        <f ca="1">IFERROR(SUMPRODUCT(--(data!$EI$3:$EI$554="Yes"),--(data!$CU$3:$CU$554&lt;=$E74),--(data!$CB$3:$CB$554="A")),"-")</f>
        <v>0</v>
      </c>
      <c r="J74" s="768">
        <f ca="1">IFERROR(SUMPRODUCT(--(data!$EI$3:$EI$554="Yes"),--(data!$CU$3:$CU$554&lt;=$E74),--(data!$EK$3:$EK$554="Under")),"-")</f>
        <v>0</v>
      </c>
      <c r="K74" s="770">
        <f ca="1">IFERROR(SUMPRODUCT(--(data!$EI$3:$EI$554="Yes"),--(data!$CU$3:$CU$554&lt;=$E74),--(data!$EK$3:$EK$554="Over")),"-")</f>
        <v>0</v>
      </c>
      <c r="L74" s="771" t="str">
        <f ca="1">IFERROR($F74/G74,"-")</f>
        <v>-</v>
      </c>
      <c r="M74" s="772" t="str">
        <f t="shared" ref="M74:P83" ca="1" si="31">IFERROR($F74/H74,"-")</f>
        <v>-</v>
      </c>
      <c r="N74" s="773" t="str">
        <f t="shared" ca="1" si="31"/>
        <v>-</v>
      </c>
      <c r="O74" s="771" t="str">
        <f t="shared" ca="1" si="31"/>
        <v>-</v>
      </c>
      <c r="P74" s="773" t="str">
        <f t="shared" ca="1" si="31"/>
        <v>-</v>
      </c>
      <c r="Q74" s="774">
        <f ca="1">IFERROR(SUMPRODUCT(--(data!$EI$3:$EI$554="Yes"),--(data!$CU$3:$CU$554&lt;=$E74),data!$DR$3:$DR$554),"-")</f>
        <v>0</v>
      </c>
      <c r="R74" s="775">
        <f ca="1">IFERROR(SUMPRODUCT(--(data!$EI$3:$EI$554="Yes"),--(data!$CU$3:$CU$554&lt;=$E74),data!$DS$3:$DS$554),"-")</f>
        <v>0</v>
      </c>
      <c r="S74" s="776">
        <f ca="1">IFERROR(SUMPRODUCT(--(data!$EI$3:$EI$554="Yes"),--(data!$CU$3:$CU$554&lt;=$E74),data!$DT$3:$DT$554),"-")</f>
        <v>0</v>
      </c>
      <c r="T74" s="774">
        <f ca="1">IFERROR(SUMPRODUCT(--(data!$EI$3:$EI$554="Yes"),--(data!$CU$3:$CU$554&lt;=$E74),data!$DY$3:$DY$554),"-")</f>
        <v>0</v>
      </c>
      <c r="U74" s="776">
        <f ca="1">IFERROR(SUMPRODUCT(--(data!$EI$3:$EI$554="Yes"),--(data!$CU$3:$CU$554&lt;=$E74),data!$DX$3:$DX$554),"-")</f>
        <v>0</v>
      </c>
    </row>
    <row r="75" spans="2:21" ht="20.100000000000001" customHeight="1" x14ac:dyDescent="0.25">
      <c r="B75" s="777" t="s">
        <v>630</v>
      </c>
      <c r="C75" s="778">
        <f>E74+0.001</f>
        <v>1.2</v>
      </c>
      <c r="D75" s="779" t="s">
        <v>541</v>
      </c>
      <c r="E75" s="780">
        <f>E74+0.2</f>
        <v>1.399</v>
      </c>
      <c r="F75" s="781">
        <f ca="1">IFERROR(SUMPRODUCT(--(data!$EI$3:$EI$554="Yes"),--(data!$CU$3:$CU$554&gt;=$C75),--(data!$CU$3:$CU$554&lt;=$E75)),"-")</f>
        <v>0</v>
      </c>
      <c r="G75" s="782">
        <f ca="1">IFERROR(SUMPRODUCT(--(data!$EI$3:$EI$554="Yes"),--(data!$CU$3:$CU$554&gt;=$C75),--(data!$CU$3:$CU$554&lt;=$E75),--(data!$CB$3:$CB$554="H")),"-")</f>
        <v>0</v>
      </c>
      <c r="H75" s="783">
        <f ca="1">IFERROR(SUMPRODUCT(--(data!$EI$3:$EI$554="Yes"),--(data!$CU$3:$CU$554&gt;=$C75),--(data!$CU$3:$CU$554&lt;=$E75),--(data!$CB$3:$CB$554="D")),"-")</f>
        <v>0</v>
      </c>
      <c r="I75" s="784">
        <f ca="1">IFERROR(SUMPRODUCT(--(data!$EI$3:$EI$554="Yes"),--(data!$CU$3:$CU$554&gt;=$C75),--(data!$CU$3:$CU$554&lt;=$E75),--(data!$CB$3:$CB$554="A")),"-")</f>
        <v>0</v>
      </c>
      <c r="J75" s="782">
        <f ca="1">IFERROR(SUMPRODUCT(--(data!$EI$3:$EI$554="Yes"),--(data!$CU$3:$CU$554&gt;=$C75),--(data!$CU$3:$CU$554&lt;=$E75),--(data!$EK$3:$EK$554="Under")),"-")</f>
        <v>0</v>
      </c>
      <c r="K75" s="784">
        <f ca="1">IFERROR(SUMPRODUCT(--(data!$EI$3:$EI$554="Yes"),--(data!$CU$3:$CU$554&gt;=$C75),--(data!$CU$3:$CU$554&lt;=$E75),--(data!$EK$3:$EK$554="Over")),"-")</f>
        <v>0</v>
      </c>
      <c r="L75" s="785" t="str">
        <f t="shared" ref="L75:L83" ca="1" si="32">IFERROR($F75/G75,"-")</f>
        <v>-</v>
      </c>
      <c r="M75" s="786" t="str">
        <f t="shared" ca="1" si="31"/>
        <v>-</v>
      </c>
      <c r="N75" s="787" t="str">
        <f t="shared" ca="1" si="31"/>
        <v>-</v>
      </c>
      <c r="O75" s="785" t="str">
        <f t="shared" ca="1" si="31"/>
        <v>-</v>
      </c>
      <c r="P75" s="787" t="str">
        <f t="shared" ca="1" si="31"/>
        <v>-</v>
      </c>
      <c r="Q75" s="788">
        <f ca="1">IFERROR(SUMPRODUCT(--(data!$EI$3:$EI$554="Yes"),--(data!$CU$3:$CU$554&gt;=$C75),--(data!$CU$3:$CU$554&lt;=$E75),data!$DR$3:$DR$554),"-")</f>
        <v>0</v>
      </c>
      <c r="R75" s="789">
        <f ca="1">IFERROR(SUMPRODUCT(--(data!$EI$3:$EI$554="Yes"),--(data!$CU$3:$CU$554&gt;=$C75),--(data!$CU$3:$CU$554&lt;=$E75),data!$DS$3:$DS$554),"-")</f>
        <v>0</v>
      </c>
      <c r="S75" s="790">
        <f ca="1">IFERROR(SUMPRODUCT(--(data!$EI$3:$EI$554="Yes"),--(data!$CU$3:$CU$554&gt;=$C75),--(data!$CU$3:$CU$554&lt;=$E75),data!$DT$3:$DT$554),"-")</f>
        <v>0</v>
      </c>
      <c r="T75" s="788">
        <f ca="1">IFERROR(SUMPRODUCT(--(data!$EI$3:$EI$554="Yes"),--(data!$CU$3:$CU$554&gt;=$C75),--(data!$CU$3:$CU$554&lt;=$E75),data!$DY$3:$DY$554),"-")</f>
        <v>0</v>
      </c>
      <c r="U75" s="790">
        <f ca="1">IFERROR(SUMPRODUCT(--(data!$EI$3:$EI$554="Yes"),--(data!$CU$3:$CU$554&gt;=$C75),--(data!$CU$3:$CU$554&lt;=$E75),data!$DX$3:$DX$554),"-")</f>
        <v>0</v>
      </c>
    </row>
    <row r="76" spans="2:21" ht="20.100000000000001" customHeight="1" x14ac:dyDescent="0.25">
      <c r="B76" s="777" t="s">
        <v>630</v>
      </c>
      <c r="C76" s="778">
        <f t="shared" ref="C76:C82" si="33">E75+0.001</f>
        <v>1.4</v>
      </c>
      <c r="D76" s="779" t="s">
        <v>541</v>
      </c>
      <c r="E76" s="780">
        <f t="shared" ref="E76:E78" si="34">E75+0.2</f>
        <v>1.599</v>
      </c>
      <c r="F76" s="781">
        <f ca="1">IFERROR(SUMPRODUCT(--(data!$EI$3:$EI$554="Yes"),--(data!$CU$3:$CU$554&gt;=$C76),--(data!$CU$3:$CU$554&lt;=$E76)),"-")</f>
        <v>0</v>
      </c>
      <c r="G76" s="782">
        <f ca="1">IFERROR(SUMPRODUCT(--(data!$EI$3:$EI$554="Yes"),--(data!$CU$3:$CU$554&gt;=$C76),--(data!$CU$3:$CU$554&lt;=$E76),--(data!$CB$3:$CB$554="H")),"-")</f>
        <v>0</v>
      </c>
      <c r="H76" s="783">
        <f ca="1">IFERROR(SUMPRODUCT(--(data!$EI$3:$EI$554="Yes"),--(data!$CU$3:$CU$554&gt;=$C76),--(data!$CU$3:$CU$554&lt;=$E76),--(data!$CB$3:$CB$554="D")),"-")</f>
        <v>0</v>
      </c>
      <c r="I76" s="784">
        <f ca="1">IFERROR(SUMPRODUCT(--(data!$EI$3:$EI$554="Yes"),--(data!$CU$3:$CU$554&gt;=$C76),--(data!$CU$3:$CU$554&lt;=$E76),--(data!$CB$3:$CB$554="A")),"-")</f>
        <v>0</v>
      </c>
      <c r="J76" s="782">
        <f ca="1">IFERROR(SUMPRODUCT(--(data!$EI$3:$EI$554="Yes"),--(data!$CU$3:$CU$554&gt;=$C76),--(data!$CU$3:$CU$554&lt;=$E76),--(data!$EK$3:$EK$554="Under")),"-")</f>
        <v>0</v>
      </c>
      <c r="K76" s="784">
        <f ca="1">IFERROR(SUMPRODUCT(--(data!$EI$3:$EI$554="Yes"),--(data!$CU$3:$CU$554&gt;=$C76),--(data!$CU$3:$CU$554&lt;=$E76),--(data!$EK$3:$EK$554="Over")),"-")</f>
        <v>0</v>
      </c>
      <c r="L76" s="785" t="str">
        <f t="shared" ca="1" si="32"/>
        <v>-</v>
      </c>
      <c r="M76" s="786" t="str">
        <f t="shared" ca="1" si="31"/>
        <v>-</v>
      </c>
      <c r="N76" s="787" t="str">
        <f t="shared" ca="1" si="31"/>
        <v>-</v>
      </c>
      <c r="O76" s="785" t="str">
        <f t="shared" ca="1" si="31"/>
        <v>-</v>
      </c>
      <c r="P76" s="787" t="str">
        <f t="shared" ca="1" si="31"/>
        <v>-</v>
      </c>
      <c r="Q76" s="788">
        <f ca="1">IFERROR(SUMPRODUCT(--(data!$EI$3:$EI$554="Yes"),--(data!$CU$3:$CU$554&gt;=$C76),--(data!$CU$3:$CU$554&lt;=$E76),data!$DR$3:$DR$554),"-")</f>
        <v>0</v>
      </c>
      <c r="R76" s="789">
        <f ca="1">IFERROR(SUMPRODUCT(--(data!$EI$3:$EI$554="Yes"),--(data!$CU$3:$CU$554&gt;=$C76),--(data!$CU$3:$CU$554&lt;=$E76),data!$DS$3:$DS$554),"-")</f>
        <v>0</v>
      </c>
      <c r="S76" s="790">
        <f ca="1">IFERROR(SUMPRODUCT(--(data!$EI$3:$EI$554="Yes"),--(data!$CU$3:$CU$554&gt;=$C76),--(data!$CU$3:$CU$554&lt;=$E76),data!$DT$3:$DT$554),"-")</f>
        <v>0</v>
      </c>
      <c r="T76" s="788">
        <f ca="1">IFERROR(SUMPRODUCT(--(data!$EI$3:$EI$554="Yes"),--(data!$CU$3:$CU$554&gt;=$C76),--(data!$CU$3:$CU$554&lt;=$E76),data!$DY$3:$DY$554),"-")</f>
        <v>0</v>
      </c>
      <c r="U76" s="790">
        <f ca="1">IFERROR(SUMPRODUCT(--(data!$EI$3:$EI$554="Yes"),--(data!$CU$3:$CU$554&gt;=$C76),--(data!$CU$3:$CU$554&lt;=$E76),data!$DX$3:$DX$554),"-")</f>
        <v>0</v>
      </c>
    </row>
    <row r="77" spans="2:21" ht="20.100000000000001" customHeight="1" x14ac:dyDescent="0.25">
      <c r="B77" s="777" t="s">
        <v>630</v>
      </c>
      <c r="C77" s="778">
        <f t="shared" si="33"/>
        <v>1.5999999999999999</v>
      </c>
      <c r="D77" s="779" t="s">
        <v>541</v>
      </c>
      <c r="E77" s="780">
        <f t="shared" si="34"/>
        <v>1.7989999999999999</v>
      </c>
      <c r="F77" s="781">
        <f ca="1">IFERROR(SUMPRODUCT(--(data!$EI$3:$EI$554="Yes"),--(data!$CU$3:$CU$554&gt;=$C77),--(data!$CU$3:$CU$554&lt;=$E77)),"-")</f>
        <v>0</v>
      </c>
      <c r="G77" s="782">
        <f ca="1">IFERROR(SUMPRODUCT(--(data!$EI$3:$EI$554="Yes"),--(data!$CU$3:$CU$554&gt;=$C77),--(data!$CU$3:$CU$554&lt;=$E77),--(data!$CB$3:$CB$554="H")),"-")</f>
        <v>0</v>
      </c>
      <c r="H77" s="783">
        <f ca="1">IFERROR(SUMPRODUCT(--(data!$EI$3:$EI$554="Yes"),--(data!$CU$3:$CU$554&gt;=$C77),--(data!$CU$3:$CU$554&lt;=$E77),--(data!$CB$3:$CB$554="D")),"-")</f>
        <v>0</v>
      </c>
      <c r="I77" s="784">
        <f ca="1">IFERROR(SUMPRODUCT(--(data!$EI$3:$EI$554="Yes"),--(data!$CU$3:$CU$554&gt;=$C77),--(data!$CU$3:$CU$554&lt;=$E77),--(data!$CB$3:$CB$554="A")),"-")</f>
        <v>0</v>
      </c>
      <c r="J77" s="782">
        <f ca="1">IFERROR(SUMPRODUCT(--(data!$EI$3:$EI$554="Yes"),--(data!$CU$3:$CU$554&gt;=$C77),--(data!$CU$3:$CU$554&lt;=$E77),--(data!$EK$3:$EK$554="Under")),"-")</f>
        <v>0</v>
      </c>
      <c r="K77" s="784">
        <f ca="1">IFERROR(SUMPRODUCT(--(data!$EI$3:$EI$554="Yes"),--(data!$CU$3:$CU$554&gt;=$C77),--(data!$CU$3:$CU$554&lt;=$E77),--(data!$EK$3:$EK$554="Over")),"-")</f>
        <v>0</v>
      </c>
      <c r="L77" s="785" t="str">
        <f t="shared" ca="1" si="32"/>
        <v>-</v>
      </c>
      <c r="M77" s="786" t="str">
        <f t="shared" ca="1" si="31"/>
        <v>-</v>
      </c>
      <c r="N77" s="787" t="str">
        <f t="shared" ca="1" si="31"/>
        <v>-</v>
      </c>
      <c r="O77" s="785" t="str">
        <f t="shared" ca="1" si="31"/>
        <v>-</v>
      </c>
      <c r="P77" s="787" t="str">
        <f t="shared" ca="1" si="31"/>
        <v>-</v>
      </c>
      <c r="Q77" s="788">
        <f ca="1">IFERROR(SUMPRODUCT(--(data!$EI$3:$EI$554="Yes"),--(data!$CU$3:$CU$554&gt;=$C77),--(data!$CU$3:$CU$554&lt;=$E77),data!$DR$3:$DR$554),"-")</f>
        <v>0</v>
      </c>
      <c r="R77" s="789">
        <f ca="1">IFERROR(SUMPRODUCT(--(data!$EI$3:$EI$554="Yes"),--(data!$CU$3:$CU$554&gt;=$C77),--(data!$CU$3:$CU$554&lt;=$E77),data!$DS$3:$DS$554),"-")</f>
        <v>0</v>
      </c>
      <c r="S77" s="790">
        <f ca="1">IFERROR(SUMPRODUCT(--(data!$EI$3:$EI$554="Yes"),--(data!$CU$3:$CU$554&gt;=$C77),--(data!$CU$3:$CU$554&lt;=$E77),data!$DT$3:$DT$554),"-")</f>
        <v>0</v>
      </c>
      <c r="T77" s="788">
        <f ca="1">IFERROR(SUMPRODUCT(--(data!$EI$3:$EI$554="Yes"),--(data!$CU$3:$CU$554&gt;=$C77),--(data!$CU$3:$CU$554&lt;=$E77),data!$DY$3:$DY$554),"-")</f>
        <v>0</v>
      </c>
      <c r="U77" s="790">
        <f ca="1">IFERROR(SUMPRODUCT(--(data!$EI$3:$EI$554="Yes"),--(data!$CU$3:$CU$554&gt;=$C77),--(data!$CU$3:$CU$554&lt;=$E77),data!$DX$3:$DX$554),"-")</f>
        <v>0</v>
      </c>
    </row>
    <row r="78" spans="2:21" ht="20.100000000000001" customHeight="1" x14ac:dyDescent="0.25">
      <c r="B78" s="777" t="s">
        <v>630</v>
      </c>
      <c r="C78" s="778">
        <f t="shared" si="33"/>
        <v>1.7999999999999998</v>
      </c>
      <c r="D78" s="779" t="s">
        <v>541</v>
      </c>
      <c r="E78" s="780">
        <f t="shared" si="34"/>
        <v>1.9989999999999999</v>
      </c>
      <c r="F78" s="781">
        <f ca="1">IFERROR(SUMPRODUCT(--(data!$EI$3:$EI$554="Yes"),--(data!$CU$3:$CU$554&gt;=$C78),--(data!$CU$3:$CU$554&lt;=$E78)),"-")</f>
        <v>1</v>
      </c>
      <c r="G78" s="782">
        <f ca="1">IFERROR(SUMPRODUCT(--(data!$EI$3:$EI$554="Yes"),--(data!$CU$3:$CU$554&gt;=$C78),--(data!$CU$3:$CU$554&lt;=$E78),--(data!$CB$3:$CB$554="H")),"-")</f>
        <v>0</v>
      </c>
      <c r="H78" s="783">
        <f ca="1">IFERROR(SUMPRODUCT(--(data!$EI$3:$EI$554="Yes"),--(data!$CU$3:$CU$554&gt;=$C78),--(data!$CU$3:$CU$554&lt;=$E78),--(data!$CB$3:$CB$554="D")),"-")</f>
        <v>1</v>
      </c>
      <c r="I78" s="784">
        <f ca="1">IFERROR(SUMPRODUCT(--(data!$EI$3:$EI$554="Yes"),--(data!$CU$3:$CU$554&gt;=$C78),--(data!$CU$3:$CU$554&lt;=$E78),--(data!$CB$3:$CB$554="A")),"-")</f>
        <v>0</v>
      </c>
      <c r="J78" s="782">
        <f ca="1">IFERROR(SUMPRODUCT(--(data!$EI$3:$EI$554="Yes"),--(data!$CU$3:$CU$554&gt;=$C78),--(data!$CU$3:$CU$554&lt;=$E78),--(data!$EK$3:$EK$554="Under")),"-")</f>
        <v>1</v>
      </c>
      <c r="K78" s="784">
        <f ca="1">IFERROR(SUMPRODUCT(--(data!$EI$3:$EI$554="Yes"),--(data!$CU$3:$CU$554&gt;=$C78),--(data!$CU$3:$CU$554&lt;=$E78),--(data!$EK$3:$EK$554="Over")),"-")</f>
        <v>0</v>
      </c>
      <c r="L78" s="785" t="str">
        <f t="shared" ca="1" si="32"/>
        <v>-</v>
      </c>
      <c r="M78" s="786">
        <f t="shared" ca="1" si="31"/>
        <v>1</v>
      </c>
      <c r="N78" s="787" t="str">
        <f t="shared" ca="1" si="31"/>
        <v>-</v>
      </c>
      <c r="O78" s="785">
        <f t="shared" ca="1" si="31"/>
        <v>1</v>
      </c>
      <c r="P78" s="787" t="str">
        <f t="shared" ca="1" si="31"/>
        <v>-</v>
      </c>
      <c r="Q78" s="788">
        <f ca="1">IFERROR(SUMPRODUCT(--(data!$EI$3:$EI$554="Yes"),--(data!$CU$3:$CU$554&gt;=$C78),--(data!$CU$3:$CU$554&lt;=$E78),data!$DR$3:$DR$554),"-")</f>
        <v>-1</v>
      </c>
      <c r="R78" s="789">
        <f ca="1">IFERROR(SUMPRODUCT(--(data!$EI$3:$EI$554="Yes"),--(data!$CU$3:$CU$554&gt;=$C78),--(data!$CU$3:$CU$554&lt;=$E78),data!$DS$3:$DS$554),"-")</f>
        <v>2.75</v>
      </c>
      <c r="S78" s="790">
        <f ca="1">IFERROR(SUMPRODUCT(--(data!$EI$3:$EI$554="Yes"),--(data!$CU$3:$CU$554&gt;=$C78),--(data!$CU$3:$CU$554&lt;=$E78),data!$DT$3:$DT$554),"-")</f>
        <v>-1</v>
      </c>
      <c r="T78" s="788">
        <f ca="1">IFERROR(SUMPRODUCT(--(data!$EI$3:$EI$554="Yes"),--(data!$CU$3:$CU$554&gt;=$C78),--(data!$CU$3:$CU$554&lt;=$E78),data!$DY$3:$DY$554),"-")</f>
        <v>0.85000000000000009</v>
      </c>
      <c r="U78" s="790">
        <f ca="1">IFERROR(SUMPRODUCT(--(data!$EI$3:$EI$554="Yes"),--(data!$CU$3:$CU$554&gt;=$C78),--(data!$CU$3:$CU$554&lt;=$E78),data!$DX$3:$DX$554),"-")</f>
        <v>-1</v>
      </c>
    </row>
    <row r="79" spans="2:21" ht="20.100000000000001" customHeight="1" x14ac:dyDescent="0.25">
      <c r="B79" s="777" t="s">
        <v>630</v>
      </c>
      <c r="C79" s="778">
        <f t="shared" si="33"/>
        <v>1.9999999999999998</v>
      </c>
      <c r="D79" s="779" t="s">
        <v>541</v>
      </c>
      <c r="E79" s="780">
        <f>E78+0.5</f>
        <v>2.4989999999999997</v>
      </c>
      <c r="F79" s="781">
        <f ca="1">IFERROR(SUMPRODUCT(--(data!$EI$3:$EI$554="Yes"),--(data!$CU$3:$CU$554&gt;=$C79),--(data!$CU$3:$CU$554&lt;=$E79)),"-")</f>
        <v>20</v>
      </c>
      <c r="G79" s="782">
        <f ca="1">IFERROR(SUMPRODUCT(--(data!$EI$3:$EI$554="Yes"),--(data!$CU$3:$CU$554&gt;=$C79),--(data!$CU$3:$CU$554&lt;=$E79),--(data!$CB$3:$CB$554="H")),"-")</f>
        <v>5</v>
      </c>
      <c r="H79" s="783">
        <f ca="1">IFERROR(SUMPRODUCT(--(data!$EI$3:$EI$554="Yes"),--(data!$CU$3:$CU$554&gt;=$C79),--(data!$CU$3:$CU$554&lt;=$E79),--(data!$CB$3:$CB$554="D")),"-")</f>
        <v>8</v>
      </c>
      <c r="I79" s="784">
        <f ca="1">IFERROR(SUMPRODUCT(--(data!$EI$3:$EI$554="Yes"),--(data!$CU$3:$CU$554&gt;=$C79),--(data!$CU$3:$CU$554&lt;=$E79),--(data!$CB$3:$CB$554="A")),"-")</f>
        <v>7</v>
      </c>
      <c r="J79" s="782">
        <f ca="1">IFERROR(SUMPRODUCT(--(data!$EI$3:$EI$554="Yes"),--(data!$CU$3:$CU$554&gt;=$C79),--(data!$CU$3:$CU$554&lt;=$E79),--(data!$EK$3:$EK$554="Under")),"-")</f>
        <v>12</v>
      </c>
      <c r="K79" s="784">
        <f ca="1">IFERROR(SUMPRODUCT(--(data!$EI$3:$EI$554="Yes"),--(data!$CU$3:$CU$554&gt;=$C79),--(data!$CU$3:$CU$554&lt;=$E79),--(data!$EK$3:$EK$554="Over")),"-")</f>
        <v>8</v>
      </c>
      <c r="L79" s="785">
        <f t="shared" ca="1" si="32"/>
        <v>4</v>
      </c>
      <c r="M79" s="786">
        <f t="shared" ca="1" si="31"/>
        <v>2.5</v>
      </c>
      <c r="N79" s="787">
        <f t="shared" ca="1" si="31"/>
        <v>2.8571428571428572</v>
      </c>
      <c r="O79" s="785">
        <f t="shared" ca="1" si="31"/>
        <v>1.6666666666666667</v>
      </c>
      <c r="P79" s="787">
        <f t="shared" ca="1" si="31"/>
        <v>2.5</v>
      </c>
      <c r="Q79" s="788">
        <f ca="1">IFERROR(SUMPRODUCT(--(data!$EI$3:$EI$554="Yes"),--(data!$CU$3:$CU$554&gt;=$C79),--(data!$CU$3:$CU$554&lt;=$E79),data!$DR$3:$DR$554),"-")</f>
        <v>-2.0999999999999996</v>
      </c>
      <c r="R79" s="789">
        <f ca="1">IFERROR(SUMPRODUCT(--(data!$EI$3:$EI$554="Yes"),--(data!$CU$3:$CU$554&gt;=$C79),--(data!$CU$3:$CU$554&lt;=$E79),data!$DS$3:$DS$554),"-")</f>
        <v>7.6</v>
      </c>
      <c r="S79" s="790">
        <f ca="1">IFERROR(SUMPRODUCT(--(data!$EI$3:$EI$554="Yes"),--(data!$CU$3:$CU$554&gt;=$C79),--(data!$CU$3:$CU$554&lt;=$E79),data!$DT$3:$DT$554),"-")</f>
        <v>-4.2600000000000007</v>
      </c>
      <c r="T79" s="788">
        <f ca="1">IFERROR(SUMPRODUCT(--(data!$EI$3:$EI$554="Yes"),--(data!$CU$3:$CU$554&gt;=$C79),--(data!$CU$3:$CU$554&lt;=$E79),data!$DY$3:$DY$554),"-")</f>
        <v>1.0299999999999998</v>
      </c>
      <c r="U79" s="790">
        <f ca="1">IFERROR(SUMPRODUCT(--(data!$EI$3:$EI$554="Yes"),--(data!$CU$3:$CU$554&gt;=$C79),--(data!$CU$3:$CU$554&lt;=$E79),data!$DX$3:$DX$554),"-")</f>
        <v>-4.49</v>
      </c>
    </row>
    <row r="80" spans="2:21" ht="20.100000000000001" customHeight="1" x14ac:dyDescent="0.25">
      <c r="B80" s="777" t="s">
        <v>630</v>
      </c>
      <c r="C80" s="778">
        <f t="shared" si="33"/>
        <v>2.4999999999999996</v>
      </c>
      <c r="D80" s="779" t="s">
        <v>541</v>
      </c>
      <c r="E80" s="780">
        <f>E79+0.5</f>
        <v>2.9989999999999997</v>
      </c>
      <c r="F80" s="781">
        <f ca="1">IFERROR(SUMPRODUCT(--(data!$EI$3:$EI$554="Yes"),--(data!$CU$3:$CU$554&gt;=$C80),--(data!$CU$3:$CU$554&lt;=$E80)),"-")</f>
        <v>28</v>
      </c>
      <c r="G80" s="782">
        <f ca="1">IFERROR(SUMPRODUCT(--(data!$EI$3:$EI$554="Yes"),--(data!$CU$3:$CU$554&gt;=$C80),--(data!$CU$3:$CU$554&lt;=$E80),--(data!$CB$3:$CB$554="H")),"-")</f>
        <v>7</v>
      </c>
      <c r="H80" s="783">
        <f ca="1">IFERROR(SUMPRODUCT(--(data!$EI$3:$EI$554="Yes"),--(data!$CU$3:$CU$554&gt;=$C80),--(data!$CU$3:$CU$554&lt;=$E80),--(data!$CB$3:$CB$554="D")),"-")</f>
        <v>11</v>
      </c>
      <c r="I80" s="784">
        <f ca="1">IFERROR(SUMPRODUCT(--(data!$EI$3:$EI$554="Yes"),--(data!$CU$3:$CU$554&gt;=$C80),--(data!$CU$3:$CU$554&lt;=$E80),--(data!$CB$3:$CB$554="A")),"-")</f>
        <v>10</v>
      </c>
      <c r="J80" s="782">
        <f ca="1">IFERROR(SUMPRODUCT(--(data!$EI$3:$EI$554="Yes"),--(data!$CU$3:$CU$554&gt;=$C80),--(data!$CU$3:$CU$554&lt;=$E80),--(data!$EK$3:$EK$554="Under")),"-")</f>
        <v>12</v>
      </c>
      <c r="K80" s="784">
        <f ca="1">IFERROR(SUMPRODUCT(--(data!$EI$3:$EI$554="Yes"),--(data!$CU$3:$CU$554&gt;=$C80),--(data!$CU$3:$CU$554&lt;=$E80),--(data!$EK$3:$EK$554="Over")),"-")</f>
        <v>16</v>
      </c>
      <c r="L80" s="785">
        <f t="shared" ca="1" si="32"/>
        <v>4</v>
      </c>
      <c r="M80" s="786">
        <f t="shared" ca="1" si="31"/>
        <v>2.5454545454545454</v>
      </c>
      <c r="N80" s="787">
        <f t="shared" ca="1" si="31"/>
        <v>2.8</v>
      </c>
      <c r="O80" s="785">
        <f t="shared" ca="1" si="31"/>
        <v>2.3333333333333335</v>
      </c>
      <c r="P80" s="787">
        <f t="shared" ca="1" si="31"/>
        <v>1.75</v>
      </c>
      <c r="Q80" s="788">
        <f ca="1">IFERROR(SUMPRODUCT(--(data!$EI$3:$EI$554="Yes"),--(data!$CU$3:$CU$554&gt;=$C80),--(data!$CU$3:$CU$554&lt;=$E80),data!$DR$3:$DR$554),"-")</f>
        <v>-7.5000000000000009</v>
      </c>
      <c r="R80" s="789">
        <f ca="1">IFERROR(SUMPRODUCT(--(data!$EI$3:$EI$554="Yes"),--(data!$CU$3:$CU$554&gt;=$C80),--(data!$CU$3:$CU$554&lt;=$E80),data!$DS$3:$DS$554),"-")</f>
        <v>8.5500000000000007</v>
      </c>
      <c r="S80" s="790">
        <f ca="1">IFERROR(SUMPRODUCT(--(data!$EI$3:$EI$554="Yes"),--(data!$CU$3:$CU$554&gt;=$C80),--(data!$CU$3:$CU$554&lt;=$E80),data!$DT$3:$DT$554),"-")</f>
        <v>-1.4099999999999997</v>
      </c>
      <c r="T80" s="788">
        <f ca="1">IFERROR(SUMPRODUCT(--(data!$EI$3:$EI$554="Yes"),--(data!$CU$3:$CU$554&gt;=$C80),--(data!$CU$3:$CU$554&lt;=$E80),data!$DY$3:$DY$554),"-")</f>
        <v>-7.1300000000000017</v>
      </c>
      <c r="U80" s="790">
        <f ca="1">IFERROR(SUMPRODUCT(--(data!$EI$3:$EI$554="Yes"),--(data!$CU$3:$CU$554&gt;=$C80),--(data!$CU$3:$CU$554&lt;=$E80),data!$DX$3:$DX$554),"-")</f>
        <v>4.7500000000000009</v>
      </c>
    </row>
    <row r="81" spans="2:22" ht="20.100000000000001" customHeight="1" x14ac:dyDescent="0.25">
      <c r="B81" s="777" t="s">
        <v>630</v>
      </c>
      <c r="C81" s="778">
        <f t="shared" si="33"/>
        <v>2.9999999999999996</v>
      </c>
      <c r="D81" s="779" t="s">
        <v>541</v>
      </c>
      <c r="E81" s="780">
        <f>E80+1</f>
        <v>3.9989999999999997</v>
      </c>
      <c r="F81" s="781">
        <f ca="1">IFERROR(SUMPRODUCT(--(data!$EI$3:$EI$554="Yes"),--(data!$CU$3:$CU$554&gt;=$C81),--(data!$CU$3:$CU$554&lt;=$E81)),"-")</f>
        <v>44</v>
      </c>
      <c r="G81" s="782">
        <f ca="1">IFERROR(SUMPRODUCT(--(data!$EI$3:$EI$554="Yes"),--(data!$CU$3:$CU$554&gt;=$C81),--(data!$CU$3:$CU$554&lt;=$E81),--(data!$CB$3:$CB$554="H")),"-")</f>
        <v>19</v>
      </c>
      <c r="H81" s="783">
        <f ca="1">IFERROR(SUMPRODUCT(--(data!$EI$3:$EI$554="Yes"),--(data!$CU$3:$CU$554&gt;=$C81),--(data!$CU$3:$CU$554&lt;=$E81),--(data!$CB$3:$CB$554="D")),"-")</f>
        <v>14</v>
      </c>
      <c r="I81" s="784">
        <f ca="1">IFERROR(SUMPRODUCT(--(data!$EI$3:$EI$554="Yes"),--(data!$CU$3:$CU$554&gt;=$C81),--(data!$CU$3:$CU$554&lt;=$E81),--(data!$CB$3:$CB$554="A")),"-")</f>
        <v>11</v>
      </c>
      <c r="J81" s="782">
        <f ca="1">IFERROR(SUMPRODUCT(--(data!$EI$3:$EI$554="Yes"),--(data!$CU$3:$CU$554&gt;=$C81),--(data!$CU$3:$CU$554&lt;=$E81),--(data!$EK$3:$EK$554="Under")),"-")</f>
        <v>24</v>
      </c>
      <c r="K81" s="784">
        <f ca="1">IFERROR(SUMPRODUCT(--(data!$EI$3:$EI$554="Yes"),--(data!$CU$3:$CU$554&gt;=$C81),--(data!$CU$3:$CU$554&lt;=$E81),--(data!$EK$3:$EK$554="Over")),"-")</f>
        <v>20</v>
      </c>
      <c r="L81" s="785">
        <f t="shared" ca="1" si="32"/>
        <v>2.3157894736842106</v>
      </c>
      <c r="M81" s="786">
        <f t="shared" ca="1" si="31"/>
        <v>3.1428571428571428</v>
      </c>
      <c r="N81" s="787">
        <f t="shared" ca="1" si="31"/>
        <v>4</v>
      </c>
      <c r="O81" s="785">
        <f t="shared" ca="1" si="31"/>
        <v>1.8333333333333333</v>
      </c>
      <c r="P81" s="787">
        <f t="shared" ca="1" si="31"/>
        <v>2.2000000000000002</v>
      </c>
      <c r="Q81" s="788">
        <f ca="1">IFERROR(SUMPRODUCT(--(data!$EI$3:$EI$554="Yes"),--(data!$CU$3:$CU$554&gt;=$C81),--(data!$CU$3:$CU$554&lt;=$E81),data!$DR$3:$DR$554),"-")</f>
        <v>1.0299999999999998</v>
      </c>
      <c r="R81" s="789">
        <f ca="1">IFERROR(SUMPRODUCT(--(data!$EI$3:$EI$554="Yes"),--(data!$CU$3:$CU$554&gt;=$C81),--(data!$CU$3:$CU$554&lt;=$E81),data!$DS$3:$DS$554),"-")</f>
        <v>3.2999999999999989</v>
      </c>
      <c r="S81" s="790">
        <f ca="1">IFERROR(SUMPRODUCT(--(data!$EI$3:$EI$554="Yes"),--(data!$CU$3:$CU$554&gt;=$C81),--(data!$CU$3:$CU$554&lt;=$E81),data!$DT$3:$DT$554),"-")</f>
        <v>-7</v>
      </c>
      <c r="T81" s="788">
        <f ca="1">IFERROR(SUMPRODUCT(--(data!$EI$3:$EI$554="Yes"),--(data!$CU$3:$CU$554&gt;=$C81),--(data!$CU$3:$CU$554&lt;=$E81),data!$DY$3:$DY$554),"-")</f>
        <v>-0.76000000000000023</v>
      </c>
      <c r="U81" s="790">
        <f ca="1">IFERROR(SUMPRODUCT(--(data!$EI$3:$EI$554="Yes"),--(data!$CU$3:$CU$554&gt;=$C81),--(data!$CU$3:$CU$554&lt;=$E81),data!$DX$3:$DX$554),"-")</f>
        <v>-2.0600000000000005</v>
      </c>
    </row>
    <row r="82" spans="2:22" ht="20.100000000000001" customHeight="1" x14ac:dyDescent="0.25">
      <c r="B82" s="791"/>
      <c r="C82" s="792">
        <f t="shared" si="33"/>
        <v>3.9999999999999996</v>
      </c>
      <c r="D82" s="793" t="s">
        <v>541</v>
      </c>
      <c r="E82" s="794" t="s">
        <v>631</v>
      </c>
      <c r="F82" s="795">
        <f ca="1">IFERROR(SUMPRODUCT(--(data!$EI$3:$EI$554="Yes"),--(data!$CU$3:$CU$554&gt;=$C82)),"-")</f>
        <v>51</v>
      </c>
      <c r="G82" s="796">
        <f ca="1">IFERROR(SUMPRODUCT(--(data!$EI$3:$EI$554="Yes"),--(data!$CU$3:$CU$554&gt;=$C82),--(data!$CB$3:$CB$554="H")),"-")</f>
        <v>28</v>
      </c>
      <c r="H82" s="797">
        <f ca="1">IFERROR(SUMPRODUCT(--(data!$EI$3:$EI$554="Yes"),--(data!$CU$3:$CU$554&gt;=$C82),--(data!$CB$3:$CB$554="D")),"-")</f>
        <v>14</v>
      </c>
      <c r="I82" s="798">
        <f ca="1">IFERROR(SUMPRODUCT(--(data!$EI$3:$EI$554="Yes"),--(data!$CU$3:$CU$554&gt;=$C82),--(data!$CB$3:$CB$554="A")),"-")</f>
        <v>9</v>
      </c>
      <c r="J82" s="796">
        <f ca="1">IFERROR(SUMPRODUCT(--(data!$EI$3:$EI$554="Yes"),--(data!$CU$3:$CU$554&gt;=$C82),--(data!$EK$3:$EK$554="Under")),"-")</f>
        <v>25</v>
      </c>
      <c r="K82" s="798">
        <f ca="1">IFERROR(SUMPRODUCT(--(data!$EI$3:$EI$554="Yes"),--(data!$CU$3:$CU$554&gt;=$C82),--(data!$EK$3:$EK$554="Over")),"-")</f>
        <v>26</v>
      </c>
      <c r="L82" s="799">
        <f t="shared" ca="1" si="32"/>
        <v>1.8214285714285714</v>
      </c>
      <c r="M82" s="800">
        <f t="shared" ca="1" si="31"/>
        <v>3.6428571428571428</v>
      </c>
      <c r="N82" s="801">
        <f t="shared" ca="1" si="31"/>
        <v>5.666666666666667</v>
      </c>
      <c r="O82" s="799">
        <f t="shared" ca="1" si="31"/>
        <v>2.04</v>
      </c>
      <c r="P82" s="801">
        <f t="shared" ca="1" si="31"/>
        <v>1.9615384615384615</v>
      </c>
      <c r="Q82" s="802">
        <f ca="1">IFERROR(SUMPRODUCT(--(data!$EI$3:$EI$554="Yes"),--(data!$CU$3:$CU$554&gt;=$C82),data!$DR$3:$DR$554),"-")</f>
        <v>-2.1100000000000003</v>
      </c>
      <c r="R82" s="803">
        <f ca="1">IFERROR(SUMPRODUCT(--(data!$EI$3:$EI$554="Yes"),--(data!$CU$3:$CU$554&gt;=$C82),data!$DS$3:$DS$554),"-")</f>
        <v>0.75000000000000178</v>
      </c>
      <c r="S82" s="804">
        <f ca="1">IFERROR(SUMPRODUCT(--(data!$EI$3:$EI$554="Yes"),--(data!$CU$3:$CU$554&gt;=$C82),data!$DT$3:$DT$554),"-")</f>
        <v>-2.5500000000000007</v>
      </c>
      <c r="T82" s="802">
        <f ca="1">IFERROR(SUMPRODUCT(--(data!$EI$3:$EI$554="Yes"),--(data!$CU$3:$CU$554&gt;=$C82),data!$DY$3:$DY$554),"-")</f>
        <v>-4.71</v>
      </c>
      <c r="U82" s="804">
        <f ca="1">IFERROR(SUMPRODUCT(--(data!$EI$3:$EI$554="Yes"),--(data!$CU$3:$CU$554&gt;=$C82),data!$DX$3:$DX$554),"-")</f>
        <v>0.25999999999999868</v>
      </c>
    </row>
    <row r="83" spans="2:22" ht="20.100000000000001" customHeight="1" x14ac:dyDescent="0.25">
      <c r="B83" s="1782" t="s">
        <v>23</v>
      </c>
      <c r="C83" s="1782"/>
      <c r="D83" s="1782"/>
      <c r="E83" s="1782"/>
      <c r="F83" s="805">
        <f ca="1">SUM(F74:F82)</f>
        <v>144</v>
      </c>
      <c r="G83" s="806">
        <f t="shared" ref="G83:K83" ca="1" si="35">SUM(G74:G82)</f>
        <v>59</v>
      </c>
      <c r="H83" s="807">
        <f t="shared" ca="1" si="35"/>
        <v>48</v>
      </c>
      <c r="I83" s="808">
        <f t="shared" ca="1" si="35"/>
        <v>37</v>
      </c>
      <c r="J83" s="806">
        <f t="shared" ca="1" si="35"/>
        <v>74</v>
      </c>
      <c r="K83" s="808">
        <f t="shared" ca="1" si="35"/>
        <v>70</v>
      </c>
      <c r="L83" s="809">
        <f t="shared" ca="1" si="32"/>
        <v>2.4406779661016951</v>
      </c>
      <c r="M83" s="810">
        <f t="shared" ca="1" si="31"/>
        <v>3</v>
      </c>
      <c r="N83" s="811">
        <f t="shared" ca="1" si="31"/>
        <v>3.8918918918918921</v>
      </c>
      <c r="O83" s="809">
        <f t="shared" ca="1" si="31"/>
        <v>1.9459459459459461</v>
      </c>
      <c r="P83" s="811">
        <f t="shared" ca="1" si="31"/>
        <v>2.0571428571428569</v>
      </c>
      <c r="Q83" s="812">
        <f t="shared" ref="Q83:U83" ca="1" si="36">SUM(Q74:Q82)</f>
        <v>-11.680000000000003</v>
      </c>
      <c r="R83" s="813">
        <f t="shared" ca="1" si="36"/>
        <v>22.949999999999996</v>
      </c>
      <c r="S83" s="814">
        <f t="shared" ca="1" si="36"/>
        <v>-16.22</v>
      </c>
      <c r="T83" s="812">
        <f t="shared" ca="1" si="36"/>
        <v>-10.720000000000002</v>
      </c>
      <c r="U83" s="814">
        <f t="shared" ca="1" si="36"/>
        <v>-2.5400000000000009</v>
      </c>
    </row>
    <row r="84" spans="2:22" ht="20.100000000000001" customHeight="1" x14ac:dyDescent="0.25">
      <c r="B84" s="1774" t="s">
        <v>632</v>
      </c>
      <c r="C84" s="1775"/>
      <c r="D84" s="1775"/>
      <c r="E84" s="1775"/>
      <c r="F84" s="815" t="s">
        <v>633</v>
      </c>
      <c r="G84" s="816"/>
      <c r="H84" s="816"/>
      <c r="I84" s="816"/>
      <c r="J84" s="816"/>
      <c r="K84" s="816"/>
      <c r="L84" s="817"/>
      <c r="M84" s="817"/>
      <c r="N84" s="817"/>
      <c r="O84" s="817"/>
      <c r="P84" s="817"/>
      <c r="Q84" s="817"/>
      <c r="R84" s="817"/>
      <c r="S84" s="817"/>
      <c r="T84" s="817"/>
      <c r="U84" s="818"/>
    </row>
    <row r="85" spans="2:22" ht="20.100000000000001" customHeight="1" x14ac:dyDescent="0.25">
      <c r="B85" s="819" t="s">
        <v>630</v>
      </c>
      <c r="C85" s="820">
        <v>1.5</v>
      </c>
      <c r="D85" s="793" t="s">
        <v>541</v>
      </c>
      <c r="E85" s="821">
        <v>2.2000000000000002</v>
      </c>
      <c r="F85" s="822">
        <f ca="1">IFERROR(SUMPRODUCT(--(data!$EI$3:$EI$554="Yes"),--(data!$CU$3:$CU$554&gt;=C85),--(data!$CU$3:$CU$554&lt;=E85)),"-")</f>
        <v>14</v>
      </c>
      <c r="G85" s="823">
        <f ca="1">IFERROR(SUMPRODUCT(--(data!$EI$3:$EI$554="Yes"),--(data!$CU$3:$CU$554&gt;=$C85),--(data!$CU$3:$CU$554&lt;=$E85),--(data!$CB$3:$CB$554="H")),"-")</f>
        <v>3</v>
      </c>
      <c r="H85" s="824">
        <f ca="1">IFERROR(SUMPRODUCT(--(data!$EI$3:$EI$554="Yes"),--(data!$CU$3:$CU$554&gt;=$C85),--(data!$CU$3:$CU$554&lt;=$E85),--(data!$CB$3:$CB$554="D")),"-")</f>
        <v>8</v>
      </c>
      <c r="I85" s="825">
        <f ca="1">IFERROR(SUMPRODUCT(--(data!$EI$3:$EI$554="Yes"),--(data!$CU$3:$CU$554&gt;=$C85),--(data!$CU$3:$CU$554&lt;=$E85),--(data!$CB$3:$CB$554="A")),"-")</f>
        <v>3</v>
      </c>
      <c r="J85" s="823">
        <f ca="1">IFERROR(SUMPRODUCT(--(data!$EI$3:$EI$554="Yes"),--(data!$CU$3:$CU$554&gt;=$C85),--(data!$CU$3:$CU$554&lt;=$E85),--(data!$EK$3:$EK$554="Under")),"-")</f>
        <v>11</v>
      </c>
      <c r="K85" s="825">
        <f ca="1">IFERROR(SUMPRODUCT(--(data!$EI$3:$EI$554="Yes"),--(data!$CU$3:$CU$554&gt;=$C85),--(data!$CU$3:$CU$554&lt;=$E85),--(data!$EK$3:$EK$554="Over")),"-")</f>
        <v>3</v>
      </c>
      <c r="L85" s="826">
        <f ca="1">IFERROR($F85/G85,"-")</f>
        <v>4.666666666666667</v>
      </c>
      <c r="M85" s="827">
        <f t="shared" ref="M85:P85" ca="1" si="37">IFERROR($F85/H85,"-")</f>
        <v>1.75</v>
      </c>
      <c r="N85" s="828">
        <f t="shared" ca="1" si="37"/>
        <v>4.666666666666667</v>
      </c>
      <c r="O85" s="826">
        <f t="shared" ca="1" si="37"/>
        <v>1.2727272727272727</v>
      </c>
      <c r="P85" s="828">
        <f t="shared" ca="1" si="37"/>
        <v>4.666666666666667</v>
      </c>
      <c r="Q85" s="829">
        <f ca="1">IFERROR(SUMPRODUCT(--(data!$EI$3:$EI$554="Yes"),--(data!$CU$3:$CU$554&gt;=$C85),--(data!$CU$3:$CU$554&lt;=$E85),data!$DR$3:$DR$554),"-")</f>
        <v>-2.6</v>
      </c>
      <c r="R85" s="830">
        <f ca="1">IFERROR(SUMPRODUCT(--(data!$EI$3:$EI$554="Yes"),--(data!$CU$3:$CU$554&gt;=$C85),--(data!$CU$3:$CU$554&lt;=$E85),data!$DS$3:$DS$554),"-")</f>
        <v>13.85</v>
      </c>
      <c r="S85" s="831">
        <f ca="1">IFERROR(SUMPRODUCT(--(data!$EI$3:$EI$554="Yes"),--(data!$CU$3:$CU$554&gt;=$C85),--(data!$CU$3:$CU$554&lt;=$E85),data!$DT$3:$DT$554),"-")</f>
        <v>-7.66</v>
      </c>
      <c r="T85" s="829">
        <f ca="1">IFERROR(SUMPRODUCT(--(data!$EI$3:$EI$554="Yes"),--(data!$CU$3:$CU$554&gt;=$C85),--(data!$CU$3:$CU$554&lt;=$E85),data!$DY$3:$DY$554),"-")</f>
        <v>5.32</v>
      </c>
      <c r="U85" s="831">
        <f ca="1">IFERROR(SUMPRODUCT(--(data!$EI$3:$EI$554="Yes"),--(data!$CU$3:$CU$554&gt;=$C85),--(data!$CU$3:$CU$554&lt;=$E85),data!$DX$3:$DX$554),"-")</f>
        <v>-8.2799999999999994</v>
      </c>
    </row>
    <row r="87" spans="2:22" ht="20.100000000000001" customHeight="1" x14ac:dyDescent="0.25">
      <c r="B87" s="1787" t="s">
        <v>640</v>
      </c>
      <c r="C87" s="1788"/>
      <c r="D87" s="1788"/>
      <c r="E87" s="1789"/>
      <c r="F87" s="1793" t="s">
        <v>626</v>
      </c>
      <c r="G87" s="1795" t="s">
        <v>427</v>
      </c>
      <c r="H87" s="1795"/>
      <c r="I87" s="1795"/>
      <c r="J87" s="1795"/>
      <c r="K87" s="1795"/>
      <c r="L87" s="1795" t="s">
        <v>345</v>
      </c>
      <c r="M87" s="1795"/>
      <c r="N87" s="1795"/>
      <c r="O87" s="1795"/>
      <c r="P87" s="1795"/>
      <c r="Q87" s="1795" t="s">
        <v>627</v>
      </c>
      <c r="R87" s="1795"/>
      <c r="S87" s="1795"/>
      <c r="T87" s="1795"/>
      <c r="U87" s="1795"/>
      <c r="V87" s="1728" t="str">
        <f ca="1">IF(SUM(data!CY1:CZ1)&gt;0,"Warning! There are "&amp;SUM(data!CY1:CZ1)&amp;" missing odds from Under/Over 2.5 market, so they are not included in Profit/Loss figures! Please check the database.","")</f>
        <v/>
      </c>
    </row>
    <row r="88" spans="2:22" ht="27.95" customHeight="1" x14ac:dyDescent="0.25">
      <c r="B88" s="1790"/>
      <c r="C88" s="1791"/>
      <c r="D88" s="1791"/>
      <c r="E88" s="1792"/>
      <c r="F88" s="1794"/>
      <c r="G88" s="832" t="s">
        <v>190</v>
      </c>
      <c r="H88" s="833" t="s">
        <v>191</v>
      </c>
      <c r="I88" s="834" t="s">
        <v>469</v>
      </c>
      <c r="J88" s="835" t="s">
        <v>182</v>
      </c>
      <c r="K88" s="836" t="s">
        <v>470</v>
      </c>
      <c r="L88" s="832" t="s">
        <v>190</v>
      </c>
      <c r="M88" s="833" t="s">
        <v>191</v>
      </c>
      <c r="N88" s="834" t="s">
        <v>469</v>
      </c>
      <c r="O88" s="835" t="s">
        <v>182</v>
      </c>
      <c r="P88" s="836" t="s">
        <v>470</v>
      </c>
      <c r="Q88" s="832" t="s">
        <v>190</v>
      </c>
      <c r="R88" s="833" t="s">
        <v>191</v>
      </c>
      <c r="S88" s="834" t="s">
        <v>469</v>
      </c>
      <c r="T88" s="835" t="s">
        <v>182</v>
      </c>
      <c r="U88" s="836" t="s">
        <v>470</v>
      </c>
      <c r="V88" s="1728"/>
    </row>
    <row r="89" spans="2:22" ht="20.100000000000001" customHeight="1" x14ac:dyDescent="0.25">
      <c r="B89" s="1785" t="s">
        <v>629</v>
      </c>
      <c r="C89" s="1786"/>
      <c r="D89" s="1786"/>
      <c r="E89" s="837">
        <v>1.399</v>
      </c>
      <c r="F89" s="838">
        <f ca="1">IFERROR(SUMPRODUCT(--(data!$EI$3:$EI$554="Yes"),--(data!$CZ$3:$CZ$554&lt;=$E89)),"-")</f>
        <v>0</v>
      </c>
      <c r="G89" s="839">
        <f ca="1">IFERROR(SUMPRODUCT(--(data!$EI$3:$EI$554="Yes"),--(data!$CZ$3:$CZ$554&lt;=$E89),--(data!$EK$3:$EK$554="Under")),"-")</f>
        <v>0</v>
      </c>
      <c r="H89" s="840">
        <f ca="1">IFERROR(SUMPRODUCT(--(data!$EI$3:$EI$554="Yes"),--(data!$CZ$3:$CZ$554&lt;=$E89),--(data!$EK$3:$EK$554="Over")),"-")</f>
        <v>0</v>
      </c>
      <c r="I89" s="839">
        <f ca="1">IFERROR(SUMPRODUCT(--(data!$EI$3:$EI$554="Yes"),--(data!$CZ$3:$CZ$554&lt;=$E89),--(data!$CB$3:$CB$554="H")),"-")</f>
        <v>0</v>
      </c>
      <c r="J89" s="841">
        <f ca="1">IFERROR(SUMPRODUCT(--(data!$EI$3:$EI$554="Yes"),--(data!$CZ$3:$CZ$554&lt;=$E89),--(data!$CB$3:$CB$554="D")),"-")</f>
        <v>0</v>
      </c>
      <c r="K89" s="840">
        <f ca="1">IFERROR(SUMPRODUCT(--(data!$EI$3:$EI$554="Yes"),--(data!$CZ$3:$CZ$554&lt;=$E89),--(data!$CB$3:$CB$554="A")),"-")</f>
        <v>0</v>
      </c>
      <c r="L89" s="842" t="str">
        <f ca="1">IFERROR($F89/G89,"-")</f>
        <v>-</v>
      </c>
      <c r="M89" s="843" t="str">
        <f t="shared" ref="M89:P95" ca="1" si="38">IFERROR($F89/H89,"-")</f>
        <v>-</v>
      </c>
      <c r="N89" s="842" t="str">
        <f t="shared" ca="1" si="38"/>
        <v>-</v>
      </c>
      <c r="O89" s="844" t="str">
        <f t="shared" ca="1" si="38"/>
        <v>-</v>
      </c>
      <c r="P89" s="843" t="str">
        <f t="shared" ca="1" si="38"/>
        <v>-</v>
      </c>
      <c r="Q89" s="845">
        <f ca="1">IFERROR(SUMPRODUCT(--(data!$EI$3:$EI$554="Yes"),--(data!$CZ$3:$CZ$554&lt;=$E89),data!$DY$3:$DY$554),"-")</f>
        <v>0</v>
      </c>
      <c r="R89" s="846">
        <f ca="1">IFERROR(SUMPRODUCT(--(data!$EI$3:$EI$554="Yes"),--(data!$CZ$3:$CZ$554&lt;=$E89),data!$DX$3:$DX$554),"-")</f>
        <v>0</v>
      </c>
      <c r="S89" s="845">
        <f ca="1">IFERROR(SUMPRODUCT(--(data!$EI$3:$EI$554="Yes"),--(data!$CZ$3:$CZ$554&lt;=$E89),data!$DU$3:$DU$554),"-")</f>
        <v>0</v>
      </c>
      <c r="T89" s="847">
        <f ca="1">IFERROR(SUMPRODUCT(--(data!$EI$3:$EI$554="Yes"),--(data!$CZ$3:$CZ$554&lt;=$E89),data!$DV$3:$DV$554),"-")</f>
        <v>0</v>
      </c>
      <c r="U89" s="846">
        <f ca="1">IFERROR(SUMPRODUCT(--(data!$EI$3:$EI$554="Yes"),--(data!$CZ$3:$CZ$554&lt;=$E89),data!$DW$3:$DW$554),"-")</f>
        <v>0</v>
      </c>
      <c r="V89" s="1728"/>
    </row>
    <row r="90" spans="2:22" ht="20.100000000000001" customHeight="1" x14ac:dyDescent="0.25">
      <c r="B90" s="848" t="s">
        <v>630</v>
      </c>
      <c r="C90" s="849">
        <f>E89+0.001</f>
        <v>1.4</v>
      </c>
      <c r="D90" s="850" t="s">
        <v>541</v>
      </c>
      <c r="E90" s="837">
        <f>E89+0.2</f>
        <v>1.599</v>
      </c>
      <c r="F90" s="838">
        <f ca="1">IFERROR(SUMPRODUCT(--(data!$EI$3:$EI$554="Yes"),--(data!$CZ$3:$CZ$554&gt;=$C90),--(data!$CZ$3:$CZ$554&lt;=$E90)),"-")</f>
        <v>5</v>
      </c>
      <c r="G90" s="839">
        <f ca="1">IFERROR(SUMPRODUCT(--(data!$EI$3:$EI$554="Yes"),--(data!$CZ$3:$CZ$554&gt;=$C90),--(data!$CZ$3:$CZ$554&lt;=$E90),--(data!$EK$3:$EK$554="Under")),"-")</f>
        <v>2</v>
      </c>
      <c r="H90" s="840">
        <f ca="1">IFERROR(SUMPRODUCT(--(data!$EI$3:$EI$554="Yes"),--(data!$CZ$3:$CZ$554&gt;=$C90),--(data!$CZ$3:$CZ$554&lt;=$E90),--(data!$EK$3:$EK$554="Over")),"-")</f>
        <v>3</v>
      </c>
      <c r="I90" s="839">
        <f ca="1">IFERROR(SUMPRODUCT(--(data!$EI$3:$EI$554="Yes"),--(data!$CZ$3:$CZ$554&gt;=$C90),--(data!$CZ$3:$CZ$554&lt;=$E90),--(data!$CB$3:$CB$554="H")),"-")</f>
        <v>1</v>
      </c>
      <c r="J90" s="841">
        <f ca="1">IFERROR(SUMPRODUCT(--(data!$EI$3:$EI$554="Yes"),--(data!$CZ$3:$CZ$554&gt;=$C90),--(data!$CZ$3:$CZ$554&lt;=$E90),--(data!$CB$3:$CB$554="D")),"-")</f>
        <v>3</v>
      </c>
      <c r="K90" s="840">
        <f ca="1">IFERROR(SUMPRODUCT(--(data!$EI$3:$EI$554="Yes"),--(data!$CZ$3:$CZ$554&gt;=$C90),--(data!$CZ$3:$CZ$554&lt;=$E90),--(data!$CB$3:$CB$554="A")),"-")</f>
        <v>1</v>
      </c>
      <c r="L90" s="842">
        <f t="shared" ref="L90:L95" ca="1" si="39">IFERROR($F90/G90,"-")</f>
        <v>2.5</v>
      </c>
      <c r="M90" s="843">
        <f t="shared" ca="1" si="38"/>
        <v>1.6666666666666667</v>
      </c>
      <c r="N90" s="842">
        <f t="shared" ca="1" si="38"/>
        <v>5</v>
      </c>
      <c r="O90" s="844">
        <f t="shared" ca="1" si="38"/>
        <v>1.6666666666666667</v>
      </c>
      <c r="P90" s="843">
        <f t="shared" ca="1" si="38"/>
        <v>5</v>
      </c>
      <c r="Q90" s="845">
        <f ca="1">IFERROR(SUMPRODUCT(--(data!$EI$3:$EI$554="Yes"),--(data!$CZ$3:$CZ$554&gt;=$C90),--(data!$CZ$3:$CZ$554&lt;=$E90),data!$DY$3:$DY$554),"-")</f>
        <v>-1.96</v>
      </c>
      <c r="R90" s="846">
        <f ca="1">IFERROR(SUMPRODUCT(--(data!$EI$3:$EI$554="Yes"),--(data!$CZ$3:$CZ$554&gt;=$C90),--(data!$CZ$3:$CZ$554&lt;=$E90),data!$DX$3:$DX$554),"-")</f>
        <v>2.09</v>
      </c>
      <c r="S90" s="845">
        <f ca="1">IFERROR(SUMPRODUCT(--(data!$EI$3:$EI$554="Yes"),--(data!$CZ$3:$CZ$554&gt;=$C90),--(data!$CZ$3:$CZ$554&lt;=$E90),data!$DU$3:$DU$554),"-")</f>
        <v>-2.02</v>
      </c>
      <c r="T90" s="847">
        <f ca="1">IFERROR(SUMPRODUCT(--(data!$EI$3:$EI$554="Yes"),--(data!$CZ$3:$CZ$554&gt;=$C90),--(data!$CZ$3:$CZ$554&lt;=$E90),data!$DV$3:$DV$554),"-")</f>
        <v>4.4800000000000004</v>
      </c>
      <c r="U90" s="846">
        <f ca="1">IFERROR(SUMPRODUCT(--(data!$EI$3:$EI$554="Yes"),--(data!$CZ$3:$CZ$554&gt;=$C90),--(data!$CZ$3:$CZ$554&lt;=$E90),data!$DW$3:$DW$554),"-")</f>
        <v>-2.87</v>
      </c>
      <c r="V90" s="1728"/>
    </row>
    <row r="91" spans="2:22" ht="20.100000000000001" customHeight="1" x14ac:dyDescent="0.25">
      <c r="B91" s="848" t="s">
        <v>630</v>
      </c>
      <c r="C91" s="849">
        <f t="shared" ref="C91:C94" si="40">E90+0.001</f>
        <v>1.5999999999999999</v>
      </c>
      <c r="D91" s="850" t="s">
        <v>541</v>
      </c>
      <c r="E91" s="837">
        <f t="shared" ref="E91:E92" si="41">E90+0.2</f>
        <v>1.7989999999999999</v>
      </c>
      <c r="F91" s="838">
        <f ca="1">IFERROR(SUMPRODUCT(--(data!$EI$3:$EI$554="Yes"),--(data!$CZ$3:$CZ$554&gt;=$C91),--(data!$CZ$3:$CZ$554&lt;=$E91)),"-")</f>
        <v>79</v>
      </c>
      <c r="G91" s="839">
        <f ca="1">IFERROR(SUMPRODUCT(--(data!$EI$3:$EI$554="Yes"),--(data!$CZ$3:$CZ$554&gt;=$C91),--(data!$CZ$3:$CZ$554&lt;=$E91),--(data!$EK$3:$EK$554="Under")),"-")</f>
        <v>42</v>
      </c>
      <c r="H91" s="840">
        <f ca="1">IFERROR(SUMPRODUCT(--(data!$EI$3:$EI$554="Yes"),--(data!$CZ$3:$CZ$554&gt;=$C91),--(data!$CZ$3:$CZ$554&lt;=$E91),--(data!$EK$3:$EK$554="Over")),"-")</f>
        <v>37</v>
      </c>
      <c r="I91" s="839">
        <f ca="1">IFERROR(SUMPRODUCT(--(data!$EI$3:$EI$554="Yes"),--(data!$CZ$3:$CZ$554&gt;=$C91),--(data!$CZ$3:$CZ$554&lt;=$E91),--(data!$CB$3:$CB$554="H")),"-")</f>
        <v>29</v>
      </c>
      <c r="J91" s="841">
        <f ca="1">IFERROR(SUMPRODUCT(--(data!$EI$3:$EI$554="Yes"),--(data!$CZ$3:$CZ$554&gt;=$C91),--(data!$CZ$3:$CZ$554&lt;=$E91),--(data!$CB$3:$CB$554="D")),"-")</f>
        <v>27</v>
      </c>
      <c r="K91" s="840">
        <f ca="1">IFERROR(SUMPRODUCT(--(data!$EI$3:$EI$554="Yes"),--(data!$CZ$3:$CZ$554&gt;=$C91),--(data!$CZ$3:$CZ$554&lt;=$E91),--(data!$CB$3:$CB$554="A")),"-")</f>
        <v>23</v>
      </c>
      <c r="L91" s="842">
        <f t="shared" ca="1" si="39"/>
        <v>1.8809523809523809</v>
      </c>
      <c r="M91" s="843">
        <f t="shared" ca="1" si="38"/>
        <v>2.1351351351351351</v>
      </c>
      <c r="N91" s="842">
        <f t="shared" ca="1" si="38"/>
        <v>2.7241379310344827</v>
      </c>
      <c r="O91" s="844">
        <f t="shared" ca="1" si="38"/>
        <v>2.925925925925926</v>
      </c>
      <c r="P91" s="843">
        <f t="shared" ca="1" si="38"/>
        <v>3.4347826086956523</v>
      </c>
      <c r="Q91" s="845">
        <f ca="1">IFERROR(SUMPRODUCT(--(data!$EI$3:$EI$554="Yes"),--(data!$CZ$3:$CZ$554&gt;=$C91),--(data!$CZ$3:$CZ$554&lt;=$E91),data!$DY$3:$DY$554),"-")</f>
        <v>-7.3200000000000047</v>
      </c>
      <c r="R91" s="846">
        <f ca="1">IFERROR(SUMPRODUCT(--(data!$EI$3:$EI$554="Yes"),--(data!$CZ$3:$CZ$554&gt;=$C91),--(data!$CZ$3:$CZ$554&lt;=$E91),data!$DX$3:$DX$554),"-")</f>
        <v>-0.71000000000000174</v>
      </c>
      <c r="S91" s="845">
        <f ca="1">IFERROR(SUMPRODUCT(--(data!$EI$3:$EI$554="Yes"),--(data!$CZ$3:$CZ$554&gt;=$C91),--(data!$CZ$3:$CZ$554&lt;=$E91),data!$DU$3:$DU$554),"-")</f>
        <v>-9.08</v>
      </c>
      <c r="T91" s="847">
        <f ca="1">IFERROR(SUMPRODUCT(--(data!$EI$3:$EI$554="Yes"),--(data!$CZ$3:$CZ$554&gt;=$C91),--(data!$CZ$3:$CZ$554&lt;=$E91),data!$DV$3:$DV$554),"-")</f>
        <v>12.39</v>
      </c>
      <c r="U91" s="846">
        <f ca="1">IFERROR(SUMPRODUCT(--(data!$EI$3:$EI$554="Yes"),--(data!$CZ$3:$CZ$554&gt;=$C91),--(data!$CZ$3:$CZ$554&lt;=$E91),data!$DW$3:$DW$554),"-")</f>
        <v>-4.8499999999999988</v>
      </c>
    </row>
    <row r="92" spans="2:22" ht="20.100000000000001" customHeight="1" x14ac:dyDescent="0.25">
      <c r="B92" s="848" t="s">
        <v>630</v>
      </c>
      <c r="C92" s="849">
        <f t="shared" si="40"/>
        <v>1.7999999999999998</v>
      </c>
      <c r="D92" s="850" t="s">
        <v>541</v>
      </c>
      <c r="E92" s="837">
        <f t="shared" si="41"/>
        <v>1.9989999999999999</v>
      </c>
      <c r="F92" s="838">
        <f ca="1">IFERROR(SUMPRODUCT(--(data!$EI$3:$EI$554="Yes"),--(data!$CZ$3:$CZ$554&gt;=$C92),--(data!$CZ$3:$CZ$554&lt;=$E92)),"-")</f>
        <v>45</v>
      </c>
      <c r="G92" s="839">
        <f ca="1">IFERROR(SUMPRODUCT(--(data!$EI$3:$EI$554="Yes"),--(data!$CZ$3:$CZ$554&gt;=$C92),--(data!$CZ$3:$CZ$554&lt;=$E92),--(data!$EK$3:$EK$554="Under")),"-")</f>
        <v>21</v>
      </c>
      <c r="H92" s="840">
        <f ca="1">IFERROR(SUMPRODUCT(--(data!$EI$3:$EI$554="Yes"),--(data!$CZ$3:$CZ$554&gt;=$C92),--(data!$CZ$3:$CZ$554&lt;=$E92),--(data!$EK$3:$EK$554="Over")),"-")</f>
        <v>24</v>
      </c>
      <c r="I92" s="839">
        <f ca="1">IFERROR(SUMPRODUCT(--(data!$EI$3:$EI$554="Yes"),--(data!$CZ$3:$CZ$554&gt;=$C92),--(data!$CZ$3:$CZ$554&lt;=$E92),--(data!$CB$3:$CB$554="H")),"-")</f>
        <v>19</v>
      </c>
      <c r="J92" s="841">
        <f ca="1">IFERROR(SUMPRODUCT(--(data!$EI$3:$EI$554="Yes"),--(data!$CZ$3:$CZ$554&gt;=$C92),--(data!$CZ$3:$CZ$554&lt;=$E92),--(data!$CB$3:$CB$554="D")),"-")</f>
        <v>14</v>
      </c>
      <c r="K92" s="840">
        <f ca="1">IFERROR(SUMPRODUCT(--(data!$EI$3:$EI$554="Yes"),--(data!$CZ$3:$CZ$554&gt;=$C92),--(data!$CZ$3:$CZ$554&lt;=$E92),--(data!$CB$3:$CB$554="A")),"-")</f>
        <v>12</v>
      </c>
      <c r="L92" s="842">
        <f t="shared" ca="1" si="39"/>
        <v>2.1428571428571428</v>
      </c>
      <c r="M92" s="843">
        <f t="shared" ca="1" si="38"/>
        <v>1.875</v>
      </c>
      <c r="N92" s="842">
        <f t="shared" ca="1" si="38"/>
        <v>2.3684210526315788</v>
      </c>
      <c r="O92" s="844">
        <f t="shared" ca="1" si="38"/>
        <v>3.2142857142857144</v>
      </c>
      <c r="P92" s="843">
        <f t="shared" ca="1" si="38"/>
        <v>3.75</v>
      </c>
      <c r="Q92" s="845">
        <f ca="1">IFERROR(SUMPRODUCT(--(data!$EI$3:$EI$554="Yes"),--(data!$CZ$3:$CZ$554&gt;=$C92),--(data!$CZ$3:$CZ$554&lt;=$E92),data!$DY$3:$DY$554),"-")</f>
        <v>-5.55</v>
      </c>
      <c r="R92" s="846">
        <f ca="1">IFERROR(SUMPRODUCT(--(data!$EI$3:$EI$554="Yes"),--(data!$CZ$3:$CZ$554&gt;=$C92),--(data!$CZ$3:$CZ$554&lt;=$E92),data!$DX$3:$DX$554),"-")</f>
        <v>0.92000000000000126</v>
      </c>
      <c r="S92" s="845">
        <f ca="1">IFERROR(SUMPRODUCT(--(data!$EI$3:$EI$554="Yes"),--(data!$CZ$3:$CZ$554&gt;=$C92),--(data!$CZ$3:$CZ$554&lt;=$E92),data!$DU$3:$DU$554),"-")</f>
        <v>-2.66</v>
      </c>
      <c r="T92" s="847">
        <f ca="1">IFERROR(SUMPRODUCT(--(data!$EI$3:$EI$554="Yes"),--(data!$CZ$3:$CZ$554&gt;=$C92),--(data!$CZ$3:$CZ$554&lt;=$E92),data!$DV$3:$DV$554),"-")</f>
        <v>4.5399999999999991</v>
      </c>
      <c r="U92" s="846">
        <f ca="1">IFERROR(SUMPRODUCT(--(data!$EI$3:$EI$554="Yes"),--(data!$CZ$3:$CZ$554&gt;=$C92),--(data!$CZ$3:$CZ$554&lt;=$E92),data!$DW$3:$DW$554),"-")</f>
        <v>2.4000000000000017</v>
      </c>
    </row>
    <row r="93" spans="2:22" ht="20.100000000000001" customHeight="1" x14ac:dyDescent="0.25">
      <c r="B93" s="848" t="s">
        <v>630</v>
      </c>
      <c r="C93" s="849">
        <f t="shared" si="40"/>
        <v>1.9999999999999998</v>
      </c>
      <c r="D93" s="850" t="s">
        <v>541</v>
      </c>
      <c r="E93" s="837">
        <f>E92+0.4</f>
        <v>2.399</v>
      </c>
      <c r="F93" s="838">
        <f ca="1">IFERROR(SUMPRODUCT(--(data!$EI$3:$EI$554="Yes"),--(data!$CZ$3:$CZ$554&gt;=$C93),--(data!$CZ$3:$CZ$554&lt;=$E93)),"-")</f>
        <v>15</v>
      </c>
      <c r="G93" s="839">
        <f ca="1">IFERROR(SUMPRODUCT(--(data!$EI$3:$EI$554="Yes"),--(data!$CZ$3:$CZ$554&gt;=$C93),--(data!$CZ$3:$CZ$554&lt;=$E93),--(data!$EK$3:$EK$554="Under")),"-")</f>
        <v>9</v>
      </c>
      <c r="H93" s="840">
        <f ca="1">IFERROR(SUMPRODUCT(--(data!$EI$3:$EI$554="Yes"),--(data!$CZ$3:$CZ$554&gt;=$C93),--(data!$CZ$3:$CZ$554&lt;=$E93),--(data!$EK$3:$EK$554="Over")),"-")</f>
        <v>6</v>
      </c>
      <c r="I93" s="839">
        <f ca="1">IFERROR(SUMPRODUCT(--(data!$EI$3:$EI$554="Yes"),--(data!$CZ$3:$CZ$554&gt;=$C93),--(data!$CZ$3:$CZ$554&lt;=$E93),--(data!$CB$3:$CB$554="H")),"-")</f>
        <v>10</v>
      </c>
      <c r="J93" s="841">
        <f ca="1">IFERROR(SUMPRODUCT(--(data!$EI$3:$EI$554="Yes"),--(data!$CZ$3:$CZ$554&gt;=$C93),--(data!$CZ$3:$CZ$554&lt;=$E93),--(data!$CB$3:$CB$554="D")),"-")</f>
        <v>4</v>
      </c>
      <c r="K93" s="840">
        <f ca="1">IFERROR(SUMPRODUCT(--(data!$EI$3:$EI$554="Yes"),--(data!$CZ$3:$CZ$554&gt;=$C93),--(data!$CZ$3:$CZ$554&lt;=$E93),--(data!$CB$3:$CB$554="A")),"-")</f>
        <v>1</v>
      </c>
      <c r="L93" s="842">
        <f t="shared" ca="1" si="39"/>
        <v>1.6666666666666667</v>
      </c>
      <c r="M93" s="843">
        <f t="shared" ca="1" si="38"/>
        <v>2.5</v>
      </c>
      <c r="N93" s="842">
        <f t="shared" ca="1" si="38"/>
        <v>1.5</v>
      </c>
      <c r="O93" s="844">
        <f t="shared" ca="1" si="38"/>
        <v>3.75</v>
      </c>
      <c r="P93" s="843">
        <f t="shared" ca="1" si="38"/>
        <v>15</v>
      </c>
      <c r="Q93" s="845">
        <f ca="1">IFERROR(SUMPRODUCT(--(data!$EI$3:$EI$554="Yes"),--(data!$CZ$3:$CZ$554&gt;=$C93),--(data!$CZ$3:$CZ$554&lt;=$E93),data!$DY$3:$DY$554),"-")</f>
        <v>4.1100000000000003</v>
      </c>
      <c r="R93" s="846">
        <f ca="1">IFERROR(SUMPRODUCT(--(data!$EI$3:$EI$554="Yes"),--(data!$CZ$3:$CZ$554&gt;=$C93),--(data!$CZ$3:$CZ$554&lt;=$E93),data!$DX$3:$DX$554),"-")</f>
        <v>-4.8400000000000007</v>
      </c>
      <c r="S93" s="845">
        <f ca="1">IFERROR(SUMPRODUCT(--(data!$EI$3:$EI$554="Yes"),--(data!$CZ$3:$CZ$554&gt;=$C93),--(data!$CZ$3:$CZ$554&lt;=$E93),data!$DU$3:$DU$554),"-")</f>
        <v>2.3600000000000003</v>
      </c>
      <c r="T93" s="847">
        <f ca="1">IFERROR(SUMPRODUCT(--(data!$EI$3:$EI$554="Yes"),--(data!$CZ$3:$CZ$554&gt;=$C93),--(data!$CZ$3:$CZ$554&lt;=$E93),data!$DV$3:$DV$554),"-")</f>
        <v>0.21000000000000041</v>
      </c>
      <c r="U93" s="846">
        <f ca="1">IFERROR(SUMPRODUCT(--(data!$EI$3:$EI$554="Yes"),--(data!$CZ$3:$CZ$554&gt;=$C93),--(data!$CZ$3:$CZ$554&lt;=$E93),data!$DW$3:$DW$554),"-")</f>
        <v>-12.28</v>
      </c>
    </row>
    <row r="94" spans="2:22" ht="20.100000000000001" customHeight="1" x14ac:dyDescent="0.25">
      <c r="B94" s="851"/>
      <c r="C94" s="849">
        <f t="shared" si="40"/>
        <v>2.4</v>
      </c>
      <c r="D94" s="850" t="s">
        <v>541</v>
      </c>
      <c r="E94" s="852" t="s">
        <v>631</v>
      </c>
      <c r="F94" s="838">
        <f ca="1">IFERROR(SUMPRODUCT(--(data!$EI$3:$EI$554="Yes"),--(data!$CZ$3:$CZ$554&gt;=$C94)),"-")</f>
        <v>0</v>
      </c>
      <c r="G94" s="839">
        <f ca="1">IFERROR(SUMPRODUCT(--(data!$EI$3:$EI$554="Yes"),--(data!$CZ$3:$CZ$554&gt;=$C94),--(data!$EK$3:$EK$554="Under")),"-")</f>
        <v>0</v>
      </c>
      <c r="H94" s="840">
        <f ca="1">IFERROR(SUMPRODUCT(--(data!$EI$3:$EI$554="Yes"),--(data!$CZ$3:$CZ$554&gt;=$C94),--(data!$EK$3:$EK$554="Over")),"-")</f>
        <v>0</v>
      </c>
      <c r="I94" s="839">
        <f ca="1">IFERROR(SUMPRODUCT(--(data!$EI$3:$EI$554="Yes"),--(data!$CZ$3:$CZ$554&gt;=$C94),--(data!$CB$3:$CB$554="H")),"-")</f>
        <v>0</v>
      </c>
      <c r="J94" s="841">
        <f ca="1">IFERROR(SUMPRODUCT(--(data!$EI$3:$EI$554="Yes"),--(data!$CZ$3:$CZ$554&gt;=$C94),--(data!$CB$3:$CB$554="D")),"-")</f>
        <v>0</v>
      </c>
      <c r="K94" s="840">
        <f ca="1">IFERROR(SUMPRODUCT(--(data!$EI$3:$EI$554="Yes"),--(data!$CZ$3:$CZ$554&gt;=$C94),--(data!$CB$3:$CB$554="A")),"-")</f>
        <v>0</v>
      </c>
      <c r="L94" s="842" t="str">
        <f t="shared" ca="1" si="39"/>
        <v>-</v>
      </c>
      <c r="M94" s="843" t="str">
        <f t="shared" ca="1" si="38"/>
        <v>-</v>
      </c>
      <c r="N94" s="842" t="str">
        <f t="shared" ca="1" si="38"/>
        <v>-</v>
      </c>
      <c r="O94" s="844" t="str">
        <f t="shared" ca="1" si="38"/>
        <v>-</v>
      </c>
      <c r="P94" s="843" t="str">
        <f t="shared" ca="1" si="38"/>
        <v>-</v>
      </c>
      <c r="Q94" s="845">
        <f ca="1">IFERROR(SUMPRODUCT(--(data!$EI$3:$EI$554="Yes"),--(data!$CZ$3:$CZ$554&gt;=$C94),data!$DY$3:$DY$554),"-")</f>
        <v>0</v>
      </c>
      <c r="R94" s="846">
        <f ca="1">IFERROR(SUMPRODUCT(--(data!$EI$3:$EI$554="Yes"),--(data!$CZ$3:$CZ$554&gt;=$C94),data!$DX$3:$DX$554),"-")</f>
        <v>0</v>
      </c>
      <c r="S94" s="845">
        <f ca="1">IFERROR(SUMPRODUCT(--(data!$EI$3:$EI$554="Yes"),--(data!$CZ$3:$CZ$554&gt;=$C94),data!$DU$3:$DU$554),"-")</f>
        <v>0</v>
      </c>
      <c r="T94" s="847">
        <f ca="1">IFERROR(SUMPRODUCT(--(data!$EI$3:$EI$554="Yes"),--(data!$CZ$3:$CZ$554&gt;=$C94),data!$DV$3:$DV$554),"-")</f>
        <v>0</v>
      </c>
      <c r="U94" s="846">
        <f ca="1">IFERROR(SUMPRODUCT(--(data!$EI$3:$EI$554="Yes"),--(data!$CZ$3:$CZ$554&gt;=$C94),data!$DW$3:$DW$554),"-")</f>
        <v>0</v>
      </c>
    </row>
    <row r="95" spans="2:22" ht="20.100000000000001" customHeight="1" x14ac:dyDescent="0.25">
      <c r="B95" s="1796" t="s">
        <v>23</v>
      </c>
      <c r="C95" s="1796"/>
      <c r="D95" s="1796"/>
      <c r="E95" s="1796"/>
      <c r="F95" s="853">
        <f t="shared" ref="F95:K95" ca="1" si="42">SUM(F89:F94)</f>
        <v>144</v>
      </c>
      <c r="G95" s="854">
        <f t="shared" ca="1" si="42"/>
        <v>74</v>
      </c>
      <c r="H95" s="855">
        <f t="shared" ca="1" si="42"/>
        <v>70</v>
      </c>
      <c r="I95" s="854">
        <f t="shared" ca="1" si="42"/>
        <v>59</v>
      </c>
      <c r="J95" s="856">
        <f t="shared" ca="1" si="42"/>
        <v>48</v>
      </c>
      <c r="K95" s="855">
        <f t="shared" ca="1" si="42"/>
        <v>37</v>
      </c>
      <c r="L95" s="857">
        <f t="shared" ca="1" si="39"/>
        <v>1.9459459459459461</v>
      </c>
      <c r="M95" s="858">
        <f t="shared" ca="1" si="38"/>
        <v>2.0571428571428569</v>
      </c>
      <c r="N95" s="857">
        <f t="shared" ca="1" si="38"/>
        <v>2.4406779661016951</v>
      </c>
      <c r="O95" s="859">
        <f t="shared" ca="1" si="38"/>
        <v>3</v>
      </c>
      <c r="P95" s="858">
        <f t="shared" ca="1" si="38"/>
        <v>3.8918918918918921</v>
      </c>
      <c r="Q95" s="860">
        <f ca="1">SUM(Q89:Q94)</f>
        <v>-10.720000000000006</v>
      </c>
      <c r="R95" s="861">
        <f ca="1">SUM(R89:R94)</f>
        <v>-2.5400000000000014</v>
      </c>
      <c r="S95" s="860">
        <f ca="1">SUM(S89:S94)</f>
        <v>-11.399999999999999</v>
      </c>
      <c r="T95" s="862">
        <f ca="1">SUM(T89:T94)</f>
        <v>21.62</v>
      </c>
      <c r="U95" s="861">
        <f ca="1">SUM(U89:U94)</f>
        <v>-17.599999999999994</v>
      </c>
    </row>
    <row r="96" spans="2:22" ht="20.100000000000001" customHeight="1" x14ac:dyDescent="0.25">
      <c r="B96" s="1797" t="s">
        <v>632</v>
      </c>
      <c r="C96" s="1798"/>
      <c r="D96" s="1798"/>
      <c r="E96" s="1798"/>
      <c r="F96" s="863" t="s">
        <v>633</v>
      </c>
      <c r="G96" s="864"/>
      <c r="H96" s="865"/>
      <c r="I96" s="865"/>
      <c r="J96" s="865"/>
      <c r="K96" s="865"/>
      <c r="L96" s="866"/>
      <c r="M96" s="866"/>
      <c r="N96" s="866"/>
      <c r="O96" s="866"/>
      <c r="P96" s="866"/>
      <c r="Q96" s="866"/>
      <c r="R96" s="866"/>
      <c r="S96" s="866"/>
      <c r="T96" s="866"/>
      <c r="U96" s="867"/>
    </row>
    <row r="97" spans="2:21" ht="20.100000000000001" customHeight="1" x14ac:dyDescent="0.25">
      <c r="B97" s="868" t="s">
        <v>630</v>
      </c>
      <c r="C97" s="869">
        <v>1.4</v>
      </c>
      <c r="D97" s="870" t="s">
        <v>541</v>
      </c>
      <c r="E97" s="871">
        <v>1.75</v>
      </c>
      <c r="F97" s="872">
        <f ca="1">IFERROR(SUMPRODUCT(--(data!$EI$3:$EI$554="Yes"),--(data!$CZ$3:$CZ$554&gt;=$C97),--(data!$CZ$3:$CZ$554&lt;=$E97)),"-")</f>
        <v>66</v>
      </c>
      <c r="G97" s="873">
        <f ca="1">IFERROR(SUMPRODUCT(--(data!$EI$3:$EI$554="Yes"),--(data!$CZ$3:$CZ$554&gt;=$C97),--(data!$CZ$3:$CZ$554&lt;=$E97),--(data!$EK$3:$EK$554="Under")),"-")</f>
        <v>32</v>
      </c>
      <c r="H97" s="874">
        <f ca="1">IFERROR(SUMPRODUCT(--(data!$EI$3:$EI$554="Yes"),--(data!$CZ$3:$CZ$554&gt;=$C97),--(data!$CZ$3:$CZ$554&lt;=$E97),--(data!$EK$3:$EK$554="Over")),"-")</f>
        <v>34</v>
      </c>
      <c r="I97" s="873">
        <f ca="1">IFERROR(SUMPRODUCT(--(data!$EI$3:$EI$554="Yes"),--(data!$CZ$3:$CZ$554&gt;=$C97),--(data!$CZ$3:$CZ$554&lt;=$E97),--(data!$CB$3:$CB$554="H")),"-")</f>
        <v>23</v>
      </c>
      <c r="J97" s="875">
        <f ca="1">IFERROR(SUMPRODUCT(--(data!$EI$3:$EI$554="Yes"),--(data!$CZ$3:$CZ$554&gt;=$C97),--(data!$CZ$3:$CZ$554&lt;=$E97),--(data!$CB$3:$CB$554="D")),"-")</f>
        <v>25</v>
      </c>
      <c r="K97" s="874">
        <f ca="1">IFERROR(SUMPRODUCT(--(data!$EI$3:$EI$554="Yes"),--(data!$CZ$3:$CZ$554&gt;=$C97),--(data!$CZ$3:$CZ$554&lt;=$E97),--(data!$CB$3:$CB$554="A")),"-")</f>
        <v>18</v>
      </c>
      <c r="L97" s="876">
        <f ca="1">IFERROR($F97/G97,"-")</f>
        <v>2.0625</v>
      </c>
      <c r="M97" s="877">
        <f t="shared" ref="M97:P97" ca="1" si="43">IFERROR($F97/H97,"-")</f>
        <v>1.9411764705882353</v>
      </c>
      <c r="N97" s="876">
        <f t="shared" ca="1" si="43"/>
        <v>2.8695652173913042</v>
      </c>
      <c r="O97" s="878">
        <f t="shared" ca="1" si="43"/>
        <v>2.64</v>
      </c>
      <c r="P97" s="877">
        <f t="shared" ca="1" si="43"/>
        <v>3.6666666666666665</v>
      </c>
      <c r="Q97" s="879">
        <f ca="1">IFERROR(SUMPRODUCT(--(data!$EI$3:$EI$554="Yes"),--(data!$CZ$3:$CZ$554&gt;=$C97),--(data!$CZ$3:$CZ$554&lt;=$E97),data!$DY$3:$DY$554),"-")</f>
        <v>-12.53</v>
      </c>
      <c r="R97" s="880">
        <f ca="1">IFERROR(SUMPRODUCT(--(data!$EI$3:$EI$554="Yes"),--(data!$CZ$3:$CZ$554&gt;=$C97),--(data!$CZ$3:$CZ$554&lt;=$E97),data!$DX$3:$DX$554),"-")</f>
        <v>7.2499999999999964</v>
      </c>
      <c r="S97" s="879">
        <f ca="1">IFERROR(SUMPRODUCT(--(data!$EI$3:$EI$554="Yes"),--(data!$CZ$3:$CZ$554&gt;=$C97),--(data!$CZ$3:$CZ$554&lt;=$E97),data!$DU$3:$DU$554),"-")</f>
        <v>-10.25</v>
      </c>
      <c r="T97" s="881">
        <f ca="1">IFERROR(SUMPRODUCT(--(data!$EI$3:$EI$554="Yes"),--(data!$CZ$3:$CZ$554&gt;=$C97),--(data!$CZ$3:$CZ$554&lt;=$E97),data!$DV$3:$DV$554),"-")</f>
        <v>18.060000000000006</v>
      </c>
      <c r="U97" s="880">
        <f ca="1">IFERROR(SUMPRODUCT(--(data!$EI$3:$EI$554="Yes"),--(data!$CZ$3:$CZ$554&gt;=$C97),--(data!$CZ$3:$CZ$554&lt;=$E97),data!$DW$3:$DW$554),"-")</f>
        <v>-6.5099999999999989</v>
      </c>
    </row>
    <row r="98" spans="2:21" ht="12" customHeight="1" x14ac:dyDescent="0.25"/>
    <row r="99" spans="2:21" ht="20.100000000000001" customHeight="1" x14ac:dyDescent="0.25">
      <c r="B99" s="1787" t="s">
        <v>641</v>
      </c>
      <c r="C99" s="1788"/>
      <c r="D99" s="1788"/>
      <c r="E99" s="1789"/>
      <c r="F99" s="1793" t="s">
        <v>626</v>
      </c>
      <c r="G99" s="1795" t="s">
        <v>427</v>
      </c>
      <c r="H99" s="1795"/>
      <c r="I99" s="1795"/>
      <c r="J99" s="1795"/>
      <c r="K99" s="1795"/>
      <c r="L99" s="1795" t="s">
        <v>345</v>
      </c>
      <c r="M99" s="1795"/>
      <c r="N99" s="1795"/>
      <c r="O99" s="1795"/>
      <c r="P99" s="1795"/>
      <c r="Q99" s="1795" t="s">
        <v>627</v>
      </c>
      <c r="R99" s="1795"/>
      <c r="S99" s="1795"/>
      <c r="T99" s="1795"/>
      <c r="U99" s="1795"/>
    </row>
    <row r="100" spans="2:21" ht="27.95" customHeight="1" x14ac:dyDescent="0.25">
      <c r="B100" s="1790"/>
      <c r="C100" s="1791"/>
      <c r="D100" s="1791"/>
      <c r="E100" s="1792"/>
      <c r="F100" s="1794"/>
      <c r="G100" s="832" t="s">
        <v>190</v>
      </c>
      <c r="H100" s="833" t="s">
        <v>191</v>
      </c>
      <c r="I100" s="834" t="s">
        <v>469</v>
      </c>
      <c r="J100" s="835" t="s">
        <v>182</v>
      </c>
      <c r="K100" s="836" t="s">
        <v>470</v>
      </c>
      <c r="L100" s="832" t="s">
        <v>190</v>
      </c>
      <c r="M100" s="833" t="s">
        <v>191</v>
      </c>
      <c r="N100" s="834" t="s">
        <v>469</v>
      </c>
      <c r="O100" s="835" t="s">
        <v>182</v>
      </c>
      <c r="P100" s="836" t="s">
        <v>470</v>
      </c>
      <c r="Q100" s="832" t="s">
        <v>190</v>
      </c>
      <c r="R100" s="833" t="s">
        <v>191</v>
      </c>
      <c r="S100" s="834" t="s">
        <v>469</v>
      </c>
      <c r="T100" s="835" t="s">
        <v>182</v>
      </c>
      <c r="U100" s="836" t="s">
        <v>470</v>
      </c>
    </row>
    <row r="101" spans="2:21" ht="20.100000000000001" customHeight="1" x14ac:dyDescent="0.25">
      <c r="B101" s="1785" t="s">
        <v>629</v>
      </c>
      <c r="C101" s="1786"/>
      <c r="D101" s="1786"/>
      <c r="E101" s="837">
        <v>1.399</v>
      </c>
      <c r="F101" s="838">
        <f ca="1">IFERROR(SUMPRODUCT(--(data!$EI$3:$EI$554="Yes"),--(data!$CY$3:$CY$554&lt;=$E101)),"-")</f>
        <v>0</v>
      </c>
      <c r="G101" s="839">
        <f ca="1">IFERROR(SUMPRODUCT(--(data!$EI$3:$EI$554="Yes"),--(data!$CY$3:$CY$554&lt;=$E101),--(data!$EK$3:$EK$554="Under")),"-")</f>
        <v>0</v>
      </c>
      <c r="H101" s="840">
        <f ca="1">IFERROR(SUMPRODUCT(--(data!$EI$3:$EI$554="Yes"),--(data!$CY$3:$CY$554&lt;=$E101),--(data!$EK$3:$EK$554="Over")),"-")</f>
        <v>0</v>
      </c>
      <c r="I101" s="839">
        <f ca="1">IFERROR(SUMPRODUCT(--(data!$EI$3:$EI$554="Yes"),--(data!$CY$3:$CY$554&lt;=$E101),--(data!$CB$3:$CB$554="H")),"-")</f>
        <v>0</v>
      </c>
      <c r="J101" s="841">
        <f ca="1">IFERROR(SUMPRODUCT(--(data!$EI$3:$EI$554="Yes"),--(data!$CY$3:$CY$554&lt;=$E101),--(data!$CB$3:$CB$554="D")),"-")</f>
        <v>0</v>
      </c>
      <c r="K101" s="840">
        <f ca="1">IFERROR(SUMPRODUCT(--(data!$EI$3:$EI$554="Yes"),--(data!$CY$3:$CY$554&lt;=$E101),--(data!$CB$3:$CB$554="A")),"-")</f>
        <v>0</v>
      </c>
      <c r="L101" s="842" t="str">
        <f ca="1">IFERROR($F101/G101,"-")</f>
        <v>-</v>
      </c>
      <c r="M101" s="843" t="str">
        <f t="shared" ref="M101:P107" ca="1" si="44">IFERROR($F101/H101,"-")</f>
        <v>-</v>
      </c>
      <c r="N101" s="842" t="str">
        <f t="shared" ca="1" si="44"/>
        <v>-</v>
      </c>
      <c r="O101" s="844" t="str">
        <f t="shared" ca="1" si="44"/>
        <v>-</v>
      </c>
      <c r="P101" s="843" t="str">
        <f t="shared" ca="1" si="44"/>
        <v>-</v>
      </c>
      <c r="Q101" s="845">
        <f ca="1">IFERROR(SUMPRODUCT(--(data!$EI$3:$EI$554="Yes"),--(data!$CY$3:$CY$554&lt;=$E101),data!$DY$3:$DY$554),"-")</f>
        <v>0</v>
      </c>
      <c r="R101" s="846">
        <f ca="1">IFERROR(SUMPRODUCT(--(data!$EI$3:$EI$554="Yes"),--(data!$CY$3:$CY$554&lt;=$E101),data!$DX$3:$DX$554),"-")</f>
        <v>0</v>
      </c>
      <c r="S101" s="845">
        <f ca="1">IFERROR(SUMPRODUCT(--(data!$EI$3:$EI$554="Yes"),--(data!$CY$3:$CY$554&lt;=$E101),data!$DU$3:$DU$554),"-")</f>
        <v>0</v>
      </c>
      <c r="T101" s="847">
        <f ca="1">IFERROR(SUMPRODUCT(--(data!$EI$3:$EI$554="Yes"),--(data!$CY$3:$CY$554&lt;=$E101),data!$DV$3:$DV$554),"-")</f>
        <v>0</v>
      </c>
      <c r="U101" s="846">
        <f ca="1">IFERROR(SUMPRODUCT(--(data!$EI$3:$EI$554="Yes"),--(data!$CY$3:$CY$554&lt;=$E101),data!$DW$3:$DW$554),"-")</f>
        <v>0</v>
      </c>
    </row>
    <row r="102" spans="2:21" ht="20.100000000000001" customHeight="1" x14ac:dyDescent="0.25">
      <c r="B102" s="848" t="s">
        <v>630</v>
      </c>
      <c r="C102" s="849">
        <f>E101+0.001</f>
        <v>1.4</v>
      </c>
      <c r="D102" s="850" t="s">
        <v>541</v>
      </c>
      <c r="E102" s="837">
        <f>E101+0.2</f>
        <v>1.599</v>
      </c>
      <c r="F102" s="838">
        <f ca="1">IFERROR(SUMPRODUCT(--(data!$EI$3:$EI$554="Yes"),--(data!$CY$3:$CY$554&gt;=$C102),--(data!$CY$3:$CY$554&lt;=$E102)),"-")</f>
        <v>1</v>
      </c>
      <c r="G102" s="839">
        <f ca="1">IFERROR(SUMPRODUCT(--(data!$EI$3:$EI$554="Yes"),--(data!$CY$3:$CY$554&gt;=$C102),--(data!$CY$3:$CY$554&lt;=$E102),--(data!$EK$3:$EK$554="Under")),"-")</f>
        <v>1</v>
      </c>
      <c r="H102" s="840">
        <f ca="1">IFERROR(SUMPRODUCT(--(data!$EI$3:$EI$554="Yes"),--(data!$CY$3:$CY$554&gt;=$C102),--(data!$CY$3:$CY$554&lt;=$E102),--(data!$EK$3:$EK$554="Over")),"-")</f>
        <v>0</v>
      </c>
      <c r="I102" s="839">
        <f ca="1">IFERROR(SUMPRODUCT(--(data!$EI$3:$EI$554="Yes"),--(data!$CY$3:$CY$554&gt;=$C102),--(data!$CY$3:$CY$554&lt;=$E102),--(data!$CB$3:$CB$554="H")),"-")</f>
        <v>1</v>
      </c>
      <c r="J102" s="841">
        <f ca="1">IFERROR(SUMPRODUCT(--(data!$EI$3:$EI$554="Yes"),--(data!$CY$3:$CY$554&gt;=$C102),--(data!$CY$3:$CY$554&lt;=$E102),--(data!$CB$3:$CB$554="D")),"-")</f>
        <v>0</v>
      </c>
      <c r="K102" s="840">
        <f ca="1">IFERROR(SUMPRODUCT(--(data!$EI$3:$EI$554="Yes"),--(data!$CY$3:$CY$554&gt;=$C102),--(data!$CY$3:$CY$554&lt;=$E102),--(data!$CB$3:$CB$554="A")),"-")</f>
        <v>0</v>
      </c>
      <c r="L102" s="842">
        <f t="shared" ref="L102:L107" ca="1" si="45">IFERROR($F102/G102,"-")</f>
        <v>1</v>
      </c>
      <c r="M102" s="843" t="str">
        <f t="shared" ca="1" si="44"/>
        <v>-</v>
      </c>
      <c r="N102" s="842">
        <f t="shared" ca="1" si="44"/>
        <v>1</v>
      </c>
      <c r="O102" s="844" t="str">
        <f t="shared" ca="1" si="44"/>
        <v>-</v>
      </c>
      <c r="P102" s="843" t="str">
        <f t="shared" ca="1" si="44"/>
        <v>-</v>
      </c>
      <c r="Q102" s="845">
        <f ca="1">IFERROR(SUMPRODUCT(--(data!$EI$3:$EI$554="Yes"),--(data!$CY$3:$CY$554&gt;=$C102),--(data!$CY$3:$CY$554&lt;=$E102),data!$DY$3:$DY$554),"-")</f>
        <v>1.31</v>
      </c>
      <c r="R102" s="846">
        <f ca="1">IFERROR(SUMPRODUCT(--(data!$EI$3:$EI$554="Yes"),--(data!$CY$3:$CY$554&gt;=$C102),--(data!$CY$3:$CY$554&lt;=$E102),data!$DX$3:$DX$554),"-")</f>
        <v>-1</v>
      </c>
      <c r="S102" s="845">
        <f ca="1">IFERROR(SUMPRODUCT(--(data!$EI$3:$EI$554="Yes"),--(data!$CY$3:$CY$554&gt;=$C102),--(data!$CY$3:$CY$554&lt;=$E102),data!$DU$3:$DU$554),"-")</f>
        <v>0.42999999999999994</v>
      </c>
      <c r="T102" s="847">
        <f ca="1">IFERROR(SUMPRODUCT(--(data!$EI$3:$EI$554="Yes"),--(data!$CY$3:$CY$554&gt;=$C102),--(data!$CY$3:$CY$554&lt;=$E102),data!$DV$3:$DV$554),"-")</f>
        <v>-1</v>
      </c>
      <c r="U102" s="846">
        <f ca="1">IFERROR(SUMPRODUCT(--(data!$EI$3:$EI$554="Yes"),--(data!$CY$3:$CY$554&gt;=$C102),--(data!$CY$3:$CY$554&lt;=$E102),data!$DW$3:$DW$554),"-")</f>
        <v>-1</v>
      </c>
    </row>
    <row r="103" spans="2:21" ht="20.100000000000001" customHeight="1" x14ac:dyDescent="0.25">
      <c r="B103" s="848" t="s">
        <v>630</v>
      </c>
      <c r="C103" s="849">
        <f t="shared" ref="C103:C106" si="46">E102+0.001</f>
        <v>1.5999999999999999</v>
      </c>
      <c r="D103" s="850" t="s">
        <v>541</v>
      </c>
      <c r="E103" s="837">
        <f t="shared" ref="E103:E104" si="47">E102+0.2</f>
        <v>1.7989999999999999</v>
      </c>
      <c r="F103" s="838">
        <f ca="1">IFERROR(SUMPRODUCT(--(data!$EI$3:$EI$554="Yes"),--(data!$CY$3:$CY$554&gt;=$C103),--(data!$CY$3:$CY$554&lt;=$E103)),"-")</f>
        <v>14</v>
      </c>
      <c r="G103" s="839">
        <f ca="1">IFERROR(SUMPRODUCT(--(data!$EI$3:$EI$554="Yes"),--(data!$CY$3:$CY$554&gt;=$C103),--(data!$CY$3:$CY$554&lt;=$E103),--(data!$EK$3:$EK$554="Under")),"-")</f>
        <v>8</v>
      </c>
      <c r="H103" s="840">
        <f ca="1">IFERROR(SUMPRODUCT(--(data!$EI$3:$EI$554="Yes"),--(data!$CY$3:$CY$554&gt;=$C103),--(data!$CY$3:$CY$554&lt;=$E103),--(data!$EK$3:$EK$554="Over")),"-")</f>
        <v>6</v>
      </c>
      <c r="I103" s="839">
        <f ca="1">IFERROR(SUMPRODUCT(--(data!$EI$3:$EI$554="Yes"),--(data!$CY$3:$CY$554&gt;=$C103),--(data!$CY$3:$CY$554&lt;=$E103),--(data!$CB$3:$CB$554="H")),"-")</f>
        <v>9</v>
      </c>
      <c r="J103" s="841">
        <f ca="1">IFERROR(SUMPRODUCT(--(data!$EI$3:$EI$554="Yes"),--(data!$CY$3:$CY$554&gt;=$C103),--(data!$CY$3:$CY$554&lt;=$E103),--(data!$CB$3:$CB$554="D")),"-")</f>
        <v>4</v>
      </c>
      <c r="K103" s="840">
        <f ca="1">IFERROR(SUMPRODUCT(--(data!$EI$3:$EI$554="Yes"),--(data!$CY$3:$CY$554&gt;=$C103),--(data!$CY$3:$CY$554&lt;=$E103),--(data!$CB$3:$CB$554="A")),"-")</f>
        <v>1</v>
      </c>
      <c r="L103" s="842">
        <f t="shared" ca="1" si="45"/>
        <v>1.75</v>
      </c>
      <c r="M103" s="843">
        <f t="shared" ca="1" si="44"/>
        <v>2.3333333333333335</v>
      </c>
      <c r="N103" s="842">
        <f t="shared" ca="1" si="44"/>
        <v>1.5555555555555556</v>
      </c>
      <c r="O103" s="844">
        <f t="shared" ca="1" si="44"/>
        <v>3.5</v>
      </c>
      <c r="P103" s="843">
        <f t="shared" ca="1" si="44"/>
        <v>14</v>
      </c>
      <c r="Q103" s="845">
        <f ca="1">IFERROR(SUMPRODUCT(--(data!$EI$3:$EI$554="Yes"),--(data!$CY$3:$CY$554&gt;=$C103),--(data!$CY$3:$CY$554&lt;=$E103),data!$DY$3:$DY$554),"-")</f>
        <v>2.8</v>
      </c>
      <c r="R103" s="846">
        <f ca="1">IFERROR(SUMPRODUCT(--(data!$EI$3:$EI$554="Yes"),--(data!$CY$3:$CY$554&gt;=$C103),--(data!$CY$3:$CY$554&lt;=$E103),data!$DX$3:$DX$554),"-")</f>
        <v>-3.84</v>
      </c>
      <c r="S103" s="845">
        <f ca="1">IFERROR(SUMPRODUCT(--(data!$EI$3:$EI$554="Yes"),--(data!$CY$3:$CY$554&gt;=$C103),--(data!$CY$3:$CY$554&lt;=$E103),data!$DU$3:$DU$554),"-")</f>
        <v>1.9300000000000004</v>
      </c>
      <c r="T103" s="847">
        <f ca="1">IFERROR(SUMPRODUCT(--(data!$EI$3:$EI$554="Yes"),--(data!$CY$3:$CY$554&gt;=$C103),--(data!$CY$3:$CY$554&lt;=$E103),data!$DV$3:$DV$554),"-")</f>
        <v>1.2100000000000004</v>
      </c>
      <c r="U103" s="846">
        <f ca="1">IFERROR(SUMPRODUCT(--(data!$EI$3:$EI$554="Yes"),--(data!$CY$3:$CY$554&gt;=$C103),--(data!$CY$3:$CY$554&lt;=$E103),data!$DW$3:$DW$554),"-")</f>
        <v>-11.28</v>
      </c>
    </row>
    <row r="104" spans="2:21" ht="20.100000000000001" customHeight="1" x14ac:dyDescent="0.25">
      <c r="B104" s="848" t="s">
        <v>630</v>
      </c>
      <c r="C104" s="849">
        <f t="shared" si="46"/>
        <v>1.7999999999999998</v>
      </c>
      <c r="D104" s="850" t="s">
        <v>541</v>
      </c>
      <c r="E104" s="837">
        <f t="shared" si="47"/>
        <v>1.9989999999999999</v>
      </c>
      <c r="F104" s="838">
        <f ca="1">IFERROR(SUMPRODUCT(--(data!$EI$3:$EI$554="Yes"),--(data!$CY$3:$CY$554&gt;=$C104),--(data!$CY$3:$CY$554&lt;=$E104)),"-")</f>
        <v>42</v>
      </c>
      <c r="G104" s="839">
        <f ca="1">IFERROR(SUMPRODUCT(--(data!$EI$3:$EI$554="Yes"),--(data!$CY$3:$CY$554&gt;=$C104),--(data!$CY$3:$CY$554&lt;=$E104),--(data!$EK$3:$EK$554="Under")),"-")</f>
        <v>20</v>
      </c>
      <c r="H104" s="840">
        <f ca="1">IFERROR(SUMPRODUCT(--(data!$EI$3:$EI$554="Yes"),--(data!$CY$3:$CY$554&gt;=$C104),--(data!$CY$3:$CY$554&lt;=$E104),--(data!$EK$3:$EK$554="Over")),"-")</f>
        <v>22</v>
      </c>
      <c r="I104" s="839">
        <f ca="1">IFERROR(SUMPRODUCT(--(data!$EI$3:$EI$554="Yes"),--(data!$CY$3:$CY$554&gt;=$C104),--(data!$CY$3:$CY$554&lt;=$E104),--(data!$CB$3:$CB$554="H")),"-")</f>
        <v>18</v>
      </c>
      <c r="J104" s="841">
        <f ca="1">IFERROR(SUMPRODUCT(--(data!$EI$3:$EI$554="Yes"),--(data!$CY$3:$CY$554&gt;=$C104),--(data!$CY$3:$CY$554&lt;=$E104),--(data!$CB$3:$CB$554="D")),"-")</f>
        <v>12</v>
      </c>
      <c r="K104" s="840">
        <f ca="1">IFERROR(SUMPRODUCT(--(data!$EI$3:$EI$554="Yes"),--(data!$CY$3:$CY$554&gt;=$C104),--(data!$CY$3:$CY$554&lt;=$E104),--(data!$CB$3:$CB$554="A")),"-")</f>
        <v>12</v>
      </c>
      <c r="L104" s="842">
        <f t="shared" ca="1" si="45"/>
        <v>2.1</v>
      </c>
      <c r="M104" s="843">
        <f t="shared" ca="1" si="44"/>
        <v>1.9090909090909092</v>
      </c>
      <c r="N104" s="842">
        <f t="shared" ca="1" si="44"/>
        <v>2.3333333333333335</v>
      </c>
      <c r="O104" s="844">
        <f t="shared" ca="1" si="44"/>
        <v>3.5</v>
      </c>
      <c r="P104" s="843">
        <f t="shared" ca="1" si="44"/>
        <v>3.5</v>
      </c>
      <c r="Q104" s="845">
        <f ca="1">IFERROR(SUMPRODUCT(--(data!$EI$3:$EI$554="Yes"),--(data!$CY$3:$CY$554&gt;=$C104),--(data!$CY$3:$CY$554&lt;=$E104),data!$DY$3:$DY$554),"-")</f>
        <v>-4.3500000000000005</v>
      </c>
      <c r="R104" s="846">
        <f ca="1">IFERROR(SUMPRODUCT(--(data!$EI$3:$EI$554="Yes"),--(data!$CY$3:$CY$554&gt;=$C104),--(data!$CY$3:$CY$554&lt;=$E104),data!$DX$3:$DX$554),"-")</f>
        <v>-7.9999999999998739E-2</v>
      </c>
      <c r="S104" s="845">
        <f ca="1">IFERROR(SUMPRODUCT(--(data!$EI$3:$EI$554="Yes"),--(data!$CY$3:$CY$554&gt;=$C104),--(data!$CY$3:$CY$554&lt;=$E104),data!$DU$3:$DU$554),"-")</f>
        <v>-2.1399999999999997</v>
      </c>
      <c r="T104" s="847">
        <f ca="1">IFERROR(SUMPRODUCT(--(data!$EI$3:$EI$554="Yes"),--(data!$CY$3:$CY$554&gt;=$C104),--(data!$CY$3:$CY$554&lt;=$E104),data!$DV$3:$DV$554),"-")</f>
        <v>0.62000000000000011</v>
      </c>
      <c r="U104" s="846">
        <f ca="1">IFERROR(SUMPRODUCT(--(data!$EI$3:$EI$554="Yes"),--(data!$CY$3:$CY$554&gt;=$C104),--(data!$CY$3:$CY$554&lt;=$E104),data!$DW$3:$DW$554),"-")</f>
        <v>5.4000000000000021</v>
      </c>
    </row>
    <row r="105" spans="2:21" ht="20.100000000000001" customHeight="1" x14ac:dyDescent="0.25">
      <c r="B105" s="848" t="s">
        <v>630</v>
      </c>
      <c r="C105" s="849">
        <f t="shared" si="46"/>
        <v>1.9999999999999998</v>
      </c>
      <c r="D105" s="850" t="s">
        <v>541</v>
      </c>
      <c r="E105" s="837">
        <f>E104+0.4</f>
        <v>2.399</v>
      </c>
      <c r="F105" s="838">
        <f ca="1">IFERROR(SUMPRODUCT(--(data!$EI$3:$EI$554="Yes"),--(data!$CY$3:$CY$554&gt;=$C105),--(data!$CY$3:$CY$554&lt;=$E105)),"-")</f>
        <v>85</v>
      </c>
      <c r="G105" s="839">
        <f ca="1">IFERROR(SUMPRODUCT(--(data!$EI$3:$EI$554="Yes"),--(data!$CY$3:$CY$554&gt;=$C105),--(data!$CY$3:$CY$554&lt;=$E105),--(data!$EK$3:$EK$554="Under")),"-")</f>
        <v>43</v>
      </c>
      <c r="H105" s="840">
        <f ca="1">IFERROR(SUMPRODUCT(--(data!$EI$3:$EI$554="Yes"),--(data!$CY$3:$CY$554&gt;=$C105),--(data!$CY$3:$CY$554&lt;=$E105),--(data!$EK$3:$EK$554="Over")),"-")</f>
        <v>42</v>
      </c>
      <c r="I105" s="839">
        <f ca="1">IFERROR(SUMPRODUCT(--(data!$EI$3:$EI$554="Yes"),--(data!$CY$3:$CY$554&gt;=$C105),--(data!$CY$3:$CY$554&lt;=$E105),--(data!$CB$3:$CB$554="H")),"-")</f>
        <v>30</v>
      </c>
      <c r="J105" s="841">
        <f ca="1">IFERROR(SUMPRODUCT(--(data!$EI$3:$EI$554="Yes"),--(data!$CY$3:$CY$554&gt;=$C105),--(data!$CY$3:$CY$554&lt;=$E105),--(data!$CB$3:$CB$554="D")),"-")</f>
        <v>32</v>
      </c>
      <c r="K105" s="840">
        <f ca="1">IFERROR(SUMPRODUCT(--(data!$EI$3:$EI$554="Yes"),--(data!$CY$3:$CY$554&gt;=$C105),--(data!$CY$3:$CY$554&lt;=$E105),--(data!$CB$3:$CB$554="A")),"-")</f>
        <v>23</v>
      </c>
      <c r="L105" s="842">
        <f t="shared" ca="1" si="45"/>
        <v>1.9767441860465116</v>
      </c>
      <c r="M105" s="843">
        <f t="shared" ca="1" si="44"/>
        <v>2.0238095238095237</v>
      </c>
      <c r="N105" s="842">
        <f t="shared" ca="1" si="44"/>
        <v>2.8333333333333335</v>
      </c>
      <c r="O105" s="844">
        <f t="shared" ca="1" si="44"/>
        <v>2.65625</v>
      </c>
      <c r="P105" s="843">
        <f t="shared" ca="1" si="44"/>
        <v>3.6956521739130435</v>
      </c>
      <c r="Q105" s="845">
        <f ca="1">IFERROR(SUMPRODUCT(--(data!$EI$3:$EI$554="Yes"),--(data!$CY$3:$CY$554&gt;=$C105),--(data!$CY$3:$CY$554&lt;=$E105),data!$DY$3:$DY$554),"-")</f>
        <v>-11.520000000000001</v>
      </c>
      <c r="R105" s="846">
        <f ca="1">IFERROR(SUMPRODUCT(--(data!$EI$3:$EI$554="Yes"),--(data!$CY$3:$CY$554&gt;=$C105),--(data!$CY$3:$CY$554&lt;=$E105),data!$DX$3:$DX$554),"-")</f>
        <v>4.38</v>
      </c>
      <c r="S105" s="845">
        <f ca="1">IFERROR(SUMPRODUCT(--(data!$EI$3:$EI$554="Yes"),--(data!$CY$3:$CY$554&gt;=$C105),--(data!$CY$3:$CY$554&lt;=$E105),data!$DU$3:$DU$554),"-")</f>
        <v>-12.600000000000001</v>
      </c>
      <c r="T105" s="847">
        <f ca="1">IFERROR(SUMPRODUCT(--(data!$EI$3:$EI$554="Yes"),--(data!$CY$3:$CY$554&gt;=$C105),--(data!$CY$3:$CY$554&lt;=$E105),data!$DV$3:$DV$554),"-")</f>
        <v>22.790000000000003</v>
      </c>
      <c r="U105" s="846">
        <f ca="1">IFERROR(SUMPRODUCT(--(data!$EI$3:$EI$554="Yes"),--(data!$CY$3:$CY$554&gt;=$C105),--(data!$CY$3:$CY$554&lt;=$E105),data!$DW$3:$DW$554),"-")</f>
        <v>-10.850000000000001</v>
      </c>
    </row>
    <row r="106" spans="2:21" ht="20.100000000000001" customHeight="1" x14ac:dyDescent="0.25">
      <c r="B106" s="851"/>
      <c r="C106" s="849">
        <f t="shared" si="46"/>
        <v>2.4</v>
      </c>
      <c r="D106" s="850" t="s">
        <v>541</v>
      </c>
      <c r="E106" s="852" t="s">
        <v>631</v>
      </c>
      <c r="F106" s="838">
        <f ca="1">IFERROR(SUMPRODUCT(--(data!$EI$3:$EI$554="Yes"),--(data!$CY$3:$CY$554&gt;=$C106)),"-")</f>
        <v>2</v>
      </c>
      <c r="G106" s="839">
        <f ca="1">IFERROR(SUMPRODUCT(--(data!$EI$3:$EI$554="Yes"),--(data!$CY$3:$CY$554&gt;=$C106),--(data!$EK$3:$EK$554="Under")),"-")</f>
        <v>2</v>
      </c>
      <c r="H106" s="840">
        <f ca="1">IFERROR(SUMPRODUCT(--(data!$EI$3:$EI$554="Yes"),--(data!$CY$3:$CY$554&gt;=$C106),--(data!$EK$3:$EK$554="Over")),"-")</f>
        <v>0</v>
      </c>
      <c r="I106" s="839">
        <f ca="1">IFERROR(SUMPRODUCT(--(data!$EI$3:$EI$554="Yes"),--(data!$CY$3:$CY$554&gt;=$C106),--(data!$CB$3:$CB$554="H")),"-")</f>
        <v>1</v>
      </c>
      <c r="J106" s="841">
        <f ca="1">IFERROR(SUMPRODUCT(--(data!$EI$3:$EI$554="Yes"),--(data!$CY$3:$CY$554&gt;=$C106),--(data!$CB$3:$CB$554="D")),"-")</f>
        <v>0</v>
      </c>
      <c r="K106" s="840">
        <f ca="1">IFERROR(SUMPRODUCT(--(data!$EI$3:$EI$554="Yes"),--(data!$CY$3:$CY$554&gt;=$C106),--(data!$CB$3:$CB$554="A")),"-")</f>
        <v>1</v>
      </c>
      <c r="L106" s="842">
        <f t="shared" ca="1" si="45"/>
        <v>1</v>
      </c>
      <c r="M106" s="843" t="str">
        <f t="shared" ca="1" si="44"/>
        <v>-</v>
      </c>
      <c r="N106" s="842">
        <f t="shared" ca="1" si="44"/>
        <v>2</v>
      </c>
      <c r="O106" s="844" t="str">
        <f t="shared" ca="1" si="44"/>
        <v>-</v>
      </c>
      <c r="P106" s="843">
        <f t="shared" ca="1" si="44"/>
        <v>2</v>
      </c>
      <c r="Q106" s="845">
        <f ca="1">IFERROR(SUMPRODUCT(--(data!$EI$3:$EI$554="Yes"),--(data!$CY$3:$CY$554&gt;=$C106),data!$DY$3:$DY$554),"-")</f>
        <v>1.04</v>
      </c>
      <c r="R106" s="846">
        <f ca="1">IFERROR(SUMPRODUCT(--(data!$EI$3:$EI$554="Yes"),--(data!$CY$3:$CY$554&gt;=$C106),data!$DX$3:$DX$554),"-")</f>
        <v>-2</v>
      </c>
      <c r="S106" s="845">
        <f ca="1">IFERROR(SUMPRODUCT(--(data!$EI$3:$EI$554="Yes"),--(data!$CY$3:$CY$554&gt;=$C106),data!$DU$3:$DU$554),"-")</f>
        <v>0.98</v>
      </c>
      <c r="T106" s="847">
        <f ca="1">IFERROR(SUMPRODUCT(--(data!$EI$3:$EI$554="Yes"),--(data!$CY$3:$CY$554&gt;=$C106),data!$DV$3:$DV$554),"-")</f>
        <v>-2</v>
      </c>
      <c r="U106" s="846">
        <f ca="1">IFERROR(SUMPRODUCT(--(data!$EI$3:$EI$554="Yes"),--(data!$CY$3:$CY$554&gt;=$C106),data!$DW$3:$DW$554),"-")</f>
        <v>0.12999999999999989</v>
      </c>
    </row>
    <row r="107" spans="2:21" ht="20.100000000000001" customHeight="1" x14ac:dyDescent="0.25">
      <c r="B107" s="1796" t="s">
        <v>23</v>
      </c>
      <c r="C107" s="1796"/>
      <c r="D107" s="1796"/>
      <c r="E107" s="1796"/>
      <c r="F107" s="853">
        <f t="shared" ref="F107:K107" ca="1" si="48">SUM(F101:F106)</f>
        <v>144</v>
      </c>
      <c r="G107" s="854">
        <f t="shared" ca="1" si="48"/>
        <v>74</v>
      </c>
      <c r="H107" s="855">
        <f t="shared" ca="1" si="48"/>
        <v>70</v>
      </c>
      <c r="I107" s="854">
        <f t="shared" ca="1" si="48"/>
        <v>59</v>
      </c>
      <c r="J107" s="856">
        <f t="shared" ca="1" si="48"/>
        <v>48</v>
      </c>
      <c r="K107" s="855">
        <f t="shared" ca="1" si="48"/>
        <v>37</v>
      </c>
      <c r="L107" s="857">
        <f t="shared" ca="1" si="45"/>
        <v>1.9459459459459461</v>
      </c>
      <c r="M107" s="858">
        <f t="shared" ca="1" si="44"/>
        <v>2.0571428571428569</v>
      </c>
      <c r="N107" s="857">
        <f t="shared" ca="1" si="44"/>
        <v>2.4406779661016951</v>
      </c>
      <c r="O107" s="859">
        <f t="shared" ca="1" si="44"/>
        <v>3</v>
      </c>
      <c r="P107" s="858">
        <f t="shared" ca="1" si="44"/>
        <v>3.8918918918918921</v>
      </c>
      <c r="Q107" s="860">
        <f ca="1">SUM(Q101:Q106)</f>
        <v>-10.720000000000002</v>
      </c>
      <c r="R107" s="861">
        <f ca="1">SUM(R101:R106)</f>
        <v>-2.5399999999999983</v>
      </c>
      <c r="S107" s="860">
        <f ca="1">SUM(S101:S106)</f>
        <v>-11.4</v>
      </c>
      <c r="T107" s="862">
        <f ca="1">SUM(T101:T106)</f>
        <v>21.620000000000005</v>
      </c>
      <c r="U107" s="861">
        <f ca="1">SUM(U101:U106)</f>
        <v>-17.599999999999998</v>
      </c>
    </row>
    <row r="108" spans="2:21" ht="20.100000000000001" customHeight="1" x14ac:dyDescent="0.25">
      <c r="B108" s="1797" t="s">
        <v>632</v>
      </c>
      <c r="C108" s="1798"/>
      <c r="D108" s="1798"/>
      <c r="E108" s="1798"/>
      <c r="F108" s="863" t="s">
        <v>633</v>
      </c>
      <c r="G108" s="865"/>
      <c r="H108" s="865"/>
      <c r="I108" s="865"/>
      <c r="J108" s="865"/>
      <c r="K108" s="865"/>
      <c r="L108" s="866"/>
      <c r="M108" s="866"/>
      <c r="N108" s="866"/>
      <c r="O108" s="866"/>
      <c r="P108" s="866"/>
      <c r="Q108" s="866"/>
      <c r="R108" s="866"/>
      <c r="S108" s="866"/>
      <c r="T108" s="866"/>
      <c r="U108" s="867"/>
    </row>
    <row r="109" spans="2:21" ht="20.100000000000001" customHeight="1" x14ac:dyDescent="0.25">
      <c r="B109" s="868" t="s">
        <v>630</v>
      </c>
      <c r="C109" s="869">
        <v>1.5</v>
      </c>
      <c r="D109" s="870" t="s">
        <v>541</v>
      </c>
      <c r="E109" s="871">
        <v>2</v>
      </c>
      <c r="F109" s="872">
        <f ca="1">IFERROR(SUMPRODUCT(--(data!$EI$3:$EI$554="Yes"),--(data!$CY$3:$CY$554&gt;=$C109),--(data!$CY$3:$CY$554&lt;=$E109)),"-")</f>
        <v>61</v>
      </c>
      <c r="G109" s="873">
        <f ca="1">IFERROR(SUMPRODUCT(--(data!$EI$3:$EI$554="Yes"),--(data!$CY$3:$CY$554&gt;=$C109),--(data!$CY$3:$CY$554&lt;=$E109),--(data!$EK$3:$EK$554="Under")),"-")</f>
        <v>30</v>
      </c>
      <c r="H109" s="874">
        <f ca="1">IFERROR(SUMPRODUCT(--(data!$EI$3:$EI$554="Yes"),--(data!$CY$3:$CY$554&gt;=$C109),--(data!$CY$3:$CY$554&lt;=$E109),--(data!$EK$3:$EK$554="Over")),"-")</f>
        <v>31</v>
      </c>
      <c r="I109" s="873">
        <f ca="1">IFERROR(SUMPRODUCT(--(data!$EI$3:$EI$554="Yes"),--(data!$CY$3:$CY$554&gt;=$C109),--(data!$CY$3:$CY$554&lt;=$E109),--(data!$CB$3:$CB$554="H")),"-")</f>
        <v>29</v>
      </c>
      <c r="J109" s="875">
        <f ca="1">IFERROR(SUMPRODUCT(--(data!$EI$3:$EI$554="Yes"),--(data!$CY$3:$CY$554&gt;=$C109),--(data!$CY$3:$CY$554&lt;=$E109),--(data!$CB$3:$CB$554="D")),"-")</f>
        <v>18</v>
      </c>
      <c r="K109" s="874">
        <f ca="1">IFERROR(SUMPRODUCT(--(data!$EI$3:$EI$554="Yes"),--(data!$CY$3:$CY$554&gt;=$C109),--(data!$CY$3:$CY$554&lt;=$E109),--(data!$CB$3:$CB$554="A")),"-")</f>
        <v>14</v>
      </c>
      <c r="L109" s="876">
        <f ca="1">IFERROR($F109/G109,"-")</f>
        <v>2.0333333333333332</v>
      </c>
      <c r="M109" s="877">
        <f t="shared" ref="M109:P109" ca="1" si="49">IFERROR($F109/H109,"-")</f>
        <v>1.967741935483871</v>
      </c>
      <c r="N109" s="876">
        <f t="shared" ca="1" si="49"/>
        <v>2.103448275862069</v>
      </c>
      <c r="O109" s="878">
        <f t="shared" ca="1" si="49"/>
        <v>3.3888888888888888</v>
      </c>
      <c r="P109" s="877">
        <f t="shared" ca="1" si="49"/>
        <v>4.3571428571428568</v>
      </c>
      <c r="Q109" s="879">
        <f ca="1">IFERROR(SUMPRODUCT(--(data!$EI$3:$EI$554="Yes"),--(data!$CY$3:$CY$554&gt;=$C109),--(data!$CY$3:$CY$554&lt;=$E109),data!$DY$3:$DY$554),"-")</f>
        <v>-2.4399999999999995</v>
      </c>
      <c r="R109" s="880">
        <f ca="1">IFERROR(SUMPRODUCT(--(data!$EI$3:$EI$554="Yes"),--(data!$CY$3:$CY$554&gt;=$C109),--(data!$CY$3:$CY$554&lt;=$E109),data!$DX$3:$DX$554),"-")</f>
        <v>-2.9200000000000008</v>
      </c>
      <c r="S109" s="879">
        <f ca="1">IFERROR(SUMPRODUCT(--(data!$EI$3:$EI$554="Yes"),--(data!$CY$3:$CY$554&gt;=$C109),--(data!$CY$3:$CY$554&lt;=$E109),data!$DU$3:$DU$554),"-")</f>
        <v>-1.3000000000000003</v>
      </c>
      <c r="T109" s="881">
        <f ca="1">IFERROR(SUMPRODUCT(--(data!$EI$3:$EI$554="Yes"),--(data!$CY$3:$CY$554&gt;=$C109),--(data!$CY$3:$CY$554&lt;=$E109),data!$DV$3:$DV$554),"-")</f>
        <v>3.7499999999999982</v>
      </c>
      <c r="U109" s="880">
        <f ca="1">IFERROR(SUMPRODUCT(--(data!$EI$3:$EI$554="Yes"),--(data!$CY$3:$CY$554&gt;=$C109),--(data!$CY$3:$CY$554&lt;=$E109),data!$DW$3:$DW$554),"-")</f>
        <v>-8.23</v>
      </c>
    </row>
  </sheetData>
  <sheetProtection sheet="1" objects="1" scenarios="1"/>
  <mergeCells count="74">
    <mergeCell ref="Q99:U99"/>
    <mergeCell ref="B101:D101"/>
    <mergeCell ref="B107:E107"/>
    <mergeCell ref="B108:E108"/>
    <mergeCell ref="B95:E95"/>
    <mergeCell ref="B96:E96"/>
    <mergeCell ref="B99:E100"/>
    <mergeCell ref="F99:F100"/>
    <mergeCell ref="G99:K99"/>
    <mergeCell ref="L99:P99"/>
    <mergeCell ref="B89:D89"/>
    <mergeCell ref="L72:P72"/>
    <mergeCell ref="Q72:U72"/>
    <mergeCell ref="B73:E73"/>
    <mergeCell ref="B74:D74"/>
    <mergeCell ref="B83:E83"/>
    <mergeCell ref="B84:E84"/>
    <mergeCell ref="G72:K72"/>
    <mergeCell ref="B87:E88"/>
    <mergeCell ref="F87:F88"/>
    <mergeCell ref="G87:K87"/>
    <mergeCell ref="L87:P87"/>
    <mergeCell ref="Q87:U87"/>
    <mergeCell ref="B62:D62"/>
    <mergeCell ref="B68:E68"/>
    <mergeCell ref="B69:E69"/>
    <mergeCell ref="B72:E72"/>
    <mergeCell ref="F72:F73"/>
    <mergeCell ref="B60:E60"/>
    <mergeCell ref="F60:F61"/>
    <mergeCell ref="G60:K60"/>
    <mergeCell ref="L60:P60"/>
    <mergeCell ref="Q60:U60"/>
    <mergeCell ref="B61:E61"/>
    <mergeCell ref="L45:P45"/>
    <mergeCell ref="Q45:U45"/>
    <mergeCell ref="B46:E46"/>
    <mergeCell ref="B47:D47"/>
    <mergeCell ref="B56:E56"/>
    <mergeCell ref="F45:F46"/>
    <mergeCell ref="G45:K45"/>
    <mergeCell ref="B57:E57"/>
    <mergeCell ref="B32:D32"/>
    <mergeCell ref="B41:E41"/>
    <mergeCell ref="B42:E42"/>
    <mergeCell ref="B45:E45"/>
    <mergeCell ref="B30:E30"/>
    <mergeCell ref="F30:F31"/>
    <mergeCell ref="G30:K30"/>
    <mergeCell ref="L30:P30"/>
    <mergeCell ref="Q30:U30"/>
    <mergeCell ref="B31:E31"/>
    <mergeCell ref="Q18:U18"/>
    <mergeCell ref="B19:E19"/>
    <mergeCell ref="B20:D20"/>
    <mergeCell ref="B26:E26"/>
    <mergeCell ref="F18:F19"/>
    <mergeCell ref="G18:K18"/>
    <mergeCell ref="V3:V6"/>
    <mergeCell ref="V45:V48"/>
    <mergeCell ref="V87:V90"/>
    <mergeCell ref="B1:U1"/>
    <mergeCell ref="B3:E3"/>
    <mergeCell ref="F3:F4"/>
    <mergeCell ref="G3:K3"/>
    <mergeCell ref="L3:P3"/>
    <mergeCell ref="Q3:U3"/>
    <mergeCell ref="B4:E4"/>
    <mergeCell ref="B27:E27"/>
    <mergeCell ref="B5:D5"/>
    <mergeCell ref="B14:E14"/>
    <mergeCell ref="B15:E15"/>
    <mergeCell ref="B18:E18"/>
    <mergeCell ref="L18:P18"/>
  </mergeCells>
  <conditionalFormatting sqref="Q97:U97 Q5:U14 Q16:U16 Q20:U26 Q28:U28 Q47:U56 Q58:U58 Q62:U68 Q70:U70 Q89:U95 Q32:U41 Q43:U43 Q74:U83 Q85:U85">
    <cfRule type="cellIs" dxfId="14" priority="10" operator="lessThan">
      <formula>0</formula>
    </cfRule>
    <cfRule type="cellIs" dxfId="13" priority="11" operator="greaterThan">
      <formula>0</formula>
    </cfRule>
  </conditionalFormatting>
  <conditionalFormatting sqref="Q109:U109 Q101:U107">
    <cfRule type="cellIs" dxfId="12" priority="8" operator="lessThan">
      <formula>0</formula>
    </cfRule>
    <cfRule type="cellIs" dxfId="11" priority="9" operator="greaterThan">
      <formula>0</formula>
    </cfRule>
  </conditionalFormatting>
  <conditionalFormatting sqref="Q101:U106">
    <cfRule type="cellIs" dxfId="10" priority="6" operator="lessThan">
      <formula>0</formula>
    </cfRule>
    <cfRule type="cellIs" dxfId="9" priority="7" operator="greaterThan">
      <formula>0</formula>
    </cfRule>
  </conditionalFormatting>
  <conditionalFormatting sqref="Q109:U109">
    <cfRule type="cellIs" dxfId="8" priority="4" operator="lessThan">
      <formula>0</formula>
    </cfRule>
    <cfRule type="cellIs" dxfId="7" priority="5" operator="greaterThan">
      <formula>0</formula>
    </cfRule>
  </conditionalFormatting>
  <conditionalFormatting sqref="V3:V6">
    <cfRule type="cellIs" dxfId="6" priority="3" operator="notEqual">
      <formula>""</formula>
    </cfRule>
  </conditionalFormatting>
  <conditionalFormatting sqref="V45:V48">
    <cfRule type="cellIs" dxfId="5" priority="2" operator="notEqual">
      <formula>""</formula>
    </cfRule>
  </conditionalFormatting>
  <conditionalFormatting sqref="V87:V90">
    <cfRule type="cellIs" dxfId="4" priority="1" operator="notEqual">
      <formula>""</formula>
    </cfRule>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D104"/>
  <sheetViews>
    <sheetView showGridLines="0" showRowColHeaders="0" workbookViewId="0">
      <selection activeCell="B1" sqref="B1:C1"/>
    </sheetView>
  </sheetViews>
  <sheetFormatPr defaultColWidth="0" defaultRowHeight="15" zeroHeight="1" x14ac:dyDescent="0.25"/>
  <cols>
    <col min="1" max="1" width="3.7109375" style="926" customWidth="1"/>
    <col min="2" max="2" width="11" style="927" customWidth="1"/>
    <col min="3" max="3" width="95.42578125" style="929" customWidth="1"/>
    <col min="4" max="4" width="3.7109375" style="926" customWidth="1"/>
    <col min="5" max="16384" width="9.140625" style="926" hidden="1"/>
  </cols>
  <sheetData>
    <row r="1" spans="2:3" ht="24.95" customHeight="1" x14ac:dyDescent="0.25">
      <c r="B1" s="1799" t="s">
        <v>566</v>
      </c>
      <c r="C1" s="1799"/>
    </row>
    <row r="2" spans="2:3" x14ac:dyDescent="0.25">
      <c r="B2" s="927" t="s">
        <v>567</v>
      </c>
      <c r="C2" s="928" t="s">
        <v>568</v>
      </c>
    </row>
    <row r="3" spans="2:3" ht="30" x14ac:dyDescent="0.25">
      <c r="B3" s="927" t="s">
        <v>569</v>
      </c>
      <c r="C3" s="929" t="s">
        <v>570</v>
      </c>
    </row>
    <row r="4" spans="2:3" x14ac:dyDescent="0.25"/>
    <row r="5" spans="2:3" x14ac:dyDescent="0.25">
      <c r="B5" s="927" t="s">
        <v>567</v>
      </c>
      <c r="C5" s="928" t="s">
        <v>571</v>
      </c>
    </row>
    <row r="6" spans="2:3" ht="75" x14ac:dyDescent="0.25">
      <c r="B6" s="927" t="s">
        <v>569</v>
      </c>
      <c r="C6" s="929" t="s">
        <v>572</v>
      </c>
    </row>
    <row r="7" spans="2:3" x14ac:dyDescent="0.25"/>
    <row r="8" spans="2:3" x14ac:dyDescent="0.25">
      <c r="B8" s="927" t="s">
        <v>567</v>
      </c>
      <c r="C8" s="928" t="s">
        <v>573</v>
      </c>
    </row>
    <row r="9" spans="2:3" ht="45" x14ac:dyDescent="0.25">
      <c r="B9" s="927" t="s">
        <v>569</v>
      </c>
      <c r="C9" s="929" t="s">
        <v>574</v>
      </c>
    </row>
    <row r="10" spans="2:3" x14ac:dyDescent="0.25">
      <c r="C10" s="929" t="s">
        <v>575</v>
      </c>
    </row>
    <row r="11" spans="2:3" x14ac:dyDescent="0.25">
      <c r="C11" s="929" t="s">
        <v>576</v>
      </c>
    </row>
    <row r="12" spans="2:3" ht="45" x14ac:dyDescent="0.25">
      <c r="C12" s="929" t="s">
        <v>737</v>
      </c>
    </row>
    <row r="13" spans="2:3" ht="30" x14ac:dyDescent="0.25">
      <c r="C13" s="929" t="s">
        <v>943</v>
      </c>
    </row>
    <row r="14" spans="2:3" ht="30" x14ac:dyDescent="0.25">
      <c r="C14" s="929" t="s">
        <v>577</v>
      </c>
    </row>
    <row r="15" spans="2:3" ht="30" x14ac:dyDescent="0.25">
      <c r="C15" s="929" t="s">
        <v>578</v>
      </c>
    </row>
    <row r="16" spans="2:3" ht="90" x14ac:dyDescent="0.25">
      <c r="C16" s="929" t="s">
        <v>579</v>
      </c>
    </row>
    <row r="17" spans="2:3" x14ac:dyDescent="0.25"/>
    <row r="18" spans="2:3" ht="30" x14ac:dyDescent="0.25">
      <c r="B18" s="927" t="s">
        <v>567</v>
      </c>
      <c r="C18" s="928" t="s">
        <v>580</v>
      </c>
    </row>
    <row r="19" spans="2:3" ht="30" x14ac:dyDescent="0.25">
      <c r="B19" s="927" t="s">
        <v>569</v>
      </c>
      <c r="C19" s="929" t="s">
        <v>581</v>
      </c>
    </row>
    <row r="20" spans="2:3" x14ac:dyDescent="0.25">
      <c r="C20" s="930" t="s">
        <v>582</v>
      </c>
    </row>
    <row r="21" spans="2:3" ht="45" x14ac:dyDescent="0.25">
      <c r="C21" s="930" t="s">
        <v>944</v>
      </c>
    </row>
    <row r="22" spans="2:3" ht="45" x14ac:dyDescent="0.25">
      <c r="C22" s="930" t="s">
        <v>583</v>
      </c>
    </row>
    <row r="23" spans="2:3" x14ac:dyDescent="0.25">
      <c r="C23" s="930"/>
    </row>
    <row r="24" spans="2:3" ht="45" x14ac:dyDescent="0.25">
      <c r="B24" s="927" t="s">
        <v>567</v>
      </c>
      <c r="C24" s="928" t="s">
        <v>584</v>
      </c>
    </row>
    <row r="25" spans="2:3" ht="30" x14ac:dyDescent="0.25">
      <c r="B25" s="927" t="s">
        <v>569</v>
      </c>
      <c r="C25" s="929" t="s">
        <v>585</v>
      </c>
    </row>
    <row r="26" spans="2:3" ht="30" x14ac:dyDescent="0.25">
      <c r="C26" s="929" t="s">
        <v>586</v>
      </c>
    </row>
    <row r="27" spans="2:3" x14ac:dyDescent="0.25">
      <c r="C27" s="929" t="s">
        <v>587</v>
      </c>
    </row>
    <row r="28" spans="2:3" ht="30" x14ac:dyDescent="0.25">
      <c r="C28" s="929" t="s">
        <v>588</v>
      </c>
    </row>
    <row r="29" spans="2:3" ht="30" x14ac:dyDescent="0.25">
      <c r="C29" s="929" t="s">
        <v>589</v>
      </c>
    </row>
    <row r="30" spans="2:3" x14ac:dyDescent="0.25"/>
    <row r="31" spans="2:3" x14ac:dyDescent="0.25">
      <c r="B31" s="927" t="s">
        <v>567</v>
      </c>
      <c r="C31" s="928" t="s">
        <v>590</v>
      </c>
    </row>
    <row r="32" spans="2:3" ht="60" x14ac:dyDescent="0.25">
      <c r="B32" s="927" t="s">
        <v>569</v>
      </c>
      <c r="C32" s="929" t="s">
        <v>591</v>
      </c>
    </row>
    <row r="33" spans="2:3" ht="30" x14ac:dyDescent="0.25">
      <c r="C33" s="931" t="s">
        <v>592</v>
      </c>
    </row>
    <row r="34" spans="2:3" x14ac:dyDescent="0.25">
      <c r="C34" s="929" t="s">
        <v>593</v>
      </c>
    </row>
    <row r="35" spans="2:3" ht="30" x14ac:dyDescent="0.25">
      <c r="C35" s="930" t="s">
        <v>945</v>
      </c>
    </row>
    <row r="36" spans="2:3" ht="30" x14ac:dyDescent="0.25">
      <c r="C36" s="930" t="s">
        <v>594</v>
      </c>
    </row>
    <row r="37" spans="2:3" x14ac:dyDescent="0.25"/>
    <row r="38" spans="2:3" ht="60" x14ac:dyDescent="0.25">
      <c r="B38" s="927" t="s">
        <v>567</v>
      </c>
      <c r="C38" s="928" t="s">
        <v>595</v>
      </c>
    </row>
    <row r="39" spans="2:3" ht="135" x14ac:dyDescent="0.25">
      <c r="B39" s="927" t="s">
        <v>569</v>
      </c>
      <c r="C39" s="929" t="s">
        <v>596</v>
      </c>
    </row>
    <row r="40" spans="2:3" ht="30" x14ac:dyDescent="0.25">
      <c r="C40" s="929" t="s">
        <v>597</v>
      </c>
    </row>
    <row r="41" spans="2:3" x14ac:dyDescent="0.25">
      <c r="C41" s="929" t="s">
        <v>598</v>
      </c>
    </row>
    <row r="42" spans="2:3" x14ac:dyDescent="0.25">
      <c r="C42" s="929" t="s">
        <v>599</v>
      </c>
    </row>
    <row r="43" spans="2:3" ht="60" x14ac:dyDescent="0.25">
      <c r="C43" s="929" t="s">
        <v>600</v>
      </c>
    </row>
    <row r="44" spans="2:3" ht="30" x14ac:dyDescent="0.25">
      <c r="C44" s="929" t="s">
        <v>601</v>
      </c>
    </row>
    <row r="45" spans="2:3" ht="23.25" customHeight="1" x14ac:dyDescent="0.25"/>
    <row r="46" spans="2:3" ht="30" x14ac:dyDescent="0.25">
      <c r="B46" s="927" t="s">
        <v>567</v>
      </c>
      <c r="C46" s="928" t="s">
        <v>656</v>
      </c>
    </row>
    <row r="47" spans="2:3" ht="90" x14ac:dyDescent="0.25">
      <c r="B47" s="927" t="s">
        <v>569</v>
      </c>
      <c r="C47" s="929" t="s">
        <v>657</v>
      </c>
    </row>
    <row r="48" spans="2:3" ht="45" x14ac:dyDescent="0.25">
      <c r="C48" s="929" t="s">
        <v>602</v>
      </c>
    </row>
    <row r="49" spans="2:3" x14ac:dyDescent="0.25"/>
    <row r="50" spans="2:3" x14ac:dyDescent="0.25">
      <c r="B50" s="927" t="s">
        <v>567</v>
      </c>
      <c r="C50" s="928" t="s">
        <v>603</v>
      </c>
    </row>
    <row r="51" spans="2:3" ht="30" x14ac:dyDescent="0.25">
      <c r="B51" s="927" t="s">
        <v>569</v>
      </c>
      <c r="C51" s="929" t="s">
        <v>604</v>
      </c>
    </row>
    <row r="52" spans="2:3" x14ac:dyDescent="0.25"/>
    <row r="53" spans="2:3" ht="30" x14ac:dyDescent="0.25">
      <c r="B53" s="927" t="s">
        <v>567</v>
      </c>
      <c r="C53" s="928" t="s">
        <v>605</v>
      </c>
    </row>
    <row r="54" spans="2:3" ht="45" x14ac:dyDescent="0.25">
      <c r="B54" s="927" t="s">
        <v>569</v>
      </c>
      <c r="C54" s="929" t="s">
        <v>606</v>
      </c>
    </row>
    <row r="55" spans="2:3" x14ac:dyDescent="0.25"/>
    <row r="56" spans="2:3" ht="30" x14ac:dyDescent="0.25">
      <c r="B56" s="927" t="s">
        <v>567</v>
      </c>
      <c r="C56" s="928" t="s">
        <v>1010</v>
      </c>
    </row>
    <row r="57" spans="2:3" ht="48.75" customHeight="1" x14ac:dyDescent="0.25">
      <c r="B57" s="927" t="s">
        <v>569</v>
      </c>
      <c r="C57" s="929" t="s">
        <v>607</v>
      </c>
    </row>
    <row r="58" spans="2:3" ht="19.5" customHeight="1" x14ac:dyDescent="0.25">
      <c r="C58" s="932" t="s">
        <v>608</v>
      </c>
    </row>
    <row r="59" spans="2:3" ht="60" x14ac:dyDescent="0.25">
      <c r="C59" s="929" t="s">
        <v>1003</v>
      </c>
    </row>
    <row r="60" spans="2:3" ht="35.1" customHeight="1" x14ac:dyDescent="0.25">
      <c r="C60" s="929" t="s">
        <v>1004</v>
      </c>
    </row>
    <row r="61" spans="2:3" ht="30" x14ac:dyDescent="0.25">
      <c r="C61" s="929" t="s">
        <v>609</v>
      </c>
    </row>
    <row r="62" spans="2:3" x14ac:dyDescent="0.25">
      <c r="C62" s="929" t="s">
        <v>610</v>
      </c>
    </row>
    <row r="63" spans="2:3" x14ac:dyDescent="0.25">
      <c r="C63" s="929" t="s">
        <v>1005</v>
      </c>
    </row>
    <row r="64" spans="2:3" x14ac:dyDescent="0.25">
      <c r="C64" s="929" t="s">
        <v>1006</v>
      </c>
    </row>
    <row r="65" spans="2:3" x14ac:dyDescent="0.25">
      <c r="C65" s="929" t="s">
        <v>611</v>
      </c>
    </row>
    <row r="66" spans="2:3" x14ac:dyDescent="0.25">
      <c r="C66" s="929" t="s">
        <v>612</v>
      </c>
    </row>
    <row r="67" spans="2:3" ht="50.1" customHeight="1" x14ac:dyDescent="0.25">
      <c r="C67" s="929" t="s">
        <v>1007</v>
      </c>
    </row>
    <row r="68" spans="2:3" ht="30" x14ac:dyDescent="0.25">
      <c r="C68" s="929" t="s">
        <v>613</v>
      </c>
    </row>
    <row r="69" spans="2:3" ht="80.099999999999994" customHeight="1" x14ac:dyDescent="0.25">
      <c r="C69" s="929" t="s">
        <v>1008</v>
      </c>
    </row>
    <row r="70" spans="2:3" ht="30" customHeight="1" x14ac:dyDescent="0.25">
      <c r="C70" s="932" t="s">
        <v>614</v>
      </c>
    </row>
    <row r="71" spans="2:3" ht="30" x14ac:dyDescent="0.25">
      <c r="C71" s="929" t="s">
        <v>615</v>
      </c>
    </row>
    <row r="72" spans="2:3" ht="60" x14ac:dyDescent="0.25">
      <c r="C72" s="929" t="s">
        <v>616</v>
      </c>
    </row>
    <row r="73" spans="2:3" ht="45" x14ac:dyDescent="0.25">
      <c r="C73" s="929" t="s">
        <v>617</v>
      </c>
    </row>
    <row r="74" spans="2:3" ht="45" x14ac:dyDescent="0.25">
      <c r="C74" s="929" t="s">
        <v>658</v>
      </c>
    </row>
    <row r="75" spans="2:3" x14ac:dyDescent="0.25"/>
    <row r="76" spans="2:3" ht="30" x14ac:dyDescent="0.25">
      <c r="B76" s="927" t="s">
        <v>567</v>
      </c>
      <c r="C76" s="928" t="s">
        <v>618</v>
      </c>
    </row>
    <row r="77" spans="2:3" ht="45" x14ac:dyDescent="0.25">
      <c r="B77" s="927" t="s">
        <v>569</v>
      </c>
      <c r="C77" s="929" t="s">
        <v>942</v>
      </c>
    </row>
    <row r="78" spans="2:3" ht="135" x14ac:dyDescent="0.25">
      <c r="C78" s="929" t="s">
        <v>619</v>
      </c>
    </row>
    <row r="79" spans="2:3" x14ac:dyDescent="0.25"/>
    <row r="80" spans="2:3" x14ac:dyDescent="0.25">
      <c r="B80" s="927" t="s">
        <v>567</v>
      </c>
      <c r="C80" s="928" t="s">
        <v>620</v>
      </c>
    </row>
    <row r="81" spans="2:3" x14ac:dyDescent="0.25">
      <c r="B81" s="927" t="s">
        <v>569</v>
      </c>
      <c r="C81" s="933" t="s">
        <v>664</v>
      </c>
    </row>
    <row r="82" spans="2:3" ht="90" x14ac:dyDescent="0.25">
      <c r="B82" s="926"/>
      <c r="C82" s="929" t="s">
        <v>665</v>
      </c>
    </row>
    <row r="83" spans="2:3" ht="45" x14ac:dyDescent="0.25">
      <c r="C83" s="929" t="s">
        <v>728</v>
      </c>
    </row>
    <row r="84" spans="2:3" ht="45" x14ac:dyDescent="0.25">
      <c r="C84" s="929" t="s">
        <v>946</v>
      </c>
    </row>
    <row r="85" spans="2:3" ht="30" x14ac:dyDescent="0.25">
      <c r="C85" s="929" t="s">
        <v>682</v>
      </c>
    </row>
    <row r="86" spans="2:3" ht="57.75" customHeight="1" x14ac:dyDescent="0.25">
      <c r="C86" s="934" t="s">
        <v>738</v>
      </c>
    </row>
    <row r="87" spans="2:3" ht="60" x14ac:dyDescent="0.25">
      <c r="C87" s="929" t="s">
        <v>668</v>
      </c>
    </row>
    <row r="88" spans="2:3" ht="45" x14ac:dyDescent="0.25">
      <c r="C88" s="929" t="s">
        <v>666</v>
      </c>
    </row>
    <row r="89" spans="2:3" ht="30" x14ac:dyDescent="0.25">
      <c r="C89" s="929" t="s">
        <v>667</v>
      </c>
    </row>
    <row r="90" spans="2:3" ht="60" x14ac:dyDescent="0.25">
      <c r="C90" s="929" t="s">
        <v>669</v>
      </c>
    </row>
    <row r="91" spans="2:3" ht="45" x14ac:dyDescent="0.25">
      <c r="C91" s="929" t="s">
        <v>670</v>
      </c>
    </row>
    <row r="92" spans="2:3" x14ac:dyDescent="0.25"/>
    <row r="93" spans="2:3" x14ac:dyDescent="0.25">
      <c r="B93" s="927" t="s">
        <v>567</v>
      </c>
      <c r="C93" s="928" t="s">
        <v>1028</v>
      </c>
    </row>
    <row r="94" spans="2:3" ht="30" x14ac:dyDescent="0.25">
      <c r="B94" s="927" t="s">
        <v>569</v>
      </c>
      <c r="C94" s="929" t="s">
        <v>1029</v>
      </c>
    </row>
    <row r="95" spans="2:3" x14ac:dyDescent="0.25"/>
    <row r="96" spans="2:3" x14ac:dyDescent="0.25">
      <c r="B96" s="927" t="s">
        <v>567</v>
      </c>
      <c r="C96" s="928" t="s">
        <v>1030</v>
      </c>
    </row>
    <row r="97" spans="2:3" ht="30" x14ac:dyDescent="0.25">
      <c r="B97" s="927" t="s">
        <v>569</v>
      </c>
      <c r="C97" s="929" t="s">
        <v>1031</v>
      </c>
    </row>
    <row r="98" spans="2:3" x14ac:dyDescent="0.25"/>
    <row r="99" spans="2:3" x14ac:dyDescent="0.25">
      <c r="B99" s="927" t="s">
        <v>567</v>
      </c>
      <c r="C99" s="928" t="s">
        <v>621</v>
      </c>
    </row>
    <row r="100" spans="2:3" x14ac:dyDescent="0.25">
      <c r="B100" s="927" t="s">
        <v>569</v>
      </c>
      <c r="C100" s="929" t="s">
        <v>622</v>
      </c>
    </row>
    <row r="101" spans="2:3" x14ac:dyDescent="0.25">
      <c r="C101" s="929" t="s">
        <v>623</v>
      </c>
    </row>
    <row r="102" spans="2:3" x14ac:dyDescent="0.25">
      <c r="C102" s="929" t="s">
        <v>624</v>
      </c>
    </row>
    <row r="103" spans="2:3" x14ac:dyDescent="0.25">
      <c r="C103" s="930"/>
    </row>
    <row r="104" spans="2:3" hidden="1" x14ac:dyDescent="0.25"/>
  </sheetData>
  <mergeCells count="1">
    <mergeCell ref="B1:C1"/>
  </mergeCells>
  <pageMargins left="0.2" right="0.2" top="0.5" bottom="0.25" header="0.3" footer="0.3"/>
  <pageSetup paperSize="9" scale="9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L24"/>
  <sheetViews>
    <sheetView showGridLines="0" showRowColHeaders="0" workbookViewId="0">
      <pane ySplit="2" topLeftCell="A3" activePane="bottomLeft" state="frozen"/>
      <selection activeCell="C86" sqref="C86"/>
      <selection pane="bottomLeft" activeCell="A3" sqref="A3"/>
    </sheetView>
  </sheetViews>
  <sheetFormatPr defaultRowHeight="20.100000000000001" customHeight="1" x14ac:dyDescent="0.25"/>
  <cols>
    <col min="1" max="1" width="25.7109375" style="937" customWidth="1"/>
    <col min="2" max="12" width="12.7109375" style="937" customWidth="1"/>
    <col min="13" max="13" width="1.85546875" style="937" customWidth="1"/>
    <col min="14" max="14" width="12.7109375" style="937" customWidth="1"/>
    <col min="15" max="16384" width="9.140625" style="937"/>
  </cols>
  <sheetData>
    <row r="1" spans="1:12" ht="20.100000000000001" customHeight="1" x14ac:dyDescent="0.25">
      <c r="A1" s="936"/>
      <c r="B1" s="1800" t="s">
        <v>671</v>
      </c>
      <c r="C1" s="1800"/>
      <c r="D1" s="1800"/>
      <c r="E1" s="1800"/>
      <c r="F1" s="1800"/>
      <c r="G1" s="1800"/>
      <c r="H1" s="1800"/>
      <c r="I1" s="1800"/>
      <c r="J1" s="1800"/>
      <c r="K1" s="1800"/>
      <c r="L1" s="1800"/>
    </row>
    <row r="2" spans="1:12" s="940" customFormat="1" ht="50.1" customHeight="1" x14ac:dyDescent="0.25">
      <c r="A2" s="938" t="s">
        <v>197</v>
      </c>
      <c r="B2" s="939" t="s">
        <v>672</v>
      </c>
      <c r="C2" s="939" t="s">
        <v>673</v>
      </c>
      <c r="D2" s="939" t="s">
        <v>674</v>
      </c>
      <c r="E2" s="939" t="s">
        <v>675</v>
      </c>
      <c r="F2" s="939" t="s">
        <v>676</v>
      </c>
      <c r="G2" s="939" t="s">
        <v>504</v>
      </c>
      <c r="H2" s="939" t="s">
        <v>677</v>
      </c>
      <c r="I2" s="939" t="s">
        <v>678</v>
      </c>
      <c r="J2" s="939" t="s">
        <v>513</v>
      </c>
      <c r="K2" s="939" t="s">
        <v>679</v>
      </c>
      <c r="L2" s="939" t="s">
        <v>250</v>
      </c>
    </row>
    <row r="3" spans="1:12" ht="20.100000000000001" customHeight="1" x14ac:dyDescent="0.25">
      <c r="A3" s="941" t="s">
        <v>203</v>
      </c>
      <c r="B3" s="942" t="s">
        <v>680</v>
      </c>
      <c r="C3" s="942" t="s">
        <v>680</v>
      </c>
      <c r="D3" s="942" t="s">
        <v>680</v>
      </c>
      <c r="E3" s="943" t="s">
        <v>680</v>
      </c>
      <c r="F3" s="943" t="s">
        <v>680</v>
      </c>
      <c r="G3" s="943" t="s">
        <v>680</v>
      </c>
      <c r="H3" s="943" t="s">
        <v>680</v>
      </c>
      <c r="I3" s="943" t="s">
        <v>680</v>
      </c>
      <c r="J3" s="943" t="s">
        <v>680</v>
      </c>
      <c r="K3" s="943" t="s">
        <v>680</v>
      </c>
      <c r="L3" s="943" t="s">
        <v>680</v>
      </c>
    </row>
    <row r="4" spans="1:12" ht="20.100000000000001" customHeight="1" x14ac:dyDescent="0.25">
      <c r="A4" s="944" t="s">
        <v>205</v>
      </c>
      <c r="B4" s="945" t="s">
        <v>680</v>
      </c>
      <c r="C4" s="945" t="s">
        <v>680</v>
      </c>
      <c r="D4" s="945" t="s">
        <v>680</v>
      </c>
      <c r="E4" s="945" t="s">
        <v>680</v>
      </c>
      <c r="F4" s="945" t="s">
        <v>680</v>
      </c>
      <c r="G4" s="945" t="s">
        <v>680</v>
      </c>
      <c r="H4" s="945" t="s">
        <v>680</v>
      </c>
      <c r="I4" s="945" t="s">
        <v>680</v>
      </c>
      <c r="J4" s="945" t="s">
        <v>680</v>
      </c>
      <c r="K4" s="945" t="s">
        <v>680</v>
      </c>
      <c r="L4" s="945" t="s">
        <v>680</v>
      </c>
    </row>
    <row r="5" spans="1:12" ht="20.100000000000001" customHeight="1" x14ac:dyDescent="0.25">
      <c r="A5" s="944" t="s">
        <v>206</v>
      </c>
      <c r="B5" s="946" t="s">
        <v>680</v>
      </c>
      <c r="C5" s="945" t="s">
        <v>680</v>
      </c>
      <c r="D5" s="946" t="s">
        <v>680</v>
      </c>
      <c r="E5" s="945" t="s">
        <v>680</v>
      </c>
      <c r="F5" s="945" t="s">
        <v>680</v>
      </c>
      <c r="G5" s="946" t="s">
        <v>680</v>
      </c>
      <c r="H5" s="945" t="s">
        <v>680</v>
      </c>
      <c r="I5" s="945" t="s">
        <v>680</v>
      </c>
      <c r="J5" s="945" t="s">
        <v>680</v>
      </c>
      <c r="K5" s="945" t="s">
        <v>680</v>
      </c>
      <c r="L5" s="945" t="s">
        <v>680</v>
      </c>
    </row>
    <row r="6" spans="1:12" ht="20.100000000000001" customHeight="1" x14ac:dyDescent="0.25">
      <c r="A6" s="944" t="s">
        <v>207</v>
      </c>
      <c r="B6" s="946" t="s">
        <v>680</v>
      </c>
      <c r="C6" s="945" t="s">
        <v>680</v>
      </c>
      <c r="D6" s="946" t="s">
        <v>680</v>
      </c>
      <c r="E6" s="945" t="s">
        <v>680</v>
      </c>
      <c r="F6" s="945" t="s">
        <v>680</v>
      </c>
      <c r="G6" s="946" t="s">
        <v>680</v>
      </c>
      <c r="H6" s="945" t="s">
        <v>680</v>
      </c>
      <c r="I6" s="945" t="s">
        <v>680</v>
      </c>
      <c r="J6" s="945" t="s">
        <v>680</v>
      </c>
      <c r="K6" s="945" t="s">
        <v>680</v>
      </c>
      <c r="L6" s="945" t="s">
        <v>680</v>
      </c>
    </row>
    <row r="7" spans="1:12" ht="20.100000000000001" customHeight="1" x14ac:dyDescent="0.25">
      <c r="A7" s="944" t="s">
        <v>208</v>
      </c>
      <c r="B7" s="946" t="s">
        <v>680</v>
      </c>
      <c r="C7" s="945" t="s">
        <v>680</v>
      </c>
      <c r="D7" s="946" t="s">
        <v>680</v>
      </c>
      <c r="E7" s="945" t="s">
        <v>680</v>
      </c>
      <c r="F7" s="945" t="s">
        <v>680</v>
      </c>
      <c r="G7" s="946" t="s">
        <v>680</v>
      </c>
      <c r="H7" s="945" t="s">
        <v>680</v>
      </c>
      <c r="I7" s="945" t="s">
        <v>680</v>
      </c>
      <c r="J7" s="945" t="s">
        <v>680</v>
      </c>
      <c r="K7" s="945" t="s">
        <v>680</v>
      </c>
      <c r="L7" s="945" t="s">
        <v>680</v>
      </c>
    </row>
    <row r="8" spans="1:12" ht="20.100000000000001" customHeight="1" x14ac:dyDescent="0.25">
      <c r="A8" s="944" t="s">
        <v>209</v>
      </c>
      <c r="B8" s="945" t="s">
        <v>680</v>
      </c>
      <c r="C8" s="945" t="s">
        <v>680</v>
      </c>
      <c r="D8" s="945" t="s">
        <v>680</v>
      </c>
      <c r="E8" s="945" t="s">
        <v>680</v>
      </c>
      <c r="F8" s="945" t="s">
        <v>680</v>
      </c>
      <c r="G8" s="945" t="s">
        <v>680</v>
      </c>
      <c r="H8" s="945" t="s">
        <v>680</v>
      </c>
      <c r="I8" s="945" t="s">
        <v>680</v>
      </c>
      <c r="J8" s="945" t="s">
        <v>680</v>
      </c>
      <c r="K8" s="945" t="s">
        <v>681</v>
      </c>
      <c r="L8" s="945" t="s">
        <v>681</v>
      </c>
    </row>
    <row r="9" spans="1:12" ht="20.100000000000001" customHeight="1" x14ac:dyDescent="0.25">
      <c r="A9" s="944" t="s">
        <v>210</v>
      </c>
      <c r="B9" s="945" t="s">
        <v>680</v>
      </c>
      <c r="C9" s="945" t="s">
        <v>680</v>
      </c>
      <c r="D9" s="945" t="s">
        <v>680</v>
      </c>
      <c r="E9" s="945" t="s">
        <v>680</v>
      </c>
      <c r="F9" s="945" t="s">
        <v>681</v>
      </c>
      <c r="G9" s="945" t="s">
        <v>681</v>
      </c>
      <c r="H9" s="945" t="s">
        <v>681</v>
      </c>
      <c r="I9" s="945" t="s">
        <v>681</v>
      </c>
      <c r="J9" s="945" t="s">
        <v>681</v>
      </c>
      <c r="K9" s="945" t="s">
        <v>681</v>
      </c>
      <c r="L9" s="945" t="s">
        <v>681</v>
      </c>
    </row>
    <row r="10" spans="1:12" ht="20.100000000000001" customHeight="1" x14ac:dyDescent="0.25">
      <c r="A10" s="944" t="s">
        <v>211</v>
      </c>
      <c r="B10" s="945" t="s">
        <v>680</v>
      </c>
      <c r="C10" s="945" t="s">
        <v>680</v>
      </c>
      <c r="D10" s="945" t="s">
        <v>680</v>
      </c>
      <c r="E10" s="945" t="s">
        <v>680</v>
      </c>
      <c r="F10" s="945" t="s">
        <v>681</v>
      </c>
      <c r="G10" s="945" t="s">
        <v>681</v>
      </c>
      <c r="H10" s="945" t="s">
        <v>681</v>
      </c>
      <c r="I10" s="945" t="s">
        <v>681</v>
      </c>
      <c r="J10" s="945" t="s">
        <v>681</v>
      </c>
      <c r="K10" s="945" t="s">
        <v>681</v>
      </c>
      <c r="L10" s="945" t="s">
        <v>681</v>
      </c>
    </row>
    <row r="11" spans="1:12" ht="20.100000000000001" customHeight="1" x14ac:dyDescent="0.25">
      <c r="A11" s="944" t="s">
        <v>212</v>
      </c>
      <c r="B11" s="945" t="s">
        <v>680</v>
      </c>
      <c r="C11" s="945" t="s">
        <v>680</v>
      </c>
      <c r="D11" s="945" t="s">
        <v>680</v>
      </c>
      <c r="E11" s="945" t="s">
        <v>680</v>
      </c>
      <c r="F11" s="945" t="s">
        <v>681</v>
      </c>
      <c r="G11" s="945" t="s">
        <v>681</v>
      </c>
      <c r="H11" s="945" t="s">
        <v>681</v>
      </c>
      <c r="I11" s="945" t="s">
        <v>681</v>
      </c>
      <c r="J11" s="945" t="s">
        <v>681</v>
      </c>
      <c r="K11" s="945" t="s">
        <v>681</v>
      </c>
      <c r="L11" s="945" t="s">
        <v>681</v>
      </c>
    </row>
    <row r="12" spans="1:12" ht="20.100000000000001" customHeight="1" x14ac:dyDescent="0.25">
      <c r="A12" s="944" t="s">
        <v>213</v>
      </c>
      <c r="B12" s="945" t="s">
        <v>680</v>
      </c>
      <c r="C12" s="945" t="s">
        <v>680</v>
      </c>
      <c r="D12" s="945" t="s">
        <v>680</v>
      </c>
      <c r="E12" s="945" t="s">
        <v>680</v>
      </c>
      <c r="F12" s="945" t="s">
        <v>681</v>
      </c>
      <c r="G12" s="945" t="s">
        <v>680</v>
      </c>
      <c r="H12" s="945" t="s">
        <v>680</v>
      </c>
      <c r="I12" s="945" t="s">
        <v>680</v>
      </c>
      <c r="J12" s="945" t="s">
        <v>680</v>
      </c>
      <c r="K12" s="945" t="s">
        <v>680</v>
      </c>
      <c r="L12" s="945" t="s">
        <v>680</v>
      </c>
    </row>
    <row r="13" spans="1:12" ht="20.100000000000001" customHeight="1" x14ac:dyDescent="0.25">
      <c r="A13" s="944" t="s">
        <v>214</v>
      </c>
      <c r="B13" s="945" t="s">
        <v>680</v>
      </c>
      <c r="C13" s="945" t="s">
        <v>680</v>
      </c>
      <c r="D13" s="945" t="s">
        <v>680</v>
      </c>
      <c r="E13" s="945" t="s">
        <v>680</v>
      </c>
      <c r="F13" s="945" t="s">
        <v>681</v>
      </c>
      <c r="G13" s="945" t="s">
        <v>681</v>
      </c>
      <c r="H13" s="945" t="s">
        <v>681</v>
      </c>
      <c r="I13" s="945" t="s">
        <v>681</v>
      </c>
      <c r="J13" s="945" t="s">
        <v>681</v>
      </c>
      <c r="K13" s="945" t="s">
        <v>680</v>
      </c>
      <c r="L13" s="945" t="s">
        <v>680</v>
      </c>
    </row>
    <row r="14" spans="1:12" ht="20.100000000000001" customHeight="1" x14ac:dyDescent="0.25">
      <c r="A14" s="944" t="s">
        <v>215</v>
      </c>
      <c r="B14" s="945" t="s">
        <v>680</v>
      </c>
      <c r="C14" s="945" t="s">
        <v>680</v>
      </c>
      <c r="D14" s="945" t="s">
        <v>680</v>
      </c>
      <c r="E14" s="945" t="s">
        <v>680</v>
      </c>
      <c r="F14" s="945" t="s">
        <v>681</v>
      </c>
      <c r="G14" s="945" t="s">
        <v>680</v>
      </c>
      <c r="H14" s="945" t="s">
        <v>680</v>
      </c>
      <c r="I14" s="945" t="s">
        <v>680</v>
      </c>
      <c r="J14" s="945" t="s">
        <v>680</v>
      </c>
      <c r="K14" s="945" t="s">
        <v>680</v>
      </c>
      <c r="L14" s="945" t="s">
        <v>680</v>
      </c>
    </row>
    <row r="15" spans="1:12" ht="20.100000000000001" customHeight="1" x14ac:dyDescent="0.25">
      <c r="A15" s="944" t="s">
        <v>216</v>
      </c>
      <c r="B15" s="945" t="s">
        <v>680</v>
      </c>
      <c r="C15" s="945" t="s">
        <v>680</v>
      </c>
      <c r="D15" s="945" t="s">
        <v>680</v>
      </c>
      <c r="E15" s="945" t="s">
        <v>680</v>
      </c>
      <c r="F15" s="945" t="s">
        <v>681</v>
      </c>
      <c r="G15" s="945" t="s">
        <v>681</v>
      </c>
      <c r="H15" s="945" t="s">
        <v>681</v>
      </c>
      <c r="I15" s="945" t="s">
        <v>681</v>
      </c>
      <c r="J15" s="945" t="s">
        <v>681</v>
      </c>
      <c r="K15" s="945" t="s">
        <v>680</v>
      </c>
      <c r="L15" s="945" t="s">
        <v>680</v>
      </c>
    </row>
    <row r="16" spans="1:12" ht="20.100000000000001" customHeight="1" x14ac:dyDescent="0.25">
      <c r="A16" s="944" t="s">
        <v>217</v>
      </c>
      <c r="B16" s="945" t="s">
        <v>680</v>
      </c>
      <c r="C16" s="945" t="s">
        <v>680</v>
      </c>
      <c r="D16" s="945" t="s">
        <v>680</v>
      </c>
      <c r="E16" s="945" t="s">
        <v>680</v>
      </c>
      <c r="F16" s="945" t="s">
        <v>681</v>
      </c>
      <c r="G16" s="945" t="s">
        <v>680</v>
      </c>
      <c r="H16" s="945" t="s">
        <v>680</v>
      </c>
      <c r="I16" s="945" t="s">
        <v>680</v>
      </c>
      <c r="J16" s="945" t="s">
        <v>680</v>
      </c>
      <c r="K16" s="945" t="s">
        <v>680</v>
      </c>
      <c r="L16" s="945" t="s">
        <v>680</v>
      </c>
    </row>
    <row r="17" spans="1:12" ht="20.100000000000001" customHeight="1" x14ac:dyDescent="0.25">
      <c r="A17" s="944" t="s">
        <v>218</v>
      </c>
      <c r="B17" s="945" t="s">
        <v>680</v>
      </c>
      <c r="C17" s="945" t="s">
        <v>680</v>
      </c>
      <c r="D17" s="945" t="s">
        <v>680</v>
      </c>
      <c r="E17" s="945" t="s">
        <v>680</v>
      </c>
      <c r="F17" s="945" t="s">
        <v>681</v>
      </c>
      <c r="G17" s="945" t="s">
        <v>681</v>
      </c>
      <c r="H17" s="945" t="s">
        <v>681</v>
      </c>
      <c r="I17" s="945" t="s">
        <v>681</v>
      </c>
      <c r="J17" s="945" t="s">
        <v>681</v>
      </c>
      <c r="K17" s="945" t="s">
        <v>680</v>
      </c>
      <c r="L17" s="945" t="s">
        <v>680</v>
      </c>
    </row>
    <row r="18" spans="1:12" ht="20.100000000000001" customHeight="1" x14ac:dyDescent="0.25">
      <c r="A18" s="944" t="s">
        <v>219</v>
      </c>
      <c r="B18" s="945" t="s">
        <v>680</v>
      </c>
      <c r="C18" s="945" t="s">
        <v>680</v>
      </c>
      <c r="D18" s="945" t="s">
        <v>680</v>
      </c>
      <c r="E18" s="945" t="s">
        <v>680</v>
      </c>
      <c r="F18" s="945" t="s">
        <v>681</v>
      </c>
      <c r="G18" s="945" t="s">
        <v>680</v>
      </c>
      <c r="H18" s="945" t="s">
        <v>680</v>
      </c>
      <c r="I18" s="945" t="s">
        <v>680</v>
      </c>
      <c r="J18" s="945" t="s">
        <v>680</v>
      </c>
      <c r="K18" s="945" t="s">
        <v>680</v>
      </c>
      <c r="L18" s="945" t="s">
        <v>680</v>
      </c>
    </row>
    <row r="19" spans="1:12" ht="20.100000000000001" customHeight="1" x14ac:dyDescent="0.25">
      <c r="A19" s="944" t="s">
        <v>220</v>
      </c>
      <c r="B19" s="945" t="s">
        <v>680</v>
      </c>
      <c r="C19" s="945" t="s">
        <v>680</v>
      </c>
      <c r="D19" s="945" t="s">
        <v>680</v>
      </c>
      <c r="E19" s="945" t="s">
        <v>680</v>
      </c>
      <c r="F19" s="945" t="s">
        <v>681</v>
      </c>
      <c r="G19" s="945" t="s">
        <v>681</v>
      </c>
      <c r="H19" s="945" t="s">
        <v>681</v>
      </c>
      <c r="I19" s="945" t="s">
        <v>681</v>
      </c>
      <c r="J19" s="945" t="s">
        <v>681</v>
      </c>
      <c r="K19" s="945" t="s">
        <v>680</v>
      </c>
      <c r="L19" s="945" t="s">
        <v>680</v>
      </c>
    </row>
    <row r="20" spans="1:12" ht="20.100000000000001" customHeight="1" x14ac:dyDescent="0.25">
      <c r="A20" s="944" t="s">
        <v>223</v>
      </c>
      <c r="B20" s="945" t="s">
        <v>680</v>
      </c>
      <c r="C20" s="945" t="s">
        <v>680</v>
      </c>
      <c r="D20" s="945" t="s">
        <v>680</v>
      </c>
      <c r="E20" s="945" t="s">
        <v>680</v>
      </c>
      <c r="F20" s="945" t="s">
        <v>681</v>
      </c>
      <c r="G20" s="945" t="s">
        <v>681</v>
      </c>
      <c r="H20" s="945" t="s">
        <v>681</v>
      </c>
      <c r="I20" s="945" t="s">
        <v>681</v>
      </c>
      <c r="J20" s="945" t="s">
        <v>681</v>
      </c>
      <c r="K20" s="945" t="s">
        <v>680</v>
      </c>
      <c r="L20" s="945" t="s">
        <v>680</v>
      </c>
    </row>
    <row r="21" spans="1:12" ht="20.100000000000001" customHeight="1" x14ac:dyDescent="0.25">
      <c r="A21" s="944" t="s">
        <v>224</v>
      </c>
      <c r="B21" s="945" t="s">
        <v>680</v>
      </c>
      <c r="C21" s="945" t="s">
        <v>680</v>
      </c>
      <c r="D21" s="945" t="s">
        <v>680</v>
      </c>
      <c r="E21" s="945" t="s">
        <v>680</v>
      </c>
      <c r="F21" s="945" t="s">
        <v>681</v>
      </c>
      <c r="G21" s="945" t="s">
        <v>681</v>
      </c>
      <c r="H21" s="945" t="s">
        <v>681</v>
      </c>
      <c r="I21" s="945" t="s">
        <v>681</v>
      </c>
      <c r="J21" s="945" t="s">
        <v>681</v>
      </c>
      <c r="K21" s="945" t="s">
        <v>680</v>
      </c>
      <c r="L21" s="945" t="s">
        <v>680</v>
      </c>
    </row>
    <row r="22" spans="1:12" ht="20.100000000000001" customHeight="1" x14ac:dyDescent="0.25">
      <c r="A22" s="944" t="s">
        <v>225</v>
      </c>
      <c r="B22" s="945" t="s">
        <v>680</v>
      </c>
      <c r="C22" s="945" t="s">
        <v>680</v>
      </c>
      <c r="D22" s="945" t="s">
        <v>680</v>
      </c>
      <c r="E22" s="945" t="s">
        <v>680</v>
      </c>
      <c r="F22" s="945" t="s">
        <v>681</v>
      </c>
      <c r="G22" s="945" t="s">
        <v>681</v>
      </c>
      <c r="H22" s="945" t="s">
        <v>681</v>
      </c>
      <c r="I22" s="945" t="s">
        <v>681</v>
      </c>
      <c r="J22" s="945" t="s">
        <v>681</v>
      </c>
      <c r="K22" s="945" t="s">
        <v>680</v>
      </c>
      <c r="L22" s="945" t="s">
        <v>680</v>
      </c>
    </row>
    <row r="23" spans="1:12" ht="20.100000000000001" customHeight="1" x14ac:dyDescent="0.25">
      <c r="A23" s="944" t="s">
        <v>221</v>
      </c>
      <c r="B23" s="945" t="s">
        <v>680</v>
      </c>
      <c r="C23" s="945" t="s">
        <v>680</v>
      </c>
      <c r="D23" s="945" t="s">
        <v>680</v>
      </c>
      <c r="E23" s="945" t="s">
        <v>680</v>
      </c>
      <c r="F23" s="945" t="s">
        <v>681</v>
      </c>
      <c r="G23" s="945" t="s">
        <v>681</v>
      </c>
      <c r="H23" s="945" t="s">
        <v>681</v>
      </c>
      <c r="I23" s="945" t="s">
        <v>681</v>
      </c>
      <c r="J23" s="945" t="s">
        <v>681</v>
      </c>
      <c r="K23" s="945" t="s">
        <v>680</v>
      </c>
      <c r="L23" s="945" t="s">
        <v>680</v>
      </c>
    </row>
    <row r="24" spans="1:12" ht="20.100000000000001" customHeight="1" x14ac:dyDescent="0.25">
      <c r="A24" s="947" t="s">
        <v>222</v>
      </c>
      <c r="B24" s="948" t="s">
        <v>680</v>
      </c>
      <c r="C24" s="948" t="s">
        <v>680</v>
      </c>
      <c r="D24" s="948" t="s">
        <v>680</v>
      </c>
      <c r="E24" s="948" t="s">
        <v>680</v>
      </c>
      <c r="F24" s="948" t="s">
        <v>681</v>
      </c>
      <c r="G24" s="948" t="s">
        <v>681</v>
      </c>
      <c r="H24" s="948" t="s">
        <v>681</v>
      </c>
      <c r="I24" s="948" t="s">
        <v>681</v>
      </c>
      <c r="J24" s="948" t="s">
        <v>681</v>
      </c>
      <c r="K24" s="948" t="s">
        <v>680</v>
      </c>
      <c r="L24" s="948" t="s">
        <v>680</v>
      </c>
    </row>
  </sheetData>
  <sheetProtection sheet="1" objects="1" scenarios="1"/>
  <mergeCells count="1">
    <mergeCell ref="B1:L1"/>
  </mergeCells>
  <conditionalFormatting sqref="B3:L24">
    <cfRule type="cellIs" dxfId="3" priority="1" operator="equal">
      <formula>"x"</formula>
    </cfRule>
    <cfRule type="cellIs" dxfId="2" priority="2" operator="equal">
      <formula>"√"</formula>
    </cfRule>
  </conditionalFormatting>
  <printOptions horizontalCentered="1"/>
  <pageMargins left="0" right="0" top="0.5" bottom="0.25" header="0.3" footer="0.3"/>
  <pageSetup paperSize="9" scale="90" orientation="landscape" horizontalDpi="144" verticalDpi="14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C16"/>
  <sheetViews>
    <sheetView showGridLines="0" showRowColHeaders="0" workbookViewId="0">
      <selection activeCell="B1" sqref="B1"/>
    </sheetView>
  </sheetViews>
  <sheetFormatPr defaultColWidth="0" defaultRowHeight="20.100000000000001" customHeight="1" zeroHeight="1" x14ac:dyDescent="0.25"/>
  <cols>
    <col min="1" max="1" width="2.7109375" style="1012" customWidth="1"/>
    <col min="2" max="2" width="88" style="1012" customWidth="1"/>
    <col min="3" max="3" width="2.7109375" style="1012" customWidth="1"/>
    <col min="4" max="16384" width="9.140625" style="1012" hidden="1"/>
  </cols>
  <sheetData>
    <row r="1" spans="2:2" ht="30" customHeight="1" x14ac:dyDescent="0.25">
      <c r="B1" s="1013" t="s">
        <v>659</v>
      </c>
    </row>
    <row r="2" spans="2:2" ht="30" customHeight="1" x14ac:dyDescent="0.25">
      <c r="B2" s="1015" t="s">
        <v>732</v>
      </c>
    </row>
    <row r="3" spans="2:2" ht="120" customHeight="1" x14ac:dyDescent="0.25">
      <c r="B3" s="1016" t="s">
        <v>733</v>
      </c>
    </row>
    <row r="4" spans="2:2" ht="80.099999999999994" customHeight="1" x14ac:dyDescent="0.25">
      <c r="B4" s="1016" t="s">
        <v>736</v>
      </c>
    </row>
    <row r="5" spans="2:2" ht="50.1" customHeight="1" x14ac:dyDescent="0.25">
      <c r="B5" s="1016" t="s">
        <v>959</v>
      </c>
    </row>
    <row r="6" spans="2:2" ht="30" customHeight="1" x14ac:dyDescent="0.25">
      <c r="B6" s="1016" t="s">
        <v>973</v>
      </c>
    </row>
    <row r="7" spans="2:2" ht="50.1" customHeight="1" x14ac:dyDescent="0.25">
      <c r="B7" s="1016" t="s">
        <v>978</v>
      </c>
    </row>
    <row r="8" spans="2:2" ht="60" customHeight="1" x14ac:dyDescent="0.25">
      <c r="B8" s="1016" t="s">
        <v>979</v>
      </c>
    </row>
    <row r="9" spans="2:2" ht="39.950000000000003" customHeight="1" x14ac:dyDescent="0.25">
      <c r="B9" s="1016" t="s">
        <v>981</v>
      </c>
    </row>
    <row r="10" spans="2:2" ht="39.950000000000003" customHeight="1" x14ac:dyDescent="0.25">
      <c r="B10" s="1016" t="s">
        <v>982</v>
      </c>
    </row>
    <row r="11" spans="2:2" ht="39.950000000000003" customHeight="1" x14ac:dyDescent="0.25">
      <c r="B11" s="1016" t="s">
        <v>1009</v>
      </c>
    </row>
    <row r="12" spans="2:2" ht="39.950000000000003" customHeight="1" x14ac:dyDescent="0.25">
      <c r="B12" s="1016" t="s">
        <v>1151</v>
      </c>
    </row>
    <row r="13" spans="2:2" ht="60" customHeight="1" x14ac:dyDescent="0.25">
      <c r="B13" s="1016" t="s">
        <v>1152</v>
      </c>
    </row>
    <row r="14" spans="2:2" ht="20.100000000000001" customHeight="1" x14ac:dyDescent="0.25">
      <c r="B14" s="1014" t="s">
        <v>731</v>
      </c>
    </row>
    <row r="15" spans="2:2" ht="20.100000000000001" customHeight="1" x14ac:dyDescent="0.25"/>
    <row r="16" spans="2:2" ht="20.100000000000001" hidden="1" customHeight="1" x14ac:dyDescent="0.25"/>
  </sheetData>
  <sheetProtection sheet="1" objects="1" scenarios="1"/>
  <hyperlinks>
    <hyperlink ref="B14" r:id="rId1" display="Check for updates at www.BetGPS.com/betting-data.php"/>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FF0000"/>
  </sheetPr>
  <dimension ref="A1:FW583"/>
  <sheetViews>
    <sheetView showGridLines="0" showRowColHeaders="0" topLeftCell="BU1" zoomScale="85" zoomScaleNormal="85" workbookViewId="0">
      <pane ySplit="2" topLeftCell="A3" activePane="bottomLeft" state="frozen"/>
      <selection pane="bottomLeft" activeCell="BU3" sqref="BU3"/>
    </sheetView>
  </sheetViews>
  <sheetFormatPr defaultRowHeight="15" x14ac:dyDescent="0.25"/>
  <cols>
    <col min="1" max="3" width="9.140625" style="10" hidden="1" customWidth="1"/>
    <col min="4" max="6" width="9.140625" style="4" hidden="1" customWidth="1"/>
    <col min="7" max="9" width="9.140625" style="10" hidden="1" customWidth="1"/>
    <col min="10" max="12" width="9.140625" style="4" hidden="1" customWidth="1"/>
    <col min="13" max="15" width="9.140625" style="10" hidden="1" customWidth="1"/>
    <col min="16" max="18" width="9.140625" style="4" hidden="1" customWidth="1"/>
    <col min="19" max="21" width="9.140625" style="10" hidden="1" customWidth="1"/>
    <col min="22" max="24" width="9.140625" style="4" hidden="1" customWidth="1"/>
    <col min="25" max="27" width="9.140625" style="10" hidden="1" customWidth="1"/>
    <col min="28" max="30" width="9.140625" style="4" hidden="1" customWidth="1"/>
    <col min="31" max="33" width="9.140625" style="10" hidden="1" customWidth="1"/>
    <col min="34" max="36" width="9.140625" style="4" hidden="1" customWidth="1"/>
    <col min="37" max="39" width="9.140625" style="10" hidden="1" customWidth="1"/>
    <col min="40" max="42" width="9.140625" style="4" hidden="1" customWidth="1"/>
    <col min="43" max="45" width="9.140625" style="10" hidden="1" customWidth="1"/>
    <col min="46" max="48" width="9.140625" style="4" hidden="1" customWidth="1"/>
    <col min="49" max="51" width="9.140625" style="10" hidden="1" customWidth="1"/>
    <col min="52" max="54" width="9.140625" style="4" hidden="1" customWidth="1"/>
    <col min="55" max="57" width="9.140625" style="10" hidden="1" customWidth="1"/>
    <col min="58" max="60" width="9.140625" style="4" hidden="1" customWidth="1"/>
    <col min="61" max="63" width="9.140625" style="10" hidden="1" customWidth="1"/>
    <col min="64" max="66" width="9.140625" style="4" hidden="1" customWidth="1"/>
    <col min="67" max="69" width="9.140625" style="10" hidden="1" customWidth="1"/>
    <col min="70" max="72" width="9.140625" style="4" hidden="1" customWidth="1"/>
    <col min="73" max="73" width="9.42578125" style="95" customWidth="1"/>
    <col min="74" max="74" width="10.7109375" style="35" customWidth="1"/>
    <col min="75" max="75" width="12.7109375" style="32" customWidth="1"/>
    <col min="76" max="77" width="20.7109375" style="4" customWidth="1"/>
    <col min="78" max="83" width="6.7109375" style="6" customWidth="1"/>
    <col min="84" max="84" width="12.7109375" style="8" customWidth="1"/>
    <col min="85" max="96" width="6.7109375" style="6" customWidth="1"/>
    <col min="97" max="102" width="7.7109375" style="31" customWidth="1"/>
    <col min="103" max="103" width="9.140625" style="4" customWidth="1"/>
    <col min="104" max="104" width="9.140625" style="1" customWidth="1"/>
    <col min="105" max="109" width="9.140625" style="29" customWidth="1"/>
    <col min="110" max="114" width="9.140625" style="15" customWidth="1"/>
    <col min="115" max="121" width="9.140625" style="29" customWidth="1"/>
    <col min="122" max="129" width="9.140625" style="70" customWidth="1"/>
    <col min="130" max="132" width="9.140625" style="4" customWidth="1"/>
    <col min="133" max="138" width="9.140625" style="29" customWidth="1"/>
    <col min="139" max="156" width="9.140625" style="4"/>
    <col min="157" max="157" width="15.7109375" style="4" customWidth="1"/>
    <col min="158" max="179" width="20.7109375" style="4" customWidth="1"/>
    <col min="180" max="16384" width="9.140625" style="4"/>
  </cols>
  <sheetData>
    <row r="1" spans="1:179" s="8" customFormat="1" x14ac:dyDescent="0.25">
      <c r="A1" s="9">
        <v>1</v>
      </c>
      <c r="B1" s="9" t="str">
        <f ca="1">INDIRECT("teams!a"&amp;A1)</f>
        <v>Aston Villa</v>
      </c>
      <c r="C1" s="9"/>
      <c r="D1" s="8">
        <f>A1+1</f>
        <v>2</v>
      </c>
      <c r="E1" s="8" t="str">
        <f ca="1">INDIRECT("teams!a"&amp;D1)</f>
        <v>Birmingham</v>
      </c>
      <c r="G1" s="9">
        <f>D1+1</f>
        <v>3</v>
      </c>
      <c r="H1" s="9" t="str">
        <f ca="1">INDIRECT("teams!a"&amp;G1)</f>
        <v>Blackburn</v>
      </c>
      <c r="I1" s="9"/>
      <c r="J1" s="8">
        <f>G1+1</f>
        <v>4</v>
      </c>
      <c r="K1" s="8" t="str">
        <f ca="1">INDIRECT("teams!a"&amp;J1)</f>
        <v>Bolton</v>
      </c>
      <c r="M1" s="9">
        <f>J1+1</f>
        <v>5</v>
      </c>
      <c r="N1" s="9" t="str">
        <f ca="1">INDIRECT("teams!a"&amp;M1)</f>
        <v>Brentford</v>
      </c>
      <c r="O1" s="9"/>
      <c r="P1" s="8">
        <f>M1+1</f>
        <v>6</v>
      </c>
      <c r="Q1" s="8" t="str">
        <f ca="1">INDIRECT("teams!a"&amp;P1)</f>
        <v>Bristol City</v>
      </c>
      <c r="S1" s="9">
        <f>P1+1</f>
        <v>7</v>
      </c>
      <c r="T1" s="9" t="str">
        <f ca="1">INDIRECT("teams!a"&amp;S1)</f>
        <v>Derby</v>
      </c>
      <c r="U1" s="9"/>
      <c r="V1" s="8">
        <f>S1+1</f>
        <v>8</v>
      </c>
      <c r="W1" s="8" t="str">
        <f ca="1">INDIRECT("teams!a"&amp;V1)</f>
        <v>Hull</v>
      </c>
      <c r="Y1" s="9">
        <f>V1+1</f>
        <v>9</v>
      </c>
      <c r="Z1" s="9" t="str">
        <f ca="1">INDIRECT("teams!a"&amp;Y1)</f>
        <v>Ipswich</v>
      </c>
      <c r="AA1" s="9"/>
      <c r="AB1" s="8">
        <f>Y1+1</f>
        <v>10</v>
      </c>
      <c r="AC1" s="8" t="str">
        <f ca="1">INDIRECT("teams!a"&amp;AB1)</f>
        <v>Leeds</v>
      </c>
      <c r="AE1" s="9">
        <f>AB1+1</f>
        <v>11</v>
      </c>
      <c r="AF1" s="9" t="str">
        <f ca="1">INDIRECT("teams!a"&amp;AE1)</f>
        <v>Middlesbrough</v>
      </c>
      <c r="AG1" s="9"/>
      <c r="AH1" s="8">
        <f>AE1+1</f>
        <v>12</v>
      </c>
      <c r="AI1" s="8" t="str">
        <f ca="1">INDIRECT("teams!a"&amp;AH1)</f>
        <v>Millwall</v>
      </c>
      <c r="AK1" s="9">
        <f>AH1+1</f>
        <v>13</v>
      </c>
      <c r="AL1" s="9" t="str">
        <f ca="1">INDIRECT("teams!a"&amp;AK1)</f>
        <v>Norwich</v>
      </c>
      <c r="AM1" s="9"/>
      <c r="AN1" s="8">
        <f>AK1+1</f>
        <v>14</v>
      </c>
      <c r="AO1" s="8" t="str">
        <f ca="1">INDIRECT("teams!a"&amp;AN1)</f>
        <v>Nott'm Forest</v>
      </c>
      <c r="AQ1" s="9">
        <f>AN1+1</f>
        <v>15</v>
      </c>
      <c r="AR1" s="9" t="str">
        <f ca="1">INDIRECT("teams!a"&amp;AQ1)</f>
        <v>Preston</v>
      </c>
      <c r="AS1" s="9"/>
      <c r="AT1" s="8">
        <f>AQ1+1</f>
        <v>16</v>
      </c>
      <c r="AU1" s="8" t="str">
        <f ca="1">INDIRECT("teams!a"&amp;AT1)</f>
        <v>QPR</v>
      </c>
      <c r="AW1" s="9">
        <f>AT1+1</f>
        <v>17</v>
      </c>
      <c r="AX1" s="9" t="str">
        <f ca="1">INDIRECT("teams!a"&amp;AW1)</f>
        <v>Reading</v>
      </c>
      <c r="AY1" s="9"/>
      <c r="AZ1" s="8">
        <f>AW1+1</f>
        <v>18</v>
      </c>
      <c r="BA1" s="8" t="str">
        <f ca="1">INDIRECT("teams!a"&amp;AZ1)</f>
        <v>Rotherham</v>
      </c>
      <c r="BC1" s="9">
        <f>AZ1+1</f>
        <v>19</v>
      </c>
      <c r="BD1" s="9" t="str">
        <f ca="1">INDIRECT("teams!a"&amp;BC1)</f>
        <v>Sheffield United</v>
      </c>
      <c r="BE1" s="9"/>
      <c r="BF1" s="8">
        <f>BC1+1</f>
        <v>20</v>
      </c>
      <c r="BG1" s="8" t="str">
        <f ca="1">INDIRECT("teams!a"&amp;BF1)</f>
        <v>Sheffield Weds</v>
      </c>
      <c r="BI1" s="9">
        <f>BF1+1</f>
        <v>21</v>
      </c>
      <c r="BJ1" s="9" t="str">
        <f ca="1">INDIRECT("teams!a"&amp;BI1)</f>
        <v>Stoke</v>
      </c>
      <c r="BK1" s="9"/>
      <c r="BL1" s="8">
        <f>BI1+1</f>
        <v>22</v>
      </c>
      <c r="BM1" s="8" t="str">
        <f ca="1">INDIRECT("teams!a"&amp;BL1)</f>
        <v>Swansea</v>
      </c>
      <c r="BO1" s="9">
        <f>BL1+1</f>
        <v>23</v>
      </c>
      <c r="BP1" s="9" t="str">
        <f ca="1">INDIRECT("teams!a"&amp;BO1)</f>
        <v>West Brom</v>
      </c>
      <c r="BQ1" s="9"/>
      <c r="BR1" s="8">
        <f>BO1+1</f>
        <v>24</v>
      </c>
      <c r="BS1" s="8" t="str">
        <f ca="1">INDIRECT("teams!a"&amp;BR1)</f>
        <v>Wigan</v>
      </c>
      <c r="BU1" s="94"/>
      <c r="BV1" s="33"/>
      <c r="BW1" s="32"/>
      <c r="BX1" s="4"/>
      <c r="BY1" s="4"/>
      <c r="BZ1" s="6"/>
      <c r="CA1" s="6"/>
      <c r="CB1" s="6"/>
      <c r="CC1" s="6"/>
      <c r="CD1" s="6"/>
      <c r="CE1" s="6"/>
      <c r="CG1" s="6"/>
      <c r="CH1" s="6"/>
      <c r="CI1" s="6"/>
      <c r="CJ1" s="6"/>
      <c r="CK1" s="6"/>
      <c r="CL1" s="6"/>
      <c r="CM1" s="6"/>
      <c r="CN1" s="6"/>
      <c r="CO1" s="6"/>
      <c r="CP1" s="6"/>
      <c r="CQ1" s="6"/>
      <c r="CR1" s="93" t="s">
        <v>252</v>
      </c>
      <c r="CS1" s="92">
        <f ca="1">COUNTIF(CS3:CS554,1)</f>
        <v>0</v>
      </c>
      <c r="CT1" s="92">
        <f t="shared" ref="CT1:CZ1" ca="1" si="0">COUNTIF(CT3:CT554,1)</f>
        <v>0</v>
      </c>
      <c r="CU1" s="92">
        <f t="shared" ca="1" si="0"/>
        <v>0</v>
      </c>
      <c r="CV1" s="92">
        <f t="shared" ca="1" si="0"/>
        <v>0</v>
      </c>
      <c r="CW1" s="92">
        <f t="shared" ca="1" si="0"/>
        <v>0</v>
      </c>
      <c r="CX1" s="92">
        <f t="shared" ca="1" si="0"/>
        <v>0</v>
      </c>
      <c r="CY1" s="92">
        <f t="shared" ca="1" si="0"/>
        <v>0</v>
      </c>
      <c r="CZ1" s="92">
        <f t="shared" ca="1" si="0"/>
        <v>0</v>
      </c>
      <c r="DA1" s="61"/>
      <c r="DB1" s="29"/>
      <c r="DC1" s="29"/>
      <c r="DD1" s="29"/>
      <c r="DE1" s="29"/>
      <c r="DF1" s="15"/>
      <c r="DG1" s="15"/>
      <c r="DH1" s="15"/>
      <c r="DI1" s="15"/>
      <c r="DJ1" s="15"/>
      <c r="DK1" s="29"/>
      <c r="DL1" s="29"/>
      <c r="DM1" s="29"/>
      <c r="DN1" s="29"/>
      <c r="DO1" s="29"/>
      <c r="DP1" s="29"/>
      <c r="DQ1" s="29"/>
      <c r="DR1" s="67"/>
      <c r="DS1" s="67"/>
      <c r="DT1" s="67"/>
      <c r="DU1" s="67"/>
      <c r="DV1" s="67"/>
      <c r="DW1" s="67"/>
      <c r="DX1" s="67"/>
      <c r="DY1" s="67"/>
      <c r="EC1" s="29"/>
      <c r="ED1" s="29"/>
      <c r="EE1" s="29"/>
      <c r="EF1" s="29"/>
      <c r="EG1" s="29"/>
      <c r="EH1" s="29"/>
      <c r="FA1" s="616" t="s">
        <v>196</v>
      </c>
    </row>
    <row r="2" spans="1:179" s="5" customFormat="1" x14ac:dyDescent="0.25">
      <c r="A2" s="7" t="str">
        <f ca="1">CONCATENATE(B1,"-Home")</f>
        <v>Aston Villa-Home</v>
      </c>
      <c r="B2" s="7" t="str">
        <f ca="1">CONCATENATE(B1,"-Away")</f>
        <v>Aston Villa-Away</v>
      </c>
      <c r="C2" s="7" t="str">
        <f ca="1">CONCATENATE(B1,"-All")</f>
        <v>Aston Villa-All</v>
      </c>
      <c r="D2" s="5" t="str">
        <f ca="1">CONCATENATE(E1,"-Home")</f>
        <v>Birmingham-Home</v>
      </c>
      <c r="E2" s="5" t="str">
        <f ca="1">CONCATENATE(E1,"-Away")</f>
        <v>Birmingham-Away</v>
      </c>
      <c r="F2" s="5" t="str">
        <f ca="1">CONCATENATE(E1,"-All")</f>
        <v>Birmingham-All</v>
      </c>
      <c r="G2" s="7" t="str">
        <f ca="1">CONCATENATE(H1,"-Home")</f>
        <v>Blackburn-Home</v>
      </c>
      <c r="H2" s="7" t="str">
        <f ca="1">CONCATENATE(H1,"-Away")</f>
        <v>Blackburn-Away</v>
      </c>
      <c r="I2" s="7" t="str">
        <f ca="1">CONCATENATE(H1,"-All")</f>
        <v>Blackburn-All</v>
      </c>
      <c r="J2" s="5" t="str">
        <f ca="1">CONCATENATE(K1,"-Home")</f>
        <v>Bolton-Home</v>
      </c>
      <c r="K2" s="5" t="str">
        <f ca="1">CONCATENATE(K1,"-Away")</f>
        <v>Bolton-Away</v>
      </c>
      <c r="L2" s="5" t="str">
        <f ca="1">CONCATENATE(K1,"-All")</f>
        <v>Bolton-All</v>
      </c>
      <c r="M2" s="7" t="str">
        <f ca="1">CONCATENATE(N1,"-Home")</f>
        <v>Brentford-Home</v>
      </c>
      <c r="N2" s="7" t="str">
        <f ca="1">CONCATENATE(N1,"-Away")</f>
        <v>Brentford-Away</v>
      </c>
      <c r="O2" s="7" t="str">
        <f ca="1">CONCATENATE(N1,"-All")</f>
        <v>Brentford-All</v>
      </c>
      <c r="P2" s="5" t="str">
        <f ca="1">CONCATENATE(Q1,"-Home")</f>
        <v>Bristol City-Home</v>
      </c>
      <c r="Q2" s="5" t="str">
        <f ca="1">CONCATENATE(Q1,"-Away")</f>
        <v>Bristol City-Away</v>
      </c>
      <c r="R2" s="5" t="str">
        <f ca="1">CONCATENATE(Q1,"-All")</f>
        <v>Bristol City-All</v>
      </c>
      <c r="S2" s="7" t="str">
        <f ca="1">CONCATENATE(T1,"-Home")</f>
        <v>Derby-Home</v>
      </c>
      <c r="T2" s="7" t="str">
        <f ca="1">CONCATENATE(T1,"-Away")</f>
        <v>Derby-Away</v>
      </c>
      <c r="U2" s="7" t="str">
        <f ca="1">CONCATENATE(T1,"-All")</f>
        <v>Derby-All</v>
      </c>
      <c r="V2" s="5" t="str">
        <f ca="1">CONCATENATE(W1,"-Home")</f>
        <v>Hull-Home</v>
      </c>
      <c r="W2" s="5" t="str">
        <f ca="1">CONCATENATE(W1,"-Away")</f>
        <v>Hull-Away</v>
      </c>
      <c r="X2" s="5" t="str">
        <f ca="1">CONCATENATE(W1,"-All")</f>
        <v>Hull-All</v>
      </c>
      <c r="Y2" s="7" t="str">
        <f ca="1">CONCATENATE(Z1,"-Home")</f>
        <v>Ipswich-Home</v>
      </c>
      <c r="Z2" s="7" t="str">
        <f ca="1">CONCATENATE(Z1,"-Away")</f>
        <v>Ipswich-Away</v>
      </c>
      <c r="AA2" s="7" t="str">
        <f ca="1">CONCATENATE(Z1,"-All")</f>
        <v>Ipswich-All</v>
      </c>
      <c r="AB2" s="5" t="str">
        <f ca="1">CONCATENATE(AC1,"-Home")</f>
        <v>Leeds-Home</v>
      </c>
      <c r="AC2" s="5" t="str">
        <f ca="1">CONCATENATE(AC1,"-Away")</f>
        <v>Leeds-Away</v>
      </c>
      <c r="AD2" s="5" t="str">
        <f ca="1">CONCATENATE(AC1,"-All")</f>
        <v>Leeds-All</v>
      </c>
      <c r="AE2" s="7" t="str">
        <f ca="1">CONCATENATE(AF1,"-Home")</f>
        <v>Middlesbrough-Home</v>
      </c>
      <c r="AF2" s="7" t="str">
        <f ca="1">CONCATENATE(AF1,"-Away")</f>
        <v>Middlesbrough-Away</v>
      </c>
      <c r="AG2" s="7" t="str">
        <f ca="1">CONCATENATE(AF1,"-All")</f>
        <v>Middlesbrough-All</v>
      </c>
      <c r="AH2" s="5" t="str">
        <f ca="1">CONCATENATE(AI1,"-Home")</f>
        <v>Millwall-Home</v>
      </c>
      <c r="AI2" s="5" t="str">
        <f ca="1">CONCATENATE(AI1,"-Away")</f>
        <v>Millwall-Away</v>
      </c>
      <c r="AJ2" s="5" t="str">
        <f ca="1">CONCATENATE(AI1,"-All")</f>
        <v>Millwall-All</v>
      </c>
      <c r="AK2" s="7" t="str">
        <f ca="1">CONCATENATE(AL1,"-Home")</f>
        <v>Norwich-Home</v>
      </c>
      <c r="AL2" s="7" t="str">
        <f ca="1">CONCATENATE(AL1,"-Away")</f>
        <v>Norwich-Away</v>
      </c>
      <c r="AM2" s="7" t="str">
        <f ca="1">CONCATENATE(AL1,"-All")</f>
        <v>Norwich-All</v>
      </c>
      <c r="AN2" s="5" t="str">
        <f ca="1">CONCATENATE(AO1,"-Home")</f>
        <v>Nott'm Forest-Home</v>
      </c>
      <c r="AO2" s="5" t="str">
        <f ca="1">CONCATENATE(AO1,"-Away")</f>
        <v>Nott'm Forest-Away</v>
      </c>
      <c r="AP2" s="5" t="str">
        <f ca="1">CONCATENATE(AO1,"-All")</f>
        <v>Nott'm Forest-All</v>
      </c>
      <c r="AQ2" s="7" t="str">
        <f ca="1">CONCATENATE(AR1,"-Home")</f>
        <v>Preston-Home</v>
      </c>
      <c r="AR2" s="7" t="str">
        <f ca="1">CONCATENATE(AR1,"-Away")</f>
        <v>Preston-Away</v>
      </c>
      <c r="AS2" s="7" t="str">
        <f ca="1">CONCATENATE(AR1,"-All")</f>
        <v>Preston-All</v>
      </c>
      <c r="AT2" s="5" t="str">
        <f ca="1">CONCATENATE(AU1,"-Home")</f>
        <v>QPR-Home</v>
      </c>
      <c r="AU2" s="5" t="str">
        <f ca="1">CONCATENATE(AU1,"-Away")</f>
        <v>QPR-Away</v>
      </c>
      <c r="AV2" s="5" t="str">
        <f ca="1">CONCATENATE(AU1,"-All")</f>
        <v>QPR-All</v>
      </c>
      <c r="AW2" s="7" t="str">
        <f ca="1">CONCATENATE(AX1,"-Home")</f>
        <v>Reading-Home</v>
      </c>
      <c r="AX2" s="7" t="str">
        <f ca="1">CONCATENATE(AX1,"-Away")</f>
        <v>Reading-Away</v>
      </c>
      <c r="AY2" s="7" t="str">
        <f ca="1">CONCATENATE(AX1,"-All")</f>
        <v>Reading-All</v>
      </c>
      <c r="AZ2" s="5" t="str">
        <f ca="1">CONCATENATE(BA1,"-Home")</f>
        <v>Rotherham-Home</v>
      </c>
      <c r="BA2" s="5" t="str">
        <f ca="1">CONCATENATE(BA1,"-Away")</f>
        <v>Rotherham-Away</v>
      </c>
      <c r="BB2" s="5" t="str">
        <f ca="1">CONCATENATE(BA1,"-All")</f>
        <v>Rotherham-All</v>
      </c>
      <c r="BC2" s="7" t="str">
        <f ca="1">CONCATENATE(BD1,"-Home")</f>
        <v>Sheffield United-Home</v>
      </c>
      <c r="BD2" s="7" t="str">
        <f ca="1">CONCATENATE(BD1,"-Away")</f>
        <v>Sheffield United-Away</v>
      </c>
      <c r="BE2" s="7" t="str">
        <f ca="1">CONCATENATE(BD1,"-All")</f>
        <v>Sheffield United-All</v>
      </c>
      <c r="BF2" s="5" t="str">
        <f ca="1">CONCATENATE(BG1,"-Home")</f>
        <v>Sheffield Weds-Home</v>
      </c>
      <c r="BG2" s="5" t="str">
        <f ca="1">CONCATENATE(BG1,"-Away")</f>
        <v>Sheffield Weds-Away</v>
      </c>
      <c r="BH2" s="5" t="str">
        <f ca="1">CONCATENATE(BG1,"-All")</f>
        <v>Sheffield Weds-All</v>
      </c>
      <c r="BI2" s="7" t="str">
        <f ca="1">CONCATENATE(BJ1,"-Home")</f>
        <v>Stoke-Home</v>
      </c>
      <c r="BJ2" s="7" t="str">
        <f ca="1">CONCATENATE(BJ1,"-Away")</f>
        <v>Stoke-Away</v>
      </c>
      <c r="BK2" s="7" t="str">
        <f ca="1">CONCATENATE(BJ1,"-All")</f>
        <v>Stoke-All</v>
      </c>
      <c r="BL2" s="5" t="str">
        <f ca="1">CONCATENATE(BM1,"-Home")</f>
        <v>Swansea-Home</v>
      </c>
      <c r="BM2" s="5" t="str">
        <f ca="1">CONCATENATE(BM1,"-Away")</f>
        <v>Swansea-Away</v>
      </c>
      <c r="BN2" s="5" t="str">
        <f ca="1">CONCATENATE(BM1,"-All")</f>
        <v>Swansea-All</v>
      </c>
      <c r="BO2" s="7" t="str">
        <f ca="1">CONCATENATE(BP1,"-Home")</f>
        <v>West Brom-Home</v>
      </c>
      <c r="BP2" s="7" t="str">
        <f ca="1">CONCATENATE(BP1,"-Away")</f>
        <v>West Brom-Away</v>
      </c>
      <c r="BQ2" s="7" t="str">
        <f ca="1">CONCATENATE(BP1,"-All")</f>
        <v>West Brom-All</v>
      </c>
      <c r="BR2" s="5" t="str">
        <f ca="1">CONCATENATE(BS1,"-Home")</f>
        <v>Wigan-Home</v>
      </c>
      <c r="BS2" s="5" t="str">
        <f ca="1">CONCATENATE(BS1,"-Away")</f>
        <v>Wigan-Away</v>
      </c>
      <c r="BT2" s="5" t="str">
        <f ca="1">CONCATENATE(BS1,"-All")</f>
        <v>Wigan-All</v>
      </c>
      <c r="BU2" s="96" t="s">
        <v>0</v>
      </c>
      <c r="BV2" s="34" t="s">
        <v>49</v>
      </c>
      <c r="BW2" s="52" t="s">
        <v>22</v>
      </c>
      <c r="BX2" s="53" t="s">
        <v>50</v>
      </c>
      <c r="BY2" s="53" t="s">
        <v>51</v>
      </c>
      <c r="BZ2" s="53" t="s">
        <v>3</v>
      </c>
      <c r="CA2" s="53" t="s">
        <v>4</v>
      </c>
      <c r="CB2" s="53" t="s">
        <v>6</v>
      </c>
      <c r="CC2" s="53" t="s">
        <v>1</v>
      </c>
      <c r="CD2" s="53" t="s">
        <v>2</v>
      </c>
      <c r="CE2" s="53" t="s">
        <v>5</v>
      </c>
      <c r="CF2" s="53" t="s">
        <v>52</v>
      </c>
      <c r="CG2" s="53" t="s">
        <v>53</v>
      </c>
      <c r="CH2" s="53" t="s">
        <v>54</v>
      </c>
      <c r="CI2" s="53" t="s">
        <v>55</v>
      </c>
      <c r="CJ2" s="53" t="s">
        <v>56</v>
      </c>
      <c r="CK2" s="53" t="s">
        <v>57</v>
      </c>
      <c r="CL2" s="53" t="s">
        <v>58</v>
      </c>
      <c r="CM2" s="53" t="s">
        <v>59</v>
      </c>
      <c r="CN2" s="53" t="s">
        <v>60</v>
      </c>
      <c r="CO2" s="53" t="s">
        <v>61</v>
      </c>
      <c r="CP2" s="53" t="s">
        <v>62</v>
      </c>
      <c r="CQ2" s="53" t="s">
        <v>63</v>
      </c>
      <c r="CR2" s="53" t="s">
        <v>64</v>
      </c>
      <c r="CS2" s="53" t="s">
        <v>65</v>
      </c>
      <c r="CT2" s="53" t="s">
        <v>66</v>
      </c>
      <c r="CU2" s="53" t="s">
        <v>67</v>
      </c>
      <c r="CV2" s="53" t="s">
        <v>68</v>
      </c>
      <c r="CW2" s="53" t="s">
        <v>69</v>
      </c>
      <c r="CX2" s="53" t="s">
        <v>70</v>
      </c>
      <c r="CY2" s="53" t="s">
        <v>71</v>
      </c>
      <c r="CZ2" s="54" t="s">
        <v>72</v>
      </c>
      <c r="DA2" s="62" t="s">
        <v>140</v>
      </c>
      <c r="DB2" s="62" t="s">
        <v>141</v>
      </c>
      <c r="DC2" s="62" t="s">
        <v>142</v>
      </c>
      <c r="DD2" s="62" t="s">
        <v>143</v>
      </c>
      <c r="DE2" s="62" t="s">
        <v>144</v>
      </c>
      <c r="DF2" s="63" t="s">
        <v>145</v>
      </c>
      <c r="DG2" s="63" t="s">
        <v>146</v>
      </c>
      <c r="DH2" s="63" t="s">
        <v>253</v>
      </c>
      <c r="DI2" s="63" t="s">
        <v>261</v>
      </c>
      <c r="DJ2" s="63" t="s">
        <v>262</v>
      </c>
      <c r="DK2" s="62" t="s">
        <v>147</v>
      </c>
      <c r="DL2" s="64" t="s">
        <v>150</v>
      </c>
      <c r="DM2" s="64" t="s">
        <v>151</v>
      </c>
      <c r="DN2" s="62" t="s">
        <v>148</v>
      </c>
      <c r="DO2" s="62" t="s">
        <v>149</v>
      </c>
      <c r="DP2" s="62" t="s">
        <v>152</v>
      </c>
      <c r="DQ2" s="62" t="s">
        <v>153</v>
      </c>
      <c r="DR2" s="68" t="s">
        <v>154</v>
      </c>
      <c r="DS2" s="68" t="s">
        <v>155</v>
      </c>
      <c r="DT2" s="68" t="s">
        <v>156</v>
      </c>
      <c r="DU2" s="68" t="s">
        <v>157</v>
      </c>
      <c r="DV2" s="68" t="s">
        <v>158</v>
      </c>
      <c r="DW2" s="68" t="s">
        <v>159</v>
      </c>
      <c r="DX2" s="68" t="s">
        <v>160</v>
      </c>
      <c r="DY2" s="68" t="s">
        <v>161</v>
      </c>
      <c r="DZ2" s="71" t="s">
        <v>162</v>
      </c>
      <c r="EA2" s="71" t="s">
        <v>163</v>
      </c>
      <c r="EB2" s="71" t="s">
        <v>164</v>
      </c>
      <c r="EC2" s="62" t="s">
        <v>346</v>
      </c>
      <c r="ED2" s="62" t="s">
        <v>347</v>
      </c>
      <c r="EE2" s="62" t="s">
        <v>348</v>
      </c>
      <c r="EF2" s="62" t="s">
        <v>349</v>
      </c>
      <c r="EG2" s="62" t="s">
        <v>350</v>
      </c>
      <c r="EH2" s="62" t="s">
        <v>351</v>
      </c>
      <c r="EI2" s="429" t="s">
        <v>352</v>
      </c>
      <c r="EJ2" s="63" t="s">
        <v>520</v>
      </c>
      <c r="EK2" s="63" t="s">
        <v>521</v>
      </c>
      <c r="EL2" s="62" t="s">
        <v>522</v>
      </c>
      <c r="EM2" s="62" t="s">
        <v>523</v>
      </c>
      <c r="EN2" s="62" t="s">
        <v>532</v>
      </c>
      <c r="EO2" s="63" t="s">
        <v>534</v>
      </c>
      <c r="EP2" s="63" t="s">
        <v>535</v>
      </c>
      <c r="EQ2" s="63" t="s">
        <v>536</v>
      </c>
      <c r="ER2" s="63" t="s">
        <v>537</v>
      </c>
      <c r="ES2" s="63" t="s">
        <v>538</v>
      </c>
      <c r="ET2" s="63" t="s">
        <v>539</v>
      </c>
      <c r="EU2" s="63" t="s">
        <v>648</v>
      </c>
      <c r="EV2" s="63" t="s">
        <v>649</v>
      </c>
      <c r="FA2" s="619" t="s">
        <v>197</v>
      </c>
      <c r="FB2" s="619" t="s">
        <v>203</v>
      </c>
      <c r="FC2" s="619" t="s">
        <v>205</v>
      </c>
      <c r="FD2" s="619" t="s">
        <v>206</v>
      </c>
      <c r="FE2" s="619" t="s">
        <v>207</v>
      </c>
      <c r="FF2" s="619" t="s">
        <v>208</v>
      </c>
      <c r="FG2" s="619" t="s">
        <v>209</v>
      </c>
      <c r="FH2" s="619" t="s">
        <v>210</v>
      </c>
      <c r="FI2" s="619" t="s">
        <v>211</v>
      </c>
      <c r="FJ2" s="619" t="s">
        <v>212</v>
      </c>
      <c r="FK2" s="619" t="s">
        <v>213</v>
      </c>
      <c r="FL2" s="619" t="s">
        <v>214</v>
      </c>
      <c r="FM2" s="619" t="s">
        <v>215</v>
      </c>
      <c r="FN2" s="619" t="s">
        <v>216</v>
      </c>
      <c r="FO2" s="619" t="s">
        <v>217</v>
      </c>
      <c r="FP2" s="619" t="s">
        <v>218</v>
      </c>
      <c r="FQ2" s="619" t="s">
        <v>219</v>
      </c>
      <c r="FR2" s="619" t="s">
        <v>220</v>
      </c>
      <c r="FS2" s="619" t="s">
        <v>223</v>
      </c>
      <c r="FT2" s="619" t="s">
        <v>224</v>
      </c>
      <c r="FU2" s="619" t="s">
        <v>225</v>
      </c>
      <c r="FV2" s="619" t="s">
        <v>221</v>
      </c>
      <c r="FW2" s="619" t="s">
        <v>222</v>
      </c>
    </row>
    <row r="3" spans="1:179" x14ac:dyDescent="0.25">
      <c r="A3" s="10" t="str">
        <f ca="1">IFERROR(RANK(order!A3,order!A$3:A$554,0),"")</f>
        <v/>
      </c>
      <c r="B3" s="10" t="str">
        <f ca="1">IFERROR(RANK(order!B3,order!B$3:B$554,0),"")</f>
        <v/>
      </c>
      <c r="C3" s="10" t="str">
        <f ca="1">IFERROR(RANK(order!C3,order!C$3:C$554,0),"")</f>
        <v/>
      </c>
      <c r="D3" s="4" t="str">
        <f ca="1">IFERROR(RANK(order!D3,order!D$3:D$554,0),"")</f>
        <v/>
      </c>
      <c r="E3" s="4" t="str">
        <f ca="1">IFERROR(RANK(order!E3,order!E$3:E$554,0),"")</f>
        <v/>
      </c>
      <c r="F3" s="4" t="str">
        <f ca="1">IFERROR(RANK(order!F3,order!F$3:F$554,0),"")</f>
        <v/>
      </c>
      <c r="G3" s="10" t="str">
        <f ca="1">IFERROR(RANK(order!G3,order!G$3:G$554,0),"")</f>
        <v/>
      </c>
      <c r="H3" s="10" t="str">
        <f ca="1">IFERROR(RANK(order!H3,order!H$3:H$554,0),"")</f>
        <v/>
      </c>
      <c r="I3" s="10" t="str">
        <f ca="1">IFERROR(RANK(order!I3,order!I$3:I$554,0),"")</f>
        <v/>
      </c>
      <c r="J3" s="4" t="str">
        <f ca="1">IFERROR(RANK(order!J3,order!J$3:J$554,0),"")</f>
        <v/>
      </c>
      <c r="K3" s="4" t="str">
        <f ca="1">IFERROR(RANK(order!K3,order!K$3:K$554,0),"")</f>
        <v/>
      </c>
      <c r="L3" s="4" t="str">
        <f ca="1">IFERROR(RANK(order!L3,order!L$3:L$554,0),"")</f>
        <v/>
      </c>
      <c r="M3" s="10" t="str">
        <f ca="1">IFERROR(RANK(order!M3,order!M$3:M$554,0),"")</f>
        <v/>
      </c>
      <c r="N3" s="10" t="str">
        <f ca="1">IFERROR(RANK(order!N3,order!N$3:N$554,0),"")</f>
        <v/>
      </c>
      <c r="O3" s="10" t="str">
        <f ca="1">IFERROR(RANK(order!O3,order!O$3:O$554,0),"")</f>
        <v/>
      </c>
      <c r="P3" s="4" t="str">
        <f ca="1">IFERROR(RANK(order!P3,order!P$3:P$554,0),"")</f>
        <v/>
      </c>
      <c r="Q3" s="4" t="str">
        <f ca="1">IFERROR(RANK(order!Q3,order!Q$3:Q$554,0),"")</f>
        <v/>
      </c>
      <c r="R3" s="4" t="str">
        <f ca="1">IFERROR(RANK(order!R3,order!R$3:R$554,0),"")</f>
        <v/>
      </c>
      <c r="S3" s="10" t="str">
        <f ca="1">IFERROR(RANK(order!S3,order!S$3:S$554,0),"")</f>
        <v/>
      </c>
      <c r="T3" s="10">
        <f ca="1">IFERROR(RANK(order!T3,order!T$3:T$554,0),"")</f>
        <v>6</v>
      </c>
      <c r="U3" s="10">
        <f ca="1">IFERROR(RANK(order!U3,order!U$3:U$554,0),"")</f>
        <v>12</v>
      </c>
      <c r="V3" s="4" t="str">
        <f ca="1">IFERROR(RANK(order!V3,order!V$3:V$554,0),"")</f>
        <v/>
      </c>
      <c r="W3" s="4" t="str">
        <f ca="1">IFERROR(RANK(order!W3,order!W$3:W$554,0),"")</f>
        <v/>
      </c>
      <c r="X3" s="4" t="str">
        <f ca="1">IFERROR(RANK(order!X3,order!X$3:X$554,0),"")</f>
        <v/>
      </c>
      <c r="Y3" s="10" t="str">
        <f ca="1">IFERROR(RANK(order!Y3,order!Y$3:Y$554,0),"")</f>
        <v/>
      </c>
      <c r="Z3" s="10" t="str">
        <f ca="1">IFERROR(RANK(order!Z3,order!Z$3:Z$554,0),"")</f>
        <v/>
      </c>
      <c r="AA3" s="10" t="str">
        <f ca="1">IFERROR(RANK(order!AA3,order!AA$3:AA$554,0),"")</f>
        <v/>
      </c>
      <c r="AB3" s="4" t="str">
        <f ca="1">IFERROR(RANK(order!AB3,order!AB$3:AB$554,0),"")</f>
        <v/>
      </c>
      <c r="AC3" s="4" t="str">
        <f ca="1">IFERROR(RANK(order!AC3,order!AC$3:AC$554,0),"")</f>
        <v/>
      </c>
      <c r="AD3" s="4" t="str">
        <f ca="1">IFERROR(RANK(order!AD3,order!AD$3:AD$554,0),"")</f>
        <v/>
      </c>
      <c r="AE3" s="10" t="str">
        <f ca="1">IFERROR(RANK(order!AE3,order!AE$3:AE$554,0),"")</f>
        <v/>
      </c>
      <c r="AF3" s="10" t="str">
        <f ca="1">IFERROR(RANK(order!AF3,order!AF$3:AF$554,0),"")</f>
        <v/>
      </c>
      <c r="AG3" s="10" t="str">
        <f ca="1">IFERROR(RANK(order!AG3,order!AG$3:AG$554,0),"")</f>
        <v/>
      </c>
      <c r="AH3" s="4" t="str">
        <f ca="1">IFERROR(RANK(order!AH3,order!AH$3:AH$554,0),"")</f>
        <v/>
      </c>
      <c r="AI3" s="4" t="str">
        <f ca="1">IFERROR(RANK(order!AI3,order!AI$3:AI$554,0),"")</f>
        <v/>
      </c>
      <c r="AJ3" s="4" t="str">
        <f ca="1">IFERROR(RANK(order!AJ3,order!AJ$3:AJ$554,0),"")</f>
        <v/>
      </c>
      <c r="AK3" s="10" t="str">
        <f ca="1">IFERROR(RANK(order!AK3,order!AK$3:AK$554,0),"")</f>
        <v/>
      </c>
      <c r="AL3" s="10" t="str">
        <f ca="1">IFERROR(RANK(order!AL3,order!AL$3:AL$554,0),"")</f>
        <v/>
      </c>
      <c r="AM3" s="10" t="str">
        <f ca="1">IFERROR(RANK(order!AM3,order!AM$3:AM$554,0),"")</f>
        <v/>
      </c>
      <c r="AN3" s="4" t="str">
        <f ca="1">IFERROR(RANK(order!AN3,order!AN$3:AN$554,0),"")</f>
        <v/>
      </c>
      <c r="AO3" s="4" t="str">
        <f ca="1">IFERROR(RANK(order!AO3,order!AO$3:AO$554,0),"")</f>
        <v/>
      </c>
      <c r="AP3" s="4" t="str">
        <f ca="1">IFERROR(RANK(order!AP3,order!AP$3:AP$554,0),"")</f>
        <v/>
      </c>
      <c r="AQ3" s="10" t="str">
        <f ca="1">IFERROR(RANK(order!AQ3,order!AQ$3:AQ$554,0),"")</f>
        <v/>
      </c>
      <c r="AR3" s="10" t="str">
        <f ca="1">IFERROR(RANK(order!AR3,order!AR$3:AR$554,0),"")</f>
        <v/>
      </c>
      <c r="AS3" s="10" t="str">
        <f ca="1">IFERROR(RANK(order!AS3,order!AS$3:AS$554,0),"")</f>
        <v/>
      </c>
      <c r="AT3" s="4" t="str">
        <f ca="1">IFERROR(RANK(order!AT3,order!AT$3:AT$554,0),"")</f>
        <v/>
      </c>
      <c r="AU3" s="4" t="str">
        <f ca="1">IFERROR(RANK(order!AU3,order!AU$3:AU$554,0),"")</f>
        <v/>
      </c>
      <c r="AV3" s="4" t="str">
        <f ca="1">IFERROR(RANK(order!AV3,order!AV$3:AV$554,0),"")</f>
        <v/>
      </c>
      <c r="AW3" s="10">
        <f ca="1">IFERROR(RANK(order!AW3,order!AW$3:AW$554,0),"")</f>
        <v>6</v>
      </c>
      <c r="AX3" s="10" t="str">
        <f ca="1">IFERROR(RANK(order!AX3,order!AX$3:AX$554,0),"")</f>
        <v/>
      </c>
      <c r="AY3" s="10">
        <f ca="1">IFERROR(RANK(order!AY3,order!AY$3:AY$554,0),"")</f>
        <v>12</v>
      </c>
      <c r="AZ3" s="4" t="str">
        <f ca="1">IFERROR(RANK(order!AZ3,order!AZ$3:AZ$554,0),"")</f>
        <v/>
      </c>
      <c r="BA3" s="4" t="str">
        <f ca="1">IFERROR(RANK(order!BA3,order!BA$3:BA$554,0),"")</f>
        <v/>
      </c>
      <c r="BB3" s="4" t="str">
        <f ca="1">IFERROR(RANK(order!BB3,order!BB$3:BB$554,0),"")</f>
        <v/>
      </c>
      <c r="BC3" s="10" t="str">
        <f ca="1">IFERROR(RANK(order!BC3,order!BC$3:BC$554,0),"")</f>
        <v/>
      </c>
      <c r="BD3" s="10" t="str">
        <f ca="1">IFERROR(RANK(order!BD3,order!BD$3:BD$554,0),"")</f>
        <v/>
      </c>
      <c r="BE3" s="10" t="str">
        <f ca="1">IFERROR(RANK(order!BE3,order!BE$3:BE$554,0),"")</f>
        <v/>
      </c>
      <c r="BF3" s="4" t="str">
        <f ca="1">IFERROR(RANK(order!BF3,order!BF$3:BF$554,0),"")</f>
        <v/>
      </c>
      <c r="BG3" s="4" t="str">
        <f ca="1">IFERROR(RANK(order!BG3,order!BG$3:BG$554,0),"")</f>
        <v/>
      </c>
      <c r="BH3" s="4" t="str">
        <f ca="1">IFERROR(RANK(order!BH3,order!BH$3:BH$554,0),"")</f>
        <v/>
      </c>
      <c r="BI3" s="10" t="str">
        <f ca="1">IFERROR(RANK(order!BI3,order!BI$3:BI$554,0),"")</f>
        <v/>
      </c>
      <c r="BJ3" s="10" t="str">
        <f ca="1">IFERROR(RANK(order!BJ3,order!BJ$3:BJ$554,0),"")</f>
        <v/>
      </c>
      <c r="BK3" s="10" t="str">
        <f ca="1">IFERROR(RANK(order!BK3,order!BK$3:BK$554,0),"")</f>
        <v/>
      </c>
      <c r="BL3" s="4" t="str">
        <f ca="1">IFERROR(RANK(order!BL3,order!BL$3:BL$554,0),"")</f>
        <v/>
      </c>
      <c r="BM3" s="4" t="str">
        <f ca="1">IFERROR(RANK(order!BM3,order!BM$3:BM$554,0),"")</f>
        <v/>
      </c>
      <c r="BN3" s="4" t="str">
        <f ca="1">IFERROR(RANK(order!BN3,order!BN$3:BN$554,0),"")</f>
        <v/>
      </c>
      <c r="BO3" s="10" t="str">
        <f ca="1">IFERROR(RANK(order!BO3,order!BO$3:BO$554,0),"")</f>
        <v/>
      </c>
      <c r="BP3" s="10" t="str">
        <f ca="1">IFERROR(RANK(order!BP3,order!BP$3:BP$554,0),"")</f>
        <v/>
      </c>
      <c r="BQ3" s="10" t="str">
        <f ca="1">IFERROR(RANK(order!BQ3,order!BQ$3:BQ$554,0),"")</f>
        <v/>
      </c>
      <c r="BR3" s="4" t="str">
        <f ca="1">IFERROR(RANK(order!BR3,order!BR$3:BR$554,0),"")</f>
        <v/>
      </c>
      <c r="BS3" s="4" t="str">
        <f ca="1">IFERROR(RANK(order!BS3,order!BS$3:BS$554,0),"")</f>
        <v/>
      </c>
      <c r="BT3" s="4" t="str">
        <f ca="1">IFERROR(RANK(order!BT3,order!BT$3:BT$554,0),"")</f>
        <v/>
      </c>
      <c r="BU3" s="95">
        <v>1</v>
      </c>
      <c r="BV3" s="35" t="str">
        <f>teams!G6</f>
        <v>E1</v>
      </c>
      <c r="BW3" s="55">
        <f t="shared" ref="BW3:BW66" ca="1" si="1">HLOOKUP(BW$2,INDIRECT("'[all-euro-data-2018-2019.xlsx]"&amp;$BV3&amp;"'!$A$1:$BM$553"),ROW()-1,FALSE)</f>
        <v>43315</v>
      </c>
      <c r="BX3" s="56" t="str">
        <f t="shared" ref="BX3:BX66" ca="1" si="2">IF(EI3="No","",HLOOKUP(BX$2,INDIRECT("'[all-euro-data-2018-2019.xlsx]"&amp;$BV3&amp;"'!$A$1:$BM$553"),ROW()-1,FALSE))</f>
        <v>Reading</v>
      </c>
      <c r="BY3" s="56" t="str">
        <f t="shared" ref="BY3:BY66" ca="1" si="3">IF(EI3="No","",HLOOKUP(BY$2,INDIRECT("'[all-euro-data-2018-2019.xlsx]"&amp;$BV3&amp;"'!$A$1:$BM$553"),ROW()-1,FALSE))</f>
        <v>Derby</v>
      </c>
      <c r="BZ3" s="57">
        <f t="shared" ref="BZ3:BZ66" ca="1" si="4">IF(EI3="No","",HLOOKUP(BZ$2,INDIRECT("'[all-euro-data-2018-2019.xlsx]"&amp;$BV3&amp;"'!$A$1:$BM$553"),ROW()-1,FALSE))</f>
        <v>1</v>
      </c>
      <c r="CA3" s="57">
        <f t="shared" ref="CA3:CA66" ca="1" si="5">IF(EI3="No","",HLOOKUP(CA$2,INDIRECT("'[all-euro-data-2018-2019.xlsx]"&amp;$BV3&amp;"'!$A$1:$BM$553"),ROW()-1,FALSE))</f>
        <v>2</v>
      </c>
      <c r="CB3" s="58" t="str">
        <f t="shared" ref="CB3:CB66" ca="1" si="6">IF(EI3="No","",HLOOKUP(CB$2,INDIRECT("'[all-euro-data-2018-2019.xlsx]"&amp;$BV3&amp;"'!$A$1:$BM$553"),ROW()-1,FALSE))</f>
        <v>A</v>
      </c>
      <c r="CC3" s="57">
        <f t="shared" ref="CC3:CC66" ca="1" si="7">IF(EI3="No","",HLOOKUP(CC$2,INDIRECT("'[all-euro-data-2018-2019.xlsx]"&amp;$BV3&amp;"'!$A$1:$BM$553"),ROW()-1,FALSE))</f>
        <v>0</v>
      </c>
      <c r="CD3" s="57">
        <f t="shared" ref="CD3:CD66" ca="1" si="8">IF(EI3="No","",HLOOKUP(CD$2,INDIRECT("'[all-euro-data-2018-2019.xlsx]"&amp;$BV3&amp;"'!$A$1:$BM$553"),ROW()-1,FALSE))</f>
        <v>0</v>
      </c>
      <c r="CE3" s="58" t="str">
        <f t="shared" ref="CE3:CE66" ca="1" si="9">IF(EI3="No","",HLOOKUP(CE$2,INDIRECT("'[all-euro-data-2018-2019.xlsx]"&amp;$BV3&amp;"'!$A$1:$BM$553"),ROW()-1,FALSE))</f>
        <v>D</v>
      </c>
      <c r="CF3" s="59" t="str">
        <f t="shared" ref="CF3:CF66" ca="1" si="10">IF(EI3="No","",HLOOKUP(CF$2,INDIRECT("'[all-euro-data-2018-2019.xlsx]"&amp;$BV3&amp;"'!$A$1:$BM$553"),ROW()-1,FALSE))</f>
        <v>R Jones</v>
      </c>
      <c r="CG3" s="57">
        <f t="shared" ref="CG3:CG66" ca="1" si="11">IF(EI3="No","",HLOOKUP(CG$2,INDIRECT("'[all-euro-data-2018-2019.xlsx]"&amp;$BV3&amp;"'!$A$1:$BM$553"),ROW()-1,FALSE))</f>
        <v>8</v>
      </c>
      <c r="CH3" s="57">
        <f t="shared" ref="CH3:CH66" ca="1" si="12">IF(EI3="No","",HLOOKUP(CH$2,INDIRECT("'[all-euro-data-2018-2019.xlsx]"&amp;$BV3&amp;"'!$A$1:$BM$553"),ROW()-1,FALSE))</f>
        <v>11</v>
      </c>
      <c r="CI3" s="57">
        <f t="shared" ref="CI3:CI66" ca="1" si="13">IF(EI3="No","",HLOOKUP(CI$2,INDIRECT("'[all-euro-data-2018-2019.xlsx]"&amp;$BV3&amp;"'!$A$1:$BM$553"),ROW()-1,FALSE))</f>
        <v>5</v>
      </c>
      <c r="CJ3" s="57">
        <f t="shared" ref="CJ3:CJ66" ca="1" si="14">IF(EI3="No","",HLOOKUP(CJ$2,INDIRECT("'[all-euro-data-2018-2019.xlsx]"&amp;$BV3&amp;"'!$A$1:$BM$553"),ROW()-1,FALSE))</f>
        <v>3</v>
      </c>
      <c r="CK3" s="57">
        <f t="shared" ref="CK3:CK66" ca="1" si="15">IF(EI3="No","",HLOOKUP(CK$2,INDIRECT("'[all-euro-data-2018-2019.xlsx]"&amp;$BV3&amp;"'!$A$1:$BM$553"),ROW()-1,FALSE))</f>
        <v>14</v>
      </c>
      <c r="CL3" s="57">
        <f t="shared" ref="CL3:CL66" ca="1" si="16">IF(EI3="No","",HLOOKUP(CL$2,INDIRECT("'[all-euro-data-2018-2019.xlsx]"&amp;$BV3&amp;"'!$A$1:$BM$553"),ROW()-1,FALSE))</f>
        <v>16</v>
      </c>
      <c r="CM3" s="57">
        <f t="shared" ref="CM3:CM66" ca="1" si="17">IF(EI3="No","",HLOOKUP(CM$2,INDIRECT("'[all-euro-data-2018-2019.xlsx]"&amp;$BV3&amp;"'!$A$1:$BM$553"),ROW()-1,FALSE))</f>
        <v>2</v>
      </c>
      <c r="CN3" s="57">
        <f t="shared" ref="CN3:CN66" ca="1" si="18">IF(EI3="No","",HLOOKUP(CN$2,INDIRECT("'[all-euro-data-2018-2019.xlsx]"&amp;$BV3&amp;"'!$A$1:$BM$553"),ROW()-1,FALSE))</f>
        <v>4</v>
      </c>
      <c r="CO3" s="57">
        <f t="shared" ref="CO3:CO66" ca="1" si="19">IF(EI3="No","",HLOOKUP(CO$2,INDIRECT("'[all-euro-data-2018-2019.xlsx]"&amp;$BV3&amp;"'!$A$1:$BM$553"),ROW()-1,FALSE))</f>
        <v>3</v>
      </c>
      <c r="CP3" s="57">
        <f t="shared" ref="CP3:CP66" ca="1" si="20">IF(EI3="No","",HLOOKUP(CP$2,INDIRECT("'[all-euro-data-2018-2019.xlsx]"&amp;$BV3&amp;"'!$A$1:$BM$553"),ROW()-1,FALSE))</f>
        <v>4</v>
      </c>
      <c r="CQ3" s="57">
        <f t="shared" ref="CQ3:CQ66" ca="1" si="21">IF(EI3="No","",HLOOKUP(CQ$2,INDIRECT("'[all-euro-data-2018-2019.xlsx]"&amp;$BV3&amp;"'!$A$1:$BM$553"),ROW()-1,FALSE))</f>
        <v>0</v>
      </c>
      <c r="CR3" s="57">
        <f t="shared" ref="CR3:CR66" ca="1" si="22">IF(EI3="No","",HLOOKUP(CR$2,INDIRECT("'[all-euro-data-2018-2019.xlsx]"&amp;$BV3&amp;"'!$A$1:$BM$553"),ROW()-1,FALSE))</f>
        <v>0</v>
      </c>
      <c r="CS3" s="60">
        <f t="shared" ref="CS3:CS66" ca="1" si="23">IF(EI3="No","",IF(HLOOKUP(CS$2,INDIRECT("'[all-euro-data-2018-2019.xlsx]"&amp;$BV3&amp;"'!$A$1:$BM$553"),ROW()-1,FALSE)=0,1,HLOOKUP(CS$2,INDIRECT("'[all-euro-data-2018-2019.xlsx]"&amp;$BV3&amp;"'!$A$1:$BM$553"),ROW()-1,FALSE)))</f>
        <v>3.6</v>
      </c>
      <c r="CT3" s="60">
        <f t="shared" ref="CT3:CT66" ca="1" si="24">IF(EI3="No","",IF(HLOOKUP(CT$2,INDIRECT("'[all-euro-data-2018-2019.xlsx]"&amp;$BV3&amp;"'!$A$1:$BM$553"),ROW()-1,FALSE)=0,1,HLOOKUP(CT$2,INDIRECT("'[all-euro-data-2018-2019.xlsx]"&amp;$BV3&amp;"'!$A$1:$BM$553"),ROW()-1,FALSE)))</f>
        <v>3.3</v>
      </c>
      <c r="CU3" s="60">
        <f t="shared" ref="CU3:CU66" ca="1" si="25">IF(EI3="No","",IF(HLOOKUP(CU$2,INDIRECT("'[all-euro-data-2018-2019.xlsx]"&amp;$BV3&amp;"'!$A$1:$BM$553"),ROW()-1,FALSE)=0,1,HLOOKUP(CU$2,INDIRECT("'[all-euro-data-2018-2019.xlsx]"&amp;$BV3&amp;"'!$A$1:$BM$553"),ROW()-1,FALSE)))</f>
        <v>2.25</v>
      </c>
      <c r="CV3" s="60">
        <f t="shared" ref="CV3:CV66" ca="1" si="26">IF(EI3="No","",IF(HLOOKUP(CV$2,INDIRECT("'[all-euro-data-2018-2019.xlsx]"&amp;$BV3&amp;"'!$A$1:$BM$553"),ROW()-1,FALSE)=0,1,HLOOKUP(CV$2,INDIRECT("'[all-euro-data-2018-2019.xlsx]"&amp;$BV3&amp;"'!$A$1:$BM$553"),ROW()-1,FALSE)))</f>
        <v>3.61</v>
      </c>
      <c r="CW3" s="60">
        <f t="shared" ref="CW3:CW66" ca="1" si="27">IF(EI3="No","",IF(HLOOKUP(CW$2,INDIRECT("'[all-euro-data-2018-2019.xlsx]"&amp;$BV3&amp;"'!$A$1:$BM$553"),ROW()-1,FALSE)=0,1,HLOOKUP(CW$2,INDIRECT("'[all-euro-data-2018-2019.xlsx]"&amp;$BV3&amp;"'!$A$1:$BM$553"),ROW()-1,FALSE)))</f>
        <v>3.33</v>
      </c>
      <c r="CX3" s="60">
        <f t="shared" ref="CX3:CX66" ca="1" si="28">IF(EI3="No","",IF(HLOOKUP(CX$2,INDIRECT("'[all-euro-data-2018-2019.xlsx]"&amp;$BV3&amp;"'!$A$1:$BM$553"),ROW()-1,FALSE)=0,1,HLOOKUP(CX$2,INDIRECT("'[all-euro-data-2018-2019.xlsx]"&amp;$BV3&amp;"'!$A$1:$BM$553"),ROW()-1,FALSE)))</f>
        <v>2.23</v>
      </c>
      <c r="CY3" s="60">
        <f t="shared" ref="CY3:CY66" ca="1" si="29">IF(EI3="No","",IF(HLOOKUP(CY$2,INDIRECT("'[all-euro-data-2018-2019.xlsx]"&amp;$BV3&amp;"'!$A$1:$BM$553"),ROW()-1,FALSE)=0,1,HLOOKUP(CY$2,INDIRECT("'[all-euro-data-2018-2019.xlsx]"&amp;$BV3&amp;"'!$A$1:$BM$553"),ROW()-1,FALSE)))</f>
        <v>2.1800000000000002</v>
      </c>
      <c r="CZ3" s="60">
        <f t="shared" ref="CZ3:CZ66" ca="1" si="30">IF(EI3="No","",IF(HLOOKUP(CZ$2,INDIRECT("'[all-euro-data-2018-2019.xlsx]"&amp;$BV3&amp;"'!$A$1:$BM$553"),ROW()-1,FALSE)=0,1,HLOOKUP(CZ$2,INDIRECT("'[all-euro-data-2018-2019.xlsx]"&amp;$BV3&amp;"'!$A$1:$BM$553"),ROW()-1,FALSE)))</f>
        <v>1.67</v>
      </c>
      <c r="DA3" s="65">
        <f ca="1">IF(OR(BW3="",BW3=0),"",BZ3+CA3)</f>
        <v>3</v>
      </c>
      <c r="DB3" s="65">
        <f ca="1">IF(OR(BW3="",BW3=0),"",CC3+CD3)</f>
        <v>0</v>
      </c>
      <c r="DC3" s="65">
        <f ca="1">IF(OR(BW3="",BW3=0),"",DD3+DE3)</f>
        <v>3</v>
      </c>
      <c r="DD3" s="65">
        <f ca="1">IF(OR(BW3="",BW3=0),"",BZ3-CC3)</f>
        <v>1</v>
      </c>
      <c r="DE3" s="65">
        <f ca="1">IF(OR(BW3="",BW3=0),"",CA3-CD3)</f>
        <v>2</v>
      </c>
      <c r="DF3" s="66" t="str">
        <f ca="1">IF(OR(BW3="",BW3=0),"",IF(DD3&gt;DE3,"H",IF(DD3=DE3,"D",IF(DD3&lt;DE3,"A","Error!"))))</f>
        <v>A</v>
      </c>
      <c r="DG3" s="66" t="str">
        <f ca="1">IF(OR(BW3="",BW3=0),"",CONCATENATE(CE3,"-",CB3))</f>
        <v>D-A</v>
      </c>
      <c r="DH3" s="66" t="str">
        <f ca="1">IF(OR(BW3="",BW3=0),"",IF(OR(BZ3&gt;3.5,CA3&gt;3.5),CONCATENATE(CB3,"4more"),CONCATENATE(CB3,BZ3,CA3)))</f>
        <v>A12</v>
      </c>
      <c r="DI3" s="66" t="str">
        <f ca="1">IF(OR(BW3="",BW3=0),"",IF(OR(CC3&gt;2.5,CD3&gt;2.5),CONCATENATE(CE3,"3more"),CONCATENATE(CE3,CC3,CD3)))</f>
        <v>D00</v>
      </c>
      <c r="DJ3" s="66" t="str">
        <f ca="1">IF(OR(BW3="",BW3=0),"",IF(OR(DD3&gt;2.5,DE3&gt;2.5),CONCATENATE(DF3,"3more"),CONCATENATE(DF3,DD3,DE3)))</f>
        <v>A12</v>
      </c>
      <c r="DK3" s="65" t="str">
        <f ca="1">IF(OR(BW3="",BW3=0),"",IF(AND(BZ3&gt;0,CA3&gt;0),"Yes","No"))</f>
        <v>Yes</v>
      </c>
      <c r="DL3" s="65">
        <f ca="1">IF(OR(BW3="",BW3=0),"",IF(AND(CC3&gt;0,DD3&gt;0),1,0))</f>
        <v>0</v>
      </c>
      <c r="DM3" s="65">
        <f ca="1">IF(OR(BW3="",BW3=0),"",IF(AND(CD3&gt;0,DE3&gt;0),1,0))</f>
        <v>0</v>
      </c>
      <c r="DN3" s="65">
        <f ca="1">IF(OR(BW3="",BW3=0),"",IF(AND(CB3="H",CA3=0),1,0))</f>
        <v>0</v>
      </c>
      <c r="DO3" s="65">
        <f ca="1">IF(OR(BW3="",BW3=0),"",IF(AND(CB3="A",BZ3=0),1,0))</f>
        <v>0</v>
      </c>
      <c r="DP3" s="65">
        <f ca="1">IF(OR(BW3="",BW3=0),"",IF(AND(CE3="H",DF3="H"),1,0))</f>
        <v>0</v>
      </c>
      <c r="DQ3" s="65">
        <f ca="1">IF(OR(BW3="",BW3=0),"",IF(AND(CE3="A",DF3="A"),1,0))</f>
        <v>0</v>
      </c>
      <c r="DR3" s="69">
        <f ca="1">IF(OR(BW3="",BW3=0),"",IF(CB3="H",CS3-1,-1))</f>
        <v>-1</v>
      </c>
      <c r="DS3" s="69">
        <f ca="1">IF(OR(BW3="",BW3=0),"",IF(CB3="D",CT3-1,-1))</f>
        <v>-1</v>
      </c>
      <c r="DT3" s="69">
        <f ca="1">IF(OR(BW3="",BW3=0),"",IF(CB3="A",CU3-1,-1))</f>
        <v>1.25</v>
      </c>
      <c r="DU3" s="69">
        <f ca="1">IF(OR(BW3="",BW3=0),"",IF(CB3="H",CV3-1,-1))</f>
        <v>-1</v>
      </c>
      <c r="DV3" s="69">
        <f ca="1">IF(OR(BW3="",BW3=0),"",IF(CB3="D",CW3-1,-1))</f>
        <v>-1</v>
      </c>
      <c r="DW3" s="69">
        <f ca="1">IF(OR(BW3="",BW3=0),"",IF(CB3="A",CX3-1,-1))</f>
        <v>1.23</v>
      </c>
      <c r="DX3" s="69">
        <f ca="1">IF(OR(BW3="",BW3=0),"",IF(BZ3+CA3&gt;2.5,CY3-1,-1))</f>
        <v>1.1800000000000002</v>
      </c>
      <c r="DY3" s="69">
        <f ca="1">IF(OR(BW3="",BW3=0),"",IF(BZ3+CA3&lt;2.5,CZ3-1,-1))</f>
        <v>-1</v>
      </c>
      <c r="DZ3" s="72">
        <f ca="1">IF(OR(BW3="",BW3=0),"",100/CS3+100/CT3+100/CU3)</f>
        <v>102.52525252525253</v>
      </c>
      <c r="EA3" s="72">
        <f ca="1">IF(OR(BW3="",BW3=0),"",100/CV3+100/CW3+100/CX3)</f>
        <v>102.57391038231503</v>
      </c>
      <c r="EB3" s="72">
        <f ca="1">IF(OR(BW3="",BW3=0),"",100/CY3+100/CZ3)</f>
        <v>105.7517991539856</v>
      </c>
      <c r="EC3" s="65">
        <f ca="1">IF(OR(BW3="",BW3=0),"",IF(CA3=0,1,0))</f>
        <v>0</v>
      </c>
      <c r="ED3" s="65">
        <f ca="1">IF(OR(BW3="",BW3=0),"",IF(BZ3=0,1,0))</f>
        <v>0</v>
      </c>
      <c r="EE3" s="65">
        <f ca="1">IF(OR(BW3="",BW3=0),"",IF(AND(CB3="A",BZ3=0),1,0))</f>
        <v>0</v>
      </c>
      <c r="EF3" s="65">
        <f ca="1">IF(OR(BW3="",BW3=0),"",IF(AND(CB3="H",CA3=0),1,0))</f>
        <v>0</v>
      </c>
      <c r="EG3" s="65">
        <f ca="1">IF(OR(BW3="",BW3=0),"",IF(BZ3=0,1,0))</f>
        <v>0</v>
      </c>
      <c r="EH3" s="65">
        <f ca="1">IF(OR(BW3="",BW3=0),"",IF(CA3=0,1,0))</f>
        <v>0</v>
      </c>
      <c r="EI3" s="429" t="str">
        <f ca="1">IF(OR(BW3="",BW3=0),"No","Yes")</f>
        <v>Yes</v>
      </c>
      <c r="EJ3" s="428" t="str">
        <f ca="1">IF(OR(DB3="",DC3=""),"",IF(DB3&gt;DC3,"F",IF(DB3=DC3,"E",IF(DB3&lt;DC3,"S","Error!"))))</f>
        <v>S</v>
      </c>
      <c r="EK3" s="428" t="str">
        <f ca="1">IF(DA3="","",IF(DA3&lt;2.5,"Under",IF(DA3&gt;2.5,"Over","Error")))</f>
        <v>Over</v>
      </c>
      <c r="EL3" s="65" t="str">
        <f ca="1">IF(OR(BW3="",BW3=0),"",IF(AND(CC3&gt;0,CD3&gt;0),"Yes","No"))</f>
        <v>No</v>
      </c>
      <c r="EM3" s="65" t="str">
        <f ca="1">IF(OR(BW3="",BW3=0),"",IF(AND(DD3&gt;0,DE3&gt;0),"Yes","No"))</f>
        <v>Yes</v>
      </c>
      <c r="EN3" s="65">
        <f ca="1">IF(OR(CO3="",CP3="",CQ3="",CR3=""),"",10*(CO3+CP3)+25*(CQ3+CR3))</f>
        <v>70</v>
      </c>
      <c r="EO3" s="433">
        <f ca="1">IF(OR(CO3="",CP3=""),"",CO3+CP3)</f>
        <v>7</v>
      </c>
      <c r="EP3" s="433">
        <f ca="1">IF(OR(CQ3="",CR3=""),"",CQ3+CR3)</f>
        <v>0</v>
      </c>
      <c r="EQ3" s="433">
        <f ca="1">IF(OR(CM3="",CN3=""),"",CM3+CN3)</f>
        <v>6</v>
      </c>
      <c r="ER3" s="433">
        <f ca="1">IF(OR(CG3="",CH3=""),"",CG3+CH3)</f>
        <v>19</v>
      </c>
      <c r="ES3" s="433">
        <f ca="1">IF(OR(CI3="",CJ3=""),"",CI3+CJ3)</f>
        <v>8</v>
      </c>
      <c r="ET3" s="433">
        <f ca="1">IF(OR(CK3="",CL3=""),"",CK3+CL3)</f>
        <v>30</v>
      </c>
      <c r="EU3" s="433">
        <f ca="1">IF(OR(CO3="",CQ3=""),"",Discipline!$P$3*CO3+Discipline!$X$3*CQ3)</f>
        <v>30</v>
      </c>
      <c r="EV3" s="433">
        <f ca="1">IF(OR(CP3="",CR3=""),"",Discipline!$P$3*CP3+Discipline!$X$3*CR3)</f>
        <v>40</v>
      </c>
      <c r="FA3" s="618">
        <v>1</v>
      </c>
      <c r="FB3" s="617" t="s">
        <v>739</v>
      </c>
      <c r="FC3" s="617" t="s">
        <v>740</v>
      </c>
      <c r="FD3" s="617" t="s">
        <v>807</v>
      </c>
      <c r="FE3" s="617" t="s">
        <v>800</v>
      </c>
      <c r="FF3" s="617" t="s">
        <v>830</v>
      </c>
      <c r="FG3" s="617" t="s">
        <v>844</v>
      </c>
      <c r="FH3" s="617" t="s">
        <v>856</v>
      </c>
      <c r="FI3" s="617" t="s">
        <v>866</v>
      </c>
      <c r="FJ3" s="617" t="s">
        <v>867</v>
      </c>
      <c r="FK3" s="617" t="s">
        <v>1032</v>
      </c>
      <c r="FL3" s="617" t="s">
        <v>734</v>
      </c>
      <c r="FM3" s="617" t="s">
        <v>1050</v>
      </c>
      <c r="FN3" s="617" t="s">
        <v>1070</v>
      </c>
      <c r="FO3" s="617" t="s">
        <v>1092</v>
      </c>
      <c r="FP3" s="617" t="s">
        <v>1129</v>
      </c>
      <c r="FQ3" s="617" t="s">
        <v>955</v>
      </c>
      <c r="FR3" s="617" t="s">
        <v>904</v>
      </c>
      <c r="FS3" s="617" t="s">
        <v>277</v>
      </c>
      <c r="FT3" s="617" t="s">
        <v>917</v>
      </c>
      <c r="FU3" s="617" t="s">
        <v>998</v>
      </c>
      <c r="FV3" s="617" t="s">
        <v>970</v>
      </c>
      <c r="FW3" s="617" t="s">
        <v>1112</v>
      </c>
    </row>
    <row r="4" spans="1:179" x14ac:dyDescent="0.25">
      <c r="A4" s="10" t="str">
        <f ca="1">IFERROR(RANK(order!A4,order!A$3:A$554,0),"")</f>
        <v/>
      </c>
      <c r="B4" s="10" t="str">
        <f ca="1">IFERROR(RANK(order!B4,order!B$3:B$554,0),"")</f>
        <v/>
      </c>
      <c r="C4" s="10" t="str">
        <f ca="1">IFERROR(RANK(order!C4,order!C$3:C$554,0),"")</f>
        <v/>
      </c>
      <c r="D4" s="4">
        <f ca="1">IFERROR(RANK(order!D4,order!D$3:D$554,0),"")</f>
        <v>6</v>
      </c>
      <c r="E4" s="4" t="str">
        <f ca="1">IFERROR(RANK(order!E4,order!E$3:E$554,0),"")</f>
        <v/>
      </c>
      <c r="F4" s="4">
        <f ca="1">IFERROR(RANK(order!F4,order!F$3:F$554,0),"")</f>
        <v>12</v>
      </c>
      <c r="G4" s="10" t="str">
        <f ca="1">IFERROR(RANK(order!G4,order!G$3:G$554,0),"")</f>
        <v/>
      </c>
      <c r="H4" s="10" t="str">
        <f ca="1">IFERROR(RANK(order!H4,order!H$3:H$554,0),"")</f>
        <v/>
      </c>
      <c r="I4" s="10" t="str">
        <f ca="1">IFERROR(RANK(order!I4,order!I$3:I$554,0),"")</f>
        <v/>
      </c>
      <c r="J4" s="4" t="str">
        <f ca="1">IFERROR(RANK(order!J4,order!J$3:J$554,0),"")</f>
        <v/>
      </c>
      <c r="K4" s="4" t="str">
        <f ca="1">IFERROR(RANK(order!K4,order!K$3:K$554,0),"")</f>
        <v/>
      </c>
      <c r="L4" s="4" t="str">
        <f ca="1">IFERROR(RANK(order!L4,order!L$3:L$554,0),"")</f>
        <v/>
      </c>
      <c r="M4" s="10" t="str">
        <f ca="1">IFERROR(RANK(order!M4,order!M$3:M$554,0),"")</f>
        <v/>
      </c>
      <c r="N4" s="10" t="str">
        <f ca="1">IFERROR(RANK(order!N4,order!N$3:N$554,0),"")</f>
        <v/>
      </c>
      <c r="O4" s="10" t="str">
        <f ca="1">IFERROR(RANK(order!O4,order!O$3:O$554,0),"")</f>
        <v/>
      </c>
      <c r="P4" s="4" t="str">
        <f ca="1">IFERROR(RANK(order!P4,order!P$3:P$554,0),"")</f>
        <v/>
      </c>
      <c r="Q4" s="4" t="str">
        <f ca="1">IFERROR(RANK(order!Q4,order!Q$3:Q$554,0),"")</f>
        <v/>
      </c>
      <c r="R4" s="4" t="str">
        <f ca="1">IFERROR(RANK(order!R4,order!R$3:R$554,0),"")</f>
        <v/>
      </c>
      <c r="S4" s="10" t="str">
        <f ca="1">IFERROR(RANK(order!S4,order!S$3:S$554,0),"")</f>
        <v/>
      </c>
      <c r="T4" s="10" t="str">
        <f ca="1">IFERROR(RANK(order!T4,order!T$3:T$554,0),"")</f>
        <v/>
      </c>
      <c r="U4" s="10" t="str">
        <f ca="1">IFERROR(RANK(order!U4,order!U$3:U$554,0),"")</f>
        <v/>
      </c>
      <c r="V4" s="4" t="str">
        <f ca="1">IFERROR(RANK(order!V4,order!V$3:V$554,0),"")</f>
        <v/>
      </c>
      <c r="W4" s="4" t="str">
        <f ca="1">IFERROR(RANK(order!W4,order!W$3:W$554,0),"")</f>
        <v/>
      </c>
      <c r="X4" s="4" t="str">
        <f ca="1">IFERROR(RANK(order!X4,order!X$3:X$554,0),"")</f>
        <v/>
      </c>
      <c r="Y4" s="10" t="str">
        <f ca="1">IFERROR(RANK(order!Y4,order!Y$3:Y$554,0),"")</f>
        <v/>
      </c>
      <c r="Z4" s="10" t="str">
        <f ca="1">IFERROR(RANK(order!Z4,order!Z$3:Z$554,0),"")</f>
        <v/>
      </c>
      <c r="AA4" s="10" t="str">
        <f ca="1">IFERROR(RANK(order!AA4,order!AA$3:AA$554,0),"")</f>
        <v/>
      </c>
      <c r="AB4" s="4" t="str">
        <f ca="1">IFERROR(RANK(order!AB4,order!AB$3:AB$554,0),"")</f>
        <v/>
      </c>
      <c r="AC4" s="4" t="str">
        <f ca="1">IFERROR(RANK(order!AC4,order!AC$3:AC$554,0),"")</f>
        <v/>
      </c>
      <c r="AD4" s="4" t="str">
        <f ca="1">IFERROR(RANK(order!AD4,order!AD$3:AD$554,0),"")</f>
        <v/>
      </c>
      <c r="AE4" s="10" t="str">
        <f ca="1">IFERROR(RANK(order!AE4,order!AE$3:AE$554,0),"")</f>
        <v/>
      </c>
      <c r="AF4" s="10" t="str">
        <f ca="1">IFERROR(RANK(order!AF4,order!AF$3:AF$554,0),"")</f>
        <v/>
      </c>
      <c r="AG4" s="10" t="str">
        <f ca="1">IFERROR(RANK(order!AG4,order!AG$3:AG$554,0),"")</f>
        <v/>
      </c>
      <c r="AH4" s="4" t="str">
        <f ca="1">IFERROR(RANK(order!AH4,order!AH$3:AH$554,0),"")</f>
        <v/>
      </c>
      <c r="AI4" s="4" t="str">
        <f ca="1">IFERROR(RANK(order!AI4,order!AI$3:AI$554,0),"")</f>
        <v/>
      </c>
      <c r="AJ4" s="4" t="str">
        <f ca="1">IFERROR(RANK(order!AJ4,order!AJ$3:AJ$554,0),"")</f>
        <v/>
      </c>
      <c r="AK4" s="10" t="str">
        <f ca="1">IFERROR(RANK(order!AK4,order!AK$3:AK$554,0),"")</f>
        <v/>
      </c>
      <c r="AL4" s="10">
        <f ca="1">IFERROR(RANK(order!AL4,order!AL$3:AL$554,0),"")</f>
        <v>6</v>
      </c>
      <c r="AM4" s="10">
        <f ca="1">IFERROR(RANK(order!AM4,order!AM$3:AM$554,0),"")</f>
        <v>12</v>
      </c>
      <c r="AN4" s="4" t="str">
        <f ca="1">IFERROR(RANK(order!AN4,order!AN$3:AN$554,0),"")</f>
        <v/>
      </c>
      <c r="AO4" s="4" t="str">
        <f ca="1">IFERROR(RANK(order!AO4,order!AO$3:AO$554,0),"")</f>
        <v/>
      </c>
      <c r="AP4" s="4" t="str">
        <f ca="1">IFERROR(RANK(order!AP4,order!AP$3:AP$554,0),"")</f>
        <v/>
      </c>
      <c r="AQ4" s="10" t="str">
        <f ca="1">IFERROR(RANK(order!AQ4,order!AQ$3:AQ$554,0),"")</f>
        <v/>
      </c>
      <c r="AR4" s="10" t="str">
        <f ca="1">IFERROR(RANK(order!AR4,order!AR$3:AR$554,0),"")</f>
        <v/>
      </c>
      <c r="AS4" s="10" t="str">
        <f ca="1">IFERROR(RANK(order!AS4,order!AS$3:AS$554,0),"")</f>
        <v/>
      </c>
      <c r="AT4" s="4" t="str">
        <f ca="1">IFERROR(RANK(order!AT4,order!AT$3:AT$554,0),"")</f>
        <v/>
      </c>
      <c r="AU4" s="4" t="str">
        <f ca="1">IFERROR(RANK(order!AU4,order!AU$3:AU$554,0),"")</f>
        <v/>
      </c>
      <c r="AV4" s="4" t="str">
        <f ca="1">IFERROR(RANK(order!AV4,order!AV$3:AV$554,0),"")</f>
        <v/>
      </c>
      <c r="AW4" s="10" t="str">
        <f ca="1">IFERROR(RANK(order!AW4,order!AW$3:AW$554,0),"")</f>
        <v/>
      </c>
      <c r="AX4" s="10" t="str">
        <f ca="1">IFERROR(RANK(order!AX4,order!AX$3:AX$554,0),"")</f>
        <v/>
      </c>
      <c r="AY4" s="10" t="str">
        <f ca="1">IFERROR(RANK(order!AY4,order!AY$3:AY$554,0),"")</f>
        <v/>
      </c>
      <c r="AZ4" s="4" t="str">
        <f ca="1">IFERROR(RANK(order!AZ4,order!AZ$3:AZ$554,0),"")</f>
        <v/>
      </c>
      <c r="BA4" s="4" t="str">
        <f ca="1">IFERROR(RANK(order!BA4,order!BA$3:BA$554,0),"")</f>
        <v/>
      </c>
      <c r="BB4" s="4" t="str">
        <f ca="1">IFERROR(RANK(order!BB4,order!BB$3:BB$554,0),"")</f>
        <v/>
      </c>
      <c r="BC4" s="10" t="str">
        <f ca="1">IFERROR(RANK(order!BC4,order!BC$3:BC$554,0),"")</f>
        <v/>
      </c>
      <c r="BD4" s="10" t="str">
        <f ca="1">IFERROR(RANK(order!BD4,order!BD$3:BD$554,0),"")</f>
        <v/>
      </c>
      <c r="BE4" s="10" t="str">
        <f ca="1">IFERROR(RANK(order!BE4,order!BE$3:BE$554,0),"")</f>
        <v/>
      </c>
      <c r="BF4" s="4" t="str">
        <f ca="1">IFERROR(RANK(order!BF4,order!BF$3:BF$554,0),"")</f>
        <v/>
      </c>
      <c r="BG4" s="4" t="str">
        <f ca="1">IFERROR(RANK(order!BG4,order!BG$3:BG$554,0),"")</f>
        <v/>
      </c>
      <c r="BH4" s="4" t="str">
        <f ca="1">IFERROR(RANK(order!BH4,order!BH$3:BH$554,0),"")</f>
        <v/>
      </c>
      <c r="BI4" s="10" t="str">
        <f ca="1">IFERROR(RANK(order!BI4,order!BI$3:BI$554,0),"")</f>
        <v/>
      </c>
      <c r="BJ4" s="10" t="str">
        <f ca="1">IFERROR(RANK(order!BJ4,order!BJ$3:BJ$554,0),"")</f>
        <v/>
      </c>
      <c r="BK4" s="10" t="str">
        <f ca="1">IFERROR(RANK(order!BK4,order!BK$3:BK$554,0),"")</f>
        <v/>
      </c>
      <c r="BL4" s="4" t="str">
        <f ca="1">IFERROR(RANK(order!BL4,order!BL$3:BL$554,0),"")</f>
        <v/>
      </c>
      <c r="BM4" s="4" t="str">
        <f ca="1">IFERROR(RANK(order!BM4,order!BM$3:BM$554,0),"")</f>
        <v/>
      </c>
      <c r="BN4" s="4" t="str">
        <f ca="1">IFERROR(RANK(order!BN4,order!BN$3:BN$554,0),"")</f>
        <v/>
      </c>
      <c r="BO4" s="10" t="str">
        <f ca="1">IFERROR(RANK(order!BO4,order!BO$3:BO$554,0),"")</f>
        <v/>
      </c>
      <c r="BP4" s="10" t="str">
        <f ca="1">IFERROR(RANK(order!BP4,order!BP$3:BP$554,0),"")</f>
        <v/>
      </c>
      <c r="BQ4" s="10" t="str">
        <f ca="1">IFERROR(RANK(order!BQ4,order!BQ$3:BQ$554,0),"")</f>
        <v/>
      </c>
      <c r="BR4" s="4" t="str">
        <f ca="1">IFERROR(RANK(order!BR4,order!BR$3:BR$554,0),"")</f>
        <v/>
      </c>
      <c r="BS4" s="4" t="str">
        <f ca="1">IFERROR(RANK(order!BS4,order!BS$3:BS$554,0),"")</f>
        <v/>
      </c>
      <c r="BT4" s="4" t="str">
        <f ca="1">IFERROR(RANK(order!BT4,order!BT$3:BT$554,0),"")</f>
        <v/>
      </c>
      <c r="BU4" s="95">
        <f>BU3+1</f>
        <v>2</v>
      </c>
      <c r="BV4" s="35" t="str">
        <f>$BV$3</f>
        <v>E1</v>
      </c>
      <c r="BW4" s="55">
        <f t="shared" ca="1" si="1"/>
        <v>43316</v>
      </c>
      <c r="BX4" s="56" t="str">
        <f t="shared" ca="1" si="2"/>
        <v>Birmingham</v>
      </c>
      <c r="BY4" s="56" t="str">
        <f t="shared" ca="1" si="3"/>
        <v>Norwich</v>
      </c>
      <c r="BZ4" s="57">
        <f t="shared" ca="1" si="4"/>
        <v>2</v>
      </c>
      <c r="CA4" s="57">
        <f t="shared" ca="1" si="5"/>
        <v>2</v>
      </c>
      <c r="CB4" s="58" t="str">
        <f t="shared" ca="1" si="6"/>
        <v>D</v>
      </c>
      <c r="CC4" s="57">
        <f t="shared" ca="1" si="7"/>
        <v>0</v>
      </c>
      <c r="CD4" s="57">
        <f t="shared" ca="1" si="8"/>
        <v>0</v>
      </c>
      <c r="CE4" s="58" t="str">
        <f t="shared" ca="1" si="9"/>
        <v>D</v>
      </c>
      <c r="CF4" s="59" t="str">
        <f t="shared" ca="1" si="10"/>
        <v>P Bankes</v>
      </c>
      <c r="CG4" s="57">
        <f t="shared" ca="1" si="11"/>
        <v>16</v>
      </c>
      <c r="CH4" s="57">
        <f t="shared" ca="1" si="12"/>
        <v>16</v>
      </c>
      <c r="CI4" s="57">
        <f t="shared" ca="1" si="13"/>
        <v>7</v>
      </c>
      <c r="CJ4" s="57">
        <f t="shared" ca="1" si="14"/>
        <v>7</v>
      </c>
      <c r="CK4" s="57">
        <f t="shared" ca="1" si="15"/>
        <v>15</v>
      </c>
      <c r="CL4" s="57">
        <f t="shared" ca="1" si="16"/>
        <v>10</v>
      </c>
      <c r="CM4" s="57">
        <f t="shared" ca="1" si="17"/>
        <v>4</v>
      </c>
      <c r="CN4" s="57">
        <f t="shared" ca="1" si="18"/>
        <v>4</v>
      </c>
      <c r="CO4" s="57">
        <f t="shared" ca="1" si="19"/>
        <v>0</v>
      </c>
      <c r="CP4" s="57">
        <f t="shared" ca="1" si="20"/>
        <v>3</v>
      </c>
      <c r="CQ4" s="57">
        <f t="shared" ca="1" si="21"/>
        <v>0</v>
      </c>
      <c r="CR4" s="57">
        <f t="shared" ca="1" si="22"/>
        <v>0</v>
      </c>
      <c r="CS4" s="60">
        <f t="shared" ca="1" si="23"/>
        <v>2.6</v>
      </c>
      <c r="CT4" s="60">
        <f t="shared" ca="1" si="24"/>
        <v>3.3</v>
      </c>
      <c r="CU4" s="60">
        <f t="shared" ca="1" si="25"/>
        <v>3</v>
      </c>
      <c r="CV4" s="60">
        <f t="shared" ca="1" si="26"/>
        <v>2.61</v>
      </c>
      <c r="CW4" s="60">
        <f t="shared" ca="1" si="27"/>
        <v>3.2</v>
      </c>
      <c r="CX4" s="60">
        <f t="shared" ca="1" si="28"/>
        <v>3.04</v>
      </c>
      <c r="CY4" s="60">
        <f t="shared" ca="1" si="29"/>
        <v>2.21</v>
      </c>
      <c r="CZ4" s="60">
        <f t="shared" ca="1" si="30"/>
        <v>1.64</v>
      </c>
      <c r="DA4" s="65">
        <f t="shared" ref="DA4:DA67" ca="1" si="31">IF(OR(BW4="",BW4=0),"",BZ4+CA4)</f>
        <v>4</v>
      </c>
      <c r="DB4" s="65">
        <f t="shared" ref="DB4:DB67" ca="1" si="32">IF(OR(BW4="",BW4=0),"",CC4+CD4)</f>
        <v>0</v>
      </c>
      <c r="DC4" s="65">
        <f t="shared" ref="DC4:DC67" ca="1" si="33">IF(OR(BW4="",BW4=0),"",DD4+DE4)</f>
        <v>4</v>
      </c>
      <c r="DD4" s="65">
        <f t="shared" ref="DD4:DD67" ca="1" si="34">IF(OR(BW4="",BW4=0),"",BZ4-CC4)</f>
        <v>2</v>
      </c>
      <c r="DE4" s="65">
        <f t="shared" ref="DE4:DE67" ca="1" si="35">IF(OR(BW4="",BW4=0),"",CA4-CD4)</f>
        <v>2</v>
      </c>
      <c r="DF4" s="66" t="str">
        <f t="shared" ref="DF4:DF67" ca="1" si="36">IF(OR(BW4="",BW4=0),"",IF(DD4&gt;DE4,"H",IF(DD4=DE4,"D",IF(DD4&lt;DE4,"A","Error!"))))</f>
        <v>D</v>
      </c>
      <c r="DG4" s="66" t="str">
        <f t="shared" ref="DG4:DG67" ca="1" si="37">IF(OR(BW4="",BW4=0),"",CONCATENATE(CE4,"-",CB4))</f>
        <v>D-D</v>
      </c>
      <c r="DH4" s="66" t="str">
        <f t="shared" ref="DH4:DH67" ca="1" si="38">IF(OR(BW4="",BW4=0),"",IF(OR(BZ4&gt;3.5,CA4&gt;3.5),CONCATENATE(CB4,"4more"),CONCATENATE(CB4,BZ4,CA4)))</f>
        <v>D22</v>
      </c>
      <c r="DI4" s="66" t="str">
        <f t="shared" ref="DI4:DI67" ca="1" si="39">IF(OR(BW4="",BW4=0),"",IF(OR(CC4&gt;2.5,CD4&gt;2.5),CONCATENATE(CE4,"3more"),CONCATENATE(CE4,CC4,CD4)))</f>
        <v>D00</v>
      </c>
      <c r="DJ4" s="66" t="str">
        <f t="shared" ref="DJ4:DJ67" ca="1" si="40">IF(OR(BW4="",BW4=0),"",IF(OR(DD4&gt;2.5,DE4&gt;2.5),CONCATENATE(DF4,"3more"),CONCATENATE(DF4,DD4,DE4)))</f>
        <v>D22</v>
      </c>
      <c r="DK4" s="65" t="str">
        <f t="shared" ref="DK4:DK67" ca="1" si="41">IF(OR(BW4="",BW4=0),"",IF(AND(BZ4&gt;0,CA4&gt;0),"Yes","No"))</f>
        <v>Yes</v>
      </c>
      <c r="DL4" s="65">
        <f t="shared" ref="DL4:DL67" ca="1" si="42">IF(OR(BW4="",BW4=0),"",IF(AND(CC4&gt;0,DD4&gt;0),1,0))</f>
        <v>0</v>
      </c>
      <c r="DM4" s="65">
        <f t="shared" ref="DM4:DM67" ca="1" si="43">IF(OR(BW4="",BW4=0),"",IF(AND(CD4&gt;0,DE4&gt;0),1,0))</f>
        <v>0</v>
      </c>
      <c r="DN4" s="65">
        <f t="shared" ref="DN4:DN67" ca="1" si="44">IF(OR(BW4="",BW4=0),"",IF(AND(CB4="H",CA4=0),1,0))</f>
        <v>0</v>
      </c>
      <c r="DO4" s="65">
        <f t="shared" ref="DO4:DO67" ca="1" si="45">IF(OR(BW4="",BW4=0),"",IF(AND(CB4="A",BZ4=0),1,0))</f>
        <v>0</v>
      </c>
      <c r="DP4" s="65">
        <f t="shared" ref="DP4:DP67" ca="1" si="46">IF(OR(BW4="",BW4=0),"",IF(AND(CE4="H",DF4="H"),1,0))</f>
        <v>0</v>
      </c>
      <c r="DQ4" s="65">
        <f t="shared" ref="DQ4:DQ67" ca="1" si="47">IF(OR(BW4="",BW4=0),"",IF(AND(CE4="A",DF4="A"),1,0))</f>
        <v>0</v>
      </c>
      <c r="DR4" s="69">
        <f t="shared" ref="DR4:DR67" ca="1" si="48">IF(OR(BW4="",BW4=0),"",IF(CB4="H",CS4-1,-1))</f>
        <v>-1</v>
      </c>
      <c r="DS4" s="69">
        <f t="shared" ref="DS4:DS67" ca="1" si="49">IF(OR(BW4="",BW4=0),"",IF(CB4="D",CT4-1,-1))</f>
        <v>2.2999999999999998</v>
      </c>
      <c r="DT4" s="69">
        <f t="shared" ref="DT4:DT67" ca="1" si="50">IF(OR(BW4="",BW4=0),"",IF(CB4="A",CU4-1,-1))</f>
        <v>-1</v>
      </c>
      <c r="DU4" s="69">
        <f t="shared" ref="DU4:DU67" ca="1" si="51">IF(OR(BW4="",BW4=0),"",IF(CB4="H",CV4-1,-1))</f>
        <v>-1</v>
      </c>
      <c r="DV4" s="69">
        <f t="shared" ref="DV4:DV67" ca="1" si="52">IF(OR(BW4="",BW4=0),"",IF(CB4="D",CW4-1,-1))</f>
        <v>2.2000000000000002</v>
      </c>
      <c r="DW4" s="69">
        <f t="shared" ref="DW4:DW67" ca="1" si="53">IF(OR(BW4="",BW4=0),"",IF(CB4="A",CX4-1,-1))</f>
        <v>-1</v>
      </c>
      <c r="DX4" s="69">
        <f t="shared" ref="DX4:DX67" ca="1" si="54">IF(OR(BW4="",BW4=0),"",IF(BZ4+CA4&gt;2.5,CY4-1,-1))</f>
        <v>1.21</v>
      </c>
      <c r="DY4" s="69">
        <f t="shared" ref="DY4:DY67" ca="1" si="55">IF(OR(BW4="",BW4=0),"",IF(BZ4+CA4&lt;2.5,CZ4-1,-1))</f>
        <v>-1</v>
      </c>
      <c r="DZ4" s="72">
        <f t="shared" ref="DZ4:DZ67" ca="1" si="56">IF(OR(BW4="",BW4=0),"",100/CS4+100/CT4+100/CU4)</f>
        <v>102.09790209790211</v>
      </c>
      <c r="EA4" s="72">
        <f t="shared" ref="EA4:EA67" ca="1" si="57">IF(OR(BW4="",BW4=0),"",100/CV4+100/CW4+100/CX4)</f>
        <v>102.45891308731599</v>
      </c>
      <c r="EB4" s="72">
        <f t="shared" ref="EB4:EB67" ca="1" si="58">IF(OR(BW4="",BW4=0),"",100/CY4+100/CZ4)</f>
        <v>106.22447853437811</v>
      </c>
      <c r="EC4" s="65">
        <f t="shared" ref="EC4:EC67" ca="1" si="59">IF(OR(BW4="",BW4=0),"",IF(CA4=0,1,0))</f>
        <v>0</v>
      </c>
      <c r="ED4" s="65">
        <f t="shared" ref="ED4:ED67" ca="1" si="60">IF(OR(BW4="",BW4=0),"",IF(BZ4=0,1,0))</f>
        <v>0</v>
      </c>
      <c r="EE4" s="65">
        <f t="shared" ref="EE4:EE67" ca="1" si="61">IF(OR(BW4="",BW4=0),"",IF(AND(CB4="A",BZ4=0),1,0))</f>
        <v>0</v>
      </c>
      <c r="EF4" s="65">
        <f t="shared" ref="EF4:EF67" ca="1" si="62">IF(OR(BW4="",BW4=0),"",IF(AND(CB4="H",CA4=0),1,0))</f>
        <v>0</v>
      </c>
      <c r="EG4" s="65">
        <f t="shared" ref="EG4:EG67" ca="1" si="63">IF(OR(BW4="",BW4=0),"",IF(BZ4=0,1,0))</f>
        <v>0</v>
      </c>
      <c r="EH4" s="65">
        <f t="shared" ref="EH4:EH67" ca="1" si="64">IF(OR(BW4="",BW4=0),"",IF(CA4=0,1,0))</f>
        <v>0</v>
      </c>
      <c r="EI4" s="429" t="str">
        <f t="shared" ref="EI4:EI67" ca="1" si="65">IF(OR(BW4="",BW4=0),"No","Yes")</f>
        <v>Yes</v>
      </c>
      <c r="EJ4" s="428" t="str">
        <f t="shared" ref="EJ4:EJ67" ca="1" si="66">IF(OR(DB4="",DC4=""),"",IF(DB4&gt;DC4,"F",IF(DB4=DC4,"E",IF(DB4&lt;DC4,"S","Error!"))))</f>
        <v>S</v>
      </c>
      <c r="EK4" s="428" t="str">
        <f t="shared" ref="EK4:EK67" ca="1" si="67">IF(DA4="","",IF(DA4&lt;2.5,"Under",IF(DA4&gt;2.5,"Over","Error")))</f>
        <v>Over</v>
      </c>
      <c r="EL4" s="65" t="str">
        <f t="shared" ref="EL4:EL67" ca="1" si="68">IF(OR(BW4="",BW4=0),"",IF(AND(CC4&gt;0,CD4&gt;0),"Yes","No"))</f>
        <v>No</v>
      </c>
      <c r="EM4" s="65" t="str">
        <f t="shared" ref="EM4:EM67" ca="1" si="69">IF(OR(BW4="",BW4=0),"",IF(AND(DD4&gt;0,DE4&gt;0),"Yes","No"))</f>
        <v>Yes</v>
      </c>
      <c r="EN4" s="65">
        <f t="shared" ref="EN4:EN67" ca="1" si="70">IF(OR(CO4="",CP4="",CQ4="",CR4=""),"",10*(CO4+CP4)+25*(CQ4+CR4))</f>
        <v>30</v>
      </c>
      <c r="EO4" s="433">
        <f t="shared" ref="EO4:EO67" ca="1" si="71">IF(OR(CO4="",CP4=""),"",CO4+CP4)</f>
        <v>3</v>
      </c>
      <c r="EP4" s="433">
        <f t="shared" ref="EP4:EP67" ca="1" si="72">IF(OR(CQ4="",CR4=""),"",CQ4+CR4)</f>
        <v>0</v>
      </c>
      <c r="EQ4" s="433">
        <f t="shared" ref="EQ4:EQ67" ca="1" si="73">IF(OR(CM4="",CN4=""),"",CM4+CN4)</f>
        <v>8</v>
      </c>
      <c r="ER4" s="433">
        <f t="shared" ref="ER4:ER67" ca="1" si="74">IF(OR(CG4="",CH4=""),"",CG4+CH4)</f>
        <v>32</v>
      </c>
      <c r="ES4" s="433">
        <f t="shared" ref="ES4:ES67" ca="1" si="75">IF(OR(CI4="",CJ4=""),"",CI4+CJ4)</f>
        <v>14</v>
      </c>
      <c r="ET4" s="433">
        <f t="shared" ref="ET4:ET67" ca="1" si="76">IF(OR(CK4="",CL4=""),"",CK4+CL4)</f>
        <v>25</v>
      </c>
      <c r="EU4" s="433">
        <f ca="1">IF(OR(CO4="",CQ4=""),"",Discipline!$P$3*CO4+Discipline!$X$3*CQ4)</f>
        <v>0</v>
      </c>
      <c r="EV4" s="433">
        <f ca="1">IF(OR(CP4="",CR4=""),"",Discipline!$P$3*CP4+Discipline!$X$3*CR4)</f>
        <v>30</v>
      </c>
      <c r="FA4" s="618">
        <v>2</v>
      </c>
      <c r="FB4" s="617" t="s">
        <v>741</v>
      </c>
      <c r="FC4" s="617" t="s">
        <v>759</v>
      </c>
      <c r="FD4" s="617" t="s">
        <v>808</v>
      </c>
      <c r="FE4" s="617" t="s">
        <v>811</v>
      </c>
      <c r="FF4" s="617" t="s">
        <v>809</v>
      </c>
      <c r="FG4" s="617" t="s">
        <v>845</v>
      </c>
      <c r="FH4" s="617" t="s">
        <v>868</v>
      </c>
      <c r="FI4" s="617" t="s">
        <v>877</v>
      </c>
      <c r="FJ4" s="617" t="s">
        <v>876</v>
      </c>
      <c r="FK4" s="617" t="s">
        <v>1033</v>
      </c>
      <c r="FL4" s="617" t="s">
        <v>411</v>
      </c>
      <c r="FM4" s="617" t="s">
        <v>1051</v>
      </c>
      <c r="FN4" s="617" t="s">
        <v>1071</v>
      </c>
      <c r="FO4" s="617" t="s">
        <v>1093</v>
      </c>
      <c r="FP4" s="617" t="s">
        <v>1130</v>
      </c>
      <c r="FQ4" s="617" t="s">
        <v>886</v>
      </c>
      <c r="FR4" s="617" t="s">
        <v>885</v>
      </c>
      <c r="FS4" s="617" t="s">
        <v>997</v>
      </c>
      <c r="FT4" s="617" t="s">
        <v>918</v>
      </c>
      <c r="FU4" s="617" t="s">
        <v>930</v>
      </c>
      <c r="FV4" s="617" t="s">
        <v>962</v>
      </c>
      <c r="FW4" s="617" t="s">
        <v>1113</v>
      </c>
    </row>
    <row r="5" spans="1:179" x14ac:dyDescent="0.25">
      <c r="A5" s="10" t="str">
        <f ca="1">IFERROR(RANK(order!A5,order!A$3:A$554,0),"")</f>
        <v/>
      </c>
      <c r="B5" s="10" t="str">
        <f ca="1">IFERROR(RANK(order!B5,order!B$3:B$554,0),"")</f>
        <v/>
      </c>
      <c r="C5" s="10" t="str">
        <f ca="1">IFERROR(RANK(order!C5,order!C$3:C$554,0),"")</f>
        <v/>
      </c>
      <c r="D5" s="4" t="str">
        <f ca="1">IFERROR(RANK(order!D5,order!D$3:D$554,0),"")</f>
        <v/>
      </c>
      <c r="E5" s="4" t="str">
        <f ca="1">IFERROR(RANK(order!E5,order!E$3:E$554,0),"")</f>
        <v/>
      </c>
      <c r="F5" s="4" t="str">
        <f ca="1">IFERROR(RANK(order!F5,order!F$3:F$554,0),"")</f>
        <v/>
      </c>
      <c r="G5" s="10" t="str">
        <f ca="1">IFERROR(RANK(order!G5,order!G$3:G$554,0),"")</f>
        <v/>
      </c>
      <c r="H5" s="10" t="str">
        <f ca="1">IFERROR(RANK(order!H5,order!H$3:H$554,0),"")</f>
        <v/>
      </c>
      <c r="I5" s="10" t="str">
        <f ca="1">IFERROR(RANK(order!I5,order!I$3:I$554,0),"")</f>
        <v/>
      </c>
      <c r="J5" s="4" t="str">
        <f ca="1">IFERROR(RANK(order!J5,order!J$3:J$554,0),"")</f>
        <v/>
      </c>
      <c r="K5" s="4" t="str">
        <f ca="1">IFERROR(RANK(order!K5,order!K$3:K$554,0),"")</f>
        <v/>
      </c>
      <c r="L5" s="4" t="str">
        <f ca="1">IFERROR(RANK(order!L5,order!L$3:L$554,0),"")</f>
        <v/>
      </c>
      <c r="M5" s="10">
        <f ca="1">IFERROR(RANK(order!M5,order!M$3:M$554,0),"")</f>
        <v>6</v>
      </c>
      <c r="N5" s="10" t="str">
        <f ca="1">IFERROR(RANK(order!N5,order!N$3:N$554,0),"")</f>
        <v/>
      </c>
      <c r="O5" s="10">
        <f ca="1">IFERROR(RANK(order!O5,order!O$3:O$554,0),"")</f>
        <v>12</v>
      </c>
      <c r="P5" s="4" t="str">
        <f ca="1">IFERROR(RANK(order!P5,order!P$3:P$554,0),"")</f>
        <v/>
      </c>
      <c r="Q5" s="4" t="str">
        <f ca="1">IFERROR(RANK(order!Q5,order!Q$3:Q$554,0),"")</f>
        <v/>
      </c>
      <c r="R5" s="4" t="str">
        <f ca="1">IFERROR(RANK(order!R5,order!R$3:R$554,0),"")</f>
        <v/>
      </c>
      <c r="S5" s="10" t="str">
        <f ca="1">IFERROR(RANK(order!S5,order!S$3:S$554,0),"")</f>
        <v/>
      </c>
      <c r="T5" s="10" t="str">
        <f ca="1">IFERROR(RANK(order!T5,order!T$3:T$554,0),"")</f>
        <v/>
      </c>
      <c r="U5" s="10" t="str">
        <f ca="1">IFERROR(RANK(order!U5,order!U$3:U$554,0),"")</f>
        <v/>
      </c>
      <c r="V5" s="4" t="str">
        <f ca="1">IFERROR(RANK(order!V5,order!V$3:V$554,0),"")</f>
        <v/>
      </c>
      <c r="W5" s="4" t="str">
        <f ca="1">IFERROR(RANK(order!W5,order!W$3:W$554,0),"")</f>
        <v/>
      </c>
      <c r="X5" s="4" t="str">
        <f ca="1">IFERROR(RANK(order!X5,order!X$3:X$554,0),"")</f>
        <v/>
      </c>
      <c r="Y5" s="10" t="str">
        <f ca="1">IFERROR(RANK(order!Y5,order!Y$3:Y$554,0),"")</f>
        <v/>
      </c>
      <c r="Z5" s="10" t="str">
        <f ca="1">IFERROR(RANK(order!Z5,order!Z$3:Z$554,0),"")</f>
        <v/>
      </c>
      <c r="AA5" s="10" t="str">
        <f ca="1">IFERROR(RANK(order!AA5,order!AA$3:AA$554,0),"")</f>
        <v/>
      </c>
      <c r="AB5" s="4" t="str">
        <f ca="1">IFERROR(RANK(order!AB5,order!AB$3:AB$554,0),"")</f>
        <v/>
      </c>
      <c r="AC5" s="4" t="str">
        <f ca="1">IFERROR(RANK(order!AC5,order!AC$3:AC$554,0),"")</f>
        <v/>
      </c>
      <c r="AD5" s="4" t="str">
        <f ca="1">IFERROR(RANK(order!AD5,order!AD$3:AD$554,0),"")</f>
        <v/>
      </c>
      <c r="AE5" s="10" t="str">
        <f ca="1">IFERROR(RANK(order!AE5,order!AE$3:AE$554,0),"")</f>
        <v/>
      </c>
      <c r="AF5" s="10" t="str">
        <f ca="1">IFERROR(RANK(order!AF5,order!AF$3:AF$554,0),"")</f>
        <v/>
      </c>
      <c r="AG5" s="10" t="str">
        <f ca="1">IFERROR(RANK(order!AG5,order!AG$3:AG$554,0),"")</f>
        <v/>
      </c>
      <c r="AH5" s="4" t="str">
        <f ca="1">IFERROR(RANK(order!AH5,order!AH$3:AH$554,0),"")</f>
        <v/>
      </c>
      <c r="AI5" s="4" t="str">
        <f ca="1">IFERROR(RANK(order!AI5,order!AI$3:AI$554,0),"")</f>
        <v/>
      </c>
      <c r="AJ5" s="4" t="str">
        <f ca="1">IFERROR(RANK(order!AJ5,order!AJ$3:AJ$554,0),"")</f>
        <v/>
      </c>
      <c r="AK5" s="10" t="str">
        <f ca="1">IFERROR(RANK(order!AK5,order!AK$3:AK$554,0),"")</f>
        <v/>
      </c>
      <c r="AL5" s="10" t="str">
        <f ca="1">IFERROR(RANK(order!AL5,order!AL$3:AL$554,0),"")</f>
        <v/>
      </c>
      <c r="AM5" s="10" t="str">
        <f ca="1">IFERROR(RANK(order!AM5,order!AM$3:AM$554,0),"")</f>
        <v/>
      </c>
      <c r="AN5" s="4" t="str">
        <f ca="1">IFERROR(RANK(order!AN5,order!AN$3:AN$554,0),"")</f>
        <v/>
      </c>
      <c r="AO5" s="4" t="str">
        <f ca="1">IFERROR(RANK(order!AO5,order!AO$3:AO$554,0),"")</f>
        <v/>
      </c>
      <c r="AP5" s="4" t="str">
        <f ca="1">IFERROR(RANK(order!AP5,order!AP$3:AP$554,0),"")</f>
        <v/>
      </c>
      <c r="AQ5" s="10" t="str">
        <f ca="1">IFERROR(RANK(order!AQ5,order!AQ$3:AQ$554,0),"")</f>
        <v/>
      </c>
      <c r="AR5" s="10" t="str">
        <f ca="1">IFERROR(RANK(order!AR5,order!AR$3:AR$554,0),"")</f>
        <v/>
      </c>
      <c r="AS5" s="10" t="str">
        <f ca="1">IFERROR(RANK(order!AS5,order!AS$3:AS$554,0),"")</f>
        <v/>
      </c>
      <c r="AT5" s="4" t="str">
        <f ca="1">IFERROR(RANK(order!AT5,order!AT$3:AT$554,0),"")</f>
        <v/>
      </c>
      <c r="AU5" s="4" t="str">
        <f ca="1">IFERROR(RANK(order!AU5,order!AU$3:AU$554,0),"")</f>
        <v/>
      </c>
      <c r="AV5" s="4" t="str">
        <f ca="1">IFERROR(RANK(order!AV5,order!AV$3:AV$554,0),"")</f>
        <v/>
      </c>
      <c r="AW5" s="10" t="str">
        <f ca="1">IFERROR(RANK(order!AW5,order!AW$3:AW$554,0),"")</f>
        <v/>
      </c>
      <c r="AX5" s="10" t="str">
        <f ca="1">IFERROR(RANK(order!AX5,order!AX$3:AX$554,0),"")</f>
        <v/>
      </c>
      <c r="AY5" s="10" t="str">
        <f ca="1">IFERROR(RANK(order!AY5,order!AY$3:AY$554,0),"")</f>
        <v/>
      </c>
      <c r="AZ5" s="4" t="str">
        <f ca="1">IFERROR(RANK(order!AZ5,order!AZ$3:AZ$554,0),"")</f>
        <v/>
      </c>
      <c r="BA5" s="4">
        <f ca="1">IFERROR(RANK(order!BA5,order!BA$3:BA$554,0),"")</f>
        <v>6</v>
      </c>
      <c r="BB5" s="4">
        <f ca="1">IFERROR(RANK(order!BB5,order!BB$3:BB$554,0),"")</f>
        <v>12</v>
      </c>
      <c r="BC5" s="10" t="str">
        <f ca="1">IFERROR(RANK(order!BC5,order!BC$3:BC$554,0),"")</f>
        <v/>
      </c>
      <c r="BD5" s="10" t="str">
        <f ca="1">IFERROR(RANK(order!BD5,order!BD$3:BD$554,0),"")</f>
        <v/>
      </c>
      <c r="BE5" s="10" t="str">
        <f ca="1">IFERROR(RANK(order!BE5,order!BE$3:BE$554,0),"")</f>
        <v/>
      </c>
      <c r="BF5" s="4" t="str">
        <f ca="1">IFERROR(RANK(order!BF5,order!BF$3:BF$554,0),"")</f>
        <v/>
      </c>
      <c r="BG5" s="4" t="str">
        <f ca="1">IFERROR(RANK(order!BG5,order!BG$3:BG$554,0),"")</f>
        <v/>
      </c>
      <c r="BH5" s="4" t="str">
        <f ca="1">IFERROR(RANK(order!BH5,order!BH$3:BH$554,0),"")</f>
        <v/>
      </c>
      <c r="BI5" s="10" t="str">
        <f ca="1">IFERROR(RANK(order!BI5,order!BI$3:BI$554,0),"")</f>
        <v/>
      </c>
      <c r="BJ5" s="10" t="str">
        <f ca="1">IFERROR(RANK(order!BJ5,order!BJ$3:BJ$554,0),"")</f>
        <v/>
      </c>
      <c r="BK5" s="10" t="str">
        <f ca="1">IFERROR(RANK(order!BK5,order!BK$3:BK$554,0),"")</f>
        <v/>
      </c>
      <c r="BL5" s="4" t="str">
        <f ca="1">IFERROR(RANK(order!BL5,order!BL$3:BL$554,0),"")</f>
        <v/>
      </c>
      <c r="BM5" s="4" t="str">
        <f ca="1">IFERROR(RANK(order!BM5,order!BM$3:BM$554,0),"")</f>
        <v/>
      </c>
      <c r="BN5" s="4" t="str">
        <f ca="1">IFERROR(RANK(order!BN5,order!BN$3:BN$554,0),"")</f>
        <v/>
      </c>
      <c r="BO5" s="10" t="str">
        <f ca="1">IFERROR(RANK(order!BO5,order!BO$3:BO$554,0),"")</f>
        <v/>
      </c>
      <c r="BP5" s="10" t="str">
        <f ca="1">IFERROR(RANK(order!BP5,order!BP$3:BP$554,0),"")</f>
        <v/>
      </c>
      <c r="BQ5" s="10" t="str">
        <f ca="1">IFERROR(RANK(order!BQ5,order!BQ$3:BQ$554,0),"")</f>
        <v/>
      </c>
      <c r="BR5" s="4" t="str">
        <f ca="1">IFERROR(RANK(order!BR5,order!BR$3:BR$554,0),"")</f>
        <v/>
      </c>
      <c r="BS5" s="4" t="str">
        <f ca="1">IFERROR(RANK(order!BS5,order!BS$3:BS$554,0),"")</f>
        <v/>
      </c>
      <c r="BT5" s="4" t="str">
        <f ca="1">IFERROR(RANK(order!BT5,order!BT$3:BT$554,0),"")</f>
        <v/>
      </c>
      <c r="BU5" s="95">
        <f t="shared" ref="BU5:BU68" si="77">BU4+1</f>
        <v>3</v>
      </c>
      <c r="BV5" s="35" t="str">
        <f t="shared" ref="BV5:BV68" si="78">$BV$3</f>
        <v>E1</v>
      </c>
      <c r="BW5" s="55">
        <f t="shared" ca="1" si="1"/>
        <v>43316</v>
      </c>
      <c r="BX5" s="56" t="str">
        <f t="shared" ca="1" si="2"/>
        <v>Brentford</v>
      </c>
      <c r="BY5" s="56" t="str">
        <f t="shared" ca="1" si="3"/>
        <v>Rotherham</v>
      </c>
      <c r="BZ5" s="57">
        <f t="shared" ca="1" si="4"/>
        <v>5</v>
      </c>
      <c r="CA5" s="57">
        <f t="shared" ca="1" si="5"/>
        <v>1</v>
      </c>
      <c r="CB5" s="58" t="str">
        <f t="shared" ca="1" si="6"/>
        <v>H</v>
      </c>
      <c r="CC5" s="57">
        <f t="shared" ca="1" si="7"/>
        <v>2</v>
      </c>
      <c r="CD5" s="57">
        <f t="shared" ca="1" si="8"/>
        <v>0</v>
      </c>
      <c r="CE5" s="58" t="str">
        <f t="shared" ca="1" si="9"/>
        <v>H</v>
      </c>
      <c r="CF5" s="59" t="str">
        <f t="shared" ca="1" si="10"/>
        <v>O Langford</v>
      </c>
      <c r="CG5" s="57">
        <f t="shared" ca="1" si="11"/>
        <v>14</v>
      </c>
      <c r="CH5" s="57">
        <f t="shared" ca="1" si="12"/>
        <v>9</v>
      </c>
      <c r="CI5" s="57">
        <f t="shared" ca="1" si="13"/>
        <v>10</v>
      </c>
      <c r="CJ5" s="57">
        <f t="shared" ca="1" si="14"/>
        <v>5</v>
      </c>
      <c r="CK5" s="57">
        <f t="shared" ca="1" si="15"/>
        <v>15</v>
      </c>
      <c r="CL5" s="57">
        <f t="shared" ca="1" si="16"/>
        <v>10</v>
      </c>
      <c r="CM5" s="57">
        <f t="shared" ca="1" si="17"/>
        <v>13</v>
      </c>
      <c r="CN5" s="57">
        <f t="shared" ca="1" si="18"/>
        <v>3</v>
      </c>
      <c r="CO5" s="57">
        <f t="shared" ca="1" si="19"/>
        <v>0</v>
      </c>
      <c r="CP5" s="57">
        <f t="shared" ca="1" si="20"/>
        <v>2</v>
      </c>
      <c r="CQ5" s="57">
        <f t="shared" ca="1" si="21"/>
        <v>0</v>
      </c>
      <c r="CR5" s="57">
        <f t="shared" ca="1" si="22"/>
        <v>0</v>
      </c>
      <c r="CS5" s="60">
        <f t="shared" ca="1" si="23"/>
        <v>1.5</v>
      </c>
      <c r="CT5" s="60">
        <f t="shared" ca="1" si="24"/>
        <v>4.75</v>
      </c>
      <c r="CU5" s="60">
        <f t="shared" ca="1" si="25"/>
        <v>7</v>
      </c>
      <c r="CV5" s="60">
        <f t="shared" ca="1" si="26"/>
        <v>1.52</v>
      </c>
      <c r="CW5" s="60">
        <f t="shared" ca="1" si="27"/>
        <v>4.45</v>
      </c>
      <c r="CX5" s="60">
        <f t="shared" ca="1" si="28"/>
        <v>6.92</v>
      </c>
      <c r="CY5" s="60">
        <f t="shared" ca="1" si="29"/>
        <v>1.64</v>
      </c>
      <c r="CZ5" s="60">
        <f t="shared" ca="1" si="30"/>
        <v>2.21</v>
      </c>
      <c r="DA5" s="65">
        <f t="shared" ca="1" si="31"/>
        <v>6</v>
      </c>
      <c r="DB5" s="65">
        <f t="shared" ca="1" si="32"/>
        <v>2</v>
      </c>
      <c r="DC5" s="65">
        <f t="shared" ca="1" si="33"/>
        <v>4</v>
      </c>
      <c r="DD5" s="65">
        <f t="shared" ca="1" si="34"/>
        <v>3</v>
      </c>
      <c r="DE5" s="65">
        <f t="shared" ca="1" si="35"/>
        <v>1</v>
      </c>
      <c r="DF5" s="66" t="str">
        <f t="shared" ca="1" si="36"/>
        <v>H</v>
      </c>
      <c r="DG5" s="66" t="str">
        <f t="shared" ca="1" si="37"/>
        <v>H-H</v>
      </c>
      <c r="DH5" s="66" t="str">
        <f t="shared" ca="1" si="38"/>
        <v>H4more</v>
      </c>
      <c r="DI5" s="66" t="str">
        <f t="shared" ca="1" si="39"/>
        <v>H20</v>
      </c>
      <c r="DJ5" s="66" t="str">
        <f t="shared" ca="1" si="40"/>
        <v>H3more</v>
      </c>
      <c r="DK5" s="65" t="str">
        <f t="shared" ca="1" si="41"/>
        <v>Yes</v>
      </c>
      <c r="DL5" s="65">
        <f t="shared" ca="1" si="42"/>
        <v>1</v>
      </c>
      <c r="DM5" s="65">
        <f t="shared" ca="1" si="43"/>
        <v>0</v>
      </c>
      <c r="DN5" s="65">
        <f t="shared" ca="1" si="44"/>
        <v>0</v>
      </c>
      <c r="DO5" s="65">
        <f t="shared" ca="1" si="45"/>
        <v>0</v>
      </c>
      <c r="DP5" s="65">
        <f t="shared" ca="1" si="46"/>
        <v>1</v>
      </c>
      <c r="DQ5" s="65">
        <f t="shared" ca="1" si="47"/>
        <v>0</v>
      </c>
      <c r="DR5" s="69">
        <f t="shared" ca="1" si="48"/>
        <v>0.5</v>
      </c>
      <c r="DS5" s="69">
        <f t="shared" ca="1" si="49"/>
        <v>-1</v>
      </c>
      <c r="DT5" s="69">
        <f t="shared" ca="1" si="50"/>
        <v>-1</v>
      </c>
      <c r="DU5" s="69">
        <f t="shared" ca="1" si="51"/>
        <v>0.52</v>
      </c>
      <c r="DV5" s="69">
        <f t="shared" ca="1" si="52"/>
        <v>-1</v>
      </c>
      <c r="DW5" s="69">
        <f t="shared" ca="1" si="53"/>
        <v>-1</v>
      </c>
      <c r="DX5" s="69">
        <f t="shared" ca="1" si="54"/>
        <v>0.6399999999999999</v>
      </c>
      <c r="DY5" s="69">
        <f t="shared" ca="1" si="55"/>
        <v>-1</v>
      </c>
      <c r="DZ5" s="72">
        <f t="shared" ca="1" si="56"/>
        <v>102.00501253132833</v>
      </c>
      <c r="EA5" s="72">
        <f t="shared" ca="1" si="57"/>
        <v>102.7122508485932</v>
      </c>
      <c r="EB5" s="72">
        <f t="shared" ca="1" si="58"/>
        <v>106.22447853437811</v>
      </c>
      <c r="EC5" s="65">
        <f t="shared" ca="1" si="59"/>
        <v>0</v>
      </c>
      <c r="ED5" s="65">
        <f t="shared" ca="1" si="60"/>
        <v>0</v>
      </c>
      <c r="EE5" s="65">
        <f t="shared" ca="1" si="61"/>
        <v>0</v>
      </c>
      <c r="EF5" s="65">
        <f t="shared" ca="1" si="62"/>
        <v>0</v>
      </c>
      <c r="EG5" s="65">
        <f t="shared" ca="1" si="63"/>
        <v>0</v>
      </c>
      <c r="EH5" s="65">
        <f t="shared" ca="1" si="64"/>
        <v>0</v>
      </c>
      <c r="EI5" s="429" t="str">
        <f t="shared" ca="1" si="65"/>
        <v>Yes</v>
      </c>
      <c r="EJ5" s="428" t="str">
        <f t="shared" ca="1" si="66"/>
        <v>S</v>
      </c>
      <c r="EK5" s="428" t="str">
        <f t="shared" ca="1" si="67"/>
        <v>Over</v>
      </c>
      <c r="EL5" s="65" t="str">
        <f t="shared" ca="1" si="68"/>
        <v>No</v>
      </c>
      <c r="EM5" s="65" t="str">
        <f t="shared" ca="1" si="69"/>
        <v>Yes</v>
      </c>
      <c r="EN5" s="65">
        <f t="shared" ca="1" si="70"/>
        <v>20</v>
      </c>
      <c r="EO5" s="433">
        <f t="shared" ca="1" si="71"/>
        <v>2</v>
      </c>
      <c r="EP5" s="433">
        <f t="shared" ca="1" si="72"/>
        <v>0</v>
      </c>
      <c r="EQ5" s="433">
        <f t="shared" ca="1" si="73"/>
        <v>16</v>
      </c>
      <c r="ER5" s="433">
        <f t="shared" ca="1" si="74"/>
        <v>23</v>
      </c>
      <c r="ES5" s="433">
        <f t="shared" ca="1" si="75"/>
        <v>15</v>
      </c>
      <c r="ET5" s="433">
        <f t="shared" ca="1" si="76"/>
        <v>25</v>
      </c>
      <c r="EU5" s="433">
        <f ca="1">IF(OR(CO5="",CQ5=""),"",Discipline!$P$3*CO5+Discipline!$X$3*CQ5)</f>
        <v>0</v>
      </c>
      <c r="EV5" s="433">
        <f ca="1">IF(OR(CP5="",CR5=""),"",Discipline!$P$3*CP5+Discipline!$X$3*CR5)</f>
        <v>20</v>
      </c>
      <c r="FA5" s="618">
        <v>3</v>
      </c>
      <c r="FB5" s="617" t="s">
        <v>763</v>
      </c>
      <c r="FC5" s="617" t="s">
        <v>760</v>
      </c>
      <c r="FD5" s="617" t="s">
        <v>796</v>
      </c>
      <c r="FE5" s="617" t="s">
        <v>812</v>
      </c>
      <c r="FF5" s="617" t="s">
        <v>831</v>
      </c>
      <c r="FG5" s="617" t="s">
        <v>846</v>
      </c>
      <c r="FH5" s="617" t="s">
        <v>847</v>
      </c>
      <c r="FI5" s="617" t="s">
        <v>869</v>
      </c>
      <c r="FJ5" s="617" t="s">
        <v>878</v>
      </c>
      <c r="FK5" s="617" t="s">
        <v>1034</v>
      </c>
      <c r="FL5" s="617" t="s">
        <v>974</v>
      </c>
      <c r="FM5" s="617" t="s">
        <v>1052</v>
      </c>
      <c r="FN5" s="617" t="s">
        <v>1072</v>
      </c>
      <c r="FO5" s="617" t="s">
        <v>1094</v>
      </c>
      <c r="FP5" s="617" t="s">
        <v>1131</v>
      </c>
      <c r="FQ5" s="617" t="s">
        <v>887</v>
      </c>
      <c r="FR5" s="617" t="s">
        <v>905</v>
      </c>
      <c r="FS5" s="617" t="s">
        <v>1020</v>
      </c>
      <c r="FT5" s="617" t="s">
        <v>919</v>
      </c>
      <c r="FU5" s="617" t="s">
        <v>931</v>
      </c>
      <c r="FV5" s="617" t="s">
        <v>1025</v>
      </c>
      <c r="FW5" s="617" t="s">
        <v>1114</v>
      </c>
    </row>
    <row r="6" spans="1:179" x14ac:dyDescent="0.25">
      <c r="A6" s="10" t="str">
        <f ca="1">IFERROR(RANK(order!A6,order!A$3:A$554,0),"")</f>
        <v/>
      </c>
      <c r="B6" s="10" t="str">
        <f ca="1">IFERROR(RANK(order!B6,order!B$3:B$554,0),"")</f>
        <v/>
      </c>
      <c r="C6" s="10" t="str">
        <f ca="1">IFERROR(RANK(order!C6,order!C$3:C$554,0),"")</f>
        <v/>
      </c>
      <c r="D6" s="4" t="str">
        <f ca="1">IFERROR(RANK(order!D6,order!D$3:D$554,0),"")</f>
        <v/>
      </c>
      <c r="E6" s="4" t="str">
        <f ca="1">IFERROR(RANK(order!E6,order!E$3:E$554,0),"")</f>
        <v/>
      </c>
      <c r="F6" s="4" t="str">
        <f ca="1">IFERROR(RANK(order!F6,order!F$3:F$554,0),"")</f>
        <v/>
      </c>
      <c r="G6" s="10" t="str">
        <f ca="1">IFERROR(RANK(order!G6,order!G$3:G$554,0),"")</f>
        <v/>
      </c>
      <c r="H6" s="10" t="str">
        <f ca="1">IFERROR(RANK(order!H6,order!H$3:H$554,0),"")</f>
        <v/>
      </c>
      <c r="I6" s="10" t="str">
        <f ca="1">IFERROR(RANK(order!I6,order!I$3:I$554,0),"")</f>
        <v/>
      </c>
      <c r="J6" s="4" t="str">
        <f ca="1">IFERROR(RANK(order!J6,order!J$3:J$554,0),"")</f>
        <v/>
      </c>
      <c r="K6" s="4" t="str">
        <f ca="1">IFERROR(RANK(order!K6,order!K$3:K$554,0),"")</f>
        <v/>
      </c>
      <c r="L6" s="4" t="str">
        <f ca="1">IFERROR(RANK(order!L6,order!L$3:L$554,0),"")</f>
        <v/>
      </c>
      <c r="M6" s="10" t="str">
        <f ca="1">IFERROR(RANK(order!M6,order!M$3:M$554,0),"")</f>
        <v/>
      </c>
      <c r="N6" s="10" t="str">
        <f ca="1">IFERROR(RANK(order!N6,order!N$3:N$554,0),"")</f>
        <v/>
      </c>
      <c r="O6" s="10" t="str">
        <f ca="1">IFERROR(RANK(order!O6,order!O$3:O$554,0),"")</f>
        <v/>
      </c>
      <c r="P6" s="4">
        <f ca="1">IFERROR(RANK(order!P6,order!P$3:P$554,0),"")</f>
        <v>6</v>
      </c>
      <c r="Q6" s="4" t="str">
        <f ca="1">IFERROR(RANK(order!Q6,order!Q$3:Q$554,0),"")</f>
        <v/>
      </c>
      <c r="R6" s="4">
        <f ca="1">IFERROR(RANK(order!R6,order!R$3:R$554,0),"")</f>
        <v>12</v>
      </c>
      <c r="S6" s="10" t="str">
        <f ca="1">IFERROR(RANK(order!S6,order!S$3:S$554,0),"")</f>
        <v/>
      </c>
      <c r="T6" s="10" t="str">
        <f ca="1">IFERROR(RANK(order!T6,order!T$3:T$554,0),"")</f>
        <v/>
      </c>
      <c r="U6" s="10" t="str">
        <f ca="1">IFERROR(RANK(order!U6,order!U$3:U$554,0),"")</f>
        <v/>
      </c>
      <c r="V6" s="4" t="str">
        <f ca="1">IFERROR(RANK(order!V6,order!V$3:V$554,0),"")</f>
        <v/>
      </c>
      <c r="W6" s="4" t="str">
        <f ca="1">IFERROR(RANK(order!W6,order!W$3:W$554,0),"")</f>
        <v/>
      </c>
      <c r="X6" s="4" t="str">
        <f ca="1">IFERROR(RANK(order!X6,order!X$3:X$554,0),"")</f>
        <v/>
      </c>
      <c r="Y6" s="10" t="str">
        <f ca="1">IFERROR(RANK(order!Y6,order!Y$3:Y$554,0),"")</f>
        <v/>
      </c>
      <c r="Z6" s="10" t="str">
        <f ca="1">IFERROR(RANK(order!Z6,order!Z$3:Z$554,0),"")</f>
        <v/>
      </c>
      <c r="AA6" s="10" t="str">
        <f ca="1">IFERROR(RANK(order!AA6,order!AA$3:AA$554,0),"")</f>
        <v/>
      </c>
      <c r="AB6" s="4" t="str">
        <f ca="1">IFERROR(RANK(order!AB6,order!AB$3:AB$554,0),"")</f>
        <v/>
      </c>
      <c r="AC6" s="4" t="str">
        <f ca="1">IFERROR(RANK(order!AC6,order!AC$3:AC$554,0),"")</f>
        <v/>
      </c>
      <c r="AD6" s="4" t="str">
        <f ca="1">IFERROR(RANK(order!AD6,order!AD$3:AD$554,0),"")</f>
        <v/>
      </c>
      <c r="AE6" s="10" t="str">
        <f ca="1">IFERROR(RANK(order!AE6,order!AE$3:AE$554,0),"")</f>
        <v/>
      </c>
      <c r="AF6" s="10" t="str">
        <f ca="1">IFERROR(RANK(order!AF6,order!AF$3:AF$554,0),"")</f>
        <v/>
      </c>
      <c r="AG6" s="10" t="str">
        <f ca="1">IFERROR(RANK(order!AG6,order!AG$3:AG$554,0),"")</f>
        <v/>
      </c>
      <c r="AH6" s="4" t="str">
        <f ca="1">IFERROR(RANK(order!AH6,order!AH$3:AH$554,0),"")</f>
        <v/>
      </c>
      <c r="AI6" s="4" t="str">
        <f ca="1">IFERROR(RANK(order!AI6,order!AI$3:AI$554,0),"")</f>
        <v/>
      </c>
      <c r="AJ6" s="4" t="str">
        <f ca="1">IFERROR(RANK(order!AJ6,order!AJ$3:AJ$554,0),"")</f>
        <v/>
      </c>
      <c r="AK6" s="10" t="str">
        <f ca="1">IFERROR(RANK(order!AK6,order!AK$3:AK$554,0),"")</f>
        <v/>
      </c>
      <c r="AL6" s="10" t="str">
        <f ca="1">IFERROR(RANK(order!AL6,order!AL$3:AL$554,0),"")</f>
        <v/>
      </c>
      <c r="AM6" s="10" t="str">
        <f ca="1">IFERROR(RANK(order!AM6,order!AM$3:AM$554,0),"")</f>
        <v/>
      </c>
      <c r="AN6" s="4" t="str">
        <f ca="1">IFERROR(RANK(order!AN6,order!AN$3:AN$554,0),"")</f>
        <v/>
      </c>
      <c r="AO6" s="4">
        <f ca="1">IFERROR(RANK(order!AO6,order!AO$3:AO$554,0),"")</f>
        <v>6</v>
      </c>
      <c r="AP6" s="4">
        <f ca="1">IFERROR(RANK(order!AP6,order!AP$3:AP$554,0),"")</f>
        <v>12</v>
      </c>
      <c r="AQ6" s="10" t="str">
        <f ca="1">IFERROR(RANK(order!AQ6,order!AQ$3:AQ$554,0),"")</f>
        <v/>
      </c>
      <c r="AR6" s="10" t="str">
        <f ca="1">IFERROR(RANK(order!AR6,order!AR$3:AR$554,0),"")</f>
        <v/>
      </c>
      <c r="AS6" s="10" t="str">
        <f ca="1">IFERROR(RANK(order!AS6,order!AS$3:AS$554,0),"")</f>
        <v/>
      </c>
      <c r="AT6" s="4" t="str">
        <f ca="1">IFERROR(RANK(order!AT6,order!AT$3:AT$554,0),"")</f>
        <v/>
      </c>
      <c r="AU6" s="4" t="str">
        <f ca="1">IFERROR(RANK(order!AU6,order!AU$3:AU$554,0),"")</f>
        <v/>
      </c>
      <c r="AV6" s="4" t="str">
        <f ca="1">IFERROR(RANK(order!AV6,order!AV$3:AV$554,0),"")</f>
        <v/>
      </c>
      <c r="AW6" s="10" t="str">
        <f ca="1">IFERROR(RANK(order!AW6,order!AW$3:AW$554,0),"")</f>
        <v/>
      </c>
      <c r="AX6" s="10" t="str">
        <f ca="1">IFERROR(RANK(order!AX6,order!AX$3:AX$554,0),"")</f>
        <v/>
      </c>
      <c r="AY6" s="10" t="str">
        <f ca="1">IFERROR(RANK(order!AY6,order!AY$3:AY$554,0),"")</f>
        <v/>
      </c>
      <c r="AZ6" s="4" t="str">
        <f ca="1">IFERROR(RANK(order!AZ6,order!AZ$3:AZ$554,0),"")</f>
        <v/>
      </c>
      <c r="BA6" s="4" t="str">
        <f ca="1">IFERROR(RANK(order!BA6,order!BA$3:BA$554,0),"")</f>
        <v/>
      </c>
      <c r="BB6" s="4" t="str">
        <f ca="1">IFERROR(RANK(order!BB6,order!BB$3:BB$554,0),"")</f>
        <v/>
      </c>
      <c r="BC6" s="10" t="str">
        <f ca="1">IFERROR(RANK(order!BC6,order!BC$3:BC$554,0),"")</f>
        <v/>
      </c>
      <c r="BD6" s="10" t="str">
        <f ca="1">IFERROR(RANK(order!BD6,order!BD$3:BD$554,0),"")</f>
        <v/>
      </c>
      <c r="BE6" s="10" t="str">
        <f ca="1">IFERROR(RANK(order!BE6,order!BE$3:BE$554,0),"")</f>
        <v/>
      </c>
      <c r="BF6" s="4" t="str">
        <f ca="1">IFERROR(RANK(order!BF6,order!BF$3:BF$554,0),"")</f>
        <v/>
      </c>
      <c r="BG6" s="4" t="str">
        <f ca="1">IFERROR(RANK(order!BG6,order!BG$3:BG$554,0),"")</f>
        <v/>
      </c>
      <c r="BH6" s="4" t="str">
        <f ca="1">IFERROR(RANK(order!BH6,order!BH$3:BH$554,0),"")</f>
        <v/>
      </c>
      <c r="BI6" s="10" t="str">
        <f ca="1">IFERROR(RANK(order!BI6,order!BI$3:BI$554,0),"")</f>
        <v/>
      </c>
      <c r="BJ6" s="10" t="str">
        <f ca="1">IFERROR(RANK(order!BJ6,order!BJ$3:BJ$554,0),"")</f>
        <v/>
      </c>
      <c r="BK6" s="10" t="str">
        <f ca="1">IFERROR(RANK(order!BK6,order!BK$3:BK$554,0),"")</f>
        <v/>
      </c>
      <c r="BL6" s="4" t="str">
        <f ca="1">IFERROR(RANK(order!BL6,order!BL$3:BL$554,0),"")</f>
        <v/>
      </c>
      <c r="BM6" s="4" t="str">
        <f ca="1">IFERROR(RANK(order!BM6,order!BM$3:BM$554,0),"")</f>
        <v/>
      </c>
      <c r="BN6" s="4" t="str">
        <f ca="1">IFERROR(RANK(order!BN6,order!BN$3:BN$554,0),"")</f>
        <v/>
      </c>
      <c r="BO6" s="10" t="str">
        <f ca="1">IFERROR(RANK(order!BO6,order!BO$3:BO$554,0),"")</f>
        <v/>
      </c>
      <c r="BP6" s="10" t="str">
        <f ca="1">IFERROR(RANK(order!BP6,order!BP$3:BP$554,0),"")</f>
        <v/>
      </c>
      <c r="BQ6" s="10" t="str">
        <f ca="1">IFERROR(RANK(order!BQ6,order!BQ$3:BQ$554,0),"")</f>
        <v/>
      </c>
      <c r="BR6" s="4" t="str">
        <f ca="1">IFERROR(RANK(order!BR6,order!BR$3:BR$554,0),"")</f>
        <v/>
      </c>
      <c r="BS6" s="4" t="str">
        <f ca="1">IFERROR(RANK(order!BS6,order!BS$3:BS$554,0),"")</f>
        <v/>
      </c>
      <c r="BT6" s="4" t="str">
        <f ca="1">IFERROR(RANK(order!BT6,order!BT$3:BT$554,0),"")</f>
        <v/>
      </c>
      <c r="BU6" s="95">
        <f t="shared" si="77"/>
        <v>4</v>
      </c>
      <c r="BV6" s="35" t="str">
        <f t="shared" si="78"/>
        <v>E1</v>
      </c>
      <c r="BW6" s="55">
        <f t="shared" ca="1" si="1"/>
        <v>43316</v>
      </c>
      <c r="BX6" s="56" t="str">
        <f t="shared" ca="1" si="2"/>
        <v>Bristol City</v>
      </c>
      <c r="BY6" s="56" t="str">
        <f t="shared" ca="1" si="3"/>
        <v>Nott'm Forest</v>
      </c>
      <c r="BZ6" s="57">
        <f t="shared" ca="1" si="4"/>
        <v>1</v>
      </c>
      <c r="CA6" s="57">
        <f t="shared" ca="1" si="5"/>
        <v>1</v>
      </c>
      <c r="CB6" s="58" t="str">
        <f t="shared" ca="1" si="6"/>
        <v>D</v>
      </c>
      <c r="CC6" s="57">
        <f t="shared" ca="1" si="7"/>
        <v>1</v>
      </c>
      <c r="CD6" s="57">
        <f t="shared" ca="1" si="8"/>
        <v>0</v>
      </c>
      <c r="CE6" s="58" t="str">
        <f t="shared" ca="1" si="9"/>
        <v>H</v>
      </c>
      <c r="CF6" s="59" t="str">
        <f t="shared" ca="1" si="10"/>
        <v>D Bond</v>
      </c>
      <c r="CG6" s="57">
        <f t="shared" ca="1" si="11"/>
        <v>18</v>
      </c>
      <c r="CH6" s="57">
        <f t="shared" ca="1" si="12"/>
        <v>16</v>
      </c>
      <c r="CI6" s="57">
        <f t="shared" ca="1" si="13"/>
        <v>6</v>
      </c>
      <c r="CJ6" s="57">
        <f t="shared" ca="1" si="14"/>
        <v>6</v>
      </c>
      <c r="CK6" s="57">
        <f t="shared" ca="1" si="15"/>
        <v>8</v>
      </c>
      <c r="CL6" s="57">
        <f t="shared" ca="1" si="16"/>
        <v>17</v>
      </c>
      <c r="CM6" s="57">
        <f t="shared" ca="1" si="17"/>
        <v>7</v>
      </c>
      <c r="CN6" s="57">
        <f t="shared" ca="1" si="18"/>
        <v>9</v>
      </c>
      <c r="CO6" s="57">
        <f t="shared" ca="1" si="19"/>
        <v>0</v>
      </c>
      <c r="CP6" s="57">
        <f t="shared" ca="1" si="20"/>
        <v>4</v>
      </c>
      <c r="CQ6" s="57">
        <f t="shared" ca="1" si="21"/>
        <v>0</v>
      </c>
      <c r="CR6" s="57">
        <f t="shared" ca="1" si="22"/>
        <v>0</v>
      </c>
      <c r="CS6" s="60">
        <f t="shared" ca="1" si="23"/>
        <v>2.6</v>
      </c>
      <c r="CT6" s="60">
        <f t="shared" ca="1" si="24"/>
        <v>3.4</v>
      </c>
      <c r="CU6" s="60">
        <f t="shared" ca="1" si="25"/>
        <v>2.87</v>
      </c>
      <c r="CV6" s="60">
        <f t="shared" ca="1" si="26"/>
        <v>2.57</v>
      </c>
      <c r="CW6" s="60">
        <f t="shared" ca="1" si="27"/>
        <v>3.29</v>
      </c>
      <c r="CX6" s="60">
        <f t="shared" ca="1" si="28"/>
        <v>3</v>
      </c>
      <c r="CY6" s="60">
        <f t="shared" ca="1" si="29"/>
        <v>2.02</v>
      </c>
      <c r="CZ6" s="60">
        <f t="shared" ca="1" si="30"/>
        <v>1.77</v>
      </c>
      <c r="DA6" s="65">
        <f t="shared" ca="1" si="31"/>
        <v>2</v>
      </c>
      <c r="DB6" s="65">
        <f t="shared" ca="1" si="32"/>
        <v>1</v>
      </c>
      <c r="DC6" s="65">
        <f t="shared" ca="1" si="33"/>
        <v>1</v>
      </c>
      <c r="DD6" s="65">
        <f t="shared" ca="1" si="34"/>
        <v>0</v>
      </c>
      <c r="DE6" s="65">
        <f t="shared" ca="1" si="35"/>
        <v>1</v>
      </c>
      <c r="DF6" s="66" t="str">
        <f t="shared" ca="1" si="36"/>
        <v>A</v>
      </c>
      <c r="DG6" s="66" t="str">
        <f t="shared" ca="1" si="37"/>
        <v>H-D</v>
      </c>
      <c r="DH6" s="66" t="str">
        <f t="shared" ca="1" si="38"/>
        <v>D11</v>
      </c>
      <c r="DI6" s="66" t="str">
        <f t="shared" ca="1" si="39"/>
        <v>H10</v>
      </c>
      <c r="DJ6" s="66" t="str">
        <f t="shared" ca="1" si="40"/>
        <v>A01</v>
      </c>
      <c r="DK6" s="65" t="str">
        <f t="shared" ca="1" si="41"/>
        <v>Yes</v>
      </c>
      <c r="DL6" s="65">
        <f t="shared" ca="1" si="42"/>
        <v>0</v>
      </c>
      <c r="DM6" s="65">
        <f t="shared" ca="1" si="43"/>
        <v>0</v>
      </c>
      <c r="DN6" s="65">
        <f t="shared" ca="1" si="44"/>
        <v>0</v>
      </c>
      <c r="DO6" s="65">
        <f t="shared" ca="1" si="45"/>
        <v>0</v>
      </c>
      <c r="DP6" s="65">
        <f t="shared" ca="1" si="46"/>
        <v>0</v>
      </c>
      <c r="DQ6" s="65">
        <f t="shared" ca="1" si="47"/>
        <v>0</v>
      </c>
      <c r="DR6" s="69">
        <f t="shared" ca="1" si="48"/>
        <v>-1</v>
      </c>
      <c r="DS6" s="69">
        <f t="shared" ca="1" si="49"/>
        <v>2.4</v>
      </c>
      <c r="DT6" s="69">
        <f t="shared" ca="1" si="50"/>
        <v>-1</v>
      </c>
      <c r="DU6" s="69">
        <f t="shared" ca="1" si="51"/>
        <v>-1</v>
      </c>
      <c r="DV6" s="69">
        <f t="shared" ca="1" si="52"/>
        <v>2.29</v>
      </c>
      <c r="DW6" s="69">
        <f t="shared" ca="1" si="53"/>
        <v>-1</v>
      </c>
      <c r="DX6" s="69">
        <f t="shared" ca="1" si="54"/>
        <v>-1</v>
      </c>
      <c r="DY6" s="69">
        <f t="shared" ca="1" si="55"/>
        <v>0.77</v>
      </c>
      <c r="DZ6" s="72">
        <f t="shared" ca="1" si="56"/>
        <v>102.7165087423337</v>
      </c>
      <c r="EA6" s="72">
        <f t="shared" ca="1" si="57"/>
        <v>102.63897594802472</v>
      </c>
      <c r="EB6" s="72">
        <f t="shared" ca="1" si="58"/>
        <v>106.00212563629245</v>
      </c>
      <c r="EC6" s="65">
        <f t="shared" ca="1" si="59"/>
        <v>0</v>
      </c>
      <c r="ED6" s="65">
        <f t="shared" ca="1" si="60"/>
        <v>0</v>
      </c>
      <c r="EE6" s="65">
        <f t="shared" ca="1" si="61"/>
        <v>0</v>
      </c>
      <c r="EF6" s="65">
        <f t="shared" ca="1" si="62"/>
        <v>0</v>
      </c>
      <c r="EG6" s="65">
        <f t="shared" ca="1" si="63"/>
        <v>0</v>
      </c>
      <c r="EH6" s="65">
        <f t="shared" ca="1" si="64"/>
        <v>0</v>
      </c>
      <c r="EI6" s="429" t="str">
        <f t="shared" ca="1" si="65"/>
        <v>Yes</v>
      </c>
      <c r="EJ6" s="428" t="str">
        <f t="shared" ca="1" si="66"/>
        <v>E</v>
      </c>
      <c r="EK6" s="428" t="str">
        <f t="shared" ca="1" si="67"/>
        <v>Under</v>
      </c>
      <c r="EL6" s="65" t="str">
        <f t="shared" ca="1" si="68"/>
        <v>No</v>
      </c>
      <c r="EM6" s="65" t="str">
        <f t="shared" ca="1" si="69"/>
        <v>No</v>
      </c>
      <c r="EN6" s="65">
        <f t="shared" ca="1" si="70"/>
        <v>40</v>
      </c>
      <c r="EO6" s="433">
        <f t="shared" ca="1" si="71"/>
        <v>4</v>
      </c>
      <c r="EP6" s="433">
        <f t="shared" ca="1" si="72"/>
        <v>0</v>
      </c>
      <c r="EQ6" s="433">
        <f t="shared" ca="1" si="73"/>
        <v>16</v>
      </c>
      <c r="ER6" s="433">
        <f t="shared" ca="1" si="74"/>
        <v>34</v>
      </c>
      <c r="ES6" s="433">
        <f t="shared" ca="1" si="75"/>
        <v>12</v>
      </c>
      <c r="ET6" s="433">
        <f t="shared" ca="1" si="76"/>
        <v>25</v>
      </c>
      <c r="EU6" s="433">
        <f ca="1">IF(OR(CO6="",CQ6=""),"",Discipline!$P$3*CO6+Discipline!$X$3*CQ6)</f>
        <v>0</v>
      </c>
      <c r="EV6" s="433">
        <f ca="1">IF(OR(CP6="",CR6=""),"",Discipline!$P$3*CP6+Discipline!$X$3*CR6)</f>
        <v>40</v>
      </c>
      <c r="FA6" s="618">
        <v>4</v>
      </c>
      <c r="FB6" s="617" t="s">
        <v>765</v>
      </c>
      <c r="FC6" s="617" t="s">
        <v>761</v>
      </c>
      <c r="FD6" s="617" t="s">
        <v>797</v>
      </c>
      <c r="FE6" s="617" t="s">
        <v>834</v>
      </c>
      <c r="FF6" s="617" t="s">
        <v>832</v>
      </c>
      <c r="FG6" s="617" t="s">
        <v>848</v>
      </c>
      <c r="FH6" s="617" t="s">
        <v>871</v>
      </c>
      <c r="FI6" s="617" t="s">
        <v>857</v>
      </c>
      <c r="FJ6" s="617" t="s">
        <v>879</v>
      </c>
      <c r="FK6" s="617" t="s">
        <v>1035</v>
      </c>
      <c r="FL6" s="617" t="s">
        <v>951</v>
      </c>
      <c r="FM6" s="617" t="s">
        <v>1053</v>
      </c>
      <c r="FN6" s="617" t="s">
        <v>1073</v>
      </c>
      <c r="FO6" s="617" t="s">
        <v>1095</v>
      </c>
      <c r="FP6" s="617" t="s">
        <v>1132</v>
      </c>
      <c r="FQ6" s="617" t="s">
        <v>888</v>
      </c>
      <c r="FR6" s="617" t="s">
        <v>1017</v>
      </c>
      <c r="FS6" s="617" t="s">
        <v>270</v>
      </c>
      <c r="FT6" s="617" t="s">
        <v>920</v>
      </c>
      <c r="FU6" s="617" t="s">
        <v>932</v>
      </c>
      <c r="FV6" s="617" t="s">
        <v>966</v>
      </c>
      <c r="FW6" s="617" t="s">
        <v>1115</v>
      </c>
    </row>
    <row r="7" spans="1:179" x14ac:dyDescent="0.25">
      <c r="A7" s="10" t="str">
        <f ca="1">IFERROR(RANK(order!A7,order!A$3:A$554,0),"")</f>
        <v/>
      </c>
      <c r="B7" s="10" t="str">
        <f ca="1">IFERROR(RANK(order!B7,order!B$3:B$554,0),"")</f>
        <v/>
      </c>
      <c r="C7" s="10" t="str">
        <f ca="1">IFERROR(RANK(order!C7,order!C$3:C$554,0),"")</f>
        <v/>
      </c>
      <c r="D7" s="4" t="str">
        <f ca="1">IFERROR(RANK(order!D7,order!D$3:D$554,0),"")</f>
        <v/>
      </c>
      <c r="E7" s="4" t="str">
        <f ca="1">IFERROR(RANK(order!E7,order!E$3:E$554,0),"")</f>
        <v/>
      </c>
      <c r="F7" s="4" t="str">
        <f ca="1">IFERROR(RANK(order!F7,order!F$3:F$554,0),"")</f>
        <v/>
      </c>
      <c r="G7" s="10" t="str">
        <f ca="1">IFERROR(RANK(order!G7,order!G$3:G$554,0),"")</f>
        <v/>
      </c>
      <c r="H7" s="10">
        <f ca="1">IFERROR(RANK(order!H7,order!H$3:H$554,0),"")</f>
        <v>6</v>
      </c>
      <c r="I7" s="10">
        <f ca="1">IFERROR(RANK(order!I7,order!I$3:I$554,0),"")</f>
        <v>12</v>
      </c>
      <c r="J7" s="4" t="str">
        <f ca="1">IFERROR(RANK(order!J7,order!J$3:J$554,0),"")</f>
        <v/>
      </c>
      <c r="K7" s="4" t="str">
        <f ca="1">IFERROR(RANK(order!K7,order!K$3:K$554,0),"")</f>
        <v/>
      </c>
      <c r="L7" s="4" t="str">
        <f ca="1">IFERROR(RANK(order!L7,order!L$3:L$554,0),"")</f>
        <v/>
      </c>
      <c r="M7" s="10" t="str">
        <f ca="1">IFERROR(RANK(order!M7,order!M$3:M$554,0),"")</f>
        <v/>
      </c>
      <c r="N7" s="10" t="str">
        <f ca="1">IFERROR(RANK(order!N7,order!N$3:N$554,0),"")</f>
        <v/>
      </c>
      <c r="O7" s="10" t="str">
        <f ca="1">IFERROR(RANK(order!O7,order!O$3:O$554,0),"")</f>
        <v/>
      </c>
      <c r="P7" s="4" t="str">
        <f ca="1">IFERROR(RANK(order!P7,order!P$3:P$554,0),"")</f>
        <v/>
      </c>
      <c r="Q7" s="4" t="str">
        <f ca="1">IFERROR(RANK(order!Q7,order!Q$3:Q$554,0),"")</f>
        <v/>
      </c>
      <c r="R7" s="4" t="str">
        <f ca="1">IFERROR(RANK(order!R7,order!R$3:R$554,0),"")</f>
        <v/>
      </c>
      <c r="S7" s="10" t="str">
        <f ca="1">IFERROR(RANK(order!S7,order!S$3:S$554,0),"")</f>
        <v/>
      </c>
      <c r="T7" s="10" t="str">
        <f ca="1">IFERROR(RANK(order!T7,order!T$3:T$554,0),"")</f>
        <v/>
      </c>
      <c r="U7" s="10" t="str">
        <f ca="1">IFERROR(RANK(order!U7,order!U$3:U$554,0),"")</f>
        <v/>
      </c>
      <c r="V7" s="4" t="str">
        <f ca="1">IFERROR(RANK(order!V7,order!V$3:V$554,0),"")</f>
        <v/>
      </c>
      <c r="W7" s="4" t="str">
        <f ca="1">IFERROR(RANK(order!W7,order!W$3:W$554,0),"")</f>
        <v/>
      </c>
      <c r="X7" s="4" t="str">
        <f ca="1">IFERROR(RANK(order!X7,order!X$3:X$554,0),"")</f>
        <v/>
      </c>
      <c r="Y7" s="10">
        <f ca="1">IFERROR(RANK(order!Y7,order!Y$3:Y$554,0),"")</f>
        <v>6</v>
      </c>
      <c r="Z7" s="10" t="str">
        <f ca="1">IFERROR(RANK(order!Z7,order!Z$3:Z$554,0),"")</f>
        <v/>
      </c>
      <c r="AA7" s="10">
        <f ca="1">IFERROR(RANK(order!AA7,order!AA$3:AA$554,0),"")</f>
        <v>12</v>
      </c>
      <c r="AB7" s="4" t="str">
        <f ca="1">IFERROR(RANK(order!AB7,order!AB$3:AB$554,0),"")</f>
        <v/>
      </c>
      <c r="AC7" s="4" t="str">
        <f ca="1">IFERROR(RANK(order!AC7,order!AC$3:AC$554,0),"")</f>
        <v/>
      </c>
      <c r="AD7" s="4" t="str">
        <f ca="1">IFERROR(RANK(order!AD7,order!AD$3:AD$554,0),"")</f>
        <v/>
      </c>
      <c r="AE7" s="10" t="str">
        <f ca="1">IFERROR(RANK(order!AE7,order!AE$3:AE$554,0),"")</f>
        <v/>
      </c>
      <c r="AF7" s="10" t="str">
        <f ca="1">IFERROR(RANK(order!AF7,order!AF$3:AF$554,0),"")</f>
        <v/>
      </c>
      <c r="AG7" s="10" t="str">
        <f ca="1">IFERROR(RANK(order!AG7,order!AG$3:AG$554,0),"")</f>
        <v/>
      </c>
      <c r="AH7" s="4" t="str">
        <f ca="1">IFERROR(RANK(order!AH7,order!AH$3:AH$554,0),"")</f>
        <v/>
      </c>
      <c r="AI7" s="4" t="str">
        <f ca="1">IFERROR(RANK(order!AI7,order!AI$3:AI$554,0),"")</f>
        <v/>
      </c>
      <c r="AJ7" s="4" t="str">
        <f ca="1">IFERROR(RANK(order!AJ7,order!AJ$3:AJ$554,0),"")</f>
        <v/>
      </c>
      <c r="AK7" s="10" t="str">
        <f ca="1">IFERROR(RANK(order!AK7,order!AK$3:AK$554,0),"")</f>
        <v/>
      </c>
      <c r="AL7" s="10" t="str">
        <f ca="1">IFERROR(RANK(order!AL7,order!AL$3:AL$554,0),"")</f>
        <v/>
      </c>
      <c r="AM7" s="10" t="str">
        <f ca="1">IFERROR(RANK(order!AM7,order!AM$3:AM$554,0),"")</f>
        <v/>
      </c>
      <c r="AN7" s="4" t="str">
        <f ca="1">IFERROR(RANK(order!AN7,order!AN$3:AN$554,0),"")</f>
        <v/>
      </c>
      <c r="AO7" s="4" t="str">
        <f ca="1">IFERROR(RANK(order!AO7,order!AO$3:AO$554,0),"")</f>
        <v/>
      </c>
      <c r="AP7" s="4" t="str">
        <f ca="1">IFERROR(RANK(order!AP7,order!AP$3:AP$554,0),"")</f>
        <v/>
      </c>
      <c r="AQ7" s="10" t="str">
        <f ca="1">IFERROR(RANK(order!AQ7,order!AQ$3:AQ$554,0),"")</f>
        <v/>
      </c>
      <c r="AR7" s="10" t="str">
        <f ca="1">IFERROR(RANK(order!AR7,order!AR$3:AR$554,0),"")</f>
        <v/>
      </c>
      <c r="AS7" s="10" t="str">
        <f ca="1">IFERROR(RANK(order!AS7,order!AS$3:AS$554,0),"")</f>
        <v/>
      </c>
      <c r="AT7" s="4" t="str">
        <f ca="1">IFERROR(RANK(order!AT7,order!AT$3:AT$554,0),"")</f>
        <v/>
      </c>
      <c r="AU7" s="4" t="str">
        <f ca="1">IFERROR(RANK(order!AU7,order!AU$3:AU$554,0),"")</f>
        <v/>
      </c>
      <c r="AV7" s="4" t="str">
        <f ca="1">IFERROR(RANK(order!AV7,order!AV$3:AV$554,0),"")</f>
        <v/>
      </c>
      <c r="AW7" s="10" t="str">
        <f ca="1">IFERROR(RANK(order!AW7,order!AW$3:AW$554,0),"")</f>
        <v/>
      </c>
      <c r="AX7" s="10" t="str">
        <f ca="1">IFERROR(RANK(order!AX7,order!AX$3:AX$554,0),"")</f>
        <v/>
      </c>
      <c r="AY7" s="10" t="str">
        <f ca="1">IFERROR(RANK(order!AY7,order!AY$3:AY$554,0),"")</f>
        <v/>
      </c>
      <c r="AZ7" s="4" t="str">
        <f ca="1">IFERROR(RANK(order!AZ7,order!AZ$3:AZ$554,0),"")</f>
        <v/>
      </c>
      <c r="BA7" s="4" t="str">
        <f ca="1">IFERROR(RANK(order!BA7,order!BA$3:BA$554,0),"")</f>
        <v/>
      </c>
      <c r="BB7" s="4" t="str">
        <f ca="1">IFERROR(RANK(order!BB7,order!BB$3:BB$554,0),"")</f>
        <v/>
      </c>
      <c r="BC7" s="10" t="str">
        <f ca="1">IFERROR(RANK(order!BC7,order!BC$3:BC$554,0),"")</f>
        <v/>
      </c>
      <c r="BD7" s="10" t="str">
        <f ca="1">IFERROR(RANK(order!BD7,order!BD$3:BD$554,0),"")</f>
        <v/>
      </c>
      <c r="BE7" s="10" t="str">
        <f ca="1">IFERROR(RANK(order!BE7,order!BE$3:BE$554,0),"")</f>
        <v/>
      </c>
      <c r="BF7" s="4" t="str">
        <f ca="1">IFERROR(RANK(order!BF7,order!BF$3:BF$554,0),"")</f>
        <v/>
      </c>
      <c r="BG7" s="4" t="str">
        <f ca="1">IFERROR(RANK(order!BG7,order!BG$3:BG$554,0),"")</f>
        <v/>
      </c>
      <c r="BH7" s="4" t="str">
        <f ca="1">IFERROR(RANK(order!BH7,order!BH$3:BH$554,0),"")</f>
        <v/>
      </c>
      <c r="BI7" s="10" t="str">
        <f ca="1">IFERROR(RANK(order!BI7,order!BI$3:BI$554,0),"")</f>
        <v/>
      </c>
      <c r="BJ7" s="10" t="str">
        <f ca="1">IFERROR(RANK(order!BJ7,order!BJ$3:BJ$554,0),"")</f>
        <v/>
      </c>
      <c r="BK7" s="10" t="str">
        <f ca="1">IFERROR(RANK(order!BK7,order!BK$3:BK$554,0),"")</f>
        <v/>
      </c>
      <c r="BL7" s="4" t="str">
        <f ca="1">IFERROR(RANK(order!BL7,order!BL$3:BL$554,0),"")</f>
        <v/>
      </c>
      <c r="BM7" s="4" t="str">
        <f ca="1">IFERROR(RANK(order!BM7,order!BM$3:BM$554,0),"")</f>
        <v/>
      </c>
      <c r="BN7" s="4" t="str">
        <f ca="1">IFERROR(RANK(order!BN7,order!BN$3:BN$554,0),"")</f>
        <v/>
      </c>
      <c r="BO7" s="10" t="str">
        <f ca="1">IFERROR(RANK(order!BO7,order!BO$3:BO$554,0),"")</f>
        <v/>
      </c>
      <c r="BP7" s="10" t="str">
        <f ca="1">IFERROR(RANK(order!BP7,order!BP$3:BP$554,0),"")</f>
        <v/>
      </c>
      <c r="BQ7" s="10" t="str">
        <f ca="1">IFERROR(RANK(order!BQ7,order!BQ$3:BQ$554,0),"")</f>
        <v/>
      </c>
      <c r="BR7" s="4" t="str">
        <f ca="1">IFERROR(RANK(order!BR7,order!BR$3:BR$554,0),"")</f>
        <v/>
      </c>
      <c r="BS7" s="4" t="str">
        <f ca="1">IFERROR(RANK(order!BS7,order!BS$3:BS$554,0),"")</f>
        <v/>
      </c>
      <c r="BT7" s="4" t="str">
        <f ca="1">IFERROR(RANK(order!BT7,order!BT$3:BT$554,0),"")</f>
        <v/>
      </c>
      <c r="BU7" s="95">
        <f t="shared" si="77"/>
        <v>5</v>
      </c>
      <c r="BV7" s="35" t="str">
        <f t="shared" si="78"/>
        <v>E1</v>
      </c>
      <c r="BW7" s="55">
        <f t="shared" ca="1" si="1"/>
        <v>43316</v>
      </c>
      <c r="BX7" s="56" t="str">
        <f t="shared" ca="1" si="2"/>
        <v>Ipswich</v>
      </c>
      <c r="BY7" s="56" t="str">
        <f t="shared" ca="1" si="3"/>
        <v>Blackburn</v>
      </c>
      <c r="BZ7" s="57">
        <f t="shared" ca="1" si="4"/>
        <v>2</v>
      </c>
      <c r="CA7" s="57">
        <f t="shared" ca="1" si="5"/>
        <v>2</v>
      </c>
      <c r="CB7" s="58" t="str">
        <f t="shared" ca="1" si="6"/>
        <v>D</v>
      </c>
      <c r="CC7" s="57">
        <f t="shared" ca="1" si="7"/>
        <v>1</v>
      </c>
      <c r="CD7" s="57">
        <f t="shared" ca="1" si="8"/>
        <v>2</v>
      </c>
      <c r="CE7" s="58" t="str">
        <f t="shared" ca="1" si="9"/>
        <v>A</v>
      </c>
      <c r="CF7" s="59" t="str">
        <f t="shared" ca="1" si="10"/>
        <v>A Davies</v>
      </c>
      <c r="CG7" s="57">
        <f t="shared" ca="1" si="11"/>
        <v>9</v>
      </c>
      <c r="CH7" s="57">
        <f t="shared" ca="1" si="12"/>
        <v>6</v>
      </c>
      <c r="CI7" s="57">
        <f t="shared" ca="1" si="13"/>
        <v>3</v>
      </c>
      <c r="CJ7" s="57">
        <f t="shared" ca="1" si="14"/>
        <v>2</v>
      </c>
      <c r="CK7" s="57">
        <f t="shared" ca="1" si="15"/>
        <v>11</v>
      </c>
      <c r="CL7" s="57">
        <f t="shared" ca="1" si="16"/>
        <v>21</v>
      </c>
      <c r="CM7" s="57">
        <f t="shared" ca="1" si="17"/>
        <v>3</v>
      </c>
      <c r="CN7" s="57">
        <f t="shared" ca="1" si="18"/>
        <v>0</v>
      </c>
      <c r="CO7" s="57">
        <f t="shared" ca="1" si="19"/>
        <v>2</v>
      </c>
      <c r="CP7" s="57">
        <f t="shared" ca="1" si="20"/>
        <v>3</v>
      </c>
      <c r="CQ7" s="57">
        <f t="shared" ca="1" si="21"/>
        <v>0</v>
      </c>
      <c r="CR7" s="57">
        <f t="shared" ca="1" si="22"/>
        <v>0</v>
      </c>
      <c r="CS7" s="60">
        <f t="shared" ca="1" si="23"/>
        <v>2.75</v>
      </c>
      <c r="CT7" s="60">
        <f t="shared" ca="1" si="24"/>
        <v>3.25</v>
      </c>
      <c r="CU7" s="60">
        <f t="shared" ca="1" si="25"/>
        <v>2.8</v>
      </c>
      <c r="CV7" s="60">
        <f t="shared" ca="1" si="26"/>
        <v>2.8</v>
      </c>
      <c r="CW7" s="60">
        <f t="shared" ca="1" si="27"/>
        <v>3.17</v>
      </c>
      <c r="CX7" s="60">
        <f t="shared" ca="1" si="28"/>
        <v>2.83</v>
      </c>
      <c r="CY7" s="60">
        <f t="shared" ca="1" si="29"/>
        <v>2.2000000000000002</v>
      </c>
      <c r="CZ7" s="60">
        <f t="shared" ca="1" si="30"/>
        <v>1.65</v>
      </c>
      <c r="DA7" s="65">
        <f t="shared" ca="1" si="31"/>
        <v>4</v>
      </c>
      <c r="DB7" s="65">
        <f t="shared" ca="1" si="32"/>
        <v>3</v>
      </c>
      <c r="DC7" s="65">
        <f t="shared" ca="1" si="33"/>
        <v>1</v>
      </c>
      <c r="DD7" s="65">
        <f t="shared" ca="1" si="34"/>
        <v>1</v>
      </c>
      <c r="DE7" s="65">
        <f t="shared" ca="1" si="35"/>
        <v>0</v>
      </c>
      <c r="DF7" s="66" t="str">
        <f t="shared" ca="1" si="36"/>
        <v>H</v>
      </c>
      <c r="DG7" s="66" t="str">
        <f t="shared" ca="1" si="37"/>
        <v>A-D</v>
      </c>
      <c r="DH7" s="66" t="str">
        <f t="shared" ca="1" si="38"/>
        <v>D22</v>
      </c>
      <c r="DI7" s="66" t="str">
        <f t="shared" ca="1" si="39"/>
        <v>A12</v>
      </c>
      <c r="DJ7" s="66" t="str">
        <f t="shared" ca="1" si="40"/>
        <v>H10</v>
      </c>
      <c r="DK7" s="65" t="str">
        <f t="shared" ca="1" si="41"/>
        <v>Yes</v>
      </c>
      <c r="DL7" s="65">
        <f t="shared" ca="1" si="42"/>
        <v>1</v>
      </c>
      <c r="DM7" s="65">
        <f t="shared" ca="1" si="43"/>
        <v>0</v>
      </c>
      <c r="DN7" s="65">
        <f t="shared" ca="1" si="44"/>
        <v>0</v>
      </c>
      <c r="DO7" s="65">
        <f t="shared" ca="1" si="45"/>
        <v>0</v>
      </c>
      <c r="DP7" s="65">
        <f t="shared" ca="1" si="46"/>
        <v>0</v>
      </c>
      <c r="DQ7" s="65">
        <f t="shared" ca="1" si="47"/>
        <v>0</v>
      </c>
      <c r="DR7" s="69">
        <f t="shared" ca="1" si="48"/>
        <v>-1</v>
      </c>
      <c r="DS7" s="69">
        <f t="shared" ca="1" si="49"/>
        <v>2.25</v>
      </c>
      <c r="DT7" s="69">
        <f t="shared" ca="1" si="50"/>
        <v>-1</v>
      </c>
      <c r="DU7" s="69">
        <f t="shared" ca="1" si="51"/>
        <v>-1</v>
      </c>
      <c r="DV7" s="69">
        <f t="shared" ca="1" si="52"/>
        <v>2.17</v>
      </c>
      <c r="DW7" s="69">
        <f t="shared" ca="1" si="53"/>
        <v>-1</v>
      </c>
      <c r="DX7" s="69">
        <f t="shared" ca="1" si="54"/>
        <v>1.2000000000000002</v>
      </c>
      <c r="DY7" s="69">
        <f t="shared" ca="1" si="55"/>
        <v>-1</v>
      </c>
      <c r="DZ7" s="72">
        <f t="shared" ca="1" si="56"/>
        <v>102.84715284715284</v>
      </c>
      <c r="EA7" s="72">
        <f t="shared" ca="1" si="57"/>
        <v>102.59571608514324</v>
      </c>
      <c r="EB7" s="72">
        <f t="shared" ca="1" si="58"/>
        <v>106.06060606060606</v>
      </c>
      <c r="EC7" s="65">
        <f t="shared" ca="1" si="59"/>
        <v>0</v>
      </c>
      <c r="ED7" s="65">
        <f t="shared" ca="1" si="60"/>
        <v>0</v>
      </c>
      <c r="EE7" s="65">
        <f t="shared" ca="1" si="61"/>
        <v>0</v>
      </c>
      <c r="EF7" s="65">
        <f t="shared" ca="1" si="62"/>
        <v>0</v>
      </c>
      <c r="EG7" s="65">
        <f t="shared" ca="1" si="63"/>
        <v>0</v>
      </c>
      <c r="EH7" s="65">
        <f t="shared" ca="1" si="64"/>
        <v>0</v>
      </c>
      <c r="EI7" s="429" t="str">
        <f t="shared" ca="1" si="65"/>
        <v>Yes</v>
      </c>
      <c r="EJ7" s="428" t="str">
        <f t="shared" ca="1" si="66"/>
        <v>F</v>
      </c>
      <c r="EK7" s="428" t="str">
        <f t="shared" ca="1" si="67"/>
        <v>Over</v>
      </c>
      <c r="EL7" s="65" t="str">
        <f t="shared" ca="1" si="68"/>
        <v>Yes</v>
      </c>
      <c r="EM7" s="65" t="str">
        <f t="shared" ca="1" si="69"/>
        <v>No</v>
      </c>
      <c r="EN7" s="65">
        <f t="shared" ca="1" si="70"/>
        <v>50</v>
      </c>
      <c r="EO7" s="433">
        <f t="shared" ca="1" si="71"/>
        <v>5</v>
      </c>
      <c r="EP7" s="433">
        <f t="shared" ca="1" si="72"/>
        <v>0</v>
      </c>
      <c r="EQ7" s="433">
        <f t="shared" ca="1" si="73"/>
        <v>3</v>
      </c>
      <c r="ER7" s="433">
        <f t="shared" ca="1" si="74"/>
        <v>15</v>
      </c>
      <c r="ES7" s="433">
        <f t="shared" ca="1" si="75"/>
        <v>5</v>
      </c>
      <c r="ET7" s="433">
        <f t="shared" ca="1" si="76"/>
        <v>32</v>
      </c>
      <c r="EU7" s="433">
        <f ca="1">IF(OR(CO7="",CQ7=""),"",Discipline!$P$3*CO7+Discipline!$X$3*CQ7)</f>
        <v>20</v>
      </c>
      <c r="EV7" s="433">
        <f ca="1">IF(OR(CP7="",CR7=""),"",Discipline!$P$3*CP7+Discipline!$X$3*CR7)</f>
        <v>30</v>
      </c>
      <c r="FA7" s="618">
        <v>5</v>
      </c>
      <c r="FB7" s="617" t="s">
        <v>766</v>
      </c>
      <c r="FC7" s="617" t="s">
        <v>762</v>
      </c>
      <c r="FD7" s="617" t="s">
        <v>805</v>
      </c>
      <c r="FE7" s="617" t="s">
        <v>785</v>
      </c>
      <c r="FF7" s="617" t="s">
        <v>1011</v>
      </c>
      <c r="FG7" s="617" t="s">
        <v>849</v>
      </c>
      <c r="FH7" s="617" t="s">
        <v>858</v>
      </c>
      <c r="FI7" s="617" t="s">
        <v>880</v>
      </c>
      <c r="FJ7" s="617" t="s">
        <v>870</v>
      </c>
      <c r="FK7" s="617" t="s">
        <v>1036</v>
      </c>
      <c r="FL7" s="617" t="s">
        <v>990</v>
      </c>
      <c r="FM7" s="617" t="s">
        <v>1054</v>
      </c>
      <c r="FN7" s="617" t="s">
        <v>1074</v>
      </c>
      <c r="FO7" s="617" t="s">
        <v>1096</v>
      </c>
      <c r="FP7" s="617" t="s">
        <v>1133</v>
      </c>
      <c r="FQ7" s="617" t="s">
        <v>908</v>
      </c>
      <c r="FR7" s="617" t="s">
        <v>906</v>
      </c>
      <c r="FS7" s="617" t="s">
        <v>269</v>
      </c>
      <c r="FT7" s="617" t="s">
        <v>1021</v>
      </c>
      <c r="FU7" s="617" t="s">
        <v>972</v>
      </c>
      <c r="FV7" s="617" t="s">
        <v>961</v>
      </c>
      <c r="FW7" s="617" t="s">
        <v>1116</v>
      </c>
    </row>
    <row r="8" spans="1:179" x14ac:dyDescent="0.25">
      <c r="A8" s="10" t="str">
        <f ca="1">IFERROR(RANK(order!A8,order!A$3:A$554,0),"")</f>
        <v/>
      </c>
      <c r="B8" s="10" t="str">
        <f ca="1">IFERROR(RANK(order!B8,order!B$3:B$554,0),"")</f>
        <v/>
      </c>
      <c r="C8" s="10" t="str">
        <f ca="1">IFERROR(RANK(order!C8,order!C$3:C$554,0),"")</f>
        <v/>
      </c>
      <c r="D8" s="4" t="str">
        <f ca="1">IFERROR(RANK(order!D8,order!D$3:D$554,0),"")</f>
        <v/>
      </c>
      <c r="E8" s="4" t="str">
        <f ca="1">IFERROR(RANK(order!E8,order!E$3:E$554,0),"")</f>
        <v/>
      </c>
      <c r="F8" s="4" t="str">
        <f ca="1">IFERROR(RANK(order!F8,order!F$3:F$554,0),"")</f>
        <v/>
      </c>
      <c r="G8" s="10" t="str">
        <f ca="1">IFERROR(RANK(order!G8,order!G$3:G$554,0),"")</f>
        <v/>
      </c>
      <c r="H8" s="10" t="str">
        <f ca="1">IFERROR(RANK(order!H8,order!H$3:H$554,0),"")</f>
        <v/>
      </c>
      <c r="I8" s="10" t="str">
        <f ca="1">IFERROR(RANK(order!I8,order!I$3:I$554,0),"")</f>
        <v/>
      </c>
      <c r="J8" s="4" t="str">
        <f ca="1">IFERROR(RANK(order!J8,order!J$3:J$554,0),"")</f>
        <v/>
      </c>
      <c r="K8" s="4" t="str">
        <f ca="1">IFERROR(RANK(order!K8,order!K$3:K$554,0),"")</f>
        <v/>
      </c>
      <c r="L8" s="4" t="str">
        <f ca="1">IFERROR(RANK(order!L8,order!L$3:L$554,0),"")</f>
        <v/>
      </c>
      <c r="M8" s="10" t="str">
        <f ca="1">IFERROR(RANK(order!M8,order!M$3:M$554,0),"")</f>
        <v/>
      </c>
      <c r="N8" s="10" t="str">
        <f ca="1">IFERROR(RANK(order!N8,order!N$3:N$554,0),"")</f>
        <v/>
      </c>
      <c r="O8" s="10" t="str">
        <f ca="1">IFERROR(RANK(order!O8,order!O$3:O$554,0),"")</f>
        <v/>
      </c>
      <c r="P8" s="4" t="str">
        <f ca="1">IFERROR(RANK(order!P8,order!P$3:P$554,0),"")</f>
        <v/>
      </c>
      <c r="Q8" s="4" t="str">
        <f ca="1">IFERROR(RANK(order!Q8,order!Q$3:Q$554,0),"")</f>
        <v/>
      </c>
      <c r="R8" s="4" t="str">
        <f ca="1">IFERROR(RANK(order!R8,order!R$3:R$554,0),"")</f>
        <v/>
      </c>
      <c r="S8" s="10" t="str">
        <f ca="1">IFERROR(RANK(order!S8,order!S$3:S$554,0),"")</f>
        <v/>
      </c>
      <c r="T8" s="10" t="str">
        <f ca="1">IFERROR(RANK(order!T8,order!T$3:T$554,0),"")</f>
        <v/>
      </c>
      <c r="U8" s="10" t="str">
        <f ca="1">IFERROR(RANK(order!U8,order!U$3:U$554,0),"")</f>
        <v/>
      </c>
      <c r="V8" s="4" t="str">
        <f ca="1">IFERROR(RANK(order!V8,order!V$3:V$554,0),"")</f>
        <v/>
      </c>
      <c r="W8" s="4" t="str">
        <f ca="1">IFERROR(RANK(order!W8,order!W$3:W$554,0),"")</f>
        <v/>
      </c>
      <c r="X8" s="4" t="str">
        <f ca="1">IFERROR(RANK(order!X8,order!X$3:X$554,0),"")</f>
        <v/>
      </c>
      <c r="Y8" s="10" t="str">
        <f ca="1">IFERROR(RANK(order!Y8,order!Y$3:Y$554,0),"")</f>
        <v/>
      </c>
      <c r="Z8" s="10" t="str">
        <f ca="1">IFERROR(RANK(order!Z8,order!Z$3:Z$554,0),"")</f>
        <v/>
      </c>
      <c r="AA8" s="10" t="str">
        <f ca="1">IFERROR(RANK(order!AA8,order!AA$3:AA$554,0),"")</f>
        <v/>
      </c>
      <c r="AB8" s="4" t="str">
        <f ca="1">IFERROR(RANK(order!AB8,order!AB$3:AB$554,0),"")</f>
        <v/>
      </c>
      <c r="AC8" s="4" t="str">
        <f ca="1">IFERROR(RANK(order!AC8,order!AC$3:AC$554,0),"")</f>
        <v/>
      </c>
      <c r="AD8" s="4" t="str">
        <f ca="1">IFERROR(RANK(order!AD8,order!AD$3:AD$554,0),"")</f>
        <v/>
      </c>
      <c r="AE8" s="10" t="str">
        <f ca="1">IFERROR(RANK(order!AE8,order!AE$3:AE$554,0),"")</f>
        <v/>
      </c>
      <c r="AF8" s="10">
        <f ca="1">IFERROR(RANK(order!AF8,order!AF$3:AF$554,0),"")</f>
        <v>6</v>
      </c>
      <c r="AG8" s="10">
        <f ca="1">IFERROR(RANK(order!AG8,order!AG$3:AG$554,0),"")</f>
        <v>12</v>
      </c>
      <c r="AH8" s="4">
        <f ca="1">IFERROR(RANK(order!AH8,order!AH$3:AH$554,0),"")</f>
        <v>6</v>
      </c>
      <c r="AI8" s="4" t="str">
        <f ca="1">IFERROR(RANK(order!AI8,order!AI$3:AI$554,0),"")</f>
        <v/>
      </c>
      <c r="AJ8" s="4">
        <f ca="1">IFERROR(RANK(order!AJ8,order!AJ$3:AJ$554,0),"")</f>
        <v>12</v>
      </c>
      <c r="AK8" s="10" t="str">
        <f ca="1">IFERROR(RANK(order!AK8,order!AK$3:AK$554,0),"")</f>
        <v/>
      </c>
      <c r="AL8" s="10" t="str">
        <f ca="1">IFERROR(RANK(order!AL8,order!AL$3:AL$554,0),"")</f>
        <v/>
      </c>
      <c r="AM8" s="10" t="str">
        <f ca="1">IFERROR(RANK(order!AM8,order!AM$3:AM$554,0),"")</f>
        <v/>
      </c>
      <c r="AN8" s="4" t="str">
        <f ca="1">IFERROR(RANK(order!AN8,order!AN$3:AN$554,0),"")</f>
        <v/>
      </c>
      <c r="AO8" s="4" t="str">
        <f ca="1">IFERROR(RANK(order!AO8,order!AO$3:AO$554,0),"")</f>
        <v/>
      </c>
      <c r="AP8" s="4" t="str">
        <f ca="1">IFERROR(RANK(order!AP8,order!AP$3:AP$554,0),"")</f>
        <v/>
      </c>
      <c r="AQ8" s="10" t="str">
        <f ca="1">IFERROR(RANK(order!AQ8,order!AQ$3:AQ$554,0),"")</f>
        <v/>
      </c>
      <c r="AR8" s="10" t="str">
        <f ca="1">IFERROR(RANK(order!AR8,order!AR$3:AR$554,0),"")</f>
        <v/>
      </c>
      <c r="AS8" s="10" t="str">
        <f ca="1">IFERROR(RANK(order!AS8,order!AS$3:AS$554,0),"")</f>
        <v/>
      </c>
      <c r="AT8" s="4" t="str">
        <f ca="1">IFERROR(RANK(order!AT8,order!AT$3:AT$554,0),"")</f>
        <v/>
      </c>
      <c r="AU8" s="4" t="str">
        <f ca="1">IFERROR(RANK(order!AU8,order!AU$3:AU$554,0),"")</f>
        <v/>
      </c>
      <c r="AV8" s="4" t="str">
        <f ca="1">IFERROR(RANK(order!AV8,order!AV$3:AV$554,0),"")</f>
        <v/>
      </c>
      <c r="AW8" s="10" t="str">
        <f ca="1">IFERROR(RANK(order!AW8,order!AW$3:AW$554,0),"")</f>
        <v/>
      </c>
      <c r="AX8" s="10" t="str">
        <f ca="1">IFERROR(RANK(order!AX8,order!AX$3:AX$554,0),"")</f>
        <v/>
      </c>
      <c r="AY8" s="10" t="str">
        <f ca="1">IFERROR(RANK(order!AY8,order!AY$3:AY$554,0),"")</f>
        <v/>
      </c>
      <c r="AZ8" s="4" t="str">
        <f ca="1">IFERROR(RANK(order!AZ8,order!AZ$3:AZ$554,0),"")</f>
        <v/>
      </c>
      <c r="BA8" s="4" t="str">
        <f ca="1">IFERROR(RANK(order!BA8,order!BA$3:BA$554,0),"")</f>
        <v/>
      </c>
      <c r="BB8" s="4" t="str">
        <f ca="1">IFERROR(RANK(order!BB8,order!BB$3:BB$554,0),"")</f>
        <v/>
      </c>
      <c r="BC8" s="10" t="str">
        <f ca="1">IFERROR(RANK(order!BC8,order!BC$3:BC$554,0),"")</f>
        <v/>
      </c>
      <c r="BD8" s="10" t="str">
        <f ca="1">IFERROR(RANK(order!BD8,order!BD$3:BD$554,0),"")</f>
        <v/>
      </c>
      <c r="BE8" s="10" t="str">
        <f ca="1">IFERROR(RANK(order!BE8,order!BE$3:BE$554,0),"")</f>
        <v/>
      </c>
      <c r="BF8" s="4" t="str">
        <f ca="1">IFERROR(RANK(order!BF8,order!BF$3:BF$554,0),"")</f>
        <v/>
      </c>
      <c r="BG8" s="4" t="str">
        <f ca="1">IFERROR(RANK(order!BG8,order!BG$3:BG$554,0),"")</f>
        <v/>
      </c>
      <c r="BH8" s="4" t="str">
        <f ca="1">IFERROR(RANK(order!BH8,order!BH$3:BH$554,0),"")</f>
        <v/>
      </c>
      <c r="BI8" s="10" t="str">
        <f ca="1">IFERROR(RANK(order!BI8,order!BI$3:BI$554,0),"")</f>
        <v/>
      </c>
      <c r="BJ8" s="10" t="str">
        <f ca="1">IFERROR(RANK(order!BJ8,order!BJ$3:BJ$554,0),"")</f>
        <v/>
      </c>
      <c r="BK8" s="10" t="str">
        <f ca="1">IFERROR(RANK(order!BK8,order!BK$3:BK$554,0),"")</f>
        <v/>
      </c>
      <c r="BL8" s="4" t="str">
        <f ca="1">IFERROR(RANK(order!BL8,order!BL$3:BL$554,0),"")</f>
        <v/>
      </c>
      <c r="BM8" s="4" t="str">
        <f ca="1">IFERROR(RANK(order!BM8,order!BM$3:BM$554,0),"")</f>
        <v/>
      </c>
      <c r="BN8" s="4" t="str">
        <f ca="1">IFERROR(RANK(order!BN8,order!BN$3:BN$554,0),"")</f>
        <v/>
      </c>
      <c r="BO8" s="10" t="str">
        <f ca="1">IFERROR(RANK(order!BO8,order!BO$3:BO$554,0),"")</f>
        <v/>
      </c>
      <c r="BP8" s="10" t="str">
        <f ca="1">IFERROR(RANK(order!BP8,order!BP$3:BP$554,0),"")</f>
        <v/>
      </c>
      <c r="BQ8" s="10" t="str">
        <f ca="1">IFERROR(RANK(order!BQ8,order!BQ$3:BQ$554,0),"")</f>
        <v/>
      </c>
      <c r="BR8" s="4" t="str">
        <f ca="1">IFERROR(RANK(order!BR8,order!BR$3:BR$554,0),"")</f>
        <v/>
      </c>
      <c r="BS8" s="4" t="str">
        <f ca="1">IFERROR(RANK(order!BS8,order!BS$3:BS$554,0),"")</f>
        <v/>
      </c>
      <c r="BT8" s="4" t="str">
        <f ca="1">IFERROR(RANK(order!BT8,order!BT$3:BT$554,0),"")</f>
        <v/>
      </c>
      <c r="BU8" s="95">
        <f t="shared" si="77"/>
        <v>6</v>
      </c>
      <c r="BV8" s="35" t="str">
        <f t="shared" si="78"/>
        <v>E1</v>
      </c>
      <c r="BW8" s="55">
        <f t="shared" ca="1" si="1"/>
        <v>43316</v>
      </c>
      <c r="BX8" s="56" t="str">
        <f t="shared" ca="1" si="2"/>
        <v>Millwall</v>
      </c>
      <c r="BY8" s="56" t="str">
        <f t="shared" ca="1" si="3"/>
        <v>Middlesbrough</v>
      </c>
      <c r="BZ8" s="57">
        <f t="shared" ca="1" si="4"/>
        <v>2</v>
      </c>
      <c r="CA8" s="57">
        <f t="shared" ca="1" si="5"/>
        <v>2</v>
      </c>
      <c r="CB8" s="58" t="str">
        <f t="shared" ca="1" si="6"/>
        <v>D</v>
      </c>
      <c r="CC8" s="57">
        <f t="shared" ca="1" si="7"/>
        <v>2</v>
      </c>
      <c r="CD8" s="57">
        <f t="shared" ca="1" si="8"/>
        <v>0</v>
      </c>
      <c r="CE8" s="58" t="str">
        <f t="shared" ca="1" si="9"/>
        <v>H</v>
      </c>
      <c r="CF8" s="59" t="str">
        <f t="shared" ca="1" si="10"/>
        <v>K Friend</v>
      </c>
      <c r="CG8" s="57">
        <f t="shared" ca="1" si="11"/>
        <v>9</v>
      </c>
      <c r="CH8" s="57">
        <f t="shared" ca="1" si="12"/>
        <v>12</v>
      </c>
      <c r="CI8" s="57">
        <f t="shared" ca="1" si="13"/>
        <v>2</v>
      </c>
      <c r="CJ8" s="57">
        <f t="shared" ca="1" si="14"/>
        <v>3</v>
      </c>
      <c r="CK8" s="57">
        <f t="shared" ca="1" si="15"/>
        <v>13</v>
      </c>
      <c r="CL8" s="57">
        <f t="shared" ca="1" si="16"/>
        <v>6</v>
      </c>
      <c r="CM8" s="57">
        <f t="shared" ca="1" si="17"/>
        <v>6</v>
      </c>
      <c r="CN8" s="57">
        <f t="shared" ca="1" si="18"/>
        <v>6</v>
      </c>
      <c r="CO8" s="57">
        <f t="shared" ca="1" si="19"/>
        <v>3</v>
      </c>
      <c r="CP8" s="57">
        <f t="shared" ca="1" si="20"/>
        <v>2</v>
      </c>
      <c r="CQ8" s="57">
        <f t="shared" ca="1" si="21"/>
        <v>0</v>
      </c>
      <c r="CR8" s="57">
        <f t="shared" ca="1" si="22"/>
        <v>0</v>
      </c>
      <c r="CS8" s="60">
        <f t="shared" ca="1" si="23"/>
        <v>2.75</v>
      </c>
      <c r="CT8" s="60">
        <f t="shared" ca="1" si="24"/>
        <v>3.2</v>
      </c>
      <c r="CU8" s="60">
        <f t="shared" ca="1" si="25"/>
        <v>2.87</v>
      </c>
      <c r="CV8" s="60">
        <f t="shared" ca="1" si="26"/>
        <v>2.84</v>
      </c>
      <c r="CW8" s="60">
        <f t="shared" ca="1" si="27"/>
        <v>3.1</v>
      </c>
      <c r="CX8" s="60">
        <f t="shared" ca="1" si="28"/>
        <v>2.85</v>
      </c>
      <c r="CY8" s="60">
        <f t="shared" ca="1" si="29"/>
        <v>2.3199999999999998</v>
      </c>
      <c r="CZ8" s="60">
        <f t="shared" ca="1" si="30"/>
        <v>1.58</v>
      </c>
      <c r="DA8" s="65">
        <f t="shared" ca="1" si="31"/>
        <v>4</v>
      </c>
      <c r="DB8" s="65">
        <f t="shared" ca="1" si="32"/>
        <v>2</v>
      </c>
      <c r="DC8" s="65">
        <f t="shared" ca="1" si="33"/>
        <v>2</v>
      </c>
      <c r="DD8" s="65">
        <f t="shared" ca="1" si="34"/>
        <v>0</v>
      </c>
      <c r="DE8" s="65">
        <f t="shared" ca="1" si="35"/>
        <v>2</v>
      </c>
      <c r="DF8" s="66" t="str">
        <f t="shared" ca="1" si="36"/>
        <v>A</v>
      </c>
      <c r="DG8" s="66" t="str">
        <f t="shared" ca="1" si="37"/>
        <v>H-D</v>
      </c>
      <c r="DH8" s="66" t="str">
        <f t="shared" ca="1" si="38"/>
        <v>D22</v>
      </c>
      <c r="DI8" s="66" t="str">
        <f t="shared" ca="1" si="39"/>
        <v>H20</v>
      </c>
      <c r="DJ8" s="66" t="str">
        <f t="shared" ca="1" si="40"/>
        <v>A02</v>
      </c>
      <c r="DK8" s="65" t="str">
        <f t="shared" ca="1" si="41"/>
        <v>Yes</v>
      </c>
      <c r="DL8" s="65">
        <f t="shared" ca="1" si="42"/>
        <v>0</v>
      </c>
      <c r="DM8" s="65">
        <f t="shared" ca="1" si="43"/>
        <v>0</v>
      </c>
      <c r="DN8" s="65">
        <f t="shared" ca="1" si="44"/>
        <v>0</v>
      </c>
      <c r="DO8" s="65">
        <f t="shared" ca="1" si="45"/>
        <v>0</v>
      </c>
      <c r="DP8" s="65">
        <f t="shared" ca="1" si="46"/>
        <v>0</v>
      </c>
      <c r="DQ8" s="65">
        <f t="shared" ca="1" si="47"/>
        <v>0</v>
      </c>
      <c r="DR8" s="69">
        <f t="shared" ca="1" si="48"/>
        <v>-1</v>
      </c>
      <c r="DS8" s="69">
        <f t="shared" ca="1" si="49"/>
        <v>2.2000000000000002</v>
      </c>
      <c r="DT8" s="69">
        <f t="shared" ca="1" si="50"/>
        <v>-1</v>
      </c>
      <c r="DU8" s="69">
        <f t="shared" ca="1" si="51"/>
        <v>-1</v>
      </c>
      <c r="DV8" s="69">
        <f t="shared" ca="1" si="52"/>
        <v>2.1</v>
      </c>
      <c r="DW8" s="69">
        <f t="shared" ca="1" si="53"/>
        <v>-1</v>
      </c>
      <c r="DX8" s="69">
        <f t="shared" ca="1" si="54"/>
        <v>1.3199999999999998</v>
      </c>
      <c r="DY8" s="69">
        <f t="shared" ca="1" si="55"/>
        <v>-1</v>
      </c>
      <c r="DZ8" s="72">
        <f t="shared" ca="1" si="56"/>
        <v>102.45684193854927</v>
      </c>
      <c r="EA8" s="72">
        <f t="shared" ca="1" si="57"/>
        <v>102.55705142000846</v>
      </c>
      <c r="EB8" s="72">
        <f t="shared" ca="1" si="58"/>
        <v>106.3945875163684</v>
      </c>
      <c r="EC8" s="65">
        <f t="shared" ca="1" si="59"/>
        <v>0</v>
      </c>
      <c r="ED8" s="65">
        <f t="shared" ca="1" si="60"/>
        <v>0</v>
      </c>
      <c r="EE8" s="65">
        <f t="shared" ca="1" si="61"/>
        <v>0</v>
      </c>
      <c r="EF8" s="65">
        <f t="shared" ca="1" si="62"/>
        <v>0</v>
      </c>
      <c r="EG8" s="65">
        <f t="shared" ca="1" si="63"/>
        <v>0</v>
      </c>
      <c r="EH8" s="65">
        <f t="shared" ca="1" si="64"/>
        <v>0</v>
      </c>
      <c r="EI8" s="429" t="str">
        <f t="shared" ca="1" si="65"/>
        <v>Yes</v>
      </c>
      <c r="EJ8" s="428" t="str">
        <f t="shared" ca="1" si="66"/>
        <v>E</v>
      </c>
      <c r="EK8" s="428" t="str">
        <f t="shared" ca="1" si="67"/>
        <v>Over</v>
      </c>
      <c r="EL8" s="65" t="str">
        <f t="shared" ca="1" si="68"/>
        <v>No</v>
      </c>
      <c r="EM8" s="65" t="str">
        <f t="shared" ca="1" si="69"/>
        <v>No</v>
      </c>
      <c r="EN8" s="65">
        <f t="shared" ca="1" si="70"/>
        <v>50</v>
      </c>
      <c r="EO8" s="433">
        <f t="shared" ca="1" si="71"/>
        <v>5</v>
      </c>
      <c r="EP8" s="433">
        <f t="shared" ca="1" si="72"/>
        <v>0</v>
      </c>
      <c r="EQ8" s="433">
        <f t="shared" ca="1" si="73"/>
        <v>12</v>
      </c>
      <c r="ER8" s="433">
        <f t="shared" ca="1" si="74"/>
        <v>21</v>
      </c>
      <c r="ES8" s="433">
        <f t="shared" ca="1" si="75"/>
        <v>5</v>
      </c>
      <c r="ET8" s="433">
        <f t="shared" ca="1" si="76"/>
        <v>19</v>
      </c>
      <c r="EU8" s="433">
        <f ca="1">IF(OR(CO8="",CQ8=""),"",Discipline!$P$3*CO8+Discipline!$X$3*CQ8)</f>
        <v>30</v>
      </c>
      <c r="EV8" s="433">
        <f ca="1">IF(OR(CP8="",CR8=""),"",Discipline!$P$3*CP8+Discipline!$X$3*CR8)</f>
        <v>20</v>
      </c>
      <c r="FA8" s="618">
        <v>6</v>
      </c>
      <c r="FB8" s="617" t="s">
        <v>742</v>
      </c>
      <c r="FC8" s="617" t="s">
        <v>764</v>
      </c>
      <c r="FD8" s="617" t="s">
        <v>810</v>
      </c>
      <c r="FE8" s="617" t="s">
        <v>813</v>
      </c>
      <c r="FF8" s="617" t="s">
        <v>833</v>
      </c>
      <c r="FG8" s="617" t="s">
        <v>859</v>
      </c>
      <c r="FH8" s="617" t="s">
        <v>850</v>
      </c>
      <c r="FI8" s="617" t="s">
        <v>872</v>
      </c>
      <c r="FJ8" s="617" t="s">
        <v>950</v>
      </c>
      <c r="FK8" s="617" t="s">
        <v>1037</v>
      </c>
      <c r="FL8" s="617" t="s">
        <v>952</v>
      </c>
      <c r="FM8" s="617" t="s">
        <v>1055</v>
      </c>
      <c r="FN8" s="617" t="s">
        <v>1075</v>
      </c>
      <c r="FO8" s="617" t="s">
        <v>1097</v>
      </c>
      <c r="FP8" s="617" t="s">
        <v>1134</v>
      </c>
      <c r="FQ8" s="617" t="s">
        <v>889</v>
      </c>
      <c r="FR8" s="617" t="s">
        <v>993</v>
      </c>
      <c r="FS8" s="617" t="s">
        <v>957</v>
      </c>
      <c r="FT8" s="617" t="s">
        <v>921</v>
      </c>
      <c r="FU8" s="617" t="s">
        <v>958</v>
      </c>
      <c r="FV8" s="617" t="s">
        <v>960</v>
      </c>
      <c r="FW8" s="617" t="s">
        <v>1117</v>
      </c>
    </row>
    <row r="9" spans="1:179" x14ac:dyDescent="0.25">
      <c r="A9" s="10" t="str">
        <f ca="1">IFERROR(RANK(order!A9,order!A$3:A$554,0),"")</f>
        <v/>
      </c>
      <c r="B9" s="10" t="str">
        <f ca="1">IFERROR(RANK(order!B9,order!B$3:B$554,0),"")</f>
        <v/>
      </c>
      <c r="C9" s="10" t="str">
        <f ca="1">IFERROR(RANK(order!C9,order!C$3:C$554,0),"")</f>
        <v/>
      </c>
      <c r="D9" s="4" t="str">
        <f ca="1">IFERROR(RANK(order!D9,order!D$3:D$554,0),"")</f>
        <v/>
      </c>
      <c r="E9" s="4" t="str">
        <f ca="1">IFERROR(RANK(order!E9,order!E$3:E$554,0),"")</f>
        <v/>
      </c>
      <c r="F9" s="4" t="str">
        <f ca="1">IFERROR(RANK(order!F9,order!F$3:F$554,0),"")</f>
        <v/>
      </c>
      <c r="G9" s="10" t="str">
        <f ca="1">IFERROR(RANK(order!G9,order!G$3:G$554,0),"")</f>
        <v/>
      </c>
      <c r="H9" s="10" t="str">
        <f ca="1">IFERROR(RANK(order!H9,order!H$3:H$554,0),"")</f>
        <v/>
      </c>
      <c r="I9" s="10" t="str">
        <f ca="1">IFERROR(RANK(order!I9,order!I$3:I$554,0),"")</f>
        <v/>
      </c>
      <c r="J9" s="4" t="str">
        <f ca="1">IFERROR(RANK(order!J9,order!J$3:J$554,0),"")</f>
        <v/>
      </c>
      <c r="K9" s="4" t="str">
        <f ca="1">IFERROR(RANK(order!K9,order!K$3:K$554,0),"")</f>
        <v/>
      </c>
      <c r="L9" s="4" t="str">
        <f ca="1">IFERROR(RANK(order!L9,order!L$3:L$554,0),"")</f>
        <v/>
      </c>
      <c r="M9" s="10" t="str">
        <f ca="1">IFERROR(RANK(order!M9,order!M$3:M$554,0),"")</f>
        <v/>
      </c>
      <c r="N9" s="10" t="str">
        <f ca="1">IFERROR(RANK(order!N9,order!N$3:N$554,0),"")</f>
        <v/>
      </c>
      <c r="O9" s="10" t="str">
        <f ca="1">IFERROR(RANK(order!O9,order!O$3:O$554,0),"")</f>
        <v/>
      </c>
      <c r="P9" s="4" t="str">
        <f ca="1">IFERROR(RANK(order!P9,order!P$3:P$554,0),"")</f>
        <v/>
      </c>
      <c r="Q9" s="4" t="str">
        <f ca="1">IFERROR(RANK(order!Q9,order!Q$3:Q$554,0),"")</f>
        <v/>
      </c>
      <c r="R9" s="4" t="str">
        <f ca="1">IFERROR(RANK(order!R9,order!R$3:R$554,0),"")</f>
        <v/>
      </c>
      <c r="S9" s="10" t="str">
        <f ca="1">IFERROR(RANK(order!S9,order!S$3:S$554,0),"")</f>
        <v/>
      </c>
      <c r="T9" s="10" t="str">
        <f ca="1">IFERROR(RANK(order!T9,order!T$3:T$554,0),"")</f>
        <v/>
      </c>
      <c r="U9" s="10" t="str">
        <f ca="1">IFERROR(RANK(order!U9,order!U$3:U$554,0),"")</f>
        <v/>
      </c>
      <c r="V9" s="4" t="str">
        <f ca="1">IFERROR(RANK(order!V9,order!V$3:V$554,0),"")</f>
        <v/>
      </c>
      <c r="W9" s="4" t="str">
        <f ca="1">IFERROR(RANK(order!W9,order!W$3:W$554,0),"")</f>
        <v/>
      </c>
      <c r="X9" s="4" t="str">
        <f ca="1">IFERROR(RANK(order!X9,order!X$3:X$554,0),"")</f>
        <v/>
      </c>
      <c r="Y9" s="10" t="str">
        <f ca="1">IFERROR(RANK(order!Y9,order!Y$3:Y$554,0),"")</f>
        <v/>
      </c>
      <c r="Z9" s="10" t="str">
        <f ca="1">IFERROR(RANK(order!Z9,order!Z$3:Z$554,0),"")</f>
        <v/>
      </c>
      <c r="AA9" s="10" t="str">
        <f ca="1">IFERROR(RANK(order!AA9,order!AA$3:AA$554,0),"")</f>
        <v/>
      </c>
      <c r="AB9" s="4" t="str">
        <f ca="1">IFERROR(RANK(order!AB9,order!AB$3:AB$554,0),"")</f>
        <v/>
      </c>
      <c r="AC9" s="4" t="str">
        <f ca="1">IFERROR(RANK(order!AC9,order!AC$3:AC$554,0),"")</f>
        <v/>
      </c>
      <c r="AD9" s="4" t="str">
        <f ca="1">IFERROR(RANK(order!AD9,order!AD$3:AD$554,0),"")</f>
        <v/>
      </c>
      <c r="AE9" s="10" t="str">
        <f ca="1">IFERROR(RANK(order!AE9,order!AE$3:AE$554,0),"")</f>
        <v/>
      </c>
      <c r="AF9" s="10" t="str">
        <f ca="1">IFERROR(RANK(order!AF9,order!AF$3:AF$554,0),"")</f>
        <v/>
      </c>
      <c r="AG9" s="10" t="str">
        <f ca="1">IFERROR(RANK(order!AG9,order!AG$3:AG$554,0),"")</f>
        <v/>
      </c>
      <c r="AH9" s="4" t="str">
        <f ca="1">IFERROR(RANK(order!AH9,order!AH$3:AH$554,0),"")</f>
        <v/>
      </c>
      <c r="AI9" s="4" t="str">
        <f ca="1">IFERROR(RANK(order!AI9,order!AI$3:AI$554,0),"")</f>
        <v/>
      </c>
      <c r="AJ9" s="4" t="str">
        <f ca="1">IFERROR(RANK(order!AJ9,order!AJ$3:AJ$554,0),"")</f>
        <v/>
      </c>
      <c r="AK9" s="10" t="str">
        <f ca="1">IFERROR(RANK(order!AK9,order!AK$3:AK$554,0),"")</f>
        <v/>
      </c>
      <c r="AL9" s="10" t="str">
        <f ca="1">IFERROR(RANK(order!AL9,order!AL$3:AL$554,0),"")</f>
        <v/>
      </c>
      <c r="AM9" s="10" t="str">
        <f ca="1">IFERROR(RANK(order!AM9,order!AM$3:AM$554,0),"")</f>
        <v/>
      </c>
      <c r="AN9" s="4" t="str">
        <f ca="1">IFERROR(RANK(order!AN9,order!AN$3:AN$554,0),"")</f>
        <v/>
      </c>
      <c r="AO9" s="4" t="str">
        <f ca="1">IFERROR(RANK(order!AO9,order!AO$3:AO$554,0),"")</f>
        <v/>
      </c>
      <c r="AP9" s="4" t="str">
        <f ca="1">IFERROR(RANK(order!AP9,order!AP$3:AP$554,0),"")</f>
        <v/>
      </c>
      <c r="AQ9" s="10">
        <f ca="1">IFERROR(RANK(order!AQ9,order!AQ$3:AQ$554,0),"")</f>
        <v>6</v>
      </c>
      <c r="AR9" s="10" t="str">
        <f ca="1">IFERROR(RANK(order!AR9,order!AR$3:AR$554,0),"")</f>
        <v/>
      </c>
      <c r="AS9" s="10">
        <f ca="1">IFERROR(RANK(order!AS9,order!AS$3:AS$554,0),"")</f>
        <v>12</v>
      </c>
      <c r="AT9" s="4" t="str">
        <f ca="1">IFERROR(RANK(order!AT9,order!AT$3:AT$554,0),"")</f>
        <v/>
      </c>
      <c r="AU9" s="4">
        <f ca="1">IFERROR(RANK(order!AU9,order!AU$3:AU$554,0),"")</f>
        <v>6</v>
      </c>
      <c r="AV9" s="4">
        <f ca="1">IFERROR(RANK(order!AV9,order!AV$3:AV$554,0),"")</f>
        <v>12</v>
      </c>
      <c r="AW9" s="10" t="str">
        <f ca="1">IFERROR(RANK(order!AW9,order!AW$3:AW$554,0),"")</f>
        <v/>
      </c>
      <c r="AX9" s="10" t="str">
        <f ca="1">IFERROR(RANK(order!AX9,order!AX$3:AX$554,0),"")</f>
        <v/>
      </c>
      <c r="AY9" s="10" t="str">
        <f ca="1">IFERROR(RANK(order!AY9,order!AY$3:AY$554,0),"")</f>
        <v/>
      </c>
      <c r="AZ9" s="4" t="str">
        <f ca="1">IFERROR(RANK(order!AZ9,order!AZ$3:AZ$554,0),"")</f>
        <v/>
      </c>
      <c r="BA9" s="4" t="str">
        <f ca="1">IFERROR(RANK(order!BA9,order!BA$3:BA$554,0),"")</f>
        <v/>
      </c>
      <c r="BB9" s="4" t="str">
        <f ca="1">IFERROR(RANK(order!BB9,order!BB$3:BB$554,0),"")</f>
        <v/>
      </c>
      <c r="BC9" s="10" t="str">
        <f ca="1">IFERROR(RANK(order!BC9,order!BC$3:BC$554,0),"")</f>
        <v/>
      </c>
      <c r="BD9" s="10" t="str">
        <f ca="1">IFERROR(RANK(order!BD9,order!BD$3:BD$554,0),"")</f>
        <v/>
      </c>
      <c r="BE9" s="10" t="str">
        <f ca="1">IFERROR(RANK(order!BE9,order!BE$3:BE$554,0),"")</f>
        <v/>
      </c>
      <c r="BF9" s="4" t="str">
        <f ca="1">IFERROR(RANK(order!BF9,order!BF$3:BF$554,0),"")</f>
        <v/>
      </c>
      <c r="BG9" s="4" t="str">
        <f ca="1">IFERROR(RANK(order!BG9,order!BG$3:BG$554,0),"")</f>
        <v/>
      </c>
      <c r="BH9" s="4" t="str">
        <f ca="1">IFERROR(RANK(order!BH9,order!BH$3:BH$554,0),"")</f>
        <v/>
      </c>
      <c r="BI9" s="10" t="str">
        <f ca="1">IFERROR(RANK(order!BI9,order!BI$3:BI$554,0),"")</f>
        <v/>
      </c>
      <c r="BJ9" s="10" t="str">
        <f ca="1">IFERROR(RANK(order!BJ9,order!BJ$3:BJ$554,0),"")</f>
        <v/>
      </c>
      <c r="BK9" s="10" t="str">
        <f ca="1">IFERROR(RANK(order!BK9,order!BK$3:BK$554,0),"")</f>
        <v/>
      </c>
      <c r="BL9" s="4" t="str">
        <f ca="1">IFERROR(RANK(order!BL9,order!BL$3:BL$554,0),"")</f>
        <v/>
      </c>
      <c r="BM9" s="4" t="str">
        <f ca="1">IFERROR(RANK(order!BM9,order!BM$3:BM$554,0),"")</f>
        <v/>
      </c>
      <c r="BN9" s="4" t="str">
        <f ca="1">IFERROR(RANK(order!BN9,order!BN$3:BN$554,0),"")</f>
        <v/>
      </c>
      <c r="BO9" s="10" t="str">
        <f ca="1">IFERROR(RANK(order!BO9,order!BO$3:BO$554,0),"")</f>
        <v/>
      </c>
      <c r="BP9" s="10" t="str">
        <f ca="1">IFERROR(RANK(order!BP9,order!BP$3:BP$554,0),"")</f>
        <v/>
      </c>
      <c r="BQ9" s="10" t="str">
        <f ca="1">IFERROR(RANK(order!BQ9,order!BQ$3:BQ$554,0),"")</f>
        <v/>
      </c>
      <c r="BR9" s="4" t="str">
        <f ca="1">IFERROR(RANK(order!BR9,order!BR$3:BR$554,0),"")</f>
        <v/>
      </c>
      <c r="BS9" s="4" t="str">
        <f ca="1">IFERROR(RANK(order!BS9,order!BS$3:BS$554,0),"")</f>
        <v/>
      </c>
      <c r="BT9" s="4" t="str">
        <f ca="1">IFERROR(RANK(order!BT9,order!BT$3:BT$554,0),"")</f>
        <v/>
      </c>
      <c r="BU9" s="95">
        <f t="shared" si="77"/>
        <v>7</v>
      </c>
      <c r="BV9" s="35" t="str">
        <f t="shared" si="78"/>
        <v>E1</v>
      </c>
      <c r="BW9" s="55">
        <f t="shared" ca="1" si="1"/>
        <v>43316</v>
      </c>
      <c r="BX9" s="56" t="str">
        <f t="shared" ca="1" si="2"/>
        <v>Preston</v>
      </c>
      <c r="BY9" s="56" t="str">
        <f t="shared" ca="1" si="3"/>
        <v>QPR</v>
      </c>
      <c r="BZ9" s="57">
        <f t="shared" ca="1" si="4"/>
        <v>1</v>
      </c>
      <c r="CA9" s="57">
        <f t="shared" ca="1" si="5"/>
        <v>0</v>
      </c>
      <c r="CB9" s="58" t="str">
        <f t="shared" ca="1" si="6"/>
        <v>H</v>
      </c>
      <c r="CC9" s="57">
        <f t="shared" ca="1" si="7"/>
        <v>0</v>
      </c>
      <c r="CD9" s="57">
        <f t="shared" ca="1" si="8"/>
        <v>0</v>
      </c>
      <c r="CE9" s="58" t="str">
        <f t="shared" ca="1" si="9"/>
        <v>D</v>
      </c>
      <c r="CF9" s="59" t="str">
        <f t="shared" ca="1" si="10"/>
        <v>D England</v>
      </c>
      <c r="CG9" s="57">
        <f t="shared" ca="1" si="11"/>
        <v>15</v>
      </c>
      <c r="CH9" s="57">
        <f t="shared" ca="1" si="12"/>
        <v>8</v>
      </c>
      <c r="CI9" s="57">
        <f t="shared" ca="1" si="13"/>
        <v>3</v>
      </c>
      <c r="CJ9" s="57">
        <f t="shared" ca="1" si="14"/>
        <v>2</v>
      </c>
      <c r="CK9" s="57">
        <f t="shared" ca="1" si="15"/>
        <v>15</v>
      </c>
      <c r="CL9" s="57">
        <f t="shared" ca="1" si="16"/>
        <v>13</v>
      </c>
      <c r="CM9" s="57">
        <f t="shared" ca="1" si="17"/>
        <v>6</v>
      </c>
      <c r="CN9" s="57">
        <f t="shared" ca="1" si="18"/>
        <v>4</v>
      </c>
      <c r="CO9" s="57">
        <f t="shared" ca="1" si="19"/>
        <v>0</v>
      </c>
      <c r="CP9" s="57">
        <f t="shared" ca="1" si="20"/>
        <v>2</v>
      </c>
      <c r="CQ9" s="57">
        <f t="shared" ca="1" si="21"/>
        <v>0</v>
      </c>
      <c r="CR9" s="57">
        <f t="shared" ca="1" si="22"/>
        <v>0</v>
      </c>
      <c r="CS9" s="60">
        <f t="shared" ca="1" si="23"/>
        <v>1.9</v>
      </c>
      <c r="CT9" s="60">
        <f t="shared" ca="1" si="24"/>
        <v>3.6</v>
      </c>
      <c r="CU9" s="60">
        <f t="shared" ca="1" si="25"/>
        <v>4.5</v>
      </c>
      <c r="CV9" s="60">
        <f t="shared" ca="1" si="26"/>
        <v>1.93</v>
      </c>
      <c r="CW9" s="60">
        <f t="shared" ca="1" si="27"/>
        <v>3.53</v>
      </c>
      <c r="CX9" s="60">
        <f t="shared" ca="1" si="28"/>
        <v>4.49</v>
      </c>
      <c r="CY9" s="60">
        <f t="shared" ca="1" si="29"/>
        <v>2.02</v>
      </c>
      <c r="CZ9" s="60">
        <f t="shared" ca="1" si="30"/>
        <v>1.77</v>
      </c>
      <c r="DA9" s="65">
        <f t="shared" ca="1" si="31"/>
        <v>1</v>
      </c>
      <c r="DB9" s="65">
        <f t="shared" ca="1" si="32"/>
        <v>0</v>
      </c>
      <c r="DC9" s="65">
        <f t="shared" ca="1" si="33"/>
        <v>1</v>
      </c>
      <c r="DD9" s="65">
        <f t="shared" ca="1" si="34"/>
        <v>1</v>
      </c>
      <c r="DE9" s="65">
        <f t="shared" ca="1" si="35"/>
        <v>0</v>
      </c>
      <c r="DF9" s="66" t="str">
        <f t="shared" ca="1" si="36"/>
        <v>H</v>
      </c>
      <c r="DG9" s="66" t="str">
        <f t="shared" ca="1" si="37"/>
        <v>D-H</v>
      </c>
      <c r="DH9" s="66" t="str">
        <f t="shared" ca="1" si="38"/>
        <v>H10</v>
      </c>
      <c r="DI9" s="66" t="str">
        <f t="shared" ca="1" si="39"/>
        <v>D00</v>
      </c>
      <c r="DJ9" s="66" t="str">
        <f t="shared" ca="1" si="40"/>
        <v>H10</v>
      </c>
      <c r="DK9" s="65" t="str">
        <f t="shared" ca="1" si="41"/>
        <v>No</v>
      </c>
      <c r="DL9" s="65">
        <f t="shared" ca="1" si="42"/>
        <v>0</v>
      </c>
      <c r="DM9" s="65">
        <f t="shared" ca="1" si="43"/>
        <v>0</v>
      </c>
      <c r="DN9" s="65">
        <f t="shared" ca="1" si="44"/>
        <v>1</v>
      </c>
      <c r="DO9" s="65">
        <f t="shared" ca="1" si="45"/>
        <v>0</v>
      </c>
      <c r="DP9" s="65">
        <f t="shared" ca="1" si="46"/>
        <v>0</v>
      </c>
      <c r="DQ9" s="65">
        <f t="shared" ca="1" si="47"/>
        <v>0</v>
      </c>
      <c r="DR9" s="69">
        <f t="shared" ca="1" si="48"/>
        <v>0.89999999999999991</v>
      </c>
      <c r="DS9" s="69">
        <f t="shared" ca="1" si="49"/>
        <v>-1</v>
      </c>
      <c r="DT9" s="69">
        <f t="shared" ca="1" si="50"/>
        <v>-1</v>
      </c>
      <c r="DU9" s="69">
        <f t="shared" ca="1" si="51"/>
        <v>0.92999999999999994</v>
      </c>
      <c r="DV9" s="69">
        <f t="shared" ca="1" si="52"/>
        <v>-1</v>
      </c>
      <c r="DW9" s="69">
        <f t="shared" ca="1" si="53"/>
        <v>-1</v>
      </c>
      <c r="DX9" s="69">
        <f t="shared" ca="1" si="54"/>
        <v>-1</v>
      </c>
      <c r="DY9" s="69">
        <f t="shared" ca="1" si="55"/>
        <v>0.77</v>
      </c>
      <c r="DZ9" s="72">
        <f t="shared" ca="1" si="56"/>
        <v>102.63157894736844</v>
      </c>
      <c r="EA9" s="72">
        <f t="shared" ca="1" si="57"/>
        <v>102.41379832265667</v>
      </c>
      <c r="EB9" s="72">
        <f t="shared" ca="1" si="58"/>
        <v>106.00212563629245</v>
      </c>
      <c r="EC9" s="65">
        <f t="shared" ca="1" si="59"/>
        <v>1</v>
      </c>
      <c r="ED9" s="65">
        <f t="shared" ca="1" si="60"/>
        <v>0</v>
      </c>
      <c r="EE9" s="65">
        <f t="shared" ca="1" si="61"/>
        <v>0</v>
      </c>
      <c r="EF9" s="65">
        <f t="shared" ca="1" si="62"/>
        <v>1</v>
      </c>
      <c r="EG9" s="65">
        <f t="shared" ca="1" si="63"/>
        <v>0</v>
      </c>
      <c r="EH9" s="65">
        <f t="shared" ca="1" si="64"/>
        <v>1</v>
      </c>
      <c r="EI9" s="429" t="str">
        <f t="shared" ca="1" si="65"/>
        <v>Yes</v>
      </c>
      <c r="EJ9" s="428" t="str">
        <f t="shared" ca="1" si="66"/>
        <v>S</v>
      </c>
      <c r="EK9" s="428" t="str">
        <f t="shared" ca="1" si="67"/>
        <v>Under</v>
      </c>
      <c r="EL9" s="65" t="str">
        <f t="shared" ca="1" si="68"/>
        <v>No</v>
      </c>
      <c r="EM9" s="65" t="str">
        <f t="shared" ca="1" si="69"/>
        <v>No</v>
      </c>
      <c r="EN9" s="65">
        <f t="shared" ca="1" si="70"/>
        <v>20</v>
      </c>
      <c r="EO9" s="433">
        <f t="shared" ca="1" si="71"/>
        <v>2</v>
      </c>
      <c r="EP9" s="433">
        <f t="shared" ca="1" si="72"/>
        <v>0</v>
      </c>
      <c r="EQ9" s="433">
        <f t="shared" ca="1" si="73"/>
        <v>10</v>
      </c>
      <c r="ER9" s="433">
        <f t="shared" ca="1" si="74"/>
        <v>23</v>
      </c>
      <c r="ES9" s="433">
        <f t="shared" ca="1" si="75"/>
        <v>5</v>
      </c>
      <c r="ET9" s="433">
        <f t="shared" ca="1" si="76"/>
        <v>28</v>
      </c>
      <c r="EU9" s="433">
        <f ca="1">IF(OR(CO9="",CQ9=""),"",Discipline!$P$3*CO9+Discipline!$X$3*CQ9)</f>
        <v>0</v>
      </c>
      <c r="EV9" s="433">
        <f ca="1">IF(OR(CP9="",CR9=""),"",Discipline!$P$3*CP9+Discipline!$X$3*CR9)</f>
        <v>20</v>
      </c>
      <c r="FA9" s="618">
        <v>7</v>
      </c>
      <c r="FB9" s="617" t="s">
        <v>743</v>
      </c>
      <c r="FC9" s="617" t="s">
        <v>768</v>
      </c>
      <c r="FD9" s="617" t="s">
        <v>783</v>
      </c>
      <c r="FE9" s="617" t="s">
        <v>787</v>
      </c>
      <c r="FF9" s="617" t="s">
        <v>784</v>
      </c>
      <c r="FG9" s="617" t="s">
        <v>851</v>
      </c>
      <c r="FH9" s="617" t="s">
        <v>861</v>
      </c>
      <c r="FI9" s="617" t="s">
        <v>882</v>
      </c>
      <c r="FJ9" s="617" t="s">
        <v>881</v>
      </c>
      <c r="FK9" s="617" t="s">
        <v>1038</v>
      </c>
      <c r="FL9" s="617" t="s">
        <v>975</v>
      </c>
      <c r="FM9" s="617" t="s">
        <v>1056</v>
      </c>
      <c r="FN9" s="617" t="s">
        <v>1076</v>
      </c>
      <c r="FO9" s="617" t="s">
        <v>1098</v>
      </c>
      <c r="FP9" s="617" t="s">
        <v>1135</v>
      </c>
      <c r="FQ9" s="617" t="s">
        <v>890</v>
      </c>
      <c r="FR9" s="617" t="s">
        <v>907</v>
      </c>
      <c r="FS9" s="617" t="s">
        <v>271</v>
      </c>
      <c r="FT9" s="617" t="s">
        <v>1128</v>
      </c>
      <c r="FU9" s="617" t="s">
        <v>933</v>
      </c>
      <c r="FV9" s="617" t="s">
        <v>967</v>
      </c>
      <c r="FW9" s="617" t="s">
        <v>1118</v>
      </c>
    </row>
    <row r="10" spans="1:179" x14ac:dyDescent="0.25">
      <c r="A10" s="10" t="str">
        <f ca="1">IFERROR(RANK(order!A10,order!A$3:A$554,0),"")</f>
        <v/>
      </c>
      <c r="B10" s="10" t="str">
        <f ca="1">IFERROR(RANK(order!B10,order!B$3:B$554,0),"")</f>
        <v/>
      </c>
      <c r="C10" s="10" t="str">
        <f ca="1">IFERROR(RANK(order!C10,order!C$3:C$554,0),"")</f>
        <v/>
      </c>
      <c r="D10" s="4" t="str">
        <f ca="1">IFERROR(RANK(order!D10,order!D$3:D$554,0),"")</f>
        <v/>
      </c>
      <c r="E10" s="4" t="str">
        <f ca="1">IFERROR(RANK(order!E10,order!E$3:E$554,0),"")</f>
        <v/>
      </c>
      <c r="F10" s="4" t="str">
        <f ca="1">IFERROR(RANK(order!F10,order!F$3:F$554,0),"")</f>
        <v/>
      </c>
      <c r="G10" s="10" t="str">
        <f ca="1">IFERROR(RANK(order!G10,order!G$3:G$554,0),"")</f>
        <v/>
      </c>
      <c r="H10" s="10" t="str">
        <f ca="1">IFERROR(RANK(order!H10,order!H$3:H$554,0),"")</f>
        <v/>
      </c>
      <c r="I10" s="10" t="str">
        <f ca="1">IFERROR(RANK(order!I10,order!I$3:I$554,0),"")</f>
        <v/>
      </c>
      <c r="J10" s="4" t="str">
        <f ca="1">IFERROR(RANK(order!J10,order!J$3:J$554,0),"")</f>
        <v/>
      </c>
      <c r="K10" s="4" t="str">
        <f ca="1">IFERROR(RANK(order!K10,order!K$3:K$554,0),"")</f>
        <v/>
      </c>
      <c r="L10" s="4" t="str">
        <f ca="1">IFERROR(RANK(order!L10,order!L$3:L$554,0),"")</f>
        <v/>
      </c>
      <c r="M10" s="10" t="str">
        <f ca="1">IFERROR(RANK(order!M10,order!M$3:M$554,0),"")</f>
        <v/>
      </c>
      <c r="N10" s="10" t="str">
        <f ca="1">IFERROR(RANK(order!N10,order!N$3:N$554,0),"")</f>
        <v/>
      </c>
      <c r="O10" s="10" t="str">
        <f ca="1">IFERROR(RANK(order!O10,order!O$3:O$554,0),"")</f>
        <v/>
      </c>
      <c r="P10" s="4" t="str">
        <f ca="1">IFERROR(RANK(order!P10,order!P$3:P$554,0),"")</f>
        <v/>
      </c>
      <c r="Q10" s="4" t="str">
        <f ca="1">IFERROR(RANK(order!Q10,order!Q$3:Q$554,0),"")</f>
        <v/>
      </c>
      <c r="R10" s="4" t="str">
        <f ca="1">IFERROR(RANK(order!R10,order!R$3:R$554,0),"")</f>
        <v/>
      </c>
      <c r="S10" s="10" t="str">
        <f ca="1">IFERROR(RANK(order!S10,order!S$3:S$554,0),"")</f>
        <v/>
      </c>
      <c r="T10" s="10" t="str">
        <f ca="1">IFERROR(RANK(order!T10,order!T$3:T$554,0),"")</f>
        <v/>
      </c>
      <c r="U10" s="10" t="str">
        <f ca="1">IFERROR(RANK(order!U10,order!U$3:U$554,0),"")</f>
        <v/>
      </c>
      <c r="V10" s="4" t="str">
        <f ca="1">IFERROR(RANK(order!V10,order!V$3:V$554,0),"")</f>
        <v/>
      </c>
      <c r="W10" s="4" t="str">
        <f ca="1">IFERROR(RANK(order!W10,order!W$3:W$554,0),"")</f>
        <v/>
      </c>
      <c r="X10" s="4" t="str">
        <f ca="1">IFERROR(RANK(order!X10,order!X$3:X$554,0),"")</f>
        <v/>
      </c>
      <c r="Y10" s="10" t="str">
        <f ca="1">IFERROR(RANK(order!Y10,order!Y$3:Y$554,0),"")</f>
        <v/>
      </c>
      <c r="Z10" s="10" t="str">
        <f ca="1">IFERROR(RANK(order!Z10,order!Z$3:Z$554,0),"")</f>
        <v/>
      </c>
      <c r="AA10" s="10" t="str">
        <f ca="1">IFERROR(RANK(order!AA10,order!AA$3:AA$554,0),"")</f>
        <v/>
      </c>
      <c r="AB10" s="4" t="str">
        <f ca="1">IFERROR(RANK(order!AB10,order!AB$3:AB$554,0),"")</f>
        <v/>
      </c>
      <c r="AC10" s="4" t="str">
        <f ca="1">IFERROR(RANK(order!AC10,order!AC$3:AC$554,0),"")</f>
        <v/>
      </c>
      <c r="AD10" s="4" t="str">
        <f ca="1">IFERROR(RANK(order!AD10,order!AD$3:AD$554,0),"")</f>
        <v/>
      </c>
      <c r="AE10" s="10" t="str">
        <f ca="1">IFERROR(RANK(order!AE10,order!AE$3:AE$554,0),"")</f>
        <v/>
      </c>
      <c r="AF10" s="10" t="str">
        <f ca="1">IFERROR(RANK(order!AF10,order!AF$3:AF$554,0),"")</f>
        <v/>
      </c>
      <c r="AG10" s="10" t="str">
        <f ca="1">IFERROR(RANK(order!AG10,order!AG$3:AG$554,0),"")</f>
        <v/>
      </c>
      <c r="AH10" s="4" t="str">
        <f ca="1">IFERROR(RANK(order!AH10,order!AH$3:AH$554,0),"")</f>
        <v/>
      </c>
      <c r="AI10" s="4" t="str">
        <f ca="1">IFERROR(RANK(order!AI10,order!AI$3:AI$554,0),"")</f>
        <v/>
      </c>
      <c r="AJ10" s="4" t="str">
        <f ca="1">IFERROR(RANK(order!AJ10,order!AJ$3:AJ$554,0),"")</f>
        <v/>
      </c>
      <c r="AK10" s="10" t="str">
        <f ca="1">IFERROR(RANK(order!AK10,order!AK$3:AK$554,0),"")</f>
        <v/>
      </c>
      <c r="AL10" s="10" t="str">
        <f ca="1">IFERROR(RANK(order!AL10,order!AL$3:AL$554,0),"")</f>
        <v/>
      </c>
      <c r="AM10" s="10" t="str">
        <f ca="1">IFERROR(RANK(order!AM10,order!AM$3:AM$554,0),"")</f>
        <v/>
      </c>
      <c r="AN10" s="4" t="str">
        <f ca="1">IFERROR(RANK(order!AN10,order!AN$3:AN$554,0),"")</f>
        <v/>
      </c>
      <c r="AO10" s="4" t="str">
        <f ca="1">IFERROR(RANK(order!AO10,order!AO$3:AO$554,0),"")</f>
        <v/>
      </c>
      <c r="AP10" s="4" t="str">
        <f ca="1">IFERROR(RANK(order!AP10,order!AP$3:AP$554,0),"")</f>
        <v/>
      </c>
      <c r="AQ10" s="10" t="str">
        <f ca="1">IFERROR(RANK(order!AQ10,order!AQ$3:AQ$554,0),"")</f>
        <v/>
      </c>
      <c r="AR10" s="10" t="str">
        <f ca="1">IFERROR(RANK(order!AR10,order!AR$3:AR$554,0),"")</f>
        <v/>
      </c>
      <c r="AS10" s="10" t="str">
        <f ca="1">IFERROR(RANK(order!AS10,order!AS$3:AS$554,0),"")</f>
        <v/>
      </c>
      <c r="AT10" s="4" t="str">
        <f ca="1">IFERROR(RANK(order!AT10,order!AT$3:AT$554,0),"")</f>
        <v/>
      </c>
      <c r="AU10" s="4" t="str">
        <f ca="1">IFERROR(RANK(order!AU10,order!AU$3:AU$554,0),"")</f>
        <v/>
      </c>
      <c r="AV10" s="4" t="str">
        <f ca="1">IFERROR(RANK(order!AV10,order!AV$3:AV$554,0),"")</f>
        <v/>
      </c>
      <c r="AW10" s="10" t="str">
        <f ca="1">IFERROR(RANK(order!AW10,order!AW$3:AW$554,0),"")</f>
        <v/>
      </c>
      <c r="AX10" s="10" t="str">
        <f ca="1">IFERROR(RANK(order!AX10,order!AX$3:AX$554,0),"")</f>
        <v/>
      </c>
      <c r="AY10" s="10" t="str">
        <f ca="1">IFERROR(RANK(order!AY10,order!AY$3:AY$554,0),"")</f>
        <v/>
      </c>
      <c r="AZ10" s="4" t="str">
        <f ca="1">IFERROR(RANK(order!AZ10,order!AZ$3:AZ$554,0),"")</f>
        <v/>
      </c>
      <c r="BA10" s="4" t="str">
        <f ca="1">IFERROR(RANK(order!BA10,order!BA$3:BA$554,0),"")</f>
        <v/>
      </c>
      <c r="BB10" s="4" t="str">
        <f ca="1">IFERROR(RANK(order!BB10,order!BB$3:BB$554,0),"")</f>
        <v/>
      </c>
      <c r="BC10" s="10">
        <f ca="1">IFERROR(RANK(order!BC10,order!BC$3:BC$554,0),"")</f>
        <v>6</v>
      </c>
      <c r="BD10" s="10" t="str">
        <f ca="1">IFERROR(RANK(order!BD10,order!BD$3:BD$554,0),"")</f>
        <v/>
      </c>
      <c r="BE10" s="10">
        <f ca="1">IFERROR(RANK(order!BE10,order!BE$3:BE$554,0),"")</f>
        <v>12</v>
      </c>
      <c r="BF10" s="4" t="str">
        <f ca="1">IFERROR(RANK(order!BF10,order!BF$3:BF$554,0),"")</f>
        <v/>
      </c>
      <c r="BG10" s="4" t="str">
        <f ca="1">IFERROR(RANK(order!BG10,order!BG$3:BG$554,0),"")</f>
        <v/>
      </c>
      <c r="BH10" s="4" t="str">
        <f ca="1">IFERROR(RANK(order!BH10,order!BH$3:BH$554,0),"")</f>
        <v/>
      </c>
      <c r="BI10" s="10" t="str">
        <f ca="1">IFERROR(RANK(order!BI10,order!BI$3:BI$554,0),"")</f>
        <v/>
      </c>
      <c r="BJ10" s="10" t="str">
        <f ca="1">IFERROR(RANK(order!BJ10,order!BJ$3:BJ$554,0),"")</f>
        <v/>
      </c>
      <c r="BK10" s="10" t="str">
        <f ca="1">IFERROR(RANK(order!BK10,order!BK$3:BK$554,0),"")</f>
        <v/>
      </c>
      <c r="BL10" s="4" t="str">
        <f ca="1">IFERROR(RANK(order!BL10,order!BL$3:BL$554,0),"")</f>
        <v/>
      </c>
      <c r="BM10" s="4">
        <f ca="1">IFERROR(RANK(order!BM10,order!BM$3:BM$554,0),"")</f>
        <v>6</v>
      </c>
      <c r="BN10" s="4">
        <f ca="1">IFERROR(RANK(order!BN10,order!BN$3:BN$554,0),"")</f>
        <v>12</v>
      </c>
      <c r="BO10" s="10" t="str">
        <f ca="1">IFERROR(RANK(order!BO10,order!BO$3:BO$554,0),"")</f>
        <v/>
      </c>
      <c r="BP10" s="10" t="str">
        <f ca="1">IFERROR(RANK(order!BP10,order!BP$3:BP$554,0),"")</f>
        <v/>
      </c>
      <c r="BQ10" s="10" t="str">
        <f ca="1">IFERROR(RANK(order!BQ10,order!BQ$3:BQ$554,0),"")</f>
        <v/>
      </c>
      <c r="BR10" s="4" t="str">
        <f ca="1">IFERROR(RANK(order!BR10,order!BR$3:BR$554,0),"")</f>
        <v/>
      </c>
      <c r="BS10" s="4" t="str">
        <f ca="1">IFERROR(RANK(order!BS10,order!BS$3:BS$554,0),"")</f>
        <v/>
      </c>
      <c r="BT10" s="4" t="str">
        <f ca="1">IFERROR(RANK(order!BT10,order!BT$3:BT$554,0),"")</f>
        <v/>
      </c>
      <c r="BU10" s="95">
        <f t="shared" si="77"/>
        <v>8</v>
      </c>
      <c r="BV10" s="35" t="str">
        <f t="shared" si="78"/>
        <v>E1</v>
      </c>
      <c r="BW10" s="55">
        <f t="shared" ca="1" si="1"/>
        <v>43316</v>
      </c>
      <c r="BX10" s="56" t="str">
        <f t="shared" ca="1" si="2"/>
        <v>Sheffield United</v>
      </c>
      <c r="BY10" s="56" t="str">
        <f t="shared" ca="1" si="3"/>
        <v>Swansea</v>
      </c>
      <c r="BZ10" s="57">
        <f t="shared" ca="1" si="4"/>
        <v>1</v>
      </c>
      <c r="CA10" s="57">
        <f t="shared" ca="1" si="5"/>
        <v>2</v>
      </c>
      <c r="CB10" s="58" t="str">
        <f t="shared" ca="1" si="6"/>
        <v>A</v>
      </c>
      <c r="CC10" s="57">
        <f t="shared" ca="1" si="7"/>
        <v>0</v>
      </c>
      <c r="CD10" s="57">
        <f t="shared" ca="1" si="8"/>
        <v>0</v>
      </c>
      <c r="CE10" s="58" t="str">
        <f t="shared" ca="1" si="9"/>
        <v>D</v>
      </c>
      <c r="CF10" s="59" t="str">
        <f t="shared" ca="1" si="10"/>
        <v>J Simpson</v>
      </c>
      <c r="CG10" s="57">
        <f t="shared" ca="1" si="11"/>
        <v>12</v>
      </c>
      <c r="CH10" s="57">
        <f t="shared" ca="1" si="12"/>
        <v>9</v>
      </c>
      <c r="CI10" s="57">
        <f t="shared" ca="1" si="13"/>
        <v>2</v>
      </c>
      <c r="CJ10" s="57">
        <f t="shared" ca="1" si="14"/>
        <v>4</v>
      </c>
      <c r="CK10" s="57">
        <f t="shared" ca="1" si="15"/>
        <v>6</v>
      </c>
      <c r="CL10" s="57">
        <f t="shared" ca="1" si="16"/>
        <v>6</v>
      </c>
      <c r="CM10" s="57">
        <f t="shared" ca="1" si="17"/>
        <v>5</v>
      </c>
      <c r="CN10" s="57">
        <f t="shared" ca="1" si="18"/>
        <v>1</v>
      </c>
      <c r="CO10" s="57">
        <f t="shared" ca="1" si="19"/>
        <v>0</v>
      </c>
      <c r="CP10" s="57">
        <f t="shared" ca="1" si="20"/>
        <v>0</v>
      </c>
      <c r="CQ10" s="57">
        <f t="shared" ca="1" si="21"/>
        <v>0</v>
      </c>
      <c r="CR10" s="57">
        <f t="shared" ca="1" si="22"/>
        <v>0</v>
      </c>
      <c r="CS10" s="60">
        <f t="shared" ca="1" si="23"/>
        <v>2.25</v>
      </c>
      <c r="CT10" s="60">
        <f t="shared" ca="1" si="24"/>
        <v>3.4</v>
      </c>
      <c r="CU10" s="60">
        <f t="shared" ca="1" si="25"/>
        <v>3.5</v>
      </c>
      <c r="CV10" s="60">
        <f t="shared" ca="1" si="26"/>
        <v>2.2599999999999998</v>
      </c>
      <c r="CW10" s="60">
        <f t="shared" ca="1" si="27"/>
        <v>3.3</v>
      </c>
      <c r="CX10" s="60">
        <f t="shared" ca="1" si="28"/>
        <v>3.56</v>
      </c>
      <c r="CY10" s="60">
        <f t="shared" ca="1" si="29"/>
        <v>2.19</v>
      </c>
      <c r="CZ10" s="60">
        <f t="shared" ca="1" si="30"/>
        <v>1.66</v>
      </c>
      <c r="DA10" s="65">
        <f t="shared" ca="1" si="31"/>
        <v>3</v>
      </c>
      <c r="DB10" s="65">
        <f t="shared" ca="1" si="32"/>
        <v>0</v>
      </c>
      <c r="DC10" s="65">
        <f t="shared" ca="1" si="33"/>
        <v>3</v>
      </c>
      <c r="DD10" s="65">
        <f t="shared" ca="1" si="34"/>
        <v>1</v>
      </c>
      <c r="DE10" s="65">
        <f t="shared" ca="1" si="35"/>
        <v>2</v>
      </c>
      <c r="DF10" s="66" t="str">
        <f t="shared" ca="1" si="36"/>
        <v>A</v>
      </c>
      <c r="DG10" s="66" t="str">
        <f t="shared" ca="1" si="37"/>
        <v>D-A</v>
      </c>
      <c r="DH10" s="66" t="str">
        <f t="shared" ca="1" si="38"/>
        <v>A12</v>
      </c>
      <c r="DI10" s="66" t="str">
        <f t="shared" ca="1" si="39"/>
        <v>D00</v>
      </c>
      <c r="DJ10" s="66" t="str">
        <f t="shared" ca="1" si="40"/>
        <v>A12</v>
      </c>
      <c r="DK10" s="65" t="str">
        <f t="shared" ca="1" si="41"/>
        <v>Yes</v>
      </c>
      <c r="DL10" s="65">
        <f t="shared" ca="1" si="42"/>
        <v>0</v>
      </c>
      <c r="DM10" s="65">
        <f t="shared" ca="1" si="43"/>
        <v>0</v>
      </c>
      <c r="DN10" s="65">
        <f t="shared" ca="1" si="44"/>
        <v>0</v>
      </c>
      <c r="DO10" s="65">
        <f t="shared" ca="1" si="45"/>
        <v>0</v>
      </c>
      <c r="DP10" s="65">
        <f t="shared" ca="1" si="46"/>
        <v>0</v>
      </c>
      <c r="DQ10" s="65">
        <f t="shared" ca="1" si="47"/>
        <v>0</v>
      </c>
      <c r="DR10" s="69">
        <f t="shared" ca="1" si="48"/>
        <v>-1</v>
      </c>
      <c r="DS10" s="69">
        <f t="shared" ca="1" si="49"/>
        <v>-1</v>
      </c>
      <c r="DT10" s="69">
        <f t="shared" ca="1" si="50"/>
        <v>2.5</v>
      </c>
      <c r="DU10" s="69">
        <f t="shared" ca="1" si="51"/>
        <v>-1</v>
      </c>
      <c r="DV10" s="69">
        <f t="shared" ca="1" si="52"/>
        <v>-1</v>
      </c>
      <c r="DW10" s="69">
        <f t="shared" ca="1" si="53"/>
        <v>2.56</v>
      </c>
      <c r="DX10" s="69">
        <f t="shared" ca="1" si="54"/>
        <v>1.19</v>
      </c>
      <c r="DY10" s="69">
        <f t="shared" ca="1" si="55"/>
        <v>-1</v>
      </c>
      <c r="DZ10" s="72">
        <f t="shared" ca="1" si="56"/>
        <v>102.42763772175537</v>
      </c>
      <c r="EA10" s="72">
        <f t="shared" ca="1" si="57"/>
        <v>102.64070555409921</v>
      </c>
      <c r="EB10" s="72">
        <f t="shared" ca="1" si="58"/>
        <v>105.90306431204269</v>
      </c>
      <c r="EC10" s="65">
        <f t="shared" ca="1" si="59"/>
        <v>0</v>
      </c>
      <c r="ED10" s="65">
        <f t="shared" ca="1" si="60"/>
        <v>0</v>
      </c>
      <c r="EE10" s="65">
        <f t="shared" ca="1" si="61"/>
        <v>0</v>
      </c>
      <c r="EF10" s="65">
        <f t="shared" ca="1" si="62"/>
        <v>0</v>
      </c>
      <c r="EG10" s="65">
        <f t="shared" ca="1" si="63"/>
        <v>0</v>
      </c>
      <c r="EH10" s="65">
        <f t="shared" ca="1" si="64"/>
        <v>0</v>
      </c>
      <c r="EI10" s="429" t="str">
        <f t="shared" ca="1" si="65"/>
        <v>Yes</v>
      </c>
      <c r="EJ10" s="428" t="str">
        <f t="shared" ca="1" si="66"/>
        <v>S</v>
      </c>
      <c r="EK10" s="428" t="str">
        <f t="shared" ca="1" si="67"/>
        <v>Over</v>
      </c>
      <c r="EL10" s="65" t="str">
        <f t="shared" ca="1" si="68"/>
        <v>No</v>
      </c>
      <c r="EM10" s="65" t="str">
        <f t="shared" ca="1" si="69"/>
        <v>Yes</v>
      </c>
      <c r="EN10" s="65">
        <f t="shared" ca="1" si="70"/>
        <v>0</v>
      </c>
      <c r="EO10" s="433">
        <f t="shared" ca="1" si="71"/>
        <v>0</v>
      </c>
      <c r="EP10" s="433">
        <f t="shared" ca="1" si="72"/>
        <v>0</v>
      </c>
      <c r="EQ10" s="433">
        <f t="shared" ca="1" si="73"/>
        <v>6</v>
      </c>
      <c r="ER10" s="433">
        <f t="shared" ca="1" si="74"/>
        <v>21</v>
      </c>
      <c r="ES10" s="433">
        <f t="shared" ca="1" si="75"/>
        <v>6</v>
      </c>
      <c r="ET10" s="433">
        <f t="shared" ca="1" si="76"/>
        <v>12</v>
      </c>
      <c r="EU10" s="433">
        <f ca="1">IF(OR(CO10="",CQ10=""),"",Discipline!$P$3*CO10+Discipline!$X$3*CQ10)</f>
        <v>0</v>
      </c>
      <c r="EV10" s="433">
        <f ca="1">IF(OR(CP10="",CR10=""),"",Discipline!$P$3*CP10+Discipline!$X$3*CR10)</f>
        <v>0</v>
      </c>
      <c r="FA10" s="618">
        <v>8</v>
      </c>
      <c r="FB10" s="617" t="s">
        <v>744</v>
      </c>
      <c r="FC10" s="617" t="s">
        <v>771</v>
      </c>
      <c r="FD10" s="617" t="s">
        <v>767</v>
      </c>
      <c r="FE10" s="617" t="s">
        <v>815</v>
      </c>
      <c r="FF10" s="617" t="s">
        <v>814</v>
      </c>
      <c r="FG10" s="617" t="s">
        <v>860</v>
      </c>
      <c r="FH10" s="617" t="s">
        <v>853</v>
      </c>
      <c r="FI10" s="617" t="s">
        <v>863</v>
      </c>
      <c r="FJ10" s="617" t="s">
        <v>873</v>
      </c>
      <c r="FK10" s="617" t="s">
        <v>1039</v>
      </c>
      <c r="FL10" s="617" t="s">
        <v>412</v>
      </c>
      <c r="FM10" s="617" t="s">
        <v>1057</v>
      </c>
      <c r="FN10" s="617" t="s">
        <v>1077</v>
      </c>
      <c r="FO10" s="617" t="s">
        <v>1099</v>
      </c>
      <c r="FP10" s="617" t="s">
        <v>1136</v>
      </c>
      <c r="FQ10" s="617" t="s">
        <v>892</v>
      </c>
      <c r="FR10" s="617" t="s">
        <v>1018</v>
      </c>
      <c r="FS10" s="617" t="s">
        <v>276</v>
      </c>
      <c r="FT10" s="617" t="s">
        <v>1022</v>
      </c>
      <c r="FU10" s="617" t="s">
        <v>934</v>
      </c>
      <c r="FV10" s="617" t="s">
        <v>1026</v>
      </c>
      <c r="FW10" s="617" t="s">
        <v>1119</v>
      </c>
    </row>
    <row r="11" spans="1:179" x14ac:dyDescent="0.25">
      <c r="A11" s="10" t="str">
        <f ca="1">IFERROR(RANK(order!A11,order!A$3:A$554,0),"")</f>
        <v/>
      </c>
      <c r="B11" s="10" t="str">
        <f ca="1">IFERROR(RANK(order!B11,order!B$3:B$554,0),"")</f>
        <v/>
      </c>
      <c r="C11" s="10" t="str">
        <f ca="1">IFERROR(RANK(order!C11,order!C$3:C$554,0),"")</f>
        <v/>
      </c>
      <c r="D11" s="4" t="str">
        <f ca="1">IFERROR(RANK(order!D11,order!D$3:D$554,0),"")</f>
        <v/>
      </c>
      <c r="E11" s="4" t="str">
        <f ca="1">IFERROR(RANK(order!E11,order!E$3:E$554,0),"")</f>
        <v/>
      </c>
      <c r="F11" s="4" t="str">
        <f ca="1">IFERROR(RANK(order!F11,order!F$3:F$554,0),"")</f>
        <v/>
      </c>
      <c r="G11" s="10" t="str">
        <f ca="1">IFERROR(RANK(order!G11,order!G$3:G$554,0),"")</f>
        <v/>
      </c>
      <c r="H11" s="10" t="str">
        <f ca="1">IFERROR(RANK(order!H11,order!H$3:H$554,0),"")</f>
        <v/>
      </c>
      <c r="I11" s="10" t="str">
        <f ca="1">IFERROR(RANK(order!I11,order!I$3:I$554,0),"")</f>
        <v/>
      </c>
      <c r="J11" s="4" t="str">
        <f ca="1">IFERROR(RANK(order!J11,order!J$3:J$554,0),"")</f>
        <v/>
      </c>
      <c r="K11" s="4">
        <f ca="1">IFERROR(RANK(order!K11,order!K$3:K$554,0),"")</f>
        <v>6</v>
      </c>
      <c r="L11" s="4">
        <f ca="1">IFERROR(RANK(order!L11,order!L$3:L$554,0),"")</f>
        <v>12</v>
      </c>
      <c r="M11" s="10" t="str">
        <f ca="1">IFERROR(RANK(order!M11,order!M$3:M$554,0),"")</f>
        <v/>
      </c>
      <c r="N11" s="10" t="str">
        <f ca="1">IFERROR(RANK(order!N11,order!N$3:N$554,0),"")</f>
        <v/>
      </c>
      <c r="O11" s="10" t="str">
        <f ca="1">IFERROR(RANK(order!O11,order!O$3:O$554,0),"")</f>
        <v/>
      </c>
      <c r="P11" s="4" t="str">
        <f ca="1">IFERROR(RANK(order!P11,order!P$3:P$554,0),"")</f>
        <v/>
      </c>
      <c r="Q11" s="4" t="str">
        <f ca="1">IFERROR(RANK(order!Q11,order!Q$3:Q$554,0),"")</f>
        <v/>
      </c>
      <c r="R11" s="4" t="str">
        <f ca="1">IFERROR(RANK(order!R11,order!R$3:R$554,0),"")</f>
        <v/>
      </c>
      <c r="S11" s="10" t="str">
        <f ca="1">IFERROR(RANK(order!S11,order!S$3:S$554,0),"")</f>
        <v/>
      </c>
      <c r="T11" s="10" t="str">
        <f ca="1">IFERROR(RANK(order!T11,order!T$3:T$554,0),"")</f>
        <v/>
      </c>
      <c r="U11" s="10" t="str">
        <f ca="1">IFERROR(RANK(order!U11,order!U$3:U$554,0),"")</f>
        <v/>
      </c>
      <c r="V11" s="4" t="str">
        <f ca="1">IFERROR(RANK(order!V11,order!V$3:V$554,0),"")</f>
        <v/>
      </c>
      <c r="W11" s="4" t="str">
        <f ca="1">IFERROR(RANK(order!W11,order!W$3:W$554,0),"")</f>
        <v/>
      </c>
      <c r="X11" s="4" t="str">
        <f ca="1">IFERROR(RANK(order!X11,order!X$3:X$554,0),"")</f>
        <v/>
      </c>
      <c r="Y11" s="10" t="str">
        <f ca="1">IFERROR(RANK(order!Y11,order!Y$3:Y$554,0),"")</f>
        <v/>
      </c>
      <c r="Z11" s="10" t="str">
        <f ca="1">IFERROR(RANK(order!Z11,order!Z$3:Z$554,0),"")</f>
        <v/>
      </c>
      <c r="AA11" s="10" t="str">
        <f ca="1">IFERROR(RANK(order!AA11,order!AA$3:AA$554,0),"")</f>
        <v/>
      </c>
      <c r="AB11" s="4" t="str">
        <f ca="1">IFERROR(RANK(order!AB11,order!AB$3:AB$554,0),"")</f>
        <v/>
      </c>
      <c r="AC11" s="4" t="str">
        <f ca="1">IFERROR(RANK(order!AC11,order!AC$3:AC$554,0),"")</f>
        <v/>
      </c>
      <c r="AD11" s="4" t="str">
        <f ca="1">IFERROR(RANK(order!AD11,order!AD$3:AD$554,0),"")</f>
        <v/>
      </c>
      <c r="AE11" s="10" t="str">
        <f ca="1">IFERROR(RANK(order!AE11,order!AE$3:AE$554,0),"")</f>
        <v/>
      </c>
      <c r="AF11" s="10" t="str">
        <f ca="1">IFERROR(RANK(order!AF11,order!AF$3:AF$554,0),"")</f>
        <v/>
      </c>
      <c r="AG11" s="10" t="str">
        <f ca="1">IFERROR(RANK(order!AG11,order!AG$3:AG$554,0),"")</f>
        <v/>
      </c>
      <c r="AH11" s="4" t="str">
        <f ca="1">IFERROR(RANK(order!AH11,order!AH$3:AH$554,0),"")</f>
        <v/>
      </c>
      <c r="AI11" s="4" t="str">
        <f ca="1">IFERROR(RANK(order!AI11,order!AI$3:AI$554,0),"")</f>
        <v/>
      </c>
      <c r="AJ11" s="4" t="str">
        <f ca="1">IFERROR(RANK(order!AJ11,order!AJ$3:AJ$554,0),"")</f>
        <v/>
      </c>
      <c r="AK11" s="10" t="str">
        <f ca="1">IFERROR(RANK(order!AK11,order!AK$3:AK$554,0),"")</f>
        <v/>
      </c>
      <c r="AL11" s="10" t="str">
        <f ca="1">IFERROR(RANK(order!AL11,order!AL$3:AL$554,0),"")</f>
        <v/>
      </c>
      <c r="AM11" s="10" t="str">
        <f ca="1">IFERROR(RANK(order!AM11,order!AM$3:AM$554,0),"")</f>
        <v/>
      </c>
      <c r="AN11" s="4" t="str">
        <f ca="1">IFERROR(RANK(order!AN11,order!AN$3:AN$554,0),"")</f>
        <v/>
      </c>
      <c r="AO11" s="4" t="str">
        <f ca="1">IFERROR(RANK(order!AO11,order!AO$3:AO$554,0),"")</f>
        <v/>
      </c>
      <c r="AP11" s="4" t="str">
        <f ca="1">IFERROR(RANK(order!AP11,order!AP$3:AP$554,0),"")</f>
        <v/>
      </c>
      <c r="AQ11" s="10" t="str">
        <f ca="1">IFERROR(RANK(order!AQ11,order!AQ$3:AQ$554,0),"")</f>
        <v/>
      </c>
      <c r="AR11" s="10" t="str">
        <f ca="1">IFERROR(RANK(order!AR11,order!AR$3:AR$554,0),"")</f>
        <v/>
      </c>
      <c r="AS11" s="10" t="str">
        <f ca="1">IFERROR(RANK(order!AS11,order!AS$3:AS$554,0),"")</f>
        <v/>
      </c>
      <c r="AT11" s="4" t="str">
        <f ca="1">IFERROR(RANK(order!AT11,order!AT$3:AT$554,0),"")</f>
        <v/>
      </c>
      <c r="AU11" s="4" t="str">
        <f ca="1">IFERROR(RANK(order!AU11,order!AU$3:AU$554,0),"")</f>
        <v/>
      </c>
      <c r="AV11" s="4" t="str">
        <f ca="1">IFERROR(RANK(order!AV11,order!AV$3:AV$554,0),"")</f>
        <v/>
      </c>
      <c r="AW11" s="10" t="str">
        <f ca="1">IFERROR(RANK(order!AW11,order!AW$3:AW$554,0),"")</f>
        <v/>
      </c>
      <c r="AX11" s="10" t="str">
        <f ca="1">IFERROR(RANK(order!AX11,order!AX$3:AX$554,0),"")</f>
        <v/>
      </c>
      <c r="AY11" s="10" t="str">
        <f ca="1">IFERROR(RANK(order!AY11,order!AY$3:AY$554,0),"")</f>
        <v/>
      </c>
      <c r="AZ11" s="4" t="str">
        <f ca="1">IFERROR(RANK(order!AZ11,order!AZ$3:AZ$554,0),"")</f>
        <v/>
      </c>
      <c r="BA11" s="4" t="str">
        <f ca="1">IFERROR(RANK(order!BA11,order!BA$3:BA$554,0),"")</f>
        <v/>
      </c>
      <c r="BB11" s="4" t="str">
        <f ca="1">IFERROR(RANK(order!BB11,order!BB$3:BB$554,0),"")</f>
        <v/>
      </c>
      <c r="BC11" s="10" t="str">
        <f ca="1">IFERROR(RANK(order!BC11,order!BC$3:BC$554,0),"")</f>
        <v/>
      </c>
      <c r="BD11" s="10" t="str">
        <f ca="1">IFERROR(RANK(order!BD11,order!BD$3:BD$554,0),"")</f>
        <v/>
      </c>
      <c r="BE11" s="10" t="str">
        <f ca="1">IFERROR(RANK(order!BE11,order!BE$3:BE$554,0),"")</f>
        <v/>
      </c>
      <c r="BF11" s="4" t="str">
        <f ca="1">IFERROR(RANK(order!BF11,order!BF$3:BF$554,0),"")</f>
        <v/>
      </c>
      <c r="BG11" s="4" t="str">
        <f ca="1">IFERROR(RANK(order!BG11,order!BG$3:BG$554,0),"")</f>
        <v/>
      </c>
      <c r="BH11" s="4" t="str">
        <f ca="1">IFERROR(RANK(order!BH11,order!BH$3:BH$554,0),"")</f>
        <v/>
      </c>
      <c r="BI11" s="10" t="str">
        <f ca="1">IFERROR(RANK(order!BI11,order!BI$3:BI$554,0),"")</f>
        <v/>
      </c>
      <c r="BJ11" s="10" t="str">
        <f ca="1">IFERROR(RANK(order!BJ11,order!BJ$3:BJ$554,0),"")</f>
        <v/>
      </c>
      <c r="BK11" s="10" t="str">
        <f ca="1">IFERROR(RANK(order!BK11,order!BK$3:BK$554,0),"")</f>
        <v/>
      </c>
      <c r="BL11" s="4" t="str">
        <f ca="1">IFERROR(RANK(order!BL11,order!BL$3:BL$554,0),"")</f>
        <v/>
      </c>
      <c r="BM11" s="4" t="str">
        <f ca="1">IFERROR(RANK(order!BM11,order!BM$3:BM$554,0),"")</f>
        <v/>
      </c>
      <c r="BN11" s="4" t="str">
        <f ca="1">IFERROR(RANK(order!BN11,order!BN$3:BN$554,0),"")</f>
        <v/>
      </c>
      <c r="BO11" s="10">
        <f ca="1">IFERROR(RANK(order!BO11,order!BO$3:BO$554,0),"")</f>
        <v>6</v>
      </c>
      <c r="BP11" s="10" t="str">
        <f ca="1">IFERROR(RANK(order!BP11,order!BP$3:BP$554,0),"")</f>
        <v/>
      </c>
      <c r="BQ11" s="10">
        <f ca="1">IFERROR(RANK(order!BQ11,order!BQ$3:BQ$554,0),"")</f>
        <v>12</v>
      </c>
      <c r="BR11" s="4" t="str">
        <f ca="1">IFERROR(RANK(order!BR11,order!BR$3:BR$554,0),"")</f>
        <v/>
      </c>
      <c r="BS11" s="4" t="str">
        <f ca="1">IFERROR(RANK(order!BS11,order!BS$3:BS$554,0),"")</f>
        <v/>
      </c>
      <c r="BT11" s="4" t="str">
        <f ca="1">IFERROR(RANK(order!BT11,order!BT$3:BT$554,0),"")</f>
        <v/>
      </c>
      <c r="BU11" s="95">
        <f t="shared" si="77"/>
        <v>9</v>
      </c>
      <c r="BV11" s="35" t="str">
        <f t="shared" si="78"/>
        <v>E1</v>
      </c>
      <c r="BW11" s="55">
        <f t="shared" ca="1" si="1"/>
        <v>43316</v>
      </c>
      <c r="BX11" s="56" t="str">
        <f t="shared" ca="1" si="2"/>
        <v>West Brom</v>
      </c>
      <c r="BY11" s="56" t="str">
        <f t="shared" ca="1" si="3"/>
        <v>Bolton</v>
      </c>
      <c r="BZ11" s="57">
        <f t="shared" ca="1" si="4"/>
        <v>1</v>
      </c>
      <c r="CA11" s="57">
        <f t="shared" ca="1" si="5"/>
        <v>2</v>
      </c>
      <c r="CB11" s="58" t="str">
        <f t="shared" ca="1" si="6"/>
        <v>A</v>
      </c>
      <c r="CC11" s="57">
        <f t="shared" ca="1" si="7"/>
        <v>1</v>
      </c>
      <c r="CD11" s="57">
        <f t="shared" ca="1" si="8"/>
        <v>1</v>
      </c>
      <c r="CE11" s="58" t="str">
        <f t="shared" ca="1" si="9"/>
        <v>D</v>
      </c>
      <c r="CF11" s="59" t="str">
        <f t="shared" ca="1" si="10"/>
        <v>G Eltringham</v>
      </c>
      <c r="CG11" s="57">
        <f t="shared" ca="1" si="11"/>
        <v>20</v>
      </c>
      <c r="CH11" s="57">
        <f t="shared" ca="1" si="12"/>
        <v>11</v>
      </c>
      <c r="CI11" s="57">
        <f t="shared" ca="1" si="13"/>
        <v>3</v>
      </c>
      <c r="CJ11" s="57">
        <f t="shared" ca="1" si="14"/>
        <v>4</v>
      </c>
      <c r="CK11" s="57">
        <f t="shared" ca="1" si="15"/>
        <v>9</v>
      </c>
      <c r="CL11" s="57">
        <f t="shared" ca="1" si="16"/>
        <v>14</v>
      </c>
      <c r="CM11" s="57">
        <f t="shared" ca="1" si="17"/>
        <v>10</v>
      </c>
      <c r="CN11" s="57">
        <f t="shared" ca="1" si="18"/>
        <v>6</v>
      </c>
      <c r="CO11" s="57">
        <f t="shared" ca="1" si="19"/>
        <v>1</v>
      </c>
      <c r="CP11" s="57">
        <f t="shared" ca="1" si="20"/>
        <v>0</v>
      </c>
      <c r="CQ11" s="57">
        <f t="shared" ca="1" si="21"/>
        <v>0</v>
      </c>
      <c r="CR11" s="57">
        <f t="shared" ca="1" si="22"/>
        <v>0</v>
      </c>
      <c r="CS11" s="60">
        <f t="shared" ca="1" si="23"/>
        <v>1.44</v>
      </c>
      <c r="CT11" s="60">
        <f t="shared" ca="1" si="24"/>
        <v>4.5</v>
      </c>
      <c r="CU11" s="60">
        <f t="shared" ca="1" si="25"/>
        <v>9</v>
      </c>
      <c r="CV11" s="60">
        <f t="shared" ca="1" si="26"/>
        <v>1.45</v>
      </c>
      <c r="CW11" s="60">
        <f t="shared" ca="1" si="27"/>
        <v>4.53</v>
      </c>
      <c r="CX11" s="60">
        <f t="shared" ca="1" si="28"/>
        <v>8.52</v>
      </c>
      <c r="CY11" s="60">
        <f t="shared" ca="1" si="29"/>
        <v>1.89</v>
      </c>
      <c r="CZ11" s="60">
        <f t="shared" ca="1" si="30"/>
        <v>1.89</v>
      </c>
      <c r="DA11" s="65">
        <f t="shared" ca="1" si="31"/>
        <v>3</v>
      </c>
      <c r="DB11" s="65">
        <f t="shared" ca="1" si="32"/>
        <v>2</v>
      </c>
      <c r="DC11" s="65">
        <f t="shared" ca="1" si="33"/>
        <v>1</v>
      </c>
      <c r="DD11" s="65">
        <f t="shared" ca="1" si="34"/>
        <v>0</v>
      </c>
      <c r="DE11" s="65">
        <f t="shared" ca="1" si="35"/>
        <v>1</v>
      </c>
      <c r="DF11" s="66" t="str">
        <f t="shared" ca="1" si="36"/>
        <v>A</v>
      </c>
      <c r="DG11" s="66" t="str">
        <f t="shared" ca="1" si="37"/>
        <v>D-A</v>
      </c>
      <c r="DH11" s="66" t="str">
        <f t="shared" ca="1" si="38"/>
        <v>A12</v>
      </c>
      <c r="DI11" s="66" t="str">
        <f t="shared" ca="1" si="39"/>
        <v>D11</v>
      </c>
      <c r="DJ11" s="66" t="str">
        <f t="shared" ca="1" si="40"/>
        <v>A01</v>
      </c>
      <c r="DK11" s="65" t="str">
        <f t="shared" ca="1" si="41"/>
        <v>Yes</v>
      </c>
      <c r="DL11" s="65">
        <f t="shared" ca="1" si="42"/>
        <v>0</v>
      </c>
      <c r="DM11" s="65">
        <f t="shared" ca="1" si="43"/>
        <v>1</v>
      </c>
      <c r="DN11" s="65">
        <f t="shared" ca="1" si="44"/>
        <v>0</v>
      </c>
      <c r="DO11" s="65">
        <f t="shared" ca="1" si="45"/>
        <v>0</v>
      </c>
      <c r="DP11" s="65">
        <f t="shared" ca="1" si="46"/>
        <v>0</v>
      </c>
      <c r="DQ11" s="65">
        <f t="shared" ca="1" si="47"/>
        <v>0</v>
      </c>
      <c r="DR11" s="69">
        <f t="shared" ca="1" si="48"/>
        <v>-1</v>
      </c>
      <c r="DS11" s="69">
        <f t="shared" ca="1" si="49"/>
        <v>-1</v>
      </c>
      <c r="DT11" s="69">
        <f t="shared" ca="1" si="50"/>
        <v>8</v>
      </c>
      <c r="DU11" s="69">
        <f t="shared" ca="1" si="51"/>
        <v>-1</v>
      </c>
      <c r="DV11" s="69">
        <f t="shared" ca="1" si="52"/>
        <v>-1</v>
      </c>
      <c r="DW11" s="69">
        <f t="shared" ca="1" si="53"/>
        <v>7.52</v>
      </c>
      <c r="DX11" s="69">
        <f t="shared" ca="1" si="54"/>
        <v>0.8899999999999999</v>
      </c>
      <c r="DY11" s="69">
        <f t="shared" ca="1" si="55"/>
        <v>-1</v>
      </c>
      <c r="DZ11" s="72">
        <f t="shared" ca="1" si="56"/>
        <v>102.77777777777777</v>
      </c>
      <c r="EA11" s="72">
        <f t="shared" ca="1" si="57"/>
        <v>102.77766163089522</v>
      </c>
      <c r="EB11" s="72">
        <f t="shared" ca="1" si="58"/>
        <v>105.82010582010582</v>
      </c>
      <c r="EC11" s="65">
        <f t="shared" ca="1" si="59"/>
        <v>0</v>
      </c>
      <c r="ED11" s="65">
        <f t="shared" ca="1" si="60"/>
        <v>0</v>
      </c>
      <c r="EE11" s="65">
        <f t="shared" ca="1" si="61"/>
        <v>0</v>
      </c>
      <c r="EF11" s="65">
        <f t="shared" ca="1" si="62"/>
        <v>0</v>
      </c>
      <c r="EG11" s="65">
        <f t="shared" ca="1" si="63"/>
        <v>0</v>
      </c>
      <c r="EH11" s="65">
        <f t="shared" ca="1" si="64"/>
        <v>0</v>
      </c>
      <c r="EI11" s="429" t="str">
        <f t="shared" ca="1" si="65"/>
        <v>Yes</v>
      </c>
      <c r="EJ11" s="428" t="str">
        <f t="shared" ca="1" si="66"/>
        <v>F</v>
      </c>
      <c r="EK11" s="428" t="str">
        <f t="shared" ca="1" si="67"/>
        <v>Over</v>
      </c>
      <c r="EL11" s="65" t="str">
        <f t="shared" ca="1" si="68"/>
        <v>Yes</v>
      </c>
      <c r="EM11" s="65" t="str">
        <f t="shared" ca="1" si="69"/>
        <v>No</v>
      </c>
      <c r="EN11" s="65">
        <f t="shared" ca="1" si="70"/>
        <v>10</v>
      </c>
      <c r="EO11" s="433">
        <f t="shared" ca="1" si="71"/>
        <v>1</v>
      </c>
      <c r="EP11" s="433">
        <f t="shared" ca="1" si="72"/>
        <v>0</v>
      </c>
      <c r="EQ11" s="433">
        <f t="shared" ca="1" si="73"/>
        <v>16</v>
      </c>
      <c r="ER11" s="433">
        <f t="shared" ca="1" si="74"/>
        <v>31</v>
      </c>
      <c r="ES11" s="433">
        <f t="shared" ca="1" si="75"/>
        <v>7</v>
      </c>
      <c r="ET11" s="433">
        <f t="shared" ca="1" si="76"/>
        <v>23</v>
      </c>
      <c r="EU11" s="433">
        <f ca="1">IF(OR(CO11="",CQ11=""),"",Discipline!$P$3*CO11+Discipline!$X$3*CQ11)</f>
        <v>10</v>
      </c>
      <c r="EV11" s="433">
        <f ca="1">IF(OR(CP11="",CR11=""),"",Discipline!$P$3*CP11+Discipline!$X$3*CR11)</f>
        <v>0</v>
      </c>
      <c r="FA11" s="618">
        <v>9</v>
      </c>
      <c r="FB11" s="617" t="s">
        <v>769</v>
      </c>
      <c r="FC11" s="617" t="s">
        <v>772</v>
      </c>
      <c r="FD11" s="617" t="s">
        <v>786</v>
      </c>
      <c r="FE11" s="617" t="s">
        <v>837</v>
      </c>
      <c r="FF11" s="617" t="s">
        <v>835</v>
      </c>
      <c r="FG11" s="617" t="s">
        <v>852</v>
      </c>
      <c r="FH11" s="617" t="s">
        <v>862</v>
      </c>
      <c r="FI11" s="617" t="s">
        <v>874</v>
      </c>
      <c r="FJ11" s="617" t="s">
        <v>883</v>
      </c>
      <c r="FK11" s="617" t="s">
        <v>1040</v>
      </c>
      <c r="FL11" s="617" t="s">
        <v>976</v>
      </c>
      <c r="FM11" s="617" t="s">
        <v>1058</v>
      </c>
      <c r="FN11" s="617" t="s">
        <v>1078</v>
      </c>
      <c r="FO11" s="617" t="s">
        <v>1100</v>
      </c>
      <c r="FP11" s="617" t="s">
        <v>1137</v>
      </c>
      <c r="FQ11" s="617" t="s">
        <v>893</v>
      </c>
      <c r="FR11" s="617" t="s">
        <v>909</v>
      </c>
      <c r="FS11" s="617" t="s">
        <v>273</v>
      </c>
      <c r="FT11" s="617" t="s">
        <v>922</v>
      </c>
      <c r="FU11" s="617" t="s">
        <v>935</v>
      </c>
      <c r="FV11" s="617" t="s">
        <v>968</v>
      </c>
      <c r="FW11" s="617" t="s">
        <v>1120</v>
      </c>
    </row>
    <row r="12" spans="1:179" x14ac:dyDescent="0.25">
      <c r="A12" s="10" t="str">
        <f ca="1">IFERROR(RANK(order!A12,order!A$3:A$554,0),"")</f>
        <v/>
      </c>
      <c r="B12" s="10" t="str">
        <f ca="1">IFERROR(RANK(order!B12,order!B$3:B$554,0),"")</f>
        <v/>
      </c>
      <c r="C12" s="10" t="str">
        <f ca="1">IFERROR(RANK(order!C12,order!C$3:C$554,0),"")</f>
        <v/>
      </c>
      <c r="D12" s="4" t="str">
        <f ca="1">IFERROR(RANK(order!D12,order!D$3:D$554,0),"")</f>
        <v/>
      </c>
      <c r="E12" s="4" t="str">
        <f ca="1">IFERROR(RANK(order!E12,order!E$3:E$554,0),"")</f>
        <v/>
      </c>
      <c r="F12" s="4" t="str">
        <f ca="1">IFERROR(RANK(order!F12,order!F$3:F$554,0),"")</f>
        <v/>
      </c>
      <c r="G12" s="10" t="str">
        <f ca="1">IFERROR(RANK(order!G12,order!G$3:G$554,0),"")</f>
        <v/>
      </c>
      <c r="H12" s="10" t="str">
        <f ca="1">IFERROR(RANK(order!H12,order!H$3:H$554,0),"")</f>
        <v/>
      </c>
      <c r="I12" s="10" t="str">
        <f ca="1">IFERROR(RANK(order!I12,order!I$3:I$554,0),"")</f>
        <v/>
      </c>
      <c r="J12" s="4" t="str">
        <f ca="1">IFERROR(RANK(order!J12,order!J$3:J$554,0),"")</f>
        <v/>
      </c>
      <c r="K12" s="4" t="str">
        <f ca="1">IFERROR(RANK(order!K12,order!K$3:K$554,0),"")</f>
        <v/>
      </c>
      <c r="L12" s="4" t="str">
        <f ca="1">IFERROR(RANK(order!L12,order!L$3:L$554,0),"")</f>
        <v/>
      </c>
      <c r="M12" s="10" t="str">
        <f ca="1">IFERROR(RANK(order!M12,order!M$3:M$554,0),"")</f>
        <v/>
      </c>
      <c r="N12" s="10" t="str">
        <f ca="1">IFERROR(RANK(order!N12,order!N$3:N$554,0),"")</f>
        <v/>
      </c>
      <c r="O12" s="10" t="str">
        <f ca="1">IFERROR(RANK(order!O12,order!O$3:O$554,0),"")</f>
        <v/>
      </c>
      <c r="P12" s="4" t="str">
        <f ca="1">IFERROR(RANK(order!P12,order!P$3:P$554,0),"")</f>
        <v/>
      </c>
      <c r="Q12" s="4" t="str">
        <f ca="1">IFERROR(RANK(order!Q12,order!Q$3:Q$554,0),"")</f>
        <v/>
      </c>
      <c r="R12" s="4" t="str">
        <f ca="1">IFERROR(RANK(order!R12,order!R$3:R$554,0),"")</f>
        <v/>
      </c>
      <c r="S12" s="10" t="str">
        <f ca="1">IFERROR(RANK(order!S12,order!S$3:S$554,0),"")</f>
        <v/>
      </c>
      <c r="T12" s="10" t="str">
        <f ca="1">IFERROR(RANK(order!T12,order!T$3:T$554,0),"")</f>
        <v/>
      </c>
      <c r="U12" s="10" t="str">
        <f ca="1">IFERROR(RANK(order!U12,order!U$3:U$554,0),"")</f>
        <v/>
      </c>
      <c r="V12" s="4" t="str">
        <f ca="1">IFERROR(RANK(order!V12,order!V$3:V$554,0),"")</f>
        <v/>
      </c>
      <c r="W12" s="4" t="str">
        <f ca="1">IFERROR(RANK(order!W12,order!W$3:W$554,0),"")</f>
        <v/>
      </c>
      <c r="X12" s="4" t="str">
        <f ca="1">IFERROR(RANK(order!X12,order!X$3:X$554,0),"")</f>
        <v/>
      </c>
      <c r="Y12" s="10" t="str">
        <f ca="1">IFERROR(RANK(order!Y12,order!Y$3:Y$554,0),"")</f>
        <v/>
      </c>
      <c r="Z12" s="10" t="str">
        <f ca="1">IFERROR(RANK(order!Z12,order!Z$3:Z$554,0),"")</f>
        <v/>
      </c>
      <c r="AA12" s="10" t="str">
        <f ca="1">IFERROR(RANK(order!AA12,order!AA$3:AA$554,0),"")</f>
        <v/>
      </c>
      <c r="AB12" s="4" t="str">
        <f ca="1">IFERROR(RANK(order!AB12,order!AB$3:AB$554,0),"")</f>
        <v/>
      </c>
      <c r="AC12" s="4" t="str">
        <f ca="1">IFERROR(RANK(order!AC12,order!AC$3:AC$554,0),"")</f>
        <v/>
      </c>
      <c r="AD12" s="4" t="str">
        <f ca="1">IFERROR(RANK(order!AD12,order!AD$3:AD$554,0),"")</f>
        <v/>
      </c>
      <c r="AE12" s="10" t="str">
        <f ca="1">IFERROR(RANK(order!AE12,order!AE$3:AE$554,0),"")</f>
        <v/>
      </c>
      <c r="AF12" s="10" t="str">
        <f ca="1">IFERROR(RANK(order!AF12,order!AF$3:AF$554,0),"")</f>
        <v/>
      </c>
      <c r="AG12" s="10" t="str">
        <f ca="1">IFERROR(RANK(order!AG12,order!AG$3:AG$554,0),"")</f>
        <v/>
      </c>
      <c r="AH12" s="4" t="str">
        <f ca="1">IFERROR(RANK(order!AH12,order!AH$3:AH$554,0),"")</f>
        <v/>
      </c>
      <c r="AI12" s="4" t="str">
        <f ca="1">IFERROR(RANK(order!AI12,order!AI$3:AI$554,0),"")</f>
        <v/>
      </c>
      <c r="AJ12" s="4" t="str">
        <f ca="1">IFERROR(RANK(order!AJ12,order!AJ$3:AJ$554,0),"")</f>
        <v/>
      </c>
      <c r="AK12" s="10" t="str">
        <f ca="1">IFERROR(RANK(order!AK12,order!AK$3:AK$554,0),"")</f>
        <v/>
      </c>
      <c r="AL12" s="10" t="str">
        <f ca="1">IFERROR(RANK(order!AL12,order!AL$3:AL$554,0),"")</f>
        <v/>
      </c>
      <c r="AM12" s="10" t="str">
        <f ca="1">IFERROR(RANK(order!AM12,order!AM$3:AM$554,0),"")</f>
        <v/>
      </c>
      <c r="AN12" s="4" t="str">
        <f ca="1">IFERROR(RANK(order!AN12,order!AN$3:AN$554,0),"")</f>
        <v/>
      </c>
      <c r="AO12" s="4" t="str">
        <f ca="1">IFERROR(RANK(order!AO12,order!AO$3:AO$554,0),"")</f>
        <v/>
      </c>
      <c r="AP12" s="4" t="str">
        <f ca="1">IFERROR(RANK(order!AP12,order!AP$3:AP$554,0),"")</f>
        <v/>
      </c>
      <c r="AQ12" s="10" t="str">
        <f ca="1">IFERROR(RANK(order!AQ12,order!AQ$3:AQ$554,0),"")</f>
        <v/>
      </c>
      <c r="AR12" s="10" t="str">
        <f ca="1">IFERROR(RANK(order!AR12,order!AR$3:AR$554,0),"")</f>
        <v/>
      </c>
      <c r="AS12" s="10" t="str">
        <f ca="1">IFERROR(RANK(order!AS12,order!AS$3:AS$554,0),"")</f>
        <v/>
      </c>
      <c r="AT12" s="4" t="str">
        <f ca="1">IFERROR(RANK(order!AT12,order!AT$3:AT$554,0),"")</f>
        <v/>
      </c>
      <c r="AU12" s="4" t="str">
        <f ca="1">IFERROR(RANK(order!AU12,order!AU$3:AU$554,0),"")</f>
        <v/>
      </c>
      <c r="AV12" s="4" t="str">
        <f ca="1">IFERROR(RANK(order!AV12,order!AV$3:AV$554,0),"")</f>
        <v/>
      </c>
      <c r="AW12" s="10" t="str">
        <f ca="1">IFERROR(RANK(order!AW12,order!AW$3:AW$554,0),"")</f>
        <v/>
      </c>
      <c r="AX12" s="10" t="str">
        <f ca="1">IFERROR(RANK(order!AX12,order!AX$3:AX$554,0),"")</f>
        <v/>
      </c>
      <c r="AY12" s="10" t="str">
        <f ca="1">IFERROR(RANK(order!AY12,order!AY$3:AY$554,0),"")</f>
        <v/>
      </c>
      <c r="AZ12" s="4" t="str">
        <f ca="1">IFERROR(RANK(order!AZ12,order!AZ$3:AZ$554,0),"")</f>
        <v/>
      </c>
      <c r="BA12" s="4" t="str">
        <f ca="1">IFERROR(RANK(order!BA12,order!BA$3:BA$554,0),"")</f>
        <v/>
      </c>
      <c r="BB12" s="4" t="str">
        <f ca="1">IFERROR(RANK(order!BB12,order!BB$3:BB$554,0),"")</f>
        <v/>
      </c>
      <c r="BC12" s="10" t="str">
        <f ca="1">IFERROR(RANK(order!BC12,order!BC$3:BC$554,0),"")</f>
        <v/>
      </c>
      <c r="BD12" s="10" t="str">
        <f ca="1">IFERROR(RANK(order!BD12,order!BD$3:BD$554,0),"")</f>
        <v/>
      </c>
      <c r="BE12" s="10" t="str">
        <f ca="1">IFERROR(RANK(order!BE12,order!BE$3:BE$554,0),"")</f>
        <v/>
      </c>
      <c r="BF12" s="4" t="str">
        <f ca="1">IFERROR(RANK(order!BF12,order!BF$3:BF$554,0),"")</f>
        <v/>
      </c>
      <c r="BG12" s="4">
        <f ca="1">IFERROR(RANK(order!BG12,order!BG$3:BG$554,0),"")</f>
        <v>6</v>
      </c>
      <c r="BH12" s="4">
        <f ca="1">IFERROR(RANK(order!BH12,order!BH$3:BH$554,0),"")</f>
        <v>12</v>
      </c>
      <c r="BI12" s="10" t="str">
        <f ca="1">IFERROR(RANK(order!BI12,order!BI$3:BI$554,0),"")</f>
        <v/>
      </c>
      <c r="BJ12" s="10" t="str">
        <f ca="1">IFERROR(RANK(order!BJ12,order!BJ$3:BJ$554,0),"")</f>
        <v/>
      </c>
      <c r="BK12" s="10" t="str">
        <f ca="1">IFERROR(RANK(order!BK12,order!BK$3:BK$554,0),"")</f>
        <v/>
      </c>
      <c r="BL12" s="4" t="str">
        <f ca="1">IFERROR(RANK(order!BL12,order!BL$3:BL$554,0),"")</f>
        <v/>
      </c>
      <c r="BM12" s="4" t="str">
        <f ca="1">IFERROR(RANK(order!BM12,order!BM$3:BM$554,0),"")</f>
        <v/>
      </c>
      <c r="BN12" s="4" t="str">
        <f ca="1">IFERROR(RANK(order!BN12,order!BN$3:BN$554,0),"")</f>
        <v/>
      </c>
      <c r="BO12" s="10" t="str">
        <f ca="1">IFERROR(RANK(order!BO12,order!BO$3:BO$554,0),"")</f>
        <v/>
      </c>
      <c r="BP12" s="10" t="str">
        <f ca="1">IFERROR(RANK(order!BP12,order!BP$3:BP$554,0),"")</f>
        <v/>
      </c>
      <c r="BQ12" s="10" t="str">
        <f ca="1">IFERROR(RANK(order!BQ12,order!BQ$3:BQ$554,0),"")</f>
        <v/>
      </c>
      <c r="BR12" s="4">
        <f ca="1">IFERROR(RANK(order!BR12,order!BR$3:BR$554,0),"")</f>
        <v>6</v>
      </c>
      <c r="BS12" s="4" t="str">
        <f ca="1">IFERROR(RANK(order!BS12,order!BS$3:BS$554,0),"")</f>
        <v/>
      </c>
      <c r="BT12" s="4">
        <f ca="1">IFERROR(RANK(order!BT12,order!BT$3:BT$554,0),"")</f>
        <v>12</v>
      </c>
      <c r="BU12" s="95">
        <f t="shared" si="77"/>
        <v>10</v>
      </c>
      <c r="BV12" s="35" t="str">
        <f t="shared" si="78"/>
        <v>E1</v>
      </c>
      <c r="BW12" s="55">
        <f t="shared" ca="1" si="1"/>
        <v>43316</v>
      </c>
      <c r="BX12" s="56" t="str">
        <f t="shared" ca="1" si="2"/>
        <v>Wigan</v>
      </c>
      <c r="BY12" s="56" t="str">
        <f t="shared" ca="1" si="3"/>
        <v>Sheffield Weds</v>
      </c>
      <c r="BZ12" s="57">
        <f t="shared" ca="1" si="4"/>
        <v>3</v>
      </c>
      <c r="CA12" s="57">
        <f t="shared" ca="1" si="5"/>
        <v>2</v>
      </c>
      <c r="CB12" s="58" t="str">
        <f t="shared" ca="1" si="6"/>
        <v>H</v>
      </c>
      <c r="CC12" s="57">
        <f t="shared" ca="1" si="7"/>
        <v>2</v>
      </c>
      <c r="CD12" s="57">
        <f t="shared" ca="1" si="8"/>
        <v>1</v>
      </c>
      <c r="CE12" s="58" t="str">
        <f t="shared" ca="1" si="9"/>
        <v>H</v>
      </c>
      <c r="CF12" s="59" t="str">
        <f t="shared" ca="1" si="10"/>
        <v>T Robinson</v>
      </c>
      <c r="CG12" s="57">
        <f t="shared" ca="1" si="11"/>
        <v>21</v>
      </c>
      <c r="CH12" s="57">
        <f t="shared" ca="1" si="12"/>
        <v>8</v>
      </c>
      <c r="CI12" s="57">
        <f t="shared" ca="1" si="13"/>
        <v>10</v>
      </c>
      <c r="CJ12" s="57">
        <f t="shared" ca="1" si="14"/>
        <v>4</v>
      </c>
      <c r="CK12" s="57">
        <f t="shared" ca="1" si="15"/>
        <v>12</v>
      </c>
      <c r="CL12" s="57">
        <f t="shared" ca="1" si="16"/>
        <v>12</v>
      </c>
      <c r="CM12" s="57">
        <f t="shared" ca="1" si="17"/>
        <v>3</v>
      </c>
      <c r="CN12" s="57">
        <f t="shared" ca="1" si="18"/>
        <v>3</v>
      </c>
      <c r="CO12" s="57">
        <f t="shared" ca="1" si="19"/>
        <v>1</v>
      </c>
      <c r="CP12" s="57">
        <f t="shared" ca="1" si="20"/>
        <v>3</v>
      </c>
      <c r="CQ12" s="57">
        <f t="shared" ca="1" si="21"/>
        <v>0</v>
      </c>
      <c r="CR12" s="57">
        <f t="shared" ca="1" si="22"/>
        <v>1</v>
      </c>
      <c r="CS12" s="60">
        <f t="shared" ca="1" si="23"/>
        <v>2.2000000000000002</v>
      </c>
      <c r="CT12" s="60">
        <f t="shared" ca="1" si="24"/>
        <v>3.4</v>
      </c>
      <c r="CU12" s="60">
        <f t="shared" ca="1" si="25"/>
        <v>3.6</v>
      </c>
      <c r="CV12" s="60">
        <f t="shared" ca="1" si="26"/>
        <v>2.23</v>
      </c>
      <c r="CW12" s="60">
        <f t="shared" ca="1" si="27"/>
        <v>3.28</v>
      </c>
      <c r="CX12" s="60">
        <f t="shared" ca="1" si="28"/>
        <v>3.66</v>
      </c>
      <c r="CY12" s="60">
        <f t="shared" ca="1" si="29"/>
        <v>2.1800000000000002</v>
      </c>
      <c r="CZ12" s="60">
        <f t="shared" ca="1" si="30"/>
        <v>1.66</v>
      </c>
      <c r="DA12" s="65">
        <f t="shared" ca="1" si="31"/>
        <v>5</v>
      </c>
      <c r="DB12" s="65">
        <f t="shared" ca="1" si="32"/>
        <v>3</v>
      </c>
      <c r="DC12" s="65">
        <f t="shared" ca="1" si="33"/>
        <v>2</v>
      </c>
      <c r="DD12" s="65">
        <f t="shared" ca="1" si="34"/>
        <v>1</v>
      </c>
      <c r="DE12" s="65">
        <f t="shared" ca="1" si="35"/>
        <v>1</v>
      </c>
      <c r="DF12" s="66" t="str">
        <f t="shared" ca="1" si="36"/>
        <v>D</v>
      </c>
      <c r="DG12" s="66" t="str">
        <f t="shared" ca="1" si="37"/>
        <v>H-H</v>
      </c>
      <c r="DH12" s="66" t="str">
        <f t="shared" ca="1" si="38"/>
        <v>H32</v>
      </c>
      <c r="DI12" s="66" t="str">
        <f t="shared" ca="1" si="39"/>
        <v>H21</v>
      </c>
      <c r="DJ12" s="66" t="str">
        <f t="shared" ca="1" si="40"/>
        <v>D11</v>
      </c>
      <c r="DK12" s="65" t="str">
        <f t="shared" ca="1" si="41"/>
        <v>Yes</v>
      </c>
      <c r="DL12" s="65">
        <f t="shared" ca="1" si="42"/>
        <v>1</v>
      </c>
      <c r="DM12" s="65">
        <f t="shared" ca="1" si="43"/>
        <v>1</v>
      </c>
      <c r="DN12" s="65">
        <f t="shared" ca="1" si="44"/>
        <v>0</v>
      </c>
      <c r="DO12" s="65">
        <f t="shared" ca="1" si="45"/>
        <v>0</v>
      </c>
      <c r="DP12" s="65">
        <f t="shared" ca="1" si="46"/>
        <v>0</v>
      </c>
      <c r="DQ12" s="65">
        <f t="shared" ca="1" si="47"/>
        <v>0</v>
      </c>
      <c r="DR12" s="69">
        <f t="shared" ca="1" si="48"/>
        <v>1.2000000000000002</v>
      </c>
      <c r="DS12" s="69">
        <f t="shared" ca="1" si="49"/>
        <v>-1</v>
      </c>
      <c r="DT12" s="69">
        <f t="shared" ca="1" si="50"/>
        <v>-1</v>
      </c>
      <c r="DU12" s="69">
        <f t="shared" ca="1" si="51"/>
        <v>1.23</v>
      </c>
      <c r="DV12" s="69">
        <f t="shared" ca="1" si="52"/>
        <v>-1</v>
      </c>
      <c r="DW12" s="69">
        <f t="shared" ca="1" si="53"/>
        <v>-1</v>
      </c>
      <c r="DX12" s="69">
        <f t="shared" ca="1" si="54"/>
        <v>1.1800000000000002</v>
      </c>
      <c r="DY12" s="69">
        <f t="shared" ca="1" si="55"/>
        <v>-1</v>
      </c>
      <c r="DZ12" s="72">
        <f t="shared" ca="1" si="56"/>
        <v>102.64408793820559</v>
      </c>
      <c r="EA12" s="72">
        <f t="shared" ca="1" si="57"/>
        <v>102.65325857698774</v>
      </c>
      <c r="EB12" s="72">
        <f t="shared" ca="1" si="58"/>
        <v>106.1125234884492</v>
      </c>
      <c r="EC12" s="65">
        <f t="shared" ca="1" si="59"/>
        <v>0</v>
      </c>
      <c r="ED12" s="65">
        <f t="shared" ca="1" si="60"/>
        <v>0</v>
      </c>
      <c r="EE12" s="65">
        <f t="shared" ca="1" si="61"/>
        <v>0</v>
      </c>
      <c r="EF12" s="65">
        <f t="shared" ca="1" si="62"/>
        <v>0</v>
      </c>
      <c r="EG12" s="65">
        <f t="shared" ca="1" si="63"/>
        <v>0</v>
      </c>
      <c r="EH12" s="65">
        <f t="shared" ca="1" si="64"/>
        <v>0</v>
      </c>
      <c r="EI12" s="429" t="str">
        <f t="shared" ca="1" si="65"/>
        <v>Yes</v>
      </c>
      <c r="EJ12" s="428" t="str">
        <f t="shared" ca="1" si="66"/>
        <v>F</v>
      </c>
      <c r="EK12" s="428" t="str">
        <f t="shared" ca="1" si="67"/>
        <v>Over</v>
      </c>
      <c r="EL12" s="65" t="str">
        <f t="shared" ca="1" si="68"/>
        <v>Yes</v>
      </c>
      <c r="EM12" s="65" t="str">
        <f t="shared" ca="1" si="69"/>
        <v>Yes</v>
      </c>
      <c r="EN12" s="65">
        <f t="shared" ca="1" si="70"/>
        <v>65</v>
      </c>
      <c r="EO12" s="433">
        <f t="shared" ca="1" si="71"/>
        <v>4</v>
      </c>
      <c r="EP12" s="433">
        <f t="shared" ca="1" si="72"/>
        <v>1</v>
      </c>
      <c r="EQ12" s="433">
        <f t="shared" ca="1" si="73"/>
        <v>6</v>
      </c>
      <c r="ER12" s="433">
        <f t="shared" ca="1" si="74"/>
        <v>29</v>
      </c>
      <c r="ES12" s="433">
        <f t="shared" ca="1" si="75"/>
        <v>14</v>
      </c>
      <c r="ET12" s="433">
        <f t="shared" ca="1" si="76"/>
        <v>24</v>
      </c>
      <c r="EU12" s="433">
        <f ca="1">IF(OR(CO12="",CQ12=""),"",Discipline!$P$3*CO12+Discipline!$X$3*CQ12)</f>
        <v>10</v>
      </c>
      <c r="EV12" s="433">
        <f ca="1">IF(OR(CP12="",CR12=""),"",Discipline!$P$3*CP12+Discipline!$X$3*CR12)</f>
        <v>55</v>
      </c>
      <c r="FA12" s="618">
        <v>10</v>
      </c>
      <c r="FB12" s="617" t="s">
        <v>770</v>
      </c>
      <c r="FC12" s="617" t="s">
        <v>773</v>
      </c>
      <c r="FD12" s="617" t="s">
        <v>788</v>
      </c>
      <c r="FE12" s="617" t="s">
        <v>839</v>
      </c>
      <c r="FF12" s="617" t="s">
        <v>836</v>
      </c>
      <c r="FG12" s="617" t="s">
        <v>864</v>
      </c>
      <c r="FH12" s="617" t="s">
        <v>854</v>
      </c>
      <c r="FI12" s="617" t="s">
        <v>875</v>
      </c>
      <c r="FJ12" s="617" t="s">
        <v>884</v>
      </c>
      <c r="FK12" s="617" t="s">
        <v>1041</v>
      </c>
      <c r="FL12" s="617" t="s">
        <v>729</v>
      </c>
      <c r="FM12" s="617" t="s">
        <v>1059</v>
      </c>
      <c r="FN12" s="617" t="s">
        <v>1079</v>
      </c>
      <c r="FO12" s="617" t="s">
        <v>1101</v>
      </c>
      <c r="FP12" s="617" t="s">
        <v>1138</v>
      </c>
      <c r="FQ12" s="617" t="s">
        <v>894</v>
      </c>
      <c r="FR12" s="617" t="s">
        <v>910</v>
      </c>
      <c r="FS12" s="617" t="s">
        <v>278</v>
      </c>
      <c r="FT12" s="617" t="s">
        <v>923</v>
      </c>
      <c r="FU12" s="617" t="s">
        <v>1023</v>
      </c>
      <c r="FV12" s="617" t="s">
        <v>971</v>
      </c>
      <c r="FW12" s="617" t="s">
        <v>1121</v>
      </c>
    </row>
    <row r="13" spans="1:179" x14ac:dyDescent="0.25">
      <c r="A13" s="10" t="str">
        <f ca="1">IFERROR(RANK(order!A13,order!A$3:A$554,0),"")</f>
        <v/>
      </c>
      <c r="B13" s="10" t="str">
        <f ca="1">IFERROR(RANK(order!B13,order!B$3:B$554,0),"")</f>
        <v/>
      </c>
      <c r="C13" s="10" t="str">
        <f ca="1">IFERROR(RANK(order!C13,order!C$3:C$554,0),"")</f>
        <v/>
      </c>
      <c r="D13" s="4" t="str">
        <f ca="1">IFERROR(RANK(order!D13,order!D$3:D$554,0),"")</f>
        <v/>
      </c>
      <c r="E13" s="4" t="str">
        <f ca="1">IFERROR(RANK(order!E13,order!E$3:E$554,0),"")</f>
        <v/>
      </c>
      <c r="F13" s="4" t="str">
        <f ca="1">IFERROR(RANK(order!F13,order!F$3:F$554,0),"")</f>
        <v/>
      </c>
      <c r="G13" s="10" t="str">
        <f ca="1">IFERROR(RANK(order!G13,order!G$3:G$554,0),"")</f>
        <v/>
      </c>
      <c r="H13" s="10" t="str">
        <f ca="1">IFERROR(RANK(order!H13,order!H$3:H$554,0),"")</f>
        <v/>
      </c>
      <c r="I13" s="10" t="str">
        <f ca="1">IFERROR(RANK(order!I13,order!I$3:I$554,0),"")</f>
        <v/>
      </c>
      <c r="J13" s="4" t="str">
        <f ca="1">IFERROR(RANK(order!J13,order!J$3:J$554,0),"")</f>
        <v/>
      </c>
      <c r="K13" s="4" t="str">
        <f ca="1">IFERROR(RANK(order!K13,order!K$3:K$554,0),"")</f>
        <v/>
      </c>
      <c r="L13" s="4" t="str">
        <f ca="1">IFERROR(RANK(order!L13,order!L$3:L$554,0),"")</f>
        <v/>
      </c>
      <c r="M13" s="10" t="str">
        <f ca="1">IFERROR(RANK(order!M13,order!M$3:M$554,0),"")</f>
        <v/>
      </c>
      <c r="N13" s="10" t="str">
        <f ca="1">IFERROR(RANK(order!N13,order!N$3:N$554,0),"")</f>
        <v/>
      </c>
      <c r="O13" s="10" t="str">
        <f ca="1">IFERROR(RANK(order!O13,order!O$3:O$554,0),"")</f>
        <v/>
      </c>
      <c r="P13" s="4" t="str">
        <f ca="1">IFERROR(RANK(order!P13,order!P$3:P$554,0),"")</f>
        <v/>
      </c>
      <c r="Q13" s="4" t="str">
        <f ca="1">IFERROR(RANK(order!Q13,order!Q$3:Q$554,0),"")</f>
        <v/>
      </c>
      <c r="R13" s="4" t="str">
        <f ca="1">IFERROR(RANK(order!R13,order!R$3:R$554,0),"")</f>
        <v/>
      </c>
      <c r="S13" s="10" t="str">
        <f ca="1">IFERROR(RANK(order!S13,order!S$3:S$554,0),"")</f>
        <v/>
      </c>
      <c r="T13" s="10" t="str">
        <f ca="1">IFERROR(RANK(order!T13,order!T$3:T$554,0),"")</f>
        <v/>
      </c>
      <c r="U13" s="10" t="str">
        <f ca="1">IFERROR(RANK(order!U13,order!U$3:U$554,0),"")</f>
        <v/>
      </c>
      <c r="V13" s="4" t="str">
        <f ca="1">IFERROR(RANK(order!V13,order!V$3:V$554,0),"")</f>
        <v/>
      </c>
      <c r="W13" s="4" t="str">
        <f ca="1">IFERROR(RANK(order!W13,order!W$3:W$554,0),"")</f>
        <v/>
      </c>
      <c r="X13" s="4" t="str">
        <f ca="1">IFERROR(RANK(order!X13,order!X$3:X$554,0),"")</f>
        <v/>
      </c>
      <c r="Y13" s="10" t="str">
        <f ca="1">IFERROR(RANK(order!Y13,order!Y$3:Y$554,0),"")</f>
        <v/>
      </c>
      <c r="Z13" s="10" t="str">
        <f ca="1">IFERROR(RANK(order!Z13,order!Z$3:Z$554,0),"")</f>
        <v/>
      </c>
      <c r="AA13" s="10" t="str">
        <f ca="1">IFERROR(RANK(order!AA13,order!AA$3:AA$554,0),"")</f>
        <v/>
      </c>
      <c r="AB13" s="4">
        <f ca="1">IFERROR(RANK(order!AB13,order!AB$3:AB$554,0),"")</f>
        <v>6</v>
      </c>
      <c r="AC13" s="4" t="str">
        <f ca="1">IFERROR(RANK(order!AC13,order!AC$3:AC$554,0),"")</f>
        <v/>
      </c>
      <c r="AD13" s="4">
        <f ca="1">IFERROR(RANK(order!AD13,order!AD$3:AD$554,0),"")</f>
        <v>12</v>
      </c>
      <c r="AE13" s="10" t="str">
        <f ca="1">IFERROR(RANK(order!AE13,order!AE$3:AE$554,0),"")</f>
        <v/>
      </c>
      <c r="AF13" s="10" t="str">
        <f ca="1">IFERROR(RANK(order!AF13,order!AF$3:AF$554,0),"")</f>
        <v/>
      </c>
      <c r="AG13" s="10" t="str">
        <f ca="1">IFERROR(RANK(order!AG13,order!AG$3:AG$554,0),"")</f>
        <v/>
      </c>
      <c r="AH13" s="4" t="str">
        <f ca="1">IFERROR(RANK(order!AH13,order!AH$3:AH$554,0),"")</f>
        <v/>
      </c>
      <c r="AI13" s="4" t="str">
        <f ca="1">IFERROR(RANK(order!AI13,order!AI$3:AI$554,0),"")</f>
        <v/>
      </c>
      <c r="AJ13" s="4" t="str">
        <f ca="1">IFERROR(RANK(order!AJ13,order!AJ$3:AJ$554,0),"")</f>
        <v/>
      </c>
      <c r="AK13" s="10" t="str">
        <f ca="1">IFERROR(RANK(order!AK13,order!AK$3:AK$554,0),"")</f>
        <v/>
      </c>
      <c r="AL13" s="10" t="str">
        <f ca="1">IFERROR(RANK(order!AL13,order!AL$3:AL$554,0),"")</f>
        <v/>
      </c>
      <c r="AM13" s="10" t="str">
        <f ca="1">IFERROR(RANK(order!AM13,order!AM$3:AM$554,0),"")</f>
        <v/>
      </c>
      <c r="AN13" s="4" t="str">
        <f ca="1">IFERROR(RANK(order!AN13,order!AN$3:AN$554,0),"")</f>
        <v/>
      </c>
      <c r="AO13" s="4" t="str">
        <f ca="1">IFERROR(RANK(order!AO13,order!AO$3:AO$554,0),"")</f>
        <v/>
      </c>
      <c r="AP13" s="4" t="str">
        <f ca="1">IFERROR(RANK(order!AP13,order!AP$3:AP$554,0),"")</f>
        <v/>
      </c>
      <c r="AQ13" s="10" t="str">
        <f ca="1">IFERROR(RANK(order!AQ13,order!AQ$3:AQ$554,0),"")</f>
        <v/>
      </c>
      <c r="AR13" s="10" t="str">
        <f ca="1">IFERROR(RANK(order!AR13,order!AR$3:AR$554,0),"")</f>
        <v/>
      </c>
      <c r="AS13" s="10" t="str">
        <f ca="1">IFERROR(RANK(order!AS13,order!AS$3:AS$554,0),"")</f>
        <v/>
      </c>
      <c r="AT13" s="4" t="str">
        <f ca="1">IFERROR(RANK(order!AT13,order!AT$3:AT$554,0),"")</f>
        <v/>
      </c>
      <c r="AU13" s="4" t="str">
        <f ca="1">IFERROR(RANK(order!AU13,order!AU$3:AU$554,0),"")</f>
        <v/>
      </c>
      <c r="AV13" s="4" t="str">
        <f ca="1">IFERROR(RANK(order!AV13,order!AV$3:AV$554,0),"")</f>
        <v/>
      </c>
      <c r="AW13" s="10" t="str">
        <f ca="1">IFERROR(RANK(order!AW13,order!AW$3:AW$554,0),"")</f>
        <v/>
      </c>
      <c r="AX13" s="10" t="str">
        <f ca="1">IFERROR(RANK(order!AX13,order!AX$3:AX$554,0),"")</f>
        <v/>
      </c>
      <c r="AY13" s="10" t="str">
        <f ca="1">IFERROR(RANK(order!AY13,order!AY$3:AY$554,0),"")</f>
        <v/>
      </c>
      <c r="AZ13" s="4" t="str">
        <f ca="1">IFERROR(RANK(order!AZ13,order!AZ$3:AZ$554,0),"")</f>
        <v/>
      </c>
      <c r="BA13" s="4" t="str">
        <f ca="1">IFERROR(RANK(order!BA13,order!BA$3:BA$554,0),"")</f>
        <v/>
      </c>
      <c r="BB13" s="4" t="str">
        <f ca="1">IFERROR(RANK(order!BB13,order!BB$3:BB$554,0),"")</f>
        <v/>
      </c>
      <c r="BC13" s="10" t="str">
        <f ca="1">IFERROR(RANK(order!BC13,order!BC$3:BC$554,0),"")</f>
        <v/>
      </c>
      <c r="BD13" s="10" t="str">
        <f ca="1">IFERROR(RANK(order!BD13,order!BD$3:BD$554,0),"")</f>
        <v/>
      </c>
      <c r="BE13" s="10" t="str">
        <f ca="1">IFERROR(RANK(order!BE13,order!BE$3:BE$554,0),"")</f>
        <v/>
      </c>
      <c r="BF13" s="4" t="str">
        <f ca="1">IFERROR(RANK(order!BF13,order!BF$3:BF$554,0),"")</f>
        <v/>
      </c>
      <c r="BG13" s="4" t="str">
        <f ca="1">IFERROR(RANK(order!BG13,order!BG$3:BG$554,0),"")</f>
        <v/>
      </c>
      <c r="BH13" s="4" t="str">
        <f ca="1">IFERROR(RANK(order!BH13,order!BH$3:BH$554,0),"")</f>
        <v/>
      </c>
      <c r="BI13" s="10" t="str">
        <f ca="1">IFERROR(RANK(order!BI13,order!BI$3:BI$554,0),"")</f>
        <v/>
      </c>
      <c r="BJ13" s="10">
        <f ca="1">IFERROR(RANK(order!BJ13,order!BJ$3:BJ$554,0),"")</f>
        <v>6</v>
      </c>
      <c r="BK13" s="10">
        <f ca="1">IFERROR(RANK(order!BK13,order!BK$3:BK$554,0),"")</f>
        <v>12</v>
      </c>
      <c r="BL13" s="4" t="str">
        <f ca="1">IFERROR(RANK(order!BL13,order!BL$3:BL$554,0),"")</f>
        <v/>
      </c>
      <c r="BM13" s="4" t="str">
        <f ca="1">IFERROR(RANK(order!BM13,order!BM$3:BM$554,0),"")</f>
        <v/>
      </c>
      <c r="BN13" s="4" t="str">
        <f ca="1">IFERROR(RANK(order!BN13,order!BN$3:BN$554,0),"")</f>
        <v/>
      </c>
      <c r="BO13" s="10" t="str">
        <f ca="1">IFERROR(RANK(order!BO13,order!BO$3:BO$554,0),"")</f>
        <v/>
      </c>
      <c r="BP13" s="10" t="str">
        <f ca="1">IFERROR(RANK(order!BP13,order!BP$3:BP$554,0),"")</f>
        <v/>
      </c>
      <c r="BQ13" s="10" t="str">
        <f ca="1">IFERROR(RANK(order!BQ13,order!BQ$3:BQ$554,0),"")</f>
        <v/>
      </c>
      <c r="BR13" s="4" t="str">
        <f ca="1">IFERROR(RANK(order!BR13,order!BR$3:BR$554,0),"")</f>
        <v/>
      </c>
      <c r="BS13" s="4" t="str">
        <f ca="1">IFERROR(RANK(order!BS13,order!BS$3:BS$554,0),"")</f>
        <v/>
      </c>
      <c r="BT13" s="4" t="str">
        <f ca="1">IFERROR(RANK(order!BT13,order!BT$3:BT$554,0),"")</f>
        <v/>
      </c>
      <c r="BU13" s="95">
        <f t="shared" si="77"/>
        <v>11</v>
      </c>
      <c r="BV13" s="35" t="str">
        <f t="shared" si="78"/>
        <v>E1</v>
      </c>
      <c r="BW13" s="55">
        <f t="shared" ca="1" si="1"/>
        <v>43317</v>
      </c>
      <c r="BX13" s="56" t="str">
        <f t="shared" ca="1" si="2"/>
        <v>Leeds</v>
      </c>
      <c r="BY13" s="56" t="str">
        <f t="shared" ca="1" si="3"/>
        <v>Stoke</v>
      </c>
      <c r="BZ13" s="57">
        <f t="shared" ca="1" si="4"/>
        <v>3</v>
      </c>
      <c r="CA13" s="57">
        <f t="shared" ca="1" si="5"/>
        <v>1</v>
      </c>
      <c r="CB13" s="58" t="str">
        <f t="shared" ca="1" si="6"/>
        <v>H</v>
      </c>
      <c r="CC13" s="57">
        <f t="shared" ca="1" si="7"/>
        <v>2</v>
      </c>
      <c r="CD13" s="57">
        <f t="shared" ca="1" si="8"/>
        <v>0</v>
      </c>
      <c r="CE13" s="58" t="str">
        <f t="shared" ca="1" si="9"/>
        <v>H</v>
      </c>
      <c r="CF13" s="59" t="str">
        <f t="shared" ca="1" si="10"/>
        <v>S Duncan</v>
      </c>
      <c r="CG13" s="57">
        <f t="shared" ca="1" si="11"/>
        <v>11</v>
      </c>
      <c r="CH13" s="57">
        <f t="shared" ca="1" si="12"/>
        <v>9</v>
      </c>
      <c r="CI13" s="57">
        <f t="shared" ca="1" si="13"/>
        <v>5</v>
      </c>
      <c r="CJ13" s="57">
        <f t="shared" ca="1" si="14"/>
        <v>5</v>
      </c>
      <c r="CK13" s="57">
        <f t="shared" ca="1" si="15"/>
        <v>14</v>
      </c>
      <c r="CL13" s="57">
        <f t="shared" ca="1" si="16"/>
        <v>8</v>
      </c>
      <c r="CM13" s="57">
        <f t="shared" ca="1" si="17"/>
        <v>3</v>
      </c>
      <c r="CN13" s="57">
        <f t="shared" ca="1" si="18"/>
        <v>3</v>
      </c>
      <c r="CO13" s="57">
        <f t="shared" ca="1" si="19"/>
        <v>0</v>
      </c>
      <c r="CP13" s="57">
        <f t="shared" ca="1" si="20"/>
        <v>0</v>
      </c>
      <c r="CQ13" s="57">
        <f t="shared" ca="1" si="21"/>
        <v>0</v>
      </c>
      <c r="CR13" s="57">
        <f t="shared" ca="1" si="22"/>
        <v>0</v>
      </c>
      <c r="CS13" s="60">
        <f t="shared" ca="1" si="23"/>
        <v>2.75</v>
      </c>
      <c r="CT13" s="60">
        <f t="shared" ca="1" si="24"/>
        <v>3.3</v>
      </c>
      <c r="CU13" s="60">
        <f t="shared" ca="1" si="25"/>
        <v>2.8</v>
      </c>
      <c r="CV13" s="60">
        <f t="shared" ca="1" si="26"/>
        <v>2.81</v>
      </c>
      <c r="CW13" s="60">
        <f t="shared" ca="1" si="27"/>
        <v>3.25</v>
      </c>
      <c r="CX13" s="60">
        <f t="shared" ca="1" si="28"/>
        <v>2.76</v>
      </c>
      <c r="CY13" s="60">
        <f t="shared" ca="1" si="29"/>
        <v>2.0499999999999998</v>
      </c>
      <c r="CZ13" s="60">
        <f t="shared" ca="1" si="30"/>
        <v>1.75</v>
      </c>
      <c r="DA13" s="65">
        <f t="shared" ca="1" si="31"/>
        <v>4</v>
      </c>
      <c r="DB13" s="65">
        <f t="shared" ca="1" si="32"/>
        <v>2</v>
      </c>
      <c r="DC13" s="65">
        <f t="shared" ca="1" si="33"/>
        <v>2</v>
      </c>
      <c r="DD13" s="65">
        <f t="shared" ca="1" si="34"/>
        <v>1</v>
      </c>
      <c r="DE13" s="65">
        <f t="shared" ca="1" si="35"/>
        <v>1</v>
      </c>
      <c r="DF13" s="66" t="str">
        <f t="shared" ca="1" si="36"/>
        <v>D</v>
      </c>
      <c r="DG13" s="66" t="str">
        <f t="shared" ca="1" si="37"/>
        <v>H-H</v>
      </c>
      <c r="DH13" s="66" t="str">
        <f t="shared" ca="1" si="38"/>
        <v>H31</v>
      </c>
      <c r="DI13" s="66" t="str">
        <f t="shared" ca="1" si="39"/>
        <v>H20</v>
      </c>
      <c r="DJ13" s="66" t="str">
        <f t="shared" ca="1" si="40"/>
        <v>D11</v>
      </c>
      <c r="DK13" s="65" t="str">
        <f t="shared" ca="1" si="41"/>
        <v>Yes</v>
      </c>
      <c r="DL13" s="65">
        <f t="shared" ca="1" si="42"/>
        <v>1</v>
      </c>
      <c r="DM13" s="65">
        <f t="shared" ca="1" si="43"/>
        <v>0</v>
      </c>
      <c r="DN13" s="65">
        <f t="shared" ca="1" si="44"/>
        <v>0</v>
      </c>
      <c r="DO13" s="65">
        <f t="shared" ca="1" si="45"/>
        <v>0</v>
      </c>
      <c r="DP13" s="65">
        <f t="shared" ca="1" si="46"/>
        <v>0</v>
      </c>
      <c r="DQ13" s="65">
        <f t="shared" ca="1" si="47"/>
        <v>0</v>
      </c>
      <c r="DR13" s="69">
        <f t="shared" ca="1" si="48"/>
        <v>1.75</v>
      </c>
      <c r="DS13" s="69">
        <f t="shared" ca="1" si="49"/>
        <v>-1</v>
      </c>
      <c r="DT13" s="69">
        <f t="shared" ca="1" si="50"/>
        <v>-1</v>
      </c>
      <c r="DU13" s="69">
        <f t="shared" ca="1" si="51"/>
        <v>1.81</v>
      </c>
      <c r="DV13" s="69">
        <f t="shared" ca="1" si="52"/>
        <v>-1</v>
      </c>
      <c r="DW13" s="69">
        <f t="shared" ca="1" si="53"/>
        <v>-1</v>
      </c>
      <c r="DX13" s="69">
        <f t="shared" ca="1" si="54"/>
        <v>1.0499999999999998</v>
      </c>
      <c r="DY13" s="69">
        <f t="shared" ca="1" si="55"/>
        <v>-1</v>
      </c>
      <c r="DZ13" s="72">
        <f t="shared" ca="1" si="56"/>
        <v>102.38095238095238</v>
      </c>
      <c r="EA13" s="72">
        <f t="shared" ca="1" si="57"/>
        <v>102.58830343930143</v>
      </c>
      <c r="EB13" s="72">
        <f t="shared" ca="1" si="58"/>
        <v>105.92334494773519</v>
      </c>
      <c r="EC13" s="65">
        <f t="shared" ca="1" si="59"/>
        <v>0</v>
      </c>
      <c r="ED13" s="65">
        <f t="shared" ca="1" si="60"/>
        <v>0</v>
      </c>
      <c r="EE13" s="65">
        <f t="shared" ca="1" si="61"/>
        <v>0</v>
      </c>
      <c r="EF13" s="65">
        <f t="shared" ca="1" si="62"/>
        <v>0</v>
      </c>
      <c r="EG13" s="65">
        <f t="shared" ca="1" si="63"/>
        <v>0</v>
      </c>
      <c r="EH13" s="65">
        <f t="shared" ca="1" si="64"/>
        <v>0</v>
      </c>
      <c r="EI13" s="429" t="str">
        <f t="shared" ca="1" si="65"/>
        <v>Yes</v>
      </c>
      <c r="EJ13" s="428" t="str">
        <f t="shared" ca="1" si="66"/>
        <v>E</v>
      </c>
      <c r="EK13" s="428" t="str">
        <f t="shared" ca="1" si="67"/>
        <v>Over</v>
      </c>
      <c r="EL13" s="65" t="str">
        <f t="shared" ca="1" si="68"/>
        <v>No</v>
      </c>
      <c r="EM13" s="65" t="str">
        <f t="shared" ca="1" si="69"/>
        <v>Yes</v>
      </c>
      <c r="EN13" s="65">
        <f t="shared" ca="1" si="70"/>
        <v>0</v>
      </c>
      <c r="EO13" s="433">
        <f t="shared" ca="1" si="71"/>
        <v>0</v>
      </c>
      <c r="EP13" s="433">
        <f t="shared" ca="1" si="72"/>
        <v>0</v>
      </c>
      <c r="EQ13" s="433">
        <f t="shared" ca="1" si="73"/>
        <v>6</v>
      </c>
      <c r="ER13" s="433">
        <f t="shared" ca="1" si="74"/>
        <v>20</v>
      </c>
      <c r="ES13" s="433">
        <f t="shared" ca="1" si="75"/>
        <v>10</v>
      </c>
      <c r="ET13" s="433">
        <f t="shared" ca="1" si="76"/>
        <v>22</v>
      </c>
      <c r="EU13" s="433">
        <f ca="1">IF(OR(CO13="",CQ13=""),"",Discipline!$P$3*CO13+Discipline!$X$3*CQ13)</f>
        <v>0</v>
      </c>
      <c r="EV13" s="433">
        <f ca="1">IF(OR(CP13="",CR13=""),"",Discipline!$P$3*CP13+Discipline!$X$3*CR13)</f>
        <v>0</v>
      </c>
      <c r="FA13" s="618">
        <v>11</v>
      </c>
      <c r="FB13" s="617" t="s">
        <v>745</v>
      </c>
      <c r="FC13" s="617" t="s">
        <v>774</v>
      </c>
      <c r="FD13" s="617" t="s">
        <v>789</v>
      </c>
      <c r="FE13" s="617" t="s">
        <v>840</v>
      </c>
      <c r="FF13" s="617" t="s">
        <v>986</v>
      </c>
      <c r="FG13" s="617" t="s">
        <v>855</v>
      </c>
      <c r="FH13" s="617"/>
      <c r="FI13" s="617"/>
      <c r="FJ13" s="617"/>
      <c r="FK13" s="617" t="s">
        <v>1042</v>
      </c>
      <c r="FL13" s="617" t="s">
        <v>991</v>
      </c>
      <c r="FM13" s="617" t="s">
        <v>1060</v>
      </c>
      <c r="FN13" s="617" t="s">
        <v>1080</v>
      </c>
      <c r="FO13" s="617" t="s">
        <v>1102</v>
      </c>
      <c r="FP13" s="617" t="s">
        <v>1139</v>
      </c>
      <c r="FQ13" s="617" t="s">
        <v>895</v>
      </c>
      <c r="FR13" s="617" t="s">
        <v>891</v>
      </c>
      <c r="FS13" s="617" t="s">
        <v>956</v>
      </c>
      <c r="FT13" s="617" t="s">
        <v>924</v>
      </c>
      <c r="FU13" s="617" t="s">
        <v>999</v>
      </c>
      <c r="FV13" s="617" t="s">
        <v>1000</v>
      </c>
      <c r="FW13" s="617" t="s">
        <v>1122</v>
      </c>
    </row>
    <row r="14" spans="1:179" x14ac:dyDescent="0.25">
      <c r="A14" s="10" t="str">
        <f ca="1">IFERROR(RANK(order!A14,order!A$3:A$554,0),"")</f>
        <v/>
      </c>
      <c r="B14" s="10">
        <f ca="1">IFERROR(RANK(order!B14,order!B$3:B$554,0),"")</f>
        <v>6</v>
      </c>
      <c r="C14" s="10">
        <f ca="1">IFERROR(RANK(order!C14,order!C$3:C$554,0),"")</f>
        <v>12</v>
      </c>
      <c r="D14" s="4" t="str">
        <f ca="1">IFERROR(RANK(order!D14,order!D$3:D$554,0),"")</f>
        <v/>
      </c>
      <c r="E14" s="4" t="str">
        <f ca="1">IFERROR(RANK(order!E14,order!E$3:E$554,0),"")</f>
        <v/>
      </c>
      <c r="F14" s="4" t="str">
        <f ca="1">IFERROR(RANK(order!F14,order!F$3:F$554,0),"")</f>
        <v/>
      </c>
      <c r="G14" s="10" t="str">
        <f ca="1">IFERROR(RANK(order!G14,order!G$3:G$554,0),"")</f>
        <v/>
      </c>
      <c r="H14" s="10" t="str">
        <f ca="1">IFERROR(RANK(order!H14,order!H$3:H$554,0),"")</f>
        <v/>
      </c>
      <c r="I14" s="10" t="str">
        <f ca="1">IFERROR(RANK(order!I14,order!I$3:I$554,0),"")</f>
        <v/>
      </c>
      <c r="J14" s="4" t="str">
        <f ca="1">IFERROR(RANK(order!J14,order!J$3:J$554,0),"")</f>
        <v/>
      </c>
      <c r="K14" s="4" t="str">
        <f ca="1">IFERROR(RANK(order!K14,order!K$3:K$554,0),"")</f>
        <v/>
      </c>
      <c r="L14" s="4" t="str">
        <f ca="1">IFERROR(RANK(order!L14,order!L$3:L$554,0),"")</f>
        <v/>
      </c>
      <c r="M14" s="10" t="str">
        <f ca="1">IFERROR(RANK(order!M14,order!M$3:M$554,0),"")</f>
        <v/>
      </c>
      <c r="N14" s="10" t="str">
        <f ca="1">IFERROR(RANK(order!N14,order!N$3:N$554,0),"")</f>
        <v/>
      </c>
      <c r="O14" s="10" t="str">
        <f ca="1">IFERROR(RANK(order!O14,order!O$3:O$554,0),"")</f>
        <v/>
      </c>
      <c r="P14" s="4" t="str">
        <f ca="1">IFERROR(RANK(order!P14,order!P$3:P$554,0),"")</f>
        <v/>
      </c>
      <c r="Q14" s="4" t="str">
        <f ca="1">IFERROR(RANK(order!Q14,order!Q$3:Q$554,0),"")</f>
        <v/>
      </c>
      <c r="R14" s="4" t="str">
        <f ca="1">IFERROR(RANK(order!R14,order!R$3:R$554,0),"")</f>
        <v/>
      </c>
      <c r="S14" s="10" t="str">
        <f ca="1">IFERROR(RANK(order!S14,order!S$3:S$554,0),"")</f>
        <v/>
      </c>
      <c r="T14" s="10" t="str">
        <f ca="1">IFERROR(RANK(order!T14,order!T$3:T$554,0),"")</f>
        <v/>
      </c>
      <c r="U14" s="10" t="str">
        <f ca="1">IFERROR(RANK(order!U14,order!U$3:U$554,0),"")</f>
        <v/>
      </c>
      <c r="V14" s="4">
        <f ca="1">IFERROR(RANK(order!V14,order!V$3:V$554,0),"")</f>
        <v>6</v>
      </c>
      <c r="W14" s="4" t="str">
        <f ca="1">IFERROR(RANK(order!W14,order!W$3:W$554,0),"")</f>
        <v/>
      </c>
      <c r="X14" s="4">
        <f ca="1">IFERROR(RANK(order!X14,order!X$3:X$554,0),"")</f>
        <v>12</v>
      </c>
      <c r="Y14" s="10" t="str">
        <f ca="1">IFERROR(RANK(order!Y14,order!Y$3:Y$554,0),"")</f>
        <v/>
      </c>
      <c r="Z14" s="10" t="str">
        <f ca="1">IFERROR(RANK(order!Z14,order!Z$3:Z$554,0),"")</f>
        <v/>
      </c>
      <c r="AA14" s="10" t="str">
        <f ca="1">IFERROR(RANK(order!AA14,order!AA$3:AA$554,0),"")</f>
        <v/>
      </c>
      <c r="AB14" s="4" t="str">
        <f ca="1">IFERROR(RANK(order!AB14,order!AB$3:AB$554,0),"")</f>
        <v/>
      </c>
      <c r="AC14" s="4" t="str">
        <f ca="1">IFERROR(RANK(order!AC14,order!AC$3:AC$554,0),"")</f>
        <v/>
      </c>
      <c r="AD14" s="4" t="str">
        <f ca="1">IFERROR(RANK(order!AD14,order!AD$3:AD$554,0),"")</f>
        <v/>
      </c>
      <c r="AE14" s="10" t="str">
        <f ca="1">IFERROR(RANK(order!AE14,order!AE$3:AE$554,0),"")</f>
        <v/>
      </c>
      <c r="AF14" s="10" t="str">
        <f ca="1">IFERROR(RANK(order!AF14,order!AF$3:AF$554,0),"")</f>
        <v/>
      </c>
      <c r="AG14" s="10" t="str">
        <f ca="1">IFERROR(RANK(order!AG14,order!AG$3:AG$554,0),"")</f>
        <v/>
      </c>
      <c r="AH14" s="4" t="str">
        <f ca="1">IFERROR(RANK(order!AH14,order!AH$3:AH$554,0),"")</f>
        <v/>
      </c>
      <c r="AI14" s="4" t="str">
        <f ca="1">IFERROR(RANK(order!AI14,order!AI$3:AI$554,0),"")</f>
        <v/>
      </c>
      <c r="AJ14" s="4" t="str">
        <f ca="1">IFERROR(RANK(order!AJ14,order!AJ$3:AJ$554,0),"")</f>
        <v/>
      </c>
      <c r="AK14" s="10" t="str">
        <f ca="1">IFERROR(RANK(order!AK14,order!AK$3:AK$554,0),"")</f>
        <v/>
      </c>
      <c r="AL14" s="10" t="str">
        <f ca="1">IFERROR(RANK(order!AL14,order!AL$3:AL$554,0),"")</f>
        <v/>
      </c>
      <c r="AM14" s="10" t="str">
        <f ca="1">IFERROR(RANK(order!AM14,order!AM$3:AM$554,0),"")</f>
        <v/>
      </c>
      <c r="AN14" s="4" t="str">
        <f ca="1">IFERROR(RANK(order!AN14,order!AN$3:AN$554,0),"")</f>
        <v/>
      </c>
      <c r="AO14" s="4" t="str">
        <f ca="1">IFERROR(RANK(order!AO14,order!AO$3:AO$554,0),"")</f>
        <v/>
      </c>
      <c r="AP14" s="4" t="str">
        <f ca="1">IFERROR(RANK(order!AP14,order!AP$3:AP$554,0),"")</f>
        <v/>
      </c>
      <c r="AQ14" s="10" t="str">
        <f ca="1">IFERROR(RANK(order!AQ14,order!AQ$3:AQ$554,0),"")</f>
        <v/>
      </c>
      <c r="AR14" s="10" t="str">
        <f ca="1">IFERROR(RANK(order!AR14,order!AR$3:AR$554,0),"")</f>
        <v/>
      </c>
      <c r="AS14" s="10" t="str">
        <f ca="1">IFERROR(RANK(order!AS14,order!AS$3:AS$554,0),"")</f>
        <v/>
      </c>
      <c r="AT14" s="4" t="str">
        <f ca="1">IFERROR(RANK(order!AT14,order!AT$3:AT$554,0),"")</f>
        <v/>
      </c>
      <c r="AU14" s="4" t="str">
        <f ca="1">IFERROR(RANK(order!AU14,order!AU$3:AU$554,0),"")</f>
        <v/>
      </c>
      <c r="AV14" s="4" t="str">
        <f ca="1">IFERROR(RANK(order!AV14,order!AV$3:AV$554,0),"")</f>
        <v/>
      </c>
      <c r="AW14" s="10" t="str">
        <f ca="1">IFERROR(RANK(order!AW14,order!AW$3:AW$554,0),"")</f>
        <v/>
      </c>
      <c r="AX14" s="10" t="str">
        <f ca="1">IFERROR(RANK(order!AX14,order!AX$3:AX$554,0),"")</f>
        <v/>
      </c>
      <c r="AY14" s="10" t="str">
        <f ca="1">IFERROR(RANK(order!AY14,order!AY$3:AY$554,0),"")</f>
        <v/>
      </c>
      <c r="AZ14" s="4" t="str">
        <f ca="1">IFERROR(RANK(order!AZ14,order!AZ$3:AZ$554,0),"")</f>
        <v/>
      </c>
      <c r="BA14" s="4" t="str">
        <f ca="1">IFERROR(RANK(order!BA14,order!BA$3:BA$554,0),"")</f>
        <v/>
      </c>
      <c r="BB14" s="4" t="str">
        <f ca="1">IFERROR(RANK(order!BB14,order!BB$3:BB$554,0),"")</f>
        <v/>
      </c>
      <c r="BC14" s="10" t="str">
        <f ca="1">IFERROR(RANK(order!BC14,order!BC$3:BC$554,0),"")</f>
        <v/>
      </c>
      <c r="BD14" s="10" t="str">
        <f ca="1">IFERROR(RANK(order!BD14,order!BD$3:BD$554,0),"")</f>
        <v/>
      </c>
      <c r="BE14" s="10" t="str">
        <f ca="1">IFERROR(RANK(order!BE14,order!BE$3:BE$554,0),"")</f>
        <v/>
      </c>
      <c r="BF14" s="4" t="str">
        <f ca="1">IFERROR(RANK(order!BF14,order!BF$3:BF$554,0),"")</f>
        <v/>
      </c>
      <c r="BG14" s="4" t="str">
        <f ca="1">IFERROR(RANK(order!BG14,order!BG$3:BG$554,0),"")</f>
        <v/>
      </c>
      <c r="BH14" s="4" t="str">
        <f ca="1">IFERROR(RANK(order!BH14,order!BH$3:BH$554,0),"")</f>
        <v/>
      </c>
      <c r="BI14" s="10" t="str">
        <f ca="1">IFERROR(RANK(order!BI14,order!BI$3:BI$554,0),"")</f>
        <v/>
      </c>
      <c r="BJ14" s="10" t="str">
        <f ca="1">IFERROR(RANK(order!BJ14,order!BJ$3:BJ$554,0),"")</f>
        <v/>
      </c>
      <c r="BK14" s="10" t="str">
        <f ca="1">IFERROR(RANK(order!BK14,order!BK$3:BK$554,0),"")</f>
        <v/>
      </c>
      <c r="BL14" s="4" t="str">
        <f ca="1">IFERROR(RANK(order!BL14,order!BL$3:BL$554,0),"")</f>
        <v/>
      </c>
      <c r="BM14" s="4" t="str">
        <f ca="1">IFERROR(RANK(order!BM14,order!BM$3:BM$554,0),"")</f>
        <v/>
      </c>
      <c r="BN14" s="4" t="str">
        <f ca="1">IFERROR(RANK(order!BN14,order!BN$3:BN$554,0),"")</f>
        <v/>
      </c>
      <c r="BO14" s="10" t="str">
        <f ca="1">IFERROR(RANK(order!BO14,order!BO$3:BO$554,0),"")</f>
        <v/>
      </c>
      <c r="BP14" s="10" t="str">
        <f ca="1">IFERROR(RANK(order!BP14,order!BP$3:BP$554,0),"")</f>
        <v/>
      </c>
      <c r="BQ14" s="10" t="str">
        <f ca="1">IFERROR(RANK(order!BQ14,order!BQ$3:BQ$554,0),"")</f>
        <v/>
      </c>
      <c r="BR14" s="4" t="str">
        <f ca="1">IFERROR(RANK(order!BR14,order!BR$3:BR$554,0),"")</f>
        <v/>
      </c>
      <c r="BS14" s="4" t="str">
        <f ca="1">IFERROR(RANK(order!BS14,order!BS$3:BS$554,0),"")</f>
        <v/>
      </c>
      <c r="BT14" s="4" t="str">
        <f ca="1">IFERROR(RANK(order!BT14,order!BT$3:BT$554,0),"")</f>
        <v/>
      </c>
      <c r="BU14" s="95">
        <f t="shared" si="77"/>
        <v>12</v>
      </c>
      <c r="BV14" s="35" t="str">
        <f t="shared" si="78"/>
        <v>E1</v>
      </c>
      <c r="BW14" s="55">
        <f t="shared" ca="1" si="1"/>
        <v>43318</v>
      </c>
      <c r="BX14" s="56" t="str">
        <f t="shared" ca="1" si="2"/>
        <v>Hull</v>
      </c>
      <c r="BY14" s="56" t="str">
        <f t="shared" ca="1" si="3"/>
        <v>Aston Villa</v>
      </c>
      <c r="BZ14" s="57">
        <f t="shared" ca="1" si="4"/>
        <v>1</v>
      </c>
      <c r="CA14" s="57">
        <f t="shared" ca="1" si="5"/>
        <v>3</v>
      </c>
      <c r="CB14" s="58" t="str">
        <f t="shared" ca="1" si="6"/>
        <v>A</v>
      </c>
      <c r="CC14" s="57">
        <f t="shared" ca="1" si="7"/>
        <v>1</v>
      </c>
      <c r="CD14" s="57">
        <f t="shared" ca="1" si="8"/>
        <v>1</v>
      </c>
      <c r="CE14" s="58" t="str">
        <f t="shared" ca="1" si="9"/>
        <v>D</v>
      </c>
      <c r="CF14" s="59" t="str">
        <f t="shared" ca="1" si="10"/>
        <v>A Madley</v>
      </c>
      <c r="CG14" s="57">
        <f t="shared" ca="1" si="11"/>
        <v>11</v>
      </c>
      <c r="CH14" s="57">
        <f t="shared" ca="1" si="12"/>
        <v>9</v>
      </c>
      <c r="CI14" s="57">
        <f t="shared" ca="1" si="13"/>
        <v>3</v>
      </c>
      <c r="CJ14" s="57">
        <f t="shared" ca="1" si="14"/>
        <v>5</v>
      </c>
      <c r="CK14" s="57">
        <f t="shared" ca="1" si="15"/>
        <v>12</v>
      </c>
      <c r="CL14" s="57">
        <f t="shared" ca="1" si="16"/>
        <v>9</v>
      </c>
      <c r="CM14" s="57">
        <f t="shared" ca="1" si="17"/>
        <v>4</v>
      </c>
      <c r="CN14" s="57">
        <f t="shared" ca="1" si="18"/>
        <v>2</v>
      </c>
      <c r="CO14" s="57">
        <f t="shared" ca="1" si="19"/>
        <v>0</v>
      </c>
      <c r="CP14" s="57">
        <f t="shared" ca="1" si="20"/>
        <v>2</v>
      </c>
      <c r="CQ14" s="57">
        <f t="shared" ca="1" si="21"/>
        <v>0</v>
      </c>
      <c r="CR14" s="57">
        <f t="shared" ca="1" si="22"/>
        <v>0</v>
      </c>
      <c r="CS14" s="60">
        <f t="shared" ca="1" si="23"/>
        <v>2.75</v>
      </c>
      <c r="CT14" s="60">
        <f t="shared" ca="1" si="24"/>
        <v>3.3</v>
      </c>
      <c r="CU14" s="60">
        <f t="shared" ca="1" si="25"/>
        <v>2.8</v>
      </c>
      <c r="CV14" s="60">
        <f t="shared" ca="1" si="26"/>
        <v>2.72</v>
      </c>
      <c r="CW14" s="60">
        <f t="shared" ca="1" si="27"/>
        <v>3.24</v>
      </c>
      <c r="CX14" s="60">
        <f t="shared" ca="1" si="28"/>
        <v>2.86</v>
      </c>
      <c r="CY14" s="60">
        <f t="shared" ca="1" si="29"/>
        <v>2.06</v>
      </c>
      <c r="CZ14" s="60">
        <f t="shared" ca="1" si="30"/>
        <v>1.73</v>
      </c>
      <c r="DA14" s="65">
        <f t="shared" ca="1" si="31"/>
        <v>4</v>
      </c>
      <c r="DB14" s="65">
        <f t="shared" ca="1" si="32"/>
        <v>2</v>
      </c>
      <c r="DC14" s="65">
        <f t="shared" ca="1" si="33"/>
        <v>2</v>
      </c>
      <c r="DD14" s="65">
        <f t="shared" ca="1" si="34"/>
        <v>0</v>
      </c>
      <c r="DE14" s="65">
        <f t="shared" ca="1" si="35"/>
        <v>2</v>
      </c>
      <c r="DF14" s="66" t="str">
        <f t="shared" ca="1" si="36"/>
        <v>A</v>
      </c>
      <c r="DG14" s="66" t="str">
        <f t="shared" ca="1" si="37"/>
        <v>D-A</v>
      </c>
      <c r="DH14" s="66" t="str">
        <f t="shared" ca="1" si="38"/>
        <v>A13</v>
      </c>
      <c r="DI14" s="66" t="str">
        <f t="shared" ca="1" si="39"/>
        <v>D11</v>
      </c>
      <c r="DJ14" s="66" t="str">
        <f t="shared" ca="1" si="40"/>
        <v>A02</v>
      </c>
      <c r="DK14" s="65" t="str">
        <f t="shared" ca="1" si="41"/>
        <v>Yes</v>
      </c>
      <c r="DL14" s="65">
        <f t="shared" ca="1" si="42"/>
        <v>0</v>
      </c>
      <c r="DM14" s="65">
        <f t="shared" ca="1" si="43"/>
        <v>1</v>
      </c>
      <c r="DN14" s="65">
        <f t="shared" ca="1" si="44"/>
        <v>0</v>
      </c>
      <c r="DO14" s="65">
        <f t="shared" ca="1" si="45"/>
        <v>0</v>
      </c>
      <c r="DP14" s="65">
        <f t="shared" ca="1" si="46"/>
        <v>0</v>
      </c>
      <c r="DQ14" s="65">
        <f t="shared" ca="1" si="47"/>
        <v>0</v>
      </c>
      <c r="DR14" s="69">
        <f t="shared" ca="1" si="48"/>
        <v>-1</v>
      </c>
      <c r="DS14" s="69">
        <f t="shared" ca="1" si="49"/>
        <v>-1</v>
      </c>
      <c r="DT14" s="69">
        <f t="shared" ca="1" si="50"/>
        <v>1.7999999999999998</v>
      </c>
      <c r="DU14" s="69">
        <f t="shared" ca="1" si="51"/>
        <v>-1</v>
      </c>
      <c r="DV14" s="69">
        <f t="shared" ca="1" si="52"/>
        <v>-1</v>
      </c>
      <c r="DW14" s="69">
        <f t="shared" ca="1" si="53"/>
        <v>1.8599999999999999</v>
      </c>
      <c r="DX14" s="69">
        <f t="shared" ca="1" si="54"/>
        <v>1.06</v>
      </c>
      <c r="DY14" s="69">
        <f t="shared" ca="1" si="55"/>
        <v>-1</v>
      </c>
      <c r="DZ14" s="72">
        <f t="shared" ca="1" si="56"/>
        <v>102.38095238095238</v>
      </c>
      <c r="EA14" s="72">
        <f t="shared" ca="1" si="57"/>
        <v>102.59393837825209</v>
      </c>
      <c r="EB14" s="72">
        <f t="shared" ca="1" si="58"/>
        <v>106.34715752848084</v>
      </c>
      <c r="EC14" s="65">
        <f t="shared" ca="1" si="59"/>
        <v>0</v>
      </c>
      <c r="ED14" s="65">
        <f t="shared" ca="1" si="60"/>
        <v>0</v>
      </c>
      <c r="EE14" s="65">
        <f t="shared" ca="1" si="61"/>
        <v>0</v>
      </c>
      <c r="EF14" s="65">
        <f t="shared" ca="1" si="62"/>
        <v>0</v>
      </c>
      <c r="EG14" s="65">
        <f t="shared" ca="1" si="63"/>
        <v>0</v>
      </c>
      <c r="EH14" s="65">
        <f t="shared" ca="1" si="64"/>
        <v>0</v>
      </c>
      <c r="EI14" s="429" t="str">
        <f t="shared" ca="1" si="65"/>
        <v>Yes</v>
      </c>
      <c r="EJ14" s="428" t="str">
        <f t="shared" ca="1" si="66"/>
        <v>E</v>
      </c>
      <c r="EK14" s="428" t="str">
        <f t="shared" ca="1" si="67"/>
        <v>Over</v>
      </c>
      <c r="EL14" s="65" t="str">
        <f t="shared" ca="1" si="68"/>
        <v>Yes</v>
      </c>
      <c r="EM14" s="65" t="str">
        <f t="shared" ca="1" si="69"/>
        <v>No</v>
      </c>
      <c r="EN14" s="65">
        <f t="shared" ca="1" si="70"/>
        <v>20</v>
      </c>
      <c r="EO14" s="433">
        <f t="shared" ca="1" si="71"/>
        <v>2</v>
      </c>
      <c r="EP14" s="433">
        <f t="shared" ca="1" si="72"/>
        <v>0</v>
      </c>
      <c r="EQ14" s="433">
        <f t="shared" ca="1" si="73"/>
        <v>6</v>
      </c>
      <c r="ER14" s="433">
        <f t="shared" ca="1" si="74"/>
        <v>20</v>
      </c>
      <c r="ES14" s="433">
        <f t="shared" ca="1" si="75"/>
        <v>8</v>
      </c>
      <c r="ET14" s="433">
        <f t="shared" ca="1" si="76"/>
        <v>21</v>
      </c>
      <c r="EU14" s="433">
        <f ca="1">IF(OR(CO14="",CQ14=""),"",Discipline!$P$3*CO14+Discipline!$X$3*CQ14)</f>
        <v>0</v>
      </c>
      <c r="EV14" s="433">
        <f ca="1">IF(OR(CP14="",CR14=""),"",Discipline!$P$3*CP14+Discipline!$X$3*CR14)</f>
        <v>20</v>
      </c>
      <c r="FA14" s="618">
        <v>12</v>
      </c>
      <c r="FB14" s="617" t="s">
        <v>746</v>
      </c>
      <c r="FC14" s="617" t="s">
        <v>804</v>
      </c>
      <c r="FD14" s="617" t="s">
        <v>790</v>
      </c>
      <c r="FE14" s="617" t="s">
        <v>841</v>
      </c>
      <c r="FF14" s="617" t="s">
        <v>987</v>
      </c>
      <c r="FG14" s="617" t="s">
        <v>865</v>
      </c>
      <c r="FH14" s="617"/>
      <c r="FI14" s="617"/>
      <c r="FJ14" s="617"/>
      <c r="FK14" s="617" t="s">
        <v>1043</v>
      </c>
      <c r="FL14" s="617" t="s">
        <v>977</v>
      </c>
      <c r="FM14" s="617" t="s">
        <v>1061</v>
      </c>
      <c r="FN14" s="617" t="s">
        <v>1081</v>
      </c>
      <c r="FO14" s="617" t="s">
        <v>1103</v>
      </c>
      <c r="FP14" s="617" t="s">
        <v>1140</v>
      </c>
      <c r="FQ14" s="617" t="s">
        <v>896</v>
      </c>
      <c r="FR14" s="617" t="s">
        <v>911</v>
      </c>
      <c r="FS14" s="617" t="s">
        <v>272</v>
      </c>
      <c r="FT14" s="617" t="s">
        <v>995</v>
      </c>
      <c r="FU14" s="617" t="s">
        <v>936</v>
      </c>
      <c r="FV14" s="617" t="s">
        <v>965</v>
      </c>
      <c r="FW14" s="617" t="s">
        <v>1123</v>
      </c>
    </row>
    <row r="15" spans="1:179" x14ac:dyDescent="0.25">
      <c r="A15" s="10" t="str">
        <f ca="1">IFERROR(RANK(order!A15,order!A$3:A$554,0),"")</f>
        <v/>
      </c>
      <c r="B15" s="10" t="str">
        <f ca="1">IFERROR(RANK(order!B15,order!B$3:B$554,0),"")</f>
        <v/>
      </c>
      <c r="C15" s="10" t="str">
        <f ca="1">IFERROR(RANK(order!C15,order!C$3:C$554,0),"")</f>
        <v/>
      </c>
      <c r="D15" s="4" t="str">
        <f ca="1">IFERROR(RANK(order!D15,order!D$3:D$554,0),"")</f>
        <v/>
      </c>
      <c r="E15" s="4" t="str">
        <f ca="1">IFERROR(RANK(order!E15,order!E$3:E$554,0),"")</f>
        <v/>
      </c>
      <c r="F15" s="4" t="str">
        <f ca="1">IFERROR(RANK(order!F15,order!F$3:F$554,0),"")</f>
        <v/>
      </c>
      <c r="G15" s="10" t="str">
        <f ca="1">IFERROR(RANK(order!G15,order!G$3:G$554,0),"")</f>
        <v/>
      </c>
      <c r="H15" s="10" t="str">
        <f ca="1">IFERROR(RANK(order!H15,order!H$3:H$554,0),"")</f>
        <v/>
      </c>
      <c r="I15" s="10" t="str">
        <f ca="1">IFERROR(RANK(order!I15,order!I$3:I$554,0),"")</f>
        <v/>
      </c>
      <c r="J15" s="4" t="str">
        <f ca="1">IFERROR(RANK(order!J15,order!J$3:J$554,0),"")</f>
        <v/>
      </c>
      <c r="K15" s="4" t="str">
        <f ca="1">IFERROR(RANK(order!K15,order!K$3:K$554,0),"")</f>
        <v/>
      </c>
      <c r="L15" s="4" t="str">
        <f ca="1">IFERROR(RANK(order!L15,order!L$3:L$554,0),"")</f>
        <v/>
      </c>
      <c r="M15" s="10" t="str">
        <f ca="1">IFERROR(RANK(order!M15,order!M$3:M$554,0),"")</f>
        <v/>
      </c>
      <c r="N15" s="10" t="str">
        <f ca="1">IFERROR(RANK(order!N15,order!N$3:N$554,0),"")</f>
        <v/>
      </c>
      <c r="O15" s="10" t="str">
        <f ca="1">IFERROR(RANK(order!O15,order!O$3:O$554,0),"")</f>
        <v/>
      </c>
      <c r="P15" s="4" t="str">
        <f ca="1">IFERROR(RANK(order!P15,order!P$3:P$554,0),"")</f>
        <v/>
      </c>
      <c r="Q15" s="4" t="str">
        <f ca="1">IFERROR(RANK(order!Q15,order!Q$3:Q$554,0),"")</f>
        <v/>
      </c>
      <c r="R15" s="4" t="str">
        <f ca="1">IFERROR(RANK(order!R15,order!R$3:R$554,0),"")</f>
        <v/>
      </c>
      <c r="S15" s="10" t="str">
        <f ca="1">IFERROR(RANK(order!S15,order!S$3:S$554,0),"")</f>
        <v/>
      </c>
      <c r="T15" s="10" t="str">
        <f ca="1">IFERROR(RANK(order!T15,order!T$3:T$554,0),"")</f>
        <v/>
      </c>
      <c r="U15" s="10" t="str">
        <f ca="1">IFERROR(RANK(order!U15,order!U$3:U$554,0),"")</f>
        <v/>
      </c>
      <c r="V15" s="4" t="str">
        <f ca="1">IFERROR(RANK(order!V15,order!V$3:V$554,0),"")</f>
        <v/>
      </c>
      <c r="W15" s="4" t="str">
        <f ca="1">IFERROR(RANK(order!W15,order!W$3:W$554,0),"")</f>
        <v/>
      </c>
      <c r="X15" s="4" t="str">
        <f ca="1">IFERROR(RANK(order!X15,order!X$3:X$554,0),"")</f>
        <v/>
      </c>
      <c r="Y15" s="10" t="str">
        <f ca="1">IFERROR(RANK(order!Y15,order!Y$3:Y$554,0),"")</f>
        <v/>
      </c>
      <c r="Z15" s="10" t="str">
        <f ca="1">IFERROR(RANK(order!Z15,order!Z$3:Z$554,0),"")</f>
        <v/>
      </c>
      <c r="AA15" s="10" t="str">
        <f ca="1">IFERROR(RANK(order!AA15,order!AA$3:AA$554,0),"")</f>
        <v/>
      </c>
      <c r="AB15" s="4" t="str">
        <f ca="1">IFERROR(RANK(order!AB15,order!AB$3:AB$554,0),"")</f>
        <v/>
      </c>
      <c r="AC15" s="4" t="str">
        <f ca="1">IFERROR(RANK(order!AC15,order!AC$3:AC$554,0),"")</f>
        <v/>
      </c>
      <c r="AD15" s="4" t="str">
        <f ca="1">IFERROR(RANK(order!AD15,order!AD$3:AD$554,0),"")</f>
        <v/>
      </c>
      <c r="AE15" s="10">
        <f ca="1">IFERROR(RANK(order!AE15,order!AE$3:AE$554,0),"")</f>
        <v>6</v>
      </c>
      <c r="AF15" s="10" t="str">
        <f ca="1">IFERROR(RANK(order!AF15,order!AF$3:AF$554,0),"")</f>
        <v/>
      </c>
      <c r="AG15" s="10">
        <f ca="1">IFERROR(RANK(order!AG15,order!AG$3:AG$554,0),"")</f>
        <v>11</v>
      </c>
      <c r="AH15" s="4" t="str">
        <f ca="1">IFERROR(RANK(order!AH15,order!AH$3:AH$554,0),"")</f>
        <v/>
      </c>
      <c r="AI15" s="4" t="str">
        <f ca="1">IFERROR(RANK(order!AI15,order!AI$3:AI$554,0),"")</f>
        <v/>
      </c>
      <c r="AJ15" s="4" t="str">
        <f ca="1">IFERROR(RANK(order!AJ15,order!AJ$3:AJ$554,0),"")</f>
        <v/>
      </c>
      <c r="AK15" s="10" t="str">
        <f ca="1">IFERROR(RANK(order!AK15,order!AK$3:AK$554,0),"")</f>
        <v/>
      </c>
      <c r="AL15" s="10" t="str">
        <f ca="1">IFERROR(RANK(order!AL15,order!AL$3:AL$554,0),"")</f>
        <v/>
      </c>
      <c r="AM15" s="10" t="str">
        <f ca="1">IFERROR(RANK(order!AM15,order!AM$3:AM$554,0),"")</f>
        <v/>
      </c>
      <c r="AN15" s="4" t="str">
        <f ca="1">IFERROR(RANK(order!AN15,order!AN$3:AN$554,0),"")</f>
        <v/>
      </c>
      <c r="AO15" s="4" t="str">
        <f ca="1">IFERROR(RANK(order!AO15,order!AO$3:AO$554,0),"")</f>
        <v/>
      </c>
      <c r="AP15" s="4" t="str">
        <f ca="1">IFERROR(RANK(order!AP15,order!AP$3:AP$554,0),"")</f>
        <v/>
      </c>
      <c r="AQ15" s="10" t="str">
        <f ca="1">IFERROR(RANK(order!AQ15,order!AQ$3:AQ$554,0),"")</f>
        <v/>
      </c>
      <c r="AR15" s="10" t="str">
        <f ca="1">IFERROR(RANK(order!AR15,order!AR$3:AR$554,0),"")</f>
        <v/>
      </c>
      <c r="AS15" s="10" t="str">
        <f ca="1">IFERROR(RANK(order!AS15,order!AS$3:AS$554,0),"")</f>
        <v/>
      </c>
      <c r="AT15" s="4" t="str">
        <f ca="1">IFERROR(RANK(order!AT15,order!AT$3:AT$554,0),"")</f>
        <v/>
      </c>
      <c r="AU15" s="4" t="str">
        <f ca="1">IFERROR(RANK(order!AU15,order!AU$3:AU$554,0),"")</f>
        <v/>
      </c>
      <c r="AV15" s="4" t="str">
        <f ca="1">IFERROR(RANK(order!AV15,order!AV$3:AV$554,0),"")</f>
        <v/>
      </c>
      <c r="AW15" s="10" t="str">
        <f ca="1">IFERROR(RANK(order!AW15,order!AW$3:AW$554,0),"")</f>
        <v/>
      </c>
      <c r="AX15" s="10" t="str">
        <f ca="1">IFERROR(RANK(order!AX15,order!AX$3:AX$554,0),"")</f>
        <v/>
      </c>
      <c r="AY15" s="10" t="str">
        <f ca="1">IFERROR(RANK(order!AY15,order!AY$3:AY$554,0),"")</f>
        <v/>
      </c>
      <c r="AZ15" s="4" t="str">
        <f ca="1">IFERROR(RANK(order!AZ15,order!AZ$3:AZ$554,0),"")</f>
        <v/>
      </c>
      <c r="BA15" s="4" t="str">
        <f ca="1">IFERROR(RANK(order!BA15,order!BA$3:BA$554,0),"")</f>
        <v/>
      </c>
      <c r="BB15" s="4" t="str">
        <f ca="1">IFERROR(RANK(order!BB15,order!BB$3:BB$554,0),"")</f>
        <v/>
      </c>
      <c r="BC15" s="10" t="str">
        <f ca="1">IFERROR(RANK(order!BC15,order!BC$3:BC$554,0),"")</f>
        <v/>
      </c>
      <c r="BD15" s="10">
        <f ca="1">IFERROR(RANK(order!BD15,order!BD$3:BD$554,0),"")</f>
        <v>6</v>
      </c>
      <c r="BE15" s="10">
        <f ca="1">IFERROR(RANK(order!BE15,order!BE$3:BE$554,0),"")</f>
        <v>11</v>
      </c>
      <c r="BF15" s="4" t="str">
        <f ca="1">IFERROR(RANK(order!BF15,order!BF$3:BF$554,0),"")</f>
        <v/>
      </c>
      <c r="BG15" s="4" t="str">
        <f ca="1">IFERROR(RANK(order!BG15,order!BG$3:BG$554,0),"")</f>
        <v/>
      </c>
      <c r="BH15" s="4" t="str">
        <f ca="1">IFERROR(RANK(order!BH15,order!BH$3:BH$554,0),"")</f>
        <v/>
      </c>
      <c r="BI15" s="10" t="str">
        <f ca="1">IFERROR(RANK(order!BI15,order!BI$3:BI$554,0),"")</f>
        <v/>
      </c>
      <c r="BJ15" s="10" t="str">
        <f ca="1">IFERROR(RANK(order!BJ15,order!BJ$3:BJ$554,0),"")</f>
        <v/>
      </c>
      <c r="BK15" s="10" t="str">
        <f ca="1">IFERROR(RANK(order!BK15,order!BK$3:BK$554,0),"")</f>
        <v/>
      </c>
      <c r="BL15" s="4" t="str">
        <f ca="1">IFERROR(RANK(order!BL15,order!BL$3:BL$554,0),"")</f>
        <v/>
      </c>
      <c r="BM15" s="4" t="str">
        <f ca="1">IFERROR(RANK(order!BM15,order!BM$3:BM$554,0),"")</f>
        <v/>
      </c>
      <c r="BN15" s="4" t="str">
        <f ca="1">IFERROR(RANK(order!BN15,order!BN$3:BN$554,0),"")</f>
        <v/>
      </c>
      <c r="BO15" s="10" t="str">
        <f ca="1">IFERROR(RANK(order!BO15,order!BO$3:BO$554,0),"")</f>
        <v/>
      </c>
      <c r="BP15" s="10" t="str">
        <f ca="1">IFERROR(RANK(order!BP15,order!BP$3:BP$554,0),"")</f>
        <v/>
      </c>
      <c r="BQ15" s="10" t="str">
        <f ca="1">IFERROR(RANK(order!BQ15,order!BQ$3:BQ$554,0),"")</f>
        <v/>
      </c>
      <c r="BR15" s="4" t="str">
        <f ca="1">IFERROR(RANK(order!BR15,order!BR$3:BR$554,0),"")</f>
        <v/>
      </c>
      <c r="BS15" s="4" t="str">
        <f ca="1">IFERROR(RANK(order!BS15,order!BS$3:BS$554,0),"")</f>
        <v/>
      </c>
      <c r="BT15" s="4" t="str">
        <f ca="1">IFERROR(RANK(order!BT15,order!BT$3:BT$554,0),"")</f>
        <v/>
      </c>
      <c r="BU15" s="95">
        <f t="shared" si="77"/>
        <v>13</v>
      </c>
      <c r="BV15" s="35" t="str">
        <f t="shared" si="78"/>
        <v>E1</v>
      </c>
      <c r="BW15" s="55">
        <f t="shared" ca="1" si="1"/>
        <v>43319</v>
      </c>
      <c r="BX15" s="56" t="str">
        <f t="shared" ca="1" si="2"/>
        <v>Middlesbrough</v>
      </c>
      <c r="BY15" s="56" t="str">
        <f t="shared" ca="1" si="3"/>
        <v>Sheffield United</v>
      </c>
      <c r="BZ15" s="57">
        <f t="shared" ca="1" si="4"/>
        <v>3</v>
      </c>
      <c r="CA15" s="57">
        <f t="shared" ca="1" si="5"/>
        <v>0</v>
      </c>
      <c r="CB15" s="58" t="str">
        <f t="shared" ca="1" si="6"/>
        <v>H</v>
      </c>
      <c r="CC15" s="57">
        <f t="shared" ca="1" si="7"/>
        <v>3</v>
      </c>
      <c r="CD15" s="57">
        <f t="shared" ca="1" si="8"/>
        <v>0</v>
      </c>
      <c r="CE15" s="58" t="str">
        <f t="shared" ca="1" si="9"/>
        <v>H</v>
      </c>
      <c r="CF15" s="59" t="str">
        <f t="shared" ca="1" si="10"/>
        <v>R Jones</v>
      </c>
      <c r="CG15" s="57">
        <f t="shared" ca="1" si="11"/>
        <v>13</v>
      </c>
      <c r="CH15" s="57">
        <f t="shared" ca="1" si="12"/>
        <v>17</v>
      </c>
      <c r="CI15" s="57">
        <f t="shared" ca="1" si="13"/>
        <v>5</v>
      </c>
      <c r="CJ15" s="57">
        <f t="shared" ca="1" si="14"/>
        <v>4</v>
      </c>
      <c r="CK15" s="57">
        <f t="shared" ca="1" si="15"/>
        <v>10</v>
      </c>
      <c r="CL15" s="57">
        <f t="shared" ca="1" si="16"/>
        <v>13</v>
      </c>
      <c r="CM15" s="57">
        <f t="shared" ca="1" si="17"/>
        <v>7</v>
      </c>
      <c r="CN15" s="57">
        <f t="shared" ca="1" si="18"/>
        <v>6</v>
      </c>
      <c r="CO15" s="57">
        <f t="shared" ca="1" si="19"/>
        <v>0</v>
      </c>
      <c r="CP15" s="57">
        <f t="shared" ca="1" si="20"/>
        <v>3</v>
      </c>
      <c r="CQ15" s="57">
        <f t="shared" ca="1" si="21"/>
        <v>0</v>
      </c>
      <c r="CR15" s="57">
        <f t="shared" ca="1" si="22"/>
        <v>0</v>
      </c>
      <c r="CS15" s="60">
        <f t="shared" ca="1" si="23"/>
        <v>2.25</v>
      </c>
      <c r="CT15" s="60">
        <f t="shared" ca="1" si="24"/>
        <v>3.3</v>
      </c>
      <c r="CU15" s="60">
        <f t="shared" ca="1" si="25"/>
        <v>3.6</v>
      </c>
      <c r="CV15" s="60">
        <f t="shared" ca="1" si="26"/>
        <v>2.2599999999999998</v>
      </c>
      <c r="CW15" s="60">
        <f t="shared" ca="1" si="27"/>
        <v>3.28</v>
      </c>
      <c r="CX15" s="60">
        <f t="shared" ca="1" si="28"/>
        <v>3.6</v>
      </c>
      <c r="CY15" s="60">
        <f t="shared" ca="1" si="29"/>
        <v>2.25</v>
      </c>
      <c r="CZ15" s="60">
        <f t="shared" ca="1" si="30"/>
        <v>1.62</v>
      </c>
      <c r="DA15" s="65">
        <f t="shared" ca="1" si="31"/>
        <v>3</v>
      </c>
      <c r="DB15" s="65">
        <f t="shared" ca="1" si="32"/>
        <v>3</v>
      </c>
      <c r="DC15" s="65">
        <f t="shared" ca="1" si="33"/>
        <v>0</v>
      </c>
      <c r="DD15" s="65">
        <f t="shared" ca="1" si="34"/>
        <v>0</v>
      </c>
      <c r="DE15" s="65">
        <f t="shared" ca="1" si="35"/>
        <v>0</v>
      </c>
      <c r="DF15" s="66" t="str">
        <f t="shared" ca="1" si="36"/>
        <v>D</v>
      </c>
      <c r="DG15" s="66" t="str">
        <f t="shared" ca="1" si="37"/>
        <v>H-H</v>
      </c>
      <c r="DH15" s="66" t="str">
        <f t="shared" ca="1" si="38"/>
        <v>H30</v>
      </c>
      <c r="DI15" s="66" t="str">
        <f t="shared" ca="1" si="39"/>
        <v>H3more</v>
      </c>
      <c r="DJ15" s="66" t="str">
        <f t="shared" ca="1" si="40"/>
        <v>D00</v>
      </c>
      <c r="DK15" s="65" t="str">
        <f t="shared" ca="1" si="41"/>
        <v>No</v>
      </c>
      <c r="DL15" s="65">
        <f t="shared" ca="1" si="42"/>
        <v>0</v>
      </c>
      <c r="DM15" s="65">
        <f t="shared" ca="1" si="43"/>
        <v>0</v>
      </c>
      <c r="DN15" s="65">
        <f t="shared" ca="1" si="44"/>
        <v>1</v>
      </c>
      <c r="DO15" s="65">
        <f t="shared" ca="1" si="45"/>
        <v>0</v>
      </c>
      <c r="DP15" s="65">
        <f t="shared" ca="1" si="46"/>
        <v>0</v>
      </c>
      <c r="DQ15" s="65">
        <f t="shared" ca="1" si="47"/>
        <v>0</v>
      </c>
      <c r="DR15" s="69">
        <f t="shared" ca="1" si="48"/>
        <v>1.25</v>
      </c>
      <c r="DS15" s="69">
        <f t="shared" ca="1" si="49"/>
        <v>-1</v>
      </c>
      <c r="DT15" s="69">
        <f t="shared" ca="1" si="50"/>
        <v>-1</v>
      </c>
      <c r="DU15" s="69">
        <f t="shared" ca="1" si="51"/>
        <v>1.2599999999999998</v>
      </c>
      <c r="DV15" s="69">
        <f t="shared" ca="1" si="52"/>
        <v>-1</v>
      </c>
      <c r="DW15" s="69">
        <f t="shared" ca="1" si="53"/>
        <v>-1</v>
      </c>
      <c r="DX15" s="69">
        <f t="shared" ca="1" si="54"/>
        <v>1.25</v>
      </c>
      <c r="DY15" s="69">
        <f t="shared" ca="1" si="55"/>
        <v>-1</v>
      </c>
      <c r="DZ15" s="72">
        <f t="shared" ca="1" si="56"/>
        <v>102.52525252525251</v>
      </c>
      <c r="EA15" s="72">
        <f t="shared" ca="1" si="57"/>
        <v>102.51337026644603</v>
      </c>
      <c r="EB15" s="72">
        <f t="shared" ca="1" si="58"/>
        <v>106.17283950617283</v>
      </c>
      <c r="EC15" s="65">
        <f t="shared" ca="1" si="59"/>
        <v>1</v>
      </c>
      <c r="ED15" s="65">
        <f t="shared" ca="1" si="60"/>
        <v>0</v>
      </c>
      <c r="EE15" s="65">
        <f t="shared" ca="1" si="61"/>
        <v>0</v>
      </c>
      <c r="EF15" s="65">
        <f t="shared" ca="1" si="62"/>
        <v>1</v>
      </c>
      <c r="EG15" s="65">
        <f t="shared" ca="1" si="63"/>
        <v>0</v>
      </c>
      <c r="EH15" s="65">
        <f t="shared" ca="1" si="64"/>
        <v>1</v>
      </c>
      <c r="EI15" s="429" t="str">
        <f t="shared" ca="1" si="65"/>
        <v>Yes</v>
      </c>
      <c r="EJ15" s="428" t="str">
        <f t="shared" ca="1" si="66"/>
        <v>F</v>
      </c>
      <c r="EK15" s="428" t="str">
        <f t="shared" ca="1" si="67"/>
        <v>Over</v>
      </c>
      <c r="EL15" s="65" t="str">
        <f t="shared" ca="1" si="68"/>
        <v>No</v>
      </c>
      <c r="EM15" s="65" t="str">
        <f t="shared" ca="1" si="69"/>
        <v>No</v>
      </c>
      <c r="EN15" s="65">
        <f t="shared" ca="1" si="70"/>
        <v>30</v>
      </c>
      <c r="EO15" s="433">
        <f t="shared" ca="1" si="71"/>
        <v>3</v>
      </c>
      <c r="EP15" s="433">
        <f t="shared" ca="1" si="72"/>
        <v>0</v>
      </c>
      <c r="EQ15" s="433">
        <f t="shared" ca="1" si="73"/>
        <v>13</v>
      </c>
      <c r="ER15" s="433">
        <f t="shared" ca="1" si="74"/>
        <v>30</v>
      </c>
      <c r="ES15" s="433">
        <f t="shared" ca="1" si="75"/>
        <v>9</v>
      </c>
      <c r="ET15" s="433">
        <f t="shared" ca="1" si="76"/>
        <v>23</v>
      </c>
      <c r="EU15" s="433">
        <f ca="1">IF(OR(CO15="",CQ15=""),"",Discipline!$P$3*CO15+Discipline!$X$3*CQ15)</f>
        <v>0</v>
      </c>
      <c r="EV15" s="433">
        <f ca="1">IF(OR(CP15="",CR15=""),"",Discipline!$P$3*CP15+Discipline!$X$3*CR15)</f>
        <v>30</v>
      </c>
      <c r="FA15" s="618">
        <v>13</v>
      </c>
      <c r="FB15" s="617" t="s">
        <v>747</v>
      </c>
      <c r="FC15" s="617" t="s">
        <v>750</v>
      </c>
      <c r="FD15" s="617" t="s">
        <v>818</v>
      </c>
      <c r="FE15" s="617" t="s">
        <v>819</v>
      </c>
      <c r="FF15" s="617" t="s">
        <v>838</v>
      </c>
      <c r="FG15" s="617"/>
      <c r="FH15" s="617"/>
      <c r="FI15" s="617"/>
      <c r="FJ15" s="617"/>
      <c r="FK15" s="617" t="s">
        <v>1044</v>
      </c>
      <c r="FL15" s="617" t="s">
        <v>1015</v>
      </c>
      <c r="FM15" s="617" t="s">
        <v>1062</v>
      </c>
      <c r="FN15" s="617" t="s">
        <v>1082</v>
      </c>
      <c r="FO15" s="617" t="s">
        <v>1104</v>
      </c>
      <c r="FP15" s="617" t="s">
        <v>1141</v>
      </c>
      <c r="FQ15" s="617" t="s">
        <v>897</v>
      </c>
      <c r="FR15" s="617" t="s">
        <v>912</v>
      </c>
      <c r="FS15" s="617" t="s">
        <v>735</v>
      </c>
      <c r="FT15" s="617" t="s">
        <v>925</v>
      </c>
      <c r="FU15" s="617" t="s">
        <v>937</v>
      </c>
      <c r="FV15" s="617" t="s">
        <v>969</v>
      </c>
      <c r="FW15" s="617" t="s">
        <v>1124</v>
      </c>
    </row>
    <row r="16" spans="1:179" x14ac:dyDescent="0.25">
      <c r="A16" s="10" t="str">
        <f ca="1">IFERROR(RANK(order!A16,order!A$3:A$554,0),"")</f>
        <v/>
      </c>
      <c r="B16" s="10" t="str">
        <f ca="1">IFERROR(RANK(order!B16,order!B$3:B$554,0),"")</f>
        <v/>
      </c>
      <c r="C16" s="10" t="str">
        <f ca="1">IFERROR(RANK(order!C16,order!C$3:C$554,0),"")</f>
        <v/>
      </c>
      <c r="D16" s="4" t="str">
        <f ca="1">IFERROR(RANK(order!D16,order!D$3:D$554,0),"")</f>
        <v/>
      </c>
      <c r="E16" s="4" t="str">
        <f ca="1">IFERROR(RANK(order!E16,order!E$3:E$554,0),"")</f>
        <v/>
      </c>
      <c r="F16" s="4" t="str">
        <f ca="1">IFERROR(RANK(order!F16,order!F$3:F$554,0),"")</f>
        <v/>
      </c>
      <c r="G16" s="10" t="str">
        <f ca="1">IFERROR(RANK(order!G16,order!G$3:G$554,0),"")</f>
        <v/>
      </c>
      <c r="H16" s="10" t="str">
        <f ca="1">IFERROR(RANK(order!H16,order!H$3:H$554,0),"")</f>
        <v/>
      </c>
      <c r="I16" s="10" t="str">
        <f ca="1">IFERROR(RANK(order!I16,order!I$3:I$554,0),"")</f>
        <v/>
      </c>
      <c r="J16" s="4" t="str">
        <f ca="1">IFERROR(RANK(order!J16,order!J$3:J$554,0),"")</f>
        <v/>
      </c>
      <c r="K16" s="4" t="str">
        <f ca="1">IFERROR(RANK(order!K16,order!K$3:K$554,0),"")</f>
        <v/>
      </c>
      <c r="L16" s="4" t="str">
        <f ca="1">IFERROR(RANK(order!L16,order!L$3:L$554,0),"")</f>
        <v/>
      </c>
      <c r="M16" s="10" t="str">
        <f ca="1">IFERROR(RANK(order!M16,order!M$3:M$554,0),"")</f>
        <v/>
      </c>
      <c r="N16" s="10" t="str">
        <f ca="1">IFERROR(RANK(order!N16,order!N$3:N$554,0),"")</f>
        <v/>
      </c>
      <c r="O16" s="10" t="str">
        <f ca="1">IFERROR(RANK(order!O16,order!O$3:O$554,0),"")</f>
        <v/>
      </c>
      <c r="P16" s="4" t="str">
        <f ca="1">IFERROR(RANK(order!P16,order!P$3:P$554,0),"")</f>
        <v/>
      </c>
      <c r="Q16" s="4" t="str">
        <f ca="1">IFERROR(RANK(order!Q16,order!Q$3:Q$554,0),"")</f>
        <v/>
      </c>
      <c r="R16" s="4" t="str">
        <f ca="1">IFERROR(RANK(order!R16,order!R$3:R$554,0),"")</f>
        <v/>
      </c>
      <c r="S16" s="10" t="str">
        <f ca="1">IFERROR(RANK(order!S16,order!S$3:S$554,0),"")</f>
        <v/>
      </c>
      <c r="T16" s="10" t="str">
        <f ca="1">IFERROR(RANK(order!T16,order!T$3:T$554,0),"")</f>
        <v/>
      </c>
      <c r="U16" s="10" t="str">
        <f ca="1">IFERROR(RANK(order!U16,order!U$3:U$554,0),"")</f>
        <v/>
      </c>
      <c r="V16" s="4" t="str">
        <f ca="1">IFERROR(RANK(order!V16,order!V$3:V$554,0),"")</f>
        <v/>
      </c>
      <c r="W16" s="4" t="str">
        <f ca="1">IFERROR(RANK(order!W16,order!W$3:W$554,0),"")</f>
        <v/>
      </c>
      <c r="X16" s="4" t="str">
        <f ca="1">IFERROR(RANK(order!X16,order!X$3:X$554,0),"")</f>
        <v/>
      </c>
      <c r="Y16" s="10" t="str">
        <f ca="1">IFERROR(RANK(order!Y16,order!Y$3:Y$554,0),"")</f>
        <v/>
      </c>
      <c r="Z16" s="10" t="str">
        <f ca="1">IFERROR(RANK(order!Z16,order!Z$3:Z$554,0),"")</f>
        <v/>
      </c>
      <c r="AA16" s="10" t="str">
        <f ca="1">IFERROR(RANK(order!AA16,order!AA$3:AA$554,0),"")</f>
        <v/>
      </c>
      <c r="AB16" s="4" t="str">
        <f ca="1">IFERROR(RANK(order!AB16,order!AB$3:AB$554,0),"")</f>
        <v/>
      </c>
      <c r="AC16" s="4" t="str">
        <f ca="1">IFERROR(RANK(order!AC16,order!AC$3:AC$554,0),"")</f>
        <v/>
      </c>
      <c r="AD16" s="4" t="str">
        <f ca="1">IFERROR(RANK(order!AD16,order!AD$3:AD$554,0),"")</f>
        <v/>
      </c>
      <c r="AE16" s="10" t="str">
        <f ca="1">IFERROR(RANK(order!AE16,order!AE$3:AE$554,0),"")</f>
        <v/>
      </c>
      <c r="AF16" s="10" t="str">
        <f ca="1">IFERROR(RANK(order!AF16,order!AF$3:AF$554,0),"")</f>
        <v/>
      </c>
      <c r="AG16" s="10" t="str">
        <f ca="1">IFERROR(RANK(order!AG16,order!AG$3:AG$554,0),"")</f>
        <v/>
      </c>
      <c r="AH16" s="4" t="str">
        <f ca="1">IFERROR(RANK(order!AH16,order!AH$3:AH$554,0),"")</f>
        <v/>
      </c>
      <c r="AI16" s="4" t="str">
        <f ca="1">IFERROR(RANK(order!AI16,order!AI$3:AI$554,0),"")</f>
        <v/>
      </c>
      <c r="AJ16" s="4" t="str">
        <f ca="1">IFERROR(RANK(order!AJ16,order!AJ$3:AJ$554,0),"")</f>
        <v/>
      </c>
      <c r="AK16" s="10" t="str">
        <f ca="1">IFERROR(RANK(order!AK16,order!AK$3:AK$554,0),"")</f>
        <v/>
      </c>
      <c r="AL16" s="10" t="str">
        <f ca="1">IFERROR(RANK(order!AL16,order!AL$3:AL$554,0),"")</f>
        <v/>
      </c>
      <c r="AM16" s="10" t="str">
        <f ca="1">IFERROR(RANK(order!AM16,order!AM$3:AM$554,0),"")</f>
        <v/>
      </c>
      <c r="AN16" s="4">
        <f ca="1">IFERROR(RANK(order!AN16,order!AN$3:AN$554,0),"")</f>
        <v>6</v>
      </c>
      <c r="AO16" s="4" t="str">
        <f ca="1">IFERROR(RANK(order!AO16,order!AO$3:AO$554,0),"")</f>
        <v/>
      </c>
      <c r="AP16" s="4">
        <f ca="1">IFERROR(RANK(order!AP16,order!AP$3:AP$554,0),"")</f>
        <v>11</v>
      </c>
      <c r="AQ16" s="10" t="str">
        <f ca="1">IFERROR(RANK(order!AQ16,order!AQ$3:AQ$554,0),"")</f>
        <v/>
      </c>
      <c r="AR16" s="10" t="str">
        <f ca="1">IFERROR(RANK(order!AR16,order!AR$3:AR$554,0),"")</f>
        <v/>
      </c>
      <c r="AS16" s="10" t="str">
        <f ca="1">IFERROR(RANK(order!AS16,order!AS$3:AS$554,0),"")</f>
        <v/>
      </c>
      <c r="AT16" s="4" t="str">
        <f ca="1">IFERROR(RANK(order!AT16,order!AT$3:AT$554,0),"")</f>
        <v/>
      </c>
      <c r="AU16" s="4" t="str">
        <f ca="1">IFERROR(RANK(order!AU16,order!AU$3:AU$554,0),"")</f>
        <v/>
      </c>
      <c r="AV16" s="4" t="str">
        <f ca="1">IFERROR(RANK(order!AV16,order!AV$3:AV$554,0),"")</f>
        <v/>
      </c>
      <c r="AW16" s="10" t="str">
        <f ca="1">IFERROR(RANK(order!AW16,order!AW$3:AW$554,0),"")</f>
        <v/>
      </c>
      <c r="AX16" s="10" t="str">
        <f ca="1">IFERROR(RANK(order!AX16,order!AX$3:AX$554,0),"")</f>
        <v/>
      </c>
      <c r="AY16" s="10" t="str">
        <f ca="1">IFERROR(RANK(order!AY16,order!AY$3:AY$554,0),"")</f>
        <v/>
      </c>
      <c r="AZ16" s="4" t="str">
        <f ca="1">IFERROR(RANK(order!AZ16,order!AZ$3:AZ$554,0),"")</f>
        <v/>
      </c>
      <c r="BA16" s="4" t="str">
        <f ca="1">IFERROR(RANK(order!BA16,order!BA$3:BA$554,0),"")</f>
        <v/>
      </c>
      <c r="BB16" s="4" t="str">
        <f ca="1">IFERROR(RANK(order!BB16,order!BB$3:BB$554,0),"")</f>
        <v/>
      </c>
      <c r="BC16" s="10" t="str">
        <f ca="1">IFERROR(RANK(order!BC16,order!BC$3:BC$554,0),"")</f>
        <v/>
      </c>
      <c r="BD16" s="10" t="str">
        <f ca="1">IFERROR(RANK(order!BD16,order!BD$3:BD$554,0),"")</f>
        <v/>
      </c>
      <c r="BE16" s="10" t="str">
        <f ca="1">IFERROR(RANK(order!BE16,order!BE$3:BE$554,0),"")</f>
        <v/>
      </c>
      <c r="BF16" s="4" t="str">
        <f ca="1">IFERROR(RANK(order!BF16,order!BF$3:BF$554,0),"")</f>
        <v/>
      </c>
      <c r="BG16" s="4" t="str">
        <f ca="1">IFERROR(RANK(order!BG16,order!BG$3:BG$554,0),"")</f>
        <v/>
      </c>
      <c r="BH16" s="4" t="str">
        <f ca="1">IFERROR(RANK(order!BH16,order!BH$3:BH$554,0),"")</f>
        <v/>
      </c>
      <c r="BI16" s="10" t="str">
        <f ca="1">IFERROR(RANK(order!BI16,order!BI$3:BI$554,0),"")</f>
        <v/>
      </c>
      <c r="BJ16" s="10" t="str">
        <f ca="1">IFERROR(RANK(order!BJ16,order!BJ$3:BJ$554,0),"")</f>
        <v/>
      </c>
      <c r="BK16" s="10" t="str">
        <f ca="1">IFERROR(RANK(order!BK16,order!BK$3:BK$554,0),"")</f>
        <v/>
      </c>
      <c r="BL16" s="4" t="str">
        <f ca="1">IFERROR(RANK(order!BL16,order!BL$3:BL$554,0),"")</f>
        <v/>
      </c>
      <c r="BM16" s="4" t="str">
        <f ca="1">IFERROR(RANK(order!BM16,order!BM$3:BM$554,0),"")</f>
        <v/>
      </c>
      <c r="BN16" s="4" t="str">
        <f ca="1">IFERROR(RANK(order!BN16,order!BN$3:BN$554,0),"")</f>
        <v/>
      </c>
      <c r="BO16" s="10" t="str">
        <f ca="1">IFERROR(RANK(order!BO16,order!BO$3:BO$554,0),"")</f>
        <v/>
      </c>
      <c r="BP16" s="10">
        <f ca="1">IFERROR(RANK(order!BP16,order!BP$3:BP$554,0),"")</f>
        <v>6</v>
      </c>
      <c r="BQ16" s="10">
        <f ca="1">IFERROR(RANK(order!BQ16,order!BQ$3:BQ$554,0),"")</f>
        <v>11</v>
      </c>
      <c r="BR16" s="4" t="str">
        <f ca="1">IFERROR(RANK(order!BR16,order!BR$3:BR$554,0),"")</f>
        <v/>
      </c>
      <c r="BS16" s="4" t="str">
        <f ca="1">IFERROR(RANK(order!BS16,order!BS$3:BS$554,0),"")</f>
        <v/>
      </c>
      <c r="BT16" s="4" t="str">
        <f ca="1">IFERROR(RANK(order!BT16,order!BT$3:BT$554,0),"")</f>
        <v/>
      </c>
      <c r="BU16" s="95">
        <f t="shared" si="77"/>
        <v>14</v>
      </c>
      <c r="BV16" s="35" t="str">
        <f t="shared" si="78"/>
        <v>E1</v>
      </c>
      <c r="BW16" s="55">
        <f t="shared" ca="1" si="1"/>
        <v>43319</v>
      </c>
      <c r="BX16" s="56" t="str">
        <f t="shared" ca="1" si="2"/>
        <v>Nott'm Forest</v>
      </c>
      <c r="BY16" s="56" t="str">
        <f t="shared" ca="1" si="3"/>
        <v>West Brom</v>
      </c>
      <c r="BZ16" s="57">
        <f t="shared" ca="1" si="4"/>
        <v>1</v>
      </c>
      <c r="CA16" s="57">
        <f t="shared" ca="1" si="5"/>
        <v>1</v>
      </c>
      <c r="CB16" s="58" t="str">
        <f t="shared" ca="1" si="6"/>
        <v>D</v>
      </c>
      <c r="CC16" s="57">
        <f t="shared" ca="1" si="7"/>
        <v>0</v>
      </c>
      <c r="CD16" s="57">
        <f t="shared" ca="1" si="8"/>
        <v>0</v>
      </c>
      <c r="CE16" s="58" t="str">
        <f t="shared" ca="1" si="9"/>
        <v>D</v>
      </c>
      <c r="CF16" s="59" t="str">
        <f t="shared" ca="1" si="10"/>
        <v>D England</v>
      </c>
      <c r="CG16" s="57">
        <f t="shared" ca="1" si="11"/>
        <v>20</v>
      </c>
      <c r="CH16" s="57">
        <f t="shared" ca="1" si="12"/>
        <v>10</v>
      </c>
      <c r="CI16" s="57">
        <f t="shared" ca="1" si="13"/>
        <v>5</v>
      </c>
      <c r="CJ16" s="57">
        <f t="shared" ca="1" si="14"/>
        <v>2</v>
      </c>
      <c r="CK16" s="57">
        <f t="shared" ca="1" si="15"/>
        <v>12</v>
      </c>
      <c r="CL16" s="57">
        <f t="shared" ca="1" si="16"/>
        <v>10</v>
      </c>
      <c r="CM16" s="57">
        <f t="shared" ca="1" si="17"/>
        <v>7</v>
      </c>
      <c r="CN16" s="57">
        <f t="shared" ca="1" si="18"/>
        <v>6</v>
      </c>
      <c r="CO16" s="57">
        <f t="shared" ca="1" si="19"/>
        <v>2</v>
      </c>
      <c r="CP16" s="57">
        <f t="shared" ca="1" si="20"/>
        <v>1</v>
      </c>
      <c r="CQ16" s="57">
        <f t="shared" ca="1" si="21"/>
        <v>0</v>
      </c>
      <c r="CR16" s="57">
        <f t="shared" ca="1" si="22"/>
        <v>0</v>
      </c>
      <c r="CS16" s="60">
        <f t="shared" ca="1" si="23"/>
        <v>2.54</v>
      </c>
      <c r="CT16" s="60">
        <f t="shared" ca="1" si="24"/>
        <v>3.3</v>
      </c>
      <c r="CU16" s="60">
        <f t="shared" ca="1" si="25"/>
        <v>3</v>
      </c>
      <c r="CV16" s="60">
        <f t="shared" ca="1" si="26"/>
        <v>2.56</v>
      </c>
      <c r="CW16" s="60">
        <f t="shared" ca="1" si="27"/>
        <v>3.22</v>
      </c>
      <c r="CX16" s="60">
        <f t="shared" ca="1" si="28"/>
        <v>3.07</v>
      </c>
      <c r="CY16" s="60">
        <f t="shared" ca="1" si="29"/>
        <v>2.13</v>
      </c>
      <c r="CZ16" s="60">
        <f t="shared" ca="1" si="30"/>
        <v>1.69</v>
      </c>
      <c r="DA16" s="65">
        <f t="shared" ca="1" si="31"/>
        <v>2</v>
      </c>
      <c r="DB16" s="65">
        <f t="shared" ca="1" si="32"/>
        <v>0</v>
      </c>
      <c r="DC16" s="65">
        <f t="shared" ca="1" si="33"/>
        <v>2</v>
      </c>
      <c r="DD16" s="65">
        <f t="shared" ca="1" si="34"/>
        <v>1</v>
      </c>
      <c r="DE16" s="65">
        <f t="shared" ca="1" si="35"/>
        <v>1</v>
      </c>
      <c r="DF16" s="66" t="str">
        <f t="shared" ca="1" si="36"/>
        <v>D</v>
      </c>
      <c r="DG16" s="66" t="str">
        <f t="shared" ca="1" si="37"/>
        <v>D-D</v>
      </c>
      <c r="DH16" s="66" t="str">
        <f t="shared" ca="1" si="38"/>
        <v>D11</v>
      </c>
      <c r="DI16" s="66" t="str">
        <f t="shared" ca="1" si="39"/>
        <v>D00</v>
      </c>
      <c r="DJ16" s="66" t="str">
        <f t="shared" ca="1" si="40"/>
        <v>D11</v>
      </c>
      <c r="DK16" s="65" t="str">
        <f t="shared" ca="1" si="41"/>
        <v>Yes</v>
      </c>
      <c r="DL16" s="65">
        <f t="shared" ca="1" si="42"/>
        <v>0</v>
      </c>
      <c r="DM16" s="65">
        <f t="shared" ca="1" si="43"/>
        <v>0</v>
      </c>
      <c r="DN16" s="65">
        <f t="shared" ca="1" si="44"/>
        <v>0</v>
      </c>
      <c r="DO16" s="65">
        <f t="shared" ca="1" si="45"/>
        <v>0</v>
      </c>
      <c r="DP16" s="65">
        <f t="shared" ca="1" si="46"/>
        <v>0</v>
      </c>
      <c r="DQ16" s="65">
        <f t="shared" ca="1" si="47"/>
        <v>0</v>
      </c>
      <c r="DR16" s="69">
        <f t="shared" ca="1" si="48"/>
        <v>-1</v>
      </c>
      <c r="DS16" s="69">
        <f t="shared" ca="1" si="49"/>
        <v>2.2999999999999998</v>
      </c>
      <c r="DT16" s="69">
        <f t="shared" ca="1" si="50"/>
        <v>-1</v>
      </c>
      <c r="DU16" s="69">
        <f t="shared" ca="1" si="51"/>
        <v>-1</v>
      </c>
      <c r="DV16" s="69">
        <f t="shared" ca="1" si="52"/>
        <v>2.2200000000000002</v>
      </c>
      <c r="DW16" s="69">
        <f t="shared" ca="1" si="53"/>
        <v>-1</v>
      </c>
      <c r="DX16" s="69">
        <f t="shared" ca="1" si="54"/>
        <v>-1</v>
      </c>
      <c r="DY16" s="69">
        <f t="shared" ca="1" si="55"/>
        <v>0.69</v>
      </c>
      <c r="DZ16" s="72">
        <f t="shared" ca="1" si="56"/>
        <v>103.00644237652114</v>
      </c>
      <c r="EA16" s="72">
        <f t="shared" ca="1" si="57"/>
        <v>102.69169052339814</v>
      </c>
      <c r="EB16" s="72">
        <f t="shared" ca="1" si="58"/>
        <v>106.11995444064783</v>
      </c>
      <c r="EC16" s="65">
        <f t="shared" ca="1" si="59"/>
        <v>0</v>
      </c>
      <c r="ED16" s="65">
        <f t="shared" ca="1" si="60"/>
        <v>0</v>
      </c>
      <c r="EE16" s="65">
        <f t="shared" ca="1" si="61"/>
        <v>0</v>
      </c>
      <c r="EF16" s="65">
        <f t="shared" ca="1" si="62"/>
        <v>0</v>
      </c>
      <c r="EG16" s="65">
        <f t="shared" ca="1" si="63"/>
        <v>0</v>
      </c>
      <c r="EH16" s="65">
        <f t="shared" ca="1" si="64"/>
        <v>0</v>
      </c>
      <c r="EI16" s="429" t="str">
        <f t="shared" ca="1" si="65"/>
        <v>Yes</v>
      </c>
      <c r="EJ16" s="428" t="str">
        <f t="shared" ca="1" si="66"/>
        <v>S</v>
      </c>
      <c r="EK16" s="428" t="str">
        <f t="shared" ca="1" si="67"/>
        <v>Under</v>
      </c>
      <c r="EL16" s="65" t="str">
        <f t="shared" ca="1" si="68"/>
        <v>No</v>
      </c>
      <c r="EM16" s="65" t="str">
        <f t="shared" ca="1" si="69"/>
        <v>Yes</v>
      </c>
      <c r="EN16" s="65">
        <f t="shared" ca="1" si="70"/>
        <v>30</v>
      </c>
      <c r="EO16" s="433">
        <f t="shared" ca="1" si="71"/>
        <v>3</v>
      </c>
      <c r="EP16" s="433">
        <f t="shared" ca="1" si="72"/>
        <v>0</v>
      </c>
      <c r="EQ16" s="433">
        <f t="shared" ca="1" si="73"/>
        <v>13</v>
      </c>
      <c r="ER16" s="433">
        <f t="shared" ca="1" si="74"/>
        <v>30</v>
      </c>
      <c r="ES16" s="433">
        <f t="shared" ca="1" si="75"/>
        <v>7</v>
      </c>
      <c r="ET16" s="433">
        <f t="shared" ca="1" si="76"/>
        <v>22</v>
      </c>
      <c r="EU16" s="433">
        <f ca="1">IF(OR(CO16="",CQ16=""),"",Discipline!$P$3*CO16+Discipline!$X$3*CQ16)</f>
        <v>20</v>
      </c>
      <c r="EV16" s="433">
        <f ca="1">IF(OR(CP16="",CR16=""),"",Discipline!$P$3*CP16+Discipline!$X$3*CR16)</f>
        <v>10</v>
      </c>
      <c r="FA16" s="618">
        <v>14</v>
      </c>
      <c r="FB16" s="617" t="s">
        <v>748</v>
      </c>
      <c r="FC16" s="617" t="s">
        <v>776</v>
      </c>
      <c r="FD16" s="617" t="s">
        <v>824</v>
      </c>
      <c r="FE16" s="617" t="s">
        <v>775</v>
      </c>
      <c r="FF16" s="617" t="s">
        <v>988</v>
      </c>
      <c r="FG16" s="617"/>
      <c r="FH16" s="617"/>
      <c r="FI16" s="617"/>
      <c r="FJ16" s="617"/>
      <c r="FK16" s="617" t="s">
        <v>1045</v>
      </c>
      <c r="FL16" s="617" t="s">
        <v>1016</v>
      </c>
      <c r="FM16" s="617" t="s">
        <v>1063</v>
      </c>
      <c r="FN16" s="617" t="s">
        <v>1083</v>
      </c>
      <c r="FO16" s="617" t="s">
        <v>1105</v>
      </c>
      <c r="FP16" s="617" t="s">
        <v>1142</v>
      </c>
      <c r="FQ16" s="617" t="s">
        <v>913</v>
      </c>
      <c r="FR16" s="617" t="s">
        <v>914</v>
      </c>
      <c r="FS16" s="617" t="s">
        <v>279</v>
      </c>
      <c r="FT16" s="617" t="s">
        <v>926</v>
      </c>
      <c r="FU16" s="617" t="s">
        <v>1024</v>
      </c>
      <c r="FV16" s="617" t="s">
        <v>963</v>
      </c>
      <c r="FW16" s="617" t="s">
        <v>1125</v>
      </c>
    </row>
    <row r="17" spans="1:179" x14ac:dyDescent="0.25">
      <c r="A17" s="10">
        <f ca="1">IFERROR(RANK(order!A17,order!A$3:A$554,0),"")</f>
        <v>6</v>
      </c>
      <c r="B17" s="10" t="str">
        <f ca="1">IFERROR(RANK(order!B17,order!B$3:B$554,0),"")</f>
        <v/>
      </c>
      <c r="C17" s="10">
        <f ca="1">IFERROR(RANK(order!C17,order!C$3:C$554,0),"")</f>
        <v>11</v>
      </c>
      <c r="D17" s="4" t="str">
        <f ca="1">IFERROR(RANK(order!D17,order!D$3:D$554,0),"")</f>
        <v/>
      </c>
      <c r="E17" s="4" t="str">
        <f ca="1">IFERROR(RANK(order!E17,order!E$3:E$554,0),"")</f>
        <v/>
      </c>
      <c r="F17" s="4" t="str">
        <f ca="1">IFERROR(RANK(order!F17,order!F$3:F$554,0),"")</f>
        <v/>
      </c>
      <c r="G17" s="10" t="str">
        <f ca="1">IFERROR(RANK(order!G17,order!G$3:G$554,0),"")</f>
        <v/>
      </c>
      <c r="H17" s="10" t="str">
        <f ca="1">IFERROR(RANK(order!H17,order!H$3:H$554,0),"")</f>
        <v/>
      </c>
      <c r="I17" s="10" t="str">
        <f ca="1">IFERROR(RANK(order!I17,order!I$3:I$554,0),"")</f>
        <v/>
      </c>
      <c r="J17" s="4" t="str">
        <f ca="1">IFERROR(RANK(order!J17,order!J$3:J$554,0),"")</f>
        <v/>
      </c>
      <c r="K17" s="4" t="str">
        <f ca="1">IFERROR(RANK(order!K17,order!K$3:K$554,0),"")</f>
        <v/>
      </c>
      <c r="L17" s="4" t="str">
        <f ca="1">IFERROR(RANK(order!L17,order!L$3:L$554,0),"")</f>
        <v/>
      </c>
      <c r="M17" s="10" t="str">
        <f ca="1">IFERROR(RANK(order!M17,order!M$3:M$554,0),"")</f>
        <v/>
      </c>
      <c r="N17" s="10" t="str">
        <f ca="1">IFERROR(RANK(order!N17,order!N$3:N$554,0),"")</f>
        <v/>
      </c>
      <c r="O17" s="10" t="str">
        <f ca="1">IFERROR(RANK(order!O17,order!O$3:O$554,0),"")</f>
        <v/>
      </c>
      <c r="P17" s="4" t="str">
        <f ca="1">IFERROR(RANK(order!P17,order!P$3:P$554,0),"")</f>
        <v/>
      </c>
      <c r="Q17" s="4" t="str">
        <f ca="1">IFERROR(RANK(order!Q17,order!Q$3:Q$554,0),"")</f>
        <v/>
      </c>
      <c r="R17" s="4" t="str">
        <f ca="1">IFERROR(RANK(order!R17,order!R$3:R$554,0),"")</f>
        <v/>
      </c>
      <c r="S17" s="10" t="str">
        <f ca="1">IFERROR(RANK(order!S17,order!S$3:S$554,0),"")</f>
        <v/>
      </c>
      <c r="T17" s="10" t="str">
        <f ca="1">IFERROR(RANK(order!T17,order!T$3:T$554,0),"")</f>
        <v/>
      </c>
      <c r="U17" s="10" t="str">
        <f ca="1">IFERROR(RANK(order!U17,order!U$3:U$554,0),"")</f>
        <v/>
      </c>
      <c r="V17" s="4" t="str">
        <f ca="1">IFERROR(RANK(order!V17,order!V$3:V$554,0),"")</f>
        <v/>
      </c>
      <c r="W17" s="4" t="str">
        <f ca="1">IFERROR(RANK(order!W17,order!W$3:W$554,0),"")</f>
        <v/>
      </c>
      <c r="X17" s="4" t="str">
        <f ca="1">IFERROR(RANK(order!X17,order!X$3:X$554,0),"")</f>
        <v/>
      </c>
      <c r="Y17" s="10" t="str">
        <f ca="1">IFERROR(RANK(order!Y17,order!Y$3:Y$554,0),"")</f>
        <v/>
      </c>
      <c r="Z17" s="10" t="str">
        <f ca="1">IFERROR(RANK(order!Z17,order!Z$3:Z$554,0),"")</f>
        <v/>
      </c>
      <c r="AA17" s="10" t="str">
        <f ca="1">IFERROR(RANK(order!AA17,order!AA$3:AA$554,0),"")</f>
        <v/>
      </c>
      <c r="AB17" s="4" t="str">
        <f ca="1">IFERROR(RANK(order!AB17,order!AB$3:AB$554,0),"")</f>
        <v/>
      </c>
      <c r="AC17" s="4" t="str">
        <f ca="1">IFERROR(RANK(order!AC17,order!AC$3:AC$554,0),"")</f>
        <v/>
      </c>
      <c r="AD17" s="4" t="str">
        <f ca="1">IFERROR(RANK(order!AD17,order!AD$3:AD$554,0),"")</f>
        <v/>
      </c>
      <c r="AE17" s="10" t="str">
        <f ca="1">IFERROR(RANK(order!AE17,order!AE$3:AE$554,0),"")</f>
        <v/>
      </c>
      <c r="AF17" s="10" t="str">
        <f ca="1">IFERROR(RANK(order!AF17,order!AF$3:AF$554,0),"")</f>
        <v/>
      </c>
      <c r="AG17" s="10" t="str">
        <f ca="1">IFERROR(RANK(order!AG17,order!AG$3:AG$554,0),"")</f>
        <v/>
      </c>
      <c r="AH17" s="4" t="str">
        <f ca="1">IFERROR(RANK(order!AH17,order!AH$3:AH$554,0),"")</f>
        <v/>
      </c>
      <c r="AI17" s="4" t="str">
        <f ca="1">IFERROR(RANK(order!AI17,order!AI$3:AI$554,0),"")</f>
        <v/>
      </c>
      <c r="AJ17" s="4" t="str">
        <f ca="1">IFERROR(RANK(order!AJ17,order!AJ$3:AJ$554,0),"")</f>
        <v/>
      </c>
      <c r="AK17" s="10" t="str">
        <f ca="1">IFERROR(RANK(order!AK17,order!AK$3:AK$554,0),"")</f>
        <v/>
      </c>
      <c r="AL17" s="10" t="str">
        <f ca="1">IFERROR(RANK(order!AL17,order!AL$3:AL$554,0),"")</f>
        <v/>
      </c>
      <c r="AM17" s="10" t="str">
        <f ca="1">IFERROR(RANK(order!AM17,order!AM$3:AM$554,0),"")</f>
        <v/>
      </c>
      <c r="AN17" s="4" t="str">
        <f ca="1">IFERROR(RANK(order!AN17,order!AN$3:AN$554,0),"")</f>
        <v/>
      </c>
      <c r="AO17" s="4" t="str">
        <f ca="1">IFERROR(RANK(order!AO17,order!AO$3:AO$554,0),"")</f>
        <v/>
      </c>
      <c r="AP17" s="4" t="str">
        <f ca="1">IFERROR(RANK(order!AP17,order!AP$3:AP$554,0),"")</f>
        <v/>
      </c>
      <c r="AQ17" s="10" t="str">
        <f ca="1">IFERROR(RANK(order!AQ17,order!AQ$3:AQ$554,0),"")</f>
        <v/>
      </c>
      <c r="AR17" s="10" t="str">
        <f ca="1">IFERROR(RANK(order!AR17,order!AR$3:AR$554,0),"")</f>
        <v/>
      </c>
      <c r="AS17" s="10" t="str">
        <f ca="1">IFERROR(RANK(order!AS17,order!AS$3:AS$554,0),"")</f>
        <v/>
      </c>
      <c r="AT17" s="4" t="str">
        <f ca="1">IFERROR(RANK(order!AT17,order!AT$3:AT$554,0),"")</f>
        <v/>
      </c>
      <c r="AU17" s="4" t="str">
        <f ca="1">IFERROR(RANK(order!AU17,order!AU$3:AU$554,0),"")</f>
        <v/>
      </c>
      <c r="AV17" s="4" t="str">
        <f ca="1">IFERROR(RANK(order!AV17,order!AV$3:AV$554,0),"")</f>
        <v/>
      </c>
      <c r="AW17" s="10" t="str">
        <f ca="1">IFERROR(RANK(order!AW17,order!AW$3:AW$554,0),"")</f>
        <v/>
      </c>
      <c r="AX17" s="10" t="str">
        <f ca="1">IFERROR(RANK(order!AX17,order!AX$3:AX$554,0),"")</f>
        <v/>
      </c>
      <c r="AY17" s="10" t="str">
        <f ca="1">IFERROR(RANK(order!AY17,order!AY$3:AY$554,0),"")</f>
        <v/>
      </c>
      <c r="AZ17" s="4" t="str">
        <f ca="1">IFERROR(RANK(order!AZ17,order!AZ$3:AZ$554,0),"")</f>
        <v/>
      </c>
      <c r="BA17" s="4" t="str">
        <f ca="1">IFERROR(RANK(order!BA17,order!BA$3:BA$554,0),"")</f>
        <v/>
      </c>
      <c r="BB17" s="4" t="str">
        <f ca="1">IFERROR(RANK(order!BB17,order!BB$3:BB$554,0),"")</f>
        <v/>
      </c>
      <c r="BC17" s="10" t="str">
        <f ca="1">IFERROR(RANK(order!BC17,order!BC$3:BC$554,0),"")</f>
        <v/>
      </c>
      <c r="BD17" s="10" t="str">
        <f ca="1">IFERROR(RANK(order!BD17,order!BD$3:BD$554,0),"")</f>
        <v/>
      </c>
      <c r="BE17" s="10" t="str">
        <f ca="1">IFERROR(RANK(order!BE17,order!BE$3:BE$554,0),"")</f>
        <v/>
      </c>
      <c r="BF17" s="4" t="str">
        <f ca="1">IFERROR(RANK(order!BF17,order!BF$3:BF$554,0),"")</f>
        <v/>
      </c>
      <c r="BG17" s="4" t="str">
        <f ca="1">IFERROR(RANK(order!BG17,order!BG$3:BG$554,0),"")</f>
        <v/>
      </c>
      <c r="BH17" s="4" t="str">
        <f ca="1">IFERROR(RANK(order!BH17,order!BH$3:BH$554,0),"")</f>
        <v/>
      </c>
      <c r="BI17" s="10" t="str">
        <f ca="1">IFERROR(RANK(order!BI17,order!BI$3:BI$554,0),"")</f>
        <v/>
      </c>
      <c r="BJ17" s="10" t="str">
        <f ca="1">IFERROR(RANK(order!BJ17,order!BJ$3:BJ$554,0),"")</f>
        <v/>
      </c>
      <c r="BK17" s="10" t="str">
        <f ca="1">IFERROR(RANK(order!BK17,order!BK$3:BK$554,0),"")</f>
        <v/>
      </c>
      <c r="BL17" s="4" t="str">
        <f ca="1">IFERROR(RANK(order!BL17,order!BL$3:BL$554,0),"")</f>
        <v/>
      </c>
      <c r="BM17" s="4" t="str">
        <f ca="1">IFERROR(RANK(order!BM17,order!BM$3:BM$554,0),"")</f>
        <v/>
      </c>
      <c r="BN17" s="4" t="str">
        <f ca="1">IFERROR(RANK(order!BN17,order!BN$3:BN$554,0),"")</f>
        <v/>
      </c>
      <c r="BO17" s="10" t="str">
        <f ca="1">IFERROR(RANK(order!BO17,order!BO$3:BO$554,0),"")</f>
        <v/>
      </c>
      <c r="BP17" s="10" t="str">
        <f ca="1">IFERROR(RANK(order!BP17,order!BP$3:BP$554,0),"")</f>
        <v/>
      </c>
      <c r="BQ17" s="10" t="str">
        <f ca="1">IFERROR(RANK(order!BQ17,order!BQ$3:BQ$554,0),"")</f>
        <v/>
      </c>
      <c r="BR17" s="4" t="str">
        <f ca="1">IFERROR(RANK(order!BR17,order!BR$3:BR$554,0),"")</f>
        <v/>
      </c>
      <c r="BS17" s="4">
        <f ca="1">IFERROR(RANK(order!BS17,order!BS$3:BS$554,0),"")</f>
        <v>6</v>
      </c>
      <c r="BT17" s="4">
        <f ca="1">IFERROR(RANK(order!BT17,order!BT$3:BT$554,0),"")</f>
        <v>11</v>
      </c>
      <c r="BU17" s="95">
        <f t="shared" si="77"/>
        <v>15</v>
      </c>
      <c r="BV17" s="35" t="str">
        <f t="shared" si="78"/>
        <v>E1</v>
      </c>
      <c r="BW17" s="55">
        <f t="shared" ca="1" si="1"/>
        <v>43323</v>
      </c>
      <c r="BX17" s="56" t="str">
        <f t="shared" ca="1" si="2"/>
        <v>Aston Villa</v>
      </c>
      <c r="BY17" s="56" t="str">
        <f t="shared" ca="1" si="3"/>
        <v>Wigan</v>
      </c>
      <c r="BZ17" s="57">
        <f t="shared" ca="1" si="4"/>
        <v>3</v>
      </c>
      <c r="CA17" s="57">
        <f t="shared" ca="1" si="5"/>
        <v>2</v>
      </c>
      <c r="CB17" s="58" t="str">
        <f t="shared" ca="1" si="6"/>
        <v>H</v>
      </c>
      <c r="CC17" s="57">
        <f t="shared" ca="1" si="7"/>
        <v>1</v>
      </c>
      <c r="CD17" s="57">
        <f t="shared" ca="1" si="8"/>
        <v>1</v>
      </c>
      <c r="CE17" s="58" t="str">
        <f t="shared" ca="1" si="9"/>
        <v>D</v>
      </c>
      <c r="CF17" s="59" t="str">
        <f t="shared" ca="1" si="10"/>
        <v>J Simpson</v>
      </c>
      <c r="CG17" s="57">
        <f t="shared" ca="1" si="11"/>
        <v>17</v>
      </c>
      <c r="CH17" s="57">
        <f t="shared" ca="1" si="12"/>
        <v>10</v>
      </c>
      <c r="CI17" s="57">
        <f t="shared" ca="1" si="13"/>
        <v>6</v>
      </c>
      <c r="CJ17" s="57">
        <f t="shared" ca="1" si="14"/>
        <v>3</v>
      </c>
      <c r="CK17" s="57">
        <f t="shared" ca="1" si="15"/>
        <v>17</v>
      </c>
      <c r="CL17" s="57">
        <f t="shared" ca="1" si="16"/>
        <v>16</v>
      </c>
      <c r="CM17" s="57">
        <f t="shared" ca="1" si="17"/>
        <v>3</v>
      </c>
      <c r="CN17" s="57">
        <f t="shared" ca="1" si="18"/>
        <v>4</v>
      </c>
      <c r="CO17" s="57">
        <f t="shared" ca="1" si="19"/>
        <v>1</v>
      </c>
      <c r="CP17" s="57">
        <f t="shared" ca="1" si="20"/>
        <v>4</v>
      </c>
      <c r="CQ17" s="57">
        <f t="shared" ca="1" si="21"/>
        <v>0</v>
      </c>
      <c r="CR17" s="57">
        <f t="shared" ca="1" si="22"/>
        <v>0</v>
      </c>
      <c r="CS17" s="60">
        <f t="shared" ca="1" si="23"/>
        <v>2</v>
      </c>
      <c r="CT17" s="60">
        <f t="shared" ca="1" si="24"/>
        <v>3.5</v>
      </c>
      <c r="CU17" s="60">
        <f t="shared" ca="1" si="25"/>
        <v>4.0999999999999996</v>
      </c>
      <c r="CV17" s="60">
        <f t="shared" ca="1" si="26"/>
        <v>2.02</v>
      </c>
      <c r="CW17" s="60">
        <f t="shared" ca="1" si="27"/>
        <v>3.39</v>
      </c>
      <c r="CX17" s="60">
        <f t="shared" ca="1" si="28"/>
        <v>4.25</v>
      </c>
      <c r="CY17" s="60">
        <f t="shared" ca="1" si="29"/>
        <v>2.0299999999999998</v>
      </c>
      <c r="CZ17" s="60">
        <f t="shared" ca="1" si="30"/>
        <v>1.78</v>
      </c>
      <c r="DA17" s="65">
        <f t="shared" ca="1" si="31"/>
        <v>5</v>
      </c>
      <c r="DB17" s="65">
        <f t="shared" ca="1" si="32"/>
        <v>2</v>
      </c>
      <c r="DC17" s="65">
        <f t="shared" ca="1" si="33"/>
        <v>3</v>
      </c>
      <c r="DD17" s="65">
        <f t="shared" ca="1" si="34"/>
        <v>2</v>
      </c>
      <c r="DE17" s="65">
        <f t="shared" ca="1" si="35"/>
        <v>1</v>
      </c>
      <c r="DF17" s="66" t="str">
        <f t="shared" ca="1" si="36"/>
        <v>H</v>
      </c>
      <c r="DG17" s="66" t="str">
        <f t="shared" ca="1" si="37"/>
        <v>D-H</v>
      </c>
      <c r="DH17" s="66" t="str">
        <f t="shared" ca="1" si="38"/>
        <v>H32</v>
      </c>
      <c r="DI17" s="66" t="str">
        <f t="shared" ca="1" si="39"/>
        <v>D11</v>
      </c>
      <c r="DJ17" s="66" t="str">
        <f t="shared" ca="1" si="40"/>
        <v>H21</v>
      </c>
      <c r="DK17" s="65" t="str">
        <f t="shared" ca="1" si="41"/>
        <v>Yes</v>
      </c>
      <c r="DL17" s="65">
        <f t="shared" ca="1" si="42"/>
        <v>1</v>
      </c>
      <c r="DM17" s="65">
        <f t="shared" ca="1" si="43"/>
        <v>1</v>
      </c>
      <c r="DN17" s="65">
        <f t="shared" ca="1" si="44"/>
        <v>0</v>
      </c>
      <c r="DO17" s="65">
        <f t="shared" ca="1" si="45"/>
        <v>0</v>
      </c>
      <c r="DP17" s="65">
        <f t="shared" ca="1" si="46"/>
        <v>0</v>
      </c>
      <c r="DQ17" s="65">
        <f t="shared" ca="1" si="47"/>
        <v>0</v>
      </c>
      <c r="DR17" s="69">
        <f t="shared" ca="1" si="48"/>
        <v>1</v>
      </c>
      <c r="DS17" s="69">
        <f t="shared" ca="1" si="49"/>
        <v>-1</v>
      </c>
      <c r="DT17" s="69">
        <f t="shared" ca="1" si="50"/>
        <v>-1</v>
      </c>
      <c r="DU17" s="69">
        <f t="shared" ca="1" si="51"/>
        <v>1.02</v>
      </c>
      <c r="DV17" s="69">
        <f t="shared" ca="1" si="52"/>
        <v>-1</v>
      </c>
      <c r="DW17" s="69">
        <f t="shared" ca="1" si="53"/>
        <v>-1</v>
      </c>
      <c r="DX17" s="69">
        <f t="shared" ca="1" si="54"/>
        <v>1.0299999999999998</v>
      </c>
      <c r="DY17" s="69">
        <f t="shared" ca="1" si="55"/>
        <v>-1</v>
      </c>
      <c r="DZ17" s="72">
        <f t="shared" ca="1" si="56"/>
        <v>102.96167247386759</v>
      </c>
      <c r="EA17" s="72">
        <f t="shared" ca="1" si="57"/>
        <v>102.53288733350171</v>
      </c>
      <c r="EB17" s="72">
        <f t="shared" ca="1" si="58"/>
        <v>105.44085902474124</v>
      </c>
      <c r="EC17" s="65">
        <f t="shared" ca="1" si="59"/>
        <v>0</v>
      </c>
      <c r="ED17" s="65">
        <f t="shared" ca="1" si="60"/>
        <v>0</v>
      </c>
      <c r="EE17" s="65">
        <f t="shared" ca="1" si="61"/>
        <v>0</v>
      </c>
      <c r="EF17" s="65">
        <f t="shared" ca="1" si="62"/>
        <v>0</v>
      </c>
      <c r="EG17" s="65">
        <f t="shared" ca="1" si="63"/>
        <v>0</v>
      </c>
      <c r="EH17" s="65">
        <f t="shared" ca="1" si="64"/>
        <v>0</v>
      </c>
      <c r="EI17" s="429" t="str">
        <f t="shared" ca="1" si="65"/>
        <v>Yes</v>
      </c>
      <c r="EJ17" s="428" t="str">
        <f t="shared" ca="1" si="66"/>
        <v>S</v>
      </c>
      <c r="EK17" s="428" t="str">
        <f t="shared" ca="1" si="67"/>
        <v>Over</v>
      </c>
      <c r="EL17" s="65" t="str">
        <f t="shared" ca="1" si="68"/>
        <v>Yes</v>
      </c>
      <c r="EM17" s="65" t="str">
        <f t="shared" ca="1" si="69"/>
        <v>Yes</v>
      </c>
      <c r="EN17" s="65">
        <f t="shared" ca="1" si="70"/>
        <v>50</v>
      </c>
      <c r="EO17" s="433">
        <f t="shared" ca="1" si="71"/>
        <v>5</v>
      </c>
      <c r="EP17" s="433">
        <f t="shared" ca="1" si="72"/>
        <v>0</v>
      </c>
      <c r="EQ17" s="433">
        <f t="shared" ca="1" si="73"/>
        <v>7</v>
      </c>
      <c r="ER17" s="433">
        <f t="shared" ca="1" si="74"/>
        <v>27</v>
      </c>
      <c r="ES17" s="433">
        <f t="shared" ca="1" si="75"/>
        <v>9</v>
      </c>
      <c r="ET17" s="433">
        <f t="shared" ca="1" si="76"/>
        <v>33</v>
      </c>
      <c r="EU17" s="433">
        <f ca="1">IF(OR(CO17="",CQ17=""),"",Discipline!$P$3*CO17+Discipline!$X$3*CQ17)</f>
        <v>10</v>
      </c>
      <c r="EV17" s="433">
        <f ca="1">IF(OR(CP17="",CR17=""),"",Discipline!$P$3*CP17+Discipline!$X$3*CR17)</f>
        <v>40</v>
      </c>
      <c r="FA17" s="618">
        <v>15</v>
      </c>
      <c r="FB17" s="617" t="s">
        <v>749</v>
      </c>
      <c r="FC17" s="617" t="s">
        <v>777</v>
      </c>
      <c r="FD17" s="617" t="s">
        <v>803</v>
      </c>
      <c r="FE17" s="617" t="s">
        <v>820</v>
      </c>
      <c r="FF17" s="617" t="s">
        <v>1012</v>
      </c>
      <c r="FG17" s="617"/>
      <c r="FH17" s="617"/>
      <c r="FI17" s="617"/>
      <c r="FJ17" s="617"/>
      <c r="FK17" s="617" t="s">
        <v>1046</v>
      </c>
      <c r="FL17" s="617" t="s">
        <v>992</v>
      </c>
      <c r="FM17" s="617" t="s">
        <v>1064</v>
      </c>
      <c r="FN17" s="617" t="s">
        <v>1084</v>
      </c>
      <c r="FO17" s="617" t="s">
        <v>1106</v>
      </c>
      <c r="FP17" s="617" t="s">
        <v>1143</v>
      </c>
      <c r="FQ17" s="617" t="s">
        <v>898</v>
      </c>
      <c r="FR17" s="617" t="s">
        <v>954</v>
      </c>
      <c r="FS17" s="617" t="s">
        <v>275</v>
      </c>
      <c r="FT17" s="617" t="s">
        <v>927</v>
      </c>
      <c r="FU17" s="617" t="s">
        <v>938</v>
      </c>
      <c r="FV17" s="617" t="s">
        <v>1027</v>
      </c>
      <c r="FW17" s="617" t="s">
        <v>1126</v>
      </c>
    </row>
    <row r="18" spans="1:179" x14ac:dyDescent="0.25">
      <c r="A18" s="10" t="str">
        <f ca="1">IFERROR(RANK(order!A18,order!A$3:A$554,0),"")</f>
        <v/>
      </c>
      <c r="B18" s="10" t="str">
        <f ca="1">IFERROR(RANK(order!B18,order!B$3:B$554,0),"")</f>
        <v/>
      </c>
      <c r="C18" s="10" t="str">
        <f ca="1">IFERROR(RANK(order!C18,order!C$3:C$554,0),"")</f>
        <v/>
      </c>
      <c r="D18" s="4" t="str">
        <f ca="1">IFERROR(RANK(order!D18,order!D$3:D$554,0),"")</f>
        <v/>
      </c>
      <c r="E18" s="4" t="str">
        <f ca="1">IFERROR(RANK(order!E18,order!E$3:E$554,0),"")</f>
        <v/>
      </c>
      <c r="F18" s="4" t="str">
        <f ca="1">IFERROR(RANK(order!F18,order!F$3:F$554,0),"")</f>
        <v/>
      </c>
      <c r="G18" s="10">
        <f ca="1">IFERROR(RANK(order!G18,order!G$3:G$554,0),"")</f>
        <v>6</v>
      </c>
      <c r="H18" s="10" t="str">
        <f ca="1">IFERROR(RANK(order!H18,order!H$3:H$554,0),"")</f>
        <v/>
      </c>
      <c r="I18" s="10">
        <f ca="1">IFERROR(RANK(order!I18,order!I$3:I$554,0),"")</f>
        <v>11</v>
      </c>
      <c r="J18" s="4" t="str">
        <f ca="1">IFERROR(RANK(order!J18,order!J$3:J$554,0),"")</f>
        <v/>
      </c>
      <c r="K18" s="4" t="str">
        <f ca="1">IFERROR(RANK(order!K18,order!K$3:K$554,0),"")</f>
        <v/>
      </c>
      <c r="L18" s="4" t="str">
        <f ca="1">IFERROR(RANK(order!L18,order!L$3:L$554,0),"")</f>
        <v/>
      </c>
      <c r="M18" s="10" t="str">
        <f ca="1">IFERROR(RANK(order!M18,order!M$3:M$554,0),"")</f>
        <v/>
      </c>
      <c r="N18" s="10" t="str">
        <f ca="1">IFERROR(RANK(order!N18,order!N$3:N$554,0),"")</f>
        <v/>
      </c>
      <c r="O18" s="10" t="str">
        <f ca="1">IFERROR(RANK(order!O18,order!O$3:O$554,0),"")</f>
        <v/>
      </c>
      <c r="P18" s="4" t="str">
        <f ca="1">IFERROR(RANK(order!P18,order!P$3:P$554,0),"")</f>
        <v/>
      </c>
      <c r="Q18" s="4" t="str">
        <f ca="1">IFERROR(RANK(order!Q18,order!Q$3:Q$554,0),"")</f>
        <v/>
      </c>
      <c r="R18" s="4" t="str">
        <f ca="1">IFERROR(RANK(order!R18,order!R$3:R$554,0),"")</f>
        <v/>
      </c>
      <c r="S18" s="10" t="str">
        <f ca="1">IFERROR(RANK(order!S18,order!S$3:S$554,0),"")</f>
        <v/>
      </c>
      <c r="T18" s="10" t="str">
        <f ca="1">IFERROR(RANK(order!T18,order!T$3:T$554,0),"")</f>
        <v/>
      </c>
      <c r="U18" s="10" t="str">
        <f ca="1">IFERROR(RANK(order!U18,order!U$3:U$554,0),"")</f>
        <v/>
      </c>
      <c r="V18" s="4" t="str">
        <f ca="1">IFERROR(RANK(order!V18,order!V$3:V$554,0),"")</f>
        <v/>
      </c>
      <c r="W18" s="4" t="str">
        <f ca="1">IFERROR(RANK(order!W18,order!W$3:W$554,0),"")</f>
        <v/>
      </c>
      <c r="X18" s="4" t="str">
        <f ca="1">IFERROR(RANK(order!X18,order!X$3:X$554,0),"")</f>
        <v/>
      </c>
      <c r="Y18" s="10" t="str">
        <f ca="1">IFERROR(RANK(order!Y18,order!Y$3:Y$554,0),"")</f>
        <v/>
      </c>
      <c r="Z18" s="10" t="str">
        <f ca="1">IFERROR(RANK(order!Z18,order!Z$3:Z$554,0),"")</f>
        <v/>
      </c>
      <c r="AA18" s="10" t="str">
        <f ca="1">IFERROR(RANK(order!AA18,order!AA$3:AA$554,0),"")</f>
        <v/>
      </c>
      <c r="AB18" s="4" t="str">
        <f ca="1">IFERROR(RANK(order!AB18,order!AB$3:AB$554,0),"")</f>
        <v/>
      </c>
      <c r="AC18" s="4" t="str">
        <f ca="1">IFERROR(RANK(order!AC18,order!AC$3:AC$554,0),"")</f>
        <v/>
      </c>
      <c r="AD18" s="4" t="str">
        <f ca="1">IFERROR(RANK(order!AD18,order!AD$3:AD$554,0),"")</f>
        <v/>
      </c>
      <c r="AE18" s="10" t="str">
        <f ca="1">IFERROR(RANK(order!AE18,order!AE$3:AE$554,0),"")</f>
        <v/>
      </c>
      <c r="AF18" s="10" t="str">
        <f ca="1">IFERROR(RANK(order!AF18,order!AF$3:AF$554,0),"")</f>
        <v/>
      </c>
      <c r="AG18" s="10" t="str">
        <f ca="1">IFERROR(RANK(order!AG18,order!AG$3:AG$554,0),"")</f>
        <v/>
      </c>
      <c r="AH18" s="4" t="str">
        <f ca="1">IFERROR(RANK(order!AH18,order!AH$3:AH$554,0),"")</f>
        <v/>
      </c>
      <c r="AI18" s="4">
        <f ca="1">IFERROR(RANK(order!AI18,order!AI$3:AI$554,0),"")</f>
        <v>6</v>
      </c>
      <c r="AJ18" s="4">
        <f ca="1">IFERROR(RANK(order!AJ18,order!AJ$3:AJ$554,0),"")</f>
        <v>11</v>
      </c>
      <c r="AK18" s="10" t="str">
        <f ca="1">IFERROR(RANK(order!AK18,order!AK$3:AK$554,0),"")</f>
        <v/>
      </c>
      <c r="AL18" s="10" t="str">
        <f ca="1">IFERROR(RANK(order!AL18,order!AL$3:AL$554,0),"")</f>
        <v/>
      </c>
      <c r="AM18" s="10" t="str">
        <f ca="1">IFERROR(RANK(order!AM18,order!AM$3:AM$554,0),"")</f>
        <v/>
      </c>
      <c r="AN18" s="4" t="str">
        <f ca="1">IFERROR(RANK(order!AN18,order!AN$3:AN$554,0),"")</f>
        <v/>
      </c>
      <c r="AO18" s="4" t="str">
        <f ca="1">IFERROR(RANK(order!AO18,order!AO$3:AO$554,0),"")</f>
        <v/>
      </c>
      <c r="AP18" s="4" t="str">
        <f ca="1">IFERROR(RANK(order!AP18,order!AP$3:AP$554,0),"")</f>
        <v/>
      </c>
      <c r="AQ18" s="10" t="str">
        <f ca="1">IFERROR(RANK(order!AQ18,order!AQ$3:AQ$554,0),"")</f>
        <v/>
      </c>
      <c r="AR18" s="10" t="str">
        <f ca="1">IFERROR(RANK(order!AR18,order!AR$3:AR$554,0),"")</f>
        <v/>
      </c>
      <c r="AS18" s="10" t="str">
        <f ca="1">IFERROR(RANK(order!AS18,order!AS$3:AS$554,0),"")</f>
        <v/>
      </c>
      <c r="AT18" s="4" t="str">
        <f ca="1">IFERROR(RANK(order!AT18,order!AT$3:AT$554,0),"")</f>
        <v/>
      </c>
      <c r="AU18" s="4" t="str">
        <f ca="1">IFERROR(RANK(order!AU18,order!AU$3:AU$554,0),"")</f>
        <v/>
      </c>
      <c r="AV18" s="4" t="str">
        <f ca="1">IFERROR(RANK(order!AV18,order!AV$3:AV$554,0),"")</f>
        <v/>
      </c>
      <c r="AW18" s="10" t="str">
        <f ca="1">IFERROR(RANK(order!AW18,order!AW$3:AW$554,0),"")</f>
        <v/>
      </c>
      <c r="AX18" s="10" t="str">
        <f ca="1">IFERROR(RANK(order!AX18,order!AX$3:AX$554,0),"")</f>
        <v/>
      </c>
      <c r="AY18" s="10" t="str">
        <f ca="1">IFERROR(RANK(order!AY18,order!AY$3:AY$554,0),"")</f>
        <v/>
      </c>
      <c r="AZ18" s="4" t="str">
        <f ca="1">IFERROR(RANK(order!AZ18,order!AZ$3:AZ$554,0),"")</f>
        <v/>
      </c>
      <c r="BA18" s="4" t="str">
        <f ca="1">IFERROR(RANK(order!BA18,order!BA$3:BA$554,0),"")</f>
        <v/>
      </c>
      <c r="BB18" s="4" t="str">
        <f ca="1">IFERROR(RANK(order!BB18,order!BB$3:BB$554,0),"")</f>
        <v/>
      </c>
      <c r="BC18" s="10" t="str">
        <f ca="1">IFERROR(RANK(order!BC18,order!BC$3:BC$554,0),"")</f>
        <v/>
      </c>
      <c r="BD18" s="10" t="str">
        <f ca="1">IFERROR(RANK(order!BD18,order!BD$3:BD$554,0),"")</f>
        <v/>
      </c>
      <c r="BE18" s="10" t="str">
        <f ca="1">IFERROR(RANK(order!BE18,order!BE$3:BE$554,0),"")</f>
        <v/>
      </c>
      <c r="BF18" s="4" t="str">
        <f ca="1">IFERROR(RANK(order!BF18,order!BF$3:BF$554,0),"")</f>
        <v/>
      </c>
      <c r="BG18" s="4" t="str">
        <f ca="1">IFERROR(RANK(order!BG18,order!BG$3:BG$554,0),"")</f>
        <v/>
      </c>
      <c r="BH18" s="4" t="str">
        <f ca="1">IFERROR(RANK(order!BH18,order!BH$3:BH$554,0),"")</f>
        <v/>
      </c>
      <c r="BI18" s="10" t="str">
        <f ca="1">IFERROR(RANK(order!BI18,order!BI$3:BI$554,0),"")</f>
        <v/>
      </c>
      <c r="BJ18" s="10" t="str">
        <f ca="1">IFERROR(RANK(order!BJ18,order!BJ$3:BJ$554,0),"")</f>
        <v/>
      </c>
      <c r="BK18" s="10" t="str">
        <f ca="1">IFERROR(RANK(order!BK18,order!BK$3:BK$554,0),"")</f>
        <v/>
      </c>
      <c r="BL18" s="4" t="str">
        <f ca="1">IFERROR(RANK(order!BL18,order!BL$3:BL$554,0),"")</f>
        <v/>
      </c>
      <c r="BM18" s="4" t="str">
        <f ca="1">IFERROR(RANK(order!BM18,order!BM$3:BM$554,0),"")</f>
        <v/>
      </c>
      <c r="BN18" s="4" t="str">
        <f ca="1">IFERROR(RANK(order!BN18,order!BN$3:BN$554,0),"")</f>
        <v/>
      </c>
      <c r="BO18" s="10" t="str">
        <f ca="1">IFERROR(RANK(order!BO18,order!BO$3:BO$554,0),"")</f>
        <v/>
      </c>
      <c r="BP18" s="10" t="str">
        <f ca="1">IFERROR(RANK(order!BP18,order!BP$3:BP$554,0),"")</f>
        <v/>
      </c>
      <c r="BQ18" s="10" t="str">
        <f ca="1">IFERROR(RANK(order!BQ18,order!BQ$3:BQ$554,0),"")</f>
        <v/>
      </c>
      <c r="BR18" s="4" t="str">
        <f ca="1">IFERROR(RANK(order!BR18,order!BR$3:BR$554,0),"")</f>
        <v/>
      </c>
      <c r="BS18" s="4" t="str">
        <f ca="1">IFERROR(RANK(order!BS18,order!BS$3:BS$554,0),"")</f>
        <v/>
      </c>
      <c r="BT18" s="4" t="str">
        <f ca="1">IFERROR(RANK(order!BT18,order!BT$3:BT$554,0),"")</f>
        <v/>
      </c>
      <c r="BU18" s="95">
        <f t="shared" si="77"/>
        <v>16</v>
      </c>
      <c r="BV18" s="35" t="str">
        <f t="shared" si="78"/>
        <v>E1</v>
      </c>
      <c r="BW18" s="55">
        <f t="shared" ca="1" si="1"/>
        <v>43323</v>
      </c>
      <c r="BX18" s="56" t="str">
        <f t="shared" ca="1" si="2"/>
        <v>Blackburn</v>
      </c>
      <c r="BY18" s="56" t="str">
        <f t="shared" ca="1" si="3"/>
        <v>Millwall</v>
      </c>
      <c r="BZ18" s="57">
        <f t="shared" ca="1" si="4"/>
        <v>0</v>
      </c>
      <c r="CA18" s="57">
        <f t="shared" ca="1" si="5"/>
        <v>0</v>
      </c>
      <c r="CB18" s="58" t="str">
        <f t="shared" ca="1" si="6"/>
        <v>D</v>
      </c>
      <c r="CC18" s="57">
        <f t="shared" ca="1" si="7"/>
        <v>0</v>
      </c>
      <c r="CD18" s="57">
        <f t="shared" ca="1" si="8"/>
        <v>0</v>
      </c>
      <c r="CE18" s="58" t="str">
        <f t="shared" ca="1" si="9"/>
        <v>D</v>
      </c>
      <c r="CF18" s="59" t="str">
        <f t="shared" ca="1" si="10"/>
        <v>G Ward</v>
      </c>
      <c r="CG18" s="57">
        <f t="shared" ca="1" si="11"/>
        <v>10</v>
      </c>
      <c r="CH18" s="57">
        <f t="shared" ca="1" si="12"/>
        <v>7</v>
      </c>
      <c r="CI18" s="57">
        <f t="shared" ca="1" si="13"/>
        <v>4</v>
      </c>
      <c r="CJ18" s="57">
        <f t="shared" ca="1" si="14"/>
        <v>0</v>
      </c>
      <c r="CK18" s="57">
        <f t="shared" ca="1" si="15"/>
        <v>13</v>
      </c>
      <c r="CL18" s="57">
        <f t="shared" ca="1" si="16"/>
        <v>13</v>
      </c>
      <c r="CM18" s="57">
        <f t="shared" ca="1" si="17"/>
        <v>7</v>
      </c>
      <c r="CN18" s="57">
        <f t="shared" ca="1" si="18"/>
        <v>1</v>
      </c>
      <c r="CO18" s="57">
        <f t="shared" ca="1" si="19"/>
        <v>0</v>
      </c>
      <c r="CP18" s="57">
        <f t="shared" ca="1" si="20"/>
        <v>1</v>
      </c>
      <c r="CQ18" s="57">
        <f t="shared" ca="1" si="21"/>
        <v>0</v>
      </c>
      <c r="CR18" s="57">
        <f t="shared" ca="1" si="22"/>
        <v>0</v>
      </c>
      <c r="CS18" s="60">
        <f t="shared" ca="1" si="23"/>
        <v>2.54</v>
      </c>
      <c r="CT18" s="60">
        <f t="shared" ca="1" si="24"/>
        <v>3.25</v>
      </c>
      <c r="CU18" s="60">
        <f t="shared" ca="1" si="25"/>
        <v>3.1</v>
      </c>
      <c r="CV18" s="60">
        <f t="shared" ca="1" si="26"/>
        <v>2.59</v>
      </c>
      <c r="CW18" s="60">
        <f t="shared" ca="1" si="27"/>
        <v>3.17</v>
      </c>
      <c r="CX18" s="60">
        <f t="shared" ca="1" si="28"/>
        <v>3.09</v>
      </c>
      <c r="CY18" s="60">
        <f t="shared" ca="1" si="29"/>
        <v>2.19</v>
      </c>
      <c r="CZ18" s="60">
        <f t="shared" ca="1" si="30"/>
        <v>1.67</v>
      </c>
      <c r="DA18" s="65">
        <f t="shared" ca="1" si="31"/>
        <v>0</v>
      </c>
      <c r="DB18" s="65">
        <f t="shared" ca="1" si="32"/>
        <v>0</v>
      </c>
      <c r="DC18" s="65">
        <f t="shared" ca="1" si="33"/>
        <v>0</v>
      </c>
      <c r="DD18" s="65">
        <f t="shared" ca="1" si="34"/>
        <v>0</v>
      </c>
      <c r="DE18" s="65">
        <f t="shared" ca="1" si="35"/>
        <v>0</v>
      </c>
      <c r="DF18" s="66" t="str">
        <f t="shared" ca="1" si="36"/>
        <v>D</v>
      </c>
      <c r="DG18" s="66" t="str">
        <f t="shared" ca="1" si="37"/>
        <v>D-D</v>
      </c>
      <c r="DH18" s="66" t="str">
        <f t="shared" ca="1" si="38"/>
        <v>D00</v>
      </c>
      <c r="DI18" s="66" t="str">
        <f t="shared" ca="1" si="39"/>
        <v>D00</v>
      </c>
      <c r="DJ18" s="66" t="str">
        <f t="shared" ca="1" si="40"/>
        <v>D00</v>
      </c>
      <c r="DK18" s="65" t="str">
        <f t="shared" ca="1" si="41"/>
        <v>No</v>
      </c>
      <c r="DL18" s="65">
        <f t="shared" ca="1" si="42"/>
        <v>0</v>
      </c>
      <c r="DM18" s="65">
        <f t="shared" ca="1" si="43"/>
        <v>0</v>
      </c>
      <c r="DN18" s="65">
        <f t="shared" ca="1" si="44"/>
        <v>0</v>
      </c>
      <c r="DO18" s="65">
        <f t="shared" ca="1" si="45"/>
        <v>0</v>
      </c>
      <c r="DP18" s="65">
        <f t="shared" ca="1" si="46"/>
        <v>0</v>
      </c>
      <c r="DQ18" s="65">
        <f t="shared" ca="1" si="47"/>
        <v>0</v>
      </c>
      <c r="DR18" s="69">
        <f t="shared" ca="1" si="48"/>
        <v>-1</v>
      </c>
      <c r="DS18" s="69">
        <f t="shared" ca="1" si="49"/>
        <v>2.25</v>
      </c>
      <c r="DT18" s="69">
        <f t="shared" ca="1" si="50"/>
        <v>-1</v>
      </c>
      <c r="DU18" s="69">
        <f t="shared" ca="1" si="51"/>
        <v>-1</v>
      </c>
      <c r="DV18" s="69">
        <f t="shared" ca="1" si="52"/>
        <v>2.17</v>
      </c>
      <c r="DW18" s="69">
        <f t="shared" ca="1" si="53"/>
        <v>-1</v>
      </c>
      <c r="DX18" s="69">
        <f t="shared" ca="1" si="54"/>
        <v>-1</v>
      </c>
      <c r="DY18" s="69">
        <f t="shared" ca="1" si="55"/>
        <v>0.66999999999999993</v>
      </c>
      <c r="DZ18" s="72">
        <f t="shared" ca="1" si="56"/>
        <v>102.39737402551728</v>
      </c>
      <c r="EA18" s="72">
        <f t="shared" ca="1" si="57"/>
        <v>102.51823948188533</v>
      </c>
      <c r="EB18" s="72">
        <f t="shared" ca="1" si="58"/>
        <v>105.54233997757909</v>
      </c>
      <c r="EC18" s="65">
        <f t="shared" ca="1" si="59"/>
        <v>1</v>
      </c>
      <c r="ED18" s="65">
        <f t="shared" ca="1" si="60"/>
        <v>1</v>
      </c>
      <c r="EE18" s="65">
        <f t="shared" ca="1" si="61"/>
        <v>0</v>
      </c>
      <c r="EF18" s="65">
        <f t="shared" ca="1" si="62"/>
        <v>0</v>
      </c>
      <c r="EG18" s="65">
        <f t="shared" ca="1" si="63"/>
        <v>1</v>
      </c>
      <c r="EH18" s="65">
        <f t="shared" ca="1" si="64"/>
        <v>1</v>
      </c>
      <c r="EI18" s="429" t="str">
        <f t="shared" ca="1" si="65"/>
        <v>Yes</v>
      </c>
      <c r="EJ18" s="428" t="str">
        <f t="shared" ca="1" si="66"/>
        <v>E</v>
      </c>
      <c r="EK18" s="428" t="str">
        <f t="shared" ca="1" si="67"/>
        <v>Under</v>
      </c>
      <c r="EL18" s="65" t="str">
        <f t="shared" ca="1" si="68"/>
        <v>No</v>
      </c>
      <c r="EM18" s="65" t="str">
        <f t="shared" ca="1" si="69"/>
        <v>No</v>
      </c>
      <c r="EN18" s="65">
        <f t="shared" ca="1" si="70"/>
        <v>10</v>
      </c>
      <c r="EO18" s="433">
        <f t="shared" ca="1" si="71"/>
        <v>1</v>
      </c>
      <c r="EP18" s="433">
        <f t="shared" ca="1" si="72"/>
        <v>0</v>
      </c>
      <c r="EQ18" s="433">
        <f t="shared" ca="1" si="73"/>
        <v>8</v>
      </c>
      <c r="ER18" s="433">
        <f t="shared" ca="1" si="74"/>
        <v>17</v>
      </c>
      <c r="ES18" s="433">
        <f t="shared" ca="1" si="75"/>
        <v>4</v>
      </c>
      <c r="ET18" s="433">
        <f t="shared" ca="1" si="76"/>
        <v>26</v>
      </c>
      <c r="EU18" s="433">
        <f ca="1">IF(OR(CO18="",CQ18=""),"",Discipline!$P$3*CO18+Discipline!$X$3*CQ18)</f>
        <v>0</v>
      </c>
      <c r="EV18" s="433">
        <f ca="1">IF(OR(CP18="",CR18=""),"",Discipline!$P$3*CP18+Discipline!$X$3*CR18)</f>
        <v>10</v>
      </c>
      <c r="FA18" s="618">
        <v>16</v>
      </c>
      <c r="FB18" s="617" t="s">
        <v>751</v>
      </c>
      <c r="FC18" s="617" t="s">
        <v>778</v>
      </c>
      <c r="FD18" s="617" t="s">
        <v>825</v>
      </c>
      <c r="FE18" s="617" t="s">
        <v>821</v>
      </c>
      <c r="FF18" s="617" t="s">
        <v>816</v>
      </c>
      <c r="FG18" s="617"/>
      <c r="FH18" s="617"/>
      <c r="FI18" s="617"/>
      <c r="FJ18" s="617"/>
      <c r="FK18" s="617" t="s">
        <v>1047</v>
      </c>
      <c r="FL18" s="617" t="s">
        <v>413</v>
      </c>
      <c r="FM18" s="617" t="s">
        <v>1065</v>
      </c>
      <c r="FN18" s="617" t="s">
        <v>1085</v>
      </c>
      <c r="FO18" s="617" t="s">
        <v>1107</v>
      </c>
      <c r="FP18" s="617" t="s">
        <v>1144</v>
      </c>
      <c r="FQ18" s="617" t="s">
        <v>899</v>
      </c>
      <c r="FR18" s="617" t="s">
        <v>994</v>
      </c>
      <c r="FS18" s="617" t="s">
        <v>274</v>
      </c>
      <c r="FT18" s="617" t="s">
        <v>996</v>
      </c>
      <c r="FU18" s="617" t="s">
        <v>939</v>
      </c>
      <c r="FV18" s="617" t="s">
        <v>1001</v>
      </c>
      <c r="FW18" s="617" t="s">
        <v>1127</v>
      </c>
    </row>
    <row r="19" spans="1:179" x14ac:dyDescent="0.25">
      <c r="A19" s="10" t="str">
        <f ca="1">IFERROR(RANK(order!A19,order!A$3:A$554,0),"")</f>
        <v/>
      </c>
      <c r="B19" s="10" t="str">
        <f ca="1">IFERROR(RANK(order!B19,order!B$3:B$554,0),"")</f>
        <v/>
      </c>
      <c r="C19" s="10" t="str">
        <f ca="1">IFERROR(RANK(order!C19,order!C$3:C$554,0),"")</f>
        <v/>
      </c>
      <c r="D19" s="4" t="str">
        <f ca="1">IFERROR(RANK(order!D19,order!D$3:D$554,0),"")</f>
        <v/>
      </c>
      <c r="E19" s="4" t="str">
        <f ca="1">IFERROR(RANK(order!E19,order!E$3:E$554,0),"")</f>
        <v/>
      </c>
      <c r="F19" s="4" t="str">
        <f ca="1">IFERROR(RANK(order!F19,order!F$3:F$554,0),"")</f>
        <v/>
      </c>
      <c r="G19" s="10" t="str">
        <f ca="1">IFERROR(RANK(order!G19,order!G$3:G$554,0),"")</f>
        <v/>
      </c>
      <c r="H19" s="10" t="str">
        <f ca="1">IFERROR(RANK(order!H19,order!H$3:H$554,0),"")</f>
        <v/>
      </c>
      <c r="I19" s="10" t="str">
        <f ca="1">IFERROR(RANK(order!I19,order!I$3:I$554,0),"")</f>
        <v/>
      </c>
      <c r="J19" s="4">
        <f ca="1">IFERROR(RANK(order!J19,order!J$3:J$554,0),"")</f>
        <v>6</v>
      </c>
      <c r="K19" s="4" t="str">
        <f ca="1">IFERROR(RANK(order!K19,order!K$3:K$554,0),"")</f>
        <v/>
      </c>
      <c r="L19" s="4">
        <f ca="1">IFERROR(RANK(order!L19,order!L$3:L$554,0),"")</f>
        <v>11</v>
      </c>
      <c r="M19" s="10" t="str">
        <f ca="1">IFERROR(RANK(order!M19,order!M$3:M$554,0),"")</f>
        <v/>
      </c>
      <c r="N19" s="10" t="str">
        <f ca="1">IFERROR(RANK(order!N19,order!N$3:N$554,0),"")</f>
        <v/>
      </c>
      <c r="O19" s="10" t="str">
        <f ca="1">IFERROR(RANK(order!O19,order!O$3:O$554,0),"")</f>
        <v/>
      </c>
      <c r="P19" s="4" t="str">
        <f ca="1">IFERROR(RANK(order!P19,order!P$3:P$554,0),"")</f>
        <v/>
      </c>
      <c r="Q19" s="4">
        <f ca="1">IFERROR(RANK(order!Q19,order!Q$3:Q$554,0),"")</f>
        <v>6</v>
      </c>
      <c r="R19" s="4">
        <f ca="1">IFERROR(RANK(order!R19,order!R$3:R$554,0),"")</f>
        <v>11</v>
      </c>
      <c r="S19" s="10" t="str">
        <f ca="1">IFERROR(RANK(order!S19,order!S$3:S$554,0),"")</f>
        <v/>
      </c>
      <c r="T19" s="10" t="str">
        <f ca="1">IFERROR(RANK(order!T19,order!T$3:T$554,0),"")</f>
        <v/>
      </c>
      <c r="U19" s="10" t="str">
        <f ca="1">IFERROR(RANK(order!U19,order!U$3:U$554,0),"")</f>
        <v/>
      </c>
      <c r="V19" s="4" t="str">
        <f ca="1">IFERROR(RANK(order!V19,order!V$3:V$554,0),"")</f>
        <v/>
      </c>
      <c r="W19" s="4" t="str">
        <f ca="1">IFERROR(RANK(order!W19,order!W$3:W$554,0),"")</f>
        <v/>
      </c>
      <c r="X19" s="4" t="str">
        <f ca="1">IFERROR(RANK(order!X19,order!X$3:X$554,0),"")</f>
        <v/>
      </c>
      <c r="Y19" s="10" t="str">
        <f ca="1">IFERROR(RANK(order!Y19,order!Y$3:Y$554,0),"")</f>
        <v/>
      </c>
      <c r="Z19" s="10" t="str">
        <f ca="1">IFERROR(RANK(order!Z19,order!Z$3:Z$554,0),"")</f>
        <v/>
      </c>
      <c r="AA19" s="10" t="str">
        <f ca="1">IFERROR(RANK(order!AA19,order!AA$3:AA$554,0),"")</f>
        <v/>
      </c>
      <c r="AB19" s="4" t="str">
        <f ca="1">IFERROR(RANK(order!AB19,order!AB$3:AB$554,0),"")</f>
        <v/>
      </c>
      <c r="AC19" s="4" t="str">
        <f ca="1">IFERROR(RANK(order!AC19,order!AC$3:AC$554,0),"")</f>
        <v/>
      </c>
      <c r="AD19" s="4" t="str">
        <f ca="1">IFERROR(RANK(order!AD19,order!AD$3:AD$554,0),"")</f>
        <v/>
      </c>
      <c r="AE19" s="10" t="str">
        <f ca="1">IFERROR(RANK(order!AE19,order!AE$3:AE$554,0),"")</f>
        <v/>
      </c>
      <c r="AF19" s="10" t="str">
        <f ca="1">IFERROR(RANK(order!AF19,order!AF$3:AF$554,0),"")</f>
        <v/>
      </c>
      <c r="AG19" s="10" t="str">
        <f ca="1">IFERROR(RANK(order!AG19,order!AG$3:AG$554,0),"")</f>
        <v/>
      </c>
      <c r="AH19" s="4" t="str">
        <f ca="1">IFERROR(RANK(order!AH19,order!AH$3:AH$554,0),"")</f>
        <v/>
      </c>
      <c r="AI19" s="4" t="str">
        <f ca="1">IFERROR(RANK(order!AI19,order!AI$3:AI$554,0),"")</f>
        <v/>
      </c>
      <c r="AJ19" s="4" t="str">
        <f ca="1">IFERROR(RANK(order!AJ19,order!AJ$3:AJ$554,0),"")</f>
        <v/>
      </c>
      <c r="AK19" s="10" t="str">
        <f ca="1">IFERROR(RANK(order!AK19,order!AK$3:AK$554,0),"")</f>
        <v/>
      </c>
      <c r="AL19" s="10" t="str">
        <f ca="1">IFERROR(RANK(order!AL19,order!AL$3:AL$554,0),"")</f>
        <v/>
      </c>
      <c r="AM19" s="10" t="str">
        <f ca="1">IFERROR(RANK(order!AM19,order!AM$3:AM$554,0),"")</f>
        <v/>
      </c>
      <c r="AN19" s="4" t="str">
        <f ca="1">IFERROR(RANK(order!AN19,order!AN$3:AN$554,0),"")</f>
        <v/>
      </c>
      <c r="AO19" s="4" t="str">
        <f ca="1">IFERROR(RANK(order!AO19,order!AO$3:AO$554,0),"")</f>
        <v/>
      </c>
      <c r="AP19" s="4" t="str">
        <f ca="1">IFERROR(RANK(order!AP19,order!AP$3:AP$554,0),"")</f>
        <v/>
      </c>
      <c r="AQ19" s="10" t="str">
        <f ca="1">IFERROR(RANK(order!AQ19,order!AQ$3:AQ$554,0),"")</f>
        <v/>
      </c>
      <c r="AR19" s="10" t="str">
        <f ca="1">IFERROR(RANK(order!AR19,order!AR$3:AR$554,0),"")</f>
        <v/>
      </c>
      <c r="AS19" s="10" t="str">
        <f ca="1">IFERROR(RANK(order!AS19,order!AS$3:AS$554,0),"")</f>
        <v/>
      </c>
      <c r="AT19" s="4" t="str">
        <f ca="1">IFERROR(RANK(order!AT19,order!AT$3:AT$554,0),"")</f>
        <v/>
      </c>
      <c r="AU19" s="4" t="str">
        <f ca="1">IFERROR(RANK(order!AU19,order!AU$3:AU$554,0),"")</f>
        <v/>
      </c>
      <c r="AV19" s="4" t="str">
        <f ca="1">IFERROR(RANK(order!AV19,order!AV$3:AV$554,0),"")</f>
        <v/>
      </c>
      <c r="AW19" s="10" t="str">
        <f ca="1">IFERROR(RANK(order!AW19,order!AW$3:AW$554,0),"")</f>
        <v/>
      </c>
      <c r="AX19" s="10" t="str">
        <f ca="1">IFERROR(RANK(order!AX19,order!AX$3:AX$554,0),"")</f>
        <v/>
      </c>
      <c r="AY19" s="10" t="str">
        <f ca="1">IFERROR(RANK(order!AY19,order!AY$3:AY$554,0),"")</f>
        <v/>
      </c>
      <c r="AZ19" s="4" t="str">
        <f ca="1">IFERROR(RANK(order!AZ19,order!AZ$3:AZ$554,0),"")</f>
        <v/>
      </c>
      <c r="BA19" s="4" t="str">
        <f ca="1">IFERROR(RANK(order!BA19,order!BA$3:BA$554,0),"")</f>
        <v/>
      </c>
      <c r="BB19" s="4" t="str">
        <f ca="1">IFERROR(RANK(order!BB19,order!BB$3:BB$554,0),"")</f>
        <v/>
      </c>
      <c r="BC19" s="10" t="str">
        <f ca="1">IFERROR(RANK(order!BC19,order!BC$3:BC$554,0),"")</f>
        <v/>
      </c>
      <c r="BD19" s="10" t="str">
        <f ca="1">IFERROR(RANK(order!BD19,order!BD$3:BD$554,0),"")</f>
        <v/>
      </c>
      <c r="BE19" s="10" t="str">
        <f ca="1">IFERROR(RANK(order!BE19,order!BE$3:BE$554,0),"")</f>
        <v/>
      </c>
      <c r="BF19" s="4" t="str">
        <f ca="1">IFERROR(RANK(order!BF19,order!BF$3:BF$554,0),"")</f>
        <v/>
      </c>
      <c r="BG19" s="4" t="str">
        <f ca="1">IFERROR(RANK(order!BG19,order!BG$3:BG$554,0),"")</f>
        <v/>
      </c>
      <c r="BH19" s="4" t="str">
        <f ca="1">IFERROR(RANK(order!BH19,order!BH$3:BH$554,0),"")</f>
        <v/>
      </c>
      <c r="BI19" s="10" t="str">
        <f ca="1">IFERROR(RANK(order!BI19,order!BI$3:BI$554,0),"")</f>
        <v/>
      </c>
      <c r="BJ19" s="10" t="str">
        <f ca="1">IFERROR(RANK(order!BJ19,order!BJ$3:BJ$554,0),"")</f>
        <v/>
      </c>
      <c r="BK19" s="10" t="str">
        <f ca="1">IFERROR(RANK(order!BK19,order!BK$3:BK$554,0),"")</f>
        <v/>
      </c>
      <c r="BL19" s="4" t="str">
        <f ca="1">IFERROR(RANK(order!BL19,order!BL$3:BL$554,0),"")</f>
        <v/>
      </c>
      <c r="BM19" s="4" t="str">
        <f ca="1">IFERROR(RANK(order!BM19,order!BM$3:BM$554,0),"")</f>
        <v/>
      </c>
      <c r="BN19" s="4" t="str">
        <f ca="1">IFERROR(RANK(order!BN19,order!BN$3:BN$554,0),"")</f>
        <v/>
      </c>
      <c r="BO19" s="10" t="str">
        <f ca="1">IFERROR(RANK(order!BO19,order!BO$3:BO$554,0),"")</f>
        <v/>
      </c>
      <c r="BP19" s="10" t="str">
        <f ca="1">IFERROR(RANK(order!BP19,order!BP$3:BP$554,0),"")</f>
        <v/>
      </c>
      <c r="BQ19" s="10" t="str">
        <f ca="1">IFERROR(RANK(order!BQ19,order!BQ$3:BQ$554,0),"")</f>
        <v/>
      </c>
      <c r="BR19" s="4" t="str">
        <f ca="1">IFERROR(RANK(order!BR19,order!BR$3:BR$554,0),"")</f>
        <v/>
      </c>
      <c r="BS19" s="4" t="str">
        <f ca="1">IFERROR(RANK(order!BS19,order!BS$3:BS$554,0),"")</f>
        <v/>
      </c>
      <c r="BT19" s="4" t="str">
        <f ca="1">IFERROR(RANK(order!BT19,order!BT$3:BT$554,0),"")</f>
        <v/>
      </c>
      <c r="BU19" s="95">
        <f t="shared" si="77"/>
        <v>17</v>
      </c>
      <c r="BV19" s="35" t="str">
        <f t="shared" si="78"/>
        <v>E1</v>
      </c>
      <c r="BW19" s="55">
        <f t="shared" ca="1" si="1"/>
        <v>43323</v>
      </c>
      <c r="BX19" s="56" t="str">
        <f t="shared" ca="1" si="2"/>
        <v>Bolton</v>
      </c>
      <c r="BY19" s="56" t="str">
        <f t="shared" ca="1" si="3"/>
        <v>Bristol City</v>
      </c>
      <c r="BZ19" s="57">
        <f t="shared" ca="1" si="4"/>
        <v>2</v>
      </c>
      <c r="CA19" s="57">
        <f t="shared" ca="1" si="5"/>
        <v>2</v>
      </c>
      <c r="CB19" s="58" t="str">
        <f t="shared" ca="1" si="6"/>
        <v>D</v>
      </c>
      <c r="CC19" s="57">
        <f t="shared" ca="1" si="7"/>
        <v>0</v>
      </c>
      <c r="CD19" s="57">
        <f t="shared" ca="1" si="8"/>
        <v>0</v>
      </c>
      <c r="CE19" s="58" t="str">
        <f t="shared" ca="1" si="9"/>
        <v>D</v>
      </c>
      <c r="CF19" s="59" t="str">
        <f t="shared" ca="1" si="10"/>
        <v>J Brooks</v>
      </c>
      <c r="CG19" s="57">
        <f t="shared" ca="1" si="11"/>
        <v>7</v>
      </c>
      <c r="CH19" s="57">
        <f t="shared" ca="1" si="12"/>
        <v>16</v>
      </c>
      <c r="CI19" s="57">
        <f t="shared" ca="1" si="13"/>
        <v>2</v>
      </c>
      <c r="CJ19" s="57">
        <f t="shared" ca="1" si="14"/>
        <v>5</v>
      </c>
      <c r="CK19" s="57">
        <f t="shared" ca="1" si="15"/>
        <v>20</v>
      </c>
      <c r="CL19" s="57">
        <f t="shared" ca="1" si="16"/>
        <v>6</v>
      </c>
      <c r="CM19" s="57">
        <f t="shared" ca="1" si="17"/>
        <v>4</v>
      </c>
      <c r="CN19" s="57">
        <f t="shared" ca="1" si="18"/>
        <v>10</v>
      </c>
      <c r="CO19" s="57">
        <f t="shared" ca="1" si="19"/>
        <v>6</v>
      </c>
      <c r="CP19" s="57">
        <f t="shared" ca="1" si="20"/>
        <v>2</v>
      </c>
      <c r="CQ19" s="57">
        <f t="shared" ca="1" si="21"/>
        <v>0</v>
      </c>
      <c r="CR19" s="57">
        <f t="shared" ca="1" si="22"/>
        <v>0</v>
      </c>
      <c r="CS19" s="60">
        <f t="shared" ca="1" si="23"/>
        <v>3</v>
      </c>
      <c r="CT19" s="60">
        <f t="shared" ca="1" si="24"/>
        <v>3.3</v>
      </c>
      <c r="CU19" s="60">
        <f t="shared" ca="1" si="25"/>
        <v>2.6</v>
      </c>
      <c r="CV19" s="60">
        <f t="shared" ca="1" si="26"/>
        <v>2.96</v>
      </c>
      <c r="CW19" s="60">
        <f t="shared" ca="1" si="27"/>
        <v>3.29</v>
      </c>
      <c r="CX19" s="60">
        <f t="shared" ca="1" si="28"/>
        <v>2.61</v>
      </c>
      <c r="CY19" s="60">
        <f t="shared" ca="1" si="29"/>
        <v>2.1</v>
      </c>
      <c r="CZ19" s="60">
        <f t="shared" ca="1" si="30"/>
        <v>1.71</v>
      </c>
      <c r="DA19" s="65">
        <f t="shared" ca="1" si="31"/>
        <v>4</v>
      </c>
      <c r="DB19" s="65">
        <f t="shared" ca="1" si="32"/>
        <v>0</v>
      </c>
      <c r="DC19" s="65">
        <f t="shared" ca="1" si="33"/>
        <v>4</v>
      </c>
      <c r="DD19" s="65">
        <f t="shared" ca="1" si="34"/>
        <v>2</v>
      </c>
      <c r="DE19" s="65">
        <f t="shared" ca="1" si="35"/>
        <v>2</v>
      </c>
      <c r="DF19" s="66" t="str">
        <f t="shared" ca="1" si="36"/>
        <v>D</v>
      </c>
      <c r="DG19" s="66" t="str">
        <f t="shared" ca="1" si="37"/>
        <v>D-D</v>
      </c>
      <c r="DH19" s="66" t="str">
        <f t="shared" ca="1" si="38"/>
        <v>D22</v>
      </c>
      <c r="DI19" s="66" t="str">
        <f t="shared" ca="1" si="39"/>
        <v>D00</v>
      </c>
      <c r="DJ19" s="66" t="str">
        <f t="shared" ca="1" si="40"/>
        <v>D22</v>
      </c>
      <c r="DK19" s="65" t="str">
        <f t="shared" ca="1" si="41"/>
        <v>Yes</v>
      </c>
      <c r="DL19" s="65">
        <f t="shared" ca="1" si="42"/>
        <v>0</v>
      </c>
      <c r="DM19" s="65">
        <f t="shared" ca="1" si="43"/>
        <v>0</v>
      </c>
      <c r="DN19" s="65">
        <f t="shared" ca="1" si="44"/>
        <v>0</v>
      </c>
      <c r="DO19" s="65">
        <f t="shared" ca="1" si="45"/>
        <v>0</v>
      </c>
      <c r="DP19" s="65">
        <f t="shared" ca="1" si="46"/>
        <v>0</v>
      </c>
      <c r="DQ19" s="65">
        <f t="shared" ca="1" si="47"/>
        <v>0</v>
      </c>
      <c r="DR19" s="69">
        <f t="shared" ca="1" si="48"/>
        <v>-1</v>
      </c>
      <c r="DS19" s="69">
        <f t="shared" ca="1" si="49"/>
        <v>2.2999999999999998</v>
      </c>
      <c r="DT19" s="69">
        <f t="shared" ca="1" si="50"/>
        <v>-1</v>
      </c>
      <c r="DU19" s="69">
        <f t="shared" ca="1" si="51"/>
        <v>-1</v>
      </c>
      <c r="DV19" s="69">
        <f t="shared" ca="1" si="52"/>
        <v>2.29</v>
      </c>
      <c r="DW19" s="69">
        <f t="shared" ca="1" si="53"/>
        <v>-1</v>
      </c>
      <c r="DX19" s="69">
        <f t="shared" ca="1" si="54"/>
        <v>1.1000000000000001</v>
      </c>
      <c r="DY19" s="69">
        <f t="shared" ca="1" si="55"/>
        <v>-1</v>
      </c>
      <c r="DZ19" s="72">
        <f t="shared" ca="1" si="56"/>
        <v>102.09790209790211</v>
      </c>
      <c r="EA19" s="72">
        <f t="shared" ca="1" si="57"/>
        <v>102.49309680711001</v>
      </c>
      <c r="EB19" s="72">
        <f t="shared" ca="1" si="58"/>
        <v>106.09857978279031</v>
      </c>
      <c r="EC19" s="65">
        <f t="shared" ca="1" si="59"/>
        <v>0</v>
      </c>
      <c r="ED19" s="65">
        <f t="shared" ca="1" si="60"/>
        <v>0</v>
      </c>
      <c r="EE19" s="65">
        <f t="shared" ca="1" si="61"/>
        <v>0</v>
      </c>
      <c r="EF19" s="65">
        <f t="shared" ca="1" si="62"/>
        <v>0</v>
      </c>
      <c r="EG19" s="65">
        <f t="shared" ca="1" si="63"/>
        <v>0</v>
      </c>
      <c r="EH19" s="65">
        <f t="shared" ca="1" si="64"/>
        <v>0</v>
      </c>
      <c r="EI19" s="429" t="str">
        <f t="shared" ca="1" si="65"/>
        <v>Yes</v>
      </c>
      <c r="EJ19" s="428" t="str">
        <f t="shared" ca="1" si="66"/>
        <v>S</v>
      </c>
      <c r="EK19" s="428" t="str">
        <f t="shared" ca="1" si="67"/>
        <v>Over</v>
      </c>
      <c r="EL19" s="65" t="str">
        <f t="shared" ca="1" si="68"/>
        <v>No</v>
      </c>
      <c r="EM19" s="65" t="str">
        <f t="shared" ca="1" si="69"/>
        <v>Yes</v>
      </c>
      <c r="EN19" s="65">
        <f t="shared" ca="1" si="70"/>
        <v>80</v>
      </c>
      <c r="EO19" s="433">
        <f t="shared" ca="1" si="71"/>
        <v>8</v>
      </c>
      <c r="EP19" s="433">
        <f t="shared" ca="1" si="72"/>
        <v>0</v>
      </c>
      <c r="EQ19" s="433">
        <f t="shared" ca="1" si="73"/>
        <v>14</v>
      </c>
      <c r="ER19" s="433">
        <f t="shared" ca="1" si="74"/>
        <v>23</v>
      </c>
      <c r="ES19" s="433">
        <f t="shared" ca="1" si="75"/>
        <v>7</v>
      </c>
      <c r="ET19" s="433">
        <f t="shared" ca="1" si="76"/>
        <v>26</v>
      </c>
      <c r="EU19" s="433">
        <f ca="1">IF(OR(CO19="",CQ19=""),"",Discipline!$P$3*CO19+Discipline!$X$3*CQ19)</f>
        <v>60</v>
      </c>
      <c r="EV19" s="433">
        <f ca="1">IF(OR(CP19="",CR19=""),"",Discipline!$P$3*CP19+Discipline!$X$3*CR19)</f>
        <v>20</v>
      </c>
      <c r="FA19" s="618">
        <v>17</v>
      </c>
      <c r="FB19" s="617" t="s">
        <v>755</v>
      </c>
      <c r="FC19" s="617" t="s">
        <v>779</v>
      </c>
      <c r="FD19" s="617" t="s">
        <v>826</v>
      </c>
      <c r="FE19" s="617" t="s">
        <v>822</v>
      </c>
      <c r="FF19" s="617" t="s">
        <v>1013</v>
      </c>
      <c r="FG19" s="617"/>
      <c r="FH19" s="617"/>
      <c r="FI19" s="617"/>
      <c r="FJ19" s="617"/>
      <c r="FK19" s="617" t="s">
        <v>1048</v>
      </c>
      <c r="FL19" s="617" t="s">
        <v>414</v>
      </c>
      <c r="FM19" s="617" t="s">
        <v>1066</v>
      </c>
      <c r="FN19" s="617" t="s">
        <v>1086</v>
      </c>
      <c r="FO19" s="617" t="s">
        <v>1108</v>
      </c>
      <c r="FP19" s="617" t="s">
        <v>1145</v>
      </c>
      <c r="FQ19" s="617" t="s">
        <v>900</v>
      </c>
      <c r="FR19" s="617" t="s">
        <v>1019</v>
      </c>
      <c r="FS19" s="617"/>
      <c r="FT19" s="617" t="s">
        <v>928</v>
      </c>
      <c r="FU19" s="617" t="s">
        <v>940</v>
      </c>
      <c r="FV19" s="617" t="s">
        <v>964</v>
      </c>
      <c r="FW19" s="617"/>
    </row>
    <row r="20" spans="1:179" x14ac:dyDescent="0.25">
      <c r="A20" s="10" t="str">
        <f ca="1">IFERROR(RANK(order!A20,order!A$3:A$554,0),"")</f>
        <v/>
      </c>
      <c r="B20" s="10" t="str">
        <f ca="1">IFERROR(RANK(order!B20,order!B$3:B$554,0),"")</f>
        <v/>
      </c>
      <c r="C20" s="10" t="str">
        <f ca="1">IFERROR(RANK(order!C20,order!C$3:C$554,0),"")</f>
        <v/>
      </c>
      <c r="D20" s="4" t="str">
        <f ca="1">IFERROR(RANK(order!D20,order!D$3:D$554,0),"")</f>
        <v/>
      </c>
      <c r="E20" s="4" t="str">
        <f ca="1">IFERROR(RANK(order!E20,order!E$3:E$554,0),"")</f>
        <v/>
      </c>
      <c r="F20" s="4" t="str">
        <f ca="1">IFERROR(RANK(order!F20,order!F$3:F$554,0),"")</f>
        <v/>
      </c>
      <c r="G20" s="10" t="str">
        <f ca="1">IFERROR(RANK(order!G20,order!G$3:G$554,0),"")</f>
        <v/>
      </c>
      <c r="H20" s="10" t="str">
        <f ca="1">IFERROR(RANK(order!H20,order!H$3:H$554,0),"")</f>
        <v/>
      </c>
      <c r="I20" s="10" t="str">
        <f ca="1">IFERROR(RANK(order!I20,order!I$3:I$554,0),"")</f>
        <v/>
      </c>
      <c r="J20" s="4" t="str">
        <f ca="1">IFERROR(RANK(order!J20,order!J$3:J$554,0),"")</f>
        <v/>
      </c>
      <c r="K20" s="4" t="str">
        <f ca="1">IFERROR(RANK(order!K20,order!K$3:K$554,0),"")</f>
        <v/>
      </c>
      <c r="L20" s="4" t="str">
        <f ca="1">IFERROR(RANK(order!L20,order!L$3:L$554,0),"")</f>
        <v/>
      </c>
      <c r="M20" s="10" t="str">
        <f ca="1">IFERROR(RANK(order!M20,order!M$3:M$554,0),"")</f>
        <v/>
      </c>
      <c r="N20" s="10" t="str">
        <f ca="1">IFERROR(RANK(order!N20,order!N$3:N$554,0),"")</f>
        <v/>
      </c>
      <c r="O20" s="10" t="str">
        <f ca="1">IFERROR(RANK(order!O20,order!O$3:O$554,0),"")</f>
        <v/>
      </c>
      <c r="P20" s="4" t="str">
        <f ca="1">IFERROR(RANK(order!P20,order!P$3:P$554,0),"")</f>
        <v/>
      </c>
      <c r="Q20" s="4" t="str">
        <f ca="1">IFERROR(RANK(order!Q20,order!Q$3:Q$554,0),"")</f>
        <v/>
      </c>
      <c r="R20" s="4" t="str">
        <f ca="1">IFERROR(RANK(order!R20,order!R$3:R$554,0),"")</f>
        <v/>
      </c>
      <c r="S20" s="10">
        <f ca="1">IFERROR(RANK(order!S20,order!S$3:S$554,0),"")</f>
        <v>6</v>
      </c>
      <c r="T20" s="10" t="str">
        <f ca="1">IFERROR(RANK(order!T20,order!T$3:T$554,0),"")</f>
        <v/>
      </c>
      <c r="U20" s="10">
        <f ca="1">IFERROR(RANK(order!U20,order!U$3:U$554,0),"")</f>
        <v>11</v>
      </c>
      <c r="V20" s="4" t="str">
        <f ca="1">IFERROR(RANK(order!V20,order!V$3:V$554,0),"")</f>
        <v/>
      </c>
      <c r="W20" s="4" t="str">
        <f ca="1">IFERROR(RANK(order!W20,order!W$3:W$554,0),"")</f>
        <v/>
      </c>
      <c r="X20" s="4" t="str">
        <f ca="1">IFERROR(RANK(order!X20,order!X$3:X$554,0),"")</f>
        <v/>
      </c>
      <c r="Y20" s="10" t="str">
        <f ca="1">IFERROR(RANK(order!Y20,order!Y$3:Y$554,0),"")</f>
        <v/>
      </c>
      <c r="Z20" s="10" t="str">
        <f ca="1">IFERROR(RANK(order!Z20,order!Z$3:Z$554,0),"")</f>
        <v/>
      </c>
      <c r="AA20" s="10" t="str">
        <f ca="1">IFERROR(RANK(order!AA20,order!AA$3:AA$554,0),"")</f>
        <v/>
      </c>
      <c r="AB20" s="4" t="str">
        <f ca="1">IFERROR(RANK(order!AB20,order!AB$3:AB$554,0),"")</f>
        <v/>
      </c>
      <c r="AC20" s="4">
        <f ca="1">IFERROR(RANK(order!AC20,order!AC$3:AC$554,0),"")</f>
        <v>6</v>
      </c>
      <c r="AD20" s="4">
        <f ca="1">IFERROR(RANK(order!AD20,order!AD$3:AD$554,0),"")</f>
        <v>11</v>
      </c>
      <c r="AE20" s="10" t="str">
        <f ca="1">IFERROR(RANK(order!AE20,order!AE$3:AE$554,0),"")</f>
        <v/>
      </c>
      <c r="AF20" s="10" t="str">
        <f ca="1">IFERROR(RANK(order!AF20,order!AF$3:AF$554,0),"")</f>
        <v/>
      </c>
      <c r="AG20" s="10" t="str">
        <f ca="1">IFERROR(RANK(order!AG20,order!AG$3:AG$554,0),"")</f>
        <v/>
      </c>
      <c r="AH20" s="4" t="str">
        <f ca="1">IFERROR(RANK(order!AH20,order!AH$3:AH$554,0),"")</f>
        <v/>
      </c>
      <c r="AI20" s="4" t="str">
        <f ca="1">IFERROR(RANK(order!AI20,order!AI$3:AI$554,0),"")</f>
        <v/>
      </c>
      <c r="AJ20" s="4" t="str">
        <f ca="1">IFERROR(RANK(order!AJ20,order!AJ$3:AJ$554,0),"")</f>
        <v/>
      </c>
      <c r="AK20" s="10" t="str">
        <f ca="1">IFERROR(RANK(order!AK20,order!AK$3:AK$554,0),"")</f>
        <v/>
      </c>
      <c r="AL20" s="10" t="str">
        <f ca="1">IFERROR(RANK(order!AL20,order!AL$3:AL$554,0),"")</f>
        <v/>
      </c>
      <c r="AM20" s="10" t="str">
        <f ca="1">IFERROR(RANK(order!AM20,order!AM$3:AM$554,0),"")</f>
        <v/>
      </c>
      <c r="AN20" s="4" t="str">
        <f ca="1">IFERROR(RANK(order!AN20,order!AN$3:AN$554,0),"")</f>
        <v/>
      </c>
      <c r="AO20" s="4" t="str">
        <f ca="1">IFERROR(RANK(order!AO20,order!AO$3:AO$554,0),"")</f>
        <v/>
      </c>
      <c r="AP20" s="4" t="str">
        <f ca="1">IFERROR(RANK(order!AP20,order!AP$3:AP$554,0),"")</f>
        <v/>
      </c>
      <c r="AQ20" s="10" t="str">
        <f ca="1">IFERROR(RANK(order!AQ20,order!AQ$3:AQ$554,0),"")</f>
        <v/>
      </c>
      <c r="AR20" s="10" t="str">
        <f ca="1">IFERROR(RANK(order!AR20,order!AR$3:AR$554,0),"")</f>
        <v/>
      </c>
      <c r="AS20" s="10" t="str">
        <f ca="1">IFERROR(RANK(order!AS20,order!AS$3:AS$554,0),"")</f>
        <v/>
      </c>
      <c r="AT20" s="4" t="str">
        <f ca="1">IFERROR(RANK(order!AT20,order!AT$3:AT$554,0),"")</f>
        <v/>
      </c>
      <c r="AU20" s="4" t="str">
        <f ca="1">IFERROR(RANK(order!AU20,order!AU$3:AU$554,0),"")</f>
        <v/>
      </c>
      <c r="AV20" s="4" t="str">
        <f ca="1">IFERROR(RANK(order!AV20,order!AV$3:AV$554,0),"")</f>
        <v/>
      </c>
      <c r="AW20" s="10" t="str">
        <f ca="1">IFERROR(RANK(order!AW20,order!AW$3:AW$554,0),"")</f>
        <v/>
      </c>
      <c r="AX20" s="10" t="str">
        <f ca="1">IFERROR(RANK(order!AX20,order!AX$3:AX$554,0),"")</f>
        <v/>
      </c>
      <c r="AY20" s="10" t="str">
        <f ca="1">IFERROR(RANK(order!AY20,order!AY$3:AY$554,0),"")</f>
        <v/>
      </c>
      <c r="AZ20" s="4" t="str">
        <f ca="1">IFERROR(RANK(order!AZ20,order!AZ$3:AZ$554,0),"")</f>
        <v/>
      </c>
      <c r="BA20" s="4" t="str">
        <f ca="1">IFERROR(RANK(order!BA20,order!BA$3:BA$554,0),"")</f>
        <v/>
      </c>
      <c r="BB20" s="4" t="str">
        <f ca="1">IFERROR(RANK(order!BB20,order!BB$3:BB$554,0),"")</f>
        <v/>
      </c>
      <c r="BC20" s="10" t="str">
        <f ca="1">IFERROR(RANK(order!BC20,order!BC$3:BC$554,0),"")</f>
        <v/>
      </c>
      <c r="BD20" s="10" t="str">
        <f ca="1">IFERROR(RANK(order!BD20,order!BD$3:BD$554,0),"")</f>
        <v/>
      </c>
      <c r="BE20" s="10" t="str">
        <f ca="1">IFERROR(RANK(order!BE20,order!BE$3:BE$554,0),"")</f>
        <v/>
      </c>
      <c r="BF20" s="4" t="str">
        <f ca="1">IFERROR(RANK(order!BF20,order!BF$3:BF$554,0),"")</f>
        <v/>
      </c>
      <c r="BG20" s="4" t="str">
        <f ca="1">IFERROR(RANK(order!BG20,order!BG$3:BG$554,0),"")</f>
        <v/>
      </c>
      <c r="BH20" s="4" t="str">
        <f ca="1">IFERROR(RANK(order!BH20,order!BH$3:BH$554,0),"")</f>
        <v/>
      </c>
      <c r="BI20" s="10" t="str">
        <f ca="1">IFERROR(RANK(order!BI20,order!BI$3:BI$554,0),"")</f>
        <v/>
      </c>
      <c r="BJ20" s="10" t="str">
        <f ca="1">IFERROR(RANK(order!BJ20,order!BJ$3:BJ$554,0),"")</f>
        <v/>
      </c>
      <c r="BK20" s="10" t="str">
        <f ca="1">IFERROR(RANK(order!BK20,order!BK$3:BK$554,0),"")</f>
        <v/>
      </c>
      <c r="BL20" s="4" t="str">
        <f ca="1">IFERROR(RANK(order!BL20,order!BL$3:BL$554,0),"")</f>
        <v/>
      </c>
      <c r="BM20" s="4" t="str">
        <f ca="1">IFERROR(RANK(order!BM20,order!BM$3:BM$554,0),"")</f>
        <v/>
      </c>
      <c r="BN20" s="4" t="str">
        <f ca="1">IFERROR(RANK(order!BN20,order!BN$3:BN$554,0),"")</f>
        <v/>
      </c>
      <c r="BO20" s="10" t="str">
        <f ca="1">IFERROR(RANK(order!BO20,order!BO$3:BO$554,0),"")</f>
        <v/>
      </c>
      <c r="BP20" s="10" t="str">
        <f ca="1">IFERROR(RANK(order!BP20,order!BP$3:BP$554,0),"")</f>
        <v/>
      </c>
      <c r="BQ20" s="10" t="str">
        <f ca="1">IFERROR(RANK(order!BQ20,order!BQ$3:BQ$554,0),"")</f>
        <v/>
      </c>
      <c r="BR20" s="4" t="str">
        <f ca="1">IFERROR(RANK(order!BR20,order!BR$3:BR$554,0),"")</f>
        <v/>
      </c>
      <c r="BS20" s="4" t="str">
        <f ca="1">IFERROR(RANK(order!BS20,order!BS$3:BS$554,0),"")</f>
        <v/>
      </c>
      <c r="BT20" s="4" t="str">
        <f ca="1">IFERROR(RANK(order!BT20,order!BT$3:BT$554,0),"")</f>
        <v/>
      </c>
      <c r="BU20" s="95">
        <f t="shared" si="77"/>
        <v>18</v>
      </c>
      <c r="BV20" s="35" t="str">
        <f t="shared" si="78"/>
        <v>E1</v>
      </c>
      <c r="BW20" s="55">
        <f t="shared" ca="1" si="1"/>
        <v>43323</v>
      </c>
      <c r="BX20" s="56" t="str">
        <f t="shared" ca="1" si="2"/>
        <v>Derby</v>
      </c>
      <c r="BY20" s="56" t="str">
        <f t="shared" ca="1" si="3"/>
        <v>Leeds</v>
      </c>
      <c r="BZ20" s="57">
        <f t="shared" ca="1" si="4"/>
        <v>1</v>
      </c>
      <c r="CA20" s="57">
        <f t="shared" ca="1" si="5"/>
        <v>4</v>
      </c>
      <c r="CB20" s="58" t="str">
        <f t="shared" ca="1" si="6"/>
        <v>A</v>
      </c>
      <c r="CC20" s="57">
        <f t="shared" ca="1" si="7"/>
        <v>1</v>
      </c>
      <c r="CD20" s="57">
        <f t="shared" ca="1" si="8"/>
        <v>2</v>
      </c>
      <c r="CE20" s="58" t="str">
        <f t="shared" ca="1" si="9"/>
        <v>A</v>
      </c>
      <c r="CF20" s="59" t="str">
        <f t="shared" ca="1" si="10"/>
        <v>P Bankes</v>
      </c>
      <c r="CG20" s="57">
        <f t="shared" ca="1" si="11"/>
        <v>12</v>
      </c>
      <c r="CH20" s="57">
        <f t="shared" ca="1" si="12"/>
        <v>17</v>
      </c>
      <c r="CI20" s="57">
        <f t="shared" ca="1" si="13"/>
        <v>4</v>
      </c>
      <c r="CJ20" s="57">
        <f t="shared" ca="1" si="14"/>
        <v>7</v>
      </c>
      <c r="CK20" s="57">
        <f t="shared" ca="1" si="15"/>
        <v>10</v>
      </c>
      <c r="CL20" s="57">
        <f t="shared" ca="1" si="16"/>
        <v>19</v>
      </c>
      <c r="CM20" s="57">
        <f t="shared" ca="1" si="17"/>
        <v>3</v>
      </c>
      <c r="CN20" s="57">
        <f t="shared" ca="1" si="18"/>
        <v>5</v>
      </c>
      <c r="CO20" s="57">
        <f t="shared" ca="1" si="19"/>
        <v>4</v>
      </c>
      <c r="CP20" s="57">
        <f t="shared" ca="1" si="20"/>
        <v>2</v>
      </c>
      <c r="CQ20" s="57">
        <f t="shared" ca="1" si="21"/>
        <v>0</v>
      </c>
      <c r="CR20" s="57">
        <f t="shared" ca="1" si="22"/>
        <v>0</v>
      </c>
      <c r="CS20" s="60">
        <f t="shared" ca="1" si="23"/>
        <v>2.14</v>
      </c>
      <c r="CT20" s="60">
        <f t="shared" ca="1" si="24"/>
        <v>3.5</v>
      </c>
      <c r="CU20" s="60">
        <f t="shared" ca="1" si="25"/>
        <v>3.7</v>
      </c>
      <c r="CV20" s="60">
        <f t="shared" ca="1" si="26"/>
        <v>2.14</v>
      </c>
      <c r="CW20" s="60">
        <f t="shared" ca="1" si="27"/>
        <v>3.52</v>
      </c>
      <c r="CX20" s="60">
        <f t="shared" ca="1" si="28"/>
        <v>3.65</v>
      </c>
      <c r="CY20" s="60">
        <f t="shared" ca="1" si="29"/>
        <v>1.96</v>
      </c>
      <c r="CZ20" s="60">
        <f t="shared" ca="1" si="30"/>
        <v>1.84</v>
      </c>
      <c r="DA20" s="65">
        <f t="shared" ca="1" si="31"/>
        <v>5</v>
      </c>
      <c r="DB20" s="65">
        <f t="shared" ca="1" si="32"/>
        <v>3</v>
      </c>
      <c r="DC20" s="65">
        <f t="shared" ca="1" si="33"/>
        <v>2</v>
      </c>
      <c r="DD20" s="65">
        <f t="shared" ca="1" si="34"/>
        <v>0</v>
      </c>
      <c r="DE20" s="65">
        <f t="shared" ca="1" si="35"/>
        <v>2</v>
      </c>
      <c r="DF20" s="66" t="str">
        <f t="shared" ca="1" si="36"/>
        <v>A</v>
      </c>
      <c r="DG20" s="66" t="str">
        <f t="shared" ca="1" si="37"/>
        <v>A-A</v>
      </c>
      <c r="DH20" s="66" t="str">
        <f t="shared" ca="1" si="38"/>
        <v>A4more</v>
      </c>
      <c r="DI20" s="66" t="str">
        <f t="shared" ca="1" si="39"/>
        <v>A12</v>
      </c>
      <c r="DJ20" s="66" t="str">
        <f t="shared" ca="1" si="40"/>
        <v>A02</v>
      </c>
      <c r="DK20" s="65" t="str">
        <f t="shared" ca="1" si="41"/>
        <v>Yes</v>
      </c>
      <c r="DL20" s="65">
        <f t="shared" ca="1" si="42"/>
        <v>0</v>
      </c>
      <c r="DM20" s="65">
        <f t="shared" ca="1" si="43"/>
        <v>1</v>
      </c>
      <c r="DN20" s="65">
        <f t="shared" ca="1" si="44"/>
        <v>0</v>
      </c>
      <c r="DO20" s="65">
        <f t="shared" ca="1" si="45"/>
        <v>0</v>
      </c>
      <c r="DP20" s="65">
        <f t="shared" ca="1" si="46"/>
        <v>0</v>
      </c>
      <c r="DQ20" s="65">
        <f t="shared" ca="1" si="47"/>
        <v>1</v>
      </c>
      <c r="DR20" s="69">
        <f t="shared" ca="1" si="48"/>
        <v>-1</v>
      </c>
      <c r="DS20" s="69">
        <f t="shared" ca="1" si="49"/>
        <v>-1</v>
      </c>
      <c r="DT20" s="69">
        <f t="shared" ca="1" si="50"/>
        <v>2.7</v>
      </c>
      <c r="DU20" s="69">
        <f t="shared" ca="1" si="51"/>
        <v>-1</v>
      </c>
      <c r="DV20" s="69">
        <f t="shared" ca="1" si="52"/>
        <v>-1</v>
      </c>
      <c r="DW20" s="69">
        <f t="shared" ca="1" si="53"/>
        <v>2.65</v>
      </c>
      <c r="DX20" s="69">
        <f t="shared" ca="1" si="54"/>
        <v>0.96</v>
      </c>
      <c r="DY20" s="69">
        <f t="shared" ca="1" si="55"/>
        <v>-1</v>
      </c>
      <c r="DZ20" s="72">
        <f t="shared" ca="1" si="56"/>
        <v>102.32742756107243</v>
      </c>
      <c r="EA20" s="72">
        <f t="shared" ca="1" si="57"/>
        <v>102.53532314568034</v>
      </c>
      <c r="EB20" s="72">
        <f t="shared" ca="1" si="58"/>
        <v>105.36823425022183</v>
      </c>
      <c r="EC20" s="65">
        <f t="shared" ca="1" si="59"/>
        <v>0</v>
      </c>
      <c r="ED20" s="65">
        <f t="shared" ca="1" si="60"/>
        <v>0</v>
      </c>
      <c r="EE20" s="65">
        <f t="shared" ca="1" si="61"/>
        <v>0</v>
      </c>
      <c r="EF20" s="65">
        <f t="shared" ca="1" si="62"/>
        <v>0</v>
      </c>
      <c r="EG20" s="65">
        <f t="shared" ca="1" si="63"/>
        <v>0</v>
      </c>
      <c r="EH20" s="65">
        <f t="shared" ca="1" si="64"/>
        <v>0</v>
      </c>
      <c r="EI20" s="429" t="str">
        <f t="shared" ca="1" si="65"/>
        <v>Yes</v>
      </c>
      <c r="EJ20" s="428" t="str">
        <f t="shared" ca="1" si="66"/>
        <v>F</v>
      </c>
      <c r="EK20" s="428" t="str">
        <f t="shared" ca="1" si="67"/>
        <v>Over</v>
      </c>
      <c r="EL20" s="65" t="str">
        <f t="shared" ca="1" si="68"/>
        <v>Yes</v>
      </c>
      <c r="EM20" s="65" t="str">
        <f t="shared" ca="1" si="69"/>
        <v>No</v>
      </c>
      <c r="EN20" s="65">
        <f t="shared" ca="1" si="70"/>
        <v>60</v>
      </c>
      <c r="EO20" s="433">
        <f t="shared" ca="1" si="71"/>
        <v>6</v>
      </c>
      <c r="EP20" s="433">
        <f t="shared" ca="1" si="72"/>
        <v>0</v>
      </c>
      <c r="EQ20" s="433">
        <f t="shared" ca="1" si="73"/>
        <v>8</v>
      </c>
      <c r="ER20" s="433">
        <f t="shared" ca="1" si="74"/>
        <v>29</v>
      </c>
      <c r="ES20" s="433">
        <f t="shared" ca="1" si="75"/>
        <v>11</v>
      </c>
      <c r="ET20" s="433">
        <f t="shared" ca="1" si="76"/>
        <v>29</v>
      </c>
      <c r="EU20" s="433">
        <f ca="1">IF(OR(CO20="",CQ20=""),"",Discipline!$P$3*CO20+Discipline!$X$3*CQ20)</f>
        <v>40</v>
      </c>
      <c r="EV20" s="433">
        <f ca="1">IF(OR(CP20="",CR20=""),"",Discipline!$P$3*CP20+Discipline!$X$3*CR20)</f>
        <v>20</v>
      </c>
      <c r="FA20" s="618">
        <v>18</v>
      </c>
      <c r="FB20" s="617" t="s">
        <v>756</v>
      </c>
      <c r="FC20" s="617" t="s">
        <v>780</v>
      </c>
      <c r="FD20" s="617" t="s">
        <v>791</v>
      </c>
      <c r="FE20" s="617" t="s">
        <v>823</v>
      </c>
      <c r="FF20" s="617" t="s">
        <v>817</v>
      </c>
      <c r="FG20" s="617"/>
      <c r="FH20" s="617"/>
      <c r="FI20" s="617"/>
      <c r="FJ20" s="617"/>
      <c r="FK20" s="617" t="s">
        <v>1049</v>
      </c>
      <c r="FL20" s="617" t="s">
        <v>415</v>
      </c>
      <c r="FM20" s="617" t="s">
        <v>1067</v>
      </c>
      <c r="FN20" s="617" t="s">
        <v>1087</v>
      </c>
      <c r="FO20" s="617" t="s">
        <v>1109</v>
      </c>
      <c r="FP20" s="617" t="s">
        <v>1146</v>
      </c>
      <c r="FQ20" s="617" t="s">
        <v>901</v>
      </c>
      <c r="FR20" s="617" t="s">
        <v>915</v>
      </c>
      <c r="FS20" s="617"/>
      <c r="FT20" s="617" t="s">
        <v>929</v>
      </c>
      <c r="FU20" s="617" t="s">
        <v>941</v>
      </c>
      <c r="FV20" s="617" t="s">
        <v>1002</v>
      </c>
      <c r="FW20" s="617"/>
    </row>
    <row r="21" spans="1:179" x14ac:dyDescent="0.25">
      <c r="A21" s="10" t="str">
        <f ca="1">IFERROR(RANK(order!A21,order!A$3:A$554,0),"")</f>
        <v/>
      </c>
      <c r="B21" s="10" t="str">
        <f ca="1">IFERROR(RANK(order!B21,order!B$3:B$554,0),"")</f>
        <v/>
      </c>
      <c r="C21" s="10" t="str">
        <f ca="1">IFERROR(RANK(order!C21,order!C$3:C$554,0),"")</f>
        <v/>
      </c>
      <c r="D21" s="4" t="str">
        <f ca="1">IFERROR(RANK(order!D21,order!D$3:D$554,0),"")</f>
        <v/>
      </c>
      <c r="E21" s="4">
        <f ca="1">IFERROR(RANK(order!E21,order!E$3:E$554,0),"")</f>
        <v>6</v>
      </c>
      <c r="F21" s="4">
        <f ca="1">IFERROR(RANK(order!F21,order!F$3:F$554,0),"")</f>
        <v>11</v>
      </c>
      <c r="G21" s="10" t="str">
        <f ca="1">IFERROR(RANK(order!G21,order!G$3:G$554,0),"")</f>
        <v/>
      </c>
      <c r="H21" s="10" t="str">
        <f ca="1">IFERROR(RANK(order!H21,order!H$3:H$554,0),"")</f>
        <v/>
      </c>
      <c r="I21" s="10" t="str">
        <f ca="1">IFERROR(RANK(order!I21,order!I$3:I$554,0),"")</f>
        <v/>
      </c>
      <c r="J21" s="4" t="str">
        <f ca="1">IFERROR(RANK(order!J21,order!J$3:J$554,0),"")</f>
        <v/>
      </c>
      <c r="K21" s="4" t="str">
        <f ca="1">IFERROR(RANK(order!K21,order!K$3:K$554,0),"")</f>
        <v/>
      </c>
      <c r="L21" s="4" t="str">
        <f ca="1">IFERROR(RANK(order!L21,order!L$3:L$554,0),"")</f>
        <v/>
      </c>
      <c r="M21" s="10" t="str">
        <f ca="1">IFERROR(RANK(order!M21,order!M$3:M$554,0),"")</f>
        <v/>
      </c>
      <c r="N21" s="10" t="str">
        <f ca="1">IFERROR(RANK(order!N21,order!N$3:N$554,0),"")</f>
        <v/>
      </c>
      <c r="O21" s="10" t="str">
        <f ca="1">IFERROR(RANK(order!O21,order!O$3:O$554,0),"")</f>
        <v/>
      </c>
      <c r="P21" s="4" t="str">
        <f ca="1">IFERROR(RANK(order!P21,order!P$3:P$554,0),"")</f>
        <v/>
      </c>
      <c r="Q21" s="4" t="str">
        <f ca="1">IFERROR(RANK(order!Q21,order!Q$3:Q$554,0),"")</f>
        <v/>
      </c>
      <c r="R21" s="4" t="str">
        <f ca="1">IFERROR(RANK(order!R21,order!R$3:R$554,0),"")</f>
        <v/>
      </c>
      <c r="S21" s="10" t="str">
        <f ca="1">IFERROR(RANK(order!S21,order!S$3:S$554,0),"")</f>
        <v/>
      </c>
      <c r="T21" s="10" t="str">
        <f ca="1">IFERROR(RANK(order!T21,order!T$3:T$554,0),"")</f>
        <v/>
      </c>
      <c r="U21" s="10" t="str">
        <f ca="1">IFERROR(RANK(order!U21,order!U$3:U$554,0),"")</f>
        <v/>
      </c>
      <c r="V21" s="4" t="str">
        <f ca="1">IFERROR(RANK(order!V21,order!V$3:V$554,0),"")</f>
        <v/>
      </c>
      <c r="W21" s="4" t="str">
        <f ca="1">IFERROR(RANK(order!W21,order!W$3:W$554,0),"")</f>
        <v/>
      </c>
      <c r="X21" s="4" t="str">
        <f ca="1">IFERROR(RANK(order!X21,order!X$3:X$554,0),"")</f>
        <v/>
      </c>
      <c r="Y21" s="10" t="str">
        <f ca="1">IFERROR(RANK(order!Y21,order!Y$3:Y$554,0),"")</f>
        <v/>
      </c>
      <c r="Z21" s="10" t="str">
        <f ca="1">IFERROR(RANK(order!Z21,order!Z$3:Z$554,0),"")</f>
        <v/>
      </c>
      <c r="AA21" s="10" t="str">
        <f ca="1">IFERROR(RANK(order!AA21,order!AA$3:AA$554,0),"")</f>
        <v/>
      </c>
      <c r="AB21" s="4" t="str">
        <f ca="1">IFERROR(RANK(order!AB21,order!AB$3:AB$554,0),"")</f>
        <v/>
      </c>
      <c r="AC21" s="4" t="str">
        <f ca="1">IFERROR(RANK(order!AC21,order!AC$3:AC$554,0),"")</f>
        <v/>
      </c>
      <c r="AD21" s="4" t="str">
        <f ca="1">IFERROR(RANK(order!AD21,order!AD$3:AD$554,0),"")</f>
        <v/>
      </c>
      <c r="AE21" s="10">
        <f ca="1">IFERROR(RANK(order!AE21,order!AE$3:AE$554,0),"")</f>
        <v>5</v>
      </c>
      <c r="AF21" s="10" t="str">
        <f ca="1">IFERROR(RANK(order!AF21,order!AF$3:AF$554,0),"")</f>
        <v/>
      </c>
      <c r="AG21" s="10">
        <f ca="1">IFERROR(RANK(order!AG21,order!AG$3:AG$554,0),"")</f>
        <v>10</v>
      </c>
      <c r="AH21" s="4" t="str">
        <f ca="1">IFERROR(RANK(order!AH21,order!AH$3:AH$554,0),"")</f>
        <v/>
      </c>
      <c r="AI21" s="4" t="str">
        <f ca="1">IFERROR(RANK(order!AI21,order!AI$3:AI$554,0),"")</f>
        <v/>
      </c>
      <c r="AJ21" s="4" t="str">
        <f ca="1">IFERROR(RANK(order!AJ21,order!AJ$3:AJ$554,0),"")</f>
        <v/>
      </c>
      <c r="AK21" s="10" t="str">
        <f ca="1">IFERROR(RANK(order!AK21,order!AK$3:AK$554,0),"")</f>
        <v/>
      </c>
      <c r="AL21" s="10" t="str">
        <f ca="1">IFERROR(RANK(order!AL21,order!AL$3:AL$554,0),"")</f>
        <v/>
      </c>
      <c r="AM21" s="10" t="str">
        <f ca="1">IFERROR(RANK(order!AM21,order!AM$3:AM$554,0),"")</f>
        <v/>
      </c>
      <c r="AN21" s="4" t="str">
        <f ca="1">IFERROR(RANK(order!AN21,order!AN$3:AN$554,0),"")</f>
        <v/>
      </c>
      <c r="AO21" s="4" t="str">
        <f ca="1">IFERROR(RANK(order!AO21,order!AO$3:AO$554,0),"")</f>
        <v/>
      </c>
      <c r="AP21" s="4" t="str">
        <f ca="1">IFERROR(RANK(order!AP21,order!AP$3:AP$554,0),"")</f>
        <v/>
      </c>
      <c r="AQ21" s="10" t="str">
        <f ca="1">IFERROR(RANK(order!AQ21,order!AQ$3:AQ$554,0),"")</f>
        <v/>
      </c>
      <c r="AR21" s="10" t="str">
        <f ca="1">IFERROR(RANK(order!AR21,order!AR$3:AR$554,0),"")</f>
        <v/>
      </c>
      <c r="AS21" s="10" t="str">
        <f ca="1">IFERROR(RANK(order!AS21,order!AS$3:AS$554,0),"")</f>
        <v/>
      </c>
      <c r="AT21" s="4" t="str">
        <f ca="1">IFERROR(RANK(order!AT21,order!AT$3:AT$554,0),"")</f>
        <v/>
      </c>
      <c r="AU21" s="4" t="str">
        <f ca="1">IFERROR(RANK(order!AU21,order!AU$3:AU$554,0),"")</f>
        <v/>
      </c>
      <c r="AV21" s="4" t="str">
        <f ca="1">IFERROR(RANK(order!AV21,order!AV$3:AV$554,0),"")</f>
        <v/>
      </c>
      <c r="AW21" s="10" t="str">
        <f ca="1">IFERROR(RANK(order!AW21,order!AW$3:AW$554,0),"")</f>
        <v/>
      </c>
      <c r="AX21" s="10" t="str">
        <f ca="1">IFERROR(RANK(order!AX21,order!AX$3:AX$554,0),"")</f>
        <v/>
      </c>
      <c r="AY21" s="10" t="str">
        <f ca="1">IFERROR(RANK(order!AY21,order!AY$3:AY$554,0),"")</f>
        <v/>
      </c>
      <c r="AZ21" s="4" t="str">
        <f ca="1">IFERROR(RANK(order!AZ21,order!AZ$3:AZ$554,0),"")</f>
        <v/>
      </c>
      <c r="BA21" s="4" t="str">
        <f ca="1">IFERROR(RANK(order!BA21,order!BA$3:BA$554,0),"")</f>
        <v/>
      </c>
      <c r="BB21" s="4" t="str">
        <f ca="1">IFERROR(RANK(order!BB21,order!BB$3:BB$554,0),"")</f>
        <v/>
      </c>
      <c r="BC21" s="10" t="str">
        <f ca="1">IFERROR(RANK(order!BC21,order!BC$3:BC$554,0),"")</f>
        <v/>
      </c>
      <c r="BD21" s="10" t="str">
        <f ca="1">IFERROR(RANK(order!BD21,order!BD$3:BD$554,0),"")</f>
        <v/>
      </c>
      <c r="BE21" s="10" t="str">
        <f ca="1">IFERROR(RANK(order!BE21,order!BE$3:BE$554,0),"")</f>
        <v/>
      </c>
      <c r="BF21" s="4" t="str">
        <f ca="1">IFERROR(RANK(order!BF21,order!BF$3:BF$554,0),"")</f>
        <v/>
      </c>
      <c r="BG21" s="4" t="str">
        <f ca="1">IFERROR(RANK(order!BG21,order!BG$3:BG$554,0),"")</f>
        <v/>
      </c>
      <c r="BH21" s="4" t="str">
        <f ca="1">IFERROR(RANK(order!BH21,order!BH$3:BH$554,0),"")</f>
        <v/>
      </c>
      <c r="BI21" s="10" t="str">
        <f ca="1">IFERROR(RANK(order!BI21,order!BI$3:BI$554,0),"")</f>
        <v/>
      </c>
      <c r="BJ21" s="10" t="str">
        <f ca="1">IFERROR(RANK(order!BJ21,order!BJ$3:BJ$554,0),"")</f>
        <v/>
      </c>
      <c r="BK21" s="10" t="str">
        <f ca="1">IFERROR(RANK(order!BK21,order!BK$3:BK$554,0),"")</f>
        <v/>
      </c>
      <c r="BL21" s="4" t="str">
        <f ca="1">IFERROR(RANK(order!BL21,order!BL$3:BL$554,0),"")</f>
        <v/>
      </c>
      <c r="BM21" s="4" t="str">
        <f ca="1">IFERROR(RANK(order!BM21,order!BM$3:BM$554,0),"")</f>
        <v/>
      </c>
      <c r="BN21" s="4" t="str">
        <f ca="1">IFERROR(RANK(order!BN21,order!BN$3:BN$554,0),"")</f>
        <v/>
      </c>
      <c r="BO21" s="10" t="str">
        <f ca="1">IFERROR(RANK(order!BO21,order!BO$3:BO$554,0),"")</f>
        <v/>
      </c>
      <c r="BP21" s="10" t="str">
        <f ca="1">IFERROR(RANK(order!BP21,order!BP$3:BP$554,0),"")</f>
        <v/>
      </c>
      <c r="BQ21" s="10" t="str">
        <f ca="1">IFERROR(RANK(order!BQ21,order!BQ$3:BQ$554,0),"")</f>
        <v/>
      </c>
      <c r="BR21" s="4" t="str">
        <f ca="1">IFERROR(RANK(order!BR21,order!BR$3:BR$554,0),"")</f>
        <v/>
      </c>
      <c r="BS21" s="4" t="str">
        <f ca="1">IFERROR(RANK(order!BS21,order!BS$3:BS$554,0),"")</f>
        <v/>
      </c>
      <c r="BT21" s="4" t="str">
        <f ca="1">IFERROR(RANK(order!BT21,order!BT$3:BT$554,0),"")</f>
        <v/>
      </c>
      <c r="BU21" s="95">
        <f t="shared" si="77"/>
        <v>19</v>
      </c>
      <c r="BV21" s="35" t="str">
        <f t="shared" si="78"/>
        <v>E1</v>
      </c>
      <c r="BW21" s="55">
        <f t="shared" ca="1" si="1"/>
        <v>43323</v>
      </c>
      <c r="BX21" s="56" t="str">
        <f t="shared" ca="1" si="2"/>
        <v>Middlesbrough</v>
      </c>
      <c r="BY21" s="56" t="str">
        <f t="shared" ca="1" si="3"/>
        <v>Birmingham</v>
      </c>
      <c r="BZ21" s="57">
        <f t="shared" ca="1" si="4"/>
        <v>1</v>
      </c>
      <c r="CA21" s="57">
        <f t="shared" ca="1" si="5"/>
        <v>0</v>
      </c>
      <c r="CB21" s="58" t="str">
        <f t="shared" ca="1" si="6"/>
        <v>H</v>
      </c>
      <c r="CC21" s="57">
        <f t="shared" ca="1" si="7"/>
        <v>1</v>
      </c>
      <c r="CD21" s="57">
        <f t="shared" ca="1" si="8"/>
        <v>0</v>
      </c>
      <c r="CE21" s="58" t="str">
        <f t="shared" ca="1" si="9"/>
        <v>H</v>
      </c>
      <c r="CF21" s="59" t="str">
        <f t="shared" ca="1" si="10"/>
        <v>A Madley</v>
      </c>
      <c r="CG21" s="57">
        <f t="shared" ca="1" si="11"/>
        <v>10</v>
      </c>
      <c r="CH21" s="57">
        <f t="shared" ca="1" si="12"/>
        <v>11</v>
      </c>
      <c r="CI21" s="57">
        <f t="shared" ca="1" si="13"/>
        <v>2</v>
      </c>
      <c r="CJ21" s="57">
        <f t="shared" ca="1" si="14"/>
        <v>4</v>
      </c>
      <c r="CK21" s="57">
        <f t="shared" ca="1" si="15"/>
        <v>9</v>
      </c>
      <c r="CL21" s="57">
        <f t="shared" ca="1" si="16"/>
        <v>11</v>
      </c>
      <c r="CM21" s="57">
        <f t="shared" ca="1" si="17"/>
        <v>3</v>
      </c>
      <c r="CN21" s="57">
        <f t="shared" ca="1" si="18"/>
        <v>9</v>
      </c>
      <c r="CO21" s="57">
        <f t="shared" ca="1" si="19"/>
        <v>0</v>
      </c>
      <c r="CP21" s="57">
        <f t="shared" ca="1" si="20"/>
        <v>1</v>
      </c>
      <c r="CQ21" s="57">
        <f t="shared" ca="1" si="21"/>
        <v>0</v>
      </c>
      <c r="CR21" s="57">
        <f t="shared" ca="1" si="22"/>
        <v>1</v>
      </c>
      <c r="CS21" s="60">
        <f t="shared" ca="1" si="23"/>
        <v>1.72</v>
      </c>
      <c r="CT21" s="60">
        <f t="shared" ca="1" si="24"/>
        <v>3.6</v>
      </c>
      <c r="CU21" s="60">
        <f t="shared" ca="1" si="25"/>
        <v>6</v>
      </c>
      <c r="CV21" s="60">
        <f t="shared" ca="1" si="26"/>
        <v>1.69</v>
      </c>
      <c r="CW21" s="60">
        <f t="shared" ca="1" si="27"/>
        <v>3.76</v>
      </c>
      <c r="CX21" s="60">
        <f t="shared" ca="1" si="28"/>
        <v>5.91</v>
      </c>
      <c r="CY21" s="60">
        <f t="shared" ca="1" si="29"/>
        <v>2.2599999999999998</v>
      </c>
      <c r="CZ21" s="60">
        <f t="shared" ca="1" si="30"/>
        <v>1.61</v>
      </c>
      <c r="DA21" s="65">
        <f t="shared" ca="1" si="31"/>
        <v>1</v>
      </c>
      <c r="DB21" s="65">
        <f t="shared" ca="1" si="32"/>
        <v>1</v>
      </c>
      <c r="DC21" s="65">
        <f t="shared" ca="1" si="33"/>
        <v>0</v>
      </c>
      <c r="DD21" s="65">
        <f t="shared" ca="1" si="34"/>
        <v>0</v>
      </c>
      <c r="DE21" s="65">
        <f t="shared" ca="1" si="35"/>
        <v>0</v>
      </c>
      <c r="DF21" s="66" t="str">
        <f t="shared" ca="1" si="36"/>
        <v>D</v>
      </c>
      <c r="DG21" s="66" t="str">
        <f t="shared" ca="1" si="37"/>
        <v>H-H</v>
      </c>
      <c r="DH21" s="66" t="str">
        <f t="shared" ca="1" si="38"/>
        <v>H10</v>
      </c>
      <c r="DI21" s="66" t="str">
        <f t="shared" ca="1" si="39"/>
        <v>H10</v>
      </c>
      <c r="DJ21" s="66" t="str">
        <f t="shared" ca="1" si="40"/>
        <v>D00</v>
      </c>
      <c r="DK21" s="65" t="str">
        <f t="shared" ca="1" si="41"/>
        <v>No</v>
      </c>
      <c r="DL21" s="65">
        <f t="shared" ca="1" si="42"/>
        <v>0</v>
      </c>
      <c r="DM21" s="65">
        <f t="shared" ca="1" si="43"/>
        <v>0</v>
      </c>
      <c r="DN21" s="65">
        <f t="shared" ca="1" si="44"/>
        <v>1</v>
      </c>
      <c r="DO21" s="65">
        <f t="shared" ca="1" si="45"/>
        <v>0</v>
      </c>
      <c r="DP21" s="65">
        <f t="shared" ca="1" si="46"/>
        <v>0</v>
      </c>
      <c r="DQ21" s="65">
        <f t="shared" ca="1" si="47"/>
        <v>0</v>
      </c>
      <c r="DR21" s="69">
        <f t="shared" ca="1" si="48"/>
        <v>0.72</v>
      </c>
      <c r="DS21" s="69">
        <f t="shared" ca="1" si="49"/>
        <v>-1</v>
      </c>
      <c r="DT21" s="69">
        <f t="shared" ca="1" si="50"/>
        <v>-1</v>
      </c>
      <c r="DU21" s="69">
        <f t="shared" ca="1" si="51"/>
        <v>0.69</v>
      </c>
      <c r="DV21" s="69">
        <f t="shared" ca="1" si="52"/>
        <v>-1</v>
      </c>
      <c r="DW21" s="69">
        <f t="shared" ca="1" si="53"/>
        <v>-1</v>
      </c>
      <c r="DX21" s="69">
        <f t="shared" ca="1" si="54"/>
        <v>-1</v>
      </c>
      <c r="DY21" s="69">
        <f t="shared" ca="1" si="55"/>
        <v>0.6100000000000001</v>
      </c>
      <c r="DZ21" s="72">
        <f t="shared" ca="1" si="56"/>
        <v>102.58397932816538</v>
      </c>
      <c r="EA21" s="72">
        <f t="shared" ca="1" si="57"/>
        <v>102.68781608725281</v>
      </c>
      <c r="EB21" s="72">
        <f t="shared" ca="1" si="58"/>
        <v>106.3595888528555</v>
      </c>
      <c r="EC21" s="65">
        <f t="shared" ca="1" si="59"/>
        <v>1</v>
      </c>
      <c r="ED21" s="65">
        <f t="shared" ca="1" si="60"/>
        <v>0</v>
      </c>
      <c r="EE21" s="65">
        <f t="shared" ca="1" si="61"/>
        <v>0</v>
      </c>
      <c r="EF21" s="65">
        <f t="shared" ca="1" si="62"/>
        <v>1</v>
      </c>
      <c r="EG21" s="65">
        <f t="shared" ca="1" si="63"/>
        <v>0</v>
      </c>
      <c r="EH21" s="65">
        <f t="shared" ca="1" si="64"/>
        <v>1</v>
      </c>
      <c r="EI21" s="429" t="str">
        <f t="shared" ca="1" si="65"/>
        <v>Yes</v>
      </c>
      <c r="EJ21" s="428" t="str">
        <f t="shared" ca="1" si="66"/>
        <v>F</v>
      </c>
      <c r="EK21" s="428" t="str">
        <f t="shared" ca="1" si="67"/>
        <v>Under</v>
      </c>
      <c r="EL21" s="65" t="str">
        <f t="shared" ca="1" si="68"/>
        <v>No</v>
      </c>
      <c r="EM21" s="65" t="str">
        <f t="shared" ca="1" si="69"/>
        <v>No</v>
      </c>
      <c r="EN21" s="65">
        <f t="shared" ca="1" si="70"/>
        <v>35</v>
      </c>
      <c r="EO21" s="433">
        <f t="shared" ca="1" si="71"/>
        <v>1</v>
      </c>
      <c r="EP21" s="433">
        <f t="shared" ca="1" si="72"/>
        <v>1</v>
      </c>
      <c r="EQ21" s="433">
        <f t="shared" ca="1" si="73"/>
        <v>12</v>
      </c>
      <c r="ER21" s="433">
        <f t="shared" ca="1" si="74"/>
        <v>21</v>
      </c>
      <c r="ES21" s="433">
        <f t="shared" ca="1" si="75"/>
        <v>6</v>
      </c>
      <c r="ET21" s="433">
        <f t="shared" ca="1" si="76"/>
        <v>20</v>
      </c>
      <c r="EU21" s="433">
        <f ca="1">IF(OR(CO21="",CQ21=""),"",Discipline!$P$3*CO21+Discipline!$X$3*CQ21)</f>
        <v>0</v>
      </c>
      <c r="EV21" s="433">
        <f ca="1">IF(OR(CP21="",CR21=""),"",Discipline!$P$3*CP21+Discipline!$X$3*CR21)</f>
        <v>35</v>
      </c>
      <c r="FA21" s="618">
        <v>19</v>
      </c>
      <c r="FB21" s="617" t="s">
        <v>758</v>
      </c>
      <c r="FC21" s="617" t="s">
        <v>802</v>
      </c>
      <c r="FD21" s="617" t="s">
        <v>795</v>
      </c>
      <c r="FE21" s="617" t="s">
        <v>806</v>
      </c>
      <c r="FF21" s="617" t="s">
        <v>989</v>
      </c>
      <c r="FG21" s="617"/>
      <c r="FH21" s="617"/>
      <c r="FI21" s="617"/>
      <c r="FJ21" s="617"/>
      <c r="FK21" s="617"/>
      <c r="FL21" s="617"/>
      <c r="FM21" s="617" t="s">
        <v>1068</v>
      </c>
      <c r="FN21" s="617" t="s">
        <v>1088</v>
      </c>
      <c r="FO21" s="617" t="s">
        <v>1110</v>
      </c>
      <c r="FP21" s="617" t="s">
        <v>1147</v>
      </c>
      <c r="FQ21" s="617" t="s">
        <v>953</v>
      </c>
      <c r="FR21" s="617" t="s">
        <v>903</v>
      </c>
      <c r="FS21" s="617"/>
      <c r="FT21" s="617"/>
      <c r="FU21" s="617"/>
      <c r="FV21" s="617"/>
      <c r="FW21" s="617"/>
    </row>
    <row r="22" spans="1:179" x14ac:dyDescent="0.25">
      <c r="A22" s="10" t="str">
        <f ca="1">IFERROR(RANK(order!A22,order!A$3:A$554,0),"")</f>
        <v/>
      </c>
      <c r="B22" s="10" t="str">
        <f ca="1">IFERROR(RANK(order!B22,order!B$3:B$554,0),"")</f>
        <v/>
      </c>
      <c r="C22" s="10" t="str">
        <f ca="1">IFERROR(RANK(order!C22,order!C$3:C$554,0),"")</f>
        <v/>
      </c>
      <c r="D22" s="4" t="str">
        <f ca="1">IFERROR(RANK(order!D22,order!D$3:D$554,0),"")</f>
        <v/>
      </c>
      <c r="E22" s="4" t="str">
        <f ca="1">IFERROR(RANK(order!E22,order!E$3:E$554,0),"")</f>
        <v/>
      </c>
      <c r="F22" s="4" t="str">
        <f ca="1">IFERROR(RANK(order!F22,order!F$3:F$554,0),"")</f>
        <v/>
      </c>
      <c r="G22" s="10" t="str">
        <f ca="1">IFERROR(RANK(order!G22,order!G$3:G$554,0),"")</f>
        <v/>
      </c>
      <c r="H22" s="10" t="str">
        <f ca="1">IFERROR(RANK(order!H22,order!H$3:H$554,0),"")</f>
        <v/>
      </c>
      <c r="I22" s="10" t="str">
        <f ca="1">IFERROR(RANK(order!I22,order!I$3:I$554,0),"")</f>
        <v/>
      </c>
      <c r="J22" s="4" t="str">
        <f ca="1">IFERROR(RANK(order!J22,order!J$3:J$554,0),"")</f>
        <v/>
      </c>
      <c r="K22" s="4" t="str">
        <f ca="1">IFERROR(RANK(order!K22,order!K$3:K$554,0),"")</f>
        <v/>
      </c>
      <c r="L22" s="4" t="str">
        <f ca="1">IFERROR(RANK(order!L22,order!L$3:L$554,0),"")</f>
        <v/>
      </c>
      <c r="M22" s="10" t="str">
        <f ca="1">IFERROR(RANK(order!M22,order!M$3:M$554,0),"")</f>
        <v/>
      </c>
      <c r="N22" s="10" t="str">
        <f ca="1">IFERROR(RANK(order!N22,order!N$3:N$554,0),"")</f>
        <v/>
      </c>
      <c r="O22" s="10" t="str">
        <f ca="1">IFERROR(RANK(order!O22,order!O$3:O$554,0),"")</f>
        <v/>
      </c>
      <c r="P22" s="4" t="str">
        <f ca="1">IFERROR(RANK(order!P22,order!P$3:P$554,0),"")</f>
        <v/>
      </c>
      <c r="Q22" s="4" t="str">
        <f ca="1">IFERROR(RANK(order!Q22,order!Q$3:Q$554,0),"")</f>
        <v/>
      </c>
      <c r="R22" s="4" t="str">
        <f ca="1">IFERROR(RANK(order!R22,order!R$3:R$554,0),"")</f>
        <v/>
      </c>
      <c r="S22" s="10" t="str">
        <f ca="1">IFERROR(RANK(order!S22,order!S$3:S$554,0),"")</f>
        <v/>
      </c>
      <c r="T22" s="10" t="str">
        <f ca="1">IFERROR(RANK(order!T22,order!T$3:T$554,0),"")</f>
        <v/>
      </c>
      <c r="U22" s="10" t="str">
        <f ca="1">IFERROR(RANK(order!U22,order!U$3:U$554,0),"")</f>
        <v/>
      </c>
      <c r="V22" s="4" t="str">
        <f ca="1">IFERROR(RANK(order!V22,order!V$3:V$554,0),"")</f>
        <v/>
      </c>
      <c r="W22" s="4" t="str">
        <f ca="1">IFERROR(RANK(order!W22,order!W$3:W$554,0),"")</f>
        <v/>
      </c>
      <c r="X22" s="4" t="str">
        <f ca="1">IFERROR(RANK(order!X22,order!X$3:X$554,0),"")</f>
        <v/>
      </c>
      <c r="Y22" s="10" t="str">
        <f ca="1">IFERROR(RANK(order!Y22,order!Y$3:Y$554,0),"")</f>
        <v/>
      </c>
      <c r="Z22" s="10" t="str">
        <f ca="1">IFERROR(RANK(order!Z22,order!Z$3:Z$554,0),"")</f>
        <v/>
      </c>
      <c r="AA22" s="10" t="str">
        <f ca="1">IFERROR(RANK(order!AA22,order!AA$3:AA$554,0),"")</f>
        <v/>
      </c>
      <c r="AB22" s="4" t="str">
        <f ca="1">IFERROR(RANK(order!AB22,order!AB$3:AB$554,0),"")</f>
        <v/>
      </c>
      <c r="AC22" s="4" t="str">
        <f ca="1">IFERROR(RANK(order!AC22,order!AC$3:AC$554,0),"")</f>
        <v/>
      </c>
      <c r="AD22" s="4" t="str">
        <f ca="1">IFERROR(RANK(order!AD22,order!AD$3:AD$554,0),"")</f>
        <v/>
      </c>
      <c r="AE22" s="10" t="str">
        <f ca="1">IFERROR(RANK(order!AE22,order!AE$3:AE$554,0),"")</f>
        <v/>
      </c>
      <c r="AF22" s="10" t="str">
        <f ca="1">IFERROR(RANK(order!AF22,order!AF$3:AF$554,0),"")</f>
        <v/>
      </c>
      <c r="AG22" s="10" t="str">
        <f ca="1">IFERROR(RANK(order!AG22,order!AG$3:AG$554,0),"")</f>
        <v/>
      </c>
      <c r="AH22" s="4" t="str">
        <f ca="1">IFERROR(RANK(order!AH22,order!AH$3:AH$554,0),"")</f>
        <v/>
      </c>
      <c r="AI22" s="4" t="str">
        <f ca="1">IFERROR(RANK(order!AI22,order!AI$3:AI$554,0),"")</f>
        <v/>
      </c>
      <c r="AJ22" s="4" t="str">
        <f ca="1">IFERROR(RANK(order!AJ22,order!AJ$3:AJ$554,0),"")</f>
        <v/>
      </c>
      <c r="AK22" s="10">
        <f ca="1">IFERROR(RANK(order!AK22,order!AK$3:AK$554,0),"")</f>
        <v>6</v>
      </c>
      <c r="AL22" s="10" t="str">
        <f ca="1">IFERROR(RANK(order!AL22,order!AL$3:AL$554,0),"")</f>
        <v/>
      </c>
      <c r="AM22" s="10">
        <f ca="1">IFERROR(RANK(order!AM22,order!AM$3:AM$554,0),"")</f>
        <v>11</v>
      </c>
      <c r="AN22" s="4" t="str">
        <f ca="1">IFERROR(RANK(order!AN22,order!AN$3:AN$554,0),"")</f>
        <v/>
      </c>
      <c r="AO22" s="4" t="str">
        <f ca="1">IFERROR(RANK(order!AO22,order!AO$3:AO$554,0),"")</f>
        <v/>
      </c>
      <c r="AP22" s="4" t="str">
        <f ca="1">IFERROR(RANK(order!AP22,order!AP$3:AP$554,0),"")</f>
        <v/>
      </c>
      <c r="AQ22" s="10" t="str">
        <f ca="1">IFERROR(RANK(order!AQ22,order!AQ$3:AQ$554,0),"")</f>
        <v/>
      </c>
      <c r="AR22" s="10" t="str">
        <f ca="1">IFERROR(RANK(order!AR22,order!AR$3:AR$554,0),"")</f>
        <v/>
      </c>
      <c r="AS22" s="10" t="str">
        <f ca="1">IFERROR(RANK(order!AS22,order!AS$3:AS$554,0),"")</f>
        <v/>
      </c>
      <c r="AT22" s="4" t="str">
        <f ca="1">IFERROR(RANK(order!AT22,order!AT$3:AT$554,0),"")</f>
        <v/>
      </c>
      <c r="AU22" s="4" t="str">
        <f ca="1">IFERROR(RANK(order!AU22,order!AU$3:AU$554,0),"")</f>
        <v/>
      </c>
      <c r="AV22" s="4" t="str">
        <f ca="1">IFERROR(RANK(order!AV22,order!AV$3:AV$554,0),"")</f>
        <v/>
      </c>
      <c r="AW22" s="10" t="str">
        <f ca="1">IFERROR(RANK(order!AW22,order!AW$3:AW$554,0),"")</f>
        <v/>
      </c>
      <c r="AX22" s="10" t="str">
        <f ca="1">IFERROR(RANK(order!AX22,order!AX$3:AX$554,0),"")</f>
        <v/>
      </c>
      <c r="AY22" s="10" t="str">
        <f ca="1">IFERROR(RANK(order!AY22,order!AY$3:AY$554,0),"")</f>
        <v/>
      </c>
      <c r="AZ22" s="4" t="str">
        <f ca="1">IFERROR(RANK(order!AZ22,order!AZ$3:AZ$554,0),"")</f>
        <v/>
      </c>
      <c r="BA22" s="4" t="str">
        <f ca="1">IFERROR(RANK(order!BA22,order!BA$3:BA$554,0),"")</f>
        <v/>
      </c>
      <c r="BB22" s="4" t="str">
        <f ca="1">IFERROR(RANK(order!BB22,order!BB$3:BB$554,0),"")</f>
        <v/>
      </c>
      <c r="BC22" s="10" t="str">
        <f ca="1">IFERROR(RANK(order!BC22,order!BC$3:BC$554,0),"")</f>
        <v/>
      </c>
      <c r="BD22" s="10" t="str">
        <f ca="1">IFERROR(RANK(order!BD22,order!BD$3:BD$554,0),"")</f>
        <v/>
      </c>
      <c r="BE22" s="10" t="str">
        <f ca="1">IFERROR(RANK(order!BE22,order!BE$3:BE$554,0),"")</f>
        <v/>
      </c>
      <c r="BF22" s="4" t="str">
        <f ca="1">IFERROR(RANK(order!BF22,order!BF$3:BF$554,0),"")</f>
        <v/>
      </c>
      <c r="BG22" s="4" t="str">
        <f ca="1">IFERROR(RANK(order!BG22,order!BG$3:BG$554,0),"")</f>
        <v/>
      </c>
      <c r="BH22" s="4" t="str">
        <f ca="1">IFERROR(RANK(order!BH22,order!BH$3:BH$554,0),"")</f>
        <v/>
      </c>
      <c r="BI22" s="10" t="str">
        <f ca="1">IFERROR(RANK(order!BI22,order!BI$3:BI$554,0),"")</f>
        <v/>
      </c>
      <c r="BJ22" s="10" t="str">
        <f ca="1">IFERROR(RANK(order!BJ22,order!BJ$3:BJ$554,0),"")</f>
        <v/>
      </c>
      <c r="BK22" s="10" t="str">
        <f ca="1">IFERROR(RANK(order!BK22,order!BK$3:BK$554,0),"")</f>
        <v/>
      </c>
      <c r="BL22" s="4" t="str">
        <f ca="1">IFERROR(RANK(order!BL22,order!BL$3:BL$554,0),"")</f>
        <v/>
      </c>
      <c r="BM22" s="4" t="str">
        <f ca="1">IFERROR(RANK(order!BM22,order!BM$3:BM$554,0),"")</f>
        <v/>
      </c>
      <c r="BN22" s="4" t="str">
        <f ca="1">IFERROR(RANK(order!BN22,order!BN$3:BN$554,0),"")</f>
        <v/>
      </c>
      <c r="BO22" s="10" t="str">
        <f ca="1">IFERROR(RANK(order!BO22,order!BO$3:BO$554,0),"")</f>
        <v/>
      </c>
      <c r="BP22" s="10">
        <f ca="1">IFERROR(RANK(order!BP22,order!BP$3:BP$554,0),"")</f>
        <v>5</v>
      </c>
      <c r="BQ22" s="10">
        <f ca="1">IFERROR(RANK(order!BQ22,order!BQ$3:BQ$554,0),"")</f>
        <v>10</v>
      </c>
      <c r="BR22" s="4" t="str">
        <f ca="1">IFERROR(RANK(order!BR22,order!BR$3:BR$554,0),"")</f>
        <v/>
      </c>
      <c r="BS22" s="4" t="str">
        <f ca="1">IFERROR(RANK(order!BS22,order!BS$3:BS$554,0),"")</f>
        <v/>
      </c>
      <c r="BT22" s="4" t="str">
        <f ca="1">IFERROR(RANK(order!BT22,order!BT$3:BT$554,0),"")</f>
        <v/>
      </c>
      <c r="BU22" s="95">
        <f t="shared" si="77"/>
        <v>20</v>
      </c>
      <c r="BV22" s="35" t="str">
        <f t="shared" si="78"/>
        <v>E1</v>
      </c>
      <c r="BW22" s="55">
        <f t="shared" ca="1" si="1"/>
        <v>43323</v>
      </c>
      <c r="BX22" s="56" t="str">
        <f t="shared" ca="1" si="2"/>
        <v>Norwich</v>
      </c>
      <c r="BY22" s="56" t="str">
        <f t="shared" ca="1" si="3"/>
        <v>West Brom</v>
      </c>
      <c r="BZ22" s="57">
        <f t="shared" ca="1" si="4"/>
        <v>3</v>
      </c>
      <c r="CA22" s="57">
        <f t="shared" ca="1" si="5"/>
        <v>4</v>
      </c>
      <c r="CB22" s="58" t="str">
        <f t="shared" ca="1" si="6"/>
        <v>A</v>
      </c>
      <c r="CC22" s="57">
        <f t="shared" ca="1" si="7"/>
        <v>1</v>
      </c>
      <c r="CD22" s="57">
        <f t="shared" ca="1" si="8"/>
        <v>1</v>
      </c>
      <c r="CE22" s="58" t="str">
        <f t="shared" ca="1" si="9"/>
        <v>D</v>
      </c>
      <c r="CF22" s="59" t="str">
        <f t="shared" ca="1" si="10"/>
        <v>L Mason</v>
      </c>
      <c r="CG22" s="57">
        <f t="shared" ca="1" si="11"/>
        <v>20</v>
      </c>
      <c r="CH22" s="57">
        <f t="shared" ca="1" si="12"/>
        <v>13</v>
      </c>
      <c r="CI22" s="57">
        <f t="shared" ca="1" si="13"/>
        <v>10</v>
      </c>
      <c r="CJ22" s="57">
        <f t="shared" ca="1" si="14"/>
        <v>7</v>
      </c>
      <c r="CK22" s="57">
        <f t="shared" ca="1" si="15"/>
        <v>12</v>
      </c>
      <c r="CL22" s="57">
        <f t="shared" ca="1" si="16"/>
        <v>14</v>
      </c>
      <c r="CM22" s="57">
        <f t="shared" ca="1" si="17"/>
        <v>4</v>
      </c>
      <c r="CN22" s="57">
        <f t="shared" ca="1" si="18"/>
        <v>2</v>
      </c>
      <c r="CO22" s="57">
        <f t="shared" ca="1" si="19"/>
        <v>0</v>
      </c>
      <c r="CP22" s="57">
        <f t="shared" ca="1" si="20"/>
        <v>0</v>
      </c>
      <c r="CQ22" s="57">
        <f t="shared" ca="1" si="21"/>
        <v>0</v>
      </c>
      <c r="CR22" s="57">
        <f t="shared" ca="1" si="22"/>
        <v>0</v>
      </c>
      <c r="CS22" s="60">
        <f t="shared" ca="1" si="23"/>
        <v>2.75</v>
      </c>
      <c r="CT22" s="60">
        <f t="shared" ca="1" si="24"/>
        <v>3.3</v>
      </c>
      <c r="CU22" s="60">
        <f t="shared" ca="1" si="25"/>
        <v>2.8</v>
      </c>
      <c r="CV22" s="60">
        <f t="shared" ca="1" si="26"/>
        <v>2.72</v>
      </c>
      <c r="CW22" s="60">
        <f t="shared" ca="1" si="27"/>
        <v>3.32</v>
      </c>
      <c r="CX22" s="60">
        <f t="shared" ca="1" si="28"/>
        <v>2.8</v>
      </c>
      <c r="CY22" s="60">
        <f t="shared" ca="1" si="29"/>
        <v>2.13</v>
      </c>
      <c r="CZ22" s="60">
        <f t="shared" ca="1" si="30"/>
        <v>1.7</v>
      </c>
      <c r="DA22" s="65">
        <f t="shared" ca="1" si="31"/>
        <v>7</v>
      </c>
      <c r="DB22" s="65">
        <f t="shared" ca="1" si="32"/>
        <v>2</v>
      </c>
      <c r="DC22" s="65">
        <f t="shared" ca="1" si="33"/>
        <v>5</v>
      </c>
      <c r="DD22" s="65">
        <f t="shared" ca="1" si="34"/>
        <v>2</v>
      </c>
      <c r="DE22" s="65">
        <f t="shared" ca="1" si="35"/>
        <v>3</v>
      </c>
      <c r="DF22" s="66" t="str">
        <f t="shared" ca="1" si="36"/>
        <v>A</v>
      </c>
      <c r="DG22" s="66" t="str">
        <f t="shared" ca="1" si="37"/>
        <v>D-A</v>
      </c>
      <c r="DH22" s="66" t="str">
        <f t="shared" ca="1" si="38"/>
        <v>A4more</v>
      </c>
      <c r="DI22" s="66" t="str">
        <f t="shared" ca="1" si="39"/>
        <v>D11</v>
      </c>
      <c r="DJ22" s="66" t="str">
        <f t="shared" ca="1" si="40"/>
        <v>A3more</v>
      </c>
      <c r="DK22" s="65" t="str">
        <f t="shared" ca="1" si="41"/>
        <v>Yes</v>
      </c>
      <c r="DL22" s="65">
        <f t="shared" ca="1" si="42"/>
        <v>1</v>
      </c>
      <c r="DM22" s="65">
        <f t="shared" ca="1" si="43"/>
        <v>1</v>
      </c>
      <c r="DN22" s="65">
        <f t="shared" ca="1" si="44"/>
        <v>0</v>
      </c>
      <c r="DO22" s="65">
        <f t="shared" ca="1" si="45"/>
        <v>0</v>
      </c>
      <c r="DP22" s="65">
        <f t="shared" ca="1" si="46"/>
        <v>0</v>
      </c>
      <c r="DQ22" s="65">
        <f t="shared" ca="1" si="47"/>
        <v>0</v>
      </c>
      <c r="DR22" s="69">
        <f t="shared" ca="1" si="48"/>
        <v>-1</v>
      </c>
      <c r="DS22" s="69">
        <f t="shared" ca="1" si="49"/>
        <v>-1</v>
      </c>
      <c r="DT22" s="69">
        <f t="shared" ca="1" si="50"/>
        <v>1.7999999999999998</v>
      </c>
      <c r="DU22" s="69">
        <f t="shared" ca="1" si="51"/>
        <v>-1</v>
      </c>
      <c r="DV22" s="69">
        <f t="shared" ca="1" si="52"/>
        <v>-1</v>
      </c>
      <c r="DW22" s="69">
        <f t="shared" ca="1" si="53"/>
        <v>1.7999999999999998</v>
      </c>
      <c r="DX22" s="69">
        <f t="shared" ca="1" si="54"/>
        <v>1.1299999999999999</v>
      </c>
      <c r="DY22" s="69">
        <f t="shared" ca="1" si="55"/>
        <v>-1</v>
      </c>
      <c r="DZ22" s="72">
        <f t="shared" ca="1" si="56"/>
        <v>102.38095238095238</v>
      </c>
      <c r="EA22" s="72">
        <f t="shared" ca="1" si="57"/>
        <v>102.59947352434949</v>
      </c>
      <c r="EB22" s="72">
        <f t="shared" ca="1" si="58"/>
        <v>105.77188621927644</v>
      </c>
      <c r="EC22" s="65">
        <f t="shared" ca="1" si="59"/>
        <v>0</v>
      </c>
      <c r="ED22" s="65">
        <f t="shared" ca="1" si="60"/>
        <v>0</v>
      </c>
      <c r="EE22" s="65">
        <f t="shared" ca="1" si="61"/>
        <v>0</v>
      </c>
      <c r="EF22" s="65">
        <f t="shared" ca="1" si="62"/>
        <v>0</v>
      </c>
      <c r="EG22" s="65">
        <f t="shared" ca="1" si="63"/>
        <v>0</v>
      </c>
      <c r="EH22" s="65">
        <f t="shared" ca="1" si="64"/>
        <v>0</v>
      </c>
      <c r="EI22" s="429" t="str">
        <f t="shared" ca="1" si="65"/>
        <v>Yes</v>
      </c>
      <c r="EJ22" s="428" t="str">
        <f t="shared" ca="1" si="66"/>
        <v>S</v>
      </c>
      <c r="EK22" s="428" t="str">
        <f t="shared" ca="1" si="67"/>
        <v>Over</v>
      </c>
      <c r="EL22" s="65" t="str">
        <f t="shared" ca="1" si="68"/>
        <v>Yes</v>
      </c>
      <c r="EM22" s="65" t="str">
        <f t="shared" ca="1" si="69"/>
        <v>Yes</v>
      </c>
      <c r="EN22" s="65">
        <f t="shared" ca="1" si="70"/>
        <v>0</v>
      </c>
      <c r="EO22" s="433">
        <f t="shared" ca="1" si="71"/>
        <v>0</v>
      </c>
      <c r="EP22" s="433">
        <f t="shared" ca="1" si="72"/>
        <v>0</v>
      </c>
      <c r="EQ22" s="433">
        <f t="shared" ca="1" si="73"/>
        <v>6</v>
      </c>
      <c r="ER22" s="433">
        <f t="shared" ca="1" si="74"/>
        <v>33</v>
      </c>
      <c r="ES22" s="433">
        <f t="shared" ca="1" si="75"/>
        <v>17</v>
      </c>
      <c r="ET22" s="433">
        <f t="shared" ca="1" si="76"/>
        <v>26</v>
      </c>
      <c r="EU22" s="433">
        <f ca="1">IF(OR(CO22="",CQ22=""),"",Discipline!$P$3*CO22+Discipline!$X$3*CQ22)</f>
        <v>0</v>
      </c>
      <c r="EV22" s="433">
        <f ca="1">IF(OR(CP22="",CR22=""),"",Discipline!$P$3*CP22+Discipline!$X$3*CR22)</f>
        <v>0</v>
      </c>
      <c r="FA22" s="618">
        <v>20</v>
      </c>
      <c r="FB22" s="617" t="s">
        <v>782</v>
      </c>
      <c r="FC22" s="617" t="s">
        <v>781</v>
      </c>
      <c r="FD22" s="617" t="s">
        <v>792</v>
      </c>
      <c r="FE22" s="617" t="s">
        <v>799</v>
      </c>
      <c r="FF22" s="617" t="s">
        <v>947</v>
      </c>
      <c r="FG22" s="617"/>
      <c r="FH22" s="617"/>
      <c r="FI22" s="617"/>
      <c r="FJ22" s="617"/>
      <c r="FK22" s="617"/>
      <c r="FL22" s="617"/>
      <c r="FM22" s="617" t="s">
        <v>1069</v>
      </c>
      <c r="FN22" s="617" t="s">
        <v>1089</v>
      </c>
      <c r="FO22" s="617" t="s">
        <v>1111</v>
      </c>
      <c r="FP22" s="617"/>
      <c r="FQ22" s="617" t="s">
        <v>902</v>
      </c>
      <c r="FR22" s="617" t="s">
        <v>916</v>
      </c>
      <c r="FS22" s="617"/>
      <c r="FT22" s="617"/>
      <c r="FU22" s="617"/>
      <c r="FV22" s="617"/>
      <c r="FW22" s="617"/>
    </row>
    <row r="23" spans="1:179" x14ac:dyDescent="0.25">
      <c r="A23" s="10" t="str">
        <f ca="1">IFERROR(RANK(order!A23,order!A$3:A$554,0),"")</f>
        <v/>
      </c>
      <c r="B23" s="10" t="str">
        <f ca="1">IFERROR(RANK(order!B23,order!B$3:B$554,0),"")</f>
        <v/>
      </c>
      <c r="C23" s="10" t="str">
        <f ca="1">IFERROR(RANK(order!C23,order!C$3:C$554,0),"")</f>
        <v/>
      </c>
      <c r="D23" s="4" t="str">
        <f ca="1">IFERROR(RANK(order!D23,order!D$3:D$554,0),"")</f>
        <v/>
      </c>
      <c r="E23" s="4" t="str">
        <f ca="1">IFERROR(RANK(order!E23,order!E$3:E$554,0),"")</f>
        <v/>
      </c>
      <c r="F23" s="4" t="str">
        <f ca="1">IFERROR(RANK(order!F23,order!F$3:F$554,0),"")</f>
        <v/>
      </c>
      <c r="G23" s="10" t="str">
        <f ca="1">IFERROR(RANK(order!G23,order!G$3:G$554,0),"")</f>
        <v/>
      </c>
      <c r="H23" s="10" t="str">
        <f ca="1">IFERROR(RANK(order!H23,order!H$3:H$554,0),"")</f>
        <v/>
      </c>
      <c r="I23" s="10" t="str">
        <f ca="1">IFERROR(RANK(order!I23,order!I$3:I$554,0),"")</f>
        <v/>
      </c>
      <c r="J23" s="4" t="str">
        <f ca="1">IFERROR(RANK(order!J23,order!J$3:J$554,0),"")</f>
        <v/>
      </c>
      <c r="K23" s="4" t="str">
        <f ca="1">IFERROR(RANK(order!K23,order!K$3:K$554,0),"")</f>
        <v/>
      </c>
      <c r="L23" s="4" t="str">
        <f ca="1">IFERROR(RANK(order!L23,order!L$3:L$554,0),"")</f>
        <v/>
      </c>
      <c r="M23" s="10" t="str">
        <f ca="1">IFERROR(RANK(order!M23,order!M$3:M$554,0),"")</f>
        <v/>
      </c>
      <c r="N23" s="10" t="str">
        <f ca="1">IFERROR(RANK(order!N23,order!N$3:N$554,0),"")</f>
        <v/>
      </c>
      <c r="O23" s="10" t="str">
        <f ca="1">IFERROR(RANK(order!O23,order!O$3:O$554,0),"")</f>
        <v/>
      </c>
      <c r="P23" s="4" t="str">
        <f ca="1">IFERROR(RANK(order!P23,order!P$3:P$554,0),"")</f>
        <v/>
      </c>
      <c r="Q23" s="4" t="str">
        <f ca="1">IFERROR(RANK(order!Q23,order!Q$3:Q$554,0),"")</f>
        <v/>
      </c>
      <c r="R23" s="4" t="str">
        <f ca="1">IFERROR(RANK(order!R23,order!R$3:R$554,0),"")</f>
        <v/>
      </c>
      <c r="S23" s="10" t="str">
        <f ca="1">IFERROR(RANK(order!S23,order!S$3:S$554,0),"")</f>
        <v/>
      </c>
      <c r="T23" s="10" t="str">
        <f ca="1">IFERROR(RANK(order!T23,order!T$3:T$554,0),"")</f>
        <v/>
      </c>
      <c r="U23" s="10" t="str">
        <f ca="1">IFERROR(RANK(order!U23,order!U$3:U$554,0),"")</f>
        <v/>
      </c>
      <c r="V23" s="4" t="str">
        <f ca="1">IFERROR(RANK(order!V23,order!V$3:V$554,0),"")</f>
        <v/>
      </c>
      <c r="W23" s="4" t="str">
        <f ca="1">IFERROR(RANK(order!W23,order!W$3:W$554,0),"")</f>
        <v/>
      </c>
      <c r="X23" s="4" t="str">
        <f ca="1">IFERROR(RANK(order!X23,order!X$3:X$554,0),"")</f>
        <v/>
      </c>
      <c r="Y23" s="10" t="str">
        <f ca="1">IFERROR(RANK(order!Y23,order!Y$3:Y$554,0),"")</f>
        <v/>
      </c>
      <c r="Z23" s="10" t="str">
        <f ca="1">IFERROR(RANK(order!Z23,order!Z$3:Z$554,0),"")</f>
        <v/>
      </c>
      <c r="AA23" s="10" t="str">
        <f ca="1">IFERROR(RANK(order!AA23,order!AA$3:AA$554,0),"")</f>
        <v/>
      </c>
      <c r="AB23" s="4" t="str">
        <f ca="1">IFERROR(RANK(order!AB23,order!AB$3:AB$554,0),"")</f>
        <v/>
      </c>
      <c r="AC23" s="4" t="str">
        <f ca="1">IFERROR(RANK(order!AC23,order!AC$3:AC$554,0),"")</f>
        <v/>
      </c>
      <c r="AD23" s="4" t="str">
        <f ca="1">IFERROR(RANK(order!AD23,order!AD$3:AD$554,0),"")</f>
        <v/>
      </c>
      <c r="AE23" s="10" t="str">
        <f ca="1">IFERROR(RANK(order!AE23,order!AE$3:AE$554,0),"")</f>
        <v/>
      </c>
      <c r="AF23" s="10" t="str">
        <f ca="1">IFERROR(RANK(order!AF23,order!AF$3:AF$554,0),"")</f>
        <v/>
      </c>
      <c r="AG23" s="10" t="str">
        <f ca="1">IFERROR(RANK(order!AG23,order!AG$3:AG$554,0),"")</f>
        <v/>
      </c>
      <c r="AH23" s="4" t="str">
        <f ca="1">IFERROR(RANK(order!AH23,order!AH$3:AH$554,0),"")</f>
        <v/>
      </c>
      <c r="AI23" s="4" t="str">
        <f ca="1">IFERROR(RANK(order!AI23,order!AI$3:AI$554,0),"")</f>
        <v/>
      </c>
      <c r="AJ23" s="4" t="str">
        <f ca="1">IFERROR(RANK(order!AJ23,order!AJ$3:AJ$554,0),"")</f>
        <v/>
      </c>
      <c r="AK23" s="10" t="str">
        <f ca="1">IFERROR(RANK(order!AK23,order!AK$3:AK$554,0),"")</f>
        <v/>
      </c>
      <c r="AL23" s="10" t="str">
        <f ca="1">IFERROR(RANK(order!AL23,order!AL$3:AL$554,0),"")</f>
        <v/>
      </c>
      <c r="AM23" s="10" t="str">
        <f ca="1">IFERROR(RANK(order!AM23,order!AM$3:AM$554,0),"")</f>
        <v/>
      </c>
      <c r="AN23" s="4">
        <f ca="1">IFERROR(RANK(order!AN23,order!AN$3:AN$554,0),"")</f>
        <v>5</v>
      </c>
      <c r="AO23" s="4" t="str">
        <f ca="1">IFERROR(RANK(order!AO23,order!AO$3:AO$554,0),"")</f>
        <v/>
      </c>
      <c r="AP23" s="4">
        <f ca="1">IFERROR(RANK(order!AP23,order!AP$3:AP$554,0),"")</f>
        <v>10</v>
      </c>
      <c r="AQ23" s="10" t="str">
        <f ca="1">IFERROR(RANK(order!AQ23,order!AQ$3:AQ$554,0),"")</f>
        <v/>
      </c>
      <c r="AR23" s="10" t="str">
        <f ca="1">IFERROR(RANK(order!AR23,order!AR$3:AR$554,0),"")</f>
        <v/>
      </c>
      <c r="AS23" s="10" t="str">
        <f ca="1">IFERROR(RANK(order!AS23,order!AS$3:AS$554,0),"")</f>
        <v/>
      </c>
      <c r="AT23" s="4" t="str">
        <f ca="1">IFERROR(RANK(order!AT23,order!AT$3:AT$554,0),"")</f>
        <v/>
      </c>
      <c r="AU23" s="4" t="str">
        <f ca="1">IFERROR(RANK(order!AU23,order!AU$3:AU$554,0),"")</f>
        <v/>
      </c>
      <c r="AV23" s="4" t="str">
        <f ca="1">IFERROR(RANK(order!AV23,order!AV$3:AV$554,0),"")</f>
        <v/>
      </c>
      <c r="AW23" s="10" t="str">
        <f ca="1">IFERROR(RANK(order!AW23,order!AW$3:AW$554,0),"")</f>
        <v/>
      </c>
      <c r="AX23" s="10">
        <f ca="1">IFERROR(RANK(order!AX23,order!AX$3:AX$554,0),"")</f>
        <v>6</v>
      </c>
      <c r="AY23" s="10">
        <f ca="1">IFERROR(RANK(order!AY23,order!AY$3:AY$554,0),"")</f>
        <v>11</v>
      </c>
      <c r="AZ23" s="4" t="str">
        <f ca="1">IFERROR(RANK(order!AZ23,order!AZ$3:AZ$554,0),"")</f>
        <v/>
      </c>
      <c r="BA23" s="4" t="str">
        <f ca="1">IFERROR(RANK(order!BA23,order!BA$3:BA$554,0),"")</f>
        <v/>
      </c>
      <c r="BB23" s="4" t="str">
        <f ca="1">IFERROR(RANK(order!BB23,order!BB$3:BB$554,0),"")</f>
        <v/>
      </c>
      <c r="BC23" s="10" t="str">
        <f ca="1">IFERROR(RANK(order!BC23,order!BC$3:BC$554,0),"")</f>
        <v/>
      </c>
      <c r="BD23" s="10" t="str">
        <f ca="1">IFERROR(RANK(order!BD23,order!BD$3:BD$554,0),"")</f>
        <v/>
      </c>
      <c r="BE23" s="10" t="str">
        <f ca="1">IFERROR(RANK(order!BE23,order!BE$3:BE$554,0),"")</f>
        <v/>
      </c>
      <c r="BF23" s="4" t="str">
        <f ca="1">IFERROR(RANK(order!BF23,order!BF$3:BF$554,0),"")</f>
        <v/>
      </c>
      <c r="BG23" s="4" t="str">
        <f ca="1">IFERROR(RANK(order!BG23,order!BG$3:BG$554,0),"")</f>
        <v/>
      </c>
      <c r="BH23" s="4" t="str">
        <f ca="1">IFERROR(RANK(order!BH23,order!BH$3:BH$554,0),"")</f>
        <v/>
      </c>
      <c r="BI23" s="10" t="str">
        <f ca="1">IFERROR(RANK(order!BI23,order!BI$3:BI$554,0),"")</f>
        <v/>
      </c>
      <c r="BJ23" s="10" t="str">
        <f ca="1">IFERROR(RANK(order!BJ23,order!BJ$3:BJ$554,0),"")</f>
        <v/>
      </c>
      <c r="BK23" s="10" t="str">
        <f ca="1">IFERROR(RANK(order!BK23,order!BK$3:BK$554,0),"")</f>
        <v/>
      </c>
      <c r="BL23" s="4" t="str">
        <f ca="1">IFERROR(RANK(order!BL23,order!BL$3:BL$554,0),"")</f>
        <v/>
      </c>
      <c r="BM23" s="4" t="str">
        <f ca="1">IFERROR(RANK(order!BM23,order!BM$3:BM$554,0),"")</f>
        <v/>
      </c>
      <c r="BN23" s="4" t="str">
        <f ca="1">IFERROR(RANK(order!BN23,order!BN$3:BN$554,0),"")</f>
        <v/>
      </c>
      <c r="BO23" s="10" t="str">
        <f ca="1">IFERROR(RANK(order!BO23,order!BO$3:BO$554,0),"")</f>
        <v/>
      </c>
      <c r="BP23" s="10" t="str">
        <f ca="1">IFERROR(RANK(order!BP23,order!BP$3:BP$554,0),"")</f>
        <v/>
      </c>
      <c r="BQ23" s="10" t="str">
        <f ca="1">IFERROR(RANK(order!BQ23,order!BQ$3:BQ$554,0),"")</f>
        <v/>
      </c>
      <c r="BR23" s="4" t="str">
        <f ca="1">IFERROR(RANK(order!BR23,order!BR$3:BR$554,0),"")</f>
        <v/>
      </c>
      <c r="BS23" s="4" t="str">
        <f ca="1">IFERROR(RANK(order!BS23,order!BS$3:BS$554,0),"")</f>
        <v/>
      </c>
      <c r="BT23" s="4" t="str">
        <f ca="1">IFERROR(RANK(order!BT23,order!BT$3:BT$554,0),"")</f>
        <v/>
      </c>
      <c r="BU23" s="95">
        <f t="shared" si="77"/>
        <v>21</v>
      </c>
      <c r="BV23" s="35" t="str">
        <f t="shared" si="78"/>
        <v>E1</v>
      </c>
      <c r="BW23" s="55">
        <f t="shared" ca="1" si="1"/>
        <v>43323</v>
      </c>
      <c r="BX23" s="56" t="str">
        <f t="shared" ca="1" si="2"/>
        <v>Nott'm Forest</v>
      </c>
      <c r="BY23" s="56" t="str">
        <f t="shared" ca="1" si="3"/>
        <v>Reading</v>
      </c>
      <c r="BZ23" s="57">
        <f t="shared" ca="1" si="4"/>
        <v>1</v>
      </c>
      <c r="CA23" s="57">
        <f t="shared" ca="1" si="5"/>
        <v>0</v>
      </c>
      <c r="CB23" s="58" t="str">
        <f t="shared" ca="1" si="6"/>
        <v>H</v>
      </c>
      <c r="CC23" s="57">
        <f t="shared" ca="1" si="7"/>
        <v>0</v>
      </c>
      <c r="CD23" s="57">
        <f t="shared" ca="1" si="8"/>
        <v>0</v>
      </c>
      <c r="CE23" s="58" t="str">
        <f t="shared" ca="1" si="9"/>
        <v>D</v>
      </c>
      <c r="CF23" s="59" t="str">
        <f t="shared" ca="1" si="10"/>
        <v>S Martin</v>
      </c>
      <c r="CG23" s="57">
        <f t="shared" ca="1" si="11"/>
        <v>12</v>
      </c>
      <c r="CH23" s="57">
        <f t="shared" ca="1" si="12"/>
        <v>8</v>
      </c>
      <c r="CI23" s="57">
        <f t="shared" ca="1" si="13"/>
        <v>3</v>
      </c>
      <c r="CJ23" s="57">
        <f t="shared" ca="1" si="14"/>
        <v>3</v>
      </c>
      <c r="CK23" s="57">
        <f t="shared" ca="1" si="15"/>
        <v>15</v>
      </c>
      <c r="CL23" s="57">
        <f t="shared" ca="1" si="16"/>
        <v>11</v>
      </c>
      <c r="CM23" s="57">
        <f t="shared" ca="1" si="17"/>
        <v>6</v>
      </c>
      <c r="CN23" s="57">
        <f t="shared" ca="1" si="18"/>
        <v>4</v>
      </c>
      <c r="CO23" s="57">
        <f t="shared" ca="1" si="19"/>
        <v>0</v>
      </c>
      <c r="CP23" s="57">
        <f t="shared" ca="1" si="20"/>
        <v>1</v>
      </c>
      <c r="CQ23" s="57">
        <f t="shared" ca="1" si="21"/>
        <v>0</v>
      </c>
      <c r="CR23" s="57">
        <f t="shared" ca="1" si="22"/>
        <v>0</v>
      </c>
      <c r="CS23" s="60">
        <f t="shared" ca="1" si="23"/>
        <v>1.66</v>
      </c>
      <c r="CT23" s="60">
        <f t="shared" ca="1" si="24"/>
        <v>3.8</v>
      </c>
      <c r="CU23" s="60">
        <f t="shared" ca="1" si="25"/>
        <v>6</v>
      </c>
      <c r="CV23" s="60">
        <f t="shared" ca="1" si="26"/>
        <v>1.68</v>
      </c>
      <c r="CW23" s="60">
        <f t="shared" ca="1" si="27"/>
        <v>3.8</v>
      </c>
      <c r="CX23" s="60">
        <f t="shared" ca="1" si="28"/>
        <v>6.04</v>
      </c>
      <c r="CY23" s="60">
        <f t="shared" ca="1" si="29"/>
        <v>2.09</v>
      </c>
      <c r="CZ23" s="60">
        <f t="shared" ca="1" si="30"/>
        <v>1.72</v>
      </c>
      <c r="DA23" s="65">
        <f t="shared" ca="1" si="31"/>
        <v>1</v>
      </c>
      <c r="DB23" s="65">
        <f t="shared" ca="1" si="32"/>
        <v>0</v>
      </c>
      <c r="DC23" s="65">
        <f t="shared" ca="1" si="33"/>
        <v>1</v>
      </c>
      <c r="DD23" s="65">
        <f t="shared" ca="1" si="34"/>
        <v>1</v>
      </c>
      <c r="DE23" s="65">
        <f t="shared" ca="1" si="35"/>
        <v>0</v>
      </c>
      <c r="DF23" s="66" t="str">
        <f t="shared" ca="1" si="36"/>
        <v>H</v>
      </c>
      <c r="DG23" s="66" t="str">
        <f t="shared" ca="1" si="37"/>
        <v>D-H</v>
      </c>
      <c r="DH23" s="66" t="str">
        <f t="shared" ca="1" si="38"/>
        <v>H10</v>
      </c>
      <c r="DI23" s="66" t="str">
        <f t="shared" ca="1" si="39"/>
        <v>D00</v>
      </c>
      <c r="DJ23" s="66" t="str">
        <f t="shared" ca="1" si="40"/>
        <v>H10</v>
      </c>
      <c r="DK23" s="65" t="str">
        <f t="shared" ca="1" si="41"/>
        <v>No</v>
      </c>
      <c r="DL23" s="65">
        <f t="shared" ca="1" si="42"/>
        <v>0</v>
      </c>
      <c r="DM23" s="65">
        <f t="shared" ca="1" si="43"/>
        <v>0</v>
      </c>
      <c r="DN23" s="65">
        <f t="shared" ca="1" si="44"/>
        <v>1</v>
      </c>
      <c r="DO23" s="65">
        <f t="shared" ca="1" si="45"/>
        <v>0</v>
      </c>
      <c r="DP23" s="65">
        <f t="shared" ca="1" si="46"/>
        <v>0</v>
      </c>
      <c r="DQ23" s="65">
        <f t="shared" ca="1" si="47"/>
        <v>0</v>
      </c>
      <c r="DR23" s="69">
        <f t="shared" ca="1" si="48"/>
        <v>0.65999999999999992</v>
      </c>
      <c r="DS23" s="69">
        <f t="shared" ca="1" si="49"/>
        <v>-1</v>
      </c>
      <c r="DT23" s="69">
        <f t="shared" ca="1" si="50"/>
        <v>-1</v>
      </c>
      <c r="DU23" s="69">
        <f t="shared" ca="1" si="51"/>
        <v>0.67999999999999994</v>
      </c>
      <c r="DV23" s="69">
        <f t="shared" ca="1" si="52"/>
        <v>-1</v>
      </c>
      <c r="DW23" s="69">
        <f t="shared" ca="1" si="53"/>
        <v>-1</v>
      </c>
      <c r="DX23" s="69">
        <f t="shared" ca="1" si="54"/>
        <v>-1</v>
      </c>
      <c r="DY23" s="69">
        <f t="shared" ca="1" si="55"/>
        <v>0.72</v>
      </c>
      <c r="DZ23" s="72">
        <f t="shared" ca="1" si="56"/>
        <v>103.22341999577257</v>
      </c>
      <c r="EA23" s="72">
        <f t="shared" ca="1" si="57"/>
        <v>102.39589038822221</v>
      </c>
      <c r="EB23" s="72">
        <f t="shared" ca="1" si="58"/>
        <v>105.98642483587405</v>
      </c>
      <c r="EC23" s="65">
        <f t="shared" ca="1" si="59"/>
        <v>1</v>
      </c>
      <c r="ED23" s="65">
        <f t="shared" ca="1" si="60"/>
        <v>0</v>
      </c>
      <c r="EE23" s="65">
        <f t="shared" ca="1" si="61"/>
        <v>0</v>
      </c>
      <c r="EF23" s="65">
        <f t="shared" ca="1" si="62"/>
        <v>1</v>
      </c>
      <c r="EG23" s="65">
        <f t="shared" ca="1" si="63"/>
        <v>0</v>
      </c>
      <c r="EH23" s="65">
        <f t="shared" ca="1" si="64"/>
        <v>1</v>
      </c>
      <c r="EI23" s="429" t="str">
        <f t="shared" ca="1" si="65"/>
        <v>Yes</v>
      </c>
      <c r="EJ23" s="428" t="str">
        <f t="shared" ca="1" si="66"/>
        <v>S</v>
      </c>
      <c r="EK23" s="428" t="str">
        <f t="shared" ca="1" si="67"/>
        <v>Under</v>
      </c>
      <c r="EL23" s="65" t="str">
        <f t="shared" ca="1" si="68"/>
        <v>No</v>
      </c>
      <c r="EM23" s="65" t="str">
        <f t="shared" ca="1" si="69"/>
        <v>No</v>
      </c>
      <c r="EN23" s="65">
        <f t="shared" ca="1" si="70"/>
        <v>10</v>
      </c>
      <c r="EO23" s="433">
        <f t="shared" ca="1" si="71"/>
        <v>1</v>
      </c>
      <c r="EP23" s="433">
        <f t="shared" ca="1" si="72"/>
        <v>0</v>
      </c>
      <c r="EQ23" s="433">
        <f t="shared" ca="1" si="73"/>
        <v>10</v>
      </c>
      <c r="ER23" s="433">
        <f t="shared" ca="1" si="74"/>
        <v>20</v>
      </c>
      <c r="ES23" s="433">
        <f t="shared" ca="1" si="75"/>
        <v>6</v>
      </c>
      <c r="ET23" s="433">
        <f t="shared" ca="1" si="76"/>
        <v>26</v>
      </c>
      <c r="EU23" s="433">
        <f ca="1">IF(OR(CO23="",CQ23=""),"",Discipline!$P$3*CO23+Discipline!$X$3*CQ23)</f>
        <v>0</v>
      </c>
      <c r="EV23" s="433">
        <f ca="1">IF(OR(CP23="",CR23=""),"",Discipline!$P$3*CP23+Discipline!$X$3*CR23)</f>
        <v>10</v>
      </c>
      <c r="FA23" s="618">
        <v>21</v>
      </c>
      <c r="FB23" s="617"/>
      <c r="FC23" s="617" t="s">
        <v>752</v>
      </c>
      <c r="FD23" s="617" t="s">
        <v>801</v>
      </c>
      <c r="FE23" s="617" t="s">
        <v>827</v>
      </c>
      <c r="FF23" s="617" t="s">
        <v>1014</v>
      </c>
      <c r="FG23" s="617"/>
      <c r="FH23" s="617"/>
      <c r="FI23" s="617"/>
      <c r="FJ23" s="617"/>
      <c r="FK23" s="617"/>
      <c r="FL23" s="617"/>
      <c r="FM23" s="617"/>
      <c r="FN23" s="617" t="s">
        <v>1090</v>
      </c>
      <c r="FO23" s="617"/>
      <c r="FP23" s="617"/>
      <c r="FQ23" s="617"/>
      <c r="FR23" s="617"/>
      <c r="FS23" s="617"/>
      <c r="FT23" s="617"/>
      <c r="FU23" s="617"/>
      <c r="FV23" s="617"/>
      <c r="FW23" s="617"/>
    </row>
    <row r="24" spans="1:179" x14ac:dyDescent="0.25">
      <c r="A24" s="10" t="str">
        <f ca="1">IFERROR(RANK(order!A24,order!A$3:A$554,0),"")</f>
        <v/>
      </c>
      <c r="B24" s="10" t="str">
        <f ca="1">IFERROR(RANK(order!B24,order!B$3:B$554,0),"")</f>
        <v/>
      </c>
      <c r="C24" s="10" t="str">
        <f ca="1">IFERROR(RANK(order!C24,order!C$3:C$554,0),"")</f>
        <v/>
      </c>
      <c r="D24" s="4" t="str">
        <f ca="1">IFERROR(RANK(order!D24,order!D$3:D$554,0),"")</f>
        <v/>
      </c>
      <c r="E24" s="4" t="str">
        <f ca="1">IFERROR(RANK(order!E24,order!E$3:E$554,0),"")</f>
        <v/>
      </c>
      <c r="F24" s="4" t="str">
        <f ca="1">IFERROR(RANK(order!F24,order!F$3:F$554,0),"")</f>
        <v/>
      </c>
      <c r="G24" s="10" t="str">
        <f ca="1">IFERROR(RANK(order!G24,order!G$3:G$554,0),"")</f>
        <v/>
      </c>
      <c r="H24" s="10" t="str">
        <f ca="1">IFERROR(RANK(order!H24,order!H$3:H$554,0),"")</f>
        <v/>
      </c>
      <c r="I24" s="10" t="str">
        <f ca="1">IFERROR(RANK(order!I24,order!I$3:I$554,0),"")</f>
        <v/>
      </c>
      <c r="J24" s="4" t="str">
        <f ca="1">IFERROR(RANK(order!J24,order!J$3:J$554,0),"")</f>
        <v/>
      </c>
      <c r="K24" s="4" t="str">
        <f ca="1">IFERROR(RANK(order!K24,order!K$3:K$554,0),"")</f>
        <v/>
      </c>
      <c r="L24" s="4" t="str">
        <f ca="1">IFERROR(RANK(order!L24,order!L$3:L$554,0),"")</f>
        <v/>
      </c>
      <c r="M24" s="10" t="str">
        <f ca="1">IFERROR(RANK(order!M24,order!M$3:M$554,0),"")</f>
        <v/>
      </c>
      <c r="N24" s="10" t="str">
        <f ca="1">IFERROR(RANK(order!N24,order!N$3:N$554,0),"")</f>
        <v/>
      </c>
      <c r="O24" s="10" t="str">
        <f ca="1">IFERROR(RANK(order!O24,order!O$3:O$554,0),"")</f>
        <v/>
      </c>
      <c r="P24" s="4" t="str">
        <f ca="1">IFERROR(RANK(order!P24,order!P$3:P$554,0),"")</f>
        <v/>
      </c>
      <c r="Q24" s="4" t="str">
        <f ca="1">IFERROR(RANK(order!Q24,order!Q$3:Q$554,0),"")</f>
        <v/>
      </c>
      <c r="R24" s="4" t="str">
        <f ca="1">IFERROR(RANK(order!R24,order!R$3:R$554,0),"")</f>
        <v/>
      </c>
      <c r="S24" s="10" t="str">
        <f ca="1">IFERROR(RANK(order!S24,order!S$3:S$554,0),"")</f>
        <v/>
      </c>
      <c r="T24" s="10" t="str">
        <f ca="1">IFERROR(RANK(order!T24,order!T$3:T$554,0),"")</f>
        <v/>
      </c>
      <c r="U24" s="10" t="str">
        <f ca="1">IFERROR(RANK(order!U24,order!U$3:U$554,0),"")</f>
        <v/>
      </c>
      <c r="V24" s="4" t="str">
        <f ca="1">IFERROR(RANK(order!V24,order!V$3:V$554,0),"")</f>
        <v/>
      </c>
      <c r="W24" s="4" t="str">
        <f ca="1">IFERROR(RANK(order!W24,order!W$3:W$554,0),"")</f>
        <v/>
      </c>
      <c r="X24" s="4" t="str">
        <f ca="1">IFERROR(RANK(order!X24,order!X$3:X$554,0),"")</f>
        <v/>
      </c>
      <c r="Y24" s="10" t="str">
        <f ca="1">IFERROR(RANK(order!Y24,order!Y$3:Y$554,0),"")</f>
        <v/>
      </c>
      <c r="Z24" s="10" t="str">
        <f ca="1">IFERROR(RANK(order!Z24,order!Z$3:Z$554,0),"")</f>
        <v/>
      </c>
      <c r="AA24" s="10" t="str">
        <f ca="1">IFERROR(RANK(order!AA24,order!AA$3:AA$554,0),"")</f>
        <v/>
      </c>
      <c r="AB24" s="4" t="str">
        <f ca="1">IFERROR(RANK(order!AB24,order!AB$3:AB$554,0),"")</f>
        <v/>
      </c>
      <c r="AC24" s="4" t="str">
        <f ca="1">IFERROR(RANK(order!AC24,order!AC$3:AC$554,0),"")</f>
        <v/>
      </c>
      <c r="AD24" s="4" t="str">
        <f ca="1">IFERROR(RANK(order!AD24,order!AD$3:AD$554,0),"")</f>
        <v/>
      </c>
      <c r="AE24" s="10" t="str">
        <f ca="1">IFERROR(RANK(order!AE24,order!AE$3:AE$554,0),"")</f>
        <v/>
      </c>
      <c r="AF24" s="10" t="str">
        <f ca="1">IFERROR(RANK(order!AF24,order!AF$3:AF$554,0),"")</f>
        <v/>
      </c>
      <c r="AG24" s="10" t="str">
        <f ca="1">IFERROR(RANK(order!AG24,order!AG$3:AG$554,0),"")</f>
        <v/>
      </c>
      <c r="AH24" s="4" t="str">
        <f ca="1">IFERROR(RANK(order!AH24,order!AH$3:AH$554,0),"")</f>
        <v/>
      </c>
      <c r="AI24" s="4" t="str">
        <f ca="1">IFERROR(RANK(order!AI24,order!AI$3:AI$554,0),"")</f>
        <v/>
      </c>
      <c r="AJ24" s="4" t="str">
        <f ca="1">IFERROR(RANK(order!AJ24,order!AJ$3:AJ$554,0),"")</f>
        <v/>
      </c>
      <c r="AK24" s="10" t="str">
        <f ca="1">IFERROR(RANK(order!AK24,order!AK$3:AK$554,0),"")</f>
        <v/>
      </c>
      <c r="AL24" s="10" t="str">
        <f ca="1">IFERROR(RANK(order!AL24,order!AL$3:AL$554,0),"")</f>
        <v/>
      </c>
      <c r="AM24" s="10" t="str">
        <f ca="1">IFERROR(RANK(order!AM24,order!AM$3:AM$554,0),"")</f>
        <v/>
      </c>
      <c r="AN24" s="4" t="str">
        <f ca="1">IFERROR(RANK(order!AN24,order!AN$3:AN$554,0),"")</f>
        <v/>
      </c>
      <c r="AO24" s="4" t="str">
        <f ca="1">IFERROR(RANK(order!AO24,order!AO$3:AO$554,0),"")</f>
        <v/>
      </c>
      <c r="AP24" s="4" t="str">
        <f ca="1">IFERROR(RANK(order!AP24,order!AP$3:AP$554,0),"")</f>
        <v/>
      </c>
      <c r="AQ24" s="10" t="str">
        <f ca="1">IFERROR(RANK(order!AQ24,order!AQ$3:AQ$554,0),"")</f>
        <v/>
      </c>
      <c r="AR24" s="10" t="str">
        <f ca="1">IFERROR(RANK(order!AR24,order!AR$3:AR$554,0),"")</f>
        <v/>
      </c>
      <c r="AS24" s="10" t="str">
        <f ca="1">IFERROR(RANK(order!AS24,order!AS$3:AS$554,0),"")</f>
        <v/>
      </c>
      <c r="AT24" s="4">
        <f ca="1">IFERROR(RANK(order!AT24,order!AT$3:AT$554,0),"")</f>
        <v>6</v>
      </c>
      <c r="AU24" s="4" t="str">
        <f ca="1">IFERROR(RANK(order!AU24,order!AU$3:AU$554,0),"")</f>
        <v/>
      </c>
      <c r="AV24" s="4">
        <f ca="1">IFERROR(RANK(order!AV24,order!AV$3:AV$554,0),"")</f>
        <v>11</v>
      </c>
      <c r="AW24" s="10" t="str">
        <f ca="1">IFERROR(RANK(order!AW24,order!AW$3:AW$554,0),"")</f>
        <v/>
      </c>
      <c r="AX24" s="10" t="str">
        <f ca="1">IFERROR(RANK(order!AX24,order!AX$3:AX$554,0),"")</f>
        <v/>
      </c>
      <c r="AY24" s="10" t="str">
        <f ca="1">IFERROR(RANK(order!AY24,order!AY$3:AY$554,0),"")</f>
        <v/>
      </c>
      <c r="AZ24" s="4" t="str">
        <f ca="1">IFERROR(RANK(order!AZ24,order!AZ$3:AZ$554,0),"")</f>
        <v/>
      </c>
      <c r="BA24" s="4" t="str">
        <f ca="1">IFERROR(RANK(order!BA24,order!BA$3:BA$554,0),"")</f>
        <v/>
      </c>
      <c r="BB24" s="4" t="str">
        <f ca="1">IFERROR(RANK(order!BB24,order!BB$3:BB$554,0),"")</f>
        <v/>
      </c>
      <c r="BC24" s="10" t="str">
        <f ca="1">IFERROR(RANK(order!BC24,order!BC$3:BC$554,0),"")</f>
        <v/>
      </c>
      <c r="BD24" s="10">
        <f ca="1">IFERROR(RANK(order!BD24,order!BD$3:BD$554,0),"")</f>
        <v>5</v>
      </c>
      <c r="BE24" s="10">
        <f ca="1">IFERROR(RANK(order!BE24,order!BE$3:BE$554,0),"")</f>
        <v>10</v>
      </c>
      <c r="BF24" s="4" t="str">
        <f ca="1">IFERROR(RANK(order!BF24,order!BF$3:BF$554,0),"")</f>
        <v/>
      </c>
      <c r="BG24" s="4" t="str">
        <f ca="1">IFERROR(RANK(order!BG24,order!BG$3:BG$554,0),"")</f>
        <v/>
      </c>
      <c r="BH24" s="4" t="str">
        <f ca="1">IFERROR(RANK(order!BH24,order!BH$3:BH$554,0),"")</f>
        <v/>
      </c>
      <c r="BI24" s="10" t="str">
        <f ca="1">IFERROR(RANK(order!BI24,order!BI$3:BI$554,0),"")</f>
        <v/>
      </c>
      <c r="BJ24" s="10" t="str">
        <f ca="1">IFERROR(RANK(order!BJ24,order!BJ$3:BJ$554,0),"")</f>
        <v/>
      </c>
      <c r="BK24" s="10" t="str">
        <f ca="1">IFERROR(RANK(order!BK24,order!BK$3:BK$554,0),"")</f>
        <v/>
      </c>
      <c r="BL24" s="4" t="str">
        <f ca="1">IFERROR(RANK(order!BL24,order!BL$3:BL$554,0),"")</f>
        <v/>
      </c>
      <c r="BM24" s="4" t="str">
        <f ca="1">IFERROR(RANK(order!BM24,order!BM$3:BM$554,0),"")</f>
        <v/>
      </c>
      <c r="BN24" s="4" t="str">
        <f ca="1">IFERROR(RANK(order!BN24,order!BN$3:BN$554,0),"")</f>
        <v/>
      </c>
      <c r="BO24" s="10" t="str">
        <f ca="1">IFERROR(RANK(order!BO24,order!BO$3:BO$554,0),"")</f>
        <v/>
      </c>
      <c r="BP24" s="10" t="str">
        <f ca="1">IFERROR(RANK(order!BP24,order!BP$3:BP$554,0),"")</f>
        <v/>
      </c>
      <c r="BQ24" s="10" t="str">
        <f ca="1">IFERROR(RANK(order!BQ24,order!BQ$3:BQ$554,0),"")</f>
        <v/>
      </c>
      <c r="BR24" s="4" t="str">
        <f ca="1">IFERROR(RANK(order!BR24,order!BR$3:BR$554,0),"")</f>
        <v/>
      </c>
      <c r="BS24" s="4" t="str">
        <f ca="1">IFERROR(RANK(order!BS24,order!BS$3:BS$554,0),"")</f>
        <v/>
      </c>
      <c r="BT24" s="4" t="str">
        <f ca="1">IFERROR(RANK(order!BT24,order!BT$3:BT$554,0),"")</f>
        <v/>
      </c>
      <c r="BU24" s="95">
        <f t="shared" si="77"/>
        <v>22</v>
      </c>
      <c r="BV24" s="35" t="str">
        <f t="shared" si="78"/>
        <v>E1</v>
      </c>
      <c r="BW24" s="55">
        <f t="shared" ca="1" si="1"/>
        <v>43323</v>
      </c>
      <c r="BX24" s="56" t="str">
        <f t="shared" ca="1" si="2"/>
        <v>QPR</v>
      </c>
      <c r="BY24" s="56" t="str">
        <f t="shared" ca="1" si="3"/>
        <v>Sheffield United</v>
      </c>
      <c r="BZ24" s="57">
        <f t="shared" ca="1" si="4"/>
        <v>1</v>
      </c>
      <c r="CA24" s="57">
        <f t="shared" ca="1" si="5"/>
        <v>2</v>
      </c>
      <c r="CB24" s="58" t="str">
        <f t="shared" ca="1" si="6"/>
        <v>A</v>
      </c>
      <c r="CC24" s="57">
        <f t="shared" ca="1" si="7"/>
        <v>1</v>
      </c>
      <c r="CD24" s="57">
        <f t="shared" ca="1" si="8"/>
        <v>1</v>
      </c>
      <c r="CE24" s="58" t="str">
        <f t="shared" ca="1" si="9"/>
        <v>D</v>
      </c>
      <c r="CF24" s="59" t="str">
        <f t="shared" ca="1" si="10"/>
        <v>S Duncan</v>
      </c>
      <c r="CG24" s="57">
        <f t="shared" ca="1" si="11"/>
        <v>14</v>
      </c>
      <c r="CH24" s="57">
        <f t="shared" ca="1" si="12"/>
        <v>8</v>
      </c>
      <c r="CI24" s="57">
        <f t="shared" ca="1" si="13"/>
        <v>6</v>
      </c>
      <c r="CJ24" s="57">
        <f t="shared" ca="1" si="14"/>
        <v>5</v>
      </c>
      <c r="CK24" s="57">
        <f t="shared" ca="1" si="15"/>
        <v>12</v>
      </c>
      <c r="CL24" s="57">
        <f t="shared" ca="1" si="16"/>
        <v>11</v>
      </c>
      <c r="CM24" s="57">
        <f t="shared" ca="1" si="17"/>
        <v>4</v>
      </c>
      <c r="CN24" s="57">
        <f t="shared" ca="1" si="18"/>
        <v>6</v>
      </c>
      <c r="CO24" s="57">
        <f t="shared" ca="1" si="19"/>
        <v>1</v>
      </c>
      <c r="CP24" s="57">
        <f t="shared" ca="1" si="20"/>
        <v>1</v>
      </c>
      <c r="CQ24" s="57">
        <f t="shared" ca="1" si="21"/>
        <v>0</v>
      </c>
      <c r="CR24" s="57">
        <f t="shared" ca="1" si="22"/>
        <v>0</v>
      </c>
      <c r="CS24" s="60">
        <f t="shared" ca="1" si="23"/>
        <v>2.87</v>
      </c>
      <c r="CT24" s="60">
        <f t="shared" ca="1" si="24"/>
        <v>3.4</v>
      </c>
      <c r="CU24" s="60">
        <f t="shared" ca="1" si="25"/>
        <v>2.62</v>
      </c>
      <c r="CV24" s="60">
        <f t="shared" ca="1" si="26"/>
        <v>2.86</v>
      </c>
      <c r="CW24" s="60">
        <f t="shared" ca="1" si="27"/>
        <v>3.34</v>
      </c>
      <c r="CX24" s="60">
        <f t="shared" ca="1" si="28"/>
        <v>2.65</v>
      </c>
      <c r="CY24" s="60">
        <f t="shared" ca="1" si="29"/>
        <v>2</v>
      </c>
      <c r="CZ24" s="60">
        <f t="shared" ca="1" si="30"/>
        <v>1.79</v>
      </c>
      <c r="DA24" s="65">
        <f t="shared" ca="1" si="31"/>
        <v>3</v>
      </c>
      <c r="DB24" s="65">
        <f t="shared" ca="1" si="32"/>
        <v>2</v>
      </c>
      <c r="DC24" s="65">
        <f t="shared" ca="1" si="33"/>
        <v>1</v>
      </c>
      <c r="DD24" s="65">
        <f t="shared" ca="1" si="34"/>
        <v>0</v>
      </c>
      <c r="DE24" s="65">
        <f t="shared" ca="1" si="35"/>
        <v>1</v>
      </c>
      <c r="DF24" s="66" t="str">
        <f t="shared" ca="1" si="36"/>
        <v>A</v>
      </c>
      <c r="DG24" s="66" t="str">
        <f t="shared" ca="1" si="37"/>
        <v>D-A</v>
      </c>
      <c r="DH24" s="66" t="str">
        <f t="shared" ca="1" si="38"/>
        <v>A12</v>
      </c>
      <c r="DI24" s="66" t="str">
        <f t="shared" ca="1" si="39"/>
        <v>D11</v>
      </c>
      <c r="DJ24" s="66" t="str">
        <f t="shared" ca="1" si="40"/>
        <v>A01</v>
      </c>
      <c r="DK24" s="65" t="str">
        <f t="shared" ca="1" si="41"/>
        <v>Yes</v>
      </c>
      <c r="DL24" s="65">
        <f t="shared" ca="1" si="42"/>
        <v>0</v>
      </c>
      <c r="DM24" s="65">
        <f t="shared" ca="1" si="43"/>
        <v>1</v>
      </c>
      <c r="DN24" s="65">
        <f t="shared" ca="1" si="44"/>
        <v>0</v>
      </c>
      <c r="DO24" s="65">
        <f t="shared" ca="1" si="45"/>
        <v>0</v>
      </c>
      <c r="DP24" s="65">
        <f t="shared" ca="1" si="46"/>
        <v>0</v>
      </c>
      <c r="DQ24" s="65">
        <f t="shared" ca="1" si="47"/>
        <v>0</v>
      </c>
      <c r="DR24" s="69">
        <f t="shared" ca="1" si="48"/>
        <v>-1</v>
      </c>
      <c r="DS24" s="69">
        <f t="shared" ca="1" si="49"/>
        <v>-1</v>
      </c>
      <c r="DT24" s="69">
        <f t="shared" ca="1" si="50"/>
        <v>1.62</v>
      </c>
      <c r="DU24" s="69">
        <f t="shared" ca="1" si="51"/>
        <v>-1</v>
      </c>
      <c r="DV24" s="69">
        <f t="shared" ca="1" si="52"/>
        <v>-1</v>
      </c>
      <c r="DW24" s="69">
        <f t="shared" ca="1" si="53"/>
        <v>1.65</v>
      </c>
      <c r="DX24" s="69">
        <f t="shared" ca="1" si="54"/>
        <v>1</v>
      </c>
      <c r="DY24" s="69">
        <f t="shared" ca="1" si="55"/>
        <v>-1</v>
      </c>
      <c r="DZ24" s="72">
        <f t="shared" ca="1" si="56"/>
        <v>102.42290921209295</v>
      </c>
      <c r="EA24" s="72">
        <f t="shared" ca="1" si="57"/>
        <v>102.64100378211779</v>
      </c>
      <c r="EB24" s="72">
        <f t="shared" ca="1" si="58"/>
        <v>105.8659217877095</v>
      </c>
      <c r="EC24" s="65">
        <f t="shared" ca="1" si="59"/>
        <v>0</v>
      </c>
      <c r="ED24" s="65">
        <f t="shared" ca="1" si="60"/>
        <v>0</v>
      </c>
      <c r="EE24" s="65">
        <f t="shared" ca="1" si="61"/>
        <v>0</v>
      </c>
      <c r="EF24" s="65">
        <f t="shared" ca="1" si="62"/>
        <v>0</v>
      </c>
      <c r="EG24" s="65">
        <f t="shared" ca="1" si="63"/>
        <v>0</v>
      </c>
      <c r="EH24" s="65">
        <f t="shared" ca="1" si="64"/>
        <v>0</v>
      </c>
      <c r="EI24" s="429" t="str">
        <f t="shared" ca="1" si="65"/>
        <v>Yes</v>
      </c>
      <c r="EJ24" s="428" t="str">
        <f t="shared" ca="1" si="66"/>
        <v>F</v>
      </c>
      <c r="EK24" s="428" t="str">
        <f t="shared" ca="1" si="67"/>
        <v>Over</v>
      </c>
      <c r="EL24" s="65" t="str">
        <f t="shared" ca="1" si="68"/>
        <v>Yes</v>
      </c>
      <c r="EM24" s="65" t="str">
        <f t="shared" ca="1" si="69"/>
        <v>No</v>
      </c>
      <c r="EN24" s="65">
        <f t="shared" ca="1" si="70"/>
        <v>20</v>
      </c>
      <c r="EO24" s="433">
        <f t="shared" ca="1" si="71"/>
        <v>2</v>
      </c>
      <c r="EP24" s="433">
        <f t="shared" ca="1" si="72"/>
        <v>0</v>
      </c>
      <c r="EQ24" s="433">
        <f t="shared" ca="1" si="73"/>
        <v>10</v>
      </c>
      <c r="ER24" s="433">
        <f t="shared" ca="1" si="74"/>
        <v>22</v>
      </c>
      <c r="ES24" s="433">
        <f t="shared" ca="1" si="75"/>
        <v>11</v>
      </c>
      <c r="ET24" s="433">
        <f t="shared" ca="1" si="76"/>
        <v>23</v>
      </c>
      <c r="EU24" s="433">
        <f ca="1">IF(OR(CO24="",CQ24=""),"",Discipline!$P$3*CO24+Discipline!$X$3*CQ24)</f>
        <v>10</v>
      </c>
      <c r="EV24" s="433">
        <f ca="1">IF(OR(CP24="",CR24=""),"",Discipline!$P$3*CP24+Discipline!$X$3*CR24)</f>
        <v>10</v>
      </c>
      <c r="FA24" s="618">
        <v>22</v>
      </c>
      <c r="FB24" s="617"/>
      <c r="FC24" s="617" t="s">
        <v>754</v>
      </c>
      <c r="FD24" s="617" t="s">
        <v>753</v>
      </c>
      <c r="FE24" s="617" t="s">
        <v>793</v>
      </c>
      <c r="FF24" s="617" t="s">
        <v>949</v>
      </c>
      <c r="FG24" s="617"/>
      <c r="FH24" s="617"/>
      <c r="FI24" s="617"/>
      <c r="FJ24" s="617"/>
      <c r="FK24" s="617"/>
      <c r="FL24" s="617"/>
      <c r="FM24" s="617"/>
      <c r="FN24" s="617" t="s">
        <v>1091</v>
      </c>
      <c r="FO24" s="617"/>
      <c r="FP24" s="617"/>
      <c r="FQ24" s="617"/>
      <c r="FR24" s="617"/>
      <c r="FS24" s="617"/>
      <c r="FT24" s="617"/>
      <c r="FU24" s="617"/>
      <c r="FV24" s="617"/>
      <c r="FW24" s="617"/>
    </row>
    <row r="25" spans="1:179" x14ac:dyDescent="0.25">
      <c r="A25" s="10" t="str">
        <f ca="1">IFERROR(RANK(order!A25,order!A$3:A$554,0),"")</f>
        <v/>
      </c>
      <c r="B25" s="10" t="str">
        <f ca="1">IFERROR(RANK(order!B25,order!B$3:B$554,0),"")</f>
        <v/>
      </c>
      <c r="C25" s="10" t="str">
        <f ca="1">IFERROR(RANK(order!C25,order!C$3:C$554,0),"")</f>
        <v/>
      </c>
      <c r="D25" s="4" t="str">
        <f ca="1">IFERROR(RANK(order!D25,order!D$3:D$554,0),"")</f>
        <v/>
      </c>
      <c r="E25" s="4" t="str">
        <f ca="1">IFERROR(RANK(order!E25,order!E$3:E$554,0),"")</f>
        <v/>
      </c>
      <c r="F25" s="4" t="str">
        <f ca="1">IFERROR(RANK(order!F25,order!F$3:F$554,0),"")</f>
        <v/>
      </c>
      <c r="G25" s="10" t="str">
        <f ca="1">IFERROR(RANK(order!G25,order!G$3:G$554,0),"")</f>
        <v/>
      </c>
      <c r="H25" s="10" t="str">
        <f ca="1">IFERROR(RANK(order!H25,order!H$3:H$554,0),"")</f>
        <v/>
      </c>
      <c r="I25" s="10" t="str">
        <f ca="1">IFERROR(RANK(order!I25,order!I$3:I$554,0),"")</f>
        <v/>
      </c>
      <c r="J25" s="4" t="str">
        <f ca="1">IFERROR(RANK(order!J25,order!J$3:J$554,0),"")</f>
        <v/>
      </c>
      <c r="K25" s="4" t="str">
        <f ca="1">IFERROR(RANK(order!K25,order!K$3:K$554,0),"")</f>
        <v/>
      </c>
      <c r="L25" s="4" t="str">
        <f ca="1">IFERROR(RANK(order!L25,order!L$3:L$554,0),"")</f>
        <v/>
      </c>
      <c r="M25" s="10" t="str">
        <f ca="1">IFERROR(RANK(order!M25,order!M$3:M$554,0),"")</f>
        <v/>
      </c>
      <c r="N25" s="10" t="str">
        <f ca="1">IFERROR(RANK(order!N25,order!N$3:N$554,0),"")</f>
        <v/>
      </c>
      <c r="O25" s="10" t="str">
        <f ca="1">IFERROR(RANK(order!O25,order!O$3:O$554,0),"")</f>
        <v/>
      </c>
      <c r="P25" s="4" t="str">
        <f ca="1">IFERROR(RANK(order!P25,order!P$3:P$554,0),"")</f>
        <v/>
      </c>
      <c r="Q25" s="4" t="str">
        <f ca="1">IFERROR(RANK(order!Q25,order!Q$3:Q$554,0),"")</f>
        <v/>
      </c>
      <c r="R25" s="4" t="str">
        <f ca="1">IFERROR(RANK(order!R25,order!R$3:R$554,0),"")</f>
        <v/>
      </c>
      <c r="S25" s="10" t="str">
        <f ca="1">IFERROR(RANK(order!S25,order!S$3:S$554,0),"")</f>
        <v/>
      </c>
      <c r="T25" s="10" t="str">
        <f ca="1">IFERROR(RANK(order!T25,order!T$3:T$554,0),"")</f>
        <v/>
      </c>
      <c r="U25" s="10" t="str">
        <f ca="1">IFERROR(RANK(order!U25,order!U$3:U$554,0),"")</f>
        <v/>
      </c>
      <c r="V25" s="4" t="str">
        <f ca="1">IFERROR(RANK(order!V25,order!V$3:V$554,0),"")</f>
        <v/>
      </c>
      <c r="W25" s="4" t="str">
        <f ca="1">IFERROR(RANK(order!W25,order!W$3:W$554,0),"")</f>
        <v/>
      </c>
      <c r="X25" s="4" t="str">
        <f ca="1">IFERROR(RANK(order!X25,order!X$3:X$554,0),"")</f>
        <v/>
      </c>
      <c r="Y25" s="10" t="str">
        <f ca="1">IFERROR(RANK(order!Y25,order!Y$3:Y$554,0),"")</f>
        <v/>
      </c>
      <c r="Z25" s="10">
        <f ca="1">IFERROR(RANK(order!Z25,order!Z$3:Z$554,0),"")</f>
        <v>6</v>
      </c>
      <c r="AA25" s="10">
        <f ca="1">IFERROR(RANK(order!AA25,order!AA$3:AA$554,0),"")</f>
        <v>11</v>
      </c>
      <c r="AB25" s="4" t="str">
        <f ca="1">IFERROR(RANK(order!AB25,order!AB$3:AB$554,0),"")</f>
        <v/>
      </c>
      <c r="AC25" s="4" t="str">
        <f ca="1">IFERROR(RANK(order!AC25,order!AC$3:AC$554,0),"")</f>
        <v/>
      </c>
      <c r="AD25" s="4" t="str">
        <f ca="1">IFERROR(RANK(order!AD25,order!AD$3:AD$554,0),"")</f>
        <v/>
      </c>
      <c r="AE25" s="10" t="str">
        <f ca="1">IFERROR(RANK(order!AE25,order!AE$3:AE$554,0),"")</f>
        <v/>
      </c>
      <c r="AF25" s="10" t="str">
        <f ca="1">IFERROR(RANK(order!AF25,order!AF$3:AF$554,0),"")</f>
        <v/>
      </c>
      <c r="AG25" s="10" t="str">
        <f ca="1">IFERROR(RANK(order!AG25,order!AG$3:AG$554,0),"")</f>
        <v/>
      </c>
      <c r="AH25" s="4" t="str">
        <f ca="1">IFERROR(RANK(order!AH25,order!AH$3:AH$554,0),"")</f>
        <v/>
      </c>
      <c r="AI25" s="4" t="str">
        <f ca="1">IFERROR(RANK(order!AI25,order!AI$3:AI$554,0),"")</f>
        <v/>
      </c>
      <c r="AJ25" s="4" t="str">
        <f ca="1">IFERROR(RANK(order!AJ25,order!AJ$3:AJ$554,0),"")</f>
        <v/>
      </c>
      <c r="AK25" s="10" t="str">
        <f ca="1">IFERROR(RANK(order!AK25,order!AK$3:AK$554,0),"")</f>
        <v/>
      </c>
      <c r="AL25" s="10" t="str">
        <f ca="1">IFERROR(RANK(order!AL25,order!AL$3:AL$554,0),"")</f>
        <v/>
      </c>
      <c r="AM25" s="10" t="str">
        <f ca="1">IFERROR(RANK(order!AM25,order!AM$3:AM$554,0),"")</f>
        <v/>
      </c>
      <c r="AN25" s="4" t="str">
        <f ca="1">IFERROR(RANK(order!AN25,order!AN$3:AN$554,0),"")</f>
        <v/>
      </c>
      <c r="AO25" s="4" t="str">
        <f ca="1">IFERROR(RANK(order!AO25,order!AO$3:AO$554,0),"")</f>
        <v/>
      </c>
      <c r="AP25" s="4" t="str">
        <f ca="1">IFERROR(RANK(order!AP25,order!AP$3:AP$554,0),"")</f>
        <v/>
      </c>
      <c r="AQ25" s="10" t="str">
        <f ca="1">IFERROR(RANK(order!AQ25,order!AQ$3:AQ$554,0),"")</f>
        <v/>
      </c>
      <c r="AR25" s="10" t="str">
        <f ca="1">IFERROR(RANK(order!AR25,order!AR$3:AR$554,0),"")</f>
        <v/>
      </c>
      <c r="AS25" s="10" t="str">
        <f ca="1">IFERROR(RANK(order!AS25,order!AS$3:AS$554,0),"")</f>
        <v/>
      </c>
      <c r="AT25" s="4" t="str">
        <f ca="1">IFERROR(RANK(order!AT25,order!AT$3:AT$554,0),"")</f>
        <v/>
      </c>
      <c r="AU25" s="4" t="str">
        <f ca="1">IFERROR(RANK(order!AU25,order!AU$3:AU$554,0),"")</f>
        <v/>
      </c>
      <c r="AV25" s="4" t="str">
        <f ca="1">IFERROR(RANK(order!AV25,order!AV$3:AV$554,0),"")</f>
        <v/>
      </c>
      <c r="AW25" s="10" t="str">
        <f ca="1">IFERROR(RANK(order!AW25,order!AW$3:AW$554,0),"")</f>
        <v/>
      </c>
      <c r="AX25" s="10" t="str">
        <f ca="1">IFERROR(RANK(order!AX25,order!AX$3:AX$554,0),"")</f>
        <v/>
      </c>
      <c r="AY25" s="10" t="str">
        <f ca="1">IFERROR(RANK(order!AY25,order!AY$3:AY$554,0),"")</f>
        <v/>
      </c>
      <c r="AZ25" s="4">
        <f ca="1">IFERROR(RANK(order!AZ25,order!AZ$3:AZ$554,0),"")</f>
        <v>6</v>
      </c>
      <c r="BA25" s="4" t="str">
        <f ca="1">IFERROR(RANK(order!BA25,order!BA$3:BA$554,0),"")</f>
        <v/>
      </c>
      <c r="BB25" s="4">
        <f ca="1">IFERROR(RANK(order!BB25,order!BB$3:BB$554,0),"")</f>
        <v>11</v>
      </c>
      <c r="BC25" s="10" t="str">
        <f ca="1">IFERROR(RANK(order!BC25,order!BC$3:BC$554,0),"")</f>
        <v/>
      </c>
      <c r="BD25" s="10" t="str">
        <f ca="1">IFERROR(RANK(order!BD25,order!BD$3:BD$554,0),"")</f>
        <v/>
      </c>
      <c r="BE25" s="10" t="str">
        <f ca="1">IFERROR(RANK(order!BE25,order!BE$3:BE$554,0),"")</f>
        <v/>
      </c>
      <c r="BF25" s="4" t="str">
        <f ca="1">IFERROR(RANK(order!BF25,order!BF$3:BF$554,0),"")</f>
        <v/>
      </c>
      <c r="BG25" s="4" t="str">
        <f ca="1">IFERROR(RANK(order!BG25,order!BG$3:BG$554,0),"")</f>
        <v/>
      </c>
      <c r="BH25" s="4" t="str">
        <f ca="1">IFERROR(RANK(order!BH25,order!BH$3:BH$554,0),"")</f>
        <v/>
      </c>
      <c r="BI25" s="10" t="str">
        <f ca="1">IFERROR(RANK(order!BI25,order!BI$3:BI$554,0),"")</f>
        <v/>
      </c>
      <c r="BJ25" s="10" t="str">
        <f ca="1">IFERROR(RANK(order!BJ25,order!BJ$3:BJ$554,0),"")</f>
        <v/>
      </c>
      <c r="BK25" s="10" t="str">
        <f ca="1">IFERROR(RANK(order!BK25,order!BK$3:BK$554,0),"")</f>
        <v/>
      </c>
      <c r="BL25" s="4" t="str">
        <f ca="1">IFERROR(RANK(order!BL25,order!BL$3:BL$554,0),"")</f>
        <v/>
      </c>
      <c r="BM25" s="4" t="str">
        <f ca="1">IFERROR(RANK(order!BM25,order!BM$3:BM$554,0),"")</f>
        <v/>
      </c>
      <c r="BN25" s="4" t="str">
        <f ca="1">IFERROR(RANK(order!BN25,order!BN$3:BN$554,0),"")</f>
        <v/>
      </c>
      <c r="BO25" s="10" t="str">
        <f ca="1">IFERROR(RANK(order!BO25,order!BO$3:BO$554,0),"")</f>
        <v/>
      </c>
      <c r="BP25" s="10" t="str">
        <f ca="1">IFERROR(RANK(order!BP25,order!BP$3:BP$554,0),"")</f>
        <v/>
      </c>
      <c r="BQ25" s="10" t="str">
        <f ca="1">IFERROR(RANK(order!BQ25,order!BQ$3:BQ$554,0),"")</f>
        <v/>
      </c>
      <c r="BR25" s="4" t="str">
        <f ca="1">IFERROR(RANK(order!BR25,order!BR$3:BR$554,0),"")</f>
        <v/>
      </c>
      <c r="BS25" s="4" t="str">
        <f ca="1">IFERROR(RANK(order!BS25,order!BS$3:BS$554,0),"")</f>
        <v/>
      </c>
      <c r="BT25" s="4" t="str">
        <f ca="1">IFERROR(RANK(order!BT25,order!BT$3:BT$554,0),"")</f>
        <v/>
      </c>
      <c r="BU25" s="95">
        <f t="shared" si="77"/>
        <v>23</v>
      </c>
      <c r="BV25" s="35" t="str">
        <f t="shared" si="78"/>
        <v>E1</v>
      </c>
      <c r="BW25" s="55">
        <f t="shared" ca="1" si="1"/>
        <v>43323</v>
      </c>
      <c r="BX25" s="56" t="str">
        <f t="shared" ca="1" si="2"/>
        <v>Rotherham</v>
      </c>
      <c r="BY25" s="56" t="str">
        <f t="shared" ca="1" si="3"/>
        <v>Ipswich</v>
      </c>
      <c r="BZ25" s="57">
        <f t="shared" ca="1" si="4"/>
        <v>1</v>
      </c>
      <c r="CA25" s="57">
        <f t="shared" ca="1" si="5"/>
        <v>0</v>
      </c>
      <c r="CB25" s="58" t="str">
        <f t="shared" ca="1" si="6"/>
        <v>H</v>
      </c>
      <c r="CC25" s="57">
        <f t="shared" ca="1" si="7"/>
        <v>0</v>
      </c>
      <c r="CD25" s="57">
        <f t="shared" ca="1" si="8"/>
        <v>0</v>
      </c>
      <c r="CE25" s="58" t="str">
        <f t="shared" ca="1" si="9"/>
        <v>D</v>
      </c>
      <c r="CF25" s="59" t="str">
        <f t="shared" ca="1" si="10"/>
        <v>D Webb</v>
      </c>
      <c r="CG25" s="57">
        <f t="shared" ca="1" si="11"/>
        <v>10</v>
      </c>
      <c r="CH25" s="57">
        <f t="shared" ca="1" si="12"/>
        <v>16</v>
      </c>
      <c r="CI25" s="57">
        <f t="shared" ca="1" si="13"/>
        <v>4</v>
      </c>
      <c r="CJ25" s="57">
        <f t="shared" ca="1" si="14"/>
        <v>3</v>
      </c>
      <c r="CK25" s="57">
        <f t="shared" ca="1" si="15"/>
        <v>8</v>
      </c>
      <c r="CL25" s="57">
        <f t="shared" ca="1" si="16"/>
        <v>9</v>
      </c>
      <c r="CM25" s="57">
        <f t="shared" ca="1" si="17"/>
        <v>0</v>
      </c>
      <c r="CN25" s="57">
        <f t="shared" ca="1" si="18"/>
        <v>12</v>
      </c>
      <c r="CO25" s="57">
        <f t="shared" ca="1" si="19"/>
        <v>2</v>
      </c>
      <c r="CP25" s="57">
        <f t="shared" ca="1" si="20"/>
        <v>0</v>
      </c>
      <c r="CQ25" s="57">
        <f t="shared" ca="1" si="21"/>
        <v>0</v>
      </c>
      <c r="CR25" s="57">
        <f t="shared" ca="1" si="22"/>
        <v>0</v>
      </c>
      <c r="CS25" s="60">
        <f t="shared" ca="1" si="23"/>
        <v>2.4</v>
      </c>
      <c r="CT25" s="60">
        <f t="shared" ca="1" si="24"/>
        <v>3.3</v>
      </c>
      <c r="CU25" s="60">
        <f t="shared" ca="1" si="25"/>
        <v>3.25</v>
      </c>
      <c r="CV25" s="60">
        <f t="shared" ca="1" si="26"/>
        <v>2.37</v>
      </c>
      <c r="CW25" s="60">
        <f t="shared" ca="1" si="27"/>
        <v>3.39</v>
      </c>
      <c r="CX25" s="60">
        <f t="shared" ca="1" si="28"/>
        <v>3.24</v>
      </c>
      <c r="CY25" s="60">
        <f t="shared" ca="1" si="29"/>
        <v>2.2200000000000002</v>
      </c>
      <c r="CZ25" s="60">
        <f t="shared" ca="1" si="30"/>
        <v>1.63</v>
      </c>
      <c r="DA25" s="65">
        <f t="shared" ca="1" si="31"/>
        <v>1</v>
      </c>
      <c r="DB25" s="65">
        <f t="shared" ca="1" si="32"/>
        <v>0</v>
      </c>
      <c r="DC25" s="65">
        <f t="shared" ca="1" si="33"/>
        <v>1</v>
      </c>
      <c r="DD25" s="65">
        <f t="shared" ca="1" si="34"/>
        <v>1</v>
      </c>
      <c r="DE25" s="65">
        <f t="shared" ca="1" si="35"/>
        <v>0</v>
      </c>
      <c r="DF25" s="66" t="str">
        <f t="shared" ca="1" si="36"/>
        <v>H</v>
      </c>
      <c r="DG25" s="66" t="str">
        <f t="shared" ca="1" si="37"/>
        <v>D-H</v>
      </c>
      <c r="DH25" s="66" t="str">
        <f t="shared" ca="1" si="38"/>
        <v>H10</v>
      </c>
      <c r="DI25" s="66" t="str">
        <f t="shared" ca="1" si="39"/>
        <v>D00</v>
      </c>
      <c r="DJ25" s="66" t="str">
        <f t="shared" ca="1" si="40"/>
        <v>H10</v>
      </c>
      <c r="DK25" s="65" t="str">
        <f t="shared" ca="1" si="41"/>
        <v>No</v>
      </c>
      <c r="DL25" s="65">
        <f t="shared" ca="1" si="42"/>
        <v>0</v>
      </c>
      <c r="DM25" s="65">
        <f t="shared" ca="1" si="43"/>
        <v>0</v>
      </c>
      <c r="DN25" s="65">
        <f t="shared" ca="1" si="44"/>
        <v>1</v>
      </c>
      <c r="DO25" s="65">
        <f t="shared" ca="1" si="45"/>
        <v>0</v>
      </c>
      <c r="DP25" s="65">
        <f t="shared" ca="1" si="46"/>
        <v>0</v>
      </c>
      <c r="DQ25" s="65">
        <f t="shared" ca="1" si="47"/>
        <v>0</v>
      </c>
      <c r="DR25" s="69">
        <f t="shared" ca="1" si="48"/>
        <v>1.4</v>
      </c>
      <c r="DS25" s="69">
        <f t="shared" ca="1" si="49"/>
        <v>-1</v>
      </c>
      <c r="DT25" s="69">
        <f t="shared" ca="1" si="50"/>
        <v>-1</v>
      </c>
      <c r="DU25" s="69">
        <f t="shared" ca="1" si="51"/>
        <v>1.37</v>
      </c>
      <c r="DV25" s="69">
        <f t="shared" ca="1" si="52"/>
        <v>-1</v>
      </c>
      <c r="DW25" s="69">
        <f t="shared" ca="1" si="53"/>
        <v>-1</v>
      </c>
      <c r="DX25" s="69">
        <f t="shared" ca="1" si="54"/>
        <v>-1</v>
      </c>
      <c r="DY25" s="69">
        <f t="shared" ca="1" si="55"/>
        <v>0.62999999999999989</v>
      </c>
      <c r="DZ25" s="72">
        <f t="shared" ca="1" si="56"/>
        <v>102.73892773892774</v>
      </c>
      <c r="EA25" s="72">
        <f t="shared" ca="1" si="57"/>
        <v>102.55681543161472</v>
      </c>
      <c r="EB25" s="72">
        <f t="shared" ca="1" si="58"/>
        <v>106.39473829657879</v>
      </c>
      <c r="EC25" s="65">
        <f t="shared" ca="1" si="59"/>
        <v>1</v>
      </c>
      <c r="ED25" s="65">
        <f t="shared" ca="1" si="60"/>
        <v>0</v>
      </c>
      <c r="EE25" s="65">
        <f t="shared" ca="1" si="61"/>
        <v>0</v>
      </c>
      <c r="EF25" s="65">
        <f t="shared" ca="1" si="62"/>
        <v>1</v>
      </c>
      <c r="EG25" s="65">
        <f t="shared" ca="1" si="63"/>
        <v>0</v>
      </c>
      <c r="EH25" s="65">
        <f t="shared" ca="1" si="64"/>
        <v>1</v>
      </c>
      <c r="EI25" s="429" t="str">
        <f t="shared" ca="1" si="65"/>
        <v>Yes</v>
      </c>
      <c r="EJ25" s="428" t="str">
        <f t="shared" ca="1" si="66"/>
        <v>S</v>
      </c>
      <c r="EK25" s="428" t="str">
        <f t="shared" ca="1" si="67"/>
        <v>Under</v>
      </c>
      <c r="EL25" s="65" t="str">
        <f t="shared" ca="1" si="68"/>
        <v>No</v>
      </c>
      <c r="EM25" s="65" t="str">
        <f t="shared" ca="1" si="69"/>
        <v>No</v>
      </c>
      <c r="EN25" s="65">
        <f t="shared" ca="1" si="70"/>
        <v>20</v>
      </c>
      <c r="EO25" s="433">
        <f t="shared" ca="1" si="71"/>
        <v>2</v>
      </c>
      <c r="EP25" s="433">
        <f t="shared" ca="1" si="72"/>
        <v>0</v>
      </c>
      <c r="EQ25" s="433">
        <f t="shared" ca="1" si="73"/>
        <v>12</v>
      </c>
      <c r="ER25" s="433">
        <f t="shared" ca="1" si="74"/>
        <v>26</v>
      </c>
      <c r="ES25" s="433">
        <f t="shared" ca="1" si="75"/>
        <v>7</v>
      </c>
      <c r="ET25" s="433">
        <f t="shared" ca="1" si="76"/>
        <v>17</v>
      </c>
      <c r="EU25" s="433">
        <f ca="1">IF(OR(CO25="",CQ25=""),"",Discipline!$P$3*CO25+Discipline!$X$3*CQ25)</f>
        <v>20</v>
      </c>
      <c r="EV25" s="433">
        <f ca="1">IF(OR(CP25="",CR25=""),"",Discipline!$P$3*CP25+Discipline!$X$3*CR25)</f>
        <v>0</v>
      </c>
      <c r="FA25" s="618">
        <v>23</v>
      </c>
      <c r="FB25" s="617"/>
      <c r="FC25" s="617" t="s">
        <v>757</v>
      </c>
      <c r="FD25" s="617" t="s">
        <v>794</v>
      </c>
      <c r="FE25" s="617" t="s">
        <v>842</v>
      </c>
      <c r="FF25" s="617" t="s">
        <v>948</v>
      </c>
      <c r="FG25" s="617"/>
      <c r="FH25" s="617"/>
      <c r="FI25" s="617"/>
      <c r="FJ25" s="617"/>
      <c r="FK25" s="617"/>
      <c r="FL25" s="617"/>
      <c r="FM25" s="617"/>
      <c r="FN25" s="617"/>
      <c r="FO25" s="617"/>
      <c r="FP25" s="617"/>
      <c r="FQ25" s="617"/>
      <c r="FR25" s="617"/>
      <c r="FS25" s="617"/>
      <c r="FT25" s="617"/>
      <c r="FU25" s="617"/>
      <c r="FV25" s="617"/>
      <c r="FW25" s="617"/>
    </row>
    <row r="26" spans="1:179" x14ac:dyDescent="0.25">
      <c r="A26" s="10" t="str">
        <f ca="1">IFERROR(RANK(order!A26,order!A$3:A$554,0),"")</f>
        <v/>
      </c>
      <c r="B26" s="10" t="str">
        <f ca="1">IFERROR(RANK(order!B26,order!B$3:B$554,0),"")</f>
        <v/>
      </c>
      <c r="C26" s="10" t="str">
        <f ca="1">IFERROR(RANK(order!C26,order!C$3:C$554,0),"")</f>
        <v/>
      </c>
      <c r="D26" s="4" t="str">
        <f ca="1">IFERROR(RANK(order!D26,order!D$3:D$554,0),"")</f>
        <v/>
      </c>
      <c r="E26" s="4" t="str">
        <f ca="1">IFERROR(RANK(order!E26,order!E$3:E$554,0),"")</f>
        <v/>
      </c>
      <c r="F26" s="4" t="str">
        <f ca="1">IFERROR(RANK(order!F26,order!F$3:F$554,0),"")</f>
        <v/>
      </c>
      <c r="G26" s="10" t="str">
        <f ca="1">IFERROR(RANK(order!G26,order!G$3:G$554,0),"")</f>
        <v/>
      </c>
      <c r="H26" s="10" t="str">
        <f ca="1">IFERROR(RANK(order!H26,order!H$3:H$554,0),"")</f>
        <v/>
      </c>
      <c r="I26" s="10" t="str">
        <f ca="1">IFERROR(RANK(order!I26,order!I$3:I$554,0),"")</f>
        <v/>
      </c>
      <c r="J26" s="4" t="str">
        <f ca="1">IFERROR(RANK(order!J26,order!J$3:J$554,0),"")</f>
        <v/>
      </c>
      <c r="K26" s="4" t="str">
        <f ca="1">IFERROR(RANK(order!K26,order!K$3:K$554,0),"")</f>
        <v/>
      </c>
      <c r="L26" s="4" t="str">
        <f ca="1">IFERROR(RANK(order!L26,order!L$3:L$554,0),"")</f>
        <v/>
      </c>
      <c r="M26" s="10" t="str">
        <f ca="1">IFERROR(RANK(order!M26,order!M$3:M$554,0),"")</f>
        <v/>
      </c>
      <c r="N26" s="10" t="str">
        <f ca="1">IFERROR(RANK(order!N26,order!N$3:N$554,0),"")</f>
        <v/>
      </c>
      <c r="O26" s="10" t="str">
        <f ca="1">IFERROR(RANK(order!O26,order!O$3:O$554,0),"")</f>
        <v/>
      </c>
      <c r="P26" s="4" t="str">
        <f ca="1">IFERROR(RANK(order!P26,order!P$3:P$554,0),"")</f>
        <v/>
      </c>
      <c r="Q26" s="4" t="str">
        <f ca="1">IFERROR(RANK(order!Q26,order!Q$3:Q$554,0),"")</f>
        <v/>
      </c>
      <c r="R26" s="4" t="str">
        <f ca="1">IFERROR(RANK(order!R26,order!R$3:R$554,0),"")</f>
        <v/>
      </c>
      <c r="S26" s="10" t="str">
        <f ca="1">IFERROR(RANK(order!S26,order!S$3:S$554,0),"")</f>
        <v/>
      </c>
      <c r="T26" s="10" t="str">
        <f ca="1">IFERROR(RANK(order!T26,order!T$3:T$554,0),"")</f>
        <v/>
      </c>
      <c r="U26" s="10" t="str">
        <f ca="1">IFERROR(RANK(order!U26,order!U$3:U$554,0),"")</f>
        <v/>
      </c>
      <c r="V26" s="4" t="str">
        <f ca="1">IFERROR(RANK(order!V26,order!V$3:V$554,0),"")</f>
        <v/>
      </c>
      <c r="W26" s="4">
        <f ca="1">IFERROR(RANK(order!W26,order!W$3:W$554,0),"")</f>
        <v>6</v>
      </c>
      <c r="X26" s="4">
        <f ca="1">IFERROR(RANK(order!X26,order!X$3:X$554,0),"")</f>
        <v>11</v>
      </c>
      <c r="Y26" s="10" t="str">
        <f ca="1">IFERROR(RANK(order!Y26,order!Y$3:Y$554,0),"")</f>
        <v/>
      </c>
      <c r="Z26" s="10" t="str">
        <f ca="1">IFERROR(RANK(order!Z26,order!Z$3:Z$554,0),"")</f>
        <v/>
      </c>
      <c r="AA26" s="10" t="str">
        <f ca="1">IFERROR(RANK(order!AA26,order!AA$3:AA$554,0),"")</f>
        <v/>
      </c>
      <c r="AB26" s="4" t="str">
        <f ca="1">IFERROR(RANK(order!AB26,order!AB$3:AB$554,0),"")</f>
        <v/>
      </c>
      <c r="AC26" s="4" t="str">
        <f ca="1">IFERROR(RANK(order!AC26,order!AC$3:AC$554,0),"")</f>
        <v/>
      </c>
      <c r="AD26" s="4" t="str">
        <f ca="1">IFERROR(RANK(order!AD26,order!AD$3:AD$554,0),"")</f>
        <v/>
      </c>
      <c r="AE26" s="10" t="str">
        <f ca="1">IFERROR(RANK(order!AE26,order!AE$3:AE$554,0),"")</f>
        <v/>
      </c>
      <c r="AF26" s="10" t="str">
        <f ca="1">IFERROR(RANK(order!AF26,order!AF$3:AF$554,0),"")</f>
        <v/>
      </c>
      <c r="AG26" s="10" t="str">
        <f ca="1">IFERROR(RANK(order!AG26,order!AG$3:AG$554,0),"")</f>
        <v/>
      </c>
      <c r="AH26" s="4" t="str">
        <f ca="1">IFERROR(RANK(order!AH26,order!AH$3:AH$554,0),"")</f>
        <v/>
      </c>
      <c r="AI26" s="4" t="str">
        <f ca="1">IFERROR(RANK(order!AI26,order!AI$3:AI$554,0),"")</f>
        <v/>
      </c>
      <c r="AJ26" s="4" t="str">
        <f ca="1">IFERROR(RANK(order!AJ26,order!AJ$3:AJ$554,0),"")</f>
        <v/>
      </c>
      <c r="AK26" s="10" t="str">
        <f ca="1">IFERROR(RANK(order!AK26,order!AK$3:AK$554,0),"")</f>
        <v/>
      </c>
      <c r="AL26" s="10" t="str">
        <f ca="1">IFERROR(RANK(order!AL26,order!AL$3:AL$554,0),"")</f>
        <v/>
      </c>
      <c r="AM26" s="10" t="str">
        <f ca="1">IFERROR(RANK(order!AM26,order!AM$3:AM$554,0),"")</f>
        <v/>
      </c>
      <c r="AN26" s="4" t="str">
        <f ca="1">IFERROR(RANK(order!AN26,order!AN$3:AN$554,0),"")</f>
        <v/>
      </c>
      <c r="AO26" s="4" t="str">
        <f ca="1">IFERROR(RANK(order!AO26,order!AO$3:AO$554,0),"")</f>
        <v/>
      </c>
      <c r="AP26" s="4" t="str">
        <f ca="1">IFERROR(RANK(order!AP26,order!AP$3:AP$554,0),"")</f>
        <v/>
      </c>
      <c r="AQ26" s="10" t="str">
        <f ca="1">IFERROR(RANK(order!AQ26,order!AQ$3:AQ$554,0),"")</f>
        <v/>
      </c>
      <c r="AR26" s="10" t="str">
        <f ca="1">IFERROR(RANK(order!AR26,order!AR$3:AR$554,0),"")</f>
        <v/>
      </c>
      <c r="AS26" s="10" t="str">
        <f ca="1">IFERROR(RANK(order!AS26,order!AS$3:AS$554,0),"")</f>
        <v/>
      </c>
      <c r="AT26" s="4" t="str">
        <f ca="1">IFERROR(RANK(order!AT26,order!AT$3:AT$554,0),"")</f>
        <v/>
      </c>
      <c r="AU26" s="4" t="str">
        <f ca="1">IFERROR(RANK(order!AU26,order!AU$3:AU$554,0),"")</f>
        <v/>
      </c>
      <c r="AV26" s="4" t="str">
        <f ca="1">IFERROR(RANK(order!AV26,order!AV$3:AV$554,0),"")</f>
        <v/>
      </c>
      <c r="AW26" s="10" t="str">
        <f ca="1">IFERROR(RANK(order!AW26,order!AW$3:AW$554,0),"")</f>
        <v/>
      </c>
      <c r="AX26" s="10" t="str">
        <f ca="1">IFERROR(RANK(order!AX26,order!AX$3:AX$554,0),"")</f>
        <v/>
      </c>
      <c r="AY26" s="10" t="str">
        <f ca="1">IFERROR(RANK(order!AY26,order!AY$3:AY$554,0),"")</f>
        <v/>
      </c>
      <c r="AZ26" s="4" t="str">
        <f ca="1">IFERROR(RANK(order!AZ26,order!AZ$3:AZ$554,0),"")</f>
        <v/>
      </c>
      <c r="BA26" s="4" t="str">
        <f ca="1">IFERROR(RANK(order!BA26,order!BA$3:BA$554,0),"")</f>
        <v/>
      </c>
      <c r="BB26" s="4" t="str">
        <f ca="1">IFERROR(RANK(order!BB26,order!BB$3:BB$554,0),"")</f>
        <v/>
      </c>
      <c r="BC26" s="10" t="str">
        <f ca="1">IFERROR(RANK(order!BC26,order!BC$3:BC$554,0),"")</f>
        <v/>
      </c>
      <c r="BD26" s="10" t="str">
        <f ca="1">IFERROR(RANK(order!BD26,order!BD$3:BD$554,0),"")</f>
        <v/>
      </c>
      <c r="BE26" s="10" t="str">
        <f ca="1">IFERROR(RANK(order!BE26,order!BE$3:BE$554,0),"")</f>
        <v/>
      </c>
      <c r="BF26" s="4">
        <f ca="1">IFERROR(RANK(order!BF26,order!BF$3:BF$554,0),"")</f>
        <v>6</v>
      </c>
      <c r="BG26" s="4" t="str">
        <f ca="1">IFERROR(RANK(order!BG26,order!BG$3:BG$554,0),"")</f>
        <v/>
      </c>
      <c r="BH26" s="4">
        <f ca="1">IFERROR(RANK(order!BH26,order!BH$3:BH$554,0),"")</f>
        <v>11</v>
      </c>
      <c r="BI26" s="10" t="str">
        <f ca="1">IFERROR(RANK(order!BI26,order!BI$3:BI$554,0),"")</f>
        <v/>
      </c>
      <c r="BJ26" s="10" t="str">
        <f ca="1">IFERROR(RANK(order!BJ26,order!BJ$3:BJ$554,0),"")</f>
        <v/>
      </c>
      <c r="BK26" s="10" t="str">
        <f ca="1">IFERROR(RANK(order!BK26,order!BK$3:BK$554,0),"")</f>
        <v/>
      </c>
      <c r="BL26" s="4" t="str">
        <f ca="1">IFERROR(RANK(order!BL26,order!BL$3:BL$554,0),"")</f>
        <v/>
      </c>
      <c r="BM26" s="4" t="str">
        <f ca="1">IFERROR(RANK(order!BM26,order!BM$3:BM$554,0),"")</f>
        <v/>
      </c>
      <c r="BN26" s="4" t="str">
        <f ca="1">IFERROR(RANK(order!BN26,order!BN$3:BN$554,0),"")</f>
        <v/>
      </c>
      <c r="BO26" s="10" t="str">
        <f ca="1">IFERROR(RANK(order!BO26,order!BO$3:BO$554,0),"")</f>
        <v/>
      </c>
      <c r="BP26" s="10" t="str">
        <f ca="1">IFERROR(RANK(order!BP26,order!BP$3:BP$554,0),"")</f>
        <v/>
      </c>
      <c r="BQ26" s="10" t="str">
        <f ca="1">IFERROR(RANK(order!BQ26,order!BQ$3:BQ$554,0),"")</f>
        <v/>
      </c>
      <c r="BR26" s="4" t="str">
        <f ca="1">IFERROR(RANK(order!BR26,order!BR$3:BR$554,0),"")</f>
        <v/>
      </c>
      <c r="BS26" s="4" t="str">
        <f ca="1">IFERROR(RANK(order!BS26,order!BS$3:BS$554,0),"")</f>
        <v/>
      </c>
      <c r="BT26" s="4" t="str">
        <f ca="1">IFERROR(RANK(order!BT26,order!BT$3:BT$554,0),"")</f>
        <v/>
      </c>
      <c r="BU26" s="95">
        <f t="shared" si="77"/>
        <v>24</v>
      </c>
      <c r="BV26" s="35" t="str">
        <f t="shared" si="78"/>
        <v>E1</v>
      </c>
      <c r="BW26" s="55">
        <f t="shared" ca="1" si="1"/>
        <v>43323</v>
      </c>
      <c r="BX26" s="56" t="str">
        <f t="shared" ca="1" si="2"/>
        <v>Sheffield Weds</v>
      </c>
      <c r="BY26" s="56" t="str">
        <f t="shared" ca="1" si="3"/>
        <v>Hull</v>
      </c>
      <c r="BZ26" s="57">
        <f t="shared" ca="1" si="4"/>
        <v>1</v>
      </c>
      <c r="CA26" s="57">
        <f t="shared" ca="1" si="5"/>
        <v>1</v>
      </c>
      <c r="CB26" s="58" t="str">
        <f t="shared" ca="1" si="6"/>
        <v>D</v>
      </c>
      <c r="CC26" s="57">
        <f t="shared" ca="1" si="7"/>
        <v>0</v>
      </c>
      <c r="CD26" s="57">
        <f t="shared" ca="1" si="8"/>
        <v>1</v>
      </c>
      <c r="CE26" s="58" t="str">
        <f t="shared" ca="1" si="9"/>
        <v>A</v>
      </c>
      <c r="CF26" s="59" t="str">
        <f t="shared" ca="1" si="10"/>
        <v>S Attwell</v>
      </c>
      <c r="CG26" s="57">
        <f t="shared" ca="1" si="11"/>
        <v>12</v>
      </c>
      <c r="CH26" s="57">
        <f t="shared" ca="1" si="12"/>
        <v>16</v>
      </c>
      <c r="CI26" s="57">
        <f t="shared" ca="1" si="13"/>
        <v>6</v>
      </c>
      <c r="CJ26" s="57">
        <f t="shared" ca="1" si="14"/>
        <v>4</v>
      </c>
      <c r="CK26" s="57">
        <f t="shared" ca="1" si="15"/>
        <v>5</v>
      </c>
      <c r="CL26" s="57">
        <f t="shared" ca="1" si="16"/>
        <v>7</v>
      </c>
      <c r="CM26" s="57">
        <f t="shared" ca="1" si="17"/>
        <v>5</v>
      </c>
      <c r="CN26" s="57">
        <f t="shared" ca="1" si="18"/>
        <v>6</v>
      </c>
      <c r="CO26" s="57">
        <f t="shared" ca="1" si="19"/>
        <v>3</v>
      </c>
      <c r="CP26" s="57">
        <f t="shared" ca="1" si="20"/>
        <v>1</v>
      </c>
      <c r="CQ26" s="57">
        <f t="shared" ca="1" si="21"/>
        <v>0</v>
      </c>
      <c r="CR26" s="57">
        <f t="shared" ca="1" si="22"/>
        <v>0</v>
      </c>
      <c r="CS26" s="60">
        <f t="shared" ca="1" si="23"/>
        <v>2.37</v>
      </c>
      <c r="CT26" s="60">
        <f t="shared" ca="1" si="24"/>
        <v>3.3</v>
      </c>
      <c r="CU26" s="60">
        <f t="shared" ca="1" si="25"/>
        <v>3.3</v>
      </c>
      <c r="CV26" s="60">
        <f t="shared" ca="1" si="26"/>
        <v>2.33</v>
      </c>
      <c r="CW26" s="60">
        <f t="shared" ca="1" si="27"/>
        <v>3.48</v>
      </c>
      <c r="CX26" s="60">
        <f t="shared" ca="1" si="28"/>
        <v>3.24</v>
      </c>
      <c r="CY26" s="60">
        <f t="shared" ca="1" si="29"/>
        <v>1.95</v>
      </c>
      <c r="CZ26" s="60">
        <f t="shared" ca="1" si="30"/>
        <v>1.85</v>
      </c>
      <c r="DA26" s="65">
        <f t="shared" ca="1" si="31"/>
        <v>2</v>
      </c>
      <c r="DB26" s="65">
        <f t="shared" ca="1" si="32"/>
        <v>1</v>
      </c>
      <c r="DC26" s="65">
        <f t="shared" ca="1" si="33"/>
        <v>1</v>
      </c>
      <c r="DD26" s="65">
        <f t="shared" ca="1" si="34"/>
        <v>1</v>
      </c>
      <c r="DE26" s="65">
        <f t="shared" ca="1" si="35"/>
        <v>0</v>
      </c>
      <c r="DF26" s="66" t="str">
        <f t="shared" ca="1" si="36"/>
        <v>H</v>
      </c>
      <c r="DG26" s="66" t="str">
        <f t="shared" ca="1" si="37"/>
        <v>A-D</v>
      </c>
      <c r="DH26" s="66" t="str">
        <f t="shared" ca="1" si="38"/>
        <v>D11</v>
      </c>
      <c r="DI26" s="66" t="str">
        <f t="shared" ca="1" si="39"/>
        <v>A01</v>
      </c>
      <c r="DJ26" s="66" t="str">
        <f t="shared" ca="1" si="40"/>
        <v>H10</v>
      </c>
      <c r="DK26" s="65" t="str">
        <f t="shared" ca="1" si="41"/>
        <v>Yes</v>
      </c>
      <c r="DL26" s="65">
        <f t="shared" ca="1" si="42"/>
        <v>0</v>
      </c>
      <c r="DM26" s="65">
        <f t="shared" ca="1" si="43"/>
        <v>0</v>
      </c>
      <c r="DN26" s="65">
        <f t="shared" ca="1" si="44"/>
        <v>0</v>
      </c>
      <c r="DO26" s="65">
        <f t="shared" ca="1" si="45"/>
        <v>0</v>
      </c>
      <c r="DP26" s="65">
        <f t="shared" ca="1" si="46"/>
        <v>0</v>
      </c>
      <c r="DQ26" s="65">
        <f t="shared" ca="1" si="47"/>
        <v>0</v>
      </c>
      <c r="DR26" s="69">
        <f t="shared" ca="1" si="48"/>
        <v>-1</v>
      </c>
      <c r="DS26" s="69">
        <f t="shared" ca="1" si="49"/>
        <v>2.2999999999999998</v>
      </c>
      <c r="DT26" s="69">
        <f t="shared" ca="1" si="50"/>
        <v>-1</v>
      </c>
      <c r="DU26" s="69">
        <f t="shared" ca="1" si="51"/>
        <v>-1</v>
      </c>
      <c r="DV26" s="69">
        <f t="shared" ca="1" si="52"/>
        <v>2.48</v>
      </c>
      <c r="DW26" s="69">
        <f t="shared" ca="1" si="53"/>
        <v>-1</v>
      </c>
      <c r="DX26" s="69">
        <f t="shared" ca="1" si="54"/>
        <v>-1</v>
      </c>
      <c r="DY26" s="69">
        <f t="shared" ca="1" si="55"/>
        <v>0.85000000000000009</v>
      </c>
      <c r="DZ26" s="72">
        <f t="shared" ca="1" si="56"/>
        <v>102.80015343306482</v>
      </c>
      <c r="EA26" s="72">
        <f t="shared" ca="1" si="57"/>
        <v>102.51828465039455</v>
      </c>
      <c r="EB26" s="72">
        <f t="shared" ca="1" si="58"/>
        <v>105.33610533610533</v>
      </c>
      <c r="EC26" s="65">
        <f t="shared" ca="1" si="59"/>
        <v>0</v>
      </c>
      <c r="ED26" s="65">
        <f t="shared" ca="1" si="60"/>
        <v>0</v>
      </c>
      <c r="EE26" s="65">
        <f t="shared" ca="1" si="61"/>
        <v>0</v>
      </c>
      <c r="EF26" s="65">
        <f t="shared" ca="1" si="62"/>
        <v>0</v>
      </c>
      <c r="EG26" s="65">
        <f t="shared" ca="1" si="63"/>
        <v>0</v>
      </c>
      <c r="EH26" s="65">
        <f t="shared" ca="1" si="64"/>
        <v>0</v>
      </c>
      <c r="EI26" s="429" t="str">
        <f t="shared" ca="1" si="65"/>
        <v>Yes</v>
      </c>
      <c r="EJ26" s="428" t="str">
        <f t="shared" ca="1" si="66"/>
        <v>E</v>
      </c>
      <c r="EK26" s="428" t="str">
        <f t="shared" ca="1" si="67"/>
        <v>Under</v>
      </c>
      <c r="EL26" s="65" t="str">
        <f t="shared" ca="1" si="68"/>
        <v>No</v>
      </c>
      <c r="EM26" s="65" t="str">
        <f t="shared" ca="1" si="69"/>
        <v>No</v>
      </c>
      <c r="EN26" s="65">
        <f t="shared" ca="1" si="70"/>
        <v>40</v>
      </c>
      <c r="EO26" s="433">
        <f t="shared" ca="1" si="71"/>
        <v>4</v>
      </c>
      <c r="EP26" s="433">
        <f t="shared" ca="1" si="72"/>
        <v>0</v>
      </c>
      <c r="EQ26" s="433">
        <f t="shared" ca="1" si="73"/>
        <v>11</v>
      </c>
      <c r="ER26" s="433">
        <f t="shared" ca="1" si="74"/>
        <v>28</v>
      </c>
      <c r="ES26" s="433">
        <f t="shared" ca="1" si="75"/>
        <v>10</v>
      </c>
      <c r="ET26" s="433">
        <f t="shared" ca="1" si="76"/>
        <v>12</v>
      </c>
      <c r="EU26" s="433">
        <f ca="1">IF(OR(CO26="",CQ26=""),"",Discipline!$P$3*CO26+Discipline!$X$3*CQ26)</f>
        <v>30</v>
      </c>
      <c r="EV26" s="433">
        <f ca="1">IF(OR(CP26="",CR26=""),"",Discipline!$P$3*CP26+Discipline!$X$3*CR26)</f>
        <v>10</v>
      </c>
      <c r="FA26" s="618">
        <v>24</v>
      </c>
      <c r="FB26" s="617"/>
      <c r="FC26" s="617" t="s">
        <v>798</v>
      </c>
      <c r="FD26" s="617" t="s">
        <v>828</v>
      </c>
      <c r="FE26" s="617" t="s">
        <v>829</v>
      </c>
      <c r="FF26" s="617" t="s">
        <v>843</v>
      </c>
      <c r="FG26" s="617"/>
      <c r="FH26" s="617"/>
      <c r="FI26" s="617"/>
      <c r="FJ26" s="617"/>
      <c r="FK26" s="617"/>
      <c r="FL26" s="617"/>
      <c r="FM26" s="617"/>
      <c r="FN26" s="617"/>
      <c r="FO26" s="617"/>
      <c r="FP26" s="617"/>
      <c r="FQ26" s="617"/>
      <c r="FR26" s="617"/>
      <c r="FS26" s="617"/>
      <c r="FT26" s="617"/>
      <c r="FU26" s="617"/>
      <c r="FV26" s="617"/>
      <c r="FW26" s="617"/>
    </row>
    <row r="27" spans="1:179" x14ac:dyDescent="0.25">
      <c r="A27" s="10" t="str">
        <f ca="1">IFERROR(RANK(order!A27,order!A$3:A$554,0),"")</f>
        <v/>
      </c>
      <c r="B27" s="10" t="str">
        <f ca="1">IFERROR(RANK(order!B27,order!B$3:B$554,0),"")</f>
        <v/>
      </c>
      <c r="C27" s="10" t="str">
        <f ca="1">IFERROR(RANK(order!C27,order!C$3:C$554,0),"")</f>
        <v/>
      </c>
      <c r="D27" s="4" t="str">
        <f ca="1">IFERROR(RANK(order!D27,order!D$3:D$554,0),"")</f>
        <v/>
      </c>
      <c r="E27" s="4" t="str">
        <f ca="1">IFERROR(RANK(order!E27,order!E$3:E$554,0),"")</f>
        <v/>
      </c>
      <c r="F27" s="4" t="str">
        <f ca="1">IFERROR(RANK(order!F27,order!F$3:F$554,0),"")</f>
        <v/>
      </c>
      <c r="G27" s="10" t="str">
        <f ca="1">IFERROR(RANK(order!G27,order!G$3:G$554,0),"")</f>
        <v/>
      </c>
      <c r="H27" s="10" t="str">
        <f ca="1">IFERROR(RANK(order!H27,order!H$3:H$554,0),"")</f>
        <v/>
      </c>
      <c r="I27" s="10" t="str">
        <f ca="1">IFERROR(RANK(order!I27,order!I$3:I$554,0),"")</f>
        <v/>
      </c>
      <c r="J27" s="4" t="str">
        <f ca="1">IFERROR(RANK(order!J27,order!J$3:J$554,0),"")</f>
        <v/>
      </c>
      <c r="K27" s="4" t="str">
        <f ca="1">IFERROR(RANK(order!K27,order!K$3:K$554,0),"")</f>
        <v/>
      </c>
      <c r="L27" s="4" t="str">
        <f ca="1">IFERROR(RANK(order!L27,order!L$3:L$554,0),"")</f>
        <v/>
      </c>
      <c r="M27" s="10" t="str">
        <f ca="1">IFERROR(RANK(order!M27,order!M$3:M$554,0),"")</f>
        <v/>
      </c>
      <c r="N27" s="10">
        <f ca="1">IFERROR(RANK(order!N27,order!N$3:N$554,0),"")</f>
        <v>6</v>
      </c>
      <c r="O27" s="10">
        <f ca="1">IFERROR(RANK(order!O27,order!O$3:O$554,0),"")</f>
        <v>11</v>
      </c>
      <c r="P27" s="4" t="str">
        <f ca="1">IFERROR(RANK(order!P27,order!P$3:P$554,0),"")</f>
        <v/>
      </c>
      <c r="Q27" s="4" t="str">
        <f ca="1">IFERROR(RANK(order!Q27,order!Q$3:Q$554,0),"")</f>
        <v/>
      </c>
      <c r="R27" s="4" t="str">
        <f ca="1">IFERROR(RANK(order!R27,order!R$3:R$554,0),"")</f>
        <v/>
      </c>
      <c r="S27" s="10" t="str">
        <f ca="1">IFERROR(RANK(order!S27,order!S$3:S$554,0),"")</f>
        <v/>
      </c>
      <c r="T27" s="10" t="str">
        <f ca="1">IFERROR(RANK(order!T27,order!T$3:T$554,0),"")</f>
        <v/>
      </c>
      <c r="U27" s="10" t="str">
        <f ca="1">IFERROR(RANK(order!U27,order!U$3:U$554,0),"")</f>
        <v/>
      </c>
      <c r="V27" s="4" t="str">
        <f ca="1">IFERROR(RANK(order!V27,order!V$3:V$554,0),"")</f>
        <v/>
      </c>
      <c r="W27" s="4" t="str">
        <f ca="1">IFERROR(RANK(order!W27,order!W$3:W$554,0),"")</f>
        <v/>
      </c>
      <c r="X27" s="4" t="str">
        <f ca="1">IFERROR(RANK(order!X27,order!X$3:X$554,0),"")</f>
        <v/>
      </c>
      <c r="Y27" s="10" t="str">
        <f ca="1">IFERROR(RANK(order!Y27,order!Y$3:Y$554,0),"")</f>
        <v/>
      </c>
      <c r="Z27" s="10" t="str">
        <f ca="1">IFERROR(RANK(order!Z27,order!Z$3:Z$554,0),"")</f>
        <v/>
      </c>
      <c r="AA27" s="10" t="str">
        <f ca="1">IFERROR(RANK(order!AA27,order!AA$3:AA$554,0),"")</f>
        <v/>
      </c>
      <c r="AB27" s="4" t="str">
        <f ca="1">IFERROR(RANK(order!AB27,order!AB$3:AB$554,0),"")</f>
        <v/>
      </c>
      <c r="AC27" s="4" t="str">
        <f ca="1">IFERROR(RANK(order!AC27,order!AC$3:AC$554,0),"")</f>
        <v/>
      </c>
      <c r="AD27" s="4" t="str">
        <f ca="1">IFERROR(RANK(order!AD27,order!AD$3:AD$554,0),"")</f>
        <v/>
      </c>
      <c r="AE27" s="10" t="str">
        <f ca="1">IFERROR(RANK(order!AE27,order!AE$3:AE$554,0),"")</f>
        <v/>
      </c>
      <c r="AF27" s="10" t="str">
        <f ca="1">IFERROR(RANK(order!AF27,order!AF$3:AF$554,0),"")</f>
        <v/>
      </c>
      <c r="AG27" s="10" t="str">
        <f ca="1">IFERROR(RANK(order!AG27,order!AG$3:AG$554,0),"")</f>
        <v/>
      </c>
      <c r="AH27" s="4" t="str">
        <f ca="1">IFERROR(RANK(order!AH27,order!AH$3:AH$554,0),"")</f>
        <v/>
      </c>
      <c r="AI27" s="4" t="str">
        <f ca="1">IFERROR(RANK(order!AI27,order!AI$3:AI$554,0),"")</f>
        <v/>
      </c>
      <c r="AJ27" s="4" t="str">
        <f ca="1">IFERROR(RANK(order!AJ27,order!AJ$3:AJ$554,0),"")</f>
        <v/>
      </c>
      <c r="AK27" s="10" t="str">
        <f ca="1">IFERROR(RANK(order!AK27,order!AK$3:AK$554,0),"")</f>
        <v/>
      </c>
      <c r="AL27" s="10" t="str">
        <f ca="1">IFERROR(RANK(order!AL27,order!AL$3:AL$554,0),"")</f>
        <v/>
      </c>
      <c r="AM27" s="10" t="str">
        <f ca="1">IFERROR(RANK(order!AM27,order!AM$3:AM$554,0),"")</f>
        <v/>
      </c>
      <c r="AN27" s="4" t="str">
        <f ca="1">IFERROR(RANK(order!AN27,order!AN$3:AN$554,0),"")</f>
        <v/>
      </c>
      <c r="AO27" s="4" t="str">
        <f ca="1">IFERROR(RANK(order!AO27,order!AO$3:AO$554,0),"")</f>
        <v/>
      </c>
      <c r="AP27" s="4" t="str">
        <f ca="1">IFERROR(RANK(order!AP27,order!AP$3:AP$554,0),"")</f>
        <v/>
      </c>
      <c r="AQ27" s="10" t="str">
        <f ca="1">IFERROR(RANK(order!AQ27,order!AQ$3:AQ$554,0),"")</f>
        <v/>
      </c>
      <c r="AR27" s="10" t="str">
        <f ca="1">IFERROR(RANK(order!AR27,order!AR$3:AR$554,0),"")</f>
        <v/>
      </c>
      <c r="AS27" s="10" t="str">
        <f ca="1">IFERROR(RANK(order!AS27,order!AS$3:AS$554,0),"")</f>
        <v/>
      </c>
      <c r="AT27" s="4" t="str">
        <f ca="1">IFERROR(RANK(order!AT27,order!AT$3:AT$554,0),"")</f>
        <v/>
      </c>
      <c r="AU27" s="4" t="str">
        <f ca="1">IFERROR(RANK(order!AU27,order!AU$3:AU$554,0),"")</f>
        <v/>
      </c>
      <c r="AV27" s="4" t="str">
        <f ca="1">IFERROR(RANK(order!AV27,order!AV$3:AV$554,0),"")</f>
        <v/>
      </c>
      <c r="AW27" s="10" t="str">
        <f ca="1">IFERROR(RANK(order!AW27,order!AW$3:AW$554,0),"")</f>
        <v/>
      </c>
      <c r="AX27" s="10" t="str">
        <f ca="1">IFERROR(RANK(order!AX27,order!AX$3:AX$554,0),"")</f>
        <v/>
      </c>
      <c r="AY27" s="10" t="str">
        <f ca="1">IFERROR(RANK(order!AY27,order!AY$3:AY$554,0),"")</f>
        <v/>
      </c>
      <c r="AZ27" s="4" t="str">
        <f ca="1">IFERROR(RANK(order!AZ27,order!AZ$3:AZ$554,0),"")</f>
        <v/>
      </c>
      <c r="BA27" s="4" t="str">
        <f ca="1">IFERROR(RANK(order!BA27,order!BA$3:BA$554,0),"")</f>
        <v/>
      </c>
      <c r="BB27" s="4" t="str">
        <f ca="1">IFERROR(RANK(order!BB27,order!BB$3:BB$554,0),"")</f>
        <v/>
      </c>
      <c r="BC27" s="10" t="str">
        <f ca="1">IFERROR(RANK(order!BC27,order!BC$3:BC$554,0),"")</f>
        <v/>
      </c>
      <c r="BD27" s="10" t="str">
        <f ca="1">IFERROR(RANK(order!BD27,order!BD$3:BD$554,0),"")</f>
        <v/>
      </c>
      <c r="BE27" s="10" t="str">
        <f ca="1">IFERROR(RANK(order!BE27,order!BE$3:BE$554,0),"")</f>
        <v/>
      </c>
      <c r="BF27" s="4" t="str">
        <f ca="1">IFERROR(RANK(order!BF27,order!BF$3:BF$554,0),"")</f>
        <v/>
      </c>
      <c r="BG27" s="4" t="str">
        <f ca="1">IFERROR(RANK(order!BG27,order!BG$3:BG$554,0),"")</f>
        <v/>
      </c>
      <c r="BH27" s="4" t="str">
        <f ca="1">IFERROR(RANK(order!BH27,order!BH$3:BH$554,0),"")</f>
        <v/>
      </c>
      <c r="BI27" s="10">
        <f ca="1">IFERROR(RANK(order!BI27,order!BI$3:BI$554,0),"")</f>
        <v>6</v>
      </c>
      <c r="BJ27" s="10" t="str">
        <f ca="1">IFERROR(RANK(order!BJ27,order!BJ$3:BJ$554,0),"")</f>
        <v/>
      </c>
      <c r="BK27" s="10">
        <f ca="1">IFERROR(RANK(order!BK27,order!BK$3:BK$554,0),"")</f>
        <v>11</v>
      </c>
      <c r="BL27" s="4" t="str">
        <f ca="1">IFERROR(RANK(order!BL27,order!BL$3:BL$554,0),"")</f>
        <v/>
      </c>
      <c r="BM27" s="4" t="str">
        <f ca="1">IFERROR(RANK(order!BM27,order!BM$3:BM$554,0),"")</f>
        <v/>
      </c>
      <c r="BN27" s="4" t="str">
        <f ca="1">IFERROR(RANK(order!BN27,order!BN$3:BN$554,0),"")</f>
        <v/>
      </c>
      <c r="BO27" s="10" t="str">
        <f ca="1">IFERROR(RANK(order!BO27,order!BO$3:BO$554,0),"")</f>
        <v/>
      </c>
      <c r="BP27" s="10" t="str">
        <f ca="1">IFERROR(RANK(order!BP27,order!BP$3:BP$554,0),"")</f>
        <v/>
      </c>
      <c r="BQ27" s="10" t="str">
        <f ca="1">IFERROR(RANK(order!BQ27,order!BQ$3:BQ$554,0),"")</f>
        <v/>
      </c>
      <c r="BR27" s="4" t="str">
        <f ca="1">IFERROR(RANK(order!BR27,order!BR$3:BR$554,0),"")</f>
        <v/>
      </c>
      <c r="BS27" s="4" t="str">
        <f ca="1">IFERROR(RANK(order!BS27,order!BS$3:BS$554,0),"")</f>
        <v/>
      </c>
      <c r="BT27" s="4" t="str">
        <f ca="1">IFERROR(RANK(order!BT27,order!BT$3:BT$554,0),"")</f>
        <v/>
      </c>
      <c r="BU27" s="95">
        <f t="shared" si="77"/>
        <v>25</v>
      </c>
      <c r="BV27" s="35" t="str">
        <f t="shared" si="78"/>
        <v>E1</v>
      </c>
      <c r="BW27" s="55">
        <f t="shared" ca="1" si="1"/>
        <v>43323</v>
      </c>
      <c r="BX27" s="56" t="str">
        <f t="shared" ca="1" si="2"/>
        <v>Stoke</v>
      </c>
      <c r="BY27" s="56" t="str">
        <f t="shared" ca="1" si="3"/>
        <v>Brentford</v>
      </c>
      <c r="BZ27" s="57">
        <f t="shared" ca="1" si="4"/>
        <v>1</v>
      </c>
      <c r="CA27" s="57">
        <f t="shared" ca="1" si="5"/>
        <v>1</v>
      </c>
      <c r="CB27" s="58" t="str">
        <f t="shared" ca="1" si="6"/>
        <v>D</v>
      </c>
      <c r="CC27" s="57">
        <f t="shared" ca="1" si="7"/>
        <v>1</v>
      </c>
      <c r="CD27" s="57">
        <f t="shared" ca="1" si="8"/>
        <v>0</v>
      </c>
      <c r="CE27" s="58" t="str">
        <f t="shared" ca="1" si="9"/>
        <v>H</v>
      </c>
      <c r="CF27" s="59" t="str">
        <f t="shared" ca="1" si="10"/>
        <v>A Davies</v>
      </c>
      <c r="CG27" s="57">
        <f t="shared" ca="1" si="11"/>
        <v>9</v>
      </c>
      <c r="CH27" s="57">
        <f t="shared" ca="1" si="12"/>
        <v>17</v>
      </c>
      <c r="CI27" s="57">
        <f t="shared" ca="1" si="13"/>
        <v>3</v>
      </c>
      <c r="CJ27" s="57">
        <f t="shared" ca="1" si="14"/>
        <v>5</v>
      </c>
      <c r="CK27" s="57">
        <f t="shared" ca="1" si="15"/>
        <v>15</v>
      </c>
      <c r="CL27" s="57">
        <f t="shared" ca="1" si="16"/>
        <v>6</v>
      </c>
      <c r="CM27" s="57">
        <f t="shared" ca="1" si="17"/>
        <v>2</v>
      </c>
      <c r="CN27" s="57">
        <f t="shared" ca="1" si="18"/>
        <v>6</v>
      </c>
      <c r="CO27" s="57">
        <f t="shared" ca="1" si="19"/>
        <v>2</v>
      </c>
      <c r="CP27" s="57">
        <f t="shared" ca="1" si="20"/>
        <v>0</v>
      </c>
      <c r="CQ27" s="57">
        <f t="shared" ca="1" si="21"/>
        <v>0</v>
      </c>
      <c r="CR27" s="57">
        <f t="shared" ca="1" si="22"/>
        <v>0</v>
      </c>
      <c r="CS27" s="60">
        <f t="shared" ca="1" si="23"/>
        <v>2.2999999999999998</v>
      </c>
      <c r="CT27" s="60">
        <f t="shared" ca="1" si="24"/>
        <v>3.5</v>
      </c>
      <c r="CU27" s="60">
        <f t="shared" ca="1" si="25"/>
        <v>3.3</v>
      </c>
      <c r="CV27" s="60">
        <f t="shared" ca="1" si="26"/>
        <v>2.29</v>
      </c>
      <c r="CW27" s="60">
        <f t="shared" ca="1" si="27"/>
        <v>3.49</v>
      </c>
      <c r="CX27" s="60">
        <f t="shared" ca="1" si="28"/>
        <v>3.3</v>
      </c>
      <c r="CY27" s="60">
        <f t="shared" ca="1" si="29"/>
        <v>1.77</v>
      </c>
      <c r="CZ27" s="60">
        <f t="shared" ca="1" si="30"/>
        <v>2.0299999999999998</v>
      </c>
      <c r="DA27" s="65">
        <f t="shared" ca="1" si="31"/>
        <v>2</v>
      </c>
      <c r="DB27" s="65">
        <f t="shared" ca="1" si="32"/>
        <v>1</v>
      </c>
      <c r="DC27" s="65">
        <f t="shared" ca="1" si="33"/>
        <v>1</v>
      </c>
      <c r="DD27" s="65">
        <f t="shared" ca="1" si="34"/>
        <v>0</v>
      </c>
      <c r="DE27" s="65">
        <f t="shared" ca="1" si="35"/>
        <v>1</v>
      </c>
      <c r="DF27" s="66" t="str">
        <f t="shared" ca="1" si="36"/>
        <v>A</v>
      </c>
      <c r="DG27" s="66" t="str">
        <f t="shared" ca="1" si="37"/>
        <v>H-D</v>
      </c>
      <c r="DH27" s="66" t="str">
        <f t="shared" ca="1" si="38"/>
        <v>D11</v>
      </c>
      <c r="DI27" s="66" t="str">
        <f t="shared" ca="1" si="39"/>
        <v>H10</v>
      </c>
      <c r="DJ27" s="66" t="str">
        <f t="shared" ca="1" si="40"/>
        <v>A01</v>
      </c>
      <c r="DK27" s="65" t="str">
        <f t="shared" ca="1" si="41"/>
        <v>Yes</v>
      </c>
      <c r="DL27" s="65">
        <f t="shared" ca="1" si="42"/>
        <v>0</v>
      </c>
      <c r="DM27" s="65">
        <f t="shared" ca="1" si="43"/>
        <v>0</v>
      </c>
      <c r="DN27" s="65">
        <f t="shared" ca="1" si="44"/>
        <v>0</v>
      </c>
      <c r="DO27" s="65">
        <f t="shared" ca="1" si="45"/>
        <v>0</v>
      </c>
      <c r="DP27" s="65">
        <f t="shared" ca="1" si="46"/>
        <v>0</v>
      </c>
      <c r="DQ27" s="65">
        <f t="shared" ca="1" si="47"/>
        <v>0</v>
      </c>
      <c r="DR27" s="69">
        <f t="shared" ca="1" si="48"/>
        <v>-1</v>
      </c>
      <c r="DS27" s="69">
        <f t="shared" ca="1" si="49"/>
        <v>2.5</v>
      </c>
      <c r="DT27" s="69">
        <f t="shared" ca="1" si="50"/>
        <v>-1</v>
      </c>
      <c r="DU27" s="69">
        <f t="shared" ca="1" si="51"/>
        <v>-1</v>
      </c>
      <c r="DV27" s="69">
        <f t="shared" ca="1" si="52"/>
        <v>2.4900000000000002</v>
      </c>
      <c r="DW27" s="69">
        <f t="shared" ca="1" si="53"/>
        <v>-1</v>
      </c>
      <c r="DX27" s="69">
        <f t="shared" ca="1" si="54"/>
        <v>-1</v>
      </c>
      <c r="DY27" s="69">
        <f t="shared" ca="1" si="55"/>
        <v>1.0299999999999998</v>
      </c>
      <c r="DZ27" s="72">
        <f t="shared" ca="1" si="56"/>
        <v>102.35271974402409</v>
      </c>
      <c r="EA27" s="72">
        <f t="shared" ca="1" si="57"/>
        <v>102.6244477027125</v>
      </c>
      <c r="EB27" s="72">
        <f t="shared" ca="1" si="58"/>
        <v>105.7582588850853</v>
      </c>
      <c r="EC27" s="65">
        <f t="shared" ca="1" si="59"/>
        <v>0</v>
      </c>
      <c r="ED27" s="65">
        <f t="shared" ca="1" si="60"/>
        <v>0</v>
      </c>
      <c r="EE27" s="65">
        <f t="shared" ca="1" si="61"/>
        <v>0</v>
      </c>
      <c r="EF27" s="65">
        <f t="shared" ca="1" si="62"/>
        <v>0</v>
      </c>
      <c r="EG27" s="65">
        <f t="shared" ca="1" si="63"/>
        <v>0</v>
      </c>
      <c r="EH27" s="65">
        <f t="shared" ca="1" si="64"/>
        <v>0</v>
      </c>
      <c r="EI27" s="429" t="str">
        <f t="shared" ca="1" si="65"/>
        <v>Yes</v>
      </c>
      <c r="EJ27" s="428" t="str">
        <f t="shared" ca="1" si="66"/>
        <v>E</v>
      </c>
      <c r="EK27" s="428" t="str">
        <f t="shared" ca="1" si="67"/>
        <v>Under</v>
      </c>
      <c r="EL27" s="65" t="str">
        <f t="shared" ca="1" si="68"/>
        <v>No</v>
      </c>
      <c r="EM27" s="65" t="str">
        <f t="shared" ca="1" si="69"/>
        <v>No</v>
      </c>
      <c r="EN27" s="65">
        <f t="shared" ca="1" si="70"/>
        <v>20</v>
      </c>
      <c r="EO27" s="433">
        <f t="shared" ca="1" si="71"/>
        <v>2</v>
      </c>
      <c r="EP27" s="433">
        <f t="shared" ca="1" si="72"/>
        <v>0</v>
      </c>
      <c r="EQ27" s="433">
        <f t="shared" ca="1" si="73"/>
        <v>8</v>
      </c>
      <c r="ER27" s="433">
        <f t="shared" ca="1" si="74"/>
        <v>26</v>
      </c>
      <c r="ES27" s="433">
        <f t="shared" ca="1" si="75"/>
        <v>8</v>
      </c>
      <c r="ET27" s="433">
        <f t="shared" ca="1" si="76"/>
        <v>21</v>
      </c>
      <c r="EU27" s="433">
        <f ca="1">IF(OR(CO27="",CQ27=""),"",Discipline!$P$3*CO27+Discipline!$X$3*CQ27)</f>
        <v>20</v>
      </c>
      <c r="EV27" s="433">
        <f ca="1">IF(OR(CP27="",CR27=""),"",Discipline!$P$3*CP27+Discipline!$X$3*CR27)</f>
        <v>0</v>
      </c>
      <c r="FA27" s="4" t="s">
        <v>983</v>
      </c>
      <c r="FB27" s="5">
        <f>COUNTA(FB3:FB26)</f>
        <v>20</v>
      </c>
      <c r="FC27" s="5">
        <f t="shared" ref="FC27:FW27" si="79">COUNTA(FC3:FC26)</f>
        <v>24</v>
      </c>
      <c r="FD27" s="5">
        <f t="shared" si="79"/>
        <v>24</v>
      </c>
      <c r="FE27" s="5">
        <f t="shared" si="79"/>
        <v>24</v>
      </c>
      <c r="FF27" s="5">
        <f t="shared" si="79"/>
        <v>24</v>
      </c>
      <c r="FG27" s="5">
        <f t="shared" si="79"/>
        <v>12</v>
      </c>
      <c r="FH27" s="5">
        <f t="shared" si="79"/>
        <v>10</v>
      </c>
      <c r="FI27" s="5">
        <f t="shared" si="79"/>
        <v>10</v>
      </c>
      <c r="FJ27" s="5">
        <f t="shared" si="79"/>
        <v>10</v>
      </c>
      <c r="FK27" s="5">
        <f t="shared" si="79"/>
        <v>18</v>
      </c>
      <c r="FL27" s="5">
        <f t="shared" si="79"/>
        <v>18</v>
      </c>
      <c r="FM27" s="5">
        <f t="shared" si="79"/>
        <v>20</v>
      </c>
      <c r="FN27" s="5">
        <f t="shared" si="79"/>
        <v>22</v>
      </c>
      <c r="FO27" s="5">
        <f t="shared" si="79"/>
        <v>20</v>
      </c>
      <c r="FP27" s="5">
        <f t="shared" si="79"/>
        <v>19</v>
      </c>
      <c r="FQ27" s="5">
        <f t="shared" si="79"/>
        <v>20</v>
      </c>
      <c r="FR27" s="5">
        <f t="shared" si="79"/>
        <v>20</v>
      </c>
      <c r="FS27" s="5">
        <f t="shared" si="79"/>
        <v>16</v>
      </c>
      <c r="FT27" s="5">
        <f t="shared" si="79"/>
        <v>18</v>
      </c>
      <c r="FU27" s="5">
        <f t="shared" si="79"/>
        <v>18</v>
      </c>
      <c r="FV27" s="5">
        <f t="shared" si="79"/>
        <v>18</v>
      </c>
      <c r="FW27" s="5">
        <f t="shared" si="79"/>
        <v>16</v>
      </c>
    </row>
    <row r="28" spans="1:179" x14ac:dyDescent="0.25">
      <c r="A28" s="10" t="str">
        <f ca="1">IFERROR(RANK(order!A28,order!A$3:A$554,0),"")</f>
        <v/>
      </c>
      <c r="B28" s="10" t="str">
        <f ca="1">IFERROR(RANK(order!B28,order!B$3:B$554,0),"")</f>
        <v/>
      </c>
      <c r="C28" s="10" t="str">
        <f ca="1">IFERROR(RANK(order!C28,order!C$3:C$554,0),"")</f>
        <v/>
      </c>
      <c r="D28" s="4" t="str">
        <f ca="1">IFERROR(RANK(order!D28,order!D$3:D$554,0),"")</f>
        <v/>
      </c>
      <c r="E28" s="4" t="str">
        <f ca="1">IFERROR(RANK(order!E28,order!E$3:E$554,0),"")</f>
        <v/>
      </c>
      <c r="F28" s="4" t="str">
        <f ca="1">IFERROR(RANK(order!F28,order!F$3:F$554,0),"")</f>
        <v/>
      </c>
      <c r="G28" s="10" t="str">
        <f ca="1">IFERROR(RANK(order!G28,order!G$3:G$554,0),"")</f>
        <v/>
      </c>
      <c r="H28" s="10" t="str">
        <f ca="1">IFERROR(RANK(order!H28,order!H$3:H$554,0),"")</f>
        <v/>
      </c>
      <c r="I28" s="10" t="str">
        <f ca="1">IFERROR(RANK(order!I28,order!I$3:I$554,0),"")</f>
        <v/>
      </c>
      <c r="J28" s="4" t="str">
        <f ca="1">IFERROR(RANK(order!J28,order!J$3:J$554,0),"")</f>
        <v/>
      </c>
      <c r="K28" s="4" t="str">
        <f ca="1">IFERROR(RANK(order!K28,order!K$3:K$554,0),"")</f>
        <v/>
      </c>
      <c r="L28" s="4" t="str">
        <f ca="1">IFERROR(RANK(order!L28,order!L$3:L$554,0),"")</f>
        <v/>
      </c>
      <c r="M28" s="10" t="str">
        <f ca="1">IFERROR(RANK(order!M28,order!M$3:M$554,0),"")</f>
        <v/>
      </c>
      <c r="N28" s="10" t="str">
        <f ca="1">IFERROR(RANK(order!N28,order!N$3:N$554,0),"")</f>
        <v/>
      </c>
      <c r="O28" s="10" t="str">
        <f ca="1">IFERROR(RANK(order!O28,order!O$3:O$554,0),"")</f>
        <v/>
      </c>
      <c r="P28" s="4" t="str">
        <f ca="1">IFERROR(RANK(order!P28,order!P$3:P$554,0),"")</f>
        <v/>
      </c>
      <c r="Q28" s="4" t="str">
        <f ca="1">IFERROR(RANK(order!Q28,order!Q$3:Q$554,0),"")</f>
        <v/>
      </c>
      <c r="R28" s="4" t="str">
        <f ca="1">IFERROR(RANK(order!R28,order!R$3:R$554,0),"")</f>
        <v/>
      </c>
      <c r="S28" s="10" t="str">
        <f ca="1">IFERROR(RANK(order!S28,order!S$3:S$554,0),"")</f>
        <v/>
      </c>
      <c r="T28" s="10" t="str">
        <f ca="1">IFERROR(RANK(order!T28,order!T$3:T$554,0),"")</f>
        <v/>
      </c>
      <c r="U28" s="10" t="str">
        <f ca="1">IFERROR(RANK(order!U28,order!U$3:U$554,0),"")</f>
        <v/>
      </c>
      <c r="V28" s="4" t="str">
        <f ca="1">IFERROR(RANK(order!V28,order!V$3:V$554,0),"")</f>
        <v/>
      </c>
      <c r="W28" s="4" t="str">
        <f ca="1">IFERROR(RANK(order!W28,order!W$3:W$554,0),"")</f>
        <v/>
      </c>
      <c r="X28" s="4" t="str">
        <f ca="1">IFERROR(RANK(order!X28,order!X$3:X$554,0),"")</f>
        <v/>
      </c>
      <c r="Y28" s="10" t="str">
        <f ca="1">IFERROR(RANK(order!Y28,order!Y$3:Y$554,0),"")</f>
        <v/>
      </c>
      <c r="Z28" s="10" t="str">
        <f ca="1">IFERROR(RANK(order!Z28,order!Z$3:Z$554,0),"")</f>
        <v/>
      </c>
      <c r="AA28" s="10" t="str">
        <f ca="1">IFERROR(RANK(order!AA28,order!AA$3:AA$554,0),"")</f>
        <v/>
      </c>
      <c r="AB28" s="4" t="str">
        <f ca="1">IFERROR(RANK(order!AB28,order!AB$3:AB$554,0),"")</f>
        <v/>
      </c>
      <c r="AC28" s="4" t="str">
        <f ca="1">IFERROR(RANK(order!AC28,order!AC$3:AC$554,0),"")</f>
        <v/>
      </c>
      <c r="AD28" s="4" t="str">
        <f ca="1">IFERROR(RANK(order!AD28,order!AD$3:AD$554,0),"")</f>
        <v/>
      </c>
      <c r="AE28" s="10" t="str">
        <f ca="1">IFERROR(RANK(order!AE28,order!AE$3:AE$554,0),"")</f>
        <v/>
      </c>
      <c r="AF28" s="10" t="str">
        <f ca="1">IFERROR(RANK(order!AF28,order!AF$3:AF$554,0),"")</f>
        <v/>
      </c>
      <c r="AG28" s="10" t="str">
        <f ca="1">IFERROR(RANK(order!AG28,order!AG$3:AG$554,0),"")</f>
        <v/>
      </c>
      <c r="AH28" s="4" t="str">
        <f ca="1">IFERROR(RANK(order!AH28,order!AH$3:AH$554,0),"")</f>
        <v/>
      </c>
      <c r="AI28" s="4" t="str">
        <f ca="1">IFERROR(RANK(order!AI28,order!AI$3:AI$554,0),"")</f>
        <v/>
      </c>
      <c r="AJ28" s="4" t="str">
        <f ca="1">IFERROR(RANK(order!AJ28,order!AJ$3:AJ$554,0),"")</f>
        <v/>
      </c>
      <c r="AK28" s="10" t="str">
        <f ca="1">IFERROR(RANK(order!AK28,order!AK$3:AK$554,0),"")</f>
        <v/>
      </c>
      <c r="AL28" s="10" t="str">
        <f ca="1">IFERROR(RANK(order!AL28,order!AL$3:AL$554,0),"")</f>
        <v/>
      </c>
      <c r="AM28" s="10" t="str">
        <f ca="1">IFERROR(RANK(order!AM28,order!AM$3:AM$554,0),"")</f>
        <v/>
      </c>
      <c r="AN28" s="4" t="str">
        <f ca="1">IFERROR(RANK(order!AN28,order!AN$3:AN$554,0),"")</f>
        <v/>
      </c>
      <c r="AO28" s="4" t="str">
        <f ca="1">IFERROR(RANK(order!AO28,order!AO$3:AO$554,0),"")</f>
        <v/>
      </c>
      <c r="AP28" s="4" t="str">
        <f ca="1">IFERROR(RANK(order!AP28,order!AP$3:AP$554,0),"")</f>
        <v/>
      </c>
      <c r="AQ28" s="10" t="str">
        <f ca="1">IFERROR(RANK(order!AQ28,order!AQ$3:AQ$554,0),"")</f>
        <v/>
      </c>
      <c r="AR28" s="10">
        <f ca="1">IFERROR(RANK(order!AR28,order!AR$3:AR$554,0),"")</f>
        <v>6</v>
      </c>
      <c r="AS28" s="10">
        <f ca="1">IFERROR(RANK(order!AS28,order!AS$3:AS$554,0),"")</f>
        <v>11</v>
      </c>
      <c r="AT28" s="4" t="str">
        <f ca="1">IFERROR(RANK(order!AT28,order!AT$3:AT$554,0),"")</f>
        <v/>
      </c>
      <c r="AU28" s="4" t="str">
        <f ca="1">IFERROR(RANK(order!AU28,order!AU$3:AU$554,0),"")</f>
        <v/>
      </c>
      <c r="AV28" s="4" t="str">
        <f ca="1">IFERROR(RANK(order!AV28,order!AV$3:AV$554,0),"")</f>
        <v/>
      </c>
      <c r="AW28" s="10" t="str">
        <f ca="1">IFERROR(RANK(order!AW28,order!AW$3:AW$554,0),"")</f>
        <v/>
      </c>
      <c r="AX28" s="10" t="str">
        <f ca="1">IFERROR(RANK(order!AX28,order!AX$3:AX$554,0),"")</f>
        <v/>
      </c>
      <c r="AY28" s="10" t="str">
        <f ca="1">IFERROR(RANK(order!AY28,order!AY$3:AY$554,0),"")</f>
        <v/>
      </c>
      <c r="AZ28" s="4" t="str">
        <f ca="1">IFERROR(RANK(order!AZ28,order!AZ$3:AZ$554,0),"")</f>
        <v/>
      </c>
      <c r="BA28" s="4" t="str">
        <f ca="1">IFERROR(RANK(order!BA28,order!BA$3:BA$554,0),"")</f>
        <v/>
      </c>
      <c r="BB28" s="4" t="str">
        <f ca="1">IFERROR(RANK(order!BB28,order!BB$3:BB$554,0),"")</f>
        <v/>
      </c>
      <c r="BC28" s="10" t="str">
        <f ca="1">IFERROR(RANK(order!BC28,order!BC$3:BC$554,0),"")</f>
        <v/>
      </c>
      <c r="BD28" s="10" t="str">
        <f ca="1">IFERROR(RANK(order!BD28,order!BD$3:BD$554,0),"")</f>
        <v/>
      </c>
      <c r="BE28" s="10" t="str">
        <f ca="1">IFERROR(RANK(order!BE28,order!BE$3:BE$554,0),"")</f>
        <v/>
      </c>
      <c r="BF28" s="4" t="str">
        <f ca="1">IFERROR(RANK(order!BF28,order!BF$3:BF$554,0),"")</f>
        <v/>
      </c>
      <c r="BG28" s="4" t="str">
        <f ca="1">IFERROR(RANK(order!BG28,order!BG$3:BG$554,0),"")</f>
        <v/>
      </c>
      <c r="BH28" s="4" t="str">
        <f ca="1">IFERROR(RANK(order!BH28,order!BH$3:BH$554,0),"")</f>
        <v/>
      </c>
      <c r="BI28" s="10" t="str">
        <f ca="1">IFERROR(RANK(order!BI28,order!BI$3:BI$554,0),"")</f>
        <v/>
      </c>
      <c r="BJ28" s="10" t="str">
        <f ca="1">IFERROR(RANK(order!BJ28,order!BJ$3:BJ$554,0),"")</f>
        <v/>
      </c>
      <c r="BK28" s="10" t="str">
        <f ca="1">IFERROR(RANK(order!BK28,order!BK$3:BK$554,0),"")</f>
        <v/>
      </c>
      <c r="BL28" s="4">
        <f ca="1">IFERROR(RANK(order!BL28,order!BL$3:BL$554,0),"")</f>
        <v>6</v>
      </c>
      <c r="BM28" s="4" t="str">
        <f ca="1">IFERROR(RANK(order!BM28,order!BM$3:BM$554,0),"")</f>
        <v/>
      </c>
      <c r="BN28" s="4">
        <f ca="1">IFERROR(RANK(order!BN28,order!BN$3:BN$554,0),"")</f>
        <v>11</v>
      </c>
      <c r="BO28" s="10" t="str">
        <f ca="1">IFERROR(RANK(order!BO28,order!BO$3:BO$554,0),"")</f>
        <v/>
      </c>
      <c r="BP28" s="10" t="str">
        <f ca="1">IFERROR(RANK(order!BP28,order!BP$3:BP$554,0),"")</f>
        <v/>
      </c>
      <c r="BQ28" s="10" t="str">
        <f ca="1">IFERROR(RANK(order!BQ28,order!BQ$3:BQ$554,0),"")</f>
        <v/>
      </c>
      <c r="BR28" s="4" t="str">
        <f ca="1">IFERROR(RANK(order!BR28,order!BR$3:BR$554,0),"")</f>
        <v/>
      </c>
      <c r="BS28" s="4" t="str">
        <f ca="1">IFERROR(RANK(order!BS28,order!BS$3:BS$554,0),"")</f>
        <v/>
      </c>
      <c r="BT28" s="4" t="str">
        <f ca="1">IFERROR(RANK(order!BT28,order!BT$3:BT$554,0),"")</f>
        <v/>
      </c>
      <c r="BU28" s="95">
        <f t="shared" si="77"/>
        <v>26</v>
      </c>
      <c r="BV28" s="35" t="str">
        <f t="shared" si="78"/>
        <v>E1</v>
      </c>
      <c r="BW28" s="55">
        <f t="shared" ca="1" si="1"/>
        <v>43323</v>
      </c>
      <c r="BX28" s="56" t="str">
        <f t="shared" ca="1" si="2"/>
        <v>Swansea</v>
      </c>
      <c r="BY28" s="56" t="str">
        <f t="shared" ca="1" si="3"/>
        <v>Preston</v>
      </c>
      <c r="BZ28" s="57">
        <f t="shared" ca="1" si="4"/>
        <v>1</v>
      </c>
      <c r="CA28" s="57">
        <f t="shared" ca="1" si="5"/>
        <v>0</v>
      </c>
      <c r="CB28" s="58" t="str">
        <f t="shared" ca="1" si="6"/>
        <v>H</v>
      </c>
      <c r="CC28" s="57">
        <f t="shared" ca="1" si="7"/>
        <v>1</v>
      </c>
      <c r="CD28" s="57">
        <f t="shared" ca="1" si="8"/>
        <v>0</v>
      </c>
      <c r="CE28" s="58" t="str">
        <f t="shared" ca="1" si="9"/>
        <v>H</v>
      </c>
      <c r="CF28" s="59" t="str">
        <f t="shared" ca="1" si="10"/>
        <v>J Linington</v>
      </c>
      <c r="CG28" s="57">
        <f t="shared" ca="1" si="11"/>
        <v>10</v>
      </c>
      <c r="CH28" s="57">
        <f t="shared" ca="1" si="12"/>
        <v>12</v>
      </c>
      <c r="CI28" s="57">
        <f t="shared" ca="1" si="13"/>
        <v>7</v>
      </c>
      <c r="CJ28" s="57">
        <f t="shared" ca="1" si="14"/>
        <v>5</v>
      </c>
      <c r="CK28" s="57">
        <f t="shared" ca="1" si="15"/>
        <v>6</v>
      </c>
      <c r="CL28" s="57">
        <f t="shared" ca="1" si="16"/>
        <v>14</v>
      </c>
      <c r="CM28" s="57">
        <f t="shared" ca="1" si="17"/>
        <v>4</v>
      </c>
      <c r="CN28" s="57">
        <f t="shared" ca="1" si="18"/>
        <v>5</v>
      </c>
      <c r="CO28" s="57">
        <f t="shared" ca="1" si="19"/>
        <v>0</v>
      </c>
      <c r="CP28" s="57">
        <f t="shared" ca="1" si="20"/>
        <v>1</v>
      </c>
      <c r="CQ28" s="57">
        <f t="shared" ca="1" si="21"/>
        <v>0</v>
      </c>
      <c r="CR28" s="57">
        <f t="shared" ca="1" si="22"/>
        <v>0</v>
      </c>
      <c r="CS28" s="60">
        <f t="shared" ca="1" si="23"/>
        <v>2.4500000000000002</v>
      </c>
      <c r="CT28" s="60">
        <f t="shared" ca="1" si="24"/>
        <v>3.3</v>
      </c>
      <c r="CU28" s="60">
        <f t="shared" ca="1" si="25"/>
        <v>3.2</v>
      </c>
      <c r="CV28" s="60">
        <f t="shared" ca="1" si="26"/>
        <v>2.4500000000000002</v>
      </c>
      <c r="CW28" s="60">
        <f t="shared" ca="1" si="27"/>
        <v>3.29</v>
      </c>
      <c r="CX28" s="60">
        <f t="shared" ca="1" si="28"/>
        <v>3.18</v>
      </c>
      <c r="CY28" s="60">
        <f t="shared" ca="1" si="29"/>
        <v>2.12</v>
      </c>
      <c r="CZ28" s="60">
        <f t="shared" ca="1" si="30"/>
        <v>1.71</v>
      </c>
      <c r="DA28" s="65">
        <f t="shared" ca="1" si="31"/>
        <v>1</v>
      </c>
      <c r="DB28" s="65">
        <f t="shared" ca="1" si="32"/>
        <v>1</v>
      </c>
      <c r="DC28" s="65">
        <f t="shared" ca="1" si="33"/>
        <v>0</v>
      </c>
      <c r="DD28" s="65">
        <f t="shared" ca="1" si="34"/>
        <v>0</v>
      </c>
      <c r="DE28" s="65">
        <f t="shared" ca="1" si="35"/>
        <v>0</v>
      </c>
      <c r="DF28" s="66" t="str">
        <f t="shared" ca="1" si="36"/>
        <v>D</v>
      </c>
      <c r="DG28" s="66" t="str">
        <f t="shared" ca="1" si="37"/>
        <v>H-H</v>
      </c>
      <c r="DH28" s="66" t="str">
        <f t="shared" ca="1" si="38"/>
        <v>H10</v>
      </c>
      <c r="DI28" s="66" t="str">
        <f t="shared" ca="1" si="39"/>
        <v>H10</v>
      </c>
      <c r="DJ28" s="66" t="str">
        <f t="shared" ca="1" si="40"/>
        <v>D00</v>
      </c>
      <c r="DK28" s="65" t="str">
        <f t="shared" ca="1" si="41"/>
        <v>No</v>
      </c>
      <c r="DL28" s="65">
        <f t="shared" ca="1" si="42"/>
        <v>0</v>
      </c>
      <c r="DM28" s="65">
        <f t="shared" ca="1" si="43"/>
        <v>0</v>
      </c>
      <c r="DN28" s="65">
        <f t="shared" ca="1" si="44"/>
        <v>1</v>
      </c>
      <c r="DO28" s="65">
        <f t="shared" ca="1" si="45"/>
        <v>0</v>
      </c>
      <c r="DP28" s="65">
        <f t="shared" ca="1" si="46"/>
        <v>0</v>
      </c>
      <c r="DQ28" s="65">
        <f t="shared" ca="1" si="47"/>
        <v>0</v>
      </c>
      <c r="DR28" s="69">
        <f t="shared" ca="1" si="48"/>
        <v>1.4500000000000002</v>
      </c>
      <c r="DS28" s="69">
        <f t="shared" ca="1" si="49"/>
        <v>-1</v>
      </c>
      <c r="DT28" s="69">
        <f t="shared" ca="1" si="50"/>
        <v>-1</v>
      </c>
      <c r="DU28" s="69">
        <f t="shared" ca="1" si="51"/>
        <v>1.4500000000000002</v>
      </c>
      <c r="DV28" s="69">
        <f t="shared" ca="1" si="52"/>
        <v>-1</v>
      </c>
      <c r="DW28" s="69">
        <f t="shared" ca="1" si="53"/>
        <v>-1</v>
      </c>
      <c r="DX28" s="69">
        <f t="shared" ca="1" si="54"/>
        <v>-1</v>
      </c>
      <c r="DY28" s="69">
        <f t="shared" ca="1" si="55"/>
        <v>0.71</v>
      </c>
      <c r="DZ28" s="72">
        <f t="shared" ca="1" si="56"/>
        <v>102.36935683364254</v>
      </c>
      <c r="EA28" s="72">
        <f t="shared" ca="1" si="57"/>
        <v>102.65800418923089</v>
      </c>
      <c r="EB28" s="72">
        <f t="shared" ca="1" si="58"/>
        <v>105.64934348449741</v>
      </c>
      <c r="EC28" s="65">
        <f t="shared" ca="1" si="59"/>
        <v>1</v>
      </c>
      <c r="ED28" s="65">
        <f t="shared" ca="1" si="60"/>
        <v>0</v>
      </c>
      <c r="EE28" s="65">
        <f t="shared" ca="1" si="61"/>
        <v>0</v>
      </c>
      <c r="EF28" s="65">
        <f t="shared" ca="1" si="62"/>
        <v>1</v>
      </c>
      <c r="EG28" s="65">
        <f t="shared" ca="1" si="63"/>
        <v>0</v>
      </c>
      <c r="EH28" s="65">
        <f t="shared" ca="1" si="64"/>
        <v>1</v>
      </c>
      <c r="EI28" s="429" t="str">
        <f t="shared" ca="1" si="65"/>
        <v>Yes</v>
      </c>
      <c r="EJ28" s="428" t="str">
        <f t="shared" ca="1" si="66"/>
        <v>F</v>
      </c>
      <c r="EK28" s="428" t="str">
        <f t="shared" ca="1" si="67"/>
        <v>Under</v>
      </c>
      <c r="EL28" s="65" t="str">
        <f t="shared" ca="1" si="68"/>
        <v>No</v>
      </c>
      <c r="EM28" s="65" t="str">
        <f t="shared" ca="1" si="69"/>
        <v>No</v>
      </c>
      <c r="EN28" s="65">
        <f t="shared" ca="1" si="70"/>
        <v>10</v>
      </c>
      <c r="EO28" s="433">
        <f t="shared" ca="1" si="71"/>
        <v>1</v>
      </c>
      <c r="EP28" s="433">
        <f t="shared" ca="1" si="72"/>
        <v>0</v>
      </c>
      <c r="EQ28" s="433">
        <f t="shared" ca="1" si="73"/>
        <v>9</v>
      </c>
      <c r="ER28" s="433">
        <f t="shared" ca="1" si="74"/>
        <v>22</v>
      </c>
      <c r="ES28" s="433">
        <f t="shared" ca="1" si="75"/>
        <v>12</v>
      </c>
      <c r="ET28" s="433">
        <f t="shared" ca="1" si="76"/>
        <v>20</v>
      </c>
      <c r="EU28" s="433">
        <f ca="1">IF(OR(CO28="",CQ28=""),"",Discipline!$P$3*CO28+Discipline!$X$3*CQ28)</f>
        <v>0</v>
      </c>
      <c r="EV28" s="433">
        <f ca="1">IF(OR(CP28="",CR28=""),"",Discipline!$P$3*CP28+Discipline!$X$3*CR28)</f>
        <v>10</v>
      </c>
      <c r="FA28" s="1018" t="s">
        <v>984</v>
      </c>
      <c r="FB28" s="1019">
        <v>20</v>
      </c>
      <c r="FC28" s="1019">
        <v>24</v>
      </c>
      <c r="FD28" s="1019">
        <v>24</v>
      </c>
      <c r="FE28" s="1019">
        <v>24</v>
      </c>
      <c r="FF28" s="1019">
        <v>24</v>
      </c>
      <c r="FG28" s="1019">
        <v>12</v>
      </c>
      <c r="FH28" s="1019">
        <v>10</v>
      </c>
      <c r="FI28" s="1019">
        <v>10</v>
      </c>
      <c r="FJ28" s="1019">
        <v>10</v>
      </c>
      <c r="FK28" s="1019">
        <v>18</v>
      </c>
      <c r="FL28" s="1019">
        <v>18</v>
      </c>
      <c r="FM28" s="1019">
        <v>20</v>
      </c>
      <c r="FN28" s="1019">
        <v>22</v>
      </c>
      <c r="FO28" s="1019">
        <v>20</v>
      </c>
      <c r="FP28" s="1019">
        <v>19</v>
      </c>
      <c r="FQ28" s="1019">
        <v>20</v>
      </c>
      <c r="FR28" s="1019">
        <v>20</v>
      </c>
      <c r="FS28" s="1019">
        <v>16</v>
      </c>
      <c r="FT28" s="1019">
        <v>18</v>
      </c>
      <c r="FU28" s="1019">
        <v>18</v>
      </c>
      <c r="FV28" s="1019">
        <v>18</v>
      </c>
      <c r="FW28" s="1019">
        <v>16</v>
      </c>
    </row>
    <row r="29" spans="1:179" x14ac:dyDescent="0.25">
      <c r="A29" s="10" t="str">
        <f ca="1">IFERROR(RANK(order!A29,order!A$3:A$554,0),"")</f>
        <v/>
      </c>
      <c r="B29" s="10" t="str">
        <f ca="1">IFERROR(RANK(order!B29,order!B$3:B$554,0),"")</f>
        <v/>
      </c>
      <c r="C29" s="10" t="str">
        <f ca="1">IFERROR(RANK(order!C29,order!C$3:C$554,0),"")</f>
        <v/>
      </c>
      <c r="D29" s="4">
        <f ca="1">IFERROR(RANK(order!D29,order!D$3:D$554,0),"")</f>
        <v>5</v>
      </c>
      <c r="E29" s="4" t="str">
        <f ca="1">IFERROR(RANK(order!E29,order!E$3:E$554,0),"")</f>
        <v/>
      </c>
      <c r="F29" s="4">
        <f ca="1">IFERROR(RANK(order!F29,order!F$3:F$554,0),"")</f>
        <v>10</v>
      </c>
      <c r="G29" s="10" t="str">
        <f ca="1">IFERROR(RANK(order!G29,order!G$3:G$554,0),"")</f>
        <v/>
      </c>
      <c r="H29" s="10" t="str">
        <f ca="1">IFERROR(RANK(order!H29,order!H$3:H$554,0),"")</f>
        <v/>
      </c>
      <c r="I29" s="10" t="str">
        <f ca="1">IFERROR(RANK(order!I29,order!I$3:I$554,0),"")</f>
        <v/>
      </c>
      <c r="J29" s="4" t="str">
        <f ca="1">IFERROR(RANK(order!J29,order!J$3:J$554,0),"")</f>
        <v/>
      </c>
      <c r="K29" s="4" t="str">
        <f ca="1">IFERROR(RANK(order!K29,order!K$3:K$554,0),"")</f>
        <v/>
      </c>
      <c r="L29" s="4" t="str">
        <f ca="1">IFERROR(RANK(order!L29,order!L$3:L$554,0),"")</f>
        <v/>
      </c>
      <c r="M29" s="10" t="str">
        <f ca="1">IFERROR(RANK(order!M29,order!M$3:M$554,0),"")</f>
        <v/>
      </c>
      <c r="N29" s="10" t="str">
        <f ca="1">IFERROR(RANK(order!N29,order!N$3:N$554,0),"")</f>
        <v/>
      </c>
      <c r="O29" s="10" t="str">
        <f ca="1">IFERROR(RANK(order!O29,order!O$3:O$554,0),"")</f>
        <v/>
      </c>
      <c r="P29" s="4" t="str">
        <f ca="1">IFERROR(RANK(order!P29,order!P$3:P$554,0),"")</f>
        <v/>
      </c>
      <c r="Q29" s="4" t="str">
        <f ca="1">IFERROR(RANK(order!Q29,order!Q$3:Q$554,0),"")</f>
        <v/>
      </c>
      <c r="R29" s="4" t="str">
        <f ca="1">IFERROR(RANK(order!R29,order!R$3:R$554,0),"")</f>
        <v/>
      </c>
      <c r="S29" s="10" t="str">
        <f ca="1">IFERROR(RANK(order!S29,order!S$3:S$554,0),"")</f>
        <v/>
      </c>
      <c r="T29" s="10" t="str">
        <f ca="1">IFERROR(RANK(order!T29,order!T$3:T$554,0),"")</f>
        <v/>
      </c>
      <c r="U29" s="10" t="str">
        <f ca="1">IFERROR(RANK(order!U29,order!U$3:U$554,0),"")</f>
        <v/>
      </c>
      <c r="V29" s="4" t="str">
        <f ca="1">IFERROR(RANK(order!V29,order!V$3:V$554,0),"")</f>
        <v/>
      </c>
      <c r="W29" s="4" t="str">
        <f ca="1">IFERROR(RANK(order!W29,order!W$3:W$554,0),"")</f>
        <v/>
      </c>
      <c r="X29" s="4" t="str">
        <f ca="1">IFERROR(RANK(order!X29,order!X$3:X$554,0),"")</f>
        <v/>
      </c>
      <c r="Y29" s="10" t="str">
        <f ca="1">IFERROR(RANK(order!Y29,order!Y$3:Y$554,0),"")</f>
        <v/>
      </c>
      <c r="Z29" s="10" t="str">
        <f ca="1">IFERROR(RANK(order!Z29,order!Z$3:Z$554,0),"")</f>
        <v/>
      </c>
      <c r="AA29" s="10" t="str">
        <f ca="1">IFERROR(RANK(order!AA29,order!AA$3:AA$554,0),"")</f>
        <v/>
      </c>
      <c r="AB29" s="4" t="str">
        <f ca="1">IFERROR(RANK(order!AB29,order!AB$3:AB$554,0),"")</f>
        <v/>
      </c>
      <c r="AC29" s="4" t="str">
        <f ca="1">IFERROR(RANK(order!AC29,order!AC$3:AC$554,0),"")</f>
        <v/>
      </c>
      <c r="AD29" s="4" t="str">
        <f ca="1">IFERROR(RANK(order!AD29,order!AD$3:AD$554,0),"")</f>
        <v/>
      </c>
      <c r="AE29" s="10" t="str">
        <f ca="1">IFERROR(RANK(order!AE29,order!AE$3:AE$554,0),"")</f>
        <v/>
      </c>
      <c r="AF29" s="10" t="str">
        <f ca="1">IFERROR(RANK(order!AF29,order!AF$3:AF$554,0),"")</f>
        <v/>
      </c>
      <c r="AG29" s="10" t="str">
        <f ca="1">IFERROR(RANK(order!AG29,order!AG$3:AG$554,0),"")</f>
        <v/>
      </c>
      <c r="AH29" s="4" t="str">
        <f ca="1">IFERROR(RANK(order!AH29,order!AH$3:AH$554,0),"")</f>
        <v/>
      </c>
      <c r="AI29" s="4" t="str">
        <f ca="1">IFERROR(RANK(order!AI29,order!AI$3:AI$554,0),"")</f>
        <v/>
      </c>
      <c r="AJ29" s="4" t="str">
        <f ca="1">IFERROR(RANK(order!AJ29,order!AJ$3:AJ$554,0),"")</f>
        <v/>
      </c>
      <c r="AK29" s="10" t="str">
        <f ca="1">IFERROR(RANK(order!AK29,order!AK$3:AK$554,0),"")</f>
        <v/>
      </c>
      <c r="AL29" s="10" t="str">
        <f ca="1">IFERROR(RANK(order!AL29,order!AL$3:AL$554,0),"")</f>
        <v/>
      </c>
      <c r="AM29" s="10" t="str">
        <f ca="1">IFERROR(RANK(order!AM29,order!AM$3:AM$554,0),"")</f>
        <v/>
      </c>
      <c r="AN29" s="4" t="str">
        <f ca="1">IFERROR(RANK(order!AN29,order!AN$3:AN$554,0),"")</f>
        <v/>
      </c>
      <c r="AO29" s="4" t="str">
        <f ca="1">IFERROR(RANK(order!AO29,order!AO$3:AO$554,0),"")</f>
        <v/>
      </c>
      <c r="AP29" s="4" t="str">
        <f ca="1">IFERROR(RANK(order!AP29,order!AP$3:AP$554,0),"")</f>
        <v/>
      </c>
      <c r="AQ29" s="10" t="str">
        <f ca="1">IFERROR(RANK(order!AQ29,order!AQ$3:AQ$554,0),"")</f>
        <v/>
      </c>
      <c r="AR29" s="10" t="str">
        <f ca="1">IFERROR(RANK(order!AR29,order!AR$3:AR$554,0),"")</f>
        <v/>
      </c>
      <c r="AS29" s="10" t="str">
        <f ca="1">IFERROR(RANK(order!AS29,order!AS$3:AS$554,0),"")</f>
        <v/>
      </c>
      <c r="AT29" s="4" t="str">
        <f ca="1">IFERROR(RANK(order!AT29,order!AT$3:AT$554,0),"")</f>
        <v/>
      </c>
      <c r="AU29" s="4" t="str">
        <f ca="1">IFERROR(RANK(order!AU29,order!AU$3:AU$554,0),"")</f>
        <v/>
      </c>
      <c r="AV29" s="4" t="str">
        <f ca="1">IFERROR(RANK(order!AV29,order!AV$3:AV$554,0),"")</f>
        <v/>
      </c>
      <c r="AW29" s="10" t="str">
        <f ca="1">IFERROR(RANK(order!AW29,order!AW$3:AW$554,0),"")</f>
        <v/>
      </c>
      <c r="AX29" s="10" t="str">
        <f ca="1">IFERROR(RANK(order!AX29,order!AX$3:AX$554,0),"")</f>
        <v/>
      </c>
      <c r="AY29" s="10" t="str">
        <f ca="1">IFERROR(RANK(order!AY29,order!AY$3:AY$554,0),"")</f>
        <v/>
      </c>
      <c r="AZ29" s="4" t="str">
        <f ca="1">IFERROR(RANK(order!AZ29,order!AZ$3:AZ$554,0),"")</f>
        <v/>
      </c>
      <c r="BA29" s="4" t="str">
        <f ca="1">IFERROR(RANK(order!BA29,order!BA$3:BA$554,0),"")</f>
        <v/>
      </c>
      <c r="BB29" s="4" t="str">
        <f ca="1">IFERROR(RANK(order!BB29,order!BB$3:BB$554,0),"")</f>
        <v/>
      </c>
      <c r="BC29" s="10" t="str">
        <f ca="1">IFERROR(RANK(order!BC29,order!BC$3:BC$554,0),"")</f>
        <v/>
      </c>
      <c r="BD29" s="10" t="str">
        <f ca="1">IFERROR(RANK(order!BD29,order!BD$3:BD$554,0),"")</f>
        <v/>
      </c>
      <c r="BE29" s="10" t="str">
        <f ca="1">IFERROR(RANK(order!BE29,order!BE$3:BE$554,0),"")</f>
        <v/>
      </c>
      <c r="BF29" s="4" t="str">
        <f ca="1">IFERROR(RANK(order!BF29,order!BF$3:BF$554,0),"")</f>
        <v/>
      </c>
      <c r="BG29" s="4" t="str">
        <f ca="1">IFERROR(RANK(order!BG29,order!BG$3:BG$554,0),"")</f>
        <v/>
      </c>
      <c r="BH29" s="4" t="str">
        <f ca="1">IFERROR(RANK(order!BH29,order!BH$3:BH$554,0),"")</f>
        <v/>
      </c>
      <c r="BI29" s="10" t="str">
        <f ca="1">IFERROR(RANK(order!BI29,order!BI$3:BI$554,0),"")</f>
        <v/>
      </c>
      <c r="BJ29" s="10" t="str">
        <f ca="1">IFERROR(RANK(order!BJ29,order!BJ$3:BJ$554,0),"")</f>
        <v/>
      </c>
      <c r="BK29" s="10" t="str">
        <f ca="1">IFERROR(RANK(order!BK29,order!BK$3:BK$554,0),"")</f>
        <v/>
      </c>
      <c r="BL29" s="4" t="str">
        <f ca="1">IFERROR(RANK(order!BL29,order!BL$3:BL$554,0),"")</f>
        <v/>
      </c>
      <c r="BM29" s="4">
        <f ca="1">IFERROR(RANK(order!BM29,order!BM$3:BM$554,0),"")</f>
        <v>5</v>
      </c>
      <c r="BN29" s="4">
        <f ca="1">IFERROR(RANK(order!BN29,order!BN$3:BN$554,0),"")</f>
        <v>10</v>
      </c>
      <c r="BO29" s="10" t="str">
        <f ca="1">IFERROR(RANK(order!BO29,order!BO$3:BO$554,0),"")</f>
        <v/>
      </c>
      <c r="BP29" s="10" t="str">
        <f ca="1">IFERROR(RANK(order!BP29,order!BP$3:BP$554,0),"")</f>
        <v/>
      </c>
      <c r="BQ29" s="10" t="str">
        <f ca="1">IFERROR(RANK(order!BQ29,order!BQ$3:BQ$554,0),"")</f>
        <v/>
      </c>
      <c r="BR29" s="4" t="str">
        <f ca="1">IFERROR(RANK(order!BR29,order!BR$3:BR$554,0),"")</f>
        <v/>
      </c>
      <c r="BS29" s="4" t="str">
        <f ca="1">IFERROR(RANK(order!BS29,order!BS$3:BS$554,0),"")</f>
        <v/>
      </c>
      <c r="BT29" s="4" t="str">
        <f ca="1">IFERROR(RANK(order!BT29,order!BT$3:BT$554,0),"")</f>
        <v/>
      </c>
      <c r="BU29" s="95">
        <f t="shared" si="77"/>
        <v>27</v>
      </c>
      <c r="BV29" s="35" t="str">
        <f t="shared" si="78"/>
        <v>E1</v>
      </c>
      <c r="BW29" s="55">
        <f t="shared" ca="1" si="1"/>
        <v>43329</v>
      </c>
      <c r="BX29" s="56" t="str">
        <f t="shared" ca="1" si="2"/>
        <v>Birmingham</v>
      </c>
      <c r="BY29" s="56" t="str">
        <f t="shared" ca="1" si="3"/>
        <v>Swansea</v>
      </c>
      <c r="BZ29" s="57">
        <f t="shared" ca="1" si="4"/>
        <v>0</v>
      </c>
      <c r="CA29" s="57">
        <f t="shared" ca="1" si="5"/>
        <v>0</v>
      </c>
      <c r="CB29" s="58" t="str">
        <f t="shared" ca="1" si="6"/>
        <v>D</v>
      </c>
      <c r="CC29" s="57">
        <f t="shared" ca="1" si="7"/>
        <v>0</v>
      </c>
      <c r="CD29" s="57">
        <f t="shared" ca="1" si="8"/>
        <v>0</v>
      </c>
      <c r="CE29" s="58" t="str">
        <f t="shared" ca="1" si="9"/>
        <v>D</v>
      </c>
      <c r="CF29" s="59" t="str">
        <f t="shared" ca="1" si="10"/>
        <v>D England</v>
      </c>
      <c r="CG29" s="57">
        <f t="shared" ca="1" si="11"/>
        <v>17</v>
      </c>
      <c r="CH29" s="57">
        <f t="shared" ca="1" si="12"/>
        <v>6</v>
      </c>
      <c r="CI29" s="57">
        <f t="shared" ca="1" si="13"/>
        <v>6</v>
      </c>
      <c r="CJ29" s="57">
        <f t="shared" ca="1" si="14"/>
        <v>0</v>
      </c>
      <c r="CK29" s="57">
        <f t="shared" ca="1" si="15"/>
        <v>13</v>
      </c>
      <c r="CL29" s="57">
        <f t="shared" ca="1" si="16"/>
        <v>11</v>
      </c>
      <c r="CM29" s="57">
        <f t="shared" ca="1" si="17"/>
        <v>10</v>
      </c>
      <c r="CN29" s="57">
        <f t="shared" ca="1" si="18"/>
        <v>1</v>
      </c>
      <c r="CO29" s="57">
        <f t="shared" ca="1" si="19"/>
        <v>1</v>
      </c>
      <c r="CP29" s="57">
        <f t="shared" ca="1" si="20"/>
        <v>1</v>
      </c>
      <c r="CQ29" s="57">
        <f t="shared" ca="1" si="21"/>
        <v>0</v>
      </c>
      <c r="CR29" s="57">
        <f t="shared" ca="1" si="22"/>
        <v>0</v>
      </c>
      <c r="CS29" s="60">
        <f t="shared" ca="1" si="23"/>
        <v>3.1</v>
      </c>
      <c r="CT29" s="60">
        <f t="shared" ca="1" si="24"/>
        <v>3.3</v>
      </c>
      <c r="CU29" s="60">
        <f t="shared" ca="1" si="25"/>
        <v>2.5</v>
      </c>
      <c r="CV29" s="60">
        <f t="shared" ca="1" si="26"/>
        <v>3.12</v>
      </c>
      <c r="CW29" s="60">
        <f t="shared" ca="1" si="27"/>
        <v>3.35</v>
      </c>
      <c r="CX29" s="60">
        <f t="shared" ca="1" si="28"/>
        <v>2.4500000000000002</v>
      </c>
      <c r="CY29" s="60">
        <f t="shared" ca="1" si="29"/>
        <v>2.15</v>
      </c>
      <c r="CZ29" s="60">
        <f t="shared" ca="1" si="30"/>
        <v>1.69</v>
      </c>
      <c r="DA29" s="65">
        <f t="shared" ca="1" si="31"/>
        <v>0</v>
      </c>
      <c r="DB29" s="65">
        <f t="shared" ca="1" si="32"/>
        <v>0</v>
      </c>
      <c r="DC29" s="65">
        <f t="shared" ca="1" si="33"/>
        <v>0</v>
      </c>
      <c r="DD29" s="65">
        <f t="shared" ca="1" si="34"/>
        <v>0</v>
      </c>
      <c r="DE29" s="65">
        <f t="shared" ca="1" si="35"/>
        <v>0</v>
      </c>
      <c r="DF29" s="66" t="str">
        <f t="shared" ca="1" si="36"/>
        <v>D</v>
      </c>
      <c r="DG29" s="66" t="str">
        <f t="shared" ca="1" si="37"/>
        <v>D-D</v>
      </c>
      <c r="DH29" s="66" t="str">
        <f t="shared" ca="1" si="38"/>
        <v>D00</v>
      </c>
      <c r="DI29" s="66" t="str">
        <f t="shared" ca="1" si="39"/>
        <v>D00</v>
      </c>
      <c r="DJ29" s="66" t="str">
        <f t="shared" ca="1" si="40"/>
        <v>D00</v>
      </c>
      <c r="DK29" s="65" t="str">
        <f t="shared" ca="1" si="41"/>
        <v>No</v>
      </c>
      <c r="DL29" s="65">
        <f t="shared" ca="1" si="42"/>
        <v>0</v>
      </c>
      <c r="DM29" s="65">
        <f t="shared" ca="1" si="43"/>
        <v>0</v>
      </c>
      <c r="DN29" s="65">
        <f t="shared" ca="1" si="44"/>
        <v>0</v>
      </c>
      <c r="DO29" s="65">
        <f t="shared" ca="1" si="45"/>
        <v>0</v>
      </c>
      <c r="DP29" s="65">
        <f t="shared" ca="1" si="46"/>
        <v>0</v>
      </c>
      <c r="DQ29" s="65">
        <f t="shared" ca="1" si="47"/>
        <v>0</v>
      </c>
      <c r="DR29" s="69">
        <f t="shared" ca="1" si="48"/>
        <v>-1</v>
      </c>
      <c r="DS29" s="69">
        <f t="shared" ca="1" si="49"/>
        <v>2.2999999999999998</v>
      </c>
      <c r="DT29" s="69">
        <f t="shared" ca="1" si="50"/>
        <v>-1</v>
      </c>
      <c r="DU29" s="69">
        <f t="shared" ca="1" si="51"/>
        <v>-1</v>
      </c>
      <c r="DV29" s="69">
        <f t="shared" ca="1" si="52"/>
        <v>2.35</v>
      </c>
      <c r="DW29" s="69">
        <f t="shared" ca="1" si="53"/>
        <v>-1</v>
      </c>
      <c r="DX29" s="69">
        <f t="shared" ca="1" si="54"/>
        <v>-1</v>
      </c>
      <c r="DY29" s="69">
        <f t="shared" ca="1" si="55"/>
        <v>0.69</v>
      </c>
      <c r="DZ29" s="72">
        <f t="shared" ca="1" si="56"/>
        <v>102.56109481915934</v>
      </c>
      <c r="EA29" s="72">
        <f t="shared" ca="1" si="57"/>
        <v>102.71835485055101</v>
      </c>
      <c r="EB29" s="72">
        <f t="shared" ca="1" si="58"/>
        <v>105.68322554011284</v>
      </c>
      <c r="EC29" s="65">
        <f t="shared" ca="1" si="59"/>
        <v>1</v>
      </c>
      <c r="ED29" s="65">
        <f t="shared" ca="1" si="60"/>
        <v>1</v>
      </c>
      <c r="EE29" s="65">
        <f t="shared" ca="1" si="61"/>
        <v>0</v>
      </c>
      <c r="EF29" s="65">
        <f t="shared" ca="1" si="62"/>
        <v>0</v>
      </c>
      <c r="EG29" s="65">
        <f t="shared" ca="1" si="63"/>
        <v>1</v>
      </c>
      <c r="EH29" s="65">
        <f t="shared" ca="1" si="64"/>
        <v>1</v>
      </c>
      <c r="EI29" s="429" t="str">
        <f t="shared" ca="1" si="65"/>
        <v>Yes</v>
      </c>
      <c r="EJ29" s="428" t="str">
        <f t="shared" ca="1" si="66"/>
        <v>E</v>
      </c>
      <c r="EK29" s="428" t="str">
        <f t="shared" ca="1" si="67"/>
        <v>Under</v>
      </c>
      <c r="EL29" s="65" t="str">
        <f t="shared" ca="1" si="68"/>
        <v>No</v>
      </c>
      <c r="EM29" s="65" t="str">
        <f t="shared" ca="1" si="69"/>
        <v>No</v>
      </c>
      <c r="EN29" s="65">
        <f t="shared" ca="1" si="70"/>
        <v>20</v>
      </c>
      <c r="EO29" s="433">
        <f t="shared" ca="1" si="71"/>
        <v>2</v>
      </c>
      <c r="EP29" s="433">
        <f t="shared" ca="1" si="72"/>
        <v>0</v>
      </c>
      <c r="EQ29" s="433">
        <f t="shared" ca="1" si="73"/>
        <v>11</v>
      </c>
      <c r="ER29" s="433">
        <f t="shared" ca="1" si="74"/>
        <v>23</v>
      </c>
      <c r="ES29" s="433">
        <f t="shared" ca="1" si="75"/>
        <v>6</v>
      </c>
      <c r="ET29" s="433">
        <f t="shared" ca="1" si="76"/>
        <v>24</v>
      </c>
      <c r="EU29" s="433">
        <f ca="1">IF(OR(CO29="",CQ29=""),"",Discipline!$P$3*CO29+Discipline!$X$3*CQ29)</f>
        <v>10</v>
      </c>
      <c r="EV29" s="433">
        <f ca="1">IF(OR(CP29="",CR29=""),"",Discipline!$P$3*CP29+Discipline!$X$3*CR29)</f>
        <v>10</v>
      </c>
      <c r="FA29" s="4" t="s">
        <v>985</v>
      </c>
      <c r="FB29" s="6" t="str">
        <f>IF(FB27=FB28,"OK","Error!")</f>
        <v>OK</v>
      </c>
      <c r="FC29" s="6" t="str">
        <f t="shared" ref="FC29:FW29" si="80">IF(FC27=FC28,"OK","Error!")</f>
        <v>OK</v>
      </c>
      <c r="FD29" s="6" t="str">
        <f t="shared" si="80"/>
        <v>OK</v>
      </c>
      <c r="FE29" s="6" t="str">
        <f t="shared" si="80"/>
        <v>OK</v>
      </c>
      <c r="FF29" s="6" t="str">
        <f t="shared" si="80"/>
        <v>OK</v>
      </c>
      <c r="FG29" s="6" t="str">
        <f t="shared" si="80"/>
        <v>OK</v>
      </c>
      <c r="FH29" s="6" t="str">
        <f t="shared" si="80"/>
        <v>OK</v>
      </c>
      <c r="FI29" s="6" t="str">
        <f t="shared" si="80"/>
        <v>OK</v>
      </c>
      <c r="FJ29" s="6" t="str">
        <f t="shared" si="80"/>
        <v>OK</v>
      </c>
      <c r="FK29" s="6" t="str">
        <f t="shared" si="80"/>
        <v>OK</v>
      </c>
      <c r="FL29" s="6" t="str">
        <f t="shared" si="80"/>
        <v>OK</v>
      </c>
      <c r="FM29" s="6" t="str">
        <f t="shared" si="80"/>
        <v>OK</v>
      </c>
      <c r="FN29" s="6" t="str">
        <f t="shared" si="80"/>
        <v>OK</v>
      </c>
      <c r="FO29" s="6" t="str">
        <f t="shared" si="80"/>
        <v>OK</v>
      </c>
      <c r="FP29" s="6" t="str">
        <f t="shared" si="80"/>
        <v>OK</v>
      </c>
      <c r="FQ29" s="6" t="str">
        <f t="shared" si="80"/>
        <v>OK</v>
      </c>
      <c r="FR29" s="6" t="str">
        <f t="shared" si="80"/>
        <v>OK</v>
      </c>
      <c r="FS29" s="6" t="str">
        <f t="shared" si="80"/>
        <v>OK</v>
      </c>
      <c r="FT29" s="6" t="str">
        <f t="shared" si="80"/>
        <v>OK</v>
      </c>
      <c r="FU29" s="6" t="str">
        <f t="shared" si="80"/>
        <v>OK</v>
      </c>
      <c r="FV29" s="6" t="str">
        <f t="shared" si="80"/>
        <v>OK</v>
      </c>
      <c r="FW29" s="6" t="str">
        <f t="shared" si="80"/>
        <v>OK</v>
      </c>
    </row>
    <row r="30" spans="1:179" x14ac:dyDescent="0.25">
      <c r="A30" s="10" t="str">
        <f ca="1">IFERROR(RANK(order!A30,order!A$3:A$554,0),"")</f>
        <v/>
      </c>
      <c r="B30" s="10" t="str">
        <f ca="1">IFERROR(RANK(order!B30,order!B$3:B$554,0),"")</f>
        <v/>
      </c>
      <c r="C30" s="10" t="str">
        <f ca="1">IFERROR(RANK(order!C30,order!C$3:C$554,0),"")</f>
        <v/>
      </c>
      <c r="D30" s="4" t="str">
        <f ca="1">IFERROR(RANK(order!D30,order!D$3:D$554,0),"")</f>
        <v/>
      </c>
      <c r="E30" s="4" t="str">
        <f ca="1">IFERROR(RANK(order!E30,order!E$3:E$554,0),"")</f>
        <v/>
      </c>
      <c r="F30" s="4" t="str">
        <f ca="1">IFERROR(RANK(order!F30,order!F$3:F$554,0),"")</f>
        <v/>
      </c>
      <c r="G30" s="10" t="str">
        <f ca="1">IFERROR(RANK(order!G30,order!G$3:G$554,0),"")</f>
        <v/>
      </c>
      <c r="H30" s="10" t="str">
        <f ca="1">IFERROR(RANK(order!H30,order!H$3:H$554,0),"")</f>
        <v/>
      </c>
      <c r="I30" s="10" t="str">
        <f ca="1">IFERROR(RANK(order!I30,order!I$3:I$554,0),"")</f>
        <v/>
      </c>
      <c r="J30" s="4" t="str">
        <f ca="1">IFERROR(RANK(order!J30,order!J$3:J$554,0),"")</f>
        <v/>
      </c>
      <c r="K30" s="4" t="str">
        <f ca="1">IFERROR(RANK(order!K30,order!K$3:K$554,0),"")</f>
        <v/>
      </c>
      <c r="L30" s="4" t="str">
        <f ca="1">IFERROR(RANK(order!L30,order!L$3:L$554,0),"")</f>
        <v/>
      </c>
      <c r="M30" s="10" t="str">
        <f ca="1">IFERROR(RANK(order!M30,order!M$3:M$554,0),"")</f>
        <v/>
      </c>
      <c r="N30" s="10" t="str">
        <f ca="1">IFERROR(RANK(order!N30,order!N$3:N$554,0),"")</f>
        <v/>
      </c>
      <c r="O30" s="10" t="str">
        <f ca="1">IFERROR(RANK(order!O30,order!O$3:O$554,0),"")</f>
        <v/>
      </c>
      <c r="P30" s="4">
        <f ca="1">IFERROR(RANK(order!P30,order!P$3:P$554,0),"")</f>
        <v>5</v>
      </c>
      <c r="Q30" s="4" t="str">
        <f ca="1">IFERROR(RANK(order!Q30,order!Q$3:Q$554,0),"")</f>
        <v/>
      </c>
      <c r="R30" s="4">
        <f ca="1">IFERROR(RANK(order!R30,order!R$3:R$554,0),"")</f>
        <v>10</v>
      </c>
      <c r="S30" s="10" t="str">
        <f ca="1">IFERROR(RANK(order!S30,order!S$3:S$554,0),"")</f>
        <v/>
      </c>
      <c r="T30" s="10" t="str">
        <f ca="1">IFERROR(RANK(order!T30,order!T$3:T$554,0),"")</f>
        <v/>
      </c>
      <c r="U30" s="10" t="str">
        <f ca="1">IFERROR(RANK(order!U30,order!U$3:U$554,0),"")</f>
        <v/>
      </c>
      <c r="V30" s="4" t="str">
        <f ca="1">IFERROR(RANK(order!V30,order!V$3:V$554,0),"")</f>
        <v/>
      </c>
      <c r="W30" s="4" t="str">
        <f ca="1">IFERROR(RANK(order!W30,order!W$3:W$554,0),"")</f>
        <v/>
      </c>
      <c r="X30" s="4" t="str">
        <f ca="1">IFERROR(RANK(order!X30,order!X$3:X$554,0),"")</f>
        <v/>
      </c>
      <c r="Y30" s="10" t="str">
        <f ca="1">IFERROR(RANK(order!Y30,order!Y$3:Y$554,0),"")</f>
        <v/>
      </c>
      <c r="Z30" s="10" t="str">
        <f ca="1">IFERROR(RANK(order!Z30,order!Z$3:Z$554,0),"")</f>
        <v/>
      </c>
      <c r="AA30" s="10" t="str">
        <f ca="1">IFERROR(RANK(order!AA30,order!AA$3:AA$554,0),"")</f>
        <v/>
      </c>
      <c r="AB30" s="4" t="str">
        <f ca="1">IFERROR(RANK(order!AB30,order!AB$3:AB$554,0),"")</f>
        <v/>
      </c>
      <c r="AC30" s="4" t="str">
        <f ca="1">IFERROR(RANK(order!AC30,order!AC$3:AC$554,0),"")</f>
        <v/>
      </c>
      <c r="AD30" s="4" t="str">
        <f ca="1">IFERROR(RANK(order!AD30,order!AD$3:AD$554,0),"")</f>
        <v/>
      </c>
      <c r="AE30" s="10" t="str">
        <f ca="1">IFERROR(RANK(order!AE30,order!AE$3:AE$554,0),"")</f>
        <v/>
      </c>
      <c r="AF30" s="10">
        <f ca="1">IFERROR(RANK(order!AF30,order!AF$3:AF$554,0),"")</f>
        <v>5</v>
      </c>
      <c r="AG30" s="10">
        <f ca="1">IFERROR(RANK(order!AG30,order!AG$3:AG$554,0),"")</f>
        <v>9</v>
      </c>
      <c r="AH30" s="4" t="str">
        <f ca="1">IFERROR(RANK(order!AH30,order!AH$3:AH$554,0),"")</f>
        <v/>
      </c>
      <c r="AI30" s="4" t="str">
        <f ca="1">IFERROR(RANK(order!AI30,order!AI$3:AI$554,0),"")</f>
        <v/>
      </c>
      <c r="AJ30" s="4" t="str">
        <f ca="1">IFERROR(RANK(order!AJ30,order!AJ$3:AJ$554,0),"")</f>
        <v/>
      </c>
      <c r="AK30" s="10" t="str">
        <f ca="1">IFERROR(RANK(order!AK30,order!AK$3:AK$554,0),"")</f>
        <v/>
      </c>
      <c r="AL30" s="10" t="str">
        <f ca="1">IFERROR(RANK(order!AL30,order!AL$3:AL$554,0),"")</f>
        <v/>
      </c>
      <c r="AM30" s="10" t="str">
        <f ca="1">IFERROR(RANK(order!AM30,order!AM$3:AM$554,0),"")</f>
        <v/>
      </c>
      <c r="AN30" s="4" t="str">
        <f ca="1">IFERROR(RANK(order!AN30,order!AN$3:AN$554,0),"")</f>
        <v/>
      </c>
      <c r="AO30" s="4" t="str">
        <f ca="1">IFERROR(RANK(order!AO30,order!AO$3:AO$554,0),"")</f>
        <v/>
      </c>
      <c r="AP30" s="4" t="str">
        <f ca="1">IFERROR(RANK(order!AP30,order!AP$3:AP$554,0),"")</f>
        <v/>
      </c>
      <c r="AQ30" s="10" t="str">
        <f ca="1">IFERROR(RANK(order!AQ30,order!AQ$3:AQ$554,0),"")</f>
        <v/>
      </c>
      <c r="AR30" s="10" t="str">
        <f ca="1">IFERROR(RANK(order!AR30,order!AR$3:AR$554,0),"")</f>
        <v/>
      </c>
      <c r="AS30" s="10" t="str">
        <f ca="1">IFERROR(RANK(order!AS30,order!AS$3:AS$554,0),"")</f>
        <v/>
      </c>
      <c r="AT30" s="4" t="str">
        <f ca="1">IFERROR(RANK(order!AT30,order!AT$3:AT$554,0),"")</f>
        <v/>
      </c>
      <c r="AU30" s="4" t="str">
        <f ca="1">IFERROR(RANK(order!AU30,order!AU$3:AU$554,0),"")</f>
        <v/>
      </c>
      <c r="AV30" s="4" t="str">
        <f ca="1">IFERROR(RANK(order!AV30,order!AV$3:AV$554,0),"")</f>
        <v/>
      </c>
      <c r="AW30" s="10" t="str">
        <f ca="1">IFERROR(RANK(order!AW30,order!AW$3:AW$554,0),"")</f>
        <v/>
      </c>
      <c r="AX30" s="10" t="str">
        <f ca="1">IFERROR(RANK(order!AX30,order!AX$3:AX$554,0),"")</f>
        <v/>
      </c>
      <c r="AY30" s="10" t="str">
        <f ca="1">IFERROR(RANK(order!AY30,order!AY$3:AY$554,0),"")</f>
        <v/>
      </c>
      <c r="AZ30" s="4" t="str">
        <f ca="1">IFERROR(RANK(order!AZ30,order!AZ$3:AZ$554,0),"")</f>
        <v/>
      </c>
      <c r="BA30" s="4" t="str">
        <f ca="1">IFERROR(RANK(order!BA30,order!BA$3:BA$554,0),"")</f>
        <v/>
      </c>
      <c r="BB30" s="4" t="str">
        <f ca="1">IFERROR(RANK(order!BB30,order!BB$3:BB$554,0),"")</f>
        <v/>
      </c>
      <c r="BC30" s="10" t="str">
        <f ca="1">IFERROR(RANK(order!BC30,order!BC$3:BC$554,0),"")</f>
        <v/>
      </c>
      <c r="BD30" s="10" t="str">
        <f ca="1">IFERROR(RANK(order!BD30,order!BD$3:BD$554,0),"")</f>
        <v/>
      </c>
      <c r="BE30" s="10" t="str">
        <f ca="1">IFERROR(RANK(order!BE30,order!BE$3:BE$554,0),"")</f>
        <v/>
      </c>
      <c r="BF30" s="4" t="str">
        <f ca="1">IFERROR(RANK(order!BF30,order!BF$3:BF$554,0),"")</f>
        <v/>
      </c>
      <c r="BG30" s="4" t="str">
        <f ca="1">IFERROR(RANK(order!BG30,order!BG$3:BG$554,0),"")</f>
        <v/>
      </c>
      <c r="BH30" s="4" t="str">
        <f ca="1">IFERROR(RANK(order!BH30,order!BH$3:BH$554,0),"")</f>
        <v/>
      </c>
      <c r="BI30" s="10" t="str">
        <f ca="1">IFERROR(RANK(order!BI30,order!BI$3:BI$554,0),"")</f>
        <v/>
      </c>
      <c r="BJ30" s="10" t="str">
        <f ca="1">IFERROR(RANK(order!BJ30,order!BJ$3:BJ$554,0),"")</f>
        <v/>
      </c>
      <c r="BK30" s="10" t="str">
        <f ca="1">IFERROR(RANK(order!BK30,order!BK$3:BK$554,0),"")</f>
        <v/>
      </c>
      <c r="BL30" s="4" t="str">
        <f ca="1">IFERROR(RANK(order!BL30,order!BL$3:BL$554,0),"")</f>
        <v/>
      </c>
      <c r="BM30" s="4" t="str">
        <f ca="1">IFERROR(RANK(order!BM30,order!BM$3:BM$554,0),"")</f>
        <v/>
      </c>
      <c r="BN30" s="4" t="str">
        <f ca="1">IFERROR(RANK(order!BN30,order!BN$3:BN$554,0),"")</f>
        <v/>
      </c>
      <c r="BO30" s="10" t="str">
        <f ca="1">IFERROR(RANK(order!BO30,order!BO$3:BO$554,0),"")</f>
        <v/>
      </c>
      <c r="BP30" s="10" t="str">
        <f ca="1">IFERROR(RANK(order!BP30,order!BP$3:BP$554,0),"")</f>
        <v/>
      </c>
      <c r="BQ30" s="10" t="str">
        <f ca="1">IFERROR(RANK(order!BQ30,order!BQ$3:BQ$554,0),"")</f>
        <v/>
      </c>
      <c r="BR30" s="4" t="str">
        <f ca="1">IFERROR(RANK(order!BR30,order!BR$3:BR$554,0),"")</f>
        <v/>
      </c>
      <c r="BS30" s="4" t="str">
        <f ca="1">IFERROR(RANK(order!BS30,order!BS$3:BS$554,0),"")</f>
        <v/>
      </c>
      <c r="BT30" s="4" t="str">
        <f ca="1">IFERROR(RANK(order!BT30,order!BT$3:BT$554,0),"")</f>
        <v/>
      </c>
      <c r="BU30" s="95">
        <f t="shared" si="77"/>
        <v>28</v>
      </c>
      <c r="BV30" s="35" t="str">
        <f t="shared" si="78"/>
        <v>E1</v>
      </c>
      <c r="BW30" s="55">
        <f t="shared" ca="1" si="1"/>
        <v>43330</v>
      </c>
      <c r="BX30" s="56" t="str">
        <f t="shared" ca="1" si="2"/>
        <v>Bristol City</v>
      </c>
      <c r="BY30" s="56" t="str">
        <f t="shared" ca="1" si="3"/>
        <v>Middlesbrough</v>
      </c>
      <c r="BZ30" s="57">
        <f t="shared" ca="1" si="4"/>
        <v>0</v>
      </c>
      <c r="CA30" s="57">
        <f t="shared" ca="1" si="5"/>
        <v>2</v>
      </c>
      <c r="CB30" s="58" t="str">
        <f t="shared" ca="1" si="6"/>
        <v>A</v>
      </c>
      <c r="CC30" s="57">
        <f t="shared" ca="1" si="7"/>
        <v>0</v>
      </c>
      <c r="CD30" s="57">
        <f t="shared" ca="1" si="8"/>
        <v>2</v>
      </c>
      <c r="CE30" s="58" t="str">
        <f t="shared" ca="1" si="9"/>
        <v>A</v>
      </c>
      <c r="CF30" s="59" t="str">
        <f t="shared" ca="1" si="10"/>
        <v>O Langford</v>
      </c>
      <c r="CG30" s="57">
        <f t="shared" ca="1" si="11"/>
        <v>18</v>
      </c>
      <c r="CH30" s="57">
        <f t="shared" ca="1" si="12"/>
        <v>13</v>
      </c>
      <c r="CI30" s="57">
        <f t="shared" ca="1" si="13"/>
        <v>4</v>
      </c>
      <c r="CJ30" s="57">
        <f t="shared" ca="1" si="14"/>
        <v>3</v>
      </c>
      <c r="CK30" s="57">
        <f t="shared" ca="1" si="15"/>
        <v>9</v>
      </c>
      <c r="CL30" s="57">
        <f t="shared" ca="1" si="16"/>
        <v>11</v>
      </c>
      <c r="CM30" s="57">
        <f t="shared" ca="1" si="17"/>
        <v>4</v>
      </c>
      <c r="CN30" s="57">
        <f t="shared" ca="1" si="18"/>
        <v>4</v>
      </c>
      <c r="CO30" s="57">
        <f t="shared" ca="1" si="19"/>
        <v>1</v>
      </c>
      <c r="CP30" s="57">
        <f t="shared" ca="1" si="20"/>
        <v>2</v>
      </c>
      <c r="CQ30" s="57">
        <f t="shared" ca="1" si="21"/>
        <v>0</v>
      </c>
      <c r="CR30" s="57">
        <f t="shared" ca="1" si="22"/>
        <v>0</v>
      </c>
      <c r="CS30" s="60">
        <f t="shared" ca="1" si="23"/>
        <v>2.9</v>
      </c>
      <c r="CT30" s="60">
        <f t="shared" ca="1" si="24"/>
        <v>3.4</v>
      </c>
      <c r="CU30" s="60">
        <f t="shared" ca="1" si="25"/>
        <v>2.6</v>
      </c>
      <c r="CV30" s="60">
        <f t="shared" ca="1" si="26"/>
        <v>2.93</v>
      </c>
      <c r="CW30" s="60">
        <f t="shared" ca="1" si="27"/>
        <v>3.23</v>
      </c>
      <c r="CX30" s="60">
        <f t="shared" ca="1" si="28"/>
        <v>2.68</v>
      </c>
      <c r="CY30" s="60">
        <f t="shared" ca="1" si="29"/>
        <v>2.2000000000000002</v>
      </c>
      <c r="CZ30" s="60">
        <f t="shared" ca="1" si="30"/>
        <v>1.66</v>
      </c>
      <c r="DA30" s="65">
        <f t="shared" ca="1" si="31"/>
        <v>2</v>
      </c>
      <c r="DB30" s="65">
        <f t="shared" ca="1" si="32"/>
        <v>2</v>
      </c>
      <c r="DC30" s="65">
        <f t="shared" ca="1" si="33"/>
        <v>0</v>
      </c>
      <c r="DD30" s="65">
        <f t="shared" ca="1" si="34"/>
        <v>0</v>
      </c>
      <c r="DE30" s="65">
        <f t="shared" ca="1" si="35"/>
        <v>0</v>
      </c>
      <c r="DF30" s="66" t="str">
        <f t="shared" ca="1" si="36"/>
        <v>D</v>
      </c>
      <c r="DG30" s="66" t="str">
        <f t="shared" ca="1" si="37"/>
        <v>A-A</v>
      </c>
      <c r="DH30" s="66" t="str">
        <f t="shared" ca="1" si="38"/>
        <v>A02</v>
      </c>
      <c r="DI30" s="66" t="str">
        <f t="shared" ca="1" si="39"/>
        <v>A02</v>
      </c>
      <c r="DJ30" s="66" t="str">
        <f t="shared" ca="1" si="40"/>
        <v>D00</v>
      </c>
      <c r="DK30" s="65" t="str">
        <f t="shared" ca="1" si="41"/>
        <v>No</v>
      </c>
      <c r="DL30" s="65">
        <f t="shared" ca="1" si="42"/>
        <v>0</v>
      </c>
      <c r="DM30" s="65">
        <f t="shared" ca="1" si="43"/>
        <v>0</v>
      </c>
      <c r="DN30" s="65">
        <f t="shared" ca="1" si="44"/>
        <v>0</v>
      </c>
      <c r="DO30" s="65">
        <f t="shared" ca="1" si="45"/>
        <v>1</v>
      </c>
      <c r="DP30" s="65">
        <f t="shared" ca="1" si="46"/>
        <v>0</v>
      </c>
      <c r="DQ30" s="65">
        <f t="shared" ca="1" si="47"/>
        <v>0</v>
      </c>
      <c r="DR30" s="69">
        <f t="shared" ca="1" si="48"/>
        <v>-1</v>
      </c>
      <c r="DS30" s="69">
        <f t="shared" ca="1" si="49"/>
        <v>-1</v>
      </c>
      <c r="DT30" s="69">
        <f t="shared" ca="1" si="50"/>
        <v>1.6</v>
      </c>
      <c r="DU30" s="69">
        <f t="shared" ca="1" si="51"/>
        <v>-1</v>
      </c>
      <c r="DV30" s="69">
        <f t="shared" ca="1" si="52"/>
        <v>-1</v>
      </c>
      <c r="DW30" s="69">
        <f t="shared" ca="1" si="53"/>
        <v>1.6800000000000002</v>
      </c>
      <c r="DX30" s="69">
        <f t="shared" ca="1" si="54"/>
        <v>-1</v>
      </c>
      <c r="DY30" s="69">
        <f t="shared" ca="1" si="55"/>
        <v>0.65999999999999992</v>
      </c>
      <c r="DZ30" s="72">
        <f t="shared" ca="1" si="56"/>
        <v>102.35606178811048</v>
      </c>
      <c r="EA30" s="72">
        <f t="shared" ca="1" si="57"/>
        <v>102.40287799056682</v>
      </c>
      <c r="EB30" s="72">
        <f t="shared" ca="1" si="58"/>
        <v>105.69550930996715</v>
      </c>
      <c r="EC30" s="65">
        <f t="shared" ca="1" si="59"/>
        <v>0</v>
      </c>
      <c r="ED30" s="65">
        <f t="shared" ca="1" si="60"/>
        <v>1</v>
      </c>
      <c r="EE30" s="65">
        <f t="shared" ca="1" si="61"/>
        <v>1</v>
      </c>
      <c r="EF30" s="65">
        <f t="shared" ca="1" si="62"/>
        <v>0</v>
      </c>
      <c r="EG30" s="65">
        <f t="shared" ca="1" si="63"/>
        <v>1</v>
      </c>
      <c r="EH30" s="65">
        <f t="shared" ca="1" si="64"/>
        <v>0</v>
      </c>
      <c r="EI30" s="429" t="str">
        <f t="shared" ca="1" si="65"/>
        <v>Yes</v>
      </c>
      <c r="EJ30" s="428" t="str">
        <f t="shared" ca="1" si="66"/>
        <v>F</v>
      </c>
      <c r="EK30" s="428" t="str">
        <f t="shared" ca="1" si="67"/>
        <v>Under</v>
      </c>
      <c r="EL30" s="65" t="str">
        <f t="shared" ca="1" si="68"/>
        <v>No</v>
      </c>
      <c r="EM30" s="65" t="str">
        <f t="shared" ca="1" si="69"/>
        <v>No</v>
      </c>
      <c r="EN30" s="65">
        <f t="shared" ca="1" si="70"/>
        <v>30</v>
      </c>
      <c r="EO30" s="433">
        <f t="shared" ca="1" si="71"/>
        <v>3</v>
      </c>
      <c r="EP30" s="433">
        <f t="shared" ca="1" si="72"/>
        <v>0</v>
      </c>
      <c r="EQ30" s="433">
        <f t="shared" ca="1" si="73"/>
        <v>8</v>
      </c>
      <c r="ER30" s="433">
        <f t="shared" ca="1" si="74"/>
        <v>31</v>
      </c>
      <c r="ES30" s="433">
        <f t="shared" ca="1" si="75"/>
        <v>7</v>
      </c>
      <c r="ET30" s="433">
        <f t="shared" ca="1" si="76"/>
        <v>20</v>
      </c>
      <c r="EU30" s="433">
        <f ca="1">IF(OR(CO30="",CQ30=""),"",Discipline!$P$3*CO30+Discipline!$X$3*CQ30)</f>
        <v>10</v>
      </c>
      <c r="EV30" s="433">
        <f ca="1">IF(OR(CP30="",CR30=""),"",Discipline!$P$3*CP30+Discipline!$X$3*CR30)</f>
        <v>20</v>
      </c>
    </row>
    <row r="31" spans="1:179" x14ac:dyDescent="0.25">
      <c r="A31" s="10" t="str">
        <f ca="1">IFERROR(RANK(order!A31,order!A$3:A$554,0),"")</f>
        <v/>
      </c>
      <c r="B31" s="10" t="str">
        <f ca="1">IFERROR(RANK(order!B31,order!B$3:B$554,0),"")</f>
        <v/>
      </c>
      <c r="C31" s="10" t="str">
        <f ca="1">IFERROR(RANK(order!C31,order!C$3:C$554,0),"")</f>
        <v/>
      </c>
      <c r="D31" s="4" t="str">
        <f ca="1">IFERROR(RANK(order!D31,order!D$3:D$554,0),"")</f>
        <v/>
      </c>
      <c r="E31" s="4" t="str">
        <f ca="1">IFERROR(RANK(order!E31,order!E$3:E$554,0),"")</f>
        <v/>
      </c>
      <c r="F31" s="4" t="str">
        <f ca="1">IFERROR(RANK(order!F31,order!F$3:F$554,0),"")</f>
        <v/>
      </c>
      <c r="G31" s="10" t="str">
        <f ca="1">IFERROR(RANK(order!G31,order!G$3:G$554,0),"")</f>
        <v/>
      </c>
      <c r="H31" s="10">
        <f ca="1">IFERROR(RANK(order!H31,order!H$3:H$554,0),"")</f>
        <v>5</v>
      </c>
      <c r="I31" s="10">
        <f ca="1">IFERROR(RANK(order!I31,order!I$3:I$554,0),"")</f>
        <v>10</v>
      </c>
      <c r="J31" s="4" t="str">
        <f ca="1">IFERROR(RANK(order!J31,order!J$3:J$554,0),"")</f>
        <v/>
      </c>
      <c r="K31" s="4" t="str">
        <f ca="1">IFERROR(RANK(order!K31,order!K$3:K$554,0),"")</f>
        <v/>
      </c>
      <c r="L31" s="4" t="str">
        <f ca="1">IFERROR(RANK(order!L31,order!L$3:L$554,0),"")</f>
        <v/>
      </c>
      <c r="M31" s="10" t="str">
        <f ca="1">IFERROR(RANK(order!M31,order!M$3:M$554,0),"")</f>
        <v/>
      </c>
      <c r="N31" s="10" t="str">
        <f ca="1">IFERROR(RANK(order!N31,order!N$3:N$554,0),"")</f>
        <v/>
      </c>
      <c r="O31" s="10" t="str">
        <f ca="1">IFERROR(RANK(order!O31,order!O$3:O$554,0),"")</f>
        <v/>
      </c>
      <c r="P31" s="4" t="str">
        <f ca="1">IFERROR(RANK(order!P31,order!P$3:P$554,0),"")</f>
        <v/>
      </c>
      <c r="Q31" s="4" t="str">
        <f ca="1">IFERROR(RANK(order!Q31,order!Q$3:Q$554,0),"")</f>
        <v/>
      </c>
      <c r="R31" s="4" t="str">
        <f ca="1">IFERROR(RANK(order!R31,order!R$3:R$554,0),"")</f>
        <v/>
      </c>
      <c r="S31" s="10" t="str">
        <f ca="1">IFERROR(RANK(order!S31,order!S$3:S$554,0),"")</f>
        <v/>
      </c>
      <c r="T31" s="10" t="str">
        <f ca="1">IFERROR(RANK(order!T31,order!T$3:T$554,0),"")</f>
        <v/>
      </c>
      <c r="U31" s="10" t="str">
        <f ca="1">IFERROR(RANK(order!U31,order!U$3:U$554,0),"")</f>
        <v/>
      </c>
      <c r="V31" s="4">
        <f ca="1">IFERROR(RANK(order!V31,order!V$3:V$554,0),"")</f>
        <v>5</v>
      </c>
      <c r="W31" s="4" t="str">
        <f ca="1">IFERROR(RANK(order!W31,order!W$3:W$554,0),"")</f>
        <v/>
      </c>
      <c r="X31" s="4">
        <f ca="1">IFERROR(RANK(order!X31,order!X$3:X$554,0),"")</f>
        <v>10</v>
      </c>
      <c r="Y31" s="10" t="str">
        <f ca="1">IFERROR(RANK(order!Y31,order!Y$3:Y$554,0),"")</f>
        <v/>
      </c>
      <c r="Z31" s="10" t="str">
        <f ca="1">IFERROR(RANK(order!Z31,order!Z$3:Z$554,0),"")</f>
        <v/>
      </c>
      <c r="AA31" s="10" t="str">
        <f ca="1">IFERROR(RANK(order!AA31,order!AA$3:AA$554,0),"")</f>
        <v/>
      </c>
      <c r="AB31" s="4" t="str">
        <f ca="1">IFERROR(RANK(order!AB31,order!AB$3:AB$554,0),"")</f>
        <v/>
      </c>
      <c r="AC31" s="4" t="str">
        <f ca="1">IFERROR(RANK(order!AC31,order!AC$3:AC$554,0),"")</f>
        <v/>
      </c>
      <c r="AD31" s="4" t="str">
        <f ca="1">IFERROR(RANK(order!AD31,order!AD$3:AD$554,0),"")</f>
        <v/>
      </c>
      <c r="AE31" s="10" t="str">
        <f ca="1">IFERROR(RANK(order!AE31,order!AE$3:AE$554,0),"")</f>
        <v/>
      </c>
      <c r="AF31" s="10" t="str">
        <f ca="1">IFERROR(RANK(order!AF31,order!AF$3:AF$554,0),"")</f>
        <v/>
      </c>
      <c r="AG31" s="10" t="str">
        <f ca="1">IFERROR(RANK(order!AG31,order!AG$3:AG$554,0),"")</f>
        <v/>
      </c>
      <c r="AH31" s="4" t="str">
        <f ca="1">IFERROR(RANK(order!AH31,order!AH$3:AH$554,0),"")</f>
        <v/>
      </c>
      <c r="AI31" s="4" t="str">
        <f ca="1">IFERROR(RANK(order!AI31,order!AI$3:AI$554,0),"")</f>
        <v/>
      </c>
      <c r="AJ31" s="4" t="str">
        <f ca="1">IFERROR(RANK(order!AJ31,order!AJ$3:AJ$554,0),"")</f>
        <v/>
      </c>
      <c r="AK31" s="10" t="str">
        <f ca="1">IFERROR(RANK(order!AK31,order!AK$3:AK$554,0),"")</f>
        <v/>
      </c>
      <c r="AL31" s="10" t="str">
        <f ca="1">IFERROR(RANK(order!AL31,order!AL$3:AL$554,0),"")</f>
        <v/>
      </c>
      <c r="AM31" s="10" t="str">
        <f ca="1">IFERROR(RANK(order!AM31,order!AM$3:AM$554,0),"")</f>
        <v/>
      </c>
      <c r="AN31" s="4" t="str">
        <f ca="1">IFERROR(RANK(order!AN31,order!AN$3:AN$554,0),"")</f>
        <v/>
      </c>
      <c r="AO31" s="4" t="str">
        <f ca="1">IFERROR(RANK(order!AO31,order!AO$3:AO$554,0),"")</f>
        <v/>
      </c>
      <c r="AP31" s="4" t="str">
        <f ca="1">IFERROR(RANK(order!AP31,order!AP$3:AP$554,0),"")</f>
        <v/>
      </c>
      <c r="AQ31" s="10" t="str">
        <f ca="1">IFERROR(RANK(order!AQ31,order!AQ$3:AQ$554,0),"")</f>
        <v/>
      </c>
      <c r="AR31" s="10" t="str">
        <f ca="1">IFERROR(RANK(order!AR31,order!AR$3:AR$554,0),"")</f>
        <v/>
      </c>
      <c r="AS31" s="10" t="str">
        <f ca="1">IFERROR(RANK(order!AS31,order!AS$3:AS$554,0),"")</f>
        <v/>
      </c>
      <c r="AT31" s="4" t="str">
        <f ca="1">IFERROR(RANK(order!AT31,order!AT$3:AT$554,0),"")</f>
        <v/>
      </c>
      <c r="AU31" s="4" t="str">
        <f ca="1">IFERROR(RANK(order!AU31,order!AU$3:AU$554,0),"")</f>
        <v/>
      </c>
      <c r="AV31" s="4" t="str">
        <f ca="1">IFERROR(RANK(order!AV31,order!AV$3:AV$554,0),"")</f>
        <v/>
      </c>
      <c r="AW31" s="10" t="str">
        <f ca="1">IFERROR(RANK(order!AW31,order!AW$3:AW$554,0),"")</f>
        <v/>
      </c>
      <c r="AX31" s="10" t="str">
        <f ca="1">IFERROR(RANK(order!AX31,order!AX$3:AX$554,0),"")</f>
        <v/>
      </c>
      <c r="AY31" s="10" t="str">
        <f ca="1">IFERROR(RANK(order!AY31,order!AY$3:AY$554,0),"")</f>
        <v/>
      </c>
      <c r="AZ31" s="4" t="str">
        <f ca="1">IFERROR(RANK(order!AZ31,order!AZ$3:AZ$554,0),"")</f>
        <v/>
      </c>
      <c r="BA31" s="4" t="str">
        <f ca="1">IFERROR(RANK(order!BA31,order!BA$3:BA$554,0),"")</f>
        <v/>
      </c>
      <c r="BB31" s="4" t="str">
        <f ca="1">IFERROR(RANK(order!BB31,order!BB$3:BB$554,0),"")</f>
        <v/>
      </c>
      <c r="BC31" s="10" t="str">
        <f ca="1">IFERROR(RANK(order!BC31,order!BC$3:BC$554,0),"")</f>
        <v/>
      </c>
      <c r="BD31" s="10" t="str">
        <f ca="1">IFERROR(RANK(order!BD31,order!BD$3:BD$554,0),"")</f>
        <v/>
      </c>
      <c r="BE31" s="10" t="str">
        <f ca="1">IFERROR(RANK(order!BE31,order!BE$3:BE$554,0),"")</f>
        <v/>
      </c>
      <c r="BF31" s="4" t="str">
        <f ca="1">IFERROR(RANK(order!BF31,order!BF$3:BF$554,0),"")</f>
        <v/>
      </c>
      <c r="BG31" s="4" t="str">
        <f ca="1">IFERROR(RANK(order!BG31,order!BG$3:BG$554,0),"")</f>
        <v/>
      </c>
      <c r="BH31" s="4" t="str">
        <f ca="1">IFERROR(RANK(order!BH31,order!BH$3:BH$554,0),"")</f>
        <v/>
      </c>
      <c r="BI31" s="10" t="str">
        <f ca="1">IFERROR(RANK(order!BI31,order!BI$3:BI$554,0),"")</f>
        <v/>
      </c>
      <c r="BJ31" s="10" t="str">
        <f ca="1">IFERROR(RANK(order!BJ31,order!BJ$3:BJ$554,0),"")</f>
        <v/>
      </c>
      <c r="BK31" s="10" t="str">
        <f ca="1">IFERROR(RANK(order!BK31,order!BK$3:BK$554,0),"")</f>
        <v/>
      </c>
      <c r="BL31" s="4" t="str">
        <f ca="1">IFERROR(RANK(order!BL31,order!BL$3:BL$554,0),"")</f>
        <v/>
      </c>
      <c r="BM31" s="4" t="str">
        <f ca="1">IFERROR(RANK(order!BM31,order!BM$3:BM$554,0),"")</f>
        <v/>
      </c>
      <c r="BN31" s="4" t="str">
        <f ca="1">IFERROR(RANK(order!BN31,order!BN$3:BN$554,0),"")</f>
        <v/>
      </c>
      <c r="BO31" s="10" t="str">
        <f ca="1">IFERROR(RANK(order!BO31,order!BO$3:BO$554,0),"")</f>
        <v/>
      </c>
      <c r="BP31" s="10" t="str">
        <f ca="1">IFERROR(RANK(order!BP31,order!BP$3:BP$554,0),"")</f>
        <v/>
      </c>
      <c r="BQ31" s="10" t="str">
        <f ca="1">IFERROR(RANK(order!BQ31,order!BQ$3:BQ$554,0),"")</f>
        <v/>
      </c>
      <c r="BR31" s="4" t="str">
        <f ca="1">IFERROR(RANK(order!BR31,order!BR$3:BR$554,0),"")</f>
        <v/>
      </c>
      <c r="BS31" s="4" t="str">
        <f ca="1">IFERROR(RANK(order!BS31,order!BS$3:BS$554,0),"")</f>
        <v/>
      </c>
      <c r="BT31" s="4" t="str">
        <f ca="1">IFERROR(RANK(order!BT31,order!BT$3:BT$554,0),"")</f>
        <v/>
      </c>
      <c r="BU31" s="95">
        <f t="shared" si="77"/>
        <v>29</v>
      </c>
      <c r="BV31" s="35" t="str">
        <f t="shared" si="78"/>
        <v>E1</v>
      </c>
      <c r="BW31" s="55">
        <f t="shared" ca="1" si="1"/>
        <v>43330</v>
      </c>
      <c r="BX31" s="56" t="str">
        <f t="shared" ca="1" si="2"/>
        <v>Hull</v>
      </c>
      <c r="BY31" s="56" t="str">
        <f t="shared" ca="1" si="3"/>
        <v>Blackburn</v>
      </c>
      <c r="BZ31" s="57">
        <f t="shared" ca="1" si="4"/>
        <v>0</v>
      </c>
      <c r="CA31" s="57">
        <f t="shared" ca="1" si="5"/>
        <v>1</v>
      </c>
      <c r="CB31" s="58" t="str">
        <f t="shared" ca="1" si="6"/>
        <v>A</v>
      </c>
      <c r="CC31" s="57">
        <f t="shared" ca="1" si="7"/>
        <v>0</v>
      </c>
      <c r="CD31" s="57">
        <f t="shared" ca="1" si="8"/>
        <v>1</v>
      </c>
      <c r="CE31" s="58" t="str">
        <f t="shared" ca="1" si="9"/>
        <v>A</v>
      </c>
      <c r="CF31" s="59" t="str">
        <f t="shared" ca="1" si="10"/>
        <v>D Coote</v>
      </c>
      <c r="CG31" s="57">
        <f t="shared" ca="1" si="11"/>
        <v>10</v>
      </c>
      <c r="CH31" s="57">
        <f t="shared" ca="1" si="12"/>
        <v>16</v>
      </c>
      <c r="CI31" s="57">
        <f t="shared" ca="1" si="13"/>
        <v>3</v>
      </c>
      <c r="CJ31" s="57">
        <f t="shared" ca="1" si="14"/>
        <v>7</v>
      </c>
      <c r="CK31" s="57">
        <f t="shared" ca="1" si="15"/>
        <v>12</v>
      </c>
      <c r="CL31" s="57">
        <f t="shared" ca="1" si="16"/>
        <v>13</v>
      </c>
      <c r="CM31" s="57">
        <f t="shared" ca="1" si="17"/>
        <v>5</v>
      </c>
      <c r="CN31" s="57">
        <f t="shared" ca="1" si="18"/>
        <v>1</v>
      </c>
      <c r="CO31" s="57">
        <f t="shared" ca="1" si="19"/>
        <v>1</v>
      </c>
      <c r="CP31" s="57">
        <f t="shared" ca="1" si="20"/>
        <v>3</v>
      </c>
      <c r="CQ31" s="57">
        <f t="shared" ca="1" si="21"/>
        <v>0</v>
      </c>
      <c r="CR31" s="57">
        <f t="shared" ca="1" si="22"/>
        <v>0</v>
      </c>
      <c r="CS31" s="60">
        <f t="shared" ca="1" si="23"/>
        <v>2.4</v>
      </c>
      <c r="CT31" s="60">
        <f t="shared" ca="1" si="24"/>
        <v>3.4</v>
      </c>
      <c r="CU31" s="60">
        <f t="shared" ca="1" si="25"/>
        <v>3.2</v>
      </c>
      <c r="CV31" s="60">
        <f t="shared" ca="1" si="26"/>
        <v>2.35</v>
      </c>
      <c r="CW31" s="60">
        <f t="shared" ca="1" si="27"/>
        <v>3.36</v>
      </c>
      <c r="CX31" s="60">
        <f t="shared" ca="1" si="28"/>
        <v>3.32</v>
      </c>
      <c r="CY31" s="60">
        <f t="shared" ca="1" si="29"/>
        <v>2.04</v>
      </c>
      <c r="CZ31" s="60">
        <f t="shared" ca="1" si="30"/>
        <v>1.76</v>
      </c>
      <c r="DA31" s="65">
        <f t="shared" ca="1" si="31"/>
        <v>1</v>
      </c>
      <c r="DB31" s="65">
        <f t="shared" ca="1" si="32"/>
        <v>1</v>
      </c>
      <c r="DC31" s="65">
        <f t="shared" ca="1" si="33"/>
        <v>0</v>
      </c>
      <c r="DD31" s="65">
        <f t="shared" ca="1" si="34"/>
        <v>0</v>
      </c>
      <c r="DE31" s="65">
        <f t="shared" ca="1" si="35"/>
        <v>0</v>
      </c>
      <c r="DF31" s="66" t="str">
        <f t="shared" ca="1" si="36"/>
        <v>D</v>
      </c>
      <c r="DG31" s="66" t="str">
        <f t="shared" ca="1" si="37"/>
        <v>A-A</v>
      </c>
      <c r="DH31" s="66" t="str">
        <f t="shared" ca="1" si="38"/>
        <v>A01</v>
      </c>
      <c r="DI31" s="66" t="str">
        <f t="shared" ca="1" si="39"/>
        <v>A01</v>
      </c>
      <c r="DJ31" s="66" t="str">
        <f t="shared" ca="1" si="40"/>
        <v>D00</v>
      </c>
      <c r="DK31" s="65" t="str">
        <f t="shared" ca="1" si="41"/>
        <v>No</v>
      </c>
      <c r="DL31" s="65">
        <f t="shared" ca="1" si="42"/>
        <v>0</v>
      </c>
      <c r="DM31" s="65">
        <f t="shared" ca="1" si="43"/>
        <v>0</v>
      </c>
      <c r="DN31" s="65">
        <f t="shared" ca="1" si="44"/>
        <v>0</v>
      </c>
      <c r="DO31" s="65">
        <f t="shared" ca="1" si="45"/>
        <v>1</v>
      </c>
      <c r="DP31" s="65">
        <f t="shared" ca="1" si="46"/>
        <v>0</v>
      </c>
      <c r="DQ31" s="65">
        <f t="shared" ca="1" si="47"/>
        <v>0</v>
      </c>
      <c r="DR31" s="69">
        <f t="shared" ca="1" si="48"/>
        <v>-1</v>
      </c>
      <c r="DS31" s="69">
        <f t="shared" ca="1" si="49"/>
        <v>-1</v>
      </c>
      <c r="DT31" s="69">
        <f t="shared" ca="1" si="50"/>
        <v>2.2000000000000002</v>
      </c>
      <c r="DU31" s="69">
        <f t="shared" ca="1" si="51"/>
        <v>-1</v>
      </c>
      <c r="DV31" s="69">
        <f t="shared" ca="1" si="52"/>
        <v>-1</v>
      </c>
      <c r="DW31" s="69">
        <f t="shared" ca="1" si="53"/>
        <v>2.3199999999999998</v>
      </c>
      <c r="DX31" s="69">
        <f t="shared" ca="1" si="54"/>
        <v>-1</v>
      </c>
      <c r="DY31" s="69">
        <f t="shared" ca="1" si="55"/>
        <v>0.76</v>
      </c>
      <c r="DZ31" s="72">
        <f t="shared" ca="1" si="56"/>
        <v>102.32843137254903</v>
      </c>
      <c r="EA31" s="72">
        <f t="shared" ca="1" si="57"/>
        <v>102.43557817897731</v>
      </c>
      <c r="EB31" s="72">
        <f t="shared" ca="1" si="58"/>
        <v>105.83778966131908</v>
      </c>
      <c r="EC31" s="65">
        <f t="shared" ca="1" si="59"/>
        <v>0</v>
      </c>
      <c r="ED31" s="65">
        <f t="shared" ca="1" si="60"/>
        <v>1</v>
      </c>
      <c r="EE31" s="65">
        <f t="shared" ca="1" si="61"/>
        <v>1</v>
      </c>
      <c r="EF31" s="65">
        <f t="shared" ca="1" si="62"/>
        <v>0</v>
      </c>
      <c r="EG31" s="65">
        <f t="shared" ca="1" si="63"/>
        <v>1</v>
      </c>
      <c r="EH31" s="65">
        <f t="shared" ca="1" si="64"/>
        <v>0</v>
      </c>
      <c r="EI31" s="429" t="str">
        <f t="shared" ca="1" si="65"/>
        <v>Yes</v>
      </c>
      <c r="EJ31" s="428" t="str">
        <f t="shared" ca="1" si="66"/>
        <v>F</v>
      </c>
      <c r="EK31" s="428" t="str">
        <f t="shared" ca="1" si="67"/>
        <v>Under</v>
      </c>
      <c r="EL31" s="65" t="str">
        <f t="shared" ca="1" si="68"/>
        <v>No</v>
      </c>
      <c r="EM31" s="65" t="str">
        <f t="shared" ca="1" si="69"/>
        <v>No</v>
      </c>
      <c r="EN31" s="65">
        <f t="shared" ca="1" si="70"/>
        <v>40</v>
      </c>
      <c r="EO31" s="433">
        <f t="shared" ca="1" si="71"/>
        <v>4</v>
      </c>
      <c r="EP31" s="433">
        <f t="shared" ca="1" si="72"/>
        <v>0</v>
      </c>
      <c r="EQ31" s="433">
        <f t="shared" ca="1" si="73"/>
        <v>6</v>
      </c>
      <c r="ER31" s="433">
        <f t="shared" ca="1" si="74"/>
        <v>26</v>
      </c>
      <c r="ES31" s="433">
        <f t="shared" ca="1" si="75"/>
        <v>10</v>
      </c>
      <c r="ET31" s="433">
        <f t="shared" ca="1" si="76"/>
        <v>25</v>
      </c>
      <c r="EU31" s="433">
        <f ca="1">IF(OR(CO31="",CQ31=""),"",Discipline!$P$3*CO31+Discipline!$X$3*CQ31)</f>
        <v>10</v>
      </c>
      <c r="EV31" s="433">
        <f ca="1">IF(OR(CP31="",CR31=""),"",Discipline!$P$3*CP31+Discipline!$X$3*CR31)</f>
        <v>30</v>
      </c>
    </row>
    <row r="32" spans="1:179" x14ac:dyDescent="0.25">
      <c r="A32" s="10" t="str">
        <f ca="1">IFERROR(RANK(order!A32,order!A$3:A$554,0),"")</f>
        <v/>
      </c>
      <c r="B32" s="10">
        <f ca="1">IFERROR(RANK(order!B32,order!B$3:B$554,0),"")</f>
        <v>5</v>
      </c>
      <c r="C32" s="10">
        <f ca="1">IFERROR(RANK(order!C32,order!C$3:C$554,0),"")</f>
        <v>10</v>
      </c>
      <c r="D32" s="4" t="str">
        <f ca="1">IFERROR(RANK(order!D32,order!D$3:D$554,0),"")</f>
        <v/>
      </c>
      <c r="E32" s="4" t="str">
        <f ca="1">IFERROR(RANK(order!E32,order!E$3:E$554,0),"")</f>
        <v/>
      </c>
      <c r="F32" s="4" t="str">
        <f ca="1">IFERROR(RANK(order!F32,order!F$3:F$554,0),"")</f>
        <v/>
      </c>
      <c r="G32" s="10" t="str">
        <f ca="1">IFERROR(RANK(order!G32,order!G$3:G$554,0),"")</f>
        <v/>
      </c>
      <c r="H32" s="10" t="str">
        <f ca="1">IFERROR(RANK(order!H32,order!H$3:H$554,0),"")</f>
        <v/>
      </c>
      <c r="I32" s="10" t="str">
        <f ca="1">IFERROR(RANK(order!I32,order!I$3:I$554,0),"")</f>
        <v/>
      </c>
      <c r="J32" s="4" t="str">
        <f ca="1">IFERROR(RANK(order!J32,order!J$3:J$554,0),"")</f>
        <v/>
      </c>
      <c r="K32" s="4" t="str">
        <f ca="1">IFERROR(RANK(order!K32,order!K$3:K$554,0),"")</f>
        <v/>
      </c>
      <c r="L32" s="4" t="str">
        <f ca="1">IFERROR(RANK(order!L32,order!L$3:L$554,0),"")</f>
        <v/>
      </c>
      <c r="M32" s="10" t="str">
        <f ca="1">IFERROR(RANK(order!M32,order!M$3:M$554,0),"")</f>
        <v/>
      </c>
      <c r="N32" s="10" t="str">
        <f ca="1">IFERROR(RANK(order!N32,order!N$3:N$554,0),"")</f>
        <v/>
      </c>
      <c r="O32" s="10" t="str">
        <f ca="1">IFERROR(RANK(order!O32,order!O$3:O$554,0),"")</f>
        <v/>
      </c>
      <c r="P32" s="4" t="str">
        <f ca="1">IFERROR(RANK(order!P32,order!P$3:P$554,0),"")</f>
        <v/>
      </c>
      <c r="Q32" s="4" t="str">
        <f ca="1">IFERROR(RANK(order!Q32,order!Q$3:Q$554,0),"")</f>
        <v/>
      </c>
      <c r="R32" s="4" t="str">
        <f ca="1">IFERROR(RANK(order!R32,order!R$3:R$554,0),"")</f>
        <v/>
      </c>
      <c r="S32" s="10" t="str">
        <f ca="1">IFERROR(RANK(order!S32,order!S$3:S$554,0),"")</f>
        <v/>
      </c>
      <c r="T32" s="10" t="str">
        <f ca="1">IFERROR(RANK(order!T32,order!T$3:T$554,0),"")</f>
        <v/>
      </c>
      <c r="U32" s="10" t="str">
        <f ca="1">IFERROR(RANK(order!U32,order!U$3:U$554,0),"")</f>
        <v/>
      </c>
      <c r="V32" s="4" t="str">
        <f ca="1">IFERROR(RANK(order!V32,order!V$3:V$554,0),"")</f>
        <v/>
      </c>
      <c r="W32" s="4" t="str">
        <f ca="1">IFERROR(RANK(order!W32,order!W$3:W$554,0),"")</f>
        <v/>
      </c>
      <c r="X32" s="4" t="str">
        <f ca="1">IFERROR(RANK(order!X32,order!X$3:X$554,0),"")</f>
        <v/>
      </c>
      <c r="Y32" s="10">
        <f ca="1">IFERROR(RANK(order!Y32,order!Y$3:Y$554,0),"")</f>
        <v>5</v>
      </c>
      <c r="Z32" s="10" t="str">
        <f ca="1">IFERROR(RANK(order!Z32,order!Z$3:Z$554,0),"")</f>
        <v/>
      </c>
      <c r="AA32" s="10">
        <f ca="1">IFERROR(RANK(order!AA32,order!AA$3:AA$554,0),"")</f>
        <v>10</v>
      </c>
      <c r="AB32" s="4" t="str">
        <f ca="1">IFERROR(RANK(order!AB32,order!AB$3:AB$554,0),"")</f>
        <v/>
      </c>
      <c r="AC32" s="4" t="str">
        <f ca="1">IFERROR(RANK(order!AC32,order!AC$3:AC$554,0),"")</f>
        <v/>
      </c>
      <c r="AD32" s="4" t="str">
        <f ca="1">IFERROR(RANK(order!AD32,order!AD$3:AD$554,0),"")</f>
        <v/>
      </c>
      <c r="AE32" s="10" t="str">
        <f ca="1">IFERROR(RANK(order!AE32,order!AE$3:AE$554,0),"")</f>
        <v/>
      </c>
      <c r="AF32" s="10" t="str">
        <f ca="1">IFERROR(RANK(order!AF32,order!AF$3:AF$554,0),"")</f>
        <v/>
      </c>
      <c r="AG32" s="10" t="str">
        <f ca="1">IFERROR(RANK(order!AG32,order!AG$3:AG$554,0),"")</f>
        <v/>
      </c>
      <c r="AH32" s="4" t="str">
        <f ca="1">IFERROR(RANK(order!AH32,order!AH$3:AH$554,0),"")</f>
        <v/>
      </c>
      <c r="AI32" s="4" t="str">
        <f ca="1">IFERROR(RANK(order!AI32,order!AI$3:AI$554,0),"")</f>
        <v/>
      </c>
      <c r="AJ32" s="4" t="str">
        <f ca="1">IFERROR(RANK(order!AJ32,order!AJ$3:AJ$554,0),"")</f>
        <v/>
      </c>
      <c r="AK32" s="10" t="str">
        <f ca="1">IFERROR(RANK(order!AK32,order!AK$3:AK$554,0),"")</f>
        <v/>
      </c>
      <c r="AL32" s="10" t="str">
        <f ca="1">IFERROR(RANK(order!AL32,order!AL$3:AL$554,0),"")</f>
        <v/>
      </c>
      <c r="AM32" s="10" t="str">
        <f ca="1">IFERROR(RANK(order!AM32,order!AM$3:AM$554,0),"")</f>
        <v/>
      </c>
      <c r="AN32" s="4" t="str">
        <f ca="1">IFERROR(RANK(order!AN32,order!AN$3:AN$554,0),"")</f>
        <v/>
      </c>
      <c r="AO32" s="4" t="str">
        <f ca="1">IFERROR(RANK(order!AO32,order!AO$3:AO$554,0),"")</f>
        <v/>
      </c>
      <c r="AP32" s="4" t="str">
        <f ca="1">IFERROR(RANK(order!AP32,order!AP$3:AP$554,0),"")</f>
        <v/>
      </c>
      <c r="AQ32" s="10" t="str">
        <f ca="1">IFERROR(RANK(order!AQ32,order!AQ$3:AQ$554,0),"")</f>
        <v/>
      </c>
      <c r="AR32" s="10" t="str">
        <f ca="1">IFERROR(RANK(order!AR32,order!AR$3:AR$554,0),"")</f>
        <v/>
      </c>
      <c r="AS32" s="10" t="str">
        <f ca="1">IFERROR(RANK(order!AS32,order!AS$3:AS$554,0),"")</f>
        <v/>
      </c>
      <c r="AT32" s="4" t="str">
        <f ca="1">IFERROR(RANK(order!AT32,order!AT$3:AT$554,0),"")</f>
        <v/>
      </c>
      <c r="AU32" s="4" t="str">
        <f ca="1">IFERROR(RANK(order!AU32,order!AU$3:AU$554,0),"")</f>
        <v/>
      </c>
      <c r="AV32" s="4" t="str">
        <f ca="1">IFERROR(RANK(order!AV32,order!AV$3:AV$554,0),"")</f>
        <v/>
      </c>
      <c r="AW32" s="10" t="str">
        <f ca="1">IFERROR(RANK(order!AW32,order!AW$3:AW$554,0),"")</f>
        <v/>
      </c>
      <c r="AX32" s="10" t="str">
        <f ca="1">IFERROR(RANK(order!AX32,order!AX$3:AX$554,0),"")</f>
        <v/>
      </c>
      <c r="AY32" s="10" t="str">
        <f ca="1">IFERROR(RANK(order!AY32,order!AY$3:AY$554,0),"")</f>
        <v/>
      </c>
      <c r="AZ32" s="4" t="str">
        <f ca="1">IFERROR(RANK(order!AZ32,order!AZ$3:AZ$554,0),"")</f>
        <v/>
      </c>
      <c r="BA32" s="4" t="str">
        <f ca="1">IFERROR(RANK(order!BA32,order!BA$3:BA$554,0),"")</f>
        <v/>
      </c>
      <c r="BB32" s="4" t="str">
        <f ca="1">IFERROR(RANK(order!BB32,order!BB$3:BB$554,0),"")</f>
        <v/>
      </c>
      <c r="BC32" s="10" t="str">
        <f ca="1">IFERROR(RANK(order!BC32,order!BC$3:BC$554,0),"")</f>
        <v/>
      </c>
      <c r="BD32" s="10" t="str">
        <f ca="1">IFERROR(RANK(order!BD32,order!BD$3:BD$554,0),"")</f>
        <v/>
      </c>
      <c r="BE32" s="10" t="str">
        <f ca="1">IFERROR(RANK(order!BE32,order!BE$3:BE$554,0),"")</f>
        <v/>
      </c>
      <c r="BF32" s="4" t="str">
        <f ca="1">IFERROR(RANK(order!BF32,order!BF$3:BF$554,0),"")</f>
        <v/>
      </c>
      <c r="BG32" s="4" t="str">
        <f ca="1">IFERROR(RANK(order!BG32,order!BG$3:BG$554,0),"")</f>
        <v/>
      </c>
      <c r="BH32" s="4" t="str">
        <f ca="1">IFERROR(RANK(order!BH32,order!BH$3:BH$554,0),"")</f>
        <v/>
      </c>
      <c r="BI32" s="10" t="str">
        <f ca="1">IFERROR(RANK(order!BI32,order!BI$3:BI$554,0),"")</f>
        <v/>
      </c>
      <c r="BJ32" s="10" t="str">
        <f ca="1">IFERROR(RANK(order!BJ32,order!BJ$3:BJ$554,0),"")</f>
        <v/>
      </c>
      <c r="BK32" s="10" t="str">
        <f ca="1">IFERROR(RANK(order!BK32,order!BK$3:BK$554,0),"")</f>
        <v/>
      </c>
      <c r="BL32" s="4" t="str">
        <f ca="1">IFERROR(RANK(order!BL32,order!BL$3:BL$554,0),"")</f>
        <v/>
      </c>
      <c r="BM32" s="4" t="str">
        <f ca="1">IFERROR(RANK(order!BM32,order!BM$3:BM$554,0),"")</f>
        <v/>
      </c>
      <c r="BN32" s="4" t="str">
        <f ca="1">IFERROR(RANK(order!BN32,order!BN$3:BN$554,0),"")</f>
        <v/>
      </c>
      <c r="BO32" s="10" t="str">
        <f ca="1">IFERROR(RANK(order!BO32,order!BO$3:BO$554,0),"")</f>
        <v/>
      </c>
      <c r="BP32" s="10" t="str">
        <f ca="1">IFERROR(RANK(order!BP32,order!BP$3:BP$554,0),"")</f>
        <v/>
      </c>
      <c r="BQ32" s="10" t="str">
        <f ca="1">IFERROR(RANK(order!BQ32,order!BQ$3:BQ$554,0),"")</f>
        <v/>
      </c>
      <c r="BR32" s="4" t="str">
        <f ca="1">IFERROR(RANK(order!BR32,order!BR$3:BR$554,0),"")</f>
        <v/>
      </c>
      <c r="BS32" s="4" t="str">
        <f ca="1">IFERROR(RANK(order!BS32,order!BS$3:BS$554,0),"")</f>
        <v/>
      </c>
      <c r="BT32" s="4" t="str">
        <f ca="1">IFERROR(RANK(order!BT32,order!BT$3:BT$554,0),"")</f>
        <v/>
      </c>
      <c r="BU32" s="95">
        <f t="shared" si="77"/>
        <v>30</v>
      </c>
      <c r="BV32" s="35" t="str">
        <f t="shared" si="78"/>
        <v>E1</v>
      </c>
      <c r="BW32" s="55">
        <f t="shared" ca="1" si="1"/>
        <v>43330</v>
      </c>
      <c r="BX32" s="56" t="str">
        <f t="shared" ca="1" si="2"/>
        <v>Ipswich</v>
      </c>
      <c r="BY32" s="56" t="str">
        <f t="shared" ca="1" si="3"/>
        <v>Aston Villa</v>
      </c>
      <c r="BZ32" s="57">
        <f t="shared" ca="1" si="4"/>
        <v>1</v>
      </c>
      <c r="CA32" s="57">
        <f t="shared" ca="1" si="5"/>
        <v>1</v>
      </c>
      <c r="CB32" s="58" t="str">
        <f t="shared" ca="1" si="6"/>
        <v>D</v>
      </c>
      <c r="CC32" s="57">
        <f t="shared" ca="1" si="7"/>
        <v>1</v>
      </c>
      <c r="CD32" s="57">
        <f t="shared" ca="1" si="8"/>
        <v>1</v>
      </c>
      <c r="CE32" s="58" t="str">
        <f t="shared" ca="1" si="9"/>
        <v>D</v>
      </c>
      <c r="CF32" s="59" t="str">
        <f t="shared" ca="1" si="10"/>
        <v>T Robinson</v>
      </c>
      <c r="CG32" s="57">
        <f t="shared" ca="1" si="11"/>
        <v>9</v>
      </c>
      <c r="CH32" s="57">
        <f t="shared" ca="1" si="12"/>
        <v>10</v>
      </c>
      <c r="CI32" s="57">
        <f t="shared" ca="1" si="13"/>
        <v>1</v>
      </c>
      <c r="CJ32" s="57">
        <f t="shared" ca="1" si="14"/>
        <v>3</v>
      </c>
      <c r="CK32" s="57">
        <f t="shared" ca="1" si="15"/>
        <v>13</v>
      </c>
      <c r="CL32" s="57">
        <f t="shared" ca="1" si="16"/>
        <v>15</v>
      </c>
      <c r="CM32" s="57">
        <f t="shared" ca="1" si="17"/>
        <v>2</v>
      </c>
      <c r="CN32" s="57">
        <f t="shared" ca="1" si="18"/>
        <v>7</v>
      </c>
      <c r="CO32" s="57">
        <f t="shared" ca="1" si="19"/>
        <v>1</v>
      </c>
      <c r="CP32" s="57">
        <f t="shared" ca="1" si="20"/>
        <v>2</v>
      </c>
      <c r="CQ32" s="57">
        <f t="shared" ca="1" si="21"/>
        <v>1</v>
      </c>
      <c r="CR32" s="57">
        <f t="shared" ca="1" si="22"/>
        <v>0</v>
      </c>
      <c r="CS32" s="60">
        <f t="shared" ca="1" si="23"/>
        <v>3.9</v>
      </c>
      <c r="CT32" s="60">
        <f t="shared" ca="1" si="24"/>
        <v>3.4</v>
      </c>
      <c r="CU32" s="60">
        <f t="shared" ca="1" si="25"/>
        <v>2.1</v>
      </c>
      <c r="CV32" s="60">
        <f t="shared" ca="1" si="26"/>
        <v>4.22</v>
      </c>
      <c r="CW32" s="60">
        <f t="shared" ca="1" si="27"/>
        <v>3.33</v>
      </c>
      <c r="CX32" s="60">
        <f t="shared" ca="1" si="28"/>
        <v>2.0499999999999998</v>
      </c>
      <c r="CY32" s="60">
        <f t="shared" ca="1" si="29"/>
        <v>2.2200000000000002</v>
      </c>
      <c r="CZ32" s="60">
        <f t="shared" ca="1" si="30"/>
        <v>1.65</v>
      </c>
      <c r="DA32" s="65">
        <f t="shared" ca="1" si="31"/>
        <v>2</v>
      </c>
      <c r="DB32" s="65">
        <f t="shared" ca="1" si="32"/>
        <v>2</v>
      </c>
      <c r="DC32" s="65">
        <f t="shared" ca="1" si="33"/>
        <v>0</v>
      </c>
      <c r="DD32" s="65">
        <f t="shared" ca="1" si="34"/>
        <v>0</v>
      </c>
      <c r="DE32" s="65">
        <f t="shared" ca="1" si="35"/>
        <v>0</v>
      </c>
      <c r="DF32" s="66" t="str">
        <f t="shared" ca="1" si="36"/>
        <v>D</v>
      </c>
      <c r="DG32" s="66" t="str">
        <f t="shared" ca="1" si="37"/>
        <v>D-D</v>
      </c>
      <c r="DH32" s="66" t="str">
        <f t="shared" ca="1" si="38"/>
        <v>D11</v>
      </c>
      <c r="DI32" s="66" t="str">
        <f t="shared" ca="1" si="39"/>
        <v>D11</v>
      </c>
      <c r="DJ32" s="66" t="str">
        <f t="shared" ca="1" si="40"/>
        <v>D00</v>
      </c>
      <c r="DK32" s="65" t="str">
        <f t="shared" ca="1" si="41"/>
        <v>Yes</v>
      </c>
      <c r="DL32" s="65">
        <f t="shared" ca="1" si="42"/>
        <v>0</v>
      </c>
      <c r="DM32" s="65">
        <f t="shared" ca="1" si="43"/>
        <v>0</v>
      </c>
      <c r="DN32" s="65">
        <f t="shared" ca="1" si="44"/>
        <v>0</v>
      </c>
      <c r="DO32" s="65">
        <f t="shared" ca="1" si="45"/>
        <v>0</v>
      </c>
      <c r="DP32" s="65">
        <f t="shared" ca="1" si="46"/>
        <v>0</v>
      </c>
      <c r="DQ32" s="65">
        <f t="shared" ca="1" si="47"/>
        <v>0</v>
      </c>
      <c r="DR32" s="69">
        <f t="shared" ca="1" si="48"/>
        <v>-1</v>
      </c>
      <c r="DS32" s="69">
        <f t="shared" ca="1" si="49"/>
        <v>2.4</v>
      </c>
      <c r="DT32" s="69">
        <f t="shared" ca="1" si="50"/>
        <v>-1</v>
      </c>
      <c r="DU32" s="69">
        <f t="shared" ca="1" si="51"/>
        <v>-1</v>
      </c>
      <c r="DV32" s="69">
        <f t="shared" ca="1" si="52"/>
        <v>2.33</v>
      </c>
      <c r="DW32" s="69">
        <f t="shared" ca="1" si="53"/>
        <v>-1</v>
      </c>
      <c r="DX32" s="69">
        <f t="shared" ca="1" si="54"/>
        <v>-1</v>
      </c>
      <c r="DY32" s="69">
        <f t="shared" ca="1" si="55"/>
        <v>0.64999999999999991</v>
      </c>
      <c r="DZ32" s="72">
        <f t="shared" ca="1" si="56"/>
        <v>102.67183796595562</v>
      </c>
      <c r="EA32" s="72">
        <f t="shared" ca="1" si="57"/>
        <v>102.50720029936306</v>
      </c>
      <c r="EB32" s="72">
        <f t="shared" ca="1" si="58"/>
        <v>105.65110565110565</v>
      </c>
      <c r="EC32" s="65">
        <f t="shared" ca="1" si="59"/>
        <v>0</v>
      </c>
      <c r="ED32" s="65">
        <f t="shared" ca="1" si="60"/>
        <v>0</v>
      </c>
      <c r="EE32" s="65">
        <f t="shared" ca="1" si="61"/>
        <v>0</v>
      </c>
      <c r="EF32" s="65">
        <f t="shared" ca="1" si="62"/>
        <v>0</v>
      </c>
      <c r="EG32" s="65">
        <f t="shared" ca="1" si="63"/>
        <v>0</v>
      </c>
      <c r="EH32" s="65">
        <f t="shared" ca="1" si="64"/>
        <v>0</v>
      </c>
      <c r="EI32" s="429" t="str">
        <f t="shared" ca="1" si="65"/>
        <v>Yes</v>
      </c>
      <c r="EJ32" s="428" t="str">
        <f t="shared" ca="1" si="66"/>
        <v>F</v>
      </c>
      <c r="EK32" s="428" t="str">
        <f t="shared" ca="1" si="67"/>
        <v>Under</v>
      </c>
      <c r="EL32" s="65" t="str">
        <f t="shared" ca="1" si="68"/>
        <v>Yes</v>
      </c>
      <c r="EM32" s="65" t="str">
        <f t="shared" ca="1" si="69"/>
        <v>No</v>
      </c>
      <c r="EN32" s="65">
        <f t="shared" ca="1" si="70"/>
        <v>55</v>
      </c>
      <c r="EO32" s="433">
        <f t="shared" ca="1" si="71"/>
        <v>3</v>
      </c>
      <c r="EP32" s="433">
        <f t="shared" ca="1" si="72"/>
        <v>1</v>
      </c>
      <c r="EQ32" s="433">
        <f t="shared" ca="1" si="73"/>
        <v>9</v>
      </c>
      <c r="ER32" s="433">
        <f t="shared" ca="1" si="74"/>
        <v>19</v>
      </c>
      <c r="ES32" s="433">
        <f t="shared" ca="1" si="75"/>
        <v>4</v>
      </c>
      <c r="ET32" s="433">
        <f t="shared" ca="1" si="76"/>
        <v>28</v>
      </c>
      <c r="EU32" s="433">
        <f ca="1">IF(OR(CO32="",CQ32=""),"",Discipline!$P$3*CO32+Discipline!$X$3*CQ32)</f>
        <v>35</v>
      </c>
      <c r="EV32" s="433">
        <f ca="1">IF(OR(CP32="",CR32=""),"",Discipline!$P$3*CP32+Discipline!$X$3*CR32)</f>
        <v>20</v>
      </c>
    </row>
    <row r="33" spans="1:152" x14ac:dyDescent="0.25">
      <c r="A33" s="10" t="str">
        <f ca="1">IFERROR(RANK(order!A33,order!A$3:A$554,0),"")</f>
        <v/>
      </c>
      <c r="B33" s="10" t="str">
        <f ca="1">IFERROR(RANK(order!B33,order!B$3:B$554,0),"")</f>
        <v/>
      </c>
      <c r="C33" s="10" t="str">
        <f ca="1">IFERROR(RANK(order!C33,order!C$3:C$554,0),"")</f>
        <v/>
      </c>
      <c r="D33" s="4" t="str">
        <f ca="1">IFERROR(RANK(order!D33,order!D$3:D$554,0),"")</f>
        <v/>
      </c>
      <c r="E33" s="4" t="str">
        <f ca="1">IFERROR(RANK(order!E33,order!E$3:E$554,0),"")</f>
        <v/>
      </c>
      <c r="F33" s="4" t="str">
        <f ca="1">IFERROR(RANK(order!F33,order!F$3:F$554,0),"")</f>
        <v/>
      </c>
      <c r="G33" s="10" t="str">
        <f ca="1">IFERROR(RANK(order!G33,order!G$3:G$554,0),"")</f>
        <v/>
      </c>
      <c r="H33" s="10" t="str">
        <f ca="1">IFERROR(RANK(order!H33,order!H$3:H$554,0),"")</f>
        <v/>
      </c>
      <c r="I33" s="10" t="str">
        <f ca="1">IFERROR(RANK(order!I33,order!I$3:I$554,0),"")</f>
        <v/>
      </c>
      <c r="J33" s="4" t="str">
        <f ca="1">IFERROR(RANK(order!J33,order!J$3:J$554,0),"")</f>
        <v/>
      </c>
      <c r="K33" s="4" t="str">
        <f ca="1">IFERROR(RANK(order!K33,order!K$3:K$554,0),"")</f>
        <v/>
      </c>
      <c r="L33" s="4" t="str">
        <f ca="1">IFERROR(RANK(order!L33,order!L$3:L$554,0),"")</f>
        <v/>
      </c>
      <c r="M33" s="10" t="str">
        <f ca="1">IFERROR(RANK(order!M33,order!M$3:M$554,0),"")</f>
        <v/>
      </c>
      <c r="N33" s="10" t="str">
        <f ca="1">IFERROR(RANK(order!N33,order!N$3:N$554,0),"")</f>
        <v/>
      </c>
      <c r="O33" s="10" t="str">
        <f ca="1">IFERROR(RANK(order!O33,order!O$3:O$554,0),"")</f>
        <v/>
      </c>
      <c r="P33" s="4" t="str">
        <f ca="1">IFERROR(RANK(order!P33,order!P$3:P$554,0),"")</f>
        <v/>
      </c>
      <c r="Q33" s="4" t="str">
        <f ca="1">IFERROR(RANK(order!Q33,order!Q$3:Q$554,0),"")</f>
        <v/>
      </c>
      <c r="R33" s="4" t="str">
        <f ca="1">IFERROR(RANK(order!R33,order!R$3:R$554,0),"")</f>
        <v/>
      </c>
      <c r="S33" s="10" t="str">
        <f ca="1">IFERROR(RANK(order!S33,order!S$3:S$554,0),"")</f>
        <v/>
      </c>
      <c r="T33" s="10" t="str">
        <f ca="1">IFERROR(RANK(order!T33,order!T$3:T$554,0),"")</f>
        <v/>
      </c>
      <c r="U33" s="10" t="str">
        <f ca="1">IFERROR(RANK(order!U33,order!U$3:U$554,0),"")</f>
        <v/>
      </c>
      <c r="V33" s="4" t="str">
        <f ca="1">IFERROR(RANK(order!V33,order!V$3:V$554,0),"")</f>
        <v/>
      </c>
      <c r="W33" s="4" t="str">
        <f ca="1">IFERROR(RANK(order!W33,order!W$3:W$554,0),"")</f>
        <v/>
      </c>
      <c r="X33" s="4" t="str">
        <f ca="1">IFERROR(RANK(order!X33,order!X$3:X$554,0),"")</f>
        <v/>
      </c>
      <c r="Y33" s="10" t="str">
        <f ca="1">IFERROR(RANK(order!Y33,order!Y$3:Y$554,0),"")</f>
        <v/>
      </c>
      <c r="Z33" s="10" t="str">
        <f ca="1">IFERROR(RANK(order!Z33,order!Z$3:Z$554,0),"")</f>
        <v/>
      </c>
      <c r="AA33" s="10" t="str">
        <f ca="1">IFERROR(RANK(order!AA33,order!AA$3:AA$554,0),"")</f>
        <v/>
      </c>
      <c r="AB33" s="4">
        <f ca="1">IFERROR(RANK(order!AB33,order!AB$3:AB$554,0),"")</f>
        <v>5</v>
      </c>
      <c r="AC33" s="4" t="str">
        <f ca="1">IFERROR(RANK(order!AC33,order!AC$3:AC$554,0),"")</f>
        <v/>
      </c>
      <c r="AD33" s="4">
        <f ca="1">IFERROR(RANK(order!AD33,order!AD$3:AD$554,0),"")</f>
        <v>10</v>
      </c>
      <c r="AE33" s="10" t="str">
        <f ca="1">IFERROR(RANK(order!AE33,order!AE$3:AE$554,0),"")</f>
        <v/>
      </c>
      <c r="AF33" s="10" t="str">
        <f ca="1">IFERROR(RANK(order!AF33,order!AF$3:AF$554,0),"")</f>
        <v/>
      </c>
      <c r="AG33" s="10" t="str">
        <f ca="1">IFERROR(RANK(order!AG33,order!AG$3:AG$554,0),"")</f>
        <v/>
      </c>
      <c r="AH33" s="4" t="str">
        <f ca="1">IFERROR(RANK(order!AH33,order!AH$3:AH$554,0),"")</f>
        <v/>
      </c>
      <c r="AI33" s="4" t="str">
        <f ca="1">IFERROR(RANK(order!AI33,order!AI$3:AI$554,0),"")</f>
        <v/>
      </c>
      <c r="AJ33" s="4" t="str">
        <f ca="1">IFERROR(RANK(order!AJ33,order!AJ$3:AJ$554,0),"")</f>
        <v/>
      </c>
      <c r="AK33" s="10" t="str">
        <f ca="1">IFERROR(RANK(order!AK33,order!AK$3:AK$554,0),"")</f>
        <v/>
      </c>
      <c r="AL33" s="10" t="str">
        <f ca="1">IFERROR(RANK(order!AL33,order!AL$3:AL$554,0),"")</f>
        <v/>
      </c>
      <c r="AM33" s="10" t="str">
        <f ca="1">IFERROR(RANK(order!AM33,order!AM$3:AM$554,0),"")</f>
        <v/>
      </c>
      <c r="AN33" s="4" t="str">
        <f ca="1">IFERROR(RANK(order!AN33,order!AN$3:AN$554,0),"")</f>
        <v/>
      </c>
      <c r="AO33" s="4" t="str">
        <f ca="1">IFERROR(RANK(order!AO33,order!AO$3:AO$554,0),"")</f>
        <v/>
      </c>
      <c r="AP33" s="4" t="str">
        <f ca="1">IFERROR(RANK(order!AP33,order!AP$3:AP$554,0),"")</f>
        <v/>
      </c>
      <c r="AQ33" s="10" t="str">
        <f ca="1">IFERROR(RANK(order!AQ33,order!AQ$3:AQ$554,0),"")</f>
        <v/>
      </c>
      <c r="AR33" s="10" t="str">
        <f ca="1">IFERROR(RANK(order!AR33,order!AR$3:AR$554,0),"")</f>
        <v/>
      </c>
      <c r="AS33" s="10" t="str">
        <f ca="1">IFERROR(RANK(order!AS33,order!AS$3:AS$554,0),"")</f>
        <v/>
      </c>
      <c r="AT33" s="4" t="str">
        <f ca="1">IFERROR(RANK(order!AT33,order!AT$3:AT$554,0),"")</f>
        <v/>
      </c>
      <c r="AU33" s="4" t="str">
        <f ca="1">IFERROR(RANK(order!AU33,order!AU$3:AU$554,0),"")</f>
        <v/>
      </c>
      <c r="AV33" s="4" t="str">
        <f ca="1">IFERROR(RANK(order!AV33,order!AV$3:AV$554,0),"")</f>
        <v/>
      </c>
      <c r="AW33" s="10" t="str">
        <f ca="1">IFERROR(RANK(order!AW33,order!AW$3:AW$554,0),"")</f>
        <v/>
      </c>
      <c r="AX33" s="10" t="str">
        <f ca="1">IFERROR(RANK(order!AX33,order!AX$3:AX$554,0),"")</f>
        <v/>
      </c>
      <c r="AY33" s="10" t="str">
        <f ca="1">IFERROR(RANK(order!AY33,order!AY$3:AY$554,0),"")</f>
        <v/>
      </c>
      <c r="AZ33" s="4" t="str">
        <f ca="1">IFERROR(RANK(order!AZ33,order!AZ$3:AZ$554,0),"")</f>
        <v/>
      </c>
      <c r="BA33" s="4">
        <f ca="1">IFERROR(RANK(order!BA33,order!BA$3:BA$554,0),"")</f>
        <v>5</v>
      </c>
      <c r="BB33" s="4">
        <f ca="1">IFERROR(RANK(order!BB33,order!BB$3:BB$554,0),"")</f>
        <v>10</v>
      </c>
      <c r="BC33" s="10" t="str">
        <f ca="1">IFERROR(RANK(order!BC33,order!BC$3:BC$554,0),"")</f>
        <v/>
      </c>
      <c r="BD33" s="10" t="str">
        <f ca="1">IFERROR(RANK(order!BD33,order!BD$3:BD$554,0),"")</f>
        <v/>
      </c>
      <c r="BE33" s="10" t="str">
        <f ca="1">IFERROR(RANK(order!BE33,order!BE$3:BE$554,0),"")</f>
        <v/>
      </c>
      <c r="BF33" s="4" t="str">
        <f ca="1">IFERROR(RANK(order!BF33,order!BF$3:BF$554,0),"")</f>
        <v/>
      </c>
      <c r="BG33" s="4" t="str">
        <f ca="1">IFERROR(RANK(order!BG33,order!BG$3:BG$554,0),"")</f>
        <v/>
      </c>
      <c r="BH33" s="4" t="str">
        <f ca="1">IFERROR(RANK(order!BH33,order!BH$3:BH$554,0),"")</f>
        <v/>
      </c>
      <c r="BI33" s="10" t="str">
        <f ca="1">IFERROR(RANK(order!BI33,order!BI$3:BI$554,0),"")</f>
        <v/>
      </c>
      <c r="BJ33" s="10" t="str">
        <f ca="1">IFERROR(RANK(order!BJ33,order!BJ$3:BJ$554,0),"")</f>
        <v/>
      </c>
      <c r="BK33" s="10" t="str">
        <f ca="1">IFERROR(RANK(order!BK33,order!BK$3:BK$554,0),"")</f>
        <v/>
      </c>
      <c r="BL33" s="4" t="str">
        <f ca="1">IFERROR(RANK(order!BL33,order!BL$3:BL$554,0),"")</f>
        <v/>
      </c>
      <c r="BM33" s="4" t="str">
        <f ca="1">IFERROR(RANK(order!BM33,order!BM$3:BM$554,0),"")</f>
        <v/>
      </c>
      <c r="BN33" s="4" t="str">
        <f ca="1">IFERROR(RANK(order!BN33,order!BN$3:BN$554,0),"")</f>
        <v/>
      </c>
      <c r="BO33" s="10" t="str">
        <f ca="1">IFERROR(RANK(order!BO33,order!BO$3:BO$554,0),"")</f>
        <v/>
      </c>
      <c r="BP33" s="10" t="str">
        <f ca="1">IFERROR(RANK(order!BP33,order!BP$3:BP$554,0),"")</f>
        <v/>
      </c>
      <c r="BQ33" s="10" t="str">
        <f ca="1">IFERROR(RANK(order!BQ33,order!BQ$3:BQ$554,0),"")</f>
        <v/>
      </c>
      <c r="BR33" s="4" t="str">
        <f ca="1">IFERROR(RANK(order!BR33,order!BR$3:BR$554,0),"")</f>
        <v/>
      </c>
      <c r="BS33" s="4" t="str">
        <f ca="1">IFERROR(RANK(order!BS33,order!BS$3:BS$554,0),"")</f>
        <v/>
      </c>
      <c r="BT33" s="4" t="str">
        <f ca="1">IFERROR(RANK(order!BT33,order!BT$3:BT$554,0),"")</f>
        <v/>
      </c>
      <c r="BU33" s="95">
        <f t="shared" si="77"/>
        <v>31</v>
      </c>
      <c r="BV33" s="35" t="str">
        <f t="shared" si="78"/>
        <v>E1</v>
      </c>
      <c r="BW33" s="55">
        <f t="shared" ca="1" si="1"/>
        <v>43330</v>
      </c>
      <c r="BX33" s="56" t="str">
        <f t="shared" ca="1" si="2"/>
        <v>Leeds</v>
      </c>
      <c r="BY33" s="56" t="str">
        <f t="shared" ca="1" si="3"/>
        <v>Rotherham</v>
      </c>
      <c r="BZ33" s="57">
        <f t="shared" ca="1" si="4"/>
        <v>2</v>
      </c>
      <c r="CA33" s="57">
        <f t="shared" ca="1" si="5"/>
        <v>0</v>
      </c>
      <c r="CB33" s="58" t="str">
        <f t="shared" ca="1" si="6"/>
        <v>H</v>
      </c>
      <c r="CC33" s="57">
        <f t="shared" ca="1" si="7"/>
        <v>0</v>
      </c>
      <c r="CD33" s="57">
        <f t="shared" ca="1" si="8"/>
        <v>0</v>
      </c>
      <c r="CE33" s="58" t="str">
        <f t="shared" ca="1" si="9"/>
        <v>D</v>
      </c>
      <c r="CF33" s="59" t="str">
        <f t="shared" ca="1" si="10"/>
        <v>R Jones</v>
      </c>
      <c r="CG33" s="57">
        <f t="shared" ca="1" si="11"/>
        <v>17</v>
      </c>
      <c r="CH33" s="57">
        <f t="shared" ca="1" si="12"/>
        <v>9</v>
      </c>
      <c r="CI33" s="57">
        <f t="shared" ca="1" si="13"/>
        <v>7</v>
      </c>
      <c r="CJ33" s="57">
        <f t="shared" ca="1" si="14"/>
        <v>4</v>
      </c>
      <c r="CK33" s="57">
        <f t="shared" ca="1" si="15"/>
        <v>10</v>
      </c>
      <c r="CL33" s="57">
        <f t="shared" ca="1" si="16"/>
        <v>8</v>
      </c>
      <c r="CM33" s="57">
        <f t="shared" ca="1" si="17"/>
        <v>7</v>
      </c>
      <c r="CN33" s="57">
        <f t="shared" ca="1" si="18"/>
        <v>1</v>
      </c>
      <c r="CO33" s="57">
        <f t="shared" ca="1" si="19"/>
        <v>0</v>
      </c>
      <c r="CP33" s="57">
        <f t="shared" ca="1" si="20"/>
        <v>1</v>
      </c>
      <c r="CQ33" s="57">
        <f t="shared" ca="1" si="21"/>
        <v>0</v>
      </c>
      <c r="CR33" s="57">
        <f t="shared" ca="1" si="22"/>
        <v>0</v>
      </c>
      <c r="CS33" s="60">
        <f t="shared" ca="1" si="23"/>
        <v>1.44</v>
      </c>
      <c r="CT33" s="60">
        <f t="shared" ca="1" si="24"/>
        <v>4.75</v>
      </c>
      <c r="CU33" s="60">
        <f t="shared" ca="1" si="25"/>
        <v>8</v>
      </c>
      <c r="CV33" s="60">
        <f t="shared" ca="1" si="26"/>
        <v>1.43</v>
      </c>
      <c r="CW33" s="60">
        <f t="shared" ca="1" si="27"/>
        <v>4.84</v>
      </c>
      <c r="CX33" s="60">
        <f t="shared" ca="1" si="28"/>
        <v>8.34</v>
      </c>
      <c r="CY33" s="60">
        <f t="shared" ca="1" si="29"/>
        <v>1.59</v>
      </c>
      <c r="CZ33" s="60">
        <f t="shared" ca="1" si="30"/>
        <v>2.31</v>
      </c>
      <c r="DA33" s="65">
        <f t="shared" ca="1" si="31"/>
        <v>2</v>
      </c>
      <c r="DB33" s="65">
        <f t="shared" ca="1" si="32"/>
        <v>0</v>
      </c>
      <c r="DC33" s="65">
        <f t="shared" ca="1" si="33"/>
        <v>2</v>
      </c>
      <c r="DD33" s="65">
        <f t="shared" ca="1" si="34"/>
        <v>2</v>
      </c>
      <c r="DE33" s="65">
        <f t="shared" ca="1" si="35"/>
        <v>0</v>
      </c>
      <c r="DF33" s="66" t="str">
        <f t="shared" ca="1" si="36"/>
        <v>H</v>
      </c>
      <c r="DG33" s="66" t="str">
        <f t="shared" ca="1" si="37"/>
        <v>D-H</v>
      </c>
      <c r="DH33" s="66" t="str">
        <f t="shared" ca="1" si="38"/>
        <v>H20</v>
      </c>
      <c r="DI33" s="66" t="str">
        <f t="shared" ca="1" si="39"/>
        <v>D00</v>
      </c>
      <c r="DJ33" s="66" t="str">
        <f t="shared" ca="1" si="40"/>
        <v>H20</v>
      </c>
      <c r="DK33" s="65" t="str">
        <f t="shared" ca="1" si="41"/>
        <v>No</v>
      </c>
      <c r="DL33" s="65">
        <f t="shared" ca="1" si="42"/>
        <v>0</v>
      </c>
      <c r="DM33" s="65">
        <f t="shared" ca="1" si="43"/>
        <v>0</v>
      </c>
      <c r="DN33" s="65">
        <f t="shared" ca="1" si="44"/>
        <v>1</v>
      </c>
      <c r="DO33" s="65">
        <f t="shared" ca="1" si="45"/>
        <v>0</v>
      </c>
      <c r="DP33" s="65">
        <f t="shared" ca="1" si="46"/>
        <v>0</v>
      </c>
      <c r="DQ33" s="65">
        <f t="shared" ca="1" si="47"/>
        <v>0</v>
      </c>
      <c r="DR33" s="69">
        <f t="shared" ca="1" si="48"/>
        <v>0.43999999999999995</v>
      </c>
      <c r="DS33" s="69">
        <f t="shared" ca="1" si="49"/>
        <v>-1</v>
      </c>
      <c r="DT33" s="69">
        <f t="shared" ca="1" si="50"/>
        <v>-1</v>
      </c>
      <c r="DU33" s="69">
        <f t="shared" ca="1" si="51"/>
        <v>0.42999999999999994</v>
      </c>
      <c r="DV33" s="69">
        <f t="shared" ca="1" si="52"/>
        <v>-1</v>
      </c>
      <c r="DW33" s="69">
        <f t="shared" ca="1" si="53"/>
        <v>-1</v>
      </c>
      <c r="DX33" s="69">
        <f t="shared" ca="1" si="54"/>
        <v>-1</v>
      </c>
      <c r="DY33" s="69">
        <f t="shared" ca="1" si="55"/>
        <v>1.31</v>
      </c>
      <c r="DZ33" s="72">
        <f t="shared" ca="1" si="56"/>
        <v>102.99707602339181</v>
      </c>
      <c r="EA33" s="72">
        <f t="shared" ca="1" si="57"/>
        <v>102.58163462872423</v>
      </c>
      <c r="EB33" s="72">
        <f t="shared" ca="1" si="58"/>
        <v>106.18312505104957</v>
      </c>
      <c r="EC33" s="65">
        <f t="shared" ca="1" si="59"/>
        <v>1</v>
      </c>
      <c r="ED33" s="65">
        <f t="shared" ca="1" si="60"/>
        <v>0</v>
      </c>
      <c r="EE33" s="65">
        <f t="shared" ca="1" si="61"/>
        <v>0</v>
      </c>
      <c r="EF33" s="65">
        <f t="shared" ca="1" si="62"/>
        <v>1</v>
      </c>
      <c r="EG33" s="65">
        <f t="shared" ca="1" si="63"/>
        <v>0</v>
      </c>
      <c r="EH33" s="65">
        <f t="shared" ca="1" si="64"/>
        <v>1</v>
      </c>
      <c r="EI33" s="429" t="str">
        <f t="shared" ca="1" si="65"/>
        <v>Yes</v>
      </c>
      <c r="EJ33" s="428" t="str">
        <f t="shared" ca="1" si="66"/>
        <v>S</v>
      </c>
      <c r="EK33" s="428" t="str">
        <f t="shared" ca="1" si="67"/>
        <v>Under</v>
      </c>
      <c r="EL33" s="65" t="str">
        <f t="shared" ca="1" si="68"/>
        <v>No</v>
      </c>
      <c r="EM33" s="65" t="str">
        <f t="shared" ca="1" si="69"/>
        <v>No</v>
      </c>
      <c r="EN33" s="65">
        <f t="shared" ca="1" si="70"/>
        <v>10</v>
      </c>
      <c r="EO33" s="433">
        <f t="shared" ca="1" si="71"/>
        <v>1</v>
      </c>
      <c r="EP33" s="433">
        <f t="shared" ca="1" si="72"/>
        <v>0</v>
      </c>
      <c r="EQ33" s="433">
        <f t="shared" ca="1" si="73"/>
        <v>8</v>
      </c>
      <c r="ER33" s="433">
        <f t="shared" ca="1" si="74"/>
        <v>26</v>
      </c>
      <c r="ES33" s="433">
        <f t="shared" ca="1" si="75"/>
        <v>11</v>
      </c>
      <c r="ET33" s="433">
        <f t="shared" ca="1" si="76"/>
        <v>18</v>
      </c>
      <c r="EU33" s="433">
        <f ca="1">IF(OR(CO33="",CQ33=""),"",Discipline!$P$3*CO33+Discipline!$X$3*CQ33)</f>
        <v>0</v>
      </c>
      <c r="EV33" s="433">
        <f ca="1">IF(OR(CP33="",CR33=""),"",Discipline!$P$3*CP33+Discipline!$X$3*CR33)</f>
        <v>10</v>
      </c>
    </row>
    <row r="34" spans="1:152" x14ac:dyDescent="0.25">
      <c r="A34" s="10" t="str">
        <f ca="1">IFERROR(RANK(order!A34,order!A$3:A$554,0),"")</f>
        <v/>
      </c>
      <c r="B34" s="10" t="str">
        <f ca="1">IFERROR(RANK(order!B34,order!B$3:B$554,0),"")</f>
        <v/>
      </c>
      <c r="C34" s="10" t="str">
        <f ca="1">IFERROR(RANK(order!C34,order!C$3:C$554,0),"")</f>
        <v/>
      </c>
      <c r="D34" s="4" t="str">
        <f ca="1">IFERROR(RANK(order!D34,order!D$3:D$554,0),"")</f>
        <v/>
      </c>
      <c r="E34" s="4" t="str">
        <f ca="1">IFERROR(RANK(order!E34,order!E$3:E$554,0),"")</f>
        <v/>
      </c>
      <c r="F34" s="4" t="str">
        <f ca="1">IFERROR(RANK(order!F34,order!F$3:F$554,0),"")</f>
        <v/>
      </c>
      <c r="G34" s="10" t="str">
        <f ca="1">IFERROR(RANK(order!G34,order!G$3:G$554,0),"")</f>
        <v/>
      </c>
      <c r="H34" s="10" t="str">
        <f ca="1">IFERROR(RANK(order!H34,order!H$3:H$554,0),"")</f>
        <v/>
      </c>
      <c r="I34" s="10" t="str">
        <f ca="1">IFERROR(RANK(order!I34,order!I$3:I$554,0),"")</f>
        <v/>
      </c>
      <c r="J34" s="4" t="str">
        <f ca="1">IFERROR(RANK(order!J34,order!J$3:J$554,0),"")</f>
        <v/>
      </c>
      <c r="K34" s="4" t="str">
        <f ca="1">IFERROR(RANK(order!K34,order!K$3:K$554,0),"")</f>
        <v/>
      </c>
      <c r="L34" s="4" t="str">
        <f ca="1">IFERROR(RANK(order!L34,order!L$3:L$554,0),"")</f>
        <v/>
      </c>
      <c r="M34" s="10" t="str">
        <f ca="1">IFERROR(RANK(order!M34,order!M$3:M$554,0),"")</f>
        <v/>
      </c>
      <c r="N34" s="10" t="str">
        <f ca="1">IFERROR(RANK(order!N34,order!N$3:N$554,0),"")</f>
        <v/>
      </c>
      <c r="O34" s="10" t="str">
        <f ca="1">IFERROR(RANK(order!O34,order!O$3:O$554,0),"")</f>
        <v/>
      </c>
      <c r="P34" s="4" t="str">
        <f ca="1">IFERROR(RANK(order!P34,order!P$3:P$554,0),"")</f>
        <v/>
      </c>
      <c r="Q34" s="4" t="str">
        <f ca="1">IFERROR(RANK(order!Q34,order!Q$3:Q$554,0),"")</f>
        <v/>
      </c>
      <c r="R34" s="4" t="str">
        <f ca="1">IFERROR(RANK(order!R34,order!R$3:R$554,0),"")</f>
        <v/>
      </c>
      <c r="S34" s="10" t="str">
        <f ca="1">IFERROR(RANK(order!S34,order!S$3:S$554,0),"")</f>
        <v/>
      </c>
      <c r="T34" s="10">
        <f ca="1">IFERROR(RANK(order!T34,order!T$3:T$554,0),"")</f>
        <v>5</v>
      </c>
      <c r="U34" s="10">
        <f ca="1">IFERROR(RANK(order!U34,order!U$3:U$554,0),"")</f>
        <v>10</v>
      </c>
      <c r="V34" s="4" t="str">
        <f ca="1">IFERROR(RANK(order!V34,order!V$3:V$554,0),"")</f>
        <v/>
      </c>
      <c r="W34" s="4" t="str">
        <f ca="1">IFERROR(RANK(order!W34,order!W$3:W$554,0),"")</f>
        <v/>
      </c>
      <c r="X34" s="4" t="str">
        <f ca="1">IFERROR(RANK(order!X34,order!X$3:X$554,0),"")</f>
        <v/>
      </c>
      <c r="Y34" s="10" t="str">
        <f ca="1">IFERROR(RANK(order!Y34,order!Y$3:Y$554,0),"")</f>
        <v/>
      </c>
      <c r="Z34" s="10" t="str">
        <f ca="1">IFERROR(RANK(order!Z34,order!Z$3:Z$554,0),"")</f>
        <v/>
      </c>
      <c r="AA34" s="10" t="str">
        <f ca="1">IFERROR(RANK(order!AA34,order!AA$3:AA$554,0),"")</f>
        <v/>
      </c>
      <c r="AB34" s="4" t="str">
        <f ca="1">IFERROR(RANK(order!AB34,order!AB$3:AB$554,0),"")</f>
        <v/>
      </c>
      <c r="AC34" s="4" t="str">
        <f ca="1">IFERROR(RANK(order!AC34,order!AC$3:AC$554,0),"")</f>
        <v/>
      </c>
      <c r="AD34" s="4" t="str">
        <f ca="1">IFERROR(RANK(order!AD34,order!AD$3:AD$554,0),"")</f>
        <v/>
      </c>
      <c r="AE34" s="10" t="str">
        <f ca="1">IFERROR(RANK(order!AE34,order!AE$3:AE$554,0),"")</f>
        <v/>
      </c>
      <c r="AF34" s="10" t="str">
        <f ca="1">IFERROR(RANK(order!AF34,order!AF$3:AF$554,0),"")</f>
        <v/>
      </c>
      <c r="AG34" s="10" t="str">
        <f ca="1">IFERROR(RANK(order!AG34,order!AG$3:AG$554,0),"")</f>
        <v/>
      </c>
      <c r="AH34" s="4">
        <f ca="1">IFERROR(RANK(order!AH34,order!AH$3:AH$554,0),"")</f>
        <v>5</v>
      </c>
      <c r="AI34" s="4" t="str">
        <f ca="1">IFERROR(RANK(order!AI34,order!AI$3:AI$554,0),"")</f>
        <v/>
      </c>
      <c r="AJ34" s="4">
        <f ca="1">IFERROR(RANK(order!AJ34,order!AJ$3:AJ$554,0),"")</f>
        <v>10</v>
      </c>
      <c r="AK34" s="10" t="str">
        <f ca="1">IFERROR(RANK(order!AK34,order!AK$3:AK$554,0),"")</f>
        <v/>
      </c>
      <c r="AL34" s="10" t="str">
        <f ca="1">IFERROR(RANK(order!AL34,order!AL$3:AL$554,0),"")</f>
        <v/>
      </c>
      <c r="AM34" s="10" t="str">
        <f ca="1">IFERROR(RANK(order!AM34,order!AM$3:AM$554,0),"")</f>
        <v/>
      </c>
      <c r="AN34" s="4" t="str">
        <f ca="1">IFERROR(RANK(order!AN34,order!AN$3:AN$554,0),"")</f>
        <v/>
      </c>
      <c r="AO34" s="4" t="str">
        <f ca="1">IFERROR(RANK(order!AO34,order!AO$3:AO$554,0),"")</f>
        <v/>
      </c>
      <c r="AP34" s="4" t="str">
        <f ca="1">IFERROR(RANK(order!AP34,order!AP$3:AP$554,0),"")</f>
        <v/>
      </c>
      <c r="AQ34" s="10" t="str">
        <f ca="1">IFERROR(RANK(order!AQ34,order!AQ$3:AQ$554,0),"")</f>
        <v/>
      </c>
      <c r="AR34" s="10" t="str">
        <f ca="1">IFERROR(RANK(order!AR34,order!AR$3:AR$554,0),"")</f>
        <v/>
      </c>
      <c r="AS34" s="10" t="str">
        <f ca="1">IFERROR(RANK(order!AS34,order!AS$3:AS$554,0),"")</f>
        <v/>
      </c>
      <c r="AT34" s="4" t="str">
        <f ca="1">IFERROR(RANK(order!AT34,order!AT$3:AT$554,0),"")</f>
        <v/>
      </c>
      <c r="AU34" s="4" t="str">
        <f ca="1">IFERROR(RANK(order!AU34,order!AU$3:AU$554,0),"")</f>
        <v/>
      </c>
      <c r="AV34" s="4" t="str">
        <f ca="1">IFERROR(RANK(order!AV34,order!AV$3:AV$554,0),"")</f>
        <v/>
      </c>
      <c r="AW34" s="10" t="str">
        <f ca="1">IFERROR(RANK(order!AW34,order!AW$3:AW$554,0),"")</f>
        <v/>
      </c>
      <c r="AX34" s="10" t="str">
        <f ca="1">IFERROR(RANK(order!AX34,order!AX$3:AX$554,0),"")</f>
        <v/>
      </c>
      <c r="AY34" s="10" t="str">
        <f ca="1">IFERROR(RANK(order!AY34,order!AY$3:AY$554,0),"")</f>
        <v/>
      </c>
      <c r="AZ34" s="4" t="str">
        <f ca="1">IFERROR(RANK(order!AZ34,order!AZ$3:AZ$554,0),"")</f>
        <v/>
      </c>
      <c r="BA34" s="4" t="str">
        <f ca="1">IFERROR(RANK(order!BA34,order!BA$3:BA$554,0),"")</f>
        <v/>
      </c>
      <c r="BB34" s="4" t="str">
        <f ca="1">IFERROR(RANK(order!BB34,order!BB$3:BB$554,0),"")</f>
        <v/>
      </c>
      <c r="BC34" s="10" t="str">
        <f ca="1">IFERROR(RANK(order!BC34,order!BC$3:BC$554,0),"")</f>
        <v/>
      </c>
      <c r="BD34" s="10" t="str">
        <f ca="1">IFERROR(RANK(order!BD34,order!BD$3:BD$554,0),"")</f>
        <v/>
      </c>
      <c r="BE34" s="10" t="str">
        <f ca="1">IFERROR(RANK(order!BE34,order!BE$3:BE$554,0),"")</f>
        <v/>
      </c>
      <c r="BF34" s="4" t="str">
        <f ca="1">IFERROR(RANK(order!BF34,order!BF$3:BF$554,0),"")</f>
        <v/>
      </c>
      <c r="BG34" s="4" t="str">
        <f ca="1">IFERROR(RANK(order!BG34,order!BG$3:BG$554,0),"")</f>
        <v/>
      </c>
      <c r="BH34" s="4" t="str">
        <f ca="1">IFERROR(RANK(order!BH34,order!BH$3:BH$554,0),"")</f>
        <v/>
      </c>
      <c r="BI34" s="10" t="str">
        <f ca="1">IFERROR(RANK(order!BI34,order!BI$3:BI$554,0),"")</f>
        <v/>
      </c>
      <c r="BJ34" s="10" t="str">
        <f ca="1">IFERROR(RANK(order!BJ34,order!BJ$3:BJ$554,0),"")</f>
        <v/>
      </c>
      <c r="BK34" s="10" t="str">
        <f ca="1">IFERROR(RANK(order!BK34,order!BK$3:BK$554,0),"")</f>
        <v/>
      </c>
      <c r="BL34" s="4" t="str">
        <f ca="1">IFERROR(RANK(order!BL34,order!BL$3:BL$554,0),"")</f>
        <v/>
      </c>
      <c r="BM34" s="4" t="str">
        <f ca="1">IFERROR(RANK(order!BM34,order!BM$3:BM$554,0),"")</f>
        <v/>
      </c>
      <c r="BN34" s="4" t="str">
        <f ca="1">IFERROR(RANK(order!BN34,order!BN$3:BN$554,0),"")</f>
        <v/>
      </c>
      <c r="BO34" s="10" t="str">
        <f ca="1">IFERROR(RANK(order!BO34,order!BO$3:BO$554,0),"")</f>
        <v/>
      </c>
      <c r="BP34" s="10" t="str">
        <f ca="1">IFERROR(RANK(order!BP34,order!BP$3:BP$554,0),"")</f>
        <v/>
      </c>
      <c r="BQ34" s="10" t="str">
        <f ca="1">IFERROR(RANK(order!BQ34,order!BQ$3:BQ$554,0),"")</f>
        <v/>
      </c>
      <c r="BR34" s="4" t="str">
        <f ca="1">IFERROR(RANK(order!BR34,order!BR$3:BR$554,0),"")</f>
        <v/>
      </c>
      <c r="BS34" s="4" t="str">
        <f ca="1">IFERROR(RANK(order!BS34,order!BS$3:BS$554,0),"")</f>
        <v/>
      </c>
      <c r="BT34" s="4" t="str">
        <f ca="1">IFERROR(RANK(order!BT34,order!BT$3:BT$554,0),"")</f>
        <v/>
      </c>
      <c r="BU34" s="95">
        <f t="shared" si="77"/>
        <v>32</v>
      </c>
      <c r="BV34" s="35" t="str">
        <f t="shared" si="78"/>
        <v>E1</v>
      </c>
      <c r="BW34" s="55">
        <f t="shared" ca="1" si="1"/>
        <v>43330</v>
      </c>
      <c r="BX34" s="56" t="str">
        <f t="shared" ca="1" si="2"/>
        <v>Millwall</v>
      </c>
      <c r="BY34" s="56" t="str">
        <f t="shared" ca="1" si="3"/>
        <v>Derby</v>
      </c>
      <c r="BZ34" s="57">
        <f t="shared" ca="1" si="4"/>
        <v>2</v>
      </c>
      <c r="CA34" s="57">
        <f t="shared" ca="1" si="5"/>
        <v>1</v>
      </c>
      <c r="CB34" s="58" t="str">
        <f t="shared" ca="1" si="6"/>
        <v>H</v>
      </c>
      <c r="CC34" s="57">
        <f t="shared" ca="1" si="7"/>
        <v>2</v>
      </c>
      <c r="CD34" s="57">
        <f t="shared" ca="1" si="8"/>
        <v>0</v>
      </c>
      <c r="CE34" s="58" t="str">
        <f t="shared" ca="1" si="9"/>
        <v>H</v>
      </c>
      <c r="CF34" s="59" t="str">
        <f t="shared" ca="1" si="10"/>
        <v>S Martin</v>
      </c>
      <c r="CG34" s="57">
        <f t="shared" ca="1" si="11"/>
        <v>12</v>
      </c>
      <c r="CH34" s="57">
        <f t="shared" ca="1" si="12"/>
        <v>12</v>
      </c>
      <c r="CI34" s="57">
        <f t="shared" ca="1" si="13"/>
        <v>4</v>
      </c>
      <c r="CJ34" s="57">
        <f t="shared" ca="1" si="14"/>
        <v>4</v>
      </c>
      <c r="CK34" s="57">
        <f t="shared" ca="1" si="15"/>
        <v>15</v>
      </c>
      <c r="CL34" s="57">
        <f t="shared" ca="1" si="16"/>
        <v>10</v>
      </c>
      <c r="CM34" s="57">
        <f t="shared" ca="1" si="17"/>
        <v>4</v>
      </c>
      <c r="CN34" s="57">
        <f t="shared" ca="1" si="18"/>
        <v>10</v>
      </c>
      <c r="CO34" s="57">
        <f t="shared" ca="1" si="19"/>
        <v>1</v>
      </c>
      <c r="CP34" s="57">
        <f t="shared" ca="1" si="20"/>
        <v>1</v>
      </c>
      <c r="CQ34" s="57">
        <f t="shared" ca="1" si="21"/>
        <v>0</v>
      </c>
      <c r="CR34" s="57">
        <f t="shared" ca="1" si="22"/>
        <v>0</v>
      </c>
      <c r="CS34" s="60">
        <f t="shared" ca="1" si="23"/>
        <v>2.4</v>
      </c>
      <c r="CT34" s="60">
        <f t="shared" ca="1" si="24"/>
        <v>3.3</v>
      </c>
      <c r="CU34" s="60">
        <f t="shared" ca="1" si="25"/>
        <v>3.3</v>
      </c>
      <c r="CV34" s="60">
        <f t="shared" ca="1" si="26"/>
        <v>2.38</v>
      </c>
      <c r="CW34" s="60">
        <f t="shared" ca="1" si="27"/>
        <v>3.27</v>
      </c>
      <c r="CX34" s="60">
        <f t="shared" ca="1" si="28"/>
        <v>3.34</v>
      </c>
      <c r="CY34" s="60">
        <f t="shared" ca="1" si="29"/>
        <v>2.0699999999999998</v>
      </c>
      <c r="CZ34" s="60">
        <f t="shared" ca="1" si="30"/>
        <v>1.74</v>
      </c>
      <c r="DA34" s="65">
        <f t="shared" ca="1" si="31"/>
        <v>3</v>
      </c>
      <c r="DB34" s="65">
        <f t="shared" ca="1" si="32"/>
        <v>2</v>
      </c>
      <c r="DC34" s="65">
        <f t="shared" ca="1" si="33"/>
        <v>1</v>
      </c>
      <c r="DD34" s="65">
        <f t="shared" ca="1" si="34"/>
        <v>0</v>
      </c>
      <c r="DE34" s="65">
        <f t="shared" ca="1" si="35"/>
        <v>1</v>
      </c>
      <c r="DF34" s="66" t="str">
        <f t="shared" ca="1" si="36"/>
        <v>A</v>
      </c>
      <c r="DG34" s="66" t="str">
        <f t="shared" ca="1" si="37"/>
        <v>H-H</v>
      </c>
      <c r="DH34" s="66" t="str">
        <f t="shared" ca="1" si="38"/>
        <v>H21</v>
      </c>
      <c r="DI34" s="66" t="str">
        <f t="shared" ca="1" si="39"/>
        <v>H20</v>
      </c>
      <c r="DJ34" s="66" t="str">
        <f t="shared" ca="1" si="40"/>
        <v>A01</v>
      </c>
      <c r="DK34" s="65" t="str">
        <f t="shared" ca="1" si="41"/>
        <v>Yes</v>
      </c>
      <c r="DL34" s="65">
        <f t="shared" ca="1" si="42"/>
        <v>0</v>
      </c>
      <c r="DM34" s="65">
        <f t="shared" ca="1" si="43"/>
        <v>0</v>
      </c>
      <c r="DN34" s="65">
        <f t="shared" ca="1" si="44"/>
        <v>0</v>
      </c>
      <c r="DO34" s="65">
        <f t="shared" ca="1" si="45"/>
        <v>0</v>
      </c>
      <c r="DP34" s="65">
        <f t="shared" ca="1" si="46"/>
        <v>0</v>
      </c>
      <c r="DQ34" s="65">
        <f t="shared" ca="1" si="47"/>
        <v>0</v>
      </c>
      <c r="DR34" s="69">
        <f t="shared" ca="1" si="48"/>
        <v>1.4</v>
      </c>
      <c r="DS34" s="69">
        <f t="shared" ca="1" si="49"/>
        <v>-1</v>
      </c>
      <c r="DT34" s="69">
        <f t="shared" ca="1" si="50"/>
        <v>-1</v>
      </c>
      <c r="DU34" s="69">
        <f t="shared" ca="1" si="51"/>
        <v>1.38</v>
      </c>
      <c r="DV34" s="69">
        <f t="shared" ca="1" si="52"/>
        <v>-1</v>
      </c>
      <c r="DW34" s="69">
        <f t="shared" ca="1" si="53"/>
        <v>-1</v>
      </c>
      <c r="DX34" s="69">
        <f t="shared" ca="1" si="54"/>
        <v>1.0699999999999998</v>
      </c>
      <c r="DY34" s="69">
        <f t="shared" ca="1" si="55"/>
        <v>-1</v>
      </c>
      <c r="DZ34" s="72">
        <f t="shared" ca="1" si="56"/>
        <v>102.27272727272728</v>
      </c>
      <c r="EA34" s="72">
        <f t="shared" ca="1" si="57"/>
        <v>102.5379662385198</v>
      </c>
      <c r="EB34" s="72">
        <f t="shared" ca="1" si="58"/>
        <v>105.78044311177744</v>
      </c>
      <c r="EC34" s="65">
        <f t="shared" ca="1" si="59"/>
        <v>0</v>
      </c>
      <c r="ED34" s="65">
        <f t="shared" ca="1" si="60"/>
        <v>0</v>
      </c>
      <c r="EE34" s="65">
        <f t="shared" ca="1" si="61"/>
        <v>0</v>
      </c>
      <c r="EF34" s="65">
        <f t="shared" ca="1" si="62"/>
        <v>0</v>
      </c>
      <c r="EG34" s="65">
        <f t="shared" ca="1" si="63"/>
        <v>0</v>
      </c>
      <c r="EH34" s="65">
        <f t="shared" ca="1" si="64"/>
        <v>0</v>
      </c>
      <c r="EI34" s="429" t="str">
        <f t="shared" ca="1" si="65"/>
        <v>Yes</v>
      </c>
      <c r="EJ34" s="428" t="str">
        <f t="shared" ca="1" si="66"/>
        <v>F</v>
      </c>
      <c r="EK34" s="428" t="str">
        <f t="shared" ca="1" si="67"/>
        <v>Over</v>
      </c>
      <c r="EL34" s="65" t="str">
        <f t="shared" ca="1" si="68"/>
        <v>No</v>
      </c>
      <c r="EM34" s="65" t="str">
        <f t="shared" ca="1" si="69"/>
        <v>No</v>
      </c>
      <c r="EN34" s="65">
        <f t="shared" ca="1" si="70"/>
        <v>20</v>
      </c>
      <c r="EO34" s="433">
        <f t="shared" ca="1" si="71"/>
        <v>2</v>
      </c>
      <c r="EP34" s="433">
        <f t="shared" ca="1" si="72"/>
        <v>0</v>
      </c>
      <c r="EQ34" s="433">
        <f t="shared" ca="1" si="73"/>
        <v>14</v>
      </c>
      <c r="ER34" s="433">
        <f t="shared" ca="1" si="74"/>
        <v>24</v>
      </c>
      <c r="ES34" s="433">
        <f t="shared" ca="1" si="75"/>
        <v>8</v>
      </c>
      <c r="ET34" s="433">
        <f t="shared" ca="1" si="76"/>
        <v>25</v>
      </c>
      <c r="EU34" s="433">
        <f ca="1">IF(OR(CO34="",CQ34=""),"",Discipline!$P$3*CO34+Discipline!$X$3*CQ34)</f>
        <v>10</v>
      </c>
      <c r="EV34" s="433">
        <f ca="1">IF(OR(CP34="",CR34=""),"",Discipline!$P$3*CP34+Discipline!$X$3*CR34)</f>
        <v>10</v>
      </c>
    </row>
    <row r="35" spans="1:152" x14ac:dyDescent="0.25">
      <c r="A35" s="10" t="str">
        <f ca="1">IFERROR(RANK(order!A35,order!A$3:A$554,0),"")</f>
        <v/>
      </c>
      <c r="B35" s="10" t="str">
        <f ca="1">IFERROR(RANK(order!B35,order!B$3:B$554,0),"")</f>
        <v/>
      </c>
      <c r="C35" s="10" t="str">
        <f ca="1">IFERROR(RANK(order!C35,order!C$3:C$554,0),"")</f>
        <v/>
      </c>
      <c r="D35" s="4" t="str">
        <f ca="1">IFERROR(RANK(order!D35,order!D$3:D$554,0),"")</f>
        <v/>
      </c>
      <c r="E35" s="4" t="str">
        <f ca="1">IFERROR(RANK(order!E35,order!E$3:E$554,0),"")</f>
        <v/>
      </c>
      <c r="F35" s="4" t="str">
        <f ca="1">IFERROR(RANK(order!F35,order!F$3:F$554,0),"")</f>
        <v/>
      </c>
      <c r="G35" s="10" t="str">
        <f ca="1">IFERROR(RANK(order!G35,order!G$3:G$554,0),"")</f>
        <v/>
      </c>
      <c r="H35" s="10" t="str">
        <f ca="1">IFERROR(RANK(order!H35,order!H$3:H$554,0),"")</f>
        <v/>
      </c>
      <c r="I35" s="10" t="str">
        <f ca="1">IFERROR(RANK(order!I35,order!I$3:I$554,0),"")</f>
        <v/>
      </c>
      <c r="J35" s="4" t="str">
        <f ca="1">IFERROR(RANK(order!J35,order!J$3:J$554,0),"")</f>
        <v/>
      </c>
      <c r="K35" s="4" t="str">
        <f ca="1">IFERROR(RANK(order!K35,order!K$3:K$554,0),"")</f>
        <v/>
      </c>
      <c r="L35" s="4" t="str">
        <f ca="1">IFERROR(RANK(order!L35,order!L$3:L$554,0),"")</f>
        <v/>
      </c>
      <c r="M35" s="10" t="str">
        <f ca="1">IFERROR(RANK(order!M35,order!M$3:M$554,0),"")</f>
        <v/>
      </c>
      <c r="N35" s="10" t="str">
        <f ca="1">IFERROR(RANK(order!N35,order!N$3:N$554,0),"")</f>
        <v/>
      </c>
      <c r="O35" s="10" t="str">
        <f ca="1">IFERROR(RANK(order!O35,order!O$3:O$554,0),"")</f>
        <v/>
      </c>
      <c r="P35" s="4" t="str">
        <f ca="1">IFERROR(RANK(order!P35,order!P$3:P$554,0),"")</f>
        <v/>
      </c>
      <c r="Q35" s="4" t="str">
        <f ca="1">IFERROR(RANK(order!Q35,order!Q$3:Q$554,0),"")</f>
        <v/>
      </c>
      <c r="R35" s="4" t="str">
        <f ca="1">IFERROR(RANK(order!R35,order!R$3:R$554,0),"")</f>
        <v/>
      </c>
      <c r="S35" s="10" t="str">
        <f ca="1">IFERROR(RANK(order!S35,order!S$3:S$554,0),"")</f>
        <v/>
      </c>
      <c r="T35" s="10" t="str">
        <f ca="1">IFERROR(RANK(order!T35,order!T$3:T$554,0),"")</f>
        <v/>
      </c>
      <c r="U35" s="10" t="str">
        <f ca="1">IFERROR(RANK(order!U35,order!U$3:U$554,0),"")</f>
        <v/>
      </c>
      <c r="V35" s="4" t="str">
        <f ca="1">IFERROR(RANK(order!V35,order!V$3:V$554,0),"")</f>
        <v/>
      </c>
      <c r="W35" s="4" t="str">
        <f ca="1">IFERROR(RANK(order!W35,order!W$3:W$554,0),"")</f>
        <v/>
      </c>
      <c r="X35" s="4" t="str">
        <f ca="1">IFERROR(RANK(order!X35,order!X$3:X$554,0),"")</f>
        <v/>
      </c>
      <c r="Y35" s="10" t="str">
        <f ca="1">IFERROR(RANK(order!Y35,order!Y$3:Y$554,0),"")</f>
        <v/>
      </c>
      <c r="Z35" s="10" t="str">
        <f ca="1">IFERROR(RANK(order!Z35,order!Z$3:Z$554,0),"")</f>
        <v/>
      </c>
      <c r="AA35" s="10" t="str">
        <f ca="1">IFERROR(RANK(order!AA35,order!AA$3:AA$554,0),"")</f>
        <v/>
      </c>
      <c r="AB35" s="4" t="str">
        <f ca="1">IFERROR(RANK(order!AB35,order!AB$3:AB$554,0),"")</f>
        <v/>
      </c>
      <c r="AC35" s="4" t="str">
        <f ca="1">IFERROR(RANK(order!AC35,order!AC$3:AC$554,0),"")</f>
        <v/>
      </c>
      <c r="AD35" s="4" t="str">
        <f ca="1">IFERROR(RANK(order!AD35,order!AD$3:AD$554,0),"")</f>
        <v/>
      </c>
      <c r="AE35" s="10" t="str">
        <f ca="1">IFERROR(RANK(order!AE35,order!AE$3:AE$554,0),"")</f>
        <v/>
      </c>
      <c r="AF35" s="10" t="str">
        <f ca="1">IFERROR(RANK(order!AF35,order!AF$3:AF$554,0),"")</f>
        <v/>
      </c>
      <c r="AG35" s="10" t="str">
        <f ca="1">IFERROR(RANK(order!AG35,order!AG$3:AG$554,0),"")</f>
        <v/>
      </c>
      <c r="AH35" s="4" t="str">
        <f ca="1">IFERROR(RANK(order!AH35,order!AH$3:AH$554,0),"")</f>
        <v/>
      </c>
      <c r="AI35" s="4" t="str">
        <f ca="1">IFERROR(RANK(order!AI35,order!AI$3:AI$554,0),"")</f>
        <v/>
      </c>
      <c r="AJ35" s="4" t="str">
        <f ca="1">IFERROR(RANK(order!AJ35,order!AJ$3:AJ$554,0),"")</f>
        <v/>
      </c>
      <c r="AK35" s="10" t="str">
        <f ca="1">IFERROR(RANK(order!AK35,order!AK$3:AK$554,0),"")</f>
        <v/>
      </c>
      <c r="AL35" s="10" t="str">
        <f ca="1">IFERROR(RANK(order!AL35,order!AL$3:AL$554,0),"")</f>
        <v/>
      </c>
      <c r="AM35" s="10" t="str">
        <f ca="1">IFERROR(RANK(order!AM35,order!AM$3:AM$554,0),"")</f>
        <v/>
      </c>
      <c r="AN35" s="4" t="str">
        <f ca="1">IFERROR(RANK(order!AN35,order!AN$3:AN$554,0),"")</f>
        <v/>
      </c>
      <c r="AO35" s="4" t="str">
        <f ca="1">IFERROR(RANK(order!AO35,order!AO$3:AO$554,0),"")</f>
        <v/>
      </c>
      <c r="AP35" s="4" t="str">
        <f ca="1">IFERROR(RANK(order!AP35,order!AP$3:AP$554,0),"")</f>
        <v/>
      </c>
      <c r="AQ35" s="10">
        <f ca="1">IFERROR(RANK(order!AQ35,order!AQ$3:AQ$554,0),"")</f>
        <v>5</v>
      </c>
      <c r="AR35" s="10" t="str">
        <f ca="1">IFERROR(RANK(order!AR35,order!AR$3:AR$554,0),"")</f>
        <v/>
      </c>
      <c r="AS35" s="10">
        <f ca="1">IFERROR(RANK(order!AS35,order!AS$3:AS$554,0),"")</f>
        <v>10</v>
      </c>
      <c r="AT35" s="4" t="str">
        <f ca="1">IFERROR(RANK(order!AT35,order!AT$3:AT$554,0),"")</f>
        <v/>
      </c>
      <c r="AU35" s="4" t="str">
        <f ca="1">IFERROR(RANK(order!AU35,order!AU$3:AU$554,0),"")</f>
        <v/>
      </c>
      <c r="AV35" s="4" t="str">
        <f ca="1">IFERROR(RANK(order!AV35,order!AV$3:AV$554,0),"")</f>
        <v/>
      </c>
      <c r="AW35" s="10" t="str">
        <f ca="1">IFERROR(RANK(order!AW35,order!AW$3:AW$554,0),"")</f>
        <v/>
      </c>
      <c r="AX35" s="10" t="str">
        <f ca="1">IFERROR(RANK(order!AX35,order!AX$3:AX$554,0),"")</f>
        <v/>
      </c>
      <c r="AY35" s="10" t="str">
        <f ca="1">IFERROR(RANK(order!AY35,order!AY$3:AY$554,0),"")</f>
        <v/>
      </c>
      <c r="AZ35" s="4" t="str">
        <f ca="1">IFERROR(RANK(order!AZ35,order!AZ$3:AZ$554,0),"")</f>
        <v/>
      </c>
      <c r="BA35" s="4" t="str">
        <f ca="1">IFERROR(RANK(order!BA35,order!BA$3:BA$554,0),"")</f>
        <v/>
      </c>
      <c r="BB35" s="4" t="str">
        <f ca="1">IFERROR(RANK(order!BB35,order!BB$3:BB$554,0),"")</f>
        <v/>
      </c>
      <c r="BC35" s="10" t="str">
        <f ca="1">IFERROR(RANK(order!BC35,order!BC$3:BC$554,0),"")</f>
        <v/>
      </c>
      <c r="BD35" s="10" t="str">
        <f ca="1">IFERROR(RANK(order!BD35,order!BD$3:BD$554,0),"")</f>
        <v/>
      </c>
      <c r="BE35" s="10" t="str">
        <f ca="1">IFERROR(RANK(order!BE35,order!BE$3:BE$554,0),"")</f>
        <v/>
      </c>
      <c r="BF35" s="4" t="str">
        <f ca="1">IFERROR(RANK(order!BF35,order!BF$3:BF$554,0),"")</f>
        <v/>
      </c>
      <c r="BG35" s="4" t="str">
        <f ca="1">IFERROR(RANK(order!BG35,order!BG$3:BG$554,0),"")</f>
        <v/>
      </c>
      <c r="BH35" s="4" t="str">
        <f ca="1">IFERROR(RANK(order!BH35,order!BH$3:BH$554,0),"")</f>
        <v/>
      </c>
      <c r="BI35" s="10" t="str">
        <f ca="1">IFERROR(RANK(order!BI35,order!BI$3:BI$554,0),"")</f>
        <v/>
      </c>
      <c r="BJ35" s="10">
        <f ca="1">IFERROR(RANK(order!BJ35,order!BJ$3:BJ$554,0),"")</f>
        <v>5</v>
      </c>
      <c r="BK35" s="10">
        <f ca="1">IFERROR(RANK(order!BK35,order!BK$3:BK$554,0),"")</f>
        <v>10</v>
      </c>
      <c r="BL35" s="4" t="str">
        <f ca="1">IFERROR(RANK(order!BL35,order!BL$3:BL$554,0),"")</f>
        <v/>
      </c>
      <c r="BM35" s="4" t="str">
        <f ca="1">IFERROR(RANK(order!BM35,order!BM$3:BM$554,0),"")</f>
        <v/>
      </c>
      <c r="BN35" s="4" t="str">
        <f ca="1">IFERROR(RANK(order!BN35,order!BN$3:BN$554,0),"")</f>
        <v/>
      </c>
      <c r="BO35" s="10" t="str">
        <f ca="1">IFERROR(RANK(order!BO35,order!BO$3:BO$554,0),"")</f>
        <v/>
      </c>
      <c r="BP35" s="10" t="str">
        <f ca="1">IFERROR(RANK(order!BP35,order!BP$3:BP$554,0),"")</f>
        <v/>
      </c>
      <c r="BQ35" s="10" t="str">
        <f ca="1">IFERROR(RANK(order!BQ35,order!BQ$3:BQ$554,0),"")</f>
        <v/>
      </c>
      <c r="BR35" s="4" t="str">
        <f ca="1">IFERROR(RANK(order!BR35,order!BR$3:BR$554,0),"")</f>
        <v/>
      </c>
      <c r="BS35" s="4" t="str">
        <f ca="1">IFERROR(RANK(order!BS35,order!BS$3:BS$554,0),"")</f>
        <v/>
      </c>
      <c r="BT35" s="4" t="str">
        <f ca="1">IFERROR(RANK(order!BT35,order!BT$3:BT$554,0),"")</f>
        <v/>
      </c>
      <c r="BU35" s="95">
        <f t="shared" si="77"/>
        <v>33</v>
      </c>
      <c r="BV35" s="35" t="str">
        <f t="shared" si="78"/>
        <v>E1</v>
      </c>
      <c r="BW35" s="55">
        <f t="shared" ca="1" si="1"/>
        <v>43330</v>
      </c>
      <c r="BX35" s="56" t="str">
        <f t="shared" ca="1" si="2"/>
        <v>Preston</v>
      </c>
      <c r="BY35" s="56" t="str">
        <f t="shared" ca="1" si="3"/>
        <v>Stoke</v>
      </c>
      <c r="BZ35" s="57">
        <f t="shared" ca="1" si="4"/>
        <v>2</v>
      </c>
      <c r="CA35" s="57">
        <f t="shared" ca="1" si="5"/>
        <v>2</v>
      </c>
      <c r="CB35" s="58" t="str">
        <f t="shared" ca="1" si="6"/>
        <v>D</v>
      </c>
      <c r="CC35" s="57">
        <f t="shared" ca="1" si="7"/>
        <v>2</v>
      </c>
      <c r="CD35" s="57">
        <f t="shared" ca="1" si="8"/>
        <v>1</v>
      </c>
      <c r="CE35" s="58" t="str">
        <f t="shared" ca="1" si="9"/>
        <v>H</v>
      </c>
      <c r="CF35" s="59" t="str">
        <f t="shared" ca="1" si="10"/>
        <v>A Madley</v>
      </c>
      <c r="CG35" s="57">
        <f t="shared" ca="1" si="11"/>
        <v>15</v>
      </c>
      <c r="CH35" s="57">
        <f t="shared" ca="1" si="12"/>
        <v>8</v>
      </c>
      <c r="CI35" s="57">
        <f t="shared" ca="1" si="13"/>
        <v>6</v>
      </c>
      <c r="CJ35" s="57">
        <f t="shared" ca="1" si="14"/>
        <v>3</v>
      </c>
      <c r="CK35" s="57">
        <f t="shared" ca="1" si="15"/>
        <v>13</v>
      </c>
      <c r="CL35" s="57">
        <f t="shared" ca="1" si="16"/>
        <v>15</v>
      </c>
      <c r="CM35" s="57">
        <f t="shared" ca="1" si="17"/>
        <v>4</v>
      </c>
      <c r="CN35" s="57">
        <f t="shared" ca="1" si="18"/>
        <v>2</v>
      </c>
      <c r="CO35" s="57">
        <f t="shared" ca="1" si="19"/>
        <v>2</v>
      </c>
      <c r="CP35" s="57">
        <f t="shared" ca="1" si="20"/>
        <v>3</v>
      </c>
      <c r="CQ35" s="57">
        <f t="shared" ca="1" si="21"/>
        <v>0</v>
      </c>
      <c r="CR35" s="57">
        <f t="shared" ca="1" si="22"/>
        <v>0</v>
      </c>
      <c r="CS35" s="60">
        <f t="shared" ca="1" si="23"/>
        <v>2.5</v>
      </c>
      <c r="CT35" s="60">
        <f t="shared" ca="1" si="24"/>
        <v>3.3</v>
      </c>
      <c r="CU35" s="60">
        <f t="shared" ca="1" si="25"/>
        <v>3.1</v>
      </c>
      <c r="CV35" s="60">
        <f t="shared" ca="1" si="26"/>
        <v>2.5</v>
      </c>
      <c r="CW35" s="60">
        <f t="shared" ca="1" si="27"/>
        <v>3.26</v>
      </c>
      <c r="CX35" s="60">
        <f t="shared" ca="1" si="28"/>
        <v>3.15</v>
      </c>
      <c r="CY35" s="60">
        <f t="shared" ca="1" si="29"/>
        <v>2.1800000000000002</v>
      </c>
      <c r="CZ35" s="60">
        <f t="shared" ca="1" si="30"/>
        <v>1.66</v>
      </c>
      <c r="DA35" s="65">
        <f t="shared" ca="1" si="31"/>
        <v>4</v>
      </c>
      <c r="DB35" s="65">
        <f t="shared" ca="1" si="32"/>
        <v>3</v>
      </c>
      <c r="DC35" s="65">
        <f t="shared" ca="1" si="33"/>
        <v>1</v>
      </c>
      <c r="DD35" s="65">
        <f t="shared" ca="1" si="34"/>
        <v>0</v>
      </c>
      <c r="DE35" s="65">
        <f t="shared" ca="1" si="35"/>
        <v>1</v>
      </c>
      <c r="DF35" s="66" t="str">
        <f t="shared" ca="1" si="36"/>
        <v>A</v>
      </c>
      <c r="DG35" s="66" t="str">
        <f t="shared" ca="1" si="37"/>
        <v>H-D</v>
      </c>
      <c r="DH35" s="66" t="str">
        <f t="shared" ca="1" si="38"/>
        <v>D22</v>
      </c>
      <c r="DI35" s="66" t="str">
        <f t="shared" ca="1" si="39"/>
        <v>H21</v>
      </c>
      <c r="DJ35" s="66" t="str">
        <f t="shared" ca="1" si="40"/>
        <v>A01</v>
      </c>
      <c r="DK35" s="65" t="str">
        <f t="shared" ca="1" si="41"/>
        <v>Yes</v>
      </c>
      <c r="DL35" s="65">
        <f t="shared" ca="1" si="42"/>
        <v>0</v>
      </c>
      <c r="DM35" s="65">
        <f t="shared" ca="1" si="43"/>
        <v>1</v>
      </c>
      <c r="DN35" s="65">
        <f t="shared" ca="1" si="44"/>
        <v>0</v>
      </c>
      <c r="DO35" s="65">
        <f t="shared" ca="1" si="45"/>
        <v>0</v>
      </c>
      <c r="DP35" s="65">
        <f t="shared" ca="1" si="46"/>
        <v>0</v>
      </c>
      <c r="DQ35" s="65">
        <f t="shared" ca="1" si="47"/>
        <v>0</v>
      </c>
      <c r="DR35" s="69">
        <f t="shared" ca="1" si="48"/>
        <v>-1</v>
      </c>
      <c r="DS35" s="69">
        <f t="shared" ca="1" si="49"/>
        <v>2.2999999999999998</v>
      </c>
      <c r="DT35" s="69">
        <f t="shared" ca="1" si="50"/>
        <v>-1</v>
      </c>
      <c r="DU35" s="69">
        <f t="shared" ca="1" si="51"/>
        <v>-1</v>
      </c>
      <c r="DV35" s="69">
        <f t="shared" ca="1" si="52"/>
        <v>2.2599999999999998</v>
      </c>
      <c r="DW35" s="69">
        <f t="shared" ca="1" si="53"/>
        <v>-1</v>
      </c>
      <c r="DX35" s="69">
        <f t="shared" ca="1" si="54"/>
        <v>1.1800000000000002</v>
      </c>
      <c r="DY35" s="69">
        <f t="shared" ca="1" si="55"/>
        <v>-1</v>
      </c>
      <c r="DZ35" s="72">
        <f t="shared" ca="1" si="56"/>
        <v>102.56109481915934</v>
      </c>
      <c r="EA35" s="72">
        <f t="shared" ca="1" si="57"/>
        <v>102.42087837179862</v>
      </c>
      <c r="EB35" s="72">
        <f t="shared" ca="1" si="58"/>
        <v>106.1125234884492</v>
      </c>
      <c r="EC35" s="65">
        <f t="shared" ca="1" si="59"/>
        <v>0</v>
      </c>
      <c r="ED35" s="65">
        <f t="shared" ca="1" si="60"/>
        <v>0</v>
      </c>
      <c r="EE35" s="65">
        <f t="shared" ca="1" si="61"/>
        <v>0</v>
      </c>
      <c r="EF35" s="65">
        <f t="shared" ca="1" si="62"/>
        <v>0</v>
      </c>
      <c r="EG35" s="65">
        <f t="shared" ca="1" si="63"/>
        <v>0</v>
      </c>
      <c r="EH35" s="65">
        <f t="shared" ca="1" si="64"/>
        <v>0</v>
      </c>
      <c r="EI35" s="429" t="str">
        <f t="shared" ca="1" si="65"/>
        <v>Yes</v>
      </c>
      <c r="EJ35" s="428" t="str">
        <f t="shared" ca="1" si="66"/>
        <v>F</v>
      </c>
      <c r="EK35" s="428" t="str">
        <f t="shared" ca="1" si="67"/>
        <v>Over</v>
      </c>
      <c r="EL35" s="65" t="str">
        <f t="shared" ca="1" si="68"/>
        <v>Yes</v>
      </c>
      <c r="EM35" s="65" t="str">
        <f t="shared" ca="1" si="69"/>
        <v>No</v>
      </c>
      <c r="EN35" s="65">
        <f t="shared" ca="1" si="70"/>
        <v>50</v>
      </c>
      <c r="EO35" s="433">
        <f t="shared" ca="1" si="71"/>
        <v>5</v>
      </c>
      <c r="EP35" s="433">
        <f t="shared" ca="1" si="72"/>
        <v>0</v>
      </c>
      <c r="EQ35" s="433">
        <f t="shared" ca="1" si="73"/>
        <v>6</v>
      </c>
      <c r="ER35" s="433">
        <f t="shared" ca="1" si="74"/>
        <v>23</v>
      </c>
      <c r="ES35" s="433">
        <f t="shared" ca="1" si="75"/>
        <v>9</v>
      </c>
      <c r="ET35" s="433">
        <f t="shared" ca="1" si="76"/>
        <v>28</v>
      </c>
      <c r="EU35" s="433">
        <f ca="1">IF(OR(CO35="",CQ35=""),"",Discipline!$P$3*CO35+Discipline!$X$3*CQ35)</f>
        <v>20</v>
      </c>
      <c r="EV35" s="433">
        <f ca="1">IF(OR(CP35="",CR35=""),"",Discipline!$P$3*CP35+Discipline!$X$3*CR35)</f>
        <v>30</v>
      </c>
    </row>
    <row r="36" spans="1:152" x14ac:dyDescent="0.25">
      <c r="A36" s="10" t="str">
        <f ca="1">IFERROR(RANK(order!A36,order!A$3:A$554,0),"")</f>
        <v/>
      </c>
      <c r="B36" s="10" t="str">
        <f ca="1">IFERROR(RANK(order!B36,order!B$3:B$554,0),"")</f>
        <v/>
      </c>
      <c r="C36" s="10" t="str">
        <f ca="1">IFERROR(RANK(order!C36,order!C$3:C$554,0),"")</f>
        <v/>
      </c>
      <c r="D36" s="4" t="str">
        <f ca="1">IFERROR(RANK(order!D36,order!D$3:D$554,0),"")</f>
        <v/>
      </c>
      <c r="E36" s="4" t="str">
        <f ca="1">IFERROR(RANK(order!E36,order!E$3:E$554,0),"")</f>
        <v/>
      </c>
      <c r="F36" s="4" t="str">
        <f ca="1">IFERROR(RANK(order!F36,order!F$3:F$554,0),"")</f>
        <v/>
      </c>
      <c r="G36" s="10" t="str">
        <f ca="1">IFERROR(RANK(order!G36,order!G$3:G$554,0),"")</f>
        <v/>
      </c>
      <c r="H36" s="10" t="str">
        <f ca="1">IFERROR(RANK(order!H36,order!H$3:H$554,0),"")</f>
        <v/>
      </c>
      <c r="I36" s="10" t="str">
        <f ca="1">IFERROR(RANK(order!I36,order!I$3:I$554,0),"")</f>
        <v/>
      </c>
      <c r="J36" s="4" t="str">
        <f ca="1">IFERROR(RANK(order!J36,order!J$3:J$554,0),"")</f>
        <v/>
      </c>
      <c r="K36" s="4">
        <f ca="1">IFERROR(RANK(order!K36,order!K$3:K$554,0),"")</f>
        <v>5</v>
      </c>
      <c r="L36" s="4">
        <f ca="1">IFERROR(RANK(order!L36,order!L$3:L$554,0),"")</f>
        <v>10</v>
      </c>
      <c r="M36" s="10" t="str">
        <f ca="1">IFERROR(RANK(order!M36,order!M$3:M$554,0),"")</f>
        <v/>
      </c>
      <c r="N36" s="10" t="str">
        <f ca="1">IFERROR(RANK(order!N36,order!N$3:N$554,0),"")</f>
        <v/>
      </c>
      <c r="O36" s="10" t="str">
        <f ca="1">IFERROR(RANK(order!O36,order!O$3:O$554,0),"")</f>
        <v/>
      </c>
      <c r="P36" s="4" t="str">
        <f ca="1">IFERROR(RANK(order!P36,order!P$3:P$554,0),"")</f>
        <v/>
      </c>
      <c r="Q36" s="4" t="str">
        <f ca="1">IFERROR(RANK(order!Q36,order!Q$3:Q$554,0),"")</f>
        <v/>
      </c>
      <c r="R36" s="4" t="str">
        <f ca="1">IFERROR(RANK(order!R36,order!R$3:R$554,0),"")</f>
        <v/>
      </c>
      <c r="S36" s="10" t="str">
        <f ca="1">IFERROR(RANK(order!S36,order!S$3:S$554,0),"")</f>
        <v/>
      </c>
      <c r="T36" s="10" t="str">
        <f ca="1">IFERROR(RANK(order!T36,order!T$3:T$554,0),"")</f>
        <v/>
      </c>
      <c r="U36" s="10" t="str">
        <f ca="1">IFERROR(RANK(order!U36,order!U$3:U$554,0),"")</f>
        <v/>
      </c>
      <c r="V36" s="4" t="str">
        <f ca="1">IFERROR(RANK(order!V36,order!V$3:V$554,0),"")</f>
        <v/>
      </c>
      <c r="W36" s="4" t="str">
        <f ca="1">IFERROR(RANK(order!W36,order!W$3:W$554,0),"")</f>
        <v/>
      </c>
      <c r="X36" s="4" t="str">
        <f ca="1">IFERROR(RANK(order!X36,order!X$3:X$554,0),"")</f>
        <v/>
      </c>
      <c r="Y36" s="10" t="str">
        <f ca="1">IFERROR(RANK(order!Y36,order!Y$3:Y$554,0),"")</f>
        <v/>
      </c>
      <c r="Z36" s="10" t="str">
        <f ca="1">IFERROR(RANK(order!Z36,order!Z$3:Z$554,0),"")</f>
        <v/>
      </c>
      <c r="AA36" s="10" t="str">
        <f ca="1">IFERROR(RANK(order!AA36,order!AA$3:AA$554,0),"")</f>
        <v/>
      </c>
      <c r="AB36" s="4" t="str">
        <f ca="1">IFERROR(RANK(order!AB36,order!AB$3:AB$554,0),"")</f>
        <v/>
      </c>
      <c r="AC36" s="4" t="str">
        <f ca="1">IFERROR(RANK(order!AC36,order!AC$3:AC$554,0),"")</f>
        <v/>
      </c>
      <c r="AD36" s="4" t="str">
        <f ca="1">IFERROR(RANK(order!AD36,order!AD$3:AD$554,0),"")</f>
        <v/>
      </c>
      <c r="AE36" s="10" t="str">
        <f ca="1">IFERROR(RANK(order!AE36,order!AE$3:AE$554,0),"")</f>
        <v/>
      </c>
      <c r="AF36" s="10" t="str">
        <f ca="1">IFERROR(RANK(order!AF36,order!AF$3:AF$554,0),"")</f>
        <v/>
      </c>
      <c r="AG36" s="10" t="str">
        <f ca="1">IFERROR(RANK(order!AG36,order!AG$3:AG$554,0),"")</f>
        <v/>
      </c>
      <c r="AH36" s="4" t="str">
        <f ca="1">IFERROR(RANK(order!AH36,order!AH$3:AH$554,0),"")</f>
        <v/>
      </c>
      <c r="AI36" s="4" t="str">
        <f ca="1">IFERROR(RANK(order!AI36,order!AI$3:AI$554,0),"")</f>
        <v/>
      </c>
      <c r="AJ36" s="4" t="str">
        <f ca="1">IFERROR(RANK(order!AJ36,order!AJ$3:AJ$554,0),"")</f>
        <v/>
      </c>
      <c r="AK36" s="10" t="str">
        <f ca="1">IFERROR(RANK(order!AK36,order!AK$3:AK$554,0),"")</f>
        <v/>
      </c>
      <c r="AL36" s="10" t="str">
        <f ca="1">IFERROR(RANK(order!AL36,order!AL$3:AL$554,0),"")</f>
        <v/>
      </c>
      <c r="AM36" s="10" t="str">
        <f ca="1">IFERROR(RANK(order!AM36,order!AM$3:AM$554,0),"")</f>
        <v/>
      </c>
      <c r="AN36" s="4" t="str">
        <f ca="1">IFERROR(RANK(order!AN36,order!AN$3:AN$554,0),"")</f>
        <v/>
      </c>
      <c r="AO36" s="4" t="str">
        <f ca="1">IFERROR(RANK(order!AO36,order!AO$3:AO$554,0),"")</f>
        <v/>
      </c>
      <c r="AP36" s="4" t="str">
        <f ca="1">IFERROR(RANK(order!AP36,order!AP$3:AP$554,0),"")</f>
        <v/>
      </c>
      <c r="AQ36" s="10" t="str">
        <f ca="1">IFERROR(RANK(order!AQ36,order!AQ$3:AQ$554,0),"")</f>
        <v/>
      </c>
      <c r="AR36" s="10" t="str">
        <f ca="1">IFERROR(RANK(order!AR36,order!AR$3:AR$554,0),"")</f>
        <v/>
      </c>
      <c r="AS36" s="10" t="str">
        <f ca="1">IFERROR(RANK(order!AS36,order!AS$3:AS$554,0),"")</f>
        <v/>
      </c>
      <c r="AT36" s="4" t="str">
        <f ca="1">IFERROR(RANK(order!AT36,order!AT$3:AT$554,0),"")</f>
        <v/>
      </c>
      <c r="AU36" s="4" t="str">
        <f ca="1">IFERROR(RANK(order!AU36,order!AU$3:AU$554,0),"")</f>
        <v/>
      </c>
      <c r="AV36" s="4" t="str">
        <f ca="1">IFERROR(RANK(order!AV36,order!AV$3:AV$554,0),"")</f>
        <v/>
      </c>
      <c r="AW36" s="10">
        <f ca="1">IFERROR(RANK(order!AW36,order!AW$3:AW$554,0),"")</f>
        <v>5</v>
      </c>
      <c r="AX36" s="10" t="str">
        <f ca="1">IFERROR(RANK(order!AX36,order!AX$3:AX$554,0),"")</f>
        <v/>
      </c>
      <c r="AY36" s="10">
        <f ca="1">IFERROR(RANK(order!AY36,order!AY$3:AY$554,0),"")</f>
        <v>10</v>
      </c>
      <c r="AZ36" s="4" t="str">
        <f ca="1">IFERROR(RANK(order!AZ36,order!AZ$3:AZ$554,0),"")</f>
        <v/>
      </c>
      <c r="BA36" s="4" t="str">
        <f ca="1">IFERROR(RANK(order!BA36,order!BA$3:BA$554,0),"")</f>
        <v/>
      </c>
      <c r="BB36" s="4" t="str">
        <f ca="1">IFERROR(RANK(order!BB36,order!BB$3:BB$554,0),"")</f>
        <v/>
      </c>
      <c r="BC36" s="10" t="str">
        <f ca="1">IFERROR(RANK(order!BC36,order!BC$3:BC$554,0),"")</f>
        <v/>
      </c>
      <c r="BD36" s="10" t="str">
        <f ca="1">IFERROR(RANK(order!BD36,order!BD$3:BD$554,0),"")</f>
        <v/>
      </c>
      <c r="BE36" s="10" t="str">
        <f ca="1">IFERROR(RANK(order!BE36,order!BE$3:BE$554,0),"")</f>
        <v/>
      </c>
      <c r="BF36" s="4" t="str">
        <f ca="1">IFERROR(RANK(order!BF36,order!BF$3:BF$554,0),"")</f>
        <v/>
      </c>
      <c r="BG36" s="4" t="str">
        <f ca="1">IFERROR(RANK(order!BG36,order!BG$3:BG$554,0),"")</f>
        <v/>
      </c>
      <c r="BH36" s="4" t="str">
        <f ca="1">IFERROR(RANK(order!BH36,order!BH$3:BH$554,0),"")</f>
        <v/>
      </c>
      <c r="BI36" s="10" t="str">
        <f ca="1">IFERROR(RANK(order!BI36,order!BI$3:BI$554,0),"")</f>
        <v/>
      </c>
      <c r="BJ36" s="10" t="str">
        <f ca="1">IFERROR(RANK(order!BJ36,order!BJ$3:BJ$554,0),"")</f>
        <v/>
      </c>
      <c r="BK36" s="10" t="str">
        <f ca="1">IFERROR(RANK(order!BK36,order!BK$3:BK$554,0),"")</f>
        <v/>
      </c>
      <c r="BL36" s="4" t="str">
        <f ca="1">IFERROR(RANK(order!BL36,order!BL$3:BL$554,0),"")</f>
        <v/>
      </c>
      <c r="BM36" s="4" t="str">
        <f ca="1">IFERROR(RANK(order!BM36,order!BM$3:BM$554,0),"")</f>
        <v/>
      </c>
      <c r="BN36" s="4" t="str">
        <f ca="1">IFERROR(RANK(order!BN36,order!BN$3:BN$554,0),"")</f>
        <v/>
      </c>
      <c r="BO36" s="10" t="str">
        <f ca="1">IFERROR(RANK(order!BO36,order!BO$3:BO$554,0),"")</f>
        <v/>
      </c>
      <c r="BP36" s="10" t="str">
        <f ca="1">IFERROR(RANK(order!BP36,order!BP$3:BP$554,0),"")</f>
        <v/>
      </c>
      <c r="BQ36" s="10" t="str">
        <f ca="1">IFERROR(RANK(order!BQ36,order!BQ$3:BQ$554,0),"")</f>
        <v/>
      </c>
      <c r="BR36" s="4" t="str">
        <f ca="1">IFERROR(RANK(order!BR36,order!BR$3:BR$554,0),"")</f>
        <v/>
      </c>
      <c r="BS36" s="4" t="str">
        <f ca="1">IFERROR(RANK(order!BS36,order!BS$3:BS$554,0),"")</f>
        <v/>
      </c>
      <c r="BT36" s="4" t="str">
        <f ca="1">IFERROR(RANK(order!BT36,order!BT$3:BT$554,0),"")</f>
        <v/>
      </c>
      <c r="BU36" s="95">
        <f t="shared" si="77"/>
        <v>34</v>
      </c>
      <c r="BV36" s="35" t="str">
        <f t="shared" si="78"/>
        <v>E1</v>
      </c>
      <c r="BW36" s="55">
        <f t="shared" ca="1" si="1"/>
        <v>43330</v>
      </c>
      <c r="BX36" s="56" t="str">
        <f t="shared" ca="1" si="2"/>
        <v>Reading</v>
      </c>
      <c r="BY36" s="56" t="str">
        <f t="shared" ca="1" si="3"/>
        <v>Bolton</v>
      </c>
      <c r="BZ36" s="57">
        <f t="shared" ca="1" si="4"/>
        <v>0</v>
      </c>
      <c r="CA36" s="57">
        <f t="shared" ca="1" si="5"/>
        <v>1</v>
      </c>
      <c r="CB36" s="58" t="str">
        <f t="shared" ca="1" si="6"/>
        <v>A</v>
      </c>
      <c r="CC36" s="57">
        <f t="shared" ca="1" si="7"/>
        <v>0</v>
      </c>
      <c r="CD36" s="57">
        <f t="shared" ca="1" si="8"/>
        <v>0</v>
      </c>
      <c r="CE36" s="58" t="str">
        <f t="shared" ca="1" si="9"/>
        <v>D</v>
      </c>
      <c r="CF36" s="59" t="str">
        <f t="shared" ca="1" si="10"/>
        <v>J Linington</v>
      </c>
      <c r="CG36" s="57">
        <f t="shared" ca="1" si="11"/>
        <v>15</v>
      </c>
      <c r="CH36" s="57">
        <f t="shared" ca="1" si="12"/>
        <v>9</v>
      </c>
      <c r="CI36" s="57">
        <f t="shared" ca="1" si="13"/>
        <v>3</v>
      </c>
      <c r="CJ36" s="57">
        <f t="shared" ca="1" si="14"/>
        <v>4</v>
      </c>
      <c r="CK36" s="57">
        <f t="shared" ca="1" si="15"/>
        <v>11</v>
      </c>
      <c r="CL36" s="57">
        <f t="shared" ca="1" si="16"/>
        <v>15</v>
      </c>
      <c r="CM36" s="57">
        <f t="shared" ca="1" si="17"/>
        <v>5</v>
      </c>
      <c r="CN36" s="57">
        <f t="shared" ca="1" si="18"/>
        <v>3</v>
      </c>
      <c r="CO36" s="57">
        <f t="shared" ca="1" si="19"/>
        <v>2</v>
      </c>
      <c r="CP36" s="57">
        <f t="shared" ca="1" si="20"/>
        <v>1</v>
      </c>
      <c r="CQ36" s="57">
        <f t="shared" ca="1" si="21"/>
        <v>0</v>
      </c>
      <c r="CR36" s="57">
        <f t="shared" ca="1" si="22"/>
        <v>0</v>
      </c>
      <c r="CS36" s="60">
        <f t="shared" ca="1" si="23"/>
        <v>2.1</v>
      </c>
      <c r="CT36" s="60">
        <f t="shared" ca="1" si="24"/>
        <v>3.4</v>
      </c>
      <c r="CU36" s="60">
        <f t="shared" ca="1" si="25"/>
        <v>4</v>
      </c>
      <c r="CV36" s="60">
        <f t="shared" ca="1" si="26"/>
        <v>2.11</v>
      </c>
      <c r="CW36" s="60">
        <f t="shared" ca="1" si="27"/>
        <v>3.38</v>
      </c>
      <c r="CX36" s="60">
        <f t="shared" ca="1" si="28"/>
        <v>3.9</v>
      </c>
      <c r="CY36" s="60">
        <f t="shared" ca="1" si="29"/>
        <v>2.2599999999999998</v>
      </c>
      <c r="CZ36" s="60">
        <f t="shared" ca="1" si="30"/>
        <v>1.62</v>
      </c>
      <c r="DA36" s="65">
        <f t="shared" ca="1" si="31"/>
        <v>1</v>
      </c>
      <c r="DB36" s="65">
        <f t="shared" ca="1" si="32"/>
        <v>0</v>
      </c>
      <c r="DC36" s="65">
        <f t="shared" ca="1" si="33"/>
        <v>1</v>
      </c>
      <c r="DD36" s="65">
        <f t="shared" ca="1" si="34"/>
        <v>0</v>
      </c>
      <c r="DE36" s="65">
        <f t="shared" ca="1" si="35"/>
        <v>1</v>
      </c>
      <c r="DF36" s="66" t="str">
        <f t="shared" ca="1" si="36"/>
        <v>A</v>
      </c>
      <c r="DG36" s="66" t="str">
        <f t="shared" ca="1" si="37"/>
        <v>D-A</v>
      </c>
      <c r="DH36" s="66" t="str">
        <f t="shared" ca="1" si="38"/>
        <v>A01</v>
      </c>
      <c r="DI36" s="66" t="str">
        <f t="shared" ca="1" si="39"/>
        <v>D00</v>
      </c>
      <c r="DJ36" s="66" t="str">
        <f t="shared" ca="1" si="40"/>
        <v>A01</v>
      </c>
      <c r="DK36" s="65" t="str">
        <f t="shared" ca="1" si="41"/>
        <v>No</v>
      </c>
      <c r="DL36" s="65">
        <f t="shared" ca="1" si="42"/>
        <v>0</v>
      </c>
      <c r="DM36" s="65">
        <f t="shared" ca="1" si="43"/>
        <v>0</v>
      </c>
      <c r="DN36" s="65">
        <f t="shared" ca="1" si="44"/>
        <v>0</v>
      </c>
      <c r="DO36" s="65">
        <f t="shared" ca="1" si="45"/>
        <v>1</v>
      </c>
      <c r="DP36" s="65">
        <f t="shared" ca="1" si="46"/>
        <v>0</v>
      </c>
      <c r="DQ36" s="65">
        <f t="shared" ca="1" si="47"/>
        <v>0</v>
      </c>
      <c r="DR36" s="69">
        <f t="shared" ca="1" si="48"/>
        <v>-1</v>
      </c>
      <c r="DS36" s="69">
        <f t="shared" ca="1" si="49"/>
        <v>-1</v>
      </c>
      <c r="DT36" s="69">
        <f t="shared" ca="1" si="50"/>
        <v>3</v>
      </c>
      <c r="DU36" s="69">
        <f t="shared" ca="1" si="51"/>
        <v>-1</v>
      </c>
      <c r="DV36" s="69">
        <f t="shared" ca="1" si="52"/>
        <v>-1</v>
      </c>
      <c r="DW36" s="69">
        <f t="shared" ca="1" si="53"/>
        <v>2.9</v>
      </c>
      <c r="DX36" s="69">
        <f t="shared" ca="1" si="54"/>
        <v>-1</v>
      </c>
      <c r="DY36" s="69">
        <f t="shared" ca="1" si="55"/>
        <v>0.62000000000000011</v>
      </c>
      <c r="DZ36" s="72">
        <f t="shared" ca="1" si="56"/>
        <v>102.03081232492997</v>
      </c>
      <c r="EA36" s="72">
        <f t="shared" ca="1" si="57"/>
        <v>102.62018938650365</v>
      </c>
      <c r="EB36" s="72">
        <f t="shared" ca="1" si="58"/>
        <v>105.97618267234787</v>
      </c>
      <c r="EC36" s="65">
        <f t="shared" ca="1" si="59"/>
        <v>0</v>
      </c>
      <c r="ED36" s="65">
        <f t="shared" ca="1" si="60"/>
        <v>1</v>
      </c>
      <c r="EE36" s="65">
        <f t="shared" ca="1" si="61"/>
        <v>1</v>
      </c>
      <c r="EF36" s="65">
        <f t="shared" ca="1" si="62"/>
        <v>0</v>
      </c>
      <c r="EG36" s="65">
        <f t="shared" ca="1" si="63"/>
        <v>1</v>
      </c>
      <c r="EH36" s="65">
        <f t="shared" ca="1" si="64"/>
        <v>0</v>
      </c>
      <c r="EI36" s="429" t="str">
        <f t="shared" ca="1" si="65"/>
        <v>Yes</v>
      </c>
      <c r="EJ36" s="428" t="str">
        <f t="shared" ca="1" si="66"/>
        <v>S</v>
      </c>
      <c r="EK36" s="428" t="str">
        <f t="shared" ca="1" si="67"/>
        <v>Under</v>
      </c>
      <c r="EL36" s="65" t="str">
        <f t="shared" ca="1" si="68"/>
        <v>No</v>
      </c>
      <c r="EM36" s="65" t="str">
        <f t="shared" ca="1" si="69"/>
        <v>No</v>
      </c>
      <c r="EN36" s="65">
        <f t="shared" ca="1" si="70"/>
        <v>30</v>
      </c>
      <c r="EO36" s="433">
        <f t="shared" ca="1" si="71"/>
        <v>3</v>
      </c>
      <c r="EP36" s="433">
        <f t="shared" ca="1" si="72"/>
        <v>0</v>
      </c>
      <c r="EQ36" s="433">
        <f t="shared" ca="1" si="73"/>
        <v>8</v>
      </c>
      <c r="ER36" s="433">
        <f t="shared" ca="1" si="74"/>
        <v>24</v>
      </c>
      <c r="ES36" s="433">
        <f t="shared" ca="1" si="75"/>
        <v>7</v>
      </c>
      <c r="ET36" s="433">
        <f t="shared" ca="1" si="76"/>
        <v>26</v>
      </c>
      <c r="EU36" s="433">
        <f ca="1">IF(OR(CO36="",CQ36=""),"",Discipline!$P$3*CO36+Discipline!$X$3*CQ36)</f>
        <v>20</v>
      </c>
      <c r="EV36" s="433">
        <f ca="1">IF(OR(CP36="",CR36=""),"",Discipline!$P$3*CP36+Discipline!$X$3*CR36)</f>
        <v>10</v>
      </c>
    </row>
    <row r="37" spans="1:152" x14ac:dyDescent="0.25">
      <c r="A37" s="10" t="str">
        <f ca="1">IFERROR(RANK(order!A37,order!A$3:A$554,0),"")</f>
        <v/>
      </c>
      <c r="B37" s="10" t="str">
        <f ca="1">IFERROR(RANK(order!B37,order!B$3:B$554,0),"")</f>
        <v/>
      </c>
      <c r="C37" s="10" t="str">
        <f ca="1">IFERROR(RANK(order!C37,order!C$3:C$554,0),"")</f>
        <v/>
      </c>
      <c r="D37" s="4" t="str">
        <f ca="1">IFERROR(RANK(order!D37,order!D$3:D$554,0),"")</f>
        <v/>
      </c>
      <c r="E37" s="4" t="str">
        <f ca="1">IFERROR(RANK(order!E37,order!E$3:E$554,0),"")</f>
        <v/>
      </c>
      <c r="F37" s="4" t="str">
        <f ca="1">IFERROR(RANK(order!F37,order!F$3:F$554,0),"")</f>
        <v/>
      </c>
      <c r="G37" s="10" t="str">
        <f ca="1">IFERROR(RANK(order!G37,order!G$3:G$554,0),"")</f>
        <v/>
      </c>
      <c r="H37" s="10" t="str">
        <f ca="1">IFERROR(RANK(order!H37,order!H$3:H$554,0),"")</f>
        <v/>
      </c>
      <c r="I37" s="10" t="str">
        <f ca="1">IFERROR(RANK(order!I37,order!I$3:I$554,0),"")</f>
        <v/>
      </c>
      <c r="J37" s="4" t="str">
        <f ca="1">IFERROR(RANK(order!J37,order!J$3:J$554,0),"")</f>
        <v/>
      </c>
      <c r="K37" s="4" t="str">
        <f ca="1">IFERROR(RANK(order!K37,order!K$3:K$554,0),"")</f>
        <v/>
      </c>
      <c r="L37" s="4" t="str">
        <f ca="1">IFERROR(RANK(order!L37,order!L$3:L$554,0),"")</f>
        <v/>
      </c>
      <c r="M37" s="10" t="str">
        <f ca="1">IFERROR(RANK(order!M37,order!M$3:M$554,0),"")</f>
        <v/>
      </c>
      <c r="N37" s="10" t="str">
        <f ca="1">IFERROR(RANK(order!N37,order!N$3:N$554,0),"")</f>
        <v/>
      </c>
      <c r="O37" s="10" t="str">
        <f ca="1">IFERROR(RANK(order!O37,order!O$3:O$554,0),"")</f>
        <v/>
      </c>
      <c r="P37" s="4" t="str">
        <f ca="1">IFERROR(RANK(order!P37,order!P$3:P$554,0),"")</f>
        <v/>
      </c>
      <c r="Q37" s="4" t="str">
        <f ca="1">IFERROR(RANK(order!Q37,order!Q$3:Q$554,0),"")</f>
        <v/>
      </c>
      <c r="R37" s="4" t="str">
        <f ca="1">IFERROR(RANK(order!R37,order!R$3:R$554,0),"")</f>
        <v/>
      </c>
      <c r="S37" s="10" t="str">
        <f ca="1">IFERROR(RANK(order!S37,order!S$3:S$554,0),"")</f>
        <v/>
      </c>
      <c r="T37" s="10" t="str">
        <f ca="1">IFERROR(RANK(order!T37,order!T$3:T$554,0),"")</f>
        <v/>
      </c>
      <c r="U37" s="10" t="str">
        <f ca="1">IFERROR(RANK(order!U37,order!U$3:U$554,0),"")</f>
        <v/>
      </c>
      <c r="V37" s="4" t="str">
        <f ca="1">IFERROR(RANK(order!V37,order!V$3:V$554,0),"")</f>
        <v/>
      </c>
      <c r="W37" s="4" t="str">
        <f ca="1">IFERROR(RANK(order!W37,order!W$3:W$554,0),"")</f>
        <v/>
      </c>
      <c r="X37" s="4" t="str">
        <f ca="1">IFERROR(RANK(order!X37,order!X$3:X$554,0),"")</f>
        <v/>
      </c>
      <c r="Y37" s="10" t="str">
        <f ca="1">IFERROR(RANK(order!Y37,order!Y$3:Y$554,0),"")</f>
        <v/>
      </c>
      <c r="Z37" s="10" t="str">
        <f ca="1">IFERROR(RANK(order!Z37,order!Z$3:Z$554,0),"")</f>
        <v/>
      </c>
      <c r="AA37" s="10" t="str">
        <f ca="1">IFERROR(RANK(order!AA37,order!AA$3:AA$554,0),"")</f>
        <v/>
      </c>
      <c r="AB37" s="4" t="str">
        <f ca="1">IFERROR(RANK(order!AB37,order!AB$3:AB$554,0),"")</f>
        <v/>
      </c>
      <c r="AC37" s="4" t="str">
        <f ca="1">IFERROR(RANK(order!AC37,order!AC$3:AC$554,0),"")</f>
        <v/>
      </c>
      <c r="AD37" s="4" t="str">
        <f ca="1">IFERROR(RANK(order!AD37,order!AD$3:AD$554,0),"")</f>
        <v/>
      </c>
      <c r="AE37" s="10" t="str">
        <f ca="1">IFERROR(RANK(order!AE37,order!AE$3:AE$554,0),"")</f>
        <v/>
      </c>
      <c r="AF37" s="10" t="str">
        <f ca="1">IFERROR(RANK(order!AF37,order!AF$3:AF$554,0),"")</f>
        <v/>
      </c>
      <c r="AG37" s="10" t="str">
        <f ca="1">IFERROR(RANK(order!AG37,order!AG$3:AG$554,0),"")</f>
        <v/>
      </c>
      <c r="AH37" s="4" t="str">
        <f ca="1">IFERROR(RANK(order!AH37,order!AH$3:AH$554,0),"")</f>
        <v/>
      </c>
      <c r="AI37" s="4" t="str">
        <f ca="1">IFERROR(RANK(order!AI37,order!AI$3:AI$554,0),"")</f>
        <v/>
      </c>
      <c r="AJ37" s="4" t="str">
        <f ca="1">IFERROR(RANK(order!AJ37,order!AJ$3:AJ$554,0),"")</f>
        <v/>
      </c>
      <c r="AK37" s="10" t="str">
        <f ca="1">IFERROR(RANK(order!AK37,order!AK$3:AK$554,0),"")</f>
        <v/>
      </c>
      <c r="AL37" s="10">
        <f ca="1">IFERROR(RANK(order!AL37,order!AL$3:AL$554,0),"")</f>
        <v>5</v>
      </c>
      <c r="AM37" s="10">
        <f ca="1">IFERROR(RANK(order!AM37,order!AM$3:AM$554,0),"")</f>
        <v>10</v>
      </c>
      <c r="AN37" s="4" t="str">
        <f ca="1">IFERROR(RANK(order!AN37,order!AN$3:AN$554,0),"")</f>
        <v/>
      </c>
      <c r="AO37" s="4" t="str">
        <f ca="1">IFERROR(RANK(order!AO37,order!AO$3:AO$554,0),"")</f>
        <v/>
      </c>
      <c r="AP37" s="4" t="str">
        <f ca="1">IFERROR(RANK(order!AP37,order!AP$3:AP$554,0),"")</f>
        <v/>
      </c>
      <c r="AQ37" s="10" t="str">
        <f ca="1">IFERROR(RANK(order!AQ37,order!AQ$3:AQ$554,0),"")</f>
        <v/>
      </c>
      <c r="AR37" s="10" t="str">
        <f ca="1">IFERROR(RANK(order!AR37,order!AR$3:AR$554,0),"")</f>
        <v/>
      </c>
      <c r="AS37" s="10" t="str">
        <f ca="1">IFERROR(RANK(order!AS37,order!AS$3:AS$554,0),"")</f>
        <v/>
      </c>
      <c r="AT37" s="4" t="str">
        <f ca="1">IFERROR(RANK(order!AT37,order!AT$3:AT$554,0),"")</f>
        <v/>
      </c>
      <c r="AU37" s="4" t="str">
        <f ca="1">IFERROR(RANK(order!AU37,order!AU$3:AU$554,0),"")</f>
        <v/>
      </c>
      <c r="AV37" s="4" t="str">
        <f ca="1">IFERROR(RANK(order!AV37,order!AV$3:AV$554,0),"")</f>
        <v/>
      </c>
      <c r="AW37" s="10" t="str">
        <f ca="1">IFERROR(RANK(order!AW37,order!AW$3:AW$554,0),"")</f>
        <v/>
      </c>
      <c r="AX37" s="10" t="str">
        <f ca="1">IFERROR(RANK(order!AX37,order!AX$3:AX$554,0),"")</f>
        <v/>
      </c>
      <c r="AY37" s="10" t="str">
        <f ca="1">IFERROR(RANK(order!AY37,order!AY$3:AY$554,0),"")</f>
        <v/>
      </c>
      <c r="AZ37" s="4" t="str">
        <f ca="1">IFERROR(RANK(order!AZ37,order!AZ$3:AZ$554,0),"")</f>
        <v/>
      </c>
      <c r="BA37" s="4" t="str">
        <f ca="1">IFERROR(RANK(order!BA37,order!BA$3:BA$554,0),"")</f>
        <v/>
      </c>
      <c r="BB37" s="4" t="str">
        <f ca="1">IFERROR(RANK(order!BB37,order!BB$3:BB$554,0),"")</f>
        <v/>
      </c>
      <c r="BC37" s="10">
        <f ca="1">IFERROR(RANK(order!BC37,order!BC$3:BC$554,0),"")</f>
        <v>5</v>
      </c>
      <c r="BD37" s="10" t="str">
        <f ca="1">IFERROR(RANK(order!BD37,order!BD$3:BD$554,0),"")</f>
        <v/>
      </c>
      <c r="BE37" s="10">
        <f ca="1">IFERROR(RANK(order!BE37,order!BE$3:BE$554,0),"")</f>
        <v>9</v>
      </c>
      <c r="BF37" s="4" t="str">
        <f ca="1">IFERROR(RANK(order!BF37,order!BF$3:BF$554,0),"")</f>
        <v/>
      </c>
      <c r="BG37" s="4" t="str">
        <f ca="1">IFERROR(RANK(order!BG37,order!BG$3:BG$554,0),"")</f>
        <v/>
      </c>
      <c r="BH37" s="4" t="str">
        <f ca="1">IFERROR(RANK(order!BH37,order!BH$3:BH$554,0),"")</f>
        <v/>
      </c>
      <c r="BI37" s="10" t="str">
        <f ca="1">IFERROR(RANK(order!BI37,order!BI$3:BI$554,0),"")</f>
        <v/>
      </c>
      <c r="BJ37" s="10" t="str">
        <f ca="1">IFERROR(RANK(order!BJ37,order!BJ$3:BJ$554,0),"")</f>
        <v/>
      </c>
      <c r="BK37" s="10" t="str">
        <f ca="1">IFERROR(RANK(order!BK37,order!BK$3:BK$554,0),"")</f>
        <v/>
      </c>
      <c r="BL37" s="4" t="str">
        <f ca="1">IFERROR(RANK(order!BL37,order!BL$3:BL$554,0),"")</f>
        <v/>
      </c>
      <c r="BM37" s="4" t="str">
        <f ca="1">IFERROR(RANK(order!BM37,order!BM$3:BM$554,0),"")</f>
        <v/>
      </c>
      <c r="BN37" s="4" t="str">
        <f ca="1">IFERROR(RANK(order!BN37,order!BN$3:BN$554,0),"")</f>
        <v/>
      </c>
      <c r="BO37" s="10" t="str">
        <f ca="1">IFERROR(RANK(order!BO37,order!BO$3:BO$554,0),"")</f>
        <v/>
      </c>
      <c r="BP37" s="10" t="str">
        <f ca="1">IFERROR(RANK(order!BP37,order!BP$3:BP$554,0),"")</f>
        <v/>
      </c>
      <c r="BQ37" s="10" t="str">
        <f ca="1">IFERROR(RANK(order!BQ37,order!BQ$3:BQ$554,0),"")</f>
        <v/>
      </c>
      <c r="BR37" s="4" t="str">
        <f ca="1">IFERROR(RANK(order!BR37,order!BR$3:BR$554,0),"")</f>
        <v/>
      </c>
      <c r="BS37" s="4" t="str">
        <f ca="1">IFERROR(RANK(order!BS37,order!BS$3:BS$554,0),"")</f>
        <v/>
      </c>
      <c r="BT37" s="4" t="str">
        <f ca="1">IFERROR(RANK(order!BT37,order!BT$3:BT$554,0),"")</f>
        <v/>
      </c>
      <c r="BU37" s="95">
        <f t="shared" si="77"/>
        <v>35</v>
      </c>
      <c r="BV37" s="35" t="str">
        <f t="shared" si="78"/>
        <v>E1</v>
      </c>
      <c r="BW37" s="55">
        <f t="shared" ca="1" si="1"/>
        <v>43330</v>
      </c>
      <c r="BX37" s="56" t="str">
        <f t="shared" ca="1" si="2"/>
        <v>Sheffield United</v>
      </c>
      <c r="BY37" s="56" t="str">
        <f t="shared" ca="1" si="3"/>
        <v>Norwich</v>
      </c>
      <c r="BZ37" s="57">
        <f t="shared" ca="1" si="4"/>
        <v>2</v>
      </c>
      <c r="CA37" s="57">
        <f t="shared" ca="1" si="5"/>
        <v>1</v>
      </c>
      <c r="CB37" s="58" t="str">
        <f t="shared" ca="1" si="6"/>
        <v>H</v>
      </c>
      <c r="CC37" s="57">
        <f t="shared" ca="1" si="7"/>
        <v>1</v>
      </c>
      <c r="CD37" s="57">
        <f t="shared" ca="1" si="8"/>
        <v>1</v>
      </c>
      <c r="CE37" s="58" t="str">
        <f t="shared" ca="1" si="9"/>
        <v>D</v>
      </c>
      <c r="CF37" s="59" t="str">
        <f t="shared" ca="1" si="10"/>
        <v>D Bond</v>
      </c>
      <c r="CG37" s="57">
        <f t="shared" ca="1" si="11"/>
        <v>14</v>
      </c>
      <c r="CH37" s="57">
        <f t="shared" ca="1" si="12"/>
        <v>11</v>
      </c>
      <c r="CI37" s="57">
        <f t="shared" ca="1" si="13"/>
        <v>5</v>
      </c>
      <c r="CJ37" s="57">
        <f t="shared" ca="1" si="14"/>
        <v>2</v>
      </c>
      <c r="CK37" s="57">
        <f t="shared" ca="1" si="15"/>
        <v>15</v>
      </c>
      <c r="CL37" s="57">
        <f t="shared" ca="1" si="16"/>
        <v>7</v>
      </c>
      <c r="CM37" s="57">
        <f t="shared" ca="1" si="17"/>
        <v>9</v>
      </c>
      <c r="CN37" s="57">
        <f t="shared" ca="1" si="18"/>
        <v>4</v>
      </c>
      <c r="CO37" s="57">
        <f t="shared" ca="1" si="19"/>
        <v>2</v>
      </c>
      <c r="CP37" s="57">
        <f t="shared" ca="1" si="20"/>
        <v>2</v>
      </c>
      <c r="CQ37" s="57">
        <f t="shared" ca="1" si="21"/>
        <v>0</v>
      </c>
      <c r="CR37" s="57">
        <f t="shared" ca="1" si="22"/>
        <v>0</v>
      </c>
      <c r="CS37" s="60">
        <f t="shared" ca="1" si="23"/>
        <v>2.1</v>
      </c>
      <c r="CT37" s="60">
        <f t="shared" ca="1" si="24"/>
        <v>3.5</v>
      </c>
      <c r="CU37" s="60">
        <f t="shared" ca="1" si="25"/>
        <v>3.75</v>
      </c>
      <c r="CV37" s="60">
        <f t="shared" ca="1" si="26"/>
        <v>2.1</v>
      </c>
      <c r="CW37" s="60">
        <f t="shared" ca="1" si="27"/>
        <v>3.56</v>
      </c>
      <c r="CX37" s="60">
        <f t="shared" ca="1" si="28"/>
        <v>3.72</v>
      </c>
      <c r="CY37" s="60">
        <f t="shared" ca="1" si="29"/>
        <v>1.88</v>
      </c>
      <c r="CZ37" s="60">
        <f t="shared" ca="1" si="30"/>
        <v>1.91</v>
      </c>
      <c r="DA37" s="65">
        <f t="shared" ca="1" si="31"/>
        <v>3</v>
      </c>
      <c r="DB37" s="65">
        <f t="shared" ca="1" si="32"/>
        <v>2</v>
      </c>
      <c r="DC37" s="65">
        <f t="shared" ca="1" si="33"/>
        <v>1</v>
      </c>
      <c r="DD37" s="65">
        <f t="shared" ca="1" si="34"/>
        <v>1</v>
      </c>
      <c r="DE37" s="65">
        <f t="shared" ca="1" si="35"/>
        <v>0</v>
      </c>
      <c r="DF37" s="66" t="str">
        <f t="shared" ca="1" si="36"/>
        <v>H</v>
      </c>
      <c r="DG37" s="66" t="str">
        <f t="shared" ca="1" si="37"/>
        <v>D-H</v>
      </c>
      <c r="DH37" s="66" t="str">
        <f t="shared" ca="1" si="38"/>
        <v>H21</v>
      </c>
      <c r="DI37" s="66" t="str">
        <f t="shared" ca="1" si="39"/>
        <v>D11</v>
      </c>
      <c r="DJ37" s="66" t="str">
        <f t="shared" ca="1" si="40"/>
        <v>H10</v>
      </c>
      <c r="DK37" s="65" t="str">
        <f t="shared" ca="1" si="41"/>
        <v>Yes</v>
      </c>
      <c r="DL37" s="65">
        <f t="shared" ca="1" si="42"/>
        <v>1</v>
      </c>
      <c r="DM37" s="65">
        <f t="shared" ca="1" si="43"/>
        <v>0</v>
      </c>
      <c r="DN37" s="65">
        <f t="shared" ca="1" si="44"/>
        <v>0</v>
      </c>
      <c r="DO37" s="65">
        <f t="shared" ca="1" si="45"/>
        <v>0</v>
      </c>
      <c r="DP37" s="65">
        <f t="shared" ca="1" si="46"/>
        <v>0</v>
      </c>
      <c r="DQ37" s="65">
        <f t="shared" ca="1" si="47"/>
        <v>0</v>
      </c>
      <c r="DR37" s="69">
        <f t="shared" ca="1" si="48"/>
        <v>1.1000000000000001</v>
      </c>
      <c r="DS37" s="69">
        <f t="shared" ca="1" si="49"/>
        <v>-1</v>
      </c>
      <c r="DT37" s="69">
        <f t="shared" ca="1" si="50"/>
        <v>-1</v>
      </c>
      <c r="DU37" s="69">
        <f t="shared" ca="1" si="51"/>
        <v>1.1000000000000001</v>
      </c>
      <c r="DV37" s="69">
        <f t="shared" ca="1" si="52"/>
        <v>-1</v>
      </c>
      <c r="DW37" s="69">
        <f t="shared" ca="1" si="53"/>
        <v>-1</v>
      </c>
      <c r="DX37" s="69">
        <f t="shared" ca="1" si="54"/>
        <v>0.87999999999999989</v>
      </c>
      <c r="DY37" s="69">
        <f t="shared" ca="1" si="55"/>
        <v>-1</v>
      </c>
      <c r="DZ37" s="72">
        <f t="shared" ca="1" si="56"/>
        <v>102.85714285714286</v>
      </c>
      <c r="EA37" s="72">
        <f t="shared" ca="1" si="57"/>
        <v>102.59065568960457</v>
      </c>
      <c r="EB37" s="72">
        <f t="shared" ca="1" si="58"/>
        <v>105.54751030411052</v>
      </c>
      <c r="EC37" s="65">
        <f t="shared" ca="1" si="59"/>
        <v>0</v>
      </c>
      <c r="ED37" s="65">
        <f t="shared" ca="1" si="60"/>
        <v>0</v>
      </c>
      <c r="EE37" s="65">
        <f t="shared" ca="1" si="61"/>
        <v>0</v>
      </c>
      <c r="EF37" s="65">
        <f t="shared" ca="1" si="62"/>
        <v>0</v>
      </c>
      <c r="EG37" s="65">
        <f t="shared" ca="1" si="63"/>
        <v>0</v>
      </c>
      <c r="EH37" s="65">
        <f t="shared" ca="1" si="64"/>
        <v>0</v>
      </c>
      <c r="EI37" s="429" t="str">
        <f t="shared" ca="1" si="65"/>
        <v>Yes</v>
      </c>
      <c r="EJ37" s="428" t="str">
        <f t="shared" ca="1" si="66"/>
        <v>F</v>
      </c>
      <c r="EK37" s="428" t="str">
        <f t="shared" ca="1" si="67"/>
        <v>Over</v>
      </c>
      <c r="EL37" s="65" t="str">
        <f t="shared" ca="1" si="68"/>
        <v>Yes</v>
      </c>
      <c r="EM37" s="65" t="str">
        <f t="shared" ca="1" si="69"/>
        <v>No</v>
      </c>
      <c r="EN37" s="65">
        <f t="shared" ca="1" si="70"/>
        <v>40</v>
      </c>
      <c r="EO37" s="433">
        <f t="shared" ca="1" si="71"/>
        <v>4</v>
      </c>
      <c r="EP37" s="433">
        <f t="shared" ca="1" si="72"/>
        <v>0</v>
      </c>
      <c r="EQ37" s="433">
        <f t="shared" ca="1" si="73"/>
        <v>13</v>
      </c>
      <c r="ER37" s="433">
        <f t="shared" ca="1" si="74"/>
        <v>25</v>
      </c>
      <c r="ES37" s="433">
        <f t="shared" ca="1" si="75"/>
        <v>7</v>
      </c>
      <c r="ET37" s="433">
        <f t="shared" ca="1" si="76"/>
        <v>22</v>
      </c>
      <c r="EU37" s="433">
        <f ca="1">IF(OR(CO37="",CQ37=""),"",Discipline!$P$3*CO37+Discipline!$X$3*CQ37)</f>
        <v>20</v>
      </c>
      <c r="EV37" s="433">
        <f ca="1">IF(OR(CP37="",CR37=""),"",Discipline!$P$3*CP37+Discipline!$X$3*CR37)</f>
        <v>20</v>
      </c>
    </row>
    <row r="38" spans="1:152" x14ac:dyDescent="0.25">
      <c r="A38" s="10" t="str">
        <f ca="1">IFERROR(RANK(order!A38,order!A$3:A$554,0),"")</f>
        <v/>
      </c>
      <c r="B38" s="10" t="str">
        <f ca="1">IFERROR(RANK(order!B38,order!B$3:B$554,0),"")</f>
        <v/>
      </c>
      <c r="C38" s="10" t="str">
        <f ca="1">IFERROR(RANK(order!C38,order!C$3:C$554,0),"")</f>
        <v/>
      </c>
      <c r="D38" s="4" t="str">
        <f ca="1">IFERROR(RANK(order!D38,order!D$3:D$554,0),"")</f>
        <v/>
      </c>
      <c r="E38" s="4" t="str">
        <f ca="1">IFERROR(RANK(order!E38,order!E$3:E$554,0),"")</f>
        <v/>
      </c>
      <c r="F38" s="4" t="str">
        <f ca="1">IFERROR(RANK(order!F38,order!F$3:F$554,0),"")</f>
        <v/>
      </c>
      <c r="G38" s="10" t="str">
        <f ca="1">IFERROR(RANK(order!G38,order!G$3:G$554,0),"")</f>
        <v/>
      </c>
      <c r="H38" s="10" t="str">
        <f ca="1">IFERROR(RANK(order!H38,order!H$3:H$554,0),"")</f>
        <v/>
      </c>
      <c r="I38" s="10" t="str">
        <f ca="1">IFERROR(RANK(order!I38,order!I$3:I$554,0),"")</f>
        <v/>
      </c>
      <c r="J38" s="4" t="str">
        <f ca="1">IFERROR(RANK(order!J38,order!J$3:J$554,0),"")</f>
        <v/>
      </c>
      <c r="K38" s="4" t="str">
        <f ca="1">IFERROR(RANK(order!K38,order!K$3:K$554,0),"")</f>
        <v/>
      </c>
      <c r="L38" s="4" t="str">
        <f ca="1">IFERROR(RANK(order!L38,order!L$3:L$554,0),"")</f>
        <v/>
      </c>
      <c r="M38" s="10" t="str">
        <f ca="1">IFERROR(RANK(order!M38,order!M$3:M$554,0),"")</f>
        <v/>
      </c>
      <c r="N38" s="10" t="str">
        <f ca="1">IFERROR(RANK(order!N38,order!N$3:N$554,0),"")</f>
        <v/>
      </c>
      <c r="O38" s="10" t="str">
        <f ca="1">IFERROR(RANK(order!O38,order!O$3:O$554,0),"")</f>
        <v/>
      </c>
      <c r="P38" s="4" t="str">
        <f ca="1">IFERROR(RANK(order!P38,order!P$3:P$554,0),"")</f>
        <v/>
      </c>
      <c r="Q38" s="4" t="str">
        <f ca="1">IFERROR(RANK(order!Q38,order!Q$3:Q$554,0),"")</f>
        <v/>
      </c>
      <c r="R38" s="4" t="str">
        <f ca="1">IFERROR(RANK(order!R38,order!R$3:R$554,0),"")</f>
        <v/>
      </c>
      <c r="S38" s="10" t="str">
        <f ca="1">IFERROR(RANK(order!S38,order!S$3:S$554,0),"")</f>
        <v/>
      </c>
      <c r="T38" s="10" t="str">
        <f ca="1">IFERROR(RANK(order!T38,order!T$3:T$554,0),"")</f>
        <v/>
      </c>
      <c r="U38" s="10" t="str">
        <f ca="1">IFERROR(RANK(order!U38,order!U$3:U$554,0),"")</f>
        <v/>
      </c>
      <c r="V38" s="4" t="str">
        <f ca="1">IFERROR(RANK(order!V38,order!V$3:V$554,0),"")</f>
        <v/>
      </c>
      <c r="W38" s="4" t="str">
        <f ca="1">IFERROR(RANK(order!W38,order!W$3:W$554,0),"")</f>
        <v/>
      </c>
      <c r="X38" s="4" t="str">
        <f ca="1">IFERROR(RANK(order!X38,order!X$3:X$554,0),"")</f>
        <v/>
      </c>
      <c r="Y38" s="10" t="str">
        <f ca="1">IFERROR(RANK(order!Y38,order!Y$3:Y$554,0),"")</f>
        <v/>
      </c>
      <c r="Z38" s="10" t="str">
        <f ca="1">IFERROR(RANK(order!Z38,order!Z$3:Z$554,0),"")</f>
        <v/>
      </c>
      <c r="AA38" s="10" t="str">
        <f ca="1">IFERROR(RANK(order!AA38,order!AA$3:AA$554,0),"")</f>
        <v/>
      </c>
      <c r="AB38" s="4" t="str">
        <f ca="1">IFERROR(RANK(order!AB38,order!AB$3:AB$554,0),"")</f>
        <v/>
      </c>
      <c r="AC38" s="4" t="str">
        <f ca="1">IFERROR(RANK(order!AC38,order!AC$3:AC$554,0),"")</f>
        <v/>
      </c>
      <c r="AD38" s="4" t="str">
        <f ca="1">IFERROR(RANK(order!AD38,order!AD$3:AD$554,0),"")</f>
        <v/>
      </c>
      <c r="AE38" s="10" t="str">
        <f ca="1">IFERROR(RANK(order!AE38,order!AE$3:AE$554,0),"")</f>
        <v/>
      </c>
      <c r="AF38" s="10" t="str">
        <f ca="1">IFERROR(RANK(order!AF38,order!AF$3:AF$554,0),"")</f>
        <v/>
      </c>
      <c r="AG38" s="10" t="str">
        <f ca="1">IFERROR(RANK(order!AG38,order!AG$3:AG$554,0),"")</f>
        <v/>
      </c>
      <c r="AH38" s="4" t="str">
        <f ca="1">IFERROR(RANK(order!AH38,order!AH$3:AH$554,0),"")</f>
        <v/>
      </c>
      <c r="AI38" s="4" t="str">
        <f ca="1">IFERROR(RANK(order!AI38,order!AI$3:AI$554,0),"")</f>
        <v/>
      </c>
      <c r="AJ38" s="4" t="str">
        <f ca="1">IFERROR(RANK(order!AJ38,order!AJ$3:AJ$554,0),"")</f>
        <v/>
      </c>
      <c r="AK38" s="10" t="str">
        <f ca="1">IFERROR(RANK(order!AK38,order!AK$3:AK$554,0),"")</f>
        <v/>
      </c>
      <c r="AL38" s="10" t="str">
        <f ca="1">IFERROR(RANK(order!AL38,order!AL$3:AL$554,0),"")</f>
        <v/>
      </c>
      <c r="AM38" s="10" t="str">
        <f ca="1">IFERROR(RANK(order!AM38,order!AM$3:AM$554,0),"")</f>
        <v/>
      </c>
      <c r="AN38" s="4" t="str">
        <f ca="1">IFERROR(RANK(order!AN38,order!AN$3:AN$554,0),"")</f>
        <v/>
      </c>
      <c r="AO38" s="4" t="str">
        <f ca="1">IFERROR(RANK(order!AO38,order!AO$3:AO$554,0),"")</f>
        <v/>
      </c>
      <c r="AP38" s="4" t="str">
        <f ca="1">IFERROR(RANK(order!AP38,order!AP$3:AP$554,0),"")</f>
        <v/>
      </c>
      <c r="AQ38" s="10" t="str">
        <f ca="1">IFERROR(RANK(order!AQ38,order!AQ$3:AQ$554,0),"")</f>
        <v/>
      </c>
      <c r="AR38" s="10" t="str">
        <f ca="1">IFERROR(RANK(order!AR38,order!AR$3:AR$554,0),"")</f>
        <v/>
      </c>
      <c r="AS38" s="10" t="str">
        <f ca="1">IFERROR(RANK(order!AS38,order!AS$3:AS$554,0),"")</f>
        <v/>
      </c>
      <c r="AT38" s="4" t="str">
        <f ca="1">IFERROR(RANK(order!AT38,order!AT$3:AT$554,0),"")</f>
        <v/>
      </c>
      <c r="AU38" s="4">
        <f ca="1">IFERROR(RANK(order!AU38,order!AU$3:AU$554,0),"")</f>
        <v>5</v>
      </c>
      <c r="AV38" s="4">
        <f ca="1">IFERROR(RANK(order!AV38,order!AV$3:AV$554,0),"")</f>
        <v>10</v>
      </c>
      <c r="AW38" s="10" t="str">
        <f ca="1">IFERROR(RANK(order!AW38,order!AW$3:AW$554,0),"")</f>
        <v/>
      </c>
      <c r="AX38" s="10" t="str">
        <f ca="1">IFERROR(RANK(order!AX38,order!AX$3:AX$554,0),"")</f>
        <v/>
      </c>
      <c r="AY38" s="10" t="str">
        <f ca="1">IFERROR(RANK(order!AY38,order!AY$3:AY$554,0),"")</f>
        <v/>
      </c>
      <c r="AZ38" s="4" t="str">
        <f ca="1">IFERROR(RANK(order!AZ38,order!AZ$3:AZ$554,0),"")</f>
        <v/>
      </c>
      <c r="BA38" s="4" t="str">
        <f ca="1">IFERROR(RANK(order!BA38,order!BA$3:BA$554,0),"")</f>
        <v/>
      </c>
      <c r="BB38" s="4" t="str">
        <f ca="1">IFERROR(RANK(order!BB38,order!BB$3:BB$554,0),"")</f>
        <v/>
      </c>
      <c r="BC38" s="10" t="str">
        <f ca="1">IFERROR(RANK(order!BC38,order!BC$3:BC$554,0),"")</f>
        <v/>
      </c>
      <c r="BD38" s="10" t="str">
        <f ca="1">IFERROR(RANK(order!BD38,order!BD$3:BD$554,0),"")</f>
        <v/>
      </c>
      <c r="BE38" s="10" t="str">
        <f ca="1">IFERROR(RANK(order!BE38,order!BE$3:BE$554,0),"")</f>
        <v/>
      </c>
      <c r="BF38" s="4" t="str">
        <f ca="1">IFERROR(RANK(order!BF38,order!BF$3:BF$554,0),"")</f>
        <v/>
      </c>
      <c r="BG38" s="4" t="str">
        <f ca="1">IFERROR(RANK(order!BG38,order!BG$3:BG$554,0),"")</f>
        <v/>
      </c>
      <c r="BH38" s="4" t="str">
        <f ca="1">IFERROR(RANK(order!BH38,order!BH$3:BH$554,0),"")</f>
        <v/>
      </c>
      <c r="BI38" s="10" t="str">
        <f ca="1">IFERROR(RANK(order!BI38,order!BI$3:BI$554,0),"")</f>
        <v/>
      </c>
      <c r="BJ38" s="10" t="str">
        <f ca="1">IFERROR(RANK(order!BJ38,order!BJ$3:BJ$554,0),"")</f>
        <v/>
      </c>
      <c r="BK38" s="10" t="str">
        <f ca="1">IFERROR(RANK(order!BK38,order!BK$3:BK$554,0),"")</f>
        <v/>
      </c>
      <c r="BL38" s="4" t="str">
        <f ca="1">IFERROR(RANK(order!BL38,order!BL$3:BL$554,0),"")</f>
        <v/>
      </c>
      <c r="BM38" s="4" t="str">
        <f ca="1">IFERROR(RANK(order!BM38,order!BM$3:BM$554,0),"")</f>
        <v/>
      </c>
      <c r="BN38" s="4" t="str">
        <f ca="1">IFERROR(RANK(order!BN38,order!BN$3:BN$554,0),"")</f>
        <v/>
      </c>
      <c r="BO38" s="10">
        <f ca="1">IFERROR(RANK(order!BO38,order!BO$3:BO$554,0),"")</f>
        <v>5</v>
      </c>
      <c r="BP38" s="10" t="str">
        <f ca="1">IFERROR(RANK(order!BP38,order!BP$3:BP$554,0),"")</f>
        <v/>
      </c>
      <c r="BQ38" s="10">
        <f ca="1">IFERROR(RANK(order!BQ38,order!BQ$3:BQ$554,0),"")</f>
        <v>9</v>
      </c>
      <c r="BR38" s="4" t="str">
        <f ca="1">IFERROR(RANK(order!BR38,order!BR$3:BR$554,0),"")</f>
        <v/>
      </c>
      <c r="BS38" s="4" t="str">
        <f ca="1">IFERROR(RANK(order!BS38,order!BS$3:BS$554,0),"")</f>
        <v/>
      </c>
      <c r="BT38" s="4" t="str">
        <f ca="1">IFERROR(RANK(order!BT38,order!BT$3:BT$554,0),"")</f>
        <v/>
      </c>
      <c r="BU38" s="95">
        <f t="shared" si="77"/>
        <v>36</v>
      </c>
      <c r="BV38" s="35" t="str">
        <f t="shared" si="78"/>
        <v>E1</v>
      </c>
      <c r="BW38" s="55">
        <f t="shared" ca="1" si="1"/>
        <v>43330</v>
      </c>
      <c r="BX38" s="56" t="str">
        <f t="shared" ca="1" si="2"/>
        <v>West Brom</v>
      </c>
      <c r="BY38" s="56" t="str">
        <f t="shared" ca="1" si="3"/>
        <v>QPR</v>
      </c>
      <c r="BZ38" s="57">
        <f t="shared" ca="1" si="4"/>
        <v>7</v>
      </c>
      <c r="CA38" s="57">
        <f t="shared" ca="1" si="5"/>
        <v>1</v>
      </c>
      <c r="CB38" s="58" t="str">
        <f t="shared" ca="1" si="6"/>
        <v>H</v>
      </c>
      <c r="CC38" s="57">
        <f t="shared" ca="1" si="7"/>
        <v>1</v>
      </c>
      <c r="CD38" s="57">
        <f t="shared" ca="1" si="8"/>
        <v>1</v>
      </c>
      <c r="CE38" s="58" t="str">
        <f t="shared" ca="1" si="9"/>
        <v>D</v>
      </c>
      <c r="CF38" s="59" t="str">
        <f t="shared" ca="1" si="10"/>
        <v>T Harrington</v>
      </c>
      <c r="CG38" s="57">
        <f t="shared" ca="1" si="11"/>
        <v>15</v>
      </c>
      <c r="CH38" s="57">
        <f t="shared" ca="1" si="12"/>
        <v>6</v>
      </c>
      <c r="CI38" s="57">
        <f t="shared" ca="1" si="13"/>
        <v>9</v>
      </c>
      <c r="CJ38" s="57">
        <f t="shared" ca="1" si="14"/>
        <v>2</v>
      </c>
      <c r="CK38" s="57">
        <f t="shared" ca="1" si="15"/>
        <v>14</v>
      </c>
      <c r="CL38" s="57">
        <f t="shared" ca="1" si="16"/>
        <v>15</v>
      </c>
      <c r="CM38" s="57">
        <f t="shared" ca="1" si="17"/>
        <v>3</v>
      </c>
      <c r="CN38" s="57">
        <f t="shared" ca="1" si="18"/>
        <v>5</v>
      </c>
      <c r="CO38" s="57">
        <f t="shared" ca="1" si="19"/>
        <v>2</v>
      </c>
      <c r="CP38" s="57">
        <f t="shared" ca="1" si="20"/>
        <v>1</v>
      </c>
      <c r="CQ38" s="57">
        <f t="shared" ca="1" si="21"/>
        <v>0</v>
      </c>
      <c r="CR38" s="57">
        <f t="shared" ca="1" si="22"/>
        <v>0</v>
      </c>
      <c r="CS38" s="60">
        <f t="shared" ca="1" si="23"/>
        <v>1.66</v>
      </c>
      <c r="CT38" s="60">
        <f t="shared" ca="1" si="24"/>
        <v>3.8</v>
      </c>
      <c r="CU38" s="60">
        <f t="shared" ca="1" si="25"/>
        <v>6</v>
      </c>
      <c r="CV38" s="60">
        <f t="shared" ca="1" si="26"/>
        <v>1.69</v>
      </c>
      <c r="CW38" s="60">
        <f t="shared" ca="1" si="27"/>
        <v>3.84</v>
      </c>
      <c r="CX38" s="60">
        <f t="shared" ca="1" si="28"/>
        <v>5.7</v>
      </c>
      <c r="CY38" s="60">
        <f t="shared" ca="1" si="29"/>
        <v>1.89</v>
      </c>
      <c r="CZ38" s="60">
        <f t="shared" ca="1" si="30"/>
        <v>1.9</v>
      </c>
      <c r="DA38" s="65">
        <f t="shared" ca="1" si="31"/>
        <v>8</v>
      </c>
      <c r="DB38" s="65">
        <f t="shared" ca="1" si="32"/>
        <v>2</v>
      </c>
      <c r="DC38" s="65">
        <f t="shared" ca="1" si="33"/>
        <v>6</v>
      </c>
      <c r="DD38" s="65">
        <f t="shared" ca="1" si="34"/>
        <v>6</v>
      </c>
      <c r="DE38" s="65">
        <f t="shared" ca="1" si="35"/>
        <v>0</v>
      </c>
      <c r="DF38" s="66" t="str">
        <f t="shared" ca="1" si="36"/>
        <v>H</v>
      </c>
      <c r="DG38" s="66" t="str">
        <f t="shared" ca="1" si="37"/>
        <v>D-H</v>
      </c>
      <c r="DH38" s="66" t="str">
        <f t="shared" ca="1" si="38"/>
        <v>H4more</v>
      </c>
      <c r="DI38" s="66" t="str">
        <f t="shared" ca="1" si="39"/>
        <v>D11</v>
      </c>
      <c r="DJ38" s="66" t="str">
        <f t="shared" ca="1" si="40"/>
        <v>H3more</v>
      </c>
      <c r="DK38" s="65" t="str">
        <f t="shared" ca="1" si="41"/>
        <v>Yes</v>
      </c>
      <c r="DL38" s="65">
        <f t="shared" ca="1" si="42"/>
        <v>1</v>
      </c>
      <c r="DM38" s="65">
        <f t="shared" ca="1" si="43"/>
        <v>0</v>
      </c>
      <c r="DN38" s="65">
        <f t="shared" ca="1" si="44"/>
        <v>0</v>
      </c>
      <c r="DO38" s="65">
        <f t="shared" ca="1" si="45"/>
        <v>0</v>
      </c>
      <c r="DP38" s="65">
        <f t="shared" ca="1" si="46"/>
        <v>0</v>
      </c>
      <c r="DQ38" s="65">
        <f t="shared" ca="1" si="47"/>
        <v>0</v>
      </c>
      <c r="DR38" s="69">
        <f t="shared" ca="1" si="48"/>
        <v>0.65999999999999992</v>
      </c>
      <c r="DS38" s="69">
        <f t="shared" ca="1" si="49"/>
        <v>-1</v>
      </c>
      <c r="DT38" s="69">
        <f t="shared" ca="1" si="50"/>
        <v>-1</v>
      </c>
      <c r="DU38" s="69">
        <f t="shared" ca="1" si="51"/>
        <v>0.69</v>
      </c>
      <c r="DV38" s="69">
        <f t="shared" ca="1" si="52"/>
        <v>-1</v>
      </c>
      <c r="DW38" s="69">
        <f t="shared" ca="1" si="53"/>
        <v>-1</v>
      </c>
      <c r="DX38" s="69">
        <f t="shared" ca="1" si="54"/>
        <v>0.8899999999999999</v>
      </c>
      <c r="DY38" s="69">
        <f t="shared" ca="1" si="55"/>
        <v>-1</v>
      </c>
      <c r="DZ38" s="72">
        <f t="shared" ca="1" si="56"/>
        <v>103.22341999577257</v>
      </c>
      <c r="EA38" s="72">
        <f t="shared" ca="1" si="57"/>
        <v>102.75712394892557</v>
      </c>
      <c r="EB38" s="72">
        <f t="shared" ca="1" si="58"/>
        <v>105.54163185742134</v>
      </c>
      <c r="EC38" s="65">
        <f t="shared" ca="1" si="59"/>
        <v>0</v>
      </c>
      <c r="ED38" s="65">
        <f t="shared" ca="1" si="60"/>
        <v>0</v>
      </c>
      <c r="EE38" s="65">
        <f t="shared" ca="1" si="61"/>
        <v>0</v>
      </c>
      <c r="EF38" s="65">
        <f t="shared" ca="1" si="62"/>
        <v>0</v>
      </c>
      <c r="EG38" s="65">
        <f t="shared" ca="1" si="63"/>
        <v>0</v>
      </c>
      <c r="EH38" s="65">
        <f t="shared" ca="1" si="64"/>
        <v>0</v>
      </c>
      <c r="EI38" s="429" t="str">
        <f t="shared" ca="1" si="65"/>
        <v>Yes</v>
      </c>
      <c r="EJ38" s="428" t="str">
        <f t="shared" ca="1" si="66"/>
        <v>S</v>
      </c>
      <c r="EK38" s="428" t="str">
        <f t="shared" ca="1" si="67"/>
        <v>Over</v>
      </c>
      <c r="EL38" s="65" t="str">
        <f t="shared" ca="1" si="68"/>
        <v>Yes</v>
      </c>
      <c r="EM38" s="65" t="str">
        <f t="shared" ca="1" si="69"/>
        <v>No</v>
      </c>
      <c r="EN38" s="65">
        <f t="shared" ca="1" si="70"/>
        <v>30</v>
      </c>
      <c r="EO38" s="433">
        <f t="shared" ca="1" si="71"/>
        <v>3</v>
      </c>
      <c r="EP38" s="433">
        <f t="shared" ca="1" si="72"/>
        <v>0</v>
      </c>
      <c r="EQ38" s="433">
        <f t="shared" ca="1" si="73"/>
        <v>8</v>
      </c>
      <c r="ER38" s="433">
        <f t="shared" ca="1" si="74"/>
        <v>21</v>
      </c>
      <c r="ES38" s="433">
        <f t="shared" ca="1" si="75"/>
        <v>11</v>
      </c>
      <c r="ET38" s="433">
        <f t="shared" ca="1" si="76"/>
        <v>29</v>
      </c>
      <c r="EU38" s="433">
        <f ca="1">IF(OR(CO38="",CQ38=""),"",Discipline!$P$3*CO38+Discipline!$X$3*CQ38)</f>
        <v>20</v>
      </c>
      <c r="EV38" s="433">
        <f ca="1">IF(OR(CP38="",CR38=""),"",Discipline!$P$3*CP38+Discipline!$X$3*CR38)</f>
        <v>10</v>
      </c>
    </row>
    <row r="39" spans="1:152" x14ac:dyDescent="0.25">
      <c r="A39" s="10" t="str">
        <f ca="1">IFERROR(RANK(order!A39,order!A$3:A$554,0),"")</f>
        <v/>
      </c>
      <c r="B39" s="10" t="str">
        <f ca="1">IFERROR(RANK(order!B39,order!B$3:B$554,0),"")</f>
        <v/>
      </c>
      <c r="C39" s="10" t="str">
        <f ca="1">IFERROR(RANK(order!C39,order!C$3:C$554,0),"")</f>
        <v/>
      </c>
      <c r="D39" s="4" t="str">
        <f ca="1">IFERROR(RANK(order!D39,order!D$3:D$554,0),"")</f>
        <v/>
      </c>
      <c r="E39" s="4" t="str">
        <f ca="1">IFERROR(RANK(order!E39,order!E$3:E$554,0),"")</f>
        <v/>
      </c>
      <c r="F39" s="4" t="str">
        <f ca="1">IFERROR(RANK(order!F39,order!F$3:F$554,0),"")</f>
        <v/>
      </c>
      <c r="G39" s="10" t="str">
        <f ca="1">IFERROR(RANK(order!G39,order!G$3:G$554,0),"")</f>
        <v/>
      </c>
      <c r="H39" s="10" t="str">
        <f ca="1">IFERROR(RANK(order!H39,order!H$3:H$554,0),"")</f>
        <v/>
      </c>
      <c r="I39" s="10" t="str">
        <f ca="1">IFERROR(RANK(order!I39,order!I$3:I$554,0),"")</f>
        <v/>
      </c>
      <c r="J39" s="4" t="str">
        <f ca="1">IFERROR(RANK(order!J39,order!J$3:J$554,0),"")</f>
        <v/>
      </c>
      <c r="K39" s="4" t="str">
        <f ca="1">IFERROR(RANK(order!K39,order!K$3:K$554,0),"")</f>
        <v/>
      </c>
      <c r="L39" s="4" t="str">
        <f ca="1">IFERROR(RANK(order!L39,order!L$3:L$554,0),"")</f>
        <v/>
      </c>
      <c r="M39" s="10" t="str">
        <f ca="1">IFERROR(RANK(order!M39,order!M$3:M$554,0),"")</f>
        <v/>
      </c>
      <c r="N39" s="10" t="str">
        <f ca="1">IFERROR(RANK(order!N39,order!N$3:N$554,0),"")</f>
        <v/>
      </c>
      <c r="O39" s="10" t="str">
        <f ca="1">IFERROR(RANK(order!O39,order!O$3:O$554,0),"")</f>
        <v/>
      </c>
      <c r="P39" s="4" t="str">
        <f ca="1">IFERROR(RANK(order!P39,order!P$3:P$554,0),"")</f>
        <v/>
      </c>
      <c r="Q39" s="4" t="str">
        <f ca="1">IFERROR(RANK(order!Q39,order!Q$3:Q$554,0),"")</f>
        <v/>
      </c>
      <c r="R39" s="4" t="str">
        <f ca="1">IFERROR(RANK(order!R39,order!R$3:R$554,0),"")</f>
        <v/>
      </c>
      <c r="S39" s="10" t="str">
        <f ca="1">IFERROR(RANK(order!S39,order!S$3:S$554,0),"")</f>
        <v/>
      </c>
      <c r="T39" s="10" t="str">
        <f ca="1">IFERROR(RANK(order!T39,order!T$3:T$554,0),"")</f>
        <v/>
      </c>
      <c r="U39" s="10" t="str">
        <f ca="1">IFERROR(RANK(order!U39,order!U$3:U$554,0),"")</f>
        <v/>
      </c>
      <c r="V39" s="4" t="str">
        <f ca="1">IFERROR(RANK(order!V39,order!V$3:V$554,0),"")</f>
        <v/>
      </c>
      <c r="W39" s="4" t="str">
        <f ca="1">IFERROR(RANK(order!W39,order!W$3:W$554,0),"")</f>
        <v/>
      </c>
      <c r="X39" s="4" t="str">
        <f ca="1">IFERROR(RANK(order!X39,order!X$3:X$554,0),"")</f>
        <v/>
      </c>
      <c r="Y39" s="10" t="str">
        <f ca="1">IFERROR(RANK(order!Y39,order!Y$3:Y$554,0),"")</f>
        <v/>
      </c>
      <c r="Z39" s="10" t="str">
        <f ca="1">IFERROR(RANK(order!Z39,order!Z$3:Z$554,0),"")</f>
        <v/>
      </c>
      <c r="AA39" s="10" t="str">
        <f ca="1">IFERROR(RANK(order!AA39,order!AA$3:AA$554,0),"")</f>
        <v/>
      </c>
      <c r="AB39" s="4" t="str">
        <f ca="1">IFERROR(RANK(order!AB39,order!AB$3:AB$554,0),"")</f>
        <v/>
      </c>
      <c r="AC39" s="4" t="str">
        <f ca="1">IFERROR(RANK(order!AC39,order!AC$3:AC$554,0),"")</f>
        <v/>
      </c>
      <c r="AD39" s="4" t="str">
        <f ca="1">IFERROR(RANK(order!AD39,order!AD$3:AD$554,0),"")</f>
        <v/>
      </c>
      <c r="AE39" s="10" t="str">
        <f ca="1">IFERROR(RANK(order!AE39,order!AE$3:AE$554,0),"")</f>
        <v/>
      </c>
      <c r="AF39" s="10" t="str">
        <f ca="1">IFERROR(RANK(order!AF39,order!AF$3:AF$554,0),"")</f>
        <v/>
      </c>
      <c r="AG39" s="10" t="str">
        <f ca="1">IFERROR(RANK(order!AG39,order!AG$3:AG$554,0),"")</f>
        <v/>
      </c>
      <c r="AH39" s="4" t="str">
        <f ca="1">IFERROR(RANK(order!AH39,order!AH$3:AH$554,0),"")</f>
        <v/>
      </c>
      <c r="AI39" s="4" t="str">
        <f ca="1">IFERROR(RANK(order!AI39,order!AI$3:AI$554,0),"")</f>
        <v/>
      </c>
      <c r="AJ39" s="4" t="str">
        <f ca="1">IFERROR(RANK(order!AJ39,order!AJ$3:AJ$554,0),"")</f>
        <v/>
      </c>
      <c r="AK39" s="10" t="str">
        <f ca="1">IFERROR(RANK(order!AK39,order!AK$3:AK$554,0),"")</f>
        <v/>
      </c>
      <c r="AL39" s="10" t="str">
        <f ca="1">IFERROR(RANK(order!AL39,order!AL$3:AL$554,0),"")</f>
        <v/>
      </c>
      <c r="AM39" s="10" t="str">
        <f ca="1">IFERROR(RANK(order!AM39,order!AM$3:AM$554,0),"")</f>
        <v/>
      </c>
      <c r="AN39" s="4" t="str">
        <f ca="1">IFERROR(RANK(order!AN39,order!AN$3:AN$554,0),"")</f>
        <v/>
      </c>
      <c r="AO39" s="4">
        <f ca="1">IFERROR(RANK(order!AO39,order!AO$3:AO$554,0),"")</f>
        <v>5</v>
      </c>
      <c r="AP39" s="4">
        <f ca="1">IFERROR(RANK(order!AP39,order!AP$3:AP$554,0),"")</f>
        <v>9</v>
      </c>
      <c r="AQ39" s="10" t="str">
        <f ca="1">IFERROR(RANK(order!AQ39,order!AQ$3:AQ$554,0),"")</f>
        <v/>
      </c>
      <c r="AR39" s="10" t="str">
        <f ca="1">IFERROR(RANK(order!AR39,order!AR$3:AR$554,0),"")</f>
        <v/>
      </c>
      <c r="AS39" s="10" t="str">
        <f ca="1">IFERROR(RANK(order!AS39,order!AS$3:AS$554,0),"")</f>
        <v/>
      </c>
      <c r="AT39" s="4" t="str">
        <f ca="1">IFERROR(RANK(order!AT39,order!AT$3:AT$554,0),"")</f>
        <v/>
      </c>
      <c r="AU39" s="4" t="str">
        <f ca="1">IFERROR(RANK(order!AU39,order!AU$3:AU$554,0),"")</f>
        <v/>
      </c>
      <c r="AV39" s="4" t="str">
        <f ca="1">IFERROR(RANK(order!AV39,order!AV$3:AV$554,0),"")</f>
        <v/>
      </c>
      <c r="AW39" s="10" t="str">
        <f ca="1">IFERROR(RANK(order!AW39,order!AW$3:AW$554,0),"")</f>
        <v/>
      </c>
      <c r="AX39" s="10" t="str">
        <f ca="1">IFERROR(RANK(order!AX39,order!AX$3:AX$554,0),"")</f>
        <v/>
      </c>
      <c r="AY39" s="10" t="str">
        <f ca="1">IFERROR(RANK(order!AY39,order!AY$3:AY$554,0),"")</f>
        <v/>
      </c>
      <c r="AZ39" s="4" t="str">
        <f ca="1">IFERROR(RANK(order!AZ39,order!AZ$3:AZ$554,0),"")</f>
        <v/>
      </c>
      <c r="BA39" s="4" t="str">
        <f ca="1">IFERROR(RANK(order!BA39,order!BA$3:BA$554,0),"")</f>
        <v/>
      </c>
      <c r="BB39" s="4" t="str">
        <f ca="1">IFERROR(RANK(order!BB39,order!BB$3:BB$554,0),"")</f>
        <v/>
      </c>
      <c r="BC39" s="10" t="str">
        <f ca="1">IFERROR(RANK(order!BC39,order!BC$3:BC$554,0),"")</f>
        <v/>
      </c>
      <c r="BD39" s="10" t="str">
        <f ca="1">IFERROR(RANK(order!BD39,order!BD$3:BD$554,0),"")</f>
        <v/>
      </c>
      <c r="BE39" s="10" t="str">
        <f ca="1">IFERROR(RANK(order!BE39,order!BE$3:BE$554,0),"")</f>
        <v/>
      </c>
      <c r="BF39" s="4" t="str">
        <f ca="1">IFERROR(RANK(order!BF39,order!BF$3:BF$554,0),"")</f>
        <v/>
      </c>
      <c r="BG39" s="4" t="str">
        <f ca="1">IFERROR(RANK(order!BG39,order!BG$3:BG$554,0),"")</f>
        <v/>
      </c>
      <c r="BH39" s="4" t="str">
        <f ca="1">IFERROR(RANK(order!BH39,order!BH$3:BH$554,0),"")</f>
        <v/>
      </c>
      <c r="BI39" s="10" t="str">
        <f ca="1">IFERROR(RANK(order!BI39,order!BI$3:BI$554,0),"")</f>
        <v/>
      </c>
      <c r="BJ39" s="10" t="str">
        <f ca="1">IFERROR(RANK(order!BJ39,order!BJ$3:BJ$554,0),"")</f>
        <v/>
      </c>
      <c r="BK39" s="10" t="str">
        <f ca="1">IFERROR(RANK(order!BK39,order!BK$3:BK$554,0),"")</f>
        <v/>
      </c>
      <c r="BL39" s="4" t="str">
        <f ca="1">IFERROR(RANK(order!BL39,order!BL$3:BL$554,0),"")</f>
        <v/>
      </c>
      <c r="BM39" s="4" t="str">
        <f ca="1">IFERROR(RANK(order!BM39,order!BM$3:BM$554,0),"")</f>
        <v/>
      </c>
      <c r="BN39" s="4" t="str">
        <f ca="1">IFERROR(RANK(order!BN39,order!BN$3:BN$554,0),"")</f>
        <v/>
      </c>
      <c r="BO39" s="10" t="str">
        <f ca="1">IFERROR(RANK(order!BO39,order!BO$3:BO$554,0),"")</f>
        <v/>
      </c>
      <c r="BP39" s="10" t="str">
        <f ca="1">IFERROR(RANK(order!BP39,order!BP$3:BP$554,0),"")</f>
        <v/>
      </c>
      <c r="BQ39" s="10" t="str">
        <f ca="1">IFERROR(RANK(order!BQ39,order!BQ$3:BQ$554,0),"")</f>
        <v/>
      </c>
      <c r="BR39" s="4">
        <f ca="1">IFERROR(RANK(order!BR39,order!BR$3:BR$554,0),"")</f>
        <v>5</v>
      </c>
      <c r="BS39" s="4" t="str">
        <f ca="1">IFERROR(RANK(order!BS39,order!BS$3:BS$554,0),"")</f>
        <v/>
      </c>
      <c r="BT39" s="4">
        <f ca="1">IFERROR(RANK(order!BT39,order!BT$3:BT$554,0),"")</f>
        <v>10</v>
      </c>
      <c r="BU39" s="95">
        <f t="shared" si="77"/>
        <v>37</v>
      </c>
      <c r="BV39" s="35" t="str">
        <f t="shared" si="78"/>
        <v>E1</v>
      </c>
      <c r="BW39" s="55">
        <f t="shared" ca="1" si="1"/>
        <v>43330</v>
      </c>
      <c r="BX39" s="56" t="str">
        <f t="shared" ca="1" si="2"/>
        <v>Wigan</v>
      </c>
      <c r="BY39" s="56" t="str">
        <f t="shared" ca="1" si="3"/>
        <v>Nott'm Forest</v>
      </c>
      <c r="BZ39" s="57">
        <f t="shared" ca="1" si="4"/>
        <v>2</v>
      </c>
      <c r="CA39" s="57">
        <f t="shared" ca="1" si="5"/>
        <v>2</v>
      </c>
      <c r="CB39" s="58" t="str">
        <f t="shared" ca="1" si="6"/>
        <v>D</v>
      </c>
      <c r="CC39" s="57">
        <f t="shared" ca="1" si="7"/>
        <v>2</v>
      </c>
      <c r="CD39" s="57">
        <f t="shared" ca="1" si="8"/>
        <v>1</v>
      </c>
      <c r="CE39" s="58" t="str">
        <f t="shared" ca="1" si="9"/>
        <v>H</v>
      </c>
      <c r="CF39" s="59" t="str">
        <f t="shared" ca="1" si="10"/>
        <v>G Eltringham</v>
      </c>
      <c r="CG39" s="57">
        <f t="shared" ca="1" si="11"/>
        <v>17</v>
      </c>
      <c r="CH39" s="57">
        <f t="shared" ca="1" si="12"/>
        <v>9</v>
      </c>
      <c r="CI39" s="57">
        <f t="shared" ca="1" si="13"/>
        <v>4</v>
      </c>
      <c r="CJ39" s="57">
        <f t="shared" ca="1" si="14"/>
        <v>4</v>
      </c>
      <c r="CK39" s="57">
        <f t="shared" ca="1" si="15"/>
        <v>18</v>
      </c>
      <c r="CL39" s="57">
        <f t="shared" ca="1" si="16"/>
        <v>18</v>
      </c>
      <c r="CM39" s="57">
        <f t="shared" ca="1" si="17"/>
        <v>8</v>
      </c>
      <c r="CN39" s="57">
        <f t="shared" ca="1" si="18"/>
        <v>14</v>
      </c>
      <c r="CO39" s="57">
        <f t="shared" ca="1" si="19"/>
        <v>2</v>
      </c>
      <c r="CP39" s="57">
        <f t="shared" ca="1" si="20"/>
        <v>4</v>
      </c>
      <c r="CQ39" s="57">
        <f t="shared" ca="1" si="21"/>
        <v>0</v>
      </c>
      <c r="CR39" s="57">
        <f t="shared" ca="1" si="22"/>
        <v>0</v>
      </c>
      <c r="CS39" s="60">
        <f t="shared" ca="1" si="23"/>
        <v>2.5</v>
      </c>
      <c r="CT39" s="60">
        <f t="shared" ca="1" si="24"/>
        <v>3.4</v>
      </c>
      <c r="CU39" s="60">
        <f t="shared" ca="1" si="25"/>
        <v>3</v>
      </c>
      <c r="CV39" s="60">
        <f t="shared" ca="1" si="26"/>
        <v>2.5299999999999998</v>
      </c>
      <c r="CW39" s="60">
        <f t="shared" ca="1" si="27"/>
        <v>3.31</v>
      </c>
      <c r="CX39" s="60">
        <f t="shared" ca="1" si="28"/>
        <v>3.05</v>
      </c>
      <c r="CY39" s="60">
        <f t="shared" ca="1" si="29"/>
        <v>2.06</v>
      </c>
      <c r="CZ39" s="60">
        <f t="shared" ca="1" si="30"/>
        <v>1.75</v>
      </c>
      <c r="DA39" s="65">
        <f t="shared" ca="1" si="31"/>
        <v>4</v>
      </c>
      <c r="DB39" s="65">
        <f t="shared" ca="1" si="32"/>
        <v>3</v>
      </c>
      <c r="DC39" s="65">
        <f t="shared" ca="1" si="33"/>
        <v>1</v>
      </c>
      <c r="DD39" s="65">
        <f t="shared" ca="1" si="34"/>
        <v>0</v>
      </c>
      <c r="DE39" s="65">
        <f t="shared" ca="1" si="35"/>
        <v>1</v>
      </c>
      <c r="DF39" s="66" t="str">
        <f t="shared" ca="1" si="36"/>
        <v>A</v>
      </c>
      <c r="DG39" s="66" t="str">
        <f t="shared" ca="1" si="37"/>
        <v>H-D</v>
      </c>
      <c r="DH39" s="66" t="str">
        <f t="shared" ca="1" si="38"/>
        <v>D22</v>
      </c>
      <c r="DI39" s="66" t="str">
        <f t="shared" ca="1" si="39"/>
        <v>H21</v>
      </c>
      <c r="DJ39" s="66" t="str">
        <f t="shared" ca="1" si="40"/>
        <v>A01</v>
      </c>
      <c r="DK39" s="65" t="str">
        <f t="shared" ca="1" si="41"/>
        <v>Yes</v>
      </c>
      <c r="DL39" s="65">
        <f t="shared" ca="1" si="42"/>
        <v>0</v>
      </c>
      <c r="DM39" s="65">
        <f t="shared" ca="1" si="43"/>
        <v>1</v>
      </c>
      <c r="DN39" s="65">
        <f t="shared" ca="1" si="44"/>
        <v>0</v>
      </c>
      <c r="DO39" s="65">
        <f t="shared" ca="1" si="45"/>
        <v>0</v>
      </c>
      <c r="DP39" s="65">
        <f t="shared" ca="1" si="46"/>
        <v>0</v>
      </c>
      <c r="DQ39" s="65">
        <f t="shared" ca="1" si="47"/>
        <v>0</v>
      </c>
      <c r="DR39" s="69">
        <f t="shared" ca="1" si="48"/>
        <v>-1</v>
      </c>
      <c r="DS39" s="69">
        <f t="shared" ca="1" si="49"/>
        <v>2.4</v>
      </c>
      <c r="DT39" s="69">
        <f t="shared" ca="1" si="50"/>
        <v>-1</v>
      </c>
      <c r="DU39" s="69">
        <f t="shared" ca="1" si="51"/>
        <v>-1</v>
      </c>
      <c r="DV39" s="69">
        <f t="shared" ca="1" si="52"/>
        <v>2.31</v>
      </c>
      <c r="DW39" s="69">
        <f t="shared" ca="1" si="53"/>
        <v>-1</v>
      </c>
      <c r="DX39" s="69">
        <f t="shared" ca="1" si="54"/>
        <v>1.06</v>
      </c>
      <c r="DY39" s="69">
        <f t="shared" ca="1" si="55"/>
        <v>-1</v>
      </c>
      <c r="DZ39" s="72">
        <f t="shared" ca="1" si="56"/>
        <v>102.74509803921569</v>
      </c>
      <c r="EA39" s="72">
        <f t="shared" ca="1" si="57"/>
        <v>102.52405730804416</v>
      </c>
      <c r="EB39" s="72">
        <f t="shared" ca="1" si="58"/>
        <v>105.68654646324549</v>
      </c>
      <c r="EC39" s="65">
        <f t="shared" ca="1" si="59"/>
        <v>0</v>
      </c>
      <c r="ED39" s="65">
        <f t="shared" ca="1" si="60"/>
        <v>0</v>
      </c>
      <c r="EE39" s="65">
        <f t="shared" ca="1" si="61"/>
        <v>0</v>
      </c>
      <c r="EF39" s="65">
        <f t="shared" ca="1" si="62"/>
        <v>0</v>
      </c>
      <c r="EG39" s="65">
        <f t="shared" ca="1" si="63"/>
        <v>0</v>
      </c>
      <c r="EH39" s="65">
        <f t="shared" ca="1" si="64"/>
        <v>0</v>
      </c>
      <c r="EI39" s="429" t="str">
        <f t="shared" ca="1" si="65"/>
        <v>Yes</v>
      </c>
      <c r="EJ39" s="428" t="str">
        <f t="shared" ca="1" si="66"/>
        <v>F</v>
      </c>
      <c r="EK39" s="428" t="str">
        <f t="shared" ca="1" si="67"/>
        <v>Over</v>
      </c>
      <c r="EL39" s="65" t="str">
        <f t="shared" ca="1" si="68"/>
        <v>Yes</v>
      </c>
      <c r="EM39" s="65" t="str">
        <f t="shared" ca="1" si="69"/>
        <v>No</v>
      </c>
      <c r="EN39" s="65">
        <f t="shared" ca="1" si="70"/>
        <v>60</v>
      </c>
      <c r="EO39" s="433">
        <f t="shared" ca="1" si="71"/>
        <v>6</v>
      </c>
      <c r="EP39" s="433">
        <f t="shared" ca="1" si="72"/>
        <v>0</v>
      </c>
      <c r="EQ39" s="433">
        <f t="shared" ca="1" si="73"/>
        <v>22</v>
      </c>
      <c r="ER39" s="433">
        <f t="shared" ca="1" si="74"/>
        <v>26</v>
      </c>
      <c r="ES39" s="433">
        <f t="shared" ca="1" si="75"/>
        <v>8</v>
      </c>
      <c r="ET39" s="433">
        <f t="shared" ca="1" si="76"/>
        <v>36</v>
      </c>
      <c r="EU39" s="433">
        <f ca="1">IF(OR(CO39="",CQ39=""),"",Discipline!$P$3*CO39+Discipline!$X$3*CQ39)</f>
        <v>20</v>
      </c>
      <c r="EV39" s="433">
        <f ca="1">IF(OR(CP39="",CR39=""),"",Discipline!$P$3*CP39+Discipline!$X$3*CR39)</f>
        <v>40</v>
      </c>
    </row>
    <row r="40" spans="1:152" x14ac:dyDescent="0.25">
      <c r="A40" s="10" t="str">
        <f ca="1">IFERROR(RANK(order!A40,order!A$3:A$554,0),"")</f>
        <v/>
      </c>
      <c r="B40" s="10" t="str">
        <f ca="1">IFERROR(RANK(order!B40,order!B$3:B$554,0),"")</f>
        <v/>
      </c>
      <c r="C40" s="10" t="str">
        <f ca="1">IFERROR(RANK(order!C40,order!C$3:C$554,0),"")</f>
        <v/>
      </c>
      <c r="D40" s="4" t="str">
        <f ca="1">IFERROR(RANK(order!D40,order!D$3:D$554,0),"")</f>
        <v/>
      </c>
      <c r="E40" s="4" t="str">
        <f ca="1">IFERROR(RANK(order!E40,order!E$3:E$554,0),"")</f>
        <v/>
      </c>
      <c r="F40" s="4" t="str">
        <f ca="1">IFERROR(RANK(order!F40,order!F$3:F$554,0),"")</f>
        <v/>
      </c>
      <c r="G40" s="10" t="str">
        <f ca="1">IFERROR(RANK(order!G40,order!G$3:G$554,0),"")</f>
        <v/>
      </c>
      <c r="H40" s="10" t="str">
        <f ca="1">IFERROR(RANK(order!H40,order!H$3:H$554,0),"")</f>
        <v/>
      </c>
      <c r="I40" s="10" t="str">
        <f ca="1">IFERROR(RANK(order!I40,order!I$3:I$554,0),"")</f>
        <v/>
      </c>
      <c r="J40" s="4" t="str">
        <f ca="1">IFERROR(RANK(order!J40,order!J$3:J$554,0),"")</f>
        <v/>
      </c>
      <c r="K40" s="4" t="str">
        <f ca="1">IFERROR(RANK(order!K40,order!K$3:K$554,0),"")</f>
        <v/>
      </c>
      <c r="L40" s="4" t="str">
        <f ca="1">IFERROR(RANK(order!L40,order!L$3:L$554,0),"")</f>
        <v/>
      </c>
      <c r="M40" s="10">
        <f ca="1">IFERROR(RANK(order!M40,order!M$3:M$554,0),"")</f>
        <v>5</v>
      </c>
      <c r="N40" s="10" t="str">
        <f ca="1">IFERROR(RANK(order!N40,order!N$3:N$554,0),"")</f>
        <v/>
      </c>
      <c r="O40" s="10">
        <f ca="1">IFERROR(RANK(order!O40,order!O$3:O$554,0),"")</f>
        <v>10</v>
      </c>
      <c r="P40" s="4" t="str">
        <f ca="1">IFERROR(RANK(order!P40,order!P$3:P$554,0),"")</f>
        <v/>
      </c>
      <c r="Q40" s="4" t="str">
        <f ca="1">IFERROR(RANK(order!Q40,order!Q$3:Q$554,0),"")</f>
        <v/>
      </c>
      <c r="R40" s="4" t="str">
        <f ca="1">IFERROR(RANK(order!R40,order!R$3:R$554,0),"")</f>
        <v/>
      </c>
      <c r="S40" s="10" t="str">
        <f ca="1">IFERROR(RANK(order!S40,order!S$3:S$554,0),"")</f>
        <v/>
      </c>
      <c r="T40" s="10" t="str">
        <f ca="1">IFERROR(RANK(order!T40,order!T$3:T$554,0),"")</f>
        <v/>
      </c>
      <c r="U40" s="10" t="str">
        <f ca="1">IFERROR(RANK(order!U40,order!U$3:U$554,0),"")</f>
        <v/>
      </c>
      <c r="V40" s="4" t="str">
        <f ca="1">IFERROR(RANK(order!V40,order!V$3:V$554,0),"")</f>
        <v/>
      </c>
      <c r="W40" s="4" t="str">
        <f ca="1">IFERROR(RANK(order!W40,order!W$3:W$554,0),"")</f>
        <v/>
      </c>
      <c r="X40" s="4" t="str">
        <f ca="1">IFERROR(RANK(order!X40,order!X$3:X$554,0),"")</f>
        <v/>
      </c>
      <c r="Y40" s="10" t="str">
        <f ca="1">IFERROR(RANK(order!Y40,order!Y$3:Y$554,0),"")</f>
        <v/>
      </c>
      <c r="Z40" s="10" t="str">
        <f ca="1">IFERROR(RANK(order!Z40,order!Z$3:Z$554,0),"")</f>
        <v/>
      </c>
      <c r="AA40" s="10" t="str">
        <f ca="1">IFERROR(RANK(order!AA40,order!AA$3:AA$554,0),"")</f>
        <v/>
      </c>
      <c r="AB40" s="4" t="str">
        <f ca="1">IFERROR(RANK(order!AB40,order!AB$3:AB$554,0),"")</f>
        <v/>
      </c>
      <c r="AC40" s="4" t="str">
        <f ca="1">IFERROR(RANK(order!AC40,order!AC$3:AC$554,0),"")</f>
        <v/>
      </c>
      <c r="AD40" s="4" t="str">
        <f ca="1">IFERROR(RANK(order!AD40,order!AD$3:AD$554,0),"")</f>
        <v/>
      </c>
      <c r="AE40" s="10" t="str">
        <f ca="1">IFERROR(RANK(order!AE40,order!AE$3:AE$554,0),"")</f>
        <v/>
      </c>
      <c r="AF40" s="10" t="str">
        <f ca="1">IFERROR(RANK(order!AF40,order!AF$3:AF$554,0),"")</f>
        <v/>
      </c>
      <c r="AG40" s="10" t="str">
        <f ca="1">IFERROR(RANK(order!AG40,order!AG$3:AG$554,0),"")</f>
        <v/>
      </c>
      <c r="AH40" s="4" t="str">
        <f ca="1">IFERROR(RANK(order!AH40,order!AH$3:AH$554,0),"")</f>
        <v/>
      </c>
      <c r="AI40" s="4" t="str">
        <f ca="1">IFERROR(RANK(order!AI40,order!AI$3:AI$554,0),"")</f>
        <v/>
      </c>
      <c r="AJ40" s="4" t="str">
        <f ca="1">IFERROR(RANK(order!AJ40,order!AJ$3:AJ$554,0),"")</f>
        <v/>
      </c>
      <c r="AK40" s="10" t="str">
        <f ca="1">IFERROR(RANK(order!AK40,order!AK$3:AK$554,0),"")</f>
        <v/>
      </c>
      <c r="AL40" s="10" t="str">
        <f ca="1">IFERROR(RANK(order!AL40,order!AL$3:AL$554,0),"")</f>
        <v/>
      </c>
      <c r="AM40" s="10" t="str">
        <f ca="1">IFERROR(RANK(order!AM40,order!AM$3:AM$554,0),"")</f>
        <v/>
      </c>
      <c r="AN40" s="4" t="str">
        <f ca="1">IFERROR(RANK(order!AN40,order!AN$3:AN$554,0),"")</f>
        <v/>
      </c>
      <c r="AO40" s="4" t="str">
        <f ca="1">IFERROR(RANK(order!AO40,order!AO$3:AO$554,0),"")</f>
        <v/>
      </c>
      <c r="AP40" s="4" t="str">
        <f ca="1">IFERROR(RANK(order!AP40,order!AP$3:AP$554,0),"")</f>
        <v/>
      </c>
      <c r="AQ40" s="10" t="str">
        <f ca="1">IFERROR(RANK(order!AQ40,order!AQ$3:AQ$554,0),"")</f>
        <v/>
      </c>
      <c r="AR40" s="10" t="str">
        <f ca="1">IFERROR(RANK(order!AR40,order!AR$3:AR$554,0),"")</f>
        <v/>
      </c>
      <c r="AS40" s="10" t="str">
        <f ca="1">IFERROR(RANK(order!AS40,order!AS$3:AS$554,0),"")</f>
        <v/>
      </c>
      <c r="AT40" s="4" t="str">
        <f ca="1">IFERROR(RANK(order!AT40,order!AT$3:AT$554,0),"")</f>
        <v/>
      </c>
      <c r="AU40" s="4" t="str">
        <f ca="1">IFERROR(RANK(order!AU40,order!AU$3:AU$554,0),"")</f>
        <v/>
      </c>
      <c r="AV40" s="4" t="str">
        <f ca="1">IFERROR(RANK(order!AV40,order!AV$3:AV$554,0),"")</f>
        <v/>
      </c>
      <c r="AW40" s="10" t="str">
        <f ca="1">IFERROR(RANK(order!AW40,order!AW$3:AW$554,0),"")</f>
        <v/>
      </c>
      <c r="AX40" s="10" t="str">
        <f ca="1">IFERROR(RANK(order!AX40,order!AX$3:AX$554,0),"")</f>
        <v/>
      </c>
      <c r="AY40" s="10" t="str">
        <f ca="1">IFERROR(RANK(order!AY40,order!AY$3:AY$554,0),"")</f>
        <v/>
      </c>
      <c r="AZ40" s="4" t="str">
        <f ca="1">IFERROR(RANK(order!AZ40,order!AZ$3:AZ$554,0),"")</f>
        <v/>
      </c>
      <c r="BA40" s="4" t="str">
        <f ca="1">IFERROR(RANK(order!BA40,order!BA$3:BA$554,0),"")</f>
        <v/>
      </c>
      <c r="BB40" s="4" t="str">
        <f ca="1">IFERROR(RANK(order!BB40,order!BB$3:BB$554,0),"")</f>
        <v/>
      </c>
      <c r="BC40" s="10" t="str">
        <f ca="1">IFERROR(RANK(order!BC40,order!BC$3:BC$554,0),"")</f>
        <v/>
      </c>
      <c r="BD40" s="10" t="str">
        <f ca="1">IFERROR(RANK(order!BD40,order!BD$3:BD$554,0),"")</f>
        <v/>
      </c>
      <c r="BE40" s="10" t="str">
        <f ca="1">IFERROR(RANK(order!BE40,order!BE$3:BE$554,0),"")</f>
        <v/>
      </c>
      <c r="BF40" s="4" t="str">
        <f ca="1">IFERROR(RANK(order!BF40,order!BF$3:BF$554,0),"")</f>
        <v/>
      </c>
      <c r="BG40" s="4">
        <f ca="1">IFERROR(RANK(order!BG40,order!BG$3:BG$554,0),"")</f>
        <v>5</v>
      </c>
      <c r="BH40" s="4">
        <f ca="1">IFERROR(RANK(order!BH40,order!BH$3:BH$554,0),"")</f>
        <v>10</v>
      </c>
      <c r="BI40" s="10" t="str">
        <f ca="1">IFERROR(RANK(order!BI40,order!BI$3:BI$554,0),"")</f>
        <v/>
      </c>
      <c r="BJ40" s="10" t="str">
        <f ca="1">IFERROR(RANK(order!BJ40,order!BJ$3:BJ$554,0),"")</f>
        <v/>
      </c>
      <c r="BK40" s="10" t="str">
        <f ca="1">IFERROR(RANK(order!BK40,order!BK$3:BK$554,0),"")</f>
        <v/>
      </c>
      <c r="BL40" s="4" t="str">
        <f ca="1">IFERROR(RANK(order!BL40,order!BL$3:BL$554,0),"")</f>
        <v/>
      </c>
      <c r="BM40" s="4" t="str">
        <f ca="1">IFERROR(RANK(order!BM40,order!BM$3:BM$554,0),"")</f>
        <v/>
      </c>
      <c r="BN40" s="4" t="str">
        <f ca="1">IFERROR(RANK(order!BN40,order!BN$3:BN$554,0),"")</f>
        <v/>
      </c>
      <c r="BO40" s="10" t="str">
        <f ca="1">IFERROR(RANK(order!BO40,order!BO$3:BO$554,0),"")</f>
        <v/>
      </c>
      <c r="BP40" s="10" t="str">
        <f ca="1">IFERROR(RANK(order!BP40,order!BP$3:BP$554,0),"")</f>
        <v/>
      </c>
      <c r="BQ40" s="10" t="str">
        <f ca="1">IFERROR(RANK(order!BQ40,order!BQ$3:BQ$554,0),"")</f>
        <v/>
      </c>
      <c r="BR40" s="4" t="str">
        <f ca="1">IFERROR(RANK(order!BR40,order!BR$3:BR$554,0),"")</f>
        <v/>
      </c>
      <c r="BS40" s="4" t="str">
        <f ca="1">IFERROR(RANK(order!BS40,order!BS$3:BS$554,0),"")</f>
        <v/>
      </c>
      <c r="BT40" s="4" t="str">
        <f ca="1">IFERROR(RANK(order!BT40,order!BT$3:BT$554,0),"")</f>
        <v/>
      </c>
      <c r="BU40" s="95">
        <f t="shared" si="77"/>
        <v>38</v>
      </c>
      <c r="BV40" s="35" t="str">
        <f t="shared" si="78"/>
        <v>E1</v>
      </c>
      <c r="BW40" s="55">
        <f t="shared" ca="1" si="1"/>
        <v>43331</v>
      </c>
      <c r="BX40" s="56" t="str">
        <f t="shared" ca="1" si="2"/>
        <v>Brentford</v>
      </c>
      <c r="BY40" s="56" t="str">
        <f t="shared" ca="1" si="3"/>
        <v>Sheffield Weds</v>
      </c>
      <c r="BZ40" s="57">
        <f t="shared" ca="1" si="4"/>
        <v>2</v>
      </c>
      <c r="CA40" s="57">
        <f t="shared" ca="1" si="5"/>
        <v>0</v>
      </c>
      <c r="CB40" s="58" t="str">
        <f t="shared" ca="1" si="6"/>
        <v>H</v>
      </c>
      <c r="CC40" s="57">
        <f t="shared" ca="1" si="7"/>
        <v>1</v>
      </c>
      <c r="CD40" s="57">
        <f t="shared" ca="1" si="8"/>
        <v>0</v>
      </c>
      <c r="CE40" s="58" t="str">
        <f t="shared" ca="1" si="9"/>
        <v>H</v>
      </c>
      <c r="CF40" s="59" t="str">
        <f t="shared" ca="1" si="10"/>
        <v>D Webb</v>
      </c>
      <c r="CG40" s="57">
        <f t="shared" ca="1" si="11"/>
        <v>14</v>
      </c>
      <c r="CH40" s="57">
        <f t="shared" ca="1" si="12"/>
        <v>4</v>
      </c>
      <c r="CI40" s="57">
        <f t="shared" ca="1" si="13"/>
        <v>9</v>
      </c>
      <c r="CJ40" s="57">
        <f t="shared" ca="1" si="14"/>
        <v>1</v>
      </c>
      <c r="CK40" s="57">
        <f t="shared" ca="1" si="15"/>
        <v>11</v>
      </c>
      <c r="CL40" s="57">
        <f t="shared" ca="1" si="16"/>
        <v>9</v>
      </c>
      <c r="CM40" s="57">
        <f t="shared" ca="1" si="17"/>
        <v>9</v>
      </c>
      <c r="CN40" s="57">
        <f t="shared" ca="1" si="18"/>
        <v>0</v>
      </c>
      <c r="CO40" s="57">
        <f t="shared" ca="1" si="19"/>
        <v>1</v>
      </c>
      <c r="CP40" s="57">
        <f t="shared" ca="1" si="20"/>
        <v>1</v>
      </c>
      <c r="CQ40" s="57">
        <f t="shared" ca="1" si="21"/>
        <v>0</v>
      </c>
      <c r="CR40" s="57">
        <f t="shared" ca="1" si="22"/>
        <v>0</v>
      </c>
      <c r="CS40" s="60">
        <f t="shared" ca="1" si="23"/>
        <v>1.53</v>
      </c>
      <c r="CT40" s="60">
        <f t="shared" ca="1" si="24"/>
        <v>4.2</v>
      </c>
      <c r="CU40" s="60">
        <f t="shared" ca="1" si="25"/>
        <v>7.5</v>
      </c>
      <c r="CV40" s="60">
        <f t="shared" ca="1" si="26"/>
        <v>1.57</v>
      </c>
      <c r="CW40" s="60">
        <f t="shared" ca="1" si="27"/>
        <v>4.25</v>
      </c>
      <c r="CX40" s="60">
        <f t="shared" ca="1" si="28"/>
        <v>6.45</v>
      </c>
      <c r="CY40" s="60">
        <f t="shared" ca="1" si="29"/>
        <v>1.67</v>
      </c>
      <c r="CZ40" s="60">
        <f t="shared" ca="1" si="30"/>
        <v>2.15</v>
      </c>
      <c r="DA40" s="65">
        <f t="shared" ca="1" si="31"/>
        <v>2</v>
      </c>
      <c r="DB40" s="65">
        <f t="shared" ca="1" si="32"/>
        <v>1</v>
      </c>
      <c r="DC40" s="65">
        <f t="shared" ca="1" si="33"/>
        <v>1</v>
      </c>
      <c r="DD40" s="65">
        <f t="shared" ca="1" si="34"/>
        <v>1</v>
      </c>
      <c r="DE40" s="65">
        <f t="shared" ca="1" si="35"/>
        <v>0</v>
      </c>
      <c r="DF40" s="66" t="str">
        <f t="shared" ca="1" si="36"/>
        <v>H</v>
      </c>
      <c r="DG40" s="66" t="str">
        <f t="shared" ca="1" si="37"/>
        <v>H-H</v>
      </c>
      <c r="DH40" s="66" t="str">
        <f t="shared" ca="1" si="38"/>
        <v>H20</v>
      </c>
      <c r="DI40" s="66" t="str">
        <f t="shared" ca="1" si="39"/>
        <v>H10</v>
      </c>
      <c r="DJ40" s="66" t="str">
        <f t="shared" ca="1" si="40"/>
        <v>H10</v>
      </c>
      <c r="DK40" s="65" t="str">
        <f t="shared" ca="1" si="41"/>
        <v>No</v>
      </c>
      <c r="DL40" s="65">
        <f t="shared" ca="1" si="42"/>
        <v>1</v>
      </c>
      <c r="DM40" s="65">
        <f t="shared" ca="1" si="43"/>
        <v>0</v>
      </c>
      <c r="DN40" s="65">
        <f t="shared" ca="1" si="44"/>
        <v>1</v>
      </c>
      <c r="DO40" s="65">
        <f t="shared" ca="1" si="45"/>
        <v>0</v>
      </c>
      <c r="DP40" s="65">
        <f t="shared" ca="1" si="46"/>
        <v>1</v>
      </c>
      <c r="DQ40" s="65">
        <f t="shared" ca="1" si="47"/>
        <v>0</v>
      </c>
      <c r="DR40" s="69">
        <f t="shared" ca="1" si="48"/>
        <v>0.53</v>
      </c>
      <c r="DS40" s="69">
        <f t="shared" ca="1" si="49"/>
        <v>-1</v>
      </c>
      <c r="DT40" s="69">
        <f t="shared" ca="1" si="50"/>
        <v>-1</v>
      </c>
      <c r="DU40" s="69">
        <f t="shared" ca="1" si="51"/>
        <v>0.57000000000000006</v>
      </c>
      <c r="DV40" s="69">
        <f t="shared" ca="1" si="52"/>
        <v>-1</v>
      </c>
      <c r="DW40" s="69">
        <f t="shared" ca="1" si="53"/>
        <v>-1</v>
      </c>
      <c r="DX40" s="69">
        <f t="shared" ca="1" si="54"/>
        <v>-1</v>
      </c>
      <c r="DY40" s="69">
        <f t="shared" ca="1" si="55"/>
        <v>1.1499999999999999</v>
      </c>
      <c r="DZ40" s="72">
        <f t="shared" ca="1" si="56"/>
        <v>102.50233426704014</v>
      </c>
      <c r="EA40" s="72">
        <f t="shared" ca="1" si="57"/>
        <v>102.7275552496217</v>
      </c>
      <c r="EB40" s="72">
        <f t="shared" ca="1" si="58"/>
        <v>106.39186742793484</v>
      </c>
      <c r="EC40" s="65">
        <f t="shared" ca="1" si="59"/>
        <v>1</v>
      </c>
      <c r="ED40" s="65">
        <f t="shared" ca="1" si="60"/>
        <v>0</v>
      </c>
      <c r="EE40" s="65">
        <f t="shared" ca="1" si="61"/>
        <v>0</v>
      </c>
      <c r="EF40" s="65">
        <f t="shared" ca="1" si="62"/>
        <v>1</v>
      </c>
      <c r="EG40" s="65">
        <f t="shared" ca="1" si="63"/>
        <v>0</v>
      </c>
      <c r="EH40" s="65">
        <f t="shared" ca="1" si="64"/>
        <v>1</v>
      </c>
      <c r="EI40" s="429" t="str">
        <f t="shared" ca="1" si="65"/>
        <v>Yes</v>
      </c>
      <c r="EJ40" s="428" t="str">
        <f t="shared" ca="1" si="66"/>
        <v>E</v>
      </c>
      <c r="EK40" s="428" t="str">
        <f t="shared" ca="1" si="67"/>
        <v>Under</v>
      </c>
      <c r="EL40" s="65" t="str">
        <f t="shared" ca="1" si="68"/>
        <v>No</v>
      </c>
      <c r="EM40" s="65" t="str">
        <f t="shared" ca="1" si="69"/>
        <v>No</v>
      </c>
      <c r="EN40" s="65">
        <f t="shared" ca="1" si="70"/>
        <v>20</v>
      </c>
      <c r="EO40" s="433">
        <f t="shared" ca="1" si="71"/>
        <v>2</v>
      </c>
      <c r="EP40" s="433">
        <f t="shared" ca="1" si="72"/>
        <v>0</v>
      </c>
      <c r="EQ40" s="433">
        <f t="shared" ca="1" si="73"/>
        <v>9</v>
      </c>
      <c r="ER40" s="433">
        <f t="shared" ca="1" si="74"/>
        <v>18</v>
      </c>
      <c r="ES40" s="433">
        <f t="shared" ca="1" si="75"/>
        <v>10</v>
      </c>
      <c r="ET40" s="433">
        <f t="shared" ca="1" si="76"/>
        <v>20</v>
      </c>
      <c r="EU40" s="433">
        <f ca="1">IF(OR(CO40="",CQ40=""),"",Discipline!$P$3*CO40+Discipline!$X$3*CQ40)</f>
        <v>10</v>
      </c>
      <c r="EV40" s="433">
        <f ca="1">IF(OR(CP40="",CR40=""),"",Discipline!$P$3*CP40+Discipline!$X$3*CR40)</f>
        <v>10</v>
      </c>
    </row>
    <row r="41" spans="1:152" x14ac:dyDescent="0.25">
      <c r="A41" s="10" t="str">
        <f ca="1">IFERROR(RANK(order!A41,order!A$3:A$554,0),"")</f>
        <v/>
      </c>
      <c r="B41" s="10" t="str">
        <f ca="1">IFERROR(RANK(order!B41,order!B$3:B$554,0),"")</f>
        <v/>
      </c>
      <c r="C41" s="10" t="str">
        <f ca="1">IFERROR(RANK(order!C41,order!C$3:C$554,0),"")</f>
        <v/>
      </c>
      <c r="D41" s="4" t="str">
        <f ca="1">IFERROR(RANK(order!D41,order!D$3:D$554,0),"")</f>
        <v/>
      </c>
      <c r="E41" s="4" t="str">
        <f ca="1">IFERROR(RANK(order!E41,order!E$3:E$554,0),"")</f>
        <v/>
      </c>
      <c r="F41" s="4" t="str">
        <f ca="1">IFERROR(RANK(order!F41,order!F$3:F$554,0),"")</f>
        <v/>
      </c>
      <c r="G41" s="10" t="str">
        <f ca="1">IFERROR(RANK(order!G41,order!G$3:G$554,0),"")</f>
        <v/>
      </c>
      <c r="H41" s="10" t="str">
        <f ca="1">IFERROR(RANK(order!H41,order!H$3:H$554,0),"")</f>
        <v/>
      </c>
      <c r="I41" s="10" t="str">
        <f ca="1">IFERROR(RANK(order!I41,order!I$3:I$554,0),"")</f>
        <v/>
      </c>
      <c r="J41" s="4" t="str">
        <f ca="1">IFERROR(RANK(order!J41,order!J$3:J$554,0),"")</f>
        <v/>
      </c>
      <c r="K41" s="4" t="str">
        <f ca="1">IFERROR(RANK(order!K41,order!K$3:K$554,0),"")</f>
        <v/>
      </c>
      <c r="L41" s="4" t="str">
        <f ca="1">IFERROR(RANK(order!L41,order!L$3:L$554,0),"")</f>
        <v/>
      </c>
      <c r="M41" s="10" t="str">
        <f ca="1">IFERROR(RANK(order!M41,order!M$3:M$554,0),"")</f>
        <v/>
      </c>
      <c r="N41" s="10" t="str">
        <f ca="1">IFERROR(RANK(order!N41,order!N$3:N$554,0),"")</f>
        <v/>
      </c>
      <c r="O41" s="10" t="str">
        <f ca="1">IFERROR(RANK(order!O41,order!O$3:O$554,0),"")</f>
        <v/>
      </c>
      <c r="P41" s="4" t="str">
        <f ca="1">IFERROR(RANK(order!P41,order!P$3:P$554,0),"")</f>
        <v/>
      </c>
      <c r="Q41" s="4" t="str">
        <f ca="1">IFERROR(RANK(order!Q41,order!Q$3:Q$554,0),"")</f>
        <v/>
      </c>
      <c r="R41" s="4" t="str">
        <f ca="1">IFERROR(RANK(order!R41,order!R$3:R$554,0),"")</f>
        <v/>
      </c>
      <c r="S41" s="10">
        <f ca="1">IFERROR(RANK(order!S41,order!S$3:S$554,0),"")</f>
        <v>5</v>
      </c>
      <c r="T41" s="10" t="str">
        <f ca="1">IFERROR(RANK(order!T41,order!T$3:T$554,0),"")</f>
        <v/>
      </c>
      <c r="U41" s="10">
        <f ca="1">IFERROR(RANK(order!U41,order!U$3:U$554,0),"")</f>
        <v>9</v>
      </c>
      <c r="V41" s="4" t="str">
        <f ca="1">IFERROR(RANK(order!V41,order!V$3:V$554,0),"")</f>
        <v/>
      </c>
      <c r="W41" s="4" t="str">
        <f ca="1">IFERROR(RANK(order!W41,order!W$3:W$554,0),"")</f>
        <v/>
      </c>
      <c r="X41" s="4" t="str">
        <f ca="1">IFERROR(RANK(order!X41,order!X$3:X$554,0),"")</f>
        <v/>
      </c>
      <c r="Y41" s="10" t="str">
        <f ca="1">IFERROR(RANK(order!Y41,order!Y$3:Y$554,0),"")</f>
        <v/>
      </c>
      <c r="Z41" s="10">
        <f ca="1">IFERROR(RANK(order!Z41,order!Z$3:Z$554,0),"")</f>
        <v>5</v>
      </c>
      <c r="AA41" s="10">
        <f ca="1">IFERROR(RANK(order!AA41,order!AA$3:AA$554,0),"")</f>
        <v>9</v>
      </c>
      <c r="AB41" s="4" t="str">
        <f ca="1">IFERROR(RANK(order!AB41,order!AB$3:AB$554,0),"")</f>
        <v/>
      </c>
      <c r="AC41" s="4" t="str">
        <f ca="1">IFERROR(RANK(order!AC41,order!AC$3:AC$554,0),"")</f>
        <v/>
      </c>
      <c r="AD41" s="4" t="str">
        <f ca="1">IFERROR(RANK(order!AD41,order!AD$3:AD$554,0),"")</f>
        <v/>
      </c>
      <c r="AE41" s="10" t="str">
        <f ca="1">IFERROR(RANK(order!AE41,order!AE$3:AE$554,0),"")</f>
        <v/>
      </c>
      <c r="AF41" s="10" t="str">
        <f ca="1">IFERROR(RANK(order!AF41,order!AF$3:AF$554,0),"")</f>
        <v/>
      </c>
      <c r="AG41" s="10" t="str">
        <f ca="1">IFERROR(RANK(order!AG41,order!AG$3:AG$554,0),"")</f>
        <v/>
      </c>
      <c r="AH41" s="4" t="str">
        <f ca="1">IFERROR(RANK(order!AH41,order!AH$3:AH$554,0),"")</f>
        <v/>
      </c>
      <c r="AI41" s="4" t="str">
        <f ca="1">IFERROR(RANK(order!AI41,order!AI$3:AI$554,0),"")</f>
        <v/>
      </c>
      <c r="AJ41" s="4" t="str">
        <f ca="1">IFERROR(RANK(order!AJ41,order!AJ$3:AJ$554,0),"")</f>
        <v/>
      </c>
      <c r="AK41" s="10" t="str">
        <f ca="1">IFERROR(RANK(order!AK41,order!AK$3:AK$554,0),"")</f>
        <v/>
      </c>
      <c r="AL41" s="10" t="str">
        <f ca="1">IFERROR(RANK(order!AL41,order!AL$3:AL$554,0),"")</f>
        <v/>
      </c>
      <c r="AM41" s="10" t="str">
        <f ca="1">IFERROR(RANK(order!AM41,order!AM$3:AM$554,0),"")</f>
        <v/>
      </c>
      <c r="AN41" s="4" t="str">
        <f ca="1">IFERROR(RANK(order!AN41,order!AN$3:AN$554,0),"")</f>
        <v/>
      </c>
      <c r="AO41" s="4" t="str">
        <f ca="1">IFERROR(RANK(order!AO41,order!AO$3:AO$554,0),"")</f>
        <v/>
      </c>
      <c r="AP41" s="4" t="str">
        <f ca="1">IFERROR(RANK(order!AP41,order!AP$3:AP$554,0),"")</f>
        <v/>
      </c>
      <c r="AQ41" s="10" t="str">
        <f ca="1">IFERROR(RANK(order!AQ41,order!AQ$3:AQ$554,0),"")</f>
        <v/>
      </c>
      <c r="AR41" s="10" t="str">
        <f ca="1">IFERROR(RANK(order!AR41,order!AR$3:AR$554,0),"")</f>
        <v/>
      </c>
      <c r="AS41" s="10" t="str">
        <f ca="1">IFERROR(RANK(order!AS41,order!AS$3:AS$554,0),"")</f>
        <v/>
      </c>
      <c r="AT41" s="4" t="str">
        <f ca="1">IFERROR(RANK(order!AT41,order!AT$3:AT$554,0),"")</f>
        <v/>
      </c>
      <c r="AU41" s="4" t="str">
        <f ca="1">IFERROR(RANK(order!AU41,order!AU$3:AU$554,0),"")</f>
        <v/>
      </c>
      <c r="AV41" s="4" t="str">
        <f ca="1">IFERROR(RANK(order!AV41,order!AV$3:AV$554,0),"")</f>
        <v/>
      </c>
      <c r="AW41" s="10" t="str">
        <f ca="1">IFERROR(RANK(order!AW41,order!AW$3:AW$554,0),"")</f>
        <v/>
      </c>
      <c r="AX41" s="10" t="str">
        <f ca="1">IFERROR(RANK(order!AX41,order!AX$3:AX$554,0),"")</f>
        <v/>
      </c>
      <c r="AY41" s="10" t="str">
        <f ca="1">IFERROR(RANK(order!AY41,order!AY$3:AY$554,0),"")</f>
        <v/>
      </c>
      <c r="AZ41" s="4" t="str">
        <f ca="1">IFERROR(RANK(order!AZ41,order!AZ$3:AZ$554,0),"")</f>
        <v/>
      </c>
      <c r="BA41" s="4" t="str">
        <f ca="1">IFERROR(RANK(order!BA41,order!BA$3:BA$554,0),"")</f>
        <v/>
      </c>
      <c r="BB41" s="4" t="str">
        <f ca="1">IFERROR(RANK(order!BB41,order!BB$3:BB$554,0),"")</f>
        <v/>
      </c>
      <c r="BC41" s="10" t="str">
        <f ca="1">IFERROR(RANK(order!BC41,order!BC$3:BC$554,0),"")</f>
        <v/>
      </c>
      <c r="BD41" s="10" t="str">
        <f ca="1">IFERROR(RANK(order!BD41,order!BD$3:BD$554,0),"")</f>
        <v/>
      </c>
      <c r="BE41" s="10" t="str">
        <f ca="1">IFERROR(RANK(order!BE41,order!BE$3:BE$554,0),"")</f>
        <v/>
      </c>
      <c r="BF41" s="4" t="str">
        <f ca="1">IFERROR(RANK(order!BF41,order!BF$3:BF$554,0),"")</f>
        <v/>
      </c>
      <c r="BG41" s="4" t="str">
        <f ca="1">IFERROR(RANK(order!BG41,order!BG$3:BG$554,0),"")</f>
        <v/>
      </c>
      <c r="BH41" s="4" t="str">
        <f ca="1">IFERROR(RANK(order!BH41,order!BH$3:BH$554,0),"")</f>
        <v/>
      </c>
      <c r="BI41" s="10" t="str">
        <f ca="1">IFERROR(RANK(order!BI41,order!BI$3:BI$554,0),"")</f>
        <v/>
      </c>
      <c r="BJ41" s="10" t="str">
        <f ca="1">IFERROR(RANK(order!BJ41,order!BJ$3:BJ$554,0),"")</f>
        <v/>
      </c>
      <c r="BK41" s="10" t="str">
        <f ca="1">IFERROR(RANK(order!BK41,order!BK$3:BK$554,0),"")</f>
        <v/>
      </c>
      <c r="BL41" s="4" t="str">
        <f ca="1">IFERROR(RANK(order!BL41,order!BL$3:BL$554,0),"")</f>
        <v/>
      </c>
      <c r="BM41" s="4" t="str">
        <f ca="1">IFERROR(RANK(order!BM41,order!BM$3:BM$554,0),"")</f>
        <v/>
      </c>
      <c r="BN41" s="4" t="str">
        <f ca="1">IFERROR(RANK(order!BN41,order!BN$3:BN$554,0),"")</f>
        <v/>
      </c>
      <c r="BO41" s="10" t="str">
        <f ca="1">IFERROR(RANK(order!BO41,order!BO$3:BO$554,0),"")</f>
        <v/>
      </c>
      <c r="BP41" s="10" t="str">
        <f ca="1">IFERROR(RANK(order!BP41,order!BP$3:BP$554,0),"")</f>
        <v/>
      </c>
      <c r="BQ41" s="10" t="str">
        <f ca="1">IFERROR(RANK(order!BQ41,order!BQ$3:BQ$554,0),"")</f>
        <v/>
      </c>
      <c r="BR41" s="4" t="str">
        <f ca="1">IFERROR(RANK(order!BR41,order!BR$3:BR$554,0),"")</f>
        <v/>
      </c>
      <c r="BS41" s="4" t="str">
        <f ca="1">IFERROR(RANK(order!BS41,order!BS$3:BS$554,0),"")</f>
        <v/>
      </c>
      <c r="BT41" s="4" t="str">
        <f ca="1">IFERROR(RANK(order!BT41,order!BT$3:BT$554,0),"")</f>
        <v/>
      </c>
      <c r="BU41" s="95">
        <f t="shared" si="77"/>
        <v>39</v>
      </c>
      <c r="BV41" s="35" t="str">
        <f t="shared" si="78"/>
        <v>E1</v>
      </c>
      <c r="BW41" s="55">
        <f t="shared" ca="1" si="1"/>
        <v>43333</v>
      </c>
      <c r="BX41" s="56" t="str">
        <f t="shared" ca="1" si="2"/>
        <v>Derby</v>
      </c>
      <c r="BY41" s="56" t="str">
        <f t="shared" ca="1" si="3"/>
        <v>Ipswich</v>
      </c>
      <c r="BZ41" s="57">
        <f t="shared" ca="1" si="4"/>
        <v>2</v>
      </c>
      <c r="CA41" s="57">
        <f t="shared" ca="1" si="5"/>
        <v>0</v>
      </c>
      <c r="CB41" s="58" t="str">
        <f t="shared" ca="1" si="6"/>
        <v>H</v>
      </c>
      <c r="CC41" s="57">
        <f t="shared" ca="1" si="7"/>
        <v>0</v>
      </c>
      <c r="CD41" s="57">
        <f t="shared" ca="1" si="8"/>
        <v>0</v>
      </c>
      <c r="CE41" s="58" t="str">
        <f t="shared" ca="1" si="9"/>
        <v>D</v>
      </c>
      <c r="CF41" s="59" t="str">
        <f t="shared" ca="1" si="10"/>
        <v>S Duncan</v>
      </c>
      <c r="CG41" s="57">
        <f t="shared" ca="1" si="11"/>
        <v>10</v>
      </c>
      <c r="CH41" s="57">
        <f t="shared" ca="1" si="12"/>
        <v>11</v>
      </c>
      <c r="CI41" s="57">
        <f t="shared" ca="1" si="13"/>
        <v>2</v>
      </c>
      <c r="CJ41" s="57">
        <f t="shared" ca="1" si="14"/>
        <v>2</v>
      </c>
      <c r="CK41" s="57">
        <f t="shared" ca="1" si="15"/>
        <v>10</v>
      </c>
      <c r="CL41" s="57">
        <f t="shared" ca="1" si="16"/>
        <v>10</v>
      </c>
      <c r="CM41" s="57">
        <f t="shared" ca="1" si="17"/>
        <v>4</v>
      </c>
      <c r="CN41" s="57">
        <f t="shared" ca="1" si="18"/>
        <v>4</v>
      </c>
      <c r="CO41" s="57">
        <f t="shared" ca="1" si="19"/>
        <v>2</v>
      </c>
      <c r="CP41" s="57">
        <f t="shared" ca="1" si="20"/>
        <v>2</v>
      </c>
      <c r="CQ41" s="57">
        <f t="shared" ca="1" si="21"/>
        <v>0</v>
      </c>
      <c r="CR41" s="57">
        <f t="shared" ca="1" si="22"/>
        <v>0</v>
      </c>
      <c r="CS41" s="60">
        <f t="shared" ca="1" si="23"/>
        <v>1.9</v>
      </c>
      <c r="CT41" s="60">
        <f t="shared" ca="1" si="24"/>
        <v>3.4</v>
      </c>
      <c r="CU41" s="60">
        <f t="shared" ca="1" si="25"/>
        <v>4.75</v>
      </c>
      <c r="CV41" s="60">
        <f t="shared" ca="1" si="26"/>
        <v>1.91</v>
      </c>
      <c r="CW41" s="60">
        <f t="shared" ca="1" si="27"/>
        <v>3.48</v>
      </c>
      <c r="CX41" s="60">
        <f t="shared" ca="1" si="28"/>
        <v>4.67</v>
      </c>
      <c r="CY41" s="60">
        <f t="shared" ca="1" si="29"/>
        <v>2.0699999999999998</v>
      </c>
      <c r="CZ41" s="60">
        <f t="shared" ca="1" si="30"/>
        <v>1.75</v>
      </c>
      <c r="DA41" s="65">
        <f t="shared" ca="1" si="31"/>
        <v>2</v>
      </c>
      <c r="DB41" s="65">
        <f t="shared" ca="1" si="32"/>
        <v>0</v>
      </c>
      <c r="DC41" s="65">
        <f t="shared" ca="1" si="33"/>
        <v>2</v>
      </c>
      <c r="DD41" s="65">
        <f t="shared" ca="1" si="34"/>
        <v>2</v>
      </c>
      <c r="DE41" s="65">
        <f t="shared" ca="1" si="35"/>
        <v>0</v>
      </c>
      <c r="DF41" s="66" t="str">
        <f t="shared" ca="1" si="36"/>
        <v>H</v>
      </c>
      <c r="DG41" s="66" t="str">
        <f t="shared" ca="1" si="37"/>
        <v>D-H</v>
      </c>
      <c r="DH41" s="66" t="str">
        <f t="shared" ca="1" si="38"/>
        <v>H20</v>
      </c>
      <c r="DI41" s="66" t="str">
        <f t="shared" ca="1" si="39"/>
        <v>D00</v>
      </c>
      <c r="DJ41" s="66" t="str">
        <f t="shared" ca="1" si="40"/>
        <v>H20</v>
      </c>
      <c r="DK41" s="65" t="str">
        <f t="shared" ca="1" si="41"/>
        <v>No</v>
      </c>
      <c r="DL41" s="65">
        <f t="shared" ca="1" si="42"/>
        <v>0</v>
      </c>
      <c r="DM41" s="65">
        <f t="shared" ca="1" si="43"/>
        <v>0</v>
      </c>
      <c r="DN41" s="65">
        <f t="shared" ca="1" si="44"/>
        <v>1</v>
      </c>
      <c r="DO41" s="65">
        <f t="shared" ca="1" si="45"/>
        <v>0</v>
      </c>
      <c r="DP41" s="65">
        <f t="shared" ca="1" si="46"/>
        <v>0</v>
      </c>
      <c r="DQ41" s="65">
        <f t="shared" ca="1" si="47"/>
        <v>0</v>
      </c>
      <c r="DR41" s="69">
        <f t="shared" ca="1" si="48"/>
        <v>0.89999999999999991</v>
      </c>
      <c r="DS41" s="69">
        <f t="shared" ca="1" si="49"/>
        <v>-1</v>
      </c>
      <c r="DT41" s="69">
        <f t="shared" ca="1" si="50"/>
        <v>-1</v>
      </c>
      <c r="DU41" s="69">
        <f t="shared" ca="1" si="51"/>
        <v>0.90999999999999992</v>
      </c>
      <c r="DV41" s="69">
        <f t="shared" ca="1" si="52"/>
        <v>-1</v>
      </c>
      <c r="DW41" s="69">
        <f t="shared" ca="1" si="53"/>
        <v>-1</v>
      </c>
      <c r="DX41" s="69">
        <f t="shared" ca="1" si="54"/>
        <v>-1</v>
      </c>
      <c r="DY41" s="69">
        <f t="shared" ca="1" si="55"/>
        <v>0.75</v>
      </c>
      <c r="DZ41" s="72">
        <f t="shared" ca="1" si="56"/>
        <v>103.09597523219816</v>
      </c>
      <c r="EA41" s="72">
        <f t="shared" ca="1" si="57"/>
        <v>102.50492935757981</v>
      </c>
      <c r="EB41" s="72">
        <f t="shared" ca="1" si="58"/>
        <v>105.45203588681849</v>
      </c>
      <c r="EC41" s="65">
        <f t="shared" ca="1" si="59"/>
        <v>1</v>
      </c>
      <c r="ED41" s="65">
        <f t="shared" ca="1" si="60"/>
        <v>0</v>
      </c>
      <c r="EE41" s="65">
        <f t="shared" ca="1" si="61"/>
        <v>0</v>
      </c>
      <c r="EF41" s="65">
        <f t="shared" ca="1" si="62"/>
        <v>1</v>
      </c>
      <c r="EG41" s="65">
        <f t="shared" ca="1" si="63"/>
        <v>0</v>
      </c>
      <c r="EH41" s="65">
        <f t="shared" ca="1" si="64"/>
        <v>1</v>
      </c>
      <c r="EI41" s="429" t="str">
        <f t="shared" ca="1" si="65"/>
        <v>Yes</v>
      </c>
      <c r="EJ41" s="428" t="str">
        <f t="shared" ca="1" si="66"/>
        <v>S</v>
      </c>
      <c r="EK41" s="428" t="str">
        <f t="shared" ca="1" si="67"/>
        <v>Under</v>
      </c>
      <c r="EL41" s="65" t="str">
        <f t="shared" ca="1" si="68"/>
        <v>No</v>
      </c>
      <c r="EM41" s="65" t="str">
        <f t="shared" ca="1" si="69"/>
        <v>No</v>
      </c>
      <c r="EN41" s="65">
        <f t="shared" ca="1" si="70"/>
        <v>40</v>
      </c>
      <c r="EO41" s="433">
        <f t="shared" ca="1" si="71"/>
        <v>4</v>
      </c>
      <c r="EP41" s="433">
        <f t="shared" ca="1" si="72"/>
        <v>0</v>
      </c>
      <c r="EQ41" s="433">
        <f t="shared" ca="1" si="73"/>
        <v>8</v>
      </c>
      <c r="ER41" s="433">
        <f t="shared" ca="1" si="74"/>
        <v>21</v>
      </c>
      <c r="ES41" s="433">
        <f t="shared" ca="1" si="75"/>
        <v>4</v>
      </c>
      <c r="ET41" s="433">
        <f t="shared" ca="1" si="76"/>
        <v>20</v>
      </c>
      <c r="EU41" s="433">
        <f ca="1">IF(OR(CO41="",CQ41=""),"",Discipline!$P$3*CO41+Discipline!$X$3*CQ41)</f>
        <v>20</v>
      </c>
      <c r="EV41" s="433">
        <f ca="1">IF(OR(CP41="",CR41=""),"",Discipline!$P$3*CP41+Discipline!$X$3*CR41)</f>
        <v>20</v>
      </c>
    </row>
    <row r="42" spans="1:152" x14ac:dyDescent="0.25">
      <c r="A42" s="10" t="str">
        <f ca="1">IFERROR(RANK(order!A42,order!A$3:A$554,0),"")</f>
        <v/>
      </c>
      <c r="B42" s="10" t="str">
        <f ca="1">IFERROR(RANK(order!B42,order!B$3:B$554,0),"")</f>
        <v/>
      </c>
      <c r="C42" s="10" t="str">
        <f ca="1">IFERROR(RANK(order!C42,order!C$3:C$554,0),"")</f>
        <v/>
      </c>
      <c r="D42" s="4" t="str">
        <f ca="1">IFERROR(RANK(order!D42,order!D$3:D$554,0),"")</f>
        <v/>
      </c>
      <c r="E42" s="4" t="str">
        <f ca="1">IFERROR(RANK(order!E42,order!E$3:E$554,0),"")</f>
        <v/>
      </c>
      <c r="F42" s="4" t="str">
        <f ca="1">IFERROR(RANK(order!F42,order!F$3:F$554,0),"")</f>
        <v/>
      </c>
      <c r="G42" s="10" t="str">
        <f ca="1">IFERROR(RANK(order!G42,order!G$3:G$554,0),"")</f>
        <v/>
      </c>
      <c r="H42" s="10" t="str">
        <f ca="1">IFERROR(RANK(order!H42,order!H$3:H$554,0),"")</f>
        <v/>
      </c>
      <c r="I42" s="10" t="str">
        <f ca="1">IFERROR(RANK(order!I42,order!I$3:I$554,0),"")</f>
        <v/>
      </c>
      <c r="J42" s="4" t="str">
        <f ca="1">IFERROR(RANK(order!J42,order!J$3:J$554,0),"")</f>
        <v/>
      </c>
      <c r="K42" s="4" t="str">
        <f ca="1">IFERROR(RANK(order!K42,order!K$3:K$554,0),"")</f>
        <v/>
      </c>
      <c r="L42" s="4" t="str">
        <f ca="1">IFERROR(RANK(order!L42,order!L$3:L$554,0),"")</f>
        <v/>
      </c>
      <c r="M42" s="10" t="str">
        <f ca="1">IFERROR(RANK(order!M42,order!M$3:M$554,0),"")</f>
        <v/>
      </c>
      <c r="N42" s="10" t="str">
        <f ca="1">IFERROR(RANK(order!N42,order!N$3:N$554,0),"")</f>
        <v/>
      </c>
      <c r="O42" s="10" t="str">
        <f ca="1">IFERROR(RANK(order!O42,order!O$3:O$554,0),"")</f>
        <v/>
      </c>
      <c r="P42" s="4" t="str">
        <f ca="1">IFERROR(RANK(order!P42,order!P$3:P$554,0),"")</f>
        <v/>
      </c>
      <c r="Q42" s="4">
        <f ca="1">IFERROR(RANK(order!Q42,order!Q$3:Q$554,0),"")</f>
        <v>5</v>
      </c>
      <c r="R42" s="4">
        <f ca="1">IFERROR(RANK(order!R42,order!R$3:R$554,0),"")</f>
        <v>9</v>
      </c>
      <c r="S42" s="10" t="str">
        <f ca="1">IFERROR(RANK(order!S42,order!S$3:S$554,0),"")</f>
        <v/>
      </c>
      <c r="T42" s="10" t="str">
        <f ca="1">IFERROR(RANK(order!T42,order!T$3:T$554,0),"")</f>
        <v/>
      </c>
      <c r="U42" s="10" t="str">
        <f ca="1">IFERROR(RANK(order!U42,order!U$3:U$554,0),"")</f>
        <v/>
      </c>
      <c r="V42" s="4" t="str">
        <f ca="1">IFERROR(RANK(order!V42,order!V$3:V$554,0),"")</f>
        <v/>
      </c>
      <c r="W42" s="4" t="str">
        <f ca="1">IFERROR(RANK(order!W42,order!W$3:W$554,0),"")</f>
        <v/>
      </c>
      <c r="X42" s="4" t="str">
        <f ca="1">IFERROR(RANK(order!X42,order!X$3:X$554,0),"")</f>
        <v/>
      </c>
      <c r="Y42" s="10" t="str">
        <f ca="1">IFERROR(RANK(order!Y42,order!Y$3:Y$554,0),"")</f>
        <v/>
      </c>
      <c r="Z42" s="10" t="str">
        <f ca="1">IFERROR(RANK(order!Z42,order!Z$3:Z$554,0),"")</f>
        <v/>
      </c>
      <c r="AA42" s="10" t="str">
        <f ca="1">IFERROR(RANK(order!AA42,order!AA$3:AA$554,0),"")</f>
        <v/>
      </c>
      <c r="AB42" s="4" t="str">
        <f ca="1">IFERROR(RANK(order!AB42,order!AB$3:AB$554,0),"")</f>
        <v/>
      </c>
      <c r="AC42" s="4" t="str">
        <f ca="1">IFERROR(RANK(order!AC42,order!AC$3:AC$554,0),"")</f>
        <v/>
      </c>
      <c r="AD42" s="4" t="str">
        <f ca="1">IFERROR(RANK(order!AD42,order!AD$3:AD$554,0),"")</f>
        <v/>
      </c>
      <c r="AE42" s="10" t="str">
        <f ca="1">IFERROR(RANK(order!AE42,order!AE$3:AE$554,0),"")</f>
        <v/>
      </c>
      <c r="AF42" s="10" t="str">
        <f ca="1">IFERROR(RANK(order!AF42,order!AF$3:AF$554,0),"")</f>
        <v/>
      </c>
      <c r="AG42" s="10" t="str">
        <f ca="1">IFERROR(RANK(order!AG42,order!AG$3:AG$554,0),"")</f>
        <v/>
      </c>
      <c r="AH42" s="4" t="str">
        <f ca="1">IFERROR(RANK(order!AH42,order!AH$3:AH$554,0),"")</f>
        <v/>
      </c>
      <c r="AI42" s="4" t="str">
        <f ca="1">IFERROR(RANK(order!AI42,order!AI$3:AI$554,0),"")</f>
        <v/>
      </c>
      <c r="AJ42" s="4" t="str">
        <f ca="1">IFERROR(RANK(order!AJ42,order!AJ$3:AJ$554,0),"")</f>
        <v/>
      </c>
      <c r="AK42" s="10" t="str">
        <f ca="1">IFERROR(RANK(order!AK42,order!AK$3:AK$554,0),"")</f>
        <v/>
      </c>
      <c r="AL42" s="10" t="str">
        <f ca="1">IFERROR(RANK(order!AL42,order!AL$3:AL$554,0),"")</f>
        <v/>
      </c>
      <c r="AM42" s="10" t="str">
        <f ca="1">IFERROR(RANK(order!AM42,order!AM$3:AM$554,0),"")</f>
        <v/>
      </c>
      <c r="AN42" s="4" t="str">
        <f ca="1">IFERROR(RANK(order!AN42,order!AN$3:AN$554,0),"")</f>
        <v/>
      </c>
      <c r="AO42" s="4" t="str">
        <f ca="1">IFERROR(RANK(order!AO42,order!AO$3:AO$554,0),"")</f>
        <v/>
      </c>
      <c r="AP42" s="4" t="str">
        <f ca="1">IFERROR(RANK(order!AP42,order!AP$3:AP$554,0),"")</f>
        <v/>
      </c>
      <c r="AQ42" s="10" t="str">
        <f ca="1">IFERROR(RANK(order!AQ42,order!AQ$3:AQ$554,0),"")</f>
        <v/>
      </c>
      <c r="AR42" s="10" t="str">
        <f ca="1">IFERROR(RANK(order!AR42,order!AR$3:AR$554,0),"")</f>
        <v/>
      </c>
      <c r="AS42" s="10" t="str">
        <f ca="1">IFERROR(RANK(order!AS42,order!AS$3:AS$554,0),"")</f>
        <v/>
      </c>
      <c r="AT42" s="4">
        <f ca="1">IFERROR(RANK(order!AT42,order!AT$3:AT$554,0),"")</f>
        <v>5</v>
      </c>
      <c r="AU42" s="4" t="str">
        <f ca="1">IFERROR(RANK(order!AU42,order!AU$3:AU$554,0),"")</f>
        <v/>
      </c>
      <c r="AV42" s="4">
        <f ca="1">IFERROR(RANK(order!AV42,order!AV$3:AV$554,0),"")</f>
        <v>9</v>
      </c>
      <c r="AW42" s="10" t="str">
        <f ca="1">IFERROR(RANK(order!AW42,order!AW$3:AW$554,0),"")</f>
        <v/>
      </c>
      <c r="AX42" s="10" t="str">
        <f ca="1">IFERROR(RANK(order!AX42,order!AX$3:AX$554,0),"")</f>
        <v/>
      </c>
      <c r="AY42" s="10" t="str">
        <f ca="1">IFERROR(RANK(order!AY42,order!AY$3:AY$554,0),"")</f>
        <v/>
      </c>
      <c r="AZ42" s="4" t="str">
        <f ca="1">IFERROR(RANK(order!AZ42,order!AZ$3:AZ$554,0),"")</f>
        <v/>
      </c>
      <c r="BA42" s="4" t="str">
        <f ca="1">IFERROR(RANK(order!BA42,order!BA$3:BA$554,0),"")</f>
        <v/>
      </c>
      <c r="BB42" s="4" t="str">
        <f ca="1">IFERROR(RANK(order!BB42,order!BB$3:BB$554,0),"")</f>
        <v/>
      </c>
      <c r="BC42" s="10" t="str">
        <f ca="1">IFERROR(RANK(order!BC42,order!BC$3:BC$554,0),"")</f>
        <v/>
      </c>
      <c r="BD42" s="10" t="str">
        <f ca="1">IFERROR(RANK(order!BD42,order!BD$3:BD$554,0),"")</f>
        <v/>
      </c>
      <c r="BE42" s="10" t="str">
        <f ca="1">IFERROR(RANK(order!BE42,order!BE$3:BE$554,0),"")</f>
        <v/>
      </c>
      <c r="BF42" s="4" t="str">
        <f ca="1">IFERROR(RANK(order!BF42,order!BF$3:BF$554,0),"")</f>
        <v/>
      </c>
      <c r="BG42" s="4" t="str">
        <f ca="1">IFERROR(RANK(order!BG42,order!BG$3:BG$554,0),"")</f>
        <v/>
      </c>
      <c r="BH42" s="4" t="str">
        <f ca="1">IFERROR(RANK(order!BH42,order!BH$3:BH$554,0),"")</f>
        <v/>
      </c>
      <c r="BI42" s="10" t="str">
        <f ca="1">IFERROR(RANK(order!BI42,order!BI$3:BI$554,0),"")</f>
        <v/>
      </c>
      <c r="BJ42" s="10" t="str">
        <f ca="1">IFERROR(RANK(order!BJ42,order!BJ$3:BJ$554,0),"")</f>
        <v/>
      </c>
      <c r="BK42" s="10" t="str">
        <f ca="1">IFERROR(RANK(order!BK42,order!BK$3:BK$554,0),"")</f>
        <v/>
      </c>
      <c r="BL42" s="4" t="str">
        <f ca="1">IFERROR(RANK(order!BL42,order!BL$3:BL$554,0),"")</f>
        <v/>
      </c>
      <c r="BM42" s="4" t="str">
        <f ca="1">IFERROR(RANK(order!BM42,order!BM$3:BM$554,0),"")</f>
        <v/>
      </c>
      <c r="BN42" s="4" t="str">
        <f ca="1">IFERROR(RANK(order!BN42,order!BN$3:BN$554,0),"")</f>
        <v/>
      </c>
      <c r="BO42" s="10" t="str">
        <f ca="1">IFERROR(RANK(order!BO42,order!BO$3:BO$554,0),"")</f>
        <v/>
      </c>
      <c r="BP42" s="10" t="str">
        <f ca="1">IFERROR(RANK(order!BP42,order!BP$3:BP$554,0),"")</f>
        <v/>
      </c>
      <c r="BQ42" s="10" t="str">
        <f ca="1">IFERROR(RANK(order!BQ42,order!BQ$3:BQ$554,0),"")</f>
        <v/>
      </c>
      <c r="BR42" s="4" t="str">
        <f ca="1">IFERROR(RANK(order!BR42,order!BR$3:BR$554,0),"")</f>
        <v/>
      </c>
      <c r="BS42" s="4" t="str">
        <f ca="1">IFERROR(RANK(order!BS42,order!BS$3:BS$554,0),"")</f>
        <v/>
      </c>
      <c r="BT42" s="4" t="str">
        <f ca="1">IFERROR(RANK(order!BT42,order!BT$3:BT$554,0),"")</f>
        <v/>
      </c>
      <c r="BU42" s="95">
        <f t="shared" si="77"/>
        <v>40</v>
      </c>
      <c r="BV42" s="35" t="str">
        <f t="shared" si="78"/>
        <v>E1</v>
      </c>
      <c r="BW42" s="55">
        <f t="shared" ca="1" si="1"/>
        <v>43333</v>
      </c>
      <c r="BX42" s="56" t="str">
        <f t="shared" ca="1" si="2"/>
        <v>QPR</v>
      </c>
      <c r="BY42" s="56" t="str">
        <f t="shared" ca="1" si="3"/>
        <v>Bristol City</v>
      </c>
      <c r="BZ42" s="57">
        <f t="shared" ca="1" si="4"/>
        <v>0</v>
      </c>
      <c r="CA42" s="57">
        <f t="shared" ca="1" si="5"/>
        <v>3</v>
      </c>
      <c r="CB42" s="58" t="str">
        <f t="shared" ca="1" si="6"/>
        <v>A</v>
      </c>
      <c r="CC42" s="57">
        <f t="shared" ca="1" si="7"/>
        <v>0</v>
      </c>
      <c r="CD42" s="57">
        <f t="shared" ca="1" si="8"/>
        <v>1</v>
      </c>
      <c r="CE42" s="58" t="str">
        <f t="shared" ca="1" si="9"/>
        <v>A</v>
      </c>
      <c r="CF42" s="59" t="str">
        <f t="shared" ca="1" si="10"/>
        <v>P Bankes</v>
      </c>
      <c r="CG42" s="57">
        <f t="shared" ca="1" si="11"/>
        <v>14</v>
      </c>
      <c r="CH42" s="57">
        <f t="shared" ca="1" si="12"/>
        <v>11</v>
      </c>
      <c r="CI42" s="57">
        <f t="shared" ca="1" si="13"/>
        <v>4</v>
      </c>
      <c r="CJ42" s="57">
        <f t="shared" ca="1" si="14"/>
        <v>5</v>
      </c>
      <c r="CK42" s="57">
        <f t="shared" ca="1" si="15"/>
        <v>16</v>
      </c>
      <c r="CL42" s="57">
        <f t="shared" ca="1" si="16"/>
        <v>10</v>
      </c>
      <c r="CM42" s="57">
        <f t="shared" ca="1" si="17"/>
        <v>2</v>
      </c>
      <c r="CN42" s="57">
        <f t="shared" ca="1" si="18"/>
        <v>3</v>
      </c>
      <c r="CO42" s="57">
        <f t="shared" ca="1" si="19"/>
        <v>1</v>
      </c>
      <c r="CP42" s="57">
        <f t="shared" ca="1" si="20"/>
        <v>3</v>
      </c>
      <c r="CQ42" s="57">
        <f t="shared" ca="1" si="21"/>
        <v>0</v>
      </c>
      <c r="CR42" s="57">
        <f t="shared" ca="1" si="22"/>
        <v>0</v>
      </c>
      <c r="CS42" s="60">
        <f t="shared" ca="1" si="23"/>
        <v>2.54</v>
      </c>
      <c r="CT42" s="60">
        <f t="shared" ca="1" si="24"/>
        <v>3.3</v>
      </c>
      <c r="CU42" s="60">
        <f t="shared" ca="1" si="25"/>
        <v>3</v>
      </c>
      <c r="CV42" s="60">
        <f t="shared" ca="1" si="26"/>
        <v>2.5</v>
      </c>
      <c r="CW42" s="60">
        <f t="shared" ca="1" si="27"/>
        <v>3.36</v>
      </c>
      <c r="CX42" s="60">
        <f t="shared" ca="1" si="28"/>
        <v>3.04</v>
      </c>
      <c r="CY42" s="60">
        <f t="shared" ca="1" si="29"/>
        <v>1.93</v>
      </c>
      <c r="CZ42" s="60">
        <f t="shared" ca="1" si="30"/>
        <v>1.86</v>
      </c>
      <c r="DA42" s="65">
        <f t="shared" ca="1" si="31"/>
        <v>3</v>
      </c>
      <c r="DB42" s="65">
        <f t="shared" ca="1" si="32"/>
        <v>1</v>
      </c>
      <c r="DC42" s="65">
        <f t="shared" ca="1" si="33"/>
        <v>2</v>
      </c>
      <c r="DD42" s="65">
        <f t="shared" ca="1" si="34"/>
        <v>0</v>
      </c>
      <c r="DE42" s="65">
        <f t="shared" ca="1" si="35"/>
        <v>2</v>
      </c>
      <c r="DF42" s="66" t="str">
        <f t="shared" ca="1" si="36"/>
        <v>A</v>
      </c>
      <c r="DG42" s="66" t="str">
        <f t="shared" ca="1" si="37"/>
        <v>A-A</v>
      </c>
      <c r="DH42" s="66" t="str">
        <f t="shared" ca="1" si="38"/>
        <v>A03</v>
      </c>
      <c r="DI42" s="66" t="str">
        <f t="shared" ca="1" si="39"/>
        <v>A01</v>
      </c>
      <c r="DJ42" s="66" t="str">
        <f t="shared" ca="1" si="40"/>
        <v>A02</v>
      </c>
      <c r="DK42" s="65" t="str">
        <f t="shared" ca="1" si="41"/>
        <v>No</v>
      </c>
      <c r="DL42" s="65">
        <f t="shared" ca="1" si="42"/>
        <v>0</v>
      </c>
      <c r="DM42" s="65">
        <f t="shared" ca="1" si="43"/>
        <v>1</v>
      </c>
      <c r="DN42" s="65">
        <f t="shared" ca="1" si="44"/>
        <v>0</v>
      </c>
      <c r="DO42" s="65">
        <f t="shared" ca="1" si="45"/>
        <v>1</v>
      </c>
      <c r="DP42" s="65">
        <f t="shared" ca="1" si="46"/>
        <v>0</v>
      </c>
      <c r="DQ42" s="65">
        <f t="shared" ca="1" si="47"/>
        <v>1</v>
      </c>
      <c r="DR42" s="69">
        <f t="shared" ca="1" si="48"/>
        <v>-1</v>
      </c>
      <c r="DS42" s="69">
        <f t="shared" ca="1" si="49"/>
        <v>-1</v>
      </c>
      <c r="DT42" s="69">
        <f t="shared" ca="1" si="50"/>
        <v>2</v>
      </c>
      <c r="DU42" s="69">
        <f t="shared" ca="1" si="51"/>
        <v>-1</v>
      </c>
      <c r="DV42" s="69">
        <f t="shared" ca="1" si="52"/>
        <v>-1</v>
      </c>
      <c r="DW42" s="69">
        <f t="shared" ca="1" si="53"/>
        <v>2.04</v>
      </c>
      <c r="DX42" s="69">
        <f t="shared" ca="1" si="54"/>
        <v>0.92999999999999994</v>
      </c>
      <c r="DY42" s="69">
        <f t="shared" ca="1" si="55"/>
        <v>-1</v>
      </c>
      <c r="DZ42" s="72">
        <f t="shared" ca="1" si="56"/>
        <v>103.00644237652114</v>
      </c>
      <c r="EA42" s="72">
        <f t="shared" ca="1" si="57"/>
        <v>102.65664160401002</v>
      </c>
      <c r="EB42" s="72">
        <f t="shared" ca="1" si="58"/>
        <v>105.57691236280573</v>
      </c>
      <c r="EC42" s="65">
        <f t="shared" ca="1" si="59"/>
        <v>0</v>
      </c>
      <c r="ED42" s="65">
        <f t="shared" ca="1" si="60"/>
        <v>1</v>
      </c>
      <c r="EE42" s="65">
        <f t="shared" ca="1" si="61"/>
        <v>1</v>
      </c>
      <c r="EF42" s="65">
        <f t="shared" ca="1" si="62"/>
        <v>0</v>
      </c>
      <c r="EG42" s="65">
        <f t="shared" ca="1" si="63"/>
        <v>1</v>
      </c>
      <c r="EH42" s="65">
        <f t="shared" ca="1" si="64"/>
        <v>0</v>
      </c>
      <c r="EI42" s="429" t="str">
        <f t="shared" ca="1" si="65"/>
        <v>Yes</v>
      </c>
      <c r="EJ42" s="428" t="str">
        <f t="shared" ca="1" si="66"/>
        <v>S</v>
      </c>
      <c r="EK42" s="428" t="str">
        <f t="shared" ca="1" si="67"/>
        <v>Over</v>
      </c>
      <c r="EL42" s="65" t="str">
        <f t="shared" ca="1" si="68"/>
        <v>No</v>
      </c>
      <c r="EM42" s="65" t="str">
        <f t="shared" ca="1" si="69"/>
        <v>No</v>
      </c>
      <c r="EN42" s="65">
        <f t="shared" ca="1" si="70"/>
        <v>40</v>
      </c>
      <c r="EO42" s="433">
        <f t="shared" ca="1" si="71"/>
        <v>4</v>
      </c>
      <c r="EP42" s="433">
        <f t="shared" ca="1" si="72"/>
        <v>0</v>
      </c>
      <c r="EQ42" s="433">
        <f t="shared" ca="1" si="73"/>
        <v>5</v>
      </c>
      <c r="ER42" s="433">
        <f t="shared" ca="1" si="74"/>
        <v>25</v>
      </c>
      <c r="ES42" s="433">
        <f t="shared" ca="1" si="75"/>
        <v>9</v>
      </c>
      <c r="ET42" s="433">
        <f t="shared" ca="1" si="76"/>
        <v>26</v>
      </c>
      <c r="EU42" s="433">
        <f ca="1">IF(OR(CO42="",CQ42=""),"",Discipline!$P$3*CO42+Discipline!$X$3*CQ42)</f>
        <v>10</v>
      </c>
      <c r="EV42" s="433">
        <f ca="1">IF(OR(CP42="",CR42=""),"",Discipline!$P$3*CP42+Discipline!$X$3*CR42)</f>
        <v>30</v>
      </c>
    </row>
    <row r="43" spans="1:152" x14ac:dyDescent="0.25">
      <c r="A43" s="10" t="str">
        <f ca="1">IFERROR(RANK(order!A43,order!A$3:A$554,0),"")</f>
        <v/>
      </c>
      <c r="B43" s="10" t="str">
        <f ca="1">IFERROR(RANK(order!B43,order!B$3:B$554,0),"")</f>
        <v/>
      </c>
      <c r="C43" s="10" t="str">
        <f ca="1">IFERROR(RANK(order!C43,order!C$3:C$554,0),"")</f>
        <v/>
      </c>
      <c r="D43" s="4" t="str">
        <f ca="1">IFERROR(RANK(order!D43,order!D$3:D$554,0),"")</f>
        <v/>
      </c>
      <c r="E43" s="4" t="str">
        <f ca="1">IFERROR(RANK(order!E43,order!E$3:E$554,0),"")</f>
        <v/>
      </c>
      <c r="F43" s="4" t="str">
        <f ca="1">IFERROR(RANK(order!F43,order!F$3:F$554,0),"")</f>
        <v/>
      </c>
      <c r="G43" s="10" t="str">
        <f ca="1">IFERROR(RANK(order!G43,order!G$3:G$554,0),"")</f>
        <v/>
      </c>
      <c r="H43" s="10" t="str">
        <f ca="1">IFERROR(RANK(order!H43,order!H$3:H$554,0),"")</f>
        <v/>
      </c>
      <c r="I43" s="10" t="str">
        <f ca="1">IFERROR(RANK(order!I43,order!I$3:I$554,0),"")</f>
        <v/>
      </c>
      <c r="J43" s="4" t="str">
        <f ca="1">IFERROR(RANK(order!J43,order!J$3:J$554,0),"")</f>
        <v/>
      </c>
      <c r="K43" s="4" t="str">
        <f ca="1">IFERROR(RANK(order!K43,order!K$3:K$554,0),"")</f>
        <v/>
      </c>
      <c r="L43" s="4" t="str">
        <f ca="1">IFERROR(RANK(order!L43,order!L$3:L$554,0),"")</f>
        <v/>
      </c>
      <c r="M43" s="10" t="str">
        <f ca="1">IFERROR(RANK(order!M43,order!M$3:M$554,0),"")</f>
        <v/>
      </c>
      <c r="N43" s="10" t="str">
        <f ca="1">IFERROR(RANK(order!N43,order!N$3:N$554,0),"")</f>
        <v/>
      </c>
      <c r="O43" s="10" t="str">
        <f ca="1">IFERROR(RANK(order!O43,order!O$3:O$554,0),"")</f>
        <v/>
      </c>
      <c r="P43" s="4" t="str">
        <f ca="1">IFERROR(RANK(order!P43,order!P$3:P$554,0),"")</f>
        <v/>
      </c>
      <c r="Q43" s="4" t="str">
        <f ca="1">IFERROR(RANK(order!Q43,order!Q$3:Q$554,0),"")</f>
        <v/>
      </c>
      <c r="R43" s="4" t="str">
        <f ca="1">IFERROR(RANK(order!R43,order!R$3:R$554,0),"")</f>
        <v/>
      </c>
      <c r="S43" s="10" t="str">
        <f ca="1">IFERROR(RANK(order!S43,order!S$3:S$554,0),"")</f>
        <v/>
      </c>
      <c r="T43" s="10" t="str">
        <f ca="1">IFERROR(RANK(order!T43,order!T$3:T$554,0),"")</f>
        <v/>
      </c>
      <c r="U43" s="10" t="str">
        <f ca="1">IFERROR(RANK(order!U43,order!U$3:U$554,0),"")</f>
        <v/>
      </c>
      <c r="V43" s="4" t="str">
        <f ca="1">IFERROR(RANK(order!V43,order!V$3:V$554,0),"")</f>
        <v/>
      </c>
      <c r="W43" s="4">
        <f ca="1">IFERROR(RANK(order!W43,order!W$3:W$554,0),"")</f>
        <v>5</v>
      </c>
      <c r="X43" s="4">
        <f ca="1">IFERROR(RANK(order!X43,order!X$3:X$554,0),"")</f>
        <v>9</v>
      </c>
      <c r="Y43" s="10" t="str">
        <f ca="1">IFERROR(RANK(order!Y43,order!Y$3:Y$554,0),"")</f>
        <v/>
      </c>
      <c r="Z43" s="10" t="str">
        <f ca="1">IFERROR(RANK(order!Z43,order!Z$3:Z$554,0),"")</f>
        <v/>
      </c>
      <c r="AA43" s="10" t="str">
        <f ca="1">IFERROR(RANK(order!AA43,order!AA$3:AA$554,0),"")</f>
        <v/>
      </c>
      <c r="AB43" s="4" t="str">
        <f ca="1">IFERROR(RANK(order!AB43,order!AB$3:AB$554,0),"")</f>
        <v/>
      </c>
      <c r="AC43" s="4" t="str">
        <f ca="1">IFERROR(RANK(order!AC43,order!AC$3:AC$554,0),"")</f>
        <v/>
      </c>
      <c r="AD43" s="4" t="str">
        <f ca="1">IFERROR(RANK(order!AD43,order!AD$3:AD$554,0),"")</f>
        <v/>
      </c>
      <c r="AE43" s="10" t="str">
        <f ca="1">IFERROR(RANK(order!AE43,order!AE$3:AE$554,0),"")</f>
        <v/>
      </c>
      <c r="AF43" s="10" t="str">
        <f ca="1">IFERROR(RANK(order!AF43,order!AF$3:AF$554,0),"")</f>
        <v/>
      </c>
      <c r="AG43" s="10" t="str">
        <f ca="1">IFERROR(RANK(order!AG43,order!AG$3:AG$554,0),"")</f>
        <v/>
      </c>
      <c r="AH43" s="4" t="str">
        <f ca="1">IFERROR(RANK(order!AH43,order!AH$3:AH$554,0),"")</f>
        <v/>
      </c>
      <c r="AI43" s="4" t="str">
        <f ca="1">IFERROR(RANK(order!AI43,order!AI$3:AI$554,0),"")</f>
        <v/>
      </c>
      <c r="AJ43" s="4" t="str">
        <f ca="1">IFERROR(RANK(order!AJ43,order!AJ$3:AJ$554,0),"")</f>
        <v/>
      </c>
      <c r="AK43" s="10" t="str">
        <f ca="1">IFERROR(RANK(order!AK43,order!AK$3:AK$554,0),"")</f>
        <v/>
      </c>
      <c r="AL43" s="10" t="str">
        <f ca="1">IFERROR(RANK(order!AL43,order!AL$3:AL$554,0),"")</f>
        <v/>
      </c>
      <c r="AM43" s="10" t="str">
        <f ca="1">IFERROR(RANK(order!AM43,order!AM$3:AM$554,0),"")</f>
        <v/>
      </c>
      <c r="AN43" s="4" t="str">
        <f ca="1">IFERROR(RANK(order!AN43,order!AN$3:AN$554,0),"")</f>
        <v/>
      </c>
      <c r="AO43" s="4" t="str">
        <f ca="1">IFERROR(RANK(order!AO43,order!AO$3:AO$554,0),"")</f>
        <v/>
      </c>
      <c r="AP43" s="4" t="str">
        <f ca="1">IFERROR(RANK(order!AP43,order!AP$3:AP$554,0),"")</f>
        <v/>
      </c>
      <c r="AQ43" s="10" t="str">
        <f ca="1">IFERROR(RANK(order!AQ43,order!AQ$3:AQ$554,0),"")</f>
        <v/>
      </c>
      <c r="AR43" s="10" t="str">
        <f ca="1">IFERROR(RANK(order!AR43,order!AR$3:AR$554,0),"")</f>
        <v/>
      </c>
      <c r="AS43" s="10" t="str">
        <f ca="1">IFERROR(RANK(order!AS43,order!AS$3:AS$554,0),"")</f>
        <v/>
      </c>
      <c r="AT43" s="4" t="str">
        <f ca="1">IFERROR(RANK(order!AT43,order!AT$3:AT$554,0),"")</f>
        <v/>
      </c>
      <c r="AU43" s="4" t="str">
        <f ca="1">IFERROR(RANK(order!AU43,order!AU$3:AU$554,0),"")</f>
        <v/>
      </c>
      <c r="AV43" s="4" t="str">
        <f ca="1">IFERROR(RANK(order!AV43,order!AV$3:AV$554,0),"")</f>
        <v/>
      </c>
      <c r="AW43" s="10" t="str">
        <f ca="1">IFERROR(RANK(order!AW43,order!AW$3:AW$554,0),"")</f>
        <v/>
      </c>
      <c r="AX43" s="10" t="str">
        <f ca="1">IFERROR(RANK(order!AX43,order!AX$3:AX$554,0),"")</f>
        <v/>
      </c>
      <c r="AY43" s="10" t="str">
        <f ca="1">IFERROR(RANK(order!AY43,order!AY$3:AY$554,0),"")</f>
        <v/>
      </c>
      <c r="AZ43" s="4">
        <f ca="1">IFERROR(RANK(order!AZ43,order!AZ$3:AZ$554,0),"")</f>
        <v>5</v>
      </c>
      <c r="BA43" s="4" t="str">
        <f ca="1">IFERROR(RANK(order!BA43,order!BA$3:BA$554,0),"")</f>
        <v/>
      </c>
      <c r="BB43" s="4">
        <f ca="1">IFERROR(RANK(order!BB43,order!BB$3:BB$554,0),"")</f>
        <v>9</v>
      </c>
      <c r="BC43" s="10" t="str">
        <f ca="1">IFERROR(RANK(order!BC43,order!BC$3:BC$554,0),"")</f>
        <v/>
      </c>
      <c r="BD43" s="10" t="str">
        <f ca="1">IFERROR(RANK(order!BD43,order!BD$3:BD$554,0),"")</f>
        <v/>
      </c>
      <c r="BE43" s="10" t="str">
        <f ca="1">IFERROR(RANK(order!BE43,order!BE$3:BE$554,0),"")</f>
        <v/>
      </c>
      <c r="BF43" s="4" t="str">
        <f ca="1">IFERROR(RANK(order!BF43,order!BF$3:BF$554,0),"")</f>
        <v/>
      </c>
      <c r="BG43" s="4" t="str">
        <f ca="1">IFERROR(RANK(order!BG43,order!BG$3:BG$554,0),"")</f>
        <v/>
      </c>
      <c r="BH43" s="4" t="str">
        <f ca="1">IFERROR(RANK(order!BH43,order!BH$3:BH$554,0),"")</f>
        <v/>
      </c>
      <c r="BI43" s="10" t="str">
        <f ca="1">IFERROR(RANK(order!BI43,order!BI$3:BI$554,0),"")</f>
        <v/>
      </c>
      <c r="BJ43" s="10" t="str">
        <f ca="1">IFERROR(RANK(order!BJ43,order!BJ$3:BJ$554,0),"")</f>
        <v/>
      </c>
      <c r="BK43" s="10" t="str">
        <f ca="1">IFERROR(RANK(order!BK43,order!BK$3:BK$554,0),"")</f>
        <v/>
      </c>
      <c r="BL43" s="4" t="str">
        <f ca="1">IFERROR(RANK(order!BL43,order!BL$3:BL$554,0),"")</f>
        <v/>
      </c>
      <c r="BM43" s="4" t="str">
        <f ca="1">IFERROR(RANK(order!BM43,order!BM$3:BM$554,0),"")</f>
        <v/>
      </c>
      <c r="BN43" s="4" t="str">
        <f ca="1">IFERROR(RANK(order!BN43,order!BN$3:BN$554,0),"")</f>
        <v/>
      </c>
      <c r="BO43" s="10" t="str">
        <f ca="1">IFERROR(RANK(order!BO43,order!BO$3:BO$554,0),"")</f>
        <v/>
      </c>
      <c r="BP43" s="10" t="str">
        <f ca="1">IFERROR(RANK(order!BP43,order!BP$3:BP$554,0),"")</f>
        <v/>
      </c>
      <c r="BQ43" s="10" t="str">
        <f ca="1">IFERROR(RANK(order!BQ43,order!BQ$3:BQ$554,0),"")</f>
        <v/>
      </c>
      <c r="BR43" s="4" t="str">
        <f ca="1">IFERROR(RANK(order!BR43,order!BR$3:BR$554,0),"")</f>
        <v/>
      </c>
      <c r="BS43" s="4" t="str">
        <f ca="1">IFERROR(RANK(order!BS43,order!BS$3:BS$554,0),"")</f>
        <v/>
      </c>
      <c r="BT43" s="4" t="str">
        <f ca="1">IFERROR(RANK(order!BT43,order!BT$3:BT$554,0),"")</f>
        <v/>
      </c>
      <c r="BU43" s="95">
        <f t="shared" si="77"/>
        <v>41</v>
      </c>
      <c r="BV43" s="35" t="str">
        <f t="shared" si="78"/>
        <v>E1</v>
      </c>
      <c r="BW43" s="55">
        <f t="shared" ca="1" si="1"/>
        <v>43333</v>
      </c>
      <c r="BX43" s="56" t="str">
        <f t="shared" ca="1" si="2"/>
        <v>Rotherham</v>
      </c>
      <c r="BY43" s="56" t="str">
        <f t="shared" ca="1" si="3"/>
        <v>Hull</v>
      </c>
      <c r="BZ43" s="57">
        <f t="shared" ca="1" si="4"/>
        <v>2</v>
      </c>
      <c r="CA43" s="57">
        <f t="shared" ca="1" si="5"/>
        <v>3</v>
      </c>
      <c r="CB43" s="58" t="str">
        <f t="shared" ca="1" si="6"/>
        <v>A</v>
      </c>
      <c r="CC43" s="57">
        <f t="shared" ca="1" si="7"/>
        <v>1</v>
      </c>
      <c r="CD43" s="57">
        <f t="shared" ca="1" si="8"/>
        <v>2</v>
      </c>
      <c r="CE43" s="58" t="str">
        <f t="shared" ca="1" si="9"/>
        <v>A</v>
      </c>
      <c r="CF43" s="59" t="str">
        <f t="shared" ca="1" si="10"/>
        <v>J Simpson</v>
      </c>
      <c r="CG43" s="57">
        <f t="shared" ca="1" si="11"/>
        <v>15</v>
      </c>
      <c r="CH43" s="57">
        <f t="shared" ca="1" si="12"/>
        <v>14</v>
      </c>
      <c r="CI43" s="57">
        <f t="shared" ca="1" si="13"/>
        <v>4</v>
      </c>
      <c r="CJ43" s="57">
        <f t="shared" ca="1" si="14"/>
        <v>6</v>
      </c>
      <c r="CK43" s="57">
        <f t="shared" ca="1" si="15"/>
        <v>11</v>
      </c>
      <c r="CL43" s="57">
        <f t="shared" ca="1" si="16"/>
        <v>10</v>
      </c>
      <c r="CM43" s="57">
        <f t="shared" ca="1" si="17"/>
        <v>7</v>
      </c>
      <c r="CN43" s="57">
        <f t="shared" ca="1" si="18"/>
        <v>4</v>
      </c>
      <c r="CO43" s="57">
        <f t="shared" ca="1" si="19"/>
        <v>1</v>
      </c>
      <c r="CP43" s="57">
        <f t="shared" ca="1" si="20"/>
        <v>1</v>
      </c>
      <c r="CQ43" s="57">
        <f t="shared" ca="1" si="21"/>
        <v>0</v>
      </c>
      <c r="CR43" s="57">
        <f t="shared" ca="1" si="22"/>
        <v>0</v>
      </c>
      <c r="CS43" s="60">
        <f t="shared" ca="1" si="23"/>
        <v>3.1</v>
      </c>
      <c r="CT43" s="60">
        <f t="shared" ca="1" si="24"/>
        <v>3.3</v>
      </c>
      <c r="CU43" s="60">
        <f t="shared" ca="1" si="25"/>
        <v>2.5</v>
      </c>
      <c r="CV43" s="60">
        <f t="shared" ca="1" si="26"/>
        <v>3.1</v>
      </c>
      <c r="CW43" s="60">
        <f t="shared" ca="1" si="27"/>
        <v>3.38</v>
      </c>
      <c r="CX43" s="60">
        <f t="shared" ca="1" si="28"/>
        <v>2.46</v>
      </c>
      <c r="CY43" s="60">
        <f t="shared" ca="1" si="29"/>
        <v>1.94</v>
      </c>
      <c r="CZ43" s="60">
        <f t="shared" ca="1" si="30"/>
        <v>1.85</v>
      </c>
      <c r="DA43" s="65">
        <f t="shared" ca="1" si="31"/>
        <v>5</v>
      </c>
      <c r="DB43" s="65">
        <f t="shared" ca="1" si="32"/>
        <v>3</v>
      </c>
      <c r="DC43" s="65">
        <f t="shared" ca="1" si="33"/>
        <v>2</v>
      </c>
      <c r="DD43" s="65">
        <f t="shared" ca="1" si="34"/>
        <v>1</v>
      </c>
      <c r="DE43" s="65">
        <f t="shared" ca="1" si="35"/>
        <v>1</v>
      </c>
      <c r="DF43" s="66" t="str">
        <f t="shared" ca="1" si="36"/>
        <v>D</v>
      </c>
      <c r="DG43" s="66" t="str">
        <f t="shared" ca="1" si="37"/>
        <v>A-A</v>
      </c>
      <c r="DH43" s="66" t="str">
        <f t="shared" ca="1" si="38"/>
        <v>A23</v>
      </c>
      <c r="DI43" s="66" t="str">
        <f t="shared" ca="1" si="39"/>
        <v>A12</v>
      </c>
      <c r="DJ43" s="66" t="str">
        <f t="shared" ca="1" si="40"/>
        <v>D11</v>
      </c>
      <c r="DK43" s="65" t="str">
        <f t="shared" ca="1" si="41"/>
        <v>Yes</v>
      </c>
      <c r="DL43" s="65">
        <f t="shared" ca="1" si="42"/>
        <v>1</v>
      </c>
      <c r="DM43" s="65">
        <f t="shared" ca="1" si="43"/>
        <v>1</v>
      </c>
      <c r="DN43" s="65">
        <f t="shared" ca="1" si="44"/>
        <v>0</v>
      </c>
      <c r="DO43" s="65">
        <f t="shared" ca="1" si="45"/>
        <v>0</v>
      </c>
      <c r="DP43" s="65">
        <f t="shared" ca="1" si="46"/>
        <v>0</v>
      </c>
      <c r="DQ43" s="65">
        <f t="shared" ca="1" si="47"/>
        <v>0</v>
      </c>
      <c r="DR43" s="69">
        <f t="shared" ca="1" si="48"/>
        <v>-1</v>
      </c>
      <c r="DS43" s="69">
        <f t="shared" ca="1" si="49"/>
        <v>-1</v>
      </c>
      <c r="DT43" s="69">
        <f t="shared" ca="1" si="50"/>
        <v>1.5</v>
      </c>
      <c r="DU43" s="69">
        <f t="shared" ca="1" si="51"/>
        <v>-1</v>
      </c>
      <c r="DV43" s="69">
        <f t="shared" ca="1" si="52"/>
        <v>-1</v>
      </c>
      <c r="DW43" s="69">
        <f t="shared" ca="1" si="53"/>
        <v>1.46</v>
      </c>
      <c r="DX43" s="69">
        <f t="shared" ca="1" si="54"/>
        <v>0.94</v>
      </c>
      <c r="DY43" s="69">
        <f t="shared" ca="1" si="55"/>
        <v>-1</v>
      </c>
      <c r="DZ43" s="72">
        <f t="shared" ca="1" si="56"/>
        <v>102.56109481915934</v>
      </c>
      <c r="EA43" s="72">
        <f t="shared" ca="1" si="57"/>
        <v>102.49426983676213</v>
      </c>
      <c r="EB43" s="72">
        <f t="shared" ca="1" si="58"/>
        <v>105.60044580663137</v>
      </c>
      <c r="EC43" s="65">
        <f t="shared" ca="1" si="59"/>
        <v>0</v>
      </c>
      <c r="ED43" s="65">
        <f t="shared" ca="1" si="60"/>
        <v>0</v>
      </c>
      <c r="EE43" s="65">
        <f t="shared" ca="1" si="61"/>
        <v>0</v>
      </c>
      <c r="EF43" s="65">
        <f t="shared" ca="1" si="62"/>
        <v>0</v>
      </c>
      <c r="EG43" s="65">
        <f t="shared" ca="1" si="63"/>
        <v>0</v>
      </c>
      <c r="EH43" s="65">
        <f t="shared" ca="1" si="64"/>
        <v>0</v>
      </c>
      <c r="EI43" s="429" t="str">
        <f t="shared" ca="1" si="65"/>
        <v>Yes</v>
      </c>
      <c r="EJ43" s="428" t="str">
        <f t="shared" ca="1" si="66"/>
        <v>F</v>
      </c>
      <c r="EK43" s="428" t="str">
        <f t="shared" ca="1" si="67"/>
        <v>Over</v>
      </c>
      <c r="EL43" s="65" t="str">
        <f t="shared" ca="1" si="68"/>
        <v>Yes</v>
      </c>
      <c r="EM43" s="65" t="str">
        <f t="shared" ca="1" si="69"/>
        <v>Yes</v>
      </c>
      <c r="EN43" s="65">
        <f t="shared" ca="1" si="70"/>
        <v>20</v>
      </c>
      <c r="EO43" s="433">
        <f t="shared" ca="1" si="71"/>
        <v>2</v>
      </c>
      <c r="EP43" s="433">
        <f t="shared" ca="1" si="72"/>
        <v>0</v>
      </c>
      <c r="EQ43" s="433">
        <f t="shared" ca="1" si="73"/>
        <v>11</v>
      </c>
      <c r="ER43" s="433">
        <f t="shared" ca="1" si="74"/>
        <v>29</v>
      </c>
      <c r="ES43" s="433">
        <f t="shared" ca="1" si="75"/>
        <v>10</v>
      </c>
      <c r="ET43" s="433">
        <f t="shared" ca="1" si="76"/>
        <v>21</v>
      </c>
      <c r="EU43" s="433">
        <f ca="1">IF(OR(CO43="",CQ43=""),"",Discipline!$P$3*CO43+Discipline!$X$3*CQ43)</f>
        <v>10</v>
      </c>
      <c r="EV43" s="433">
        <f ca="1">IF(OR(CP43="",CR43=""),"",Discipline!$P$3*CP43+Discipline!$X$3*CR43)</f>
        <v>10</v>
      </c>
    </row>
    <row r="44" spans="1:152" x14ac:dyDescent="0.25">
      <c r="A44" s="10" t="str">
        <f ca="1">IFERROR(RANK(order!A44,order!A$3:A$554,0),"")</f>
        <v/>
      </c>
      <c r="B44" s="10" t="str">
        <f ca="1">IFERROR(RANK(order!B44,order!B$3:B$554,0),"")</f>
        <v/>
      </c>
      <c r="C44" s="10" t="str">
        <f ca="1">IFERROR(RANK(order!C44,order!C$3:C$554,0),"")</f>
        <v/>
      </c>
      <c r="D44" s="4" t="str">
        <f ca="1">IFERROR(RANK(order!D44,order!D$3:D$554,0),"")</f>
        <v/>
      </c>
      <c r="E44" s="4" t="str">
        <f ca="1">IFERROR(RANK(order!E44,order!E$3:E$554,0),"")</f>
        <v/>
      </c>
      <c r="F44" s="4" t="str">
        <f ca="1">IFERROR(RANK(order!F44,order!F$3:F$554,0),"")</f>
        <v/>
      </c>
      <c r="G44" s="10" t="str">
        <f ca="1">IFERROR(RANK(order!G44,order!G$3:G$554,0),"")</f>
        <v/>
      </c>
      <c r="H44" s="10" t="str">
        <f ca="1">IFERROR(RANK(order!H44,order!H$3:H$554,0),"")</f>
        <v/>
      </c>
      <c r="I44" s="10" t="str">
        <f ca="1">IFERROR(RANK(order!I44,order!I$3:I$554,0),"")</f>
        <v/>
      </c>
      <c r="J44" s="4" t="str">
        <f ca="1">IFERROR(RANK(order!J44,order!J$3:J$554,0),"")</f>
        <v/>
      </c>
      <c r="K44" s="4" t="str">
        <f ca="1">IFERROR(RANK(order!K44,order!K$3:K$554,0),"")</f>
        <v/>
      </c>
      <c r="L44" s="4" t="str">
        <f ca="1">IFERROR(RANK(order!L44,order!L$3:L$554,0),"")</f>
        <v/>
      </c>
      <c r="M44" s="10" t="str">
        <f ca="1">IFERROR(RANK(order!M44,order!M$3:M$554,0),"")</f>
        <v/>
      </c>
      <c r="N44" s="10" t="str">
        <f ca="1">IFERROR(RANK(order!N44,order!N$3:N$554,0),"")</f>
        <v/>
      </c>
      <c r="O44" s="10" t="str">
        <f ca="1">IFERROR(RANK(order!O44,order!O$3:O$554,0),"")</f>
        <v/>
      </c>
      <c r="P44" s="4" t="str">
        <f ca="1">IFERROR(RANK(order!P44,order!P$3:P$554,0),"")</f>
        <v/>
      </c>
      <c r="Q44" s="4" t="str">
        <f ca="1">IFERROR(RANK(order!Q44,order!Q$3:Q$554,0),"")</f>
        <v/>
      </c>
      <c r="R44" s="4" t="str">
        <f ca="1">IFERROR(RANK(order!R44,order!R$3:R$554,0),"")</f>
        <v/>
      </c>
      <c r="S44" s="10" t="str">
        <f ca="1">IFERROR(RANK(order!S44,order!S$3:S$554,0),"")</f>
        <v/>
      </c>
      <c r="T44" s="10" t="str">
        <f ca="1">IFERROR(RANK(order!T44,order!T$3:T$554,0),"")</f>
        <v/>
      </c>
      <c r="U44" s="10" t="str">
        <f ca="1">IFERROR(RANK(order!U44,order!U$3:U$554,0),"")</f>
        <v/>
      </c>
      <c r="V44" s="4" t="str">
        <f ca="1">IFERROR(RANK(order!V44,order!V$3:V$554,0),"")</f>
        <v/>
      </c>
      <c r="W44" s="4" t="str">
        <f ca="1">IFERROR(RANK(order!W44,order!W$3:W$554,0),"")</f>
        <v/>
      </c>
      <c r="X44" s="4" t="str">
        <f ca="1">IFERROR(RANK(order!X44,order!X$3:X$554,0),"")</f>
        <v/>
      </c>
      <c r="Y44" s="10" t="str">
        <f ca="1">IFERROR(RANK(order!Y44,order!Y$3:Y$554,0),"")</f>
        <v/>
      </c>
      <c r="Z44" s="10" t="str">
        <f ca="1">IFERROR(RANK(order!Z44,order!Z$3:Z$554,0),"")</f>
        <v/>
      </c>
      <c r="AA44" s="10" t="str">
        <f ca="1">IFERROR(RANK(order!AA44,order!AA$3:AA$554,0),"")</f>
        <v/>
      </c>
      <c r="AB44" s="4" t="str">
        <f ca="1">IFERROR(RANK(order!AB44,order!AB$3:AB$554,0),"")</f>
        <v/>
      </c>
      <c r="AC44" s="4">
        <f ca="1">IFERROR(RANK(order!AC44,order!AC$3:AC$554,0),"")</f>
        <v>5</v>
      </c>
      <c r="AD44" s="4">
        <f ca="1">IFERROR(RANK(order!AD44,order!AD$3:AD$554,0),"")</f>
        <v>9</v>
      </c>
      <c r="AE44" s="10" t="str">
        <f ca="1">IFERROR(RANK(order!AE44,order!AE$3:AE$554,0),"")</f>
        <v/>
      </c>
      <c r="AF44" s="10" t="str">
        <f ca="1">IFERROR(RANK(order!AF44,order!AF$3:AF$554,0),"")</f>
        <v/>
      </c>
      <c r="AG44" s="10" t="str">
        <f ca="1">IFERROR(RANK(order!AG44,order!AG$3:AG$554,0),"")</f>
        <v/>
      </c>
      <c r="AH44" s="4" t="str">
        <f ca="1">IFERROR(RANK(order!AH44,order!AH$3:AH$554,0),"")</f>
        <v/>
      </c>
      <c r="AI44" s="4" t="str">
        <f ca="1">IFERROR(RANK(order!AI44,order!AI$3:AI$554,0),"")</f>
        <v/>
      </c>
      <c r="AJ44" s="4" t="str">
        <f ca="1">IFERROR(RANK(order!AJ44,order!AJ$3:AJ$554,0),"")</f>
        <v/>
      </c>
      <c r="AK44" s="10" t="str">
        <f ca="1">IFERROR(RANK(order!AK44,order!AK$3:AK$554,0),"")</f>
        <v/>
      </c>
      <c r="AL44" s="10" t="str">
        <f ca="1">IFERROR(RANK(order!AL44,order!AL$3:AL$554,0),"")</f>
        <v/>
      </c>
      <c r="AM44" s="10" t="str">
        <f ca="1">IFERROR(RANK(order!AM44,order!AM$3:AM$554,0),"")</f>
        <v/>
      </c>
      <c r="AN44" s="4" t="str">
        <f ca="1">IFERROR(RANK(order!AN44,order!AN$3:AN$554,0),"")</f>
        <v/>
      </c>
      <c r="AO44" s="4" t="str">
        <f ca="1">IFERROR(RANK(order!AO44,order!AO$3:AO$554,0),"")</f>
        <v/>
      </c>
      <c r="AP44" s="4" t="str">
        <f ca="1">IFERROR(RANK(order!AP44,order!AP$3:AP$554,0),"")</f>
        <v/>
      </c>
      <c r="AQ44" s="10" t="str">
        <f ca="1">IFERROR(RANK(order!AQ44,order!AQ$3:AQ$554,0),"")</f>
        <v/>
      </c>
      <c r="AR44" s="10" t="str">
        <f ca="1">IFERROR(RANK(order!AR44,order!AR$3:AR$554,0),"")</f>
        <v/>
      </c>
      <c r="AS44" s="10" t="str">
        <f ca="1">IFERROR(RANK(order!AS44,order!AS$3:AS$554,0),"")</f>
        <v/>
      </c>
      <c r="AT44" s="4" t="str">
        <f ca="1">IFERROR(RANK(order!AT44,order!AT$3:AT$554,0),"")</f>
        <v/>
      </c>
      <c r="AU44" s="4" t="str">
        <f ca="1">IFERROR(RANK(order!AU44,order!AU$3:AU$554,0),"")</f>
        <v/>
      </c>
      <c r="AV44" s="4" t="str">
        <f ca="1">IFERROR(RANK(order!AV44,order!AV$3:AV$554,0),"")</f>
        <v/>
      </c>
      <c r="AW44" s="10" t="str">
        <f ca="1">IFERROR(RANK(order!AW44,order!AW$3:AW$554,0),"")</f>
        <v/>
      </c>
      <c r="AX44" s="10" t="str">
        <f ca="1">IFERROR(RANK(order!AX44,order!AX$3:AX$554,0),"")</f>
        <v/>
      </c>
      <c r="AY44" s="10" t="str">
        <f ca="1">IFERROR(RANK(order!AY44,order!AY$3:AY$554,0),"")</f>
        <v/>
      </c>
      <c r="AZ44" s="4" t="str">
        <f ca="1">IFERROR(RANK(order!AZ44,order!AZ$3:AZ$554,0),"")</f>
        <v/>
      </c>
      <c r="BA44" s="4" t="str">
        <f ca="1">IFERROR(RANK(order!BA44,order!BA$3:BA$554,0),"")</f>
        <v/>
      </c>
      <c r="BB44" s="4" t="str">
        <f ca="1">IFERROR(RANK(order!BB44,order!BB$3:BB$554,0),"")</f>
        <v/>
      </c>
      <c r="BC44" s="10" t="str">
        <f ca="1">IFERROR(RANK(order!BC44,order!BC$3:BC$554,0),"")</f>
        <v/>
      </c>
      <c r="BD44" s="10" t="str">
        <f ca="1">IFERROR(RANK(order!BD44,order!BD$3:BD$554,0),"")</f>
        <v/>
      </c>
      <c r="BE44" s="10" t="str">
        <f ca="1">IFERROR(RANK(order!BE44,order!BE$3:BE$554,0),"")</f>
        <v/>
      </c>
      <c r="BF44" s="4" t="str">
        <f ca="1">IFERROR(RANK(order!BF44,order!BF$3:BF$554,0),"")</f>
        <v/>
      </c>
      <c r="BG44" s="4" t="str">
        <f ca="1">IFERROR(RANK(order!BG44,order!BG$3:BG$554,0),"")</f>
        <v/>
      </c>
      <c r="BH44" s="4" t="str">
        <f ca="1">IFERROR(RANK(order!BH44,order!BH$3:BH$554,0),"")</f>
        <v/>
      </c>
      <c r="BI44" s="10" t="str">
        <f ca="1">IFERROR(RANK(order!BI44,order!BI$3:BI$554,0),"")</f>
        <v/>
      </c>
      <c r="BJ44" s="10" t="str">
        <f ca="1">IFERROR(RANK(order!BJ44,order!BJ$3:BJ$554,0),"")</f>
        <v/>
      </c>
      <c r="BK44" s="10" t="str">
        <f ca="1">IFERROR(RANK(order!BK44,order!BK$3:BK$554,0),"")</f>
        <v/>
      </c>
      <c r="BL44" s="4">
        <f ca="1">IFERROR(RANK(order!BL44,order!BL$3:BL$554,0),"")</f>
        <v>5</v>
      </c>
      <c r="BM44" s="4" t="str">
        <f ca="1">IFERROR(RANK(order!BM44,order!BM$3:BM$554,0),"")</f>
        <v/>
      </c>
      <c r="BN44" s="4">
        <f ca="1">IFERROR(RANK(order!BN44,order!BN$3:BN$554,0),"")</f>
        <v>9</v>
      </c>
      <c r="BO44" s="10" t="str">
        <f ca="1">IFERROR(RANK(order!BO44,order!BO$3:BO$554,0),"")</f>
        <v/>
      </c>
      <c r="BP44" s="10" t="str">
        <f ca="1">IFERROR(RANK(order!BP44,order!BP$3:BP$554,0),"")</f>
        <v/>
      </c>
      <c r="BQ44" s="10" t="str">
        <f ca="1">IFERROR(RANK(order!BQ44,order!BQ$3:BQ$554,0),"")</f>
        <v/>
      </c>
      <c r="BR44" s="4" t="str">
        <f ca="1">IFERROR(RANK(order!BR44,order!BR$3:BR$554,0),"")</f>
        <v/>
      </c>
      <c r="BS44" s="4" t="str">
        <f ca="1">IFERROR(RANK(order!BS44,order!BS$3:BS$554,0),"")</f>
        <v/>
      </c>
      <c r="BT44" s="4" t="str">
        <f ca="1">IFERROR(RANK(order!BT44,order!BT$3:BT$554,0),"")</f>
        <v/>
      </c>
      <c r="BU44" s="95">
        <f t="shared" si="77"/>
        <v>42</v>
      </c>
      <c r="BV44" s="35" t="str">
        <f t="shared" si="78"/>
        <v>E1</v>
      </c>
      <c r="BW44" s="55">
        <f t="shared" ca="1" si="1"/>
        <v>43333</v>
      </c>
      <c r="BX44" s="56" t="str">
        <f t="shared" ca="1" si="2"/>
        <v>Swansea</v>
      </c>
      <c r="BY44" s="56" t="str">
        <f t="shared" ca="1" si="3"/>
        <v>Leeds</v>
      </c>
      <c r="BZ44" s="57">
        <f t="shared" ca="1" si="4"/>
        <v>2</v>
      </c>
      <c r="CA44" s="57">
        <f t="shared" ca="1" si="5"/>
        <v>2</v>
      </c>
      <c r="CB44" s="58" t="str">
        <f t="shared" ca="1" si="6"/>
        <v>D</v>
      </c>
      <c r="CC44" s="57">
        <f t="shared" ca="1" si="7"/>
        <v>1</v>
      </c>
      <c r="CD44" s="57">
        <f t="shared" ca="1" si="8"/>
        <v>1</v>
      </c>
      <c r="CE44" s="58" t="str">
        <f t="shared" ca="1" si="9"/>
        <v>D</v>
      </c>
      <c r="CF44" s="59" t="str">
        <f t="shared" ca="1" si="10"/>
        <v>A Davies</v>
      </c>
      <c r="CG44" s="57">
        <f t="shared" ca="1" si="11"/>
        <v>12</v>
      </c>
      <c r="CH44" s="57">
        <f t="shared" ca="1" si="12"/>
        <v>8</v>
      </c>
      <c r="CI44" s="57">
        <f t="shared" ca="1" si="13"/>
        <v>4</v>
      </c>
      <c r="CJ44" s="57">
        <f t="shared" ca="1" si="14"/>
        <v>3</v>
      </c>
      <c r="CK44" s="57">
        <f t="shared" ca="1" si="15"/>
        <v>13</v>
      </c>
      <c r="CL44" s="57">
        <f t="shared" ca="1" si="16"/>
        <v>17</v>
      </c>
      <c r="CM44" s="57">
        <f t="shared" ca="1" si="17"/>
        <v>2</v>
      </c>
      <c r="CN44" s="57">
        <f t="shared" ca="1" si="18"/>
        <v>5</v>
      </c>
      <c r="CO44" s="57">
        <f t="shared" ca="1" si="19"/>
        <v>0</v>
      </c>
      <c r="CP44" s="57">
        <f t="shared" ca="1" si="20"/>
        <v>4</v>
      </c>
      <c r="CQ44" s="57">
        <f t="shared" ca="1" si="21"/>
        <v>0</v>
      </c>
      <c r="CR44" s="57">
        <f t="shared" ca="1" si="22"/>
        <v>0</v>
      </c>
      <c r="CS44" s="60">
        <f t="shared" ca="1" si="23"/>
        <v>3.2</v>
      </c>
      <c r="CT44" s="60">
        <f t="shared" ca="1" si="24"/>
        <v>3.5</v>
      </c>
      <c r="CU44" s="60">
        <f t="shared" ca="1" si="25"/>
        <v>2.35</v>
      </c>
      <c r="CV44" s="60">
        <f t="shared" ca="1" si="26"/>
        <v>3.2</v>
      </c>
      <c r="CW44" s="60">
        <f t="shared" ca="1" si="27"/>
        <v>3.51</v>
      </c>
      <c r="CX44" s="60">
        <f t="shared" ca="1" si="28"/>
        <v>2.33</v>
      </c>
      <c r="CY44" s="60">
        <f t="shared" ca="1" si="29"/>
        <v>1.81</v>
      </c>
      <c r="CZ44" s="60">
        <f t="shared" ca="1" si="30"/>
        <v>1.98</v>
      </c>
      <c r="DA44" s="65">
        <f t="shared" ca="1" si="31"/>
        <v>4</v>
      </c>
      <c r="DB44" s="65">
        <f t="shared" ca="1" si="32"/>
        <v>2</v>
      </c>
      <c r="DC44" s="65">
        <f t="shared" ca="1" si="33"/>
        <v>2</v>
      </c>
      <c r="DD44" s="65">
        <f t="shared" ca="1" si="34"/>
        <v>1</v>
      </c>
      <c r="DE44" s="65">
        <f t="shared" ca="1" si="35"/>
        <v>1</v>
      </c>
      <c r="DF44" s="66" t="str">
        <f t="shared" ca="1" si="36"/>
        <v>D</v>
      </c>
      <c r="DG44" s="66" t="str">
        <f t="shared" ca="1" si="37"/>
        <v>D-D</v>
      </c>
      <c r="DH44" s="66" t="str">
        <f t="shared" ca="1" si="38"/>
        <v>D22</v>
      </c>
      <c r="DI44" s="66" t="str">
        <f t="shared" ca="1" si="39"/>
        <v>D11</v>
      </c>
      <c r="DJ44" s="66" t="str">
        <f t="shared" ca="1" si="40"/>
        <v>D11</v>
      </c>
      <c r="DK44" s="65" t="str">
        <f t="shared" ca="1" si="41"/>
        <v>Yes</v>
      </c>
      <c r="DL44" s="65">
        <f t="shared" ca="1" si="42"/>
        <v>1</v>
      </c>
      <c r="DM44" s="65">
        <f t="shared" ca="1" si="43"/>
        <v>1</v>
      </c>
      <c r="DN44" s="65">
        <f t="shared" ca="1" si="44"/>
        <v>0</v>
      </c>
      <c r="DO44" s="65">
        <f t="shared" ca="1" si="45"/>
        <v>0</v>
      </c>
      <c r="DP44" s="65">
        <f t="shared" ca="1" si="46"/>
        <v>0</v>
      </c>
      <c r="DQ44" s="65">
        <f t="shared" ca="1" si="47"/>
        <v>0</v>
      </c>
      <c r="DR44" s="69">
        <f t="shared" ca="1" si="48"/>
        <v>-1</v>
      </c>
      <c r="DS44" s="69">
        <f t="shared" ca="1" si="49"/>
        <v>2.5</v>
      </c>
      <c r="DT44" s="69">
        <f t="shared" ca="1" si="50"/>
        <v>-1</v>
      </c>
      <c r="DU44" s="69">
        <f t="shared" ca="1" si="51"/>
        <v>-1</v>
      </c>
      <c r="DV44" s="69">
        <f t="shared" ca="1" si="52"/>
        <v>2.5099999999999998</v>
      </c>
      <c r="DW44" s="69">
        <f t="shared" ca="1" si="53"/>
        <v>-1</v>
      </c>
      <c r="DX44" s="69">
        <f t="shared" ca="1" si="54"/>
        <v>0.81</v>
      </c>
      <c r="DY44" s="69">
        <f t="shared" ca="1" si="55"/>
        <v>-1</v>
      </c>
      <c r="DZ44" s="72">
        <f t="shared" ca="1" si="56"/>
        <v>102.37462006079028</v>
      </c>
      <c r="EA44" s="72">
        <f t="shared" ca="1" si="57"/>
        <v>102.65848342565081</v>
      </c>
      <c r="EB44" s="72">
        <f t="shared" ca="1" si="58"/>
        <v>105.7536692895809</v>
      </c>
      <c r="EC44" s="65">
        <f t="shared" ca="1" si="59"/>
        <v>0</v>
      </c>
      <c r="ED44" s="65">
        <f t="shared" ca="1" si="60"/>
        <v>0</v>
      </c>
      <c r="EE44" s="65">
        <f t="shared" ca="1" si="61"/>
        <v>0</v>
      </c>
      <c r="EF44" s="65">
        <f t="shared" ca="1" si="62"/>
        <v>0</v>
      </c>
      <c r="EG44" s="65">
        <f t="shared" ca="1" si="63"/>
        <v>0</v>
      </c>
      <c r="EH44" s="65">
        <f t="shared" ca="1" si="64"/>
        <v>0</v>
      </c>
      <c r="EI44" s="429" t="str">
        <f t="shared" ca="1" si="65"/>
        <v>Yes</v>
      </c>
      <c r="EJ44" s="428" t="str">
        <f t="shared" ca="1" si="66"/>
        <v>E</v>
      </c>
      <c r="EK44" s="428" t="str">
        <f t="shared" ca="1" si="67"/>
        <v>Over</v>
      </c>
      <c r="EL44" s="65" t="str">
        <f t="shared" ca="1" si="68"/>
        <v>Yes</v>
      </c>
      <c r="EM44" s="65" t="str">
        <f t="shared" ca="1" si="69"/>
        <v>Yes</v>
      </c>
      <c r="EN44" s="65">
        <f t="shared" ca="1" si="70"/>
        <v>40</v>
      </c>
      <c r="EO44" s="433">
        <f t="shared" ca="1" si="71"/>
        <v>4</v>
      </c>
      <c r="EP44" s="433">
        <f t="shared" ca="1" si="72"/>
        <v>0</v>
      </c>
      <c r="EQ44" s="433">
        <f t="shared" ca="1" si="73"/>
        <v>7</v>
      </c>
      <c r="ER44" s="433">
        <f t="shared" ca="1" si="74"/>
        <v>20</v>
      </c>
      <c r="ES44" s="433">
        <f t="shared" ca="1" si="75"/>
        <v>7</v>
      </c>
      <c r="ET44" s="433">
        <f t="shared" ca="1" si="76"/>
        <v>30</v>
      </c>
      <c r="EU44" s="433">
        <f ca="1">IF(OR(CO44="",CQ44=""),"",Discipline!$P$3*CO44+Discipline!$X$3*CQ44)</f>
        <v>0</v>
      </c>
      <c r="EV44" s="433">
        <f ca="1">IF(OR(CP44="",CR44=""),"",Discipline!$P$3*CP44+Discipline!$X$3*CR44)</f>
        <v>40</v>
      </c>
    </row>
    <row r="45" spans="1:152" x14ac:dyDescent="0.25">
      <c r="A45" s="10">
        <f ca="1">IFERROR(RANK(order!A45,order!A$3:A$554,0),"")</f>
        <v>5</v>
      </c>
      <c r="B45" s="10" t="str">
        <f ca="1">IFERROR(RANK(order!B45,order!B$3:B$554,0),"")</f>
        <v/>
      </c>
      <c r="C45" s="10">
        <f ca="1">IFERROR(RANK(order!C45,order!C$3:C$554,0),"")</f>
        <v>9</v>
      </c>
      <c r="D45" s="4" t="str">
        <f ca="1">IFERROR(RANK(order!D45,order!D$3:D$554,0),"")</f>
        <v/>
      </c>
      <c r="E45" s="4" t="str">
        <f ca="1">IFERROR(RANK(order!E45,order!E$3:E$554,0),"")</f>
        <v/>
      </c>
      <c r="F45" s="4" t="str">
        <f ca="1">IFERROR(RANK(order!F45,order!F$3:F$554,0),"")</f>
        <v/>
      </c>
      <c r="G45" s="10" t="str">
        <f ca="1">IFERROR(RANK(order!G45,order!G$3:G$554,0),"")</f>
        <v/>
      </c>
      <c r="H45" s="10" t="str">
        <f ca="1">IFERROR(RANK(order!H45,order!H$3:H$554,0),"")</f>
        <v/>
      </c>
      <c r="I45" s="10" t="str">
        <f ca="1">IFERROR(RANK(order!I45,order!I$3:I$554,0),"")</f>
        <v/>
      </c>
      <c r="J45" s="4" t="str">
        <f ca="1">IFERROR(RANK(order!J45,order!J$3:J$554,0),"")</f>
        <v/>
      </c>
      <c r="K45" s="4" t="str">
        <f ca="1">IFERROR(RANK(order!K45,order!K$3:K$554,0),"")</f>
        <v/>
      </c>
      <c r="L45" s="4" t="str">
        <f ca="1">IFERROR(RANK(order!L45,order!L$3:L$554,0),"")</f>
        <v/>
      </c>
      <c r="M45" s="10" t="str">
        <f ca="1">IFERROR(RANK(order!M45,order!M$3:M$554,0),"")</f>
        <v/>
      </c>
      <c r="N45" s="10">
        <f ca="1">IFERROR(RANK(order!N45,order!N$3:N$554,0),"")</f>
        <v>5</v>
      </c>
      <c r="O45" s="10">
        <f ca="1">IFERROR(RANK(order!O45,order!O$3:O$554,0),"")</f>
        <v>9</v>
      </c>
      <c r="P45" s="4" t="str">
        <f ca="1">IFERROR(RANK(order!P45,order!P$3:P$554,0),"")</f>
        <v/>
      </c>
      <c r="Q45" s="4" t="str">
        <f ca="1">IFERROR(RANK(order!Q45,order!Q$3:Q$554,0),"")</f>
        <v/>
      </c>
      <c r="R45" s="4" t="str">
        <f ca="1">IFERROR(RANK(order!R45,order!R$3:R$554,0),"")</f>
        <v/>
      </c>
      <c r="S45" s="10" t="str">
        <f ca="1">IFERROR(RANK(order!S45,order!S$3:S$554,0),"")</f>
        <v/>
      </c>
      <c r="T45" s="10" t="str">
        <f ca="1">IFERROR(RANK(order!T45,order!T$3:T$554,0),"")</f>
        <v/>
      </c>
      <c r="U45" s="10" t="str">
        <f ca="1">IFERROR(RANK(order!U45,order!U$3:U$554,0),"")</f>
        <v/>
      </c>
      <c r="V45" s="4" t="str">
        <f ca="1">IFERROR(RANK(order!V45,order!V$3:V$554,0),"")</f>
        <v/>
      </c>
      <c r="W45" s="4" t="str">
        <f ca="1">IFERROR(RANK(order!W45,order!W$3:W$554,0),"")</f>
        <v/>
      </c>
      <c r="X45" s="4" t="str">
        <f ca="1">IFERROR(RANK(order!X45,order!X$3:X$554,0),"")</f>
        <v/>
      </c>
      <c r="Y45" s="10" t="str">
        <f ca="1">IFERROR(RANK(order!Y45,order!Y$3:Y$554,0),"")</f>
        <v/>
      </c>
      <c r="Z45" s="10" t="str">
        <f ca="1">IFERROR(RANK(order!Z45,order!Z$3:Z$554,0),"")</f>
        <v/>
      </c>
      <c r="AA45" s="10" t="str">
        <f ca="1">IFERROR(RANK(order!AA45,order!AA$3:AA$554,0),"")</f>
        <v/>
      </c>
      <c r="AB45" s="4" t="str">
        <f ca="1">IFERROR(RANK(order!AB45,order!AB$3:AB$554,0),"")</f>
        <v/>
      </c>
      <c r="AC45" s="4" t="str">
        <f ca="1">IFERROR(RANK(order!AC45,order!AC$3:AC$554,0),"")</f>
        <v/>
      </c>
      <c r="AD45" s="4" t="str">
        <f ca="1">IFERROR(RANK(order!AD45,order!AD$3:AD$554,0),"")</f>
        <v/>
      </c>
      <c r="AE45" s="10" t="str">
        <f ca="1">IFERROR(RANK(order!AE45,order!AE$3:AE$554,0),"")</f>
        <v/>
      </c>
      <c r="AF45" s="10" t="str">
        <f ca="1">IFERROR(RANK(order!AF45,order!AF$3:AF$554,0),"")</f>
        <v/>
      </c>
      <c r="AG45" s="10" t="str">
        <f ca="1">IFERROR(RANK(order!AG45,order!AG$3:AG$554,0),"")</f>
        <v/>
      </c>
      <c r="AH45" s="4" t="str">
        <f ca="1">IFERROR(RANK(order!AH45,order!AH$3:AH$554,0),"")</f>
        <v/>
      </c>
      <c r="AI45" s="4" t="str">
        <f ca="1">IFERROR(RANK(order!AI45,order!AI$3:AI$554,0),"")</f>
        <v/>
      </c>
      <c r="AJ45" s="4" t="str">
        <f ca="1">IFERROR(RANK(order!AJ45,order!AJ$3:AJ$554,0),"")</f>
        <v/>
      </c>
      <c r="AK45" s="10" t="str">
        <f ca="1">IFERROR(RANK(order!AK45,order!AK$3:AK$554,0),"")</f>
        <v/>
      </c>
      <c r="AL45" s="10" t="str">
        <f ca="1">IFERROR(RANK(order!AL45,order!AL$3:AL$554,0),"")</f>
        <v/>
      </c>
      <c r="AM45" s="10" t="str">
        <f ca="1">IFERROR(RANK(order!AM45,order!AM$3:AM$554,0),"")</f>
        <v/>
      </c>
      <c r="AN45" s="4" t="str">
        <f ca="1">IFERROR(RANK(order!AN45,order!AN$3:AN$554,0),"")</f>
        <v/>
      </c>
      <c r="AO45" s="4" t="str">
        <f ca="1">IFERROR(RANK(order!AO45,order!AO$3:AO$554,0),"")</f>
        <v/>
      </c>
      <c r="AP45" s="4" t="str">
        <f ca="1">IFERROR(RANK(order!AP45,order!AP$3:AP$554,0),"")</f>
        <v/>
      </c>
      <c r="AQ45" s="10" t="str">
        <f ca="1">IFERROR(RANK(order!AQ45,order!AQ$3:AQ$554,0),"")</f>
        <v/>
      </c>
      <c r="AR45" s="10" t="str">
        <f ca="1">IFERROR(RANK(order!AR45,order!AR$3:AR$554,0),"")</f>
        <v/>
      </c>
      <c r="AS45" s="10" t="str">
        <f ca="1">IFERROR(RANK(order!AS45,order!AS$3:AS$554,0),"")</f>
        <v/>
      </c>
      <c r="AT45" s="4" t="str">
        <f ca="1">IFERROR(RANK(order!AT45,order!AT$3:AT$554,0),"")</f>
        <v/>
      </c>
      <c r="AU45" s="4" t="str">
        <f ca="1">IFERROR(RANK(order!AU45,order!AU$3:AU$554,0),"")</f>
        <v/>
      </c>
      <c r="AV45" s="4" t="str">
        <f ca="1">IFERROR(RANK(order!AV45,order!AV$3:AV$554,0),"")</f>
        <v/>
      </c>
      <c r="AW45" s="10" t="str">
        <f ca="1">IFERROR(RANK(order!AW45,order!AW$3:AW$554,0),"")</f>
        <v/>
      </c>
      <c r="AX45" s="10" t="str">
        <f ca="1">IFERROR(RANK(order!AX45,order!AX$3:AX$554,0),"")</f>
        <v/>
      </c>
      <c r="AY45" s="10" t="str">
        <f ca="1">IFERROR(RANK(order!AY45,order!AY$3:AY$554,0),"")</f>
        <v/>
      </c>
      <c r="AZ45" s="4" t="str">
        <f ca="1">IFERROR(RANK(order!AZ45,order!AZ$3:AZ$554,0),"")</f>
        <v/>
      </c>
      <c r="BA45" s="4" t="str">
        <f ca="1">IFERROR(RANK(order!BA45,order!BA$3:BA$554,0),"")</f>
        <v/>
      </c>
      <c r="BB45" s="4" t="str">
        <f ca="1">IFERROR(RANK(order!BB45,order!BB$3:BB$554,0),"")</f>
        <v/>
      </c>
      <c r="BC45" s="10" t="str">
        <f ca="1">IFERROR(RANK(order!BC45,order!BC$3:BC$554,0),"")</f>
        <v/>
      </c>
      <c r="BD45" s="10" t="str">
        <f ca="1">IFERROR(RANK(order!BD45,order!BD$3:BD$554,0),"")</f>
        <v/>
      </c>
      <c r="BE45" s="10" t="str">
        <f ca="1">IFERROR(RANK(order!BE45,order!BE$3:BE$554,0),"")</f>
        <v/>
      </c>
      <c r="BF45" s="4" t="str">
        <f ca="1">IFERROR(RANK(order!BF45,order!BF$3:BF$554,0),"")</f>
        <v/>
      </c>
      <c r="BG45" s="4" t="str">
        <f ca="1">IFERROR(RANK(order!BG45,order!BG$3:BG$554,0),"")</f>
        <v/>
      </c>
      <c r="BH45" s="4" t="str">
        <f ca="1">IFERROR(RANK(order!BH45,order!BH$3:BH$554,0),"")</f>
        <v/>
      </c>
      <c r="BI45" s="10" t="str">
        <f ca="1">IFERROR(RANK(order!BI45,order!BI$3:BI$554,0),"")</f>
        <v/>
      </c>
      <c r="BJ45" s="10" t="str">
        <f ca="1">IFERROR(RANK(order!BJ45,order!BJ$3:BJ$554,0),"")</f>
        <v/>
      </c>
      <c r="BK45" s="10" t="str">
        <f ca="1">IFERROR(RANK(order!BK45,order!BK$3:BK$554,0),"")</f>
        <v/>
      </c>
      <c r="BL45" s="4" t="str">
        <f ca="1">IFERROR(RANK(order!BL45,order!BL$3:BL$554,0),"")</f>
        <v/>
      </c>
      <c r="BM45" s="4" t="str">
        <f ca="1">IFERROR(RANK(order!BM45,order!BM$3:BM$554,0),"")</f>
        <v/>
      </c>
      <c r="BN45" s="4" t="str">
        <f ca="1">IFERROR(RANK(order!BN45,order!BN$3:BN$554,0),"")</f>
        <v/>
      </c>
      <c r="BO45" s="10" t="str">
        <f ca="1">IFERROR(RANK(order!BO45,order!BO$3:BO$554,0),"")</f>
        <v/>
      </c>
      <c r="BP45" s="10" t="str">
        <f ca="1">IFERROR(RANK(order!BP45,order!BP$3:BP$554,0),"")</f>
        <v/>
      </c>
      <c r="BQ45" s="10" t="str">
        <f ca="1">IFERROR(RANK(order!BQ45,order!BQ$3:BQ$554,0),"")</f>
        <v/>
      </c>
      <c r="BR45" s="4" t="str">
        <f ca="1">IFERROR(RANK(order!BR45,order!BR$3:BR$554,0),"")</f>
        <v/>
      </c>
      <c r="BS45" s="4" t="str">
        <f ca="1">IFERROR(RANK(order!BS45,order!BS$3:BS$554,0),"")</f>
        <v/>
      </c>
      <c r="BT45" s="4" t="str">
        <f ca="1">IFERROR(RANK(order!BT45,order!BT$3:BT$554,0),"")</f>
        <v/>
      </c>
      <c r="BU45" s="95">
        <f t="shared" si="77"/>
        <v>43</v>
      </c>
      <c r="BV45" s="35" t="str">
        <f t="shared" si="78"/>
        <v>E1</v>
      </c>
      <c r="BW45" s="55">
        <f t="shared" ca="1" si="1"/>
        <v>43334</v>
      </c>
      <c r="BX45" s="56" t="str">
        <f t="shared" ca="1" si="2"/>
        <v>Aston Villa</v>
      </c>
      <c r="BY45" s="56" t="str">
        <f t="shared" ca="1" si="3"/>
        <v>Brentford</v>
      </c>
      <c r="BZ45" s="57">
        <f t="shared" ca="1" si="4"/>
        <v>2</v>
      </c>
      <c r="CA45" s="57">
        <f t="shared" ca="1" si="5"/>
        <v>2</v>
      </c>
      <c r="CB45" s="58" t="str">
        <f t="shared" ca="1" si="6"/>
        <v>D</v>
      </c>
      <c r="CC45" s="57">
        <f t="shared" ca="1" si="7"/>
        <v>1</v>
      </c>
      <c r="CD45" s="57">
        <f t="shared" ca="1" si="8"/>
        <v>1</v>
      </c>
      <c r="CE45" s="58" t="str">
        <f t="shared" ca="1" si="9"/>
        <v>D</v>
      </c>
      <c r="CF45" s="59" t="str">
        <f t="shared" ca="1" si="10"/>
        <v>J Moss</v>
      </c>
      <c r="CG45" s="57">
        <f t="shared" ca="1" si="11"/>
        <v>16</v>
      </c>
      <c r="CH45" s="57">
        <f t="shared" ca="1" si="12"/>
        <v>13</v>
      </c>
      <c r="CI45" s="57">
        <f t="shared" ca="1" si="13"/>
        <v>7</v>
      </c>
      <c r="CJ45" s="57">
        <f t="shared" ca="1" si="14"/>
        <v>7</v>
      </c>
      <c r="CK45" s="57">
        <f t="shared" ca="1" si="15"/>
        <v>9</v>
      </c>
      <c r="CL45" s="57">
        <f t="shared" ca="1" si="16"/>
        <v>18</v>
      </c>
      <c r="CM45" s="57">
        <f t="shared" ca="1" si="17"/>
        <v>13</v>
      </c>
      <c r="CN45" s="57">
        <f t="shared" ca="1" si="18"/>
        <v>6</v>
      </c>
      <c r="CO45" s="57">
        <f t="shared" ca="1" si="19"/>
        <v>3</v>
      </c>
      <c r="CP45" s="57">
        <f t="shared" ca="1" si="20"/>
        <v>2</v>
      </c>
      <c r="CQ45" s="57">
        <f t="shared" ca="1" si="21"/>
        <v>0</v>
      </c>
      <c r="CR45" s="57">
        <f t="shared" ca="1" si="22"/>
        <v>0</v>
      </c>
      <c r="CS45" s="60">
        <f t="shared" ca="1" si="23"/>
        <v>2.54</v>
      </c>
      <c r="CT45" s="60">
        <f t="shared" ca="1" si="24"/>
        <v>3.5</v>
      </c>
      <c r="CU45" s="60">
        <f t="shared" ca="1" si="25"/>
        <v>2.9</v>
      </c>
      <c r="CV45" s="60">
        <f t="shared" ca="1" si="26"/>
        <v>2.57</v>
      </c>
      <c r="CW45" s="60">
        <f t="shared" ca="1" si="27"/>
        <v>3.43</v>
      </c>
      <c r="CX45" s="60">
        <f t="shared" ca="1" si="28"/>
        <v>2.9</v>
      </c>
      <c r="CY45" s="60">
        <f t="shared" ca="1" si="29"/>
        <v>1.91</v>
      </c>
      <c r="CZ45" s="60">
        <f t="shared" ca="1" si="30"/>
        <v>1.88</v>
      </c>
      <c r="DA45" s="65">
        <f t="shared" ca="1" si="31"/>
        <v>4</v>
      </c>
      <c r="DB45" s="65">
        <f t="shared" ca="1" si="32"/>
        <v>2</v>
      </c>
      <c r="DC45" s="65">
        <f t="shared" ca="1" si="33"/>
        <v>2</v>
      </c>
      <c r="DD45" s="65">
        <f t="shared" ca="1" si="34"/>
        <v>1</v>
      </c>
      <c r="DE45" s="65">
        <f t="shared" ca="1" si="35"/>
        <v>1</v>
      </c>
      <c r="DF45" s="66" t="str">
        <f t="shared" ca="1" si="36"/>
        <v>D</v>
      </c>
      <c r="DG45" s="66" t="str">
        <f t="shared" ca="1" si="37"/>
        <v>D-D</v>
      </c>
      <c r="DH45" s="66" t="str">
        <f t="shared" ca="1" si="38"/>
        <v>D22</v>
      </c>
      <c r="DI45" s="66" t="str">
        <f t="shared" ca="1" si="39"/>
        <v>D11</v>
      </c>
      <c r="DJ45" s="66" t="str">
        <f t="shared" ca="1" si="40"/>
        <v>D11</v>
      </c>
      <c r="DK45" s="65" t="str">
        <f t="shared" ca="1" si="41"/>
        <v>Yes</v>
      </c>
      <c r="DL45" s="65">
        <f t="shared" ca="1" si="42"/>
        <v>1</v>
      </c>
      <c r="DM45" s="65">
        <f t="shared" ca="1" si="43"/>
        <v>1</v>
      </c>
      <c r="DN45" s="65">
        <f t="shared" ca="1" si="44"/>
        <v>0</v>
      </c>
      <c r="DO45" s="65">
        <f t="shared" ca="1" si="45"/>
        <v>0</v>
      </c>
      <c r="DP45" s="65">
        <f t="shared" ca="1" si="46"/>
        <v>0</v>
      </c>
      <c r="DQ45" s="65">
        <f t="shared" ca="1" si="47"/>
        <v>0</v>
      </c>
      <c r="DR45" s="69">
        <f t="shared" ca="1" si="48"/>
        <v>-1</v>
      </c>
      <c r="DS45" s="69">
        <f t="shared" ca="1" si="49"/>
        <v>2.5</v>
      </c>
      <c r="DT45" s="69">
        <f t="shared" ca="1" si="50"/>
        <v>-1</v>
      </c>
      <c r="DU45" s="69">
        <f t="shared" ca="1" si="51"/>
        <v>-1</v>
      </c>
      <c r="DV45" s="69">
        <f t="shared" ca="1" si="52"/>
        <v>2.4300000000000002</v>
      </c>
      <c r="DW45" s="69">
        <f t="shared" ca="1" si="53"/>
        <v>-1</v>
      </c>
      <c r="DX45" s="69">
        <f t="shared" ca="1" si="54"/>
        <v>0.90999999999999992</v>
      </c>
      <c r="DY45" s="69">
        <f t="shared" ca="1" si="55"/>
        <v>-1</v>
      </c>
      <c r="DZ45" s="72">
        <f t="shared" ca="1" si="56"/>
        <v>102.42426593227572</v>
      </c>
      <c r="EA45" s="72">
        <f t="shared" ca="1" si="57"/>
        <v>102.54778340770287</v>
      </c>
      <c r="EB45" s="72">
        <f t="shared" ca="1" si="58"/>
        <v>105.54751030411052</v>
      </c>
      <c r="EC45" s="65">
        <f t="shared" ca="1" si="59"/>
        <v>0</v>
      </c>
      <c r="ED45" s="65">
        <f t="shared" ca="1" si="60"/>
        <v>0</v>
      </c>
      <c r="EE45" s="65">
        <f t="shared" ca="1" si="61"/>
        <v>0</v>
      </c>
      <c r="EF45" s="65">
        <f t="shared" ca="1" si="62"/>
        <v>0</v>
      </c>
      <c r="EG45" s="65">
        <f t="shared" ca="1" si="63"/>
        <v>0</v>
      </c>
      <c r="EH45" s="65">
        <f t="shared" ca="1" si="64"/>
        <v>0</v>
      </c>
      <c r="EI45" s="429" t="str">
        <f t="shared" ca="1" si="65"/>
        <v>Yes</v>
      </c>
      <c r="EJ45" s="428" t="str">
        <f t="shared" ca="1" si="66"/>
        <v>E</v>
      </c>
      <c r="EK45" s="428" t="str">
        <f t="shared" ca="1" si="67"/>
        <v>Over</v>
      </c>
      <c r="EL45" s="65" t="str">
        <f t="shared" ca="1" si="68"/>
        <v>Yes</v>
      </c>
      <c r="EM45" s="65" t="str">
        <f t="shared" ca="1" si="69"/>
        <v>Yes</v>
      </c>
      <c r="EN45" s="65">
        <f t="shared" ca="1" si="70"/>
        <v>50</v>
      </c>
      <c r="EO45" s="433">
        <f t="shared" ca="1" si="71"/>
        <v>5</v>
      </c>
      <c r="EP45" s="433">
        <f t="shared" ca="1" si="72"/>
        <v>0</v>
      </c>
      <c r="EQ45" s="433">
        <f t="shared" ca="1" si="73"/>
        <v>19</v>
      </c>
      <c r="ER45" s="433">
        <f t="shared" ca="1" si="74"/>
        <v>29</v>
      </c>
      <c r="ES45" s="433">
        <f t="shared" ca="1" si="75"/>
        <v>14</v>
      </c>
      <c r="ET45" s="433">
        <f t="shared" ca="1" si="76"/>
        <v>27</v>
      </c>
      <c r="EU45" s="433">
        <f ca="1">IF(OR(CO45="",CQ45=""),"",Discipline!$P$3*CO45+Discipline!$X$3*CQ45)</f>
        <v>30</v>
      </c>
      <c r="EV45" s="433">
        <f ca="1">IF(OR(CP45="",CR45=""),"",Discipline!$P$3*CP45+Discipline!$X$3*CR45)</f>
        <v>20</v>
      </c>
    </row>
    <row r="46" spans="1:152" x14ac:dyDescent="0.25">
      <c r="A46" s="10" t="str">
        <f ca="1">IFERROR(RANK(order!A46,order!A$3:A$554,0),"")</f>
        <v/>
      </c>
      <c r="B46" s="10" t="str">
        <f ca="1">IFERROR(RANK(order!B46,order!B$3:B$554,0),"")</f>
        <v/>
      </c>
      <c r="C46" s="10" t="str">
        <f ca="1">IFERROR(RANK(order!C46,order!C$3:C$554,0),"")</f>
        <v/>
      </c>
      <c r="D46" s="4" t="str">
        <f ca="1">IFERROR(RANK(order!D46,order!D$3:D$554,0),"")</f>
        <v/>
      </c>
      <c r="E46" s="4" t="str">
        <f ca="1">IFERROR(RANK(order!E46,order!E$3:E$554,0),"")</f>
        <v/>
      </c>
      <c r="F46" s="4" t="str">
        <f ca="1">IFERROR(RANK(order!F46,order!F$3:F$554,0),"")</f>
        <v/>
      </c>
      <c r="G46" s="10">
        <f ca="1">IFERROR(RANK(order!G46,order!G$3:G$554,0),"")</f>
        <v>5</v>
      </c>
      <c r="H46" s="10" t="str">
        <f ca="1">IFERROR(RANK(order!H46,order!H$3:H$554,0),"")</f>
        <v/>
      </c>
      <c r="I46" s="10">
        <f ca="1">IFERROR(RANK(order!I46,order!I$3:I$554,0),"")</f>
        <v>9</v>
      </c>
      <c r="J46" s="4" t="str">
        <f ca="1">IFERROR(RANK(order!J46,order!J$3:J$554,0),"")</f>
        <v/>
      </c>
      <c r="K46" s="4" t="str">
        <f ca="1">IFERROR(RANK(order!K46,order!K$3:K$554,0),"")</f>
        <v/>
      </c>
      <c r="L46" s="4" t="str">
        <f ca="1">IFERROR(RANK(order!L46,order!L$3:L$554,0),"")</f>
        <v/>
      </c>
      <c r="M46" s="10" t="str">
        <f ca="1">IFERROR(RANK(order!M46,order!M$3:M$554,0),"")</f>
        <v/>
      </c>
      <c r="N46" s="10" t="str">
        <f ca="1">IFERROR(RANK(order!N46,order!N$3:N$554,0),"")</f>
        <v/>
      </c>
      <c r="O46" s="10" t="str">
        <f ca="1">IFERROR(RANK(order!O46,order!O$3:O$554,0),"")</f>
        <v/>
      </c>
      <c r="P46" s="4" t="str">
        <f ca="1">IFERROR(RANK(order!P46,order!P$3:P$554,0),"")</f>
        <v/>
      </c>
      <c r="Q46" s="4" t="str">
        <f ca="1">IFERROR(RANK(order!Q46,order!Q$3:Q$554,0),"")</f>
        <v/>
      </c>
      <c r="R46" s="4" t="str">
        <f ca="1">IFERROR(RANK(order!R46,order!R$3:R$554,0),"")</f>
        <v/>
      </c>
      <c r="S46" s="10" t="str">
        <f ca="1">IFERROR(RANK(order!S46,order!S$3:S$554,0),"")</f>
        <v/>
      </c>
      <c r="T46" s="10" t="str">
        <f ca="1">IFERROR(RANK(order!T46,order!T$3:T$554,0),"")</f>
        <v/>
      </c>
      <c r="U46" s="10" t="str">
        <f ca="1">IFERROR(RANK(order!U46,order!U$3:U$554,0),"")</f>
        <v/>
      </c>
      <c r="V46" s="4" t="str">
        <f ca="1">IFERROR(RANK(order!V46,order!V$3:V$554,0),"")</f>
        <v/>
      </c>
      <c r="W46" s="4" t="str">
        <f ca="1">IFERROR(RANK(order!W46,order!W$3:W$554,0),"")</f>
        <v/>
      </c>
      <c r="X46" s="4" t="str">
        <f ca="1">IFERROR(RANK(order!X46,order!X$3:X$554,0),"")</f>
        <v/>
      </c>
      <c r="Y46" s="10" t="str">
        <f ca="1">IFERROR(RANK(order!Y46,order!Y$3:Y$554,0),"")</f>
        <v/>
      </c>
      <c r="Z46" s="10" t="str">
        <f ca="1">IFERROR(RANK(order!Z46,order!Z$3:Z$554,0),"")</f>
        <v/>
      </c>
      <c r="AA46" s="10" t="str">
        <f ca="1">IFERROR(RANK(order!AA46,order!AA$3:AA$554,0),"")</f>
        <v/>
      </c>
      <c r="AB46" s="4" t="str">
        <f ca="1">IFERROR(RANK(order!AB46,order!AB$3:AB$554,0),"")</f>
        <v/>
      </c>
      <c r="AC46" s="4" t="str">
        <f ca="1">IFERROR(RANK(order!AC46,order!AC$3:AC$554,0),"")</f>
        <v/>
      </c>
      <c r="AD46" s="4" t="str">
        <f ca="1">IFERROR(RANK(order!AD46,order!AD$3:AD$554,0),"")</f>
        <v/>
      </c>
      <c r="AE46" s="10" t="str">
        <f ca="1">IFERROR(RANK(order!AE46,order!AE$3:AE$554,0),"")</f>
        <v/>
      </c>
      <c r="AF46" s="10" t="str">
        <f ca="1">IFERROR(RANK(order!AF46,order!AF$3:AF$554,0),"")</f>
        <v/>
      </c>
      <c r="AG46" s="10" t="str">
        <f ca="1">IFERROR(RANK(order!AG46,order!AG$3:AG$554,0),"")</f>
        <v/>
      </c>
      <c r="AH46" s="4" t="str">
        <f ca="1">IFERROR(RANK(order!AH46,order!AH$3:AH$554,0),"")</f>
        <v/>
      </c>
      <c r="AI46" s="4" t="str">
        <f ca="1">IFERROR(RANK(order!AI46,order!AI$3:AI$554,0),"")</f>
        <v/>
      </c>
      <c r="AJ46" s="4" t="str">
        <f ca="1">IFERROR(RANK(order!AJ46,order!AJ$3:AJ$554,0),"")</f>
        <v/>
      </c>
      <c r="AK46" s="10" t="str">
        <f ca="1">IFERROR(RANK(order!AK46,order!AK$3:AK$554,0),"")</f>
        <v/>
      </c>
      <c r="AL46" s="10" t="str">
        <f ca="1">IFERROR(RANK(order!AL46,order!AL$3:AL$554,0),"")</f>
        <v/>
      </c>
      <c r="AM46" s="10" t="str">
        <f ca="1">IFERROR(RANK(order!AM46,order!AM$3:AM$554,0),"")</f>
        <v/>
      </c>
      <c r="AN46" s="4" t="str">
        <f ca="1">IFERROR(RANK(order!AN46,order!AN$3:AN$554,0),"")</f>
        <v/>
      </c>
      <c r="AO46" s="4" t="str">
        <f ca="1">IFERROR(RANK(order!AO46,order!AO$3:AO$554,0),"")</f>
        <v/>
      </c>
      <c r="AP46" s="4" t="str">
        <f ca="1">IFERROR(RANK(order!AP46,order!AP$3:AP$554,0),"")</f>
        <v/>
      </c>
      <c r="AQ46" s="10" t="str">
        <f ca="1">IFERROR(RANK(order!AQ46,order!AQ$3:AQ$554,0),"")</f>
        <v/>
      </c>
      <c r="AR46" s="10" t="str">
        <f ca="1">IFERROR(RANK(order!AR46,order!AR$3:AR$554,0),"")</f>
        <v/>
      </c>
      <c r="AS46" s="10" t="str">
        <f ca="1">IFERROR(RANK(order!AS46,order!AS$3:AS$554,0),"")</f>
        <v/>
      </c>
      <c r="AT46" s="4" t="str">
        <f ca="1">IFERROR(RANK(order!AT46,order!AT$3:AT$554,0),"")</f>
        <v/>
      </c>
      <c r="AU46" s="4" t="str">
        <f ca="1">IFERROR(RANK(order!AU46,order!AU$3:AU$554,0),"")</f>
        <v/>
      </c>
      <c r="AV46" s="4" t="str">
        <f ca="1">IFERROR(RANK(order!AV46,order!AV$3:AV$554,0),"")</f>
        <v/>
      </c>
      <c r="AW46" s="10" t="str">
        <f ca="1">IFERROR(RANK(order!AW46,order!AW$3:AW$554,0),"")</f>
        <v/>
      </c>
      <c r="AX46" s="10">
        <f ca="1">IFERROR(RANK(order!AX46,order!AX$3:AX$554,0),"")</f>
        <v>5</v>
      </c>
      <c r="AY46" s="10">
        <f ca="1">IFERROR(RANK(order!AY46,order!AY$3:AY$554,0),"")</f>
        <v>9</v>
      </c>
      <c r="AZ46" s="4" t="str">
        <f ca="1">IFERROR(RANK(order!AZ46,order!AZ$3:AZ$554,0),"")</f>
        <v/>
      </c>
      <c r="BA46" s="4" t="str">
        <f ca="1">IFERROR(RANK(order!BA46,order!BA$3:BA$554,0),"")</f>
        <v/>
      </c>
      <c r="BB46" s="4" t="str">
        <f ca="1">IFERROR(RANK(order!BB46,order!BB$3:BB$554,0),"")</f>
        <v/>
      </c>
      <c r="BC46" s="10" t="str">
        <f ca="1">IFERROR(RANK(order!BC46,order!BC$3:BC$554,0),"")</f>
        <v/>
      </c>
      <c r="BD46" s="10" t="str">
        <f ca="1">IFERROR(RANK(order!BD46,order!BD$3:BD$554,0),"")</f>
        <v/>
      </c>
      <c r="BE46" s="10" t="str">
        <f ca="1">IFERROR(RANK(order!BE46,order!BE$3:BE$554,0),"")</f>
        <v/>
      </c>
      <c r="BF46" s="4" t="str">
        <f ca="1">IFERROR(RANK(order!BF46,order!BF$3:BF$554,0),"")</f>
        <v/>
      </c>
      <c r="BG46" s="4" t="str">
        <f ca="1">IFERROR(RANK(order!BG46,order!BG$3:BG$554,0),"")</f>
        <v/>
      </c>
      <c r="BH46" s="4" t="str">
        <f ca="1">IFERROR(RANK(order!BH46,order!BH$3:BH$554,0),"")</f>
        <v/>
      </c>
      <c r="BI46" s="10" t="str">
        <f ca="1">IFERROR(RANK(order!BI46,order!BI$3:BI$554,0),"")</f>
        <v/>
      </c>
      <c r="BJ46" s="10" t="str">
        <f ca="1">IFERROR(RANK(order!BJ46,order!BJ$3:BJ$554,0),"")</f>
        <v/>
      </c>
      <c r="BK46" s="10" t="str">
        <f ca="1">IFERROR(RANK(order!BK46,order!BK$3:BK$554,0),"")</f>
        <v/>
      </c>
      <c r="BL46" s="4" t="str">
        <f ca="1">IFERROR(RANK(order!BL46,order!BL$3:BL$554,0),"")</f>
        <v/>
      </c>
      <c r="BM46" s="4" t="str">
        <f ca="1">IFERROR(RANK(order!BM46,order!BM$3:BM$554,0),"")</f>
        <v/>
      </c>
      <c r="BN46" s="4" t="str">
        <f ca="1">IFERROR(RANK(order!BN46,order!BN$3:BN$554,0),"")</f>
        <v/>
      </c>
      <c r="BO46" s="10" t="str">
        <f ca="1">IFERROR(RANK(order!BO46,order!BO$3:BO$554,0),"")</f>
        <v/>
      </c>
      <c r="BP46" s="10" t="str">
        <f ca="1">IFERROR(RANK(order!BP46,order!BP$3:BP$554,0),"")</f>
        <v/>
      </c>
      <c r="BQ46" s="10" t="str">
        <f ca="1">IFERROR(RANK(order!BQ46,order!BQ$3:BQ$554,0),"")</f>
        <v/>
      </c>
      <c r="BR46" s="4" t="str">
        <f ca="1">IFERROR(RANK(order!BR46,order!BR$3:BR$554,0),"")</f>
        <v/>
      </c>
      <c r="BS46" s="4" t="str">
        <f ca="1">IFERROR(RANK(order!BS46,order!BS$3:BS$554,0),"")</f>
        <v/>
      </c>
      <c r="BT46" s="4" t="str">
        <f ca="1">IFERROR(RANK(order!BT46,order!BT$3:BT$554,0),"")</f>
        <v/>
      </c>
      <c r="BU46" s="95">
        <f t="shared" si="77"/>
        <v>44</v>
      </c>
      <c r="BV46" s="35" t="str">
        <f t="shared" si="78"/>
        <v>E1</v>
      </c>
      <c r="BW46" s="55">
        <f t="shared" ca="1" si="1"/>
        <v>43334</v>
      </c>
      <c r="BX46" s="56" t="str">
        <f t="shared" ca="1" si="2"/>
        <v>Blackburn</v>
      </c>
      <c r="BY46" s="56" t="str">
        <f t="shared" ca="1" si="3"/>
        <v>Reading</v>
      </c>
      <c r="BZ46" s="57">
        <f t="shared" ca="1" si="4"/>
        <v>2</v>
      </c>
      <c r="CA46" s="57">
        <f t="shared" ca="1" si="5"/>
        <v>2</v>
      </c>
      <c r="CB46" s="58" t="str">
        <f t="shared" ca="1" si="6"/>
        <v>D</v>
      </c>
      <c r="CC46" s="57">
        <f t="shared" ca="1" si="7"/>
        <v>0</v>
      </c>
      <c r="CD46" s="57">
        <f t="shared" ca="1" si="8"/>
        <v>2</v>
      </c>
      <c r="CE46" s="58" t="str">
        <f t="shared" ca="1" si="9"/>
        <v>A</v>
      </c>
      <c r="CF46" s="59" t="str">
        <f t="shared" ca="1" si="10"/>
        <v>O Langford</v>
      </c>
      <c r="CG46" s="57">
        <f t="shared" ca="1" si="11"/>
        <v>16</v>
      </c>
      <c r="CH46" s="57">
        <f t="shared" ca="1" si="12"/>
        <v>8</v>
      </c>
      <c r="CI46" s="57">
        <f t="shared" ca="1" si="13"/>
        <v>4</v>
      </c>
      <c r="CJ46" s="57">
        <f t="shared" ca="1" si="14"/>
        <v>4</v>
      </c>
      <c r="CK46" s="57">
        <f t="shared" ca="1" si="15"/>
        <v>7</v>
      </c>
      <c r="CL46" s="57">
        <f t="shared" ca="1" si="16"/>
        <v>9</v>
      </c>
      <c r="CM46" s="57">
        <f t="shared" ca="1" si="17"/>
        <v>6</v>
      </c>
      <c r="CN46" s="57">
        <f t="shared" ca="1" si="18"/>
        <v>1</v>
      </c>
      <c r="CO46" s="57">
        <f t="shared" ca="1" si="19"/>
        <v>1</v>
      </c>
      <c r="CP46" s="57">
        <f t="shared" ca="1" si="20"/>
        <v>0</v>
      </c>
      <c r="CQ46" s="57">
        <f t="shared" ca="1" si="21"/>
        <v>0</v>
      </c>
      <c r="CR46" s="57">
        <f t="shared" ca="1" si="22"/>
        <v>0</v>
      </c>
      <c r="CS46" s="60">
        <f t="shared" ca="1" si="23"/>
        <v>1.72</v>
      </c>
      <c r="CT46" s="60">
        <f t="shared" ca="1" si="24"/>
        <v>3.75</v>
      </c>
      <c r="CU46" s="60">
        <f t="shared" ca="1" si="25"/>
        <v>5.5</v>
      </c>
      <c r="CV46" s="60">
        <f t="shared" ca="1" si="26"/>
        <v>1.76</v>
      </c>
      <c r="CW46" s="60">
        <f t="shared" ca="1" si="27"/>
        <v>3.65</v>
      </c>
      <c r="CX46" s="60">
        <f t="shared" ca="1" si="28"/>
        <v>5.5</v>
      </c>
      <c r="CY46" s="60">
        <f t="shared" ca="1" si="29"/>
        <v>2.1800000000000002</v>
      </c>
      <c r="CZ46" s="60">
        <f t="shared" ca="1" si="30"/>
        <v>1.66</v>
      </c>
      <c r="DA46" s="65">
        <f t="shared" ca="1" si="31"/>
        <v>4</v>
      </c>
      <c r="DB46" s="65">
        <f t="shared" ca="1" si="32"/>
        <v>2</v>
      </c>
      <c r="DC46" s="65">
        <f t="shared" ca="1" si="33"/>
        <v>2</v>
      </c>
      <c r="DD46" s="65">
        <f t="shared" ca="1" si="34"/>
        <v>2</v>
      </c>
      <c r="DE46" s="65">
        <f t="shared" ca="1" si="35"/>
        <v>0</v>
      </c>
      <c r="DF46" s="66" t="str">
        <f t="shared" ca="1" si="36"/>
        <v>H</v>
      </c>
      <c r="DG46" s="66" t="str">
        <f t="shared" ca="1" si="37"/>
        <v>A-D</v>
      </c>
      <c r="DH46" s="66" t="str">
        <f t="shared" ca="1" si="38"/>
        <v>D22</v>
      </c>
      <c r="DI46" s="66" t="str">
        <f t="shared" ca="1" si="39"/>
        <v>A02</v>
      </c>
      <c r="DJ46" s="66" t="str">
        <f t="shared" ca="1" si="40"/>
        <v>H20</v>
      </c>
      <c r="DK46" s="65" t="str">
        <f t="shared" ca="1" si="41"/>
        <v>Yes</v>
      </c>
      <c r="DL46" s="65">
        <f t="shared" ca="1" si="42"/>
        <v>0</v>
      </c>
      <c r="DM46" s="65">
        <f t="shared" ca="1" si="43"/>
        <v>0</v>
      </c>
      <c r="DN46" s="65">
        <f t="shared" ca="1" si="44"/>
        <v>0</v>
      </c>
      <c r="DO46" s="65">
        <f t="shared" ca="1" si="45"/>
        <v>0</v>
      </c>
      <c r="DP46" s="65">
        <f t="shared" ca="1" si="46"/>
        <v>0</v>
      </c>
      <c r="DQ46" s="65">
        <f t="shared" ca="1" si="47"/>
        <v>0</v>
      </c>
      <c r="DR46" s="69">
        <f t="shared" ca="1" si="48"/>
        <v>-1</v>
      </c>
      <c r="DS46" s="69">
        <f t="shared" ca="1" si="49"/>
        <v>2.75</v>
      </c>
      <c r="DT46" s="69">
        <f t="shared" ca="1" si="50"/>
        <v>-1</v>
      </c>
      <c r="DU46" s="69">
        <f t="shared" ca="1" si="51"/>
        <v>-1</v>
      </c>
      <c r="DV46" s="69">
        <f t="shared" ca="1" si="52"/>
        <v>2.65</v>
      </c>
      <c r="DW46" s="69">
        <f t="shared" ca="1" si="53"/>
        <v>-1</v>
      </c>
      <c r="DX46" s="69">
        <f t="shared" ca="1" si="54"/>
        <v>1.1800000000000002</v>
      </c>
      <c r="DY46" s="69">
        <f t="shared" ca="1" si="55"/>
        <v>-1</v>
      </c>
      <c r="DZ46" s="72">
        <f t="shared" ca="1" si="56"/>
        <v>102.98801973220579</v>
      </c>
      <c r="EA46" s="72">
        <f t="shared" ca="1" si="57"/>
        <v>102.39726027397261</v>
      </c>
      <c r="EB46" s="72">
        <f t="shared" ca="1" si="58"/>
        <v>106.1125234884492</v>
      </c>
      <c r="EC46" s="65">
        <f t="shared" ca="1" si="59"/>
        <v>0</v>
      </c>
      <c r="ED46" s="65">
        <f t="shared" ca="1" si="60"/>
        <v>0</v>
      </c>
      <c r="EE46" s="65">
        <f t="shared" ca="1" si="61"/>
        <v>0</v>
      </c>
      <c r="EF46" s="65">
        <f t="shared" ca="1" si="62"/>
        <v>0</v>
      </c>
      <c r="EG46" s="65">
        <f t="shared" ca="1" si="63"/>
        <v>0</v>
      </c>
      <c r="EH46" s="65">
        <f t="shared" ca="1" si="64"/>
        <v>0</v>
      </c>
      <c r="EI46" s="429" t="str">
        <f t="shared" ca="1" si="65"/>
        <v>Yes</v>
      </c>
      <c r="EJ46" s="428" t="str">
        <f t="shared" ca="1" si="66"/>
        <v>E</v>
      </c>
      <c r="EK46" s="428" t="str">
        <f t="shared" ca="1" si="67"/>
        <v>Over</v>
      </c>
      <c r="EL46" s="65" t="str">
        <f t="shared" ca="1" si="68"/>
        <v>No</v>
      </c>
      <c r="EM46" s="65" t="str">
        <f t="shared" ca="1" si="69"/>
        <v>No</v>
      </c>
      <c r="EN46" s="65">
        <f t="shared" ca="1" si="70"/>
        <v>10</v>
      </c>
      <c r="EO46" s="433">
        <f t="shared" ca="1" si="71"/>
        <v>1</v>
      </c>
      <c r="EP46" s="433">
        <f t="shared" ca="1" si="72"/>
        <v>0</v>
      </c>
      <c r="EQ46" s="433">
        <f t="shared" ca="1" si="73"/>
        <v>7</v>
      </c>
      <c r="ER46" s="433">
        <f t="shared" ca="1" si="74"/>
        <v>24</v>
      </c>
      <c r="ES46" s="433">
        <f t="shared" ca="1" si="75"/>
        <v>8</v>
      </c>
      <c r="ET46" s="433">
        <f t="shared" ca="1" si="76"/>
        <v>16</v>
      </c>
      <c r="EU46" s="433">
        <f ca="1">IF(OR(CO46="",CQ46=""),"",Discipline!$P$3*CO46+Discipline!$X$3*CQ46)</f>
        <v>10</v>
      </c>
      <c r="EV46" s="433">
        <f ca="1">IF(OR(CP46="",CR46=""),"",Discipline!$P$3*CP46+Discipline!$X$3*CR46)</f>
        <v>0</v>
      </c>
    </row>
    <row r="47" spans="1:152" x14ac:dyDescent="0.25">
      <c r="A47" s="10" t="str">
        <f ca="1">IFERROR(RANK(order!A47,order!A$3:A$554,0),"")</f>
        <v/>
      </c>
      <c r="B47" s="10" t="str">
        <f ca="1">IFERROR(RANK(order!B47,order!B$3:B$554,0),"")</f>
        <v/>
      </c>
      <c r="C47" s="10" t="str">
        <f ca="1">IFERROR(RANK(order!C47,order!C$3:C$554,0),"")</f>
        <v/>
      </c>
      <c r="D47" s="4" t="str">
        <f ca="1">IFERROR(RANK(order!D47,order!D$3:D$554,0),"")</f>
        <v/>
      </c>
      <c r="E47" s="4">
        <f ca="1">IFERROR(RANK(order!E47,order!E$3:E$554,0),"")</f>
        <v>5</v>
      </c>
      <c r="F47" s="4">
        <f ca="1">IFERROR(RANK(order!F47,order!F$3:F$554,0),"")</f>
        <v>9</v>
      </c>
      <c r="G47" s="10" t="str">
        <f ca="1">IFERROR(RANK(order!G47,order!G$3:G$554,0),"")</f>
        <v/>
      </c>
      <c r="H47" s="10" t="str">
        <f ca="1">IFERROR(RANK(order!H47,order!H$3:H$554,0),"")</f>
        <v/>
      </c>
      <c r="I47" s="10" t="str">
        <f ca="1">IFERROR(RANK(order!I47,order!I$3:I$554,0),"")</f>
        <v/>
      </c>
      <c r="J47" s="4">
        <f ca="1">IFERROR(RANK(order!J47,order!J$3:J$554,0),"")</f>
        <v>5</v>
      </c>
      <c r="K47" s="4" t="str">
        <f ca="1">IFERROR(RANK(order!K47,order!K$3:K$554,0),"")</f>
        <v/>
      </c>
      <c r="L47" s="4">
        <f ca="1">IFERROR(RANK(order!L47,order!L$3:L$554,0),"")</f>
        <v>9</v>
      </c>
      <c r="M47" s="10" t="str">
        <f ca="1">IFERROR(RANK(order!M47,order!M$3:M$554,0),"")</f>
        <v/>
      </c>
      <c r="N47" s="10" t="str">
        <f ca="1">IFERROR(RANK(order!N47,order!N$3:N$554,0),"")</f>
        <v/>
      </c>
      <c r="O47" s="10" t="str">
        <f ca="1">IFERROR(RANK(order!O47,order!O$3:O$554,0),"")</f>
        <v/>
      </c>
      <c r="P47" s="4" t="str">
        <f ca="1">IFERROR(RANK(order!P47,order!P$3:P$554,0),"")</f>
        <v/>
      </c>
      <c r="Q47" s="4" t="str">
        <f ca="1">IFERROR(RANK(order!Q47,order!Q$3:Q$554,0),"")</f>
        <v/>
      </c>
      <c r="R47" s="4" t="str">
        <f ca="1">IFERROR(RANK(order!R47,order!R$3:R$554,0),"")</f>
        <v/>
      </c>
      <c r="S47" s="10" t="str">
        <f ca="1">IFERROR(RANK(order!S47,order!S$3:S$554,0),"")</f>
        <v/>
      </c>
      <c r="T47" s="10" t="str">
        <f ca="1">IFERROR(RANK(order!T47,order!T$3:T$554,0),"")</f>
        <v/>
      </c>
      <c r="U47" s="10" t="str">
        <f ca="1">IFERROR(RANK(order!U47,order!U$3:U$554,0),"")</f>
        <v/>
      </c>
      <c r="V47" s="4" t="str">
        <f ca="1">IFERROR(RANK(order!V47,order!V$3:V$554,0),"")</f>
        <v/>
      </c>
      <c r="W47" s="4" t="str">
        <f ca="1">IFERROR(RANK(order!W47,order!W$3:W$554,0),"")</f>
        <v/>
      </c>
      <c r="X47" s="4" t="str">
        <f ca="1">IFERROR(RANK(order!X47,order!X$3:X$554,0),"")</f>
        <v/>
      </c>
      <c r="Y47" s="10" t="str">
        <f ca="1">IFERROR(RANK(order!Y47,order!Y$3:Y$554,0),"")</f>
        <v/>
      </c>
      <c r="Z47" s="10" t="str">
        <f ca="1">IFERROR(RANK(order!Z47,order!Z$3:Z$554,0),"")</f>
        <v/>
      </c>
      <c r="AA47" s="10" t="str">
        <f ca="1">IFERROR(RANK(order!AA47,order!AA$3:AA$554,0),"")</f>
        <v/>
      </c>
      <c r="AB47" s="4" t="str">
        <f ca="1">IFERROR(RANK(order!AB47,order!AB$3:AB$554,0),"")</f>
        <v/>
      </c>
      <c r="AC47" s="4" t="str">
        <f ca="1">IFERROR(RANK(order!AC47,order!AC$3:AC$554,0),"")</f>
        <v/>
      </c>
      <c r="AD47" s="4" t="str">
        <f ca="1">IFERROR(RANK(order!AD47,order!AD$3:AD$554,0),"")</f>
        <v/>
      </c>
      <c r="AE47" s="10" t="str">
        <f ca="1">IFERROR(RANK(order!AE47,order!AE$3:AE$554,0),"")</f>
        <v/>
      </c>
      <c r="AF47" s="10" t="str">
        <f ca="1">IFERROR(RANK(order!AF47,order!AF$3:AF$554,0),"")</f>
        <v/>
      </c>
      <c r="AG47" s="10" t="str">
        <f ca="1">IFERROR(RANK(order!AG47,order!AG$3:AG$554,0),"")</f>
        <v/>
      </c>
      <c r="AH47" s="4" t="str">
        <f ca="1">IFERROR(RANK(order!AH47,order!AH$3:AH$554,0),"")</f>
        <v/>
      </c>
      <c r="AI47" s="4" t="str">
        <f ca="1">IFERROR(RANK(order!AI47,order!AI$3:AI$554,0),"")</f>
        <v/>
      </c>
      <c r="AJ47" s="4" t="str">
        <f ca="1">IFERROR(RANK(order!AJ47,order!AJ$3:AJ$554,0),"")</f>
        <v/>
      </c>
      <c r="AK47" s="10" t="str">
        <f ca="1">IFERROR(RANK(order!AK47,order!AK$3:AK$554,0),"")</f>
        <v/>
      </c>
      <c r="AL47" s="10" t="str">
        <f ca="1">IFERROR(RANK(order!AL47,order!AL$3:AL$554,0),"")</f>
        <v/>
      </c>
      <c r="AM47" s="10" t="str">
        <f ca="1">IFERROR(RANK(order!AM47,order!AM$3:AM$554,0),"")</f>
        <v/>
      </c>
      <c r="AN47" s="4" t="str">
        <f ca="1">IFERROR(RANK(order!AN47,order!AN$3:AN$554,0),"")</f>
        <v/>
      </c>
      <c r="AO47" s="4" t="str">
        <f ca="1">IFERROR(RANK(order!AO47,order!AO$3:AO$554,0),"")</f>
        <v/>
      </c>
      <c r="AP47" s="4" t="str">
        <f ca="1">IFERROR(RANK(order!AP47,order!AP$3:AP$554,0),"")</f>
        <v/>
      </c>
      <c r="AQ47" s="10" t="str">
        <f ca="1">IFERROR(RANK(order!AQ47,order!AQ$3:AQ$554,0),"")</f>
        <v/>
      </c>
      <c r="AR47" s="10" t="str">
        <f ca="1">IFERROR(RANK(order!AR47,order!AR$3:AR$554,0),"")</f>
        <v/>
      </c>
      <c r="AS47" s="10" t="str">
        <f ca="1">IFERROR(RANK(order!AS47,order!AS$3:AS$554,0),"")</f>
        <v/>
      </c>
      <c r="AT47" s="4" t="str">
        <f ca="1">IFERROR(RANK(order!AT47,order!AT$3:AT$554,0),"")</f>
        <v/>
      </c>
      <c r="AU47" s="4" t="str">
        <f ca="1">IFERROR(RANK(order!AU47,order!AU$3:AU$554,0),"")</f>
        <v/>
      </c>
      <c r="AV47" s="4" t="str">
        <f ca="1">IFERROR(RANK(order!AV47,order!AV$3:AV$554,0),"")</f>
        <v/>
      </c>
      <c r="AW47" s="10" t="str">
        <f ca="1">IFERROR(RANK(order!AW47,order!AW$3:AW$554,0),"")</f>
        <v/>
      </c>
      <c r="AX47" s="10" t="str">
        <f ca="1">IFERROR(RANK(order!AX47,order!AX$3:AX$554,0),"")</f>
        <v/>
      </c>
      <c r="AY47" s="10" t="str">
        <f ca="1">IFERROR(RANK(order!AY47,order!AY$3:AY$554,0),"")</f>
        <v/>
      </c>
      <c r="AZ47" s="4" t="str">
        <f ca="1">IFERROR(RANK(order!AZ47,order!AZ$3:AZ$554,0),"")</f>
        <v/>
      </c>
      <c r="BA47" s="4" t="str">
        <f ca="1">IFERROR(RANK(order!BA47,order!BA$3:BA$554,0),"")</f>
        <v/>
      </c>
      <c r="BB47" s="4" t="str">
        <f ca="1">IFERROR(RANK(order!BB47,order!BB$3:BB$554,0),"")</f>
        <v/>
      </c>
      <c r="BC47" s="10" t="str">
        <f ca="1">IFERROR(RANK(order!BC47,order!BC$3:BC$554,0),"")</f>
        <v/>
      </c>
      <c r="BD47" s="10" t="str">
        <f ca="1">IFERROR(RANK(order!BD47,order!BD$3:BD$554,0),"")</f>
        <v/>
      </c>
      <c r="BE47" s="10" t="str">
        <f ca="1">IFERROR(RANK(order!BE47,order!BE$3:BE$554,0),"")</f>
        <v/>
      </c>
      <c r="BF47" s="4" t="str">
        <f ca="1">IFERROR(RANK(order!BF47,order!BF$3:BF$554,0),"")</f>
        <v/>
      </c>
      <c r="BG47" s="4" t="str">
        <f ca="1">IFERROR(RANK(order!BG47,order!BG$3:BG$554,0),"")</f>
        <v/>
      </c>
      <c r="BH47" s="4" t="str">
        <f ca="1">IFERROR(RANK(order!BH47,order!BH$3:BH$554,0),"")</f>
        <v/>
      </c>
      <c r="BI47" s="10" t="str">
        <f ca="1">IFERROR(RANK(order!BI47,order!BI$3:BI$554,0),"")</f>
        <v/>
      </c>
      <c r="BJ47" s="10" t="str">
        <f ca="1">IFERROR(RANK(order!BJ47,order!BJ$3:BJ$554,0),"")</f>
        <v/>
      </c>
      <c r="BK47" s="10" t="str">
        <f ca="1">IFERROR(RANK(order!BK47,order!BK$3:BK$554,0),"")</f>
        <v/>
      </c>
      <c r="BL47" s="4" t="str">
        <f ca="1">IFERROR(RANK(order!BL47,order!BL$3:BL$554,0),"")</f>
        <v/>
      </c>
      <c r="BM47" s="4" t="str">
        <f ca="1">IFERROR(RANK(order!BM47,order!BM$3:BM$554,0),"")</f>
        <v/>
      </c>
      <c r="BN47" s="4" t="str">
        <f ca="1">IFERROR(RANK(order!BN47,order!BN$3:BN$554,0),"")</f>
        <v/>
      </c>
      <c r="BO47" s="10" t="str">
        <f ca="1">IFERROR(RANK(order!BO47,order!BO$3:BO$554,0),"")</f>
        <v/>
      </c>
      <c r="BP47" s="10" t="str">
        <f ca="1">IFERROR(RANK(order!BP47,order!BP$3:BP$554,0),"")</f>
        <v/>
      </c>
      <c r="BQ47" s="10" t="str">
        <f ca="1">IFERROR(RANK(order!BQ47,order!BQ$3:BQ$554,0),"")</f>
        <v/>
      </c>
      <c r="BR47" s="4" t="str">
        <f ca="1">IFERROR(RANK(order!BR47,order!BR$3:BR$554,0),"")</f>
        <v/>
      </c>
      <c r="BS47" s="4" t="str">
        <f ca="1">IFERROR(RANK(order!BS47,order!BS$3:BS$554,0),"")</f>
        <v/>
      </c>
      <c r="BT47" s="4" t="str">
        <f ca="1">IFERROR(RANK(order!BT47,order!BT$3:BT$554,0),"")</f>
        <v/>
      </c>
      <c r="BU47" s="95">
        <f t="shared" si="77"/>
        <v>45</v>
      </c>
      <c r="BV47" s="35" t="str">
        <f t="shared" si="78"/>
        <v>E1</v>
      </c>
      <c r="BW47" s="55">
        <f t="shared" ca="1" si="1"/>
        <v>43334</v>
      </c>
      <c r="BX47" s="56" t="str">
        <f t="shared" ca="1" si="2"/>
        <v>Bolton</v>
      </c>
      <c r="BY47" s="56" t="str">
        <f t="shared" ca="1" si="3"/>
        <v>Birmingham</v>
      </c>
      <c r="BZ47" s="57">
        <f t="shared" ca="1" si="4"/>
        <v>1</v>
      </c>
      <c r="CA47" s="57">
        <f t="shared" ca="1" si="5"/>
        <v>0</v>
      </c>
      <c r="CB47" s="58" t="str">
        <f t="shared" ca="1" si="6"/>
        <v>H</v>
      </c>
      <c r="CC47" s="57">
        <f t="shared" ca="1" si="7"/>
        <v>0</v>
      </c>
      <c r="CD47" s="57">
        <f t="shared" ca="1" si="8"/>
        <v>0</v>
      </c>
      <c r="CE47" s="58" t="str">
        <f t="shared" ca="1" si="9"/>
        <v>D</v>
      </c>
      <c r="CF47" s="59" t="str">
        <f t="shared" ca="1" si="10"/>
        <v>L Probert</v>
      </c>
      <c r="CG47" s="57">
        <f t="shared" ca="1" si="11"/>
        <v>8</v>
      </c>
      <c r="CH47" s="57">
        <f t="shared" ca="1" si="12"/>
        <v>18</v>
      </c>
      <c r="CI47" s="57">
        <f t="shared" ca="1" si="13"/>
        <v>4</v>
      </c>
      <c r="CJ47" s="57">
        <f t="shared" ca="1" si="14"/>
        <v>6</v>
      </c>
      <c r="CK47" s="57">
        <f t="shared" ca="1" si="15"/>
        <v>11</v>
      </c>
      <c r="CL47" s="57">
        <f t="shared" ca="1" si="16"/>
        <v>15</v>
      </c>
      <c r="CM47" s="57">
        <f t="shared" ca="1" si="17"/>
        <v>3</v>
      </c>
      <c r="CN47" s="57">
        <f t="shared" ca="1" si="18"/>
        <v>10</v>
      </c>
      <c r="CO47" s="57">
        <f t="shared" ca="1" si="19"/>
        <v>2</v>
      </c>
      <c r="CP47" s="57">
        <f t="shared" ca="1" si="20"/>
        <v>3</v>
      </c>
      <c r="CQ47" s="57">
        <f t="shared" ca="1" si="21"/>
        <v>0</v>
      </c>
      <c r="CR47" s="57">
        <f t="shared" ca="1" si="22"/>
        <v>0</v>
      </c>
      <c r="CS47" s="60">
        <f t="shared" ca="1" si="23"/>
        <v>3.1</v>
      </c>
      <c r="CT47" s="60">
        <f t="shared" ca="1" si="24"/>
        <v>3.1</v>
      </c>
      <c r="CU47" s="60">
        <f t="shared" ca="1" si="25"/>
        <v>2.62</v>
      </c>
      <c r="CV47" s="60">
        <f t="shared" ca="1" si="26"/>
        <v>2.98</v>
      </c>
      <c r="CW47" s="60">
        <f t="shared" ca="1" si="27"/>
        <v>3.18</v>
      </c>
      <c r="CX47" s="60">
        <f t="shared" ca="1" si="28"/>
        <v>2.67</v>
      </c>
      <c r="CY47" s="60">
        <f t="shared" ca="1" si="29"/>
        <v>2.41</v>
      </c>
      <c r="CZ47" s="60">
        <f t="shared" ca="1" si="30"/>
        <v>1.54</v>
      </c>
      <c r="DA47" s="65">
        <f t="shared" ca="1" si="31"/>
        <v>1</v>
      </c>
      <c r="DB47" s="65">
        <f t="shared" ca="1" si="32"/>
        <v>0</v>
      </c>
      <c r="DC47" s="65">
        <f t="shared" ca="1" si="33"/>
        <v>1</v>
      </c>
      <c r="DD47" s="65">
        <f t="shared" ca="1" si="34"/>
        <v>1</v>
      </c>
      <c r="DE47" s="65">
        <f t="shared" ca="1" si="35"/>
        <v>0</v>
      </c>
      <c r="DF47" s="66" t="str">
        <f t="shared" ca="1" si="36"/>
        <v>H</v>
      </c>
      <c r="DG47" s="66" t="str">
        <f t="shared" ca="1" si="37"/>
        <v>D-H</v>
      </c>
      <c r="DH47" s="66" t="str">
        <f t="shared" ca="1" si="38"/>
        <v>H10</v>
      </c>
      <c r="DI47" s="66" t="str">
        <f t="shared" ca="1" si="39"/>
        <v>D00</v>
      </c>
      <c r="DJ47" s="66" t="str">
        <f t="shared" ca="1" si="40"/>
        <v>H10</v>
      </c>
      <c r="DK47" s="65" t="str">
        <f t="shared" ca="1" si="41"/>
        <v>No</v>
      </c>
      <c r="DL47" s="65">
        <f t="shared" ca="1" si="42"/>
        <v>0</v>
      </c>
      <c r="DM47" s="65">
        <f t="shared" ca="1" si="43"/>
        <v>0</v>
      </c>
      <c r="DN47" s="65">
        <f t="shared" ca="1" si="44"/>
        <v>1</v>
      </c>
      <c r="DO47" s="65">
        <f t="shared" ca="1" si="45"/>
        <v>0</v>
      </c>
      <c r="DP47" s="65">
        <f t="shared" ca="1" si="46"/>
        <v>0</v>
      </c>
      <c r="DQ47" s="65">
        <f t="shared" ca="1" si="47"/>
        <v>0</v>
      </c>
      <c r="DR47" s="69">
        <f t="shared" ca="1" si="48"/>
        <v>2.1</v>
      </c>
      <c r="DS47" s="69">
        <f t="shared" ca="1" si="49"/>
        <v>-1</v>
      </c>
      <c r="DT47" s="69">
        <f t="shared" ca="1" si="50"/>
        <v>-1</v>
      </c>
      <c r="DU47" s="69">
        <f t="shared" ca="1" si="51"/>
        <v>1.98</v>
      </c>
      <c r="DV47" s="69">
        <f t="shared" ca="1" si="52"/>
        <v>-1</v>
      </c>
      <c r="DW47" s="69">
        <f t="shared" ca="1" si="53"/>
        <v>-1</v>
      </c>
      <c r="DX47" s="69">
        <f t="shared" ca="1" si="54"/>
        <v>-1</v>
      </c>
      <c r="DY47" s="69">
        <f t="shared" ca="1" si="55"/>
        <v>0.54</v>
      </c>
      <c r="DZ47" s="72">
        <f t="shared" ca="1" si="56"/>
        <v>102.68406796355578</v>
      </c>
      <c r="EA47" s="72">
        <f t="shared" ca="1" si="57"/>
        <v>102.45677138096818</v>
      </c>
      <c r="EB47" s="72">
        <f t="shared" ca="1" si="58"/>
        <v>106.42884086867488</v>
      </c>
      <c r="EC47" s="65">
        <f t="shared" ca="1" si="59"/>
        <v>1</v>
      </c>
      <c r="ED47" s="65">
        <f t="shared" ca="1" si="60"/>
        <v>0</v>
      </c>
      <c r="EE47" s="65">
        <f t="shared" ca="1" si="61"/>
        <v>0</v>
      </c>
      <c r="EF47" s="65">
        <f t="shared" ca="1" si="62"/>
        <v>1</v>
      </c>
      <c r="EG47" s="65">
        <f t="shared" ca="1" si="63"/>
        <v>0</v>
      </c>
      <c r="EH47" s="65">
        <f t="shared" ca="1" si="64"/>
        <v>1</v>
      </c>
      <c r="EI47" s="429" t="str">
        <f t="shared" ca="1" si="65"/>
        <v>Yes</v>
      </c>
      <c r="EJ47" s="428" t="str">
        <f t="shared" ca="1" si="66"/>
        <v>S</v>
      </c>
      <c r="EK47" s="428" t="str">
        <f t="shared" ca="1" si="67"/>
        <v>Under</v>
      </c>
      <c r="EL47" s="65" t="str">
        <f t="shared" ca="1" si="68"/>
        <v>No</v>
      </c>
      <c r="EM47" s="65" t="str">
        <f t="shared" ca="1" si="69"/>
        <v>No</v>
      </c>
      <c r="EN47" s="65">
        <f t="shared" ca="1" si="70"/>
        <v>50</v>
      </c>
      <c r="EO47" s="433">
        <f t="shared" ca="1" si="71"/>
        <v>5</v>
      </c>
      <c r="EP47" s="433">
        <f t="shared" ca="1" si="72"/>
        <v>0</v>
      </c>
      <c r="EQ47" s="433">
        <f t="shared" ca="1" si="73"/>
        <v>13</v>
      </c>
      <c r="ER47" s="433">
        <f t="shared" ca="1" si="74"/>
        <v>26</v>
      </c>
      <c r="ES47" s="433">
        <f t="shared" ca="1" si="75"/>
        <v>10</v>
      </c>
      <c r="ET47" s="433">
        <f t="shared" ca="1" si="76"/>
        <v>26</v>
      </c>
      <c r="EU47" s="433">
        <f ca="1">IF(OR(CO47="",CQ47=""),"",Discipline!$P$3*CO47+Discipline!$X$3*CQ47)</f>
        <v>20</v>
      </c>
      <c r="EV47" s="433">
        <f ca="1">IF(OR(CP47="",CR47=""),"",Discipline!$P$3*CP47+Discipline!$X$3*CR47)</f>
        <v>30</v>
      </c>
    </row>
    <row r="48" spans="1:152" x14ac:dyDescent="0.25">
      <c r="A48" s="10" t="str">
        <f ca="1">IFERROR(RANK(order!A48,order!A$3:A$554,0),"")</f>
        <v/>
      </c>
      <c r="B48" s="10" t="str">
        <f ca="1">IFERROR(RANK(order!B48,order!B$3:B$554,0),"")</f>
        <v/>
      </c>
      <c r="C48" s="10" t="str">
        <f ca="1">IFERROR(RANK(order!C48,order!C$3:C$554,0),"")</f>
        <v/>
      </c>
      <c r="D48" s="4" t="str">
        <f ca="1">IFERROR(RANK(order!D48,order!D$3:D$554,0),"")</f>
        <v/>
      </c>
      <c r="E48" s="4" t="str">
        <f ca="1">IFERROR(RANK(order!E48,order!E$3:E$554,0),"")</f>
        <v/>
      </c>
      <c r="F48" s="4" t="str">
        <f ca="1">IFERROR(RANK(order!F48,order!F$3:F$554,0),"")</f>
        <v/>
      </c>
      <c r="G48" s="10" t="str">
        <f ca="1">IFERROR(RANK(order!G48,order!G$3:G$554,0),"")</f>
        <v/>
      </c>
      <c r="H48" s="10" t="str">
        <f ca="1">IFERROR(RANK(order!H48,order!H$3:H$554,0),"")</f>
        <v/>
      </c>
      <c r="I48" s="10" t="str">
        <f ca="1">IFERROR(RANK(order!I48,order!I$3:I$554,0),"")</f>
        <v/>
      </c>
      <c r="J48" s="4" t="str">
        <f ca="1">IFERROR(RANK(order!J48,order!J$3:J$554,0),"")</f>
        <v/>
      </c>
      <c r="K48" s="4" t="str">
        <f ca="1">IFERROR(RANK(order!K48,order!K$3:K$554,0),"")</f>
        <v/>
      </c>
      <c r="L48" s="4" t="str">
        <f ca="1">IFERROR(RANK(order!L48,order!L$3:L$554,0),"")</f>
        <v/>
      </c>
      <c r="M48" s="10" t="str">
        <f ca="1">IFERROR(RANK(order!M48,order!M$3:M$554,0),"")</f>
        <v/>
      </c>
      <c r="N48" s="10" t="str">
        <f ca="1">IFERROR(RANK(order!N48,order!N$3:N$554,0),"")</f>
        <v/>
      </c>
      <c r="O48" s="10" t="str">
        <f ca="1">IFERROR(RANK(order!O48,order!O$3:O$554,0),"")</f>
        <v/>
      </c>
      <c r="P48" s="4" t="str">
        <f ca="1">IFERROR(RANK(order!P48,order!P$3:P$554,0),"")</f>
        <v/>
      </c>
      <c r="Q48" s="4" t="str">
        <f ca="1">IFERROR(RANK(order!Q48,order!Q$3:Q$554,0),"")</f>
        <v/>
      </c>
      <c r="R48" s="4" t="str">
        <f ca="1">IFERROR(RANK(order!R48,order!R$3:R$554,0),"")</f>
        <v/>
      </c>
      <c r="S48" s="10" t="str">
        <f ca="1">IFERROR(RANK(order!S48,order!S$3:S$554,0),"")</f>
        <v/>
      </c>
      <c r="T48" s="10" t="str">
        <f ca="1">IFERROR(RANK(order!T48,order!T$3:T$554,0),"")</f>
        <v/>
      </c>
      <c r="U48" s="10" t="str">
        <f ca="1">IFERROR(RANK(order!U48,order!U$3:U$554,0),"")</f>
        <v/>
      </c>
      <c r="V48" s="4" t="str">
        <f ca="1">IFERROR(RANK(order!V48,order!V$3:V$554,0),"")</f>
        <v/>
      </c>
      <c r="W48" s="4" t="str">
        <f ca="1">IFERROR(RANK(order!W48,order!W$3:W$554,0),"")</f>
        <v/>
      </c>
      <c r="X48" s="4" t="str">
        <f ca="1">IFERROR(RANK(order!X48,order!X$3:X$554,0),"")</f>
        <v/>
      </c>
      <c r="Y48" s="10" t="str">
        <f ca="1">IFERROR(RANK(order!Y48,order!Y$3:Y$554,0),"")</f>
        <v/>
      </c>
      <c r="Z48" s="10" t="str">
        <f ca="1">IFERROR(RANK(order!Z48,order!Z$3:Z$554,0),"")</f>
        <v/>
      </c>
      <c r="AA48" s="10" t="str">
        <f ca="1">IFERROR(RANK(order!AA48,order!AA$3:AA$554,0),"")</f>
        <v/>
      </c>
      <c r="AB48" s="4" t="str">
        <f ca="1">IFERROR(RANK(order!AB48,order!AB$3:AB$554,0),"")</f>
        <v/>
      </c>
      <c r="AC48" s="4" t="str">
        <f ca="1">IFERROR(RANK(order!AC48,order!AC$3:AC$554,0),"")</f>
        <v/>
      </c>
      <c r="AD48" s="4" t="str">
        <f ca="1">IFERROR(RANK(order!AD48,order!AD$3:AD$554,0),"")</f>
        <v/>
      </c>
      <c r="AE48" s="10" t="str">
        <f ca="1">IFERROR(RANK(order!AE48,order!AE$3:AE$554,0),"")</f>
        <v/>
      </c>
      <c r="AF48" s="10" t="str">
        <f ca="1">IFERROR(RANK(order!AF48,order!AF$3:AF$554,0),"")</f>
        <v/>
      </c>
      <c r="AG48" s="10" t="str">
        <f ca="1">IFERROR(RANK(order!AG48,order!AG$3:AG$554,0),"")</f>
        <v/>
      </c>
      <c r="AH48" s="4" t="str">
        <f ca="1">IFERROR(RANK(order!AH48,order!AH$3:AH$554,0),"")</f>
        <v/>
      </c>
      <c r="AI48" s="4" t="str">
        <f ca="1">IFERROR(RANK(order!AI48,order!AI$3:AI$554,0),"")</f>
        <v/>
      </c>
      <c r="AJ48" s="4" t="str">
        <f ca="1">IFERROR(RANK(order!AJ48,order!AJ$3:AJ$554,0),"")</f>
        <v/>
      </c>
      <c r="AK48" s="10">
        <f ca="1">IFERROR(RANK(order!AK48,order!AK$3:AK$554,0),"")</f>
        <v>5</v>
      </c>
      <c r="AL48" s="10" t="str">
        <f ca="1">IFERROR(RANK(order!AL48,order!AL$3:AL$554,0),"")</f>
        <v/>
      </c>
      <c r="AM48" s="10">
        <f ca="1">IFERROR(RANK(order!AM48,order!AM$3:AM$554,0),"")</f>
        <v>9</v>
      </c>
      <c r="AN48" s="4" t="str">
        <f ca="1">IFERROR(RANK(order!AN48,order!AN$3:AN$554,0),"")</f>
        <v/>
      </c>
      <c r="AO48" s="4" t="str">
        <f ca="1">IFERROR(RANK(order!AO48,order!AO$3:AO$554,0),"")</f>
        <v/>
      </c>
      <c r="AP48" s="4" t="str">
        <f ca="1">IFERROR(RANK(order!AP48,order!AP$3:AP$554,0),"")</f>
        <v/>
      </c>
      <c r="AQ48" s="10" t="str">
        <f ca="1">IFERROR(RANK(order!AQ48,order!AQ$3:AQ$554,0),"")</f>
        <v/>
      </c>
      <c r="AR48" s="10">
        <f ca="1">IFERROR(RANK(order!AR48,order!AR$3:AR$554,0),"")</f>
        <v>5</v>
      </c>
      <c r="AS48" s="10">
        <f ca="1">IFERROR(RANK(order!AS48,order!AS$3:AS$554,0),"")</f>
        <v>9</v>
      </c>
      <c r="AT48" s="4" t="str">
        <f ca="1">IFERROR(RANK(order!AT48,order!AT$3:AT$554,0),"")</f>
        <v/>
      </c>
      <c r="AU48" s="4" t="str">
        <f ca="1">IFERROR(RANK(order!AU48,order!AU$3:AU$554,0),"")</f>
        <v/>
      </c>
      <c r="AV48" s="4" t="str">
        <f ca="1">IFERROR(RANK(order!AV48,order!AV$3:AV$554,0),"")</f>
        <v/>
      </c>
      <c r="AW48" s="10" t="str">
        <f ca="1">IFERROR(RANK(order!AW48,order!AW$3:AW$554,0),"")</f>
        <v/>
      </c>
      <c r="AX48" s="10" t="str">
        <f ca="1">IFERROR(RANK(order!AX48,order!AX$3:AX$554,0),"")</f>
        <v/>
      </c>
      <c r="AY48" s="10" t="str">
        <f ca="1">IFERROR(RANK(order!AY48,order!AY$3:AY$554,0),"")</f>
        <v/>
      </c>
      <c r="AZ48" s="4" t="str">
        <f ca="1">IFERROR(RANK(order!AZ48,order!AZ$3:AZ$554,0),"")</f>
        <v/>
      </c>
      <c r="BA48" s="4" t="str">
        <f ca="1">IFERROR(RANK(order!BA48,order!BA$3:BA$554,0),"")</f>
        <v/>
      </c>
      <c r="BB48" s="4" t="str">
        <f ca="1">IFERROR(RANK(order!BB48,order!BB$3:BB$554,0),"")</f>
        <v/>
      </c>
      <c r="BC48" s="10" t="str">
        <f ca="1">IFERROR(RANK(order!BC48,order!BC$3:BC$554,0),"")</f>
        <v/>
      </c>
      <c r="BD48" s="10" t="str">
        <f ca="1">IFERROR(RANK(order!BD48,order!BD$3:BD$554,0),"")</f>
        <v/>
      </c>
      <c r="BE48" s="10" t="str">
        <f ca="1">IFERROR(RANK(order!BE48,order!BE$3:BE$554,0),"")</f>
        <v/>
      </c>
      <c r="BF48" s="4" t="str">
        <f ca="1">IFERROR(RANK(order!BF48,order!BF$3:BF$554,0),"")</f>
        <v/>
      </c>
      <c r="BG48" s="4" t="str">
        <f ca="1">IFERROR(RANK(order!BG48,order!BG$3:BG$554,0),"")</f>
        <v/>
      </c>
      <c r="BH48" s="4" t="str">
        <f ca="1">IFERROR(RANK(order!BH48,order!BH$3:BH$554,0),"")</f>
        <v/>
      </c>
      <c r="BI48" s="10" t="str">
        <f ca="1">IFERROR(RANK(order!BI48,order!BI$3:BI$554,0),"")</f>
        <v/>
      </c>
      <c r="BJ48" s="10" t="str">
        <f ca="1">IFERROR(RANK(order!BJ48,order!BJ$3:BJ$554,0),"")</f>
        <v/>
      </c>
      <c r="BK48" s="10" t="str">
        <f ca="1">IFERROR(RANK(order!BK48,order!BK$3:BK$554,0),"")</f>
        <v/>
      </c>
      <c r="BL48" s="4" t="str">
        <f ca="1">IFERROR(RANK(order!BL48,order!BL$3:BL$554,0),"")</f>
        <v/>
      </c>
      <c r="BM48" s="4" t="str">
        <f ca="1">IFERROR(RANK(order!BM48,order!BM$3:BM$554,0),"")</f>
        <v/>
      </c>
      <c r="BN48" s="4" t="str">
        <f ca="1">IFERROR(RANK(order!BN48,order!BN$3:BN$554,0),"")</f>
        <v/>
      </c>
      <c r="BO48" s="10" t="str">
        <f ca="1">IFERROR(RANK(order!BO48,order!BO$3:BO$554,0),"")</f>
        <v/>
      </c>
      <c r="BP48" s="10" t="str">
        <f ca="1">IFERROR(RANK(order!BP48,order!BP$3:BP$554,0),"")</f>
        <v/>
      </c>
      <c r="BQ48" s="10" t="str">
        <f ca="1">IFERROR(RANK(order!BQ48,order!BQ$3:BQ$554,0),"")</f>
        <v/>
      </c>
      <c r="BR48" s="4" t="str">
        <f ca="1">IFERROR(RANK(order!BR48,order!BR$3:BR$554,0),"")</f>
        <v/>
      </c>
      <c r="BS48" s="4" t="str">
        <f ca="1">IFERROR(RANK(order!BS48,order!BS$3:BS$554,0),"")</f>
        <v/>
      </c>
      <c r="BT48" s="4" t="str">
        <f ca="1">IFERROR(RANK(order!BT48,order!BT$3:BT$554,0),"")</f>
        <v/>
      </c>
      <c r="BU48" s="95">
        <f t="shared" si="77"/>
        <v>46</v>
      </c>
      <c r="BV48" s="35" t="str">
        <f t="shared" si="78"/>
        <v>E1</v>
      </c>
      <c r="BW48" s="55">
        <f t="shared" ca="1" si="1"/>
        <v>43334</v>
      </c>
      <c r="BX48" s="56" t="str">
        <f t="shared" ca="1" si="2"/>
        <v>Norwich</v>
      </c>
      <c r="BY48" s="56" t="str">
        <f t="shared" ca="1" si="3"/>
        <v>Preston</v>
      </c>
      <c r="BZ48" s="57">
        <f t="shared" ca="1" si="4"/>
        <v>2</v>
      </c>
      <c r="CA48" s="57">
        <f t="shared" ca="1" si="5"/>
        <v>0</v>
      </c>
      <c r="CB48" s="58" t="str">
        <f t="shared" ca="1" si="6"/>
        <v>H</v>
      </c>
      <c r="CC48" s="57">
        <f t="shared" ca="1" si="7"/>
        <v>0</v>
      </c>
      <c r="CD48" s="57">
        <f t="shared" ca="1" si="8"/>
        <v>0</v>
      </c>
      <c r="CE48" s="58" t="str">
        <f t="shared" ca="1" si="9"/>
        <v>D</v>
      </c>
      <c r="CF48" s="59" t="str">
        <f t="shared" ca="1" si="10"/>
        <v>G Ward</v>
      </c>
      <c r="CG48" s="57">
        <f t="shared" ca="1" si="11"/>
        <v>12</v>
      </c>
      <c r="CH48" s="57">
        <f t="shared" ca="1" si="12"/>
        <v>9</v>
      </c>
      <c r="CI48" s="57">
        <f t="shared" ca="1" si="13"/>
        <v>4</v>
      </c>
      <c r="CJ48" s="57">
        <f t="shared" ca="1" si="14"/>
        <v>3</v>
      </c>
      <c r="CK48" s="57">
        <f t="shared" ca="1" si="15"/>
        <v>13</v>
      </c>
      <c r="CL48" s="57">
        <f t="shared" ca="1" si="16"/>
        <v>16</v>
      </c>
      <c r="CM48" s="57">
        <f t="shared" ca="1" si="17"/>
        <v>11</v>
      </c>
      <c r="CN48" s="57">
        <f t="shared" ca="1" si="18"/>
        <v>4</v>
      </c>
      <c r="CO48" s="57">
        <f t="shared" ca="1" si="19"/>
        <v>2</v>
      </c>
      <c r="CP48" s="57">
        <f t="shared" ca="1" si="20"/>
        <v>2</v>
      </c>
      <c r="CQ48" s="57">
        <f t="shared" ca="1" si="21"/>
        <v>0</v>
      </c>
      <c r="CR48" s="57">
        <f t="shared" ca="1" si="22"/>
        <v>0</v>
      </c>
      <c r="CS48" s="60">
        <f t="shared" ca="1" si="23"/>
        <v>2.4</v>
      </c>
      <c r="CT48" s="60">
        <f t="shared" ca="1" si="24"/>
        <v>3.4</v>
      </c>
      <c r="CU48" s="60">
        <f t="shared" ca="1" si="25"/>
        <v>3.2</v>
      </c>
      <c r="CV48" s="60">
        <f t="shared" ca="1" si="26"/>
        <v>2.48</v>
      </c>
      <c r="CW48" s="60">
        <f t="shared" ca="1" si="27"/>
        <v>3.34</v>
      </c>
      <c r="CX48" s="60">
        <f t="shared" ca="1" si="28"/>
        <v>3.1</v>
      </c>
      <c r="CY48" s="60">
        <f t="shared" ca="1" si="29"/>
        <v>2</v>
      </c>
      <c r="CZ48" s="60">
        <f t="shared" ca="1" si="30"/>
        <v>1.8</v>
      </c>
      <c r="DA48" s="65">
        <f t="shared" ca="1" si="31"/>
        <v>2</v>
      </c>
      <c r="DB48" s="65">
        <f t="shared" ca="1" si="32"/>
        <v>0</v>
      </c>
      <c r="DC48" s="65">
        <f t="shared" ca="1" si="33"/>
        <v>2</v>
      </c>
      <c r="DD48" s="65">
        <f t="shared" ca="1" si="34"/>
        <v>2</v>
      </c>
      <c r="DE48" s="65">
        <f t="shared" ca="1" si="35"/>
        <v>0</v>
      </c>
      <c r="DF48" s="66" t="str">
        <f t="shared" ca="1" si="36"/>
        <v>H</v>
      </c>
      <c r="DG48" s="66" t="str">
        <f t="shared" ca="1" si="37"/>
        <v>D-H</v>
      </c>
      <c r="DH48" s="66" t="str">
        <f t="shared" ca="1" si="38"/>
        <v>H20</v>
      </c>
      <c r="DI48" s="66" t="str">
        <f t="shared" ca="1" si="39"/>
        <v>D00</v>
      </c>
      <c r="DJ48" s="66" t="str">
        <f t="shared" ca="1" si="40"/>
        <v>H20</v>
      </c>
      <c r="DK48" s="65" t="str">
        <f t="shared" ca="1" si="41"/>
        <v>No</v>
      </c>
      <c r="DL48" s="65">
        <f t="shared" ca="1" si="42"/>
        <v>0</v>
      </c>
      <c r="DM48" s="65">
        <f t="shared" ca="1" si="43"/>
        <v>0</v>
      </c>
      <c r="DN48" s="65">
        <f t="shared" ca="1" si="44"/>
        <v>1</v>
      </c>
      <c r="DO48" s="65">
        <f t="shared" ca="1" si="45"/>
        <v>0</v>
      </c>
      <c r="DP48" s="65">
        <f t="shared" ca="1" si="46"/>
        <v>0</v>
      </c>
      <c r="DQ48" s="65">
        <f t="shared" ca="1" si="47"/>
        <v>0</v>
      </c>
      <c r="DR48" s="69">
        <f t="shared" ca="1" si="48"/>
        <v>1.4</v>
      </c>
      <c r="DS48" s="69">
        <f t="shared" ca="1" si="49"/>
        <v>-1</v>
      </c>
      <c r="DT48" s="69">
        <f t="shared" ca="1" si="50"/>
        <v>-1</v>
      </c>
      <c r="DU48" s="69">
        <f t="shared" ca="1" si="51"/>
        <v>1.48</v>
      </c>
      <c r="DV48" s="69">
        <f t="shared" ca="1" si="52"/>
        <v>-1</v>
      </c>
      <c r="DW48" s="69">
        <f t="shared" ca="1" si="53"/>
        <v>-1</v>
      </c>
      <c r="DX48" s="69">
        <f t="shared" ca="1" si="54"/>
        <v>-1</v>
      </c>
      <c r="DY48" s="69">
        <f t="shared" ca="1" si="55"/>
        <v>0.8</v>
      </c>
      <c r="DZ48" s="72">
        <f t="shared" ca="1" si="56"/>
        <v>102.32843137254903</v>
      </c>
      <c r="EA48" s="72">
        <f t="shared" ca="1" si="57"/>
        <v>102.52076492176937</v>
      </c>
      <c r="EB48" s="72">
        <f t="shared" ca="1" si="58"/>
        <v>105.55555555555556</v>
      </c>
      <c r="EC48" s="65">
        <f t="shared" ca="1" si="59"/>
        <v>1</v>
      </c>
      <c r="ED48" s="65">
        <f t="shared" ca="1" si="60"/>
        <v>0</v>
      </c>
      <c r="EE48" s="65">
        <f t="shared" ca="1" si="61"/>
        <v>0</v>
      </c>
      <c r="EF48" s="65">
        <f t="shared" ca="1" si="62"/>
        <v>1</v>
      </c>
      <c r="EG48" s="65">
        <f t="shared" ca="1" si="63"/>
        <v>0</v>
      </c>
      <c r="EH48" s="65">
        <f t="shared" ca="1" si="64"/>
        <v>1</v>
      </c>
      <c r="EI48" s="429" t="str">
        <f t="shared" ca="1" si="65"/>
        <v>Yes</v>
      </c>
      <c r="EJ48" s="428" t="str">
        <f t="shared" ca="1" si="66"/>
        <v>S</v>
      </c>
      <c r="EK48" s="428" t="str">
        <f t="shared" ca="1" si="67"/>
        <v>Under</v>
      </c>
      <c r="EL48" s="65" t="str">
        <f t="shared" ca="1" si="68"/>
        <v>No</v>
      </c>
      <c r="EM48" s="65" t="str">
        <f t="shared" ca="1" si="69"/>
        <v>No</v>
      </c>
      <c r="EN48" s="65">
        <f t="shared" ca="1" si="70"/>
        <v>40</v>
      </c>
      <c r="EO48" s="433">
        <f t="shared" ca="1" si="71"/>
        <v>4</v>
      </c>
      <c r="EP48" s="433">
        <f t="shared" ca="1" si="72"/>
        <v>0</v>
      </c>
      <c r="EQ48" s="433">
        <f t="shared" ca="1" si="73"/>
        <v>15</v>
      </c>
      <c r="ER48" s="433">
        <f t="shared" ca="1" si="74"/>
        <v>21</v>
      </c>
      <c r="ES48" s="433">
        <f t="shared" ca="1" si="75"/>
        <v>7</v>
      </c>
      <c r="ET48" s="433">
        <f t="shared" ca="1" si="76"/>
        <v>29</v>
      </c>
      <c r="EU48" s="433">
        <f ca="1">IF(OR(CO48="",CQ48=""),"",Discipline!$P$3*CO48+Discipline!$X$3*CQ48)</f>
        <v>20</v>
      </c>
      <c r="EV48" s="433">
        <f ca="1">IF(OR(CP48="",CR48=""),"",Discipline!$P$3*CP48+Discipline!$X$3*CR48)</f>
        <v>20</v>
      </c>
    </row>
    <row r="49" spans="1:152" x14ac:dyDescent="0.25">
      <c r="A49" s="10" t="str">
        <f ca="1">IFERROR(RANK(order!A49,order!A$3:A$554,0),"")</f>
        <v/>
      </c>
      <c r="B49" s="10" t="str">
        <f ca="1">IFERROR(RANK(order!B49,order!B$3:B$554,0),"")</f>
        <v/>
      </c>
      <c r="C49" s="10" t="str">
        <f ca="1">IFERROR(RANK(order!C49,order!C$3:C$554,0),"")</f>
        <v/>
      </c>
      <c r="D49" s="4" t="str">
        <f ca="1">IFERROR(RANK(order!D49,order!D$3:D$554,0),"")</f>
        <v/>
      </c>
      <c r="E49" s="4" t="str">
        <f ca="1">IFERROR(RANK(order!E49,order!E$3:E$554,0),"")</f>
        <v/>
      </c>
      <c r="F49" s="4" t="str">
        <f ca="1">IFERROR(RANK(order!F49,order!F$3:F$554,0),"")</f>
        <v/>
      </c>
      <c r="G49" s="10" t="str">
        <f ca="1">IFERROR(RANK(order!G49,order!G$3:G$554,0),"")</f>
        <v/>
      </c>
      <c r="H49" s="10" t="str">
        <f ca="1">IFERROR(RANK(order!H49,order!H$3:H$554,0),"")</f>
        <v/>
      </c>
      <c r="I49" s="10" t="str">
        <f ca="1">IFERROR(RANK(order!I49,order!I$3:I$554,0),"")</f>
        <v/>
      </c>
      <c r="J49" s="4" t="str">
        <f ca="1">IFERROR(RANK(order!J49,order!J$3:J$554,0),"")</f>
        <v/>
      </c>
      <c r="K49" s="4" t="str">
        <f ca="1">IFERROR(RANK(order!K49,order!K$3:K$554,0),"")</f>
        <v/>
      </c>
      <c r="L49" s="4" t="str">
        <f ca="1">IFERROR(RANK(order!L49,order!L$3:L$554,0),"")</f>
        <v/>
      </c>
      <c r="M49" s="10" t="str">
        <f ca="1">IFERROR(RANK(order!M49,order!M$3:M$554,0),"")</f>
        <v/>
      </c>
      <c r="N49" s="10" t="str">
        <f ca="1">IFERROR(RANK(order!N49,order!N$3:N$554,0),"")</f>
        <v/>
      </c>
      <c r="O49" s="10" t="str">
        <f ca="1">IFERROR(RANK(order!O49,order!O$3:O$554,0),"")</f>
        <v/>
      </c>
      <c r="P49" s="4" t="str">
        <f ca="1">IFERROR(RANK(order!P49,order!P$3:P$554,0),"")</f>
        <v/>
      </c>
      <c r="Q49" s="4" t="str">
        <f ca="1">IFERROR(RANK(order!Q49,order!Q$3:Q$554,0),"")</f>
        <v/>
      </c>
      <c r="R49" s="4" t="str">
        <f ca="1">IFERROR(RANK(order!R49,order!R$3:R$554,0),"")</f>
        <v/>
      </c>
      <c r="S49" s="10" t="str">
        <f ca="1">IFERROR(RANK(order!S49,order!S$3:S$554,0),"")</f>
        <v/>
      </c>
      <c r="T49" s="10" t="str">
        <f ca="1">IFERROR(RANK(order!T49,order!T$3:T$554,0),"")</f>
        <v/>
      </c>
      <c r="U49" s="10" t="str">
        <f ca="1">IFERROR(RANK(order!U49,order!U$3:U$554,0),"")</f>
        <v/>
      </c>
      <c r="V49" s="4" t="str">
        <f ca="1">IFERROR(RANK(order!V49,order!V$3:V$554,0),"")</f>
        <v/>
      </c>
      <c r="W49" s="4" t="str">
        <f ca="1">IFERROR(RANK(order!W49,order!W$3:W$554,0),"")</f>
        <v/>
      </c>
      <c r="X49" s="4" t="str">
        <f ca="1">IFERROR(RANK(order!X49,order!X$3:X$554,0),"")</f>
        <v/>
      </c>
      <c r="Y49" s="10" t="str">
        <f ca="1">IFERROR(RANK(order!Y49,order!Y$3:Y$554,0),"")</f>
        <v/>
      </c>
      <c r="Z49" s="10" t="str">
        <f ca="1">IFERROR(RANK(order!Z49,order!Z$3:Z$554,0),"")</f>
        <v/>
      </c>
      <c r="AA49" s="10" t="str">
        <f ca="1">IFERROR(RANK(order!AA49,order!AA$3:AA$554,0),"")</f>
        <v/>
      </c>
      <c r="AB49" s="4" t="str">
        <f ca="1">IFERROR(RANK(order!AB49,order!AB$3:AB$554,0),"")</f>
        <v/>
      </c>
      <c r="AC49" s="4" t="str">
        <f ca="1">IFERROR(RANK(order!AC49,order!AC$3:AC$554,0),"")</f>
        <v/>
      </c>
      <c r="AD49" s="4" t="str">
        <f ca="1">IFERROR(RANK(order!AD49,order!AD$3:AD$554,0),"")</f>
        <v/>
      </c>
      <c r="AE49" s="10" t="str">
        <f ca="1">IFERROR(RANK(order!AE49,order!AE$3:AE$554,0),"")</f>
        <v/>
      </c>
      <c r="AF49" s="10" t="str">
        <f ca="1">IFERROR(RANK(order!AF49,order!AF$3:AF$554,0),"")</f>
        <v/>
      </c>
      <c r="AG49" s="10" t="str">
        <f ca="1">IFERROR(RANK(order!AG49,order!AG$3:AG$554,0),"")</f>
        <v/>
      </c>
      <c r="AH49" s="4" t="str">
        <f ca="1">IFERROR(RANK(order!AH49,order!AH$3:AH$554,0),"")</f>
        <v/>
      </c>
      <c r="AI49" s="4">
        <f ca="1">IFERROR(RANK(order!AI49,order!AI$3:AI$554,0),"")</f>
        <v>5</v>
      </c>
      <c r="AJ49" s="4">
        <f ca="1">IFERROR(RANK(order!AJ49,order!AJ$3:AJ$554,0),"")</f>
        <v>9</v>
      </c>
      <c r="AK49" s="10" t="str">
        <f ca="1">IFERROR(RANK(order!AK49,order!AK$3:AK$554,0),"")</f>
        <v/>
      </c>
      <c r="AL49" s="10" t="str">
        <f ca="1">IFERROR(RANK(order!AL49,order!AL$3:AL$554,0),"")</f>
        <v/>
      </c>
      <c r="AM49" s="10" t="str">
        <f ca="1">IFERROR(RANK(order!AM49,order!AM$3:AM$554,0),"")</f>
        <v/>
      </c>
      <c r="AN49" s="4" t="str">
        <f ca="1">IFERROR(RANK(order!AN49,order!AN$3:AN$554,0),"")</f>
        <v/>
      </c>
      <c r="AO49" s="4" t="str">
        <f ca="1">IFERROR(RANK(order!AO49,order!AO$3:AO$554,0),"")</f>
        <v/>
      </c>
      <c r="AP49" s="4" t="str">
        <f ca="1">IFERROR(RANK(order!AP49,order!AP$3:AP$554,0),"")</f>
        <v/>
      </c>
      <c r="AQ49" s="10" t="str">
        <f ca="1">IFERROR(RANK(order!AQ49,order!AQ$3:AQ$554,0),"")</f>
        <v/>
      </c>
      <c r="AR49" s="10" t="str">
        <f ca="1">IFERROR(RANK(order!AR49,order!AR$3:AR$554,0),"")</f>
        <v/>
      </c>
      <c r="AS49" s="10" t="str">
        <f ca="1">IFERROR(RANK(order!AS49,order!AS$3:AS$554,0),"")</f>
        <v/>
      </c>
      <c r="AT49" s="4" t="str">
        <f ca="1">IFERROR(RANK(order!AT49,order!AT$3:AT$554,0),"")</f>
        <v/>
      </c>
      <c r="AU49" s="4" t="str">
        <f ca="1">IFERROR(RANK(order!AU49,order!AU$3:AU$554,0),"")</f>
        <v/>
      </c>
      <c r="AV49" s="4" t="str">
        <f ca="1">IFERROR(RANK(order!AV49,order!AV$3:AV$554,0),"")</f>
        <v/>
      </c>
      <c r="AW49" s="10" t="str">
        <f ca="1">IFERROR(RANK(order!AW49,order!AW$3:AW$554,0),"")</f>
        <v/>
      </c>
      <c r="AX49" s="10" t="str">
        <f ca="1">IFERROR(RANK(order!AX49,order!AX$3:AX$554,0),"")</f>
        <v/>
      </c>
      <c r="AY49" s="10" t="str">
        <f ca="1">IFERROR(RANK(order!AY49,order!AY$3:AY$554,0),"")</f>
        <v/>
      </c>
      <c r="AZ49" s="4" t="str">
        <f ca="1">IFERROR(RANK(order!AZ49,order!AZ$3:AZ$554,0),"")</f>
        <v/>
      </c>
      <c r="BA49" s="4" t="str">
        <f ca="1">IFERROR(RANK(order!BA49,order!BA$3:BA$554,0),"")</f>
        <v/>
      </c>
      <c r="BB49" s="4" t="str">
        <f ca="1">IFERROR(RANK(order!BB49,order!BB$3:BB$554,0),"")</f>
        <v/>
      </c>
      <c r="BC49" s="10" t="str">
        <f ca="1">IFERROR(RANK(order!BC49,order!BC$3:BC$554,0),"")</f>
        <v/>
      </c>
      <c r="BD49" s="10" t="str">
        <f ca="1">IFERROR(RANK(order!BD49,order!BD$3:BD$554,0),"")</f>
        <v/>
      </c>
      <c r="BE49" s="10" t="str">
        <f ca="1">IFERROR(RANK(order!BE49,order!BE$3:BE$554,0),"")</f>
        <v/>
      </c>
      <c r="BF49" s="4">
        <f ca="1">IFERROR(RANK(order!BF49,order!BF$3:BF$554,0),"")</f>
        <v>5</v>
      </c>
      <c r="BG49" s="4" t="str">
        <f ca="1">IFERROR(RANK(order!BG49,order!BG$3:BG$554,0),"")</f>
        <v/>
      </c>
      <c r="BH49" s="4">
        <f ca="1">IFERROR(RANK(order!BH49,order!BH$3:BH$554,0),"")</f>
        <v>9</v>
      </c>
      <c r="BI49" s="10" t="str">
        <f ca="1">IFERROR(RANK(order!BI49,order!BI$3:BI$554,0),"")</f>
        <v/>
      </c>
      <c r="BJ49" s="10" t="str">
        <f ca="1">IFERROR(RANK(order!BJ49,order!BJ$3:BJ$554,0),"")</f>
        <v/>
      </c>
      <c r="BK49" s="10" t="str">
        <f ca="1">IFERROR(RANK(order!BK49,order!BK$3:BK$554,0),"")</f>
        <v/>
      </c>
      <c r="BL49" s="4" t="str">
        <f ca="1">IFERROR(RANK(order!BL49,order!BL$3:BL$554,0),"")</f>
        <v/>
      </c>
      <c r="BM49" s="4" t="str">
        <f ca="1">IFERROR(RANK(order!BM49,order!BM$3:BM$554,0),"")</f>
        <v/>
      </c>
      <c r="BN49" s="4" t="str">
        <f ca="1">IFERROR(RANK(order!BN49,order!BN$3:BN$554,0),"")</f>
        <v/>
      </c>
      <c r="BO49" s="10" t="str">
        <f ca="1">IFERROR(RANK(order!BO49,order!BO$3:BO$554,0),"")</f>
        <v/>
      </c>
      <c r="BP49" s="10" t="str">
        <f ca="1">IFERROR(RANK(order!BP49,order!BP$3:BP$554,0),"")</f>
        <v/>
      </c>
      <c r="BQ49" s="10" t="str">
        <f ca="1">IFERROR(RANK(order!BQ49,order!BQ$3:BQ$554,0),"")</f>
        <v/>
      </c>
      <c r="BR49" s="4" t="str">
        <f ca="1">IFERROR(RANK(order!BR49,order!BR$3:BR$554,0),"")</f>
        <v/>
      </c>
      <c r="BS49" s="4" t="str">
        <f ca="1">IFERROR(RANK(order!BS49,order!BS$3:BS$554,0),"")</f>
        <v/>
      </c>
      <c r="BT49" s="4" t="str">
        <f ca="1">IFERROR(RANK(order!BT49,order!BT$3:BT$554,0),"")</f>
        <v/>
      </c>
      <c r="BU49" s="95">
        <f t="shared" si="77"/>
        <v>47</v>
      </c>
      <c r="BV49" s="35" t="str">
        <f t="shared" si="78"/>
        <v>E1</v>
      </c>
      <c r="BW49" s="55">
        <f t="shared" ca="1" si="1"/>
        <v>43334</v>
      </c>
      <c r="BX49" s="56" t="str">
        <f t="shared" ca="1" si="2"/>
        <v>Sheffield Weds</v>
      </c>
      <c r="BY49" s="56" t="str">
        <f t="shared" ca="1" si="3"/>
        <v>Millwall</v>
      </c>
      <c r="BZ49" s="57">
        <f t="shared" ca="1" si="4"/>
        <v>2</v>
      </c>
      <c r="CA49" s="57">
        <f t="shared" ca="1" si="5"/>
        <v>1</v>
      </c>
      <c r="CB49" s="58" t="str">
        <f t="shared" ca="1" si="6"/>
        <v>H</v>
      </c>
      <c r="CC49" s="57">
        <f t="shared" ca="1" si="7"/>
        <v>1</v>
      </c>
      <c r="CD49" s="57">
        <f t="shared" ca="1" si="8"/>
        <v>0</v>
      </c>
      <c r="CE49" s="58" t="str">
        <f t="shared" ca="1" si="9"/>
        <v>H</v>
      </c>
      <c r="CF49" s="59" t="str">
        <f t="shared" ca="1" si="10"/>
        <v>A Madley</v>
      </c>
      <c r="CG49" s="57">
        <f t="shared" ca="1" si="11"/>
        <v>13</v>
      </c>
      <c r="CH49" s="57">
        <f t="shared" ca="1" si="12"/>
        <v>12</v>
      </c>
      <c r="CI49" s="57">
        <f t="shared" ca="1" si="13"/>
        <v>3</v>
      </c>
      <c r="CJ49" s="57">
        <f t="shared" ca="1" si="14"/>
        <v>4</v>
      </c>
      <c r="CK49" s="57">
        <f t="shared" ca="1" si="15"/>
        <v>8</v>
      </c>
      <c r="CL49" s="57">
        <f t="shared" ca="1" si="16"/>
        <v>10</v>
      </c>
      <c r="CM49" s="57">
        <f t="shared" ca="1" si="17"/>
        <v>7</v>
      </c>
      <c r="CN49" s="57">
        <f t="shared" ca="1" si="18"/>
        <v>4</v>
      </c>
      <c r="CO49" s="57">
        <f t="shared" ca="1" si="19"/>
        <v>2</v>
      </c>
      <c r="CP49" s="57">
        <f t="shared" ca="1" si="20"/>
        <v>0</v>
      </c>
      <c r="CQ49" s="57">
        <f t="shared" ca="1" si="21"/>
        <v>0</v>
      </c>
      <c r="CR49" s="57">
        <f t="shared" ca="1" si="22"/>
        <v>0</v>
      </c>
      <c r="CS49" s="60">
        <f t="shared" ca="1" si="23"/>
        <v>3.1</v>
      </c>
      <c r="CT49" s="60">
        <f t="shared" ca="1" si="24"/>
        <v>3.3</v>
      </c>
      <c r="CU49" s="60">
        <f t="shared" ca="1" si="25"/>
        <v>2.5</v>
      </c>
      <c r="CV49" s="60">
        <f t="shared" ca="1" si="26"/>
        <v>3.18</v>
      </c>
      <c r="CW49" s="60">
        <f t="shared" ca="1" si="27"/>
        <v>3.37</v>
      </c>
      <c r="CX49" s="60">
        <f t="shared" ca="1" si="28"/>
        <v>2.4</v>
      </c>
      <c r="CY49" s="60">
        <f t="shared" ca="1" si="29"/>
        <v>2.15</v>
      </c>
      <c r="CZ49" s="60">
        <f t="shared" ca="1" si="30"/>
        <v>1.69</v>
      </c>
      <c r="DA49" s="65">
        <f t="shared" ca="1" si="31"/>
        <v>3</v>
      </c>
      <c r="DB49" s="65">
        <f t="shared" ca="1" si="32"/>
        <v>1</v>
      </c>
      <c r="DC49" s="65">
        <f t="shared" ca="1" si="33"/>
        <v>2</v>
      </c>
      <c r="DD49" s="65">
        <f t="shared" ca="1" si="34"/>
        <v>1</v>
      </c>
      <c r="DE49" s="65">
        <f t="shared" ca="1" si="35"/>
        <v>1</v>
      </c>
      <c r="DF49" s="66" t="str">
        <f t="shared" ca="1" si="36"/>
        <v>D</v>
      </c>
      <c r="DG49" s="66" t="str">
        <f t="shared" ca="1" si="37"/>
        <v>H-H</v>
      </c>
      <c r="DH49" s="66" t="str">
        <f t="shared" ca="1" si="38"/>
        <v>H21</v>
      </c>
      <c r="DI49" s="66" t="str">
        <f t="shared" ca="1" si="39"/>
        <v>H10</v>
      </c>
      <c r="DJ49" s="66" t="str">
        <f t="shared" ca="1" si="40"/>
        <v>D11</v>
      </c>
      <c r="DK49" s="65" t="str">
        <f t="shared" ca="1" si="41"/>
        <v>Yes</v>
      </c>
      <c r="DL49" s="65">
        <f t="shared" ca="1" si="42"/>
        <v>1</v>
      </c>
      <c r="DM49" s="65">
        <f t="shared" ca="1" si="43"/>
        <v>0</v>
      </c>
      <c r="DN49" s="65">
        <f t="shared" ca="1" si="44"/>
        <v>0</v>
      </c>
      <c r="DO49" s="65">
        <f t="shared" ca="1" si="45"/>
        <v>0</v>
      </c>
      <c r="DP49" s="65">
        <f t="shared" ca="1" si="46"/>
        <v>0</v>
      </c>
      <c r="DQ49" s="65">
        <f t="shared" ca="1" si="47"/>
        <v>0</v>
      </c>
      <c r="DR49" s="69">
        <f t="shared" ca="1" si="48"/>
        <v>2.1</v>
      </c>
      <c r="DS49" s="69">
        <f t="shared" ca="1" si="49"/>
        <v>-1</v>
      </c>
      <c r="DT49" s="69">
        <f t="shared" ca="1" si="50"/>
        <v>-1</v>
      </c>
      <c r="DU49" s="69">
        <f t="shared" ca="1" si="51"/>
        <v>2.1800000000000002</v>
      </c>
      <c r="DV49" s="69">
        <f t="shared" ca="1" si="52"/>
        <v>-1</v>
      </c>
      <c r="DW49" s="69">
        <f t="shared" ca="1" si="53"/>
        <v>-1</v>
      </c>
      <c r="DX49" s="69">
        <f t="shared" ca="1" si="54"/>
        <v>1.1499999999999999</v>
      </c>
      <c r="DY49" s="69">
        <f t="shared" ca="1" si="55"/>
        <v>-1</v>
      </c>
      <c r="DZ49" s="72">
        <f t="shared" ca="1" si="56"/>
        <v>102.56109481915934</v>
      </c>
      <c r="EA49" s="72">
        <f t="shared" ca="1" si="57"/>
        <v>102.78679805162085</v>
      </c>
      <c r="EB49" s="72">
        <f t="shared" ca="1" si="58"/>
        <v>105.68322554011284</v>
      </c>
      <c r="EC49" s="65">
        <f t="shared" ca="1" si="59"/>
        <v>0</v>
      </c>
      <c r="ED49" s="65">
        <f t="shared" ca="1" si="60"/>
        <v>0</v>
      </c>
      <c r="EE49" s="65">
        <f t="shared" ca="1" si="61"/>
        <v>0</v>
      </c>
      <c r="EF49" s="65">
        <f t="shared" ca="1" si="62"/>
        <v>0</v>
      </c>
      <c r="EG49" s="65">
        <f t="shared" ca="1" si="63"/>
        <v>0</v>
      </c>
      <c r="EH49" s="65">
        <f t="shared" ca="1" si="64"/>
        <v>0</v>
      </c>
      <c r="EI49" s="429" t="str">
        <f t="shared" ca="1" si="65"/>
        <v>Yes</v>
      </c>
      <c r="EJ49" s="428" t="str">
        <f t="shared" ca="1" si="66"/>
        <v>S</v>
      </c>
      <c r="EK49" s="428" t="str">
        <f t="shared" ca="1" si="67"/>
        <v>Over</v>
      </c>
      <c r="EL49" s="65" t="str">
        <f t="shared" ca="1" si="68"/>
        <v>No</v>
      </c>
      <c r="EM49" s="65" t="str">
        <f t="shared" ca="1" si="69"/>
        <v>Yes</v>
      </c>
      <c r="EN49" s="65">
        <f t="shared" ca="1" si="70"/>
        <v>20</v>
      </c>
      <c r="EO49" s="433">
        <f t="shared" ca="1" si="71"/>
        <v>2</v>
      </c>
      <c r="EP49" s="433">
        <f t="shared" ca="1" si="72"/>
        <v>0</v>
      </c>
      <c r="EQ49" s="433">
        <f t="shared" ca="1" si="73"/>
        <v>11</v>
      </c>
      <c r="ER49" s="433">
        <f t="shared" ca="1" si="74"/>
        <v>25</v>
      </c>
      <c r="ES49" s="433">
        <f t="shared" ca="1" si="75"/>
        <v>7</v>
      </c>
      <c r="ET49" s="433">
        <f t="shared" ca="1" si="76"/>
        <v>18</v>
      </c>
      <c r="EU49" s="433">
        <f ca="1">IF(OR(CO49="",CQ49=""),"",Discipline!$P$3*CO49+Discipline!$X$3*CQ49)</f>
        <v>20</v>
      </c>
      <c r="EV49" s="433">
        <f ca="1">IF(OR(CP49="",CR49=""),"",Discipline!$P$3*CP49+Discipline!$X$3*CR49)</f>
        <v>0</v>
      </c>
    </row>
    <row r="50" spans="1:152" x14ac:dyDescent="0.25">
      <c r="A50" s="10" t="str">
        <f ca="1">IFERROR(RANK(order!A50,order!A$3:A$554,0),"")</f>
        <v/>
      </c>
      <c r="B50" s="10" t="str">
        <f ca="1">IFERROR(RANK(order!B50,order!B$3:B$554,0),"")</f>
        <v/>
      </c>
      <c r="C50" s="10" t="str">
        <f ca="1">IFERROR(RANK(order!C50,order!C$3:C$554,0),"")</f>
        <v/>
      </c>
      <c r="D50" s="4" t="str">
        <f ca="1">IFERROR(RANK(order!D50,order!D$3:D$554,0),"")</f>
        <v/>
      </c>
      <c r="E50" s="4" t="str">
        <f ca="1">IFERROR(RANK(order!E50,order!E$3:E$554,0),"")</f>
        <v/>
      </c>
      <c r="F50" s="4" t="str">
        <f ca="1">IFERROR(RANK(order!F50,order!F$3:F$554,0),"")</f>
        <v/>
      </c>
      <c r="G50" s="10" t="str">
        <f ca="1">IFERROR(RANK(order!G50,order!G$3:G$554,0),"")</f>
        <v/>
      </c>
      <c r="H50" s="10" t="str">
        <f ca="1">IFERROR(RANK(order!H50,order!H$3:H$554,0),"")</f>
        <v/>
      </c>
      <c r="I50" s="10" t="str">
        <f ca="1">IFERROR(RANK(order!I50,order!I$3:I$554,0),"")</f>
        <v/>
      </c>
      <c r="J50" s="4" t="str">
        <f ca="1">IFERROR(RANK(order!J50,order!J$3:J$554,0),"")</f>
        <v/>
      </c>
      <c r="K50" s="4" t="str">
        <f ca="1">IFERROR(RANK(order!K50,order!K$3:K$554,0),"")</f>
        <v/>
      </c>
      <c r="L50" s="4" t="str">
        <f ca="1">IFERROR(RANK(order!L50,order!L$3:L$554,0),"")</f>
        <v/>
      </c>
      <c r="M50" s="10" t="str">
        <f ca="1">IFERROR(RANK(order!M50,order!M$3:M$554,0),"")</f>
        <v/>
      </c>
      <c r="N50" s="10" t="str">
        <f ca="1">IFERROR(RANK(order!N50,order!N$3:N$554,0),"")</f>
        <v/>
      </c>
      <c r="O50" s="10" t="str">
        <f ca="1">IFERROR(RANK(order!O50,order!O$3:O$554,0),"")</f>
        <v/>
      </c>
      <c r="P50" s="4" t="str">
        <f ca="1">IFERROR(RANK(order!P50,order!P$3:P$554,0),"")</f>
        <v/>
      </c>
      <c r="Q50" s="4" t="str">
        <f ca="1">IFERROR(RANK(order!Q50,order!Q$3:Q$554,0),"")</f>
        <v/>
      </c>
      <c r="R50" s="4" t="str">
        <f ca="1">IFERROR(RANK(order!R50,order!R$3:R$554,0),"")</f>
        <v/>
      </c>
      <c r="S50" s="10" t="str">
        <f ca="1">IFERROR(RANK(order!S50,order!S$3:S$554,0),"")</f>
        <v/>
      </c>
      <c r="T50" s="10" t="str">
        <f ca="1">IFERROR(RANK(order!T50,order!T$3:T$554,0),"")</f>
        <v/>
      </c>
      <c r="U50" s="10" t="str">
        <f ca="1">IFERROR(RANK(order!U50,order!U$3:U$554,0),"")</f>
        <v/>
      </c>
      <c r="V50" s="4" t="str">
        <f ca="1">IFERROR(RANK(order!V50,order!V$3:V$554,0),"")</f>
        <v/>
      </c>
      <c r="W50" s="4" t="str">
        <f ca="1">IFERROR(RANK(order!W50,order!W$3:W$554,0),"")</f>
        <v/>
      </c>
      <c r="X50" s="4" t="str">
        <f ca="1">IFERROR(RANK(order!X50,order!X$3:X$554,0),"")</f>
        <v/>
      </c>
      <c r="Y50" s="10" t="str">
        <f ca="1">IFERROR(RANK(order!Y50,order!Y$3:Y$554,0),"")</f>
        <v/>
      </c>
      <c r="Z50" s="10" t="str">
        <f ca="1">IFERROR(RANK(order!Z50,order!Z$3:Z$554,0),"")</f>
        <v/>
      </c>
      <c r="AA50" s="10" t="str">
        <f ca="1">IFERROR(RANK(order!AA50,order!AA$3:AA$554,0),"")</f>
        <v/>
      </c>
      <c r="AB50" s="4" t="str">
        <f ca="1">IFERROR(RANK(order!AB50,order!AB$3:AB$554,0),"")</f>
        <v/>
      </c>
      <c r="AC50" s="4" t="str">
        <f ca="1">IFERROR(RANK(order!AC50,order!AC$3:AC$554,0),"")</f>
        <v/>
      </c>
      <c r="AD50" s="4" t="str">
        <f ca="1">IFERROR(RANK(order!AD50,order!AD$3:AD$554,0),"")</f>
        <v/>
      </c>
      <c r="AE50" s="10" t="str">
        <f ca="1">IFERROR(RANK(order!AE50,order!AE$3:AE$554,0),"")</f>
        <v/>
      </c>
      <c r="AF50" s="10" t="str">
        <f ca="1">IFERROR(RANK(order!AF50,order!AF$3:AF$554,0),"")</f>
        <v/>
      </c>
      <c r="AG50" s="10" t="str">
        <f ca="1">IFERROR(RANK(order!AG50,order!AG$3:AG$554,0),"")</f>
        <v/>
      </c>
      <c r="AH50" s="4" t="str">
        <f ca="1">IFERROR(RANK(order!AH50,order!AH$3:AH$554,0),"")</f>
        <v/>
      </c>
      <c r="AI50" s="4" t="str">
        <f ca="1">IFERROR(RANK(order!AI50,order!AI$3:AI$554,0),"")</f>
        <v/>
      </c>
      <c r="AJ50" s="4" t="str">
        <f ca="1">IFERROR(RANK(order!AJ50,order!AJ$3:AJ$554,0),"")</f>
        <v/>
      </c>
      <c r="AK50" s="10" t="str">
        <f ca="1">IFERROR(RANK(order!AK50,order!AK$3:AK$554,0),"")</f>
        <v/>
      </c>
      <c r="AL50" s="10" t="str">
        <f ca="1">IFERROR(RANK(order!AL50,order!AL$3:AL$554,0),"")</f>
        <v/>
      </c>
      <c r="AM50" s="10" t="str">
        <f ca="1">IFERROR(RANK(order!AM50,order!AM$3:AM$554,0),"")</f>
        <v/>
      </c>
      <c r="AN50" s="4" t="str">
        <f ca="1">IFERROR(RANK(order!AN50,order!AN$3:AN$554,0),"")</f>
        <v/>
      </c>
      <c r="AO50" s="4" t="str">
        <f ca="1">IFERROR(RANK(order!AO50,order!AO$3:AO$554,0),"")</f>
        <v/>
      </c>
      <c r="AP50" s="4" t="str">
        <f ca="1">IFERROR(RANK(order!AP50,order!AP$3:AP$554,0),"")</f>
        <v/>
      </c>
      <c r="AQ50" s="10" t="str">
        <f ca="1">IFERROR(RANK(order!AQ50,order!AQ$3:AQ$554,0),"")</f>
        <v/>
      </c>
      <c r="AR50" s="10" t="str">
        <f ca="1">IFERROR(RANK(order!AR50,order!AR$3:AR$554,0),"")</f>
        <v/>
      </c>
      <c r="AS50" s="10" t="str">
        <f ca="1">IFERROR(RANK(order!AS50,order!AS$3:AS$554,0),"")</f>
        <v/>
      </c>
      <c r="AT50" s="4" t="str">
        <f ca="1">IFERROR(RANK(order!AT50,order!AT$3:AT$554,0),"")</f>
        <v/>
      </c>
      <c r="AU50" s="4" t="str">
        <f ca="1">IFERROR(RANK(order!AU50,order!AU$3:AU$554,0),"")</f>
        <v/>
      </c>
      <c r="AV50" s="4" t="str">
        <f ca="1">IFERROR(RANK(order!AV50,order!AV$3:AV$554,0),"")</f>
        <v/>
      </c>
      <c r="AW50" s="10" t="str">
        <f ca="1">IFERROR(RANK(order!AW50,order!AW$3:AW$554,0),"")</f>
        <v/>
      </c>
      <c r="AX50" s="10" t="str">
        <f ca="1">IFERROR(RANK(order!AX50,order!AX$3:AX$554,0),"")</f>
        <v/>
      </c>
      <c r="AY50" s="10" t="str">
        <f ca="1">IFERROR(RANK(order!AY50,order!AY$3:AY$554,0),"")</f>
        <v/>
      </c>
      <c r="AZ50" s="4" t="str">
        <f ca="1">IFERROR(RANK(order!AZ50,order!AZ$3:AZ$554,0),"")</f>
        <v/>
      </c>
      <c r="BA50" s="4" t="str">
        <f ca="1">IFERROR(RANK(order!BA50,order!BA$3:BA$554,0),"")</f>
        <v/>
      </c>
      <c r="BB50" s="4" t="str">
        <f ca="1">IFERROR(RANK(order!BB50,order!BB$3:BB$554,0),"")</f>
        <v/>
      </c>
      <c r="BC50" s="10" t="str">
        <f ca="1">IFERROR(RANK(order!BC50,order!BC$3:BC$554,0),"")</f>
        <v/>
      </c>
      <c r="BD50" s="10" t="str">
        <f ca="1">IFERROR(RANK(order!BD50,order!BD$3:BD$554,0),"")</f>
        <v/>
      </c>
      <c r="BE50" s="10" t="str">
        <f ca="1">IFERROR(RANK(order!BE50,order!BE$3:BE$554,0),"")</f>
        <v/>
      </c>
      <c r="BF50" s="4" t="str">
        <f ca="1">IFERROR(RANK(order!BF50,order!BF$3:BF$554,0),"")</f>
        <v/>
      </c>
      <c r="BG50" s="4" t="str">
        <f ca="1">IFERROR(RANK(order!BG50,order!BG$3:BG$554,0),"")</f>
        <v/>
      </c>
      <c r="BH50" s="4" t="str">
        <f ca="1">IFERROR(RANK(order!BH50,order!BH$3:BH$554,0),"")</f>
        <v/>
      </c>
      <c r="BI50" s="10">
        <f ca="1">IFERROR(RANK(order!BI50,order!BI$3:BI$554,0),"")</f>
        <v>5</v>
      </c>
      <c r="BJ50" s="10" t="str">
        <f ca="1">IFERROR(RANK(order!BJ50,order!BJ$3:BJ$554,0),"")</f>
        <v/>
      </c>
      <c r="BK50" s="10">
        <f ca="1">IFERROR(RANK(order!BK50,order!BK$3:BK$554,0),"")</f>
        <v>9</v>
      </c>
      <c r="BL50" s="4" t="str">
        <f ca="1">IFERROR(RANK(order!BL50,order!BL$3:BL$554,0),"")</f>
        <v/>
      </c>
      <c r="BM50" s="4" t="str">
        <f ca="1">IFERROR(RANK(order!BM50,order!BM$3:BM$554,0),"")</f>
        <v/>
      </c>
      <c r="BN50" s="4" t="str">
        <f ca="1">IFERROR(RANK(order!BN50,order!BN$3:BN$554,0),"")</f>
        <v/>
      </c>
      <c r="BO50" s="10" t="str">
        <f ca="1">IFERROR(RANK(order!BO50,order!BO$3:BO$554,0),"")</f>
        <v/>
      </c>
      <c r="BP50" s="10" t="str">
        <f ca="1">IFERROR(RANK(order!BP50,order!BP$3:BP$554,0),"")</f>
        <v/>
      </c>
      <c r="BQ50" s="10" t="str">
        <f ca="1">IFERROR(RANK(order!BQ50,order!BQ$3:BQ$554,0),"")</f>
        <v/>
      </c>
      <c r="BR50" s="4" t="str">
        <f ca="1">IFERROR(RANK(order!BR50,order!BR$3:BR$554,0),"")</f>
        <v/>
      </c>
      <c r="BS50" s="4">
        <f ca="1">IFERROR(RANK(order!BS50,order!BS$3:BS$554,0),"")</f>
        <v>5</v>
      </c>
      <c r="BT50" s="4">
        <f ca="1">IFERROR(RANK(order!BT50,order!BT$3:BT$554,0),"")</f>
        <v>9</v>
      </c>
      <c r="BU50" s="95">
        <f t="shared" si="77"/>
        <v>48</v>
      </c>
      <c r="BV50" s="35" t="str">
        <f t="shared" si="78"/>
        <v>E1</v>
      </c>
      <c r="BW50" s="55">
        <f t="shared" ca="1" si="1"/>
        <v>43334</v>
      </c>
      <c r="BX50" s="56" t="str">
        <f t="shared" ca="1" si="2"/>
        <v>Stoke</v>
      </c>
      <c r="BY50" s="56" t="str">
        <f t="shared" ca="1" si="3"/>
        <v>Wigan</v>
      </c>
      <c r="BZ50" s="57">
        <f t="shared" ca="1" si="4"/>
        <v>0</v>
      </c>
      <c r="CA50" s="57">
        <f t="shared" ca="1" si="5"/>
        <v>3</v>
      </c>
      <c r="CB50" s="58" t="str">
        <f t="shared" ca="1" si="6"/>
        <v>A</v>
      </c>
      <c r="CC50" s="57">
        <f t="shared" ca="1" si="7"/>
        <v>0</v>
      </c>
      <c r="CD50" s="57">
        <f t="shared" ca="1" si="8"/>
        <v>2</v>
      </c>
      <c r="CE50" s="58" t="str">
        <f t="shared" ca="1" si="9"/>
        <v>A</v>
      </c>
      <c r="CF50" s="59" t="str">
        <f t="shared" ca="1" si="10"/>
        <v>J Brooks</v>
      </c>
      <c r="CG50" s="57">
        <f t="shared" ca="1" si="11"/>
        <v>9</v>
      </c>
      <c r="CH50" s="57">
        <f t="shared" ca="1" si="12"/>
        <v>10</v>
      </c>
      <c r="CI50" s="57">
        <f t="shared" ca="1" si="13"/>
        <v>0</v>
      </c>
      <c r="CJ50" s="57">
        <f t="shared" ca="1" si="14"/>
        <v>4</v>
      </c>
      <c r="CK50" s="57">
        <f t="shared" ca="1" si="15"/>
        <v>16</v>
      </c>
      <c r="CL50" s="57">
        <f t="shared" ca="1" si="16"/>
        <v>16</v>
      </c>
      <c r="CM50" s="57">
        <f t="shared" ca="1" si="17"/>
        <v>4</v>
      </c>
      <c r="CN50" s="57">
        <f t="shared" ca="1" si="18"/>
        <v>3</v>
      </c>
      <c r="CO50" s="57">
        <f t="shared" ca="1" si="19"/>
        <v>3</v>
      </c>
      <c r="CP50" s="57">
        <f t="shared" ca="1" si="20"/>
        <v>2</v>
      </c>
      <c r="CQ50" s="57">
        <f t="shared" ca="1" si="21"/>
        <v>1</v>
      </c>
      <c r="CR50" s="57">
        <f t="shared" ca="1" si="22"/>
        <v>0</v>
      </c>
      <c r="CS50" s="60">
        <f t="shared" ca="1" si="23"/>
        <v>2.14</v>
      </c>
      <c r="CT50" s="60">
        <f t="shared" ca="1" si="24"/>
        <v>3.4</v>
      </c>
      <c r="CU50" s="60">
        <f t="shared" ca="1" si="25"/>
        <v>3.75</v>
      </c>
      <c r="CV50" s="60">
        <f t="shared" ca="1" si="26"/>
        <v>2.21</v>
      </c>
      <c r="CW50" s="60">
        <f t="shared" ca="1" si="27"/>
        <v>3.47</v>
      </c>
      <c r="CX50" s="60">
        <f t="shared" ca="1" si="28"/>
        <v>3.51</v>
      </c>
      <c r="CY50" s="60">
        <f t="shared" ca="1" si="29"/>
        <v>1.89</v>
      </c>
      <c r="CZ50" s="60">
        <f t="shared" ca="1" si="30"/>
        <v>1.9</v>
      </c>
      <c r="DA50" s="65">
        <f t="shared" ca="1" si="31"/>
        <v>3</v>
      </c>
      <c r="DB50" s="65">
        <f t="shared" ca="1" si="32"/>
        <v>2</v>
      </c>
      <c r="DC50" s="65">
        <f t="shared" ca="1" si="33"/>
        <v>1</v>
      </c>
      <c r="DD50" s="65">
        <f t="shared" ca="1" si="34"/>
        <v>0</v>
      </c>
      <c r="DE50" s="65">
        <f t="shared" ca="1" si="35"/>
        <v>1</v>
      </c>
      <c r="DF50" s="66" t="str">
        <f t="shared" ca="1" si="36"/>
        <v>A</v>
      </c>
      <c r="DG50" s="66" t="str">
        <f t="shared" ca="1" si="37"/>
        <v>A-A</v>
      </c>
      <c r="DH50" s="66" t="str">
        <f t="shared" ca="1" si="38"/>
        <v>A03</v>
      </c>
      <c r="DI50" s="66" t="str">
        <f t="shared" ca="1" si="39"/>
        <v>A02</v>
      </c>
      <c r="DJ50" s="66" t="str">
        <f t="shared" ca="1" si="40"/>
        <v>A01</v>
      </c>
      <c r="DK50" s="65" t="str">
        <f t="shared" ca="1" si="41"/>
        <v>No</v>
      </c>
      <c r="DL50" s="65">
        <f t="shared" ca="1" si="42"/>
        <v>0</v>
      </c>
      <c r="DM50" s="65">
        <f t="shared" ca="1" si="43"/>
        <v>1</v>
      </c>
      <c r="DN50" s="65">
        <f t="shared" ca="1" si="44"/>
        <v>0</v>
      </c>
      <c r="DO50" s="65">
        <f t="shared" ca="1" si="45"/>
        <v>1</v>
      </c>
      <c r="DP50" s="65">
        <f t="shared" ca="1" si="46"/>
        <v>0</v>
      </c>
      <c r="DQ50" s="65">
        <f t="shared" ca="1" si="47"/>
        <v>1</v>
      </c>
      <c r="DR50" s="69">
        <f t="shared" ca="1" si="48"/>
        <v>-1</v>
      </c>
      <c r="DS50" s="69">
        <f t="shared" ca="1" si="49"/>
        <v>-1</v>
      </c>
      <c r="DT50" s="69">
        <f t="shared" ca="1" si="50"/>
        <v>2.75</v>
      </c>
      <c r="DU50" s="69">
        <f t="shared" ca="1" si="51"/>
        <v>-1</v>
      </c>
      <c r="DV50" s="69">
        <f t="shared" ca="1" si="52"/>
        <v>-1</v>
      </c>
      <c r="DW50" s="69">
        <f t="shared" ca="1" si="53"/>
        <v>2.5099999999999998</v>
      </c>
      <c r="DX50" s="69">
        <f t="shared" ca="1" si="54"/>
        <v>0.8899999999999999</v>
      </c>
      <c r="DY50" s="69">
        <f t="shared" ca="1" si="55"/>
        <v>-1</v>
      </c>
      <c r="DZ50" s="72">
        <f t="shared" ca="1" si="56"/>
        <v>102.80740333516584</v>
      </c>
      <c r="EA50" s="72">
        <f t="shared" ca="1" si="57"/>
        <v>102.55734107234362</v>
      </c>
      <c r="EB50" s="72">
        <f t="shared" ca="1" si="58"/>
        <v>105.54163185742134</v>
      </c>
      <c r="EC50" s="65">
        <f t="shared" ca="1" si="59"/>
        <v>0</v>
      </c>
      <c r="ED50" s="65">
        <f t="shared" ca="1" si="60"/>
        <v>1</v>
      </c>
      <c r="EE50" s="65">
        <f t="shared" ca="1" si="61"/>
        <v>1</v>
      </c>
      <c r="EF50" s="65">
        <f t="shared" ca="1" si="62"/>
        <v>0</v>
      </c>
      <c r="EG50" s="65">
        <f t="shared" ca="1" si="63"/>
        <v>1</v>
      </c>
      <c r="EH50" s="65">
        <f t="shared" ca="1" si="64"/>
        <v>0</v>
      </c>
      <c r="EI50" s="429" t="str">
        <f t="shared" ca="1" si="65"/>
        <v>Yes</v>
      </c>
      <c r="EJ50" s="428" t="str">
        <f t="shared" ca="1" si="66"/>
        <v>F</v>
      </c>
      <c r="EK50" s="428" t="str">
        <f t="shared" ca="1" si="67"/>
        <v>Over</v>
      </c>
      <c r="EL50" s="65" t="str">
        <f t="shared" ca="1" si="68"/>
        <v>No</v>
      </c>
      <c r="EM50" s="65" t="str">
        <f t="shared" ca="1" si="69"/>
        <v>No</v>
      </c>
      <c r="EN50" s="65">
        <f t="shared" ca="1" si="70"/>
        <v>75</v>
      </c>
      <c r="EO50" s="433">
        <f t="shared" ca="1" si="71"/>
        <v>5</v>
      </c>
      <c r="EP50" s="433">
        <f t="shared" ca="1" si="72"/>
        <v>1</v>
      </c>
      <c r="EQ50" s="433">
        <f t="shared" ca="1" si="73"/>
        <v>7</v>
      </c>
      <c r="ER50" s="433">
        <f t="shared" ca="1" si="74"/>
        <v>19</v>
      </c>
      <c r="ES50" s="433">
        <f t="shared" ca="1" si="75"/>
        <v>4</v>
      </c>
      <c r="ET50" s="433">
        <f t="shared" ca="1" si="76"/>
        <v>32</v>
      </c>
      <c r="EU50" s="433">
        <f ca="1">IF(OR(CO50="",CQ50=""),"",Discipline!$P$3*CO50+Discipline!$X$3*CQ50)</f>
        <v>55</v>
      </c>
      <c r="EV50" s="433">
        <f ca="1">IF(OR(CP50="",CR50=""),"",Discipline!$P$3*CP50+Discipline!$X$3*CR50)</f>
        <v>20</v>
      </c>
    </row>
    <row r="51" spans="1:152" x14ac:dyDescent="0.25">
      <c r="A51" s="10" t="str">
        <f ca="1">IFERROR(RANK(order!A51,order!A$3:A$554,0),"")</f>
        <v/>
      </c>
      <c r="B51" s="10" t="str">
        <f ca="1">IFERROR(RANK(order!B51,order!B$3:B$554,0),"")</f>
        <v/>
      </c>
      <c r="C51" s="10" t="str">
        <f ca="1">IFERROR(RANK(order!C51,order!C$3:C$554,0),"")</f>
        <v/>
      </c>
      <c r="D51" s="4" t="str">
        <f ca="1">IFERROR(RANK(order!D51,order!D$3:D$554,0),"")</f>
        <v/>
      </c>
      <c r="E51" s="4" t="str">
        <f ca="1">IFERROR(RANK(order!E51,order!E$3:E$554,0),"")</f>
        <v/>
      </c>
      <c r="F51" s="4" t="str">
        <f ca="1">IFERROR(RANK(order!F51,order!F$3:F$554,0),"")</f>
        <v/>
      </c>
      <c r="G51" s="10" t="str">
        <f ca="1">IFERROR(RANK(order!G51,order!G$3:G$554,0),"")</f>
        <v/>
      </c>
      <c r="H51" s="10" t="str">
        <f ca="1">IFERROR(RANK(order!H51,order!H$3:H$554,0),"")</f>
        <v/>
      </c>
      <c r="I51" s="10" t="str">
        <f ca="1">IFERROR(RANK(order!I51,order!I$3:I$554,0),"")</f>
        <v/>
      </c>
      <c r="J51" s="4" t="str">
        <f ca="1">IFERROR(RANK(order!J51,order!J$3:J$554,0),"")</f>
        <v/>
      </c>
      <c r="K51" s="4" t="str">
        <f ca="1">IFERROR(RANK(order!K51,order!K$3:K$554,0),"")</f>
        <v/>
      </c>
      <c r="L51" s="4" t="str">
        <f ca="1">IFERROR(RANK(order!L51,order!L$3:L$554,0),"")</f>
        <v/>
      </c>
      <c r="M51" s="10" t="str">
        <f ca="1">IFERROR(RANK(order!M51,order!M$3:M$554,0),"")</f>
        <v/>
      </c>
      <c r="N51" s="10" t="str">
        <f ca="1">IFERROR(RANK(order!N51,order!N$3:N$554,0),"")</f>
        <v/>
      </c>
      <c r="O51" s="10" t="str">
        <f ca="1">IFERROR(RANK(order!O51,order!O$3:O$554,0),"")</f>
        <v/>
      </c>
      <c r="P51" s="4" t="str">
        <f ca="1">IFERROR(RANK(order!P51,order!P$3:P$554,0),"")</f>
        <v/>
      </c>
      <c r="Q51" s="4" t="str">
        <f ca="1">IFERROR(RANK(order!Q51,order!Q$3:Q$554,0),"")</f>
        <v/>
      </c>
      <c r="R51" s="4" t="str">
        <f ca="1">IFERROR(RANK(order!R51,order!R$3:R$554,0),"")</f>
        <v/>
      </c>
      <c r="S51" s="10" t="str">
        <f ca="1">IFERROR(RANK(order!S51,order!S$3:S$554,0),"")</f>
        <v/>
      </c>
      <c r="T51" s="10" t="str">
        <f ca="1">IFERROR(RANK(order!T51,order!T$3:T$554,0),"")</f>
        <v/>
      </c>
      <c r="U51" s="10" t="str">
        <f ca="1">IFERROR(RANK(order!U51,order!U$3:U$554,0),"")</f>
        <v/>
      </c>
      <c r="V51" s="4" t="str">
        <f ca="1">IFERROR(RANK(order!V51,order!V$3:V$554,0),"")</f>
        <v/>
      </c>
      <c r="W51" s="4" t="str">
        <f ca="1">IFERROR(RANK(order!W51,order!W$3:W$554,0),"")</f>
        <v/>
      </c>
      <c r="X51" s="4" t="str">
        <f ca="1">IFERROR(RANK(order!X51,order!X$3:X$554,0),"")</f>
        <v/>
      </c>
      <c r="Y51" s="10" t="str">
        <f ca="1">IFERROR(RANK(order!Y51,order!Y$3:Y$554,0),"")</f>
        <v/>
      </c>
      <c r="Z51" s="10" t="str">
        <f ca="1">IFERROR(RANK(order!Z51,order!Z$3:Z$554,0),"")</f>
        <v/>
      </c>
      <c r="AA51" s="10" t="str">
        <f ca="1">IFERROR(RANK(order!AA51,order!AA$3:AA$554,0),"")</f>
        <v/>
      </c>
      <c r="AB51" s="4" t="str">
        <f ca="1">IFERROR(RANK(order!AB51,order!AB$3:AB$554,0),"")</f>
        <v/>
      </c>
      <c r="AC51" s="4" t="str">
        <f ca="1">IFERROR(RANK(order!AC51,order!AC$3:AC$554,0),"")</f>
        <v/>
      </c>
      <c r="AD51" s="4" t="str">
        <f ca="1">IFERROR(RANK(order!AD51,order!AD$3:AD$554,0),"")</f>
        <v/>
      </c>
      <c r="AE51" s="10">
        <f ca="1">IFERROR(RANK(order!AE51,order!AE$3:AE$554,0),"")</f>
        <v>4</v>
      </c>
      <c r="AF51" s="10" t="str">
        <f ca="1">IFERROR(RANK(order!AF51,order!AF$3:AF$554,0),"")</f>
        <v/>
      </c>
      <c r="AG51" s="10">
        <f ca="1">IFERROR(RANK(order!AG51,order!AG$3:AG$554,0),"")</f>
        <v>8</v>
      </c>
      <c r="AH51" s="4" t="str">
        <f ca="1">IFERROR(RANK(order!AH51,order!AH$3:AH$554,0),"")</f>
        <v/>
      </c>
      <c r="AI51" s="4" t="str">
        <f ca="1">IFERROR(RANK(order!AI51,order!AI$3:AI$554,0),"")</f>
        <v/>
      </c>
      <c r="AJ51" s="4" t="str">
        <f ca="1">IFERROR(RANK(order!AJ51,order!AJ$3:AJ$554,0),"")</f>
        <v/>
      </c>
      <c r="AK51" s="10" t="str">
        <f ca="1">IFERROR(RANK(order!AK51,order!AK$3:AK$554,0),"")</f>
        <v/>
      </c>
      <c r="AL51" s="10" t="str">
        <f ca="1">IFERROR(RANK(order!AL51,order!AL$3:AL$554,0),"")</f>
        <v/>
      </c>
      <c r="AM51" s="10" t="str">
        <f ca="1">IFERROR(RANK(order!AM51,order!AM$3:AM$554,0),"")</f>
        <v/>
      </c>
      <c r="AN51" s="4" t="str">
        <f ca="1">IFERROR(RANK(order!AN51,order!AN$3:AN$554,0),"")</f>
        <v/>
      </c>
      <c r="AO51" s="4" t="str">
        <f ca="1">IFERROR(RANK(order!AO51,order!AO$3:AO$554,0),"")</f>
        <v/>
      </c>
      <c r="AP51" s="4" t="str">
        <f ca="1">IFERROR(RANK(order!AP51,order!AP$3:AP$554,0),"")</f>
        <v/>
      </c>
      <c r="AQ51" s="10" t="str">
        <f ca="1">IFERROR(RANK(order!AQ51,order!AQ$3:AQ$554,0),"")</f>
        <v/>
      </c>
      <c r="AR51" s="10" t="str">
        <f ca="1">IFERROR(RANK(order!AR51,order!AR$3:AR$554,0),"")</f>
        <v/>
      </c>
      <c r="AS51" s="10" t="str">
        <f ca="1">IFERROR(RANK(order!AS51,order!AS$3:AS$554,0),"")</f>
        <v/>
      </c>
      <c r="AT51" s="4" t="str">
        <f ca="1">IFERROR(RANK(order!AT51,order!AT$3:AT$554,0),"")</f>
        <v/>
      </c>
      <c r="AU51" s="4" t="str">
        <f ca="1">IFERROR(RANK(order!AU51,order!AU$3:AU$554,0),"")</f>
        <v/>
      </c>
      <c r="AV51" s="4" t="str">
        <f ca="1">IFERROR(RANK(order!AV51,order!AV$3:AV$554,0),"")</f>
        <v/>
      </c>
      <c r="AW51" s="10" t="str">
        <f ca="1">IFERROR(RANK(order!AW51,order!AW$3:AW$554,0),"")</f>
        <v/>
      </c>
      <c r="AX51" s="10" t="str">
        <f ca="1">IFERROR(RANK(order!AX51,order!AX$3:AX$554,0),"")</f>
        <v/>
      </c>
      <c r="AY51" s="10" t="str">
        <f ca="1">IFERROR(RANK(order!AY51,order!AY$3:AY$554,0),"")</f>
        <v/>
      </c>
      <c r="AZ51" s="4" t="str">
        <f ca="1">IFERROR(RANK(order!AZ51,order!AZ$3:AZ$554,0),"")</f>
        <v/>
      </c>
      <c r="BA51" s="4" t="str">
        <f ca="1">IFERROR(RANK(order!BA51,order!BA$3:BA$554,0),"")</f>
        <v/>
      </c>
      <c r="BB51" s="4" t="str">
        <f ca="1">IFERROR(RANK(order!BB51,order!BB$3:BB$554,0),"")</f>
        <v/>
      </c>
      <c r="BC51" s="10" t="str">
        <f ca="1">IFERROR(RANK(order!BC51,order!BC$3:BC$554,0),"")</f>
        <v/>
      </c>
      <c r="BD51" s="10" t="str">
        <f ca="1">IFERROR(RANK(order!BD51,order!BD$3:BD$554,0),"")</f>
        <v/>
      </c>
      <c r="BE51" s="10" t="str">
        <f ca="1">IFERROR(RANK(order!BE51,order!BE$3:BE$554,0),"")</f>
        <v/>
      </c>
      <c r="BF51" s="4" t="str">
        <f ca="1">IFERROR(RANK(order!BF51,order!BF$3:BF$554,0),"")</f>
        <v/>
      </c>
      <c r="BG51" s="4" t="str">
        <f ca="1">IFERROR(RANK(order!BG51,order!BG$3:BG$554,0),"")</f>
        <v/>
      </c>
      <c r="BH51" s="4" t="str">
        <f ca="1">IFERROR(RANK(order!BH51,order!BH$3:BH$554,0),"")</f>
        <v/>
      </c>
      <c r="BI51" s="10" t="str">
        <f ca="1">IFERROR(RANK(order!BI51,order!BI$3:BI$554,0),"")</f>
        <v/>
      </c>
      <c r="BJ51" s="10" t="str">
        <f ca="1">IFERROR(RANK(order!BJ51,order!BJ$3:BJ$554,0),"")</f>
        <v/>
      </c>
      <c r="BK51" s="10" t="str">
        <f ca="1">IFERROR(RANK(order!BK51,order!BK$3:BK$554,0),"")</f>
        <v/>
      </c>
      <c r="BL51" s="4" t="str">
        <f ca="1">IFERROR(RANK(order!BL51,order!BL$3:BL$554,0),"")</f>
        <v/>
      </c>
      <c r="BM51" s="4" t="str">
        <f ca="1">IFERROR(RANK(order!BM51,order!BM$3:BM$554,0),"")</f>
        <v/>
      </c>
      <c r="BN51" s="4" t="str">
        <f ca="1">IFERROR(RANK(order!BN51,order!BN$3:BN$554,0),"")</f>
        <v/>
      </c>
      <c r="BO51" s="10" t="str">
        <f ca="1">IFERROR(RANK(order!BO51,order!BO$3:BO$554,0),"")</f>
        <v/>
      </c>
      <c r="BP51" s="10">
        <f ca="1">IFERROR(RANK(order!BP51,order!BP$3:BP$554,0),"")</f>
        <v>4</v>
      </c>
      <c r="BQ51" s="10">
        <f ca="1">IFERROR(RANK(order!BQ51,order!BQ$3:BQ$554,0),"")</f>
        <v>8</v>
      </c>
      <c r="BR51" s="4" t="str">
        <f ca="1">IFERROR(RANK(order!BR51,order!BR$3:BR$554,0),"")</f>
        <v/>
      </c>
      <c r="BS51" s="4" t="str">
        <f ca="1">IFERROR(RANK(order!BS51,order!BS$3:BS$554,0),"")</f>
        <v/>
      </c>
      <c r="BT51" s="4" t="str">
        <f ca="1">IFERROR(RANK(order!BT51,order!BT$3:BT$554,0),"")</f>
        <v/>
      </c>
      <c r="BU51" s="95">
        <f t="shared" si="77"/>
        <v>49</v>
      </c>
      <c r="BV51" s="35" t="str">
        <f t="shared" si="78"/>
        <v>E1</v>
      </c>
      <c r="BW51" s="55">
        <f t="shared" ca="1" si="1"/>
        <v>43336</v>
      </c>
      <c r="BX51" s="56" t="str">
        <f t="shared" ca="1" si="2"/>
        <v>Middlesbrough</v>
      </c>
      <c r="BY51" s="56" t="str">
        <f t="shared" ca="1" si="3"/>
        <v>West Brom</v>
      </c>
      <c r="BZ51" s="57">
        <f t="shared" ca="1" si="4"/>
        <v>1</v>
      </c>
      <c r="CA51" s="57">
        <f t="shared" ca="1" si="5"/>
        <v>0</v>
      </c>
      <c r="CB51" s="58" t="str">
        <f t="shared" ca="1" si="6"/>
        <v>H</v>
      </c>
      <c r="CC51" s="57">
        <f t="shared" ca="1" si="7"/>
        <v>0</v>
      </c>
      <c r="CD51" s="57">
        <f t="shared" ca="1" si="8"/>
        <v>0</v>
      </c>
      <c r="CE51" s="58" t="str">
        <f t="shared" ca="1" si="9"/>
        <v>D</v>
      </c>
      <c r="CF51" s="59" t="str">
        <f t="shared" ca="1" si="10"/>
        <v>J Brooks</v>
      </c>
      <c r="CG51" s="57">
        <f t="shared" ca="1" si="11"/>
        <v>18</v>
      </c>
      <c r="CH51" s="57">
        <f t="shared" ca="1" si="12"/>
        <v>13</v>
      </c>
      <c r="CI51" s="57">
        <f t="shared" ca="1" si="13"/>
        <v>4</v>
      </c>
      <c r="CJ51" s="57">
        <f t="shared" ca="1" si="14"/>
        <v>2</v>
      </c>
      <c r="CK51" s="57">
        <f t="shared" ca="1" si="15"/>
        <v>12</v>
      </c>
      <c r="CL51" s="57">
        <f t="shared" ca="1" si="16"/>
        <v>11</v>
      </c>
      <c r="CM51" s="57">
        <f t="shared" ca="1" si="17"/>
        <v>10</v>
      </c>
      <c r="CN51" s="57">
        <f t="shared" ca="1" si="18"/>
        <v>4</v>
      </c>
      <c r="CO51" s="57">
        <f t="shared" ca="1" si="19"/>
        <v>3</v>
      </c>
      <c r="CP51" s="57">
        <f t="shared" ca="1" si="20"/>
        <v>2</v>
      </c>
      <c r="CQ51" s="57">
        <f t="shared" ca="1" si="21"/>
        <v>0</v>
      </c>
      <c r="CR51" s="57">
        <f t="shared" ca="1" si="22"/>
        <v>0</v>
      </c>
      <c r="CS51" s="60">
        <f t="shared" ca="1" si="23"/>
        <v>2.5</v>
      </c>
      <c r="CT51" s="60">
        <f t="shared" ca="1" si="24"/>
        <v>3.3</v>
      </c>
      <c r="CU51" s="60">
        <f t="shared" ca="1" si="25"/>
        <v>3.1</v>
      </c>
      <c r="CV51" s="60">
        <f t="shared" ca="1" si="26"/>
        <v>2.42</v>
      </c>
      <c r="CW51" s="60">
        <f t="shared" ca="1" si="27"/>
        <v>3.24</v>
      </c>
      <c r="CX51" s="60">
        <f t="shared" ca="1" si="28"/>
        <v>3.29</v>
      </c>
      <c r="CY51" s="60">
        <f t="shared" ca="1" si="29"/>
        <v>2.13</v>
      </c>
      <c r="CZ51" s="60">
        <f t="shared" ca="1" si="30"/>
        <v>1.7</v>
      </c>
      <c r="DA51" s="65">
        <f t="shared" ca="1" si="31"/>
        <v>1</v>
      </c>
      <c r="DB51" s="65">
        <f t="shared" ca="1" si="32"/>
        <v>0</v>
      </c>
      <c r="DC51" s="65">
        <f t="shared" ca="1" si="33"/>
        <v>1</v>
      </c>
      <c r="DD51" s="65">
        <f t="shared" ca="1" si="34"/>
        <v>1</v>
      </c>
      <c r="DE51" s="65">
        <f t="shared" ca="1" si="35"/>
        <v>0</v>
      </c>
      <c r="DF51" s="66" t="str">
        <f t="shared" ca="1" si="36"/>
        <v>H</v>
      </c>
      <c r="DG51" s="66" t="str">
        <f t="shared" ca="1" si="37"/>
        <v>D-H</v>
      </c>
      <c r="DH51" s="66" t="str">
        <f t="shared" ca="1" si="38"/>
        <v>H10</v>
      </c>
      <c r="DI51" s="66" t="str">
        <f t="shared" ca="1" si="39"/>
        <v>D00</v>
      </c>
      <c r="DJ51" s="66" t="str">
        <f t="shared" ca="1" si="40"/>
        <v>H10</v>
      </c>
      <c r="DK51" s="65" t="str">
        <f t="shared" ca="1" si="41"/>
        <v>No</v>
      </c>
      <c r="DL51" s="65">
        <f t="shared" ca="1" si="42"/>
        <v>0</v>
      </c>
      <c r="DM51" s="65">
        <f t="shared" ca="1" si="43"/>
        <v>0</v>
      </c>
      <c r="DN51" s="65">
        <f t="shared" ca="1" si="44"/>
        <v>1</v>
      </c>
      <c r="DO51" s="65">
        <f t="shared" ca="1" si="45"/>
        <v>0</v>
      </c>
      <c r="DP51" s="65">
        <f t="shared" ca="1" si="46"/>
        <v>0</v>
      </c>
      <c r="DQ51" s="65">
        <f t="shared" ca="1" si="47"/>
        <v>0</v>
      </c>
      <c r="DR51" s="69">
        <f t="shared" ca="1" si="48"/>
        <v>1.5</v>
      </c>
      <c r="DS51" s="69">
        <f t="shared" ca="1" si="49"/>
        <v>-1</v>
      </c>
      <c r="DT51" s="69">
        <f t="shared" ca="1" si="50"/>
        <v>-1</v>
      </c>
      <c r="DU51" s="69">
        <f t="shared" ca="1" si="51"/>
        <v>1.42</v>
      </c>
      <c r="DV51" s="69">
        <f t="shared" ca="1" si="52"/>
        <v>-1</v>
      </c>
      <c r="DW51" s="69">
        <f t="shared" ca="1" si="53"/>
        <v>-1</v>
      </c>
      <c r="DX51" s="69">
        <f t="shared" ca="1" si="54"/>
        <v>-1</v>
      </c>
      <c r="DY51" s="69">
        <f t="shared" ca="1" si="55"/>
        <v>0.7</v>
      </c>
      <c r="DZ51" s="72">
        <f t="shared" ca="1" si="56"/>
        <v>102.56109481915934</v>
      </c>
      <c r="EA51" s="72">
        <f t="shared" ca="1" si="57"/>
        <v>102.58164835856647</v>
      </c>
      <c r="EB51" s="72">
        <f t="shared" ca="1" si="58"/>
        <v>105.77188621927644</v>
      </c>
      <c r="EC51" s="65">
        <f t="shared" ca="1" si="59"/>
        <v>1</v>
      </c>
      <c r="ED51" s="65">
        <f t="shared" ca="1" si="60"/>
        <v>0</v>
      </c>
      <c r="EE51" s="65">
        <f t="shared" ca="1" si="61"/>
        <v>0</v>
      </c>
      <c r="EF51" s="65">
        <f t="shared" ca="1" si="62"/>
        <v>1</v>
      </c>
      <c r="EG51" s="65">
        <f t="shared" ca="1" si="63"/>
        <v>0</v>
      </c>
      <c r="EH51" s="65">
        <f t="shared" ca="1" si="64"/>
        <v>1</v>
      </c>
      <c r="EI51" s="429" t="str">
        <f t="shared" ca="1" si="65"/>
        <v>Yes</v>
      </c>
      <c r="EJ51" s="428" t="str">
        <f t="shared" ca="1" si="66"/>
        <v>S</v>
      </c>
      <c r="EK51" s="428" t="str">
        <f t="shared" ca="1" si="67"/>
        <v>Under</v>
      </c>
      <c r="EL51" s="65" t="str">
        <f t="shared" ca="1" si="68"/>
        <v>No</v>
      </c>
      <c r="EM51" s="65" t="str">
        <f t="shared" ca="1" si="69"/>
        <v>No</v>
      </c>
      <c r="EN51" s="65">
        <f t="shared" ca="1" si="70"/>
        <v>50</v>
      </c>
      <c r="EO51" s="433">
        <f t="shared" ca="1" si="71"/>
        <v>5</v>
      </c>
      <c r="EP51" s="433">
        <f t="shared" ca="1" si="72"/>
        <v>0</v>
      </c>
      <c r="EQ51" s="433">
        <f t="shared" ca="1" si="73"/>
        <v>14</v>
      </c>
      <c r="ER51" s="433">
        <f t="shared" ca="1" si="74"/>
        <v>31</v>
      </c>
      <c r="ES51" s="433">
        <f t="shared" ca="1" si="75"/>
        <v>6</v>
      </c>
      <c r="ET51" s="433">
        <f t="shared" ca="1" si="76"/>
        <v>23</v>
      </c>
      <c r="EU51" s="433">
        <f ca="1">IF(OR(CO51="",CQ51=""),"",Discipline!$P$3*CO51+Discipline!$X$3*CQ51)</f>
        <v>30</v>
      </c>
      <c r="EV51" s="433">
        <f ca="1">IF(OR(CP51="",CR51=""),"",Discipline!$P$3*CP51+Discipline!$X$3*CR51)</f>
        <v>20</v>
      </c>
    </row>
    <row r="52" spans="1:152" x14ac:dyDescent="0.25">
      <c r="A52" s="10">
        <f ca="1">IFERROR(RANK(order!A52,order!A$3:A$554,0),"")</f>
        <v>4</v>
      </c>
      <c r="B52" s="10" t="str">
        <f ca="1">IFERROR(RANK(order!B52,order!B$3:B$554,0),"")</f>
        <v/>
      </c>
      <c r="C52" s="10">
        <f ca="1">IFERROR(RANK(order!C52,order!C$3:C$554,0),"")</f>
        <v>8</v>
      </c>
      <c r="D52" s="4" t="str">
        <f ca="1">IFERROR(RANK(order!D52,order!D$3:D$554,0),"")</f>
        <v/>
      </c>
      <c r="E52" s="4" t="str">
        <f ca="1">IFERROR(RANK(order!E52,order!E$3:E$554,0),"")</f>
        <v/>
      </c>
      <c r="F52" s="4" t="str">
        <f ca="1">IFERROR(RANK(order!F52,order!F$3:F$554,0),"")</f>
        <v/>
      </c>
      <c r="G52" s="10" t="str">
        <f ca="1">IFERROR(RANK(order!G52,order!G$3:G$554,0),"")</f>
        <v/>
      </c>
      <c r="H52" s="10" t="str">
        <f ca="1">IFERROR(RANK(order!H52,order!H$3:H$554,0),"")</f>
        <v/>
      </c>
      <c r="I52" s="10" t="str">
        <f ca="1">IFERROR(RANK(order!I52,order!I$3:I$554,0),"")</f>
        <v/>
      </c>
      <c r="J52" s="4" t="str">
        <f ca="1">IFERROR(RANK(order!J52,order!J$3:J$554,0),"")</f>
        <v/>
      </c>
      <c r="K52" s="4" t="str">
        <f ca="1">IFERROR(RANK(order!K52,order!K$3:K$554,0),"")</f>
        <v/>
      </c>
      <c r="L52" s="4" t="str">
        <f ca="1">IFERROR(RANK(order!L52,order!L$3:L$554,0),"")</f>
        <v/>
      </c>
      <c r="M52" s="10" t="str">
        <f ca="1">IFERROR(RANK(order!M52,order!M$3:M$554,0),"")</f>
        <v/>
      </c>
      <c r="N52" s="10" t="str">
        <f ca="1">IFERROR(RANK(order!N52,order!N$3:N$554,0),"")</f>
        <v/>
      </c>
      <c r="O52" s="10" t="str">
        <f ca="1">IFERROR(RANK(order!O52,order!O$3:O$554,0),"")</f>
        <v/>
      </c>
      <c r="P52" s="4" t="str">
        <f ca="1">IFERROR(RANK(order!P52,order!P$3:P$554,0),"")</f>
        <v/>
      </c>
      <c r="Q52" s="4" t="str">
        <f ca="1">IFERROR(RANK(order!Q52,order!Q$3:Q$554,0),"")</f>
        <v/>
      </c>
      <c r="R52" s="4" t="str">
        <f ca="1">IFERROR(RANK(order!R52,order!R$3:R$554,0),"")</f>
        <v/>
      </c>
      <c r="S52" s="10" t="str">
        <f ca="1">IFERROR(RANK(order!S52,order!S$3:S$554,0),"")</f>
        <v/>
      </c>
      <c r="T52" s="10" t="str">
        <f ca="1">IFERROR(RANK(order!T52,order!T$3:T$554,0),"")</f>
        <v/>
      </c>
      <c r="U52" s="10" t="str">
        <f ca="1">IFERROR(RANK(order!U52,order!U$3:U$554,0),"")</f>
        <v/>
      </c>
      <c r="V52" s="4" t="str">
        <f ca="1">IFERROR(RANK(order!V52,order!V$3:V$554,0),"")</f>
        <v/>
      </c>
      <c r="W52" s="4" t="str">
        <f ca="1">IFERROR(RANK(order!W52,order!W$3:W$554,0),"")</f>
        <v/>
      </c>
      <c r="X52" s="4" t="str">
        <f ca="1">IFERROR(RANK(order!X52,order!X$3:X$554,0),"")</f>
        <v/>
      </c>
      <c r="Y52" s="10" t="str">
        <f ca="1">IFERROR(RANK(order!Y52,order!Y$3:Y$554,0),"")</f>
        <v/>
      </c>
      <c r="Z52" s="10" t="str">
        <f ca="1">IFERROR(RANK(order!Z52,order!Z$3:Z$554,0),"")</f>
        <v/>
      </c>
      <c r="AA52" s="10" t="str">
        <f ca="1">IFERROR(RANK(order!AA52,order!AA$3:AA$554,0),"")</f>
        <v/>
      </c>
      <c r="AB52" s="4" t="str">
        <f ca="1">IFERROR(RANK(order!AB52,order!AB$3:AB$554,0),"")</f>
        <v/>
      </c>
      <c r="AC52" s="4" t="str">
        <f ca="1">IFERROR(RANK(order!AC52,order!AC$3:AC$554,0),"")</f>
        <v/>
      </c>
      <c r="AD52" s="4" t="str">
        <f ca="1">IFERROR(RANK(order!AD52,order!AD$3:AD$554,0),"")</f>
        <v/>
      </c>
      <c r="AE52" s="10" t="str">
        <f ca="1">IFERROR(RANK(order!AE52,order!AE$3:AE$554,0),"")</f>
        <v/>
      </c>
      <c r="AF52" s="10" t="str">
        <f ca="1">IFERROR(RANK(order!AF52,order!AF$3:AF$554,0),"")</f>
        <v/>
      </c>
      <c r="AG52" s="10" t="str">
        <f ca="1">IFERROR(RANK(order!AG52,order!AG$3:AG$554,0),"")</f>
        <v/>
      </c>
      <c r="AH52" s="4" t="str">
        <f ca="1">IFERROR(RANK(order!AH52,order!AH$3:AH$554,0),"")</f>
        <v/>
      </c>
      <c r="AI52" s="4" t="str">
        <f ca="1">IFERROR(RANK(order!AI52,order!AI$3:AI$554,0),"")</f>
        <v/>
      </c>
      <c r="AJ52" s="4" t="str">
        <f ca="1">IFERROR(RANK(order!AJ52,order!AJ$3:AJ$554,0),"")</f>
        <v/>
      </c>
      <c r="AK52" s="10" t="str">
        <f ca="1">IFERROR(RANK(order!AK52,order!AK$3:AK$554,0),"")</f>
        <v/>
      </c>
      <c r="AL52" s="10" t="str">
        <f ca="1">IFERROR(RANK(order!AL52,order!AL$3:AL$554,0),"")</f>
        <v/>
      </c>
      <c r="AM52" s="10" t="str">
        <f ca="1">IFERROR(RANK(order!AM52,order!AM$3:AM$554,0),"")</f>
        <v/>
      </c>
      <c r="AN52" s="4" t="str">
        <f ca="1">IFERROR(RANK(order!AN52,order!AN$3:AN$554,0),"")</f>
        <v/>
      </c>
      <c r="AO52" s="4" t="str">
        <f ca="1">IFERROR(RANK(order!AO52,order!AO$3:AO$554,0),"")</f>
        <v/>
      </c>
      <c r="AP52" s="4" t="str">
        <f ca="1">IFERROR(RANK(order!AP52,order!AP$3:AP$554,0),"")</f>
        <v/>
      </c>
      <c r="AQ52" s="10" t="str">
        <f ca="1">IFERROR(RANK(order!AQ52,order!AQ$3:AQ$554,0),"")</f>
        <v/>
      </c>
      <c r="AR52" s="10" t="str">
        <f ca="1">IFERROR(RANK(order!AR52,order!AR$3:AR$554,0),"")</f>
        <v/>
      </c>
      <c r="AS52" s="10" t="str">
        <f ca="1">IFERROR(RANK(order!AS52,order!AS$3:AS$554,0),"")</f>
        <v/>
      </c>
      <c r="AT52" s="4" t="str">
        <f ca="1">IFERROR(RANK(order!AT52,order!AT$3:AT$554,0),"")</f>
        <v/>
      </c>
      <c r="AU52" s="4" t="str">
        <f ca="1">IFERROR(RANK(order!AU52,order!AU$3:AU$554,0),"")</f>
        <v/>
      </c>
      <c r="AV52" s="4" t="str">
        <f ca="1">IFERROR(RANK(order!AV52,order!AV$3:AV$554,0),"")</f>
        <v/>
      </c>
      <c r="AW52" s="10" t="str">
        <f ca="1">IFERROR(RANK(order!AW52,order!AW$3:AW$554,0),"")</f>
        <v/>
      </c>
      <c r="AX52" s="10">
        <f ca="1">IFERROR(RANK(order!AX52,order!AX$3:AX$554,0),"")</f>
        <v>4</v>
      </c>
      <c r="AY52" s="10">
        <f ca="1">IFERROR(RANK(order!AY52,order!AY$3:AY$554,0),"")</f>
        <v>8</v>
      </c>
      <c r="AZ52" s="4" t="str">
        <f ca="1">IFERROR(RANK(order!AZ52,order!AZ$3:AZ$554,0),"")</f>
        <v/>
      </c>
      <c r="BA52" s="4" t="str">
        <f ca="1">IFERROR(RANK(order!BA52,order!BA$3:BA$554,0),"")</f>
        <v/>
      </c>
      <c r="BB52" s="4" t="str">
        <f ca="1">IFERROR(RANK(order!BB52,order!BB$3:BB$554,0),"")</f>
        <v/>
      </c>
      <c r="BC52" s="10" t="str">
        <f ca="1">IFERROR(RANK(order!BC52,order!BC$3:BC$554,0),"")</f>
        <v/>
      </c>
      <c r="BD52" s="10" t="str">
        <f ca="1">IFERROR(RANK(order!BD52,order!BD$3:BD$554,0),"")</f>
        <v/>
      </c>
      <c r="BE52" s="10" t="str">
        <f ca="1">IFERROR(RANK(order!BE52,order!BE$3:BE$554,0),"")</f>
        <v/>
      </c>
      <c r="BF52" s="4" t="str">
        <f ca="1">IFERROR(RANK(order!BF52,order!BF$3:BF$554,0),"")</f>
        <v/>
      </c>
      <c r="BG52" s="4" t="str">
        <f ca="1">IFERROR(RANK(order!BG52,order!BG$3:BG$554,0),"")</f>
        <v/>
      </c>
      <c r="BH52" s="4" t="str">
        <f ca="1">IFERROR(RANK(order!BH52,order!BH$3:BH$554,0),"")</f>
        <v/>
      </c>
      <c r="BI52" s="10" t="str">
        <f ca="1">IFERROR(RANK(order!BI52,order!BI$3:BI$554,0),"")</f>
        <v/>
      </c>
      <c r="BJ52" s="10" t="str">
        <f ca="1">IFERROR(RANK(order!BJ52,order!BJ$3:BJ$554,0),"")</f>
        <v/>
      </c>
      <c r="BK52" s="10" t="str">
        <f ca="1">IFERROR(RANK(order!BK52,order!BK$3:BK$554,0),"")</f>
        <v/>
      </c>
      <c r="BL52" s="4" t="str">
        <f ca="1">IFERROR(RANK(order!BL52,order!BL$3:BL$554,0),"")</f>
        <v/>
      </c>
      <c r="BM52" s="4" t="str">
        <f ca="1">IFERROR(RANK(order!BM52,order!BM$3:BM$554,0),"")</f>
        <v/>
      </c>
      <c r="BN52" s="4" t="str">
        <f ca="1">IFERROR(RANK(order!BN52,order!BN$3:BN$554,0),"")</f>
        <v/>
      </c>
      <c r="BO52" s="10" t="str">
        <f ca="1">IFERROR(RANK(order!BO52,order!BO$3:BO$554,0),"")</f>
        <v/>
      </c>
      <c r="BP52" s="10" t="str">
        <f ca="1">IFERROR(RANK(order!BP52,order!BP$3:BP$554,0),"")</f>
        <v/>
      </c>
      <c r="BQ52" s="10" t="str">
        <f ca="1">IFERROR(RANK(order!BQ52,order!BQ$3:BQ$554,0),"")</f>
        <v/>
      </c>
      <c r="BR52" s="4" t="str">
        <f ca="1">IFERROR(RANK(order!BR52,order!BR$3:BR$554,0),"")</f>
        <v/>
      </c>
      <c r="BS52" s="4" t="str">
        <f ca="1">IFERROR(RANK(order!BS52,order!BS$3:BS$554,0),"")</f>
        <v/>
      </c>
      <c r="BT52" s="4" t="str">
        <f ca="1">IFERROR(RANK(order!BT52,order!BT$3:BT$554,0),"")</f>
        <v/>
      </c>
      <c r="BU52" s="95">
        <f t="shared" si="77"/>
        <v>50</v>
      </c>
      <c r="BV52" s="35" t="str">
        <f t="shared" si="78"/>
        <v>E1</v>
      </c>
      <c r="BW52" s="55">
        <f t="shared" ca="1" si="1"/>
        <v>43337</v>
      </c>
      <c r="BX52" s="56" t="str">
        <f t="shared" ca="1" si="2"/>
        <v>Aston Villa</v>
      </c>
      <c r="BY52" s="56" t="str">
        <f t="shared" ca="1" si="3"/>
        <v>Reading</v>
      </c>
      <c r="BZ52" s="57">
        <f t="shared" ca="1" si="4"/>
        <v>1</v>
      </c>
      <c r="CA52" s="57">
        <f t="shared" ca="1" si="5"/>
        <v>1</v>
      </c>
      <c r="CB52" s="58" t="str">
        <f t="shared" ca="1" si="6"/>
        <v>D</v>
      </c>
      <c r="CC52" s="57">
        <f t="shared" ca="1" si="7"/>
        <v>0</v>
      </c>
      <c r="CD52" s="57">
        <f t="shared" ca="1" si="8"/>
        <v>0</v>
      </c>
      <c r="CE52" s="58" t="str">
        <f t="shared" ca="1" si="9"/>
        <v>D</v>
      </c>
      <c r="CF52" s="59" t="str">
        <f t="shared" ca="1" si="10"/>
        <v>D England</v>
      </c>
      <c r="CG52" s="57">
        <f t="shared" ca="1" si="11"/>
        <v>21</v>
      </c>
      <c r="CH52" s="57">
        <f t="shared" ca="1" si="12"/>
        <v>10</v>
      </c>
      <c r="CI52" s="57">
        <f t="shared" ca="1" si="13"/>
        <v>8</v>
      </c>
      <c r="CJ52" s="57">
        <f t="shared" ca="1" si="14"/>
        <v>7</v>
      </c>
      <c r="CK52" s="57">
        <f t="shared" ca="1" si="15"/>
        <v>9</v>
      </c>
      <c r="CL52" s="57">
        <f t="shared" ca="1" si="16"/>
        <v>13</v>
      </c>
      <c r="CM52" s="57">
        <f t="shared" ca="1" si="17"/>
        <v>4</v>
      </c>
      <c r="CN52" s="57">
        <f t="shared" ca="1" si="18"/>
        <v>9</v>
      </c>
      <c r="CO52" s="57">
        <f t="shared" ca="1" si="19"/>
        <v>0</v>
      </c>
      <c r="CP52" s="57">
        <f t="shared" ca="1" si="20"/>
        <v>2</v>
      </c>
      <c r="CQ52" s="57">
        <f t="shared" ca="1" si="21"/>
        <v>0</v>
      </c>
      <c r="CR52" s="57">
        <f t="shared" ca="1" si="22"/>
        <v>0</v>
      </c>
      <c r="CS52" s="60">
        <f t="shared" ca="1" si="23"/>
        <v>1.61</v>
      </c>
      <c r="CT52" s="60">
        <f t="shared" ca="1" si="24"/>
        <v>3.9</v>
      </c>
      <c r="CU52" s="60">
        <f t="shared" ca="1" si="25"/>
        <v>6.5</v>
      </c>
      <c r="CV52" s="60">
        <f t="shared" ca="1" si="26"/>
        <v>1.58</v>
      </c>
      <c r="CW52" s="60">
        <f t="shared" ca="1" si="27"/>
        <v>4.01</v>
      </c>
      <c r="CX52" s="60">
        <f t="shared" ca="1" si="28"/>
        <v>7.03</v>
      </c>
      <c r="CY52" s="60">
        <f t="shared" ca="1" si="29"/>
        <v>1.94</v>
      </c>
      <c r="CZ52" s="60">
        <f t="shared" ca="1" si="30"/>
        <v>1.85</v>
      </c>
      <c r="DA52" s="65">
        <f t="shared" ca="1" si="31"/>
        <v>2</v>
      </c>
      <c r="DB52" s="65">
        <f t="shared" ca="1" si="32"/>
        <v>0</v>
      </c>
      <c r="DC52" s="65">
        <f t="shared" ca="1" si="33"/>
        <v>2</v>
      </c>
      <c r="DD52" s="65">
        <f t="shared" ca="1" si="34"/>
        <v>1</v>
      </c>
      <c r="DE52" s="65">
        <f t="shared" ca="1" si="35"/>
        <v>1</v>
      </c>
      <c r="DF52" s="66" t="str">
        <f t="shared" ca="1" si="36"/>
        <v>D</v>
      </c>
      <c r="DG52" s="66" t="str">
        <f t="shared" ca="1" si="37"/>
        <v>D-D</v>
      </c>
      <c r="DH52" s="66" t="str">
        <f t="shared" ca="1" si="38"/>
        <v>D11</v>
      </c>
      <c r="DI52" s="66" t="str">
        <f t="shared" ca="1" si="39"/>
        <v>D00</v>
      </c>
      <c r="DJ52" s="66" t="str">
        <f t="shared" ca="1" si="40"/>
        <v>D11</v>
      </c>
      <c r="DK52" s="65" t="str">
        <f t="shared" ca="1" si="41"/>
        <v>Yes</v>
      </c>
      <c r="DL52" s="65">
        <f t="shared" ca="1" si="42"/>
        <v>0</v>
      </c>
      <c r="DM52" s="65">
        <f t="shared" ca="1" si="43"/>
        <v>0</v>
      </c>
      <c r="DN52" s="65">
        <f t="shared" ca="1" si="44"/>
        <v>0</v>
      </c>
      <c r="DO52" s="65">
        <f t="shared" ca="1" si="45"/>
        <v>0</v>
      </c>
      <c r="DP52" s="65">
        <f t="shared" ca="1" si="46"/>
        <v>0</v>
      </c>
      <c r="DQ52" s="65">
        <f t="shared" ca="1" si="47"/>
        <v>0</v>
      </c>
      <c r="DR52" s="69">
        <f t="shared" ca="1" si="48"/>
        <v>-1</v>
      </c>
      <c r="DS52" s="69">
        <f t="shared" ca="1" si="49"/>
        <v>2.9</v>
      </c>
      <c r="DT52" s="69">
        <f t="shared" ca="1" si="50"/>
        <v>-1</v>
      </c>
      <c r="DU52" s="69">
        <f t="shared" ca="1" si="51"/>
        <v>-1</v>
      </c>
      <c r="DV52" s="69">
        <f t="shared" ca="1" si="52"/>
        <v>3.01</v>
      </c>
      <c r="DW52" s="69">
        <f t="shared" ca="1" si="53"/>
        <v>-1</v>
      </c>
      <c r="DX52" s="69">
        <f t="shared" ca="1" si="54"/>
        <v>-1</v>
      </c>
      <c r="DY52" s="69">
        <f t="shared" ca="1" si="55"/>
        <v>0.85000000000000009</v>
      </c>
      <c r="DZ52" s="72">
        <f t="shared" ca="1" si="56"/>
        <v>103.13744226787705</v>
      </c>
      <c r="EA52" s="72">
        <f t="shared" ca="1" si="57"/>
        <v>102.45354616771178</v>
      </c>
      <c r="EB52" s="72">
        <f t="shared" ca="1" si="58"/>
        <v>105.60044580663137</v>
      </c>
      <c r="EC52" s="65">
        <f t="shared" ca="1" si="59"/>
        <v>0</v>
      </c>
      <c r="ED52" s="65">
        <f t="shared" ca="1" si="60"/>
        <v>0</v>
      </c>
      <c r="EE52" s="65">
        <f t="shared" ca="1" si="61"/>
        <v>0</v>
      </c>
      <c r="EF52" s="65">
        <f t="shared" ca="1" si="62"/>
        <v>0</v>
      </c>
      <c r="EG52" s="65">
        <f t="shared" ca="1" si="63"/>
        <v>0</v>
      </c>
      <c r="EH52" s="65">
        <f t="shared" ca="1" si="64"/>
        <v>0</v>
      </c>
      <c r="EI52" s="429" t="str">
        <f t="shared" ca="1" si="65"/>
        <v>Yes</v>
      </c>
      <c r="EJ52" s="428" t="str">
        <f t="shared" ca="1" si="66"/>
        <v>S</v>
      </c>
      <c r="EK52" s="428" t="str">
        <f t="shared" ca="1" si="67"/>
        <v>Under</v>
      </c>
      <c r="EL52" s="65" t="str">
        <f t="shared" ca="1" si="68"/>
        <v>No</v>
      </c>
      <c r="EM52" s="65" t="str">
        <f t="shared" ca="1" si="69"/>
        <v>Yes</v>
      </c>
      <c r="EN52" s="65">
        <f t="shared" ca="1" si="70"/>
        <v>20</v>
      </c>
      <c r="EO52" s="433">
        <f t="shared" ca="1" si="71"/>
        <v>2</v>
      </c>
      <c r="EP52" s="433">
        <f t="shared" ca="1" si="72"/>
        <v>0</v>
      </c>
      <c r="EQ52" s="433">
        <f t="shared" ca="1" si="73"/>
        <v>13</v>
      </c>
      <c r="ER52" s="433">
        <f t="shared" ca="1" si="74"/>
        <v>31</v>
      </c>
      <c r="ES52" s="433">
        <f t="shared" ca="1" si="75"/>
        <v>15</v>
      </c>
      <c r="ET52" s="433">
        <f t="shared" ca="1" si="76"/>
        <v>22</v>
      </c>
      <c r="EU52" s="433">
        <f ca="1">IF(OR(CO52="",CQ52=""),"",Discipline!$P$3*CO52+Discipline!$X$3*CQ52)</f>
        <v>0</v>
      </c>
      <c r="EV52" s="433">
        <f ca="1">IF(OR(CP52="",CR52=""),"",Discipline!$P$3*CP52+Discipline!$X$3*CR52)</f>
        <v>20</v>
      </c>
    </row>
    <row r="53" spans="1:152" x14ac:dyDescent="0.25">
      <c r="A53" s="10" t="str">
        <f ca="1">IFERROR(RANK(order!A53,order!A$3:A$554,0),"")</f>
        <v/>
      </c>
      <c r="B53" s="10" t="str">
        <f ca="1">IFERROR(RANK(order!B53,order!B$3:B$554,0),"")</f>
        <v/>
      </c>
      <c r="C53" s="10" t="str">
        <f ca="1">IFERROR(RANK(order!C53,order!C$3:C$554,0),"")</f>
        <v/>
      </c>
      <c r="D53" s="4" t="str">
        <f ca="1">IFERROR(RANK(order!D53,order!D$3:D$554,0),"")</f>
        <v/>
      </c>
      <c r="E53" s="4" t="str">
        <f ca="1">IFERROR(RANK(order!E53,order!E$3:E$554,0),"")</f>
        <v/>
      </c>
      <c r="F53" s="4" t="str">
        <f ca="1">IFERROR(RANK(order!F53,order!F$3:F$554,0),"")</f>
        <v/>
      </c>
      <c r="G53" s="10">
        <f ca="1">IFERROR(RANK(order!G53,order!G$3:G$554,0),"")</f>
        <v>4</v>
      </c>
      <c r="H53" s="10" t="str">
        <f ca="1">IFERROR(RANK(order!H53,order!H$3:H$554,0),"")</f>
        <v/>
      </c>
      <c r="I53" s="10">
        <f ca="1">IFERROR(RANK(order!I53,order!I$3:I$554,0),"")</f>
        <v>8</v>
      </c>
      <c r="J53" s="4" t="str">
        <f ca="1">IFERROR(RANK(order!J53,order!J$3:J$554,0),"")</f>
        <v/>
      </c>
      <c r="K53" s="4" t="str">
        <f ca="1">IFERROR(RANK(order!K53,order!K$3:K$554,0),"")</f>
        <v/>
      </c>
      <c r="L53" s="4" t="str">
        <f ca="1">IFERROR(RANK(order!L53,order!L$3:L$554,0),"")</f>
        <v/>
      </c>
      <c r="M53" s="10" t="str">
        <f ca="1">IFERROR(RANK(order!M53,order!M$3:M$554,0),"")</f>
        <v/>
      </c>
      <c r="N53" s="10">
        <f ca="1">IFERROR(RANK(order!N53,order!N$3:N$554,0),"")</f>
        <v>4</v>
      </c>
      <c r="O53" s="10">
        <f ca="1">IFERROR(RANK(order!O53,order!O$3:O$554,0),"")</f>
        <v>8</v>
      </c>
      <c r="P53" s="4" t="str">
        <f ca="1">IFERROR(RANK(order!P53,order!P$3:P$554,0),"")</f>
        <v/>
      </c>
      <c r="Q53" s="4" t="str">
        <f ca="1">IFERROR(RANK(order!Q53,order!Q$3:Q$554,0),"")</f>
        <v/>
      </c>
      <c r="R53" s="4" t="str">
        <f ca="1">IFERROR(RANK(order!R53,order!R$3:R$554,0),"")</f>
        <v/>
      </c>
      <c r="S53" s="10" t="str">
        <f ca="1">IFERROR(RANK(order!S53,order!S$3:S$554,0),"")</f>
        <v/>
      </c>
      <c r="T53" s="10" t="str">
        <f ca="1">IFERROR(RANK(order!T53,order!T$3:T$554,0),"")</f>
        <v/>
      </c>
      <c r="U53" s="10" t="str">
        <f ca="1">IFERROR(RANK(order!U53,order!U$3:U$554,0),"")</f>
        <v/>
      </c>
      <c r="V53" s="4" t="str">
        <f ca="1">IFERROR(RANK(order!V53,order!V$3:V$554,0),"")</f>
        <v/>
      </c>
      <c r="W53" s="4" t="str">
        <f ca="1">IFERROR(RANK(order!W53,order!W$3:W$554,0),"")</f>
        <v/>
      </c>
      <c r="X53" s="4" t="str">
        <f ca="1">IFERROR(RANK(order!X53,order!X$3:X$554,0),"")</f>
        <v/>
      </c>
      <c r="Y53" s="10" t="str">
        <f ca="1">IFERROR(RANK(order!Y53,order!Y$3:Y$554,0),"")</f>
        <v/>
      </c>
      <c r="Z53" s="10" t="str">
        <f ca="1">IFERROR(RANK(order!Z53,order!Z$3:Z$554,0),"")</f>
        <v/>
      </c>
      <c r="AA53" s="10" t="str">
        <f ca="1">IFERROR(RANK(order!AA53,order!AA$3:AA$554,0),"")</f>
        <v/>
      </c>
      <c r="AB53" s="4" t="str">
        <f ca="1">IFERROR(RANK(order!AB53,order!AB$3:AB$554,0),"")</f>
        <v/>
      </c>
      <c r="AC53" s="4" t="str">
        <f ca="1">IFERROR(RANK(order!AC53,order!AC$3:AC$554,0),"")</f>
        <v/>
      </c>
      <c r="AD53" s="4" t="str">
        <f ca="1">IFERROR(RANK(order!AD53,order!AD$3:AD$554,0),"")</f>
        <v/>
      </c>
      <c r="AE53" s="10" t="str">
        <f ca="1">IFERROR(RANK(order!AE53,order!AE$3:AE$554,0),"")</f>
        <v/>
      </c>
      <c r="AF53" s="10" t="str">
        <f ca="1">IFERROR(RANK(order!AF53,order!AF$3:AF$554,0),"")</f>
        <v/>
      </c>
      <c r="AG53" s="10" t="str">
        <f ca="1">IFERROR(RANK(order!AG53,order!AG$3:AG$554,0),"")</f>
        <v/>
      </c>
      <c r="AH53" s="4" t="str">
        <f ca="1">IFERROR(RANK(order!AH53,order!AH$3:AH$554,0),"")</f>
        <v/>
      </c>
      <c r="AI53" s="4" t="str">
        <f ca="1">IFERROR(RANK(order!AI53,order!AI$3:AI$554,0),"")</f>
        <v/>
      </c>
      <c r="AJ53" s="4" t="str">
        <f ca="1">IFERROR(RANK(order!AJ53,order!AJ$3:AJ$554,0),"")</f>
        <v/>
      </c>
      <c r="AK53" s="10" t="str">
        <f ca="1">IFERROR(RANK(order!AK53,order!AK$3:AK$554,0),"")</f>
        <v/>
      </c>
      <c r="AL53" s="10" t="str">
        <f ca="1">IFERROR(RANK(order!AL53,order!AL$3:AL$554,0),"")</f>
        <v/>
      </c>
      <c r="AM53" s="10" t="str">
        <f ca="1">IFERROR(RANK(order!AM53,order!AM$3:AM$554,0),"")</f>
        <v/>
      </c>
      <c r="AN53" s="4" t="str">
        <f ca="1">IFERROR(RANK(order!AN53,order!AN$3:AN$554,0),"")</f>
        <v/>
      </c>
      <c r="AO53" s="4" t="str">
        <f ca="1">IFERROR(RANK(order!AO53,order!AO$3:AO$554,0),"")</f>
        <v/>
      </c>
      <c r="AP53" s="4" t="str">
        <f ca="1">IFERROR(RANK(order!AP53,order!AP$3:AP$554,0),"")</f>
        <v/>
      </c>
      <c r="AQ53" s="10" t="str">
        <f ca="1">IFERROR(RANK(order!AQ53,order!AQ$3:AQ$554,0),"")</f>
        <v/>
      </c>
      <c r="AR53" s="10" t="str">
        <f ca="1">IFERROR(RANK(order!AR53,order!AR$3:AR$554,0),"")</f>
        <v/>
      </c>
      <c r="AS53" s="10" t="str">
        <f ca="1">IFERROR(RANK(order!AS53,order!AS$3:AS$554,0),"")</f>
        <v/>
      </c>
      <c r="AT53" s="4" t="str">
        <f ca="1">IFERROR(RANK(order!AT53,order!AT$3:AT$554,0),"")</f>
        <v/>
      </c>
      <c r="AU53" s="4" t="str">
        <f ca="1">IFERROR(RANK(order!AU53,order!AU$3:AU$554,0),"")</f>
        <v/>
      </c>
      <c r="AV53" s="4" t="str">
        <f ca="1">IFERROR(RANK(order!AV53,order!AV$3:AV$554,0),"")</f>
        <v/>
      </c>
      <c r="AW53" s="10" t="str">
        <f ca="1">IFERROR(RANK(order!AW53,order!AW$3:AW$554,0),"")</f>
        <v/>
      </c>
      <c r="AX53" s="10" t="str">
        <f ca="1">IFERROR(RANK(order!AX53,order!AX$3:AX$554,0),"")</f>
        <v/>
      </c>
      <c r="AY53" s="10" t="str">
        <f ca="1">IFERROR(RANK(order!AY53,order!AY$3:AY$554,0),"")</f>
        <v/>
      </c>
      <c r="AZ53" s="4" t="str">
        <f ca="1">IFERROR(RANK(order!AZ53,order!AZ$3:AZ$554,0),"")</f>
        <v/>
      </c>
      <c r="BA53" s="4" t="str">
        <f ca="1">IFERROR(RANK(order!BA53,order!BA$3:BA$554,0),"")</f>
        <v/>
      </c>
      <c r="BB53" s="4" t="str">
        <f ca="1">IFERROR(RANK(order!BB53,order!BB$3:BB$554,0),"")</f>
        <v/>
      </c>
      <c r="BC53" s="10" t="str">
        <f ca="1">IFERROR(RANK(order!BC53,order!BC$3:BC$554,0),"")</f>
        <v/>
      </c>
      <c r="BD53" s="10" t="str">
        <f ca="1">IFERROR(RANK(order!BD53,order!BD$3:BD$554,0),"")</f>
        <v/>
      </c>
      <c r="BE53" s="10" t="str">
        <f ca="1">IFERROR(RANK(order!BE53,order!BE$3:BE$554,0),"")</f>
        <v/>
      </c>
      <c r="BF53" s="4" t="str">
        <f ca="1">IFERROR(RANK(order!BF53,order!BF$3:BF$554,0),"")</f>
        <v/>
      </c>
      <c r="BG53" s="4" t="str">
        <f ca="1">IFERROR(RANK(order!BG53,order!BG$3:BG$554,0),"")</f>
        <v/>
      </c>
      <c r="BH53" s="4" t="str">
        <f ca="1">IFERROR(RANK(order!BH53,order!BH$3:BH$554,0),"")</f>
        <v/>
      </c>
      <c r="BI53" s="10" t="str">
        <f ca="1">IFERROR(RANK(order!BI53,order!BI$3:BI$554,0),"")</f>
        <v/>
      </c>
      <c r="BJ53" s="10" t="str">
        <f ca="1">IFERROR(RANK(order!BJ53,order!BJ$3:BJ$554,0),"")</f>
        <v/>
      </c>
      <c r="BK53" s="10" t="str">
        <f ca="1">IFERROR(RANK(order!BK53,order!BK$3:BK$554,0),"")</f>
        <v/>
      </c>
      <c r="BL53" s="4" t="str">
        <f ca="1">IFERROR(RANK(order!BL53,order!BL$3:BL$554,0),"")</f>
        <v/>
      </c>
      <c r="BM53" s="4" t="str">
        <f ca="1">IFERROR(RANK(order!BM53,order!BM$3:BM$554,0),"")</f>
        <v/>
      </c>
      <c r="BN53" s="4" t="str">
        <f ca="1">IFERROR(RANK(order!BN53,order!BN$3:BN$554,0),"")</f>
        <v/>
      </c>
      <c r="BO53" s="10" t="str">
        <f ca="1">IFERROR(RANK(order!BO53,order!BO$3:BO$554,0),"")</f>
        <v/>
      </c>
      <c r="BP53" s="10" t="str">
        <f ca="1">IFERROR(RANK(order!BP53,order!BP$3:BP$554,0),"")</f>
        <v/>
      </c>
      <c r="BQ53" s="10" t="str">
        <f ca="1">IFERROR(RANK(order!BQ53,order!BQ$3:BQ$554,0),"")</f>
        <v/>
      </c>
      <c r="BR53" s="4" t="str">
        <f ca="1">IFERROR(RANK(order!BR53,order!BR$3:BR$554,0),"")</f>
        <v/>
      </c>
      <c r="BS53" s="4" t="str">
        <f ca="1">IFERROR(RANK(order!BS53,order!BS$3:BS$554,0),"")</f>
        <v/>
      </c>
      <c r="BT53" s="4" t="str">
        <f ca="1">IFERROR(RANK(order!BT53,order!BT$3:BT$554,0),"")</f>
        <v/>
      </c>
      <c r="BU53" s="95">
        <f t="shared" si="77"/>
        <v>51</v>
      </c>
      <c r="BV53" s="35" t="str">
        <f t="shared" si="78"/>
        <v>E1</v>
      </c>
      <c r="BW53" s="55">
        <f t="shared" ca="1" si="1"/>
        <v>43337</v>
      </c>
      <c r="BX53" s="56" t="str">
        <f t="shared" ca="1" si="2"/>
        <v>Blackburn</v>
      </c>
      <c r="BY53" s="56" t="str">
        <f t="shared" ca="1" si="3"/>
        <v>Brentford</v>
      </c>
      <c r="BZ53" s="57">
        <f t="shared" ca="1" si="4"/>
        <v>1</v>
      </c>
      <c r="CA53" s="57">
        <f t="shared" ca="1" si="5"/>
        <v>0</v>
      </c>
      <c r="CB53" s="58" t="str">
        <f t="shared" ca="1" si="6"/>
        <v>H</v>
      </c>
      <c r="CC53" s="57">
        <f t="shared" ca="1" si="7"/>
        <v>0</v>
      </c>
      <c r="CD53" s="57">
        <f t="shared" ca="1" si="8"/>
        <v>0</v>
      </c>
      <c r="CE53" s="58" t="str">
        <f t="shared" ca="1" si="9"/>
        <v>D</v>
      </c>
      <c r="CF53" s="59" t="str">
        <f t="shared" ca="1" si="10"/>
        <v>T Harrington</v>
      </c>
      <c r="CG53" s="57">
        <f t="shared" ca="1" si="11"/>
        <v>2</v>
      </c>
      <c r="CH53" s="57">
        <f t="shared" ca="1" si="12"/>
        <v>8</v>
      </c>
      <c r="CI53" s="57">
        <f t="shared" ca="1" si="13"/>
        <v>1</v>
      </c>
      <c r="CJ53" s="57">
        <f t="shared" ca="1" si="14"/>
        <v>3</v>
      </c>
      <c r="CK53" s="57">
        <f t="shared" ca="1" si="15"/>
        <v>12</v>
      </c>
      <c r="CL53" s="57">
        <f t="shared" ca="1" si="16"/>
        <v>10</v>
      </c>
      <c r="CM53" s="57">
        <f t="shared" ca="1" si="17"/>
        <v>3</v>
      </c>
      <c r="CN53" s="57">
        <f t="shared" ca="1" si="18"/>
        <v>4</v>
      </c>
      <c r="CO53" s="57">
        <f t="shared" ca="1" si="19"/>
        <v>0</v>
      </c>
      <c r="CP53" s="57">
        <f t="shared" ca="1" si="20"/>
        <v>1</v>
      </c>
      <c r="CQ53" s="57">
        <f t="shared" ca="1" si="21"/>
        <v>0</v>
      </c>
      <c r="CR53" s="57">
        <f t="shared" ca="1" si="22"/>
        <v>0</v>
      </c>
      <c r="CS53" s="60">
        <f t="shared" ca="1" si="23"/>
        <v>2.9</v>
      </c>
      <c r="CT53" s="60">
        <f t="shared" ca="1" si="24"/>
        <v>3.5</v>
      </c>
      <c r="CU53" s="60">
        <f t="shared" ca="1" si="25"/>
        <v>2.54</v>
      </c>
      <c r="CV53" s="60">
        <f t="shared" ca="1" si="26"/>
        <v>2.87</v>
      </c>
      <c r="CW53" s="60">
        <f t="shared" ca="1" si="27"/>
        <v>3.47</v>
      </c>
      <c r="CX53" s="60">
        <f t="shared" ca="1" si="28"/>
        <v>2.58</v>
      </c>
      <c r="CY53" s="60">
        <f t="shared" ca="1" si="29"/>
        <v>1.87</v>
      </c>
      <c r="CZ53" s="60">
        <f t="shared" ca="1" si="30"/>
        <v>1.92</v>
      </c>
      <c r="DA53" s="65">
        <f t="shared" ca="1" si="31"/>
        <v>1</v>
      </c>
      <c r="DB53" s="65">
        <f t="shared" ca="1" si="32"/>
        <v>0</v>
      </c>
      <c r="DC53" s="65">
        <f t="shared" ca="1" si="33"/>
        <v>1</v>
      </c>
      <c r="DD53" s="65">
        <f t="shared" ca="1" si="34"/>
        <v>1</v>
      </c>
      <c r="DE53" s="65">
        <f t="shared" ca="1" si="35"/>
        <v>0</v>
      </c>
      <c r="DF53" s="66" t="str">
        <f t="shared" ca="1" si="36"/>
        <v>H</v>
      </c>
      <c r="DG53" s="66" t="str">
        <f t="shared" ca="1" si="37"/>
        <v>D-H</v>
      </c>
      <c r="DH53" s="66" t="str">
        <f t="shared" ca="1" si="38"/>
        <v>H10</v>
      </c>
      <c r="DI53" s="66" t="str">
        <f t="shared" ca="1" si="39"/>
        <v>D00</v>
      </c>
      <c r="DJ53" s="66" t="str">
        <f t="shared" ca="1" si="40"/>
        <v>H10</v>
      </c>
      <c r="DK53" s="65" t="str">
        <f t="shared" ca="1" si="41"/>
        <v>No</v>
      </c>
      <c r="DL53" s="65">
        <f t="shared" ca="1" si="42"/>
        <v>0</v>
      </c>
      <c r="DM53" s="65">
        <f t="shared" ca="1" si="43"/>
        <v>0</v>
      </c>
      <c r="DN53" s="65">
        <f t="shared" ca="1" si="44"/>
        <v>1</v>
      </c>
      <c r="DO53" s="65">
        <f t="shared" ca="1" si="45"/>
        <v>0</v>
      </c>
      <c r="DP53" s="65">
        <f t="shared" ca="1" si="46"/>
        <v>0</v>
      </c>
      <c r="DQ53" s="65">
        <f t="shared" ca="1" si="47"/>
        <v>0</v>
      </c>
      <c r="DR53" s="69">
        <f t="shared" ca="1" si="48"/>
        <v>1.9</v>
      </c>
      <c r="DS53" s="69">
        <f t="shared" ca="1" si="49"/>
        <v>-1</v>
      </c>
      <c r="DT53" s="69">
        <f t="shared" ca="1" si="50"/>
        <v>-1</v>
      </c>
      <c r="DU53" s="69">
        <f t="shared" ca="1" si="51"/>
        <v>1.87</v>
      </c>
      <c r="DV53" s="69">
        <f t="shared" ca="1" si="52"/>
        <v>-1</v>
      </c>
      <c r="DW53" s="69">
        <f t="shared" ca="1" si="53"/>
        <v>-1</v>
      </c>
      <c r="DX53" s="69">
        <f t="shared" ca="1" si="54"/>
        <v>-1</v>
      </c>
      <c r="DY53" s="69">
        <f t="shared" ca="1" si="55"/>
        <v>0.91999999999999993</v>
      </c>
      <c r="DZ53" s="72">
        <f t="shared" ca="1" si="56"/>
        <v>102.42426593227572</v>
      </c>
      <c r="EA53" s="72">
        <f t="shared" ca="1" si="57"/>
        <v>102.42133930142809</v>
      </c>
      <c r="EB53" s="72">
        <f t="shared" ca="1" si="58"/>
        <v>105.55926916221034</v>
      </c>
      <c r="EC53" s="65">
        <f t="shared" ca="1" si="59"/>
        <v>1</v>
      </c>
      <c r="ED53" s="65">
        <f t="shared" ca="1" si="60"/>
        <v>0</v>
      </c>
      <c r="EE53" s="65">
        <f t="shared" ca="1" si="61"/>
        <v>0</v>
      </c>
      <c r="EF53" s="65">
        <f t="shared" ca="1" si="62"/>
        <v>1</v>
      </c>
      <c r="EG53" s="65">
        <f t="shared" ca="1" si="63"/>
        <v>0</v>
      </c>
      <c r="EH53" s="65">
        <f t="shared" ca="1" si="64"/>
        <v>1</v>
      </c>
      <c r="EI53" s="429" t="str">
        <f t="shared" ca="1" si="65"/>
        <v>Yes</v>
      </c>
      <c r="EJ53" s="428" t="str">
        <f t="shared" ca="1" si="66"/>
        <v>S</v>
      </c>
      <c r="EK53" s="428" t="str">
        <f t="shared" ca="1" si="67"/>
        <v>Under</v>
      </c>
      <c r="EL53" s="65" t="str">
        <f t="shared" ca="1" si="68"/>
        <v>No</v>
      </c>
      <c r="EM53" s="65" t="str">
        <f t="shared" ca="1" si="69"/>
        <v>No</v>
      </c>
      <c r="EN53" s="65">
        <f t="shared" ca="1" si="70"/>
        <v>10</v>
      </c>
      <c r="EO53" s="433">
        <f t="shared" ca="1" si="71"/>
        <v>1</v>
      </c>
      <c r="EP53" s="433">
        <f t="shared" ca="1" si="72"/>
        <v>0</v>
      </c>
      <c r="EQ53" s="433">
        <f t="shared" ca="1" si="73"/>
        <v>7</v>
      </c>
      <c r="ER53" s="433">
        <f t="shared" ca="1" si="74"/>
        <v>10</v>
      </c>
      <c r="ES53" s="433">
        <f t="shared" ca="1" si="75"/>
        <v>4</v>
      </c>
      <c r="ET53" s="433">
        <f t="shared" ca="1" si="76"/>
        <v>22</v>
      </c>
      <c r="EU53" s="433">
        <f ca="1">IF(OR(CO53="",CQ53=""),"",Discipline!$P$3*CO53+Discipline!$X$3*CQ53)</f>
        <v>0</v>
      </c>
      <c r="EV53" s="433">
        <f ca="1">IF(OR(CP53="",CR53=""),"",Discipline!$P$3*CP53+Discipline!$X$3*CR53)</f>
        <v>10</v>
      </c>
    </row>
    <row r="54" spans="1:152" x14ac:dyDescent="0.25">
      <c r="A54" s="10" t="str">
        <f ca="1">IFERROR(RANK(order!A54,order!A$3:A$554,0),"")</f>
        <v/>
      </c>
      <c r="B54" s="10" t="str">
        <f ca="1">IFERROR(RANK(order!B54,order!B$3:B$554,0),"")</f>
        <v/>
      </c>
      <c r="C54" s="10" t="str">
        <f ca="1">IFERROR(RANK(order!C54,order!C$3:C$554,0),"")</f>
        <v/>
      </c>
      <c r="D54" s="4" t="str">
        <f ca="1">IFERROR(RANK(order!D54,order!D$3:D$554,0),"")</f>
        <v/>
      </c>
      <c r="E54" s="4" t="str">
        <f ca="1">IFERROR(RANK(order!E54,order!E$3:E$554,0),"")</f>
        <v/>
      </c>
      <c r="F54" s="4" t="str">
        <f ca="1">IFERROR(RANK(order!F54,order!F$3:F$554,0),"")</f>
        <v/>
      </c>
      <c r="G54" s="10" t="str">
        <f ca="1">IFERROR(RANK(order!G54,order!G$3:G$554,0),"")</f>
        <v/>
      </c>
      <c r="H54" s="10" t="str">
        <f ca="1">IFERROR(RANK(order!H54,order!H$3:H$554,0),"")</f>
        <v/>
      </c>
      <c r="I54" s="10" t="str">
        <f ca="1">IFERROR(RANK(order!I54,order!I$3:I$554,0),"")</f>
        <v/>
      </c>
      <c r="J54" s="4">
        <f ca="1">IFERROR(RANK(order!J54,order!J$3:J$554,0),"")</f>
        <v>4</v>
      </c>
      <c r="K54" s="4" t="str">
        <f ca="1">IFERROR(RANK(order!K54,order!K$3:K$554,0),"")</f>
        <v/>
      </c>
      <c r="L54" s="4">
        <f ca="1">IFERROR(RANK(order!L54,order!L$3:L$554,0),"")</f>
        <v>8</v>
      </c>
      <c r="M54" s="10" t="str">
        <f ca="1">IFERROR(RANK(order!M54,order!M$3:M$554,0),"")</f>
        <v/>
      </c>
      <c r="N54" s="10" t="str">
        <f ca="1">IFERROR(RANK(order!N54,order!N$3:N$554,0),"")</f>
        <v/>
      </c>
      <c r="O54" s="10" t="str">
        <f ca="1">IFERROR(RANK(order!O54,order!O$3:O$554,0),"")</f>
        <v/>
      </c>
      <c r="P54" s="4" t="str">
        <f ca="1">IFERROR(RANK(order!P54,order!P$3:P$554,0),"")</f>
        <v/>
      </c>
      <c r="Q54" s="4" t="str">
        <f ca="1">IFERROR(RANK(order!Q54,order!Q$3:Q$554,0),"")</f>
        <v/>
      </c>
      <c r="R54" s="4" t="str">
        <f ca="1">IFERROR(RANK(order!R54,order!R$3:R$554,0),"")</f>
        <v/>
      </c>
      <c r="S54" s="10" t="str">
        <f ca="1">IFERROR(RANK(order!S54,order!S$3:S$554,0),"")</f>
        <v/>
      </c>
      <c r="T54" s="10" t="str">
        <f ca="1">IFERROR(RANK(order!T54,order!T$3:T$554,0),"")</f>
        <v/>
      </c>
      <c r="U54" s="10" t="str">
        <f ca="1">IFERROR(RANK(order!U54,order!U$3:U$554,0),"")</f>
        <v/>
      </c>
      <c r="V54" s="4" t="str">
        <f ca="1">IFERROR(RANK(order!V54,order!V$3:V$554,0),"")</f>
        <v/>
      </c>
      <c r="W54" s="4" t="str">
        <f ca="1">IFERROR(RANK(order!W54,order!W$3:W$554,0),"")</f>
        <v/>
      </c>
      <c r="X54" s="4" t="str">
        <f ca="1">IFERROR(RANK(order!X54,order!X$3:X$554,0),"")</f>
        <v/>
      </c>
      <c r="Y54" s="10" t="str">
        <f ca="1">IFERROR(RANK(order!Y54,order!Y$3:Y$554,0),"")</f>
        <v/>
      </c>
      <c r="Z54" s="10" t="str">
        <f ca="1">IFERROR(RANK(order!Z54,order!Z$3:Z$554,0),"")</f>
        <v/>
      </c>
      <c r="AA54" s="10" t="str">
        <f ca="1">IFERROR(RANK(order!AA54,order!AA$3:AA$554,0),"")</f>
        <v/>
      </c>
      <c r="AB54" s="4" t="str">
        <f ca="1">IFERROR(RANK(order!AB54,order!AB$3:AB$554,0),"")</f>
        <v/>
      </c>
      <c r="AC54" s="4" t="str">
        <f ca="1">IFERROR(RANK(order!AC54,order!AC$3:AC$554,0),"")</f>
        <v/>
      </c>
      <c r="AD54" s="4" t="str">
        <f ca="1">IFERROR(RANK(order!AD54,order!AD$3:AD$554,0),"")</f>
        <v/>
      </c>
      <c r="AE54" s="10" t="str">
        <f ca="1">IFERROR(RANK(order!AE54,order!AE$3:AE$554,0),"")</f>
        <v/>
      </c>
      <c r="AF54" s="10" t="str">
        <f ca="1">IFERROR(RANK(order!AF54,order!AF$3:AF$554,0),"")</f>
        <v/>
      </c>
      <c r="AG54" s="10" t="str">
        <f ca="1">IFERROR(RANK(order!AG54,order!AG$3:AG$554,0),"")</f>
        <v/>
      </c>
      <c r="AH54" s="4" t="str">
        <f ca="1">IFERROR(RANK(order!AH54,order!AH$3:AH$554,0),"")</f>
        <v/>
      </c>
      <c r="AI54" s="4" t="str">
        <f ca="1">IFERROR(RANK(order!AI54,order!AI$3:AI$554,0),"")</f>
        <v/>
      </c>
      <c r="AJ54" s="4" t="str">
        <f ca="1">IFERROR(RANK(order!AJ54,order!AJ$3:AJ$554,0),"")</f>
        <v/>
      </c>
      <c r="AK54" s="10" t="str">
        <f ca="1">IFERROR(RANK(order!AK54,order!AK$3:AK$554,0),"")</f>
        <v/>
      </c>
      <c r="AL54" s="10" t="str">
        <f ca="1">IFERROR(RANK(order!AL54,order!AL$3:AL$554,0),"")</f>
        <v/>
      </c>
      <c r="AM54" s="10" t="str">
        <f ca="1">IFERROR(RANK(order!AM54,order!AM$3:AM$554,0),"")</f>
        <v/>
      </c>
      <c r="AN54" s="4" t="str">
        <f ca="1">IFERROR(RANK(order!AN54,order!AN$3:AN$554,0),"")</f>
        <v/>
      </c>
      <c r="AO54" s="4" t="str">
        <f ca="1">IFERROR(RANK(order!AO54,order!AO$3:AO$554,0),"")</f>
        <v/>
      </c>
      <c r="AP54" s="4" t="str">
        <f ca="1">IFERROR(RANK(order!AP54,order!AP$3:AP$554,0),"")</f>
        <v/>
      </c>
      <c r="AQ54" s="10" t="str">
        <f ca="1">IFERROR(RANK(order!AQ54,order!AQ$3:AQ$554,0),"")</f>
        <v/>
      </c>
      <c r="AR54" s="10" t="str">
        <f ca="1">IFERROR(RANK(order!AR54,order!AR$3:AR$554,0),"")</f>
        <v/>
      </c>
      <c r="AS54" s="10" t="str">
        <f ca="1">IFERROR(RANK(order!AS54,order!AS$3:AS$554,0),"")</f>
        <v/>
      </c>
      <c r="AT54" s="4" t="str">
        <f ca="1">IFERROR(RANK(order!AT54,order!AT$3:AT$554,0),"")</f>
        <v/>
      </c>
      <c r="AU54" s="4" t="str">
        <f ca="1">IFERROR(RANK(order!AU54,order!AU$3:AU$554,0),"")</f>
        <v/>
      </c>
      <c r="AV54" s="4" t="str">
        <f ca="1">IFERROR(RANK(order!AV54,order!AV$3:AV$554,0),"")</f>
        <v/>
      </c>
      <c r="AW54" s="10" t="str">
        <f ca="1">IFERROR(RANK(order!AW54,order!AW$3:AW$554,0),"")</f>
        <v/>
      </c>
      <c r="AX54" s="10" t="str">
        <f ca="1">IFERROR(RANK(order!AX54,order!AX$3:AX$554,0),"")</f>
        <v/>
      </c>
      <c r="AY54" s="10" t="str">
        <f ca="1">IFERROR(RANK(order!AY54,order!AY$3:AY$554,0),"")</f>
        <v/>
      </c>
      <c r="AZ54" s="4" t="str">
        <f ca="1">IFERROR(RANK(order!AZ54,order!AZ$3:AZ$554,0),"")</f>
        <v/>
      </c>
      <c r="BA54" s="4" t="str">
        <f ca="1">IFERROR(RANK(order!BA54,order!BA$3:BA$554,0),"")</f>
        <v/>
      </c>
      <c r="BB54" s="4" t="str">
        <f ca="1">IFERROR(RANK(order!BB54,order!BB$3:BB$554,0),"")</f>
        <v/>
      </c>
      <c r="BC54" s="10" t="str">
        <f ca="1">IFERROR(RANK(order!BC54,order!BC$3:BC$554,0),"")</f>
        <v/>
      </c>
      <c r="BD54" s="10">
        <f ca="1">IFERROR(RANK(order!BD54,order!BD$3:BD$554,0),"")</f>
        <v>4</v>
      </c>
      <c r="BE54" s="10">
        <f ca="1">IFERROR(RANK(order!BE54,order!BE$3:BE$554,0),"")</f>
        <v>8</v>
      </c>
      <c r="BF54" s="4" t="str">
        <f ca="1">IFERROR(RANK(order!BF54,order!BF$3:BF$554,0),"")</f>
        <v/>
      </c>
      <c r="BG54" s="4" t="str">
        <f ca="1">IFERROR(RANK(order!BG54,order!BG$3:BG$554,0),"")</f>
        <v/>
      </c>
      <c r="BH54" s="4" t="str">
        <f ca="1">IFERROR(RANK(order!BH54,order!BH$3:BH$554,0),"")</f>
        <v/>
      </c>
      <c r="BI54" s="10" t="str">
        <f ca="1">IFERROR(RANK(order!BI54,order!BI$3:BI$554,0),"")</f>
        <v/>
      </c>
      <c r="BJ54" s="10" t="str">
        <f ca="1">IFERROR(RANK(order!BJ54,order!BJ$3:BJ$554,0),"")</f>
        <v/>
      </c>
      <c r="BK54" s="10" t="str">
        <f ca="1">IFERROR(RANK(order!BK54,order!BK$3:BK$554,0),"")</f>
        <v/>
      </c>
      <c r="BL54" s="4" t="str">
        <f ca="1">IFERROR(RANK(order!BL54,order!BL$3:BL$554,0),"")</f>
        <v/>
      </c>
      <c r="BM54" s="4" t="str">
        <f ca="1">IFERROR(RANK(order!BM54,order!BM$3:BM$554,0),"")</f>
        <v/>
      </c>
      <c r="BN54" s="4" t="str">
        <f ca="1">IFERROR(RANK(order!BN54,order!BN$3:BN$554,0),"")</f>
        <v/>
      </c>
      <c r="BO54" s="10" t="str">
        <f ca="1">IFERROR(RANK(order!BO54,order!BO$3:BO$554,0),"")</f>
        <v/>
      </c>
      <c r="BP54" s="10" t="str">
        <f ca="1">IFERROR(RANK(order!BP54,order!BP$3:BP$554,0),"")</f>
        <v/>
      </c>
      <c r="BQ54" s="10" t="str">
        <f ca="1">IFERROR(RANK(order!BQ54,order!BQ$3:BQ$554,0),"")</f>
        <v/>
      </c>
      <c r="BR54" s="4" t="str">
        <f ca="1">IFERROR(RANK(order!BR54,order!BR$3:BR$554,0),"")</f>
        <v/>
      </c>
      <c r="BS54" s="4" t="str">
        <f ca="1">IFERROR(RANK(order!BS54,order!BS$3:BS$554,0),"")</f>
        <v/>
      </c>
      <c r="BT54" s="4" t="str">
        <f ca="1">IFERROR(RANK(order!BT54,order!BT$3:BT$554,0),"")</f>
        <v/>
      </c>
      <c r="BU54" s="95">
        <f t="shared" si="77"/>
        <v>52</v>
      </c>
      <c r="BV54" s="35" t="str">
        <f t="shared" si="78"/>
        <v>E1</v>
      </c>
      <c r="BW54" s="55">
        <f t="shared" ca="1" si="1"/>
        <v>43337</v>
      </c>
      <c r="BX54" s="56" t="str">
        <f t="shared" ca="1" si="2"/>
        <v>Bolton</v>
      </c>
      <c r="BY54" s="56" t="str">
        <f t="shared" ca="1" si="3"/>
        <v>Sheffield United</v>
      </c>
      <c r="BZ54" s="57">
        <f t="shared" ca="1" si="4"/>
        <v>0</v>
      </c>
      <c r="CA54" s="57">
        <f t="shared" ca="1" si="5"/>
        <v>3</v>
      </c>
      <c r="CB54" s="58" t="str">
        <f t="shared" ca="1" si="6"/>
        <v>A</v>
      </c>
      <c r="CC54" s="57">
        <f t="shared" ca="1" si="7"/>
        <v>0</v>
      </c>
      <c r="CD54" s="57">
        <f t="shared" ca="1" si="8"/>
        <v>2</v>
      </c>
      <c r="CE54" s="58" t="str">
        <f t="shared" ca="1" si="9"/>
        <v>A</v>
      </c>
      <c r="CF54" s="59" t="str">
        <f t="shared" ca="1" si="10"/>
        <v>A Madley</v>
      </c>
      <c r="CG54" s="57">
        <f t="shared" ca="1" si="11"/>
        <v>10</v>
      </c>
      <c r="CH54" s="57">
        <f t="shared" ca="1" si="12"/>
        <v>17</v>
      </c>
      <c r="CI54" s="57">
        <f t="shared" ca="1" si="13"/>
        <v>2</v>
      </c>
      <c r="CJ54" s="57">
        <f t="shared" ca="1" si="14"/>
        <v>6</v>
      </c>
      <c r="CK54" s="57">
        <f t="shared" ca="1" si="15"/>
        <v>6</v>
      </c>
      <c r="CL54" s="57">
        <f t="shared" ca="1" si="16"/>
        <v>14</v>
      </c>
      <c r="CM54" s="57">
        <f t="shared" ca="1" si="17"/>
        <v>8</v>
      </c>
      <c r="CN54" s="57">
        <f t="shared" ca="1" si="18"/>
        <v>10</v>
      </c>
      <c r="CO54" s="57">
        <f t="shared" ca="1" si="19"/>
        <v>2</v>
      </c>
      <c r="CP54" s="57">
        <f t="shared" ca="1" si="20"/>
        <v>1</v>
      </c>
      <c r="CQ54" s="57">
        <f t="shared" ca="1" si="21"/>
        <v>0</v>
      </c>
      <c r="CR54" s="57">
        <f t="shared" ca="1" si="22"/>
        <v>0</v>
      </c>
      <c r="CS54" s="60">
        <f t="shared" ca="1" si="23"/>
        <v>3.9</v>
      </c>
      <c r="CT54" s="60">
        <f t="shared" ca="1" si="24"/>
        <v>3.4</v>
      </c>
      <c r="CU54" s="60">
        <f t="shared" ca="1" si="25"/>
        <v>2.1</v>
      </c>
      <c r="CV54" s="60">
        <f t="shared" ca="1" si="26"/>
        <v>4.1500000000000004</v>
      </c>
      <c r="CW54" s="60">
        <f t="shared" ca="1" si="27"/>
        <v>3.36</v>
      </c>
      <c r="CX54" s="60">
        <f t="shared" ca="1" si="28"/>
        <v>2.04</v>
      </c>
      <c r="CY54" s="60">
        <f t="shared" ca="1" si="29"/>
        <v>2.0699999999999998</v>
      </c>
      <c r="CZ54" s="60">
        <f t="shared" ca="1" si="30"/>
        <v>1.74</v>
      </c>
      <c r="DA54" s="65">
        <f t="shared" ca="1" si="31"/>
        <v>3</v>
      </c>
      <c r="DB54" s="65">
        <f t="shared" ca="1" si="32"/>
        <v>2</v>
      </c>
      <c r="DC54" s="65">
        <f t="shared" ca="1" si="33"/>
        <v>1</v>
      </c>
      <c r="DD54" s="65">
        <f t="shared" ca="1" si="34"/>
        <v>0</v>
      </c>
      <c r="DE54" s="65">
        <f t="shared" ca="1" si="35"/>
        <v>1</v>
      </c>
      <c r="DF54" s="66" t="str">
        <f t="shared" ca="1" si="36"/>
        <v>A</v>
      </c>
      <c r="DG54" s="66" t="str">
        <f t="shared" ca="1" si="37"/>
        <v>A-A</v>
      </c>
      <c r="DH54" s="66" t="str">
        <f t="shared" ca="1" si="38"/>
        <v>A03</v>
      </c>
      <c r="DI54" s="66" t="str">
        <f t="shared" ca="1" si="39"/>
        <v>A02</v>
      </c>
      <c r="DJ54" s="66" t="str">
        <f t="shared" ca="1" si="40"/>
        <v>A01</v>
      </c>
      <c r="DK54" s="65" t="str">
        <f t="shared" ca="1" si="41"/>
        <v>No</v>
      </c>
      <c r="DL54" s="65">
        <f t="shared" ca="1" si="42"/>
        <v>0</v>
      </c>
      <c r="DM54" s="65">
        <f t="shared" ca="1" si="43"/>
        <v>1</v>
      </c>
      <c r="DN54" s="65">
        <f t="shared" ca="1" si="44"/>
        <v>0</v>
      </c>
      <c r="DO54" s="65">
        <f t="shared" ca="1" si="45"/>
        <v>1</v>
      </c>
      <c r="DP54" s="65">
        <f t="shared" ca="1" si="46"/>
        <v>0</v>
      </c>
      <c r="DQ54" s="65">
        <f t="shared" ca="1" si="47"/>
        <v>1</v>
      </c>
      <c r="DR54" s="69">
        <f t="shared" ca="1" si="48"/>
        <v>-1</v>
      </c>
      <c r="DS54" s="69">
        <f t="shared" ca="1" si="49"/>
        <v>-1</v>
      </c>
      <c r="DT54" s="69">
        <f t="shared" ca="1" si="50"/>
        <v>1.1000000000000001</v>
      </c>
      <c r="DU54" s="69">
        <f t="shared" ca="1" si="51"/>
        <v>-1</v>
      </c>
      <c r="DV54" s="69">
        <f t="shared" ca="1" si="52"/>
        <v>-1</v>
      </c>
      <c r="DW54" s="69">
        <f t="shared" ca="1" si="53"/>
        <v>1.04</v>
      </c>
      <c r="DX54" s="69">
        <f t="shared" ca="1" si="54"/>
        <v>1.0699999999999998</v>
      </c>
      <c r="DY54" s="69">
        <f t="shared" ca="1" si="55"/>
        <v>-1</v>
      </c>
      <c r="DZ54" s="72">
        <f t="shared" ca="1" si="56"/>
        <v>102.67183796595562</v>
      </c>
      <c r="EA54" s="72">
        <f t="shared" ca="1" si="57"/>
        <v>102.87789814721069</v>
      </c>
      <c r="EB54" s="72">
        <f t="shared" ca="1" si="58"/>
        <v>105.78044311177744</v>
      </c>
      <c r="EC54" s="65">
        <f t="shared" ca="1" si="59"/>
        <v>0</v>
      </c>
      <c r="ED54" s="65">
        <f t="shared" ca="1" si="60"/>
        <v>1</v>
      </c>
      <c r="EE54" s="65">
        <f t="shared" ca="1" si="61"/>
        <v>1</v>
      </c>
      <c r="EF54" s="65">
        <f t="shared" ca="1" si="62"/>
        <v>0</v>
      </c>
      <c r="EG54" s="65">
        <f t="shared" ca="1" si="63"/>
        <v>1</v>
      </c>
      <c r="EH54" s="65">
        <f t="shared" ca="1" si="64"/>
        <v>0</v>
      </c>
      <c r="EI54" s="429" t="str">
        <f t="shared" ca="1" si="65"/>
        <v>Yes</v>
      </c>
      <c r="EJ54" s="428" t="str">
        <f t="shared" ca="1" si="66"/>
        <v>F</v>
      </c>
      <c r="EK54" s="428" t="str">
        <f t="shared" ca="1" si="67"/>
        <v>Over</v>
      </c>
      <c r="EL54" s="65" t="str">
        <f t="shared" ca="1" si="68"/>
        <v>No</v>
      </c>
      <c r="EM54" s="65" t="str">
        <f t="shared" ca="1" si="69"/>
        <v>No</v>
      </c>
      <c r="EN54" s="65">
        <f t="shared" ca="1" si="70"/>
        <v>30</v>
      </c>
      <c r="EO54" s="433">
        <f t="shared" ca="1" si="71"/>
        <v>3</v>
      </c>
      <c r="EP54" s="433">
        <f t="shared" ca="1" si="72"/>
        <v>0</v>
      </c>
      <c r="EQ54" s="433">
        <f t="shared" ca="1" si="73"/>
        <v>18</v>
      </c>
      <c r="ER54" s="433">
        <f t="shared" ca="1" si="74"/>
        <v>27</v>
      </c>
      <c r="ES54" s="433">
        <f t="shared" ca="1" si="75"/>
        <v>8</v>
      </c>
      <c r="ET54" s="433">
        <f t="shared" ca="1" si="76"/>
        <v>20</v>
      </c>
      <c r="EU54" s="433">
        <f ca="1">IF(OR(CO54="",CQ54=""),"",Discipline!$P$3*CO54+Discipline!$X$3*CQ54)</f>
        <v>20</v>
      </c>
      <c r="EV54" s="433">
        <f ca="1">IF(OR(CP54="",CR54=""),"",Discipline!$P$3*CP54+Discipline!$X$3*CR54)</f>
        <v>10</v>
      </c>
    </row>
    <row r="55" spans="1:152" x14ac:dyDescent="0.25">
      <c r="A55" s="10" t="str">
        <f ca="1">IFERROR(RANK(order!A55,order!A$3:A$554,0),"")</f>
        <v/>
      </c>
      <c r="B55" s="10" t="str">
        <f ca="1">IFERROR(RANK(order!B55,order!B$3:B$554,0),"")</f>
        <v/>
      </c>
      <c r="C55" s="10" t="str">
        <f ca="1">IFERROR(RANK(order!C55,order!C$3:C$554,0),"")</f>
        <v/>
      </c>
      <c r="D55" s="4" t="str">
        <f ca="1">IFERROR(RANK(order!D55,order!D$3:D$554,0),"")</f>
        <v/>
      </c>
      <c r="E55" s="4" t="str">
        <f ca="1">IFERROR(RANK(order!E55,order!E$3:E$554,0),"")</f>
        <v/>
      </c>
      <c r="F55" s="4" t="str">
        <f ca="1">IFERROR(RANK(order!F55,order!F$3:F$554,0),"")</f>
        <v/>
      </c>
      <c r="G55" s="10" t="str">
        <f ca="1">IFERROR(RANK(order!G55,order!G$3:G$554,0),"")</f>
        <v/>
      </c>
      <c r="H55" s="10" t="str">
        <f ca="1">IFERROR(RANK(order!H55,order!H$3:H$554,0),"")</f>
        <v/>
      </c>
      <c r="I55" s="10" t="str">
        <f ca="1">IFERROR(RANK(order!I55,order!I$3:I$554,0),"")</f>
        <v/>
      </c>
      <c r="J55" s="4" t="str">
        <f ca="1">IFERROR(RANK(order!J55,order!J$3:J$554,0),"")</f>
        <v/>
      </c>
      <c r="K55" s="4" t="str">
        <f ca="1">IFERROR(RANK(order!K55,order!K$3:K$554,0),"")</f>
        <v/>
      </c>
      <c r="L55" s="4" t="str">
        <f ca="1">IFERROR(RANK(order!L55,order!L$3:L$554,0),"")</f>
        <v/>
      </c>
      <c r="M55" s="10" t="str">
        <f ca="1">IFERROR(RANK(order!M55,order!M$3:M$554,0),"")</f>
        <v/>
      </c>
      <c r="N55" s="10" t="str">
        <f ca="1">IFERROR(RANK(order!N55,order!N$3:N$554,0),"")</f>
        <v/>
      </c>
      <c r="O55" s="10" t="str">
        <f ca="1">IFERROR(RANK(order!O55,order!O$3:O$554,0),"")</f>
        <v/>
      </c>
      <c r="P55" s="4" t="str">
        <f ca="1">IFERROR(RANK(order!P55,order!P$3:P$554,0),"")</f>
        <v/>
      </c>
      <c r="Q55" s="4" t="str">
        <f ca="1">IFERROR(RANK(order!Q55,order!Q$3:Q$554,0),"")</f>
        <v/>
      </c>
      <c r="R55" s="4" t="str">
        <f ca="1">IFERROR(RANK(order!R55,order!R$3:R$554,0),"")</f>
        <v/>
      </c>
      <c r="S55" s="10">
        <f ca="1">IFERROR(RANK(order!S55,order!S$3:S$554,0),"")</f>
        <v>4</v>
      </c>
      <c r="T55" s="10" t="str">
        <f ca="1">IFERROR(RANK(order!T55,order!T$3:T$554,0),"")</f>
        <v/>
      </c>
      <c r="U55" s="10">
        <f ca="1">IFERROR(RANK(order!U55,order!U$3:U$554,0),"")</f>
        <v>8</v>
      </c>
      <c r="V55" s="4" t="str">
        <f ca="1">IFERROR(RANK(order!V55,order!V$3:V$554,0),"")</f>
        <v/>
      </c>
      <c r="W55" s="4" t="str">
        <f ca="1">IFERROR(RANK(order!W55,order!W$3:W$554,0),"")</f>
        <v/>
      </c>
      <c r="X55" s="4" t="str">
        <f ca="1">IFERROR(RANK(order!X55,order!X$3:X$554,0),"")</f>
        <v/>
      </c>
      <c r="Y55" s="10" t="str">
        <f ca="1">IFERROR(RANK(order!Y55,order!Y$3:Y$554,0),"")</f>
        <v/>
      </c>
      <c r="Z55" s="10" t="str">
        <f ca="1">IFERROR(RANK(order!Z55,order!Z$3:Z$554,0),"")</f>
        <v/>
      </c>
      <c r="AA55" s="10" t="str">
        <f ca="1">IFERROR(RANK(order!AA55,order!AA$3:AA$554,0),"")</f>
        <v/>
      </c>
      <c r="AB55" s="4" t="str">
        <f ca="1">IFERROR(RANK(order!AB55,order!AB$3:AB$554,0),"")</f>
        <v/>
      </c>
      <c r="AC55" s="4" t="str">
        <f ca="1">IFERROR(RANK(order!AC55,order!AC$3:AC$554,0),"")</f>
        <v/>
      </c>
      <c r="AD55" s="4" t="str">
        <f ca="1">IFERROR(RANK(order!AD55,order!AD$3:AD$554,0),"")</f>
        <v/>
      </c>
      <c r="AE55" s="10" t="str">
        <f ca="1">IFERROR(RANK(order!AE55,order!AE$3:AE$554,0),"")</f>
        <v/>
      </c>
      <c r="AF55" s="10" t="str">
        <f ca="1">IFERROR(RANK(order!AF55,order!AF$3:AF$554,0),"")</f>
        <v/>
      </c>
      <c r="AG55" s="10" t="str">
        <f ca="1">IFERROR(RANK(order!AG55,order!AG$3:AG$554,0),"")</f>
        <v/>
      </c>
      <c r="AH55" s="4" t="str">
        <f ca="1">IFERROR(RANK(order!AH55,order!AH$3:AH$554,0),"")</f>
        <v/>
      </c>
      <c r="AI55" s="4" t="str">
        <f ca="1">IFERROR(RANK(order!AI55,order!AI$3:AI$554,0),"")</f>
        <v/>
      </c>
      <c r="AJ55" s="4" t="str">
        <f ca="1">IFERROR(RANK(order!AJ55,order!AJ$3:AJ$554,0),"")</f>
        <v/>
      </c>
      <c r="AK55" s="10" t="str">
        <f ca="1">IFERROR(RANK(order!AK55,order!AK$3:AK$554,0),"")</f>
        <v/>
      </c>
      <c r="AL55" s="10" t="str">
        <f ca="1">IFERROR(RANK(order!AL55,order!AL$3:AL$554,0),"")</f>
        <v/>
      </c>
      <c r="AM55" s="10" t="str">
        <f ca="1">IFERROR(RANK(order!AM55,order!AM$3:AM$554,0),"")</f>
        <v/>
      </c>
      <c r="AN55" s="4" t="str">
        <f ca="1">IFERROR(RANK(order!AN55,order!AN$3:AN$554,0),"")</f>
        <v/>
      </c>
      <c r="AO55" s="4" t="str">
        <f ca="1">IFERROR(RANK(order!AO55,order!AO$3:AO$554,0),"")</f>
        <v/>
      </c>
      <c r="AP55" s="4" t="str">
        <f ca="1">IFERROR(RANK(order!AP55,order!AP$3:AP$554,0),"")</f>
        <v/>
      </c>
      <c r="AQ55" s="10" t="str">
        <f ca="1">IFERROR(RANK(order!AQ55,order!AQ$3:AQ$554,0),"")</f>
        <v/>
      </c>
      <c r="AR55" s="10">
        <f ca="1">IFERROR(RANK(order!AR55,order!AR$3:AR$554,0),"")</f>
        <v>4</v>
      </c>
      <c r="AS55" s="10">
        <f ca="1">IFERROR(RANK(order!AS55,order!AS$3:AS$554,0),"")</f>
        <v>8</v>
      </c>
      <c r="AT55" s="4" t="str">
        <f ca="1">IFERROR(RANK(order!AT55,order!AT$3:AT$554,0),"")</f>
        <v/>
      </c>
      <c r="AU55" s="4" t="str">
        <f ca="1">IFERROR(RANK(order!AU55,order!AU$3:AU$554,0),"")</f>
        <v/>
      </c>
      <c r="AV55" s="4" t="str">
        <f ca="1">IFERROR(RANK(order!AV55,order!AV$3:AV$554,0),"")</f>
        <v/>
      </c>
      <c r="AW55" s="10" t="str">
        <f ca="1">IFERROR(RANK(order!AW55,order!AW$3:AW$554,0),"")</f>
        <v/>
      </c>
      <c r="AX55" s="10" t="str">
        <f ca="1">IFERROR(RANK(order!AX55,order!AX$3:AX$554,0),"")</f>
        <v/>
      </c>
      <c r="AY55" s="10" t="str">
        <f ca="1">IFERROR(RANK(order!AY55,order!AY$3:AY$554,0),"")</f>
        <v/>
      </c>
      <c r="AZ55" s="4" t="str">
        <f ca="1">IFERROR(RANK(order!AZ55,order!AZ$3:AZ$554,0),"")</f>
        <v/>
      </c>
      <c r="BA55" s="4" t="str">
        <f ca="1">IFERROR(RANK(order!BA55,order!BA$3:BA$554,0),"")</f>
        <v/>
      </c>
      <c r="BB55" s="4" t="str">
        <f ca="1">IFERROR(RANK(order!BB55,order!BB$3:BB$554,0),"")</f>
        <v/>
      </c>
      <c r="BC55" s="10" t="str">
        <f ca="1">IFERROR(RANK(order!BC55,order!BC$3:BC$554,0),"")</f>
        <v/>
      </c>
      <c r="BD55" s="10" t="str">
        <f ca="1">IFERROR(RANK(order!BD55,order!BD$3:BD$554,0),"")</f>
        <v/>
      </c>
      <c r="BE55" s="10" t="str">
        <f ca="1">IFERROR(RANK(order!BE55,order!BE$3:BE$554,0),"")</f>
        <v/>
      </c>
      <c r="BF55" s="4" t="str">
        <f ca="1">IFERROR(RANK(order!BF55,order!BF$3:BF$554,0),"")</f>
        <v/>
      </c>
      <c r="BG55" s="4" t="str">
        <f ca="1">IFERROR(RANK(order!BG55,order!BG$3:BG$554,0),"")</f>
        <v/>
      </c>
      <c r="BH55" s="4" t="str">
        <f ca="1">IFERROR(RANK(order!BH55,order!BH$3:BH$554,0),"")</f>
        <v/>
      </c>
      <c r="BI55" s="10" t="str">
        <f ca="1">IFERROR(RANK(order!BI55,order!BI$3:BI$554,0),"")</f>
        <v/>
      </c>
      <c r="BJ55" s="10" t="str">
        <f ca="1">IFERROR(RANK(order!BJ55,order!BJ$3:BJ$554,0),"")</f>
        <v/>
      </c>
      <c r="BK55" s="10" t="str">
        <f ca="1">IFERROR(RANK(order!BK55,order!BK$3:BK$554,0),"")</f>
        <v/>
      </c>
      <c r="BL55" s="4" t="str">
        <f ca="1">IFERROR(RANK(order!BL55,order!BL$3:BL$554,0),"")</f>
        <v/>
      </c>
      <c r="BM55" s="4" t="str">
        <f ca="1">IFERROR(RANK(order!BM55,order!BM$3:BM$554,0),"")</f>
        <v/>
      </c>
      <c r="BN55" s="4" t="str">
        <f ca="1">IFERROR(RANK(order!BN55,order!BN$3:BN$554,0),"")</f>
        <v/>
      </c>
      <c r="BO55" s="10" t="str">
        <f ca="1">IFERROR(RANK(order!BO55,order!BO$3:BO$554,0),"")</f>
        <v/>
      </c>
      <c r="BP55" s="10" t="str">
        <f ca="1">IFERROR(RANK(order!BP55,order!BP$3:BP$554,0),"")</f>
        <v/>
      </c>
      <c r="BQ55" s="10" t="str">
        <f ca="1">IFERROR(RANK(order!BQ55,order!BQ$3:BQ$554,0),"")</f>
        <v/>
      </c>
      <c r="BR55" s="4" t="str">
        <f ca="1">IFERROR(RANK(order!BR55,order!BR$3:BR$554,0),"")</f>
        <v/>
      </c>
      <c r="BS55" s="4" t="str">
        <f ca="1">IFERROR(RANK(order!BS55,order!BS$3:BS$554,0),"")</f>
        <v/>
      </c>
      <c r="BT55" s="4" t="str">
        <f ca="1">IFERROR(RANK(order!BT55,order!BT$3:BT$554,0),"")</f>
        <v/>
      </c>
      <c r="BU55" s="95">
        <f t="shared" si="77"/>
        <v>53</v>
      </c>
      <c r="BV55" s="35" t="str">
        <f t="shared" si="78"/>
        <v>E1</v>
      </c>
      <c r="BW55" s="55">
        <f t="shared" ca="1" si="1"/>
        <v>43337</v>
      </c>
      <c r="BX55" s="56" t="str">
        <f t="shared" ca="1" si="2"/>
        <v>Derby</v>
      </c>
      <c r="BY55" s="56" t="str">
        <f t="shared" ca="1" si="3"/>
        <v>Preston</v>
      </c>
      <c r="BZ55" s="57">
        <f t="shared" ca="1" si="4"/>
        <v>2</v>
      </c>
      <c r="CA55" s="57">
        <f t="shared" ca="1" si="5"/>
        <v>0</v>
      </c>
      <c r="CB55" s="58" t="str">
        <f t="shared" ca="1" si="6"/>
        <v>H</v>
      </c>
      <c r="CC55" s="57">
        <f t="shared" ca="1" si="7"/>
        <v>1</v>
      </c>
      <c r="CD55" s="57">
        <f t="shared" ca="1" si="8"/>
        <v>0</v>
      </c>
      <c r="CE55" s="58" t="str">
        <f t="shared" ca="1" si="9"/>
        <v>H</v>
      </c>
      <c r="CF55" s="59" t="str">
        <f t="shared" ca="1" si="10"/>
        <v>D Webb</v>
      </c>
      <c r="CG55" s="57">
        <f t="shared" ca="1" si="11"/>
        <v>15</v>
      </c>
      <c r="CH55" s="57">
        <f t="shared" ca="1" si="12"/>
        <v>6</v>
      </c>
      <c r="CI55" s="57">
        <f t="shared" ca="1" si="13"/>
        <v>4</v>
      </c>
      <c r="CJ55" s="57">
        <f t="shared" ca="1" si="14"/>
        <v>4</v>
      </c>
      <c r="CK55" s="57">
        <f t="shared" ca="1" si="15"/>
        <v>17</v>
      </c>
      <c r="CL55" s="57">
        <f t="shared" ca="1" si="16"/>
        <v>10</v>
      </c>
      <c r="CM55" s="57">
        <f t="shared" ca="1" si="17"/>
        <v>9</v>
      </c>
      <c r="CN55" s="57">
        <f t="shared" ca="1" si="18"/>
        <v>4</v>
      </c>
      <c r="CO55" s="57">
        <f t="shared" ca="1" si="19"/>
        <v>3</v>
      </c>
      <c r="CP55" s="57">
        <f t="shared" ca="1" si="20"/>
        <v>1</v>
      </c>
      <c r="CQ55" s="57">
        <f t="shared" ca="1" si="21"/>
        <v>0</v>
      </c>
      <c r="CR55" s="57">
        <f t="shared" ca="1" si="22"/>
        <v>0</v>
      </c>
      <c r="CS55" s="60">
        <f t="shared" ca="1" si="23"/>
        <v>2.4500000000000002</v>
      </c>
      <c r="CT55" s="60">
        <f t="shared" ca="1" si="24"/>
        <v>3.3</v>
      </c>
      <c r="CU55" s="60">
        <f t="shared" ca="1" si="25"/>
        <v>3.2</v>
      </c>
      <c r="CV55" s="60">
        <f t="shared" ca="1" si="26"/>
        <v>2.4700000000000002</v>
      </c>
      <c r="CW55" s="60">
        <f t="shared" ca="1" si="27"/>
        <v>3.19</v>
      </c>
      <c r="CX55" s="60">
        <f t="shared" ca="1" si="28"/>
        <v>3.26</v>
      </c>
      <c r="CY55" s="60">
        <f t="shared" ca="1" si="29"/>
        <v>2.17</v>
      </c>
      <c r="CZ55" s="60">
        <f t="shared" ca="1" si="30"/>
        <v>1.67</v>
      </c>
      <c r="DA55" s="65">
        <f t="shared" ca="1" si="31"/>
        <v>2</v>
      </c>
      <c r="DB55" s="65">
        <f t="shared" ca="1" si="32"/>
        <v>1</v>
      </c>
      <c r="DC55" s="65">
        <f t="shared" ca="1" si="33"/>
        <v>1</v>
      </c>
      <c r="DD55" s="65">
        <f t="shared" ca="1" si="34"/>
        <v>1</v>
      </c>
      <c r="DE55" s="65">
        <f t="shared" ca="1" si="35"/>
        <v>0</v>
      </c>
      <c r="DF55" s="66" t="str">
        <f t="shared" ca="1" si="36"/>
        <v>H</v>
      </c>
      <c r="DG55" s="66" t="str">
        <f t="shared" ca="1" si="37"/>
        <v>H-H</v>
      </c>
      <c r="DH55" s="66" t="str">
        <f t="shared" ca="1" si="38"/>
        <v>H20</v>
      </c>
      <c r="DI55" s="66" t="str">
        <f t="shared" ca="1" si="39"/>
        <v>H10</v>
      </c>
      <c r="DJ55" s="66" t="str">
        <f t="shared" ca="1" si="40"/>
        <v>H10</v>
      </c>
      <c r="DK55" s="65" t="str">
        <f t="shared" ca="1" si="41"/>
        <v>No</v>
      </c>
      <c r="DL55" s="65">
        <f t="shared" ca="1" si="42"/>
        <v>1</v>
      </c>
      <c r="DM55" s="65">
        <f t="shared" ca="1" si="43"/>
        <v>0</v>
      </c>
      <c r="DN55" s="65">
        <f t="shared" ca="1" si="44"/>
        <v>1</v>
      </c>
      <c r="DO55" s="65">
        <f t="shared" ca="1" si="45"/>
        <v>0</v>
      </c>
      <c r="DP55" s="65">
        <f t="shared" ca="1" si="46"/>
        <v>1</v>
      </c>
      <c r="DQ55" s="65">
        <f t="shared" ca="1" si="47"/>
        <v>0</v>
      </c>
      <c r="DR55" s="69">
        <f t="shared" ca="1" si="48"/>
        <v>1.4500000000000002</v>
      </c>
      <c r="DS55" s="69">
        <f t="shared" ca="1" si="49"/>
        <v>-1</v>
      </c>
      <c r="DT55" s="69">
        <f t="shared" ca="1" si="50"/>
        <v>-1</v>
      </c>
      <c r="DU55" s="69">
        <f t="shared" ca="1" si="51"/>
        <v>1.4700000000000002</v>
      </c>
      <c r="DV55" s="69">
        <f t="shared" ca="1" si="52"/>
        <v>-1</v>
      </c>
      <c r="DW55" s="69">
        <f t="shared" ca="1" si="53"/>
        <v>-1</v>
      </c>
      <c r="DX55" s="69">
        <f t="shared" ca="1" si="54"/>
        <v>-1</v>
      </c>
      <c r="DY55" s="69">
        <f t="shared" ca="1" si="55"/>
        <v>0.66999999999999993</v>
      </c>
      <c r="DZ55" s="72">
        <f t="shared" ca="1" si="56"/>
        <v>102.36935683364254</v>
      </c>
      <c r="EA55" s="72">
        <f t="shared" ca="1" si="57"/>
        <v>102.50863896772618</v>
      </c>
      <c r="EB55" s="72">
        <f t="shared" ca="1" si="58"/>
        <v>105.96318882971386</v>
      </c>
      <c r="EC55" s="65">
        <f t="shared" ca="1" si="59"/>
        <v>1</v>
      </c>
      <c r="ED55" s="65">
        <f t="shared" ca="1" si="60"/>
        <v>0</v>
      </c>
      <c r="EE55" s="65">
        <f t="shared" ca="1" si="61"/>
        <v>0</v>
      </c>
      <c r="EF55" s="65">
        <f t="shared" ca="1" si="62"/>
        <v>1</v>
      </c>
      <c r="EG55" s="65">
        <f t="shared" ca="1" si="63"/>
        <v>0</v>
      </c>
      <c r="EH55" s="65">
        <f t="shared" ca="1" si="64"/>
        <v>1</v>
      </c>
      <c r="EI55" s="429" t="str">
        <f t="shared" ca="1" si="65"/>
        <v>Yes</v>
      </c>
      <c r="EJ55" s="428" t="str">
        <f t="shared" ca="1" si="66"/>
        <v>E</v>
      </c>
      <c r="EK55" s="428" t="str">
        <f t="shared" ca="1" si="67"/>
        <v>Under</v>
      </c>
      <c r="EL55" s="65" t="str">
        <f t="shared" ca="1" si="68"/>
        <v>No</v>
      </c>
      <c r="EM55" s="65" t="str">
        <f t="shared" ca="1" si="69"/>
        <v>No</v>
      </c>
      <c r="EN55" s="65">
        <f t="shared" ca="1" si="70"/>
        <v>40</v>
      </c>
      <c r="EO55" s="433">
        <f t="shared" ca="1" si="71"/>
        <v>4</v>
      </c>
      <c r="EP55" s="433">
        <f t="shared" ca="1" si="72"/>
        <v>0</v>
      </c>
      <c r="EQ55" s="433">
        <f t="shared" ca="1" si="73"/>
        <v>13</v>
      </c>
      <c r="ER55" s="433">
        <f t="shared" ca="1" si="74"/>
        <v>21</v>
      </c>
      <c r="ES55" s="433">
        <f t="shared" ca="1" si="75"/>
        <v>8</v>
      </c>
      <c r="ET55" s="433">
        <f t="shared" ca="1" si="76"/>
        <v>27</v>
      </c>
      <c r="EU55" s="433">
        <f ca="1">IF(OR(CO55="",CQ55=""),"",Discipline!$P$3*CO55+Discipline!$X$3*CQ55)</f>
        <v>30</v>
      </c>
      <c r="EV55" s="433">
        <f ca="1">IF(OR(CP55="",CR55=""),"",Discipline!$P$3*CP55+Discipline!$X$3*CR55)</f>
        <v>10</v>
      </c>
    </row>
    <row r="56" spans="1:152" x14ac:dyDescent="0.25">
      <c r="A56" s="10" t="str">
        <f ca="1">IFERROR(RANK(order!A56,order!A$3:A$554,0),"")</f>
        <v/>
      </c>
      <c r="B56" s="10" t="str">
        <f ca="1">IFERROR(RANK(order!B56,order!B$3:B$554,0),"")</f>
        <v/>
      </c>
      <c r="C56" s="10" t="str">
        <f ca="1">IFERROR(RANK(order!C56,order!C$3:C$554,0),"")</f>
        <v/>
      </c>
      <c r="D56" s="4" t="str">
        <f ca="1">IFERROR(RANK(order!D56,order!D$3:D$554,0),"")</f>
        <v/>
      </c>
      <c r="E56" s="4" t="str">
        <f ca="1">IFERROR(RANK(order!E56,order!E$3:E$554,0),"")</f>
        <v/>
      </c>
      <c r="F56" s="4" t="str">
        <f ca="1">IFERROR(RANK(order!F56,order!F$3:F$554,0),"")</f>
        <v/>
      </c>
      <c r="G56" s="10" t="str">
        <f ca="1">IFERROR(RANK(order!G56,order!G$3:G$554,0),"")</f>
        <v/>
      </c>
      <c r="H56" s="10" t="str">
        <f ca="1">IFERROR(RANK(order!H56,order!H$3:H$554,0),"")</f>
        <v/>
      </c>
      <c r="I56" s="10" t="str">
        <f ca="1">IFERROR(RANK(order!I56,order!I$3:I$554,0),"")</f>
        <v/>
      </c>
      <c r="J56" s="4" t="str">
        <f ca="1">IFERROR(RANK(order!J56,order!J$3:J$554,0),"")</f>
        <v/>
      </c>
      <c r="K56" s="4" t="str">
        <f ca="1">IFERROR(RANK(order!K56,order!K$3:K$554,0),"")</f>
        <v/>
      </c>
      <c r="L56" s="4" t="str">
        <f ca="1">IFERROR(RANK(order!L56,order!L$3:L$554,0),"")</f>
        <v/>
      </c>
      <c r="M56" s="10" t="str">
        <f ca="1">IFERROR(RANK(order!M56,order!M$3:M$554,0),"")</f>
        <v/>
      </c>
      <c r="N56" s="10" t="str">
        <f ca="1">IFERROR(RANK(order!N56,order!N$3:N$554,0),"")</f>
        <v/>
      </c>
      <c r="O56" s="10" t="str">
        <f ca="1">IFERROR(RANK(order!O56,order!O$3:O$554,0),"")</f>
        <v/>
      </c>
      <c r="P56" s="4" t="str">
        <f ca="1">IFERROR(RANK(order!P56,order!P$3:P$554,0),"")</f>
        <v/>
      </c>
      <c r="Q56" s="4" t="str">
        <f ca="1">IFERROR(RANK(order!Q56,order!Q$3:Q$554,0),"")</f>
        <v/>
      </c>
      <c r="R56" s="4" t="str">
        <f ca="1">IFERROR(RANK(order!R56,order!R$3:R$554,0),"")</f>
        <v/>
      </c>
      <c r="S56" s="10" t="str">
        <f ca="1">IFERROR(RANK(order!S56,order!S$3:S$554,0),"")</f>
        <v/>
      </c>
      <c r="T56" s="10" t="str">
        <f ca="1">IFERROR(RANK(order!T56,order!T$3:T$554,0),"")</f>
        <v/>
      </c>
      <c r="U56" s="10" t="str">
        <f ca="1">IFERROR(RANK(order!U56,order!U$3:U$554,0),"")</f>
        <v/>
      </c>
      <c r="V56" s="4" t="str">
        <f ca="1">IFERROR(RANK(order!V56,order!V$3:V$554,0),"")</f>
        <v/>
      </c>
      <c r="W56" s="4" t="str">
        <f ca="1">IFERROR(RANK(order!W56,order!W$3:W$554,0),"")</f>
        <v/>
      </c>
      <c r="X56" s="4" t="str">
        <f ca="1">IFERROR(RANK(order!X56,order!X$3:X$554,0),"")</f>
        <v/>
      </c>
      <c r="Y56" s="10" t="str">
        <f ca="1">IFERROR(RANK(order!Y56,order!Y$3:Y$554,0),"")</f>
        <v/>
      </c>
      <c r="Z56" s="10" t="str">
        <f ca="1">IFERROR(RANK(order!Z56,order!Z$3:Z$554,0),"")</f>
        <v/>
      </c>
      <c r="AA56" s="10" t="str">
        <f ca="1">IFERROR(RANK(order!AA56,order!AA$3:AA$554,0),"")</f>
        <v/>
      </c>
      <c r="AB56" s="4" t="str">
        <f ca="1">IFERROR(RANK(order!AB56,order!AB$3:AB$554,0),"")</f>
        <v/>
      </c>
      <c r="AC56" s="4">
        <f ca="1">IFERROR(RANK(order!AC56,order!AC$3:AC$554,0),"")</f>
        <v>4</v>
      </c>
      <c r="AD56" s="4">
        <f ca="1">IFERROR(RANK(order!AD56,order!AD$3:AD$554,0),"")</f>
        <v>8</v>
      </c>
      <c r="AE56" s="10" t="str">
        <f ca="1">IFERROR(RANK(order!AE56,order!AE$3:AE$554,0),"")</f>
        <v/>
      </c>
      <c r="AF56" s="10" t="str">
        <f ca="1">IFERROR(RANK(order!AF56,order!AF$3:AF$554,0),"")</f>
        <v/>
      </c>
      <c r="AG56" s="10" t="str">
        <f ca="1">IFERROR(RANK(order!AG56,order!AG$3:AG$554,0),"")</f>
        <v/>
      </c>
      <c r="AH56" s="4" t="str">
        <f ca="1">IFERROR(RANK(order!AH56,order!AH$3:AH$554,0),"")</f>
        <v/>
      </c>
      <c r="AI56" s="4" t="str">
        <f ca="1">IFERROR(RANK(order!AI56,order!AI$3:AI$554,0),"")</f>
        <v/>
      </c>
      <c r="AJ56" s="4" t="str">
        <f ca="1">IFERROR(RANK(order!AJ56,order!AJ$3:AJ$554,0),"")</f>
        <v/>
      </c>
      <c r="AK56" s="10">
        <f ca="1">IFERROR(RANK(order!AK56,order!AK$3:AK$554,0),"")</f>
        <v>4</v>
      </c>
      <c r="AL56" s="10" t="str">
        <f ca="1">IFERROR(RANK(order!AL56,order!AL$3:AL$554,0),"")</f>
        <v/>
      </c>
      <c r="AM56" s="10">
        <f ca="1">IFERROR(RANK(order!AM56,order!AM$3:AM$554,0),"")</f>
        <v>8</v>
      </c>
      <c r="AN56" s="4" t="str">
        <f ca="1">IFERROR(RANK(order!AN56,order!AN$3:AN$554,0),"")</f>
        <v/>
      </c>
      <c r="AO56" s="4" t="str">
        <f ca="1">IFERROR(RANK(order!AO56,order!AO$3:AO$554,0),"")</f>
        <v/>
      </c>
      <c r="AP56" s="4" t="str">
        <f ca="1">IFERROR(RANK(order!AP56,order!AP$3:AP$554,0),"")</f>
        <v/>
      </c>
      <c r="AQ56" s="10" t="str">
        <f ca="1">IFERROR(RANK(order!AQ56,order!AQ$3:AQ$554,0),"")</f>
        <v/>
      </c>
      <c r="AR56" s="10" t="str">
        <f ca="1">IFERROR(RANK(order!AR56,order!AR$3:AR$554,0),"")</f>
        <v/>
      </c>
      <c r="AS56" s="10" t="str">
        <f ca="1">IFERROR(RANK(order!AS56,order!AS$3:AS$554,0),"")</f>
        <v/>
      </c>
      <c r="AT56" s="4" t="str">
        <f ca="1">IFERROR(RANK(order!AT56,order!AT$3:AT$554,0),"")</f>
        <v/>
      </c>
      <c r="AU56" s="4" t="str">
        <f ca="1">IFERROR(RANK(order!AU56,order!AU$3:AU$554,0),"")</f>
        <v/>
      </c>
      <c r="AV56" s="4" t="str">
        <f ca="1">IFERROR(RANK(order!AV56,order!AV$3:AV$554,0),"")</f>
        <v/>
      </c>
      <c r="AW56" s="10" t="str">
        <f ca="1">IFERROR(RANK(order!AW56,order!AW$3:AW$554,0),"")</f>
        <v/>
      </c>
      <c r="AX56" s="10" t="str">
        <f ca="1">IFERROR(RANK(order!AX56,order!AX$3:AX$554,0),"")</f>
        <v/>
      </c>
      <c r="AY56" s="10" t="str">
        <f ca="1">IFERROR(RANK(order!AY56,order!AY$3:AY$554,0),"")</f>
        <v/>
      </c>
      <c r="AZ56" s="4" t="str">
        <f ca="1">IFERROR(RANK(order!AZ56,order!AZ$3:AZ$554,0),"")</f>
        <v/>
      </c>
      <c r="BA56" s="4" t="str">
        <f ca="1">IFERROR(RANK(order!BA56,order!BA$3:BA$554,0),"")</f>
        <v/>
      </c>
      <c r="BB56" s="4" t="str">
        <f ca="1">IFERROR(RANK(order!BB56,order!BB$3:BB$554,0),"")</f>
        <v/>
      </c>
      <c r="BC56" s="10" t="str">
        <f ca="1">IFERROR(RANK(order!BC56,order!BC$3:BC$554,0),"")</f>
        <v/>
      </c>
      <c r="BD56" s="10" t="str">
        <f ca="1">IFERROR(RANK(order!BD56,order!BD$3:BD$554,0),"")</f>
        <v/>
      </c>
      <c r="BE56" s="10" t="str">
        <f ca="1">IFERROR(RANK(order!BE56,order!BE$3:BE$554,0),"")</f>
        <v/>
      </c>
      <c r="BF56" s="4" t="str">
        <f ca="1">IFERROR(RANK(order!BF56,order!BF$3:BF$554,0),"")</f>
        <v/>
      </c>
      <c r="BG56" s="4" t="str">
        <f ca="1">IFERROR(RANK(order!BG56,order!BG$3:BG$554,0),"")</f>
        <v/>
      </c>
      <c r="BH56" s="4" t="str">
        <f ca="1">IFERROR(RANK(order!BH56,order!BH$3:BH$554,0),"")</f>
        <v/>
      </c>
      <c r="BI56" s="10" t="str">
        <f ca="1">IFERROR(RANK(order!BI56,order!BI$3:BI$554,0),"")</f>
        <v/>
      </c>
      <c r="BJ56" s="10" t="str">
        <f ca="1">IFERROR(RANK(order!BJ56,order!BJ$3:BJ$554,0),"")</f>
        <v/>
      </c>
      <c r="BK56" s="10" t="str">
        <f ca="1">IFERROR(RANK(order!BK56,order!BK$3:BK$554,0),"")</f>
        <v/>
      </c>
      <c r="BL56" s="4" t="str">
        <f ca="1">IFERROR(RANK(order!BL56,order!BL$3:BL$554,0),"")</f>
        <v/>
      </c>
      <c r="BM56" s="4" t="str">
        <f ca="1">IFERROR(RANK(order!BM56,order!BM$3:BM$554,0),"")</f>
        <v/>
      </c>
      <c r="BN56" s="4" t="str">
        <f ca="1">IFERROR(RANK(order!BN56,order!BN$3:BN$554,0),"")</f>
        <v/>
      </c>
      <c r="BO56" s="10" t="str">
        <f ca="1">IFERROR(RANK(order!BO56,order!BO$3:BO$554,0),"")</f>
        <v/>
      </c>
      <c r="BP56" s="10" t="str">
        <f ca="1">IFERROR(RANK(order!BP56,order!BP$3:BP$554,0),"")</f>
        <v/>
      </c>
      <c r="BQ56" s="10" t="str">
        <f ca="1">IFERROR(RANK(order!BQ56,order!BQ$3:BQ$554,0),"")</f>
        <v/>
      </c>
      <c r="BR56" s="4" t="str">
        <f ca="1">IFERROR(RANK(order!BR56,order!BR$3:BR$554,0),"")</f>
        <v/>
      </c>
      <c r="BS56" s="4" t="str">
        <f ca="1">IFERROR(RANK(order!BS56,order!BS$3:BS$554,0),"")</f>
        <v/>
      </c>
      <c r="BT56" s="4" t="str">
        <f ca="1">IFERROR(RANK(order!BT56,order!BT$3:BT$554,0),"")</f>
        <v/>
      </c>
      <c r="BU56" s="95">
        <f t="shared" si="77"/>
        <v>54</v>
      </c>
      <c r="BV56" s="35" t="str">
        <f t="shared" si="78"/>
        <v>E1</v>
      </c>
      <c r="BW56" s="55">
        <f t="shared" ca="1" si="1"/>
        <v>43337</v>
      </c>
      <c r="BX56" s="56" t="str">
        <f t="shared" ca="1" si="2"/>
        <v>Norwich</v>
      </c>
      <c r="BY56" s="56" t="str">
        <f t="shared" ca="1" si="3"/>
        <v>Leeds</v>
      </c>
      <c r="BZ56" s="57">
        <f t="shared" ca="1" si="4"/>
        <v>0</v>
      </c>
      <c r="CA56" s="57">
        <f t="shared" ca="1" si="5"/>
        <v>3</v>
      </c>
      <c r="CB56" s="58" t="str">
        <f t="shared" ca="1" si="6"/>
        <v>A</v>
      </c>
      <c r="CC56" s="57">
        <f t="shared" ca="1" si="7"/>
        <v>0</v>
      </c>
      <c r="CD56" s="57">
        <f t="shared" ca="1" si="8"/>
        <v>2</v>
      </c>
      <c r="CE56" s="58" t="str">
        <f t="shared" ca="1" si="9"/>
        <v>A</v>
      </c>
      <c r="CF56" s="59" t="str">
        <f t="shared" ca="1" si="10"/>
        <v>S Hooper</v>
      </c>
      <c r="CG56" s="57">
        <f t="shared" ca="1" si="11"/>
        <v>10</v>
      </c>
      <c r="CH56" s="57">
        <f t="shared" ca="1" si="12"/>
        <v>12</v>
      </c>
      <c r="CI56" s="57">
        <f t="shared" ca="1" si="13"/>
        <v>2</v>
      </c>
      <c r="CJ56" s="57">
        <f t="shared" ca="1" si="14"/>
        <v>5</v>
      </c>
      <c r="CK56" s="57">
        <f t="shared" ca="1" si="15"/>
        <v>13</v>
      </c>
      <c r="CL56" s="57">
        <f t="shared" ca="1" si="16"/>
        <v>16</v>
      </c>
      <c r="CM56" s="57">
        <f t="shared" ca="1" si="17"/>
        <v>10</v>
      </c>
      <c r="CN56" s="57">
        <f t="shared" ca="1" si="18"/>
        <v>4</v>
      </c>
      <c r="CO56" s="57">
        <f t="shared" ca="1" si="19"/>
        <v>1</v>
      </c>
      <c r="CP56" s="57">
        <f t="shared" ca="1" si="20"/>
        <v>2</v>
      </c>
      <c r="CQ56" s="57">
        <f t="shared" ca="1" si="21"/>
        <v>0</v>
      </c>
      <c r="CR56" s="57">
        <f t="shared" ca="1" si="22"/>
        <v>0</v>
      </c>
      <c r="CS56" s="60">
        <f t="shared" ca="1" si="23"/>
        <v>2.75</v>
      </c>
      <c r="CT56" s="60">
        <f t="shared" ca="1" si="24"/>
        <v>3.4</v>
      </c>
      <c r="CU56" s="60">
        <f t="shared" ca="1" si="25"/>
        <v>2.7</v>
      </c>
      <c r="CV56" s="60">
        <f t="shared" ca="1" si="26"/>
        <v>2.67</v>
      </c>
      <c r="CW56" s="60">
        <f t="shared" ca="1" si="27"/>
        <v>3.53</v>
      </c>
      <c r="CX56" s="60">
        <f t="shared" ca="1" si="28"/>
        <v>2.72</v>
      </c>
      <c r="CY56" s="60">
        <f t="shared" ca="1" si="29"/>
        <v>1.75</v>
      </c>
      <c r="CZ56" s="60">
        <f t="shared" ca="1" si="30"/>
        <v>2.0499999999999998</v>
      </c>
      <c r="DA56" s="65">
        <f t="shared" ca="1" si="31"/>
        <v>3</v>
      </c>
      <c r="DB56" s="65">
        <f t="shared" ca="1" si="32"/>
        <v>2</v>
      </c>
      <c r="DC56" s="65">
        <f t="shared" ca="1" si="33"/>
        <v>1</v>
      </c>
      <c r="DD56" s="65">
        <f t="shared" ca="1" si="34"/>
        <v>0</v>
      </c>
      <c r="DE56" s="65">
        <f t="shared" ca="1" si="35"/>
        <v>1</v>
      </c>
      <c r="DF56" s="66" t="str">
        <f t="shared" ca="1" si="36"/>
        <v>A</v>
      </c>
      <c r="DG56" s="66" t="str">
        <f t="shared" ca="1" si="37"/>
        <v>A-A</v>
      </c>
      <c r="DH56" s="66" t="str">
        <f t="shared" ca="1" si="38"/>
        <v>A03</v>
      </c>
      <c r="DI56" s="66" t="str">
        <f t="shared" ca="1" si="39"/>
        <v>A02</v>
      </c>
      <c r="DJ56" s="66" t="str">
        <f t="shared" ca="1" si="40"/>
        <v>A01</v>
      </c>
      <c r="DK56" s="65" t="str">
        <f t="shared" ca="1" si="41"/>
        <v>No</v>
      </c>
      <c r="DL56" s="65">
        <f t="shared" ca="1" si="42"/>
        <v>0</v>
      </c>
      <c r="DM56" s="65">
        <f t="shared" ca="1" si="43"/>
        <v>1</v>
      </c>
      <c r="DN56" s="65">
        <f t="shared" ca="1" si="44"/>
        <v>0</v>
      </c>
      <c r="DO56" s="65">
        <f t="shared" ca="1" si="45"/>
        <v>1</v>
      </c>
      <c r="DP56" s="65">
        <f t="shared" ca="1" si="46"/>
        <v>0</v>
      </c>
      <c r="DQ56" s="65">
        <f t="shared" ca="1" si="47"/>
        <v>1</v>
      </c>
      <c r="DR56" s="69">
        <f t="shared" ca="1" si="48"/>
        <v>-1</v>
      </c>
      <c r="DS56" s="69">
        <f t="shared" ca="1" si="49"/>
        <v>-1</v>
      </c>
      <c r="DT56" s="69">
        <f t="shared" ca="1" si="50"/>
        <v>1.7000000000000002</v>
      </c>
      <c r="DU56" s="69">
        <f t="shared" ca="1" si="51"/>
        <v>-1</v>
      </c>
      <c r="DV56" s="69">
        <f t="shared" ca="1" si="52"/>
        <v>-1</v>
      </c>
      <c r="DW56" s="69">
        <f t="shared" ca="1" si="53"/>
        <v>1.7200000000000002</v>
      </c>
      <c r="DX56" s="69">
        <f t="shared" ca="1" si="54"/>
        <v>0.75</v>
      </c>
      <c r="DY56" s="69">
        <f t="shared" ca="1" si="55"/>
        <v>-1</v>
      </c>
      <c r="DZ56" s="72">
        <f t="shared" ca="1" si="56"/>
        <v>102.81243810655576</v>
      </c>
      <c r="EA56" s="72">
        <f t="shared" ca="1" si="57"/>
        <v>102.5465013009692</v>
      </c>
      <c r="EB56" s="72">
        <f t="shared" ca="1" si="58"/>
        <v>105.92334494773519</v>
      </c>
      <c r="EC56" s="65">
        <f t="shared" ca="1" si="59"/>
        <v>0</v>
      </c>
      <c r="ED56" s="65">
        <f t="shared" ca="1" si="60"/>
        <v>1</v>
      </c>
      <c r="EE56" s="65">
        <f t="shared" ca="1" si="61"/>
        <v>1</v>
      </c>
      <c r="EF56" s="65">
        <f t="shared" ca="1" si="62"/>
        <v>0</v>
      </c>
      <c r="EG56" s="65">
        <f t="shared" ca="1" si="63"/>
        <v>1</v>
      </c>
      <c r="EH56" s="65">
        <f t="shared" ca="1" si="64"/>
        <v>0</v>
      </c>
      <c r="EI56" s="429" t="str">
        <f t="shared" ca="1" si="65"/>
        <v>Yes</v>
      </c>
      <c r="EJ56" s="428" t="str">
        <f t="shared" ca="1" si="66"/>
        <v>F</v>
      </c>
      <c r="EK56" s="428" t="str">
        <f t="shared" ca="1" si="67"/>
        <v>Over</v>
      </c>
      <c r="EL56" s="65" t="str">
        <f t="shared" ca="1" si="68"/>
        <v>No</v>
      </c>
      <c r="EM56" s="65" t="str">
        <f t="shared" ca="1" si="69"/>
        <v>No</v>
      </c>
      <c r="EN56" s="65">
        <f t="shared" ca="1" si="70"/>
        <v>30</v>
      </c>
      <c r="EO56" s="433">
        <f t="shared" ca="1" si="71"/>
        <v>3</v>
      </c>
      <c r="EP56" s="433">
        <f t="shared" ca="1" si="72"/>
        <v>0</v>
      </c>
      <c r="EQ56" s="433">
        <f t="shared" ca="1" si="73"/>
        <v>14</v>
      </c>
      <c r="ER56" s="433">
        <f t="shared" ca="1" si="74"/>
        <v>22</v>
      </c>
      <c r="ES56" s="433">
        <f t="shared" ca="1" si="75"/>
        <v>7</v>
      </c>
      <c r="ET56" s="433">
        <f t="shared" ca="1" si="76"/>
        <v>29</v>
      </c>
      <c r="EU56" s="433">
        <f ca="1">IF(OR(CO56="",CQ56=""),"",Discipline!$P$3*CO56+Discipline!$X$3*CQ56)</f>
        <v>10</v>
      </c>
      <c r="EV56" s="433">
        <f ca="1">IF(OR(CP56="",CR56=""),"",Discipline!$P$3*CP56+Discipline!$X$3*CR56)</f>
        <v>20</v>
      </c>
    </row>
    <row r="57" spans="1:152" x14ac:dyDescent="0.25">
      <c r="A57" s="10" t="str">
        <f ca="1">IFERROR(RANK(order!A57,order!A$3:A$554,0),"")</f>
        <v/>
      </c>
      <c r="B57" s="10" t="str">
        <f ca="1">IFERROR(RANK(order!B57,order!B$3:B$554,0),"")</f>
        <v/>
      </c>
      <c r="C57" s="10" t="str">
        <f ca="1">IFERROR(RANK(order!C57,order!C$3:C$554,0),"")</f>
        <v/>
      </c>
      <c r="D57" s="4" t="str">
        <f ca="1">IFERROR(RANK(order!D57,order!D$3:D$554,0),"")</f>
        <v/>
      </c>
      <c r="E57" s="4">
        <f ca="1">IFERROR(RANK(order!E57,order!E$3:E$554,0),"")</f>
        <v>4</v>
      </c>
      <c r="F57" s="4">
        <f ca="1">IFERROR(RANK(order!F57,order!F$3:F$554,0),"")</f>
        <v>8</v>
      </c>
      <c r="G57" s="10" t="str">
        <f ca="1">IFERROR(RANK(order!G57,order!G$3:G$554,0),"")</f>
        <v/>
      </c>
      <c r="H57" s="10" t="str">
        <f ca="1">IFERROR(RANK(order!H57,order!H$3:H$554,0),"")</f>
        <v/>
      </c>
      <c r="I57" s="10" t="str">
        <f ca="1">IFERROR(RANK(order!I57,order!I$3:I$554,0),"")</f>
        <v/>
      </c>
      <c r="J57" s="4" t="str">
        <f ca="1">IFERROR(RANK(order!J57,order!J$3:J$554,0),"")</f>
        <v/>
      </c>
      <c r="K57" s="4" t="str">
        <f ca="1">IFERROR(RANK(order!K57,order!K$3:K$554,0),"")</f>
        <v/>
      </c>
      <c r="L57" s="4" t="str">
        <f ca="1">IFERROR(RANK(order!L57,order!L$3:L$554,0),"")</f>
        <v/>
      </c>
      <c r="M57" s="10" t="str">
        <f ca="1">IFERROR(RANK(order!M57,order!M$3:M$554,0),"")</f>
        <v/>
      </c>
      <c r="N57" s="10" t="str">
        <f ca="1">IFERROR(RANK(order!N57,order!N$3:N$554,0),"")</f>
        <v/>
      </c>
      <c r="O57" s="10" t="str">
        <f ca="1">IFERROR(RANK(order!O57,order!O$3:O$554,0),"")</f>
        <v/>
      </c>
      <c r="P57" s="4" t="str">
        <f ca="1">IFERROR(RANK(order!P57,order!P$3:P$554,0),"")</f>
        <v/>
      </c>
      <c r="Q57" s="4" t="str">
        <f ca="1">IFERROR(RANK(order!Q57,order!Q$3:Q$554,0),"")</f>
        <v/>
      </c>
      <c r="R57" s="4" t="str">
        <f ca="1">IFERROR(RANK(order!R57,order!R$3:R$554,0),"")</f>
        <v/>
      </c>
      <c r="S57" s="10" t="str">
        <f ca="1">IFERROR(RANK(order!S57,order!S$3:S$554,0),"")</f>
        <v/>
      </c>
      <c r="T57" s="10" t="str">
        <f ca="1">IFERROR(RANK(order!T57,order!T$3:T$554,0),"")</f>
        <v/>
      </c>
      <c r="U57" s="10" t="str">
        <f ca="1">IFERROR(RANK(order!U57,order!U$3:U$554,0),"")</f>
        <v/>
      </c>
      <c r="V57" s="4" t="str">
        <f ca="1">IFERROR(RANK(order!V57,order!V$3:V$554,0),"")</f>
        <v/>
      </c>
      <c r="W57" s="4" t="str">
        <f ca="1">IFERROR(RANK(order!W57,order!W$3:W$554,0),"")</f>
        <v/>
      </c>
      <c r="X57" s="4" t="str">
        <f ca="1">IFERROR(RANK(order!X57,order!X$3:X$554,0),"")</f>
        <v/>
      </c>
      <c r="Y57" s="10" t="str">
        <f ca="1">IFERROR(RANK(order!Y57,order!Y$3:Y$554,0),"")</f>
        <v/>
      </c>
      <c r="Z57" s="10" t="str">
        <f ca="1">IFERROR(RANK(order!Z57,order!Z$3:Z$554,0),"")</f>
        <v/>
      </c>
      <c r="AA57" s="10" t="str">
        <f ca="1">IFERROR(RANK(order!AA57,order!AA$3:AA$554,0),"")</f>
        <v/>
      </c>
      <c r="AB57" s="4" t="str">
        <f ca="1">IFERROR(RANK(order!AB57,order!AB$3:AB$554,0),"")</f>
        <v/>
      </c>
      <c r="AC57" s="4" t="str">
        <f ca="1">IFERROR(RANK(order!AC57,order!AC$3:AC$554,0),"")</f>
        <v/>
      </c>
      <c r="AD57" s="4" t="str">
        <f ca="1">IFERROR(RANK(order!AD57,order!AD$3:AD$554,0),"")</f>
        <v/>
      </c>
      <c r="AE57" s="10" t="str">
        <f ca="1">IFERROR(RANK(order!AE57,order!AE$3:AE$554,0),"")</f>
        <v/>
      </c>
      <c r="AF57" s="10" t="str">
        <f ca="1">IFERROR(RANK(order!AF57,order!AF$3:AF$554,0),"")</f>
        <v/>
      </c>
      <c r="AG57" s="10" t="str">
        <f ca="1">IFERROR(RANK(order!AG57,order!AG$3:AG$554,0),"")</f>
        <v/>
      </c>
      <c r="AH57" s="4" t="str">
        <f ca="1">IFERROR(RANK(order!AH57,order!AH$3:AH$554,0),"")</f>
        <v/>
      </c>
      <c r="AI57" s="4" t="str">
        <f ca="1">IFERROR(RANK(order!AI57,order!AI$3:AI$554,0),"")</f>
        <v/>
      </c>
      <c r="AJ57" s="4" t="str">
        <f ca="1">IFERROR(RANK(order!AJ57,order!AJ$3:AJ$554,0),"")</f>
        <v/>
      </c>
      <c r="AK57" s="10" t="str">
        <f ca="1">IFERROR(RANK(order!AK57,order!AK$3:AK$554,0),"")</f>
        <v/>
      </c>
      <c r="AL57" s="10" t="str">
        <f ca="1">IFERROR(RANK(order!AL57,order!AL$3:AL$554,0),"")</f>
        <v/>
      </c>
      <c r="AM57" s="10" t="str">
        <f ca="1">IFERROR(RANK(order!AM57,order!AM$3:AM$554,0),"")</f>
        <v/>
      </c>
      <c r="AN57" s="4">
        <f ca="1">IFERROR(RANK(order!AN57,order!AN$3:AN$554,0),"")</f>
        <v>4</v>
      </c>
      <c r="AO57" s="4" t="str">
        <f ca="1">IFERROR(RANK(order!AO57,order!AO$3:AO$554,0),"")</f>
        <v/>
      </c>
      <c r="AP57" s="4">
        <f ca="1">IFERROR(RANK(order!AP57,order!AP$3:AP$554,0),"")</f>
        <v>8</v>
      </c>
      <c r="AQ57" s="10" t="str">
        <f ca="1">IFERROR(RANK(order!AQ57,order!AQ$3:AQ$554,0),"")</f>
        <v/>
      </c>
      <c r="AR57" s="10" t="str">
        <f ca="1">IFERROR(RANK(order!AR57,order!AR$3:AR$554,0),"")</f>
        <v/>
      </c>
      <c r="AS57" s="10" t="str">
        <f ca="1">IFERROR(RANK(order!AS57,order!AS$3:AS$554,0),"")</f>
        <v/>
      </c>
      <c r="AT57" s="4" t="str">
        <f ca="1">IFERROR(RANK(order!AT57,order!AT$3:AT$554,0),"")</f>
        <v/>
      </c>
      <c r="AU57" s="4" t="str">
        <f ca="1">IFERROR(RANK(order!AU57,order!AU$3:AU$554,0),"")</f>
        <v/>
      </c>
      <c r="AV57" s="4" t="str">
        <f ca="1">IFERROR(RANK(order!AV57,order!AV$3:AV$554,0),"")</f>
        <v/>
      </c>
      <c r="AW57" s="10" t="str">
        <f ca="1">IFERROR(RANK(order!AW57,order!AW$3:AW$554,0),"")</f>
        <v/>
      </c>
      <c r="AX57" s="10" t="str">
        <f ca="1">IFERROR(RANK(order!AX57,order!AX$3:AX$554,0),"")</f>
        <v/>
      </c>
      <c r="AY57" s="10" t="str">
        <f ca="1">IFERROR(RANK(order!AY57,order!AY$3:AY$554,0),"")</f>
        <v/>
      </c>
      <c r="AZ57" s="4" t="str">
        <f ca="1">IFERROR(RANK(order!AZ57,order!AZ$3:AZ$554,0),"")</f>
        <v/>
      </c>
      <c r="BA57" s="4" t="str">
        <f ca="1">IFERROR(RANK(order!BA57,order!BA$3:BA$554,0),"")</f>
        <v/>
      </c>
      <c r="BB57" s="4" t="str">
        <f ca="1">IFERROR(RANK(order!BB57,order!BB$3:BB$554,0),"")</f>
        <v/>
      </c>
      <c r="BC57" s="10" t="str">
        <f ca="1">IFERROR(RANK(order!BC57,order!BC$3:BC$554,0),"")</f>
        <v/>
      </c>
      <c r="BD57" s="10" t="str">
        <f ca="1">IFERROR(RANK(order!BD57,order!BD$3:BD$554,0),"")</f>
        <v/>
      </c>
      <c r="BE57" s="10" t="str">
        <f ca="1">IFERROR(RANK(order!BE57,order!BE$3:BE$554,0),"")</f>
        <v/>
      </c>
      <c r="BF57" s="4" t="str">
        <f ca="1">IFERROR(RANK(order!BF57,order!BF$3:BF$554,0),"")</f>
        <v/>
      </c>
      <c r="BG57" s="4" t="str">
        <f ca="1">IFERROR(RANK(order!BG57,order!BG$3:BG$554,0),"")</f>
        <v/>
      </c>
      <c r="BH57" s="4" t="str">
        <f ca="1">IFERROR(RANK(order!BH57,order!BH$3:BH$554,0),"")</f>
        <v/>
      </c>
      <c r="BI57" s="10" t="str">
        <f ca="1">IFERROR(RANK(order!BI57,order!BI$3:BI$554,0),"")</f>
        <v/>
      </c>
      <c r="BJ57" s="10" t="str">
        <f ca="1">IFERROR(RANK(order!BJ57,order!BJ$3:BJ$554,0),"")</f>
        <v/>
      </c>
      <c r="BK57" s="10" t="str">
        <f ca="1">IFERROR(RANK(order!BK57,order!BK$3:BK$554,0),"")</f>
        <v/>
      </c>
      <c r="BL57" s="4" t="str">
        <f ca="1">IFERROR(RANK(order!BL57,order!BL$3:BL$554,0),"")</f>
        <v/>
      </c>
      <c r="BM57" s="4" t="str">
        <f ca="1">IFERROR(RANK(order!BM57,order!BM$3:BM$554,0),"")</f>
        <v/>
      </c>
      <c r="BN57" s="4" t="str">
        <f ca="1">IFERROR(RANK(order!BN57,order!BN$3:BN$554,0),"")</f>
        <v/>
      </c>
      <c r="BO57" s="10" t="str">
        <f ca="1">IFERROR(RANK(order!BO57,order!BO$3:BO$554,0),"")</f>
        <v/>
      </c>
      <c r="BP57" s="10" t="str">
        <f ca="1">IFERROR(RANK(order!BP57,order!BP$3:BP$554,0),"")</f>
        <v/>
      </c>
      <c r="BQ57" s="10" t="str">
        <f ca="1">IFERROR(RANK(order!BQ57,order!BQ$3:BQ$554,0),"")</f>
        <v/>
      </c>
      <c r="BR57" s="4" t="str">
        <f ca="1">IFERROR(RANK(order!BR57,order!BR$3:BR$554,0),"")</f>
        <v/>
      </c>
      <c r="BS57" s="4" t="str">
        <f ca="1">IFERROR(RANK(order!BS57,order!BS$3:BS$554,0),"")</f>
        <v/>
      </c>
      <c r="BT57" s="4" t="str">
        <f ca="1">IFERROR(RANK(order!BT57,order!BT$3:BT$554,0),"")</f>
        <v/>
      </c>
      <c r="BU57" s="95">
        <f t="shared" si="77"/>
        <v>55</v>
      </c>
      <c r="BV57" s="35" t="str">
        <f t="shared" si="78"/>
        <v>E1</v>
      </c>
      <c r="BW57" s="55">
        <f t="shared" ca="1" si="1"/>
        <v>43337</v>
      </c>
      <c r="BX57" s="56" t="str">
        <f t="shared" ca="1" si="2"/>
        <v>Nott'm Forest</v>
      </c>
      <c r="BY57" s="56" t="str">
        <f t="shared" ca="1" si="3"/>
        <v>Birmingham</v>
      </c>
      <c r="BZ57" s="57">
        <f t="shared" ca="1" si="4"/>
        <v>2</v>
      </c>
      <c r="CA57" s="57">
        <f t="shared" ca="1" si="5"/>
        <v>2</v>
      </c>
      <c r="CB57" s="58" t="str">
        <f t="shared" ca="1" si="6"/>
        <v>D</v>
      </c>
      <c r="CC57" s="57">
        <f t="shared" ca="1" si="7"/>
        <v>0</v>
      </c>
      <c r="CD57" s="57">
        <f t="shared" ca="1" si="8"/>
        <v>1</v>
      </c>
      <c r="CE57" s="58" t="str">
        <f t="shared" ca="1" si="9"/>
        <v>A</v>
      </c>
      <c r="CF57" s="59" t="str">
        <f t="shared" ca="1" si="10"/>
        <v>T Robinson</v>
      </c>
      <c r="CG57" s="57">
        <f t="shared" ca="1" si="11"/>
        <v>9</v>
      </c>
      <c r="CH57" s="57">
        <f t="shared" ca="1" si="12"/>
        <v>9</v>
      </c>
      <c r="CI57" s="57">
        <f t="shared" ca="1" si="13"/>
        <v>3</v>
      </c>
      <c r="CJ57" s="57">
        <f t="shared" ca="1" si="14"/>
        <v>3</v>
      </c>
      <c r="CK57" s="57">
        <f t="shared" ca="1" si="15"/>
        <v>17</v>
      </c>
      <c r="CL57" s="57">
        <f t="shared" ca="1" si="16"/>
        <v>20</v>
      </c>
      <c r="CM57" s="57">
        <f t="shared" ca="1" si="17"/>
        <v>0</v>
      </c>
      <c r="CN57" s="57">
        <f t="shared" ca="1" si="18"/>
        <v>4</v>
      </c>
      <c r="CO57" s="57">
        <f t="shared" ca="1" si="19"/>
        <v>4</v>
      </c>
      <c r="CP57" s="57">
        <f t="shared" ca="1" si="20"/>
        <v>0</v>
      </c>
      <c r="CQ57" s="57">
        <f t="shared" ca="1" si="21"/>
        <v>0</v>
      </c>
      <c r="CR57" s="57">
        <f t="shared" ca="1" si="22"/>
        <v>0</v>
      </c>
      <c r="CS57" s="60">
        <f t="shared" ca="1" si="23"/>
        <v>1.85</v>
      </c>
      <c r="CT57" s="60">
        <f t="shared" ca="1" si="24"/>
        <v>3.5</v>
      </c>
      <c r="CU57" s="60">
        <f t="shared" ca="1" si="25"/>
        <v>5</v>
      </c>
      <c r="CV57" s="60">
        <f t="shared" ca="1" si="26"/>
        <v>1.87</v>
      </c>
      <c r="CW57" s="60">
        <f t="shared" ca="1" si="27"/>
        <v>3.51</v>
      </c>
      <c r="CX57" s="60">
        <f t="shared" ca="1" si="28"/>
        <v>4.82</v>
      </c>
      <c r="CY57" s="60">
        <f t="shared" ca="1" si="29"/>
        <v>2.08</v>
      </c>
      <c r="CZ57" s="60">
        <f t="shared" ca="1" si="30"/>
        <v>1.73</v>
      </c>
      <c r="DA57" s="65">
        <f t="shared" ca="1" si="31"/>
        <v>4</v>
      </c>
      <c r="DB57" s="65">
        <f t="shared" ca="1" si="32"/>
        <v>1</v>
      </c>
      <c r="DC57" s="65">
        <f t="shared" ca="1" si="33"/>
        <v>3</v>
      </c>
      <c r="DD57" s="65">
        <f t="shared" ca="1" si="34"/>
        <v>2</v>
      </c>
      <c r="DE57" s="65">
        <f t="shared" ca="1" si="35"/>
        <v>1</v>
      </c>
      <c r="DF57" s="66" t="str">
        <f t="shared" ca="1" si="36"/>
        <v>H</v>
      </c>
      <c r="DG57" s="66" t="str">
        <f t="shared" ca="1" si="37"/>
        <v>A-D</v>
      </c>
      <c r="DH57" s="66" t="str">
        <f t="shared" ca="1" si="38"/>
        <v>D22</v>
      </c>
      <c r="DI57" s="66" t="str">
        <f t="shared" ca="1" si="39"/>
        <v>A01</v>
      </c>
      <c r="DJ57" s="66" t="str">
        <f t="shared" ca="1" si="40"/>
        <v>H21</v>
      </c>
      <c r="DK57" s="65" t="str">
        <f t="shared" ca="1" si="41"/>
        <v>Yes</v>
      </c>
      <c r="DL57" s="65">
        <f t="shared" ca="1" si="42"/>
        <v>0</v>
      </c>
      <c r="DM57" s="65">
        <f t="shared" ca="1" si="43"/>
        <v>1</v>
      </c>
      <c r="DN57" s="65">
        <f t="shared" ca="1" si="44"/>
        <v>0</v>
      </c>
      <c r="DO57" s="65">
        <f t="shared" ca="1" si="45"/>
        <v>0</v>
      </c>
      <c r="DP57" s="65">
        <f t="shared" ca="1" si="46"/>
        <v>0</v>
      </c>
      <c r="DQ57" s="65">
        <f t="shared" ca="1" si="47"/>
        <v>0</v>
      </c>
      <c r="DR57" s="69">
        <f t="shared" ca="1" si="48"/>
        <v>-1</v>
      </c>
      <c r="DS57" s="69">
        <f t="shared" ca="1" si="49"/>
        <v>2.5</v>
      </c>
      <c r="DT57" s="69">
        <f t="shared" ca="1" si="50"/>
        <v>-1</v>
      </c>
      <c r="DU57" s="69">
        <f t="shared" ca="1" si="51"/>
        <v>-1</v>
      </c>
      <c r="DV57" s="69">
        <f t="shared" ca="1" si="52"/>
        <v>2.5099999999999998</v>
      </c>
      <c r="DW57" s="69">
        <f t="shared" ca="1" si="53"/>
        <v>-1</v>
      </c>
      <c r="DX57" s="69">
        <f t="shared" ca="1" si="54"/>
        <v>1.08</v>
      </c>
      <c r="DY57" s="69">
        <f t="shared" ca="1" si="55"/>
        <v>-1</v>
      </c>
      <c r="DZ57" s="72">
        <f t="shared" ca="1" si="56"/>
        <v>102.62548262548262</v>
      </c>
      <c r="EA57" s="72">
        <f t="shared" ca="1" si="57"/>
        <v>102.71285228571047</v>
      </c>
      <c r="EB57" s="72">
        <f t="shared" ca="1" si="58"/>
        <v>105.88039128501556</v>
      </c>
      <c r="EC57" s="65">
        <f t="shared" ca="1" si="59"/>
        <v>0</v>
      </c>
      <c r="ED57" s="65">
        <f t="shared" ca="1" si="60"/>
        <v>0</v>
      </c>
      <c r="EE57" s="65">
        <f t="shared" ca="1" si="61"/>
        <v>0</v>
      </c>
      <c r="EF57" s="65">
        <f t="shared" ca="1" si="62"/>
        <v>0</v>
      </c>
      <c r="EG57" s="65">
        <f t="shared" ca="1" si="63"/>
        <v>0</v>
      </c>
      <c r="EH57" s="65">
        <f t="shared" ca="1" si="64"/>
        <v>0</v>
      </c>
      <c r="EI57" s="429" t="str">
        <f t="shared" ca="1" si="65"/>
        <v>Yes</v>
      </c>
      <c r="EJ57" s="428" t="str">
        <f t="shared" ca="1" si="66"/>
        <v>S</v>
      </c>
      <c r="EK57" s="428" t="str">
        <f t="shared" ca="1" si="67"/>
        <v>Over</v>
      </c>
      <c r="EL57" s="65" t="str">
        <f t="shared" ca="1" si="68"/>
        <v>No</v>
      </c>
      <c r="EM57" s="65" t="str">
        <f t="shared" ca="1" si="69"/>
        <v>Yes</v>
      </c>
      <c r="EN57" s="65">
        <f t="shared" ca="1" si="70"/>
        <v>40</v>
      </c>
      <c r="EO57" s="433">
        <f t="shared" ca="1" si="71"/>
        <v>4</v>
      </c>
      <c r="EP57" s="433">
        <f t="shared" ca="1" si="72"/>
        <v>0</v>
      </c>
      <c r="EQ57" s="433">
        <f t="shared" ca="1" si="73"/>
        <v>4</v>
      </c>
      <c r="ER57" s="433">
        <f t="shared" ca="1" si="74"/>
        <v>18</v>
      </c>
      <c r="ES57" s="433">
        <f t="shared" ca="1" si="75"/>
        <v>6</v>
      </c>
      <c r="ET57" s="433">
        <f t="shared" ca="1" si="76"/>
        <v>37</v>
      </c>
      <c r="EU57" s="433">
        <f ca="1">IF(OR(CO57="",CQ57=""),"",Discipline!$P$3*CO57+Discipline!$X$3*CQ57)</f>
        <v>40</v>
      </c>
      <c r="EV57" s="433">
        <f ca="1">IF(OR(CP57="",CR57=""),"",Discipline!$P$3*CP57+Discipline!$X$3*CR57)</f>
        <v>0</v>
      </c>
    </row>
    <row r="58" spans="1:152" x14ac:dyDescent="0.25">
      <c r="A58" s="10" t="str">
        <f ca="1">IFERROR(RANK(order!A58,order!A$3:A$554,0),"")</f>
        <v/>
      </c>
      <c r="B58" s="10" t="str">
        <f ca="1">IFERROR(RANK(order!B58,order!B$3:B$554,0),"")</f>
        <v/>
      </c>
      <c r="C58" s="10" t="str">
        <f ca="1">IFERROR(RANK(order!C58,order!C$3:C$554,0),"")</f>
        <v/>
      </c>
      <c r="D58" s="4" t="str">
        <f ca="1">IFERROR(RANK(order!D58,order!D$3:D$554,0),"")</f>
        <v/>
      </c>
      <c r="E58" s="4" t="str">
        <f ca="1">IFERROR(RANK(order!E58,order!E$3:E$554,0),"")</f>
        <v/>
      </c>
      <c r="F58" s="4" t="str">
        <f ca="1">IFERROR(RANK(order!F58,order!F$3:F$554,0),"")</f>
        <v/>
      </c>
      <c r="G58" s="10" t="str">
        <f ca="1">IFERROR(RANK(order!G58,order!G$3:G$554,0),"")</f>
        <v/>
      </c>
      <c r="H58" s="10" t="str">
        <f ca="1">IFERROR(RANK(order!H58,order!H$3:H$554,0),"")</f>
        <v/>
      </c>
      <c r="I58" s="10" t="str">
        <f ca="1">IFERROR(RANK(order!I58,order!I$3:I$554,0),"")</f>
        <v/>
      </c>
      <c r="J58" s="4" t="str">
        <f ca="1">IFERROR(RANK(order!J58,order!J$3:J$554,0),"")</f>
        <v/>
      </c>
      <c r="K58" s="4" t="str">
        <f ca="1">IFERROR(RANK(order!K58,order!K$3:K$554,0),"")</f>
        <v/>
      </c>
      <c r="L58" s="4" t="str">
        <f ca="1">IFERROR(RANK(order!L58,order!L$3:L$554,0),"")</f>
        <v/>
      </c>
      <c r="M58" s="10" t="str">
        <f ca="1">IFERROR(RANK(order!M58,order!M$3:M$554,0),"")</f>
        <v/>
      </c>
      <c r="N58" s="10" t="str">
        <f ca="1">IFERROR(RANK(order!N58,order!N$3:N$554,0),"")</f>
        <v/>
      </c>
      <c r="O58" s="10" t="str">
        <f ca="1">IFERROR(RANK(order!O58,order!O$3:O$554,0),"")</f>
        <v/>
      </c>
      <c r="P58" s="4" t="str">
        <f ca="1">IFERROR(RANK(order!P58,order!P$3:P$554,0),"")</f>
        <v/>
      </c>
      <c r="Q58" s="4" t="str">
        <f ca="1">IFERROR(RANK(order!Q58,order!Q$3:Q$554,0),"")</f>
        <v/>
      </c>
      <c r="R58" s="4" t="str">
        <f ca="1">IFERROR(RANK(order!R58,order!R$3:R$554,0),"")</f>
        <v/>
      </c>
      <c r="S58" s="10" t="str">
        <f ca="1">IFERROR(RANK(order!S58,order!S$3:S$554,0),"")</f>
        <v/>
      </c>
      <c r="T58" s="10" t="str">
        <f ca="1">IFERROR(RANK(order!T58,order!T$3:T$554,0),"")</f>
        <v/>
      </c>
      <c r="U58" s="10" t="str">
        <f ca="1">IFERROR(RANK(order!U58,order!U$3:U$554,0),"")</f>
        <v/>
      </c>
      <c r="V58" s="4" t="str">
        <f ca="1">IFERROR(RANK(order!V58,order!V$3:V$554,0),"")</f>
        <v/>
      </c>
      <c r="W58" s="4" t="str">
        <f ca="1">IFERROR(RANK(order!W58,order!W$3:W$554,0),"")</f>
        <v/>
      </c>
      <c r="X58" s="4" t="str">
        <f ca="1">IFERROR(RANK(order!X58,order!X$3:X$554,0),"")</f>
        <v/>
      </c>
      <c r="Y58" s="10" t="str">
        <f ca="1">IFERROR(RANK(order!Y58,order!Y$3:Y$554,0),"")</f>
        <v/>
      </c>
      <c r="Z58" s="10" t="str">
        <f ca="1">IFERROR(RANK(order!Z58,order!Z$3:Z$554,0),"")</f>
        <v/>
      </c>
      <c r="AA58" s="10" t="str">
        <f ca="1">IFERROR(RANK(order!AA58,order!AA$3:AA$554,0),"")</f>
        <v/>
      </c>
      <c r="AB58" s="4" t="str">
        <f ca="1">IFERROR(RANK(order!AB58,order!AB$3:AB$554,0),"")</f>
        <v/>
      </c>
      <c r="AC58" s="4" t="str">
        <f ca="1">IFERROR(RANK(order!AC58,order!AC$3:AC$554,0),"")</f>
        <v/>
      </c>
      <c r="AD58" s="4" t="str">
        <f ca="1">IFERROR(RANK(order!AD58,order!AD$3:AD$554,0),"")</f>
        <v/>
      </c>
      <c r="AE58" s="10" t="str">
        <f ca="1">IFERROR(RANK(order!AE58,order!AE$3:AE$554,0),"")</f>
        <v/>
      </c>
      <c r="AF58" s="10" t="str">
        <f ca="1">IFERROR(RANK(order!AF58,order!AF$3:AF$554,0),"")</f>
        <v/>
      </c>
      <c r="AG58" s="10" t="str">
        <f ca="1">IFERROR(RANK(order!AG58,order!AG$3:AG$554,0),"")</f>
        <v/>
      </c>
      <c r="AH58" s="4" t="str">
        <f ca="1">IFERROR(RANK(order!AH58,order!AH$3:AH$554,0),"")</f>
        <v/>
      </c>
      <c r="AI58" s="4" t="str">
        <f ca="1">IFERROR(RANK(order!AI58,order!AI$3:AI$554,0),"")</f>
        <v/>
      </c>
      <c r="AJ58" s="4" t="str">
        <f ca="1">IFERROR(RANK(order!AJ58,order!AJ$3:AJ$554,0),"")</f>
        <v/>
      </c>
      <c r="AK58" s="10" t="str">
        <f ca="1">IFERROR(RANK(order!AK58,order!AK$3:AK$554,0),"")</f>
        <v/>
      </c>
      <c r="AL58" s="10" t="str">
        <f ca="1">IFERROR(RANK(order!AL58,order!AL$3:AL$554,0),"")</f>
        <v/>
      </c>
      <c r="AM58" s="10" t="str">
        <f ca="1">IFERROR(RANK(order!AM58,order!AM$3:AM$554,0),"")</f>
        <v/>
      </c>
      <c r="AN58" s="4" t="str">
        <f ca="1">IFERROR(RANK(order!AN58,order!AN$3:AN$554,0),"")</f>
        <v/>
      </c>
      <c r="AO58" s="4" t="str">
        <f ca="1">IFERROR(RANK(order!AO58,order!AO$3:AO$554,0),"")</f>
        <v/>
      </c>
      <c r="AP58" s="4" t="str">
        <f ca="1">IFERROR(RANK(order!AP58,order!AP$3:AP$554,0),"")</f>
        <v/>
      </c>
      <c r="AQ58" s="10" t="str">
        <f ca="1">IFERROR(RANK(order!AQ58,order!AQ$3:AQ$554,0),"")</f>
        <v/>
      </c>
      <c r="AR58" s="10" t="str">
        <f ca="1">IFERROR(RANK(order!AR58,order!AR$3:AR$554,0),"")</f>
        <v/>
      </c>
      <c r="AS58" s="10" t="str">
        <f ca="1">IFERROR(RANK(order!AS58,order!AS$3:AS$554,0),"")</f>
        <v/>
      </c>
      <c r="AT58" s="4">
        <f ca="1">IFERROR(RANK(order!AT58,order!AT$3:AT$554,0),"")</f>
        <v>4</v>
      </c>
      <c r="AU58" s="4" t="str">
        <f ca="1">IFERROR(RANK(order!AU58,order!AU$3:AU$554,0),"")</f>
        <v/>
      </c>
      <c r="AV58" s="4">
        <f ca="1">IFERROR(RANK(order!AV58,order!AV$3:AV$554,0),"")</f>
        <v>8</v>
      </c>
      <c r="AW58" s="10" t="str">
        <f ca="1">IFERROR(RANK(order!AW58,order!AW$3:AW$554,0),"")</f>
        <v/>
      </c>
      <c r="AX58" s="10" t="str">
        <f ca="1">IFERROR(RANK(order!AX58,order!AX$3:AX$554,0),"")</f>
        <v/>
      </c>
      <c r="AY58" s="10" t="str">
        <f ca="1">IFERROR(RANK(order!AY58,order!AY$3:AY$554,0),"")</f>
        <v/>
      </c>
      <c r="AZ58" s="4" t="str">
        <f ca="1">IFERROR(RANK(order!AZ58,order!AZ$3:AZ$554,0),"")</f>
        <v/>
      </c>
      <c r="BA58" s="4" t="str">
        <f ca="1">IFERROR(RANK(order!BA58,order!BA$3:BA$554,0),"")</f>
        <v/>
      </c>
      <c r="BB58" s="4" t="str">
        <f ca="1">IFERROR(RANK(order!BB58,order!BB$3:BB$554,0),"")</f>
        <v/>
      </c>
      <c r="BC58" s="10" t="str">
        <f ca="1">IFERROR(RANK(order!BC58,order!BC$3:BC$554,0),"")</f>
        <v/>
      </c>
      <c r="BD58" s="10" t="str">
        <f ca="1">IFERROR(RANK(order!BD58,order!BD$3:BD$554,0),"")</f>
        <v/>
      </c>
      <c r="BE58" s="10" t="str">
        <f ca="1">IFERROR(RANK(order!BE58,order!BE$3:BE$554,0),"")</f>
        <v/>
      </c>
      <c r="BF58" s="4" t="str">
        <f ca="1">IFERROR(RANK(order!BF58,order!BF$3:BF$554,0),"")</f>
        <v/>
      </c>
      <c r="BG58" s="4" t="str">
        <f ca="1">IFERROR(RANK(order!BG58,order!BG$3:BG$554,0),"")</f>
        <v/>
      </c>
      <c r="BH58" s="4" t="str">
        <f ca="1">IFERROR(RANK(order!BH58,order!BH$3:BH$554,0),"")</f>
        <v/>
      </c>
      <c r="BI58" s="10" t="str">
        <f ca="1">IFERROR(RANK(order!BI58,order!BI$3:BI$554,0),"")</f>
        <v/>
      </c>
      <c r="BJ58" s="10" t="str">
        <f ca="1">IFERROR(RANK(order!BJ58,order!BJ$3:BJ$554,0),"")</f>
        <v/>
      </c>
      <c r="BK58" s="10" t="str">
        <f ca="1">IFERROR(RANK(order!BK58,order!BK$3:BK$554,0),"")</f>
        <v/>
      </c>
      <c r="BL58" s="4" t="str">
        <f ca="1">IFERROR(RANK(order!BL58,order!BL$3:BL$554,0),"")</f>
        <v/>
      </c>
      <c r="BM58" s="4" t="str">
        <f ca="1">IFERROR(RANK(order!BM58,order!BM$3:BM$554,0),"")</f>
        <v/>
      </c>
      <c r="BN58" s="4" t="str">
        <f ca="1">IFERROR(RANK(order!BN58,order!BN$3:BN$554,0),"")</f>
        <v/>
      </c>
      <c r="BO58" s="10" t="str">
        <f ca="1">IFERROR(RANK(order!BO58,order!BO$3:BO$554,0),"")</f>
        <v/>
      </c>
      <c r="BP58" s="10" t="str">
        <f ca="1">IFERROR(RANK(order!BP58,order!BP$3:BP$554,0),"")</f>
        <v/>
      </c>
      <c r="BQ58" s="10" t="str">
        <f ca="1">IFERROR(RANK(order!BQ58,order!BQ$3:BQ$554,0),"")</f>
        <v/>
      </c>
      <c r="BR58" s="4" t="str">
        <f ca="1">IFERROR(RANK(order!BR58,order!BR$3:BR$554,0),"")</f>
        <v/>
      </c>
      <c r="BS58" s="4">
        <f ca="1">IFERROR(RANK(order!BS58,order!BS$3:BS$554,0),"")</f>
        <v>4</v>
      </c>
      <c r="BT58" s="4">
        <f ca="1">IFERROR(RANK(order!BT58,order!BT$3:BT$554,0),"")</f>
        <v>8</v>
      </c>
      <c r="BU58" s="95">
        <f t="shared" si="77"/>
        <v>56</v>
      </c>
      <c r="BV58" s="35" t="str">
        <f t="shared" si="78"/>
        <v>E1</v>
      </c>
      <c r="BW58" s="55">
        <f t="shared" ca="1" si="1"/>
        <v>43337</v>
      </c>
      <c r="BX58" s="56" t="str">
        <f t="shared" ca="1" si="2"/>
        <v>QPR</v>
      </c>
      <c r="BY58" s="56" t="str">
        <f t="shared" ca="1" si="3"/>
        <v>Wigan</v>
      </c>
      <c r="BZ58" s="57">
        <f t="shared" ca="1" si="4"/>
        <v>1</v>
      </c>
      <c r="CA58" s="57">
        <f t="shared" ca="1" si="5"/>
        <v>0</v>
      </c>
      <c r="CB58" s="58" t="str">
        <f t="shared" ca="1" si="6"/>
        <v>H</v>
      </c>
      <c r="CC58" s="57">
        <f t="shared" ca="1" si="7"/>
        <v>1</v>
      </c>
      <c r="CD58" s="57">
        <f t="shared" ca="1" si="8"/>
        <v>0</v>
      </c>
      <c r="CE58" s="58" t="str">
        <f t="shared" ca="1" si="9"/>
        <v>H</v>
      </c>
      <c r="CF58" s="59" t="str">
        <f t="shared" ca="1" si="10"/>
        <v>S Martin</v>
      </c>
      <c r="CG58" s="57">
        <f t="shared" ca="1" si="11"/>
        <v>12</v>
      </c>
      <c r="CH58" s="57">
        <f t="shared" ca="1" si="12"/>
        <v>18</v>
      </c>
      <c r="CI58" s="57">
        <f t="shared" ca="1" si="13"/>
        <v>3</v>
      </c>
      <c r="CJ58" s="57">
        <f t="shared" ca="1" si="14"/>
        <v>5</v>
      </c>
      <c r="CK58" s="57">
        <f t="shared" ca="1" si="15"/>
        <v>17</v>
      </c>
      <c r="CL58" s="57">
        <f t="shared" ca="1" si="16"/>
        <v>14</v>
      </c>
      <c r="CM58" s="57">
        <f t="shared" ca="1" si="17"/>
        <v>7</v>
      </c>
      <c r="CN58" s="57">
        <f t="shared" ca="1" si="18"/>
        <v>3</v>
      </c>
      <c r="CO58" s="57">
        <f t="shared" ca="1" si="19"/>
        <v>2</v>
      </c>
      <c r="CP58" s="57">
        <f t="shared" ca="1" si="20"/>
        <v>1</v>
      </c>
      <c r="CQ58" s="57">
        <f t="shared" ca="1" si="21"/>
        <v>0</v>
      </c>
      <c r="CR58" s="57">
        <f t="shared" ca="1" si="22"/>
        <v>0</v>
      </c>
      <c r="CS58" s="60">
        <f t="shared" ca="1" si="23"/>
        <v>3.25</v>
      </c>
      <c r="CT58" s="60">
        <f t="shared" ca="1" si="24"/>
        <v>3.6</v>
      </c>
      <c r="CU58" s="60">
        <f t="shared" ca="1" si="25"/>
        <v>2.25</v>
      </c>
      <c r="CV58" s="60">
        <f t="shared" ca="1" si="26"/>
        <v>3.23</v>
      </c>
      <c r="CW58" s="60">
        <f t="shared" ca="1" si="27"/>
        <v>3.62</v>
      </c>
      <c r="CX58" s="60">
        <f t="shared" ca="1" si="28"/>
        <v>2.29</v>
      </c>
      <c r="CY58" s="60">
        <f t="shared" ca="1" si="29"/>
        <v>1.85</v>
      </c>
      <c r="CZ58" s="60">
        <f t="shared" ca="1" si="30"/>
        <v>1.94</v>
      </c>
      <c r="DA58" s="65">
        <f t="shared" ca="1" si="31"/>
        <v>1</v>
      </c>
      <c r="DB58" s="65">
        <f t="shared" ca="1" si="32"/>
        <v>1</v>
      </c>
      <c r="DC58" s="65">
        <f t="shared" ca="1" si="33"/>
        <v>0</v>
      </c>
      <c r="DD58" s="65">
        <f t="shared" ca="1" si="34"/>
        <v>0</v>
      </c>
      <c r="DE58" s="65">
        <f t="shared" ca="1" si="35"/>
        <v>0</v>
      </c>
      <c r="DF58" s="66" t="str">
        <f t="shared" ca="1" si="36"/>
        <v>D</v>
      </c>
      <c r="DG58" s="66" t="str">
        <f t="shared" ca="1" si="37"/>
        <v>H-H</v>
      </c>
      <c r="DH58" s="66" t="str">
        <f t="shared" ca="1" si="38"/>
        <v>H10</v>
      </c>
      <c r="DI58" s="66" t="str">
        <f t="shared" ca="1" si="39"/>
        <v>H10</v>
      </c>
      <c r="DJ58" s="66" t="str">
        <f t="shared" ca="1" si="40"/>
        <v>D00</v>
      </c>
      <c r="DK58" s="65" t="str">
        <f t="shared" ca="1" si="41"/>
        <v>No</v>
      </c>
      <c r="DL58" s="65">
        <f t="shared" ca="1" si="42"/>
        <v>0</v>
      </c>
      <c r="DM58" s="65">
        <f t="shared" ca="1" si="43"/>
        <v>0</v>
      </c>
      <c r="DN58" s="65">
        <f t="shared" ca="1" si="44"/>
        <v>1</v>
      </c>
      <c r="DO58" s="65">
        <f t="shared" ca="1" si="45"/>
        <v>0</v>
      </c>
      <c r="DP58" s="65">
        <f t="shared" ca="1" si="46"/>
        <v>0</v>
      </c>
      <c r="DQ58" s="65">
        <f t="shared" ca="1" si="47"/>
        <v>0</v>
      </c>
      <c r="DR58" s="69">
        <f t="shared" ca="1" si="48"/>
        <v>2.25</v>
      </c>
      <c r="DS58" s="69">
        <f t="shared" ca="1" si="49"/>
        <v>-1</v>
      </c>
      <c r="DT58" s="69">
        <f t="shared" ca="1" si="50"/>
        <v>-1</v>
      </c>
      <c r="DU58" s="69">
        <f t="shared" ca="1" si="51"/>
        <v>2.23</v>
      </c>
      <c r="DV58" s="69">
        <f t="shared" ca="1" si="52"/>
        <v>-1</v>
      </c>
      <c r="DW58" s="69">
        <f t="shared" ca="1" si="53"/>
        <v>-1</v>
      </c>
      <c r="DX58" s="69">
        <f t="shared" ca="1" si="54"/>
        <v>-1</v>
      </c>
      <c r="DY58" s="69">
        <f t="shared" ca="1" si="55"/>
        <v>0.94</v>
      </c>
      <c r="DZ58" s="72">
        <f t="shared" ca="1" si="56"/>
        <v>102.99145299145299</v>
      </c>
      <c r="EA58" s="72">
        <f t="shared" ca="1" si="57"/>
        <v>102.25218398498897</v>
      </c>
      <c r="EB58" s="72">
        <f t="shared" ca="1" si="58"/>
        <v>105.60044580663137</v>
      </c>
      <c r="EC58" s="65">
        <f t="shared" ca="1" si="59"/>
        <v>1</v>
      </c>
      <c r="ED58" s="65">
        <f t="shared" ca="1" si="60"/>
        <v>0</v>
      </c>
      <c r="EE58" s="65">
        <f t="shared" ca="1" si="61"/>
        <v>0</v>
      </c>
      <c r="EF58" s="65">
        <f t="shared" ca="1" si="62"/>
        <v>1</v>
      </c>
      <c r="EG58" s="65">
        <f t="shared" ca="1" si="63"/>
        <v>0</v>
      </c>
      <c r="EH58" s="65">
        <f t="shared" ca="1" si="64"/>
        <v>1</v>
      </c>
      <c r="EI58" s="429" t="str">
        <f t="shared" ca="1" si="65"/>
        <v>Yes</v>
      </c>
      <c r="EJ58" s="428" t="str">
        <f t="shared" ca="1" si="66"/>
        <v>F</v>
      </c>
      <c r="EK58" s="428" t="str">
        <f t="shared" ca="1" si="67"/>
        <v>Under</v>
      </c>
      <c r="EL58" s="65" t="str">
        <f t="shared" ca="1" si="68"/>
        <v>No</v>
      </c>
      <c r="EM58" s="65" t="str">
        <f t="shared" ca="1" si="69"/>
        <v>No</v>
      </c>
      <c r="EN58" s="65">
        <f t="shared" ca="1" si="70"/>
        <v>30</v>
      </c>
      <c r="EO58" s="433">
        <f t="shared" ca="1" si="71"/>
        <v>3</v>
      </c>
      <c r="EP58" s="433">
        <f t="shared" ca="1" si="72"/>
        <v>0</v>
      </c>
      <c r="EQ58" s="433">
        <f t="shared" ca="1" si="73"/>
        <v>10</v>
      </c>
      <c r="ER58" s="433">
        <f t="shared" ca="1" si="74"/>
        <v>30</v>
      </c>
      <c r="ES58" s="433">
        <f t="shared" ca="1" si="75"/>
        <v>8</v>
      </c>
      <c r="ET58" s="433">
        <f t="shared" ca="1" si="76"/>
        <v>31</v>
      </c>
      <c r="EU58" s="433">
        <f ca="1">IF(OR(CO58="",CQ58=""),"",Discipline!$P$3*CO58+Discipline!$X$3*CQ58)</f>
        <v>20</v>
      </c>
      <c r="EV58" s="433">
        <f ca="1">IF(OR(CP58="",CR58=""),"",Discipline!$P$3*CP58+Discipline!$X$3*CR58)</f>
        <v>10</v>
      </c>
    </row>
    <row r="59" spans="1:152" x14ac:dyDescent="0.25">
      <c r="A59" s="10" t="str">
        <f ca="1">IFERROR(RANK(order!A59,order!A$3:A$554,0),"")</f>
        <v/>
      </c>
      <c r="B59" s="10" t="str">
        <f ca="1">IFERROR(RANK(order!B59,order!B$3:B$554,0),"")</f>
        <v/>
      </c>
      <c r="C59" s="10" t="str">
        <f ca="1">IFERROR(RANK(order!C59,order!C$3:C$554,0),"")</f>
        <v/>
      </c>
      <c r="D59" s="4" t="str">
        <f ca="1">IFERROR(RANK(order!D59,order!D$3:D$554,0),"")</f>
        <v/>
      </c>
      <c r="E59" s="4" t="str">
        <f ca="1">IFERROR(RANK(order!E59,order!E$3:E$554,0),"")</f>
        <v/>
      </c>
      <c r="F59" s="4" t="str">
        <f ca="1">IFERROR(RANK(order!F59,order!F$3:F$554,0),"")</f>
        <v/>
      </c>
      <c r="G59" s="10" t="str">
        <f ca="1">IFERROR(RANK(order!G59,order!G$3:G$554,0),"")</f>
        <v/>
      </c>
      <c r="H59" s="10" t="str">
        <f ca="1">IFERROR(RANK(order!H59,order!H$3:H$554,0),"")</f>
        <v/>
      </c>
      <c r="I59" s="10" t="str">
        <f ca="1">IFERROR(RANK(order!I59,order!I$3:I$554,0),"")</f>
        <v/>
      </c>
      <c r="J59" s="4" t="str">
        <f ca="1">IFERROR(RANK(order!J59,order!J$3:J$554,0),"")</f>
        <v/>
      </c>
      <c r="K59" s="4" t="str">
        <f ca="1">IFERROR(RANK(order!K59,order!K$3:K$554,0),"")</f>
        <v/>
      </c>
      <c r="L59" s="4" t="str">
        <f ca="1">IFERROR(RANK(order!L59,order!L$3:L$554,0),"")</f>
        <v/>
      </c>
      <c r="M59" s="10" t="str">
        <f ca="1">IFERROR(RANK(order!M59,order!M$3:M$554,0),"")</f>
        <v/>
      </c>
      <c r="N59" s="10" t="str">
        <f ca="1">IFERROR(RANK(order!N59,order!N$3:N$554,0),"")</f>
        <v/>
      </c>
      <c r="O59" s="10" t="str">
        <f ca="1">IFERROR(RANK(order!O59,order!O$3:O$554,0),"")</f>
        <v/>
      </c>
      <c r="P59" s="4" t="str">
        <f ca="1">IFERROR(RANK(order!P59,order!P$3:P$554,0),"")</f>
        <v/>
      </c>
      <c r="Q59" s="4" t="str">
        <f ca="1">IFERROR(RANK(order!Q59,order!Q$3:Q$554,0),"")</f>
        <v/>
      </c>
      <c r="R59" s="4" t="str">
        <f ca="1">IFERROR(RANK(order!R59,order!R$3:R$554,0),"")</f>
        <v/>
      </c>
      <c r="S59" s="10" t="str">
        <f ca="1">IFERROR(RANK(order!S59,order!S$3:S$554,0),"")</f>
        <v/>
      </c>
      <c r="T59" s="10" t="str">
        <f ca="1">IFERROR(RANK(order!T59,order!T$3:T$554,0),"")</f>
        <v/>
      </c>
      <c r="U59" s="10" t="str">
        <f ca="1">IFERROR(RANK(order!U59,order!U$3:U$554,0),"")</f>
        <v/>
      </c>
      <c r="V59" s="4" t="str">
        <f ca="1">IFERROR(RANK(order!V59,order!V$3:V$554,0),"")</f>
        <v/>
      </c>
      <c r="W59" s="4" t="str">
        <f ca="1">IFERROR(RANK(order!W59,order!W$3:W$554,0),"")</f>
        <v/>
      </c>
      <c r="X59" s="4" t="str">
        <f ca="1">IFERROR(RANK(order!X59,order!X$3:X$554,0),"")</f>
        <v/>
      </c>
      <c r="Y59" s="10" t="str">
        <f ca="1">IFERROR(RANK(order!Y59,order!Y$3:Y$554,0),"")</f>
        <v/>
      </c>
      <c r="Z59" s="10">
        <f ca="1">IFERROR(RANK(order!Z59,order!Z$3:Z$554,0),"")</f>
        <v>4</v>
      </c>
      <c r="AA59" s="10">
        <f ca="1">IFERROR(RANK(order!AA59,order!AA$3:AA$554,0),"")</f>
        <v>8</v>
      </c>
      <c r="AB59" s="4" t="str">
        <f ca="1">IFERROR(RANK(order!AB59,order!AB$3:AB$554,0),"")</f>
        <v/>
      </c>
      <c r="AC59" s="4" t="str">
        <f ca="1">IFERROR(RANK(order!AC59,order!AC$3:AC$554,0),"")</f>
        <v/>
      </c>
      <c r="AD59" s="4" t="str">
        <f ca="1">IFERROR(RANK(order!AD59,order!AD$3:AD$554,0),"")</f>
        <v/>
      </c>
      <c r="AE59" s="10" t="str">
        <f ca="1">IFERROR(RANK(order!AE59,order!AE$3:AE$554,0),"")</f>
        <v/>
      </c>
      <c r="AF59" s="10" t="str">
        <f ca="1">IFERROR(RANK(order!AF59,order!AF$3:AF$554,0),"")</f>
        <v/>
      </c>
      <c r="AG59" s="10" t="str">
        <f ca="1">IFERROR(RANK(order!AG59,order!AG$3:AG$554,0),"")</f>
        <v/>
      </c>
      <c r="AH59" s="4" t="str">
        <f ca="1">IFERROR(RANK(order!AH59,order!AH$3:AH$554,0),"")</f>
        <v/>
      </c>
      <c r="AI59" s="4" t="str">
        <f ca="1">IFERROR(RANK(order!AI59,order!AI$3:AI$554,0),"")</f>
        <v/>
      </c>
      <c r="AJ59" s="4" t="str">
        <f ca="1">IFERROR(RANK(order!AJ59,order!AJ$3:AJ$554,0),"")</f>
        <v/>
      </c>
      <c r="AK59" s="10" t="str">
        <f ca="1">IFERROR(RANK(order!AK59,order!AK$3:AK$554,0),"")</f>
        <v/>
      </c>
      <c r="AL59" s="10" t="str">
        <f ca="1">IFERROR(RANK(order!AL59,order!AL$3:AL$554,0),"")</f>
        <v/>
      </c>
      <c r="AM59" s="10" t="str">
        <f ca="1">IFERROR(RANK(order!AM59,order!AM$3:AM$554,0),"")</f>
        <v/>
      </c>
      <c r="AN59" s="4" t="str">
        <f ca="1">IFERROR(RANK(order!AN59,order!AN$3:AN$554,0),"")</f>
        <v/>
      </c>
      <c r="AO59" s="4" t="str">
        <f ca="1">IFERROR(RANK(order!AO59,order!AO$3:AO$554,0),"")</f>
        <v/>
      </c>
      <c r="AP59" s="4" t="str">
        <f ca="1">IFERROR(RANK(order!AP59,order!AP$3:AP$554,0),"")</f>
        <v/>
      </c>
      <c r="AQ59" s="10" t="str">
        <f ca="1">IFERROR(RANK(order!AQ59,order!AQ$3:AQ$554,0),"")</f>
        <v/>
      </c>
      <c r="AR59" s="10" t="str">
        <f ca="1">IFERROR(RANK(order!AR59,order!AR$3:AR$554,0),"")</f>
        <v/>
      </c>
      <c r="AS59" s="10" t="str">
        <f ca="1">IFERROR(RANK(order!AS59,order!AS$3:AS$554,0),"")</f>
        <v/>
      </c>
      <c r="AT59" s="4" t="str">
        <f ca="1">IFERROR(RANK(order!AT59,order!AT$3:AT$554,0),"")</f>
        <v/>
      </c>
      <c r="AU59" s="4" t="str">
        <f ca="1">IFERROR(RANK(order!AU59,order!AU$3:AU$554,0),"")</f>
        <v/>
      </c>
      <c r="AV59" s="4" t="str">
        <f ca="1">IFERROR(RANK(order!AV59,order!AV$3:AV$554,0),"")</f>
        <v/>
      </c>
      <c r="AW59" s="10" t="str">
        <f ca="1">IFERROR(RANK(order!AW59,order!AW$3:AW$554,0),"")</f>
        <v/>
      </c>
      <c r="AX59" s="10" t="str">
        <f ca="1">IFERROR(RANK(order!AX59,order!AX$3:AX$554,0),"")</f>
        <v/>
      </c>
      <c r="AY59" s="10" t="str">
        <f ca="1">IFERROR(RANK(order!AY59,order!AY$3:AY$554,0),"")</f>
        <v/>
      </c>
      <c r="AZ59" s="4" t="str">
        <f ca="1">IFERROR(RANK(order!AZ59,order!AZ$3:AZ$554,0),"")</f>
        <v/>
      </c>
      <c r="BA59" s="4" t="str">
        <f ca="1">IFERROR(RANK(order!BA59,order!BA$3:BA$554,0),"")</f>
        <v/>
      </c>
      <c r="BB59" s="4" t="str">
        <f ca="1">IFERROR(RANK(order!BB59,order!BB$3:BB$554,0),"")</f>
        <v/>
      </c>
      <c r="BC59" s="10" t="str">
        <f ca="1">IFERROR(RANK(order!BC59,order!BC$3:BC$554,0),"")</f>
        <v/>
      </c>
      <c r="BD59" s="10" t="str">
        <f ca="1">IFERROR(RANK(order!BD59,order!BD$3:BD$554,0),"")</f>
        <v/>
      </c>
      <c r="BE59" s="10" t="str">
        <f ca="1">IFERROR(RANK(order!BE59,order!BE$3:BE$554,0),"")</f>
        <v/>
      </c>
      <c r="BF59" s="4">
        <f ca="1">IFERROR(RANK(order!BF59,order!BF$3:BF$554,0),"")</f>
        <v>4</v>
      </c>
      <c r="BG59" s="4" t="str">
        <f ca="1">IFERROR(RANK(order!BG59,order!BG$3:BG$554,0),"")</f>
        <v/>
      </c>
      <c r="BH59" s="4">
        <f ca="1">IFERROR(RANK(order!BH59,order!BH$3:BH$554,0),"")</f>
        <v>8</v>
      </c>
      <c r="BI59" s="10" t="str">
        <f ca="1">IFERROR(RANK(order!BI59,order!BI$3:BI$554,0),"")</f>
        <v/>
      </c>
      <c r="BJ59" s="10" t="str">
        <f ca="1">IFERROR(RANK(order!BJ59,order!BJ$3:BJ$554,0),"")</f>
        <v/>
      </c>
      <c r="BK59" s="10" t="str">
        <f ca="1">IFERROR(RANK(order!BK59,order!BK$3:BK$554,0),"")</f>
        <v/>
      </c>
      <c r="BL59" s="4" t="str">
        <f ca="1">IFERROR(RANK(order!BL59,order!BL$3:BL$554,0),"")</f>
        <v/>
      </c>
      <c r="BM59" s="4" t="str">
        <f ca="1">IFERROR(RANK(order!BM59,order!BM$3:BM$554,0),"")</f>
        <v/>
      </c>
      <c r="BN59" s="4" t="str">
        <f ca="1">IFERROR(RANK(order!BN59,order!BN$3:BN$554,0),"")</f>
        <v/>
      </c>
      <c r="BO59" s="10" t="str">
        <f ca="1">IFERROR(RANK(order!BO59,order!BO$3:BO$554,0),"")</f>
        <v/>
      </c>
      <c r="BP59" s="10" t="str">
        <f ca="1">IFERROR(RANK(order!BP59,order!BP$3:BP$554,0),"")</f>
        <v/>
      </c>
      <c r="BQ59" s="10" t="str">
        <f ca="1">IFERROR(RANK(order!BQ59,order!BQ$3:BQ$554,0),"")</f>
        <v/>
      </c>
      <c r="BR59" s="4" t="str">
        <f ca="1">IFERROR(RANK(order!BR59,order!BR$3:BR$554,0),"")</f>
        <v/>
      </c>
      <c r="BS59" s="4" t="str">
        <f ca="1">IFERROR(RANK(order!BS59,order!BS$3:BS$554,0),"")</f>
        <v/>
      </c>
      <c r="BT59" s="4" t="str">
        <f ca="1">IFERROR(RANK(order!BT59,order!BT$3:BT$554,0),"")</f>
        <v/>
      </c>
      <c r="BU59" s="95">
        <f t="shared" si="77"/>
        <v>57</v>
      </c>
      <c r="BV59" s="35" t="str">
        <f t="shared" si="78"/>
        <v>E1</v>
      </c>
      <c r="BW59" s="55">
        <f t="shared" ca="1" si="1"/>
        <v>43337</v>
      </c>
      <c r="BX59" s="56" t="str">
        <f t="shared" ca="1" si="2"/>
        <v>Sheffield Weds</v>
      </c>
      <c r="BY59" s="56" t="str">
        <f t="shared" ca="1" si="3"/>
        <v>Ipswich</v>
      </c>
      <c r="BZ59" s="57">
        <f t="shared" ca="1" si="4"/>
        <v>2</v>
      </c>
      <c r="CA59" s="57">
        <f t="shared" ca="1" si="5"/>
        <v>1</v>
      </c>
      <c r="CB59" s="58" t="str">
        <f t="shared" ca="1" si="6"/>
        <v>H</v>
      </c>
      <c r="CC59" s="57">
        <f t="shared" ca="1" si="7"/>
        <v>1</v>
      </c>
      <c r="CD59" s="57">
        <f t="shared" ca="1" si="8"/>
        <v>1</v>
      </c>
      <c r="CE59" s="58" t="str">
        <f t="shared" ca="1" si="9"/>
        <v>D</v>
      </c>
      <c r="CF59" s="59" t="str">
        <f t="shared" ca="1" si="10"/>
        <v>J Simpson</v>
      </c>
      <c r="CG59" s="57">
        <f t="shared" ca="1" si="11"/>
        <v>13</v>
      </c>
      <c r="CH59" s="57">
        <f t="shared" ca="1" si="12"/>
        <v>13</v>
      </c>
      <c r="CI59" s="57">
        <f t="shared" ca="1" si="13"/>
        <v>3</v>
      </c>
      <c r="CJ59" s="57">
        <f t="shared" ca="1" si="14"/>
        <v>3</v>
      </c>
      <c r="CK59" s="57">
        <f t="shared" ca="1" si="15"/>
        <v>13</v>
      </c>
      <c r="CL59" s="57">
        <f t="shared" ca="1" si="16"/>
        <v>15</v>
      </c>
      <c r="CM59" s="57">
        <f t="shared" ca="1" si="17"/>
        <v>7</v>
      </c>
      <c r="CN59" s="57">
        <f t="shared" ca="1" si="18"/>
        <v>7</v>
      </c>
      <c r="CO59" s="57">
        <f t="shared" ca="1" si="19"/>
        <v>2</v>
      </c>
      <c r="CP59" s="57">
        <f t="shared" ca="1" si="20"/>
        <v>2</v>
      </c>
      <c r="CQ59" s="57">
        <f t="shared" ca="1" si="21"/>
        <v>0</v>
      </c>
      <c r="CR59" s="57">
        <f t="shared" ca="1" si="22"/>
        <v>1</v>
      </c>
      <c r="CS59" s="60">
        <f t="shared" ca="1" si="23"/>
        <v>2.5</v>
      </c>
      <c r="CT59" s="60">
        <f t="shared" ca="1" si="24"/>
        <v>3</v>
      </c>
      <c r="CU59" s="60">
        <f t="shared" ca="1" si="25"/>
        <v>3.4</v>
      </c>
      <c r="CV59" s="60">
        <f t="shared" ca="1" si="26"/>
        <v>2.44</v>
      </c>
      <c r="CW59" s="60">
        <f t="shared" ca="1" si="27"/>
        <v>3.09</v>
      </c>
      <c r="CX59" s="60">
        <f t="shared" ca="1" si="28"/>
        <v>3.43</v>
      </c>
      <c r="CY59" s="60">
        <f t="shared" ca="1" si="29"/>
        <v>2.19</v>
      </c>
      <c r="CZ59" s="60">
        <f t="shared" ca="1" si="30"/>
        <v>1.66</v>
      </c>
      <c r="DA59" s="65">
        <f t="shared" ca="1" si="31"/>
        <v>3</v>
      </c>
      <c r="DB59" s="65">
        <f t="shared" ca="1" si="32"/>
        <v>2</v>
      </c>
      <c r="DC59" s="65">
        <f t="shared" ca="1" si="33"/>
        <v>1</v>
      </c>
      <c r="DD59" s="65">
        <f t="shared" ca="1" si="34"/>
        <v>1</v>
      </c>
      <c r="DE59" s="65">
        <f t="shared" ca="1" si="35"/>
        <v>0</v>
      </c>
      <c r="DF59" s="66" t="str">
        <f t="shared" ca="1" si="36"/>
        <v>H</v>
      </c>
      <c r="DG59" s="66" t="str">
        <f t="shared" ca="1" si="37"/>
        <v>D-H</v>
      </c>
      <c r="DH59" s="66" t="str">
        <f t="shared" ca="1" si="38"/>
        <v>H21</v>
      </c>
      <c r="DI59" s="66" t="str">
        <f t="shared" ca="1" si="39"/>
        <v>D11</v>
      </c>
      <c r="DJ59" s="66" t="str">
        <f t="shared" ca="1" si="40"/>
        <v>H10</v>
      </c>
      <c r="DK59" s="65" t="str">
        <f t="shared" ca="1" si="41"/>
        <v>Yes</v>
      </c>
      <c r="DL59" s="65">
        <f t="shared" ca="1" si="42"/>
        <v>1</v>
      </c>
      <c r="DM59" s="65">
        <f t="shared" ca="1" si="43"/>
        <v>0</v>
      </c>
      <c r="DN59" s="65">
        <f t="shared" ca="1" si="44"/>
        <v>0</v>
      </c>
      <c r="DO59" s="65">
        <f t="shared" ca="1" si="45"/>
        <v>0</v>
      </c>
      <c r="DP59" s="65">
        <f t="shared" ca="1" si="46"/>
        <v>0</v>
      </c>
      <c r="DQ59" s="65">
        <f t="shared" ca="1" si="47"/>
        <v>0</v>
      </c>
      <c r="DR59" s="69">
        <f t="shared" ca="1" si="48"/>
        <v>1.5</v>
      </c>
      <c r="DS59" s="69">
        <f t="shared" ca="1" si="49"/>
        <v>-1</v>
      </c>
      <c r="DT59" s="69">
        <f t="shared" ca="1" si="50"/>
        <v>-1</v>
      </c>
      <c r="DU59" s="69">
        <f t="shared" ca="1" si="51"/>
        <v>1.44</v>
      </c>
      <c r="DV59" s="69">
        <f t="shared" ca="1" si="52"/>
        <v>-1</v>
      </c>
      <c r="DW59" s="69">
        <f t="shared" ca="1" si="53"/>
        <v>-1</v>
      </c>
      <c r="DX59" s="69">
        <f t="shared" ca="1" si="54"/>
        <v>1.19</v>
      </c>
      <c r="DY59" s="69">
        <f t="shared" ca="1" si="55"/>
        <v>-1</v>
      </c>
      <c r="DZ59" s="72">
        <f t="shared" ca="1" si="56"/>
        <v>102.74509803921569</v>
      </c>
      <c r="EA59" s="72">
        <f t="shared" ca="1" si="57"/>
        <v>102.50058505473994</v>
      </c>
      <c r="EB59" s="72">
        <f t="shared" ca="1" si="58"/>
        <v>105.90306431204269</v>
      </c>
      <c r="EC59" s="65">
        <f t="shared" ca="1" si="59"/>
        <v>0</v>
      </c>
      <c r="ED59" s="65">
        <f t="shared" ca="1" si="60"/>
        <v>0</v>
      </c>
      <c r="EE59" s="65">
        <f t="shared" ca="1" si="61"/>
        <v>0</v>
      </c>
      <c r="EF59" s="65">
        <f t="shared" ca="1" si="62"/>
        <v>0</v>
      </c>
      <c r="EG59" s="65">
        <f t="shared" ca="1" si="63"/>
        <v>0</v>
      </c>
      <c r="EH59" s="65">
        <f t="shared" ca="1" si="64"/>
        <v>0</v>
      </c>
      <c r="EI59" s="429" t="str">
        <f t="shared" ca="1" si="65"/>
        <v>Yes</v>
      </c>
      <c r="EJ59" s="428" t="str">
        <f t="shared" ca="1" si="66"/>
        <v>F</v>
      </c>
      <c r="EK59" s="428" t="str">
        <f t="shared" ca="1" si="67"/>
        <v>Over</v>
      </c>
      <c r="EL59" s="65" t="str">
        <f t="shared" ca="1" si="68"/>
        <v>Yes</v>
      </c>
      <c r="EM59" s="65" t="str">
        <f t="shared" ca="1" si="69"/>
        <v>No</v>
      </c>
      <c r="EN59" s="65">
        <f t="shared" ca="1" si="70"/>
        <v>65</v>
      </c>
      <c r="EO59" s="433">
        <f t="shared" ca="1" si="71"/>
        <v>4</v>
      </c>
      <c r="EP59" s="433">
        <f t="shared" ca="1" si="72"/>
        <v>1</v>
      </c>
      <c r="EQ59" s="433">
        <f t="shared" ca="1" si="73"/>
        <v>14</v>
      </c>
      <c r="ER59" s="433">
        <f t="shared" ca="1" si="74"/>
        <v>26</v>
      </c>
      <c r="ES59" s="433">
        <f t="shared" ca="1" si="75"/>
        <v>6</v>
      </c>
      <c r="ET59" s="433">
        <f t="shared" ca="1" si="76"/>
        <v>28</v>
      </c>
      <c r="EU59" s="433">
        <f ca="1">IF(OR(CO59="",CQ59=""),"",Discipline!$P$3*CO59+Discipline!$X$3*CQ59)</f>
        <v>20</v>
      </c>
      <c r="EV59" s="433">
        <f ca="1">IF(OR(CP59="",CR59=""),"",Discipline!$P$3*CP59+Discipline!$X$3*CR59)</f>
        <v>45</v>
      </c>
    </row>
    <row r="60" spans="1:152" x14ac:dyDescent="0.25">
      <c r="A60" s="10" t="str">
        <f ca="1">IFERROR(RANK(order!A60,order!A$3:A$554,0),"")</f>
        <v/>
      </c>
      <c r="B60" s="10" t="str">
        <f ca="1">IFERROR(RANK(order!B60,order!B$3:B$554,0),"")</f>
        <v/>
      </c>
      <c r="C60" s="10" t="str">
        <f ca="1">IFERROR(RANK(order!C60,order!C$3:C$554,0),"")</f>
        <v/>
      </c>
      <c r="D60" s="4" t="str">
        <f ca="1">IFERROR(RANK(order!D60,order!D$3:D$554,0),"")</f>
        <v/>
      </c>
      <c r="E60" s="4" t="str">
        <f ca="1">IFERROR(RANK(order!E60,order!E$3:E$554,0),"")</f>
        <v/>
      </c>
      <c r="F60" s="4" t="str">
        <f ca="1">IFERROR(RANK(order!F60,order!F$3:F$554,0),"")</f>
        <v/>
      </c>
      <c r="G60" s="10" t="str">
        <f ca="1">IFERROR(RANK(order!G60,order!G$3:G$554,0),"")</f>
        <v/>
      </c>
      <c r="H60" s="10" t="str">
        <f ca="1">IFERROR(RANK(order!H60,order!H$3:H$554,0),"")</f>
        <v/>
      </c>
      <c r="I60" s="10" t="str">
        <f ca="1">IFERROR(RANK(order!I60,order!I$3:I$554,0),"")</f>
        <v/>
      </c>
      <c r="J60" s="4" t="str">
        <f ca="1">IFERROR(RANK(order!J60,order!J$3:J$554,0),"")</f>
        <v/>
      </c>
      <c r="K60" s="4" t="str">
        <f ca="1">IFERROR(RANK(order!K60,order!K$3:K$554,0),"")</f>
        <v/>
      </c>
      <c r="L60" s="4" t="str">
        <f ca="1">IFERROR(RANK(order!L60,order!L$3:L$554,0),"")</f>
        <v/>
      </c>
      <c r="M60" s="10" t="str">
        <f ca="1">IFERROR(RANK(order!M60,order!M$3:M$554,0),"")</f>
        <v/>
      </c>
      <c r="N60" s="10" t="str">
        <f ca="1">IFERROR(RANK(order!N60,order!N$3:N$554,0),"")</f>
        <v/>
      </c>
      <c r="O60" s="10" t="str">
        <f ca="1">IFERROR(RANK(order!O60,order!O$3:O$554,0),"")</f>
        <v/>
      </c>
      <c r="P60" s="4" t="str">
        <f ca="1">IFERROR(RANK(order!P60,order!P$3:P$554,0),"")</f>
        <v/>
      </c>
      <c r="Q60" s="4" t="str">
        <f ca="1">IFERROR(RANK(order!Q60,order!Q$3:Q$554,0),"")</f>
        <v/>
      </c>
      <c r="R60" s="4" t="str">
        <f ca="1">IFERROR(RANK(order!R60,order!R$3:R$554,0),"")</f>
        <v/>
      </c>
      <c r="S60" s="10" t="str">
        <f ca="1">IFERROR(RANK(order!S60,order!S$3:S$554,0),"")</f>
        <v/>
      </c>
      <c r="T60" s="10" t="str">
        <f ca="1">IFERROR(RANK(order!T60,order!T$3:T$554,0),"")</f>
        <v/>
      </c>
      <c r="U60" s="10" t="str">
        <f ca="1">IFERROR(RANK(order!U60,order!U$3:U$554,0),"")</f>
        <v/>
      </c>
      <c r="V60" s="4" t="str">
        <f ca="1">IFERROR(RANK(order!V60,order!V$3:V$554,0),"")</f>
        <v/>
      </c>
      <c r="W60" s="4">
        <f ca="1">IFERROR(RANK(order!W60,order!W$3:W$554,0),"")</f>
        <v>4</v>
      </c>
      <c r="X60" s="4">
        <f ca="1">IFERROR(RANK(order!X60,order!X$3:X$554,0),"")</f>
        <v>8</v>
      </c>
      <c r="Y60" s="10" t="str">
        <f ca="1">IFERROR(RANK(order!Y60,order!Y$3:Y$554,0),"")</f>
        <v/>
      </c>
      <c r="Z60" s="10" t="str">
        <f ca="1">IFERROR(RANK(order!Z60,order!Z$3:Z$554,0),"")</f>
        <v/>
      </c>
      <c r="AA60" s="10" t="str">
        <f ca="1">IFERROR(RANK(order!AA60,order!AA$3:AA$554,0),"")</f>
        <v/>
      </c>
      <c r="AB60" s="4" t="str">
        <f ca="1">IFERROR(RANK(order!AB60,order!AB$3:AB$554,0),"")</f>
        <v/>
      </c>
      <c r="AC60" s="4" t="str">
        <f ca="1">IFERROR(RANK(order!AC60,order!AC$3:AC$554,0),"")</f>
        <v/>
      </c>
      <c r="AD60" s="4" t="str">
        <f ca="1">IFERROR(RANK(order!AD60,order!AD$3:AD$554,0),"")</f>
        <v/>
      </c>
      <c r="AE60" s="10" t="str">
        <f ca="1">IFERROR(RANK(order!AE60,order!AE$3:AE$554,0),"")</f>
        <v/>
      </c>
      <c r="AF60" s="10" t="str">
        <f ca="1">IFERROR(RANK(order!AF60,order!AF$3:AF$554,0),"")</f>
        <v/>
      </c>
      <c r="AG60" s="10" t="str">
        <f ca="1">IFERROR(RANK(order!AG60,order!AG$3:AG$554,0),"")</f>
        <v/>
      </c>
      <c r="AH60" s="4" t="str">
        <f ca="1">IFERROR(RANK(order!AH60,order!AH$3:AH$554,0),"")</f>
        <v/>
      </c>
      <c r="AI60" s="4" t="str">
        <f ca="1">IFERROR(RANK(order!AI60,order!AI$3:AI$554,0),"")</f>
        <v/>
      </c>
      <c r="AJ60" s="4" t="str">
        <f ca="1">IFERROR(RANK(order!AJ60,order!AJ$3:AJ$554,0),"")</f>
        <v/>
      </c>
      <c r="AK60" s="10" t="str">
        <f ca="1">IFERROR(RANK(order!AK60,order!AK$3:AK$554,0),"")</f>
        <v/>
      </c>
      <c r="AL60" s="10" t="str">
        <f ca="1">IFERROR(RANK(order!AL60,order!AL$3:AL$554,0),"")</f>
        <v/>
      </c>
      <c r="AM60" s="10" t="str">
        <f ca="1">IFERROR(RANK(order!AM60,order!AM$3:AM$554,0),"")</f>
        <v/>
      </c>
      <c r="AN60" s="4" t="str">
        <f ca="1">IFERROR(RANK(order!AN60,order!AN$3:AN$554,0),"")</f>
        <v/>
      </c>
      <c r="AO60" s="4" t="str">
        <f ca="1">IFERROR(RANK(order!AO60,order!AO$3:AO$554,0),"")</f>
        <v/>
      </c>
      <c r="AP60" s="4" t="str">
        <f ca="1">IFERROR(RANK(order!AP60,order!AP$3:AP$554,0),"")</f>
        <v/>
      </c>
      <c r="AQ60" s="10" t="str">
        <f ca="1">IFERROR(RANK(order!AQ60,order!AQ$3:AQ$554,0),"")</f>
        <v/>
      </c>
      <c r="AR60" s="10" t="str">
        <f ca="1">IFERROR(RANK(order!AR60,order!AR$3:AR$554,0),"")</f>
        <v/>
      </c>
      <c r="AS60" s="10" t="str">
        <f ca="1">IFERROR(RANK(order!AS60,order!AS$3:AS$554,0),"")</f>
        <v/>
      </c>
      <c r="AT60" s="4" t="str">
        <f ca="1">IFERROR(RANK(order!AT60,order!AT$3:AT$554,0),"")</f>
        <v/>
      </c>
      <c r="AU60" s="4" t="str">
        <f ca="1">IFERROR(RANK(order!AU60,order!AU$3:AU$554,0),"")</f>
        <v/>
      </c>
      <c r="AV60" s="4" t="str">
        <f ca="1">IFERROR(RANK(order!AV60,order!AV$3:AV$554,0),"")</f>
        <v/>
      </c>
      <c r="AW60" s="10" t="str">
        <f ca="1">IFERROR(RANK(order!AW60,order!AW$3:AW$554,0),"")</f>
        <v/>
      </c>
      <c r="AX60" s="10" t="str">
        <f ca="1">IFERROR(RANK(order!AX60,order!AX$3:AX$554,0),"")</f>
        <v/>
      </c>
      <c r="AY60" s="10" t="str">
        <f ca="1">IFERROR(RANK(order!AY60,order!AY$3:AY$554,0),"")</f>
        <v/>
      </c>
      <c r="AZ60" s="4" t="str">
        <f ca="1">IFERROR(RANK(order!AZ60,order!AZ$3:AZ$554,0),"")</f>
        <v/>
      </c>
      <c r="BA60" s="4" t="str">
        <f ca="1">IFERROR(RANK(order!BA60,order!BA$3:BA$554,0),"")</f>
        <v/>
      </c>
      <c r="BB60" s="4" t="str">
        <f ca="1">IFERROR(RANK(order!BB60,order!BB$3:BB$554,0),"")</f>
        <v/>
      </c>
      <c r="BC60" s="10" t="str">
        <f ca="1">IFERROR(RANK(order!BC60,order!BC$3:BC$554,0),"")</f>
        <v/>
      </c>
      <c r="BD60" s="10" t="str">
        <f ca="1">IFERROR(RANK(order!BD60,order!BD$3:BD$554,0),"")</f>
        <v/>
      </c>
      <c r="BE60" s="10" t="str">
        <f ca="1">IFERROR(RANK(order!BE60,order!BE$3:BE$554,0),"")</f>
        <v/>
      </c>
      <c r="BF60" s="4" t="str">
        <f ca="1">IFERROR(RANK(order!BF60,order!BF$3:BF$554,0),"")</f>
        <v/>
      </c>
      <c r="BG60" s="4" t="str">
        <f ca="1">IFERROR(RANK(order!BG60,order!BG$3:BG$554,0),"")</f>
        <v/>
      </c>
      <c r="BH60" s="4" t="str">
        <f ca="1">IFERROR(RANK(order!BH60,order!BH$3:BH$554,0),"")</f>
        <v/>
      </c>
      <c r="BI60" s="10">
        <f ca="1">IFERROR(RANK(order!BI60,order!BI$3:BI$554,0),"")</f>
        <v>4</v>
      </c>
      <c r="BJ60" s="10" t="str">
        <f ca="1">IFERROR(RANK(order!BJ60,order!BJ$3:BJ$554,0),"")</f>
        <v/>
      </c>
      <c r="BK60" s="10">
        <f ca="1">IFERROR(RANK(order!BK60,order!BK$3:BK$554,0),"")</f>
        <v>8</v>
      </c>
      <c r="BL60" s="4" t="str">
        <f ca="1">IFERROR(RANK(order!BL60,order!BL$3:BL$554,0),"")</f>
        <v/>
      </c>
      <c r="BM60" s="4" t="str">
        <f ca="1">IFERROR(RANK(order!BM60,order!BM$3:BM$554,0),"")</f>
        <v/>
      </c>
      <c r="BN60" s="4" t="str">
        <f ca="1">IFERROR(RANK(order!BN60,order!BN$3:BN$554,0),"")</f>
        <v/>
      </c>
      <c r="BO60" s="10" t="str">
        <f ca="1">IFERROR(RANK(order!BO60,order!BO$3:BO$554,0),"")</f>
        <v/>
      </c>
      <c r="BP60" s="10" t="str">
        <f ca="1">IFERROR(RANK(order!BP60,order!BP$3:BP$554,0),"")</f>
        <v/>
      </c>
      <c r="BQ60" s="10" t="str">
        <f ca="1">IFERROR(RANK(order!BQ60,order!BQ$3:BQ$554,0),"")</f>
        <v/>
      </c>
      <c r="BR60" s="4" t="str">
        <f ca="1">IFERROR(RANK(order!BR60,order!BR$3:BR$554,0),"")</f>
        <v/>
      </c>
      <c r="BS60" s="4" t="str">
        <f ca="1">IFERROR(RANK(order!BS60,order!BS$3:BS$554,0),"")</f>
        <v/>
      </c>
      <c r="BT60" s="4" t="str">
        <f ca="1">IFERROR(RANK(order!BT60,order!BT$3:BT$554,0),"")</f>
        <v/>
      </c>
      <c r="BU60" s="95">
        <f t="shared" si="77"/>
        <v>58</v>
      </c>
      <c r="BV60" s="35" t="str">
        <f t="shared" si="78"/>
        <v>E1</v>
      </c>
      <c r="BW60" s="55">
        <f t="shared" ca="1" si="1"/>
        <v>43337</v>
      </c>
      <c r="BX60" s="56" t="str">
        <f t="shared" ca="1" si="2"/>
        <v>Stoke</v>
      </c>
      <c r="BY60" s="56" t="str">
        <f t="shared" ca="1" si="3"/>
        <v>Hull</v>
      </c>
      <c r="BZ60" s="57">
        <f t="shared" ca="1" si="4"/>
        <v>2</v>
      </c>
      <c r="CA60" s="57">
        <f t="shared" ca="1" si="5"/>
        <v>0</v>
      </c>
      <c r="CB60" s="58" t="str">
        <f t="shared" ca="1" si="6"/>
        <v>H</v>
      </c>
      <c r="CC60" s="57">
        <f t="shared" ca="1" si="7"/>
        <v>1</v>
      </c>
      <c r="CD60" s="57">
        <f t="shared" ca="1" si="8"/>
        <v>0</v>
      </c>
      <c r="CE60" s="58" t="str">
        <f t="shared" ca="1" si="9"/>
        <v>H</v>
      </c>
      <c r="CF60" s="59" t="str">
        <f t="shared" ca="1" si="10"/>
        <v>D Bond</v>
      </c>
      <c r="CG60" s="57">
        <f t="shared" ca="1" si="11"/>
        <v>11</v>
      </c>
      <c r="CH60" s="57">
        <f t="shared" ca="1" si="12"/>
        <v>4</v>
      </c>
      <c r="CI60" s="57">
        <f t="shared" ca="1" si="13"/>
        <v>5</v>
      </c>
      <c r="CJ60" s="57">
        <f t="shared" ca="1" si="14"/>
        <v>0</v>
      </c>
      <c r="CK60" s="57">
        <f t="shared" ca="1" si="15"/>
        <v>8</v>
      </c>
      <c r="CL60" s="57">
        <f t="shared" ca="1" si="16"/>
        <v>11</v>
      </c>
      <c r="CM60" s="57">
        <f t="shared" ca="1" si="17"/>
        <v>8</v>
      </c>
      <c r="CN60" s="57">
        <f t="shared" ca="1" si="18"/>
        <v>5</v>
      </c>
      <c r="CO60" s="57">
        <f t="shared" ca="1" si="19"/>
        <v>1</v>
      </c>
      <c r="CP60" s="57">
        <f t="shared" ca="1" si="20"/>
        <v>0</v>
      </c>
      <c r="CQ60" s="57">
        <f t="shared" ca="1" si="21"/>
        <v>0</v>
      </c>
      <c r="CR60" s="57">
        <f t="shared" ca="1" si="22"/>
        <v>1</v>
      </c>
      <c r="CS60" s="60">
        <f t="shared" ca="1" si="23"/>
        <v>2</v>
      </c>
      <c r="CT60" s="60">
        <f t="shared" ca="1" si="24"/>
        <v>3.4</v>
      </c>
      <c r="CU60" s="60">
        <f t="shared" ca="1" si="25"/>
        <v>4.33</v>
      </c>
      <c r="CV60" s="60">
        <f t="shared" ca="1" si="26"/>
        <v>2.02</v>
      </c>
      <c r="CW60" s="60">
        <f t="shared" ca="1" si="27"/>
        <v>3.36</v>
      </c>
      <c r="CX60" s="60">
        <f t="shared" ca="1" si="28"/>
        <v>4.28</v>
      </c>
      <c r="CY60" s="60">
        <f t="shared" ca="1" si="29"/>
        <v>1.98</v>
      </c>
      <c r="CZ60" s="60">
        <f t="shared" ca="1" si="30"/>
        <v>1.81</v>
      </c>
      <c r="DA60" s="65">
        <f t="shared" ca="1" si="31"/>
        <v>2</v>
      </c>
      <c r="DB60" s="65">
        <f t="shared" ca="1" si="32"/>
        <v>1</v>
      </c>
      <c r="DC60" s="65">
        <f t="shared" ca="1" si="33"/>
        <v>1</v>
      </c>
      <c r="DD60" s="65">
        <f t="shared" ca="1" si="34"/>
        <v>1</v>
      </c>
      <c r="DE60" s="65">
        <f t="shared" ca="1" si="35"/>
        <v>0</v>
      </c>
      <c r="DF60" s="66" t="str">
        <f t="shared" ca="1" si="36"/>
        <v>H</v>
      </c>
      <c r="DG60" s="66" t="str">
        <f t="shared" ca="1" si="37"/>
        <v>H-H</v>
      </c>
      <c r="DH60" s="66" t="str">
        <f t="shared" ca="1" si="38"/>
        <v>H20</v>
      </c>
      <c r="DI60" s="66" t="str">
        <f t="shared" ca="1" si="39"/>
        <v>H10</v>
      </c>
      <c r="DJ60" s="66" t="str">
        <f t="shared" ca="1" si="40"/>
        <v>H10</v>
      </c>
      <c r="DK60" s="65" t="str">
        <f t="shared" ca="1" si="41"/>
        <v>No</v>
      </c>
      <c r="DL60" s="65">
        <f t="shared" ca="1" si="42"/>
        <v>1</v>
      </c>
      <c r="DM60" s="65">
        <f t="shared" ca="1" si="43"/>
        <v>0</v>
      </c>
      <c r="DN60" s="65">
        <f t="shared" ca="1" si="44"/>
        <v>1</v>
      </c>
      <c r="DO60" s="65">
        <f t="shared" ca="1" si="45"/>
        <v>0</v>
      </c>
      <c r="DP60" s="65">
        <f t="shared" ca="1" si="46"/>
        <v>1</v>
      </c>
      <c r="DQ60" s="65">
        <f t="shared" ca="1" si="47"/>
        <v>0</v>
      </c>
      <c r="DR60" s="69">
        <f t="shared" ca="1" si="48"/>
        <v>1</v>
      </c>
      <c r="DS60" s="69">
        <f t="shared" ca="1" si="49"/>
        <v>-1</v>
      </c>
      <c r="DT60" s="69">
        <f t="shared" ca="1" si="50"/>
        <v>-1</v>
      </c>
      <c r="DU60" s="69">
        <f t="shared" ca="1" si="51"/>
        <v>1.02</v>
      </c>
      <c r="DV60" s="69">
        <f t="shared" ca="1" si="52"/>
        <v>-1</v>
      </c>
      <c r="DW60" s="69">
        <f t="shared" ca="1" si="53"/>
        <v>-1</v>
      </c>
      <c r="DX60" s="69">
        <f t="shared" ca="1" si="54"/>
        <v>-1</v>
      </c>
      <c r="DY60" s="69">
        <f t="shared" ca="1" si="55"/>
        <v>0.81</v>
      </c>
      <c r="DZ60" s="72">
        <f t="shared" ca="1" si="56"/>
        <v>102.50645292759135</v>
      </c>
      <c r="EA60" s="72">
        <f t="shared" ca="1" si="57"/>
        <v>102.63134123826268</v>
      </c>
      <c r="EB60" s="72">
        <f t="shared" ca="1" si="58"/>
        <v>105.7536692895809</v>
      </c>
      <c r="EC60" s="65">
        <f t="shared" ca="1" si="59"/>
        <v>1</v>
      </c>
      <c r="ED60" s="65">
        <f t="shared" ca="1" si="60"/>
        <v>0</v>
      </c>
      <c r="EE60" s="65">
        <f t="shared" ca="1" si="61"/>
        <v>0</v>
      </c>
      <c r="EF60" s="65">
        <f t="shared" ca="1" si="62"/>
        <v>1</v>
      </c>
      <c r="EG60" s="65">
        <f t="shared" ca="1" si="63"/>
        <v>0</v>
      </c>
      <c r="EH60" s="65">
        <f t="shared" ca="1" si="64"/>
        <v>1</v>
      </c>
      <c r="EI60" s="429" t="str">
        <f t="shared" ca="1" si="65"/>
        <v>Yes</v>
      </c>
      <c r="EJ60" s="428" t="str">
        <f t="shared" ca="1" si="66"/>
        <v>E</v>
      </c>
      <c r="EK60" s="428" t="str">
        <f t="shared" ca="1" si="67"/>
        <v>Under</v>
      </c>
      <c r="EL60" s="65" t="str">
        <f t="shared" ca="1" si="68"/>
        <v>No</v>
      </c>
      <c r="EM60" s="65" t="str">
        <f t="shared" ca="1" si="69"/>
        <v>No</v>
      </c>
      <c r="EN60" s="65">
        <f t="shared" ca="1" si="70"/>
        <v>35</v>
      </c>
      <c r="EO60" s="433">
        <f t="shared" ca="1" si="71"/>
        <v>1</v>
      </c>
      <c r="EP60" s="433">
        <f t="shared" ca="1" si="72"/>
        <v>1</v>
      </c>
      <c r="EQ60" s="433">
        <f t="shared" ca="1" si="73"/>
        <v>13</v>
      </c>
      <c r="ER60" s="433">
        <f t="shared" ca="1" si="74"/>
        <v>15</v>
      </c>
      <c r="ES60" s="433">
        <f t="shared" ca="1" si="75"/>
        <v>5</v>
      </c>
      <c r="ET60" s="433">
        <f t="shared" ca="1" si="76"/>
        <v>19</v>
      </c>
      <c r="EU60" s="433">
        <f ca="1">IF(OR(CO60="",CQ60=""),"",Discipline!$P$3*CO60+Discipline!$X$3*CQ60)</f>
        <v>10</v>
      </c>
      <c r="EV60" s="433">
        <f ca="1">IF(OR(CP60="",CR60=""),"",Discipline!$P$3*CP60+Discipline!$X$3*CR60)</f>
        <v>25</v>
      </c>
    </row>
    <row r="61" spans="1:152" x14ac:dyDescent="0.25">
      <c r="A61" s="10" t="str">
        <f ca="1">IFERROR(RANK(order!A61,order!A$3:A$554,0),"")</f>
        <v/>
      </c>
      <c r="B61" s="10" t="str">
        <f ca="1">IFERROR(RANK(order!B61,order!B$3:B$554,0),"")</f>
        <v/>
      </c>
      <c r="C61" s="10" t="str">
        <f ca="1">IFERROR(RANK(order!C61,order!C$3:C$554,0),"")</f>
        <v/>
      </c>
      <c r="D61" s="4" t="str">
        <f ca="1">IFERROR(RANK(order!D61,order!D$3:D$554,0),"")</f>
        <v/>
      </c>
      <c r="E61" s="4" t="str">
        <f ca="1">IFERROR(RANK(order!E61,order!E$3:E$554,0),"")</f>
        <v/>
      </c>
      <c r="F61" s="4" t="str">
        <f ca="1">IFERROR(RANK(order!F61,order!F$3:F$554,0),"")</f>
        <v/>
      </c>
      <c r="G61" s="10" t="str">
        <f ca="1">IFERROR(RANK(order!G61,order!G$3:G$554,0),"")</f>
        <v/>
      </c>
      <c r="H61" s="10" t="str">
        <f ca="1">IFERROR(RANK(order!H61,order!H$3:H$554,0),"")</f>
        <v/>
      </c>
      <c r="I61" s="10" t="str">
        <f ca="1">IFERROR(RANK(order!I61,order!I$3:I$554,0),"")</f>
        <v/>
      </c>
      <c r="J61" s="4" t="str">
        <f ca="1">IFERROR(RANK(order!J61,order!J$3:J$554,0),"")</f>
        <v/>
      </c>
      <c r="K61" s="4" t="str">
        <f ca="1">IFERROR(RANK(order!K61,order!K$3:K$554,0),"")</f>
        <v/>
      </c>
      <c r="L61" s="4" t="str">
        <f ca="1">IFERROR(RANK(order!L61,order!L$3:L$554,0),"")</f>
        <v/>
      </c>
      <c r="M61" s="10" t="str">
        <f ca="1">IFERROR(RANK(order!M61,order!M$3:M$554,0),"")</f>
        <v/>
      </c>
      <c r="N61" s="10" t="str">
        <f ca="1">IFERROR(RANK(order!N61,order!N$3:N$554,0),"")</f>
        <v/>
      </c>
      <c r="O61" s="10" t="str">
        <f ca="1">IFERROR(RANK(order!O61,order!O$3:O$554,0),"")</f>
        <v/>
      </c>
      <c r="P61" s="4" t="str">
        <f ca="1">IFERROR(RANK(order!P61,order!P$3:P$554,0),"")</f>
        <v/>
      </c>
      <c r="Q61" s="4">
        <f ca="1">IFERROR(RANK(order!Q61,order!Q$3:Q$554,0),"")</f>
        <v>4</v>
      </c>
      <c r="R61" s="4">
        <f ca="1">IFERROR(RANK(order!R61,order!R$3:R$554,0),"")</f>
        <v>8</v>
      </c>
      <c r="S61" s="10" t="str">
        <f ca="1">IFERROR(RANK(order!S61,order!S$3:S$554,0),"")</f>
        <v/>
      </c>
      <c r="T61" s="10" t="str">
        <f ca="1">IFERROR(RANK(order!T61,order!T$3:T$554,0),"")</f>
        <v/>
      </c>
      <c r="U61" s="10" t="str">
        <f ca="1">IFERROR(RANK(order!U61,order!U$3:U$554,0),"")</f>
        <v/>
      </c>
      <c r="V61" s="4" t="str">
        <f ca="1">IFERROR(RANK(order!V61,order!V$3:V$554,0),"")</f>
        <v/>
      </c>
      <c r="W61" s="4" t="str">
        <f ca="1">IFERROR(RANK(order!W61,order!W$3:W$554,0),"")</f>
        <v/>
      </c>
      <c r="X61" s="4" t="str">
        <f ca="1">IFERROR(RANK(order!X61,order!X$3:X$554,0),"")</f>
        <v/>
      </c>
      <c r="Y61" s="10" t="str">
        <f ca="1">IFERROR(RANK(order!Y61,order!Y$3:Y$554,0),"")</f>
        <v/>
      </c>
      <c r="Z61" s="10" t="str">
        <f ca="1">IFERROR(RANK(order!Z61,order!Z$3:Z$554,0),"")</f>
        <v/>
      </c>
      <c r="AA61" s="10" t="str">
        <f ca="1">IFERROR(RANK(order!AA61,order!AA$3:AA$554,0),"")</f>
        <v/>
      </c>
      <c r="AB61" s="4" t="str">
        <f ca="1">IFERROR(RANK(order!AB61,order!AB$3:AB$554,0),"")</f>
        <v/>
      </c>
      <c r="AC61" s="4" t="str">
        <f ca="1">IFERROR(RANK(order!AC61,order!AC$3:AC$554,0),"")</f>
        <v/>
      </c>
      <c r="AD61" s="4" t="str">
        <f ca="1">IFERROR(RANK(order!AD61,order!AD$3:AD$554,0),"")</f>
        <v/>
      </c>
      <c r="AE61" s="10" t="str">
        <f ca="1">IFERROR(RANK(order!AE61,order!AE$3:AE$554,0),"")</f>
        <v/>
      </c>
      <c r="AF61" s="10" t="str">
        <f ca="1">IFERROR(RANK(order!AF61,order!AF$3:AF$554,0),"")</f>
        <v/>
      </c>
      <c r="AG61" s="10" t="str">
        <f ca="1">IFERROR(RANK(order!AG61,order!AG$3:AG$554,0),"")</f>
        <v/>
      </c>
      <c r="AH61" s="4" t="str">
        <f ca="1">IFERROR(RANK(order!AH61,order!AH$3:AH$554,0),"")</f>
        <v/>
      </c>
      <c r="AI61" s="4" t="str">
        <f ca="1">IFERROR(RANK(order!AI61,order!AI$3:AI$554,0),"")</f>
        <v/>
      </c>
      <c r="AJ61" s="4" t="str">
        <f ca="1">IFERROR(RANK(order!AJ61,order!AJ$3:AJ$554,0),"")</f>
        <v/>
      </c>
      <c r="AK61" s="10" t="str">
        <f ca="1">IFERROR(RANK(order!AK61,order!AK$3:AK$554,0),"")</f>
        <v/>
      </c>
      <c r="AL61" s="10" t="str">
        <f ca="1">IFERROR(RANK(order!AL61,order!AL$3:AL$554,0),"")</f>
        <v/>
      </c>
      <c r="AM61" s="10" t="str">
        <f ca="1">IFERROR(RANK(order!AM61,order!AM$3:AM$554,0),"")</f>
        <v/>
      </c>
      <c r="AN61" s="4" t="str">
        <f ca="1">IFERROR(RANK(order!AN61,order!AN$3:AN$554,0),"")</f>
        <v/>
      </c>
      <c r="AO61" s="4" t="str">
        <f ca="1">IFERROR(RANK(order!AO61,order!AO$3:AO$554,0),"")</f>
        <v/>
      </c>
      <c r="AP61" s="4" t="str">
        <f ca="1">IFERROR(RANK(order!AP61,order!AP$3:AP$554,0),"")</f>
        <v/>
      </c>
      <c r="AQ61" s="10" t="str">
        <f ca="1">IFERROR(RANK(order!AQ61,order!AQ$3:AQ$554,0),"")</f>
        <v/>
      </c>
      <c r="AR61" s="10" t="str">
        <f ca="1">IFERROR(RANK(order!AR61,order!AR$3:AR$554,0),"")</f>
        <v/>
      </c>
      <c r="AS61" s="10" t="str">
        <f ca="1">IFERROR(RANK(order!AS61,order!AS$3:AS$554,0),"")</f>
        <v/>
      </c>
      <c r="AT61" s="4" t="str">
        <f ca="1">IFERROR(RANK(order!AT61,order!AT$3:AT$554,0),"")</f>
        <v/>
      </c>
      <c r="AU61" s="4" t="str">
        <f ca="1">IFERROR(RANK(order!AU61,order!AU$3:AU$554,0),"")</f>
        <v/>
      </c>
      <c r="AV61" s="4" t="str">
        <f ca="1">IFERROR(RANK(order!AV61,order!AV$3:AV$554,0),"")</f>
        <v/>
      </c>
      <c r="AW61" s="10" t="str">
        <f ca="1">IFERROR(RANK(order!AW61,order!AW$3:AW$554,0),"")</f>
        <v/>
      </c>
      <c r="AX61" s="10" t="str">
        <f ca="1">IFERROR(RANK(order!AX61,order!AX$3:AX$554,0),"")</f>
        <v/>
      </c>
      <c r="AY61" s="10" t="str">
        <f ca="1">IFERROR(RANK(order!AY61,order!AY$3:AY$554,0),"")</f>
        <v/>
      </c>
      <c r="AZ61" s="4" t="str">
        <f ca="1">IFERROR(RANK(order!AZ61,order!AZ$3:AZ$554,0),"")</f>
        <v/>
      </c>
      <c r="BA61" s="4" t="str">
        <f ca="1">IFERROR(RANK(order!BA61,order!BA$3:BA$554,0),"")</f>
        <v/>
      </c>
      <c r="BB61" s="4" t="str">
        <f ca="1">IFERROR(RANK(order!BB61,order!BB$3:BB$554,0),"")</f>
        <v/>
      </c>
      <c r="BC61" s="10" t="str">
        <f ca="1">IFERROR(RANK(order!BC61,order!BC$3:BC$554,0),"")</f>
        <v/>
      </c>
      <c r="BD61" s="10" t="str">
        <f ca="1">IFERROR(RANK(order!BD61,order!BD$3:BD$554,0),"")</f>
        <v/>
      </c>
      <c r="BE61" s="10" t="str">
        <f ca="1">IFERROR(RANK(order!BE61,order!BE$3:BE$554,0),"")</f>
        <v/>
      </c>
      <c r="BF61" s="4" t="str">
        <f ca="1">IFERROR(RANK(order!BF61,order!BF$3:BF$554,0),"")</f>
        <v/>
      </c>
      <c r="BG61" s="4" t="str">
        <f ca="1">IFERROR(RANK(order!BG61,order!BG$3:BG$554,0),"")</f>
        <v/>
      </c>
      <c r="BH61" s="4" t="str">
        <f ca="1">IFERROR(RANK(order!BH61,order!BH$3:BH$554,0),"")</f>
        <v/>
      </c>
      <c r="BI61" s="10" t="str">
        <f ca="1">IFERROR(RANK(order!BI61,order!BI$3:BI$554,0),"")</f>
        <v/>
      </c>
      <c r="BJ61" s="10" t="str">
        <f ca="1">IFERROR(RANK(order!BJ61,order!BJ$3:BJ$554,0),"")</f>
        <v/>
      </c>
      <c r="BK61" s="10" t="str">
        <f ca="1">IFERROR(RANK(order!BK61,order!BK$3:BK$554,0),"")</f>
        <v/>
      </c>
      <c r="BL61" s="4">
        <f ca="1">IFERROR(RANK(order!BL61,order!BL$3:BL$554,0),"")</f>
        <v>4</v>
      </c>
      <c r="BM61" s="4" t="str">
        <f ca="1">IFERROR(RANK(order!BM61,order!BM$3:BM$554,0),"")</f>
        <v/>
      </c>
      <c r="BN61" s="4">
        <f ca="1">IFERROR(RANK(order!BN61,order!BN$3:BN$554,0),"")</f>
        <v>8</v>
      </c>
      <c r="BO61" s="10" t="str">
        <f ca="1">IFERROR(RANK(order!BO61,order!BO$3:BO$554,0),"")</f>
        <v/>
      </c>
      <c r="BP61" s="10" t="str">
        <f ca="1">IFERROR(RANK(order!BP61,order!BP$3:BP$554,0),"")</f>
        <v/>
      </c>
      <c r="BQ61" s="10" t="str">
        <f ca="1">IFERROR(RANK(order!BQ61,order!BQ$3:BQ$554,0),"")</f>
        <v/>
      </c>
      <c r="BR61" s="4" t="str">
        <f ca="1">IFERROR(RANK(order!BR61,order!BR$3:BR$554,0),"")</f>
        <v/>
      </c>
      <c r="BS61" s="4" t="str">
        <f ca="1">IFERROR(RANK(order!BS61,order!BS$3:BS$554,0),"")</f>
        <v/>
      </c>
      <c r="BT61" s="4" t="str">
        <f ca="1">IFERROR(RANK(order!BT61,order!BT$3:BT$554,0),"")</f>
        <v/>
      </c>
      <c r="BU61" s="95">
        <f t="shared" si="77"/>
        <v>59</v>
      </c>
      <c r="BV61" s="35" t="str">
        <f t="shared" si="78"/>
        <v>E1</v>
      </c>
      <c r="BW61" s="55">
        <f t="shared" ca="1" si="1"/>
        <v>43337</v>
      </c>
      <c r="BX61" s="56" t="str">
        <f t="shared" ca="1" si="2"/>
        <v>Swansea</v>
      </c>
      <c r="BY61" s="56" t="str">
        <f t="shared" ca="1" si="3"/>
        <v>Bristol City</v>
      </c>
      <c r="BZ61" s="57">
        <f t="shared" ca="1" si="4"/>
        <v>0</v>
      </c>
      <c r="CA61" s="57">
        <f t="shared" ca="1" si="5"/>
        <v>1</v>
      </c>
      <c r="CB61" s="58" t="str">
        <f t="shared" ca="1" si="6"/>
        <v>A</v>
      </c>
      <c r="CC61" s="57">
        <f t="shared" ca="1" si="7"/>
        <v>0</v>
      </c>
      <c r="CD61" s="57">
        <f t="shared" ca="1" si="8"/>
        <v>1</v>
      </c>
      <c r="CE61" s="58" t="str">
        <f t="shared" ca="1" si="9"/>
        <v>A</v>
      </c>
      <c r="CF61" s="59" t="str">
        <f t="shared" ca="1" si="10"/>
        <v>G Ward</v>
      </c>
      <c r="CG61" s="57">
        <f t="shared" ca="1" si="11"/>
        <v>12</v>
      </c>
      <c r="CH61" s="57">
        <f t="shared" ca="1" si="12"/>
        <v>10</v>
      </c>
      <c r="CI61" s="57">
        <f t="shared" ca="1" si="13"/>
        <v>3</v>
      </c>
      <c r="CJ61" s="57">
        <f t="shared" ca="1" si="14"/>
        <v>6</v>
      </c>
      <c r="CK61" s="57">
        <f t="shared" ca="1" si="15"/>
        <v>8</v>
      </c>
      <c r="CL61" s="57">
        <f t="shared" ca="1" si="16"/>
        <v>11</v>
      </c>
      <c r="CM61" s="57">
        <f t="shared" ca="1" si="17"/>
        <v>4</v>
      </c>
      <c r="CN61" s="57">
        <f t="shared" ca="1" si="18"/>
        <v>5</v>
      </c>
      <c r="CO61" s="57">
        <f t="shared" ca="1" si="19"/>
        <v>0</v>
      </c>
      <c r="CP61" s="57">
        <f t="shared" ca="1" si="20"/>
        <v>1</v>
      </c>
      <c r="CQ61" s="57">
        <f t="shared" ca="1" si="21"/>
        <v>0</v>
      </c>
      <c r="CR61" s="57">
        <f t="shared" ca="1" si="22"/>
        <v>0</v>
      </c>
      <c r="CS61" s="60">
        <f t="shared" ca="1" si="23"/>
        <v>2.25</v>
      </c>
      <c r="CT61" s="60">
        <f t="shared" ca="1" si="24"/>
        <v>3.4</v>
      </c>
      <c r="CU61" s="60">
        <f t="shared" ca="1" si="25"/>
        <v>3.5</v>
      </c>
      <c r="CV61" s="60">
        <f t="shared" ca="1" si="26"/>
        <v>2.31</v>
      </c>
      <c r="CW61" s="60">
        <f t="shared" ca="1" si="27"/>
        <v>3.46</v>
      </c>
      <c r="CX61" s="60">
        <f t="shared" ca="1" si="28"/>
        <v>3.33</v>
      </c>
      <c r="CY61" s="60">
        <f t="shared" ca="1" si="29"/>
        <v>2.08</v>
      </c>
      <c r="CZ61" s="60">
        <f t="shared" ca="1" si="30"/>
        <v>1.73</v>
      </c>
      <c r="DA61" s="65">
        <f t="shared" ca="1" si="31"/>
        <v>1</v>
      </c>
      <c r="DB61" s="65">
        <f t="shared" ca="1" si="32"/>
        <v>1</v>
      </c>
      <c r="DC61" s="65">
        <f t="shared" ca="1" si="33"/>
        <v>0</v>
      </c>
      <c r="DD61" s="65">
        <f t="shared" ca="1" si="34"/>
        <v>0</v>
      </c>
      <c r="DE61" s="65">
        <f t="shared" ca="1" si="35"/>
        <v>0</v>
      </c>
      <c r="DF61" s="66" t="str">
        <f t="shared" ca="1" si="36"/>
        <v>D</v>
      </c>
      <c r="DG61" s="66" t="str">
        <f t="shared" ca="1" si="37"/>
        <v>A-A</v>
      </c>
      <c r="DH61" s="66" t="str">
        <f t="shared" ca="1" si="38"/>
        <v>A01</v>
      </c>
      <c r="DI61" s="66" t="str">
        <f t="shared" ca="1" si="39"/>
        <v>A01</v>
      </c>
      <c r="DJ61" s="66" t="str">
        <f t="shared" ca="1" si="40"/>
        <v>D00</v>
      </c>
      <c r="DK61" s="65" t="str">
        <f t="shared" ca="1" si="41"/>
        <v>No</v>
      </c>
      <c r="DL61" s="65">
        <f t="shared" ca="1" si="42"/>
        <v>0</v>
      </c>
      <c r="DM61" s="65">
        <f t="shared" ca="1" si="43"/>
        <v>0</v>
      </c>
      <c r="DN61" s="65">
        <f t="shared" ca="1" si="44"/>
        <v>0</v>
      </c>
      <c r="DO61" s="65">
        <f t="shared" ca="1" si="45"/>
        <v>1</v>
      </c>
      <c r="DP61" s="65">
        <f t="shared" ca="1" si="46"/>
        <v>0</v>
      </c>
      <c r="DQ61" s="65">
        <f t="shared" ca="1" si="47"/>
        <v>0</v>
      </c>
      <c r="DR61" s="69">
        <f t="shared" ca="1" si="48"/>
        <v>-1</v>
      </c>
      <c r="DS61" s="69">
        <f t="shared" ca="1" si="49"/>
        <v>-1</v>
      </c>
      <c r="DT61" s="69">
        <f t="shared" ca="1" si="50"/>
        <v>2.5</v>
      </c>
      <c r="DU61" s="69">
        <f t="shared" ca="1" si="51"/>
        <v>-1</v>
      </c>
      <c r="DV61" s="69">
        <f t="shared" ca="1" si="52"/>
        <v>-1</v>
      </c>
      <c r="DW61" s="69">
        <f t="shared" ca="1" si="53"/>
        <v>2.33</v>
      </c>
      <c r="DX61" s="69">
        <f t="shared" ca="1" si="54"/>
        <v>-1</v>
      </c>
      <c r="DY61" s="69">
        <f t="shared" ca="1" si="55"/>
        <v>0.73</v>
      </c>
      <c r="DZ61" s="72">
        <f t="shared" ca="1" si="56"/>
        <v>102.42763772175537</v>
      </c>
      <c r="EA61" s="72">
        <f t="shared" ca="1" si="57"/>
        <v>102.22180742411956</v>
      </c>
      <c r="EB61" s="72">
        <f t="shared" ca="1" si="58"/>
        <v>105.88039128501556</v>
      </c>
      <c r="EC61" s="65">
        <f t="shared" ca="1" si="59"/>
        <v>0</v>
      </c>
      <c r="ED61" s="65">
        <f t="shared" ca="1" si="60"/>
        <v>1</v>
      </c>
      <c r="EE61" s="65">
        <f t="shared" ca="1" si="61"/>
        <v>1</v>
      </c>
      <c r="EF61" s="65">
        <f t="shared" ca="1" si="62"/>
        <v>0</v>
      </c>
      <c r="EG61" s="65">
        <f t="shared" ca="1" si="63"/>
        <v>1</v>
      </c>
      <c r="EH61" s="65">
        <f t="shared" ca="1" si="64"/>
        <v>0</v>
      </c>
      <c r="EI61" s="429" t="str">
        <f t="shared" ca="1" si="65"/>
        <v>Yes</v>
      </c>
      <c r="EJ61" s="428" t="str">
        <f t="shared" ca="1" si="66"/>
        <v>F</v>
      </c>
      <c r="EK61" s="428" t="str">
        <f t="shared" ca="1" si="67"/>
        <v>Under</v>
      </c>
      <c r="EL61" s="65" t="str">
        <f t="shared" ca="1" si="68"/>
        <v>No</v>
      </c>
      <c r="EM61" s="65" t="str">
        <f t="shared" ca="1" si="69"/>
        <v>No</v>
      </c>
      <c r="EN61" s="65">
        <f t="shared" ca="1" si="70"/>
        <v>10</v>
      </c>
      <c r="EO61" s="433">
        <f t="shared" ca="1" si="71"/>
        <v>1</v>
      </c>
      <c r="EP61" s="433">
        <f t="shared" ca="1" si="72"/>
        <v>0</v>
      </c>
      <c r="EQ61" s="433">
        <f t="shared" ca="1" si="73"/>
        <v>9</v>
      </c>
      <c r="ER61" s="433">
        <f t="shared" ca="1" si="74"/>
        <v>22</v>
      </c>
      <c r="ES61" s="433">
        <f t="shared" ca="1" si="75"/>
        <v>9</v>
      </c>
      <c r="ET61" s="433">
        <f t="shared" ca="1" si="76"/>
        <v>19</v>
      </c>
      <c r="EU61" s="433">
        <f ca="1">IF(OR(CO61="",CQ61=""),"",Discipline!$P$3*CO61+Discipline!$X$3*CQ61)</f>
        <v>0</v>
      </c>
      <c r="EV61" s="433">
        <f ca="1">IF(OR(CP61="",CR61=""),"",Discipline!$P$3*CP61+Discipline!$X$3*CR61)</f>
        <v>10</v>
      </c>
    </row>
    <row r="62" spans="1:152" x14ac:dyDescent="0.25">
      <c r="A62" s="10" t="str">
        <f ca="1">IFERROR(RANK(order!A62,order!A$3:A$554,0),"")</f>
        <v/>
      </c>
      <c r="B62" s="10" t="str">
        <f ca="1">IFERROR(RANK(order!B62,order!B$3:B$554,0),"")</f>
        <v/>
      </c>
      <c r="C62" s="10" t="str">
        <f ca="1">IFERROR(RANK(order!C62,order!C$3:C$554,0),"")</f>
        <v/>
      </c>
      <c r="D62" s="4" t="str">
        <f ca="1">IFERROR(RANK(order!D62,order!D$3:D$554,0),"")</f>
        <v/>
      </c>
      <c r="E62" s="4" t="str">
        <f ca="1">IFERROR(RANK(order!E62,order!E$3:E$554,0),"")</f>
        <v/>
      </c>
      <c r="F62" s="4" t="str">
        <f ca="1">IFERROR(RANK(order!F62,order!F$3:F$554,0),"")</f>
        <v/>
      </c>
      <c r="G62" s="10" t="str">
        <f ca="1">IFERROR(RANK(order!G62,order!G$3:G$554,0),"")</f>
        <v/>
      </c>
      <c r="H62" s="10" t="str">
        <f ca="1">IFERROR(RANK(order!H62,order!H$3:H$554,0),"")</f>
        <v/>
      </c>
      <c r="I62" s="10" t="str">
        <f ca="1">IFERROR(RANK(order!I62,order!I$3:I$554,0),"")</f>
        <v/>
      </c>
      <c r="J62" s="4" t="str">
        <f ca="1">IFERROR(RANK(order!J62,order!J$3:J$554,0),"")</f>
        <v/>
      </c>
      <c r="K62" s="4" t="str">
        <f ca="1">IFERROR(RANK(order!K62,order!K$3:K$554,0),"")</f>
        <v/>
      </c>
      <c r="L62" s="4" t="str">
        <f ca="1">IFERROR(RANK(order!L62,order!L$3:L$554,0),"")</f>
        <v/>
      </c>
      <c r="M62" s="10" t="str">
        <f ca="1">IFERROR(RANK(order!M62,order!M$3:M$554,0),"")</f>
        <v/>
      </c>
      <c r="N62" s="10" t="str">
        <f ca="1">IFERROR(RANK(order!N62,order!N$3:N$554,0),"")</f>
        <v/>
      </c>
      <c r="O62" s="10" t="str">
        <f ca="1">IFERROR(RANK(order!O62,order!O$3:O$554,0),"")</f>
        <v/>
      </c>
      <c r="P62" s="4" t="str">
        <f ca="1">IFERROR(RANK(order!P62,order!P$3:P$554,0),"")</f>
        <v/>
      </c>
      <c r="Q62" s="4" t="str">
        <f ca="1">IFERROR(RANK(order!Q62,order!Q$3:Q$554,0),"")</f>
        <v/>
      </c>
      <c r="R62" s="4" t="str">
        <f ca="1">IFERROR(RANK(order!R62,order!R$3:R$554,0),"")</f>
        <v/>
      </c>
      <c r="S62" s="10" t="str">
        <f ca="1">IFERROR(RANK(order!S62,order!S$3:S$554,0),"")</f>
        <v/>
      </c>
      <c r="T62" s="10" t="str">
        <f ca="1">IFERROR(RANK(order!T62,order!T$3:T$554,0),"")</f>
        <v/>
      </c>
      <c r="U62" s="10" t="str">
        <f ca="1">IFERROR(RANK(order!U62,order!U$3:U$554,0),"")</f>
        <v/>
      </c>
      <c r="V62" s="4" t="str">
        <f ca="1">IFERROR(RANK(order!V62,order!V$3:V$554,0),"")</f>
        <v/>
      </c>
      <c r="W62" s="4" t="str">
        <f ca="1">IFERROR(RANK(order!W62,order!W$3:W$554,0),"")</f>
        <v/>
      </c>
      <c r="X62" s="4" t="str">
        <f ca="1">IFERROR(RANK(order!X62,order!X$3:X$554,0),"")</f>
        <v/>
      </c>
      <c r="Y62" s="10" t="str">
        <f ca="1">IFERROR(RANK(order!Y62,order!Y$3:Y$554,0),"")</f>
        <v/>
      </c>
      <c r="Z62" s="10" t="str">
        <f ca="1">IFERROR(RANK(order!Z62,order!Z$3:Z$554,0),"")</f>
        <v/>
      </c>
      <c r="AA62" s="10" t="str">
        <f ca="1">IFERROR(RANK(order!AA62,order!AA$3:AA$554,0),"")</f>
        <v/>
      </c>
      <c r="AB62" s="4" t="str">
        <f ca="1">IFERROR(RANK(order!AB62,order!AB$3:AB$554,0),"")</f>
        <v/>
      </c>
      <c r="AC62" s="4" t="str">
        <f ca="1">IFERROR(RANK(order!AC62,order!AC$3:AC$554,0),"")</f>
        <v/>
      </c>
      <c r="AD62" s="4" t="str">
        <f ca="1">IFERROR(RANK(order!AD62,order!AD$3:AD$554,0),"")</f>
        <v/>
      </c>
      <c r="AE62" s="10" t="str">
        <f ca="1">IFERROR(RANK(order!AE62,order!AE$3:AE$554,0),"")</f>
        <v/>
      </c>
      <c r="AF62" s="10" t="str">
        <f ca="1">IFERROR(RANK(order!AF62,order!AF$3:AF$554,0),"")</f>
        <v/>
      </c>
      <c r="AG62" s="10" t="str">
        <f ca="1">IFERROR(RANK(order!AG62,order!AG$3:AG$554,0),"")</f>
        <v/>
      </c>
      <c r="AH62" s="4" t="str">
        <f ca="1">IFERROR(RANK(order!AH62,order!AH$3:AH$554,0),"")</f>
        <v/>
      </c>
      <c r="AI62" s="4">
        <f ca="1">IFERROR(RANK(order!AI62,order!AI$3:AI$554,0),"")</f>
        <v>4</v>
      </c>
      <c r="AJ62" s="4">
        <f ca="1">IFERROR(RANK(order!AJ62,order!AJ$3:AJ$554,0),"")</f>
        <v>8</v>
      </c>
      <c r="AK62" s="10" t="str">
        <f ca="1">IFERROR(RANK(order!AK62,order!AK$3:AK$554,0),"")</f>
        <v/>
      </c>
      <c r="AL62" s="10" t="str">
        <f ca="1">IFERROR(RANK(order!AL62,order!AL$3:AL$554,0),"")</f>
        <v/>
      </c>
      <c r="AM62" s="10" t="str">
        <f ca="1">IFERROR(RANK(order!AM62,order!AM$3:AM$554,0),"")</f>
        <v/>
      </c>
      <c r="AN62" s="4" t="str">
        <f ca="1">IFERROR(RANK(order!AN62,order!AN$3:AN$554,0),"")</f>
        <v/>
      </c>
      <c r="AO62" s="4" t="str">
        <f ca="1">IFERROR(RANK(order!AO62,order!AO$3:AO$554,0),"")</f>
        <v/>
      </c>
      <c r="AP62" s="4" t="str">
        <f ca="1">IFERROR(RANK(order!AP62,order!AP$3:AP$554,0),"")</f>
        <v/>
      </c>
      <c r="AQ62" s="10" t="str">
        <f ca="1">IFERROR(RANK(order!AQ62,order!AQ$3:AQ$554,0),"")</f>
        <v/>
      </c>
      <c r="AR62" s="10" t="str">
        <f ca="1">IFERROR(RANK(order!AR62,order!AR$3:AR$554,0),"")</f>
        <v/>
      </c>
      <c r="AS62" s="10" t="str">
        <f ca="1">IFERROR(RANK(order!AS62,order!AS$3:AS$554,0),"")</f>
        <v/>
      </c>
      <c r="AT62" s="4" t="str">
        <f ca="1">IFERROR(RANK(order!AT62,order!AT$3:AT$554,0),"")</f>
        <v/>
      </c>
      <c r="AU62" s="4" t="str">
        <f ca="1">IFERROR(RANK(order!AU62,order!AU$3:AU$554,0),"")</f>
        <v/>
      </c>
      <c r="AV62" s="4" t="str">
        <f ca="1">IFERROR(RANK(order!AV62,order!AV$3:AV$554,0),"")</f>
        <v/>
      </c>
      <c r="AW62" s="10" t="str">
        <f ca="1">IFERROR(RANK(order!AW62,order!AW$3:AW$554,0),"")</f>
        <v/>
      </c>
      <c r="AX62" s="10" t="str">
        <f ca="1">IFERROR(RANK(order!AX62,order!AX$3:AX$554,0),"")</f>
        <v/>
      </c>
      <c r="AY62" s="10" t="str">
        <f ca="1">IFERROR(RANK(order!AY62,order!AY$3:AY$554,0),"")</f>
        <v/>
      </c>
      <c r="AZ62" s="4">
        <f ca="1">IFERROR(RANK(order!AZ62,order!AZ$3:AZ$554,0),"")</f>
        <v>4</v>
      </c>
      <c r="BA62" s="4" t="str">
        <f ca="1">IFERROR(RANK(order!BA62,order!BA$3:BA$554,0),"")</f>
        <v/>
      </c>
      <c r="BB62" s="4">
        <f ca="1">IFERROR(RANK(order!BB62,order!BB$3:BB$554,0),"")</f>
        <v>8</v>
      </c>
      <c r="BC62" s="10" t="str">
        <f ca="1">IFERROR(RANK(order!BC62,order!BC$3:BC$554,0),"")</f>
        <v/>
      </c>
      <c r="BD62" s="10" t="str">
        <f ca="1">IFERROR(RANK(order!BD62,order!BD$3:BD$554,0),"")</f>
        <v/>
      </c>
      <c r="BE62" s="10" t="str">
        <f ca="1">IFERROR(RANK(order!BE62,order!BE$3:BE$554,0),"")</f>
        <v/>
      </c>
      <c r="BF62" s="4" t="str">
        <f ca="1">IFERROR(RANK(order!BF62,order!BF$3:BF$554,0),"")</f>
        <v/>
      </c>
      <c r="BG62" s="4" t="str">
        <f ca="1">IFERROR(RANK(order!BG62,order!BG$3:BG$554,0),"")</f>
        <v/>
      </c>
      <c r="BH62" s="4" t="str">
        <f ca="1">IFERROR(RANK(order!BH62,order!BH$3:BH$554,0),"")</f>
        <v/>
      </c>
      <c r="BI62" s="10" t="str">
        <f ca="1">IFERROR(RANK(order!BI62,order!BI$3:BI$554,0),"")</f>
        <v/>
      </c>
      <c r="BJ62" s="10" t="str">
        <f ca="1">IFERROR(RANK(order!BJ62,order!BJ$3:BJ$554,0),"")</f>
        <v/>
      </c>
      <c r="BK62" s="10" t="str">
        <f ca="1">IFERROR(RANK(order!BK62,order!BK$3:BK$554,0),"")</f>
        <v/>
      </c>
      <c r="BL62" s="4" t="str">
        <f ca="1">IFERROR(RANK(order!BL62,order!BL$3:BL$554,0),"")</f>
        <v/>
      </c>
      <c r="BM62" s="4" t="str">
        <f ca="1">IFERROR(RANK(order!BM62,order!BM$3:BM$554,0),"")</f>
        <v/>
      </c>
      <c r="BN62" s="4" t="str">
        <f ca="1">IFERROR(RANK(order!BN62,order!BN$3:BN$554,0),"")</f>
        <v/>
      </c>
      <c r="BO62" s="10" t="str">
        <f ca="1">IFERROR(RANK(order!BO62,order!BO$3:BO$554,0),"")</f>
        <v/>
      </c>
      <c r="BP62" s="10" t="str">
        <f ca="1">IFERROR(RANK(order!BP62,order!BP$3:BP$554,0),"")</f>
        <v/>
      </c>
      <c r="BQ62" s="10" t="str">
        <f ca="1">IFERROR(RANK(order!BQ62,order!BQ$3:BQ$554,0),"")</f>
        <v/>
      </c>
      <c r="BR62" s="4" t="str">
        <f ca="1">IFERROR(RANK(order!BR62,order!BR$3:BR$554,0),"")</f>
        <v/>
      </c>
      <c r="BS62" s="4" t="str">
        <f ca="1">IFERROR(RANK(order!BS62,order!BS$3:BS$554,0),"")</f>
        <v/>
      </c>
      <c r="BT62" s="4" t="str">
        <f ca="1">IFERROR(RANK(order!BT62,order!BT$3:BT$554,0),"")</f>
        <v/>
      </c>
      <c r="BU62" s="95">
        <f t="shared" si="77"/>
        <v>60</v>
      </c>
      <c r="BV62" s="35" t="str">
        <f t="shared" si="78"/>
        <v>E1</v>
      </c>
      <c r="BW62" s="55">
        <f t="shared" ca="1" si="1"/>
        <v>43338</v>
      </c>
      <c r="BX62" s="56" t="str">
        <f t="shared" ca="1" si="2"/>
        <v>Rotherham</v>
      </c>
      <c r="BY62" s="56" t="str">
        <f t="shared" ca="1" si="3"/>
        <v>Millwall</v>
      </c>
      <c r="BZ62" s="57">
        <f t="shared" ca="1" si="4"/>
        <v>1</v>
      </c>
      <c r="CA62" s="57">
        <f t="shared" ca="1" si="5"/>
        <v>0</v>
      </c>
      <c r="CB62" s="58" t="str">
        <f t="shared" ca="1" si="6"/>
        <v>H</v>
      </c>
      <c r="CC62" s="57">
        <f t="shared" ca="1" si="7"/>
        <v>1</v>
      </c>
      <c r="CD62" s="57">
        <f t="shared" ca="1" si="8"/>
        <v>0</v>
      </c>
      <c r="CE62" s="58" t="str">
        <f t="shared" ca="1" si="9"/>
        <v>H</v>
      </c>
      <c r="CF62" s="59" t="str">
        <f t="shared" ca="1" si="10"/>
        <v>G Eltringham</v>
      </c>
      <c r="CG62" s="57">
        <f t="shared" ca="1" si="11"/>
        <v>12</v>
      </c>
      <c r="CH62" s="57">
        <f t="shared" ca="1" si="12"/>
        <v>12</v>
      </c>
      <c r="CI62" s="57">
        <f t="shared" ca="1" si="13"/>
        <v>3</v>
      </c>
      <c r="CJ62" s="57">
        <f t="shared" ca="1" si="14"/>
        <v>5</v>
      </c>
      <c r="CK62" s="57">
        <f t="shared" ca="1" si="15"/>
        <v>14</v>
      </c>
      <c r="CL62" s="57">
        <f t="shared" ca="1" si="16"/>
        <v>9</v>
      </c>
      <c r="CM62" s="57">
        <f t="shared" ca="1" si="17"/>
        <v>2</v>
      </c>
      <c r="CN62" s="57">
        <f t="shared" ca="1" si="18"/>
        <v>9</v>
      </c>
      <c r="CO62" s="57">
        <f t="shared" ca="1" si="19"/>
        <v>1</v>
      </c>
      <c r="CP62" s="57">
        <f t="shared" ca="1" si="20"/>
        <v>2</v>
      </c>
      <c r="CQ62" s="57">
        <f t="shared" ca="1" si="21"/>
        <v>0</v>
      </c>
      <c r="CR62" s="57">
        <f t="shared" ca="1" si="22"/>
        <v>0</v>
      </c>
      <c r="CS62" s="60">
        <f t="shared" ca="1" si="23"/>
        <v>3.6</v>
      </c>
      <c r="CT62" s="60">
        <f t="shared" ca="1" si="24"/>
        <v>3.4</v>
      </c>
      <c r="CU62" s="60">
        <f t="shared" ca="1" si="25"/>
        <v>2.2000000000000002</v>
      </c>
      <c r="CV62" s="60">
        <f t="shared" ca="1" si="26"/>
        <v>3.63</v>
      </c>
      <c r="CW62" s="60">
        <f t="shared" ca="1" si="27"/>
        <v>3.26</v>
      </c>
      <c r="CX62" s="60">
        <f t="shared" ca="1" si="28"/>
        <v>2.25</v>
      </c>
      <c r="CY62" s="60">
        <f t="shared" ca="1" si="29"/>
        <v>2.02</v>
      </c>
      <c r="CZ62" s="60">
        <f t="shared" ca="1" si="30"/>
        <v>1.77</v>
      </c>
      <c r="DA62" s="65">
        <f t="shared" ca="1" si="31"/>
        <v>1</v>
      </c>
      <c r="DB62" s="65">
        <f t="shared" ca="1" si="32"/>
        <v>1</v>
      </c>
      <c r="DC62" s="65">
        <f t="shared" ca="1" si="33"/>
        <v>0</v>
      </c>
      <c r="DD62" s="65">
        <f t="shared" ca="1" si="34"/>
        <v>0</v>
      </c>
      <c r="DE62" s="65">
        <f t="shared" ca="1" si="35"/>
        <v>0</v>
      </c>
      <c r="DF62" s="66" t="str">
        <f t="shared" ca="1" si="36"/>
        <v>D</v>
      </c>
      <c r="DG62" s="66" t="str">
        <f t="shared" ca="1" si="37"/>
        <v>H-H</v>
      </c>
      <c r="DH62" s="66" t="str">
        <f t="shared" ca="1" si="38"/>
        <v>H10</v>
      </c>
      <c r="DI62" s="66" t="str">
        <f t="shared" ca="1" si="39"/>
        <v>H10</v>
      </c>
      <c r="DJ62" s="66" t="str">
        <f t="shared" ca="1" si="40"/>
        <v>D00</v>
      </c>
      <c r="DK62" s="65" t="str">
        <f t="shared" ca="1" si="41"/>
        <v>No</v>
      </c>
      <c r="DL62" s="65">
        <f t="shared" ca="1" si="42"/>
        <v>0</v>
      </c>
      <c r="DM62" s="65">
        <f t="shared" ca="1" si="43"/>
        <v>0</v>
      </c>
      <c r="DN62" s="65">
        <f t="shared" ca="1" si="44"/>
        <v>1</v>
      </c>
      <c r="DO62" s="65">
        <f t="shared" ca="1" si="45"/>
        <v>0</v>
      </c>
      <c r="DP62" s="65">
        <f t="shared" ca="1" si="46"/>
        <v>0</v>
      </c>
      <c r="DQ62" s="65">
        <f t="shared" ca="1" si="47"/>
        <v>0</v>
      </c>
      <c r="DR62" s="69">
        <f t="shared" ca="1" si="48"/>
        <v>2.6</v>
      </c>
      <c r="DS62" s="69">
        <f t="shared" ca="1" si="49"/>
        <v>-1</v>
      </c>
      <c r="DT62" s="69">
        <f t="shared" ca="1" si="50"/>
        <v>-1</v>
      </c>
      <c r="DU62" s="69">
        <f t="shared" ca="1" si="51"/>
        <v>2.63</v>
      </c>
      <c r="DV62" s="69">
        <f t="shared" ca="1" si="52"/>
        <v>-1</v>
      </c>
      <c r="DW62" s="69">
        <f t="shared" ca="1" si="53"/>
        <v>-1</v>
      </c>
      <c r="DX62" s="69">
        <f t="shared" ca="1" si="54"/>
        <v>-1</v>
      </c>
      <c r="DY62" s="69">
        <f t="shared" ca="1" si="55"/>
        <v>0.77</v>
      </c>
      <c r="DZ62" s="72">
        <f t="shared" ca="1" si="56"/>
        <v>102.64408793820559</v>
      </c>
      <c r="EA62" s="72">
        <f t="shared" ca="1" si="57"/>
        <v>102.6675004366025</v>
      </c>
      <c r="EB62" s="72">
        <f t="shared" ca="1" si="58"/>
        <v>106.00212563629245</v>
      </c>
      <c r="EC62" s="65">
        <f t="shared" ca="1" si="59"/>
        <v>1</v>
      </c>
      <c r="ED62" s="65">
        <f t="shared" ca="1" si="60"/>
        <v>0</v>
      </c>
      <c r="EE62" s="65">
        <f t="shared" ca="1" si="61"/>
        <v>0</v>
      </c>
      <c r="EF62" s="65">
        <f t="shared" ca="1" si="62"/>
        <v>1</v>
      </c>
      <c r="EG62" s="65">
        <f t="shared" ca="1" si="63"/>
        <v>0</v>
      </c>
      <c r="EH62" s="65">
        <f t="shared" ca="1" si="64"/>
        <v>1</v>
      </c>
      <c r="EI62" s="429" t="str">
        <f t="shared" ca="1" si="65"/>
        <v>Yes</v>
      </c>
      <c r="EJ62" s="428" t="str">
        <f t="shared" ca="1" si="66"/>
        <v>F</v>
      </c>
      <c r="EK62" s="428" t="str">
        <f t="shared" ca="1" si="67"/>
        <v>Under</v>
      </c>
      <c r="EL62" s="65" t="str">
        <f t="shared" ca="1" si="68"/>
        <v>No</v>
      </c>
      <c r="EM62" s="65" t="str">
        <f t="shared" ca="1" si="69"/>
        <v>No</v>
      </c>
      <c r="EN62" s="65">
        <f t="shared" ca="1" si="70"/>
        <v>30</v>
      </c>
      <c r="EO62" s="433">
        <f t="shared" ca="1" si="71"/>
        <v>3</v>
      </c>
      <c r="EP62" s="433">
        <f t="shared" ca="1" si="72"/>
        <v>0</v>
      </c>
      <c r="EQ62" s="433">
        <f t="shared" ca="1" si="73"/>
        <v>11</v>
      </c>
      <c r="ER62" s="433">
        <f t="shared" ca="1" si="74"/>
        <v>24</v>
      </c>
      <c r="ES62" s="433">
        <f t="shared" ca="1" si="75"/>
        <v>8</v>
      </c>
      <c r="ET62" s="433">
        <f t="shared" ca="1" si="76"/>
        <v>23</v>
      </c>
      <c r="EU62" s="433">
        <f ca="1">IF(OR(CO62="",CQ62=""),"",Discipline!$P$3*CO62+Discipline!$X$3*CQ62)</f>
        <v>10</v>
      </c>
      <c r="EV62" s="433">
        <f ca="1">IF(OR(CP62="",CR62=""),"",Discipline!$P$3*CP62+Discipline!$X$3*CR62)</f>
        <v>20</v>
      </c>
    </row>
    <row r="63" spans="1:152" x14ac:dyDescent="0.25">
      <c r="A63" s="10" t="str">
        <f ca="1">IFERROR(RANK(order!A63,order!A$3:A$554,0),"")</f>
        <v/>
      </c>
      <c r="B63" s="10" t="str">
        <f ca="1">IFERROR(RANK(order!B63,order!B$3:B$554,0),"")</f>
        <v/>
      </c>
      <c r="C63" s="10" t="str">
        <f ca="1">IFERROR(RANK(order!C63,order!C$3:C$554,0),"")</f>
        <v/>
      </c>
      <c r="D63" s="4" t="str">
        <f ca="1">IFERROR(RANK(order!D63,order!D$3:D$554,0),"")</f>
        <v/>
      </c>
      <c r="E63" s="4" t="str">
        <f ca="1">IFERROR(RANK(order!E63,order!E$3:E$554,0),"")</f>
        <v/>
      </c>
      <c r="F63" s="4" t="str">
        <f ca="1">IFERROR(RANK(order!F63,order!F$3:F$554,0),"")</f>
        <v/>
      </c>
      <c r="G63" s="10" t="str">
        <f ca="1">IFERROR(RANK(order!G63,order!G$3:G$554,0),"")</f>
        <v/>
      </c>
      <c r="H63" s="10" t="str">
        <f ca="1">IFERROR(RANK(order!H63,order!H$3:H$554,0),"")</f>
        <v/>
      </c>
      <c r="I63" s="10" t="str">
        <f ca="1">IFERROR(RANK(order!I63,order!I$3:I$554,0),"")</f>
        <v/>
      </c>
      <c r="J63" s="4" t="str">
        <f ca="1">IFERROR(RANK(order!J63,order!J$3:J$554,0),"")</f>
        <v/>
      </c>
      <c r="K63" s="4" t="str">
        <f ca="1">IFERROR(RANK(order!K63,order!K$3:K$554,0),"")</f>
        <v/>
      </c>
      <c r="L63" s="4" t="str">
        <f ca="1">IFERROR(RANK(order!L63,order!L$3:L$554,0),"")</f>
        <v/>
      </c>
      <c r="M63" s="10" t="str">
        <f ca="1">IFERROR(RANK(order!M63,order!M$3:M$554,0),"")</f>
        <v/>
      </c>
      <c r="N63" s="10" t="str">
        <f ca="1">IFERROR(RANK(order!N63,order!N$3:N$554,0),"")</f>
        <v/>
      </c>
      <c r="O63" s="10" t="str">
        <f ca="1">IFERROR(RANK(order!O63,order!O$3:O$554,0),"")</f>
        <v/>
      </c>
      <c r="P63" s="4" t="str">
        <f ca="1">IFERROR(RANK(order!P63,order!P$3:P$554,0),"")</f>
        <v/>
      </c>
      <c r="Q63" s="4" t="str">
        <f ca="1">IFERROR(RANK(order!Q63,order!Q$3:Q$554,0),"")</f>
        <v/>
      </c>
      <c r="R63" s="4" t="str">
        <f ca="1">IFERROR(RANK(order!R63,order!R$3:R$554,0),"")</f>
        <v/>
      </c>
      <c r="S63" s="10" t="str">
        <f ca="1">IFERROR(RANK(order!S63,order!S$3:S$554,0),"")</f>
        <v/>
      </c>
      <c r="T63" s="10" t="str">
        <f ca="1">IFERROR(RANK(order!T63,order!T$3:T$554,0),"")</f>
        <v/>
      </c>
      <c r="U63" s="10" t="str">
        <f ca="1">IFERROR(RANK(order!U63,order!U$3:U$554,0),"")</f>
        <v/>
      </c>
      <c r="V63" s="4" t="str">
        <f ca="1">IFERROR(RANK(order!V63,order!V$3:V$554,0),"")</f>
        <v/>
      </c>
      <c r="W63" s="4" t="str">
        <f ca="1">IFERROR(RANK(order!W63,order!W$3:W$554,0),"")</f>
        <v/>
      </c>
      <c r="X63" s="4" t="str">
        <f ca="1">IFERROR(RANK(order!X63,order!X$3:X$554,0),"")</f>
        <v/>
      </c>
      <c r="Y63" s="10" t="str">
        <f ca="1">IFERROR(RANK(order!Y63,order!Y$3:Y$554,0),"")</f>
        <v/>
      </c>
      <c r="Z63" s="10" t="str">
        <f ca="1">IFERROR(RANK(order!Z63,order!Z$3:Z$554,0),"")</f>
        <v/>
      </c>
      <c r="AA63" s="10" t="str">
        <f ca="1">IFERROR(RANK(order!AA63,order!AA$3:AA$554,0),"")</f>
        <v/>
      </c>
      <c r="AB63" s="4">
        <f ca="1">IFERROR(RANK(order!AB63,order!AB$3:AB$554,0),"")</f>
        <v>4</v>
      </c>
      <c r="AC63" s="4" t="str">
        <f ca="1">IFERROR(RANK(order!AC63,order!AC$3:AC$554,0),"")</f>
        <v/>
      </c>
      <c r="AD63" s="4">
        <f ca="1">IFERROR(RANK(order!AD63,order!AD$3:AD$554,0),"")</f>
        <v>7</v>
      </c>
      <c r="AE63" s="10" t="str">
        <f ca="1">IFERROR(RANK(order!AE63,order!AE$3:AE$554,0),"")</f>
        <v/>
      </c>
      <c r="AF63" s="10">
        <f ca="1">IFERROR(RANK(order!AF63,order!AF$3:AF$554,0),"")</f>
        <v>4</v>
      </c>
      <c r="AG63" s="10">
        <f ca="1">IFERROR(RANK(order!AG63,order!AG$3:AG$554,0),"")</f>
        <v>7</v>
      </c>
      <c r="AH63" s="4" t="str">
        <f ca="1">IFERROR(RANK(order!AH63,order!AH$3:AH$554,0),"")</f>
        <v/>
      </c>
      <c r="AI63" s="4" t="str">
        <f ca="1">IFERROR(RANK(order!AI63,order!AI$3:AI$554,0),"")</f>
        <v/>
      </c>
      <c r="AJ63" s="4" t="str">
        <f ca="1">IFERROR(RANK(order!AJ63,order!AJ$3:AJ$554,0),"")</f>
        <v/>
      </c>
      <c r="AK63" s="10" t="str">
        <f ca="1">IFERROR(RANK(order!AK63,order!AK$3:AK$554,0),"")</f>
        <v/>
      </c>
      <c r="AL63" s="10" t="str">
        <f ca="1">IFERROR(RANK(order!AL63,order!AL$3:AL$554,0),"")</f>
        <v/>
      </c>
      <c r="AM63" s="10" t="str">
        <f ca="1">IFERROR(RANK(order!AM63,order!AM$3:AM$554,0),"")</f>
        <v/>
      </c>
      <c r="AN63" s="4" t="str">
        <f ca="1">IFERROR(RANK(order!AN63,order!AN$3:AN$554,0),"")</f>
        <v/>
      </c>
      <c r="AO63" s="4" t="str">
        <f ca="1">IFERROR(RANK(order!AO63,order!AO$3:AO$554,0),"")</f>
        <v/>
      </c>
      <c r="AP63" s="4" t="str">
        <f ca="1">IFERROR(RANK(order!AP63,order!AP$3:AP$554,0),"")</f>
        <v/>
      </c>
      <c r="AQ63" s="10" t="str">
        <f ca="1">IFERROR(RANK(order!AQ63,order!AQ$3:AQ$554,0),"")</f>
        <v/>
      </c>
      <c r="AR63" s="10" t="str">
        <f ca="1">IFERROR(RANK(order!AR63,order!AR$3:AR$554,0),"")</f>
        <v/>
      </c>
      <c r="AS63" s="10" t="str">
        <f ca="1">IFERROR(RANK(order!AS63,order!AS$3:AS$554,0),"")</f>
        <v/>
      </c>
      <c r="AT63" s="4" t="str">
        <f ca="1">IFERROR(RANK(order!AT63,order!AT$3:AT$554,0),"")</f>
        <v/>
      </c>
      <c r="AU63" s="4" t="str">
        <f ca="1">IFERROR(RANK(order!AU63,order!AU$3:AU$554,0),"")</f>
        <v/>
      </c>
      <c r="AV63" s="4" t="str">
        <f ca="1">IFERROR(RANK(order!AV63,order!AV$3:AV$554,0),"")</f>
        <v/>
      </c>
      <c r="AW63" s="10" t="str">
        <f ca="1">IFERROR(RANK(order!AW63,order!AW$3:AW$554,0),"")</f>
        <v/>
      </c>
      <c r="AX63" s="10" t="str">
        <f ca="1">IFERROR(RANK(order!AX63,order!AX$3:AX$554,0),"")</f>
        <v/>
      </c>
      <c r="AY63" s="10" t="str">
        <f ca="1">IFERROR(RANK(order!AY63,order!AY$3:AY$554,0),"")</f>
        <v/>
      </c>
      <c r="AZ63" s="4" t="str">
        <f ca="1">IFERROR(RANK(order!AZ63,order!AZ$3:AZ$554,0),"")</f>
        <v/>
      </c>
      <c r="BA63" s="4" t="str">
        <f ca="1">IFERROR(RANK(order!BA63,order!BA$3:BA$554,0),"")</f>
        <v/>
      </c>
      <c r="BB63" s="4" t="str">
        <f ca="1">IFERROR(RANK(order!BB63,order!BB$3:BB$554,0),"")</f>
        <v/>
      </c>
      <c r="BC63" s="10" t="str">
        <f ca="1">IFERROR(RANK(order!BC63,order!BC$3:BC$554,0),"")</f>
        <v/>
      </c>
      <c r="BD63" s="10" t="str">
        <f ca="1">IFERROR(RANK(order!BD63,order!BD$3:BD$554,0),"")</f>
        <v/>
      </c>
      <c r="BE63" s="10" t="str">
        <f ca="1">IFERROR(RANK(order!BE63,order!BE$3:BE$554,0),"")</f>
        <v/>
      </c>
      <c r="BF63" s="4" t="str">
        <f ca="1">IFERROR(RANK(order!BF63,order!BF$3:BF$554,0),"")</f>
        <v/>
      </c>
      <c r="BG63" s="4" t="str">
        <f ca="1">IFERROR(RANK(order!BG63,order!BG$3:BG$554,0),"")</f>
        <v/>
      </c>
      <c r="BH63" s="4" t="str">
        <f ca="1">IFERROR(RANK(order!BH63,order!BH$3:BH$554,0),"")</f>
        <v/>
      </c>
      <c r="BI63" s="10" t="str">
        <f ca="1">IFERROR(RANK(order!BI63,order!BI$3:BI$554,0),"")</f>
        <v/>
      </c>
      <c r="BJ63" s="10" t="str">
        <f ca="1">IFERROR(RANK(order!BJ63,order!BJ$3:BJ$554,0),"")</f>
        <v/>
      </c>
      <c r="BK63" s="10" t="str">
        <f ca="1">IFERROR(RANK(order!BK63,order!BK$3:BK$554,0),"")</f>
        <v/>
      </c>
      <c r="BL63" s="4" t="str">
        <f ca="1">IFERROR(RANK(order!BL63,order!BL$3:BL$554,0),"")</f>
        <v/>
      </c>
      <c r="BM63" s="4" t="str">
        <f ca="1">IFERROR(RANK(order!BM63,order!BM$3:BM$554,0),"")</f>
        <v/>
      </c>
      <c r="BN63" s="4" t="str">
        <f ca="1">IFERROR(RANK(order!BN63,order!BN$3:BN$554,0),"")</f>
        <v/>
      </c>
      <c r="BO63" s="10" t="str">
        <f ca="1">IFERROR(RANK(order!BO63,order!BO$3:BO$554,0),"")</f>
        <v/>
      </c>
      <c r="BP63" s="10" t="str">
        <f ca="1">IFERROR(RANK(order!BP63,order!BP$3:BP$554,0),"")</f>
        <v/>
      </c>
      <c r="BQ63" s="10" t="str">
        <f ca="1">IFERROR(RANK(order!BQ63,order!BQ$3:BQ$554,0),"")</f>
        <v/>
      </c>
      <c r="BR63" s="4" t="str">
        <f ca="1">IFERROR(RANK(order!BR63,order!BR$3:BR$554,0),"")</f>
        <v/>
      </c>
      <c r="BS63" s="4" t="str">
        <f ca="1">IFERROR(RANK(order!BS63,order!BS$3:BS$554,0),"")</f>
        <v/>
      </c>
      <c r="BT63" s="4" t="str">
        <f ca="1">IFERROR(RANK(order!BT63,order!BT$3:BT$554,0),"")</f>
        <v/>
      </c>
      <c r="BU63" s="95">
        <f t="shared" si="77"/>
        <v>61</v>
      </c>
      <c r="BV63" s="35" t="str">
        <f t="shared" si="78"/>
        <v>E1</v>
      </c>
      <c r="BW63" s="55">
        <f t="shared" ca="1" si="1"/>
        <v>43343</v>
      </c>
      <c r="BX63" s="56" t="str">
        <f t="shared" ca="1" si="2"/>
        <v>Leeds</v>
      </c>
      <c r="BY63" s="56" t="str">
        <f t="shared" ca="1" si="3"/>
        <v>Middlesbrough</v>
      </c>
      <c r="BZ63" s="57">
        <f t="shared" ca="1" si="4"/>
        <v>0</v>
      </c>
      <c r="CA63" s="57">
        <f t="shared" ca="1" si="5"/>
        <v>0</v>
      </c>
      <c r="CB63" s="58" t="str">
        <f t="shared" ca="1" si="6"/>
        <v>D</v>
      </c>
      <c r="CC63" s="57">
        <f t="shared" ca="1" si="7"/>
        <v>0</v>
      </c>
      <c r="CD63" s="57">
        <f t="shared" ca="1" si="8"/>
        <v>0</v>
      </c>
      <c r="CE63" s="58" t="str">
        <f t="shared" ca="1" si="9"/>
        <v>D</v>
      </c>
      <c r="CF63" s="59" t="str">
        <f t="shared" ca="1" si="10"/>
        <v>T Robinson</v>
      </c>
      <c r="CG63" s="57">
        <f t="shared" ca="1" si="11"/>
        <v>11</v>
      </c>
      <c r="CH63" s="57">
        <f t="shared" ca="1" si="12"/>
        <v>9</v>
      </c>
      <c r="CI63" s="57">
        <f t="shared" ca="1" si="13"/>
        <v>3</v>
      </c>
      <c r="CJ63" s="57">
        <f t="shared" ca="1" si="14"/>
        <v>3</v>
      </c>
      <c r="CK63" s="57">
        <f t="shared" ca="1" si="15"/>
        <v>11</v>
      </c>
      <c r="CL63" s="57">
        <f t="shared" ca="1" si="16"/>
        <v>16</v>
      </c>
      <c r="CM63" s="57">
        <f t="shared" ca="1" si="17"/>
        <v>6</v>
      </c>
      <c r="CN63" s="57">
        <f t="shared" ca="1" si="18"/>
        <v>5</v>
      </c>
      <c r="CO63" s="57">
        <f t="shared" ca="1" si="19"/>
        <v>4</v>
      </c>
      <c r="CP63" s="57">
        <f t="shared" ca="1" si="20"/>
        <v>4</v>
      </c>
      <c r="CQ63" s="57">
        <f t="shared" ca="1" si="21"/>
        <v>0</v>
      </c>
      <c r="CR63" s="57">
        <f t="shared" ca="1" si="22"/>
        <v>0</v>
      </c>
      <c r="CS63" s="60">
        <f t="shared" ca="1" si="23"/>
        <v>2.2000000000000002</v>
      </c>
      <c r="CT63" s="60">
        <f t="shared" ca="1" si="24"/>
        <v>3.5</v>
      </c>
      <c r="CU63" s="60">
        <f t="shared" ca="1" si="25"/>
        <v>3.5</v>
      </c>
      <c r="CV63" s="60">
        <f t="shared" ca="1" si="26"/>
        <v>2.2599999999999998</v>
      </c>
      <c r="CW63" s="60">
        <f t="shared" ca="1" si="27"/>
        <v>3.41</v>
      </c>
      <c r="CX63" s="60">
        <f t="shared" ca="1" si="28"/>
        <v>3.46</v>
      </c>
      <c r="CY63" s="60">
        <f t="shared" ca="1" si="29"/>
        <v>1.95</v>
      </c>
      <c r="CZ63" s="60">
        <f t="shared" ca="1" si="30"/>
        <v>1.84</v>
      </c>
      <c r="DA63" s="65">
        <f t="shared" ca="1" si="31"/>
        <v>0</v>
      </c>
      <c r="DB63" s="65">
        <f t="shared" ca="1" si="32"/>
        <v>0</v>
      </c>
      <c r="DC63" s="65">
        <f t="shared" ca="1" si="33"/>
        <v>0</v>
      </c>
      <c r="DD63" s="65">
        <f t="shared" ca="1" si="34"/>
        <v>0</v>
      </c>
      <c r="DE63" s="65">
        <f t="shared" ca="1" si="35"/>
        <v>0</v>
      </c>
      <c r="DF63" s="66" t="str">
        <f t="shared" ca="1" si="36"/>
        <v>D</v>
      </c>
      <c r="DG63" s="66" t="str">
        <f t="shared" ca="1" si="37"/>
        <v>D-D</v>
      </c>
      <c r="DH63" s="66" t="str">
        <f t="shared" ca="1" si="38"/>
        <v>D00</v>
      </c>
      <c r="DI63" s="66" t="str">
        <f t="shared" ca="1" si="39"/>
        <v>D00</v>
      </c>
      <c r="DJ63" s="66" t="str">
        <f t="shared" ca="1" si="40"/>
        <v>D00</v>
      </c>
      <c r="DK63" s="65" t="str">
        <f t="shared" ca="1" si="41"/>
        <v>No</v>
      </c>
      <c r="DL63" s="65">
        <f t="shared" ca="1" si="42"/>
        <v>0</v>
      </c>
      <c r="DM63" s="65">
        <f t="shared" ca="1" si="43"/>
        <v>0</v>
      </c>
      <c r="DN63" s="65">
        <f t="shared" ca="1" si="44"/>
        <v>0</v>
      </c>
      <c r="DO63" s="65">
        <f t="shared" ca="1" si="45"/>
        <v>0</v>
      </c>
      <c r="DP63" s="65">
        <f t="shared" ca="1" si="46"/>
        <v>0</v>
      </c>
      <c r="DQ63" s="65">
        <f t="shared" ca="1" si="47"/>
        <v>0</v>
      </c>
      <c r="DR63" s="69">
        <f t="shared" ca="1" si="48"/>
        <v>-1</v>
      </c>
      <c r="DS63" s="69">
        <f t="shared" ca="1" si="49"/>
        <v>2.5</v>
      </c>
      <c r="DT63" s="69">
        <f t="shared" ca="1" si="50"/>
        <v>-1</v>
      </c>
      <c r="DU63" s="69">
        <f t="shared" ca="1" si="51"/>
        <v>-1</v>
      </c>
      <c r="DV63" s="69">
        <f t="shared" ca="1" si="52"/>
        <v>2.41</v>
      </c>
      <c r="DW63" s="69">
        <f t="shared" ca="1" si="53"/>
        <v>-1</v>
      </c>
      <c r="DX63" s="69">
        <f t="shared" ca="1" si="54"/>
        <v>-1</v>
      </c>
      <c r="DY63" s="69">
        <f t="shared" ca="1" si="55"/>
        <v>0.84000000000000008</v>
      </c>
      <c r="DZ63" s="72">
        <f t="shared" ca="1" si="56"/>
        <v>102.59740259740259</v>
      </c>
      <c r="EA63" s="72">
        <f t="shared" ca="1" si="57"/>
        <v>102.47503491114665</v>
      </c>
      <c r="EB63" s="72">
        <f t="shared" ca="1" si="58"/>
        <v>105.6298773690078</v>
      </c>
      <c r="EC63" s="65">
        <f t="shared" ca="1" si="59"/>
        <v>1</v>
      </c>
      <c r="ED63" s="65">
        <f t="shared" ca="1" si="60"/>
        <v>1</v>
      </c>
      <c r="EE63" s="65">
        <f t="shared" ca="1" si="61"/>
        <v>0</v>
      </c>
      <c r="EF63" s="65">
        <f t="shared" ca="1" si="62"/>
        <v>0</v>
      </c>
      <c r="EG63" s="65">
        <f t="shared" ca="1" si="63"/>
        <v>1</v>
      </c>
      <c r="EH63" s="65">
        <f t="shared" ca="1" si="64"/>
        <v>1</v>
      </c>
      <c r="EI63" s="429" t="str">
        <f t="shared" ca="1" si="65"/>
        <v>Yes</v>
      </c>
      <c r="EJ63" s="428" t="str">
        <f t="shared" ca="1" si="66"/>
        <v>E</v>
      </c>
      <c r="EK63" s="428" t="str">
        <f t="shared" ca="1" si="67"/>
        <v>Under</v>
      </c>
      <c r="EL63" s="65" t="str">
        <f t="shared" ca="1" si="68"/>
        <v>No</v>
      </c>
      <c r="EM63" s="65" t="str">
        <f t="shared" ca="1" si="69"/>
        <v>No</v>
      </c>
      <c r="EN63" s="65">
        <f t="shared" ca="1" si="70"/>
        <v>80</v>
      </c>
      <c r="EO63" s="433">
        <f t="shared" ca="1" si="71"/>
        <v>8</v>
      </c>
      <c r="EP63" s="433">
        <f t="shared" ca="1" si="72"/>
        <v>0</v>
      </c>
      <c r="EQ63" s="433">
        <f t="shared" ca="1" si="73"/>
        <v>11</v>
      </c>
      <c r="ER63" s="433">
        <f t="shared" ca="1" si="74"/>
        <v>20</v>
      </c>
      <c r="ES63" s="433">
        <f t="shared" ca="1" si="75"/>
        <v>6</v>
      </c>
      <c r="ET63" s="433">
        <f t="shared" ca="1" si="76"/>
        <v>27</v>
      </c>
      <c r="EU63" s="433">
        <f ca="1">IF(OR(CO63="",CQ63=""),"",Discipline!$P$3*CO63+Discipline!$X$3*CQ63)</f>
        <v>40</v>
      </c>
      <c r="EV63" s="433">
        <f ca="1">IF(OR(CP63="",CR63=""),"",Discipline!$P$3*CP63+Discipline!$X$3*CR63)</f>
        <v>40</v>
      </c>
    </row>
    <row r="64" spans="1:152" x14ac:dyDescent="0.25">
      <c r="A64" s="10" t="str">
        <f ca="1">IFERROR(RANK(order!A64,order!A$3:A$554,0),"")</f>
        <v/>
      </c>
      <c r="B64" s="10" t="str">
        <f ca="1">IFERROR(RANK(order!B64,order!B$3:B$554,0),"")</f>
        <v/>
      </c>
      <c r="C64" s="10" t="str">
        <f ca="1">IFERROR(RANK(order!C64,order!C$3:C$554,0),"")</f>
        <v/>
      </c>
      <c r="D64" s="4">
        <f ca="1">IFERROR(RANK(order!D64,order!D$3:D$554,0),"")</f>
        <v>4</v>
      </c>
      <c r="E64" s="4" t="str">
        <f ca="1">IFERROR(RANK(order!E64,order!E$3:E$554,0),"")</f>
        <v/>
      </c>
      <c r="F64" s="4">
        <f ca="1">IFERROR(RANK(order!F64,order!F$3:F$554,0),"")</f>
        <v>7</v>
      </c>
      <c r="G64" s="10" t="str">
        <f ca="1">IFERROR(RANK(order!G64,order!G$3:G$554,0),"")</f>
        <v/>
      </c>
      <c r="H64" s="10" t="str">
        <f ca="1">IFERROR(RANK(order!H64,order!H$3:H$554,0),"")</f>
        <v/>
      </c>
      <c r="I64" s="10" t="str">
        <f ca="1">IFERROR(RANK(order!I64,order!I$3:I$554,0),"")</f>
        <v/>
      </c>
      <c r="J64" s="4" t="str">
        <f ca="1">IFERROR(RANK(order!J64,order!J$3:J$554,0),"")</f>
        <v/>
      </c>
      <c r="K64" s="4" t="str">
        <f ca="1">IFERROR(RANK(order!K64,order!K$3:K$554,0),"")</f>
        <v/>
      </c>
      <c r="L64" s="4" t="str">
        <f ca="1">IFERROR(RANK(order!L64,order!L$3:L$554,0),"")</f>
        <v/>
      </c>
      <c r="M64" s="10" t="str">
        <f ca="1">IFERROR(RANK(order!M64,order!M$3:M$554,0),"")</f>
        <v/>
      </c>
      <c r="N64" s="10" t="str">
        <f ca="1">IFERROR(RANK(order!N64,order!N$3:N$554,0),"")</f>
        <v/>
      </c>
      <c r="O64" s="10" t="str">
        <f ca="1">IFERROR(RANK(order!O64,order!O$3:O$554,0),"")</f>
        <v/>
      </c>
      <c r="P64" s="4" t="str">
        <f ca="1">IFERROR(RANK(order!P64,order!P$3:P$554,0),"")</f>
        <v/>
      </c>
      <c r="Q64" s="4" t="str">
        <f ca="1">IFERROR(RANK(order!Q64,order!Q$3:Q$554,0),"")</f>
        <v/>
      </c>
      <c r="R64" s="4" t="str">
        <f ca="1">IFERROR(RANK(order!R64,order!R$3:R$554,0),"")</f>
        <v/>
      </c>
      <c r="S64" s="10" t="str">
        <f ca="1">IFERROR(RANK(order!S64,order!S$3:S$554,0),"")</f>
        <v/>
      </c>
      <c r="T64" s="10" t="str">
        <f ca="1">IFERROR(RANK(order!T64,order!T$3:T$554,0),"")</f>
        <v/>
      </c>
      <c r="U64" s="10" t="str">
        <f ca="1">IFERROR(RANK(order!U64,order!U$3:U$554,0),"")</f>
        <v/>
      </c>
      <c r="V64" s="4" t="str">
        <f ca="1">IFERROR(RANK(order!V64,order!V$3:V$554,0),"")</f>
        <v/>
      </c>
      <c r="W64" s="4" t="str">
        <f ca="1">IFERROR(RANK(order!W64,order!W$3:W$554,0),"")</f>
        <v/>
      </c>
      <c r="X64" s="4" t="str">
        <f ca="1">IFERROR(RANK(order!X64,order!X$3:X$554,0),"")</f>
        <v/>
      </c>
      <c r="Y64" s="10" t="str">
        <f ca="1">IFERROR(RANK(order!Y64,order!Y$3:Y$554,0),"")</f>
        <v/>
      </c>
      <c r="Z64" s="10" t="str">
        <f ca="1">IFERROR(RANK(order!Z64,order!Z$3:Z$554,0),"")</f>
        <v/>
      </c>
      <c r="AA64" s="10" t="str">
        <f ca="1">IFERROR(RANK(order!AA64,order!AA$3:AA$554,0),"")</f>
        <v/>
      </c>
      <c r="AB64" s="4" t="str">
        <f ca="1">IFERROR(RANK(order!AB64,order!AB$3:AB$554,0),"")</f>
        <v/>
      </c>
      <c r="AC64" s="4" t="str">
        <f ca="1">IFERROR(RANK(order!AC64,order!AC$3:AC$554,0),"")</f>
        <v/>
      </c>
      <c r="AD64" s="4" t="str">
        <f ca="1">IFERROR(RANK(order!AD64,order!AD$3:AD$554,0),"")</f>
        <v/>
      </c>
      <c r="AE64" s="10" t="str">
        <f ca="1">IFERROR(RANK(order!AE64,order!AE$3:AE$554,0),"")</f>
        <v/>
      </c>
      <c r="AF64" s="10" t="str">
        <f ca="1">IFERROR(RANK(order!AF64,order!AF$3:AF$554,0),"")</f>
        <v/>
      </c>
      <c r="AG64" s="10" t="str">
        <f ca="1">IFERROR(RANK(order!AG64,order!AG$3:AG$554,0),"")</f>
        <v/>
      </c>
      <c r="AH64" s="4" t="str">
        <f ca="1">IFERROR(RANK(order!AH64,order!AH$3:AH$554,0),"")</f>
        <v/>
      </c>
      <c r="AI64" s="4" t="str">
        <f ca="1">IFERROR(RANK(order!AI64,order!AI$3:AI$554,0),"")</f>
        <v/>
      </c>
      <c r="AJ64" s="4" t="str">
        <f ca="1">IFERROR(RANK(order!AJ64,order!AJ$3:AJ$554,0),"")</f>
        <v/>
      </c>
      <c r="AK64" s="10" t="str">
        <f ca="1">IFERROR(RANK(order!AK64,order!AK$3:AK$554,0),"")</f>
        <v/>
      </c>
      <c r="AL64" s="10" t="str">
        <f ca="1">IFERROR(RANK(order!AL64,order!AL$3:AL$554,0),"")</f>
        <v/>
      </c>
      <c r="AM64" s="10" t="str">
        <f ca="1">IFERROR(RANK(order!AM64,order!AM$3:AM$554,0),"")</f>
        <v/>
      </c>
      <c r="AN64" s="4" t="str">
        <f ca="1">IFERROR(RANK(order!AN64,order!AN$3:AN$554,0),"")</f>
        <v/>
      </c>
      <c r="AO64" s="4" t="str">
        <f ca="1">IFERROR(RANK(order!AO64,order!AO$3:AO$554,0),"")</f>
        <v/>
      </c>
      <c r="AP64" s="4" t="str">
        <f ca="1">IFERROR(RANK(order!AP64,order!AP$3:AP$554,0),"")</f>
        <v/>
      </c>
      <c r="AQ64" s="10" t="str">
        <f ca="1">IFERROR(RANK(order!AQ64,order!AQ$3:AQ$554,0),"")</f>
        <v/>
      </c>
      <c r="AR64" s="10" t="str">
        <f ca="1">IFERROR(RANK(order!AR64,order!AR$3:AR$554,0),"")</f>
        <v/>
      </c>
      <c r="AS64" s="10" t="str">
        <f ca="1">IFERROR(RANK(order!AS64,order!AS$3:AS$554,0),"")</f>
        <v/>
      </c>
      <c r="AT64" s="4" t="str">
        <f ca="1">IFERROR(RANK(order!AT64,order!AT$3:AT$554,0),"")</f>
        <v/>
      </c>
      <c r="AU64" s="4">
        <f ca="1">IFERROR(RANK(order!AU64,order!AU$3:AU$554,0),"")</f>
        <v>4</v>
      </c>
      <c r="AV64" s="4">
        <f ca="1">IFERROR(RANK(order!AV64,order!AV$3:AV$554,0),"")</f>
        <v>7</v>
      </c>
      <c r="AW64" s="10" t="str">
        <f ca="1">IFERROR(RANK(order!AW64,order!AW$3:AW$554,0),"")</f>
        <v/>
      </c>
      <c r="AX64" s="10" t="str">
        <f ca="1">IFERROR(RANK(order!AX64,order!AX$3:AX$554,0),"")</f>
        <v/>
      </c>
      <c r="AY64" s="10" t="str">
        <f ca="1">IFERROR(RANK(order!AY64,order!AY$3:AY$554,0),"")</f>
        <v/>
      </c>
      <c r="AZ64" s="4" t="str">
        <f ca="1">IFERROR(RANK(order!AZ64,order!AZ$3:AZ$554,0),"")</f>
        <v/>
      </c>
      <c r="BA64" s="4" t="str">
        <f ca="1">IFERROR(RANK(order!BA64,order!BA$3:BA$554,0),"")</f>
        <v/>
      </c>
      <c r="BB64" s="4" t="str">
        <f ca="1">IFERROR(RANK(order!BB64,order!BB$3:BB$554,0),"")</f>
        <v/>
      </c>
      <c r="BC64" s="10" t="str">
        <f ca="1">IFERROR(RANK(order!BC64,order!BC$3:BC$554,0),"")</f>
        <v/>
      </c>
      <c r="BD64" s="10" t="str">
        <f ca="1">IFERROR(RANK(order!BD64,order!BD$3:BD$554,0),"")</f>
        <v/>
      </c>
      <c r="BE64" s="10" t="str">
        <f ca="1">IFERROR(RANK(order!BE64,order!BE$3:BE$554,0),"")</f>
        <v/>
      </c>
      <c r="BF64" s="4" t="str">
        <f ca="1">IFERROR(RANK(order!BF64,order!BF$3:BF$554,0),"")</f>
        <v/>
      </c>
      <c r="BG64" s="4" t="str">
        <f ca="1">IFERROR(RANK(order!BG64,order!BG$3:BG$554,0),"")</f>
        <v/>
      </c>
      <c r="BH64" s="4" t="str">
        <f ca="1">IFERROR(RANK(order!BH64,order!BH$3:BH$554,0),"")</f>
        <v/>
      </c>
      <c r="BI64" s="10" t="str">
        <f ca="1">IFERROR(RANK(order!BI64,order!BI$3:BI$554,0),"")</f>
        <v/>
      </c>
      <c r="BJ64" s="10" t="str">
        <f ca="1">IFERROR(RANK(order!BJ64,order!BJ$3:BJ$554,0),"")</f>
        <v/>
      </c>
      <c r="BK64" s="10" t="str">
        <f ca="1">IFERROR(RANK(order!BK64,order!BK$3:BK$554,0),"")</f>
        <v/>
      </c>
      <c r="BL64" s="4" t="str">
        <f ca="1">IFERROR(RANK(order!BL64,order!BL$3:BL$554,0),"")</f>
        <v/>
      </c>
      <c r="BM64" s="4" t="str">
        <f ca="1">IFERROR(RANK(order!BM64,order!BM$3:BM$554,0),"")</f>
        <v/>
      </c>
      <c r="BN64" s="4" t="str">
        <f ca="1">IFERROR(RANK(order!BN64,order!BN$3:BN$554,0),"")</f>
        <v/>
      </c>
      <c r="BO64" s="10" t="str">
        <f ca="1">IFERROR(RANK(order!BO64,order!BO$3:BO$554,0),"")</f>
        <v/>
      </c>
      <c r="BP64" s="10" t="str">
        <f ca="1">IFERROR(RANK(order!BP64,order!BP$3:BP$554,0),"")</f>
        <v/>
      </c>
      <c r="BQ64" s="10" t="str">
        <f ca="1">IFERROR(RANK(order!BQ64,order!BQ$3:BQ$554,0),"")</f>
        <v/>
      </c>
      <c r="BR64" s="4" t="str">
        <f ca="1">IFERROR(RANK(order!BR64,order!BR$3:BR$554,0),"")</f>
        <v/>
      </c>
      <c r="BS64" s="4" t="str">
        <f ca="1">IFERROR(RANK(order!BS64,order!BS$3:BS$554,0),"")</f>
        <v/>
      </c>
      <c r="BT64" s="4" t="str">
        <f ca="1">IFERROR(RANK(order!BT64,order!BT$3:BT$554,0),"")</f>
        <v/>
      </c>
      <c r="BU64" s="95">
        <f t="shared" si="77"/>
        <v>62</v>
      </c>
      <c r="BV64" s="35" t="str">
        <f t="shared" si="78"/>
        <v>E1</v>
      </c>
      <c r="BW64" s="55">
        <f t="shared" ca="1" si="1"/>
        <v>43344</v>
      </c>
      <c r="BX64" s="56" t="str">
        <f t="shared" ca="1" si="2"/>
        <v>Birmingham</v>
      </c>
      <c r="BY64" s="56" t="str">
        <f t="shared" ca="1" si="3"/>
        <v>QPR</v>
      </c>
      <c r="BZ64" s="57">
        <f t="shared" ca="1" si="4"/>
        <v>0</v>
      </c>
      <c r="CA64" s="57">
        <f t="shared" ca="1" si="5"/>
        <v>0</v>
      </c>
      <c r="CB64" s="58" t="str">
        <f t="shared" ca="1" si="6"/>
        <v>D</v>
      </c>
      <c r="CC64" s="57">
        <f t="shared" ca="1" si="7"/>
        <v>0</v>
      </c>
      <c r="CD64" s="57">
        <f t="shared" ca="1" si="8"/>
        <v>0</v>
      </c>
      <c r="CE64" s="58" t="str">
        <f t="shared" ca="1" si="9"/>
        <v>D</v>
      </c>
      <c r="CF64" s="59" t="str">
        <f t="shared" ca="1" si="10"/>
        <v>J Simpson</v>
      </c>
      <c r="CG64" s="57">
        <f t="shared" ca="1" si="11"/>
        <v>5</v>
      </c>
      <c r="CH64" s="57">
        <f t="shared" ca="1" si="12"/>
        <v>12</v>
      </c>
      <c r="CI64" s="57">
        <f t="shared" ca="1" si="13"/>
        <v>1</v>
      </c>
      <c r="CJ64" s="57">
        <f t="shared" ca="1" si="14"/>
        <v>5</v>
      </c>
      <c r="CK64" s="57">
        <f t="shared" ca="1" si="15"/>
        <v>22</v>
      </c>
      <c r="CL64" s="57">
        <f t="shared" ca="1" si="16"/>
        <v>19</v>
      </c>
      <c r="CM64" s="57">
        <f t="shared" ca="1" si="17"/>
        <v>5</v>
      </c>
      <c r="CN64" s="57">
        <f t="shared" ca="1" si="18"/>
        <v>2</v>
      </c>
      <c r="CO64" s="57">
        <f t="shared" ca="1" si="19"/>
        <v>2</v>
      </c>
      <c r="CP64" s="57">
        <f t="shared" ca="1" si="20"/>
        <v>0</v>
      </c>
      <c r="CQ64" s="57">
        <f t="shared" ca="1" si="21"/>
        <v>0</v>
      </c>
      <c r="CR64" s="57">
        <f t="shared" ca="1" si="22"/>
        <v>0</v>
      </c>
      <c r="CS64" s="60">
        <f t="shared" ca="1" si="23"/>
        <v>2</v>
      </c>
      <c r="CT64" s="60">
        <f t="shared" ca="1" si="24"/>
        <v>3.5</v>
      </c>
      <c r="CU64" s="60">
        <f t="shared" ca="1" si="25"/>
        <v>4.2</v>
      </c>
      <c r="CV64" s="60">
        <f t="shared" ca="1" si="26"/>
        <v>2</v>
      </c>
      <c r="CW64" s="60">
        <f t="shared" ca="1" si="27"/>
        <v>3.44</v>
      </c>
      <c r="CX64" s="60">
        <f t="shared" ca="1" si="28"/>
        <v>4.25</v>
      </c>
      <c r="CY64" s="60">
        <f t="shared" ca="1" si="29"/>
        <v>2.0499999999999998</v>
      </c>
      <c r="CZ64" s="60">
        <f t="shared" ca="1" si="30"/>
        <v>1.75</v>
      </c>
      <c r="DA64" s="65">
        <f t="shared" ca="1" si="31"/>
        <v>0</v>
      </c>
      <c r="DB64" s="65">
        <f t="shared" ca="1" si="32"/>
        <v>0</v>
      </c>
      <c r="DC64" s="65">
        <f t="shared" ca="1" si="33"/>
        <v>0</v>
      </c>
      <c r="DD64" s="65">
        <f t="shared" ca="1" si="34"/>
        <v>0</v>
      </c>
      <c r="DE64" s="65">
        <f t="shared" ca="1" si="35"/>
        <v>0</v>
      </c>
      <c r="DF64" s="66" t="str">
        <f t="shared" ca="1" si="36"/>
        <v>D</v>
      </c>
      <c r="DG64" s="66" t="str">
        <f t="shared" ca="1" si="37"/>
        <v>D-D</v>
      </c>
      <c r="DH64" s="66" t="str">
        <f t="shared" ca="1" si="38"/>
        <v>D00</v>
      </c>
      <c r="DI64" s="66" t="str">
        <f t="shared" ca="1" si="39"/>
        <v>D00</v>
      </c>
      <c r="DJ64" s="66" t="str">
        <f t="shared" ca="1" si="40"/>
        <v>D00</v>
      </c>
      <c r="DK64" s="65" t="str">
        <f t="shared" ca="1" si="41"/>
        <v>No</v>
      </c>
      <c r="DL64" s="65">
        <f t="shared" ca="1" si="42"/>
        <v>0</v>
      </c>
      <c r="DM64" s="65">
        <f t="shared" ca="1" si="43"/>
        <v>0</v>
      </c>
      <c r="DN64" s="65">
        <f t="shared" ca="1" si="44"/>
        <v>0</v>
      </c>
      <c r="DO64" s="65">
        <f t="shared" ca="1" si="45"/>
        <v>0</v>
      </c>
      <c r="DP64" s="65">
        <f t="shared" ca="1" si="46"/>
        <v>0</v>
      </c>
      <c r="DQ64" s="65">
        <f t="shared" ca="1" si="47"/>
        <v>0</v>
      </c>
      <c r="DR64" s="69">
        <f t="shared" ca="1" si="48"/>
        <v>-1</v>
      </c>
      <c r="DS64" s="69">
        <f t="shared" ca="1" si="49"/>
        <v>2.5</v>
      </c>
      <c r="DT64" s="69">
        <f t="shared" ca="1" si="50"/>
        <v>-1</v>
      </c>
      <c r="DU64" s="69">
        <f t="shared" ca="1" si="51"/>
        <v>-1</v>
      </c>
      <c r="DV64" s="69">
        <f t="shared" ca="1" si="52"/>
        <v>2.44</v>
      </c>
      <c r="DW64" s="69">
        <f t="shared" ca="1" si="53"/>
        <v>-1</v>
      </c>
      <c r="DX64" s="69">
        <f t="shared" ca="1" si="54"/>
        <v>-1</v>
      </c>
      <c r="DY64" s="69">
        <f t="shared" ca="1" si="55"/>
        <v>0.75</v>
      </c>
      <c r="DZ64" s="72">
        <f t="shared" ca="1" si="56"/>
        <v>102.38095238095238</v>
      </c>
      <c r="EA64" s="72">
        <f t="shared" ca="1" si="57"/>
        <v>102.59917920656635</v>
      </c>
      <c r="EB64" s="72">
        <f t="shared" ca="1" si="58"/>
        <v>105.92334494773519</v>
      </c>
      <c r="EC64" s="65">
        <f t="shared" ca="1" si="59"/>
        <v>1</v>
      </c>
      <c r="ED64" s="65">
        <f t="shared" ca="1" si="60"/>
        <v>1</v>
      </c>
      <c r="EE64" s="65">
        <f t="shared" ca="1" si="61"/>
        <v>0</v>
      </c>
      <c r="EF64" s="65">
        <f t="shared" ca="1" si="62"/>
        <v>0</v>
      </c>
      <c r="EG64" s="65">
        <f t="shared" ca="1" si="63"/>
        <v>1</v>
      </c>
      <c r="EH64" s="65">
        <f t="shared" ca="1" si="64"/>
        <v>1</v>
      </c>
      <c r="EI64" s="429" t="str">
        <f t="shared" ca="1" si="65"/>
        <v>Yes</v>
      </c>
      <c r="EJ64" s="428" t="str">
        <f t="shared" ca="1" si="66"/>
        <v>E</v>
      </c>
      <c r="EK64" s="428" t="str">
        <f t="shared" ca="1" si="67"/>
        <v>Under</v>
      </c>
      <c r="EL64" s="65" t="str">
        <f t="shared" ca="1" si="68"/>
        <v>No</v>
      </c>
      <c r="EM64" s="65" t="str">
        <f t="shared" ca="1" si="69"/>
        <v>No</v>
      </c>
      <c r="EN64" s="65">
        <f t="shared" ca="1" si="70"/>
        <v>20</v>
      </c>
      <c r="EO64" s="433">
        <f t="shared" ca="1" si="71"/>
        <v>2</v>
      </c>
      <c r="EP64" s="433">
        <f t="shared" ca="1" si="72"/>
        <v>0</v>
      </c>
      <c r="EQ64" s="433">
        <f t="shared" ca="1" si="73"/>
        <v>7</v>
      </c>
      <c r="ER64" s="433">
        <f t="shared" ca="1" si="74"/>
        <v>17</v>
      </c>
      <c r="ES64" s="433">
        <f t="shared" ca="1" si="75"/>
        <v>6</v>
      </c>
      <c r="ET64" s="433">
        <f t="shared" ca="1" si="76"/>
        <v>41</v>
      </c>
      <c r="EU64" s="433">
        <f ca="1">IF(OR(CO64="",CQ64=""),"",Discipline!$P$3*CO64+Discipline!$X$3*CQ64)</f>
        <v>20</v>
      </c>
      <c r="EV64" s="433">
        <f ca="1">IF(OR(CP64="",CR64=""),"",Discipline!$P$3*CP64+Discipline!$X$3*CR64)</f>
        <v>0</v>
      </c>
    </row>
    <row r="65" spans="1:152" x14ac:dyDescent="0.25">
      <c r="A65" s="10" t="str">
        <f ca="1">IFERROR(RANK(order!A65,order!A$3:A$554,0),"")</f>
        <v/>
      </c>
      <c r="B65" s="10" t="str">
        <f ca="1">IFERROR(RANK(order!B65,order!B$3:B$554,0),"")</f>
        <v/>
      </c>
      <c r="C65" s="10" t="str">
        <f ca="1">IFERROR(RANK(order!C65,order!C$3:C$554,0),"")</f>
        <v/>
      </c>
      <c r="D65" s="4" t="str">
        <f ca="1">IFERROR(RANK(order!D65,order!D$3:D$554,0),"")</f>
        <v/>
      </c>
      <c r="E65" s="4" t="str">
        <f ca="1">IFERROR(RANK(order!E65,order!E$3:E$554,0),"")</f>
        <v/>
      </c>
      <c r="F65" s="4" t="str">
        <f ca="1">IFERROR(RANK(order!F65,order!F$3:F$554,0),"")</f>
        <v/>
      </c>
      <c r="G65" s="10" t="str">
        <f ca="1">IFERROR(RANK(order!G65,order!G$3:G$554,0),"")</f>
        <v/>
      </c>
      <c r="H65" s="10" t="str">
        <f ca="1">IFERROR(RANK(order!H65,order!H$3:H$554,0),"")</f>
        <v/>
      </c>
      <c r="I65" s="10" t="str">
        <f ca="1">IFERROR(RANK(order!I65,order!I$3:I$554,0),"")</f>
        <v/>
      </c>
      <c r="J65" s="4" t="str">
        <f ca="1">IFERROR(RANK(order!J65,order!J$3:J$554,0),"")</f>
        <v/>
      </c>
      <c r="K65" s="4" t="str">
        <f ca="1">IFERROR(RANK(order!K65,order!K$3:K$554,0),"")</f>
        <v/>
      </c>
      <c r="L65" s="4" t="str">
        <f ca="1">IFERROR(RANK(order!L65,order!L$3:L$554,0),"")</f>
        <v/>
      </c>
      <c r="M65" s="10">
        <f ca="1">IFERROR(RANK(order!M65,order!M$3:M$554,0),"")</f>
        <v>4</v>
      </c>
      <c r="N65" s="10" t="str">
        <f ca="1">IFERROR(RANK(order!N65,order!N$3:N$554,0),"")</f>
        <v/>
      </c>
      <c r="O65" s="10">
        <f ca="1">IFERROR(RANK(order!O65,order!O$3:O$554,0),"")</f>
        <v>7</v>
      </c>
      <c r="P65" s="4" t="str">
        <f ca="1">IFERROR(RANK(order!P65,order!P$3:P$554,0),"")</f>
        <v/>
      </c>
      <c r="Q65" s="4" t="str">
        <f ca="1">IFERROR(RANK(order!Q65,order!Q$3:Q$554,0),"")</f>
        <v/>
      </c>
      <c r="R65" s="4" t="str">
        <f ca="1">IFERROR(RANK(order!R65,order!R$3:R$554,0),"")</f>
        <v/>
      </c>
      <c r="S65" s="10" t="str">
        <f ca="1">IFERROR(RANK(order!S65,order!S$3:S$554,0),"")</f>
        <v/>
      </c>
      <c r="T65" s="10" t="str">
        <f ca="1">IFERROR(RANK(order!T65,order!T$3:T$554,0),"")</f>
        <v/>
      </c>
      <c r="U65" s="10" t="str">
        <f ca="1">IFERROR(RANK(order!U65,order!U$3:U$554,0),"")</f>
        <v/>
      </c>
      <c r="V65" s="4" t="str">
        <f ca="1">IFERROR(RANK(order!V65,order!V$3:V$554,0),"")</f>
        <v/>
      </c>
      <c r="W65" s="4" t="str">
        <f ca="1">IFERROR(RANK(order!W65,order!W$3:W$554,0),"")</f>
        <v/>
      </c>
      <c r="X65" s="4" t="str">
        <f ca="1">IFERROR(RANK(order!X65,order!X$3:X$554,0),"")</f>
        <v/>
      </c>
      <c r="Y65" s="10" t="str">
        <f ca="1">IFERROR(RANK(order!Y65,order!Y$3:Y$554,0),"")</f>
        <v/>
      </c>
      <c r="Z65" s="10" t="str">
        <f ca="1">IFERROR(RANK(order!Z65,order!Z$3:Z$554,0),"")</f>
        <v/>
      </c>
      <c r="AA65" s="10" t="str">
        <f ca="1">IFERROR(RANK(order!AA65,order!AA$3:AA$554,0),"")</f>
        <v/>
      </c>
      <c r="AB65" s="4" t="str">
        <f ca="1">IFERROR(RANK(order!AB65,order!AB$3:AB$554,0),"")</f>
        <v/>
      </c>
      <c r="AC65" s="4" t="str">
        <f ca="1">IFERROR(RANK(order!AC65,order!AC$3:AC$554,0),"")</f>
        <v/>
      </c>
      <c r="AD65" s="4" t="str">
        <f ca="1">IFERROR(RANK(order!AD65,order!AD$3:AD$554,0),"")</f>
        <v/>
      </c>
      <c r="AE65" s="10" t="str">
        <f ca="1">IFERROR(RANK(order!AE65,order!AE$3:AE$554,0),"")</f>
        <v/>
      </c>
      <c r="AF65" s="10" t="str">
        <f ca="1">IFERROR(RANK(order!AF65,order!AF$3:AF$554,0),"")</f>
        <v/>
      </c>
      <c r="AG65" s="10" t="str">
        <f ca="1">IFERROR(RANK(order!AG65,order!AG$3:AG$554,0),"")</f>
        <v/>
      </c>
      <c r="AH65" s="4" t="str">
        <f ca="1">IFERROR(RANK(order!AH65,order!AH$3:AH$554,0),"")</f>
        <v/>
      </c>
      <c r="AI65" s="4" t="str">
        <f ca="1">IFERROR(RANK(order!AI65,order!AI$3:AI$554,0),"")</f>
        <v/>
      </c>
      <c r="AJ65" s="4" t="str">
        <f ca="1">IFERROR(RANK(order!AJ65,order!AJ$3:AJ$554,0),"")</f>
        <v/>
      </c>
      <c r="AK65" s="10" t="str">
        <f ca="1">IFERROR(RANK(order!AK65,order!AK$3:AK$554,0),"")</f>
        <v/>
      </c>
      <c r="AL65" s="10" t="str">
        <f ca="1">IFERROR(RANK(order!AL65,order!AL$3:AL$554,0),"")</f>
        <v/>
      </c>
      <c r="AM65" s="10" t="str">
        <f ca="1">IFERROR(RANK(order!AM65,order!AM$3:AM$554,0),"")</f>
        <v/>
      </c>
      <c r="AN65" s="4" t="str">
        <f ca="1">IFERROR(RANK(order!AN65,order!AN$3:AN$554,0),"")</f>
        <v/>
      </c>
      <c r="AO65" s="4">
        <f ca="1">IFERROR(RANK(order!AO65,order!AO$3:AO$554,0),"")</f>
        <v>4</v>
      </c>
      <c r="AP65" s="4">
        <f ca="1">IFERROR(RANK(order!AP65,order!AP$3:AP$554,0),"")</f>
        <v>7</v>
      </c>
      <c r="AQ65" s="10" t="str">
        <f ca="1">IFERROR(RANK(order!AQ65,order!AQ$3:AQ$554,0),"")</f>
        <v/>
      </c>
      <c r="AR65" s="10" t="str">
        <f ca="1">IFERROR(RANK(order!AR65,order!AR$3:AR$554,0),"")</f>
        <v/>
      </c>
      <c r="AS65" s="10" t="str">
        <f ca="1">IFERROR(RANK(order!AS65,order!AS$3:AS$554,0),"")</f>
        <v/>
      </c>
      <c r="AT65" s="4" t="str">
        <f ca="1">IFERROR(RANK(order!AT65,order!AT$3:AT$554,0),"")</f>
        <v/>
      </c>
      <c r="AU65" s="4" t="str">
        <f ca="1">IFERROR(RANK(order!AU65,order!AU$3:AU$554,0),"")</f>
        <v/>
      </c>
      <c r="AV65" s="4" t="str">
        <f ca="1">IFERROR(RANK(order!AV65,order!AV$3:AV$554,0),"")</f>
        <v/>
      </c>
      <c r="AW65" s="10" t="str">
        <f ca="1">IFERROR(RANK(order!AW65,order!AW$3:AW$554,0),"")</f>
        <v/>
      </c>
      <c r="AX65" s="10" t="str">
        <f ca="1">IFERROR(RANK(order!AX65,order!AX$3:AX$554,0),"")</f>
        <v/>
      </c>
      <c r="AY65" s="10" t="str">
        <f ca="1">IFERROR(RANK(order!AY65,order!AY$3:AY$554,0),"")</f>
        <v/>
      </c>
      <c r="AZ65" s="4" t="str">
        <f ca="1">IFERROR(RANK(order!AZ65,order!AZ$3:AZ$554,0),"")</f>
        <v/>
      </c>
      <c r="BA65" s="4" t="str">
        <f ca="1">IFERROR(RANK(order!BA65,order!BA$3:BA$554,0),"")</f>
        <v/>
      </c>
      <c r="BB65" s="4" t="str">
        <f ca="1">IFERROR(RANK(order!BB65,order!BB$3:BB$554,0),"")</f>
        <v/>
      </c>
      <c r="BC65" s="10" t="str">
        <f ca="1">IFERROR(RANK(order!BC65,order!BC$3:BC$554,0),"")</f>
        <v/>
      </c>
      <c r="BD65" s="10" t="str">
        <f ca="1">IFERROR(RANK(order!BD65,order!BD$3:BD$554,0),"")</f>
        <v/>
      </c>
      <c r="BE65" s="10" t="str">
        <f ca="1">IFERROR(RANK(order!BE65,order!BE$3:BE$554,0),"")</f>
        <v/>
      </c>
      <c r="BF65" s="4" t="str">
        <f ca="1">IFERROR(RANK(order!BF65,order!BF$3:BF$554,0),"")</f>
        <v/>
      </c>
      <c r="BG65" s="4" t="str">
        <f ca="1">IFERROR(RANK(order!BG65,order!BG$3:BG$554,0),"")</f>
        <v/>
      </c>
      <c r="BH65" s="4" t="str">
        <f ca="1">IFERROR(RANK(order!BH65,order!BH$3:BH$554,0),"")</f>
        <v/>
      </c>
      <c r="BI65" s="10" t="str">
        <f ca="1">IFERROR(RANK(order!BI65,order!BI$3:BI$554,0),"")</f>
        <v/>
      </c>
      <c r="BJ65" s="10" t="str">
        <f ca="1">IFERROR(RANK(order!BJ65,order!BJ$3:BJ$554,0),"")</f>
        <v/>
      </c>
      <c r="BK65" s="10" t="str">
        <f ca="1">IFERROR(RANK(order!BK65,order!BK$3:BK$554,0),"")</f>
        <v/>
      </c>
      <c r="BL65" s="4" t="str">
        <f ca="1">IFERROR(RANK(order!BL65,order!BL$3:BL$554,0),"")</f>
        <v/>
      </c>
      <c r="BM65" s="4" t="str">
        <f ca="1">IFERROR(RANK(order!BM65,order!BM$3:BM$554,0),"")</f>
        <v/>
      </c>
      <c r="BN65" s="4" t="str">
        <f ca="1">IFERROR(RANK(order!BN65,order!BN$3:BN$554,0),"")</f>
        <v/>
      </c>
      <c r="BO65" s="10" t="str">
        <f ca="1">IFERROR(RANK(order!BO65,order!BO$3:BO$554,0),"")</f>
        <v/>
      </c>
      <c r="BP65" s="10" t="str">
        <f ca="1">IFERROR(RANK(order!BP65,order!BP$3:BP$554,0),"")</f>
        <v/>
      </c>
      <c r="BQ65" s="10" t="str">
        <f ca="1">IFERROR(RANK(order!BQ65,order!BQ$3:BQ$554,0),"")</f>
        <v/>
      </c>
      <c r="BR65" s="4" t="str">
        <f ca="1">IFERROR(RANK(order!BR65,order!BR$3:BR$554,0),"")</f>
        <v/>
      </c>
      <c r="BS65" s="4" t="str">
        <f ca="1">IFERROR(RANK(order!BS65,order!BS$3:BS$554,0),"")</f>
        <v/>
      </c>
      <c r="BT65" s="4" t="str">
        <f ca="1">IFERROR(RANK(order!BT65,order!BT$3:BT$554,0),"")</f>
        <v/>
      </c>
      <c r="BU65" s="95">
        <f t="shared" si="77"/>
        <v>63</v>
      </c>
      <c r="BV65" s="35" t="str">
        <f t="shared" si="78"/>
        <v>E1</v>
      </c>
      <c r="BW65" s="55">
        <f t="shared" ca="1" si="1"/>
        <v>43344</v>
      </c>
      <c r="BX65" s="56" t="str">
        <f t="shared" ca="1" si="2"/>
        <v>Brentford</v>
      </c>
      <c r="BY65" s="56" t="str">
        <f t="shared" ca="1" si="3"/>
        <v>Nott'm Forest</v>
      </c>
      <c r="BZ65" s="57">
        <f t="shared" ca="1" si="4"/>
        <v>2</v>
      </c>
      <c r="CA65" s="57">
        <f t="shared" ca="1" si="5"/>
        <v>1</v>
      </c>
      <c r="CB65" s="58" t="str">
        <f t="shared" ca="1" si="6"/>
        <v>H</v>
      </c>
      <c r="CC65" s="57">
        <f t="shared" ca="1" si="7"/>
        <v>1</v>
      </c>
      <c r="CD65" s="57">
        <f t="shared" ca="1" si="8"/>
        <v>0</v>
      </c>
      <c r="CE65" s="58" t="str">
        <f t="shared" ca="1" si="9"/>
        <v>H</v>
      </c>
      <c r="CF65" s="59" t="str">
        <f t="shared" ca="1" si="10"/>
        <v>P Bankes</v>
      </c>
      <c r="CG65" s="57">
        <f t="shared" ca="1" si="11"/>
        <v>20</v>
      </c>
      <c r="CH65" s="57">
        <f t="shared" ca="1" si="12"/>
        <v>6</v>
      </c>
      <c r="CI65" s="57">
        <f t="shared" ca="1" si="13"/>
        <v>6</v>
      </c>
      <c r="CJ65" s="57">
        <f t="shared" ca="1" si="14"/>
        <v>2</v>
      </c>
      <c r="CK65" s="57">
        <f t="shared" ca="1" si="15"/>
        <v>10</v>
      </c>
      <c r="CL65" s="57">
        <f t="shared" ca="1" si="16"/>
        <v>16</v>
      </c>
      <c r="CM65" s="57">
        <f t="shared" ca="1" si="17"/>
        <v>9</v>
      </c>
      <c r="CN65" s="57">
        <f t="shared" ca="1" si="18"/>
        <v>2</v>
      </c>
      <c r="CO65" s="57">
        <f t="shared" ca="1" si="19"/>
        <v>5</v>
      </c>
      <c r="CP65" s="57">
        <f t="shared" ca="1" si="20"/>
        <v>7</v>
      </c>
      <c r="CQ65" s="57">
        <f t="shared" ca="1" si="21"/>
        <v>0</v>
      </c>
      <c r="CR65" s="57">
        <f t="shared" ca="1" si="22"/>
        <v>0</v>
      </c>
      <c r="CS65" s="60">
        <f t="shared" ca="1" si="23"/>
        <v>1.9</v>
      </c>
      <c r="CT65" s="60">
        <f t="shared" ca="1" si="24"/>
        <v>3.75</v>
      </c>
      <c r="CU65" s="60">
        <f t="shared" ca="1" si="25"/>
        <v>4.33</v>
      </c>
      <c r="CV65" s="60">
        <f t="shared" ca="1" si="26"/>
        <v>1.85</v>
      </c>
      <c r="CW65" s="60">
        <f t="shared" ca="1" si="27"/>
        <v>3.82</v>
      </c>
      <c r="CX65" s="60">
        <f t="shared" ca="1" si="28"/>
        <v>4.47</v>
      </c>
      <c r="CY65" s="60">
        <f t="shared" ca="1" si="29"/>
        <v>1.73</v>
      </c>
      <c r="CZ65" s="60">
        <f t="shared" ca="1" si="30"/>
        <v>2.08</v>
      </c>
      <c r="DA65" s="65">
        <f t="shared" ca="1" si="31"/>
        <v>3</v>
      </c>
      <c r="DB65" s="65">
        <f t="shared" ca="1" si="32"/>
        <v>1</v>
      </c>
      <c r="DC65" s="65">
        <f t="shared" ca="1" si="33"/>
        <v>2</v>
      </c>
      <c r="DD65" s="65">
        <f t="shared" ca="1" si="34"/>
        <v>1</v>
      </c>
      <c r="DE65" s="65">
        <f t="shared" ca="1" si="35"/>
        <v>1</v>
      </c>
      <c r="DF65" s="66" t="str">
        <f t="shared" ca="1" si="36"/>
        <v>D</v>
      </c>
      <c r="DG65" s="66" t="str">
        <f t="shared" ca="1" si="37"/>
        <v>H-H</v>
      </c>
      <c r="DH65" s="66" t="str">
        <f t="shared" ca="1" si="38"/>
        <v>H21</v>
      </c>
      <c r="DI65" s="66" t="str">
        <f t="shared" ca="1" si="39"/>
        <v>H10</v>
      </c>
      <c r="DJ65" s="66" t="str">
        <f t="shared" ca="1" si="40"/>
        <v>D11</v>
      </c>
      <c r="DK65" s="65" t="str">
        <f t="shared" ca="1" si="41"/>
        <v>Yes</v>
      </c>
      <c r="DL65" s="65">
        <f t="shared" ca="1" si="42"/>
        <v>1</v>
      </c>
      <c r="DM65" s="65">
        <f t="shared" ca="1" si="43"/>
        <v>0</v>
      </c>
      <c r="DN65" s="65">
        <f t="shared" ca="1" si="44"/>
        <v>0</v>
      </c>
      <c r="DO65" s="65">
        <f t="shared" ca="1" si="45"/>
        <v>0</v>
      </c>
      <c r="DP65" s="65">
        <f t="shared" ca="1" si="46"/>
        <v>0</v>
      </c>
      <c r="DQ65" s="65">
        <f t="shared" ca="1" si="47"/>
        <v>0</v>
      </c>
      <c r="DR65" s="69">
        <f t="shared" ca="1" si="48"/>
        <v>0.89999999999999991</v>
      </c>
      <c r="DS65" s="69">
        <f t="shared" ca="1" si="49"/>
        <v>-1</v>
      </c>
      <c r="DT65" s="69">
        <f t="shared" ca="1" si="50"/>
        <v>-1</v>
      </c>
      <c r="DU65" s="69">
        <f t="shared" ca="1" si="51"/>
        <v>0.85000000000000009</v>
      </c>
      <c r="DV65" s="69">
        <f t="shared" ca="1" si="52"/>
        <v>-1</v>
      </c>
      <c r="DW65" s="69">
        <f t="shared" ca="1" si="53"/>
        <v>-1</v>
      </c>
      <c r="DX65" s="69">
        <f t="shared" ca="1" si="54"/>
        <v>0.73</v>
      </c>
      <c r="DY65" s="69">
        <f t="shared" ca="1" si="55"/>
        <v>-1</v>
      </c>
      <c r="DZ65" s="72">
        <f t="shared" ca="1" si="56"/>
        <v>102.3929338357441</v>
      </c>
      <c r="EA65" s="72">
        <f t="shared" ca="1" si="57"/>
        <v>102.60342917850208</v>
      </c>
      <c r="EB65" s="72">
        <f t="shared" ca="1" si="58"/>
        <v>105.88039128501556</v>
      </c>
      <c r="EC65" s="65">
        <f t="shared" ca="1" si="59"/>
        <v>0</v>
      </c>
      <c r="ED65" s="65">
        <f t="shared" ca="1" si="60"/>
        <v>0</v>
      </c>
      <c r="EE65" s="65">
        <f t="shared" ca="1" si="61"/>
        <v>0</v>
      </c>
      <c r="EF65" s="65">
        <f t="shared" ca="1" si="62"/>
        <v>0</v>
      </c>
      <c r="EG65" s="65">
        <f t="shared" ca="1" si="63"/>
        <v>0</v>
      </c>
      <c r="EH65" s="65">
        <f t="shared" ca="1" si="64"/>
        <v>0</v>
      </c>
      <c r="EI65" s="429" t="str">
        <f t="shared" ca="1" si="65"/>
        <v>Yes</v>
      </c>
      <c r="EJ65" s="428" t="str">
        <f t="shared" ca="1" si="66"/>
        <v>S</v>
      </c>
      <c r="EK65" s="428" t="str">
        <f t="shared" ca="1" si="67"/>
        <v>Over</v>
      </c>
      <c r="EL65" s="65" t="str">
        <f t="shared" ca="1" si="68"/>
        <v>No</v>
      </c>
      <c r="EM65" s="65" t="str">
        <f t="shared" ca="1" si="69"/>
        <v>Yes</v>
      </c>
      <c r="EN65" s="65">
        <f t="shared" ca="1" si="70"/>
        <v>120</v>
      </c>
      <c r="EO65" s="433">
        <f t="shared" ca="1" si="71"/>
        <v>12</v>
      </c>
      <c r="EP65" s="433">
        <f t="shared" ca="1" si="72"/>
        <v>0</v>
      </c>
      <c r="EQ65" s="433">
        <f t="shared" ca="1" si="73"/>
        <v>11</v>
      </c>
      <c r="ER65" s="433">
        <f t="shared" ca="1" si="74"/>
        <v>26</v>
      </c>
      <c r="ES65" s="433">
        <f t="shared" ca="1" si="75"/>
        <v>8</v>
      </c>
      <c r="ET65" s="433">
        <f t="shared" ca="1" si="76"/>
        <v>26</v>
      </c>
      <c r="EU65" s="433">
        <f ca="1">IF(OR(CO65="",CQ65=""),"",Discipline!$P$3*CO65+Discipline!$X$3*CQ65)</f>
        <v>50</v>
      </c>
      <c r="EV65" s="433">
        <f ca="1">IF(OR(CP65="",CR65=""),"",Discipline!$P$3*CP65+Discipline!$X$3*CR65)</f>
        <v>70</v>
      </c>
    </row>
    <row r="66" spans="1:152" x14ac:dyDescent="0.25">
      <c r="A66" s="10" t="str">
        <f ca="1">IFERROR(RANK(order!A66,order!A$3:A$554,0),"")</f>
        <v/>
      </c>
      <c r="B66" s="10" t="str">
        <f ca="1">IFERROR(RANK(order!B66,order!B$3:B$554,0),"")</f>
        <v/>
      </c>
      <c r="C66" s="10" t="str">
        <f ca="1">IFERROR(RANK(order!C66,order!C$3:C$554,0),"")</f>
        <v/>
      </c>
      <c r="D66" s="4" t="str">
        <f ca="1">IFERROR(RANK(order!D66,order!D$3:D$554,0),"")</f>
        <v/>
      </c>
      <c r="E66" s="4" t="str">
        <f ca="1">IFERROR(RANK(order!E66,order!E$3:E$554,0),"")</f>
        <v/>
      </c>
      <c r="F66" s="4" t="str">
        <f ca="1">IFERROR(RANK(order!F66,order!F$3:F$554,0),"")</f>
        <v/>
      </c>
      <c r="G66" s="10" t="str">
        <f ca="1">IFERROR(RANK(order!G66,order!G$3:G$554,0),"")</f>
        <v/>
      </c>
      <c r="H66" s="10" t="str">
        <f ca="1">IFERROR(RANK(order!H66,order!H$3:H$554,0),"")</f>
        <v/>
      </c>
      <c r="I66" s="10" t="str">
        <f ca="1">IFERROR(RANK(order!I66,order!I$3:I$554,0),"")</f>
        <v/>
      </c>
      <c r="J66" s="4" t="str">
        <f ca="1">IFERROR(RANK(order!J66,order!J$3:J$554,0),"")</f>
        <v/>
      </c>
      <c r="K66" s="4" t="str">
        <f ca="1">IFERROR(RANK(order!K66,order!K$3:K$554,0),"")</f>
        <v/>
      </c>
      <c r="L66" s="4" t="str">
        <f ca="1">IFERROR(RANK(order!L66,order!L$3:L$554,0),"")</f>
        <v/>
      </c>
      <c r="M66" s="10" t="str">
        <f ca="1">IFERROR(RANK(order!M66,order!M$3:M$554,0),"")</f>
        <v/>
      </c>
      <c r="N66" s="10" t="str">
        <f ca="1">IFERROR(RANK(order!N66,order!N$3:N$554,0),"")</f>
        <v/>
      </c>
      <c r="O66" s="10" t="str">
        <f ca="1">IFERROR(RANK(order!O66,order!O$3:O$554,0),"")</f>
        <v/>
      </c>
      <c r="P66" s="4" t="str">
        <f ca="1">IFERROR(RANK(order!P66,order!P$3:P$554,0),"")</f>
        <v/>
      </c>
      <c r="Q66" s="4" t="str">
        <f ca="1">IFERROR(RANK(order!Q66,order!Q$3:Q$554,0),"")</f>
        <v/>
      </c>
      <c r="R66" s="4" t="str">
        <f ca="1">IFERROR(RANK(order!R66,order!R$3:R$554,0),"")</f>
        <v/>
      </c>
      <c r="S66" s="10" t="str">
        <f ca="1">IFERROR(RANK(order!S66,order!S$3:S$554,0),"")</f>
        <v/>
      </c>
      <c r="T66" s="10">
        <f ca="1">IFERROR(RANK(order!T66,order!T$3:T$554,0),"")</f>
        <v>4</v>
      </c>
      <c r="U66" s="10">
        <f ca="1">IFERROR(RANK(order!U66,order!U$3:U$554,0),"")</f>
        <v>7</v>
      </c>
      <c r="V66" s="4">
        <f ca="1">IFERROR(RANK(order!V66,order!V$3:V$554,0),"")</f>
        <v>4</v>
      </c>
      <c r="W66" s="4" t="str">
        <f ca="1">IFERROR(RANK(order!W66,order!W$3:W$554,0),"")</f>
        <v/>
      </c>
      <c r="X66" s="4">
        <f ca="1">IFERROR(RANK(order!X66,order!X$3:X$554,0),"")</f>
        <v>7</v>
      </c>
      <c r="Y66" s="10" t="str">
        <f ca="1">IFERROR(RANK(order!Y66,order!Y$3:Y$554,0),"")</f>
        <v/>
      </c>
      <c r="Z66" s="10" t="str">
        <f ca="1">IFERROR(RANK(order!Z66,order!Z$3:Z$554,0),"")</f>
        <v/>
      </c>
      <c r="AA66" s="10" t="str">
        <f ca="1">IFERROR(RANK(order!AA66,order!AA$3:AA$554,0),"")</f>
        <v/>
      </c>
      <c r="AB66" s="4" t="str">
        <f ca="1">IFERROR(RANK(order!AB66,order!AB$3:AB$554,0),"")</f>
        <v/>
      </c>
      <c r="AC66" s="4" t="str">
        <f ca="1">IFERROR(RANK(order!AC66,order!AC$3:AC$554,0),"")</f>
        <v/>
      </c>
      <c r="AD66" s="4" t="str">
        <f ca="1">IFERROR(RANK(order!AD66,order!AD$3:AD$554,0),"")</f>
        <v/>
      </c>
      <c r="AE66" s="10" t="str">
        <f ca="1">IFERROR(RANK(order!AE66,order!AE$3:AE$554,0),"")</f>
        <v/>
      </c>
      <c r="AF66" s="10" t="str">
        <f ca="1">IFERROR(RANK(order!AF66,order!AF$3:AF$554,0),"")</f>
        <v/>
      </c>
      <c r="AG66" s="10" t="str">
        <f ca="1">IFERROR(RANK(order!AG66,order!AG$3:AG$554,0),"")</f>
        <v/>
      </c>
      <c r="AH66" s="4" t="str">
        <f ca="1">IFERROR(RANK(order!AH66,order!AH$3:AH$554,0),"")</f>
        <v/>
      </c>
      <c r="AI66" s="4" t="str">
        <f ca="1">IFERROR(RANK(order!AI66,order!AI$3:AI$554,0),"")</f>
        <v/>
      </c>
      <c r="AJ66" s="4" t="str">
        <f ca="1">IFERROR(RANK(order!AJ66,order!AJ$3:AJ$554,0),"")</f>
        <v/>
      </c>
      <c r="AK66" s="10" t="str">
        <f ca="1">IFERROR(RANK(order!AK66,order!AK$3:AK$554,0),"")</f>
        <v/>
      </c>
      <c r="AL66" s="10" t="str">
        <f ca="1">IFERROR(RANK(order!AL66,order!AL$3:AL$554,0),"")</f>
        <v/>
      </c>
      <c r="AM66" s="10" t="str">
        <f ca="1">IFERROR(RANK(order!AM66,order!AM$3:AM$554,0),"")</f>
        <v/>
      </c>
      <c r="AN66" s="4" t="str">
        <f ca="1">IFERROR(RANK(order!AN66,order!AN$3:AN$554,0),"")</f>
        <v/>
      </c>
      <c r="AO66" s="4" t="str">
        <f ca="1">IFERROR(RANK(order!AO66,order!AO$3:AO$554,0),"")</f>
        <v/>
      </c>
      <c r="AP66" s="4" t="str">
        <f ca="1">IFERROR(RANK(order!AP66,order!AP$3:AP$554,0),"")</f>
        <v/>
      </c>
      <c r="AQ66" s="10" t="str">
        <f ca="1">IFERROR(RANK(order!AQ66,order!AQ$3:AQ$554,0),"")</f>
        <v/>
      </c>
      <c r="AR66" s="10" t="str">
        <f ca="1">IFERROR(RANK(order!AR66,order!AR$3:AR$554,0),"")</f>
        <v/>
      </c>
      <c r="AS66" s="10" t="str">
        <f ca="1">IFERROR(RANK(order!AS66,order!AS$3:AS$554,0),"")</f>
        <v/>
      </c>
      <c r="AT66" s="4" t="str">
        <f ca="1">IFERROR(RANK(order!AT66,order!AT$3:AT$554,0),"")</f>
        <v/>
      </c>
      <c r="AU66" s="4" t="str">
        <f ca="1">IFERROR(RANK(order!AU66,order!AU$3:AU$554,0),"")</f>
        <v/>
      </c>
      <c r="AV66" s="4" t="str">
        <f ca="1">IFERROR(RANK(order!AV66,order!AV$3:AV$554,0),"")</f>
        <v/>
      </c>
      <c r="AW66" s="10" t="str">
        <f ca="1">IFERROR(RANK(order!AW66,order!AW$3:AW$554,0),"")</f>
        <v/>
      </c>
      <c r="AX66" s="10" t="str">
        <f ca="1">IFERROR(RANK(order!AX66,order!AX$3:AX$554,0),"")</f>
        <v/>
      </c>
      <c r="AY66" s="10" t="str">
        <f ca="1">IFERROR(RANK(order!AY66,order!AY$3:AY$554,0),"")</f>
        <v/>
      </c>
      <c r="AZ66" s="4" t="str">
        <f ca="1">IFERROR(RANK(order!AZ66,order!AZ$3:AZ$554,0),"")</f>
        <v/>
      </c>
      <c r="BA66" s="4" t="str">
        <f ca="1">IFERROR(RANK(order!BA66,order!BA$3:BA$554,0),"")</f>
        <v/>
      </c>
      <c r="BB66" s="4" t="str">
        <f ca="1">IFERROR(RANK(order!BB66,order!BB$3:BB$554,0),"")</f>
        <v/>
      </c>
      <c r="BC66" s="10" t="str">
        <f ca="1">IFERROR(RANK(order!BC66,order!BC$3:BC$554,0),"")</f>
        <v/>
      </c>
      <c r="BD66" s="10" t="str">
        <f ca="1">IFERROR(RANK(order!BD66,order!BD$3:BD$554,0),"")</f>
        <v/>
      </c>
      <c r="BE66" s="10" t="str">
        <f ca="1">IFERROR(RANK(order!BE66,order!BE$3:BE$554,0),"")</f>
        <v/>
      </c>
      <c r="BF66" s="4" t="str">
        <f ca="1">IFERROR(RANK(order!BF66,order!BF$3:BF$554,0),"")</f>
        <v/>
      </c>
      <c r="BG66" s="4" t="str">
        <f ca="1">IFERROR(RANK(order!BG66,order!BG$3:BG$554,0),"")</f>
        <v/>
      </c>
      <c r="BH66" s="4" t="str">
        <f ca="1">IFERROR(RANK(order!BH66,order!BH$3:BH$554,0),"")</f>
        <v/>
      </c>
      <c r="BI66" s="10" t="str">
        <f ca="1">IFERROR(RANK(order!BI66,order!BI$3:BI$554,0),"")</f>
        <v/>
      </c>
      <c r="BJ66" s="10" t="str">
        <f ca="1">IFERROR(RANK(order!BJ66,order!BJ$3:BJ$554,0),"")</f>
        <v/>
      </c>
      <c r="BK66" s="10" t="str">
        <f ca="1">IFERROR(RANK(order!BK66,order!BK$3:BK$554,0),"")</f>
        <v/>
      </c>
      <c r="BL66" s="4" t="str">
        <f ca="1">IFERROR(RANK(order!BL66,order!BL$3:BL$554,0),"")</f>
        <v/>
      </c>
      <c r="BM66" s="4" t="str">
        <f ca="1">IFERROR(RANK(order!BM66,order!BM$3:BM$554,0),"")</f>
        <v/>
      </c>
      <c r="BN66" s="4" t="str">
        <f ca="1">IFERROR(RANK(order!BN66,order!BN$3:BN$554,0),"")</f>
        <v/>
      </c>
      <c r="BO66" s="10" t="str">
        <f ca="1">IFERROR(RANK(order!BO66,order!BO$3:BO$554,0),"")</f>
        <v/>
      </c>
      <c r="BP66" s="10" t="str">
        <f ca="1">IFERROR(RANK(order!BP66,order!BP$3:BP$554,0),"")</f>
        <v/>
      </c>
      <c r="BQ66" s="10" t="str">
        <f ca="1">IFERROR(RANK(order!BQ66,order!BQ$3:BQ$554,0),"")</f>
        <v/>
      </c>
      <c r="BR66" s="4" t="str">
        <f ca="1">IFERROR(RANK(order!BR66,order!BR$3:BR$554,0),"")</f>
        <v/>
      </c>
      <c r="BS66" s="4" t="str">
        <f ca="1">IFERROR(RANK(order!BS66,order!BS$3:BS$554,0),"")</f>
        <v/>
      </c>
      <c r="BT66" s="4" t="str">
        <f ca="1">IFERROR(RANK(order!BT66,order!BT$3:BT$554,0),"")</f>
        <v/>
      </c>
      <c r="BU66" s="95">
        <f t="shared" si="77"/>
        <v>64</v>
      </c>
      <c r="BV66" s="35" t="str">
        <f t="shared" si="78"/>
        <v>E1</v>
      </c>
      <c r="BW66" s="55">
        <f t="shared" ca="1" si="1"/>
        <v>43344</v>
      </c>
      <c r="BX66" s="56" t="str">
        <f t="shared" ca="1" si="2"/>
        <v>Hull</v>
      </c>
      <c r="BY66" s="56" t="str">
        <f t="shared" ca="1" si="3"/>
        <v>Derby</v>
      </c>
      <c r="BZ66" s="57">
        <f t="shared" ca="1" si="4"/>
        <v>1</v>
      </c>
      <c r="CA66" s="57">
        <f t="shared" ca="1" si="5"/>
        <v>2</v>
      </c>
      <c r="CB66" s="58" t="str">
        <f t="shared" ca="1" si="6"/>
        <v>A</v>
      </c>
      <c r="CC66" s="57">
        <f t="shared" ca="1" si="7"/>
        <v>0</v>
      </c>
      <c r="CD66" s="57">
        <f t="shared" ca="1" si="8"/>
        <v>1</v>
      </c>
      <c r="CE66" s="58" t="str">
        <f t="shared" ca="1" si="9"/>
        <v>A</v>
      </c>
      <c r="CF66" s="59" t="str">
        <f t="shared" ca="1" si="10"/>
        <v>J Brooks</v>
      </c>
      <c r="CG66" s="57">
        <f t="shared" ca="1" si="11"/>
        <v>18</v>
      </c>
      <c r="CH66" s="57">
        <f t="shared" ca="1" si="12"/>
        <v>11</v>
      </c>
      <c r="CI66" s="57">
        <f t="shared" ca="1" si="13"/>
        <v>2</v>
      </c>
      <c r="CJ66" s="57">
        <f t="shared" ca="1" si="14"/>
        <v>5</v>
      </c>
      <c r="CK66" s="57">
        <f t="shared" ca="1" si="15"/>
        <v>10</v>
      </c>
      <c r="CL66" s="57">
        <f t="shared" ca="1" si="16"/>
        <v>16</v>
      </c>
      <c r="CM66" s="57">
        <f t="shared" ca="1" si="17"/>
        <v>7</v>
      </c>
      <c r="CN66" s="57">
        <f t="shared" ca="1" si="18"/>
        <v>10</v>
      </c>
      <c r="CO66" s="57">
        <f t="shared" ca="1" si="19"/>
        <v>2</v>
      </c>
      <c r="CP66" s="57">
        <f t="shared" ca="1" si="20"/>
        <v>1</v>
      </c>
      <c r="CQ66" s="57">
        <f t="shared" ca="1" si="21"/>
        <v>0</v>
      </c>
      <c r="CR66" s="57">
        <f t="shared" ca="1" si="22"/>
        <v>0</v>
      </c>
      <c r="CS66" s="60">
        <f t="shared" ca="1" si="23"/>
        <v>2.9</v>
      </c>
      <c r="CT66" s="60">
        <f t="shared" ca="1" si="24"/>
        <v>3.3</v>
      </c>
      <c r="CU66" s="60">
        <f t="shared" ca="1" si="25"/>
        <v>2.62</v>
      </c>
      <c r="CV66" s="60">
        <f t="shared" ca="1" si="26"/>
        <v>2.83</v>
      </c>
      <c r="CW66" s="60">
        <f t="shared" ca="1" si="27"/>
        <v>3.46</v>
      </c>
      <c r="CX66" s="60">
        <f t="shared" ca="1" si="28"/>
        <v>2.6</v>
      </c>
      <c r="CY66" s="60">
        <f t="shared" ca="1" si="29"/>
        <v>2.0299999999999998</v>
      </c>
      <c r="CZ66" s="60">
        <f t="shared" ca="1" si="30"/>
        <v>1.76</v>
      </c>
      <c r="DA66" s="65">
        <f t="shared" ca="1" si="31"/>
        <v>3</v>
      </c>
      <c r="DB66" s="65">
        <f t="shared" ca="1" si="32"/>
        <v>1</v>
      </c>
      <c r="DC66" s="65">
        <f t="shared" ca="1" si="33"/>
        <v>2</v>
      </c>
      <c r="DD66" s="65">
        <f t="shared" ca="1" si="34"/>
        <v>1</v>
      </c>
      <c r="DE66" s="65">
        <f t="shared" ca="1" si="35"/>
        <v>1</v>
      </c>
      <c r="DF66" s="66" t="str">
        <f t="shared" ca="1" si="36"/>
        <v>D</v>
      </c>
      <c r="DG66" s="66" t="str">
        <f t="shared" ca="1" si="37"/>
        <v>A-A</v>
      </c>
      <c r="DH66" s="66" t="str">
        <f t="shared" ca="1" si="38"/>
        <v>A12</v>
      </c>
      <c r="DI66" s="66" t="str">
        <f t="shared" ca="1" si="39"/>
        <v>A01</v>
      </c>
      <c r="DJ66" s="66" t="str">
        <f t="shared" ca="1" si="40"/>
        <v>D11</v>
      </c>
      <c r="DK66" s="65" t="str">
        <f t="shared" ca="1" si="41"/>
        <v>Yes</v>
      </c>
      <c r="DL66" s="65">
        <f t="shared" ca="1" si="42"/>
        <v>0</v>
      </c>
      <c r="DM66" s="65">
        <f t="shared" ca="1" si="43"/>
        <v>1</v>
      </c>
      <c r="DN66" s="65">
        <f t="shared" ca="1" si="44"/>
        <v>0</v>
      </c>
      <c r="DO66" s="65">
        <f t="shared" ca="1" si="45"/>
        <v>0</v>
      </c>
      <c r="DP66" s="65">
        <f t="shared" ca="1" si="46"/>
        <v>0</v>
      </c>
      <c r="DQ66" s="65">
        <f t="shared" ca="1" si="47"/>
        <v>0</v>
      </c>
      <c r="DR66" s="69">
        <f t="shared" ca="1" si="48"/>
        <v>-1</v>
      </c>
      <c r="DS66" s="69">
        <f t="shared" ca="1" si="49"/>
        <v>-1</v>
      </c>
      <c r="DT66" s="69">
        <f t="shared" ca="1" si="50"/>
        <v>1.62</v>
      </c>
      <c r="DU66" s="69">
        <f t="shared" ca="1" si="51"/>
        <v>-1</v>
      </c>
      <c r="DV66" s="69">
        <f t="shared" ca="1" si="52"/>
        <v>-1</v>
      </c>
      <c r="DW66" s="69">
        <f t="shared" ca="1" si="53"/>
        <v>1.6</v>
      </c>
      <c r="DX66" s="69">
        <f t="shared" ca="1" si="54"/>
        <v>1.0299999999999998</v>
      </c>
      <c r="DY66" s="69">
        <f t="shared" ca="1" si="55"/>
        <v>-1</v>
      </c>
      <c r="DZ66" s="72">
        <f t="shared" ca="1" si="56"/>
        <v>102.95372785501766</v>
      </c>
      <c r="EA66" s="72">
        <f t="shared" ca="1" si="57"/>
        <v>102.6989616115211</v>
      </c>
      <c r="EB66" s="72">
        <f t="shared" ca="1" si="58"/>
        <v>106.07926556202419</v>
      </c>
      <c r="EC66" s="65">
        <f t="shared" ca="1" si="59"/>
        <v>0</v>
      </c>
      <c r="ED66" s="65">
        <f t="shared" ca="1" si="60"/>
        <v>0</v>
      </c>
      <c r="EE66" s="65">
        <f t="shared" ca="1" si="61"/>
        <v>0</v>
      </c>
      <c r="EF66" s="65">
        <f t="shared" ca="1" si="62"/>
        <v>0</v>
      </c>
      <c r="EG66" s="65">
        <f t="shared" ca="1" si="63"/>
        <v>0</v>
      </c>
      <c r="EH66" s="65">
        <f t="shared" ca="1" si="64"/>
        <v>0</v>
      </c>
      <c r="EI66" s="429" t="str">
        <f t="shared" ca="1" si="65"/>
        <v>Yes</v>
      </c>
      <c r="EJ66" s="428" t="str">
        <f t="shared" ca="1" si="66"/>
        <v>S</v>
      </c>
      <c r="EK66" s="428" t="str">
        <f t="shared" ca="1" si="67"/>
        <v>Over</v>
      </c>
      <c r="EL66" s="65" t="str">
        <f t="shared" ca="1" si="68"/>
        <v>No</v>
      </c>
      <c r="EM66" s="65" t="str">
        <f t="shared" ca="1" si="69"/>
        <v>Yes</v>
      </c>
      <c r="EN66" s="65">
        <f t="shared" ca="1" si="70"/>
        <v>30</v>
      </c>
      <c r="EO66" s="433">
        <f t="shared" ca="1" si="71"/>
        <v>3</v>
      </c>
      <c r="EP66" s="433">
        <f t="shared" ca="1" si="72"/>
        <v>0</v>
      </c>
      <c r="EQ66" s="433">
        <f t="shared" ca="1" si="73"/>
        <v>17</v>
      </c>
      <c r="ER66" s="433">
        <f t="shared" ca="1" si="74"/>
        <v>29</v>
      </c>
      <c r="ES66" s="433">
        <f t="shared" ca="1" si="75"/>
        <v>7</v>
      </c>
      <c r="ET66" s="433">
        <f t="shared" ca="1" si="76"/>
        <v>26</v>
      </c>
      <c r="EU66" s="433">
        <f ca="1">IF(OR(CO66="",CQ66=""),"",Discipline!$P$3*CO66+Discipline!$X$3*CQ66)</f>
        <v>20</v>
      </c>
      <c r="EV66" s="433">
        <f ca="1">IF(OR(CP66="",CR66=""),"",Discipline!$P$3*CP66+Discipline!$X$3*CR66)</f>
        <v>10</v>
      </c>
    </row>
    <row r="67" spans="1:152" x14ac:dyDescent="0.25">
      <c r="A67" s="10" t="str">
        <f ca="1">IFERROR(RANK(order!A67,order!A$3:A$554,0),"")</f>
        <v/>
      </c>
      <c r="B67" s="10" t="str">
        <f ca="1">IFERROR(RANK(order!B67,order!B$3:B$554,0),"")</f>
        <v/>
      </c>
      <c r="C67" s="10" t="str">
        <f ca="1">IFERROR(RANK(order!C67,order!C$3:C$554,0),"")</f>
        <v/>
      </c>
      <c r="D67" s="4" t="str">
        <f ca="1">IFERROR(RANK(order!D67,order!D$3:D$554,0),"")</f>
        <v/>
      </c>
      <c r="E67" s="4" t="str">
        <f ca="1">IFERROR(RANK(order!E67,order!E$3:E$554,0),"")</f>
        <v/>
      </c>
      <c r="F67" s="4" t="str">
        <f ca="1">IFERROR(RANK(order!F67,order!F$3:F$554,0),"")</f>
        <v/>
      </c>
      <c r="G67" s="10" t="str">
        <f ca="1">IFERROR(RANK(order!G67,order!G$3:G$554,0),"")</f>
        <v/>
      </c>
      <c r="H67" s="10" t="str">
        <f ca="1">IFERROR(RANK(order!H67,order!H$3:H$554,0),"")</f>
        <v/>
      </c>
      <c r="I67" s="10" t="str">
        <f ca="1">IFERROR(RANK(order!I67,order!I$3:I$554,0),"")</f>
        <v/>
      </c>
      <c r="J67" s="4" t="str">
        <f ca="1">IFERROR(RANK(order!J67,order!J$3:J$554,0),"")</f>
        <v/>
      </c>
      <c r="K67" s="4" t="str">
        <f ca="1">IFERROR(RANK(order!K67,order!K$3:K$554,0),"")</f>
        <v/>
      </c>
      <c r="L67" s="4" t="str">
        <f ca="1">IFERROR(RANK(order!L67,order!L$3:L$554,0),"")</f>
        <v/>
      </c>
      <c r="M67" s="10" t="str">
        <f ca="1">IFERROR(RANK(order!M67,order!M$3:M$554,0),"")</f>
        <v/>
      </c>
      <c r="N67" s="10" t="str">
        <f ca="1">IFERROR(RANK(order!N67,order!N$3:N$554,0),"")</f>
        <v/>
      </c>
      <c r="O67" s="10" t="str">
        <f ca="1">IFERROR(RANK(order!O67,order!O$3:O$554,0),"")</f>
        <v/>
      </c>
      <c r="P67" s="4" t="str">
        <f ca="1">IFERROR(RANK(order!P67,order!P$3:P$554,0),"")</f>
        <v/>
      </c>
      <c r="Q67" s="4" t="str">
        <f ca="1">IFERROR(RANK(order!Q67,order!Q$3:Q$554,0),"")</f>
        <v/>
      </c>
      <c r="R67" s="4" t="str">
        <f ca="1">IFERROR(RANK(order!R67,order!R$3:R$554,0),"")</f>
        <v/>
      </c>
      <c r="S67" s="10" t="str">
        <f ca="1">IFERROR(RANK(order!S67,order!S$3:S$554,0),"")</f>
        <v/>
      </c>
      <c r="T67" s="10" t="str">
        <f ca="1">IFERROR(RANK(order!T67,order!T$3:T$554,0),"")</f>
        <v/>
      </c>
      <c r="U67" s="10" t="str">
        <f ca="1">IFERROR(RANK(order!U67,order!U$3:U$554,0),"")</f>
        <v/>
      </c>
      <c r="V67" s="4" t="str">
        <f ca="1">IFERROR(RANK(order!V67,order!V$3:V$554,0),"")</f>
        <v/>
      </c>
      <c r="W67" s="4" t="str">
        <f ca="1">IFERROR(RANK(order!W67,order!W$3:W$554,0),"")</f>
        <v/>
      </c>
      <c r="X67" s="4" t="str">
        <f ca="1">IFERROR(RANK(order!X67,order!X$3:X$554,0),"")</f>
        <v/>
      </c>
      <c r="Y67" s="10" t="str">
        <f ca="1">IFERROR(RANK(order!Y67,order!Y$3:Y$554,0),"")</f>
        <v/>
      </c>
      <c r="Z67" s="10" t="str">
        <f ca="1">IFERROR(RANK(order!Z67,order!Z$3:Z$554,0),"")</f>
        <v/>
      </c>
      <c r="AA67" s="10" t="str">
        <f ca="1">IFERROR(RANK(order!AA67,order!AA$3:AA$554,0),"")</f>
        <v/>
      </c>
      <c r="AB67" s="4" t="str">
        <f ca="1">IFERROR(RANK(order!AB67,order!AB$3:AB$554,0),"")</f>
        <v/>
      </c>
      <c r="AC67" s="4" t="str">
        <f ca="1">IFERROR(RANK(order!AC67,order!AC$3:AC$554,0),"")</f>
        <v/>
      </c>
      <c r="AD67" s="4" t="str">
        <f ca="1">IFERROR(RANK(order!AD67,order!AD$3:AD$554,0),"")</f>
        <v/>
      </c>
      <c r="AE67" s="10" t="str">
        <f ca="1">IFERROR(RANK(order!AE67,order!AE$3:AE$554,0),"")</f>
        <v/>
      </c>
      <c r="AF67" s="10" t="str">
        <f ca="1">IFERROR(RANK(order!AF67,order!AF$3:AF$554,0),"")</f>
        <v/>
      </c>
      <c r="AG67" s="10" t="str">
        <f ca="1">IFERROR(RANK(order!AG67,order!AG$3:AG$554,0),"")</f>
        <v/>
      </c>
      <c r="AH67" s="4">
        <f ca="1">IFERROR(RANK(order!AH67,order!AH$3:AH$554,0),"")</f>
        <v>4</v>
      </c>
      <c r="AI67" s="4" t="str">
        <f ca="1">IFERROR(RANK(order!AI67,order!AI$3:AI$554,0),"")</f>
        <v/>
      </c>
      <c r="AJ67" s="4">
        <f ca="1">IFERROR(RANK(order!AJ67,order!AJ$3:AJ$554,0),"")</f>
        <v>7</v>
      </c>
      <c r="AK67" s="10" t="str">
        <f ca="1">IFERROR(RANK(order!AK67,order!AK$3:AK$554,0),"")</f>
        <v/>
      </c>
      <c r="AL67" s="10" t="str">
        <f ca="1">IFERROR(RANK(order!AL67,order!AL$3:AL$554,0),"")</f>
        <v/>
      </c>
      <c r="AM67" s="10" t="str">
        <f ca="1">IFERROR(RANK(order!AM67,order!AM$3:AM$554,0),"")</f>
        <v/>
      </c>
      <c r="AN67" s="4" t="str">
        <f ca="1">IFERROR(RANK(order!AN67,order!AN$3:AN$554,0),"")</f>
        <v/>
      </c>
      <c r="AO67" s="4" t="str">
        <f ca="1">IFERROR(RANK(order!AO67,order!AO$3:AO$554,0),"")</f>
        <v/>
      </c>
      <c r="AP67" s="4" t="str">
        <f ca="1">IFERROR(RANK(order!AP67,order!AP$3:AP$554,0),"")</f>
        <v/>
      </c>
      <c r="AQ67" s="10" t="str">
        <f ca="1">IFERROR(RANK(order!AQ67,order!AQ$3:AQ$554,0),"")</f>
        <v/>
      </c>
      <c r="AR67" s="10" t="str">
        <f ca="1">IFERROR(RANK(order!AR67,order!AR$3:AR$554,0),"")</f>
        <v/>
      </c>
      <c r="AS67" s="10" t="str">
        <f ca="1">IFERROR(RANK(order!AS67,order!AS$3:AS$554,0),"")</f>
        <v/>
      </c>
      <c r="AT67" s="4" t="str">
        <f ca="1">IFERROR(RANK(order!AT67,order!AT$3:AT$554,0),"")</f>
        <v/>
      </c>
      <c r="AU67" s="4" t="str">
        <f ca="1">IFERROR(RANK(order!AU67,order!AU$3:AU$554,0),"")</f>
        <v/>
      </c>
      <c r="AV67" s="4" t="str">
        <f ca="1">IFERROR(RANK(order!AV67,order!AV$3:AV$554,0),"")</f>
        <v/>
      </c>
      <c r="AW67" s="10" t="str">
        <f ca="1">IFERROR(RANK(order!AW67,order!AW$3:AW$554,0),"")</f>
        <v/>
      </c>
      <c r="AX67" s="10" t="str">
        <f ca="1">IFERROR(RANK(order!AX67,order!AX$3:AX$554,0),"")</f>
        <v/>
      </c>
      <c r="AY67" s="10" t="str">
        <f ca="1">IFERROR(RANK(order!AY67,order!AY$3:AY$554,0),"")</f>
        <v/>
      </c>
      <c r="AZ67" s="4" t="str">
        <f ca="1">IFERROR(RANK(order!AZ67,order!AZ$3:AZ$554,0),"")</f>
        <v/>
      </c>
      <c r="BA67" s="4" t="str">
        <f ca="1">IFERROR(RANK(order!BA67,order!BA$3:BA$554,0),"")</f>
        <v/>
      </c>
      <c r="BB67" s="4" t="str">
        <f ca="1">IFERROR(RANK(order!BB67,order!BB$3:BB$554,0),"")</f>
        <v/>
      </c>
      <c r="BC67" s="10" t="str">
        <f ca="1">IFERROR(RANK(order!BC67,order!BC$3:BC$554,0),"")</f>
        <v/>
      </c>
      <c r="BD67" s="10" t="str">
        <f ca="1">IFERROR(RANK(order!BD67,order!BD$3:BD$554,0),"")</f>
        <v/>
      </c>
      <c r="BE67" s="10" t="str">
        <f ca="1">IFERROR(RANK(order!BE67,order!BE$3:BE$554,0),"")</f>
        <v/>
      </c>
      <c r="BF67" s="4" t="str">
        <f ca="1">IFERROR(RANK(order!BF67,order!BF$3:BF$554,0),"")</f>
        <v/>
      </c>
      <c r="BG67" s="4" t="str">
        <f ca="1">IFERROR(RANK(order!BG67,order!BG$3:BG$554,0),"")</f>
        <v/>
      </c>
      <c r="BH67" s="4" t="str">
        <f ca="1">IFERROR(RANK(order!BH67,order!BH$3:BH$554,0),"")</f>
        <v/>
      </c>
      <c r="BI67" s="10" t="str">
        <f ca="1">IFERROR(RANK(order!BI67,order!BI$3:BI$554,0),"")</f>
        <v/>
      </c>
      <c r="BJ67" s="10" t="str">
        <f ca="1">IFERROR(RANK(order!BJ67,order!BJ$3:BJ$554,0),"")</f>
        <v/>
      </c>
      <c r="BK67" s="10" t="str">
        <f ca="1">IFERROR(RANK(order!BK67,order!BK$3:BK$554,0),"")</f>
        <v/>
      </c>
      <c r="BL67" s="4" t="str">
        <f ca="1">IFERROR(RANK(order!BL67,order!BL$3:BL$554,0),"")</f>
        <v/>
      </c>
      <c r="BM67" s="4">
        <f ca="1">IFERROR(RANK(order!BM67,order!BM$3:BM$554,0),"")</f>
        <v>4</v>
      </c>
      <c r="BN67" s="4">
        <f ca="1">IFERROR(RANK(order!BN67,order!BN$3:BN$554,0),"")</f>
        <v>7</v>
      </c>
      <c r="BO67" s="10" t="str">
        <f ca="1">IFERROR(RANK(order!BO67,order!BO$3:BO$554,0),"")</f>
        <v/>
      </c>
      <c r="BP67" s="10" t="str">
        <f ca="1">IFERROR(RANK(order!BP67,order!BP$3:BP$554,0),"")</f>
        <v/>
      </c>
      <c r="BQ67" s="10" t="str">
        <f ca="1">IFERROR(RANK(order!BQ67,order!BQ$3:BQ$554,0),"")</f>
        <v/>
      </c>
      <c r="BR67" s="4" t="str">
        <f ca="1">IFERROR(RANK(order!BR67,order!BR$3:BR$554,0),"")</f>
        <v/>
      </c>
      <c r="BS67" s="4" t="str">
        <f ca="1">IFERROR(RANK(order!BS67,order!BS$3:BS$554,0),"")</f>
        <v/>
      </c>
      <c r="BT67" s="4" t="str">
        <f ca="1">IFERROR(RANK(order!BT67,order!BT$3:BT$554,0),"")</f>
        <v/>
      </c>
      <c r="BU67" s="95">
        <f t="shared" si="77"/>
        <v>65</v>
      </c>
      <c r="BV67" s="35" t="str">
        <f t="shared" si="78"/>
        <v>E1</v>
      </c>
      <c r="BW67" s="55">
        <f t="shared" ref="BW67:BW130" ca="1" si="81">HLOOKUP(BW$2,INDIRECT("'[all-euro-data-2018-2019.xlsx]"&amp;$BV67&amp;"'!$A$1:$BM$553"),ROW()-1,FALSE)</f>
        <v>43344</v>
      </c>
      <c r="BX67" s="56" t="str">
        <f t="shared" ref="BX67:BX130" ca="1" si="82">IF(EI67="No","",HLOOKUP(BX$2,INDIRECT("'[all-euro-data-2018-2019.xlsx]"&amp;$BV67&amp;"'!$A$1:$BM$553"),ROW()-1,FALSE))</f>
        <v>Millwall</v>
      </c>
      <c r="BY67" s="56" t="str">
        <f t="shared" ref="BY67:BY130" ca="1" si="83">IF(EI67="No","",HLOOKUP(BY$2,INDIRECT("'[all-euro-data-2018-2019.xlsx]"&amp;$BV67&amp;"'!$A$1:$BM$553"),ROW()-1,FALSE))</f>
        <v>Swansea</v>
      </c>
      <c r="BZ67" s="57">
        <f t="shared" ref="BZ67:BZ130" ca="1" si="84">IF(EI67="No","",HLOOKUP(BZ$2,INDIRECT("'[all-euro-data-2018-2019.xlsx]"&amp;$BV67&amp;"'!$A$1:$BM$553"),ROW()-1,FALSE))</f>
        <v>1</v>
      </c>
      <c r="CA67" s="57">
        <f t="shared" ref="CA67:CA130" ca="1" si="85">IF(EI67="No","",HLOOKUP(CA$2,INDIRECT("'[all-euro-data-2018-2019.xlsx]"&amp;$BV67&amp;"'!$A$1:$BM$553"),ROW()-1,FALSE))</f>
        <v>2</v>
      </c>
      <c r="CB67" s="58" t="str">
        <f t="shared" ref="CB67:CB130" ca="1" si="86">IF(EI67="No","",HLOOKUP(CB$2,INDIRECT("'[all-euro-data-2018-2019.xlsx]"&amp;$BV67&amp;"'!$A$1:$BM$553"),ROW()-1,FALSE))</f>
        <v>A</v>
      </c>
      <c r="CC67" s="57">
        <f t="shared" ref="CC67:CC130" ca="1" si="87">IF(EI67="No","",HLOOKUP(CC$2,INDIRECT("'[all-euro-data-2018-2019.xlsx]"&amp;$BV67&amp;"'!$A$1:$BM$553"),ROW()-1,FALSE))</f>
        <v>0</v>
      </c>
      <c r="CD67" s="57">
        <f t="shared" ref="CD67:CD130" ca="1" si="88">IF(EI67="No","",HLOOKUP(CD$2,INDIRECT("'[all-euro-data-2018-2019.xlsx]"&amp;$BV67&amp;"'!$A$1:$BM$553"),ROW()-1,FALSE))</f>
        <v>0</v>
      </c>
      <c r="CE67" s="58" t="str">
        <f t="shared" ref="CE67:CE130" ca="1" si="89">IF(EI67="No","",HLOOKUP(CE$2,INDIRECT("'[all-euro-data-2018-2019.xlsx]"&amp;$BV67&amp;"'!$A$1:$BM$553"),ROW()-1,FALSE))</f>
        <v>D</v>
      </c>
      <c r="CF67" s="59" t="str">
        <f t="shared" ref="CF67:CF130" ca="1" si="90">IF(EI67="No","",HLOOKUP(CF$2,INDIRECT("'[all-euro-data-2018-2019.xlsx]"&amp;$BV67&amp;"'!$A$1:$BM$553"),ROW()-1,FALSE))</f>
        <v>G Scott</v>
      </c>
      <c r="CG67" s="57">
        <f t="shared" ref="CG67:CG130" ca="1" si="91">IF(EI67="No","",HLOOKUP(CG$2,INDIRECT("'[all-euro-data-2018-2019.xlsx]"&amp;$BV67&amp;"'!$A$1:$BM$553"),ROW()-1,FALSE))</f>
        <v>11</v>
      </c>
      <c r="CH67" s="57">
        <f t="shared" ref="CH67:CH130" ca="1" si="92">IF(EI67="No","",HLOOKUP(CH$2,INDIRECT("'[all-euro-data-2018-2019.xlsx]"&amp;$BV67&amp;"'!$A$1:$BM$553"),ROW()-1,FALSE))</f>
        <v>8</v>
      </c>
      <c r="CI67" s="57">
        <f t="shared" ref="CI67:CI130" ca="1" si="93">IF(EI67="No","",HLOOKUP(CI$2,INDIRECT("'[all-euro-data-2018-2019.xlsx]"&amp;$BV67&amp;"'!$A$1:$BM$553"),ROW()-1,FALSE))</f>
        <v>2</v>
      </c>
      <c r="CJ67" s="57">
        <f t="shared" ref="CJ67:CJ130" ca="1" si="94">IF(EI67="No","",HLOOKUP(CJ$2,INDIRECT("'[all-euro-data-2018-2019.xlsx]"&amp;$BV67&amp;"'!$A$1:$BM$553"),ROW()-1,FALSE))</f>
        <v>2</v>
      </c>
      <c r="CK67" s="57">
        <f t="shared" ref="CK67:CK130" ca="1" si="95">IF(EI67="No","",HLOOKUP(CK$2,INDIRECT("'[all-euro-data-2018-2019.xlsx]"&amp;$BV67&amp;"'!$A$1:$BM$553"),ROW()-1,FALSE))</f>
        <v>12</v>
      </c>
      <c r="CL67" s="57">
        <f t="shared" ref="CL67:CL130" ca="1" si="96">IF(EI67="No","",HLOOKUP(CL$2,INDIRECT("'[all-euro-data-2018-2019.xlsx]"&amp;$BV67&amp;"'!$A$1:$BM$553"),ROW()-1,FALSE))</f>
        <v>8</v>
      </c>
      <c r="CM67" s="57">
        <f t="shared" ref="CM67:CM130" ca="1" si="97">IF(EI67="No","",HLOOKUP(CM$2,INDIRECT("'[all-euro-data-2018-2019.xlsx]"&amp;$BV67&amp;"'!$A$1:$BM$553"),ROW()-1,FALSE))</f>
        <v>5</v>
      </c>
      <c r="CN67" s="57">
        <f t="shared" ref="CN67:CN130" ca="1" si="98">IF(EI67="No","",HLOOKUP(CN$2,INDIRECT("'[all-euro-data-2018-2019.xlsx]"&amp;$BV67&amp;"'!$A$1:$BM$553"),ROW()-1,FALSE))</f>
        <v>3</v>
      </c>
      <c r="CO67" s="57">
        <f t="shared" ref="CO67:CO130" ca="1" si="99">IF(EI67="No","",HLOOKUP(CO$2,INDIRECT("'[all-euro-data-2018-2019.xlsx]"&amp;$BV67&amp;"'!$A$1:$BM$553"),ROW()-1,FALSE))</f>
        <v>1</v>
      </c>
      <c r="CP67" s="57">
        <f t="shared" ref="CP67:CP130" ca="1" si="100">IF(EI67="No","",HLOOKUP(CP$2,INDIRECT("'[all-euro-data-2018-2019.xlsx]"&amp;$BV67&amp;"'!$A$1:$BM$553"),ROW()-1,FALSE))</f>
        <v>1</v>
      </c>
      <c r="CQ67" s="57">
        <f t="shared" ref="CQ67:CQ130" ca="1" si="101">IF(EI67="No","",HLOOKUP(CQ$2,INDIRECT("'[all-euro-data-2018-2019.xlsx]"&amp;$BV67&amp;"'!$A$1:$BM$553"),ROW()-1,FALSE))</f>
        <v>0</v>
      </c>
      <c r="CR67" s="57">
        <f t="shared" ref="CR67:CR130" ca="1" si="102">IF(EI67="No","",HLOOKUP(CR$2,INDIRECT("'[all-euro-data-2018-2019.xlsx]"&amp;$BV67&amp;"'!$A$1:$BM$553"),ROW()-1,FALSE))</f>
        <v>1</v>
      </c>
      <c r="CS67" s="60">
        <f t="shared" ref="CS67:CS130" ca="1" si="103">IF(EI67="No","",IF(HLOOKUP(CS$2,INDIRECT("'[all-euro-data-2018-2019.xlsx]"&amp;$BV67&amp;"'!$A$1:$BM$553"),ROW()-1,FALSE)=0,1,HLOOKUP(CS$2,INDIRECT("'[all-euro-data-2018-2019.xlsx]"&amp;$BV67&amp;"'!$A$1:$BM$553"),ROW()-1,FALSE)))</f>
        <v>2.2000000000000002</v>
      </c>
      <c r="CT67" s="60">
        <f t="shared" ref="CT67:CT130" ca="1" si="104">IF(EI67="No","",IF(HLOOKUP(CT$2,INDIRECT("'[all-euro-data-2018-2019.xlsx]"&amp;$BV67&amp;"'!$A$1:$BM$553"),ROW()-1,FALSE)=0,1,HLOOKUP(CT$2,INDIRECT("'[all-euro-data-2018-2019.xlsx]"&amp;$BV67&amp;"'!$A$1:$BM$553"),ROW()-1,FALSE)))</f>
        <v>3.3</v>
      </c>
      <c r="CU67" s="60">
        <f t="shared" ref="CU67:CU130" ca="1" si="105">IF(EI67="No","",IF(HLOOKUP(CU$2,INDIRECT("'[all-euro-data-2018-2019.xlsx]"&amp;$BV67&amp;"'!$A$1:$BM$553"),ROW()-1,FALSE)=0,1,HLOOKUP(CU$2,INDIRECT("'[all-euro-data-2018-2019.xlsx]"&amp;$BV67&amp;"'!$A$1:$BM$553"),ROW()-1,FALSE)))</f>
        <v>3.75</v>
      </c>
      <c r="CV67" s="60">
        <f t="shared" ref="CV67:CV130" ca="1" si="106">IF(EI67="No","",IF(HLOOKUP(CV$2,INDIRECT("'[all-euro-data-2018-2019.xlsx]"&amp;$BV67&amp;"'!$A$1:$BM$553"),ROW()-1,FALSE)=0,1,HLOOKUP(CV$2,INDIRECT("'[all-euro-data-2018-2019.xlsx]"&amp;$BV67&amp;"'!$A$1:$BM$553"),ROW()-1,FALSE)))</f>
        <v>2.21</v>
      </c>
      <c r="CW67" s="60">
        <f t="shared" ref="CW67:CW130" ca="1" si="107">IF(EI67="No","",IF(HLOOKUP(CW$2,INDIRECT("'[all-euro-data-2018-2019.xlsx]"&amp;$BV67&amp;"'!$A$1:$BM$553"),ROW()-1,FALSE)=0,1,HLOOKUP(CW$2,INDIRECT("'[all-euro-data-2018-2019.xlsx]"&amp;$BV67&amp;"'!$A$1:$BM$553"),ROW()-1,FALSE)))</f>
        <v>3.29</v>
      </c>
      <c r="CX67" s="60">
        <f t="shared" ref="CX67:CX130" ca="1" si="108">IF(EI67="No","",IF(HLOOKUP(CX$2,INDIRECT("'[all-euro-data-2018-2019.xlsx]"&amp;$BV67&amp;"'!$A$1:$BM$553"),ROW()-1,FALSE)=0,1,HLOOKUP(CX$2,INDIRECT("'[all-euro-data-2018-2019.xlsx]"&amp;$BV67&amp;"'!$A$1:$BM$553"),ROW()-1,FALSE)))</f>
        <v>3.74</v>
      </c>
      <c r="CY67" s="60">
        <f t="shared" ref="CY67:CY130" ca="1" si="109">IF(EI67="No","",IF(HLOOKUP(CY$2,INDIRECT("'[all-euro-data-2018-2019.xlsx]"&amp;$BV67&amp;"'!$A$1:$BM$553"),ROW()-1,FALSE)=0,1,HLOOKUP(CY$2,INDIRECT("'[all-euro-data-2018-2019.xlsx]"&amp;$BV67&amp;"'!$A$1:$BM$553"),ROW()-1,FALSE)))</f>
        <v>2.13</v>
      </c>
      <c r="CZ67" s="60">
        <f t="shared" ref="CZ67:CZ130" ca="1" si="110">IF(EI67="No","",IF(HLOOKUP(CZ$2,INDIRECT("'[all-euro-data-2018-2019.xlsx]"&amp;$BV67&amp;"'!$A$1:$BM$553"),ROW()-1,FALSE)=0,1,HLOOKUP(CZ$2,INDIRECT("'[all-euro-data-2018-2019.xlsx]"&amp;$BV67&amp;"'!$A$1:$BM$553"),ROW()-1,FALSE)))</f>
        <v>1.69</v>
      </c>
      <c r="DA67" s="65">
        <f t="shared" ca="1" si="31"/>
        <v>3</v>
      </c>
      <c r="DB67" s="65">
        <f t="shared" ca="1" si="32"/>
        <v>0</v>
      </c>
      <c r="DC67" s="65">
        <f t="shared" ca="1" si="33"/>
        <v>3</v>
      </c>
      <c r="DD67" s="65">
        <f t="shared" ca="1" si="34"/>
        <v>1</v>
      </c>
      <c r="DE67" s="65">
        <f t="shared" ca="1" si="35"/>
        <v>2</v>
      </c>
      <c r="DF67" s="66" t="str">
        <f t="shared" ca="1" si="36"/>
        <v>A</v>
      </c>
      <c r="DG67" s="66" t="str">
        <f t="shared" ca="1" si="37"/>
        <v>D-A</v>
      </c>
      <c r="DH67" s="66" t="str">
        <f t="shared" ca="1" si="38"/>
        <v>A12</v>
      </c>
      <c r="DI67" s="66" t="str">
        <f t="shared" ca="1" si="39"/>
        <v>D00</v>
      </c>
      <c r="DJ67" s="66" t="str">
        <f t="shared" ca="1" si="40"/>
        <v>A12</v>
      </c>
      <c r="DK67" s="65" t="str">
        <f t="shared" ca="1" si="41"/>
        <v>Yes</v>
      </c>
      <c r="DL67" s="65">
        <f t="shared" ca="1" si="42"/>
        <v>0</v>
      </c>
      <c r="DM67" s="65">
        <f t="shared" ca="1" si="43"/>
        <v>0</v>
      </c>
      <c r="DN67" s="65">
        <f t="shared" ca="1" si="44"/>
        <v>0</v>
      </c>
      <c r="DO67" s="65">
        <f t="shared" ca="1" si="45"/>
        <v>0</v>
      </c>
      <c r="DP67" s="65">
        <f t="shared" ca="1" si="46"/>
        <v>0</v>
      </c>
      <c r="DQ67" s="65">
        <f t="shared" ca="1" si="47"/>
        <v>0</v>
      </c>
      <c r="DR67" s="69">
        <f t="shared" ca="1" si="48"/>
        <v>-1</v>
      </c>
      <c r="DS67" s="69">
        <f t="shared" ca="1" si="49"/>
        <v>-1</v>
      </c>
      <c r="DT67" s="69">
        <f t="shared" ca="1" si="50"/>
        <v>2.75</v>
      </c>
      <c r="DU67" s="69">
        <f t="shared" ca="1" si="51"/>
        <v>-1</v>
      </c>
      <c r="DV67" s="69">
        <f t="shared" ca="1" si="52"/>
        <v>-1</v>
      </c>
      <c r="DW67" s="69">
        <f t="shared" ca="1" si="53"/>
        <v>2.74</v>
      </c>
      <c r="DX67" s="69">
        <f t="shared" ca="1" si="54"/>
        <v>1.1299999999999999</v>
      </c>
      <c r="DY67" s="69">
        <f t="shared" ca="1" si="55"/>
        <v>-1</v>
      </c>
      <c r="DZ67" s="72">
        <f t="shared" ca="1" si="56"/>
        <v>102.42424242424242</v>
      </c>
      <c r="EA67" s="72">
        <f t="shared" ca="1" si="57"/>
        <v>102.38197347083455</v>
      </c>
      <c r="EB67" s="72">
        <f t="shared" ca="1" si="58"/>
        <v>106.11995444064783</v>
      </c>
      <c r="EC67" s="65">
        <f t="shared" ca="1" si="59"/>
        <v>0</v>
      </c>
      <c r="ED67" s="65">
        <f t="shared" ca="1" si="60"/>
        <v>0</v>
      </c>
      <c r="EE67" s="65">
        <f t="shared" ca="1" si="61"/>
        <v>0</v>
      </c>
      <c r="EF67" s="65">
        <f t="shared" ca="1" si="62"/>
        <v>0</v>
      </c>
      <c r="EG67" s="65">
        <f t="shared" ca="1" si="63"/>
        <v>0</v>
      </c>
      <c r="EH67" s="65">
        <f t="shared" ca="1" si="64"/>
        <v>0</v>
      </c>
      <c r="EI67" s="429" t="str">
        <f t="shared" ca="1" si="65"/>
        <v>Yes</v>
      </c>
      <c r="EJ67" s="428" t="str">
        <f t="shared" ca="1" si="66"/>
        <v>S</v>
      </c>
      <c r="EK67" s="428" t="str">
        <f t="shared" ca="1" si="67"/>
        <v>Over</v>
      </c>
      <c r="EL67" s="65" t="str">
        <f t="shared" ca="1" si="68"/>
        <v>No</v>
      </c>
      <c r="EM67" s="65" t="str">
        <f t="shared" ca="1" si="69"/>
        <v>Yes</v>
      </c>
      <c r="EN67" s="65">
        <f t="shared" ca="1" si="70"/>
        <v>45</v>
      </c>
      <c r="EO67" s="433">
        <f t="shared" ca="1" si="71"/>
        <v>2</v>
      </c>
      <c r="EP67" s="433">
        <f t="shared" ca="1" si="72"/>
        <v>1</v>
      </c>
      <c r="EQ67" s="433">
        <f t="shared" ca="1" si="73"/>
        <v>8</v>
      </c>
      <c r="ER67" s="433">
        <f t="shared" ca="1" si="74"/>
        <v>19</v>
      </c>
      <c r="ES67" s="433">
        <f t="shared" ca="1" si="75"/>
        <v>4</v>
      </c>
      <c r="ET67" s="433">
        <f t="shared" ca="1" si="76"/>
        <v>20</v>
      </c>
      <c r="EU67" s="433">
        <f ca="1">IF(OR(CO67="",CQ67=""),"",Discipline!$P$3*CO67+Discipline!$X$3*CQ67)</f>
        <v>10</v>
      </c>
      <c r="EV67" s="433">
        <f ca="1">IF(OR(CP67="",CR67=""),"",Discipline!$P$3*CP67+Discipline!$X$3*CR67)</f>
        <v>35</v>
      </c>
    </row>
    <row r="68" spans="1:152" x14ac:dyDescent="0.25">
      <c r="A68" s="10" t="str">
        <f ca="1">IFERROR(RANK(order!A68,order!A$3:A$554,0),"")</f>
        <v/>
      </c>
      <c r="B68" s="10" t="str">
        <f ca="1">IFERROR(RANK(order!B68,order!B$3:B$554,0),"")</f>
        <v/>
      </c>
      <c r="C68" s="10" t="str">
        <f ca="1">IFERROR(RANK(order!C68,order!C$3:C$554,0),"")</f>
        <v/>
      </c>
      <c r="D68" s="4" t="str">
        <f ca="1">IFERROR(RANK(order!D68,order!D$3:D$554,0),"")</f>
        <v/>
      </c>
      <c r="E68" s="4" t="str">
        <f ca="1">IFERROR(RANK(order!E68,order!E$3:E$554,0),"")</f>
        <v/>
      </c>
      <c r="F68" s="4" t="str">
        <f ca="1">IFERROR(RANK(order!F68,order!F$3:F$554,0),"")</f>
        <v/>
      </c>
      <c r="G68" s="10" t="str">
        <f ca="1">IFERROR(RANK(order!G68,order!G$3:G$554,0),"")</f>
        <v/>
      </c>
      <c r="H68" s="10" t="str">
        <f ca="1">IFERROR(RANK(order!H68,order!H$3:H$554,0),"")</f>
        <v/>
      </c>
      <c r="I68" s="10" t="str">
        <f ca="1">IFERROR(RANK(order!I68,order!I$3:I$554,0),"")</f>
        <v/>
      </c>
      <c r="J68" s="4" t="str">
        <f ca="1">IFERROR(RANK(order!J68,order!J$3:J$554,0),"")</f>
        <v/>
      </c>
      <c r="K68" s="4">
        <f ca="1">IFERROR(RANK(order!K68,order!K$3:K$554,0),"")</f>
        <v>4</v>
      </c>
      <c r="L68" s="4">
        <f ca="1">IFERROR(RANK(order!L68,order!L$3:L$554,0),"")</f>
        <v>7</v>
      </c>
      <c r="M68" s="10" t="str">
        <f ca="1">IFERROR(RANK(order!M68,order!M$3:M$554,0),"")</f>
        <v/>
      </c>
      <c r="N68" s="10" t="str">
        <f ca="1">IFERROR(RANK(order!N68,order!N$3:N$554,0),"")</f>
        <v/>
      </c>
      <c r="O68" s="10" t="str">
        <f ca="1">IFERROR(RANK(order!O68,order!O$3:O$554,0),"")</f>
        <v/>
      </c>
      <c r="P68" s="4" t="str">
        <f ca="1">IFERROR(RANK(order!P68,order!P$3:P$554,0),"")</f>
        <v/>
      </c>
      <c r="Q68" s="4" t="str">
        <f ca="1">IFERROR(RANK(order!Q68,order!Q$3:Q$554,0),"")</f>
        <v/>
      </c>
      <c r="R68" s="4" t="str">
        <f ca="1">IFERROR(RANK(order!R68,order!R$3:R$554,0),"")</f>
        <v/>
      </c>
      <c r="S68" s="10" t="str">
        <f ca="1">IFERROR(RANK(order!S68,order!S$3:S$554,0),"")</f>
        <v/>
      </c>
      <c r="T68" s="10" t="str">
        <f ca="1">IFERROR(RANK(order!T68,order!T$3:T$554,0),"")</f>
        <v/>
      </c>
      <c r="U68" s="10" t="str">
        <f ca="1">IFERROR(RANK(order!U68,order!U$3:U$554,0),"")</f>
        <v/>
      </c>
      <c r="V68" s="4" t="str">
        <f ca="1">IFERROR(RANK(order!V68,order!V$3:V$554,0),"")</f>
        <v/>
      </c>
      <c r="W68" s="4" t="str">
        <f ca="1">IFERROR(RANK(order!W68,order!W$3:W$554,0),"")</f>
        <v/>
      </c>
      <c r="X68" s="4" t="str">
        <f ca="1">IFERROR(RANK(order!X68,order!X$3:X$554,0),"")</f>
        <v/>
      </c>
      <c r="Y68" s="10" t="str">
        <f ca="1">IFERROR(RANK(order!Y68,order!Y$3:Y$554,0),"")</f>
        <v/>
      </c>
      <c r="Z68" s="10" t="str">
        <f ca="1">IFERROR(RANK(order!Z68,order!Z$3:Z$554,0),"")</f>
        <v/>
      </c>
      <c r="AA68" s="10" t="str">
        <f ca="1">IFERROR(RANK(order!AA68,order!AA$3:AA$554,0),"")</f>
        <v/>
      </c>
      <c r="AB68" s="4" t="str">
        <f ca="1">IFERROR(RANK(order!AB68,order!AB$3:AB$554,0),"")</f>
        <v/>
      </c>
      <c r="AC68" s="4" t="str">
        <f ca="1">IFERROR(RANK(order!AC68,order!AC$3:AC$554,0),"")</f>
        <v/>
      </c>
      <c r="AD68" s="4" t="str">
        <f ca="1">IFERROR(RANK(order!AD68,order!AD$3:AD$554,0),"")</f>
        <v/>
      </c>
      <c r="AE68" s="10" t="str">
        <f ca="1">IFERROR(RANK(order!AE68,order!AE$3:AE$554,0),"")</f>
        <v/>
      </c>
      <c r="AF68" s="10" t="str">
        <f ca="1">IFERROR(RANK(order!AF68,order!AF$3:AF$554,0),"")</f>
        <v/>
      </c>
      <c r="AG68" s="10" t="str">
        <f ca="1">IFERROR(RANK(order!AG68,order!AG$3:AG$554,0),"")</f>
        <v/>
      </c>
      <c r="AH68" s="4" t="str">
        <f ca="1">IFERROR(RANK(order!AH68,order!AH$3:AH$554,0),"")</f>
        <v/>
      </c>
      <c r="AI68" s="4" t="str">
        <f ca="1">IFERROR(RANK(order!AI68,order!AI$3:AI$554,0),"")</f>
        <v/>
      </c>
      <c r="AJ68" s="4" t="str">
        <f ca="1">IFERROR(RANK(order!AJ68,order!AJ$3:AJ$554,0),"")</f>
        <v/>
      </c>
      <c r="AK68" s="10" t="str">
        <f ca="1">IFERROR(RANK(order!AK68,order!AK$3:AK$554,0),"")</f>
        <v/>
      </c>
      <c r="AL68" s="10" t="str">
        <f ca="1">IFERROR(RANK(order!AL68,order!AL$3:AL$554,0),"")</f>
        <v/>
      </c>
      <c r="AM68" s="10" t="str">
        <f ca="1">IFERROR(RANK(order!AM68,order!AM$3:AM$554,0),"")</f>
        <v/>
      </c>
      <c r="AN68" s="4" t="str">
        <f ca="1">IFERROR(RANK(order!AN68,order!AN$3:AN$554,0),"")</f>
        <v/>
      </c>
      <c r="AO68" s="4" t="str">
        <f ca="1">IFERROR(RANK(order!AO68,order!AO$3:AO$554,0),"")</f>
        <v/>
      </c>
      <c r="AP68" s="4" t="str">
        <f ca="1">IFERROR(RANK(order!AP68,order!AP$3:AP$554,0),"")</f>
        <v/>
      </c>
      <c r="AQ68" s="10">
        <f ca="1">IFERROR(RANK(order!AQ68,order!AQ$3:AQ$554,0),"")</f>
        <v>4</v>
      </c>
      <c r="AR68" s="10" t="str">
        <f ca="1">IFERROR(RANK(order!AR68,order!AR$3:AR$554,0),"")</f>
        <v/>
      </c>
      <c r="AS68" s="10">
        <f ca="1">IFERROR(RANK(order!AS68,order!AS$3:AS$554,0),"")</f>
        <v>7</v>
      </c>
      <c r="AT68" s="4" t="str">
        <f ca="1">IFERROR(RANK(order!AT68,order!AT$3:AT$554,0),"")</f>
        <v/>
      </c>
      <c r="AU68" s="4" t="str">
        <f ca="1">IFERROR(RANK(order!AU68,order!AU$3:AU$554,0),"")</f>
        <v/>
      </c>
      <c r="AV68" s="4" t="str">
        <f ca="1">IFERROR(RANK(order!AV68,order!AV$3:AV$554,0),"")</f>
        <v/>
      </c>
      <c r="AW68" s="10" t="str">
        <f ca="1">IFERROR(RANK(order!AW68,order!AW$3:AW$554,0),"")</f>
        <v/>
      </c>
      <c r="AX68" s="10" t="str">
        <f ca="1">IFERROR(RANK(order!AX68,order!AX$3:AX$554,0),"")</f>
        <v/>
      </c>
      <c r="AY68" s="10" t="str">
        <f ca="1">IFERROR(RANK(order!AY68,order!AY$3:AY$554,0),"")</f>
        <v/>
      </c>
      <c r="AZ68" s="4" t="str">
        <f ca="1">IFERROR(RANK(order!AZ68,order!AZ$3:AZ$554,0),"")</f>
        <v/>
      </c>
      <c r="BA68" s="4" t="str">
        <f ca="1">IFERROR(RANK(order!BA68,order!BA$3:BA$554,0),"")</f>
        <v/>
      </c>
      <c r="BB68" s="4" t="str">
        <f ca="1">IFERROR(RANK(order!BB68,order!BB$3:BB$554,0),"")</f>
        <v/>
      </c>
      <c r="BC68" s="10" t="str">
        <f ca="1">IFERROR(RANK(order!BC68,order!BC$3:BC$554,0),"")</f>
        <v/>
      </c>
      <c r="BD68" s="10" t="str">
        <f ca="1">IFERROR(RANK(order!BD68,order!BD$3:BD$554,0),"")</f>
        <v/>
      </c>
      <c r="BE68" s="10" t="str">
        <f ca="1">IFERROR(RANK(order!BE68,order!BE$3:BE$554,0),"")</f>
        <v/>
      </c>
      <c r="BF68" s="4" t="str">
        <f ca="1">IFERROR(RANK(order!BF68,order!BF$3:BF$554,0),"")</f>
        <v/>
      </c>
      <c r="BG68" s="4" t="str">
        <f ca="1">IFERROR(RANK(order!BG68,order!BG$3:BG$554,0),"")</f>
        <v/>
      </c>
      <c r="BH68" s="4" t="str">
        <f ca="1">IFERROR(RANK(order!BH68,order!BH$3:BH$554,0),"")</f>
        <v/>
      </c>
      <c r="BI68" s="10" t="str">
        <f ca="1">IFERROR(RANK(order!BI68,order!BI$3:BI$554,0),"")</f>
        <v/>
      </c>
      <c r="BJ68" s="10" t="str">
        <f ca="1">IFERROR(RANK(order!BJ68,order!BJ$3:BJ$554,0),"")</f>
        <v/>
      </c>
      <c r="BK68" s="10" t="str">
        <f ca="1">IFERROR(RANK(order!BK68,order!BK$3:BK$554,0),"")</f>
        <v/>
      </c>
      <c r="BL68" s="4" t="str">
        <f ca="1">IFERROR(RANK(order!BL68,order!BL$3:BL$554,0),"")</f>
        <v/>
      </c>
      <c r="BM68" s="4" t="str">
        <f ca="1">IFERROR(RANK(order!BM68,order!BM$3:BM$554,0),"")</f>
        <v/>
      </c>
      <c r="BN68" s="4" t="str">
        <f ca="1">IFERROR(RANK(order!BN68,order!BN$3:BN$554,0),"")</f>
        <v/>
      </c>
      <c r="BO68" s="10" t="str">
        <f ca="1">IFERROR(RANK(order!BO68,order!BO$3:BO$554,0),"")</f>
        <v/>
      </c>
      <c r="BP68" s="10" t="str">
        <f ca="1">IFERROR(RANK(order!BP68,order!BP$3:BP$554,0),"")</f>
        <v/>
      </c>
      <c r="BQ68" s="10" t="str">
        <f ca="1">IFERROR(RANK(order!BQ68,order!BQ$3:BQ$554,0),"")</f>
        <v/>
      </c>
      <c r="BR68" s="4" t="str">
        <f ca="1">IFERROR(RANK(order!BR68,order!BR$3:BR$554,0),"")</f>
        <v/>
      </c>
      <c r="BS68" s="4" t="str">
        <f ca="1">IFERROR(RANK(order!BS68,order!BS$3:BS$554,0),"")</f>
        <v/>
      </c>
      <c r="BT68" s="4" t="str">
        <f ca="1">IFERROR(RANK(order!BT68,order!BT$3:BT$554,0),"")</f>
        <v/>
      </c>
      <c r="BU68" s="95">
        <f t="shared" si="77"/>
        <v>66</v>
      </c>
      <c r="BV68" s="35" t="str">
        <f t="shared" si="78"/>
        <v>E1</v>
      </c>
      <c r="BW68" s="55">
        <f t="shared" ca="1" si="81"/>
        <v>43344</v>
      </c>
      <c r="BX68" s="56" t="str">
        <f t="shared" ca="1" si="82"/>
        <v>Preston</v>
      </c>
      <c r="BY68" s="56" t="str">
        <f t="shared" ca="1" si="83"/>
        <v>Bolton</v>
      </c>
      <c r="BZ68" s="57">
        <f t="shared" ca="1" si="84"/>
        <v>2</v>
      </c>
      <c r="CA68" s="57">
        <f t="shared" ca="1" si="85"/>
        <v>2</v>
      </c>
      <c r="CB68" s="58" t="str">
        <f t="shared" ca="1" si="86"/>
        <v>D</v>
      </c>
      <c r="CC68" s="57">
        <f t="shared" ca="1" si="87"/>
        <v>2</v>
      </c>
      <c r="CD68" s="57">
        <f t="shared" ca="1" si="88"/>
        <v>2</v>
      </c>
      <c r="CE68" s="58" t="str">
        <f t="shared" ca="1" si="89"/>
        <v>D</v>
      </c>
      <c r="CF68" s="59" t="str">
        <f t="shared" ca="1" si="90"/>
        <v>A Davies</v>
      </c>
      <c r="CG68" s="57">
        <f t="shared" ca="1" si="91"/>
        <v>12</v>
      </c>
      <c r="CH68" s="57">
        <f t="shared" ca="1" si="92"/>
        <v>14</v>
      </c>
      <c r="CI68" s="57">
        <f t="shared" ca="1" si="93"/>
        <v>4</v>
      </c>
      <c r="CJ68" s="57">
        <f t="shared" ca="1" si="94"/>
        <v>6</v>
      </c>
      <c r="CK68" s="57">
        <f t="shared" ca="1" si="95"/>
        <v>8</v>
      </c>
      <c r="CL68" s="57">
        <f t="shared" ca="1" si="96"/>
        <v>11</v>
      </c>
      <c r="CM68" s="57">
        <f t="shared" ca="1" si="97"/>
        <v>7</v>
      </c>
      <c r="CN68" s="57">
        <f t="shared" ca="1" si="98"/>
        <v>4</v>
      </c>
      <c r="CO68" s="57">
        <f t="shared" ca="1" si="99"/>
        <v>1</v>
      </c>
      <c r="CP68" s="57">
        <f t="shared" ca="1" si="100"/>
        <v>3</v>
      </c>
      <c r="CQ68" s="57">
        <f t="shared" ca="1" si="101"/>
        <v>1</v>
      </c>
      <c r="CR68" s="57">
        <f t="shared" ca="1" si="102"/>
        <v>0</v>
      </c>
      <c r="CS68" s="60">
        <f t="shared" ca="1" si="103"/>
        <v>1.6</v>
      </c>
      <c r="CT68" s="60">
        <f t="shared" ca="1" si="104"/>
        <v>3.9</v>
      </c>
      <c r="CU68" s="60">
        <f t="shared" ca="1" si="105"/>
        <v>7</v>
      </c>
      <c r="CV68" s="60">
        <f t="shared" ca="1" si="106"/>
        <v>1.56</v>
      </c>
      <c r="CW68" s="60">
        <f t="shared" ca="1" si="107"/>
        <v>4.04</v>
      </c>
      <c r="CX68" s="60">
        <f t="shared" ca="1" si="108"/>
        <v>7.36</v>
      </c>
      <c r="CY68" s="60">
        <f t="shared" ca="1" si="109"/>
        <v>2.1800000000000002</v>
      </c>
      <c r="CZ68" s="60">
        <f t="shared" ca="1" si="110"/>
        <v>1.66</v>
      </c>
      <c r="DA68" s="65">
        <f t="shared" ref="DA68:DA131" ca="1" si="111">IF(OR(BW68="",BW68=0),"",BZ68+CA68)</f>
        <v>4</v>
      </c>
      <c r="DB68" s="65">
        <f t="shared" ref="DB68:DB131" ca="1" si="112">IF(OR(BW68="",BW68=0),"",CC68+CD68)</f>
        <v>4</v>
      </c>
      <c r="DC68" s="65">
        <f t="shared" ref="DC68:DC131" ca="1" si="113">IF(OR(BW68="",BW68=0),"",DD68+DE68)</f>
        <v>0</v>
      </c>
      <c r="DD68" s="65">
        <f t="shared" ref="DD68:DD131" ca="1" si="114">IF(OR(BW68="",BW68=0),"",BZ68-CC68)</f>
        <v>0</v>
      </c>
      <c r="DE68" s="65">
        <f t="shared" ref="DE68:DE131" ca="1" si="115">IF(OR(BW68="",BW68=0),"",CA68-CD68)</f>
        <v>0</v>
      </c>
      <c r="DF68" s="66" t="str">
        <f t="shared" ref="DF68:DF131" ca="1" si="116">IF(OR(BW68="",BW68=0),"",IF(DD68&gt;DE68,"H",IF(DD68=DE68,"D",IF(DD68&lt;DE68,"A","Error!"))))</f>
        <v>D</v>
      </c>
      <c r="DG68" s="66" t="str">
        <f t="shared" ref="DG68:DG131" ca="1" si="117">IF(OR(BW68="",BW68=0),"",CONCATENATE(CE68,"-",CB68))</f>
        <v>D-D</v>
      </c>
      <c r="DH68" s="66" t="str">
        <f t="shared" ref="DH68:DH131" ca="1" si="118">IF(OR(BW68="",BW68=0),"",IF(OR(BZ68&gt;3.5,CA68&gt;3.5),CONCATENATE(CB68,"4more"),CONCATENATE(CB68,BZ68,CA68)))</f>
        <v>D22</v>
      </c>
      <c r="DI68" s="66" t="str">
        <f t="shared" ref="DI68:DI131" ca="1" si="119">IF(OR(BW68="",BW68=0),"",IF(OR(CC68&gt;2.5,CD68&gt;2.5),CONCATENATE(CE68,"3more"),CONCATENATE(CE68,CC68,CD68)))</f>
        <v>D22</v>
      </c>
      <c r="DJ68" s="66" t="str">
        <f t="shared" ref="DJ68:DJ131" ca="1" si="120">IF(OR(BW68="",BW68=0),"",IF(OR(DD68&gt;2.5,DE68&gt;2.5),CONCATENATE(DF68,"3more"),CONCATENATE(DF68,DD68,DE68)))</f>
        <v>D00</v>
      </c>
      <c r="DK68" s="65" t="str">
        <f t="shared" ref="DK68:DK131" ca="1" si="121">IF(OR(BW68="",BW68=0),"",IF(AND(BZ68&gt;0,CA68&gt;0),"Yes","No"))</f>
        <v>Yes</v>
      </c>
      <c r="DL68" s="65">
        <f t="shared" ref="DL68:DL131" ca="1" si="122">IF(OR(BW68="",BW68=0),"",IF(AND(CC68&gt;0,DD68&gt;0),1,0))</f>
        <v>0</v>
      </c>
      <c r="DM68" s="65">
        <f t="shared" ref="DM68:DM131" ca="1" si="123">IF(OR(BW68="",BW68=0),"",IF(AND(CD68&gt;0,DE68&gt;0),1,0))</f>
        <v>0</v>
      </c>
      <c r="DN68" s="65">
        <f t="shared" ref="DN68:DN131" ca="1" si="124">IF(OR(BW68="",BW68=0),"",IF(AND(CB68="H",CA68=0),1,0))</f>
        <v>0</v>
      </c>
      <c r="DO68" s="65">
        <f t="shared" ref="DO68:DO131" ca="1" si="125">IF(OR(BW68="",BW68=0),"",IF(AND(CB68="A",BZ68=0),1,0))</f>
        <v>0</v>
      </c>
      <c r="DP68" s="65">
        <f t="shared" ref="DP68:DP131" ca="1" si="126">IF(OR(BW68="",BW68=0),"",IF(AND(CE68="H",DF68="H"),1,0))</f>
        <v>0</v>
      </c>
      <c r="DQ68" s="65">
        <f t="shared" ref="DQ68:DQ131" ca="1" si="127">IF(OR(BW68="",BW68=0),"",IF(AND(CE68="A",DF68="A"),1,0))</f>
        <v>0</v>
      </c>
      <c r="DR68" s="69">
        <f t="shared" ref="DR68:DR131" ca="1" si="128">IF(OR(BW68="",BW68=0),"",IF(CB68="H",CS68-1,-1))</f>
        <v>-1</v>
      </c>
      <c r="DS68" s="69">
        <f t="shared" ref="DS68:DS131" ca="1" si="129">IF(OR(BW68="",BW68=0),"",IF(CB68="D",CT68-1,-1))</f>
        <v>2.9</v>
      </c>
      <c r="DT68" s="69">
        <f t="shared" ref="DT68:DT131" ca="1" si="130">IF(OR(BW68="",BW68=0),"",IF(CB68="A",CU68-1,-1))</f>
        <v>-1</v>
      </c>
      <c r="DU68" s="69">
        <f t="shared" ref="DU68:DU131" ca="1" si="131">IF(OR(BW68="",BW68=0),"",IF(CB68="H",CV68-1,-1))</f>
        <v>-1</v>
      </c>
      <c r="DV68" s="69">
        <f t="shared" ref="DV68:DV131" ca="1" si="132">IF(OR(BW68="",BW68=0),"",IF(CB68="D",CW68-1,-1))</f>
        <v>3.04</v>
      </c>
      <c r="DW68" s="69">
        <f t="shared" ref="DW68:DW131" ca="1" si="133">IF(OR(BW68="",BW68=0),"",IF(CB68="A",CX68-1,-1))</f>
        <v>-1</v>
      </c>
      <c r="DX68" s="69">
        <f t="shared" ref="DX68:DX131" ca="1" si="134">IF(OR(BW68="",BW68=0),"",IF(BZ68+CA68&gt;2.5,CY68-1,-1))</f>
        <v>1.1800000000000002</v>
      </c>
      <c r="DY68" s="69">
        <f t="shared" ref="DY68:DY131" ca="1" si="135">IF(OR(BW68="",BW68=0),"",IF(BZ68+CA68&lt;2.5,CZ68-1,-1))</f>
        <v>-1</v>
      </c>
      <c r="DZ68" s="72">
        <f t="shared" ref="DZ68:DZ131" ca="1" si="136">IF(OR(BW68="",BW68=0),"",100/CS68+100/CT68+100/CU68)</f>
        <v>102.42673992673993</v>
      </c>
      <c r="EA68" s="72">
        <f t="shared" ref="EA68:EA131" ca="1" si="137">IF(OR(BW68="",BW68=0),"",100/CV68+100/CW68+100/CX68)</f>
        <v>102.44199587182798</v>
      </c>
      <c r="EB68" s="72">
        <f t="shared" ref="EB68:EB131" ca="1" si="138">IF(OR(BW68="",BW68=0),"",100/CY68+100/CZ68)</f>
        <v>106.1125234884492</v>
      </c>
      <c r="EC68" s="65">
        <f t="shared" ref="EC68:EC131" ca="1" si="139">IF(OR(BW68="",BW68=0),"",IF(CA68=0,1,0))</f>
        <v>0</v>
      </c>
      <c r="ED68" s="65">
        <f t="shared" ref="ED68:ED131" ca="1" si="140">IF(OR(BW68="",BW68=0),"",IF(BZ68=0,1,0))</f>
        <v>0</v>
      </c>
      <c r="EE68" s="65">
        <f t="shared" ref="EE68:EE131" ca="1" si="141">IF(OR(BW68="",BW68=0),"",IF(AND(CB68="A",BZ68=0),1,0))</f>
        <v>0</v>
      </c>
      <c r="EF68" s="65">
        <f t="shared" ref="EF68:EF131" ca="1" si="142">IF(OR(BW68="",BW68=0),"",IF(AND(CB68="H",CA68=0),1,0))</f>
        <v>0</v>
      </c>
      <c r="EG68" s="65">
        <f t="shared" ref="EG68:EG131" ca="1" si="143">IF(OR(BW68="",BW68=0),"",IF(BZ68=0,1,0))</f>
        <v>0</v>
      </c>
      <c r="EH68" s="65">
        <f t="shared" ref="EH68:EH131" ca="1" si="144">IF(OR(BW68="",BW68=0),"",IF(CA68=0,1,0))</f>
        <v>0</v>
      </c>
      <c r="EI68" s="429" t="str">
        <f t="shared" ref="EI68:EI131" ca="1" si="145">IF(OR(BW68="",BW68=0),"No","Yes")</f>
        <v>Yes</v>
      </c>
      <c r="EJ68" s="428" t="str">
        <f t="shared" ref="EJ68:EJ131" ca="1" si="146">IF(OR(DB68="",DC68=""),"",IF(DB68&gt;DC68,"F",IF(DB68=DC68,"E",IF(DB68&lt;DC68,"S","Error!"))))</f>
        <v>F</v>
      </c>
      <c r="EK68" s="428" t="str">
        <f t="shared" ref="EK68:EK131" ca="1" si="147">IF(DA68="","",IF(DA68&lt;2.5,"Under",IF(DA68&gt;2.5,"Over","Error")))</f>
        <v>Over</v>
      </c>
      <c r="EL68" s="65" t="str">
        <f t="shared" ref="EL68:EL131" ca="1" si="148">IF(OR(BW68="",BW68=0),"",IF(AND(CC68&gt;0,CD68&gt;0),"Yes","No"))</f>
        <v>Yes</v>
      </c>
      <c r="EM68" s="65" t="str">
        <f t="shared" ref="EM68:EM131" ca="1" si="149">IF(OR(BW68="",BW68=0),"",IF(AND(DD68&gt;0,DE68&gt;0),"Yes","No"))</f>
        <v>No</v>
      </c>
      <c r="EN68" s="65">
        <f t="shared" ref="EN68:EN131" ca="1" si="150">IF(OR(CO68="",CP68="",CQ68="",CR68=""),"",10*(CO68+CP68)+25*(CQ68+CR68))</f>
        <v>65</v>
      </c>
      <c r="EO68" s="433">
        <f t="shared" ref="EO68:EO131" ca="1" si="151">IF(OR(CO68="",CP68=""),"",CO68+CP68)</f>
        <v>4</v>
      </c>
      <c r="EP68" s="433">
        <f t="shared" ref="EP68:EP131" ca="1" si="152">IF(OR(CQ68="",CR68=""),"",CQ68+CR68)</f>
        <v>1</v>
      </c>
      <c r="EQ68" s="433">
        <f t="shared" ref="EQ68:EQ131" ca="1" si="153">IF(OR(CM68="",CN68=""),"",CM68+CN68)</f>
        <v>11</v>
      </c>
      <c r="ER68" s="433">
        <f t="shared" ref="ER68:ER131" ca="1" si="154">IF(OR(CG68="",CH68=""),"",CG68+CH68)</f>
        <v>26</v>
      </c>
      <c r="ES68" s="433">
        <f t="shared" ref="ES68:ES131" ca="1" si="155">IF(OR(CI68="",CJ68=""),"",CI68+CJ68)</f>
        <v>10</v>
      </c>
      <c r="ET68" s="433">
        <f t="shared" ref="ET68:ET131" ca="1" si="156">IF(OR(CK68="",CL68=""),"",CK68+CL68)</f>
        <v>19</v>
      </c>
      <c r="EU68" s="433">
        <f ca="1">IF(OR(CO68="",CQ68=""),"",Discipline!$P$3*CO68+Discipline!$X$3*CQ68)</f>
        <v>35</v>
      </c>
      <c r="EV68" s="433">
        <f ca="1">IF(OR(CP68="",CR68=""),"",Discipline!$P$3*CP68+Discipline!$X$3*CR68)</f>
        <v>30</v>
      </c>
    </row>
    <row r="69" spans="1:152" x14ac:dyDescent="0.25">
      <c r="A69" s="10" t="str">
        <f ca="1">IFERROR(RANK(order!A69,order!A$3:A$554,0),"")</f>
        <v/>
      </c>
      <c r="B69" s="10" t="str">
        <f ca="1">IFERROR(RANK(order!B69,order!B$3:B$554,0),"")</f>
        <v/>
      </c>
      <c r="C69" s="10" t="str">
        <f ca="1">IFERROR(RANK(order!C69,order!C$3:C$554,0),"")</f>
        <v/>
      </c>
      <c r="D69" s="4" t="str">
        <f ca="1">IFERROR(RANK(order!D69,order!D$3:D$554,0),"")</f>
        <v/>
      </c>
      <c r="E69" s="4" t="str">
        <f ca="1">IFERROR(RANK(order!E69,order!E$3:E$554,0),"")</f>
        <v/>
      </c>
      <c r="F69" s="4" t="str">
        <f ca="1">IFERROR(RANK(order!F69,order!F$3:F$554,0),"")</f>
        <v/>
      </c>
      <c r="G69" s="10" t="str">
        <f ca="1">IFERROR(RANK(order!G69,order!G$3:G$554,0),"")</f>
        <v/>
      </c>
      <c r="H69" s="10" t="str">
        <f ca="1">IFERROR(RANK(order!H69,order!H$3:H$554,0),"")</f>
        <v/>
      </c>
      <c r="I69" s="10" t="str">
        <f ca="1">IFERROR(RANK(order!I69,order!I$3:I$554,0),"")</f>
        <v/>
      </c>
      <c r="J69" s="4" t="str">
        <f ca="1">IFERROR(RANK(order!J69,order!J$3:J$554,0),"")</f>
        <v/>
      </c>
      <c r="K69" s="4" t="str">
        <f ca="1">IFERROR(RANK(order!K69,order!K$3:K$554,0),"")</f>
        <v/>
      </c>
      <c r="L69" s="4" t="str">
        <f ca="1">IFERROR(RANK(order!L69,order!L$3:L$554,0),"")</f>
        <v/>
      </c>
      <c r="M69" s="10" t="str">
        <f ca="1">IFERROR(RANK(order!M69,order!M$3:M$554,0),"")</f>
        <v/>
      </c>
      <c r="N69" s="10" t="str">
        <f ca="1">IFERROR(RANK(order!N69,order!N$3:N$554,0),"")</f>
        <v/>
      </c>
      <c r="O69" s="10" t="str">
        <f ca="1">IFERROR(RANK(order!O69,order!O$3:O$554,0),"")</f>
        <v/>
      </c>
      <c r="P69" s="4" t="str">
        <f ca="1">IFERROR(RANK(order!P69,order!P$3:P$554,0),"")</f>
        <v/>
      </c>
      <c r="Q69" s="4" t="str">
        <f ca="1">IFERROR(RANK(order!Q69,order!Q$3:Q$554,0),"")</f>
        <v/>
      </c>
      <c r="R69" s="4" t="str">
        <f ca="1">IFERROR(RANK(order!R69,order!R$3:R$554,0),"")</f>
        <v/>
      </c>
      <c r="S69" s="10" t="str">
        <f ca="1">IFERROR(RANK(order!S69,order!S$3:S$554,0),"")</f>
        <v/>
      </c>
      <c r="T69" s="10" t="str">
        <f ca="1">IFERROR(RANK(order!T69,order!T$3:T$554,0),"")</f>
        <v/>
      </c>
      <c r="U69" s="10" t="str">
        <f ca="1">IFERROR(RANK(order!U69,order!U$3:U$554,0),"")</f>
        <v/>
      </c>
      <c r="V69" s="4" t="str">
        <f ca="1">IFERROR(RANK(order!V69,order!V$3:V$554,0),"")</f>
        <v/>
      </c>
      <c r="W69" s="4" t="str">
        <f ca="1">IFERROR(RANK(order!W69,order!W$3:W$554,0),"")</f>
        <v/>
      </c>
      <c r="X69" s="4" t="str">
        <f ca="1">IFERROR(RANK(order!X69,order!X$3:X$554,0),"")</f>
        <v/>
      </c>
      <c r="Y69" s="10" t="str">
        <f ca="1">IFERROR(RANK(order!Y69,order!Y$3:Y$554,0),"")</f>
        <v/>
      </c>
      <c r="Z69" s="10" t="str">
        <f ca="1">IFERROR(RANK(order!Z69,order!Z$3:Z$554,0),"")</f>
        <v/>
      </c>
      <c r="AA69" s="10" t="str">
        <f ca="1">IFERROR(RANK(order!AA69,order!AA$3:AA$554,0),"")</f>
        <v/>
      </c>
      <c r="AB69" s="4" t="str">
        <f ca="1">IFERROR(RANK(order!AB69,order!AB$3:AB$554,0),"")</f>
        <v/>
      </c>
      <c r="AC69" s="4" t="str">
        <f ca="1">IFERROR(RANK(order!AC69,order!AC$3:AC$554,0),"")</f>
        <v/>
      </c>
      <c r="AD69" s="4" t="str">
        <f ca="1">IFERROR(RANK(order!AD69,order!AD$3:AD$554,0),"")</f>
        <v/>
      </c>
      <c r="AE69" s="10" t="str">
        <f ca="1">IFERROR(RANK(order!AE69,order!AE$3:AE$554,0),"")</f>
        <v/>
      </c>
      <c r="AF69" s="10" t="str">
        <f ca="1">IFERROR(RANK(order!AF69,order!AF$3:AF$554,0),"")</f>
        <v/>
      </c>
      <c r="AG69" s="10" t="str">
        <f ca="1">IFERROR(RANK(order!AG69,order!AG$3:AG$554,0),"")</f>
        <v/>
      </c>
      <c r="AH69" s="4" t="str">
        <f ca="1">IFERROR(RANK(order!AH69,order!AH$3:AH$554,0),"")</f>
        <v/>
      </c>
      <c r="AI69" s="4" t="str">
        <f ca="1">IFERROR(RANK(order!AI69,order!AI$3:AI$554,0),"")</f>
        <v/>
      </c>
      <c r="AJ69" s="4" t="str">
        <f ca="1">IFERROR(RANK(order!AJ69,order!AJ$3:AJ$554,0),"")</f>
        <v/>
      </c>
      <c r="AK69" s="10" t="str">
        <f ca="1">IFERROR(RANK(order!AK69,order!AK$3:AK$554,0),"")</f>
        <v/>
      </c>
      <c r="AL69" s="10" t="str">
        <f ca="1">IFERROR(RANK(order!AL69,order!AL$3:AL$554,0),"")</f>
        <v/>
      </c>
      <c r="AM69" s="10" t="str">
        <f ca="1">IFERROR(RANK(order!AM69,order!AM$3:AM$554,0),"")</f>
        <v/>
      </c>
      <c r="AN69" s="4" t="str">
        <f ca="1">IFERROR(RANK(order!AN69,order!AN$3:AN$554,0),"")</f>
        <v/>
      </c>
      <c r="AO69" s="4" t="str">
        <f ca="1">IFERROR(RANK(order!AO69,order!AO$3:AO$554,0),"")</f>
        <v/>
      </c>
      <c r="AP69" s="4" t="str">
        <f ca="1">IFERROR(RANK(order!AP69,order!AP$3:AP$554,0),"")</f>
        <v/>
      </c>
      <c r="AQ69" s="10" t="str">
        <f ca="1">IFERROR(RANK(order!AQ69,order!AQ$3:AQ$554,0),"")</f>
        <v/>
      </c>
      <c r="AR69" s="10" t="str">
        <f ca="1">IFERROR(RANK(order!AR69,order!AR$3:AR$554,0),"")</f>
        <v/>
      </c>
      <c r="AS69" s="10" t="str">
        <f ca="1">IFERROR(RANK(order!AS69,order!AS$3:AS$554,0),"")</f>
        <v/>
      </c>
      <c r="AT69" s="4" t="str">
        <f ca="1">IFERROR(RANK(order!AT69,order!AT$3:AT$554,0),"")</f>
        <v/>
      </c>
      <c r="AU69" s="4" t="str">
        <f ca="1">IFERROR(RANK(order!AU69,order!AU$3:AU$554,0),"")</f>
        <v/>
      </c>
      <c r="AV69" s="4" t="str">
        <f ca="1">IFERROR(RANK(order!AV69,order!AV$3:AV$554,0),"")</f>
        <v/>
      </c>
      <c r="AW69" s="10">
        <f ca="1">IFERROR(RANK(order!AW69,order!AW$3:AW$554,0),"")</f>
        <v>4</v>
      </c>
      <c r="AX69" s="10" t="str">
        <f ca="1">IFERROR(RANK(order!AX69,order!AX$3:AX$554,0),"")</f>
        <v/>
      </c>
      <c r="AY69" s="10">
        <f ca="1">IFERROR(RANK(order!AY69,order!AY$3:AY$554,0),"")</f>
        <v>7</v>
      </c>
      <c r="AZ69" s="4" t="str">
        <f ca="1">IFERROR(RANK(order!AZ69,order!AZ$3:AZ$554,0),"")</f>
        <v/>
      </c>
      <c r="BA69" s="4" t="str">
        <f ca="1">IFERROR(RANK(order!BA69,order!BA$3:BA$554,0),"")</f>
        <v/>
      </c>
      <c r="BB69" s="4" t="str">
        <f ca="1">IFERROR(RANK(order!BB69,order!BB$3:BB$554,0),"")</f>
        <v/>
      </c>
      <c r="BC69" s="10" t="str">
        <f ca="1">IFERROR(RANK(order!BC69,order!BC$3:BC$554,0),"")</f>
        <v/>
      </c>
      <c r="BD69" s="10" t="str">
        <f ca="1">IFERROR(RANK(order!BD69,order!BD$3:BD$554,0),"")</f>
        <v/>
      </c>
      <c r="BE69" s="10" t="str">
        <f ca="1">IFERROR(RANK(order!BE69,order!BE$3:BE$554,0),"")</f>
        <v/>
      </c>
      <c r="BF69" s="4" t="str">
        <f ca="1">IFERROR(RANK(order!BF69,order!BF$3:BF$554,0),"")</f>
        <v/>
      </c>
      <c r="BG69" s="4">
        <f ca="1">IFERROR(RANK(order!BG69,order!BG$3:BG$554,0),"")</f>
        <v>4</v>
      </c>
      <c r="BH69" s="4">
        <f ca="1">IFERROR(RANK(order!BH69,order!BH$3:BH$554,0),"")</f>
        <v>7</v>
      </c>
      <c r="BI69" s="10" t="str">
        <f ca="1">IFERROR(RANK(order!BI69,order!BI$3:BI$554,0),"")</f>
        <v/>
      </c>
      <c r="BJ69" s="10" t="str">
        <f ca="1">IFERROR(RANK(order!BJ69,order!BJ$3:BJ$554,0),"")</f>
        <v/>
      </c>
      <c r="BK69" s="10" t="str">
        <f ca="1">IFERROR(RANK(order!BK69,order!BK$3:BK$554,0),"")</f>
        <v/>
      </c>
      <c r="BL69" s="4" t="str">
        <f ca="1">IFERROR(RANK(order!BL69,order!BL$3:BL$554,0),"")</f>
        <v/>
      </c>
      <c r="BM69" s="4" t="str">
        <f ca="1">IFERROR(RANK(order!BM69,order!BM$3:BM$554,0),"")</f>
        <v/>
      </c>
      <c r="BN69" s="4" t="str">
        <f ca="1">IFERROR(RANK(order!BN69,order!BN$3:BN$554,0),"")</f>
        <v/>
      </c>
      <c r="BO69" s="10" t="str">
        <f ca="1">IFERROR(RANK(order!BO69,order!BO$3:BO$554,0),"")</f>
        <v/>
      </c>
      <c r="BP69" s="10" t="str">
        <f ca="1">IFERROR(RANK(order!BP69,order!BP$3:BP$554,0),"")</f>
        <v/>
      </c>
      <c r="BQ69" s="10" t="str">
        <f ca="1">IFERROR(RANK(order!BQ69,order!BQ$3:BQ$554,0),"")</f>
        <v/>
      </c>
      <c r="BR69" s="4" t="str">
        <f ca="1">IFERROR(RANK(order!BR69,order!BR$3:BR$554,0),"")</f>
        <v/>
      </c>
      <c r="BS69" s="4" t="str">
        <f ca="1">IFERROR(RANK(order!BS69,order!BS$3:BS$554,0),"")</f>
        <v/>
      </c>
      <c r="BT69" s="4" t="str">
        <f ca="1">IFERROR(RANK(order!BT69,order!BT$3:BT$554,0),"")</f>
        <v/>
      </c>
      <c r="BU69" s="95">
        <f t="shared" ref="BU69:BU132" si="157">BU68+1</f>
        <v>67</v>
      </c>
      <c r="BV69" s="35" t="str">
        <f t="shared" ref="BV69:BV132" si="158">$BV$3</f>
        <v>E1</v>
      </c>
      <c r="BW69" s="55">
        <f t="shared" ca="1" si="81"/>
        <v>43344</v>
      </c>
      <c r="BX69" s="56" t="str">
        <f t="shared" ca="1" si="82"/>
        <v>Reading</v>
      </c>
      <c r="BY69" s="56" t="str">
        <f t="shared" ca="1" si="83"/>
        <v>Sheffield Weds</v>
      </c>
      <c r="BZ69" s="57">
        <f t="shared" ca="1" si="84"/>
        <v>1</v>
      </c>
      <c r="CA69" s="57">
        <f t="shared" ca="1" si="85"/>
        <v>2</v>
      </c>
      <c r="CB69" s="58" t="str">
        <f t="shared" ca="1" si="86"/>
        <v>A</v>
      </c>
      <c r="CC69" s="57">
        <f t="shared" ca="1" si="87"/>
        <v>0</v>
      </c>
      <c r="CD69" s="57">
        <f t="shared" ca="1" si="88"/>
        <v>1</v>
      </c>
      <c r="CE69" s="58" t="str">
        <f t="shared" ca="1" si="89"/>
        <v>A</v>
      </c>
      <c r="CF69" s="59" t="str">
        <f t="shared" ca="1" si="90"/>
        <v>G Ward</v>
      </c>
      <c r="CG69" s="57">
        <f t="shared" ca="1" si="91"/>
        <v>12</v>
      </c>
      <c r="CH69" s="57">
        <f t="shared" ca="1" si="92"/>
        <v>10</v>
      </c>
      <c r="CI69" s="57">
        <f t="shared" ca="1" si="93"/>
        <v>4</v>
      </c>
      <c r="CJ69" s="57">
        <f t="shared" ca="1" si="94"/>
        <v>4</v>
      </c>
      <c r="CK69" s="57">
        <f t="shared" ca="1" si="95"/>
        <v>12</v>
      </c>
      <c r="CL69" s="57">
        <f t="shared" ca="1" si="96"/>
        <v>20</v>
      </c>
      <c r="CM69" s="57">
        <f t="shared" ca="1" si="97"/>
        <v>9</v>
      </c>
      <c r="CN69" s="57">
        <f t="shared" ca="1" si="98"/>
        <v>6</v>
      </c>
      <c r="CO69" s="57">
        <f t="shared" ca="1" si="99"/>
        <v>1</v>
      </c>
      <c r="CP69" s="57">
        <f t="shared" ca="1" si="100"/>
        <v>1</v>
      </c>
      <c r="CQ69" s="57">
        <f t="shared" ca="1" si="101"/>
        <v>0</v>
      </c>
      <c r="CR69" s="57">
        <f t="shared" ca="1" si="102"/>
        <v>0</v>
      </c>
      <c r="CS69" s="60">
        <f t="shared" ca="1" si="103"/>
        <v>2.37</v>
      </c>
      <c r="CT69" s="60">
        <f t="shared" ca="1" si="104"/>
        <v>3.25</v>
      </c>
      <c r="CU69" s="60">
        <f t="shared" ca="1" si="105"/>
        <v>3.4</v>
      </c>
      <c r="CV69" s="60">
        <f t="shared" ca="1" si="106"/>
        <v>2.39</v>
      </c>
      <c r="CW69" s="60">
        <f t="shared" ca="1" si="107"/>
        <v>3.23</v>
      </c>
      <c r="CX69" s="60">
        <f t="shared" ca="1" si="108"/>
        <v>3.35</v>
      </c>
      <c r="CY69" s="60">
        <f t="shared" ca="1" si="109"/>
        <v>2.12</v>
      </c>
      <c r="CZ69" s="60">
        <f t="shared" ca="1" si="110"/>
        <v>1.7</v>
      </c>
      <c r="DA69" s="65">
        <f t="shared" ca="1" si="111"/>
        <v>3</v>
      </c>
      <c r="DB69" s="65">
        <f t="shared" ca="1" si="112"/>
        <v>1</v>
      </c>
      <c r="DC69" s="65">
        <f t="shared" ca="1" si="113"/>
        <v>2</v>
      </c>
      <c r="DD69" s="65">
        <f t="shared" ca="1" si="114"/>
        <v>1</v>
      </c>
      <c r="DE69" s="65">
        <f t="shared" ca="1" si="115"/>
        <v>1</v>
      </c>
      <c r="DF69" s="66" t="str">
        <f t="shared" ca="1" si="116"/>
        <v>D</v>
      </c>
      <c r="DG69" s="66" t="str">
        <f t="shared" ca="1" si="117"/>
        <v>A-A</v>
      </c>
      <c r="DH69" s="66" t="str">
        <f t="shared" ca="1" si="118"/>
        <v>A12</v>
      </c>
      <c r="DI69" s="66" t="str">
        <f t="shared" ca="1" si="119"/>
        <v>A01</v>
      </c>
      <c r="DJ69" s="66" t="str">
        <f t="shared" ca="1" si="120"/>
        <v>D11</v>
      </c>
      <c r="DK69" s="65" t="str">
        <f t="shared" ca="1" si="121"/>
        <v>Yes</v>
      </c>
      <c r="DL69" s="65">
        <f t="shared" ca="1" si="122"/>
        <v>0</v>
      </c>
      <c r="DM69" s="65">
        <f t="shared" ca="1" si="123"/>
        <v>1</v>
      </c>
      <c r="DN69" s="65">
        <f t="shared" ca="1" si="124"/>
        <v>0</v>
      </c>
      <c r="DO69" s="65">
        <f t="shared" ca="1" si="125"/>
        <v>0</v>
      </c>
      <c r="DP69" s="65">
        <f t="shared" ca="1" si="126"/>
        <v>0</v>
      </c>
      <c r="DQ69" s="65">
        <f t="shared" ca="1" si="127"/>
        <v>0</v>
      </c>
      <c r="DR69" s="69">
        <f t="shared" ca="1" si="128"/>
        <v>-1</v>
      </c>
      <c r="DS69" s="69">
        <f t="shared" ca="1" si="129"/>
        <v>-1</v>
      </c>
      <c r="DT69" s="69">
        <f t="shared" ca="1" si="130"/>
        <v>2.4</v>
      </c>
      <c r="DU69" s="69">
        <f t="shared" ca="1" si="131"/>
        <v>-1</v>
      </c>
      <c r="DV69" s="69">
        <f t="shared" ca="1" si="132"/>
        <v>-1</v>
      </c>
      <c r="DW69" s="69">
        <f t="shared" ca="1" si="133"/>
        <v>2.35</v>
      </c>
      <c r="DX69" s="69">
        <f t="shared" ca="1" si="134"/>
        <v>1.1200000000000001</v>
      </c>
      <c r="DY69" s="69">
        <f t="shared" ca="1" si="135"/>
        <v>-1</v>
      </c>
      <c r="DZ69" s="72">
        <f t="shared" ca="1" si="136"/>
        <v>102.37508830211735</v>
      </c>
      <c r="EA69" s="72">
        <f t="shared" ca="1" si="137"/>
        <v>102.65150277473856</v>
      </c>
      <c r="EB69" s="72">
        <f t="shared" ca="1" si="138"/>
        <v>105.99334073251943</v>
      </c>
      <c r="EC69" s="65">
        <f t="shared" ca="1" si="139"/>
        <v>0</v>
      </c>
      <c r="ED69" s="65">
        <f t="shared" ca="1" si="140"/>
        <v>0</v>
      </c>
      <c r="EE69" s="65">
        <f t="shared" ca="1" si="141"/>
        <v>0</v>
      </c>
      <c r="EF69" s="65">
        <f t="shared" ca="1" si="142"/>
        <v>0</v>
      </c>
      <c r="EG69" s="65">
        <f t="shared" ca="1" si="143"/>
        <v>0</v>
      </c>
      <c r="EH69" s="65">
        <f t="shared" ca="1" si="144"/>
        <v>0</v>
      </c>
      <c r="EI69" s="429" t="str">
        <f t="shared" ca="1" si="145"/>
        <v>Yes</v>
      </c>
      <c r="EJ69" s="428" t="str">
        <f t="shared" ca="1" si="146"/>
        <v>S</v>
      </c>
      <c r="EK69" s="428" t="str">
        <f t="shared" ca="1" si="147"/>
        <v>Over</v>
      </c>
      <c r="EL69" s="65" t="str">
        <f t="shared" ca="1" si="148"/>
        <v>No</v>
      </c>
      <c r="EM69" s="65" t="str">
        <f t="shared" ca="1" si="149"/>
        <v>Yes</v>
      </c>
      <c r="EN69" s="65">
        <f t="shared" ca="1" si="150"/>
        <v>20</v>
      </c>
      <c r="EO69" s="433">
        <f t="shared" ca="1" si="151"/>
        <v>2</v>
      </c>
      <c r="EP69" s="433">
        <f t="shared" ca="1" si="152"/>
        <v>0</v>
      </c>
      <c r="EQ69" s="433">
        <f t="shared" ca="1" si="153"/>
        <v>15</v>
      </c>
      <c r="ER69" s="433">
        <f t="shared" ca="1" si="154"/>
        <v>22</v>
      </c>
      <c r="ES69" s="433">
        <f t="shared" ca="1" si="155"/>
        <v>8</v>
      </c>
      <c r="ET69" s="433">
        <f t="shared" ca="1" si="156"/>
        <v>32</v>
      </c>
      <c r="EU69" s="433">
        <f ca="1">IF(OR(CO69="",CQ69=""),"",Discipline!$P$3*CO69+Discipline!$X$3*CQ69)</f>
        <v>10</v>
      </c>
      <c r="EV69" s="433">
        <f ca="1">IF(OR(CP69="",CR69=""),"",Discipline!$P$3*CP69+Discipline!$X$3*CR69)</f>
        <v>10</v>
      </c>
    </row>
    <row r="70" spans="1:152" x14ac:dyDescent="0.25">
      <c r="A70" s="10" t="str">
        <f ca="1">IFERROR(RANK(order!A70,order!A$3:A$554,0),"")</f>
        <v/>
      </c>
      <c r="B70" s="10">
        <f ca="1">IFERROR(RANK(order!B70,order!B$3:B$554,0),"")</f>
        <v>4</v>
      </c>
      <c r="C70" s="10">
        <f ca="1">IFERROR(RANK(order!C70,order!C$3:C$554,0),"")</f>
        <v>7</v>
      </c>
      <c r="D70" s="4" t="str">
        <f ca="1">IFERROR(RANK(order!D70,order!D$3:D$554,0),"")</f>
        <v/>
      </c>
      <c r="E70" s="4" t="str">
        <f ca="1">IFERROR(RANK(order!E70,order!E$3:E$554,0),"")</f>
        <v/>
      </c>
      <c r="F70" s="4" t="str">
        <f ca="1">IFERROR(RANK(order!F70,order!F$3:F$554,0),"")</f>
        <v/>
      </c>
      <c r="G70" s="10" t="str">
        <f ca="1">IFERROR(RANK(order!G70,order!G$3:G$554,0),"")</f>
        <v/>
      </c>
      <c r="H70" s="10" t="str">
        <f ca="1">IFERROR(RANK(order!H70,order!H$3:H$554,0),"")</f>
        <v/>
      </c>
      <c r="I70" s="10" t="str">
        <f ca="1">IFERROR(RANK(order!I70,order!I$3:I$554,0),"")</f>
        <v/>
      </c>
      <c r="J70" s="4" t="str">
        <f ca="1">IFERROR(RANK(order!J70,order!J$3:J$554,0),"")</f>
        <v/>
      </c>
      <c r="K70" s="4" t="str">
        <f ca="1">IFERROR(RANK(order!K70,order!K$3:K$554,0),"")</f>
        <v/>
      </c>
      <c r="L70" s="4" t="str">
        <f ca="1">IFERROR(RANK(order!L70,order!L$3:L$554,0),"")</f>
        <v/>
      </c>
      <c r="M70" s="10" t="str">
        <f ca="1">IFERROR(RANK(order!M70,order!M$3:M$554,0),"")</f>
        <v/>
      </c>
      <c r="N70" s="10" t="str">
        <f ca="1">IFERROR(RANK(order!N70,order!N$3:N$554,0),"")</f>
        <v/>
      </c>
      <c r="O70" s="10" t="str">
        <f ca="1">IFERROR(RANK(order!O70,order!O$3:O$554,0),"")</f>
        <v/>
      </c>
      <c r="P70" s="4" t="str">
        <f ca="1">IFERROR(RANK(order!P70,order!P$3:P$554,0),"")</f>
        <v/>
      </c>
      <c r="Q70" s="4" t="str">
        <f ca="1">IFERROR(RANK(order!Q70,order!Q$3:Q$554,0),"")</f>
        <v/>
      </c>
      <c r="R70" s="4" t="str">
        <f ca="1">IFERROR(RANK(order!R70,order!R$3:R$554,0),"")</f>
        <v/>
      </c>
      <c r="S70" s="10" t="str">
        <f ca="1">IFERROR(RANK(order!S70,order!S$3:S$554,0),"")</f>
        <v/>
      </c>
      <c r="T70" s="10" t="str">
        <f ca="1">IFERROR(RANK(order!T70,order!T$3:T$554,0),"")</f>
        <v/>
      </c>
      <c r="U70" s="10" t="str">
        <f ca="1">IFERROR(RANK(order!U70,order!U$3:U$554,0),"")</f>
        <v/>
      </c>
      <c r="V70" s="4" t="str">
        <f ca="1">IFERROR(RANK(order!V70,order!V$3:V$554,0),"")</f>
        <v/>
      </c>
      <c r="W70" s="4" t="str">
        <f ca="1">IFERROR(RANK(order!W70,order!W$3:W$554,0),"")</f>
        <v/>
      </c>
      <c r="X70" s="4" t="str">
        <f ca="1">IFERROR(RANK(order!X70,order!X$3:X$554,0),"")</f>
        <v/>
      </c>
      <c r="Y70" s="10" t="str">
        <f ca="1">IFERROR(RANK(order!Y70,order!Y$3:Y$554,0),"")</f>
        <v/>
      </c>
      <c r="Z70" s="10" t="str">
        <f ca="1">IFERROR(RANK(order!Z70,order!Z$3:Z$554,0),"")</f>
        <v/>
      </c>
      <c r="AA70" s="10" t="str">
        <f ca="1">IFERROR(RANK(order!AA70,order!AA$3:AA$554,0),"")</f>
        <v/>
      </c>
      <c r="AB70" s="4" t="str">
        <f ca="1">IFERROR(RANK(order!AB70,order!AB$3:AB$554,0),"")</f>
        <v/>
      </c>
      <c r="AC70" s="4" t="str">
        <f ca="1">IFERROR(RANK(order!AC70,order!AC$3:AC$554,0),"")</f>
        <v/>
      </c>
      <c r="AD70" s="4" t="str">
        <f ca="1">IFERROR(RANK(order!AD70,order!AD$3:AD$554,0),"")</f>
        <v/>
      </c>
      <c r="AE70" s="10" t="str">
        <f ca="1">IFERROR(RANK(order!AE70,order!AE$3:AE$554,0),"")</f>
        <v/>
      </c>
      <c r="AF70" s="10" t="str">
        <f ca="1">IFERROR(RANK(order!AF70,order!AF$3:AF$554,0),"")</f>
        <v/>
      </c>
      <c r="AG70" s="10" t="str">
        <f ca="1">IFERROR(RANK(order!AG70,order!AG$3:AG$554,0),"")</f>
        <v/>
      </c>
      <c r="AH70" s="4" t="str">
        <f ca="1">IFERROR(RANK(order!AH70,order!AH$3:AH$554,0),"")</f>
        <v/>
      </c>
      <c r="AI70" s="4" t="str">
        <f ca="1">IFERROR(RANK(order!AI70,order!AI$3:AI$554,0),"")</f>
        <v/>
      </c>
      <c r="AJ70" s="4" t="str">
        <f ca="1">IFERROR(RANK(order!AJ70,order!AJ$3:AJ$554,0),"")</f>
        <v/>
      </c>
      <c r="AK70" s="10" t="str">
        <f ca="1">IFERROR(RANK(order!AK70,order!AK$3:AK$554,0),"")</f>
        <v/>
      </c>
      <c r="AL70" s="10" t="str">
        <f ca="1">IFERROR(RANK(order!AL70,order!AL$3:AL$554,0),"")</f>
        <v/>
      </c>
      <c r="AM70" s="10" t="str">
        <f ca="1">IFERROR(RANK(order!AM70,order!AM$3:AM$554,0),"")</f>
        <v/>
      </c>
      <c r="AN70" s="4" t="str">
        <f ca="1">IFERROR(RANK(order!AN70,order!AN$3:AN$554,0),"")</f>
        <v/>
      </c>
      <c r="AO70" s="4" t="str">
        <f ca="1">IFERROR(RANK(order!AO70,order!AO$3:AO$554,0),"")</f>
        <v/>
      </c>
      <c r="AP70" s="4" t="str">
        <f ca="1">IFERROR(RANK(order!AP70,order!AP$3:AP$554,0),"")</f>
        <v/>
      </c>
      <c r="AQ70" s="10" t="str">
        <f ca="1">IFERROR(RANK(order!AQ70,order!AQ$3:AQ$554,0),"")</f>
        <v/>
      </c>
      <c r="AR70" s="10" t="str">
        <f ca="1">IFERROR(RANK(order!AR70,order!AR$3:AR$554,0),"")</f>
        <v/>
      </c>
      <c r="AS70" s="10" t="str">
        <f ca="1">IFERROR(RANK(order!AS70,order!AS$3:AS$554,0),"")</f>
        <v/>
      </c>
      <c r="AT70" s="4" t="str">
        <f ca="1">IFERROR(RANK(order!AT70,order!AT$3:AT$554,0),"")</f>
        <v/>
      </c>
      <c r="AU70" s="4" t="str">
        <f ca="1">IFERROR(RANK(order!AU70,order!AU$3:AU$554,0),"")</f>
        <v/>
      </c>
      <c r="AV70" s="4" t="str">
        <f ca="1">IFERROR(RANK(order!AV70,order!AV$3:AV$554,0),"")</f>
        <v/>
      </c>
      <c r="AW70" s="10" t="str">
        <f ca="1">IFERROR(RANK(order!AW70,order!AW$3:AW$554,0),"")</f>
        <v/>
      </c>
      <c r="AX70" s="10" t="str">
        <f ca="1">IFERROR(RANK(order!AX70,order!AX$3:AX$554,0),"")</f>
        <v/>
      </c>
      <c r="AY70" s="10" t="str">
        <f ca="1">IFERROR(RANK(order!AY70,order!AY$3:AY$554,0),"")</f>
        <v/>
      </c>
      <c r="AZ70" s="4" t="str">
        <f ca="1">IFERROR(RANK(order!AZ70,order!AZ$3:AZ$554,0),"")</f>
        <v/>
      </c>
      <c r="BA70" s="4" t="str">
        <f ca="1">IFERROR(RANK(order!BA70,order!BA$3:BA$554,0),"")</f>
        <v/>
      </c>
      <c r="BB70" s="4" t="str">
        <f ca="1">IFERROR(RANK(order!BB70,order!BB$3:BB$554,0),"")</f>
        <v/>
      </c>
      <c r="BC70" s="10">
        <f ca="1">IFERROR(RANK(order!BC70,order!BC$3:BC$554,0),"")</f>
        <v>4</v>
      </c>
      <c r="BD70" s="10" t="str">
        <f ca="1">IFERROR(RANK(order!BD70,order!BD$3:BD$554,0),"")</f>
        <v/>
      </c>
      <c r="BE70" s="10">
        <f ca="1">IFERROR(RANK(order!BE70,order!BE$3:BE$554,0),"")</f>
        <v>7</v>
      </c>
      <c r="BF70" s="4" t="str">
        <f ca="1">IFERROR(RANK(order!BF70,order!BF$3:BF$554,0),"")</f>
        <v/>
      </c>
      <c r="BG70" s="4" t="str">
        <f ca="1">IFERROR(RANK(order!BG70,order!BG$3:BG$554,0),"")</f>
        <v/>
      </c>
      <c r="BH70" s="4" t="str">
        <f ca="1">IFERROR(RANK(order!BH70,order!BH$3:BH$554,0),"")</f>
        <v/>
      </c>
      <c r="BI70" s="10" t="str">
        <f ca="1">IFERROR(RANK(order!BI70,order!BI$3:BI$554,0),"")</f>
        <v/>
      </c>
      <c r="BJ70" s="10" t="str">
        <f ca="1">IFERROR(RANK(order!BJ70,order!BJ$3:BJ$554,0),"")</f>
        <v/>
      </c>
      <c r="BK70" s="10" t="str">
        <f ca="1">IFERROR(RANK(order!BK70,order!BK$3:BK$554,0),"")</f>
        <v/>
      </c>
      <c r="BL70" s="4" t="str">
        <f ca="1">IFERROR(RANK(order!BL70,order!BL$3:BL$554,0),"")</f>
        <v/>
      </c>
      <c r="BM70" s="4" t="str">
        <f ca="1">IFERROR(RANK(order!BM70,order!BM$3:BM$554,0),"")</f>
        <v/>
      </c>
      <c r="BN70" s="4" t="str">
        <f ca="1">IFERROR(RANK(order!BN70,order!BN$3:BN$554,0),"")</f>
        <v/>
      </c>
      <c r="BO70" s="10" t="str">
        <f ca="1">IFERROR(RANK(order!BO70,order!BO$3:BO$554,0),"")</f>
        <v/>
      </c>
      <c r="BP70" s="10" t="str">
        <f ca="1">IFERROR(RANK(order!BP70,order!BP$3:BP$554,0),"")</f>
        <v/>
      </c>
      <c r="BQ70" s="10" t="str">
        <f ca="1">IFERROR(RANK(order!BQ70,order!BQ$3:BQ$554,0),"")</f>
        <v/>
      </c>
      <c r="BR70" s="4" t="str">
        <f ca="1">IFERROR(RANK(order!BR70,order!BR$3:BR$554,0),"")</f>
        <v/>
      </c>
      <c r="BS70" s="4" t="str">
        <f ca="1">IFERROR(RANK(order!BS70,order!BS$3:BS$554,0),"")</f>
        <v/>
      </c>
      <c r="BT70" s="4" t="str">
        <f ca="1">IFERROR(RANK(order!BT70,order!BT$3:BT$554,0),"")</f>
        <v/>
      </c>
      <c r="BU70" s="95">
        <f t="shared" si="157"/>
        <v>68</v>
      </c>
      <c r="BV70" s="35" t="str">
        <f t="shared" si="158"/>
        <v>E1</v>
      </c>
      <c r="BW70" s="55">
        <f t="shared" ca="1" si="81"/>
        <v>43344</v>
      </c>
      <c r="BX70" s="56" t="str">
        <f t="shared" ca="1" si="82"/>
        <v>Sheffield United</v>
      </c>
      <c r="BY70" s="56" t="str">
        <f t="shared" ca="1" si="83"/>
        <v>Aston Villa</v>
      </c>
      <c r="BZ70" s="57">
        <f t="shared" ca="1" si="84"/>
        <v>4</v>
      </c>
      <c r="CA70" s="57">
        <f t="shared" ca="1" si="85"/>
        <v>1</v>
      </c>
      <c r="CB70" s="58" t="str">
        <f t="shared" ca="1" si="86"/>
        <v>H</v>
      </c>
      <c r="CC70" s="57">
        <f t="shared" ca="1" si="87"/>
        <v>3</v>
      </c>
      <c r="CD70" s="57">
        <f t="shared" ca="1" si="88"/>
        <v>0</v>
      </c>
      <c r="CE70" s="58" t="str">
        <f t="shared" ca="1" si="89"/>
        <v>H</v>
      </c>
      <c r="CF70" s="59" t="str">
        <f t="shared" ca="1" si="90"/>
        <v>J Linington</v>
      </c>
      <c r="CG70" s="57">
        <f t="shared" ca="1" si="91"/>
        <v>9</v>
      </c>
      <c r="CH70" s="57">
        <f t="shared" ca="1" si="92"/>
        <v>9</v>
      </c>
      <c r="CI70" s="57">
        <f t="shared" ca="1" si="93"/>
        <v>6</v>
      </c>
      <c r="CJ70" s="57">
        <f t="shared" ca="1" si="94"/>
        <v>2</v>
      </c>
      <c r="CK70" s="57">
        <f t="shared" ca="1" si="95"/>
        <v>18</v>
      </c>
      <c r="CL70" s="57">
        <f t="shared" ca="1" si="96"/>
        <v>12</v>
      </c>
      <c r="CM70" s="57">
        <f t="shared" ca="1" si="97"/>
        <v>9</v>
      </c>
      <c r="CN70" s="57">
        <f t="shared" ca="1" si="98"/>
        <v>1</v>
      </c>
      <c r="CO70" s="57">
        <f t="shared" ca="1" si="99"/>
        <v>1</v>
      </c>
      <c r="CP70" s="57">
        <f t="shared" ca="1" si="100"/>
        <v>1</v>
      </c>
      <c r="CQ70" s="57">
        <f t="shared" ca="1" si="101"/>
        <v>0</v>
      </c>
      <c r="CR70" s="57">
        <f t="shared" ca="1" si="102"/>
        <v>0</v>
      </c>
      <c r="CS70" s="60">
        <f t="shared" ca="1" si="103"/>
        <v>2.4</v>
      </c>
      <c r="CT70" s="60">
        <f t="shared" ca="1" si="104"/>
        <v>3.25</v>
      </c>
      <c r="CU70" s="60">
        <f t="shared" ca="1" si="105"/>
        <v>3.3</v>
      </c>
      <c r="CV70" s="60">
        <f t="shared" ca="1" si="106"/>
        <v>2.4700000000000002</v>
      </c>
      <c r="CW70" s="60">
        <f t="shared" ca="1" si="107"/>
        <v>3.22</v>
      </c>
      <c r="CX70" s="60">
        <f t="shared" ca="1" si="108"/>
        <v>3.23</v>
      </c>
      <c r="CY70" s="60">
        <f t="shared" ca="1" si="109"/>
        <v>2.17</v>
      </c>
      <c r="CZ70" s="60">
        <f t="shared" ca="1" si="110"/>
        <v>1.67</v>
      </c>
      <c r="DA70" s="65">
        <f t="shared" ca="1" si="111"/>
        <v>5</v>
      </c>
      <c r="DB70" s="65">
        <f t="shared" ca="1" si="112"/>
        <v>3</v>
      </c>
      <c r="DC70" s="65">
        <f t="shared" ca="1" si="113"/>
        <v>2</v>
      </c>
      <c r="DD70" s="65">
        <f t="shared" ca="1" si="114"/>
        <v>1</v>
      </c>
      <c r="DE70" s="65">
        <f t="shared" ca="1" si="115"/>
        <v>1</v>
      </c>
      <c r="DF70" s="66" t="str">
        <f t="shared" ca="1" si="116"/>
        <v>D</v>
      </c>
      <c r="DG70" s="66" t="str">
        <f t="shared" ca="1" si="117"/>
        <v>H-H</v>
      </c>
      <c r="DH70" s="66" t="str">
        <f t="shared" ca="1" si="118"/>
        <v>H4more</v>
      </c>
      <c r="DI70" s="66" t="str">
        <f t="shared" ca="1" si="119"/>
        <v>H3more</v>
      </c>
      <c r="DJ70" s="66" t="str">
        <f t="shared" ca="1" si="120"/>
        <v>D11</v>
      </c>
      <c r="DK70" s="65" t="str">
        <f t="shared" ca="1" si="121"/>
        <v>Yes</v>
      </c>
      <c r="DL70" s="65">
        <f t="shared" ca="1" si="122"/>
        <v>1</v>
      </c>
      <c r="DM70" s="65">
        <f t="shared" ca="1" si="123"/>
        <v>0</v>
      </c>
      <c r="DN70" s="65">
        <f t="shared" ca="1" si="124"/>
        <v>0</v>
      </c>
      <c r="DO70" s="65">
        <f t="shared" ca="1" si="125"/>
        <v>0</v>
      </c>
      <c r="DP70" s="65">
        <f t="shared" ca="1" si="126"/>
        <v>0</v>
      </c>
      <c r="DQ70" s="65">
        <f t="shared" ca="1" si="127"/>
        <v>0</v>
      </c>
      <c r="DR70" s="69">
        <f t="shared" ca="1" si="128"/>
        <v>1.4</v>
      </c>
      <c r="DS70" s="69">
        <f t="shared" ca="1" si="129"/>
        <v>-1</v>
      </c>
      <c r="DT70" s="69">
        <f t="shared" ca="1" si="130"/>
        <v>-1</v>
      </c>
      <c r="DU70" s="69">
        <f t="shared" ca="1" si="131"/>
        <v>1.4700000000000002</v>
      </c>
      <c r="DV70" s="69">
        <f t="shared" ca="1" si="132"/>
        <v>-1</v>
      </c>
      <c r="DW70" s="69">
        <f t="shared" ca="1" si="133"/>
        <v>-1</v>
      </c>
      <c r="DX70" s="69">
        <f t="shared" ca="1" si="134"/>
        <v>1.17</v>
      </c>
      <c r="DY70" s="69">
        <f t="shared" ca="1" si="135"/>
        <v>-1</v>
      </c>
      <c r="DZ70" s="72">
        <f t="shared" ca="1" si="136"/>
        <v>102.73892773892774</v>
      </c>
      <c r="EA70" s="72">
        <f t="shared" ca="1" si="137"/>
        <v>102.5014829026136</v>
      </c>
      <c r="EB70" s="72">
        <f t="shared" ca="1" si="138"/>
        <v>105.96318882971386</v>
      </c>
      <c r="EC70" s="65">
        <f t="shared" ca="1" si="139"/>
        <v>0</v>
      </c>
      <c r="ED70" s="65">
        <f t="shared" ca="1" si="140"/>
        <v>0</v>
      </c>
      <c r="EE70" s="65">
        <f t="shared" ca="1" si="141"/>
        <v>0</v>
      </c>
      <c r="EF70" s="65">
        <f t="shared" ca="1" si="142"/>
        <v>0</v>
      </c>
      <c r="EG70" s="65">
        <f t="shared" ca="1" si="143"/>
        <v>0</v>
      </c>
      <c r="EH70" s="65">
        <f t="shared" ca="1" si="144"/>
        <v>0</v>
      </c>
      <c r="EI70" s="429" t="str">
        <f t="shared" ca="1" si="145"/>
        <v>Yes</v>
      </c>
      <c r="EJ70" s="428" t="str">
        <f t="shared" ca="1" si="146"/>
        <v>F</v>
      </c>
      <c r="EK70" s="428" t="str">
        <f t="shared" ca="1" si="147"/>
        <v>Over</v>
      </c>
      <c r="EL70" s="65" t="str">
        <f t="shared" ca="1" si="148"/>
        <v>No</v>
      </c>
      <c r="EM70" s="65" t="str">
        <f t="shared" ca="1" si="149"/>
        <v>Yes</v>
      </c>
      <c r="EN70" s="65">
        <f t="shared" ca="1" si="150"/>
        <v>20</v>
      </c>
      <c r="EO70" s="433">
        <f t="shared" ca="1" si="151"/>
        <v>2</v>
      </c>
      <c r="EP70" s="433">
        <f t="shared" ca="1" si="152"/>
        <v>0</v>
      </c>
      <c r="EQ70" s="433">
        <f t="shared" ca="1" si="153"/>
        <v>10</v>
      </c>
      <c r="ER70" s="433">
        <f t="shared" ca="1" si="154"/>
        <v>18</v>
      </c>
      <c r="ES70" s="433">
        <f t="shared" ca="1" si="155"/>
        <v>8</v>
      </c>
      <c r="ET70" s="433">
        <f t="shared" ca="1" si="156"/>
        <v>30</v>
      </c>
      <c r="EU70" s="433">
        <f ca="1">IF(OR(CO70="",CQ70=""),"",Discipline!$P$3*CO70+Discipline!$X$3*CQ70)</f>
        <v>10</v>
      </c>
      <c r="EV70" s="433">
        <f ca="1">IF(OR(CP70="",CR70=""),"",Discipline!$P$3*CP70+Discipline!$X$3*CR70)</f>
        <v>10</v>
      </c>
    </row>
    <row r="71" spans="1:152" x14ac:dyDescent="0.25">
      <c r="A71" s="10" t="str">
        <f ca="1">IFERROR(RANK(order!A71,order!A$3:A$554,0),"")</f>
        <v/>
      </c>
      <c r="B71" s="10" t="str">
        <f ca="1">IFERROR(RANK(order!B71,order!B$3:B$554,0),"")</f>
        <v/>
      </c>
      <c r="C71" s="10" t="str">
        <f ca="1">IFERROR(RANK(order!C71,order!C$3:C$554,0),"")</f>
        <v/>
      </c>
      <c r="D71" s="4" t="str">
        <f ca="1">IFERROR(RANK(order!D71,order!D$3:D$554,0),"")</f>
        <v/>
      </c>
      <c r="E71" s="4" t="str">
        <f ca="1">IFERROR(RANK(order!E71,order!E$3:E$554,0),"")</f>
        <v/>
      </c>
      <c r="F71" s="4" t="str">
        <f ca="1">IFERROR(RANK(order!F71,order!F$3:F$554,0),"")</f>
        <v/>
      </c>
      <c r="G71" s="10" t="str">
        <f ca="1">IFERROR(RANK(order!G71,order!G$3:G$554,0),"")</f>
        <v/>
      </c>
      <c r="H71" s="10" t="str">
        <f ca="1">IFERROR(RANK(order!H71,order!H$3:H$554,0),"")</f>
        <v/>
      </c>
      <c r="I71" s="10" t="str">
        <f ca="1">IFERROR(RANK(order!I71,order!I$3:I$554,0),"")</f>
        <v/>
      </c>
      <c r="J71" s="4" t="str">
        <f ca="1">IFERROR(RANK(order!J71,order!J$3:J$554,0),"")</f>
        <v/>
      </c>
      <c r="K71" s="4" t="str">
        <f ca="1">IFERROR(RANK(order!K71,order!K$3:K$554,0),"")</f>
        <v/>
      </c>
      <c r="L71" s="4" t="str">
        <f ca="1">IFERROR(RANK(order!L71,order!L$3:L$554,0),"")</f>
        <v/>
      </c>
      <c r="M71" s="10" t="str">
        <f ca="1">IFERROR(RANK(order!M71,order!M$3:M$554,0),"")</f>
        <v/>
      </c>
      <c r="N71" s="10" t="str">
        <f ca="1">IFERROR(RANK(order!N71,order!N$3:N$554,0),"")</f>
        <v/>
      </c>
      <c r="O71" s="10" t="str">
        <f ca="1">IFERROR(RANK(order!O71,order!O$3:O$554,0),"")</f>
        <v/>
      </c>
      <c r="P71" s="4" t="str">
        <f ca="1">IFERROR(RANK(order!P71,order!P$3:P$554,0),"")</f>
        <v/>
      </c>
      <c r="Q71" s="4" t="str">
        <f ca="1">IFERROR(RANK(order!Q71,order!Q$3:Q$554,0),"")</f>
        <v/>
      </c>
      <c r="R71" s="4" t="str">
        <f ca="1">IFERROR(RANK(order!R71,order!R$3:R$554,0),"")</f>
        <v/>
      </c>
      <c r="S71" s="10" t="str">
        <f ca="1">IFERROR(RANK(order!S71,order!S$3:S$554,0),"")</f>
        <v/>
      </c>
      <c r="T71" s="10" t="str">
        <f ca="1">IFERROR(RANK(order!T71,order!T$3:T$554,0),"")</f>
        <v/>
      </c>
      <c r="U71" s="10" t="str">
        <f ca="1">IFERROR(RANK(order!U71,order!U$3:U$554,0),"")</f>
        <v/>
      </c>
      <c r="V71" s="4" t="str">
        <f ca="1">IFERROR(RANK(order!V71,order!V$3:V$554,0),"")</f>
        <v/>
      </c>
      <c r="W71" s="4" t="str">
        <f ca="1">IFERROR(RANK(order!W71,order!W$3:W$554,0),"")</f>
        <v/>
      </c>
      <c r="X71" s="4" t="str">
        <f ca="1">IFERROR(RANK(order!X71,order!X$3:X$554,0),"")</f>
        <v/>
      </c>
      <c r="Y71" s="10" t="str">
        <f ca="1">IFERROR(RANK(order!Y71,order!Y$3:Y$554,0),"")</f>
        <v/>
      </c>
      <c r="Z71" s="10" t="str">
        <f ca="1">IFERROR(RANK(order!Z71,order!Z$3:Z$554,0),"")</f>
        <v/>
      </c>
      <c r="AA71" s="10" t="str">
        <f ca="1">IFERROR(RANK(order!AA71,order!AA$3:AA$554,0),"")</f>
        <v/>
      </c>
      <c r="AB71" s="4" t="str">
        <f ca="1">IFERROR(RANK(order!AB71,order!AB$3:AB$554,0),"")</f>
        <v/>
      </c>
      <c r="AC71" s="4" t="str">
        <f ca="1">IFERROR(RANK(order!AC71,order!AC$3:AC$554,0),"")</f>
        <v/>
      </c>
      <c r="AD71" s="4" t="str">
        <f ca="1">IFERROR(RANK(order!AD71,order!AD$3:AD$554,0),"")</f>
        <v/>
      </c>
      <c r="AE71" s="10" t="str">
        <f ca="1">IFERROR(RANK(order!AE71,order!AE$3:AE$554,0),"")</f>
        <v/>
      </c>
      <c r="AF71" s="10" t="str">
        <f ca="1">IFERROR(RANK(order!AF71,order!AF$3:AF$554,0),"")</f>
        <v/>
      </c>
      <c r="AG71" s="10" t="str">
        <f ca="1">IFERROR(RANK(order!AG71,order!AG$3:AG$554,0),"")</f>
        <v/>
      </c>
      <c r="AH71" s="4" t="str">
        <f ca="1">IFERROR(RANK(order!AH71,order!AH$3:AH$554,0),"")</f>
        <v/>
      </c>
      <c r="AI71" s="4" t="str">
        <f ca="1">IFERROR(RANK(order!AI71,order!AI$3:AI$554,0),"")</f>
        <v/>
      </c>
      <c r="AJ71" s="4" t="str">
        <f ca="1">IFERROR(RANK(order!AJ71,order!AJ$3:AJ$554,0),"")</f>
        <v/>
      </c>
      <c r="AK71" s="10" t="str">
        <f ca="1">IFERROR(RANK(order!AK71,order!AK$3:AK$554,0),"")</f>
        <v/>
      </c>
      <c r="AL71" s="10" t="str">
        <f ca="1">IFERROR(RANK(order!AL71,order!AL$3:AL$554,0),"")</f>
        <v/>
      </c>
      <c r="AM71" s="10" t="str">
        <f ca="1">IFERROR(RANK(order!AM71,order!AM$3:AM$554,0),"")</f>
        <v/>
      </c>
      <c r="AN71" s="4" t="str">
        <f ca="1">IFERROR(RANK(order!AN71,order!AN$3:AN$554,0),"")</f>
        <v/>
      </c>
      <c r="AO71" s="4" t="str">
        <f ca="1">IFERROR(RANK(order!AO71,order!AO$3:AO$554,0),"")</f>
        <v/>
      </c>
      <c r="AP71" s="4" t="str">
        <f ca="1">IFERROR(RANK(order!AP71,order!AP$3:AP$554,0),"")</f>
        <v/>
      </c>
      <c r="AQ71" s="10" t="str">
        <f ca="1">IFERROR(RANK(order!AQ71,order!AQ$3:AQ$554,0),"")</f>
        <v/>
      </c>
      <c r="AR71" s="10" t="str">
        <f ca="1">IFERROR(RANK(order!AR71,order!AR$3:AR$554,0),"")</f>
        <v/>
      </c>
      <c r="AS71" s="10" t="str">
        <f ca="1">IFERROR(RANK(order!AS71,order!AS$3:AS$554,0),"")</f>
        <v/>
      </c>
      <c r="AT71" s="4" t="str">
        <f ca="1">IFERROR(RANK(order!AT71,order!AT$3:AT$554,0),"")</f>
        <v/>
      </c>
      <c r="AU71" s="4" t="str">
        <f ca="1">IFERROR(RANK(order!AU71,order!AU$3:AU$554,0),"")</f>
        <v/>
      </c>
      <c r="AV71" s="4" t="str">
        <f ca="1">IFERROR(RANK(order!AV71,order!AV$3:AV$554,0),"")</f>
        <v/>
      </c>
      <c r="AW71" s="10" t="str">
        <f ca="1">IFERROR(RANK(order!AW71,order!AW$3:AW$554,0),"")</f>
        <v/>
      </c>
      <c r="AX71" s="10" t="str">
        <f ca="1">IFERROR(RANK(order!AX71,order!AX$3:AX$554,0),"")</f>
        <v/>
      </c>
      <c r="AY71" s="10" t="str">
        <f ca="1">IFERROR(RANK(order!AY71,order!AY$3:AY$554,0),"")</f>
        <v/>
      </c>
      <c r="AZ71" s="4" t="str">
        <f ca="1">IFERROR(RANK(order!AZ71,order!AZ$3:AZ$554,0),"")</f>
        <v/>
      </c>
      <c r="BA71" s="4" t="str">
        <f ca="1">IFERROR(RANK(order!BA71,order!BA$3:BA$554,0),"")</f>
        <v/>
      </c>
      <c r="BB71" s="4" t="str">
        <f ca="1">IFERROR(RANK(order!BB71,order!BB$3:BB$554,0),"")</f>
        <v/>
      </c>
      <c r="BC71" s="10" t="str">
        <f ca="1">IFERROR(RANK(order!BC71,order!BC$3:BC$554,0),"")</f>
        <v/>
      </c>
      <c r="BD71" s="10" t="str">
        <f ca="1">IFERROR(RANK(order!BD71,order!BD$3:BD$554,0),"")</f>
        <v/>
      </c>
      <c r="BE71" s="10" t="str">
        <f ca="1">IFERROR(RANK(order!BE71,order!BE$3:BE$554,0),"")</f>
        <v/>
      </c>
      <c r="BF71" s="4" t="str">
        <f ca="1">IFERROR(RANK(order!BF71,order!BF$3:BF$554,0),"")</f>
        <v/>
      </c>
      <c r="BG71" s="4" t="str">
        <f ca="1">IFERROR(RANK(order!BG71,order!BG$3:BG$554,0),"")</f>
        <v/>
      </c>
      <c r="BH71" s="4" t="str">
        <f ca="1">IFERROR(RANK(order!BH71,order!BH$3:BH$554,0),"")</f>
        <v/>
      </c>
      <c r="BI71" s="10" t="str">
        <f ca="1">IFERROR(RANK(order!BI71,order!BI$3:BI$554,0),"")</f>
        <v/>
      </c>
      <c r="BJ71" s="10">
        <f ca="1">IFERROR(RANK(order!BJ71,order!BJ$3:BJ$554,0),"")</f>
        <v>4</v>
      </c>
      <c r="BK71" s="10">
        <f ca="1">IFERROR(RANK(order!BK71,order!BK$3:BK$554,0),"")</f>
        <v>7</v>
      </c>
      <c r="BL71" s="4" t="str">
        <f ca="1">IFERROR(RANK(order!BL71,order!BL$3:BL$554,0),"")</f>
        <v/>
      </c>
      <c r="BM71" s="4" t="str">
        <f ca="1">IFERROR(RANK(order!BM71,order!BM$3:BM$554,0),"")</f>
        <v/>
      </c>
      <c r="BN71" s="4" t="str">
        <f ca="1">IFERROR(RANK(order!BN71,order!BN$3:BN$554,0),"")</f>
        <v/>
      </c>
      <c r="BO71" s="10">
        <f ca="1">IFERROR(RANK(order!BO71,order!BO$3:BO$554,0),"")</f>
        <v>4</v>
      </c>
      <c r="BP71" s="10" t="str">
        <f ca="1">IFERROR(RANK(order!BP71,order!BP$3:BP$554,0),"")</f>
        <v/>
      </c>
      <c r="BQ71" s="10">
        <f ca="1">IFERROR(RANK(order!BQ71,order!BQ$3:BQ$554,0),"")</f>
        <v>7</v>
      </c>
      <c r="BR71" s="4" t="str">
        <f ca="1">IFERROR(RANK(order!BR71,order!BR$3:BR$554,0),"")</f>
        <v/>
      </c>
      <c r="BS71" s="4" t="str">
        <f ca="1">IFERROR(RANK(order!BS71,order!BS$3:BS$554,0),"")</f>
        <v/>
      </c>
      <c r="BT71" s="4" t="str">
        <f ca="1">IFERROR(RANK(order!BT71,order!BT$3:BT$554,0),"")</f>
        <v/>
      </c>
      <c r="BU71" s="95">
        <f t="shared" si="157"/>
        <v>69</v>
      </c>
      <c r="BV71" s="35" t="str">
        <f t="shared" si="158"/>
        <v>E1</v>
      </c>
      <c r="BW71" s="55">
        <f t="shared" ca="1" si="81"/>
        <v>43344</v>
      </c>
      <c r="BX71" s="56" t="str">
        <f t="shared" ca="1" si="82"/>
        <v>West Brom</v>
      </c>
      <c r="BY71" s="56" t="str">
        <f t="shared" ca="1" si="83"/>
        <v>Stoke</v>
      </c>
      <c r="BZ71" s="57">
        <f t="shared" ca="1" si="84"/>
        <v>2</v>
      </c>
      <c r="CA71" s="57">
        <f t="shared" ca="1" si="85"/>
        <v>1</v>
      </c>
      <c r="CB71" s="58" t="str">
        <f t="shared" ca="1" si="86"/>
        <v>H</v>
      </c>
      <c r="CC71" s="57">
        <f t="shared" ca="1" si="87"/>
        <v>1</v>
      </c>
      <c r="CD71" s="57">
        <f t="shared" ca="1" si="88"/>
        <v>0</v>
      </c>
      <c r="CE71" s="58" t="str">
        <f t="shared" ca="1" si="89"/>
        <v>H</v>
      </c>
      <c r="CF71" s="59" t="str">
        <f t="shared" ca="1" si="90"/>
        <v>S Hooper</v>
      </c>
      <c r="CG71" s="57">
        <f t="shared" ca="1" si="91"/>
        <v>12</v>
      </c>
      <c r="CH71" s="57">
        <f t="shared" ca="1" si="92"/>
        <v>16</v>
      </c>
      <c r="CI71" s="57">
        <f t="shared" ca="1" si="93"/>
        <v>6</v>
      </c>
      <c r="CJ71" s="57">
        <f t="shared" ca="1" si="94"/>
        <v>5</v>
      </c>
      <c r="CK71" s="57">
        <f t="shared" ca="1" si="95"/>
        <v>9</v>
      </c>
      <c r="CL71" s="57">
        <f t="shared" ca="1" si="96"/>
        <v>14</v>
      </c>
      <c r="CM71" s="57">
        <f t="shared" ca="1" si="97"/>
        <v>3</v>
      </c>
      <c r="CN71" s="57">
        <f t="shared" ca="1" si="98"/>
        <v>7</v>
      </c>
      <c r="CO71" s="57">
        <f t="shared" ca="1" si="99"/>
        <v>3</v>
      </c>
      <c r="CP71" s="57">
        <f t="shared" ca="1" si="100"/>
        <v>1</v>
      </c>
      <c r="CQ71" s="57">
        <f t="shared" ca="1" si="101"/>
        <v>0</v>
      </c>
      <c r="CR71" s="57">
        <f t="shared" ca="1" si="102"/>
        <v>0</v>
      </c>
      <c r="CS71" s="60">
        <f t="shared" ca="1" si="103"/>
        <v>2.04</v>
      </c>
      <c r="CT71" s="60">
        <f t="shared" ca="1" si="104"/>
        <v>3.5</v>
      </c>
      <c r="CU71" s="60">
        <f t="shared" ca="1" si="105"/>
        <v>4</v>
      </c>
      <c r="CV71" s="60">
        <f t="shared" ca="1" si="106"/>
        <v>2.13</v>
      </c>
      <c r="CW71" s="60">
        <f t="shared" ca="1" si="107"/>
        <v>3.44</v>
      </c>
      <c r="CX71" s="60">
        <f t="shared" ca="1" si="108"/>
        <v>3.73</v>
      </c>
      <c r="CY71" s="60">
        <f t="shared" ca="1" si="109"/>
        <v>2.08</v>
      </c>
      <c r="CZ71" s="60">
        <f t="shared" ca="1" si="110"/>
        <v>1.73</v>
      </c>
      <c r="DA71" s="65">
        <f t="shared" ca="1" si="111"/>
        <v>3</v>
      </c>
      <c r="DB71" s="65">
        <f t="shared" ca="1" si="112"/>
        <v>1</v>
      </c>
      <c r="DC71" s="65">
        <f t="shared" ca="1" si="113"/>
        <v>2</v>
      </c>
      <c r="DD71" s="65">
        <f t="shared" ca="1" si="114"/>
        <v>1</v>
      </c>
      <c r="DE71" s="65">
        <f t="shared" ca="1" si="115"/>
        <v>1</v>
      </c>
      <c r="DF71" s="66" t="str">
        <f t="shared" ca="1" si="116"/>
        <v>D</v>
      </c>
      <c r="DG71" s="66" t="str">
        <f t="shared" ca="1" si="117"/>
        <v>H-H</v>
      </c>
      <c r="DH71" s="66" t="str">
        <f t="shared" ca="1" si="118"/>
        <v>H21</v>
      </c>
      <c r="DI71" s="66" t="str">
        <f t="shared" ca="1" si="119"/>
        <v>H10</v>
      </c>
      <c r="DJ71" s="66" t="str">
        <f t="shared" ca="1" si="120"/>
        <v>D11</v>
      </c>
      <c r="DK71" s="65" t="str">
        <f t="shared" ca="1" si="121"/>
        <v>Yes</v>
      </c>
      <c r="DL71" s="65">
        <f t="shared" ca="1" si="122"/>
        <v>1</v>
      </c>
      <c r="DM71" s="65">
        <f t="shared" ca="1" si="123"/>
        <v>0</v>
      </c>
      <c r="DN71" s="65">
        <f t="shared" ca="1" si="124"/>
        <v>0</v>
      </c>
      <c r="DO71" s="65">
        <f t="shared" ca="1" si="125"/>
        <v>0</v>
      </c>
      <c r="DP71" s="65">
        <f t="shared" ca="1" si="126"/>
        <v>0</v>
      </c>
      <c r="DQ71" s="65">
        <f t="shared" ca="1" si="127"/>
        <v>0</v>
      </c>
      <c r="DR71" s="69">
        <f t="shared" ca="1" si="128"/>
        <v>1.04</v>
      </c>
      <c r="DS71" s="69">
        <f t="shared" ca="1" si="129"/>
        <v>-1</v>
      </c>
      <c r="DT71" s="69">
        <f t="shared" ca="1" si="130"/>
        <v>-1</v>
      </c>
      <c r="DU71" s="69">
        <f t="shared" ca="1" si="131"/>
        <v>1.1299999999999999</v>
      </c>
      <c r="DV71" s="69">
        <f t="shared" ca="1" si="132"/>
        <v>-1</v>
      </c>
      <c r="DW71" s="69">
        <f t="shared" ca="1" si="133"/>
        <v>-1</v>
      </c>
      <c r="DX71" s="69">
        <f t="shared" ca="1" si="134"/>
        <v>1.08</v>
      </c>
      <c r="DY71" s="69">
        <f t="shared" ca="1" si="135"/>
        <v>-1</v>
      </c>
      <c r="DZ71" s="72">
        <f t="shared" ca="1" si="136"/>
        <v>102.59103641456582</v>
      </c>
      <c r="EA71" s="72">
        <f t="shared" ca="1" si="137"/>
        <v>102.82777572390304</v>
      </c>
      <c r="EB71" s="72">
        <f t="shared" ca="1" si="138"/>
        <v>105.88039128501556</v>
      </c>
      <c r="EC71" s="65">
        <f t="shared" ca="1" si="139"/>
        <v>0</v>
      </c>
      <c r="ED71" s="65">
        <f t="shared" ca="1" si="140"/>
        <v>0</v>
      </c>
      <c r="EE71" s="65">
        <f t="shared" ca="1" si="141"/>
        <v>0</v>
      </c>
      <c r="EF71" s="65">
        <f t="shared" ca="1" si="142"/>
        <v>0</v>
      </c>
      <c r="EG71" s="65">
        <f t="shared" ca="1" si="143"/>
        <v>0</v>
      </c>
      <c r="EH71" s="65">
        <f t="shared" ca="1" si="144"/>
        <v>0</v>
      </c>
      <c r="EI71" s="429" t="str">
        <f t="shared" ca="1" si="145"/>
        <v>Yes</v>
      </c>
      <c r="EJ71" s="428" t="str">
        <f t="shared" ca="1" si="146"/>
        <v>S</v>
      </c>
      <c r="EK71" s="428" t="str">
        <f t="shared" ca="1" si="147"/>
        <v>Over</v>
      </c>
      <c r="EL71" s="65" t="str">
        <f t="shared" ca="1" si="148"/>
        <v>No</v>
      </c>
      <c r="EM71" s="65" t="str">
        <f t="shared" ca="1" si="149"/>
        <v>Yes</v>
      </c>
      <c r="EN71" s="65">
        <f t="shared" ca="1" si="150"/>
        <v>40</v>
      </c>
      <c r="EO71" s="433">
        <f t="shared" ca="1" si="151"/>
        <v>4</v>
      </c>
      <c r="EP71" s="433">
        <f t="shared" ca="1" si="152"/>
        <v>0</v>
      </c>
      <c r="EQ71" s="433">
        <f t="shared" ca="1" si="153"/>
        <v>10</v>
      </c>
      <c r="ER71" s="433">
        <f t="shared" ca="1" si="154"/>
        <v>28</v>
      </c>
      <c r="ES71" s="433">
        <f t="shared" ca="1" si="155"/>
        <v>11</v>
      </c>
      <c r="ET71" s="433">
        <f t="shared" ca="1" si="156"/>
        <v>23</v>
      </c>
      <c r="EU71" s="433">
        <f ca="1">IF(OR(CO71="",CQ71=""),"",Discipline!$P$3*CO71+Discipline!$X$3*CQ71)</f>
        <v>30</v>
      </c>
      <c r="EV71" s="433">
        <f ca="1">IF(OR(CP71="",CR71=""),"",Discipline!$P$3*CP71+Discipline!$X$3*CR71)</f>
        <v>10</v>
      </c>
    </row>
    <row r="72" spans="1:152" x14ac:dyDescent="0.25">
      <c r="A72" s="10" t="str">
        <f ca="1">IFERROR(RANK(order!A72,order!A$3:A$554,0),"")</f>
        <v/>
      </c>
      <c r="B72" s="10" t="str">
        <f ca="1">IFERROR(RANK(order!B72,order!B$3:B$554,0),"")</f>
        <v/>
      </c>
      <c r="C72" s="10" t="str">
        <f ca="1">IFERROR(RANK(order!C72,order!C$3:C$554,0),"")</f>
        <v/>
      </c>
      <c r="D72" s="4" t="str">
        <f ca="1">IFERROR(RANK(order!D72,order!D$3:D$554,0),"")</f>
        <v/>
      </c>
      <c r="E72" s="4" t="str">
        <f ca="1">IFERROR(RANK(order!E72,order!E$3:E$554,0),"")</f>
        <v/>
      </c>
      <c r="F72" s="4" t="str">
        <f ca="1">IFERROR(RANK(order!F72,order!F$3:F$554,0),"")</f>
        <v/>
      </c>
      <c r="G72" s="10" t="str">
        <f ca="1">IFERROR(RANK(order!G72,order!G$3:G$554,0),"")</f>
        <v/>
      </c>
      <c r="H72" s="10" t="str">
        <f ca="1">IFERROR(RANK(order!H72,order!H$3:H$554,0),"")</f>
        <v/>
      </c>
      <c r="I72" s="10" t="str">
        <f ca="1">IFERROR(RANK(order!I72,order!I$3:I$554,0),"")</f>
        <v/>
      </c>
      <c r="J72" s="4" t="str">
        <f ca="1">IFERROR(RANK(order!J72,order!J$3:J$554,0),"")</f>
        <v/>
      </c>
      <c r="K72" s="4" t="str">
        <f ca="1">IFERROR(RANK(order!K72,order!K$3:K$554,0),"")</f>
        <v/>
      </c>
      <c r="L72" s="4" t="str">
        <f ca="1">IFERROR(RANK(order!L72,order!L$3:L$554,0),"")</f>
        <v/>
      </c>
      <c r="M72" s="10" t="str">
        <f ca="1">IFERROR(RANK(order!M72,order!M$3:M$554,0),"")</f>
        <v/>
      </c>
      <c r="N72" s="10" t="str">
        <f ca="1">IFERROR(RANK(order!N72,order!N$3:N$554,0),"")</f>
        <v/>
      </c>
      <c r="O72" s="10" t="str">
        <f ca="1">IFERROR(RANK(order!O72,order!O$3:O$554,0),"")</f>
        <v/>
      </c>
      <c r="P72" s="4" t="str">
        <f ca="1">IFERROR(RANK(order!P72,order!P$3:P$554,0),"")</f>
        <v/>
      </c>
      <c r="Q72" s="4" t="str">
        <f ca="1">IFERROR(RANK(order!Q72,order!Q$3:Q$554,0),"")</f>
        <v/>
      </c>
      <c r="R72" s="4" t="str">
        <f ca="1">IFERROR(RANK(order!R72,order!R$3:R$554,0),"")</f>
        <v/>
      </c>
      <c r="S72" s="10" t="str">
        <f ca="1">IFERROR(RANK(order!S72,order!S$3:S$554,0),"")</f>
        <v/>
      </c>
      <c r="T72" s="10" t="str">
        <f ca="1">IFERROR(RANK(order!T72,order!T$3:T$554,0),"")</f>
        <v/>
      </c>
      <c r="U72" s="10" t="str">
        <f ca="1">IFERROR(RANK(order!U72,order!U$3:U$554,0),"")</f>
        <v/>
      </c>
      <c r="V72" s="4" t="str">
        <f ca="1">IFERROR(RANK(order!V72,order!V$3:V$554,0),"")</f>
        <v/>
      </c>
      <c r="W72" s="4" t="str">
        <f ca="1">IFERROR(RANK(order!W72,order!W$3:W$554,0),"")</f>
        <v/>
      </c>
      <c r="X72" s="4" t="str">
        <f ca="1">IFERROR(RANK(order!X72,order!X$3:X$554,0),"")</f>
        <v/>
      </c>
      <c r="Y72" s="10" t="str">
        <f ca="1">IFERROR(RANK(order!Y72,order!Y$3:Y$554,0),"")</f>
        <v/>
      </c>
      <c r="Z72" s="10" t="str">
        <f ca="1">IFERROR(RANK(order!Z72,order!Z$3:Z$554,0),"")</f>
        <v/>
      </c>
      <c r="AA72" s="10" t="str">
        <f ca="1">IFERROR(RANK(order!AA72,order!AA$3:AA$554,0),"")</f>
        <v/>
      </c>
      <c r="AB72" s="4" t="str">
        <f ca="1">IFERROR(RANK(order!AB72,order!AB$3:AB$554,0),"")</f>
        <v/>
      </c>
      <c r="AC72" s="4" t="str">
        <f ca="1">IFERROR(RANK(order!AC72,order!AC$3:AC$554,0),"")</f>
        <v/>
      </c>
      <c r="AD72" s="4" t="str">
        <f ca="1">IFERROR(RANK(order!AD72,order!AD$3:AD$554,0),"")</f>
        <v/>
      </c>
      <c r="AE72" s="10" t="str">
        <f ca="1">IFERROR(RANK(order!AE72,order!AE$3:AE$554,0),"")</f>
        <v/>
      </c>
      <c r="AF72" s="10" t="str">
        <f ca="1">IFERROR(RANK(order!AF72,order!AF$3:AF$554,0),"")</f>
        <v/>
      </c>
      <c r="AG72" s="10" t="str">
        <f ca="1">IFERROR(RANK(order!AG72,order!AG$3:AG$554,0),"")</f>
        <v/>
      </c>
      <c r="AH72" s="4" t="str">
        <f ca="1">IFERROR(RANK(order!AH72,order!AH$3:AH$554,0),"")</f>
        <v/>
      </c>
      <c r="AI72" s="4" t="str">
        <f ca="1">IFERROR(RANK(order!AI72,order!AI$3:AI$554,0),"")</f>
        <v/>
      </c>
      <c r="AJ72" s="4" t="str">
        <f ca="1">IFERROR(RANK(order!AJ72,order!AJ$3:AJ$554,0),"")</f>
        <v/>
      </c>
      <c r="AK72" s="10" t="str">
        <f ca="1">IFERROR(RANK(order!AK72,order!AK$3:AK$554,0),"")</f>
        <v/>
      </c>
      <c r="AL72" s="10" t="str">
        <f ca="1">IFERROR(RANK(order!AL72,order!AL$3:AL$554,0),"")</f>
        <v/>
      </c>
      <c r="AM72" s="10" t="str">
        <f ca="1">IFERROR(RANK(order!AM72,order!AM$3:AM$554,0),"")</f>
        <v/>
      </c>
      <c r="AN72" s="4" t="str">
        <f ca="1">IFERROR(RANK(order!AN72,order!AN$3:AN$554,0),"")</f>
        <v/>
      </c>
      <c r="AO72" s="4" t="str">
        <f ca="1">IFERROR(RANK(order!AO72,order!AO$3:AO$554,0),"")</f>
        <v/>
      </c>
      <c r="AP72" s="4" t="str">
        <f ca="1">IFERROR(RANK(order!AP72,order!AP$3:AP$554,0),"")</f>
        <v/>
      </c>
      <c r="AQ72" s="10" t="str">
        <f ca="1">IFERROR(RANK(order!AQ72,order!AQ$3:AQ$554,0),"")</f>
        <v/>
      </c>
      <c r="AR72" s="10" t="str">
        <f ca="1">IFERROR(RANK(order!AR72,order!AR$3:AR$554,0),"")</f>
        <v/>
      </c>
      <c r="AS72" s="10" t="str">
        <f ca="1">IFERROR(RANK(order!AS72,order!AS$3:AS$554,0),"")</f>
        <v/>
      </c>
      <c r="AT72" s="4" t="str">
        <f ca="1">IFERROR(RANK(order!AT72,order!AT$3:AT$554,0),"")</f>
        <v/>
      </c>
      <c r="AU72" s="4" t="str">
        <f ca="1">IFERROR(RANK(order!AU72,order!AU$3:AU$554,0),"")</f>
        <v/>
      </c>
      <c r="AV72" s="4" t="str">
        <f ca="1">IFERROR(RANK(order!AV72,order!AV$3:AV$554,0),"")</f>
        <v/>
      </c>
      <c r="AW72" s="10" t="str">
        <f ca="1">IFERROR(RANK(order!AW72,order!AW$3:AW$554,0),"")</f>
        <v/>
      </c>
      <c r="AX72" s="10" t="str">
        <f ca="1">IFERROR(RANK(order!AX72,order!AX$3:AX$554,0),"")</f>
        <v/>
      </c>
      <c r="AY72" s="10" t="str">
        <f ca="1">IFERROR(RANK(order!AY72,order!AY$3:AY$554,0),"")</f>
        <v/>
      </c>
      <c r="AZ72" s="4" t="str">
        <f ca="1">IFERROR(RANK(order!AZ72,order!AZ$3:AZ$554,0),"")</f>
        <v/>
      </c>
      <c r="BA72" s="4">
        <f ca="1">IFERROR(RANK(order!BA72,order!BA$3:BA$554,0),"")</f>
        <v>4</v>
      </c>
      <c r="BB72" s="4">
        <f ca="1">IFERROR(RANK(order!BB72,order!BB$3:BB$554,0),"")</f>
        <v>7</v>
      </c>
      <c r="BC72" s="10" t="str">
        <f ca="1">IFERROR(RANK(order!BC72,order!BC$3:BC$554,0),"")</f>
        <v/>
      </c>
      <c r="BD72" s="10" t="str">
        <f ca="1">IFERROR(RANK(order!BD72,order!BD$3:BD$554,0),"")</f>
        <v/>
      </c>
      <c r="BE72" s="10" t="str">
        <f ca="1">IFERROR(RANK(order!BE72,order!BE$3:BE$554,0),"")</f>
        <v/>
      </c>
      <c r="BF72" s="4" t="str">
        <f ca="1">IFERROR(RANK(order!BF72,order!BF$3:BF$554,0),"")</f>
        <v/>
      </c>
      <c r="BG72" s="4" t="str">
        <f ca="1">IFERROR(RANK(order!BG72,order!BG$3:BG$554,0),"")</f>
        <v/>
      </c>
      <c r="BH72" s="4" t="str">
        <f ca="1">IFERROR(RANK(order!BH72,order!BH$3:BH$554,0),"")</f>
        <v/>
      </c>
      <c r="BI72" s="10" t="str">
        <f ca="1">IFERROR(RANK(order!BI72,order!BI$3:BI$554,0),"")</f>
        <v/>
      </c>
      <c r="BJ72" s="10" t="str">
        <f ca="1">IFERROR(RANK(order!BJ72,order!BJ$3:BJ$554,0),"")</f>
        <v/>
      </c>
      <c r="BK72" s="10" t="str">
        <f ca="1">IFERROR(RANK(order!BK72,order!BK$3:BK$554,0),"")</f>
        <v/>
      </c>
      <c r="BL72" s="4" t="str">
        <f ca="1">IFERROR(RANK(order!BL72,order!BL$3:BL$554,0),"")</f>
        <v/>
      </c>
      <c r="BM72" s="4" t="str">
        <f ca="1">IFERROR(RANK(order!BM72,order!BM$3:BM$554,0),"")</f>
        <v/>
      </c>
      <c r="BN72" s="4" t="str">
        <f ca="1">IFERROR(RANK(order!BN72,order!BN$3:BN$554,0),"")</f>
        <v/>
      </c>
      <c r="BO72" s="10" t="str">
        <f ca="1">IFERROR(RANK(order!BO72,order!BO$3:BO$554,0),"")</f>
        <v/>
      </c>
      <c r="BP72" s="10" t="str">
        <f ca="1">IFERROR(RANK(order!BP72,order!BP$3:BP$554,0),"")</f>
        <v/>
      </c>
      <c r="BQ72" s="10" t="str">
        <f ca="1">IFERROR(RANK(order!BQ72,order!BQ$3:BQ$554,0),"")</f>
        <v/>
      </c>
      <c r="BR72" s="4">
        <f ca="1">IFERROR(RANK(order!BR72,order!BR$3:BR$554,0),"")</f>
        <v>4</v>
      </c>
      <c r="BS72" s="4" t="str">
        <f ca="1">IFERROR(RANK(order!BS72,order!BS$3:BS$554,0),"")</f>
        <v/>
      </c>
      <c r="BT72" s="4">
        <f ca="1">IFERROR(RANK(order!BT72,order!BT$3:BT$554,0),"")</f>
        <v>7</v>
      </c>
      <c r="BU72" s="95">
        <f t="shared" si="157"/>
        <v>70</v>
      </c>
      <c r="BV72" s="35" t="str">
        <f t="shared" si="158"/>
        <v>E1</v>
      </c>
      <c r="BW72" s="55">
        <f t="shared" ca="1" si="81"/>
        <v>43344</v>
      </c>
      <c r="BX72" s="56" t="str">
        <f t="shared" ca="1" si="82"/>
        <v>Wigan</v>
      </c>
      <c r="BY72" s="56" t="str">
        <f t="shared" ca="1" si="83"/>
        <v>Rotherham</v>
      </c>
      <c r="BZ72" s="57">
        <f t="shared" ca="1" si="84"/>
        <v>1</v>
      </c>
      <c r="CA72" s="57">
        <f t="shared" ca="1" si="85"/>
        <v>0</v>
      </c>
      <c r="CB72" s="58" t="str">
        <f t="shared" ca="1" si="86"/>
        <v>H</v>
      </c>
      <c r="CC72" s="57">
        <f t="shared" ca="1" si="87"/>
        <v>0</v>
      </c>
      <c r="CD72" s="57">
        <f t="shared" ca="1" si="88"/>
        <v>0</v>
      </c>
      <c r="CE72" s="58" t="str">
        <f t="shared" ca="1" si="89"/>
        <v>D</v>
      </c>
      <c r="CF72" s="59" t="str">
        <f t="shared" ca="1" si="90"/>
        <v>S Duncan</v>
      </c>
      <c r="CG72" s="57">
        <f t="shared" ca="1" si="91"/>
        <v>16</v>
      </c>
      <c r="CH72" s="57">
        <f t="shared" ca="1" si="92"/>
        <v>16</v>
      </c>
      <c r="CI72" s="57">
        <f t="shared" ca="1" si="93"/>
        <v>5</v>
      </c>
      <c r="CJ72" s="57">
        <f t="shared" ca="1" si="94"/>
        <v>4</v>
      </c>
      <c r="CK72" s="57">
        <f t="shared" ca="1" si="95"/>
        <v>10</v>
      </c>
      <c r="CL72" s="57">
        <f t="shared" ca="1" si="96"/>
        <v>13</v>
      </c>
      <c r="CM72" s="57">
        <f t="shared" ca="1" si="97"/>
        <v>3</v>
      </c>
      <c r="CN72" s="57">
        <f t="shared" ca="1" si="98"/>
        <v>6</v>
      </c>
      <c r="CO72" s="57">
        <f t="shared" ca="1" si="99"/>
        <v>2</v>
      </c>
      <c r="CP72" s="57">
        <f t="shared" ca="1" si="100"/>
        <v>3</v>
      </c>
      <c r="CQ72" s="57">
        <f t="shared" ca="1" si="101"/>
        <v>0</v>
      </c>
      <c r="CR72" s="57">
        <f t="shared" ca="1" si="102"/>
        <v>0</v>
      </c>
      <c r="CS72" s="60">
        <f t="shared" ca="1" si="103"/>
        <v>1.57</v>
      </c>
      <c r="CT72" s="60">
        <f t="shared" ca="1" si="104"/>
        <v>4.2</v>
      </c>
      <c r="CU72" s="60">
        <f t="shared" ca="1" si="105"/>
        <v>6.5</v>
      </c>
      <c r="CV72" s="60">
        <f t="shared" ca="1" si="106"/>
        <v>1.56</v>
      </c>
      <c r="CW72" s="60">
        <f t="shared" ca="1" si="107"/>
        <v>4.3</v>
      </c>
      <c r="CX72" s="60">
        <f t="shared" ca="1" si="108"/>
        <v>6.69</v>
      </c>
      <c r="CY72" s="60">
        <f t="shared" ca="1" si="109"/>
        <v>1.68</v>
      </c>
      <c r="CZ72" s="60">
        <f t="shared" ca="1" si="110"/>
        <v>2.15</v>
      </c>
      <c r="DA72" s="65">
        <f t="shared" ca="1" si="111"/>
        <v>1</v>
      </c>
      <c r="DB72" s="65">
        <f t="shared" ca="1" si="112"/>
        <v>0</v>
      </c>
      <c r="DC72" s="65">
        <f t="shared" ca="1" si="113"/>
        <v>1</v>
      </c>
      <c r="DD72" s="65">
        <f t="shared" ca="1" si="114"/>
        <v>1</v>
      </c>
      <c r="DE72" s="65">
        <f t="shared" ca="1" si="115"/>
        <v>0</v>
      </c>
      <c r="DF72" s="66" t="str">
        <f t="shared" ca="1" si="116"/>
        <v>H</v>
      </c>
      <c r="DG72" s="66" t="str">
        <f t="shared" ca="1" si="117"/>
        <v>D-H</v>
      </c>
      <c r="DH72" s="66" t="str">
        <f t="shared" ca="1" si="118"/>
        <v>H10</v>
      </c>
      <c r="DI72" s="66" t="str">
        <f t="shared" ca="1" si="119"/>
        <v>D00</v>
      </c>
      <c r="DJ72" s="66" t="str">
        <f t="shared" ca="1" si="120"/>
        <v>H10</v>
      </c>
      <c r="DK72" s="65" t="str">
        <f t="shared" ca="1" si="121"/>
        <v>No</v>
      </c>
      <c r="DL72" s="65">
        <f t="shared" ca="1" si="122"/>
        <v>0</v>
      </c>
      <c r="DM72" s="65">
        <f t="shared" ca="1" si="123"/>
        <v>0</v>
      </c>
      <c r="DN72" s="65">
        <f t="shared" ca="1" si="124"/>
        <v>1</v>
      </c>
      <c r="DO72" s="65">
        <f t="shared" ca="1" si="125"/>
        <v>0</v>
      </c>
      <c r="DP72" s="65">
        <f t="shared" ca="1" si="126"/>
        <v>0</v>
      </c>
      <c r="DQ72" s="65">
        <f t="shared" ca="1" si="127"/>
        <v>0</v>
      </c>
      <c r="DR72" s="69">
        <f t="shared" ca="1" si="128"/>
        <v>0.57000000000000006</v>
      </c>
      <c r="DS72" s="69">
        <f t="shared" ca="1" si="129"/>
        <v>-1</v>
      </c>
      <c r="DT72" s="69">
        <f t="shared" ca="1" si="130"/>
        <v>-1</v>
      </c>
      <c r="DU72" s="69">
        <f t="shared" ca="1" si="131"/>
        <v>0.56000000000000005</v>
      </c>
      <c r="DV72" s="69">
        <f t="shared" ca="1" si="132"/>
        <v>-1</v>
      </c>
      <c r="DW72" s="69">
        <f t="shared" ca="1" si="133"/>
        <v>-1</v>
      </c>
      <c r="DX72" s="69">
        <f t="shared" ca="1" si="134"/>
        <v>-1</v>
      </c>
      <c r="DY72" s="69">
        <f t="shared" ca="1" si="135"/>
        <v>1.1499999999999999</v>
      </c>
      <c r="DZ72" s="72">
        <f t="shared" ca="1" si="136"/>
        <v>102.88840671006275</v>
      </c>
      <c r="EA72" s="72">
        <f t="shared" ca="1" si="137"/>
        <v>102.30606116517056</v>
      </c>
      <c r="EB72" s="72">
        <f t="shared" ca="1" si="138"/>
        <v>106.03543743078627</v>
      </c>
      <c r="EC72" s="65">
        <f t="shared" ca="1" si="139"/>
        <v>1</v>
      </c>
      <c r="ED72" s="65">
        <f t="shared" ca="1" si="140"/>
        <v>0</v>
      </c>
      <c r="EE72" s="65">
        <f t="shared" ca="1" si="141"/>
        <v>0</v>
      </c>
      <c r="EF72" s="65">
        <f t="shared" ca="1" si="142"/>
        <v>1</v>
      </c>
      <c r="EG72" s="65">
        <f t="shared" ca="1" si="143"/>
        <v>0</v>
      </c>
      <c r="EH72" s="65">
        <f t="shared" ca="1" si="144"/>
        <v>1</v>
      </c>
      <c r="EI72" s="429" t="str">
        <f t="shared" ca="1" si="145"/>
        <v>Yes</v>
      </c>
      <c r="EJ72" s="428" t="str">
        <f t="shared" ca="1" si="146"/>
        <v>S</v>
      </c>
      <c r="EK72" s="428" t="str">
        <f t="shared" ca="1" si="147"/>
        <v>Under</v>
      </c>
      <c r="EL72" s="65" t="str">
        <f t="shared" ca="1" si="148"/>
        <v>No</v>
      </c>
      <c r="EM72" s="65" t="str">
        <f t="shared" ca="1" si="149"/>
        <v>No</v>
      </c>
      <c r="EN72" s="65">
        <f t="shared" ca="1" si="150"/>
        <v>50</v>
      </c>
      <c r="EO72" s="433">
        <f t="shared" ca="1" si="151"/>
        <v>5</v>
      </c>
      <c r="EP72" s="433">
        <f t="shared" ca="1" si="152"/>
        <v>0</v>
      </c>
      <c r="EQ72" s="433">
        <f t="shared" ca="1" si="153"/>
        <v>9</v>
      </c>
      <c r="ER72" s="433">
        <f t="shared" ca="1" si="154"/>
        <v>32</v>
      </c>
      <c r="ES72" s="433">
        <f t="shared" ca="1" si="155"/>
        <v>9</v>
      </c>
      <c r="ET72" s="433">
        <f t="shared" ca="1" si="156"/>
        <v>23</v>
      </c>
      <c r="EU72" s="433">
        <f ca="1">IF(OR(CO72="",CQ72=""),"",Discipline!$P$3*CO72+Discipline!$X$3*CQ72)</f>
        <v>20</v>
      </c>
      <c r="EV72" s="433">
        <f ca="1">IF(OR(CP72="",CR72=""),"",Discipline!$P$3*CP72+Discipline!$X$3*CR72)</f>
        <v>30</v>
      </c>
    </row>
    <row r="73" spans="1:152" x14ac:dyDescent="0.25">
      <c r="A73" s="10" t="str">
        <f ca="1">IFERROR(RANK(order!A73,order!A$3:A$554,0),"")</f>
        <v/>
      </c>
      <c r="B73" s="10" t="str">
        <f ca="1">IFERROR(RANK(order!B73,order!B$3:B$554,0),"")</f>
        <v/>
      </c>
      <c r="C73" s="10" t="str">
        <f ca="1">IFERROR(RANK(order!C73,order!C$3:C$554,0),"")</f>
        <v/>
      </c>
      <c r="D73" s="4" t="str">
        <f ca="1">IFERROR(RANK(order!D73,order!D$3:D$554,0),"")</f>
        <v/>
      </c>
      <c r="E73" s="4" t="str">
        <f ca="1">IFERROR(RANK(order!E73,order!E$3:E$554,0),"")</f>
        <v/>
      </c>
      <c r="F73" s="4" t="str">
        <f ca="1">IFERROR(RANK(order!F73,order!F$3:F$554,0),"")</f>
        <v/>
      </c>
      <c r="G73" s="10" t="str">
        <f ca="1">IFERROR(RANK(order!G73,order!G$3:G$554,0),"")</f>
        <v/>
      </c>
      <c r="H73" s="10">
        <f ca="1">IFERROR(RANK(order!H73,order!H$3:H$554,0),"")</f>
        <v>4</v>
      </c>
      <c r="I73" s="10">
        <f ca="1">IFERROR(RANK(order!I73,order!I$3:I$554,0),"")</f>
        <v>7</v>
      </c>
      <c r="J73" s="4" t="str">
        <f ca="1">IFERROR(RANK(order!J73,order!J$3:J$554,0),"")</f>
        <v/>
      </c>
      <c r="K73" s="4" t="str">
        <f ca="1">IFERROR(RANK(order!K73,order!K$3:K$554,0),"")</f>
        <v/>
      </c>
      <c r="L73" s="4" t="str">
        <f ca="1">IFERROR(RANK(order!L73,order!L$3:L$554,0),"")</f>
        <v/>
      </c>
      <c r="M73" s="10" t="str">
        <f ca="1">IFERROR(RANK(order!M73,order!M$3:M$554,0),"")</f>
        <v/>
      </c>
      <c r="N73" s="10" t="str">
        <f ca="1">IFERROR(RANK(order!N73,order!N$3:N$554,0),"")</f>
        <v/>
      </c>
      <c r="O73" s="10" t="str">
        <f ca="1">IFERROR(RANK(order!O73,order!O$3:O$554,0),"")</f>
        <v/>
      </c>
      <c r="P73" s="4">
        <f ca="1">IFERROR(RANK(order!P73,order!P$3:P$554,0),"")</f>
        <v>4</v>
      </c>
      <c r="Q73" s="4" t="str">
        <f ca="1">IFERROR(RANK(order!Q73,order!Q$3:Q$554,0),"")</f>
        <v/>
      </c>
      <c r="R73" s="4">
        <f ca="1">IFERROR(RANK(order!R73,order!R$3:R$554,0),"")</f>
        <v>7</v>
      </c>
      <c r="S73" s="10" t="str">
        <f ca="1">IFERROR(RANK(order!S73,order!S$3:S$554,0),"")</f>
        <v/>
      </c>
      <c r="T73" s="10" t="str">
        <f ca="1">IFERROR(RANK(order!T73,order!T$3:T$554,0),"")</f>
        <v/>
      </c>
      <c r="U73" s="10" t="str">
        <f ca="1">IFERROR(RANK(order!U73,order!U$3:U$554,0),"")</f>
        <v/>
      </c>
      <c r="V73" s="4" t="str">
        <f ca="1">IFERROR(RANK(order!V73,order!V$3:V$554,0),"")</f>
        <v/>
      </c>
      <c r="W73" s="4" t="str">
        <f ca="1">IFERROR(RANK(order!W73,order!W$3:W$554,0),"")</f>
        <v/>
      </c>
      <c r="X73" s="4" t="str">
        <f ca="1">IFERROR(RANK(order!X73,order!X$3:X$554,0),"")</f>
        <v/>
      </c>
      <c r="Y73" s="10" t="str">
        <f ca="1">IFERROR(RANK(order!Y73,order!Y$3:Y$554,0),"")</f>
        <v/>
      </c>
      <c r="Z73" s="10" t="str">
        <f ca="1">IFERROR(RANK(order!Z73,order!Z$3:Z$554,0),"")</f>
        <v/>
      </c>
      <c r="AA73" s="10" t="str">
        <f ca="1">IFERROR(RANK(order!AA73,order!AA$3:AA$554,0),"")</f>
        <v/>
      </c>
      <c r="AB73" s="4" t="str">
        <f ca="1">IFERROR(RANK(order!AB73,order!AB$3:AB$554,0),"")</f>
        <v/>
      </c>
      <c r="AC73" s="4" t="str">
        <f ca="1">IFERROR(RANK(order!AC73,order!AC$3:AC$554,0),"")</f>
        <v/>
      </c>
      <c r="AD73" s="4" t="str">
        <f ca="1">IFERROR(RANK(order!AD73,order!AD$3:AD$554,0),"")</f>
        <v/>
      </c>
      <c r="AE73" s="10" t="str">
        <f ca="1">IFERROR(RANK(order!AE73,order!AE$3:AE$554,0),"")</f>
        <v/>
      </c>
      <c r="AF73" s="10" t="str">
        <f ca="1">IFERROR(RANK(order!AF73,order!AF$3:AF$554,0),"")</f>
        <v/>
      </c>
      <c r="AG73" s="10" t="str">
        <f ca="1">IFERROR(RANK(order!AG73,order!AG$3:AG$554,0),"")</f>
        <v/>
      </c>
      <c r="AH73" s="4" t="str">
        <f ca="1">IFERROR(RANK(order!AH73,order!AH$3:AH$554,0),"")</f>
        <v/>
      </c>
      <c r="AI73" s="4" t="str">
        <f ca="1">IFERROR(RANK(order!AI73,order!AI$3:AI$554,0),"")</f>
        <v/>
      </c>
      <c r="AJ73" s="4" t="str">
        <f ca="1">IFERROR(RANK(order!AJ73,order!AJ$3:AJ$554,0),"")</f>
        <v/>
      </c>
      <c r="AK73" s="10" t="str">
        <f ca="1">IFERROR(RANK(order!AK73,order!AK$3:AK$554,0),"")</f>
        <v/>
      </c>
      <c r="AL73" s="10" t="str">
        <f ca="1">IFERROR(RANK(order!AL73,order!AL$3:AL$554,0),"")</f>
        <v/>
      </c>
      <c r="AM73" s="10" t="str">
        <f ca="1">IFERROR(RANK(order!AM73,order!AM$3:AM$554,0),"")</f>
        <v/>
      </c>
      <c r="AN73" s="4" t="str">
        <f ca="1">IFERROR(RANK(order!AN73,order!AN$3:AN$554,0),"")</f>
        <v/>
      </c>
      <c r="AO73" s="4" t="str">
        <f ca="1">IFERROR(RANK(order!AO73,order!AO$3:AO$554,0),"")</f>
        <v/>
      </c>
      <c r="AP73" s="4" t="str">
        <f ca="1">IFERROR(RANK(order!AP73,order!AP$3:AP$554,0),"")</f>
        <v/>
      </c>
      <c r="AQ73" s="10" t="str">
        <f ca="1">IFERROR(RANK(order!AQ73,order!AQ$3:AQ$554,0),"")</f>
        <v/>
      </c>
      <c r="AR73" s="10" t="str">
        <f ca="1">IFERROR(RANK(order!AR73,order!AR$3:AR$554,0),"")</f>
        <v/>
      </c>
      <c r="AS73" s="10" t="str">
        <f ca="1">IFERROR(RANK(order!AS73,order!AS$3:AS$554,0),"")</f>
        <v/>
      </c>
      <c r="AT73" s="4" t="str">
        <f ca="1">IFERROR(RANK(order!AT73,order!AT$3:AT$554,0),"")</f>
        <v/>
      </c>
      <c r="AU73" s="4" t="str">
        <f ca="1">IFERROR(RANK(order!AU73,order!AU$3:AU$554,0),"")</f>
        <v/>
      </c>
      <c r="AV73" s="4" t="str">
        <f ca="1">IFERROR(RANK(order!AV73,order!AV$3:AV$554,0),"")</f>
        <v/>
      </c>
      <c r="AW73" s="10" t="str">
        <f ca="1">IFERROR(RANK(order!AW73,order!AW$3:AW$554,0),"")</f>
        <v/>
      </c>
      <c r="AX73" s="10" t="str">
        <f ca="1">IFERROR(RANK(order!AX73,order!AX$3:AX$554,0),"")</f>
        <v/>
      </c>
      <c r="AY73" s="10" t="str">
        <f ca="1">IFERROR(RANK(order!AY73,order!AY$3:AY$554,0),"")</f>
        <v/>
      </c>
      <c r="AZ73" s="4" t="str">
        <f ca="1">IFERROR(RANK(order!AZ73,order!AZ$3:AZ$554,0),"")</f>
        <v/>
      </c>
      <c r="BA73" s="4" t="str">
        <f ca="1">IFERROR(RANK(order!BA73,order!BA$3:BA$554,0),"")</f>
        <v/>
      </c>
      <c r="BB73" s="4" t="str">
        <f ca="1">IFERROR(RANK(order!BB73,order!BB$3:BB$554,0),"")</f>
        <v/>
      </c>
      <c r="BC73" s="10" t="str">
        <f ca="1">IFERROR(RANK(order!BC73,order!BC$3:BC$554,0),"")</f>
        <v/>
      </c>
      <c r="BD73" s="10" t="str">
        <f ca="1">IFERROR(RANK(order!BD73,order!BD$3:BD$554,0),"")</f>
        <v/>
      </c>
      <c r="BE73" s="10" t="str">
        <f ca="1">IFERROR(RANK(order!BE73,order!BE$3:BE$554,0),"")</f>
        <v/>
      </c>
      <c r="BF73" s="4" t="str">
        <f ca="1">IFERROR(RANK(order!BF73,order!BF$3:BF$554,0),"")</f>
        <v/>
      </c>
      <c r="BG73" s="4" t="str">
        <f ca="1">IFERROR(RANK(order!BG73,order!BG$3:BG$554,0),"")</f>
        <v/>
      </c>
      <c r="BH73" s="4" t="str">
        <f ca="1">IFERROR(RANK(order!BH73,order!BH$3:BH$554,0),"")</f>
        <v/>
      </c>
      <c r="BI73" s="10" t="str">
        <f ca="1">IFERROR(RANK(order!BI73,order!BI$3:BI$554,0),"")</f>
        <v/>
      </c>
      <c r="BJ73" s="10" t="str">
        <f ca="1">IFERROR(RANK(order!BJ73,order!BJ$3:BJ$554,0),"")</f>
        <v/>
      </c>
      <c r="BK73" s="10" t="str">
        <f ca="1">IFERROR(RANK(order!BK73,order!BK$3:BK$554,0),"")</f>
        <v/>
      </c>
      <c r="BL73" s="4" t="str">
        <f ca="1">IFERROR(RANK(order!BL73,order!BL$3:BL$554,0),"")</f>
        <v/>
      </c>
      <c r="BM73" s="4" t="str">
        <f ca="1">IFERROR(RANK(order!BM73,order!BM$3:BM$554,0),"")</f>
        <v/>
      </c>
      <c r="BN73" s="4" t="str">
        <f ca="1">IFERROR(RANK(order!BN73,order!BN$3:BN$554,0),"")</f>
        <v/>
      </c>
      <c r="BO73" s="10" t="str">
        <f ca="1">IFERROR(RANK(order!BO73,order!BO$3:BO$554,0),"")</f>
        <v/>
      </c>
      <c r="BP73" s="10" t="str">
        <f ca="1">IFERROR(RANK(order!BP73,order!BP$3:BP$554,0),"")</f>
        <v/>
      </c>
      <c r="BQ73" s="10" t="str">
        <f ca="1">IFERROR(RANK(order!BQ73,order!BQ$3:BQ$554,0),"")</f>
        <v/>
      </c>
      <c r="BR73" s="4" t="str">
        <f ca="1">IFERROR(RANK(order!BR73,order!BR$3:BR$554,0),"")</f>
        <v/>
      </c>
      <c r="BS73" s="4" t="str">
        <f ca="1">IFERROR(RANK(order!BS73,order!BS$3:BS$554,0),"")</f>
        <v/>
      </c>
      <c r="BT73" s="4" t="str">
        <f ca="1">IFERROR(RANK(order!BT73,order!BT$3:BT$554,0),"")</f>
        <v/>
      </c>
      <c r="BU73" s="95">
        <f t="shared" si="157"/>
        <v>71</v>
      </c>
      <c r="BV73" s="35" t="str">
        <f t="shared" si="158"/>
        <v>E1</v>
      </c>
      <c r="BW73" s="55">
        <f t="shared" ca="1" si="81"/>
        <v>43345</v>
      </c>
      <c r="BX73" s="56" t="str">
        <f t="shared" ca="1" si="82"/>
        <v>Bristol City</v>
      </c>
      <c r="BY73" s="56" t="str">
        <f t="shared" ca="1" si="83"/>
        <v>Blackburn</v>
      </c>
      <c r="BZ73" s="57">
        <f t="shared" ca="1" si="84"/>
        <v>4</v>
      </c>
      <c r="CA73" s="57">
        <f t="shared" ca="1" si="85"/>
        <v>1</v>
      </c>
      <c r="CB73" s="58" t="str">
        <f t="shared" ca="1" si="86"/>
        <v>H</v>
      </c>
      <c r="CC73" s="57">
        <f t="shared" ca="1" si="87"/>
        <v>1</v>
      </c>
      <c r="CD73" s="57">
        <f t="shared" ca="1" si="88"/>
        <v>1</v>
      </c>
      <c r="CE73" s="58" t="str">
        <f t="shared" ca="1" si="89"/>
        <v>D</v>
      </c>
      <c r="CF73" s="59" t="str">
        <f t="shared" ca="1" si="90"/>
        <v>D Webb</v>
      </c>
      <c r="CG73" s="57">
        <f t="shared" ca="1" si="91"/>
        <v>19</v>
      </c>
      <c r="CH73" s="57">
        <f t="shared" ca="1" si="92"/>
        <v>13</v>
      </c>
      <c r="CI73" s="57">
        <f t="shared" ca="1" si="93"/>
        <v>11</v>
      </c>
      <c r="CJ73" s="57">
        <f t="shared" ca="1" si="94"/>
        <v>2</v>
      </c>
      <c r="CK73" s="57">
        <f t="shared" ca="1" si="95"/>
        <v>8</v>
      </c>
      <c r="CL73" s="57">
        <f t="shared" ca="1" si="96"/>
        <v>8</v>
      </c>
      <c r="CM73" s="57">
        <f t="shared" ca="1" si="97"/>
        <v>8</v>
      </c>
      <c r="CN73" s="57">
        <f t="shared" ca="1" si="98"/>
        <v>5</v>
      </c>
      <c r="CO73" s="57">
        <f t="shared" ca="1" si="99"/>
        <v>0</v>
      </c>
      <c r="CP73" s="57">
        <f t="shared" ca="1" si="100"/>
        <v>0</v>
      </c>
      <c r="CQ73" s="57">
        <f t="shared" ca="1" si="101"/>
        <v>0</v>
      </c>
      <c r="CR73" s="57">
        <f t="shared" ca="1" si="102"/>
        <v>0</v>
      </c>
      <c r="CS73" s="60">
        <f t="shared" ca="1" si="103"/>
        <v>2.37</v>
      </c>
      <c r="CT73" s="60">
        <f t="shared" ca="1" si="104"/>
        <v>3.25</v>
      </c>
      <c r="CU73" s="60">
        <f t="shared" ca="1" si="105"/>
        <v>3.4</v>
      </c>
      <c r="CV73" s="60">
        <f t="shared" ca="1" si="106"/>
        <v>2.42</v>
      </c>
      <c r="CW73" s="60">
        <f t="shared" ca="1" si="107"/>
        <v>3.2</v>
      </c>
      <c r="CX73" s="60">
        <f t="shared" ca="1" si="108"/>
        <v>3.33</v>
      </c>
      <c r="CY73" s="60">
        <f t="shared" ca="1" si="109"/>
        <v>2.11</v>
      </c>
      <c r="CZ73" s="60">
        <f t="shared" ca="1" si="110"/>
        <v>1.71</v>
      </c>
      <c r="DA73" s="65">
        <f t="shared" ca="1" si="111"/>
        <v>5</v>
      </c>
      <c r="DB73" s="65">
        <f t="shared" ca="1" si="112"/>
        <v>2</v>
      </c>
      <c r="DC73" s="65">
        <f t="shared" ca="1" si="113"/>
        <v>3</v>
      </c>
      <c r="DD73" s="65">
        <f t="shared" ca="1" si="114"/>
        <v>3</v>
      </c>
      <c r="DE73" s="65">
        <f t="shared" ca="1" si="115"/>
        <v>0</v>
      </c>
      <c r="DF73" s="66" t="str">
        <f t="shared" ca="1" si="116"/>
        <v>H</v>
      </c>
      <c r="DG73" s="66" t="str">
        <f t="shared" ca="1" si="117"/>
        <v>D-H</v>
      </c>
      <c r="DH73" s="66" t="str">
        <f t="shared" ca="1" si="118"/>
        <v>H4more</v>
      </c>
      <c r="DI73" s="66" t="str">
        <f t="shared" ca="1" si="119"/>
        <v>D11</v>
      </c>
      <c r="DJ73" s="66" t="str">
        <f t="shared" ca="1" si="120"/>
        <v>H3more</v>
      </c>
      <c r="DK73" s="65" t="str">
        <f t="shared" ca="1" si="121"/>
        <v>Yes</v>
      </c>
      <c r="DL73" s="65">
        <f t="shared" ca="1" si="122"/>
        <v>1</v>
      </c>
      <c r="DM73" s="65">
        <f t="shared" ca="1" si="123"/>
        <v>0</v>
      </c>
      <c r="DN73" s="65">
        <f t="shared" ca="1" si="124"/>
        <v>0</v>
      </c>
      <c r="DO73" s="65">
        <f t="shared" ca="1" si="125"/>
        <v>0</v>
      </c>
      <c r="DP73" s="65">
        <f t="shared" ca="1" si="126"/>
        <v>0</v>
      </c>
      <c r="DQ73" s="65">
        <f t="shared" ca="1" si="127"/>
        <v>0</v>
      </c>
      <c r="DR73" s="69">
        <f t="shared" ca="1" si="128"/>
        <v>1.37</v>
      </c>
      <c r="DS73" s="69">
        <f t="shared" ca="1" si="129"/>
        <v>-1</v>
      </c>
      <c r="DT73" s="69">
        <f t="shared" ca="1" si="130"/>
        <v>-1</v>
      </c>
      <c r="DU73" s="69">
        <f t="shared" ca="1" si="131"/>
        <v>1.42</v>
      </c>
      <c r="DV73" s="69">
        <f t="shared" ca="1" si="132"/>
        <v>-1</v>
      </c>
      <c r="DW73" s="69">
        <f t="shared" ca="1" si="133"/>
        <v>-1</v>
      </c>
      <c r="DX73" s="69">
        <f t="shared" ca="1" si="134"/>
        <v>1.1099999999999999</v>
      </c>
      <c r="DY73" s="69">
        <f t="shared" ca="1" si="135"/>
        <v>-1</v>
      </c>
      <c r="DZ73" s="72">
        <f t="shared" ca="1" si="136"/>
        <v>102.37508830211735</v>
      </c>
      <c r="EA73" s="72">
        <f t="shared" ca="1" si="137"/>
        <v>102.60234407961681</v>
      </c>
      <c r="EB73" s="72">
        <f t="shared" ca="1" si="138"/>
        <v>105.87289709265264</v>
      </c>
      <c r="EC73" s="65">
        <f t="shared" ca="1" si="139"/>
        <v>0</v>
      </c>
      <c r="ED73" s="65">
        <f t="shared" ca="1" si="140"/>
        <v>0</v>
      </c>
      <c r="EE73" s="65">
        <f t="shared" ca="1" si="141"/>
        <v>0</v>
      </c>
      <c r="EF73" s="65">
        <f t="shared" ca="1" si="142"/>
        <v>0</v>
      </c>
      <c r="EG73" s="65">
        <f t="shared" ca="1" si="143"/>
        <v>0</v>
      </c>
      <c r="EH73" s="65">
        <f t="shared" ca="1" si="144"/>
        <v>0</v>
      </c>
      <c r="EI73" s="429" t="str">
        <f t="shared" ca="1" si="145"/>
        <v>Yes</v>
      </c>
      <c r="EJ73" s="428" t="str">
        <f t="shared" ca="1" si="146"/>
        <v>S</v>
      </c>
      <c r="EK73" s="428" t="str">
        <f t="shared" ca="1" si="147"/>
        <v>Over</v>
      </c>
      <c r="EL73" s="65" t="str">
        <f t="shared" ca="1" si="148"/>
        <v>Yes</v>
      </c>
      <c r="EM73" s="65" t="str">
        <f t="shared" ca="1" si="149"/>
        <v>No</v>
      </c>
      <c r="EN73" s="65">
        <f t="shared" ca="1" si="150"/>
        <v>0</v>
      </c>
      <c r="EO73" s="433">
        <f t="shared" ca="1" si="151"/>
        <v>0</v>
      </c>
      <c r="EP73" s="433">
        <f t="shared" ca="1" si="152"/>
        <v>0</v>
      </c>
      <c r="EQ73" s="433">
        <f t="shared" ca="1" si="153"/>
        <v>13</v>
      </c>
      <c r="ER73" s="433">
        <f t="shared" ca="1" si="154"/>
        <v>32</v>
      </c>
      <c r="ES73" s="433">
        <f t="shared" ca="1" si="155"/>
        <v>13</v>
      </c>
      <c r="ET73" s="433">
        <f t="shared" ca="1" si="156"/>
        <v>16</v>
      </c>
      <c r="EU73" s="433">
        <f ca="1">IF(OR(CO73="",CQ73=""),"",Discipline!$P$3*CO73+Discipline!$X$3*CQ73)</f>
        <v>0</v>
      </c>
      <c r="EV73" s="433">
        <f ca="1">IF(OR(CP73="",CR73=""),"",Discipline!$P$3*CP73+Discipline!$X$3*CR73)</f>
        <v>0</v>
      </c>
    </row>
    <row r="74" spans="1:152" x14ac:dyDescent="0.25">
      <c r="A74" s="10" t="str">
        <f ca="1">IFERROR(RANK(order!A74,order!A$3:A$554,0),"")</f>
        <v/>
      </c>
      <c r="B74" s="10" t="str">
        <f ca="1">IFERROR(RANK(order!B74,order!B$3:B$554,0),"")</f>
        <v/>
      </c>
      <c r="C74" s="10" t="str">
        <f ca="1">IFERROR(RANK(order!C74,order!C$3:C$554,0),"")</f>
        <v/>
      </c>
      <c r="D74" s="4" t="str">
        <f ca="1">IFERROR(RANK(order!D74,order!D$3:D$554,0),"")</f>
        <v/>
      </c>
      <c r="E74" s="4" t="str">
        <f ca="1">IFERROR(RANK(order!E74,order!E$3:E$554,0),"")</f>
        <v/>
      </c>
      <c r="F74" s="4" t="str">
        <f ca="1">IFERROR(RANK(order!F74,order!F$3:F$554,0),"")</f>
        <v/>
      </c>
      <c r="G74" s="10" t="str">
        <f ca="1">IFERROR(RANK(order!G74,order!G$3:G$554,0),"")</f>
        <v/>
      </c>
      <c r="H74" s="10" t="str">
        <f ca="1">IFERROR(RANK(order!H74,order!H$3:H$554,0),"")</f>
        <v/>
      </c>
      <c r="I74" s="10" t="str">
        <f ca="1">IFERROR(RANK(order!I74,order!I$3:I$554,0),"")</f>
        <v/>
      </c>
      <c r="J74" s="4" t="str">
        <f ca="1">IFERROR(RANK(order!J74,order!J$3:J$554,0),"")</f>
        <v/>
      </c>
      <c r="K74" s="4" t="str">
        <f ca="1">IFERROR(RANK(order!K74,order!K$3:K$554,0),"")</f>
        <v/>
      </c>
      <c r="L74" s="4" t="str">
        <f ca="1">IFERROR(RANK(order!L74,order!L$3:L$554,0),"")</f>
        <v/>
      </c>
      <c r="M74" s="10" t="str">
        <f ca="1">IFERROR(RANK(order!M74,order!M$3:M$554,0),"")</f>
        <v/>
      </c>
      <c r="N74" s="10" t="str">
        <f ca="1">IFERROR(RANK(order!N74,order!N$3:N$554,0),"")</f>
        <v/>
      </c>
      <c r="O74" s="10" t="str">
        <f ca="1">IFERROR(RANK(order!O74,order!O$3:O$554,0),"")</f>
        <v/>
      </c>
      <c r="P74" s="4" t="str">
        <f ca="1">IFERROR(RANK(order!P74,order!P$3:P$554,0),"")</f>
        <v/>
      </c>
      <c r="Q74" s="4" t="str">
        <f ca="1">IFERROR(RANK(order!Q74,order!Q$3:Q$554,0),"")</f>
        <v/>
      </c>
      <c r="R74" s="4" t="str">
        <f ca="1">IFERROR(RANK(order!R74,order!R$3:R$554,0),"")</f>
        <v/>
      </c>
      <c r="S74" s="10" t="str">
        <f ca="1">IFERROR(RANK(order!S74,order!S$3:S$554,0),"")</f>
        <v/>
      </c>
      <c r="T74" s="10" t="str">
        <f ca="1">IFERROR(RANK(order!T74,order!T$3:T$554,0),"")</f>
        <v/>
      </c>
      <c r="U74" s="10" t="str">
        <f ca="1">IFERROR(RANK(order!U74,order!U$3:U$554,0),"")</f>
        <v/>
      </c>
      <c r="V74" s="4" t="str">
        <f ca="1">IFERROR(RANK(order!V74,order!V$3:V$554,0),"")</f>
        <v/>
      </c>
      <c r="W74" s="4" t="str">
        <f ca="1">IFERROR(RANK(order!W74,order!W$3:W$554,0),"")</f>
        <v/>
      </c>
      <c r="X74" s="4" t="str">
        <f ca="1">IFERROR(RANK(order!X74,order!X$3:X$554,0),"")</f>
        <v/>
      </c>
      <c r="Y74" s="10">
        <f ca="1">IFERROR(RANK(order!Y74,order!Y$3:Y$554,0),"")</f>
        <v>4</v>
      </c>
      <c r="Z74" s="10" t="str">
        <f ca="1">IFERROR(RANK(order!Z74,order!Z$3:Z$554,0),"")</f>
        <v/>
      </c>
      <c r="AA74" s="10">
        <f ca="1">IFERROR(RANK(order!AA74,order!AA$3:AA$554,0),"")</f>
        <v>7</v>
      </c>
      <c r="AB74" s="4" t="str">
        <f ca="1">IFERROR(RANK(order!AB74,order!AB$3:AB$554,0),"")</f>
        <v/>
      </c>
      <c r="AC74" s="4" t="str">
        <f ca="1">IFERROR(RANK(order!AC74,order!AC$3:AC$554,0),"")</f>
        <v/>
      </c>
      <c r="AD74" s="4" t="str">
        <f ca="1">IFERROR(RANK(order!AD74,order!AD$3:AD$554,0),"")</f>
        <v/>
      </c>
      <c r="AE74" s="10" t="str">
        <f ca="1">IFERROR(RANK(order!AE74,order!AE$3:AE$554,0),"")</f>
        <v/>
      </c>
      <c r="AF74" s="10" t="str">
        <f ca="1">IFERROR(RANK(order!AF74,order!AF$3:AF$554,0),"")</f>
        <v/>
      </c>
      <c r="AG74" s="10" t="str">
        <f ca="1">IFERROR(RANK(order!AG74,order!AG$3:AG$554,0),"")</f>
        <v/>
      </c>
      <c r="AH74" s="4" t="str">
        <f ca="1">IFERROR(RANK(order!AH74,order!AH$3:AH$554,0),"")</f>
        <v/>
      </c>
      <c r="AI74" s="4" t="str">
        <f ca="1">IFERROR(RANK(order!AI74,order!AI$3:AI$554,0),"")</f>
        <v/>
      </c>
      <c r="AJ74" s="4" t="str">
        <f ca="1">IFERROR(RANK(order!AJ74,order!AJ$3:AJ$554,0),"")</f>
        <v/>
      </c>
      <c r="AK74" s="10" t="str">
        <f ca="1">IFERROR(RANK(order!AK74,order!AK$3:AK$554,0),"")</f>
        <v/>
      </c>
      <c r="AL74" s="10">
        <f ca="1">IFERROR(RANK(order!AL74,order!AL$3:AL$554,0),"")</f>
        <v>4</v>
      </c>
      <c r="AM74" s="10">
        <f ca="1">IFERROR(RANK(order!AM74,order!AM$3:AM$554,0),"")</f>
        <v>7</v>
      </c>
      <c r="AN74" s="4" t="str">
        <f ca="1">IFERROR(RANK(order!AN74,order!AN$3:AN$554,0),"")</f>
        <v/>
      </c>
      <c r="AO74" s="4" t="str">
        <f ca="1">IFERROR(RANK(order!AO74,order!AO$3:AO$554,0),"")</f>
        <v/>
      </c>
      <c r="AP74" s="4" t="str">
        <f ca="1">IFERROR(RANK(order!AP74,order!AP$3:AP$554,0),"")</f>
        <v/>
      </c>
      <c r="AQ74" s="10" t="str">
        <f ca="1">IFERROR(RANK(order!AQ74,order!AQ$3:AQ$554,0),"")</f>
        <v/>
      </c>
      <c r="AR74" s="10" t="str">
        <f ca="1">IFERROR(RANK(order!AR74,order!AR$3:AR$554,0),"")</f>
        <v/>
      </c>
      <c r="AS74" s="10" t="str">
        <f ca="1">IFERROR(RANK(order!AS74,order!AS$3:AS$554,0),"")</f>
        <v/>
      </c>
      <c r="AT74" s="4" t="str">
        <f ca="1">IFERROR(RANK(order!AT74,order!AT$3:AT$554,0),"")</f>
        <v/>
      </c>
      <c r="AU74" s="4" t="str">
        <f ca="1">IFERROR(RANK(order!AU74,order!AU$3:AU$554,0),"")</f>
        <v/>
      </c>
      <c r="AV74" s="4" t="str">
        <f ca="1">IFERROR(RANK(order!AV74,order!AV$3:AV$554,0),"")</f>
        <v/>
      </c>
      <c r="AW74" s="10" t="str">
        <f ca="1">IFERROR(RANK(order!AW74,order!AW$3:AW$554,0),"")</f>
        <v/>
      </c>
      <c r="AX74" s="10" t="str">
        <f ca="1">IFERROR(RANK(order!AX74,order!AX$3:AX$554,0),"")</f>
        <v/>
      </c>
      <c r="AY74" s="10" t="str">
        <f ca="1">IFERROR(RANK(order!AY74,order!AY$3:AY$554,0),"")</f>
        <v/>
      </c>
      <c r="AZ74" s="4" t="str">
        <f ca="1">IFERROR(RANK(order!AZ74,order!AZ$3:AZ$554,0),"")</f>
        <v/>
      </c>
      <c r="BA74" s="4" t="str">
        <f ca="1">IFERROR(RANK(order!BA74,order!BA$3:BA$554,0),"")</f>
        <v/>
      </c>
      <c r="BB74" s="4" t="str">
        <f ca="1">IFERROR(RANK(order!BB74,order!BB$3:BB$554,0),"")</f>
        <v/>
      </c>
      <c r="BC74" s="10" t="str">
        <f ca="1">IFERROR(RANK(order!BC74,order!BC$3:BC$554,0),"")</f>
        <v/>
      </c>
      <c r="BD74" s="10" t="str">
        <f ca="1">IFERROR(RANK(order!BD74,order!BD$3:BD$554,0),"")</f>
        <v/>
      </c>
      <c r="BE74" s="10" t="str">
        <f ca="1">IFERROR(RANK(order!BE74,order!BE$3:BE$554,0),"")</f>
        <v/>
      </c>
      <c r="BF74" s="4" t="str">
        <f ca="1">IFERROR(RANK(order!BF74,order!BF$3:BF$554,0),"")</f>
        <v/>
      </c>
      <c r="BG74" s="4" t="str">
        <f ca="1">IFERROR(RANK(order!BG74,order!BG$3:BG$554,0),"")</f>
        <v/>
      </c>
      <c r="BH74" s="4" t="str">
        <f ca="1">IFERROR(RANK(order!BH74,order!BH$3:BH$554,0),"")</f>
        <v/>
      </c>
      <c r="BI74" s="10" t="str">
        <f ca="1">IFERROR(RANK(order!BI74,order!BI$3:BI$554,0),"")</f>
        <v/>
      </c>
      <c r="BJ74" s="10" t="str">
        <f ca="1">IFERROR(RANK(order!BJ74,order!BJ$3:BJ$554,0),"")</f>
        <v/>
      </c>
      <c r="BK74" s="10" t="str">
        <f ca="1">IFERROR(RANK(order!BK74,order!BK$3:BK$554,0),"")</f>
        <v/>
      </c>
      <c r="BL74" s="4" t="str">
        <f ca="1">IFERROR(RANK(order!BL74,order!BL$3:BL$554,0),"")</f>
        <v/>
      </c>
      <c r="BM74" s="4" t="str">
        <f ca="1">IFERROR(RANK(order!BM74,order!BM$3:BM$554,0),"")</f>
        <v/>
      </c>
      <c r="BN74" s="4" t="str">
        <f ca="1">IFERROR(RANK(order!BN74,order!BN$3:BN$554,0),"")</f>
        <v/>
      </c>
      <c r="BO74" s="10" t="str">
        <f ca="1">IFERROR(RANK(order!BO74,order!BO$3:BO$554,0),"")</f>
        <v/>
      </c>
      <c r="BP74" s="10" t="str">
        <f ca="1">IFERROR(RANK(order!BP74,order!BP$3:BP$554,0),"")</f>
        <v/>
      </c>
      <c r="BQ74" s="10" t="str">
        <f ca="1">IFERROR(RANK(order!BQ74,order!BQ$3:BQ$554,0),"")</f>
        <v/>
      </c>
      <c r="BR74" s="4" t="str">
        <f ca="1">IFERROR(RANK(order!BR74,order!BR$3:BR$554,0),"")</f>
        <v/>
      </c>
      <c r="BS74" s="4" t="str">
        <f ca="1">IFERROR(RANK(order!BS74,order!BS$3:BS$554,0),"")</f>
        <v/>
      </c>
      <c r="BT74" s="4" t="str">
        <f ca="1">IFERROR(RANK(order!BT74,order!BT$3:BT$554,0),"")</f>
        <v/>
      </c>
      <c r="BU74" s="95">
        <f t="shared" si="157"/>
        <v>72</v>
      </c>
      <c r="BV74" s="35" t="str">
        <f t="shared" si="158"/>
        <v>E1</v>
      </c>
      <c r="BW74" s="55">
        <f t="shared" ca="1" si="81"/>
        <v>43345</v>
      </c>
      <c r="BX74" s="56" t="str">
        <f t="shared" ca="1" si="82"/>
        <v>Ipswich</v>
      </c>
      <c r="BY74" s="56" t="str">
        <f t="shared" ca="1" si="83"/>
        <v>Norwich</v>
      </c>
      <c r="BZ74" s="57">
        <f t="shared" ca="1" si="84"/>
        <v>1</v>
      </c>
      <c r="CA74" s="57">
        <f t="shared" ca="1" si="85"/>
        <v>1</v>
      </c>
      <c r="CB74" s="58" t="str">
        <f t="shared" ca="1" si="86"/>
        <v>D</v>
      </c>
      <c r="CC74" s="57">
        <f t="shared" ca="1" si="87"/>
        <v>0</v>
      </c>
      <c r="CD74" s="57">
        <f t="shared" ca="1" si="88"/>
        <v>0</v>
      </c>
      <c r="CE74" s="58" t="str">
        <f t="shared" ca="1" si="89"/>
        <v>D</v>
      </c>
      <c r="CF74" s="59" t="str">
        <f t="shared" ca="1" si="90"/>
        <v>R Jones</v>
      </c>
      <c r="CG74" s="57">
        <f t="shared" ca="1" si="91"/>
        <v>19</v>
      </c>
      <c r="CH74" s="57">
        <f t="shared" ca="1" si="92"/>
        <v>11</v>
      </c>
      <c r="CI74" s="57">
        <f t="shared" ca="1" si="93"/>
        <v>6</v>
      </c>
      <c r="CJ74" s="57">
        <f t="shared" ca="1" si="94"/>
        <v>2</v>
      </c>
      <c r="CK74" s="57">
        <f t="shared" ca="1" si="95"/>
        <v>12</v>
      </c>
      <c r="CL74" s="57">
        <f t="shared" ca="1" si="96"/>
        <v>21</v>
      </c>
      <c r="CM74" s="57">
        <f t="shared" ca="1" si="97"/>
        <v>7</v>
      </c>
      <c r="CN74" s="57">
        <f t="shared" ca="1" si="98"/>
        <v>6</v>
      </c>
      <c r="CO74" s="57">
        <f t="shared" ca="1" si="99"/>
        <v>2</v>
      </c>
      <c r="CP74" s="57">
        <f t="shared" ca="1" si="100"/>
        <v>1</v>
      </c>
      <c r="CQ74" s="57">
        <f t="shared" ca="1" si="101"/>
        <v>0</v>
      </c>
      <c r="CR74" s="57">
        <f t="shared" ca="1" si="102"/>
        <v>0</v>
      </c>
      <c r="CS74" s="60">
        <f t="shared" ca="1" si="103"/>
        <v>3</v>
      </c>
      <c r="CT74" s="60">
        <f t="shared" ca="1" si="104"/>
        <v>3.25</v>
      </c>
      <c r="CU74" s="60">
        <f t="shared" ca="1" si="105"/>
        <v>2.6</v>
      </c>
      <c r="CV74" s="60">
        <f t="shared" ca="1" si="106"/>
        <v>2.93</v>
      </c>
      <c r="CW74" s="60">
        <f t="shared" ca="1" si="107"/>
        <v>3.29</v>
      </c>
      <c r="CX74" s="60">
        <f t="shared" ca="1" si="108"/>
        <v>2.63</v>
      </c>
      <c r="CY74" s="60">
        <f t="shared" ca="1" si="109"/>
        <v>2.0299999999999998</v>
      </c>
      <c r="CZ74" s="60">
        <f t="shared" ca="1" si="110"/>
        <v>1.76</v>
      </c>
      <c r="DA74" s="65">
        <f t="shared" ca="1" si="111"/>
        <v>2</v>
      </c>
      <c r="DB74" s="65">
        <f t="shared" ca="1" si="112"/>
        <v>0</v>
      </c>
      <c r="DC74" s="65">
        <f t="shared" ca="1" si="113"/>
        <v>2</v>
      </c>
      <c r="DD74" s="65">
        <f t="shared" ca="1" si="114"/>
        <v>1</v>
      </c>
      <c r="DE74" s="65">
        <f t="shared" ca="1" si="115"/>
        <v>1</v>
      </c>
      <c r="DF74" s="66" t="str">
        <f t="shared" ca="1" si="116"/>
        <v>D</v>
      </c>
      <c r="DG74" s="66" t="str">
        <f t="shared" ca="1" si="117"/>
        <v>D-D</v>
      </c>
      <c r="DH74" s="66" t="str">
        <f t="shared" ca="1" si="118"/>
        <v>D11</v>
      </c>
      <c r="DI74" s="66" t="str">
        <f t="shared" ca="1" si="119"/>
        <v>D00</v>
      </c>
      <c r="DJ74" s="66" t="str">
        <f t="shared" ca="1" si="120"/>
        <v>D11</v>
      </c>
      <c r="DK74" s="65" t="str">
        <f t="shared" ca="1" si="121"/>
        <v>Yes</v>
      </c>
      <c r="DL74" s="65">
        <f t="shared" ca="1" si="122"/>
        <v>0</v>
      </c>
      <c r="DM74" s="65">
        <f t="shared" ca="1" si="123"/>
        <v>0</v>
      </c>
      <c r="DN74" s="65">
        <f t="shared" ca="1" si="124"/>
        <v>0</v>
      </c>
      <c r="DO74" s="65">
        <f t="shared" ca="1" si="125"/>
        <v>0</v>
      </c>
      <c r="DP74" s="65">
        <f t="shared" ca="1" si="126"/>
        <v>0</v>
      </c>
      <c r="DQ74" s="65">
        <f t="shared" ca="1" si="127"/>
        <v>0</v>
      </c>
      <c r="DR74" s="69">
        <f t="shared" ca="1" si="128"/>
        <v>-1</v>
      </c>
      <c r="DS74" s="69">
        <f t="shared" ca="1" si="129"/>
        <v>2.25</v>
      </c>
      <c r="DT74" s="69">
        <f t="shared" ca="1" si="130"/>
        <v>-1</v>
      </c>
      <c r="DU74" s="69">
        <f t="shared" ca="1" si="131"/>
        <v>-1</v>
      </c>
      <c r="DV74" s="69">
        <f t="shared" ca="1" si="132"/>
        <v>2.29</v>
      </c>
      <c r="DW74" s="69">
        <f t="shared" ca="1" si="133"/>
        <v>-1</v>
      </c>
      <c r="DX74" s="69">
        <f t="shared" ca="1" si="134"/>
        <v>-1</v>
      </c>
      <c r="DY74" s="69">
        <f t="shared" ca="1" si="135"/>
        <v>0.76</v>
      </c>
      <c r="DZ74" s="72">
        <f t="shared" ca="1" si="136"/>
        <v>102.56410256410257</v>
      </c>
      <c r="EA74" s="72">
        <f t="shared" ca="1" si="137"/>
        <v>102.54764329909293</v>
      </c>
      <c r="EB74" s="72">
        <f t="shared" ca="1" si="138"/>
        <v>106.07926556202419</v>
      </c>
      <c r="EC74" s="65">
        <f t="shared" ca="1" si="139"/>
        <v>0</v>
      </c>
      <c r="ED74" s="65">
        <f t="shared" ca="1" si="140"/>
        <v>0</v>
      </c>
      <c r="EE74" s="65">
        <f t="shared" ca="1" si="141"/>
        <v>0</v>
      </c>
      <c r="EF74" s="65">
        <f t="shared" ca="1" si="142"/>
        <v>0</v>
      </c>
      <c r="EG74" s="65">
        <f t="shared" ca="1" si="143"/>
        <v>0</v>
      </c>
      <c r="EH74" s="65">
        <f t="shared" ca="1" si="144"/>
        <v>0</v>
      </c>
      <c r="EI74" s="429" t="str">
        <f t="shared" ca="1" si="145"/>
        <v>Yes</v>
      </c>
      <c r="EJ74" s="428" t="str">
        <f t="shared" ca="1" si="146"/>
        <v>S</v>
      </c>
      <c r="EK74" s="428" t="str">
        <f t="shared" ca="1" si="147"/>
        <v>Under</v>
      </c>
      <c r="EL74" s="65" t="str">
        <f t="shared" ca="1" si="148"/>
        <v>No</v>
      </c>
      <c r="EM74" s="65" t="str">
        <f t="shared" ca="1" si="149"/>
        <v>Yes</v>
      </c>
      <c r="EN74" s="65">
        <f t="shared" ca="1" si="150"/>
        <v>30</v>
      </c>
      <c r="EO74" s="433">
        <f t="shared" ca="1" si="151"/>
        <v>3</v>
      </c>
      <c r="EP74" s="433">
        <f t="shared" ca="1" si="152"/>
        <v>0</v>
      </c>
      <c r="EQ74" s="433">
        <f t="shared" ca="1" si="153"/>
        <v>13</v>
      </c>
      <c r="ER74" s="433">
        <f t="shared" ca="1" si="154"/>
        <v>30</v>
      </c>
      <c r="ES74" s="433">
        <f t="shared" ca="1" si="155"/>
        <v>8</v>
      </c>
      <c r="ET74" s="433">
        <f t="shared" ca="1" si="156"/>
        <v>33</v>
      </c>
      <c r="EU74" s="433">
        <f ca="1">IF(OR(CO74="",CQ74=""),"",Discipline!$P$3*CO74+Discipline!$X$3*CQ74)</f>
        <v>20</v>
      </c>
      <c r="EV74" s="433">
        <f ca="1">IF(OR(CP74="",CR74=""),"",Discipline!$P$3*CP74+Discipline!$X$3*CR74)</f>
        <v>10</v>
      </c>
    </row>
    <row r="75" spans="1:152" x14ac:dyDescent="0.25">
      <c r="A75" s="10" t="str">
        <f ca="1">IFERROR(RANK(order!A75,order!A$3:A$554,0),"")</f>
        <v/>
      </c>
      <c r="B75" s="10" t="str">
        <f ca="1">IFERROR(RANK(order!B75,order!B$3:B$554,0),"")</f>
        <v/>
      </c>
      <c r="C75" s="10" t="str">
        <f ca="1">IFERROR(RANK(order!C75,order!C$3:C$554,0),"")</f>
        <v/>
      </c>
      <c r="D75" s="4">
        <f ca="1">IFERROR(RANK(order!D75,order!D$3:D$554,0),"")</f>
        <v>3</v>
      </c>
      <c r="E75" s="4" t="str">
        <f ca="1">IFERROR(RANK(order!E75,order!E$3:E$554,0),"")</f>
        <v/>
      </c>
      <c r="F75" s="4">
        <f ca="1">IFERROR(RANK(order!F75,order!F$3:F$554,0),"")</f>
        <v>6</v>
      </c>
      <c r="G75" s="10" t="str">
        <f ca="1">IFERROR(RANK(order!G75,order!G$3:G$554,0),"")</f>
        <v/>
      </c>
      <c r="H75" s="10" t="str">
        <f ca="1">IFERROR(RANK(order!H75,order!H$3:H$554,0),"")</f>
        <v/>
      </c>
      <c r="I75" s="10" t="str">
        <f ca="1">IFERROR(RANK(order!I75,order!I$3:I$554,0),"")</f>
        <v/>
      </c>
      <c r="J75" s="4" t="str">
        <f ca="1">IFERROR(RANK(order!J75,order!J$3:J$554,0),"")</f>
        <v/>
      </c>
      <c r="K75" s="4" t="str">
        <f ca="1">IFERROR(RANK(order!K75,order!K$3:K$554,0),"")</f>
        <v/>
      </c>
      <c r="L75" s="4" t="str">
        <f ca="1">IFERROR(RANK(order!L75,order!L$3:L$554,0),"")</f>
        <v/>
      </c>
      <c r="M75" s="10" t="str">
        <f ca="1">IFERROR(RANK(order!M75,order!M$3:M$554,0),"")</f>
        <v/>
      </c>
      <c r="N75" s="10" t="str">
        <f ca="1">IFERROR(RANK(order!N75,order!N$3:N$554,0),"")</f>
        <v/>
      </c>
      <c r="O75" s="10" t="str">
        <f ca="1">IFERROR(RANK(order!O75,order!O$3:O$554,0),"")</f>
        <v/>
      </c>
      <c r="P75" s="4" t="str">
        <f ca="1">IFERROR(RANK(order!P75,order!P$3:P$554,0),"")</f>
        <v/>
      </c>
      <c r="Q75" s="4" t="str">
        <f ca="1">IFERROR(RANK(order!Q75,order!Q$3:Q$554,0),"")</f>
        <v/>
      </c>
      <c r="R75" s="4" t="str">
        <f ca="1">IFERROR(RANK(order!R75,order!R$3:R$554,0),"")</f>
        <v/>
      </c>
      <c r="S75" s="10" t="str">
        <f ca="1">IFERROR(RANK(order!S75,order!S$3:S$554,0),"")</f>
        <v/>
      </c>
      <c r="T75" s="10" t="str">
        <f ca="1">IFERROR(RANK(order!T75,order!T$3:T$554,0),"")</f>
        <v/>
      </c>
      <c r="U75" s="10" t="str">
        <f ca="1">IFERROR(RANK(order!U75,order!U$3:U$554,0),"")</f>
        <v/>
      </c>
      <c r="V75" s="4" t="str">
        <f ca="1">IFERROR(RANK(order!V75,order!V$3:V$554,0),"")</f>
        <v/>
      </c>
      <c r="W75" s="4" t="str">
        <f ca="1">IFERROR(RANK(order!W75,order!W$3:W$554,0),"")</f>
        <v/>
      </c>
      <c r="X75" s="4" t="str">
        <f ca="1">IFERROR(RANK(order!X75,order!X$3:X$554,0),"")</f>
        <v/>
      </c>
      <c r="Y75" s="10" t="str">
        <f ca="1">IFERROR(RANK(order!Y75,order!Y$3:Y$554,0),"")</f>
        <v/>
      </c>
      <c r="Z75" s="10" t="str">
        <f ca="1">IFERROR(RANK(order!Z75,order!Z$3:Z$554,0),"")</f>
        <v/>
      </c>
      <c r="AA75" s="10" t="str">
        <f ca="1">IFERROR(RANK(order!AA75,order!AA$3:AA$554,0),"")</f>
        <v/>
      </c>
      <c r="AB75" s="4" t="str">
        <f ca="1">IFERROR(RANK(order!AB75,order!AB$3:AB$554,0),"")</f>
        <v/>
      </c>
      <c r="AC75" s="4" t="str">
        <f ca="1">IFERROR(RANK(order!AC75,order!AC$3:AC$554,0),"")</f>
        <v/>
      </c>
      <c r="AD75" s="4" t="str">
        <f ca="1">IFERROR(RANK(order!AD75,order!AD$3:AD$554,0),"")</f>
        <v/>
      </c>
      <c r="AE75" s="10" t="str">
        <f ca="1">IFERROR(RANK(order!AE75,order!AE$3:AE$554,0),"")</f>
        <v/>
      </c>
      <c r="AF75" s="10" t="str">
        <f ca="1">IFERROR(RANK(order!AF75,order!AF$3:AF$554,0),"")</f>
        <v/>
      </c>
      <c r="AG75" s="10" t="str">
        <f ca="1">IFERROR(RANK(order!AG75,order!AG$3:AG$554,0),"")</f>
        <v/>
      </c>
      <c r="AH75" s="4" t="str">
        <f ca="1">IFERROR(RANK(order!AH75,order!AH$3:AH$554,0),"")</f>
        <v/>
      </c>
      <c r="AI75" s="4" t="str">
        <f ca="1">IFERROR(RANK(order!AI75,order!AI$3:AI$554,0),"")</f>
        <v/>
      </c>
      <c r="AJ75" s="4" t="str">
        <f ca="1">IFERROR(RANK(order!AJ75,order!AJ$3:AJ$554,0),"")</f>
        <v/>
      </c>
      <c r="AK75" s="10" t="str">
        <f ca="1">IFERROR(RANK(order!AK75,order!AK$3:AK$554,0),"")</f>
        <v/>
      </c>
      <c r="AL75" s="10" t="str">
        <f ca="1">IFERROR(RANK(order!AL75,order!AL$3:AL$554,0),"")</f>
        <v/>
      </c>
      <c r="AM75" s="10" t="str">
        <f ca="1">IFERROR(RANK(order!AM75,order!AM$3:AM$554,0),"")</f>
        <v/>
      </c>
      <c r="AN75" s="4" t="str">
        <f ca="1">IFERROR(RANK(order!AN75,order!AN$3:AN$554,0),"")</f>
        <v/>
      </c>
      <c r="AO75" s="4" t="str">
        <f ca="1">IFERROR(RANK(order!AO75,order!AO$3:AO$554,0),"")</f>
        <v/>
      </c>
      <c r="AP75" s="4" t="str">
        <f ca="1">IFERROR(RANK(order!AP75,order!AP$3:AP$554,0),"")</f>
        <v/>
      </c>
      <c r="AQ75" s="10" t="str">
        <f ca="1">IFERROR(RANK(order!AQ75,order!AQ$3:AQ$554,0),"")</f>
        <v/>
      </c>
      <c r="AR75" s="10" t="str">
        <f ca="1">IFERROR(RANK(order!AR75,order!AR$3:AR$554,0),"")</f>
        <v/>
      </c>
      <c r="AS75" s="10" t="str">
        <f ca="1">IFERROR(RANK(order!AS75,order!AS$3:AS$554,0),"")</f>
        <v/>
      </c>
      <c r="AT75" s="4" t="str">
        <f ca="1">IFERROR(RANK(order!AT75,order!AT$3:AT$554,0),"")</f>
        <v/>
      </c>
      <c r="AU75" s="4" t="str">
        <f ca="1">IFERROR(RANK(order!AU75,order!AU$3:AU$554,0),"")</f>
        <v/>
      </c>
      <c r="AV75" s="4" t="str">
        <f ca="1">IFERROR(RANK(order!AV75,order!AV$3:AV$554,0),"")</f>
        <v/>
      </c>
      <c r="AW75" s="10" t="str">
        <f ca="1">IFERROR(RANK(order!AW75,order!AW$3:AW$554,0),"")</f>
        <v/>
      </c>
      <c r="AX75" s="10" t="str">
        <f ca="1">IFERROR(RANK(order!AX75,order!AX$3:AX$554,0),"")</f>
        <v/>
      </c>
      <c r="AY75" s="10" t="str">
        <f ca="1">IFERROR(RANK(order!AY75,order!AY$3:AY$554,0),"")</f>
        <v/>
      </c>
      <c r="AZ75" s="4" t="str">
        <f ca="1">IFERROR(RANK(order!AZ75,order!AZ$3:AZ$554,0),"")</f>
        <v/>
      </c>
      <c r="BA75" s="4" t="str">
        <f ca="1">IFERROR(RANK(order!BA75,order!BA$3:BA$554,0),"")</f>
        <v/>
      </c>
      <c r="BB75" s="4" t="str">
        <f ca="1">IFERROR(RANK(order!BB75,order!BB$3:BB$554,0),"")</f>
        <v/>
      </c>
      <c r="BC75" s="10" t="str">
        <f ca="1">IFERROR(RANK(order!BC75,order!BC$3:BC$554,0),"")</f>
        <v/>
      </c>
      <c r="BD75" s="10" t="str">
        <f ca="1">IFERROR(RANK(order!BD75,order!BD$3:BD$554,0),"")</f>
        <v/>
      </c>
      <c r="BE75" s="10" t="str">
        <f ca="1">IFERROR(RANK(order!BE75,order!BE$3:BE$554,0),"")</f>
        <v/>
      </c>
      <c r="BF75" s="4" t="str">
        <f ca="1">IFERROR(RANK(order!BF75,order!BF$3:BF$554,0),"")</f>
        <v/>
      </c>
      <c r="BG75" s="4" t="str">
        <f ca="1">IFERROR(RANK(order!BG75,order!BG$3:BG$554,0),"")</f>
        <v/>
      </c>
      <c r="BH75" s="4" t="str">
        <f ca="1">IFERROR(RANK(order!BH75,order!BH$3:BH$554,0),"")</f>
        <v/>
      </c>
      <c r="BI75" s="10" t="str">
        <f ca="1">IFERROR(RANK(order!BI75,order!BI$3:BI$554,0),"")</f>
        <v/>
      </c>
      <c r="BJ75" s="10" t="str">
        <f ca="1">IFERROR(RANK(order!BJ75,order!BJ$3:BJ$554,0),"")</f>
        <v/>
      </c>
      <c r="BK75" s="10" t="str">
        <f ca="1">IFERROR(RANK(order!BK75,order!BK$3:BK$554,0),"")</f>
        <v/>
      </c>
      <c r="BL75" s="4" t="str">
        <f ca="1">IFERROR(RANK(order!BL75,order!BL$3:BL$554,0),"")</f>
        <v/>
      </c>
      <c r="BM75" s="4" t="str">
        <f ca="1">IFERROR(RANK(order!BM75,order!BM$3:BM$554,0),"")</f>
        <v/>
      </c>
      <c r="BN75" s="4" t="str">
        <f ca="1">IFERROR(RANK(order!BN75,order!BN$3:BN$554,0),"")</f>
        <v/>
      </c>
      <c r="BO75" s="10" t="str">
        <f ca="1">IFERROR(RANK(order!BO75,order!BO$3:BO$554,0),"")</f>
        <v/>
      </c>
      <c r="BP75" s="10">
        <f ca="1">IFERROR(RANK(order!BP75,order!BP$3:BP$554,0),"")</f>
        <v>3</v>
      </c>
      <c r="BQ75" s="10">
        <f ca="1">IFERROR(RANK(order!BQ75,order!BQ$3:BQ$554,0),"")</f>
        <v>6</v>
      </c>
      <c r="BR75" s="4" t="str">
        <f ca="1">IFERROR(RANK(order!BR75,order!BR$3:BR$554,0),"")</f>
        <v/>
      </c>
      <c r="BS75" s="4" t="str">
        <f ca="1">IFERROR(RANK(order!BS75,order!BS$3:BS$554,0),"")</f>
        <v/>
      </c>
      <c r="BT75" s="4" t="str">
        <f ca="1">IFERROR(RANK(order!BT75,order!BT$3:BT$554,0),"")</f>
        <v/>
      </c>
      <c r="BU75" s="95">
        <f t="shared" si="157"/>
        <v>73</v>
      </c>
      <c r="BV75" s="35" t="str">
        <f t="shared" si="158"/>
        <v>E1</v>
      </c>
      <c r="BW75" s="55">
        <f t="shared" ca="1" si="81"/>
        <v>43357</v>
      </c>
      <c r="BX75" s="56" t="str">
        <f t="shared" ca="1" si="82"/>
        <v>Birmingham</v>
      </c>
      <c r="BY75" s="56" t="str">
        <f t="shared" ca="1" si="83"/>
        <v>West Brom</v>
      </c>
      <c r="BZ75" s="57">
        <f t="shared" ca="1" si="84"/>
        <v>1</v>
      </c>
      <c r="CA75" s="57">
        <f t="shared" ca="1" si="85"/>
        <v>1</v>
      </c>
      <c r="CB75" s="58" t="str">
        <f t="shared" ca="1" si="86"/>
        <v>D</v>
      </c>
      <c r="CC75" s="57">
        <f t="shared" ca="1" si="87"/>
        <v>1</v>
      </c>
      <c r="CD75" s="57">
        <f t="shared" ca="1" si="88"/>
        <v>1</v>
      </c>
      <c r="CE75" s="58" t="str">
        <f t="shared" ca="1" si="89"/>
        <v>D</v>
      </c>
      <c r="CF75" s="59" t="str">
        <f t="shared" ca="1" si="90"/>
        <v>A Madley</v>
      </c>
      <c r="CG75" s="57">
        <f t="shared" ca="1" si="91"/>
        <v>13</v>
      </c>
      <c r="CH75" s="57">
        <f t="shared" ca="1" si="92"/>
        <v>15</v>
      </c>
      <c r="CI75" s="57">
        <f t="shared" ca="1" si="93"/>
        <v>4</v>
      </c>
      <c r="CJ75" s="57">
        <f t="shared" ca="1" si="94"/>
        <v>3</v>
      </c>
      <c r="CK75" s="57">
        <f t="shared" ca="1" si="95"/>
        <v>15</v>
      </c>
      <c r="CL75" s="57">
        <f t="shared" ca="1" si="96"/>
        <v>14</v>
      </c>
      <c r="CM75" s="57">
        <f t="shared" ca="1" si="97"/>
        <v>6</v>
      </c>
      <c r="CN75" s="57">
        <f t="shared" ca="1" si="98"/>
        <v>3</v>
      </c>
      <c r="CO75" s="57">
        <f t="shared" ca="1" si="99"/>
        <v>2</v>
      </c>
      <c r="CP75" s="57">
        <f t="shared" ca="1" si="100"/>
        <v>1</v>
      </c>
      <c r="CQ75" s="57">
        <f t="shared" ca="1" si="101"/>
        <v>0</v>
      </c>
      <c r="CR75" s="57">
        <f t="shared" ca="1" si="102"/>
        <v>0</v>
      </c>
      <c r="CS75" s="60">
        <f t="shared" ca="1" si="103"/>
        <v>3.7</v>
      </c>
      <c r="CT75" s="60">
        <f t="shared" ca="1" si="104"/>
        <v>3.3</v>
      </c>
      <c r="CU75" s="60">
        <f t="shared" ca="1" si="105"/>
        <v>2.2000000000000002</v>
      </c>
      <c r="CV75" s="60">
        <f t="shared" ca="1" si="106"/>
        <v>3.64</v>
      </c>
      <c r="CW75" s="60">
        <f t="shared" ca="1" si="107"/>
        <v>3.34</v>
      </c>
      <c r="CX75" s="60">
        <f t="shared" ca="1" si="108"/>
        <v>2.2200000000000002</v>
      </c>
      <c r="CY75" s="60">
        <f t="shared" ca="1" si="109"/>
        <v>2.14</v>
      </c>
      <c r="CZ75" s="60">
        <f t="shared" ca="1" si="110"/>
        <v>1.7</v>
      </c>
      <c r="DA75" s="65">
        <f t="shared" ca="1" si="111"/>
        <v>2</v>
      </c>
      <c r="DB75" s="65">
        <f t="shared" ca="1" si="112"/>
        <v>2</v>
      </c>
      <c r="DC75" s="65">
        <f t="shared" ca="1" si="113"/>
        <v>0</v>
      </c>
      <c r="DD75" s="65">
        <f t="shared" ca="1" si="114"/>
        <v>0</v>
      </c>
      <c r="DE75" s="65">
        <f t="shared" ca="1" si="115"/>
        <v>0</v>
      </c>
      <c r="DF75" s="66" t="str">
        <f t="shared" ca="1" si="116"/>
        <v>D</v>
      </c>
      <c r="DG75" s="66" t="str">
        <f t="shared" ca="1" si="117"/>
        <v>D-D</v>
      </c>
      <c r="DH75" s="66" t="str">
        <f t="shared" ca="1" si="118"/>
        <v>D11</v>
      </c>
      <c r="DI75" s="66" t="str">
        <f t="shared" ca="1" si="119"/>
        <v>D11</v>
      </c>
      <c r="DJ75" s="66" t="str">
        <f t="shared" ca="1" si="120"/>
        <v>D00</v>
      </c>
      <c r="DK75" s="65" t="str">
        <f t="shared" ca="1" si="121"/>
        <v>Yes</v>
      </c>
      <c r="DL75" s="65">
        <f t="shared" ca="1" si="122"/>
        <v>0</v>
      </c>
      <c r="DM75" s="65">
        <f t="shared" ca="1" si="123"/>
        <v>0</v>
      </c>
      <c r="DN75" s="65">
        <f t="shared" ca="1" si="124"/>
        <v>0</v>
      </c>
      <c r="DO75" s="65">
        <f t="shared" ca="1" si="125"/>
        <v>0</v>
      </c>
      <c r="DP75" s="65">
        <f t="shared" ca="1" si="126"/>
        <v>0</v>
      </c>
      <c r="DQ75" s="65">
        <f t="shared" ca="1" si="127"/>
        <v>0</v>
      </c>
      <c r="DR75" s="69">
        <f t="shared" ca="1" si="128"/>
        <v>-1</v>
      </c>
      <c r="DS75" s="69">
        <f t="shared" ca="1" si="129"/>
        <v>2.2999999999999998</v>
      </c>
      <c r="DT75" s="69">
        <f t="shared" ca="1" si="130"/>
        <v>-1</v>
      </c>
      <c r="DU75" s="69">
        <f t="shared" ca="1" si="131"/>
        <v>-1</v>
      </c>
      <c r="DV75" s="69">
        <f t="shared" ca="1" si="132"/>
        <v>2.34</v>
      </c>
      <c r="DW75" s="69">
        <f t="shared" ca="1" si="133"/>
        <v>-1</v>
      </c>
      <c r="DX75" s="69">
        <f t="shared" ca="1" si="134"/>
        <v>-1</v>
      </c>
      <c r="DY75" s="69">
        <f t="shared" ca="1" si="135"/>
        <v>0.7</v>
      </c>
      <c r="DZ75" s="72">
        <f t="shared" ca="1" si="136"/>
        <v>102.78460278460278</v>
      </c>
      <c r="EA75" s="72">
        <f t="shared" ca="1" si="137"/>
        <v>102.45769227805155</v>
      </c>
      <c r="EB75" s="72">
        <f t="shared" ca="1" si="138"/>
        <v>105.55250137438154</v>
      </c>
      <c r="EC75" s="65">
        <f t="shared" ca="1" si="139"/>
        <v>0</v>
      </c>
      <c r="ED75" s="65">
        <f t="shared" ca="1" si="140"/>
        <v>0</v>
      </c>
      <c r="EE75" s="65">
        <f t="shared" ca="1" si="141"/>
        <v>0</v>
      </c>
      <c r="EF75" s="65">
        <f t="shared" ca="1" si="142"/>
        <v>0</v>
      </c>
      <c r="EG75" s="65">
        <f t="shared" ca="1" si="143"/>
        <v>0</v>
      </c>
      <c r="EH75" s="65">
        <f t="shared" ca="1" si="144"/>
        <v>0</v>
      </c>
      <c r="EI75" s="429" t="str">
        <f t="shared" ca="1" si="145"/>
        <v>Yes</v>
      </c>
      <c r="EJ75" s="428" t="str">
        <f t="shared" ca="1" si="146"/>
        <v>F</v>
      </c>
      <c r="EK75" s="428" t="str">
        <f t="shared" ca="1" si="147"/>
        <v>Under</v>
      </c>
      <c r="EL75" s="65" t="str">
        <f t="shared" ca="1" si="148"/>
        <v>Yes</v>
      </c>
      <c r="EM75" s="65" t="str">
        <f t="shared" ca="1" si="149"/>
        <v>No</v>
      </c>
      <c r="EN75" s="65">
        <f t="shared" ca="1" si="150"/>
        <v>30</v>
      </c>
      <c r="EO75" s="433">
        <f t="shared" ca="1" si="151"/>
        <v>3</v>
      </c>
      <c r="EP75" s="433">
        <f t="shared" ca="1" si="152"/>
        <v>0</v>
      </c>
      <c r="EQ75" s="433">
        <f t="shared" ca="1" si="153"/>
        <v>9</v>
      </c>
      <c r="ER75" s="433">
        <f t="shared" ca="1" si="154"/>
        <v>28</v>
      </c>
      <c r="ES75" s="433">
        <f t="shared" ca="1" si="155"/>
        <v>7</v>
      </c>
      <c r="ET75" s="433">
        <f t="shared" ca="1" si="156"/>
        <v>29</v>
      </c>
      <c r="EU75" s="433">
        <f ca="1">IF(OR(CO75="",CQ75=""),"",Discipline!$P$3*CO75+Discipline!$X$3*CQ75)</f>
        <v>20</v>
      </c>
      <c r="EV75" s="433">
        <f ca="1">IF(OR(CP75="",CR75=""),"",Discipline!$P$3*CP75+Discipline!$X$3*CR75)</f>
        <v>10</v>
      </c>
    </row>
    <row r="76" spans="1:152" x14ac:dyDescent="0.25">
      <c r="A76" s="10" t="str">
        <f ca="1">IFERROR(RANK(order!A76,order!A$3:A$554,0),"")</f>
        <v/>
      </c>
      <c r="B76" s="10">
        <f ca="1">IFERROR(RANK(order!B76,order!B$3:B$554,0),"")</f>
        <v>3</v>
      </c>
      <c r="C76" s="10">
        <f ca="1">IFERROR(RANK(order!C76,order!C$3:C$554,0),"")</f>
        <v>6</v>
      </c>
      <c r="D76" s="4" t="str">
        <f ca="1">IFERROR(RANK(order!D76,order!D$3:D$554,0),"")</f>
        <v/>
      </c>
      <c r="E76" s="4" t="str">
        <f ca="1">IFERROR(RANK(order!E76,order!E$3:E$554,0),"")</f>
        <v/>
      </c>
      <c r="F76" s="4" t="str">
        <f ca="1">IFERROR(RANK(order!F76,order!F$3:F$554,0),"")</f>
        <v/>
      </c>
      <c r="G76" s="10">
        <f ca="1">IFERROR(RANK(order!G76,order!G$3:G$554,0),"")</f>
        <v>3</v>
      </c>
      <c r="H76" s="10" t="str">
        <f ca="1">IFERROR(RANK(order!H76,order!H$3:H$554,0),"")</f>
        <v/>
      </c>
      <c r="I76" s="10">
        <f ca="1">IFERROR(RANK(order!I76,order!I$3:I$554,0),"")</f>
        <v>6</v>
      </c>
      <c r="J76" s="4" t="str">
        <f ca="1">IFERROR(RANK(order!J76,order!J$3:J$554,0),"")</f>
        <v/>
      </c>
      <c r="K76" s="4" t="str">
        <f ca="1">IFERROR(RANK(order!K76,order!K$3:K$554,0),"")</f>
        <v/>
      </c>
      <c r="L76" s="4" t="str">
        <f ca="1">IFERROR(RANK(order!L76,order!L$3:L$554,0),"")</f>
        <v/>
      </c>
      <c r="M76" s="10" t="str">
        <f ca="1">IFERROR(RANK(order!M76,order!M$3:M$554,0),"")</f>
        <v/>
      </c>
      <c r="N76" s="10" t="str">
        <f ca="1">IFERROR(RANK(order!N76,order!N$3:N$554,0),"")</f>
        <v/>
      </c>
      <c r="O76" s="10" t="str">
        <f ca="1">IFERROR(RANK(order!O76,order!O$3:O$554,0),"")</f>
        <v/>
      </c>
      <c r="P76" s="4" t="str">
        <f ca="1">IFERROR(RANK(order!P76,order!P$3:P$554,0),"")</f>
        <v/>
      </c>
      <c r="Q76" s="4" t="str">
        <f ca="1">IFERROR(RANK(order!Q76,order!Q$3:Q$554,0),"")</f>
        <v/>
      </c>
      <c r="R76" s="4" t="str">
        <f ca="1">IFERROR(RANK(order!R76,order!R$3:R$554,0),"")</f>
        <v/>
      </c>
      <c r="S76" s="10" t="str">
        <f ca="1">IFERROR(RANK(order!S76,order!S$3:S$554,0),"")</f>
        <v/>
      </c>
      <c r="T76" s="10" t="str">
        <f ca="1">IFERROR(RANK(order!T76,order!T$3:T$554,0),"")</f>
        <v/>
      </c>
      <c r="U76" s="10" t="str">
        <f ca="1">IFERROR(RANK(order!U76,order!U$3:U$554,0),"")</f>
        <v/>
      </c>
      <c r="V76" s="4" t="str">
        <f ca="1">IFERROR(RANK(order!V76,order!V$3:V$554,0),"")</f>
        <v/>
      </c>
      <c r="W76" s="4" t="str">
        <f ca="1">IFERROR(RANK(order!W76,order!W$3:W$554,0),"")</f>
        <v/>
      </c>
      <c r="X76" s="4" t="str">
        <f ca="1">IFERROR(RANK(order!X76,order!X$3:X$554,0),"")</f>
        <v/>
      </c>
      <c r="Y76" s="10" t="str">
        <f ca="1">IFERROR(RANK(order!Y76,order!Y$3:Y$554,0),"")</f>
        <v/>
      </c>
      <c r="Z76" s="10" t="str">
        <f ca="1">IFERROR(RANK(order!Z76,order!Z$3:Z$554,0),"")</f>
        <v/>
      </c>
      <c r="AA76" s="10" t="str">
        <f ca="1">IFERROR(RANK(order!AA76,order!AA$3:AA$554,0),"")</f>
        <v/>
      </c>
      <c r="AB76" s="4" t="str">
        <f ca="1">IFERROR(RANK(order!AB76,order!AB$3:AB$554,0),"")</f>
        <v/>
      </c>
      <c r="AC76" s="4" t="str">
        <f ca="1">IFERROR(RANK(order!AC76,order!AC$3:AC$554,0),"")</f>
        <v/>
      </c>
      <c r="AD76" s="4" t="str">
        <f ca="1">IFERROR(RANK(order!AD76,order!AD$3:AD$554,0),"")</f>
        <v/>
      </c>
      <c r="AE76" s="10" t="str">
        <f ca="1">IFERROR(RANK(order!AE76,order!AE$3:AE$554,0),"")</f>
        <v/>
      </c>
      <c r="AF76" s="10" t="str">
        <f ca="1">IFERROR(RANK(order!AF76,order!AF$3:AF$554,0),"")</f>
        <v/>
      </c>
      <c r="AG76" s="10" t="str">
        <f ca="1">IFERROR(RANK(order!AG76,order!AG$3:AG$554,0),"")</f>
        <v/>
      </c>
      <c r="AH76" s="4" t="str">
        <f ca="1">IFERROR(RANK(order!AH76,order!AH$3:AH$554,0),"")</f>
        <v/>
      </c>
      <c r="AI76" s="4" t="str">
        <f ca="1">IFERROR(RANK(order!AI76,order!AI$3:AI$554,0),"")</f>
        <v/>
      </c>
      <c r="AJ76" s="4" t="str">
        <f ca="1">IFERROR(RANK(order!AJ76,order!AJ$3:AJ$554,0),"")</f>
        <v/>
      </c>
      <c r="AK76" s="10" t="str">
        <f ca="1">IFERROR(RANK(order!AK76,order!AK$3:AK$554,0),"")</f>
        <v/>
      </c>
      <c r="AL76" s="10" t="str">
        <f ca="1">IFERROR(RANK(order!AL76,order!AL$3:AL$554,0),"")</f>
        <v/>
      </c>
      <c r="AM76" s="10" t="str">
        <f ca="1">IFERROR(RANK(order!AM76,order!AM$3:AM$554,0),"")</f>
        <v/>
      </c>
      <c r="AN76" s="4" t="str">
        <f ca="1">IFERROR(RANK(order!AN76,order!AN$3:AN$554,0),"")</f>
        <v/>
      </c>
      <c r="AO76" s="4" t="str">
        <f ca="1">IFERROR(RANK(order!AO76,order!AO$3:AO$554,0),"")</f>
        <v/>
      </c>
      <c r="AP76" s="4" t="str">
        <f ca="1">IFERROR(RANK(order!AP76,order!AP$3:AP$554,0),"")</f>
        <v/>
      </c>
      <c r="AQ76" s="10" t="str">
        <f ca="1">IFERROR(RANK(order!AQ76,order!AQ$3:AQ$554,0),"")</f>
        <v/>
      </c>
      <c r="AR76" s="10" t="str">
        <f ca="1">IFERROR(RANK(order!AR76,order!AR$3:AR$554,0),"")</f>
        <v/>
      </c>
      <c r="AS76" s="10" t="str">
        <f ca="1">IFERROR(RANK(order!AS76,order!AS$3:AS$554,0),"")</f>
        <v/>
      </c>
      <c r="AT76" s="4" t="str">
        <f ca="1">IFERROR(RANK(order!AT76,order!AT$3:AT$554,0),"")</f>
        <v/>
      </c>
      <c r="AU76" s="4" t="str">
        <f ca="1">IFERROR(RANK(order!AU76,order!AU$3:AU$554,0),"")</f>
        <v/>
      </c>
      <c r="AV76" s="4" t="str">
        <f ca="1">IFERROR(RANK(order!AV76,order!AV$3:AV$554,0),"")</f>
        <v/>
      </c>
      <c r="AW76" s="10" t="str">
        <f ca="1">IFERROR(RANK(order!AW76,order!AW$3:AW$554,0),"")</f>
        <v/>
      </c>
      <c r="AX76" s="10" t="str">
        <f ca="1">IFERROR(RANK(order!AX76,order!AX$3:AX$554,0),"")</f>
        <v/>
      </c>
      <c r="AY76" s="10" t="str">
        <f ca="1">IFERROR(RANK(order!AY76,order!AY$3:AY$554,0),"")</f>
        <v/>
      </c>
      <c r="AZ76" s="4" t="str">
        <f ca="1">IFERROR(RANK(order!AZ76,order!AZ$3:AZ$554,0),"")</f>
        <v/>
      </c>
      <c r="BA76" s="4" t="str">
        <f ca="1">IFERROR(RANK(order!BA76,order!BA$3:BA$554,0),"")</f>
        <v/>
      </c>
      <c r="BB76" s="4" t="str">
        <f ca="1">IFERROR(RANK(order!BB76,order!BB$3:BB$554,0),"")</f>
        <v/>
      </c>
      <c r="BC76" s="10" t="str">
        <f ca="1">IFERROR(RANK(order!BC76,order!BC$3:BC$554,0),"")</f>
        <v/>
      </c>
      <c r="BD76" s="10" t="str">
        <f ca="1">IFERROR(RANK(order!BD76,order!BD$3:BD$554,0),"")</f>
        <v/>
      </c>
      <c r="BE76" s="10" t="str">
        <f ca="1">IFERROR(RANK(order!BE76,order!BE$3:BE$554,0),"")</f>
        <v/>
      </c>
      <c r="BF76" s="4" t="str">
        <f ca="1">IFERROR(RANK(order!BF76,order!BF$3:BF$554,0),"")</f>
        <v/>
      </c>
      <c r="BG76" s="4" t="str">
        <f ca="1">IFERROR(RANK(order!BG76,order!BG$3:BG$554,0),"")</f>
        <v/>
      </c>
      <c r="BH76" s="4" t="str">
        <f ca="1">IFERROR(RANK(order!BH76,order!BH$3:BH$554,0),"")</f>
        <v/>
      </c>
      <c r="BI76" s="10" t="str">
        <f ca="1">IFERROR(RANK(order!BI76,order!BI$3:BI$554,0),"")</f>
        <v/>
      </c>
      <c r="BJ76" s="10" t="str">
        <f ca="1">IFERROR(RANK(order!BJ76,order!BJ$3:BJ$554,0),"")</f>
        <v/>
      </c>
      <c r="BK76" s="10" t="str">
        <f ca="1">IFERROR(RANK(order!BK76,order!BK$3:BK$554,0),"")</f>
        <v/>
      </c>
      <c r="BL76" s="4" t="str">
        <f ca="1">IFERROR(RANK(order!BL76,order!BL$3:BL$554,0),"")</f>
        <v/>
      </c>
      <c r="BM76" s="4" t="str">
        <f ca="1">IFERROR(RANK(order!BM76,order!BM$3:BM$554,0),"")</f>
        <v/>
      </c>
      <c r="BN76" s="4" t="str">
        <f ca="1">IFERROR(RANK(order!BN76,order!BN$3:BN$554,0),"")</f>
        <v/>
      </c>
      <c r="BO76" s="10" t="str">
        <f ca="1">IFERROR(RANK(order!BO76,order!BO$3:BO$554,0),"")</f>
        <v/>
      </c>
      <c r="BP76" s="10" t="str">
        <f ca="1">IFERROR(RANK(order!BP76,order!BP$3:BP$554,0),"")</f>
        <v/>
      </c>
      <c r="BQ76" s="10" t="str">
        <f ca="1">IFERROR(RANK(order!BQ76,order!BQ$3:BQ$554,0),"")</f>
        <v/>
      </c>
      <c r="BR76" s="4" t="str">
        <f ca="1">IFERROR(RANK(order!BR76,order!BR$3:BR$554,0),"")</f>
        <v/>
      </c>
      <c r="BS76" s="4" t="str">
        <f ca="1">IFERROR(RANK(order!BS76,order!BS$3:BS$554,0),"")</f>
        <v/>
      </c>
      <c r="BT76" s="4" t="str">
        <f ca="1">IFERROR(RANK(order!BT76,order!BT$3:BT$554,0),"")</f>
        <v/>
      </c>
      <c r="BU76" s="95">
        <f t="shared" si="157"/>
        <v>74</v>
      </c>
      <c r="BV76" s="35" t="str">
        <f t="shared" si="158"/>
        <v>E1</v>
      </c>
      <c r="BW76" s="55">
        <f t="shared" ca="1" si="81"/>
        <v>43358</v>
      </c>
      <c r="BX76" s="56" t="str">
        <f t="shared" ca="1" si="82"/>
        <v>Blackburn</v>
      </c>
      <c r="BY76" s="56" t="str">
        <f t="shared" ca="1" si="83"/>
        <v>Aston Villa</v>
      </c>
      <c r="BZ76" s="57">
        <f t="shared" ca="1" si="84"/>
        <v>1</v>
      </c>
      <c r="CA76" s="57">
        <f t="shared" ca="1" si="85"/>
        <v>1</v>
      </c>
      <c r="CB76" s="58" t="str">
        <f t="shared" ca="1" si="86"/>
        <v>D</v>
      </c>
      <c r="CC76" s="57">
        <f t="shared" ca="1" si="87"/>
        <v>0</v>
      </c>
      <c r="CD76" s="57">
        <f t="shared" ca="1" si="88"/>
        <v>0</v>
      </c>
      <c r="CE76" s="58" t="str">
        <f t="shared" ca="1" si="89"/>
        <v>D</v>
      </c>
      <c r="CF76" s="59" t="str">
        <f t="shared" ca="1" si="90"/>
        <v>S Martin</v>
      </c>
      <c r="CG76" s="57">
        <f t="shared" ca="1" si="91"/>
        <v>13</v>
      </c>
      <c r="CH76" s="57">
        <f t="shared" ca="1" si="92"/>
        <v>15</v>
      </c>
      <c r="CI76" s="57">
        <f t="shared" ca="1" si="93"/>
        <v>3</v>
      </c>
      <c r="CJ76" s="57">
        <f t="shared" ca="1" si="94"/>
        <v>5</v>
      </c>
      <c r="CK76" s="57">
        <f t="shared" ca="1" si="95"/>
        <v>8</v>
      </c>
      <c r="CL76" s="57">
        <f t="shared" ca="1" si="96"/>
        <v>11</v>
      </c>
      <c r="CM76" s="57">
        <f t="shared" ca="1" si="97"/>
        <v>8</v>
      </c>
      <c r="CN76" s="57">
        <f t="shared" ca="1" si="98"/>
        <v>3</v>
      </c>
      <c r="CO76" s="57">
        <f t="shared" ca="1" si="99"/>
        <v>3</v>
      </c>
      <c r="CP76" s="57">
        <f t="shared" ca="1" si="100"/>
        <v>2</v>
      </c>
      <c r="CQ76" s="57">
        <f t="shared" ca="1" si="101"/>
        <v>0</v>
      </c>
      <c r="CR76" s="57">
        <f t="shared" ca="1" si="102"/>
        <v>0</v>
      </c>
      <c r="CS76" s="60">
        <f t="shared" ca="1" si="103"/>
        <v>2.8</v>
      </c>
      <c r="CT76" s="60">
        <f t="shared" ca="1" si="104"/>
        <v>3.3</v>
      </c>
      <c r="CU76" s="60">
        <f t="shared" ca="1" si="105"/>
        <v>2.75</v>
      </c>
      <c r="CV76" s="60">
        <f t="shared" ca="1" si="106"/>
        <v>2.82</v>
      </c>
      <c r="CW76" s="60">
        <f t="shared" ca="1" si="107"/>
        <v>3.21</v>
      </c>
      <c r="CX76" s="60">
        <f t="shared" ca="1" si="108"/>
        <v>2.78</v>
      </c>
      <c r="CY76" s="60">
        <f t="shared" ca="1" si="109"/>
        <v>2.14</v>
      </c>
      <c r="CZ76" s="60">
        <f t="shared" ca="1" si="110"/>
        <v>1.7</v>
      </c>
      <c r="DA76" s="65">
        <f t="shared" ca="1" si="111"/>
        <v>2</v>
      </c>
      <c r="DB76" s="65">
        <f t="shared" ca="1" si="112"/>
        <v>0</v>
      </c>
      <c r="DC76" s="65">
        <f t="shared" ca="1" si="113"/>
        <v>2</v>
      </c>
      <c r="DD76" s="65">
        <f t="shared" ca="1" si="114"/>
        <v>1</v>
      </c>
      <c r="DE76" s="65">
        <f t="shared" ca="1" si="115"/>
        <v>1</v>
      </c>
      <c r="DF76" s="66" t="str">
        <f t="shared" ca="1" si="116"/>
        <v>D</v>
      </c>
      <c r="DG76" s="66" t="str">
        <f t="shared" ca="1" si="117"/>
        <v>D-D</v>
      </c>
      <c r="DH76" s="66" t="str">
        <f t="shared" ca="1" si="118"/>
        <v>D11</v>
      </c>
      <c r="DI76" s="66" t="str">
        <f t="shared" ca="1" si="119"/>
        <v>D00</v>
      </c>
      <c r="DJ76" s="66" t="str">
        <f t="shared" ca="1" si="120"/>
        <v>D11</v>
      </c>
      <c r="DK76" s="65" t="str">
        <f t="shared" ca="1" si="121"/>
        <v>Yes</v>
      </c>
      <c r="DL76" s="65">
        <f t="shared" ca="1" si="122"/>
        <v>0</v>
      </c>
      <c r="DM76" s="65">
        <f t="shared" ca="1" si="123"/>
        <v>0</v>
      </c>
      <c r="DN76" s="65">
        <f t="shared" ca="1" si="124"/>
        <v>0</v>
      </c>
      <c r="DO76" s="65">
        <f t="shared" ca="1" si="125"/>
        <v>0</v>
      </c>
      <c r="DP76" s="65">
        <f t="shared" ca="1" si="126"/>
        <v>0</v>
      </c>
      <c r="DQ76" s="65">
        <f t="shared" ca="1" si="127"/>
        <v>0</v>
      </c>
      <c r="DR76" s="69">
        <f t="shared" ca="1" si="128"/>
        <v>-1</v>
      </c>
      <c r="DS76" s="69">
        <f t="shared" ca="1" si="129"/>
        <v>2.2999999999999998</v>
      </c>
      <c r="DT76" s="69">
        <f t="shared" ca="1" si="130"/>
        <v>-1</v>
      </c>
      <c r="DU76" s="69">
        <f t="shared" ca="1" si="131"/>
        <v>-1</v>
      </c>
      <c r="DV76" s="69">
        <f t="shared" ca="1" si="132"/>
        <v>2.21</v>
      </c>
      <c r="DW76" s="69">
        <f t="shared" ca="1" si="133"/>
        <v>-1</v>
      </c>
      <c r="DX76" s="69">
        <f t="shared" ca="1" si="134"/>
        <v>-1</v>
      </c>
      <c r="DY76" s="69">
        <f t="shared" ca="1" si="135"/>
        <v>0.7</v>
      </c>
      <c r="DZ76" s="72">
        <f t="shared" ca="1" si="136"/>
        <v>102.38095238095238</v>
      </c>
      <c r="EA76" s="72">
        <f t="shared" ca="1" si="137"/>
        <v>102.58486390446205</v>
      </c>
      <c r="EB76" s="72">
        <f t="shared" ca="1" si="138"/>
        <v>105.55250137438154</v>
      </c>
      <c r="EC76" s="65">
        <f t="shared" ca="1" si="139"/>
        <v>0</v>
      </c>
      <c r="ED76" s="65">
        <f t="shared" ca="1" si="140"/>
        <v>0</v>
      </c>
      <c r="EE76" s="65">
        <f t="shared" ca="1" si="141"/>
        <v>0</v>
      </c>
      <c r="EF76" s="65">
        <f t="shared" ca="1" si="142"/>
        <v>0</v>
      </c>
      <c r="EG76" s="65">
        <f t="shared" ca="1" si="143"/>
        <v>0</v>
      </c>
      <c r="EH76" s="65">
        <f t="shared" ca="1" si="144"/>
        <v>0</v>
      </c>
      <c r="EI76" s="429" t="str">
        <f t="shared" ca="1" si="145"/>
        <v>Yes</v>
      </c>
      <c r="EJ76" s="428" t="str">
        <f t="shared" ca="1" si="146"/>
        <v>S</v>
      </c>
      <c r="EK76" s="428" t="str">
        <f t="shared" ca="1" si="147"/>
        <v>Under</v>
      </c>
      <c r="EL76" s="65" t="str">
        <f t="shared" ca="1" si="148"/>
        <v>No</v>
      </c>
      <c r="EM76" s="65" t="str">
        <f t="shared" ca="1" si="149"/>
        <v>Yes</v>
      </c>
      <c r="EN76" s="65">
        <f t="shared" ca="1" si="150"/>
        <v>50</v>
      </c>
      <c r="EO76" s="433">
        <f t="shared" ca="1" si="151"/>
        <v>5</v>
      </c>
      <c r="EP76" s="433">
        <f t="shared" ca="1" si="152"/>
        <v>0</v>
      </c>
      <c r="EQ76" s="433">
        <f t="shared" ca="1" si="153"/>
        <v>11</v>
      </c>
      <c r="ER76" s="433">
        <f t="shared" ca="1" si="154"/>
        <v>28</v>
      </c>
      <c r="ES76" s="433">
        <f t="shared" ca="1" si="155"/>
        <v>8</v>
      </c>
      <c r="ET76" s="433">
        <f t="shared" ca="1" si="156"/>
        <v>19</v>
      </c>
      <c r="EU76" s="433">
        <f ca="1">IF(OR(CO76="",CQ76=""),"",Discipline!$P$3*CO76+Discipline!$X$3*CQ76)</f>
        <v>30</v>
      </c>
      <c r="EV76" s="433">
        <f ca="1">IF(OR(CP76="",CR76=""),"",Discipline!$P$3*CP76+Discipline!$X$3*CR76)</f>
        <v>20</v>
      </c>
    </row>
    <row r="77" spans="1:152" x14ac:dyDescent="0.25">
      <c r="A77" s="10" t="str">
        <f ca="1">IFERROR(RANK(order!A77,order!A$3:A$554,0),"")</f>
        <v/>
      </c>
      <c r="B77" s="10" t="str">
        <f ca="1">IFERROR(RANK(order!B77,order!B$3:B$554,0),"")</f>
        <v/>
      </c>
      <c r="C77" s="10" t="str">
        <f ca="1">IFERROR(RANK(order!C77,order!C$3:C$554,0),"")</f>
        <v/>
      </c>
      <c r="D77" s="4" t="str">
        <f ca="1">IFERROR(RANK(order!D77,order!D$3:D$554,0),"")</f>
        <v/>
      </c>
      <c r="E77" s="4" t="str">
        <f ca="1">IFERROR(RANK(order!E77,order!E$3:E$554,0),"")</f>
        <v/>
      </c>
      <c r="F77" s="4" t="str">
        <f ca="1">IFERROR(RANK(order!F77,order!F$3:F$554,0),"")</f>
        <v/>
      </c>
      <c r="G77" s="10" t="str">
        <f ca="1">IFERROR(RANK(order!G77,order!G$3:G$554,0),"")</f>
        <v/>
      </c>
      <c r="H77" s="10" t="str">
        <f ca="1">IFERROR(RANK(order!H77,order!H$3:H$554,0),"")</f>
        <v/>
      </c>
      <c r="I77" s="10" t="str">
        <f ca="1">IFERROR(RANK(order!I77,order!I$3:I$554,0),"")</f>
        <v/>
      </c>
      <c r="J77" s="4">
        <f ca="1">IFERROR(RANK(order!J77,order!J$3:J$554,0),"")</f>
        <v>3</v>
      </c>
      <c r="K77" s="4" t="str">
        <f ca="1">IFERROR(RANK(order!K77,order!K$3:K$554,0),"")</f>
        <v/>
      </c>
      <c r="L77" s="4">
        <f ca="1">IFERROR(RANK(order!L77,order!L$3:L$554,0),"")</f>
        <v>6</v>
      </c>
      <c r="M77" s="10" t="str">
        <f ca="1">IFERROR(RANK(order!M77,order!M$3:M$554,0),"")</f>
        <v/>
      </c>
      <c r="N77" s="10" t="str">
        <f ca="1">IFERROR(RANK(order!N77,order!N$3:N$554,0),"")</f>
        <v/>
      </c>
      <c r="O77" s="10" t="str">
        <f ca="1">IFERROR(RANK(order!O77,order!O$3:O$554,0),"")</f>
        <v/>
      </c>
      <c r="P77" s="4" t="str">
        <f ca="1">IFERROR(RANK(order!P77,order!P$3:P$554,0),"")</f>
        <v/>
      </c>
      <c r="Q77" s="4" t="str">
        <f ca="1">IFERROR(RANK(order!Q77,order!Q$3:Q$554,0),"")</f>
        <v/>
      </c>
      <c r="R77" s="4" t="str">
        <f ca="1">IFERROR(RANK(order!R77,order!R$3:R$554,0),"")</f>
        <v/>
      </c>
      <c r="S77" s="10" t="str">
        <f ca="1">IFERROR(RANK(order!S77,order!S$3:S$554,0),"")</f>
        <v/>
      </c>
      <c r="T77" s="10" t="str">
        <f ca="1">IFERROR(RANK(order!T77,order!T$3:T$554,0),"")</f>
        <v/>
      </c>
      <c r="U77" s="10" t="str">
        <f ca="1">IFERROR(RANK(order!U77,order!U$3:U$554,0),"")</f>
        <v/>
      </c>
      <c r="V77" s="4" t="str">
        <f ca="1">IFERROR(RANK(order!V77,order!V$3:V$554,0),"")</f>
        <v/>
      </c>
      <c r="W77" s="4" t="str">
        <f ca="1">IFERROR(RANK(order!W77,order!W$3:W$554,0),"")</f>
        <v/>
      </c>
      <c r="X77" s="4" t="str">
        <f ca="1">IFERROR(RANK(order!X77,order!X$3:X$554,0),"")</f>
        <v/>
      </c>
      <c r="Y77" s="10" t="str">
        <f ca="1">IFERROR(RANK(order!Y77,order!Y$3:Y$554,0),"")</f>
        <v/>
      </c>
      <c r="Z77" s="10" t="str">
        <f ca="1">IFERROR(RANK(order!Z77,order!Z$3:Z$554,0),"")</f>
        <v/>
      </c>
      <c r="AA77" s="10" t="str">
        <f ca="1">IFERROR(RANK(order!AA77,order!AA$3:AA$554,0),"")</f>
        <v/>
      </c>
      <c r="AB77" s="4" t="str">
        <f ca="1">IFERROR(RANK(order!AB77,order!AB$3:AB$554,0),"")</f>
        <v/>
      </c>
      <c r="AC77" s="4" t="str">
        <f ca="1">IFERROR(RANK(order!AC77,order!AC$3:AC$554,0),"")</f>
        <v/>
      </c>
      <c r="AD77" s="4" t="str">
        <f ca="1">IFERROR(RANK(order!AD77,order!AD$3:AD$554,0),"")</f>
        <v/>
      </c>
      <c r="AE77" s="10" t="str">
        <f ca="1">IFERROR(RANK(order!AE77,order!AE$3:AE$554,0),"")</f>
        <v/>
      </c>
      <c r="AF77" s="10" t="str">
        <f ca="1">IFERROR(RANK(order!AF77,order!AF$3:AF$554,0),"")</f>
        <v/>
      </c>
      <c r="AG77" s="10" t="str">
        <f ca="1">IFERROR(RANK(order!AG77,order!AG$3:AG$554,0),"")</f>
        <v/>
      </c>
      <c r="AH77" s="4" t="str">
        <f ca="1">IFERROR(RANK(order!AH77,order!AH$3:AH$554,0),"")</f>
        <v/>
      </c>
      <c r="AI77" s="4" t="str">
        <f ca="1">IFERROR(RANK(order!AI77,order!AI$3:AI$554,0),"")</f>
        <v/>
      </c>
      <c r="AJ77" s="4" t="str">
        <f ca="1">IFERROR(RANK(order!AJ77,order!AJ$3:AJ$554,0),"")</f>
        <v/>
      </c>
      <c r="AK77" s="10" t="str">
        <f ca="1">IFERROR(RANK(order!AK77,order!AK$3:AK$554,0),"")</f>
        <v/>
      </c>
      <c r="AL77" s="10" t="str">
        <f ca="1">IFERROR(RANK(order!AL77,order!AL$3:AL$554,0),"")</f>
        <v/>
      </c>
      <c r="AM77" s="10" t="str">
        <f ca="1">IFERROR(RANK(order!AM77,order!AM$3:AM$554,0),"")</f>
        <v/>
      </c>
      <c r="AN77" s="4" t="str">
        <f ca="1">IFERROR(RANK(order!AN77,order!AN$3:AN$554,0),"")</f>
        <v/>
      </c>
      <c r="AO77" s="4" t="str">
        <f ca="1">IFERROR(RANK(order!AO77,order!AO$3:AO$554,0),"")</f>
        <v/>
      </c>
      <c r="AP77" s="4" t="str">
        <f ca="1">IFERROR(RANK(order!AP77,order!AP$3:AP$554,0),"")</f>
        <v/>
      </c>
      <c r="AQ77" s="10" t="str">
        <f ca="1">IFERROR(RANK(order!AQ77,order!AQ$3:AQ$554,0),"")</f>
        <v/>
      </c>
      <c r="AR77" s="10" t="str">
        <f ca="1">IFERROR(RANK(order!AR77,order!AR$3:AR$554,0),"")</f>
        <v/>
      </c>
      <c r="AS77" s="10" t="str">
        <f ca="1">IFERROR(RANK(order!AS77,order!AS$3:AS$554,0),"")</f>
        <v/>
      </c>
      <c r="AT77" s="4" t="str">
        <f ca="1">IFERROR(RANK(order!AT77,order!AT$3:AT$554,0),"")</f>
        <v/>
      </c>
      <c r="AU77" s="4">
        <f ca="1">IFERROR(RANK(order!AU77,order!AU$3:AU$554,0),"")</f>
        <v>3</v>
      </c>
      <c r="AV77" s="4">
        <f ca="1">IFERROR(RANK(order!AV77,order!AV$3:AV$554,0),"")</f>
        <v>6</v>
      </c>
      <c r="AW77" s="10" t="str">
        <f ca="1">IFERROR(RANK(order!AW77,order!AW$3:AW$554,0),"")</f>
        <v/>
      </c>
      <c r="AX77" s="10" t="str">
        <f ca="1">IFERROR(RANK(order!AX77,order!AX$3:AX$554,0),"")</f>
        <v/>
      </c>
      <c r="AY77" s="10" t="str">
        <f ca="1">IFERROR(RANK(order!AY77,order!AY$3:AY$554,0),"")</f>
        <v/>
      </c>
      <c r="AZ77" s="4" t="str">
        <f ca="1">IFERROR(RANK(order!AZ77,order!AZ$3:AZ$554,0),"")</f>
        <v/>
      </c>
      <c r="BA77" s="4" t="str">
        <f ca="1">IFERROR(RANK(order!BA77,order!BA$3:BA$554,0),"")</f>
        <v/>
      </c>
      <c r="BB77" s="4" t="str">
        <f ca="1">IFERROR(RANK(order!BB77,order!BB$3:BB$554,0),"")</f>
        <v/>
      </c>
      <c r="BC77" s="10" t="str">
        <f ca="1">IFERROR(RANK(order!BC77,order!BC$3:BC$554,0),"")</f>
        <v/>
      </c>
      <c r="BD77" s="10" t="str">
        <f ca="1">IFERROR(RANK(order!BD77,order!BD$3:BD$554,0),"")</f>
        <v/>
      </c>
      <c r="BE77" s="10" t="str">
        <f ca="1">IFERROR(RANK(order!BE77,order!BE$3:BE$554,0),"")</f>
        <v/>
      </c>
      <c r="BF77" s="4" t="str">
        <f ca="1">IFERROR(RANK(order!BF77,order!BF$3:BF$554,0),"")</f>
        <v/>
      </c>
      <c r="BG77" s="4" t="str">
        <f ca="1">IFERROR(RANK(order!BG77,order!BG$3:BG$554,0),"")</f>
        <v/>
      </c>
      <c r="BH77" s="4" t="str">
        <f ca="1">IFERROR(RANK(order!BH77,order!BH$3:BH$554,0),"")</f>
        <v/>
      </c>
      <c r="BI77" s="10" t="str">
        <f ca="1">IFERROR(RANK(order!BI77,order!BI$3:BI$554,0),"")</f>
        <v/>
      </c>
      <c r="BJ77" s="10" t="str">
        <f ca="1">IFERROR(RANK(order!BJ77,order!BJ$3:BJ$554,0),"")</f>
        <v/>
      </c>
      <c r="BK77" s="10" t="str">
        <f ca="1">IFERROR(RANK(order!BK77,order!BK$3:BK$554,0),"")</f>
        <v/>
      </c>
      <c r="BL77" s="4" t="str">
        <f ca="1">IFERROR(RANK(order!BL77,order!BL$3:BL$554,0),"")</f>
        <v/>
      </c>
      <c r="BM77" s="4" t="str">
        <f ca="1">IFERROR(RANK(order!BM77,order!BM$3:BM$554,0),"")</f>
        <v/>
      </c>
      <c r="BN77" s="4" t="str">
        <f ca="1">IFERROR(RANK(order!BN77,order!BN$3:BN$554,0),"")</f>
        <v/>
      </c>
      <c r="BO77" s="10" t="str">
        <f ca="1">IFERROR(RANK(order!BO77,order!BO$3:BO$554,0),"")</f>
        <v/>
      </c>
      <c r="BP77" s="10" t="str">
        <f ca="1">IFERROR(RANK(order!BP77,order!BP$3:BP$554,0),"")</f>
        <v/>
      </c>
      <c r="BQ77" s="10" t="str">
        <f ca="1">IFERROR(RANK(order!BQ77,order!BQ$3:BQ$554,0),"")</f>
        <v/>
      </c>
      <c r="BR77" s="4" t="str">
        <f ca="1">IFERROR(RANK(order!BR77,order!BR$3:BR$554,0),"")</f>
        <v/>
      </c>
      <c r="BS77" s="4" t="str">
        <f ca="1">IFERROR(RANK(order!BS77,order!BS$3:BS$554,0),"")</f>
        <v/>
      </c>
      <c r="BT77" s="4" t="str">
        <f ca="1">IFERROR(RANK(order!BT77,order!BT$3:BT$554,0),"")</f>
        <v/>
      </c>
      <c r="BU77" s="95">
        <f t="shared" si="157"/>
        <v>75</v>
      </c>
      <c r="BV77" s="35" t="str">
        <f t="shared" si="158"/>
        <v>E1</v>
      </c>
      <c r="BW77" s="55">
        <f t="shared" ca="1" si="81"/>
        <v>43358</v>
      </c>
      <c r="BX77" s="56" t="str">
        <f t="shared" ca="1" si="82"/>
        <v>Bolton</v>
      </c>
      <c r="BY77" s="56" t="str">
        <f t="shared" ca="1" si="83"/>
        <v>QPR</v>
      </c>
      <c r="BZ77" s="57">
        <f t="shared" ca="1" si="84"/>
        <v>1</v>
      </c>
      <c r="CA77" s="57">
        <f t="shared" ca="1" si="85"/>
        <v>2</v>
      </c>
      <c r="CB77" s="58" t="str">
        <f t="shared" ca="1" si="86"/>
        <v>A</v>
      </c>
      <c r="CC77" s="57">
        <f t="shared" ca="1" si="87"/>
        <v>0</v>
      </c>
      <c r="CD77" s="57">
        <f t="shared" ca="1" si="88"/>
        <v>1</v>
      </c>
      <c r="CE77" s="58" t="str">
        <f t="shared" ca="1" si="89"/>
        <v>A</v>
      </c>
      <c r="CF77" s="59" t="str">
        <f t="shared" ca="1" si="90"/>
        <v>O Langford</v>
      </c>
      <c r="CG77" s="57">
        <f t="shared" ca="1" si="91"/>
        <v>9</v>
      </c>
      <c r="CH77" s="57">
        <f t="shared" ca="1" si="92"/>
        <v>11</v>
      </c>
      <c r="CI77" s="57">
        <f t="shared" ca="1" si="93"/>
        <v>3</v>
      </c>
      <c r="CJ77" s="57">
        <f t="shared" ca="1" si="94"/>
        <v>2</v>
      </c>
      <c r="CK77" s="57">
        <f t="shared" ca="1" si="95"/>
        <v>13</v>
      </c>
      <c r="CL77" s="57">
        <f t="shared" ca="1" si="96"/>
        <v>14</v>
      </c>
      <c r="CM77" s="57">
        <f t="shared" ca="1" si="97"/>
        <v>12</v>
      </c>
      <c r="CN77" s="57">
        <f t="shared" ca="1" si="98"/>
        <v>1</v>
      </c>
      <c r="CO77" s="57">
        <f t="shared" ca="1" si="99"/>
        <v>1</v>
      </c>
      <c r="CP77" s="57">
        <f t="shared" ca="1" si="100"/>
        <v>0</v>
      </c>
      <c r="CQ77" s="57">
        <f t="shared" ca="1" si="101"/>
        <v>0</v>
      </c>
      <c r="CR77" s="57">
        <f t="shared" ca="1" si="102"/>
        <v>0</v>
      </c>
      <c r="CS77" s="60">
        <f t="shared" ca="1" si="103"/>
        <v>2.75</v>
      </c>
      <c r="CT77" s="60">
        <f t="shared" ca="1" si="104"/>
        <v>3.4</v>
      </c>
      <c r="CU77" s="60">
        <f t="shared" ca="1" si="105"/>
        <v>2.75</v>
      </c>
      <c r="CV77" s="60">
        <f t="shared" ca="1" si="106"/>
        <v>2.89</v>
      </c>
      <c r="CW77" s="60">
        <f t="shared" ca="1" si="107"/>
        <v>3.29</v>
      </c>
      <c r="CX77" s="60">
        <f t="shared" ca="1" si="108"/>
        <v>2.63</v>
      </c>
      <c r="CY77" s="60">
        <f t="shared" ca="1" si="109"/>
        <v>2.08</v>
      </c>
      <c r="CZ77" s="60">
        <f t="shared" ca="1" si="110"/>
        <v>1.74</v>
      </c>
      <c r="DA77" s="65">
        <f t="shared" ca="1" si="111"/>
        <v>3</v>
      </c>
      <c r="DB77" s="65">
        <f t="shared" ca="1" si="112"/>
        <v>1</v>
      </c>
      <c r="DC77" s="65">
        <f t="shared" ca="1" si="113"/>
        <v>2</v>
      </c>
      <c r="DD77" s="65">
        <f t="shared" ca="1" si="114"/>
        <v>1</v>
      </c>
      <c r="DE77" s="65">
        <f t="shared" ca="1" si="115"/>
        <v>1</v>
      </c>
      <c r="DF77" s="66" t="str">
        <f t="shared" ca="1" si="116"/>
        <v>D</v>
      </c>
      <c r="DG77" s="66" t="str">
        <f t="shared" ca="1" si="117"/>
        <v>A-A</v>
      </c>
      <c r="DH77" s="66" t="str">
        <f t="shared" ca="1" si="118"/>
        <v>A12</v>
      </c>
      <c r="DI77" s="66" t="str">
        <f t="shared" ca="1" si="119"/>
        <v>A01</v>
      </c>
      <c r="DJ77" s="66" t="str">
        <f t="shared" ca="1" si="120"/>
        <v>D11</v>
      </c>
      <c r="DK77" s="65" t="str">
        <f t="shared" ca="1" si="121"/>
        <v>Yes</v>
      </c>
      <c r="DL77" s="65">
        <f t="shared" ca="1" si="122"/>
        <v>0</v>
      </c>
      <c r="DM77" s="65">
        <f t="shared" ca="1" si="123"/>
        <v>1</v>
      </c>
      <c r="DN77" s="65">
        <f t="shared" ca="1" si="124"/>
        <v>0</v>
      </c>
      <c r="DO77" s="65">
        <f t="shared" ca="1" si="125"/>
        <v>0</v>
      </c>
      <c r="DP77" s="65">
        <f t="shared" ca="1" si="126"/>
        <v>0</v>
      </c>
      <c r="DQ77" s="65">
        <f t="shared" ca="1" si="127"/>
        <v>0</v>
      </c>
      <c r="DR77" s="69">
        <f t="shared" ca="1" si="128"/>
        <v>-1</v>
      </c>
      <c r="DS77" s="69">
        <f t="shared" ca="1" si="129"/>
        <v>-1</v>
      </c>
      <c r="DT77" s="69">
        <f t="shared" ca="1" si="130"/>
        <v>1.75</v>
      </c>
      <c r="DU77" s="69">
        <f t="shared" ca="1" si="131"/>
        <v>-1</v>
      </c>
      <c r="DV77" s="69">
        <f t="shared" ca="1" si="132"/>
        <v>-1</v>
      </c>
      <c r="DW77" s="69">
        <f t="shared" ca="1" si="133"/>
        <v>1.63</v>
      </c>
      <c r="DX77" s="69">
        <f t="shared" ca="1" si="134"/>
        <v>1.08</v>
      </c>
      <c r="DY77" s="69">
        <f t="shared" ca="1" si="135"/>
        <v>-1</v>
      </c>
      <c r="DZ77" s="72">
        <f t="shared" ca="1" si="136"/>
        <v>102.1390374331551</v>
      </c>
      <c r="EA77" s="72">
        <f t="shared" ca="1" si="137"/>
        <v>103.0200265908959</v>
      </c>
      <c r="EB77" s="72">
        <f t="shared" ca="1" si="138"/>
        <v>105.54818744473917</v>
      </c>
      <c r="EC77" s="65">
        <f t="shared" ca="1" si="139"/>
        <v>0</v>
      </c>
      <c r="ED77" s="65">
        <f t="shared" ca="1" si="140"/>
        <v>0</v>
      </c>
      <c r="EE77" s="65">
        <f t="shared" ca="1" si="141"/>
        <v>0</v>
      </c>
      <c r="EF77" s="65">
        <f t="shared" ca="1" si="142"/>
        <v>0</v>
      </c>
      <c r="EG77" s="65">
        <f t="shared" ca="1" si="143"/>
        <v>0</v>
      </c>
      <c r="EH77" s="65">
        <f t="shared" ca="1" si="144"/>
        <v>0</v>
      </c>
      <c r="EI77" s="429" t="str">
        <f t="shared" ca="1" si="145"/>
        <v>Yes</v>
      </c>
      <c r="EJ77" s="428" t="str">
        <f t="shared" ca="1" si="146"/>
        <v>S</v>
      </c>
      <c r="EK77" s="428" t="str">
        <f t="shared" ca="1" si="147"/>
        <v>Over</v>
      </c>
      <c r="EL77" s="65" t="str">
        <f t="shared" ca="1" si="148"/>
        <v>No</v>
      </c>
      <c r="EM77" s="65" t="str">
        <f t="shared" ca="1" si="149"/>
        <v>Yes</v>
      </c>
      <c r="EN77" s="65">
        <f t="shared" ca="1" si="150"/>
        <v>10</v>
      </c>
      <c r="EO77" s="433">
        <f t="shared" ca="1" si="151"/>
        <v>1</v>
      </c>
      <c r="EP77" s="433">
        <f t="shared" ca="1" si="152"/>
        <v>0</v>
      </c>
      <c r="EQ77" s="433">
        <f t="shared" ca="1" si="153"/>
        <v>13</v>
      </c>
      <c r="ER77" s="433">
        <f t="shared" ca="1" si="154"/>
        <v>20</v>
      </c>
      <c r="ES77" s="433">
        <f t="shared" ca="1" si="155"/>
        <v>5</v>
      </c>
      <c r="ET77" s="433">
        <f t="shared" ca="1" si="156"/>
        <v>27</v>
      </c>
      <c r="EU77" s="433">
        <f ca="1">IF(OR(CO77="",CQ77=""),"",Discipline!$P$3*CO77+Discipline!$X$3*CQ77)</f>
        <v>10</v>
      </c>
      <c r="EV77" s="433">
        <f ca="1">IF(OR(CP77="",CR77=""),"",Discipline!$P$3*CP77+Discipline!$X$3*CR77)</f>
        <v>0</v>
      </c>
    </row>
    <row r="78" spans="1:152" x14ac:dyDescent="0.25">
      <c r="A78" s="10" t="str">
        <f ca="1">IFERROR(RANK(order!A78,order!A$3:A$554,0),"")</f>
        <v/>
      </c>
      <c r="B78" s="10" t="str">
        <f ca="1">IFERROR(RANK(order!B78,order!B$3:B$554,0),"")</f>
        <v/>
      </c>
      <c r="C78" s="10" t="str">
        <f ca="1">IFERROR(RANK(order!C78,order!C$3:C$554,0),"")</f>
        <v/>
      </c>
      <c r="D78" s="4" t="str">
        <f ca="1">IFERROR(RANK(order!D78,order!D$3:D$554,0),"")</f>
        <v/>
      </c>
      <c r="E78" s="4" t="str">
        <f ca="1">IFERROR(RANK(order!E78,order!E$3:E$554,0),"")</f>
        <v/>
      </c>
      <c r="F78" s="4" t="str">
        <f ca="1">IFERROR(RANK(order!F78,order!F$3:F$554,0),"")</f>
        <v/>
      </c>
      <c r="G78" s="10" t="str">
        <f ca="1">IFERROR(RANK(order!G78,order!G$3:G$554,0),"")</f>
        <v/>
      </c>
      <c r="H78" s="10" t="str">
        <f ca="1">IFERROR(RANK(order!H78,order!H$3:H$554,0),"")</f>
        <v/>
      </c>
      <c r="I78" s="10" t="str">
        <f ca="1">IFERROR(RANK(order!I78,order!I$3:I$554,0),"")</f>
        <v/>
      </c>
      <c r="J78" s="4" t="str">
        <f ca="1">IFERROR(RANK(order!J78,order!J$3:J$554,0),"")</f>
        <v/>
      </c>
      <c r="K78" s="4" t="str">
        <f ca="1">IFERROR(RANK(order!K78,order!K$3:K$554,0),"")</f>
        <v/>
      </c>
      <c r="L78" s="4" t="str">
        <f ca="1">IFERROR(RANK(order!L78,order!L$3:L$554,0),"")</f>
        <v/>
      </c>
      <c r="M78" s="10">
        <f ca="1">IFERROR(RANK(order!M78,order!M$3:M$554,0),"")</f>
        <v>3</v>
      </c>
      <c r="N78" s="10" t="str">
        <f ca="1">IFERROR(RANK(order!N78,order!N$3:N$554,0),"")</f>
        <v/>
      </c>
      <c r="O78" s="10">
        <f ca="1">IFERROR(RANK(order!O78,order!O$3:O$554,0),"")</f>
        <v>6</v>
      </c>
      <c r="P78" s="4" t="str">
        <f ca="1">IFERROR(RANK(order!P78,order!P$3:P$554,0),"")</f>
        <v/>
      </c>
      <c r="Q78" s="4" t="str">
        <f ca="1">IFERROR(RANK(order!Q78,order!Q$3:Q$554,0),"")</f>
        <v/>
      </c>
      <c r="R78" s="4" t="str">
        <f ca="1">IFERROR(RANK(order!R78,order!R$3:R$554,0),"")</f>
        <v/>
      </c>
      <c r="S78" s="10" t="str">
        <f ca="1">IFERROR(RANK(order!S78,order!S$3:S$554,0),"")</f>
        <v/>
      </c>
      <c r="T78" s="10" t="str">
        <f ca="1">IFERROR(RANK(order!T78,order!T$3:T$554,0),"")</f>
        <v/>
      </c>
      <c r="U78" s="10" t="str">
        <f ca="1">IFERROR(RANK(order!U78,order!U$3:U$554,0),"")</f>
        <v/>
      </c>
      <c r="V78" s="4" t="str">
        <f ca="1">IFERROR(RANK(order!V78,order!V$3:V$554,0),"")</f>
        <v/>
      </c>
      <c r="W78" s="4" t="str">
        <f ca="1">IFERROR(RANK(order!W78,order!W$3:W$554,0),"")</f>
        <v/>
      </c>
      <c r="X78" s="4" t="str">
        <f ca="1">IFERROR(RANK(order!X78,order!X$3:X$554,0),"")</f>
        <v/>
      </c>
      <c r="Y78" s="10" t="str">
        <f ca="1">IFERROR(RANK(order!Y78,order!Y$3:Y$554,0),"")</f>
        <v/>
      </c>
      <c r="Z78" s="10" t="str">
        <f ca="1">IFERROR(RANK(order!Z78,order!Z$3:Z$554,0),"")</f>
        <v/>
      </c>
      <c r="AA78" s="10" t="str">
        <f ca="1">IFERROR(RANK(order!AA78,order!AA$3:AA$554,0),"")</f>
        <v/>
      </c>
      <c r="AB78" s="4" t="str">
        <f ca="1">IFERROR(RANK(order!AB78,order!AB$3:AB$554,0),"")</f>
        <v/>
      </c>
      <c r="AC78" s="4" t="str">
        <f ca="1">IFERROR(RANK(order!AC78,order!AC$3:AC$554,0),"")</f>
        <v/>
      </c>
      <c r="AD78" s="4" t="str">
        <f ca="1">IFERROR(RANK(order!AD78,order!AD$3:AD$554,0),"")</f>
        <v/>
      </c>
      <c r="AE78" s="10" t="str">
        <f ca="1">IFERROR(RANK(order!AE78,order!AE$3:AE$554,0),"")</f>
        <v/>
      </c>
      <c r="AF78" s="10" t="str">
        <f ca="1">IFERROR(RANK(order!AF78,order!AF$3:AF$554,0),"")</f>
        <v/>
      </c>
      <c r="AG78" s="10" t="str">
        <f ca="1">IFERROR(RANK(order!AG78,order!AG$3:AG$554,0),"")</f>
        <v/>
      </c>
      <c r="AH78" s="4" t="str">
        <f ca="1">IFERROR(RANK(order!AH78,order!AH$3:AH$554,0),"")</f>
        <v/>
      </c>
      <c r="AI78" s="4" t="str">
        <f ca="1">IFERROR(RANK(order!AI78,order!AI$3:AI$554,0),"")</f>
        <v/>
      </c>
      <c r="AJ78" s="4" t="str">
        <f ca="1">IFERROR(RANK(order!AJ78,order!AJ$3:AJ$554,0),"")</f>
        <v/>
      </c>
      <c r="AK78" s="10" t="str">
        <f ca="1">IFERROR(RANK(order!AK78,order!AK$3:AK$554,0),"")</f>
        <v/>
      </c>
      <c r="AL78" s="10" t="str">
        <f ca="1">IFERROR(RANK(order!AL78,order!AL$3:AL$554,0),"")</f>
        <v/>
      </c>
      <c r="AM78" s="10" t="str">
        <f ca="1">IFERROR(RANK(order!AM78,order!AM$3:AM$554,0),"")</f>
        <v/>
      </c>
      <c r="AN78" s="4" t="str">
        <f ca="1">IFERROR(RANK(order!AN78,order!AN$3:AN$554,0),"")</f>
        <v/>
      </c>
      <c r="AO78" s="4" t="str">
        <f ca="1">IFERROR(RANK(order!AO78,order!AO$3:AO$554,0),"")</f>
        <v/>
      </c>
      <c r="AP78" s="4" t="str">
        <f ca="1">IFERROR(RANK(order!AP78,order!AP$3:AP$554,0),"")</f>
        <v/>
      </c>
      <c r="AQ78" s="10" t="str">
        <f ca="1">IFERROR(RANK(order!AQ78,order!AQ$3:AQ$554,0),"")</f>
        <v/>
      </c>
      <c r="AR78" s="10" t="str">
        <f ca="1">IFERROR(RANK(order!AR78,order!AR$3:AR$554,0),"")</f>
        <v/>
      </c>
      <c r="AS78" s="10" t="str">
        <f ca="1">IFERROR(RANK(order!AS78,order!AS$3:AS$554,0),"")</f>
        <v/>
      </c>
      <c r="AT78" s="4" t="str">
        <f ca="1">IFERROR(RANK(order!AT78,order!AT$3:AT$554,0),"")</f>
        <v/>
      </c>
      <c r="AU78" s="4" t="str">
        <f ca="1">IFERROR(RANK(order!AU78,order!AU$3:AU$554,0),"")</f>
        <v/>
      </c>
      <c r="AV78" s="4" t="str">
        <f ca="1">IFERROR(RANK(order!AV78,order!AV$3:AV$554,0),"")</f>
        <v/>
      </c>
      <c r="AW78" s="10" t="str">
        <f ca="1">IFERROR(RANK(order!AW78,order!AW$3:AW$554,0),"")</f>
        <v/>
      </c>
      <c r="AX78" s="10" t="str">
        <f ca="1">IFERROR(RANK(order!AX78,order!AX$3:AX$554,0),"")</f>
        <v/>
      </c>
      <c r="AY78" s="10" t="str">
        <f ca="1">IFERROR(RANK(order!AY78,order!AY$3:AY$554,0),"")</f>
        <v/>
      </c>
      <c r="AZ78" s="4" t="str">
        <f ca="1">IFERROR(RANK(order!AZ78,order!AZ$3:AZ$554,0),"")</f>
        <v/>
      </c>
      <c r="BA78" s="4" t="str">
        <f ca="1">IFERROR(RANK(order!BA78,order!BA$3:BA$554,0),"")</f>
        <v/>
      </c>
      <c r="BB78" s="4" t="str">
        <f ca="1">IFERROR(RANK(order!BB78,order!BB$3:BB$554,0),"")</f>
        <v/>
      </c>
      <c r="BC78" s="10" t="str">
        <f ca="1">IFERROR(RANK(order!BC78,order!BC$3:BC$554,0),"")</f>
        <v/>
      </c>
      <c r="BD78" s="10" t="str">
        <f ca="1">IFERROR(RANK(order!BD78,order!BD$3:BD$554,0),"")</f>
        <v/>
      </c>
      <c r="BE78" s="10" t="str">
        <f ca="1">IFERROR(RANK(order!BE78,order!BE$3:BE$554,0),"")</f>
        <v/>
      </c>
      <c r="BF78" s="4" t="str">
        <f ca="1">IFERROR(RANK(order!BF78,order!BF$3:BF$554,0),"")</f>
        <v/>
      </c>
      <c r="BG78" s="4" t="str">
        <f ca="1">IFERROR(RANK(order!BG78,order!BG$3:BG$554,0),"")</f>
        <v/>
      </c>
      <c r="BH78" s="4" t="str">
        <f ca="1">IFERROR(RANK(order!BH78,order!BH$3:BH$554,0),"")</f>
        <v/>
      </c>
      <c r="BI78" s="10" t="str">
        <f ca="1">IFERROR(RANK(order!BI78,order!BI$3:BI$554,0),"")</f>
        <v/>
      </c>
      <c r="BJ78" s="10" t="str">
        <f ca="1">IFERROR(RANK(order!BJ78,order!BJ$3:BJ$554,0),"")</f>
        <v/>
      </c>
      <c r="BK78" s="10" t="str">
        <f ca="1">IFERROR(RANK(order!BK78,order!BK$3:BK$554,0),"")</f>
        <v/>
      </c>
      <c r="BL78" s="4" t="str">
        <f ca="1">IFERROR(RANK(order!BL78,order!BL$3:BL$554,0),"")</f>
        <v/>
      </c>
      <c r="BM78" s="4" t="str">
        <f ca="1">IFERROR(RANK(order!BM78,order!BM$3:BM$554,0),"")</f>
        <v/>
      </c>
      <c r="BN78" s="4" t="str">
        <f ca="1">IFERROR(RANK(order!BN78,order!BN$3:BN$554,0),"")</f>
        <v/>
      </c>
      <c r="BO78" s="10" t="str">
        <f ca="1">IFERROR(RANK(order!BO78,order!BO$3:BO$554,0),"")</f>
        <v/>
      </c>
      <c r="BP78" s="10" t="str">
        <f ca="1">IFERROR(RANK(order!BP78,order!BP$3:BP$554,0),"")</f>
        <v/>
      </c>
      <c r="BQ78" s="10" t="str">
        <f ca="1">IFERROR(RANK(order!BQ78,order!BQ$3:BQ$554,0),"")</f>
        <v/>
      </c>
      <c r="BR78" s="4" t="str">
        <f ca="1">IFERROR(RANK(order!BR78,order!BR$3:BR$554,0),"")</f>
        <v/>
      </c>
      <c r="BS78" s="4">
        <f ca="1">IFERROR(RANK(order!BS78,order!BS$3:BS$554,0),"")</f>
        <v>3</v>
      </c>
      <c r="BT78" s="4">
        <f ca="1">IFERROR(RANK(order!BT78,order!BT$3:BT$554,0),"")</f>
        <v>6</v>
      </c>
      <c r="BU78" s="95">
        <f t="shared" si="157"/>
        <v>76</v>
      </c>
      <c r="BV78" s="35" t="str">
        <f t="shared" si="158"/>
        <v>E1</v>
      </c>
      <c r="BW78" s="55">
        <f t="shared" ca="1" si="81"/>
        <v>43358</v>
      </c>
      <c r="BX78" s="56" t="str">
        <f t="shared" ca="1" si="82"/>
        <v>Brentford</v>
      </c>
      <c r="BY78" s="56" t="str">
        <f t="shared" ca="1" si="83"/>
        <v>Wigan</v>
      </c>
      <c r="BZ78" s="57">
        <f t="shared" ca="1" si="84"/>
        <v>2</v>
      </c>
      <c r="CA78" s="57">
        <f t="shared" ca="1" si="85"/>
        <v>0</v>
      </c>
      <c r="CB78" s="58" t="str">
        <f t="shared" ca="1" si="86"/>
        <v>H</v>
      </c>
      <c r="CC78" s="57">
        <f t="shared" ca="1" si="87"/>
        <v>1</v>
      </c>
      <c r="CD78" s="57">
        <f t="shared" ca="1" si="88"/>
        <v>0</v>
      </c>
      <c r="CE78" s="58" t="str">
        <f t="shared" ca="1" si="89"/>
        <v>H</v>
      </c>
      <c r="CF78" s="59" t="str">
        <f t="shared" ca="1" si="90"/>
        <v>D England</v>
      </c>
      <c r="CG78" s="57">
        <f t="shared" ca="1" si="91"/>
        <v>20</v>
      </c>
      <c r="CH78" s="57">
        <f t="shared" ca="1" si="92"/>
        <v>8</v>
      </c>
      <c r="CI78" s="57">
        <f t="shared" ca="1" si="93"/>
        <v>10</v>
      </c>
      <c r="CJ78" s="57">
        <f t="shared" ca="1" si="94"/>
        <v>1</v>
      </c>
      <c r="CK78" s="57">
        <f t="shared" ca="1" si="95"/>
        <v>11</v>
      </c>
      <c r="CL78" s="57">
        <f t="shared" ca="1" si="96"/>
        <v>15</v>
      </c>
      <c r="CM78" s="57">
        <f t="shared" ca="1" si="97"/>
        <v>9</v>
      </c>
      <c r="CN78" s="57">
        <f t="shared" ca="1" si="98"/>
        <v>3</v>
      </c>
      <c r="CO78" s="57">
        <f t="shared" ca="1" si="99"/>
        <v>2</v>
      </c>
      <c r="CP78" s="57">
        <f t="shared" ca="1" si="100"/>
        <v>3</v>
      </c>
      <c r="CQ78" s="57">
        <f t="shared" ca="1" si="101"/>
        <v>0</v>
      </c>
      <c r="CR78" s="57">
        <f t="shared" ca="1" si="102"/>
        <v>1</v>
      </c>
      <c r="CS78" s="60">
        <f t="shared" ca="1" si="103"/>
        <v>1.8</v>
      </c>
      <c r="CT78" s="60">
        <f t="shared" ca="1" si="104"/>
        <v>4</v>
      </c>
      <c r="CU78" s="60">
        <f t="shared" ca="1" si="105"/>
        <v>4.5</v>
      </c>
      <c r="CV78" s="60">
        <f t="shared" ca="1" si="106"/>
        <v>1.83</v>
      </c>
      <c r="CW78" s="60">
        <f t="shared" ca="1" si="107"/>
        <v>3.91</v>
      </c>
      <c r="CX78" s="60">
        <f t="shared" ca="1" si="108"/>
        <v>4.42</v>
      </c>
      <c r="CY78" s="60">
        <f t="shared" ca="1" si="109"/>
        <v>1.66</v>
      </c>
      <c r="CZ78" s="60">
        <f t="shared" ca="1" si="110"/>
        <v>2.19</v>
      </c>
      <c r="DA78" s="65">
        <f t="shared" ca="1" si="111"/>
        <v>2</v>
      </c>
      <c r="DB78" s="65">
        <f t="shared" ca="1" si="112"/>
        <v>1</v>
      </c>
      <c r="DC78" s="65">
        <f t="shared" ca="1" si="113"/>
        <v>1</v>
      </c>
      <c r="DD78" s="65">
        <f t="shared" ca="1" si="114"/>
        <v>1</v>
      </c>
      <c r="DE78" s="65">
        <f t="shared" ca="1" si="115"/>
        <v>0</v>
      </c>
      <c r="DF78" s="66" t="str">
        <f t="shared" ca="1" si="116"/>
        <v>H</v>
      </c>
      <c r="DG78" s="66" t="str">
        <f t="shared" ca="1" si="117"/>
        <v>H-H</v>
      </c>
      <c r="DH78" s="66" t="str">
        <f t="shared" ca="1" si="118"/>
        <v>H20</v>
      </c>
      <c r="DI78" s="66" t="str">
        <f t="shared" ca="1" si="119"/>
        <v>H10</v>
      </c>
      <c r="DJ78" s="66" t="str">
        <f t="shared" ca="1" si="120"/>
        <v>H10</v>
      </c>
      <c r="DK78" s="65" t="str">
        <f t="shared" ca="1" si="121"/>
        <v>No</v>
      </c>
      <c r="DL78" s="65">
        <f t="shared" ca="1" si="122"/>
        <v>1</v>
      </c>
      <c r="DM78" s="65">
        <f t="shared" ca="1" si="123"/>
        <v>0</v>
      </c>
      <c r="DN78" s="65">
        <f t="shared" ca="1" si="124"/>
        <v>1</v>
      </c>
      <c r="DO78" s="65">
        <f t="shared" ca="1" si="125"/>
        <v>0</v>
      </c>
      <c r="DP78" s="65">
        <f t="shared" ca="1" si="126"/>
        <v>1</v>
      </c>
      <c r="DQ78" s="65">
        <f t="shared" ca="1" si="127"/>
        <v>0</v>
      </c>
      <c r="DR78" s="69">
        <f t="shared" ca="1" si="128"/>
        <v>0.8</v>
      </c>
      <c r="DS78" s="69">
        <f t="shared" ca="1" si="129"/>
        <v>-1</v>
      </c>
      <c r="DT78" s="69">
        <f t="shared" ca="1" si="130"/>
        <v>-1</v>
      </c>
      <c r="DU78" s="69">
        <f t="shared" ca="1" si="131"/>
        <v>0.83000000000000007</v>
      </c>
      <c r="DV78" s="69">
        <f t="shared" ca="1" si="132"/>
        <v>-1</v>
      </c>
      <c r="DW78" s="69">
        <f t="shared" ca="1" si="133"/>
        <v>-1</v>
      </c>
      <c r="DX78" s="69">
        <f t="shared" ca="1" si="134"/>
        <v>-1</v>
      </c>
      <c r="DY78" s="69">
        <f t="shared" ca="1" si="135"/>
        <v>1.19</v>
      </c>
      <c r="DZ78" s="72">
        <f t="shared" ca="1" si="136"/>
        <v>102.77777777777777</v>
      </c>
      <c r="EA78" s="72">
        <f t="shared" ca="1" si="137"/>
        <v>102.84469070264215</v>
      </c>
      <c r="EB78" s="72">
        <f t="shared" ca="1" si="138"/>
        <v>105.90306431204269</v>
      </c>
      <c r="EC78" s="65">
        <f t="shared" ca="1" si="139"/>
        <v>1</v>
      </c>
      <c r="ED78" s="65">
        <f t="shared" ca="1" si="140"/>
        <v>0</v>
      </c>
      <c r="EE78" s="65">
        <f t="shared" ca="1" si="141"/>
        <v>0</v>
      </c>
      <c r="EF78" s="65">
        <f t="shared" ca="1" si="142"/>
        <v>1</v>
      </c>
      <c r="EG78" s="65">
        <f t="shared" ca="1" si="143"/>
        <v>0</v>
      </c>
      <c r="EH78" s="65">
        <f t="shared" ca="1" si="144"/>
        <v>1</v>
      </c>
      <c r="EI78" s="429" t="str">
        <f t="shared" ca="1" si="145"/>
        <v>Yes</v>
      </c>
      <c r="EJ78" s="428" t="str">
        <f t="shared" ca="1" si="146"/>
        <v>E</v>
      </c>
      <c r="EK78" s="428" t="str">
        <f t="shared" ca="1" si="147"/>
        <v>Under</v>
      </c>
      <c r="EL78" s="65" t="str">
        <f t="shared" ca="1" si="148"/>
        <v>No</v>
      </c>
      <c r="EM78" s="65" t="str">
        <f t="shared" ca="1" si="149"/>
        <v>No</v>
      </c>
      <c r="EN78" s="65">
        <f t="shared" ca="1" si="150"/>
        <v>75</v>
      </c>
      <c r="EO78" s="433">
        <f t="shared" ca="1" si="151"/>
        <v>5</v>
      </c>
      <c r="EP78" s="433">
        <f t="shared" ca="1" si="152"/>
        <v>1</v>
      </c>
      <c r="EQ78" s="433">
        <f t="shared" ca="1" si="153"/>
        <v>12</v>
      </c>
      <c r="ER78" s="433">
        <f t="shared" ca="1" si="154"/>
        <v>28</v>
      </c>
      <c r="ES78" s="433">
        <f t="shared" ca="1" si="155"/>
        <v>11</v>
      </c>
      <c r="ET78" s="433">
        <f t="shared" ca="1" si="156"/>
        <v>26</v>
      </c>
      <c r="EU78" s="433">
        <f ca="1">IF(OR(CO78="",CQ78=""),"",Discipline!$P$3*CO78+Discipline!$X$3*CQ78)</f>
        <v>20</v>
      </c>
      <c r="EV78" s="433">
        <f ca="1">IF(OR(CP78="",CR78=""),"",Discipline!$P$3*CP78+Discipline!$X$3*CR78)</f>
        <v>55</v>
      </c>
    </row>
    <row r="79" spans="1:152" x14ac:dyDescent="0.25">
      <c r="A79" s="10" t="str">
        <f ca="1">IFERROR(RANK(order!A79,order!A$3:A$554,0),"")</f>
        <v/>
      </c>
      <c r="B79" s="10" t="str">
        <f ca="1">IFERROR(RANK(order!B79,order!B$3:B$554,0),"")</f>
        <v/>
      </c>
      <c r="C79" s="10" t="str">
        <f ca="1">IFERROR(RANK(order!C79,order!C$3:C$554,0),"")</f>
        <v/>
      </c>
      <c r="D79" s="4" t="str">
        <f ca="1">IFERROR(RANK(order!D79,order!D$3:D$554,0),"")</f>
        <v/>
      </c>
      <c r="E79" s="4" t="str">
        <f ca="1">IFERROR(RANK(order!E79,order!E$3:E$554,0),"")</f>
        <v/>
      </c>
      <c r="F79" s="4" t="str">
        <f ca="1">IFERROR(RANK(order!F79,order!F$3:F$554,0),"")</f>
        <v/>
      </c>
      <c r="G79" s="10" t="str">
        <f ca="1">IFERROR(RANK(order!G79,order!G$3:G$554,0),"")</f>
        <v/>
      </c>
      <c r="H79" s="10" t="str">
        <f ca="1">IFERROR(RANK(order!H79,order!H$3:H$554,0),"")</f>
        <v/>
      </c>
      <c r="I79" s="10" t="str">
        <f ca="1">IFERROR(RANK(order!I79,order!I$3:I$554,0),"")</f>
        <v/>
      </c>
      <c r="J79" s="4" t="str">
        <f ca="1">IFERROR(RANK(order!J79,order!J$3:J$554,0),"")</f>
        <v/>
      </c>
      <c r="K79" s="4" t="str">
        <f ca="1">IFERROR(RANK(order!K79,order!K$3:K$554,0),"")</f>
        <v/>
      </c>
      <c r="L79" s="4" t="str">
        <f ca="1">IFERROR(RANK(order!L79,order!L$3:L$554,0),"")</f>
        <v/>
      </c>
      <c r="M79" s="10" t="str">
        <f ca="1">IFERROR(RANK(order!M79,order!M$3:M$554,0),"")</f>
        <v/>
      </c>
      <c r="N79" s="10" t="str">
        <f ca="1">IFERROR(RANK(order!N79,order!N$3:N$554,0),"")</f>
        <v/>
      </c>
      <c r="O79" s="10" t="str">
        <f ca="1">IFERROR(RANK(order!O79,order!O$3:O$554,0),"")</f>
        <v/>
      </c>
      <c r="P79" s="4">
        <f ca="1">IFERROR(RANK(order!P79,order!P$3:P$554,0),"")</f>
        <v>3</v>
      </c>
      <c r="Q79" s="4" t="str">
        <f ca="1">IFERROR(RANK(order!Q79,order!Q$3:Q$554,0),"")</f>
        <v/>
      </c>
      <c r="R79" s="4">
        <f ca="1">IFERROR(RANK(order!R79,order!R$3:R$554,0),"")</f>
        <v>6</v>
      </c>
      <c r="S79" s="10" t="str">
        <f ca="1">IFERROR(RANK(order!S79,order!S$3:S$554,0),"")</f>
        <v/>
      </c>
      <c r="T79" s="10" t="str">
        <f ca="1">IFERROR(RANK(order!T79,order!T$3:T$554,0),"")</f>
        <v/>
      </c>
      <c r="U79" s="10" t="str">
        <f ca="1">IFERROR(RANK(order!U79,order!U$3:U$554,0),"")</f>
        <v/>
      </c>
      <c r="V79" s="4" t="str">
        <f ca="1">IFERROR(RANK(order!V79,order!V$3:V$554,0),"")</f>
        <v/>
      </c>
      <c r="W79" s="4" t="str">
        <f ca="1">IFERROR(RANK(order!W79,order!W$3:W$554,0),"")</f>
        <v/>
      </c>
      <c r="X79" s="4" t="str">
        <f ca="1">IFERROR(RANK(order!X79,order!X$3:X$554,0),"")</f>
        <v/>
      </c>
      <c r="Y79" s="10" t="str">
        <f ca="1">IFERROR(RANK(order!Y79,order!Y$3:Y$554,0),"")</f>
        <v/>
      </c>
      <c r="Z79" s="10" t="str">
        <f ca="1">IFERROR(RANK(order!Z79,order!Z$3:Z$554,0),"")</f>
        <v/>
      </c>
      <c r="AA79" s="10" t="str">
        <f ca="1">IFERROR(RANK(order!AA79,order!AA$3:AA$554,0),"")</f>
        <v/>
      </c>
      <c r="AB79" s="4" t="str">
        <f ca="1">IFERROR(RANK(order!AB79,order!AB$3:AB$554,0),"")</f>
        <v/>
      </c>
      <c r="AC79" s="4" t="str">
        <f ca="1">IFERROR(RANK(order!AC79,order!AC$3:AC$554,0),"")</f>
        <v/>
      </c>
      <c r="AD79" s="4" t="str">
        <f ca="1">IFERROR(RANK(order!AD79,order!AD$3:AD$554,0),"")</f>
        <v/>
      </c>
      <c r="AE79" s="10" t="str">
        <f ca="1">IFERROR(RANK(order!AE79,order!AE$3:AE$554,0),"")</f>
        <v/>
      </c>
      <c r="AF79" s="10" t="str">
        <f ca="1">IFERROR(RANK(order!AF79,order!AF$3:AF$554,0),"")</f>
        <v/>
      </c>
      <c r="AG79" s="10" t="str">
        <f ca="1">IFERROR(RANK(order!AG79,order!AG$3:AG$554,0),"")</f>
        <v/>
      </c>
      <c r="AH79" s="4" t="str">
        <f ca="1">IFERROR(RANK(order!AH79,order!AH$3:AH$554,0),"")</f>
        <v/>
      </c>
      <c r="AI79" s="4" t="str">
        <f ca="1">IFERROR(RANK(order!AI79,order!AI$3:AI$554,0),"")</f>
        <v/>
      </c>
      <c r="AJ79" s="4" t="str">
        <f ca="1">IFERROR(RANK(order!AJ79,order!AJ$3:AJ$554,0),"")</f>
        <v/>
      </c>
      <c r="AK79" s="10" t="str">
        <f ca="1">IFERROR(RANK(order!AK79,order!AK$3:AK$554,0),"")</f>
        <v/>
      </c>
      <c r="AL79" s="10" t="str">
        <f ca="1">IFERROR(RANK(order!AL79,order!AL$3:AL$554,0),"")</f>
        <v/>
      </c>
      <c r="AM79" s="10" t="str">
        <f ca="1">IFERROR(RANK(order!AM79,order!AM$3:AM$554,0),"")</f>
        <v/>
      </c>
      <c r="AN79" s="4" t="str">
        <f ca="1">IFERROR(RANK(order!AN79,order!AN$3:AN$554,0),"")</f>
        <v/>
      </c>
      <c r="AO79" s="4" t="str">
        <f ca="1">IFERROR(RANK(order!AO79,order!AO$3:AO$554,0),"")</f>
        <v/>
      </c>
      <c r="AP79" s="4" t="str">
        <f ca="1">IFERROR(RANK(order!AP79,order!AP$3:AP$554,0),"")</f>
        <v/>
      </c>
      <c r="AQ79" s="10" t="str">
        <f ca="1">IFERROR(RANK(order!AQ79,order!AQ$3:AQ$554,0),"")</f>
        <v/>
      </c>
      <c r="AR79" s="10" t="str">
        <f ca="1">IFERROR(RANK(order!AR79,order!AR$3:AR$554,0),"")</f>
        <v/>
      </c>
      <c r="AS79" s="10" t="str">
        <f ca="1">IFERROR(RANK(order!AS79,order!AS$3:AS$554,0),"")</f>
        <v/>
      </c>
      <c r="AT79" s="4" t="str">
        <f ca="1">IFERROR(RANK(order!AT79,order!AT$3:AT$554,0),"")</f>
        <v/>
      </c>
      <c r="AU79" s="4" t="str">
        <f ca="1">IFERROR(RANK(order!AU79,order!AU$3:AU$554,0),"")</f>
        <v/>
      </c>
      <c r="AV79" s="4" t="str">
        <f ca="1">IFERROR(RANK(order!AV79,order!AV$3:AV$554,0),"")</f>
        <v/>
      </c>
      <c r="AW79" s="10" t="str">
        <f ca="1">IFERROR(RANK(order!AW79,order!AW$3:AW$554,0),"")</f>
        <v/>
      </c>
      <c r="AX79" s="10" t="str">
        <f ca="1">IFERROR(RANK(order!AX79,order!AX$3:AX$554,0),"")</f>
        <v/>
      </c>
      <c r="AY79" s="10" t="str">
        <f ca="1">IFERROR(RANK(order!AY79,order!AY$3:AY$554,0),"")</f>
        <v/>
      </c>
      <c r="AZ79" s="4" t="str">
        <f ca="1">IFERROR(RANK(order!AZ79,order!AZ$3:AZ$554,0),"")</f>
        <v/>
      </c>
      <c r="BA79" s="4" t="str">
        <f ca="1">IFERROR(RANK(order!BA79,order!BA$3:BA$554,0),"")</f>
        <v/>
      </c>
      <c r="BB79" s="4" t="str">
        <f ca="1">IFERROR(RANK(order!BB79,order!BB$3:BB$554,0),"")</f>
        <v/>
      </c>
      <c r="BC79" s="10" t="str">
        <f ca="1">IFERROR(RANK(order!BC79,order!BC$3:BC$554,0),"")</f>
        <v/>
      </c>
      <c r="BD79" s="10">
        <f ca="1">IFERROR(RANK(order!BD79,order!BD$3:BD$554,0),"")</f>
        <v>3</v>
      </c>
      <c r="BE79" s="10">
        <f ca="1">IFERROR(RANK(order!BE79,order!BE$3:BE$554,0),"")</f>
        <v>6</v>
      </c>
      <c r="BF79" s="4" t="str">
        <f ca="1">IFERROR(RANK(order!BF79,order!BF$3:BF$554,0),"")</f>
        <v/>
      </c>
      <c r="BG79" s="4" t="str">
        <f ca="1">IFERROR(RANK(order!BG79,order!BG$3:BG$554,0),"")</f>
        <v/>
      </c>
      <c r="BH79" s="4" t="str">
        <f ca="1">IFERROR(RANK(order!BH79,order!BH$3:BH$554,0),"")</f>
        <v/>
      </c>
      <c r="BI79" s="10" t="str">
        <f ca="1">IFERROR(RANK(order!BI79,order!BI$3:BI$554,0),"")</f>
        <v/>
      </c>
      <c r="BJ79" s="10" t="str">
        <f ca="1">IFERROR(RANK(order!BJ79,order!BJ$3:BJ$554,0),"")</f>
        <v/>
      </c>
      <c r="BK79" s="10" t="str">
        <f ca="1">IFERROR(RANK(order!BK79,order!BK$3:BK$554,0),"")</f>
        <v/>
      </c>
      <c r="BL79" s="4" t="str">
        <f ca="1">IFERROR(RANK(order!BL79,order!BL$3:BL$554,0),"")</f>
        <v/>
      </c>
      <c r="BM79" s="4" t="str">
        <f ca="1">IFERROR(RANK(order!BM79,order!BM$3:BM$554,0),"")</f>
        <v/>
      </c>
      <c r="BN79" s="4" t="str">
        <f ca="1">IFERROR(RANK(order!BN79,order!BN$3:BN$554,0),"")</f>
        <v/>
      </c>
      <c r="BO79" s="10" t="str">
        <f ca="1">IFERROR(RANK(order!BO79,order!BO$3:BO$554,0),"")</f>
        <v/>
      </c>
      <c r="BP79" s="10" t="str">
        <f ca="1">IFERROR(RANK(order!BP79,order!BP$3:BP$554,0),"")</f>
        <v/>
      </c>
      <c r="BQ79" s="10" t="str">
        <f ca="1">IFERROR(RANK(order!BQ79,order!BQ$3:BQ$554,0),"")</f>
        <v/>
      </c>
      <c r="BR79" s="4" t="str">
        <f ca="1">IFERROR(RANK(order!BR79,order!BR$3:BR$554,0),"")</f>
        <v/>
      </c>
      <c r="BS79" s="4" t="str">
        <f ca="1">IFERROR(RANK(order!BS79,order!BS$3:BS$554,0),"")</f>
        <v/>
      </c>
      <c r="BT79" s="4" t="str">
        <f ca="1">IFERROR(RANK(order!BT79,order!BT$3:BT$554,0),"")</f>
        <v/>
      </c>
      <c r="BU79" s="95">
        <f t="shared" si="157"/>
        <v>77</v>
      </c>
      <c r="BV79" s="35" t="str">
        <f t="shared" si="158"/>
        <v>E1</v>
      </c>
      <c r="BW79" s="55">
        <f t="shared" ca="1" si="81"/>
        <v>43358</v>
      </c>
      <c r="BX79" s="56" t="str">
        <f t="shared" ca="1" si="82"/>
        <v>Bristol City</v>
      </c>
      <c r="BY79" s="56" t="str">
        <f t="shared" ca="1" si="83"/>
        <v>Sheffield United</v>
      </c>
      <c r="BZ79" s="57">
        <f t="shared" ca="1" si="84"/>
        <v>1</v>
      </c>
      <c r="CA79" s="57">
        <f t="shared" ca="1" si="85"/>
        <v>0</v>
      </c>
      <c r="CB79" s="58" t="str">
        <f t="shared" ca="1" si="86"/>
        <v>H</v>
      </c>
      <c r="CC79" s="57">
        <f t="shared" ca="1" si="87"/>
        <v>0</v>
      </c>
      <c r="CD79" s="57">
        <f t="shared" ca="1" si="88"/>
        <v>0</v>
      </c>
      <c r="CE79" s="58" t="str">
        <f t="shared" ca="1" si="89"/>
        <v>D</v>
      </c>
      <c r="CF79" s="59" t="str">
        <f t="shared" ca="1" si="90"/>
        <v>J Brooks</v>
      </c>
      <c r="CG79" s="57">
        <f t="shared" ca="1" si="91"/>
        <v>11</v>
      </c>
      <c r="CH79" s="57">
        <f t="shared" ca="1" si="92"/>
        <v>11</v>
      </c>
      <c r="CI79" s="57">
        <f t="shared" ca="1" si="93"/>
        <v>3</v>
      </c>
      <c r="CJ79" s="57">
        <f t="shared" ca="1" si="94"/>
        <v>1</v>
      </c>
      <c r="CK79" s="57">
        <f t="shared" ca="1" si="95"/>
        <v>13</v>
      </c>
      <c r="CL79" s="57">
        <f t="shared" ca="1" si="96"/>
        <v>15</v>
      </c>
      <c r="CM79" s="57">
        <f t="shared" ca="1" si="97"/>
        <v>3</v>
      </c>
      <c r="CN79" s="57">
        <f t="shared" ca="1" si="98"/>
        <v>4</v>
      </c>
      <c r="CO79" s="57">
        <f t="shared" ca="1" si="99"/>
        <v>1</v>
      </c>
      <c r="CP79" s="57">
        <f t="shared" ca="1" si="100"/>
        <v>4</v>
      </c>
      <c r="CQ79" s="57">
        <f t="shared" ca="1" si="101"/>
        <v>0</v>
      </c>
      <c r="CR79" s="57">
        <f t="shared" ca="1" si="102"/>
        <v>0</v>
      </c>
      <c r="CS79" s="60">
        <f t="shared" ca="1" si="103"/>
        <v>2.75</v>
      </c>
      <c r="CT79" s="60">
        <f t="shared" ca="1" si="104"/>
        <v>3.4</v>
      </c>
      <c r="CU79" s="60">
        <f t="shared" ca="1" si="105"/>
        <v>2.75</v>
      </c>
      <c r="CV79" s="60">
        <f t="shared" ca="1" si="106"/>
        <v>2.66</v>
      </c>
      <c r="CW79" s="60">
        <f t="shared" ca="1" si="107"/>
        <v>3.38</v>
      </c>
      <c r="CX79" s="60">
        <f t="shared" ca="1" si="108"/>
        <v>2.8</v>
      </c>
      <c r="CY79" s="60">
        <f t="shared" ca="1" si="109"/>
        <v>1.92</v>
      </c>
      <c r="CZ79" s="60">
        <f t="shared" ca="1" si="110"/>
        <v>1.88</v>
      </c>
      <c r="DA79" s="65">
        <f t="shared" ca="1" si="111"/>
        <v>1</v>
      </c>
      <c r="DB79" s="65">
        <f t="shared" ca="1" si="112"/>
        <v>0</v>
      </c>
      <c r="DC79" s="65">
        <f t="shared" ca="1" si="113"/>
        <v>1</v>
      </c>
      <c r="DD79" s="65">
        <f t="shared" ca="1" si="114"/>
        <v>1</v>
      </c>
      <c r="DE79" s="65">
        <f t="shared" ca="1" si="115"/>
        <v>0</v>
      </c>
      <c r="DF79" s="66" t="str">
        <f t="shared" ca="1" si="116"/>
        <v>H</v>
      </c>
      <c r="DG79" s="66" t="str">
        <f t="shared" ca="1" si="117"/>
        <v>D-H</v>
      </c>
      <c r="DH79" s="66" t="str">
        <f t="shared" ca="1" si="118"/>
        <v>H10</v>
      </c>
      <c r="DI79" s="66" t="str">
        <f t="shared" ca="1" si="119"/>
        <v>D00</v>
      </c>
      <c r="DJ79" s="66" t="str">
        <f t="shared" ca="1" si="120"/>
        <v>H10</v>
      </c>
      <c r="DK79" s="65" t="str">
        <f t="shared" ca="1" si="121"/>
        <v>No</v>
      </c>
      <c r="DL79" s="65">
        <f t="shared" ca="1" si="122"/>
        <v>0</v>
      </c>
      <c r="DM79" s="65">
        <f t="shared" ca="1" si="123"/>
        <v>0</v>
      </c>
      <c r="DN79" s="65">
        <f t="shared" ca="1" si="124"/>
        <v>1</v>
      </c>
      <c r="DO79" s="65">
        <f t="shared" ca="1" si="125"/>
        <v>0</v>
      </c>
      <c r="DP79" s="65">
        <f t="shared" ca="1" si="126"/>
        <v>0</v>
      </c>
      <c r="DQ79" s="65">
        <f t="shared" ca="1" si="127"/>
        <v>0</v>
      </c>
      <c r="DR79" s="69">
        <f t="shared" ca="1" si="128"/>
        <v>1.75</v>
      </c>
      <c r="DS79" s="69">
        <f t="shared" ca="1" si="129"/>
        <v>-1</v>
      </c>
      <c r="DT79" s="69">
        <f t="shared" ca="1" si="130"/>
        <v>-1</v>
      </c>
      <c r="DU79" s="69">
        <f t="shared" ca="1" si="131"/>
        <v>1.6600000000000001</v>
      </c>
      <c r="DV79" s="69">
        <f t="shared" ca="1" si="132"/>
        <v>-1</v>
      </c>
      <c r="DW79" s="69">
        <f t="shared" ca="1" si="133"/>
        <v>-1</v>
      </c>
      <c r="DX79" s="69">
        <f t="shared" ca="1" si="134"/>
        <v>-1</v>
      </c>
      <c r="DY79" s="69">
        <f t="shared" ca="1" si="135"/>
        <v>0.87999999999999989</v>
      </c>
      <c r="DZ79" s="72">
        <f t="shared" ca="1" si="136"/>
        <v>102.1390374331551</v>
      </c>
      <c r="EA79" s="72">
        <f t="shared" ca="1" si="137"/>
        <v>102.89406949325976</v>
      </c>
      <c r="EB79" s="72">
        <f t="shared" ca="1" si="138"/>
        <v>105.27482269503547</v>
      </c>
      <c r="EC79" s="65">
        <f t="shared" ca="1" si="139"/>
        <v>1</v>
      </c>
      <c r="ED79" s="65">
        <f t="shared" ca="1" si="140"/>
        <v>0</v>
      </c>
      <c r="EE79" s="65">
        <f t="shared" ca="1" si="141"/>
        <v>0</v>
      </c>
      <c r="EF79" s="65">
        <f t="shared" ca="1" si="142"/>
        <v>1</v>
      </c>
      <c r="EG79" s="65">
        <f t="shared" ca="1" si="143"/>
        <v>0</v>
      </c>
      <c r="EH79" s="65">
        <f t="shared" ca="1" si="144"/>
        <v>1</v>
      </c>
      <c r="EI79" s="429" t="str">
        <f t="shared" ca="1" si="145"/>
        <v>Yes</v>
      </c>
      <c r="EJ79" s="428" t="str">
        <f t="shared" ca="1" si="146"/>
        <v>S</v>
      </c>
      <c r="EK79" s="428" t="str">
        <f t="shared" ca="1" si="147"/>
        <v>Under</v>
      </c>
      <c r="EL79" s="65" t="str">
        <f t="shared" ca="1" si="148"/>
        <v>No</v>
      </c>
      <c r="EM79" s="65" t="str">
        <f t="shared" ca="1" si="149"/>
        <v>No</v>
      </c>
      <c r="EN79" s="65">
        <f t="shared" ca="1" si="150"/>
        <v>50</v>
      </c>
      <c r="EO79" s="433">
        <f t="shared" ca="1" si="151"/>
        <v>5</v>
      </c>
      <c r="EP79" s="433">
        <f t="shared" ca="1" si="152"/>
        <v>0</v>
      </c>
      <c r="EQ79" s="433">
        <f t="shared" ca="1" si="153"/>
        <v>7</v>
      </c>
      <c r="ER79" s="433">
        <f t="shared" ca="1" si="154"/>
        <v>22</v>
      </c>
      <c r="ES79" s="433">
        <f t="shared" ca="1" si="155"/>
        <v>4</v>
      </c>
      <c r="ET79" s="433">
        <f t="shared" ca="1" si="156"/>
        <v>28</v>
      </c>
      <c r="EU79" s="433">
        <f ca="1">IF(OR(CO79="",CQ79=""),"",Discipline!$P$3*CO79+Discipline!$X$3*CQ79)</f>
        <v>10</v>
      </c>
      <c r="EV79" s="433">
        <f ca="1">IF(OR(CP79="",CR79=""),"",Discipline!$P$3*CP79+Discipline!$X$3*CR79)</f>
        <v>40</v>
      </c>
    </row>
    <row r="80" spans="1:152" x14ac:dyDescent="0.25">
      <c r="A80" s="10" t="str">
        <f ca="1">IFERROR(RANK(order!A80,order!A$3:A$554,0),"")</f>
        <v/>
      </c>
      <c r="B80" s="10" t="str">
        <f ca="1">IFERROR(RANK(order!B80,order!B$3:B$554,0),"")</f>
        <v/>
      </c>
      <c r="C80" s="10" t="str">
        <f ca="1">IFERROR(RANK(order!C80,order!C$3:C$554,0),"")</f>
        <v/>
      </c>
      <c r="D80" s="4" t="str">
        <f ca="1">IFERROR(RANK(order!D80,order!D$3:D$554,0),"")</f>
        <v/>
      </c>
      <c r="E80" s="4" t="str">
        <f ca="1">IFERROR(RANK(order!E80,order!E$3:E$554,0),"")</f>
        <v/>
      </c>
      <c r="F80" s="4" t="str">
        <f ca="1">IFERROR(RANK(order!F80,order!F$3:F$554,0),"")</f>
        <v/>
      </c>
      <c r="G80" s="10" t="str">
        <f ca="1">IFERROR(RANK(order!G80,order!G$3:G$554,0),"")</f>
        <v/>
      </c>
      <c r="H80" s="10" t="str">
        <f ca="1">IFERROR(RANK(order!H80,order!H$3:H$554,0),"")</f>
        <v/>
      </c>
      <c r="I80" s="10" t="str">
        <f ca="1">IFERROR(RANK(order!I80,order!I$3:I$554,0),"")</f>
        <v/>
      </c>
      <c r="J80" s="4" t="str">
        <f ca="1">IFERROR(RANK(order!J80,order!J$3:J$554,0),"")</f>
        <v/>
      </c>
      <c r="K80" s="4" t="str">
        <f ca="1">IFERROR(RANK(order!K80,order!K$3:K$554,0),"")</f>
        <v/>
      </c>
      <c r="L80" s="4" t="str">
        <f ca="1">IFERROR(RANK(order!L80,order!L$3:L$554,0),"")</f>
        <v/>
      </c>
      <c r="M80" s="10" t="str">
        <f ca="1">IFERROR(RANK(order!M80,order!M$3:M$554,0),"")</f>
        <v/>
      </c>
      <c r="N80" s="10" t="str">
        <f ca="1">IFERROR(RANK(order!N80,order!N$3:N$554,0),"")</f>
        <v/>
      </c>
      <c r="O80" s="10" t="str">
        <f ca="1">IFERROR(RANK(order!O80,order!O$3:O$554,0),"")</f>
        <v/>
      </c>
      <c r="P80" s="4" t="str">
        <f ca="1">IFERROR(RANK(order!P80,order!P$3:P$554,0),"")</f>
        <v/>
      </c>
      <c r="Q80" s="4" t="str">
        <f ca="1">IFERROR(RANK(order!Q80,order!Q$3:Q$554,0),"")</f>
        <v/>
      </c>
      <c r="R80" s="4" t="str">
        <f ca="1">IFERROR(RANK(order!R80,order!R$3:R$554,0),"")</f>
        <v/>
      </c>
      <c r="S80" s="10" t="str">
        <f ca="1">IFERROR(RANK(order!S80,order!S$3:S$554,0),"")</f>
        <v/>
      </c>
      <c r="T80" s="10" t="str">
        <f ca="1">IFERROR(RANK(order!T80,order!T$3:T$554,0),"")</f>
        <v/>
      </c>
      <c r="U80" s="10" t="str">
        <f ca="1">IFERROR(RANK(order!U80,order!U$3:U$554,0),"")</f>
        <v/>
      </c>
      <c r="V80" s="4">
        <f ca="1">IFERROR(RANK(order!V80,order!V$3:V$554,0),"")</f>
        <v>3</v>
      </c>
      <c r="W80" s="4" t="str">
        <f ca="1">IFERROR(RANK(order!W80,order!W$3:W$554,0),"")</f>
        <v/>
      </c>
      <c r="X80" s="4">
        <f ca="1">IFERROR(RANK(order!X80,order!X$3:X$554,0),"")</f>
        <v>6</v>
      </c>
      <c r="Y80" s="10" t="str">
        <f ca="1">IFERROR(RANK(order!Y80,order!Y$3:Y$554,0),"")</f>
        <v/>
      </c>
      <c r="Z80" s="10">
        <f ca="1">IFERROR(RANK(order!Z80,order!Z$3:Z$554,0),"")</f>
        <v>3</v>
      </c>
      <c r="AA80" s="10">
        <f ca="1">IFERROR(RANK(order!AA80,order!AA$3:AA$554,0),"")</f>
        <v>6</v>
      </c>
      <c r="AB80" s="4" t="str">
        <f ca="1">IFERROR(RANK(order!AB80,order!AB$3:AB$554,0),"")</f>
        <v/>
      </c>
      <c r="AC80" s="4" t="str">
        <f ca="1">IFERROR(RANK(order!AC80,order!AC$3:AC$554,0),"")</f>
        <v/>
      </c>
      <c r="AD80" s="4" t="str">
        <f ca="1">IFERROR(RANK(order!AD80,order!AD$3:AD$554,0),"")</f>
        <v/>
      </c>
      <c r="AE80" s="10" t="str">
        <f ca="1">IFERROR(RANK(order!AE80,order!AE$3:AE$554,0),"")</f>
        <v/>
      </c>
      <c r="AF80" s="10" t="str">
        <f ca="1">IFERROR(RANK(order!AF80,order!AF$3:AF$554,0),"")</f>
        <v/>
      </c>
      <c r="AG80" s="10" t="str">
        <f ca="1">IFERROR(RANK(order!AG80,order!AG$3:AG$554,0),"")</f>
        <v/>
      </c>
      <c r="AH80" s="4" t="str">
        <f ca="1">IFERROR(RANK(order!AH80,order!AH$3:AH$554,0),"")</f>
        <v/>
      </c>
      <c r="AI80" s="4" t="str">
        <f ca="1">IFERROR(RANK(order!AI80,order!AI$3:AI$554,0),"")</f>
        <v/>
      </c>
      <c r="AJ80" s="4" t="str">
        <f ca="1">IFERROR(RANK(order!AJ80,order!AJ$3:AJ$554,0),"")</f>
        <v/>
      </c>
      <c r="AK80" s="10" t="str">
        <f ca="1">IFERROR(RANK(order!AK80,order!AK$3:AK$554,0),"")</f>
        <v/>
      </c>
      <c r="AL80" s="10" t="str">
        <f ca="1">IFERROR(RANK(order!AL80,order!AL$3:AL$554,0),"")</f>
        <v/>
      </c>
      <c r="AM80" s="10" t="str">
        <f ca="1">IFERROR(RANK(order!AM80,order!AM$3:AM$554,0),"")</f>
        <v/>
      </c>
      <c r="AN80" s="4" t="str">
        <f ca="1">IFERROR(RANK(order!AN80,order!AN$3:AN$554,0),"")</f>
        <v/>
      </c>
      <c r="AO80" s="4" t="str">
        <f ca="1">IFERROR(RANK(order!AO80,order!AO$3:AO$554,0),"")</f>
        <v/>
      </c>
      <c r="AP80" s="4" t="str">
        <f ca="1">IFERROR(RANK(order!AP80,order!AP$3:AP$554,0),"")</f>
        <v/>
      </c>
      <c r="AQ80" s="10" t="str">
        <f ca="1">IFERROR(RANK(order!AQ80,order!AQ$3:AQ$554,0),"")</f>
        <v/>
      </c>
      <c r="AR80" s="10" t="str">
        <f ca="1">IFERROR(RANK(order!AR80,order!AR$3:AR$554,0),"")</f>
        <v/>
      </c>
      <c r="AS80" s="10" t="str">
        <f ca="1">IFERROR(RANK(order!AS80,order!AS$3:AS$554,0),"")</f>
        <v/>
      </c>
      <c r="AT80" s="4" t="str">
        <f ca="1">IFERROR(RANK(order!AT80,order!AT$3:AT$554,0),"")</f>
        <v/>
      </c>
      <c r="AU80" s="4" t="str">
        <f ca="1">IFERROR(RANK(order!AU80,order!AU$3:AU$554,0),"")</f>
        <v/>
      </c>
      <c r="AV80" s="4" t="str">
        <f ca="1">IFERROR(RANK(order!AV80,order!AV$3:AV$554,0),"")</f>
        <v/>
      </c>
      <c r="AW80" s="10" t="str">
        <f ca="1">IFERROR(RANK(order!AW80,order!AW$3:AW$554,0),"")</f>
        <v/>
      </c>
      <c r="AX80" s="10" t="str">
        <f ca="1">IFERROR(RANK(order!AX80,order!AX$3:AX$554,0),"")</f>
        <v/>
      </c>
      <c r="AY80" s="10" t="str">
        <f ca="1">IFERROR(RANK(order!AY80,order!AY$3:AY$554,0),"")</f>
        <v/>
      </c>
      <c r="AZ80" s="4" t="str">
        <f ca="1">IFERROR(RANK(order!AZ80,order!AZ$3:AZ$554,0),"")</f>
        <v/>
      </c>
      <c r="BA80" s="4" t="str">
        <f ca="1">IFERROR(RANK(order!BA80,order!BA$3:BA$554,0),"")</f>
        <v/>
      </c>
      <c r="BB80" s="4" t="str">
        <f ca="1">IFERROR(RANK(order!BB80,order!BB$3:BB$554,0),"")</f>
        <v/>
      </c>
      <c r="BC80" s="10" t="str">
        <f ca="1">IFERROR(RANK(order!BC80,order!BC$3:BC$554,0),"")</f>
        <v/>
      </c>
      <c r="BD80" s="10" t="str">
        <f ca="1">IFERROR(RANK(order!BD80,order!BD$3:BD$554,0),"")</f>
        <v/>
      </c>
      <c r="BE80" s="10" t="str">
        <f ca="1">IFERROR(RANK(order!BE80,order!BE$3:BE$554,0),"")</f>
        <v/>
      </c>
      <c r="BF80" s="4" t="str">
        <f ca="1">IFERROR(RANK(order!BF80,order!BF$3:BF$554,0),"")</f>
        <v/>
      </c>
      <c r="BG80" s="4" t="str">
        <f ca="1">IFERROR(RANK(order!BG80,order!BG$3:BG$554,0),"")</f>
        <v/>
      </c>
      <c r="BH80" s="4" t="str">
        <f ca="1">IFERROR(RANK(order!BH80,order!BH$3:BH$554,0),"")</f>
        <v/>
      </c>
      <c r="BI80" s="10" t="str">
        <f ca="1">IFERROR(RANK(order!BI80,order!BI$3:BI$554,0),"")</f>
        <v/>
      </c>
      <c r="BJ80" s="10" t="str">
        <f ca="1">IFERROR(RANK(order!BJ80,order!BJ$3:BJ$554,0),"")</f>
        <v/>
      </c>
      <c r="BK80" s="10" t="str">
        <f ca="1">IFERROR(RANK(order!BK80,order!BK$3:BK$554,0),"")</f>
        <v/>
      </c>
      <c r="BL80" s="4" t="str">
        <f ca="1">IFERROR(RANK(order!BL80,order!BL$3:BL$554,0),"")</f>
        <v/>
      </c>
      <c r="BM80" s="4" t="str">
        <f ca="1">IFERROR(RANK(order!BM80,order!BM$3:BM$554,0),"")</f>
        <v/>
      </c>
      <c r="BN80" s="4" t="str">
        <f ca="1">IFERROR(RANK(order!BN80,order!BN$3:BN$554,0),"")</f>
        <v/>
      </c>
      <c r="BO80" s="10" t="str">
        <f ca="1">IFERROR(RANK(order!BO80,order!BO$3:BO$554,0),"")</f>
        <v/>
      </c>
      <c r="BP80" s="10" t="str">
        <f ca="1">IFERROR(RANK(order!BP80,order!BP$3:BP$554,0),"")</f>
        <v/>
      </c>
      <c r="BQ80" s="10" t="str">
        <f ca="1">IFERROR(RANK(order!BQ80,order!BQ$3:BQ$554,0),"")</f>
        <v/>
      </c>
      <c r="BR80" s="4" t="str">
        <f ca="1">IFERROR(RANK(order!BR80,order!BR$3:BR$554,0),"")</f>
        <v/>
      </c>
      <c r="BS80" s="4" t="str">
        <f ca="1">IFERROR(RANK(order!BS80,order!BS$3:BS$554,0),"")</f>
        <v/>
      </c>
      <c r="BT80" s="4" t="str">
        <f ca="1">IFERROR(RANK(order!BT80,order!BT$3:BT$554,0),"")</f>
        <v/>
      </c>
      <c r="BU80" s="95">
        <f t="shared" si="157"/>
        <v>78</v>
      </c>
      <c r="BV80" s="35" t="str">
        <f t="shared" si="158"/>
        <v>E1</v>
      </c>
      <c r="BW80" s="55">
        <f t="shared" ca="1" si="81"/>
        <v>43358</v>
      </c>
      <c r="BX80" s="56" t="str">
        <f t="shared" ca="1" si="82"/>
        <v>Hull</v>
      </c>
      <c r="BY80" s="56" t="str">
        <f t="shared" ca="1" si="83"/>
        <v>Ipswich</v>
      </c>
      <c r="BZ80" s="57">
        <f t="shared" ca="1" si="84"/>
        <v>2</v>
      </c>
      <c r="CA80" s="57">
        <f t="shared" ca="1" si="85"/>
        <v>0</v>
      </c>
      <c r="CB80" s="58" t="str">
        <f t="shared" ca="1" si="86"/>
        <v>H</v>
      </c>
      <c r="CC80" s="57">
        <f t="shared" ca="1" si="87"/>
        <v>1</v>
      </c>
      <c r="CD80" s="57">
        <f t="shared" ca="1" si="88"/>
        <v>0</v>
      </c>
      <c r="CE80" s="58" t="str">
        <f t="shared" ca="1" si="89"/>
        <v>H</v>
      </c>
      <c r="CF80" s="59" t="str">
        <f t="shared" ca="1" si="90"/>
        <v>T Harrington</v>
      </c>
      <c r="CG80" s="57">
        <f t="shared" ca="1" si="91"/>
        <v>13</v>
      </c>
      <c r="CH80" s="57">
        <f t="shared" ca="1" si="92"/>
        <v>6</v>
      </c>
      <c r="CI80" s="57">
        <f t="shared" ca="1" si="93"/>
        <v>7</v>
      </c>
      <c r="CJ80" s="57">
        <f t="shared" ca="1" si="94"/>
        <v>1</v>
      </c>
      <c r="CK80" s="57">
        <f t="shared" ca="1" si="95"/>
        <v>12</v>
      </c>
      <c r="CL80" s="57">
        <f t="shared" ca="1" si="96"/>
        <v>21</v>
      </c>
      <c r="CM80" s="57">
        <f t="shared" ca="1" si="97"/>
        <v>7</v>
      </c>
      <c r="CN80" s="57">
        <f t="shared" ca="1" si="98"/>
        <v>5</v>
      </c>
      <c r="CO80" s="57">
        <f t="shared" ca="1" si="99"/>
        <v>2</v>
      </c>
      <c r="CP80" s="57">
        <f t="shared" ca="1" si="100"/>
        <v>0</v>
      </c>
      <c r="CQ80" s="57">
        <f t="shared" ca="1" si="101"/>
        <v>0</v>
      </c>
      <c r="CR80" s="57">
        <f t="shared" ca="1" si="102"/>
        <v>0</v>
      </c>
      <c r="CS80" s="60">
        <f t="shared" ca="1" si="103"/>
        <v>2.2999999999999998</v>
      </c>
      <c r="CT80" s="60">
        <f t="shared" ca="1" si="104"/>
        <v>3.3</v>
      </c>
      <c r="CU80" s="60">
        <f t="shared" ca="1" si="105"/>
        <v>3.5</v>
      </c>
      <c r="CV80" s="60">
        <f t="shared" ca="1" si="106"/>
        <v>2.2599999999999998</v>
      </c>
      <c r="CW80" s="60">
        <f t="shared" ca="1" si="107"/>
        <v>3.31</v>
      </c>
      <c r="CX80" s="60">
        <f t="shared" ca="1" si="108"/>
        <v>3.5</v>
      </c>
      <c r="CY80" s="60">
        <f t="shared" ca="1" si="109"/>
        <v>2.0499999999999998</v>
      </c>
      <c r="CZ80" s="60">
        <f t="shared" ca="1" si="110"/>
        <v>1.76</v>
      </c>
      <c r="DA80" s="65">
        <f t="shared" ca="1" si="111"/>
        <v>2</v>
      </c>
      <c r="DB80" s="65">
        <f t="shared" ca="1" si="112"/>
        <v>1</v>
      </c>
      <c r="DC80" s="65">
        <f t="shared" ca="1" si="113"/>
        <v>1</v>
      </c>
      <c r="DD80" s="65">
        <f t="shared" ca="1" si="114"/>
        <v>1</v>
      </c>
      <c r="DE80" s="65">
        <f t="shared" ca="1" si="115"/>
        <v>0</v>
      </c>
      <c r="DF80" s="66" t="str">
        <f t="shared" ca="1" si="116"/>
        <v>H</v>
      </c>
      <c r="DG80" s="66" t="str">
        <f t="shared" ca="1" si="117"/>
        <v>H-H</v>
      </c>
      <c r="DH80" s="66" t="str">
        <f t="shared" ca="1" si="118"/>
        <v>H20</v>
      </c>
      <c r="DI80" s="66" t="str">
        <f t="shared" ca="1" si="119"/>
        <v>H10</v>
      </c>
      <c r="DJ80" s="66" t="str">
        <f t="shared" ca="1" si="120"/>
        <v>H10</v>
      </c>
      <c r="DK80" s="65" t="str">
        <f t="shared" ca="1" si="121"/>
        <v>No</v>
      </c>
      <c r="DL80" s="65">
        <f t="shared" ca="1" si="122"/>
        <v>1</v>
      </c>
      <c r="DM80" s="65">
        <f t="shared" ca="1" si="123"/>
        <v>0</v>
      </c>
      <c r="DN80" s="65">
        <f t="shared" ca="1" si="124"/>
        <v>1</v>
      </c>
      <c r="DO80" s="65">
        <f t="shared" ca="1" si="125"/>
        <v>0</v>
      </c>
      <c r="DP80" s="65">
        <f t="shared" ca="1" si="126"/>
        <v>1</v>
      </c>
      <c r="DQ80" s="65">
        <f t="shared" ca="1" si="127"/>
        <v>0</v>
      </c>
      <c r="DR80" s="69">
        <f t="shared" ca="1" si="128"/>
        <v>1.2999999999999998</v>
      </c>
      <c r="DS80" s="69">
        <f t="shared" ca="1" si="129"/>
        <v>-1</v>
      </c>
      <c r="DT80" s="69">
        <f t="shared" ca="1" si="130"/>
        <v>-1</v>
      </c>
      <c r="DU80" s="69">
        <f t="shared" ca="1" si="131"/>
        <v>1.2599999999999998</v>
      </c>
      <c r="DV80" s="69">
        <f t="shared" ca="1" si="132"/>
        <v>-1</v>
      </c>
      <c r="DW80" s="69">
        <f t="shared" ca="1" si="133"/>
        <v>-1</v>
      </c>
      <c r="DX80" s="69">
        <f t="shared" ca="1" si="134"/>
        <v>-1</v>
      </c>
      <c r="DY80" s="69">
        <f t="shared" ca="1" si="135"/>
        <v>0.76</v>
      </c>
      <c r="DZ80" s="72">
        <f t="shared" ca="1" si="136"/>
        <v>102.3527197440241</v>
      </c>
      <c r="EA80" s="72">
        <f t="shared" ca="1" si="137"/>
        <v>103.03069654458581</v>
      </c>
      <c r="EB80" s="72">
        <f t="shared" ca="1" si="138"/>
        <v>105.59866962305986</v>
      </c>
      <c r="EC80" s="65">
        <f t="shared" ca="1" si="139"/>
        <v>1</v>
      </c>
      <c r="ED80" s="65">
        <f t="shared" ca="1" si="140"/>
        <v>0</v>
      </c>
      <c r="EE80" s="65">
        <f t="shared" ca="1" si="141"/>
        <v>0</v>
      </c>
      <c r="EF80" s="65">
        <f t="shared" ca="1" si="142"/>
        <v>1</v>
      </c>
      <c r="EG80" s="65">
        <f t="shared" ca="1" si="143"/>
        <v>0</v>
      </c>
      <c r="EH80" s="65">
        <f t="shared" ca="1" si="144"/>
        <v>1</v>
      </c>
      <c r="EI80" s="429" t="str">
        <f t="shared" ca="1" si="145"/>
        <v>Yes</v>
      </c>
      <c r="EJ80" s="428" t="str">
        <f t="shared" ca="1" si="146"/>
        <v>E</v>
      </c>
      <c r="EK80" s="428" t="str">
        <f t="shared" ca="1" si="147"/>
        <v>Under</v>
      </c>
      <c r="EL80" s="65" t="str">
        <f t="shared" ca="1" si="148"/>
        <v>No</v>
      </c>
      <c r="EM80" s="65" t="str">
        <f t="shared" ca="1" si="149"/>
        <v>No</v>
      </c>
      <c r="EN80" s="65">
        <f t="shared" ca="1" si="150"/>
        <v>20</v>
      </c>
      <c r="EO80" s="433">
        <f t="shared" ca="1" si="151"/>
        <v>2</v>
      </c>
      <c r="EP80" s="433">
        <f t="shared" ca="1" si="152"/>
        <v>0</v>
      </c>
      <c r="EQ80" s="433">
        <f t="shared" ca="1" si="153"/>
        <v>12</v>
      </c>
      <c r="ER80" s="433">
        <f t="shared" ca="1" si="154"/>
        <v>19</v>
      </c>
      <c r="ES80" s="433">
        <f t="shared" ca="1" si="155"/>
        <v>8</v>
      </c>
      <c r="ET80" s="433">
        <f t="shared" ca="1" si="156"/>
        <v>33</v>
      </c>
      <c r="EU80" s="433">
        <f ca="1">IF(OR(CO80="",CQ80=""),"",Discipline!$P$3*CO80+Discipline!$X$3*CQ80)</f>
        <v>20</v>
      </c>
      <c r="EV80" s="433">
        <f ca="1">IF(OR(CP80="",CR80=""),"",Discipline!$P$3*CP80+Discipline!$X$3*CR80)</f>
        <v>0</v>
      </c>
    </row>
    <row r="81" spans="1:152" x14ac:dyDescent="0.25">
      <c r="A81" s="10" t="str">
        <f ca="1">IFERROR(RANK(order!A81,order!A$3:A$554,0),"")</f>
        <v/>
      </c>
      <c r="B81" s="10" t="str">
        <f ca="1">IFERROR(RANK(order!B81,order!B$3:B$554,0),"")</f>
        <v/>
      </c>
      <c r="C81" s="10" t="str">
        <f ca="1">IFERROR(RANK(order!C81,order!C$3:C$554,0),"")</f>
        <v/>
      </c>
      <c r="D81" s="4" t="str">
        <f ca="1">IFERROR(RANK(order!D81,order!D$3:D$554,0),"")</f>
        <v/>
      </c>
      <c r="E81" s="4" t="str">
        <f ca="1">IFERROR(RANK(order!E81,order!E$3:E$554,0),"")</f>
        <v/>
      </c>
      <c r="F81" s="4" t="str">
        <f ca="1">IFERROR(RANK(order!F81,order!F$3:F$554,0),"")</f>
        <v/>
      </c>
      <c r="G81" s="10" t="str">
        <f ca="1">IFERROR(RANK(order!G81,order!G$3:G$554,0),"")</f>
        <v/>
      </c>
      <c r="H81" s="10" t="str">
        <f ca="1">IFERROR(RANK(order!H81,order!H$3:H$554,0),"")</f>
        <v/>
      </c>
      <c r="I81" s="10" t="str">
        <f ca="1">IFERROR(RANK(order!I81,order!I$3:I$554,0),"")</f>
        <v/>
      </c>
      <c r="J81" s="4" t="str">
        <f ca="1">IFERROR(RANK(order!J81,order!J$3:J$554,0),"")</f>
        <v/>
      </c>
      <c r="K81" s="4" t="str">
        <f ca="1">IFERROR(RANK(order!K81,order!K$3:K$554,0),"")</f>
        <v/>
      </c>
      <c r="L81" s="4" t="str">
        <f ca="1">IFERROR(RANK(order!L81,order!L$3:L$554,0),"")</f>
        <v/>
      </c>
      <c r="M81" s="10" t="str">
        <f ca="1">IFERROR(RANK(order!M81,order!M$3:M$554,0),"")</f>
        <v/>
      </c>
      <c r="N81" s="10" t="str">
        <f ca="1">IFERROR(RANK(order!N81,order!N$3:N$554,0),"")</f>
        <v/>
      </c>
      <c r="O81" s="10" t="str">
        <f ca="1">IFERROR(RANK(order!O81,order!O$3:O$554,0),"")</f>
        <v/>
      </c>
      <c r="P81" s="4" t="str">
        <f ca="1">IFERROR(RANK(order!P81,order!P$3:P$554,0),"")</f>
        <v/>
      </c>
      <c r="Q81" s="4" t="str">
        <f ca="1">IFERROR(RANK(order!Q81,order!Q$3:Q$554,0),"")</f>
        <v/>
      </c>
      <c r="R81" s="4" t="str">
        <f ca="1">IFERROR(RANK(order!R81,order!R$3:R$554,0),"")</f>
        <v/>
      </c>
      <c r="S81" s="10" t="str">
        <f ca="1">IFERROR(RANK(order!S81,order!S$3:S$554,0),"")</f>
        <v/>
      </c>
      <c r="T81" s="10" t="str">
        <f ca="1">IFERROR(RANK(order!T81,order!T$3:T$554,0),"")</f>
        <v/>
      </c>
      <c r="U81" s="10" t="str">
        <f ca="1">IFERROR(RANK(order!U81,order!U$3:U$554,0),"")</f>
        <v/>
      </c>
      <c r="V81" s="4" t="str">
        <f ca="1">IFERROR(RANK(order!V81,order!V$3:V$554,0),"")</f>
        <v/>
      </c>
      <c r="W81" s="4" t="str">
        <f ca="1">IFERROR(RANK(order!W81,order!W$3:W$554,0),"")</f>
        <v/>
      </c>
      <c r="X81" s="4" t="str">
        <f ca="1">IFERROR(RANK(order!X81,order!X$3:X$554,0),"")</f>
        <v/>
      </c>
      <c r="Y81" s="10" t="str">
        <f ca="1">IFERROR(RANK(order!Y81,order!Y$3:Y$554,0),"")</f>
        <v/>
      </c>
      <c r="Z81" s="10" t="str">
        <f ca="1">IFERROR(RANK(order!Z81,order!Z$3:Z$554,0),"")</f>
        <v/>
      </c>
      <c r="AA81" s="10" t="str">
        <f ca="1">IFERROR(RANK(order!AA81,order!AA$3:AA$554,0),"")</f>
        <v/>
      </c>
      <c r="AB81" s="4" t="str">
        <f ca="1">IFERROR(RANK(order!AB81,order!AB$3:AB$554,0),"")</f>
        <v/>
      </c>
      <c r="AC81" s="4">
        <f ca="1">IFERROR(RANK(order!AC81,order!AC$3:AC$554,0),"")</f>
        <v>3</v>
      </c>
      <c r="AD81" s="4">
        <f ca="1">IFERROR(RANK(order!AD81,order!AD$3:AD$554,0),"")</f>
        <v>6</v>
      </c>
      <c r="AE81" s="10" t="str">
        <f ca="1">IFERROR(RANK(order!AE81,order!AE$3:AE$554,0),"")</f>
        <v/>
      </c>
      <c r="AF81" s="10" t="str">
        <f ca="1">IFERROR(RANK(order!AF81,order!AF$3:AF$554,0),"")</f>
        <v/>
      </c>
      <c r="AG81" s="10" t="str">
        <f ca="1">IFERROR(RANK(order!AG81,order!AG$3:AG$554,0),"")</f>
        <v/>
      </c>
      <c r="AH81" s="4">
        <f ca="1">IFERROR(RANK(order!AH81,order!AH$3:AH$554,0),"")</f>
        <v>3</v>
      </c>
      <c r="AI81" s="4" t="str">
        <f ca="1">IFERROR(RANK(order!AI81,order!AI$3:AI$554,0),"")</f>
        <v/>
      </c>
      <c r="AJ81" s="4">
        <f ca="1">IFERROR(RANK(order!AJ81,order!AJ$3:AJ$554,0),"")</f>
        <v>6</v>
      </c>
      <c r="AK81" s="10" t="str">
        <f ca="1">IFERROR(RANK(order!AK81,order!AK$3:AK$554,0),"")</f>
        <v/>
      </c>
      <c r="AL81" s="10" t="str">
        <f ca="1">IFERROR(RANK(order!AL81,order!AL$3:AL$554,0),"")</f>
        <v/>
      </c>
      <c r="AM81" s="10" t="str">
        <f ca="1">IFERROR(RANK(order!AM81,order!AM$3:AM$554,0),"")</f>
        <v/>
      </c>
      <c r="AN81" s="4" t="str">
        <f ca="1">IFERROR(RANK(order!AN81,order!AN$3:AN$554,0),"")</f>
        <v/>
      </c>
      <c r="AO81" s="4" t="str">
        <f ca="1">IFERROR(RANK(order!AO81,order!AO$3:AO$554,0),"")</f>
        <v/>
      </c>
      <c r="AP81" s="4" t="str">
        <f ca="1">IFERROR(RANK(order!AP81,order!AP$3:AP$554,0),"")</f>
        <v/>
      </c>
      <c r="AQ81" s="10" t="str">
        <f ca="1">IFERROR(RANK(order!AQ81,order!AQ$3:AQ$554,0),"")</f>
        <v/>
      </c>
      <c r="AR81" s="10" t="str">
        <f ca="1">IFERROR(RANK(order!AR81,order!AR$3:AR$554,0),"")</f>
        <v/>
      </c>
      <c r="AS81" s="10" t="str">
        <f ca="1">IFERROR(RANK(order!AS81,order!AS$3:AS$554,0),"")</f>
        <v/>
      </c>
      <c r="AT81" s="4" t="str">
        <f ca="1">IFERROR(RANK(order!AT81,order!AT$3:AT$554,0),"")</f>
        <v/>
      </c>
      <c r="AU81" s="4" t="str">
        <f ca="1">IFERROR(RANK(order!AU81,order!AU$3:AU$554,0),"")</f>
        <v/>
      </c>
      <c r="AV81" s="4" t="str">
        <f ca="1">IFERROR(RANK(order!AV81,order!AV$3:AV$554,0),"")</f>
        <v/>
      </c>
      <c r="AW81" s="10" t="str">
        <f ca="1">IFERROR(RANK(order!AW81,order!AW$3:AW$554,0),"")</f>
        <v/>
      </c>
      <c r="AX81" s="10" t="str">
        <f ca="1">IFERROR(RANK(order!AX81,order!AX$3:AX$554,0),"")</f>
        <v/>
      </c>
      <c r="AY81" s="10" t="str">
        <f ca="1">IFERROR(RANK(order!AY81,order!AY$3:AY$554,0),"")</f>
        <v/>
      </c>
      <c r="AZ81" s="4" t="str">
        <f ca="1">IFERROR(RANK(order!AZ81,order!AZ$3:AZ$554,0),"")</f>
        <v/>
      </c>
      <c r="BA81" s="4" t="str">
        <f ca="1">IFERROR(RANK(order!BA81,order!BA$3:BA$554,0),"")</f>
        <v/>
      </c>
      <c r="BB81" s="4" t="str">
        <f ca="1">IFERROR(RANK(order!BB81,order!BB$3:BB$554,0),"")</f>
        <v/>
      </c>
      <c r="BC81" s="10" t="str">
        <f ca="1">IFERROR(RANK(order!BC81,order!BC$3:BC$554,0),"")</f>
        <v/>
      </c>
      <c r="BD81" s="10" t="str">
        <f ca="1">IFERROR(RANK(order!BD81,order!BD$3:BD$554,0),"")</f>
        <v/>
      </c>
      <c r="BE81" s="10" t="str">
        <f ca="1">IFERROR(RANK(order!BE81,order!BE$3:BE$554,0),"")</f>
        <v/>
      </c>
      <c r="BF81" s="4" t="str">
        <f ca="1">IFERROR(RANK(order!BF81,order!BF$3:BF$554,0),"")</f>
        <v/>
      </c>
      <c r="BG81" s="4" t="str">
        <f ca="1">IFERROR(RANK(order!BG81,order!BG$3:BG$554,0),"")</f>
        <v/>
      </c>
      <c r="BH81" s="4" t="str">
        <f ca="1">IFERROR(RANK(order!BH81,order!BH$3:BH$554,0),"")</f>
        <v/>
      </c>
      <c r="BI81" s="10" t="str">
        <f ca="1">IFERROR(RANK(order!BI81,order!BI$3:BI$554,0),"")</f>
        <v/>
      </c>
      <c r="BJ81" s="10" t="str">
        <f ca="1">IFERROR(RANK(order!BJ81,order!BJ$3:BJ$554,0),"")</f>
        <v/>
      </c>
      <c r="BK81" s="10" t="str">
        <f ca="1">IFERROR(RANK(order!BK81,order!BK$3:BK$554,0),"")</f>
        <v/>
      </c>
      <c r="BL81" s="4" t="str">
        <f ca="1">IFERROR(RANK(order!BL81,order!BL$3:BL$554,0),"")</f>
        <v/>
      </c>
      <c r="BM81" s="4" t="str">
        <f ca="1">IFERROR(RANK(order!BM81,order!BM$3:BM$554,0),"")</f>
        <v/>
      </c>
      <c r="BN81" s="4" t="str">
        <f ca="1">IFERROR(RANK(order!BN81,order!BN$3:BN$554,0),"")</f>
        <v/>
      </c>
      <c r="BO81" s="10" t="str">
        <f ca="1">IFERROR(RANK(order!BO81,order!BO$3:BO$554,0),"")</f>
        <v/>
      </c>
      <c r="BP81" s="10" t="str">
        <f ca="1">IFERROR(RANK(order!BP81,order!BP$3:BP$554,0),"")</f>
        <v/>
      </c>
      <c r="BQ81" s="10" t="str">
        <f ca="1">IFERROR(RANK(order!BQ81,order!BQ$3:BQ$554,0),"")</f>
        <v/>
      </c>
      <c r="BR81" s="4" t="str">
        <f ca="1">IFERROR(RANK(order!BR81,order!BR$3:BR$554,0),"")</f>
        <v/>
      </c>
      <c r="BS81" s="4" t="str">
        <f ca="1">IFERROR(RANK(order!BS81,order!BS$3:BS$554,0),"")</f>
        <v/>
      </c>
      <c r="BT81" s="4" t="str">
        <f ca="1">IFERROR(RANK(order!BT81,order!BT$3:BT$554,0),"")</f>
        <v/>
      </c>
      <c r="BU81" s="95">
        <f t="shared" si="157"/>
        <v>79</v>
      </c>
      <c r="BV81" s="35" t="str">
        <f t="shared" si="158"/>
        <v>E1</v>
      </c>
      <c r="BW81" s="55">
        <f t="shared" ca="1" si="81"/>
        <v>43358</v>
      </c>
      <c r="BX81" s="56" t="str">
        <f t="shared" ca="1" si="82"/>
        <v>Millwall</v>
      </c>
      <c r="BY81" s="56" t="str">
        <f t="shared" ca="1" si="83"/>
        <v>Leeds</v>
      </c>
      <c r="BZ81" s="57">
        <f t="shared" ca="1" si="84"/>
        <v>1</v>
      </c>
      <c r="CA81" s="57">
        <f t="shared" ca="1" si="85"/>
        <v>1</v>
      </c>
      <c r="CB81" s="58" t="str">
        <f t="shared" ca="1" si="86"/>
        <v>D</v>
      </c>
      <c r="CC81" s="57">
        <f t="shared" ca="1" si="87"/>
        <v>0</v>
      </c>
      <c r="CD81" s="57">
        <f t="shared" ca="1" si="88"/>
        <v>0</v>
      </c>
      <c r="CE81" s="58" t="str">
        <f t="shared" ca="1" si="89"/>
        <v>D</v>
      </c>
      <c r="CF81" s="59" t="str">
        <f t="shared" ca="1" si="90"/>
        <v>C Kavanagh</v>
      </c>
      <c r="CG81" s="57">
        <f t="shared" ca="1" si="91"/>
        <v>16</v>
      </c>
      <c r="CH81" s="57">
        <f t="shared" ca="1" si="92"/>
        <v>11</v>
      </c>
      <c r="CI81" s="57">
        <f t="shared" ca="1" si="93"/>
        <v>2</v>
      </c>
      <c r="CJ81" s="57">
        <f t="shared" ca="1" si="94"/>
        <v>4</v>
      </c>
      <c r="CK81" s="57">
        <f t="shared" ca="1" si="95"/>
        <v>14</v>
      </c>
      <c r="CL81" s="57">
        <f t="shared" ca="1" si="96"/>
        <v>7</v>
      </c>
      <c r="CM81" s="57">
        <f t="shared" ca="1" si="97"/>
        <v>6</v>
      </c>
      <c r="CN81" s="57">
        <f t="shared" ca="1" si="98"/>
        <v>4</v>
      </c>
      <c r="CO81" s="57">
        <f t="shared" ca="1" si="99"/>
        <v>1</v>
      </c>
      <c r="CP81" s="57">
        <f t="shared" ca="1" si="100"/>
        <v>0</v>
      </c>
      <c r="CQ81" s="57">
        <f t="shared" ca="1" si="101"/>
        <v>0</v>
      </c>
      <c r="CR81" s="57">
        <f t="shared" ca="1" si="102"/>
        <v>0</v>
      </c>
      <c r="CS81" s="60">
        <f t="shared" ca="1" si="103"/>
        <v>3</v>
      </c>
      <c r="CT81" s="60">
        <f t="shared" ca="1" si="104"/>
        <v>3.4</v>
      </c>
      <c r="CU81" s="60">
        <f t="shared" ca="1" si="105"/>
        <v>2.5</v>
      </c>
      <c r="CV81" s="60">
        <f t="shared" ca="1" si="106"/>
        <v>2.95</v>
      </c>
      <c r="CW81" s="60">
        <f t="shared" ca="1" si="107"/>
        <v>3.39</v>
      </c>
      <c r="CX81" s="60">
        <f t="shared" ca="1" si="108"/>
        <v>2.5299999999999998</v>
      </c>
      <c r="CY81" s="60">
        <f t="shared" ca="1" si="109"/>
        <v>1.95</v>
      </c>
      <c r="CZ81" s="60">
        <f t="shared" ca="1" si="110"/>
        <v>1.84</v>
      </c>
      <c r="DA81" s="65">
        <f t="shared" ca="1" si="111"/>
        <v>2</v>
      </c>
      <c r="DB81" s="65">
        <f t="shared" ca="1" si="112"/>
        <v>0</v>
      </c>
      <c r="DC81" s="65">
        <f t="shared" ca="1" si="113"/>
        <v>2</v>
      </c>
      <c r="DD81" s="65">
        <f t="shared" ca="1" si="114"/>
        <v>1</v>
      </c>
      <c r="DE81" s="65">
        <f t="shared" ca="1" si="115"/>
        <v>1</v>
      </c>
      <c r="DF81" s="66" t="str">
        <f t="shared" ca="1" si="116"/>
        <v>D</v>
      </c>
      <c r="DG81" s="66" t="str">
        <f t="shared" ca="1" si="117"/>
        <v>D-D</v>
      </c>
      <c r="DH81" s="66" t="str">
        <f t="shared" ca="1" si="118"/>
        <v>D11</v>
      </c>
      <c r="DI81" s="66" t="str">
        <f t="shared" ca="1" si="119"/>
        <v>D00</v>
      </c>
      <c r="DJ81" s="66" t="str">
        <f t="shared" ca="1" si="120"/>
        <v>D11</v>
      </c>
      <c r="DK81" s="65" t="str">
        <f t="shared" ca="1" si="121"/>
        <v>Yes</v>
      </c>
      <c r="DL81" s="65">
        <f t="shared" ca="1" si="122"/>
        <v>0</v>
      </c>
      <c r="DM81" s="65">
        <f t="shared" ca="1" si="123"/>
        <v>0</v>
      </c>
      <c r="DN81" s="65">
        <f t="shared" ca="1" si="124"/>
        <v>0</v>
      </c>
      <c r="DO81" s="65">
        <f t="shared" ca="1" si="125"/>
        <v>0</v>
      </c>
      <c r="DP81" s="65">
        <f t="shared" ca="1" si="126"/>
        <v>0</v>
      </c>
      <c r="DQ81" s="65">
        <f t="shared" ca="1" si="127"/>
        <v>0</v>
      </c>
      <c r="DR81" s="69">
        <f t="shared" ca="1" si="128"/>
        <v>-1</v>
      </c>
      <c r="DS81" s="69">
        <f t="shared" ca="1" si="129"/>
        <v>2.4</v>
      </c>
      <c r="DT81" s="69">
        <f t="shared" ca="1" si="130"/>
        <v>-1</v>
      </c>
      <c r="DU81" s="69">
        <f t="shared" ca="1" si="131"/>
        <v>-1</v>
      </c>
      <c r="DV81" s="69">
        <f t="shared" ca="1" si="132"/>
        <v>2.39</v>
      </c>
      <c r="DW81" s="69">
        <f t="shared" ca="1" si="133"/>
        <v>-1</v>
      </c>
      <c r="DX81" s="69">
        <f t="shared" ca="1" si="134"/>
        <v>-1</v>
      </c>
      <c r="DY81" s="69">
        <f t="shared" ca="1" si="135"/>
        <v>0.84000000000000008</v>
      </c>
      <c r="DZ81" s="72">
        <f t="shared" ca="1" si="136"/>
        <v>102.74509803921569</v>
      </c>
      <c r="EA81" s="72">
        <f t="shared" ca="1" si="137"/>
        <v>102.92252185809681</v>
      </c>
      <c r="EB81" s="72">
        <f t="shared" ca="1" si="138"/>
        <v>105.6298773690078</v>
      </c>
      <c r="EC81" s="65">
        <f t="shared" ca="1" si="139"/>
        <v>0</v>
      </c>
      <c r="ED81" s="65">
        <f t="shared" ca="1" si="140"/>
        <v>0</v>
      </c>
      <c r="EE81" s="65">
        <f t="shared" ca="1" si="141"/>
        <v>0</v>
      </c>
      <c r="EF81" s="65">
        <f t="shared" ca="1" si="142"/>
        <v>0</v>
      </c>
      <c r="EG81" s="65">
        <f t="shared" ca="1" si="143"/>
        <v>0</v>
      </c>
      <c r="EH81" s="65">
        <f t="shared" ca="1" si="144"/>
        <v>0</v>
      </c>
      <c r="EI81" s="429" t="str">
        <f t="shared" ca="1" si="145"/>
        <v>Yes</v>
      </c>
      <c r="EJ81" s="428" t="str">
        <f t="shared" ca="1" si="146"/>
        <v>S</v>
      </c>
      <c r="EK81" s="428" t="str">
        <f t="shared" ca="1" si="147"/>
        <v>Under</v>
      </c>
      <c r="EL81" s="65" t="str">
        <f t="shared" ca="1" si="148"/>
        <v>No</v>
      </c>
      <c r="EM81" s="65" t="str">
        <f t="shared" ca="1" si="149"/>
        <v>Yes</v>
      </c>
      <c r="EN81" s="65">
        <f t="shared" ca="1" si="150"/>
        <v>10</v>
      </c>
      <c r="EO81" s="433">
        <f t="shared" ca="1" si="151"/>
        <v>1</v>
      </c>
      <c r="EP81" s="433">
        <f t="shared" ca="1" si="152"/>
        <v>0</v>
      </c>
      <c r="EQ81" s="433">
        <f t="shared" ca="1" si="153"/>
        <v>10</v>
      </c>
      <c r="ER81" s="433">
        <f t="shared" ca="1" si="154"/>
        <v>27</v>
      </c>
      <c r="ES81" s="433">
        <f t="shared" ca="1" si="155"/>
        <v>6</v>
      </c>
      <c r="ET81" s="433">
        <f t="shared" ca="1" si="156"/>
        <v>21</v>
      </c>
      <c r="EU81" s="433">
        <f ca="1">IF(OR(CO81="",CQ81=""),"",Discipline!$P$3*CO81+Discipline!$X$3*CQ81)</f>
        <v>10</v>
      </c>
      <c r="EV81" s="433">
        <f ca="1">IF(OR(CP81="",CR81=""),"",Discipline!$P$3*CP81+Discipline!$X$3*CR81)</f>
        <v>0</v>
      </c>
    </row>
    <row r="82" spans="1:152" x14ac:dyDescent="0.25">
      <c r="A82" s="10" t="str">
        <f ca="1">IFERROR(RANK(order!A82,order!A$3:A$554,0),"")</f>
        <v/>
      </c>
      <c r="B82" s="10" t="str">
        <f ca="1">IFERROR(RANK(order!B82,order!B$3:B$554,0),"")</f>
        <v/>
      </c>
      <c r="C82" s="10" t="str">
        <f ca="1">IFERROR(RANK(order!C82,order!C$3:C$554,0),"")</f>
        <v/>
      </c>
      <c r="D82" s="4" t="str">
        <f ca="1">IFERROR(RANK(order!D82,order!D$3:D$554,0),"")</f>
        <v/>
      </c>
      <c r="E82" s="4" t="str">
        <f ca="1">IFERROR(RANK(order!E82,order!E$3:E$554,0),"")</f>
        <v/>
      </c>
      <c r="F82" s="4" t="str">
        <f ca="1">IFERROR(RANK(order!F82,order!F$3:F$554,0),"")</f>
        <v/>
      </c>
      <c r="G82" s="10" t="str">
        <f ca="1">IFERROR(RANK(order!G82,order!G$3:G$554,0),"")</f>
        <v/>
      </c>
      <c r="H82" s="10" t="str">
        <f ca="1">IFERROR(RANK(order!H82,order!H$3:H$554,0),"")</f>
        <v/>
      </c>
      <c r="I82" s="10" t="str">
        <f ca="1">IFERROR(RANK(order!I82,order!I$3:I$554,0),"")</f>
        <v/>
      </c>
      <c r="J82" s="4" t="str">
        <f ca="1">IFERROR(RANK(order!J82,order!J$3:J$554,0),"")</f>
        <v/>
      </c>
      <c r="K82" s="4" t="str">
        <f ca="1">IFERROR(RANK(order!K82,order!K$3:K$554,0),"")</f>
        <v/>
      </c>
      <c r="L82" s="4" t="str">
        <f ca="1">IFERROR(RANK(order!L82,order!L$3:L$554,0),"")</f>
        <v/>
      </c>
      <c r="M82" s="10" t="str">
        <f ca="1">IFERROR(RANK(order!M82,order!M$3:M$554,0),"")</f>
        <v/>
      </c>
      <c r="N82" s="10" t="str">
        <f ca="1">IFERROR(RANK(order!N82,order!N$3:N$554,0),"")</f>
        <v/>
      </c>
      <c r="O82" s="10" t="str">
        <f ca="1">IFERROR(RANK(order!O82,order!O$3:O$554,0),"")</f>
        <v/>
      </c>
      <c r="P82" s="4" t="str">
        <f ca="1">IFERROR(RANK(order!P82,order!P$3:P$554,0),"")</f>
        <v/>
      </c>
      <c r="Q82" s="4" t="str">
        <f ca="1">IFERROR(RANK(order!Q82,order!Q$3:Q$554,0),"")</f>
        <v/>
      </c>
      <c r="R82" s="4" t="str">
        <f ca="1">IFERROR(RANK(order!R82,order!R$3:R$554,0),"")</f>
        <v/>
      </c>
      <c r="S82" s="10" t="str">
        <f ca="1">IFERROR(RANK(order!S82,order!S$3:S$554,0),"")</f>
        <v/>
      </c>
      <c r="T82" s="10" t="str">
        <f ca="1">IFERROR(RANK(order!T82,order!T$3:T$554,0),"")</f>
        <v/>
      </c>
      <c r="U82" s="10" t="str">
        <f ca="1">IFERROR(RANK(order!U82,order!U$3:U$554,0),"")</f>
        <v/>
      </c>
      <c r="V82" s="4" t="str">
        <f ca="1">IFERROR(RANK(order!V82,order!V$3:V$554,0),"")</f>
        <v/>
      </c>
      <c r="W82" s="4" t="str">
        <f ca="1">IFERROR(RANK(order!W82,order!W$3:W$554,0),"")</f>
        <v/>
      </c>
      <c r="X82" s="4" t="str">
        <f ca="1">IFERROR(RANK(order!X82,order!X$3:X$554,0),"")</f>
        <v/>
      </c>
      <c r="Y82" s="10" t="str">
        <f ca="1">IFERROR(RANK(order!Y82,order!Y$3:Y$554,0),"")</f>
        <v/>
      </c>
      <c r="Z82" s="10" t="str">
        <f ca="1">IFERROR(RANK(order!Z82,order!Z$3:Z$554,0),"")</f>
        <v/>
      </c>
      <c r="AA82" s="10" t="str">
        <f ca="1">IFERROR(RANK(order!AA82,order!AA$3:AA$554,0),"")</f>
        <v/>
      </c>
      <c r="AB82" s="4" t="str">
        <f ca="1">IFERROR(RANK(order!AB82,order!AB$3:AB$554,0),"")</f>
        <v/>
      </c>
      <c r="AC82" s="4" t="str">
        <f ca="1">IFERROR(RANK(order!AC82,order!AC$3:AC$554,0),"")</f>
        <v/>
      </c>
      <c r="AD82" s="4" t="str">
        <f ca="1">IFERROR(RANK(order!AD82,order!AD$3:AD$554,0),"")</f>
        <v/>
      </c>
      <c r="AE82" s="10" t="str">
        <f ca="1">IFERROR(RANK(order!AE82,order!AE$3:AE$554,0),"")</f>
        <v/>
      </c>
      <c r="AF82" s="10">
        <f ca="1">IFERROR(RANK(order!AF82,order!AF$3:AF$554,0),"")</f>
        <v>3</v>
      </c>
      <c r="AG82" s="10">
        <f ca="1">IFERROR(RANK(order!AG82,order!AG$3:AG$554,0),"")</f>
        <v>6</v>
      </c>
      <c r="AH82" s="4" t="str">
        <f ca="1">IFERROR(RANK(order!AH82,order!AH$3:AH$554,0),"")</f>
        <v/>
      </c>
      <c r="AI82" s="4" t="str">
        <f ca="1">IFERROR(RANK(order!AI82,order!AI$3:AI$554,0),"")</f>
        <v/>
      </c>
      <c r="AJ82" s="4" t="str">
        <f ca="1">IFERROR(RANK(order!AJ82,order!AJ$3:AJ$554,0),"")</f>
        <v/>
      </c>
      <c r="AK82" s="10">
        <f ca="1">IFERROR(RANK(order!AK82,order!AK$3:AK$554,0),"")</f>
        <v>3</v>
      </c>
      <c r="AL82" s="10" t="str">
        <f ca="1">IFERROR(RANK(order!AL82,order!AL$3:AL$554,0),"")</f>
        <v/>
      </c>
      <c r="AM82" s="10">
        <f ca="1">IFERROR(RANK(order!AM82,order!AM$3:AM$554,0),"")</f>
        <v>6</v>
      </c>
      <c r="AN82" s="4" t="str">
        <f ca="1">IFERROR(RANK(order!AN82,order!AN$3:AN$554,0),"")</f>
        <v/>
      </c>
      <c r="AO82" s="4" t="str">
        <f ca="1">IFERROR(RANK(order!AO82,order!AO$3:AO$554,0),"")</f>
        <v/>
      </c>
      <c r="AP82" s="4" t="str">
        <f ca="1">IFERROR(RANK(order!AP82,order!AP$3:AP$554,0),"")</f>
        <v/>
      </c>
      <c r="AQ82" s="10" t="str">
        <f ca="1">IFERROR(RANK(order!AQ82,order!AQ$3:AQ$554,0),"")</f>
        <v/>
      </c>
      <c r="AR82" s="10" t="str">
        <f ca="1">IFERROR(RANK(order!AR82,order!AR$3:AR$554,0),"")</f>
        <v/>
      </c>
      <c r="AS82" s="10" t="str">
        <f ca="1">IFERROR(RANK(order!AS82,order!AS$3:AS$554,0),"")</f>
        <v/>
      </c>
      <c r="AT82" s="4" t="str">
        <f ca="1">IFERROR(RANK(order!AT82,order!AT$3:AT$554,0),"")</f>
        <v/>
      </c>
      <c r="AU82" s="4" t="str">
        <f ca="1">IFERROR(RANK(order!AU82,order!AU$3:AU$554,0),"")</f>
        <v/>
      </c>
      <c r="AV82" s="4" t="str">
        <f ca="1">IFERROR(RANK(order!AV82,order!AV$3:AV$554,0),"")</f>
        <v/>
      </c>
      <c r="AW82" s="10" t="str">
        <f ca="1">IFERROR(RANK(order!AW82,order!AW$3:AW$554,0),"")</f>
        <v/>
      </c>
      <c r="AX82" s="10" t="str">
        <f ca="1">IFERROR(RANK(order!AX82,order!AX$3:AX$554,0),"")</f>
        <v/>
      </c>
      <c r="AY82" s="10" t="str">
        <f ca="1">IFERROR(RANK(order!AY82,order!AY$3:AY$554,0),"")</f>
        <v/>
      </c>
      <c r="AZ82" s="4" t="str">
        <f ca="1">IFERROR(RANK(order!AZ82,order!AZ$3:AZ$554,0),"")</f>
        <v/>
      </c>
      <c r="BA82" s="4" t="str">
        <f ca="1">IFERROR(RANK(order!BA82,order!BA$3:BA$554,0),"")</f>
        <v/>
      </c>
      <c r="BB82" s="4" t="str">
        <f ca="1">IFERROR(RANK(order!BB82,order!BB$3:BB$554,0),"")</f>
        <v/>
      </c>
      <c r="BC82" s="10" t="str">
        <f ca="1">IFERROR(RANK(order!BC82,order!BC$3:BC$554,0),"")</f>
        <v/>
      </c>
      <c r="BD82" s="10" t="str">
        <f ca="1">IFERROR(RANK(order!BD82,order!BD$3:BD$554,0),"")</f>
        <v/>
      </c>
      <c r="BE82" s="10" t="str">
        <f ca="1">IFERROR(RANK(order!BE82,order!BE$3:BE$554,0),"")</f>
        <v/>
      </c>
      <c r="BF82" s="4" t="str">
        <f ca="1">IFERROR(RANK(order!BF82,order!BF$3:BF$554,0),"")</f>
        <v/>
      </c>
      <c r="BG82" s="4" t="str">
        <f ca="1">IFERROR(RANK(order!BG82,order!BG$3:BG$554,0),"")</f>
        <v/>
      </c>
      <c r="BH82" s="4" t="str">
        <f ca="1">IFERROR(RANK(order!BH82,order!BH$3:BH$554,0),"")</f>
        <v/>
      </c>
      <c r="BI82" s="10" t="str">
        <f ca="1">IFERROR(RANK(order!BI82,order!BI$3:BI$554,0),"")</f>
        <v/>
      </c>
      <c r="BJ82" s="10" t="str">
        <f ca="1">IFERROR(RANK(order!BJ82,order!BJ$3:BJ$554,0),"")</f>
        <v/>
      </c>
      <c r="BK82" s="10" t="str">
        <f ca="1">IFERROR(RANK(order!BK82,order!BK$3:BK$554,0),"")</f>
        <v/>
      </c>
      <c r="BL82" s="4" t="str">
        <f ca="1">IFERROR(RANK(order!BL82,order!BL$3:BL$554,0),"")</f>
        <v/>
      </c>
      <c r="BM82" s="4" t="str">
        <f ca="1">IFERROR(RANK(order!BM82,order!BM$3:BM$554,0),"")</f>
        <v/>
      </c>
      <c r="BN82" s="4" t="str">
        <f ca="1">IFERROR(RANK(order!BN82,order!BN$3:BN$554,0),"")</f>
        <v/>
      </c>
      <c r="BO82" s="10" t="str">
        <f ca="1">IFERROR(RANK(order!BO82,order!BO$3:BO$554,0),"")</f>
        <v/>
      </c>
      <c r="BP82" s="10" t="str">
        <f ca="1">IFERROR(RANK(order!BP82,order!BP$3:BP$554,0),"")</f>
        <v/>
      </c>
      <c r="BQ82" s="10" t="str">
        <f ca="1">IFERROR(RANK(order!BQ82,order!BQ$3:BQ$554,0),"")</f>
        <v/>
      </c>
      <c r="BR82" s="4" t="str">
        <f ca="1">IFERROR(RANK(order!BR82,order!BR$3:BR$554,0),"")</f>
        <v/>
      </c>
      <c r="BS82" s="4" t="str">
        <f ca="1">IFERROR(RANK(order!BS82,order!BS$3:BS$554,0),"")</f>
        <v/>
      </c>
      <c r="BT82" s="4" t="str">
        <f ca="1">IFERROR(RANK(order!BT82,order!BT$3:BT$554,0),"")</f>
        <v/>
      </c>
      <c r="BU82" s="95">
        <f t="shared" si="157"/>
        <v>80</v>
      </c>
      <c r="BV82" s="35" t="str">
        <f t="shared" si="158"/>
        <v>E1</v>
      </c>
      <c r="BW82" s="55">
        <f t="shared" ca="1" si="81"/>
        <v>43358</v>
      </c>
      <c r="BX82" s="56" t="str">
        <f t="shared" ca="1" si="82"/>
        <v>Norwich</v>
      </c>
      <c r="BY82" s="56" t="str">
        <f t="shared" ca="1" si="83"/>
        <v>Middlesbrough</v>
      </c>
      <c r="BZ82" s="57">
        <f t="shared" ca="1" si="84"/>
        <v>1</v>
      </c>
      <c r="CA82" s="57">
        <f t="shared" ca="1" si="85"/>
        <v>0</v>
      </c>
      <c r="CB82" s="58" t="str">
        <f t="shared" ca="1" si="86"/>
        <v>H</v>
      </c>
      <c r="CC82" s="57">
        <f t="shared" ca="1" si="87"/>
        <v>0</v>
      </c>
      <c r="CD82" s="57">
        <f t="shared" ca="1" si="88"/>
        <v>0</v>
      </c>
      <c r="CE82" s="58" t="str">
        <f t="shared" ca="1" si="89"/>
        <v>D</v>
      </c>
      <c r="CF82" s="59" t="str">
        <f t="shared" ca="1" si="90"/>
        <v>J Linington</v>
      </c>
      <c r="CG82" s="57">
        <f t="shared" ca="1" si="91"/>
        <v>16</v>
      </c>
      <c r="CH82" s="57">
        <f t="shared" ca="1" si="92"/>
        <v>8</v>
      </c>
      <c r="CI82" s="57">
        <f t="shared" ca="1" si="93"/>
        <v>6</v>
      </c>
      <c r="CJ82" s="57">
        <f t="shared" ca="1" si="94"/>
        <v>2</v>
      </c>
      <c r="CK82" s="57">
        <f t="shared" ca="1" si="95"/>
        <v>13</v>
      </c>
      <c r="CL82" s="57">
        <f t="shared" ca="1" si="96"/>
        <v>12</v>
      </c>
      <c r="CM82" s="57">
        <f t="shared" ca="1" si="97"/>
        <v>0</v>
      </c>
      <c r="CN82" s="57">
        <f t="shared" ca="1" si="98"/>
        <v>4</v>
      </c>
      <c r="CO82" s="57">
        <f t="shared" ca="1" si="99"/>
        <v>3</v>
      </c>
      <c r="CP82" s="57">
        <f t="shared" ca="1" si="100"/>
        <v>1</v>
      </c>
      <c r="CQ82" s="57">
        <f t="shared" ca="1" si="101"/>
        <v>0</v>
      </c>
      <c r="CR82" s="57">
        <f t="shared" ca="1" si="102"/>
        <v>0</v>
      </c>
      <c r="CS82" s="60">
        <f t="shared" ca="1" si="103"/>
        <v>3.1</v>
      </c>
      <c r="CT82" s="60">
        <f t="shared" ca="1" si="104"/>
        <v>3.25</v>
      </c>
      <c r="CU82" s="60">
        <f t="shared" ca="1" si="105"/>
        <v>2.54</v>
      </c>
      <c r="CV82" s="60">
        <f t="shared" ca="1" si="106"/>
        <v>3.09</v>
      </c>
      <c r="CW82" s="60">
        <f t="shared" ca="1" si="107"/>
        <v>3.18</v>
      </c>
      <c r="CX82" s="60">
        <f t="shared" ca="1" si="108"/>
        <v>2.56</v>
      </c>
      <c r="CY82" s="60">
        <f t="shared" ca="1" si="109"/>
        <v>2.21</v>
      </c>
      <c r="CZ82" s="60">
        <f t="shared" ca="1" si="110"/>
        <v>1.65</v>
      </c>
      <c r="DA82" s="65">
        <f t="shared" ca="1" si="111"/>
        <v>1</v>
      </c>
      <c r="DB82" s="65">
        <f t="shared" ca="1" si="112"/>
        <v>0</v>
      </c>
      <c r="DC82" s="65">
        <f t="shared" ca="1" si="113"/>
        <v>1</v>
      </c>
      <c r="DD82" s="65">
        <f t="shared" ca="1" si="114"/>
        <v>1</v>
      </c>
      <c r="DE82" s="65">
        <f t="shared" ca="1" si="115"/>
        <v>0</v>
      </c>
      <c r="DF82" s="66" t="str">
        <f t="shared" ca="1" si="116"/>
        <v>H</v>
      </c>
      <c r="DG82" s="66" t="str">
        <f t="shared" ca="1" si="117"/>
        <v>D-H</v>
      </c>
      <c r="DH82" s="66" t="str">
        <f t="shared" ca="1" si="118"/>
        <v>H10</v>
      </c>
      <c r="DI82" s="66" t="str">
        <f t="shared" ca="1" si="119"/>
        <v>D00</v>
      </c>
      <c r="DJ82" s="66" t="str">
        <f t="shared" ca="1" si="120"/>
        <v>H10</v>
      </c>
      <c r="DK82" s="65" t="str">
        <f t="shared" ca="1" si="121"/>
        <v>No</v>
      </c>
      <c r="DL82" s="65">
        <f t="shared" ca="1" si="122"/>
        <v>0</v>
      </c>
      <c r="DM82" s="65">
        <f t="shared" ca="1" si="123"/>
        <v>0</v>
      </c>
      <c r="DN82" s="65">
        <f t="shared" ca="1" si="124"/>
        <v>1</v>
      </c>
      <c r="DO82" s="65">
        <f t="shared" ca="1" si="125"/>
        <v>0</v>
      </c>
      <c r="DP82" s="65">
        <f t="shared" ca="1" si="126"/>
        <v>0</v>
      </c>
      <c r="DQ82" s="65">
        <f t="shared" ca="1" si="127"/>
        <v>0</v>
      </c>
      <c r="DR82" s="69">
        <f t="shared" ca="1" si="128"/>
        <v>2.1</v>
      </c>
      <c r="DS82" s="69">
        <f t="shared" ca="1" si="129"/>
        <v>-1</v>
      </c>
      <c r="DT82" s="69">
        <f t="shared" ca="1" si="130"/>
        <v>-1</v>
      </c>
      <c r="DU82" s="69">
        <f t="shared" ca="1" si="131"/>
        <v>2.09</v>
      </c>
      <c r="DV82" s="69">
        <f t="shared" ca="1" si="132"/>
        <v>-1</v>
      </c>
      <c r="DW82" s="69">
        <f t="shared" ca="1" si="133"/>
        <v>-1</v>
      </c>
      <c r="DX82" s="69">
        <f t="shared" ca="1" si="134"/>
        <v>-1</v>
      </c>
      <c r="DY82" s="69">
        <f t="shared" ca="1" si="135"/>
        <v>0.64999999999999991</v>
      </c>
      <c r="DZ82" s="72">
        <f t="shared" ca="1" si="136"/>
        <v>102.39737402551728</v>
      </c>
      <c r="EA82" s="72">
        <f t="shared" ca="1" si="137"/>
        <v>102.87150042742871</v>
      </c>
      <c r="EB82" s="72">
        <f t="shared" ca="1" si="138"/>
        <v>105.85492938434115</v>
      </c>
      <c r="EC82" s="65">
        <f t="shared" ca="1" si="139"/>
        <v>1</v>
      </c>
      <c r="ED82" s="65">
        <f t="shared" ca="1" si="140"/>
        <v>0</v>
      </c>
      <c r="EE82" s="65">
        <f t="shared" ca="1" si="141"/>
        <v>0</v>
      </c>
      <c r="EF82" s="65">
        <f t="shared" ca="1" si="142"/>
        <v>1</v>
      </c>
      <c r="EG82" s="65">
        <f t="shared" ca="1" si="143"/>
        <v>0</v>
      </c>
      <c r="EH82" s="65">
        <f t="shared" ca="1" si="144"/>
        <v>1</v>
      </c>
      <c r="EI82" s="429" t="str">
        <f t="shared" ca="1" si="145"/>
        <v>Yes</v>
      </c>
      <c r="EJ82" s="428" t="str">
        <f t="shared" ca="1" si="146"/>
        <v>S</v>
      </c>
      <c r="EK82" s="428" t="str">
        <f t="shared" ca="1" si="147"/>
        <v>Under</v>
      </c>
      <c r="EL82" s="65" t="str">
        <f t="shared" ca="1" si="148"/>
        <v>No</v>
      </c>
      <c r="EM82" s="65" t="str">
        <f t="shared" ca="1" si="149"/>
        <v>No</v>
      </c>
      <c r="EN82" s="65">
        <f t="shared" ca="1" si="150"/>
        <v>40</v>
      </c>
      <c r="EO82" s="433">
        <f t="shared" ca="1" si="151"/>
        <v>4</v>
      </c>
      <c r="EP82" s="433">
        <f t="shared" ca="1" si="152"/>
        <v>0</v>
      </c>
      <c r="EQ82" s="433">
        <f t="shared" ca="1" si="153"/>
        <v>4</v>
      </c>
      <c r="ER82" s="433">
        <f t="shared" ca="1" si="154"/>
        <v>24</v>
      </c>
      <c r="ES82" s="433">
        <f t="shared" ca="1" si="155"/>
        <v>8</v>
      </c>
      <c r="ET82" s="433">
        <f t="shared" ca="1" si="156"/>
        <v>25</v>
      </c>
      <c r="EU82" s="433">
        <f ca="1">IF(OR(CO82="",CQ82=""),"",Discipline!$P$3*CO82+Discipline!$X$3*CQ82)</f>
        <v>30</v>
      </c>
      <c r="EV82" s="433">
        <f ca="1">IF(OR(CP82="",CR82=""),"",Discipline!$P$3*CP82+Discipline!$X$3*CR82)</f>
        <v>10</v>
      </c>
    </row>
    <row r="83" spans="1:152" x14ac:dyDescent="0.25">
      <c r="A83" s="10" t="str">
        <f ca="1">IFERROR(RANK(order!A83,order!A$3:A$554,0),"")</f>
        <v/>
      </c>
      <c r="B83" s="10" t="str">
        <f ca="1">IFERROR(RANK(order!B83,order!B$3:B$554,0),"")</f>
        <v/>
      </c>
      <c r="C83" s="10" t="str">
        <f ca="1">IFERROR(RANK(order!C83,order!C$3:C$554,0),"")</f>
        <v/>
      </c>
      <c r="D83" s="4" t="str">
        <f ca="1">IFERROR(RANK(order!D83,order!D$3:D$554,0),"")</f>
        <v/>
      </c>
      <c r="E83" s="4" t="str">
        <f ca="1">IFERROR(RANK(order!E83,order!E$3:E$554,0),"")</f>
        <v/>
      </c>
      <c r="F83" s="4" t="str">
        <f ca="1">IFERROR(RANK(order!F83,order!F$3:F$554,0),"")</f>
        <v/>
      </c>
      <c r="G83" s="10" t="str">
        <f ca="1">IFERROR(RANK(order!G83,order!G$3:G$554,0),"")</f>
        <v/>
      </c>
      <c r="H83" s="10" t="str">
        <f ca="1">IFERROR(RANK(order!H83,order!H$3:H$554,0),"")</f>
        <v/>
      </c>
      <c r="I83" s="10" t="str">
        <f ca="1">IFERROR(RANK(order!I83,order!I$3:I$554,0),"")</f>
        <v/>
      </c>
      <c r="J83" s="4" t="str">
        <f ca="1">IFERROR(RANK(order!J83,order!J$3:J$554,0),"")</f>
        <v/>
      </c>
      <c r="K83" s="4" t="str">
        <f ca="1">IFERROR(RANK(order!K83,order!K$3:K$554,0),"")</f>
        <v/>
      </c>
      <c r="L83" s="4" t="str">
        <f ca="1">IFERROR(RANK(order!L83,order!L$3:L$554,0),"")</f>
        <v/>
      </c>
      <c r="M83" s="10" t="str">
        <f ca="1">IFERROR(RANK(order!M83,order!M$3:M$554,0),"")</f>
        <v/>
      </c>
      <c r="N83" s="10" t="str">
        <f ca="1">IFERROR(RANK(order!N83,order!N$3:N$554,0),"")</f>
        <v/>
      </c>
      <c r="O83" s="10" t="str">
        <f ca="1">IFERROR(RANK(order!O83,order!O$3:O$554,0),"")</f>
        <v/>
      </c>
      <c r="P83" s="4" t="str">
        <f ca="1">IFERROR(RANK(order!P83,order!P$3:P$554,0),"")</f>
        <v/>
      </c>
      <c r="Q83" s="4" t="str">
        <f ca="1">IFERROR(RANK(order!Q83,order!Q$3:Q$554,0),"")</f>
        <v/>
      </c>
      <c r="R83" s="4" t="str">
        <f ca="1">IFERROR(RANK(order!R83,order!R$3:R$554,0),"")</f>
        <v/>
      </c>
      <c r="S83" s="10" t="str">
        <f ca="1">IFERROR(RANK(order!S83,order!S$3:S$554,0),"")</f>
        <v/>
      </c>
      <c r="T83" s="10" t="str">
        <f ca="1">IFERROR(RANK(order!T83,order!T$3:T$554,0),"")</f>
        <v/>
      </c>
      <c r="U83" s="10" t="str">
        <f ca="1">IFERROR(RANK(order!U83,order!U$3:U$554,0),"")</f>
        <v/>
      </c>
      <c r="V83" s="4" t="str">
        <f ca="1">IFERROR(RANK(order!V83,order!V$3:V$554,0),"")</f>
        <v/>
      </c>
      <c r="W83" s="4" t="str">
        <f ca="1">IFERROR(RANK(order!W83,order!W$3:W$554,0),"")</f>
        <v/>
      </c>
      <c r="X83" s="4" t="str">
        <f ca="1">IFERROR(RANK(order!X83,order!X$3:X$554,0),"")</f>
        <v/>
      </c>
      <c r="Y83" s="10" t="str">
        <f ca="1">IFERROR(RANK(order!Y83,order!Y$3:Y$554,0),"")</f>
        <v/>
      </c>
      <c r="Z83" s="10" t="str">
        <f ca="1">IFERROR(RANK(order!Z83,order!Z$3:Z$554,0),"")</f>
        <v/>
      </c>
      <c r="AA83" s="10" t="str">
        <f ca="1">IFERROR(RANK(order!AA83,order!AA$3:AA$554,0),"")</f>
        <v/>
      </c>
      <c r="AB83" s="4" t="str">
        <f ca="1">IFERROR(RANK(order!AB83,order!AB$3:AB$554,0),"")</f>
        <v/>
      </c>
      <c r="AC83" s="4" t="str">
        <f ca="1">IFERROR(RANK(order!AC83,order!AC$3:AC$554,0),"")</f>
        <v/>
      </c>
      <c r="AD83" s="4" t="str">
        <f ca="1">IFERROR(RANK(order!AD83,order!AD$3:AD$554,0),"")</f>
        <v/>
      </c>
      <c r="AE83" s="10" t="str">
        <f ca="1">IFERROR(RANK(order!AE83,order!AE$3:AE$554,0),"")</f>
        <v/>
      </c>
      <c r="AF83" s="10" t="str">
        <f ca="1">IFERROR(RANK(order!AF83,order!AF$3:AF$554,0),"")</f>
        <v/>
      </c>
      <c r="AG83" s="10" t="str">
        <f ca="1">IFERROR(RANK(order!AG83,order!AG$3:AG$554,0),"")</f>
        <v/>
      </c>
      <c r="AH83" s="4" t="str">
        <f ca="1">IFERROR(RANK(order!AH83,order!AH$3:AH$554,0),"")</f>
        <v/>
      </c>
      <c r="AI83" s="4" t="str">
        <f ca="1">IFERROR(RANK(order!AI83,order!AI$3:AI$554,0),"")</f>
        <v/>
      </c>
      <c r="AJ83" s="4" t="str">
        <f ca="1">IFERROR(RANK(order!AJ83,order!AJ$3:AJ$554,0),"")</f>
        <v/>
      </c>
      <c r="AK83" s="10" t="str">
        <f ca="1">IFERROR(RANK(order!AK83,order!AK$3:AK$554,0),"")</f>
        <v/>
      </c>
      <c r="AL83" s="10" t="str">
        <f ca="1">IFERROR(RANK(order!AL83,order!AL$3:AL$554,0),"")</f>
        <v/>
      </c>
      <c r="AM83" s="10" t="str">
        <f ca="1">IFERROR(RANK(order!AM83,order!AM$3:AM$554,0),"")</f>
        <v/>
      </c>
      <c r="AN83" s="4" t="str">
        <f ca="1">IFERROR(RANK(order!AN83,order!AN$3:AN$554,0),"")</f>
        <v/>
      </c>
      <c r="AO83" s="4" t="str">
        <f ca="1">IFERROR(RANK(order!AO83,order!AO$3:AO$554,0),"")</f>
        <v/>
      </c>
      <c r="AP83" s="4" t="str">
        <f ca="1">IFERROR(RANK(order!AP83,order!AP$3:AP$554,0),"")</f>
        <v/>
      </c>
      <c r="AQ83" s="10">
        <f ca="1">IFERROR(RANK(order!AQ83,order!AQ$3:AQ$554,0),"")</f>
        <v>3</v>
      </c>
      <c r="AR83" s="10" t="str">
        <f ca="1">IFERROR(RANK(order!AR83,order!AR$3:AR$554,0),"")</f>
        <v/>
      </c>
      <c r="AS83" s="10">
        <f ca="1">IFERROR(RANK(order!AS83,order!AS$3:AS$554,0),"")</f>
        <v>6</v>
      </c>
      <c r="AT83" s="4" t="str">
        <f ca="1">IFERROR(RANK(order!AT83,order!AT$3:AT$554,0),"")</f>
        <v/>
      </c>
      <c r="AU83" s="4" t="str">
        <f ca="1">IFERROR(RANK(order!AU83,order!AU$3:AU$554,0),"")</f>
        <v/>
      </c>
      <c r="AV83" s="4" t="str">
        <f ca="1">IFERROR(RANK(order!AV83,order!AV$3:AV$554,0),"")</f>
        <v/>
      </c>
      <c r="AW83" s="10" t="str">
        <f ca="1">IFERROR(RANK(order!AW83,order!AW$3:AW$554,0),"")</f>
        <v/>
      </c>
      <c r="AX83" s="10">
        <f ca="1">IFERROR(RANK(order!AX83,order!AX$3:AX$554,0),"")</f>
        <v>3</v>
      </c>
      <c r="AY83" s="10">
        <f ca="1">IFERROR(RANK(order!AY83,order!AY$3:AY$554,0),"")</f>
        <v>6</v>
      </c>
      <c r="AZ83" s="4" t="str">
        <f ca="1">IFERROR(RANK(order!AZ83,order!AZ$3:AZ$554,0),"")</f>
        <v/>
      </c>
      <c r="BA83" s="4" t="str">
        <f ca="1">IFERROR(RANK(order!BA83,order!BA$3:BA$554,0),"")</f>
        <v/>
      </c>
      <c r="BB83" s="4" t="str">
        <f ca="1">IFERROR(RANK(order!BB83,order!BB$3:BB$554,0),"")</f>
        <v/>
      </c>
      <c r="BC83" s="10" t="str">
        <f ca="1">IFERROR(RANK(order!BC83,order!BC$3:BC$554,0),"")</f>
        <v/>
      </c>
      <c r="BD83" s="10" t="str">
        <f ca="1">IFERROR(RANK(order!BD83,order!BD$3:BD$554,0),"")</f>
        <v/>
      </c>
      <c r="BE83" s="10" t="str">
        <f ca="1">IFERROR(RANK(order!BE83,order!BE$3:BE$554,0),"")</f>
        <v/>
      </c>
      <c r="BF83" s="4" t="str">
        <f ca="1">IFERROR(RANK(order!BF83,order!BF$3:BF$554,0),"")</f>
        <v/>
      </c>
      <c r="BG83" s="4" t="str">
        <f ca="1">IFERROR(RANK(order!BG83,order!BG$3:BG$554,0),"")</f>
        <v/>
      </c>
      <c r="BH83" s="4" t="str">
        <f ca="1">IFERROR(RANK(order!BH83,order!BH$3:BH$554,0),"")</f>
        <v/>
      </c>
      <c r="BI83" s="10" t="str">
        <f ca="1">IFERROR(RANK(order!BI83,order!BI$3:BI$554,0),"")</f>
        <v/>
      </c>
      <c r="BJ83" s="10" t="str">
        <f ca="1">IFERROR(RANK(order!BJ83,order!BJ$3:BJ$554,0),"")</f>
        <v/>
      </c>
      <c r="BK83" s="10" t="str">
        <f ca="1">IFERROR(RANK(order!BK83,order!BK$3:BK$554,0),"")</f>
        <v/>
      </c>
      <c r="BL83" s="4" t="str">
        <f ca="1">IFERROR(RANK(order!BL83,order!BL$3:BL$554,0),"")</f>
        <v/>
      </c>
      <c r="BM83" s="4" t="str">
        <f ca="1">IFERROR(RANK(order!BM83,order!BM$3:BM$554,0),"")</f>
        <v/>
      </c>
      <c r="BN83" s="4" t="str">
        <f ca="1">IFERROR(RANK(order!BN83,order!BN$3:BN$554,0),"")</f>
        <v/>
      </c>
      <c r="BO83" s="10" t="str">
        <f ca="1">IFERROR(RANK(order!BO83,order!BO$3:BO$554,0),"")</f>
        <v/>
      </c>
      <c r="BP83" s="10" t="str">
        <f ca="1">IFERROR(RANK(order!BP83,order!BP$3:BP$554,0),"")</f>
        <v/>
      </c>
      <c r="BQ83" s="10" t="str">
        <f ca="1">IFERROR(RANK(order!BQ83,order!BQ$3:BQ$554,0),"")</f>
        <v/>
      </c>
      <c r="BR83" s="4" t="str">
        <f ca="1">IFERROR(RANK(order!BR83,order!BR$3:BR$554,0),"")</f>
        <v/>
      </c>
      <c r="BS83" s="4" t="str">
        <f ca="1">IFERROR(RANK(order!BS83,order!BS$3:BS$554,0),"")</f>
        <v/>
      </c>
      <c r="BT83" s="4" t="str">
        <f ca="1">IFERROR(RANK(order!BT83,order!BT$3:BT$554,0),"")</f>
        <v/>
      </c>
      <c r="BU83" s="95">
        <f t="shared" si="157"/>
        <v>81</v>
      </c>
      <c r="BV83" s="35" t="str">
        <f t="shared" si="158"/>
        <v>E1</v>
      </c>
      <c r="BW83" s="55">
        <f t="shared" ca="1" si="81"/>
        <v>43358</v>
      </c>
      <c r="BX83" s="56" t="str">
        <f t="shared" ca="1" si="82"/>
        <v>Preston</v>
      </c>
      <c r="BY83" s="56" t="str">
        <f t="shared" ca="1" si="83"/>
        <v>Reading</v>
      </c>
      <c r="BZ83" s="57">
        <f t="shared" ca="1" si="84"/>
        <v>2</v>
      </c>
      <c r="CA83" s="57">
        <f t="shared" ca="1" si="85"/>
        <v>3</v>
      </c>
      <c r="CB83" s="58" t="str">
        <f t="shared" ca="1" si="86"/>
        <v>A</v>
      </c>
      <c r="CC83" s="57">
        <f t="shared" ca="1" si="87"/>
        <v>1</v>
      </c>
      <c r="CD83" s="57">
        <f t="shared" ca="1" si="88"/>
        <v>1</v>
      </c>
      <c r="CE83" s="58" t="str">
        <f t="shared" ca="1" si="89"/>
        <v>D</v>
      </c>
      <c r="CF83" s="59" t="str">
        <f t="shared" ca="1" si="90"/>
        <v>D Bond</v>
      </c>
      <c r="CG83" s="57">
        <f t="shared" ca="1" si="91"/>
        <v>23</v>
      </c>
      <c r="CH83" s="57">
        <f t="shared" ca="1" si="92"/>
        <v>9</v>
      </c>
      <c r="CI83" s="57">
        <f t="shared" ca="1" si="93"/>
        <v>10</v>
      </c>
      <c r="CJ83" s="57">
        <f t="shared" ca="1" si="94"/>
        <v>5</v>
      </c>
      <c r="CK83" s="57">
        <f t="shared" ca="1" si="95"/>
        <v>11</v>
      </c>
      <c r="CL83" s="57">
        <f t="shared" ca="1" si="96"/>
        <v>9</v>
      </c>
      <c r="CM83" s="57">
        <f t="shared" ca="1" si="97"/>
        <v>9</v>
      </c>
      <c r="CN83" s="57">
        <f t="shared" ca="1" si="98"/>
        <v>2</v>
      </c>
      <c r="CO83" s="57">
        <f t="shared" ca="1" si="99"/>
        <v>1</v>
      </c>
      <c r="CP83" s="57">
        <f t="shared" ca="1" si="100"/>
        <v>1</v>
      </c>
      <c r="CQ83" s="57">
        <f t="shared" ca="1" si="101"/>
        <v>0</v>
      </c>
      <c r="CR83" s="57">
        <f t="shared" ca="1" si="102"/>
        <v>0</v>
      </c>
      <c r="CS83" s="60">
        <f t="shared" ca="1" si="103"/>
        <v>1.9</v>
      </c>
      <c r="CT83" s="60">
        <f t="shared" ca="1" si="104"/>
        <v>3.4</v>
      </c>
      <c r="CU83" s="60">
        <f t="shared" ca="1" si="105"/>
        <v>4.75</v>
      </c>
      <c r="CV83" s="60">
        <f t="shared" ca="1" si="106"/>
        <v>1.87</v>
      </c>
      <c r="CW83" s="60">
        <f t="shared" ca="1" si="107"/>
        <v>3.46</v>
      </c>
      <c r="CX83" s="60">
        <f t="shared" ca="1" si="108"/>
        <v>4.87</v>
      </c>
      <c r="CY83" s="60">
        <f t="shared" ca="1" si="109"/>
        <v>2.1</v>
      </c>
      <c r="CZ83" s="60">
        <f t="shared" ca="1" si="110"/>
        <v>1.72</v>
      </c>
      <c r="DA83" s="65">
        <f t="shared" ca="1" si="111"/>
        <v>5</v>
      </c>
      <c r="DB83" s="65">
        <f t="shared" ca="1" si="112"/>
        <v>2</v>
      </c>
      <c r="DC83" s="65">
        <f t="shared" ca="1" si="113"/>
        <v>3</v>
      </c>
      <c r="DD83" s="65">
        <f t="shared" ca="1" si="114"/>
        <v>1</v>
      </c>
      <c r="DE83" s="65">
        <f t="shared" ca="1" si="115"/>
        <v>2</v>
      </c>
      <c r="DF83" s="66" t="str">
        <f t="shared" ca="1" si="116"/>
        <v>A</v>
      </c>
      <c r="DG83" s="66" t="str">
        <f t="shared" ca="1" si="117"/>
        <v>D-A</v>
      </c>
      <c r="DH83" s="66" t="str">
        <f t="shared" ca="1" si="118"/>
        <v>A23</v>
      </c>
      <c r="DI83" s="66" t="str">
        <f t="shared" ca="1" si="119"/>
        <v>D11</v>
      </c>
      <c r="DJ83" s="66" t="str">
        <f t="shared" ca="1" si="120"/>
        <v>A12</v>
      </c>
      <c r="DK83" s="65" t="str">
        <f t="shared" ca="1" si="121"/>
        <v>Yes</v>
      </c>
      <c r="DL83" s="65">
        <f t="shared" ca="1" si="122"/>
        <v>1</v>
      </c>
      <c r="DM83" s="65">
        <f t="shared" ca="1" si="123"/>
        <v>1</v>
      </c>
      <c r="DN83" s="65">
        <f t="shared" ca="1" si="124"/>
        <v>0</v>
      </c>
      <c r="DO83" s="65">
        <f t="shared" ca="1" si="125"/>
        <v>0</v>
      </c>
      <c r="DP83" s="65">
        <f t="shared" ca="1" si="126"/>
        <v>0</v>
      </c>
      <c r="DQ83" s="65">
        <f t="shared" ca="1" si="127"/>
        <v>0</v>
      </c>
      <c r="DR83" s="69">
        <f t="shared" ca="1" si="128"/>
        <v>-1</v>
      </c>
      <c r="DS83" s="69">
        <f t="shared" ca="1" si="129"/>
        <v>-1</v>
      </c>
      <c r="DT83" s="69">
        <f t="shared" ca="1" si="130"/>
        <v>3.75</v>
      </c>
      <c r="DU83" s="69">
        <f t="shared" ca="1" si="131"/>
        <v>-1</v>
      </c>
      <c r="DV83" s="69">
        <f t="shared" ca="1" si="132"/>
        <v>-1</v>
      </c>
      <c r="DW83" s="69">
        <f t="shared" ca="1" si="133"/>
        <v>3.87</v>
      </c>
      <c r="DX83" s="69">
        <f t="shared" ca="1" si="134"/>
        <v>1.1000000000000001</v>
      </c>
      <c r="DY83" s="69">
        <f t="shared" ca="1" si="135"/>
        <v>-1</v>
      </c>
      <c r="DZ83" s="72">
        <f t="shared" ca="1" si="136"/>
        <v>103.09597523219816</v>
      </c>
      <c r="EA83" s="72">
        <f t="shared" ca="1" si="137"/>
        <v>102.91155083641399</v>
      </c>
      <c r="EB83" s="72">
        <f t="shared" ca="1" si="138"/>
        <v>105.75858250276855</v>
      </c>
      <c r="EC83" s="65">
        <f t="shared" ca="1" si="139"/>
        <v>0</v>
      </c>
      <c r="ED83" s="65">
        <f t="shared" ca="1" si="140"/>
        <v>0</v>
      </c>
      <c r="EE83" s="65">
        <f t="shared" ca="1" si="141"/>
        <v>0</v>
      </c>
      <c r="EF83" s="65">
        <f t="shared" ca="1" si="142"/>
        <v>0</v>
      </c>
      <c r="EG83" s="65">
        <f t="shared" ca="1" si="143"/>
        <v>0</v>
      </c>
      <c r="EH83" s="65">
        <f t="shared" ca="1" si="144"/>
        <v>0</v>
      </c>
      <c r="EI83" s="429" t="str">
        <f t="shared" ca="1" si="145"/>
        <v>Yes</v>
      </c>
      <c r="EJ83" s="428" t="str">
        <f t="shared" ca="1" si="146"/>
        <v>S</v>
      </c>
      <c r="EK83" s="428" t="str">
        <f t="shared" ca="1" si="147"/>
        <v>Over</v>
      </c>
      <c r="EL83" s="65" t="str">
        <f t="shared" ca="1" si="148"/>
        <v>Yes</v>
      </c>
      <c r="EM83" s="65" t="str">
        <f t="shared" ca="1" si="149"/>
        <v>Yes</v>
      </c>
      <c r="EN83" s="65">
        <f t="shared" ca="1" si="150"/>
        <v>20</v>
      </c>
      <c r="EO83" s="433">
        <f t="shared" ca="1" si="151"/>
        <v>2</v>
      </c>
      <c r="EP83" s="433">
        <f t="shared" ca="1" si="152"/>
        <v>0</v>
      </c>
      <c r="EQ83" s="433">
        <f t="shared" ca="1" si="153"/>
        <v>11</v>
      </c>
      <c r="ER83" s="433">
        <f t="shared" ca="1" si="154"/>
        <v>32</v>
      </c>
      <c r="ES83" s="433">
        <f t="shared" ca="1" si="155"/>
        <v>15</v>
      </c>
      <c r="ET83" s="433">
        <f t="shared" ca="1" si="156"/>
        <v>20</v>
      </c>
      <c r="EU83" s="433">
        <f ca="1">IF(OR(CO83="",CQ83=""),"",Discipline!$P$3*CO83+Discipline!$X$3*CQ83)</f>
        <v>10</v>
      </c>
      <c r="EV83" s="433">
        <f ca="1">IF(OR(CP83="",CR83=""),"",Discipline!$P$3*CP83+Discipline!$X$3*CR83)</f>
        <v>10</v>
      </c>
    </row>
    <row r="84" spans="1:152" x14ac:dyDescent="0.25">
      <c r="A84" s="10" t="str">
        <f ca="1">IFERROR(RANK(order!A84,order!A$3:A$554,0),"")</f>
        <v/>
      </c>
      <c r="B84" s="10" t="str">
        <f ca="1">IFERROR(RANK(order!B84,order!B$3:B$554,0),"")</f>
        <v/>
      </c>
      <c r="C84" s="10" t="str">
        <f ca="1">IFERROR(RANK(order!C84,order!C$3:C$554,0),"")</f>
        <v/>
      </c>
      <c r="D84" s="4" t="str">
        <f ca="1">IFERROR(RANK(order!D84,order!D$3:D$554,0),"")</f>
        <v/>
      </c>
      <c r="E84" s="4" t="str">
        <f ca="1">IFERROR(RANK(order!E84,order!E$3:E$554,0),"")</f>
        <v/>
      </c>
      <c r="F84" s="4" t="str">
        <f ca="1">IFERROR(RANK(order!F84,order!F$3:F$554,0),"")</f>
        <v/>
      </c>
      <c r="G84" s="10" t="str">
        <f ca="1">IFERROR(RANK(order!G84,order!G$3:G$554,0),"")</f>
        <v/>
      </c>
      <c r="H84" s="10" t="str">
        <f ca="1">IFERROR(RANK(order!H84,order!H$3:H$554,0),"")</f>
        <v/>
      </c>
      <c r="I84" s="10" t="str">
        <f ca="1">IFERROR(RANK(order!I84,order!I$3:I$554,0),"")</f>
        <v/>
      </c>
      <c r="J84" s="4" t="str">
        <f ca="1">IFERROR(RANK(order!J84,order!J$3:J$554,0),"")</f>
        <v/>
      </c>
      <c r="K84" s="4" t="str">
        <f ca="1">IFERROR(RANK(order!K84,order!K$3:K$554,0),"")</f>
        <v/>
      </c>
      <c r="L84" s="4" t="str">
        <f ca="1">IFERROR(RANK(order!L84,order!L$3:L$554,0),"")</f>
        <v/>
      </c>
      <c r="M84" s="10" t="str">
        <f ca="1">IFERROR(RANK(order!M84,order!M$3:M$554,0),"")</f>
        <v/>
      </c>
      <c r="N84" s="10" t="str">
        <f ca="1">IFERROR(RANK(order!N84,order!N$3:N$554,0),"")</f>
        <v/>
      </c>
      <c r="O84" s="10" t="str">
        <f ca="1">IFERROR(RANK(order!O84,order!O$3:O$554,0),"")</f>
        <v/>
      </c>
      <c r="P84" s="4" t="str">
        <f ca="1">IFERROR(RANK(order!P84,order!P$3:P$554,0),"")</f>
        <v/>
      </c>
      <c r="Q84" s="4" t="str">
        <f ca="1">IFERROR(RANK(order!Q84,order!Q$3:Q$554,0),"")</f>
        <v/>
      </c>
      <c r="R84" s="4" t="str">
        <f ca="1">IFERROR(RANK(order!R84,order!R$3:R$554,0),"")</f>
        <v/>
      </c>
      <c r="S84" s="10" t="str">
        <f ca="1">IFERROR(RANK(order!S84,order!S$3:S$554,0),"")</f>
        <v/>
      </c>
      <c r="T84" s="10">
        <f ca="1">IFERROR(RANK(order!T84,order!T$3:T$554,0),"")</f>
        <v>3</v>
      </c>
      <c r="U84" s="10">
        <f ca="1">IFERROR(RANK(order!U84,order!U$3:U$554,0),"")</f>
        <v>6</v>
      </c>
      <c r="V84" s="4" t="str">
        <f ca="1">IFERROR(RANK(order!V84,order!V$3:V$554,0),"")</f>
        <v/>
      </c>
      <c r="W84" s="4" t="str">
        <f ca="1">IFERROR(RANK(order!W84,order!W$3:W$554,0),"")</f>
        <v/>
      </c>
      <c r="X84" s="4" t="str">
        <f ca="1">IFERROR(RANK(order!X84,order!X$3:X$554,0),"")</f>
        <v/>
      </c>
      <c r="Y84" s="10" t="str">
        <f ca="1">IFERROR(RANK(order!Y84,order!Y$3:Y$554,0),"")</f>
        <v/>
      </c>
      <c r="Z84" s="10" t="str">
        <f ca="1">IFERROR(RANK(order!Z84,order!Z$3:Z$554,0),"")</f>
        <v/>
      </c>
      <c r="AA84" s="10" t="str">
        <f ca="1">IFERROR(RANK(order!AA84,order!AA$3:AA$554,0),"")</f>
        <v/>
      </c>
      <c r="AB84" s="4" t="str">
        <f ca="1">IFERROR(RANK(order!AB84,order!AB$3:AB$554,0),"")</f>
        <v/>
      </c>
      <c r="AC84" s="4" t="str">
        <f ca="1">IFERROR(RANK(order!AC84,order!AC$3:AC$554,0),"")</f>
        <v/>
      </c>
      <c r="AD84" s="4" t="str">
        <f ca="1">IFERROR(RANK(order!AD84,order!AD$3:AD$554,0),"")</f>
        <v/>
      </c>
      <c r="AE84" s="10" t="str">
        <f ca="1">IFERROR(RANK(order!AE84,order!AE$3:AE$554,0),"")</f>
        <v/>
      </c>
      <c r="AF84" s="10" t="str">
        <f ca="1">IFERROR(RANK(order!AF84,order!AF$3:AF$554,0),"")</f>
        <v/>
      </c>
      <c r="AG84" s="10" t="str">
        <f ca="1">IFERROR(RANK(order!AG84,order!AG$3:AG$554,0),"")</f>
        <v/>
      </c>
      <c r="AH84" s="4" t="str">
        <f ca="1">IFERROR(RANK(order!AH84,order!AH$3:AH$554,0),"")</f>
        <v/>
      </c>
      <c r="AI84" s="4" t="str">
        <f ca="1">IFERROR(RANK(order!AI84,order!AI$3:AI$554,0),"")</f>
        <v/>
      </c>
      <c r="AJ84" s="4" t="str">
        <f ca="1">IFERROR(RANK(order!AJ84,order!AJ$3:AJ$554,0),"")</f>
        <v/>
      </c>
      <c r="AK84" s="10" t="str">
        <f ca="1">IFERROR(RANK(order!AK84,order!AK$3:AK$554,0),"")</f>
        <v/>
      </c>
      <c r="AL84" s="10" t="str">
        <f ca="1">IFERROR(RANK(order!AL84,order!AL$3:AL$554,0),"")</f>
        <v/>
      </c>
      <c r="AM84" s="10" t="str">
        <f ca="1">IFERROR(RANK(order!AM84,order!AM$3:AM$554,0),"")</f>
        <v/>
      </c>
      <c r="AN84" s="4" t="str">
        <f ca="1">IFERROR(RANK(order!AN84,order!AN$3:AN$554,0),"")</f>
        <v/>
      </c>
      <c r="AO84" s="4" t="str">
        <f ca="1">IFERROR(RANK(order!AO84,order!AO$3:AO$554,0),"")</f>
        <v/>
      </c>
      <c r="AP84" s="4" t="str">
        <f ca="1">IFERROR(RANK(order!AP84,order!AP$3:AP$554,0),"")</f>
        <v/>
      </c>
      <c r="AQ84" s="10" t="str">
        <f ca="1">IFERROR(RANK(order!AQ84,order!AQ$3:AQ$554,0),"")</f>
        <v/>
      </c>
      <c r="AR84" s="10" t="str">
        <f ca="1">IFERROR(RANK(order!AR84,order!AR$3:AR$554,0),"")</f>
        <v/>
      </c>
      <c r="AS84" s="10" t="str">
        <f ca="1">IFERROR(RANK(order!AS84,order!AS$3:AS$554,0),"")</f>
        <v/>
      </c>
      <c r="AT84" s="4" t="str">
        <f ca="1">IFERROR(RANK(order!AT84,order!AT$3:AT$554,0),"")</f>
        <v/>
      </c>
      <c r="AU84" s="4" t="str">
        <f ca="1">IFERROR(RANK(order!AU84,order!AU$3:AU$554,0),"")</f>
        <v/>
      </c>
      <c r="AV84" s="4" t="str">
        <f ca="1">IFERROR(RANK(order!AV84,order!AV$3:AV$554,0),"")</f>
        <v/>
      </c>
      <c r="AW84" s="10" t="str">
        <f ca="1">IFERROR(RANK(order!AW84,order!AW$3:AW$554,0),"")</f>
        <v/>
      </c>
      <c r="AX84" s="10" t="str">
        <f ca="1">IFERROR(RANK(order!AX84,order!AX$3:AX$554,0),"")</f>
        <v/>
      </c>
      <c r="AY84" s="10" t="str">
        <f ca="1">IFERROR(RANK(order!AY84,order!AY$3:AY$554,0),"")</f>
        <v/>
      </c>
      <c r="AZ84" s="4">
        <f ca="1">IFERROR(RANK(order!AZ84,order!AZ$3:AZ$554,0),"")</f>
        <v>3</v>
      </c>
      <c r="BA84" s="4" t="str">
        <f ca="1">IFERROR(RANK(order!BA84,order!BA$3:BA$554,0),"")</f>
        <v/>
      </c>
      <c r="BB84" s="4">
        <f ca="1">IFERROR(RANK(order!BB84,order!BB$3:BB$554,0),"")</f>
        <v>6</v>
      </c>
      <c r="BC84" s="10" t="str">
        <f ca="1">IFERROR(RANK(order!BC84,order!BC$3:BC$554,0),"")</f>
        <v/>
      </c>
      <c r="BD84" s="10" t="str">
        <f ca="1">IFERROR(RANK(order!BD84,order!BD$3:BD$554,0),"")</f>
        <v/>
      </c>
      <c r="BE84" s="10" t="str">
        <f ca="1">IFERROR(RANK(order!BE84,order!BE$3:BE$554,0),"")</f>
        <v/>
      </c>
      <c r="BF84" s="4" t="str">
        <f ca="1">IFERROR(RANK(order!BF84,order!BF$3:BF$554,0),"")</f>
        <v/>
      </c>
      <c r="BG84" s="4" t="str">
        <f ca="1">IFERROR(RANK(order!BG84,order!BG$3:BG$554,0),"")</f>
        <v/>
      </c>
      <c r="BH84" s="4" t="str">
        <f ca="1">IFERROR(RANK(order!BH84,order!BH$3:BH$554,0),"")</f>
        <v/>
      </c>
      <c r="BI84" s="10" t="str">
        <f ca="1">IFERROR(RANK(order!BI84,order!BI$3:BI$554,0),"")</f>
        <v/>
      </c>
      <c r="BJ84" s="10" t="str">
        <f ca="1">IFERROR(RANK(order!BJ84,order!BJ$3:BJ$554,0),"")</f>
        <v/>
      </c>
      <c r="BK84" s="10" t="str">
        <f ca="1">IFERROR(RANK(order!BK84,order!BK$3:BK$554,0),"")</f>
        <v/>
      </c>
      <c r="BL84" s="4" t="str">
        <f ca="1">IFERROR(RANK(order!BL84,order!BL$3:BL$554,0),"")</f>
        <v/>
      </c>
      <c r="BM84" s="4" t="str">
        <f ca="1">IFERROR(RANK(order!BM84,order!BM$3:BM$554,0),"")</f>
        <v/>
      </c>
      <c r="BN84" s="4" t="str">
        <f ca="1">IFERROR(RANK(order!BN84,order!BN$3:BN$554,0),"")</f>
        <v/>
      </c>
      <c r="BO84" s="10" t="str">
        <f ca="1">IFERROR(RANK(order!BO84,order!BO$3:BO$554,0),"")</f>
        <v/>
      </c>
      <c r="BP84" s="10" t="str">
        <f ca="1">IFERROR(RANK(order!BP84,order!BP$3:BP$554,0),"")</f>
        <v/>
      </c>
      <c r="BQ84" s="10" t="str">
        <f ca="1">IFERROR(RANK(order!BQ84,order!BQ$3:BQ$554,0),"")</f>
        <v/>
      </c>
      <c r="BR84" s="4" t="str">
        <f ca="1">IFERROR(RANK(order!BR84,order!BR$3:BR$554,0),"")</f>
        <v/>
      </c>
      <c r="BS84" s="4" t="str">
        <f ca="1">IFERROR(RANK(order!BS84,order!BS$3:BS$554,0),"")</f>
        <v/>
      </c>
      <c r="BT84" s="4" t="str">
        <f ca="1">IFERROR(RANK(order!BT84,order!BT$3:BT$554,0),"")</f>
        <v/>
      </c>
      <c r="BU84" s="95">
        <f t="shared" si="157"/>
        <v>82</v>
      </c>
      <c r="BV84" s="35" t="str">
        <f t="shared" si="158"/>
        <v>E1</v>
      </c>
      <c r="BW84" s="55">
        <f t="shared" ca="1" si="81"/>
        <v>43358</v>
      </c>
      <c r="BX84" s="56" t="str">
        <f t="shared" ca="1" si="82"/>
        <v>Rotherham</v>
      </c>
      <c r="BY84" s="56" t="str">
        <f t="shared" ca="1" si="83"/>
        <v>Derby</v>
      </c>
      <c r="BZ84" s="57">
        <f t="shared" ca="1" si="84"/>
        <v>1</v>
      </c>
      <c r="CA84" s="57">
        <f t="shared" ca="1" si="85"/>
        <v>0</v>
      </c>
      <c r="CB84" s="58" t="str">
        <f t="shared" ca="1" si="86"/>
        <v>H</v>
      </c>
      <c r="CC84" s="57">
        <f t="shared" ca="1" si="87"/>
        <v>0</v>
      </c>
      <c r="CD84" s="57">
        <f t="shared" ca="1" si="88"/>
        <v>0</v>
      </c>
      <c r="CE84" s="58" t="str">
        <f t="shared" ca="1" si="89"/>
        <v>D</v>
      </c>
      <c r="CF84" s="59" t="str">
        <f t="shared" ca="1" si="90"/>
        <v>P Bankes</v>
      </c>
      <c r="CG84" s="57">
        <f t="shared" ca="1" si="91"/>
        <v>16</v>
      </c>
      <c r="CH84" s="57">
        <f t="shared" ca="1" si="92"/>
        <v>12</v>
      </c>
      <c r="CI84" s="57">
        <f t="shared" ca="1" si="93"/>
        <v>6</v>
      </c>
      <c r="CJ84" s="57">
        <f t="shared" ca="1" si="94"/>
        <v>4</v>
      </c>
      <c r="CK84" s="57">
        <f t="shared" ca="1" si="95"/>
        <v>15</v>
      </c>
      <c r="CL84" s="57">
        <f t="shared" ca="1" si="96"/>
        <v>12</v>
      </c>
      <c r="CM84" s="57">
        <f t="shared" ca="1" si="97"/>
        <v>9</v>
      </c>
      <c r="CN84" s="57">
        <f t="shared" ca="1" si="98"/>
        <v>5</v>
      </c>
      <c r="CO84" s="57">
        <f t="shared" ca="1" si="99"/>
        <v>4</v>
      </c>
      <c r="CP84" s="57">
        <f t="shared" ca="1" si="100"/>
        <v>4</v>
      </c>
      <c r="CQ84" s="57">
        <f t="shared" ca="1" si="101"/>
        <v>0</v>
      </c>
      <c r="CR84" s="57">
        <f t="shared" ca="1" si="102"/>
        <v>1</v>
      </c>
      <c r="CS84" s="60">
        <f t="shared" ca="1" si="103"/>
        <v>3.8</v>
      </c>
      <c r="CT84" s="60">
        <f t="shared" ca="1" si="104"/>
        <v>3.4</v>
      </c>
      <c r="CU84" s="60">
        <f t="shared" ca="1" si="105"/>
        <v>2.14</v>
      </c>
      <c r="CV84" s="60">
        <f t="shared" ca="1" si="106"/>
        <v>3.89</v>
      </c>
      <c r="CW84" s="60">
        <f t="shared" ca="1" si="107"/>
        <v>3.25</v>
      </c>
      <c r="CX84" s="60">
        <f t="shared" ca="1" si="108"/>
        <v>2.15</v>
      </c>
      <c r="CY84" s="60">
        <f t="shared" ca="1" si="109"/>
        <v>2.0299999999999998</v>
      </c>
      <c r="CZ84" s="60">
        <f t="shared" ca="1" si="110"/>
        <v>1.78</v>
      </c>
      <c r="DA84" s="65">
        <f t="shared" ca="1" si="111"/>
        <v>1</v>
      </c>
      <c r="DB84" s="65">
        <f t="shared" ca="1" si="112"/>
        <v>0</v>
      </c>
      <c r="DC84" s="65">
        <f t="shared" ca="1" si="113"/>
        <v>1</v>
      </c>
      <c r="DD84" s="65">
        <f t="shared" ca="1" si="114"/>
        <v>1</v>
      </c>
      <c r="DE84" s="65">
        <f t="shared" ca="1" si="115"/>
        <v>0</v>
      </c>
      <c r="DF84" s="66" t="str">
        <f t="shared" ca="1" si="116"/>
        <v>H</v>
      </c>
      <c r="DG84" s="66" t="str">
        <f t="shared" ca="1" si="117"/>
        <v>D-H</v>
      </c>
      <c r="DH84" s="66" t="str">
        <f t="shared" ca="1" si="118"/>
        <v>H10</v>
      </c>
      <c r="DI84" s="66" t="str">
        <f t="shared" ca="1" si="119"/>
        <v>D00</v>
      </c>
      <c r="DJ84" s="66" t="str">
        <f t="shared" ca="1" si="120"/>
        <v>H10</v>
      </c>
      <c r="DK84" s="65" t="str">
        <f t="shared" ca="1" si="121"/>
        <v>No</v>
      </c>
      <c r="DL84" s="65">
        <f t="shared" ca="1" si="122"/>
        <v>0</v>
      </c>
      <c r="DM84" s="65">
        <f t="shared" ca="1" si="123"/>
        <v>0</v>
      </c>
      <c r="DN84" s="65">
        <f t="shared" ca="1" si="124"/>
        <v>1</v>
      </c>
      <c r="DO84" s="65">
        <f t="shared" ca="1" si="125"/>
        <v>0</v>
      </c>
      <c r="DP84" s="65">
        <f t="shared" ca="1" si="126"/>
        <v>0</v>
      </c>
      <c r="DQ84" s="65">
        <f t="shared" ca="1" si="127"/>
        <v>0</v>
      </c>
      <c r="DR84" s="69">
        <f t="shared" ca="1" si="128"/>
        <v>2.8</v>
      </c>
      <c r="DS84" s="69">
        <f t="shared" ca="1" si="129"/>
        <v>-1</v>
      </c>
      <c r="DT84" s="69">
        <f t="shared" ca="1" si="130"/>
        <v>-1</v>
      </c>
      <c r="DU84" s="69">
        <f t="shared" ca="1" si="131"/>
        <v>2.89</v>
      </c>
      <c r="DV84" s="69">
        <f t="shared" ca="1" si="132"/>
        <v>-1</v>
      </c>
      <c r="DW84" s="69">
        <f t="shared" ca="1" si="133"/>
        <v>-1</v>
      </c>
      <c r="DX84" s="69">
        <f t="shared" ca="1" si="134"/>
        <v>-1</v>
      </c>
      <c r="DY84" s="69">
        <f t="shared" ca="1" si="135"/>
        <v>0.78</v>
      </c>
      <c r="DZ84" s="72">
        <f t="shared" ca="1" si="136"/>
        <v>102.45652614218338</v>
      </c>
      <c r="EA84" s="72">
        <f t="shared" ca="1" si="137"/>
        <v>102.98779955024351</v>
      </c>
      <c r="EB84" s="72">
        <f t="shared" ca="1" si="138"/>
        <v>105.44085902474124</v>
      </c>
      <c r="EC84" s="65">
        <f t="shared" ca="1" si="139"/>
        <v>1</v>
      </c>
      <c r="ED84" s="65">
        <f t="shared" ca="1" si="140"/>
        <v>0</v>
      </c>
      <c r="EE84" s="65">
        <f t="shared" ca="1" si="141"/>
        <v>0</v>
      </c>
      <c r="EF84" s="65">
        <f t="shared" ca="1" si="142"/>
        <v>1</v>
      </c>
      <c r="EG84" s="65">
        <f t="shared" ca="1" si="143"/>
        <v>0</v>
      </c>
      <c r="EH84" s="65">
        <f t="shared" ca="1" si="144"/>
        <v>1</v>
      </c>
      <c r="EI84" s="429" t="str">
        <f t="shared" ca="1" si="145"/>
        <v>Yes</v>
      </c>
      <c r="EJ84" s="428" t="str">
        <f t="shared" ca="1" si="146"/>
        <v>S</v>
      </c>
      <c r="EK84" s="428" t="str">
        <f t="shared" ca="1" si="147"/>
        <v>Under</v>
      </c>
      <c r="EL84" s="65" t="str">
        <f t="shared" ca="1" si="148"/>
        <v>No</v>
      </c>
      <c r="EM84" s="65" t="str">
        <f t="shared" ca="1" si="149"/>
        <v>No</v>
      </c>
      <c r="EN84" s="65">
        <f t="shared" ca="1" si="150"/>
        <v>105</v>
      </c>
      <c r="EO84" s="433">
        <f t="shared" ca="1" si="151"/>
        <v>8</v>
      </c>
      <c r="EP84" s="433">
        <f t="shared" ca="1" si="152"/>
        <v>1</v>
      </c>
      <c r="EQ84" s="433">
        <f t="shared" ca="1" si="153"/>
        <v>14</v>
      </c>
      <c r="ER84" s="433">
        <f t="shared" ca="1" si="154"/>
        <v>28</v>
      </c>
      <c r="ES84" s="433">
        <f t="shared" ca="1" si="155"/>
        <v>10</v>
      </c>
      <c r="ET84" s="433">
        <f t="shared" ca="1" si="156"/>
        <v>27</v>
      </c>
      <c r="EU84" s="433">
        <f ca="1">IF(OR(CO84="",CQ84=""),"",Discipline!$P$3*CO84+Discipline!$X$3*CQ84)</f>
        <v>40</v>
      </c>
      <c r="EV84" s="433">
        <f ca="1">IF(OR(CP84="",CR84=""),"",Discipline!$P$3*CP84+Discipline!$X$3*CR84)</f>
        <v>65</v>
      </c>
    </row>
    <row r="85" spans="1:152" x14ac:dyDescent="0.25">
      <c r="A85" s="10" t="str">
        <f ca="1">IFERROR(RANK(order!A85,order!A$3:A$554,0),"")</f>
        <v/>
      </c>
      <c r="B85" s="10" t="str">
        <f ca="1">IFERROR(RANK(order!B85,order!B$3:B$554,0),"")</f>
        <v/>
      </c>
      <c r="C85" s="10" t="str">
        <f ca="1">IFERROR(RANK(order!C85,order!C$3:C$554,0),"")</f>
        <v/>
      </c>
      <c r="D85" s="4" t="str">
        <f ca="1">IFERROR(RANK(order!D85,order!D$3:D$554,0),"")</f>
        <v/>
      </c>
      <c r="E85" s="4" t="str">
        <f ca="1">IFERROR(RANK(order!E85,order!E$3:E$554,0),"")</f>
        <v/>
      </c>
      <c r="F85" s="4" t="str">
        <f ca="1">IFERROR(RANK(order!F85,order!F$3:F$554,0),"")</f>
        <v/>
      </c>
      <c r="G85" s="10" t="str">
        <f ca="1">IFERROR(RANK(order!G85,order!G$3:G$554,0),"")</f>
        <v/>
      </c>
      <c r="H85" s="10" t="str">
        <f ca="1">IFERROR(RANK(order!H85,order!H$3:H$554,0),"")</f>
        <v/>
      </c>
      <c r="I85" s="10" t="str">
        <f ca="1">IFERROR(RANK(order!I85,order!I$3:I$554,0),"")</f>
        <v/>
      </c>
      <c r="J85" s="4" t="str">
        <f ca="1">IFERROR(RANK(order!J85,order!J$3:J$554,0),"")</f>
        <v/>
      </c>
      <c r="K85" s="4" t="str">
        <f ca="1">IFERROR(RANK(order!K85,order!K$3:K$554,0),"")</f>
        <v/>
      </c>
      <c r="L85" s="4" t="str">
        <f ca="1">IFERROR(RANK(order!L85,order!L$3:L$554,0),"")</f>
        <v/>
      </c>
      <c r="M85" s="10" t="str">
        <f ca="1">IFERROR(RANK(order!M85,order!M$3:M$554,0),"")</f>
        <v/>
      </c>
      <c r="N85" s="10" t="str">
        <f ca="1">IFERROR(RANK(order!N85,order!N$3:N$554,0),"")</f>
        <v/>
      </c>
      <c r="O85" s="10" t="str">
        <f ca="1">IFERROR(RANK(order!O85,order!O$3:O$554,0),"")</f>
        <v/>
      </c>
      <c r="P85" s="4" t="str">
        <f ca="1">IFERROR(RANK(order!P85,order!P$3:P$554,0),"")</f>
        <v/>
      </c>
      <c r="Q85" s="4" t="str">
        <f ca="1">IFERROR(RANK(order!Q85,order!Q$3:Q$554,0),"")</f>
        <v/>
      </c>
      <c r="R85" s="4" t="str">
        <f ca="1">IFERROR(RANK(order!R85,order!R$3:R$554,0),"")</f>
        <v/>
      </c>
      <c r="S85" s="10" t="str">
        <f ca="1">IFERROR(RANK(order!S85,order!S$3:S$554,0),"")</f>
        <v/>
      </c>
      <c r="T85" s="10" t="str">
        <f ca="1">IFERROR(RANK(order!T85,order!T$3:T$554,0),"")</f>
        <v/>
      </c>
      <c r="U85" s="10" t="str">
        <f ca="1">IFERROR(RANK(order!U85,order!U$3:U$554,0),"")</f>
        <v/>
      </c>
      <c r="V85" s="4" t="str">
        <f ca="1">IFERROR(RANK(order!V85,order!V$3:V$554,0),"")</f>
        <v/>
      </c>
      <c r="W85" s="4" t="str">
        <f ca="1">IFERROR(RANK(order!W85,order!W$3:W$554,0),"")</f>
        <v/>
      </c>
      <c r="X85" s="4" t="str">
        <f ca="1">IFERROR(RANK(order!X85,order!X$3:X$554,0),"")</f>
        <v/>
      </c>
      <c r="Y85" s="10" t="str">
        <f ca="1">IFERROR(RANK(order!Y85,order!Y$3:Y$554,0),"")</f>
        <v/>
      </c>
      <c r="Z85" s="10" t="str">
        <f ca="1">IFERROR(RANK(order!Z85,order!Z$3:Z$554,0),"")</f>
        <v/>
      </c>
      <c r="AA85" s="10" t="str">
        <f ca="1">IFERROR(RANK(order!AA85,order!AA$3:AA$554,0),"")</f>
        <v/>
      </c>
      <c r="AB85" s="4" t="str">
        <f ca="1">IFERROR(RANK(order!AB85,order!AB$3:AB$554,0),"")</f>
        <v/>
      </c>
      <c r="AC85" s="4" t="str">
        <f ca="1">IFERROR(RANK(order!AC85,order!AC$3:AC$554,0),"")</f>
        <v/>
      </c>
      <c r="AD85" s="4" t="str">
        <f ca="1">IFERROR(RANK(order!AD85,order!AD$3:AD$554,0),"")</f>
        <v/>
      </c>
      <c r="AE85" s="10" t="str">
        <f ca="1">IFERROR(RANK(order!AE85,order!AE$3:AE$554,0),"")</f>
        <v/>
      </c>
      <c r="AF85" s="10" t="str">
        <f ca="1">IFERROR(RANK(order!AF85,order!AF$3:AF$554,0),"")</f>
        <v/>
      </c>
      <c r="AG85" s="10" t="str">
        <f ca="1">IFERROR(RANK(order!AG85,order!AG$3:AG$554,0),"")</f>
        <v/>
      </c>
      <c r="AH85" s="4" t="str">
        <f ca="1">IFERROR(RANK(order!AH85,order!AH$3:AH$554,0),"")</f>
        <v/>
      </c>
      <c r="AI85" s="4" t="str">
        <f ca="1">IFERROR(RANK(order!AI85,order!AI$3:AI$554,0),"")</f>
        <v/>
      </c>
      <c r="AJ85" s="4" t="str">
        <f ca="1">IFERROR(RANK(order!AJ85,order!AJ$3:AJ$554,0),"")</f>
        <v/>
      </c>
      <c r="AK85" s="10" t="str">
        <f ca="1">IFERROR(RANK(order!AK85,order!AK$3:AK$554,0),"")</f>
        <v/>
      </c>
      <c r="AL85" s="10" t="str">
        <f ca="1">IFERROR(RANK(order!AL85,order!AL$3:AL$554,0),"")</f>
        <v/>
      </c>
      <c r="AM85" s="10" t="str">
        <f ca="1">IFERROR(RANK(order!AM85,order!AM$3:AM$554,0),"")</f>
        <v/>
      </c>
      <c r="AN85" s="4" t="str">
        <f ca="1">IFERROR(RANK(order!AN85,order!AN$3:AN$554,0),"")</f>
        <v/>
      </c>
      <c r="AO85" s="4" t="str">
        <f ca="1">IFERROR(RANK(order!AO85,order!AO$3:AO$554,0),"")</f>
        <v/>
      </c>
      <c r="AP85" s="4" t="str">
        <f ca="1">IFERROR(RANK(order!AP85,order!AP$3:AP$554,0),"")</f>
        <v/>
      </c>
      <c r="AQ85" s="10" t="str">
        <f ca="1">IFERROR(RANK(order!AQ85,order!AQ$3:AQ$554,0),"")</f>
        <v/>
      </c>
      <c r="AR85" s="10" t="str">
        <f ca="1">IFERROR(RANK(order!AR85,order!AR$3:AR$554,0),"")</f>
        <v/>
      </c>
      <c r="AS85" s="10" t="str">
        <f ca="1">IFERROR(RANK(order!AS85,order!AS$3:AS$554,0),"")</f>
        <v/>
      </c>
      <c r="AT85" s="4" t="str">
        <f ca="1">IFERROR(RANK(order!AT85,order!AT$3:AT$554,0),"")</f>
        <v/>
      </c>
      <c r="AU85" s="4" t="str">
        <f ca="1">IFERROR(RANK(order!AU85,order!AU$3:AU$554,0),"")</f>
        <v/>
      </c>
      <c r="AV85" s="4" t="str">
        <f ca="1">IFERROR(RANK(order!AV85,order!AV$3:AV$554,0),"")</f>
        <v/>
      </c>
      <c r="AW85" s="10" t="str">
        <f ca="1">IFERROR(RANK(order!AW85,order!AW$3:AW$554,0),"")</f>
        <v/>
      </c>
      <c r="AX85" s="10" t="str">
        <f ca="1">IFERROR(RANK(order!AX85,order!AX$3:AX$554,0),"")</f>
        <v/>
      </c>
      <c r="AY85" s="10" t="str">
        <f ca="1">IFERROR(RANK(order!AY85,order!AY$3:AY$554,0),"")</f>
        <v/>
      </c>
      <c r="AZ85" s="4" t="str">
        <f ca="1">IFERROR(RANK(order!AZ85,order!AZ$3:AZ$554,0),"")</f>
        <v/>
      </c>
      <c r="BA85" s="4" t="str">
        <f ca="1">IFERROR(RANK(order!BA85,order!BA$3:BA$554,0),"")</f>
        <v/>
      </c>
      <c r="BB85" s="4" t="str">
        <f ca="1">IFERROR(RANK(order!BB85,order!BB$3:BB$554,0),"")</f>
        <v/>
      </c>
      <c r="BC85" s="10" t="str">
        <f ca="1">IFERROR(RANK(order!BC85,order!BC$3:BC$554,0),"")</f>
        <v/>
      </c>
      <c r="BD85" s="10" t="str">
        <f ca="1">IFERROR(RANK(order!BD85,order!BD$3:BD$554,0),"")</f>
        <v/>
      </c>
      <c r="BE85" s="10" t="str">
        <f ca="1">IFERROR(RANK(order!BE85,order!BE$3:BE$554,0),"")</f>
        <v/>
      </c>
      <c r="BF85" s="4">
        <f ca="1">IFERROR(RANK(order!BF85,order!BF$3:BF$554,0),"")</f>
        <v>3</v>
      </c>
      <c r="BG85" s="4" t="str">
        <f ca="1">IFERROR(RANK(order!BG85,order!BG$3:BG$554,0),"")</f>
        <v/>
      </c>
      <c r="BH85" s="4">
        <f ca="1">IFERROR(RANK(order!BH85,order!BH$3:BH$554,0),"")</f>
        <v>6</v>
      </c>
      <c r="BI85" s="10" t="str">
        <f ca="1">IFERROR(RANK(order!BI85,order!BI$3:BI$554,0),"")</f>
        <v/>
      </c>
      <c r="BJ85" s="10">
        <f ca="1">IFERROR(RANK(order!BJ85,order!BJ$3:BJ$554,0),"")</f>
        <v>3</v>
      </c>
      <c r="BK85" s="10">
        <f ca="1">IFERROR(RANK(order!BK85,order!BK$3:BK$554,0),"")</f>
        <v>6</v>
      </c>
      <c r="BL85" s="4" t="str">
        <f ca="1">IFERROR(RANK(order!BL85,order!BL$3:BL$554,0),"")</f>
        <v/>
      </c>
      <c r="BM85" s="4" t="str">
        <f ca="1">IFERROR(RANK(order!BM85,order!BM$3:BM$554,0),"")</f>
        <v/>
      </c>
      <c r="BN85" s="4" t="str">
        <f ca="1">IFERROR(RANK(order!BN85,order!BN$3:BN$554,0),"")</f>
        <v/>
      </c>
      <c r="BO85" s="10" t="str">
        <f ca="1">IFERROR(RANK(order!BO85,order!BO$3:BO$554,0),"")</f>
        <v/>
      </c>
      <c r="BP85" s="10" t="str">
        <f ca="1">IFERROR(RANK(order!BP85,order!BP$3:BP$554,0),"")</f>
        <v/>
      </c>
      <c r="BQ85" s="10" t="str">
        <f ca="1">IFERROR(RANK(order!BQ85,order!BQ$3:BQ$554,0),"")</f>
        <v/>
      </c>
      <c r="BR85" s="4" t="str">
        <f ca="1">IFERROR(RANK(order!BR85,order!BR$3:BR$554,0),"")</f>
        <v/>
      </c>
      <c r="BS85" s="4" t="str">
        <f ca="1">IFERROR(RANK(order!BS85,order!BS$3:BS$554,0),"")</f>
        <v/>
      </c>
      <c r="BT85" s="4" t="str">
        <f ca="1">IFERROR(RANK(order!BT85,order!BT$3:BT$554,0),"")</f>
        <v/>
      </c>
      <c r="BU85" s="95">
        <f t="shared" si="157"/>
        <v>83</v>
      </c>
      <c r="BV85" s="35" t="str">
        <f t="shared" si="158"/>
        <v>E1</v>
      </c>
      <c r="BW85" s="55">
        <f t="shared" ca="1" si="81"/>
        <v>43358</v>
      </c>
      <c r="BX85" s="56" t="str">
        <f t="shared" ca="1" si="82"/>
        <v>Sheffield Weds</v>
      </c>
      <c r="BY85" s="56" t="str">
        <f t="shared" ca="1" si="83"/>
        <v>Stoke</v>
      </c>
      <c r="BZ85" s="57">
        <f t="shared" ca="1" si="84"/>
        <v>2</v>
      </c>
      <c r="CA85" s="57">
        <f t="shared" ca="1" si="85"/>
        <v>2</v>
      </c>
      <c r="CB85" s="58" t="str">
        <f t="shared" ca="1" si="86"/>
        <v>D</v>
      </c>
      <c r="CC85" s="57">
        <f t="shared" ca="1" si="87"/>
        <v>1</v>
      </c>
      <c r="CD85" s="57">
        <f t="shared" ca="1" si="88"/>
        <v>2</v>
      </c>
      <c r="CE85" s="58" t="str">
        <f t="shared" ca="1" si="89"/>
        <v>A</v>
      </c>
      <c r="CF85" s="59" t="str">
        <f t="shared" ca="1" si="90"/>
        <v>G Eltringham</v>
      </c>
      <c r="CG85" s="57">
        <f t="shared" ca="1" si="91"/>
        <v>12</v>
      </c>
      <c r="CH85" s="57">
        <f t="shared" ca="1" si="92"/>
        <v>14</v>
      </c>
      <c r="CI85" s="57">
        <f t="shared" ca="1" si="93"/>
        <v>4</v>
      </c>
      <c r="CJ85" s="57">
        <f t="shared" ca="1" si="94"/>
        <v>4</v>
      </c>
      <c r="CK85" s="57">
        <f t="shared" ca="1" si="95"/>
        <v>11</v>
      </c>
      <c r="CL85" s="57">
        <f t="shared" ca="1" si="96"/>
        <v>7</v>
      </c>
      <c r="CM85" s="57">
        <f t="shared" ca="1" si="97"/>
        <v>7</v>
      </c>
      <c r="CN85" s="57">
        <f t="shared" ca="1" si="98"/>
        <v>13</v>
      </c>
      <c r="CO85" s="57">
        <f t="shared" ca="1" si="99"/>
        <v>1</v>
      </c>
      <c r="CP85" s="57">
        <f t="shared" ca="1" si="100"/>
        <v>0</v>
      </c>
      <c r="CQ85" s="57">
        <f t="shared" ca="1" si="101"/>
        <v>0</v>
      </c>
      <c r="CR85" s="57">
        <f t="shared" ca="1" si="102"/>
        <v>0</v>
      </c>
      <c r="CS85" s="60">
        <f t="shared" ca="1" si="103"/>
        <v>3</v>
      </c>
      <c r="CT85" s="60">
        <f t="shared" ca="1" si="104"/>
        <v>3.4</v>
      </c>
      <c r="CU85" s="60">
        <f t="shared" ca="1" si="105"/>
        <v>2.5</v>
      </c>
      <c r="CV85" s="60">
        <f t="shared" ca="1" si="106"/>
        <v>3.08</v>
      </c>
      <c r="CW85" s="60">
        <f t="shared" ca="1" si="107"/>
        <v>3.29</v>
      </c>
      <c r="CX85" s="60">
        <f t="shared" ca="1" si="108"/>
        <v>2.4900000000000002</v>
      </c>
      <c r="CY85" s="60">
        <f t="shared" ca="1" si="109"/>
        <v>2</v>
      </c>
      <c r="CZ85" s="60">
        <f t="shared" ca="1" si="110"/>
        <v>1.81</v>
      </c>
      <c r="DA85" s="65">
        <f t="shared" ca="1" si="111"/>
        <v>4</v>
      </c>
      <c r="DB85" s="65">
        <f t="shared" ca="1" si="112"/>
        <v>3</v>
      </c>
      <c r="DC85" s="65">
        <f t="shared" ca="1" si="113"/>
        <v>1</v>
      </c>
      <c r="DD85" s="65">
        <f t="shared" ca="1" si="114"/>
        <v>1</v>
      </c>
      <c r="DE85" s="65">
        <f t="shared" ca="1" si="115"/>
        <v>0</v>
      </c>
      <c r="DF85" s="66" t="str">
        <f t="shared" ca="1" si="116"/>
        <v>H</v>
      </c>
      <c r="DG85" s="66" t="str">
        <f t="shared" ca="1" si="117"/>
        <v>A-D</v>
      </c>
      <c r="DH85" s="66" t="str">
        <f t="shared" ca="1" si="118"/>
        <v>D22</v>
      </c>
      <c r="DI85" s="66" t="str">
        <f t="shared" ca="1" si="119"/>
        <v>A12</v>
      </c>
      <c r="DJ85" s="66" t="str">
        <f t="shared" ca="1" si="120"/>
        <v>H10</v>
      </c>
      <c r="DK85" s="65" t="str">
        <f t="shared" ca="1" si="121"/>
        <v>Yes</v>
      </c>
      <c r="DL85" s="65">
        <f t="shared" ca="1" si="122"/>
        <v>1</v>
      </c>
      <c r="DM85" s="65">
        <f t="shared" ca="1" si="123"/>
        <v>0</v>
      </c>
      <c r="DN85" s="65">
        <f t="shared" ca="1" si="124"/>
        <v>0</v>
      </c>
      <c r="DO85" s="65">
        <f t="shared" ca="1" si="125"/>
        <v>0</v>
      </c>
      <c r="DP85" s="65">
        <f t="shared" ca="1" si="126"/>
        <v>0</v>
      </c>
      <c r="DQ85" s="65">
        <f t="shared" ca="1" si="127"/>
        <v>0</v>
      </c>
      <c r="DR85" s="69">
        <f t="shared" ca="1" si="128"/>
        <v>-1</v>
      </c>
      <c r="DS85" s="69">
        <f t="shared" ca="1" si="129"/>
        <v>2.4</v>
      </c>
      <c r="DT85" s="69">
        <f t="shared" ca="1" si="130"/>
        <v>-1</v>
      </c>
      <c r="DU85" s="69">
        <f t="shared" ca="1" si="131"/>
        <v>-1</v>
      </c>
      <c r="DV85" s="69">
        <f t="shared" ca="1" si="132"/>
        <v>2.29</v>
      </c>
      <c r="DW85" s="69">
        <f t="shared" ca="1" si="133"/>
        <v>-1</v>
      </c>
      <c r="DX85" s="69">
        <f t="shared" ca="1" si="134"/>
        <v>1</v>
      </c>
      <c r="DY85" s="69">
        <f t="shared" ca="1" si="135"/>
        <v>-1</v>
      </c>
      <c r="DZ85" s="72">
        <f t="shared" ca="1" si="136"/>
        <v>102.74509803921569</v>
      </c>
      <c r="EA85" s="72">
        <f t="shared" ca="1" si="137"/>
        <v>103.02331181592908</v>
      </c>
      <c r="EB85" s="72">
        <f t="shared" ca="1" si="138"/>
        <v>105.24861878453038</v>
      </c>
      <c r="EC85" s="65">
        <f t="shared" ca="1" si="139"/>
        <v>0</v>
      </c>
      <c r="ED85" s="65">
        <f t="shared" ca="1" si="140"/>
        <v>0</v>
      </c>
      <c r="EE85" s="65">
        <f t="shared" ca="1" si="141"/>
        <v>0</v>
      </c>
      <c r="EF85" s="65">
        <f t="shared" ca="1" si="142"/>
        <v>0</v>
      </c>
      <c r="EG85" s="65">
        <f t="shared" ca="1" si="143"/>
        <v>0</v>
      </c>
      <c r="EH85" s="65">
        <f t="shared" ca="1" si="144"/>
        <v>0</v>
      </c>
      <c r="EI85" s="429" t="str">
        <f t="shared" ca="1" si="145"/>
        <v>Yes</v>
      </c>
      <c r="EJ85" s="428" t="str">
        <f t="shared" ca="1" si="146"/>
        <v>F</v>
      </c>
      <c r="EK85" s="428" t="str">
        <f t="shared" ca="1" si="147"/>
        <v>Over</v>
      </c>
      <c r="EL85" s="65" t="str">
        <f t="shared" ca="1" si="148"/>
        <v>Yes</v>
      </c>
      <c r="EM85" s="65" t="str">
        <f t="shared" ca="1" si="149"/>
        <v>No</v>
      </c>
      <c r="EN85" s="65">
        <f t="shared" ca="1" si="150"/>
        <v>10</v>
      </c>
      <c r="EO85" s="433">
        <f t="shared" ca="1" si="151"/>
        <v>1</v>
      </c>
      <c r="EP85" s="433">
        <f t="shared" ca="1" si="152"/>
        <v>0</v>
      </c>
      <c r="EQ85" s="433">
        <f t="shared" ca="1" si="153"/>
        <v>20</v>
      </c>
      <c r="ER85" s="433">
        <f t="shared" ca="1" si="154"/>
        <v>26</v>
      </c>
      <c r="ES85" s="433">
        <f t="shared" ca="1" si="155"/>
        <v>8</v>
      </c>
      <c r="ET85" s="433">
        <f t="shared" ca="1" si="156"/>
        <v>18</v>
      </c>
      <c r="EU85" s="433">
        <f ca="1">IF(OR(CO85="",CQ85=""),"",Discipline!$P$3*CO85+Discipline!$X$3*CQ85)</f>
        <v>10</v>
      </c>
      <c r="EV85" s="433">
        <f ca="1">IF(OR(CP85="",CR85=""),"",Discipline!$P$3*CP85+Discipline!$X$3*CR85)</f>
        <v>0</v>
      </c>
    </row>
    <row r="86" spans="1:152" x14ac:dyDescent="0.25">
      <c r="A86" s="10" t="str">
        <f ca="1">IFERROR(RANK(order!A86,order!A$3:A$554,0),"")</f>
        <v/>
      </c>
      <c r="B86" s="10" t="str">
        <f ca="1">IFERROR(RANK(order!B86,order!B$3:B$554,0),"")</f>
        <v/>
      </c>
      <c r="C86" s="10" t="str">
        <f ca="1">IFERROR(RANK(order!C86,order!C$3:C$554,0),"")</f>
        <v/>
      </c>
      <c r="D86" s="4" t="str">
        <f ca="1">IFERROR(RANK(order!D86,order!D$3:D$554,0),"")</f>
        <v/>
      </c>
      <c r="E86" s="4" t="str">
        <f ca="1">IFERROR(RANK(order!E86,order!E$3:E$554,0),"")</f>
        <v/>
      </c>
      <c r="F86" s="4" t="str">
        <f ca="1">IFERROR(RANK(order!F86,order!F$3:F$554,0),"")</f>
        <v/>
      </c>
      <c r="G86" s="10" t="str">
        <f ca="1">IFERROR(RANK(order!G86,order!G$3:G$554,0),"")</f>
        <v/>
      </c>
      <c r="H86" s="10" t="str">
        <f ca="1">IFERROR(RANK(order!H86,order!H$3:H$554,0),"")</f>
        <v/>
      </c>
      <c r="I86" s="10" t="str">
        <f ca="1">IFERROR(RANK(order!I86,order!I$3:I$554,0),"")</f>
        <v/>
      </c>
      <c r="J86" s="4" t="str">
        <f ca="1">IFERROR(RANK(order!J86,order!J$3:J$554,0),"")</f>
        <v/>
      </c>
      <c r="K86" s="4" t="str">
        <f ca="1">IFERROR(RANK(order!K86,order!K$3:K$554,0),"")</f>
        <v/>
      </c>
      <c r="L86" s="4" t="str">
        <f ca="1">IFERROR(RANK(order!L86,order!L$3:L$554,0),"")</f>
        <v/>
      </c>
      <c r="M86" s="10" t="str">
        <f ca="1">IFERROR(RANK(order!M86,order!M$3:M$554,0),"")</f>
        <v/>
      </c>
      <c r="N86" s="10" t="str">
        <f ca="1">IFERROR(RANK(order!N86,order!N$3:N$554,0),"")</f>
        <v/>
      </c>
      <c r="O86" s="10" t="str">
        <f ca="1">IFERROR(RANK(order!O86,order!O$3:O$554,0),"")</f>
        <v/>
      </c>
      <c r="P86" s="4" t="str">
        <f ca="1">IFERROR(RANK(order!P86,order!P$3:P$554,0),"")</f>
        <v/>
      </c>
      <c r="Q86" s="4" t="str">
        <f ca="1">IFERROR(RANK(order!Q86,order!Q$3:Q$554,0),"")</f>
        <v/>
      </c>
      <c r="R86" s="4" t="str">
        <f ca="1">IFERROR(RANK(order!R86,order!R$3:R$554,0),"")</f>
        <v/>
      </c>
      <c r="S86" s="10" t="str">
        <f ca="1">IFERROR(RANK(order!S86,order!S$3:S$554,0),"")</f>
        <v/>
      </c>
      <c r="T86" s="10" t="str">
        <f ca="1">IFERROR(RANK(order!T86,order!T$3:T$554,0),"")</f>
        <v/>
      </c>
      <c r="U86" s="10" t="str">
        <f ca="1">IFERROR(RANK(order!U86,order!U$3:U$554,0),"")</f>
        <v/>
      </c>
      <c r="V86" s="4" t="str">
        <f ca="1">IFERROR(RANK(order!V86,order!V$3:V$554,0),"")</f>
        <v/>
      </c>
      <c r="W86" s="4" t="str">
        <f ca="1">IFERROR(RANK(order!W86,order!W$3:W$554,0),"")</f>
        <v/>
      </c>
      <c r="X86" s="4" t="str">
        <f ca="1">IFERROR(RANK(order!X86,order!X$3:X$554,0),"")</f>
        <v/>
      </c>
      <c r="Y86" s="10" t="str">
        <f ca="1">IFERROR(RANK(order!Y86,order!Y$3:Y$554,0),"")</f>
        <v/>
      </c>
      <c r="Z86" s="10" t="str">
        <f ca="1">IFERROR(RANK(order!Z86,order!Z$3:Z$554,0),"")</f>
        <v/>
      </c>
      <c r="AA86" s="10" t="str">
        <f ca="1">IFERROR(RANK(order!AA86,order!AA$3:AA$554,0),"")</f>
        <v/>
      </c>
      <c r="AB86" s="4" t="str">
        <f ca="1">IFERROR(RANK(order!AB86,order!AB$3:AB$554,0),"")</f>
        <v/>
      </c>
      <c r="AC86" s="4" t="str">
        <f ca="1">IFERROR(RANK(order!AC86,order!AC$3:AC$554,0),"")</f>
        <v/>
      </c>
      <c r="AD86" s="4" t="str">
        <f ca="1">IFERROR(RANK(order!AD86,order!AD$3:AD$554,0),"")</f>
        <v/>
      </c>
      <c r="AE86" s="10" t="str">
        <f ca="1">IFERROR(RANK(order!AE86,order!AE$3:AE$554,0),"")</f>
        <v/>
      </c>
      <c r="AF86" s="10" t="str">
        <f ca="1">IFERROR(RANK(order!AF86,order!AF$3:AF$554,0),"")</f>
        <v/>
      </c>
      <c r="AG86" s="10" t="str">
        <f ca="1">IFERROR(RANK(order!AG86,order!AG$3:AG$554,0),"")</f>
        <v/>
      </c>
      <c r="AH86" s="4" t="str">
        <f ca="1">IFERROR(RANK(order!AH86,order!AH$3:AH$554,0),"")</f>
        <v/>
      </c>
      <c r="AI86" s="4" t="str">
        <f ca="1">IFERROR(RANK(order!AI86,order!AI$3:AI$554,0),"")</f>
        <v/>
      </c>
      <c r="AJ86" s="4" t="str">
        <f ca="1">IFERROR(RANK(order!AJ86,order!AJ$3:AJ$554,0),"")</f>
        <v/>
      </c>
      <c r="AK86" s="10" t="str">
        <f ca="1">IFERROR(RANK(order!AK86,order!AK$3:AK$554,0),"")</f>
        <v/>
      </c>
      <c r="AL86" s="10" t="str">
        <f ca="1">IFERROR(RANK(order!AL86,order!AL$3:AL$554,0),"")</f>
        <v/>
      </c>
      <c r="AM86" s="10" t="str">
        <f ca="1">IFERROR(RANK(order!AM86,order!AM$3:AM$554,0),"")</f>
        <v/>
      </c>
      <c r="AN86" s="4" t="str">
        <f ca="1">IFERROR(RANK(order!AN86,order!AN$3:AN$554,0),"")</f>
        <v/>
      </c>
      <c r="AO86" s="4">
        <f ca="1">IFERROR(RANK(order!AO86,order!AO$3:AO$554,0),"")</f>
        <v>3</v>
      </c>
      <c r="AP86" s="4">
        <f ca="1">IFERROR(RANK(order!AP86,order!AP$3:AP$554,0),"")</f>
        <v>6</v>
      </c>
      <c r="AQ86" s="10" t="str">
        <f ca="1">IFERROR(RANK(order!AQ86,order!AQ$3:AQ$554,0),"")</f>
        <v/>
      </c>
      <c r="AR86" s="10" t="str">
        <f ca="1">IFERROR(RANK(order!AR86,order!AR$3:AR$554,0),"")</f>
        <v/>
      </c>
      <c r="AS86" s="10" t="str">
        <f ca="1">IFERROR(RANK(order!AS86,order!AS$3:AS$554,0),"")</f>
        <v/>
      </c>
      <c r="AT86" s="4" t="str">
        <f ca="1">IFERROR(RANK(order!AT86,order!AT$3:AT$554,0),"")</f>
        <v/>
      </c>
      <c r="AU86" s="4" t="str">
        <f ca="1">IFERROR(RANK(order!AU86,order!AU$3:AU$554,0),"")</f>
        <v/>
      </c>
      <c r="AV86" s="4" t="str">
        <f ca="1">IFERROR(RANK(order!AV86,order!AV$3:AV$554,0),"")</f>
        <v/>
      </c>
      <c r="AW86" s="10" t="str">
        <f ca="1">IFERROR(RANK(order!AW86,order!AW$3:AW$554,0),"")</f>
        <v/>
      </c>
      <c r="AX86" s="10" t="str">
        <f ca="1">IFERROR(RANK(order!AX86,order!AX$3:AX$554,0),"")</f>
        <v/>
      </c>
      <c r="AY86" s="10" t="str">
        <f ca="1">IFERROR(RANK(order!AY86,order!AY$3:AY$554,0),"")</f>
        <v/>
      </c>
      <c r="AZ86" s="4" t="str">
        <f ca="1">IFERROR(RANK(order!AZ86,order!AZ$3:AZ$554,0),"")</f>
        <v/>
      </c>
      <c r="BA86" s="4" t="str">
        <f ca="1">IFERROR(RANK(order!BA86,order!BA$3:BA$554,0),"")</f>
        <v/>
      </c>
      <c r="BB86" s="4" t="str">
        <f ca="1">IFERROR(RANK(order!BB86,order!BB$3:BB$554,0),"")</f>
        <v/>
      </c>
      <c r="BC86" s="10" t="str">
        <f ca="1">IFERROR(RANK(order!BC86,order!BC$3:BC$554,0),"")</f>
        <v/>
      </c>
      <c r="BD86" s="10" t="str">
        <f ca="1">IFERROR(RANK(order!BD86,order!BD$3:BD$554,0),"")</f>
        <v/>
      </c>
      <c r="BE86" s="10" t="str">
        <f ca="1">IFERROR(RANK(order!BE86,order!BE$3:BE$554,0),"")</f>
        <v/>
      </c>
      <c r="BF86" s="4" t="str">
        <f ca="1">IFERROR(RANK(order!BF86,order!BF$3:BF$554,0),"")</f>
        <v/>
      </c>
      <c r="BG86" s="4" t="str">
        <f ca="1">IFERROR(RANK(order!BG86,order!BG$3:BG$554,0),"")</f>
        <v/>
      </c>
      <c r="BH86" s="4" t="str">
        <f ca="1">IFERROR(RANK(order!BH86,order!BH$3:BH$554,0),"")</f>
        <v/>
      </c>
      <c r="BI86" s="10" t="str">
        <f ca="1">IFERROR(RANK(order!BI86,order!BI$3:BI$554,0),"")</f>
        <v/>
      </c>
      <c r="BJ86" s="10" t="str">
        <f ca="1">IFERROR(RANK(order!BJ86,order!BJ$3:BJ$554,0),"")</f>
        <v/>
      </c>
      <c r="BK86" s="10" t="str">
        <f ca="1">IFERROR(RANK(order!BK86,order!BK$3:BK$554,0),"")</f>
        <v/>
      </c>
      <c r="BL86" s="4">
        <f ca="1">IFERROR(RANK(order!BL86,order!BL$3:BL$554,0),"")</f>
        <v>3</v>
      </c>
      <c r="BM86" s="4" t="str">
        <f ca="1">IFERROR(RANK(order!BM86,order!BM$3:BM$554,0),"")</f>
        <v/>
      </c>
      <c r="BN86" s="4">
        <f ca="1">IFERROR(RANK(order!BN86,order!BN$3:BN$554,0),"")</f>
        <v>6</v>
      </c>
      <c r="BO86" s="10" t="str">
        <f ca="1">IFERROR(RANK(order!BO86,order!BO$3:BO$554,0),"")</f>
        <v/>
      </c>
      <c r="BP86" s="10" t="str">
        <f ca="1">IFERROR(RANK(order!BP86,order!BP$3:BP$554,0),"")</f>
        <v/>
      </c>
      <c r="BQ86" s="10" t="str">
        <f ca="1">IFERROR(RANK(order!BQ86,order!BQ$3:BQ$554,0),"")</f>
        <v/>
      </c>
      <c r="BR86" s="4" t="str">
        <f ca="1">IFERROR(RANK(order!BR86,order!BR$3:BR$554,0),"")</f>
        <v/>
      </c>
      <c r="BS86" s="4" t="str">
        <f ca="1">IFERROR(RANK(order!BS86,order!BS$3:BS$554,0),"")</f>
        <v/>
      </c>
      <c r="BT86" s="4" t="str">
        <f ca="1">IFERROR(RANK(order!BT86,order!BT$3:BT$554,0),"")</f>
        <v/>
      </c>
      <c r="BU86" s="95">
        <f t="shared" si="157"/>
        <v>84</v>
      </c>
      <c r="BV86" s="35" t="str">
        <f t="shared" si="158"/>
        <v>E1</v>
      </c>
      <c r="BW86" s="55">
        <f t="shared" ca="1" si="81"/>
        <v>43358</v>
      </c>
      <c r="BX86" s="56" t="str">
        <f t="shared" ca="1" si="82"/>
        <v>Swansea</v>
      </c>
      <c r="BY86" s="56" t="str">
        <f t="shared" ca="1" si="83"/>
        <v>Nott'm Forest</v>
      </c>
      <c r="BZ86" s="57">
        <f t="shared" ca="1" si="84"/>
        <v>0</v>
      </c>
      <c r="CA86" s="57">
        <f t="shared" ca="1" si="85"/>
        <v>0</v>
      </c>
      <c r="CB86" s="58" t="str">
        <f t="shared" ca="1" si="86"/>
        <v>D</v>
      </c>
      <c r="CC86" s="57">
        <f t="shared" ca="1" si="87"/>
        <v>0</v>
      </c>
      <c r="CD86" s="57">
        <f t="shared" ca="1" si="88"/>
        <v>0</v>
      </c>
      <c r="CE86" s="58" t="str">
        <f t="shared" ca="1" si="89"/>
        <v>D</v>
      </c>
      <c r="CF86" s="59" t="str">
        <f t="shared" ca="1" si="90"/>
        <v>S Duncan</v>
      </c>
      <c r="CG86" s="57">
        <f t="shared" ca="1" si="91"/>
        <v>5</v>
      </c>
      <c r="CH86" s="57">
        <f t="shared" ca="1" si="92"/>
        <v>16</v>
      </c>
      <c r="CI86" s="57">
        <f t="shared" ca="1" si="93"/>
        <v>2</v>
      </c>
      <c r="CJ86" s="57">
        <f t="shared" ca="1" si="94"/>
        <v>4</v>
      </c>
      <c r="CK86" s="57">
        <f t="shared" ca="1" si="95"/>
        <v>4</v>
      </c>
      <c r="CL86" s="57">
        <f t="shared" ca="1" si="96"/>
        <v>13</v>
      </c>
      <c r="CM86" s="57">
        <f t="shared" ca="1" si="97"/>
        <v>3</v>
      </c>
      <c r="CN86" s="57">
        <f t="shared" ca="1" si="98"/>
        <v>10</v>
      </c>
      <c r="CO86" s="57">
        <f t="shared" ca="1" si="99"/>
        <v>0</v>
      </c>
      <c r="CP86" s="57">
        <f t="shared" ca="1" si="100"/>
        <v>3</v>
      </c>
      <c r="CQ86" s="57">
        <f t="shared" ca="1" si="101"/>
        <v>0</v>
      </c>
      <c r="CR86" s="57">
        <f t="shared" ca="1" si="102"/>
        <v>0</v>
      </c>
      <c r="CS86" s="60">
        <f t="shared" ca="1" si="103"/>
        <v>2.2999999999999998</v>
      </c>
      <c r="CT86" s="60">
        <f t="shared" ca="1" si="104"/>
        <v>3.4</v>
      </c>
      <c r="CU86" s="60">
        <f t="shared" ca="1" si="105"/>
        <v>3.4</v>
      </c>
      <c r="CV86" s="60">
        <f t="shared" ca="1" si="106"/>
        <v>2.25</v>
      </c>
      <c r="CW86" s="60">
        <f t="shared" ca="1" si="107"/>
        <v>3.39</v>
      </c>
      <c r="CX86" s="60">
        <f t="shared" ca="1" si="108"/>
        <v>3.45</v>
      </c>
      <c r="CY86" s="60">
        <f t="shared" ca="1" si="109"/>
        <v>2.0099999999999998</v>
      </c>
      <c r="CZ86" s="60">
        <f t="shared" ca="1" si="110"/>
        <v>1.79</v>
      </c>
      <c r="DA86" s="65">
        <f t="shared" ca="1" si="111"/>
        <v>0</v>
      </c>
      <c r="DB86" s="65">
        <f t="shared" ca="1" si="112"/>
        <v>0</v>
      </c>
      <c r="DC86" s="65">
        <f t="shared" ca="1" si="113"/>
        <v>0</v>
      </c>
      <c r="DD86" s="65">
        <f t="shared" ca="1" si="114"/>
        <v>0</v>
      </c>
      <c r="DE86" s="65">
        <f t="shared" ca="1" si="115"/>
        <v>0</v>
      </c>
      <c r="DF86" s="66" t="str">
        <f t="shared" ca="1" si="116"/>
        <v>D</v>
      </c>
      <c r="DG86" s="66" t="str">
        <f t="shared" ca="1" si="117"/>
        <v>D-D</v>
      </c>
      <c r="DH86" s="66" t="str">
        <f t="shared" ca="1" si="118"/>
        <v>D00</v>
      </c>
      <c r="DI86" s="66" t="str">
        <f t="shared" ca="1" si="119"/>
        <v>D00</v>
      </c>
      <c r="DJ86" s="66" t="str">
        <f t="shared" ca="1" si="120"/>
        <v>D00</v>
      </c>
      <c r="DK86" s="65" t="str">
        <f t="shared" ca="1" si="121"/>
        <v>No</v>
      </c>
      <c r="DL86" s="65">
        <f t="shared" ca="1" si="122"/>
        <v>0</v>
      </c>
      <c r="DM86" s="65">
        <f t="shared" ca="1" si="123"/>
        <v>0</v>
      </c>
      <c r="DN86" s="65">
        <f t="shared" ca="1" si="124"/>
        <v>0</v>
      </c>
      <c r="DO86" s="65">
        <f t="shared" ca="1" si="125"/>
        <v>0</v>
      </c>
      <c r="DP86" s="65">
        <f t="shared" ca="1" si="126"/>
        <v>0</v>
      </c>
      <c r="DQ86" s="65">
        <f t="shared" ca="1" si="127"/>
        <v>0</v>
      </c>
      <c r="DR86" s="69">
        <f t="shared" ca="1" si="128"/>
        <v>-1</v>
      </c>
      <c r="DS86" s="69">
        <f t="shared" ca="1" si="129"/>
        <v>2.4</v>
      </c>
      <c r="DT86" s="69">
        <f t="shared" ca="1" si="130"/>
        <v>-1</v>
      </c>
      <c r="DU86" s="69">
        <f t="shared" ca="1" si="131"/>
        <v>-1</v>
      </c>
      <c r="DV86" s="69">
        <f t="shared" ca="1" si="132"/>
        <v>2.39</v>
      </c>
      <c r="DW86" s="69">
        <f t="shared" ca="1" si="133"/>
        <v>-1</v>
      </c>
      <c r="DX86" s="69">
        <f t="shared" ca="1" si="134"/>
        <v>-1</v>
      </c>
      <c r="DY86" s="69">
        <f t="shared" ca="1" si="135"/>
        <v>0.79</v>
      </c>
      <c r="DZ86" s="72">
        <f t="shared" ca="1" si="136"/>
        <v>102.30179028132991</v>
      </c>
      <c r="EA86" s="72">
        <f t="shared" ca="1" si="137"/>
        <v>102.92847676456756</v>
      </c>
      <c r="EB86" s="72">
        <f t="shared" ca="1" si="138"/>
        <v>105.61716556880403</v>
      </c>
      <c r="EC86" s="65">
        <f t="shared" ca="1" si="139"/>
        <v>1</v>
      </c>
      <c r="ED86" s="65">
        <f t="shared" ca="1" si="140"/>
        <v>1</v>
      </c>
      <c r="EE86" s="65">
        <f t="shared" ca="1" si="141"/>
        <v>0</v>
      </c>
      <c r="EF86" s="65">
        <f t="shared" ca="1" si="142"/>
        <v>0</v>
      </c>
      <c r="EG86" s="65">
        <f t="shared" ca="1" si="143"/>
        <v>1</v>
      </c>
      <c r="EH86" s="65">
        <f t="shared" ca="1" si="144"/>
        <v>1</v>
      </c>
      <c r="EI86" s="429" t="str">
        <f t="shared" ca="1" si="145"/>
        <v>Yes</v>
      </c>
      <c r="EJ86" s="428" t="str">
        <f t="shared" ca="1" si="146"/>
        <v>E</v>
      </c>
      <c r="EK86" s="428" t="str">
        <f t="shared" ca="1" si="147"/>
        <v>Under</v>
      </c>
      <c r="EL86" s="65" t="str">
        <f t="shared" ca="1" si="148"/>
        <v>No</v>
      </c>
      <c r="EM86" s="65" t="str">
        <f t="shared" ca="1" si="149"/>
        <v>No</v>
      </c>
      <c r="EN86" s="65">
        <f t="shared" ca="1" si="150"/>
        <v>30</v>
      </c>
      <c r="EO86" s="433">
        <f t="shared" ca="1" si="151"/>
        <v>3</v>
      </c>
      <c r="EP86" s="433">
        <f t="shared" ca="1" si="152"/>
        <v>0</v>
      </c>
      <c r="EQ86" s="433">
        <f t="shared" ca="1" si="153"/>
        <v>13</v>
      </c>
      <c r="ER86" s="433">
        <f t="shared" ca="1" si="154"/>
        <v>21</v>
      </c>
      <c r="ES86" s="433">
        <f t="shared" ca="1" si="155"/>
        <v>6</v>
      </c>
      <c r="ET86" s="433">
        <f t="shared" ca="1" si="156"/>
        <v>17</v>
      </c>
      <c r="EU86" s="433">
        <f ca="1">IF(OR(CO86="",CQ86=""),"",Discipline!$P$3*CO86+Discipline!$X$3*CQ86)</f>
        <v>0</v>
      </c>
      <c r="EV86" s="433">
        <f ca="1">IF(OR(CP86="",CR86=""),"",Discipline!$P$3*CP86+Discipline!$X$3*CR86)</f>
        <v>30</v>
      </c>
    </row>
    <row r="87" spans="1:152" x14ac:dyDescent="0.25">
      <c r="A87" s="10">
        <f ca="1">IFERROR(RANK(order!A87,order!A$3:A$554,0),"")</f>
        <v>3</v>
      </c>
      <c r="B87" s="10" t="str">
        <f ca="1">IFERROR(RANK(order!B87,order!B$3:B$554,0),"")</f>
        <v/>
      </c>
      <c r="C87" s="10">
        <f ca="1">IFERROR(RANK(order!C87,order!C$3:C$554,0),"")</f>
        <v>5</v>
      </c>
      <c r="D87" s="4" t="str">
        <f ca="1">IFERROR(RANK(order!D87,order!D$3:D$554,0),"")</f>
        <v/>
      </c>
      <c r="E87" s="4" t="str">
        <f ca="1">IFERROR(RANK(order!E87,order!E$3:E$554,0),"")</f>
        <v/>
      </c>
      <c r="F87" s="4" t="str">
        <f ca="1">IFERROR(RANK(order!F87,order!F$3:F$554,0),"")</f>
        <v/>
      </c>
      <c r="G87" s="10" t="str">
        <f ca="1">IFERROR(RANK(order!G87,order!G$3:G$554,0),"")</f>
        <v/>
      </c>
      <c r="H87" s="10" t="str">
        <f ca="1">IFERROR(RANK(order!H87,order!H$3:H$554,0),"")</f>
        <v/>
      </c>
      <c r="I87" s="10" t="str">
        <f ca="1">IFERROR(RANK(order!I87,order!I$3:I$554,0),"")</f>
        <v/>
      </c>
      <c r="J87" s="4" t="str">
        <f ca="1">IFERROR(RANK(order!J87,order!J$3:J$554,0),"")</f>
        <v/>
      </c>
      <c r="K87" s="4" t="str">
        <f ca="1">IFERROR(RANK(order!K87,order!K$3:K$554,0),"")</f>
        <v/>
      </c>
      <c r="L87" s="4" t="str">
        <f ca="1">IFERROR(RANK(order!L87,order!L$3:L$554,0),"")</f>
        <v/>
      </c>
      <c r="M87" s="10" t="str">
        <f ca="1">IFERROR(RANK(order!M87,order!M$3:M$554,0),"")</f>
        <v/>
      </c>
      <c r="N87" s="10" t="str">
        <f ca="1">IFERROR(RANK(order!N87,order!N$3:N$554,0),"")</f>
        <v/>
      </c>
      <c r="O87" s="10" t="str">
        <f ca="1">IFERROR(RANK(order!O87,order!O$3:O$554,0),"")</f>
        <v/>
      </c>
      <c r="P87" s="4" t="str">
        <f ca="1">IFERROR(RANK(order!P87,order!P$3:P$554,0),"")</f>
        <v/>
      </c>
      <c r="Q87" s="4" t="str">
        <f ca="1">IFERROR(RANK(order!Q87,order!Q$3:Q$554,0),"")</f>
        <v/>
      </c>
      <c r="R87" s="4" t="str">
        <f ca="1">IFERROR(RANK(order!R87,order!R$3:R$554,0),"")</f>
        <v/>
      </c>
      <c r="S87" s="10" t="str">
        <f ca="1">IFERROR(RANK(order!S87,order!S$3:S$554,0),"")</f>
        <v/>
      </c>
      <c r="T87" s="10" t="str">
        <f ca="1">IFERROR(RANK(order!T87,order!T$3:T$554,0),"")</f>
        <v/>
      </c>
      <c r="U87" s="10" t="str">
        <f ca="1">IFERROR(RANK(order!U87,order!U$3:U$554,0),"")</f>
        <v/>
      </c>
      <c r="V87" s="4" t="str">
        <f ca="1">IFERROR(RANK(order!V87,order!V$3:V$554,0),"")</f>
        <v/>
      </c>
      <c r="W87" s="4" t="str">
        <f ca="1">IFERROR(RANK(order!W87,order!W$3:W$554,0),"")</f>
        <v/>
      </c>
      <c r="X87" s="4" t="str">
        <f ca="1">IFERROR(RANK(order!X87,order!X$3:X$554,0),"")</f>
        <v/>
      </c>
      <c r="Y87" s="10" t="str">
        <f ca="1">IFERROR(RANK(order!Y87,order!Y$3:Y$554,0),"")</f>
        <v/>
      </c>
      <c r="Z87" s="10" t="str">
        <f ca="1">IFERROR(RANK(order!Z87,order!Z$3:Z$554,0),"")</f>
        <v/>
      </c>
      <c r="AA87" s="10" t="str">
        <f ca="1">IFERROR(RANK(order!AA87,order!AA$3:AA$554,0),"")</f>
        <v/>
      </c>
      <c r="AB87" s="4" t="str">
        <f ca="1">IFERROR(RANK(order!AB87,order!AB$3:AB$554,0),"")</f>
        <v/>
      </c>
      <c r="AC87" s="4" t="str">
        <f ca="1">IFERROR(RANK(order!AC87,order!AC$3:AC$554,0),"")</f>
        <v/>
      </c>
      <c r="AD87" s="4" t="str">
        <f ca="1">IFERROR(RANK(order!AD87,order!AD$3:AD$554,0),"")</f>
        <v/>
      </c>
      <c r="AE87" s="10" t="str">
        <f ca="1">IFERROR(RANK(order!AE87,order!AE$3:AE$554,0),"")</f>
        <v/>
      </c>
      <c r="AF87" s="10" t="str">
        <f ca="1">IFERROR(RANK(order!AF87,order!AF$3:AF$554,0),"")</f>
        <v/>
      </c>
      <c r="AG87" s="10" t="str">
        <f ca="1">IFERROR(RANK(order!AG87,order!AG$3:AG$554,0),"")</f>
        <v/>
      </c>
      <c r="AH87" s="4" t="str">
        <f ca="1">IFERROR(RANK(order!AH87,order!AH$3:AH$554,0),"")</f>
        <v/>
      </c>
      <c r="AI87" s="4" t="str">
        <f ca="1">IFERROR(RANK(order!AI87,order!AI$3:AI$554,0),"")</f>
        <v/>
      </c>
      <c r="AJ87" s="4" t="str">
        <f ca="1">IFERROR(RANK(order!AJ87,order!AJ$3:AJ$554,0),"")</f>
        <v/>
      </c>
      <c r="AK87" s="10" t="str">
        <f ca="1">IFERROR(RANK(order!AK87,order!AK$3:AK$554,0),"")</f>
        <v/>
      </c>
      <c r="AL87" s="10" t="str">
        <f ca="1">IFERROR(RANK(order!AL87,order!AL$3:AL$554,0),"")</f>
        <v/>
      </c>
      <c r="AM87" s="10" t="str">
        <f ca="1">IFERROR(RANK(order!AM87,order!AM$3:AM$554,0),"")</f>
        <v/>
      </c>
      <c r="AN87" s="4" t="str">
        <f ca="1">IFERROR(RANK(order!AN87,order!AN$3:AN$554,0),"")</f>
        <v/>
      </c>
      <c r="AO87" s="4" t="str">
        <f ca="1">IFERROR(RANK(order!AO87,order!AO$3:AO$554,0),"")</f>
        <v/>
      </c>
      <c r="AP87" s="4" t="str">
        <f ca="1">IFERROR(RANK(order!AP87,order!AP$3:AP$554,0),"")</f>
        <v/>
      </c>
      <c r="AQ87" s="10" t="str">
        <f ca="1">IFERROR(RANK(order!AQ87,order!AQ$3:AQ$554,0),"")</f>
        <v/>
      </c>
      <c r="AR87" s="10" t="str">
        <f ca="1">IFERROR(RANK(order!AR87,order!AR$3:AR$554,0),"")</f>
        <v/>
      </c>
      <c r="AS87" s="10" t="str">
        <f ca="1">IFERROR(RANK(order!AS87,order!AS$3:AS$554,0),"")</f>
        <v/>
      </c>
      <c r="AT87" s="4" t="str">
        <f ca="1">IFERROR(RANK(order!AT87,order!AT$3:AT$554,0),"")</f>
        <v/>
      </c>
      <c r="AU87" s="4" t="str">
        <f ca="1">IFERROR(RANK(order!AU87,order!AU$3:AU$554,0),"")</f>
        <v/>
      </c>
      <c r="AV87" s="4" t="str">
        <f ca="1">IFERROR(RANK(order!AV87,order!AV$3:AV$554,0),"")</f>
        <v/>
      </c>
      <c r="AW87" s="10" t="str">
        <f ca="1">IFERROR(RANK(order!AW87,order!AW$3:AW$554,0),"")</f>
        <v/>
      </c>
      <c r="AX87" s="10" t="str">
        <f ca="1">IFERROR(RANK(order!AX87,order!AX$3:AX$554,0),"")</f>
        <v/>
      </c>
      <c r="AY87" s="10" t="str">
        <f ca="1">IFERROR(RANK(order!AY87,order!AY$3:AY$554,0),"")</f>
        <v/>
      </c>
      <c r="AZ87" s="4" t="str">
        <f ca="1">IFERROR(RANK(order!AZ87,order!AZ$3:AZ$554,0),"")</f>
        <v/>
      </c>
      <c r="BA87" s="4">
        <f ca="1">IFERROR(RANK(order!BA87,order!BA$3:BA$554,0),"")</f>
        <v>3</v>
      </c>
      <c r="BB87" s="4">
        <f ca="1">IFERROR(RANK(order!BB87,order!BB$3:BB$554,0),"")</f>
        <v>5</v>
      </c>
      <c r="BC87" s="10" t="str">
        <f ca="1">IFERROR(RANK(order!BC87,order!BC$3:BC$554,0),"")</f>
        <v/>
      </c>
      <c r="BD87" s="10" t="str">
        <f ca="1">IFERROR(RANK(order!BD87,order!BD$3:BD$554,0),"")</f>
        <v/>
      </c>
      <c r="BE87" s="10" t="str">
        <f ca="1">IFERROR(RANK(order!BE87,order!BE$3:BE$554,0),"")</f>
        <v/>
      </c>
      <c r="BF87" s="4" t="str">
        <f ca="1">IFERROR(RANK(order!BF87,order!BF$3:BF$554,0),"")</f>
        <v/>
      </c>
      <c r="BG87" s="4" t="str">
        <f ca="1">IFERROR(RANK(order!BG87,order!BG$3:BG$554,0),"")</f>
        <v/>
      </c>
      <c r="BH87" s="4" t="str">
        <f ca="1">IFERROR(RANK(order!BH87,order!BH$3:BH$554,0),"")</f>
        <v/>
      </c>
      <c r="BI87" s="10" t="str">
        <f ca="1">IFERROR(RANK(order!BI87,order!BI$3:BI$554,0),"")</f>
        <v/>
      </c>
      <c r="BJ87" s="10" t="str">
        <f ca="1">IFERROR(RANK(order!BJ87,order!BJ$3:BJ$554,0),"")</f>
        <v/>
      </c>
      <c r="BK87" s="10" t="str">
        <f ca="1">IFERROR(RANK(order!BK87,order!BK$3:BK$554,0),"")</f>
        <v/>
      </c>
      <c r="BL87" s="4" t="str">
        <f ca="1">IFERROR(RANK(order!BL87,order!BL$3:BL$554,0),"")</f>
        <v/>
      </c>
      <c r="BM87" s="4" t="str">
        <f ca="1">IFERROR(RANK(order!BM87,order!BM$3:BM$554,0),"")</f>
        <v/>
      </c>
      <c r="BN87" s="4" t="str">
        <f ca="1">IFERROR(RANK(order!BN87,order!BN$3:BN$554,0),"")</f>
        <v/>
      </c>
      <c r="BO87" s="10" t="str">
        <f ca="1">IFERROR(RANK(order!BO87,order!BO$3:BO$554,0),"")</f>
        <v/>
      </c>
      <c r="BP87" s="10" t="str">
        <f ca="1">IFERROR(RANK(order!BP87,order!BP$3:BP$554,0),"")</f>
        <v/>
      </c>
      <c r="BQ87" s="10" t="str">
        <f ca="1">IFERROR(RANK(order!BQ87,order!BQ$3:BQ$554,0),"")</f>
        <v/>
      </c>
      <c r="BR87" s="4" t="str">
        <f ca="1">IFERROR(RANK(order!BR87,order!BR$3:BR$554,0),"")</f>
        <v/>
      </c>
      <c r="BS87" s="4" t="str">
        <f ca="1">IFERROR(RANK(order!BS87,order!BS$3:BS$554,0),"")</f>
        <v/>
      </c>
      <c r="BT87" s="4" t="str">
        <f ca="1">IFERROR(RANK(order!BT87,order!BT$3:BT$554,0),"")</f>
        <v/>
      </c>
      <c r="BU87" s="95">
        <f t="shared" si="157"/>
        <v>85</v>
      </c>
      <c r="BV87" s="35" t="str">
        <f t="shared" si="158"/>
        <v>E1</v>
      </c>
      <c r="BW87" s="55">
        <f t="shared" ca="1" si="81"/>
        <v>43361</v>
      </c>
      <c r="BX87" s="56" t="str">
        <f t="shared" ca="1" si="82"/>
        <v>Aston Villa</v>
      </c>
      <c r="BY87" s="56" t="str">
        <f t="shared" ca="1" si="83"/>
        <v>Rotherham</v>
      </c>
      <c r="BZ87" s="57">
        <f t="shared" ca="1" si="84"/>
        <v>2</v>
      </c>
      <c r="CA87" s="57">
        <f t="shared" ca="1" si="85"/>
        <v>0</v>
      </c>
      <c r="CB87" s="58" t="str">
        <f t="shared" ca="1" si="86"/>
        <v>H</v>
      </c>
      <c r="CC87" s="57">
        <f t="shared" ca="1" si="87"/>
        <v>1</v>
      </c>
      <c r="CD87" s="57">
        <f t="shared" ca="1" si="88"/>
        <v>0</v>
      </c>
      <c r="CE87" s="58" t="str">
        <f t="shared" ca="1" si="89"/>
        <v>H</v>
      </c>
      <c r="CF87" s="59" t="str">
        <f t="shared" ca="1" si="90"/>
        <v>A Davies</v>
      </c>
      <c r="CG87" s="57">
        <f t="shared" ca="1" si="91"/>
        <v>14</v>
      </c>
      <c r="CH87" s="57">
        <f t="shared" ca="1" si="92"/>
        <v>13</v>
      </c>
      <c r="CI87" s="57">
        <f t="shared" ca="1" si="93"/>
        <v>4</v>
      </c>
      <c r="CJ87" s="57">
        <f t="shared" ca="1" si="94"/>
        <v>3</v>
      </c>
      <c r="CK87" s="57">
        <f t="shared" ca="1" si="95"/>
        <v>9</v>
      </c>
      <c r="CL87" s="57">
        <f t="shared" ca="1" si="96"/>
        <v>16</v>
      </c>
      <c r="CM87" s="57">
        <f t="shared" ca="1" si="97"/>
        <v>3</v>
      </c>
      <c r="CN87" s="57">
        <f t="shared" ca="1" si="98"/>
        <v>3</v>
      </c>
      <c r="CO87" s="57">
        <f t="shared" ca="1" si="99"/>
        <v>2</v>
      </c>
      <c r="CP87" s="57">
        <f t="shared" ca="1" si="100"/>
        <v>2</v>
      </c>
      <c r="CQ87" s="57">
        <f t="shared" ca="1" si="101"/>
        <v>0</v>
      </c>
      <c r="CR87" s="57">
        <f t="shared" ca="1" si="102"/>
        <v>0</v>
      </c>
      <c r="CS87" s="60">
        <f t="shared" ca="1" si="103"/>
        <v>1.5</v>
      </c>
      <c r="CT87" s="60">
        <f t="shared" ca="1" si="104"/>
        <v>4.5</v>
      </c>
      <c r="CU87" s="60">
        <f t="shared" ca="1" si="105"/>
        <v>7.5</v>
      </c>
      <c r="CV87" s="60">
        <f t="shared" ca="1" si="106"/>
        <v>1.48</v>
      </c>
      <c r="CW87" s="60">
        <f t="shared" ca="1" si="107"/>
        <v>4.4800000000000004</v>
      </c>
      <c r="CX87" s="60">
        <f t="shared" ca="1" si="108"/>
        <v>7.75</v>
      </c>
      <c r="CY87" s="60">
        <f t="shared" ca="1" si="109"/>
        <v>1.7</v>
      </c>
      <c r="CZ87" s="60">
        <f t="shared" ca="1" si="110"/>
        <v>2.14</v>
      </c>
      <c r="DA87" s="65">
        <f t="shared" ca="1" si="111"/>
        <v>2</v>
      </c>
      <c r="DB87" s="65">
        <f t="shared" ca="1" si="112"/>
        <v>1</v>
      </c>
      <c r="DC87" s="65">
        <f t="shared" ca="1" si="113"/>
        <v>1</v>
      </c>
      <c r="DD87" s="65">
        <f t="shared" ca="1" si="114"/>
        <v>1</v>
      </c>
      <c r="DE87" s="65">
        <f t="shared" ca="1" si="115"/>
        <v>0</v>
      </c>
      <c r="DF87" s="66" t="str">
        <f t="shared" ca="1" si="116"/>
        <v>H</v>
      </c>
      <c r="DG87" s="66" t="str">
        <f t="shared" ca="1" si="117"/>
        <v>H-H</v>
      </c>
      <c r="DH87" s="66" t="str">
        <f t="shared" ca="1" si="118"/>
        <v>H20</v>
      </c>
      <c r="DI87" s="66" t="str">
        <f t="shared" ca="1" si="119"/>
        <v>H10</v>
      </c>
      <c r="DJ87" s="66" t="str">
        <f t="shared" ca="1" si="120"/>
        <v>H10</v>
      </c>
      <c r="DK87" s="65" t="str">
        <f t="shared" ca="1" si="121"/>
        <v>No</v>
      </c>
      <c r="DL87" s="65">
        <f t="shared" ca="1" si="122"/>
        <v>1</v>
      </c>
      <c r="DM87" s="65">
        <f t="shared" ca="1" si="123"/>
        <v>0</v>
      </c>
      <c r="DN87" s="65">
        <f t="shared" ca="1" si="124"/>
        <v>1</v>
      </c>
      <c r="DO87" s="65">
        <f t="shared" ca="1" si="125"/>
        <v>0</v>
      </c>
      <c r="DP87" s="65">
        <f t="shared" ca="1" si="126"/>
        <v>1</v>
      </c>
      <c r="DQ87" s="65">
        <f t="shared" ca="1" si="127"/>
        <v>0</v>
      </c>
      <c r="DR87" s="69">
        <f t="shared" ca="1" si="128"/>
        <v>0.5</v>
      </c>
      <c r="DS87" s="69">
        <f t="shared" ca="1" si="129"/>
        <v>-1</v>
      </c>
      <c r="DT87" s="69">
        <f t="shared" ca="1" si="130"/>
        <v>-1</v>
      </c>
      <c r="DU87" s="69">
        <f t="shared" ca="1" si="131"/>
        <v>0.48</v>
      </c>
      <c r="DV87" s="69">
        <f t="shared" ca="1" si="132"/>
        <v>-1</v>
      </c>
      <c r="DW87" s="69">
        <f t="shared" ca="1" si="133"/>
        <v>-1</v>
      </c>
      <c r="DX87" s="69">
        <f t="shared" ca="1" si="134"/>
        <v>-1</v>
      </c>
      <c r="DY87" s="69">
        <f t="shared" ca="1" si="135"/>
        <v>1.1400000000000001</v>
      </c>
      <c r="DZ87" s="72">
        <f t="shared" ca="1" si="136"/>
        <v>102.22222222222221</v>
      </c>
      <c r="EA87" s="72">
        <f t="shared" ca="1" si="137"/>
        <v>102.79222194544775</v>
      </c>
      <c r="EB87" s="72">
        <f t="shared" ca="1" si="138"/>
        <v>105.55250137438154</v>
      </c>
      <c r="EC87" s="65">
        <f t="shared" ca="1" si="139"/>
        <v>1</v>
      </c>
      <c r="ED87" s="65">
        <f t="shared" ca="1" si="140"/>
        <v>0</v>
      </c>
      <c r="EE87" s="65">
        <f t="shared" ca="1" si="141"/>
        <v>0</v>
      </c>
      <c r="EF87" s="65">
        <f t="shared" ca="1" si="142"/>
        <v>1</v>
      </c>
      <c r="EG87" s="65">
        <f t="shared" ca="1" si="143"/>
        <v>0</v>
      </c>
      <c r="EH87" s="65">
        <f t="shared" ca="1" si="144"/>
        <v>1</v>
      </c>
      <c r="EI87" s="429" t="str">
        <f t="shared" ca="1" si="145"/>
        <v>Yes</v>
      </c>
      <c r="EJ87" s="428" t="str">
        <f t="shared" ca="1" si="146"/>
        <v>E</v>
      </c>
      <c r="EK87" s="428" t="str">
        <f t="shared" ca="1" si="147"/>
        <v>Under</v>
      </c>
      <c r="EL87" s="65" t="str">
        <f t="shared" ca="1" si="148"/>
        <v>No</v>
      </c>
      <c r="EM87" s="65" t="str">
        <f t="shared" ca="1" si="149"/>
        <v>No</v>
      </c>
      <c r="EN87" s="65">
        <f t="shared" ca="1" si="150"/>
        <v>40</v>
      </c>
      <c r="EO87" s="433">
        <f t="shared" ca="1" si="151"/>
        <v>4</v>
      </c>
      <c r="EP87" s="433">
        <f t="shared" ca="1" si="152"/>
        <v>0</v>
      </c>
      <c r="EQ87" s="433">
        <f t="shared" ca="1" si="153"/>
        <v>6</v>
      </c>
      <c r="ER87" s="433">
        <f t="shared" ca="1" si="154"/>
        <v>27</v>
      </c>
      <c r="ES87" s="433">
        <f t="shared" ca="1" si="155"/>
        <v>7</v>
      </c>
      <c r="ET87" s="433">
        <f t="shared" ca="1" si="156"/>
        <v>25</v>
      </c>
      <c r="EU87" s="433">
        <f ca="1">IF(OR(CO87="",CQ87=""),"",Discipline!$P$3*CO87+Discipline!$X$3*CQ87)</f>
        <v>20</v>
      </c>
      <c r="EV87" s="433">
        <f ca="1">IF(OR(CP87="",CR87=""),"",Discipline!$P$3*CP87+Discipline!$X$3*CR87)</f>
        <v>20</v>
      </c>
    </row>
    <row r="88" spans="1:152" x14ac:dyDescent="0.25">
      <c r="A88" s="10" t="str">
        <f ca="1">IFERROR(RANK(order!A88,order!A$3:A$554,0),"")</f>
        <v/>
      </c>
      <c r="B88" s="10" t="str">
        <f ca="1">IFERROR(RANK(order!B88,order!B$3:B$554,0),"")</f>
        <v/>
      </c>
      <c r="C88" s="10" t="str">
        <f ca="1">IFERROR(RANK(order!C88,order!C$3:C$554,0),"")</f>
        <v/>
      </c>
      <c r="D88" s="4" t="str">
        <f ca="1">IFERROR(RANK(order!D88,order!D$3:D$554,0),"")</f>
        <v/>
      </c>
      <c r="E88" s="4" t="str">
        <f ca="1">IFERROR(RANK(order!E88,order!E$3:E$554,0),"")</f>
        <v/>
      </c>
      <c r="F88" s="4" t="str">
        <f ca="1">IFERROR(RANK(order!F88,order!F$3:F$554,0),"")</f>
        <v/>
      </c>
      <c r="G88" s="10" t="str">
        <f ca="1">IFERROR(RANK(order!G88,order!G$3:G$554,0),"")</f>
        <v/>
      </c>
      <c r="H88" s="10">
        <f ca="1">IFERROR(RANK(order!H88,order!H$3:H$554,0),"")</f>
        <v>3</v>
      </c>
      <c r="I88" s="10">
        <f ca="1">IFERROR(RANK(order!I88,order!I$3:I$554,0),"")</f>
        <v>5</v>
      </c>
      <c r="J88" s="4" t="str">
        <f ca="1">IFERROR(RANK(order!J88,order!J$3:J$554,0),"")</f>
        <v/>
      </c>
      <c r="K88" s="4" t="str">
        <f ca="1">IFERROR(RANK(order!K88,order!K$3:K$554,0),"")</f>
        <v/>
      </c>
      <c r="L88" s="4" t="str">
        <f ca="1">IFERROR(RANK(order!L88,order!L$3:L$554,0),"")</f>
        <v/>
      </c>
      <c r="M88" s="10" t="str">
        <f ca="1">IFERROR(RANK(order!M88,order!M$3:M$554,0),"")</f>
        <v/>
      </c>
      <c r="N88" s="10" t="str">
        <f ca="1">IFERROR(RANK(order!N88,order!N$3:N$554,0),"")</f>
        <v/>
      </c>
      <c r="O88" s="10" t="str">
        <f ca="1">IFERROR(RANK(order!O88,order!O$3:O$554,0),"")</f>
        <v/>
      </c>
      <c r="P88" s="4" t="str">
        <f ca="1">IFERROR(RANK(order!P88,order!P$3:P$554,0),"")</f>
        <v/>
      </c>
      <c r="Q88" s="4" t="str">
        <f ca="1">IFERROR(RANK(order!Q88,order!Q$3:Q$554,0),"")</f>
        <v/>
      </c>
      <c r="R88" s="4" t="str">
        <f ca="1">IFERROR(RANK(order!R88,order!R$3:R$554,0),"")</f>
        <v/>
      </c>
      <c r="S88" s="10">
        <f ca="1">IFERROR(RANK(order!S88,order!S$3:S$554,0),"")</f>
        <v>3</v>
      </c>
      <c r="T88" s="10" t="str">
        <f ca="1">IFERROR(RANK(order!T88,order!T$3:T$554,0),"")</f>
        <v/>
      </c>
      <c r="U88" s="10">
        <f ca="1">IFERROR(RANK(order!U88,order!U$3:U$554,0),"")</f>
        <v>5</v>
      </c>
      <c r="V88" s="4" t="str">
        <f ca="1">IFERROR(RANK(order!V88,order!V$3:V$554,0),"")</f>
        <v/>
      </c>
      <c r="W88" s="4" t="str">
        <f ca="1">IFERROR(RANK(order!W88,order!W$3:W$554,0),"")</f>
        <v/>
      </c>
      <c r="X88" s="4" t="str">
        <f ca="1">IFERROR(RANK(order!X88,order!X$3:X$554,0),"")</f>
        <v/>
      </c>
      <c r="Y88" s="10" t="str">
        <f ca="1">IFERROR(RANK(order!Y88,order!Y$3:Y$554,0),"")</f>
        <v/>
      </c>
      <c r="Z88" s="10" t="str">
        <f ca="1">IFERROR(RANK(order!Z88,order!Z$3:Z$554,0),"")</f>
        <v/>
      </c>
      <c r="AA88" s="10" t="str">
        <f ca="1">IFERROR(RANK(order!AA88,order!AA$3:AA$554,0),"")</f>
        <v/>
      </c>
      <c r="AB88" s="4" t="str">
        <f ca="1">IFERROR(RANK(order!AB88,order!AB$3:AB$554,0),"")</f>
        <v/>
      </c>
      <c r="AC88" s="4" t="str">
        <f ca="1">IFERROR(RANK(order!AC88,order!AC$3:AC$554,0),"")</f>
        <v/>
      </c>
      <c r="AD88" s="4" t="str">
        <f ca="1">IFERROR(RANK(order!AD88,order!AD$3:AD$554,0),"")</f>
        <v/>
      </c>
      <c r="AE88" s="10" t="str">
        <f ca="1">IFERROR(RANK(order!AE88,order!AE$3:AE$554,0),"")</f>
        <v/>
      </c>
      <c r="AF88" s="10" t="str">
        <f ca="1">IFERROR(RANK(order!AF88,order!AF$3:AF$554,0),"")</f>
        <v/>
      </c>
      <c r="AG88" s="10" t="str">
        <f ca="1">IFERROR(RANK(order!AG88,order!AG$3:AG$554,0),"")</f>
        <v/>
      </c>
      <c r="AH88" s="4" t="str">
        <f ca="1">IFERROR(RANK(order!AH88,order!AH$3:AH$554,0),"")</f>
        <v/>
      </c>
      <c r="AI88" s="4" t="str">
        <f ca="1">IFERROR(RANK(order!AI88,order!AI$3:AI$554,0),"")</f>
        <v/>
      </c>
      <c r="AJ88" s="4" t="str">
        <f ca="1">IFERROR(RANK(order!AJ88,order!AJ$3:AJ$554,0),"")</f>
        <v/>
      </c>
      <c r="AK88" s="10" t="str">
        <f ca="1">IFERROR(RANK(order!AK88,order!AK$3:AK$554,0),"")</f>
        <v/>
      </c>
      <c r="AL88" s="10" t="str">
        <f ca="1">IFERROR(RANK(order!AL88,order!AL$3:AL$554,0),"")</f>
        <v/>
      </c>
      <c r="AM88" s="10" t="str">
        <f ca="1">IFERROR(RANK(order!AM88,order!AM$3:AM$554,0),"")</f>
        <v/>
      </c>
      <c r="AN88" s="4" t="str">
        <f ca="1">IFERROR(RANK(order!AN88,order!AN$3:AN$554,0),"")</f>
        <v/>
      </c>
      <c r="AO88" s="4" t="str">
        <f ca="1">IFERROR(RANK(order!AO88,order!AO$3:AO$554,0),"")</f>
        <v/>
      </c>
      <c r="AP88" s="4" t="str">
        <f ca="1">IFERROR(RANK(order!AP88,order!AP$3:AP$554,0),"")</f>
        <v/>
      </c>
      <c r="AQ88" s="10" t="str">
        <f ca="1">IFERROR(RANK(order!AQ88,order!AQ$3:AQ$554,0),"")</f>
        <v/>
      </c>
      <c r="AR88" s="10" t="str">
        <f ca="1">IFERROR(RANK(order!AR88,order!AR$3:AR$554,0),"")</f>
        <v/>
      </c>
      <c r="AS88" s="10" t="str">
        <f ca="1">IFERROR(RANK(order!AS88,order!AS$3:AS$554,0),"")</f>
        <v/>
      </c>
      <c r="AT88" s="4" t="str">
        <f ca="1">IFERROR(RANK(order!AT88,order!AT$3:AT$554,0),"")</f>
        <v/>
      </c>
      <c r="AU88" s="4" t="str">
        <f ca="1">IFERROR(RANK(order!AU88,order!AU$3:AU$554,0),"")</f>
        <v/>
      </c>
      <c r="AV88" s="4" t="str">
        <f ca="1">IFERROR(RANK(order!AV88,order!AV$3:AV$554,0),"")</f>
        <v/>
      </c>
      <c r="AW88" s="10" t="str">
        <f ca="1">IFERROR(RANK(order!AW88,order!AW$3:AW$554,0),"")</f>
        <v/>
      </c>
      <c r="AX88" s="10" t="str">
        <f ca="1">IFERROR(RANK(order!AX88,order!AX$3:AX$554,0),"")</f>
        <v/>
      </c>
      <c r="AY88" s="10" t="str">
        <f ca="1">IFERROR(RANK(order!AY88,order!AY$3:AY$554,0),"")</f>
        <v/>
      </c>
      <c r="AZ88" s="4" t="str">
        <f ca="1">IFERROR(RANK(order!AZ88,order!AZ$3:AZ$554,0),"")</f>
        <v/>
      </c>
      <c r="BA88" s="4" t="str">
        <f ca="1">IFERROR(RANK(order!BA88,order!BA$3:BA$554,0),"")</f>
        <v/>
      </c>
      <c r="BB88" s="4" t="str">
        <f ca="1">IFERROR(RANK(order!BB88,order!BB$3:BB$554,0),"")</f>
        <v/>
      </c>
      <c r="BC88" s="10" t="str">
        <f ca="1">IFERROR(RANK(order!BC88,order!BC$3:BC$554,0),"")</f>
        <v/>
      </c>
      <c r="BD88" s="10" t="str">
        <f ca="1">IFERROR(RANK(order!BD88,order!BD$3:BD$554,0),"")</f>
        <v/>
      </c>
      <c r="BE88" s="10" t="str">
        <f ca="1">IFERROR(RANK(order!BE88,order!BE$3:BE$554,0),"")</f>
        <v/>
      </c>
      <c r="BF88" s="4" t="str">
        <f ca="1">IFERROR(RANK(order!BF88,order!BF$3:BF$554,0),"")</f>
        <v/>
      </c>
      <c r="BG88" s="4" t="str">
        <f ca="1">IFERROR(RANK(order!BG88,order!BG$3:BG$554,0),"")</f>
        <v/>
      </c>
      <c r="BH88" s="4" t="str">
        <f ca="1">IFERROR(RANK(order!BH88,order!BH$3:BH$554,0),"")</f>
        <v/>
      </c>
      <c r="BI88" s="10" t="str">
        <f ca="1">IFERROR(RANK(order!BI88,order!BI$3:BI$554,0),"")</f>
        <v/>
      </c>
      <c r="BJ88" s="10" t="str">
        <f ca="1">IFERROR(RANK(order!BJ88,order!BJ$3:BJ$554,0),"")</f>
        <v/>
      </c>
      <c r="BK88" s="10" t="str">
        <f ca="1">IFERROR(RANK(order!BK88,order!BK$3:BK$554,0),"")</f>
        <v/>
      </c>
      <c r="BL88" s="4" t="str">
        <f ca="1">IFERROR(RANK(order!BL88,order!BL$3:BL$554,0),"")</f>
        <v/>
      </c>
      <c r="BM88" s="4" t="str">
        <f ca="1">IFERROR(RANK(order!BM88,order!BM$3:BM$554,0),"")</f>
        <v/>
      </c>
      <c r="BN88" s="4" t="str">
        <f ca="1">IFERROR(RANK(order!BN88,order!BN$3:BN$554,0),"")</f>
        <v/>
      </c>
      <c r="BO88" s="10" t="str">
        <f ca="1">IFERROR(RANK(order!BO88,order!BO$3:BO$554,0),"")</f>
        <v/>
      </c>
      <c r="BP88" s="10" t="str">
        <f ca="1">IFERROR(RANK(order!BP88,order!BP$3:BP$554,0),"")</f>
        <v/>
      </c>
      <c r="BQ88" s="10" t="str">
        <f ca="1">IFERROR(RANK(order!BQ88,order!BQ$3:BQ$554,0),"")</f>
        <v/>
      </c>
      <c r="BR88" s="4" t="str">
        <f ca="1">IFERROR(RANK(order!BR88,order!BR$3:BR$554,0),"")</f>
        <v/>
      </c>
      <c r="BS88" s="4" t="str">
        <f ca="1">IFERROR(RANK(order!BS88,order!BS$3:BS$554,0),"")</f>
        <v/>
      </c>
      <c r="BT88" s="4" t="str">
        <f ca="1">IFERROR(RANK(order!BT88,order!BT$3:BT$554,0),"")</f>
        <v/>
      </c>
      <c r="BU88" s="95">
        <f t="shared" si="157"/>
        <v>86</v>
      </c>
      <c r="BV88" s="35" t="str">
        <f t="shared" si="158"/>
        <v>E1</v>
      </c>
      <c r="BW88" s="55">
        <f t="shared" ca="1" si="81"/>
        <v>43361</v>
      </c>
      <c r="BX88" s="56" t="str">
        <f t="shared" ca="1" si="82"/>
        <v>Derby</v>
      </c>
      <c r="BY88" s="56" t="str">
        <f t="shared" ca="1" si="83"/>
        <v>Blackburn</v>
      </c>
      <c r="BZ88" s="57">
        <f t="shared" ca="1" si="84"/>
        <v>0</v>
      </c>
      <c r="CA88" s="57">
        <f t="shared" ca="1" si="85"/>
        <v>0</v>
      </c>
      <c r="CB88" s="58" t="str">
        <f t="shared" ca="1" si="86"/>
        <v>D</v>
      </c>
      <c r="CC88" s="57">
        <f t="shared" ca="1" si="87"/>
        <v>0</v>
      </c>
      <c r="CD88" s="57">
        <f t="shared" ca="1" si="88"/>
        <v>0</v>
      </c>
      <c r="CE88" s="58" t="str">
        <f t="shared" ca="1" si="89"/>
        <v>D</v>
      </c>
      <c r="CF88" s="59" t="str">
        <f t="shared" ca="1" si="90"/>
        <v>D England</v>
      </c>
      <c r="CG88" s="57">
        <f t="shared" ca="1" si="91"/>
        <v>22</v>
      </c>
      <c r="CH88" s="57">
        <f t="shared" ca="1" si="92"/>
        <v>6</v>
      </c>
      <c r="CI88" s="57">
        <f t="shared" ca="1" si="93"/>
        <v>3</v>
      </c>
      <c r="CJ88" s="57">
        <f t="shared" ca="1" si="94"/>
        <v>2</v>
      </c>
      <c r="CK88" s="57">
        <f t="shared" ca="1" si="95"/>
        <v>18</v>
      </c>
      <c r="CL88" s="57">
        <f t="shared" ca="1" si="96"/>
        <v>13</v>
      </c>
      <c r="CM88" s="57">
        <f t="shared" ca="1" si="97"/>
        <v>3</v>
      </c>
      <c r="CN88" s="57">
        <f t="shared" ca="1" si="98"/>
        <v>1</v>
      </c>
      <c r="CO88" s="57">
        <f t="shared" ca="1" si="99"/>
        <v>2</v>
      </c>
      <c r="CP88" s="57">
        <f t="shared" ca="1" si="100"/>
        <v>3</v>
      </c>
      <c r="CQ88" s="57">
        <f t="shared" ca="1" si="101"/>
        <v>0</v>
      </c>
      <c r="CR88" s="57">
        <f t="shared" ca="1" si="102"/>
        <v>0</v>
      </c>
      <c r="CS88" s="60">
        <f t="shared" ca="1" si="103"/>
        <v>2.25</v>
      </c>
      <c r="CT88" s="60">
        <f t="shared" ca="1" si="104"/>
        <v>3.3</v>
      </c>
      <c r="CU88" s="60">
        <f t="shared" ca="1" si="105"/>
        <v>3.6</v>
      </c>
      <c r="CV88" s="60">
        <f t="shared" ca="1" si="106"/>
        <v>2.2799999999999998</v>
      </c>
      <c r="CW88" s="60">
        <f t="shared" ca="1" si="107"/>
        <v>3.22</v>
      </c>
      <c r="CX88" s="60">
        <f t="shared" ca="1" si="108"/>
        <v>3.57</v>
      </c>
      <c r="CY88" s="60">
        <f t="shared" ca="1" si="109"/>
        <v>2.19</v>
      </c>
      <c r="CZ88" s="60">
        <f t="shared" ca="1" si="110"/>
        <v>1.67</v>
      </c>
      <c r="DA88" s="65">
        <f t="shared" ca="1" si="111"/>
        <v>0</v>
      </c>
      <c r="DB88" s="65">
        <f t="shared" ca="1" si="112"/>
        <v>0</v>
      </c>
      <c r="DC88" s="65">
        <f t="shared" ca="1" si="113"/>
        <v>0</v>
      </c>
      <c r="DD88" s="65">
        <f t="shared" ca="1" si="114"/>
        <v>0</v>
      </c>
      <c r="DE88" s="65">
        <f t="shared" ca="1" si="115"/>
        <v>0</v>
      </c>
      <c r="DF88" s="66" t="str">
        <f t="shared" ca="1" si="116"/>
        <v>D</v>
      </c>
      <c r="DG88" s="66" t="str">
        <f t="shared" ca="1" si="117"/>
        <v>D-D</v>
      </c>
      <c r="DH88" s="66" t="str">
        <f t="shared" ca="1" si="118"/>
        <v>D00</v>
      </c>
      <c r="DI88" s="66" t="str">
        <f t="shared" ca="1" si="119"/>
        <v>D00</v>
      </c>
      <c r="DJ88" s="66" t="str">
        <f t="shared" ca="1" si="120"/>
        <v>D00</v>
      </c>
      <c r="DK88" s="65" t="str">
        <f t="shared" ca="1" si="121"/>
        <v>No</v>
      </c>
      <c r="DL88" s="65">
        <f t="shared" ca="1" si="122"/>
        <v>0</v>
      </c>
      <c r="DM88" s="65">
        <f t="shared" ca="1" si="123"/>
        <v>0</v>
      </c>
      <c r="DN88" s="65">
        <f t="shared" ca="1" si="124"/>
        <v>0</v>
      </c>
      <c r="DO88" s="65">
        <f t="shared" ca="1" si="125"/>
        <v>0</v>
      </c>
      <c r="DP88" s="65">
        <f t="shared" ca="1" si="126"/>
        <v>0</v>
      </c>
      <c r="DQ88" s="65">
        <f t="shared" ca="1" si="127"/>
        <v>0</v>
      </c>
      <c r="DR88" s="69">
        <f t="shared" ca="1" si="128"/>
        <v>-1</v>
      </c>
      <c r="DS88" s="69">
        <f t="shared" ca="1" si="129"/>
        <v>2.2999999999999998</v>
      </c>
      <c r="DT88" s="69">
        <f t="shared" ca="1" si="130"/>
        <v>-1</v>
      </c>
      <c r="DU88" s="69">
        <f t="shared" ca="1" si="131"/>
        <v>-1</v>
      </c>
      <c r="DV88" s="69">
        <f t="shared" ca="1" si="132"/>
        <v>2.2200000000000002</v>
      </c>
      <c r="DW88" s="69">
        <f t="shared" ca="1" si="133"/>
        <v>-1</v>
      </c>
      <c r="DX88" s="69">
        <f t="shared" ca="1" si="134"/>
        <v>-1</v>
      </c>
      <c r="DY88" s="69">
        <f t="shared" ca="1" si="135"/>
        <v>0.66999999999999993</v>
      </c>
      <c r="DZ88" s="72">
        <f t="shared" ca="1" si="136"/>
        <v>102.52525252525251</v>
      </c>
      <c r="EA88" s="72">
        <f t="shared" ca="1" si="137"/>
        <v>102.92675422571774</v>
      </c>
      <c r="EB88" s="72">
        <f t="shared" ca="1" si="138"/>
        <v>105.54233997757909</v>
      </c>
      <c r="EC88" s="65">
        <f t="shared" ca="1" si="139"/>
        <v>1</v>
      </c>
      <c r="ED88" s="65">
        <f t="shared" ca="1" si="140"/>
        <v>1</v>
      </c>
      <c r="EE88" s="65">
        <f t="shared" ca="1" si="141"/>
        <v>0</v>
      </c>
      <c r="EF88" s="65">
        <f t="shared" ca="1" si="142"/>
        <v>0</v>
      </c>
      <c r="EG88" s="65">
        <f t="shared" ca="1" si="143"/>
        <v>1</v>
      </c>
      <c r="EH88" s="65">
        <f t="shared" ca="1" si="144"/>
        <v>1</v>
      </c>
      <c r="EI88" s="429" t="str">
        <f t="shared" ca="1" si="145"/>
        <v>Yes</v>
      </c>
      <c r="EJ88" s="428" t="str">
        <f t="shared" ca="1" si="146"/>
        <v>E</v>
      </c>
      <c r="EK88" s="428" t="str">
        <f t="shared" ca="1" si="147"/>
        <v>Under</v>
      </c>
      <c r="EL88" s="65" t="str">
        <f t="shared" ca="1" si="148"/>
        <v>No</v>
      </c>
      <c r="EM88" s="65" t="str">
        <f t="shared" ca="1" si="149"/>
        <v>No</v>
      </c>
      <c r="EN88" s="65">
        <f t="shared" ca="1" si="150"/>
        <v>50</v>
      </c>
      <c r="EO88" s="433">
        <f t="shared" ca="1" si="151"/>
        <v>5</v>
      </c>
      <c r="EP88" s="433">
        <f t="shared" ca="1" si="152"/>
        <v>0</v>
      </c>
      <c r="EQ88" s="433">
        <f t="shared" ca="1" si="153"/>
        <v>4</v>
      </c>
      <c r="ER88" s="433">
        <f t="shared" ca="1" si="154"/>
        <v>28</v>
      </c>
      <c r="ES88" s="433">
        <f t="shared" ca="1" si="155"/>
        <v>5</v>
      </c>
      <c r="ET88" s="433">
        <f t="shared" ca="1" si="156"/>
        <v>31</v>
      </c>
      <c r="EU88" s="433">
        <f ca="1">IF(OR(CO88="",CQ88=""),"",Discipline!$P$3*CO88+Discipline!$X$3*CQ88)</f>
        <v>20</v>
      </c>
      <c r="EV88" s="433">
        <f ca="1">IF(OR(CP88="",CR88=""),"",Discipline!$P$3*CP88+Discipline!$X$3*CR88)</f>
        <v>30</v>
      </c>
    </row>
    <row r="89" spans="1:152" x14ac:dyDescent="0.25">
      <c r="A89" s="10" t="str">
        <f ca="1">IFERROR(RANK(order!A89,order!A$3:A$554,0),"")</f>
        <v/>
      </c>
      <c r="B89" s="10" t="str">
        <f ca="1">IFERROR(RANK(order!B89,order!B$3:B$554,0),"")</f>
        <v/>
      </c>
      <c r="C89" s="10" t="str">
        <f ca="1">IFERROR(RANK(order!C89,order!C$3:C$554,0),"")</f>
        <v/>
      </c>
      <c r="D89" s="4" t="str">
        <f ca="1">IFERROR(RANK(order!D89,order!D$3:D$554,0),"")</f>
        <v/>
      </c>
      <c r="E89" s="4" t="str">
        <f ca="1">IFERROR(RANK(order!E89,order!E$3:E$554,0),"")</f>
        <v/>
      </c>
      <c r="F89" s="4" t="str">
        <f ca="1">IFERROR(RANK(order!F89,order!F$3:F$554,0),"")</f>
        <v/>
      </c>
      <c r="G89" s="10" t="str">
        <f ca="1">IFERROR(RANK(order!G89,order!G$3:G$554,0),"")</f>
        <v/>
      </c>
      <c r="H89" s="10" t="str">
        <f ca="1">IFERROR(RANK(order!H89,order!H$3:H$554,0),"")</f>
        <v/>
      </c>
      <c r="I89" s="10" t="str">
        <f ca="1">IFERROR(RANK(order!I89,order!I$3:I$554,0),"")</f>
        <v/>
      </c>
      <c r="J89" s="4" t="str">
        <f ca="1">IFERROR(RANK(order!J89,order!J$3:J$554,0),"")</f>
        <v/>
      </c>
      <c r="K89" s="4" t="str">
        <f ca="1">IFERROR(RANK(order!K89,order!K$3:K$554,0),"")</f>
        <v/>
      </c>
      <c r="L89" s="4" t="str">
        <f ca="1">IFERROR(RANK(order!L89,order!L$3:L$554,0),"")</f>
        <v/>
      </c>
      <c r="M89" s="10" t="str">
        <f ca="1">IFERROR(RANK(order!M89,order!M$3:M$554,0),"")</f>
        <v/>
      </c>
      <c r="N89" s="10">
        <f ca="1">IFERROR(RANK(order!N89,order!N$3:N$554,0),"")</f>
        <v>3</v>
      </c>
      <c r="O89" s="10">
        <f ca="1">IFERROR(RANK(order!O89,order!O$3:O$554,0),"")</f>
        <v>5</v>
      </c>
      <c r="P89" s="4" t="str">
        <f ca="1">IFERROR(RANK(order!P89,order!P$3:P$554,0),"")</f>
        <v/>
      </c>
      <c r="Q89" s="4" t="str">
        <f ca="1">IFERROR(RANK(order!Q89,order!Q$3:Q$554,0),"")</f>
        <v/>
      </c>
      <c r="R89" s="4" t="str">
        <f ca="1">IFERROR(RANK(order!R89,order!R$3:R$554,0),"")</f>
        <v/>
      </c>
      <c r="S89" s="10" t="str">
        <f ca="1">IFERROR(RANK(order!S89,order!S$3:S$554,0),"")</f>
        <v/>
      </c>
      <c r="T89" s="10" t="str">
        <f ca="1">IFERROR(RANK(order!T89,order!T$3:T$554,0),"")</f>
        <v/>
      </c>
      <c r="U89" s="10" t="str">
        <f ca="1">IFERROR(RANK(order!U89,order!U$3:U$554,0),"")</f>
        <v/>
      </c>
      <c r="V89" s="4" t="str">
        <f ca="1">IFERROR(RANK(order!V89,order!V$3:V$554,0),"")</f>
        <v/>
      </c>
      <c r="W89" s="4" t="str">
        <f ca="1">IFERROR(RANK(order!W89,order!W$3:W$554,0),"")</f>
        <v/>
      </c>
      <c r="X89" s="4" t="str">
        <f ca="1">IFERROR(RANK(order!X89,order!X$3:X$554,0),"")</f>
        <v/>
      </c>
      <c r="Y89" s="10">
        <f ca="1">IFERROR(RANK(order!Y89,order!Y$3:Y$554,0),"")</f>
        <v>3</v>
      </c>
      <c r="Z89" s="10" t="str">
        <f ca="1">IFERROR(RANK(order!Z89,order!Z$3:Z$554,0),"")</f>
        <v/>
      </c>
      <c r="AA89" s="10">
        <f ca="1">IFERROR(RANK(order!AA89,order!AA$3:AA$554,0),"")</f>
        <v>5</v>
      </c>
      <c r="AB89" s="4" t="str">
        <f ca="1">IFERROR(RANK(order!AB89,order!AB$3:AB$554,0),"")</f>
        <v/>
      </c>
      <c r="AC89" s="4" t="str">
        <f ca="1">IFERROR(RANK(order!AC89,order!AC$3:AC$554,0),"")</f>
        <v/>
      </c>
      <c r="AD89" s="4" t="str">
        <f ca="1">IFERROR(RANK(order!AD89,order!AD$3:AD$554,0),"")</f>
        <v/>
      </c>
      <c r="AE89" s="10" t="str">
        <f ca="1">IFERROR(RANK(order!AE89,order!AE$3:AE$554,0),"")</f>
        <v/>
      </c>
      <c r="AF89" s="10" t="str">
        <f ca="1">IFERROR(RANK(order!AF89,order!AF$3:AF$554,0),"")</f>
        <v/>
      </c>
      <c r="AG89" s="10" t="str">
        <f ca="1">IFERROR(RANK(order!AG89,order!AG$3:AG$554,0),"")</f>
        <v/>
      </c>
      <c r="AH89" s="4" t="str">
        <f ca="1">IFERROR(RANK(order!AH89,order!AH$3:AH$554,0),"")</f>
        <v/>
      </c>
      <c r="AI89" s="4" t="str">
        <f ca="1">IFERROR(RANK(order!AI89,order!AI$3:AI$554,0),"")</f>
        <v/>
      </c>
      <c r="AJ89" s="4" t="str">
        <f ca="1">IFERROR(RANK(order!AJ89,order!AJ$3:AJ$554,0),"")</f>
        <v/>
      </c>
      <c r="AK89" s="10" t="str">
        <f ca="1">IFERROR(RANK(order!AK89,order!AK$3:AK$554,0),"")</f>
        <v/>
      </c>
      <c r="AL89" s="10" t="str">
        <f ca="1">IFERROR(RANK(order!AL89,order!AL$3:AL$554,0),"")</f>
        <v/>
      </c>
      <c r="AM89" s="10" t="str">
        <f ca="1">IFERROR(RANK(order!AM89,order!AM$3:AM$554,0),"")</f>
        <v/>
      </c>
      <c r="AN89" s="4" t="str">
        <f ca="1">IFERROR(RANK(order!AN89,order!AN$3:AN$554,0),"")</f>
        <v/>
      </c>
      <c r="AO89" s="4" t="str">
        <f ca="1">IFERROR(RANK(order!AO89,order!AO$3:AO$554,0),"")</f>
        <v/>
      </c>
      <c r="AP89" s="4" t="str">
        <f ca="1">IFERROR(RANK(order!AP89,order!AP$3:AP$554,0),"")</f>
        <v/>
      </c>
      <c r="AQ89" s="10" t="str">
        <f ca="1">IFERROR(RANK(order!AQ89,order!AQ$3:AQ$554,0),"")</f>
        <v/>
      </c>
      <c r="AR89" s="10" t="str">
        <f ca="1">IFERROR(RANK(order!AR89,order!AR$3:AR$554,0),"")</f>
        <v/>
      </c>
      <c r="AS89" s="10" t="str">
        <f ca="1">IFERROR(RANK(order!AS89,order!AS$3:AS$554,0),"")</f>
        <v/>
      </c>
      <c r="AT89" s="4" t="str">
        <f ca="1">IFERROR(RANK(order!AT89,order!AT$3:AT$554,0),"")</f>
        <v/>
      </c>
      <c r="AU89" s="4" t="str">
        <f ca="1">IFERROR(RANK(order!AU89,order!AU$3:AU$554,0),"")</f>
        <v/>
      </c>
      <c r="AV89" s="4" t="str">
        <f ca="1">IFERROR(RANK(order!AV89,order!AV$3:AV$554,0),"")</f>
        <v/>
      </c>
      <c r="AW89" s="10" t="str">
        <f ca="1">IFERROR(RANK(order!AW89,order!AW$3:AW$554,0),"")</f>
        <v/>
      </c>
      <c r="AX89" s="10" t="str">
        <f ca="1">IFERROR(RANK(order!AX89,order!AX$3:AX$554,0),"")</f>
        <v/>
      </c>
      <c r="AY89" s="10" t="str">
        <f ca="1">IFERROR(RANK(order!AY89,order!AY$3:AY$554,0),"")</f>
        <v/>
      </c>
      <c r="AZ89" s="4" t="str">
        <f ca="1">IFERROR(RANK(order!AZ89,order!AZ$3:AZ$554,0),"")</f>
        <v/>
      </c>
      <c r="BA89" s="4" t="str">
        <f ca="1">IFERROR(RANK(order!BA89,order!BA$3:BA$554,0),"")</f>
        <v/>
      </c>
      <c r="BB89" s="4" t="str">
        <f ca="1">IFERROR(RANK(order!BB89,order!BB$3:BB$554,0),"")</f>
        <v/>
      </c>
      <c r="BC89" s="10" t="str">
        <f ca="1">IFERROR(RANK(order!BC89,order!BC$3:BC$554,0),"")</f>
        <v/>
      </c>
      <c r="BD89" s="10" t="str">
        <f ca="1">IFERROR(RANK(order!BD89,order!BD$3:BD$554,0),"")</f>
        <v/>
      </c>
      <c r="BE89" s="10" t="str">
        <f ca="1">IFERROR(RANK(order!BE89,order!BE$3:BE$554,0),"")</f>
        <v/>
      </c>
      <c r="BF89" s="4" t="str">
        <f ca="1">IFERROR(RANK(order!BF89,order!BF$3:BF$554,0),"")</f>
        <v/>
      </c>
      <c r="BG89" s="4" t="str">
        <f ca="1">IFERROR(RANK(order!BG89,order!BG$3:BG$554,0),"")</f>
        <v/>
      </c>
      <c r="BH89" s="4" t="str">
        <f ca="1">IFERROR(RANK(order!BH89,order!BH$3:BH$554,0),"")</f>
        <v/>
      </c>
      <c r="BI89" s="10" t="str">
        <f ca="1">IFERROR(RANK(order!BI89,order!BI$3:BI$554,0),"")</f>
        <v/>
      </c>
      <c r="BJ89" s="10" t="str">
        <f ca="1">IFERROR(RANK(order!BJ89,order!BJ$3:BJ$554,0),"")</f>
        <v/>
      </c>
      <c r="BK89" s="10" t="str">
        <f ca="1">IFERROR(RANK(order!BK89,order!BK$3:BK$554,0),"")</f>
        <v/>
      </c>
      <c r="BL89" s="4" t="str">
        <f ca="1">IFERROR(RANK(order!BL89,order!BL$3:BL$554,0),"")</f>
        <v/>
      </c>
      <c r="BM89" s="4" t="str">
        <f ca="1">IFERROR(RANK(order!BM89,order!BM$3:BM$554,0),"")</f>
        <v/>
      </c>
      <c r="BN89" s="4" t="str">
        <f ca="1">IFERROR(RANK(order!BN89,order!BN$3:BN$554,0),"")</f>
        <v/>
      </c>
      <c r="BO89" s="10" t="str">
        <f ca="1">IFERROR(RANK(order!BO89,order!BO$3:BO$554,0),"")</f>
        <v/>
      </c>
      <c r="BP89" s="10" t="str">
        <f ca="1">IFERROR(RANK(order!BP89,order!BP$3:BP$554,0),"")</f>
        <v/>
      </c>
      <c r="BQ89" s="10" t="str">
        <f ca="1">IFERROR(RANK(order!BQ89,order!BQ$3:BQ$554,0),"")</f>
        <v/>
      </c>
      <c r="BR89" s="4" t="str">
        <f ca="1">IFERROR(RANK(order!BR89,order!BR$3:BR$554,0),"")</f>
        <v/>
      </c>
      <c r="BS89" s="4" t="str">
        <f ca="1">IFERROR(RANK(order!BS89,order!BS$3:BS$554,0),"")</f>
        <v/>
      </c>
      <c r="BT89" s="4" t="str">
        <f ca="1">IFERROR(RANK(order!BT89,order!BT$3:BT$554,0),"")</f>
        <v/>
      </c>
      <c r="BU89" s="95">
        <f t="shared" si="157"/>
        <v>87</v>
      </c>
      <c r="BV89" s="35" t="str">
        <f t="shared" si="158"/>
        <v>E1</v>
      </c>
      <c r="BW89" s="55">
        <f t="shared" ca="1" si="81"/>
        <v>43361</v>
      </c>
      <c r="BX89" s="56" t="str">
        <f t="shared" ca="1" si="82"/>
        <v>Ipswich</v>
      </c>
      <c r="BY89" s="56" t="str">
        <f t="shared" ca="1" si="83"/>
        <v>Brentford</v>
      </c>
      <c r="BZ89" s="57">
        <f t="shared" ca="1" si="84"/>
        <v>1</v>
      </c>
      <c r="CA89" s="57">
        <f t="shared" ca="1" si="85"/>
        <v>1</v>
      </c>
      <c r="CB89" s="58" t="str">
        <f t="shared" ca="1" si="86"/>
        <v>D</v>
      </c>
      <c r="CC89" s="57">
        <f t="shared" ca="1" si="87"/>
        <v>0</v>
      </c>
      <c r="CD89" s="57">
        <f t="shared" ca="1" si="88"/>
        <v>1</v>
      </c>
      <c r="CE89" s="58" t="str">
        <f t="shared" ca="1" si="89"/>
        <v>A</v>
      </c>
      <c r="CF89" s="59" t="str">
        <f t="shared" ca="1" si="90"/>
        <v>D Bond</v>
      </c>
      <c r="CG89" s="57">
        <f t="shared" ca="1" si="91"/>
        <v>10</v>
      </c>
      <c r="CH89" s="57">
        <f t="shared" ca="1" si="92"/>
        <v>14</v>
      </c>
      <c r="CI89" s="57">
        <f t="shared" ca="1" si="93"/>
        <v>5</v>
      </c>
      <c r="CJ89" s="57">
        <f t="shared" ca="1" si="94"/>
        <v>6</v>
      </c>
      <c r="CK89" s="57">
        <f t="shared" ca="1" si="95"/>
        <v>16</v>
      </c>
      <c r="CL89" s="57">
        <f t="shared" ca="1" si="96"/>
        <v>9</v>
      </c>
      <c r="CM89" s="57">
        <f t="shared" ca="1" si="97"/>
        <v>8</v>
      </c>
      <c r="CN89" s="57">
        <f t="shared" ca="1" si="98"/>
        <v>6</v>
      </c>
      <c r="CO89" s="57">
        <f t="shared" ca="1" si="99"/>
        <v>1</v>
      </c>
      <c r="CP89" s="57">
        <f t="shared" ca="1" si="100"/>
        <v>2</v>
      </c>
      <c r="CQ89" s="57">
        <f t="shared" ca="1" si="101"/>
        <v>0</v>
      </c>
      <c r="CR89" s="57">
        <f t="shared" ca="1" si="102"/>
        <v>0</v>
      </c>
      <c r="CS89" s="60">
        <f t="shared" ca="1" si="103"/>
        <v>4.5999999999999996</v>
      </c>
      <c r="CT89" s="60">
        <f t="shared" ca="1" si="104"/>
        <v>3.75</v>
      </c>
      <c r="CU89" s="60">
        <f t="shared" ca="1" si="105"/>
        <v>1.83</v>
      </c>
      <c r="CV89" s="60">
        <f t="shared" ca="1" si="106"/>
        <v>4.47</v>
      </c>
      <c r="CW89" s="60">
        <f t="shared" ca="1" si="107"/>
        <v>3.69</v>
      </c>
      <c r="CX89" s="60">
        <f t="shared" ca="1" si="108"/>
        <v>1.87</v>
      </c>
      <c r="CY89" s="60">
        <f t="shared" ca="1" si="109"/>
        <v>1.94</v>
      </c>
      <c r="CZ89" s="60">
        <f t="shared" ca="1" si="110"/>
        <v>1.85</v>
      </c>
      <c r="DA89" s="65">
        <f t="shared" ca="1" si="111"/>
        <v>2</v>
      </c>
      <c r="DB89" s="65">
        <f t="shared" ca="1" si="112"/>
        <v>1</v>
      </c>
      <c r="DC89" s="65">
        <f t="shared" ca="1" si="113"/>
        <v>1</v>
      </c>
      <c r="DD89" s="65">
        <f t="shared" ca="1" si="114"/>
        <v>1</v>
      </c>
      <c r="DE89" s="65">
        <f t="shared" ca="1" si="115"/>
        <v>0</v>
      </c>
      <c r="DF89" s="66" t="str">
        <f t="shared" ca="1" si="116"/>
        <v>H</v>
      </c>
      <c r="DG89" s="66" t="str">
        <f t="shared" ca="1" si="117"/>
        <v>A-D</v>
      </c>
      <c r="DH89" s="66" t="str">
        <f t="shared" ca="1" si="118"/>
        <v>D11</v>
      </c>
      <c r="DI89" s="66" t="str">
        <f t="shared" ca="1" si="119"/>
        <v>A01</v>
      </c>
      <c r="DJ89" s="66" t="str">
        <f t="shared" ca="1" si="120"/>
        <v>H10</v>
      </c>
      <c r="DK89" s="65" t="str">
        <f t="shared" ca="1" si="121"/>
        <v>Yes</v>
      </c>
      <c r="DL89" s="65">
        <f t="shared" ca="1" si="122"/>
        <v>0</v>
      </c>
      <c r="DM89" s="65">
        <f t="shared" ca="1" si="123"/>
        <v>0</v>
      </c>
      <c r="DN89" s="65">
        <f t="shared" ca="1" si="124"/>
        <v>0</v>
      </c>
      <c r="DO89" s="65">
        <f t="shared" ca="1" si="125"/>
        <v>0</v>
      </c>
      <c r="DP89" s="65">
        <f t="shared" ca="1" si="126"/>
        <v>0</v>
      </c>
      <c r="DQ89" s="65">
        <f t="shared" ca="1" si="127"/>
        <v>0</v>
      </c>
      <c r="DR89" s="69">
        <f t="shared" ca="1" si="128"/>
        <v>-1</v>
      </c>
      <c r="DS89" s="69">
        <f t="shared" ca="1" si="129"/>
        <v>2.75</v>
      </c>
      <c r="DT89" s="69">
        <f t="shared" ca="1" si="130"/>
        <v>-1</v>
      </c>
      <c r="DU89" s="69">
        <f t="shared" ca="1" si="131"/>
        <v>-1</v>
      </c>
      <c r="DV89" s="69">
        <f t="shared" ca="1" si="132"/>
        <v>2.69</v>
      </c>
      <c r="DW89" s="69">
        <f t="shared" ca="1" si="133"/>
        <v>-1</v>
      </c>
      <c r="DX89" s="69">
        <f t="shared" ca="1" si="134"/>
        <v>-1</v>
      </c>
      <c r="DY89" s="69">
        <f t="shared" ca="1" si="135"/>
        <v>0.85000000000000009</v>
      </c>
      <c r="DZ89" s="72">
        <f t="shared" ca="1" si="136"/>
        <v>103.05060584461867</v>
      </c>
      <c r="EA89" s="72">
        <f t="shared" ca="1" si="137"/>
        <v>102.94757148483087</v>
      </c>
      <c r="EB89" s="72">
        <f t="shared" ca="1" si="138"/>
        <v>105.60044580663137</v>
      </c>
      <c r="EC89" s="65">
        <f t="shared" ca="1" si="139"/>
        <v>0</v>
      </c>
      <c r="ED89" s="65">
        <f t="shared" ca="1" si="140"/>
        <v>0</v>
      </c>
      <c r="EE89" s="65">
        <f t="shared" ca="1" si="141"/>
        <v>0</v>
      </c>
      <c r="EF89" s="65">
        <f t="shared" ca="1" si="142"/>
        <v>0</v>
      </c>
      <c r="EG89" s="65">
        <f t="shared" ca="1" si="143"/>
        <v>0</v>
      </c>
      <c r="EH89" s="65">
        <f t="shared" ca="1" si="144"/>
        <v>0</v>
      </c>
      <c r="EI89" s="429" t="str">
        <f t="shared" ca="1" si="145"/>
        <v>Yes</v>
      </c>
      <c r="EJ89" s="428" t="str">
        <f t="shared" ca="1" si="146"/>
        <v>E</v>
      </c>
      <c r="EK89" s="428" t="str">
        <f t="shared" ca="1" si="147"/>
        <v>Under</v>
      </c>
      <c r="EL89" s="65" t="str">
        <f t="shared" ca="1" si="148"/>
        <v>No</v>
      </c>
      <c r="EM89" s="65" t="str">
        <f t="shared" ca="1" si="149"/>
        <v>No</v>
      </c>
      <c r="EN89" s="65">
        <f t="shared" ca="1" si="150"/>
        <v>30</v>
      </c>
      <c r="EO89" s="433">
        <f t="shared" ca="1" si="151"/>
        <v>3</v>
      </c>
      <c r="EP89" s="433">
        <f t="shared" ca="1" si="152"/>
        <v>0</v>
      </c>
      <c r="EQ89" s="433">
        <f t="shared" ca="1" si="153"/>
        <v>14</v>
      </c>
      <c r="ER89" s="433">
        <f t="shared" ca="1" si="154"/>
        <v>24</v>
      </c>
      <c r="ES89" s="433">
        <f t="shared" ca="1" si="155"/>
        <v>11</v>
      </c>
      <c r="ET89" s="433">
        <f t="shared" ca="1" si="156"/>
        <v>25</v>
      </c>
      <c r="EU89" s="433">
        <f ca="1">IF(OR(CO89="",CQ89=""),"",Discipline!$P$3*CO89+Discipline!$X$3*CQ89)</f>
        <v>10</v>
      </c>
      <c r="EV89" s="433">
        <f ca="1">IF(OR(CP89="",CR89=""),"",Discipline!$P$3*CP89+Discipline!$X$3*CR89)</f>
        <v>20</v>
      </c>
    </row>
    <row r="90" spans="1:152" x14ac:dyDescent="0.25">
      <c r="A90" s="10" t="str">
        <f ca="1">IFERROR(RANK(order!A90,order!A$3:A$554,0),"")</f>
        <v/>
      </c>
      <c r="B90" s="10" t="str">
        <f ca="1">IFERROR(RANK(order!B90,order!B$3:B$554,0),"")</f>
        <v/>
      </c>
      <c r="C90" s="10" t="str">
        <f ca="1">IFERROR(RANK(order!C90,order!C$3:C$554,0),"")</f>
        <v/>
      </c>
      <c r="D90" s="4" t="str">
        <f ca="1">IFERROR(RANK(order!D90,order!D$3:D$554,0),"")</f>
        <v/>
      </c>
      <c r="E90" s="4" t="str">
        <f ca="1">IFERROR(RANK(order!E90,order!E$3:E$554,0),"")</f>
        <v/>
      </c>
      <c r="F90" s="4" t="str">
        <f ca="1">IFERROR(RANK(order!F90,order!F$3:F$554,0),"")</f>
        <v/>
      </c>
      <c r="G90" s="10" t="str">
        <f ca="1">IFERROR(RANK(order!G90,order!G$3:G$554,0),"")</f>
        <v/>
      </c>
      <c r="H90" s="10" t="str">
        <f ca="1">IFERROR(RANK(order!H90,order!H$3:H$554,0),"")</f>
        <v/>
      </c>
      <c r="I90" s="10" t="str">
        <f ca="1">IFERROR(RANK(order!I90,order!I$3:I$554,0),"")</f>
        <v/>
      </c>
      <c r="J90" s="4" t="str">
        <f ca="1">IFERROR(RANK(order!J90,order!J$3:J$554,0),"")</f>
        <v/>
      </c>
      <c r="K90" s="4" t="str">
        <f ca="1">IFERROR(RANK(order!K90,order!K$3:K$554,0),"")</f>
        <v/>
      </c>
      <c r="L90" s="4" t="str">
        <f ca="1">IFERROR(RANK(order!L90,order!L$3:L$554,0),"")</f>
        <v/>
      </c>
      <c r="M90" s="10" t="str">
        <f ca="1">IFERROR(RANK(order!M90,order!M$3:M$554,0),"")</f>
        <v/>
      </c>
      <c r="N90" s="10" t="str">
        <f ca="1">IFERROR(RANK(order!N90,order!N$3:N$554,0),"")</f>
        <v/>
      </c>
      <c r="O90" s="10" t="str">
        <f ca="1">IFERROR(RANK(order!O90,order!O$3:O$554,0),"")</f>
        <v/>
      </c>
      <c r="P90" s="4" t="str">
        <f ca="1">IFERROR(RANK(order!P90,order!P$3:P$554,0),"")</f>
        <v/>
      </c>
      <c r="Q90" s="4" t="str">
        <f ca="1">IFERROR(RANK(order!Q90,order!Q$3:Q$554,0),"")</f>
        <v/>
      </c>
      <c r="R90" s="4" t="str">
        <f ca="1">IFERROR(RANK(order!R90,order!R$3:R$554,0),"")</f>
        <v/>
      </c>
      <c r="S90" s="10" t="str">
        <f ca="1">IFERROR(RANK(order!S90,order!S$3:S$554,0),"")</f>
        <v/>
      </c>
      <c r="T90" s="10" t="str">
        <f ca="1">IFERROR(RANK(order!T90,order!T$3:T$554,0),"")</f>
        <v/>
      </c>
      <c r="U90" s="10" t="str">
        <f ca="1">IFERROR(RANK(order!U90,order!U$3:U$554,0),"")</f>
        <v/>
      </c>
      <c r="V90" s="4" t="str">
        <f ca="1">IFERROR(RANK(order!V90,order!V$3:V$554,0),"")</f>
        <v/>
      </c>
      <c r="W90" s="4" t="str">
        <f ca="1">IFERROR(RANK(order!W90,order!W$3:W$554,0),"")</f>
        <v/>
      </c>
      <c r="X90" s="4" t="str">
        <f ca="1">IFERROR(RANK(order!X90,order!X$3:X$554,0),"")</f>
        <v/>
      </c>
      <c r="Y90" s="10" t="str">
        <f ca="1">IFERROR(RANK(order!Y90,order!Y$3:Y$554,0),"")</f>
        <v/>
      </c>
      <c r="Z90" s="10" t="str">
        <f ca="1">IFERROR(RANK(order!Z90,order!Z$3:Z$554,0),"")</f>
        <v/>
      </c>
      <c r="AA90" s="10" t="str">
        <f ca="1">IFERROR(RANK(order!AA90,order!AA$3:AA$554,0),"")</f>
        <v/>
      </c>
      <c r="AB90" s="4">
        <f ca="1">IFERROR(RANK(order!AB90,order!AB$3:AB$554,0),"")</f>
        <v>3</v>
      </c>
      <c r="AC90" s="4" t="str">
        <f ca="1">IFERROR(RANK(order!AC90,order!AC$3:AC$554,0),"")</f>
        <v/>
      </c>
      <c r="AD90" s="4">
        <f ca="1">IFERROR(RANK(order!AD90,order!AD$3:AD$554,0),"")</f>
        <v>5</v>
      </c>
      <c r="AE90" s="10" t="str">
        <f ca="1">IFERROR(RANK(order!AE90,order!AE$3:AE$554,0),"")</f>
        <v/>
      </c>
      <c r="AF90" s="10" t="str">
        <f ca="1">IFERROR(RANK(order!AF90,order!AF$3:AF$554,0),"")</f>
        <v/>
      </c>
      <c r="AG90" s="10" t="str">
        <f ca="1">IFERROR(RANK(order!AG90,order!AG$3:AG$554,0),"")</f>
        <v/>
      </c>
      <c r="AH90" s="4" t="str">
        <f ca="1">IFERROR(RANK(order!AH90,order!AH$3:AH$554,0),"")</f>
        <v/>
      </c>
      <c r="AI90" s="4" t="str">
        <f ca="1">IFERROR(RANK(order!AI90,order!AI$3:AI$554,0),"")</f>
        <v/>
      </c>
      <c r="AJ90" s="4" t="str">
        <f ca="1">IFERROR(RANK(order!AJ90,order!AJ$3:AJ$554,0),"")</f>
        <v/>
      </c>
      <c r="AK90" s="10" t="str">
        <f ca="1">IFERROR(RANK(order!AK90,order!AK$3:AK$554,0),"")</f>
        <v/>
      </c>
      <c r="AL90" s="10" t="str">
        <f ca="1">IFERROR(RANK(order!AL90,order!AL$3:AL$554,0),"")</f>
        <v/>
      </c>
      <c r="AM90" s="10" t="str">
        <f ca="1">IFERROR(RANK(order!AM90,order!AM$3:AM$554,0),"")</f>
        <v/>
      </c>
      <c r="AN90" s="4" t="str">
        <f ca="1">IFERROR(RANK(order!AN90,order!AN$3:AN$554,0),"")</f>
        <v/>
      </c>
      <c r="AO90" s="4" t="str">
        <f ca="1">IFERROR(RANK(order!AO90,order!AO$3:AO$554,0),"")</f>
        <v/>
      </c>
      <c r="AP90" s="4" t="str">
        <f ca="1">IFERROR(RANK(order!AP90,order!AP$3:AP$554,0),"")</f>
        <v/>
      </c>
      <c r="AQ90" s="10" t="str">
        <f ca="1">IFERROR(RANK(order!AQ90,order!AQ$3:AQ$554,0),"")</f>
        <v/>
      </c>
      <c r="AR90" s="10">
        <f ca="1">IFERROR(RANK(order!AR90,order!AR$3:AR$554,0),"")</f>
        <v>3</v>
      </c>
      <c r="AS90" s="10">
        <f ca="1">IFERROR(RANK(order!AS90,order!AS$3:AS$554,0),"")</f>
        <v>5</v>
      </c>
      <c r="AT90" s="4" t="str">
        <f ca="1">IFERROR(RANK(order!AT90,order!AT$3:AT$554,0),"")</f>
        <v/>
      </c>
      <c r="AU90" s="4" t="str">
        <f ca="1">IFERROR(RANK(order!AU90,order!AU$3:AU$554,0),"")</f>
        <v/>
      </c>
      <c r="AV90" s="4" t="str">
        <f ca="1">IFERROR(RANK(order!AV90,order!AV$3:AV$554,0),"")</f>
        <v/>
      </c>
      <c r="AW90" s="10" t="str">
        <f ca="1">IFERROR(RANK(order!AW90,order!AW$3:AW$554,0),"")</f>
        <v/>
      </c>
      <c r="AX90" s="10" t="str">
        <f ca="1">IFERROR(RANK(order!AX90,order!AX$3:AX$554,0),"")</f>
        <v/>
      </c>
      <c r="AY90" s="10" t="str">
        <f ca="1">IFERROR(RANK(order!AY90,order!AY$3:AY$554,0),"")</f>
        <v/>
      </c>
      <c r="AZ90" s="4" t="str">
        <f ca="1">IFERROR(RANK(order!AZ90,order!AZ$3:AZ$554,0),"")</f>
        <v/>
      </c>
      <c r="BA90" s="4" t="str">
        <f ca="1">IFERROR(RANK(order!BA90,order!BA$3:BA$554,0),"")</f>
        <v/>
      </c>
      <c r="BB90" s="4" t="str">
        <f ca="1">IFERROR(RANK(order!BB90,order!BB$3:BB$554,0),"")</f>
        <v/>
      </c>
      <c r="BC90" s="10" t="str">
        <f ca="1">IFERROR(RANK(order!BC90,order!BC$3:BC$554,0),"")</f>
        <v/>
      </c>
      <c r="BD90" s="10" t="str">
        <f ca="1">IFERROR(RANK(order!BD90,order!BD$3:BD$554,0),"")</f>
        <v/>
      </c>
      <c r="BE90" s="10" t="str">
        <f ca="1">IFERROR(RANK(order!BE90,order!BE$3:BE$554,0),"")</f>
        <v/>
      </c>
      <c r="BF90" s="4" t="str">
        <f ca="1">IFERROR(RANK(order!BF90,order!BF$3:BF$554,0),"")</f>
        <v/>
      </c>
      <c r="BG90" s="4" t="str">
        <f ca="1">IFERROR(RANK(order!BG90,order!BG$3:BG$554,0),"")</f>
        <v/>
      </c>
      <c r="BH90" s="4" t="str">
        <f ca="1">IFERROR(RANK(order!BH90,order!BH$3:BH$554,0),"")</f>
        <v/>
      </c>
      <c r="BI90" s="10" t="str">
        <f ca="1">IFERROR(RANK(order!BI90,order!BI$3:BI$554,0),"")</f>
        <v/>
      </c>
      <c r="BJ90" s="10" t="str">
        <f ca="1">IFERROR(RANK(order!BJ90,order!BJ$3:BJ$554,0),"")</f>
        <v/>
      </c>
      <c r="BK90" s="10" t="str">
        <f ca="1">IFERROR(RANK(order!BK90,order!BK$3:BK$554,0),"")</f>
        <v/>
      </c>
      <c r="BL90" s="4" t="str">
        <f ca="1">IFERROR(RANK(order!BL90,order!BL$3:BL$554,0),"")</f>
        <v/>
      </c>
      <c r="BM90" s="4" t="str">
        <f ca="1">IFERROR(RANK(order!BM90,order!BM$3:BM$554,0),"")</f>
        <v/>
      </c>
      <c r="BN90" s="4" t="str">
        <f ca="1">IFERROR(RANK(order!BN90,order!BN$3:BN$554,0),"")</f>
        <v/>
      </c>
      <c r="BO90" s="10" t="str">
        <f ca="1">IFERROR(RANK(order!BO90,order!BO$3:BO$554,0),"")</f>
        <v/>
      </c>
      <c r="BP90" s="10" t="str">
        <f ca="1">IFERROR(RANK(order!BP90,order!BP$3:BP$554,0),"")</f>
        <v/>
      </c>
      <c r="BQ90" s="10" t="str">
        <f ca="1">IFERROR(RANK(order!BQ90,order!BQ$3:BQ$554,0),"")</f>
        <v/>
      </c>
      <c r="BR90" s="4" t="str">
        <f ca="1">IFERROR(RANK(order!BR90,order!BR$3:BR$554,0),"")</f>
        <v/>
      </c>
      <c r="BS90" s="4" t="str">
        <f ca="1">IFERROR(RANK(order!BS90,order!BS$3:BS$554,0),"")</f>
        <v/>
      </c>
      <c r="BT90" s="4" t="str">
        <f ca="1">IFERROR(RANK(order!BT90,order!BT$3:BT$554,0),"")</f>
        <v/>
      </c>
      <c r="BU90" s="95">
        <f t="shared" si="157"/>
        <v>88</v>
      </c>
      <c r="BV90" s="35" t="str">
        <f t="shared" si="158"/>
        <v>E1</v>
      </c>
      <c r="BW90" s="55">
        <f t="shared" ca="1" si="81"/>
        <v>43361</v>
      </c>
      <c r="BX90" s="56" t="str">
        <f t="shared" ca="1" si="82"/>
        <v>Leeds</v>
      </c>
      <c r="BY90" s="56" t="str">
        <f t="shared" ca="1" si="83"/>
        <v>Preston</v>
      </c>
      <c r="BZ90" s="57">
        <f t="shared" ca="1" si="84"/>
        <v>3</v>
      </c>
      <c r="CA90" s="57">
        <f t="shared" ca="1" si="85"/>
        <v>0</v>
      </c>
      <c r="CB90" s="58" t="str">
        <f t="shared" ca="1" si="86"/>
        <v>H</v>
      </c>
      <c r="CC90" s="57">
        <f t="shared" ca="1" si="87"/>
        <v>1</v>
      </c>
      <c r="CD90" s="57">
        <f t="shared" ca="1" si="88"/>
        <v>0</v>
      </c>
      <c r="CE90" s="58" t="str">
        <f t="shared" ca="1" si="89"/>
        <v>H</v>
      </c>
      <c r="CF90" s="59" t="str">
        <f t="shared" ca="1" si="90"/>
        <v>G Eltringham</v>
      </c>
      <c r="CG90" s="57">
        <f t="shared" ca="1" si="91"/>
        <v>17</v>
      </c>
      <c r="CH90" s="57">
        <f t="shared" ca="1" si="92"/>
        <v>5</v>
      </c>
      <c r="CI90" s="57">
        <f t="shared" ca="1" si="93"/>
        <v>5</v>
      </c>
      <c r="CJ90" s="57">
        <f t="shared" ca="1" si="94"/>
        <v>3</v>
      </c>
      <c r="CK90" s="57">
        <f t="shared" ca="1" si="95"/>
        <v>12</v>
      </c>
      <c r="CL90" s="57">
        <f t="shared" ca="1" si="96"/>
        <v>12</v>
      </c>
      <c r="CM90" s="57">
        <f t="shared" ca="1" si="97"/>
        <v>4</v>
      </c>
      <c r="CN90" s="57">
        <f t="shared" ca="1" si="98"/>
        <v>3</v>
      </c>
      <c r="CO90" s="57">
        <f t="shared" ca="1" si="99"/>
        <v>1</v>
      </c>
      <c r="CP90" s="57">
        <f t="shared" ca="1" si="100"/>
        <v>2</v>
      </c>
      <c r="CQ90" s="57">
        <f t="shared" ca="1" si="101"/>
        <v>0</v>
      </c>
      <c r="CR90" s="57">
        <f t="shared" ca="1" si="102"/>
        <v>0</v>
      </c>
      <c r="CS90" s="60">
        <f t="shared" ca="1" si="103"/>
        <v>2</v>
      </c>
      <c r="CT90" s="60">
        <f t="shared" ca="1" si="104"/>
        <v>3.4</v>
      </c>
      <c r="CU90" s="60">
        <f t="shared" ca="1" si="105"/>
        <v>4.33</v>
      </c>
      <c r="CV90" s="60">
        <f t="shared" ca="1" si="106"/>
        <v>2</v>
      </c>
      <c r="CW90" s="60">
        <f t="shared" ca="1" si="107"/>
        <v>3.31</v>
      </c>
      <c r="CX90" s="60">
        <f t="shared" ca="1" si="108"/>
        <v>4.42</v>
      </c>
      <c r="CY90" s="60">
        <f t="shared" ca="1" si="109"/>
        <v>2.0099999999999998</v>
      </c>
      <c r="CZ90" s="60">
        <f t="shared" ca="1" si="110"/>
        <v>1.79</v>
      </c>
      <c r="DA90" s="65">
        <f t="shared" ca="1" si="111"/>
        <v>3</v>
      </c>
      <c r="DB90" s="65">
        <f t="shared" ca="1" si="112"/>
        <v>1</v>
      </c>
      <c r="DC90" s="65">
        <f t="shared" ca="1" si="113"/>
        <v>2</v>
      </c>
      <c r="DD90" s="65">
        <f t="shared" ca="1" si="114"/>
        <v>2</v>
      </c>
      <c r="DE90" s="65">
        <f t="shared" ca="1" si="115"/>
        <v>0</v>
      </c>
      <c r="DF90" s="66" t="str">
        <f t="shared" ca="1" si="116"/>
        <v>H</v>
      </c>
      <c r="DG90" s="66" t="str">
        <f t="shared" ca="1" si="117"/>
        <v>H-H</v>
      </c>
      <c r="DH90" s="66" t="str">
        <f t="shared" ca="1" si="118"/>
        <v>H30</v>
      </c>
      <c r="DI90" s="66" t="str">
        <f t="shared" ca="1" si="119"/>
        <v>H10</v>
      </c>
      <c r="DJ90" s="66" t="str">
        <f t="shared" ca="1" si="120"/>
        <v>H20</v>
      </c>
      <c r="DK90" s="65" t="str">
        <f t="shared" ca="1" si="121"/>
        <v>No</v>
      </c>
      <c r="DL90" s="65">
        <f t="shared" ca="1" si="122"/>
        <v>1</v>
      </c>
      <c r="DM90" s="65">
        <f t="shared" ca="1" si="123"/>
        <v>0</v>
      </c>
      <c r="DN90" s="65">
        <f t="shared" ca="1" si="124"/>
        <v>1</v>
      </c>
      <c r="DO90" s="65">
        <f t="shared" ca="1" si="125"/>
        <v>0</v>
      </c>
      <c r="DP90" s="65">
        <f t="shared" ca="1" si="126"/>
        <v>1</v>
      </c>
      <c r="DQ90" s="65">
        <f t="shared" ca="1" si="127"/>
        <v>0</v>
      </c>
      <c r="DR90" s="69">
        <f t="shared" ca="1" si="128"/>
        <v>1</v>
      </c>
      <c r="DS90" s="69">
        <f t="shared" ca="1" si="129"/>
        <v>-1</v>
      </c>
      <c r="DT90" s="69">
        <f t="shared" ca="1" si="130"/>
        <v>-1</v>
      </c>
      <c r="DU90" s="69">
        <f t="shared" ca="1" si="131"/>
        <v>1</v>
      </c>
      <c r="DV90" s="69">
        <f t="shared" ca="1" si="132"/>
        <v>-1</v>
      </c>
      <c r="DW90" s="69">
        <f t="shared" ca="1" si="133"/>
        <v>-1</v>
      </c>
      <c r="DX90" s="69">
        <f t="shared" ca="1" si="134"/>
        <v>1.0099999999999998</v>
      </c>
      <c r="DY90" s="69">
        <f t="shared" ca="1" si="135"/>
        <v>-1</v>
      </c>
      <c r="DZ90" s="72">
        <f t="shared" ca="1" si="136"/>
        <v>102.50645292759135</v>
      </c>
      <c r="EA90" s="72">
        <f t="shared" ca="1" si="137"/>
        <v>102.83591475167805</v>
      </c>
      <c r="EB90" s="72">
        <f t="shared" ca="1" si="138"/>
        <v>105.61716556880403</v>
      </c>
      <c r="EC90" s="65">
        <f t="shared" ca="1" si="139"/>
        <v>1</v>
      </c>
      <c r="ED90" s="65">
        <f t="shared" ca="1" si="140"/>
        <v>0</v>
      </c>
      <c r="EE90" s="65">
        <f t="shared" ca="1" si="141"/>
        <v>0</v>
      </c>
      <c r="EF90" s="65">
        <f t="shared" ca="1" si="142"/>
        <v>1</v>
      </c>
      <c r="EG90" s="65">
        <f t="shared" ca="1" si="143"/>
        <v>0</v>
      </c>
      <c r="EH90" s="65">
        <f t="shared" ca="1" si="144"/>
        <v>1</v>
      </c>
      <c r="EI90" s="429" t="str">
        <f t="shared" ca="1" si="145"/>
        <v>Yes</v>
      </c>
      <c r="EJ90" s="428" t="str">
        <f t="shared" ca="1" si="146"/>
        <v>S</v>
      </c>
      <c r="EK90" s="428" t="str">
        <f t="shared" ca="1" si="147"/>
        <v>Over</v>
      </c>
      <c r="EL90" s="65" t="str">
        <f t="shared" ca="1" si="148"/>
        <v>No</v>
      </c>
      <c r="EM90" s="65" t="str">
        <f t="shared" ca="1" si="149"/>
        <v>No</v>
      </c>
      <c r="EN90" s="65">
        <f t="shared" ca="1" si="150"/>
        <v>30</v>
      </c>
      <c r="EO90" s="433">
        <f t="shared" ca="1" si="151"/>
        <v>3</v>
      </c>
      <c r="EP90" s="433">
        <f t="shared" ca="1" si="152"/>
        <v>0</v>
      </c>
      <c r="EQ90" s="433">
        <f t="shared" ca="1" si="153"/>
        <v>7</v>
      </c>
      <c r="ER90" s="433">
        <f t="shared" ca="1" si="154"/>
        <v>22</v>
      </c>
      <c r="ES90" s="433">
        <f t="shared" ca="1" si="155"/>
        <v>8</v>
      </c>
      <c r="ET90" s="433">
        <f t="shared" ca="1" si="156"/>
        <v>24</v>
      </c>
      <c r="EU90" s="433">
        <f ca="1">IF(OR(CO90="",CQ90=""),"",Discipline!$P$3*CO90+Discipline!$X$3*CQ90)</f>
        <v>10</v>
      </c>
      <c r="EV90" s="433">
        <f ca="1">IF(OR(CP90="",CR90=""),"",Discipline!$P$3*CP90+Discipline!$X$3*CR90)</f>
        <v>20</v>
      </c>
    </row>
    <row r="91" spans="1:152" x14ac:dyDescent="0.25">
      <c r="A91" s="10" t="str">
        <f ca="1">IFERROR(RANK(order!A91,order!A$3:A$554,0),"")</f>
        <v/>
      </c>
      <c r="B91" s="10" t="str">
        <f ca="1">IFERROR(RANK(order!B91,order!B$3:B$554,0),"")</f>
        <v/>
      </c>
      <c r="C91" s="10" t="str">
        <f ca="1">IFERROR(RANK(order!C91,order!C$3:C$554,0),"")</f>
        <v/>
      </c>
      <c r="D91" s="4" t="str">
        <f ca="1">IFERROR(RANK(order!D91,order!D$3:D$554,0),"")</f>
        <v/>
      </c>
      <c r="E91" s="4" t="str">
        <f ca="1">IFERROR(RANK(order!E91,order!E$3:E$554,0),"")</f>
        <v/>
      </c>
      <c r="F91" s="4" t="str">
        <f ca="1">IFERROR(RANK(order!F91,order!F$3:F$554,0),"")</f>
        <v/>
      </c>
      <c r="G91" s="10" t="str">
        <f ca="1">IFERROR(RANK(order!G91,order!G$3:G$554,0),"")</f>
        <v/>
      </c>
      <c r="H91" s="10" t="str">
        <f ca="1">IFERROR(RANK(order!H91,order!H$3:H$554,0),"")</f>
        <v/>
      </c>
      <c r="I91" s="10" t="str">
        <f ca="1">IFERROR(RANK(order!I91,order!I$3:I$554,0),"")</f>
        <v/>
      </c>
      <c r="J91" s="4" t="str">
        <f ca="1">IFERROR(RANK(order!J91,order!J$3:J$554,0),"")</f>
        <v/>
      </c>
      <c r="K91" s="4" t="str">
        <f ca="1">IFERROR(RANK(order!K91,order!K$3:K$554,0),"")</f>
        <v/>
      </c>
      <c r="L91" s="4" t="str">
        <f ca="1">IFERROR(RANK(order!L91,order!L$3:L$554,0),"")</f>
        <v/>
      </c>
      <c r="M91" s="10" t="str">
        <f ca="1">IFERROR(RANK(order!M91,order!M$3:M$554,0),"")</f>
        <v/>
      </c>
      <c r="N91" s="10" t="str">
        <f ca="1">IFERROR(RANK(order!N91,order!N$3:N$554,0),"")</f>
        <v/>
      </c>
      <c r="O91" s="10" t="str">
        <f ca="1">IFERROR(RANK(order!O91,order!O$3:O$554,0),"")</f>
        <v/>
      </c>
      <c r="P91" s="4" t="str">
        <f ca="1">IFERROR(RANK(order!P91,order!P$3:P$554,0),"")</f>
        <v/>
      </c>
      <c r="Q91" s="4" t="str">
        <f ca="1">IFERROR(RANK(order!Q91,order!Q$3:Q$554,0),"")</f>
        <v/>
      </c>
      <c r="R91" s="4" t="str">
        <f ca="1">IFERROR(RANK(order!R91,order!R$3:R$554,0),"")</f>
        <v/>
      </c>
      <c r="S91" s="10" t="str">
        <f ca="1">IFERROR(RANK(order!S91,order!S$3:S$554,0),"")</f>
        <v/>
      </c>
      <c r="T91" s="10" t="str">
        <f ca="1">IFERROR(RANK(order!T91,order!T$3:T$554,0),"")</f>
        <v/>
      </c>
      <c r="U91" s="10" t="str">
        <f ca="1">IFERROR(RANK(order!U91,order!U$3:U$554,0),"")</f>
        <v/>
      </c>
      <c r="V91" s="4" t="str">
        <f ca="1">IFERROR(RANK(order!V91,order!V$3:V$554,0),"")</f>
        <v/>
      </c>
      <c r="W91" s="4" t="str">
        <f ca="1">IFERROR(RANK(order!W91,order!W$3:W$554,0),"")</f>
        <v/>
      </c>
      <c r="X91" s="4" t="str">
        <f ca="1">IFERROR(RANK(order!X91,order!X$3:X$554,0),"")</f>
        <v/>
      </c>
      <c r="Y91" s="10" t="str">
        <f ca="1">IFERROR(RANK(order!Y91,order!Y$3:Y$554,0),"")</f>
        <v/>
      </c>
      <c r="Z91" s="10" t="str">
        <f ca="1">IFERROR(RANK(order!Z91,order!Z$3:Z$554,0),"")</f>
        <v/>
      </c>
      <c r="AA91" s="10" t="str">
        <f ca="1">IFERROR(RANK(order!AA91,order!AA$3:AA$554,0),"")</f>
        <v/>
      </c>
      <c r="AB91" s="4" t="str">
        <f ca="1">IFERROR(RANK(order!AB91,order!AB$3:AB$554,0),"")</f>
        <v/>
      </c>
      <c r="AC91" s="4" t="str">
        <f ca="1">IFERROR(RANK(order!AC91,order!AC$3:AC$554,0),"")</f>
        <v/>
      </c>
      <c r="AD91" s="4" t="str">
        <f ca="1">IFERROR(RANK(order!AD91,order!AD$3:AD$554,0),"")</f>
        <v/>
      </c>
      <c r="AE91" s="10" t="str">
        <f ca="1">IFERROR(RANK(order!AE91,order!AE$3:AE$554,0),"")</f>
        <v/>
      </c>
      <c r="AF91" s="10" t="str">
        <f ca="1">IFERROR(RANK(order!AF91,order!AF$3:AF$554,0),"")</f>
        <v/>
      </c>
      <c r="AG91" s="10" t="str">
        <f ca="1">IFERROR(RANK(order!AG91,order!AG$3:AG$554,0),"")</f>
        <v/>
      </c>
      <c r="AH91" s="4" t="str">
        <f ca="1">IFERROR(RANK(order!AH91,order!AH$3:AH$554,0),"")</f>
        <v/>
      </c>
      <c r="AI91" s="4" t="str">
        <f ca="1">IFERROR(RANK(order!AI91,order!AI$3:AI$554,0),"")</f>
        <v/>
      </c>
      <c r="AJ91" s="4" t="str">
        <f ca="1">IFERROR(RANK(order!AJ91,order!AJ$3:AJ$554,0),"")</f>
        <v/>
      </c>
      <c r="AK91" s="10" t="str">
        <f ca="1">IFERROR(RANK(order!AK91,order!AK$3:AK$554,0),"")</f>
        <v/>
      </c>
      <c r="AL91" s="10" t="str">
        <f ca="1">IFERROR(RANK(order!AL91,order!AL$3:AL$554,0),"")</f>
        <v/>
      </c>
      <c r="AM91" s="10" t="str">
        <f ca="1">IFERROR(RANK(order!AM91,order!AM$3:AM$554,0),"")</f>
        <v/>
      </c>
      <c r="AN91" s="4" t="str">
        <f ca="1">IFERROR(RANK(order!AN91,order!AN$3:AN$554,0),"")</f>
        <v/>
      </c>
      <c r="AO91" s="4" t="str">
        <f ca="1">IFERROR(RANK(order!AO91,order!AO$3:AO$554,0),"")</f>
        <v/>
      </c>
      <c r="AP91" s="4" t="str">
        <f ca="1">IFERROR(RANK(order!AP91,order!AP$3:AP$554,0),"")</f>
        <v/>
      </c>
      <c r="AQ91" s="10" t="str">
        <f ca="1">IFERROR(RANK(order!AQ91,order!AQ$3:AQ$554,0),"")</f>
        <v/>
      </c>
      <c r="AR91" s="10" t="str">
        <f ca="1">IFERROR(RANK(order!AR91,order!AR$3:AR$554,0),"")</f>
        <v/>
      </c>
      <c r="AS91" s="10" t="str">
        <f ca="1">IFERROR(RANK(order!AS91,order!AS$3:AS$554,0),"")</f>
        <v/>
      </c>
      <c r="AT91" s="4" t="str">
        <f ca="1">IFERROR(RANK(order!AT91,order!AT$3:AT$554,0),"")</f>
        <v/>
      </c>
      <c r="AU91" s="4" t="str">
        <f ca="1">IFERROR(RANK(order!AU91,order!AU$3:AU$554,0),"")</f>
        <v/>
      </c>
      <c r="AV91" s="4" t="str">
        <f ca="1">IFERROR(RANK(order!AV91,order!AV$3:AV$554,0),"")</f>
        <v/>
      </c>
      <c r="AW91" s="10" t="str">
        <f ca="1">IFERROR(RANK(order!AW91,order!AW$3:AW$554,0),"")</f>
        <v/>
      </c>
      <c r="AX91" s="10" t="str">
        <f ca="1">IFERROR(RANK(order!AX91,order!AX$3:AX$554,0),"")</f>
        <v/>
      </c>
      <c r="AY91" s="10" t="str">
        <f ca="1">IFERROR(RANK(order!AY91,order!AY$3:AY$554,0),"")</f>
        <v/>
      </c>
      <c r="AZ91" s="4" t="str">
        <f ca="1">IFERROR(RANK(order!AZ91,order!AZ$3:AZ$554,0),"")</f>
        <v/>
      </c>
      <c r="BA91" s="4" t="str">
        <f ca="1">IFERROR(RANK(order!BA91,order!BA$3:BA$554,0),"")</f>
        <v/>
      </c>
      <c r="BB91" s="4" t="str">
        <f ca="1">IFERROR(RANK(order!BB91,order!BB$3:BB$554,0),"")</f>
        <v/>
      </c>
      <c r="BC91" s="10" t="str">
        <f ca="1">IFERROR(RANK(order!BC91,order!BC$3:BC$554,0),"")</f>
        <v/>
      </c>
      <c r="BD91" s="10" t="str">
        <f ca="1">IFERROR(RANK(order!BD91,order!BD$3:BD$554,0),"")</f>
        <v/>
      </c>
      <c r="BE91" s="10" t="str">
        <f ca="1">IFERROR(RANK(order!BE91,order!BE$3:BE$554,0),"")</f>
        <v/>
      </c>
      <c r="BF91" s="4" t="str">
        <f ca="1">IFERROR(RANK(order!BF91,order!BF$3:BF$554,0),"")</f>
        <v/>
      </c>
      <c r="BG91" s="4" t="str">
        <f ca="1">IFERROR(RANK(order!BG91,order!BG$3:BG$554,0),"")</f>
        <v/>
      </c>
      <c r="BH91" s="4" t="str">
        <f ca="1">IFERROR(RANK(order!BH91,order!BH$3:BH$554,0),"")</f>
        <v/>
      </c>
      <c r="BI91" s="10">
        <f ca="1">IFERROR(RANK(order!BI91,order!BI$3:BI$554,0),"")</f>
        <v>3</v>
      </c>
      <c r="BJ91" s="10" t="str">
        <f ca="1">IFERROR(RANK(order!BJ91,order!BJ$3:BJ$554,0),"")</f>
        <v/>
      </c>
      <c r="BK91" s="10">
        <f ca="1">IFERROR(RANK(order!BK91,order!BK$3:BK$554,0),"")</f>
        <v>5</v>
      </c>
      <c r="BL91" s="4" t="str">
        <f ca="1">IFERROR(RANK(order!BL91,order!BL$3:BL$554,0),"")</f>
        <v/>
      </c>
      <c r="BM91" s="4">
        <f ca="1">IFERROR(RANK(order!BM91,order!BM$3:BM$554,0),"")</f>
        <v>3</v>
      </c>
      <c r="BN91" s="4">
        <f ca="1">IFERROR(RANK(order!BN91,order!BN$3:BN$554,0),"")</f>
        <v>5</v>
      </c>
      <c r="BO91" s="10" t="str">
        <f ca="1">IFERROR(RANK(order!BO91,order!BO$3:BO$554,0),"")</f>
        <v/>
      </c>
      <c r="BP91" s="10" t="str">
        <f ca="1">IFERROR(RANK(order!BP91,order!BP$3:BP$554,0),"")</f>
        <v/>
      </c>
      <c r="BQ91" s="10" t="str">
        <f ca="1">IFERROR(RANK(order!BQ91,order!BQ$3:BQ$554,0),"")</f>
        <v/>
      </c>
      <c r="BR91" s="4" t="str">
        <f ca="1">IFERROR(RANK(order!BR91,order!BR$3:BR$554,0),"")</f>
        <v/>
      </c>
      <c r="BS91" s="4" t="str">
        <f ca="1">IFERROR(RANK(order!BS91,order!BS$3:BS$554,0),"")</f>
        <v/>
      </c>
      <c r="BT91" s="4" t="str">
        <f ca="1">IFERROR(RANK(order!BT91,order!BT$3:BT$554,0),"")</f>
        <v/>
      </c>
      <c r="BU91" s="95">
        <f t="shared" si="157"/>
        <v>89</v>
      </c>
      <c r="BV91" s="35" t="str">
        <f t="shared" si="158"/>
        <v>E1</v>
      </c>
      <c r="BW91" s="55">
        <f t="shared" ca="1" si="81"/>
        <v>43361</v>
      </c>
      <c r="BX91" s="56" t="str">
        <f t="shared" ca="1" si="82"/>
        <v>Stoke</v>
      </c>
      <c r="BY91" s="56" t="str">
        <f t="shared" ca="1" si="83"/>
        <v>Swansea</v>
      </c>
      <c r="BZ91" s="57">
        <f t="shared" ca="1" si="84"/>
        <v>1</v>
      </c>
      <c r="CA91" s="57">
        <f t="shared" ca="1" si="85"/>
        <v>0</v>
      </c>
      <c r="CB91" s="58" t="str">
        <f t="shared" ca="1" si="86"/>
        <v>H</v>
      </c>
      <c r="CC91" s="57">
        <f t="shared" ca="1" si="87"/>
        <v>0</v>
      </c>
      <c r="CD91" s="57">
        <f t="shared" ca="1" si="88"/>
        <v>0</v>
      </c>
      <c r="CE91" s="58" t="str">
        <f t="shared" ca="1" si="89"/>
        <v>D</v>
      </c>
      <c r="CF91" s="59" t="str">
        <f t="shared" ca="1" si="90"/>
        <v>P Tierney</v>
      </c>
      <c r="CG91" s="57">
        <f t="shared" ca="1" si="91"/>
        <v>8</v>
      </c>
      <c r="CH91" s="57">
        <f t="shared" ca="1" si="92"/>
        <v>14</v>
      </c>
      <c r="CI91" s="57">
        <f t="shared" ca="1" si="93"/>
        <v>3</v>
      </c>
      <c r="CJ91" s="57">
        <f t="shared" ca="1" si="94"/>
        <v>5</v>
      </c>
      <c r="CK91" s="57">
        <f t="shared" ca="1" si="95"/>
        <v>13</v>
      </c>
      <c r="CL91" s="57">
        <f t="shared" ca="1" si="96"/>
        <v>13</v>
      </c>
      <c r="CM91" s="57">
        <f t="shared" ca="1" si="97"/>
        <v>1</v>
      </c>
      <c r="CN91" s="57">
        <f t="shared" ca="1" si="98"/>
        <v>3</v>
      </c>
      <c r="CO91" s="57">
        <f t="shared" ca="1" si="99"/>
        <v>2</v>
      </c>
      <c r="CP91" s="57">
        <f t="shared" ca="1" si="100"/>
        <v>1</v>
      </c>
      <c r="CQ91" s="57">
        <f t="shared" ca="1" si="101"/>
        <v>0</v>
      </c>
      <c r="CR91" s="57">
        <f t="shared" ca="1" si="102"/>
        <v>0</v>
      </c>
      <c r="CS91" s="60">
        <f t="shared" ca="1" si="103"/>
        <v>1.9</v>
      </c>
      <c r="CT91" s="60">
        <f t="shared" ca="1" si="104"/>
        <v>3.5</v>
      </c>
      <c r="CU91" s="60">
        <f t="shared" ca="1" si="105"/>
        <v>4.5999999999999996</v>
      </c>
      <c r="CV91" s="60">
        <f t="shared" ca="1" si="106"/>
        <v>1.84</v>
      </c>
      <c r="CW91" s="60">
        <f t="shared" ca="1" si="107"/>
        <v>3.72</v>
      </c>
      <c r="CX91" s="60">
        <f t="shared" ca="1" si="108"/>
        <v>4.5999999999999996</v>
      </c>
      <c r="CY91" s="60">
        <f t="shared" ca="1" si="109"/>
        <v>2.1</v>
      </c>
      <c r="CZ91" s="60">
        <f t="shared" ca="1" si="110"/>
        <v>1.73</v>
      </c>
      <c r="DA91" s="65">
        <f t="shared" ca="1" si="111"/>
        <v>1</v>
      </c>
      <c r="DB91" s="65">
        <f t="shared" ca="1" si="112"/>
        <v>0</v>
      </c>
      <c r="DC91" s="65">
        <f t="shared" ca="1" si="113"/>
        <v>1</v>
      </c>
      <c r="DD91" s="65">
        <f t="shared" ca="1" si="114"/>
        <v>1</v>
      </c>
      <c r="DE91" s="65">
        <f t="shared" ca="1" si="115"/>
        <v>0</v>
      </c>
      <c r="DF91" s="66" t="str">
        <f t="shared" ca="1" si="116"/>
        <v>H</v>
      </c>
      <c r="DG91" s="66" t="str">
        <f t="shared" ca="1" si="117"/>
        <v>D-H</v>
      </c>
      <c r="DH91" s="66" t="str">
        <f t="shared" ca="1" si="118"/>
        <v>H10</v>
      </c>
      <c r="DI91" s="66" t="str">
        <f t="shared" ca="1" si="119"/>
        <v>D00</v>
      </c>
      <c r="DJ91" s="66" t="str">
        <f t="shared" ca="1" si="120"/>
        <v>H10</v>
      </c>
      <c r="DK91" s="65" t="str">
        <f t="shared" ca="1" si="121"/>
        <v>No</v>
      </c>
      <c r="DL91" s="65">
        <f t="shared" ca="1" si="122"/>
        <v>0</v>
      </c>
      <c r="DM91" s="65">
        <f t="shared" ca="1" si="123"/>
        <v>0</v>
      </c>
      <c r="DN91" s="65">
        <f t="shared" ca="1" si="124"/>
        <v>1</v>
      </c>
      <c r="DO91" s="65">
        <f t="shared" ca="1" si="125"/>
        <v>0</v>
      </c>
      <c r="DP91" s="65">
        <f t="shared" ca="1" si="126"/>
        <v>0</v>
      </c>
      <c r="DQ91" s="65">
        <f t="shared" ca="1" si="127"/>
        <v>0</v>
      </c>
      <c r="DR91" s="69">
        <f t="shared" ca="1" si="128"/>
        <v>0.89999999999999991</v>
      </c>
      <c r="DS91" s="69">
        <f t="shared" ca="1" si="129"/>
        <v>-1</v>
      </c>
      <c r="DT91" s="69">
        <f t="shared" ca="1" si="130"/>
        <v>-1</v>
      </c>
      <c r="DU91" s="69">
        <f t="shared" ca="1" si="131"/>
        <v>0.84000000000000008</v>
      </c>
      <c r="DV91" s="69">
        <f t="shared" ca="1" si="132"/>
        <v>-1</v>
      </c>
      <c r="DW91" s="69">
        <f t="shared" ca="1" si="133"/>
        <v>-1</v>
      </c>
      <c r="DX91" s="69">
        <f t="shared" ca="1" si="134"/>
        <v>-1</v>
      </c>
      <c r="DY91" s="69">
        <f t="shared" ca="1" si="135"/>
        <v>0.73</v>
      </c>
      <c r="DZ91" s="72">
        <f t="shared" ca="1" si="136"/>
        <v>102.9421379535796</v>
      </c>
      <c r="EA91" s="72">
        <f t="shared" ca="1" si="137"/>
        <v>102.96867695184665</v>
      </c>
      <c r="EB91" s="72">
        <f t="shared" ca="1" si="138"/>
        <v>105.4225158271401</v>
      </c>
      <c r="EC91" s="65">
        <f t="shared" ca="1" si="139"/>
        <v>1</v>
      </c>
      <c r="ED91" s="65">
        <f t="shared" ca="1" si="140"/>
        <v>0</v>
      </c>
      <c r="EE91" s="65">
        <f t="shared" ca="1" si="141"/>
        <v>0</v>
      </c>
      <c r="EF91" s="65">
        <f t="shared" ca="1" si="142"/>
        <v>1</v>
      </c>
      <c r="EG91" s="65">
        <f t="shared" ca="1" si="143"/>
        <v>0</v>
      </c>
      <c r="EH91" s="65">
        <f t="shared" ca="1" si="144"/>
        <v>1</v>
      </c>
      <c r="EI91" s="429" t="str">
        <f t="shared" ca="1" si="145"/>
        <v>Yes</v>
      </c>
      <c r="EJ91" s="428" t="str">
        <f t="shared" ca="1" si="146"/>
        <v>S</v>
      </c>
      <c r="EK91" s="428" t="str">
        <f t="shared" ca="1" si="147"/>
        <v>Under</v>
      </c>
      <c r="EL91" s="65" t="str">
        <f t="shared" ca="1" si="148"/>
        <v>No</v>
      </c>
      <c r="EM91" s="65" t="str">
        <f t="shared" ca="1" si="149"/>
        <v>No</v>
      </c>
      <c r="EN91" s="65">
        <f t="shared" ca="1" si="150"/>
        <v>30</v>
      </c>
      <c r="EO91" s="433">
        <f t="shared" ca="1" si="151"/>
        <v>3</v>
      </c>
      <c r="EP91" s="433">
        <f t="shared" ca="1" si="152"/>
        <v>0</v>
      </c>
      <c r="EQ91" s="433">
        <f t="shared" ca="1" si="153"/>
        <v>4</v>
      </c>
      <c r="ER91" s="433">
        <f t="shared" ca="1" si="154"/>
        <v>22</v>
      </c>
      <c r="ES91" s="433">
        <f t="shared" ca="1" si="155"/>
        <v>8</v>
      </c>
      <c r="ET91" s="433">
        <f t="shared" ca="1" si="156"/>
        <v>26</v>
      </c>
      <c r="EU91" s="433">
        <f ca="1">IF(OR(CO91="",CQ91=""),"",Discipline!$P$3*CO91+Discipline!$X$3*CQ91)</f>
        <v>20</v>
      </c>
      <c r="EV91" s="433">
        <f ca="1">IF(OR(CP91="",CR91=""),"",Discipline!$P$3*CP91+Discipline!$X$3*CR91)</f>
        <v>10</v>
      </c>
    </row>
    <row r="92" spans="1:152" x14ac:dyDescent="0.25">
      <c r="A92" s="10" t="str">
        <f ca="1">IFERROR(RANK(order!A92,order!A$3:A$554,0),"")</f>
        <v/>
      </c>
      <c r="B92" s="10" t="str">
        <f ca="1">IFERROR(RANK(order!B92,order!B$3:B$554,0),"")</f>
        <v/>
      </c>
      <c r="C92" s="10" t="str">
        <f ca="1">IFERROR(RANK(order!C92,order!C$3:C$554,0),"")</f>
        <v/>
      </c>
      <c r="D92" s="4" t="str">
        <f ca="1">IFERROR(RANK(order!D92,order!D$3:D$554,0),"")</f>
        <v/>
      </c>
      <c r="E92" s="4" t="str">
        <f ca="1">IFERROR(RANK(order!E92,order!E$3:E$554,0),"")</f>
        <v/>
      </c>
      <c r="F92" s="4" t="str">
        <f ca="1">IFERROR(RANK(order!F92,order!F$3:F$554,0),"")</f>
        <v/>
      </c>
      <c r="G92" s="10" t="str">
        <f ca="1">IFERROR(RANK(order!G92,order!G$3:G$554,0),"")</f>
        <v/>
      </c>
      <c r="H92" s="10" t="str">
        <f ca="1">IFERROR(RANK(order!H92,order!H$3:H$554,0),"")</f>
        <v/>
      </c>
      <c r="I92" s="10" t="str">
        <f ca="1">IFERROR(RANK(order!I92,order!I$3:I$554,0),"")</f>
        <v/>
      </c>
      <c r="J92" s="4" t="str">
        <f ca="1">IFERROR(RANK(order!J92,order!J$3:J$554,0),"")</f>
        <v/>
      </c>
      <c r="K92" s="4" t="str">
        <f ca="1">IFERROR(RANK(order!K92,order!K$3:K$554,0),"")</f>
        <v/>
      </c>
      <c r="L92" s="4" t="str">
        <f ca="1">IFERROR(RANK(order!L92,order!L$3:L$554,0),"")</f>
        <v/>
      </c>
      <c r="M92" s="10" t="str">
        <f ca="1">IFERROR(RANK(order!M92,order!M$3:M$554,0),"")</f>
        <v/>
      </c>
      <c r="N92" s="10" t="str">
        <f ca="1">IFERROR(RANK(order!N92,order!N$3:N$554,0),"")</f>
        <v/>
      </c>
      <c r="O92" s="10" t="str">
        <f ca="1">IFERROR(RANK(order!O92,order!O$3:O$554,0),"")</f>
        <v/>
      </c>
      <c r="P92" s="4" t="str">
        <f ca="1">IFERROR(RANK(order!P92,order!P$3:P$554,0),"")</f>
        <v/>
      </c>
      <c r="Q92" s="4">
        <f ca="1">IFERROR(RANK(order!Q92,order!Q$3:Q$554,0),"")</f>
        <v>3</v>
      </c>
      <c r="R92" s="4">
        <f ca="1">IFERROR(RANK(order!R92,order!R$3:R$554,0),"")</f>
        <v>5</v>
      </c>
      <c r="S92" s="10" t="str">
        <f ca="1">IFERROR(RANK(order!S92,order!S$3:S$554,0),"")</f>
        <v/>
      </c>
      <c r="T92" s="10" t="str">
        <f ca="1">IFERROR(RANK(order!T92,order!T$3:T$554,0),"")</f>
        <v/>
      </c>
      <c r="U92" s="10" t="str">
        <f ca="1">IFERROR(RANK(order!U92,order!U$3:U$554,0),"")</f>
        <v/>
      </c>
      <c r="V92" s="4" t="str">
        <f ca="1">IFERROR(RANK(order!V92,order!V$3:V$554,0),"")</f>
        <v/>
      </c>
      <c r="W92" s="4" t="str">
        <f ca="1">IFERROR(RANK(order!W92,order!W$3:W$554,0),"")</f>
        <v/>
      </c>
      <c r="X92" s="4" t="str">
        <f ca="1">IFERROR(RANK(order!X92,order!X$3:X$554,0),"")</f>
        <v/>
      </c>
      <c r="Y92" s="10" t="str">
        <f ca="1">IFERROR(RANK(order!Y92,order!Y$3:Y$554,0),"")</f>
        <v/>
      </c>
      <c r="Z92" s="10" t="str">
        <f ca="1">IFERROR(RANK(order!Z92,order!Z$3:Z$554,0),"")</f>
        <v/>
      </c>
      <c r="AA92" s="10" t="str">
        <f ca="1">IFERROR(RANK(order!AA92,order!AA$3:AA$554,0),"")</f>
        <v/>
      </c>
      <c r="AB92" s="4" t="str">
        <f ca="1">IFERROR(RANK(order!AB92,order!AB$3:AB$554,0),"")</f>
        <v/>
      </c>
      <c r="AC92" s="4" t="str">
        <f ca="1">IFERROR(RANK(order!AC92,order!AC$3:AC$554,0),"")</f>
        <v/>
      </c>
      <c r="AD92" s="4" t="str">
        <f ca="1">IFERROR(RANK(order!AD92,order!AD$3:AD$554,0),"")</f>
        <v/>
      </c>
      <c r="AE92" s="10" t="str">
        <f ca="1">IFERROR(RANK(order!AE92,order!AE$3:AE$554,0),"")</f>
        <v/>
      </c>
      <c r="AF92" s="10" t="str">
        <f ca="1">IFERROR(RANK(order!AF92,order!AF$3:AF$554,0),"")</f>
        <v/>
      </c>
      <c r="AG92" s="10" t="str">
        <f ca="1">IFERROR(RANK(order!AG92,order!AG$3:AG$554,0),"")</f>
        <v/>
      </c>
      <c r="AH92" s="4" t="str">
        <f ca="1">IFERROR(RANK(order!AH92,order!AH$3:AH$554,0),"")</f>
        <v/>
      </c>
      <c r="AI92" s="4" t="str">
        <f ca="1">IFERROR(RANK(order!AI92,order!AI$3:AI$554,0),"")</f>
        <v/>
      </c>
      <c r="AJ92" s="4" t="str">
        <f ca="1">IFERROR(RANK(order!AJ92,order!AJ$3:AJ$554,0),"")</f>
        <v/>
      </c>
      <c r="AK92" s="10" t="str">
        <f ca="1">IFERROR(RANK(order!AK92,order!AK$3:AK$554,0),"")</f>
        <v/>
      </c>
      <c r="AL92" s="10" t="str">
        <f ca="1">IFERROR(RANK(order!AL92,order!AL$3:AL$554,0),"")</f>
        <v/>
      </c>
      <c r="AM92" s="10" t="str">
        <f ca="1">IFERROR(RANK(order!AM92,order!AM$3:AM$554,0),"")</f>
        <v/>
      </c>
      <c r="AN92" s="4" t="str">
        <f ca="1">IFERROR(RANK(order!AN92,order!AN$3:AN$554,0),"")</f>
        <v/>
      </c>
      <c r="AO92" s="4" t="str">
        <f ca="1">IFERROR(RANK(order!AO92,order!AO$3:AO$554,0),"")</f>
        <v/>
      </c>
      <c r="AP92" s="4" t="str">
        <f ca="1">IFERROR(RANK(order!AP92,order!AP$3:AP$554,0),"")</f>
        <v/>
      </c>
      <c r="AQ92" s="10" t="str">
        <f ca="1">IFERROR(RANK(order!AQ92,order!AQ$3:AQ$554,0),"")</f>
        <v/>
      </c>
      <c r="AR92" s="10" t="str">
        <f ca="1">IFERROR(RANK(order!AR92,order!AR$3:AR$554,0),"")</f>
        <v/>
      </c>
      <c r="AS92" s="10" t="str">
        <f ca="1">IFERROR(RANK(order!AS92,order!AS$3:AS$554,0),"")</f>
        <v/>
      </c>
      <c r="AT92" s="4" t="str">
        <f ca="1">IFERROR(RANK(order!AT92,order!AT$3:AT$554,0),"")</f>
        <v/>
      </c>
      <c r="AU92" s="4" t="str">
        <f ca="1">IFERROR(RANK(order!AU92,order!AU$3:AU$554,0),"")</f>
        <v/>
      </c>
      <c r="AV92" s="4" t="str">
        <f ca="1">IFERROR(RANK(order!AV92,order!AV$3:AV$554,0),"")</f>
        <v/>
      </c>
      <c r="AW92" s="10" t="str">
        <f ca="1">IFERROR(RANK(order!AW92,order!AW$3:AW$554,0),"")</f>
        <v/>
      </c>
      <c r="AX92" s="10" t="str">
        <f ca="1">IFERROR(RANK(order!AX92,order!AX$3:AX$554,0),"")</f>
        <v/>
      </c>
      <c r="AY92" s="10" t="str">
        <f ca="1">IFERROR(RANK(order!AY92,order!AY$3:AY$554,0),"")</f>
        <v/>
      </c>
      <c r="AZ92" s="4" t="str">
        <f ca="1">IFERROR(RANK(order!AZ92,order!AZ$3:AZ$554,0),"")</f>
        <v/>
      </c>
      <c r="BA92" s="4" t="str">
        <f ca="1">IFERROR(RANK(order!BA92,order!BA$3:BA$554,0),"")</f>
        <v/>
      </c>
      <c r="BB92" s="4" t="str">
        <f ca="1">IFERROR(RANK(order!BB92,order!BB$3:BB$554,0),"")</f>
        <v/>
      </c>
      <c r="BC92" s="10" t="str">
        <f ca="1">IFERROR(RANK(order!BC92,order!BC$3:BC$554,0),"")</f>
        <v/>
      </c>
      <c r="BD92" s="10" t="str">
        <f ca="1">IFERROR(RANK(order!BD92,order!BD$3:BD$554,0),"")</f>
        <v/>
      </c>
      <c r="BE92" s="10" t="str">
        <f ca="1">IFERROR(RANK(order!BE92,order!BE$3:BE$554,0),"")</f>
        <v/>
      </c>
      <c r="BF92" s="4" t="str">
        <f ca="1">IFERROR(RANK(order!BF92,order!BF$3:BF$554,0),"")</f>
        <v/>
      </c>
      <c r="BG92" s="4" t="str">
        <f ca="1">IFERROR(RANK(order!BG92,order!BG$3:BG$554,0),"")</f>
        <v/>
      </c>
      <c r="BH92" s="4" t="str">
        <f ca="1">IFERROR(RANK(order!BH92,order!BH$3:BH$554,0),"")</f>
        <v/>
      </c>
      <c r="BI92" s="10" t="str">
        <f ca="1">IFERROR(RANK(order!BI92,order!BI$3:BI$554,0),"")</f>
        <v/>
      </c>
      <c r="BJ92" s="10" t="str">
        <f ca="1">IFERROR(RANK(order!BJ92,order!BJ$3:BJ$554,0),"")</f>
        <v/>
      </c>
      <c r="BK92" s="10" t="str">
        <f ca="1">IFERROR(RANK(order!BK92,order!BK$3:BK$554,0),"")</f>
        <v/>
      </c>
      <c r="BL92" s="4" t="str">
        <f ca="1">IFERROR(RANK(order!BL92,order!BL$3:BL$554,0),"")</f>
        <v/>
      </c>
      <c r="BM92" s="4" t="str">
        <f ca="1">IFERROR(RANK(order!BM92,order!BM$3:BM$554,0),"")</f>
        <v/>
      </c>
      <c r="BN92" s="4" t="str">
        <f ca="1">IFERROR(RANK(order!BN92,order!BN$3:BN$554,0),"")</f>
        <v/>
      </c>
      <c r="BO92" s="10">
        <f ca="1">IFERROR(RANK(order!BO92,order!BO$3:BO$554,0),"")</f>
        <v>3</v>
      </c>
      <c r="BP92" s="10" t="str">
        <f ca="1">IFERROR(RANK(order!BP92,order!BP$3:BP$554,0),"")</f>
        <v/>
      </c>
      <c r="BQ92" s="10">
        <f ca="1">IFERROR(RANK(order!BQ92,order!BQ$3:BQ$554,0),"")</f>
        <v>5</v>
      </c>
      <c r="BR92" s="4" t="str">
        <f ca="1">IFERROR(RANK(order!BR92,order!BR$3:BR$554,0),"")</f>
        <v/>
      </c>
      <c r="BS92" s="4" t="str">
        <f ca="1">IFERROR(RANK(order!BS92,order!BS$3:BS$554,0),"")</f>
        <v/>
      </c>
      <c r="BT92" s="4" t="str">
        <f ca="1">IFERROR(RANK(order!BT92,order!BT$3:BT$554,0),"")</f>
        <v/>
      </c>
      <c r="BU92" s="95">
        <f t="shared" si="157"/>
        <v>90</v>
      </c>
      <c r="BV92" s="35" t="str">
        <f t="shared" si="158"/>
        <v>E1</v>
      </c>
      <c r="BW92" s="55">
        <f t="shared" ca="1" si="81"/>
        <v>43361</v>
      </c>
      <c r="BX92" s="56" t="str">
        <f t="shared" ca="1" si="82"/>
        <v>West Brom</v>
      </c>
      <c r="BY92" s="56" t="str">
        <f t="shared" ca="1" si="83"/>
        <v>Bristol City</v>
      </c>
      <c r="BZ92" s="57">
        <f t="shared" ca="1" si="84"/>
        <v>4</v>
      </c>
      <c r="CA92" s="57">
        <f t="shared" ca="1" si="85"/>
        <v>2</v>
      </c>
      <c r="CB92" s="58" t="str">
        <f t="shared" ca="1" si="86"/>
        <v>H</v>
      </c>
      <c r="CC92" s="57">
        <f t="shared" ca="1" si="87"/>
        <v>3</v>
      </c>
      <c r="CD92" s="57">
        <f t="shared" ca="1" si="88"/>
        <v>0</v>
      </c>
      <c r="CE92" s="58" t="str">
        <f t="shared" ca="1" si="89"/>
        <v>H</v>
      </c>
      <c r="CF92" s="59" t="str">
        <f t="shared" ca="1" si="90"/>
        <v>J Simpson</v>
      </c>
      <c r="CG92" s="57">
        <f t="shared" ca="1" si="91"/>
        <v>11</v>
      </c>
      <c r="CH92" s="57">
        <f t="shared" ca="1" si="92"/>
        <v>23</v>
      </c>
      <c r="CI92" s="57">
        <f t="shared" ca="1" si="93"/>
        <v>7</v>
      </c>
      <c r="CJ92" s="57">
        <f t="shared" ca="1" si="94"/>
        <v>8</v>
      </c>
      <c r="CK92" s="57">
        <f t="shared" ca="1" si="95"/>
        <v>11</v>
      </c>
      <c r="CL92" s="57">
        <f t="shared" ca="1" si="96"/>
        <v>13</v>
      </c>
      <c r="CM92" s="57">
        <f t="shared" ca="1" si="97"/>
        <v>2</v>
      </c>
      <c r="CN92" s="57">
        <f t="shared" ca="1" si="98"/>
        <v>7</v>
      </c>
      <c r="CO92" s="57">
        <f t="shared" ca="1" si="99"/>
        <v>2</v>
      </c>
      <c r="CP92" s="57">
        <f t="shared" ca="1" si="100"/>
        <v>1</v>
      </c>
      <c r="CQ92" s="57">
        <f t="shared" ca="1" si="101"/>
        <v>0</v>
      </c>
      <c r="CR92" s="57">
        <f t="shared" ca="1" si="102"/>
        <v>0</v>
      </c>
      <c r="CS92" s="60">
        <f t="shared" ca="1" si="103"/>
        <v>1.95</v>
      </c>
      <c r="CT92" s="60">
        <f t="shared" ca="1" si="104"/>
        <v>3.5</v>
      </c>
      <c r="CU92" s="60">
        <f t="shared" ca="1" si="105"/>
        <v>4.33</v>
      </c>
      <c r="CV92" s="60">
        <f t="shared" ca="1" si="106"/>
        <v>1.93</v>
      </c>
      <c r="CW92" s="60">
        <f t="shared" ca="1" si="107"/>
        <v>3.62</v>
      </c>
      <c r="CX92" s="60">
        <f t="shared" ca="1" si="108"/>
        <v>4.28</v>
      </c>
      <c r="CY92" s="60">
        <f t="shared" ca="1" si="109"/>
        <v>1.87</v>
      </c>
      <c r="CZ92" s="60">
        <f t="shared" ca="1" si="110"/>
        <v>1.93</v>
      </c>
      <c r="DA92" s="65">
        <f t="shared" ca="1" si="111"/>
        <v>6</v>
      </c>
      <c r="DB92" s="65">
        <f t="shared" ca="1" si="112"/>
        <v>3</v>
      </c>
      <c r="DC92" s="65">
        <f t="shared" ca="1" si="113"/>
        <v>3</v>
      </c>
      <c r="DD92" s="65">
        <f t="shared" ca="1" si="114"/>
        <v>1</v>
      </c>
      <c r="DE92" s="65">
        <f t="shared" ca="1" si="115"/>
        <v>2</v>
      </c>
      <c r="DF92" s="66" t="str">
        <f t="shared" ca="1" si="116"/>
        <v>A</v>
      </c>
      <c r="DG92" s="66" t="str">
        <f t="shared" ca="1" si="117"/>
        <v>H-H</v>
      </c>
      <c r="DH92" s="66" t="str">
        <f t="shared" ca="1" si="118"/>
        <v>H4more</v>
      </c>
      <c r="DI92" s="66" t="str">
        <f t="shared" ca="1" si="119"/>
        <v>H3more</v>
      </c>
      <c r="DJ92" s="66" t="str">
        <f t="shared" ca="1" si="120"/>
        <v>A12</v>
      </c>
      <c r="DK92" s="65" t="str">
        <f t="shared" ca="1" si="121"/>
        <v>Yes</v>
      </c>
      <c r="DL92" s="65">
        <f t="shared" ca="1" si="122"/>
        <v>1</v>
      </c>
      <c r="DM92" s="65">
        <f t="shared" ca="1" si="123"/>
        <v>0</v>
      </c>
      <c r="DN92" s="65">
        <f t="shared" ca="1" si="124"/>
        <v>0</v>
      </c>
      <c r="DO92" s="65">
        <f t="shared" ca="1" si="125"/>
        <v>0</v>
      </c>
      <c r="DP92" s="65">
        <f t="shared" ca="1" si="126"/>
        <v>0</v>
      </c>
      <c r="DQ92" s="65">
        <f t="shared" ca="1" si="127"/>
        <v>0</v>
      </c>
      <c r="DR92" s="69">
        <f t="shared" ca="1" si="128"/>
        <v>0.95</v>
      </c>
      <c r="DS92" s="69">
        <f t="shared" ca="1" si="129"/>
        <v>-1</v>
      </c>
      <c r="DT92" s="69">
        <f t="shared" ca="1" si="130"/>
        <v>-1</v>
      </c>
      <c r="DU92" s="69">
        <f t="shared" ca="1" si="131"/>
        <v>0.92999999999999994</v>
      </c>
      <c r="DV92" s="69">
        <f t="shared" ca="1" si="132"/>
        <v>-1</v>
      </c>
      <c r="DW92" s="69">
        <f t="shared" ca="1" si="133"/>
        <v>-1</v>
      </c>
      <c r="DX92" s="69">
        <f t="shared" ca="1" si="134"/>
        <v>0.87000000000000011</v>
      </c>
      <c r="DY92" s="69">
        <f t="shared" ca="1" si="135"/>
        <v>-1</v>
      </c>
      <c r="DZ92" s="72">
        <f t="shared" ca="1" si="136"/>
        <v>102.94816807518886</v>
      </c>
      <c r="EA92" s="72">
        <f t="shared" ca="1" si="137"/>
        <v>102.80226687616427</v>
      </c>
      <c r="EB92" s="72">
        <f t="shared" ca="1" si="138"/>
        <v>105.28940733146767</v>
      </c>
      <c r="EC92" s="65">
        <f t="shared" ca="1" si="139"/>
        <v>0</v>
      </c>
      <c r="ED92" s="65">
        <f t="shared" ca="1" si="140"/>
        <v>0</v>
      </c>
      <c r="EE92" s="65">
        <f t="shared" ca="1" si="141"/>
        <v>0</v>
      </c>
      <c r="EF92" s="65">
        <f t="shared" ca="1" si="142"/>
        <v>0</v>
      </c>
      <c r="EG92" s="65">
        <f t="shared" ca="1" si="143"/>
        <v>0</v>
      </c>
      <c r="EH92" s="65">
        <f t="shared" ca="1" si="144"/>
        <v>0</v>
      </c>
      <c r="EI92" s="429" t="str">
        <f t="shared" ca="1" si="145"/>
        <v>Yes</v>
      </c>
      <c r="EJ92" s="428" t="str">
        <f t="shared" ca="1" si="146"/>
        <v>E</v>
      </c>
      <c r="EK92" s="428" t="str">
        <f t="shared" ca="1" si="147"/>
        <v>Over</v>
      </c>
      <c r="EL92" s="65" t="str">
        <f t="shared" ca="1" si="148"/>
        <v>No</v>
      </c>
      <c r="EM92" s="65" t="str">
        <f t="shared" ca="1" si="149"/>
        <v>Yes</v>
      </c>
      <c r="EN92" s="65">
        <f t="shared" ca="1" si="150"/>
        <v>30</v>
      </c>
      <c r="EO92" s="433">
        <f t="shared" ca="1" si="151"/>
        <v>3</v>
      </c>
      <c r="EP92" s="433">
        <f t="shared" ca="1" si="152"/>
        <v>0</v>
      </c>
      <c r="EQ92" s="433">
        <f t="shared" ca="1" si="153"/>
        <v>9</v>
      </c>
      <c r="ER92" s="433">
        <f t="shared" ca="1" si="154"/>
        <v>34</v>
      </c>
      <c r="ES92" s="433">
        <f t="shared" ca="1" si="155"/>
        <v>15</v>
      </c>
      <c r="ET92" s="433">
        <f t="shared" ca="1" si="156"/>
        <v>24</v>
      </c>
      <c r="EU92" s="433">
        <f ca="1">IF(OR(CO92="",CQ92=""),"",Discipline!$P$3*CO92+Discipline!$X$3*CQ92)</f>
        <v>20</v>
      </c>
      <c r="EV92" s="433">
        <f ca="1">IF(OR(CP92="",CR92=""),"",Discipline!$P$3*CP92+Discipline!$X$3*CR92)</f>
        <v>10</v>
      </c>
    </row>
    <row r="93" spans="1:152" x14ac:dyDescent="0.25">
      <c r="A93" s="10" t="str">
        <f ca="1">IFERROR(RANK(order!A93,order!A$3:A$554,0),"")</f>
        <v/>
      </c>
      <c r="B93" s="10" t="str">
        <f ca="1">IFERROR(RANK(order!B93,order!B$3:B$554,0),"")</f>
        <v/>
      </c>
      <c r="C93" s="10" t="str">
        <f ca="1">IFERROR(RANK(order!C93,order!C$3:C$554,0),"")</f>
        <v/>
      </c>
      <c r="D93" s="4" t="str">
        <f ca="1">IFERROR(RANK(order!D93,order!D$3:D$554,0),"")</f>
        <v/>
      </c>
      <c r="E93" s="4" t="str">
        <f ca="1">IFERROR(RANK(order!E93,order!E$3:E$554,0),"")</f>
        <v/>
      </c>
      <c r="F93" s="4" t="str">
        <f ca="1">IFERROR(RANK(order!F93,order!F$3:F$554,0),"")</f>
        <v/>
      </c>
      <c r="G93" s="10" t="str">
        <f ca="1">IFERROR(RANK(order!G93,order!G$3:G$554,0),"")</f>
        <v/>
      </c>
      <c r="H93" s="10" t="str">
        <f ca="1">IFERROR(RANK(order!H93,order!H$3:H$554,0),"")</f>
        <v/>
      </c>
      <c r="I93" s="10" t="str">
        <f ca="1">IFERROR(RANK(order!I93,order!I$3:I$554,0),"")</f>
        <v/>
      </c>
      <c r="J93" s="4" t="str">
        <f ca="1">IFERROR(RANK(order!J93,order!J$3:J$554,0),"")</f>
        <v/>
      </c>
      <c r="K93" s="4" t="str">
        <f ca="1">IFERROR(RANK(order!K93,order!K$3:K$554,0),"")</f>
        <v/>
      </c>
      <c r="L93" s="4" t="str">
        <f ca="1">IFERROR(RANK(order!L93,order!L$3:L$554,0),"")</f>
        <v/>
      </c>
      <c r="M93" s="10" t="str">
        <f ca="1">IFERROR(RANK(order!M93,order!M$3:M$554,0),"")</f>
        <v/>
      </c>
      <c r="N93" s="10" t="str">
        <f ca="1">IFERROR(RANK(order!N93,order!N$3:N$554,0),"")</f>
        <v/>
      </c>
      <c r="O93" s="10" t="str">
        <f ca="1">IFERROR(RANK(order!O93,order!O$3:O$554,0),"")</f>
        <v/>
      </c>
      <c r="P93" s="4" t="str">
        <f ca="1">IFERROR(RANK(order!P93,order!P$3:P$554,0),"")</f>
        <v/>
      </c>
      <c r="Q93" s="4" t="str">
        <f ca="1">IFERROR(RANK(order!Q93,order!Q$3:Q$554,0),"")</f>
        <v/>
      </c>
      <c r="R93" s="4" t="str">
        <f ca="1">IFERROR(RANK(order!R93,order!R$3:R$554,0),"")</f>
        <v/>
      </c>
      <c r="S93" s="10" t="str">
        <f ca="1">IFERROR(RANK(order!S93,order!S$3:S$554,0),"")</f>
        <v/>
      </c>
      <c r="T93" s="10" t="str">
        <f ca="1">IFERROR(RANK(order!T93,order!T$3:T$554,0),"")</f>
        <v/>
      </c>
      <c r="U93" s="10" t="str">
        <f ca="1">IFERROR(RANK(order!U93,order!U$3:U$554,0),"")</f>
        <v/>
      </c>
      <c r="V93" s="4" t="str">
        <f ca="1">IFERROR(RANK(order!V93,order!V$3:V$554,0),"")</f>
        <v/>
      </c>
      <c r="W93" s="4">
        <f ca="1">IFERROR(RANK(order!W93,order!W$3:W$554,0),"")</f>
        <v>3</v>
      </c>
      <c r="X93" s="4">
        <f ca="1">IFERROR(RANK(order!X93,order!X$3:X$554,0),"")</f>
        <v>5</v>
      </c>
      <c r="Y93" s="10" t="str">
        <f ca="1">IFERROR(RANK(order!Y93,order!Y$3:Y$554,0),"")</f>
        <v/>
      </c>
      <c r="Z93" s="10" t="str">
        <f ca="1">IFERROR(RANK(order!Z93,order!Z$3:Z$554,0),"")</f>
        <v/>
      </c>
      <c r="AA93" s="10" t="str">
        <f ca="1">IFERROR(RANK(order!AA93,order!AA$3:AA$554,0),"")</f>
        <v/>
      </c>
      <c r="AB93" s="4" t="str">
        <f ca="1">IFERROR(RANK(order!AB93,order!AB$3:AB$554,0),"")</f>
        <v/>
      </c>
      <c r="AC93" s="4" t="str">
        <f ca="1">IFERROR(RANK(order!AC93,order!AC$3:AC$554,0),"")</f>
        <v/>
      </c>
      <c r="AD93" s="4" t="str">
        <f ca="1">IFERROR(RANK(order!AD93,order!AD$3:AD$554,0),"")</f>
        <v/>
      </c>
      <c r="AE93" s="10" t="str">
        <f ca="1">IFERROR(RANK(order!AE93,order!AE$3:AE$554,0),"")</f>
        <v/>
      </c>
      <c r="AF93" s="10" t="str">
        <f ca="1">IFERROR(RANK(order!AF93,order!AF$3:AF$554,0),"")</f>
        <v/>
      </c>
      <c r="AG93" s="10" t="str">
        <f ca="1">IFERROR(RANK(order!AG93,order!AG$3:AG$554,0),"")</f>
        <v/>
      </c>
      <c r="AH93" s="4" t="str">
        <f ca="1">IFERROR(RANK(order!AH93,order!AH$3:AH$554,0),"")</f>
        <v/>
      </c>
      <c r="AI93" s="4" t="str">
        <f ca="1">IFERROR(RANK(order!AI93,order!AI$3:AI$554,0),"")</f>
        <v/>
      </c>
      <c r="AJ93" s="4" t="str">
        <f ca="1">IFERROR(RANK(order!AJ93,order!AJ$3:AJ$554,0),"")</f>
        <v/>
      </c>
      <c r="AK93" s="10" t="str">
        <f ca="1">IFERROR(RANK(order!AK93,order!AK$3:AK$554,0),"")</f>
        <v/>
      </c>
      <c r="AL93" s="10" t="str">
        <f ca="1">IFERROR(RANK(order!AL93,order!AL$3:AL$554,0),"")</f>
        <v/>
      </c>
      <c r="AM93" s="10" t="str">
        <f ca="1">IFERROR(RANK(order!AM93,order!AM$3:AM$554,0),"")</f>
        <v/>
      </c>
      <c r="AN93" s="4" t="str">
        <f ca="1">IFERROR(RANK(order!AN93,order!AN$3:AN$554,0),"")</f>
        <v/>
      </c>
      <c r="AO93" s="4" t="str">
        <f ca="1">IFERROR(RANK(order!AO93,order!AO$3:AO$554,0),"")</f>
        <v/>
      </c>
      <c r="AP93" s="4" t="str">
        <f ca="1">IFERROR(RANK(order!AP93,order!AP$3:AP$554,0),"")</f>
        <v/>
      </c>
      <c r="AQ93" s="10" t="str">
        <f ca="1">IFERROR(RANK(order!AQ93,order!AQ$3:AQ$554,0),"")</f>
        <v/>
      </c>
      <c r="AR93" s="10" t="str">
        <f ca="1">IFERROR(RANK(order!AR93,order!AR$3:AR$554,0),"")</f>
        <v/>
      </c>
      <c r="AS93" s="10" t="str">
        <f ca="1">IFERROR(RANK(order!AS93,order!AS$3:AS$554,0),"")</f>
        <v/>
      </c>
      <c r="AT93" s="4" t="str">
        <f ca="1">IFERROR(RANK(order!AT93,order!AT$3:AT$554,0),"")</f>
        <v/>
      </c>
      <c r="AU93" s="4" t="str">
        <f ca="1">IFERROR(RANK(order!AU93,order!AU$3:AU$554,0),"")</f>
        <v/>
      </c>
      <c r="AV93" s="4" t="str">
        <f ca="1">IFERROR(RANK(order!AV93,order!AV$3:AV$554,0),"")</f>
        <v/>
      </c>
      <c r="AW93" s="10" t="str">
        <f ca="1">IFERROR(RANK(order!AW93,order!AW$3:AW$554,0),"")</f>
        <v/>
      </c>
      <c r="AX93" s="10" t="str">
        <f ca="1">IFERROR(RANK(order!AX93,order!AX$3:AX$554,0),"")</f>
        <v/>
      </c>
      <c r="AY93" s="10" t="str">
        <f ca="1">IFERROR(RANK(order!AY93,order!AY$3:AY$554,0),"")</f>
        <v/>
      </c>
      <c r="AZ93" s="4" t="str">
        <f ca="1">IFERROR(RANK(order!AZ93,order!AZ$3:AZ$554,0),"")</f>
        <v/>
      </c>
      <c r="BA93" s="4" t="str">
        <f ca="1">IFERROR(RANK(order!BA93,order!BA$3:BA$554,0),"")</f>
        <v/>
      </c>
      <c r="BB93" s="4" t="str">
        <f ca="1">IFERROR(RANK(order!BB93,order!BB$3:BB$554,0),"")</f>
        <v/>
      </c>
      <c r="BC93" s="10" t="str">
        <f ca="1">IFERROR(RANK(order!BC93,order!BC$3:BC$554,0),"")</f>
        <v/>
      </c>
      <c r="BD93" s="10" t="str">
        <f ca="1">IFERROR(RANK(order!BD93,order!BD$3:BD$554,0),"")</f>
        <v/>
      </c>
      <c r="BE93" s="10" t="str">
        <f ca="1">IFERROR(RANK(order!BE93,order!BE$3:BE$554,0),"")</f>
        <v/>
      </c>
      <c r="BF93" s="4" t="str">
        <f ca="1">IFERROR(RANK(order!BF93,order!BF$3:BF$554,0),"")</f>
        <v/>
      </c>
      <c r="BG93" s="4" t="str">
        <f ca="1">IFERROR(RANK(order!BG93,order!BG$3:BG$554,0),"")</f>
        <v/>
      </c>
      <c r="BH93" s="4" t="str">
        <f ca="1">IFERROR(RANK(order!BH93,order!BH$3:BH$554,0),"")</f>
        <v/>
      </c>
      <c r="BI93" s="10" t="str">
        <f ca="1">IFERROR(RANK(order!BI93,order!BI$3:BI$554,0),"")</f>
        <v/>
      </c>
      <c r="BJ93" s="10" t="str">
        <f ca="1">IFERROR(RANK(order!BJ93,order!BJ$3:BJ$554,0),"")</f>
        <v/>
      </c>
      <c r="BK93" s="10" t="str">
        <f ca="1">IFERROR(RANK(order!BK93,order!BK$3:BK$554,0),"")</f>
        <v/>
      </c>
      <c r="BL93" s="4" t="str">
        <f ca="1">IFERROR(RANK(order!BL93,order!BL$3:BL$554,0),"")</f>
        <v/>
      </c>
      <c r="BM93" s="4" t="str">
        <f ca="1">IFERROR(RANK(order!BM93,order!BM$3:BM$554,0),"")</f>
        <v/>
      </c>
      <c r="BN93" s="4" t="str">
        <f ca="1">IFERROR(RANK(order!BN93,order!BN$3:BN$554,0),"")</f>
        <v/>
      </c>
      <c r="BO93" s="10" t="str">
        <f ca="1">IFERROR(RANK(order!BO93,order!BO$3:BO$554,0),"")</f>
        <v/>
      </c>
      <c r="BP93" s="10" t="str">
        <f ca="1">IFERROR(RANK(order!BP93,order!BP$3:BP$554,0),"")</f>
        <v/>
      </c>
      <c r="BQ93" s="10" t="str">
        <f ca="1">IFERROR(RANK(order!BQ93,order!BQ$3:BQ$554,0),"")</f>
        <v/>
      </c>
      <c r="BR93" s="4">
        <f ca="1">IFERROR(RANK(order!BR93,order!BR$3:BR$554,0),"")</f>
        <v>3</v>
      </c>
      <c r="BS93" s="4" t="str">
        <f ca="1">IFERROR(RANK(order!BS93,order!BS$3:BS$554,0),"")</f>
        <v/>
      </c>
      <c r="BT93" s="4">
        <f ca="1">IFERROR(RANK(order!BT93,order!BT$3:BT$554,0),"")</f>
        <v>5</v>
      </c>
      <c r="BU93" s="95">
        <f t="shared" si="157"/>
        <v>91</v>
      </c>
      <c r="BV93" s="35" t="str">
        <f t="shared" si="158"/>
        <v>E1</v>
      </c>
      <c r="BW93" s="55">
        <f t="shared" ca="1" si="81"/>
        <v>43361</v>
      </c>
      <c r="BX93" s="56" t="str">
        <f t="shared" ca="1" si="82"/>
        <v>Wigan</v>
      </c>
      <c r="BY93" s="56" t="str">
        <f t="shared" ca="1" si="83"/>
        <v>Hull</v>
      </c>
      <c r="BZ93" s="57">
        <f t="shared" ca="1" si="84"/>
        <v>2</v>
      </c>
      <c r="CA93" s="57">
        <f t="shared" ca="1" si="85"/>
        <v>1</v>
      </c>
      <c r="CB93" s="58" t="str">
        <f t="shared" ca="1" si="86"/>
        <v>H</v>
      </c>
      <c r="CC93" s="57">
        <f t="shared" ca="1" si="87"/>
        <v>2</v>
      </c>
      <c r="CD93" s="57">
        <f t="shared" ca="1" si="88"/>
        <v>1</v>
      </c>
      <c r="CE93" s="58" t="str">
        <f t="shared" ca="1" si="89"/>
        <v>H</v>
      </c>
      <c r="CF93" s="59" t="str">
        <f t="shared" ca="1" si="90"/>
        <v>D Webb</v>
      </c>
      <c r="CG93" s="57">
        <f t="shared" ca="1" si="91"/>
        <v>18</v>
      </c>
      <c r="CH93" s="57">
        <f t="shared" ca="1" si="92"/>
        <v>7</v>
      </c>
      <c r="CI93" s="57">
        <f t="shared" ca="1" si="93"/>
        <v>7</v>
      </c>
      <c r="CJ93" s="57">
        <f t="shared" ca="1" si="94"/>
        <v>4</v>
      </c>
      <c r="CK93" s="57">
        <f t="shared" ca="1" si="95"/>
        <v>12</v>
      </c>
      <c r="CL93" s="57">
        <f t="shared" ca="1" si="96"/>
        <v>10</v>
      </c>
      <c r="CM93" s="57">
        <f t="shared" ca="1" si="97"/>
        <v>7</v>
      </c>
      <c r="CN93" s="57">
        <f t="shared" ca="1" si="98"/>
        <v>3</v>
      </c>
      <c r="CO93" s="57">
        <f t="shared" ca="1" si="99"/>
        <v>1</v>
      </c>
      <c r="CP93" s="57">
        <f t="shared" ca="1" si="100"/>
        <v>3</v>
      </c>
      <c r="CQ93" s="57">
        <f t="shared" ca="1" si="101"/>
        <v>0</v>
      </c>
      <c r="CR93" s="57">
        <f t="shared" ca="1" si="102"/>
        <v>0</v>
      </c>
      <c r="CS93" s="60">
        <f t="shared" ca="1" si="103"/>
        <v>2</v>
      </c>
      <c r="CT93" s="60">
        <f t="shared" ca="1" si="104"/>
        <v>3.5</v>
      </c>
      <c r="CU93" s="60">
        <f t="shared" ca="1" si="105"/>
        <v>4.0999999999999996</v>
      </c>
      <c r="CV93" s="60">
        <f t="shared" ca="1" si="106"/>
        <v>2.04</v>
      </c>
      <c r="CW93" s="60">
        <f t="shared" ca="1" si="107"/>
        <v>3.5</v>
      </c>
      <c r="CX93" s="60">
        <f t="shared" ca="1" si="108"/>
        <v>3.96</v>
      </c>
      <c r="CY93" s="60">
        <f t="shared" ca="1" si="109"/>
        <v>1.82</v>
      </c>
      <c r="CZ93" s="60">
        <f t="shared" ca="1" si="110"/>
        <v>1.98</v>
      </c>
      <c r="DA93" s="65">
        <f t="shared" ca="1" si="111"/>
        <v>3</v>
      </c>
      <c r="DB93" s="65">
        <f t="shared" ca="1" si="112"/>
        <v>3</v>
      </c>
      <c r="DC93" s="65">
        <f t="shared" ca="1" si="113"/>
        <v>0</v>
      </c>
      <c r="DD93" s="65">
        <f t="shared" ca="1" si="114"/>
        <v>0</v>
      </c>
      <c r="DE93" s="65">
        <f t="shared" ca="1" si="115"/>
        <v>0</v>
      </c>
      <c r="DF93" s="66" t="str">
        <f t="shared" ca="1" si="116"/>
        <v>D</v>
      </c>
      <c r="DG93" s="66" t="str">
        <f t="shared" ca="1" si="117"/>
        <v>H-H</v>
      </c>
      <c r="DH93" s="66" t="str">
        <f t="shared" ca="1" si="118"/>
        <v>H21</v>
      </c>
      <c r="DI93" s="66" t="str">
        <f t="shared" ca="1" si="119"/>
        <v>H21</v>
      </c>
      <c r="DJ93" s="66" t="str">
        <f t="shared" ca="1" si="120"/>
        <v>D00</v>
      </c>
      <c r="DK93" s="65" t="str">
        <f t="shared" ca="1" si="121"/>
        <v>Yes</v>
      </c>
      <c r="DL93" s="65">
        <f t="shared" ca="1" si="122"/>
        <v>0</v>
      </c>
      <c r="DM93" s="65">
        <f t="shared" ca="1" si="123"/>
        <v>0</v>
      </c>
      <c r="DN93" s="65">
        <f t="shared" ca="1" si="124"/>
        <v>0</v>
      </c>
      <c r="DO93" s="65">
        <f t="shared" ca="1" si="125"/>
        <v>0</v>
      </c>
      <c r="DP93" s="65">
        <f t="shared" ca="1" si="126"/>
        <v>0</v>
      </c>
      <c r="DQ93" s="65">
        <f t="shared" ca="1" si="127"/>
        <v>0</v>
      </c>
      <c r="DR93" s="69">
        <f t="shared" ca="1" si="128"/>
        <v>1</v>
      </c>
      <c r="DS93" s="69">
        <f t="shared" ca="1" si="129"/>
        <v>-1</v>
      </c>
      <c r="DT93" s="69">
        <f t="shared" ca="1" si="130"/>
        <v>-1</v>
      </c>
      <c r="DU93" s="69">
        <f t="shared" ca="1" si="131"/>
        <v>1.04</v>
      </c>
      <c r="DV93" s="69">
        <f t="shared" ca="1" si="132"/>
        <v>-1</v>
      </c>
      <c r="DW93" s="69">
        <f t="shared" ca="1" si="133"/>
        <v>-1</v>
      </c>
      <c r="DX93" s="69">
        <f t="shared" ca="1" si="134"/>
        <v>0.82000000000000006</v>
      </c>
      <c r="DY93" s="69">
        <f t="shared" ca="1" si="135"/>
        <v>-1</v>
      </c>
      <c r="DZ93" s="72">
        <f t="shared" ca="1" si="136"/>
        <v>102.96167247386759</v>
      </c>
      <c r="EA93" s="72">
        <f t="shared" ca="1" si="137"/>
        <v>102.84356166709108</v>
      </c>
      <c r="EB93" s="72">
        <f t="shared" ca="1" si="138"/>
        <v>105.45010545010544</v>
      </c>
      <c r="EC93" s="65">
        <f t="shared" ca="1" si="139"/>
        <v>0</v>
      </c>
      <c r="ED93" s="65">
        <f t="shared" ca="1" si="140"/>
        <v>0</v>
      </c>
      <c r="EE93" s="65">
        <f t="shared" ca="1" si="141"/>
        <v>0</v>
      </c>
      <c r="EF93" s="65">
        <f t="shared" ca="1" si="142"/>
        <v>0</v>
      </c>
      <c r="EG93" s="65">
        <f t="shared" ca="1" si="143"/>
        <v>0</v>
      </c>
      <c r="EH93" s="65">
        <f t="shared" ca="1" si="144"/>
        <v>0</v>
      </c>
      <c r="EI93" s="429" t="str">
        <f t="shared" ca="1" si="145"/>
        <v>Yes</v>
      </c>
      <c r="EJ93" s="428" t="str">
        <f t="shared" ca="1" si="146"/>
        <v>F</v>
      </c>
      <c r="EK93" s="428" t="str">
        <f t="shared" ca="1" si="147"/>
        <v>Over</v>
      </c>
      <c r="EL93" s="65" t="str">
        <f t="shared" ca="1" si="148"/>
        <v>Yes</v>
      </c>
      <c r="EM93" s="65" t="str">
        <f t="shared" ca="1" si="149"/>
        <v>No</v>
      </c>
      <c r="EN93" s="65">
        <f t="shared" ca="1" si="150"/>
        <v>40</v>
      </c>
      <c r="EO93" s="433">
        <f t="shared" ca="1" si="151"/>
        <v>4</v>
      </c>
      <c r="EP93" s="433">
        <f t="shared" ca="1" si="152"/>
        <v>0</v>
      </c>
      <c r="EQ93" s="433">
        <f t="shared" ca="1" si="153"/>
        <v>10</v>
      </c>
      <c r="ER93" s="433">
        <f t="shared" ca="1" si="154"/>
        <v>25</v>
      </c>
      <c r="ES93" s="433">
        <f t="shared" ca="1" si="155"/>
        <v>11</v>
      </c>
      <c r="ET93" s="433">
        <f t="shared" ca="1" si="156"/>
        <v>22</v>
      </c>
      <c r="EU93" s="433">
        <f ca="1">IF(OR(CO93="",CQ93=""),"",Discipline!$P$3*CO93+Discipline!$X$3*CQ93)</f>
        <v>10</v>
      </c>
      <c r="EV93" s="433">
        <f ca="1">IF(OR(CP93="",CR93=""),"",Discipline!$P$3*CP93+Discipline!$X$3*CR93)</f>
        <v>30</v>
      </c>
    </row>
    <row r="94" spans="1:152" x14ac:dyDescent="0.25">
      <c r="A94" s="10" t="str">
        <f ca="1">IFERROR(RANK(order!A94,order!A$3:A$554,0),"")</f>
        <v/>
      </c>
      <c r="B94" s="10" t="str">
        <f ca="1">IFERROR(RANK(order!B94,order!B$3:B$554,0),"")</f>
        <v/>
      </c>
      <c r="C94" s="10" t="str">
        <f ca="1">IFERROR(RANK(order!C94,order!C$3:C$554,0),"")</f>
        <v/>
      </c>
      <c r="D94" s="4" t="str">
        <f ca="1">IFERROR(RANK(order!D94,order!D$3:D$554,0),"")</f>
        <v/>
      </c>
      <c r="E94" s="4" t="str">
        <f ca="1">IFERROR(RANK(order!E94,order!E$3:E$554,0),"")</f>
        <v/>
      </c>
      <c r="F94" s="4" t="str">
        <f ca="1">IFERROR(RANK(order!F94,order!F$3:F$554,0),"")</f>
        <v/>
      </c>
      <c r="G94" s="10" t="str">
        <f ca="1">IFERROR(RANK(order!G94,order!G$3:G$554,0),"")</f>
        <v/>
      </c>
      <c r="H94" s="10" t="str">
        <f ca="1">IFERROR(RANK(order!H94,order!H$3:H$554,0),"")</f>
        <v/>
      </c>
      <c r="I94" s="10" t="str">
        <f ca="1">IFERROR(RANK(order!I94,order!I$3:I$554,0),"")</f>
        <v/>
      </c>
      <c r="J94" s="4" t="str">
        <f ca="1">IFERROR(RANK(order!J94,order!J$3:J$554,0),"")</f>
        <v/>
      </c>
      <c r="K94" s="4">
        <f ca="1">IFERROR(RANK(order!K94,order!K$3:K$554,0),"")</f>
        <v>3</v>
      </c>
      <c r="L94" s="4">
        <f ca="1">IFERROR(RANK(order!L94,order!L$3:L$554,0),"")</f>
        <v>5</v>
      </c>
      <c r="M94" s="10" t="str">
        <f ca="1">IFERROR(RANK(order!M94,order!M$3:M$554,0),"")</f>
        <v/>
      </c>
      <c r="N94" s="10" t="str">
        <f ca="1">IFERROR(RANK(order!N94,order!N$3:N$554,0),"")</f>
        <v/>
      </c>
      <c r="O94" s="10" t="str">
        <f ca="1">IFERROR(RANK(order!O94,order!O$3:O$554,0),"")</f>
        <v/>
      </c>
      <c r="P94" s="4" t="str">
        <f ca="1">IFERROR(RANK(order!P94,order!P$3:P$554,0),"")</f>
        <v/>
      </c>
      <c r="Q94" s="4" t="str">
        <f ca="1">IFERROR(RANK(order!Q94,order!Q$3:Q$554,0),"")</f>
        <v/>
      </c>
      <c r="R94" s="4" t="str">
        <f ca="1">IFERROR(RANK(order!R94,order!R$3:R$554,0),"")</f>
        <v/>
      </c>
      <c r="S94" s="10" t="str">
        <f ca="1">IFERROR(RANK(order!S94,order!S$3:S$554,0),"")</f>
        <v/>
      </c>
      <c r="T94" s="10" t="str">
        <f ca="1">IFERROR(RANK(order!T94,order!T$3:T$554,0),"")</f>
        <v/>
      </c>
      <c r="U94" s="10" t="str">
        <f ca="1">IFERROR(RANK(order!U94,order!U$3:U$554,0),"")</f>
        <v/>
      </c>
      <c r="V94" s="4" t="str">
        <f ca="1">IFERROR(RANK(order!V94,order!V$3:V$554,0),"")</f>
        <v/>
      </c>
      <c r="W94" s="4" t="str">
        <f ca="1">IFERROR(RANK(order!W94,order!W$3:W$554,0),"")</f>
        <v/>
      </c>
      <c r="X94" s="4" t="str">
        <f ca="1">IFERROR(RANK(order!X94,order!X$3:X$554,0),"")</f>
        <v/>
      </c>
      <c r="Y94" s="10" t="str">
        <f ca="1">IFERROR(RANK(order!Y94,order!Y$3:Y$554,0),"")</f>
        <v/>
      </c>
      <c r="Z94" s="10" t="str">
        <f ca="1">IFERROR(RANK(order!Z94,order!Z$3:Z$554,0),"")</f>
        <v/>
      </c>
      <c r="AA94" s="10" t="str">
        <f ca="1">IFERROR(RANK(order!AA94,order!AA$3:AA$554,0),"")</f>
        <v/>
      </c>
      <c r="AB94" s="4" t="str">
        <f ca="1">IFERROR(RANK(order!AB94,order!AB$3:AB$554,0),"")</f>
        <v/>
      </c>
      <c r="AC94" s="4" t="str">
        <f ca="1">IFERROR(RANK(order!AC94,order!AC$3:AC$554,0),"")</f>
        <v/>
      </c>
      <c r="AD94" s="4" t="str">
        <f ca="1">IFERROR(RANK(order!AD94,order!AD$3:AD$554,0),"")</f>
        <v/>
      </c>
      <c r="AE94" s="10">
        <f ca="1">IFERROR(RANK(order!AE94,order!AE$3:AE$554,0),"")</f>
        <v>3</v>
      </c>
      <c r="AF94" s="10" t="str">
        <f ca="1">IFERROR(RANK(order!AF94,order!AF$3:AF$554,0),"")</f>
        <v/>
      </c>
      <c r="AG94" s="10">
        <f ca="1">IFERROR(RANK(order!AG94,order!AG$3:AG$554,0),"")</f>
        <v>5</v>
      </c>
      <c r="AH94" s="4" t="str">
        <f ca="1">IFERROR(RANK(order!AH94,order!AH$3:AH$554,0),"")</f>
        <v/>
      </c>
      <c r="AI94" s="4" t="str">
        <f ca="1">IFERROR(RANK(order!AI94,order!AI$3:AI$554,0),"")</f>
        <v/>
      </c>
      <c r="AJ94" s="4" t="str">
        <f ca="1">IFERROR(RANK(order!AJ94,order!AJ$3:AJ$554,0),"")</f>
        <v/>
      </c>
      <c r="AK94" s="10" t="str">
        <f ca="1">IFERROR(RANK(order!AK94,order!AK$3:AK$554,0),"")</f>
        <v/>
      </c>
      <c r="AL94" s="10" t="str">
        <f ca="1">IFERROR(RANK(order!AL94,order!AL$3:AL$554,0),"")</f>
        <v/>
      </c>
      <c r="AM94" s="10" t="str">
        <f ca="1">IFERROR(RANK(order!AM94,order!AM$3:AM$554,0),"")</f>
        <v/>
      </c>
      <c r="AN94" s="4" t="str">
        <f ca="1">IFERROR(RANK(order!AN94,order!AN$3:AN$554,0),"")</f>
        <v/>
      </c>
      <c r="AO94" s="4" t="str">
        <f ca="1">IFERROR(RANK(order!AO94,order!AO$3:AO$554,0),"")</f>
        <v/>
      </c>
      <c r="AP94" s="4" t="str">
        <f ca="1">IFERROR(RANK(order!AP94,order!AP$3:AP$554,0),"")</f>
        <v/>
      </c>
      <c r="AQ94" s="10" t="str">
        <f ca="1">IFERROR(RANK(order!AQ94,order!AQ$3:AQ$554,0),"")</f>
        <v/>
      </c>
      <c r="AR94" s="10" t="str">
        <f ca="1">IFERROR(RANK(order!AR94,order!AR$3:AR$554,0),"")</f>
        <v/>
      </c>
      <c r="AS94" s="10" t="str">
        <f ca="1">IFERROR(RANK(order!AS94,order!AS$3:AS$554,0),"")</f>
        <v/>
      </c>
      <c r="AT94" s="4" t="str">
        <f ca="1">IFERROR(RANK(order!AT94,order!AT$3:AT$554,0),"")</f>
        <v/>
      </c>
      <c r="AU94" s="4" t="str">
        <f ca="1">IFERROR(RANK(order!AU94,order!AU$3:AU$554,0),"")</f>
        <v/>
      </c>
      <c r="AV94" s="4" t="str">
        <f ca="1">IFERROR(RANK(order!AV94,order!AV$3:AV$554,0),"")</f>
        <v/>
      </c>
      <c r="AW94" s="10" t="str">
        <f ca="1">IFERROR(RANK(order!AW94,order!AW$3:AW$554,0),"")</f>
        <v/>
      </c>
      <c r="AX94" s="10" t="str">
        <f ca="1">IFERROR(RANK(order!AX94,order!AX$3:AX$554,0),"")</f>
        <v/>
      </c>
      <c r="AY94" s="10" t="str">
        <f ca="1">IFERROR(RANK(order!AY94,order!AY$3:AY$554,0),"")</f>
        <v/>
      </c>
      <c r="AZ94" s="4" t="str">
        <f ca="1">IFERROR(RANK(order!AZ94,order!AZ$3:AZ$554,0),"")</f>
        <v/>
      </c>
      <c r="BA94" s="4" t="str">
        <f ca="1">IFERROR(RANK(order!BA94,order!BA$3:BA$554,0),"")</f>
        <v/>
      </c>
      <c r="BB94" s="4" t="str">
        <f ca="1">IFERROR(RANK(order!BB94,order!BB$3:BB$554,0),"")</f>
        <v/>
      </c>
      <c r="BC94" s="10" t="str">
        <f ca="1">IFERROR(RANK(order!BC94,order!BC$3:BC$554,0),"")</f>
        <v/>
      </c>
      <c r="BD94" s="10" t="str">
        <f ca="1">IFERROR(RANK(order!BD94,order!BD$3:BD$554,0),"")</f>
        <v/>
      </c>
      <c r="BE94" s="10" t="str">
        <f ca="1">IFERROR(RANK(order!BE94,order!BE$3:BE$554,0),"")</f>
        <v/>
      </c>
      <c r="BF94" s="4" t="str">
        <f ca="1">IFERROR(RANK(order!BF94,order!BF$3:BF$554,0),"")</f>
        <v/>
      </c>
      <c r="BG94" s="4" t="str">
        <f ca="1">IFERROR(RANK(order!BG94,order!BG$3:BG$554,0),"")</f>
        <v/>
      </c>
      <c r="BH94" s="4" t="str">
        <f ca="1">IFERROR(RANK(order!BH94,order!BH$3:BH$554,0),"")</f>
        <v/>
      </c>
      <c r="BI94" s="10" t="str">
        <f ca="1">IFERROR(RANK(order!BI94,order!BI$3:BI$554,0),"")</f>
        <v/>
      </c>
      <c r="BJ94" s="10" t="str">
        <f ca="1">IFERROR(RANK(order!BJ94,order!BJ$3:BJ$554,0),"")</f>
        <v/>
      </c>
      <c r="BK94" s="10" t="str">
        <f ca="1">IFERROR(RANK(order!BK94,order!BK$3:BK$554,0),"")</f>
        <v/>
      </c>
      <c r="BL94" s="4" t="str">
        <f ca="1">IFERROR(RANK(order!BL94,order!BL$3:BL$554,0),"")</f>
        <v/>
      </c>
      <c r="BM94" s="4" t="str">
        <f ca="1">IFERROR(RANK(order!BM94,order!BM$3:BM$554,0),"")</f>
        <v/>
      </c>
      <c r="BN94" s="4" t="str">
        <f ca="1">IFERROR(RANK(order!BN94,order!BN$3:BN$554,0),"")</f>
        <v/>
      </c>
      <c r="BO94" s="10" t="str">
        <f ca="1">IFERROR(RANK(order!BO94,order!BO$3:BO$554,0),"")</f>
        <v/>
      </c>
      <c r="BP94" s="10" t="str">
        <f ca="1">IFERROR(RANK(order!BP94,order!BP$3:BP$554,0),"")</f>
        <v/>
      </c>
      <c r="BQ94" s="10" t="str">
        <f ca="1">IFERROR(RANK(order!BQ94,order!BQ$3:BQ$554,0),"")</f>
        <v/>
      </c>
      <c r="BR94" s="4" t="str">
        <f ca="1">IFERROR(RANK(order!BR94,order!BR$3:BR$554,0),"")</f>
        <v/>
      </c>
      <c r="BS94" s="4" t="str">
        <f ca="1">IFERROR(RANK(order!BS94,order!BS$3:BS$554,0),"")</f>
        <v/>
      </c>
      <c r="BT94" s="4" t="str">
        <f ca="1">IFERROR(RANK(order!BT94,order!BT$3:BT$554,0),"")</f>
        <v/>
      </c>
      <c r="BU94" s="95">
        <f t="shared" si="157"/>
        <v>92</v>
      </c>
      <c r="BV94" s="35" t="str">
        <f t="shared" si="158"/>
        <v>E1</v>
      </c>
      <c r="BW94" s="55">
        <f t="shared" ca="1" si="81"/>
        <v>43362</v>
      </c>
      <c r="BX94" s="56" t="str">
        <f t="shared" ca="1" si="82"/>
        <v>Middlesbrough</v>
      </c>
      <c r="BY94" s="56" t="str">
        <f t="shared" ca="1" si="83"/>
        <v>Bolton</v>
      </c>
      <c r="BZ94" s="57">
        <f t="shared" ca="1" si="84"/>
        <v>2</v>
      </c>
      <c r="CA94" s="57">
        <f t="shared" ca="1" si="85"/>
        <v>0</v>
      </c>
      <c r="CB94" s="58" t="str">
        <f t="shared" ca="1" si="86"/>
        <v>H</v>
      </c>
      <c r="CC94" s="57">
        <f t="shared" ca="1" si="87"/>
        <v>1</v>
      </c>
      <c r="CD94" s="57">
        <f t="shared" ca="1" si="88"/>
        <v>0</v>
      </c>
      <c r="CE94" s="58" t="str">
        <f t="shared" ca="1" si="89"/>
        <v>H</v>
      </c>
      <c r="CF94" s="59" t="str">
        <f t="shared" ca="1" si="90"/>
        <v>D Coote</v>
      </c>
      <c r="CG94" s="57">
        <f t="shared" ca="1" si="91"/>
        <v>19</v>
      </c>
      <c r="CH94" s="57">
        <f t="shared" ca="1" si="92"/>
        <v>7</v>
      </c>
      <c r="CI94" s="57">
        <f t="shared" ca="1" si="93"/>
        <v>4</v>
      </c>
      <c r="CJ94" s="57">
        <f t="shared" ca="1" si="94"/>
        <v>2</v>
      </c>
      <c r="CK94" s="57">
        <f t="shared" ca="1" si="95"/>
        <v>7</v>
      </c>
      <c r="CL94" s="57">
        <f t="shared" ca="1" si="96"/>
        <v>13</v>
      </c>
      <c r="CM94" s="57">
        <f t="shared" ca="1" si="97"/>
        <v>10</v>
      </c>
      <c r="CN94" s="57">
        <f t="shared" ca="1" si="98"/>
        <v>1</v>
      </c>
      <c r="CO94" s="57">
        <f t="shared" ca="1" si="99"/>
        <v>1</v>
      </c>
      <c r="CP94" s="57">
        <f t="shared" ca="1" si="100"/>
        <v>4</v>
      </c>
      <c r="CQ94" s="57">
        <f t="shared" ca="1" si="101"/>
        <v>0</v>
      </c>
      <c r="CR94" s="57">
        <f t="shared" ca="1" si="102"/>
        <v>0</v>
      </c>
      <c r="CS94" s="60">
        <f t="shared" ca="1" si="103"/>
        <v>1.44</v>
      </c>
      <c r="CT94" s="60">
        <f t="shared" ca="1" si="104"/>
        <v>4.5</v>
      </c>
      <c r="CU94" s="60">
        <f t="shared" ca="1" si="105"/>
        <v>9</v>
      </c>
      <c r="CV94" s="60">
        <f t="shared" ca="1" si="106"/>
        <v>1.42</v>
      </c>
      <c r="CW94" s="60">
        <f t="shared" ca="1" si="107"/>
        <v>4.55</v>
      </c>
      <c r="CX94" s="60">
        <f t="shared" ca="1" si="108"/>
        <v>9.32</v>
      </c>
      <c r="CY94" s="60">
        <f t="shared" ca="1" si="109"/>
        <v>2.04</v>
      </c>
      <c r="CZ94" s="60">
        <f t="shared" ca="1" si="110"/>
        <v>1.76</v>
      </c>
      <c r="DA94" s="65">
        <f t="shared" ca="1" si="111"/>
        <v>2</v>
      </c>
      <c r="DB94" s="65">
        <f t="shared" ca="1" si="112"/>
        <v>1</v>
      </c>
      <c r="DC94" s="65">
        <f t="shared" ca="1" si="113"/>
        <v>1</v>
      </c>
      <c r="DD94" s="65">
        <f t="shared" ca="1" si="114"/>
        <v>1</v>
      </c>
      <c r="DE94" s="65">
        <f t="shared" ca="1" si="115"/>
        <v>0</v>
      </c>
      <c r="DF94" s="66" t="str">
        <f t="shared" ca="1" si="116"/>
        <v>H</v>
      </c>
      <c r="DG94" s="66" t="str">
        <f t="shared" ca="1" si="117"/>
        <v>H-H</v>
      </c>
      <c r="DH94" s="66" t="str">
        <f t="shared" ca="1" si="118"/>
        <v>H20</v>
      </c>
      <c r="DI94" s="66" t="str">
        <f t="shared" ca="1" si="119"/>
        <v>H10</v>
      </c>
      <c r="DJ94" s="66" t="str">
        <f t="shared" ca="1" si="120"/>
        <v>H10</v>
      </c>
      <c r="DK94" s="65" t="str">
        <f t="shared" ca="1" si="121"/>
        <v>No</v>
      </c>
      <c r="DL94" s="65">
        <f t="shared" ca="1" si="122"/>
        <v>1</v>
      </c>
      <c r="DM94" s="65">
        <f t="shared" ca="1" si="123"/>
        <v>0</v>
      </c>
      <c r="DN94" s="65">
        <f t="shared" ca="1" si="124"/>
        <v>1</v>
      </c>
      <c r="DO94" s="65">
        <f t="shared" ca="1" si="125"/>
        <v>0</v>
      </c>
      <c r="DP94" s="65">
        <f t="shared" ca="1" si="126"/>
        <v>1</v>
      </c>
      <c r="DQ94" s="65">
        <f t="shared" ca="1" si="127"/>
        <v>0</v>
      </c>
      <c r="DR94" s="69">
        <f t="shared" ca="1" si="128"/>
        <v>0.43999999999999995</v>
      </c>
      <c r="DS94" s="69">
        <f t="shared" ca="1" si="129"/>
        <v>-1</v>
      </c>
      <c r="DT94" s="69">
        <f t="shared" ca="1" si="130"/>
        <v>-1</v>
      </c>
      <c r="DU94" s="69">
        <f t="shared" ca="1" si="131"/>
        <v>0.41999999999999993</v>
      </c>
      <c r="DV94" s="69">
        <f t="shared" ca="1" si="132"/>
        <v>-1</v>
      </c>
      <c r="DW94" s="69">
        <f t="shared" ca="1" si="133"/>
        <v>-1</v>
      </c>
      <c r="DX94" s="69">
        <f t="shared" ca="1" si="134"/>
        <v>-1</v>
      </c>
      <c r="DY94" s="69">
        <f t="shared" ca="1" si="135"/>
        <v>0.76</v>
      </c>
      <c r="DZ94" s="72">
        <f t="shared" ca="1" si="136"/>
        <v>102.77777777777777</v>
      </c>
      <c r="EA94" s="72">
        <f t="shared" ca="1" si="137"/>
        <v>103.13017092319518</v>
      </c>
      <c r="EB94" s="72">
        <f t="shared" ca="1" si="138"/>
        <v>105.83778966131908</v>
      </c>
      <c r="EC94" s="65">
        <f t="shared" ca="1" si="139"/>
        <v>1</v>
      </c>
      <c r="ED94" s="65">
        <f t="shared" ca="1" si="140"/>
        <v>0</v>
      </c>
      <c r="EE94" s="65">
        <f t="shared" ca="1" si="141"/>
        <v>0</v>
      </c>
      <c r="EF94" s="65">
        <f t="shared" ca="1" si="142"/>
        <v>1</v>
      </c>
      <c r="EG94" s="65">
        <f t="shared" ca="1" si="143"/>
        <v>0</v>
      </c>
      <c r="EH94" s="65">
        <f t="shared" ca="1" si="144"/>
        <v>1</v>
      </c>
      <c r="EI94" s="429" t="str">
        <f t="shared" ca="1" si="145"/>
        <v>Yes</v>
      </c>
      <c r="EJ94" s="428" t="str">
        <f t="shared" ca="1" si="146"/>
        <v>E</v>
      </c>
      <c r="EK94" s="428" t="str">
        <f t="shared" ca="1" si="147"/>
        <v>Under</v>
      </c>
      <c r="EL94" s="65" t="str">
        <f t="shared" ca="1" si="148"/>
        <v>No</v>
      </c>
      <c r="EM94" s="65" t="str">
        <f t="shared" ca="1" si="149"/>
        <v>No</v>
      </c>
      <c r="EN94" s="65">
        <f t="shared" ca="1" si="150"/>
        <v>50</v>
      </c>
      <c r="EO94" s="433">
        <f t="shared" ca="1" si="151"/>
        <v>5</v>
      </c>
      <c r="EP94" s="433">
        <f t="shared" ca="1" si="152"/>
        <v>0</v>
      </c>
      <c r="EQ94" s="433">
        <f t="shared" ca="1" si="153"/>
        <v>11</v>
      </c>
      <c r="ER94" s="433">
        <f t="shared" ca="1" si="154"/>
        <v>26</v>
      </c>
      <c r="ES94" s="433">
        <f t="shared" ca="1" si="155"/>
        <v>6</v>
      </c>
      <c r="ET94" s="433">
        <f t="shared" ca="1" si="156"/>
        <v>20</v>
      </c>
      <c r="EU94" s="433">
        <f ca="1">IF(OR(CO94="",CQ94=""),"",Discipline!$P$3*CO94+Discipline!$X$3*CQ94)</f>
        <v>10</v>
      </c>
      <c r="EV94" s="433">
        <f ca="1">IF(OR(CP94="",CR94=""),"",Discipline!$P$3*CP94+Discipline!$X$3*CR94)</f>
        <v>40</v>
      </c>
    </row>
    <row r="95" spans="1:152" x14ac:dyDescent="0.25">
      <c r="A95" s="10" t="str">
        <f ca="1">IFERROR(RANK(order!A95,order!A$3:A$554,0),"")</f>
        <v/>
      </c>
      <c r="B95" s="10" t="str">
        <f ca="1">IFERROR(RANK(order!B95,order!B$3:B$554,0),"")</f>
        <v/>
      </c>
      <c r="C95" s="10" t="str">
        <f ca="1">IFERROR(RANK(order!C95,order!C$3:C$554,0),"")</f>
        <v/>
      </c>
      <c r="D95" s="4" t="str">
        <f ca="1">IFERROR(RANK(order!D95,order!D$3:D$554,0),"")</f>
        <v/>
      </c>
      <c r="E95" s="4" t="str">
        <f ca="1">IFERROR(RANK(order!E95,order!E$3:E$554,0),"")</f>
        <v/>
      </c>
      <c r="F95" s="4" t="str">
        <f ca="1">IFERROR(RANK(order!F95,order!F$3:F$554,0),"")</f>
        <v/>
      </c>
      <c r="G95" s="10" t="str">
        <f ca="1">IFERROR(RANK(order!G95,order!G$3:G$554,0),"")</f>
        <v/>
      </c>
      <c r="H95" s="10" t="str">
        <f ca="1">IFERROR(RANK(order!H95,order!H$3:H$554,0),"")</f>
        <v/>
      </c>
      <c r="I95" s="10" t="str">
        <f ca="1">IFERROR(RANK(order!I95,order!I$3:I$554,0),"")</f>
        <v/>
      </c>
      <c r="J95" s="4" t="str">
        <f ca="1">IFERROR(RANK(order!J95,order!J$3:J$554,0),"")</f>
        <v/>
      </c>
      <c r="K95" s="4" t="str">
        <f ca="1">IFERROR(RANK(order!K95,order!K$3:K$554,0),"")</f>
        <v/>
      </c>
      <c r="L95" s="4" t="str">
        <f ca="1">IFERROR(RANK(order!L95,order!L$3:L$554,0),"")</f>
        <v/>
      </c>
      <c r="M95" s="10" t="str">
        <f ca="1">IFERROR(RANK(order!M95,order!M$3:M$554,0),"")</f>
        <v/>
      </c>
      <c r="N95" s="10" t="str">
        <f ca="1">IFERROR(RANK(order!N95,order!N$3:N$554,0),"")</f>
        <v/>
      </c>
      <c r="O95" s="10" t="str">
        <f ca="1">IFERROR(RANK(order!O95,order!O$3:O$554,0),"")</f>
        <v/>
      </c>
      <c r="P95" s="4" t="str">
        <f ca="1">IFERROR(RANK(order!P95,order!P$3:P$554,0),"")</f>
        <v/>
      </c>
      <c r="Q95" s="4" t="str">
        <f ca="1">IFERROR(RANK(order!Q95,order!Q$3:Q$554,0),"")</f>
        <v/>
      </c>
      <c r="R95" s="4" t="str">
        <f ca="1">IFERROR(RANK(order!R95,order!R$3:R$554,0),"")</f>
        <v/>
      </c>
      <c r="S95" s="10" t="str">
        <f ca="1">IFERROR(RANK(order!S95,order!S$3:S$554,0),"")</f>
        <v/>
      </c>
      <c r="T95" s="10" t="str">
        <f ca="1">IFERROR(RANK(order!T95,order!T$3:T$554,0),"")</f>
        <v/>
      </c>
      <c r="U95" s="10" t="str">
        <f ca="1">IFERROR(RANK(order!U95,order!U$3:U$554,0),"")</f>
        <v/>
      </c>
      <c r="V95" s="4" t="str">
        <f ca="1">IFERROR(RANK(order!V95,order!V$3:V$554,0),"")</f>
        <v/>
      </c>
      <c r="W95" s="4" t="str">
        <f ca="1">IFERROR(RANK(order!W95,order!W$3:W$554,0),"")</f>
        <v/>
      </c>
      <c r="X95" s="4" t="str">
        <f ca="1">IFERROR(RANK(order!X95,order!X$3:X$554,0),"")</f>
        <v/>
      </c>
      <c r="Y95" s="10" t="str">
        <f ca="1">IFERROR(RANK(order!Y95,order!Y$3:Y$554,0),"")</f>
        <v/>
      </c>
      <c r="Z95" s="10" t="str">
        <f ca="1">IFERROR(RANK(order!Z95,order!Z$3:Z$554,0),"")</f>
        <v/>
      </c>
      <c r="AA95" s="10" t="str">
        <f ca="1">IFERROR(RANK(order!AA95,order!AA$3:AA$554,0),"")</f>
        <v/>
      </c>
      <c r="AB95" s="4" t="str">
        <f ca="1">IFERROR(RANK(order!AB95,order!AB$3:AB$554,0),"")</f>
        <v/>
      </c>
      <c r="AC95" s="4" t="str">
        <f ca="1">IFERROR(RANK(order!AC95,order!AC$3:AC$554,0),"")</f>
        <v/>
      </c>
      <c r="AD95" s="4" t="str">
        <f ca="1">IFERROR(RANK(order!AD95,order!AD$3:AD$554,0),"")</f>
        <v/>
      </c>
      <c r="AE95" s="10" t="str">
        <f ca="1">IFERROR(RANK(order!AE95,order!AE$3:AE$554,0),"")</f>
        <v/>
      </c>
      <c r="AF95" s="10" t="str">
        <f ca="1">IFERROR(RANK(order!AF95,order!AF$3:AF$554,0),"")</f>
        <v/>
      </c>
      <c r="AG95" s="10" t="str">
        <f ca="1">IFERROR(RANK(order!AG95,order!AG$3:AG$554,0),"")</f>
        <v/>
      </c>
      <c r="AH95" s="4" t="str">
        <f ca="1">IFERROR(RANK(order!AH95,order!AH$3:AH$554,0),"")</f>
        <v/>
      </c>
      <c r="AI95" s="4" t="str">
        <f ca="1">IFERROR(RANK(order!AI95,order!AI$3:AI$554,0),"")</f>
        <v/>
      </c>
      <c r="AJ95" s="4" t="str">
        <f ca="1">IFERROR(RANK(order!AJ95,order!AJ$3:AJ$554,0),"")</f>
        <v/>
      </c>
      <c r="AK95" s="10" t="str">
        <f ca="1">IFERROR(RANK(order!AK95,order!AK$3:AK$554,0),"")</f>
        <v/>
      </c>
      <c r="AL95" s="10" t="str">
        <f ca="1">IFERROR(RANK(order!AL95,order!AL$3:AL$554,0),"")</f>
        <v/>
      </c>
      <c r="AM95" s="10" t="str">
        <f ca="1">IFERROR(RANK(order!AM95,order!AM$3:AM$554,0),"")</f>
        <v/>
      </c>
      <c r="AN95" s="4">
        <f ca="1">IFERROR(RANK(order!AN95,order!AN$3:AN$554,0),"")</f>
        <v>3</v>
      </c>
      <c r="AO95" s="4" t="str">
        <f ca="1">IFERROR(RANK(order!AO95,order!AO$3:AO$554,0),"")</f>
        <v/>
      </c>
      <c r="AP95" s="4">
        <f ca="1">IFERROR(RANK(order!AP95,order!AP$3:AP$554,0),"")</f>
        <v>5</v>
      </c>
      <c r="AQ95" s="10" t="str">
        <f ca="1">IFERROR(RANK(order!AQ95,order!AQ$3:AQ$554,0),"")</f>
        <v/>
      </c>
      <c r="AR95" s="10" t="str">
        <f ca="1">IFERROR(RANK(order!AR95,order!AR$3:AR$554,0),"")</f>
        <v/>
      </c>
      <c r="AS95" s="10" t="str">
        <f ca="1">IFERROR(RANK(order!AS95,order!AS$3:AS$554,0),"")</f>
        <v/>
      </c>
      <c r="AT95" s="4" t="str">
        <f ca="1">IFERROR(RANK(order!AT95,order!AT$3:AT$554,0),"")</f>
        <v/>
      </c>
      <c r="AU95" s="4" t="str">
        <f ca="1">IFERROR(RANK(order!AU95,order!AU$3:AU$554,0),"")</f>
        <v/>
      </c>
      <c r="AV95" s="4" t="str">
        <f ca="1">IFERROR(RANK(order!AV95,order!AV$3:AV$554,0),"")</f>
        <v/>
      </c>
      <c r="AW95" s="10" t="str">
        <f ca="1">IFERROR(RANK(order!AW95,order!AW$3:AW$554,0),"")</f>
        <v/>
      </c>
      <c r="AX95" s="10" t="str">
        <f ca="1">IFERROR(RANK(order!AX95,order!AX$3:AX$554,0),"")</f>
        <v/>
      </c>
      <c r="AY95" s="10" t="str">
        <f ca="1">IFERROR(RANK(order!AY95,order!AY$3:AY$554,0),"")</f>
        <v/>
      </c>
      <c r="AZ95" s="4" t="str">
        <f ca="1">IFERROR(RANK(order!AZ95,order!AZ$3:AZ$554,0),"")</f>
        <v/>
      </c>
      <c r="BA95" s="4" t="str">
        <f ca="1">IFERROR(RANK(order!BA95,order!BA$3:BA$554,0),"")</f>
        <v/>
      </c>
      <c r="BB95" s="4" t="str">
        <f ca="1">IFERROR(RANK(order!BB95,order!BB$3:BB$554,0),"")</f>
        <v/>
      </c>
      <c r="BC95" s="10" t="str">
        <f ca="1">IFERROR(RANK(order!BC95,order!BC$3:BC$554,0),"")</f>
        <v/>
      </c>
      <c r="BD95" s="10" t="str">
        <f ca="1">IFERROR(RANK(order!BD95,order!BD$3:BD$554,0),"")</f>
        <v/>
      </c>
      <c r="BE95" s="10" t="str">
        <f ca="1">IFERROR(RANK(order!BE95,order!BE$3:BE$554,0),"")</f>
        <v/>
      </c>
      <c r="BF95" s="4" t="str">
        <f ca="1">IFERROR(RANK(order!BF95,order!BF$3:BF$554,0),"")</f>
        <v/>
      </c>
      <c r="BG95" s="4">
        <f ca="1">IFERROR(RANK(order!BG95,order!BG$3:BG$554,0),"")</f>
        <v>3</v>
      </c>
      <c r="BH95" s="4">
        <f ca="1">IFERROR(RANK(order!BH95,order!BH$3:BH$554,0),"")</f>
        <v>5</v>
      </c>
      <c r="BI95" s="10" t="str">
        <f ca="1">IFERROR(RANK(order!BI95,order!BI$3:BI$554,0),"")</f>
        <v/>
      </c>
      <c r="BJ95" s="10" t="str">
        <f ca="1">IFERROR(RANK(order!BJ95,order!BJ$3:BJ$554,0),"")</f>
        <v/>
      </c>
      <c r="BK95" s="10" t="str">
        <f ca="1">IFERROR(RANK(order!BK95,order!BK$3:BK$554,0),"")</f>
        <v/>
      </c>
      <c r="BL95" s="4" t="str">
        <f ca="1">IFERROR(RANK(order!BL95,order!BL$3:BL$554,0),"")</f>
        <v/>
      </c>
      <c r="BM95" s="4" t="str">
        <f ca="1">IFERROR(RANK(order!BM95,order!BM$3:BM$554,0),"")</f>
        <v/>
      </c>
      <c r="BN95" s="4" t="str">
        <f ca="1">IFERROR(RANK(order!BN95,order!BN$3:BN$554,0),"")</f>
        <v/>
      </c>
      <c r="BO95" s="10" t="str">
        <f ca="1">IFERROR(RANK(order!BO95,order!BO$3:BO$554,0),"")</f>
        <v/>
      </c>
      <c r="BP95" s="10" t="str">
        <f ca="1">IFERROR(RANK(order!BP95,order!BP$3:BP$554,0),"")</f>
        <v/>
      </c>
      <c r="BQ95" s="10" t="str">
        <f ca="1">IFERROR(RANK(order!BQ95,order!BQ$3:BQ$554,0),"")</f>
        <v/>
      </c>
      <c r="BR95" s="4" t="str">
        <f ca="1">IFERROR(RANK(order!BR95,order!BR$3:BR$554,0),"")</f>
        <v/>
      </c>
      <c r="BS95" s="4" t="str">
        <f ca="1">IFERROR(RANK(order!BS95,order!BS$3:BS$554,0),"")</f>
        <v/>
      </c>
      <c r="BT95" s="4" t="str">
        <f ca="1">IFERROR(RANK(order!BT95,order!BT$3:BT$554,0),"")</f>
        <v/>
      </c>
      <c r="BU95" s="95">
        <f t="shared" si="157"/>
        <v>93</v>
      </c>
      <c r="BV95" s="35" t="str">
        <f t="shared" si="158"/>
        <v>E1</v>
      </c>
      <c r="BW95" s="55">
        <f t="shared" ca="1" si="81"/>
        <v>43362</v>
      </c>
      <c r="BX95" s="56" t="str">
        <f t="shared" ca="1" si="82"/>
        <v>Nott'm Forest</v>
      </c>
      <c r="BY95" s="56" t="str">
        <f t="shared" ca="1" si="83"/>
        <v>Sheffield Weds</v>
      </c>
      <c r="BZ95" s="57">
        <f t="shared" ca="1" si="84"/>
        <v>2</v>
      </c>
      <c r="CA95" s="57">
        <f t="shared" ca="1" si="85"/>
        <v>1</v>
      </c>
      <c r="CB95" s="58" t="str">
        <f t="shared" ca="1" si="86"/>
        <v>H</v>
      </c>
      <c r="CC95" s="57">
        <f t="shared" ca="1" si="87"/>
        <v>1</v>
      </c>
      <c r="CD95" s="57">
        <f t="shared" ca="1" si="88"/>
        <v>0</v>
      </c>
      <c r="CE95" s="58" t="str">
        <f t="shared" ca="1" si="89"/>
        <v>H</v>
      </c>
      <c r="CF95" s="59" t="str">
        <f t="shared" ca="1" si="90"/>
        <v>T Harrington</v>
      </c>
      <c r="CG95" s="57">
        <f t="shared" ca="1" si="91"/>
        <v>13</v>
      </c>
      <c r="CH95" s="57">
        <f t="shared" ca="1" si="92"/>
        <v>6</v>
      </c>
      <c r="CI95" s="57">
        <f t="shared" ca="1" si="93"/>
        <v>6</v>
      </c>
      <c r="CJ95" s="57">
        <f t="shared" ca="1" si="94"/>
        <v>3</v>
      </c>
      <c r="CK95" s="57">
        <f t="shared" ca="1" si="95"/>
        <v>13</v>
      </c>
      <c r="CL95" s="57">
        <f t="shared" ca="1" si="96"/>
        <v>12</v>
      </c>
      <c r="CM95" s="57">
        <f t="shared" ca="1" si="97"/>
        <v>2</v>
      </c>
      <c r="CN95" s="57">
        <f t="shared" ca="1" si="98"/>
        <v>2</v>
      </c>
      <c r="CO95" s="57">
        <f t="shared" ca="1" si="99"/>
        <v>2</v>
      </c>
      <c r="CP95" s="57">
        <f t="shared" ca="1" si="100"/>
        <v>0</v>
      </c>
      <c r="CQ95" s="57">
        <f t="shared" ca="1" si="101"/>
        <v>0</v>
      </c>
      <c r="CR95" s="57">
        <f t="shared" ca="1" si="102"/>
        <v>0</v>
      </c>
      <c r="CS95" s="60">
        <f t="shared" ca="1" si="103"/>
        <v>1.95</v>
      </c>
      <c r="CT95" s="60">
        <f t="shared" ca="1" si="104"/>
        <v>3.6</v>
      </c>
      <c r="CU95" s="60">
        <f t="shared" ca="1" si="105"/>
        <v>4.2</v>
      </c>
      <c r="CV95" s="60">
        <f t="shared" ca="1" si="106"/>
        <v>1.93</v>
      </c>
      <c r="CW95" s="60">
        <f t="shared" ca="1" si="107"/>
        <v>3.51</v>
      </c>
      <c r="CX95" s="60">
        <f t="shared" ca="1" si="108"/>
        <v>4.42</v>
      </c>
      <c r="CY95" s="60">
        <f t="shared" ca="1" si="109"/>
        <v>1.97</v>
      </c>
      <c r="CZ95" s="60">
        <f t="shared" ca="1" si="110"/>
        <v>1.83</v>
      </c>
      <c r="DA95" s="65">
        <f t="shared" ca="1" si="111"/>
        <v>3</v>
      </c>
      <c r="DB95" s="65">
        <f t="shared" ca="1" si="112"/>
        <v>1</v>
      </c>
      <c r="DC95" s="65">
        <f t="shared" ca="1" si="113"/>
        <v>2</v>
      </c>
      <c r="DD95" s="65">
        <f t="shared" ca="1" si="114"/>
        <v>1</v>
      </c>
      <c r="DE95" s="65">
        <f t="shared" ca="1" si="115"/>
        <v>1</v>
      </c>
      <c r="DF95" s="66" t="str">
        <f t="shared" ca="1" si="116"/>
        <v>D</v>
      </c>
      <c r="DG95" s="66" t="str">
        <f t="shared" ca="1" si="117"/>
        <v>H-H</v>
      </c>
      <c r="DH95" s="66" t="str">
        <f t="shared" ca="1" si="118"/>
        <v>H21</v>
      </c>
      <c r="DI95" s="66" t="str">
        <f t="shared" ca="1" si="119"/>
        <v>H10</v>
      </c>
      <c r="DJ95" s="66" t="str">
        <f t="shared" ca="1" si="120"/>
        <v>D11</v>
      </c>
      <c r="DK95" s="65" t="str">
        <f t="shared" ca="1" si="121"/>
        <v>Yes</v>
      </c>
      <c r="DL95" s="65">
        <f t="shared" ca="1" si="122"/>
        <v>1</v>
      </c>
      <c r="DM95" s="65">
        <f t="shared" ca="1" si="123"/>
        <v>0</v>
      </c>
      <c r="DN95" s="65">
        <f t="shared" ca="1" si="124"/>
        <v>0</v>
      </c>
      <c r="DO95" s="65">
        <f t="shared" ca="1" si="125"/>
        <v>0</v>
      </c>
      <c r="DP95" s="65">
        <f t="shared" ca="1" si="126"/>
        <v>0</v>
      </c>
      <c r="DQ95" s="65">
        <f t="shared" ca="1" si="127"/>
        <v>0</v>
      </c>
      <c r="DR95" s="69">
        <f t="shared" ca="1" si="128"/>
        <v>0.95</v>
      </c>
      <c r="DS95" s="69">
        <f t="shared" ca="1" si="129"/>
        <v>-1</v>
      </c>
      <c r="DT95" s="69">
        <f t="shared" ca="1" si="130"/>
        <v>-1</v>
      </c>
      <c r="DU95" s="69">
        <f t="shared" ca="1" si="131"/>
        <v>0.92999999999999994</v>
      </c>
      <c r="DV95" s="69">
        <f t="shared" ca="1" si="132"/>
        <v>-1</v>
      </c>
      <c r="DW95" s="69">
        <f t="shared" ca="1" si="133"/>
        <v>-1</v>
      </c>
      <c r="DX95" s="69">
        <f t="shared" ca="1" si="134"/>
        <v>0.97</v>
      </c>
      <c r="DY95" s="69">
        <f t="shared" ca="1" si="135"/>
        <v>-1</v>
      </c>
      <c r="DZ95" s="72">
        <f t="shared" ca="1" si="136"/>
        <v>102.86935286935288</v>
      </c>
      <c r="EA95" s="72">
        <f t="shared" ca="1" si="137"/>
        <v>102.92793438175944</v>
      </c>
      <c r="EB95" s="72">
        <f t="shared" ca="1" si="138"/>
        <v>105.40623006296636</v>
      </c>
      <c r="EC95" s="65">
        <f t="shared" ca="1" si="139"/>
        <v>0</v>
      </c>
      <c r="ED95" s="65">
        <f t="shared" ca="1" si="140"/>
        <v>0</v>
      </c>
      <c r="EE95" s="65">
        <f t="shared" ca="1" si="141"/>
        <v>0</v>
      </c>
      <c r="EF95" s="65">
        <f t="shared" ca="1" si="142"/>
        <v>0</v>
      </c>
      <c r="EG95" s="65">
        <f t="shared" ca="1" si="143"/>
        <v>0</v>
      </c>
      <c r="EH95" s="65">
        <f t="shared" ca="1" si="144"/>
        <v>0</v>
      </c>
      <c r="EI95" s="429" t="str">
        <f t="shared" ca="1" si="145"/>
        <v>Yes</v>
      </c>
      <c r="EJ95" s="428" t="str">
        <f t="shared" ca="1" si="146"/>
        <v>S</v>
      </c>
      <c r="EK95" s="428" t="str">
        <f t="shared" ca="1" si="147"/>
        <v>Over</v>
      </c>
      <c r="EL95" s="65" t="str">
        <f t="shared" ca="1" si="148"/>
        <v>No</v>
      </c>
      <c r="EM95" s="65" t="str">
        <f t="shared" ca="1" si="149"/>
        <v>Yes</v>
      </c>
      <c r="EN95" s="65">
        <f t="shared" ca="1" si="150"/>
        <v>20</v>
      </c>
      <c r="EO95" s="433">
        <f t="shared" ca="1" si="151"/>
        <v>2</v>
      </c>
      <c r="EP95" s="433">
        <f t="shared" ca="1" si="152"/>
        <v>0</v>
      </c>
      <c r="EQ95" s="433">
        <f t="shared" ca="1" si="153"/>
        <v>4</v>
      </c>
      <c r="ER95" s="433">
        <f t="shared" ca="1" si="154"/>
        <v>19</v>
      </c>
      <c r="ES95" s="433">
        <f t="shared" ca="1" si="155"/>
        <v>9</v>
      </c>
      <c r="ET95" s="433">
        <f t="shared" ca="1" si="156"/>
        <v>25</v>
      </c>
      <c r="EU95" s="433">
        <f ca="1">IF(OR(CO95="",CQ95=""),"",Discipline!$P$3*CO95+Discipline!$X$3*CQ95)</f>
        <v>20</v>
      </c>
      <c r="EV95" s="433">
        <f ca="1">IF(OR(CP95="",CR95=""),"",Discipline!$P$3*CP95+Discipline!$X$3*CR95)</f>
        <v>0</v>
      </c>
    </row>
    <row r="96" spans="1:152" x14ac:dyDescent="0.25">
      <c r="A96" s="10" t="str">
        <f ca="1">IFERROR(RANK(order!A96,order!A$3:A$554,0),"")</f>
        <v/>
      </c>
      <c r="B96" s="10" t="str">
        <f ca="1">IFERROR(RANK(order!B96,order!B$3:B$554,0),"")</f>
        <v/>
      </c>
      <c r="C96" s="10" t="str">
        <f ca="1">IFERROR(RANK(order!C96,order!C$3:C$554,0),"")</f>
        <v/>
      </c>
      <c r="D96" s="4" t="str">
        <f ca="1">IFERROR(RANK(order!D96,order!D$3:D$554,0),"")</f>
        <v/>
      </c>
      <c r="E96" s="4" t="str">
        <f ca="1">IFERROR(RANK(order!E96,order!E$3:E$554,0),"")</f>
        <v/>
      </c>
      <c r="F96" s="4" t="str">
        <f ca="1">IFERROR(RANK(order!F96,order!F$3:F$554,0),"")</f>
        <v/>
      </c>
      <c r="G96" s="10" t="str">
        <f ca="1">IFERROR(RANK(order!G96,order!G$3:G$554,0),"")</f>
        <v/>
      </c>
      <c r="H96" s="10" t="str">
        <f ca="1">IFERROR(RANK(order!H96,order!H$3:H$554,0),"")</f>
        <v/>
      </c>
      <c r="I96" s="10" t="str">
        <f ca="1">IFERROR(RANK(order!I96,order!I$3:I$554,0),"")</f>
        <v/>
      </c>
      <c r="J96" s="4" t="str">
        <f ca="1">IFERROR(RANK(order!J96,order!J$3:J$554,0),"")</f>
        <v/>
      </c>
      <c r="K96" s="4" t="str">
        <f ca="1">IFERROR(RANK(order!K96,order!K$3:K$554,0),"")</f>
        <v/>
      </c>
      <c r="L96" s="4" t="str">
        <f ca="1">IFERROR(RANK(order!L96,order!L$3:L$554,0),"")</f>
        <v/>
      </c>
      <c r="M96" s="10" t="str">
        <f ca="1">IFERROR(RANK(order!M96,order!M$3:M$554,0),"")</f>
        <v/>
      </c>
      <c r="N96" s="10" t="str">
        <f ca="1">IFERROR(RANK(order!N96,order!N$3:N$554,0),"")</f>
        <v/>
      </c>
      <c r="O96" s="10" t="str">
        <f ca="1">IFERROR(RANK(order!O96,order!O$3:O$554,0),"")</f>
        <v/>
      </c>
      <c r="P96" s="4" t="str">
        <f ca="1">IFERROR(RANK(order!P96,order!P$3:P$554,0),"")</f>
        <v/>
      </c>
      <c r="Q96" s="4" t="str">
        <f ca="1">IFERROR(RANK(order!Q96,order!Q$3:Q$554,0),"")</f>
        <v/>
      </c>
      <c r="R96" s="4" t="str">
        <f ca="1">IFERROR(RANK(order!R96,order!R$3:R$554,0),"")</f>
        <v/>
      </c>
      <c r="S96" s="10" t="str">
        <f ca="1">IFERROR(RANK(order!S96,order!S$3:S$554,0),"")</f>
        <v/>
      </c>
      <c r="T96" s="10" t="str">
        <f ca="1">IFERROR(RANK(order!T96,order!T$3:T$554,0),"")</f>
        <v/>
      </c>
      <c r="U96" s="10" t="str">
        <f ca="1">IFERROR(RANK(order!U96,order!U$3:U$554,0),"")</f>
        <v/>
      </c>
      <c r="V96" s="4" t="str">
        <f ca="1">IFERROR(RANK(order!V96,order!V$3:V$554,0),"")</f>
        <v/>
      </c>
      <c r="W96" s="4" t="str">
        <f ca="1">IFERROR(RANK(order!W96,order!W$3:W$554,0),"")</f>
        <v/>
      </c>
      <c r="X96" s="4" t="str">
        <f ca="1">IFERROR(RANK(order!X96,order!X$3:X$554,0),"")</f>
        <v/>
      </c>
      <c r="Y96" s="10" t="str">
        <f ca="1">IFERROR(RANK(order!Y96,order!Y$3:Y$554,0),"")</f>
        <v/>
      </c>
      <c r="Z96" s="10" t="str">
        <f ca="1">IFERROR(RANK(order!Z96,order!Z$3:Z$554,0),"")</f>
        <v/>
      </c>
      <c r="AA96" s="10" t="str">
        <f ca="1">IFERROR(RANK(order!AA96,order!AA$3:AA$554,0),"")</f>
        <v/>
      </c>
      <c r="AB96" s="4" t="str">
        <f ca="1">IFERROR(RANK(order!AB96,order!AB$3:AB$554,0),"")</f>
        <v/>
      </c>
      <c r="AC96" s="4" t="str">
        <f ca="1">IFERROR(RANK(order!AC96,order!AC$3:AC$554,0),"")</f>
        <v/>
      </c>
      <c r="AD96" s="4" t="str">
        <f ca="1">IFERROR(RANK(order!AD96,order!AD$3:AD$554,0),"")</f>
        <v/>
      </c>
      <c r="AE96" s="10" t="str">
        <f ca="1">IFERROR(RANK(order!AE96,order!AE$3:AE$554,0),"")</f>
        <v/>
      </c>
      <c r="AF96" s="10" t="str">
        <f ca="1">IFERROR(RANK(order!AF96,order!AF$3:AF$554,0),"")</f>
        <v/>
      </c>
      <c r="AG96" s="10" t="str">
        <f ca="1">IFERROR(RANK(order!AG96,order!AG$3:AG$554,0),"")</f>
        <v/>
      </c>
      <c r="AH96" s="4" t="str">
        <f ca="1">IFERROR(RANK(order!AH96,order!AH$3:AH$554,0),"")</f>
        <v/>
      </c>
      <c r="AI96" s="4">
        <f ca="1">IFERROR(RANK(order!AI96,order!AI$3:AI$554,0),"")</f>
        <v>3</v>
      </c>
      <c r="AJ96" s="4">
        <f ca="1">IFERROR(RANK(order!AJ96,order!AJ$3:AJ$554,0),"")</f>
        <v>5</v>
      </c>
      <c r="AK96" s="10" t="str">
        <f ca="1">IFERROR(RANK(order!AK96,order!AK$3:AK$554,0),"")</f>
        <v/>
      </c>
      <c r="AL96" s="10" t="str">
        <f ca="1">IFERROR(RANK(order!AL96,order!AL$3:AL$554,0),"")</f>
        <v/>
      </c>
      <c r="AM96" s="10" t="str">
        <f ca="1">IFERROR(RANK(order!AM96,order!AM$3:AM$554,0),"")</f>
        <v/>
      </c>
      <c r="AN96" s="4" t="str">
        <f ca="1">IFERROR(RANK(order!AN96,order!AN$3:AN$554,0),"")</f>
        <v/>
      </c>
      <c r="AO96" s="4" t="str">
        <f ca="1">IFERROR(RANK(order!AO96,order!AO$3:AO$554,0),"")</f>
        <v/>
      </c>
      <c r="AP96" s="4" t="str">
        <f ca="1">IFERROR(RANK(order!AP96,order!AP$3:AP$554,0),"")</f>
        <v/>
      </c>
      <c r="AQ96" s="10" t="str">
        <f ca="1">IFERROR(RANK(order!AQ96,order!AQ$3:AQ$554,0),"")</f>
        <v/>
      </c>
      <c r="AR96" s="10" t="str">
        <f ca="1">IFERROR(RANK(order!AR96,order!AR$3:AR$554,0),"")</f>
        <v/>
      </c>
      <c r="AS96" s="10" t="str">
        <f ca="1">IFERROR(RANK(order!AS96,order!AS$3:AS$554,0),"")</f>
        <v/>
      </c>
      <c r="AT96" s="4">
        <f ca="1">IFERROR(RANK(order!AT96,order!AT$3:AT$554,0),"")</f>
        <v>3</v>
      </c>
      <c r="AU96" s="4" t="str">
        <f ca="1">IFERROR(RANK(order!AU96,order!AU$3:AU$554,0),"")</f>
        <v/>
      </c>
      <c r="AV96" s="4">
        <f ca="1">IFERROR(RANK(order!AV96,order!AV$3:AV$554,0),"")</f>
        <v>5</v>
      </c>
      <c r="AW96" s="10" t="str">
        <f ca="1">IFERROR(RANK(order!AW96,order!AW$3:AW$554,0),"")</f>
        <v/>
      </c>
      <c r="AX96" s="10" t="str">
        <f ca="1">IFERROR(RANK(order!AX96,order!AX$3:AX$554,0),"")</f>
        <v/>
      </c>
      <c r="AY96" s="10" t="str">
        <f ca="1">IFERROR(RANK(order!AY96,order!AY$3:AY$554,0),"")</f>
        <v/>
      </c>
      <c r="AZ96" s="4" t="str">
        <f ca="1">IFERROR(RANK(order!AZ96,order!AZ$3:AZ$554,0),"")</f>
        <v/>
      </c>
      <c r="BA96" s="4" t="str">
        <f ca="1">IFERROR(RANK(order!BA96,order!BA$3:BA$554,0),"")</f>
        <v/>
      </c>
      <c r="BB96" s="4" t="str">
        <f ca="1">IFERROR(RANK(order!BB96,order!BB$3:BB$554,0),"")</f>
        <v/>
      </c>
      <c r="BC96" s="10" t="str">
        <f ca="1">IFERROR(RANK(order!BC96,order!BC$3:BC$554,0),"")</f>
        <v/>
      </c>
      <c r="BD96" s="10" t="str">
        <f ca="1">IFERROR(RANK(order!BD96,order!BD$3:BD$554,0),"")</f>
        <v/>
      </c>
      <c r="BE96" s="10" t="str">
        <f ca="1">IFERROR(RANK(order!BE96,order!BE$3:BE$554,0),"")</f>
        <v/>
      </c>
      <c r="BF96" s="4" t="str">
        <f ca="1">IFERROR(RANK(order!BF96,order!BF$3:BF$554,0),"")</f>
        <v/>
      </c>
      <c r="BG96" s="4" t="str">
        <f ca="1">IFERROR(RANK(order!BG96,order!BG$3:BG$554,0),"")</f>
        <v/>
      </c>
      <c r="BH96" s="4" t="str">
        <f ca="1">IFERROR(RANK(order!BH96,order!BH$3:BH$554,0),"")</f>
        <v/>
      </c>
      <c r="BI96" s="10" t="str">
        <f ca="1">IFERROR(RANK(order!BI96,order!BI$3:BI$554,0),"")</f>
        <v/>
      </c>
      <c r="BJ96" s="10" t="str">
        <f ca="1">IFERROR(RANK(order!BJ96,order!BJ$3:BJ$554,0),"")</f>
        <v/>
      </c>
      <c r="BK96" s="10" t="str">
        <f ca="1">IFERROR(RANK(order!BK96,order!BK$3:BK$554,0),"")</f>
        <v/>
      </c>
      <c r="BL96" s="4" t="str">
        <f ca="1">IFERROR(RANK(order!BL96,order!BL$3:BL$554,0),"")</f>
        <v/>
      </c>
      <c r="BM96" s="4" t="str">
        <f ca="1">IFERROR(RANK(order!BM96,order!BM$3:BM$554,0),"")</f>
        <v/>
      </c>
      <c r="BN96" s="4" t="str">
        <f ca="1">IFERROR(RANK(order!BN96,order!BN$3:BN$554,0),"")</f>
        <v/>
      </c>
      <c r="BO96" s="10" t="str">
        <f ca="1">IFERROR(RANK(order!BO96,order!BO$3:BO$554,0),"")</f>
        <v/>
      </c>
      <c r="BP96" s="10" t="str">
        <f ca="1">IFERROR(RANK(order!BP96,order!BP$3:BP$554,0),"")</f>
        <v/>
      </c>
      <c r="BQ96" s="10" t="str">
        <f ca="1">IFERROR(RANK(order!BQ96,order!BQ$3:BQ$554,0),"")</f>
        <v/>
      </c>
      <c r="BR96" s="4" t="str">
        <f ca="1">IFERROR(RANK(order!BR96,order!BR$3:BR$554,0),"")</f>
        <v/>
      </c>
      <c r="BS96" s="4" t="str">
        <f ca="1">IFERROR(RANK(order!BS96,order!BS$3:BS$554,0),"")</f>
        <v/>
      </c>
      <c r="BT96" s="4" t="str">
        <f ca="1">IFERROR(RANK(order!BT96,order!BT$3:BT$554,0),"")</f>
        <v/>
      </c>
      <c r="BU96" s="95">
        <f t="shared" si="157"/>
        <v>94</v>
      </c>
      <c r="BV96" s="35" t="str">
        <f t="shared" si="158"/>
        <v>E1</v>
      </c>
      <c r="BW96" s="55">
        <f t="shared" ca="1" si="81"/>
        <v>43362</v>
      </c>
      <c r="BX96" s="56" t="str">
        <f t="shared" ca="1" si="82"/>
        <v>QPR</v>
      </c>
      <c r="BY96" s="56" t="str">
        <f t="shared" ca="1" si="83"/>
        <v>Millwall</v>
      </c>
      <c r="BZ96" s="57">
        <f t="shared" ca="1" si="84"/>
        <v>2</v>
      </c>
      <c r="CA96" s="57">
        <f t="shared" ca="1" si="85"/>
        <v>0</v>
      </c>
      <c r="CB96" s="58" t="str">
        <f t="shared" ca="1" si="86"/>
        <v>H</v>
      </c>
      <c r="CC96" s="57">
        <f t="shared" ca="1" si="87"/>
        <v>2</v>
      </c>
      <c r="CD96" s="57">
        <f t="shared" ca="1" si="88"/>
        <v>0</v>
      </c>
      <c r="CE96" s="58" t="str">
        <f t="shared" ca="1" si="89"/>
        <v>H</v>
      </c>
      <c r="CF96" s="59" t="str">
        <f t="shared" ca="1" si="90"/>
        <v>R Jones</v>
      </c>
      <c r="CG96" s="57">
        <f t="shared" ca="1" si="91"/>
        <v>20</v>
      </c>
      <c r="CH96" s="57">
        <f t="shared" ca="1" si="92"/>
        <v>14</v>
      </c>
      <c r="CI96" s="57">
        <f t="shared" ca="1" si="93"/>
        <v>9</v>
      </c>
      <c r="CJ96" s="57">
        <f t="shared" ca="1" si="94"/>
        <v>2</v>
      </c>
      <c r="CK96" s="57">
        <f t="shared" ca="1" si="95"/>
        <v>15</v>
      </c>
      <c r="CL96" s="57">
        <f t="shared" ca="1" si="96"/>
        <v>18</v>
      </c>
      <c r="CM96" s="57">
        <f t="shared" ca="1" si="97"/>
        <v>3</v>
      </c>
      <c r="CN96" s="57">
        <f t="shared" ca="1" si="98"/>
        <v>5</v>
      </c>
      <c r="CO96" s="57">
        <f t="shared" ca="1" si="99"/>
        <v>3</v>
      </c>
      <c r="CP96" s="57">
        <f t="shared" ca="1" si="100"/>
        <v>2</v>
      </c>
      <c r="CQ96" s="57">
        <f t="shared" ca="1" si="101"/>
        <v>0</v>
      </c>
      <c r="CR96" s="57">
        <f t="shared" ca="1" si="102"/>
        <v>0</v>
      </c>
      <c r="CS96" s="60">
        <f t="shared" ca="1" si="103"/>
        <v>2.54</v>
      </c>
      <c r="CT96" s="60">
        <f t="shared" ca="1" si="104"/>
        <v>3.2</v>
      </c>
      <c r="CU96" s="60">
        <f t="shared" ca="1" si="105"/>
        <v>3.1</v>
      </c>
      <c r="CV96" s="60">
        <f t="shared" ca="1" si="106"/>
        <v>2.59</v>
      </c>
      <c r="CW96" s="60">
        <f t="shared" ca="1" si="107"/>
        <v>3.16</v>
      </c>
      <c r="CX96" s="60">
        <f t="shared" ca="1" si="108"/>
        <v>3.06</v>
      </c>
      <c r="CY96" s="60">
        <f t="shared" ca="1" si="109"/>
        <v>2.13</v>
      </c>
      <c r="CZ96" s="60">
        <f t="shared" ca="1" si="110"/>
        <v>1.7</v>
      </c>
      <c r="DA96" s="65">
        <f t="shared" ca="1" si="111"/>
        <v>2</v>
      </c>
      <c r="DB96" s="65">
        <f t="shared" ca="1" si="112"/>
        <v>2</v>
      </c>
      <c r="DC96" s="65">
        <f t="shared" ca="1" si="113"/>
        <v>0</v>
      </c>
      <c r="DD96" s="65">
        <f t="shared" ca="1" si="114"/>
        <v>0</v>
      </c>
      <c r="DE96" s="65">
        <f t="shared" ca="1" si="115"/>
        <v>0</v>
      </c>
      <c r="DF96" s="66" t="str">
        <f t="shared" ca="1" si="116"/>
        <v>D</v>
      </c>
      <c r="DG96" s="66" t="str">
        <f t="shared" ca="1" si="117"/>
        <v>H-H</v>
      </c>
      <c r="DH96" s="66" t="str">
        <f t="shared" ca="1" si="118"/>
        <v>H20</v>
      </c>
      <c r="DI96" s="66" t="str">
        <f t="shared" ca="1" si="119"/>
        <v>H20</v>
      </c>
      <c r="DJ96" s="66" t="str">
        <f t="shared" ca="1" si="120"/>
        <v>D00</v>
      </c>
      <c r="DK96" s="65" t="str">
        <f t="shared" ca="1" si="121"/>
        <v>No</v>
      </c>
      <c r="DL96" s="65">
        <f t="shared" ca="1" si="122"/>
        <v>0</v>
      </c>
      <c r="DM96" s="65">
        <f t="shared" ca="1" si="123"/>
        <v>0</v>
      </c>
      <c r="DN96" s="65">
        <f t="shared" ca="1" si="124"/>
        <v>1</v>
      </c>
      <c r="DO96" s="65">
        <f t="shared" ca="1" si="125"/>
        <v>0</v>
      </c>
      <c r="DP96" s="65">
        <f t="shared" ca="1" si="126"/>
        <v>0</v>
      </c>
      <c r="DQ96" s="65">
        <f t="shared" ca="1" si="127"/>
        <v>0</v>
      </c>
      <c r="DR96" s="69">
        <f t="shared" ca="1" si="128"/>
        <v>1.54</v>
      </c>
      <c r="DS96" s="69">
        <f t="shared" ca="1" si="129"/>
        <v>-1</v>
      </c>
      <c r="DT96" s="69">
        <f t="shared" ca="1" si="130"/>
        <v>-1</v>
      </c>
      <c r="DU96" s="69">
        <f t="shared" ca="1" si="131"/>
        <v>1.5899999999999999</v>
      </c>
      <c r="DV96" s="69">
        <f t="shared" ca="1" si="132"/>
        <v>-1</v>
      </c>
      <c r="DW96" s="69">
        <f t="shared" ca="1" si="133"/>
        <v>-1</v>
      </c>
      <c r="DX96" s="69">
        <f t="shared" ca="1" si="134"/>
        <v>-1</v>
      </c>
      <c r="DY96" s="69">
        <f t="shared" ca="1" si="135"/>
        <v>0.7</v>
      </c>
      <c r="DZ96" s="72">
        <f t="shared" ca="1" si="136"/>
        <v>102.87814325628651</v>
      </c>
      <c r="EA96" s="72">
        <f t="shared" ca="1" si="137"/>
        <v>102.93534679238329</v>
      </c>
      <c r="EB96" s="72">
        <f t="shared" ca="1" si="138"/>
        <v>105.77188621927644</v>
      </c>
      <c r="EC96" s="65">
        <f t="shared" ca="1" si="139"/>
        <v>1</v>
      </c>
      <c r="ED96" s="65">
        <f t="shared" ca="1" si="140"/>
        <v>0</v>
      </c>
      <c r="EE96" s="65">
        <f t="shared" ca="1" si="141"/>
        <v>0</v>
      </c>
      <c r="EF96" s="65">
        <f t="shared" ca="1" si="142"/>
        <v>1</v>
      </c>
      <c r="EG96" s="65">
        <f t="shared" ca="1" si="143"/>
        <v>0</v>
      </c>
      <c r="EH96" s="65">
        <f t="shared" ca="1" si="144"/>
        <v>1</v>
      </c>
      <c r="EI96" s="429" t="str">
        <f t="shared" ca="1" si="145"/>
        <v>Yes</v>
      </c>
      <c r="EJ96" s="428" t="str">
        <f t="shared" ca="1" si="146"/>
        <v>F</v>
      </c>
      <c r="EK96" s="428" t="str">
        <f t="shared" ca="1" si="147"/>
        <v>Under</v>
      </c>
      <c r="EL96" s="65" t="str">
        <f t="shared" ca="1" si="148"/>
        <v>No</v>
      </c>
      <c r="EM96" s="65" t="str">
        <f t="shared" ca="1" si="149"/>
        <v>No</v>
      </c>
      <c r="EN96" s="65">
        <f t="shared" ca="1" si="150"/>
        <v>50</v>
      </c>
      <c r="EO96" s="433">
        <f t="shared" ca="1" si="151"/>
        <v>5</v>
      </c>
      <c r="EP96" s="433">
        <f t="shared" ca="1" si="152"/>
        <v>0</v>
      </c>
      <c r="EQ96" s="433">
        <f t="shared" ca="1" si="153"/>
        <v>8</v>
      </c>
      <c r="ER96" s="433">
        <f t="shared" ca="1" si="154"/>
        <v>34</v>
      </c>
      <c r="ES96" s="433">
        <f t="shared" ca="1" si="155"/>
        <v>11</v>
      </c>
      <c r="ET96" s="433">
        <f t="shared" ca="1" si="156"/>
        <v>33</v>
      </c>
      <c r="EU96" s="433">
        <f ca="1">IF(OR(CO96="",CQ96=""),"",Discipline!$P$3*CO96+Discipline!$X$3*CQ96)</f>
        <v>30</v>
      </c>
      <c r="EV96" s="433">
        <f ca="1">IF(OR(CP96="",CR96=""),"",Discipline!$P$3*CP96+Discipline!$X$3*CR96)</f>
        <v>20</v>
      </c>
    </row>
    <row r="97" spans="1:152" x14ac:dyDescent="0.25">
      <c r="A97" s="10" t="str">
        <f ca="1">IFERROR(RANK(order!A97,order!A$3:A$554,0),"")</f>
        <v/>
      </c>
      <c r="B97" s="10" t="str">
        <f ca="1">IFERROR(RANK(order!B97,order!B$3:B$554,0),"")</f>
        <v/>
      </c>
      <c r="C97" s="10" t="str">
        <f ca="1">IFERROR(RANK(order!C97,order!C$3:C$554,0),"")</f>
        <v/>
      </c>
      <c r="D97" s="4" t="str">
        <f ca="1">IFERROR(RANK(order!D97,order!D$3:D$554,0),"")</f>
        <v/>
      </c>
      <c r="E97" s="4" t="str">
        <f ca="1">IFERROR(RANK(order!E97,order!E$3:E$554,0),"")</f>
        <v/>
      </c>
      <c r="F97" s="4" t="str">
        <f ca="1">IFERROR(RANK(order!F97,order!F$3:F$554,0),"")</f>
        <v/>
      </c>
      <c r="G97" s="10" t="str">
        <f ca="1">IFERROR(RANK(order!G97,order!G$3:G$554,0),"")</f>
        <v/>
      </c>
      <c r="H97" s="10" t="str">
        <f ca="1">IFERROR(RANK(order!H97,order!H$3:H$554,0),"")</f>
        <v/>
      </c>
      <c r="I97" s="10" t="str">
        <f ca="1">IFERROR(RANK(order!I97,order!I$3:I$554,0),"")</f>
        <v/>
      </c>
      <c r="J97" s="4" t="str">
        <f ca="1">IFERROR(RANK(order!J97,order!J$3:J$554,0),"")</f>
        <v/>
      </c>
      <c r="K97" s="4" t="str">
        <f ca="1">IFERROR(RANK(order!K97,order!K$3:K$554,0),"")</f>
        <v/>
      </c>
      <c r="L97" s="4" t="str">
        <f ca="1">IFERROR(RANK(order!L97,order!L$3:L$554,0),"")</f>
        <v/>
      </c>
      <c r="M97" s="10" t="str">
        <f ca="1">IFERROR(RANK(order!M97,order!M$3:M$554,0),"")</f>
        <v/>
      </c>
      <c r="N97" s="10" t="str">
        <f ca="1">IFERROR(RANK(order!N97,order!N$3:N$554,0),"")</f>
        <v/>
      </c>
      <c r="O97" s="10" t="str">
        <f ca="1">IFERROR(RANK(order!O97,order!O$3:O$554,0),"")</f>
        <v/>
      </c>
      <c r="P97" s="4" t="str">
        <f ca="1">IFERROR(RANK(order!P97,order!P$3:P$554,0),"")</f>
        <v/>
      </c>
      <c r="Q97" s="4" t="str">
        <f ca="1">IFERROR(RANK(order!Q97,order!Q$3:Q$554,0),"")</f>
        <v/>
      </c>
      <c r="R97" s="4" t="str">
        <f ca="1">IFERROR(RANK(order!R97,order!R$3:R$554,0),"")</f>
        <v/>
      </c>
      <c r="S97" s="10" t="str">
        <f ca="1">IFERROR(RANK(order!S97,order!S$3:S$554,0),"")</f>
        <v/>
      </c>
      <c r="T97" s="10" t="str">
        <f ca="1">IFERROR(RANK(order!T97,order!T$3:T$554,0),"")</f>
        <v/>
      </c>
      <c r="U97" s="10" t="str">
        <f ca="1">IFERROR(RANK(order!U97,order!U$3:U$554,0),"")</f>
        <v/>
      </c>
      <c r="V97" s="4" t="str">
        <f ca="1">IFERROR(RANK(order!V97,order!V$3:V$554,0),"")</f>
        <v/>
      </c>
      <c r="W97" s="4" t="str">
        <f ca="1">IFERROR(RANK(order!W97,order!W$3:W$554,0),"")</f>
        <v/>
      </c>
      <c r="X97" s="4" t="str">
        <f ca="1">IFERROR(RANK(order!X97,order!X$3:X$554,0),"")</f>
        <v/>
      </c>
      <c r="Y97" s="10" t="str">
        <f ca="1">IFERROR(RANK(order!Y97,order!Y$3:Y$554,0),"")</f>
        <v/>
      </c>
      <c r="Z97" s="10" t="str">
        <f ca="1">IFERROR(RANK(order!Z97,order!Z$3:Z$554,0),"")</f>
        <v/>
      </c>
      <c r="AA97" s="10" t="str">
        <f ca="1">IFERROR(RANK(order!AA97,order!AA$3:AA$554,0),"")</f>
        <v/>
      </c>
      <c r="AB97" s="4" t="str">
        <f ca="1">IFERROR(RANK(order!AB97,order!AB$3:AB$554,0),"")</f>
        <v/>
      </c>
      <c r="AC97" s="4" t="str">
        <f ca="1">IFERROR(RANK(order!AC97,order!AC$3:AC$554,0),"")</f>
        <v/>
      </c>
      <c r="AD97" s="4" t="str">
        <f ca="1">IFERROR(RANK(order!AD97,order!AD$3:AD$554,0),"")</f>
        <v/>
      </c>
      <c r="AE97" s="10" t="str">
        <f ca="1">IFERROR(RANK(order!AE97,order!AE$3:AE$554,0),"")</f>
        <v/>
      </c>
      <c r="AF97" s="10" t="str">
        <f ca="1">IFERROR(RANK(order!AF97,order!AF$3:AF$554,0),"")</f>
        <v/>
      </c>
      <c r="AG97" s="10" t="str">
        <f ca="1">IFERROR(RANK(order!AG97,order!AG$3:AG$554,0),"")</f>
        <v/>
      </c>
      <c r="AH97" s="4" t="str">
        <f ca="1">IFERROR(RANK(order!AH97,order!AH$3:AH$554,0),"")</f>
        <v/>
      </c>
      <c r="AI97" s="4" t="str">
        <f ca="1">IFERROR(RANK(order!AI97,order!AI$3:AI$554,0),"")</f>
        <v/>
      </c>
      <c r="AJ97" s="4" t="str">
        <f ca="1">IFERROR(RANK(order!AJ97,order!AJ$3:AJ$554,0),"")</f>
        <v/>
      </c>
      <c r="AK97" s="10" t="str">
        <f ca="1">IFERROR(RANK(order!AK97,order!AK$3:AK$554,0),"")</f>
        <v/>
      </c>
      <c r="AL97" s="10">
        <f ca="1">IFERROR(RANK(order!AL97,order!AL$3:AL$554,0),"")</f>
        <v>3</v>
      </c>
      <c r="AM97" s="10">
        <f ca="1">IFERROR(RANK(order!AM97,order!AM$3:AM$554,0),"")</f>
        <v>5</v>
      </c>
      <c r="AN97" s="4" t="str">
        <f ca="1">IFERROR(RANK(order!AN97,order!AN$3:AN$554,0),"")</f>
        <v/>
      </c>
      <c r="AO97" s="4" t="str">
        <f ca="1">IFERROR(RANK(order!AO97,order!AO$3:AO$554,0),"")</f>
        <v/>
      </c>
      <c r="AP97" s="4" t="str">
        <f ca="1">IFERROR(RANK(order!AP97,order!AP$3:AP$554,0),"")</f>
        <v/>
      </c>
      <c r="AQ97" s="10" t="str">
        <f ca="1">IFERROR(RANK(order!AQ97,order!AQ$3:AQ$554,0),"")</f>
        <v/>
      </c>
      <c r="AR97" s="10" t="str">
        <f ca="1">IFERROR(RANK(order!AR97,order!AR$3:AR$554,0),"")</f>
        <v/>
      </c>
      <c r="AS97" s="10" t="str">
        <f ca="1">IFERROR(RANK(order!AS97,order!AS$3:AS$554,0),"")</f>
        <v/>
      </c>
      <c r="AT97" s="4" t="str">
        <f ca="1">IFERROR(RANK(order!AT97,order!AT$3:AT$554,0),"")</f>
        <v/>
      </c>
      <c r="AU97" s="4" t="str">
        <f ca="1">IFERROR(RANK(order!AU97,order!AU$3:AU$554,0),"")</f>
        <v/>
      </c>
      <c r="AV97" s="4" t="str">
        <f ca="1">IFERROR(RANK(order!AV97,order!AV$3:AV$554,0),"")</f>
        <v/>
      </c>
      <c r="AW97" s="10">
        <f ca="1">IFERROR(RANK(order!AW97,order!AW$3:AW$554,0),"")</f>
        <v>3</v>
      </c>
      <c r="AX97" s="10" t="str">
        <f ca="1">IFERROR(RANK(order!AX97,order!AX$3:AX$554,0),"")</f>
        <v/>
      </c>
      <c r="AY97" s="10">
        <f ca="1">IFERROR(RANK(order!AY97,order!AY$3:AY$554,0),"")</f>
        <v>5</v>
      </c>
      <c r="AZ97" s="4" t="str">
        <f ca="1">IFERROR(RANK(order!AZ97,order!AZ$3:AZ$554,0),"")</f>
        <v/>
      </c>
      <c r="BA97" s="4" t="str">
        <f ca="1">IFERROR(RANK(order!BA97,order!BA$3:BA$554,0),"")</f>
        <v/>
      </c>
      <c r="BB97" s="4" t="str">
        <f ca="1">IFERROR(RANK(order!BB97,order!BB$3:BB$554,0),"")</f>
        <v/>
      </c>
      <c r="BC97" s="10" t="str">
        <f ca="1">IFERROR(RANK(order!BC97,order!BC$3:BC$554,0),"")</f>
        <v/>
      </c>
      <c r="BD97" s="10" t="str">
        <f ca="1">IFERROR(RANK(order!BD97,order!BD$3:BD$554,0),"")</f>
        <v/>
      </c>
      <c r="BE97" s="10" t="str">
        <f ca="1">IFERROR(RANK(order!BE97,order!BE$3:BE$554,0),"")</f>
        <v/>
      </c>
      <c r="BF97" s="4" t="str">
        <f ca="1">IFERROR(RANK(order!BF97,order!BF$3:BF$554,0),"")</f>
        <v/>
      </c>
      <c r="BG97" s="4" t="str">
        <f ca="1">IFERROR(RANK(order!BG97,order!BG$3:BG$554,0),"")</f>
        <v/>
      </c>
      <c r="BH97" s="4" t="str">
        <f ca="1">IFERROR(RANK(order!BH97,order!BH$3:BH$554,0),"")</f>
        <v/>
      </c>
      <c r="BI97" s="10" t="str">
        <f ca="1">IFERROR(RANK(order!BI97,order!BI$3:BI$554,0),"")</f>
        <v/>
      </c>
      <c r="BJ97" s="10" t="str">
        <f ca="1">IFERROR(RANK(order!BJ97,order!BJ$3:BJ$554,0),"")</f>
        <v/>
      </c>
      <c r="BK97" s="10" t="str">
        <f ca="1">IFERROR(RANK(order!BK97,order!BK$3:BK$554,0),"")</f>
        <v/>
      </c>
      <c r="BL97" s="4" t="str">
        <f ca="1">IFERROR(RANK(order!BL97,order!BL$3:BL$554,0),"")</f>
        <v/>
      </c>
      <c r="BM97" s="4" t="str">
        <f ca="1">IFERROR(RANK(order!BM97,order!BM$3:BM$554,0),"")</f>
        <v/>
      </c>
      <c r="BN97" s="4" t="str">
        <f ca="1">IFERROR(RANK(order!BN97,order!BN$3:BN$554,0),"")</f>
        <v/>
      </c>
      <c r="BO97" s="10" t="str">
        <f ca="1">IFERROR(RANK(order!BO97,order!BO$3:BO$554,0),"")</f>
        <v/>
      </c>
      <c r="BP97" s="10" t="str">
        <f ca="1">IFERROR(RANK(order!BP97,order!BP$3:BP$554,0),"")</f>
        <v/>
      </c>
      <c r="BQ97" s="10" t="str">
        <f ca="1">IFERROR(RANK(order!BQ97,order!BQ$3:BQ$554,0),"")</f>
        <v/>
      </c>
      <c r="BR97" s="4" t="str">
        <f ca="1">IFERROR(RANK(order!BR97,order!BR$3:BR$554,0),"")</f>
        <v/>
      </c>
      <c r="BS97" s="4" t="str">
        <f ca="1">IFERROR(RANK(order!BS97,order!BS$3:BS$554,0),"")</f>
        <v/>
      </c>
      <c r="BT97" s="4" t="str">
        <f ca="1">IFERROR(RANK(order!BT97,order!BT$3:BT$554,0),"")</f>
        <v/>
      </c>
      <c r="BU97" s="95">
        <f t="shared" si="157"/>
        <v>95</v>
      </c>
      <c r="BV97" s="35" t="str">
        <f t="shared" si="158"/>
        <v>E1</v>
      </c>
      <c r="BW97" s="55">
        <f t="shared" ca="1" si="81"/>
        <v>43362</v>
      </c>
      <c r="BX97" s="56" t="str">
        <f t="shared" ca="1" si="82"/>
        <v>Reading</v>
      </c>
      <c r="BY97" s="56" t="str">
        <f t="shared" ca="1" si="83"/>
        <v>Norwich</v>
      </c>
      <c r="BZ97" s="57">
        <f t="shared" ca="1" si="84"/>
        <v>1</v>
      </c>
      <c r="CA97" s="57">
        <f t="shared" ca="1" si="85"/>
        <v>2</v>
      </c>
      <c r="CB97" s="58" t="str">
        <f t="shared" ca="1" si="86"/>
        <v>A</v>
      </c>
      <c r="CC97" s="57">
        <f t="shared" ca="1" si="87"/>
        <v>0</v>
      </c>
      <c r="CD97" s="57">
        <f t="shared" ca="1" si="88"/>
        <v>1</v>
      </c>
      <c r="CE97" s="58" t="str">
        <f t="shared" ca="1" si="89"/>
        <v>A</v>
      </c>
      <c r="CF97" s="59" t="str">
        <f t="shared" ca="1" si="90"/>
        <v>T Robinson</v>
      </c>
      <c r="CG97" s="57">
        <f t="shared" ca="1" si="91"/>
        <v>13</v>
      </c>
      <c r="CH97" s="57">
        <f t="shared" ca="1" si="92"/>
        <v>11</v>
      </c>
      <c r="CI97" s="57">
        <f t="shared" ca="1" si="93"/>
        <v>2</v>
      </c>
      <c r="CJ97" s="57">
        <f t="shared" ca="1" si="94"/>
        <v>5</v>
      </c>
      <c r="CK97" s="57">
        <f t="shared" ca="1" si="95"/>
        <v>9</v>
      </c>
      <c r="CL97" s="57">
        <f t="shared" ca="1" si="96"/>
        <v>16</v>
      </c>
      <c r="CM97" s="57">
        <f t="shared" ca="1" si="97"/>
        <v>6</v>
      </c>
      <c r="CN97" s="57">
        <f t="shared" ca="1" si="98"/>
        <v>7</v>
      </c>
      <c r="CO97" s="57">
        <f t="shared" ca="1" si="99"/>
        <v>2</v>
      </c>
      <c r="CP97" s="57">
        <f t="shared" ca="1" si="100"/>
        <v>3</v>
      </c>
      <c r="CQ97" s="57">
        <f t="shared" ca="1" si="101"/>
        <v>0</v>
      </c>
      <c r="CR97" s="57">
        <f t="shared" ca="1" si="102"/>
        <v>0</v>
      </c>
      <c r="CS97" s="60">
        <f t="shared" ca="1" si="103"/>
        <v>3</v>
      </c>
      <c r="CT97" s="60">
        <f t="shared" ca="1" si="104"/>
        <v>3.3</v>
      </c>
      <c r="CU97" s="60">
        <f t="shared" ca="1" si="105"/>
        <v>2.6</v>
      </c>
      <c r="CV97" s="60">
        <f t="shared" ca="1" si="106"/>
        <v>2.92</v>
      </c>
      <c r="CW97" s="60">
        <f t="shared" ca="1" si="107"/>
        <v>3.2</v>
      </c>
      <c r="CX97" s="60">
        <f t="shared" ca="1" si="108"/>
        <v>2.67</v>
      </c>
      <c r="CY97" s="60">
        <f t="shared" ca="1" si="109"/>
        <v>2.04</v>
      </c>
      <c r="CZ97" s="60">
        <f t="shared" ca="1" si="110"/>
        <v>1.76</v>
      </c>
      <c r="DA97" s="65">
        <f t="shared" ca="1" si="111"/>
        <v>3</v>
      </c>
      <c r="DB97" s="65">
        <f t="shared" ca="1" si="112"/>
        <v>1</v>
      </c>
      <c r="DC97" s="65">
        <f t="shared" ca="1" si="113"/>
        <v>2</v>
      </c>
      <c r="DD97" s="65">
        <f t="shared" ca="1" si="114"/>
        <v>1</v>
      </c>
      <c r="DE97" s="65">
        <f t="shared" ca="1" si="115"/>
        <v>1</v>
      </c>
      <c r="DF97" s="66" t="str">
        <f t="shared" ca="1" si="116"/>
        <v>D</v>
      </c>
      <c r="DG97" s="66" t="str">
        <f t="shared" ca="1" si="117"/>
        <v>A-A</v>
      </c>
      <c r="DH97" s="66" t="str">
        <f t="shared" ca="1" si="118"/>
        <v>A12</v>
      </c>
      <c r="DI97" s="66" t="str">
        <f t="shared" ca="1" si="119"/>
        <v>A01</v>
      </c>
      <c r="DJ97" s="66" t="str">
        <f t="shared" ca="1" si="120"/>
        <v>D11</v>
      </c>
      <c r="DK97" s="65" t="str">
        <f t="shared" ca="1" si="121"/>
        <v>Yes</v>
      </c>
      <c r="DL97" s="65">
        <f t="shared" ca="1" si="122"/>
        <v>0</v>
      </c>
      <c r="DM97" s="65">
        <f t="shared" ca="1" si="123"/>
        <v>1</v>
      </c>
      <c r="DN97" s="65">
        <f t="shared" ca="1" si="124"/>
        <v>0</v>
      </c>
      <c r="DO97" s="65">
        <f t="shared" ca="1" si="125"/>
        <v>0</v>
      </c>
      <c r="DP97" s="65">
        <f t="shared" ca="1" si="126"/>
        <v>0</v>
      </c>
      <c r="DQ97" s="65">
        <f t="shared" ca="1" si="127"/>
        <v>0</v>
      </c>
      <c r="DR97" s="69">
        <f t="shared" ca="1" si="128"/>
        <v>-1</v>
      </c>
      <c r="DS97" s="69">
        <f t="shared" ca="1" si="129"/>
        <v>-1</v>
      </c>
      <c r="DT97" s="69">
        <f t="shared" ca="1" si="130"/>
        <v>1.6</v>
      </c>
      <c r="DU97" s="69">
        <f t="shared" ca="1" si="131"/>
        <v>-1</v>
      </c>
      <c r="DV97" s="69">
        <f t="shared" ca="1" si="132"/>
        <v>-1</v>
      </c>
      <c r="DW97" s="69">
        <f t="shared" ca="1" si="133"/>
        <v>1.67</v>
      </c>
      <c r="DX97" s="69">
        <f t="shared" ca="1" si="134"/>
        <v>1.04</v>
      </c>
      <c r="DY97" s="69">
        <f t="shared" ca="1" si="135"/>
        <v>-1</v>
      </c>
      <c r="DZ97" s="72">
        <f t="shared" ca="1" si="136"/>
        <v>102.09790209790211</v>
      </c>
      <c r="EA97" s="72">
        <f t="shared" ca="1" si="137"/>
        <v>102.949758863065</v>
      </c>
      <c r="EB97" s="72">
        <f t="shared" ca="1" si="138"/>
        <v>105.83778966131908</v>
      </c>
      <c r="EC97" s="65">
        <f t="shared" ca="1" si="139"/>
        <v>0</v>
      </c>
      <c r="ED97" s="65">
        <f t="shared" ca="1" si="140"/>
        <v>0</v>
      </c>
      <c r="EE97" s="65">
        <f t="shared" ca="1" si="141"/>
        <v>0</v>
      </c>
      <c r="EF97" s="65">
        <f t="shared" ca="1" si="142"/>
        <v>0</v>
      </c>
      <c r="EG97" s="65">
        <f t="shared" ca="1" si="143"/>
        <v>0</v>
      </c>
      <c r="EH97" s="65">
        <f t="shared" ca="1" si="144"/>
        <v>0</v>
      </c>
      <c r="EI97" s="429" t="str">
        <f t="shared" ca="1" si="145"/>
        <v>Yes</v>
      </c>
      <c r="EJ97" s="428" t="str">
        <f t="shared" ca="1" si="146"/>
        <v>S</v>
      </c>
      <c r="EK97" s="428" t="str">
        <f t="shared" ca="1" si="147"/>
        <v>Over</v>
      </c>
      <c r="EL97" s="65" t="str">
        <f t="shared" ca="1" si="148"/>
        <v>No</v>
      </c>
      <c r="EM97" s="65" t="str">
        <f t="shared" ca="1" si="149"/>
        <v>Yes</v>
      </c>
      <c r="EN97" s="65">
        <f t="shared" ca="1" si="150"/>
        <v>50</v>
      </c>
      <c r="EO97" s="433">
        <f t="shared" ca="1" si="151"/>
        <v>5</v>
      </c>
      <c r="EP97" s="433">
        <f t="shared" ca="1" si="152"/>
        <v>0</v>
      </c>
      <c r="EQ97" s="433">
        <f t="shared" ca="1" si="153"/>
        <v>13</v>
      </c>
      <c r="ER97" s="433">
        <f t="shared" ca="1" si="154"/>
        <v>24</v>
      </c>
      <c r="ES97" s="433">
        <f t="shared" ca="1" si="155"/>
        <v>7</v>
      </c>
      <c r="ET97" s="433">
        <f t="shared" ca="1" si="156"/>
        <v>25</v>
      </c>
      <c r="EU97" s="433">
        <f ca="1">IF(OR(CO97="",CQ97=""),"",Discipline!$P$3*CO97+Discipline!$X$3*CQ97)</f>
        <v>20</v>
      </c>
      <c r="EV97" s="433">
        <f ca="1">IF(OR(CP97="",CR97=""),"",Discipline!$P$3*CP97+Discipline!$X$3*CR97)</f>
        <v>30</v>
      </c>
    </row>
    <row r="98" spans="1:152" x14ac:dyDescent="0.25">
      <c r="A98" s="10" t="str">
        <f ca="1">IFERROR(RANK(order!A98,order!A$3:A$554,0),"")</f>
        <v/>
      </c>
      <c r="B98" s="10" t="str">
        <f ca="1">IFERROR(RANK(order!B98,order!B$3:B$554,0),"")</f>
        <v/>
      </c>
      <c r="C98" s="10" t="str">
        <f ca="1">IFERROR(RANK(order!C98,order!C$3:C$554,0),"")</f>
        <v/>
      </c>
      <c r="D98" s="4" t="str">
        <f ca="1">IFERROR(RANK(order!D98,order!D$3:D$554,0),"")</f>
        <v/>
      </c>
      <c r="E98" s="4">
        <f ca="1">IFERROR(RANK(order!E98,order!E$3:E$554,0),"")</f>
        <v>3</v>
      </c>
      <c r="F98" s="4">
        <f ca="1">IFERROR(RANK(order!F98,order!F$3:F$554,0),"")</f>
        <v>5</v>
      </c>
      <c r="G98" s="10" t="str">
        <f ca="1">IFERROR(RANK(order!G98,order!G$3:G$554,0),"")</f>
        <v/>
      </c>
      <c r="H98" s="10" t="str">
        <f ca="1">IFERROR(RANK(order!H98,order!H$3:H$554,0),"")</f>
        <v/>
      </c>
      <c r="I98" s="10" t="str">
        <f ca="1">IFERROR(RANK(order!I98,order!I$3:I$554,0),"")</f>
        <v/>
      </c>
      <c r="J98" s="4" t="str">
        <f ca="1">IFERROR(RANK(order!J98,order!J$3:J$554,0),"")</f>
        <v/>
      </c>
      <c r="K98" s="4" t="str">
        <f ca="1">IFERROR(RANK(order!K98,order!K$3:K$554,0),"")</f>
        <v/>
      </c>
      <c r="L98" s="4" t="str">
        <f ca="1">IFERROR(RANK(order!L98,order!L$3:L$554,0),"")</f>
        <v/>
      </c>
      <c r="M98" s="10" t="str">
        <f ca="1">IFERROR(RANK(order!M98,order!M$3:M$554,0),"")</f>
        <v/>
      </c>
      <c r="N98" s="10" t="str">
        <f ca="1">IFERROR(RANK(order!N98,order!N$3:N$554,0),"")</f>
        <v/>
      </c>
      <c r="O98" s="10" t="str">
        <f ca="1">IFERROR(RANK(order!O98,order!O$3:O$554,0),"")</f>
        <v/>
      </c>
      <c r="P98" s="4" t="str">
        <f ca="1">IFERROR(RANK(order!P98,order!P$3:P$554,0),"")</f>
        <v/>
      </c>
      <c r="Q98" s="4" t="str">
        <f ca="1">IFERROR(RANK(order!Q98,order!Q$3:Q$554,0),"")</f>
        <v/>
      </c>
      <c r="R98" s="4" t="str">
        <f ca="1">IFERROR(RANK(order!R98,order!R$3:R$554,0),"")</f>
        <v/>
      </c>
      <c r="S98" s="10" t="str">
        <f ca="1">IFERROR(RANK(order!S98,order!S$3:S$554,0),"")</f>
        <v/>
      </c>
      <c r="T98" s="10" t="str">
        <f ca="1">IFERROR(RANK(order!T98,order!T$3:T$554,0),"")</f>
        <v/>
      </c>
      <c r="U98" s="10" t="str">
        <f ca="1">IFERROR(RANK(order!U98,order!U$3:U$554,0),"")</f>
        <v/>
      </c>
      <c r="V98" s="4" t="str">
        <f ca="1">IFERROR(RANK(order!V98,order!V$3:V$554,0),"")</f>
        <v/>
      </c>
      <c r="W98" s="4" t="str">
        <f ca="1">IFERROR(RANK(order!W98,order!W$3:W$554,0),"")</f>
        <v/>
      </c>
      <c r="X98" s="4" t="str">
        <f ca="1">IFERROR(RANK(order!X98,order!X$3:X$554,0),"")</f>
        <v/>
      </c>
      <c r="Y98" s="10" t="str">
        <f ca="1">IFERROR(RANK(order!Y98,order!Y$3:Y$554,0),"")</f>
        <v/>
      </c>
      <c r="Z98" s="10" t="str">
        <f ca="1">IFERROR(RANK(order!Z98,order!Z$3:Z$554,0),"")</f>
        <v/>
      </c>
      <c r="AA98" s="10" t="str">
        <f ca="1">IFERROR(RANK(order!AA98,order!AA$3:AA$554,0),"")</f>
        <v/>
      </c>
      <c r="AB98" s="4" t="str">
        <f ca="1">IFERROR(RANK(order!AB98,order!AB$3:AB$554,0),"")</f>
        <v/>
      </c>
      <c r="AC98" s="4" t="str">
        <f ca="1">IFERROR(RANK(order!AC98,order!AC$3:AC$554,0),"")</f>
        <v/>
      </c>
      <c r="AD98" s="4" t="str">
        <f ca="1">IFERROR(RANK(order!AD98,order!AD$3:AD$554,0),"")</f>
        <v/>
      </c>
      <c r="AE98" s="10" t="str">
        <f ca="1">IFERROR(RANK(order!AE98,order!AE$3:AE$554,0),"")</f>
        <v/>
      </c>
      <c r="AF98" s="10" t="str">
        <f ca="1">IFERROR(RANK(order!AF98,order!AF$3:AF$554,0),"")</f>
        <v/>
      </c>
      <c r="AG98" s="10" t="str">
        <f ca="1">IFERROR(RANK(order!AG98,order!AG$3:AG$554,0),"")</f>
        <v/>
      </c>
      <c r="AH98" s="4" t="str">
        <f ca="1">IFERROR(RANK(order!AH98,order!AH$3:AH$554,0),"")</f>
        <v/>
      </c>
      <c r="AI98" s="4" t="str">
        <f ca="1">IFERROR(RANK(order!AI98,order!AI$3:AI$554,0),"")</f>
        <v/>
      </c>
      <c r="AJ98" s="4" t="str">
        <f ca="1">IFERROR(RANK(order!AJ98,order!AJ$3:AJ$554,0),"")</f>
        <v/>
      </c>
      <c r="AK98" s="10" t="str">
        <f ca="1">IFERROR(RANK(order!AK98,order!AK$3:AK$554,0),"")</f>
        <v/>
      </c>
      <c r="AL98" s="10" t="str">
        <f ca="1">IFERROR(RANK(order!AL98,order!AL$3:AL$554,0),"")</f>
        <v/>
      </c>
      <c r="AM98" s="10" t="str">
        <f ca="1">IFERROR(RANK(order!AM98,order!AM$3:AM$554,0),"")</f>
        <v/>
      </c>
      <c r="AN98" s="4" t="str">
        <f ca="1">IFERROR(RANK(order!AN98,order!AN$3:AN$554,0),"")</f>
        <v/>
      </c>
      <c r="AO98" s="4" t="str">
        <f ca="1">IFERROR(RANK(order!AO98,order!AO$3:AO$554,0),"")</f>
        <v/>
      </c>
      <c r="AP98" s="4" t="str">
        <f ca="1">IFERROR(RANK(order!AP98,order!AP$3:AP$554,0),"")</f>
        <v/>
      </c>
      <c r="AQ98" s="10" t="str">
        <f ca="1">IFERROR(RANK(order!AQ98,order!AQ$3:AQ$554,0),"")</f>
        <v/>
      </c>
      <c r="AR98" s="10" t="str">
        <f ca="1">IFERROR(RANK(order!AR98,order!AR$3:AR$554,0),"")</f>
        <v/>
      </c>
      <c r="AS98" s="10" t="str">
        <f ca="1">IFERROR(RANK(order!AS98,order!AS$3:AS$554,0),"")</f>
        <v/>
      </c>
      <c r="AT98" s="4" t="str">
        <f ca="1">IFERROR(RANK(order!AT98,order!AT$3:AT$554,0),"")</f>
        <v/>
      </c>
      <c r="AU98" s="4" t="str">
        <f ca="1">IFERROR(RANK(order!AU98,order!AU$3:AU$554,0),"")</f>
        <v/>
      </c>
      <c r="AV98" s="4" t="str">
        <f ca="1">IFERROR(RANK(order!AV98,order!AV$3:AV$554,0),"")</f>
        <v/>
      </c>
      <c r="AW98" s="10" t="str">
        <f ca="1">IFERROR(RANK(order!AW98,order!AW$3:AW$554,0),"")</f>
        <v/>
      </c>
      <c r="AX98" s="10" t="str">
        <f ca="1">IFERROR(RANK(order!AX98,order!AX$3:AX$554,0),"")</f>
        <v/>
      </c>
      <c r="AY98" s="10" t="str">
        <f ca="1">IFERROR(RANK(order!AY98,order!AY$3:AY$554,0),"")</f>
        <v/>
      </c>
      <c r="AZ98" s="4" t="str">
        <f ca="1">IFERROR(RANK(order!AZ98,order!AZ$3:AZ$554,0),"")</f>
        <v/>
      </c>
      <c r="BA98" s="4" t="str">
        <f ca="1">IFERROR(RANK(order!BA98,order!BA$3:BA$554,0),"")</f>
        <v/>
      </c>
      <c r="BB98" s="4" t="str">
        <f ca="1">IFERROR(RANK(order!BB98,order!BB$3:BB$554,0),"")</f>
        <v/>
      </c>
      <c r="BC98" s="10">
        <f ca="1">IFERROR(RANK(order!BC98,order!BC$3:BC$554,0),"")</f>
        <v>3</v>
      </c>
      <c r="BD98" s="10" t="str">
        <f ca="1">IFERROR(RANK(order!BD98,order!BD$3:BD$554,0),"")</f>
        <v/>
      </c>
      <c r="BE98" s="10">
        <f ca="1">IFERROR(RANK(order!BE98,order!BE$3:BE$554,0),"")</f>
        <v>5</v>
      </c>
      <c r="BF98" s="4" t="str">
        <f ca="1">IFERROR(RANK(order!BF98,order!BF$3:BF$554,0),"")</f>
        <v/>
      </c>
      <c r="BG98" s="4" t="str">
        <f ca="1">IFERROR(RANK(order!BG98,order!BG$3:BG$554,0),"")</f>
        <v/>
      </c>
      <c r="BH98" s="4" t="str">
        <f ca="1">IFERROR(RANK(order!BH98,order!BH$3:BH$554,0),"")</f>
        <v/>
      </c>
      <c r="BI98" s="10" t="str">
        <f ca="1">IFERROR(RANK(order!BI98,order!BI$3:BI$554,0),"")</f>
        <v/>
      </c>
      <c r="BJ98" s="10" t="str">
        <f ca="1">IFERROR(RANK(order!BJ98,order!BJ$3:BJ$554,0),"")</f>
        <v/>
      </c>
      <c r="BK98" s="10" t="str">
        <f ca="1">IFERROR(RANK(order!BK98,order!BK$3:BK$554,0),"")</f>
        <v/>
      </c>
      <c r="BL98" s="4" t="str">
        <f ca="1">IFERROR(RANK(order!BL98,order!BL$3:BL$554,0),"")</f>
        <v/>
      </c>
      <c r="BM98" s="4" t="str">
        <f ca="1">IFERROR(RANK(order!BM98,order!BM$3:BM$554,0),"")</f>
        <v/>
      </c>
      <c r="BN98" s="4" t="str">
        <f ca="1">IFERROR(RANK(order!BN98,order!BN$3:BN$554,0),"")</f>
        <v/>
      </c>
      <c r="BO98" s="10" t="str">
        <f ca="1">IFERROR(RANK(order!BO98,order!BO$3:BO$554,0),"")</f>
        <v/>
      </c>
      <c r="BP98" s="10" t="str">
        <f ca="1">IFERROR(RANK(order!BP98,order!BP$3:BP$554,0),"")</f>
        <v/>
      </c>
      <c r="BQ98" s="10" t="str">
        <f ca="1">IFERROR(RANK(order!BQ98,order!BQ$3:BQ$554,0),"")</f>
        <v/>
      </c>
      <c r="BR98" s="4" t="str">
        <f ca="1">IFERROR(RANK(order!BR98,order!BR$3:BR$554,0),"")</f>
        <v/>
      </c>
      <c r="BS98" s="4" t="str">
        <f ca="1">IFERROR(RANK(order!BS98,order!BS$3:BS$554,0),"")</f>
        <v/>
      </c>
      <c r="BT98" s="4" t="str">
        <f ca="1">IFERROR(RANK(order!BT98,order!BT$3:BT$554,0),"")</f>
        <v/>
      </c>
      <c r="BU98" s="95">
        <f t="shared" si="157"/>
        <v>96</v>
      </c>
      <c r="BV98" s="35" t="str">
        <f t="shared" si="158"/>
        <v>E1</v>
      </c>
      <c r="BW98" s="55">
        <f t="shared" ca="1" si="81"/>
        <v>43362</v>
      </c>
      <c r="BX98" s="56" t="str">
        <f t="shared" ca="1" si="82"/>
        <v>Sheffield United</v>
      </c>
      <c r="BY98" s="56" t="str">
        <f t="shared" ca="1" si="83"/>
        <v>Birmingham</v>
      </c>
      <c r="BZ98" s="57">
        <f t="shared" ca="1" si="84"/>
        <v>0</v>
      </c>
      <c r="CA98" s="57">
        <f t="shared" ca="1" si="85"/>
        <v>0</v>
      </c>
      <c r="CB98" s="58" t="str">
        <f t="shared" ca="1" si="86"/>
        <v>D</v>
      </c>
      <c r="CC98" s="57">
        <f t="shared" ca="1" si="87"/>
        <v>0</v>
      </c>
      <c r="CD98" s="57">
        <f t="shared" ca="1" si="88"/>
        <v>0</v>
      </c>
      <c r="CE98" s="58" t="str">
        <f t="shared" ca="1" si="89"/>
        <v>D</v>
      </c>
      <c r="CF98" s="59" t="str">
        <f t="shared" ca="1" si="90"/>
        <v>G Ward</v>
      </c>
      <c r="CG98" s="57">
        <f t="shared" ca="1" si="91"/>
        <v>6</v>
      </c>
      <c r="CH98" s="57">
        <f t="shared" ca="1" si="92"/>
        <v>13</v>
      </c>
      <c r="CI98" s="57">
        <f t="shared" ca="1" si="93"/>
        <v>3</v>
      </c>
      <c r="CJ98" s="57">
        <f t="shared" ca="1" si="94"/>
        <v>5</v>
      </c>
      <c r="CK98" s="57">
        <f t="shared" ca="1" si="95"/>
        <v>10</v>
      </c>
      <c r="CL98" s="57">
        <f t="shared" ca="1" si="96"/>
        <v>11</v>
      </c>
      <c r="CM98" s="57">
        <f t="shared" ca="1" si="97"/>
        <v>9</v>
      </c>
      <c r="CN98" s="57">
        <f t="shared" ca="1" si="98"/>
        <v>5</v>
      </c>
      <c r="CO98" s="57">
        <f t="shared" ca="1" si="99"/>
        <v>1</v>
      </c>
      <c r="CP98" s="57">
        <f t="shared" ca="1" si="100"/>
        <v>0</v>
      </c>
      <c r="CQ98" s="57">
        <f t="shared" ca="1" si="101"/>
        <v>0</v>
      </c>
      <c r="CR98" s="57">
        <f t="shared" ca="1" si="102"/>
        <v>0</v>
      </c>
      <c r="CS98" s="60">
        <f t="shared" ca="1" si="103"/>
        <v>1.85</v>
      </c>
      <c r="CT98" s="60">
        <f t="shared" ca="1" si="104"/>
        <v>3.6</v>
      </c>
      <c r="CU98" s="60">
        <f t="shared" ca="1" si="105"/>
        <v>4.75</v>
      </c>
      <c r="CV98" s="60">
        <f t="shared" ca="1" si="106"/>
        <v>1.9</v>
      </c>
      <c r="CW98" s="60">
        <f t="shared" ca="1" si="107"/>
        <v>3.44</v>
      </c>
      <c r="CX98" s="60">
        <f t="shared" ca="1" si="108"/>
        <v>4.6900000000000004</v>
      </c>
      <c r="CY98" s="60">
        <f t="shared" ca="1" si="109"/>
        <v>2.06</v>
      </c>
      <c r="CZ98" s="60">
        <f t="shared" ca="1" si="110"/>
        <v>1.75</v>
      </c>
      <c r="DA98" s="65">
        <f t="shared" ca="1" si="111"/>
        <v>0</v>
      </c>
      <c r="DB98" s="65">
        <f t="shared" ca="1" si="112"/>
        <v>0</v>
      </c>
      <c r="DC98" s="65">
        <f t="shared" ca="1" si="113"/>
        <v>0</v>
      </c>
      <c r="DD98" s="65">
        <f t="shared" ca="1" si="114"/>
        <v>0</v>
      </c>
      <c r="DE98" s="65">
        <f t="shared" ca="1" si="115"/>
        <v>0</v>
      </c>
      <c r="DF98" s="66" t="str">
        <f t="shared" ca="1" si="116"/>
        <v>D</v>
      </c>
      <c r="DG98" s="66" t="str">
        <f t="shared" ca="1" si="117"/>
        <v>D-D</v>
      </c>
      <c r="DH98" s="66" t="str">
        <f t="shared" ca="1" si="118"/>
        <v>D00</v>
      </c>
      <c r="DI98" s="66" t="str">
        <f t="shared" ca="1" si="119"/>
        <v>D00</v>
      </c>
      <c r="DJ98" s="66" t="str">
        <f t="shared" ca="1" si="120"/>
        <v>D00</v>
      </c>
      <c r="DK98" s="65" t="str">
        <f t="shared" ca="1" si="121"/>
        <v>No</v>
      </c>
      <c r="DL98" s="65">
        <f t="shared" ca="1" si="122"/>
        <v>0</v>
      </c>
      <c r="DM98" s="65">
        <f t="shared" ca="1" si="123"/>
        <v>0</v>
      </c>
      <c r="DN98" s="65">
        <f t="shared" ca="1" si="124"/>
        <v>0</v>
      </c>
      <c r="DO98" s="65">
        <f t="shared" ca="1" si="125"/>
        <v>0</v>
      </c>
      <c r="DP98" s="65">
        <f t="shared" ca="1" si="126"/>
        <v>0</v>
      </c>
      <c r="DQ98" s="65">
        <f t="shared" ca="1" si="127"/>
        <v>0</v>
      </c>
      <c r="DR98" s="69">
        <f t="shared" ca="1" si="128"/>
        <v>-1</v>
      </c>
      <c r="DS98" s="69">
        <f t="shared" ca="1" si="129"/>
        <v>2.6</v>
      </c>
      <c r="DT98" s="69">
        <f t="shared" ca="1" si="130"/>
        <v>-1</v>
      </c>
      <c r="DU98" s="69">
        <f t="shared" ca="1" si="131"/>
        <v>-1</v>
      </c>
      <c r="DV98" s="69">
        <f t="shared" ca="1" si="132"/>
        <v>2.44</v>
      </c>
      <c r="DW98" s="69">
        <f t="shared" ca="1" si="133"/>
        <v>-1</v>
      </c>
      <c r="DX98" s="69">
        <f t="shared" ca="1" si="134"/>
        <v>-1</v>
      </c>
      <c r="DY98" s="69">
        <f t="shared" ca="1" si="135"/>
        <v>0.75</v>
      </c>
      <c r="DZ98" s="72">
        <f t="shared" ca="1" si="136"/>
        <v>102.8844634107792</v>
      </c>
      <c r="EA98" s="72">
        <f t="shared" ca="1" si="137"/>
        <v>103.02330800969797</v>
      </c>
      <c r="EB98" s="72">
        <f t="shared" ca="1" si="138"/>
        <v>105.68654646324549</v>
      </c>
      <c r="EC98" s="65">
        <f t="shared" ca="1" si="139"/>
        <v>1</v>
      </c>
      <c r="ED98" s="65">
        <f t="shared" ca="1" si="140"/>
        <v>1</v>
      </c>
      <c r="EE98" s="65">
        <f t="shared" ca="1" si="141"/>
        <v>0</v>
      </c>
      <c r="EF98" s="65">
        <f t="shared" ca="1" si="142"/>
        <v>0</v>
      </c>
      <c r="EG98" s="65">
        <f t="shared" ca="1" si="143"/>
        <v>1</v>
      </c>
      <c r="EH98" s="65">
        <f t="shared" ca="1" si="144"/>
        <v>1</v>
      </c>
      <c r="EI98" s="429" t="str">
        <f t="shared" ca="1" si="145"/>
        <v>Yes</v>
      </c>
      <c r="EJ98" s="428" t="str">
        <f t="shared" ca="1" si="146"/>
        <v>E</v>
      </c>
      <c r="EK98" s="428" t="str">
        <f t="shared" ca="1" si="147"/>
        <v>Under</v>
      </c>
      <c r="EL98" s="65" t="str">
        <f t="shared" ca="1" si="148"/>
        <v>No</v>
      </c>
      <c r="EM98" s="65" t="str">
        <f t="shared" ca="1" si="149"/>
        <v>No</v>
      </c>
      <c r="EN98" s="65">
        <f t="shared" ca="1" si="150"/>
        <v>10</v>
      </c>
      <c r="EO98" s="433">
        <f t="shared" ca="1" si="151"/>
        <v>1</v>
      </c>
      <c r="EP98" s="433">
        <f t="shared" ca="1" si="152"/>
        <v>0</v>
      </c>
      <c r="EQ98" s="433">
        <f t="shared" ca="1" si="153"/>
        <v>14</v>
      </c>
      <c r="ER98" s="433">
        <f t="shared" ca="1" si="154"/>
        <v>19</v>
      </c>
      <c r="ES98" s="433">
        <f t="shared" ca="1" si="155"/>
        <v>8</v>
      </c>
      <c r="ET98" s="433">
        <f t="shared" ca="1" si="156"/>
        <v>21</v>
      </c>
      <c r="EU98" s="433">
        <f ca="1">IF(OR(CO98="",CQ98=""),"",Discipline!$P$3*CO98+Discipline!$X$3*CQ98)</f>
        <v>10</v>
      </c>
      <c r="EV98" s="433">
        <f ca="1">IF(OR(CP98="",CR98=""),"",Discipline!$P$3*CP98+Discipline!$X$3*CR98)</f>
        <v>0</v>
      </c>
    </row>
    <row r="99" spans="1:152" x14ac:dyDescent="0.25">
      <c r="A99" s="10" t="str">
        <f ca="1">IFERROR(RANK(order!A99,order!A$3:A$554,0),"")</f>
        <v/>
      </c>
      <c r="B99" s="10" t="str">
        <f ca="1">IFERROR(RANK(order!B99,order!B$3:B$554,0),"")</f>
        <v/>
      </c>
      <c r="C99" s="10" t="str">
        <f ca="1">IFERROR(RANK(order!C99,order!C$3:C$554,0),"")</f>
        <v/>
      </c>
      <c r="D99" s="4" t="str">
        <f ca="1">IFERROR(RANK(order!D99,order!D$3:D$554,0),"")</f>
        <v/>
      </c>
      <c r="E99" s="4" t="str">
        <f ca="1">IFERROR(RANK(order!E99,order!E$3:E$554,0),"")</f>
        <v/>
      </c>
      <c r="F99" s="4" t="str">
        <f ca="1">IFERROR(RANK(order!F99,order!F$3:F$554,0),"")</f>
        <v/>
      </c>
      <c r="G99" s="10" t="str">
        <f ca="1">IFERROR(RANK(order!G99,order!G$3:G$554,0),"")</f>
        <v/>
      </c>
      <c r="H99" s="10" t="str">
        <f ca="1">IFERROR(RANK(order!H99,order!H$3:H$554,0),"")</f>
        <v/>
      </c>
      <c r="I99" s="10" t="str">
        <f ca="1">IFERROR(RANK(order!I99,order!I$3:I$554,0),"")</f>
        <v/>
      </c>
      <c r="J99" s="4" t="str">
        <f ca="1">IFERROR(RANK(order!J99,order!J$3:J$554,0),"")</f>
        <v/>
      </c>
      <c r="K99" s="4" t="str">
        <f ca="1">IFERROR(RANK(order!K99,order!K$3:K$554,0),"")</f>
        <v/>
      </c>
      <c r="L99" s="4" t="str">
        <f ca="1">IFERROR(RANK(order!L99,order!L$3:L$554,0),"")</f>
        <v/>
      </c>
      <c r="M99" s="10" t="str">
        <f ca="1">IFERROR(RANK(order!M99,order!M$3:M$554,0),"")</f>
        <v/>
      </c>
      <c r="N99" s="10" t="str">
        <f ca="1">IFERROR(RANK(order!N99,order!N$3:N$554,0),"")</f>
        <v/>
      </c>
      <c r="O99" s="10" t="str">
        <f ca="1">IFERROR(RANK(order!O99,order!O$3:O$554,0),"")</f>
        <v/>
      </c>
      <c r="P99" s="4" t="str">
        <f ca="1">IFERROR(RANK(order!P99,order!P$3:P$554,0),"")</f>
        <v/>
      </c>
      <c r="Q99" s="4">
        <f ca="1">IFERROR(RANK(order!Q99,order!Q$3:Q$554,0),"")</f>
        <v>2</v>
      </c>
      <c r="R99" s="4">
        <f ca="1">IFERROR(RANK(order!R99,order!R$3:R$554,0),"")</f>
        <v>4</v>
      </c>
      <c r="S99" s="10" t="str">
        <f ca="1">IFERROR(RANK(order!S99,order!S$3:S$554,0),"")</f>
        <v/>
      </c>
      <c r="T99" s="10" t="str">
        <f ca="1">IFERROR(RANK(order!T99,order!T$3:T$554,0),"")</f>
        <v/>
      </c>
      <c r="U99" s="10" t="str">
        <f ca="1">IFERROR(RANK(order!U99,order!U$3:U$554,0),"")</f>
        <v/>
      </c>
      <c r="V99" s="4" t="str">
        <f ca="1">IFERROR(RANK(order!V99,order!V$3:V$554,0),"")</f>
        <v/>
      </c>
      <c r="W99" s="4" t="str">
        <f ca="1">IFERROR(RANK(order!W99,order!W$3:W$554,0),"")</f>
        <v/>
      </c>
      <c r="X99" s="4" t="str">
        <f ca="1">IFERROR(RANK(order!X99,order!X$3:X$554,0),"")</f>
        <v/>
      </c>
      <c r="Y99" s="10" t="str">
        <f ca="1">IFERROR(RANK(order!Y99,order!Y$3:Y$554,0),"")</f>
        <v/>
      </c>
      <c r="Z99" s="10" t="str">
        <f ca="1">IFERROR(RANK(order!Z99,order!Z$3:Z$554,0),"")</f>
        <v/>
      </c>
      <c r="AA99" s="10" t="str">
        <f ca="1">IFERROR(RANK(order!AA99,order!AA$3:AA$554,0),"")</f>
        <v/>
      </c>
      <c r="AB99" s="4" t="str">
        <f ca="1">IFERROR(RANK(order!AB99,order!AB$3:AB$554,0),"")</f>
        <v/>
      </c>
      <c r="AC99" s="4" t="str">
        <f ca="1">IFERROR(RANK(order!AC99,order!AC$3:AC$554,0),"")</f>
        <v/>
      </c>
      <c r="AD99" s="4" t="str">
        <f ca="1">IFERROR(RANK(order!AD99,order!AD$3:AD$554,0),"")</f>
        <v/>
      </c>
      <c r="AE99" s="10" t="str">
        <f ca="1">IFERROR(RANK(order!AE99,order!AE$3:AE$554,0),"")</f>
        <v/>
      </c>
      <c r="AF99" s="10" t="str">
        <f ca="1">IFERROR(RANK(order!AF99,order!AF$3:AF$554,0),"")</f>
        <v/>
      </c>
      <c r="AG99" s="10" t="str">
        <f ca="1">IFERROR(RANK(order!AG99,order!AG$3:AG$554,0),"")</f>
        <v/>
      </c>
      <c r="AH99" s="4" t="str">
        <f ca="1">IFERROR(RANK(order!AH99,order!AH$3:AH$554,0),"")</f>
        <v/>
      </c>
      <c r="AI99" s="4" t="str">
        <f ca="1">IFERROR(RANK(order!AI99,order!AI$3:AI$554,0),"")</f>
        <v/>
      </c>
      <c r="AJ99" s="4" t="str">
        <f ca="1">IFERROR(RANK(order!AJ99,order!AJ$3:AJ$554,0),"")</f>
        <v/>
      </c>
      <c r="AK99" s="10" t="str">
        <f ca="1">IFERROR(RANK(order!AK99,order!AK$3:AK$554,0),"")</f>
        <v/>
      </c>
      <c r="AL99" s="10" t="str">
        <f ca="1">IFERROR(RANK(order!AL99,order!AL$3:AL$554,0),"")</f>
        <v/>
      </c>
      <c r="AM99" s="10" t="str">
        <f ca="1">IFERROR(RANK(order!AM99,order!AM$3:AM$554,0),"")</f>
        <v/>
      </c>
      <c r="AN99" s="4" t="str">
        <f ca="1">IFERROR(RANK(order!AN99,order!AN$3:AN$554,0),"")</f>
        <v/>
      </c>
      <c r="AO99" s="4" t="str">
        <f ca="1">IFERROR(RANK(order!AO99,order!AO$3:AO$554,0),"")</f>
        <v/>
      </c>
      <c r="AP99" s="4" t="str">
        <f ca="1">IFERROR(RANK(order!AP99,order!AP$3:AP$554,0),"")</f>
        <v/>
      </c>
      <c r="AQ99" s="10" t="str">
        <f ca="1">IFERROR(RANK(order!AQ99,order!AQ$3:AQ$554,0),"")</f>
        <v/>
      </c>
      <c r="AR99" s="10" t="str">
        <f ca="1">IFERROR(RANK(order!AR99,order!AR$3:AR$554,0),"")</f>
        <v/>
      </c>
      <c r="AS99" s="10" t="str">
        <f ca="1">IFERROR(RANK(order!AS99,order!AS$3:AS$554,0),"")</f>
        <v/>
      </c>
      <c r="AT99" s="4" t="str">
        <f ca="1">IFERROR(RANK(order!AT99,order!AT$3:AT$554,0),"")</f>
        <v/>
      </c>
      <c r="AU99" s="4" t="str">
        <f ca="1">IFERROR(RANK(order!AU99,order!AU$3:AU$554,0),"")</f>
        <v/>
      </c>
      <c r="AV99" s="4" t="str">
        <f ca="1">IFERROR(RANK(order!AV99,order!AV$3:AV$554,0),"")</f>
        <v/>
      </c>
      <c r="AW99" s="10" t="str">
        <f ca="1">IFERROR(RANK(order!AW99,order!AW$3:AW$554,0),"")</f>
        <v/>
      </c>
      <c r="AX99" s="10" t="str">
        <f ca="1">IFERROR(RANK(order!AX99,order!AX$3:AX$554,0),"")</f>
        <v/>
      </c>
      <c r="AY99" s="10" t="str">
        <f ca="1">IFERROR(RANK(order!AY99,order!AY$3:AY$554,0),"")</f>
        <v/>
      </c>
      <c r="AZ99" s="4" t="str">
        <f ca="1">IFERROR(RANK(order!AZ99,order!AZ$3:AZ$554,0),"")</f>
        <v/>
      </c>
      <c r="BA99" s="4" t="str">
        <f ca="1">IFERROR(RANK(order!BA99,order!BA$3:BA$554,0),"")</f>
        <v/>
      </c>
      <c r="BB99" s="4" t="str">
        <f ca="1">IFERROR(RANK(order!BB99,order!BB$3:BB$554,0),"")</f>
        <v/>
      </c>
      <c r="BC99" s="10" t="str">
        <f ca="1">IFERROR(RANK(order!BC99,order!BC$3:BC$554,0),"")</f>
        <v/>
      </c>
      <c r="BD99" s="10" t="str">
        <f ca="1">IFERROR(RANK(order!BD99,order!BD$3:BD$554,0),"")</f>
        <v/>
      </c>
      <c r="BE99" s="10" t="str">
        <f ca="1">IFERROR(RANK(order!BE99,order!BE$3:BE$554,0),"")</f>
        <v/>
      </c>
      <c r="BF99" s="4" t="str">
        <f ca="1">IFERROR(RANK(order!BF99,order!BF$3:BF$554,0),"")</f>
        <v/>
      </c>
      <c r="BG99" s="4" t="str">
        <f ca="1">IFERROR(RANK(order!BG99,order!BG$3:BG$554,0),"")</f>
        <v/>
      </c>
      <c r="BH99" s="4" t="str">
        <f ca="1">IFERROR(RANK(order!BH99,order!BH$3:BH$554,0),"")</f>
        <v/>
      </c>
      <c r="BI99" s="10" t="str">
        <f ca="1">IFERROR(RANK(order!BI99,order!BI$3:BI$554,0),"")</f>
        <v/>
      </c>
      <c r="BJ99" s="10" t="str">
        <f ca="1">IFERROR(RANK(order!BJ99,order!BJ$3:BJ$554,0),"")</f>
        <v/>
      </c>
      <c r="BK99" s="10" t="str">
        <f ca="1">IFERROR(RANK(order!BK99,order!BK$3:BK$554,0),"")</f>
        <v/>
      </c>
      <c r="BL99" s="4" t="str">
        <f ca="1">IFERROR(RANK(order!BL99,order!BL$3:BL$554,0),"")</f>
        <v/>
      </c>
      <c r="BM99" s="4" t="str">
        <f ca="1">IFERROR(RANK(order!BM99,order!BM$3:BM$554,0),"")</f>
        <v/>
      </c>
      <c r="BN99" s="4" t="str">
        <f ca="1">IFERROR(RANK(order!BN99,order!BN$3:BN$554,0),"")</f>
        <v/>
      </c>
      <c r="BO99" s="10" t="str">
        <f ca="1">IFERROR(RANK(order!BO99,order!BO$3:BO$554,0),"")</f>
        <v/>
      </c>
      <c r="BP99" s="10" t="str">
        <f ca="1">IFERROR(RANK(order!BP99,order!BP$3:BP$554,0),"")</f>
        <v/>
      </c>
      <c r="BQ99" s="10" t="str">
        <f ca="1">IFERROR(RANK(order!BQ99,order!BQ$3:BQ$554,0),"")</f>
        <v/>
      </c>
      <c r="BR99" s="4">
        <f ca="1">IFERROR(RANK(order!BR99,order!BR$3:BR$554,0),"")</f>
        <v>2</v>
      </c>
      <c r="BS99" s="4" t="str">
        <f ca="1">IFERROR(RANK(order!BS99,order!BS$3:BS$554,0),"")</f>
        <v/>
      </c>
      <c r="BT99" s="4">
        <f ca="1">IFERROR(RANK(order!BT99,order!BT$3:BT$554,0),"")</f>
        <v>4</v>
      </c>
      <c r="BU99" s="95">
        <f t="shared" si="157"/>
        <v>97</v>
      </c>
      <c r="BV99" s="35" t="str">
        <f t="shared" si="158"/>
        <v>E1</v>
      </c>
      <c r="BW99" s="55">
        <f t="shared" ca="1" si="81"/>
        <v>43364</v>
      </c>
      <c r="BX99" s="56" t="str">
        <f t="shared" ca="1" si="82"/>
        <v>Wigan</v>
      </c>
      <c r="BY99" s="56" t="str">
        <f t="shared" ca="1" si="83"/>
        <v>Bristol City</v>
      </c>
      <c r="BZ99" s="57">
        <f t="shared" ca="1" si="84"/>
        <v>1</v>
      </c>
      <c r="CA99" s="57">
        <f t="shared" ca="1" si="85"/>
        <v>0</v>
      </c>
      <c r="CB99" s="58" t="str">
        <f t="shared" ca="1" si="86"/>
        <v>H</v>
      </c>
      <c r="CC99" s="57">
        <f t="shared" ca="1" si="87"/>
        <v>0</v>
      </c>
      <c r="CD99" s="57">
        <f t="shared" ca="1" si="88"/>
        <v>0</v>
      </c>
      <c r="CE99" s="58" t="str">
        <f t="shared" ca="1" si="89"/>
        <v>D</v>
      </c>
      <c r="CF99" s="59" t="str">
        <f t="shared" ca="1" si="90"/>
        <v>O Langford</v>
      </c>
      <c r="CG99" s="57">
        <f t="shared" ca="1" si="91"/>
        <v>9</v>
      </c>
      <c r="CH99" s="57">
        <f t="shared" ca="1" si="92"/>
        <v>9</v>
      </c>
      <c r="CI99" s="57">
        <f t="shared" ca="1" si="93"/>
        <v>1</v>
      </c>
      <c r="CJ99" s="57">
        <f t="shared" ca="1" si="94"/>
        <v>3</v>
      </c>
      <c r="CK99" s="57">
        <f t="shared" ca="1" si="95"/>
        <v>12</v>
      </c>
      <c r="CL99" s="57">
        <f t="shared" ca="1" si="96"/>
        <v>13</v>
      </c>
      <c r="CM99" s="57">
        <f t="shared" ca="1" si="97"/>
        <v>2</v>
      </c>
      <c r="CN99" s="57">
        <f t="shared" ca="1" si="98"/>
        <v>4</v>
      </c>
      <c r="CO99" s="57">
        <f t="shared" ca="1" si="99"/>
        <v>2</v>
      </c>
      <c r="CP99" s="57">
        <f t="shared" ca="1" si="100"/>
        <v>1</v>
      </c>
      <c r="CQ99" s="57">
        <f t="shared" ca="1" si="101"/>
        <v>0</v>
      </c>
      <c r="CR99" s="57">
        <f t="shared" ca="1" si="102"/>
        <v>0</v>
      </c>
      <c r="CS99" s="60">
        <f t="shared" ca="1" si="103"/>
        <v>2.2999999999999998</v>
      </c>
      <c r="CT99" s="60">
        <f t="shared" ca="1" si="104"/>
        <v>3.5</v>
      </c>
      <c r="CU99" s="60">
        <f t="shared" ca="1" si="105"/>
        <v>3.3</v>
      </c>
      <c r="CV99" s="60">
        <f t="shared" ca="1" si="106"/>
        <v>2.2999999999999998</v>
      </c>
      <c r="CW99" s="60">
        <f t="shared" ca="1" si="107"/>
        <v>3.47</v>
      </c>
      <c r="CX99" s="60">
        <f t="shared" ca="1" si="108"/>
        <v>3.27</v>
      </c>
      <c r="CY99" s="60">
        <f t="shared" ca="1" si="109"/>
        <v>1.78</v>
      </c>
      <c r="CZ99" s="60">
        <f t="shared" ca="1" si="110"/>
        <v>2.02</v>
      </c>
      <c r="DA99" s="65">
        <f t="shared" ca="1" si="111"/>
        <v>1</v>
      </c>
      <c r="DB99" s="65">
        <f t="shared" ca="1" si="112"/>
        <v>0</v>
      </c>
      <c r="DC99" s="65">
        <f t="shared" ca="1" si="113"/>
        <v>1</v>
      </c>
      <c r="DD99" s="65">
        <f t="shared" ca="1" si="114"/>
        <v>1</v>
      </c>
      <c r="DE99" s="65">
        <f t="shared" ca="1" si="115"/>
        <v>0</v>
      </c>
      <c r="DF99" s="66" t="str">
        <f t="shared" ca="1" si="116"/>
        <v>H</v>
      </c>
      <c r="DG99" s="66" t="str">
        <f t="shared" ca="1" si="117"/>
        <v>D-H</v>
      </c>
      <c r="DH99" s="66" t="str">
        <f t="shared" ca="1" si="118"/>
        <v>H10</v>
      </c>
      <c r="DI99" s="66" t="str">
        <f t="shared" ca="1" si="119"/>
        <v>D00</v>
      </c>
      <c r="DJ99" s="66" t="str">
        <f t="shared" ca="1" si="120"/>
        <v>H10</v>
      </c>
      <c r="DK99" s="65" t="str">
        <f t="shared" ca="1" si="121"/>
        <v>No</v>
      </c>
      <c r="DL99" s="65">
        <f t="shared" ca="1" si="122"/>
        <v>0</v>
      </c>
      <c r="DM99" s="65">
        <f t="shared" ca="1" si="123"/>
        <v>0</v>
      </c>
      <c r="DN99" s="65">
        <f t="shared" ca="1" si="124"/>
        <v>1</v>
      </c>
      <c r="DO99" s="65">
        <f t="shared" ca="1" si="125"/>
        <v>0</v>
      </c>
      <c r="DP99" s="65">
        <f t="shared" ca="1" si="126"/>
        <v>0</v>
      </c>
      <c r="DQ99" s="65">
        <f t="shared" ca="1" si="127"/>
        <v>0</v>
      </c>
      <c r="DR99" s="69">
        <f t="shared" ca="1" si="128"/>
        <v>1.2999999999999998</v>
      </c>
      <c r="DS99" s="69">
        <f t="shared" ca="1" si="129"/>
        <v>-1</v>
      </c>
      <c r="DT99" s="69">
        <f t="shared" ca="1" si="130"/>
        <v>-1</v>
      </c>
      <c r="DU99" s="69">
        <f t="shared" ca="1" si="131"/>
        <v>1.2999999999999998</v>
      </c>
      <c r="DV99" s="69">
        <f t="shared" ca="1" si="132"/>
        <v>-1</v>
      </c>
      <c r="DW99" s="69">
        <f t="shared" ca="1" si="133"/>
        <v>-1</v>
      </c>
      <c r="DX99" s="69">
        <f t="shared" ca="1" si="134"/>
        <v>-1</v>
      </c>
      <c r="DY99" s="69">
        <f t="shared" ca="1" si="135"/>
        <v>1.02</v>
      </c>
      <c r="DZ99" s="72">
        <f t="shared" ca="1" si="136"/>
        <v>102.35271974402409</v>
      </c>
      <c r="EA99" s="72">
        <f t="shared" ca="1" si="137"/>
        <v>102.87774442895149</v>
      </c>
      <c r="EB99" s="72">
        <f t="shared" ca="1" si="138"/>
        <v>105.68472577594838</v>
      </c>
      <c r="EC99" s="65">
        <f t="shared" ca="1" si="139"/>
        <v>1</v>
      </c>
      <c r="ED99" s="65">
        <f t="shared" ca="1" si="140"/>
        <v>0</v>
      </c>
      <c r="EE99" s="65">
        <f t="shared" ca="1" si="141"/>
        <v>0</v>
      </c>
      <c r="EF99" s="65">
        <f t="shared" ca="1" si="142"/>
        <v>1</v>
      </c>
      <c r="EG99" s="65">
        <f t="shared" ca="1" si="143"/>
        <v>0</v>
      </c>
      <c r="EH99" s="65">
        <f t="shared" ca="1" si="144"/>
        <v>1</v>
      </c>
      <c r="EI99" s="429" t="str">
        <f t="shared" ca="1" si="145"/>
        <v>Yes</v>
      </c>
      <c r="EJ99" s="428" t="str">
        <f t="shared" ca="1" si="146"/>
        <v>S</v>
      </c>
      <c r="EK99" s="428" t="str">
        <f t="shared" ca="1" si="147"/>
        <v>Under</v>
      </c>
      <c r="EL99" s="65" t="str">
        <f t="shared" ca="1" si="148"/>
        <v>No</v>
      </c>
      <c r="EM99" s="65" t="str">
        <f t="shared" ca="1" si="149"/>
        <v>No</v>
      </c>
      <c r="EN99" s="65">
        <f t="shared" ca="1" si="150"/>
        <v>30</v>
      </c>
      <c r="EO99" s="433">
        <f t="shared" ca="1" si="151"/>
        <v>3</v>
      </c>
      <c r="EP99" s="433">
        <f t="shared" ca="1" si="152"/>
        <v>0</v>
      </c>
      <c r="EQ99" s="433">
        <f t="shared" ca="1" si="153"/>
        <v>6</v>
      </c>
      <c r="ER99" s="433">
        <f t="shared" ca="1" si="154"/>
        <v>18</v>
      </c>
      <c r="ES99" s="433">
        <f t="shared" ca="1" si="155"/>
        <v>4</v>
      </c>
      <c r="ET99" s="433">
        <f t="shared" ca="1" si="156"/>
        <v>25</v>
      </c>
      <c r="EU99" s="433">
        <f ca="1">IF(OR(CO99="",CQ99=""),"",Discipline!$P$3*CO99+Discipline!$X$3*CQ99)</f>
        <v>20</v>
      </c>
      <c r="EV99" s="433">
        <f ca="1">IF(OR(CP99="",CR99=""),"",Discipline!$P$3*CP99+Discipline!$X$3*CR99)</f>
        <v>10</v>
      </c>
    </row>
    <row r="100" spans="1:152" x14ac:dyDescent="0.25">
      <c r="A100" s="10">
        <f ca="1">IFERROR(RANK(order!A100,order!A$3:A$554,0),"")</f>
        <v>2</v>
      </c>
      <c r="B100" s="10" t="str">
        <f ca="1">IFERROR(RANK(order!B100,order!B$3:B$554,0),"")</f>
        <v/>
      </c>
      <c r="C100" s="10">
        <f ca="1">IFERROR(RANK(order!C100,order!C$3:C$554,0),"")</f>
        <v>4</v>
      </c>
      <c r="D100" s="4" t="str">
        <f ca="1">IFERROR(RANK(order!D100,order!D$3:D$554,0),"")</f>
        <v/>
      </c>
      <c r="E100" s="4" t="str">
        <f ca="1">IFERROR(RANK(order!E100,order!E$3:E$554,0),"")</f>
        <v/>
      </c>
      <c r="F100" s="4" t="str">
        <f ca="1">IFERROR(RANK(order!F100,order!F$3:F$554,0),"")</f>
        <v/>
      </c>
      <c r="G100" s="10" t="str">
        <f ca="1">IFERROR(RANK(order!G100,order!G$3:G$554,0),"")</f>
        <v/>
      </c>
      <c r="H100" s="10" t="str">
        <f ca="1">IFERROR(RANK(order!H100,order!H$3:H$554,0),"")</f>
        <v/>
      </c>
      <c r="I100" s="10" t="str">
        <f ca="1">IFERROR(RANK(order!I100,order!I$3:I$554,0),"")</f>
        <v/>
      </c>
      <c r="J100" s="4" t="str">
        <f ca="1">IFERROR(RANK(order!J100,order!J$3:J$554,0),"")</f>
        <v/>
      </c>
      <c r="K100" s="4" t="str">
        <f ca="1">IFERROR(RANK(order!K100,order!K$3:K$554,0),"")</f>
        <v/>
      </c>
      <c r="L100" s="4" t="str">
        <f ca="1">IFERROR(RANK(order!L100,order!L$3:L$554,0),"")</f>
        <v/>
      </c>
      <c r="M100" s="10" t="str">
        <f ca="1">IFERROR(RANK(order!M100,order!M$3:M$554,0),"")</f>
        <v/>
      </c>
      <c r="N100" s="10" t="str">
        <f ca="1">IFERROR(RANK(order!N100,order!N$3:N$554,0),"")</f>
        <v/>
      </c>
      <c r="O100" s="10" t="str">
        <f ca="1">IFERROR(RANK(order!O100,order!O$3:O$554,0),"")</f>
        <v/>
      </c>
      <c r="P100" s="4" t="str">
        <f ca="1">IFERROR(RANK(order!P100,order!P$3:P$554,0),"")</f>
        <v/>
      </c>
      <c r="Q100" s="4" t="str">
        <f ca="1">IFERROR(RANK(order!Q100,order!Q$3:Q$554,0),"")</f>
        <v/>
      </c>
      <c r="R100" s="4" t="str">
        <f ca="1">IFERROR(RANK(order!R100,order!R$3:R$554,0),"")</f>
        <v/>
      </c>
      <c r="S100" s="10" t="str">
        <f ca="1">IFERROR(RANK(order!S100,order!S$3:S$554,0),"")</f>
        <v/>
      </c>
      <c r="T100" s="10" t="str">
        <f ca="1">IFERROR(RANK(order!T100,order!T$3:T$554,0),"")</f>
        <v/>
      </c>
      <c r="U100" s="10" t="str">
        <f ca="1">IFERROR(RANK(order!U100,order!U$3:U$554,0),"")</f>
        <v/>
      </c>
      <c r="V100" s="4" t="str">
        <f ca="1">IFERROR(RANK(order!V100,order!V$3:V$554,0),"")</f>
        <v/>
      </c>
      <c r="W100" s="4" t="str">
        <f ca="1">IFERROR(RANK(order!W100,order!W$3:W$554,0),"")</f>
        <v/>
      </c>
      <c r="X100" s="4" t="str">
        <f ca="1">IFERROR(RANK(order!X100,order!X$3:X$554,0),"")</f>
        <v/>
      </c>
      <c r="Y100" s="10" t="str">
        <f ca="1">IFERROR(RANK(order!Y100,order!Y$3:Y$554,0),"")</f>
        <v/>
      </c>
      <c r="Z100" s="10" t="str">
        <f ca="1">IFERROR(RANK(order!Z100,order!Z$3:Z$554,0),"")</f>
        <v/>
      </c>
      <c r="AA100" s="10" t="str">
        <f ca="1">IFERROR(RANK(order!AA100,order!AA$3:AA$554,0),"")</f>
        <v/>
      </c>
      <c r="AB100" s="4" t="str">
        <f ca="1">IFERROR(RANK(order!AB100,order!AB$3:AB$554,0),"")</f>
        <v/>
      </c>
      <c r="AC100" s="4" t="str">
        <f ca="1">IFERROR(RANK(order!AC100,order!AC$3:AC$554,0),"")</f>
        <v/>
      </c>
      <c r="AD100" s="4" t="str">
        <f ca="1">IFERROR(RANK(order!AD100,order!AD$3:AD$554,0),"")</f>
        <v/>
      </c>
      <c r="AE100" s="10" t="str">
        <f ca="1">IFERROR(RANK(order!AE100,order!AE$3:AE$554,0),"")</f>
        <v/>
      </c>
      <c r="AF100" s="10" t="str">
        <f ca="1">IFERROR(RANK(order!AF100,order!AF$3:AF$554,0),"")</f>
        <v/>
      </c>
      <c r="AG100" s="10" t="str">
        <f ca="1">IFERROR(RANK(order!AG100,order!AG$3:AG$554,0),"")</f>
        <v/>
      </c>
      <c r="AH100" s="4" t="str">
        <f ca="1">IFERROR(RANK(order!AH100,order!AH$3:AH$554,0),"")</f>
        <v/>
      </c>
      <c r="AI100" s="4" t="str">
        <f ca="1">IFERROR(RANK(order!AI100,order!AI$3:AI$554,0),"")</f>
        <v/>
      </c>
      <c r="AJ100" s="4" t="str">
        <f ca="1">IFERROR(RANK(order!AJ100,order!AJ$3:AJ$554,0),"")</f>
        <v/>
      </c>
      <c r="AK100" s="10" t="str">
        <f ca="1">IFERROR(RANK(order!AK100,order!AK$3:AK$554,0),"")</f>
        <v/>
      </c>
      <c r="AL100" s="10" t="str">
        <f ca="1">IFERROR(RANK(order!AL100,order!AL$3:AL$554,0),"")</f>
        <v/>
      </c>
      <c r="AM100" s="10" t="str">
        <f ca="1">IFERROR(RANK(order!AM100,order!AM$3:AM$554,0),"")</f>
        <v/>
      </c>
      <c r="AN100" s="4" t="str">
        <f ca="1">IFERROR(RANK(order!AN100,order!AN$3:AN$554,0),"")</f>
        <v/>
      </c>
      <c r="AO100" s="4" t="str">
        <f ca="1">IFERROR(RANK(order!AO100,order!AO$3:AO$554,0),"")</f>
        <v/>
      </c>
      <c r="AP100" s="4" t="str">
        <f ca="1">IFERROR(RANK(order!AP100,order!AP$3:AP$554,0),"")</f>
        <v/>
      </c>
      <c r="AQ100" s="10" t="str">
        <f ca="1">IFERROR(RANK(order!AQ100,order!AQ$3:AQ$554,0),"")</f>
        <v/>
      </c>
      <c r="AR100" s="10" t="str">
        <f ca="1">IFERROR(RANK(order!AR100,order!AR$3:AR$554,0),"")</f>
        <v/>
      </c>
      <c r="AS100" s="10" t="str">
        <f ca="1">IFERROR(RANK(order!AS100,order!AS$3:AS$554,0),"")</f>
        <v/>
      </c>
      <c r="AT100" s="4" t="str">
        <f ca="1">IFERROR(RANK(order!AT100,order!AT$3:AT$554,0),"")</f>
        <v/>
      </c>
      <c r="AU100" s="4" t="str">
        <f ca="1">IFERROR(RANK(order!AU100,order!AU$3:AU$554,0),"")</f>
        <v/>
      </c>
      <c r="AV100" s="4" t="str">
        <f ca="1">IFERROR(RANK(order!AV100,order!AV$3:AV$554,0),"")</f>
        <v/>
      </c>
      <c r="AW100" s="10" t="str">
        <f ca="1">IFERROR(RANK(order!AW100,order!AW$3:AW$554,0),"")</f>
        <v/>
      </c>
      <c r="AX100" s="10" t="str">
        <f ca="1">IFERROR(RANK(order!AX100,order!AX$3:AX$554,0),"")</f>
        <v/>
      </c>
      <c r="AY100" s="10" t="str">
        <f ca="1">IFERROR(RANK(order!AY100,order!AY$3:AY$554,0),"")</f>
        <v/>
      </c>
      <c r="AZ100" s="4" t="str">
        <f ca="1">IFERROR(RANK(order!AZ100,order!AZ$3:AZ$554,0),"")</f>
        <v/>
      </c>
      <c r="BA100" s="4" t="str">
        <f ca="1">IFERROR(RANK(order!BA100,order!BA$3:BA$554,0),"")</f>
        <v/>
      </c>
      <c r="BB100" s="4" t="str">
        <f ca="1">IFERROR(RANK(order!BB100,order!BB$3:BB$554,0),"")</f>
        <v/>
      </c>
      <c r="BC100" s="10" t="str">
        <f ca="1">IFERROR(RANK(order!BC100,order!BC$3:BC$554,0),"")</f>
        <v/>
      </c>
      <c r="BD100" s="10" t="str">
        <f ca="1">IFERROR(RANK(order!BD100,order!BD$3:BD$554,0),"")</f>
        <v/>
      </c>
      <c r="BE100" s="10" t="str">
        <f ca="1">IFERROR(RANK(order!BE100,order!BE$3:BE$554,0),"")</f>
        <v/>
      </c>
      <c r="BF100" s="4" t="str">
        <f ca="1">IFERROR(RANK(order!BF100,order!BF$3:BF$554,0),"")</f>
        <v/>
      </c>
      <c r="BG100" s="4">
        <f ca="1">IFERROR(RANK(order!BG100,order!BG$3:BG$554,0),"")</f>
        <v>2</v>
      </c>
      <c r="BH100" s="4">
        <f ca="1">IFERROR(RANK(order!BH100,order!BH$3:BH$554,0),"")</f>
        <v>4</v>
      </c>
      <c r="BI100" s="10" t="str">
        <f ca="1">IFERROR(RANK(order!BI100,order!BI$3:BI$554,0),"")</f>
        <v/>
      </c>
      <c r="BJ100" s="10" t="str">
        <f ca="1">IFERROR(RANK(order!BJ100,order!BJ$3:BJ$554,0),"")</f>
        <v/>
      </c>
      <c r="BK100" s="10" t="str">
        <f ca="1">IFERROR(RANK(order!BK100,order!BK$3:BK$554,0),"")</f>
        <v/>
      </c>
      <c r="BL100" s="4" t="str">
        <f ca="1">IFERROR(RANK(order!BL100,order!BL$3:BL$554,0),"")</f>
        <v/>
      </c>
      <c r="BM100" s="4" t="str">
        <f ca="1">IFERROR(RANK(order!BM100,order!BM$3:BM$554,0),"")</f>
        <v/>
      </c>
      <c r="BN100" s="4" t="str">
        <f ca="1">IFERROR(RANK(order!BN100,order!BN$3:BN$554,0),"")</f>
        <v/>
      </c>
      <c r="BO100" s="10" t="str">
        <f ca="1">IFERROR(RANK(order!BO100,order!BO$3:BO$554,0),"")</f>
        <v/>
      </c>
      <c r="BP100" s="10" t="str">
        <f ca="1">IFERROR(RANK(order!BP100,order!BP$3:BP$554,0),"")</f>
        <v/>
      </c>
      <c r="BQ100" s="10" t="str">
        <f ca="1">IFERROR(RANK(order!BQ100,order!BQ$3:BQ$554,0),"")</f>
        <v/>
      </c>
      <c r="BR100" s="4" t="str">
        <f ca="1">IFERROR(RANK(order!BR100,order!BR$3:BR$554,0),"")</f>
        <v/>
      </c>
      <c r="BS100" s="4" t="str">
        <f ca="1">IFERROR(RANK(order!BS100,order!BS$3:BS$554,0),"")</f>
        <v/>
      </c>
      <c r="BT100" s="4" t="str">
        <f ca="1">IFERROR(RANK(order!BT100,order!BT$3:BT$554,0),"")</f>
        <v/>
      </c>
      <c r="BU100" s="95">
        <f t="shared" si="157"/>
        <v>98</v>
      </c>
      <c r="BV100" s="35" t="str">
        <f t="shared" si="158"/>
        <v>E1</v>
      </c>
      <c r="BW100" s="55">
        <f t="shared" ca="1" si="81"/>
        <v>43365</v>
      </c>
      <c r="BX100" s="56" t="str">
        <f t="shared" ca="1" si="82"/>
        <v>Aston Villa</v>
      </c>
      <c r="BY100" s="56" t="str">
        <f t="shared" ca="1" si="83"/>
        <v>Sheffield Weds</v>
      </c>
      <c r="BZ100" s="57">
        <f t="shared" ca="1" si="84"/>
        <v>1</v>
      </c>
      <c r="CA100" s="57">
        <f t="shared" ca="1" si="85"/>
        <v>2</v>
      </c>
      <c r="CB100" s="58" t="str">
        <f t="shared" ca="1" si="86"/>
        <v>A</v>
      </c>
      <c r="CC100" s="57">
        <f t="shared" ca="1" si="87"/>
        <v>0</v>
      </c>
      <c r="CD100" s="57">
        <f t="shared" ca="1" si="88"/>
        <v>0</v>
      </c>
      <c r="CE100" s="58" t="str">
        <f t="shared" ca="1" si="89"/>
        <v>D</v>
      </c>
      <c r="CF100" s="59" t="str">
        <f t="shared" ca="1" si="90"/>
        <v>D Webb</v>
      </c>
      <c r="CG100" s="57">
        <f t="shared" ca="1" si="91"/>
        <v>18</v>
      </c>
      <c r="CH100" s="57">
        <f t="shared" ca="1" si="92"/>
        <v>13</v>
      </c>
      <c r="CI100" s="57">
        <f t="shared" ca="1" si="93"/>
        <v>4</v>
      </c>
      <c r="CJ100" s="57">
        <f t="shared" ca="1" si="94"/>
        <v>5</v>
      </c>
      <c r="CK100" s="57">
        <f t="shared" ca="1" si="95"/>
        <v>15</v>
      </c>
      <c r="CL100" s="57">
        <f t="shared" ca="1" si="96"/>
        <v>12</v>
      </c>
      <c r="CM100" s="57">
        <f t="shared" ca="1" si="97"/>
        <v>3</v>
      </c>
      <c r="CN100" s="57">
        <f t="shared" ca="1" si="98"/>
        <v>7</v>
      </c>
      <c r="CO100" s="57">
        <f t="shared" ca="1" si="99"/>
        <v>2</v>
      </c>
      <c r="CP100" s="57">
        <f t="shared" ca="1" si="100"/>
        <v>1</v>
      </c>
      <c r="CQ100" s="57">
        <f t="shared" ca="1" si="101"/>
        <v>0</v>
      </c>
      <c r="CR100" s="57">
        <f t="shared" ca="1" si="102"/>
        <v>0</v>
      </c>
      <c r="CS100" s="60">
        <f t="shared" ca="1" si="103"/>
        <v>1.57</v>
      </c>
      <c r="CT100" s="60">
        <f t="shared" ca="1" si="104"/>
        <v>4.33</v>
      </c>
      <c r="CU100" s="60">
        <f t="shared" ca="1" si="105"/>
        <v>6.5</v>
      </c>
      <c r="CV100" s="60">
        <f t="shared" ca="1" si="106"/>
        <v>1.56</v>
      </c>
      <c r="CW100" s="60">
        <f t="shared" ca="1" si="107"/>
        <v>4.4000000000000004</v>
      </c>
      <c r="CX100" s="60">
        <f t="shared" ca="1" si="108"/>
        <v>6.13</v>
      </c>
      <c r="CY100" s="60">
        <f t="shared" ca="1" si="109"/>
        <v>1.84</v>
      </c>
      <c r="CZ100" s="60">
        <f t="shared" ca="1" si="110"/>
        <v>1.94</v>
      </c>
      <c r="DA100" s="65">
        <f t="shared" ca="1" si="111"/>
        <v>3</v>
      </c>
      <c r="DB100" s="65">
        <f t="shared" ca="1" si="112"/>
        <v>0</v>
      </c>
      <c r="DC100" s="65">
        <f t="shared" ca="1" si="113"/>
        <v>3</v>
      </c>
      <c r="DD100" s="65">
        <f t="shared" ca="1" si="114"/>
        <v>1</v>
      </c>
      <c r="DE100" s="65">
        <f t="shared" ca="1" si="115"/>
        <v>2</v>
      </c>
      <c r="DF100" s="66" t="str">
        <f t="shared" ca="1" si="116"/>
        <v>A</v>
      </c>
      <c r="DG100" s="66" t="str">
        <f t="shared" ca="1" si="117"/>
        <v>D-A</v>
      </c>
      <c r="DH100" s="66" t="str">
        <f t="shared" ca="1" si="118"/>
        <v>A12</v>
      </c>
      <c r="DI100" s="66" t="str">
        <f t="shared" ca="1" si="119"/>
        <v>D00</v>
      </c>
      <c r="DJ100" s="66" t="str">
        <f t="shared" ca="1" si="120"/>
        <v>A12</v>
      </c>
      <c r="DK100" s="65" t="str">
        <f t="shared" ca="1" si="121"/>
        <v>Yes</v>
      </c>
      <c r="DL100" s="65">
        <f t="shared" ca="1" si="122"/>
        <v>0</v>
      </c>
      <c r="DM100" s="65">
        <f t="shared" ca="1" si="123"/>
        <v>0</v>
      </c>
      <c r="DN100" s="65">
        <f t="shared" ca="1" si="124"/>
        <v>0</v>
      </c>
      <c r="DO100" s="65">
        <f t="shared" ca="1" si="125"/>
        <v>0</v>
      </c>
      <c r="DP100" s="65">
        <f t="shared" ca="1" si="126"/>
        <v>0</v>
      </c>
      <c r="DQ100" s="65">
        <f t="shared" ca="1" si="127"/>
        <v>0</v>
      </c>
      <c r="DR100" s="69">
        <f t="shared" ca="1" si="128"/>
        <v>-1</v>
      </c>
      <c r="DS100" s="69">
        <f t="shared" ca="1" si="129"/>
        <v>-1</v>
      </c>
      <c r="DT100" s="69">
        <f t="shared" ca="1" si="130"/>
        <v>5.5</v>
      </c>
      <c r="DU100" s="69">
        <f t="shared" ca="1" si="131"/>
        <v>-1</v>
      </c>
      <c r="DV100" s="69">
        <f t="shared" ca="1" si="132"/>
        <v>-1</v>
      </c>
      <c r="DW100" s="69">
        <f t="shared" ca="1" si="133"/>
        <v>5.13</v>
      </c>
      <c r="DX100" s="69">
        <f t="shared" ca="1" si="134"/>
        <v>0.84000000000000008</v>
      </c>
      <c r="DY100" s="69">
        <f t="shared" ca="1" si="135"/>
        <v>-1</v>
      </c>
      <c r="DZ100" s="72">
        <f t="shared" ca="1" si="136"/>
        <v>102.17357112224795</v>
      </c>
      <c r="EA100" s="72">
        <f t="shared" ca="1" si="137"/>
        <v>103.14305053293634</v>
      </c>
      <c r="EB100" s="72">
        <f t="shared" ca="1" si="138"/>
        <v>105.89421783953384</v>
      </c>
      <c r="EC100" s="65">
        <f t="shared" ca="1" si="139"/>
        <v>0</v>
      </c>
      <c r="ED100" s="65">
        <f t="shared" ca="1" si="140"/>
        <v>0</v>
      </c>
      <c r="EE100" s="65">
        <f t="shared" ca="1" si="141"/>
        <v>0</v>
      </c>
      <c r="EF100" s="65">
        <f t="shared" ca="1" si="142"/>
        <v>0</v>
      </c>
      <c r="EG100" s="65">
        <f t="shared" ca="1" si="143"/>
        <v>0</v>
      </c>
      <c r="EH100" s="65">
        <f t="shared" ca="1" si="144"/>
        <v>0</v>
      </c>
      <c r="EI100" s="429" t="str">
        <f t="shared" ca="1" si="145"/>
        <v>Yes</v>
      </c>
      <c r="EJ100" s="428" t="str">
        <f t="shared" ca="1" si="146"/>
        <v>S</v>
      </c>
      <c r="EK100" s="428" t="str">
        <f t="shared" ca="1" si="147"/>
        <v>Over</v>
      </c>
      <c r="EL100" s="65" t="str">
        <f t="shared" ca="1" si="148"/>
        <v>No</v>
      </c>
      <c r="EM100" s="65" t="str">
        <f t="shared" ca="1" si="149"/>
        <v>Yes</v>
      </c>
      <c r="EN100" s="65">
        <f t="shared" ca="1" si="150"/>
        <v>30</v>
      </c>
      <c r="EO100" s="433">
        <f t="shared" ca="1" si="151"/>
        <v>3</v>
      </c>
      <c r="EP100" s="433">
        <f t="shared" ca="1" si="152"/>
        <v>0</v>
      </c>
      <c r="EQ100" s="433">
        <f t="shared" ca="1" si="153"/>
        <v>10</v>
      </c>
      <c r="ER100" s="433">
        <f t="shared" ca="1" si="154"/>
        <v>31</v>
      </c>
      <c r="ES100" s="433">
        <f t="shared" ca="1" si="155"/>
        <v>9</v>
      </c>
      <c r="ET100" s="433">
        <f t="shared" ca="1" si="156"/>
        <v>27</v>
      </c>
      <c r="EU100" s="433">
        <f ca="1">IF(OR(CO100="",CQ100=""),"",Discipline!$P$3*CO100+Discipline!$X$3*CQ100)</f>
        <v>20</v>
      </c>
      <c r="EV100" s="433">
        <f ca="1">IF(OR(CP100="",CR100=""),"",Discipline!$P$3*CP100+Discipline!$X$3*CR100)</f>
        <v>10</v>
      </c>
    </row>
    <row r="101" spans="1:152" x14ac:dyDescent="0.25">
      <c r="A101" s="10" t="str">
        <f ca="1">IFERROR(RANK(order!A101,order!A$3:A$554,0),"")</f>
        <v/>
      </c>
      <c r="B101" s="10" t="str">
        <f ca="1">IFERROR(RANK(order!B101,order!B$3:B$554,0),"")</f>
        <v/>
      </c>
      <c r="C101" s="10" t="str">
        <f ca="1">IFERROR(RANK(order!C101,order!C$3:C$554,0),"")</f>
        <v/>
      </c>
      <c r="D101" s="4" t="str">
        <f ca="1">IFERROR(RANK(order!D101,order!D$3:D$554,0),"")</f>
        <v/>
      </c>
      <c r="E101" s="4" t="str">
        <f ca="1">IFERROR(RANK(order!E101,order!E$3:E$554,0),"")</f>
        <v/>
      </c>
      <c r="F101" s="4" t="str">
        <f ca="1">IFERROR(RANK(order!F101,order!F$3:F$554,0),"")</f>
        <v/>
      </c>
      <c r="G101" s="10" t="str">
        <f ca="1">IFERROR(RANK(order!G101,order!G$3:G$554,0),"")</f>
        <v/>
      </c>
      <c r="H101" s="10" t="str">
        <f ca="1">IFERROR(RANK(order!H101,order!H$3:H$554,0),"")</f>
        <v/>
      </c>
      <c r="I101" s="10" t="str">
        <f ca="1">IFERROR(RANK(order!I101,order!I$3:I$554,0),"")</f>
        <v/>
      </c>
      <c r="J101" s="4" t="str">
        <f ca="1">IFERROR(RANK(order!J101,order!J$3:J$554,0),"")</f>
        <v/>
      </c>
      <c r="K101" s="4" t="str">
        <f ca="1">IFERROR(RANK(order!K101,order!K$3:K$554,0),"")</f>
        <v/>
      </c>
      <c r="L101" s="4" t="str">
        <f ca="1">IFERROR(RANK(order!L101,order!L$3:L$554,0),"")</f>
        <v/>
      </c>
      <c r="M101" s="10" t="str">
        <f ca="1">IFERROR(RANK(order!M101,order!M$3:M$554,0),"")</f>
        <v/>
      </c>
      <c r="N101" s="10">
        <f ca="1">IFERROR(RANK(order!N101,order!N$3:N$554,0),"")</f>
        <v>2</v>
      </c>
      <c r="O101" s="10">
        <f ca="1">IFERROR(RANK(order!O101,order!O$3:O$554,0),"")</f>
        <v>4</v>
      </c>
      <c r="P101" s="4" t="str">
        <f ca="1">IFERROR(RANK(order!P101,order!P$3:P$554,0),"")</f>
        <v/>
      </c>
      <c r="Q101" s="4" t="str">
        <f ca="1">IFERROR(RANK(order!Q101,order!Q$3:Q$554,0),"")</f>
        <v/>
      </c>
      <c r="R101" s="4" t="str">
        <f ca="1">IFERROR(RANK(order!R101,order!R$3:R$554,0),"")</f>
        <v/>
      </c>
      <c r="S101" s="10">
        <f ca="1">IFERROR(RANK(order!S101,order!S$3:S$554,0),"")</f>
        <v>2</v>
      </c>
      <c r="T101" s="10" t="str">
        <f ca="1">IFERROR(RANK(order!T101,order!T$3:T$554,0),"")</f>
        <v/>
      </c>
      <c r="U101" s="10">
        <f ca="1">IFERROR(RANK(order!U101,order!U$3:U$554,0),"")</f>
        <v>4</v>
      </c>
      <c r="V101" s="4" t="str">
        <f ca="1">IFERROR(RANK(order!V101,order!V$3:V$554,0),"")</f>
        <v/>
      </c>
      <c r="W101" s="4" t="str">
        <f ca="1">IFERROR(RANK(order!W101,order!W$3:W$554,0),"")</f>
        <v/>
      </c>
      <c r="X101" s="4" t="str">
        <f ca="1">IFERROR(RANK(order!X101,order!X$3:X$554,0),"")</f>
        <v/>
      </c>
      <c r="Y101" s="10" t="str">
        <f ca="1">IFERROR(RANK(order!Y101,order!Y$3:Y$554,0),"")</f>
        <v/>
      </c>
      <c r="Z101" s="10" t="str">
        <f ca="1">IFERROR(RANK(order!Z101,order!Z$3:Z$554,0),"")</f>
        <v/>
      </c>
      <c r="AA101" s="10" t="str">
        <f ca="1">IFERROR(RANK(order!AA101,order!AA$3:AA$554,0),"")</f>
        <v/>
      </c>
      <c r="AB101" s="4" t="str">
        <f ca="1">IFERROR(RANK(order!AB101,order!AB$3:AB$554,0),"")</f>
        <v/>
      </c>
      <c r="AC101" s="4" t="str">
        <f ca="1">IFERROR(RANK(order!AC101,order!AC$3:AC$554,0),"")</f>
        <v/>
      </c>
      <c r="AD101" s="4" t="str">
        <f ca="1">IFERROR(RANK(order!AD101,order!AD$3:AD$554,0),"")</f>
        <v/>
      </c>
      <c r="AE101" s="10" t="str">
        <f ca="1">IFERROR(RANK(order!AE101,order!AE$3:AE$554,0),"")</f>
        <v/>
      </c>
      <c r="AF101" s="10" t="str">
        <f ca="1">IFERROR(RANK(order!AF101,order!AF$3:AF$554,0),"")</f>
        <v/>
      </c>
      <c r="AG101" s="10" t="str">
        <f ca="1">IFERROR(RANK(order!AG101,order!AG$3:AG$554,0),"")</f>
        <v/>
      </c>
      <c r="AH101" s="4" t="str">
        <f ca="1">IFERROR(RANK(order!AH101,order!AH$3:AH$554,0),"")</f>
        <v/>
      </c>
      <c r="AI101" s="4" t="str">
        <f ca="1">IFERROR(RANK(order!AI101,order!AI$3:AI$554,0),"")</f>
        <v/>
      </c>
      <c r="AJ101" s="4" t="str">
        <f ca="1">IFERROR(RANK(order!AJ101,order!AJ$3:AJ$554,0),"")</f>
        <v/>
      </c>
      <c r="AK101" s="10" t="str">
        <f ca="1">IFERROR(RANK(order!AK101,order!AK$3:AK$554,0),"")</f>
        <v/>
      </c>
      <c r="AL101" s="10" t="str">
        <f ca="1">IFERROR(RANK(order!AL101,order!AL$3:AL$554,0),"")</f>
        <v/>
      </c>
      <c r="AM101" s="10" t="str">
        <f ca="1">IFERROR(RANK(order!AM101,order!AM$3:AM$554,0),"")</f>
        <v/>
      </c>
      <c r="AN101" s="4" t="str">
        <f ca="1">IFERROR(RANK(order!AN101,order!AN$3:AN$554,0),"")</f>
        <v/>
      </c>
      <c r="AO101" s="4" t="str">
        <f ca="1">IFERROR(RANK(order!AO101,order!AO$3:AO$554,0),"")</f>
        <v/>
      </c>
      <c r="AP101" s="4" t="str">
        <f ca="1">IFERROR(RANK(order!AP101,order!AP$3:AP$554,0),"")</f>
        <v/>
      </c>
      <c r="AQ101" s="10" t="str">
        <f ca="1">IFERROR(RANK(order!AQ101,order!AQ$3:AQ$554,0),"")</f>
        <v/>
      </c>
      <c r="AR101" s="10" t="str">
        <f ca="1">IFERROR(RANK(order!AR101,order!AR$3:AR$554,0),"")</f>
        <v/>
      </c>
      <c r="AS101" s="10" t="str">
        <f ca="1">IFERROR(RANK(order!AS101,order!AS$3:AS$554,0),"")</f>
        <v/>
      </c>
      <c r="AT101" s="4" t="str">
        <f ca="1">IFERROR(RANK(order!AT101,order!AT$3:AT$554,0),"")</f>
        <v/>
      </c>
      <c r="AU101" s="4" t="str">
        <f ca="1">IFERROR(RANK(order!AU101,order!AU$3:AU$554,0),"")</f>
        <v/>
      </c>
      <c r="AV101" s="4" t="str">
        <f ca="1">IFERROR(RANK(order!AV101,order!AV$3:AV$554,0),"")</f>
        <v/>
      </c>
      <c r="AW101" s="10" t="str">
        <f ca="1">IFERROR(RANK(order!AW101,order!AW$3:AW$554,0),"")</f>
        <v/>
      </c>
      <c r="AX101" s="10" t="str">
        <f ca="1">IFERROR(RANK(order!AX101,order!AX$3:AX$554,0),"")</f>
        <v/>
      </c>
      <c r="AY101" s="10" t="str">
        <f ca="1">IFERROR(RANK(order!AY101,order!AY$3:AY$554,0),"")</f>
        <v/>
      </c>
      <c r="AZ101" s="4" t="str">
        <f ca="1">IFERROR(RANK(order!AZ101,order!AZ$3:AZ$554,0),"")</f>
        <v/>
      </c>
      <c r="BA101" s="4" t="str">
        <f ca="1">IFERROR(RANK(order!BA101,order!BA$3:BA$554,0),"")</f>
        <v/>
      </c>
      <c r="BB101" s="4" t="str">
        <f ca="1">IFERROR(RANK(order!BB101,order!BB$3:BB$554,0),"")</f>
        <v/>
      </c>
      <c r="BC101" s="10" t="str">
        <f ca="1">IFERROR(RANK(order!BC101,order!BC$3:BC$554,0),"")</f>
        <v/>
      </c>
      <c r="BD101" s="10" t="str">
        <f ca="1">IFERROR(RANK(order!BD101,order!BD$3:BD$554,0),"")</f>
        <v/>
      </c>
      <c r="BE101" s="10" t="str">
        <f ca="1">IFERROR(RANK(order!BE101,order!BE$3:BE$554,0),"")</f>
        <v/>
      </c>
      <c r="BF101" s="4" t="str">
        <f ca="1">IFERROR(RANK(order!BF101,order!BF$3:BF$554,0),"")</f>
        <v/>
      </c>
      <c r="BG101" s="4" t="str">
        <f ca="1">IFERROR(RANK(order!BG101,order!BG$3:BG$554,0),"")</f>
        <v/>
      </c>
      <c r="BH101" s="4" t="str">
        <f ca="1">IFERROR(RANK(order!BH101,order!BH$3:BH$554,0),"")</f>
        <v/>
      </c>
      <c r="BI101" s="10" t="str">
        <f ca="1">IFERROR(RANK(order!BI101,order!BI$3:BI$554,0),"")</f>
        <v/>
      </c>
      <c r="BJ101" s="10" t="str">
        <f ca="1">IFERROR(RANK(order!BJ101,order!BJ$3:BJ$554,0),"")</f>
        <v/>
      </c>
      <c r="BK101" s="10" t="str">
        <f ca="1">IFERROR(RANK(order!BK101,order!BK$3:BK$554,0),"")</f>
        <v/>
      </c>
      <c r="BL101" s="4" t="str">
        <f ca="1">IFERROR(RANK(order!BL101,order!BL$3:BL$554,0),"")</f>
        <v/>
      </c>
      <c r="BM101" s="4" t="str">
        <f ca="1">IFERROR(RANK(order!BM101,order!BM$3:BM$554,0),"")</f>
        <v/>
      </c>
      <c r="BN101" s="4" t="str">
        <f ca="1">IFERROR(RANK(order!BN101,order!BN$3:BN$554,0),"")</f>
        <v/>
      </c>
      <c r="BO101" s="10" t="str">
        <f ca="1">IFERROR(RANK(order!BO101,order!BO$3:BO$554,0),"")</f>
        <v/>
      </c>
      <c r="BP101" s="10" t="str">
        <f ca="1">IFERROR(RANK(order!BP101,order!BP$3:BP$554,0),"")</f>
        <v/>
      </c>
      <c r="BQ101" s="10" t="str">
        <f ca="1">IFERROR(RANK(order!BQ101,order!BQ$3:BQ$554,0),"")</f>
        <v/>
      </c>
      <c r="BR101" s="4" t="str">
        <f ca="1">IFERROR(RANK(order!BR101,order!BR$3:BR$554,0),"")</f>
        <v/>
      </c>
      <c r="BS101" s="4" t="str">
        <f ca="1">IFERROR(RANK(order!BS101,order!BS$3:BS$554,0),"")</f>
        <v/>
      </c>
      <c r="BT101" s="4" t="str">
        <f ca="1">IFERROR(RANK(order!BT101,order!BT$3:BT$554,0),"")</f>
        <v/>
      </c>
      <c r="BU101" s="95">
        <f t="shared" si="157"/>
        <v>99</v>
      </c>
      <c r="BV101" s="35" t="str">
        <f t="shared" si="158"/>
        <v>E1</v>
      </c>
      <c r="BW101" s="55">
        <f t="shared" ca="1" si="81"/>
        <v>43365</v>
      </c>
      <c r="BX101" s="56" t="str">
        <f t="shared" ca="1" si="82"/>
        <v>Derby</v>
      </c>
      <c r="BY101" s="56" t="str">
        <f t="shared" ca="1" si="83"/>
        <v>Brentford</v>
      </c>
      <c r="BZ101" s="57">
        <f t="shared" ca="1" si="84"/>
        <v>3</v>
      </c>
      <c r="CA101" s="57">
        <f t="shared" ca="1" si="85"/>
        <v>1</v>
      </c>
      <c r="CB101" s="58" t="str">
        <f t="shared" ca="1" si="86"/>
        <v>H</v>
      </c>
      <c r="CC101" s="57">
        <f t="shared" ca="1" si="87"/>
        <v>3</v>
      </c>
      <c r="CD101" s="57">
        <f t="shared" ca="1" si="88"/>
        <v>1</v>
      </c>
      <c r="CE101" s="58" t="str">
        <f t="shared" ca="1" si="89"/>
        <v>H</v>
      </c>
      <c r="CF101" s="59" t="str">
        <f t="shared" ca="1" si="90"/>
        <v>A Madley</v>
      </c>
      <c r="CG101" s="57">
        <f t="shared" ca="1" si="91"/>
        <v>16</v>
      </c>
      <c r="CH101" s="57">
        <f t="shared" ca="1" si="92"/>
        <v>16</v>
      </c>
      <c r="CI101" s="57">
        <f t="shared" ca="1" si="93"/>
        <v>6</v>
      </c>
      <c r="CJ101" s="57">
        <f t="shared" ca="1" si="94"/>
        <v>2</v>
      </c>
      <c r="CK101" s="57">
        <f t="shared" ca="1" si="95"/>
        <v>9</v>
      </c>
      <c r="CL101" s="57">
        <f t="shared" ca="1" si="96"/>
        <v>9</v>
      </c>
      <c r="CM101" s="57">
        <f t="shared" ca="1" si="97"/>
        <v>3</v>
      </c>
      <c r="CN101" s="57">
        <f t="shared" ca="1" si="98"/>
        <v>9</v>
      </c>
      <c r="CO101" s="57">
        <f t="shared" ca="1" si="99"/>
        <v>2</v>
      </c>
      <c r="CP101" s="57">
        <f t="shared" ca="1" si="100"/>
        <v>1</v>
      </c>
      <c r="CQ101" s="57">
        <f t="shared" ca="1" si="101"/>
        <v>0</v>
      </c>
      <c r="CR101" s="57">
        <f t="shared" ca="1" si="102"/>
        <v>0</v>
      </c>
      <c r="CS101" s="60">
        <f t="shared" ca="1" si="103"/>
        <v>3.25</v>
      </c>
      <c r="CT101" s="60">
        <f t="shared" ca="1" si="104"/>
        <v>3.5</v>
      </c>
      <c r="CU101" s="60">
        <f t="shared" ca="1" si="105"/>
        <v>2.2999999999999998</v>
      </c>
      <c r="CV101" s="60">
        <f t="shared" ca="1" si="106"/>
        <v>3.21</v>
      </c>
      <c r="CW101" s="60">
        <f t="shared" ca="1" si="107"/>
        <v>3.5</v>
      </c>
      <c r="CX101" s="60">
        <f t="shared" ca="1" si="108"/>
        <v>2.31</v>
      </c>
      <c r="CY101" s="60">
        <f t="shared" ca="1" si="109"/>
        <v>1.86</v>
      </c>
      <c r="CZ101" s="60">
        <f t="shared" ca="1" si="110"/>
        <v>1.93</v>
      </c>
      <c r="DA101" s="65">
        <f t="shared" ca="1" si="111"/>
        <v>4</v>
      </c>
      <c r="DB101" s="65">
        <f t="shared" ca="1" si="112"/>
        <v>4</v>
      </c>
      <c r="DC101" s="65">
        <f t="shared" ca="1" si="113"/>
        <v>0</v>
      </c>
      <c r="DD101" s="65">
        <f t="shared" ca="1" si="114"/>
        <v>0</v>
      </c>
      <c r="DE101" s="65">
        <f t="shared" ca="1" si="115"/>
        <v>0</v>
      </c>
      <c r="DF101" s="66" t="str">
        <f t="shared" ca="1" si="116"/>
        <v>D</v>
      </c>
      <c r="DG101" s="66" t="str">
        <f t="shared" ca="1" si="117"/>
        <v>H-H</v>
      </c>
      <c r="DH101" s="66" t="str">
        <f t="shared" ca="1" si="118"/>
        <v>H31</v>
      </c>
      <c r="DI101" s="66" t="str">
        <f t="shared" ca="1" si="119"/>
        <v>H3more</v>
      </c>
      <c r="DJ101" s="66" t="str">
        <f t="shared" ca="1" si="120"/>
        <v>D00</v>
      </c>
      <c r="DK101" s="65" t="str">
        <f t="shared" ca="1" si="121"/>
        <v>Yes</v>
      </c>
      <c r="DL101" s="65">
        <f t="shared" ca="1" si="122"/>
        <v>0</v>
      </c>
      <c r="DM101" s="65">
        <f t="shared" ca="1" si="123"/>
        <v>0</v>
      </c>
      <c r="DN101" s="65">
        <f t="shared" ca="1" si="124"/>
        <v>0</v>
      </c>
      <c r="DO101" s="65">
        <f t="shared" ca="1" si="125"/>
        <v>0</v>
      </c>
      <c r="DP101" s="65">
        <f t="shared" ca="1" si="126"/>
        <v>0</v>
      </c>
      <c r="DQ101" s="65">
        <f t="shared" ca="1" si="127"/>
        <v>0</v>
      </c>
      <c r="DR101" s="69">
        <f t="shared" ca="1" si="128"/>
        <v>2.25</v>
      </c>
      <c r="DS101" s="69">
        <f t="shared" ca="1" si="129"/>
        <v>-1</v>
      </c>
      <c r="DT101" s="69">
        <f t="shared" ca="1" si="130"/>
        <v>-1</v>
      </c>
      <c r="DU101" s="69">
        <f t="shared" ca="1" si="131"/>
        <v>2.21</v>
      </c>
      <c r="DV101" s="69">
        <f t="shared" ca="1" si="132"/>
        <v>-1</v>
      </c>
      <c r="DW101" s="69">
        <f t="shared" ca="1" si="133"/>
        <v>-1</v>
      </c>
      <c r="DX101" s="69">
        <f t="shared" ca="1" si="134"/>
        <v>0.8600000000000001</v>
      </c>
      <c r="DY101" s="69">
        <f t="shared" ca="1" si="135"/>
        <v>-1</v>
      </c>
      <c r="DZ101" s="72">
        <f t="shared" ca="1" si="136"/>
        <v>102.81892021022456</v>
      </c>
      <c r="EA101" s="72">
        <f t="shared" ca="1" si="137"/>
        <v>103.01411983654974</v>
      </c>
      <c r="EB101" s="72">
        <f t="shared" ca="1" si="138"/>
        <v>105.57691236280573</v>
      </c>
      <c r="EC101" s="65">
        <f t="shared" ca="1" si="139"/>
        <v>0</v>
      </c>
      <c r="ED101" s="65">
        <f t="shared" ca="1" si="140"/>
        <v>0</v>
      </c>
      <c r="EE101" s="65">
        <f t="shared" ca="1" si="141"/>
        <v>0</v>
      </c>
      <c r="EF101" s="65">
        <f t="shared" ca="1" si="142"/>
        <v>0</v>
      </c>
      <c r="EG101" s="65">
        <f t="shared" ca="1" si="143"/>
        <v>0</v>
      </c>
      <c r="EH101" s="65">
        <f t="shared" ca="1" si="144"/>
        <v>0</v>
      </c>
      <c r="EI101" s="429" t="str">
        <f t="shared" ca="1" si="145"/>
        <v>Yes</v>
      </c>
      <c r="EJ101" s="428" t="str">
        <f t="shared" ca="1" si="146"/>
        <v>F</v>
      </c>
      <c r="EK101" s="428" t="str">
        <f t="shared" ca="1" si="147"/>
        <v>Over</v>
      </c>
      <c r="EL101" s="65" t="str">
        <f t="shared" ca="1" si="148"/>
        <v>Yes</v>
      </c>
      <c r="EM101" s="65" t="str">
        <f t="shared" ca="1" si="149"/>
        <v>No</v>
      </c>
      <c r="EN101" s="65">
        <f t="shared" ca="1" si="150"/>
        <v>30</v>
      </c>
      <c r="EO101" s="433">
        <f t="shared" ca="1" si="151"/>
        <v>3</v>
      </c>
      <c r="EP101" s="433">
        <f t="shared" ca="1" si="152"/>
        <v>0</v>
      </c>
      <c r="EQ101" s="433">
        <f t="shared" ca="1" si="153"/>
        <v>12</v>
      </c>
      <c r="ER101" s="433">
        <f t="shared" ca="1" si="154"/>
        <v>32</v>
      </c>
      <c r="ES101" s="433">
        <f t="shared" ca="1" si="155"/>
        <v>8</v>
      </c>
      <c r="ET101" s="433">
        <f t="shared" ca="1" si="156"/>
        <v>18</v>
      </c>
      <c r="EU101" s="433">
        <f ca="1">IF(OR(CO101="",CQ101=""),"",Discipline!$P$3*CO101+Discipline!$X$3*CQ101)</f>
        <v>20</v>
      </c>
      <c r="EV101" s="433">
        <f ca="1">IF(OR(CP101="",CR101=""),"",Discipline!$P$3*CP101+Discipline!$X$3*CR101)</f>
        <v>10</v>
      </c>
    </row>
    <row r="102" spans="1:152" x14ac:dyDescent="0.25">
      <c r="A102" s="10" t="str">
        <f ca="1">IFERROR(RANK(order!A102,order!A$3:A$554,0),"")</f>
        <v/>
      </c>
      <c r="B102" s="10" t="str">
        <f ca="1">IFERROR(RANK(order!B102,order!B$3:B$554,0),"")</f>
        <v/>
      </c>
      <c r="C102" s="10" t="str">
        <f ca="1">IFERROR(RANK(order!C102,order!C$3:C$554,0),"")</f>
        <v/>
      </c>
      <c r="D102" s="4" t="str">
        <f ca="1">IFERROR(RANK(order!D102,order!D$3:D$554,0),"")</f>
        <v/>
      </c>
      <c r="E102" s="4" t="str">
        <f ca="1">IFERROR(RANK(order!E102,order!E$3:E$554,0),"")</f>
        <v/>
      </c>
      <c r="F102" s="4" t="str">
        <f ca="1">IFERROR(RANK(order!F102,order!F$3:F$554,0),"")</f>
        <v/>
      </c>
      <c r="G102" s="10" t="str">
        <f ca="1">IFERROR(RANK(order!G102,order!G$3:G$554,0),"")</f>
        <v/>
      </c>
      <c r="H102" s="10" t="str">
        <f ca="1">IFERROR(RANK(order!H102,order!H$3:H$554,0),"")</f>
        <v/>
      </c>
      <c r="I102" s="10" t="str">
        <f ca="1">IFERROR(RANK(order!I102,order!I$3:I$554,0),"")</f>
        <v/>
      </c>
      <c r="J102" s="4" t="str">
        <f ca="1">IFERROR(RANK(order!J102,order!J$3:J$554,0),"")</f>
        <v/>
      </c>
      <c r="K102" s="4">
        <f ca="1">IFERROR(RANK(order!K102,order!K$3:K$554,0),"")</f>
        <v>2</v>
      </c>
      <c r="L102" s="4">
        <f ca="1">IFERROR(RANK(order!L102,order!L$3:L$554,0),"")</f>
        <v>4</v>
      </c>
      <c r="M102" s="10" t="str">
        <f ca="1">IFERROR(RANK(order!M102,order!M$3:M$554,0),"")</f>
        <v/>
      </c>
      <c r="N102" s="10" t="str">
        <f ca="1">IFERROR(RANK(order!N102,order!N$3:N$554,0),"")</f>
        <v/>
      </c>
      <c r="O102" s="10" t="str">
        <f ca="1">IFERROR(RANK(order!O102,order!O$3:O$554,0),"")</f>
        <v/>
      </c>
      <c r="P102" s="4" t="str">
        <f ca="1">IFERROR(RANK(order!P102,order!P$3:P$554,0),"")</f>
        <v/>
      </c>
      <c r="Q102" s="4" t="str">
        <f ca="1">IFERROR(RANK(order!Q102,order!Q$3:Q$554,0),"")</f>
        <v/>
      </c>
      <c r="R102" s="4" t="str">
        <f ca="1">IFERROR(RANK(order!R102,order!R$3:R$554,0),"")</f>
        <v/>
      </c>
      <c r="S102" s="10" t="str">
        <f ca="1">IFERROR(RANK(order!S102,order!S$3:S$554,0),"")</f>
        <v/>
      </c>
      <c r="T102" s="10" t="str">
        <f ca="1">IFERROR(RANK(order!T102,order!T$3:T$554,0),"")</f>
        <v/>
      </c>
      <c r="U102" s="10" t="str">
        <f ca="1">IFERROR(RANK(order!U102,order!U$3:U$554,0),"")</f>
        <v/>
      </c>
      <c r="V102" s="4" t="str">
        <f ca="1">IFERROR(RANK(order!V102,order!V$3:V$554,0),"")</f>
        <v/>
      </c>
      <c r="W102" s="4" t="str">
        <f ca="1">IFERROR(RANK(order!W102,order!W$3:W$554,0),"")</f>
        <v/>
      </c>
      <c r="X102" s="4" t="str">
        <f ca="1">IFERROR(RANK(order!X102,order!X$3:X$554,0),"")</f>
        <v/>
      </c>
      <c r="Y102" s="10">
        <f ca="1">IFERROR(RANK(order!Y102,order!Y$3:Y$554,0),"")</f>
        <v>2</v>
      </c>
      <c r="Z102" s="10" t="str">
        <f ca="1">IFERROR(RANK(order!Z102,order!Z$3:Z$554,0),"")</f>
        <v/>
      </c>
      <c r="AA102" s="10">
        <f ca="1">IFERROR(RANK(order!AA102,order!AA$3:AA$554,0),"")</f>
        <v>4</v>
      </c>
      <c r="AB102" s="4" t="str">
        <f ca="1">IFERROR(RANK(order!AB102,order!AB$3:AB$554,0),"")</f>
        <v/>
      </c>
      <c r="AC102" s="4" t="str">
        <f ca="1">IFERROR(RANK(order!AC102,order!AC$3:AC$554,0),"")</f>
        <v/>
      </c>
      <c r="AD102" s="4" t="str">
        <f ca="1">IFERROR(RANK(order!AD102,order!AD$3:AD$554,0),"")</f>
        <v/>
      </c>
      <c r="AE102" s="10" t="str">
        <f ca="1">IFERROR(RANK(order!AE102,order!AE$3:AE$554,0),"")</f>
        <v/>
      </c>
      <c r="AF102" s="10" t="str">
        <f ca="1">IFERROR(RANK(order!AF102,order!AF$3:AF$554,0),"")</f>
        <v/>
      </c>
      <c r="AG102" s="10" t="str">
        <f ca="1">IFERROR(RANK(order!AG102,order!AG$3:AG$554,0),"")</f>
        <v/>
      </c>
      <c r="AH102" s="4" t="str">
        <f ca="1">IFERROR(RANK(order!AH102,order!AH$3:AH$554,0),"")</f>
        <v/>
      </c>
      <c r="AI102" s="4" t="str">
        <f ca="1">IFERROR(RANK(order!AI102,order!AI$3:AI$554,0),"")</f>
        <v/>
      </c>
      <c r="AJ102" s="4" t="str">
        <f ca="1">IFERROR(RANK(order!AJ102,order!AJ$3:AJ$554,0),"")</f>
        <v/>
      </c>
      <c r="AK102" s="10" t="str">
        <f ca="1">IFERROR(RANK(order!AK102,order!AK$3:AK$554,0),"")</f>
        <v/>
      </c>
      <c r="AL102" s="10" t="str">
        <f ca="1">IFERROR(RANK(order!AL102,order!AL$3:AL$554,0),"")</f>
        <v/>
      </c>
      <c r="AM102" s="10" t="str">
        <f ca="1">IFERROR(RANK(order!AM102,order!AM$3:AM$554,0),"")</f>
        <v/>
      </c>
      <c r="AN102" s="4" t="str">
        <f ca="1">IFERROR(RANK(order!AN102,order!AN$3:AN$554,0),"")</f>
        <v/>
      </c>
      <c r="AO102" s="4" t="str">
        <f ca="1">IFERROR(RANK(order!AO102,order!AO$3:AO$554,0),"")</f>
        <v/>
      </c>
      <c r="AP102" s="4" t="str">
        <f ca="1">IFERROR(RANK(order!AP102,order!AP$3:AP$554,0),"")</f>
        <v/>
      </c>
      <c r="AQ102" s="10" t="str">
        <f ca="1">IFERROR(RANK(order!AQ102,order!AQ$3:AQ$554,0),"")</f>
        <v/>
      </c>
      <c r="AR102" s="10" t="str">
        <f ca="1">IFERROR(RANK(order!AR102,order!AR$3:AR$554,0),"")</f>
        <v/>
      </c>
      <c r="AS102" s="10" t="str">
        <f ca="1">IFERROR(RANK(order!AS102,order!AS$3:AS$554,0),"")</f>
        <v/>
      </c>
      <c r="AT102" s="4" t="str">
        <f ca="1">IFERROR(RANK(order!AT102,order!AT$3:AT$554,0),"")</f>
        <v/>
      </c>
      <c r="AU102" s="4" t="str">
        <f ca="1">IFERROR(RANK(order!AU102,order!AU$3:AU$554,0),"")</f>
        <v/>
      </c>
      <c r="AV102" s="4" t="str">
        <f ca="1">IFERROR(RANK(order!AV102,order!AV$3:AV$554,0),"")</f>
        <v/>
      </c>
      <c r="AW102" s="10" t="str">
        <f ca="1">IFERROR(RANK(order!AW102,order!AW$3:AW$554,0),"")</f>
        <v/>
      </c>
      <c r="AX102" s="10" t="str">
        <f ca="1">IFERROR(RANK(order!AX102,order!AX$3:AX$554,0),"")</f>
        <v/>
      </c>
      <c r="AY102" s="10" t="str">
        <f ca="1">IFERROR(RANK(order!AY102,order!AY$3:AY$554,0),"")</f>
        <v/>
      </c>
      <c r="AZ102" s="4" t="str">
        <f ca="1">IFERROR(RANK(order!AZ102,order!AZ$3:AZ$554,0),"")</f>
        <v/>
      </c>
      <c r="BA102" s="4" t="str">
        <f ca="1">IFERROR(RANK(order!BA102,order!BA$3:BA$554,0),"")</f>
        <v/>
      </c>
      <c r="BB102" s="4" t="str">
        <f ca="1">IFERROR(RANK(order!BB102,order!BB$3:BB$554,0),"")</f>
        <v/>
      </c>
      <c r="BC102" s="10" t="str">
        <f ca="1">IFERROR(RANK(order!BC102,order!BC$3:BC$554,0),"")</f>
        <v/>
      </c>
      <c r="BD102" s="10" t="str">
        <f ca="1">IFERROR(RANK(order!BD102,order!BD$3:BD$554,0),"")</f>
        <v/>
      </c>
      <c r="BE102" s="10" t="str">
        <f ca="1">IFERROR(RANK(order!BE102,order!BE$3:BE$554,0),"")</f>
        <v/>
      </c>
      <c r="BF102" s="4" t="str">
        <f ca="1">IFERROR(RANK(order!BF102,order!BF$3:BF$554,0),"")</f>
        <v/>
      </c>
      <c r="BG102" s="4" t="str">
        <f ca="1">IFERROR(RANK(order!BG102,order!BG$3:BG$554,0),"")</f>
        <v/>
      </c>
      <c r="BH102" s="4" t="str">
        <f ca="1">IFERROR(RANK(order!BH102,order!BH$3:BH$554,0),"")</f>
        <v/>
      </c>
      <c r="BI102" s="10" t="str">
        <f ca="1">IFERROR(RANK(order!BI102,order!BI$3:BI$554,0),"")</f>
        <v/>
      </c>
      <c r="BJ102" s="10" t="str">
        <f ca="1">IFERROR(RANK(order!BJ102,order!BJ$3:BJ$554,0),"")</f>
        <v/>
      </c>
      <c r="BK102" s="10" t="str">
        <f ca="1">IFERROR(RANK(order!BK102,order!BK$3:BK$554,0),"")</f>
        <v/>
      </c>
      <c r="BL102" s="4" t="str">
        <f ca="1">IFERROR(RANK(order!BL102,order!BL$3:BL$554,0),"")</f>
        <v/>
      </c>
      <c r="BM102" s="4" t="str">
        <f ca="1">IFERROR(RANK(order!BM102,order!BM$3:BM$554,0),"")</f>
        <v/>
      </c>
      <c r="BN102" s="4" t="str">
        <f ca="1">IFERROR(RANK(order!BN102,order!BN$3:BN$554,0),"")</f>
        <v/>
      </c>
      <c r="BO102" s="10" t="str">
        <f ca="1">IFERROR(RANK(order!BO102,order!BO$3:BO$554,0),"")</f>
        <v/>
      </c>
      <c r="BP102" s="10" t="str">
        <f ca="1">IFERROR(RANK(order!BP102,order!BP$3:BP$554,0),"")</f>
        <v/>
      </c>
      <c r="BQ102" s="10" t="str">
        <f ca="1">IFERROR(RANK(order!BQ102,order!BQ$3:BQ$554,0),"")</f>
        <v/>
      </c>
      <c r="BR102" s="4" t="str">
        <f ca="1">IFERROR(RANK(order!BR102,order!BR$3:BR$554,0),"")</f>
        <v/>
      </c>
      <c r="BS102" s="4" t="str">
        <f ca="1">IFERROR(RANK(order!BS102,order!BS$3:BS$554,0),"")</f>
        <v/>
      </c>
      <c r="BT102" s="4" t="str">
        <f ca="1">IFERROR(RANK(order!BT102,order!BT$3:BT$554,0),"")</f>
        <v/>
      </c>
      <c r="BU102" s="95">
        <f t="shared" si="157"/>
        <v>100</v>
      </c>
      <c r="BV102" s="35" t="str">
        <f t="shared" si="158"/>
        <v>E1</v>
      </c>
      <c r="BW102" s="55">
        <f t="shared" ca="1" si="81"/>
        <v>43365</v>
      </c>
      <c r="BX102" s="56" t="str">
        <f t="shared" ca="1" si="82"/>
        <v>Ipswich</v>
      </c>
      <c r="BY102" s="56" t="str">
        <f t="shared" ca="1" si="83"/>
        <v>Bolton</v>
      </c>
      <c r="BZ102" s="57">
        <f t="shared" ca="1" si="84"/>
        <v>0</v>
      </c>
      <c r="CA102" s="57">
        <f t="shared" ca="1" si="85"/>
        <v>0</v>
      </c>
      <c r="CB102" s="58" t="str">
        <f t="shared" ca="1" si="86"/>
        <v>D</v>
      </c>
      <c r="CC102" s="57">
        <f t="shared" ca="1" si="87"/>
        <v>0</v>
      </c>
      <c r="CD102" s="57">
        <f t="shared" ca="1" si="88"/>
        <v>0</v>
      </c>
      <c r="CE102" s="58" t="str">
        <f t="shared" ca="1" si="89"/>
        <v>D</v>
      </c>
      <c r="CF102" s="59" t="str">
        <f t="shared" ca="1" si="90"/>
        <v>S Martin</v>
      </c>
      <c r="CG102" s="57">
        <f t="shared" ca="1" si="91"/>
        <v>9</v>
      </c>
      <c r="CH102" s="57">
        <f t="shared" ca="1" si="92"/>
        <v>7</v>
      </c>
      <c r="CI102" s="57">
        <f t="shared" ca="1" si="93"/>
        <v>2</v>
      </c>
      <c r="CJ102" s="57">
        <f t="shared" ca="1" si="94"/>
        <v>0</v>
      </c>
      <c r="CK102" s="57">
        <f t="shared" ca="1" si="95"/>
        <v>14</v>
      </c>
      <c r="CL102" s="57">
        <f t="shared" ca="1" si="96"/>
        <v>9</v>
      </c>
      <c r="CM102" s="57">
        <f t="shared" ca="1" si="97"/>
        <v>6</v>
      </c>
      <c r="CN102" s="57">
        <f t="shared" ca="1" si="98"/>
        <v>4</v>
      </c>
      <c r="CO102" s="57">
        <f t="shared" ca="1" si="99"/>
        <v>2</v>
      </c>
      <c r="CP102" s="57">
        <f t="shared" ca="1" si="100"/>
        <v>0</v>
      </c>
      <c r="CQ102" s="57">
        <f t="shared" ca="1" si="101"/>
        <v>0</v>
      </c>
      <c r="CR102" s="57">
        <f t="shared" ca="1" si="102"/>
        <v>1</v>
      </c>
      <c r="CS102" s="60">
        <f t="shared" ca="1" si="103"/>
        <v>2</v>
      </c>
      <c r="CT102" s="60">
        <f t="shared" ca="1" si="104"/>
        <v>3.4</v>
      </c>
      <c r="CU102" s="60">
        <f t="shared" ca="1" si="105"/>
        <v>4.33</v>
      </c>
      <c r="CV102" s="60">
        <f t="shared" ca="1" si="106"/>
        <v>1.97</v>
      </c>
      <c r="CW102" s="60">
        <f t="shared" ca="1" si="107"/>
        <v>3.42</v>
      </c>
      <c r="CX102" s="60">
        <f t="shared" ca="1" si="108"/>
        <v>4.37</v>
      </c>
      <c r="CY102" s="60">
        <f t="shared" ca="1" si="109"/>
        <v>2.2599999999999998</v>
      </c>
      <c r="CZ102" s="60">
        <f t="shared" ca="1" si="110"/>
        <v>1.61</v>
      </c>
      <c r="DA102" s="65">
        <f t="shared" ca="1" si="111"/>
        <v>0</v>
      </c>
      <c r="DB102" s="65">
        <f t="shared" ca="1" si="112"/>
        <v>0</v>
      </c>
      <c r="DC102" s="65">
        <f t="shared" ca="1" si="113"/>
        <v>0</v>
      </c>
      <c r="DD102" s="65">
        <f t="shared" ca="1" si="114"/>
        <v>0</v>
      </c>
      <c r="DE102" s="65">
        <f t="shared" ca="1" si="115"/>
        <v>0</v>
      </c>
      <c r="DF102" s="66" t="str">
        <f t="shared" ca="1" si="116"/>
        <v>D</v>
      </c>
      <c r="DG102" s="66" t="str">
        <f t="shared" ca="1" si="117"/>
        <v>D-D</v>
      </c>
      <c r="DH102" s="66" t="str">
        <f t="shared" ca="1" si="118"/>
        <v>D00</v>
      </c>
      <c r="DI102" s="66" t="str">
        <f t="shared" ca="1" si="119"/>
        <v>D00</v>
      </c>
      <c r="DJ102" s="66" t="str">
        <f t="shared" ca="1" si="120"/>
        <v>D00</v>
      </c>
      <c r="DK102" s="65" t="str">
        <f t="shared" ca="1" si="121"/>
        <v>No</v>
      </c>
      <c r="DL102" s="65">
        <f t="shared" ca="1" si="122"/>
        <v>0</v>
      </c>
      <c r="DM102" s="65">
        <f t="shared" ca="1" si="123"/>
        <v>0</v>
      </c>
      <c r="DN102" s="65">
        <f t="shared" ca="1" si="124"/>
        <v>0</v>
      </c>
      <c r="DO102" s="65">
        <f t="shared" ca="1" si="125"/>
        <v>0</v>
      </c>
      <c r="DP102" s="65">
        <f t="shared" ca="1" si="126"/>
        <v>0</v>
      </c>
      <c r="DQ102" s="65">
        <f t="shared" ca="1" si="127"/>
        <v>0</v>
      </c>
      <c r="DR102" s="69">
        <f t="shared" ca="1" si="128"/>
        <v>-1</v>
      </c>
      <c r="DS102" s="69">
        <f t="shared" ca="1" si="129"/>
        <v>2.4</v>
      </c>
      <c r="DT102" s="69">
        <f t="shared" ca="1" si="130"/>
        <v>-1</v>
      </c>
      <c r="DU102" s="69">
        <f t="shared" ca="1" si="131"/>
        <v>-1</v>
      </c>
      <c r="DV102" s="69">
        <f t="shared" ca="1" si="132"/>
        <v>2.42</v>
      </c>
      <c r="DW102" s="69">
        <f t="shared" ca="1" si="133"/>
        <v>-1</v>
      </c>
      <c r="DX102" s="69">
        <f t="shared" ca="1" si="134"/>
        <v>-1</v>
      </c>
      <c r="DY102" s="69">
        <f t="shared" ca="1" si="135"/>
        <v>0.6100000000000001</v>
      </c>
      <c r="DZ102" s="72">
        <f t="shared" ca="1" si="136"/>
        <v>102.50645292759135</v>
      </c>
      <c r="EA102" s="72">
        <f t="shared" ca="1" si="137"/>
        <v>102.8844825961763</v>
      </c>
      <c r="EB102" s="72">
        <f t="shared" ca="1" si="138"/>
        <v>106.3595888528555</v>
      </c>
      <c r="EC102" s="65">
        <f t="shared" ca="1" si="139"/>
        <v>1</v>
      </c>
      <c r="ED102" s="65">
        <f t="shared" ca="1" si="140"/>
        <v>1</v>
      </c>
      <c r="EE102" s="65">
        <f t="shared" ca="1" si="141"/>
        <v>0</v>
      </c>
      <c r="EF102" s="65">
        <f t="shared" ca="1" si="142"/>
        <v>0</v>
      </c>
      <c r="EG102" s="65">
        <f t="shared" ca="1" si="143"/>
        <v>1</v>
      </c>
      <c r="EH102" s="65">
        <f t="shared" ca="1" si="144"/>
        <v>1</v>
      </c>
      <c r="EI102" s="429" t="str">
        <f t="shared" ca="1" si="145"/>
        <v>Yes</v>
      </c>
      <c r="EJ102" s="428" t="str">
        <f t="shared" ca="1" si="146"/>
        <v>E</v>
      </c>
      <c r="EK102" s="428" t="str">
        <f t="shared" ca="1" si="147"/>
        <v>Under</v>
      </c>
      <c r="EL102" s="65" t="str">
        <f t="shared" ca="1" si="148"/>
        <v>No</v>
      </c>
      <c r="EM102" s="65" t="str">
        <f t="shared" ca="1" si="149"/>
        <v>No</v>
      </c>
      <c r="EN102" s="65">
        <f t="shared" ca="1" si="150"/>
        <v>45</v>
      </c>
      <c r="EO102" s="433">
        <f t="shared" ca="1" si="151"/>
        <v>2</v>
      </c>
      <c r="EP102" s="433">
        <f t="shared" ca="1" si="152"/>
        <v>1</v>
      </c>
      <c r="EQ102" s="433">
        <f t="shared" ca="1" si="153"/>
        <v>10</v>
      </c>
      <c r="ER102" s="433">
        <f t="shared" ca="1" si="154"/>
        <v>16</v>
      </c>
      <c r="ES102" s="433">
        <f t="shared" ca="1" si="155"/>
        <v>2</v>
      </c>
      <c r="ET102" s="433">
        <f t="shared" ca="1" si="156"/>
        <v>23</v>
      </c>
      <c r="EU102" s="433">
        <f ca="1">IF(OR(CO102="",CQ102=""),"",Discipline!$P$3*CO102+Discipline!$X$3*CQ102)</f>
        <v>20</v>
      </c>
      <c r="EV102" s="433">
        <f ca="1">IF(OR(CP102="",CR102=""),"",Discipline!$P$3*CP102+Discipline!$X$3*CR102)</f>
        <v>25</v>
      </c>
    </row>
    <row r="103" spans="1:152" x14ac:dyDescent="0.25">
      <c r="A103" s="10" t="str">
        <f ca="1">IFERROR(RANK(order!A103,order!A$3:A$554,0),"")</f>
        <v/>
      </c>
      <c r="B103" s="10" t="str">
        <f ca="1">IFERROR(RANK(order!B103,order!B$3:B$554,0),"")</f>
        <v/>
      </c>
      <c r="C103" s="10" t="str">
        <f ca="1">IFERROR(RANK(order!C103,order!C$3:C$554,0),"")</f>
        <v/>
      </c>
      <c r="D103" s="4" t="str">
        <f ca="1">IFERROR(RANK(order!D103,order!D$3:D$554,0),"")</f>
        <v/>
      </c>
      <c r="E103" s="4">
        <f ca="1">IFERROR(RANK(order!E103,order!E$3:E$554,0),"")</f>
        <v>2</v>
      </c>
      <c r="F103" s="4">
        <f ca="1">IFERROR(RANK(order!F103,order!F$3:F$554,0),"")</f>
        <v>4</v>
      </c>
      <c r="G103" s="10" t="str">
        <f ca="1">IFERROR(RANK(order!G103,order!G$3:G$554,0),"")</f>
        <v/>
      </c>
      <c r="H103" s="10" t="str">
        <f ca="1">IFERROR(RANK(order!H103,order!H$3:H$554,0),"")</f>
        <v/>
      </c>
      <c r="I103" s="10" t="str">
        <f ca="1">IFERROR(RANK(order!I103,order!I$3:I$554,0),"")</f>
        <v/>
      </c>
      <c r="J103" s="4" t="str">
        <f ca="1">IFERROR(RANK(order!J103,order!J$3:J$554,0),"")</f>
        <v/>
      </c>
      <c r="K103" s="4" t="str">
        <f ca="1">IFERROR(RANK(order!K103,order!K$3:K$554,0),"")</f>
        <v/>
      </c>
      <c r="L103" s="4" t="str">
        <f ca="1">IFERROR(RANK(order!L103,order!L$3:L$554,0),"")</f>
        <v/>
      </c>
      <c r="M103" s="10" t="str">
        <f ca="1">IFERROR(RANK(order!M103,order!M$3:M$554,0),"")</f>
        <v/>
      </c>
      <c r="N103" s="10" t="str">
        <f ca="1">IFERROR(RANK(order!N103,order!N$3:N$554,0),"")</f>
        <v/>
      </c>
      <c r="O103" s="10" t="str">
        <f ca="1">IFERROR(RANK(order!O103,order!O$3:O$554,0),"")</f>
        <v/>
      </c>
      <c r="P103" s="4" t="str">
        <f ca="1">IFERROR(RANK(order!P103,order!P$3:P$554,0),"")</f>
        <v/>
      </c>
      <c r="Q103" s="4" t="str">
        <f ca="1">IFERROR(RANK(order!Q103,order!Q$3:Q$554,0),"")</f>
        <v/>
      </c>
      <c r="R103" s="4" t="str">
        <f ca="1">IFERROR(RANK(order!R103,order!R$3:R$554,0),"")</f>
        <v/>
      </c>
      <c r="S103" s="10" t="str">
        <f ca="1">IFERROR(RANK(order!S103,order!S$3:S$554,0),"")</f>
        <v/>
      </c>
      <c r="T103" s="10" t="str">
        <f ca="1">IFERROR(RANK(order!T103,order!T$3:T$554,0),"")</f>
        <v/>
      </c>
      <c r="U103" s="10" t="str">
        <f ca="1">IFERROR(RANK(order!U103,order!U$3:U$554,0),"")</f>
        <v/>
      </c>
      <c r="V103" s="4" t="str">
        <f ca="1">IFERROR(RANK(order!V103,order!V$3:V$554,0),"")</f>
        <v/>
      </c>
      <c r="W103" s="4" t="str">
        <f ca="1">IFERROR(RANK(order!W103,order!W$3:W$554,0),"")</f>
        <v/>
      </c>
      <c r="X103" s="4" t="str">
        <f ca="1">IFERROR(RANK(order!X103,order!X$3:X$554,0),"")</f>
        <v/>
      </c>
      <c r="Y103" s="10" t="str">
        <f ca="1">IFERROR(RANK(order!Y103,order!Y$3:Y$554,0),"")</f>
        <v/>
      </c>
      <c r="Z103" s="10" t="str">
        <f ca="1">IFERROR(RANK(order!Z103,order!Z$3:Z$554,0),"")</f>
        <v/>
      </c>
      <c r="AA103" s="10" t="str">
        <f ca="1">IFERROR(RANK(order!AA103,order!AA$3:AA$554,0),"")</f>
        <v/>
      </c>
      <c r="AB103" s="4">
        <f ca="1">IFERROR(RANK(order!AB103,order!AB$3:AB$554,0),"")</f>
        <v>2</v>
      </c>
      <c r="AC103" s="4" t="str">
        <f ca="1">IFERROR(RANK(order!AC103,order!AC$3:AC$554,0),"")</f>
        <v/>
      </c>
      <c r="AD103" s="4">
        <f ca="1">IFERROR(RANK(order!AD103,order!AD$3:AD$554,0),"")</f>
        <v>4</v>
      </c>
      <c r="AE103" s="10" t="str">
        <f ca="1">IFERROR(RANK(order!AE103,order!AE$3:AE$554,0),"")</f>
        <v/>
      </c>
      <c r="AF103" s="10" t="str">
        <f ca="1">IFERROR(RANK(order!AF103,order!AF$3:AF$554,0),"")</f>
        <v/>
      </c>
      <c r="AG103" s="10" t="str">
        <f ca="1">IFERROR(RANK(order!AG103,order!AG$3:AG$554,0),"")</f>
        <v/>
      </c>
      <c r="AH103" s="4" t="str">
        <f ca="1">IFERROR(RANK(order!AH103,order!AH$3:AH$554,0),"")</f>
        <v/>
      </c>
      <c r="AI103" s="4" t="str">
        <f ca="1">IFERROR(RANK(order!AI103,order!AI$3:AI$554,0),"")</f>
        <v/>
      </c>
      <c r="AJ103" s="4" t="str">
        <f ca="1">IFERROR(RANK(order!AJ103,order!AJ$3:AJ$554,0),"")</f>
        <v/>
      </c>
      <c r="AK103" s="10" t="str">
        <f ca="1">IFERROR(RANK(order!AK103,order!AK$3:AK$554,0),"")</f>
        <v/>
      </c>
      <c r="AL103" s="10" t="str">
        <f ca="1">IFERROR(RANK(order!AL103,order!AL$3:AL$554,0),"")</f>
        <v/>
      </c>
      <c r="AM103" s="10" t="str">
        <f ca="1">IFERROR(RANK(order!AM103,order!AM$3:AM$554,0),"")</f>
        <v/>
      </c>
      <c r="AN103" s="4" t="str">
        <f ca="1">IFERROR(RANK(order!AN103,order!AN$3:AN$554,0),"")</f>
        <v/>
      </c>
      <c r="AO103" s="4" t="str">
        <f ca="1">IFERROR(RANK(order!AO103,order!AO$3:AO$554,0),"")</f>
        <v/>
      </c>
      <c r="AP103" s="4" t="str">
        <f ca="1">IFERROR(RANK(order!AP103,order!AP$3:AP$554,0),"")</f>
        <v/>
      </c>
      <c r="AQ103" s="10" t="str">
        <f ca="1">IFERROR(RANK(order!AQ103,order!AQ$3:AQ$554,0),"")</f>
        <v/>
      </c>
      <c r="AR103" s="10" t="str">
        <f ca="1">IFERROR(RANK(order!AR103,order!AR$3:AR$554,0),"")</f>
        <v/>
      </c>
      <c r="AS103" s="10" t="str">
        <f ca="1">IFERROR(RANK(order!AS103,order!AS$3:AS$554,0),"")</f>
        <v/>
      </c>
      <c r="AT103" s="4" t="str">
        <f ca="1">IFERROR(RANK(order!AT103,order!AT$3:AT$554,0),"")</f>
        <v/>
      </c>
      <c r="AU103" s="4" t="str">
        <f ca="1">IFERROR(RANK(order!AU103,order!AU$3:AU$554,0),"")</f>
        <v/>
      </c>
      <c r="AV103" s="4" t="str">
        <f ca="1">IFERROR(RANK(order!AV103,order!AV$3:AV$554,0),"")</f>
        <v/>
      </c>
      <c r="AW103" s="10" t="str">
        <f ca="1">IFERROR(RANK(order!AW103,order!AW$3:AW$554,0),"")</f>
        <v/>
      </c>
      <c r="AX103" s="10" t="str">
        <f ca="1">IFERROR(RANK(order!AX103,order!AX$3:AX$554,0),"")</f>
        <v/>
      </c>
      <c r="AY103" s="10" t="str">
        <f ca="1">IFERROR(RANK(order!AY103,order!AY$3:AY$554,0),"")</f>
        <v/>
      </c>
      <c r="AZ103" s="4" t="str">
        <f ca="1">IFERROR(RANK(order!AZ103,order!AZ$3:AZ$554,0),"")</f>
        <v/>
      </c>
      <c r="BA103" s="4" t="str">
        <f ca="1">IFERROR(RANK(order!BA103,order!BA$3:BA$554,0),"")</f>
        <v/>
      </c>
      <c r="BB103" s="4" t="str">
        <f ca="1">IFERROR(RANK(order!BB103,order!BB$3:BB$554,0),"")</f>
        <v/>
      </c>
      <c r="BC103" s="10" t="str">
        <f ca="1">IFERROR(RANK(order!BC103,order!BC$3:BC$554,0),"")</f>
        <v/>
      </c>
      <c r="BD103" s="10" t="str">
        <f ca="1">IFERROR(RANK(order!BD103,order!BD$3:BD$554,0),"")</f>
        <v/>
      </c>
      <c r="BE103" s="10" t="str">
        <f ca="1">IFERROR(RANK(order!BE103,order!BE$3:BE$554,0),"")</f>
        <v/>
      </c>
      <c r="BF103" s="4" t="str">
        <f ca="1">IFERROR(RANK(order!BF103,order!BF$3:BF$554,0),"")</f>
        <v/>
      </c>
      <c r="BG103" s="4" t="str">
        <f ca="1">IFERROR(RANK(order!BG103,order!BG$3:BG$554,0),"")</f>
        <v/>
      </c>
      <c r="BH103" s="4" t="str">
        <f ca="1">IFERROR(RANK(order!BH103,order!BH$3:BH$554,0),"")</f>
        <v/>
      </c>
      <c r="BI103" s="10" t="str">
        <f ca="1">IFERROR(RANK(order!BI103,order!BI$3:BI$554,0),"")</f>
        <v/>
      </c>
      <c r="BJ103" s="10" t="str">
        <f ca="1">IFERROR(RANK(order!BJ103,order!BJ$3:BJ$554,0),"")</f>
        <v/>
      </c>
      <c r="BK103" s="10" t="str">
        <f ca="1">IFERROR(RANK(order!BK103,order!BK$3:BK$554,0),"")</f>
        <v/>
      </c>
      <c r="BL103" s="4" t="str">
        <f ca="1">IFERROR(RANK(order!BL103,order!BL$3:BL$554,0),"")</f>
        <v/>
      </c>
      <c r="BM103" s="4" t="str">
        <f ca="1">IFERROR(RANK(order!BM103,order!BM$3:BM$554,0),"")</f>
        <v/>
      </c>
      <c r="BN103" s="4" t="str">
        <f ca="1">IFERROR(RANK(order!BN103,order!BN$3:BN$554,0),"")</f>
        <v/>
      </c>
      <c r="BO103" s="10" t="str">
        <f ca="1">IFERROR(RANK(order!BO103,order!BO$3:BO$554,0),"")</f>
        <v/>
      </c>
      <c r="BP103" s="10" t="str">
        <f ca="1">IFERROR(RANK(order!BP103,order!BP$3:BP$554,0),"")</f>
        <v/>
      </c>
      <c r="BQ103" s="10" t="str">
        <f ca="1">IFERROR(RANK(order!BQ103,order!BQ$3:BQ$554,0),"")</f>
        <v/>
      </c>
      <c r="BR103" s="4" t="str">
        <f ca="1">IFERROR(RANK(order!BR103,order!BR$3:BR$554,0),"")</f>
        <v/>
      </c>
      <c r="BS103" s="4" t="str">
        <f ca="1">IFERROR(RANK(order!BS103,order!BS$3:BS$554,0),"")</f>
        <v/>
      </c>
      <c r="BT103" s="4" t="str">
        <f ca="1">IFERROR(RANK(order!BT103,order!BT$3:BT$554,0),"")</f>
        <v/>
      </c>
      <c r="BU103" s="95">
        <f t="shared" si="157"/>
        <v>101</v>
      </c>
      <c r="BV103" s="35" t="str">
        <f t="shared" si="158"/>
        <v>E1</v>
      </c>
      <c r="BW103" s="55">
        <f t="shared" ca="1" si="81"/>
        <v>43365</v>
      </c>
      <c r="BX103" s="56" t="str">
        <f t="shared" ca="1" si="82"/>
        <v>Leeds</v>
      </c>
      <c r="BY103" s="56" t="str">
        <f t="shared" ca="1" si="83"/>
        <v>Birmingham</v>
      </c>
      <c r="BZ103" s="57">
        <f t="shared" ca="1" si="84"/>
        <v>1</v>
      </c>
      <c r="CA103" s="57">
        <f t="shared" ca="1" si="85"/>
        <v>2</v>
      </c>
      <c r="CB103" s="58" t="str">
        <f t="shared" ca="1" si="86"/>
        <v>A</v>
      </c>
      <c r="CC103" s="57">
        <f t="shared" ca="1" si="87"/>
        <v>0</v>
      </c>
      <c r="CD103" s="57">
        <f t="shared" ca="1" si="88"/>
        <v>2</v>
      </c>
      <c r="CE103" s="58" t="str">
        <f t="shared" ca="1" si="89"/>
        <v>A</v>
      </c>
      <c r="CF103" s="59" t="str">
        <f t="shared" ca="1" si="90"/>
        <v>P Bankes</v>
      </c>
      <c r="CG103" s="57">
        <f t="shared" ca="1" si="91"/>
        <v>17</v>
      </c>
      <c r="CH103" s="57">
        <f t="shared" ca="1" si="92"/>
        <v>4</v>
      </c>
      <c r="CI103" s="57">
        <f t="shared" ca="1" si="93"/>
        <v>5</v>
      </c>
      <c r="CJ103" s="57">
        <f t="shared" ca="1" si="94"/>
        <v>3</v>
      </c>
      <c r="CK103" s="57">
        <f t="shared" ca="1" si="95"/>
        <v>13</v>
      </c>
      <c r="CL103" s="57">
        <f t="shared" ca="1" si="96"/>
        <v>21</v>
      </c>
      <c r="CM103" s="57">
        <f t="shared" ca="1" si="97"/>
        <v>7</v>
      </c>
      <c r="CN103" s="57">
        <f t="shared" ca="1" si="98"/>
        <v>4</v>
      </c>
      <c r="CO103" s="57">
        <f t="shared" ca="1" si="99"/>
        <v>2</v>
      </c>
      <c r="CP103" s="57">
        <f t="shared" ca="1" si="100"/>
        <v>4</v>
      </c>
      <c r="CQ103" s="57">
        <f t="shared" ca="1" si="101"/>
        <v>0</v>
      </c>
      <c r="CR103" s="57">
        <f t="shared" ca="1" si="102"/>
        <v>0</v>
      </c>
      <c r="CS103" s="60">
        <f t="shared" ca="1" si="103"/>
        <v>1.8</v>
      </c>
      <c r="CT103" s="60">
        <f t="shared" ca="1" si="104"/>
        <v>3.75</v>
      </c>
      <c r="CU103" s="60">
        <f t="shared" ca="1" si="105"/>
        <v>5</v>
      </c>
      <c r="CV103" s="60">
        <f t="shared" ca="1" si="106"/>
        <v>1.85</v>
      </c>
      <c r="CW103" s="60">
        <f t="shared" ca="1" si="107"/>
        <v>3.54</v>
      </c>
      <c r="CX103" s="60">
        <f t="shared" ca="1" si="108"/>
        <v>4.88</v>
      </c>
      <c r="CY103" s="60">
        <f t="shared" ca="1" si="109"/>
        <v>1.96</v>
      </c>
      <c r="CZ103" s="60">
        <f t="shared" ca="1" si="110"/>
        <v>1.83</v>
      </c>
      <c r="DA103" s="65">
        <f t="shared" ca="1" si="111"/>
        <v>3</v>
      </c>
      <c r="DB103" s="65">
        <f t="shared" ca="1" si="112"/>
        <v>2</v>
      </c>
      <c r="DC103" s="65">
        <f t="shared" ca="1" si="113"/>
        <v>1</v>
      </c>
      <c r="DD103" s="65">
        <f t="shared" ca="1" si="114"/>
        <v>1</v>
      </c>
      <c r="DE103" s="65">
        <f t="shared" ca="1" si="115"/>
        <v>0</v>
      </c>
      <c r="DF103" s="66" t="str">
        <f t="shared" ca="1" si="116"/>
        <v>H</v>
      </c>
      <c r="DG103" s="66" t="str">
        <f t="shared" ca="1" si="117"/>
        <v>A-A</v>
      </c>
      <c r="DH103" s="66" t="str">
        <f t="shared" ca="1" si="118"/>
        <v>A12</v>
      </c>
      <c r="DI103" s="66" t="str">
        <f t="shared" ca="1" si="119"/>
        <v>A02</v>
      </c>
      <c r="DJ103" s="66" t="str">
        <f t="shared" ca="1" si="120"/>
        <v>H10</v>
      </c>
      <c r="DK103" s="65" t="str">
        <f t="shared" ca="1" si="121"/>
        <v>Yes</v>
      </c>
      <c r="DL103" s="65">
        <f t="shared" ca="1" si="122"/>
        <v>0</v>
      </c>
      <c r="DM103" s="65">
        <f t="shared" ca="1" si="123"/>
        <v>0</v>
      </c>
      <c r="DN103" s="65">
        <f t="shared" ca="1" si="124"/>
        <v>0</v>
      </c>
      <c r="DO103" s="65">
        <f t="shared" ca="1" si="125"/>
        <v>0</v>
      </c>
      <c r="DP103" s="65">
        <f t="shared" ca="1" si="126"/>
        <v>0</v>
      </c>
      <c r="DQ103" s="65">
        <f t="shared" ca="1" si="127"/>
        <v>0</v>
      </c>
      <c r="DR103" s="69">
        <f t="shared" ca="1" si="128"/>
        <v>-1</v>
      </c>
      <c r="DS103" s="69">
        <f t="shared" ca="1" si="129"/>
        <v>-1</v>
      </c>
      <c r="DT103" s="69">
        <f t="shared" ca="1" si="130"/>
        <v>4</v>
      </c>
      <c r="DU103" s="69">
        <f t="shared" ca="1" si="131"/>
        <v>-1</v>
      </c>
      <c r="DV103" s="69">
        <f t="shared" ca="1" si="132"/>
        <v>-1</v>
      </c>
      <c r="DW103" s="69">
        <f t="shared" ca="1" si="133"/>
        <v>3.88</v>
      </c>
      <c r="DX103" s="69">
        <f t="shared" ca="1" si="134"/>
        <v>0.96</v>
      </c>
      <c r="DY103" s="69">
        <f t="shared" ca="1" si="135"/>
        <v>-1</v>
      </c>
      <c r="DZ103" s="72">
        <f t="shared" ca="1" si="136"/>
        <v>102.22222222222223</v>
      </c>
      <c r="EA103" s="72">
        <f t="shared" ca="1" si="137"/>
        <v>102.79444490336404</v>
      </c>
      <c r="EB103" s="72">
        <f t="shared" ca="1" si="138"/>
        <v>105.66521690643471</v>
      </c>
      <c r="EC103" s="65">
        <f t="shared" ca="1" si="139"/>
        <v>0</v>
      </c>
      <c r="ED103" s="65">
        <f t="shared" ca="1" si="140"/>
        <v>0</v>
      </c>
      <c r="EE103" s="65">
        <f t="shared" ca="1" si="141"/>
        <v>0</v>
      </c>
      <c r="EF103" s="65">
        <f t="shared" ca="1" si="142"/>
        <v>0</v>
      </c>
      <c r="EG103" s="65">
        <f t="shared" ca="1" si="143"/>
        <v>0</v>
      </c>
      <c r="EH103" s="65">
        <f t="shared" ca="1" si="144"/>
        <v>0</v>
      </c>
      <c r="EI103" s="429" t="str">
        <f t="shared" ca="1" si="145"/>
        <v>Yes</v>
      </c>
      <c r="EJ103" s="428" t="str">
        <f t="shared" ca="1" si="146"/>
        <v>F</v>
      </c>
      <c r="EK103" s="428" t="str">
        <f t="shared" ca="1" si="147"/>
        <v>Over</v>
      </c>
      <c r="EL103" s="65" t="str">
        <f t="shared" ca="1" si="148"/>
        <v>No</v>
      </c>
      <c r="EM103" s="65" t="str">
        <f t="shared" ca="1" si="149"/>
        <v>No</v>
      </c>
      <c r="EN103" s="65">
        <f t="shared" ca="1" si="150"/>
        <v>60</v>
      </c>
      <c r="EO103" s="433">
        <f t="shared" ca="1" si="151"/>
        <v>6</v>
      </c>
      <c r="EP103" s="433">
        <f t="shared" ca="1" si="152"/>
        <v>0</v>
      </c>
      <c r="EQ103" s="433">
        <f t="shared" ca="1" si="153"/>
        <v>11</v>
      </c>
      <c r="ER103" s="433">
        <f t="shared" ca="1" si="154"/>
        <v>21</v>
      </c>
      <c r="ES103" s="433">
        <f t="shared" ca="1" si="155"/>
        <v>8</v>
      </c>
      <c r="ET103" s="433">
        <f t="shared" ca="1" si="156"/>
        <v>34</v>
      </c>
      <c r="EU103" s="433">
        <f ca="1">IF(OR(CO103="",CQ103=""),"",Discipline!$P$3*CO103+Discipline!$X$3*CQ103)</f>
        <v>20</v>
      </c>
      <c r="EV103" s="433">
        <f ca="1">IF(OR(CP103="",CR103=""),"",Discipline!$P$3*CP103+Discipline!$X$3*CR103)</f>
        <v>40</v>
      </c>
    </row>
    <row r="104" spans="1:152" x14ac:dyDescent="0.25">
      <c r="A104" s="10" t="str">
        <f ca="1">IFERROR(RANK(order!A104,order!A$3:A$554,0),"")</f>
        <v/>
      </c>
      <c r="B104" s="10" t="str">
        <f ca="1">IFERROR(RANK(order!B104,order!B$3:B$554,0),"")</f>
        <v/>
      </c>
      <c r="C104" s="10" t="str">
        <f ca="1">IFERROR(RANK(order!C104,order!C$3:C$554,0),"")</f>
        <v/>
      </c>
      <c r="D104" s="4" t="str">
        <f ca="1">IFERROR(RANK(order!D104,order!D$3:D$554,0),"")</f>
        <v/>
      </c>
      <c r="E104" s="4" t="str">
        <f ca="1">IFERROR(RANK(order!E104,order!E$3:E$554,0),"")</f>
        <v/>
      </c>
      <c r="F104" s="4" t="str">
        <f ca="1">IFERROR(RANK(order!F104,order!F$3:F$554,0),"")</f>
        <v/>
      </c>
      <c r="G104" s="10" t="str">
        <f ca="1">IFERROR(RANK(order!G104,order!G$3:G$554,0),"")</f>
        <v/>
      </c>
      <c r="H104" s="10" t="str">
        <f ca="1">IFERROR(RANK(order!H104,order!H$3:H$554,0),"")</f>
        <v/>
      </c>
      <c r="I104" s="10" t="str">
        <f ca="1">IFERROR(RANK(order!I104,order!I$3:I$554,0),"")</f>
        <v/>
      </c>
      <c r="J104" s="4" t="str">
        <f ca="1">IFERROR(RANK(order!J104,order!J$3:J$554,0),"")</f>
        <v/>
      </c>
      <c r="K104" s="4" t="str">
        <f ca="1">IFERROR(RANK(order!K104,order!K$3:K$554,0),"")</f>
        <v/>
      </c>
      <c r="L104" s="4" t="str">
        <f ca="1">IFERROR(RANK(order!L104,order!L$3:L$554,0),"")</f>
        <v/>
      </c>
      <c r="M104" s="10" t="str">
        <f ca="1">IFERROR(RANK(order!M104,order!M$3:M$554,0),"")</f>
        <v/>
      </c>
      <c r="N104" s="10" t="str">
        <f ca="1">IFERROR(RANK(order!N104,order!N$3:N$554,0),"")</f>
        <v/>
      </c>
      <c r="O104" s="10" t="str">
        <f ca="1">IFERROR(RANK(order!O104,order!O$3:O$554,0),"")</f>
        <v/>
      </c>
      <c r="P104" s="4" t="str">
        <f ca="1">IFERROR(RANK(order!P104,order!P$3:P$554,0),"")</f>
        <v/>
      </c>
      <c r="Q104" s="4" t="str">
        <f ca="1">IFERROR(RANK(order!Q104,order!Q$3:Q$554,0),"")</f>
        <v/>
      </c>
      <c r="R104" s="4" t="str">
        <f ca="1">IFERROR(RANK(order!R104,order!R$3:R$554,0),"")</f>
        <v/>
      </c>
      <c r="S104" s="10" t="str">
        <f ca="1">IFERROR(RANK(order!S104,order!S$3:S$554,0),"")</f>
        <v/>
      </c>
      <c r="T104" s="10" t="str">
        <f ca="1">IFERROR(RANK(order!T104,order!T$3:T$554,0),"")</f>
        <v/>
      </c>
      <c r="U104" s="10" t="str">
        <f ca="1">IFERROR(RANK(order!U104,order!U$3:U$554,0),"")</f>
        <v/>
      </c>
      <c r="V104" s="4" t="str">
        <f ca="1">IFERROR(RANK(order!V104,order!V$3:V$554,0),"")</f>
        <v/>
      </c>
      <c r="W104" s="4" t="str">
        <f ca="1">IFERROR(RANK(order!W104,order!W$3:W$554,0),"")</f>
        <v/>
      </c>
      <c r="X104" s="4" t="str">
        <f ca="1">IFERROR(RANK(order!X104,order!X$3:X$554,0),"")</f>
        <v/>
      </c>
      <c r="Y104" s="10" t="str">
        <f ca="1">IFERROR(RANK(order!Y104,order!Y$3:Y$554,0),"")</f>
        <v/>
      </c>
      <c r="Z104" s="10" t="str">
        <f ca="1">IFERROR(RANK(order!Z104,order!Z$3:Z$554,0),"")</f>
        <v/>
      </c>
      <c r="AA104" s="10" t="str">
        <f ca="1">IFERROR(RANK(order!AA104,order!AA$3:AA$554,0),"")</f>
        <v/>
      </c>
      <c r="AB104" s="4" t="str">
        <f ca="1">IFERROR(RANK(order!AB104,order!AB$3:AB$554,0),"")</f>
        <v/>
      </c>
      <c r="AC104" s="4" t="str">
        <f ca="1">IFERROR(RANK(order!AC104,order!AC$3:AC$554,0),"")</f>
        <v/>
      </c>
      <c r="AD104" s="4" t="str">
        <f ca="1">IFERROR(RANK(order!AD104,order!AD$3:AD$554,0),"")</f>
        <v/>
      </c>
      <c r="AE104" s="10">
        <f ca="1">IFERROR(RANK(order!AE104,order!AE$3:AE$554,0),"")</f>
        <v>2</v>
      </c>
      <c r="AF104" s="10" t="str">
        <f ca="1">IFERROR(RANK(order!AF104,order!AF$3:AF$554,0),"")</f>
        <v/>
      </c>
      <c r="AG104" s="10">
        <f ca="1">IFERROR(RANK(order!AG104,order!AG$3:AG$554,0),"")</f>
        <v>4</v>
      </c>
      <c r="AH104" s="4" t="str">
        <f ca="1">IFERROR(RANK(order!AH104,order!AH$3:AH$554,0),"")</f>
        <v/>
      </c>
      <c r="AI104" s="4" t="str">
        <f ca="1">IFERROR(RANK(order!AI104,order!AI$3:AI$554,0),"")</f>
        <v/>
      </c>
      <c r="AJ104" s="4" t="str">
        <f ca="1">IFERROR(RANK(order!AJ104,order!AJ$3:AJ$554,0),"")</f>
        <v/>
      </c>
      <c r="AK104" s="10" t="str">
        <f ca="1">IFERROR(RANK(order!AK104,order!AK$3:AK$554,0),"")</f>
        <v/>
      </c>
      <c r="AL104" s="10" t="str">
        <f ca="1">IFERROR(RANK(order!AL104,order!AL$3:AL$554,0),"")</f>
        <v/>
      </c>
      <c r="AM104" s="10" t="str">
        <f ca="1">IFERROR(RANK(order!AM104,order!AM$3:AM$554,0),"")</f>
        <v/>
      </c>
      <c r="AN104" s="4" t="str">
        <f ca="1">IFERROR(RANK(order!AN104,order!AN$3:AN$554,0),"")</f>
        <v/>
      </c>
      <c r="AO104" s="4" t="str">
        <f ca="1">IFERROR(RANK(order!AO104,order!AO$3:AO$554,0),"")</f>
        <v/>
      </c>
      <c r="AP104" s="4" t="str">
        <f ca="1">IFERROR(RANK(order!AP104,order!AP$3:AP$554,0),"")</f>
        <v/>
      </c>
      <c r="AQ104" s="10" t="str">
        <f ca="1">IFERROR(RANK(order!AQ104,order!AQ$3:AQ$554,0),"")</f>
        <v/>
      </c>
      <c r="AR104" s="10" t="str">
        <f ca="1">IFERROR(RANK(order!AR104,order!AR$3:AR$554,0),"")</f>
        <v/>
      </c>
      <c r="AS104" s="10" t="str">
        <f ca="1">IFERROR(RANK(order!AS104,order!AS$3:AS$554,0),"")</f>
        <v/>
      </c>
      <c r="AT104" s="4" t="str">
        <f ca="1">IFERROR(RANK(order!AT104,order!AT$3:AT$554,0),"")</f>
        <v/>
      </c>
      <c r="AU104" s="4" t="str">
        <f ca="1">IFERROR(RANK(order!AU104,order!AU$3:AU$554,0),"")</f>
        <v/>
      </c>
      <c r="AV104" s="4" t="str">
        <f ca="1">IFERROR(RANK(order!AV104,order!AV$3:AV$554,0),"")</f>
        <v/>
      </c>
      <c r="AW104" s="10" t="str">
        <f ca="1">IFERROR(RANK(order!AW104,order!AW$3:AW$554,0),"")</f>
        <v/>
      </c>
      <c r="AX104" s="10" t="str">
        <f ca="1">IFERROR(RANK(order!AX104,order!AX$3:AX$554,0),"")</f>
        <v/>
      </c>
      <c r="AY104" s="10" t="str">
        <f ca="1">IFERROR(RANK(order!AY104,order!AY$3:AY$554,0),"")</f>
        <v/>
      </c>
      <c r="AZ104" s="4" t="str">
        <f ca="1">IFERROR(RANK(order!AZ104,order!AZ$3:AZ$554,0),"")</f>
        <v/>
      </c>
      <c r="BA104" s="4" t="str">
        <f ca="1">IFERROR(RANK(order!BA104,order!BA$3:BA$554,0),"")</f>
        <v/>
      </c>
      <c r="BB104" s="4" t="str">
        <f ca="1">IFERROR(RANK(order!BB104,order!BB$3:BB$554,0),"")</f>
        <v/>
      </c>
      <c r="BC104" s="10" t="str">
        <f ca="1">IFERROR(RANK(order!BC104,order!BC$3:BC$554,0),"")</f>
        <v/>
      </c>
      <c r="BD104" s="10" t="str">
        <f ca="1">IFERROR(RANK(order!BD104,order!BD$3:BD$554,0),"")</f>
        <v/>
      </c>
      <c r="BE104" s="10" t="str">
        <f ca="1">IFERROR(RANK(order!BE104,order!BE$3:BE$554,0),"")</f>
        <v/>
      </c>
      <c r="BF104" s="4" t="str">
        <f ca="1">IFERROR(RANK(order!BF104,order!BF$3:BF$554,0),"")</f>
        <v/>
      </c>
      <c r="BG104" s="4" t="str">
        <f ca="1">IFERROR(RANK(order!BG104,order!BG$3:BG$554,0),"")</f>
        <v/>
      </c>
      <c r="BH104" s="4" t="str">
        <f ca="1">IFERROR(RANK(order!BH104,order!BH$3:BH$554,0),"")</f>
        <v/>
      </c>
      <c r="BI104" s="10" t="str">
        <f ca="1">IFERROR(RANK(order!BI104,order!BI$3:BI$554,0),"")</f>
        <v/>
      </c>
      <c r="BJ104" s="10" t="str">
        <f ca="1">IFERROR(RANK(order!BJ104,order!BJ$3:BJ$554,0),"")</f>
        <v/>
      </c>
      <c r="BK104" s="10" t="str">
        <f ca="1">IFERROR(RANK(order!BK104,order!BK$3:BK$554,0),"")</f>
        <v/>
      </c>
      <c r="BL104" s="4" t="str">
        <f ca="1">IFERROR(RANK(order!BL104,order!BL$3:BL$554,0),"")</f>
        <v/>
      </c>
      <c r="BM104" s="4">
        <f ca="1">IFERROR(RANK(order!BM104,order!BM$3:BM$554,0),"")</f>
        <v>2</v>
      </c>
      <c r="BN104" s="4">
        <f ca="1">IFERROR(RANK(order!BN104,order!BN$3:BN$554,0),"")</f>
        <v>4</v>
      </c>
      <c r="BO104" s="10" t="str">
        <f ca="1">IFERROR(RANK(order!BO104,order!BO$3:BO$554,0),"")</f>
        <v/>
      </c>
      <c r="BP104" s="10" t="str">
        <f ca="1">IFERROR(RANK(order!BP104,order!BP$3:BP$554,0),"")</f>
        <v/>
      </c>
      <c r="BQ104" s="10" t="str">
        <f ca="1">IFERROR(RANK(order!BQ104,order!BQ$3:BQ$554,0),"")</f>
        <v/>
      </c>
      <c r="BR104" s="4" t="str">
        <f ca="1">IFERROR(RANK(order!BR104,order!BR$3:BR$554,0),"")</f>
        <v/>
      </c>
      <c r="BS104" s="4" t="str">
        <f ca="1">IFERROR(RANK(order!BS104,order!BS$3:BS$554,0),"")</f>
        <v/>
      </c>
      <c r="BT104" s="4" t="str">
        <f ca="1">IFERROR(RANK(order!BT104,order!BT$3:BT$554,0),"")</f>
        <v/>
      </c>
      <c r="BU104" s="95">
        <f t="shared" si="157"/>
        <v>102</v>
      </c>
      <c r="BV104" s="35" t="str">
        <f t="shared" si="158"/>
        <v>E1</v>
      </c>
      <c r="BW104" s="55">
        <f t="shared" ca="1" si="81"/>
        <v>43365</v>
      </c>
      <c r="BX104" s="56" t="str">
        <f t="shared" ca="1" si="82"/>
        <v>Middlesbrough</v>
      </c>
      <c r="BY104" s="56" t="str">
        <f t="shared" ca="1" si="83"/>
        <v>Swansea</v>
      </c>
      <c r="BZ104" s="57">
        <f t="shared" ca="1" si="84"/>
        <v>0</v>
      </c>
      <c r="CA104" s="57">
        <f t="shared" ca="1" si="85"/>
        <v>0</v>
      </c>
      <c r="CB104" s="58" t="str">
        <f t="shared" ca="1" si="86"/>
        <v>D</v>
      </c>
      <c r="CC104" s="57">
        <f t="shared" ca="1" si="87"/>
        <v>0</v>
      </c>
      <c r="CD104" s="57">
        <f t="shared" ca="1" si="88"/>
        <v>0</v>
      </c>
      <c r="CE104" s="58" t="str">
        <f t="shared" ca="1" si="89"/>
        <v>D</v>
      </c>
      <c r="CF104" s="59" t="str">
        <f t="shared" ca="1" si="90"/>
        <v>S Hooper</v>
      </c>
      <c r="CG104" s="57">
        <f t="shared" ca="1" si="91"/>
        <v>16</v>
      </c>
      <c r="CH104" s="57">
        <f t="shared" ca="1" si="92"/>
        <v>5</v>
      </c>
      <c r="CI104" s="57">
        <f t="shared" ca="1" si="93"/>
        <v>5</v>
      </c>
      <c r="CJ104" s="57">
        <f t="shared" ca="1" si="94"/>
        <v>2</v>
      </c>
      <c r="CK104" s="57">
        <f t="shared" ca="1" si="95"/>
        <v>13</v>
      </c>
      <c r="CL104" s="57">
        <f t="shared" ca="1" si="96"/>
        <v>11</v>
      </c>
      <c r="CM104" s="57">
        <f t="shared" ca="1" si="97"/>
        <v>10</v>
      </c>
      <c r="CN104" s="57">
        <f t="shared" ca="1" si="98"/>
        <v>3</v>
      </c>
      <c r="CO104" s="57">
        <f t="shared" ca="1" si="99"/>
        <v>3</v>
      </c>
      <c r="CP104" s="57">
        <f t="shared" ca="1" si="100"/>
        <v>0</v>
      </c>
      <c r="CQ104" s="57">
        <f t="shared" ca="1" si="101"/>
        <v>0</v>
      </c>
      <c r="CR104" s="57">
        <f t="shared" ca="1" si="102"/>
        <v>0</v>
      </c>
      <c r="CS104" s="60">
        <f t="shared" ca="1" si="103"/>
        <v>1.7</v>
      </c>
      <c r="CT104" s="60">
        <f t="shared" ca="1" si="104"/>
        <v>3.8</v>
      </c>
      <c r="CU104" s="60">
        <f t="shared" ca="1" si="105"/>
        <v>5.75</v>
      </c>
      <c r="CV104" s="60">
        <f t="shared" ca="1" si="106"/>
        <v>1.67</v>
      </c>
      <c r="CW104" s="60">
        <f t="shared" ca="1" si="107"/>
        <v>3.93</v>
      </c>
      <c r="CX104" s="60">
        <f t="shared" ca="1" si="108"/>
        <v>5.68</v>
      </c>
      <c r="CY104" s="60">
        <f t="shared" ca="1" si="109"/>
        <v>2.23</v>
      </c>
      <c r="CZ104" s="60">
        <f t="shared" ca="1" si="110"/>
        <v>1.63</v>
      </c>
      <c r="DA104" s="65">
        <f t="shared" ca="1" si="111"/>
        <v>0</v>
      </c>
      <c r="DB104" s="65">
        <f t="shared" ca="1" si="112"/>
        <v>0</v>
      </c>
      <c r="DC104" s="65">
        <f t="shared" ca="1" si="113"/>
        <v>0</v>
      </c>
      <c r="DD104" s="65">
        <f t="shared" ca="1" si="114"/>
        <v>0</v>
      </c>
      <c r="DE104" s="65">
        <f t="shared" ca="1" si="115"/>
        <v>0</v>
      </c>
      <c r="DF104" s="66" t="str">
        <f t="shared" ca="1" si="116"/>
        <v>D</v>
      </c>
      <c r="DG104" s="66" t="str">
        <f t="shared" ca="1" si="117"/>
        <v>D-D</v>
      </c>
      <c r="DH104" s="66" t="str">
        <f t="shared" ca="1" si="118"/>
        <v>D00</v>
      </c>
      <c r="DI104" s="66" t="str">
        <f t="shared" ca="1" si="119"/>
        <v>D00</v>
      </c>
      <c r="DJ104" s="66" t="str">
        <f t="shared" ca="1" si="120"/>
        <v>D00</v>
      </c>
      <c r="DK104" s="65" t="str">
        <f t="shared" ca="1" si="121"/>
        <v>No</v>
      </c>
      <c r="DL104" s="65">
        <f t="shared" ca="1" si="122"/>
        <v>0</v>
      </c>
      <c r="DM104" s="65">
        <f t="shared" ca="1" si="123"/>
        <v>0</v>
      </c>
      <c r="DN104" s="65">
        <f t="shared" ca="1" si="124"/>
        <v>0</v>
      </c>
      <c r="DO104" s="65">
        <f t="shared" ca="1" si="125"/>
        <v>0</v>
      </c>
      <c r="DP104" s="65">
        <f t="shared" ca="1" si="126"/>
        <v>0</v>
      </c>
      <c r="DQ104" s="65">
        <f t="shared" ca="1" si="127"/>
        <v>0</v>
      </c>
      <c r="DR104" s="69">
        <f t="shared" ca="1" si="128"/>
        <v>-1</v>
      </c>
      <c r="DS104" s="69">
        <f t="shared" ca="1" si="129"/>
        <v>2.8</v>
      </c>
      <c r="DT104" s="69">
        <f t="shared" ca="1" si="130"/>
        <v>-1</v>
      </c>
      <c r="DU104" s="69">
        <f t="shared" ca="1" si="131"/>
        <v>-1</v>
      </c>
      <c r="DV104" s="69">
        <f t="shared" ca="1" si="132"/>
        <v>2.93</v>
      </c>
      <c r="DW104" s="69">
        <f t="shared" ca="1" si="133"/>
        <v>-1</v>
      </c>
      <c r="DX104" s="69">
        <f t="shared" ca="1" si="134"/>
        <v>-1</v>
      </c>
      <c r="DY104" s="69">
        <f t="shared" ca="1" si="135"/>
        <v>0.62999999999999989</v>
      </c>
      <c r="DZ104" s="72">
        <f t="shared" ca="1" si="136"/>
        <v>102.53062323327501</v>
      </c>
      <c r="EA104" s="72">
        <f t="shared" ca="1" si="137"/>
        <v>102.93116594464013</v>
      </c>
      <c r="EB104" s="72">
        <f t="shared" ca="1" si="138"/>
        <v>106.192742578888</v>
      </c>
      <c r="EC104" s="65">
        <f t="shared" ca="1" si="139"/>
        <v>1</v>
      </c>
      <c r="ED104" s="65">
        <f t="shared" ca="1" si="140"/>
        <v>1</v>
      </c>
      <c r="EE104" s="65">
        <f t="shared" ca="1" si="141"/>
        <v>0</v>
      </c>
      <c r="EF104" s="65">
        <f t="shared" ca="1" si="142"/>
        <v>0</v>
      </c>
      <c r="EG104" s="65">
        <f t="shared" ca="1" si="143"/>
        <v>1</v>
      </c>
      <c r="EH104" s="65">
        <f t="shared" ca="1" si="144"/>
        <v>1</v>
      </c>
      <c r="EI104" s="429" t="str">
        <f t="shared" ca="1" si="145"/>
        <v>Yes</v>
      </c>
      <c r="EJ104" s="428" t="str">
        <f t="shared" ca="1" si="146"/>
        <v>E</v>
      </c>
      <c r="EK104" s="428" t="str">
        <f t="shared" ca="1" si="147"/>
        <v>Under</v>
      </c>
      <c r="EL104" s="65" t="str">
        <f t="shared" ca="1" si="148"/>
        <v>No</v>
      </c>
      <c r="EM104" s="65" t="str">
        <f t="shared" ca="1" si="149"/>
        <v>No</v>
      </c>
      <c r="EN104" s="65">
        <f t="shared" ca="1" si="150"/>
        <v>30</v>
      </c>
      <c r="EO104" s="433">
        <f t="shared" ca="1" si="151"/>
        <v>3</v>
      </c>
      <c r="EP104" s="433">
        <f t="shared" ca="1" si="152"/>
        <v>0</v>
      </c>
      <c r="EQ104" s="433">
        <f t="shared" ca="1" si="153"/>
        <v>13</v>
      </c>
      <c r="ER104" s="433">
        <f t="shared" ca="1" si="154"/>
        <v>21</v>
      </c>
      <c r="ES104" s="433">
        <f t="shared" ca="1" si="155"/>
        <v>7</v>
      </c>
      <c r="ET104" s="433">
        <f t="shared" ca="1" si="156"/>
        <v>24</v>
      </c>
      <c r="EU104" s="433">
        <f ca="1">IF(OR(CO104="",CQ104=""),"",Discipline!$P$3*CO104+Discipline!$X$3*CQ104)</f>
        <v>30</v>
      </c>
      <c r="EV104" s="433">
        <f ca="1">IF(OR(CP104="",CR104=""),"",Discipline!$P$3*CP104+Discipline!$X$3*CR104)</f>
        <v>0</v>
      </c>
    </row>
    <row r="105" spans="1:152" x14ac:dyDescent="0.25">
      <c r="A105" s="10" t="str">
        <f ca="1">IFERROR(RANK(order!A105,order!A$3:A$554,0),"")</f>
        <v/>
      </c>
      <c r="B105" s="10" t="str">
        <f ca="1">IFERROR(RANK(order!B105,order!B$3:B$554,0),"")</f>
        <v/>
      </c>
      <c r="C105" s="10" t="str">
        <f ca="1">IFERROR(RANK(order!C105,order!C$3:C$554,0),"")</f>
        <v/>
      </c>
      <c r="D105" s="4" t="str">
        <f ca="1">IFERROR(RANK(order!D105,order!D$3:D$554,0),"")</f>
        <v/>
      </c>
      <c r="E105" s="4" t="str">
        <f ca="1">IFERROR(RANK(order!E105,order!E$3:E$554,0),"")</f>
        <v/>
      </c>
      <c r="F105" s="4" t="str">
        <f ca="1">IFERROR(RANK(order!F105,order!F$3:F$554,0),"")</f>
        <v/>
      </c>
      <c r="G105" s="10" t="str">
        <f ca="1">IFERROR(RANK(order!G105,order!G$3:G$554,0),"")</f>
        <v/>
      </c>
      <c r="H105" s="10" t="str">
        <f ca="1">IFERROR(RANK(order!H105,order!H$3:H$554,0),"")</f>
        <v/>
      </c>
      <c r="I105" s="10" t="str">
        <f ca="1">IFERROR(RANK(order!I105,order!I$3:I$554,0),"")</f>
        <v/>
      </c>
      <c r="J105" s="4" t="str">
        <f ca="1">IFERROR(RANK(order!J105,order!J$3:J$554,0),"")</f>
        <v/>
      </c>
      <c r="K105" s="4" t="str">
        <f ca="1">IFERROR(RANK(order!K105,order!K$3:K$554,0),"")</f>
        <v/>
      </c>
      <c r="L105" s="4" t="str">
        <f ca="1">IFERROR(RANK(order!L105,order!L$3:L$554,0),"")</f>
        <v/>
      </c>
      <c r="M105" s="10" t="str">
        <f ca="1">IFERROR(RANK(order!M105,order!M$3:M$554,0),"")</f>
        <v/>
      </c>
      <c r="N105" s="10" t="str">
        <f ca="1">IFERROR(RANK(order!N105,order!N$3:N$554,0),"")</f>
        <v/>
      </c>
      <c r="O105" s="10" t="str">
        <f ca="1">IFERROR(RANK(order!O105,order!O$3:O$554,0),"")</f>
        <v/>
      </c>
      <c r="P105" s="4" t="str">
        <f ca="1">IFERROR(RANK(order!P105,order!P$3:P$554,0),"")</f>
        <v/>
      </c>
      <c r="Q105" s="4" t="str">
        <f ca="1">IFERROR(RANK(order!Q105,order!Q$3:Q$554,0),"")</f>
        <v/>
      </c>
      <c r="R105" s="4" t="str">
        <f ca="1">IFERROR(RANK(order!R105,order!R$3:R$554,0),"")</f>
        <v/>
      </c>
      <c r="S105" s="10" t="str">
        <f ca="1">IFERROR(RANK(order!S105,order!S$3:S$554,0),"")</f>
        <v/>
      </c>
      <c r="T105" s="10" t="str">
        <f ca="1">IFERROR(RANK(order!T105,order!T$3:T$554,0),"")</f>
        <v/>
      </c>
      <c r="U105" s="10" t="str">
        <f ca="1">IFERROR(RANK(order!U105,order!U$3:U$554,0),"")</f>
        <v/>
      </c>
      <c r="V105" s="4" t="str">
        <f ca="1">IFERROR(RANK(order!V105,order!V$3:V$554,0),"")</f>
        <v/>
      </c>
      <c r="W105" s="4" t="str">
        <f ca="1">IFERROR(RANK(order!W105,order!W$3:W$554,0),"")</f>
        <v/>
      </c>
      <c r="X105" s="4" t="str">
        <f ca="1">IFERROR(RANK(order!X105,order!X$3:X$554,0),"")</f>
        <v/>
      </c>
      <c r="Y105" s="10" t="str">
        <f ca="1">IFERROR(RANK(order!Y105,order!Y$3:Y$554,0),"")</f>
        <v/>
      </c>
      <c r="Z105" s="10" t="str">
        <f ca="1">IFERROR(RANK(order!Z105,order!Z$3:Z$554,0),"")</f>
        <v/>
      </c>
      <c r="AA105" s="10" t="str">
        <f ca="1">IFERROR(RANK(order!AA105,order!AA$3:AA$554,0),"")</f>
        <v/>
      </c>
      <c r="AB105" s="4" t="str">
        <f ca="1">IFERROR(RANK(order!AB105,order!AB$3:AB$554,0),"")</f>
        <v/>
      </c>
      <c r="AC105" s="4" t="str">
        <f ca="1">IFERROR(RANK(order!AC105,order!AC$3:AC$554,0),"")</f>
        <v/>
      </c>
      <c r="AD105" s="4" t="str">
        <f ca="1">IFERROR(RANK(order!AD105,order!AD$3:AD$554,0),"")</f>
        <v/>
      </c>
      <c r="AE105" s="10" t="str">
        <f ca="1">IFERROR(RANK(order!AE105,order!AE$3:AE$554,0),"")</f>
        <v/>
      </c>
      <c r="AF105" s="10" t="str">
        <f ca="1">IFERROR(RANK(order!AF105,order!AF$3:AF$554,0),"")</f>
        <v/>
      </c>
      <c r="AG105" s="10" t="str">
        <f ca="1">IFERROR(RANK(order!AG105,order!AG$3:AG$554,0),"")</f>
        <v/>
      </c>
      <c r="AH105" s="4" t="str">
        <f ca="1">IFERROR(RANK(order!AH105,order!AH$3:AH$554,0),"")</f>
        <v/>
      </c>
      <c r="AI105" s="4" t="str">
        <f ca="1">IFERROR(RANK(order!AI105,order!AI$3:AI$554,0),"")</f>
        <v/>
      </c>
      <c r="AJ105" s="4" t="str">
        <f ca="1">IFERROR(RANK(order!AJ105,order!AJ$3:AJ$554,0),"")</f>
        <v/>
      </c>
      <c r="AK105" s="10" t="str">
        <f ca="1">IFERROR(RANK(order!AK105,order!AK$3:AK$554,0),"")</f>
        <v/>
      </c>
      <c r="AL105" s="10" t="str">
        <f ca="1">IFERROR(RANK(order!AL105,order!AL$3:AL$554,0),"")</f>
        <v/>
      </c>
      <c r="AM105" s="10" t="str">
        <f ca="1">IFERROR(RANK(order!AM105,order!AM$3:AM$554,0),"")</f>
        <v/>
      </c>
      <c r="AN105" s="4">
        <f ca="1">IFERROR(RANK(order!AN105,order!AN$3:AN$554,0),"")</f>
        <v>2</v>
      </c>
      <c r="AO105" s="4" t="str">
        <f ca="1">IFERROR(RANK(order!AO105,order!AO$3:AO$554,0),"")</f>
        <v/>
      </c>
      <c r="AP105" s="4">
        <f ca="1">IFERROR(RANK(order!AP105,order!AP$3:AP$554,0),"")</f>
        <v>4</v>
      </c>
      <c r="AQ105" s="10" t="str">
        <f ca="1">IFERROR(RANK(order!AQ105,order!AQ$3:AQ$554,0),"")</f>
        <v/>
      </c>
      <c r="AR105" s="10" t="str">
        <f ca="1">IFERROR(RANK(order!AR105,order!AR$3:AR$554,0),"")</f>
        <v/>
      </c>
      <c r="AS105" s="10" t="str">
        <f ca="1">IFERROR(RANK(order!AS105,order!AS$3:AS$554,0),"")</f>
        <v/>
      </c>
      <c r="AT105" s="4" t="str">
        <f ca="1">IFERROR(RANK(order!AT105,order!AT$3:AT$554,0),"")</f>
        <v/>
      </c>
      <c r="AU105" s="4" t="str">
        <f ca="1">IFERROR(RANK(order!AU105,order!AU$3:AU$554,0),"")</f>
        <v/>
      </c>
      <c r="AV105" s="4" t="str">
        <f ca="1">IFERROR(RANK(order!AV105,order!AV$3:AV$554,0),"")</f>
        <v/>
      </c>
      <c r="AW105" s="10" t="str">
        <f ca="1">IFERROR(RANK(order!AW105,order!AW$3:AW$554,0),"")</f>
        <v/>
      </c>
      <c r="AX105" s="10" t="str">
        <f ca="1">IFERROR(RANK(order!AX105,order!AX$3:AX$554,0),"")</f>
        <v/>
      </c>
      <c r="AY105" s="10" t="str">
        <f ca="1">IFERROR(RANK(order!AY105,order!AY$3:AY$554,0),"")</f>
        <v/>
      </c>
      <c r="AZ105" s="4" t="str">
        <f ca="1">IFERROR(RANK(order!AZ105,order!AZ$3:AZ$554,0),"")</f>
        <v/>
      </c>
      <c r="BA105" s="4">
        <f ca="1">IFERROR(RANK(order!BA105,order!BA$3:BA$554,0),"")</f>
        <v>2</v>
      </c>
      <c r="BB105" s="4">
        <f ca="1">IFERROR(RANK(order!BB105,order!BB$3:BB$554,0),"")</f>
        <v>4</v>
      </c>
      <c r="BC105" s="10" t="str">
        <f ca="1">IFERROR(RANK(order!BC105,order!BC$3:BC$554,0),"")</f>
        <v/>
      </c>
      <c r="BD105" s="10" t="str">
        <f ca="1">IFERROR(RANK(order!BD105,order!BD$3:BD$554,0),"")</f>
        <v/>
      </c>
      <c r="BE105" s="10" t="str">
        <f ca="1">IFERROR(RANK(order!BE105,order!BE$3:BE$554,0),"")</f>
        <v/>
      </c>
      <c r="BF105" s="4" t="str">
        <f ca="1">IFERROR(RANK(order!BF105,order!BF$3:BF$554,0),"")</f>
        <v/>
      </c>
      <c r="BG105" s="4" t="str">
        <f ca="1">IFERROR(RANK(order!BG105,order!BG$3:BG$554,0),"")</f>
        <v/>
      </c>
      <c r="BH105" s="4" t="str">
        <f ca="1">IFERROR(RANK(order!BH105,order!BH$3:BH$554,0),"")</f>
        <v/>
      </c>
      <c r="BI105" s="10" t="str">
        <f ca="1">IFERROR(RANK(order!BI105,order!BI$3:BI$554,0),"")</f>
        <v/>
      </c>
      <c r="BJ105" s="10" t="str">
        <f ca="1">IFERROR(RANK(order!BJ105,order!BJ$3:BJ$554,0),"")</f>
        <v/>
      </c>
      <c r="BK105" s="10" t="str">
        <f ca="1">IFERROR(RANK(order!BK105,order!BK$3:BK$554,0),"")</f>
        <v/>
      </c>
      <c r="BL105" s="4" t="str">
        <f ca="1">IFERROR(RANK(order!BL105,order!BL$3:BL$554,0),"")</f>
        <v/>
      </c>
      <c r="BM105" s="4" t="str">
        <f ca="1">IFERROR(RANK(order!BM105,order!BM$3:BM$554,0),"")</f>
        <v/>
      </c>
      <c r="BN105" s="4" t="str">
        <f ca="1">IFERROR(RANK(order!BN105,order!BN$3:BN$554,0),"")</f>
        <v/>
      </c>
      <c r="BO105" s="10" t="str">
        <f ca="1">IFERROR(RANK(order!BO105,order!BO$3:BO$554,0),"")</f>
        <v/>
      </c>
      <c r="BP105" s="10" t="str">
        <f ca="1">IFERROR(RANK(order!BP105,order!BP$3:BP$554,0),"")</f>
        <v/>
      </c>
      <c r="BQ105" s="10" t="str">
        <f ca="1">IFERROR(RANK(order!BQ105,order!BQ$3:BQ$554,0),"")</f>
        <v/>
      </c>
      <c r="BR105" s="4" t="str">
        <f ca="1">IFERROR(RANK(order!BR105,order!BR$3:BR$554,0),"")</f>
        <v/>
      </c>
      <c r="BS105" s="4" t="str">
        <f ca="1">IFERROR(RANK(order!BS105,order!BS$3:BS$554,0),"")</f>
        <v/>
      </c>
      <c r="BT105" s="4" t="str">
        <f ca="1">IFERROR(RANK(order!BT105,order!BT$3:BT$554,0),"")</f>
        <v/>
      </c>
      <c r="BU105" s="95">
        <f t="shared" si="157"/>
        <v>103</v>
      </c>
      <c r="BV105" s="35" t="str">
        <f t="shared" si="158"/>
        <v>E1</v>
      </c>
      <c r="BW105" s="55">
        <f t="shared" ca="1" si="81"/>
        <v>43365</v>
      </c>
      <c r="BX105" s="56" t="str">
        <f t="shared" ca="1" si="82"/>
        <v>Nott'm Forest</v>
      </c>
      <c r="BY105" s="56" t="str">
        <f t="shared" ca="1" si="83"/>
        <v>Rotherham</v>
      </c>
      <c r="BZ105" s="57">
        <f t="shared" ca="1" si="84"/>
        <v>1</v>
      </c>
      <c r="CA105" s="57">
        <f t="shared" ca="1" si="85"/>
        <v>0</v>
      </c>
      <c r="CB105" s="58" t="str">
        <f t="shared" ca="1" si="86"/>
        <v>H</v>
      </c>
      <c r="CC105" s="57">
        <f t="shared" ca="1" si="87"/>
        <v>0</v>
      </c>
      <c r="CD105" s="57">
        <f t="shared" ca="1" si="88"/>
        <v>0</v>
      </c>
      <c r="CE105" s="58" t="str">
        <f t="shared" ca="1" si="89"/>
        <v>D</v>
      </c>
      <c r="CF105" s="59" t="str">
        <f t="shared" ca="1" si="90"/>
        <v>R Jones</v>
      </c>
      <c r="CG105" s="57">
        <f t="shared" ca="1" si="91"/>
        <v>9</v>
      </c>
      <c r="CH105" s="57">
        <f t="shared" ca="1" si="92"/>
        <v>4</v>
      </c>
      <c r="CI105" s="57">
        <f t="shared" ca="1" si="93"/>
        <v>2</v>
      </c>
      <c r="CJ105" s="57">
        <f t="shared" ca="1" si="94"/>
        <v>1</v>
      </c>
      <c r="CK105" s="57">
        <f t="shared" ca="1" si="95"/>
        <v>11</v>
      </c>
      <c r="CL105" s="57">
        <f t="shared" ca="1" si="96"/>
        <v>20</v>
      </c>
      <c r="CM105" s="57">
        <f t="shared" ca="1" si="97"/>
        <v>4</v>
      </c>
      <c r="CN105" s="57">
        <f t="shared" ca="1" si="98"/>
        <v>4</v>
      </c>
      <c r="CO105" s="57">
        <f t="shared" ca="1" si="99"/>
        <v>1</v>
      </c>
      <c r="CP105" s="57">
        <f t="shared" ca="1" si="100"/>
        <v>3</v>
      </c>
      <c r="CQ105" s="57">
        <f t="shared" ca="1" si="101"/>
        <v>0</v>
      </c>
      <c r="CR105" s="57">
        <f t="shared" ca="1" si="102"/>
        <v>0</v>
      </c>
      <c r="CS105" s="60">
        <f t="shared" ca="1" si="103"/>
        <v>1.64</v>
      </c>
      <c r="CT105" s="60">
        <f t="shared" ca="1" si="104"/>
        <v>4</v>
      </c>
      <c r="CU105" s="60">
        <f t="shared" ca="1" si="105"/>
        <v>6</v>
      </c>
      <c r="CV105" s="60">
        <f t="shared" ca="1" si="106"/>
        <v>1.68</v>
      </c>
      <c r="CW105" s="60">
        <f t="shared" ca="1" si="107"/>
        <v>3.75</v>
      </c>
      <c r="CX105" s="60">
        <f t="shared" ca="1" si="108"/>
        <v>5.97</v>
      </c>
      <c r="CY105" s="60">
        <f t="shared" ca="1" si="109"/>
        <v>1.82</v>
      </c>
      <c r="CZ105" s="60">
        <f t="shared" ca="1" si="110"/>
        <v>1.97</v>
      </c>
      <c r="DA105" s="65">
        <f t="shared" ca="1" si="111"/>
        <v>1</v>
      </c>
      <c r="DB105" s="65">
        <f t="shared" ca="1" si="112"/>
        <v>0</v>
      </c>
      <c r="DC105" s="65">
        <f t="shared" ca="1" si="113"/>
        <v>1</v>
      </c>
      <c r="DD105" s="65">
        <f t="shared" ca="1" si="114"/>
        <v>1</v>
      </c>
      <c r="DE105" s="65">
        <f t="shared" ca="1" si="115"/>
        <v>0</v>
      </c>
      <c r="DF105" s="66" t="str">
        <f t="shared" ca="1" si="116"/>
        <v>H</v>
      </c>
      <c r="DG105" s="66" t="str">
        <f t="shared" ca="1" si="117"/>
        <v>D-H</v>
      </c>
      <c r="DH105" s="66" t="str">
        <f t="shared" ca="1" si="118"/>
        <v>H10</v>
      </c>
      <c r="DI105" s="66" t="str">
        <f t="shared" ca="1" si="119"/>
        <v>D00</v>
      </c>
      <c r="DJ105" s="66" t="str">
        <f t="shared" ca="1" si="120"/>
        <v>H10</v>
      </c>
      <c r="DK105" s="65" t="str">
        <f t="shared" ca="1" si="121"/>
        <v>No</v>
      </c>
      <c r="DL105" s="65">
        <f t="shared" ca="1" si="122"/>
        <v>0</v>
      </c>
      <c r="DM105" s="65">
        <f t="shared" ca="1" si="123"/>
        <v>0</v>
      </c>
      <c r="DN105" s="65">
        <f t="shared" ca="1" si="124"/>
        <v>1</v>
      </c>
      <c r="DO105" s="65">
        <f t="shared" ca="1" si="125"/>
        <v>0</v>
      </c>
      <c r="DP105" s="65">
        <f t="shared" ca="1" si="126"/>
        <v>0</v>
      </c>
      <c r="DQ105" s="65">
        <f t="shared" ca="1" si="127"/>
        <v>0</v>
      </c>
      <c r="DR105" s="69">
        <f t="shared" ca="1" si="128"/>
        <v>0.6399999999999999</v>
      </c>
      <c r="DS105" s="69">
        <f t="shared" ca="1" si="129"/>
        <v>-1</v>
      </c>
      <c r="DT105" s="69">
        <f t="shared" ca="1" si="130"/>
        <v>-1</v>
      </c>
      <c r="DU105" s="69">
        <f t="shared" ca="1" si="131"/>
        <v>0.67999999999999994</v>
      </c>
      <c r="DV105" s="69">
        <f t="shared" ca="1" si="132"/>
        <v>-1</v>
      </c>
      <c r="DW105" s="69">
        <f t="shared" ca="1" si="133"/>
        <v>-1</v>
      </c>
      <c r="DX105" s="69">
        <f t="shared" ca="1" si="134"/>
        <v>-1</v>
      </c>
      <c r="DY105" s="69">
        <f t="shared" ca="1" si="135"/>
        <v>0.97</v>
      </c>
      <c r="DZ105" s="72">
        <f t="shared" ca="1" si="136"/>
        <v>102.64227642276423</v>
      </c>
      <c r="EA105" s="72">
        <f t="shared" ca="1" si="137"/>
        <v>102.94089495094521</v>
      </c>
      <c r="EB105" s="72">
        <f t="shared" ca="1" si="138"/>
        <v>105.70647626485189</v>
      </c>
      <c r="EC105" s="65">
        <f t="shared" ca="1" si="139"/>
        <v>1</v>
      </c>
      <c r="ED105" s="65">
        <f t="shared" ca="1" si="140"/>
        <v>0</v>
      </c>
      <c r="EE105" s="65">
        <f t="shared" ca="1" si="141"/>
        <v>0</v>
      </c>
      <c r="EF105" s="65">
        <f t="shared" ca="1" si="142"/>
        <v>1</v>
      </c>
      <c r="EG105" s="65">
        <f t="shared" ca="1" si="143"/>
        <v>0</v>
      </c>
      <c r="EH105" s="65">
        <f t="shared" ca="1" si="144"/>
        <v>1</v>
      </c>
      <c r="EI105" s="429" t="str">
        <f t="shared" ca="1" si="145"/>
        <v>Yes</v>
      </c>
      <c r="EJ105" s="428" t="str">
        <f t="shared" ca="1" si="146"/>
        <v>S</v>
      </c>
      <c r="EK105" s="428" t="str">
        <f t="shared" ca="1" si="147"/>
        <v>Under</v>
      </c>
      <c r="EL105" s="65" t="str">
        <f t="shared" ca="1" si="148"/>
        <v>No</v>
      </c>
      <c r="EM105" s="65" t="str">
        <f t="shared" ca="1" si="149"/>
        <v>No</v>
      </c>
      <c r="EN105" s="65">
        <f t="shared" ca="1" si="150"/>
        <v>40</v>
      </c>
      <c r="EO105" s="433">
        <f t="shared" ca="1" si="151"/>
        <v>4</v>
      </c>
      <c r="EP105" s="433">
        <f t="shared" ca="1" si="152"/>
        <v>0</v>
      </c>
      <c r="EQ105" s="433">
        <f t="shared" ca="1" si="153"/>
        <v>8</v>
      </c>
      <c r="ER105" s="433">
        <f t="shared" ca="1" si="154"/>
        <v>13</v>
      </c>
      <c r="ES105" s="433">
        <f t="shared" ca="1" si="155"/>
        <v>3</v>
      </c>
      <c r="ET105" s="433">
        <f t="shared" ca="1" si="156"/>
        <v>31</v>
      </c>
      <c r="EU105" s="433">
        <f ca="1">IF(OR(CO105="",CQ105=""),"",Discipline!$P$3*CO105+Discipline!$X$3*CQ105)</f>
        <v>10</v>
      </c>
      <c r="EV105" s="433">
        <f ca="1">IF(OR(CP105="",CR105=""),"",Discipline!$P$3*CP105+Discipline!$X$3*CR105)</f>
        <v>30</v>
      </c>
    </row>
    <row r="106" spans="1:152" x14ac:dyDescent="0.25">
      <c r="A106" s="10" t="str">
        <f ca="1">IFERROR(RANK(order!A106,order!A$3:A$554,0),"")</f>
        <v/>
      </c>
      <c r="B106" s="10" t="str">
        <f ca="1">IFERROR(RANK(order!B106,order!B$3:B$554,0),"")</f>
        <v/>
      </c>
      <c r="C106" s="10" t="str">
        <f ca="1">IFERROR(RANK(order!C106,order!C$3:C$554,0),"")</f>
        <v/>
      </c>
      <c r="D106" s="4" t="str">
        <f ca="1">IFERROR(RANK(order!D106,order!D$3:D$554,0),"")</f>
        <v/>
      </c>
      <c r="E106" s="4" t="str">
        <f ca="1">IFERROR(RANK(order!E106,order!E$3:E$554,0),"")</f>
        <v/>
      </c>
      <c r="F106" s="4" t="str">
        <f ca="1">IFERROR(RANK(order!F106,order!F$3:F$554,0),"")</f>
        <v/>
      </c>
      <c r="G106" s="10" t="str">
        <f ca="1">IFERROR(RANK(order!G106,order!G$3:G$554,0),"")</f>
        <v/>
      </c>
      <c r="H106" s="10" t="str">
        <f ca="1">IFERROR(RANK(order!H106,order!H$3:H$554,0),"")</f>
        <v/>
      </c>
      <c r="I106" s="10" t="str">
        <f ca="1">IFERROR(RANK(order!I106,order!I$3:I$554,0),"")</f>
        <v/>
      </c>
      <c r="J106" s="4" t="str">
        <f ca="1">IFERROR(RANK(order!J106,order!J$3:J$554,0),"")</f>
        <v/>
      </c>
      <c r="K106" s="4" t="str">
        <f ca="1">IFERROR(RANK(order!K106,order!K$3:K$554,0),"")</f>
        <v/>
      </c>
      <c r="L106" s="4" t="str">
        <f ca="1">IFERROR(RANK(order!L106,order!L$3:L$554,0),"")</f>
        <v/>
      </c>
      <c r="M106" s="10" t="str">
        <f ca="1">IFERROR(RANK(order!M106,order!M$3:M$554,0),"")</f>
        <v/>
      </c>
      <c r="N106" s="10" t="str">
        <f ca="1">IFERROR(RANK(order!N106,order!N$3:N$554,0),"")</f>
        <v/>
      </c>
      <c r="O106" s="10" t="str">
        <f ca="1">IFERROR(RANK(order!O106,order!O$3:O$554,0),"")</f>
        <v/>
      </c>
      <c r="P106" s="4" t="str">
        <f ca="1">IFERROR(RANK(order!P106,order!P$3:P$554,0),"")</f>
        <v/>
      </c>
      <c r="Q106" s="4" t="str">
        <f ca="1">IFERROR(RANK(order!Q106,order!Q$3:Q$554,0),"")</f>
        <v/>
      </c>
      <c r="R106" s="4" t="str">
        <f ca="1">IFERROR(RANK(order!R106,order!R$3:R$554,0),"")</f>
        <v/>
      </c>
      <c r="S106" s="10" t="str">
        <f ca="1">IFERROR(RANK(order!S106,order!S$3:S$554,0),"")</f>
        <v/>
      </c>
      <c r="T106" s="10" t="str">
        <f ca="1">IFERROR(RANK(order!T106,order!T$3:T$554,0),"")</f>
        <v/>
      </c>
      <c r="U106" s="10" t="str">
        <f ca="1">IFERROR(RANK(order!U106,order!U$3:U$554,0),"")</f>
        <v/>
      </c>
      <c r="V106" s="4" t="str">
        <f ca="1">IFERROR(RANK(order!V106,order!V$3:V$554,0),"")</f>
        <v/>
      </c>
      <c r="W106" s="4" t="str">
        <f ca="1">IFERROR(RANK(order!W106,order!W$3:W$554,0),"")</f>
        <v/>
      </c>
      <c r="X106" s="4" t="str">
        <f ca="1">IFERROR(RANK(order!X106,order!X$3:X$554,0),"")</f>
        <v/>
      </c>
      <c r="Y106" s="10" t="str">
        <f ca="1">IFERROR(RANK(order!Y106,order!Y$3:Y$554,0),"")</f>
        <v/>
      </c>
      <c r="Z106" s="10" t="str">
        <f ca="1">IFERROR(RANK(order!Z106,order!Z$3:Z$554,0),"")</f>
        <v/>
      </c>
      <c r="AA106" s="10" t="str">
        <f ca="1">IFERROR(RANK(order!AA106,order!AA$3:AA$554,0),"")</f>
        <v/>
      </c>
      <c r="AB106" s="4" t="str">
        <f ca="1">IFERROR(RANK(order!AB106,order!AB$3:AB$554,0),"")</f>
        <v/>
      </c>
      <c r="AC106" s="4" t="str">
        <f ca="1">IFERROR(RANK(order!AC106,order!AC$3:AC$554,0),"")</f>
        <v/>
      </c>
      <c r="AD106" s="4" t="str">
        <f ca="1">IFERROR(RANK(order!AD106,order!AD$3:AD$554,0),"")</f>
        <v/>
      </c>
      <c r="AE106" s="10" t="str">
        <f ca="1">IFERROR(RANK(order!AE106,order!AE$3:AE$554,0),"")</f>
        <v/>
      </c>
      <c r="AF106" s="10" t="str">
        <f ca="1">IFERROR(RANK(order!AF106,order!AF$3:AF$554,0),"")</f>
        <v/>
      </c>
      <c r="AG106" s="10" t="str">
        <f ca="1">IFERROR(RANK(order!AG106,order!AG$3:AG$554,0),"")</f>
        <v/>
      </c>
      <c r="AH106" s="4" t="str">
        <f ca="1">IFERROR(RANK(order!AH106,order!AH$3:AH$554,0),"")</f>
        <v/>
      </c>
      <c r="AI106" s="4" t="str">
        <f ca="1">IFERROR(RANK(order!AI106,order!AI$3:AI$554,0),"")</f>
        <v/>
      </c>
      <c r="AJ106" s="4" t="str">
        <f ca="1">IFERROR(RANK(order!AJ106,order!AJ$3:AJ$554,0),"")</f>
        <v/>
      </c>
      <c r="AK106" s="10" t="str">
        <f ca="1">IFERROR(RANK(order!AK106,order!AK$3:AK$554,0),"")</f>
        <v/>
      </c>
      <c r="AL106" s="10">
        <f ca="1">IFERROR(RANK(order!AL106,order!AL$3:AL$554,0),"")</f>
        <v>2</v>
      </c>
      <c r="AM106" s="10">
        <f ca="1">IFERROR(RANK(order!AM106,order!AM$3:AM$554,0),"")</f>
        <v>4</v>
      </c>
      <c r="AN106" s="4" t="str">
        <f ca="1">IFERROR(RANK(order!AN106,order!AN$3:AN$554,0),"")</f>
        <v/>
      </c>
      <c r="AO106" s="4" t="str">
        <f ca="1">IFERROR(RANK(order!AO106,order!AO$3:AO$554,0),"")</f>
        <v/>
      </c>
      <c r="AP106" s="4" t="str">
        <f ca="1">IFERROR(RANK(order!AP106,order!AP$3:AP$554,0),"")</f>
        <v/>
      </c>
      <c r="AQ106" s="10" t="str">
        <f ca="1">IFERROR(RANK(order!AQ106,order!AQ$3:AQ$554,0),"")</f>
        <v/>
      </c>
      <c r="AR106" s="10" t="str">
        <f ca="1">IFERROR(RANK(order!AR106,order!AR$3:AR$554,0),"")</f>
        <v/>
      </c>
      <c r="AS106" s="10" t="str">
        <f ca="1">IFERROR(RANK(order!AS106,order!AS$3:AS$554,0),"")</f>
        <v/>
      </c>
      <c r="AT106" s="4">
        <f ca="1">IFERROR(RANK(order!AT106,order!AT$3:AT$554,0),"")</f>
        <v>2</v>
      </c>
      <c r="AU106" s="4" t="str">
        <f ca="1">IFERROR(RANK(order!AU106,order!AU$3:AU$554,0),"")</f>
        <v/>
      </c>
      <c r="AV106" s="4">
        <f ca="1">IFERROR(RANK(order!AV106,order!AV$3:AV$554,0),"")</f>
        <v>4</v>
      </c>
      <c r="AW106" s="10" t="str">
        <f ca="1">IFERROR(RANK(order!AW106,order!AW$3:AW$554,0),"")</f>
        <v/>
      </c>
      <c r="AX106" s="10" t="str">
        <f ca="1">IFERROR(RANK(order!AX106,order!AX$3:AX$554,0),"")</f>
        <v/>
      </c>
      <c r="AY106" s="10" t="str">
        <f ca="1">IFERROR(RANK(order!AY106,order!AY$3:AY$554,0),"")</f>
        <v/>
      </c>
      <c r="AZ106" s="4" t="str">
        <f ca="1">IFERROR(RANK(order!AZ106,order!AZ$3:AZ$554,0),"")</f>
        <v/>
      </c>
      <c r="BA106" s="4" t="str">
        <f ca="1">IFERROR(RANK(order!BA106,order!BA$3:BA$554,0),"")</f>
        <v/>
      </c>
      <c r="BB106" s="4" t="str">
        <f ca="1">IFERROR(RANK(order!BB106,order!BB$3:BB$554,0),"")</f>
        <v/>
      </c>
      <c r="BC106" s="10" t="str">
        <f ca="1">IFERROR(RANK(order!BC106,order!BC$3:BC$554,0),"")</f>
        <v/>
      </c>
      <c r="BD106" s="10" t="str">
        <f ca="1">IFERROR(RANK(order!BD106,order!BD$3:BD$554,0),"")</f>
        <v/>
      </c>
      <c r="BE106" s="10" t="str">
        <f ca="1">IFERROR(RANK(order!BE106,order!BE$3:BE$554,0),"")</f>
        <v/>
      </c>
      <c r="BF106" s="4" t="str">
        <f ca="1">IFERROR(RANK(order!BF106,order!BF$3:BF$554,0),"")</f>
        <v/>
      </c>
      <c r="BG106" s="4" t="str">
        <f ca="1">IFERROR(RANK(order!BG106,order!BG$3:BG$554,0),"")</f>
        <v/>
      </c>
      <c r="BH106" s="4" t="str">
        <f ca="1">IFERROR(RANK(order!BH106,order!BH$3:BH$554,0),"")</f>
        <v/>
      </c>
      <c r="BI106" s="10" t="str">
        <f ca="1">IFERROR(RANK(order!BI106,order!BI$3:BI$554,0),"")</f>
        <v/>
      </c>
      <c r="BJ106" s="10" t="str">
        <f ca="1">IFERROR(RANK(order!BJ106,order!BJ$3:BJ$554,0),"")</f>
        <v/>
      </c>
      <c r="BK106" s="10" t="str">
        <f ca="1">IFERROR(RANK(order!BK106,order!BK$3:BK$554,0),"")</f>
        <v/>
      </c>
      <c r="BL106" s="4" t="str">
        <f ca="1">IFERROR(RANK(order!BL106,order!BL$3:BL$554,0),"")</f>
        <v/>
      </c>
      <c r="BM106" s="4" t="str">
        <f ca="1">IFERROR(RANK(order!BM106,order!BM$3:BM$554,0),"")</f>
        <v/>
      </c>
      <c r="BN106" s="4" t="str">
        <f ca="1">IFERROR(RANK(order!BN106,order!BN$3:BN$554,0),"")</f>
        <v/>
      </c>
      <c r="BO106" s="10" t="str">
        <f ca="1">IFERROR(RANK(order!BO106,order!BO$3:BO$554,0),"")</f>
        <v/>
      </c>
      <c r="BP106" s="10" t="str">
        <f ca="1">IFERROR(RANK(order!BP106,order!BP$3:BP$554,0),"")</f>
        <v/>
      </c>
      <c r="BQ106" s="10" t="str">
        <f ca="1">IFERROR(RANK(order!BQ106,order!BQ$3:BQ$554,0),"")</f>
        <v/>
      </c>
      <c r="BR106" s="4" t="str">
        <f ca="1">IFERROR(RANK(order!BR106,order!BR$3:BR$554,0),"")</f>
        <v/>
      </c>
      <c r="BS106" s="4" t="str">
        <f ca="1">IFERROR(RANK(order!BS106,order!BS$3:BS$554,0),"")</f>
        <v/>
      </c>
      <c r="BT106" s="4" t="str">
        <f ca="1">IFERROR(RANK(order!BT106,order!BT$3:BT$554,0),"")</f>
        <v/>
      </c>
      <c r="BU106" s="95">
        <f t="shared" si="157"/>
        <v>104</v>
      </c>
      <c r="BV106" s="35" t="str">
        <f t="shared" si="158"/>
        <v>E1</v>
      </c>
      <c r="BW106" s="55">
        <f t="shared" ca="1" si="81"/>
        <v>43365</v>
      </c>
      <c r="BX106" s="56" t="str">
        <f t="shared" ca="1" si="82"/>
        <v>QPR</v>
      </c>
      <c r="BY106" s="56" t="str">
        <f t="shared" ca="1" si="83"/>
        <v>Norwich</v>
      </c>
      <c r="BZ106" s="57">
        <f t="shared" ca="1" si="84"/>
        <v>0</v>
      </c>
      <c r="CA106" s="57">
        <f t="shared" ca="1" si="85"/>
        <v>1</v>
      </c>
      <c r="CB106" s="58" t="str">
        <f t="shared" ca="1" si="86"/>
        <v>A</v>
      </c>
      <c r="CC106" s="57">
        <f t="shared" ca="1" si="87"/>
        <v>0</v>
      </c>
      <c r="CD106" s="57">
        <f t="shared" ca="1" si="88"/>
        <v>0</v>
      </c>
      <c r="CE106" s="58" t="str">
        <f t="shared" ca="1" si="89"/>
        <v>D</v>
      </c>
      <c r="CF106" s="59" t="str">
        <f t="shared" ca="1" si="90"/>
        <v>D Bond</v>
      </c>
      <c r="CG106" s="57">
        <f t="shared" ca="1" si="91"/>
        <v>10</v>
      </c>
      <c r="CH106" s="57">
        <f t="shared" ca="1" si="92"/>
        <v>9</v>
      </c>
      <c r="CI106" s="57">
        <f t="shared" ca="1" si="93"/>
        <v>3</v>
      </c>
      <c r="CJ106" s="57">
        <f t="shared" ca="1" si="94"/>
        <v>4</v>
      </c>
      <c r="CK106" s="57">
        <f t="shared" ca="1" si="95"/>
        <v>17</v>
      </c>
      <c r="CL106" s="57">
        <f t="shared" ca="1" si="96"/>
        <v>12</v>
      </c>
      <c r="CM106" s="57">
        <f t="shared" ca="1" si="97"/>
        <v>2</v>
      </c>
      <c r="CN106" s="57">
        <f t="shared" ca="1" si="98"/>
        <v>2</v>
      </c>
      <c r="CO106" s="57">
        <f t="shared" ca="1" si="99"/>
        <v>0</v>
      </c>
      <c r="CP106" s="57">
        <f t="shared" ca="1" si="100"/>
        <v>2</v>
      </c>
      <c r="CQ106" s="57">
        <f t="shared" ca="1" si="101"/>
        <v>0</v>
      </c>
      <c r="CR106" s="57">
        <f t="shared" ca="1" si="102"/>
        <v>0</v>
      </c>
      <c r="CS106" s="60">
        <f t="shared" ca="1" si="103"/>
        <v>2.5</v>
      </c>
      <c r="CT106" s="60">
        <f t="shared" ca="1" si="104"/>
        <v>3.4</v>
      </c>
      <c r="CU106" s="60">
        <f t="shared" ca="1" si="105"/>
        <v>3</v>
      </c>
      <c r="CV106" s="60">
        <f t="shared" ca="1" si="106"/>
        <v>2.5</v>
      </c>
      <c r="CW106" s="60">
        <f t="shared" ca="1" si="107"/>
        <v>3.41</v>
      </c>
      <c r="CX106" s="60">
        <f t="shared" ca="1" si="108"/>
        <v>2.97</v>
      </c>
      <c r="CY106" s="60">
        <f t="shared" ca="1" si="109"/>
        <v>1.89</v>
      </c>
      <c r="CZ106" s="60">
        <f t="shared" ca="1" si="110"/>
        <v>1.9</v>
      </c>
      <c r="DA106" s="65">
        <f t="shared" ca="1" si="111"/>
        <v>1</v>
      </c>
      <c r="DB106" s="65">
        <f t="shared" ca="1" si="112"/>
        <v>0</v>
      </c>
      <c r="DC106" s="65">
        <f t="shared" ca="1" si="113"/>
        <v>1</v>
      </c>
      <c r="DD106" s="65">
        <f t="shared" ca="1" si="114"/>
        <v>0</v>
      </c>
      <c r="DE106" s="65">
        <f t="shared" ca="1" si="115"/>
        <v>1</v>
      </c>
      <c r="DF106" s="66" t="str">
        <f t="shared" ca="1" si="116"/>
        <v>A</v>
      </c>
      <c r="DG106" s="66" t="str">
        <f t="shared" ca="1" si="117"/>
        <v>D-A</v>
      </c>
      <c r="DH106" s="66" t="str">
        <f t="shared" ca="1" si="118"/>
        <v>A01</v>
      </c>
      <c r="DI106" s="66" t="str">
        <f t="shared" ca="1" si="119"/>
        <v>D00</v>
      </c>
      <c r="DJ106" s="66" t="str">
        <f t="shared" ca="1" si="120"/>
        <v>A01</v>
      </c>
      <c r="DK106" s="65" t="str">
        <f t="shared" ca="1" si="121"/>
        <v>No</v>
      </c>
      <c r="DL106" s="65">
        <f t="shared" ca="1" si="122"/>
        <v>0</v>
      </c>
      <c r="DM106" s="65">
        <f t="shared" ca="1" si="123"/>
        <v>0</v>
      </c>
      <c r="DN106" s="65">
        <f t="shared" ca="1" si="124"/>
        <v>0</v>
      </c>
      <c r="DO106" s="65">
        <f t="shared" ca="1" si="125"/>
        <v>1</v>
      </c>
      <c r="DP106" s="65">
        <f t="shared" ca="1" si="126"/>
        <v>0</v>
      </c>
      <c r="DQ106" s="65">
        <f t="shared" ca="1" si="127"/>
        <v>0</v>
      </c>
      <c r="DR106" s="69">
        <f t="shared" ca="1" si="128"/>
        <v>-1</v>
      </c>
      <c r="DS106" s="69">
        <f t="shared" ca="1" si="129"/>
        <v>-1</v>
      </c>
      <c r="DT106" s="69">
        <f t="shared" ca="1" si="130"/>
        <v>2</v>
      </c>
      <c r="DU106" s="69">
        <f t="shared" ca="1" si="131"/>
        <v>-1</v>
      </c>
      <c r="DV106" s="69">
        <f t="shared" ca="1" si="132"/>
        <v>-1</v>
      </c>
      <c r="DW106" s="69">
        <f t="shared" ca="1" si="133"/>
        <v>1.9700000000000002</v>
      </c>
      <c r="DX106" s="69">
        <f t="shared" ca="1" si="134"/>
        <v>-1</v>
      </c>
      <c r="DY106" s="69">
        <f t="shared" ca="1" si="135"/>
        <v>0.89999999999999991</v>
      </c>
      <c r="DZ106" s="72">
        <f t="shared" ca="1" si="136"/>
        <v>102.74509803921569</v>
      </c>
      <c r="EA106" s="72">
        <f t="shared" ca="1" si="137"/>
        <v>102.99554686651462</v>
      </c>
      <c r="EB106" s="72">
        <f t="shared" ca="1" si="138"/>
        <v>105.54163185742134</v>
      </c>
      <c r="EC106" s="65">
        <f t="shared" ca="1" si="139"/>
        <v>0</v>
      </c>
      <c r="ED106" s="65">
        <f t="shared" ca="1" si="140"/>
        <v>1</v>
      </c>
      <c r="EE106" s="65">
        <f t="shared" ca="1" si="141"/>
        <v>1</v>
      </c>
      <c r="EF106" s="65">
        <f t="shared" ca="1" si="142"/>
        <v>0</v>
      </c>
      <c r="EG106" s="65">
        <f t="shared" ca="1" si="143"/>
        <v>1</v>
      </c>
      <c r="EH106" s="65">
        <f t="shared" ca="1" si="144"/>
        <v>0</v>
      </c>
      <c r="EI106" s="429" t="str">
        <f t="shared" ca="1" si="145"/>
        <v>Yes</v>
      </c>
      <c r="EJ106" s="428" t="str">
        <f t="shared" ca="1" si="146"/>
        <v>S</v>
      </c>
      <c r="EK106" s="428" t="str">
        <f t="shared" ca="1" si="147"/>
        <v>Under</v>
      </c>
      <c r="EL106" s="65" t="str">
        <f t="shared" ca="1" si="148"/>
        <v>No</v>
      </c>
      <c r="EM106" s="65" t="str">
        <f t="shared" ca="1" si="149"/>
        <v>No</v>
      </c>
      <c r="EN106" s="65">
        <f t="shared" ca="1" si="150"/>
        <v>20</v>
      </c>
      <c r="EO106" s="433">
        <f t="shared" ca="1" si="151"/>
        <v>2</v>
      </c>
      <c r="EP106" s="433">
        <f t="shared" ca="1" si="152"/>
        <v>0</v>
      </c>
      <c r="EQ106" s="433">
        <f t="shared" ca="1" si="153"/>
        <v>4</v>
      </c>
      <c r="ER106" s="433">
        <f t="shared" ca="1" si="154"/>
        <v>19</v>
      </c>
      <c r="ES106" s="433">
        <f t="shared" ca="1" si="155"/>
        <v>7</v>
      </c>
      <c r="ET106" s="433">
        <f t="shared" ca="1" si="156"/>
        <v>29</v>
      </c>
      <c r="EU106" s="433">
        <f ca="1">IF(OR(CO106="",CQ106=""),"",Discipline!$P$3*CO106+Discipline!$X$3*CQ106)</f>
        <v>0</v>
      </c>
      <c r="EV106" s="433">
        <f ca="1">IF(OR(CP106="",CR106=""),"",Discipline!$P$3*CP106+Discipline!$X$3*CR106)</f>
        <v>20</v>
      </c>
    </row>
    <row r="107" spans="1:152" x14ac:dyDescent="0.25">
      <c r="A107" s="10" t="str">
        <f ca="1">IFERROR(RANK(order!A107,order!A$3:A$554,0),"")</f>
        <v/>
      </c>
      <c r="B107" s="10" t="str">
        <f ca="1">IFERROR(RANK(order!B107,order!B$3:B$554,0),"")</f>
        <v/>
      </c>
      <c r="C107" s="10" t="str">
        <f ca="1">IFERROR(RANK(order!C107,order!C$3:C$554,0),"")</f>
        <v/>
      </c>
      <c r="D107" s="4" t="str">
        <f ca="1">IFERROR(RANK(order!D107,order!D$3:D$554,0),"")</f>
        <v/>
      </c>
      <c r="E107" s="4" t="str">
        <f ca="1">IFERROR(RANK(order!E107,order!E$3:E$554,0),"")</f>
        <v/>
      </c>
      <c r="F107" s="4" t="str">
        <f ca="1">IFERROR(RANK(order!F107,order!F$3:F$554,0),"")</f>
        <v/>
      </c>
      <c r="G107" s="10" t="str">
        <f ca="1">IFERROR(RANK(order!G107,order!G$3:G$554,0),"")</f>
        <v/>
      </c>
      <c r="H107" s="10" t="str">
        <f ca="1">IFERROR(RANK(order!H107,order!H$3:H$554,0),"")</f>
        <v/>
      </c>
      <c r="I107" s="10" t="str">
        <f ca="1">IFERROR(RANK(order!I107,order!I$3:I$554,0),"")</f>
        <v/>
      </c>
      <c r="J107" s="4" t="str">
        <f ca="1">IFERROR(RANK(order!J107,order!J$3:J$554,0),"")</f>
        <v/>
      </c>
      <c r="K107" s="4" t="str">
        <f ca="1">IFERROR(RANK(order!K107,order!K$3:K$554,0),"")</f>
        <v/>
      </c>
      <c r="L107" s="4" t="str">
        <f ca="1">IFERROR(RANK(order!L107,order!L$3:L$554,0),"")</f>
        <v/>
      </c>
      <c r="M107" s="10" t="str">
        <f ca="1">IFERROR(RANK(order!M107,order!M$3:M$554,0),"")</f>
        <v/>
      </c>
      <c r="N107" s="10" t="str">
        <f ca="1">IFERROR(RANK(order!N107,order!N$3:N$554,0),"")</f>
        <v/>
      </c>
      <c r="O107" s="10" t="str">
        <f ca="1">IFERROR(RANK(order!O107,order!O$3:O$554,0),"")</f>
        <v/>
      </c>
      <c r="P107" s="4" t="str">
        <f ca="1">IFERROR(RANK(order!P107,order!P$3:P$554,0),"")</f>
        <v/>
      </c>
      <c r="Q107" s="4" t="str">
        <f ca="1">IFERROR(RANK(order!Q107,order!Q$3:Q$554,0),"")</f>
        <v/>
      </c>
      <c r="R107" s="4" t="str">
        <f ca="1">IFERROR(RANK(order!R107,order!R$3:R$554,0),"")</f>
        <v/>
      </c>
      <c r="S107" s="10" t="str">
        <f ca="1">IFERROR(RANK(order!S107,order!S$3:S$554,0),"")</f>
        <v/>
      </c>
      <c r="T107" s="10" t="str">
        <f ca="1">IFERROR(RANK(order!T107,order!T$3:T$554,0),"")</f>
        <v/>
      </c>
      <c r="U107" s="10" t="str">
        <f ca="1">IFERROR(RANK(order!U107,order!U$3:U$554,0),"")</f>
        <v/>
      </c>
      <c r="V107" s="4" t="str">
        <f ca="1">IFERROR(RANK(order!V107,order!V$3:V$554,0),"")</f>
        <v/>
      </c>
      <c r="W107" s="4">
        <f ca="1">IFERROR(RANK(order!W107,order!W$3:W$554,0),"")</f>
        <v>2</v>
      </c>
      <c r="X107" s="4">
        <f ca="1">IFERROR(RANK(order!X107,order!X$3:X$554,0),"")</f>
        <v>4</v>
      </c>
      <c r="Y107" s="10" t="str">
        <f ca="1">IFERROR(RANK(order!Y107,order!Y$3:Y$554,0),"")</f>
        <v/>
      </c>
      <c r="Z107" s="10" t="str">
        <f ca="1">IFERROR(RANK(order!Z107,order!Z$3:Z$554,0),"")</f>
        <v/>
      </c>
      <c r="AA107" s="10" t="str">
        <f ca="1">IFERROR(RANK(order!AA107,order!AA$3:AA$554,0),"")</f>
        <v/>
      </c>
      <c r="AB107" s="4" t="str">
        <f ca="1">IFERROR(RANK(order!AB107,order!AB$3:AB$554,0),"")</f>
        <v/>
      </c>
      <c r="AC107" s="4" t="str">
        <f ca="1">IFERROR(RANK(order!AC107,order!AC$3:AC$554,0),"")</f>
        <v/>
      </c>
      <c r="AD107" s="4" t="str">
        <f ca="1">IFERROR(RANK(order!AD107,order!AD$3:AD$554,0),"")</f>
        <v/>
      </c>
      <c r="AE107" s="10" t="str">
        <f ca="1">IFERROR(RANK(order!AE107,order!AE$3:AE$554,0),"")</f>
        <v/>
      </c>
      <c r="AF107" s="10" t="str">
        <f ca="1">IFERROR(RANK(order!AF107,order!AF$3:AF$554,0),"")</f>
        <v/>
      </c>
      <c r="AG107" s="10" t="str">
        <f ca="1">IFERROR(RANK(order!AG107,order!AG$3:AG$554,0),"")</f>
        <v/>
      </c>
      <c r="AH107" s="4" t="str">
        <f ca="1">IFERROR(RANK(order!AH107,order!AH$3:AH$554,0),"")</f>
        <v/>
      </c>
      <c r="AI107" s="4" t="str">
        <f ca="1">IFERROR(RANK(order!AI107,order!AI$3:AI$554,0),"")</f>
        <v/>
      </c>
      <c r="AJ107" s="4" t="str">
        <f ca="1">IFERROR(RANK(order!AJ107,order!AJ$3:AJ$554,0),"")</f>
        <v/>
      </c>
      <c r="AK107" s="10" t="str">
        <f ca="1">IFERROR(RANK(order!AK107,order!AK$3:AK$554,0),"")</f>
        <v/>
      </c>
      <c r="AL107" s="10" t="str">
        <f ca="1">IFERROR(RANK(order!AL107,order!AL$3:AL$554,0),"")</f>
        <v/>
      </c>
      <c r="AM107" s="10" t="str">
        <f ca="1">IFERROR(RANK(order!AM107,order!AM$3:AM$554,0),"")</f>
        <v/>
      </c>
      <c r="AN107" s="4" t="str">
        <f ca="1">IFERROR(RANK(order!AN107,order!AN$3:AN$554,0),"")</f>
        <v/>
      </c>
      <c r="AO107" s="4" t="str">
        <f ca="1">IFERROR(RANK(order!AO107,order!AO$3:AO$554,0),"")</f>
        <v/>
      </c>
      <c r="AP107" s="4" t="str">
        <f ca="1">IFERROR(RANK(order!AP107,order!AP$3:AP$554,0),"")</f>
        <v/>
      </c>
      <c r="AQ107" s="10" t="str">
        <f ca="1">IFERROR(RANK(order!AQ107,order!AQ$3:AQ$554,0),"")</f>
        <v/>
      </c>
      <c r="AR107" s="10" t="str">
        <f ca="1">IFERROR(RANK(order!AR107,order!AR$3:AR$554,0),"")</f>
        <v/>
      </c>
      <c r="AS107" s="10" t="str">
        <f ca="1">IFERROR(RANK(order!AS107,order!AS$3:AS$554,0),"")</f>
        <v/>
      </c>
      <c r="AT107" s="4" t="str">
        <f ca="1">IFERROR(RANK(order!AT107,order!AT$3:AT$554,0),"")</f>
        <v/>
      </c>
      <c r="AU107" s="4" t="str">
        <f ca="1">IFERROR(RANK(order!AU107,order!AU$3:AU$554,0),"")</f>
        <v/>
      </c>
      <c r="AV107" s="4" t="str">
        <f ca="1">IFERROR(RANK(order!AV107,order!AV$3:AV$554,0),"")</f>
        <v/>
      </c>
      <c r="AW107" s="10">
        <f ca="1">IFERROR(RANK(order!AW107,order!AW$3:AW$554,0),"")</f>
        <v>2</v>
      </c>
      <c r="AX107" s="10" t="str">
        <f ca="1">IFERROR(RANK(order!AX107,order!AX$3:AX$554,0),"")</f>
        <v/>
      </c>
      <c r="AY107" s="10">
        <f ca="1">IFERROR(RANK(order!AY107,order!AY$3:AY$554,0),"")</f>
        <v>4</v>
      </c>
      <c r="AZ107" s="4" t="str">
        <f ca="1">IFERROR(RANK(order!AZ107,order!AZ$3:AZ$554,0),"")</f>
        <v/>
      </c>
      <c r="BA107" s="4" t="str">
        <f ca="1">IFERROR(RANK(order!BA107,order!BA$3:BA$554,0),"")</f>
        <v/>
      </c>
      <c r="BB107" s="4" t="str">
        <f ca="1">IFERROR(RANK(order!BB107,order!BB$3:BB$554,0),"")</f>
        <v/>
      </c>
      <c r="BC107" s="10" t="str">
        <f ca="1">IFERROR(RANK(order!BC107,order!BC$3:BC$554,0),"")</f>
        <v/>
      </c>
      <c r="BD107" s="10" t="str">
        <f ca="1">IFERROR(RANK(order!BD107,order!BD$3:BD$554,0),"")</f>
        <v/>
      </c>
      <c r="BE107" s="10" t="str">
        <f ca="1">IFERROR(RANK(order!BE107,order!BE$3:BE$554,0),"")</f>
        <v/>
      </c>
      <c r="BF107" s="4" t="str">
        <f ca="1">IFERROR(RANK(order!BF107,order!BF$3:BF$554,0),"")</f>
        <v/>
      </c>
      <c r="BG107" s="4" t="str">
        <f ca="1">IFERROR(RANK(order!BG107,order!BG$3:BG$554,0),"")</f>
        <v/>
      </c>
      <c r="BH107" s="4" t="str">
        <f ca="1">IFERROR(RANK(order!BH107,order!BH$3:BH$554,0),"")</f>
        <v/>
      </c>
      <c r="BI107" s="10" t="str">
        <f ca="1">IFERROR(RANK(order!BI107,order!BI$3:BI$554,0),"")</f>
        <v/>
      </c>
      <c r="BJ107" s="10" t="str">
        <f ca="1">IFERROR(RANK(order!BJ107,order!BJ$3:BJ$554,0),"")</f>
        <v/>
      </c>
      <c r="BK107" s="10" t="str">
        <f ca="1">IFERROR(RANK(order!BK107,order!BK$3:BK$554,0),"")</f>
        <v/>
      </c>
      <c r="BL107" s="4" t="str">
        <f ca="1">IFERROR(RANK(order!BL107,order!BL$3:BL$554,0),"")</f>
        <v/>
      </c>
      <c r="BM107" s="4" t="str">
        <f ca="1">IFERROR(RANK(order!BM107,order!BM$3:BM$554,0),"")</f>
        <v/>
      </c>
      <c r="BN107" s="4" t="str">
        <f ca="1">IFERROR(RANK(order!BN107,order!BN$3:BN$554,0),"")</f>
        <v/>
      </c>
      <c r="BO107" s="10" t="str">
        <f ca="1">IFERROR(RANK(order!BO107,order!BO$3:BO$554,0),"")</f>
        <v/>
      </c>
      <c r="BP107" s="10" t="str">
        <f ca="1">IFERROR(RANK(order!BP107,order!BP$3:BP$554,0),"")</f>
        <v/>
      </c>
      <c r="BQ107" s="10" t="str">
        <f ca="1">IFERROR(RANK(order!BQ107,order!BQ$3:BQ$554,0),"")</f>
        <v/>
      </c>
      <c r="BR107" s="4" t="str">
        <f ca="1">IFERROR(RANK(order!BR107,order!BR$3:BR$554,0),"")</f>
        <v/>
      </c>
      <c r="BS107" s="4" t="str">
        <f ca="1">IFERROR(RANK(order!BS107,order!BS$3:BS$554,0),"")</f>
        <v/>
      </c>
      <c r="BT107" s="4" t="str">
        <f ca="1">IFERROR(RANK(order!BT107,order!BT$3:BT$554,0),"")</f>
        <v/>
      </c>
      <c r="BU107" s="95">
        <f t="shared" si="157"/>
        <v>105</v>
      </c>
      <c r="BV107" s="35" t="str">
        <f t="shared" si="158"/>
        <v>E1</v>
      </c>
      <c r="BW107" s="55">
        <f t="shared" ca="1" si="81"/>
        <v>43365</v>
      </c>
      <c r="BX107" s="56" t="str">
        <f t="shared" ca="1" si="82"/>
        <v>Reading</v>
      </c>
      <c r="BY107" s="56" t="str">
        <f t="shared" ca="1" si="83"/>
        <v>Hull</v>
      </c>
      <c r="BZ107" s="57">
        <f t="shared" ca="1" si="84"/>
        <v>3</v>
      </c>
      <c r="CA107" s="57">
        <f t="shared" ca="1" si="85"/>
        <v>0</v>
      </c>
      <c r="CB107" s="58" t="str">
        <f t="shared" ca="1" si="86"/>
        <v>H</v>
      </c>
      <c r="CC107" s="57">
        <f t="shared" ca="1" si="87"/>
        <v>1</v>
      </c>
      <c r="CD107" s="57">
        <f t="shared" ca="1" si="88"/>
        <v>0</v>
      </c>
      <c r="CE107" s="58" t="str">
        <f t="shared" ca="1" si="89"/>
        <v>H</v>
      </c>
      <c r="CF107" s="59" t="str">
        <f t="shared" ca="1" si="90"/>
        <v>J Simpson</v>
      </c>
      <c r="CG107" s="57">
        <f t="shared" ca="1" si="91"/>
        <v>14</v>
      </c>
      <c r="CH107" s="57">
        <f t="shared" ca="1" si="92"/>
        <v>9</v>
      </c>
      <c r="CI107" s="57">
        <f t="shared" ca="1" si="93"/>
        <v>6</v>
      </c>
      <c r="CJ107" s="57">
        <f t="shared" ca="1" si="94"/>
        <v>2</v>
      </c>
      <c r="CK107" s="57">
        <f t="shared" ca="1" si="95"/>
        <v>12</v>
      </c>
      <c r="CL107" s="57">
        <f t="shared" ca="1" si="96"/>
        <v>10</v>
      </c>
      <c r="CM107" s="57">
        <f t="shared" ca="1" si="97"/>
        <v>4</v>
      </c>
      <c r="CN107" s="57">
        <f t="shared" ca="1" si="98"/>
        <v>4</v>
      </c>
      <c r="CO107" s="57">
        <f t="shared" ca="1" si="99"/>
        <v>0</v>
      </c>
      <c r="CP107" s="57">
        <f t="shared" ca="1" si="100"/>
        <v>2</v>
      </c>
      <c r="CQ107" s="57">
        <f t="shared" ca="1" si="101"/>
        <v>1</v>
      </c>
      <c r="CR107" s="57">
        <f t="shared" ca="1" si="102"/>
        <v>0</v>
      </c>
      <c r="CS107" s="60">
        <f t="shared" ca="1" si="103"/>
        <v>2.5</v>
      </c>
      <c r="CT107" s="60">
        <f t="shared" ca="1" si="104"/>
        <v>3.3</v>
      </c>
      <c r="CU107" s="60">
        <f t="shared" ca="1" si="105"/>
        <v>3.1</v>
      </c>
      <c r="CV107" s="60">
        <f t="shared" ca="1" si="106"/>
        <v>2.58</v>
      </c>
      <c r="CW107" s="60">
        <f t="shared" ca="1" si="107"/>
        <v>3.25</v>
      </c>
      <c r="CX107" s="60">
        <f t="shared" ca="1" si="108"/>
        <v>2.98</v>
      </c>
      <c r="CY107" s="60">
        <f t="shared" ca="1" si="109"/>
        <v>1.99</v>
      </c>
      <c r="CZ107" s="60">
        <f t="shared" ca="1" si="110"/>
        <v>1.81</v>
      </c>
      <c r="DA107" s="65">
        <f t="shared" ca="1" si="111"/>
        <v>3</v>
      </c>
      <c r="DB107" s="65">
        <f t="shared" ca="1" si="112"/>
        <v>1</v>
      </c>
      <c r="DC107" s="65">
        <f t="shared" ca="1" si="113"/>
        <v>2</v>
      </c>
      <c r="DD107" s="65">
        <f t="shared" ca="1" si="114"/>
        <v>2</v>
      </c>
      <c r="DE107" s="65">
        <f t="shared" ca="1" si="115"/>
        <v>0</v>
      </c>
      <c r="DF107" s="66" t="str">
        <f t="shared" ca="1" si="116"/>
        <v>H</v>
      </c>
      <c r="DG107" s="66" t="str">
        <f t="shared" ca="1" si="117"/>
        <v>H-H</v>
      </c>
      <c r="DH107" s="66" t="str">
        <f t="shared" ca="1" si="118"/>
        <v>H30</v>
      </c>
      <c r="DI107" s="66" t="str">
        <f t="shared" ca="1" si="119"/>
        <v>H10</v>
      </c>
      <c r="DJ107" s="66" t="str">
        <f t="shared" ca="1" si="120"/>
        <v>H20</v>
      </c>
      <c r="DK107" s="65" t="str">
        <f t="shared" ca="1" si="121"/>
        <v>No</v>
      </c>
      <c r="DL107" s="65">
        <f t="shared" ca="1" si="122"/>
        <v>1</v>
      </c>
      <c r="DM107" s="65">
        <f t="shared" ca="1" si="123"/>
        <v>0</v>
      </c>
      <c r="DN107" s="65">
        <f t="shared" ca="1" si="124"/>
        <v>1</v>
      </c>
      <c r="DO107" s="65">
        <f t="shared" ca="1" si="125"/>
        <v>0</v>
      </c>
      <c r="DP107" s="65">
        <f t="shared" ca="1" si="126"/>
        <v>1</v>
      </c>
      <c r="DQ107" s="65">
        <f t="shared" ca="1" si="127"/>
        <v>0</v>
      </c>
      <c r="DR107" s="69">
        <f t="shared" ca="1" si="128"/>
        <v>1.5</v>
      </c>
      <c r="DS107" s="69">
        <f t="shared" ca="1" si="129"/>
        <v>-1</v>
      </c>
      <c r="DT107" s="69">
        <f t="shared" ca="1" si="130"/>
        <v>-1</v>
      </c>
      <c r="DU107" s="69">
        <f t="shared" ca="1" si="131"/>
        <v>1.58</v>
      </c>
      <c r="DV107" s="69">
        <f t="shared" ca="1" si="132"/>
        <v>-1</v>
      </c>
      <c r="DW107" s="69">
        <f t="shared" ca="1" si="133"/>
        <v>-1</v>
      </c>
      <c r="DX107" s="69">
        <f t="shared" ca="1" si="134"/>
        <v>0.99</v>
      </c>
      <c r="DY107" s="69">
        <f t="shared" ca="1" si="135"/>
        <v>-1</v>
      </c>
      <c r="DZ107" s="72">
        <f t="shared" ca="1" si="136"/>
        <v>102.56109481915934</v>
      </c>
      <c r="EA107" s="72">
        <f t="shared" ca="1" si="137"/>
        <v>103.08596767157717</v>
      </c>
      <c r="EB107" s="72">
        <f t="shared" ca="1" si="138"/>
        <v>105.49987506593743</v>
      </c>
      <c r="EC107" s="65">
        <f t="shared" ca="1" si="139"/>
        <v>1</v>
      </c>
      <c r="ED107" s="65">
        <f t="shared" ca="1" si="140"/>
        <v>0</v>
      </c>
      <c r="EE107" s="65">
        <f t="shared" ca="1" si="141"/>
        <v>0</v>
      </c>
      <c r="EF107" s="65">
        <f t="shared" ca="1" si="142"/>
        <v>1</v>
      </c>
      <c r="EG107" s="65">
        <f t="shared" ca="1" si="143"/>
        <v>0</v>
      </c>
      <c r="EH107" s="65">
        <f t="shared" ca="1" si="144"/>
        <v>1</v>
      </c>
      <c r="EI107" s="429" t="str">
        <f t="shared" ca="1" si="145"/>
        <v>Yes</v>
      </c>
      <c r="EJ107" s="428" t="str">
        <f t="shared" ca="1" si="146"/>
        <v>S</v>
      </c>
      <c r="EK107" s="428" t="str">
        <f t="shared" ca="1" si="147"/>
        <v>Over</v>
      </c>
      <c r="EL107" s="65" t="str">
        <f t="shared" ca="1" si="148"/>
        <v>No</v>
      </c>
      <c r="EM107" s="65" t="str">
        <f t="shared" ca="1" si="149"/>
        <v>No</v>
      </c>
      <c r="EN107" s="65">
        <f t="shared" ca="1" si="150"/>
        <v>45</v>
      </c>
      <c r="EO107" s="433">
        <f t="shared" ca="1" si="151"/>
        <v>2</v>
      </c>
      <c r="EP107" s="433">
        <f t="shared" ca="1" si="152"/>
        <v>1</v>
      </c>
      <c r="EQ107" s="433">
        <f t="shared" ca="1" si="153"/>
        <v>8</v>
      </c>
      <c r="ER107" s="433">
        <f t="shared" ca="1" si="154"/>
        <v>23</v>
      </c>
      <c r="ES107" s="433">
        <f t="shared" ca="1" si="155"/>
        <v>8</v>
      </c>
      <c r="ET107" s="433">
        <f t="shared" ca="1" si="156"/>
        <v>22</v>
      </c>
      <c r="EU107" s="433">
        <f ca="1">IF(OR(CO107="",CQ107=""),"",Discipline!$P$3*CO107+Discipline!$X$3*CQ107)</f>
        <v>25</v>
      </c>
      <c r="EV107" s="433">
        <f ca="1">IF(OR(CP107="",CR107=""),"",Discipline!$P$3*CP107+Discipline!$X$3*CR107)</f>
        <v>20</v>
      </c>
    </row>
    <row r="108" spans="1:152" x14ac:dyDescent="0.25">
      <c r="A108" s="10" t="str">
        <f ca="1">IFERROR(RANK(order!A108,order!A$3:A$554,0),"")</f>
        <v/>
      </c>
      <c r="B108" s="10" t="str">
        <f ca="1">IFERROR(RANK(order!B108,order!B$3:B$554,0),"")</f>
        <v/>
      </c>
      <c r="C108" s="10" t="str">
        <f ca="1">IFERROR(RANK(order!C108,order!C$3:C$554,0),"")</f>
        <v/>
      </c>
      <c r="D108" s="4" t="str">
        <f ca="1">IFERROR(RANK(order!D108,order!D$3:D$554,0),"")</f>
        <v/>
      </c>
      <c r="E108" s="4" t="str">
        <f ca="1">IFERROR(RANK(order!E108,order!E$3:E$554,0),"")</f>
        <v/>
      </c>
      <c r="F108" s="4" t="str">
        <f ca="1">IFERROR(RANK(order!F108,order!F$3:F$554,0),"")</f>
        <v/>
      </c>
      <c r="G108" s="10" t="str">
        <f ca="1">IFERROR(RANK(order!G108,order!G$3:G$554,0),"")</f>
        <v/>
      </c>
      <c r="H108" s="10" t="str">
        <f ca="1">IFERROR(RANK(order!H108,order!H$3:H$554,0),"")</f>
        <v/>
      </c>
      <c r="I108" s="10" t="str">
        <f ca="1">IFERROR(RANK(order!I108,order!I$3:I$554,0),"")</f>
        <v/>
      </c>
      <c r="J108" s="4" t="str">
        <f ca="1">IFERROR(RANK(order!J108,order!J$3:J$554,0),"")</f>
        <v/>
      </c>
      <c r="K108" s="4" t="str">
        <f ca="1">IFERROR(RANK(order!K108,order!K$3:K$554,0),"")</f>
        <v/>
      </c>
      <c r="L108" s="4" t="str">
        <f ca="1">IFERROR(RANK(order!L108,order!L$3:L$554,0),"")</f>
        <v/>
      </c>
      <c r="M108" s="10" t="str">
        <f ca="1">IFERROR(RANK(order!M108,order!M$3:M$554,0),"")</f>
        <v/>
      </c>
      <c r="N108" s="10" t="str">
        <f ca="1">IFERROR(RANK(order!N108,order!N$3:N$554,0),"")</f>
        <v/>
      </c>
      <c r="O108" s="10" t="str">
        <f ca="1">IFERROR(RANK(order!O108,order!O$3:O$554,0),"")</f>
        <v/>
      </c>
      <c r="P108" s="4" t="str">
        <f ca="1">IFERROR(RANK(order!P108,order!P$3:P$554,0),"")</f>
        <v/>
      </c>
      <c r="Q108" s="4" t="str">
        <f ca="1">IFERROR(RANK(order!Q108,order!Q$3:Q$554,0),"")</f>
        <v/>
      </c>
      <c r="R108" s="4" t="str">
        <f ca="1">IFERROR(RANK(order!R108,order!R$3:R$554,0),"")</f>
        <v/>
      </c>
      <c r="S108" s="10" t="str">
        <f ca="1">IFERROR(RANK(order!S108,order!S$3:S$554,0),"")</f>
        <v/>
      </c>
      <c r="T108" s="10" t="str">
        <f ca="1">IFERROR(RANK(order!T108,order!T$3:T$554,0),"")</f>
        <v/>
      </c>
      <c r="U108" s="10" t="str">
        <f ca="1">IFERROR(RANK(order!U108,order!U$3:U$554,0),"")</f>
        <v/>
      </c>
      <c r="V108" s="4" t="str">
        <f ca="1">IFERROR(RANK(order!V108,order!V$3:V$554,0),"")</f>
        <v/>
      </c>
      <c r="W108" s="4" t="str">
        <f ca="1">IFERROR(RANK(order!W108,order!W$3:W$554,0),"")</f>
        <v/>
      </c>
      <c r="X108" s="4" t="str">
        <f ca="1">IFERROR(RANK(order!X108,order!X$3:X$554,0),"")</f>
        <v/>
      </c>
      <c r="Y108" s="10" t="str">
        <f ca="1">IFERROR(RANK(order!Y108,order!Y$3:Y$554,0),"")</f>
        <v/>
      </c>
      <c r="Z108" s="10" t="str">
        <f ca="1">IFERROR(RANK(order!Z108,order!Z$3:Z$554,0),"")</f>
        <v/>
      </c>
      <c r="AA108" s="10" t="str">
        <f ca="1">IFERROR(RANK(order!AA108,order!AA$3:AA$554,0),"")</f>
        <v/>
      </c>
      <c r="AB108" s="4" t="str">
        <f ca="1">IFERROR(RANK(order!AB108,order!AB$3:AB$554,0),"")</f>
        <v/>
      </c>
      <c r="AC108" s="4" t="str">
        <f ca="1">IFERROR(RANK(order!AC108,order!AC$3:AC$554,0),"")</f>
        <v/>
      </c>
      <c r="AD108" s="4" t="str">
        <f ca="1">IFERROR(RANK(order!AD108,order!AD$3:AD$554,0),"")</f>
        <v/>
      </c>
      <c r="AE108" s="10" t="str">
        <f ca="1">IFERROR(RANK(order!AE108,order!AE$3:AE$554,0),"")</f>
        <v/>
      </c>
      <c r="AF108" s="10" t="str">
        <f ca="1">IFERROR(RANK(order!AF108,order!AF$3:AF$554,0),"")</f>
        <v/>
      </c>
      <c r="AG108" s="10" t="str">
        <f ca="1">IFERROR(RANK(order!AG108,order!AG$3:AG$554,0),"")</f>
        <v/>
      </c>
      <c r="AH108" s="4" t="str">
        <f ca="1">IFERROR(RANK(order!AH108,order!AH$3:AH$554,0),"")</f>
        <v/>
      </c>
      <c r="AI108" s="4" t="str">
        <f ca="1">IFERROR(RANK(order!AI108,order!AI$3:AI$554,0),"")</f>
        <v/>
      </c>
      <c r="AJ108" s="4" t="str">
        <f ca="1">IFERROR(RANK(order!AJ108,order!AJ$3:AJ$554,0),"")</f>
        <v/>
      </c>
      <c r="AK108" s="10" t="str">
        <f ca="1">IFERROR(RANK(order!AK108,order!AK$3:AK$554,0),"")</f>
        <v/>
      </c>
      <c r="AL108" s="10" t="str">
        <f ca="1">IFERROR(RANK(order!AL108,order!AL$3:AL$554,0),"")</f>
        <v/>
      </c>
      <c r="AM108" s="10" t="str">
        <f ca="1">IFERROR(RANK(order!AM108,order!AM$3:AM$554,0),"")</f>
        <v/>
      </c>
      <c r="AN108" s="4" t="str">
        <f ca="1">IFERROR(RANK(order!AN108,order!AN$3:AN$554,0),"")</f>
        <v/>
      </c>
      <c r="AO108" s="4" t="str">
        <f ca="1">IFERROR(RANK(order!AO108,order!AO$3:AO$554,0),"")</f>
        <v/>
      </c>
      <c r="AP108" s="4" t="str">
        <f ca="1">IFERROR(RANK(order!AP108,order!AP$3:AP$554,0),"")</f>
        <v/>
      </c>
      <c r="AQ108" s="10" t="str">
        <f ca="1">IFERROR(RANK(order!AQ108,order!AQ$3:AQ$554,0),"")</f>
        <v/>
      </c>
      <c r="AR108" s="10">
        <f ca="1">IFERROR(RANK(order!AR108,order!AR$3:AR$554,0),"")</f>
        <v>2</v>
      </c>
      <c r="AS108" s="10">
        <f ca="1">IFERROR(RANK(order!AS108,order!AS$3:AS$554,0),"")</f>
        <v>4</v>
      </c>
      <c r="AT108" s="4" t="str">
        <f ca="1">IFERROR(RANK(order!AT108,order!AT$3:AT$554,0),"")</f>
        <v/>
      </c>
      <c r="AU108" s="4" t="str">
        <f ca="1">IFERROR(RANK(order!AU108,order!AU$3:AU$554,0),"")</f>
        <v/>
      </c>
      <c r="AV108" s="4" t="str">
        <f ca="1">IFERROR(RANK(order!AV108,order!AV$3:AV$554,0),"")</f>
        <v/>
      </c>
      <c r="AW108" s="10" t="str">
        <f ca="1">IFERROR(RANK(order!AW108,order!AW$3:AW$554,0),"")</f>
        <v/>
      </c>
      <c r="AX108" s="10" t="str">
        <f ca="1">IFERROR(RANK(order!AX108,order!AX$3:AX$554,0),"")</f>
        <v/>
      </c>
      <c r="AY108" s="10" t="str">
        <f ca="1">IFERROR(RANK(order!AY108,order!AY$3:AY$554,0),"")</f>
        <v/>
      </c>
      <c r="AZ108" s="4" t="str">
        <f ca="1">IFERROR(RANK(order!AZ108,order!AZ$3:AZ$554,0),"")</f>
        <v/>
      </c>
      <c r="BA108" s="4" t="str">
        <f ca="1">IFERROR(RANK(order!BA108,order!BA$3:BA$554,0),"")</f>
        <v/>
      </c>
      <c r="BB108" s="4" t="str">
        <f ca="1">IFERROR(RANK(order!BB108,order!BB$3:BB$554,0),"")</f>
        <v/>
      </c>
      <c r="BC108" s="10">
        <f ca="1">IFERROR(RANK(order!BC108,order!BC$3:BC$554,0),"")</f>
        <v>2</v>
      </c>
      <c r="BD108" s="10" t="str">
        <f ca="1">IFERROR(RANK(order!BD108,order!BD$3:BD$554,0),"")</f>
        <v/>
      </c>
      <c r="BE108" s="10">
        <f ca="1">IFERROR(RANK(order!BE108,order!BE$3:BE$554,0),"")</f>
        <v>4</v>
      </c>
      <c r="BF108" s="4" t="str">
        <f ca="1">IFERROR(RANK(order!BF108,order!BF$3:BF$554,0),"")</f>
        <v/>
      </c>
      <c r="BG108" s="4" t="str">
        <f ca="1">IFERROR(RANK(order!BG108,order!BG$3:BG$554,0),"")</f>
        <v/>
      </c>
      <c r="BH108" s="4" t="str">
        <f ca="1">IFERROR(RANK(order!BH108,order!BH$3:BH$554,0),"")</f>
        <v/>
      </c>
      <c r="BI108" s="10" t="str">
        <f ca="1">IFERROR(RANK(order!BI108,order!BI$3:BI$554,0),"")</f>
        <v/>
      </c>
      <c r="BJ108" s="10" t="str">
        <f ca="1">IFERROR(RANK(order!BJ108,order!BJ$3:BJ$554,0),"")</f>
        <v/>
      </c>
      <c r="BK108" s="10" t="str">
        <f ca="1">IFERROR(RANK(order!BK108,order!BK$3:BK$554,0),"")</f>
        <v/>
      </c>
      <c r="BL108" s="4" t="str">
        <f ca="1">IFERROR(RANK(order!BL108,order!BL$3:BL$554,0),"")</f>
        <v/>
      </c>
      <c r="BM108" s="4" t="str">
        <f ca="1">IFERROR(RANK(order!BM108,order!BM$3:BM$554,0),"")</f>
        <v/>
      </c>
      <c r="BN108" s="4" t="str">
        <f ca="1">IFERROR(RANK(order!BN108,order!BN$3:BN$554,0),"")</f>
        <v/>
      </c>
      <c r="BO108" s="10" t="str">
        <f ca="1">IFERROR(RANK(order!BO108,order!BO$3:BO$554,0),"")</f>
        <v/>
      </c>
      <c r="BP108" s="10" t="str">
        <f ca="1">IFERROR(RANK(order!BP108,order!BP$3:BP$554,0),"")</f>
        <v/>
      </c>
      <c r="BQ108" s="10" t="str">
        <f ca="1">IFERROR(RANK(order!BQ108,order!BQ$3:BQ$554,0),"")</f>
        <v/>
      </c>
      <c r="BR108" s="4" t="str">
        <f ca="1">IFERROR(RANK(order!BR108,order!BR$3:BR$554,0),"")</f>
        <v/>
      </c>
      <c r="BS108" s="4" t="str">
        <f ca="1">IFERROR(RANK(order!BS108,order!BS$3:BS$554,0),"")</f>
        <v/>
      </c>
      <c r="BT108" s="4" t="str">
        <f ca="1">IFERROR(RANK(order!BT108,order!BT$3:BT$554,0),"")</f>
        <v/>
      </c>
      <c r="BU108" s="95">
        <f t="shared" si="157"/>
        <v>106</v>
      </c>
      <c r="BV108" s="35" t="str">
        <f t="shared" si="158"/>
        <v>E1</v>
      </c>
      <c r="BW108" s="55">
        <f t="shared" ca="1" si="81"/>
        <v>43365</v>
      </c>
      <c r="BX108" s="56" t="str">
        <f t="shared" ca="1" si="82"/>
        <v>Sheffield United</v>
      </c>
      <c r="BY108" s="56" t="str">
        <f t="shared" ca="1" si="83"/>
        <v>Preston</v>
      </c>
      <c r="BZ108" s="57">
        <f t="shared" ca="1" si="84"/>
        <v>3</v>
      </c>
      <c r="CA108" s="57">
        <f t="shared" ca="1" si="85"/>
        <v>2</v>
      </c>
      <c r="CB108" s="58" t="str">
        <f t="shared" ca="1" si="86"/>
        <v>H</v>
      </c>
      <c r="CC108" s="57">
        <f t="shared" ca="1" si="87"/>
        <v>1</v>
      </c>
      <c r="CD108" s="57">
        <f t="shared" ca="1" si="88"/>
        <v>0</v>
      </c>
      <c r="CE108" s="58" t="str">
        <f t="shared" ca="1" si="89"/>
        <v>H</v>
      </c>
      <c r="CF108" s="59" t="str">
        <f t="shared" ca="1" si="90"/>
        <v>S Duncan</v>
      </c>
      <c r="CG108" s="57">
        <f t="shared" ca="1" si="91"/>
        <v>13</v>
      </c>
      <c r="CH108" s="57">
        <f t="shared" ca="1" si="92"/>
        <v>10</v>
      </c>
      <c r="CI108" s="57">
        <f t="shared" ca="1" si="93"/>
        <v>3</v>
      </c>
      <c r="CJ108" s="57">
        <f t="shared" ca="1" si="94"/>
        <v>3</v>
      </c>
      <c r="CK108" s="57">
        <f t="shared" ca="1" si="95"/>
        <v>10</v>
      </c>
      <c r="CL108" s="57">
        <f t="shared" ca="1" si="96"/>
        <v>6</v>
      </c>
      <c r="CM108" s="57">
        <f t="shared" ca="1" si="97"/>
        <v>4</v>
      </c>
      <c r="CN108" s="57">
        <f t="shared" ca="1" si="98"/>
        <v>3</v>
      </c>
      <c r="CO108" s="57">
        <f t="shared" ca="1" si="99"/>
        <v>1</v>
      </c>
      <c r="CP108" s="57">
        <f t="shared" ca="1" si="100"/>
        <v>2</v>
      </c>
      <c r="CQ108" s="57">
        <f t="shared" ca="1" si="101"/>
        <v>0</v>
      </c>
      <c r="CR108" s="57">
        <f t="shared" ca="1" si="102"/>
        <v>0</v>
      </c>
      <c r="CS108" s="60">
        <f t="shared" ca="1" si="103"/>
        <v>1.85</v>
      </c>
      <c r="CT108" s="60">
        <f t="shared" ca="1" si="104"/>
        <v>3.75</v>
      </c>
      <c r="CU108" s="60">
        <f t="shared" ca="1" si="105"/>
        <v>4.5</v>
      </c>
      <c r="CV108" s="60">
        <f t="shared" ca="1" si="106"/>
        <v>1.86</v>
      </c>
      <c r="CW108" s="60">
        <f t="shared" ca="1" si="107"/>
        <v>3.73</v>
      </c>
      <c r="CX108" s="60">
        <f t="shared" ca="1" si="108"/>
        <v>4.47</v>
      </c>
      <c r="CY108" s="60">
        <f t="shared" ca="1" si="109"/>
        <v>1.99</v>
      </c>
      <c r="CZ108" s="60">
        <f t="shared" ca="1" si="110"/>
        <v>1.81</v>
      </c>
      <c r="DA108" s="65">
        <f t="shared" ca="1" si="111"/>
        <v>5</v>
      </c>
      <c r="DB108" s="65">
        <f t="shared" ca="1" si="112"/>
        <v>1</v>
      </c>
      <c r="DC108" s="65">
        <f t="shared" ca="1" si="113"/>
        <v>4</v>
      </c>
      <c r="DD108" s="65">
        <f t="shared" ca="1" si="114"/>
        <v>2</v>
      </c>
      <c r="DE108" s="65">
        <f t="shared" ca="1" si="115"/>
        <v>2</v>
      </c>
      <c r="DF108" s="66" t="str">
        <f t="shared" ca="1" si="116"/>
        <v>D</v>
      </c>
      <c r="DG108" s="66" t="str">
        <f t="shared" ca="1" si="117"/>
        <v>H-H</v>
      </c>
      <c r="DH108" s="66" t="str">
        <f t="shared" ca="1" si="118"/>
        <v>H32</v>
      </c>
      <c r="DI108" s="66" t="str">
        <f t="shared" ca="1" si="119"/>
        <v>H10</v>
      </c>
      <c r="DJ108" s="66" t="str">
        <f t="shared" ca="1" si="120"/>
        <v>D22</v>
      </c>
      <c r="DK108" s="65" t="str">
        <f t="shared" ca="1" si="121"/>
        <v>Yes</v>
      </c>
      <c r="DL108" s="65">
        <f t="shared" ca="1" si="122"/>
        <v>1</v>
      </c>
      <c r="DM108" s="65">
        <f t="shared" ca="1" si="123"/>
        <v>0</v>
      </c>
      <c r="DN108" s="65">
        <f t="shared" ca="1" si="124"/>
        <v>0</v>
      </c>
      <c r="DO108" s="65">
        <f t="shared" ca="1" si="125"/>
        <v>0</v>
      </c>
      <c r="DP108" s="65">
        <f t="shared" ca="1" si="126"/>
        <v>0</v>
      </c>
      <c r="DQ108" s="65">
        <f t="shared" ca="1" si="127"/>
        <v>0</v>
      </c>
      <c r="DR108" s="69">
        <f t="shared" ca="1" si="128"/>
        <v>0.85000000000000009</v>
      </c>
      <c r="DS108" s="69">
        <f t="shared" ca="1" si="129"/>
        <v>-1</v>
      </c>
      <c r="DT108" s="69">
        <f t="shared" ca="1" si="130"/>
        <v>-1</v>
      </c>
      <c r="DU108" s="69">
        <f t="shared" ca="1" si="131"/>
        <v>0.8600000000000001</v>
      </c>
      <c r="DV108" s="69">
        <f t="shared" ca="1" si="132"/>
        <v>-1</v>
      </c>
      <c r="DW108" s="69">
        <f t="shared" ca="1" si="133"/>
        <v>-1</v>
      </c>
      <c r="DX108" s="69">
        <f t="shared" ca="1" si="134"/>
        <v>0.99</v>
      </c>
      <c r="DY108" s="69">
        <f t="shared" ca="1" si="135"/>
        <v>-1</v>
      </c>
      <c r="DZ108" s="72">
        <f t="shared" ca="1" si="136"/>
        <v>102.94294294294295</v>
      </c>
      <c r="EA108" s="72">
        <f t="shared" ca="1" si="137"/>
        <v>102.94445698798972</v>
      </c>
      <c r="EB108" s="72">
        <f t="shared" ca="1" si="138"/>
        <v>105.49987506593743</v>
      </c>
      <c r="EC108" s="65">
        <f t="shared" ca="1" si="139"/>
        <v>0</v>
      </c>
      <c r="ED108" s="65">
        <f t="shared" ca="1" si="140"/>
        <v>0</v>
      </c>
      <c r="EE108" s="65">
        <f t="shared" ca="1" si="141"/>
        <v>0</v>
      </c>
      <c r="EF108" s="65">
        <f t="shared" ca="1" si="142"/>
        <v>0</v>
      </c>
      <c r="EG108" s="65">
        <f t="shared" ca="1" si="143"/>
        <v>0</v>
      </c>
      <c r="EH108" s="65">
        <f t="shared" ca="1" si="144"/>
        <v>0</v>
      </c>
      <c r="EI108" s="429" t="str">
        <f t="shared" ca="1" si="145"/>
        <v>Yes</v>
      </c>
      <c r="EJ108" s="428" t="str">
        <f t="shared" ca="1" si="146"/>
        <v>S</v>
      </c>
      <c r="EK108" s="428" t="str">
        <f t="shared" ca="1" si="147"/>
        <v>Over</v>
      </c>
      <c r="EL108" s="65" t="str">
        <f t="shared" ca="1" si="148"/>
        <v>No</v>
      </c>
      <c r="EM108" s="65" t="str">
        <f t="shared" ca="1" si="149"/>
        <v>Yes</v>
      </c>
      <c r="EN108" s="65">
        <f t="shared" ca="1" si="150"/>
        <v>30</v>
      </c>
      <c r="EO108" s="433">
        <f t="shared" ca="1" si="151"/>
        <v>3</v>
      </c>
      <c r="EP108" s="433">
        <f t="shared" ca="1" si="152"/>
        <v>0</v>
      </c>
      <c r="EQ108" s="433">
        <f t="shared" ca="1" si="153"/>
        <v>7</v>
      </c>
      <c r="ER108" s="433">
        <f t="shared" ca="1" si="154"/>
        <v>23</v>
      </c>
      <c r="ES108" s="433">
        <f t="shared" ca="1" si="155"/>
        <v>6</v>
      </c>
      <c r="ET108" s="433">
        <f t="shared" ca="1" si="156"/>
        <v>16</v>
      </c>
      <c r="EU108" s="433">
        <f ca="1">IF(OR(CO108="",CQ108=""),"",Discipline!$P$3*CO108+Discipline!$X$3*CQ108)</f>
        <v>10</v>
      </c>
      <c r="EV108" s="433">
        <f ca="1">IF(OR(CP108="",CR108=""),"",Discipline!$P$3*CP108+Discipline!$X$3*CR108)</f>
        <v>20</v>
      </c>
    </row>
    <row r="109" spans="1:152" x14ac:dyDescent="0.25">
      <c r="A109" s="10" t="str">
        <f ca="1">IFERROR(RANK(order!A109,order!A$3:A$554,0),"")</f>
        <v/>
      </c>
      <c r="B109" s="10" t="str">
        <f ca="1">IFERROR(RANK(order!B109,order!B$3:B$554,0),"")</f>
        <v/>
      </c>
      <c r="C109" s="10" t="str">
        <f ca="1">IFERROR(RANK(order!C109,order!C$3:C$554,0),"")</f>
        <v/>
      </c>
      <c r="D109" s="4" t="str">
        <f ca="1">IFERROR(RANK(order!D109,order!D$3:D$554,0),"")</f>
        <v/>
      </c>
      <c r="E109" s="4" t="str">
        <f ca="1">IFERROR(RANK(order!E109,order!E$3:E$554,0),"")</f>
        <v/>
      </c>
      <c r="F109" s="4" t="str">
        <f ca="1">IFERROR(RANK(order!F109,order!F$3:F$554,0),"")</f>
        <v/>
      </c>
      <c r="G109" s="10" t="str">
        <f ca="1">IFERROR(RANK(order!G109,order!G$3:G$554,0),"")</f>
        <v/>
      </c>
      <c r="H109" s="10">
        <f ca="1">IFERROR(RANK(order!H109,order!H$3:H$554,0),"")</f>
        <v>2</v>
      </c>
      <c r="I109" s="10">
        <f ca="1">IFERROR(RANK(order!I109,order!I$3:I$554,0),"")</f>
        <v>4</v>
      </c>
      <c r="J109" s="4" t="str">
        <f ca="1">IFERROR(RANK(order!J109,order!J$3:J$554,0),"")</f>
        <v/>
      </c>
      <c r="K109" s="4" t="str">
        <f ca="1">IFERROR(RANK(order!K109,order!K$3:K$554,0),"")</f>
        <v/>
      </c>
      <c r="L109" s="4" t="str">
        <f ca="1">IFERROR(RANK(order!L109,order!L$3:L$554,0),"")</f>
        <v/>
      </c>
      <c r="M109" s="10" t="str">
        <f ca="1">IFERROR(RANK(order!M109,order!M$3:M$554,0),"")</f>
        <v/>
      </c>
      <c r="N109" s="10" t="str">
        <f ca="1">IFERROR(RANK(order!N109,order!N$3:N$554,0),"")</f>
        <v/>
      </c>
      <c r="O109" s="10" t="str">
        <f ca="1">IFERROR(RANK(order!O109,order!O$3:O$554,0),"")</f>
        <v/>
      </c>
      <c r="P109" s="4" t="str">
        <f ca="1">IFERROR(RANK(order!P109,order!P$3:P$554,0),"")</f>
        <v/>
      </c>
      <c r="Q109" s="4" t="str">
        <f ca="1">IFERROR(RANK(order!Q109,order!Q$3:Q$554,0),"")</f>
        <v/>
      </c>
      <c r="R109" s="4" t="str">
        <f ca="1">IFERROR(RANK(order!R109,order!R$3:R$554,0),"")</f>
        <v/>
      </c>
      <c r="S109" s="10" t="str">
        <f ca="1">IFERROR(RANK(order!S109,order!S$3:S$554,0),"")</f>
        <v/>
      </c>
      <c r="T109" s="10" t="str">
        <f ca="1">IFERROR(RANK(order!T109,order!T$3:T$554,0),"")</f>
        <v/>
      </c>
      <c r="U109" s="10" t="str">
        <f ca="1">IFERROR(RANK(order!U109,order!U$3:U$554,0),"")</f>
        <v/>
      </c>
      <c r="V109" s="4" t="str">
        <f ca="1">IFERROR(RANK(order!V109,order!V$3:V$554,0),"")</f>
        <v/>
      </c>
      <c r="W109" s="4" t="str">
        <f ca="1">IFERROR(RANK(order!W109,order!W$3:W$554,0),"")</f>
        <v/>
      </c>
      <c r="X109" s="4" t="str">
        <f ca="1">IFERROR(RANK(order!X109,order!X$3:X$554,0),"")</f>
        <v/>
      </c>
      <c r="Y109" s="10" t="str">
        <f ca="1">IFERROR(RANK(order!Y109,order!Y$3:Y$554,0),"")</f>
        <v/>
      </c>
      <c r="Z109" s="10" t="str">
        <f ca="1">IFERROR(RANK(order!Z109,order!Z$3:Z$554,0),"")</f>
        <v/>
      </c>
      <c r="AA109" s="10" t="str">
        <f ca="1">IFERROR(RANK(order!AA109,order!AA$3:AA$554,0),"")</f>
        <v/>
      </c>
      <c r="AB109" s="4" t="str">
        <f ca="1">IFERROR(RANK(order!AB109,order!AB$3:AB$554,0),"")</f>
        <v/>
      </c>
      <c r="AC109" s="4" t="str">
        <f ca="1">IFERROR(RANK(order!AC109,order!AC$3:AC$554,0),"")</f>
        <v/>
      </c>
      <c r="AD109" s="4" t="str">
        <f ca="1">IFERROR(RANK(order!AD109,order!AD$3:AD$554,0),"")</f>
        <v/>
      </c>
      <c r="AE109" s="10" t="str">
        <f ca="1">IFERROR(RANK(order!AE109,order!AE$3:AE$554,0),"")</f>
        <v/>
      </c>
      <c r="AF109" s="10" t="str">
        <f ca="1">IFERROR(RANK(order!AF109,order!AF$3:AF$554,0),"")</f>
        <v/>
      </c>
      <c r="AG109" s="10" t="str">
        <f ca="1">IFERROR(RANK(order!AG109,order!AG$3:AG$554,0),"")</f>
        <v/>
      </c>
      <c r="AH109" s="4" t="str">
        <f ca="1">IFERROR(RANK(order!AH109,order!AH$3:AH$554,0),"")</f>
        <v/>
      </c>
      <c r="AI109" s="4" t="str">
        <f ca="1">IFERROR(RANK(order!AI109,order!AI$3:AI$554,0),"")</f>
        <v/>
      </c>
      <c r="AJ109" s="4" t="str">
        <f ca="1">IFERROR(RANK(order!AJ109,order!AJ$3:AJ$554,0),"")</f>
        <v/>
      </c>
      <c r="AK109" s="10" t="str">
        <f ca="1">IFERROR(RANK(order!AK109,order!AK$3:AK$554,0),"")</f>
        <v/>
      </c>
      <c r="AL109" s="10" t="str">
        <f ca="1">IFERROR(RANK(order!AL109,order!AL$3:AL$554,0),"")</f>
        <v/>
      </c>
      <c r="AM109" s="10" t="str">
        <f ca="1">IFERROR(RANK(order!AM109,order!AM$3:AM$554,0),"")</f>
        <v/>
      </c>
      <c r="AN109" s="4" t="str">
        <f ca="1">IFERROR(RANK(order!AN109,order!AN$3:AN$554,0),"")</f>
        <v/>
      </c>
      <c r="AO109" s="4" t="str">
        <f ca="1">IFERROR(RANK(order!AO109,order!AO$3:AO$554,0),"")</f>
        <v/>
      </c>
      <c r="AP109" s="4" t="str">
        <f ca="1">IFERROR(RANK(order!AP109,order!AP$3:AP$554,0),"")</f>
        <v/>
      </c>
      <c r="AQ109" s="10" t="str">
        <f ca="1">IFERROR(RANK(order!AQ109,order!AQ$3:AQ$554,0),"")</f>
        <v/>
      </c>
      <c r="AR109" s="10" t="str">
        <f ca="1">IFERROR(RANK(order!AR109,order!AR$3:AR$554,0),"")</f>
        <v/>
      </c>
      <c r="AS109" s="10" t="str">
        <f ca="1">IFERROR(RANK(order!AS109,order!AS$3:AS$554,0),"")</f>
        <v/>
      </c>
      <c r="AT109" s="4" t="str">
        <f ca="1">IFERROR(RANK(order!AT109,order!AT$3:AT$554,0),"")</f>
        <v/>
      </c>
      <c r="AU109" s="4" t="str">
        <f ca="1">IFERROR(RANK(order!AU109,order!AU$3:AU$554,0),"")</f>
        <v/>
      </c>
      <c r="AV109" s="4" t="str">
        <f ca="1">IFERROR(RANK(order!AV109,order!AV$3:AV$554,0),"")</f>
        <v/>
      </c>
      <c r="AW109" s="10" t="str">
        <f ca="1">IFERROR(RANK(order!AW109,order!AW$3:AW$554,0),"")</f>
        <v/>
      </c>
      <c r="AX109" s="10" t="str">
        <f ca="1">IFERROR(RANK(order!AX109,order!AX$3:AX$554,0),"")</f>
        <v/>
      </c>
      <c r="AY109" s="10" t="str">
        <f ca="1">IFERROR(RANK(order!AY109,order!AY$3:AY$554,0),"")</f>
        <v/>
      </c>
      <c r="AZ109" s="4" t="str">
        <f ca="1">IFERROR(RANK(order!AZ109,order!AZ$3:AZ$554,0),"")</f>
        <v/>
      </c>
      <c r="BA109" s="4" t="str">
        <f ca="1">IFERROR(RANK(order!BA109,order!BA$3:BA$554,0),"")</f>
        <v/>
      </c>
      <c r="BB109" s="4" t="str">
        <f ca="1">IFERROR(RANK(order!BB109,order!BB$3:BB$554,0),"")</f>
        <v/>
      </c>
      <c r="BC109" s="10" t="str">
        <f ca="1">IFERROR(RANK(order!BC109,order!BC$3:BC$554,0),"")</f>
        <v/>
      </c>
      <c r="BD109" s="10" t="str">
        <f ca="1">IFERROR(RANK(order!BD109,order!BD$3:BD$554,0),"")</f>
        <v/>
      </c>
      <c r="BE109" s="10" t="str">
        <f ca="1">IFERROR(RANK(order!BE109,order!BE$3:BE$554,0),"")</f>
        <v/>
      </c>
      <c r="BF109" s="4" t="str">
        <f ca="1">IFERROR(RANK(order!BF109,order!BF$3:BF$554,0),"")</f>
        <v/>
      </c>
      <c r="BG109" s="4" t="str">
        <f ca="1">IFERROR(RANK(order!BG109,order!BG$3:BG$554,0),"")</f>
        <v/>
      </c>
      <c r="BH109" s="4" t="str">
        <f ca="1">IFERROR(RANK(order!BH109,order!BH$3:BH$554,0),"")</f>
        <v/>
      </c>
      <c r="BI109" s="10">
        <f ca="1">IFERROR(RANK(order!BI109,order!BI$3:BI$554,0),"")</f>
        <v>2</v>
      </c>
      <c r="BJ109" s="10" t="str">
        <f ca="1">IFERROR(RANK(order!BJ109,order!BJ$3:BJ$554,0),"")</f>
        <v/>
      </c>
      <c r="BK109" s="10">
        <f ca="1">IFERROR(RANK(order!BK109,order!BK$3:BK$554,0),"")</f>
        <v>4</v>
      </c>
      <c r="BL109" s="4" t="str">
        <f ca="1">IFERROR(RANK(order!BL109,order!BL$3:BL$554,0),"")</f>
        <v/>
      </c>
      <c r="BM109" s="4" t="str">
        <f ca="1">IFERROR(RANK(order!BM109,order!BM$3:BM$554,0),"")</f>
        <v/>
      </c>
      <c r="BN109" s="4" t="str">
        <f ca="1">IFERROR(RANK(order!BN109,order!BN$3:BN$554,0),"")</f>
        <v/>
      </c>
      <c r="BO109" s="10" t="str">
        <f ca="1">IFERROR(RANK(order!BO109,order!BO$3:BO$554,0),"")</f>
        <v/>
      </c>
      <c r="BP109" s="10" t="str">
        <f ca="1">IFERROR(RANK(order!BP109,order!BP$3:BP$554,0),"")</f>
        <v/>
      </c>
      <c r="BQ109" s="10" t="str">
        <f ca="1">IFERROR(RANK(order!BQ109,order!BQ$3:BQ$554,0),"")</f>
        <v/>
      </c>
      <c r="BR109" s="4" t="str">
        <f ca="1">IFERROR(RANK(order!BR109,order!BR$3:BR$554,0),"")</f>
        <v/>
      </c>
      <c r="BS109" s="4" t="str">
        <f ca="1">IFERROR(RANK(order!BS109,order!BS$3:BS$554,0),"")</f>
        <v/>
      </c>
      <c r="BT109" s="4" t="str">
        <f ca="1">IFERROR(RANK(order!BT109,order!BT$3:BT$554,0),"")</f>
        <v/>
      </c>
      <c r="BU109" s="95">
        <f t="shared" si="157"/>
        <v>107</v>
      </c>
      <c r="BV109" s="35" t="str">
        <f t="shared" si="158"/>
        <v>E1</v>
      </c>
      <c r="BW109" s="55">
        <f t="shared" ca="1" si="81"/>
        <v>43365</v>
      </c>
      <c r="BX109" s="56" t="str">
        <f t="shared" ca="1" si="82"/>
        <v>Stoke</v>
      </c>
      <c r="BY109" s="56" t="str">
        <f t="shared" ca="1" si="83"/>
        <v>Blackburn</v>
      </c>
      <c r="BZ109" s="57">
        <f t="shared" ca="1" si="84"/>
        <v>2</v>
      </c>
      <c r="CA109" s="57">
        <f t="shared" ca="1" si="85"/>
        <v>3</v>
      </c>
      <c r="CB109" s="58" t="str">
        <f t="shared" ca="1" si="86"/>
        <v>A</v>
      </c>
      <c r="CC109" s="57">
        <f t="shared" ca="1" si="87"/>
        <v>0</v>
      </c>
      <c r="CD109" s="57">
        <f t="shared" ca="1" si="88"/>
        <v>2</v>
      </c>
      <c r="CE109" s="58" t="str">
        <f t="shared" ca="1" si="89"/>
        <v>A</v>
      </c>
      <c r="CF109" s="59" t="str">
        <f t="shared" ca="1" si="90"/>
        <v>T Harrington</v>
      </c>
      <c r="CG109" s="57">
        <f t="shared" ca="1" si="91"/>
        <v>17</v>
      </c>
      <c r="CH109" s="57">
        <f t="shared" ca="1" si="92"/>
        <v>8</v>
      </c>
      <c r="CI109" s="57">
        <f t="shared" ca="1" si="93"/>
        <v>3</v>
      </c>
      <c r="CJ109" s="57">
        <f t="shared" ca="1" si="94"/>
        <v>4</v>
      </c>
      <c r="CK109" s="57">
        <f t="shared" ca="1" si="95"/>
        <v>11</v>
      </c>
      <c r="CL109" s="57">
        <f t="shared" ca="1" si="96"/>
        <v>14</v>
      </c>
      <c r="CM109" s="57">
        <f t="shared" ca="1" si="97"/>
        <v>9</v>
      </c>
      <c r="CN109" s="57">
        <f t="shared" ca="1" si="98"/>
        <v>2</v>
      </c>
      <c r="CO109" s="57">
        <f t="shared" ca="1" si="99"/>
        <v>2</v>
      </c>
      <c r="CP109" s="57">
        <f t="shared" ca="1" si="100"/>
        <v>1</v>
      </c>
      <c r="CQ109" s="57">
        <f t="shared" ca="1" si="101"/>
        <v>0</v>
      </c>
      <c r="CR109" s="57">
        <f t="shared" ca="1" si="102"/>
        <v>0</v>
      </c>
      <c r="CS109" s="60">
        <f t="shared" ca="1" si="103"/>
        <v>2.04</v>
      </c>
      <c r="CT109" s="60">
        <f t="shared" ca="1" si="104"/>
        <v>3.3</v>
      </c>
      <c r="CU109" s="60">
        <f t="shared" ca="1" si="105"/>
        <v>4.2</v>
      </c>
      <c r="CV109" s="60">
        <f t="shared" ca="1" si="106"/>
        <v>2.0299999999999998</v>
      </c>
      <c r="CW109" s="60">
        <f t="shared" ca="1" si="107"/>
        <v>3.41</v>
      </c>
      <c r="CX109" s="60">
        <f t="shared" ca="1" si="108"/>
        <v>4.1100000000000003</v>
      </c>
      <c r="CY109" s="60">
        <f t="shared" ca="1" si="109"/>
        <v>2.1</v>
      </c>
      <c r="CZ109" s="60">
        <f t="shared" ca="1" si="110"/>
        <v>1.72</v>
      </c>
      <c r="DA109" s="65">
        <f t="shared" ca="1" si="111"/>
        <v>5</v>
      </c>
      <c r="DB109" s="65">
        <f t="shared" ca="1" si="112"/>
        <v>2</v>
      </c>
      <c r="DC109" s="65">
        <f t="shared" ca="1" si="113"/>
        <v>3</v>
      </c>
      <c r="DD109" s="65">
        <f t="shared" ca="1" si="114"/>
        <v>2</v>
      </c>
      <c r="DE109" s="65">
        <f t="shared" ca="1" si="115"/>
        <v>1</v>
      </c>
      <c r="DF109" s="66" t="str">
        <f t="shared" ca="1" si="116"/>
        <v>H</v>
      </c>
      <c r="DG109" s="66" t="str">
        <f t="shared" ca="1" si="117"/>
        <v>A-A</v>
      </c>
      <c r="DH109" s="66" t="str">
        <f t="shared" ca="1" si="118"/>
        <v>A23</v>
      </c>
      <c r="DI109" s="66" t="str">
        <f t="shared" ca="1" si="119"/>
        <v>A02</v>
      </c>
      <c r="DJ109" s="66" t="str">
        <f t="shared" ca="1" si="120"/>
        <v>H21</v>
      </c>
      <c r="DK109" s="65" t="str">
        <f t="shared" ca="1" si="121"/>
        <v>Yes</v>
      </c>
      <c r="DL109" s="65">
        <f t="shared" ca="1" si="122"/>
        <v>0</v>
      </c>
      <c r="DM109" s="65">
        <f t="shared" ca="1" si="123"/>
        <v>1</v>
      </c>
      <c r="DN109" s="65">
        <f t="shared" ca="1" si="124"/>
        <v>0</v>
      </c>
      <c r="DO109" s="65">
        <f t="shared" ca="1" si="125"/>
        <v>0</v>
      </c>
      <c r="DP109" s="65">
        <f t="shared" ca="1" si="126"/>
        <v>0</v>
      </c>
      <c r="DQ109" s="65">
        <f t="shared" ca="1" si="127"/>
        <v>0</v>
      </c>
      <c r="DR109" s="69">
        <f t="shared" ca="1" si="128"/>
        <v>-1</v>
      </c>
      <c r="DS109" s="69">
        <f t="shared" ca="1" si="129"/>
        <v>-1</v>
      </c>
      <c r="DT109" s="69">
        <f t="shared" ca="1" si="130"/>
        <v>3.2</v>
      </c>
      <c r="DU109" s="69">
        <f t="shared" ca="1" si="131"/>
        <v>-1</v>
      </c>
      <c r="DV109" s="69">
        <f t="shared" ca="1" si="132"/>
        <v>-1</v>
      </c>
      <c r="DW109" s="69">
        <f t="shared" ca="1" si="133"/>
        <v>3.1100000000000003</v>
      </c>
      <c r="DX109" s="69">
        <f t="shared" ca="1" si="134"/>
        <v>1.1000000000000001</v>
      </c>
      <c r="DY109" s="69">
        <f t="shared" ca="1" si="135"/>
        <v>-1</v>
      </c>
      <c r="DZ109" s="72">
        <f t="shared" ca="1" si="136"/>
        <v>103.13216195569136</v>
      </c>
      <c r="EA109" s="72">
        <f t="shared" ca="1" si="137"/>
        <v>102.91749718363231</v>
      </c>
      <c r="EB109" s="72">
        <f t="shared" ca="1" si="138"/>
        <v>105.75858250276855</v>
      </c>
      <c r="EC109" s="65">
        <f t="shared" ca="1" si="139"/>
        <v>0</v>
      </c>
      <c r="ED109" s="65">
        <f t="shared" ca="1" si="140"/>
        <v>0</v>
      </c>
      <c r="EE109" s="65">
        <f t="shared" ca="1" si="141"/>
        <v>0</v>
      </c>
      <c r="EF109" s="65">
        <f t="shared" ca="1" si="142"/>
        <v>0</v>
      </c>
      <c r="EG109" s="65">
        <f t="shared" ca="1" si="143"/>
        <v>0</v>
      </c>
      <c r="EH109" s="65">
        <f t="shared" ca="1" si="144"/>
        <v>0</v>
      </c>
      <c r="EI109" s="429" t="str">
        <f t="shared" ca="1" si="145"/>
        <v>Yes</v>
      </c>
      <c r="EJ109" s="428" t="str">
        <f t="shared" ca="1" si="146"/>
        <v>S</v>
      </c>
      <c r="EK109" s="428" t="str">
        <f t="shared" ca="1" si="147"/>
        <v>Over</v>
      </c>
      <c r="EL109" s="65" t="str">
        <f t="shared" ca="1" si="148"/>
        <v>No</v>
      </c>
      <c r="EM109" s="65" t="str">
        <f t="shared" ca="1" si="149"/>
        <v>Yes</v>
      </c>
      <c r="EN109" s="65">
        <f t="shared" ca="1" si="150"/>
        <v>30</v>
      </c>
      <c r="EO109" s="433">
        <f t="shared" ca="1" si="151"/>
        <v>3</v>
      </c>
      <c r="EP109" s="433">
        <f t="shared" ca="1" si="152"/>
        <v>0</v>
      </c>
      <c r="EQ109" s="433">
        <f t="shared" ca="1" si="153"/>
        <v>11</v>
      </c>
      <c r="ER109" s="433">
        <f t="shared" ca="1" si="154"/>
        <v>25</v>
      </c>
      <c r="ES109" s="433">
        <f t="shared" ca="1" si="155"/>
        <v>7</v>
      </c>
      <c r="ET109" s="433">
        <f t="shared" ca="1" si="156"/>
        <v>25</v>
      </c>
      <c r="EU109" s="433">
        <f ca="1">IF(OR(CO109="",CQ109=""),"",Discipline!$P$3*CO109+Discipline!$X$3*CQ109)</f>
        <v>20</v>
      </c>
      <c r="EV109" s="433">
        <f ca="1">IF(OR(CP109="",CR109=""),"",Discipline!$P$3*CP109+Discipline!$X$3*CR109)</f>
        <v>10</v>
      </c>
    </row>
    <row r="110" spans="1:152" x14ac:dyDescent="0.25">
      <c r="A110" s="10" t="str">
        <f ca="1">IFERROR(RANK(order!A110,order!A$3:A$554,0),"")</f>
        <v/>
      </c>
      <c r="B110" s="10" t="str">
        <f ca="1">IFERROR(RANK(order!B110,order!B$3:B$554,0),"")</f>
        <v/>
      </c>
      <c r="C110" s="10" t="str">
        <f ca="1">IFERROR(RANK(order!C110,order!C$3:C$554,0),"")</f>
        <v/>
      </c>
      <c r="D110" s="4" t="str">
        <f ca="1">IFERROR(RANK(order!D110,order!D$3:D$554,0),"")</f>
        <v/>
      </c>
      <c r="E110" s="4" t="str">
        <f ca="1">IFERROR(RANK(order!E110,order!E$3:E$554,0),"")</f>
        <v/>
      </c>
      <c r="F110" s="4" t="str">
        <f ca="1">IFERROR(RANK(order!F110,order!F$3:F$554,0),"")</f>
        <v/>
      </c>
      <c r="G110" s="10" t="str">
        <f ca="1">IFERROR(RANK(order!G110,order!G$3:G$554,0),"")</f>
        <v/>
      </c>
      <c r="H110" s="10" t="str">
        <f ca="1">IFERROR(RANK(order!H110,order!H$3:H$554,0),"")</f>
        <v/>
      </c>
      <c r="I110" s="10" t="str">
        <f ca="1">IFERROR(RANK(order!I110,order!I$3:I$554,0),"")</f>
        <v/>
      </c>
      <c r="J110" s="4" t="str">
        <f ca="1">IFERROR(RANK(order!J110,order!J$3:J$554,0),"")</f>
        <v/>
      </c>
      <c r="K110" s="4" t="str">
        <f ca="1">IFERROR(RANK(order!K110,order!K$3:K$554,0),"")</f>
        <v/>
      </c>
      <c r="L110" s="4" t="str">
        <f ca="1">IFERROR(RANK(order!L110,order!L$3:L$554,0),"")</f>
        <v/>
      </c>
      <c r="M110" s="10" t="str">
        <f ca="1">IFERROR(RANK(order!M110,order!M$3:M$554,0),"")</f>
        <v/>
      </c>
      <c r="N110" s="10" t="str">
        <f ca="1">IFERROR(RANK(order!N110,order!N$3:N$554,0),"")</f>
        <v/>
      </c>
      <c r="O110" s="10" t="str">
        <f ca="1">IFERROR(RANK(order!O110,order!O$3:O$554,0),"")</f>
        <v/>
      </c>
      <c r="P110" s="4" t="str">
        <f ca="1">IFERROR(RANK(order!P110,order!P$3:P$554,0),"")</f>
        <v/>
      </c>
      <c r="Q110" s="4" t="str">
        <f ca="1">IFERROR(RANK(order!Q110,order!Q$3:Q$554,0),"")</f>
        <v/>
      </c>
      <c r="R110" s="4" t="str">
        <f ca="1">IFERROR(RANK(order!R110,order!R$3:R$554,0),"")</f>
        <v/>
      </c>
      <c r="S110" s="10" t="str">
        <f ca="1">IFERROR(RANK(order!S110,order!S$3:S$554,0),"")</f>
        <v/>
      </c>
      <c r="T110" s="10" t="str">
        <f ca="1">IFERROR(RANK(order!T110,order!T$3:T$554,0),"")</f>
        <v/>
      </c>
      <c r="U110" s="10" t="str">
        <f ca="1">IFERROR(RANK(order!U110,order!U$3:U$554,0),"")</f>
        <v/>
      </c>
      <c r="V110" s="4" t="str">
        <f ca="1">IFERROR(RANK(order!V110,order!V$3:V$554,0),"")</f>
        <v/>
      </c>
      <c r="W110" s="4" t="str">
        <f ca="1">IFERROR(RANK(order!W110,order!W$3:W$554,0),"")</f>
        <v/>
      </c>
      <c r="X110" s="4" t="str">
        <f ca="1">IFERROR(RANK(order!X110,order!X$3:X$554,0),"")</f>
        <v/>
      </c>
      <c r="Y110" s="10" t="str">
        <f ca="1">IFERROR(RANK(order!Y110,order!Y$3:Y$554,0),"")</f>
        <v/>
      </c>
      <c r="Z110" s="10" t="str">
        <f ca="1">IFERROR(RANK(order!Z110,order!Z$3:Z$554,0),"")</f>
        <v/>
      </c>
      <c r="AA110" s="10" t="str">
        <f ca="1">IFERROR(RANK(order!AA110,order!AA$3:AA$554,0),"")</f>
        <v/>
      </c>
      <c r="AB110" s="4" t="str">
        <f ca="1">IFERROR(RANK(order!AB110,order!AB$3:AB$554,0),"")</f>
        <v/>
      </c>
      <c r="AC110" s="4" t="str">
        <f ca="1">IFERROR(RANK(order!AC110,order!AC$3:AC$554,0),"")</f>
        <v/>
      </c>
      <c r="AD110" s="4" t="str">
        <f ca="1">IFERROR(RANK(order!AD110,order!AD$3:AD$554,0),"")</f>
        <v/>
      </c>
      <c r="AE110" s="10" t="str">
        <f ca="1">IFERROR(RANK(order!AE110,order!AE$3:AE$554,0),"")</f>
        <v/>
      </c>
      <c r="AF110" s="10" t="str">
        <f ca="1">IFERROR(RANK(order!AF110,order!AF$3:AF$554,0),"")</f>
        <v/>
      </c>
      <c r="AG110" s="10" t="str">
        <f ca="1">IFERROR(RANK(order!AG110,order!AG$3:AG$554,0),"")</f>
        <v/>
      </c>
      <c r="AH110" s="4" t="str">
        <f ca="1">IFERROR(RANK(order!AH110,order!AH$3:AH$554,0),"")</f>
        <v/>
      </c>
      <c r="AI110" s="4">
        <f ca="1">IFERROR(RANK(order!AI110,order!AI$3:AI$554,0),"")</f>
        <v>2</v>
      </c>
      <c r="AJ110" s="4">
        <f ca="1">IFERROR(RANK(order!AJ110,order!AJ$3:AJ$554,0),"")</f>
        <v>4</v>
      </c>
      <c r="AK110" s="10" t="str">
        <f ca="1">IFERROR(RANK(order!AK110,order!AK$3:AK$554,0),"")</f>
        <v/>
      </c>
      <c r="AL110" s="10" t="str">
        <f ca="1">IFERROR(RANK(order!AL110,order!AL$3:AL$554,0),"")</f>
        <v/>
      </c>
      <c r="AM110" s="10" t="str">
        <f ca="1">IFERROR(RANK(order!AM110,order!AM$3:AM$554,0),"")</f>
        <v/>
      </c>
      <c r="AN110" s="4" t="str">
        <f ca="1">IFERROR(RANK(order!AN110,order!AN$3:AN$554,0),"")</f>
        <v/>
      </c>
      <c r="AO110" s="4" t="str">
        <f ca="1">IFERROR(RANK(order!AO110,order!AO$3:AO$554,0),"")</f>
        <v/>
      </c>
      <c r="AP110" s="4" t="str">
        <f ca="1">IFERROR(RANK(order!AP110,order!AP$3:AP$554,0),"")</f>
        <v/>
      </c>
      <c r="AQ110" s="10" t="str">
        <f ca="1">IFERROR(RANK(order!AQ110,order!AQ$3:AQ$554,0),"")</f>
        <v/>
      </c>
      <c r="AR110" s="10" t="str">
        <f ca="1">IFERROR(RANK(order!AR110,order!AR$3:AR$554,0),"")</f>
        <v/>
      </c>
      <c r="AS110" s="10" t="str">
        <f ca="1">IFERROR(RANK(order!AS110,order!AS$3:AS$554,0),"")</f>
        <v/>
      </c>
      <c r="AT110" s="4" t="str">
        <f ca="1">IFERROR(RANK(order!AT110,order!AT$3:AT$554,0),"")</f>
        <v/>
      </c>
      <c r="AU110" s="4" t="str">
        <f ca="1">IFERROR(RANK(order!AU110,order!AU$3:AU$554,0),"")</f>
        <v/>
      </c>
      <c r="AV110" s="4" t="str">
        <f ca="1">IFERROR(RANK(order!AV110,order!AV$3:AV$554,0),"")</f>
        <v/>
      </c>
      <c r="AW110" s="10" t="str">
        <f ca="1">IFERROR(RANK(order!AW110,order!AW$3:AW$554,0),"")</f>
        <v/>
      </c>
      <c r="AX110" s="10" t="str">
        <f ca="1">IFERROR(RANK(order!AX110,order!AX$3:AX$554,0),"")</f>
        <v/>
      </c>
      <c r="AY110" s="10" t="str">
        <f ca="1">IFERROR(RANK(order!AY110,order!AY$3:AY$554,0),"")</f>
        <v/>
      </c>
      <c r="AZ110" s="4" t="str">
        <f ca="1">IFERROR(RANK(order!AZ110,order!AZ$3:AZ$554,0),"")</f>
        <v/>
      </c>
      <c r="BA110" s="4" t="str">
        <f ca="1">IFERROR(RANK(order!BA110,order!BA$3:BA$554,0),"")</f>
        <v/>
      </c>
      <c r="BB110" s="4" t="str">
        <f ca="1">IFERROR(RANK(order!BB110,order!BB$3:BB$554,0),"")</f>
        <v/>
      </c>
      <c r="BC110" s="10" t="str">
        <f ca="1">IFERROR(RANK(order!BC110,order!BC$3:BC$554,0),"")</f>
        <v/>
      </c>
      <c r="BD110" s="10" t="str">
        <f ca="1">IFERROR(RANK(order!BD110,order!BD$3:BD$554,0),"")</f>
        <v/>
      </c>
      <c r="BE110" s="10" t="str">
        <f ca="1">IFERROR(RANK(order!BE110,order!BE$3:BE$554,0),"")</f>
        <v/>
      </c>
      <c r="BF110" s="4" t="str">
        <f ca="1">IFERROR(RANK(order!BF110,order!BF$3:BF$554,0),"")</f>
        <v/>
      </c>
      <c r="BG110" s="4" t="str">
        <f ca="1">IFERROR(RANK(order!BG110,order!BG$3:BG$554,0),"")</f>
        <v/>
      </c>
      <c r="BH110" s="4" t="str">
        <f ca="1">IFERROR(RANK(order!BH110,order!BH$3:BH$554,0),"")</f>
        <v/>
      </c>
      <c r="BI110" s="10" t="str">
        <f ca="1">IFERROR(RANK(order!BI110,order!BI$3:BI$554,0),"")</f>
        <v/>
      </c>
      <c r="BJ110" s="10" t="str">
        <f ca="1">IFERROR(RANK(order!BJ110,order!BJ$3:BJ$554,0),"")</f>
        <v/>
      </c>
      <c r="BK110" s="10" t="str">
        <f ca="1">IFERROR(RANK(order!BK110,order!BK$3:BK$554,0),"")</f>
        <v/>
      </c>
      <c r="BL110" s="4" t="str">
        <f ca="1">IFERROR(RANK(order!BL110,order!BL$3:BL$554,0),"")</f>
        <v/>
      </c>
      <c r="BM110" s="4" t="str">
        <f ca="1">IFERROR(RANK(order!BM110,order!BM$3:BM$554,0),"")</f>
        <v/>
      </c>
      <c r="BN110" s="4" t="str">
        <f ca="1">IFERROR(RANK(order!BN110,order!BN$3:BN$554,0),"")</f>
        <v/>
      </c>
      <c r="BO110" s="10">
        <f ca="1">IFERROR(RANK(order!BO110,order!BO$3:BO$554,0),"")</f>
        <v>2</v>
      </c>
      <c r="BP110" s="10" t="str">
        <f ca="1">IFERROR(RANK(order!BP110,order!BP$3:BP$554,0),"")</f>
        <v/>
      </c>
      <c r="BQ110" s="10">
        <f ca="1">IFERROR(RANK(order!BQ110,order!BQ$3:BQ$554,0),"")</f>
        <v>4</v>
      </c>
      <c r="BR110" s="4" t="str">
        <f ca="1">IFERROR(RANK(order!BR110,order!BR$3:BR$554,0),"")</f>
        <v/>
      </c>
      <c r="BS110" s="4" t="str">
        <f ca="1">IFERROR(RANK(order!BS110,order!BS$3:BS$554,0),"")</f>
        <v/>
      </c>
      <c r="BT110" s="4" t="str">
        <f ca="1">IFERROR(RANK(order!BT110,order!BT$3:BT$554,0),"")</f>
        <v/>
      </c>
      <c r="BU110" s="95">
        <f t="shared" si="157"/>
        <v>108</v>
      </c>
      <c r="BV110" s="35" t="str">
        <f t="shared" si="158"/>
        <v>E1</v>
      </c>
      <c r="BW110" s="55">
        <f t="shared" ca="1" si="81"/>
        <v>43365</v>
      </c>
      <c r="BX110" s="56" t="str">
        <f t="shared" ca="1" si="82"/>
        <v>West Brom</v>
      </c>
      <c r="BY110" s="56" t="str">
        <f t="shared" ca="1" si="83"/>
        <v>Millwall</v>
      </c>
      <c r="BZ110" s="57">
        <f t="shared" ca="1" si="84"/>
        <v>2</v>
      </c>
      <c r="CA110" s="57">
        <f t="shared" ca="1" si="85"/>
        <v>0</v>
      </c>
      <c r="CB110" s="58" t="str">
        <f t="shared" ca="1" si="86"/>
        <v>H</v>
      </c>
      <c r="CC110" s="57">
        <f t="shared" ca="1" si="87"/>
        <v>0</v>
      </c>
      <c r="CD110" s="57">
        <f t="shared" ca="1" si="88"/>
        <v>0</v>
      </c>
      <c r="CE110" s="58" t="str">
        <f t="shared" ca="1" si="89"/>
        <v>D</v>
      </c>
      <c r="CF110" s="59" t="str">
        <f t="shared" ca="1" si="90"/>
        <v>T Robinson</v>
      </c>
      <c r="CG110" s="57">
        <f t="shared" ca="1" si="91"/>
        <v>14</v>
      </c>
      <c r="CH110" s="57">
        <f t="shared" ca="1" si="92"/>
        <v>10</v>
      </c>
      <c r="CI110" s="57">
        <f t="shared" ca="1" si="93"/>
        <v>4</v>
      </c>
      <c r="CJ110" s="57">
        <f t="shared" ca="1" si="94"/>
        <v>2</v>
      </c>
      <c r="CK110" s="57">
        <f t="shared" ca="1" si="95"/>
        <v>7</v>
      </c>
      <c r="CL110" s="57">
        <f t="shared" ca="1" si="96"/>
        <v>6</v>
      </c>
      <c r="CM110" s="57">
        <f t="shared" ca="1" si="97"/>
        <v>7</v>
      </c>
      <c r="CN110" s="57">
        <f t="shared" ca="1" si="98"/>
        <v>2</v>
      </c>
      <c r="CO110" s="57">
        <f t="shared" ca="1" si="99"/>
        <v>0</v>
      </c>
      <c r="CP110" s="57">
        <f t="shared" ca="1" si="100"/>
        <v>0</v>
      </c>
      <c r="CQ110" s="57">
        <f t="shared" ca="1" si="101"/>
        <v>0</v>
      </c>
      <c r="CR110" s="57">
        <f t="shared" ca="1" si="102"/>
        <v>0</v>
      </c>
      <c r="CS110" s="60">
        <f t="shared" ca="1" si="103"/>
        <v>1.72</v>
      </c>
      <c r="CT110" s="60">
        <f t="shared" ca="1" si="104"/>
        <v>4</v>
      </c>
      <c r="CU110" s="60">
        <f t="shared" ca="1" si="105"/>
        <v>5</v>
      </c>
      <c r="CV110" s="60">
        <f t="shared" ca="1" si="106"/>
        <v>1.74</v>
      </c>
      <c r="CW110" s="60">
        <f t="shared" ca="1" si="107"/>
        <v>3.92</v>
      </c>
      <c r="CX110" s="60">
        <f t="shared" ca="1" si="108"/>
        <v>5.01</v>
      </c>
      <c r="CY110" s="60">
        <f t="shared" ca="1" si="109"/>
        <v>1.92</v>
      </c>
      <c r="CZ110" s="60">
        <f t="shared" ca="1" si="110"/>
        <v>1.87</v>
      </c>
      <c r="DA110" s="65">
        <f t="shared" ca="1" si="111"/>
        <v>2</v>
      </c>
      <c r="DB110" s="65">
        <f t="shared" ca="1" si="112"/>
        <v>0</v>
      </c>
      <c r="DC110" s="65">
        <f t="shared" ca="1" si="113"/>
        <v>2</v>
      </c>
      <c r="DD110" s="65">
        <f t="shared" ca="1" si="114"/>
        <v>2</v>
      </c>
      <c r="DE110" s="65">
        <f t="shared" ca="1" si="115"/>
        <v>0</v>
      </c>
      <c r="DF110" s="66" t="str">
        <f t="shared" ca="1" si="116"/>
        <v>H</v>
      </c>
      <c r="DG110" s="66" t="str">
        <f t="shared" ca="1" si="117"/>
        <v>D-H</v>
      </c>
      <c r="DH110" s="66" t="str">
        <f t="shared" ca="1" si="118"/>
        <v>H20</v>
      </c>
      <c r="DI110" s="66" t="str">
        <f t="shared" ca="1" si="119"/>
        <v>D00</v>
      </c>
      <c r="DJ110" s="66" t="str">
        <f t="shared" ca="1" si="120"/>
        <v>H20</v>
      </c>
      <c r="DK110" s="65" t="str">
        <f t="shared" ca="1" si="121"/>
        <v>No</v>
      </c>
      <c r="DL110" s="65">
        <f t="shared" ca="1" si="122"/>
        <v>0</v>
      </c>
      <c r="DM110" s="65">
        <f t="shared" ca="1" si="123"/>
        <v>0</v>
      </c>
      <c r="DN110" s="65">
        <f t="shared" ca="1" si="124"/>
        <v>1</v>
      </c>
      <c r="DO110" s="65">
        <f t="shared" ca="1" si="125"/>
        <v>0</v>
      </c>
      <c r="DP110" s="65">
        <f t="shared" ca="1" si="126"/>
        <v>0</v>
      </c>
      <c r="DQ110" s="65">
        <f t="shared" ca="1" si="127"/>
        <v>0</v>
      </c>
      <c r="DR110" s="69">
        <f t="shared" ca="1" si="128"/>
        <v>0.72</v>
      </c>
      <c r="DS110" s="69">
        <f t="shared" ca="1" si="129"/>
        <v>-1</v>
      </c>
      <c r="DT110" s="69">
        <f t="shared" ca="1" si="130"/>
        <v>-1</v>
      </c>
      <c r="DU110" s="69">
        <f t="shared" ca="1" si="131"/>
        <v>0.74</v>
      </c>
      <c r="DV110" s="69">
        <f t="shared" ca="1" si="132"/>
        <v>-1</v>
      </c>
      <c r="DW110" s="69">
        <f t="shared" ca="1" si="133"/>
        <v>-1</v>
      </c>
      <c r="DX110" s="69">
        <f t="shared" ca="1" si="134"/>
        <v>-1</v>
      </c>
      <c r="DY110" s="69">
        <f t="shared" ca="1" si="135"/>
        <v>0.87000000000000011</v>
      </c>
      <c r="DZ110" s="72">
        <f t="shared" ca="1" si="136"/>
        <v>103.13953488372093</v>
      </c>
      <c r="EA110" s="72">
        <f t="shared" ca="1" si="137"/>
        <v>102.94154828976811</v>
      </c>
      <c r="EB110" s="72">
        <f t="shared" ca="1" si="138"/>
        <v>105.55926916221034</v>
      </c>
      <c r="EC110" s="65">
        <f t="shared" ca="1" si="139"/>
        <v>1</v>
      </c>
      <c r="ED110" s="65">
        <f t="shared" ca="1" si="140"/>
        <v>0</v>
      </c>
      <c r="EE110" s="65">
        <f t="shared" ca="1" si="141"/>
        <v>0</v>
      </c>
      <c r="EF110" s="65">
        <f t="shared" ca="1" si="142"/>
        <v>1</v>
      </c>
      <c r="EG110" s="65">
        <f t="shared" ca="1" si="143"/>
        <v>0</v>
      </c>
      <c r="EH110" s="65">
        <f t="shared" ca="1" si="144"/>
        <v>1</v>
      </c>
      <c r="EI110" s="429" t="str">
        <f t="shared" ca="1" si="145"/>
        <v>Yes</v>
      </c>
      <c r="EJ110" s="428" t="str">
        <f t="shared" ca="1" si="146"/>
        <v>S</v>
      </c>
      <c r="EK110" s="428" t="str">
        <f t="shared" ca="1" si="147"/>
        <v>Under</v>
      </c>
      <c r="EL110" s="65" t="str">
        <f t="shared" ca="1" si="148"/>
        <v>No</v>
      </c>
      <c r="EM110" s="65" t="str">
        <f t="shared" ca="1" si="149"/>
        <v>No</v>
      </c>
      <c r="EN110" s="65">
        <f t="shared" ca="1" si="150"/>
        <v>0</v>
      </c>
      <c r="EO110" s="433">
        <f t="shared" ca="1" si="151"/>
        <v>0</v>
      </c>
      <c r="EP110" s="433">
        <f t="shared" ca="1" si="152"/>
        <v>0</v>
      </c>
      <c r="EQ110" s="433">
        <f t="shared" ca="1" si="153"/>
        <v>9</v>
      </c>
      <c r="ER110" s="433">
        <f t="shared" ca="1" si="154"/>
        <v>24</v>
      </c>
      <c r="ES110" s="433">
        <f t="shared" ca="1" si="155"/>
        <v>6</v>
      </c>
      <c r="ET110" s="433">
        <f t="shared" ca="1" si="156"/>
        <v>13</v>
      </c>
      <c r="EU110" s="433">
        <f ca="1">IF(OR(CO110="",CQ110=""),"",Discipline!$P$3*CO110+Discipline!$X$3*CQ110)</f>
        <v>0</v>
      </c>
      <c r="EV110" s="433">
        <f ca="1">IF(OR(CP110="",CR110=""),"",Discipline!$P$3*CP110+Discipline!$X$3*CR110)</f>
        <v>0</v>
      </c>
    </row>
    <row r="111" spans="1:152" x14ac:dyDescent="0.25">
      <c r="A111" s="10" t="str">
        <f ca="1">IFERROR(RANK(order!A111,order!A$3:A$554,0),"")</f>
        <v/>
      </c>
      <c r="B111" s="10">
        <f ca="1">IFERROR(RANK(order!B111,order!B$3:B$554,0),"")</f>
        <v>2</v>
      </c>
      <c r="C111" s="10">
        <f ca="1">IFERROR(RANK(order!C111,order!C$3:C$554,0),"")</f>
        <v>3</v>
      </c>
      <c r="D111" s="4" t="str">
        <f ca="1">IFERROR(RANK(order!D111,order!D$3:D$554,0),"")</f>
        <v/>
      </c>
      <c r="E111" s="4" t="str">
        <f ca="1">IFERROR(RANK(order!E111,order!E$3:E$554,0),"")</f>
        <v/>
      </c>
      <c r="F111" s="4" t="str">
        <f ca="1">IFERROR(RANK(order!F111,order!F$3:F$554,0),"")</f>
        <v/>
      </c>
      <c r="G111" s="10" t="str">
        <f ca="1">IFERROR(RANK(order!G111,order!G$3:G$554,0),"")</f>
        <v/>
      </c>
      <c r="H111" s="10" t="str">
        <f ca="1">IFERROR(RANK(order!H111,order!H$3:H$554,0),"")</f>
        <v/>
      </c>
      <c r="I111" s="10" t="str">
        <f ca="1">IFERROR(RANK(order!I111,order!I$3:I$554,0),"")</f>
        <v/>
      </c>
      <c r="J111" s="4" t="str">
        <f ca="1">IFERROR(RANK(order!J111,order!J$3:J$554,0),"")</f>
        <v/>
      </c>
      <c r="K111" s="4" t="str">
        <f ca="1">IFERROR(RANK(order!K111,order!K$3:K$554,0),"")</f>
        <v/>
      </c>
      <c r="L111" s="4" t="str">
        <f ca="1">IFERROR(RANK(order!L111,order!L$3:L$554,0),"")</f>
        <v/>
      </c>
      <c r="M111" s="10" t="str">
        <f ca="1">IFERROR(RANK(order!M111,order!M$3:M$554,0),"")</f>
        <v/>
      </c>
      <c r="N111" s="10" t="str">
        <f ca="1">IFERROR(RANK(order!N111,order!N$3:N$554,0),"")</f>
        <v/>
      </c>
      <c r="O111" s="10" t="str">
        <f ca="1">IFERROR(RANK(order!O111,order!O$3:O$554,0),"")</f>
        <v/>
      </c>
      <c r="P111" s="4">
        <f ca="1">IFERROR(RANK(order!P111,order!P$3:P$554,0),"")</f>
        <v>2</v>
      </c>
      <c r="Q111" s="4" t="str">
        <f ca="1">IFERROR(RANK(order!Q111,order!Q$3:Q$554,0),"")</f>
        <v/>
      </c>
      <c r="R111" s="4">
        <f ca="1">IFERROR(RANK(order!R111,order!R$3:R$554,0),"")</f>
        <v>3</v>
      </c>
      <c r="S111" s="10" t="str">
        <f ca="1">IFERROR(RANK(order!S111,order!S$3:S$554,0),"")</f>
        <v/>
      </c>
      <c r="T111" s="10" t="str">
        <f ca="1">IFERROR(RANK(order!T111,order!T$3:T$554,0),"")</f>
        <v/>
      </c>
      <c r="U111" s="10" t="str">
        <f ca="1">IFERROR(RANK(order!U111,order!U$3:U$554,0),"")</f>
        <v/>
      </c>
      <c r="V111" s="4" t="str">
        <f ca="1">IFERROR(RANK(order!V111,order!V$3:V$554,0),"")</f>
        <v/>
      </c>
      <c r="W111" s="4" t="str">
        <f ca="1">IFERROR(RANK(order!W111,order!W$3:W$554,0),"")</f>
        <v/>
      </c>
      <c r="X111" s="4" t="str">
        <f ca="1">IFERROR(RANK(order!X111,order!X$3:X$554,0),"")</f>
        <v/>
      </c>
      <c r="Y111" s="10" t="str">
        <f ca="1">IFERROR(RANK(order!Y111,order!Y$3:Y$554,0),"")</f>
        <v/>
      </c>
      <c r="Z111" s="10" t="str">
        <f ca="1">IFERROR(RANK(order!Z111,order!Z$3:Z$554,0),"")</f>
        <v/>
      </c>
      <c r="AA111" s="10" t="str">
        <f ca="1">IFERROR(RANK(order!AA111,order!AA$3:AA$554,0),"")</f>
        <v/>
      </c>
      <c r="AB111" s="4" t="str">
        <f ca="1">IFERROR(RANK(order!AB111,order!AB$3:AB$554,0),"")</f>
        <v/>
      </c>
      <c r="AC111" s="4" t="str">
        <f ca="1">IFERROR(RANK(order!AC111,order!AC$3:AC$554,0),"")</f>
        <v/>
      </c>
      <c r="AD111" s="4" t="str">
        <f ca="1">IFERROR(RANK(order!AD111,order!AD$3:AD$554,0),"")</f>
        <v/>
      </c>
      <c r="AE111" s="10" t="str">
        <f ca="1">IFERROR(RANK(order!AE111,order!AE$3:AE$554,0),"")</f>
        <v/>
      </c>
      <c r="AF111" s="10" t="str">
        <f ca="1">IFERROR(RANK(order!AF111,order!AF$3:AF$554,0),"")</f>
        <v/>
      </c>
      <c r="AG111" s="10" t="str">
        <f ca="1">IFERROR(RANK(order!AG111,order!AG$3:AG$554,0),"")</f>
        <v/>
      </c>
      <c r="AH111" s="4" t="str">
        <f ca="1">IFERROR(RANK(order!AH111,order!AH$3:AH$554,0),"")</f>
        <v/>
      </c>
      <c r="AI111" s="4" t="str">
        <f ca="1">IFERROR(RANK(order!AI111,order!AI$3:AI$554,0),"")</f>
        <v/>
      </c>
      <c r="AJ111" s="4" t="str">
        <f ca="1">IFERROR(RANK(order!AJ111,order!AJ$3:AJ$554,0),"")</f>
        <v/>
      </c>
      <c r="AK111" s="10" t="str">
        <f ca="1">IFERROR(RANK(order!AK111,order!AK$3:AK$554,0),"")</f>
        <v/>
      </c>
      <c r="AL111" s="10" t="str">
        <f ca="1">IFERROR(RANK(order!AL111,order!AL$3:AL$554,0),"")</f>
        <v/>
      </c>
      <c r="AM111" s="10" t="str">
        <f ca="1">IFERROR(RANK(order!AM111,order!AM$3:AM$554,0),"")</f>
        <v/>
      </c>
      <c r="AN111" s="4" t="str">
        <f ca="1">IFERROR(RANK(order!AN111,order!AN$3:AN$554,0),"")</f>
        <v/>
      </c>
      <c r="AO111" s="4" t="str">
        <f ca="1">IFERROR(RANK(order!AO111,order!AO$3:AO$554,0),"")</f>
        <v/>
      </c>
      <c r="AP111" s="4" t="str">
        <f ca="1">IFERROR(RANK(order!AP111,order!AP$3:AP$554,0),"")</f>
        <v/>
      </c>
      <c r="AQ111" s="10" t="str">
        <f ca="1">IFERROR(RANK(order!AQ111,order!AQ$3:AQ$554,0),"")</f>
        <v/>
      </c>
      <c r="AR111" s="10" t="str">
        <f ca="1">IFERROR(RANK(order!AR111,order!AR$3:AR$554,0),"")</f>
        <v/>
      </c>
      <c r="AS111" s="10" t="str">
        <f ca="1">IFERROR(RANK(order!AS111,order!AS$3:AS$554,0),"")</f>
        <v/>
      </c>
      <c r="AT111" s="4" t="str">
        <f ca="1">IFERROR(RANK(order!AT111,order!AT$3:AT$554,0),"")</f>
        <v/>
      </c>
      <c r="AU111" s="4" t="str">
        <f ca="1">IFERROR(RANK(order!AU111,order!AU$3:AU$554,0),"")</f>
        <v/>
      </c>
      <c r="AV111" s="4" t="str">
        <f ca="1">IFERROR(RANK(order!AV111,order!AV$3:AV$554,0),"")</f>
        <v/>
      </c>
      <c r="AW111" s="10" t="str">
        <f ca="1">IFERROR(RANK(order!AW111,order!AW$3:AW$554,0),"")</f>
        <v/>
      </c>
      <c r="AX111" s="10" t="str">
        <f ca="1">IFERROR(RANK(order!AX111,order!AX$3:AX$554,0),"")</f>
        <v/>
      </c>
      <c r="AY111" s="10" t="str">
        <f ca="1">IFERROR(RANK(order!AY111,order!AY$3:AY$554,0),"")</f>
        <v/>
      </c>
      <c r="AZ111" s="4" t="str">
        <f ca="1">IFERROR(RANK(order!AZ111,order!AZ$3:AZ$554,0),"")</f>
        <v/>
      </c>
      <c r="BA111" s="4" t="str">
        <f ca="1">IFERROR(RANK(order!BA111,order!BA$3:BA$554,0),"")</f>
        <v/>
      </c>
      <c r="BB111" s="4" t="str">
        <f ca="1">IFERROR(RANK(order!BB111,order!BB$3:BB$554,0),"")</f>
        <v/>
      </c>
      <c r="BC111" s="10" t="str">
        <f ca="1">IFERROR(RANK(order!BC111,order!BC$3:BC$554,0),"")</f>
        <v/>
      </c>
      <c r="BD111" s="10" t="str">
        <f ca="1">IFERROR(RANK(order!BD111,order!BD$3:BD$554,0),"")</f>
        <v/>
      </c>
      <c r="BE111" s="10" t="str">
        <f ca="1">IFERROR(RANK(order!BE111,order!BE$3:BE$554,0),"")</f>
        <v/>
      </c>
      <c r="BF111" s="4" t="str">
        <f ca="1">IFERROR(RANK(order!BF111,order!BF$3:BF$554,0),"")</f>
        <v/>
      </c>
      <c r="BG111" s="4" t="str">
        <f ca="1">IFERROR(RANK(order!BG111,order!BG$3:BG$554,0),"")</f>
        <v/>
      </c>
      <c r="BH111" s="4" t="str">
        <f ca="1">IFERROR(RANK(order!BH111,order!BH$3:BH$554,0),"")</f>
        <v/>
      </c>
      <c r="BI111" s="10" t="str">
        <f ca="1">IFERROR(RANK(order!BI111,order!BI$3:BI$554,0),"")</f>
        <v/>
      </c>
      <c r="BJ111" s="10" t="str">
        <f ca="1">IFERROR(RANK(order!BJ111,order!BJ$3:BJ$554,0),"")</f>
        <v/>
      </c>
      <c r="BK111" s="10" t="str">
        <f ca="1">IFERROR(RANK(order!BK111,order!BK$3:BK$554,0),"")</f>
        <v/>
      </c>
      <c r="BL111" s="4" t="str">
        <f ca="1">IFERROR(RANK(order!BL111,order!BL$3:BL$554,0),"")</f>
        <v/>
      </c>
      <c r="BM111" s="4" t="str">
        <f ca="1">IFERROR(RANK(order!BM111,order!BM$3:BM$554,0),"")</f>
        <v/>
      </c>
      <c r="BN111" s="4" t="str">
        <f ca="1">IFERROR(RANK(order!BN111,order!BN$3:BN$554,0),"")</f>
        <v/>
      </c>
      <c r="BO111" s="10" t="str">
        <f ca="1">IFERROR(RANK(order!BO111,order!BO$3:BO$554,0),"")</f>
        <v/>
      </c>
      <c r="BP111" s="10" t="str">
        <f ca="1">IFERROR(RANK(order!BP111,order!BP$3:BP$554,0),"")</f>
        <v/>
      </c>
      <c r="BQ111" s="10" t="str">
        <f ca="1">IFERROR(RANK(order!BQ111,order!BQ$3:BQ$554,0),"")</f>
        <v/>
      </c>
      <c r="BR111" s="4" t="str">
        <f ca="1">IFERROR(RANK(order!BR111,order!BR$3:BR$554,0),"")</f>
        <v/>
      </c>
      <c r="BS111" s="4" t="str">
        <f ca="1">IFERROR(RANK(order!BS111,order!BS$3:BS$554,0),"")</f>
        <v/>
      </c>
      <c r="BT111" s="4" t="str">
        <f ca="1">IFERROR(RANK(order!BT111,order!BT$3:BT$554,0),"")</f>
        <v/>
      </c>
      <c r="BU111" s="95">
        <f t="shared" si="157"/>
        <v>109</v>
      </c>
      <c r="BV111" s="35" t="str">
        <f t="shared" si="158"/>
        <v>E1</v>
      </c>
      <c r="BW111" s="55">
        <f t="shared" ca="1" si="81"/>
        <v>43371</v>
      </c>
      <c r="BX111" s="56" t="str">
        <f t="shared" ca="1" si="82"/>
        <v>Bristol City</v>
      </c>
      <c r="BY111" s="56" t="str">
        <f t="shared" ca="1" si="83"/>
        <v>Aston Villa</v>
      </c>
      <c r="BZ111" s="57">
        <f t="shared" ca="1" si="84"/>
        <v>1</v>
      </c>
      <c r="CA111" s="57">
        <f t="shared" ca="1" si="85"/>
        <v>1</v>
      </c>
      <c r="CB111" s="58" t="str">
        <f t="shared" ca="1" si="86"/>
        <v>D</v>
      </c>
      <c r="CC111" s="57">
        <f t="shared" ca="1" si="87"/>
        <v>1</v>
      </c>
      <c r="CD111" s="57">
        <f t="shared" ca="1" si="88"/>
        <v>1</v>
      </c>
      <c r="CE111" s="58" t="str">
        <f t="shared" ca="1" si="89"/>
        <v>D</v>
      </c>
      <c r="CF111" s="59" t="str">
        <f t="shared" ca="1" si="90"/>
        <v>T Robinson</v>
      </c>
      <c r="CG111" s="57">
        <f t="shared" ca="1" si="91"/>
        <v>7</v>
      </c>
      <c r="CH111" s="57">
        <f t="shared" ca="1" si="92"/>
        <v>12</v>
      </c>
      <c r="CI111" s="57">
        <f t="shared" ca="1" si="93"/>
        <v>3</v>
      </c>
      <c r="CJ111" s="57">
        <f t="shared" ca="1" si="94"/>
        <v>5</v>
      </c>
      <c r="CK111" s="57">
        <f t="shared" ca="1" si="95"/>
        <v>15</v>
      </c>
      <c r="CL111" s="57">
        <f t="shared" ca="1" si="96"/>
        <v>18</v>
      </c>
      <c r="CM111" s="57">
        <f t="shared" ca="1" si="97"/>
        <v>3</v>
      </c>
      <c r="CN111" s="57">
        <f t="shared" ca="1" si="98"/>
        <v>8</v>
      </c>
      <c r="CO111" s="57">
        <f t="shared" ca="1" si="99"/>
        <v>2</v>
      </c>
      <c r="CP111" s="57">
        <f t="shared" ca="1" si="100"/>
        <v>2</v>
      </c>
      <c r="CQ111" s="57">
        <f t="shared" ca="1" si="101"/>
        <v>0</v>
      </c>
      <c r="CR111" s="57">
        <f t="shared" ca="1" si="102"/>
        <v>0</v>
      </c>
      <c r="CS111" s="60">
        <f t="shared" ca="1" si="103"/>
        <v>2.5</v>
      </c>
      <c r="CT111" s="60">
        <f t="shared" ca="1" si="104"/>
        <v>3.4</v>
      </c>
      <c r="CU111" s="60">
        <f t="shared" ca="1" si="105"/>
        <v>3</v>
      </c>
      <c r="CV111" s="60">
        <f t="shared" ca="1" si="106"/>
        <v>2.5</v>
      </c>
      <c r="CW111" s="60">
        <f t="shared" ca="1" si="107"/>
        <v>3.35</v>
      </c>
      <c r="CX111" s="60">
        <f t="shared" ca="1" si="108"/>
        <v>3.07</v>
      </c>
      <c r="CY111" s="60">
        <f t="shared" ca="1" si="109"/>
        <v>1.95</v>
      </c>
      <c r="CZ111" s="60">
        <f t="shared" ca="1" si="110"/>
        <v>1.84</v>
      </c>
      <c r="DA111" s="65">
        <f t="shared" ca="1" si="111"/>
        <v>2</v>
      </c>
      <c r="DB111" s="65">
        <f t="shared" ca="1" si="112"/>
        <v>2</v>
      </c>
      <c r="DC111" s="65">
        <f t="shared" ca="1" si="113"/>
        <v>0</v>
      </c>
      <c r="DD111" s="65">
        <f t="shared" ca="1" si="114"/>
        <v>0</v>
      </c>
      <c r="DE111" s="65">
        <f t="shared" ca="1" si="115"/>
        <v>0</v>
      </c>
      <c r="DF111" s="66" t="str">
        <f t="shared" ca="1" si="116"/>
        <v>D</v>
      </c>
      <c r="DG111" s="66" t="str">
        <f t="shared" ca="1" si="117"/>
        <v>D-D</v>
      </c>
      <c r="DH111" s="66" t="str">
        <f t="shared" ca="1" si="118"/>
        <v>D11</v>
      </c>
      <c r="DI111" s="66" t="str">
        <f t="shared" ca="1" si="119"/>
        <v>D11</v>
      </c>
      <c r="DJ111" s="66" t="str">
        <f t="shared" ca="1" si="120"/>
        <v>D00</v>
      </c>
      <c r="DK111" s="65" t="str">
        <f t="shared" ca="1" si="121"/>
        <v>Yes</v>
      </c>
      <c r="DL111" s="65">
        <f t="shared" ca="1" si="122"/>
        <v>0</v>
      </c>
      <c r="DM111" s="65">
        <f t="shared" ca="1" si="123"/>
        <v>0</v>
      </c>
      <c r="DN111" s="65">
        <f t="shared" ca="1" si="124"/>
        <v>0</v>
      </c>
      <c r="DO111" s="65">
        <f t="shared" ca="1" si="125"/>
        <v>0</v>
      </c>
      <c r="DP111" s="65">
        <f t="shared" ca="1" si="126"/>
        <v>0</v>
      </c>
      <c r="DQ111" s="65">
        <f t="shared" ca="1" si="127"/>
        <v>0</v>
      </c>
      <c r="DR111" s="69">
        <f t="shared" ca="1" si="128"/>
        <v>-1</v>
      </c>
      <c r="DS111" s="69">
        <f t="shared" ca="1" si="129"/>
        <v>2.4</v>
      </c>
      <c r="DT111" s="69">
        <f t="shared" ca="1" si="130"/>
        <v>-1</v>
      </c>
      <c r="DU111" s="69">
        <f t="shared" ca="1" si="131"/>
        <v>-1</v>
      </c>
      <c r="DV111" s="69">
        <f t="shared" ca="1" si="132"/>
        <v>2.35</v>
      </c>
      <c r="DW111" s="69">
        <f t="shared" ca="1" si="133"/>
        <v>-1</v>
      </c>
      <c r="DX111" s="69">
        <f t="shared" ca="1" si="134"/>
        <v>-1</v>
      </c>
      <c r="DY111" s="69">
        <f t="shared" ca="1" si="135"/>
        <v>0.84000000000000008</v>
      </c>
      <c r="DZ111" s="72">
        <f t="shared" ca="1" si="136"/>
        <v>102.74509803921569</v>
      </c>
      <c r="EA111" s="72">
        <f t="shared" ca="1" si="137"/>
        <v>102.42403617093686</v>
      </c>
      <c r="EB111" s="72">
        <f t="shared" ca="1" si="138"/>
        <v>105.6298773690078</v>
      </c>
      <c r="EC111" s="65">
        <f t="shared" ca="1" si="139"/>
        <v>0</v>
      </c>
      <c r="ED111" s="65">
        <f t="shared" ca="1" si="140"/>
        <v>0</v>
      </c>
      <c r="EE111" s="65">
        <f t="shared" ca="1" si="141"/>
        <v>0</v>
      </c>
      <c r="EF111" s="65">
        <f t="shared" ca="1" si="142"/>
        <v>0</v>
      </c>
      <c r="EG111" s="65">
        <f t="shared" ca="1" si="143"/>
        <v>0</v>
      </c>
      <c r="EH111" s="65">
        <f t="shared" ca="1" si="144"/>
        <v>0</v>
      </c>
      <c r="EI111" s="429" t="str">
        <f t="shared" ca="1" si="145"/>
        <v>Yes</v>
      </c>
      <c r="EJ111" s="428" t="str">
        <f t="shared" ca="1" si="146"/>
        <v>F</v>
      </c>
      <c r="EK111" s="428" t="str">
        <f t="shared" ca="1" si="147"/>
        <v>Under</v>
      </c>
      <c r="EL111" s="65" t="str">
        <f t="shared" ca="1" si="148"/>
        <v>Yes</v>
      </c>
      <c r="EM111" s="65" t="str">
        <f t="shared" ca="1" si="149"/>
        <v>No</v>
      </c>
      <c r="EN111" s="65">
        <f t="shared" ca="1" si="150"/>
        <v>40</v>
      </c>
      <c r="EO111" s="433">
        <f t="shared" ca="1" si="151"/>
        <v>4</v>
      </c>
      <c r="EP111" s="433">
        <f t="shared" ca="1" si="152"/>
        <v>0</v>
      </c>
      <c r="EQ111" s="433">
        <f t="shared" ca="1" si="153"/>
        <v>11</v>
      </c>
      <c r="ER111" s="433">
        <f t="shared" ca="1" si="154"/>
        <v>19</v>
      </c>
      <c r="ES111" s="433">
        <f t="shared" ca="1" si="155"/>
        <v>8</v>
      </c>
      <c r="ET111" s="433">
        <f t="shared" ca="1" si="156"/>
        <v>33</v>
      </c>
      <c r="EU111" s="433">
        <f ca="1">IF(OR(CO111="",CQ111=""),"",Discipline!$P$3*CO111+Discipline!$X$3*CQ111)</f>
        <v>20</v>
      </c>
      <c r="EV111" s="433">
        <f ca="1">IF(OR(CP111="",CR111=""),"",Discipline!$P$3*CP111+Discipline!$X$3*CR111)</f>
        <v>20</v>
      </c>
    </row>
    <row r="112" spans="1:152" x14ac:dyDescent="0.25">
      <c r="A112" s="10" t="str">
        <f ca="1">IFERROR(RANK(order!A112,order!A$3:A$554,0),"")</f>
        <v/>
      </c>
      <c r="B112" s="10" t="str">
        <f ca="1">IFERROR(RANK(order!B112,order!B$3:B$554,0),"")</f>
        <v/>
      </c>
      <c r="C112" s="10" t="str">
        <f ca="1">IFERROR(RANK(order!C112,order!C$3:C$554,0),"")</f>
        <v/>
      </c>
      <c r="D112" s="4" t="str">
        <f ca="1">IFERROR(RANK(order!D112,order!D$3:D$554,0),"")</f>
        <v/>
      </c>
      <c r="E112" s="4" t="str">
        <f ca="1">IFERROR(RANK(order!E112,order!E$3:E$554,0),"")</f>
        <v/>
      </c>
      <c r="F112" s="4" t="str">
        <f ca="1">IFERROR(RANK(order!F112,order!F$3:F$554,0),"")</f>
        <v/>
      </c>
      <c r="G112" s="10" t="str">
        <f ca="1">IFERROR(RANK(order!G112,order!G$3:G$554,0),"")</f>
        <v/>
      </c>
      <c r="H112" s="10" t="str">
        <f ca="1">IFERROR(RANK(order!H112,order!H$3:H$554,0),"")</f>
        <v/>
      </c>
      <c r="I112" s="10" t="str">
        <f ca="1">IFERROR(RANK(order!I112,order!I$3:I$554,0),"")</f>
        <v/>
      </c>
      <c r="J112" s="4" t="str">
        <f ca="1">IFERROR(RANK(order!J112,order!J$3:J$554,0),"")</f>
        <v/>
      </c>
      <c r="K112" s="4" t="str">
        <f ca="1">IFERROR(RANK(order!K112,order!K$3:K$554,0),"")</f>
        <v/>
      </c>
      <c r="L112" s="4" t="str">
        <f ca="1">IFERROR(RANK(order!L112,order!L$3:L$554,0),"")</f>
        <v/>
      </c>
      <c r="M112" s="10" t="str">
        <f ca="1">IFERROR(RANK(order!M112,order!M$3:M$554,0),"")</f>
        <v/>
      </c>
      <c r="N112" s="10" t="str">
        <f ca="1">IFERROR(RANK(order!N112,order!N$3:N$554,0),"")</f>
        <v/>
      </c>
      <c r="O112" s="10" t="str">
        <f ca="1">IFERROR(RANK(order!O112,order!O$3:O$554,0),"")</f>
        <v/>
      </c>
      <c r="P112" s="4" t="str">
        <f ca="1">IFERROR(RANK(order!P112,order!P$3:P$554,0),"")</f>
        <v/>
      </c>
      <c r="Q112" s="4" t="str">
        <f ca="1">IFERROR(RANK(order!Q112,order!Q$3:Q$554,0),"")</f>
        <v/>
      </c>
      <c r="R112" s="4" t="str">
        <f ca="1">IFERROR(RANK(order!R112,order!R$3:R$554,0),"")</f>
        <v/>
      </c>
      <c r="S112" s="10" t="str">
        <f ca="1">IFERROR(RANK(order!S112,order!S$3:S$554,0),"")</f>
        <v/>
      </c>
      <c r="T112" s="10" t="str">
        <f ca="1">IFERROR(RANK(order!T112,order!T$3:T$554,0),"")</f>
        <v/>
      </c>
      <c r="U112" s="10" t="str">
        <f ca="1">IFERROR(RANK(order!U112,order!U$3:U$554,0),"")</f>
        <v/>
      </c>
      <c r="V112" s="4" t="str">
        <f ca="1">IFERROR(RANK(order!V112,order!V$3:V$554,0),"")</f>
        <v/>
      </c>
      <c r="W112" s="4" t="str">
        <f ca="1">IFERROR(RANK(order!W112,order!W$3:W$554,0),"")</f>
        <v/>
      </c>
      <c r="X112" s="4" t="str">
        <f ca="1">IFERROR(RANK(order!X112,order!X$3:X$554,0),"")</f>
        <v/>
      </c>
      <c r="Y112" s="10" t="str">
        <f ca="1">IFERROR(RANK(order!Y112,order!Y$3:Y$554,0),"")</f>
        <v/>
      </c>
      <c r="Z112" s="10" t="str">
        <f ca="1">IFERROR(RANK(order!Z112,order!Z$3:Z$554,0),"")</f>
        <v/>
      </c>
      <c r="AA112" s="10" t="str">
        <f ca="1">IFERROR(RANK(order!AA112,order!AA$3:AA$554,0),"")</f>
        <v/>
      </c>
      <c r="AB112" s="4" t="str">
        <f ca="1">IFERROR(RANK(order!AB112,order!AB$3:AB$554,0),"")</f>
        <v/>
      </c>
      <c r="AC112" s="4">
        <f ca="1">IFERROR(RANK(order!AC112,order!AC$3:AC$554,0),"")</f>
        <v>2</v>
      </c>
      <c r="AD112" s="4">
        <f ca="1">IFERROR(RANK(order!AD112,order!AD$3:AD$554,0),"")</f>
        <v>3</v>
      </c>
      <c r="AE112" s="10" t="str">
        <f ca="1">IFERROR(RANK(order!AE112,order!AE$3:AE$554,0),"")</f>
        <v/>
      </c>
      <c r="AF112" s="10" t="str">
        <f ca="1">IFERROR(RANK(order!AF112,order!AF$3:AF$554,0),"")</f>
        <v/>
      </c>
      <c r="AG112" s="10" t="str">
        <f ca="1">IFERROR(RANK(order!AG112,order!AG$3:AG$554,0),"")</f>
        <v/>
      </c>
      <c r="AH112" s="4" t="str">
        <f ca="1">IFERROR(RANK(order!AH112,order!AH$3:AH$554,0),"")</f>
        <v/>
      </c>
      <c r="AI112" s="4" t="str">
        <f ca="1">IFERROR(RANK(order!AI112,order!AI$3:AI$554,0),"")</f>
        <v/>
      </c>
      <c r="AJ112" s="4" t="str">
        <f ca="1">IFERROR(RANK(order!AJ112,order!AJ$3:AJ$554,0),"")</f>
        <v/>
      </c>
      <c r="AK112" s="10" t="str">
        <f ca="1">IFERROR(RANK(order!AK112,order!AK$3:AK$554,0),"")</f>
        <v/>
      </c>
      <c r="AL112" s="10" t="str">
        <f ca="1">IFERROR(RANK(order!AL112,order!AL$3:AL$554,0),"")</f>
        <v/>
      </c>
      <c r="AM112" s="10" t="str">
        <f ca="1">IFERROR(RANK(order!AM112,order!AM$3:AM$554,0),"")</f>
        <v/>
      </c>
      <c r="AN112" s="4" t="str">
        <f ca="1">IFERROR(RANK(order!AN112,order!AN$3:AN$554,0),"")</f>
        <v/>
      </c>
      <c r="AO112" s="4" t="str">
        <f ca="1">IFERROR(RANK(order!AO112,order!AO$3:AO$554,0),"")</f>
        <v/>
      </c>
      <c r="AP112" s="4" t="str">
        <f ca="1">IFERROR(RANK(order!AP112,order!AP$3:AP$554,0),"")</f>
        <v/>
      </c>
      <c r="AQ112" s="10" t="str">
        <f ca="1">IFERROR(RANK(order!AQ112,order!AQ$3:AQ$554,0),"")</f>
        <v/>
      </c>
      <c r="AR112" s="10" t="str">
        <f ca="1">IFERROR(RANK(order!AR112,order!AR$3:AR$554,0),"")</f>
        <v/>
      </c>
      <c r="AS112" s="10" t="str">
        <f ca="1">IFERROR(RANK(order!AS112,order!AS$3:AS$554,0),"")</f>
        <v/>
      </c>
      <c r="AT112" s="4" t="str">
        <f ca="1">IFERROR(RANK(order!AT112,order!AT$3:AT$554,0),"")</f>
        <v/>
      </c>
      <c r="AU112" s="4" t="str">
        <f ca="1">IFERROR(RANK(order!AU112,order!AU$3:AU$554,0),"")</f>
        <v/>
      </c>
      <c r="AV112" s="4" t="str">
        <f ca="1">IFERROR(RANK(order!AV112,order!AV$3:AV$554,0),"")</f>
        <v/>
      </c>
      <c r="AW112" s="10" t="str">
        <f ca="1">IFERROR(RANK(order!AW112,order!AW$3:AW$554,0),"")</f>
        <v/>
      </c>
      <c r="AX112" s="10" t="str">
        <f ca="1">IFERROR(RANK(order!AX112,order!AX$3:AX$554,0),"")</f>
        <v/>
      </c>
      <c r="AY112" s="10" t="str">
        <f ca="1">IFERROR(RANK(order!AY112,order!AY$3:AY$554,0),"")</f>
        <v/>
      </c>
      <c r="AZ112" s="4" t="str">
        <f ca="1">IFERROR(RANK(order!AZ112,order!AZ$3:AZ$554,0),"")</f>
        <v/>
      </c>
      <c r="BA112" s="4" t="str">
        <f ca="1">IFERROR(RANK(order!BA112,order!BA$3:BA$554,0),"")</f>
        <v/>
      </c>
      <c r="BB112" s="4" t="str">
        <f ca="1">IFERROR(RANK(order!BB112,order!BB$3:BB$554,0),"")</f>
        <v/>
      </c>
      <c r="BC112" s="10" t="str">
        <f ca="1">IFERROR(RANK(order!BC112,order!BC$3:BC$554,0),"")</f>
        <v/>
      </c>
      <c r="BD112" s="10" t="str">
        <f ca="1">IFERROR(RANK(order!BD112,order!BD$3:BD$554,0),"")</f>
        <v/>
      </c>
      <c r="BE112" s="10" t="str">
        <f ca="1">IFERROR(RANK(order!BE112,order!BE$3:BE$554,0),"")</f>
        <v/>
      </c>
      <c r="BF112" s="4">
        <f ca="1">IFERROR(RANK(order!BF112,order!BF$3:BF$554,0),"")</f>
        <v>2</v>
      </c>
      <c r="BG112" s="4" t="str">
        <f ca="1">IFERROR(RANK(order!BG112,order!BG$3:BG$554,0),"")</f>
        <v/>
      </c>
      <c r="BH112" s="4">
        <f ca="1">IFERROR(RANK(order!BH112,order!BH$3:BH$554,0),"")</f>
        <v>3</v>
      </c>
      <c r="BI112" s="10" t="str">
        <f ca="1">IFERROR(RANK(order!BI112,order!BI$3:BI$554,0),"")</f>
        <v/>
      </c>
      <c r="BJ112" s="10" t="str">
        <f ca="1">IFERROR(RANK(order!BJ112,order!BJ$3:BJ$554,0),"")</f>
        <v/>
      </c>
      <c r="BK112" s="10" t="str">
        <f ca="1">IFERROR(RANK(order!BK112,order!BK$3:BK$554,0),"")</f>
        <v/>
      </c>
      <c r="BL112" s="4" t="str">
        <f ca="1">IFERROR(RANK(order!BL112,order!BL$3:BL$554,0),"")</f>
        <v/>
      </c>
      <c r="BM112" s="4" t="str">
        <f ca="1">IFERROR(RANK(order!BM112,order!BM$3:BM$554,0),"")</f>
        <v/>
      </c>
      <c r="BN112" s="4" t="str">
        <f ca="1">IFERROR(RANK(order!BN112,order!BN$3:BN$554,0),"")</f>
        <v/>
      </c>
      <c r="BO112" s="10" t="str">
        <f ca="1">IFERROR(RANK(order!BO112,order!BO$3:BO$554,0),"")</f>
        <v/>
      </c>
      <c r="BP112" s="10" t="str">
        <f ca="1">IFERROR(RANK(order!BP112,order!BP$3:BP$554,0),"")</f>
        <v/>
      </c>
      <c r="BQ112" s="10" t="str">
        <f ca="1">IFERROR(RANK(order!BQ112,order!BQ$3:BQ$554,0),"")</f>
        <v/>
      </c>
      <c r="BR112" s="4" t="str">
        <f ca="1">IFERROR(RANK(order!BR112,order!BR$3:BR$554,0),"")</f>
        <v/>
      </c>
      <c r="BS112" s="4" t="str">
        <f ca="1">IFERROR(RANK(order!BS112,order!BS$3:BS$554,0),"")</f>
        <v/>
      </c>
      <c r="BT112" s="4" t="str">
        <f ca="1">IFERROR(RANK(order!BT112,order!BT$3:BT$554,0),"")</f>
        <v/>
      </c>
      <c r="BU112" s="95">
        <f t="shared" si="157"/>
        <v>110</v>
      </c>
      <c r="BV112" s="35" t="str">
        <f t="shared" si="158"/>
        <v>E1</v>
      </c>
      <c r="BW112" s="55">
        <f t="shared" ca="1" si="81"/>
        <v>43371</v>
      </c>
      <c r="BX112" s="56" t="str">
        <f t="shared" ca="1" si="82"/>
        <v>Sheffield Weds</v>
      </c>
      <c r="BY112" s="56" t="str">
        <f t="shared" ca="1" si="83"/>
        <v>Leeds</v>
      </c>
      <c r="BZ112" s="57">
        <f t="shared" ca="1" si="84"/>
        <v>1</v>
      </c>
      <c r="CA112" s="57">
        <f t="shared" ca="1" si="85"/>
        <v>1</v>
      </c>
      <c r="CB112" s="58" t="str">
        <f t="shared" ca="1" si="86"/>
        <v>D</v>
      </c>
      <c r="CC112" s="57">
        <f t="shared" ca="1" si="87"/>
        <v>1</v>
      </c>
      <c r="CD112" s="57">
        <f t="shared" ca="1" si="88"/>
        <v>0</v>
      </c>
      <c r="CE112" s="58" t="str">
        <f t="shared" ca="1" si="89"/>
        <v>H</v>
      </c>
      <c r="CF112" s="59" t="str">
        <f t="shared" ca="1" si="90"/>
        <v>R Jones</v>
      </c>
      <c r="CG112" s="57">
        <f t="shared" ca="1" si="91"/>
        <v>10</v>
      </c>
      <c r="CH112" s="57">
        <f t="shared" ca="1" si="92"/>
        <v>25</v>
      </c>
      <c r="CI112" s="57">
        <f t="shared" ca="1" si="93"/>
        <v>4</v>
      </c>
      <c r="CJ112" s="57">
        <f t="shared" ca="1" si="94"/>
        <v>7</v>
      </c>
      <c r="CK112" s="57">
        <f t="shared" ca="1" si="95"/>
        <v>14</v>
      </c>
      <c r="CL112" s="57">
        <f t="shared" ca="1" si="96"/>
        <v>9</v>
      </c>
      <c r="CM112" s="57">
        <f t="shared" ca="1" si="97"/>
        <v>3</v>
      </c>
      <c r="CN112" s="57">
        <f t="shared" ca="1" si="98"/>
        <v>11</v>
      </c>
      <c r="CO112" s="57">
        <f t="shared" ca="1" si="99"/>
        <v>2</v>
      </c>
      <c r="CP112" s="57">
        <f t="shared" ca="1" si="100"/>
        <v>1</v>
      </c>
      <c r="CQ112" s="57">
        <f t="shared" ca="1" si="101"/>
        <v>0</v>
      </c>
      <c r="CR112" s="57">
        <f t="shared" ca="1" si="102"/>
        <v>0</v>
      </c>
      <c r="CS112" s="60">
        <f t="shared" ca="1" si="103"/>
        <v>3.6</v>
      </c>
      <c r="CT112" s="60">
        <f t="shared" ca="1" si="104"/>
        <v>3.5</v>
      </c>
      <c r="CU112" s="60">
        <f t="shared" ca="1" si="105"/>
        <v>2.14</v>
      </c>
      <c r="CV112" s="60">
        <f t="shared" ca="1" si="106"/>
        <v>3.57</v>
      </c>
      <c r="CW112" s="60">
        <f t="shared" ca="1" si="107"/>
        <v>3.5</v>
      </c>
      <c r="CX112" s="60">
        <f t="shared" ca="1" si="108"/>
        <v>2.17</v>
      </c>
      <c r="CY112" s="60">
        <f t="shared" ca="1" si="109"/>
        <v>1.87</v>
      </c>
      <c r="CZ112" s="60">
        <f t="shared" ca="1" si="110"/>
        <v>1.92</v>
      </c>
      <c r="DA112" s="65">
        <f t="shared" ca="1" si="111"/>
        <v>2</v>
      </c>
      <c r="DB112" s="65">
        <f t="shared" ca="1" si="112"/>
        <v>1</v>
      </c>
      <c r="DC112" s="65">
        <f t="shared" ca="1" si="113"/>
        <v>1</v>
      </c>
      <c r="DD112" s="65">
        <f t="shared" ca="1" si="114"/>
        <v>0</v>
      </c>
      <c r="DE112" s="65">
        <f t="shared" ca="1" si="115"/>
        <v>1</v>
      </c>
      <c r="DF112" s="66" t="str">
        <f t="shared" ca="1" si="116"/>
        <v>A</v>
      </c>
      <c r="DG112" s="66" t="str">
        <f t="shared" ca="1" si="117"/>
        <v>H-D</v>
      </c>
      <c r="DH112" s="66" t="str">
        <f t="shared" ca="1" si="118"/>
        <v>D11</v>
      </c>
      <c r="DI112" s="66" t="str">
        <f t="shared" ca="1" si="119"/>
        <v>H10</v>
      </c>
      <c r="DJ112" s="66" t="str">
        <f t="shared" ca="1" si="120"/>
        <v>A01</v>
      </c>
      <c r="DK112" s="65" t="str">
        <f t="shared" ca="1" si="121"/>
        <v>Yes</v>
      </c>
      <c r="DL112" s="65">
        <f t="shared" ca="1" si="122"/>
        <v>0</v>
      </c>
      <c r="DM112" s="65">
        <f t="shared" ca="1" si="123"/>
        <v>0</v>
      </c>
      <c r="DN112" s="65">
        <f t="shared" ca="1" si="124"/>
        <v>0</v>
      </c>
      <c r="DO112" s="65">
        <f t="shared" ca="1" si="125"/>
        <v>0</v>
      </c>
      <c r="DP112" s="65">
        <f t="shared" ca="1" si="126"/>
        <v>0</v>
      </c>
      <c r="DQ112" s="65">
        <f t="shared" ca="1" si="127"/>
        <v>0</v>
      </c>
      <c r="DR112" s="69">
        <f t="shared" ca="1" si="128"/>
        <v>-1</v>
      </c>
      <c r="DS112" s="69">
        <f t="shared" ca="1" si="129"/>
        <v>2.5</v>
      </c>
      <c r="DT112" s="69">
        <f t="shared" ca="1" si="130"/>
        <v>-1</v>
      </c>
      <c r="DU112" s="69">
        <f t="shared" ca="1" si="131"/>
        <v>-1</v>
      </c>
      <c r="DV112" s="69">
        <f t="shared" ca="1" si="132"/>
        <v>2.5</v>
      </c>
      <c r="DW112" s="69">
        <f t="shared" ca="1" si="133"/>
        <v>-1</v>
      </c>
      <c r="DX112" s="69">
        <f t="shared" ca="1" si="134"/>
        <v>-1</v>
      </c>
      <c r="DY112" s="69">
        <f t="shared" ca="1" si="135"/>
        <v>0.91999999999999993</v>
      </c>
      <c r="DZ112" s="72">
        <f t="shared" ca="1" si="136"/>
        <v>103.07817831182317</v>
      </c>
      <c r="EA112" s="72">
        <f t="shared" ca="1" si="137"/>
        <v>102.66558236197704</v>
      </c>
      <c r="EB112" s="72">
        <f t="shared" ca="1" si="138"/>
        <v>105.55926916221034</v>
      </c>
      <c r="EC112" s="65">
        <f t="shared" ca="1" si="139"/>
        <v>0</v>
      </c>
      <c r="ED112" s="65">
        <f t="shared" ca="1" si="140"/>
        <v>0</v>
      </c>
      <c r="EE112" s="65">
        <f t="shared" ca="1" si="141"/>
        <v>0</v>
      </c>
      <c r="EF112" s="65">
        <f t="shared" ca="1" si="142"/>
        <v>0</v>
      </c>
      <c r="EG112" s="65">
        <f t="shared" ca="1" si="143"/>
        <v>0</v>
      </c>
      <c r="EH112" s="65">
        <f t="shared" ca="1" si="144"/>
        <v>0</v>
      </c>
      <c r="EI112" s="429" t="str">
        <f t="shared" ca="1" si="145"/>
        <v>Yes</v>
      </c>
      <c r="EJ112" s="428" t="str">
        <f t="shared" ca="1" si="146"/>
        <v>E</v>
      </c>
      <c r="EK112" s="428" t="str">
        <f t="shared" ca="1" si="147"/>
        <v>Under</v>
      </c>
      <c r="EL112" s="65" t="str">
        <f t="shared" ca="1" si="148"/>
        <v>No</v>
      </c>
      <c r="EM112" s="65" t="str">
        <f t="shared" ca="1" si="149"/>
        <v>No</v>
      </c>
      <c r="EN112" s="65">
        <f t="shared" ca="1" si="150"/>
        <v>30</v>
      </c>
      <c r="EO112" s="433">
        <f t="shared" ca="1" si="151"/>
        <v>3</v>
      </c>
      <c r="EP112" s="433">
        <f t="shared" ca="1" si="152"/>
        <v>0</v>
      </c>
      <c r="EQ112" s="433">
        <f t="shared" ca="1" si="153"/>
        <v>14</v>
      </c>
      <c r="ER112" s="433">
        <f t="shared" ca="1" si="154"/>
        <v>35</v>
      </c>
      <c r="ES112" s="433">
        <f t="shared" ca="1" si="155"/>
        <v>11</v>
      </c>
      <c r="ET112" s="433">
        <f t="shared" ca="1" si="156"/>
        <v>23</v>
      </c>
      <c r="EU112" s="433">
        <f ca="1">IF(OR(CO112="",CQ112=""),"",Discipline!$P$3*CO112+Discipline!$X$3*CQ112)</f>
        <v>20</v>
      </c>
      <c r="EV112" s="433">
        <f ca="1">IF(OR(CP112="",CR112=""),"",Discipline!$P$3*CP112+Discipline!$X$3*CR112)</f>
        <v>10</v>
      </c>
    </row>
    <row r="113" spans="1:152" x14ac:dyDescent="0.25">
      <c r="A113" s="10" t="str">
        <f ca="1">IFERROR(RANK(order!A113,order!A$3:A$554,0),"")</f>
        <v/>
      </c>
      <c r="B113" s="10" t="str">
        <f ca="1">IFERROR(RANK(order!B113,order!B$3:B$554,0),"")</f>
        <v/>
      </c>
      <c r="C113" s="10" t="str">
        <f ca="1">IFERROR(RANK(order!C113,order!C$3:C$554,0),"")</f>
        <v/>
      </c>
      <c r="D113" s="4">
        <f ca="1">IFERROR(RANK(order!D113,order!D$3:D$554,0),"")</f>
        <v>2</v>
      </c>
      <c r="E113" s="4" t="str">
        <f ca="1">IFERROR(RANK(order!E113,order!E$3:E$554,0),"")</f>
        <v/>
      </c>
      <c r="F113" s="4">
        <f ca="1">IFERROR(RANK(order!F113,order!F$3:F$554,0),"")</f>
        <v>3</v>
      </c>
      <c r="G113" s="10" t="str">
        <f ca="1">IFERROR(RANK(order!G113,order!G$3:G$554,0),"")</f>
        <v/>
      </c>
      <c r="H113" s="10" t="str">
        <f ca="1">IFERROR(RANK(order!H113,order!H$3:H$554,0),"")</f>
        <v/>
      </c>
      <c r="I113" s="10" t="str">
        <f ca="1">IFERROR(RANK(order!I113,order!I$3:I$554,0),"")</f>
        <v/>
      </c>
      <c r="J113" s="4" t="str">
        <f ca="1">IFERROR(RANK(order!J113,order!J$3:J$554,0),"")</f>
        <v/>
      </c>
      <c r="K113" s="4" t="str">
        <f ca="1">IFERROR(RANK(order!K113,order!K$3:K$554,0),"")</f>
        <v/>
      </c>
      <c r="L113" s="4" t="str">
        <f ca="1">IFERROR(RANK(order!L113,order!L$3:L$554,0),"")</f>
        <v/>
      </c>
      <c r="M113" s="10" t="str">
        <f ca="1">IFERROR(RANK(order!M113,order!M$3:M$554,0),"")</f>
        <v/>
      </c>
      <c r="N113" s="10" t="str">
        <f ca="1">IFERROR(RANK(order!N113,order!N$3:N$554,0),"")</f>
        <v/>
      </c>
      <c r="O113" s="10" t="str">
        <f ca="1">IFERROR(RANK(order!O113,order!O$3:O$554,0),"")</f>
        <v/>
      </c>
      <c r="P113" s="4" t="str">
        <f ca="1">IFERROR(RANK(order!P113,order!P$3:P$554,0),"")</f>
        <v/>
      </c>
      <c r="Q113" s="4" t="str">
        <f ca="1">IFERROR(RANK(order!Q113,order!Q$3:Q$554,0),"")</f>
        <v/>
      </c>
      <c r="R113" s="4" t="str">
        <f ca="1">IFERROR(RANK(order!R113,order!R$3:R$554,0),"")</f>
        <v/>
      </c>
      <c r="S113" s="10" t="str">
        <f ca="1">IFERROR(RANK(order!S113,order!S$3:S$554,0),"")</f>
        <v/>
      </c>
      <c r="T113" s="10" t="str">
        <f ca="1">IFERROR(RANK(order!T113,order!T$3:T$554,0),"")</f>
        <v/>
      </c>
      <c r="U113" s="10" t="str">
        <f ca="1">IFERROR(RANK(order!U113,order!U$3:U$554,0),"")</f>
        <v/>
      </c>
      <c r="V113" s="4" t="str">
        <f ca="1">IFERROR(RANK(order!V113,order!V$3:V$554,0),"")</f>
        <v/>
      </c>
      <c r="W113" s="4" t="str">
        <f ca="1">IFERROR(RANK(order!W113,order!W$3:W$554,0),"")</f>
        <v/>
      </c>
      <c r="X113" s="4" t="str">
        <f ca="1">IFERROR(RANK(order!X113,order!X$3:X$554,0),"")</f>
        <v/>
      </c>
      <c r="Y113" s="10" t="str">
        <f ca="1">IFERROR(RANK(order!Y113,order!Y$3:Y$554,0),"")</f>
        <v/>
      </c>
      <c r="Z113" s="10">
        <f ca="1">IFERROR(RANK(order!Z113,order!Z$3:Z$554,0),"")</f>
        <v>2</v>
      </c>
      <c r="AA113" s="10">
        <f ca="1">IFERROR(RANK(order!AA113,order!AA$3:AA$554,0),"")</f>
        <v>3</v>
      </c>
      <c r="AB113" s="4" t="str">
        <f ca="1">IFERROR(RANK(order!AB113,order!AB$3:AB$554,0),"")</f>
        <v/>
      </c>
      <c r="AC113" s="4" t="str">
        <f ca="1">IFERROR(RANK(order!AC113,order!AC$3:AC$554,0),"")</f>
        <v/>
      </c>
      <c r="AD113" s="4" t="str">
        <f ca="1">IFERROR(RANK(order!AD113,order!AD$3:AD$554,0),"")</f>
        <v/>
      </c>
      <c r="AE113" s="10" t="str">
        <f ca="1">IFERROR(RANK(order!AE113,order!AE$3:AE$554,0),"")</f>
        <v/>
      </c>
      <c r="AF113" s="10" t="str">
        <f ca="1">IFERROR(RANK(order!AF113,order!AF$3:AF$554,0),"")</f>
        <v/>
      </c>
      <c r="AG113" s="10" t="str">
        <f ca="1">IFERROR(RANK(order!AG113,order!AG$3:AG$554,0),"")</f>
        <v/>
      </c>
      <c r="AH113" s="4" t="str">
        <f ca="1">IFERROR(RANK(order!AH113,order!AH$3:AH$554,0),"")</f>
        <v/>
      </c>
      <c r="AI113" s="4" t="str">
        <f ca="1">IFERROR(RANK(order!AI113,order!AI$3:AI$554,0),"")</f>
        <v/>
      </c>
      <c r="AJ113" s="4" t="str">
        <f ca="1">IFERROR(RANK(order!AJ113,order!AJ$3:AJ$554,0),"")</f>
        <v/>
      </c>
      <c r="AK113" s="10" t="str">
        <f ca="1">IFERROR(RANK(order!AK113,order!AK$3:AK$554,0),"")</f>
        <v/>
      </c>
      <c r="AL113" s="10" t="str">
        <f ca="1">IFERROR(RANK(order!AL113,order!AL$3:AL$554,0),"")</f>
        <v/>
      </c>
      <c r="AM113" s="10" t="str">
        <f ca="1">IFERROR(RANK(order!AM113,order!AM$3:AM$554,0),"")</f>
        <v/>
      </c>
      <c r="AN113" s="4" t="str">
        <f ca="1">IFERROR(RANK(order!AN113,order!AN$3:AN$554,0),"")</f>
        <v/>
      </c>
      <c r="AO113" s="4" t="str">
        <f ca="1">IFERROR(RANK(order!AO113,order!AO$3:AO$554,0),"")</f>
        <v/>
      </c>
      <c r="AP113" s="4" t="str">
        <f ca="1">IFERROR(RANK(order!AP113,order!AP$3:AP$554,0),"")</f>
        <v/>
      </c>
      <c r="AQ113" s="10" t="str">
        <f ca="1">IFERROR(RANK(order!AQ113,order!AQ$3:AQ$554,0),"")</f>
        <v/>
      </c>
      <c r="AR113" s="10" t="str">
        <f ca="1">IFERROR(RANK(order!AR113,order!AR$3:AR$554,0),"")</f>
        <v/>
      </c>
      <c r="AS113" s="10" t="str">
        <f ca="1">IFERROR(RANK(order!AS113,order!AS$3:AS$554,0),"")</f>
        <v/>
      </c>
      <c r="AT113" s="4" t="str">
        <f ca="1">IFERROR(RANK(order!AT113,order!AT$3:AT$554,0),"")</f>
        <v/>
      </c>
      <c r="AU113" s="4" t="str">
        <f ca="1">IFERROR(RANK(order!AU113,order!AU$3:AU$554,0),"")</f>
        <v/>
      </c>
      <c r="AV113" s="4" t="str">
        <f ca="1">IFERROR(RANK(order!AV113,order!AV$3:AV$554,0),"")</f>
        <v/>
      </c>
      <c r="AW113" s="10" t="str">
        <f ca="1">IFERROR(RANK(order!AW113,order!AW$3:AW$554,0),"")</f>
        <v/>
      </c>
      <c r="AX113" s="10" t="str">
        <f ca="1">IFERROR(RANK(order!AX113,order!AX$3:AX$554,0),"")</f>
        <v/>
      </c>
      <c r="AY113" s="10" t="str">
        <f ca="1">IFERROR(RANK(order!AY113,order!AY$3:AY$554,0),"")</f>
        <v/>
      </c>
      <c r="AZ113" s="4" t="str">
        <f ca="1">IFERROR(RANK(order!AZ113,order!AZ$3:AZ$554,0),"")</f>
        <v/>
      </c>
      <c r="BA113" s="4" t="str">
        <f ca="1">IFERROR(RANK(order!BA113,order!BA$3:BA$554,0),"")</f>
        <v/>
      </c>
      <c r="BB113" s="4" t="str">
        <f ca="1">IFERROR(RANK(order!BB113,order!BB$3:BB$554,0),"")</f>
        <v/>
      </c>
      <c r="BC113" s="10" t="str">
        <f ca="1">IFERROR(RANK(order!BC113,order!BC$3:BC$554,0),"")</f>
        <v/>
      </c>
      <c r="BD113" s="10" t="str">
        <f ca="1">IFERROR(RANK(order!BD113,order!BD$3:BD$554,0),"")</f>
        <v/>
      </c>
      <c r="BE113" s="10" t="str">
        <f ca="1">IFERROR(RANK(order!BE113,order!BE$3:BE$554,0),"")</f>
        <v/>
      </c>
      <c r="BF113" s="4" t="str">
        <f ca="1">IFERROR(RANK(order!BF113,order!BF$3:BF$554,0),"")</f>
        <v/>
      </c>
      <c r="BG113" s="4" t="str">
        <f ca="1">IFERROR(RANK(order!BG113,order!BG$3:BG$554,0),"")</f>
        <v/>
      </c>
      <c r="BH113" s="4" t="str">
        <f ca="1">IFERROR(RANK(order!BH113,order!BH$3:BH$554,0),"")</f>
        <v/>
      </c>
      <c r="BI113" s="10" t="str">
        <f ca="1">IFERROR(RANK(order!BI113,order!BI$3:BI$554,0),"")</f>
        <v/>
      </c>
      <c r="BJ113" s="10" t="str">
        <f ca="1">IFERROR(RANK(order!BJ113,order!BJ$3:BJ$554,0),"")</f>
        <v/>
      </c>
      <c r="BK113" s="10" t="str">
        <f ca="1">IFERROR(RANK(order!BK113,order!BK$3:BK$554,0),"")</f>
        <v/>
      </c>
      <c r="BL113" s="4" t="str">
        <f ca="1">IFERROR(RANK(order!BL113,order!BL$3:BL$554,0),"")</f>
        <v/>
      </c>
      <c r="BM113" s="4" t="str">
        <f ca="1">IFERROR(RANK(order!BM113,order!BM$3:BM$554,0),"")</f>
        <v/>
      </c>
      <c r="BN113" s="4" t="str">
        <f ca="1">IFERROR(RANK(order!BN113,order!BN$3:BN$554,0),"")</f>
        <v/>
      </c>
      <c r="BO113" s="10" t="str">
        <f ca="1">IFERROR(RANK(order!BO113,order!BO$3:BO$554,0),"")</f>
        <v/>
      </c>
      <c r="BP113" s="10" t="str">
        <f ca="1">IFERROR(RANK(order!BP113,order!BP$3:BP$554,0),"")</f>
        <v/>
      </c>
      <c r="BQ113" s="10" t="str">
        <f ca="1">IFERROR(RANK(order!BQ113,order!BQ$3:BQ$554,0),"")</f>
        <v/>
      </c>
      <c r="BR113" s="4" t="str">
        <f ca="1">IFERROR(RANK(order!BR113,order!BR$3:BR$554,0),"")</f>
        <v/>
      </c>
      <c r="BS113" s="4" t="str">
        <f ca="1">IFERROR(RANK(order!BS113,order!BS$3:BS$554,0),"")</f>
        <v/>
      </c>
      <c r="BT113" s="4" t="str">
        <f ca="1">IFERROR(RANK(order!BT113,order!BT$3:BT$554,0),"")</f>
        <v/>
      </c>
      <c r="BU113" s="95">
        <f t="shared" si="157"/>
        <v>111</v>
      </c>
      <c r="BV113" s="35" t="str">
        <f t="shared" si="158"/>
        <v>E1</v>
      </c>
      <c r="BW113" s="55">
        <f t="shared" ca="1" si="81"/>
        <v>43372</v>
      </c>
      <c r="BX113" s="56" t="str">
        <f t="shared" ca="1" si="82"/>
        <v>Birmingham</v>
      </c>
      <c r="BY113" s="56" t="str">
        <f t="shared" ca="1" si="83"/>
        <v>Ipswich</v>
      </c>
      <c r="BZ113" s="57">
        <f t="shared" ca="1" si="84"/>
        <v>2</v>
      </c>
      <c r="CA113" s="57">
        <f t="shared" ca="1" si="85"/>
        <v>2</v>
      </c>
      <c r="CB113" s="58" t="str">
        <f t="shared" ca="1" si="86"/>
        <v>D</v>
      </c>
      <c r="CC113" s="57">
        <f t="shared" ca="1" si="87"/>
        <v>0</v>
      </c>
      <c r="CD113" s="57">
        <f t="shared" ca="1" si="88"/>
        <v>2</v>
      </c>
      <c r="CE113" s="58" t="str">
        <f t="shared" ca="1" si="89"/>
        <v>A</v>
      </c>
      <c r="CF113" s="59" t="str">
        <f t="shared" ca="1" si="90"/>
        <v>J Brooks</v>
      </c>
      <c r="CG113" s="57">
        <f t="shared" ca="1" si="91"/>
        <v>22</v>
      </c>
      <c r="CH113" s="57">
        <f t="shared" ca="1" si="92"/>
        <v>7</v>
      </c>
      <c r="CI113" s="57">
        <f t="shared" ca="1" si="93"/>
        <v>9</v>
      </c>
      <c r="CJ113" s="57">
        <f t="shared" ca="1" si="94"/>
        <v>3</v>
      </c>
      <c r="CK113" s="57">
        <f t="shared" ca="1" si="95"/>
        <v>11</v>
      </c>
      <c r="CL113" s="57">
        <f t="shared" ca="1" si="96"/>
        <v>16</v>
      </c>
      <c r="CM113" s="57">
        <f t="shared" ca="1" si="97"/>
        <v>10</v>
      </c>
      <c r="CN113" s="57">
        <f t="shared" ca="1" si="98"/>
        <v>2</v>
      </c>
      <c r="CO113" s="57">
        <f t="shared" ca="1" si="99"/>
        <v>0</v>
      </c>
      <c r="CP113" s="57">
        <f t="shared" ca="1" si="100"/>
        <v>1</v>
      </c>
      <c r="CQ113" s="57">
        <f t="shared" ca="1" si="101"/>
        <v>0</v>
      </c>
      <c r="CR113" s="57">
        <f t="shared" ca="1" si="102"/>
        <v>1</v>
      </c>
      <c r="CS113" s="60">
        <f t="shared" ca="1" si="103"/>
        <v>1.95</v>
      </c>
      <c r="CT113" s="60">
        <f t="shared" ca="1" si="104"/>
        <v>3.3</v>
      </c>
      <c r="CU113" s="60">
        <f t="shared" ca="1" si="105"/>
        <v>4.75</v>
      </c>
      <c r="CV113" s="60">
        <f t="shared" ca="1" si="106"/>
        <v>2.02</v>
      </c>
      <c r="CW113" s="60">
        <f t="shared" ca="1" si="107"/>
        <v>3.19</v>
      </c>
      <c r="CX113" s="60">
        <f t="shared" ca="1" si="108"/>
        <v>4.5999999999999996</v>
      </c>
      <c r="CY113" s="60">
        <f t="shared" ca="1" si="109"/>
        <v>2.39</v>
      </c>
      <c r="CZ113" s="60">
        <f t="shared" ca="1" si="110"/>
        <v>1.55</v>
      </c>
      <c r="DA113" s="65">
        <f t="shared" ca="1" si="111"/>
        <v>4</v>
      </c>
      <c r="DB113" s="65">
        <f t="shared" ca="1" si="112"/>
        <v>2</v>
      </c>
      <c r="DC113" s="65">
        <f t="shared" ca="1" si="113"/>
        <v>2</v>
      </c>
      <c r="DD113" s="65">
        <f t="shared" ca="1" si="114"/>
        <v>2</v>
      </c>
      <c r="DE113" s="65">
        <f t="shared" ca="1" si="115"/>
        <v>0</v>
      </c>
      <c r="DF113" s="66" t="str">
        <f t="shared" ca="1" si="116"/>
        <v>H</v>
      </c>
      <c r="DG113" s="66" t="str">
        <f t="shared" ca="1" si="117"/>
        <v>A-D</v>
      </c>
      <c r="DH113" s="66" t="str">
        <f t="shared" ca="1" si="118"/>
        <v>D22</v>
      </c>
      <c r="DI113" s="66" t="str">
        <f t="shared" ca="1" si="119"/>
        <v>A02</v>
      </c>
      <c r="DJ113" s="66" t="str">
        <f t="shared" ca="1" si="120"/>
        <v>H20</v>
      </c>
      <c r="DK113" s="65" t="str">
        <f t="shared" ca="1" si="121"/>
        <v>Yes</v>
      </c>
      <c r="DL113" s="65">
        <f t="shared" ca="1" si="122"/>
        <v>0</v>
      </c>
      <c r="DM113" s="65">
        <f t="shared" ca="1" si="123"/>
        <v>0</v>
      </c>
      <c r="DN113" s="65">
        <f t="shared" ca="1" si="124"/>
        <v>0</v>
      </c>
      <c r="DO113" s="65">
        <f t="shared" ca="1" si="125"/>
        <v>0</v>
      </c>
      <c r="DP113" s="65">
        <f t="shared" ca="1" si="126"/>
        <v>0</v>
      </c>
      <c r="DQ113" s="65">
        <f t="shared" ca="1" si="127"/>
        <v>0</v>
      </c>
      <c r="DR113" s="69">
        <f t="shared" ca="1" si="128"/>
        <v>-1</v>
      </c>
      <c r="DS113" s="69">
        <f t="shared" ca="1" si="129"/>
        <v>2.2999999999999998</v>
      </c>
      <c r="DT113" s="69">
        <f t="shared" ca="1" si="130"/>
        <v>-1</v>
      </c>
      <c r="DU113" s="69">
        <f t="shared" ca="1" si="131"/>
        <v>-1</v>
      </c>
      <c r="DV113" s="69">
        <f t="shared" ca="1" si="132"/>
        <v>2.19</v>
      </c>
      <c r="DW113" s="69">
        <f t="shared" ca="1" si="133"/>
        <v>-1</v>
      </c>
      <c r="DX113" s="69">
        <f t="shared" ca="1" si="134"/>
        <v>1.3900000000000001</v>
      </c>
      <c r="DY113" s="69">
        <f t="shared" ca="1" si="135"/>
        <v>-1</v>
      </c>
      <c r="DZ113" s="72">
        <f t="shared" ca="1" si="136"/>
        <v>102.63771316402895</v>
      </c>
      <c r="EA113" s="72">
        <f t="shared" ca="1" si="137"/>
        <v>102.59204331227726</v>
      </c>
      <c r="EB113" s="72">
        <f t="shared" ca="1" si="138"/>
        <v>106.35713321635848</v>
      </c>
      <c r="EC113" s="65">
        <f t="shared" ca="1" si="139"/>
        <v>0</v>
      </c>
      <c r="ED113" s="65">
        <f t="shared" ca="1" si="140"/>
        <v>0</v>
      </c>
      <c r="EE113" s="65">
        <f t="shared" ca="1" si="141"/>
        <v>0</v>
      </c>
      <c r="EF113" s="65">
        <f t="shared" ca="1" si="142"/>
        <v>0</v>
      </c>
      <c r="EG113" s="65">
        <f t="shared" ca="1" si="143"/>
        <v>0</v>
      </c>
      <c r="EH113" s="65">
        <f t="shared" ca="1" si="144"/>
        <v>0</v>
      </c>
      <c r="EI113" s="429" t="str">
        <f t="shared" ca="1" si="145"/>
        <v>Yes</v>
      </c>
      <c r="EJ113" s="428" t="str">
        <f t="shared" ca="1" si="146"/>
        <v>E</v>
      </c>
      <c r="EK113" s="428" t="str">
        <f t="shared" ca="1" si="147"/>
        <v>Over</v>
      </c>
      <c r="EL113" s="65" t="str">
        <f t="shared" ca="1" si="148"/>
        <v>No</v>
      </c>
      <c r="EM113" s="65" t="str">
        <f t="shared" ca="1" si="149"/>
        <v>No</v>
      </c>
      <c r="EN113" s="65">
        <f t="shared" ca="1" si="150"/>
        <v>35</v>
      </c>
      <c r="EO113" s="433">
        <f t="shared" ca="1" si="151"/>
        <v>1</v>
      </c>
      <c r="EP113" s="433">
        <f t="shared" ca="1" si="152"/>
        <v>1</v>
      </c>
      <c r="EQ113" s="433">
        <f t="shared" ca="1" si="153"/>
        <v>12</v>
      </c>
      <c r="ER113" s="433">
        <f t="shared" ca="1" si="154"/>
        <v>29</v>
      </c>
      <c r="ES113" s="433">
        <f t="shared" ca="1" si="155"/>
        <v>12</v>
      </c>
      <c r="ET113" s="433">
        <f t="shared" ca="1" si="156"/>
        <v>27</v>
      </c>
      <c r="EU113" s="433">
        <f ca="1">IF(OR(CO113="",CQ113=""),"",Discipline!$P$3*CO113+Discipline!$X$3*CQ113)</f>
        <v>0</v>
      </c>
      <c r="EV113" s="433">
        <f ca="1">IF(OR(CP113="",CR113=""),"",Discipline!$P$3*CP113+Discipline!$X$3*CR113)</f>
        <v>35</v>
      </c>
    </row>
    <row r="114" spans="1:152" x14ac:dyDescent="0.25">
      <c r="A114" s="10" t="str">
        <f ca="1">IFERROR(RANK(order!A114,order!A$3:A$554,0),"")</f>
        <v/>
      </c>
      <c r="B114" s="10" t="str">
        <f ca="1">IFERROR(RANK(order!B114,order!B$3:B$554,0),"")</f>
        <v/>
      </c>
      <c r="C114" s="10" t="str">
        <f ca="1">IFERROR(RANK(order!C114,order!C$3:C$554,0),"")</f>
        <v/>
      </c>
      <c r="D114" s="4" t="str">
        <f ca="1">IFERROR(RANK(order!D114,order!D$3:D$554,0),"")</f>
        <v/>
      </c>
      <c r="E114" s="4" t="str">
        <f ca="1">IFERROR(RANK(order!E114,order!E$3:E$554,0),"")</f>
        <v/>
      </c>
      <c r="F114" s="4" t="str">
        <f ca="1">IFERROR(RANK(order!F114,order!F$3:F$554,0),"")</f>
        <v/>
      </c>
      <c r="G114" s="10">
        <f ca="1">IFERROR(RANK(order!G114,order!G$3:G$554,0),"")</f>
        <v>2</v>
      </c>
      <c r="H114" s="10" t="str">
        <f ca="1">IFERROR(RANK(order!H114,order!H$3:H$554,0),"")</f>
        <v/>
      </c>
      <c r="I114" s="10">
        <f ca="1">IFERROR(RANK(order!I114,order!I$3:I$554,0),"")</f>
        <v>3</v>
      </c>
      <c r="J114" s="4" t="str">
        <f ca="1">IFERROR(RANK(order!J114,order!J$3:J$554,0),"")</f>
        <v/>
      </c>
      <c r="K114" s="4" t="str">
        <f ca="1">IFERROR(RANK(order!K114,order!K$3:K$554,0),"")</f>
        <v/>
      </c>
      <c r="L114" s="4" t="str">
        <f ca="1">IFERROR(RANK(order!L114,order!L$3:L$554,0),"")</f>
        <v/>
      </c>
      <c r="M114" s="10" t="str">
        <f ca="1">IFERROR(RANK(order!M114,order!M$3:M$554,0),"")</f>
        <v/>
      </c>
      <c r="N114" s="10" t="str">
        <f ca="1">IFERROR(RANK(order!N114,order!N$3:N$554,0),"")</f>
        <v/>
      </c>
      <c r="O114" s="10" t="str">
        <f ca="1">IFERROR(RANK(order!O114,order!O$3:O$554,0),"")</f>
        <v/>
      </c>
      <c r="P114" s="4" t="str">
        <f ca="1">IFERROR(RANK(order!P114,order!P$3:P$554,0),"")</f>
        <v/>
      </c>
      <c r="Q114" s="4" t="str">
        <f ca="1">IFERROR(RANK(order!Q114,order!Q$3:Q$554,0),"")</f>
        <v/>
      </c>
      <c r="R114" s="4" t="str">
        <f ca="1">IFERROR(RANK(order!R114,order!R$3:R$554,0),"")</f>
        <v/>
      </c>
      <c r="S114" s="10" t="str">
        <f ca="1">IFERROR(RANK(order!S114,order!S$3:S$554,0),"")</f>
        <v/>
      </c>
      <c r="T114" s="10" t="str">
        <f ca="1">IFERROR(RANK(order!T114,order!T$3:T$554,0),"")</f>
        <v/>
      </c>
      <c r="U114" s="10" t="str">
        <f ca="1">IFERROR(RANK(order!U114,order!U$3:U$554,0),"")</f>
        <v/>
      </c>
      <c r="V114" s="4" t="str">
        <f ca="1">IFERROR(RANK(order!V114,order!V$3:V$554,0),"")</f>
        <v/>
      </c>
      <c r="W114" s="4" t="str">
        <f ca="1">IFERROR(RANK(order!W114,order!W$3:W$554,0),"")</f>
        <v/>
      </c>
      <c r="X114" s="4" t="str">
        <f ca="1">IFERROR(RANK(order!X114,order!X$3:X$554,0),"")</f>
        <v/>
      </c>
      <c r="Y114" s="10" t="str">
        <f ca="1">IFERROR(RANK(order!Y114,order!Y$3:Y$554,0),"")</f>
        <v/>
      </c>
      <c r="Z114" s="10" t="str">
        <f ca="1">IFERROR(RANK(order!Z114,order!Z$3:Z$554,0),"")</f>
        <v/>
      </c>
      <c r="AA114" s="10" t="str">
        <f ca="1">IFERROR(RANK(order!AA114,order!AA$3:AA$554,0),"")</f>
        <v/>
      </c>
      <c r="AB114" s="4" t="str">
        <f ca="1">IFERROR(RANK(order!AB114,order!AB$3:AB$554,0),"")</f>
        <v/>
      </c>
      <c r="AC114" s="4" t="str">
        <f ca="1">IFERROR(RANK(order!AC114,order!AC$3:AC$554,0),"")</f>
        <v/>
      </c>
      <c r="AD114" s="4" t="str">
        <f ca="1">IFERROR(RANK(order!AD114,order!AD$3:AD$554,0),"")</f>
        <v/>
      </c>
      <c r="AE114" s="10" t="str">
        <f ca="1">IFERROR(RANK(order!AE114,order!AE$3:AE$554,0),"")</f>
        <v/>
      </c>
      <c r="AF114" s="10" t="str">
        <f ca="1">IFERROR(RANK(order!AF114,order!AF$3:AF$554,0),"")</f>
        <v/>
      </c>
      <c r="AG114" s="10" t="str">
        <f ca="1">IFERROR(RANK(order!AG114,order!AG$3:AG$554,0),"")</f>
        <v/>
      </c>
      <c r="AH114" s="4" t="str">
        <f ca="1">IFERROR(RANK(order!AH114,order!AH$3:AH$554,0),"")</f>
        <v/>
      </c>
      <c r="AI114" s="4" t="str">
        <f ca="1">IFERROR(RANK(order!AI114,order!AI$3:AI$554,0),"")</f>
        <v/>
      </c>
      <c r="AJ114" s="4" t="str">
        <f ca="1">IFERROR(RANK(order!AJ114,order!AJ$3:AJ$554,0),"")</f>
        <v/>
      </c>
      <c r="AK114" s="10" t="str">
        <f ca="1">IFERROR(RANK(order!AK114,order!AK$3:AK$554,0),"")</f>
        <v/>
      </c>
      <c r="AL114" s="10" t="str">
        <f ca="1">IFERROR(RANK(order!AL114,order!AL$3:AL$554,0),"")</f>
        <v/>
      </c>
      <c r="AM114" s="10" t="str">
        <f ca="1">IFERROR(RANK(order!AM114,order!AM$3:AM$554,0),"")</f>
        <v/>
      </c>
      <c r="AN114" s="4" t="str">
        <f ca="1">IFERROR(RANK(order!AN114,order!AN$3:AN$554,0),"")</f>
        <v/>
      </c>
      <c r="AO114" s="4">
        <f ca="1">IFERROR(RANK(order!AO114,order!AO$3:AO$554,0),"")</f>
        <v>2</v>
      </c>
      <c r="AP114" s="4">
        <f ca="1">IFERROR(RANK(order!AP114,order!AP$3:AP$554,0),"")</f>
        <v>3</v>
      </c>
      <c r="AQ114" s="10" t="str">
        <f ca="1">IFERROR(RANK(order!AQ114,order!AQ$3:AQ$554,0),"")</f>
        <v/>
      </c>
      <c r="AR114" s="10" t="str">
        <f ca="1">IFERROR(RANK(order!AR114,order!AR$3:AR$554,0),"")</f>
        <v/>
      </c>
      <c r="AS114" s="10" t="str">
        <f ca="1">IFERROR(RANK(order!AS114,order!AS$3:AS$554,0),"")</f>
        <v/>
      </c>
      <c r="AT114" s="4" t="str">
        <f ca="1">IFERROR(RANK(order!AT114,order!AT$3:AT$554,0),"")</f>
        <v/>
      </c>
      <c r="AU114" s="4" t="str">
        <f ca="1">IFERROR(RANK(order!AU114,order!AU$3:AU$554,0),"")</f>
        <v/>
      </c>
      <c r="AV114" s="4" t="str">
        <f ca="1">IFERROR(RANK(order!AV114,order!AV$3:AV$554,0),"")</f>
        <v/>
      </c>
      <c r="AW114" s="10" t="str">
        <f ca="1">IFERROR(RANK(order!AW114,order!AW$3:AW$554,0),"")</f>
        <v/>
      </c>
      <c r="AX114" s="10" t="str">
        <f ca="1">IFERROR(RANK(order!AX114,order!AX$3:AX$554,0),"")</f>
        <v/>
      </c>
      <c r="AY114" s="10" t="str">
        <f ca="1">IFERROR(RANK(order!AY114,order!AY$3:AY$554,0),"")</f>
        <v/>
      </c>
      <c r="AZ114" s="4" t="str">
        <f ca="1">IFERROR(RANK(order!AZ114,order!AZ$3:AZ$554,0),"")</f>
        <v/>
      </c>
      <c r="BA114" s="4" t="str">
        <f ca="1">IFERROR(RANK(order!BA114,order!BA$3:BA$554,0),"")</f>
        <v/>
      </c>
      <c r="BB114" s="4" t="str">
        <f ca="1">IFERROR(RANK(order!BB114,order!BB$3:BB$554,0),"")</f>
        <v/>
      </c>
      <c r="BC114" s="10" t="str">
        <f ca="1">IFERROR(RANK(order!BC114,order!BC$3:BC$554,0),"")</f>
        <v/>
      </c>
      <c r="BD114" s="10" t="str">
        <f ca="1">IFERROR(RANK(order!BD114,order!BD$3:BD$554,0),"")</f>
        <v/>
      </c>
      <c r="BE114" s="10" t="str">
        <f ca="1">IFERROR(RANK(order!BE114,order!BE$3:BE$554,0),"")</f>
        <v/>
      </c>
      <c r="BF114" s="4" t="str">
        <f ca="1">IFERROR(RANK(order!BF114,order!BF$3:BF$554,0),"")</f>
        <v/>
      </c>
      <c r="BG114" s="4" t="str">
        <f ca="1">IFERROR(RANK(order!BG114,order!BG$3:BG$554,0),"")</f>
        <v/>
      </c>
      <c r="BH114" s="4" t="str">
        <f ca="1">IFERROR(RANK(order!BH114,order!BH$3:BH$554,0),"")</f>
        <v/>
      </c>
      <c r="BI114" s="10" t="str">
        <f ca="1">IFERROR(RANK(order!BI114,order!BI$3:BI$554,0),"")</f>
        <v/>
      </c>
      <c r="BJ114" s="10" t="str">
        <f ca="1">IFERROR(RANK(order!BJ114,order!BJ$3:BJ$554,0),"")</f>
        <v/>
      </c>
      <c r="BK114" s="10" t="str">
        <f ca="1">IFERROR(RANK(order!BK114,order!BK$3:BK$554,0),"")</f>
        <v/>
      </c>
      <c r="BL114" s="4" t="str">
        <f ca="1">IFERROR(RANK(order!BL114,order!BL$3:BL$554,0),"")</f>
        <v/>
      </c>
      <c r="BM114" s="4" t="str">
        <f ca="1">IFERROR(RANK(order!BM114,order!BM$3:BM$554,0),"")</f>
        <v/>
      </c>
      <c r="BN114" s="4" t="str">
        <f ca="1">IFERROR(RANK(order!BN114,order!BN$3:BN$554,0),"")</f>
        <v/>
      </c>
      <c r="BO114" s="10" t="str">
        <f ca="1">IFERROR(RANK(order!BO114,order!BO$3:BO$554,0),"")</f>
        <v/>
      </c>
      <c r="BP114" s="10" t="str">
        <f ca="1">IFERROR(RANK(order!BP114,order!BP$3:BP$554,0),"")</f>
        <v/>
      </c>
      <c r="BQ114" s="10" t="str">
        <f ca="1">IFERROR(RANK(order!BQ114,order!BQ$3:BQ$554,0),"")</f>
        <v/>
      </c>
      <c r="BR114" s="4" t="str">
        <f ca="1">IFERROR(RANK(order!BR114,order!BR$3:BR$554,0),"")</f>
        <v/>
      </c>
      <c r="BS114" s="4" t="str">
        <f ca="1">IFERROR(RANK(order!BS114,order!BS$3:BS$554,0),"")</f>
        <v/>
      </c>
      <c r="BT114" s="4" t="str">
        <f ca="1">IFERROR(RANK(order!BT114,order!BT$3:BT$554,0),"")</f>
        <v/>
      </c>
      <c r="BU114" s="95">
        <f t="shared" si="157"/>
        <v>112</v>
      </c>
      <c r="BV114" s="35" t="str">
        <f t="shared" si="158"/>
        <v>E1</v>
      </c>
      <c r="BW114" s="55">
        <f t="shared" ca="1" si="81"/>
        <v>43372</v>
      </c>
      <c r="BX114" s="56" t="str">
        <f t="shared" ca="1" si="82"/>
        <v>Blackburn</v>
      </c>
      <c r="BY114" s="56" t="str">
        <f t="shared" ca="1" si="83"/>
        <v>Nott'm Forest</v>
      </c>
      <c r="BZ114" s="57">
        <f t="shared" ca="1" si="84"/>
        <v>2</v>
      </c>
      <c r="CA114" s="57">
        <f t="shared" ca="1" si="85"/>
        <v>2</v>
      </c>
      <c r="CB114" s="58" t="str">
        <f t="shared" ca="1" si="86"/>
        <v>D</v>
      </c>
      <c r="CC114" s="57">
        <f t="shared" ca="1" si="87"/>
        <v>0</v>
      </c>
      <c r="CD114" s="57">
        <f t="shared" ca="1" si="88"/>
        <v>0</v>
      </c>
      <c r="CE114" s="58" t="str">
        <f t="shared" ca="1" si="89"/>
        <v>D</v>
      </c>
      <c r="CF114" s="59" t="str">
        <f t="shared" ca="1" si="90"/>
        <v>A Madley</v>
      </c>
      <c r="CG114" s="57">
        <f t="shared" ca="1" si="91"/>
        <v>17</v>
      </c>
      <c r="CH114" s="57">
        <f t="shared" ca="1" si="92"/>
        <v>17</v>
      </c>
      <c r="CI114" s="57">
        <f t="shared" ca="1" si="93"/>
        <v>9</v>
      </c>
      <c r="CJ114" s="57">
        <f t="shared" ca="1" si="94"/>
        <v>5</v>
      </c>
      <c r="CK114" s="57">
        <f t="shared" ca="1" si="95"/>
        <v>5</v>
      </c>
      <c r="CL114" s="57">
        <f t="shared" ca="1" si="96"/>
        <v>11</v>
      </c>
      <c r="CM114" s="57">
        <f t="shared" ca="1" si="97"/>
        <v>6</v>
      </c>
      <c r="CN114" s="57">
        <f t="shared" ca="1" si="98"/>
        <v>8</v>
      </c>
      <c r="CO114" s="57">
        <f t="shared" ca="1" si="99"/>
        <v>0</v>
      </c>
      <c r="CP114" s="57">
        <f t="shared" ca="1" si="100"/>
        <v>1</v>
      </c>
      <c r="CQ114" s="57">
        <f t="shared" ca="1" si="101"/>
        <v>0</v>
      </c>
      <c r="CR114" s="57">
        <f t="shared" ca="1" si="102"/>
        <v>0</v>
      </c>
      <c r="CS114" s="60">
        <f t="shared" ca="1" si="103"/>
        <v>2.35</v>
      </c>
      <c r="CT114" s="60">
        <f t="shared" ca="1" si="104"/>
        <v>3.25</v>
      </c>
      <c r="CU114" s="60">
        <f t="shared" ca="1" si="105"/>
        <v>3.4</v>
      </c>
      <c r="CV114" s="60">
        <f t="shared" ca="1" si="106"/>
        <v>2.39</v>
      </c>
      <c r="CW114" s="60">
        <f t="shared" ca="1" si="107"/>
        <v>3.19</v>
      </c>
      <c r="CX114" s="60">
        <f t="shared" ca="1" si="108"/>
        <v>3.42</v>
      </c>
      <c r="CY114" s="60">
        <f t="shared" ca="1" si="109"/>
        <v>2.38</v>
      </c>
      <c r="CZ114" s="60">
        <f t="shared" ca="1" si="110"/>
        <v>1.56</v>
      </c>
      <c r="DA114" s="65">
        <f t="shared" ca="1" si="111"/>
        <v>4</v>
      </c>
      <c r="DB114" s="65">
        <f t="shared" ca="1" si="112"/>
        <v>0</v>
      </c>
      <c r="DC114" s="65">
        <f t="shared" ca="1" si="113"/>
        <v>4</v>
      </c>
      <c r="DD114" s="65">
        <f t="shared" ca="1" si="114"/>
        <v>2</v>
      </c>
      <c r="DE114" s="65">
        <f t="shared" ca="1" si="115"/>
        <v>2</v>
      </c>
      <c r="DF114" s="66" t="str">
        <f t="shared" ca="1" si="116"/>
        <v>D</v>
      </c>
      <c r="DG114" s="66" t="str">
        <f t="shared" ca="1" si="117"/>
        <v>D-D</v>
      </c>
      <c r="DH114" s="66" t="str">
        <f t="shared" ca="1" si="118"/>
        <v>D22</v>
      </c>
      <c r="DI114" s="66" t="str">
        <f t="shared" ca="1" si="119"/>
        <v>D00</v>
      </c>
      <c r="DJ114" s="66" t="str">
        <f t="shared" ca="1" si="120"/>
        <v>D22</v>
      </c>
      <c r="DK114" s="65" t="str">
        <f t="shared" ca="1" si="121"/>
        <v>Yes</v>
      </c>
      <c r="DL114" s="65">
        <f t="shared" ca="1" si="122"/>
        <v>0</v>
      </c>
      <c r="DM114" s="65">
        <f t="shared" ca="1" si="123"/>
        <v>0</v>
      </c>
      <c r="DN114" s="65">
        <f t="shared" ca="1" si="124"/>
        <v>0</v>
      </c>
      <c r="DO114" s="65">
        <f t="shared" ca="1" si="125"/>
        <v>0</v>
      </c>
      <c r="DP114" s="65">
        <f t="shared" ca="1" si="126"/>
        <v>0</v>
      </c>
      <c r="DQ114" s="65">
        <f t="shared" ca="1" si="127"/>
        <v>0</v>
      </c>
      <c r="DR114" s="69">
        <f t="shared" ca="1" si="128"/>
        <v>-1</v>
      </c>
      <c r="DS114" s="69">
        <f t="shared" ca="1" si="129"/>
        <v>2.25</v>
      </c>
      <c r="DT114" s="69">
        <f t="shared" ca="1" si="130"/>
        <v>-1</v>
      </c>
      <c r="DU114" s="69">
        <f t="shared" ca="1" si="131"/>
        <v>-1</v>
      </c>
      <c r="DV114" s="69">
        <f t="shared" ca="1" si="132"/>
        <v>2.19</v>
      </c>
      <c r="DW114" s="69">
        <f t="shared" ca="1" si="133"/>
        <v>-1</v>
      </c>
      <c r="DX114" s="69">
        <f t="shared" ca="1" si="134"/>
        <v>1.38</v>
      </c>
      <c r="DY114" s="69">
        <f t="shared" ca="1" si="135"/>
        <v>-1</v>
      </c>
      <c r="DZ114" s="72">
        <f t="shared" ca="1" si="136"/>
        <v>102.73418696447482</v>
      </c>
      <c r="EA114" s="72">
        <f t="shared" ca="1" si="137"/>
        <v>102.42873264841691</v>
      </c>
      <c r="EB114" s="72">
        <f t="shared" ca="1" si="138"/>
        <v>106.11937082525318</v>
      </c>
      <c r="EC114" s="65">
        <f t="shared" ca="1" si="139"/>
        <v>0</v>
      </c>
      <c r="ED114" s="65">
        <f t="shared" ca="1" si="140"/>
        <v>0</v>
      </c>
      <c r="EE114" s="65">
        <f t="shared" ca="1" si="141"/>
        <v>0</v>
      </c>
      <c r="EF114" s="65">
        <f t="shared" ca="1" si="142"/>
        <v>0</v>
      </c>
      <c r="EG114" s="65">
        <f t="shared" ca="1" si="143"/>
        <v>0</v>
      </c>
      <c r="EH114" s="65">
        <f t="shared" ca="1" si="144"/>
        <v>0</v>
      </c>
      <c r="EI114" s="429" t="str">
        <f t="shared" ca="1" si="145"/>
        <v>Yes</v>
      </c>
      <c r="EJ114" s="428" t="str">
        <f t="shared" ca="1" si="146"/>
        <v>S</v>
      </c>
      <c r="EK114" s="428" t="str">
        <f t="shared" ca="1" si="147"/>
        <v>Over</v>
      </c>
      <c r="EL114" s="65" t="str">
        <f t="shared" ca="1" si="148"/>
        <v>No</v>
      </c>
      <c r="EM114" s="65" t="str">
        <f t="shared" ca="1" si="149"/>
        <v>Yes</v>
      </c>
      <c r="EN114" s="65">
        <f t="shared" ca="1" si="150"/>
        <v>10</v>
      </c>
      <c r="EO114" s="433">
        <f t="shared" ca="1" si="151"/>
        <v>1</v>
      </c>
      <c r="EP114" s="433">
        <f t="shared" ca="1" si="152"/>
        <v>0</v>
      </c>
      <c r="EQ114" s="433">
        <f t="shared" ca="1" si="153"/>
        <v>14</v>
      </c>
      <c r="ER114" s="433">
        <f t="shared" ca="1" si="154"/>
        <v>34</v>
      </c>
      <c r="ES114" s="433">
        <f t="shared" ca="1" si="155"/>
        <v>14</v>
      </c>
      <c r="ET114" s="433">
        <f t="shared" ca="1" si="156"/>
        <v>16</v>
      </c>
      <c r="EU114" s="433">
        <f ca="1">IF(OR(CO114="",CQ114=""),"",Discipline!$P$3*CO114+Discipline!$X$3*CQ114)</f>
        <v>0</v>
      </c>
      <c r="EV114" s="433">
        <f ca="1">IF(OR(CP114="",CR114=""),"",Discipline!$P$3*CP114+Discipline!$X$3*CR114)</f>
        <v>10</v>
      </c>
    </row>
    <row r="115" spans="1:152" x14ac:dyDescent="0.25">
      <c r="A115" s="10" t="str">
        <f ca="1">IFERROR(RANK(order!A115,order!A$3:A$554,0),"")</f>
        <v/>
      </c>
      <c r="B115" s="10" t="str">
        <f ca="1">IFERROR(RANK(order!B115,order!B$3:B$554,0),"")</f>
        <v/>
      </c>
      <c r="C115" s="10" t="str">
        <f ca="1">IFERROR(RANK(order!C115,order!C$3:C$554,0),"")</f>
        <v/>
      </c>
      <c r="D115" s="4" t="str">
        <f ca="1">IFERROR(RANK(order!D115,order!D$3:D$554,0),"")</f>
        <v/>
      </c>
      <c r="E115" s="4" t="str">
        <f ca="1">IFERROR(RANK(order!E115,order!E$3:E$554,0),"")</f>
        <v/>
      </c>
      <c r="F115" s="4" t="str">
        <f ca="1">IFERROR(RANK(order!F115,order!F$3:F$554,0),"")</f>
        <v/>
      </c>
      <c r="G115" s="10" t="str">
        <f ca="1">IFERROR(RANK(order!G115,order!G$3:G$554,0),"")</f>
        <v/>
      </c>
      <c r="H115" s="10" t="str">
        <f ca="1">IFERROR(RANK(order!H115,order!H$3:H$554,0),"")</f>
        <v/>
      </c>
      <c r="I115" s="10" t="str">
        <f ca="1">IFERROR(RANK(order!I115,order!I$3:I$554,0),"")</f>
        <v/>
      </c>
      <c r="J115" s="4">
        <f ca="1">IFERROR(RANK(order!J115,order!J$3:J$554,0),"")</f>
        <v>2</v>
      </c>
      <c r="K115" s="4" t="str">
        <f ca="1">IFERROR(RANK(order!K115,order!K$3:K$554,0),"")</f>
        <v/>
      </c>
      <c r="L115" s="4">
        <f ca="1">IFERROR(RANK(order!L115,order!L$3:L$554,0),"")</f>
        <v>3</v>
      </c>
      <c r="M115" s="10" t="str">
        <f ca="1">IFERROR(RANK(order!M115,order!M$3:M$554,0),"")</f>
        <v/>
      </c>
      <c r="N115" s="10" t="str">
        <f ca="1">IFERROR(RANK(order!N115,order!N$3:N$554,0),"")</f>
        <v/>
      </c>
      <c r="O115" s="10" t="str">
        <f ca="1">IFERROR(RANK(order!O115,order!O$3:O$554,0),"")</f>
        <v/>
      </c>
      <c r="P115" s="4" t="str">
        <f ca="1">IFERROR(RANK(order!P115,order!P$3:P$554,0),"")</f>
        <v/>
      </c>
      <c r="Q115" s="4" t="str">
        <f ca="1">IFERROR(RANK(order!Q115,order!Q$3:Q$554,0),"")</f>
        <v/>
      </c>
      <c r="R115" s="4" t="str">
        <f ca="1">IFERROR(RANK(order!R115,order!R$3:R$554,0),"")</f>
        <v/>
      </c>
      <c r="S115" s="10" t="str">
        <f ca="1">IFERROR(RANK(order!S115,order!S$3:S$554,0),"")</f>
        <v/>
      </c>
      <c r="T115" s="10">
        <f ca="1">IFERROR(RANK(order!T115,order!T$3:T$554,0),"")</f>
        <v>2</v>
      </c>
      <c r="U115" s="10">
        <f ca="1">IFERROR(RANK(order!U115,order!U$3:U$554,0),"")</f>
        <v>3</v>
      </c>
      <c r="V115" s="4" t="str">
        <f ca="1">IFERROR(RANK(order!V115,order!V$3:V$554,0),"")</f>
        <v/>
      </c>
      <c r="W115" s="4" t="str">
        <f ca="1">IFERROR(RANK(order!W115,order!W$3:W$554,0),"")</f>
        <v/>
      </c>
      <c r="X115" s="4" t="str">
        <f ca="1">IFERROR(RANK(order!X115,order!X$3:X$554,0),"")</f>
        <v/>
      </c>
      <c r="Y115" s="10" t="str">
        <f ca="1">IFERROR(RANK(order!Y115,order!Y$3:Y$554,0),"")</f>
        <v/>
      </c>
      <c r="Z115" s="10" t="str">
        <f ca="1">IFERROR(RANK(order!Z115,order!Z$3:Z$554,0),"")</f>
        <v/>
      </c>
      <c r="AA115" s="10" t="str">
        <f ca="1">IFERROR(RANK(order!AA115,order!AA$3:AA$554,0),"")</f>
        <v/>
      </c>
      <c r="AB115" s="4" t="str">
        <f ca="1">IFERROR(RANK(order!AB115,order!AB$3:AB$554,0),"")</f>
        <v/>
      </c>
      <c r="AC115" s="4" t="str">
        <f ca="1">IFERROR(RANK(order!AC115,order!AC$3:AC$554,0),"")</f>
        <v/>
      </c>
      <c r="AD115" s="4" t="str">
        <f ca="1">IFERROR(RANK(order!AD115,order!AD$3:AD$554,0),"")</f>
        <v/>
      </c>
      <c r="AE115" s="10" t="str">
        <f ca="1">IFERROR(RANK(order!AE115,order!AE$3:AE$554,0),"")</f>
        <v/>
      </c>
      <c r="AF115" s="10" t="str">
        <f ca="1">IFERROR(RANK(order!AF115,order!AF$3:AF$554,0),"")</f>
        <v/>
      </c>
      <c r="AG115" s="10" t="str">
        <f ca="1">IFERROR(RANK(order!AG115,order!AG$3:AG$554,0),"")</f>
        <v/>
      </c>
      <c r="AH115" s="4" t="str">
        <f ca="1">IFERROR(RANK(order!AH115,order!AH$3:AH$554,0),"")</f>
        <v/>
      </c>
      <c r="AI115" s="4" t="str">
        <f ca="1">IFERROR(RANK(order!AI115,order!AI$3:AI$554,0),"")</f>
        <v/>
      </c>
      <c r="AJ115" s="4" t="str">
        <f ca="1">IFERROR(RANK(order!AJ115,order!AJ$3:AJ$554,0),"")</f>
        <v/>
      </c>
      <c r="AK115" s="10" t="str">
        <f ca="1">IFERROR(RANK(order!AK115,order!AK$3:AK$554,0),"")</f>
        <v/>
      </c>
      <c r="AL115" s="10" t="str">
        <f ca="1">IFERROR(RANK(order!AL115,order!AL$3:AL$554,0),"")</f>
        <v/>
      </c>
      <c r="AM115" s="10" t="str">
        <f ca="1">IFERROR(RANK(order!AM115,order!AM$3:AM$554,0),"")</f>
        <v/>
      </c>
      <c r="AN115" s="4" t="str">
        <f ca="1">IFERROR(RANK(order!AN115,order!AN$3:AN$554,0),"")</f>
        <v/>
      </c>
      <c r="AO115" s="4" t="str">
        <f ca="1">IFERROR(RANK(order!AO115,order!AO$3:AO$554,0),"")</f>
        <v/>
      </c>
      <c r="AP115" s="4" t="str">
        <f ca="1">IFERROR(RANK(order!AP115,order!AP$3:AP$554,0),"")</f>
        <v/>
      </c>
      <c r="AQ115" s="10" t="str">
        <f ca="1">IFERROR(RANK(order!AQ115,order!AQ$3:AQ$554,0),"")</f>
        <v/>
      </c>
      <c r="AR115" s="10" t="str">
        <f ca="1">IFERROR(RANK(order!AR115,order!AR$3:AR$554,0),"")</f>
        <v/>
      </c>
      <c r="AS115" s="10" t="str">
        <f ca="1">IFERROR(RANK(order!AS115,order!AS$3:AS$554,0),"")</f>
        <v/>
      </c>
      <c r="AT115" s="4" t="str">
        <f ca="1">IFERROR(RANK(order!AT115,order!AT$3:AT$554,0),"")</f>
        <v/>
      </c>
      <c r="AU115" s="4" t="str">
        <f ca="1">IFERROR(RANK(order!AU115,order!AU$3:AU$554,0),"")</f>
        <v/>
      </c>
      <c r="AV115" s="4" t="str">
        <f ca="1">IFERROR(RANK(order!AV115,order!AV$3:AV$554,0),"")</f>
        <v/>
      </c>
      <c r="AW115" s="10" t="str">
        <f ca="1">IFERROR(RANK(order!AW115,order!AW$3:AW$554,0),"")</f>
        <v/>
      </c>
      <c r="AX115" s="10" t="str">
        <f ca="1">IFERROR(RANK(order!AX115,order!AX$3:AX$554,0),"")</f>
        <v/>
      </c>
      <c r="AY115" s="10" t="str">
        <f ca="1">IFERROR(RANK(order!AY115,order!AY$3:AY$554,0),"")</f>
        <v/>
      </c>
      <c r="AZ115" s="4" t="str">
        <f ca="1">IFERROR(RANK(order!AZ115,order!AZ$3:AZ$554,0),"")</f>
        <v/>
      </c>
      <c r="BA115" s="4" t="str">
        <f ca="1">IFERROR(RANK(order!BA115,order!BA$3:BA$554,0),"")</f>
        <v/>
      </c>
      <c r="BB115" s="4" t="str">
        <f ca="1">IFERROR(RANK(order!BB115,order!BB$3:BB$554,0),"")</f>
        <v/>
      </c>
      <c r="BC115" s="10" t="str">
        <f ca="1">IFERROR(RANK(order!BC115,order!BC$3:BC$554,0),"")</f>
        <v/>
      </c>
      <c r="BD115" s="10" t="str">
        <f ca="1">IFERROR(RANK(order!BD115,order!BD$3:BD$554,0),"")</f>
        <v/>
      </c>
      <c r="BE115" s="10" t="str">
        <f ca="1">IFERROR(RANK(order!BE115,order!BE$3:BE$554,0),"")</f>
        <v/>
      </c>
      <c r="BF115" s="4" t="str">
        <f ca="1">IFERROR(RANK(order!BF115,order!BF$3:BF$554,0),"")</f>
        <v/>
      </c>
      <c r="BG115" s="4" t="str">
        <f ca="1">IFERROR(RANK(order!BG115,order!BG$3:BG$554,0),"")</f>
        <v/>
      </c>
      <c r="BH115" s="4" t="str">
        <f ca="1">IFERROR(RANK(order!BH115,order!BH$3:BH$554,0),"")</f>
        <v/>
      </c>
      <c r="BI115" s="10" t="str">
        <f ca="1">IFERROR(RANK(order!BI115,order!BI$3:BI$554,0),"")</f>
        <v/>
      </c>
      <c r="BJ115" s="10" t="str">
        <f ca="1">IFERROR(RANK(order!BJ115,order!BJ$3:BJ$554,0),"")</f>
        <v/>
      </c>
      <c r="BK115" s="10" t="str">
        <f ca="1">IFERROR(RANK(order!BK115,order!BK$3:BK$554,0),"")</f>
        <v/>
      </c>
      <c r="BL115" s="4" t="str">
        <f ca="1">IFERROR(RANK(order!BL115,order!BL$3:BL$554,0),"")</f>
        <v/>
      </c>
      <c r="BM115" s="4" t="str">
        <f ca="1">IFERROR(RANK(order!BM115,order!BM$3:BM$554,0),"")</f>
        <v/>
      </c>
      <c r="BN115" s="4" t="str">
        <f ca="1">IFERROR(RANK(order!BN115,order!BN$3:BN$554,0),"")</f>
        <v/>
      </c>
      <c r="BO115" s="10" t="str">
        <f ca="1">IFERROR(RANK(order!BO115,order!BO$3:BO$554,0),"")</f>
        <v/>
      </c>
      <c r="BP115" s="10" t="str">
        <f ca="1">IFERROR(RANK(order!BP115,order!BP$3:BP$554,0),"")</f>
        <v/>
      </c>
      <c r="BQ115" s="10" t="str">
        <f ca="1">IFERROR(RANK(order!BQ115,order!BQ$3:BQ$554,0),"")</f>
        <v/>
      </c>
      <c r="BR115" s="4" t="str">
        <f ca="1">IFERROR(RANK(order!BR115,order!BR$3:BR$554,0),"")</f>
        <v/>
      </c>
      <c r="BS115" s="4" t="str">
        <f ca="1">IFERROR(RANK(order!BS115,order!BS$3:BS$554,0),"")</f>
        <v/>
      </c>
      <c r="BT115" s="4" t="str">
        <f ca="1">IFERROR(RANK(order!BT115,order!BT$3:BT$554,0),"")</f>
        <v/>
      </c>
      <c r="BU115" s="95">
        <f t="shared" si="157"/>
        <v>113</v>
      </c>
      <c r="BV115" s="35" t="str">
        <f t="shared" si="158"/>
        <v>E1</v>
      </c>
      <c r="BW115" s="55">
        <f t="shared" ca="1" si="81"/>
        <v>43372</v>
      </c>
      <c r="BX115" s="56" t="str">
        <f t="shared" ca="1" si="82"/>
        <v>Bolton</v>
      </c>
      <c r="BY115" s="56" t="str">
        <f t="shared" ca="1" si="83"/>
        <v>Derby</v>
      </c>
      <c r="BZ115" s="57">
        <f t="shared" ca="1" si="84"/>
        <v>1</v>
      </c>
      <c r="CA115" s="57">
        <f t="shared" ca="1" si="85"/>
        <v>0</v>
      </c>
      <c r="CB115" s="58" t="str">
        <f t="shared" ca="1" si="86"/>
        <v>H</v>
      </c>
      <c r="CC115" s="57">
        <f t="shared" ca="1" si="87"/>
        <v>1</v>
      </c>
      <c r="CD115" s="57">
        <f t="shared" ca="1" si="88"/>
        <v>0</v>
      </c>
      <c r="CE115" s="58" t="str">
        <f t="shared" ca="1" si="89"/>
        <v>H</v>
      </c>
      <c r="CF115" s="59" t="str">
        <f t="shared" ca="1" si="90"/>
        <v>S Duncan</v>
      </c>
      <c r="CG115" s="57">
        <f t="shared" ca="1" si="91"/>
        <v>8</v>
      </c>
      <c r="CH115" s="57">
        <f t="shared" ca="1" si="92"/>
        <v>17</v>
      </c>
      <c r="CI115" s="57">
        <f t="shared" ca="1" si="93"/>
        <v>2</v>
      </c>
      <c r="CJ115" s="57">
        <f t="shared" ca="1" si="94"/>
        <v>1</v>
      </c>
      <c r="CK115" s="57">
        <f t="shared" ca="1" si="95"/>
        <v>16</v>
      </c>
      <c r="CL115" s="57">
        <f t="shared" ca="1" si="96"/>
        <v>8</v>
      </c>
      <c r="CM115" s="57">
        <f t="shared" ca="1" si="97"/>
        <v>2</v>
      </c>
      <c r="CN115" s="57">
        <f t="shared" ca="1" si="98"/>
        <v>9</v>
      </c>
      <c r="CO115" s="57">
        <f t="shared" ca="1" si="99"/>
        <v>3</v>
      </c>
      <c r="CP115" s="57">
        <f t="shared" ca="1" si="100"/>
        <v>1</v>
      </c>
      <c r="CQ115" s="57">
        <f t="shared" ca="1" si="101"/>
        <v>0</v>
      </c>
      <c r="CR115" s="57">
        <f t="shared" ca="1" si="102"/>
        <v>0</v>
      </c>
      <c r="CS115" s="60">
        <f t="shared" ca="1" si="103"/>
        <v>4</v>
      </c>
      <c r="CT115" s="60">
        <f t="shared" ca="1" si="104"/>
        <v>3.3</v>
      </c>
      <c r="CU115" s="60">
        <f t="shared" ca="1" si="105"/>
        <v>2.1</v>
      </c>
      <c r="CV115" s="60">
        <f t="shared" ca="1" si="106"/>
        <v>3.91</v>
      </c>
      <c r="CW115" s="60">
        <f t="shared" ca="1" si="107"/>
        <v>3.1</v>
      </c>
      <c r="CX115" s="60">
        <f t="shared" ca="1" si="108"/>
        <v>2.2400000000000002</v>
      </c>
      <c r="CY115" s="60">
        <f t="shared" ca="1" si="109"/>
        <v>2.1800000000000002</v>
      </c>
      <c r="CZ115" s="60">
        <f t="shared" ca="1" si="110"/>
        <v>1.66</v>
      </c>
      <c r="DA115" s="65">
        <f t="shared" ca="1" si="111"/>
        <v>1</v>
      </c>
      <c r="DB115" s="65">
        <f t="shared" ca="1" si="112"/>
        <v>1</v>
      </c>
      <c r="DC115" s="65">
        <f t="shared" ca="1" si="113"/>
        <v>0</v>
      </c>
      <c r="DD115" s="65">
        <f t="shared" ca="1" si="114"/>
        <v>0</v>
      </c>
      <c r="DE115" s="65">
        <f t="shared" ca="1" si="115"/>
        <v>0</v>
      </c>
      <c r="DF115" s="66" t="str">
        <f t="shared" ca="1" si="116"/>
        <v>D</v>
      </c>
      <c r="DG115" s="66" t="str">
        <f t="shared" ca="1" si="117"/>
        <v>H-H</v>
      </c>
      <c r="DH115" s="66" t="str">
        <f t="shared" ca="1" si="118"/>
        <v>H10</v>
      </c>
      <c r="DI115" s="66" t="str">
        <f t="shared" ca="1" si="119"/>
        <v>H10</v>
      </c>
      <c r="DJ115" s="66" t="str">
        <f t="shared" ca="1" si="120"/>
        <v>D00</v>
      </c>
      <c r="DK115" s="65" t="str">
        <f t="shared" ca="1" si="121"/>
        <v>No</v>
      </c>
      <c r="DL115" s="65">
        <f t="shared" ca="1" si="122"/>
        <v>0</v>
      </c>
      <c r="DM115" s="65">
        <f t="shared" ca="1" si="123"/>
        <v>0</v>
      </c>
      <c r="DN115" s="65">
        <f t="shared" ca="1" si="124"/>
        <v>1</v>
      </c>
      <c r="DO115" s="65">
        <f t="shared" ca="1" si="125"/>
        <v>0</v>
      </c>
      <c r="DP115" s="65">
        <f t="shared" ca="1" si="126"/>
        <v>0</v>
      </c>
      <c r="DQ115" s="65">
        <f t="shared" ca="1" si="127"/>
        <v>0</v>
      </c>
      <c r="DR115" s="69">
        <f t="shared" ca="1" si="128"/>
        <v>3</v>
      </c>
      <c r="DS115" s="69">
        <f t="shared" ca="1" si="129"/>
        <v>-1</v>
      </c>
      <c r="DT115" s="69">
        <f t="shared" ca="1" si="130"/>
        <v>-1</v>
      </c>
      <c r="DU115" s="69">
        <f t="shared" ca="1" si="131"/>
        <v>2.91</v>
      </c>
      <c r="DV115" s="69">
        <f t="shared" ca="1" si="132"/>
        <v>-1</v>
      </c>
      <c r="DW115" s="69">
        <f t="shared" ca="1" si="133"/>
        <v>-1</v>
      </c>
      <c r="DX115" s="69">
        <f t="shared" ca="1" si="134"/>
        <v>-1</v>
      </c>
      <c r="DY115" s="69">
        <f t="shared" ca="1" si="135"/>
        <v>0.65999999999999992</v>
      </c>
      <c r="DZ115" s="72">
        <f t="shared" ca="1" si="136"/>
        <v>102.92207792207793</v>
      </c>
      <c r="EA115" s="72">
        <f t="shared" ca="1" si="137"/>
        <v>102.47636922931865</v>
      </c>
      <c r="EB115" s="72">
        <f t="shared" ca="1" si="138"/>
        <v>106.1125234884492</v>
      </c>
      <c r="EC115" s="65">
        <f t="shared" ca="1" si="139"/>
        <v>1</v>
      </c>
      <c r="ED115" s="65">
        <f t="shared" ca="1" si="140"/>
        <v>0</v>
      </c>
      <c r="EE115" s="65">
        <f t="shared" ca="1" si="141"/>
        <v>0</v>
      </c>
      <c r="EF115" s="65">
        <f t="shared" ca="1" si="142"/>
        <v>1</v>
      </c>
      <c r="EG115" s="65">
        <f t="shared" ca="1" si="143"/>
        <v>0</v>
      </c>
      <c r="EH115" s="65">
        <f t="shared" ca="1" si="144"/>
        <v>1</v>
      </c>
      <c r="EI115" s="429" t="str">
        <f t="shared" ca="1" si="145"/>
        <v>Yes</v>
      </c>
      <c r="EJ115" s="428" t="str">
        <f t="shared" ca="1" si="146"/>
        <v>F</v>
      </c>
      <c r="EK115" s="428" t="str">
        <f t="shared" ca="1" si="147"/>
        <v>Under</v>
      </c>
      <c r="EL115" s="65" t="str">
        <f t="shared" ca="1" si="148"/>
        <v>No</v>
      </c>
      <c r="EM115" s="65" t="str">
        <f t="shared" ca="1" si="149"/>
        <v>No</v>
      </c>
      <c r="EN115" s="65">
        <f t="shared" ca="1" si="150"/>
        <v>40</v>
      </c>
      <c r="EO115" s="433">
        <f t="shared" ca="1" si="151"/>
        <v>4</v>
      </c>
      <c r="EP115" s="433">
        <f t="shared" ca="1" si="152"/>
        <v>0</v>
      </c>
      <c r="EQ115" s="433">
        <f t="shared" ca="1" si="153"/>
        <v>11</v>
      </c>
      <c r="ER115" s="433">
        <f t="shared" ca="1" si="154"/>
        <v>25</v>
      </c>
      <c r="ES115" s="433">
        <f t="shared" ca="1" si="155"/>
        <v>3</v>
      </c>
      <c r="ET115" s="433">
        <f t="shared" ca="1" si="156"/>
        <v>24</v>
      </c>
      <c r="EU115" s="433">
        <f ca="1">IF(OR(CO115="",CQ115=""),"",Discipline!$P$3*CO115+Discipline!$X$3*CQ115)</f>
        <v>30</v>
      </c>
      <c r="EV115" s="433">
        <f ca="1">IF(OR(CP115="",CR115=""),"",Discipline!$P$3*CP115+Discipline!$X$3*CR115)</f>
        <v>10</v>
      </c>
    </row>
    <row r="116" spans="1:152" x14ac:dyDescent="0.25">
      <c r="A116" s="10" t="str">
        <f ca="1">IFERROR(RANK(order!A116,order!A$3:A$554,0),"")</f>
        <v/>
      </c>
      <c r="B116" s="10" t="str">
        <f ca="1">IFERROR(RANK(order!B116,order!B$3:B$554,0),"")</f>
        <v/>
      </c>
      <c r="C116" s="10" t="str">
        <f ca="1">IFERROR(RANK(order!C116,order!C$3:C$554,0),"")</f>
        <v/>
      </c>
      <c r="D116" s="4" t="str">
        <f ca="1">IFERROR(RANK(order!D116,order!D$3:D$554,0),"")</f>
        <v/>
      </c>
      <c r="E116" s="4" t="str">
        <f ca="1">IFERROR(RANK(order!E116,order!E$3:E$554,0),"")</f>
        <v/>
      </c>
      <c r="F116" s="4" t="str">
        <f ca="1">IFERROR(RANK(order!F116,order!F$3:F$554,0),"")</f>
        <v/>
      </c>
      <c r="G116" s="10" t="str">
        <f ca="1">IFERROR(RANK(order!G116,order!G$3:G$554,0),"")</f>
        <v/>
      </c>
      <c r="H116" s="10" t="str">
        <f ca="1">IFERROR(RANK(order!H116,order!H$3:H$554,0),"")</f>
        <v/>
      </c>
      <c r="I116" s="10" t="str">
        <f ca="1">IFERROR(RANK(order!I116,order!I$3:I$554,0),"")</f>
        <v/>
      </c>
      <c r="J116" s="4" t="str">
        <f ca="1">IFERROR(RANK(order!J116,order!J$3:J$554,0),"")</f>
        <v/>
      </c>
      <c r="K116" s="4" t="str">
        <f ca="1">IFERROR(RANK(order!K116,order!K$3:K$554,0),"")</f>
        <v/>
      </c>
      <c r="L116" s="4" t="str">
        <f ca="1">IFERROR(RANK(order!L116,order!L$3:L$554,0),"")</f>
        <v/>
      </c>
      <c r="M116" s="10">
        <f ca="1">IFERROR(RANK(order!M116,order!M$3:M$554,0),"")</f>
        <v>2</v>
      </c>
      <c r="N116" s="10" t="str">
        <f ca="1">IFERROR(RANK(order!N116,order!N$3:N$554,0),"")</f>
        <v/>
      </c>
      <c r="O116" s="10">
        <f ca="1">IFERROR(RANK(order!O116,order!O$3:O$554,0),"")</f>
        <v>3</v>
      </c>
      <c r="P116" s="4" t="str">
        <f ca="1">IFERROR(RANK(order!P116,order!P$3:P$554,0),"")</f>
        <v/>
      </c>
      <c r="Q116" s="4" t="str">
        <f ca="1">IFERROR(RANK(order!Q116,order!Q$3:Q$554,0),"")</f>
        <v/>
      </c>
      <c r="R116" s="4" t="str">
        <f ca="1">IFERROR(RANK(order!R116,order!R$3:R$554,0),"")</f>
        <v/>
      </c>
      <c r="S116" s="10" t="str">
        <f ca="1">IFERROR(RANK(order!S116,order!S$3:S$554,0),"")</f>
        <v/>
      </c>
      <c r="T116" s="10" t="str">
        <f ca="1">IFERROR(RANK(order!T116,order!T$3:T$554,0),"")</f>
        <v/>
      </c>
      <c r="U116" s="10" t="str">
        <f ca="1">IFERROR(RANK(order!U116,order!U$3:U$554,0),"")</f>
        <v/>
      </c>
      <c r="V116" s="4" t="str">
        <f ca="1">IFERROR(RANK(order!V116,order!V$3:V$554,0),"")</f>
        <v/>
      </c>
      <c r="W116" s="4" t="str">
        <f ca="1">IFERROR(RANK(order!W116,order!W$3:W$554,0),"")</f>
        <v/>
      </c>
      <c r="X116" s="4" t="str">
        <f ca="1">IFERROR(RANK(order!X116,order!X$3:X$554,0),"")</f>
        <v/>
      </c>
      <c r="Y116" s="10" t="str">
        <f ca="1">IFERROR(RANK(order!Y116,order!Y$3:Y$554,0),"")</f>
        <v/>
      </c>
      <c r="Z116" s="10" t="str">
        <f ca="1">IFERROR(RANK(order!Z116,order!Z$3:Z$554,0),"")</f>
        <v/>
      </c>
      <c r="AA116" s="10" t="str">
        <f ca="1">IFERROR(RANK(order!AA116,order!AA$3:AA$554,0),"")</f>
        <v/>
      </c>
      <c r="AB116" s="4" t="str">
        <f ca="1">IFERROR(RANK(order!AB116,order!AB$3:AB$554,0),"")</f>
        <v/>
      </c>
      <c r="AC116" s="4" t="str">
        <f ca="1">IFERROR(RANK(order!AC116,order!AC$3:AC$554,0),"")</f>
        <v/>
      </c>
      <c r="AD116" s="4" t="str">
        <f ca="1">IFERROR(RANK(order!AD116,order!AD$3:AD$554,0),"")</f>
        <v/>
      </c>
      <c r="AE116" s="10" t="str">
        <f ca="1">IFERROR(RANK(order!AE116,order!AE$3:AE$554,0),"")</f>
        <v/>
      </c>
      <c r="AF116" s="10" t="str">
        <f ca="1">IFERROR(RANK(order!AF116,order!AF$3:AF$554,0),"")</f>
        <v/>
      </c>
      <c r="AG116" s="10" t="str">
        <f ca="1">IFERROR(RANK(order!AG116,order!AG$3:AG$554,0),"")</f>
        <v/>
      </c>
      <c r="AH116" s="4" t="str">
        <f ca="1">IFERROR(RANK(order!AH116,order!AH$3:AH$554,0),"")</f>
        <v/>
      </c>
      <c r="AI116" s="4" t="str">
        <f ca="1">IFERROR(RANK(order!AI116,order!AI$3:AI$554,0),"")</f>
        <v/>
      </c>
      <c r="AJ116" s="4" t="str">
        <f ca="1">IFERROR(RANK(order!AJ116,order!AJ$3:AJ$554,0),"")</f>
        <v/>
      </c>
      <c r="AK116" s="10" t="str">
        <f ca="1">IFERROR(RANK(order!AK116,order!AK$3:AK$554,0),"")</f>
        <v/>
      </c>
      <c r="AL116" s="10" t="str">
        <f ca="1">IFERROR(RANK(order!AL116,order!AL$3:AL$554,0),"")</f>
        <v/>
      </c>
      <c r="AM116" s="10" t="str">
        <f ca="1">IFERROR(RANK(order!AM116,order!AM$3:AM$554,0),"")</f>
        <v/>
      </c>
      <c r="AN116" s="4" t="str">
        <f ca="1">IFERROR(RANK(order!AN116,order!AN$3:AN$554,0),"")</f>
        <v/>
      </c>
      <c r="AO116" s="4" t="str">
        <f ca="1">IFERROR(RANK(order!AO116,order!AO$3:AO$554,0),"")</f>
        <v/>
      </c>
      <c r="AP116" s="4" t="str">
        <f ca="1">IFERROR(RANK(order!AP116,order!AP$3:AP$554,0),"")</f>
        <v/>
      </c>
      <c r="AQ116" s="10" t="str">
        <f ca="1">IFERROR(RANK(order!AQ116,order!AQ$3:AQ$554,0),"")</f>
        <v/>
      </c>
      <c r="AR116" s="10" t="str">
        <f ca="1">IFERROR(RANK(order!AR116,order!AR$3:AR$554,0),"")</f>
        <v/>
      </c>
      <c r="AS116" s="10" t="str">
        <f ca="1">IFERROR(RANK(order!AS116,order!AS$3:AS$554,0),"")</f>
        <v/>
      </c>
      <c r="AT116" s="4" t="str">
        <f ca="1">IFERROR(RANK(order!AT116,order!AT$3:AT$554,0),"")</f>
        <v/>
      </c>
      <c r="AU116" s="4" t="str">
        <f ca="1">IFERROR(RANK(order!AU116,order!AU$3:AU$554,0),"")</f>
        <v/>
      </c>
      <c r="AV116" s="4" t="str">
        <f ca="1">IFERROR(RANK(order!AV116,order!AV$3:AV$554,0),"")</f>
        <v/>
      </c>
      <c r="AW116" s="10" t="str">
        <f ca="1">IFERROR(RANK(order!AW116,order!AW$3:AW$554,0),"")</f>
        <v/>
      </c>
      <c r="AX116" s="10">
        <f ca="1">IFERROR(RANK(order!AX116,order!AX$3:AX$554,0),"")</f>
        <v>2</v>
      </c>
      <c r="AY116" s="10">
        <f ca="1">IFERROR(RANK(order!AY116,order!AY$3:AY$554,0),"")</f>
        <v>3</v>
      </c>
      <c r="AZ116" s="4" t="str">
        <f ca="1">IFERROR(RANK(order!AZ116,order!AZ$3:AZ$554,0),"")</f>
        <v/>
      </c>
      <c r="BA116" s="4" t="str">
        <f ca="1">IFERROR(RANK(order!BA116,order!BA$3:BA$554,0),"")</f>
        <v/>
      </c>
      <c r="BB116" s="4" t="str">
        <f ca="1">IFERROR(RANK(order!BB116,order!BB$3:BB$554,0),"")</f>
        <v/>
      </c>
      <c r="BC116" s="10" t="str">
        <f ca="1">IFERROR(RANK(order!BC116,order!BC$3:BC$554,0),"")</f>
        <v/>
      </c>
      <c r="BD116" s="10" t="str">
        <f ca="1">IFERROR(RANK(order!BD116,order!BD$3:BD$554,0),"")</f>
        <v/>
      </c>
      <c r="BE116" s="10" t="str">
        <f ca="1">IFERROR(RANK(order!BE116,order!BE$3:BE$554,0),"")</f>
        <v/>
      </c>
      <c r="BF116" s="4" t="str">
        <f ca="1">IFERROR(RANK(order!BF116,order!BF$3:BF$554,0),"")</f>
        <v/>
      </c>
      <c r="BG116" s="4" t="str">
        <f ca="1">IFERROR(RANK(order!BG116,order!BG$3:BG$554,0),"")</f>
        <v/>
      </c>
      <c r="BH116" s="4" t="str">
        <f ca="1">IFERROR(RANK(order!BH116,order!BH$3:BH$554,0),"")</f>
        <v/>
      </c>
      <c r="BI116" s="10" t="str">
        <f ca="1">IFERROR(RANK(order!BI116,order!BI$3:BI$554,0),"")</f>
        <v/>
      </c>
      <c r="BJ116" s="10" t="str">
        <f ca="1">IFERROR(RANK(order!BJ116,order!BJ$3:BJ$554,0),"")</f>
        <v/>
      </c>
      <c r="BK116" s="10" t="str">
        <f ca="1">IFERROR(RANK(order!BK116,order!BK$3:BK$554,0),"")</f>
        <v/>
      </c>
      <c r="BL116" s="4" t="str">
        <f ca="1">IFERROR(RANK(order!BL116,order!BL$3:BL$554,0),"")</f>
        <v/>
      </c>
      <c r="BM116" s="4" t="str">
        <f ca="1">IFERROR(RANK(order!BM116,order!BM$3:BM$554,0),"")</f>
        <v/>
      </c>
      <c r="BN116" s="4" t="str">
        <f ca="1">IFERROR(RANK(order!BN116,order!BN$3:BN$554,0),"")</f>
        <v/>
      </c>
      <c r="BO116" s="10" t="str">
        <f ca="1">IFERROR(RANK(order!BO116,order!BO$3:BO$554,0),"")</f>
        <v/>
      </c>
      <c r="BP116" s="10" t="str">
        <f ca="1">IFERROR(RANK(order!BP116,order!BP$3:BP$554,0),"")</f>
        <v/>
      </c>
      <c r="BQ116" s="10" t="str">
        <f ca="1">IFERROR(RANK(order!BQ116,order!BQ$3:BQ$554,0),"")</f>
        <v/>
      </c>
      <c r="BR116" s="4" t="str">
        <f ca="1">IFERROR(RANK(order!BR116,order!BR$3:BR$554,0),"")</f>
        <v/>
      </c>
      <c r="BS116" s="4" t="str">
        <f ca="1">IFERROR(RANK(order!BS116,order!BS$3:BS$554,0),"")</f>
        <v/>
      </c>
      <c r="BT116" s="4" t="str">
        <f ca="1">IFERROR(RANK(order!BT116,order!BT$3:BT$554,0),"")</f>
        <v/>
      </c>
      <c r="BU116" s="95">
        <f t="shared" si="157"/>
        <v>114</v>
      </c>
      <c r="BV116" s="35" t="str">
        <f t="shared" si="158"/>
        <v>E1</v>
      </c>
      <c r="BW116" s="55">
        <f t="shared" ca="1" si="81"/>
        <v>43372</v>
      </c>
      <c r="BX116" s="56" t="str">
        <f t="shared" ca="1" si="82"/>
        <v>Brentford</v>
      </c>
      <c r="BY116" s="56" t="str">
        <f t="shared" ca="1" si="83"/>
        <v>Reading</v>
      </c>
      <c r="BZ116" s="57">
        <f t="shared" ca="1" si="84"/>
        <v>2</v>
      </c>
      <c r="CA116" s="57">
        <f t="shared" ca="1" si="85"/>
        <v>2</v>
      </c>
      <c r="CB116" s="58" t="str">
        <f t="shared" ca="1" si="86"/>
        <v>D</v>
      </c>
      <c r="CC116" s="57">
        <f t="shared" ca="1" si="87"/>
        <v>1</v>
      </c>
      <c r="CD116" s="57">
        <f t="shared" ca="1" si="88"/>
        <v>1</v>
      </c>
      <c r="CE116" s="58" t="str">
        <f t="shared" ca="1" si="89"/>
        <v>D</v>
      </c>
      <c r="CF116" s="59" t="str">
        <f t="shared" ca="1" si="90"/>
        <v>G Eltringham</v>
      </c>
      <c r="CG116" s="57">
        <f t="shared" ca="1" si="91"/>
        <v>13</v>
      </c>
      <c r="CH116" s="57">
        <f t="shared" ca="1" si="92"/>
        <v>10</v>
      </c>
      <c r="CI116" s="57">
        <f t="shared" ca="1" si="93"/>
        <v>3</v>
      </c>
      <c r="CJ116" s="57">
        <f t="shared" ca="1" si="94"/>
        <v>4</v>
      </c>
      <c r="CK116" s="57">
        <f t="shared" ca="1" si="95"/>
        <v>17</v>
      </c>
      <c r="CL116" s="57">
        <f t="shared" ca="1" si="96"/>
        <v>17</v>
      </c>
      <c r="CM116" s="57">
        <f t="shared" ca="1" si="97"/>
        <v>6</v>
      </c>
      <c r="CN116" s="57">
        <f t="shared" ca="1" si="98"/>
        <v>4</v>
      </c>
      <c r="CO116" s="57">
        <f t="shared" ca="1" si="99"/>
        <v>4</v>
      </c>
      <c r="CP116" s="57">
        <f t="shared" ca="1" si="100"/>
        <v>1</v>
      </c>
      <c r="CQ116" s="57">
        <f t="shared" ca="1" si="101"/>
        <v>1</v>
      </c>
      <c r="CR116" s="57">
        <f t="shared" ca="1" si="102"/>
        <v>0</v>
      </c>
      <c r="CS116" s="60">
        <f t="shared" ca="1" si="103"/>
        <v>1.5</v>
      </c>
      <c r="CT116" s="60">
        <f t="shared" ca="1" si="104"/>
        <v>4.5</v>
      </c>
      <c r="CU116" s="60">
        <f t="shared" ca="1" si="105"/>
        <v>7.5</v>
      </c>
      <c r="CV116" s="60">
        <f t="shared" ca="1" si="106"/>
        <v>1.5</v>
      </c>
      <c r="CW116" s="60">
        <f t="shared" ca="1" si="107"/>
        <v>4.46</v>
      </c>
      <c r="CX116" s="60">
        <f t="shared" ca="1" si="108"/>
        <v>7.25</v>
      </c>
      <c r="CY116" s="60">
        <f t="shared" ca="1" si="109"/>
        <v>1.63</v>
      </c>
      <c r="CZ116" s="60">
        <f t="shared" ca="1" si="110"/>
        <v>2.23</v>
      </c>
      <c r="DA116" s="65">
        <f t="shared" ca="1" si="111"/>
        <v>4</v>
      </c>
      <c r="DB116" s="65">
        <f t="shared" ca="1" si="112"/>
        <v>2</v>
      </c>
      <c r="DC116" s="65">
        <f t="shared" ca="1" si="113"/>
        <v>2</v>
      </c>
      <c r="DD116" s="65">
        <f t="shared" ca="1" si="114"/>
        <v>1</v>
      </c>
      <c r="DE116" s="65">
        <f t="shared" ca="1" si="115"/>
        <v>1</v>
      </c>
      <c r="DF116" s="66" t="str">
        <f t="shared" ca="1" si="116"/>
        <v>D</v>
      </c>
      <c r="DG116" s="66" t="str">
        <f t="shared" ca="1" si="117"/>
        <v>D-D</v>
      </c>
      <c r="DH116" s="66" t="str">
        <f t="shared" ca="1" si="118"/>
        <v>D22</v>
      </c>
      <c r="DI116" s="66" t="str">
        <f t="shared" ca="1" si="119"/>
        <v>D11</v>
      </c>
      <c r="DJ116" s="66" t="str">
        <f t="shared" ca="1" si="120"/>
        <v>D11</v>
      </c>
      <c r="DK116" s="65" t="str">
        <f t="shared" ca="1" si="121"/>
        <v>Yes</v>
      </c>
      <c r="DL116" s="65">
        <f t="shared" ca="1" si="122"/>
        <v>1</v>
      </c>
      <c r="DM116" s="65">
        <f t="shared" ca="1" si="123"/>
        <v>1</v>
      </c>
      <c r="DN116" s="65">
        <f t="shared" ca="1" si="124"/>
        <v>0</v>
      </c>
      <c r="DO116" s="65">
        <f t="shared" ca="1" si="125"/>
        <v>0</v>
      </c>
      <c r="DP116" s="65">
        <f t="shared" ca="1" si="126"/>
        <v>0</v>
      </c>
      <c r="DQ116" s="65">
        <f t="shared" ca="1" si="127"/>
        <v>0</v>
      </c>
      <c r="DR116" s="69">
        <f t="shared" ca="1" si="128"/>
        <v>-1</v>
      </c>
      <c r="DS116" s="69">
        <f t="shared" ca="1" si="129"/>
        <v>3.5</v>
      </c>
      <c r="DT116" s="69">
        <f t="shared" ca="1" si="130"/>
        <v>-1</v>
      </c>
      <c r="DU116" s="69">
        <f t="shared" ca="1" si="131"/>
        <v>-1</v>
      </c>
      <c r="DV116" s="69">
        <f t="shared" ca="1" si="132"/>
        <v>3.46</v>
      </c>
      <c r="DW116" s="69">
        <f t="shared" ca="1" si="133"/>
        <v>-1</v>
      </c>
      <c r="DX116" s="69">
        <f t="shared" ca="1" si="134"/>
        <v>0.62999999999999989</v>
      </c>
      <c r="DY116" s="69">
        <f t="shared" ca="1" si="135"/>
        <v>-1</v>
      </c>
      <c r="DZ116" s="72">
        <f t="shared" ca="1" si="136"/>
        <v>102.22222222222221</v>
      </c>
      <c r="EA116" s="72">
        <f t="shared" ca="1" si="137"/>
        <v>102.88129477861966</v>
      </c>
      <c r="EB116" s="72">
        <f t="shared" ca="1" si="138"/>
        <v>106.192742578888</v>
      </c>
      <c r="EC116" s="65">
        <f t="shared" ca="1" si="139"/>
        <v>0</v>
      </c>
      <c r="ED116" s="65">
        <f t="shared" ca="1" si="140"/>
        <v>0</v>
      </c>
      <c r="EE116" s="65">
        <f t="shared" ca="1" si="141"/>
        <v>0</v>
      </c>
      <c r="EF116" s="65">
        <f t="shared" ca="1" si="142"/>
        <v>0</v>
      </c>
      <c r="EG116" s="65">
        <f t="shared" ca="1" si="143"/>
        <v>0</v>
      </c>
      <c r="EH116" s="65">
        <f t="shared" ca="1" si="144"/>
        <v>0</v>
      </c>
      <c r="EI116" s="429" t="str">
        <f t="shared" ca="1" si="145"/>
        <v>Yes</v>
      </c>
      <c r="EJ116" s="428" t="str">
        <f t="shared" ca="1" si="146"/>
        <v>E</v>
      </c>
      <c r="EK116" s="428" t="str">
        <f t="shared" ca="1" si="147"/>
        <v>Over</v>
      </c>
      <c r="EL116" s="65" t="str">
        <f t="shared" ca="1" si="148"/>
        <v>Yes</v>
      </c>
      <c r="EM116" s="65" t="str">
        <f t="shared" ca="1" si="149"/>
        <v>Yes</v>
      </c>
      <c r="EN116" s="65">
        <f t="shared" ca="1" si="150"/>
        <v>75</v>
      </c>
      <c r="EO116" s="433">
        <f t="shared" ca="1" si="151"/>
        <v>5</v>
      </c>
      <c r="EP116" s="433">
        <f t="shared" ca="1" si="152"/>
        <v>1</v>
      </c>
      <c r="EQ116" s="433">
        <f t="shared" ca="1" si="153"/>
        <v>10</v>
      </c>
      <c r="ER116" s="433">
        <f t="shared" ca="1" si="154"/>
        <v>23</v>
      </c>
      <c r="ES116" s="433">
        <f t="shared" ca="1" si="155"/>
        <v>7</v>
      </c>
      <c r="ET116" s="433">
        <f t="shared" ca="1" si="156"/>
        <v>34</v>
      </c>
      <c r="EU116" s="433">
        <f ca="1">IF(OR(CO116="",CQ116=""),"",Discipline!$P$3*CO116+Discipline!$X$3*CQ116)</f>
        <v>65</v>
      </c>
      <c r="EV116" s="433">
        <f ca="1">IF(OR(CP116="",CR116=""),"",Discipline!$P$3*CP116+Discipline!$X$3*CR116)</f>
        <v>10</v>
      </c>
    </row>
    <row r="117" spans="1:152" x14ac:dyDescent="0.25">
      <c r="A117" s="10" t="str">
        <f ca="1">IFERROR(RANK(order!A117,order!A$3:A$554,0),"")</f>
        <v/>
      </c>
      <c r="B117" s="10" t="str">
        <f ca="1">IFERROR(RANK(order!B117,order!B$3:B$554,0),"")</f>
        <v/>
      </c>
      <c r="C117" s="10" t="str">
        <f ca="1">IFERROR(RANK(order!C117,order!C$3:C$554,0),"")</f>
        <v/>
      </c>
      <c r="D117" s="4" t="str">
        <f ca="1">IFERROR(RANK(order!D117,order!D$3:D$554,0),"")</f>
        <v/>
      </c>
      <c r="E117" s="4" t="str">
        <f ca="1">IFERROR(RANK(order!E117,order!E$3:E$554,0),"")</f>
        <v/>
      </c>
      <c r="F117" s="4" t="str">
        <f ca="1">IFERROR(RANK(order!F117,order!F$3:F$554,0),"")</f>
        <v/>
      </c>
      <c r="G117" s="10" t="str">
        <f ca="1">IFERROR(RANK(order!G117,order!G$3:G$554,0),"")</f>
        <v/>
      </c>
      <c r="H117" s="10" t="str">
        <f ca="1">IFERROR(RANK(order!H117,order!H$3:H$554,0),"")</f>
        <v/>
      </c>
      <c r="I117" s="10" t="str">
        <f ca="1">IFERROR(RANK(order!I117,order!I$3:I$554,0),"")</f>
        <v/>
      </c>
      <c r="J117" s="4" t="str">
        <f ca="1">IFERROR(RANK(order!J117,order!J$3:J$554,0),"")</f>
        <v/>
      </c>
      <c r="K117" s="4" t="str">
        <f ca="1">IFERROR(RANK(order!K117,order!K$3:K$554,0),"")</f>
        <v/>
      </c>
      <c r="L117" s="4" t="str">
        <f ca="1">IFERROR(RANK(order!L117,order!L$3:L$554,0),"")</f>
        <v/>
      </c>
      <c r="M117" s="10" t="str">
        <f ca="1">IFERROR(RANK(order!M117,order!M$3:M$554,0),"")</f>
        <v/>
      </c>
      <c r="N117" s="10" t="str">
        <f ca="1">IFERROR(RANK(order!N117,order!N$3:N$554,0),"")</f>
        <v/>
      </c>
      <c r="O117" s="10" t="str">
        <f ca="1">IFERROR(RANK(order!O117,order!O$3:O$554,0),"")</f>
        <v/>
      </c>
      <c r="P117" s="4" t="str">
        <f ca="1">IFERROR(RANK(order!P117,order!P$3:P$554,0),"")</f>
        <v/>
      </c>
      <c r="Q117" s="4" t="str">
        <f ca="1">IFERROR(RANK(order!Q117,order!Q$3:Q$554,0),"")</f>
        <v/>
      </c>
      <c r="R117" s="4" t="str">
        <f ca="1">IFERROR(RANK(order!R117,order!R$3:R$554,0),"")</f>
        <v/>
      </c>
      <c r="S117" s="10" t="str">
        <f ca="1">IFERROR(RANK(order!S117,order!S$3:S$554,0),"")</f>
        <v/>
      </c>
      <c r="T117" s="10" t="str">
        <f ca="1">IFERROR(RANK(order!T117,order!T$3:T$554,0),"")</f>
        <v/>
      </c>
      <c r="U117" s="10" t="str">
        <f ca="1">IFERROR(RANK(order!U117,order!U$3:U$554,0),"")</f>
        <v/>
      </c>
      <c r="V117" s="4">
        <f ca="1">IFERROR(RANK(order!V117,order!V$3:V$554,0),"")</f>
        <v>2</v>
      </c>
      <c r="W117" s="4" t="str">
        <f ca="1">IFERROR(RANK(order!W117,order!W$3:W$554,0),"")</f>
        <v/>
      </c>
      <c r="X117" s="4">
        <f ca="1">IFERROR(RANK(order!X117,order!X$3:X$554,0),"")</f>
        <v>3</v>
      </c>
      <c r="Y117" s="10" t="str">
        <f ca="1">IFERROR(RANK(order!Y117,order!Y$3:Y$554,0),"")</f>
        <v/>
      </c>
      <c r="Z117" s="10" t="str">
        <f ca="1">IFERROR(RANK(order!Z117,order!Z$3:Z$554,0),"")</f>
        <v/>
      </c>
      <c r="AA117" s="10" t="str">
        <f ca="1">IFERROR(RANK(order!AA117,order!AA$3:AA$554,0),"")</f>
        <v/>
      </c>
      <c r="AB117" s="4" t="str">
        <f ca="1">IFERROR(RANK(order!AB117,order!AB$3:AB$554,0),"")</f>
        <v/>
      </c>
      <c r="AC117" s="4" t="str">
        <f ca="1">IFERROR(RANK(order!AC117,order!AC$3:AC$554,0),"")</f>
        <v/>
      </c>
      <c r="AD117" s="4" t="str">
        <f ca="1">IFERROR(RANK(order!AD117,order!AD$3:AD$554,0),"")</f>
        <v/>
      </c>
      <c r="AE117" s="10" t="str">
        <f ca="1">IFERROR(RANK(order!AE117,order!AE$3:AE$554,0),"")</f>
        <v/>
      </c>
      <c r="AF117" s="10">
        <f ca="1">IFERROR(RANK(order!AF117,order!AF$3:AF$554,0),"")</f>
        <v>2</v>
      </c>
      <c r="AG117" s="10">
        <f ca="1">IFERROR(RANK(order!AG117,order!AG$3:AG$554,0),"")</f>
        <v>3</v>
      </c>
      <c r="AH117" s="4" t="str">
        <f ca="1">IFERROR(RANK(order!AH117,order!AH$3:AH$554,0),"")</f>
        <v/>
      </c>
      <c r="AI117" s="4" t="str">
        <f ca="1">IFERROR(RANK(order!AI117,order!AI$3:AI$554,0),"")</f>
        <v/>
      </c>
      <c r="AJ117" s="4" t="str">
        <f ca="1">IFERROR(RANK(order!AJ117,order!AJ$3:AJ$554,0),"")</f>
        <v/>
      </c>
      <c r="AK117" s="10" t="str">
        <f ca="1">IFERROR(RANK(order!AK117,order!AK$3:AK$554,0),"")</f>
        <v/>
      </c>
      <c r="AL117" s="10" t="str">
        <f ca="1">IFERROR(RANK(order!AL117,order!AL$3:AL$554,0),"")</f>
        <v/>
      </c>
      <c r="AM117" s="10" t="str">
        <f ca="1">IFERROR(RANK(order!AM117,order!AM$3:AM$554,0),"")</f>
        <v/>
      </c>
      <c r="AN117" s="4" t="str">
        <f ca="1">IFERROR(RANK(order!AN117,order!AN$3:AN$554,0),"")</f>
        <v/>
      </c>
      <c r="AO117" s="4" t="str">
        <f ca="1">IFERROR(RANK(order!AO117,order!AO$3:AO$554,0),"")</f>
        <v/>
      </c>
      <c r="AP117" s="4" t="str">
        <f ca="1">IFERROR(RANK(order!AP117,order!AP$3:AP$554,0),"")</f>
        <v/>
      </c>
      <c r="AQ117" s="10" t="str">
        <f ca="1">IFERROR(RANK(order!AQ117,order!AQ$3:AQ$554,0),"")</f>
        <v/>
      </c>
      <c r="AR117" s="10" t="str">
        <f ca="1">IFERROR(RANK(order!AR117,order!AR$3:AR$554,0),"")</f>
        <v/>
      </c>
      <c r="AS117" s="10" t="str">
        <f ca="1">IFERROR(RANK(order!AS117,order!AS$3:AS$554,0),"")</f>
        <v/>
      </c>
      <c r="AT117" s="4" t="str">
        <f ca="1">IFERROR(RANK(order!AT117,order!AT$3:AT$554,0),"")</f>
        <v/>
      </c>
      <c r="AU117" s="4" t="str">
        <f ca="1">IFERROR(RANK(order!AU117,order!AU$3:AU$554,0),"")</f>
        <v/>
      </c>
      <c r="AV117" s="4" t="str">
        <f ca="1">IFERROR(RANK(order!AV117,order!AV$3:AV$554,0),"")</f>
        <v/>
      </c>
      <c r="AW117" s="10" t="str">
        <f ca="1">IFERROR(RANK(order!AW117,order!AW$3:AW$554,0),"")</f>
        <v/>
      </c>
      <c r="AX117" s="10" t="str">
        <f ca="1">IFERROR(RANK(order!AX117,order!AX$3:AX$554,0),"")</f>
        <v/>
      </c>
      <c r="AY117" s="10" t="str">
        <f ca="1">IFERROR(RANK(order!AY117,order!AY$3:AY$554,0),"")</f>
        <v/>
      </c>
      <c r="AZ117" s="4" t="str">
        <f ca="1">IFERROR(RANK(order!AZ117,order!AZ$3:AZ$554,0),"")</f>
        <v/>
      </c>
      <c r="BA117" s="4" t="str">
        <f ca="1">IFERROR(RANK(order!BA117,order!BA$3:BA$554,0),"")</f>
        <v/>
      </c>
      <c r="BB117" s="4" t="str">
        <f ca="1">IFERROR(RANK(order!BB117,order!BB$3:BB$554,0),"")</f>
        <v/>
      </c>
      <c r="BC117" s="10" t="str">
        <f ca="1">IFERROR(RANK(order!BC117,order!BC$3:BC$554,0),"")</f>
        <v/>
      </c>
      <c r="BD117" s="10" t="str">
        <f ca="1">IFERROR(RANK(order!BD117,order!BD$3:BD$554,0),"")</f>
        <v/>
      </c>
      <c r="BE117" s="10" t="str">
        <f ca="1">IFERROR(RANK(order!BE117,order!BE$3:BE$554,0),"")</f>
        <v/>
      </c>
      <c r="BF117" s="4" t="str">
        <f ca="1">IFERROR(RANK(order!BF117,order!BF$3:BF$554,0),"")</f>
        <v/>
      </c>
      <c r="BG117" s="4" t="str">
        <f ca="1">IFERROR(RANK(order!BG117,order!BG$3:BG$554,0),"")</f>
        <v/>
      </c>
      <c r="BH117" s="4" t="str">
        <f ca="1">IFERROR(RANK(order!BH117,order!BH$3:BH$554,0),"")</f>
        <v/>
      </c>
      <c r="BI117" s="10" t="str">
        <f ca="1">IFERROR(RANK(order!BI117,order!BI$3:BI$554,0),"")</f>
        <v/>
      </c>
      <c r="BJ117" s="10" t="str">
        <f ca="1">IFERROR(RANK(order!BJ117,order!BJ$3:BJ$554,0),"")</f>
        <v/>
      </c>
      <c r="BK117" s="10" t="str">
        <f ca="1">IFERROR(RANK(order!BK117,order!BK$3:BK$554,0),"")</f>
        <v/>
      </c>
      <c r="BL117" s="4" t="str">
        <f ca="1">IFERROR(RANK(order!BL117,order!BL$3:BL$554,0),"")</f>
        <v/>
      </c>
      <c r="BM117" s="4" t="str">
        <f ca="1">IFERROR(RANK(order!BM117,order!BM$3:BM$554,0),"")</f>
        <v/>
      </c>
      <c r="BN117" s="4" t="str">
        <f ca="1">IFERROR(RANK(order!BN117,order!BN$3:BN$554,0),"")</f>
        <v/>
      </c>
      <c r="BO117" s="10" t="str">
        <f ca="1">IFERROR(RANK(order!BO117,order!BO$3:BO$554,0),"")</f>
        <v/>
      </c>
      <c r="BP117" s="10" t="str">
        <f ca="1">IFERROR(RANK(order!BP117,order!BP$3:BP$554,0),"")</f>
        <v/>
      </c>
      <c r="BQ117" s="10" t="str">
        <f ca="1">IFERROR(RANK(order!BQ117,order!BQ$3:BQ$554,0),"")</f>
        <v/>
      </c>
      <c r="BR117" s="4" t="str">
        <f ca="1">IFERROR(RANK(order!BR117,order!BR$3:BR$554,0),"")</f>
        <v/>
      </c>
      <c r="BS117" s="4" t="str">
        <f ca="1">IFERROR(RANK(order!BS117,order!BS$3:BS$554,0),"")</f>
        <v/>
      </c>
      <c r="BT117" s="4" t="str">
        <f ca="1">IFERROR(RANK(order!BT117,order!BT$3:BT$554,0),"")</f>
        <v/>
      </c>
      <c r="BU117" s="95">
        <f t="shared" si="157"/>
        <v>115</v>
      </c>
      <c r="BV117" s="35" t="str">
        <f t="shared" si="158"/>
        <v>E1</v>
      </c>
      <c r="BW117" s="55">
        <f t="shared" ca="1" si="81"/>
        <v>43372</v>
      </c>
      <c r="BX117" s="56" t="str">
        <f t="shared" ca="1" si="82"/>
        <v>Hull</v>
      </c>
      <c r="BY117" s="56" t="str">
        <f t="shared" ca="1" si="83"/>
        <v>Middlesbrough</v>
      </c>
      <c r="BZ117" s="57">
        <f t="shared" ca="1" si="84"/>
        <v>1</v>
      </c>
      <c r="CA117" s="57">
        <f t="shared" ca="1" si="85"/>
        <v>1</v>
      </c>
      <c r="CB117" s="58" t="str">
        <f t="shared" ca="1" si="86"/>
        <v>D</v>
      </c>
      <c r="CC117" s="57">
        <f t="shared" ca="1" si="87"/>
        <v>0</v>
      </c>
      <c r="CD117" s="57">
        <f t="shared" ca="1" si="88"/>
        <v>0</v>
      </c>
      <c r="CE117" s="58" t="str">
        <f t="shared" ca="1" si="89"/>
        <v>D</v>
      </c>
      <c r="CF117" s="59" t="str">
        <f t="shared" ca="1" si="90"/>
        <v>D England</v>
      </c>
      <c r="CG117" s="57">
        <f t="shared" ca="1" si="91"/>
        <v>10</v>
      </c>
      <c r="CH117" s="57">
        <f t="shared" ca="1" si="92"/>
        <v>12</v>
      </c>
      <c r="CI117" s="57">
        <f t="shared" ca="1" si="93"/>
        <v>3</v>
      </c>
      <c r="CJ117" s="57">
        <f t="shared" ca="1" si="94"/>
        <v>4</v>
      </c>
      <c r="CK117" s="57">
        <f t="shared" ca="1" si="95"/>
        <v>9</v>
      </c>
      <c r="CL117" s="57">
        <f t="shared" ca="1" si="96"/>
        <v>17</v>
      </c>
      <c r="CM117" s="57">
        <f t="shared" ca="1" si="97"/>
        <v>2</v>
      </c>
      <c r="CN117" s="57">
        <f t="shared" ca="1" si="98"/>
        <v>4</v>
      </c>
      <c r="CO117" s="57">
        <f t="shared" ca="1" si="99"/>
        <v>3</v>
      </c>
      <c r="CP117" s="57">
        <f t="shared" ca="1" si="100"/>
        <v>2</v>
      </c>
      <c r="CQ117" s="57">
        <f t="shared" ca="1" si="101"/>
        <v>0</v>
      </c>
      <c r="CR117" s="57">
        <f t="shared" ca="1" si="102"/>
        <v>0</v>
      </c>
      <c r="CS117" s="60">
        <f t="shared" ca="1" si="103"/>
        <v>3.6</v>
      </c>
      <c r="CT117" s="60">
        <f t="shared" ca="1" si="104"/>
        <v>3.4</v>
      </c>
      <c r="CU117" s="60">
        <f t="shared" ca="1" si="105"/>
        <v>2.2000000000000002</v>
      </c>
      <c r="CV117" s="60">
        <f t="shared" ca="1" si="106"/>
        <v>3.59</v>
      </c>
      <c r="CW117" s="60">
        <f t="shared" ca="1" si="107"/>
        <v>3.23</v>
      </c>
      <c r="CX117" s="60">
        <f t="shared" ca="1" si="108"/>
        <v>2.29</v>
      </c>
      <c r="CY117" s="60">
        <f t="shared" ca="1" si="109"/>
        <v>2.15</v>
      </c>
      <c r="CZ117" s="60">
        <f t="shared" ca="1" si="110"/>
        <v>1.68</v>
      </c>
      <c r="DA117" s="65">
        <f t="shared" ca="1" si="111"/>
        <v>2</v>
      </c>
      <c r="DB117" s="65">
        <f t="shared" ca="1" si="112"/>
        <v>0</v>
      </c>
      <c r="DC117" s="65">
        <f t="shared" ca="1" si="113"/>
        <v>2</v>
      </c>
      <c r="DD117" s="65">
        <f t="shared" ca="1" si="114"/>
        <v>1</v>
      </c>
      <c r="DE117" s="65">
        <f t="shared" ca="1" si="115"/>
        <v>1</v>
      </c>
      <c r="DF117" s="66" t="str">
        <f t="shared" ca="1" si="116"/>
        <v>D</v>
      </c>
      <c r="DG117" s="66" t="str">
        <f t="shared" ca="1" si="117"/>
        <v>D-D</v>
      </c>
      <c r="DH117" s="66" t="str">
        <f t="shared" ca="1" si="118"/>
        <v>D11</v>
      </c>
      <c r="DI117" s="66" t="str">
        <f t="shared" ca="1" si="119"/>
        <v>D00</v>
      </c>
      <c r="DJ117" s="66" t="str">
        <f t="shared" ca="1" si="120"/>
        <v>D11</v>
      </c>
      <c r="DK117" s="65" t="str">
        <f t="shared" ca="1" si="121"/>
        <v>Yes</v>
      </c>
      <c r="DL117" s="65">
        <f t="shared" ca="1" si="122"/>
        <v>0</v>
      </c>
      <c r="DM117" s="65">
        <f t="shared" ca="1" si="123"/>
        <v>0</v>
      </c>
      <c r="DN117" s="65">
        <f t="shared" ca="1" si="124"/>
        <v>0</v>
      </c>
      <c r="DO117" s="65">
        <f t="shared" ca="1" si="125"/>
        <v>0</v>
      </c>
      <c r="DP117" s="65">
        <f t="shared" ca="1" si="126"/>
        <v>0</v>
      </c>
      <c r="DQ117" s="65">
        <f t="shared" ca="1" si="127"/>
        <v>0</v>
      </c>
      <c r="DR117" s="69">
        <f t="shared" ca="1" si="128"/>
        <v>-1</v>
      </c>
      <c r="DS117" s="69">
        <f t="shared" ca="1" si="129"/>
        <v>2.4</v>
      </c>
      <c r="DT117" s="69">
        <f t="shared" ca="1" si="130"/>
        <v>-1</v>
      </c>
      <c r="DU117" s="69">
        <f t="shared" ca="1" si="131"/>
        <v>-1</v>
      </c>
      <c r="DV117" s="69">
        <f t="shared" ca="1" si="132"/>
        <v>2.23</v>
      </c>
      <c r="DW117" s="69">
        <f t="shared" ca="1" si="133"/>
        <v>-1</v>
      </c>
      <c r="DX117" s="69">
        <f t="shared" ca="1" si="134"/>
        <v>-1</v>
      </c>
      <c r="DY117" s="69">
        <f t="shared" ca="1" si="135"/>
        <v>0.67999999999999994</v>
      </c>
      <c r="DZ117" s="72">
        <f t="shared" ca="1" si="136"/>
        <v>102.64408793820559</v>
      </c>
      <c r="EA117" s="72">
        <f t="shared" ca="1" si="137"/>
        <v>102.48302779606641</v>
      </c>
      <c r="EB117" s="72">
        <f t="shared" ca="1" si="138"/>
        <v>106.03543743078627</v>
      </c>
      <c r="EC117" s="65">
        <f t="shared" ca="1" si="139"/>
        <v>0</v>
      </c>
      <c r="ED117" s="65">
        <f t="shared" ca="1" si="140"/>
        <v>0</v>
      </c>
      <c r="EE117" s="65">
        <f t="shared" ca="1" si="141"/>
        <v>0</v>
      </c>
      <c r="EF117" s="65">
        <f t="shared" ca="1" si="142"/>
        <v>0</v>
      </c>
      <c r="EG117" s="65">
        <f t="shared" ca="1" si="143"/>
        <v>0</v>
      </c>
      <c r="EH117" s="65">
        <f t="shared" ca="1" si="144"/>
        <v>0</v>
      </c>
      <c r="EI117" s="429" t="str">
        <f t="shared" ca="1" si="145"/>
        <v>Yes</v>
      </c>
      <c r="EJ117" s="428" t="str">
        <f t="shared" ca="1" si="146"/>
        <v>S</v>
      </c>
      <c r="EK117" s="428" t="str">
        <f t="shared" ca="1" si="147"/>
        <v>Under</v>
      </c>
      <c r="EL117" s="65" t="str">
        <f t="shared" ca="1" si="148"/>
        <v>No</v>
      </c>
      <c r="EM117" s="65" t="str">
        <f t="shared" ca="1" si="149"/>
        <v>Yes</v>
      </c>
      <c r="EN117" s="65">
        <f t="shared" ca="1" si="150"/>
        <v>50</v>
      </c>
      <c r="EO117" s="433">
        <f t="shared" ca="1" si="151"/>
        <v>5</v>
      </c>
      <c r="EP117" s="433">
        <f t="shared" ca="1" si="152"/>
        <v>0</v>
      </c>
      <c r="EQ117" s="433">
        <f t="shared" ca="1" si="153"/>
        <v>6</v>
      </c>
      <c r="ER117" s="433">
        <f t="shared" ca="1" si="154"/>
        <v>22</v>
      </c>
      <c r="ES117" s="433">
        <f t="shared" ca="1" si="155"/>
        <v>7</v>
      </c>
      <c r="ET117" s="433">
        <f t="shared" ca="1" si="156"/>
        <v>26</v>
      </c>
      <c r="EU117" s="433">
        <f ca="1">IF(OR(CO117="",CQ117=""),"",Discipline!$P$3*CO117+Discipline!$X$3*CQ117)</f>
        <v>30</v>
      </c>
      <c r="EV117" s="433">
        <f ca="1">IF(OR(CP117="",CR117=""),"",Discipline!$P$3*CP117+Discipline!$X$3*CR117)</f>
        <v>20</v>
      </c>
    </row>
    <row r="118" spans="1:152" x14ac:dyDescent="0.25">
      <c r="A118" s="10" t="str">
        <f ca="1">IFERROR(RANK(order!A118,order!A$3:A$554,0),"")</f>
        <v/>
      </c>
      <c r="B118" s="10" t="str">
        <f ca="1">IFERROR(RANK(order!B118,order!B$3:B$554,0),"")</f>
        <v/>
      </c>
      <c r="C118" s="10" t="str">
        <f ca="1">IFERROR(RANK(order!C118,order!C$3:C$554,0),"")</f>
        <v/>
      </c>
      <c r="D118" s="4" t="str">
        <f ca="1">IFERROR(RANK(order!D118,order!D$3:D$554,0),"")</f>
        <v/>
      </c>
      <c r="E118" s="4" t="str">
        <f ca="1">IFERROR(RANK(order!E118,order!E$3:E$554,0),"")</f>
        <v/>
      </c>
      <c r="F118" s="4" t="str">
        <f ca="1">IFERROR(RANK(order!F118,order!F$3:F$554,0),"")</f>
        <v/>
      </c>
      <c r="G118" s="10" t="str">
        <f ca="1">IFERROR(RANK(order!G118,order!G$3:G$554,0),"")</f>
        <v/>
      </c>
      <c r="H118" s="10" t="str">
        <f ca="1">IFERROR(RANK(order!H118,order!H$3:H$554,0),"")</f>
        <v/>
      </c>
      <c r="I118" s="10" t="str">
        <f ca="1">IFERROR(RANK(order!I118,order!I$3:I$554,0),"")</f>
        <v/>
      </c>
      <c r="J118" s="4" t="str">
        <f ca="1">IFERROR(RANK(order!J118,order!J$3:J$554,0),"")</f>
        <v/>
      </c>
      <c r="K118" s="4" t="str">
        <f ca="1">IFERROR(RANK(order!K118,order!K$3:K$554,0),"")</f>
        <v/>
      </c>
      <c r="L118" s="4" t="str">
        <f ca="1">IFERROR(RANK(order!L118,order!L$3:L$554,0),"")</f>
        <v/>
      </c>
      <c r="M118" s="10" t="str">
        <f ca="1">IFERROR(RANK(order!M118,order!M$3:M$554,0),"")</f>
        <v/>
      </c>
      <c r="N118" s="10" t="str">
        <f ca="1">IFERROR(RANK(order!N118,order!N$3:N$554,0),"")</f>
        <v/>
      </c>
      <c r="O118" s="10" t="str">
        <f ca="1">IFERROR(RANK(order!O118,order!O$3:O$554,0),"")</f>
        <v/>
      </c>
      <c r="P118" s="4" t="str">
        <f ca="1">IFERROR(RANK(order!P118,order!P$3:P$554,0),"")</f>
        <v/>
      </c>
      <c r="Q118" s="4" t="str">
        <f ca="1">IFERROR(RANK(order!Q118,order!Q$3:Q$554,0),"")</f>
        <v/>
      </c>
      <c r="R118" s="4" t="str">
        <f ca="1">IFERROR(RANK(order!R118,order!R$3:R$554,0),"")</f>
        <v/>
      </c>
      <c r="S118" s="10" t="str">
        <f ca="1">IFERROR(RANK(order!S118,order!S$3:S$554,0),"")</f>
        <v/>
      </c>
      <c r="T118" s="10" t="str">
        <f ca="1">IFERROR(RANK(order!T118,order!T$3:T$554,0),"")</f>
        <v/>
      </c>
      <c r="U118" s="10" t="str">
        <f ca="1">IFERROR(RANK(order!U118,order!U$3:U$554,0),"")</f>
        <v/>
      </c>
      <c r="V118" s="4" t="str">
        <f ca="1">IFERROR(RANK(order!V118,order!V$3:V$554,0),"")</f>
        <v/>
      </c>
      <c r="W118" s="4" t="str">
        <f ca="1">IFERROR(RANK(order!W118,order!W$3:W$554,0),"")</f>
        <v/>
      </c>
      <c r="X118" s="4" t="str">
        <f ca="1">IFERROR(RANK(order!X118,order!X$3:X$554,0),"")</f>
        <v/>
      </c>
      <c r="Y118" s="10" t="str">
        <f ca="1">IFERROR(RANK(order!Y118,order!Y$3:Y$554,0),"")</f>
        <v/>
      </c>
      <c r="Z118" s="10" t="str">
        <f ca="1">IFERROR(RANK(order!Z118,order!Z$3:Z$554,0),"")</f>
        <v/>
      </c>
      <c r="AA118" s="10" t="str">
        <f ca="1">IFERROR(RANK(order!AA118,order!AA$3:AA$554,0),"")</f>
        <v/>
      </c>
      <c r="AB118" s="4" t="str">
        <f ca="1">IFERROR(RANK(order!AB118,order!AB$3:AB$554,0),"")</f>
        <v/>
      </c>
      <c r="AC118" s="4" t="str">
        <f ca="1">IFERROR(RANK(order!AC118,order!AC$3:AC$554,0),"")</f>
        <v/>
      </c>
      <c r="AD118" s="4" t="str">
        <f ca="1">IFERROR(RANK(order!AD118,order!AD$3:AD$554,0),"")</f>
        <v/>
      </c>
      <c r="AE118" s="10" t="str">
        <f ca="1">IFERROR(RANK(order!AE118,order!AE$3:AE$554,0),"")</f>
        <v/>
      </c>
      <c r="AF118" s="10" t="str">
        <f ca="1">IFERROR(RANK(order!AF118,order!AF$3:AF$554,0),"")</f>
        <v/>
      </c>
      <c r="AG118" s="10" t="str">
        <f ca="1">IFERROR(RANK(order!AG118,order!AG$3:AG$554,0),"")</f>
        <v/>
      </c>
      <c r="AH118" s="4">
        <f ca="1">IFERROR(RANK(order!AH118,order!AH$3:AH$554,0),"")</f>
        <v>2</v>
      </c>
      <c r="AI118" s="4" t="str">
        <f ca="1">IFERROR(RANK(order!AI118,order!AI$3:AI$554,0),"")</f>
        <v/>
      </c>
      <c r="AJ118" s="4">
        <f ca="1">IFERROR(RANK(order!AJ118,order!AJ$3:AJ$554,0),"")</f>
        <v>3</v>
      </c>
      <c r="AK118" s="10" t="str">
        <f ca="1">IFERROR(RANK(order!AK118,order!AK$3:AK$554,0),"")</f>
        <v/>
      </c>
      <c r="AL118" s="10" t="str">
        <f ca="1">IFERROR(RANK(order!AL118,order!AL$3:AL$554,0),"")</f>
        <v/>
      </c>
      <c r="AM118" s="10" t="str">
        <f ca="1">IFERROR(RANK(order!AM118,order!AM$3:AM$554,0),"")</f>
        <v/>
      </c>
      <c r="AN118" s="4" t="str">
        <f ca="1">IFERROR(RANK(order!AN118,order!AN$3:AN$554,0),"")</f>
        <v/>
      </c>
      <c r="AO118" s="4" t="str">
        <f ca="1">IFERROR(RANK(order!AO118,order!AO$3:AO$554,0),"")</f>
        <v/>
      </c>
      <c r="AP118" s="4" t="str">
        <f ca="1">IFERROR(RANK(order!AP118,order!AP$3:AP$554,0),"")</f>
        <v/>
      </c>
      <c r="AQ118" s="10" t="str">
        <f ca="1">IFERROR(RANK(order!AQ118,order!AQ$3:AQ$554,0),"")</f>
        <v/>
      </c>
      <c r="AR118" s="10" t="str">
        <f ca="1">IFERROR(RANK(order!AR118,order!AR$3:AR$554,0),"")</f>
        <v/>
      </c>
      <c r="AS118" s="10" t="str">
        <f ca="1">IFERROR(RANK(order!AS118,order!AS$3:AS$554,0),"")</f>
        <v/>
      </c>
      <c r="AT118" s="4" t="str">
        <f ca="1">IFERROR(RANK(order!AT118,order!AT$3:AT$554,0),"")</f>
        <v/>
      </c>
      <c r="AU118" s="4" t="str">
        <f ca="1">IFERROR(RANK(order!AU118,order!AU$3:AU$554,0),"")</f>
        <v/>
      </c>
      <c r="AV118" s="4" t="str">
        <f ca="1">IFERROR(RANK(order!AV118,order!AV$3:AV$554,0),"")</f>
        <v/>
      </c>
      <c r="AW118" s="10" t="str">
        <f ca="1">IFERROR(RANK(order!AW118,order!AW$3:AW$554,0),"")</f>
        <v/>
      </c>
      <c r="AX118" s="10" t="str">
        <f ca="1">IFERROR(RANK(order!AX118,order!AX$3:AX$554,0),"")</f>
        <v/>
      </c>
      <c r="AY118" s="10" t="str">
        <f ca="1">IFERROR(RANK(order!AY118,order!AY$3:AY$554,0),"")</f>
        <v/>
      </c>
      <c r="AZ118" s="4" t="str">
        <f ca="1">IFERROR(RANK(order!AZ118,order!AZ$3:AZ$554,0),"")</f>
        <v/>
      </c>
      <c r="BA118" s="4" t="str">
        <f ca="1">IFERROR(RANK(order!BA118,order!BA$3:BA$554,0),"")</f>
        <v/>
      </c>
      <c r="BB118" s="4" t="str">
        <f ca="1">IFERROR(RANK(order!BB118,order!BB$3:BB$554,0),"")</f>
        <v/>
      </c>
      <c r="BC118" s="10" t="str">
        <f ca="1">IFERROR(RANK(order!BC118,order!BC$3:BC$554,0),"")</f>
        <v/>
      </c>
      <c r="BD118" s="10">
        <f ca="1">IFERROR(RANK(order!BD118,order!BD$3:BD$554,0),"")</f>
        <v>2</v>
      </c>
      <c r="BE118" s="10">
        <f ca="1">IFERROR(RANK(order!BE118,order!BE$3:BE$554,0),"")</f>
        <v>3</v>
      </c>
      <c r="BF118" s="4" t="str">
        <f ca="1">IFERROR(RANK(order!BF118,order!BF$3:BF$554,0),"")</f>
        <v/>
      </c>
      <c r="BG118" s="4" t="str">
        <f ca="1">IFERROR(RANK(order!BG118,order!BG$3:BG$554,0),"")</f>
        <v/>
      </c>
      <c r="BH118" s="4" t="str">
        <f ca="1">IFERROR(RANK(order!BH118,order!BH$3:BH$554,0),"")</f>
        <v/>
      </c>
      <c r="BI118" s="10" t="str">
        <f ca="1">IFERROR(RANK(order!BI118,order!BI$3:BI$554,0),"")</f>
        <v/>
      </c>
      <c r="BJ118" s="10" t="str">
        <f ca="1">IFERROR(RANK(order!BJ118,order!BJ$3:BJ$554,0),"")</f>
        <v/>
      </c>
      <c r="BK118" s="10" t="str">
        <f ca="1">IFERROR(RANK(order!BK118,order!BK$3:BK$554,0),"")</f>
        <v/>
      </c>
      <c r="BL118" s="4" t="str">
        <f ca="1">IFERROR(RANK(order!BL118,order!BL$3:BL$554,0),"")</f>
        <v/>
      </c>
      <c r="BM118" s="4" t="str">
        <f ca="1">IFERROR(RANK(order!BM118,order!BM$3:BM$554,0),"")</f>
        <v/>
      </c>
      <c r="BN118" s="4" t="str">
        <f ca="1">IFERROR(RANK(order!BN118,order!BN$3:BN$554,0),"")</f>
        <v/>
      </c>
      <c r="BO118" s="10" t="str">
        <f ca="1">IFERROR(RANK(order!BO118,order!BO$3:BO$554,0),"")</f>
        <v/>
      </c>
      <c r="BP118" s="10" t="str">
        <f ca="1">IFERROR(RANK(order!BP118,order!BP$3:BP$554,0),"")</f>
        <v/>
      </c>
      <c r="BQ118" s="10" t="str">
        <f ca="1">IFERROR(RANK(order!BQ118,order!BQ$3:BQ$554,0),"")</f>
        <v/>
      </c>
      <c r="BR118" s="4" t="str">
        <f ca="1">IFERROR(RANK(order!BR118,order!BR$3:BR$554,0),"")</f>
        <v/>
      </c>
      <c r="BS118" s="4" t="str">
        <f ca="1">IFERROR(RANK(order!BS118,order!BS$3:BS$554,0),"")</f>
        <v/>
      </c>
      <c r="BT118" s="4" t="str">
        <f ca="1">IFERROR(RANK(order!BT118,order!BT$3:BT$554,0),"")</f>
        <v/>
      </c>
      <c r="BU118" s="95">
        <f t="shared" si="157"/>
        <v>116</v>
      </c>
      <c r="BV118" s="35" t="str">
        <f t="shared" si="158"/>
        <v>E1</v>
      </c>
      <c r="BW118" s="55">
        <f t="shared" ca="1" si="81"/>
        <v>43372</v>
      </c>
      <c r="BX118" s="56" t="str">
        <f t="shared" ca="1" si="82"/>
        <v>Millwall</v>
      </c>
      <c r="BY118" s="56" t="str">
        <f t="shared" ca="1" si="83"/>
        <v>Sheffield United</v>
      </c>
      <c r="BZ118" s="57">
        <f t="shared" ca="1" si="84"/>
        <v>2</v>
      </c>
      <c r="CA118" s="57">
        <f t="shared" ca="1" si="85"/>
        <v>3</v>
      </c>
      <c r="CB118" s="58" t="str">
        <f t="shared" ca="1" si="86"/>
        <v>A</v>
      </c>
      <c r="CC118" s="57">
        <f t="shared" ca="1" si="87"/>
        <v>0</v>
      </c>
      <c r="CD118" s="57">
        <f t="shared" ca="1" si="88"/>
        <v>1</v>
      </c>
      <c r="CE118" s="58" t="str">
        <f t="shared" ca="1" si="89"/>
        <v>A</v>
      </c>
      <c r="CF118" s="59" t="str">
        <f t="shared" ca="1" si="90"/>
        <v>A Davies</v>
      </c>
      <c r="CG118" s="57">
        <f t="shared" ca="1" si="91"/>
        <v>11</v>
      </c>
      <c r="CH118" s="57">
        <f t="shared" ca="1" si="92"/>
        <v>15</v>
      </c>
      <c r="CI118" s="57">
        <f t="shared" ca="1" si="93"/>
        <v>5</v>
      </c>
      <c r="CJ118" s="57">
        <f t="shared" ca="1" si="94"/>
        <v>7</v>
      </c>
      <c r="CK118" s="57">
        <f t="shared" ca="1" si="95"/>
        <v>11</v>
      </c>
      <c r="CL118" s="57">
        <f t="shared" ca="1" si="96"/>
        <v>10</v>
      </c>
      <c r="CM118" s="57">
        <f t="shared" ca="1" si="97"/>
        <v>5</v>
      </c>
      <c r="CN118" s="57">
        <f t="shared" ca="1" si="98"/>
        <v>10</v>
      </c>
      <c r="CO118" s="57">
        <f t="shared" ca="1" si="99"/>
        <v>2</v>
      </c>
      <c r="CP118" s="57">
        <f t="shared" ca="1" si="100"/>
        <v>3</v>
      </c>
      <c r="CQ118" s="57">
        <f t="shared" ca="1" si="101"/>
        <v>0</v>
      </c>
      <c r="CR118" s="57">
        <f t="shared" ca="1" si="102"/>
        <v>0</v>
      </c>
      <c r="CS118" s="60">
        <f t="shared" ca="1" si="103"/>
        <v>3.2</v>
      </c>
      <c r="CT118" s="60">
        <f t="shared" ca="1" si="104"/>
        <v>3.3</v>
      </c>
      <c r="CU118" s="60">
        <f t="shared" ca="1" si="105"/>
        <v>2.4500000000000002</v>
      </c>
      <c r="CV118" s="60">
        <f t="shared" ca="1" si="106"/>
        <v>3.27</v>
      </c>
      <c r="CW118" s="60">
        <f t="shared" ca="1" si="107"/>
        <v>3.27</v>
      </c>
      <c r="CX118" s="60">
        <f t="shared" ca="1" si="108"/>
        <v>2.42</v>
      </c>
      <c r="CY118" s="60">
        <f t="shared" ca="1" si="109"/>
        <v>2.02</v>
      </c>
      <c r="CZ118" s="60">
        <f t="shared" ca="1" si="110"/>
        <v>1.78</v>
      </c>
      <c r="DA118" s="65">
        <f t="shared" ca="1" si="111"/>
        <v>5</v>
      </c>
      <c r="DB118" s="65">
        <f t="shared" ca="1" si="112"/>
        <v>1</v>
      </c>
      <c r="DC118" s="65">
        <f t="shared" ca="1" si="113"/>
        <v>4</v>
      </c>
      <c r="DD118" s="65">
        <f t="shared" ca="1" si="114"/>
        <v>2</v>
      </c>
      <c r="DE118" s="65">
        <f t="shared" ca="1" si="115"/>
        <v>2</v>
      </c>
      <c r="DF118" s="66" t="str">
        <f t="shared" ca="1" si="116"/>
        <v>D</v>
      </c>
      <c r="DG118" s="66" t="str">
        <f t="shared" ca="1" si="117"/>
        <v>A-A</v>
      </c>
      <c r="DH118" s="66" t="str">
        <f t="shared" ca="1" si="118"/>
        <v>A23</v>
      </c>
      <c r="DI118" s="66" t="str">
        <f t="shared" ca="1" si="119"/>
        <v>A01</v>
      </c>
      <c r="DJ118" s="66" t="str">
        <f t="shared" ca="1" si="120"/>
        <v>D22</v>
      </c>
      <c r="DK118" s="65" t="str">
        <f t="shared" ca="1" si="121"/>
        <v>Yes</v>
      </c>
      <c r="DL118" s="65">
        <f t="shared" ca="1" si="122"/>
        <v>0</v>
      </c>
      <c r="DM118" s="65">
        <f t="shared" ca="1" si="123"/>
        <v>1</v>
      </c>
      <c r="DN118" s="65">
        <f t="shared" ca="1" si="124"/>
        <v>0</v>
      </c>
      <c r="DO118" s="65">
        <f t="shared" ca="1" si="125"/>
        <v>0</v>
      </c>
      <c r="DP118" s="65">
        <f t="shared" ca="1" si="126"/>
        <v>0</v>
      </c>
      <c r="DQ118" s="65">
        <f t="shared" ca="1" si="127"/>
        <v>0</v>
      </c>
      <c r="DR118" s="69">
        <f t="shared" ca="1" si="128"/>
        <v>-1</v>
      </c>
      <c r="DS118" s="69">
        <f t="shared" ca="1" si="129"/>
        <v>-1</v>
      </c>
      <c r="DT118" s="69">
        <f t="shared" ca="1" si="130"/>
        <v>1.4500000000000002</v>
      </c>
      <c r="DU118" s="69">
        <f t="shared" ca="1" si="131"/>
        <v>-1</v>
      </c>
      <c r="DV118" s="69">
        <f t="shared" ca="1" si="132"/>
        <v>-1</v>
      </c>
      <c r="DW118" s="69">
        <f t="shared" ca="1" si="133"/>
        <v>1.42</v>
      </c>
      <c r="DX118" s="69">
        <f t="shared" ca="1" si="134"/>
        <v>1.02</v>
      </c>
      <c r="DY118" s="69">
        <f t="shared" ca="1" si="135"/>
        <v>-1</v>
      </c>
      <c r="DZ118" s="72">
        <f t="shared" ca="1" si="136"/>
        <v>102.36935683364254</v>
      </c>
      <c r="EA118" s="72">
        <f t="shared" ca="1" si="137"/>
        <v>102.48439356029014</v>
      </c>
      <c r="EB118" s="72">
        <f t="shared" ca="1" si="138"/>
        <v>105.68472577594838</v>
      </c>
      <c r="EC118" s="65">
        <f t="shared" ca="1" si="139"/>
        <v>0</v>
      </c>
      <c r="ED118" s="65">
        <f t="shared" ca="1" si="140"/>
        <v>0</v>
      </c>
      <c r="EE118" s="65">
        <f t="shared" ca="1" si="141"/>
        <v>0</v>
      </c>
      <c r="EF118" s="65">
        <f t="shared" ca="1" si="142"/>
        <v>0</v>
      </c>
      <c r="EG118" s="65">
        <f t="shared" ca="1" si="143"/>
        <v>0</v>
      </c>
      <c r="EH118" s="65">
        <f t="shared" ca="1" si="144"/>
        <v>0</v>
      </c>
      <c r="EI118" s="429" t="str">
        <f t="shared" ca="1" si="145"/>
        <v>Yes</v>
      </c>
      <c r="EJ118" s="428" t="str">
        <f t="shared" ca="1" si="146"/>
        <v>S</v>
      </c>
      <c r="EK118" s="428" t="str">
        <f t="shared" ca="1" si="147"/>
        <v>Over</v>
      </c>
      <c r="EL118" s="65" t="str">
        <f t="shared" ca="1" si="148"/>
        <v>No</v>
      </c>
      <c r="EM118" s="65" t="str">
        <f t="shared" ca="1" si="149"/>
        <v>Yes</v>
      </c>
      <c r="EN118" s="65">
        <f t="shared" ca="1" si="150"/>
        <v>50</v>
      </c>
      <c r="EO118" s="433">
        <f t="shared" ca="1" si="151"/>
        <v>5</v>
      </c>
      <c r="EP118" s="433">
        <f t="shared" ca="1" si="152"/>
        <v>0</v>
      </c>
      <c r="EQ118" s="433">
        <f t="shared" ca="1" si="153"/>
        <v>15</v>
      </c>
      <c r="ER118" s="433">
        <f t="shared" ca="1" si="154"/>
        <v>26</v>
      </c>
      <c r="ES118" s="433">
        <f t="shared" ca="1" si="155"/>
        <v>12</v>
      </c>
      <c r="ET118" s="433">
        <f t="shared" ca="1" si="156"/>
        <v>21</v>
      </c>
      <c r="EU118" s="433">
        <f ca="1">IF(OR(CO118="",CQ118=""),"",Discipline!$P$3*CO118+Discipline!$X$3*CQ118)</f>
        <v>20</v>
      </c>
      <c r="EV118" s="433">
        <f ca="1">IF(OR(CP118="",CR118=""),"",Discipline!$P$3*CP118+Discipline!$X$3*CR118)</f>
        <v>30</v>
      </c>
    </row>
    <row r="119" spans="1:152" x14ac:dyDescent="0.25">
      <c r="A119" s="10" t="str">
        <f ca="1">IFERROR(RANK(order!A119,order!A$3:A$554,0),"")</f>
        <v/>
      </c>
      <c r="B119" s="10" t="str">
        <f ca="1">IFERROR(RANK(order!B119,order!B$3:B$554,0),"")</f>
        <v/>
      </c>
      <c r="C119" s="10" t="str">
        <f ca="1">IFERROR(RANK(order!C119,order!C$3:C$554,0),"")</f>
        <v/>
      </c>
      <c r="D119" s="4" t="str">
        <f ca="1">IFERROR(RANK(order!D119,order!D$3:D$554,0),"")</f>
        <v/>
      </c>
      <c r="E119" s="4" t="str">
        <f ca="1">IFERROR(RANK(order!E119,order!E$3:E$554,0),"")</f>
        <v/>
      </c>
      <c r="F119" s="4" t="str">
        <f ca="1">IFERROR(RANK(order!F119,order!F$3:F$554,0),"")</f>
        <v/>
      </c>
      <c r="G119" s="10" t="str">
        <f ca="1">IFERROR(RANK(order!G119,order!G$3:G$554,0),"")</f>
        <v/>
      </c>
      <c r="H119" s="10" t="str">
        <f ca="1">IFERROR(RANK(order!H119,order!H$3:H$554,0),"")</f>
        <v/>
      </c>
      <c r="I119" s="10" t="str">
        <f ca="1">IFERROR(RANK(order!I119,order!I$3:I$554,0),"")</f>
        <v/>
      </c>
      <c r="J119" s="4" t="str">
        <f ca="1">IFERROR(RANK(order!J119,order!J$3:J$554,0),"")</f>
        <v/>
      </c>
      <c r="K119" s="4" t="str">
        <f ca="1">IFERROR(RANK(order!K119,order!K$3:K$554,0),"")</f>
        <v/>
      </c>
      <c r="L119" s="4" t="str">
        <f ca="1">IFERROR(RANK(order!L119,order!L$3:L$554,0),"")</f>
        <v/>
      </c>
      <c r="M119" s="10" t="str">
        <f ca="1">IFERROR(RANK(order!M119,order!M$3:M$554,0),"")</f>
        <v/>
      </c>
      <c r="N119" s="10" t="str">
        <f ca="1">IFERROR(RANK(order!N119,order!N$3:N$554,0),"")</f>
        <v/>
      </c>
      <c r="O119" s="10" t="str">
        <f ca="1">IFERROR(RANK(order!O119,order!O$3:O$554,0),"")</f>
        <v/>
      </c>
      <c r="P119" s="4" t="str">
        <f ca="1">IFERROR(RANK(order!P119,order!P$3:P$554,0),"")</f>
        <v/>
      </c>
      <c r="Q119" s="4" t="str">
        <f ca="1">IFERROR(RANK(order!Q119,order!Q$3:Q$554,0),"")</f>
        <v/>
      </c>
      <c r="R119" s="4" t="str">
        <f ca="1">IFERROR(RANK(order!R119,order!R$3:R$554,0),"")</f>
        <v/>
      </c>
      <c r="S119" s="10" t="str">
        <f ca="1">IFERROR(RANK(order!S119,order!S$3:S$554,0),"")</f>
        <v/>
      </c>
      <c r="T119" s="10" t="str">
        <f ca="1">IFERROR(RANK(order!T119,order!T$3:T$554,0),"")</f>
        <v/>
      </c>
      <c r="U119" s="10" t="str">
        <f ca="1">IFERROR(RANK(order!U119,order!U$3:U$554,0),"")</f>
        <v/>
      </c>
      <c r="V119" s="4" t="str">
        <f ca="1">IFERROR(RANK(order!V119,order!V$3:V$554,0),"")</f>
        <v/>
      </c>
      <c r="W119" s="4" t="str">
        <f ca="1">IFERROR(RANK(order!W119,order!W$3:W$554,0),"")</f>
        <v/>
      </c>
      <c r="X119" s="4" t="str">
        <f ca="1">IFERROR(RANK(order!X119,order!X$3:X$554,0),"")</f>
        <v/>
      </c>
      <c r="Y119" s="10" t="str">
        <f ca="1">IFERROR(RANK(order!Y119,order!Y$3:Y$554,0),"")</f>
        <v/>
      </c>
      <c r="Z119" s="10" t="str">
        <f ca="1">IFERROR(RANK(order!Z119,order!Z$3:Z$554,0),"")</f>
        <v/>
      </c>
      <c r="AA119" s="10" t="str">
        <f ca="1">IFERROR(RANK(order!AA119,order!AA$3:AA$554,0),"")</f>
        <v/>
      </c>
      <c r="AB119" s="4" t="str">
        <f ca="1">IFERROR(RANK(order!AB119,order!AB$3:AB$554,0),"")</f>
        <v/>
      </c>
      <c r="AC119" s="4" t="str">
        <f ca="1">IFERROR(RANK(order!AC119,order!AC$3:AC$554,0),"")</f>
        <v/>
      </c>
      <c r="AD119" s="4" t="str">
        <f ca="1">IFERROR(RANK(order!AD119,order!AD$3:AD$554,0),"")</f>
        <v/>
      </c>
      <c r="AE119" s="10" t="str">
        <f ca="1">IFERROR(RANK(order!AE119,order!AE$3:AE$554,0),"")</f>
        <v/>
      </c>
      <c r="AF119" s="10" t="str">
        <f ca="1">IFERROR(RANK(order!AF119,order!AF$3:AF$554,0),"")</f>
        <v/>
      </c>
      <c r="AG119" s="10" t="str">
        <f ca="1">IFERROR(RANK(order!AG119,order!AG$3:AG$554,0),"")</f>
        <v/>
      </c>
      <c r="AH119" s="4" t="str">
        <f ca="1">IFERROR(RANK(order!AH119,order!AH$3:AH$554,0),"")</f>
        <v/>
      </c>
      <c r="AI119" s="4" t="str">
        <f ca="1">IFERROR(RANK(order!AI119,order!AI$3:AI$554,0),"")</f>
        <v/>
      </c>
      <c r="AJ119" s="4" t="str">
        <f ca="1">IFERROR(RANK(order!AJ119,order!AJ$3:AJ$554,0),"")</f>
        <v/>
      </c>
      <c r="AK119" s="10">
        <f ca="1">IFERROR(RANK(order!AK119,order!AK$3:AK$554,0),"")</f>
        <v>2</v>
      </c>
      <c r="AL119" s="10" t="str">
        <f ca="1">IFERROR(RANK(order!AL119,order!AL$3:AL$554,0),"")</f>
        <v/>
      </c>
      <c r="AM119" s="10">
        <f ca="1">IFERROR(RANK(order!AM119,order!AM$3:AM$554,0),"")</f>
        <v>3</v>
      </c>
      <c r="AN119" s="4" t="str">
        <f ca="1">IFERROR(RANK(order!AN119,order!AN$3:AN$554,0),"")</f>
        <v/>
      </c>
      <c r="AO119" s="4" t="str">
        <f ca="1">IFERROR(RANK(order!AO119,order!AO$3:AO$554,0),"")</f>
        <v/>
      </c>
      <c r="AP119" s="4" t="str">
        <f ca="1">IFERROR(RANK(order!AP119,order!AP$3:AP$554,0),"")</f>
        <v/>
      </c>
      <c r="AQ119" s="10" t="str">
        <f ca="1">IFERROR(RANK(order!AQ119,order!AQ$3:AQ$554,0),"")</f>
        <v/>
      </c>
      <c r="AR119" s="10" t="str">
        <f ca="1">IFERROR(RANK(order!AR119,order!AR$3:AR$554,0),"")</f>
        <v/>
      </c>
      <c r="AS119" s="10" t="str">
        <f ca="1">IFERROR(RANK(order!AS119,order!AS$3:AS$554,0),"")</f>
        <v/>
      </c>
      <c r="AT119" s="4" t="str">
        <f ca="1">IFERROR(RANK(order!AT119,order!AT$3:AT$554,0),"")</f>
        <v/>
      </c>
      <c r="AU119" s="4" t="str">
        <f ca="1">IFERROR(RANK(order!AU119,order!AU$3:AU$554,0),"")</f>
        <v/>
      </c>
      <c r="AV119" s="4" t="str">
        <f ca="1">IFERROR(RANK(order!AV119,order!AV$3:AV$554,0),"")</f>
        <v/>
      </c>
      <c r="AW119" s="10" t="str">
        <f ca="1">IFERROR(RANK(order!AW119,order!AW$3:AW$554,0),"")</f>
        <v/>
      </c>
      <c r="AX119" s="10" t="str">
        <f ca="1">IFERROR(RANK(order!AX119,order!AX$3:AX$554,0),"")</f>
        <v/>
      </c>
      <c r="AY119" s="10" t="str">
        <f ca="1">IFERROR(RANK(order!AY119,order!AY$3:AY$554,0),"")</f>
        <v/>
      </c>
      <c r="AZ119" s="4" t="str">
        <f ca="1">IFERROR(RANK(order!AZ119,order!AZ$3:AZ$554,0),"")</f>
        <v/>
      </c>
      <c r="BA119" s="4" t="str">
        <f ca="1">IFERROR(RANK(order!BA119,order!BA$3:BA$554,0),"")</f>
        <v/>
      </c>
      <c r="BB119" s="4" t="str">
        <f ca="1">IFERROR(RANK(order!BB119,order!BB$3:BB$554,0),"")</f>
        <v/>
      </c>
      <c r="BC119" s="10" t="str">
        <f ca="1">IFERROR(RANK(order!BC119,order!BC$3:BC$554,0),"")</f>
        <v/>
      </c>
      <c r="BD119" s="10" t="str">
        <f ca="1">IFERROR(RANK(order!BD119,order!BD$3:BD$554,0),"")</f>
        <v/>
      </c>
      <c r="BE119" s="10" t="str">
        <f ca="1">IFERROR(RANK(order!BE119,order!BE$3:BE$554,0),"")</f>
        <v/>
      </c>
      <c r="BF119" s="4" t="str">
        <f ca="1">IFERROR(RANK(order!BF119,order!BF$3:BF$554,0),"")</f>
        <v/>
      </c>
      <c r="BG119" s="4" t="str">
        <f ca="1">IFERROR(RANK(order!BG119,order!BG$3:BG$554,0),"")</f>
        <v/>
      </c>
      <c r="BH119" s="4" t="str">
        <f ca="1">IFERROR(RANK(order!BH119,order!BH$3:BH$554,0),"")</f>
        <v/>
      </c>
      <c r="BI119" s="10" t="str">
        <f ca="1">IFERROR(RANK(order!BI119,order!BI$3:BI$554,0),"")</f>
        <v/>
      </c>
      <c r="BJ119" s="10" t="str">
        <f ca="1">IFERROR(RANK(order!BJ119,order!BJ$3:BJ$554,0),"")</f>
        <v/>
      </c>
      <c r="BK119" s="10" t="str">
        <f ca="1">IFERROR(RANK(order!BK119,order!BK$3:BK$554,0),"")</f>
        <v/>
      </c>
      <c r="BL119" s="4" t="str">
        <f ca="1">IFERROR(RANK(order!BL119,order!BL$3:BL$554,0),"")</f>
        <v/>
      </c>
      <c r="BM119" s="4" t="str">
        <f ca="1">IFERROR(RANK(order!BM119,order!BM$3:BM$554,0),"")</f>
        <v/>
      </c>
      <c r="BN119" s="4" t="str">
        <f ca="1">IFERROR(RANK(order!BN119,order!BN$3:BN$554,0),"")</f>
        <v/>
      </c>
      <c r="BO119" s="10" t="str">
        <f ca="1">IFERROR(RANK(order!BO119,order!BO$3:BO$554,0),"")</f>
        <v/>
      </c>
      <c r="BP119" s="10" t="str">
        <f ca="1">IFERROR(RANK(order!BP119,order!BP$3:BP$554,0),"")</f>
        <v/>
      </c>
      <c r="BQ119" s="10" t="str">
        <f ca="1">IFERROR(RANK(order!BQ119,order!BQ$3:BQ$554,0),"")</f>
        <v/>
      </c>
      <c r="BR119" s="4" t="str">
        <f ca="1">IFERROR(RANK(order!BR119,order!BR$3:BR$554,0),"")</f>
        <v/>
      </c>
      <c r="BS119" s="4">
        <f ca="1">IFERROR(RANK(order!BS119,order!BS$3:BS$554,0),"")</f>
        <v>2</v>
      </c>
      <c r="BT119" s="4">
        <f ca="1">IFERROR(RANK(order!BT119,order!BT$3:BT$554,0),"")</f>
        <v>3</v>
      </c>
      <c r="BU119" s="95">
        <f t="shared" si="157"/>
        <v>117</v>
      </c>
      <c r="BV119" s="35" t="str">
        <f t="shared" si="158"/>
        <v>E1</v>
      </c>
      <c r="BW119" s="55">
        <f t="shared" ca="1" si="81"/>
        <v>43372</v>
      </c>
      <c r="BX119" s="56" t="str">
        <f t="shared" ca="1" si="82"/>
        <v>Norwich</v>
      </c>
      <c r="BY119" s="56" t="str">
        <f t="shared" ca="1" si="83"/>
        <v>Wigan</v>
      </c>
      <c r="BZ119" s="57">
        <f t="shared" ca="1" si="84"/>
        <v>1</v>
      </c>
      <c r="CA119" s="57">
        <f t="shared" ca="1" si="85"/>
        <v>0</v>
      </c>
      <c r="CB119" s="58" t="str">
        <f t="shared" ca="1" si="86"/>
        <v>H</v>
      </c>
      <c r="CC119" s="57">
        <f t="shared" ca="1" si="87"/>
        <v>0</v>
      </c>
      <c r="CD119" s="57">
        <f t="shared" ca="1" si="88"/>
        <v>0</v>
      </c>
      <c r="CE119" s="58" t="str">
        <f t="shared" ca="1" si="89"/>
        <v>D</v>
      </c>
      <c r="CF119" s="59" t="str">
        <f t="shared" ca="1" si="90"/>
        <v>G Ward</v>
      </c>
      <c r="CG119" s="57">
        <f t="shared" ca="1" si="91"/>
        <v>14</v>
      </c>
      <c r="CH119" s="57">
        <f t="shared" ca="1" si="92"/>
        <v>11</v>
      </c>
      <c r="CI119" s="57">
        <f t="shared" ca="1" si="93"/>
        <v>4</v>
      </c>
      <c r="CJ119" s="57">
        <f t="shared" ca="1" si="94"/>
        <v>0</v>
      </c>
      <c r="CK119" s="57">
        <f t="shared" ca="1" si="95"/>
        <v>12</v>
      </c>
      <c r="CL119" s="57">
        <f t="shared" ca="1" si="96"/>
        <v>19</v>
      </c>
      <c r="CM119" s="57">
        <f t="shared" ca="1" si="97"/>
        <v>9</v>
      </c>
      <c r="CN119" s="57">
        <f t="shared" ca="1" si="98"/>
        <v>4</v>
      </c>
      <c r="CO119" s="57">
        <f t="shared" ca="1" si="99"/>
        <v>1</v>
      </c>
      <c r="CP119" s="57">
        <f t="shared" ca="1" si="100"/>
        <v>3</v>
      </c>
      <c r="CQ119" s="57">
        <f t="shared" ca="1" si="101"/>
        <v>0</v>
      </c>
      <c r="CR119" s="57">
        <f t="shared" ca="1" si="102"/>
        <v>0</v>
      </c>
      <c r="CS119" s="60">
        <f t="shared" ca="1" si="103"/>
        <v>2.2999999999999998</v>
      </c>
      <c r="CT119" s="60">
        <f t="shared" ca="1" si="104"/>
        <v>3.4</v>
      </c>
      <c r="CU119" s="60">
        <f t="shared" ca="1" si="105"/>
        <v>3.4</v>
      </c>
      <c r="CV119" s="60">
        <f t="shared" ca="1" si="106"/>
        <v>2.29</v>
      </c>
      <c r="CW119" s="60">
        <f t="shared" ca="1" si="107"/>
        <v>3.49</v>
      </c>
      <c r="CX119" s="60">
        <f t="shared" ca="1" si="108"/>
        <v>3.32</v>
      </c>
      <c r="CY119" s="60">
        <f t="shared" ca="1" si="109"/>
        <v>1.79</v>
      </c>
      <c r="CZ119" s="60">
        <f t="shared" ca="1" si="110"/>
        <v>2</v>
      </c>
      <c r="DA119" s="65">
        <f t="shared" ca="1" si="111"/>
        <v>1</v>
      </c>
      <c r="DB119" s="65">
        <f t="shared" ca="1" si="112"/>
        <v>0</v>
      </c>
      <c r="DC119" s="65">
        <f t="shared" ca="1" si="113"/>
        <v>1</v>
      </c>
      <c r="DD119" s="65">
        <f t="shared" ca="1" si="114"/>
        <v>1</v>
      </c>
      <c r="DE119" s="65">
        <f t="shared" ca="1" si="115"/>
        <v>0</v>
      </c>
      <c r="DF119" s="66" t="str">
        <f t="shared" ca="1" si="116"/>
        <v>H</v>
      </c>
      <c r="DG119" s="66" t="str">
        <f t="shared" ca="1" si="117"/>
        <v>D-H</v>
      </c>
      <c r="DH119" s="66" t="str">
        <f t="shared" ca="1" si="118"/>
        <v>H10</v>
      </c>
      <c r="DI119" s="66" t="str">
        <f t="shared" ca="1" si="119"/>
        <v>D00</v>
      </c>
      <c r="DJ119" s="66" t="str">
        <f t="shared" ca="1" si="120"/>
        <v>H10</v>
      </c>
      <c r="DK119" s="65" t="str">
        <f t="shared" ca="1" si="121"/>
        <v>No</v>
      </c>
      <c r="DL119" s="65">
        <f t="shared" ca="1" si="122"/>
        <v>0</v>
      </c>
      <c r="DM119" s="65">
        <f t="shared" ca="1" si="123"/>
        <v>0</v>
      </c>
      <c r="DN119" s="65">
        <f t="shared" ca="1" si="124"/>
        <v>1</v>
      </c>
      <c r="DO119" s="65">
        <f t="shared" ca="1" si="125"/>
        <v>0</v>
      </c>
      <c r="DP119" s="65">
        <f t="shared" ca="1" si="126"/>
        <v>0</v>
      </c>
      <c r="DQ119" s="65">
        <f t="shared" ca="1" si="127"/>
        <v>0</v>
      </c>
      <c r="DR119" s="69">
        <f t="shared" ca="1" si="128"/>
        <v>1.2999999999999998</v>
      </c>
      <c r="DS119" s="69">
        <f t="shared" ca="1" si="129"/>
        <v>-1</v>
      </c>
      <c r="DT119" s="69">
        <f t="shared" ca="1" si="130"/>
        <v>-1</v>
      </c>
      <c r="DU119" s="69">
        <f t="shared" ca="1" si="131"/>
        <v>1.29</v>
      </c>
      <c r="DV119" s="69">
        <f t="shared" ca="1" si="132"/>
        <v>-1</v>
      </c>
      <c r="DW119" s="69">
        <f t="shared" ca="1" si="133"/>
        <v>-1</v>
      </c>
      <c r="DX119" s="69">
        <f t="shared" ca="1" si="134"/>
        <v>-1</v>
      </c>
      <c r="DY119" s="69">
        <f t="shared" ca="1" si="135"/>
        <v>1</v>
      </c>
      <c r="DZ119" s="72">
        <f t="shared" ca="1" si="136"/>
        <v>102.30179028132991</v>
      </c>
      <c r="EA119" s="72">
        <f t="shared" ca="1" si="137"/>
        <v>102.44189932739303</v>
      </c>
      <c r="EB119" s="72">
        <f t="shared" ca="1" si="138"/>
        <v>105.8659217877095</v>
      </c>
      <c r="EC119" s="65">
        <f t="shared" ca="1" si="139"/>
        <v>1</v>
      </c>
      <c r="ED119" s="65">
        <f t="shared" ca="1" si="140"/>
        <v>0</v>
      </c>
      <c r="EE119" s="65">
        <f t="shared" ca="1" si="141"/>
        <v>0</v>
      </c>
      <c r="EF119" s="65">
        <f t="shared" ca="1" si="142"/>
        <v>1</v>
      </c>
      <c r="EG119" s="65">
        <f t="shared" ca="1" si="143"/>
        <v>0</v>
      </c>
      <c r="EH119" s="65">
        <f t="shared" ca="1" si="144"/>
        <v>1</v>
      </c>
      <c r="EI119" s="429" t="str">
        <f t="shared" ca="1" si="145"/>
        <v>Yes</v>
      </c>
      <c r="EJ119" s="428" t="str">
        <f t="shared" ca="1" si="146"/>
        <v>S</v>
      </c>
      <c r="EK119" s="428" t="str">
        <f t="shared" ca="1" si="147"/>
        <v>Under</v>
      </c>
      <c r="EL119" s="65" t="str">
        <f t="shared" ca="1" si="148"/>
        <v>No</v>
      </c>
      <c r="EM119" s="65" t="str">
        <f t="shared" ca="1" si="149"/>
        <v>No</v>
      </c>
      <c r="EN119" s="65">
        <f t="shared" ca="1" si="150"/>
        <v>40</v>
      </c>
      <c r="EO119" s="433">
        <f t="shared" ca="1" si="151"/>
        <v>4</v>
      </c>
      <c r="EP119" s="433">
        <f t="shared" ca="1" si="152"/>
        <v>0</v>
      </c>
      <c r="EQ119" s="433">
        <f t="shared" ca="1" si="153"/>
        <v>13</v>
      </c>
      <c r="ER119" s="433">
        <f t="shared" ca="1" si="154"/>
        <v>25</v>
      </c>
      <c r="ES119" s="433">
        <f t="shared" ca="1" si="155"/>
        <v>4</v>
      </c>
      <c r="ET119" s="433">
        <f t="shared" ca="1" si="156"/>
        <v>31</v>
      </c>
      <c r="EU119" s="433">
        <f ca="1">IF(OR(CO119="",CQ119=""),"",Discipline!$P$3*CO119+Discipline!$X$3*CQ119)</f>
        <v>10</v>
      </c>
      <c r="EV119" s="433">
        <f ca="1">IF(OR(CP119="",CR119=""),"",Discipline!$P$3*CP119+Discipline!$X$3*CR119)</f>
        <v>30</v>
      </c>
    </row>
    <row r="120" spans="1:152" x14ac:dyDescent="0.25">
      <c r="A120" s="10" t="str">
        <f ca="1">IFERROR(RANK(order!A120,order!A$3:A$554,0),"")</f>
        <v/>
      </c>
      <c r="B120" s="10" t="str">
        <f ca="1">IFERROR(RANK(order!B120,order!B$3:B$554,0),"")</f>
        <v/>
      </c>
      <c r="C120" s="10" t="str">
        <f ca="1">IFERROR(RANK(order!C120,order!C$3:C$554,0),"")</f>
        <v/>
      </c>
      <c r="D120" s="4" t="str">
        <f ca="1">IFERROR(RANK(order!D120,order!D$3:D$554,0),"")</f>
        <v/>
      </c>
      <c r="E120" s="4" t="str">
        <f ca="1">IFERROR(RANK(order!E120,order!E$3:E$554,0),"")</f>
        <v/>
      </c>
      <c r="F120" s="4" t="str">
        <f ca="1">IFERROR(RANK(order!F120,order!F$3:F$554,0),"")</f>
        <v/>
      </c>
      <c r="G120" s="10" t="str">
        <f ca="1">IFERROR(RANK(order!G120,order!G$3:G$554,0),"")</f>
        <v/>
      </c>
      <c r="H120" s="10" t="str">
        <f ca="1">IFERROR(RANK(order!H120,order!H$3:H$554,0),"")</f>
        <v/>
      </c>
      <c r="I120" s="10" t="str">
        <f ca="1">IFERROR(RANK(order!I120,order!I$3:I$554,0),"")</f>
        <v/>
      </c>
      <c r="J120" s="4" t="str">
        <f ca="1">IFERROR(RANK(order!J120,order!J$3:J$554,0),"")</f>
        <v/>
      </c>
      <c r="K120" s="4" t="str">
        <f ca="1">IFERROR(RANK(order!K120,order!K$3:K$554,0),"")</f>
        <v/>
      </c>
      <c r="L120" s="4" t="str">
        <f ca="1">IFERROR(RANK(order!L120,order!L$3:L$554,0),"")</f>
        <v/>
      </c>
      <c r="M120" s="10" t="str">
        <f ca="1">IFERROR(RANK(order!M120,order!M$3:M$554,0),"")</f>
        <v/>
      </c>
      <c r="N120" s="10" t="str">
        <f ca="1">IFERROR(RANK(order!N120,order!N$3:N$554,0),"")</f>
        <v/>
      </c>
      <c r="O120" s="10" t="str">
        <f ca="1">IFERROR(RANK(order!O120,order!O$3:O$554,0),"")</f>
        <v/>
      </c>
      <c r="P120" s="4" t="str">
        <f ca="1">IFERROR(RANK(order!P120,order!P$3:P$554,0),"")</f>
        <v/>
      </c>
      <c r="Q120" s="4" t="str">
        <f ca="1">IFERROR(RANK(order!Q120,order!Q$3:Q$554,0),"")</f>
        <v/>
      </c>
      <c r="R120" s="4" t="str">
        <f ca="1">IFERROR(RANK(order!R120,order!R$3:R$554,0),"")</f>
        <v/>
      </c>
      <c r="S120" s="10" t="str">
        <f ca="1">IFERROR(RANK(order!S120,order!S$3:S$554,0),"")</f>
        <v/>
      </c>
      <c r="T120" s="10" t="str">
        <f ca="1">IFERROR(RANK(order!T120,order!T$3:T$554,0),"")</f>
        <v/>
      </c>
      <c r="U120" s="10" t="str">
        <f ca="1">IFERROR(RANK(order!U120,order!U$3:U$554,0),"")</f>
        <v/>
      </c>
      <c r="V120" s="4" t="str">
        <f ca="1">IFERROR(RANK(order!V120,order!V$3:V$554,0),"")</f>
        <v/>
      </c>
      <c r="W120" s="4" t="str">
        <f ca="1">IFERROR(RANK(order!W120,order!W$3:W$554,0),"")</f>
        <v/>
      </c>
      <c r="X120" s="4" t="str">
        <f ca="1">IFERROR(RANK(order!X120,order!X$3:X$554,0),"")</f>
        <v/>
      </c>
      <c r="Y120" s="10" t="str">
        <f ca="1">IFERROR(RANK(order!Y120,order!Y$3:Y$554,0),"")</f>
        <v/>
      </c>
      <c r="Z120" s="10" t="str">
        <f ca="1">IFERROR(RANK(order!Z120,order!Z$3:Z$554,0),"")</f>
        <v/>
      </c>
      <c r="AA120" s="10" t="str">
        <f ca="1">IFERROR(RANK(order!AA120,order!AA$3:AA$554,0),"")</f>
        <v/>
      </c>
      <c r="AB120" s="4" t="str">
        <f ca="1">IFERROR(RANK(order!AB120,order!AB$3:AB$554,0),"")</f>
        <v/>
      </c>
      <c r="AC120" s="4" t="str">
        <f ca="1">IFERROR(RANK(order!AC120,order!AC$3:AC$554,0),"")</f>
        <v/>
      </c>
      <c r="AD120" s="4" t="str">
        <f ca="1">IFERROR(RANK(order!AD120,order!AD$3:AD$554,0),"")</f>
        <v/>
      </c>
      <c r="AE120" s="10" t="str">
        <f ca="1">IFERROR(RANK(order!AE120,order!AE$3:AE$554,0),"")</f>
        <v/>
      </c>
      <c r="AF120" s="10" t="str">
        <f ca="1">IFERROR(RANK(order!AF120,order!AF$3:AF$554,0),"")</f>
        <v/>
      </c>
      <c r="AG120" s="10" t="str">
        <f ca="1">IFERROR(RANK(order!AG120,order!AG$3:AG$554,0),"")</f>
        <v/>
      </c>
      <c r="AH120" s="4" t="str">
        <f ca="1">IFERROR(RANK(order!AH120,order!AH$3:AH$554,0),"")</f>
        <v/>
      </c>
      <c r="AI120" s="4" t="str">
        <f ca="1">IFERROR(RANK(order!AI120,order!AI$3:AI$554,0),"")</f>
        <v/>
      </c>
      <c r="AJ120" s="4" t="str">
        <f ca="1">IFERROR(RANK(order!AJ120,order!AJ$3:AJ$554,0),"")</f>
        <v/>
      </c>
      <c r="AK120" s="10" t="str">
        <f ca="1">IFERROR(RANK(order!AK120,order!AK$3:AK$554,0),"")</f>
        <v/>
      </c>
      <c r="AL120" s="10" t="str">
        <f ca="1">IFERROR(RANK(order!AL120,order!AL$3:AL$554,0),"")</f>
        <v/>
      </c>
      <c r="AM120" s="10" t="str">
        <f ca="1">IFERROR(RANK(order!AM120,order!AM$3:AM$554,0),"")</f>
        <v/>
      </c>
      <c r="AN120" s="4" t="str">
        <f ca="1">IFERROR(RANK(order!AN120,order!AN$3:AN$554,0),"")</f>
        <v/>
      </c>
      <c r="AO120" s="4" t="str">
        <f ca="1">IFERROR(RANK(order!AO120,order!AO$3:AO$554,0),"")</f>
        <v/>
      </c>
      <c r="AP120" s="4" t="str">
        <f ca="1">IFERROR(RANK(order!AP120,order!AP$3:AP$554,0),"")</f>
        <v/>
      </c>
      <c r="AQ120" s="10">
        <f ca="1">IFERROR(RANK(order!AQ120,order!AQ$3:AQ$554,0),"")</f>
        <v>2</v>
      </c>
      <c r="AR120" s="10" t="str">
        <f ca="1">IFERROR(RANK(order!AR120,order!AR$3:AR$554,0),"")</f>
        <v/>
      </c>
      <c r="AS120" s="10">
        <f ca="1">IFERROR(RANK(order!AS120,order!AS$3:AS$554,0),"")</f>
        <v>3</v>
      </c>
      <c r="AT120" s="4" t="str">
        <f ca="1">IFERROR(RANK(order!AT120,order!AT$3:AT$554,0),"")</f>
        <v/>
      </c>
      <c r="AU120" s="4" t="str">
        <f ca="1">IFERROR(RANK(order!AU120,order!AU$3:AU$554,0),"")</f>
        <v/>
      </c>
      <c r="AV120" s="4" t="str">
        <f ca="1">IFERROR(RANK(order!AV120,order!AV$3:AV$554,0),"")</f>
        <v/>
      </c>
      <c r="AW120" s="10" t="str">
        <f ca="1">IFERROR(RANK(order!AW120,order!AW$3:AW$554,0),"")</f>
        <v/>
      </c>
      <c r="AX120" s="10" t="str">
        <f ca="1">IFERROR(RANK(order!AX120,order!AX$3:AX$554,0),"")</f>
        <v/>
      </c>
      <c r="AY120" s="10" t="str">
        <f ca="1">IFERROR(RANK(order!AY120,order!AY$3:AY$554,0),"")</f>
        <v/>
      </c>
      <c r="AZ120" s="4" t="str">
        <f ca="1">IFERROR(RANK(order!AZ120,order!AZ$3:AZ$554,0),"")</f>
        <v/>
      </c>
      <c r="BA120" s="4" t="str">
        <f ca="1">IFERROR(RANK(order!BA120,order!BA$3:BA$554,0),"")</f>
        <v/>
      </c>
      <c r="BB120" s="4" t="str">
        <f ca="1">IFERROR(RANK(order!BB120,order!BB$3:BB$554,0),"")</f>
        <v/>
      </c>
      <c r="BC120" s="10" t="str">
        <f ca="1">IFERROR(RANK(order!BC120,order!BC$3:BC$554,0),"")</f>
        <v/>
      </c>
      <c r="BD120" s="10" t="str">
        <f ca="1">IFERROR(RANK(order!BD120,order!BD$3:BD$554,0),"")</f>
        <v/>
      </c>
      <c r="BE120" s="10" t="str">
        <f ca="1">IFERROR(RANK(order!BE120,order!BE$3:BE$554,0),"")</f>
        <v/>
      </c>
      <c r="BF120" s="4" t="str">
        <f ca="1">IFERROR(RANK(order!BF120,order!BF$3:BF$554,0),"")</f>
        <v/>
      </c>
      <c r="BG120" s="4" t="str">
        <f ca="1">IFERROR(RANK(order!BG120,order!BG$3:BG$554,0),"")</f>
        <v/>
      </c>
      <c r="BH120" s="4" t="str">
        <f ca="1">IFERROR(RANK(order!BH120,order!BH$3:BH$554,0),"")</f>
        <v/>
      </c>
      <c r="BI120" s="10" t="str">
        <f ca="1">IFERROR(RANK(order!BI120,order!BI$3:BI$554,0),"")</f>
        <v/>
      </c>
      <c r="BJ120" s="10" t="str">
        <f ca="1">IFERROR(RANK(order!BJ120,order!BJ$3:BJ$554,0),"")</f>
        <v/>
      </c>
      <c r="BK120" s="10" t="str">
        <f ca="1">IFERROR(RANK(order!BK120,order!BK$3:BK$554,0),"")</f>
        <v/>
      </c>
      <c r="BL120" s="4" t="str">
        <f ca="1">IFERROR(RANK(order!BL120,order!BL$3:BL$554,0),"")</f>
        <v/>
      </c>
      <c r="BM120" s="4" t="str">
        <f ca="1">IFERROR(RANK(order!BM120,order!BM$3:BM$554,0),"")</f>
        <v/>
      </c>
      <c r="BN120" s="4" t="str">
        <f ca="1">IFERROR(RANK(order!BN120,order!BN$3:BN$554,0),"")</f>
        <v/>
      </c>
      <c r="BO120" s="10" t="str">
        <f ca="1">IFERROR(RANK(order!BO120,order!BO$3:BO$554,0),"")</f>
        <v/>
      </c>
      <c r="BP120" s="10">
        <f ca="1">IFERROR(RANK(order!BP120,order!BP$3:BP$554,0),"")</f>
        <v>2</v>
      </c>
      <c r="BQ120" s="10">
        <f ca="1">IFERROR(RANK(order!BQ120,order!BQ$3:BQ$554,0),"")</f>
        <v>3</v>
      </c>
      <c r="BR120" s="4" t="str">
        <f ca="1">IFERROR(RANK(order!BR120,order!BR$3:BR$554,0),"")</f>
        <v/>
      </c>
      <c r="BS120" s="4" t="str">
        <f ca="1">IFERROR(RANK(order!BS120,order!BS$3:BS$554,0),"")</f>
        <v/>
      </c>
      <c r="BT120" s="4" t="str">
        <f ca="1">IFERROR(RANK(order!BT120,order!BT$3:BT$554,0),"")</f>
        <v/>
      </c>
      <c r="BU120" s="95">
        <f t="shared" si="157"/>
        <v>118</v>
      </c>
      <c r="BV120" s="35" t="str">
        <f t="shared" si="158"/>
        <v>E1</v>
      </c>
      <c r="BW120" s="55">
        <f t="shared" ca="1" si="81"/>
        <v>43372</v>
      </c>
      <c r="BX120" s="56" t="str">
        <f t="shared" ca="1" si="82"/>
        <v>Preston</v>
      </c>
      <c r="BY120" s="56" t="str">
        <f t="shared" ca="1" si="83"/>
        <v>West Brom</v>
      </c>
      <c r="BZ120" s="57">
        <f t="shared" ca="1" si="84"/>
        <v>2</v>
      </c>
      <c r="CA120" s="57">
        <f t="shared" ca="1" si="85"/>
        <v>3</v>
      </c>
      <c r="CB120" s="58" t="str">
        <f t="shared" ca="1" si="86"/>
        <v>A</v>
      </c>
      <c r="CC120" s="57">
        <f t="shared" ca="1" si="87"/>
        <v>0</v>
      </c>
      <c r="CD120" s="57">
        <f t="shared" ca="1" si="88"/>
        <v>0</v>
      </c>
      <c r="CE120" s="58" t="str">
        <f t="shared" ca="1" si="89"/>
        <v>D</v>
      </c>
      <c r="CF120" s="59" t="str">
        <f t="shared" ca="1" si="90"/>
        <v>T Harrington</v>
      </c>
      <c r="CG120" s="57">
        <f t="shared" ca="1" si="91"/>
        <v>13</v>
      </c>
      <c r="CH120" s="57">
        <f t="shared" ca="1" si="92"/>
        <v>12</v>
      </c>
      <c r="CI120" s="57">
        <f t="shared" ca="1" si="93"/>
        <v>4</v>
      </c>
      <c r="CJ120" s="57">
        <f t="shared" ca="1" si="94"/>
        <v>7</v>
      </c>
      <c r="CK120" s="57">
        <f t="shared" ca="1" si="95"/>
        <v>10</v>
      </c>
      <c r="CL120" s="57">
        <f t="shared" ca="1" si="96"/>
        <v>12</v>
      </c>
      <c r="CM120" s="57">
        <f t="shared" ca="1" si="97"/>
        <v>2</v>
      </c>
      <c r="CN120" s="57">
        <f t="shared" ca="1" si="98"/>
        <v>2</v>
      </c>
      <c r="CO120" s="57">
        <f t="shared" ca="1" si="99"/>
        <v>0</v>
      </c>
      <c r="CP120" s="57">
        <f t="shared" ca="1" si="100"/>
        <v>4</v>
      </c>
      <c r="CQ120" s="57">
        <f t="shared" ca="1" si="101"/>
        <v>0</v>
      </c>
      <c r="CR120" s="57">
        <f t="shared" ca="1" si="102"/>
        <v>0</v>
      </c>
      <c r="CS120" s="60">
        <f t="shared" ca="1" si="103"/>
        <v>3.2</v>
      </c>
      <c r="CT120" s="60">
        <f t="shared" ca="1" si="104"/>
        <v>3.4</v>
      </c>
      <c r="CU120" s="60">
        <f t="shared" ca="1" si="105"/>
        <v>2.4</v>
      </c>
      <c r="CV120" s="60">
        <f t="shared" ca="1" si="106"/>
        <v>3.07</v>
      </c>
      <c r="CW120" s="60">
        <f t="shared" ca="1" si="107"/>
        <v>3.3</v>
      </c>
      <c r="CX120" s="60">
        <f t="shared" ca="1" si="108"/>
        <v>2.52</v>
      </c>
      <c r="CY120" s="60">
        <f t="shared" ca="1" si="109"/>
        <v>1.92</v>
      </c>
      <c r="CZ120" s="60">
        <f t="shared" ca="1" si="110"/>
        <v>1.87</v>
      </c>
      <c r="DA120" s="65">
        <f t="shared" ca="1" si="111"/>
        <v>5</v>
      </c>
      <c r="DB120" s="65">
        <f t="shared" ca="1" si="112"/>
        <v>0</v>
      </c>
      <c r="DC120" s="65">
        <f t="shared" ca="1" si="113"/>
        <v>5</v>
      </c>
      <c r="DD120" s="65">
        <f t="shared" ca="1" si="114"/>
        <v>2</v>
      </c>
      <c r="DE120" s="65">
        <f t="shared" ca="1" si="115"/>
        <v>3</v>
      </c>
      <c r="DF120" s="66" t="str">
        <f t="shared" ca="1" si="116"/>
        <v>A</v>
      </c>
      <c r="DG120" s="66" t="str">
        <f t="shared" ca="1" si="117"/>
        <v>D-A</v>
      </c>
      <c r="DH120" s="66" t="str">
        <f t="shared" ca="1" si="118"/>
        <v>A23</v>
      </c>
      <c r="DI120" s="66" t="str">
        <f t="shared" ca="1" si="119"/>
        <v>D00</v>
      </c>
      <c r="DJ120" s="66" t="str">
        <f t="shared" ca="1" si="120"/>
        <v>A3more</v>
      </c>
      <c r="DK120" s="65" t="str">
        <f t="shared" ca="1" si="121"/>
        <v>Yes</v>
      </c>
      <c r="DL120" s="65">
        <f t="shared" ca="1" si="122"/>
        <v>0</v>
      </c>
      <c r="DM120" s="65">
        <f t="shared" ca="1" si="123"/>
        <v>0</v>
      </c>
      <c r="DN120" s="65">
        <f t="shared" ca="1" si="124"/>
        <v>0</v>
      </c>
      <c r="DO120" s="65">
        <f t="shared" ca="1" si="125"/>
        <v>0</v>
      </c>
      <c r="DP120" s="65">
        <f t="shared" ca="1" si="126"/>
        <v>0</v>
      </c>
      <c r="DQ120" s="65">
        <f t="shared" ca="1" si="127"/>
        <v>0</v>
      </c>
      <c r="DR120" s="69">
        <f t="shared" ca="1" si="128"/>
        <v>-1</v>
      </c>
      <c r="DS120" s="69">
        <f t="shared" ca="1" si="129"/>
        <v>-1</v>
      </c>
      <c r="DT120" s="69">
        <f t="shared" ca="1" si="130"/>
        <v>1.4</v>
      </c>
      <c r="DU120" s="69">
        <f t="shared" ca="1" si="131"/>
        <v>-1</v>
      </c>
      <c r="DV120" s="69">
        <f t="shared" ca="1" si="132"/>
        <v>-1</v>
      </c>
      <c r="DW120" s="69">
        <f t="shared" ca="1" si="133"/>
        <v>1.52</v>
      </c>
      <c r="DX120" s="69">
        <f t="shared" ca="1" si="134"/>
        <v>0.91999999999999993</v>
      </c>
      <c r="DY120" s="69">
        <f t="shared" ca="1" si="135"/>
        <v>-1</v>
      </c>
      <c r="DZ120" s="72">
        <f t="shared" ca="1" si="136"/>
        <v>102.32843137254903</v>
      </c>
      <c r="EA120" s="72">
        <f t="shared" ca="1" si="137"/>
        <v>102.55885988785012</v>
      </c>
      <c r="EB120" s="72">
        <f t="shared" ca="1" si="138"/>
        <v>105.55926916221034</v>
      </c>
      <c r="EC120" s="65">
        <f t="shared" ca="1" si="139"/>
        <v>0</v>
      </c>
      <c r="ED120" s="65">
        <f t="shared" ca="1" si="140"/>
        <v>0</v>
      </c>
      <c r="EE120" s="65">
        <f t="shared" ca="1" si="141"/>
        <v>0</v>
      </c>
      <c r="EF120" s="65">
        <f t="shared" ca="1" si="142"/>
        <v>0</v>
      </c>
      <c r="EG120" s="65">
        <f t="shared" ca="1" si="143"/>
        <v>0</v>
      </c>
      <c r="EH120" s="65">
        <f t="shared" ca="1" si="144"/>
        <v>0</v>
      </c>
      <c r="EI120" s="429" t="str">
        <f t="shared" ca="1" si="145"/>
        <v>Yes</v>
      </c>
      <c r="EJ120" s="428" t="str">
        <f t="shared" ca="1" si="146"/>
        <v>S</v>
      </c>
      <c r="EK120" s="428" t="str">
        <f t="shared" ca="1" si="147"/>
        <v>Over</v>
      </c>
      <c r="EL120" s="65" t="str">
        <f t="shared" ca="1" si="148"/>
        <v>No</v>
      </c>
      <c r="EM120" s="65" t="str">
        <f t="shared" ca="1" si="149"/>
        <v>Yes</v>
      </c>
      <c r="EN120" s="65">
        <f t="shared" ca="1" si="150"/>
        <v>40</v>
      </c>
      <c r="EO120" s="433">
        <f t="shared" ca="1" si="151"/>
        <v>4</v>
      </c>
      <c r="EP120" s="433">
        <f t="shared" ca="1" si="152"/>
        <v>0</v>
      </c>
      <c r="EQ120" s="433">
        <f t="shared" ca="1" si="153"/>
        <v>4</v>
      </c>
      <c r="ER120" s="433">
        <f t="shared" ca="1" si="154"/>
        <v>25</v>
      </c>
      <c r="ES120" s="433">
        <f t="shared" ca="1" si="155"/>
        <v>11</v>
      </c>
      <c r="ET120" s="433">
        <f t="shared" ca="1" si="156"/>
        <v>22</v>
      </c>
      <c r="EU120" s="433">
        <f ca="1">IF(OR(CO120="",CQ120=""),"",Discipline!$P$3*CO120+Discipline!$X$3*CQ120)</f>
        <v>0</v>
      </c>
      <c r="EV120" s="433">
        <f ca="1">IF(OR(CP120="",CR120=""),"",Discipline!$P$3*CP120+Discipline!$X$3*CR120)</f>
        <v>40</v>
      </c>
    </row>
    <row r="121" spans="1:152" x14ac:dyDescent="0.25">
      <c r="A121" s="10" t="str">
        <f ca="1">IFERROR(RANK(order!A121,order!A$3:A$554,0),"")</f>
        <v/>
      </c>
      <c r="B121" s="10" t="str">
        <f ca="1">IFERROR(RANK(order!B121,order!B$3:B$554,0),"")</f>
        <v/>
      </c>
      <c r="C121" s="10" t="str">
        <f ca="1">IFERROR(RANK(order!C121,order!C$3:C$554,0),"")</f>
        <v/>
      </c>
      <c r="D121" s="4" t="str">
        <f ca="1">IFERROR(RANK(order!D121,order!D$3:D$554,0),"")</f>
        <v/>
      </c>
      <c r="E121" s="4" t="str">
        <f ca="1">IFERROR(RANK(order!E121,order!E$3:E$554,0),"")</f>
        <v/>
      </c>
      <c r="F121" s="4" t="str">
        <f ca="1">IFERROR(RANK(order!F121,order!F$3:F$554,0),"")</f>
        <v/>
      </c>
      <c r="G121" s="10" t="str">
        <f ca="1">IFERROR(RANK(order!G121,order!G$3:G$554,0),"")</f>
        <v/>
      </c>
      <c r="H121" s="10" t="str">
        <f ca="1">IFERROR(RANK(order!H121,order!H$3:H$554,0),"")</f>
        <v/>
      </c>
      <c r="I121" s="10" t="str">
        <f ca="1">IFERROR(RANK(order!I121,order!I$3:I$554,0),"")</f>
        <v/>
      </c>
      <c r="J121" s="4" t="str">
        <f ca="1">IFERROR(RANK(order!J121,order!J$3:J$554,0),"")</f>
        <v/>
      </c>
      <c r="K121" s="4" t="str">
        <f ca="1">IFERROR(RANK(order!K121,order!K$3:K$554,0),"")</f>
        <v/>
      </c>
      <c r="L121" s="4" t="str">
        <f ca="1">IFERROR(RANK(order!L121,order!L$3:L$554,0),"")</f>
        <v/>
      </c>
      <c r="M121" s="10" t="str">
        <f ca="1">IFERROR(RANK(order!M121,order!M$3:M$554,0),"")</f>
        <v/>
      </c>
      <c r="N121" s="10" t="str">
        <f ca="1">IFERROR(RANK(order!N121,order!N$3:N$554,0),"")</f>
        <v/>
      </c>
      <c r="O121" s="10" t="str">
        <f ca="1">IFERROR(RANK(order!O121,order!O$3:O$554,0),"")</f>
        <v/>
      </c>
      <c r="P121" s="4" t="str">
        <f ca="1">IFERROR(RANK(order!P121,order!P$3:P$554,0),"")</f>
        <v/>
      </c>
      <c r="Q121" s="4" t="str">
        <f ca="1">IFERROR(RANK(order!Q121,order!Q$3:Q$554,0),"")</f>
        <v/>
      </c>
      <c r="R121" s="4" t="str">
        <f ca="1">IFERROR(RANK(order!R121,order!R$3:R$554,0),"")</f>
        <v/>
      </c>
      <c r="S121" s="10" t="str">
        <f ca="1">IFERROR(RANK(order!S121,order!S$3:S$554,0),"")</f>
        <v/>
      </c>
      <c r="T121" s="10" t="str">
        <f ca="1">IFERROR(RANK(order!T121,order!T$3:T$554,0),"")</f>
        <v/>
      </c>
      <c r="U121" s="10" t="str">
        <f ca="1">IFERROR(RANK(order!U121,order!U$3:U$554,0),"")</f>
        <v/>
      </c>
      <c r="V121" s="4" t="str">
        <f ca="1">IFERROR(RANK(order!V121,order!V$3:V$554,0),"")</f>
        <v/>
      </c>
      <c r="W121" s="4" t="str">
        <f ca="1">IFERROR(RANK(order!W121,order!W$3:W$554,0),"")</f>
        <v/>
      </c>
      <c r="X121" s="4" t="str">
        <f ca="1">IFERROR(RANK(order!X121,order!X$3:X$554,0),"")</f>
        <v/>
      </c>
      <c r="Y121" s="10" t="str">
        <f ca="1">IFERROR(RANK(order!Y121,order!Y$3:Y$554,0),"")</f>
        <v/>
      </c>
      <c r="Z121" s="10" t="str">
        <f ca="1">IFERROR(RANK(order!Z121,order!Z$3:Z$554,0),"")</f>
        <v/>
      </c>
      <c r="AA121" s="10" t="str">
        <f ca="1">IFERROR(RANK(order!AA121,order!AA$3:AA$554,0),"")</f>
        <v/>
      </c>
      <c r="AB121" s="4" t="str">
        <f ca="1">IFERROR(RANK(order!AB121,order!AB$3:AB$554,0),"")</f>
        <v/>
      </c>
      <c r="AC121" s="4" t="str">
        <f ca="1">IFERROR(RANK(order!AC121,order!AC$3:AC$554,0),"")</f>
        <v/>
      </c>
      <c r="AD121" s="4" t="str">
        <f ca="1">IFERROR(RANK(order!AD121,order!AD$3:AD$554,0),"")</f>
        <v/>
      </c>
      <c r="AE121" s="10" t="str">
        <f ca="1">IFERROR(RANK(order!AE121,order!AE$3:AE$554,0),"")</f>
        <v/>
      </c>
      <c r="AF121" s="10" t="str">
        <f ca="1">IFERROR(RANK(order!AF121,order!AF$3:AF$554,0),"")</f>
        <v/>
      </c>
      <c r="AG121" s="10" t="str">
        <f ca="1">IFERROR(RANK(order!AG121,order!AG$3:AG$554,0),"")</f>
        <v/>
      </c>
      <c r="AH121" s="4" t="str">
        <f ca="1">IFERROR(RANK(order!AH121,order!AH$3:AH$554,0),"")</f>
        <v/>
      </c>
      <c r="AI121" s="4" t="str">
        <f ca="1">IFERROR(RANK(order!AI121,order!AI$3:AI$554,0),"")</f>
        <v/>
      </c>
      <c r="AJ121" s="4" t="str">
        <f ca="1">IFERROR(RANK(order!AJ121,order!AJ$3:AJ$554,0),"")</f>
        <v/>
      </c>
      <c r="AK121" s="10" t="str">
        <f ca="1">IFERROR(RANK(order!AK121,order!AK$3:AK$554,0),"")</f>
        <v/>
      </c>
      <c r="AL121" s="10" t="str">
        <f ca="1">IFERROR(RANK(order!AL121,order!AL$3:AL$554,0),"")</f>
        <v/>
      </c>
      <c r="AM121" s="10" t="str">
        <f ca="1">IFERROR(RANK(order!AM121,order!AM$3:AM$554,0),"")</f>
        <v/>
      </c>
      <c r="AN121" s="4" t="str">
        <f ca="1">IFERROR(RANK(order!AN121,order!AN$3:AN$554,0),"")</f>
        <v/>
      </c>
      <c r="AO121" s="4" t="str">
        <f ca="1">IFERROR(RANK(order!AO121,order!AO$3:AO$554,0),"")</f>
        <v/>
      </c>
      <c r="AP121" s="4" t="str">
        <f ca="1">IFERROR(RANK(order!AP121,order!AP$3:AP$554,0),"")</f>
        <v/>
      </c>
      <c r="AQ121" s="10" t="str">
        <f ca="1">IFERROR(RANK(order!AQ121,order!AQ$3:AQ$554,0),"")</f>
        <v/>
      </c>
      <c r="AR121" s="10" t="str">
        <f ca="1">IFERROR(RANK(order!AR121,order!AR$3:AR$554,0),"")</f>
        <v/>
      </c>
      <c r="AS121" s="10" t="str">
        <f ca="1">IFERROR(RANK(order!AS121,order!AS$3:AS$554,0),"")</f>
        <v/>
      </c>
      <c r="AT121" s="4" t="str">
        <f ca="1">IFERROR(RANK(order!AT121,order!AT$3:AT$554,0),"")</f>
        <v/>
      </c>
      <c r="AU121" s="4" t="str">
        <f ca="1">IFERROR(RANK(order!AU121,order!AU$3:AU$554,0),"")</f>
        <v/>
      </c>
      <c r="AV121" s="4" t="str">
        <f ca="1">IFERROR(RANK(order!AV121,order!AV$3:AV$554,0),"")</f>
        <v/>
      </c>
      <c r="AW121" s="10" t="str">
        <f ca="1">IFERROR(RANK(order!AW121,order!AW$3:AW$554,0),"")</f>
        <v/>
      </c>
      <c r="AX121" s="10" t="str">
        <f ca="1">IFERROR(RANK(order!AX121,order!AX$3:AX$554,0),"")</f>
        <v/>
      </c>
      <c r="AY121" s="10" t="str">
        <f ca="1">IFERROR(RANK(order!AY121,order!AY$3:AY$554,0),"")</f>
        <v/>
      </c>
      <c r="AZ121" s="4">
        <f ca="1">IFERROR(RANK(order!AZ121,order!AZ$3:AZ$554,0),"")</f>
        <v>2</v>
      </c>
      <c r="BA121" s="4" t="str">
        <f ca="1">IFERROR(RANK(order!BA121,order!BA$3:BA$554,0),"")</f>
        <v/>
      </c>
      <c r="BB121" s="4">
        <f ca="1">IFERROR(RANK(order!BB121,order!BB$3:BB$554,0),"")</f>
        <v>3</v>
      </c>
      <c r="BC121" s="10" t="str">
        <f ca="1">IFERROR(RANK(order!BC121,order!BC$3:BC$554,0),"")</f>
        <v/>
      </c>
      <c r="BD121" s="10" t="str">
        <f ca="1">IFERROR(RANK(order!BD121,order!BD$3:BD$554,0),"")</f>
        <v/>
      </c>
      <c r="BE121" s="10" t="str">
        <f ca="1">IFERROR(RANK(order!BE121,order!BE$3:BE$554,0),"")</f>
        <v/>
      </c>
      <c r="BF121" s="4" t="str">
        <f ca="1">IFERROR(RANK(order!BF121,order!BF$3:BF$554,0),"")</f>
        <v/>
      </c>
      <c r="BG121" s="4" t="str">
        <f ca="1">IFERROR(RANK(order!BG121,order!BG$3:BG$554,0),"")</f>
        <v/>
      </c>
      <c r="BH121" s="4" t="str">
        <f ca="1">IFERROR(RANK(order!BH121,order!BH$3:BH$554,0),"")</f>
        <v/>
      </c>
      <c r="BI121" s="10" t="str">
        <f ca="1">IFERROR(RANK(order!BI121,order!BI$3:BI$554,0),"")</f>
        <v/>
      </c>
      <c r="BJ121" s="10">
        <f ca="1">IFERROR(RANK(order!BJ121,order!BJ$3:BJ$554,0),"")</f>
        <v>2</v>
      </c>
      <c r="BK121" s="10">
        <f ca="1">IFERROR(RANK(order!BK121,order!BK$3:BK$554,0),"")</f>
        <v>3</v>
      </c>
      <c r="BL121" s="4" t="str">
        <f ca="1">IFERROR(RANK(order!BL121,order!BL$3:BL$554,0),"")</f>
        <v/>
      </c>
      <c r="BM121" s="4" t="str">
        <f ca="1">IFERROR(RANK(order!BM121,order!BM$3:BM$554,0),"")</f>
        <v/>
      </c>
      <c r="BN121" s="4" t="str">
        <f ca="1">IFERROR(RANK(order!BN121,order!BN$3:BN$554,0),"")</f>
        <v/>
      </c>
      <c r="BO121" s="10" t="str">
        <f ca="1">IFERROR(RANK(order!BO121,order!BO$3:BO$554,0),"")</f>
        <v/>
      </c>
      <c r="BP121" s="10" t="str">
        <f ca="1">IFERROR(RANK(order!BP121,order!BP$3:BP$554,0),"")</f>
        <v/>
      </c>
      <c r="BQ121" s="10" t="str">
        <f ca="1">IFERROR(RANK(order!BQ121,order!BQ$3:BQ$554,0),"")</f>
        <v/>
      </c>
      <c r="BR121" s="4" t="str">
        <f ca="1">IFERROR(RANK(order!BR121,order!BR$3:BR$554,0),"")</f>
        <v/>
      </c>
      <c r="BS121" s="4" t="str">
        <f ca="1">IFERROR(RANK(order!BS121,order!BS$3:BS$554,0),"")</f>
        <v/>
      </c>
      <c r="BT121" s="4" t="str">
        <f ca="1">IFERROR(RANK(order!BT121,order!BT$3:BT$554,0),"")</f>
        <v/>
      </c>
      <c r="BU121" s="95">
        <f t="shared" si="157"/>
        <v>119</v>
      </c>
      <c r="BV121" s="35" t="str">
        <f t="shared" si="158"/>
        <v>E1</v>
      </c>
      <c r="BW121" s="55">
        <f t="shared" ca="1" si="81"/>
        <v>43372</v>
      </c>
      <c r="BX121" s="56" t="str">
        <f t="shared" ca="1" si="82"/>
        <v>Rotherham</v>
      </c>
      <c r="BY121" s="56" t="str">
        <f t="shared" ca="1" si="83"/>
        <v>Stoke</v>
      </c>
      <c r="BZ121" s="57">
        <f t="shared" ca="1" si="84"/>
        <v>2</v>
      </c>
      <c r="CA121" s="57">
        <f t="shared" ca="1" si="85"/>
        <v>2</v>
      </c>
      <c r="CB121" s="58" t="str">
        <f t="shared" ca="1" si="86"/>
        <v>D</v>
      </c>
      <c r="CC121" s="57">
        <f t="shared" ca="1" si="87"/>
        <v>0</v>
      </c>
      <c r="CD121" s="57">
        <f t="shared" ca="1" si="88"/>
        <v>0</v>
      </c>
      <c r="CE121" s="58" t="str">
        <f t="shared" ca="1" si="89"/>
        <v>D</v>
      </c>
      <c r="CF121" s="59" t="str">
        <f t="shared" ca="1" si="90"/>
        <v>D Webb</v>
      </c>
      <c r="CG121" s="57">
        <f t="shared" ca="1" si="91"/>
        <v>13</v>
      </c>
      <c r="CH121" s="57">
        <f t="shared" ca="1" si="92"/>
        <v>19</v>
      </c>
      <c r="CI121" s="57">
        <f t="shared" ca="1" si="93"/>
        <v>2</v>
      </c>
      <c r="CJ121" s="57">
        <f t="shared" ca="1" si="94"/>
        <v>7</v>
      </c>
      <c r="CK121" s="57">
        <f t="shared" ca="1" si="95"/>
        <v>8</v>
      </c>
      <c r="CL121" s="57">
        <f t="shared" ca="1" si="96"/>
        <v>7</v>
      </c>
      <c r="CM121" s="57">
        <f t="shared" ca="1" si="97"/>
        <v>6</v>
      </c>
      <c r="CN121" s="57">
        <f t="shared" ca="1" si="98"/>
        <v>8</v>
      </c>
      <c r="CO121" s="57">
        <f t="shared" ca="1" si="99"/>
        <v>0</v>
      </c>
      <c r="CP121" s="57">
        <f t="shared" ca="1" si="100"/>
        <v>0</v>
      </c>
      <c r="CQ121" s="57">
        <f t="shared" ca="1" si="101"/>
        <v>0</v>
      </c>
      <c r="CR121" s="57">
        <f t="shared" ca="1" si="102"/>
        <v>0</v>
      </c>
      <c r="CS121" s="60">
        <f t="shared" ca="1" si="103"/>
        <v>3.6</v>
      </c>
      <c r="CT121" s="60">
        <f t="shared" ca="1" si="104"/>
        <v>3.5</v>
      </c>
      <c r="CU121" s="60">
        <f t="shared" ca="1" si="105"/>
        <v>2.14</v>
      </c>
      <c r="CV121" s="60">
        <f t="shared" ca="1" si="106"/>
        <v>3.58</v>
      </c>
      <c r="CW121" s="60">
        <f t="shared" ca="1" si="107"/>
        <v>3.35</v>
      </c>
      <c r="CX121" s="60">
        <f t="shared" ca="1" si="108"/>
        <v>2.23</v>
      </c>
      <c r="CY121" s="60">
        <f t="shared" ca="1" si="109"/>
        <v>1.91</v>
      </c>
      <c r="CZ121" s="60">
        <f t="shared" ca="1" si="110"/>
        <v>1.88</v>
      </c>
      <c r="DA121" s="65">
        <f t="shared" ca="1" si="111"/>
        <v>4</v>
      </c>
      <c r="DB121" s="65">
        <f t="shared" ca="1" si="112"/>
        <v>0</v>
      </c>
      <c r="DC121" s="65">
        <f t="shared" ca="1" si="113"/>
        <v>4</v>
      </c>
      <c r="DD121" s="65">
        <f t="shared" ca="1" si="114"/>
        <v>2</v>
      </c>
      <c r="DE121" s="65">
        <f t="shared" ca="1" si="115"/>
        <v>2</v>
      </c>
      <c r="DF121" s="66" t="str">
        <f t="shared" ca="1" si="116"/>
        <v>D</v>
      </c>
      <c r="DG121" s="66" t="str">
        <f t="shared" ca="1" si="117"/>
        <v>D-D</v>
      </c>
      <c r="DH121" s="66" t="str">
        <f t="shared" ca="1" si="118"/>
        <v>D22</v>
      </c>
      <c r="DI121" s="66" t="str">
        <f t="shared" ca="1" si="119"/>
        <v>D00</v>
      </c>
      <c r="DJ121" s="66" t="str">
        <f t="shared" ca="1" si="120"/>
        <v>D22</v>
      </c>
      <c r="DK121" s="65" t="str">
        <f t="shared" ca="1" si="121"/>
        <v>Yes</v>
      </c>
      <c r="DL121" s="65">
        <f t="shared" ca="1" si="122"/>
        <v>0</v>
      </c>
      <c r="DM121" s="65">
        <f t="shared" ca="1" si="123"/>
        <v>0</v>
      </c>
      <c r="DN121" s="65">
        <f t="shared" ca="1" si="124"/>
        <v>0</v>
      </c>
      <c r="DO121" s="65">
        <f t="shared" ca="1" si="125"/>
        <v>0</v>
      </c>
      <c r="DP121" s="65">
        <f t="shared" ca="1" si="126"/>
        <v>0</v>
      </c>
      <c r="DQ121" s="65">
        <f t="shared" ca="1" si="127"/>
        <v>0</v>
      </c>
      <c r="DR121" s="69">
        <f t="shared" ca="1" si="128"/>
        <v>-1</v>
      </c>
      <c r="DS121" s="69">
        <f t="shared" ca="1" si="129"/>
        <v>2.5</v>
      </c>
      <c r="DT121" s="69">
        <f t="shared" ca="1" si="130"/>
        <v>-1</v>
      </c>
      <c r="DU121" s="69">
        <f t="shared" ca="1" si="131"/>
        <v>-1</v>
      </c>
      <c r="DV121" s="69">
        <f t="shared" ca="1" si="132"/>
        <v>2.35</v>
      </c>
      <c r="DW121" s="69">
        <f t="shared" ca="1" si="133"/>
        <v>-1</v>
      </c>
      <c r="DX121" s="69">
        <f t="shared" ca="1" si="134"/>
        <v>0.90999999999999992</v>
      </c>
      <c r="DY121" s="69">
        <f t="shared" ca="1" si="135"/>
        <v>-1</v>
      </c>
      <c r="DZ121" s="72">
        <f t="shared" ca="1" si="136"/>
        <v>103.07817831182317</v>
      </c>
      <c r="EA121" s="72">
        <f t="shared" ca="1" si="137"/>
        <v>102.62675648986573</v>
      </c>
      <c r="EB121" s="72">
        <f t="shared" ca="1" si="138"/>
        <v>105.54751030411052</v>
      </c>
      <c r="EC121" s="65">
        <f t="shared" ca="1" si="139"/>
        <v>0</v>
      </c>
      <c r="ED121" s="65">
        <f t="shared" ca="1" si="140"/>
        <v>0</v>
      </c>
      <c r="EE121" s="65">
        <f t="shared" ca="1" si="141"/>
        <v>0</v>
      </c>
      <c r="EF121" s="65">
        <f t="shared" ca="1" si="142"/>
        <v>0</v>
      </c>
      <c r="EG121" s="65">
        <f t="shared" ca="1" si="143"/>
        <v>0</v>
      </c>
      <c r="EH121" s="65">
        <f t="shared" ca="1" si="144"/>
        <v>0</v>
      </c>
      <c r="EI121" s="429" t="str">
        <f t="shared" ca="1" si="145"/>
        <v>Yes</v>
      </c>
      <c r="EJ121" s="428" t="str">
        <f t="shared" ca="1" si="146"/>
        <v>S</v>
      </c>
      <c r="EK121" s="428" t="str">
        <f t="shared" ca="1" si="147"/>
        <v>Over</v>
      </c>
      <c r="EL121" s="65" t="str">
        <f t="shared" ca="1" si="148"/>
        <v>No</v>
      </c>
      <c r="EM121" s="65" t="str">
        <f t="shared" ca="1" si="149"/>
        <v>Yes</v>
      </c>
      <c r="EN121" s="65">
        <f t="shared" ca="1" si="150"/>
        <v>0</v>
      </c>
      <c r="EO121" s="433">
        <f t="shared" ca="1" si="151"/>
        <v>0</v>
      </c>
      <c r="EP121" s="433">
        <f t="shared" ca="1" si="152"/>
        <v>0</v>
      </c>
      <c r="EQ121" s="433">
        <f t="shared" ca="1" si="153"/>
        <v>14</v>
      </c>
      <c r="ER121" s="433">
        <f t="shared" ca="1" si="154"/>
        <v>32</v>
      </c>
      <c r="ES121" s="433">
        <f t="shared" ca="1" si="155"/>
        <v>9</v>
      </c>
      <c r="ET121" s="433">
        <f t="shared" ca="1" si="156"/>
        <v>15</v>
      </c>
      <c r="EU121" s="433">
        <f ca="1">IF(OR(CO121="",CQ121=""),"",Discipline!$P$3*CO121+Discipline!$X$3*CQ121)</f>
        <v>0</v>
      </c>
      <c r="EV121" s="433">
        <f ca="1">IF(OR(CP121="",CR121=""),"",Discipline!$P$3*CP121+Discipline!$X$3*CR121)</f>
        <v>0</v>
      </c>
    </row>
    <row r="122" spans="1:152" x14ac:dyDescent="0.25">
      <c r="A122" s="10" t="str">
        <f ca="1">IFERROR(RANK(order!A122,order!A$3:A$554,0),"")</f>
        <v/>
      </c>
      <c r="B122" s="10" t="str">
        <f ca="1">IFERROR(RANK(order!B122,order!B$3:B$554,0),"")</f>
        <v/>
      </c>
      <c r="C122" s="10" t="str">
        <f ca="1">IFERROR(RANK(order!C122,order!C$3:C$554,0),"")</f>
        <v/>
      </c>
      <c r="D122" s="4" t="str">
        <f ca="1">IFERROR(RANK(order!D122,order!D$3:D$554,0),"")</f>
        <v/>
      </c>
      <c r="E122" s="4" t="str">
        <f ca="1">IFERROR(RANK(order!E122,order!E$3:E$554,0),"")</f>
        <v/>
      </c>
      <c r="F122" s="4" t="str">
        <f ca="1">IFERROR(RANK(order!F122,order!F$3:F$554,0),"")</f>
        <v/>
      </c>
      <c r="G122" s="10" t="str">
        <f ca="1">IFERROR(RANK(order!G122,order!G$3:G$554,0),"")</f>
        <v/>
      </c>
      <c r="H122" s="10" t="str">
        <f ca="1">IFERROR(RANK(order!H122,order!H$3:H$554,0),"")</f>
        <v/>
      </c>
      <c r="I122" s="10" t="str">
        <f ca="1">IFERROR(RANK(order!I122,order!I$3:I$554,0),"")</f>
        <v/>
      </c>
      <c r="J122" s="4" t="str">
        <f ca="1">IFERROR(RANK(order!J122,order!J$3:J$554,0),"")</f>
        <v/>
      </c>
      <c r="K122" s="4" t="str">
        <f ca="1">IFERROR(RANK(order!K122,order!K$3:K$554,0),"")</f>
        <v/>
      </c>
      <c r="L122" s="4" t="str">
        <f ca="1">IFERROR(RANK(order!L122,order!L$3:L$554,0),"")</f>
        <v/>
      </c>
      <c r="M122" s="10" t="str">
        <f ca="1">IFERROR(RANK(order!M122,order!M$3:M$554,0),"")</f>
        <v/>
      </c>
      <c r="N122" s="10" t="str">
        <f ca="1">IFERROR(RANK(order!N122,order!N$3:N$554,0),"")</f>
        <v/>
      </c>
      <c r="O122" s="10" t="str">
        <f ca="1">IFERROR(RANK(order!O122,order!O$3:O$554,0),"")</f>
        <v/>
      </c>
      <c r="P122" s="4" t="str">
        <f ca="1">IFERROR(RANK(order!P122,order!P$3:P$554,0),"")</f>
        <v/>
      </c>
      <c r="Q122" s="4" t="str">
        <f ca="1">IFERROR(RANK(order!Q122,order!Q$3:Q$554,0),"")</f>
        <v/>
      </c>
      <c r="R122" s="4" t="str">
        <f ca="1">IFERROR(RANK(order!R122,order!R$3:R$554,0),"")</f>
        <v/>
      </c>
      <c r="S122" s="10" t="str">
        <f ca="1">IFERROR(RANK(order!S122,order!S$3:S$554,0),"")</f>
        <v/>
      </c>
      <c r="T122" s="10" t="str">
        <f ca="1">IFERROR(RANK(order!T122,order!T$3:T$554,0),"")</f>
        <v/>
      </c>
      <c r="U122" s="10" t="str">
        <f ca="1">IFERROR(RANK(order!U122,order!U$3:U$554,0),"")</f>
        <v/>
      </c>
      <c r="V122" s="4" t="str">
        <f ca="1">IFERROR(RANK(order!V122,order!V$3:V$554,0),"")</f>
        <v/>
      </c>
      <c r="W122" s="4" t="str">
        <f ca="1">IFERROR(RANK(order!W122,order!W$3:W$554,0),"")</f>
        <v/>
      </c>
      <c r="X122" s="4" t="str">
        <f ca="1">IFERROR(RANK(order!X122,order!X$3:X$554,0),"")</f>
        <v/>
      </c>
      <c r="Y122" s="10" t="str">
        <f ca="1">IFERROR(RANK(order!Y122,order!Y$3:Y$554,0),"")</f>
        <v/>
      </c>
      <c r="Z122" s="10" t="str">
        <f ca="1">IFERROR(RANK(order!Z122,order!Z$3:Z$554,0),"")</f>
        <v/>
      </c>
      <c r="AA122" s="10" t="str">
        <f ca="1">IFERROR(RANK(order!AA122,order!AA$3:AA$554,0),"")</f>
        <v/>
      </c>
      <c r="AB122" s="4" t="str">
        <f ca="1">IFERROR(RANK(order!AB122,order!AB$3:AB$554,0),"")</f>
        <v/>
      </c>
      <c r="AC122" s="4" t="str">
        <f ca="1">IFERROR(RANK(order!AC122,order!AC$3:AC$554,0),"")</f>
        <v/>
      </c>
      <c r="AD122" s="4" t="str">
        <f ca="1">IFERROR(RANK(order!AD122,order!AD$3:AD$554,0),"")</f>
        <v/>
      </c>
      <c r="AE122" s="10" t="str">
        <f ca="1">IFERROR(RANK(order!AE122,order!AE$3:AE$554,0),"")</f>
        <v/>
      </c>
      <c r="AF122" s="10" t="str">
        <f ca="1">IFERROR(RANK(order!AF122,order!AF$3:AF$554,0),"")</f>
        <v/>
      </c>
      <c r="AG122" s="10" t="str">
        <f ca="1">IFERROR(RANK(order!AG122,order!AG$3:AG$554,0),"")</f>
        <v/>
      </c>
      <c r="AH122" s="4" t="str">
        <f ca="1">IFERROR(RANK(order!AH122,order!AH$3:AH$554,0),"")</f>
        <v/>
      </c>
      <c r="AI122" s="4" t="str">
        <f ca="1">IFERROR(RANK(order!AI122,order!AI$3:AI$554,0),"")</f>
        <v/>
      </c>
      <c r="AJ122" s="4" t="str">
        <f ca="1">IFERROR(RANK(order!AJ122,order!AJ$3:AJ$554,0),"")</f>
        <v/>
      </c>
      <c r="AK122" s="10" t="str">
        <f ca="1">IFERROR(RANK(order!AK122,order!AK$3:AK$554,0),"")</f>
        <v/>
      </c>
      <c r="AL122" s="10" t="str">
        <f ca="1">IFERROR(RANK(order!AL122,order!AL$3:AL$554,0),"")</f>
        <v/>
      </c>
      <c r="AM122" s="10" t="str">
        <f ca="1">IFERROR(RANK(order!AM122,order!AM$3:AM$554,0),"")</f>
        <v/>
      </c>
      <c r="AN122" s="4" t="str">
        <f ca="1">IFERROR(RANK(order!AN122,order!AN$3:AN$554,0),"")</f>
        <v/>
      </c>
      <c r="AO122" s="4" t="str">
        <f ca="1">IFERROR(RANK(order!AO122,order!AO$3:AO$554,0),"")</f>
        <v/>
      </c>
      <c r="AP122" s="4" t="str">
        <f ca="1">IFERROR(RANK(order!AP122,order!AP$3:AP$554,0),"")</f>
        <v/>
      </c>
      <c r="AQ122" s="10" t="str">
        <f ca="1">IFERROR(RANK(order!AQ122,order!AQ$3:AQ$554,0),"")</f>
        <v/>
      </c>
      <c r="AR122" s="10" t="str">
        <f ca="1">IFERROR(RANK(order!AR122,order!AR$3:AR$554,0),"")</f>
        <v/>
      </c>
      <c r="AS122" s="10" t="str">
        <f ca="1">IFERROR(RANK(order!AS122,order!AS$3:AS$554,0),"")</f>
        <v/>
      </c>
      <c r="AT122" s="4" t="str">
        <f ca="1">IFERROR(RANK(order!AT122,order!AT$3:AT$554,0),"")</f>
        <v/>
      </c>
      <c r="AU122" s="4">
        <f ca="1">IFERROR(RANK(order!AU122,order!AU$3:AU$554,0),"")</f>
        <v>2</v>
      </c>
      <c r="AV122" s="4">
        <f ca="1">IFERROR(RANK(order!AV122,order!AV$3:AV$554,0),"")</f>
        <v>3</v>
      </c>
      <c r="AW122" s="10" t="str">
        <f ca="1">IFERROR(RANK(order!AW122,order!AW$3:AW$554,0),"")</f>
        <v/>
      </c>
      <c r="AX122" s="10" t="str">
        <f ca="1">IFERROR(RANK(order!AX122,order!AX$3:AX$554,0),"")</f>
        <v/>
      </c>
      <c r="AY122" s="10" t="str">
        <f ca="1">IFERROR(RANK(order!AY122,order!AY$3:AY$554,0),"")</f>
        <v/>
      </c>
      <c r="AZ122" s="4" t="str">
        <f ca="1">IFERROR(RANK(order!AZ122,order!AZ$3:AZ$554,0),"")</f>
        <v/>
      </c>
      <c r="BA122" s="4" t="str">
        <f ca="1">IFERROR(RANK(order!BA122,order!BA$3:BA$554,0),"")</f>
        <v/>
      </c>
      <c r="BB122" s="4" t="str">
        <f ca="1">IFERROR(RANK(order!BB122,order!BB$3:BB$554,0),"")</f>
        <v/>
      </c>
      <c r="BC122" s="10" t="str">
        <f ca="1">IFERROR(RANK(order!BC122,order!BC$3:BC$554,0),"")</f>
        <v/>
      </c>
      <c r="BD122" s="10" t="str">
        <f ca="1">IFERROR(RANK(order!BD122,order!BD$3:BD$554,0),"")</f>
        <v/>
      </c>
      <c r="BE122" s="10" t="str">
        <f ca="1">IFERROR(RANK(order!BE122,order!BE$3:BE$554,0),"")</f>
        <v/>
      </c>
      <c r="BF122" s="4" t="str">
        <f ca="1">IFERROR(RANK(order!BF122,order!BF$3:BF$554,0),"")</f>
        <v/>
      </c>
      <c r="BG122" s="4" t="str">
        <f ca="1">IFERROR(RANK(order!BG122,order!BG$3:BG$554,0),"")</f>
        <v/>
      </c>
      <c r="BH122" s="4" t="str">
        <f ca="1">IFERROR(RANK(order!BH122,order!BH$3:BH$554,0),"")</f>
        <v/>
      </c>
      <c r="BI122" s="10" t="str">
        <f ca="1">IFERROR(RANK(order!BI122,order!BI$3:BI$554,0),"")</f>
        <v/>
      </c>
      <c r="BJ122" s="10" t="str">
        <f ca="1">IFERROR(RANK(order!BJ122,order!BJ$3:BJ$554,0),"")</f>
        <v/>
      </c>
      <c r="BK122" s="10" t="str">
        <f ca="1">IFERROR(RANK(order!BK122,order!BK$3:BK$554,0),"")</f>
        <v/>
      </c>
      <c r="BL122" s="4">
        <f ca="1">IFERROR(RANK(order!BL122,order!BL$3:BL$554,0),"")</f>
        <v>2</v>
      </c>
      <c r="BM122" s="4" t="str">
        <f ca="1">IFERROR(RANK(order!BM122,order!BM$3:BM$554,0),"")</f>
        <v/>
      </c>
      <c r="BN122" s="4">
        <f ca="1">IFERROR(RANK(order!BN122,order!BN$3:BN$554,0),"")</f>
        <v>3</v>
      </c>
      <c r="BO122" s="10" t="str">
        <f ca="1">IFERROR(RANK(order!BO122,order!BO$3:BO$554,0),"")</f>
        <v/>
      </c>
      <c r="BP122" s="10" t="str">
        <f ca="1">IFERROR(RANK(order!BP122,order!BP$3:BP$554,0),"")</f>
        <v/>
      </c>
      <c r="BQ122" s="10" t="str">
        <f ca="1">IFERROR(RANK(order!BQ122,order!BQ$3:BQ$554,0),"")</f>
        <v/>
      </c>
      <c r="BR122" s="4" t="str">
        <f ca="1">IFERROR(RANK(order!BR122,order!BR$3:BR$554,0),"")</f>
        <v/>
      </c>
      <c r="BS122" s="4" t="str">
        <f ca="1">IFERROR(RANK(order!BS122,order!BS$3:BS$554,0),"")</f>
        <v/>
      </c>
      <c r="BT122" s="4" t="str">
        <f ca="1">IFERROR(RANK(order!BT122,order!BT$3:BT$554,0),"")</f>
        <v/>
      </c>
      <c r="BU122" s="95">
        <f t="shared" si="157"/>
        <v>120</v>
      </c>
      <c r="BV122" s="35" t="str">
        <f t="shared" si="158"/>
        <v>E1</v>
      </c>
      <c r="BW122" s="55">
        <f t="shared" ca="1" si="81"/>
        <v>43372</v>
      </c>
      <c r="BX122" s="56" t="str">
        <f t="shared" ca="1" si="82"/>
        <v>Swansea</v>
      </c>
      <c r="BY122" s="56" t="str">
        <f t="shared" ca="1" si="83"/>
        <v>QPR</v>
      </c>
      <c r="BZ122" s="57">
        <f t="shared" ca="1" si="84"/>
        <v>3</v>
      </c>
      <c r="CA122" s="57">
        <f t="shared" ca="1" si="85"/>
        <v>0</v>
      </c>
      <c r="CB122" s="58" t="str">
        <f t="shared" ca="1" si="86"/>
        <v>H</v>
      </c>
      <c r="CC122" s="57">
        <f t="shared" ca="1" si="87"/>
        <v>1</v>
      </c>
      <c r="CD122" s="57">
        <f t="shared" ca="1" si="88"/>
        <v>0</v>
      </c>
      <c r="CE122" s="58" t="str">
        <f t="shared" ca="1" si="89"/>
        <v>H</v>
      </c>
      <c r="CF122" s="59" t="str">
        <f t="shared" ca="1" si="90"/>
        <v>K Friend</v>
      </c>
      <c r="CG122" s="57">
        <f t="shared" ca="1" si="91"/>
        <v>10</v>
      </c>
      <c r="CH122" s="57">
        <f t="shared" ca="1" si="92"/>
        <v>14</v>
      </c>
      <c r="CI122" s="57">
        <f t="shared" ca="1" si="93"/>
        <v>4</v>
      </c>
      <c r="CJ122" s="57">
        <f t="shared" ca="1" si="94"/>
        <v>1</v>
      </c>
      <c r="CK122" s="57">
        <f t="shared" ca="1" si="95"/>
        <v>6</v>
      </c>
      <c r="CL122" s="57">
        <f t="shared" ca="1" si="96"/>
        <v>13</v>
      </c>
      <c r="CM122" s="57">
        <f t="shared" ca="1" si="97"/>
        <v>5</v>
      </c>
      <c r="CN122" s="57">
        <f t="shared" ca="1" si="98"/>
        <v>5</v>
      </c>
      <c r="CO122" s="57">
        <f t="shared" ca="1" si="99"/>
        <v>0</v>
      </c>
      <c r="CP122" s="57">
        <f t="shared" ca="1" si="100"/>
        <v>3</v>
      </c>
      <c r="CQ122" s="57">
        <f t="shared" ca="1" si="101"/>
        <v>0</v>
      </c>
      <c r="CR122" s="57">
        <f t="shared" ca="1" si="102"/>
        <v>0</v>
      </c>
      <c r="CS122" s="60">
        <f t="shared" ca="1" si="103"/>
        <v>2.2999999999999998</v>
      </c>
      <c r="CT122" s="60">
        <f t="shared" ca="1" si="104"/>
        <v>3.3</v>
      </c>
      <c r="CU122" s="60">
        <f t="shared" ca="1" si="105"/>
        <v>3.5</v>
      </c>
      <c r="CV122" s="60">
        <f t="shared" ca="1" si="106"/>
        <v>2.34</v>
      </c>
      <c r="CW122" s="60">
        <f t="shared" ca="1" si="107"/>
        <v>3.32</v>
      </c>
      <c r="CX122" s="60">
        <f t="shared" ca="1" si="108"/>
        <v>3.37</v>
      </c>
      <c r="CY122" s="60">
        <f t="shared" ca="1" si="109"/>
        <v>2.17</v>
      </c>
      <c r="CZ122" s="60">
        <f t="shared" ca="1" si="110"/>
        <v>1.67</v>
      </c>
      <c r="DA122" s="65">
        <f t="shared" ca="1" si="111"/>
        <v>3</v>
      </c>
      <c r="DB122" s="65">
        <f t="shared" ca="1" si="112"/>
        <v>1</v>
      </c>
      <c r="DC122" s="65">
        <f t="shared" ca="1" si="113"/>
        <v>2</v>
      </c>
      <c r="DD122" s="65">
        <f t="shared" ca="1" si="114"/>
        <v>2</v>
      </c>
      <c r="DE122" s="65">
        <f t="shared" ca="1" si="115"/>
        <v>0</v>
      </c>
      <c r="DF122" s="66" t="str">
        <f t="shared" ca="1" si="116"/>
        <v>H</v>
      </c>
      <c r="DG122" s="66" t="str">
        <f t="shared" ca="1" si="117"/>
        <v>H-H</v>
      </c>
      <c r="DH122" s="66" t="str">
        <f t="shared" ca="1" si="118"/>
        <v>H30</v>
      </c>
      <c r="DI122" s="66" t="str">
        <f t="shared" ca="1" si="119"/>
        <v>H10</v>
      </c>
      <c r="DJ122" s="66" t="str">
        <f t="shared" ca="1" si="120"/>
        <v>H20</v>
      </c>
      <c r="DK122" s="65" t="str">
        <f t="shared" ca="1" si="121"/>
        <v>No</v>
      </c>
      <c r="DL122" s="65">
        <f t="shared" ca="1" si="122"/>
        <v>1</v>
      </c>
      <c r="DM122" s="65">
        <f t="shared" ca="1" si="123"/>
        <v>0</v>
      </c>
      <c r="DN122" s="65">
        <f t="shared" ca="1" si="124"/>
        <v>1</v>
      </c>
      <c r="DO122" s="65">
        <f t="shared" ca="1" si="125"/>
        <v>0</v>
      </c>
      <c r="DP122" s="65">
        <f t="shared" ca="1" si="126"/>
        <v>1</v>
      </c>
      <c r="DQ122" s="65">
        <f t="shared" ca="1" si="127"/>
        <v>0</v>
      </c>
      <c r="DR122" s="69">
        <f t="shared" ca="1" si="128"/>
        <v>1.2999999999999998</v>
      </c>
      <c r="DS122" s="69">
        <f t="shared" ca="1" si="129"/>
        <v>-1</v>
      </c>
      <c r="DT122" s="69">
        <f t="shared" ca="1" si="130"/>
        <v>-1</v>
      </c>
      <c r="DU122" s="69">
        <f t="shared" ca="1" si="131"/>
        <v>1.3399999999999999</v>
      </c>
      <c r="DV122" s="69">
        <f t="shared" ca="1" si="132"/>
        <v>-1</v>
      </c>
      <c r="DW122" s="69">
        <f t="shared" ca="1" si="133"/>
        <v>-1</v>
      </c>
      <c r="DX122" s="69">
        <f t="shared" ca="1" si="134"/>
        <v>1.17</v>
      </c>
      <c r="DY122" s="69">
        <f t="shared" ca="1" si="135"/>
        <v>-1</v>
      </c>
      <c r="DZ122" s="72">
        <f t="shared" ca="1" si="136"/>
        <v>102.3527197440241</v>
      </c>
      <c r="EA122" s="72">
        <f t="shared" ca="1" si="137"/>
        <v>102.52911516720462</v>
      </c>
      <c r="EB122" s="72">
        <f t="shared" ca="1" si="138"/>
        <v>105.96318882971386</v>
      </c>
      <c r="EC122" s="65">
        <f t="shared" ca="1" si="139"/>
        <v>1</v>
      </c>
      <c r="ED122" s="65">
        <f t="shared" ca="1" si="140"/>
        <v>0</v>
      </c>
      <c r="EE122" s="65">
        <f t="shared" ca="1" si="141"/>
        <v>0</v>
      </c>
      <c r="EF122" s="65">
        <f t="shared" ca="1" si="142"/>
        <v>1</v>
      </c>
      <c r="EG122" s="65">
        <f t="shared" ca="1" si="143"/>
        <v>0</v>
      </c>
      <c r="EH122" s="65">
        <f t="shared" ca="1" si="144"/>
        <v>1</v>
      </c>
      <c r="EI122" s="429" t="str">
        <f t="shared" ca="1" si="145"/>
        <v>Yes</v>
      </c>
      <c r="EJ122" s="428" t="str">
        <f t="shared" ca="1" si="146"/>
        <v>S</v>
      </c>
      <c r="EK122" s="428" t="str">
        <f t="shared" ca="1" si="147"/>
        <v>Over</v>
      </c>
      <c r="EL122" s="65" t="str">
        <f t="shared" ca="1" si="148"/>
        <v>No</v>
      </c>
      <c r="EM122" s="65" t="str">
        <f t="shared" ca="1" si="149"/>
        <v>No</v>
      </c>
      <c r="EN122" s="65">
        <f t="shared" ca="1" si="150"/>
        <v>30</v>
      </c>
      <c r="EO122" s="433">
        <f t="shared" ca="1" si="151"/>
        <v>3</v>
      </c>
      <c r="EP122" s="433">
        <f t="shared" ca="1" si="152"/>
        <v>0</v>
      </c>
      <c r="EQ122" s="433">
        <f t="shared" ca="1" si="153"/>
        <v>10</v>
      </c>
      <c r="ER122" s="433">
        <f t="shared" ca="1" si="154"/>
        <v>24</v>
      </c>
      <c r="ES122" s="433">
        <f t="shared" ca="1" si="155"/>
        <v>5</v>
      </c>
      <c r="ET122" s="433">
        <f t="shared" ca="1" si="156"/>
        <v>19</v>
      </c>
      <c r="EU122" s="433">
        <f ca="1">IF(OR(CO122="",CQ122=""),"",Discipline!$P$3*CO122+Discipline!$X$3*CQ122)</f>
        <v>0</v>
      </c>
      <c r="EV122" s="433">
        <f ca="1">IF(OR(CP122="",CR122=""),"",Discipline!$P$3*CP122+Discipline!$X$3*CR122)</f>
        <v>30</v>
      </c>
    </row>
    <row r="123" spans="1:152" x14ac:dyDescent="0.25">
      <c r="A123" s="10">
        <f ca="1">IFERROR(RANK(order!A123,order!A$3:A$554,0),"")</f>
        <v>1</v>
      </c>
      <c r="B123" s="10" t="str">
        <f ca="1">IFERROR(RANK(order!B123,order!B$3:B$554,0),"")</f>
        <v/>
      </c>
      <c r="C123" s="10">
        <f ca="1">IFERROR(RANK(order!C123,order!C$3:C$554,0),"")</f>
        <v>2</v>
      </c>
      <c r="D123" s="4" t="str">
        <f ca="1">IFERROR(RANK(order!D123,order!D$3:D$554,0),"")</f>
        <v/>
      </c>
      <c r="E123" s="4" t="str">
        <f ca="1">IFERROR(RANK(order!E123,order!E$3:E$554,0),"")</f>
        <v/>
      </c>
      <c r="F123" s="4" t="str">
        <f ca="1">IFERROR(RANK(order!F123,order!F$3:F$554,0),"")</f>
        <v/>
      </c>
      <c r="G123" s="10" t="str">
        <f ca="1">IFERROR(RANK(order!G123,order!G$3:G$554,0),"")</f>
        <v/>
      </c>
      <c r="H123" s="10" t="str">
        <f ca="1">IFERROR(RANK(order!H123,order!H$3:H$554,0),"")</f>
        <v/>
      </c>
      <c r="I123" s="10" t="str">
        <f ca="1">IFERROR(RANK(order!I123,order!I$3:I$554,0),"")</f>
        <v/>
      </c>
      <c r="J123" s="4" t="str">
        <f ca="1">IFERROR(RANK(order!J123,order!J$3:J$554,0),"")</f>
        <v/>
      </c>
      <c r="K123" s="4" t="str">
        <f ca="1">IFERROR(RANK(order!K123,order!K$3:K$554,0),"")</f>
        <v/>
      </c>
      <c r="L123" s="4" t="str">
        <f ca="1">IFERROR(RANK(order!L123,order!L$3:L$554,0),"")</f>
        <v/>
      </c>
      <c r="M123" s="10" t="str">
        <f ca="1">IFERROR(RANK(order!M123,order!M$3:M$554,0),"")</f>
        <v/>
      </c>
      <c r="N123" s="10" t="str">
        <f ca="1">IFERROR(RANK(order!N123,order!N$3:N$554,0),"")</f>
        <v/>
      </c>
      <c r="O123" s="10" t="str">
        <f ca="1">IFERROR(RANK(order!O123,order!O$3:O$554,0),"")</f>
        <v/>
      </c>
      <c r="P123" s="4" t="str">
        <f ca="1">IFERROR(RANK(order!P123,order!P$3:P$554,0),"")</f>
        <v/>
      </c>
      <c r="Q123" s="4" t="str">
        <f ca="1">IFERROR(RANK(order!Q123,order!Q$3:Q$554,0),"")</f>
        <v/>
      </c>
      <c r="R123" s="4" t="str">
        <f ca="1">IFERROR(RANK(order!R123,order!R$3:R$554,0),"")</f>
        <v/>
      </c>
      <c r="S123" s="10" t="str">
        <f ca="1">IFERROR(RANK(order!S123,order!S$3:S$554,0),"")</f>
        <v/>
      </c>
      <c r="T123" s="10" t="str">
        <f ca="1">IFERROR(RANK(order!T123,order!T$3:T$554,0),"")</f>
        <v/>
      </c>
      <c r="U123" s="10" t="str">
        <f ca="1">IFERROR(RANK(order!U123,order!U$3:U$554,0),"")</f>
        <v/>
      </c>
      <c r="V123" s="4" t="str">
        <f ca="1">IFERROR(RANK(order!V123,order!V$3:V$554,0),"")</f>
        <v/>
      </c>
      <c r="W123" s="4" t="str">
        <f ca="1">IFERROR(RANK(order!W123,order!W$3:W$554,0),"")</f>
        <v/>
      </c>
      <c r="X123" s="4" t="str">
        <f ca="1">IFERROR(RANK(order!X123,order!X$3:X$554,0),"")</f>
        <v/>
      </c>
      <c r="Y123" s="10" t="str">
        <f ca="1">IFERROR(RANK(order!Y123,order!Y$3:Y$554,0),"")</f>
        <v/>
      </c>
      <c r="Z123" s="10" t="str">
        <f ca="1">IFERROR(RANK(order!Z123,order!Z$3:Z$554,0),"")</f>
        <v/>
      </c>
      <c r="AA123" s="10" t="str">
        <f ca="1">IFERROR(RANK(order!AA123,order!AA$3:AA$554,0),"")</f>
        <v/>
      </c>
      <c r="AB123" s="4" t="str">
        <f ca="1">IFERROR(RANK(order!AB123,order!AB$3:AB$554,0),"")</f>
        <v/>
      </c>
      <c r="AC123" s="4" t="str">
        <f ca="1">IFERROR(RANK(order!AC123,order!AC$3:AC$554,0),"")</f>
        <v/>
      </c>
      <c r="AD123" s="4" t="str">
        <f ca="1">IFERROR(RANK(order!AD123,order!AD$3:AD$554,0),"")</f>
        <v/>
      </c>
      <c r="AE123" s="10" t="str">
        <f ca="1">IFERROR(RANK(order!AE123,order!AE$3:AE$554,0),"")</f>
        <v/>
      </c>
      <c r="AF123" s="10" t="str">
        <f ca="1">IFERROR(RANK(order!AF123,order!AF$3:AF$554,0),"")</f>
        <v/>
      </c>
      <c r="AG123" s="10" t="str">
        <f ca="1">IFERROR(RANK(order!AG123,order!AG$3:AG$554,0),"")</f>
        <v/>
      </c>
      <c r="AH123" s="4" t="str">
        <f ca="1">IFERROR(RANK(order!AH123,order!AH$3:AH$554,0),"")</f>
        <v/>
      </c>
      <c r="AI123" s="4" t="str">
        <f ca="1">IFERROR(RANK(order!AI123,order!AI$3:AI$554,0),"")</f>
        <v/>
      </c>
      <c r="AJ123" s="4" t="str">
        <f ca="1">IFERROR(RANK(order!AJ123,order!AJ$3:AJ$554,0),"")</f>
        <v/>
      </c>
      <c r="AK123" s="10" t="str">
        <f ca="1">IFERROR(RANK(order!AK123,order!AK$3:AK$554,0),"")</f>
        <v/>
      </c>
      <c r="AL123" s="10" t="str">
        <f ca="1">IFERROR(RANK(order!AL123,order!AL$3:AL$554,0),"")</f>
        <v/>
      </c>
      <c r="AM123" s="10" t="str">
        <f ca="1">IFERROR(RANK(order!AM123,order!AM$3:AM$554,0),"")</f>
        <v/>
      </c>
      <c r="AN123" s="4" t="str">
        <f ca="1">IFERROR(RANK(order!AN123,order!AN$3:AN$554,0),"")</f>
        <v/>
      </c>
      <c r="AO123" s="4" t="str">
        <f ca="1">IFERROR(RANK(order!AO123,order!AO$3:AO$554,0),"")</f>
        <v/>
      </c>
      <c r="AP123" s="4" t="str">
        <f ca="1">IFERROR(RANK(order!AP123,order!AP$3:AP$554,0),"")</f>
        <v/>
      </c>
      <c r="AQ123" s="10" t="str">
        <f ca="1">IFERROR(RANK(order!AQ123,order!AQ$3:AQ$554,0),"")</f>
        <v/>
      </c>
      <c r="AR123" s="10">
        <f ca="1">IFERROR(RANK(order!AR123,order!AR$3:AR$554,0),"")</f>
        <v>1</v>
      </c>
      <c r="AS123" s="10">
        <f ca="1">IFERROR(RANK(order!AS123,order!AS$3:AS$554,0),"")</f>
        <v>2</v>
      </c>
      <c r="AT123" s="4" t="str">
        <f ca="1">IFERROR(RANK(order!AT123,order!AT$3:AT$554,0),"")</f>
        <v/>
      </c>
      <c r="AU123" s="4" t="str">
        <f ca="1">IFERROR(RANK(order!AU123,order!AU$3:AU$554,0),"")</f>
        <v/>
      </c>
      <c r="AV123" s="4" t="str">
        <f ca="1">IFERROR(RANK(order!AV123,order!AV$3:AV$554,0),"")</f>
        <v/>
      </c>
      <c r="AW123" s="10" t="str">
        <f ca="1">IFERROR(RANK(order!AW123,order!AW$3:AW$554,0),"")</f>
        <v/>
      </c>
      <c r="AX123" s="10" t="str">
        <f ca="1">IFERROR(RANK(order!AX123,order!AX$3:AX$554,0),"")</f>
        <v/>
      </c>
      <c r="AY123" s="10" t="str">
        <f ca="1">IFERROR(RANK(order!AY123,order!AY$3:AY$554,0),"")</f>
        <v/>
      </c>
      <c r="AZ123" s="4" t="str">
        <f ca="1">IFERROR(RANK(order!AZ123,order!AZ$3:AZ$554,0),"")</f>
        <v/>
      </c>
      <c r="BA123" s="4" t="str">
        <f ca="1">IFERROR(RANK(order!BA123,order!BA$3:BA$554,0),"")</f>
        <v/>
      </c>
      <c r="BB123" s="4" t="str">
        <f ca="1">IFERROR(RANK(order!BB123,order!BB$3:BB$554,0),"")</f>
        <v/>
      </c>
      <c r="BC123" s="10" t="str">
        <f ca="1">IFERROR(RANK(order!BC123,order!BC$3:BC$554,0),"")</f>
        <v/>
      </c>
      <c r="BD123" s="10" t="str">
        <f ca="1">IFERROR(RANK(order!BD123,order!BD$3:BD$554,0),"")</f>
        <v/>
      </c>
      <c r="BE123" s="10" t="str">
        <f ca="1">IFERROR(RANK(order!BE123,order!BE$3:BE$554,0),"")</f>
        <v/>
      </c>
      <c r="BF123" s="4" t="str">
        <f ca="1">IFERROR(RANK(order!BF123,order!BF$3:BF$554,0),"")</f>
        <v/>
      </c>
      <c r="BG123" s="4" t="str">
        <f ca="1">IFERROR(RANK(order!BG123,order!BG$3:BG$554,0),"")</f>
        <v/>
      </c>
      <c r="BH123" s="4" t="str">
        <f ca="1">IFERROR(RANK(order!BH123,order!BH$3:BH$554,0),"")</f>
        <v/>
      </c>
      <c r="BI123" s="10" t="str">
        <f ca="1">IFERROR(RANK(order!BI123,order!BI$3:BI$554,0),"")</f>
        <v/>
      </c>
      <c r="BJ123" s="10" t="str">
        <f ca="1">IFERROR(RANK(order!BJ123,order!BJ$3:BJ$554,0),"")</f>
        <v/>
      </c>
      <c r="BK123" s="10" t="str">
        <f ca="1">IFERROR(RANK(order!BK123,order!BK$3:BK$554,0),"")</f>
        <v/>
      </c>
      <c r="BL123" s="4" t="str">
        <f ca="1">IFERROR(RANK(order!BL123,order!BL$3:BL$554,0),"")</f>
        <v/>
      </c>
      <c r="BM123" s="4" t="str">
        <f ca="1">IFERROR(RANK(order!BM123,order!BM$3:BM$554,0),"")</f>
        <v/>
      </c>
      <c r="BN123" s="4" t="str">
        <f ca="1">IFERROR(RANK(order!BN123,order!BN$3:BN$554,0),"")</f>
        <v/>
      </c>
      <c r="BO123" s="10" t="str">
        <f ca="1">IFERROR(RANK(order!BO123,order!BO$3:BO$554,0),"")</f>
        <v/>
      </c>
      <c r="BP123" s="10" t="str">
        <f ca="1">IFERROR(RANK(order!BP123,order!BP$3:BP$554,0),"")</f>
        <v/>
      </c>
      <c r="BQ123" s="10" t="str">
        <f ca="1">IFERROR(RANK(order!BQ123,order!BQ$3:BQ$554,0),"")</f>
        <v/>
      </c>
      <c r="BR123" s="4" t="str">
        <f ca="1">IFERROR(RANK(order!BR123,order!BR$3:BR$554,0),"")</f>
        <v/>
      </c>
      <c r="BS123" s="4" t="str">
        <f ca="1">IFERROR(RANK(order!BS123,order!BS$3:BS$554,0),"")</f>
        <v/>
      </c>
      <c r="BT123" s="4" t="str">
        <f ca="1">IFERROR(RANK(order!BT123,order!BT$3:BT$554,0),"")</f>
        <v/>
      </c>
      <c r="BU123" s="95">
        <f t="shared" si="157"/>
        <v>121</v>
      </c>
      <c r="BV123" s="35" t="str">
        <f t="shared" si="158"/>
        <v>E1</v>
      </c>
      <c r="BW123" s="55">
        <f t="shared" ca="1" si="81"/>
        <v>43375</v>
      </c>
      <c r="BX123" s="56" t="str">
        <f t="shared" ca="1" si="82"/>
        <v>Aston Villa</v>
      </c>
      <c r="BY123" s="56" t="str">
        <f t="shared" ca="1" si="83"/>
        <v>Preston</v>
      </c>
      <c r="BZ123" s="57">
        <f t="shared" ca="1" si="84"/>
        <v>3</v>
      </c>
      <c r="CA123" s="57">
        <f t="shared" ca="1" si="85"/>
        <v>3</v>
      </c>
      <c r="CB123" s="58" t="str">
        <f t="shared" ca="1" si="86"/>
        <v>D</v>
      </c>
      <c r="CC123" s="57">
        <f t="shared" ca="1" si="87"/>
        <v>2</v>
      </c>
      <c r="CD123" s="57">
        <f t="shared" ca="1" si="88"/>
        <v>0</v>
      </c>
      <c r="CE123" s="58" t="str">
        <f t="shared" ca="1" si="89"/>
        <v>H</v>
      </c>
      <c r="CF123" s="59" t="str">
        <f t="shared" ca="1" si="90"/>
        <v>P Bankes</v>
      </c>
      <c r="CG123" s="57">
        <f t="shared" ca="1" si="91"/>
        <v>12</v>
      </c>
      <c r="CH123" s="57">
        <f t="shared" ca="1" si="92"/>
        <v>19</v>
      </c>
      <c r="CI123" s="57">
        <f t="shared" ca="1" si="93"/>
        <v>6</v>
      </c>
      <c r="CJ123" s="57">
        <f t="shared" ca="1" si="94"/>
        <v>7</v>
      </c>
      <c r="CK123" s="57">
        <f t="shared" ca="1" si="95"/>
        <v>13</v>
      </c>
      <c r="CL123" s="57">
        <f t="shared" ca="1" si="96"/>
        <v>13</v>
      </c>
      <c r="CM123" s="57">
        <f t="shared" ca="1" si="97"/>
        <v>4</v>
      </c>
      <c r="CN123" s="57">
        <f t="shared" ca="1" si="98"/>
        <v>4</v>
      </c>
      <c r="CO123" s="57">
        <f t="shared" ca="1" si="99"/>
        <v>2</v>
      </c>
      <c r="CP123" s="57">
        <f t="shared" ca="1" si="100"/>
        <v>4</v>
      </c>
      <c r="CQ123" s="57">
        <f t="shared" ca="1" si="101"/>
        <v>1</v>
      </c>
      <c r="CR123" s="57">
        <f t="shared" ca="1" si="102"/>
        <v>0</v>
      </c>
      <c r="CS123" s="60">
        <f t="shared" ca="1" si="103"/>
        <v>1.8</v>
      </c>
      <c r="CT123" s="60">
        <f t="shared" ca="1" si="104"/>
        <v>3.7</v>
      </c>
      <c r="CU123" s="60">
        <f t="shared" ca="1" si="105"/>
        <v>5</v>
      </c>
      <c r="CV123" s="60">
        <f t="shared" ca="1" si="106"/>
        <v>1.79</v>
      </c>
      <c r="CW123" s="60">
        <f t="shared" ca="1" si="107"/>
        <v>3.63</v>
      </c>
      <c r="CX123" s="60">
        <f t="shared" ca="1" si="108"/>
        <v>5.17</v>
      </c>
      <c r="CY123" s="60">
        <f t="shared" ca="1" si="109"/>
        <v>2</v>
      </c>
      <c r="CZ123" s="60">
        <f t="shared" ca="1" si="110"/>
        <v>1.8</v>
      </c>
      <c r="DA123" s="65">
        <f t="shared" ca="1" si="111"/>
        <v>6</v>
      </c>
      <c r="DB123" s="65">
        <f t="shared" ca="1" si="112"/>
        <v>2</v>
      </c>
      <c r="DC123" s="65">
        <f t="shared" ca="1" si="113"/>
        <v>4</v>
      </c>
      <c r="DD123" s="65">
        <f t="shared" ca="1" si="114"/>
        <v>1</v>
      </c>
      <c r="DE123" s="65">
        <f t="shared" ca="1" si="115"/>
        <v>3</v>
      </c>
      <c r="DF123" s="66" t="str">
        <f t="shared" ca="1" si="116"/>
        <v>A</v>
      </c>
      <c r="DG123" s="66" t="str">
        <f t="shared" ca="1" si="117"/>
        <v>H-D</v>
      </c>
      <c r="DH123" s="66" t="str">
        <f t="shared" ca="1" si="118"/>
        <v>D33</v>
      </c>
      <c r="DI123" s="66" t="str">
        <f t="shared" ca="1" si="119"/>
        <v>H20</v>
      </c>
      <c r="DJ123" s="66" t="str">
        <f t="shared" ca="1" si="120"/>
        <v>A3more</v>
      </c>
      <c r="DK123" s="65" t="str">
        <f t="shared" ca="1" si="121"/>
        <v>Yes</v>
      </c>
      <c r="DL123" s="65">
        <f t="shared" ca="1" si="122"/>
        <v>1</v>
      </c>
      <c r="DM123" s="65">
        <f t="shared" ca="1" si="123"/>
        <v>0</v>
      </c>
      <c r="DN123" s="65">
        <f t="shared" ca="1" si="124"/>
        <v>0</v>
      </c>
      <c r="DO123" s="65">
        <f t="shared" ca="1" si="125"/>
        <v>0</v>
      </c>
      <c r="DP123" s="65">
        <f t="shared" ca="1" si="126"/>
        <v>0</v>
      </c>
      <c r="DQ123" s="65">
        <f t="shared" ca="1" si="127"/>
        <v>0</v>
      </c>
      <c r="DR123" s="69">
        <f t="shared" ca="1" si="128"/>
        <v>-1</v>
      </c>
      <c r="DS123" s="69">
        <f t="shared" ca="1" si="129"/>
        <v>2.7</v>
      </c>
      <c r="DT123" s="69">
        <f t="shared" ca="1" si="130"/>
        <v>-1</v>
      </c>
      <c r="DU123" s="69">
        <f t="shared" ca="1" si="131"/>
        <v>-1</v>
      </c>
      <c r="DV123" s="69">
        <f t="shared" ca="1" si="132"/>
        <v>2.63</v>
      </c>
      <c r="DW123" s="69">
        <f t="shared" ca="1" si="133"/>
        <v>-1</v>
      </c>
      <c r="DX123" s="69">
        <f t="shared" ca="1" si="134"/>
        <v>1</v>
      </c>
      <c r="DY123" s="69">
        <f t="shared" ca="1" si="135"/>
        <v>-1</v>
      </c>
      <c r="DZ123" s="72">
        <f t="shared" ca="1" si="136"/>
        <v>102.58258258258257</v>
      </c>
      <c r="EA123" s="72">
        <f t="shared" ca="1" si="137"/>
        <v>102.75649092199237</v>
      </c>
      <c r="EB123" s="72">
        <f t="shared" ca="1" si="138"/>
        <v>105.55555555555556</v>
      </c>
      <c r="EC123" s="65">
        <f t="shared" ca="1" si="139"/>
        <v>0</v>
      </c>
      <c r="ED123" s="65">
        <f t="shared" ca="1" si="140"/>
        <v>0</v>
      </c>
      <c r="EE123" s="65">
        <f t="shared" ca="1" si="141"/>
        <v>0</v>
      </c>
      <c r="EF123" s="65">
        <f t="shared" ca="1" si="142"/>
        <v>0</v>
      </c>
      <c r="EG123" s="65">
        <f t="shared" ca="1" si="143"/>
        <v>0</v>
      </c>
      <c r="EH123" s="65">
        <f t="shared" ca="1" si="144"/>
        <v>0</v>
      </c>
      <c r="EI123" s="429" t="str">
        <f t="shared" ca="1" si="145"/>
        <v>Yes</v>
      </c>
      <c r="EJ123" s="428" t="str">
        <f t="shared" ca="1" si="146"/>
        <v>S</v>
      </c>
      <c r="EK123" s="428" t="str">
        <f t="shared" ca="1" si="147"/>
        <v>Over</v>
      </c>
      <c r="EL123" s="65" t="str">
        <f t="shared" ca="1" si="148"/>
        <v>No</v>
      </c>
      <c r="EM123" s="65" t="str">
        <f t="shared" ca="1" si="149"/>
        <v>Yes</v>
      </c>
      <c r="EN123" s="65">
        <f t="shared" ca="1" si="150"/>
        <v>85</v>
      </c>
      <c r="EO123" s="433">
        <f t="shared" ca="1" si="151"/>
        <v>6</v>
      </c>
      <c r="EP123" s="433">
        <f t="shared" ca="1" si="152"/>
        <v>1</v>
      </c>
      <c r="EQ123" s="433">
        <f t="shared" ca="1" si="153"/>
        <v>8</v>
      </c>
      <c r="ER123" s="433">
        <f t="shared" ca="1" si="154"/>
        <v>31</v>
      </c>
      <c r="ES123" s="433">
        <f t="shared" ca="1" si="155"/>
        <v>13</v>
      </c>
      <c r="ET123" s="433">
        <f t="shared" ca="1" si="156"/>
        <v>26</v>
      </c>
      <c r="EU123" s="433">
        <f ca="1">IF(OR(CO123="",CQ123=""),"",Discipline!$P$3*CO123+Discipline!$X$3*CQ123)</f>
        <v>45</v>
      </c>
      <c r="EV123" s="433">
        <f ca="1">IF(OR(CP123="",CR123=""),"",Discipline!$P$3*CP123+Discipline!$X$3*CR123)</f>
        <v>40</v>
      </c>
    </row>
    <row r="124" spans="1:152" x14ac:dyDescent="0.25">
      <c r="A124" s="10" t="str">
        <f ca="1">IFERROR(RANK(order!A124,order!A$3:A$554,0),"")</f>
        <v/>
      </c>
      <c r="B124" s="10" t="str">
        <f ca="1">IFERROR(RANK(order!B124,order!B$3:B$554,0),"")</f>
        <v/>
      </c>
      <c r="C124" s="10" t="str">
        <f ca="1">IFERROR(RANK(order!C124,order!C$3:C$554,0),"")</f>
        <v/>
      </c>
      <c r="D124" s="4" t="str">
        <f ca="1">IFERROR(RANK(order!D124,order!D$3:D$554,0),"")</f>
        <v/>
      </c>
      <c r="E124" s="4">
        <f ca="1">IFERROR(RANK(order!E124,order!E$3:E$554,0),"")</f>
        <v>1</v>
      </c>
      <c r="F124" s="4">
        <f ca="1">IFERROR(RANK(order!F124,order!F$3:F$554,0),"")</f>
        <v>2</v>
      </c>
      <c r="G124" s="10" t="str">
        <f ca="1">IFERROR(RANK(order!G124,order!G$3:G$554,0),"")</f>
        <v/>
      </c>
      <c r="H124" s="10" t="str">
        <f ca="1">IFERROR(RANK(order!H124,order!H$3:H$554,0),"")</f>
        <v/>
      </c>
      <c r="I124" s="10" t="str">
        <f ca="1">IFERROR(RANK(order!I124,order!I$3:I$554,0),"")</f>
        <v/>
      </c>
      <c r="J124" s="4" t="str">
        <f ca="1">IFERROR(RANK(order!J124,order!J$3:J$554,0),"")</f>
        <v/>
      </c>
      <c r="K124" s="4" t="str">
        <f ca="1">IFERROR(RANK(order!K124,order!K$3:K$554,0),"")</f>
        <v/>
      </c>
      <c r="L124" s="4" t="str">
        <f ca="1">IFERROR(RANK(order!L124,order!L$3:L$554,0),"")</f>
        <v/>
      </c>
      <c r="M124" s="10">
        <f ca="1">IFERROR(RANK(order!M124,order!M$3:M$554,0),"")</f>
        <v>1</v>
      </c>
      <c r="N124" s="10" t="str">
        <f ca="1">IFERROR(RANK(order!N124,order!N$3:N$554,0),"")</f>
        <v/>
      </c>
      <c r="O124" s="10">
        <f ca="1">IFERROR(RANK(order!O124,order!O$3:O$554,0),"")</f>
        <v>2</v>
      </c>
      <c r="P124" s="4" t="str">
        <f ca="1">IFERROR(RANK(order!P124,order!P$3:P$554,0),"")</f>
        <v/>
      </c>
      <c r="Q124" s="4" t="str">
        <f ca="1">IFERROR(RANK(order!Q124,order!Q$3:Q$554,0),"")</f>
        <v/>
      </c>
      <c r="R124" s="4" t="str">
        <f ca="1">IFERROR(RANK(order!R124,order!R$3:R$554,0),"")</f>
        <v/>
      </c>
      <c r="S124" s="10" t="str">
        <f ca="1">IFERROR(RANK(order!S124,order!S$3:S$554,0),"")</f>
        <v/>
      </c>
      <c r="T124" s="10" t="str">
        <f ca="1">IFERROR(RANK(order!T124,order!T$3:T$554,0),"")</f>
        <v/>
      </c>
      <c r="U124" s="10" t="str">
        <f ca="1">IFERROR(RANK(order!U124,order!U$3:U$554,0),"")</f>
        <v/>
      </c>
      <c r="V124" s="4" t="str">
        <f ca="1">IFERROR(RANK(order!V124,order!V$3:V$554,0),"")</f>
        <v/>
      </c>
      <c r="W124" s="4" t="str">
        <f ca="1">IFERROR(RANK(order!W124,order!W$3:W$554,0),"")</f>
        <v/>
      </c>
      <c r="X124" s="4" t="str">
        <f ca="1">IFERROR(RANK(order!X124,order!X$3:X$554,0),"")</f>
        <v/>
      </c>
      <c r="Y124" s="10" t="str">
        <f ca="1">IFERROR(RANK(order!Y124,order!Y$3:Y$554,0),"")</f>
        <v/>
      </c>
      <c r="Z124" s="10" t="str">
        <f ca="1">IFERROR(RANK(order!Z124,order!Z$3:Z$554,0),"")</f>
        <v/>
      </c>
      <c r="AA124" s="10" t="str">
        <f ca="1">IFERROR(RANK(order!AA124,order!AA$3:AA$554,0),"")</f>
        <v/>
      </c>
      <c r="AB124" s="4" t="str">
        <f ca="1">IFERROR(RANK(order!AB124,order!AB$3:AB$554,0),"")</f>
        <v/>
      </c>
      <c r="AC124" s="4" t="str">
        <f ca="1">IFERROR(RANK(order!AC124,order!AC$3:AC$554,0),"")</f>
        <v/>
      </c>
      <c r="AD124" s="4" t="str">
        <f ca="1">IFERROR(RANK(order!AD124,order!AD$3:AD$554,0),"")</f>
        <v/>
      </c>
      <c r="AE124" s="10" t="str">
        <f ca="1">IFERROR(RANK(order!AE124,order!AE$3:AE$554,0),"")</f>
        <v/>
      </c>
      <c r="AF124" s="10" t="str">
        <f ca="1">IFERROR(RANK(order!AF124,order!AF$3:AF$554,0),"")</f>
        <v/>
      </c>
      <c r="AG124" s="10" t="str">
        <f ca="1">IFERROR(RANK(order!AG124,order!AG$3:AG$554,0),"")</f>
        <v/>
      </c>
      <c r="AH124" s="4" t="str">
        <f ca="1">IFERROR(RANK(order!AH124,order!AH$3:AH$554,0),"")</f>
        <v/>
      </c>
      <c r="AI124" s="4" t="str">
        <f ca="1">IFERROR(RANK(order!AI124,order!AI$3:AI$554,0),"")</f>
        <v/>
      </c>
      <c r="AJ124" s="4" t="str">
        <f ca="1">IFERROR(RANK(order!AJ124,order!AJ$3:AJ$554,0),"")</f>
        <v/>
      </c>
      <c r="AK124" s="10" t="str">
        <f ca="1">IFERROR(RANK(order!AK124,order!AK$3:AK$554,0),"")</f>
        <v/>
      </c>
      <c r="AL124" s="10" t="str">
        <f ca="1">IFERROR(RANK(order!AL124,order!AL$3:AL$554,0),"")</f>
        <v/>
      </c>
      <c r="AM124" s="10" t="str">
        <f ca="1">IFERROR(RANK(order!AM124,order!AM$3:AM$554,0),"")</f>
        <v/>
      </c>
      <c r="AN124" s="4" t="str">
        <f ca="1">IFERROR(RANK(order!AN124,order!AN$3:AN$554,0),"")</f>
        <v/>
      </c>
      <c r="AO124" s="4" t="str">
        <f ca="1">IFERROR(RANK(order!AO124,order!AO$3:AO$554,0),"")</f>
        <v/>
      </c>
      <c r="AP124" s="4" t="str">
        <f ca="1">IFERROR(RANK(order!AP124,order!AP$3:AP$554,0),"")</f>
        <v/>
      </c>
      <c r="AQ124" s="10" t="str">
        <f ca="1">IFERROR(RANK(order!AQ124,order!AQ$3:AQ$554,0),"")</f>
        <v/>
      </c>
      <c r="AR124" s="10" t="str">
        <f ca="1">IFERROR(RANK(order!AR124,order!AR$3:AR$554,0),"")</f>
        <v/>
      </c>
      <c r="AS124" s="10" t="str">
        <f ca="1">IFERROR(RANK(order!AS124,order!AS$3:AS$554,0),"")</f>
        <v/>
      </c>
      <c r="AT124" s="4" t="str">
        <f ca="1">IFERROR(RANK(order!AT124,order!AT$3:AT$554,0),"")</f>
        <v/>
      </c>
      <c r="AU124" s="4" t="str">
        <f ca="1">IFERROR(RANK(order!AU124,order!AU$3:AU$554,0),"")</f>
        <v/>
      </c>
      <c r="AV124" s="4" t="str">
        <f ca="1">IFERROR(RANK(order!AV124,order!AV$3:AV$554,0),"")</f>
        <v/>
      </c>
      <c r="AW124" s="10" t="str">
        <f ca="1">IFERROR(RANK(order!AW124,order!AW$3:AW$554,0),"")</f>
        <v/>
      </c>
      <c r="AX124" s="10" t="str">
        <f ca="1">IFERROR(RANK(order!AX124,order!AX$3:AX$554,0),"")</f>
        <v/>
      </c>
      <c r="AY124" s="10" t="str">
        <f ca="1">IFERROR(RANK(order!AY124,order!AY$3:AY$554,0),"")</f>
        <v/>
      </c>
      <c r="AZ124" s="4" t="str">
        <f ca="1">IFERROR(RANK(order!AZ124,order!AZ$3:AZ$554,0),"")</f>
        <v/>
      </c>
      <c r="BA124" s="4" t="str">
        <f ca="1">IFERROR(RANK(order!BA124,order!BA$3:BA$554,0),"")</f>
        <v/>
      </c>
      <c r="BB124" s="4" t="str">
        <f ca="1">IFERROR(RANK(order!BB124,order!BB$3:BB$554,0),"")</f>
        <v/>
      </c>
      <c r="BC124" s="10" t="str">
        <f ca="1">IFERROR(RANK(order!BC124,order!BC$3:BC$554,0),"")</f>
        <v/>
      </c>
      <c r="BD124" s="10" t="str">
        <f ca="1">IFERROR(RANK(order!BD124,order!BD$3:BD$554,0),"")</f>
        <v/>
      </c>
      <c r="BE124" s="10" t="str">
        <f ca="1">IFERROR(RANK(order!BE124,order!BE$3:BE$554,0),"")</f>
        <v/>
      </c>
      <c r="BF124" s="4" t="str">
        <f ca="1">IFERROR(RANK(order!BF124,order!BF$3:BF$554,0),"")</f>
        <v/>
      </c>
      <c r="BG124" s="4" t="str">
        <f ca="1">IFERROR(RANK(order!BG124,order!BG$3:BG$554,0),"")</f>
        <v/>
      </c>
      <c r="BH124" s="4" t="str">
        <f ca="1">IFERROR(RANK(order!BH124,order!BH$3:BH$554,0),"")</f>
        <v/>
      </c>
      <c r="BI124" s="10" t="str">
        <f ca="1">IFERROR(RANK(order!BI124,order!BI$3:BI$554,0),"")</f>
        <v/>
      </c>
      <c r="BJ124" s="10" t="str">
        <f ca="1">IFERROR(RANK(order!BJ124,order!BJ$3:BJ$554,0),"")</f>
        <v/>
      </c>
      <c r="BK124" s="10" t="str">
        <f ca="1">IFERROR(RANK(order!BK124,order!BK$3:BK$554,0),"")</f>
        <v/>
      </c>
      <c r="BL124" s="4" t="str">
        <f ca="1">IFERROR(RANK(order!BL124,order!BL$3:BL$554,0),"")</f>
        <v/>
      </c>
      <c r="BM124" s="4" t="str">
        <f ca="1">IFERROR(RANK(order!BM124,order!BM$3:BM$554,0),"")</f>
        <v/>
      </c>
      <c r="BN124" s="4" t="str">
        <f ca="1">IFERROR(RANK(order!BN124,order!BN$3:BN$554,0),"")</f>
        <v/>
      </c>
      <c r="BO124" s="10" t="str">
        <f ca="1">IFERROR(RANK(order!BO124,order!BO$3:BO$554,0),"")</f>
        <v/>
      </c>
      <c r="BP124" s="10" t="str">
        <f ca="1">IFERROR(RANK(order!BP124,order!BP$3:BP$554,0),"")</f>
        <v/>
      </c>
      <c r="BQ124" s="10" t="str">
        <f ca="1">IFERROR(RANK(order!BQ124,order!BQ$3:BQ$554,0),"")</f>
        <v/>
      </c>
      <c r="BR124" s="4" t="str">
        <f ca="1">IFERROR(RANK(order!BR124,order!BR$3:BR$554,0),"")</f>
        <v/>
      </c>
      <c r="BS124" s="4" t="str">
        <f ca="1">IFERROR(RANK(order!BS124,order!BS$3:BS$554,0),"")</f>
        <v/>
      </c>
      <c r="BT124" s="4" t="str">
        <f ca="1">IFERROR(RANK(order!BT124,order!BT$3:BT$554,0),"")</f>
        <v/>
      </c>
      <c r="BU124" s="95">
        <f t="shared" si="157"/>
        <v>122</v>
      </c>
      <c r="BV124" s="35" t="str">
        <f t="shared" si="158"/>
        <v>E1</v>
      </c>
      <c r="BW124" s="55">
        <f t="shared" ca="1" si="81"/>
        <v>43375</v>
      </c>
      <c r="BX124" s="56" t="str">
        <f t="shared" ca="1" si="82"/>
        <v>Brentford</v>
      </c>
      <c r="BY124" s="56" t="str">
        <f t="shared" ca="1" si="83"/>
        <v>Birmingham</v>
      </c>
      <c r="BZ124" s="57">
        <f t="shared" ca="1" si="84"/>
        <v>1</v>
      </c>
      <c r="CA124" s="57">
        <f t="shared" ca="1" si="85"/>
        <v>1</v>
      </c>
      <c r="CB124" s="58" t="str">
        <f t="shared" ca="1" si="86"/>
        <v>D</v>
      </c>
      <c r="CC124" s="57">
        <f t="shared" ca="1" si="87"/>
        <v>1</v>
      </c>
      <c r="CD124" s="57">
        <f t="shared" ca="1" si="88"/>
        <v>1</v>
      </c>
      <c r="CE124" s="58" t="str">
        <f t="shared" ca="1" si="89"/>
        <v>D</v>
      </c>
      <c r="CF124" s="59" t="str">
        <f t="shared" ca="1" si="90"/>
        <v>T Robinson</v>
      </c>
      <c r="CG124" s="57">
        <f t="shared" ca="1" si="91"/>
        <v>18</v>
      </c>
      <c r="CH124" s="57">
        <f t="shared" ca="1" si="92"/>
        <v>14</v>
      </c>
      <c r="CI124" s="57">
        <f t="shared" ca="1" si="93"/>
        <v>7</v>
      </c>
      <c r="CJ124" s="57">
        <f t="shared" ca="1" si="94"/>
        <v>6</v>
      </c>
      <c r="CK124" s="57">
        <f t="shared" ca="1" si="95"/>
        <v>13</v>
      </c>
      <c r="CL124" s="57">
        <f t="shared" ca="1" si="96"/>
        <v>13</v>
      </c>
      <c r="CM124" s="57">
        <f t="shared" ca="1" si="97"/>
        <v>9</v>
      </c>
      <c r="CN124" s="57">
        <f t="shared" ca="1" si="98"/>
        <v>7</v>
      </c>
      <c r="CO124" s="57">
        <f t="shared" ca="1" si="99"/>
        <v>3</v>
      </c>
      <c r="CP124" s="57">
        <f t="shared" ca="1" si="100"/>
        <v>5</v>
      </c>
      <c r="CQ124" s="57">
        <f t="shared" ca="1" si="101"/>
        <v>0</v>
      </c>
      <c r="CR124" s="57">
        <f t="shared" ca="1" si="102"/>
        <v>1</v>
      </c>
      <c r="CS124" s="60">
        <f t="shared" ca="1" si="103"/>
        <v>1.66</v>
      </c>
      <c r="CT124" s="60">
        <f t="shared" ca="1" si="104"/>
        <v>4</v>
      </c>
      <c r="CU124" s="60">
        <f t="shared" ca="1" si="105"/>
        <v>5.75</v>
      </c>
      <c r="CV124" s="60">
        <f t="shared" ca="1" si="106"/>
        <v>1.66</v>
      </c>
      <c r="CW124" s="60">
        <f t="shared" ca="1" si="107"/>
        <v>4</v>
      </c>
      <c r="CX124" s="60">
        <f t="shared" ca="1" si="108"/>
        <v>5.61</v>
      </c>
      <c r="CY124" s="60">
        <f t="shared" ca="1" si="109"/>
        <v>1.82</v>
      </c>
      <c r="CZ124" s="60">
        <f t="shared" ca="1" si="110"/>
        <v>1.97</v>
      </c>
      <c r="DA124" s="65">
        <f t="shared" ca="1" si="111"/>
        <v>2</v>
      </c>
      <c r="DB124" s="65">
        <f t="shared" ca="1" si="112"/>
        <v>2</v>
      </c>
      <c r="DC124" s="65">
        <f t="shared" ca="1" si="113"/>
        <v>0</v>
      </c>
      <c r="DD124" s="65">
        <f t="shared" ca="1" si="114"/>
        <v>0</v>
      </c>
      <c r="DE124" s="65">
        <f t="shared" ca="1" si="115"/>
        <v>0</v>
      </c>
      <c r="DF124" s="66" t="str">
        <f t="shared" ca="1" si="116"/>
        <v>D</v>
      </c>
      <c r="DG124" s="66" t="str">
        <f t="shared" ca="1" si="117"/>
        <v>D-D</v>
      </c>
      <c r="DH124" s="66" t="str">
        <f t="shared" ca="1" si="118"/>
        <v>D11</v>
      </c>
      <c r="DI124" s="66" t="str">
        <f t="shared" ca="1" si="119"/>
        <v>D11</v>
      </c>
      <c r="DJ124" s="66" t="str">
        <f t="shared" ca="1" si="120"/>
        <v>D00</v>
      </c>
      <c r="DK124" s="65" t="str">
        <f t="shared" ca="1" si="121"/>
        <v>Yes</v>
      </c>
      <c r="DL124" s="65">
        <f t="shared" ca="1" si="122"/>
        <v>0</v>
      </c>
      <c r="DM124" s="65">
        <f t="shared" ca="1" si="123"/>
        <v>0</v>
      </c>
      <c r="DN124" s="65">
        <f t="shared" ca="1" si="124"/>
        <v>0</v>
      </c>
      <c r="DO124" s="65">
        <f t="shared" ca="1" si="125"/>
        <v>0</v>
      </c>
      <c r="DP124" s="65">
        <f t="shared" ca="1" si="126"/>
        <v>0</v>
      </c>
      <c r="DQ124" s="65">
        <f t="shared" ca="1" si="127"/>
        <v>0</v>
      </c>
      <c r="DR124" s="69">
        <f t="shared" ca="1" si="128"/>
        <v>-1</v>
      </c>
      <c r="DS124" s="69">
        <f t="shared" ca="1" si="129"/>
        <v>3</v>
      </c>
      <c r="DT124" s="69">
        <f t="shared" ca="1" si="130"/>
        <v>-1</v>
      </c>
      <c r="DU124" s="69">
        <f t="shared" ca="1" si="131"/>
        <v>-1</v>
      </c>
      <c r="DV124" s="69">
        <f t="shared" ca="1" si="132"/>
        <v>3</v>
      </c>
      <c r="DW124" s="69">
        <f t="shared" ca="1" si="133"/>
        <v>-1</v>
      </c>
      <c r="DX124" s="69">
        <f t="shared" ca="1" si="134"/>
        <v>-1</v>
      </c>
      <c r="DY124" s="69">
        <f t="shared" ca="1" si="135"/>
        <v>0.97</v>
      </c>
      <c r="DZ124" s="72">
        <f t="shared" ca="1" si="136"/>
        <v>102.63226820324778</v>
      </c>
      <c r="EA124" s="72">
        <f t="shared" ca="1" si="137"/>
        <v>103.06627579838069</v>
      </c>
      <c r="EB124" s="72">
        <f t="shared" ca="1" si="138"/>
        <v>105.70647626485189</v>
      </c>
      <c r="EC124" s="65">
        <f t="shared" ca="1" si="139"/>
        <v>0</v>
      </c>
      <c r="ED124" s="65">
        <f t="shared" ca="1" si="140"/>
        <v>0</v>
      </c>
      <c r="EE124" s="65">
        <f t="shared" ca="1" si="141"/>
        <v>0</v>
      </c>
      <c r="EF124" s="65">
        <f t="shared" ca="1" si="142"/>
        <v>0</v>
      </c>
      <c r="EG124" s="65">
        <f t="shared" ca="1" si="143"/>
        <v>0</v>
      </c>
      <c r="EH124" s="65">
        <f t="shared" ca="1" si="144"/>
        <v>0</v>
      </c>
      <c r="EI124" s="429" t="str">
        <f t="shared" ca="1" si="145"/>
        <v>Yes</v>
      </c>
      <c r="EJ124" s="428" t="str">
        <f t="shared" ca="1" si="146"/>
        <v>F</v>
      </c>
      <c r="EK124" s="428" t="str">
        <f t="shared" ca="1" si="147"/>
        <v>Under</v>
      </c>
      <c r="EL124" s="65" t="str">
        <f t="shared" ca="1" si="148"/>
        <v>Yes</v>
      </c>
      <c r="EM124" s="65" t="str">
        <f t="shared" ca="1" si="149"/>
        <v>No</v>
      </c>
      <c r="EN124" s="65">
        <f t="shared" ca="1" si="150"/>
        <v>105</v>
      </c>
      <c r="EO124" s="433">
        <f t="shared" ca="1" si="151"/>
        <v>8</v>
      </c>
      <c r="EP124" s="433">
        <f t="shared" ca="1" si="152"/>
        <v>1</v>
      </c>
      <c r="EQ124" s="433">
        <f t="shared" ca="1" si="153"/>
        <v>16</v>
      </c>
      <c r="ER124" s="433">
        <f t="shared" ca="1" si="154"/>
        <v>32</v>
      </c>
      <c r="ES124" s="433">
        <f t="shared" ca="1" si="155"/>
        <v>13</v>
      </c>
      <c r="ET124" s="433">
        <f t="shared" ca="1" si="156"/>
        <v>26</v>
      </c>
      <c r="EU124" s="433">
        <f ca="1">IF(OR(CO124="",CQ124=""),"",Discipline!$P$3*CO124+Discipline!$X$3*CQ124)</f>
        <v>30</v>
      </c>
      <c r="EV124" s="433">
        <f ca="1">IF(OR(CP124="",CR124=""),"",Discipline!$P$3*CP124+Discipline!$X$3*CR124)</f>
        <v>75</v>
      </c>
    </row>
    <row r="125" spans="1:152" x14ac:dyDescent="0.25">
      <c r="A125" s="10" t="str">
        <f ca="1">IFERROR(RANK(order!A125,order!A$3:A$554,0),"")</f>
        <v/>
      </c>
      <c r="B125" s="10" t="str">
        <f ca="1">IFERROR(RANK(order!B125,order!B$3:B$554,0),"")</f>
        <v/>
      </c>
      <c r="C125" s="10" t="str">
        <f ca="1">IFERROR(RANK(order!C125,order!C$3:C$554,0),"")</f>
        <v/>
      </c>
      <c r="D125" s="4" t="str">
        <f ca="1">IFERROR(RANK(order!D125,order!D$3:D$554,0),"")</f>
        <v/>
      </c>
      <c r="E125" s="4" t="str">
        <f ca="1">IFERROR(RANK(order!E125,order!E$3:E$554,0),"")</f>
        <v/>
      </c>
      <c r="F125" s="4" t="str">
        <f ca="1">IFERROR(RANK(order!F125,order!F$3:F$554,0),"")</f>
        <v/>
      </c>
      <c r="G125" s="10" t="str">
        <f ca="1">IFERROR(RANK(order!G125,order!G$3:G$554,0),"")</f>
        <v/>
      </c>
      <c r="H125" s="10" t="str">
        <f ca="1">IFERROR(RANK(order!H125,order!H$3:H$554,0),"")</f>
        <v/>
      </c>
      <c r="I125" s="10" t="str">
        <f ca="1">IFERROR(RANK(order!I125,order!I$3:I$554,0),"")</f>
        <v/>
      </c>
      <c r="J125" s="4" t="str">
        <f ca="1">IFERROR(RANK(order!J125,order!J$3:J$554,0),"")</f>
        <v/>
      </c>
      <c r="K125" s="4" t="str">
        <f ca="1">IFERROR(RANK(order!K125,order!K$3:K$554,0),"")</f>
        <v/>
      </c>
      <c r="L125" s="4" t="str">
        <f ca="1">IFERROR(RANK(order!L125,order!L$3:L$554,0),"")</f>
        <v/>
      </c>
      <c r="M125" s="10" t="str">
        <f ca="1">IFERROR(RANK(order!M125,order!M$3:M$554,0),"")</f>
        <v/>
      </c>
      <c r="N125" s="10" t="str">
        <f ca="1">IFERROR(RANK(order!N125,order!N$3:N$554,0),"")</f>
        <v/>
      </c>
      <c r="O125" s="10" t="str">
        <f ca="1">IFERROR(RANK(order!O125,order!O$3:O$554,0),"")</f>
        <v/>
      </c>
      <c r="P125" s="4" t="str">
        <f ca="1">IFERROR(RANK(order!P125,order!P$3:P$554,0),"")</f>
        <v/>
      </c>
      <c r="Q125" s="4" t="str">
        <f ca="1">IFERROR(RANK(order!Q125,order!Q$3:Q$554,0),"")</f>
        <v/>
      </c>
      <c r="R125" s="4" t="str">
        <f ca="1">IFERROR(RANK(order!R125,order!R$3:R$554,0),"")</f>
        <v/>
      </c>
      <c r="S125" s="10" t="str">
        <f ca="1">IFERROR(RANK(order!S125,order!S$3:S$554,0),"")</f>
        <v/>
      </c>
      <c r="T125" s="10" t="str">
        <f ca="1">IFERROR(RANK(order!T125,order!T$3:T$554,0),"")</f>
        <v/>
      </c>
      <c r="U125" s="10" t="str">
        <f ca="1">IFERROR(RANK(order!U125,order!U$3:U$554,0),"")</f>
        <v/>
      </c>
      <c r="V125" s="4">
        <f ca="1">IFERROR(RANK(order!V125,order!V$3:V$554,0),"")</f>
        <v>1</v>
      </c>
      <c r="W125" s="4" t="str">
        <f ca="1">IFERROR(RANK(order!W125,order!W$3:W$554,0),"")</f>
        <v/>
      </c>
      <c r="X125" s="4">
        <f ca="1">IFERROR(RANK(order!X125,order!X$3:X$554,0),"")</f>
        <v>2</v>
      </c>
      <c r="Y125" s="10" t="str">
        <f ca="1">IFERROR(RANK(order!Y125,order!Y$3:Y$554,0),"")</f>
        <v/>
      </c>
      <c r="Z125" s="10" t="str">
        <f ca="1">IFERROR(RANK(order!Z125,order!Z$3:Z$554,0),"")</f>
        <v/>
      </c>
      <c r="AA125" s="10" t="str">
        <f ca="1">IFERROR(RANK(order!AA125,order!AA$3:AA$554,0),"")</f>
        <v/>
      </c>
      <c r="AB125" s="4" t="str">
        <f ca="1">IFERROR(RANK(order!AB125,order!AB$3:AB$554,0),"")</f>
        <v/>
      </c>
      <c r="AC125" s="4">
        <f ca="1">IFERROR(RANK(order!AC125,order!AC$3:AC$554,0),"")</f>
        <v>1</v>
      </c>
      <c r="AD125" s="4">
        <f ca="1">IFERROR(RANK(order!AD125,order!AD$3:AD$554,0),"")</f>
        <v>2</v>
      </c>
      <c r="AE125" s="10" t="str">
        <f ca="1">IFERROR(RANK(order!AE125,order!AE$3:AE$554,0),"")</f>
        <v/>
      </c>
      <c r="AF125" s="10" t="str">
        <f ca="1">IFERROR(RANK(order!AF125,order!AF$3:AF$554,0),"")</f>
        <v/>
      </c>
      <c r="AG125" s="10" t="str">
        <f ca="1">IFERROR(RANK(order!AG125,order!AG$3:AG$554,0),"")</f>
        <v/>
      </c>
      <c r="AH125" s="4" t="str">
        <f ca="1">IFERROR(RANK(order!AH125,order!AH$3:AH$554,0),"")</f>
        <v/>
      </c>
      <c r="AI125" s="4" t="str">
        <f ca="1">IFERROR(RANK(order!AI125,order!AI$3:AI$554,0),"")</f>
        <v/>
      </c>
      <c r="AJ125" s="4" t="str">
        <f ca="1">IFERROR(RANK(order!AJ125,order!AJ$3:AJ$554,0),"")</f>
        <v/>
      </c>
      <c r="AK125" s="10" t="str">
        <f ca="1">IFERROR(RANK(order!AK125,order!AK$3:AK$554,0),"")</f>
        <v/>
      </c>
      <c r="AL125" s="10" t="str">
        <f ca="1">IFERROR(RANK(order!AL125,order!AL$3:AL$554,0),"")</f>
        <v/>
      </c>
      <c r="AM125" s="10" t="str">
        <f ca="1">IFERROR(RANK(order!AM125,order!AM$3:AM$554,0),"")</f>
        <v/>
      </c>
      <c r="AN125" s="4" t="str">
        <f ca="1">IFERROR(RANK(order!AN125,order!AN$3:AN$554,0),"")</f>
        <v/>
      </c>
      <c r="AO125" s="4" t="str">
        <f ca="1">IFERROR(RANK(order!AO125,order!AO$3:AO$554,0),"")</f>
        <v/>
      </c>
      <c r="AP125" s="4" t="str">
        <f ca="1">IFERROR(RANK(order!AP125,order!AP$3:AP$554,0),"")</f>
        <v/>
      </c>
      <c r="AQ125" s="10" t="str">
        <f ca="1">IFERROR(RANK(order!AQ125,order!AQ$3:AQ$554,0),"")</f>
        <v/>
      </c>
      <c r="AR125" s="10" t="str">
        <f ca="1">IFERROR(RANK(order!AR125,order!AR$3:AR$554,0),"")</f>
        <v/>
      </c>
      <c r="AS125" s="10" t="str">
        <f ca="1">IFERROR(RANK(order!AS125,order!AS$3:AS$554,0),"")</f>
        <v/>
      </c>
      <c r="AT125" s="4" t="str">
        <f ca="1">IFERROR(RANK(order!AT125,order!AT$3:AT$554,0),"")</f>
        <v/>
      </c>
      <c r="AU125" s="4" t="str">
        <f ca="1">IFERROR(RANK(order!AU125,order!AU$3:AU$554,0),"")</f>
        <v/>
      </c>
      <c r="AV125" s="4" t="str">
        <f ca="1">IFERROR(RANK(order!AV125,order!AV$3:AV$554,0),"")</f>
        <v/>
      </c>
      <c r="AW125" s="10" t="str">
        <f ca="1">IFERROR(RANK(order!AW125,order!AW$3:AW$554,0),"")</f>
        <v/>
      </c>
      <c r="AX125" s="10" t="str">
        <f ca="1">IFERROR(RANK(order!AX125,order!AX$3:AX$554,0),"")</f>
        <v/>
      </c>
      <c r="AY125" s="10" t="str">
        <f ca="1">IFERROR(RANK(order!AY125,order!AY$3:AY$554,0),"")</f>
        <v/>
      </c>
      <c r="AZ125" s="4" t="str">
        <f ca="1">IFERROR(RANK(order!AZ125,order!AZ$3:AZ$554,0),"")</f>
        <v/>
      </c>
      <c r="BA125" s="4" t="str">
        <f ca="1">IFERROR(RANK(order!BA125,order!BA$3:BA$554,0),"")</f>
        <v/>
      </c>
      <c r="BB125" s="4" t="str">
        <f ca="1">IFERROR(RANK(order!BB125,order!BB$3:BB$554,0),"")</f>
        <v/>
      </c>
      <c r="BC125" s="10" t="str">
        <f ca="1">IFERROR(RANK(order!BC125,order!BC$3:BC$554,0),"")</f>
        <v/>
      </c>
      <c r="BD125" s="10" t="str">
        <f ca="1">IFERROR(RANK(order!BD125,order!BD$3:BD$554,0),"")</f>
        <v/>
      </c>
      <c r="BE125" s="10" t="str">
        <f ca="1">IFERROR(RANK(order!BE125,order!BE$3:BE$554,0),"")</f>
        <v/>
      </c>
      <c r="BF125" s="4" t="str">
        <f ca="1">IFERROR(RANK(order!BF125,order!BF$3:BF$554,0),"")</f>
        <v/>
      </c>
      <c r="BG125" s="4" t="str">
        <f ca="1">IFERROR(RANK(order!BG125,order!BG$3:BG$554,0),"")</f>
        <v/>
      </c>
      <c r="BH125" s="4" t="str">
        <f ca="1">IFERROR(RANK(order!BH125,order!BH$3:BH$554,0),"")</f>
        <v/>
      </c>
      <c r="BI125" s="10" t="str">
        <f ca="1">IFERROR(RANK(order!BI125,order!BI$3:BI$554,0),"")</f>
        <v/>
      </c>
      <c r="BJ125" s="10" t="str">
        <f ca="1">IFERROR(RANK(order!BJ125,order!BJ$3:BJ$554,0),"")</f>
        <v/>
      </c>
      <c r="BK125" s="10" t="str">
        <f ca="1">IFERROR(RANK(order!BK125,order!BK$3:BK$554,0),"")</f>
        <v/>
      </c>
      <c r="BL125" s="4" t="str">
        <f ca="1">IFERROR(RANK(order!BL125,order!BL$3:BL$554,0),"")</f>
        <v/>
      </c>
      <c r="BM125" s="4" t="str">
        <f ca="1">IFERROR(RANK(order!BM125,order!BM$3:BM$554,0),"")</f>
        <v/>
      </c>
      <c r="BN125" s="4" t="str">
        <f ca="1">IFERROR(RANK(order!BN125,order!BN$3:BN$554,0),"")</f>
        <v/>
      </c>
      <c r="BO125" s="10" t="str">
        <f ca="1">IFERROR(RANK(order!BO125,order!BO$3:BO$554,0),"")</f>
        <v/>
      </c>
      <c r="BP125" s="10" t="str">
        <f ca="1">IFERROR(RANK(order!BP125,order!BP$3:BP$554,0),"")</f>
        <v/>
      </c>
      <c r="BQ125" s="10" t="str">
        <f ca="1">IFERROR(RANK(order!BQ125,order!BQ$3:BQ$554,0),"")</f>
        <v/>
      </c>
      <c r="BR125" s="4" t="str">
        <f ca="1">IFERROR(RANK(order!BR125,order!BR$3:BR$554,0),"")</f>
        <v/>
      </c>
      <c r="BS125" s="4" t="str">
        <f ca="1">IFERROR(RANK(order!BS125,order!BS$3:BS$554,0),"")</f>
        <v/>
      </c>
      <c r="BT125" s="4" t="str">
        <f ca="1">IFERROR(RANK(order!BT125,order!BT$3:BT$554,0),"")</f>
        <v/>
      </c>
      <c r="BU125" s="95">
        <f t="shared" si="157"/>
        <v>123</v>
      </c>
      <c r="BV125" s="35" t="str">
        <f t="shared" si="158"/>
        <v>E1</v>
      </c>
      <c r="BW125" s="55">
        <f t="shared" ca="1" si="81"/>
        <v>43375</v>
      </c>
      <c r="BX125" s="56" t="str">
        <f t="shared" ca="1" si="82"/>
        <v>Hull</v>
      </c>
      <c r="BY125" s="56" t="str">
        <f t="shared" ca="1" si="83"/>
        <v>Leeds</v>
      </c>
      <c r="BZ125" s="57">
        <f t="shared" ca="1" si="84"/>
        <v>0</v>
      </c>
      <c r="CA125" s="57">
        <f t="shared" ca="1" si="85"/>
        <v>1</v>
      </c>
      <c r="CB125" s="58" t="str">
        <f t="shared" ca="1" si="86"/>
        <v>A</v>
      </c>
      <c r="CC125" s="57">
        <f t="shared" ca="1" si="87"/>
        <v>0</v>
      </c>
      <c r="CD125" s="57">
        <f t="shared" ca="1" si="88"/>
        <v>0</v>
      </c>
      <c r="CE125" s="58" t="str">
        <f t="shared" ca="1" si="89"/>
        <v>D</v>
      </c>
      <c r="CF125" s="59" t="str">
        <f t="shared" ca="1" si="90"/>
        <v>D Bond</v>
      </c>
      <c r="CG125" s="57">
        <f t="shared" ca="1" si="91"/>
        <v>10</v>
      </c>
      <c r="CH125" s="57">
        <f t="shared" ca="1" si="92"/>
        <v>11</v>
      </c>
      <c r="CI125" s="57">
        <f t="shared" ca="1" si="93"/>
        <v>1</v>
      </c>
      <c r="CJ125" s="57">
        <f t="shared" ca="1" si="94"/>
        <v>1</v>
      </c>
      <c r="CK125" s="57">
        <f t="shared" ca="1" si="95"/>
        <v>13</v>
      </c>
      <c r="CL125" s="57">
        <f t="shared" ca="1" si="96"/>
        <v>9</v>
      </c>
      <c r="CM125" s="57">
        <f t="shared" ca="1" si="97"/>
        <v>3</v>
      </c>
      <c r="CN125" s="57">
        <f t="shared" ca="1" si="98"/>
        <v>4</v>
      </c>
      <c r="CO125" s="57">
        <f t="shared" ca="1" si="99"/>
        <v>1</v>
      </c>
      <c r="CP125" s="57">
        <f t="shared" ca="1" si="100"/>
        <v>3</v>
      </c>
      <c r="CQ125" s="57">
        <f t="shared" ca="1" si="101"/>
        <v>0</v>
      </c>
      <c r="CR125" s="57">
        <f t="shared" ca="1" si="102"/>
        <v>0</v>
      </c>
      <c r="CS125" s="60">
        <f t="shared" ca="1" si="103"/>
        <v>3.6</v>
      </c>
      <c r="CT125" s="60">
        <f t="shared" ca="1" si="104"/>
        <v>3.6</v>
      </c>
      <c r="CU125" s="60">
        <f t="shared" ca="1" si="105"/>
        <v>2.14</v>
      </c>
      <c r="CV125" s="60">
        <f t="shared" ca="1" si="106"/>
        <v>3.58</v>
      </c>
      <c r="CW125" s="60">
        <f t="shared" ca="1" si="107"/>
        <v>3.57</v>
      </c>
      <c r="CX125" s="60">
        <f t="shared" ca="1" si="108"/>
        <v>2.15</v>
      </c>
      <c r="CY125" s="60">
        <f t="shared" ca="1" si="109"/>
        <v>1.81</v>
      </c>
      <c r="CZ125" s="60">
        <f t="shared" ca="1" si="110"/>
        <v>1.98</v>
      </c>
      <c r="DA125" s="65">
        <f t="shared" ca="1" si="111"/>
        <v>1</v>
      </c>
      <c r="DB125" s="65">
        <f t="shared" ca="1" si="112"/>
        <v>0</v>
      </c>
      <c r="DC125" s="65">
        <f t="shared" ca="1" si="113"/>
        <v>1</v>
      </c>
      <c r="DD125" s="65">
        <f t="shared" ca="1" si="114"/>
        <v>0</v>
      </c>
      <c r="DE125" s="65">
        <f t="shared" ca="1" si="115"/>
        <v>1</v>
      </c>
      <c r="DF125" s="66" t="str">
        <f t="shared" ca="1" si="116"/>
        <v>A</v>
      </c>
      <c r="DG125" s="66" t="str">
        <f t="shared" ca="1" si="117"/>
        <v>D-A</v>
      </c>
      <c r="DH125" s="66" t="str">
        <f t="shared" ca="1" si="118"/>
        <v>A01</v>
      </c>
      <c r="DI125" s="66" t="str">
        <f t="shared" ca="1" si="119"/>
        <v>D00</v>
      </c>
      <c r="DJ125" s="66" t="str">
        <f t="shared" ca="1" si="120"/>
        <v>A01</v>
      </c>
      <c r="DK125" s="65" t="str">
        <f t="shared" ca="1" si="121"/>
        <v>No</v>
      </c>
      <c r="DL125" s="65">
        <f t="shared" ca="1" si="122"/>
        <v>0</v>
      </c>
      <c r="DM125" s="65">
        <f t="shared" ca="1" si="123"/>
        <v>0</v>
      </c>
      <c r="DN125" s="65">
        <f t="shared" ca="1" si="124"/>
        <v>0</v>
      </c>
      <c r="DO125" s="65">
        <f t="shared" ca="1" si="125"/>
        <v>1</v>
      </c>
      <c r="DP125" s="65">
        <f t="shared" ca="1" si="126"/>
        <v>0</v>
      </c>
      <c r="DQ125" s="65">
        <f t="shared" ca="1" si="127"/>
        <v>0</v>
      </c>
      <c r="DR125" s="69">
        <f t="shared" ca="1" si="128"/>
        <v>-1</v>
      </c>
      <c r="DS125" s="69">
        <f t="shared" ca="1" si="129"/>
        <v>-1</v>
      </c>
      <c r="DT125" s="69">
        <f t="shared" ca="1" si="130"/>
        <v>1.1400000000000001</v>
      </c>
      <c r="DU125" s="69">
        <f t="shared" ca="1" si="131"/>
        <v>-1</v>
      </c>
      <c r="DV125" s="69">
        <f t="shared" ca="1" si="132"/>
        <v>-1</v>
      </c>
      <c r="DW125" s="69">
        <f t="shared" ca="1" si="133"/>
        <v>1.1499999999999999</v>
      </c>
      <c r="DX125" s="69">
        <f t="shared" ca="1" si="134"/>
        <v>-1</v>
      </c>
      <c r="DY125" s="69">
        <f t="shared" ca="1" si="135"/>
        <v>0.98</v>
      </c>
      <c r="DZ125" s="72">
        <f t="shared" ca="1" si="136"/>
        <v>102.28452751817238</v>
      </c>
      <c r="EA125" s="72">
        <f t="shared" ca="1" si="137"/>
        <v>102.45579328262421</v>
      </c>
      <c r="EB125" s="72">
        <f t="shared" ca="1" si="138"/>
        <v>105.7536692895809</v>
      </c>
      <c r="EC125" s="65">
        <f t="shared" ca="1" si="139"/>
        <v>0</v>
      </c>
      <c r="ED125" s="65">
        <f t="shared" ca="1" si="140"/>
        <v>1</v>
      </c>
      <c r="EE125" s="65">
        <f t="shared" ca="1" si="141"/>
        <v>1</v>
      </c>
      <c r="EF125" s="65">
        <f t="shared" ca="1" si="142"/>
        <v>0</v>
      </c>
      <c r="EG125" s="65">
        <f t="shared" ca="1" si="143"/>
        <v>1</v>
      </c>
      <c r="EH125" s="65">
        <f t="shared" ca="1" si="144"/>
        <v>0</v>
      </c>
      <c r="EI125" s="429" t="str">
        <f t="shared" ca="1" si="145"/>
        <v>Yes</v>
      </c>
      <c r="EJ125" s="428" t="str">
        <f t="shared" ca="1" si="146"/>
        <v>S</v>
      </c>
      <c r="EK125" s="428" t="str">
        <f t="shared" ca="1" si="147"/>
        <v>Under</v>
      </c>
      <c r="EL125" s="65" t="str">
        <f t="shared" ca="1" si="148"/>
        <v>No</v>
      </c>
      <c r="EM125" s="65" t="str">
        <f t="shared" ca="1" si="149"/>
        <v>No</v>
      </c>
      <c r="EN125" s="65">
        <f t="shared" ca="1" si="150"/>
        <v>40</v>
      </c>
      <c r="EO125" s="433">
        <f t="shared" ca="1" si="151"/>
        <v>4</v>
      </c>
      <c r="EP125" s="433">
        <f t="shared" ca="1" si="152"/>
        <v>0</v>
      </c>
      <c r="EQ125" s="433">
        <f t="shared" ca="1" si="153"/>
        <v>7</v>
      </c>
      <c r="ER125" s="433">
        <f t="shared" ca="1" si="154"/>
        <v>21</v>
      </c>
      <c r="ES125" s="433">
        <f t="shared" ca="1" si="155"/>
        <v>2</v>
      </c>
      <c r="ET125" s="433">
        <f t="shared" ca="1" si="156"/>
        <v>22</v>
      </c>
      <c r="EU125" s="433">
        <f ca="1">IF(OR(CO125="",CQ125=""),"",Discipline!$P$3*CO125+Discipline!$X$3*CQ125)</f>
        <v>10</v>
      </c>
      <c r="EV125" s="433">
        <f ca="1">IF(OR(CP125="",CR125=""),"",Discipline!$P$3*CP125+Discipline!$X$3*CR125)</f>
        <v>30</v>
      </c>
    </row>
    <row r="126" spans="1:152" x14ac:dyDescent="0.25">
      <c r="A126" s="10" t="str">
        <f ca="1">IFERROR(RANK(order!A126,order!A$3:A$554,0),"")</f>
        <v/>
      </c>
      <c r="B126" s="10" t="str">
        <f ca="1">IFERROR(RANK(order!B126,order!B$3:B$554,0),"")</f>
        <v/>
      </c>
      <c r="C126" s="10" t="str">
        <f ca="1">IFERROR(RANK(order!C126,order!C$3:C$554,0),"")</f>
        <v/>
      </c>
      <c r="D126" s="4" t="str">
        <f ca="1">IFERROR(RANK(order!D126,order!D$3:D$554,0),"")</f>
        <v/>
      </c>
      <c r="E126" s="4" t="str">
        <f ca="1">IFERROR(RANK(order!E126,order!E$3:E$554,0),"")</f>
        <v/>
      </c>
      <c r="F126" s="4" t="str">
        <f ca="1">IFERROR(RANK(order!F126,order!F$3:F$554,0),"")</f>
        <v/>
      </c>
      <c r="G126" s="10" t="str">
        <f ca="1">IFERROR(RANK(order!G126,order!G$3:G$554,0),"")</f>
        <v/>
      </c>
      <c r="H126" s="10" t="str">
        <f ca="1">IFERROR(RANK(order!H126,order!H$3:H$554,0),"")</f>
        <v/>
      </c>
      <c r="I126" s="10" t="str">
        <f ca="1">IFERROR(RANK(order!I126,order!I$3:I$554,0),"")</f>
        <v/>
      </c>
      <c r="J126" s="4" t="str">
        <f ca="1">IFERROR(RANK(order!J126,order!J$3:J$554,0),"")</f>
        <v/>
      </c>
      <c r="K126" s="4" t="str">
        <f ca="1">IFERROR(RANK(order!K126,order!K$3:K$554,0),"")</f>
        <v/>
      </c>
      <c r="L126" s="4" t="str">
        <f ca="1">IFERROR(RANK(order!L126,order!L$3:L$554,0),"")</f>
        <v/>
      </c>
      <c r="M126" s="10" t="str">
        <f ca="1">IFERROR(RANK(order!M126,order!M$3:M$554,0),"")</f>
        <v/>
      </c>
      <c r="N126" s="10" t="str">
        <f ca="1">IFERROR(RANK(order!N126,order!N$3:N$554,0),"")</f>
        <v/>
      </c>
      <c r="O126" s="10" t="str">
        <f ca="1">IFERROR(RANK(order!O126,order!O$3:O$554,0),"")</f>
        <v/>
      </c>
      <c r="P126" s="4" t="str">
        <f ca="1">IFERROR(RANK(order!P126,order!P$3:P$554,0),"")</f>
        <v/>
      </c>
      <c r="Q126" s="4" t="str">
        <f ca="1">IFERROR(RANK(order!Q126,order!Q$3:Q$554,0),"")</f>
        <v/>
      </c>
      <c r="R126" s="4" t="str">
        <f ca="1">IFERROR(RANK(order!R126,order!R$3:R$554,0),"")</f>
        <v/>
      </c>
      <c r="S126" s="10" t="str">
        <f ca="1">IFERROR(RANK(order!S126,order!S$3:S$554,0),"")</f>
        <v/>
      </c>
      <c r="T126" s="10" t="str">
        <f ca="1">IFERROR(RANK(order!T126,order!T$3:T$554,0),"")</f>
        <v/>
      </c>
      <c r="U126" s="10" t="str">
        <f ca="1">IFERROR(RANK(order!U126,order!U$3:U$554,0),"")</f>
        <v/>
      </c>
      <c r="V126" s="4" t="str">
        <f ca="1">IFERROR(RANK(order!V126,order!V$3:V$554,0),"")</f>
        <v/>
      </c>
      <c r="W126" s="4" t="str">
        <f ca="1">IFERROR(RANK(order!W126,order!W$3:W$554,0),"")</f>
        <v/>
      </c>
      <c r="X126" s="4" t="str">
        <f ca="1">IFERROR(RANK(order!X126,order!X$3:X$554,0),"")</f>
        <v/>
      </c>
      <c r="Y126" s="10">
        <f ca="1">IFERROR(RANK(order!Y126,order!Y$3:Y$554,0),"")</f>
        <v>1</v>
      </c>
      <c r="Z126" s="10" t="str">
        <f ca="1">IFERROR(RANK(order!Z126,order!Z$3:Z$554,0),"")</f>
        <v/>
      </c>
      <c r="AA126" s="10">
        <f ca="1">IFERROR(RANK(order!AA126,order!AA$3:AA$554,0),"")</f>
        <v>2</v>
      </c>
      <c r="AB126" s="4" t="str">
        <f ca="1">IFERROR(RANK(order!AB126,order!AB$3:AB$554,0),"")</f>
        <v/>
      </c>
      <c r="AC126" s="4" t="str">
        <f ca="1">IFERROR(RANK(order!AC126,order!AC$3:AC$554,0),"")</f>
        <v/>
      </c>
      <c r="AD126" s="4" t="str">
        <f ca="1">IFERROR(RANK(order!AD126,order!AD$3:AD$554,0),"")</f>
        <v/>
      </c>
      <c r="AE126" s="10" t="str">
        <f ca="1">IFERROR(RANK(order!AE126,order!AE$3:AE$554,0),"")</f>
        <v/>
      </c>
      <c r="AF126" s="10">
        <f ca="1">IFERROR(RANK(order!AF126,order!AF$3:AF$554,0),"")</f>
        <v>1</v>
      </c>
      <c r="AG126" s="10">
        <f ca="1">IFERROR(RANK(order!AG126,order!AG$3:AG$554,0),"")</f>
        <v>2</v>
      </c>
      <c r="AH126" s="4" t="str">
        <f ca="1">IFERROR(RANK(order!AH126,order!AH$3:AH$554,0),"")</f>
        <v/>
      </c>
      <c r="AI126" s="4" t="str">
        <f ca="1">IFERROR(RANK(order!AI126,order!AI$3:AI$554,0),"")</f>
        <v/>
      </c>
      <c r="AJ126" s="4" t="str">
        <f ca="1">IFERROR(RANK(order!AJ126,order!AJ$3:AJ$554,0),"")</f>
        <v/>
      </c>
      <c r="AK126" s="10" t="str">
        <f ca="1">IFERROR(RANK(order!AK126,order!AK$3:AK$554,0),"")</f>
        <v/>
      </c>
      <c r="AL126" s="10" t="str">
        <f ca="1">IFERROR(RANK(order!AL126,order!AL$3:AL$554,0),"")</f>
        <v/>
      </c>
      <c r="AM126" s="10" t="str">
        <f ca="1">IFERROR(RANK(order!AM126,order!AM$3:AM$554,0),"")</f>
        <v/>
      </c>
      <c r="AN126" s="4" t="str">
        <f ca="1">IFERROR(RANK(order!AN126,order!AN$3:AN$554,0),"")</f>
        <v/>
      </c>
      <c r="AO126" s="4" t="str">
        <f ca="1">IFERROR(RANK(order!AO126,order!AO$3:AO$554,0),"")</f>
        <v/>
      </c>
      <c r="AP126" s="4" t="str">
        <f ca="1">IFERROR(RANK(order!AP126,order!AP$3:AP$554,0),"")</f>
        <v/>
      </c>
      <c r="AQ126" s="10" t="str">
        <f ca="1">IFERROR(RANK(order!AQ126,order!AQ$3:AQ$554,0),"")</f>
        <v/>
      </c>
      <c r="AR126" s="10" t="str">
        <f ca="1">IFERROR(RANK(order!AR126,order!AR$3:AR$554,0),"")</f>
        <v/>
      </c>
      <c r="AS126" s="10" t="str">
        <f ca="1">IFERROR(RANK(order!AS126,order!AS$3:AS$554,0),"")</f>
        <v/>
      </c>
      <c r="AT126" s="4" t="str">
        <f ca="1">IFERROR(RANK(order!AT126,order!AT$3:AT$554,0),"")</f>
        <v/>
      </c>
      <c r="AU126" s="4" t="str">
        <f ca="1">IFERROR(RANK(order!AU126,order!AU$3:AU$554,0),"")</f>
        <v/>
      </c>
      <c r="AV126" s="4" t="str">
        <f ca="1">IFERROR(RANK(order!AV126,order!AV$3:AV$554,0),"")</f>
        <v/>
      </c>
      <c r="AW126" s="10" t="str">
        <f ca="1">IFERROR(RANK(order!AW126,order!AW$3:AW$554,0),"")</f>
        <v/>
      </c>
      <c r="AX126" s="10" t="str">
        <f ca="1">IFERROR(RANK(order!AX126,order!AX$3:AX$554,0),"")</f>
        <v/>
      </c>
      <c r="AY126" s="10" t="str">
        <f ca="1">IFERROR(RANK(order!AY126,order!AY$3:AY$554,0),"")</f>
        <v/>
      </c>
      <c r="AZ126" s="4" t="str">
        <f ca="1">IFERROR(RANK(order!AZ126,order!AZ$3:AZ$554,0),"")</f>
        <v/>
      </c>
      <c r="BA126" s="4" t="str">
        <f ca="1">IFERROR(RANK(order!BA126,order!BA$3:BA$554,0),"")</f>
        <v/>
      </c>
      <c r="BB126" s="4" t="str">
        <f ca="1">IFERROR(RANK(order!BB126,order!BB$3:BB$554,0),"")</f>
        <v/>
      </c>
      <c r="BC126" s="10" t="str">
        <f ca="1">IFERROR(RANK(order!BC126,order!BC$3:BC$554,0),"")</f>
        <v/>
      </c>
      <c r="BD126" s="10" t="str">
        <f ca="1">IFERROR(RANK(order!BD126,order!BD$3:BD$554,0),"")</f>
        <v/>
      </c>
      <c r="BE126" s="10" t="str">
        <f ca="1">IFERROR(RANK(order!BE126,order!BE$3:BE$554,0),"")</f>
        <v/>
      </c>
      <c r="BF126" s="4" t="str">
        <f ca="1">IFERROR(RANK(order!BF126,order!BF$3:BF$554,0),"")</f>
        <v/>
      </c>
      <c r="BG126" s="4" t="str">
        <f ca="1">IFERROR(RANK(order!BG126,order!BG$3:BG$554,0),"")</f>
        <v/>
      </c>
      <c r="BH126" s="4" t="str">
        <f ca="1">IFERROR(RANK(order!BH126,order!BH$3:BH$554,0),"")</f>
        <v/>
      </c>
      <c r="BI126" s="10" t="str">
        <f ca="1">IFERROR(RANK(order!BI126,order!BI$3:BI$554,0),"")</f>
        <v/>
      </c>
      <c r="BJ126" s="10" t="str">
        <f ca="1">IFERROR(RANK(order!BJ126,order!BJ$3:BJ$554,0),"")</f>
        <v/>
      </c>
      <c r="BK126" s="10" t="str">
        <f ca="1">IFERROR(RANK(order!BK126,order!BK$3:BK$554,0),"")</f>
        <v/>
      </c>
      <c r="BL126" s="4" t="str">
        <f ca="1">IFERROR(RANK(order!BL126,order!BL$3:BL$554,0),"")</f>
        <v/>
      </c>
      <c r="BM126" s="4" t="str">
        <f ca="1">IFERROR(RANK(order!BM126,order!BM$3:BM$554,0),"")</f>
        <v/>
      </c>
      <c r="BN126" s="4" t="str">
        <f ca="1">IFERROR(RANK(order!BN126,order!BN$3:BN$554,0),"")</f>
        <v/>
      </c>
      <c r="BO126" s="10" t="str">
        <f ca="1">IFERROR(RANK(order!BO126,order!BO$3:BO$554,0),"")</f>
        <v/>
      </c>
      <c r="BP126" s="10" t="str">
        <f ca="1">IFERROR(RANK(order!BP126,order!BP$3:BP$554,0),"")</f>
        <v/>
      </c>
      <c r="BQ126" s="10" t="str">
        <f ca="1">IFERROR(RANK(order!BQ126,order!BQ$3:BQ$554,0),"")</f>
        <v/>
      </c>
      <c r="BR126" s="4" t="str">
        <f ca="1">IFERROR(RANK(order!BR126,order!BR$3:BR$554,0),"")</f>
        <v/>
      </c>
      <c r="BS126" s="4" t="str">
        <f ca="1">IFERROR(RANK(order!BS126,order!BS$3:BS$554,0),"")</f>
        <v/>
      </c>
      <c r="BT126" s="4" t="str">
        <f ca="1">IFERROR(RANK(order!BT126,order!BT$3:BT$554,0),"")</f>
        <v/>
      </c>
      <c r="BU126" s="95">
        <f t="shared" si="157"/>
        <v>124</v>
      </c>
      <c r="BV126" s="35" t="str">
        <f t="shared" si="158"/>
        <v>E1</v>
      </c>
      <c r="BW126" s="55">
        <f t="shared" ca="1" si="81"/>
        <v>43375</v>
      </c>
      <c r="BX126" s="56" t="str">
        <f t="shared" ca="1" si="82"/>
        <v>Ipswich</v>
      </c>
      <c r="BY126" s="56" t="str">
        <f t="shared" ca="1" si="83"/>
        <v>Middlesbrough</v>
      </c>
      <c r="BZ126" s="57">
        <f t="shared" ca="1" si="84"/>
        <v>0</v>
      </c>
      <c r="CA126" s="57">
        <f t="shared" ca="1" si="85"/>
        <v>2</v>
      </c>
      <c r="CB126" s="58" t="str">
        <f t="shared" ca="1" si="86"/>
        <v>A</v>
      </c>
      <c r="CC126" s="57">
        <f t="shared" ca="1" si="87"/>
        <v>0</v>
      </c>
      <c r="CD126" s="57">
        <f t="shared" ca="1" si="88"/>
        <v>2</v>
      </c>
      <c r="CE126" s="58" t="str">
        <f t="shared" ca="1" si="89"/>
        <v>A</v>
      </c>
      <c r="CF126" s="59" t="str">
        <f t="shared" ca="1" si="90"/>
        <v>A Madley</v>
      </c>
      <c r="CG126" s="57">
        <f t="shared" ca="1" si="91"/>
        <v>7</v>
      </c>
      <c r="CH126" s="57">
        <f t="shared" ca="1" si="92"/>
        <v>14</v>
      </c>
      <c r="CI126" s="57">
        <f t="shared" ca="1" si="93"/>
        <v>1</v>
      </c>
      <c r="CJ126" s="57">
        <f t="shared" ca="1" si="94"/>
        <v>4</v>
      </c>
      <c r="CK126" s="57">
        <f t="shared" ca="1" si="95"/>
        <v>9</v>
      </c>
      <c r="CL126" s="57">
        <f t="shared" ca="1" si="96"/>
        <v>10</v>
      </c>
      <c r="CM126" s="57">
        <f t="shared" ca="1" si="97"/>
        <v>5</v>
      </c>
      <c r="CN126" s="57">
        <f t="shared" ca="1" si="98"/>
        <v>1</v>
      </c>
      <c r="CO126" s="57">
        <f t="shared" ca="1" si="99"/>
        <v>0</v>
      </c>
      <c r="CP126" s="57">
        <f t="shared" ca="1" si="100"/>
        <v>0</v>
      </c>
      <c r="CQ126" s="57">
        <f t="shared" ca="1" si="101"/>
        <v>1</v>
      </c>
      <c r="CR126" s="57">
        <f t="shared" ca="1" si="102"/>
        <v>1</v>
      </c>
      <c r="CS126" s="60">
        <f t="shared" ca="1" si="103"/>
        <v>4.33</v>
      </c>
      <c r="CT126" s="60">
        <f t="shared" ca="1" si="104"/>
        <v>3.1</v>
      </c>
      <c r="CU126" s="60">
        <f t="shared" ca="1" si="105"/>
        <v>2.1</v>
      </c>
      <c r="CV126" s="60">
        <f t="shared" ca="1" si="106"/>
        <v>4.38</v>
      </c>
      <c r="CW126" s="60">
        <f t="shared" ca="1" si="107"/>
        <v>3.05</v>
      </c>
      <c r="CX126" s="60">
        <f t="shared" ca="1" si="108"/>
        <v>2.13</v>
      </c>
      <c r="CY126" s="60">
        <f t="shared" ca="1" si="109"/>
        <v>2.52</v>
      </c>
      <c r="CZ126" s="60">
        <f t="shared" ca="1" si="110"/>
        <v>1.5</v>
      </c>
      <c r="DA126" s="65">
        <f t="shared" ca="1" si="111"/>
        <v>2</v>
      </c>
      <c r="DB126" s="65">
        <f t="shared" ca="1" si="112"/>
        <v>2</v>
      </c>
      <c r="DC126" s="65">
        <f t="shared" ca="1" si="113"/>
        <v>0</v>
      </c>
      <c r="DD126" s="65">
        <f t="shared" ca="1" si="114"/>
        <v>0</v>
      </c>
      <c r="DE126" s="65">
        <f t="shared" ca="1" si="115"/>
        <v>0</v>
      </c>
      <c r="DF126" s="66" t="str">
        <f t="shared" ca="1" si="116"/>
        <v>D</v>
      </c>
      <c r="DG126" s="66" t="str">
        <f t="shared" ca="1" si="117"/>
        <v>A-A</v>
      </c>
      <c r="DH126" s="66" t="str">
        <f t="shared" ca="1" si="118"/>
        <v>A02</v>
      </c>
      <c r="DI126" s="66" t="str">
        <f t="shared" ca="1" si="119"/>
        <v>A02</v>
      </c>
      <c r="DJ126" s="66" t="str">
        <f t="shared" ca="1" si="120"/>
        <v>D00</v>
      </c>
      <c r="DK126" s="65" t="str">
        <f t="shared" ca="1" si="121"/>
        <v>No</v>
      </c>
      <c r="DL126" s="65">
        <f t="shared" ca="1" si="122"/>
        <v>0</v>
      </c>
      <c r="DM126" s="65">
        <f t="shared" ca="1" si="123"/>
        <v>0</v>
      </c>
      <c r="DN126" s="65">
        <f t="shared" ca="1" si="124"/>
        <v>0</v>
      </c>
      <c r="DO126" s="65">
        <f t="shared" ca="1" si="125"/>
        <v>1</v>
      </c>
      <c r="DP126" s="65">
        <f t="shared" ca="1" si="126"/>
        <v>0</v>
      </c>
      <c r="DQ126" s="65">
        <f t="shared" ca="1" si="127"/>
        <v>0</v>
      </c>
      <c r="DR126" s="69">
        <f t="shared" ca="1" si="128"/>
        <v>-1</v>
      </c>
      <c r="DS126" s="69">
        <f t="shared" ca="1" si="129"/>
        <v>-1</v>
      </c>
      <c r="DT126" s="69">
        <f t="shared" ca="1" si="130"/>
        <v>1.1000000000000001</v>
      </c>
      <c r="DU126" s="69">
        <f t="shared" ca="1" si="131"/>
        <v>-1</v>
      </c>
      <c r="DV126" s="69">
        <f t="shared" ca="1" si="132"/>
        <v>-1</v>
      </c>
      <c r="DW126" s="69">
        <f t="shared" ca="1" si="133"/>
        <v>1.1299999999999999</v>
      </c>
      <c r="DX126" s="69">
        <f t="shared" ca="1" si="134"/>
        <v>-1</v>
      </c>
      <c r="DY126" s="69">
        <f t="shared" ca="1" si="135"/>
        <v>0.5</v>
      </c>
      <c r="DZ126" s="72">
        <f t="shared" ca="1" si="136"/>
        <v>102.97180035688567</v>
      </c>
      <c r="EA126" s="72">
        <f t="shared" ca="1" si="137"/>
        <v>102.56629228172389</v>
      </c>
      <c r="EB126" s="72">
        <f t="shared" ca="1" si="138"/>
        <v>106.34920634920636</v>
      </c>
      <c r="EC126" s="65">
        <f t="shared" ca="1" si="139"/>
        <v>0</v>
      </c>
      <c r="ED126" s="65">
        <f t="shared" ca="1" si="140"/>
        <v>1</v>
      </c>
      <c r="EE126" s="65">
        <f t="shared" ca="1" si="141"/>
        <v>1</v>
      </c>
      <c r="EF126" s="65">
        <f t="shared" ca="1" si="142"/>
        <v>0</v>
      </c>
      <c r="EG126" s="65">
        <f t="shared" ca="1" si="143"/>
        <v>1</v>
      </c>
      <c r="EH126" s="65">
        <f t="shared" ca="1" si="144"/>
        <v>0</v>
      </c>
      <c r="EI126" s="429" t="str">
        <f t="shared" ca="1" si="145"/>
        <v>Yes</v>
      </c>
      <c r="EJ126" s="428" t="str">
        <f t="shared" ca="1" si="146"/>
        <v>F</v>
      </c>
      <c r="EK126" s="428" t="str">
        <f t="shared" ca="1" si="147"/>
        <v>Under</v>
      </c>
      <c r="EL126" s="65" t="str">
        <f t="shared" ca="1" si="148"/>
        <v>No</v>
      </c>
      <c r="EM126" s="65" t="str">
        <f t="shared" ca="1" si="149"/>
        <v>No</v>
      </c>
      <c r="EN126" s="65">
        <f t="shared" ca="1" si="150"/>
        <v>50</v>
      </c>
      <c r="EO126" s="433">
        <f t="shared" ca="1" si="151"/>
        <v>0</v>
      </c>
      <c r="EP126" s="433">
        <f t="shared" ca="1" si="152"/>
        <v>2</v>
      </c>
      <c r="EQ126" s="433">
        <f t="shared" ca="1" si="153"/>
        <v>6</v>
      </c>
      <c r="ER126" s="433">
        <f t="shared" ca="1" si="154"/>
        <v>21</v>
      </c>
      <c r="ES126" s="433">
        <f t="shared" ca="1" si="155"/>
        <v>5</v>
      </c>
      <c r="ET126" s="433">
        <f t="shared" ca="1" si="156"/>
        <v>19</v>
      </c>
      <c r="EU126" s="433">
        <f ca="1">IF(OR(CO126="",CQ126=""),"",Discipline!$P$3*CO126+Discipline!$X$3*CQ126)</f>
        <v>25</v>
      </c>
      <c r="EV126" s="433">
        <f ca="1">IF(OR(CP126="",CR126=""),"",Discipline!$P$3*CP126+Discipline!$X$3*CR126)</f>
        <v>25</v>
      </c>
    </row>
    <row r="127" spans="1:152" x14ac:dyDescent="0.25">
      <c r="A127" s="10" t="str">
        <f ca="1">IFERROR(RANK(order!A127,order!A$3:A$554,0),"")</f>
        <v/>
      </c>
      <c r="B127" s="10" t="str">
        <f ca="1">IFERROR(RANK(order!B127,order!B$3:B$554,0),"")</f>
        <v/>
      </c>
      <c r="C127" s="10" t="str">
        <f ca="1">IFERROR(RANK(order!C127,order!C$3:C$554,0),"")</f>
        <v/>
      </c>
      <c r="D127" s="4" t="str">
        <f ca="1">IFERROR(RANK(order!D127,order!D$3:D$554,0),"")</f>
        <v/>
      </c>
      <c r="E127" s="4" t="str">
        <f ca="1">IFERROR(RANK(order!E127,order!E$3:E$554,0),"")</f>
        <v/>
      </c>
      <c r="F127" s="4" t="str">
        <f ca="1">IFERROR(RANK(order!F127,order!F$3:F$554,0),"")</f>
        <v/>
      </c>
      <c r="G127" s="10" t="str">
        <f ca="1">IFERROR(RANK(order!G127,order!G$3:G$554,0),"")</f>
        <v/>
      </c>
      <c r="H127" s="10" t="str">
        <f ca="1">IFERROR(RANK(order!H127,order!H$3:H$554,0),"")</f>
        <v/>
      </c>
      <c r="I127" s="10" t="str">
        <f ca="1">IFERROR(RANK(order!I127,order!I$3:I$554,0),"")</f>
        <v/>
      </c>
      <c r="J127" s="4" t="str">
        <f ca="1">IFERROR(RANK(order!J127,order!J$3:J$554,0),"")</f>
        <v/>
      </c>
      <c r="K127" s="4" t="str">
        <f ca="1">IFERROR(RANK(order!K127,order!K$3:K$554,0),"")</f>
        <v/>
      </c>
      <c r="L127" s="4" t="str">
        <f ca="1">IFERROR(RANK(order!L127,order!L$3:L$554,0),"")</f>
        <v/>
      </c>
      <c r="M127" s="10" t="str">
        <f ca="1">IFERROR(RANK(order!M127,order!M$3:M$554,0),"")</f>
        <v/>
      </c>
      <c r="N127" s="10" t="str">
        <f ca="1">IFERROR(RANK(order!N127,order!N$3:N$554,0),"")</f>
        <v/>
      </c>
      <c r="O127" s="10" t="str">
        <f ca="1">IFERROR(RANK(order!O127,order!O$3:O$554,0),"")</f>
        <v/>
      </c>
      <c r="P127" s="4" t="str">
        <f ca="1">IFERROR(RANK(order!P127,order!P$3:P$554,0),"")</f>
        <v/>
      </c>
      <c r="Q127" s="4" t="str">
        <f ca="1">IFERROR(RANK(order!Q127,order!Q$3:Q$554,0),"")</f>
        <v/>
      </c>
      <c r="R127" s="4" t="str">
        <f ca="1">IFERROR(RANK(order!R127,order!R$3:R$554,0),"")</f>
        <v/>
      </c>
      <c r="S127" s="10" t="str">
        <f ca="1">IFERROR(RANK(order!S127,order!S$3:S$554,0),"")</f>
        <v/>
      </c>
      <c r="T127" s="10" t="str">
        <f ca="1">IFERROR(RANK(order!T127,order!T$3:T$554,0),"")</f>
        <v/>
      </c>
      <c r="U127" s="10" t="str">
        <f ca="1">IFERROR(RANK(order!U127,order!U$3:U$554,0),"")</f>
        <v/>
      </c>
      <c r="V127" s="4" t="str">
        <f ca="1">IFERROR(RANK(order!V127,order!V$3:V$554,0),"")</f>
        <v/>
      </c>
      <c r="W127" s="4" t="str">
        <f ca="1">IFERROR(RANK(order!W127,order!W$3:W$554,0),"")</f>
        <v/>
      </c>
      <c r="X127" s="4" t="str">
        <f ca="1">IFERROR(RANK(order!X127,order!X$3:X$554,0),"")</f>
        <v/>
      </c>
      <c r="Y127" s="10" t="str">
        <f ca="1">IFERROR(RANK(order!Y127,order!Y$3:Y$554,0),"")</f>
        <v/>
      </c>
      <c r="Z127" s="10" t="str">
        <f ca="1">IFERROR(RANK(order!Z127,order!Z$3:Z$554,0),"")</f>
        <v/>
      </c>
      <c r="AA127" s="10" t="str">
        <f ca="1">IFERROR(RANK(order!AA127,order!AA$3:AA$554,0),"")</f>
        <v/>
      </c>
      <c r="AB127" s="4" t="str">
        <f ca="1">IFERROR(RANK(order!AB127,order!AB$3:AB$554,0),"")</f>
        <v/>
      </c>
      <c r="AC127" s="4" t="str">
        <f ca="1">IFERROR(RANK(order!AC127,order!AC$3:AC$554,0),"")</f>
        <v/>
      </c>
      <c r="AD127" s="4" t="str">
        <f ca="1">IFERROR(RANK(order!AD127,order!AD$3:AD$554,0),"")</f>
        <v/>
      </c>
      <c r="AE127" s="10" t="str">
        <f ca="1">IFERROR(RANK(order!AE127,order!AE$3:AE$554,0),"")</f>
        <v/>
      </c>
      <c r="AF127" s="10" t="str">
        <f ca="1">IFERROR(RANK(order!AF127,order!AF$3:AF$554,0),"")</f>
        <v/>
      </c>
      <c r="AG127" s="10" t="str">
        <f ca="1">IFERROR(RANK(order!AG127,order!AG$3:AG$554,0),"")</f>
        <v/>
      </c>
      <c r="AH127" s="4" t="str">
        <f ca="1">IFERROR(RANK(order!AH127,order!AH$3:AH$554,0),"")</f>
        <v/>
      </c>
      <c r="AI127" s="4" t="str">
        <f ca="1">IFERROR(RANK(order!AI127,order!AI$3:AI$554,0),"")</f>
        <v/>
      </c>
      <c r="AJ127" s="4" t="str">
        <f ca="1">IFERROR(RANK(order!AJ127,order!AJ$3:AJ$554,0),"")</f>
        <v/>
      </c>
      <c r="AK127" s="10" t="str">
        <f ca="1">IFERROR(RANK(order!AK127,order!AK$3:AK$554,0),"")</f>
        <v/>
      </c>
      <c r="AL127" s="10" t="str">
        <f ca="1">IFERROR(RANK(order!AL127,order!AL$3:AL$554,0),"")</f>
        <v/>
      </c>
      <c r="AM127" s="10" t="str">
        <f ca="1">IFERROR(RANK(order!AM127,order!AM$3:AM$554,0),"")</f>
        <v/>
      </c>
      <c r="AN127" s="4" t="str">
        <f ca="1">IFERROR(RANK(order!AN127,order!AN$3:AN$554,0),"")</f>
        <v/>
      </c>
      <c r="AO127" s="4" t="str">
        <f ca="1">IFERROR(RANK(order!AO127,order!AO$3:AO$554,0),"")</f>
        <v/>
      </c>
      <c r="AP127" s="4" t="str">
        <f ca="1">IFERROR(RANK(order!AP127,order!AP$3:AP$554,0),"")</f>
        <v/>
      </c>
      <c r="AQ127" s="10" t="str">
        <f ca="1">IFERROR(RANK(order!AQ127,order!AQ$3:AQ$554,0),"")</f>
        <v/>
      </c>
      <c r="AR127" s="10" t="str">
        <f ca="1">IFERROR(RANK(order!AR127,order!AR$3:AR$554,0),"")</f>
        <v/>
      </c>
      <c r="AS127" s="10" t="str">
        <f ca="1">IFERROR(RANK(order!AS127,order!AS$3:AS$554,0),"")</f>
        <v/>
      </c>
      <c r="AT127" s="4" t="str">
        <f ca="1">IFERROR(RANK(order!AT127,order!AT$3:AT$554,0),"")</f>
        <v/>
      </c>
      <c r="AU127" s="4">
        <f ca="1">IFERROR(RANK(order!AU127,order!AU$3:AU$554,0),"")</f>
        <v>1</v>
      </c>
      <c r="AV127" s="4">
        <f ca="1">IFERROR(RANK(order!AV127,order!AV$3:AV$554,0),"")</f>
        <v>2</v>
      </c>
      <c r="AW127" s="10">
        <f ca="1">IFERROR(RANK(order!AW127,order!AW$3:AW$554,0),"")</f>
        <v>1</v>
      </c>
      <c r="AX127" s="10" t="str">
        <f ca="1">IFERROR(RANK(order!AX127,order!AX$3:AX$554,0),"")</f>
        <v/>
      </c>
      <c r="AY127" s="10">
        <f ca="1">IFERROR(RANK(order!AY127,order!AY$3:AY$554,0),"")</f>
        <v>2</v>
      </c>
      <c r="AZ127" s="4" t="str">
        <f ca="1">IFERROR(RANK(order!AZ127,order!AZ$3:AZ$554,0),"")</f>
        <v/>
      </c>
      <c r="BA127" s="4" t="str">
        <f ca="1">IFERROR(RANK(order!BA127,order!BA$3:BA$554,0),"")</f>
        <v/>
      </c>
      <c r="BB127" s="4" t="str">
        <f ca="1">IFERROR(RANK(order!BB127,order!BB$3:BB$554,0),"")</f>
        <v/>
      </c>
      <c r="BC127" s="10" t="str">
        <f ca="1">IFERROR(RANK(order!BC127,order!BC$3:BC$554,0),"")</f>
        <v/>
      </c>
      <c r="BD127" s="10" t="str">
        <f ca="1">IFERROR(RANK(order!BD127,order!BD$3:BD$554,0),"")</f>
        <v/>
      </c>
      <c r="BE127" s="10" t="str">
        <f ca="1">IFERROR(RANK(order!BE127,order!BE$3:BE$554,0),"")</f>
        <v/>
      </c>
      <c r="BF127" s="4" t="str">
        <f ca="1">IFERROR(RANK(order!BF127,order!BF$3:BF$554,0),"")</f>
        <v/>
      </c>
      <c r="BG127" s="4" t="str">
        <f ca="1">IFERROR(RANK(order!BG127,order!BG$3:BG$554,0),"")</f>
        <v/>
      </c>
      <c r="BH127" s="4" t="str">
        <f ca="1">IFERROR(RANK(order!BH127,order!BH$3:BH$554,0),"")</f>
        <v/>
      </c>
      <c r="BI127" s="10" t="str">
        <f ca="1">IFERROR(RANK(order!BI127,order!BI$3:BI$554,0),"")</f>
        <v/>
      </c>
      <c r="BJ127" s="10" t="str">
        <f ca="1">IFERROR(RANK(order!BJ127,order!BJ$3:BJ$554,0),"")</f>
        <v/>
      </c>
      <c r="BK127" s="10" t="str">
        <f ca="1">IFERROR(RANK(order!BK127,order!BK$3:BK$554,0),"")</f>
        <v/>
      </c>
      <c r="BL127" s="4" t="str">
        <f ca="1">IFERROR(RANK(order!BL127,order!BL$3:BL$554,0),"")</f>
        <v/>
      </c>
      <c r="BM127" s="4" t="str">
        <f ca="1">IFERROR(RANK(order!BM127,order!BM$3:BM$554,0),"")</f>
        <v/>
      </c>
      <c r="BN127" s="4" t="str">
        <f ca="1">IFERROR(RANK(order!BN127,order!BN$3:BN$554,0),"")</f>
        <v/>
      </c>
      <c r="BO127" s="10" t="str">
        <f ca="1">IFERROR(RANK(order!BO127,order!BO$3:BO$554,0),"")</f>
        <v/>
      </c>
      <c r="BP127" s="10" t="str">
        <f ca="1">IFERROR(RANK(order!BP127,order!BP$3:BP$554,0),"")</f>
        <v/>
      </c>
      <c r="BQ127" s="10" t="str">
        <f ca="1">IFERROR(RANK(order!BQ127,order!BQ$3:BQ$554,0),"")</f>
        <v/>
      </c>
      <c r="BR127" s="4" t="str">
        <f ca="1">IFERROR(RANK(order!BR127,order!BR$3:BR$554,0),"")</f>
        <v/>
      </c>
      <c r="BS127" s="4" t="str">
        <f ca="1">IFERROR(RANK(order!BS127,order!BS$3:BS$554,0),"")</f>
        <v/>
      </c>
      <c r="BT127" s="4" t="str">
        <f ca="1">IFERROR(RANK(order!BT127,order!BT$3:BT$554,0),"")</f>
        <v/>
      </c>
      <c r="BU127" s="95">
        <f t="shared" si="157"/>
        <v>125</v>
      </c>
      <c r="BV127" s="35" t="str">
        <f t="shared" si="158"/>
        <v>E1</v>
      </c>
      <c r="BW127" s="55">
        <f t="shared" ca="1" si="81"/>
        <v>43375</v>
      </c>
      <c r="BX127" s="56" t="str">
        <f t="shared" ca="1" si="82"/>
        <v>Reading</v>
      </c>
      <c r="BY127" s="56" t="str">
        <f t="shared" ca="1" si="83"/>
        <v>QPR</v>
      </c>
      <c r="BZ127" s="57">
        <f t="shared" ca="1" si="84"/>
        <v>0</v>
      </c>
      <c r="CA127" s="57">
        <f t="shared" ca="1" si="85"/>
        <v>1</v>
      </c>
      <c r="CB127" s="58" t="str">
        <f t="shared" ca="1" si="86"/>
        <v>A</v>
      </c>
      <c r="CC127" s="57">
        <f t="shared" ca="1" si="87"/>
        <v>0</v>
      </c>
      <c r="CD127" s="57">
        <f t="shared" ca="1" si="88"/>
        <v>0</v>
      </c>
      <c r="CE127" s="58" t="str">
        <f t="shared" ca="1" si="89"/>
        <v>D</v>
      </c>
      <c r="CF127" s="59" t="str">
        <f t="shared" ca="1" si="90"/>
        <v>A Davies</v>
      </c>
      <c r="CG127" s="57">
        <f t="shared" ca="1" si="91"/>
        <v>14</v>
      </c>
      <c r="CH127" s="57">
        <f t="shared" ca="1" si="92"/>
        <v>10</v>
      </c>
      <c r="CI127" s="57">
        <f t="shared" ca="1" si="93"/>
        <v>1</v>
      </c>
      <c r="CJ127" s="57">
        <f t="shared" ca="1" si="94"/>
        <v>4</v>
      </c>
      <c r="CK127" s="57">
        <f t="shared" ca="1" si="95"/>
        <v>14</v>
      </c>
      <c r="CL127" s="57">
        <f t="shared" ca="1" si="96"/>
        <v>14</v>
      </c>
      <c r="CM127" s="57">
        <f t="shared" ca="1" si="97"/>
        <v>4</v>
      </c>
      <c r="CN127" s="57">
        <f t="shared" ca="1" si="98"/>
        <v>5</v>
      </c>
      <c r="CO127" s="57">
        <f t="shared" ca="1" si="99"/>
        <v>3</v>
      </c>
      <c r="CP127" s="57">
        <f t="shared" ca="1" si="100"/>
        <v>0</v>
      </c>
      <c r="CQ127" s="57">
        <f t="shared" ca="1" si="101"/>
        <v>0</v>
      </c>
      <c r="CR127" s="57">
        <f t="shared" ca="1" si="102"/>
        <v>0</v>
      </c>
      <c r="CS127" s="60">
        <f t="shared" ca="1" si="103"/>
        <v>2.5</v>
      </c>
      <c r="CT127" s="60">
        <f t="shared" ca="1" si="104"/>
        <v>3.3</v>
      </c>
      <c r="CU127" s="60">
        <f t="shared" ca="1" si="105"/>
        <v>3.1</v>
      </c>
      <c r="CV127" s="60">
        <f t="shared" ca="1" si="106"/>
        <v>2.4900000000000002</v>
      </c>
      <c r="CW127" s="60">
        <f t="shared" ca="1" si="107"/>
        <v>3.29</v>
      </c>
      <c r="CX127" s="60">
        <f t="shared" ca="1" si="108"/>
        <v>3.13</v>
      </c>
      <c r="CY127" s="60">
        <f t="shared" ca="1" si="109"/>
        <v>2.04</v>
      </c>
      <c r="CZ127" s="60">
        <f t="shared" ca="1" si="110"/>
        <v>1.76</v>
      </c>
      <c r="DA127" s="65">
        <f t="shared" ca="1" si="111"/>
        <v>1</v>
      </c>
      <c r="DB127" s="65">
        <f t="shared" ca="1" si="112"/>
        <v>0</v>
      </c>
      <c r="DC127" s="65">
        <f t="shared" ca="1" si="113"/>
        <v>1</v>
      </c>
      <c r="DD127" s="65">
        <f t="shared" ca="1" si="114"/>
        <v>0</v>
      </c>
      <c r="DE127" s="65">
        <f t="shared" ca="1" si="115"/>
        <v>1</v>
      </c>
      <c r="DF127" s="66" t="str">
        <f t="shared" ca="1" si="116"/>
        <v>A</v>
      </c>
      <c r="DG127" s="66" t="str">
        <f t="shared" ca="1" si="117"/>
        <v>D-A</v>
      </c>
      <c r="DH127" s="66" t="str">
        <f t="shared" ca="1" si="118"/>
        <v>A01</v>
      </c>
      <c r="DI127" s="66" t="str">
        <f t="shared" ca="1" si="119"/>
        <v>D00</v>
      </c>
      <c r="DJ127" s="66" t="str">
        <f t="shared" ca="1" si="120"/>
        <v>A01</v>
      </c>
      <c r="DK127" s="65" t="str">
        <f t="shared" ca="1" si="121"/>
        <v>No</v>
      </c>
      <c r="DL127" s="65">
        <f t="shared" ca="1" si="122"/>
        <v>0</v>
      </c>
      <c r="DM127" s="65">
        <f t="shared" ca="1" si="123"/>
        <v>0</v>
      </c>
      <c r="DN127" s="65">
        <f t="shared" ca="1" si="124"/>
        <v>0</v>
      </c>
      <c r="DO127" s="65">
        <f t="shared" ca="1" si="125"/>
        <v>1</v>
      </c>
      <c r="DP127" s="65">
        <f t="shared" ca="1" si="126"/>
        <v>0</v>
      </c>
      <c r="DQ127" s="65">
        <f t="shared" ca="1" si="127"/>
        <v>0</v>
      </c>
      <c r="DR127" s="69">
        <f t="shared" ca="1" si="128"/>
        <v>-1</v>
      </c>
      <c r="DS127" s="69">
        <f t="shared" ca="1" si="129"/>
        <v>-1</v>
      </c>
      <c r="DT127" s="69">
        <f t="shared" ca="1" si="130"/>
        <v>2.1</v>
      </c>
      <c r="DU127" s="69">
        <f t="shared" ca="1" si="131"/>
        <v>-1</v>
      </c>
      <c r="DV127" s="69">
        <f t="shared" ca="1" si="132"/>
        <v>-1</v>
      </c>
      <c r="DW127" s="69">
        <f t="shared" ca="1" si="133"/>
        <v>2.13</v>
      </c>
      <c r="DX127" s="69">
        <f t="shared" ca="1" si="134"/>
        <v>-1</v>
      </c>
      <c r="DY127" s="69">
        <f t="shared" ca="1" si="135"/>
        <v>0.76</v>
      </c>
      <c r="DZ127" s="72">
        <f t="shared" ca="1" si="136"/>
        <v>102.56109481915934</v>
      </c>
      <c r="EA127" s="72">
        <f t="shared" ca="1" si="137"/>
        <v>102.50466113753399</v>
      </c>
      <c r="EB127" s="72">
        <f t="shared" ca="1" si="138"/>
        <v>105.83778966131908</v>
      </c>
      <c r="EC127" s="65">
        <f t="shared" ca="1" si="139"/>
        <v>0</v>
      </c>
      <c r="ED127" s="65">
        <f t="shared" ca="1" si="140"/>
        <v>1</v>
      </c>
      <c r="EE127" s="65">
        <f t="shared" ca="1" si="141"/>
        <v>1</v>
      </c>
      <c r="EF127" s="65">
        <f t="shared" ca="1" si="142"/>
        <v>0</v>
      </c>
      <c r="EG127" s="65">
        <f t="shared" ca="1" si="143"/>
        <v>1</v>
      </c>
      <c r="EH127" s="65">
        <f t="shared" ca="1" si="144"/>
        <v>0</v>
      </c>
      <c r="EI127" s="429" t="str">
        <f t="shared" ca="1" si="145"/>
        <v>Yes</v>
      </c>
      <c r="EJ127" s="428" t="str">
        <f t="shared" ca="1" si="146"/>
        <v>S</v>
      </c>
      <c r="EK127" s="428" t="str">
        <f t="shared" ca="1" si="147"/>
        <v>Under</v>
      </c>
      <c r="EL127" s="65" t="str">
        <f t="shared" ca="1" si="148"/>
        <v>No</v>
      </c>
      <c r="EM127" s="65" t="str">
        <f t="shared" ca="1" si="149"/>
        <v>No</v>
      </c>
      <c r="EN127" s="65">
        <f t="shared" ca="1" si="150"/>
        <v>30</v>
      </c>
      <c r="EO127" s="433">
        <f t="shared" ca="1" si="151"/>
        <v>3</v>
      </c>
      <c r="EP127" s="433">
        <f t="shared" ca="1" si="152"/>
        <v>0</v>
      </c>
      <c r="EQ127" s="433">
        <f t="shared" ca="1" si="153"/>
        <v>9</v>
      </c>
      <c r="ER127" s="433">
        <f t="shared" ca="1" si="154"/>
        <v>24</v>
      </c>
      <c r="ES127" s="433">
        <f t="shared" ca="1" si="155"/>
        <v>5</v>
      </c>
      <c r="ET127" s="433">
        <f t="shared" ca="1" si="156"/>
        <v>28</v>
      </c>
      <c r="EU127" s="433">
        <f ca="1">IF(OR(CO127="",CQ127=""),"",Discipline!$P$3*CO127+Discipline!$X$3*CQ127)</f>
        <v>30</v>
      </c>
      <c r="EV127" s="433">
        <f ca="1">IF(OR(CP127="",CR127=""),"",Discipline!$P$3*CP127+Discipline!$X$3*CR127)</f>
        <v>0</v>
      </c>
    </row>
    <row r="128" spans="1:152" x14ac:dyDescent="0.25">
      <c r="A128" s="10" t="str">
        <f ca="1">IFERROR(RANK(order!A128,order!A$3:A$554,0),"")</f>
        <v/>
      </c>
      <c r="B128" s="10" t="str">
        <f ca="1">IFERROR(RANK(order!B128,order!B$3:B$554,0),"")</f>
        <v/>
      </c>
      <c r="C128" s="10" t="str">
        <f ca="1">IFERROR(RANK(order!C128,order!C$3:C$554,0),"")</f>
        <v/>
      </c>
      <c r="D128" s="4" t="str">
        <f ca="1">IFERROR(RANK(order!D128,order!D$3:D$554,0),"")</f>
        <v/>
      </c>
      <c r="E128" s="4" t="str">
        <f ca="1">IFERROR(RANK(order!E128,order!E$3:E$554,0),"")</f>
        <v/>
      </c>
      <c r="F128" s="4" t="str">
        <f ca="1">IFERROR(RANK(order!F128,order!F$3:F$554,0),"")</f>
        <v/>
      </c>
      <c r="G128" s="10" t="str">
        <f ca="1">IFERROR(RANK(order!G128,order!G$3:G$554,0),"")</f>
        <v/>
      </c>
      <c r="H128" s="10" t="str">
        <f ca="1">IFERROR(RANK(order!H128,order!H$3:H$554,0),"")</f>
        <v/>
      </c>
      <c r="I128" s="10" t="str">
        <f ca="1">IFERROR(RANK(order!I128,order!I$3:I$554,0),"")</f>
        <v/>
      </c>
      <c r="J128" s="4" t="str">
        <f ca="1">IFERROR(RANK(order!J128,order!J$3:J$554,0),"")</f>
        <v/>
      </c>
      <c r="K128" s="4">
        <f ca="1">IFERROR(RANK(order!K128,order!K$3:K$554,0),"")</f>
        <v>1</v>
      </c>
      <c r="L128" s="4">
        <f ca="1">IFERROR(RANK(order!L128,order!L$3:L$554,0),"")</f>
        <v>2</v>
      </c>
      <c r="M128" s="10" t="str">
        <f ca="1">IFERROR(RANK(order!M128,order!M$3:M$554,0),"")</f>
        <v/>
      </c>
      <c r="N128" s="10" t="str">
        <f ca="1">IFERROR(RANK(order!N128,order!N$3:N$554,0),"")</f>
        <v/>
      </c>
      <c r="O128" s="10" t="str">
        <f ca="1">IFERROR(RANK(order!O128,order!O$3:O$554,0),"")</f>
        <v/>
      </c>
      <c r="P128" s="4" t="str">
        <f ca="1">IFERROR(RANK(order!P128,order!P$3:P$554,0),"")</f>
        <v/>
      </c>
      <c r="Q128" s="4" t="str">
        <f ca="1">IFERROR(RANK(order!Q128,order!Q$3:Q$554,0),"")</f>
        <v/>
      </c>
      <c r="R128" s="4" t="str">
        <f ca="1">IFERROR(RANK(order!R128,order!R$3:R$554,0),"")</f>
        <v/>
      </c>
      <c r="S128" s="10" t="str">
        <f ca="1">IFERROR(RANK(order!S128,order!S$3:S$554,0),"")</f>
        <v/>
      </c>
      <c r="T128" s="10" t="str">
        <f ca="1">IFERROR(RANK(order!T128,order!T$3:T$554,0),"")</f>
        <v/>
      </c>
      <c r="U128" s="10" t="str">
        <f ca="1">IFERROR(RANK(order!U128,order!U$3:U$554,0),"")</f>
        <v/>
      </c>
      <c r="V128" s="4" t="str">
        <f ca="1">IFERROR(RANK(order!V128,order!V$3:V$554,0),"")</f>
        <v/>
      </c>
      <c r="W128" s="4" t="str">
        <f ca="1">IFERROR(RANK(order!W128,order!W$3:W$554,0),"")</f>
        <v/>
      </c>
      <c r="X128" s="4" t="str">
        <f ca="1">IFERROR(RANK(order!X128,order!X$3:X$554,0),"")</f>
        <v/>
      </c>
      <c r="Y128" s="10" t="str">
        <f ca="1">IFERROR(RANK(order!Y128,order!Y$3:Y$554,0),"")</f>
        <v/>
      </c>
      <c r="Z128" s="10" t="str">
        <f ca="1">IFERROR(RANK(order!Z128,order!Z$3:Z$554,0),"")</f>
        <v/>
      </c>
      <c r="AA128" s="10" t="str">
        <f ca="1">IFERROR(RANK(order!AA128,order!AA$3:AA$554,0),"")</f>
        <v/>
      </c>
      <c r="AB128" s="4" t="str">
        <f ca="1">IFERROR(RANK(order!AB128,order!AB$3:AB$554,0),"")</f>
        <v/>
      </c>
      <c r="AC128" s="4" t="str">
        <f ca="1">IFERROR(RANK(order!AC128,order!AC$3:AC$554,0),"")</f>
        <v/>
      </c>
      <c r="AD128" s="4" t="str">
        <f ca="1">IFERROR(RANK(order!AD128,order!AD$3:AD$554,0),"")</f>
        <v/>
      </c>
      <c r="AE128" s="10" t="str">
        <f ca="1">IFERROR(RANK(order!AE128,order!AE$3:AE$554,0),"")</f>
        <v/>
      </c>
      <c r="AF128" s="10" t="str">
        <f ca="1">IFERROR(RANK(order!AF128,order!AF$3:AF$554,0),"")</f>
        <v/>
      </c>
      <c r="AG128" s="10" t="str">
        <f ca="1">IFERROR(RANK(order!AG128,order!AG$3:AG$554,0),"")</f>
        <v/>
      </c>
      <c r="AH128" s="4" t="str">
        <f ca="1">IFERROR(RANK(order!AH128,order!AH$3:AH$554,0),"")</f>
        <v/>
      </c>
      <c r="AI128" s="4" t="str">
        <f ca="1">IFERROR(RANK(order!AI128,order!AI$3:AI$554,0),"")</f>
        <v/>
      </c>
      <c r="AJ128" s="4" t="str">
        <f ca="1">IFERROR(RANK(order!AJ128,order!AJ$3:AJ$554,0),"")</f>
        <v/>
      </c>
      <c r="AK128" s="10" t="str">
        <f ca="1">IFERROR(RANK(order!AK128,order!AK$3:AK$554,0),"")</f>
        <v/>
      </c>
      <c r="AL128" s="10" t="str">
        <f ca="1">IFERROR(RANK(order!AL128,order!AL$3:AL$554,0),"")</f>
        <v/>
      </c>
      <c r="AM128" s="10" t="str">
        <f ca="1">IFERROR(RANK(order!AM128,order!AM$3:AM$554,0),"")</f>
        <v/>
      </c>
      <c r="AN128" s="4" t="str">
        <f ca="1">IFERROR(RANK(order!AN128,order!AN$3:AN$554,0),"")</f>
        <v/>
      </c>
      <c r="AO128" s="4" t="str">
        <f ca="1">IFERROR(RANK(order!AO128,order!AO$3:AO$554,0),"")</f>
        <v/>
      </c>
      <c r="AP128" s="4" t="str">
        <f ca="1">IFERROR(RANK(order!AP128,order!AP$3:AP$554,0),"")</f>
        <v/>
      </c>
      <c r="AQ128" s="10" t="str">
        <f ca="1">IFERROR(RANK(order!AQ128,order!AQ$3:AQ$554,0),"")</f>
        <v/>
      </c>
      <c r="AR128" s="10" t="str">
        <f ca="1">IFERROR(RANK(order!AR128,order!AR$3:AR$554,0),"")</f>
        <v/>
      </c>
      <c r="AS128" s="10" t="str">
        <f ca="1">IFERROR(RANK(order!AS128,order!AS$3:AS$554,0),"")</f>
        <v/>
      </c>
      <c r="AT128" s="4" t="str">
        <f ca="1">IFERROR(RANK(order!AT128,order!AT$3:AT$554,0),"")</f>
        <v/>
      </c>
      <c r="AU128" s="4" t="str">
        <f ca="1">IFERROR(RANK(order!AU128,order!AU$3:AU$554,0),"")</f>
        <v/>
      </c>
      <c r="AV128" s="4" t="str">
        <f ca="1">IFERROR(RANK(order!AV128,order!AV$3:AV$554,0),"")</f>
        <v/>
      </c>
      <c r="AW128" s="10" t="str">
        <f ca="1">IFERROR(RANK(order!AW128,order!AW$3:AW$554,0),"")</f>
        <v/>
      </c>
      <c r="AX128" s="10" t="str">
        <f ca="1">IFERROR(RANK(order!AX128,order!AX$3:AX$554,0),"")</f>
        <v/>
      </c>
      <c r="AY128" s="10" t="str">
        <f ca="1">IFERROR(RANK(order!AY128,order!AY$3:AY$554,0),"")</f>
        <v/>
      </c>
      <c r="AZ128" s="4" t="str">
        <f ca="1">IFERROR(RANK(order!AZ128,order!AZ$3:AZ$554,0),"")</f>
        <v/>
      </c>
      <c r="BA128" s="4" t="str">
        <f ca="1">IFERROR(RANK(order!BA128,order!BA$3:BA$554,0),"")</f>
        <v/>
      </c>
      <c r="BB128" s="4" t="str">
        <f ca="1">IFERROR(RANK(order!BB128,order!BB$3:BB$554,0),"")</f>
        <v/>
      </c>
      <c r="BC128" s="10" t="str">
        <f ca="1">IFERROR(RANK(order!BC128,order!BC$3:BC$554,0),"")</f>
        <v/>
      </c>
      <c r="BD128" s="10" t="str">
        <f ca="1">IFERROR(RANK(order!BD128,order!BD$3:BD$554,0),"")</f>
        <v/>
      </c>
      <c r="BE128" s="10" t="str">
        <f ca="1">IFERROR(RANK(order!BE128,order!BE$3:BE$554,0),"")</f>
        <v/>
      </c>
      <c r="BF128" s="4" t="str">
        <f ca="1">IFERROR(RANK(order!BF128,order!BF$3:BF$554,0),"")</f>
        <v/>
      </c>
      <c r="BG128" s="4" t="str">
        <f ca="1">IFERROR(RANK(order!BG128,order!BG$3:BG$554,0),"")</f>
        <v/>
      </c>
      <c r="BH128" s="4" t="str">
        <f ca="1">IFERROR(RANK(order!BH128,order!BH$3:BH$554,0),"")</f>
        <v/>
      </c>
      <c r="BI128" s="10">
        <f ca="1">IFERROR(RANK(order!BI128,order!BI$3:BI$554,0),"")</f>
        <v>1</v>
      </c>
      <c r="BJ128" s="10" t="str">
        <f ca="1">IFERROR(RANK(order!BJ128,order!BJ$3:BJ$554,0),"")</f>
        <v/>
      </c>
      <c r="BK128" s="10">
        <f ca="1">IFERROR(RANK(order!BK128,order!BK$3:BK$554,0),"")</f>
        <v>2</v>
      </c>
      <c r="BL128" s="4" t="str">
        <f ca="1">IFERROR(RANK(order!BL128,order!BL$3:BL$554,0),"")</f>
        <v/>
      </c>
      <c r="BM128" s="4" t="str">
        <f ca="1">IFERROR(RANK(order!BM128,order!BM$3:BM$554,0),"")</f>
        <v/>
      </c>
      <c r="BN128" s="4" t="str">
        <f ca="1">IFERROR(RANK(order!BN128,order!BN$3:BN$554,0),"")</f>
        <v/>
      </c>
      <c r="BO128" s="10" t="str">
        <f ca="1">IFERROR(RANK(order!BO128,order!BO$3:BO$554,0),"")</f>
        <v/>
      </c>
      <c r="BP128" s="10" t="str">
        <f ca="1">IFERROR(RANK(order!BP128,order!BP$3:BP$554,0),"")</f>
        <v/>
      </c>
      <c r="BQ128" s="10" t="str">
        <f ca="1">IFERROR(RANK(order!BQ128,order!BQ$3:BQ$554,0),"")</f>
        <v/>
      </c>
      <c r="BR128" s="4" t="str">
        <f ca="1">IFERROR(RANK(order!BR128,order!BR$3:BR$554,0),"")</f>
        <v/>
      </c>
      <c r="BS128" s="4" t="str">
        <f ca="1">IFERROR(RANK(order!BS128,order!BS$3:BS$554,0),"")</f>
        <v/>
      </c>
      <c r="BT128" s="4" t="str">
        <f ca="1">IFERROR(RANK(order!BT128,order!BT$3:BT$554,0),"")</f>
        <v/>
      </c>
      <c r="BU128" s="95">
        <f t="shared" si="157"/>
        <v>126</v>
      </c>
      <c r="BV128" s="35" t="str">
        <f t="shared" si="158"/>
        <v>E1</v>
      </c>
      <c r="BW128" s="55">
        <f t="shared" ca="1" si="81"/>
        <v>43375</v>
      </c>
      <c r="BX128" s="56" t="str">
        <f t="shared" ca="1" si="82"/>
        <v>Stoke</v>
      </c>
      <c r="BY128" s="56" t="str">
        <f t="shared" ca="1" si="83"/>
        <v>Bolton</v>
      </c>
      <c r="BZ128" s="57">
        <f t="shared" ca="1" si="84"/>
        <v>2</v>
      </c>
      <c r="CA128" s="57">
        <f t="shared" ca="1" si="85"/>
        <v>0</v>
      </c>
      <c r="CB128" s="58" t="str">
        <f t="shared" ca="1" si="86"/>
        <v>H</v>
      </c>
      <c r="CC128" s="57">
        <f t="shared" ca="1" si="87"/>
        <v>1</v>
      </c>
      <c r="CD128" s="57">
        <f t="shared" ca="1" si="88"/>
        <v>0</v>
      </c>
      <c r="CE128" s="58" t="str">
        <f t="shared" ca="1" si="89"/>
        <v>H</v>
      </c>
      <c r="CF128" s="59" t="str">
        <f t="shared" ca="1" si="90"/>
        <v>J Simpson</v>
      </c>
      <c r="CG128" s="57">
        <f t="shared" ca="1" si="91"/>
        <v>14</v>
      </c>
      <c r="CH128" s="57">
        <f t="shared" ca="1" si="92"/>
        <v>6</v>
      </c>
      <c r="CI128" s="57">
        <f t="shared" ca="1" si="93"/>
        <v>7</v>
      </c>
      <c r="CJ128" s="57">
        <f t="shared" ca="1" si="94"/>
        <v>1</v>
      </c>
      <c r="CK128" s="57">
        <f t="shared" ca="1" si="95"/>
        <v>16</v>
      </c>
      <c r="CL128" s="57">
        <f t="shared" ca="1" si="96"/>
        <v>17</v>
      </c>
      <c r="CM128" s="57">
        <f t="shared" ca="1" si="97"/>
        <v>9</v>
      </c>
      <c r="CN128" s="57">
        <f t="shared" ca="1" si="98"/>
        <v>3</v>
      </c>
      <c r="CO128" s="57">
        <f t="shared" ca="1" si="99"/>
        <v>1</v>
      </c>
      <c r="CP128" s="57">
        <f t="shared" ca="1" si="100"/>
        <v>2</v>
      </c>
      <c r="CQ128" s="57">
        <f t="shared" ca="1" si="101"/>
        <v>0</v>
      </c>
      <c r="CR128" s="57">
        <f t="shared" ca="1" si="102"/>
        <v>0</v>
      </c>
      <c r="CS128" s="60">
        <f t="shared" ca="1" si="103"/>
        <v>1.55</v>
      </c>
      <c r="CT128" s="60">
        <f t="shared" ca="1" si="104"/>
        <v>4</v>
      </c>
      <c r="CU128" s="60">
        <f t="shared" ca="1" si="105"/>
        <v>7.5</v>
      </c>
      <c r="CV128" s="60">
        <f t="shared" ca="1" si="106"/>
        <v>1.55</v>
      </c>
      <c r="CW128" s="60">
        <f t="shared" ca="1" si="107"/>
        <v>4.04</v>
      </c>
      <c r="CX128" s="60">
        <f t="shared" ca="1" si="108"/>
        <v>7.2</v>
      </c>
      <c r="CY128" s="60">
        <f t="shared" ca="1" si="109"/>
        <v>1.98</v>
      </c>
      <c r="CZ128" s="60">
        <f t="shared" ca="1" si="110"/>
        <v>1.81</v>
      </c>
      <c r="DA128" s="65">
        <f t="shared" ca="1" si="111"/>
        <v>2</v>
      </c>
      <c r="DB128" s="65">
        <f t="shared" ca="1" si="112"/>
        <v>1</v>
      </c>
      <c r="DC128" s="65">
        <f t="shared" ca="1" si="113"/>
        <v>1</v>
      </c>
      <c r="DD128" s="65">
        <f t="shared" ca="1" si="114"/>
        <v>1</v>
      </c>
      <c r="DE128" s="65">
        <f t="shared" ca="1" si="115"/>
        <v>0</v>
      </c>
      <c r="DF128" s="66" t="str">
        <f t="shared" ca="1" si="116"/>
        <v>H</v>
      </c>
      <c r="DG128" s="66" t="str">
        <f t="shared" ca="1" si="117"/>
        <v>H-H</v>
      </c>
      <c r="DH128" s="66" t="str">
        <f t="shared" ca="1" si="118"/>
        <v>H20</v>
      </c>
      <c r="DI128" s="66" t="str">
        <f t="shared" ca="1" si="119"/>
        <v>H10</v>
      </c>
      <c r="DJ128" s="66" t="str">
        <f t="shared" ca="1" si="120"/>
        <v>H10</v>
      </c>
      <c r="DK128" s="65" t="str">
        <f t="shared" ca="1" si="121"/>
        <v>No</v>
      </c>
      <c r="DL128" s="65">
        <f t="shared" ca="1" si="122"/>
        <v>1</v>
      </c>
      <c r="DM128" s="65">
        <f t="shared" ca="1" si="123"/>
        <v>0</v>
      </c>
      <c r="DN128" s="65">
        <f t="shared" ca="1" si="124"/>
        <v>1</v>
      </c>
      <c r="DO128" s="65">
        <f t="shared" ca="1" si="125"/>
        <v>0</v>
      </c>
      <c r="DP128" s="65">
        <f t="shared" ca="1" si="126"/>
        <v>1</v>
      </c>
      <c r="DQ128" s="65">
        <f t="shared" ca="1" si="127"/>
        <v>0</v>
      </c>
      <c r="DR128" s="69">
        <f t="shared" ca="1" si="128"/>
        <v>0.55000000000000004</v>
      </c>
      <c r="DS128" s="69">
        <f t="shared" ca="1" si="129"/>
        <v>-1</v>
      </c>
      <c r="DT128" s="69">
        <f t="shared" ca="1" si="130"/>
        <v>-1</v>
      </c>
      <c r="DU128" s="69">
        <f t="shared" ca="1" si="131"/>
        <v>0.55000000000000004</v>
      </c>
      <c r="DV128" s="69">
        <f t="shared" ca="1" si="132"/>
        <v>-1</v>
      </c>
      <c r="DW128" s="69">
        <f t="shared" ca="1" si="133"/>
        <v>-1</v>
      </c>
      <c r="DX128" s="69">
        <f t="shared" ca="1" si="134"/>
        <v>-1</v>
      </c>
      <c r="DY128" s="69">
        <f t="shared" ca="1" si="135"/>
        <v>0.81</v>
      </c>
      <c r="DZ128" s="72">
        <f t="shared" ca="1" si="136"/>
        <v>102.84946236559139</v>
      </c>
      <c r="EA128" s="72">
        <f t="shared" ca="1" si="137"/>
        <v>103.15749316867171</v>
      </c>
      <c r="EB128" s="72">
        <f t="shared" ca="1" si="138"/>
        <v>105.7536692895809</v>
      </c>
      <c r="EC128" s="65">
        <f t="shared" ca="1" si="139"/>
        <v>1</v>
      </c>
      <c r="ED128" s="65">
        <f t="shared" ca="1" si="140"/>
        <v>0</v>
      </c>
      <c r="EE128" s="65">
        <f t="shared" ca="1" si="141"/>
        <v>0</v>
      </c>
      <c r="EF128" s="65">
        <f t="shared" ca="1" si="142"/>
        <v>1</v>
      </c>
      <c r="EG128" s="65">
        <f t="shared" ca="1" si="143"/>
        <v>0</v>
      </c>
      <c r="EH128" s="65">
        <f t="shared" ca="1" si="144"/>
        <v>1</v>
      </c>
      <c r="EI128" s="429" t="str">
        <f t="shared" ca="1" si="145"/>
        <v>Yes</v>
      </c>
      <c r="EJ128" s="428" t="str">
        <f t="shared" ca="1" si="146"/>
        <v>E</v>
      </c>
      <c r="EK128" s="428" t="str">
        <f t="shared" ca="1" si="147"/>
        <v>Under</v>
      </c>
      <c r="EL128" s="65" t="str">
        <f t="shared" ca="1" si="148"/>
        <v>No</v>
      </c>
      <c r="EM128" s="65" t="str">
        <f t="shared" ca="1" si="149"/>
        <v>No</v>
      </c>
      <c r="EN128" s="65">
        <f t="shared" ca="1" si="150"/>
        <v>30</v>
      </c>
      <c r="EO128" s="433">
        <f t="shared" ca="1" si="151"/>
        <v>3</v>
      </c>
      <c r="EP128" s="433">
        <f t="shared" ca="1" si="152"/>
        <v>0</v>
      </c>
      <c r="EQ128" s="433">
        <f t="shared" ca="1" si="153"/>
        <v>12</v>
      </c>
      <c r="ER128" s="433">
        <f t="shared" ca="1" si="154"/>
        <v>20</v>
      </c>
      <c r="ES128" s="433">
        <f t="shared" ca="1" si="155"/>
        <v>8</v>
      </c>
      <c r="ET128" s="433">
        <f t="shared" ca="1" si="156"/>
        <v>33</v>
      </c>
      <c r="EU128" s="433">
        <f ca="1">IF(OR(CO128="",CQ128=""),"",Discipline!$P$3*CO128+Discipline!$X$3*CQ128)</f>
        <v>10</v>
      </c>
      <c r="EV128" s="433">
        <f ca="1">IF(OR(CP128="",CR128=""),"",Discipline!$P$3*CP128+Discipline!$X$3*CR128)</f>
        <v>20</v>
      </c>
    </row>
    <row r="129" spans="1:152" x14ac:dyDescent="0.25">
      <c r="A129" s="10" t="str">
        <f ca="1">IFERROR(RANK(order!A129,order!A$3:A$554,0),"")</f>
        <v/>
      </c>
      <c r="B129" s="10" t="str">
        <f ca="1">IFERROR(RANK(order!B129,order!B$3:B$554,0),"")</f>
        <v/>
      </c>
      <c r="C129" s="10" t="str">
        <f ca="1">IFERROR(RANK(order!C129,order!C$3:C$554,0),"")</f>
        <v/>
      </c>
      <c r="D129" s="4" t="str">
        <f ca="1">IFERROR(RANK(order!D129,order!D$3:D$554,0),"")</f>
        <v/>
      </c>
      <c r="E129" s="4" t="str">
        <f ca="1">IFERROR(RANK(order!E129,order!E$3:E$554,0),"")</f>
        <v/>
      </c>
      <c r="F129" s="4" t="str">
        <f ca="1">IFERROR(RANK(order!F129,order!F$3:F$554,0),"")</f>
        <v/>
      </c>
      <c r="G129" s="10" t="str">
        <f ca="1">IFERROR(RANK(order!G129,order!G$3:G$554,0),"")</f>
        <v/>
      </c>
      <c r="H129" s="10" t="str">
        <f ca="1">IFERROR(RANK(order!H129,order!H$3:H$554,0),"")</f>
        <v/>
      </c>
      <c r="I129" s="10" t="str">
        <f ca="1">IFERROR(RANK(order!I129,order!I$3:I$554,0),"")</f>
        <v/>
      </c>
      <c r="J129" s="4" t="str">
        <f ca="1">IFERROR(RANK(order!J129,order!J$3:J$554,0),"")</f>
        <v/>
      </c>
      <c r="K129" s="4" t="str">
        <f ca="1">IFERROR(RANK(order!K129,order!K$3:K$554,0),"")</f>
        <v/>
      </c>
      <c r="L129" s="4" t="str">
        <f ca="1">IFERROR(RANK(order!L129,order!L$3:L$554,0),"")</f>
        <v/>
      </c>
      <c r="M129" s="10" t="str">
        <f ca="1">IFERROR(RANK(order!M129,order!M$3:M$554,0),"")</f>
        <v/>
      </c>
      <c r="N129" s="10" t="str">
        <f ca="1">IFERROR(RANK(order!N129,order!N$3:N$554,0),"")</f>
        <v/>
      </c>
      <c r="O129" s="10" t="str">
        <f ca="1">IFERROR(RANK(order!O129,order!O$3:O$554,0),"")</f>
        <v/>
      </c>
      <c r="P129" s="4" t="str">
        <f ca="1">IFERROR(RANK(order!P129,order!P$3:P$554,0),"")</f>
        <v/>
      </c>
      <c r="Q129" s="4" t="str">
        <f ca="1">IFERROR(RANK(order!Q129,order!Q$3:Q$554,0),"")</f>
        <v/>
      </c>
      <c r="R129" s="4" t="str">
        <f ca="1">IFERROR(RANK(order!R129,order!R$3:R$554,0),"")</f>
        <v/>
      </c>
      <c r="S129" s="10" t="str">
        <f ca="1">IFERROR(RANK(order!S129,order!S$3:S$554,0),"")</f>
        <v/>
      </c>
      <c r="T129" s="10" t="str">
        <f ca="1">IFERROR(RANK(order!T129,order!T$3:T$554,0),"")</f>
        <v/>
      </c>
      <c r="U129" s="10" t="str">
        <f ca="1">IFERROR(RANK(order!U129,order!U$3:U$554,0),"")</f>
        <v/>
      </c>
      <c r="V129" s="4" t="str">
        <f ca="1">IFERROR(RANK(order!V129,order!V$3:V$554,0),"")</f>
        <v/>
      </c>
      <c r="W129" s="4" t="str">
        <f ca="1">IFERROR(RANK(order!W129,order!W$3:W$554,0),"")</f>
        <v/>
      </c>
      <c r="X129" s="4" t="str">
        <f ca="1">IFERROR(RANK(order!X129,order!X$3:X$554,0),"")</f>
        <v/>
      </c>
      <c r="Y129" s="10" t="str">
        <f ca="1">IFERROR(RANK(order!Y129,order!Y$3:Y$554,0),"")</f>
        <v/>
      </c>
      <c r="Z129" s="10" t="str">
        <f ca="1">IFERROR(RANK(order!Z129,order!Z$3:Z$554,0),"")</f>
        <v/>
      </c>
      <c r="AA129" s="10" t="str">
        <f ca="1">IFERROR(RANK(order!AA129,order!AA$3:AA$554,0),"")</f>
        <v/>
      </c>
      <c r="AB129" s="4" t="str">
        <f ca="1">IFERROR(RANK(order!AB129,order!AB$3:AB$554,0),"")</f>
        <v/>
      </c>
      <c r="AC129" s="4" t="str">
        <f ca="1">IFERROR(RANK(order!AC129,order!AC$3:AC$554,0),"")</f>
        <v/>
      </c>
      <c r="AD129" s="4" t="str">
        <f ca="1">IFERROR(RANK(order!AD129,order!AD$3:AD$554,0),"")</f>
        <v/>
      </c>
      <c r="AE129" s="10" t="str">
        <f ca="1">IFERROR(RANK(order!AE129,order!AE$3:AE$554,0),"")</f>
        <v/>
      </c>
      <c r="AF129" s="10" t="str">
        <f ca="1">IFERROR(RANK(order!AF129,order!AF$3:AF$554,0),"")</f>
        <v/>
      </c>
      <c r="AG129" s="10" t="str">
        <f ca="1">IFERROR(RANK(order!AG129,order!AG$3:AG$554,0),"")</f>
        <v/>
      </c>
      <c r="AH129" s="4" t="str">
        <f ca="1">IFERROR(RANK(order!AH129,order!AH$3:AH$554,0),"")</f>
        <v/>
      </c>
      <c r="AI129" s="4" t="str">
        <f ca="1">IFERROR(RANK(order!AI129,order!AI$3:AI$554,0),"")</f>
        <v/>
      </c>
      <c r="AJ129" s="4" t="str">
        <f ca="1">IFERROR(RANK(order!AJ129,order!AJ$3:AJ$554,0),"")</f>
        <v/>
      </c>
      <c r="AK129" s="10" t="str">
        <f ca="1">IFERROR(RANK(order!AK129,order!AK$3:AK$554,0),"")</f>
        <v/>
      </c>
      <c r="AL129" s="10" t="str">
        <f ca="1">IFERROR(RANK(order!AL129,order!AL$3:AL$554,0),"")</f>
        <v/>
      </c>
      <c r="AM129" s="10" t="str">
        <f ca="1">IFERROR(RANK(order!AM129,order!AM$3:AM$554,0),"")</f>
        <v/>
      </c>
      <c r="AN129" s="4" t="str">
        <f ca="1">IFERROR(RANK(order!AN129,order!AN$3:AN$554,0),"")</f>
        <v/>
      </c>
      <c r="AO129" s="4" t="str">
        <f ca="1">IFERROR(RANK(order!AO129,order!AO$3:AO$554,0),"")</f>
        <v/>
      </c>
      <c r="AP129" s="4" t="str">
        <f ca="1">IFERROR(RANK(order!AP129,order!AP$3:AP$554,0),"")</f>
        <v/>
      </c>
      <c r="AQ129" s="10" t="str">
        <f ca="1">IFERROR(RANK(order!AQ129,order!AQ$3:AQ$554,0),"")</f>
        <v/>
      </c>
      <c r="AR129" s="10" t="str">
        <f ca="1">IFERROR(RANK(order!AR129,order!AR$3:AR$554,0),"")</f>
        <v/>
      </c>
      <c r="AS129" s="10" t="str">
        <f ca="1">IFERROR(RANK(order!AS129,order!AS$3:AS$554,0),"")</f>
        <v/>
      </c>
      <c r="AT129" s="4" t="str">
        <f ca="1">IFERROR(RANK(order!AT129,order!AT$3:AT$554,0),"")</f>
        <v/>
      </c>
      <c r="AU129" s="4" t="str">
        <f ca="1">IFERROR(RANK(order!AU129,order!AU$3:AU$554,0),"")</f>
        <v/>
      </c>
      <c r="AV129" s="4" t="str">
        <f ca="1">IFERROR(RANK(order!AV129,order!AV$3:AV$554,0),"")</f>
        <v/>
      </c>
      <c r="AW129" s="10" t="str">
        <f ca="1">IFERROR(RANK(order!AW129,order!AW$3:AW$554,0),"")</f>
        <v/>
      </c>
      <c r="AX129" s="10" t="str">
        <f ca="1">IFERROR(RANK(order!AX129,order!AX$3:AX$554,0),"")</f>
        <v/>
      </c>
      <c r="AY129" s="10" t="str">
        <f ca="1">IFERROR(RANK(order!AY129,order!AY$3:AY$554,0),"")</f>
        <v/>
      </c>
      <c r="AZ129" s="4" t="str">
        <f ca="1">IFERROR(RANK(order!AZ129,order!AZ$3:AZ$554,0),"")</f>
        <v/>
      </c>
      <c r="BA129" s="4" t="str">
        <f ca="1">IFERROR(RANK(order!BA129,order!BA$3:BA$554,0),"")</f>
        <v/>
      </c>
      <c r="BB129" s="4" t="str">
        <f ca="1">IFERROR(RANK(order!BB129,order!BB$3:BB$554,0),"")</f>
        <v/>
      </c>
      <c r="BC129" s="10" t="str">
        <f ca="1">IFERROR(RANK(order!BC129,order!BC$3:BC$554,0),"")</f>
        <v/>
      </c>
      <c r="BD129" s="10" t="str">
        <f ca="1">IFERROR(RANK(order!BD129,order!BD$3:BD$554,0),"")</f>
        <v/>
      </c>
      <c r="BE129" s="10" t="str">
        <f ca="1">IFERROR(RANK(order!BE129,order!BE$3:BE$554,0),"")</f>
        <v/>
      </c>
      <c r="BF129" s="4" t="str">
        <f ca="1">IFERROR(RANK(order!BF129,order!BF$3:BF$554,0),"")</f>
        <v/>
      </c>
      <c r="BG129" s="4" t="str">
        <f ca="1">IFERROR(RANK(order!BG129,order!BG$3:BG$554,0),"")</f>
        <v/>
      </c>
      <c r="BH129" s="4" t="str">
        <f ca="1">IFERROR(RANK(order!BH129,order!BH$3:BH$554,0),"")</f>
        <v/>
      </c>
      <c r="BI129" s="10" t="str">
        <f ca="1">IFERROR(RANK(order!BI129,order!BI$3:BI$554,0),"")</f>
        <v/>
      </c>
      <c r="BJ129" s="10" t="str">
        <f ca="1">IFERROR(RANK(order!BJ129,order!BJ$3:BJ$554,0),"")</f>
        <v/>
      </c>
      <c r="BK129" s="10" t="str">
        <f ca="1">IFERROR(RANK(order!BK129,order!BK$3:BK$554,0),"")</f>
        <v/>
      </c>
      <c r="BL129" s="4" t="str">
        <f ca="1">IFERROR(RANK(order!BL129,order!BL$3:BL$554,0),"")</f>
        <v/>
      </c>
      <c r="BM129" s="4">
        <f ca="1">IFERROR(RANK(order!BM129,order!BM$3:BM$554,0),"")</f>
        <v>1</v>
      </c>
      <c r="BN129" s="4">
        <f ca="1">IFERROR(RANK(order!BN129,order!BN$3:BN$554,0),"")</f>
        <v>2</v>
      </c>
      <c r="BO129" s="10" t="str">
        <f ca="1">IFERROR(RANK(order!BO129,order!BO$3:BO$554,0),"")</f>
        <v/>
      </c>
      <c r="BP129" s="10" t="str">
        <f ca="1">IFERROR(RANK(order!BP129,order!BP$3:BP$554,0),"")</f>
        <v/>
      </c>
      <c r="BQ129" s="10" t="str">
        <f ca="1">IFERROR(RANK(order!BQ129,order!BQ$3:BQ$554,0),"")</f>
        <v/>
      </c>
      <c r="BR129" s="4">
        <f ca="1">IFERROR(RANK(order!BR129,order!BR$3:BR$554,0),"")</f>
        <v>1</v>
      </c>
      <c r="BS129" s="4" t="str">
        <f ca="1">IFERROR(RANK(order!BS129,order!BS$3:BS$554,0),"")</f>
        <v/>
      </c>
      <c r="BT129" s="4">
        <f ca="1">IFERROR(RANK(order!BT129,order!BT$3:BT$554,0),"")</f>
        <v>2</v>
      </c>
      <c r="BU129" s="95">
        <f t="shared" si="157"/>
        <v>127</v>
      </c>
      <c r="BV129" s="35" t="str">
        <f t="shared" si="158"/>
        <v>E1</v>
      </c>
      <c r="BW129" s="55">
        <f t="shared" ca="1" si="81"/>
        <v>43375</v>
      </c>
      <c r="BX129" s="56" t="str">
        <f t="shared" ca="1" si="82"/>
        <v>Wigan</v>
      </c>
      <c r="BY129" s="56" t="str">
        <f t="shared" ca="1" si="83"/>
        <v>Swansea</v>
      </c>
      <c r="BZ129" s="57">
        <f t="shared" ca="1" si="84"/>
        <v>0</v>
      </c>
      <c r="CA129" s="57">
        <f t="shared" ca="1" si="85"/>
        <v>0</v>
      </c>
      <c r="CB129" s="58" t="str">
        <f t="shared" ca="1" si="86"/>
        <v>D</v>
      </c>
      <c r="CC129" s="57">
        <f t="shared" ca="1" si="87"/>
        <v>0</v>
      </c>
      <c r="CD129" s="57">
        <f t="shared" ca="1" si="88"/>
        <v>0</v>
      </c>
      <c r="CE129" s="58" t="str">
        <f t="shared" ca="1" si="89"/>
        <v>D</v>
      </c>
      <c r="CF129" s="59" t="str">
        <f t="shared" ca="1" si="90"/>
        <v>J Brooks</v>
      </c>
      <c r="CG129" s="57">
        <f t="shared" ca="1" si="91"/>
        <v>10</v>
      </c>
      <c r="CH129" s="57">
        <f t="shared" ca="1" si="92"/>
        <v>17</v>
      </c>
      <c r="CI129" s="57">
        <f t="shared" ca="1" si="93"/>
        <v>1</v>
      </c>
      <c r="CJ129" s="57">
        <f t="shared" ca="1" si="94"/>
        <v>5</v>
      </c>
      <c r="CK129" s="57">
        <f t="shared" ca="1" si="95"/>
        <v>14</v>
      </c>
      <c r="CL129" s="57">
        <f t="shared" ca="1" si="96"/>
        <v>8</v>
      </c>
      <c r="CM129" s="57">
        <f t="shared" ca="1" si="97"/>
        <v>4</v>
      </c>
      <c r="CN129" s="57">
        <f t="shared" ca="1" si="98"/>
        <v>9</v>
      </c>
      <c r="CO129" s="57">
        <f t="shared" ca="1" si="99"/>
        <v>1</v>
      </c>
      <c r="CP129" s="57">
        <f t="shared" ca="1" si="100"/>
        <v>0</v>
      </c>
      <c r="CQ129" s="57">
        <f t="shared" ca="1" si="101"/>
        <v>0</v>
      </c>
      <c r="CR129" s="57">
        <f t="shared" ca="1" si="102"/>
        <v>0</v>
      </c>
      <c r="CS129" s="60">
        <f t="shared" ca="1" si="103"/>
        <v>2.04</v>
      </c>
      <c r="CT129" s="60">
        <f t="shared" ca="1" si="104"/>
        <v>3.4</v>
      </c>
      <c r="CU129" s="60">
        <f t="shared" ca="1" si="105"/>
        <v>4.0999999999999996</v>
      </c>
      <c r="CV129" s="60">
        <f t="shared" ca="1" si="106"/>
        <v>2.09</v>
      </c>
      <c r="CW129" s="60">
        <f t="shared" ca="1" si="107"/>
        <v>3.34</v>
      </c>
      <c r="CX129" s="60">
        <f t="shared" ca="1" si="108"/>
        <v>4.0199999999999996</v>
      </c>
      <c r="CY129" s="60">
        <f t="shared" ca="1" si="109"/>
        <v>2.0299999999999998</v>
      </c>
      <c r="CZ129" s="60">
        <f t="shared" ca="1" si="110"/>
        <v>1.78</v>
      </c>
      <c r="DA129" s="65">
        <f t="shared" ca="1" si="111"/>
        <v>0</v>
      </c>
      <c r="DB129" s="65">
        <f t="shared" ca="1" si="112"/>
        <v>0</v>
      </c>
      <c r="DC129" s="65">
        <f t="shared" ca="1" si="113"/>
        <v>0</v>
      </c>
      <c r="DD129" s="65">
        <f t="shared" ca="1" si="114"/>
        <v>0</v>
      </c>
      <c r="DE129" s="65">
        <f t="shared" ca="1" si="115"/>
        <v>0</v>
      </c>
      <c r="DF129" s="66" t="str">
        <f t="shared" ca="1" si="116"/>
        <v>D</v>
      </c>
      <c r="DG129" s="66" t="str">
        <f t="shared" ca="1" si="117"/>
        <v>D-D</v>
      </c>
      <c r="DH129" s="66" t="str">
        <f t="shared" ca="1" si="118"/>
        <v>D00</v>
      </c>
      <c r="DI129" s="66" t="str">
        <f t="shared" ca="1" si="119"/>
        <v>D00</v>
      </c>
      <c r="DJ129" s="66" t="str">
        <f t="shared" ca="1" si="120"/>
        <v>D00</v>
      </c>
      <c r="DK129" s="65" t="str">
        <f t="shared" ca="1" si="121"/>
        <v>No</v>
      </c>
      <c r="DL129" s="65">
        <f t="shared" ca="1" si="122"/>
        <v>0</v>
      </c>
      <c r="DM129" s="65">
        <f t="shared" ca="1" si="123"/>
        <v>0</v>
      </c>
      <c r="DN129" s="65">
        <f t="shared" ca="1" si="124"/>
        <v>0</v>
      </c>
      <c r="DO129" s="65">
        <f t="shared" ca="1" si="125"/>
        <v>0</v>
      </c>
      <c r="DP129" s="65">
        <f t="shared" ca="1" si="126"/>
        <v>0</v>
      </c>
      <c r="DQ129" s="65">
        <f t="shared" ca="1" si="127"/>
        <v>0</v>
      </c>
      <c r="DR129" s="69">
        <f t="shared" ca="1" si="128"/>
        <v>-1</v>
      </c>
      <c r="DS129" s="69">
        <f t="shared" ca="1" si="129"/>
        <v>2.4</v>
      </c>
      <c r="DT129" s="69">
        <f t="shared" ca="1" si="130"/>
        <v>-1</v>
      </c>
      <c r="DU129" s="69">
        <f t="shared" ca="1" si="131"/>
        <v>-1</v>
      </c>
      <c r="DV129" s="69">
        <f t="shared" ca="1" si="132"/>
        <v>2.34</v>
      </c>
      <c r="DW129" s="69">
        <f t="shared" ca="1" si="133"/>
        <v>-1</v>
      </c>
      <c r="DX129" s="69">
        <f t="shared" ca="1" si="134"/>
        <v>-1</v>
      </c>
      <c r="DY129" s="69">
        <f t="shared" ca="1" si="135"/>
        <v>0.78</v>
      </c>
      <c r="DZ129" s="72">
        <f t="shared" ca="1" si="136"/>
        <v>102.82161645145864</v>
      </c>
      <c r="EA129" s="72">
        <f t="shared" ca="1" si="137"/>
        <v>102.66263160317942</v>
      </c>
      <c r="EB129" s="72">
        <f t="shared" ca="1" si="138"/>
        <v>105.44085902474124</v>
      </c>
      <c r="EC129" s="65">
        <f t="shared" ca="1" si="139"/>
        <v>1</v>
      </c>
      <c r="ED129" s="65">
        <f t="shared" ca="1" si="140"/>
        <v>1</v>
      </c>
      <c r="EE129" s="65">
        <f t="shared" ca="1" si="141"/>
        <v>0</v>
      </c>
      <c r="EF129" s="65">
        <f t="shared" ca="1" si="142"/>
        <v>0</v>
      </c>
      <c r="EG129" s="65">
        <f t="shared" ca="1" si="143"/>
        <v>1</v>
      </c>
      <c r="EH129" s="65">
        <f t="shared" ca="1" si="144"/>
        <v>1</v>
      </c>
      <c r="EI129" s="429" t="str">
        <f t="shared" ca="1" si="145"/>
        <v>Yes</v>
      </c>
      <c r="EJ129" s="428" t="str">
        <f t="shared" ca="1" si="146"/>
        <v>E</v>
      </c>
      <c r="EK129" s="428" t="str">
        <f t="shared" ca="1" si="147"/>
        <v>Under</v>
      </c>
      <c r="EL129" s="65" t="str">
        <f t="shared" ca="1" si="148"/>
        <v>No</v>
      </c>
      <c r="EM129" s="65" t="str">
        <f t="shared" ca="1" si="149"/>
        <v>No</v>
      </c>
      <c r="EN129" s="65">
        <f t="shared" ca="1" si="150"/>
        <v>10</v>
      </c>
      <c r="EO129" s="433">
        <f t="shared" ca="1" si="151"/>
        <v>1</v>
      </c>
      <c r="EP129" s="433">
        <f t="shared" ca="1" si="152"/>
        <v>0</v>
      </c>
      <c r="EQ129" s="433">
        <f t="shared" ca="1" si="153"/>
        <v>13</v>
      </c>
      <c r="ER129" s="433">
        <f t="shared" ca="1" si="154"/>
        <v>27</v>
      </c>
      <c r="ES129" s="433">
        <f t="shared" ca="1" si="155"/>
        <v>6</v>
      </c>
      <c r="ET129" s="433">
        <f t="shared" ca="1" si="156"/>
        <v>22</v>
      </c>
      <c r="EU129" s="433">
        <f ca="1">IF(OR(CO129="",CQ129=""),"",Discipline!$P$3*CO129+Discipline!$X$3*CQ129)</f>
        <v>10</v>
      </c>
      <c r="EV129" s="433">
        <f ca="1">IF(OR(CP129="",CR129=""),"",Discipline!$P$3*CP129+Discipline!$X$3*CR129)</f>
        <v>0</v>
      </c>
    </row>
    <row r="130" spans="1:152" x14ac:dyDescent="0.25">
      <c r="A130" s="10" t="str">
        <f ca="1">IFERROR(RANK(order!A130,order!A$3:A$554,0),"")</f>
        <v/>
      </c>
      <c r="B130" s="10" t="str">
        <f ca="1">IFERROR(RANK(order!B130,order!B$3:B$554,0),"")</f>
        <v/>
      </c>
      <c r="C130" s="10" t="str">
        <f ca="1">IFERROR(RANK(order!C130,order!C$3:C$554,0),"")</f>
        <v/>
      </c>
      <c r="D130" s="4" t="str">
        <f ca="1">IFERROR(RANK(order!D130,order!D$3:D$554,0),"")</f>
        <v/>
      </c>
      <c r="E130" s="4" t="str">
        <f ca="1">IFERROR(RANK(order!E130,order!E$3:E$554,0),"")</f>
        <v/>
      </c>
      <c r="F130" s="4" t="str">
        <f ca="1">IFERROR(RANK(order!F130,order!F$3:F$554,0),"")</f>
        <v/>
      </c>
      <c r="G130" s="10">
        <f ca="1">IFERROR(RANK(order!G130,order!G$3:G$554,0),"")</f>
        <v>1</v>
      </c>
      <c r="H130" s="10" t="str">
        <f ca="1">IFERROR(RANK(order!H130,order!H$3:H$554,0),"")</f>
        <v/>
      </c>
      <c r="I130" s="10">
        <f ca="1">IFERROR(RANK(order!I130,order!I$3:I$554,0),"")</f>
        <v>2</v>
      </c>
      <c r="J130" s="4" t="str">
        <f ca="1">IFERROR(RANK(order!J130,order!J$3:J$554,0),"")</f>
        <v/>
      </c>
      <c r="K130" s="4" t="str">
        <f ca="1">IFERROR(RANK(order!K130,order!K$3:K$554,0),"")</f>
        <v/>
      </c>
      <c r="L130" s="4" t="str">
        <f ca="1">IFERROR(RANK(order!L130,order!L$3:L$554,0),"")</f>
        <v/>
      </c>
      <c r="M130" s="10" t="str">
        <f ca="1">IFERROR(RANK(order!M130,order!M$3:M$554,0),"")</f>
        <v/>
      </c>
      <c r="N130" s="10" t="str">
        <f ca="1">IFERROR(RANK(order!N130,order!N$3:N$554,0),"")</f>
        <v/>
      </c>
      <c r="O130" s="10" t="str">
        <f ca="1">IFERROR(RANK(order!O130,order!O$3:O$554,0),"")</f>
        <v/>
      </c>
      <c r="P130" s="4" t="str">
        <f ca="1">IFERROR(RANK(order!P130,order!P$3:P$554,0),"")</f>
        <v/>
      </c>
      <c r="Q130" s="4" t="str">
        <f ca="1">IFERROR(RANK(order!Q130,order!Q$3:Q$554,0),"")</f>
        <v/>
      </c>
      <c r="R130" s="4" t="str">
        <f ca="1">IFERROR(RANK(order!R130,order!R$3:R$554,0),"")</f>
        <v/>
      </c>
      <c r="S130" s="10" t="str">
        <f ca="1">IFERROR(RANK(order!S130,order!S$3:S$554,0),"")</f>
        <v/>
      </c>
      <c r="T130" s="10" t="str">
        <f ca="1">IFERROR(RANK(order!T130,order!T$3:T$554,0),"")</f>
        <v/>
      </c>
      <c r="U130" s="10" t="str">
        <f ca="1">IFERROR(RANK(order!U130,order!U$3:U$554,0),"")</f>
        <v/>
      </c>
      <c r="V130" s="4" t="str">
        <f ca="1">IFERROR(RANK(order!V130,order!V$3:V$554,0),"")</f>
        <v/>
      </c>
      <c r="W130" s="4" t="str">
        <f ca="1">IFERROR(RANK(order!W130,order!W$3:W$554,0),"")</f>
        <v/>
      </c>
      <c r="X130" s="4" t="str">
        <f ca="1">IFERROR(RANK(order!X130,order!X$3:X$554,0),"")</f>
        <v/>
      </c>
      <c r="Y130" s="10" t="str">
        <f ca="1">IFERROR(RANK(order!Y130,order!Y$3:Y$554,0),"")</f>
        <v/>
      </c>
      <c r="Z130" s="10" t="str">
        <f ca="1">IFERROR(RANK(order!Z130,order!Z$3:Z$554,0),"")</f>
        <v/>
      </c>
      <c r="AA130" s="10" t="str">
        <f ca="1">IFERROR(RANK(order!AA130,order!AA$3:AA$554,0),"")</f>
        <v/>
      </c>
      <c r="AB130" s="4" t="str">
        <f ca="1">IFERROR(RANK(order!AB130,order!AB$3:AB$554,0),"")</f>
        <v/>
      </c>
      <c r="AC130" s="4" t="str">
        <f ca="1">IFERROR(RANK(order!AC130,order!AC$3:AC$554,0),"")</f>
        <v/>
      </c>
      <c r="AD130" s="4" t="str">
        <f ca="1">IFERROR(RANK(order!AD130,order!AD$3:AD$554,0),"")</f>
        <v/>
      </c>
      <c r="AE130" s="10" t="str">
        <f ca="1">IFERROR(RANK(order!AE130,order!AE$3:AE$554,0),"")</f>
        <v/>
      </c>
      <c r="AF130" s="10" t="str">
        <f ca="1">IFERROR(RANK(order!AF130,order!AF$3:AF$554,0),"")</f>
        <v/>
      </c>
      <c r="AG130" s="10" t="str">
        <f ca="1">IFERROR(RANK(order!AG130,order!AG$3:AG$554,0),"")</f>
        <v/>
      </c>
      <c r="AH130" s="4" t="str">
        <f ca="1">IFERROR(RANK(order!AH130,order!AH$3:AH$554,0),"")</f>
        <v/>
      </c>
      <c r="AI130" s="4" t="str">
        <f ca="1">IFERROR(RANK(order!AI130,order!AI$3:AI$554,0),"")</f>
        <v/>
      </c>
      <c r="AJ130" s="4" t="str">
        <f ca="1">IFERROR(RANK(order!AJ130,order!AJ$3:AJ$554,0),"")</f>
        <v/>
      </c>
      <c r="AK130" s="10" t="str">
        <f ca="1">IFERROR(RANK(order!AK130,order!AK$3:AK$554,0),"")</f>
        <v/>
      </c>
      <c r="AL130" s="10" t="str">
        <f ca="1">IFERROR(RANK(order!AL130,order!AL$3:AL$554,0),"")</f>
        <v/>
      </c>
      <c r="AM130" s="10" t="str">
        <f ca="1">IFERROR(RANK(order!AM130,order!AM$3:AM$554,0),"")</f>
        <v/>
      </c>
      <c r="AN130" s="4" t="str">
        <f ca="1">IFERROR(RANK(order!AN130,order!AN$3:AN$554,0),"")</f>
        <v/>
      </c>
      <c r="AO130" s="4" t="str">
        <f ca="1">IFERROR(RANK(order!AO130,order!AO$3:AO$554,0),"")</f>
        <v/>
      </c>
      <c r="AP130" s="4" t="str">
        <f ca="1">IFERROR(RANK(order!AP130,order!AP$3:AP$554,0),"")</f>
        <v/>
      </c>
      <c r="AQ130" s="10" t="str">
        <f ca="1">IFERROR(RANK(order!AQ130,order!AQ$3:AQ$554,0),"")</f>
        <v/>
      </c>
      <c r="AR130" s="10" t="str">
        <f ca="1">IFERROR(RANK(order!AR130,order!AR$3:AR$554,0),"")</f>
        <v/>
      </c>
      <c r="AS130" s="10" t="str">
        <f ca="1">IFERROR(RANK(order!AS130,order!AS$3:AS$554,0),"")</f>
        <v/>
      </c>
      <c r="AT130" s="4" t="str">
        <f ca="1">IFERROR(RANK(order!AT130,order!AT$3:AT$554,0),"")</f>
        <v/>
      </c>
      <c r="AU130" s="4" t="str">
        <f ca="1">IFERROR(RANK(order!AU130,order!AU$3:AU$554,0),"")</f>
        <v/>
      </c>
      <c r="AV130" s="4" t="str">
        <f ca="1">IFERROR(RANK(order!AV130,order!AV$3:AV$554,0),"")</f>
        <v/>
      </c>
      <c r="AW130" s="10" t="str">
        <f ca="1">IFERROR(RANK(order!AW130,order!AW$3:AW$554,0),"")</f>
        <v/>
      </c>
      <c r="AX130" s="10" t="str">
        <f ca="1">IFERROR(RANK(order!AX130,order!AX$3:AX$554,0),"")</f>
        <v/>
      </c>
      <c r="AY130" s="10" t="str">
        <f ca="1">IFERROR(RANK(order!AY130,order!AY$3:AY$554,0),"")</f>
        <v/>
      </c>
      <c r="AZ130" s="4" t="str">
        <f ca="1">IFERROR(RANK(order!AZ130,order!AZ$3:AZ$554,0),"")</f>
        <v/>
      </c>
      <c r="BA130" s="4" t="str">
        <f ca="1">IFERROR(RANK(order!BA130,order!BA$3:BA$554,0),"")</f>
        <v/>
      </c>
      <c r="BB130" s="4" t="str">
        <f ca="1">IFERROR(RANK(order!BB130,order!BB$3:BB$554,0),"")</f>
        <v/>
      </c>
      <c r="BC130" s="10" t="str">
        <f ca="1">IFERROR(RANK(order!BC130,order!BC$3:BC$554,0),"")</f>
        <v/>
      </c>
      <c r="BD130" s="10">
        <f ca="1">IFERROR(RANK(order!BD130,order!BD$3:BD$554,0),"")</f>
        <v>1</v>
      </c>
      <c r="BE130" s="10">
        <f ca="1">IFERROR(RANK(order!BE130,order!BE$3:BE$554,0),"")</f>
        <v>2</v>
      </c>
      <c r="BF130" s="4" t="str">
        <f ca="1">IFERROR(RANK(order!BF130,order!BF$3:BF$554,0),"")</f>
        <v/>
      </c>
      <c r="BG130" s="4" t="str">
        <f ca="1">IFERROR(RANK(order!BG130,order!BG$3:BG$554,0),"")</f>
        <v/>
      </c>
      <c r="BH130" s="4" t="str">
        <f ca="1">IFERROR(RANK(order!BH130,order!BH$3:BH$554,0),"")</f>
        <v/>
      </c>
      <c r="BI130" s="10" t="str">
        <f ca="1">IFERROR(RANK(order!BI130,order!BI$3:BI$554,0),"")</f>
        <v/>
      </c>
      <c r="BJ130" s="10" t="str">
        <f ca="1">IFERROR(RANK(order!BJ130,order!BJ$3:BJ$554,0),"")</f>
        <v/>
      </c>
      <c r="BK130" s="10" t="str">
        <f ca="1">IFERROR(RANK(order!BK130,order!BK$3:BK$554,0),"")</f>
        <v/>
      </c>
      <c r="BL130" s="4" t="str">
        <f ca="1">IFERROR(RANK(order!BL130,order!BL$3:BL$554,0),"")</f>
        <v/>
      </c>
      <c r="BM130" s="4" t="str">
        <f ca="1">IFERROR(RANK(order!BM130,order!BM$3:BM$554,0),"")</f>
        <v/>
      </c>
      <c r="BN130" s="4" t="str">
        <f ca="1">IFERROR(RANK(order!BN130,order!BN$3:BN$554,0),"")</f>
        <v/>
      </c>
      <c r="BO130" s="10" t="str">
        <f ca="1">IFERROR(RANK(order!BO130,order!BO$3:BO$554,0),"")</f>
        <v/>
      </c>
      <c r="BP130" s="10" t="str">
        <f ca="1">IFERROR(RANK(order!BP130,order!BP$3:BP$554,0),"")</f>
        <v/>
      </c>
      <c r="BQ130" s="10" t="str">
        <f ca="1">IFERROR(RANK(order!BQ130,order!BQ$3:BQ$554,0),"")</f>
        <v/>
      </c>
      <c r="BR130" s="4" t="str">
        <f ca="1">IFERROR(RANK(order!BR130,order!BR$3:BR$554,0),"")</f>
        <v/>
      </c>
      <c r="BS130" s="4" t="str">
        <f ca="1">IFERROR(RANK(order!BS130,order!BS$3:BS$554,0),"")</f>
        <v/>
      </c>
      <c r="BT130" s="4" t="str">
        <f ca="1">IFERROR(RANK(order!BT130,order!BT$3:BT$554,0),"")</f>
        <v/>
      </c>
      <c r="BU130" s="95">
        <f t="shared" si="157"/>
        <v>128</v>
      </c>
      <c r="BV130" s="35" t="str">
        <f t="shared" si="158"/>
        <v>E1</v>
      </c>
      <c r="BW130" s="55">
        <f t="shared" ca="1" si="81"/>
        <v>43376</v>
      </c>
      <c r="BX130" s="56" t="str">
        <f t="shared" ca="1" si="82"/>
        <v>Blackburn</v>
      </c>
      <c r="BY130" s="56" t="str">
        <f t="shared" ca="1" si="83"/>
        <v>Sheffield United</v>
      </c>
      <c r="BZ130" s="57">
        <f t="shared" ca="1" si="84"/>
        <v>0</v>
      </c>
      <c r="CA130" s="57">
        <f t="shared" ca="1" si="85"/>
        <v>2</v>
      </c>
      <c r="CB130" s="58" t="str">
        <f t="shared" ca="1" si="86"/>
        <v>A</v>
      </c>
      <c r="CC130" s="57">
        <f t="shared" ca="1" si="87"/>
        <v>0</v>
      </c>
      <c r="CD130" s="57">
        <f t="shared" ca="1" si="88"/>
        <v>0</v>
      </c>
      <c r="CE130" s="58" t="str">
        <f t="shared" ca="1" si="89"/>
        <v>D</v>
      </c>
      <c r="CF130" s="59" t="str">
        <f t="shared" ca="1" si="90"/>
        <v>R Jones</v>
      </c>
      <c r="CG130" s="57">
        <f t="shared" ca="1" si="91"/>
        <v>13</v>
      </c>
      <c r="CH130" s="57">
        <f t="shared" ca="1" si="92"/>
        <v>13</v>
      </c>
      <c r="CI130" s="57">
        <f t="shared" ca="1" si="93"/>
        <v>2</v>
      </c>
      <c r="CJ130" s="57">
        <f t="shared" ca="1" si="94"/>
        <v>7</v>
      </c>
      <c r="CK130" s="57">
        <f t="shared" ca="1" si="95"/>
        <v>16</v>
      </c>
      <c r="CL130" s="57">
        <f t="shared" ca="1" si="96"/>
        <v>9</v>
      </c>
      <c r="CM130" s="57">
        <f t="shared" ca="1" si="97"/>
        <v>4</v>
      </c>
      <c r="CN130" s="57">
        <f t="shared" ca="1" si="98"/>
        <v>7</v>
      </c>
      <c r="CO130" s="57">
        <f t="shared" ca="1" si="99"/>
        <v>1</v>
      </c>
      <c r="CP130" s="57">
        <f t="shared" ca="1" si="100"/>
        <v>2</v>
      </c>
      <c r="CQ130" s="57">
        <f t="shared" ca="1" si="101"/>
        <v>0</v>
      </c>
      <c r="CR130" s="57">
        <f t="shared" ca="1" si="102"/>
        <v>0</v>
      </c>
      <c r="CS130" s="60">
        <f t="shared" ca="1" si="103"/>
        <v>2.87</v>
      </c>
      <c r="CT130" s="60">
        <f t="shared" ca="1" si="104"/>
        <v>3.4</v>
      </c>
      <c r="CU130" s="60">
        <f t="shared" ca="1" si="105"/>
        <v>2.6</v>
      </c>
      <c r="CV130" s="60">
        <f t="shared" ca="1" si="106"/>
        <v>2.9</v>
      </c>
      <c r="CW130" s="60">
        <f t="shared" ca="1" si="107"/>
        <v>3.35</v>
      </c>
      <c r="CX130" s="60">
        <f t="shared" ca="1" si="108"/>
        <v>2.62</v>
      </c>
      <c r="CY130" s="60">
        <f t="shared" ca="1" si="109"/>
        <v>2.0699999999999998</v>
      </c>
      <c r="CZ130" s="60">
        <f t="shared" ca="1" si="110"/>
        <v>1.74</v>
      </c>
      <c r="DA130" s="65">
        <f t="shared" ca="1" si="111"/>
        <v>2</v>
      </c>
      <c r="DB130" s="65">
        <f t="shared" ca="1" si="112"/>
        <v>0</v>
      </c>
      <c r="DC130" s="65">
        <f t="shared" ca="1" si="113"/>
        <v>2</v>
      </c>
      <c r="DD130" s="65">
        <f t="shared" ca="1" si="114"/>
        <v>0</v>
      </c>
      <c r="DE130" s="65">
        <f t="shared" ca="1" si="115"/>
        <v>2</v>
      </c>
      <c r="DF130" s="66" t="str">
        <f t="shared" ca="1" si="116"/>
        <v>A</v>
      </c>
      <c r="DG130" s="66" t="str">
        <f t="shared" ca="1" si="117"/>
        <v>D-A</v>
      </c>
      <c r="DH130" s="66" t="str">
        <f t="shared" ca="1" si="118"/>
        <v>A02</v>
      </c>
      <c r="DI130" s="66" t="str">
        <f t="shared" ca="1" si="119"/>
        <v>D00</v>
      </c>
      <c r="DJ130" s="66" t="str">
        <f t="shared" ca="1" si="120"/>
        <v>A02</v>
      </c>
      <c r="DK130" s="65" t="str">
        <f t="shared" ca="1" si="121"/>
        <v>No</v>
      </c>
      <c r="DL130" s="65">
        <f t="shared" ca="1" si="122"/>
        <v>0</v>
      </c>
      <c r="DM130" s="65">
        <f t="shared" ca="1" si="123"/>
        <v>0</v>
      </c>
      <c r="DN130" s="65">
        <f t="shared" ca="1" si="124"/>
        <v>0</v>
      </c>
      <c r="DO130" s="65">
        <f t="shared" ca="1" si="125"/>
        <v>1</v>
      </c>
      <c r="DP130" s="65">
        <f t="shared" ca="1" si="126"/>
        <v>0</v>
      </c>
      <c r="DQ130" s="65">
        <f t="shared" ca="1" si="127"/>
        <v>0</v>
      </c>
      <c r="DR130" s="69">
        <f t="shared" ca="1" si="128"/>
        <v>-1</v>
      </c>
      <c r="DS130" s="69">
        <f t="shared" ca="1" si="129"/>
        <v>-1</v>
      </c>
      <c r="DT130" s="69">
        <f t="shared" ca="1" si="130"/>
        <v>1.6</v>
      </c>
      <c r="DU130" s="69">
        <f t="shared" ca="1" si="131"/>
        <v>-1</v>
      </c>
      <c r="DV130" s="69">
        <f t="shared" ca="1" si="132"/>
        <v>-1</v>
      </c>
      <c r="DW130" s="69">
        <f t="shared" ca="1" si="133"/>
        <v>1.62</v>
      </c>
      <c r="DX130" s="69">
        <f t="shared" ca="1" si="134"/>
        <v>-1</v>
      </c>
      <c r="DY130" s="69">
        <f t="shared" ca="1" si="135"/>
        <v>0.74</v>
      </c>
      <c r="DZ130" s="72">
        <f t="shared" ca="1" si="136"/>
        <v>102.7165087423337</v>
      </c>
      <c r="EA130" s="72">
        <f t="shared" ca="1" si="137"/>
        <v>102.50144382064408</v>
      </c>
      <c r="EB130" s="72">
        <f t="shared" ca="1" si="138"/>
        <v>105.78044311177744</v>
      </c>
      <c r="EC130" s="65">
        <f t="shared" ca="1" si="139"/>
        <v>0</v>
      </c>
      <c r="ED130" s="65">
        <f t="shared" ca="1" si="140"/>
        <v>1</v>
      </c>
      <c r="EE130" s="65">
        <f t="shared" ca="1" si="141"/>
        <v>1</v>
      </c>
      <c r="EF130" s="65">
        <f t="shared" ca="1" si="142"/>
        <v>0</v>
      </c>
      <c r="EG130" s="65">
        <f t="shared" ca="1" si="143"/>
        <v>1</v>
      </c>
      <c r="EH130" s="65">
        <f t="shared" ca="1" si="144"/>
        <v>0</v>
      </c>
      <c r="EI130" s="429" t="str">
        <f t="shared" ca="1" si="145"/>
        <v>Yes</v>
      </c>
      <c r="EJ130" s="428" t="str">
        <f t="shared" ca="1" si="146"/>
        <v>S</v>
      </c>
      <c r="EK130" s="428" t="str">
        <f t="shared" ca="1" si="147"/>
        <v>Under</v>
      </c>
      <c r="EL130" s="65" t="str">
        <f t="shared" ca="1" si="148"/>
        <v>No</v>
      </c>
      <c r="EM130" s="65" t="str">
        <f t="shared" ca="1" si="149"/>
        <v>No</v>
      </c>
      <c r="EN130" s="65">
        <f t="shared" ca="1" si="150"/>
        <v>30</v>
      </c>
      <c r="EO130" s="433">
        <f t="shared" ca="1" si="151"/>
        <v>3</v>
      </c>
      <c r="EP130" s="433">
        <f t="shared" ca="1" si="152"/>
        <v>0</v>
      </c>
      <c r="EQ130" s="433">
        <f t="shared" ca="1" si="153"/>
        <v>11</v>
      </c>
      <c r="ER130" s="433">
        <f t="shared" ca="1" si="154"/>
        <v>26</v>
      </c>
      <c r="ES130" s="433">
        <f t="shared" ca="1" si="155"/>
        <v>9</v>
      </c>
      <c r="ET130" s="433">
        <f t="shared" ca="1" si="156"/>
        <v>25</v>
      </c>
      <c r="EU130" s="433">
        <f ca="1">IF(OR(CO130="",CQ130=""),"",Discipline!$P$3*CO130+Discipline!$X$3*CQ130)</f>
        <v>10</v>
      </c>
      <c r="EV130" s="433">
        <f ca="1">IF(OR(CP130="",CR130=""),"",Discipline!$P$3*CP130+Discipline!$X$3*CR130)</f>
        <v>20</v>
      </c>
    </row>
    <row r="131" spans="1:152" x14ac:dyDescent="0.25">
      <c r="A131" s="10" t="str">
        <f ca="1">IFERROR(RANK(order!A131,order!A$3:A$554,0),"")</f>
        <v/>
      </c>
      <c r="B131" s="10" t="str">
        <f ca="1">IFERROR(RANK(order!B131,order!B$3:B$554,0),"")</f>
        <v/>
      </c>
      <c r="C131" s="10" t="str">
        <f ca="1">IFERROR(RANK(order!C131,order!C$3:C$554,0),"")</f>
        <v/>
      </c>
      <c r="D131" s="4" t="str">
        <f ca="1">IFERROR(RANK(order!D131,order!D$3:D$554,0),"")</f>
        <v/>
      </c>
      <c r="E131" s="4" t="str">
        <f ca="1">IFERROR(RANK(order!E131,order!E$3:E$554,0),"")</f>
        <v/>
      </c>
      <c r="F131" s="4" t="str">
        <f ca="1">IFERROR(RANK(order!F131,order!F$3:F$554,0),"")</f>
        <v/>
      </c>
      <c r="G131" s="10" t="str">
        <f ca="1">IFERROR(RANK(order!G131,order!G$3:G$554,0),"")</f>
        <v/>
      </c>
      <c r="H131" s="10" t="str">
        <f ca="1">IFERROR(RANK(order!H131,order!H$3:H$554,0),"")</f>
        <v/>
      </c>
      <c r="I131" s="10" t="str">
        <f ca="1">IFERROR(RANK(order!I131,order!I$3:I$554,0),"")</f>
        <v/>
      </c>
      <c r="J131" s="4" t="str">
        <f ca="1">IFERROR(RANK(order!J131,order!J$3:J$554,0),"")</f>
        <v/>
      </c>
      <c r="K131" s="4" t="str">
        <f ca="1">IFERROR(RANK(order!K131,order!K$3:K$554,0),"")</f>
        <v/>
      </c>
      <c r="L131" s="4" t="str">
        <f ca="1">IFERROR(RANK(order!L131,order!L$3:L$554,0),"")</f>
        <v/>
      </c>
      <c r="M131" s="10" t="str">
        <f ca="1">IFERROR(RANK(order!M131,order!M$3:M$554,0),"")</f>
        <v/>
      </c>
      <c r="N131" s="10" t="str">
        <f ca="1">IFERROR(RANK(order!N131,order!N$3:N$554,0),"")</f>
        <v/>
      </c>
      <c r="O131" s="10" t="str">
        <f ca="1">IFERROR(RANK(order!O131,order!O$3:O$554,0),"")</f>
        <v/>
      </c>
      <c r="P131" s="4" t="str">
        <f ca="1">IFERROR(RANK(order!P131,order!P$3:P$554,0),"")</f>
        <v/>
      </c>
      <c r="Q131" s="4" t="str">
        <f ca="1">IFERROR(RANK(order!Q131,order!Q$3:Q$554,0),"")</f>
        <v/>
      </c>
      <c r="R131" s="4" t="str">
        <f ca="1">IFERROR(RANK(order!R131,order!R$3:R$554,0),"")</f>
        <v/>
      </c>
      <c r="S131" s="10">
        <f ca="1">IFERROR(RANK(order!S131,order!S$3:S$554,0),"")</f>
        <v>1</v>
      </c>
      <c r="T131" s="10" t="str">
        <f ca="1">IFERROR(RANK(order!T131,order!T$3:T$554,0),"")</f>
        <v/>
      </c>
      <c r="U131" s="10">
        <f ca="1">IFERROR(RANK(order!U131,order!U$3:U$554,0),"")</f>
        <v>2</v>
      </c>
      <c r="V131" s="4" t="str">
        <f ca="1">IFERROR(RANK(order!V131,order!V$3:V$554,0),"")</f>
        <v/>
      </c>
      <c r="W131" s="4" t="str">
        <f ca="1">IFERROR(RANK(order!W131,order!W$3:W$554,0),"")</f>
        <v/>
      </c>
      <c r="X131" s="4" t="str">
        <f ca="1">IFERROR(RANK(order!X131,order!X$3:X$554,0),"")</f>
        <v/>
      </c>
      <c r="Y131" s="10" t="str">
        <f ca="1">IFERROR(RANK(order!Y131,order!Y$3:Y$554,0),"")</f>
        <v/>
      </c>
      <c r="Z131" s="10" t="str">
        <f ca="1">IFERROR(RANK(order!Z131,order!Z$3:Z$554,0),"")</f>
        <v/>
      </c>
      <c r="AA131" s="10" t="str">
        <f ca="1">IFERROR(RANK(order!AA131,order!AA$3:AA$554,0),"")</f>
        <v/>
      </c>
      <c r="AB131" s="4" t="str">
        <f ca="1">IFERROR(RANK(order!AB131,order!AB$3:AB$554,0),"")</f>
        <v/>
      </c>
      <c r="AC131" s="4" t="str">
        <f ca="1">IFERROR(RANK(order!AC131,order!AC$3:AC$554,0),"")</f>
        <v/>
      </c>
      <c r="AD131" s="4" t="str">
        <f ca="1">IFERROR(RANK(order!AD131,order!AD$3:AD$554,0),"")</f>
        <v/>
      </c>
      <c r="AE131" s="10" t="str">
        <f ca="1">IFERROR(RANK(order!AE131,order!AE$3:AE$554,0),"")</f>
        <v/>
      </c>
      <c r="AF131" s="10" t="str">
        <f ca="1">IFERROR(RANK(order!AF131,order!AF$3:AF$554,0),"")</f>
        <v/>
      </c>
      <c r="AG131" s="10" t="str">
        <f ca="1">IFERROR(RANK(order!AG131,order!AG$3:AG$554,0),"")</f>
        <v/>
      </c>
      <c r="AH131" s="4" t="str">
        <f ca="1">IFERROR(RANK(order!AH131,order!AH$3:AH$554,0),"")</f>
        <v/>
      </c>
      <c r="AI131" s="4" t="str">
        <f ca="1">IFERROR(RANK(order!AI131,order!AI$3:AI$554,0),"")</f>
        <v/>
      </c>
      <c r="AJ131" s="4" t="str">
        <f ca="1">IFERROR(RANK(order!AJ131,order!AJ$3:AJ$554,0),"")</f>
        <v/>
      </c>
      <c r="AK131" s="10" t="str">
        <f ca="1">IFERROR(RANK(order!AK131,order!AK$3:AK$554,0),"")</f>
        <v/>
      </c>
      <c r="AL131" s="10">
        <f ca="1">IFERROR(RANK(order!AL131,order!AL$3:AL$554,0),"")</f>
        <v>1</v>
      </c>
      <c r="AM131" s="10">
        <f ca="1">IFERROR(RANK(order!AM131,order!AM$3:AM$554,0),"")</f>
        <v>2</v>
      </c>
      <c r="AN131" s="4" t="str">
        <f ca="1">IFERROR(RANK(order!AN131,order!AN$3:AN$554,0),"")</f>
        <v/>
      </c>
      <c r="AO131" s="4" t="str">
        <f ca="1">IFERROR(RANK(order!AO131,order!AO$3:AO$554,0),"")</f>
        <v/>
      </c>
      <c r="AP131" s="4" t="str">
        <f ca="1">IFERROR(RANK(order!AP131,order!AP$3:AP$554,0),"")</f>
        <v/>
      </c>
      <c r="AQ131" s="10" t="str">
        <f ca="1">IFERROR(RANK(order!AQ131,order!AQ$3:AQ$554,0),"")</f>
        <v/>
      </c>
      <c r="AR131" s="10" t="str">
        <f ca="1">IFERROR(RANK(order!AR131,order!AR$3:AR$554,0),"")</f>
        <v/>
      </c>
      <c r="AS131" s="10" t="str">
        <f ca="1">IFERROR(RANK(order!AS131,order!AS$3:AS$554,0),"")</f>
        <v/>
      </c>
      <c r="AT131" s="4" t="str">
        <f ca="1">IFERROR(RANK(order!AT131,order!AT$3:AT$554,0),"")</f>
        <v/>
      </c>
      <c r="AU131" s="4" t="str">
        <f ca="1">IFERROR(RANK(order!AU131,order!AU$3:AU$554,0),"")</f>
        <v/>
      </c>
      <c r="AV131" s="4" t="str">
        <f ca="1">IFERROR(RANK(order!AV131,order!AV$3:AV$554,0),"")</f>
        <v/>
      </c>
      <c r="AW131" s="10" t="str">
        <f ca="1">IFERROR(RANK(order!AW131,order!AW$3:AW$554,0),"")</f>
        <v/>
      </c>
      <c r="AX131" s="10" t="str">
        <f ca="1">IFERROR(RANK(order!AX131,order!AX$3:AX$554,0),"")</f>
        <v/>
      </c>
      <c r="AY131" s="10" t="str">
        <f ca="1">IFERROR(RANK(order!AY131,order!AY$3:AY$554,0),"")</f>
        <v/>
      </c>
      <c r="AZ131" s="4" t="str">
        <f ca="1">IFERROR(RANK(order!AZ131,order!AZ$3:AZ$554,0),"")</f>
        <v/>
      </c>
      <c r="BA131" s="4" t="str">
        <f ca="1">IFERROR(RANK(order!BA131,order!BA$3:BA$554,0),"")</f>
        <v/>
      </c>
      <c r="BB131" s="4" t="str">
        <f ca="1">IFERROR(RANK(order!BB131,order!BB$3:BB$554,0),"")</f>
        <v/>
      </c>
      <c r="BC131" s="10" t="str">
        <f ca="1">IFERROR(RANK(order!BC131,order!BC$3:BC$554,0),"")</f>
        <v/>
      </c>
      <c r="BD131" s="10" t="str">
        <f ca="1">IFERROR(RANK(order!BD131,order!BD$3:BD$554,0),"")</f>
        <v/>
      </c>
      <c r="BE131" s="10" t="str">
        <f ca="1">IFERROR(RANK(order!BE131,order!BE$3:BE$554,0),"")</f>
        <v/>
      </c>
      <c r="BF131" s="4" t="str">
        <f ca="1">IFERROR(RANK(order!BF131,order!BF$3:BF$554,0),"")</f>
        <v/>
      </c>
      <c r="BG131" s="4" t="str">
        <f ca="1">IFERROR(RANK(order!BG131,order!BG$3:BG$554,0),"")</f>
        <v/>
      </c>
      <c r="BH131" s="4" t="str">
        <f ca="1">IFERROR(RANK(order!BH131,order!BH$3:BH$554,0),"")</f>
        <v/>
      </c>
      <c r="BI131" s="10" t="str">
        <f ca="1">IFERROR(RANK(order!BI131,order!BI$3:BI$554,0),"")</f>
        <v/>
      </c>
      <c r="BJ131" s="10" t="str">
        <f ca="1">IFERROR(RANK(order!BJ131,order!BJ$3:BJ$554,0),"")</f>
        <v/>
      </c>
      <c r="BK131" s="10" t="str">
        <f ca="1">IFERROR(RANK(order!BK131,order!BK$3:BK$554,0),"")</f>
        <v/>
      </c>
      <c r="BL131" s="4" t="str">
        <f ca="1">IFERROR(RANK(order!BL131,order!BL$3:BL$554,0),"")</f>
        <v/>
      </c>
      <c r="BM131" s="4" t="str">
        <f ca="1">IFERROR(RANK(order!BM131,order!BM$3:BM$554,0),"")</f>
        <v/>
      </c>
      <c r="BN131" s="4" t="str">
        <f ca="1">IFERROR(RANK(order!BN131,order!BN$3:BN$554,0),"")</f>
        <v/>
      </c>
      <c r="BO131" s="10" t="str">
        <f ca="1">IFERROR(RANK(order!BO131,order!BO$3:BO$554,0),"")</f>
        <v/>
      </c>
      <c r="BP131" s="10" t="str">
        <f ca="1">IFERROR(RANK(order!BP131,order!BP$3:BP$554,0),"")</f>
        <v/>
      </c>
      <c r="BQ131" s="10" t="str">
        <f ca="1">IFERROR(RANK(order!BQ131,order!BQ$3:BQ$554,0),"")</f>
        <v/>
      </c>
      <c r="BR131" s="4" t="str">
        <f ca="1">IFERROR(RANK(order!BR131,order!BR$3:BR$554,0),"")</f>
        <v/>
      </c>
      <c r="BS131" s="4" t="str">
        <f ca="1">IFERROR(RANK(order!BS131,order!BS$3:BS$554,0),"")</f>
        <v/>
      </c>
      <c r="BT131" s="4" t="str">
        <f ca="1">IFERROR(RANK(order!BT131,order!BT$3:BT$554,0),"")</f>
        <v/>
      </c>
      <c r="BU131" s="95">
        <f t="shared" si="157"/>
        <v>129</v>
      </c>
      <c r="BV131" s="35" t="str">
        <f t="shared" si="158"/>
        <v>E1</v>
      </c>
      <c r="BW131" s="55">
        <f t="shared" ref="BW131:BW194" ca="1" si="159">HLOOKUP(BW$2,INDIRECT("'[all-euro-data-2018-2019.xlsx]"&amp;$BV131&amp;"'!$A$1:$BM$553"),ROW()-1,FALSE)</f>
        <v>43376</v>
      </c>
      <c r="BX131" s="56" t="str">
        <f t="shared" ref="BX131:BX194" ca="1" si="160">IF(EI131="No","",HLOOKUP(BX$2,INDIRECT("'[all-euro-data-2018-2019.xlsx]"&amp;$BV131&amp;"'!$A$1:$BM$553"),ROW()-1,FALSE))</f>
        <v>Derby</v>
      </c>
      <c r="BY131" s="56" t="str">
        <f t="shared" ref="BY131:BY194" ca="1" si="161">IF(EI131="No","",HLOOKUP(BY$2,INDIRECT("'[all-euro-data-2018-2019.xlsx]"&amp;$BV131&amp;"'!$A$1:$BM$553"),ROW()-1,FALSE))</f>
        <v>Norwich</v>
      </c>
      <c r="BZ131" s="57">
        <f t="shared" ref="BZ131:BZ194" ca="1" si="162">IF(EI131="No","",HLOOKUP(BZ$2,INDIRECT("'[all-euro-data-2018-2019.xlsx]"&amp;$BV131&amp;"'!$A$1:$BM$553"),ROW()-1,FALSE))</f>
        <v>1</v>
      </c>
      <c r="CA131" s="57">
        <f t="shared" ref="CA131:CA194" ca="1" si="163">IF(EI131="No","",HLOOKUP(CA$2,INDIRECT("'[all-euro-data-2018-2019.xlsx]"&amp;$BV131&amp;"'!$A$1:$BM$553"),ROW()-1,FALSE))</f>
        <v>1</v>
      </c>
      <c r="CB131" s="58" t="str">
        <f t="shared" ref="CB131:CB194" ca="1" si="164">IF(EI131="No","",HLOOKUP(CB$2,INDIRECT("'[all-euro-data-2018-2019.xlsx]"&amp;$BV131&amp;"'!$A$1:$BM$553"),ROW()-1,FALSE))</f>
        <v>D</v>
      </c>
      <c r="CC131" s="57">
        <f t="shared" ref="CC131:CC194" ca="1" si="165">IF(EI131="No","",HLOOKUP(CC$2,INDIRECT("'[all-euro-data-2018-2019.xlsx]"&amp;$BV131&amp;"'!$A$1:$BM$553"),ROW()-1,FALSE))</f>
        <v>0</v>
      </c>
      <c r="CD131" s="57">
        <f t="shared" ref="CD131:CD194" ca="1" si="166">IF(EI131="No","",HLOOKUP(CD$2,INDIRECT("'[all-euro-data-2018-2019.xlsx]"&amp;$BV131&amp;"'!$A$1:$BM$553"),ROW()-1,FALSE))</f>
        <v>0</v>
      </c>
      <c r="CE131" s="58" t="str">
        <f t="shared" ref="CE131:CE194" ca="1" si="167">IF(EI131="No","",HLOOKUP(CE$2,INDIRECT("'[all-euro-data-2018-2019.xlsx]"&amp;$BV131&amp;"'!$A$1:$BM$553"),ROW()-1,FALSE))</f>
        <v>D</v>
      </c>
      <c r="CF131" s="59" t="str">
        <f t="shared" ref="CF131:CF194" ca="1" si="168">IF(EI131="No","",HLOOKUP(CF$2,INDIRECT("'[all-euro-data-2018-2019.xlsx]"&amp;$BV131&amp;"'!$A$1:$BM$553"),ROW()-1,FALSE))</f>
        <v>G Eltringham</v>
      </c>
      <c r="CG131" s="57">
        <f t="shared" ref="CG131:CG194" ca="1" si="169">IF(EI131="No","",HLOOKUP(CG$2,INDIRECT("'[all-euro-data-2018-2019.xlsx]"&amp;$BV131&amp;"'!$A$1:$BM$553"),ROW()-1,FALSE))</f>
        <v>14</v>
      </c>
      <c r="CH131" s="57">
        <f t="shared" ref="CH131:CH194" ca="1" si="170">IF(EI131="No","",HLOOKUP(CH$2,INDIRECT("'[all-euro-data-2018-2019.xlsx]"&amp;$BV131&amp;"'!$A$1:$BM$553"),ROW()-1,FALSE))</f>
        <v>14</v>
      </c>
      <c r="CI131" s="57">
        <f t="shared" ref="CI131:CI194" ca="1" si="171">IF(EI131="No","",HLOOKUP(CI$2,INDIRECT("'[all-euro-data-2018-2019.xlsx]"&amp;$BV131&amp;"'!$A$1:$BM$553"),ROW()-1,FALSE))</f>
        <v>6</v>
      </c>
      <c r="CJ131" s="57">
        <f t="shared" ref="CJ131:CJ194" ca="1" si="172">IF(EI131="No","",HLOOKUP(CJ$2,INDIRECT("'[all-euro-data-2018-2019.xlsx]"&amp;$BV131&amp;"'!$A$1:$BM$553"),ROW()-1,FALSE))</f>
        <v>5</v>
      </c>
      <c r="CK131" s="57">
        <f t="shared" ref="CK131:CK194" ca="1" si="173">IF(EI131="No","",HLOOKUP(CK$2,INDIRECT("'[all-euro-data-2018-2019.xlsx]"&amp;$BV131&amp;"'!$A$1:$BM$553"),ROW()-1,FALSE))</f>
        <v>12</v>
      </c>
      <c r="CL131" s="57">
        <f t="shared" ref="CL131:CL194" ca="1" si="174">IF(EI131="No","",HLOOKUP(CL$2,INDIRECT("'[all-euro-data-2018-2019.xlsx]"&amp;$BV131&amp;"'!$A$1:$BM$553"),ROW()-1,FALSE))</f>
        <v>17</v>
      </c>
      <c r="CM131" s="57">
        <f t="shared" ref="CM131:CM194" ca="1" si="175">IF(EI131="No","",HLOOKUP(CM$2,INDIRECT("'[all-euro-data-2018-2019.xlsx]"&amp;$BV131&amp;"'!$A$1:$BM$553"),ROW()-1,FALSE))</f>
        <v>7</v>
      </c>
      <c r="CN131" s="57">
        <f t="shared" ref="CN131:CN194" ca="1" si="176">IF(EI131="No","",HLOOKUP(CN$2,INDIRECT("'[all-euro-data-2018-2019.xlsx]"&amp;$BV131&amp;"'!$A$1:$BM$553"),ROW()-1,FALSE))</f>
        <v>8</v>
      </c>
      <c r="CO131" s="57">
        <f t="shared" ref="CO131:CO194" ca="1" si="177">IF(EI131="No","",HLOOKUP(CO$2,INDIRECT("'[all-euro-data-2018-2019.xlsx]"&amp;$BV131&amp;"'!$A$1:$BM$553"),ROW()-1,FALSE))</f>
        <v>1</v>
      </c>
      <c r="CP131" s="57">
        <f t="shared" ref="CP131:CP194" ca="1" si="178">IF(EI131="No","",HLOOKUP(CP$2,INDIRECT("'[all-euro-data-2018-2019.xlsx]"&amp;$BV131&amp;"'!$A$1:$BM$553"),ROW()-1,FALSE))</f>
        <v>2</v>
      </c>
      <c r="CQ131" s="57">
        <f t="shared" ref="CQ131:CQ194" ca="1" si="179">IF(EI131="No","",HLOOKUP(CQ$2,INDIRECT("'[all-euro-data-2018-2019.xlsx]"&amp;$BV131&amp;"'!$A$1:$BM$553"),ROW()-1,FALSE))</f>
        <v>0</v>
      </c>
      <c r="CR131" s="57">
        <f t="shared" ref="CR131:CR194" ca="1" si="180">IF(EI131="No","",HLOOKUP(CR$2,INDIRECT("'[all-euro-data-2018-2019.xlsx]"&amp;$BV131&amp;"'!$A$1:$BM$553"),ROW()-1,FALSE))</f>
        <v>0</v>
      </c>
      <c r="CS131" s="60">
        <f t="shared" ref="CS131:CS194" ca="1" si="181">IF(EI131="No","",IF(HLOOKUP(CS$2,INDIRECT("'[all-euro-data-2018-2019.xlsx]"&amp;$BV131&amp;"'!$A$1:$BM$553"),ROW()-1,FALSE)=0,1,HLOOKUP(CS$2,INDIRECT("'[all-euro-data-2018-2019.xlsx]"&amp;$BV131&amp;"'!$A$1:$BM$553"),ROW()-1,FALSE)))</f>
        <v>2.14</v>
      </c>
      <c r="CT131" s="60">
        <f t="shared" ref="CT131:CT194" ca="1" si="182">IF(EI131="No","",IF(HLOOKUP(CT$2,INDIRECT("'[all-euro-data-2018-2019.xlsx]"&amp;$BV131&amp;"'!$A$1:$BM$553"),ROW()-1,FALSE)=0,1,HLOOKUP(CT$2,INDIRECT("'[all-euro-data-2018-2019.xlsx]"&amp;$BV131&amp;"'!$A$1:$BM$553"),ROW()-1,FALSE)))</f>
        <v>3.4</v>
      </c>
      <c r="CU131" s="60">
        <f t="shared" ref="CU131:CU194" ca="1" si="183">IF(EI131="No","",IF(HLOOKUP(CU$2,INDIRECT("'[all-euro-data-2018-2019.xlsx]"&amp;$BV131&amp;"'!$A$1:$BM$553"),ROW()-1,FALSE)=0,1,HLOOKUP(CU$2,INDIRECT("'[all-euro-data-2018-2019.xlsx]"&amp;$BV131&amp;"'!$A$1:$BM$553"),ROW()-1,FALSE)))</f>
        <v>3.8</v>
      </c>
      <c r="CV131" s="60">
        <f t="shared" ref="CV131:CV194" ca="1" si="184">IF(EI131="No","",IF(HLOOKUP(CV$2,INDIRECT("'[all-euro-data-2018-2019.xlsx]"&amp;$BV131&amp;"'!$A$1:$BM$553"),ROW()-1,FALSE)=0,1,HLOOKUP(CV$2,INDIRECT("'[all-euro-data-2018-2019.xlsx]"&amp;$BV131&amp;"'!$A$1:$BM$553"),ROW()-1,FALSE)))</f>
        <v>2.15</v>
      </c>
      <c r="CW131" s="60">
        <f t="shared" ref="CW131:CW194" ca="1" si="185">IF(EI131="No","",IF(HLOOKUP(CW$2,INDIRECT("'[all-euro-data-2018-2019.xlsx]"&amp;$BV131&amp;"'!$A$1:$BM$553"),ROW()-1,FALSE)=0,1,HLOOKUP(CW$2,INDIRECT("'[all-euro-data-2018-2019.xlsx]"&amp;$BV131&amp;"'!$A$1:$BM$553"),ROW()-1,FALSE)))</f>
        <v>3.5</v>
      </c>
      <c r="CX131" s="60">
        <f t="shared" ref="CX131:CX194" ca="1" si="186">IF(EI131="No","",IF(HLOOKUP(CX$2,INDIRECT("'[all-euro-data-2018-2019.xlsx]"&amp;$BV131&amp;"'!$A$1:$BM$553"),ROW()-1,FALSE)=0,1,HLOOKUP(CX$2,INDIRECT("'[all-euro-data-2018-2019.xlsx]"&amp;$BV131&amp;"'!$A$1:$BM$553"),ROW()-1,FALSE)))</f>
        <v>3.63</v>
      </c>
      <c r="CY131" s="60">
        <f t="shared" ref="CY131:CY194" ca="1" si="187">IF(EI131="No","",IF(HLOOKUP(CY$2,INDIRECT("'[all-euro-data-2018-2019.xlsx]"&amp;$BV131&amp;"'!$A$1:$BM$553"),ROW()-1,FALSE)=0,1,HLOOKUP(CY$2,INDIRECT("'[all-euro-data-2018-2019.xlsx]"&amp;$BV131&amp;"'!$A$1:$BM$553"),ROW()-1,FALSE)))</f>
        <v>2.0099999999999998</v>
      </c>
      <c r="CZ131" s="60">
        <f t="shared" ref="CZ131:CZ194" ca="1" si="188">IF(EI131="No","",IF(HLOOKUP(CZ$2,INDIRECT("'[all-euro-data-2018-2019.xlsx]"&amp;$BV131&amp;"'!$A$1:$BM$553"),ROW()-1,FALSE)=0,1,HLOOKUP(CZ$2,INDIRECT("'[all-euro-data-2018-2019.xlsx]"&amp;$BV131&amp;"'!$A$1:$BM$553"),ROW()-1,FALSE)))</f>
        <v>1.79</v>
      </c>
      <c r="DA131" s="65">
        <f t="shared" ca="1" si="111"/>
        <v>2</v>
      </c>
      <c r="DB131" s="65">
        <f t="shared" ca="1" si="112"/>
        <v>0</v>
      </c>
      <c r="DC131" s="65">
        <f t="shared" ca="1" si="113"/>
        <v>2</v>
      </c>
      <c r="DD131" s="65">
        <f t="shared" ca="1" si="114"/>
        <v>1</v>
      </c>
      <c r="DE131" s="65">
        <f t="shared" ca="1" si="115"/>
        <v>1</v>
      </c>
      <c r="DF131" s="66" t="str">
        <f t="shared" ca="1" si="116"/>
        <v>D</v>
      </c>
      <c r="DG131" s="66" t="str">
        <f t="shared" ca="1" si="117"/>
        <v>D-D</v>
      </c>
      <c r="DH131" s="66" t="str">
        <f t="shared" ca="1" si="118"/>
        <v>D11</v>
      </c>
      <c r="DI131" s="66" t="str">
        <f t="shared" ca="1" si="119"/>
        <v>D00</v>
      </c>
      <c r="DJ131" s="66" t="str">
        <f t="shared" ca="1" si="120"/>
        <v>D11</v>
      </c>
      <c r="DK131" s="65" t="str">
        <f t="shared" ca="1" si="121"/>
        <v>Yes</v>
      </c>
      <c r="DL131" s="65">
        <f t="shared" ca="1" si="122"/>
        <v>0</v>
      </c>
      <c r="DM131" s="65">
        <f t="shared" ca="1" si="123"/>
        <v>0</v>
      </c>
      <c r="DN131" s="65">
        <f t="shared" ca="1" si="124"/>
        <v>0</v>
      </c>
      <c r="DO131" s="65">
        <f t="shared" ca="1" si="125"/>
        <v>0</v>
      </c>
      <c r="DP131" s="65">
        <f t="shared" ca="1" si="126"/>
        <v>0</v>
      </c>
      <c r="DQ131" s="65">
        <f t="shared" ca="1" si="127"/>
        <v>0</v>
      </c>
      <c r="DR131" s="69">
        <f t="shared" ca="1" si="128"/>
        <v>-1</v>
      </c>
      <c r="DS131" s="69">
        <f t="shared" ca="1" si="129"/>
        <v>2.4</v>
      </c>
      <c r="DT131" s="69">
        <f t="shared" ca="1" si="130"/>
        <v>-1</v>
      </c>
      <c r="DU131" s="69">
        <f t="shared" ca="1" si="131"/>
        <v>-1</v>
      </c>
      <c r="DV131" s="69">
        <f t="shared" ca="1" si="132"/>
        <v>2.5</v>
      </c>
      <c r="DW131" s="69">
        <f t="shared" ca="1" si="133"/>
        <v>-1</v>
      </c>
      <c r="DX131" s="69">
        <f t="shared" ca="1" si="134"/>
        <v>-1</v>
      </c>
      <c r="DY131" s="69">
        <f t="shared" ca="1" si="135"/>
        <v>0.79</v>
      </c>
      <c r="DZ131" s="72">
        <f t="shared" ca="1" si="136"/>
        <v>102.45652614218338</v>
      </c>
      <c r="EA131" s="72">
        <f t="shared" ca="1" si="137"/>
        <v>102.6312658447965</v>
      </c>
      <c r="EB131" s="72">
        <f t="shared" ca="1" si="138"/>
        <v>105.61716556880403</v>
      </c>
      <c r="EC131" s="65">
        <f t="shared" ca="1" si="139"/>
        <v>0</v>
      </c>
      <c r="ED131" s="65">
        <f t="shared" ca="1" si="140"/>
        <v>0</v>
      </c>
      <c r="EE131" s="65">
        <f t="shared" ca="1" si="141"/>
        <v>0</v>
      </c>
      <c r="EF131" s="65">
        <f t="shared" ca="1" si="142"/>
        <v>0</v>
      </c>
      <c r="EG131" s="65">
        <f t="shared" ca="1" si="143"/>
        <v>0</v>
      </c>
      <c r="EH131" s="65">
        <f t="shared" ca="1" si="144"/>
        <v>0</v>
      </c>
      <c r="EI131" s="429" t="str">
        <f t="shared" ca="1" si="145"/>
        <v>Yes</v>
      </c>
      <c r="EJ131" s="428" t="str">
        <f t="shared" ca="1" si="146"/>
        <v>S</v>
      </c>
      <c r="EK131" s="428" t="str">
        <f t="shared" ca="1" si="147"/>
        <v>Under</v>
      </c>
      <c r="EL131" s="65" t="str">
        <f t="shared" ca="1" si="148"/>
        <v>No</v>
      </c>
      <c r="EM131" s="65" t="str">
        <f t="shared" ca="1" si="149"/>
        <v>Yes</v>
      </c>
      <c r="EN131" s="65">
        <f t="shared" ca="1" si="150"/>
        <v>30</v>
      </c>
      <c r="EO131" s="433">
        <f t="shared" ca="1" si="151"/>
        <v>3</v>
      </c>
      <c r="EP131" s="433">
        <f t="shared" ca="1" si="152"/>
        <v>0</v>
      </c>
      <c r="EQ131" s="433">
        <f t="shared" ca="1" si="153"/>
        <v>15</v>
      </c>
      <c r="ER131" s="433">
        <f t="shared" ca="1" si="154"/>
        <v>28</v>
      </c>
      <c r="ES131" s="433">
        <f t="shared" ca="1" si="155"/>
        <v>11</v>
      </c>
      <c r="ET131" s="433">
        <f t="shared" ca="1" si="156"/>
        <v>29</v>
      </c>
      <c r="EU131" s="433">
        <f ca="1">IF(OR(CO131="",CQ131=""),"",Discipline!$P$3*CO131+Discipline!$X$3*CQ131)</f>
        <v>10</v>
      </c>
      <c r="EV131" s="433">
        <f ca="1">IF(OR(CP131="",CR131=""),"",Discipline!$P$3*CP131+Discipline!$X$3*CR131)</f>
        <v>20</v>
      </c>
    </row>
    <row r="132" spans="1:152" x14ac:dyDescent="0.25">
      <c r="A132" s="10" t="str">
        <f ca="1">IFERROR(RANK(order!A132,order!A$3:A$554,0),"")</f>
        <v/>
      </c>
      <c r="B132" s="10" t="str">
        <f ca="1">IFERROR(RANK(order!B132,order!B$3:B$554,0),"")</f>
        <v/>
      </c>
      <c r="C132" s="10" t="str">
        <f ca="1">IFERROR(RANK(order!C132,order!C$3:C$554,0),"")</f>
        <v/>
      </c>
      <c r="D132" s="4" t="str">
        <f ca="1">IFERROR(RANK(order!D132,order!D$3:D$554,0),"")</f>
        <v/>
      </c>
      <c r="E132" s="4" t="str">
        <f ca="1">IFERROR(RANK(order!E132,order!E$3:E$554,0),"")</f>
        <v/>
      </c>
      <c r="F132" s="4" t="str">
        <f ca="1">IFERROR(RANK(order!F132,order!F$3:F$554,0),"")</f>
        <v/>
      </c>
      <c r="G132" s="10" t="str">
        <f ca="1">IFERROR(RANK(order!G132,order!G$3:G$554,0),"")</f>
        <v/>
      </c>
      <c r="H132" s="10" t="str">
        <f ca="1">IFERROR(RANK(order!H132,order!H$3:H$554,0),"")</f>
        <v/>
      </c>
      <c r="I132" s="10" t="str">
        <f ca="1">IFERROR(RANK(order!I132,order!I$3:I$554,0),"")</f>
        <v/>
      </c>
      <c r="J132" s="4" t="str">
        <f ca="1">IFERROR(RANK(order!J132,order!J$3:J$554,0),"")</f>
        <v/>
      </c>
      <c r="K132" s="4" t="str">
        <f ca="1">IFERROR(RANK(order!K132,order!K$3:K$554,0),"")</f>
        <v/>
      </c>
      <c r="L132" s="4" t="str">
        <f ca="1">IFERROR(RANK(order!L132,order!L$3:L$554,0),"")</f>
        <v/>
      </c>
      <c r="M132" s="10" t="str">
        <f ca="1">IFERROR(RANK(order!M132,order!M$3:M$554,0),"")</f>
        <v/>
      </c>
      <c r="N132" s="10" t="str">
        <f ca="1">IFERROR(RANK(order!N132,order!N$3:N$554,0),"")</f>
        <v/>
      </c>
      <c r="O132" s="10" t="str">
        <f ca="1">IFERROR(RANK(order!O132,order!O$3:O$554,0),"")</f>
        <v/>
      </c>
      <c r="P132" s="4" t="str">
        <f ca="1">IFERROR(RANK(order!P132,order!P$3:P$554,0),"")</f>
        <v/>
      </c>
      <c r="Q132" s="4" t="str">
        <f ca="1">IFERROR(RANK(order!Q132,order!Q$3:Q$554,0),"")</f>
        <v/>
      </c>
      <c r="R132" s="4" t="str">
        <f ca="1">IFERROR(RANK(order!R132,order!R$3:R$554,0),"")</f>
        <v/>
      </c>
      <c r="S132" s="10" t="str">
        <f ca="1">IFERROR(RANK(order!S132,order!S$3:S$554,0),"")</f>
        <v/>
      </c>
      <c r="T132" s="10" t="str">
        <f ca="1">IFERROR(RANK(order!T132,order!T$3:T$554,0),"")</f>
        <v/>
      </c>
      <c r="U132" s="10" t="str">
        <f ca="1">IFERROR(RANK(order!U132,order!U$3:U$554,0),"")</f>
        <v/>
      </c>
      <c r="V132" s="4" t="str">
        <f ca="1">IFERROR(RANK(order!V132,order!V$3:V$554,0),"")</f>
        <v/>
      </c>
      <c r="W132" s="4" t="str">
        <f ca="1">IFERROR(RANK(order!W132,order!W$3:W$554,0),"")</f>
        <v/>
      </c>
      <c r="X132" s="4" t="str">
        <f ca="1">IFERROR(RANK(order!X132,order!X$3:X$554,0),"")</f>
        <v/>
      </c>
      <c r="Y132" s="10" t="str">
        <f ca="1">IFERROR(RANK(order!Y132,order!Y$3:Y$554,0),"")</f>
        <v/>
      </c>
      <c r="Z132" s="10" t="str">
        <f ca="1">IFERROR(RANK(order!Z132,order!Z$3:Z$554,0),"")</f>
        <v/>
      </c>
      <c r="AA132" s="10" t="str">
        <f ca="1">IFERROR(RANK(order!AA132,order!AA$3:AA$554,0),"")</f>
        <v/>
      </c>
      <c r="AB132" s="4" t="str">
        <f ca="1">IFERROR(RANK(order!AB132,order!AB$3:AB$554,0),"")</f>
        <v/>
      </c>
      <c r="AC132" s="4" t="str">
        <f ca="1">IFERROR(RANK(order!AC132,order!AC$3:AC$554,0),"")</f>
        <v/>
      </c>
      <c r="AD132" s="4" t="str">
        <f ca="1">IFERROR(RANK(order!AD132,order!AD$3:AD$554,0),"")</f>
        <v/>
      </c>
      <c r="AE132" s="10" t="str">
        <f ca="1">IFERROR(RANK(order!AE132,order!AE$3:AE$554,0),"")</f>
        <v/>
      </c>
      <c r="AF132" s="10" t="str">
        <f ca="1">IFERROR(RANK(order!AF132,order!AF$3:AF$554,0),"")</f>
        <v/>
      </c>
      <c r="AG132" s="10" t="str">
        <f ca="1">IFERROR(RANK(order!AG132,order!AG$3:AG$554,0),"")</f>
        <v/>
      </c>
      <c r="AH132" s="4" t="str">
        <f ca="1">IFERROR(RANK(order!AH132,order!AH$3:AH$554,0),"")</f>
        <v/>
      </c>
      <c r="AI132" s="4">
        <f ca="1">IFERROR(RANK(order!AI132,order!AI$3:AI$554,0),"")</f>
        <v>1</v>
      </c>
      <c r="AJ132" s="4">
        <f ca="1">IFERROR(RANK(order!AJ132,order!AJ$3:AJ$554,0),"")</f>
        <v>2</v>
      </c>
      <c r="AK132" s="10" t="str">
        <f ca="1">IFERROR(RANK(order!AK132,order!AK$3:AK$554,0),"")</f>
        <v/>
      </c>
      <c r="AL132" s="10" t="str">
        <f ca="1">IFERROR(RANK(order!AL132,order!AL$3:AL$554,0),"")</f>
        <v/>
      </c>
      <c r="AM132" s="10" t="str">
        <f ca="1">IFERROR(RANK(order!AM132,order!AM$3:AM$554,0),"")</f>
        <v/>
      </c>
      <c r="AN132" s="4">
        <f ca="1">IFERROR(RANK(order!AN132,order!AN$3:AN$554,0),"")</f>
        <v>1</v>
      </c>
      <c r="AO132" s="4" t="str">
        <f ca="1">IFERROR(RANK(order!AO132,order!AO$3:AO$554,0),"")</f>
        <v/>
      </c>
      <c r="AP132" s="4">
        <f ca="1">IFERROR(RANK(order!AP132,order!AP$3:AP$554,0),"")</f>
        <v>2</v>
      </c>
      <c r="AQ132" s="10" t="str">
        <f ca="1">IFERROR(RANK(order!AQ132,order!AQ$3:AQ$554,0),"")</f>
        <v/>
      </c>
      <c r="AR132" s="10" t="str">
        <f ca="1">IFERROR(RANK(order!AR132,order!AR$3:AR$554,0),"")</f>
        <v/>
      </c>
      <c r="AS132" s="10" t="str">
        <f ca="1">IFERROR(RANK(order!AS132,order!AS$3:AS$554,0),"")</f>
        <v/>
      </c>
      <c r="AT132" s="4" t="str">
        <f ca="1">IFERROR(RANK(order!AT132,order!AT$3:AT$554,0),"")</f>
        <v/>
      </c>
      <c r="AU132" s="4" t="str">
        <f ca="1">IFERROR(RANK(order!AU132,order!AU$3:AU$554,0),"")</f>
        <v/>
      </c>
      <c r="AV132" s="4" t="str">
        <f ca="1">IFERROR(RANK(order!AV132,order!AV$3:AV$554,0),"")</f>
        <v/>
      </c>
      <c r="AW132" s="10" t="str">
        <f ca="1">IFERROR(RANK(order!AW132,order!AW$3:AW$554,0),"")</f>
        <v/>
      </c>
      <c r="AX132" s="10" t="str">
        <f ca="1">IFERROR(RANK(order!AX132,order!AX$3:AX$554,0),"")</f>
        <v/>
      </c>
      <c r="AY132" s="10" t="str">
        <f ca="1">IFERROR(RANK(order!AY132,order!AY$3:AY$554,0),"")</f>
        <v/>
      </c>
      <c r="AZ132" s="4" t="str">
        <f ca="1">IFERROR(RANK(order!AZ132,order!AZ$3:AZ$554,0),"")</f>
        <v/>
      </c>
      <c r="BA132" s="4" t="str">
        <f ca="1">IFERROR(RANK(order!BA132,order!BA$3:BA$554,0),"")</f>
        <v/>
      </c>
      <c r="BB132" s="4" t="str">
        <f ca="1">IFERROR(RANK(order!BB132,order!BB$3:BB$554,0),"")</f>
        <v/>
      </c>
      <c r="BC132" s="10" t="str">
        <f ca="1">IFERROR(RANK(order!BC132,order!BC$3:BC$554,0),"")</f>
        <v/>
      </c>
      <c r="BD132" s="10" t="str">
        <f ca="1">IFERROR(RANK(order!BD132,order!BD$3:BD$554,0),"")</f>
        <v/>
      </c>
      <c r="BE132" s="10" t="str">
        <f ca="1">IFERROR(RANK(order!BE132,order!BE$3:BE$554,0),"")</f>
        <v/>
      </c>
      <c r="BF132" s="4" t="str">
        <f ca="1">IFERROR(RANK(order!BF132,order!BF$3:BF$554,0),"")</f>
        <v/>
      </c>
      <c r="BG132" s="4" t="str">
        <f ca="1">IFERROR(RANK(order!BG132,order!BG$3:BG$554,0),"")</f>
        <v/>
      </c>
      <c r="BH132" s="4" t="str">
        <f ca="1">IFERROR(RANK(order!BH132,order!BH$3:BH$554,0),"")</f>
        <v/>
      </c>
      <c r="BI132" s="10" t="str">
        <f ca="1">IFERROR(RANK(order!BI132,order!BI$3:BI$554,0),"")</f>
        <v/>
      </c>
      <c r="BJ132" s="10" t="str">
        <f ca="1">IFERROR(RANK(order!BJ132,order!BJ$3:BJ$554,0),"")</f>
        <v/>
      </c>
      <c r="BK132" s="10" t="str">
        <f ca="1">IFERROR(RANK(order!BK132,order!BK$3:BK$554,0),"")</f>
        <v/>
      </c>
      <c r="BL132" s="4" t="str">
        <f ca="1">IFERROR(RANK(order!BL132,order!BL$3:BL$554,0),"")</f>
        <v/>
      </c>
      <c r="BM132" s="4" t="str">
        <f ca="1">IFERROR(RANK(order!BM132,order!BM$3:BM$554,0),"")</f>
        <v/>
      </c>
      <c r="BN132" s="4" t="str">
        <f ca="1">IFERROR(RANK(order!BN132,order!BN$3:BN$554,0),"")</f>
        <v/>
      </c>
      <c r="BO132" s="10" t="str">
        <f ca="1">IFERROR(RANK(order!BO132,order!BO$3:BO$554,0),"")</f>
        <v/>
      </c>
      <c r="BP132" s="10" t="str">
        <f ca="1">IFERROR(RANK(order!BP132,order!BP$3:BP$554,0),"")</f>
        <v/>
      </c>
      <c r="BQ132" s="10" t="str">
        <f ca="1">IFERROR(RANK(order!BQ132,order!BQ$3:BQ$554,0),"")</f>
        <v/>
      </c>
      <c r="BR132" s="4" t="str">
        <f ca="1">IFERROR(RANK(order!BR132,order!BR$3:BR$554,0),"")</f>
        <v/>
      </c>
      <c r="BS132" s="4" t="str">
        <f ca="1">IFERROR(RANK(order!BS132,order!BS$3:BS$554,0),"")</f>
        <v/>
      </c>
      <c r="BT132" s="4" t="str">
        <f ca="1">IFERROR(RANK(order!BT132,order!BT$3:BT$554,0),"")</f>
        <v/>
      </c>
      <c r="BU132" s="95">
        <f t="shared" si="157"/>
        <v>130</v>
      </c>
      <c r="BV132" s="35" t="str">
        <f t="shared" si="158"/>
        <v>E1</v>
      </c>
      <c r="BW132" s="55">
        <f t="shared" ca="1" si="159"/>
        <v>43376</v>
      </c>
      <c r="BX132" s="56" t="str">
        <f t="shared" ca="1" si="160"/>
        <v>Nott'm Forest</v>
      </c>
      <c r="BY132" s="56" t="str">
        <f t="shared" ca="1" si="161"/>
        <v>Millwall</v>
      </c>
      <c r="BZ132" s="57">
        <f t="shared" ca="1" si="162"/>
        <v>2</v>
      </c>
      <c r="CA132" s="57">
        <f t="shared" ca="1" si="163"/>
        <v>2</v>
      </c>
      <c r="CB132" s="58" t="str">
        <f t="shared" ca="1" si="164"/>
        <v>D</v>
      </c>
      <c r="CC132" s="57">
        <f t="shared" ca="1" si="165"/>
        <v>1</v>
      </c>
      <c r="CD132" s="57">
        <f t="shared" ca="1" si="166"/>
        <v>0</v>
      </c>
      <c r="CE132" s="58" t="str">
        <f t="shared" ca="1" si="167"/>
        <v>H</v>
      </c>
      <c r="CF132" s="59" t="str">
        <f t="shared" ca="1" si="168"/>
        <v>J Moss</v>
      </c>
      <c r="CG132" s="57">
        <f t="shared" ca="1" si="169"/>
        <v>7</v>
      </c>
      <c r="CH132" s="57">
        <f t="shared" ca="1" si="170"/>
        <v>20</v>
      </c>
      <c r="CI132" s="57">
        <f t="shared" ca="1" si="171"/>
        <v>2</v>
      </c>
      <c r="CJ132" s="57">
        <f t="shared" ca="1" si="172"/>
        <v>10</v>
      </c>
      <c r="CK132" s="57">
        <f t="shared" ca="1" si="173"/>
        <v>16</v>
      </c>
      <c r="CL132" s="57">
        <f t="shared" ca="1" si="174"/>
        <v>11</v>
      </c>
      <c r="CM132" s="57">
        <f t="shared" ca="1" si="175"/>
        <v>2</v>
      </c>
      <c r="CN132" s="57">
        <f t="shared" ca="1" si="176"/>
        <v>7</v>
      </c>
      <c r="CO132" s="57">
        <f t="shared" ca="1" si="177"/>
        <v>1</v>
      </c>
      <c r="CP132" s="57">
        <f t="shared" ca="1" si="178"/>
        <v>2</v>
      </c>
      <c r="CQ132" s="57">
        <f t="shared" ca="1" si="179"/>
        <v>0</v>
      </c>
      <c r="CR132" s="57">
        <f t="shared" ca="1" si="180"/>
        <v>0</v>
      </c>
      <c r="CS132" s="60">
        <f t="shared" ca="1" si="181"/>
        <v>1.95</v>
      </c>
      <c r="CT132" s="60">
        <f t="shared" ca="1" si="182"/>
        <v>3.5</v>
      </c>
      <c r="CU132" s="60">
        <f t="shared" ca="1" si="183"/>
        <v>4.33</v>
      </c>
      <c r="CV132" s="60">
        <f t="shared" ca="1" si="184"/>
        <v>1.93</v>
      </c>
      <c r="CW132" s="60">
        <f t="shared" ca="1" si="185"/>
        <v>3.57</v>
      </c>
      <c r="CX132" s="60">
        <f t="shared" ca="1" si="186"/>
        <v>4.34</v>
      </c>
      <c r="CY132" s="60">
        <f t="shared" ca="1" si="187"/>
        <v>2.09</v>
      </c>
      <c r="CZ132" s="60">
        <f t="shared" ca="1" si="188"/>
        <v>1.73</v>
      </c>
      <c r="DA132" s="65">
        <f t="shared" ref="DA132:DA195" ca="1" si="189">IF(OR(BW132="",BW132=0),"",BZ132+CA132)</f>
        <v>4</v>
      </c>
      <c r="DB132" s="65">
        <f t="shared" ref="DB132:DB195" ca="1" si="190">IF(OR(BW132="",BW132=0),"",CC132+CD132)</f>
        <v>1</v>
      </c>
      <c r="DC132" s="65">
        <f t="shared" ref="DC132:DC195" ca="1" si="191">IF(OR(BW132="",BW132=0),"",DD132+DE132)</f>
        <v>3</v>
      </c>
      <c r="DD132" s="65">
        <f t="shared" ref="DD132:DD195" ca="1" si="192">IF(OR(BW132="",BW132=0),"",BZ132-CC132)</f>
        <v>1</v>
      </c>
      <c r="DE132" s="65">
        <f t="shared" ref="DE132:DE195" ca="1" si="193">IF(OR(BW132="",BW132=0),"",CA132-CD132)</f>
        <v>2</v>
      </c>
      <c r="DF132" s="66" t="str">
        <f t="shared" ref="DF132:DF195" ca="1" si="194">IF(OR(BW132="",BW132=0),"",IF(DD132&gt;DE132,"H",IF(DD132=DE132,"D",IF(DD132&lt;DE132,"A","Error!"))))</f>
        <v>A</v>
      </c>
      <c r="DG132" s="66" t="str">
        <f t="shared" ref="DG132:DG195" ca="1" si="195">IF(OR(BW132="",BW132=0),"",CONCATENATE(CE132,"-",CB132))</f>
        <v>H-D</v>
      </c>
      <c r="DH132" s="66" t="str">
        <f t="shared" ref="DH132:DH195" ca="1" si="196">IF(OR(BW132="",BW132=0),"",IF(OR(BZ132&gt;3.5,CA132&gt;3.5),CONCATENATE(CB132,"4more"),CONCATENATE(CB132,BZ132,CA132)))</f>
        <v>D22</v>
      </c>
      <c r="DI132" s="66" t="str">
        <f t="shared" ref="DI132:DI195" ca="1" si="197">IF(OR(BW132="",BW132=0),"",IF(OR(CC132&gt;2.5,CD132&gt;2.5),CONCATENATE(CE132,"3more"),CONCATENATE(CE132,CC132,CD132)))</f>
        <v>H10</v>
      </c>
      <c r="DJ132" s="66" t="str">
        <f t="shared" ref="DJ132:DJ195" ca="1" si="198">IF(OR(BW132="",BW132=0),"",IF(OR(DD132&gt;2.5,DE132&gt;2.5),CONCATENATE(DF132,"3more"),CONCATENATE(DF132,DD132,DE132)))</f>
        <v>A12</v>
      </c>
      <c r="DK132" s="65" t="str">
        <f t="shared" ref="DK132:DK195" ca="1" si="199">IF(OR(BW132="",BW132=0),"",IF(AND(BZ132&gt;0,CA132&gt;0),"Yes","No"))</f>
        <v>Yes</v>
      </c>
      <c r="DL132" s="65">
        <f t="shared" ref="DL132:DL195" ca="1" si="200">IF(OR(BW132="",BW132=0),"",IF(AND(CC132&gt;0,DD132&gt;0),1,0))</f>
        <v>1</v>
      </c>
      <c r="DM132" s="65">
        <f t="shared" ref="DM132:DM195" ca="1" si="201">IF(OR(BW132="",BW132=0),"",IF(AND(CD132&gt;0,DE132&gt;0),1,0))</f>
        <v>0</v>
      </c>
      <c r="DN132" s="65">
        <f t="shared" ref="DN132:DN195" ca="1" si="202">IF(OR(BW132="",BW132=0),"",IF(AND(CB132="H",CA132=0),1,0))</f>
        <v>0</v>
      </c>
      <c r="DO132" s="65">
        <f t="shared" ref="DO132:DO195" ca="1" si="203">IF(OR(BW132="",BW132=0),"",IF(AND(CB132="A",BZ132=0),1,0))</f>
        <v>0</v>
      </c>
      <c r="DP132" s="65">
        <f t="shared" ref="DP132:DP195" ca="1" si="204">IF(OR(BW132="",BW132=0),"",IF(AND(CE132="H",DF132="H"),1,0))</f>
        <v>0</v>
      </c>
      <c r="DQ132" s="65">
        <f t="shared" ref="DQ132:DQ195" ca="1" si="205">IF(OR(BW132="",BW132=0),"",IF(AND(CE132="A",DF132="A"),1,0))</f>
        <v>0</v>
      </c>
      <c r="DR132" s="69">
        <f t="shared" ref="DR132:DR195" ca="1" si="206">IF(OR(BW132="",BW132=0),"",IF(CB132="H",CS132-1,-1))</f>
        <v>-1</v>
      </c>
      <c r="DS132" s="69">
        <f t="shared" ref="DS132:DS195" ca="1" si="207">IF(OR(BW132="",BW132=0),"",IF(CB132="D",CT132-1,-1))</f>
        <v>2.5</v>
      </c>
      <c r="DT132" s="69">
        <f t="shared" ref="DT132:DT195" ca="1" si="208">IF(OR(BW132="",BW132=0),"",IF(CB132="A",CU132-1,-1))</f>
        <v>-1</v>
      </c>
      <c r="DU132" s="69">
        <f t="shared" ref="DU132:DU195" ca="1" si="209">IF(OR(BW132="",BW132=0),"",IF(CB132="H",CV132-1,-1))</f>
        <v>-1</v>
      </c>
      <c r="DV132" s="69">
        <f t="shared" ref="DV132:DV195" ca="1" si="210">IF(OR(BW132="",BW132=0),"",IF(CB132="D",CW132-1,-1))</f>
        <v>2.57</v>
      </c>
      <c r="DW132" s="69">
        <f t="shared" ref="DW132:DW195" ca="1" si="211">IF(OR(BW132="",BW132=0),"",IF(CB132="A",CX132-1,-1))</f>
        <v>-1</v>
      </c>
      <c r="DX132" s="69">
        <f t="shared" ref="DX132:DX195" ca="1" si="212">IF(OR(BW132="",BW132=0),"",IF(BZ132+CA132&gt;2.5,CY132-1,-1))</f>
        <v>1.0899999999999999</v>
      </c>
      <c r="DY132" s="69">
        <f t="shared" ref="DY132:DY195" ca="1" si="213">IF(OR(BW132="",BW132=0),"",IF(BZ132+CA132&lt;2.5,CZ132-1,-1))</f>
        <v>-1</v>
      </c>
      <c r="DZ132" s="72">
        <f t="shared" ref="DZ132:DZ195" ca="1" si="214">IF(OR(BW132="",BW132=0),"",100/CS132+100/CT132+100/CU132)</f>
        <v>102.94816807518886</v>
      </c>
      <c r="EA132" s="72">
        <f t="shared" ref="EA132:EA195" ca="1" si="215">IF(OR(BW132="",BW132=0),"",100/CV132+100/CW132+100/CX132)</f>
        <v>102.86615063876127</v>
      </c>
      <c r="EB132" s="72">
        <f t="shared" ref="EB132:EB195" ca="1" si="216">IF(OR(BW132="",BW132=0),"",100/CY132+100/CZ132)</f>
        <v>105.6503581602456</v>
      </c>
      <c r="EC132" s="65">
        <f t="shared" ref="EC132:EC195" ca="1" si="217">IF(OR(BW132="",BW132=0),"",IF(CA132=0,1,0))</f>
        <v>0</v>
      </c>
      <c r="ED132" s="65">
        <f t="shared" ref="ED132:ED195" ca="1" si="218">IF(OR(BW132="",BW132=0),"",IF(BZ132=0,1,0))</f>
        <v>0</v>
      </c>
      <c r="EE132" s="65">
        <f t="shared" ref="EE132:EE195" ca="1" si="219">IF(OR(BW132="",BW132=0),"",IF(AND(CB132="A",BZ132=0),1,0))</f>
        <v>0</v>
      </c>
      <c r="EF132" s="65">
        <f t="shared" ref="EF132:EF195" ca="1" si="220">IF(OR(BW132="",BW132=0),"",IF(AND(CB132="H",CA132=0),1,0))</f>
        <v>0</v>
      </c>
      <c r="EG132" s="65">
        <f t="shared" ref="EG132:EG195" ca="1" si="221">IF(OR(BW132="",BW132=0),"",IF(BZ132=0,1,0))</f>
        <v>0</v>
      </c>
      <c r="EH132" s="65">
        <f t="shared" ref="EH132:EH195" ca="1" si="222">IF(OR(BW132="",BW132=0),"",IF(CA132=0,1,0))</f>
        <v>0</v>
      </c>
      <c r="EI132" s="429" t="str">
        <f t="shared" ref="EI132:EI195" ca="1" si="223">IF(OR(BW132="",BW132=0),"No","Yes")</f>
        <v>Yes</v>
      </c>
      <c r="EJ132" s="428" t="str">
        <f t="shared" ref="EJ132:EJ195" ca="1" si="224">IF(OR(DB132="",DC132=""),"",IF(DB132&gt;DC132,"F",IF(DB132=DC132,"E",IF(DB132&lt;DC132,"S","Error!"))))</f>
        <v>S</v>
      </c>
      <c r="EK132" s="428" t="str">
        <f t="shared" ref="EK132:EK195" ca="1" si="225">IF(DA132="","",IF(DA132&lt;2.5,"Under",IF(DA132&gt;2.5,"Over","Error")))</f>
        <v>Over</v>
      </c>
      <c r="EL132" s="65" t="str">
        <f t="shared" ref="EL132:EL195" ca="1" si="226">IF(OR(BW132="",BW132=0),"",IF(AND(CC132&gt;0,CD132&gt;0),"Yes","No"))</f>
        <v>No</v>
      </c>
      <c r="EM132" s="65" t="str">
        <f t="shared" ref="EM132:EM195" ca="1" si="227">IF(OR(BW132="",BW132=0),"",IF(AND(DD132&gt;0,DE132&gt;0),"Yes","No"))</f>
        <v>Yes</v>
      </c>
      <c r="EN132" s="65">
        <f t="shared" ref="EN132:EN195" ca="1" si="228">IF(OR(CO132="",CP132="",CQ132="",CR132=""),"",10*(CO132+CP132)+25*(CQ132+CR132))</f>
        <v>30</v>
      </c>
      <c r="EO132" s="433">
        <f t="shared" ref="EO132:EO195" ca="1" si="229">IF(OR(CO132="",CP132=""),"",CO132+CP132)</f>
        <v>3</v>
      </c>
      <c r="EP132" s="433">
        <f t="shared" ref="EP132:EP195" ca="1" si="230">IF(OR(CQ132="",CR132=""),"",CQ132+CR132)</f>
        <v>0</v>
      </c>
      <c r="EQ132" s="433">
        <f t="shared" ref="EQ132:EQ195" ca="1" si="231">IF(OR(CM132="",CN132=""),"",CM132+CN132)</f>
        <v>9</v>
      </c>
      <c r="ER132" s="433">
        <f t="shared" ref="ER132:ER195" ca="1" si="232">IF(OR(CG132="",CH132=""),"",CG132+CH132)</f>
        <v>27</v>
      </c>
      <c r="ES132" s="433">
        <f t="shared" ref="ES132:ES195" ca="1" si="233">IF(OR(CI132="",CJ132=""),"",CI132+CJ132)</f>
        <v>12</v>
      </c>
      <c r="ET132" s="433">
        <f t="shared" ref="ET132:ET195" ca="1" si="234">IF(OR(CK132="",CL132=""),"",CK132+CL132)</f>
        <v>27</v>
      </c>
      <c r="EU132" s="433">
        <f ca="1">IF(OR(CO132="",CQ132=""),"",Discipline!$P$3*CO132+Discipline!$X$3*CQ132)</f>
        <v>10</v>
      </c>
      <c r="EV132" s="433">
        <f ca="1">IF(OR(CP132="",CR132=""),"",Discipline!$P$3*CP132+Discipline!$X$3*CR132)</f>
        <v>20</v>
      </c>
    </row>
    <row r="133" spans="1:152" x14ac:dyDescent="0.25">
      <c r="A133" s="10" t="str">
        <f ca="1">IFERROR(RANK(order!A133,order!A$3:A$554,0),"")</f>
        <v/>
      </c>
      <c r="B133" s="10" t="str">
        <f ca="1">IFERROR(RANK(order!B133,order!B$3:B$554,0),"")</f>
        <v/>
      </c>
      <c r="C133" s="10" t="str">
        <f ca="1">IFERROR(RANK(order!C133,order!C$3:C$554,0),"")</f>
        <v/>
      </c>
      <c r="D133" s="4" t="str">
        <f ca="1">IFERROR(RANK(order!D133,order!D$3:D$554,0),"")</f>
        <v/>
      </c>
      <c r="E133" s="4" t="str">
        <f ca="1">IFERROR(RANK(order!E133,order!E$3:E$554,0),"")</f>
        <v/>
      </c>
      <c r="F133" s="4" t="str">
        <f ca="1">IFERROR(RANK(order!F133,order!F$3:F$554,0),"")</f>
        <v/>
      </c>
      <c r="G133" s="10" t="str">
        <f ca="1">IFERROR(RANK(order!G133,order!G$3:G$554,0),"")</f>
        <v/>
      </c>
      <c r="H133" s="10" t="str">
        <f ca="1">IFERROR(RANK(order!H133,order!H$3:H$554,0),"")</f>
        <v/>
      </c>
      <c r="I133" s="10" t="str">
        <f ca="1">IFERROR(RANK(order!I133,order!I$3:I$554,0),"")</f>
        <v/>
      </c>
      <c r="J133" s="4" t="str">
        <f ca="1">IFERROR(RANK(order!J133,order!J$3:J$554,0),"")</f>
        <v/>
      </c>
      <c r="K133" s="4" t="str">
        <f ca="1">IFERROR(RANK(order!K133,order!K$3:K$554,0),"")</f>
        <v/>
      </c>
      <c r="L133" s="4" t="str">
        <f ca="1">IFERROR(RANK(order!L133,order!L$3:L$554,0),"")</f>
        <v/>
      </c>
      <c r="M133" s="10" t="str">
        <f ca="1">IFERROR(RANK(order!M133,order!M$3:M$554,0),"")</f>
        <v/>
      </c>
      <c r="N133" s="10" t="str">
        <f ca="1">IFERROR(RANK(order!N133,order!N$3:N$554,0),"")</f>
        <v/>
      </c>
      <c r="O133" s="10" t="str">
        <f ca="1">IFERROR(RANK(order!O133,order!O$3:O$554,0),"")</f>
        <v/>
      </c>
      <c r="P133" s="4" t="str">
        <f ca="1">IFERROR(RANK(order!P133,order!P$3:P$554,0),"")</f>
        <v/>
      </c>
      <c r="Q133" s="4">
        <f ca="1">IFERROR(RANK(order!Q133,order!Q$3:Q$554,0),"")</f>
        <v>1</v>
      </c>
      <c r="R133" s="4">
        <f ca="1">IFERROR(RANK(order!R133,order!R$3:R$554,0),"")</f>
        <v>2</v>
      </c>
      <c r="S133" s="10" t="str">
        <f ca="1">IFERROR(RANK(order!S133,order!S$3:S$554,0),"")</f>
        <v/>
      </c>
      <c r="T133" s="10" t="str">
        <f ca="1">IFERROR(RANK(order!T133,order!T$3:T$554,0),"")</f>
        <v/>
      </c>
      <c r="U133" s="10" t="str">
        <f ca="1">IFERROR(RANK(order!U133,order!U$3:U$554,0),"")</f>
        <v/>
      </c>
      <c r="V133" s="4" t="str">
        <f ca="1">IFERROR(RANK(order!V133,order!V$3:V$554,0),"")</f>
        <v/>
      </c>
      <c r="W133" s="4" t="str">
        <f ca="1">IFERROR(RANK(order!W133,order!W$3:W$554,0),"")</f>
        <v/>
      </c>
      <c r="X133" s="4" t="str">
        <f ca="1">IFERROR(RANK(order!X133,order!X$3:X$554,0),"")</f>
        <v/>
      </c>
      <c r="Y133" s="10" t="str">
        <f ca="1">IFERROR(RANK(order!Y133,order!Y$3:Y$554,0),"")</f>
        <v/>
      </c>
      <c r="Z133" s="10" t="str">
        <f ca="1">IFERROR(RANK(order!Z133,order!Z$3:Z$554,0),"")</f>
        <v/>
      </c>
      <c r="AA133" s="10" t="str">
        <f ca="1">IFERROR(RANK(order!AA133,order!AA$3:AA$554,0),"")</f>
        <v/>
      </c>
      <c r="AB133" s="4" t="str">
        <f ca="1">IFERROR(RANK(order!AB133,order!AB$3:AB$554,0),"")</f>
        <v/>
      </c>
      <c r="AC133" s="4" t="str">
        <f ca="1">IFERROR(RANK(order!AC133,order!AC$3:AC$554,0),"")</f>
        <v/>
      </c>
      <c r="AD133" s="4" t="str">
        <f ca="1">IFERROR(RANK(order!AD133,order!AD$3:AD$554,0),"")</f>
        <v/>
      </c>
      <c r="AE133" s="10" t="str">
        <f ca="1">IFERROR(RANK(order!AE133,order!AE$3:AE$554,0),"")</f>
        <v/>
      </c>
      <c r="AF133" s="10" t="str">
        <f ca="1">IFERROR(RANK(order!AF133,order!AF$3:AF$554,0),"")</f>
        <v/>
      </c>
      <c r="AG133" s="10" t="str">
        <f ca="1">IFERROR(RANK(order!AG133,order!AG$3:AG$554,0),"")</f>
        <v/>
      </c>
      <c r="AH133" s="4" t="str">
        <f ca="1">IFERROR(RANK(order!AH133,order!AH$3:AH$554,0),"")</f>
        <v/>
      </c>
      <c r="AI133" s="4" t="str">
        <f ca="1">IFERROR(RANK(order!AI133,order!AI$3:AI$554,0),"")</f>
        <v/>
      </c>
      <c r="AJ133" s="4" t="str">
        <f ca="1">IFERROR(RANK(order!AJ133,order!AJ$3:AJ$554,0),"")</f>
        <v/>
      </c>
      <c r="AK133" s="10" t="str">
        <f ca="1">IFERROR(RANK(order!AK133,order!AK$3:AK$554,0),"")</f>
        <v/>
      </c>
      <c r="AL133" s="10" t="str">
        <f ca="1">IFERROR(RANK(order!AL133,order!AL$3:AL$554,0),"")</f>
        <v/>
      </c>
      <c r="AM133" s="10" t="str">
        <f ca="1">IFERROR(RANK(order!AM133,order!AM$3:AM$554,0),"")</f>
        <v/>
      </c>
      <c r="AN133" s="4" t="str">
        <f ca="1">IFERROR(RANK(order!AN133,order!AN$3:AN$554,0),"")</f>
        <v/>
      </c>
      <c r="AO133" s="4" t="str">
        <f ca="1">IFERROR(RANK(order!AO133,order!AO$3:AO$554,0),"")</f>
        <v/>
      </c>
      <c r="AP133" s="4" t="str">
        <f ca="1">IFERROR(RANK(order!AP133,order!AP$3:AP$554,0),"")</f>
        <v/>
      </c>
      <c r="AQ133" s="10" t="str">
        <f ca="1">IFERROR(RANK(order!AQ133,order!AQ$3:AQ$554,0),"")</f>
        <v/>
      </c>
      <c r="AR133" s="10" t="str">
        <f ca="1">IFERROR(RANK(order!AR133,order!AR$3:AR$554,0),"")</f>
        <v/>
      </c>
      <c r="AS133" s="10" t="str">
        <f ca="1">IFERROR(RANK(order!AS133,order!AS$3:AS$554,0),"")</f>
        <v/>
      </c>
      <c r="AT133" s="4" t="str">
        <f ca="1">IFERROR(RANK(order!AT133,order!AT$3:AT$554,0),"")</f>
        <v/>
      </c>
      <c r="AU133" s="4" t="str">
        <f ca="1">IFERROR(RANK(order!AU133,order!AU$3:AU$554,0),"")</f>
        <v/>
      </c>
      <c r="AV133" s="4" t="str">
        <f ca="1">IFERROR(RANK(order!AV133,order!AV$3:AV$554,0),"")</f>
        <v/>
      </c>
      <c r="AW133" s="10" t="str">
        <f ca="1">IFERROR(RANK(order!AW133,order!AW$3:AW$554,0),"")</f>
        <v/>
      </c>
      <c r="AX133" s="10" t="str">
        <f ca="1">IFERROR(RANK(order!AX133,order!AX$3:AX$554,0),"")</f>
        <v/>
      </c>
      <c r="AY133" s="10" t="str">
        <f ca="1">IFERROR(RANK(order!AY133,order!AY$3:AY$554,0),"")</f>
        <v/>
      </c>
      <c r="AZ133" s="4">
        <f ca="1">IFERROR(RANK(order!AZ133,order!AZ$3:AZ$554,0),"")</f>
        <v>1</v>
      </c>
      <c r="BA133" s="4" t="str">
        <f ca="1">IFERROR(RANK(order!BA133,order!BA$3:BA$554,0),"")</f>
        <v/>
      </c>
      <c r="BB133" s="4">
        <f ca="1">IFERROR(RANK(order!BB133,order!BB$3:BB$554,0),"")</f>
        <v>2</v>
      </c>
      <c r="BC133" s="10" t="str">
        <f ca="1">IFERROR(RANK(order!BC133,order!BC$3:BC$554,0),"")</f>
        <v/>
      </c>
      <c r="BD133" s="10" t="str">
        <f ca="1">IFERROR(RANK(order!BD133,order!BD$3:BD$554,0),"")</f>
        <v/>
      </c>
      <c r="BE133" s="10" t="str">
        <f ca="1">IFERROR(RANK(order!BE133,order!BE$3:BE$554,0),"")</f>
        <v/>
      </c>
      <c r="BF133" s="4" t="str">
        <f ca="1">IFERROR(RANK(order!BF133,order!BF$3:BF$554,0),"")</f>
        <v/>
      </c>
      <c r="BG133" s="4" t="str">
        <f ca="1">IFERROR(RANK(order!BG133,order!BG$3:BG$554,0),"")</f>
        <v/>
      </c>
      <c r="BH133" s="4" t="str">
        <f ca="1">IFERROR(RANK(order!BH133,order!BH$3:BH$554,0),"")</f>
        <v/>
      </c>
      <c r="BI133" s="10" t="str">
        <f ca="1">IFERROR(RANK(order!BI133,order!BI$3:BI$554,0),"")</f>
        <v/>
      </c>
      <c r="BJ133" s="10" t="str">
        <f ca="1">IFERROR(RANK(order!BJ133,order!BJ$3:BJ$554,0),"")</f>
        <v/>
      </c>
      <c r="BK133" s="10" t="str">
        <f ca="1">IFERROR(RANK(order!BK133,order!BK$3:BK$554,0),"")</f>
        <v/>
      </c>
      <c r="BL133" s="4" t="str">
        <f ca="1">IFERROR(RANK(order!BL133,order!BL$3:BL$554,0),"")</f>
        <v/>
      </c>
      <c r="BM133" s="4" t="str">
        <f ca="1">IFERROR(RANK(order!BM133,order!BM$3:BM$554,0),"")</f>
        <v/>
      </c>
      <c r="BN133" s="4" t="str">
        <f ca="1">IFERROR(RANK(order!BN133,order!BN$3:BN$554,0),"")</f>
        <v/>
      </c>
      <c r="BO133" s="10" t="str">
        <f ca="1">IFERROR(RANK(order!BO133,order!BO$3:BO$554,0),"")</f>
        <v/>
      </c>
      <c r="BP133" s="10" t="str">
        <f ca="1">IFERROR(RANK(order!BP133,order!BP$3:BP$554,0),"")</f>
        <v/>
      </c>
      <c r="BQ133" s="10" t="str">
        <f ca="1">IFERROR(RANK(order!BQ133,order!BQ$3:BQ$554,0),"")</f>
        <v/>
      </c>
      <c r="BR133" s="4" t="str">
        <f ca="1">IFERROR(RANK(order!BR133,order!BR$3:BR$554,0),"")</f>
        <v/>
      </c>
      <c r="BS133" s="4" t="str">
        <f ca="1">IFERROR(RANK(order!BS133,order!BS$3:BS$554,0),"")</f>
        <v/>
      </c>
      <c r="BT133" s="4" t="str">
        <f ca="1">IFERROR(RANK(order!BT133,order!BT$3:BT$554,0),"")</f>
        <v/>
      </c>
      <c r="BU133" s="95">
        <f t="shared" ref="BU133:BU196" si="235">BU132+1</f>
        <v>131</v>
      </c>
      <c r="BV133" s="35" t="str">
        <f t="shared" ref="BV133:BV196" si="236">$BV$3</f>
        <v>E1</v>
      </c>
      <c r="BW133" s="55">
        <f t="shared" ca="1" si="159"/>
        <v>43376</v>
      </c>
      <c r="BX133" s="56" t="str">
        <f t="shared" ca="1" si="160"/>
        <v>Rotherham</v>
      </c>
      <c r="BY133" s="56" t="str">
        <f t="shared" ca="1" si="161"/>
        <v>Bristol City</v>
      </c>
      <c r="BZ133" s="57">
        <f t="shared" ca="1" si="162"/>
        <v>0</v>
      </c>
      <c r="CA133" s="57">
        <f t="shared" ca="1" si="163"/>
        <v>0</v>
      </c>
      <c r="CB133" s="58" t="str">
        <f t="shared" ca="1" si="164"/>
        <v>D</v>
      </c>
      <c r="CC133" s="57">
        <f t="shared" ca="1" si="165"/>
        <v>0</v>
      </c>
      <c r="CD133" s="57">
        <f t="shared" ca="1" si="166"/>
        <v>0</v>
      </c>
      <c r="CE133" s="58" t="str">
        <f t="shared" ca="1" si="167"/>
        <v>D</v>
      </c>
      <c r="CF133" s="59" t="str">
        <f t="shared" ca="1" si="168"/>
        <v>G Ward</v>
      </c>
      <c r="CG133" s="57">
        <f t="shared" ca="1" si="169"/>
        <v>21</v>
      </c>
      <c r="CH133" s="57">
        <f t="shared" ca="1" si="170"/>
        <v>13</v>
      </c>
      <c r="CI133" s="57">
        <f t="shared" ca="1" si="171"/>
        <v>6</v>
      </c>
      <c r="CJ133" s="57">
        <f t="shared" ca="1" si="172"/>
        <v>3</v>
      </c>
      <c r="CK133" s="57">
        <f t="shared" ca="1" si="173"/>
        <v>12</v>
      </c>
      <c r="CL133" s="57">
        <f t="shared" ca="1" si="174"/>
        <v>15</v>
      </c>
      <c r="CM133" s="57">
        <f t="shared" ca="1" si="175"/>
        <v>6</v>
      </c>
      <c r="CN133" s="57">
        <f t="shared" ca="1" si="176"/>
        <v>3</v>
      </c>
      <c r="CO133" s="57">
        <f t="shared" ca="1" si="177"/>
        <v>2</v>
      </c>
      <c r="CP133" s="57">
        <f t="shared" ca="1" si="178"/>
        <v>3</v>
      </c>
      <c r="CQ133" s="57">
        <f t="shared" ca="1" si="179"/>
        <v>0</v>
      </c>
      <c r="CR133" s="57">
        <f t="shared" ca="1" si="180"/>
        <v>0</v>
      </c>
      <c r="CS133" s="60">
        <f t="shared" ca="1" si="181"/>
        <v>3.75</v>
      </c>
      <c r="CT133" s="60">
        <f t="shared" ca="1" si="182"/>
        <v>3.5</v>
      </c>
      <c r="CU133" s="60">
        <f t="shared" ca="1" si="183"/>
        <v>2.1</v>
      </c>
      <c r="CV133" s="60">
        <f t="shared" ca="1" si="184"/>
        <v>3.58</v>
      </c>
      <c r="CW133" s="60">
        <f t="shared" ca="1" si="185"/>
        <v>3.5</v>
      </c>
      <c r="CX133" s="60">
        <f t="shared" ca="1" si="186"/>
        <v>2.17</v>
      </c>
      <c r="CY133" s="60">
        <f t="shared" ca="1" si="187"/>
        <v>1.96</v>
      </c>
      <c r="CZ133" s="60">
        <f t="shared" ca="1" si="188"/>
        <v>1.83</v>
      </c>
      <c r="DA133" s="65">
        <f t="shared" ca="1" si="189"/>
        <v>0</v>
      </c>
      <c r="DB133" s="65">
        <f t="shared" ca="1" si="190"/>
        <v>0</v>
      </c>
      <c r="DC133" s="65">
        <f t="shared" ca="1" si="191"/>
        <v>0</v>
      </c>
      <c r="DD133" s="65">
        <f t="shared" ca="1" si="192"/>
        <v>0</v>
      </c>
      <c r="DE133" s="65">
        <f t="shared" ca="1" si="193"/>
        <v>0</v>
      </c>
      <c r="DF133" s="66" t="str">
        <f t="shared" ca="1" si="194"/>
        <v>D</v>
      </c>
      <c r="DG133" s="66" t="str">
        <f t="shared" ca="1" si="195"/>
        <v>D-D</v>
      </c>
      <c r="DH133" s="66" t="str">
        <f t="shared" ca="1" si="196"/>
        <v>D00</v>
      </c>
      <c r="DI133" s="66" t="str">
        <f t="shared" ca="1" si="197"/>
        <v>D00</v>
      </c>
      <c r="DJ133" s="66" t="str">
        <f t="shared" ca="1" si="198"/>
        <v>D00</v>
      </c>
      <c r="DK133" s="65" t="str">
        <f t="shared" ca="1" si="199"/>
        <v>No</v>
      </c>
      <c r="DL133" s="65">
        <f t="shared" ca="1" si="200"/>
        <v>0</v>
      </c>
      <c r="DM133" s="65">
        <f t="shared" ca="1" si="201"/>
        <v>0</v>
      </c>
      <c r="DN133" s="65">
        <f t="shared" ca="1" si="202"/>
        <v>0</v>
      </c>
      <c r="DO133" s="65">
        <f t="shared" ca="1" si="203"/>
        <v>0</v>
      </c>
      <c r="DP133" s="65">
        <f t="shared" ca="1" si="204"/>
        <v>0</v>
      </c>
      <c r="DQ133" s="65">
        <f t="shared" ca="1" si="205"/>
        <v>0</v>
      </c>
      <c r="DR133" s="69">
        <f t="shared" ca="1" si="206"/>
        <v>-1</v>
      </c>
      <c r="DS133" s="69">
        <f t="shared" ca="1" si="207"/>
        <v>2.5</v>
      </c>
      <c r="DT133" s="69">
        <f t="shared" ca="1" si="208"/>
        <v>-1</v>
      </c>
      <c r="DU133" s="69">
        <f t="shared" ca="1" si="209"/>
        <v>-1</v>
      </c>
      <c r="DV133" s="69">
        <f t="shared" ca="1" si="210"/>
        <v>2.5</v>
      </c>
      <c r="DW133" s="69">
        <f t="shared" ca="1" si="211"/>
        <v>-1</v>
      </c>
      <c r="DX133" s="69">
        <f t="shared" ca="1" si="212"/>
        <v>-1</v>
      </c>
      <c r="DY133" s="69">
        <f t="shared" ca="1" si="213"/>
        <v>0.83000000000000007</v>
      </c>
      <c r="DZ133" s="72">
        <f t="shared" ca="1" si="214"/>
        <v>102.85714285714286</v>
      </c>
      <c r="EA133" s="72">
        <f t="shared" ca="1" si="215"/>
        <v>102.5873387740391</v>
      </c>
      <c r="EB133" s="72">
        <f t="shared" ca="1" si="216"/>
        <v>105.66521690643471</v>
      </c>
      <c r="EC133" s="65">
        <f t="shared" ca="1" si="217"/>
        <v>1</v>
      </c>
      <c r="ED133" s="65">
        <f t="shared" ca="1" si="218"/>
        <v>1</v>
      </c>
      <c r="EE133" s="65">
        <f t="shared" ca="1" si="219"/>
        <v>0</v>
      </c>
      <c r="EF133" s="65">
        <f t="shared" ca="1" si="220"/>
        <v>0</v>
      </c>
      <c r="EG133" s="65">
        <f t="shared" ca="1" si="221"/>
        <v>1</v>
      </c>
      <c r="EH133" s="65">
        <f t="shared" ca="1" si="222"/>
        <v>1</v>
      </c>
      <c r="EI133" s="429" t="str">
        <f t="shared" ca="1" si="223"/>
        <v>Yes</v>
      </c>
      <c r="EJ133" s="428" t="str">
        <f t="shared" ca="1" si="224"/>
        <v>E</v>
      </c>
      <c r="EK133" s="428" t="str">
        <f t="shared" ca="1" si="225"/>
        <v>Under</v>
      </c>
      <c r="EL133" s="65" t="str">
        <f t="shared" ca="1" si="226"/>
        <v>No</v>
      </c>
      <c r="EM133" s="65" t="str">
        <f t="shared" ca="1" si="227"/>
        <v>No</v>
      </c>
      <c r="EN133" s="65">
        <f t="shared" ca="1" si="228"/>
        <v>50</v>
      </c>
      <c r="EO133" s="433">
        <f t="shared" ca="1" si="229"/>
        <v>5</v>
      </c>
      <c r="EP133" s="433">
        <f t="shared" ca="1" si="230"/>
        <v>0</v>
      </c>
      <c r="EQ133" s="433">
        <f t="shared" ca="1" si="231"/>
        <v>9</v>
      </c>
      <c r="ER133" s="433">
        <f t="shared" ca="1" si="232"/>
        <v>34</v>
      </c>
      <c r="ES133" s="433">
        <f t="shared" ca="1" si="233"/>
        <v>9</v>
      </c>
      <c r="ET133" s="433">
        <f t="shared" ca="1" si="234"/>
        <v>27</v>
      </c>
      <c r="EU133" s="433">
        <f ca="1">IF(OR(CO133="",CQ133=""),"",Discipline!$P$3*CO133+Discipline!$X$3*CQ133)</f>
        <v>20</v>
      </c>
      <c r="EV133" s="433">
        <f ca="1">IF(OR(CP133="",CR133=""),"",Discipline!$P$3*CP133+Discipline!$X$3*CR133)</f>
        <v>30</v>
      </c>
    </row>
    <row r="134" spans="1:152" x14ac:dyDescent="0.25">
      <c r="A134" s="10" t="str">
        <f ca="1">IFERROR(RANK(order!A134,order!A$3:A$554,0),"")</f>
        <v/>
      </c>
      <c r="B134" s="10" t="str">
        <f ca="1">IFERROR(RANK(order!B134,order!B$3:B$554,0),"")</f>
        <v/>
      </c>
      <c r="C134" s="10" t="str">
        <f ca="1">IFERROR(RANK(order!C134,order!C$3:C$554,0),"")</f>
        <v/>
      </c>
      <c r="D134" s="4" t="str">
        <f ca="1">IFERROR(RANK(order!D134,order!D$3:D$554,0),"")</f>
        <v/>
      </c>
      <c r="E134" s="4" t="str">
        <f ca="1">IFERROR(RANK(order!E134,order!E$3:E$554,0),"")</f>
        <v/>
      </c>
      <c r="F134" s="4" t="str">
        <f ca="1">IFERROR(RANK(order!F134,order!F$3:F$554,0),"")</f>
        <v/>
      </c>
      <c r="G134" s="10" t="str">
        <f ca="1">IFERROR(RANK(order!G134,order!G$3:G$554,0),"")</f>
        <v/>
      </c>
      <c r="H134" s="10" t="str">
        <f ca="1">IFERROR(RANK(order!H134,order!H$3:H$554,0),"")</f>
        <v/>
      </c>
      <c r="I134" s="10" t="str">
        <f ca="1">IFERROR(RANK(order!I134,order!I$3:I$554,0),"")</f>
        <v/>
      </c>
      <c r="J134" s="4" t="str">
        <f ca="1">IFERROR(RANK(order!J134,order!J$3:J$554,0),"")</f>
        <v/>
      </c>
      <c r="K134" s="4" t="str">
        <f ca="1">IFERROR(RANK(order!K134,order!K$3:K$554,0),"")</f>
        <v/>
      </c>
      <c r="L134" s="4" t="str">
        <f ca="1">IFERROR(RANK(order!L134,order!L$3:L$554,0),"")</f>
        <v/>
      </c>
      <c r="M134" s="10" t="str">
        <f ca="1">IFERROR(RANK(order!M134,order!M$3:M$554,0),"")</f>
        <v/>
      </c>
      <c r="N134" s="10" t="str">
        <f ca="1">IFERROR(RANK(order!N134,order!N$3:N$554,0),"")</f>
        <v/>
      </c>
      <c r="O134" s="10" t="str">
        <f ca="1">IFERROR(RANK(order!O134,order!O$3:O$554,0),"")</f>
        <v/>
      </c>
      <c r="P134" s="4" t="str">
        <f ca="1">IFERROR(RANK(order!P134,order!P$3:P$554,0),"")</f>
        <v/>
      </c>
      <c r="Q134" s="4" t="str">
        <f ca="1">IFERROR(RANK(order!Q134,order!Q$3:Q$554,0),"")</f>
        <v/>
      </c>
      <c r="R134" s="4" t="str">
        <f ca="1">IFERROR(RANK(order!R134,order!R$3:R$554,0),"")</f>
        <v/>
      </c>
      <c r="S134" s="10" t="str">
        <f ca="1">IFERROR(RANK(order!S134,order!S$3:S$554,0),"")</f>
        <v/>
      </c>
      <c r="T134" s="10" t="str">
        <f ca="1">IFERROR(RANK(order!T134,order!T$3:T$554,0),"")</f>
        <v/>
      </c>
      <c r="U134" s="10" t="str">
        <f ca="1">IFERROR(RANK(order!U134,order!U$3:U$554,0),"")</f>
        <v/>
      </c>
      <c r="V134" s="4" t="str">
        <f ca="1">IFERROR(RANK(order!V134,order!V$3:V$554,0),"")</f>
        <v/>
      </c>
      <c r="W134" s="4" t="str">
        <f ca="1">IFERROR(RANK(order!W134,order!W$3:W$554,0),"")</f>
        <v/>
      </c>
      <c r="X134" s="4" t="str">
        <f ca="1">IFERROR(RANK(order!X134,order!X$3:X$554,0),"")</f>
        <v/>
      </c>
      <c r="Y134" s="10" t="str">
        <f ca="1">IFERROR(RANK(order!Y134,order!Y$3:Y$554,0),"")</f>
        <v/>
      </c>
      <c r="Z134" s="10" t="str">
        <f ca="1">IFERROR(RANK(order!Z134,order!Z$3:Z$554,0),"")</f>
        <v/>
      </c>
      <c r="AA134" s="10" t="str">
        <f ca="1">IFERROR(RANK(order!AA134,order!AA$3:AA$554,0),"")</f>
        <v/>
      </c>
      <c r="AB134" s="4" t="str">
        <f ca="1">IFERROR(RANK(order!AB134,order!AB$3:AB$554,0),"")</f>
        <v/>
      </c>
      <c r="AC134" s="4" t="str">
        <f ca="1">IFERROR(RANK(order!AC134,order!AC$3:AC$554,0),"")</f>
        <v/>
      </c>
      <c r="AD134" s="4" t="str">
        <f ca="1">IFERROR(RANK(order!AD134,order!AD$3:AD$554,0),"")</f>
        <v/>
      </c>
      <c r="AE134" s="10" t="str">
        <f ca="1">IFERROR(RANK(order!AE134,order!AE$3:AE$554,0),"")</f>
        <v/>
      </c>
      <c r="AF134" s="10" t="str">
        <f ca="1">IFERROR(RANK(order!AF134,order!AF$3:AF$554,0),"")</f>
        <v/>
      </c>
      <c r="AG134" s="10" t="str">
        <f ca="1">IFERROR(RANK(order!AG134,order!AG$3:AG$554,0),"")</f>
        <v/>
      </c>
      <c r="AH134" s="4" t="str">
        <f ca="1">IFERROR(RANK(order!AH134,order!AH$3:AH$554,0),"")</f>
        <v/>
      </c>
      <c r="AI134" s="4" t="str">
        <f ca="1">IFERROR(RANK(order!AI134,order!AI$3:AI$554,0),"")</f>
        <v/>
      </c>
      <c r="AJ134" s="4" t="str">
        <f ca="1">IFERROR(RANK(order!AJ134,order!AJ$3:AJ$554,0),"")</f>
        <v/>
      </c>
      <c r="AK134" s="10" t="str">
        <f ca="1">IFERROR(RANK(order!AK134,order!AK$3:AK$554,0),"")</f>
        <v/>
      </c>
      <c r="AL134" s="10" t="str">
        <f ca="1">IFERROR(RANK(order!AL134,order!AL$3:AL$554,0),"")</f>
        <v/>
      </c>
      <c r="AM134" s="10" t="str">
        <f ca="1">IFERROR(RANK(order!AM134,order!AM$3:AM$554,0),"")</f>
        <v/>
      </c>
      <c r="AN134" s="4" t="str">
        <f ca="1">IFERROR(RANK(order!AN134,order!AN$3:AN$554,0),"")</f>
        <v/>
      </c>
      <c r="AO134" s="4" t="str">
        <f ca="1">IFERROR(RANK(order!AO134,order!AO$3:AO$554,0),"")</f>
        <v/>
      </c>
      <c r="AP134" s="4" t="str">
        <f ca="1">IFERROR(RANK(order!AP134,order!AP$3:AP$554,0),"")</f>
        <v/>
      </c>
      <c r="AQ134" s="10" t="str">
        <f ca="1">IFERROR(RANK(order!AQ134,order!AQ$3:AQ$554,0),"")</f>
        <v/>
      </c>
      <c r="AR134" s="10" t="str">
        <f ca="1">IFERROR(RANK(order!AR134,order!AR$3:AR$554,0),"")</f>
        <v/>
      </c>
      <c r="AS134" s="10" t="str">
        <f ca="1">IFERROR(RANK(order!AS134,order!AS$3:AS$554,0),"")</f>
        <v/>
      </c>
      <c r="AT134" s="4" t="str">
        <f ca="1">IFERROR(RANK(order!AT134,order!AT$3:AT$554,0),"")</f>
        <v/>
      </c>
      <c r="AU134" s="4" t="str">
        <f ca="1">IFERROR(RANK(order!AU134,order!AU$3:AU$554,0),"")</f>
        <v/>
      </c>
      <c r="AV134" s="4" t="str">
        <f ca="1">IFERROR(RANK(order!AV134,order!AV$3:AV$554,0),"")</f>
        <v/>
      </c>
      <c r="AW134" s="10" t="str">
        <f ca="1">IFERROR(RANK(order!AW134,order!AW$3:AW$554,0),"")</f>
        <v/>
      </c>
      <c r="AX134" s="10" t="str">
        <f ca="1">IFERROR(RANK(order!AX134,order!AX$3:AX$554,0),"")</f>
        <v/>
      </c>
      <c r="AY134" s="10" t="str">
        <f ca="1">IFERROR(RANK(order!AY134,order!AY$3:AY$554,0),"")</f>
        <v/>
      </c>
      <c r="AZ134" s="4" t="str">
        <f ca="1">IFERROR(RANK(order!AZ134,order!AZ$3:AZ$554,0),"")</f>
        <v/>
      </c>
      <c r="BA134" s="4" t="str">
        <f ca="1">IFERROR(RANK(order!BA134,order!BA$3:BA$554,0),"")</f>
        <v/>
      </c>
      <c r="BB134" s="4" t="str">
        <f ca="1">IFERROR(RANK(order!BB134,order!BB$3:BB$554,0),"")</f>
        <v/>
      </c>
      <c r="BC134" s="10" t="str">
        <f ca="1">IFERROR(RANK(order!BC134,order!BC$3:BC$554,0),"")</f>
        <v/>
      </c>
      <c r="BD134" s="10" t="str">
        <f ca="1">IFERROR(RANK(order!BD134,order!BD$3:BD$554,0),"")</f>
        <v/>
      </c>
      <c r="BE134" s="10" t="str">
        <f ca="1">IFERROR(RANK(order!BE134,order!BE$3:BE$554,0),"")</f>
        <v/>
      </c>
      <c r="BF134" s="4">
        <f ca="1">IFERROR(RANK(order!BF134,order!BF$3:BF$554,0),"")</f>
        <v>1</v>
      </c>
      <c r="BG134" s="4" t="str">
        <f ca="1">IFERROR(RANK(order!BG134,order!BG$3:BG$554,0),"")</f>
        <v/>
      </c>
      <c r="BH134" s="4">
        <f ca="1">IFERROR(RANK(order!BH134,order!BH$3:BH$554,0),"")</f>
        <v>2</v>
      </c>
      <c r="BI134" s="10" t="str">
        <f ca="1">IFERROR(RANK(order!BI134,order!BI$3:BI$554,0),"")</f>
        <v/>
      </c>
      <c r="BJ134" s="10" t="str">
        <f ca="1">IFERROR(RANK(order!BJ134,order!BJ$3:BJ$554,0),"")</f>
        <v/>
      </c>
      <c r="BK134" s="10" t="str">
        <f ca="1">IFERROR(RANK(order!BK134,order!BK$3:BK$554,0),"")</f>
        <v/>
      </c>
      <c r="BL134" s="4" t="str">
        <f ca="1">IFERROR(RANK(order!BL134,order!BL$3:BL$554,0),"")</f>
        <v/>
      </c>
      <c r="BM134" s="4" t="str">
        <f ca="1">IFERROR(RANK(order!BM134,order!BM$3:BM$554,0),"")</f>
        <v/>
      </c>
      <c r="BN134" s="4" t="str">
        <f ca="1">IFERROR(RANK(order!BN134,order!BN$3:BN$554,0),"")</f>
        <v/>
      </c>
      <c r="BO134" s="10" t="str">
        <f ca="1">IFERROR(RANK(order!BO134,order!BO$3:BO$554,0),"")</f>
        <v/>
      </c>
      <c r="BP134" s="10">
        <f ca="1">IFERROR(RANK(order!BP134,order!BP$3:BP$554,0),"")</f>
        <v>1</v>
      </c>
      <c r="BQ134" s="10">
        <f ca="1">IFERROR(RANK(order!BQ134,order!BQ$3:BQ$554,0),"")</f>
        <v>2</v>
      </c>
      <c r="BR134" s="4" t="str">
        <f ca="1">IFERROR(RANK(order!BR134,order!BR$3:BR$554,0),"")</f>
        <v/>
      </c>
      <c r="BS134" s="4" t="str">
        <f ca="1">IFERROR(RANK(order!BS134,order!BS$3:BS$554,0),"")</f>
        <v/>
      </c>
      <c r="BT134" s="4" t="str">
        <f ca="1">IFERROR(RANK(order!BT134,order!BT$3:BT$554,0),"")</f>
        <v/>
      </c>
      <c r="BU134" s="95">
        <f t="shared" si="235"/>
        <v>132</v>
      </c>
      <c r="BV134" s="35" t="str">
        <f t="shared" si="236"/>
        <v>E1</v>
      </c>
      <c r="BW134" s="55">
        <f t="shared" ca="1" si="159"/>
        <v>43376</v>
      </c>
      <c r="BX134" s="56" t="str">
        <f t="shared" ca="1" si="160"/>
        <v>Sheffield Weds</v>
      </c>
      <c r="BY134" s="56" t="str">
        <f t="shared" ca="1" si="161"/>
        <v>West Brom</v>
      </c>
      <c r="BZ134" s="57">
        <f t="shared" ca="1" si="162"/>
        <v>2</v>
      </c>
      <c r="CA134" s="57">
        <f t="shared" ca="1" si="163"/>
        <v>2</v>
      </c>
      <c r="CB134" s="58" t="str">
        <f t="shared" ca="1" si="164"/>
        <v>D</v>
      </c>
      <c r="CC134" s="57">
        <f t="shared" ca="1" si="165"/>
        <v>2</v>
      </c>
      <c r="CD134" s="57">
        <f t="shared" ca="1" si="166"/>
        <v>0</v>
      </c>
      <c r="CE134" s="58" t="str">
        <f t="shared" ca="1" si="167"/>
        <v>H</v>
      </c>
      <c r="CF134" s="59" t="str">
        <f t="shared" ca="1" si="168"/>
        <v>O Langford</v>
      </c>
      <c r="CG134" s="57">
        <f t="shared" ca="1" si="169"/>
        <v>14</v>
      </c>
      <c r="CH134" s="57">
        <f t="shared" ca="1" si="170"/>
        <v>19</v>
      </c>
      <c r="CI134" s="57">
        <f t="shared" ca="1" si="171"/>
        <v>5</v>
      </c>
      <c r="CJ134" s="57">
        <f t="shared" ca="1" si="172"/>
        <v>4</v>
      </c>
      <c r="CK134" s="57">
        <f t="shared" ca="1" si="173"/>
        <v>12</v>
      </c>
      <c r="CL134" s="57">
        <f t="shared" ca="1" si="174"/>
        <v>15</v>
      </c>
      <c r="CM134" s="57">
        <f t="shared" ca="1" si="175"/>
        <v>3</v>
      </c>
      <c r="CN134" s="57">
        <f t="shared" ca="1" si="176"/>
        <v>4</v>
      </c>
      <c r="CO134" s="57">
        <f t="shared" ca="1" si="177"/>
        <v>2</v>
      </c>
      <c r="CP134" s="57">
        <f t="shared" ca="1" si="178"/>
        <v>3</v>
      </c>
      <c r="CQ134" s="57">
        <f t="shared" ca="1" si="179"/>
        <v>0</v>
      </c>
      <c r="CR134" s="57">
        <f t="shared" ca="1" si="180"/>
        <v>0</v>
      </c>
      <c r="CS134" s="60">
        <f t="shared" ca="1" si="181"/>
        <v>3.8</v>
      </c>
      <c r="CT134" s="60">
        <f t="shared" ca="1" si="182"/>
        <v>3.5</v>
      </c>
      <c r="CU134" s="60">
        <f t="shared" ca="1" si="183"/>
        <v>2.1</v>
      </c>
      <c r="CV134" s="60">
        <f t="shared" ca="1" si="184"/>
        <v>3.72</v>
      </c>
      <c r="CW134" s="60">
        <f t="shared" ca="1" si="185"/>
        <v>3.58</v>
      </c>
      <c r="CX134" s="60">
        <f t="shared" ca="1" si="186"/>
        <v>2.09</v>
      </c>
      <c r="CY134" s="60">
        <f t="shared" ca="1" si="187"/>
        <v>1.74</v>
      </c>
      <c r="CZ134" s="60">
        <f t="shared" ca="1" si="188"/>
        <v>2.0699999999999998</v>
      </c>
      <c r="DA134" s="65">
        <f t="shared" ca="1" si="189"/>
        <v>4</v>
      </c>
      <c r="DB134" s="65">
        <f t="shared" ca="1" si="190"/>
        <v>2</v>
      </c>
      <c r="DC134" s="65">
        <f t="shared" ca="1" si="191"/>
        <v>2</v>
      </c>
      <c r="DD134" s="65">
        <f t="shared" ca="1" si="192"/>
        <v>0</v>
      </c>
      <c r="DE134" s="65">
        <f t="shared" ca="1" si="193"/>
        <v>2</v>
      </c>
      <c r="DF134" s="66" t="str">
        <f t="shared" ca="1" si="194"/>
        <v>A</v>
      </c>
      <c r="DG134" s="66" t="str">
        <f t="shared" ca="1" si="195"/>
        <v>H-D</v>
      </c>
      <c r="DH134" s="66" t="str">
        <f t="shared" ca="1" si="196"/>
        <v>D22</v>
      </c>
      <c r="DI134" s="66" t="str">
        <f t="shared" ca="1" si="197"/>
        <v>H20</v>
      </c>
      <c r="DJ134" s="66" t="str">
        <f t="shared" ca="1" si="198"/>
        <v>A02</v>
      </c>
      <c r="DK134" s="65" t="str">
        <f t="shared" ca="1" si="199"/>
        <v>Yes</v>
      </c>
      <c r="DL134" s="65">
        <f t="shared" ca="1" si="200"/>
        <v>0</v>
      </c>
      <c r="DM134" s="65">
        <f t="shared" ca="1" si="201"/>
        <v>0</v>
      </c>
      <c r="DN134" s="65">
        <f t="shared" ca="1" si="202"/>
        <v>0</v>
      </c>
      <c r="DO134" s="65">
        <f t="shared" ca="1" si="203"/>
        <v>0</v>
      </c>
      <c r="DP134" s="65">
        <f t="shared" ca="1" si="204"/>
        <v>0</v>
      </c>
      <c r="DQ134" s="65">
        <f t="shared" ca="1" si="205"/>
        <v>0</v>
      </c>
      <c r="DR134" s="69">
        <f t="shared" ca="1" si="206"/>
        <v>-1</v>
      </c>
      <c r="DS134" s="69">
        <f t="shared" ca="1" si="207"/>
        <v>2.5</v>
      </c>
      <c r="DT134" s="69">
        <f t="shared" ca="1" si="208"/>
        <v>-1</v>
      </c>
      <c r="DU134" s="69">
        <f t="shared" ca="1" si="209"/>
        <v>-1</v>
      </c>
      <c r="DV134" s="69">
        <f t="shared" ca="1" si="210"/>
        <v>2.58</v>
      </c>
      <c r="DW134" s="69">
        <f t="shared" ca="1" si="211"/>
        <v>-1</v>
      </c>
      <c r="DX134" s="69">
        <f t="shared" ca="1" si="212"/>
        <v>0.74</v>
      </c>
      <c r="DY134" s="69">
        <f t="shared" ca="1" si="213"/>
        <v>-1</v>
      </c>
      <c r="DZ134" s="72">
        <f t="shared" ca="1" si="214"/>
        <v>102.50626566416041</v>
      </c>
      <c r="EA134" s="72">
        <f t="shared" ca="1" si="215"/>
        <v>102.66157127611538</v>
      </c>
      <c r="EB134" s="72">
        <f t="shared" ca="1" si="216"/>
        <v>105.78044311177744</v>
      </c>
      <c r="EC134" s="65">
        <f t="shared" ca="1" si="217"/>
        <v>0</v>
      </c>
      <c r="ED134" s="65">
        <f t="shared" ca="1" si="218"/>
        <v>0</v>
      </c>
      <c r="EE134" s="65">
        <f t="shared" ca="1" si="219"/>
        <v>0</v>
      </c>
      <c r="EF134" s="65">
        <f t="shared" ca="1" si="220"/>
        <v>0</v>
      </c>
      <c r="EG134" s="65">
        <f t="shared" ca="1" si="221"/>
        <v>0</v>
      </c>
      <c r="EH134" s="65">
        <f t="shared" ca="1" si="222"/>
        <v>0</v>
      </c>
      <c r="EI134" s="429" t="str">
        <f t="shared" ca="1" si="223"/>
        <v>Yes</v>
      </c>
      <c r="EJ134" s="428" t="str">
        <f t="shared" ca="1" si="224"/>
        <v>E</v>
      </c>
      <c r="EK134" s="428" t="str">
        <f t="shared" ca="1" si="225"/>
        <v>Over</v>
      </c>
      <c r="EL134" s="65" t="str">
        <f t="shared" ca="1" si="226"/>
        <v>No</v>
      </c>
      <c r="EM134" s="65" t="str">
        <f t="shared" ca="1" si="227"/>
        <v>No</v>
      </c>
      <c r="EN134" s="65">
        <f t="shared" ca="1" si="228"/>
        <v>50</v>
      </c>
      <c r="EO134" s="433">
        <f t="shared" ca="1" si="229"/>
        <v>5</v>
      </c>
      <c r="EP134" s="433">
        <f t="shared" ca="1" si="230"/>
        <v>0</v>
      </c>
      <c r="EQ134" s="433">
        <f t="shared" ca="1" si="231"/>
        <v>7</v>
      </c>
      <c r="ER134" s="433">
        <f t="shared" ca="1" si="232"/>
        <v>33</v>
      </c>
      <c r="ES134" s="433">
        <f t="shared" ca="1" si="233"/>
        <v>9</v>
      </c>
      <c r="ET134" s="433">
        <f t="shared" ca="1" si="234"/>
        <v>27</v>
      </c>
      <c r="EU134" s="433">
        <f ca="1">IF(OR(CO134="",CQ134=""),"",Discipline!$P$3*CO134+Discipline!$X$3*CQ134)</f>
        <v>20</v>
      </c>
      <c r="EV134" s="433">
        <f ca="1">IF(OR(CP134="",CR134=""),"",Discipline!$P$3*CP134+Discipline!$X$3*CR134)</f>
        <v>30</v>
      </c>
    </row>
    <row r="135" spans="1:152" x14ac:dyDescent="0.25">
      <c r="A135" s="10" t="str">
        <f ca="1">IFERROR(RANK(order!A135,order!A$3:A$554,0),"")</f>
        <v/>
      </c>
      <c r="B135" s="10" t="str">
        <f ca="1">IFERROR(RANK(order!B135,order!B$3:B$554,0),"")</f>
        <v/>
      </c>
      <c r="C135" s="10" t="str">
        <f ca="1">IFERROR(RANK(order!C135,order!C$3:C$554,0),"")</f>
        <v/>
      </c>
      <c r="D135" s="4">
        <f ca="1">IFERROR(RANK(order!D135,order!D$3:D$554,0),"")</f>
        <v>1</v>
      </c>
      <c r="E135" s="4" t="str">
        <f ca="1">IFERROR(RANK(order!E135,order!E$3:E$554,0),"")</f>
        <v/>
      </c>
      <c r="F135" s="4">
        <f ca="1">IFERROR(RANK(order!F135,order!F$3:F$554,0),"")</f>
        <v>1</v>
      </c>
      <c r="G135" s="10" t="str">
        <f ca="1">IFERROR(RANK(order!G135,order!G$3:G$554,0),"")</f>
        <v/>
      </c>
      <c r="H135" s="10" t="str">
        <f ca="1">IFERROR(RANK(order!H135,order!H$3:H$554,0),"")</f>
        <v/>
      </c>
      <c r="I135" s="10" t="str">
        <f ca="1">IFERROR(RANK(order!I135,order!I$3:I$554,0),"")</f>
        <v/>
      </c>
      <c r="J135" s="4" t="str">
        <f ca="1">IFERROR(RANK(order!J135,order!J$3:J$554,0),"")</f>
        <v/>
      </c>
      <c r="K135" s="4" t="str">
        <f ca="1">IFERROR(RANK(order!K135,order!K$3:K$554,0),"")</f>
        <v/>
      </c>
      <c r="L135" s="4" t="str">
        <f ca="1">IFERROR(RANK(order!L135,order!L$3:L$554,0),"")</f>
        <v/>
      </c>
      <c r="M135" s="10" t="str">
        <f ca="1">IFERROR(RANK(order!M135,order!M$3:M$554,0),"")</f>
        <v/>
      </c>
      <c r="N135" s="10" t="str">
        <f ca="1">IFERROR(RANK(order!N135,order!N$3:N$554,0),"")</f>
        <v/>
      </c>
      <c r="O135" s="10" t="str">
        <f ca="1">IFERROR(RANK(order!O135,order!O$3:O$554,0),"")</f>
        <v/>
      </c>
      <c r="P135" s="4" t="str">
        <f ca="1">IFERROR(RANK(order!P135,order!P$3:P$554,0),"")</f>
        <v/>
      </c>
      <c r="Q135" s="4" t="str">
        <f ca="1">IFERROR(RANK(order!Q135,order!Q$3:Q$554,0),"")</f>
        <v/>
      </c>
      <c r="R135" s="4" t="str">
        <f ca="1">IFERROR(RANK(order!R135,order!R$3:R$554,0),"")</f>
        <v/>
      </c>
      <c r="S135" s="10" t="str">
        <f ca="1">IFERROR(RANK(order!S135,order!S$3:S$554,0),"")</f>
        <v/>
      </c>
      <c r="T135" s="10" t="str">
        <f ca="1">IFERROR(RANK(order!T135,order!T$3:T$554,0),"")</f>
        <v/>
      </c>
      <c r="U135" s="10" t="str">
        <f ca="1">IFERROR(RANK(order!U135,order!U$3:U$554,0),"")</f>
        <v/>
      </c>
      <c r="V135" s="4" t="str">
        <f ca="1">IFERROR(RANK(order!V135,order!V$3:V$554,0),"")</f>
        <v/>
      </c>
      <c r="W135" s="4" t="str">
        <f ca="1">IFERROR(RANK(order!W135,order!W$3:W$554,0),"")</f>
        <v/>
      </c>
      <c r="X135" s="4" t="str">
        <f ca="1">IFERROR(RANK(order!X135,order!X$3:X$554,0),"")</f>
        <v/>
      </c>
      <c r="Y135" s="10" t="str">
        <f ca="1">IFERROR(RANK(order!Y135,order!Y$3:Y$554,0),"")</f>
        <v/>
      </c>
      <c r="Z135" s="10" t="str">
        <f ca="1">IFERROR(RANK(order!Z135,order!Z$3:Z$554,0),"")</f>
        <v/>
      </c>
      <c r="AA135" s="10" t="str">
        <f ca="1">IFERROR(RANK(order!AA135,order!AA$3:AA$554,0),"")</f>
        <v/>
      </c>
      <c r="AB135" s="4" t="str">
        <f ca="1">IFERROR(RANK(order!AB135,order!AB$3:AB$554,0),"")</f>
        <v/>
      </c>
      <c r="AC135" s="4" t="str">
        <f ca="1">IFERROR(RANK(order!AC135,order!AC$3:AC$554,0),"")</f>
        <v/>
      </c>
      <c r="AD135" s="4" t="str">
        <f ca="1">IFERROR(RANK(order!AD135,order!AD$3:AD$554,0),"")</f>
        <v/>
      </c>
      <c r="AE135" s="10" t="str">
        <f ca="1">IFERROR(RANK(order!AE135,order!AE$3:AE$554,0),"")</f>
        <v/>
      </c>
      <c r="AF135" s="10" t="str">
        <f ca="1">IFERROR(RANK(order!AF135,order!AF$3:AF$554,0),"")</f>
        <v/>
      </c>
      <c r="AG135" s="10" t="str">
        <f ca="1">IFERROR(RANK(order!AG135,order!AG$3:AG$554,0),"")</f>
        <v/>
      </c>
      <c r="AH135" s="4" t="str">
        <f ca="1">IFERROR(RANK(order!AH135,order!AH$3:AH$554,0),"")</f>
        <v/>
      </c>
      <c r="AI135" s="4" t="str">
        <f ca="1">IFERROR(RANK(order!AI135,order!AI$3:AI$554,0),"")</f>
        <v/>
      </c>
      <c r="AJ135" s="4" t="str">
        <f ca="1">IFERROR(RANK(order!AJ135,order!AJ$3:AJ$554,0),"")</f>
        <v/>
      </c>
      <c r="AK135" s="10" t="str">
        <f ca="1">IFERROR(RANK(order!AK135,order!AK$3:AK$554,0),"")</f>
        <v/>
      </c>
      <c r="AL135" s="10" t="str">
        <f ca="1">IFERROR(RANK(order!AL135,order!AL$3:AL$554,0),"")</f>
        <v/>
      </c>
      <c r="AM135" s="10" t="str">
        <f ca="1">IFERROR(RANK(order!AM135,order!AM$3:AM$554,0),"")</f>
        <v/>
      </c>
      <c r="AN135" s="4" t="str">
        <f ca="1">IFERROR(RANK(order!AN135,order!AN$3:AN$554,0),"")</f>
        <v/>
      </c>
      <c r="AO135" s="4" t="str">
        <f ca="1">IFERROR(RANK(order!AO135,order!AO$3:AO$554,0),"")</f>
        <v/>
      </c>
      <c r="AP135" s="4" t="str">
        <f ca="1">IFERROR(RANK(order!AP135,order!AP$3:AP$554,0),"")</f>
        <v/>
      </c>
      <c r="AQ135" s="10" t="str">
        <f ca="1">IFERROR(RANK(order!AQ135,order!AQ$3:AQ$554,0),"")</f>
        <v/>
      </c>
      <c r="AR135" s="10" t="str">
        <f ca="1">IFERROR(RANK(order!AR135,order!AR$3:AR$554,0),"")</f>
        <v/>
      </c>
      <c r="AS135" s="10" t="str">
        <f ca="1">IFERROR(RANK(order!AS135,order!AS$3:AS$554,0),"")</f>
        <v/>
      </c>
      <c r="AT135" s="4" t="str">
        <f ca="1">IFERROR(RANK(order!AT135,order!AT$3:AT$554,0),"")</f>
        <v/>
      </c>
      <c r="AU135" s="4" t="str">
        <f ca="1">IFERROR(RANK(order!AU135,order!AU$3:AU$554,0),"")</f>
        <v/>
      </c>
      <c r="AV135" s="4" t="str">
        <f ca="1">IFERROR(RANK(order!AV135,order!AV$3:AV$554,0),"")</f>
        <v/>
      </c>
      <c r="AW135" s="10" t="str">
        <f ca="1">IFERROR(RANK(order!AW135,order!AW$3:AW$554,0),"")</f>
        <v/>
      </c>
      <c r="AX135" s="10" t="str">
        <f ca="1">IFERROR(RANK(order!AX135,order!AX$3:AX$554,0),"")</f>
        <v/>
      </c>
      <c r="AY135" s="10" t="str">
        <f ca="1">IFERROR(RANK(order!AY135,order!AY$3:AY$554,0),"")</f>
        <v/>
      </c>
      <c r="AZ135" s="4" t="str">
        <f ca="1">IFERROR(RANK(order!AZ135,order!AZ$3:AZ$554,0),"")</f>
        <v/>
      </c>
      <c r="BA135" s="4">
        <f ca="1">IFERROR(RANK(order!BA135,order!BA$3:BA$554,0),"")</f>
        <v>1</v>
      </c>
      <c r="BB135" s="4">
        <f ca="1">IFERROR(RANK(order!BB135,order!BB$3:BB$554,0),"")</f>
        <v>1</v>
      </c>
      <c r="BC135" s="10" t="str">
        <f ca="1">IFERROR(RANK(order!BC135,order!BC$3:BC$554,0),"")</f>
        <v/>
      </c>
      <c r="BD135" s="10" t="str">
        <f ca="1">IFERROR(RANK(order!BD135,order!BD$3:BD$554,0),"")</f>
        <v/>
      </c>
      <c r="BE135" s="10" t="str">
        <f ca="1">IFERROR(RANK(order!BE135,order!BE$3:BE$554,0),"")</f>
        <v/>
      </c>
      <c r="BF135" s="4" t="str">
        <f ca="1">IFERROR(RANK(order!BF135,order!BF$3:BF$554,0),"")</f>
        <v/>
      </c>
      <c r="BG135" s="4" t="str">
        <f ca="1">IFERROR(RANK(order!BG135,order!BG$3:BG$554,0),"")</f>
        <v/>
      </c>
      <c r="BH135" s="4" t="str">
        <f ca="1">IFERROR(RANK(order!BH135,order!BH$3:BH$554,0),"")</f>
        <v/>
      </c>
      <c r="BI135" s="10" t="str">
        <f ca="1">IFERROR(RANK(order!BI135,order!BI$3:BI$554,0),"")</f>
        <v/>
      </c>
      <c r="BJ135" s="10" t="str">
        <f ca="1">IFERROR(RANK(order!BJ135,order!BJ$3:BJ$554,0),"")</f>
        <v/>
      </c>
      <c r="BK135" s="10" t="str">
        <f ca="1">IFERROR(RANK(order!BK135,order!BK$3:BK$554,0),"")</f>
        <v/>
      </c>
      <c r="BL135" s="4" t="str">
        <f ca="1">IFERROR(RANK(order!BL135,order!BL$3:BL$554,0),"")</f>
        <v/>
      </c>
      <c r="BM135" s="4" t="str">
        <f ca="1">IFERROR(RANK(order!BM135,order!BM$3:BM$554,0),"")</f>
        <v/>
      </c>
      <c r="BN135" s="4" t="str">
        <f ca="1">IFERROR(RANK(order!BN135,order!BN$3:BN$554,0),"")</f>
        <v/>
      </c>
      <c r="BO135" s="10" t="str">
        <f ca="1">IFERROR(RANK(order!BO135,order!BO$3:BO$554,0),"")</f>
        <v/>
      </c>
      <c r="BP135" s="10" t="str">
        <f ca="1">IFERROR(RANK(order!BP135,order!BP$3:BP$554,0),"")</f>
        <v/>
      </c>
      <c r="BQ135" s="10" t="str">
        <f ca="1">IFERROR(RANK(order!BQ135,order!BQ$3:BQ$554,0),"")</f>
        <v/>
      </c>
      <c r="BR135" s="4" t="str">
        <f ca="1">IFERROR(RANK(order!BR135,order!BR$3:BR$554,0),"")</f>
        <v/>
      </c>
      <c r="BS135" s="4" t="str">
        <f ca="1">IFERROR(RANK(order!BS135,order!BS$3:BS$554,0),"")</f>
        <v/>
      </c>
      <c r="BT135" s="4" t="str">
        <f ca="1">IFERROR(RANK(order!BT135,order!BT$3:BT$554,0),"")</f>
        <v/>
      </c>
      <c r="BU135" s="95">
        <f t="shared" si="235"/>
        <v>133</v>
      </c>
      <c r="BV135" s="35" t="str">
        <f t="shared" si="236"/>
        <v>E1</v>
      </c>
      <c r="BW135" s="55">
        <f t="shared" ca="1" si="159"/>
        <v>43379</v>
      </c>
      <c r="BX135" s="56" t="str">
        <f t="shared" ca="1" si="160"/>
        <v>Birmingham</v>
      </c>
      <c r="BY135" s="56" t="str">
        <f t="shared" ca="1" si="161"/>
        <v>Rotherham</v>
      </c>
      <c r="BZ135" s="57">
        <f t="shared" ca="1" si="162"/>
        <v>3</v>
      </c>
      <c r="CA135" s="57">
        <f t="shared" ca="1" si="163"/>
        <v>1</v>
      </c>
      <c r="CB135" s="58" t="str">
        <f t="shared" ca="1" si="164"/>
        <v>H</v>
      </c>
      <c r="CC135" s="57">
        <f t="shared" ca="1" si="165"/>
        <v>2</v>
      </c>
      <c r="CD135" s="57">
        <f t="shared" ca="1" si="166"/>
        <v>0</v>
      </c>
      <c r="CE135" s="58" t="str">
        <f t="shared" ca="1" si="167"/>
        <v>H</v>
      </c>
      <c r="CF135" s="59" t="str">
        <f t="shared" ca="1" si="168"/>
        <v>K Stroud</v>
      </c>
      <c r="CG135" s="57">
        <f t="shared" ca="1" si="169"/>
        <v>13</v>
      </c>
      <c r="CH135" s="57">
        <f t="shared" ca="1" si="170"/>
        <v>11</v>
      </c>
      <c r="CI135" s="57">
        <f t="shared" ca="1" si="171"/>
        <v>6</v>
      </c>
      <c r="CJ135" s="57">
        <f t="shared" ca="1" si="172"/>
        <v>6</v>
      </c>
      <c r="CK135" s="57">
        <f t="shared" ca="1" si="173"/>
        <v>13</v>
      </c>
      <c r="CL135" s="57">
        <f t="shared" ca="1" si="174"/>
        <v>13</v>
      </c>
      <c r="CM135" s="57">
        <f t="shared" ca="1" si="175"/>
        <v>3</v>
      </c>
      <c r="CN135" s="57">
        <f t="shared" ca="1" si="176"/>
        <v>5</v>
      </c>
      <c r="CO135" s="57">
        <f t="shared" ca="1" si="177"/>
        <v>0</v>
      </c>
      <c r="CP135" s="57">
        <f t="shared" ca="1" si="178"/>
        <v>1</v>
      </c>
      <c r="CQ135" s="57">
        <f t="shared" ca="1" si="179"/>
        <v>0</v>
      </c>
      <c r="CR135" s="57">
        <f t="shared" ca="1" si="180"/>
        <v>0</v>
      </c>
      <c r="CS135" s="60">
        <f t="shared" ca="1" si="181"/>
        <v>1.64</v>
      </c>
      <c r="CT135" s="60">
        <f t="shared" ca="1" si="182"/>
        <v>4</v>
      </c>
      <c r="CU135" s="60">
        <f t="shared" ca="1" si="183"/>
        <v>6</v>
      </c>
      <c r="CV135" s="60">
        <f t="shared" ca="1" si="184"/>
        <v>1.69</v>
      </c>
      <c r="CW135" s="60">
        <f t="shared" ca="1" si="185"/>
        <v>3.92</v>
      </c>
      <c r="CX135" s="60">
        <f t="shared" ca="1" si="186"/>
        <v>5.53</v>
      </c>
      <c r="CY135" s="60">
        <f t="shared" ca="1" si="187"/>
        <v>2.0499999999999998</v>
      </c>
      <c r="CZ135" s="60">
        <f t="shared" ca="1" si="188"/>
        <v>1.75</v>
      </c>
      <c r="DA135" s="65">
        <f t="shared" ca="1" si="189"/>
        <v>4</v>
      </c>
      <c r="DB135" s="65">
        <f t="shared" ca="1" si="190"/>
        <v>2</v>
      </c>
      <c r="DC135" s="65">
        <f t="shared" ca="1" si="191"/>
        <v>2</v>
      </c>
      <c r="DD135" s="65">
        <f t="shared" ca="1" si="192"/>
        <v>1</v>
      </c>
      <c r="DE135" s="65">
        <f t="shared" ca="1" si="193"/>
        <v>1</v>
      </c>
      <c r="DF135" s="66" t="str">
        <f t="shared" ca="1" si="194"/>
        <v>D</v>
      </c>
      <c r="DG135" s="66" t="str">
        <f t="shared" ca="1" si="195"/>
        <v>H-H</v>
      </c>
      <c r="DH135" s="66" t="str">
        <f t="shared" ca="1" si="196"/>
        <v>H31</v>
      </c>
      <c r="DI135" s="66" t="str">
        <f t="shared" ca="1" si="197"/>
        <v>H20</v>
      </c>
      <c r="DJ135" s="66" t="str">
        <f t="shared" ca="1" si="198"/>
        <v>D11</v>
      </c>
      <c r="DK135" s="65" t="str">
        <f t="shared" ca="1" si="199"/>
        <v>Yes</v>
      </c>
      <c r="DL135" s="65">
        <f t="shared" ca="1" si="200"/>
        <v>1</v>
      </c>
      <c r="DM135" s="65">
        <f t="shared" ca="1" si="201"/>
        <v>0</v>
      </c>
      <c r="DN135" s="65">
        <f t="shared" ca="1" si="202"/>
        <v>0</v>
      </c>
      <c r="DO135" s="65">
        <f t="shared" ca="1" si="203"/>
        <v>0</v>
      </c>
      <c r="DP135" s="65">
        <f t="shared" ca="1" si="204"/>
        <v>0</v>
      </c>
      <c r="DQ135" s="65">
        <f t="shared" ca="1" si="205"/>
        <v>0</v>
      </c>
      <c r="DR135" s="69">
        <f t="shared" ca="1" si="206"/>
        <v>0.6399999999999999</v>
      </c>
      <c r="DS135" s="69">
        <f t="shared" ca="1" si="207"/>
        <v>-1</v>
      </c>
      <c r="DT135" s="69">
        <f t="shared" ca="1" si="208"/>
        <v>-1</v>
      </c>
      <c r="DU135" s="69">
        <f t="shared" ca="1" si="209"/>
        <v>0.69</v>
      </c>
      <c r="DV135" s="69">
        <f t="shared" ca="1" si="210"/>
        <v>-1</v>
      </c>
      <c r="DW135" s="69">
        <f t="shared" ca="1" si="211"/>
        <v>-1</v>
      </c>
      <c r="DX135" s="69">
        <f t="shared" ca="1" si="212"/>
        <v>1.0499999999999998</v>
      </c>
      <c r="DY135" s="69">
        <f t="shared" ca="1" si="213"/>
        <v>-1</v>
      </c>
      <c r="DZ135" s="72">
        <f t="shared" ca="1" si="214"/>
        <v>102.64227642276423</v>
      </c>
      <c r="EA135" s="72">
        <f t="shared" ca="1" si="215"/>
        <v>102.76498435491342</v>
      </c>
      <c r="EB135" s="72">
        <f t="shared" ca="1" si="216"/>
        <v>105.92334494773519</v>
      </c>
      <c r="EC135" s="65">
        <f t="shared" ca="1" si="217"/>
        <v>0</v>
      </c>
      <c r="ED135" s="65">
        <f t="shared" ca="1" si="218"/>
        <v>0</v>
      </c>
      <c r="EE135" s="65">
        <f t="shared" ca="1" si="219"/>
        <v>0</v>
      </c>
      <c r="EF135" s="65">
        <f t="shared" ca="1" si="220"/>
        <v>0</v>
      </c>
      <c r="EG135" s="65">
        <f t="shared" ca="1" si="221"/>
        <v>0</v>
      </c>
      <c r="EH135" s="65">
        <f t="shared" ca="1" si="222"/>
        <v>0</v>
      </c>
      <c r="EI135" s="429" t="str">
        <f t="shared" ca="1" si="223"/>
        <v>Yes</v>
      </c>
      <c r="EJ135" s="428" t="str">
        <f t="shared" ca="1" si="224"/>
        <v>E</v>
      </c>
      <c r="EK135" s="428" t="str">
        <f t="shared" ca="1" si="225"/>
        <v>Over</v>
      </c>
      <c r="EL135" s="65" t="str">
        <f t="shared" ca="1" si="226"/>
        <v>No</v>
      </c>
      <c r="EM135" s="65" t="str">
        <f t="shared" ca="1" si="227"/>
        <v>Yes</v>
      </c>
      <c r="EN135" s="65">
        <f t="shared" ca="1" si="228"/>
        <v>10</v>
      </c>
      <c r="EO135" s="433">
        <f t="shared" ca="1" si="229"/>
        <v>1</v>
      </c>
      <c r="EP135" s="433">
        <f t="shared" ca="1" si="230"/>
        <v>0</v>
      </c>
      <c r="EQ135" s="433">
        <f t="shared" ca="1" si="231"/>
        <v>8</v>
      </c>
      <c r="ER135" s="433">
        <f t="shared" ca="1" si="232"/>
        <v>24</v>
      </c>
      <c r="ES135" s="433">
        <f t="shared" ca="1" si="233"/>
        <v>12</v>
      </c>
      <c r="ET135" s="433">
        <f t="shared" ca="1" si="234"/>
        <v>26</v>
      </c>
      <c r="EU135" s="433">
        <f ca="1">IF(OR(CO135="",CQ135=""),"",Discipline!$P$3*CO135+Discipline!$X$3*CQ135)</f>
        <v>0</v>
      </c>
      <c r="EV135" s="433">
        <f ca="1">IF(OR(CP135="",CR135=""),"",Discipline!$P$3*CP135+Discipline!$X$3*CR135)</f>
        <v>10</v>
      </c>
    </row>
    <row r="136" spans="1:152" x14ac:dyDescent="0.25">
      <c r="A136" s="10" t="str">
        <f ca="1">IFERROR(RANK(order!A136,order!A$3:A$554,0),"")</f>
        <v/>
      </c>
      <c r="B136" s="10" t="str">
        <f ca="1">IFERROR(RANK(order!B136,order!B$3:B$554,0),"")</f>
        <v/>
      </c>
      <c r="C136" s="10" t="str">
        <f ca="1">IFERROR(RANK(order!C136,order!C$3:C$554,0),"")</f>
        <v/>
      </c>
      <c r="D136" s="4" t="str">
        <f ca="1">IFERROR(RANK(order!D136,order!D$3:D$554,0),"")</f>
        <v/>
      </c>
      <c r="E136" s="4" t="str">
        <f ca="1">IFERROR(RANK(order!E136,order!E$3:E$554,0),"")</f>
        <v/>
      </c>
      <c r="F136" s="4" t="str">
        <f ca="1">IFERROR(RANK(order!F136,order!F$3:F$554,0),"")</f>
        <v/>
      </c>
      <c r="G136" s="10" t="str">
        <f ca="1">IFERROR(RANK(order!G136,order!G$3:G$554,0),"")</f>
        <v/>
      </c>
      <c r="H136" s="10">
        <f ca="1">IFERROR(RANK(order!H136,order!H$3:H$554,0),"")</f>
        <v>1</v>
      </c>
      <c r="I136" s="10">
        <f ca="1">IFERROR(RANK(order!I136,order!I$3:I$554,0),"")</f>
        <v>1</v>
      </c>
      <c r="J136" s="4">
        <f ca="1">IFERROR(RANK(order!J136,order!J$3:J$554,0),"")</f>
        <v>1</v>
      </c>
      <c r="K136" s="4" t="str">
        <f ca="1">IFERROR(RANK(order!K136,order!K$3:K$554,0),"")</f>
        <v/>
      </c>
      <c r="L136" s="4">
        <f ca="1">IFERROR(RANK(order!L136,order!L$3:L$554,0),"")</f>
        <v>1</v>
      </c>
      <c r="M136" s="10" t="str">
        <f ca="1">IFERROR(RANK(order!M136,order!M$3:M$554,0),"")</f>
        <v/>
      </c>
      <c r="N136" s="10" t="str">
        <f ca="1">IFERROR(RANK(order!N136,order!N$3:N$554,0),"")</f>
        <v/>
      </c>
      <c r="O136" s="10" t="str">
        <f ca="1">IFERROR(RANK(order!O136,order!O$3:O$554,0),"")</f>
        <v/>
      </c>
      <c r="P136" s="4" t="str">
        <f ca="1">IFERROR(RANK(order!P136,order!P$3:P$554,0),"")</f>
        <v/>
      </c>
      <c r="Q136" s="4" t="str">
        <f ca="1">IFERROR(RANK(order!Q136,order!Q$3:Q$554,0),"")</f>
        <v/>
      </c>
      <c r="R136" s="4" t="str">
        <f ca="1">IFERROR(RANK(order!R136,order!R$3:R$554,0),"")</f>
        <v/>
      </c>
      <c r="S136" s="10" t="str">
        <f ca="1">IFERROR(RANK(order!S136,order!S$3:S$554,0),"")</f>
        <v/>
      </c>
      <c r="T136" s="10" t="str">
        <f ca="1">IFERROR(RANK(order!T136,order!T$3:T$554,0),"")</f>
        <v/>
      </c>
      <c r="U136" s="10" t="str">
        <f ca="1">IFERROR(RANK(order!U136,order!U$3:U$554,0),"")</f>
        <v/>
      </c>
      <c r="V136" s="4" t="str">
        <f ca="1">IFERROR(RANK(order!V136,order!V$3:V$554,0),"")</f>
        <v/>
      </c>
      <c r="W136" s="4" t="str">
        <f ca="1">IFERROR(RANK(order!W136,order!W$3:W$554,0),"")</f>
        <v/>
      </c>
      <c r="X136" s="4" t="str">
        <f ca="1">IFERROR(RANK(order!X136,order!X$3:X$554,0),"")</f>
        <v/>
      </c>
      <c r="Y136" s="10" t="str">
        <f ca="1">IFERROR(RANK(order!Y136,order!Y$3:Y$554,0),"")</f>
        <v/>
      </c>
      <c r="Z136" s="10" t="str">
        <f ca="1">IFERROR(RANK(order!Z136,order!Z$3:Z$554,0),"")</f>
        <v/>
      </c>
      <c r="AA136" s="10" t="str">
        <f ca="1">IFERROR(RANK(order!AA136,order!AA$3:AA$554,0),"")</f>
        <v/>
      </c>
      <c r="AB136" s="4" t="str">
        <f ca="1">IFERROR(RANK(order!AB136,order!AB$3:AB$554,0),"")</f>
        <v/>
      </c>
      <c r="AC136" s="4" t="str">
        <f ca="1">IFERROR(RANK(order!AC136,order!AC$3:AC$554,0),"")</f>
        <v/>
      </c>
      <c r="AD136" s="4" t="str">
        <f ca="1">IFERROR(RANK(order!AD136,order!AD$3:AD$554,0),"")</f>
        <v/>
      </c>
      <c r="AE136" s="10" t="str">
        <f ca="1">IFERROR(RANK(order!AE136,order!AE$3:AE$554,0),"")</f>
        <v/>
      </c>
      <c r="AF136" s="10" t="str">
        <f ca="1">IFERROR(RANK(order!AF136,order!AF$3:AF$554,0),"")</f>
        <v/>
      </c>
      <c r="AG136" s="10" t="str">
        <f ca="1">IFERROR(RANK(order!AG136,order!AG$3:AG$554,0),"")</f>
        <v/>
      </c>
      <c r="AH136" s="4" t="str">
        <f ca="1">IFERROR(RANK(order!AH136,order!AH$3:AH$554,0),"")</f>
        <v/>
      </c>
      <c r="AI136" s="4" t="str">
        <f ca="1">IFERROR(RANK(order!AI136,order!AI$3:AI$554,0),"")</f>
        <v/>
      </c>
      <c r="AJ136" s="4" t="str">
        <f ca="1">IFERROR(RANK(order!AJ136,order!AJ$3:AJ$554,0),"")</f>
        <v/>
      </c>
      <c r="AK136" s="10" t="str">
        <f ca="1">IFERROR(RANK(order!AK136,order!AK$3:AK$554,0),"")</f>
        <v/>
      </c>
      <c r="AL136" s="10" t="str">
        <f ca="1">IFERROR(RANK(order!AL136,order!AL$3:AL$554,0),"")</f>
        <v/>
      </c>
      <c r="AM136" s="10" t="str">
        <f ca="1">IFERROR(RANK(order!AM136,order!AM$3:AM$554,0),"")</f>
        <v/>
      </c>
      <c r="AN136" s="4" t="str">
        <f ca="1">IFERROR(RANK(order!AN136,order!AN$3:AN$554,0),"")</f>
        <v/>
      </c>
      <c r="AO136" s="4" t="str">
        <f ca="1">IFERROR(RANK(order!AO136,order!AO$3:AO$554,0),"")</f>
        <v/>
      </c>
      <c r="AP136" s="4" t="str">
        <f ca="1">IFERROR(RANK(order!AP136,order!AP$3:AP$554,0),"")</f>
        <v/>
      </c>
      <c r="AQ136" s="10" t="str">
        <f ca="1">IFERROR(RANK(order!AQ136,order!AQ$3:AQ$554,0),"")</f>
        <v/>
      </c>
      <c r="AR136" s="10" t="str">
        <f ca="1">IFERROR(RANK(order!AR136,order!AR$3:AR$554,0),"")</f>
        <v/>
      </c>
      <c r="AS136" s="10" t="str">
        <f ca="1">IFERROR(RANK(order!AS136,order!AS$3:AS$554,0),"")</f>
        <v/>
      </c>
      <c r="AT136" s="4" t="str">
        <f ca="1">IFERROR(RANK(order!AT136,order!AT$3:AT$554,0),"")</f>
        <v/>
      </c>
      <c r="AU136" s="4" t="str">
        <f ca="1">IFERROR(RANK(order!AU136,order!AU$3:AU$554,0),"")</f>
        <v/>
      </c>
      <c r="AV136" s="4" t="str">
        <f ca="1">IFERROR(RANK(order!AV136,order!AV$3:AV$554,0),"")</f>
        <v/>
      </c>
      <c r="AW136" s="10" t="str">
        <f ca="1">IFERROR(RANK(order!AW136,order!AW$3:AW$554,0),"")</f>
        <v/>
      </c>
      <c r="AX136" s="10" t="str">
        <f ca="1">IFERROR(RANK(order!AX136,order!AX$3:AX$554,0),"")</f>
        <v/>
      </c>
      <c r="AY136" s="10" t="str">
        <f ca="1">IFERROR(RANK(order!AY136,order!AY$3:AY$554,0),"")</f>
        <v/>
      </c>
      <c r="AZ136" s="4" t="str">
        <f ca="1">IFERROR(RANK(order!AZ136,order!AZ$3:AZ$554,0),"")</f>
        <v/>
      </c>
      <c r="BA136" s="4" t="str">
        <f ca="1">IFERROR(RANK(order!BA136,order!BA$3:BA$554,0),"")</f>
        <v/>
      </c>
      <c r="BB136" s="4" t="str">
        <f ca="1">IFERROR(RANK(order!BB136,order!BB$3:BB$554,0),"")</f>
        <v/>
      </c>
      <c r="BC136" s="10" t="str">
        <f ca="1">IFERROR(RANK(order!BC136,order!BC$3:BC$554,0),"")</f>
        <v/>
      </c>
      <c r="BD136" s="10" t="str">
        <f ca="1">IFERROR(RANK(order!BD136,order!BD$3:BD$554,0),"")</f>
        <v/>
      </c>
      <c r="BE136" s="10" t="str">
        <f ca="1">IFERROR(RANK(order!BE136,order!BE$3:BE$554,0),"")</f>
        <v/>
      </c>
      <c r="BF136" s="4" t="str">
        <f ca="1">IFERROR(RANK(order!BF136,order!BF$3:BF$554,0),"")</f>
        <v/>
      </c>
      <c r="BG136" s="4" t="str">
        <f ca="1">IFERROR(RANK(order!BG136,order!BG$3:BG$554,0),"")</f>
        <v/>
      </c>
      <c r="BH136" s="4" t="str">
        <f ca="1">IFERROR(RANK(order!BH136,order!BH$3:BH$554,0),"")</f>
        <v/>
      </c>
      <c r="BI136" s="10" t="str">
        <f ca="1">IFERROR(RANK(order!BI136,order!BI$3:BI$554,0),"")</f>
        <v/>
      </c>
      <c r="BJ136" s="10" t="str">
        <f ca="1">IFERROR(RANK(order!BJ136,order!BJ$3:BJ$554,0),"")</f>
        <v/>
      </c>
      <c r="BK136" s="10" t="str">
        <f ca="1">IFERROR(RANK(order!BK136,order!BK$3:BK$554,0),"")</f>
        <v/>
      </c>
      <c r="BL136" s="4" t="str">
        <f ca="1">IFERROR(RANK(order!BL136,order!BL$3:BL$554,0),"")</f>
        <v/>
      </c>
      <c r="BM136" s="4" t="str">
        <f ca="1">IFERROR(RANK(order!BM136,order!BM$3:BM$554,0),"")</f>
        <v/>
      </c>
      <c r="BN136" s="4" t="str">
        <f ca="1">IFERROR(RANK(order!BN136,order!BN$3:BN$554,0),"")</f>
        <v/>
      </c>
      <c r="BO136" s="10" t="str">
        <f ca="1">IFERROR(RANK(order!BO136,order!BO$3:BO$554,0),"")</f>
        <v/>
      </c>
      <c r="BP136" s="10" t="str">
        <f ca="1">IFERROR(RANK(order!BP136,order!BP$3:BP$554,0),"")</f>
        <v/>
      </c>
      <c r="BQ136" s="10" t="str">
        <f ca="1">IFERROR(RANK(order!BQ136,order!BQ$3:BQ$554,0),"")</f>
        <v/>
      </c>
      <c r="BR136" s="4" t="str">
        <f ca="1">IFERROR(RANK(order!BR136,order!BR$3:BR$554,0),"")</f>
        <v/>
      </c>
      <c r="BS136" s="4" t="str">
        <f ca="1">IFERROR(RANK(order!BS136,order!BS$3:BS$554,0),"")</f>
        <v/>
      </c>
      <c r="BT136" s="4" t="str">
        <f ca="1">IFERROR(RANK(order!BT136,order!BT$3:BT$554,0),"")</f>
        <v/>
      </c>
      <c r="BU136" s="95">
        <f t="shared" si="235"/>
        <v>134</v>
      </c>
      <c r="BV136" s="35" t="str">
        <f t="shared" si="236"/>
        <v>E1</v>
      </c>
      <c r="BW136" s="55">
        <f t="shared" ca="1" si="159"/>
        <v>43379</v>
      </c>
      <c r="BX136" s="56" t="str">
        <f t="shared" ca="1" si="160"/>
        <v>Bolton</v>
      </c>
      <c r="BY136" s="56" t="str">
        <f t="shared" ca="1" si="161"/>
        <v>Blackburn</v>
      </c>
      <c r="BZ136" s="57">
        <f t="shared" ca="1" si="162"/>
        <v>0</v>
      </c>
      <c r="CA136" s="57">
        <f t="shared" ca="1" si="163"/>
        <v>1</v>
      </c>
      <c r="CB136" s="58" t="str">
        <f t="shared" ca="1" si="164"/>
        <v>A</v>
      </c>
      <c r="CC136" s="57">
        <f t="shared" ca="1" si="165"/>
        <v>0</v>
      </c>
      <c r="CD136" s="57">
        <f t="shared" ca="1" si="166"/>
        <v>1</v>
      </c>
      <c r="CE136" s="58" t="str">
        <f t="shared" ca="1" si="167"/>
        <v>A</v>
      </c>
      <c r="CF136" s="59" t="str">
        <f t="shared" ca="1" si="168"/>
        <v>D Bond</v>
      </c>
      <c r="CG136" s="57">
        <f t="shared" ca="1" si="169"/>
        <v>13</v>
      </c>
      <c r="CH136" s="57">
        <f t="shared" ca="1" si="170"/>
        <v>7</v>
      </c>
      <c r="CI136" s="57">
        <f t="shared" ca="1" si="171"/>
        <v>4</v>
      </c>
      <c r="CJ136" s="57">
        <f t="shared" ca="1" si="172"/>
        <v>4</v>
      </c>
      <c r="CK136" s="57">
        <f t="shared" ca="1" si="173"/>
        <v>14</v>
      </c>
      <c r="CL136" s="57">
        <f t="shared" ca="1" si="174"/>
        <v>11</v>
      </c>
      <c r="CM136" s="57">
        <f t="shared" ca="1" si="175"/>
        <v>7</v>
      </c>
      <c r="CN136" s="57">
        <f t="shared" ca="1" si="176"/>
        <v>3</v>
      </c>
      <c r="CO136" s="57">
        <f t="shared" ca="1" si="177"/>
        <v>3</v>
      </c>
      <c r="CP136" s="57">
        <f t="shared" ca="1" si="178"/>
        <v>3</v>
      </c>
      <c r="CQ136" s="57">
        <f t="shared" ca="1" si="179"/>
        <v>0</v>
      </c>
      <c r="CR136" s="57">
        <f t="shared" ca="1" si="180"/>
        <v>0</v>
      </c>
      <c r="CS136" s="60">
        <f t="shared" ca="1" si="181"/>
        <v>3.5</v>
      </c>
      <c r="CT136" s="60">
        <f t="shared" ca="1" si="182"/>
        <v>3.25</v>
      </c>
      <c r="CU136" s="60">
        <f t="shared" ca="1" si="183"/>
        <v>2.2999999999999998</v>
      </c>
      <c r="CV136" s="60">
        <f t="shared" ca="1" si="184"/>
        <v>3.56</v>
      </c>
      <c r="CW136" s="60">
        <f t="shared" ca="1" si="185"/>
        <v>3.21</v>
      </c>
      <c r="CX136" s="60">
        <f t="shared" ca="1" si="186"/>
        <v>2.31</v>
      </c>
      <c r="CY136" s="60">
        <f t="shared" ca="1" si="187"/>
        <v>2.25</v>
      </c>
      <c r="CZ136" s="60">
        <f t="shared" ca="1" si="188"/>
        <v>1.62</v>
      </c>
      <c r="DA136" s="65">
        <f t="shared" ca="1" si="189"/>
        <v>1</v>
      </c>
      <c r="DB136" s="65">
        <f t="shared" ca="1" si="190"/>
        <v>1</v>
      </c>
      <c r="DC136" s="65">
        <f t="shared" ca="1" si="191"/>
        <v>0</v>
      </c>
      <c r="DD136" s="65">
        <f t="shared" ca="1" si="192"/>
        <v>0</v>
      </c>
      <c r="DE136" s="65">
        <f t="shared" ca="1" si="193"/>
        <v>0</v>
      </c>
      <c r="DF136" s="66" t="str">
        <f t="shared" ca="1" si="194"/>
        <v>D</v>
      </c>
      <c r="DG136" s="66" t="str">
        <f t="shared" ca="1" si="195"/>
        <v>A-A</v>
      </c>
      <c r="DH136" s="66" t="str">
        <f t="shared" ca="1" si="196"/>
        <v>A01</v>
      </c>
      <c r="DI136" s="66" t="str">
        <f t="shared" ca="1" si="197"/>
        <v>A01</v>
      </c>
      <c r="DJ136" s="66" t="str">
        <f t="shared" ca="1" si="198"/>
        <v>D00</v>
      </c>
      <c r="DK136" s="65" t="str">
        <f t="shared" ca="1" si="199"/>
        <v>No</v>
      </c>
      <c r="DL136" s="65">
        <f t="shared" ca="1" si="200"/>
        <v>0</v>
      </c>
      <c r="DM136" s="65">
        <f t="shared" ca="1" si="201"/>
        <v>0</v>
      </c>
      <c r="DN136" s="65">
        <f t="shared" ca="1" si="202"/>
        <v>0</v>
      </c>
      <c r="DO136" s="65">
        <f t="shared" ca="1" si="203"/>
        <v>1</v>
      </c>
      <c r="DP136" s="65">
        <f t="shared" ca="1" si="204"/>
        <v>0</v>
      </c>
      <c r="DQ136" s="65">
        <f t="shared" ca="1" si="205"/>
        <v>0</v>
      </c>
      <c r="DR136" s="69">
        <f t="shared" ca="1" si="206"/>
        <v>-1</v>
      </c>
      <c r="DS136" s="69">
        <f t="shared" ca="1" si="207"/>
        <v>-1</v>
      </c>
      <c r="DT136" s="69">
        <f t="shared" ca="1" si="208"/>
        <v>1.2999999999999998</v>
      </c>
      <c r="DU136" s="69">
        <f t="shared" ca="1" si="209"/>
        <v>-1</v>
      </c>
      <c r="DV136" s="69">
        <f t="shared" ca="1" si="210"/>
        <v>-1</v>
      </c>
      <c r="DW136" s="69">
        <f t="shared" ca="1" si="211"/>
        <v>1.31</v>
      </c>
      <c r="DX136" s="69">
        <f t="shared" ca="1" si="212"/>
        <v>-1</v>
      </c>
      <c r="DY136" s="69">
        <f t="shared" ca="1" si="213"/>
        <v>0.62000000000000011</v>
      </c>
      <c r="DZ136" s="72">
        <f t="shared" ca="1" si="214"/>
        <v>102.81892021022456</v>
      </c>
      <c r="EA136" s="72">
        <f t="shared" ca="1" si="215"/>
        <v>102.5325789055706</v>
      </c>
      <c r="EB136" s="72">
        <f t="shared" ca="1" si="216"/>
        <v>106.17283950617283</v>
      </c>
      <c r="EC136" s="65">
        <f t="shared" ca="1" si="217"/>
        <v>0</v>
      </c>
      <c r="ED136" s="65">
        <f t="shared" ca="1" si="218"/>
        <v>1</v>
      </c>
      <c r="EE136" s="65">
        <f t="shared" ca="1" si="219"/>
        <v>1</v>
      </c>
      <c r="EF136" s="65">
        <f t="shared" ca="1" si="220"/>
        <v>0</v>
      </c>
      <c r="EG136" s="65">
        <f t="shared" ca="1" si="221"/>
        <v>1</v>
      </c>
      <c r="EH136" s="65">
        <f t="shared" ca="1" si="222"/>
        <v>0</v>
      </c>
      <c r="EI136" s="429" t="str">
        <f t="shared" ca="1" si="223"/>
        <v>Yes</v>
      </c>
      <c r="EJ136" s="428" t="str">
        <f t="shared" ca="1" si="224"/>
        <v>F</v>
      </c>
      <c r="EK136" s="428" t="str">
        <f t="shared" ca="1" si="225"/>
        <v>Under</v>
      </c>
      <c r="EL136" s="65" t="str">
        <f t="shared" ca="1" si="226"/>
        <v>No</v>
      </c>
      <c r="EM136" s="65" t="str">
        <f t="shared" ca="1" si="227"/>
        <v>No</v>
      </c>
      <c r="EN136" s="65">
        <f t="shared" ca="1" si="228"/>
        <v>60</v>
      </c>
      <c r="EO136" s="433">
        <f t="shared" ca="1" si="229"/>
        <v>6</v>
      </c>
      <c r="EP136" s="433">
        <f t="shared" ca="1" si="230"/>
        <v>0</v>
      </c>
      <c r="EQ136" s="433">
        <f t="shared" ca="1" si="231"/>
        <v>10</v>
      </c>
      <c r="ER136" s="433">
        <f t="shared" ca="1" si="232"/>
        <v>20</v>
      </c>
      <c r="ES136" s="433">
        <f t="shared" ca="1" si="233"/>
        <v>8</v>
      </c>
      <c r="ET136" s="433">
        <f t="shared" ca="1" si="234"/>
        <v>25</v>
      </c>
      <c r="EU136" s="433">
        <f ca="1">IF(OR(CO136="",CQ136=""),"",Discipline!$P$3*CO136+Discipline!$X$3*CQ136)</f>
        <v>30</v>
      </c>
      <c r="EV136" s="433">
        <f ca="1">IF(OR(CP136="",CR136=""),"",Discipline!$P$3*CP136+Discipline!$X$3*CR136)</f>
        <v>30</v>
      </c>
    </row>
    <row r="137" spans="1:152" x14ac:dyDescent="0.25">
      <c r="A137" s="10" t="str">
        <f ca="1">IFERROR(RANK(order!A137,order!A$3:A$554,0),"")</f>
        <v/>
      </c>
      <c r="B137" s="10" t="str">
        <f ca="1">IFERROR(RANK(order!B137,order!B$3:B$554,0),"")</f>
        <v/>
      </c>
      <c r="C137" s="10" t="str">
        <f ca="1">IFERROR(RANK(order!C137,order!C$3:C$554,0),"")</f>
        <v/>
      </c>
      <c r="D137" s="4" t="str">
        <f ca="1">IFERROR(RANK(order!D137,order!D$3:D$554,0),"")</f>
        <v/>
      </c>
      <c r="E137" s="4" t="str">
        <f ca="1">IFERROR(RANK(order!E137,order!E$3:E$554,0),"")</f>
        <v/>
      </c>
      <c r="F137" s="4" t="str">
        <f ca="1">IFERROR(RANK(order!F137,order!F$3:F$554,0),"")</f>
        <v/>
      </c>
      <c r="G137" s="10" t="str">
        <f ca="1">IFERROR(RANK(order!G137,order!G$3:G$554,0),"")</f>
        <v/>
      </c>
      <c r="H137" s="10" t="str">
        <f ca="1">IFERROR(RANK(order!H137,order!H$3:H$554,0),"")</f>
        <v/>
      </c>
      <c r="I137" s="10" t="str">
        <f ca="1">IFERROR(RANK(order!I137,order!I$3:I$554,0),"")</f>
        <v/>
      </c>
      <c r="J137" s="4" t="str">
        <f ca="1">IFERROR(RANK(order!J137,order!J$3:J$554,0),"")</f>
        <v/>
      </c>
      <c r="K137" s="4" t="str">
        <f ca="1">IFERROR(RANK(order!K137,order!K$3:K$554,0),"")</f>
        <v/>
      </c>
      <c r="L137" s="4" t="str">
        <f ca="1">IFERROR(RANK(order!L137,order!L$3:L$554,0),"")</f>
        <v/>
      </c>
      <c r="M137" s="10" t="str">
        <f ca="1">IFERROR(RANK(order!M137,order!M$3:M$554,0),"")</f>
        <v/>
      </c>
      <c r="N137" s="10">
        <f ca="1">IFERROR(RANK(order!N137,order!N$3:N$554,0),"")</f>
        <v>1</v>
      </c>
      <c r="O137" s="10">
        <f ca="1">IFERROR(RANK(order!O137,order!O$3:O$554,0),"")</f>
        <v>1</v>
      </c>
      <c r="P137" s="4" t="str">
        <f ca="1">IFERROR(RANK(order!P137,order!P$3:P$554,0),"")</f>
        <v/>
      </c>
      <c r="Q137" s="4" t="str">
        <f ca="1">IFERROR(RANK(order!Q137,order!Q$3:Q$554,0),"")</f>
        <v/>
      </c>
      <c r="R137" s="4" t="str">
        <f ca="1">IFERROR(RANK(order!R137,order!R$3:R$554,0),"")</f>
        <v/>
      </c>
      <c r="S137" s="10" t="str">
        <f ca="1">IFERROR(RANK(order!S137,order!S$3:S$554,0),"")</f>
        <v/>
      </c>
      <c r="T137" s="10" t="str">
        <f ca="1">IFERROR(RANK(order!T137,order!T$3:T$554,0),"")</f>
        <v/>
      </c>
      <c r="U137" s="10" t="str">
        <f ca="1">IFERROR(RANK(order!U137,order!U$3:U$554,0),"")</f>
        <v/>
      </c>
      <c r="V137" s="4" t="str">
        <f ca="1">IFERROR(RANK(order!V137,order!V$3:V$554,0),"")</f>
        <v/>
      </c>
      <c r="W137" s="4" t="str">
        <f ca="1">IFERROR(RANK(order!W137,order!W$3:W$554,0),"")</f>
        <v/>
      </c>
      <c r="X137" s="4" t="str">
        <f ca="1">IFERROR(RANK(order!X137,order!X$3:X$554,0),"")</f>
        <v/>
      </c>
      <c r="Y137" s="10" t="str">
        <f ca="1">IFERROR(RANK(order!Y137,order!Y$3:Y$554,0),"")</f>
        <v/>
      </c>
      <c r="Z137" s="10" t="str">
        <f ca="1">IFERROR(RANK(order!Z137,order!Z$3:Z$554,0),"")</f>
        <v/>
      </c>
      <c r="AA137" s="10" t="str">
        <f ca="1">IFERROR(RANK(order!AA137,order!AA$3:AA$554,0),"")</f>
        <v/>
      </c>
      <c r="AB137" s="4">
        <f ca="1">IFERROR(RANK(order!AB137,order!AB$3:AB$554,0),"")</f>
        <v>1</v>
      </c>
      <c r="AC137" s="4" t="str">
        <f ca="1">IFERROR(RANK(order!AC137,order!AC$3:AC$554,0),"")</f>
        <v/>
      </c>
      <c r="AD137" s="4">
        <f ca="1">IFERROR(RANK(order!AD137,order!AD$3:AD$554,0),"")</f>
        <v>1</v>
      </c>
      <c r="AE137" s="10" t="str">
        <f ca="1">IFERROR(RANK(order!AE137,order!AE$3:AE$554,0),"")</f>
        <v/>
      </c>
      <c r="AF137" s="10" t="str">
        <f ca="1">IFERROR(RANK(order!AF137,order!AF$3:AF$554,0),"")</f>
        <v/>
      </c>
      <c r="AG137" s="10" t="str">
        <f ca="1">IFERROR(RANK(order!AG137,order!AG$3:AG$554,0),"")</f>
        <v/>
      </c>
      <c r="AH137" s="4" t="str">
        <f ca="1">IFERROR(RANK(order!AH137,order!AH$3:AH$554,0),"")</f>
        <v/>
      </c>
      <c r="AI137" s="4" t="str">
        <f ca="1">IFERROR(RANK(order!AI137,order!AI$3:AI$554,0),"")</f>
        <v/>
      </c>
      <c r="AJ137" s="4" t="str">
        <f ca="1">IFERROR(RANK(order!AJ137,order!AJ$3:AJ$554,0),"")</f>
        <v/>
      </c>
      <c r="AK137" s="10" t="str">
        <f ca="1">IFERROR(RANK(order!AK137,order!AK$3:AK$554,0),"")</f>
        <v/>
      </c>
      <c r="AL137" s="10" t="str">
        <f ca="1">IFERROR(RANK(order!AL137,order!AL$3:AL$554,0),"")</f>
        <v/>
      </c>
      <c r="AM137" s="10" t="str">
        <f ca="1">IFERROR(RANK(order!AM137,order!AM$3:AM$554,0),"")</f>
        <v/>
      </c>
      <c r="AN137" s="4" t="str">
        <f ca="1">IFERROR(RANK(order!AN137,order!AN$3:AN$554,0),"")</f>
        <v/>
      </c>
      <c r="AO137" s="4" t="str">
        <f ca="1">IFERROR(RANK(order!AO137,order!AO$3:AO$554,0),"")</f>
        <v/>
      </c>
      <c r="AP137" s="4" t="str">
        <f ca="1">IFERROR(RANK(order!AP137,order!AP$3:AP$554,0),"")</f>
        <v/>
      </c>
      <c r="AQ137" s="10" t="str">
        <f ca="1">IFERROR(RANK(order!AQ137,order!AQ$3:AQ$554,0),"")</f>
        <v/>
      </c>
      <c r="AR137" s="10" t="str">
        <f ca="1">IFERROR(RANK(order!AR137,order!AR$3:AR$554,0),"")</f>
        <v/>
      </c>
      <c r="AS137" s="10" t="str">
        <f ca="1">IFERROR(RANK(order!AS137,order!AS$3:AS$554,0),"")</f>
        <v/>
      </c>
      <c r="AT137" s="4" t="str">
        <f ca="1">IFERROR(RANK(order!AT137,order!AT$3:AT$554,0),"")</f>
        <v/>
      </c>
      <c r="AU137" s="4" t="str">
        <f ca="1">IFERROR(RANK(order!AU137,order!AU$3:AU$554,0),"")</f>
        <v/>
      </c>
      <c r="AV137" s="4" t="str">
        <f ca="1">IFERROR(RANK(order!AV137,order!AV$3:AV$554,0),"")</f>
        <v/>
      </c>
      <c r="AW137" s="10" t="str">
        <f ca="1">IFERROR(RANK(order!AW137,order!AW$3:AW$554,0),"")</f>
        <v/>
      </c>
      <c r="AX137" s="10" t="str">
        <f ca="1">IFERROR(RANK(order!AX137,order!AX$3:AX$554,0),"")</f>
        <v/>
      </c>
      <c r="AY137" s="10" t="str">
        <f ca="1">IFERROR(RANK(order!AY137,order!AY$3:AY$554,0),"")</f>
        <v/>
      </c>
      <c r="AZ137" s="4" t="str">
        <f ca="1">IFERROR(RANK(order!AZ137,order!AZ$3:AZ$554,0),"")</f>
        <v/>
      </c>
      <c r="BA137" s="4" t="str">
        <f ca="1">IFERROR(RANK(order!BA137,order!BA$3:BA$554,0),"")</f>
        <v/>
      </c>
      <c r="BB137" s="4" t="str">
        <f ca="1">IFERROR(RANK(order!BB137,order!BB$3:BB$554,0),"")</f>
        <v/>
      </c>
      <c r="BC137" s="10" t="str">
        <f ca="1">IFERROR(RANK(order!BC137,order!BC$3:BC$554,0),"")</f>
        <v/>
      </c>
      <c r="BD137" s="10" t="str">
        <f ca="1">IFERROR(RANK(order!BD137,order!BD$3:BD$554,0),"")</f>
        <v/>
      </c>
      <c r="BE137" s="10" t="str">
        <f ca="1">IFERROR(RANK(order!BE137,order!BE$3:BE$554,0),"")</f>
        <v/>
      </c>
      <c r="BF137" s="4" t="str">
        <f ca="1">IFERROR(RANK(order!BF137,order!BF$3:BF$554,0),"")</f>
        <v/>
      </c>
      <c r="BG137" s="4" t="str">
        <f ca="1">IFERROR(RANK(order!BG137,order!BG$3:BG$554,0),"")</f>
        <v/>
      </c>
      <c r="BH137" s="4" t="str">
        <f ca="1">IFERROR(RANK(order!BH137,order!BH$3:BH$554,0),"")</f>
        <v/>
      </c>
      <c r="BI137" s="10" t="str">
        <f ca="1">IFERROR(RANK(order!BI137,order!BI$3:BI$554,0),"")</f>
        <v/>
      </c>
      <c r="BJ137" s="10" t="str">
        <f ca="1">IFERROR(RANK(order!BJ137,order!BJ$3:BJ$554,0),"")</f>
        <v/>
      </c>
      <c r="BK137" s="10" t="str">
        <f ca="1">IFERROR(RANK(order!BK137,order!BK$3:BK$554,0),"")</f>
        <v/>
      </c>
      <c r="BL137" s="4" t="str">
        <f ca="1">IFERROR(RANK(order!BL137,order!BL$3:BL$554,0),"")</f>
        <v/>
      </c>
      <c r="BM137" s="4" t="str">
        <f ca="1">IFERROR(RANK(order!BM137,order!BM$3:BM$554,0),"")</f>
        <v/>
      </c>
      <c r="BN137" s="4" t="str">
        <f ca="1">IFERROR(RANK(order!BN137,order!BN$3:BN$554,0),"")</f>
        <v/>
      </c>
      <c r="BO137" s="10" t="str">
        <f ca="1">IFERROR(RANK(order!BO137,order!BO$3:BO$554,0),"")</f>
        <v/>
      </c>
      <c r="BP137" s="10" t="str">
        <f ca="1">IFERROR(RANK(order!BP137,order!BP$3:BP$554,0),"")</f>
        <v/>
      </c>
      <c r="BQ137" s="10" t="str">
        <f ca="1">IFERROR(RANK(order!BQ137,order!BQ$3:BQ$554,0),"")</f>
        <v/>
      </c>
      <c r="BR137" s="4" t="str">
        <f ca="1">IFERROR(RANK(order!BR137,order!BR$3:BR$554,0),"")</f>
        <v/>
      </c>
      <c r="BS137" s="4" t="str">
        <f ca="1">IFERROR(RANK(order!BS137,order!BS$3:BS$554,0),"")</f>
        <v/>
      </c>
      <c r="BT137" s="4" t="str">
        <f ca="1">IFERROR(RANK(order!BT137,order!BT$3:BT$554,0),"")</f>
        <v/>
      </c>
      <c r="BU137" s="95">
        <f t="shared" si="235"/>
        <v>135</v>
      </c>
      <c r="BV137" s="35" t="str">
        <f t="shared" si="236"/>
        <v>E1</v>
      </c>
      <c r="BW137" s="55">
        <f t="shared" ca="1" si="159"/>
        <v>43379</v>
      </c>
      <c r="BX137" s="56" t="str">
        <f t="shared" ca="1" si="160"/>
        <v>Leeds</v>
      </c>
      <c r="BY137" s="56" t="str">
        <f t="shared" ca="1" si="161"/>
        <v>Brentford</v>
      </c>
      <c r="BZ137" s="57">
        <f t="shared" ca="1" si="162"/>
        <v>1</v>
      </c>
      <c r="CA137" s="57">
        <f t="shared" ca="1" si="163"/>
        <v>1</v>
      </c>
      <c r="CB137" s="58" t="str">
        <f t="shared" ca="1" si="164"/>
        <v>D</v>
      </c>
      <c r="CC137" s="57">
        <f t="shared" ca="1" si="165"/>
        <v>0</v>
      </c>
      <c r="CD137" s="57">
        <f t="shared" ca="1" si="166"/>
        <v>0</v>
      </c>
      <c r="CE137" s="58" t="str">
        <f t="shared" ca="1" si="167"/>
        <v>D</v>
      </c>
      <c r="CF137" s="59" t="str">
        <f t="shared" ca="1" si="168"/>
        <v>J Simpson</v>
      </c>
      <c r="CG137" s="57">
        <f t="shared" ca="1" si="169"/>
        <v>13</v>
      </c>
      <c r="CH137" s="57">
        <f t="shared" ca="1" si="170"/>
        <v>13</v>
      </c>
      <c r="CI137" s="57">
        <f t="shared" ca="1" si="171"/>
        <v>3</v>
      </c>
      <c r="CJ137" s="57">
        <f t="shared" ca="1" si="172"/>
        <v>7</v>
      </c>
      <c r="CK137" s="57">
        <f t="shared" ca="1" si="173"/>
        <v>18</v>
      </c>
      <c r="CL137" s="57">
        <f t="shared" ca="1" si="174"/>
        <v>15</v>
      </c>
      <c r="CM137" s="57">
        <f t="shared" ca="1" si="175"/>
        <v>2</v>
      </c>
      <c r="CN137" s="57">
        <f t="shared" ca="1" si="176"/>
        <v>3</v>
      </c>
      <c r="CO137" s="57">
        <f t="shared" ca="1" si="177"/>
        <v>2</v>
      </c>
      <c r="CP137" s="57">
        <f t="shared" ca="1" si="178"/>
        <v>2</v>
      </c>
      <c r="CQ137" s="57">
        <f t="shared" ca="1" si="179"/>
        <v>1</v>
      </c>
      <c r="CR137" s="57">
        <f t="shared" ca="1" si="180"/>
        <v>0</v>
      </c>
      <c r="CS137" s="60">
        <f t="shared" ca="1" si="181"/>
        <v>2.2999999999999998</v>
      </c>
      <c r="CT137" s="60">
        <f t="shared" ca="1" si="182"/>
        <v>3.7</v>
      </c>
      <c r="CU137" s="60">
        <f t="shared" ca="1" si="183"/>
        <v>3.1</v>
      </c>
      <c r="CV137" s="60">
        <f t="shared" ca="1" si="184"/>
        <v>2.34</v>
      </c>
      <c r="CW137" s="60">
        <f t="shared" ca="1" si="185"/>
        <v>3.68</v>
      </c>
      <c r="CX137" s="60">
        <f t="shared" ca="1" si="186"/>
        <v>3.08</v>
      </c>
      <c r="CY137" s="60">
        <f t="shared" ca="1" si="187"/>
        <v>1.69</v>
      </c>
      <c r="CZ137" s="60">
        <f t="shared" ca="1" si="188"/>
        <v>2.12</v>
      </c>
      <c r="DA137" s="65">
        <f t="shared" ca="1" si="189"/>
        <v>2</v>
      </c>
      <c r="DB137" s="65">
        <f t="shared" ca="1" si="190"/>
        <v>0</v>
      </c>
      <c r="DC137" s="65">
        <f t="shared" ca="1" si="191"/>
        <v>2</v>
      </c>
      <c r="DD137" s="65">
        <f t="shared" ca="1" si="192"/>
        <v>1</v>
      </c>
      <c r="DE137" s="65">
        <f t="shared" ca="1" si="193"/>
        <v>1</v>
      </c>
      <c r="DF137" s="66" t="str">
        <f t="shared" ca="1" si="194"/>
        <v>D</v>
      </c>
      <c r="DG137" s="66" t="str">
        <f t="shared" ca="1" si="195"/>
        <v>D-D</v>
      </c>
      <c r="DH137" s="66" t="str">
        <f t="shared" ca="1" si="196"/>
        <v>D11</v>
      </c>
      <c r="DI137" s="66" t="str">
        <f t="shared" ca="1" si="197"/>
        <v>D00</v>
      </c>
      <c r="DJ137" s="66" t="str">
        <f t="shared" ca="1" si="198"/>
        <v>D11</v>
      </c>
      <c r="DK137" s="65" t="str">
        <f t="shared" ca="1" si="199"/>
        <v>Yes</v>
      </c>
      <c r="DL137" s="65">
        <f t="shared" ca="1" si="200"/>
        <v>0</v>
      </c>
      <c r="DM137" s="65">
        <f t="shared" ca="1" si="201"/>
        <v>0</v>
      </c>
      <c r="DN137" s="65">
        <f t="shared" ca="1" si="202"/>
        <v>0</v>
      </c>
      <c r="DO137" s="65">
        <f t="shared" ca="1" si="203"/>
        <v>0</v>
      </c>
      <c r="DP137" s="65">
        <f t="shared" ca="1" si="204"/>
        <v>0</v>
      </c>
      <c r="DQ137" s="65">
        <f t="shared" ca="1" si="205"/>
        <v>0</v>
      </c>
      <c r="DR137" s="69">
        <f t="shared" ca="1" si="206"/>
        <v>-1</v>
      </c>
      <c r="DS137" s="69">
        <f t="shared" ca="1" si="207"/>
        <v>2.7</v>
      </c>
      <c r="DT137" s="69">
        <f t="shared" ca="1" si="208"/>
        <v>-1</v>
      </c>
      <c r="DU137" s="69">
        <f t="shared" ca="1" si="209"/>
        <v>-1</v>
      </c>
      <c r="DV137" s="69">
        <f t="shared" ca="1" si="210"/>
        <v>2.68</v>
      </c>
      <c r="DW137" s="69">
        <f t="shared" ca="1" si="211"/>
        <v>-1</v>
      </c>
      <c r="DX137" s="69">
        <f t="shared" ca="1" si="212"/>
        <v>-1</v>
      </c>
      <c r="DY137" s="69">
        <f t="shared" ca="1" si="213"/>
        <v>1.1200000000000001</v>
      </c>
      <c r="DZ137" s="72">
        <f t="shared" ca="1" si="214"/>
        <v>102.76335241272128</v>
      </c>
      <c r="EA137" s="72">
        <f t="shared" ca="1" si="215"/>
        <v>102.37648824605347</v>
      </c>
      <c r="EB137" s="72">
        <f t="shared" ca="1" si="216"/>
        <v>106.34140895389081</v>
      </c>
      <c r="EC137" s="65">
        <f t="shared" ca="1" si="217"/>
        <v>0</v>
      </c>
      <c r="ED137" s="65">
        <f t="shared" ca="1" si="218"/>
        <v>0</v>
      </c>
      <c r="EE137" s="65">
        <f t="shared" ca="1" si="219"/>
        <v>0</v>
      </c>
      <c r="EF137" s="65">
        <f t="shared" ca="1" si="220"/>
        <v>0</v>
      </c>
      <c r="EG137" s="65">
        <f t="shared" ca="1" si="221"/>
        <v>0</v>
      </c>
      <c r="EH137" s="65">
        <f t="shared" ca="1" si="222"/>
        <v>0</v>
      </c>
      <c r="EI137" s="429" t="str">
        <f t="shared" ca="1" si="223"/>
        <v>Yes</v>
      </c>
      <c r="EJ137" s="428" t="str">
        <f t="shared" ca="1" si="224"/>
        <v>S</v>
      </c>
      <c r="EK137" s="428" t="str">
        <f t="shared" ca="1" si="225"/>
        <v>Under</v>
      </c>
      <c r="EL137" s="65" t="str">
        <f t="shared" ca="1" si="226"/>
        <v>No</v>
      </c>
      <c r="EM137" s="65" t="str">
        <f t="shared" ca="1" si="227"/>
        <v>Yes</v>
      </c>
      <c r="EN137" s="65">
        <f t="shared" ca="1" si="228"/>
        <v>65</v>
      </c>
      <c r="EO137" s="433">
        <f t="shared" ca="1" si="229"/>
        <v>4</v>
      </c>
      <c r="EP137" s="433">
        <f t="shared" ca="1" si="230"/>
        <v>1</v>
      </c>
      <c r="EQ137" s="433">
        <f t="shared" ca="1" si="231"/>
        <v>5</v>
      </c>
      <c r="ER137" s="433">
        <f t="shared" ca="1" si="232"/>
        <v>26</v>
      </c>
      <c r="ES137" s="433">
        <f t="shared" ca="1" si="233"/>
        <v>10</v>
      </c>
      <c r="ET137" s="433">
        <f t="shared" ca="1" si="234"/>
        <v>33</v>
      </c>
      <c r="EU137" s="433">
        <f ca="1">IF(OR(CO137="",CQ137=""),"",Discipline!$P$3*CO137+Discipline!$X$3*CQ137)</f>
        <v>45</v>
      </c>
      <c r="EV137" s="433">
        <f ca="1">IF(OR(CP137="",CR137=""),"",Discipline!$P$3*CP137+Discipline!$X$3*CR137)</f>
        <v>20</v>
      </c>
    </row>
    <row r="138" spans="1:152" x14ac:dyDescent="0.25">
      <c r="A138" s="10" t="str">
        <f ca="1">IFERROR(RANK(order!A138,order!A$3:A$554,0),"")</f>
        <v/>
      </c>
      <c r="B138" s="10" t="str">
        <f ca="1">IFERROR(RANK(order!B138,order!B$3:B$554,0),"")</f>
        <v/>
      </c>
      <c r="C138" s="10" t="str">
        <f ca="1">IFERROR(RANK(order!C138,order!C$3:C$554,0),"")</f>
        <v/>
      </c>
      <c r="D138" s="4" t="str">
        <f ca="1">IFERROR(RANK(order!D138,order!D$3:D$554,0),"")</f>
        <v/>
      </c>
      <c r="E138" s="4" t="str">
        <f ca="1">IFERROR(RANK(order!E138,order!E$3:E$554,0),"")</f>
        <v/>
      </c>
      <c r="F138" s="4" t="str">
        <f ca="1">IFERROR(RANK(order!F138,order!F$3:F$554,0),"")</f>
        <v/>
      </c>
      <c r="G138" s="10" t="str">
        <f ca="1">IFERROR(RANK(order!G138,order!G$3:G$554,0),"")</f>
        <v/>
      </c>
      <c r="H138" s="10" t="str">
        <f ca="1">IFERROR(RANK(order!H138,order!H$3:H$554,0),"")</f>
        <v/>
      </c>
      <c r="I138" s="10" t="str">
        <f ca="1">IFERROR(RANK(order!I138,order!I$3:I$554,0),"")</f>
        <v/>
      </c>
      <c r="J138" s="4" t="str">
        <f ca="1">IFERROR(RANK(order!J138,order!J$3:J$554,0),"")</f>
        <v/>
      </c>
      <c r="K138" s="4" t="str">
        <f ca="1">IFERROR(RANK(order!K138,order!K$3:K$554,0),"")</f>
        <v/>
      </c>
      <c r="L138" s="4" t="str">
        <f ca="1">IFERROR(RANK(order!L138,order!L$3:L$554,0),"")</f>
        <v/>
      </c>
      <c r="M138" s="10" t="str">
        <f ca="1">IFERROR(RANK(order!M138,order!M$3:M$554,0),"")</f>
        <v/>
      </c>
      <c r="N138" s="10" t="str">
        <f ca="1">IFERROR(RANK(order!N138,order!N$3:N$554,0),"")</f>
        <v/>
      </c>
      <c r="O138" s="10" t="str">
        <f ca="1">IFERROR(RANK(order!O138,order!O$3:O$554,0),"")</f>
        <v/>
      </c>
      <c r="P138" s="4" t="str">
        <f ca="1">IFERROR(RANK(order!P138,order!P$3:P$554,0),"")</f>
        <v/>
      </c>
      <c r="Q138" s="4" t="str">
        <f ca="1">IFERROR(RANK(order!Q138,order!Q$3:Q$554,0),"")</f>
        <v/>
      </c>
      <c r="R138" s="4" t="str">
        <f ca="1">IFERROR(RANK(order!R138,order!R$3:R$554,0),"")</f>
        <v/>
      </c>
      <c r="S138" s="10" t="str">
        <f ca="1">IFERROR(RANK(order!S138,order!S$3:S$554,0),"")</f>
        <v/>
      </c>
      <c r="T138" s="10" t="str">
        <f ca="1">IFERROR(RANK(order!T138,order!T$3:T$554,0),"")</f>
        <v/>
      </c>
      <c r="U138" s="10" t="str">
        <f ca="1">IFERROR(RANK(order!U138,order!U$3:U$554,0),"")</f>
        <v/>
      </c>
      <c r="V138" s="4" t="str">
        <f ca="1">IFERROR(RANK(order!V138,order!V$3:V$554,0),"")</f>
        <v/>
      </c>
      <c r="W138" s="4" t="str">
        <f ca="1">IFERROR(RANK(order!W138,order!W$3:W$554,0),"")</f>
        <v/>
      </c>
      <c r="X138" s="4" t="str">
        <f ca="1">IFERROR(RANK(order!X138,order!X$3:X$554,0),"")</f>
        <v/>
      </c>
      <c r="Y138" s="10" t="str">
        <f ca="1">IFERROR(RANK(order!Y138,order!Y$3:Y$554,0),"")</f>
        <v/>
      </c>
      <c r="Z138" s="10" t="str">
        <f ca="1">IFERROR(RANK(order!Z138,order!Z$3:Z$554,0),"")</f>
        <v/>
      </c>
      <c r="AA138" s="10" t="str">
        <f ca="1">IFERROR(RANK(order!AA138,order!AA$3:AA$554,0),"")</f>
        <v/>
      </c>
      <c r="AB138" s="4" t="str">
        <f ca="1">IFERROR(RANK(order!AB138,order!AB$3:AB$554,0),"")</f>
        <v/>
      </c>
      <c r="AC138" s="4" t="str">
        <f ca="1">IFERROR(RANK(order!AC138,order!AC$3:AC$554,0),"")</f>
        <v/>
      </c>
      <c r="AD138" s="4" t="str">
        <f ca="1">IFERROR(RANK(order!AD138,order!AD$3:AD$554,0),"")</f>
        <v/>
      </c>
      <c r="AE138" s="10">
        <f ca="1">IFERROR(RANK(order!AE138,order!AE$3:AE$554,0),"")</f>
        <v>1</v>
      </c>
      <c r="AF138" s="10" t="str">
        <f ca="1">IFERROR(RANK(order!AF138,order!AF$3:AF$554,0),"")</f>
        <v/>
      </c>
      <c r="AG138" s="10">
        <f ca="1">IFERROR(RANK(order!AG138,order!AG$3:AG$554,0),"")</f>
        <v>1</v>
      </c>
      <c r="AH138" s="4" t="str">
        <f ca="1">IFERROR(RANK(order!AH138,order!AH$3:AH$554,0),"")</f>
        <v/>
      </c>
      <c r="AI138" s="4" t="str">
        <f ca="1">IFERROR(RANK(order!AI138,order!AI$3:AI$554,0),"")</f>
        <v/>
      </c>
      <c r="AJ138" s="4" t="str">
        <f ca="1">IFERROR(RANK(order!AJ138,order!AJ$3:AJ$554,0),"")</f>
        <v/>
      </c>
      <c r="AK138" s="10" t="str">
        <f ca="1">IFERROR(RANK(order!AK138,order!AK$3:AK$554,0),"")</f>
        <v/>
      </c>
      <c r="AL138" s="10" t="str">
        <f ca="1">IFERROR(RANK(order!AL138,order!AL$3:AL$554,0),"")</f>
        <v/>
      </c>
      <c r="AM138" s="10" t="str">
        <f ca="1">IFERROR(RANK(order!AM138,order!AM$3:AM$554,0),"")</f>
        <v/>
      </c>
      <c r="AN138" s="4" t="str">
        <f ca="1">IFERROR(RANK(order!AN138,order!AN$3:AN$554,0),"")</f>
        <v/>
      </c>
      <c r="AO138" s="4">
        <f ca="1">IFERROR(RANK(order!AO138,order!AO$3:AO$554,0),"")</f>
        <v>1</v>
      </c>
      <c r="AP138" s="4">
        <f ca="1">IFERROR(RANK(order!AP138,order!AP$3:AP$554,0),"")</f>
        <v>1</v>
      </c>
      <c r="AQ138" s="10" t="str">
        <f ca="1">IFERROR(RANK(order!AQ138,order!AQ$3:AQ$554,0),"")</f>
        <v/>
      </c>
      <c r="AR138" s="10" t="str">
        <f ca="1">IFERROR(RANK(order!AR138,order!AR$3:AR$554,0),"")</f>
        <v/>
      </c>
      <c r="AS138" s="10" t="str">
        <f ca="1">IFERROR(RANK(order!AS138,order!AS$3:AS$554,0),"")</f>
        <v/>
      </c>
      <c r="AT138" s="4" t="str">
        <f ca="1">IFERROR(RANK(order!AT138,order!AT$3:AT$554,0),"")</f>
        <v/>
      </c>
      <c r="AU138" s="4" t="str">
        <f ca="1">IFERROR(RANK(order!AU138,order!AU$3:AU$554,0),"")</f>
        <v/>
      </c>
      <c r="AV138" s="4" t="str">
        <f ca="1">IFERROR(RANK(order!AV138,order!AV$3:AV$554,0),"")</f>
        <v/>
      </c>
      <c r="AW138" s="10" t="str">
        <f ca="1">IFERROR(RANK(order!AW138,order!AW$3:AW$554,0),"")</f>
        <v/>
      </c>
      <c r="AX138" s="10" t="str">
        <f ca="1">IFERROR(RANK(order!AX138,order!AX$3:AX$554,0),"")</f>
        <v/>
      </c>
      <c r="AY138" s="10" t="str">
        <f ca="1">IFERROR(RANK(order!AY138,order!AY$3:AY$554,0),"")</f>
        <v/>
      </c>
      <c r="AZ138" s="4" t="str">
        <f ca="1">IFERROR(RANK(order!AZ138,order!AZ$3:AZ$554,0),"")</f>
        <v/>
      </c>
      <c r="BA138" s="4" t="str">
        <f ca="1">IFERROR(RANK(order!BA138,order!BA$3:BA$554,0),"")</f>
        <v/>
      </c>
      <c r="BB138" s="4" t="str">
        <f ca="1">IFERROR(RANK(order!BB138,order!BB$3:BB$554,0),"")</f>
        <v/>
      </c>
      <c r="BC138" s="10" t="str">
        <f ca="1">IFERROR(RANK(order!BC138,order!BC$3:BC$554,0),"")</f>
        <v/>
      </c>
      <c r="BD138" s="10" t="str">
        <f ca="1">IFERROR(RANK(order!BD138,order!BD$3:BD$554,0),"")</f>
        <v/>
      </c>
      <c r="BE138" s="10" t="str">
        <f ca="1">IFERROR(RANK(order!BE138,order!BE$3:BE$554,0),"")</f>
        <v/>
      </c>
      <c r="BF138" s="4" t="str">
        <f ca="1">IFERROR(RANK(order!BF138,order!BF$3:BF$554,0),"")</f>
        <v/>
      </c>
      <c r="BG138" s="4" t="str">
        <f ca="1">IFERROR(RANK(order!BG138,order!BG$3:BG$554,0),"")</f>
        <v/>
      </c>
      <c r="BH138" s="4" t="str">
        <f ca="1">IFERROR(RANK(order!BH138,order!BH$3:BH$554,0),"")</f>
        <v/>
      </c>
      <c r="BI138" s="10" t="str">
        <f ca="1">IFERROR(RANK(order!BI138,order!BI$3:BI$554,0),"")</f>
        <v/>
      </c>
      <c r="BJ138" s="10" t="str">
        <f ca="1">IFERROR(RANK(order!BJ138,order!BJ$3:BJ$554,0),"")</f>
        <v/>
      </c>
      <c r="BK138" s="10" t="str">
        <f ca="1">IFERROR(RANK(order!BK138,order!BK$3:BK$554,0),"")</f>
        <v/>
      </c>
      <c r="BL138" s="4" t="str">
        <f ca="1">IFERROR(RANK(order!BL138,order!BL$3:BL$554,0),"")</f>
        <v/>
      </c>
      <c r="BM138" s="4" t="str">
        <f ca="1">IFERROR(RANK(order!BM138,order!BM$3:BM$554,0),"")</f>
        <v/>
      </c>
      <c r="BN138" s="4" t="str">
        <f ca="1">IFERROR(RANK(order!BN138,order!BN$3:BN$554,0),"")</f>
        <v/>
      </c>
      <c r="BO138" s="10" t="str">
        <f ca="1">IFERROR(RANK(order!BO138,order!BO$3:BO$554,0),"")</f>
        <v/>
      </c>
      <c r="BP138" s="10" t="str">
        <f ca="1">IFERROR(RANK(order!BP138,order!BP$3:BP$554,0),"")</f>
        <v/>
      </c>
      <c r="BQ138" s="10" t="str">
        <f ca="1">IFERROR(RANK(order!BQ138,order!BQ$3:BQ$554,0),"")</f>
        <v/>
      </c>
      <c r="BR138" s="4" t="str">
        <f ca="1">IFERROR(RANK(order!BR138,order!BR$3:BR$554,0),"")</f>
        <v/>
      </c>
      <c r="BS138" s="4" t="str">
        <f ca="1">IFERROR(RANK(order!BS138,order!BS$3:BS$554,0),"")</f>
        <v/>
      </c>
      <c r="BT138" s="4" t="str">
        <f ca="1">IFERROR(RANK(order!BT138,order!BT$3:BT$554,0),"")</f>
        <v/>
      </c>
      <c r="BU138" s="95">
        <f t="shared" si="235"/>
        <v>136</v>
      </c>
      <c r="BV138" s="35" t="str">
        <f t="shared" si="236"/>
        <v>E1</v>
      </c>
      <c r="BW138" s="55">
        <f t="shared" ca="1" si="159"/>
        <v>43379</v>
      </c>
      <c r="BX138" s="56" t="str">
        <f t="shared" ca="1" si="160"/>
        <v>Middlesbrough</v>
      </c>
      <c r="BY138" s="56" t="str">
        <f t="shared" ca="1" si="161"/>
        <v>Nott'm Forest</v>
      </c>
      <c r="BZ138" s="57">
        <f t="shared" ca="1" si="162"/>
        <v>0</v>
      </c>
      <c r="CA138" s="57">
        <f t="shared" ca="1" si="163"/>
        <v>2</v>
      </c>
      <c r="CB138" s="58" t="str">
        <f t="shared" ca="1" si="164"/>
        <v>A</v>
      </c>
      <c r="CC138" s="57">
        <f t="shared" ca="1" si="165"/>
        <v>0</v>
      </c>
      <c r="CD138" s="57">
        <f t="shared" ca="1" si="166"/>
        <v>0</v>
      </c>
      <c r="CE138" s="58" t="str">
        <f t="shared" ca="1" si="167"/>
        <v>D</v>
      </c>
      <c r="CF138" s="59" t="str">
        <f t="shared" ca="1" si="168"/>
        <v>J Brooks</v>
      </c>
      <c r="CG138" s="57">
        <f t="shared" ca="1" si="169"/>
        <v>17</v>
      </c>
      <c r="CH138" s="57">
        <f t="shared" ca="1" si="170"/>
        <v>16</v>
      </c>
      <c r="CI138" s="57">
        <f t="shared" ca="1" si="171"/>
        <v>4</v>
      </c>
      <c r="CJ138" s="57">
        <f t="shared" ca="1" si="172"/>
        <v>5</v>
      </c>
      <c r="CK138" s="57">
        <f t="shared" ca="1" si="173"/>
        <v>15</v>
      </c>
      <c r="CL138" s="57">
        <f t="shared" ca="1" si="174"/>
        <v>16</v>
      </c>
      <c r="CM138" s="57">
        <f t="shared" ca="1" si="175"/>
        <v>11</v>
      </c>
      <c r="CN138" s="57">
        <f t="shared" ca="1" si="176"/>
        <v>4</v>
      </c>
      <c r="CO138" s="57">
        <f t="shared" ca="1" si="177"/>
        <v>2</v>
      </c>
      <c r="CP138" s="57">
        <f t="shared" ca="1" si="178"/>
        <v>1</v>
      </c>
      <c r="CQ138" s="57">
        <f t="shared" ca="1" si="179"/>
        <v>0</v>
      </c>
      <c r="CR138" s="57">
        <f t="shared" ca="1" si="180"/>
        <v>1</v>
      </c>
      <c r="CS138" s="60">
        <f t="shared" ca="1" si="181"/>
        <v>1.8</v>
      </c>
      <c r="CT138" s="60">
        <f t="shared" ca="1" si="182"/>
        <v>3.6</v>
      </c>
      <c r="CU138" s="60">
        <f t="shared" ca="1" si="183"/>
        <v>5.25</v>
      </c>
      <c r="CV138" s="60">
        <f t="shared" ca="1" si="184"/>
        <v>1.79</v>
      </c>
      <c r="CW138" s="60">
        <f t="shared" ca="1" si="185"/>
        <v>3.54</v>
      </c>
      <c r="CX138" s="60">
        <f t="shared" ca="1" si="186"/>
        <v>5.39</v>
      </c>
      <c r="CY138" s="60">
        <f t="shared" ca="1" si="187"/>
        <v>2.25</v>
      </c>
      <c r="CZ138" s="60">
        <f t="shared" ca="1" si="188"/>
        <v>1.62</v>
      </c>
      <c r="DA138" s="65">
        <f t="shared" ca="1" si="189"/>
        <v>2</v>
      </c>
      <c r="DB138" s="65">
        <f t="shared" ca="1" si="190"/>
        <v>0</v>
      </c>
      <c r="DC138" s="65">
        <f t="shared" ca="1" si="191"/>
        <v>2</v>
      </c>
      <c r="DD138" s="65">
        <f t="shared" ca="1" si="192"/>
        <v>0</v>
      </c>
      <c r="DE138" s="65">
        <f t="shared" ca="1" si="193"/>
        <v>2</v>
      </c>
      <c r="DF138" s="66" t="str">
        <f t="shared" ca="1" si="194"/>
        <v>A</v>
      </c>
      <c r="DG138" s="66" t="str">
        <f t="shared" ca="1" si="195"/>
        <v>D-A</v>
      </c>
      <c r="DH138" s="66" t="str">
        <f t="shared" ca="1" si="196"/>
        <v>A02</v>
      </c>
      <c r="DI138" s="66" t="str">
        <f t="shared" ca="1" si="197"/>
        <v>D00</v>
      </c>
      <c r="DJ138" s="66" t="str">
        <f t="shared" ca="1" si="198"/>
        <v>A02</v>
      </c>
      <c r="DK138" s="65" t="str">
        <f t="shared" ca="1" si="199"/>
        <v>No</v>
      </c>
      <c r="DL138" s="65">
        <f t="shared" ca="1" si="200"/>
        <v>0</v>
      </c>
      <c r="DM138" s="65">
        <f t="shared" ca="1" si="201"/>
        <v>0</v>
      </c>
      <c r="DN138" s="65">
        <f t="shared" ca="1" si="202"/>
        <v>0</v>
      </c>
      <c r="DO138" s="65">
        <f t="shared" ca="1" si="203"/>
        <v>1</v>
      </c>
      <c r="DP138" s="65">
        <f t="shared" ca="1" si="204"/>
        <v>0</v>
      </c>
      <c r="DQ138" s="65">
        <f t="shared" ca="1" si="205"/>
        <v>0</v>
      </c>
      <c r="DR138" s="69">
        <f t="shared" ca="1" si="206"/>
        <v>-1</v>
      </c>
      <c r="DS138" s="69">
        <f t="shared" ca="1" si="207"/>
        <v>-1</v>
      </c>
      <c r="DT138" s="69">
        <f t="shared" ca="1" si="208"/>
        <v>4.25</v>
      </c>
      <c r="DU138" s="69">
        <f t="shared" ca="1" si="209"/>
        <v>-1</v>
      </c>
      <c r="DV138" s="69">
        <f t="shared" ca="1" si="210"/>
        <v>-1</v>
      </c>
      <c r="DW138" s="69">
        <f t="shared" ca="1" si="211"/>
        <v>4.3899999999999997</v>
      </c>
      <c r="DX138" s="69">
        <f t="shared" ca="1" si="212"/>
        <v>-1</v>
      </c>
      <c r="DY138" s="69">
        <f t="shared" ca="1" si="213"/>
        <v>0.62000000000000011</v>
      </c>
      <c r="DZ138" s="72">
        <f t="shared" ca="1" si="214"/>
        <v>102.38095238095239</v>
      </c>
      <c r="EA138" s="72">
        <f t="shared" ca="1" si="215"/>
        <v>102.6673850540638</v>
      </c>
      <c r="EB138" s="72">
        <f t="shared" ca="1" si="216"/>
        <v>106.17283950617283</v>
      </c>
      <c r="EC138" s="65">
        <f t="shared" ca="1" si="217"/>
        <v>0</v>
      </c>
      <c r="ED138" s="65">
        <f t="shared" ca="1" si="218"/>
        <v>1</v>
      </c>
      <c r="EE138" s="65">
        <f t="shared" ca="1" si="219"/>
        <v>1</v>
      </c>
      <c r="EF138" s="65">
        <f t="shared" ca="1" si="220"/>
        <v>0</v>
      </c>
      <c r="EG138" s="65">
        <f t="shared" ca="1" si="221"/>
        <v>1</v>
      </c>
      <c r="EH138" s="65">
        <f t="shared" ca="1" si="222"/>
        <v>0</v>
      </c>
      <c r="EI138" s="429" t="str">
        <f t="shared" ca="1" si="223"/>
        <v>Yes</v>
      </c>
      <c r="EJ138" s="428" t="str">
        <f t="shared" ca="1" si="224"/>
        <v>S</v>
      </c>
      <c r="EK138" s="428" t="str">
        <f t="shared" ca="1" si="225"/>
        <v>Under</v>
      </c>
      <c r="EL138" s="65" t="str">
        <f t="shared" ca="1" si="226"/>
        <v>No</v>
      </c>
      <c r="EM138" s="65" t="str">
        <f t="shared" ca="1" si="227"/>
        <v>No</v>
      </c>
      <c r="EN138" s="65">
        <f t="shared" ca="1" si="228"/>
        <v>55</v>
      </c>
      <c r="EO138" s="433">
        <f t="shared" ca="1" si="229"/>
        <v>3</v>
      </c>
      <c r="EP138" s="433">
        <f t="shared" ca="1" si="230"/>
        <v>1</v>
      </c>
      <c r="EQ138" s="433">
        <f t="shared" ca="1" si="231"/>
        <v>15</v>
      </c>
      <c r="ER138" s="433">
        <f t="shared" ca="1" si="232"/>
        <v>33</v>
      </c>
      <c r="ES138" s="433">
        <f t="shared" ca="1" si="233"/>
        <v>9</v>
      </c>
      <c r="ET138" s="433">
        <f t="shared" ca="1" si="234"/>
        <v>31</v>
      </c>
      <c r="EU138" s="433">
        <f ca="1">IF(OR(CO138="",CQ138=""),"",Discipline!$P$3*CO138+Discipline!$X$3*CQ138)</f>
        <v>20</v>
      </c>
      <c r="EV138" s="433">
        <f ca="1">IF(OR(CP138="",CR138=""),"",Discipline!$P$3*CP138+Discipline!$X$3*CR138)</f>
        <v>35</v>
      </c>
    </row>
    <row r="139" spans="1:152" x14ac:dyDescent="0.25">
      <c r="A139" s="10" t="str">
        <f ca="1">IFERROR(RANK(order!A139,order!A$3:A$554,0),"")</f>
        <v/>
      </c>
      <c r="B139" s="10">
        <f ca="1">IFERROR(RANK(order!B139,order!B$3:B$554,0),"")</f>
        <v>1</v>
      </c>
      <c r="C139" s="10">
        <f ca="1">IFERROR(RANK(order!C139,order!C$3:C$554,0),"")</f>
        <v>1</v>
      </c>
      <c r="D139" s="4" t="str">
        <f ca="1">IFERROR(RANK(order!D139,order!D$3:D$554,0),"")</f>
        <v/>
      </c>
      <c r="E139" s="4" t="str">
        <f ca="1">IFERROR(RANK(order!E139,order!E$3:E$554,0),"")</f>
        <v/>
      </c>
      <c r="F139" s="4" t="str">
        <f ca="1">IFERROR(RANK(order!F139,order!F$3:F$554,0),"")</f>
        <v/>
      </c>
      <c r="G139" s="10" t="str">
        <f ca="1">IFERROR(RANK(order!G139,order!G$3:G$554,0),"")</f>
        <v/>
      </c>
      <c r="H139" s="10" t="str">
        <f ca="1">IFERROR(RANK(order!H139,order!H$3:H$554,0),"")</f>
        <v/>
      </c>
      <c r="I139" s="10" t="str">
        <f ca="1">IFERROR(RANK(order!I139,order!I$3:I$554,0),"")</f>
        <v/>
      </c>
      <c r="J139" s="4" t="str">
        <f ca="1">IFERROR(RANK(order!J139,order!J$3:J$554,0),"")</f>
        <v/>
      </c>
      <c r="K139" s="4" t="str">
        <f ca="1">IFERROR(RANK(order!K139,order!K$3:K$554,0),"")</f>
        <v/>
      </c>
      <c r="L139" s="4" t="str">
        <f ca="1">IFERROR(RANK(order!L139,order!L$3:L$554,0),"")</f>
        <v/>
      </c>
      <c r="M139" s="10" t="str">
        <f ca="1">IFERROR(RANK(order!M139,order!M$3:M$554,0),"")</f>
        <v/>
      </c>
      <c r="N139" s="10" t="str">
        <f ca="1">IFERROR(RANK(order!N139,order!N$3:N$554,0),"")</f>
        <v/>
      </c>
      <c r="O139" s="10" t="str">
        <f ca="1">IFERROR(RANK(order!O139,order!O$3:O$554,0),"")</f>
        <v/>
      </c>
      <c r="P139" s="4" t="str">
        <f ca="1">IFERROR(RANK(order!P139,order!P$3:P$554,0),"")</f>
        <v/>
      </c>
      <c r="Q139" s="4" t="str">
        <f ca="1">IFERROR(RANK(order!Q139,order!Q$3:Q$554,0),"")</f>
        <v/>
      </c>
      <c r="R139" s="4" t="str">
        <f ca="1">IFERROR(RANK(order!R139,order!R$3:R$554,0),"")</f>
        <v/>
      </c>
      <c r="S139" s="10" t="str">
        <f ca="1">IFERROR(RANK(order!S139,order!S$3:S$554,0),"")</f>
        <v/>
      </c>
      <c r="T139" s="10" t="str">
        <f ca="1">IFERROR(RANK(order!T139,order!T$3:T$554,0),"")</f>
        <v/>
      </c>
      <c r="U139" s="10" t="str">
        <f ca="1">IFERROR(RANK(order!U139,order!U$3:U$554,0),"")</f>
        <v/>
      </c>
      <c r="V139" s="4" t="str">
        <f ca="1">IFERROR(RANK(order!V139,order!V$3:V$554,0),"")</f>
        <v/>
      </c>
      <c r="W139" s="4" t="str">
        <f ca="1">IFERROR(RANK(order!W139,order!W$3:W$554,0),"")</f>
        <v/>
      </c>
      <c r="X139" s="4" t="str">
        <f ca="1">IFERROR(RANK(order!X139,order!X$3:X$554,0),"")</f>
        <v/>
      </c>
      <c r="Y139" s="10" t="str">
        <f ca="1">IFERROR(RANK(order!Y139,order!Y$3:Y$554,0),"")</f>
        <v/>
      </c>
      <c r="Z139" s="10" t="str">
        <f ca="1">IFERROR(RANK(order!Z139,order!Z$3:Z$554,0),"")</f>
        <v/>
      </c>
      <c r="AA139" s="10" t="str">
        <f ca="1">IFERROR(RANK(order!AA139,order!AA$3:AA$554,0),"")</f>
        <v/>
      </c>
      <c r="AB139" s="4" t="str">
        <f ca="1">IFERROR(RANK(order!AB139,order!AB$3:AB$554,0),"")</f>
        <v/>
      </c>
      <c r="AC139" s="4" t="str">
        <f ca="1">IFERROR(RANK(order!AC139,order!AC$3:AC$554,0),"")</f>
        <v/>
      </c>
      <c r="AD139" s="4" t="str">
        <f ca="1">IFERROR(RANK(order!AD139,order!AD$3:AD$554,0),"")</f>
        <v/>
      </c>
      <c r="AE139" s="10" t="str">
        <f ca="1">IFERROR(RANK(order!AE139,order!AE$3:AE$554,0),"")</f>
        <v/>
      </c>
      <c r="AF139" s="10" t="str">
        <f ca="1">IFERROR(RANK(order!AF139,order!AF$3:AF$554,0),"")</f>
        <v/>
      </c>
      <c r="AG139" s="10" t="str">
        <f ca="1">IFERROR(RANK(order!AG139,order!AG$3:AG$554,0),"")</f>
        <v/>
      </c>
      <c r="AH139" s="4">
        <f ca="1">IFERROR(RANK(order!AH139,order!AH$3:AH$554,0),"")</f>
        <v>1</v>
      </c>
      <c r="AI139" s="4" t="str">
        <f ca="1">IFERROR(RANK(order!AI139,order!AI$3:AI$554,0),"")</f>
        <v/>
      </c>
      <c r="AJ139" s="4">
        <f ca="1">IFERROR(RANK(order!AJ139,order!AJ$3:AJ$554,0),"")</f>
        <v>1</v>
      </c>
      <c r="AK139" s="10" t="str">
        <f ca="1">IFERROR(RANK(order!AK139,order!AK$3:AK$554,0),"")</f>
        <v/>
      </c>
      <c r="AL139" s="10" t="str">
        <f ca="1">IFERROR(RANK(order!AL139,order!AL$3:AL$554,0),"")</f>
        <v/>
      </c>
      <c r="AM139" s="10" t="str">
        <f ca="1">IFERROR(RANK(order!AM139,order!AM$3:AM$554,0),"")</f>
        <v/>
      </c>
      <c r="AN139" s="4" t="str">
        <f ca="1">IFERROR(RANK(order!AN139,order!AN$3:AN$554,0),"")</f>
        <v/>
      </c>
      <c r="AO139" s="4" t="str">
        <f ca="1">IFERROR(RANK(order!AO139,order!AO$3:AO$554,0),"")</f>
        <v/>
      </c>
      <c r="AP139" s="4" t="str">
        <f ca="1">IFERROR(RANK(order!AP139,order!AP$3:AP$554,0),"")</f>
        <v/>
      </c>
      <c r="AQ139" s="10" t="str">
        <f ca="1">IFERROR(RANK(order!AQ139,order!AQ$3:AQ$554,0),"")</f>
        <v/>
      </c>
      <c r="AR139" s="10" t="str">
        <f ca="1">IFERROR(RANK(order!AR139,order!AR$3:AR$554,0),"")</f>
        <v/>
      </c>
      <c r="AS139" s="10" t="str">
        <f ca="1">IFERROR(RANK(order!AS139,order!AS$3:AS$554,0),"")</f>
        <v/>
      </c>
      <c r="AT139" s="4" t="str">
        <f ca="1">IFERROR(RANK(order!AT139,order!AT$3:AT$554,0),"")</f>
        <v/>
      </c>
      <c r="AU139" s="4" t="str">
        <f ca="1">IFERROR(RANK(order!AU139,order!AU$3:AU$554,0),"")</f>
        <v/>
      </c>
      <c r="AV139" s="4" t="str">
        <f ca="1">IFERROR(RANK(order!AV139,order!AV$3:AV$554,0),"")</f>
        <v/>
      </c>
      <c r="AW139" s="10" t="str">
        <f ca="1">IFERROR(RANK(order!AW139,order!AW$3:AW$554,0),"")</f>
        <v/>
      </c>
      <c r="AX139" s="10" t="str">
        <f ca="1">IFERROR(RANK(order!AX139,order!AX$3:AX$554,0),"")</f>
        <v/>
      </c>
      <c r="AY139" s="10" t="str">
        <f ca="1">IFERROR(RANK(order!AY139,order!AY$3:AY$554,0),"")</f>
        <v/>
      </c>
      <c r="AZ139" s="4" t="str">
        <f ca="1">IFERROR(RANK(order!AZ139,order!AZ$3:AZ$554,0),"")</f>
        <v/>
      </c>
      <c r="BA139" s="4" t="str">
        <f ca="1">IFERROR(RANK(order!BA139,order!BA$3:BA$554,0),"")</f>
        <v/>
      </c>
      <c r="BB139" s="4" t="str">
        <f ca="1">IFERROR(RANK(order!BB139,order!BB$3:BB$554,0),"")</f>
        <v/>
      </c>
      <c r="BC139" s="10" t="str">
        <f ca="1">IFERROR(RANK(order!BC139,order!BC$3:BC$554,0),"")</f>
        <v/>
      </c>
      <c r="BD139" s="10" t="str">
        <f ca="1">IFERROR(RANK(order!BD139,order!BD$3:BD$554,0),"")</f>
        <v/>
      </c>
      <c r="BE139" s="10" t="str">
        <f ca="1">IFERROR(RANK(order!BE139,order!BE$3:BE$554,0),"")</f>
        <v/>
      </c>
      <c r="BF139" s="4" t="str">
        <f ca="1">IFERROR(RANK(order!BF139,order!BF$3:BF$554,0),"")</f>
        <v/>
      </c>
      <c r="BG139" s="4" t="str">
        <f ca="1">IFERROR(RANK(order!BG139,order!BG$3:BG$554,0),"")</f>
        <v/>
      </c>
      <c r="BH139" s="4" t="str">
        <f ca="1">IFERROR(RANK(order!BH139,order!BH$3:BH$554,0),"")</f>
        <v/>
      </c>
      <c r="BI139" s="10" t="str">
        <f ca="1">IFERROR(RANK(order!BI139,order!BI$3:BI$554,0),"")</f>
        <v/>
      </c>
      <c r="BJ139" s="10" t="str">
        <f ca="1">IFERROR(RANK(order!BJ139,order!BJ$3:BJ$554,0),"")</f>
        <v/>
      </c>
      <c r="BK139" s="10" t="str">
        <f ca="1">IFERROR(RANK(order!BK139,order!BK$3:BK$554,0),"")</f>
        <v/>
      </c>
      <c r="BL139" s="4" t="str">
        <f ca="1">IFERROR(RANK(order!BL139,order!BL$3:BL$554,0),"")</f>
        <v/>
      </c>
      <c r="BM139" s="4" t="str">
        <f ca="1">IFERROR(RANK(order!BM139,order!BM$3:BM$554,0),"")</f>
        <v/>
      </c>
      <c r="BN139" s="4" t="str">
        <f ca="1">IFERROR(RANK(order!BN139,order!BN$3:BN$554,0),"")</f>
        <v/>
      </c>
      <c r="BO139" s="10" t="str">
        <f ca="1">IFERROR(RANK(order!BO139,order!BO$3:BO$554,0),"")</f>
        <v/>
      </c>
      <c r="BP139" s="10" t="str">
        <f ca="1">IFERROR(RANK(order!BP139,order!BP$3:BP$554,0),"")</f>
        <v/>
      </c>
      <c r="BQ139" s="10" t="str">
        <f ca="1">IFERROR(RANK(order!BQ139,order!BQ$3:BQ$554,0),"")</f>
        <v/>
      </c>
      <c r="BR139" s="4" t="str">
        <f ca="1">IFERROR(RANK(order!BR139,order!BR$3:BR$554,0),"")</f>
        <v/>
      </c>
      <c r="BS139" s="4" t="str">
        <f ca="1">IFERROR(RANK(order!BS139,order!BS$3:BS$554,0),"")</f>
        <v/>
      </c>
      <c r="BT139" s="4" t="str">
        <f ca="1">IFERROR(RANK(order!BT139,order!BT$3:BT$554,0),"")</f>
        <v/>
      </c>
      <c r="BU139" s="95">
        <f t="shared" si="235"/>
        <v>137</v>
      </c>
      <c r="BV139" s="35" t="str">
        <f t="shared" si="236"/>
        <v>E1</v>
      </c>
      <c r="BW139" s="55">
        <f t="shared" ca="1" si="159"/>
        <v>43379</v>
      </c>
      <c r="BX139" s="56" t="str">
        <f t="shared" ca="1" si="160"/>
        <v>Millwall</v>
      </c>
      <c r="BY139" s="56" t="str">
        <f t="shared" ca="1" si="161"/>
        <v>Aston Villa</v>
      </c>
      <c r="BZ139" s="57">
        <f t="shared" ca="1" si="162"/>
        <v>2</v>
      </c>
      <c r="CA139" s="57">
        <f t="shared" ca="1" si="163"/>
        <v>1</v>
      </c>
      <c r="CB139" s="58" t="str">
        <f t="shared" ca="1" si="164"/>
        <v>H</v>
      </c>
      <c r="CC139" s="57">
        <f t="shared" ca="1" si="165"/>
        <v>1</v>
      </c>
      <c r="CD139" s="57">
        <f t="shared" ca="1" si="166"/>
        <v>1</v>
      </c>
      <c r="CE139" s="58" t="str">
        <f t="shared" ca="1" si="167"/>
        <v>D</v>
      </c>
      <c r="CF139" s="59" t="str">
        <f t="shared" ca="1" si="168"/>
        <v>T Harrington</v>
      </c>
      <c r="CG139" s="57">
        <f t="shared" ca="1" si="169"/>
        <v>18</v>
      </c>
      <c r="CH139" s="57">
        <f t="shared" ca="1" si="170"/>
        <v>6</v>
      </c>
      <c r="CI139" s="57">
        <f t="shared" ca="1" si="171"/>
        <v>4</v>
      </c>
      <c r="CJ139" s="57">
        <f t="shared" ca="1" si="172"/>
        <v>3</v>
      </c>
      <c r="CK139" s="57">
        <f t="shared" ca="1" si="173"/>
        <v>13</v>
      </c>
      <c r="CL139" s="57">
        <f t="shared" ca="1" si="174"/>
        <v>10</v>
      </c>
      <c r="CM139" s="57">
        <f t="shared" ca="1" si="175"/>
        <v>9</v>
      </c>
      <c r="CN139" s="57">
        <f t="shared" ca="1" si="176"/>
        <v>4</v>
      </c>
      <c r="CO139" s="57">
        <f t="shared" ca="1" si="177"/>
        <v>0</v>
      </c>
      <c r="CP139" s="57">
        <f t="shared" ca="1" si="178"/>
        <v>1</v>
      </c>
      <c r="CQ139" s="57">
        <f t="shared" ca="1" si="179"/>
        <v>0</v>
      </c>
      <c r="CR139" s="57">
        <f t="shared" ca="1" si="180"/>
        <v>0</v>
      </c>
      <c r="CS139" s="60">
        <f t="shared" ca="1" si="181"/>
        <v>2.8</v>
      </c>
      <c r="CT139" s="60">
        <f t="shared" ca="1" si="182"/>
        <v>3.4</v>
      </c>
      <c r="CU139" s="60">
        <f t="shared" ca="1" si="183"/>
        <v>2.7</v>
      </c>
      <c r="CV139" s="60">
        <f t="shared" ca="1" si="184"/>
        <v>2.77</v>
      </c>
      <c r="CW139" s="60">
        <f t="shared" ca="1" si="185"/>
        <v>3.34</v>
      </c>
      <c r="CX139" s="60">
        <f t="shared" ca="1" si="186"/>
        <v>2.74</v>
      </c>
      <c r="CY139" s="60">
        <f t="shared" ca="1" si="187"/>
        <v>1.99</v>
      </c>
      <c r="CZ139" s="60">
        <f t="shared" ca="1" si="188"/>
        <v>1.8</v>
      </c>
      <c r="DA139" s="65">
        <f t="shared" ca="1" si="189"/>
        <v>3</v>
      </c>
      <c r="DB139" s="65">
        <f t="shared" ca="1" si="190"/>
        <v>2</v>
      </c>
      <c r="DC139" s="65">
        <f t="shared" ca="1" si="191"/>
        <v>1</v>
      </c>
      <c r="DD139" s="65">
        <f t="shared" ca="1" si="192"/>
        <v>1</v>
      </c>
      <c r="DE139" s="65">
        <f t="shared" ca="1" si="193"/>
        <v>0</v>
      </c>
      <c r="DF139" s="66" t="str">
        <f t="shared" ca="1" si="194"/>
        <v>H</v>
      </c>
      <c r="DG139" s="66" t="str">
        <f t="shared" ca="1" si="195"/>
        <v>D-H</v>
      </c>
      <c r="DH139" s="66" t="str">
        <f t="shared" ca="1" si="196"/>
        <v>H21</v>
      </c>
      <c r="DI139" s="66" t="str">
        <f t="shared" ca="1" si="197"/>
        <v>D11</v>
      </c>
      <c r="DJ139" s="66" t="str">
        <f t="shared" ca="1" si="198"/>
        <v>H10</v>
      </c>
      <c r="DK139" s="65" t="str">
        <f t="shared" ca="1" si="199"/>
        <v>Yes</v>
      </c>
      <c r="DL139" s="65">
        <f t="shared" ca="1" si="200"/>
        <v>1</v>
      </c>
      <c r="DM139" s="65">
        <f t="shared" ca="1" si="201"/>
        <v>0</v>
      </c>
      <c r="DN139" s="65">
        <f t="shared" ca="1" si="202"/>
        <v>0</v>
      </c>
      <c r="DO139" s="65">
        <f t="shared" ca="1" si="203"/>
        <v>0</v>
      </c>
      <c r="DP139" s="65">
        <f t="shared" ca="1" si="204"/>
        <v>0</v>
      </c>
      <c r="DQ139" s="65">
        <f t="shared" ca="1" si="205"/>
        <v>0</v>
      </c>
      <c r="DR139" s="69">
        <f t="shared" ca="1" si="206"/>
        <v>1.7999999999999998</v>
      </c>
      <c r="DS139" s="69">
        <f t="shared" ca="1" si="207"/>
        <v>-1</v>
      </c>
      <c r="DT139" s="69">
        <f t="shared" ca="1" si="208"/>
        <v>-1</v>
      </c>
      <c r="DU139" s="69">
        <f t="shared" ca="1" si="209"/>
        <v>1.77</v>
      </c>
      <c r="DV139" s="69">
        <f t="shared" ca="1" si="210"/>
        <v>-1</v>
      </c>
      <c r="DW139" s="69">
        <f t="shared" ca="1" si="211"/>
        <v>-1</v>
      </c>
      <c r="DX139" s="69">
        <f t="shared" ca="1" si="212"/>
        <v>0.99</v>
      </c>
      <c r="DY139" s="69">
        <f t="shared" ca="1" si="213"/>
        <v>-1</v>
      </c>
      <c r="DZ139" s="72">
        <f t="shared" ca="1" si="214"/>
        <v>102.16308745720511</v>
      </c>
      <c r="EA139" s="72">
        <f t="shared" ca="1" si="215"/>
        <v>102.5375531579335</v>
      </c>
      <c r="EB139" s="72">
        <f t="shared" ca="1" si="216"/>
        <v>105.80681183696259</v>
      </c>
      <c r="EC139" s="65">
        <f t="shared" ca="1" si="217"/>
        <v>0</v>
      </c>
      <c r="ED139" s="65">
        <f t="shared" ca="1" si="218"/>
        <v>0</v>
      </c>
      <c r="EE139" s="65">
        <f t="shared" ca="1" si="219"/>
        <v>0</v>
      </c>
      <c r="EF139" s="65">
        <f t="shared" ca="1" si="220"/>
        <v>0</v>
      </c>
      <c r="EG139" s="65">
        <f t="shared" ca="1" si="221"/>
        <v>0</v>
      </c>
      <c r="EH139" s="65">
        <f t="shared" ca="1" si="222"/>
        <v>0</v>
      </c>
      <c r="EI139" s="429" t="str">
        <f t="shared" ca="1" si="223"/>
        <v>Yes</v>
      </c>
      <c r="EJ139" s="428" t="str">
        <f t="shared" ca="1" si="224"/>
        <v>F</v>
      </c>
      <c r="EK139" s="428" t="str">
        <f t="shared" ca="1" si="225"/>
        <v>Over</v>
      </c>
      <c r="EL139" s="65" t="str">
        <f t="shared" ca="1" si="226"/>
        <v>Yes</v>
      </c>
      <c r="EM139" s="65" t="str">
        <f t="shared" ca="1" si="227"/>
        <v>No</v>
      </c>
      <c r="EN139" s="65">
        <f t="shared" ca="1" si="228"/>
        <v>10</v>
      </c>
      <c r="EO139" s="433">
        <f t="shared" ca="1" si="229"/>
        <v>1</v>
      </c>
      <c r="EP139" s="433">
        <f t="shared" ca="1" si="230"/>
        <v>0</v>
      </c>
      <c r="EQ139" s="433">
        <f t="shared" ca="1" si="231"/>
        <v>13</v>
      </c>
      <c r="ER139" s="433">
        <f t="shared" ca="1" si="232"/>
        <v>24</v>
      </c>
      <c r="ES139" s="433">
        <f t="shared" ca="1" si="233"/>
        <v>7</v>
      </c>
      <c r="ET139" s="433">
        <f t="shared" ca="1" si="234"/>
        <v>23</v>
      </c>
      <c r="EU139" s="433">
        <f ca="1">IF(OR(CO139="",CQ139=""),"",Discipline!$P$3*CO139+Discipline!$X$3*CQ139)</f>
        <v>0</v>
      </c>
      <c r="EV139" s="433">
        <f ca="1">IF(OR(CP139="",CR139=""),"",Discipline!$P$3*CP139+Discipline!$X$3*CR139)</f>
        <v>10</v>
      </c>
    </row>
    <row r="140" spans="1:152" x14ac:dyDescent="0.25">
      <c r="A140" s="10" t="str">
        <f ca="1">IFERROR(RANK(order!A140,order!A$3:A$554,0),"")</f>
        <v/>
      </c>
      <c r="B140" s="10" t="str">
        <f ca="1">IFERROR(RANK(order!B140,order!B$3:B$554,0),"")</f>
        <v/>
      </c>
      <c r="C140" s="10" t="str">
        <f ca="1">IFERROR(RANK(order!C140,order!C$3:C$554,0),"")</f>
        <v/>
      </c>
      <c r="D140" s="4" t="str">
        <f ca="1">IFERROR(RANK(order!D140,order!D$3:D$554,0),"")</f>
        <v/>
      </c>
      <c r="E140" s="4" t="str">
        <f ca="1">IFERROR(RANK(order!E140,order!E$3:E$554,0),"")</f>
        <v/>
      </c>
      <c r="F140" s="4" t="str">
        <f ca="1">IFERROR(RANK(order!F140,order!F$3:F$554,0),"")</f>
        <v/>
      </c>
      <c r="G140" s="10" t="str">
        <f ca="1">IFERROR(RANK(order!G140,order!G$3:G$554,0),"")</f>
        <v/>
      </c>
      <c r="H140" s="10" t="str">
        <f ca="1">IFERROR(RANK(order!H140,order!H$3:H$554,0),"")</f>
        <v/>
      </c>
      <c r="I140" s="10" t="str">
        <f ca="1">IFERROR(RANK(order!I140,order!I$3:I$554,0),"")</f>
        <v/>
      </c>
      <c r="J140" s="4" t="str">
        <f ca="1">IFERROR(RANK(order!J140,order!J$3:J$554,0),"")</f>
        <v/>
      </c>
      <c r="K140" s="4" t="str">
        <f ca="1">IFERROR(RANK(order!K140,order!K$3:K$554,0),"")</f>
        <v/>
      </c>
      <c r="L140" s="4" t="str">
        <f ca="1">IFERROR(RANK(order!L140,order!L$3:L$554,0),"")</f>
        <v/>
      </c>
      <c r="M140" s="10" t="str">
        <f ca="1">IFERROR(RANK(order!M140,order!M$3:M$554,0),"")</f>
        <v/>
      </c>
      <c r="N140" s="10" t="str">
        <f ca="1">IFERROR(RANK(order!N140,order!N$3:N$554,0),"")</f>
        <v/>
      </c>
      <c r="O140" s="10" t="str">
        <f ca="1">IFERROR(RANK(order!O140,order!O$3:O$554,0),"")</f>
        <v/>
      </c>
      <c r="P140" s="4" t="str">
        <f ca="1">IFERROR(RANK(order!P140,order!P$3:P$554,0),"")</f>
        <v/>
      </c>
      <c r="Q140" s="4" t="str">
        <f ca="1">IFERROR(RANK(order!Q140,order!Q$3:Q$554,0),"")</f>
        <v/>
      </c>
      <c r="R140" s="4" t="str">
        <f ca="1">IFERROR(RANK(order!R140,order!R$3:R$554,0),"")</f>
        <v/>
      </c>
      <c r="S140" s="10" t="str">
        <f ca="1">IFERROR(RANK(order!S140,order!S$3:S$554,0),"")</f>
        <v/>
      </c>
      <c r="T140" s="10" t="str">
        <f ca="1">IFERROR(RANK(order!T140,order!T$3:T$554,0),"")</f>
        <v/>
      </c>
      <c r="U140" s="10" t="str">
        <f ca="1">IFERROR(RANK(order!U140,order!U$3:U$554,0),"")</f>
        <v/>
      </c>
      <c r="V140" s="4" t="str">
        <f ca="1">IFERROR(RANK(order!V140,order!V$3:V$554,0),"")</f>
        <v/>
      </c>
      <c r="W140" s="4" t="str">
        <f ca="1">IFERROR(RANK(order!W140,order!W$3:W$554,0),"")</f>
        <v/>
      </c>
      <c r="X140" s="4" t="str">
        <f ca="1">IFERROR(RANK(order!X140,order!X$3:X$554,0),"")</f>
        <v/>
      </c>
      <c r="Y140" s="10" t="str">
        <f ca="1">IFERROR(RANK(order!Y140,order!Y$3:Y$554,0),"")</f>
        <v/>
      </c>
      <c r="Z140" s="10" t="str">
        <f ca="1">IFERROR(RANK(order!Z140,order!Z$3:Z$554,0),"")</f>
        <v/>
      </c>
      <c r="AA140" s="10" t="str">
        <f ca="1">IFERROR(RANK(order!AA140,order!AA$3:AA$554,0),"")</f>
        <v/>
      </c>
      <c r="AB140" s="4" t="str">
        <f ca="1">IFERROR(RANK(order!AB140,order!AB$3:AB$554,0),"")</f>
        <v/>
      </c>
      <c r="AC140" s="4" t="str">
        <f ca="1">IFERROR(RANK(order!AC140,order!AC$3:AC$554,0),"")</f>
        <v/>
      </c>
      <c r="AD140" s="4" t="str">
        <f ca="1">IFERROR(RANK(order!AD140,order!AD$3:AD$554,0),"")</f>
        <v/>
      </c>
      <c r="AE140" s="10" t="str">
        <f ca="1">IFERROR(RANK(order!AE140,order!AE$3:AE$554,0),"")</f>
        <v/>
      </c>
      <c r="AF140" s="10" t="str">
        <f ca="1">IFERROR(RANK(order!AF140,order!AF$3:AF$554,0),"")</f>
        <v/>
      </c>
      <c r="AG140" s="10" t="str">
        <f ca="1">IFERROR(RANK(order!AG140,order!AG$3:AG$554,0),"")</f>
        <v/>
      </c>
      <c r="AH140" s="4" t="str">
        <f ca="1">IFERROR(RANK(order!AH140,order!AH$3:AH$554,0),"")</f>
        <v/>
      </c>
      <c r="AI140" s="4" t="str">
        <f ca="1">IFERROR(RANK(order!AI140,order!AI$3:AI$554,0),"")</f>
        <v/>
      </c>
      <c r="AJ140" s="4" t="str">
        <f ca="1">IFERROR(RANK(order!AJ140,order!AJ$3:AJ$554,0),"")</f>
        <v/>
      </c>
      <c r="AK140" s="10">
        <f ca="1">IFERROR(RANK(order!AK140,order!AK$3:AK$554,0),"")</f>
        <v>1</v>
      </c>
      <c r="AL140" s="10" t="str">
        <f ca="1">IFERROR(RANK(order!AL140,order!AL$3:AL$554,0),"")</f>
        <v/>
      </c>
      <c r="AM140" s="10">
        <f ca="1">IFERROR(RANK(order!AM140,order!AM$3:AM$554,0),"")</f>
        <v>1</v>
      </c>
      <c r="AN140" s="4" t="str">
        <f ca="1">IFERROR(RANK(order!AN140,order!AN$3:AN$554,0),"")</f>
        <v/>
      </c>
      <c r="AO140" s="4" t="str">
        <f ca="1">IFERROR(RANK(order!AO140,order!AO$3:AO$554,0),"")</f>
        <v/>
      </c>
      <c r="AP140" s="4" t="str">
        <f ca="1">IFERROR(RANK(order!AP140,order!AP$3:AP$554,0),"")</f>
        <v/>
      </c>
      <c r="AQ140" s="10" t="str">
        <f ca="1">IFERROR(RANK(order!AQ140,order!AQ$3:AQ$554,0),"")</f>
        <v/>
      </c>
      <c r="AR140" s="10" t="str">
        <f ca="1">IFERROR(RANK(order!AR140,order!AR$3:AR$554,0),"")</f>
        <v/>
      </c>
      <c r="AS140" s="10" t="str">
        <f ca="1">IFERROR(RANK(order!AS140,order!AS$3:AS$554,0),"")</f>
        <v/>
      </c>
      <c r="AT140" s="4" t="str">
        <f ca="1">IFERROR(RANK(order!AT140,order!AT$3:AT$554,0),"")</f>
        <v/>
      </c>
      <c r="AU140" s="4" t="str">
        <f ca="1">IFERROR(RANK(order!AU140,order!AU$3:AU$554,0),"")</f>
        <v/>
      </c>
      <c r="AV140" s="4" t="str">
        <f ca="1">IFERROR(RANK(order!AV140,order!AV$3:AV$554,0),"")</f>
        <v/>
      </c>
      <c r="AW140" s="10" t="str">
        <f ca="1">IFERROR(RANK(order!AW140,order!AW$3:AW$554,0),"")</f>
        <v/>
      </c>
      <c r="AX140" s="10" t="str">
        <f ca="1">IFERROR(RANK(order!AX140,order!AX$3:AX$554,0),"")</f>
        <v/>
      </c>
      <c r="AY140" s="10" t="str">
        <f ca="1">IFERROR(RANK(order!AY140,order!AY$3:AY$554,0),"")</f>
        <v/>
      </c>
      <c r="AZ140" s="4" t="str">
        <f ca="1">IFERROR(RANK(order!AZ140,order!AZ$3:AZ$554,0),"")</f>
        <v/>
      </c>
      <c r="BA140" s="4" t="str">
        <f ca="1">IFERROR(RANK(order!BA140,order!BA$3:BA$554,0),"")</f>
        <v/>
      </c>
      <c r="BB140" s="4" t="str">
        <f ca="1">IFERROR(RANK(order!BB140,order!BB$3:BB$554,0),"")</f>
        <v/>
      </c>
      <c r="BC140" s="10" t="str">
        <f ca="1">IFERROR(RANK(order!BC140,order!BC$3:BC$554,0),"")</f>
        <v/>
      </c>
      <c r="BD140" s="10" t="str">
        <f ca="1">IFERROR(RANK(order!BD140,order!BD$3:BD$554,0),"")</f>
        <v/>
      </c>
      <c r="BE140" s="10" t="str">
        <f ca="1">IFERROR(RANK(order!BE140,order!BE$3:BE$554,0),"")</f>
        <v/>
      </c>
      <c r="BF140" s="4" t="str">
        <f ca="1">IFERROR(RANK(order!BF140,order!BF$3:BF$554,0),"")</f>
        <v/>
      </c>
      <c r="BG140" s="4" t="str">
        <f ca="1">IFERROR(RANK(order!BG140,order!BG$3:BG$554,0),"")</f>
        <v/>
      </c>
      <c r="BH140" s="4" t="str">
        <f ca="1">IFERROR(RANK(order!BH140,order!BH$3:BH$554,0),"")</f>
        <v/>
      </c>
      <c r="BI140" s="10" t="str">
        <f ca="1">IFERROR(RANK(order!BI140,order!BI$3:BI$554,0),"")</f>
        <v/>
      </c>
      <c r="BJ140" s="10">
        <f ca="1">IFERROR(RANK(order!BJ140,order!BJ$3:BJ$554,0),"")</f>
        <v>1</v>
      </c>
      <c r="BK140" s="10">
        <f ca="1">IFERROR(RANK(order!BK140,order!BK$3:BK$554,0),"")</f>
        <v>1</v>
      </c>
      <c r="BL140" s="4" t="str">
        <f ca="1">IFERROR(RANK(order!BL140,order!BL$3:BL$554,0),"")</f>
        <v/>
      </c>
      <c r="BM140" s="4" t="str">
        <f ca="1">IFERROR(RANK(order!BM140,order!BM$3:BM$554,0),"")</f>
        <v/>
      </c>
      <c r="BN140" s="4" t="str">
        <f ca="1">IFERROR(RANK(order!BN140,order!BN$3:BN$554,0),"")</f>
        <v/>
      </c>
      <c r="BO140" s="10" t="str">
        <f ca="1">IFERROR(RANK(order!BO140,order!BO$3:BO$554,0),"")</f>
        <v/>
      </c>
      <c r="BP140" s="10" t="str">
        <f ca="1">IFERROR(RANK(order!BP140,order!BP$3:BP$554,0),"")</f>
        <v/>
      </c>
      <c r="BQ140" s="10" t="str">
        <f ca="1">IFERROR(RANK(order!BQ140,order!BQ$3:BQ$554,0),"")</f>
        <v/>
      </c>
      <c r="BR140" s="4" t="str">
        <f ca="1">IFERROR(RANK(order!BR140,order!BR$3:BR$554,0),"")</f>
        <v/>
      </c>
      <c r="BS140" s="4" t="str">
        <f ca="1">IFERROR(RANK(order!BS140,order!BS$3:BS$554,0),"")</f>
        <v/>
      </c>
      <c r="BT140" s="4" t="str">
        <f ca="1">IFERROR(RANK(order!BT140,order!BT$3:BT$554,0),"")</f>
        <v/>
      </c>
      <c r="BU140" s="95">
        <f t="shared" si="235"/>
        <v>138</v>
      </c>
      <c r="BV140" s="35" t="str">
        <f t="shared" si="236"/>
        <v>E1</v>
      </c>
      <c r="BW140" s="55">
        <f t="shared" ca="1" si="159"/>
        <v>43379</v>
      </c>
      <c r="BX140" s="56" t="str">
        <f t="shared" ca="1" si="160"/>
        <v>Norwich</v>
      </c>
      <c r="BY140" s="56" t="str">
        <f t="shared" ca="1" si="161"/>
        <v>Stoke</v>
      </c>
      <c r="BZ140" s="57">
        <f t="shared" ca="1" si="162"/>
        <v>0</v>
      </c>
      <c r="CA140" s="57">
        <f t="shared" ca="1" si="163"/>
        <v>1</v>
      </c>
      <c r="CB140" s="58" t="str">
        <f t="shared" ca="1" si="164"/>
        <v>A</v>
      </c>
      <c r="CC140" s="57">
        <f t="shared" ca="1" si="165"/>
        <v>0</v>
      </c>
      <c r="CD140" s="57">
        <f t="shared" ca="1" si="166"/>
        <v>1</v>
      </c>
      <c r="CE140" s="58" t="str">
        <f t="shared" ca="1" si="167"/>
        <v>A</v>
      </c>
      <c r="CF140" s="59" t="str">
        <f t="shared" ca="1" si="168"/>
        <v>D Coote</v>
      </c>
      <c r="CG140" s="57">
        <f t="shared" ca="1" si="169"/>
        <v>15</v>
      </c>
      <c r="CH140" s="57">
        <f t="shared" ca="1" si="170"/>
        <v>6</v>
      </c>
      <c r="CI140" s="57">
        <f t="shared" ca="1" si="171"/>
        <v>3</v>
      </c>
      <c r="CJ140" s="57">
        <f t="shared" ca="1" si="172"/>
        <v>2</v>
      </c>
      <c r="CK140" s="57">
        <f t="shared" ca="1" si="173"/>
        <v>14</v>
      </c>
      <c r="CL140" s="57">
        <f t="shared" ca="1" si="174"/>
        <v>15</v>
      </c>
      <c r="CM140" s="57">
        <f t="shared" ca="1" si="175"/>
        <v>5</v>
      </c>
      <c r="CN140" s="57">
        <f t="shared" ca="1" si="176"/>
        <v>1</v>
      </c>
      <c r="CO140" s="57">
        <f t="shared" ca="1" si="177"/>
        <v>0</v>
      </c>
      <c r="CP140" s="57">
        <f t="shared" ca="1" si="178"/>
        <v>1</v>
      </c>
      <c r="CQ140" s="57">
        <f t="shared" ca="1" si="179"/>
        <v>0</v>
      </c>
      <c r="CR140" s="57">
        <f t="shared" ca="1" si="180"/>
        <v>0</v>
      </c>
      <c r="CS140" s="60">
        <f t="shared" ca="1" si="181"/>
        <v>2.5</v>
      </c>
      <c r="CT140" s="60">
        <f t="shared" ca="1" si="182"/>
        <v>3.3</v>
      </c>
      <c r="CU140" s="60">
        <f t="shared" ca="1" si="183"/>
        <v>3.1</v>
      </c>
      <c r="CV140" s="60">
        <f t="shared" ca="1" si="184"/>
        <v>2.54</v>
      </c>
      <c r="CW140" s="60">
        <f t="shared" ca="1" si="185"/>
        <v>3.32</v>
      </c>
      <c r="CX140" s="60">
        <f t="shared" ca="1" si="186"/>
        <v>3.03</v>
      </c>
      <c r="CY140" s="60">
        <f t="shared" ca="1" si="187"/>
        <v>1.98</v>
      </c>
      <c r="CZ140" s="60">
        <f t="shared" ca="1" si="188"/>
        <v>1.81</v>
      </c>
      <c r="DA140" s="65">
        <f t="shared" ca="1" si="189"/>
        <v>1</v>
      </c>
      <c r="DB140" s="65">
        <f t="shared" ca="1" si="190"/>
        <v>1</v>
      </c>
      <c r="DC140" s="65">
        <f t="shared" ca="1" si="191"/>
        <v>0</v>
      </c>
      <c r="DD140" s="65">
        <f t="shared" ca="1" si="192"/>
        <v>0</v>
      </c>
      <c r="DE140" s="65">
        <f t="shared" ca="1" si="193"/>
        <v>0</v>
      </c>
      <c r="DF140" s="66" t="str">
        <f t="shared" ca="1" si="194"/>
        <v>D</v>
      </c>
      <c r="DG140" s="66" t="str">
        <f t="shared" ca="1" si="195"/>
        <v>A-A</v>
      </c>
      <c r="DH140" s="66" t="str">
        <f t="shared" ca="1" si="196"/>
        <v>A01</v>
      </c>
      <c r="DI140" s="66" t="str">
        <f t="shared" ca="1" si="197"/>
        <v>A01</v>
      </c>
      <c r="DJ140" s="66" t="str">
        <f t="shared" ca="1" si="198"/>
        <v>D00</v>
      </c>
      <c r="DK140" s="65" t="str">
        <f t="shared" ca="1" si="199"/>
        <v>No</v>
      </c>
      <c r="DL140" s="65">
        <f t="shared" ca="1" si="200"/>
        <v>0</v>
      </c>
      <c r="DM140" s="65">
        <f t="shared" ca="1" si="201"/>
        <v>0</v>
      </c>
      <c r="DN140" s="65">
        <f t="shared" ca="1" si="202"/>
        <v>0</v>
      </c>
      <c r="DO140" s="65">
        <f t="shared" ca="1" si="203"/>
        <v>1</v>
      </c>
      <c r="DP140" s="65">
        <f t="shared" ca="1" si="204"/>
        <v>0</v>
      </c>
      <c r="DQ140" s="65">
        <f t="shared" ca="1" si="205"/>
        <v>0</v>
      </c>
      <c r="DR140" s="69">
        <f t="shared" ca="1" si="206"/>
        <v>-1</v>
      </c>
      <c r="DS140" s="69">
        <f t="shared" ca="1" si="207"/>
        <v>-1</v>
      </c>
      <c r="DT140" s="69">
        <f t="shared" ca="1" si="208"/>
        <v>2.1</v>
      </c>
      <c r="DU140" s="69">
        <f t="shared" ca="1" si="209"/>
        <v>-1</v>
      </c>
      <c r="DV140" s="69">
        <f t="shared" ca="1" si="210"/>
        <v>-1</v>
      </c>
      <c r="DW140" s="69">
        <f t="shared" ca="1" si="211"/>
        <v>2.0299999999999998</v>
      </c>
      <c r="DX140" s="69">
        <f t="shared" ca="1" si="212"/>
        <v>-1</v>
      </c>
      <c r="DY140" s="69">
        <f t="shared" ca="1" si="213"/>
        <v>0.81</v>
      </c>
      <c r="DZ140" s="72">
        <f t="shared" ca="1" si="214"/>
        <v>102.56109481915934</v>
      </c>
      <c r="EA140" s="72">
        <f t="shared" ca="1" si="215"/>
        <v>102.49386099790132</v>
      </c>
      <c r="EB140" s="72">
        <f t="shared" ca="1" si="216"/>
        <v>105.7536692895809</v>
      </c>
      <c r="EC140" s="65">
        <f t="shared" ca="1" si="217"/>
        <v>0</v>
      </c>
      <c r="ED140" s="65">
        <f t="shared" ca="1" si="218"/>
        <v>1</v>
      </c>
      <c r="EE140" s="65">
        <f t="shared" ca="1" si="219"/>
        <v>1</v>
      </c>
      <c r="EF140" s="65">
        <f t="shared" ca="1" si="220"/>
        <v>0</v>
      </c>
      <c r="EG140" s="65">
        <f t="shared" ca="1" si="221"/>
        <v>1</v>
      </c>
      <c r="EH140" s="65">
        <f t="shared" ca="1" si="222"/>
        <v>0</v>
      </c>
      <c r="EI140" s="429" t="str">
        <f t="shared" ca="1" si="223"/>
        <v>Yes</v>
      </c>
      <c r="EJ140" s="428" t="str">
        <f t="shared" ca="1" si="224"/>
        <v>F</v>
      </c>
      <c r="EK140" s="428" t="str">
        <f t="shared" ca="1" si="225"/>
        <v>Under</v>
      </c>
      <c r="EL140" s="65" t="str">
        <f t="shared" ca="1" si="226"/>
        <v>No</v>
      </c>
      <c r="EM140" s="65" t="str">
        <f t="shared" ca="1" si="227"/>
        <v>No</v>
      </c>
      <c r="EN140" s="65">
        <f t="shared" ca="1" si="228"/>
        <v>10</v>
      </c>
      <c r="EO140" s="433">
        <f t="shared" ca="1" si="229"/>
        <v>1</v>
      </c>
      <c r="EP140" s="433">
        <f t="shared" ca="1" si="230"/>
        <v>0</v>
      </c>
      <c r="EQ140" s="433">
        <f t="shared" ca="1" si="231"/>
        <v>6</v>
      </c>
      <c r="ER140" s="433">
        <f t="shared" ca="1" si="232"/>
        <v>21</v>
      </c>
      <c r="ES140" s="433">
        <f t="shared" ca="1" si="233"/>
        <v>5</v>
      </c>
      <c r="ET140" s="433">
        <f t="shared" ca="1" si="234"/>
        <v>29</v>
      </c>
      <c r="EU140" s="433">
        <f ca="1">IF(OR(CO140="",CQ140=""),"",Discipline!$P$3*CO140+Discipline!$X$3*CQ140)</f>
        <v>0</v>
      </c>
      <c r="EV140" s="433">
        <f ca="1">IF(OR(CP140="",CR140=""),"",Discipline!$P$3*CP140+Discipline!$X$3*CR140)</f>
        <v>10</v>
      </c>
    </row>
    <row r="141" spans="1:152" x14ac:dyDescent="0.25">
      <c r="A141" s="10" t="str">
        <f ca="1">IFERROR(RANK(order!A141,order!A$3:A$554,0),"")</f>
        <v/>
      </c>
      <c r="B141" s="10" t="str">
        <f ca="1">IFERROR(RANK(order!B141,order!B$3:B$554,0),"")</f>
        <v/>
      </c>
      <c r="C141" s="10" t="str">
        <f ca="1">IFERROR(RANK(order!C141,order!C$3:C$554,0),"")</f>
        <v/>
      </c>
      <c r="D141" s="4" t="str">
        <f ca="1">IFERROR(RANK(order!D141,order!D$3:D$554,0),"")</f>
        <v/>
      </c>
      <c r="E141" s="4" t="str">
        <f ca="1">IFERROR(RANK(order!E141,order!E$3:E$554,0),"")</f>
        <v/>
      </c>
      <c r="F141" s="4" t="str">
        <f ca="1">IFERROR(RANK(order!F141,order!F$3:F$554,0),"")</f>
        <v/>
      </c>
      <c r="G141" s="10" t="str">
        <f ca="1">IFERROR(RANK(order!G141,order!G$3:G$554,0),"")</f>
        <v/>
      </c>
      <c r="H141" s="10" t="str">
        <f ca="1">IFERROR(RANK(order!H141,order!H$3:H$554,0),"")</f>
        <v/>
      </c>
      <c r="I141" s="10" t="str">
        <f ca="1">IFERROR(RANK(order!I141,order!I$3:I$554,0),"")</f>
        <v/>
      </c>
      <c r="J141" s="4" t="str">
        <f ca="1">IFERROR(RANK(order!J141,order!J$3:J$554,0),"")</f>
        <v/>
      </c>
      <c r="K141" s="4" t="str">
        <f ca="1">IFERROR(RANK(order!K141,order!K$3:K$554,0),"")</f>
        <v/>
      </c>
      <c r="L141" s="4" t="str">
        <f ca="1">IFERROR(RANK(order!L141,order!L$3:L$554,0),"")</f>
        <v/>
      </c>
      <c r="M141" s="10" t="str">
        <f ca="1">IFERROR(RANK(order!M141,order!M$3:M$554,0),"")</f>
        <v/>
      </c>
      <c r="N141" s="10" t="str">
        <f ca="1">IFERROR(RANK(order!N141,order!N$3:N$554,0),"")</f>
        <v/>
      </c>
      <c r="O141" s="10" t="str">
        <f ca="1">IFERROR(RANK(order!O141,order!O$3:O$554,0),"")</f>
        <v/>
      </c>
      <c r="P141" s="4" t="str">
        <f ca="1">IFERROR(RANK(order!P141,order!P$3:P$554,0),"")</f>
        <v/>
      </c>
      <c r="Q141" s="4" t="str">
        <f ca="1">IFERROR(RANK(order!Q141,order!Q$3:Q$554,0),"")</f>
        <v/>
      </c>
      <c r="R141" s="4" t="str">
        <f ca="1">IFERROR(RANK(order!R141,order!R$3:R$554,0),"")</f>
        <v/>
      </c>
      <c r="S141" s="10" t="str">
        <f ca="1">IFERROR(RANK(order!S141,order!S$3:S$554,0),"")</f>
        <v/>
      </c>
      <c r="T141" s="10" t="str">
        <f ca="1">IFERROR(RANK(order!T141,order!T$3:T$554,0),"")</f>
        <v/>
      </c>
      <c r="U141" s="10" t="str">
        <f ca="1">IFERROR(RANK(order!U141,order!U$3:U$554,0),"")</f>
        <v/>
      </c>
      <c r="V141" s="4" t="str">
        <f ca="1">IFERROR(RANK(order!V141,order!V$3:V$554,0),"")</f>
        <v/>
      </c>
      <c r="W141" s="4" t="str">
        <f ca="1">IFERROR(RANK(order!W141,order!W$3:W$554,0),"")</f>
        <v/>
      </c>
      <c r="X141" s="4" t="str">
        <f ca="1">IFERROR(RANK(order!X141,order!X$3:X$554,0),"")</f>
        <v/>
      </c>
      <c r="Y141" s="10" t="str">
        <f ca="1">IFERROR(RANK(order!Y141,order!Y$3:Y$554,0),"")</f>
        <v/>
      </c>
      <c r="Z141" s="10" t="str">
        <f ca="1">IFERROR(RANK(order!Z141,order!Z$3:Z$554,0),"")</f>
        <v/>
      </c>
      <c r="AA141" s="10" t="str">
        <f ca="1">IFERROR(RANK(order!AA141,order!AA$3:AA$554,0),"")</f>
        <v/>
      </c>
      <c r="AB141" s="4" t="str">
        <f ca="1">IFERROR(RANK(order!AB141,order!AB$3:AB$554,0),"")</f>
        <v/>
      </c>
      <c r="AC141" s="4" t="str">
        <f ca="1">IFERROR(RANK(order!AC141,order!AC$3:AC$554,0),"")</f>
        <v/>
      </c>
      <c r="AD141" s="4" t="str">
        <f ca="1">IFERROR(RANK(order!AD141,order!AD$3:AD$554,0),"")</f>
        <v/>
      </c>
      <c r="AE141" s="10" t="str">
        <f ca="1">IFERROR(RANK(order!AE141,order!AE$3:AE$554,0),"")</f>
        <v/>
      </c>
      <c r="AF141" s="10" t="str">
        <f ca="1">IFERROR(RANK(order!AF141,order!AF$3:AF$554,0),"")</f>
        <v/>
      </c>
      <c r="AG141" s="10" t="str">
        <f ca="1">IFERROR(RANK(order!AG141,order!AG$3:AG$554,0),"")</f>
        <v/>
      </c>
      <c r="AH141" s="4" t="str">
        <f ca="1">IFERROR(RANK(order!AH141,order!AH$3:AH$554,0),"")</f>
        <v/>
      </c>
      <c r="AI141" s="4" t="str">
        <f ca="1">IFERROR(RANK(order!AI141,order!AI$3:AI$554,0),"")</f>
        <v/>
      </c>
      <c r="AJ141" s="4" t="str">
        <f ca="1">IFERROR(RANK(order!AJ141,order!AJ$3:AJ$554,0),"")</f>
        <v/>
      </c>
      <c r="AK141" s="10" t="str">
        <f ca="1">IFERROR(RANK(order!AK141,order!AK$3:AK$554,0),"")</f>
        <v/>
      </c>
      <c r="AL141" s="10" t="str">
        <f ca="1">IFERROR(RANK(order!AL141,order!AL$3:AL$554,0),"")</f>
        <v/>
      </c>
      <c r="AM141" s="10" t="str">
        <f ca="1">IFERROR(RANK(order!AM141,order!AM$3:AM$554,0),"")</f>
        <v/>
      </c>
      <c r="AN141" s="4" t="str">
        <f ca="1">IFERROR(RANK(order!AN141,order!AN$3:AN$554,0),"")</f>
        <v/>
      </c>
      <c r="AO141" s="4" t="str">
        <f ca="1">IFERROR(RANK(order!AO141,order!AO$3:AO$554,0),"")</f>
        <v/>
      </c>
      <c r="AP141" s="4" t="str">
        <f ca="1">IFERROR(RANK(order!AP141,order!AP$3:AP$554,0),"")</f>
        <v/>
      </c>
      <c r="AQ141" s="10">
        <f ca="1">IFERROR(RANK(order!AQ141,order!AQ$3:AQ$554,0),"")</f>
        <v>1</v>
      </c>
      <c r="AR141" s="10" t="str">
        <f ca="1">IFERROR(RANK(order!AR141,order!AR$3:AR$554,0),"")</f>
        <v/>
      </c>
      <c r="AS141" s="10">
        <f ca="1">IFERROR(RANK(order!AS141,order!AS$3:AS$554,0),"")</f>
        <v>1</v>
      </c>
      <c r="AT141" s="4" t="str">
        <f ca="1">IFERROR(RANK(order!AT141,order!AT$3:AT$554,0),"")</f>
        <v/>
      </c>
      <c r="AU141" s="4" t="str">
        <f ca="1">IFERROR(RANK(order!AU141,order!AU$3:AU$554,0),"")</f>
        <v/>
      </c>
      <c r="AV141" s="4" t="str">
        <f ca="1">IFERROR(RANK(order!AV141,order!AV$3:AV$554,0),"")</f>
        <v/>
      </c>
      <c r="AW141" s="10" t="str">
        <f ca="1">IFERROR(RANK(order!AW141,order!AW$3:AW$554,0),"")</f>
        <v/>
      </c>
      <c r="AX141" s="10" t="str">
        <f ca="1">IFERROR(RANK(order!AX141,order!AX$3:AX$554,0),"")</f>
        <v/>
      </c>
      <c r="AY141" s="10" t="str">
        <f ca="1">IFERROR(RANK(order!AY141,order!AY$3:AY$554,0),"")</f>
        <v/>
      </c>
      <c r="AZ141" s="4" t="str">
        <f ca="1">IFERROR(RANK(order!AZ141,order!AZ$3:AZ$554,0),"")</f>
        <v/>
      </c>
      <c r="BA141" s="4" t="str">
        <f ca="1">IFERROR(RANK(order!BA141,order!BA$3:BA$554,0),"")</f>
        <v/>
      </c>
      <c r="BB141" s="4" t="str">
        <f ca="1">IFERROR(RANK(order!BB141,order!BB$3:BB$554,0),"")</f>
        <v/>
      </c>
      <c r="BC141" s="10" t="str">
        <f ca="1">IFERROR(RANK(order!BC141,order!BC$3:BC$554,0),"")</f>
        <v/>
      </c>
      <c r="BD141" s="10" t="str">
        <f ca="1">IFERROR(RANK(order!BD141,order!BD$3:BD$554,0),"")</f>
        <v/>
      </c>
      <c r="BE141" s="10" t="str">
        <f ca="1">IFERROR(RANK(order!BE141,order!BE$3:BE$554,0),"")</f>
        <v/>
      </c>
      <c r="BF141" s="4" t="str">
        <f ca="1">IFERROR(RANK(order!BF141,order!BF$3:BF$554,0),"")</f>
        <v/>
      </c>
      <c r="BG141" s="4" t="str">
        <f ca="1">IFERROR(RANK(order!BG141,order!BG$3:BG$554,0),"")</f>
        <v/>
      </c>
      <c r="BH141" s="4" t="str">
        <f ca="1">IFERROR(RANK(order!BH141,order!BH$3:BH$554,0),"")</f>
        <v/>
      </c>
      <c r="BI141" s="10" t="str">
        <f ca="1">IFERROR(RANK(order!BI141,order!BI$3:BI$554,0),"")</f>
        <v/>
      </c>
      <c r="BJ141" s="10" t="str">
        <f ca="1">IFERROR(RANK(order!BJ141,order!BJ$3:BJ$554,0),"")</f>
        <v/>
      </c>
      <c r="BK141" s="10" t="str">
        <f ca="1">IFERROR(RANK(order!BK141,order!BK$3:BK$554,0),"")</f>
        <v/>
      </c>
      <c r="BL141" s="4" t="str">
        <f ca="1">IFERROR(RANK(order!BL141,order!BL$3:BL$554,0),"")</f>
        <v/>
      </c>
      <c r="BM141" s="4" t="str">
        <f ca="1">IFERROR(RANK(order!BM141,order!BM$3:BM$554,0),"")</f>
        <v/>
      </c>
      <c r="BN141" s="4" t="str">
        <f ca="1">IFERROR(RANK(order!BN141,order!BN$3:BN$554,0),"")</f>
        <v/>
      </c>
      <c r="BO141" s="10" t="str">
        <f ca="1">IFERROR(RANK(order!BO141,order!BO$3:BO$554,0),"")</f>
        <v/>
      </c>
      <c r="BP141" s="10" t="str">
        <f ca="1">IFERROR(RANK(order!BP141,order!BP$3:BP$554,0),"")</f>
        <v/>
      </c>
      <c r="BQ141" s="10" t="str">
        <f ca="1">IFERROR(RANK(order!BQ141,order!BQ$3:BQ$554,0),"")</f>
        <v/>
      </c>
      <c r="BR141" s="4" t="str">
        <f ca="1">IFERROR(RANK(order!BR141,order!BR$3:BR$554,0),"")</f>
        <v/>
      </c>
      <c r="BS141" s="4">
        <f ca="1">IFERROR(RANK(order!BS141,order!BS$3:BS$554,0),"")</f>
        <v>1</v>
      </c>
      <c r="BT141" s="4">
        <f ca="1">IFERROR(RANK(order!BT141,order!BT$3:BT$554,0),"")</f>
        <v>1</v>
      </c>
      <c r="BU141" s="95">
        <f t="shared" si="235"/>
        <v>139</v>
      </c>
      <c r="BV141" s="35" t="str">
        <f t="shared" si="236"/>
        <v>E1</v>
      </c>
      <c r="BW141" s="55">
        <f t="shared" ca="1" si="159"/>
        <v>43379</v>
      </c>
      <c r="BX141" s="56" t="str">
        <f t="shared" ca="1" si="160"/>
        <v>Preston</v>
      </c>
      <c r="BY141" s="56" t="str">
        <f t="shared" ca="1" si="161"/>
        <v>Wigan</v>
      </c>
      <c r="BZ141" s="57">
        <f t="shared" ca="1" si="162"/>
        <v>4</v>
      </c>
      <c r="CA141" s="57">
        <f t="shared" ca="1" si="163"/>
        <v>0</v>
      </c>
      <c r="CB141" s="58" t="str">
        <f t="shared" ca="1" si="164"/>
        <v>H</v>
      </c>
      <c r="CC141" s="57">
        <f t="shared" ca="1" si="165"/>
        <v>1</v>
      </c>
      <c r="CD141" s="57">
        <f t="shared" ca="1" si="166"/>
        <v>0</v>
      </c>
      <c r="CE141" s="58" t="str">
        <f t="shared" ca="1" si="167"/>
        <v>H</v>
      </c>
      <c r="CF141" s="59" t="str">
        <f t="shared" ca="1" si="168"/>
        <v>L Probert</v>
      </c>
      <c r="CG141" s="57">
        <f t="shared" ca="1" si="169"/>
        <v>16</v>
      </c>
      <c r="CH141" s="57">
        <f t="shared" ca="1" si="170"/>
        <v>11</v>
      </c>
      <c r="CI141" s="57">
        <f t="shared" ca="1" si="171"/>
        <v>3</v>
      </c>
      <c r="CJ141" s="57">
        <f t="shared" ca="1" si="172"/>
        <v>3</v>
      </c>
      <c r="CK141" s="57">
        <f t="shared" ca="1" si="173"/>
        <v>11</v>
      </c>
      <c r="CL141" s="57">
        <f t="shared" ca="1" si="174"/>
        <v>15</v>
      </c>
      <c r="CM141" s="57">
        <f t="shared" ca="1" si="175"/>
        <v>6</v>
      </c>
      <c r="CN141" s="57">
        <f t="shared" ca="1" si="176"/>
        <v>5</v>
      </c>
      <c r="CO141" s="57">
        <f t="shared" ca="1" si="177"/>
        <v>3</v>
      </c>
      <c r="CP141" s="57">
        <f t="shared" ca="1" si="178"/>
        <v>3</v>
      </c>
      <c r="CQ141" s="57">
        <f t="shared" ca="1" si="179"/>
        <v>0</v>
      </c>
      <c r="CR141" s="57">
        <f t="shared" ca="1" si="180"/>
        <v>1</v>
      </c>
      <c r="CS141" s="60">
        <f t="shared" ca="1" si="181"/>
        <v>2.37</v>
      </c>
      <c r="CT141" s="60">
        <f t="shared" ca="1" si="182"/>
        <v>3.4</v>
      </c>
      <c r="CU141" s="60">
        <f t="shared" ca="1" si="183"/>
        <v>3.2</v>
      </c>
      <c r="CV141" s="60">
        <f t="shared" ca="1" si="184"/>
        <v>2.4300000000000002</v>
      </c>
      <c r="CW141" s="60">
        <f t="shared" ca="1" si="185"/>
        <v>3.43</v>
      </c>
      <c r="CX141" s="60">
        <f t="shared" ca="1" si="186"/>
        <v>3.11</v>
      </c>
      <c r="CY141" s="60">
        <f t="shared" ca="1" si="187"/>
        <v>1.88</v>
      </c>
      <c r="CZ141" s="60">
        <f t="shared" ca="1" si="188"/>
        <v>1.9</v>
      </c>
      <c r="DA141" s="65">
        <f t="shared" ca="1" si="189"/>
        <v>4</v>
      </c>
      <c r="DB141" s="65">
        <f t="shared" ca="1" si="190"/>
        <v>1</v>
      </c>
      <c r="DC141" s="65">
        <f t="shared" ca="1" si="191"/>
        <v>3</v>
      </c>
      <c r="DD141" s="65">
        <f t="shared" ca="1" si="192"/>
        <v>3</v>
      </c>
      <c r="DE141" s="65">
        <f t="shared" ca="1" si="193"/>
        <v>0</v>
      </c>
      <c r="DF141" s="66" t="str">
        <f t="shared" ca="1" si="194"/>
        <v>H</v>
      </c>
      <c r="DG141" s="66" t="str">
        <f t="shared" ca="1" si="195"/>
        <v>H-H</v>
      </c>
      <c r="DH141" s="66" t="str">
        <f t="shared" ca="1" si="196"/>
        <v>H4more</v>
      </c>
      <c r="DI141" s="66" t="str">
        <f t="shared" ca="1" si="197"/>
        <v>H10</v>
      </c>
      <c r="DJ141" s="66" t="str">
        <f t="shared" ca="1" si="198"/>
        <v>H3more</v>
      </c>
      <c r="DK141" s="65" t="str">
        <f t="shared" ca="1" si="199"/>
        <v>No</v>
      </c>
      <c r="DL141" s="65">
        <f t="shared" ca="1" si="200"/>
        <v>1</v>
      </c>
      <c r="DM141" s="65">
        <f t="shared" ca="1" si="201"/>
        <v>0</v>
      </c>
      <c r="DN141" s="65">
        <f t="shared" ca="1" si="202"/>
        <v>1</v>
      </c>
      <c r="DO141" s="65">
        <f t="shared" ca="1" si="203"/>
        <v>0</v>
      </c>
      <c r="DP141" s="65">
        <f t="shared" ca="1" si="204"/>
        <v>1</v>
      </c>
      <c r="DQ141" s="65">
        <f t="shared" ca="1" si="205"/>
        <v>0</v>
      </c>
      <c r="DR141" s="69">
        <f t="shared" ca="1" si="206"/>
        <v>1.37</v>
      </c>
      <c r="DS141" s="69">
        <f t="shared" ca="1" si="207"/>
        <v>-1</v>
      </c>
      <c r="DT141" s="69">
        <f t="shared" ca="1" si="208"/>
        <v>-1</v>
      </c>
      <c r="DU141" s="69">
        <f t="shared" ca="1" si="209"/>
        <v>1.4300000000000002</v>
      </c>
      <c r="DV141" s="69">
        <f t="shared" ca="1" si="210"/>
        <v>-1</v>
      </c>
      <c r="DW141" s="69">
        <f t="shared" ca="1" si="211"/>
        <v>-1</v>
      </c>
      <c r="DX141" s="69">
        <f t="shared" ca="1" si="212"/>
        <v>0.87999999999999989</v>
      </c>
      <c r="DY141" s="69">
        <f t="shared" ca="1" si="213"/>
        <v>-1</v>
      </c>
      <c r="DZ141" s="72">
        <f t="shared" ca="1" si="214"/>
        <v>102.85585753288657</v>
      </c>
      <c r="EA141" s="72">
        <f t="shared" ca="1" si="215"/>
        <v>102.46112316093577</v>
      </c>
      <c r="EB141" s="72">
        <f t="shared" ca="1" si="216"/>
        <v>105.82306830907055</v>
      </c>
      <c r="EC141" s="65">
        <f t="shared" ca="1" si="217"/>
        <v>1</v>
      </c>
      <c r="ED141" s="65">
        <f t="shared" ca="1" si="218"/>
        <v>0</v>
      </c>
      <c r="EE141" s="65">
        <f t="shared" ca="1" si="219"/>
        <v>0</v>
      </c>
      <c r="EF141" s="65">
        <f t="shared" ca="1" si="220"/>
        <v>1</v>
      </c>
      <c r="EG141" s="65">
        <f t="shared" ca="1" si="221"/>
        <v>0</v>
      </c>
      <c r="EH141" s="65">
        <f t="shared" ca="1" si="222"/>
        <v>1</v>
      </c>
      <c r="EI141" s="429" t="str">
        <f t="shared" ca="1" si="223"/>
        <v>Yes</v>
      </c>
      <c r="EJ141" s="428" t="str">
        <f t="shared" ca="1" si="224"/>
        <v>S</v>
      </c>
      <c r="EK141" s="428" t="str">
        <f t="shared" ca="1" si="225"/>
        <v>Over</v>
      </c>
      <c r="EL141" s="65" t="str">
        <f t="shared" ca="1" si="226"/>
        <v>No</v>
      </c>
      <c r="EM141" s="65" t="str">
        <f t="shared" ca="1" si="227"/>
        <v>No</v>
      </c>
      <c r="EN141" s="65">
        <f t="shared" ca="1" si="228"/>
        <v>85</v>
      </c>
      <c r="EO141" s="433">
        <f t="shared" ca="1" si="229"/>
        <v>6</v>
      </c>
      <c r="EP141" s="433">
        <f t="shared" ca="1" si="230"/>
        <v>1</v>
      </c>
      <c r="EQ141" s="433">
        <f t="shared" ca="1" si="231"/>
        <v>11</v>
      </c>
      <c r="ER141" s="433">
        <f t="shared" ca="1" si="232"/>
        <v>27</v>
      </c>
      <c r="ES141" s="433">
        <f t="shared" ca="1" si="233"/>
        <v>6</v>
      </c>
      <c r="ET141" s="433">
        <f t="shared" ca="1" si="234"/>
        <v>26</v>
      </c>
      <c r="EU141" s="433">
        <f ca="1">IF(OR(CO141="",CQ141=""),"",Discipline!$P$3*CO141+Discipline!$X$3*CQ141)</f>
        <v>30</v>
      </c>
      <c r="EV141" s="433">
        <f ca="1">IF(OR(CP141="",CR141=""),"",Discipline!$P$3*CP141+Discipline!$X$3*CR141)</f>
        <v>55</v>
      </c>
    </row>
    <row r="142" spans="1:152" x14ac:dyDescent="0.25">
      <c r="A142" s="10" t="str">
        <f ca="1">IFERROR(RANK(order!A142,order!A$3:A$554,0),"")</f>
        <v/>
      </c>
      <c r="B142" s="10" t="str">
        <f ca="1">IFERROR(RANK(order!B142,order!B$3:B$554,0),"")</f>
        <v/>
      </c>
      <c r="C142" s="10" t="str">
        <f ca="1">IFERROR(RANK(order!C142,order!C$3:C$554,0),"")</f>
        <v/>
      </c>
      <c r="D142" s="4" t="str">
        <f ca="1">IFERROR(RANK(order!D142,order!D$3:D$554,0),"")</f>
        <v/>
      </c>
      <c r="E142" s="4" t="str">
        <f ca="1">IFERROR(RANK(order!E142,order!E$3:E$554,0),"")</f>
        <v/>
      </c>
      <c r="F142" s="4" t="str">
        <f ca="1">IFERROR(RANK(order!F142,order!F$3:F$554,0),"")</f>
        <v/>
      </c>
      <c r="G142" s="10" t="str">
        <f ca="1">IFERROR(RANK(order!G142,order!G$3:G$554,0),"")</f>
        <v/>
      </c>
      <c r="H142" s="10" t="str">
        <f ca="1">IFERROR(RANK(order!H142,order!H$3:H$554,0),"")</f>
        <v/>
      </c>
      <c r="I142" s="10" t="str">
        <f ca="1">IFERROR(RANK(order!I142,order!I$3:I$554,0),"")</f>
        <v/>
      </c>
      <c r="J142" s="4" t="str">
        <f ca="1">IFERROR(RANK(order!J142,order!J$3:J$554,0),"")</f>
        <v/>
      </c>
      <c r="K142" s="4" t="str">
        <f ca="1">IFERROR(RANK(order!K142,order!K$3:K$554,0),"")</f>
        <v/>
      </c>
      <c r="L142" s="4" t="str">
        <f ca="1">IFERROR(RANK(order!L142,order!L$3:L$554,0),"")</f>
        <v/>
      </c>
      <c r="M142" s="10" t="str">
        <f ca="1">IFERROR(RANK(order!M142,order!M$3:M$554,0),"")</f>
        <v/>
      </c>
      <c r="N142" s="10" t="str">
        <f ca="1">IFERROR(RANK(order!N142,order!N$3:N$554,0),"")</f>
        <v/>
      </c>
      <c r="O142" s="10" t="str">
        <f ca="1">IFERROR(RANK(order!O142,order!O$3:O$554,0),"")</f>
        <v/>
      </c>
      <c r="P142" s="4" t="str">
        <f ca="1">IFERROR(RANK(order!P142,order!P$3:P$554,0),"")</f>
        <v/>
      </c>
      <c r="Q142" s="4" t="str">
        <f ca="1">IFERROR(RANK(order!Q142,order!Q$3:Q$554,0),"")</f>
        <v/>
      </c>
      <c r="R142" s="4" t="str">
        <f ca="1">IFERROR(RANK(order!R142,order!R$3:R$554,0),"")</f>
        <v/>
      </c>
      <c r="S142" s="10" t="str">
        <f ca="1">IFERROR(RANK(order!S142,order!S$3:S$554,0),"")</f>
        <v/>
      </c>
      <c r="T142" s="10">
        <f ca="1">IFERROR(RANK(order!T142,order!T$3:T$554,0),"")</f>
        <v>1</v>
      </c>
      <c r="U142" s="10">
        <f ca="1">IFERROR(RANK(order!U142,order!U$3:U$554,0),"")</f>
        <v>1</v>
      </c>
      <c r="V142" s="4" t="str">
        <f ca="1">IFERROR(RANK(order!V142,order!V$3:V$554,0),"")</f>
        <v/>
      </c>
      <c r="W142" s="4" t="str">
        <f ca="1">IFERROR(RANK(order!W142,order!W$3:W$554,0),"")</f>
        <v/>
      </c>
      <c r="X142" s="4" t="str">
        <f ca="1">IFERROR(RANK(order!X142,order!X$3:X$554,0),"")</f>
        <v/>
      </c>
      <c r="Y142" s="10" t="str">
        <f ca="1">IFERROR(RANK(order!Y142,order!Y$3:Y$554,0),"")</f>
        <v/>
      </c>
      <c r="Z142" s="10" t="str">
        <f ca="1">IFERROR(RANK(order!Z142,order!Z$3:Z$554,0),"")</f>
        <v/>
      </c>
      <c r="AA142" s="10" t="str">
        <f ca="1">IFERROR(RANK(order!AA142,order!AA$3:AA$554,0),"")</f>
        <v/>
      </c>
      <c r="AB142" s="4" t="str">
        <f ca="1">IFERROR(RANK(order!AB142,order!AB$3:AB$554,0),"")</f>
        <v/>
      </c>
      <c r="AC142" s="4" t="str">
        <f ca="1">IFERROR(RANK(order!AC142,order!AC$3:AC$554,0),"")</f>
        <v/>
      </c>
      <c r="AD142" s="4" t="str">
        <f ca="1">IFERROR(RANK(order!AD142,order!AD$3:AD$554,0),"")</f>
        <v/>
      </c>
      <c r="AE142" s="10" t="str">
        <f ca="1">IFERROR(RANK(order!AE142,order!AE$3:AE$554,0),"")</f>
        <v/>
      </c>
      <c r="AF142" s="10" t="str">
        <f ca="1">IFERROR(RANK(order!AF142,order!AF$3:AF$554,0),"")</f>
        <v/>
      </c>
      <c r="AG142" s="10" t="str">
        <f ca="1">IFERROR(RANK(order!AG142,order!AG$3:AG$554,0),"")</f>
        <v/>
      </c>
      <c r="AH142" s="4" t="str">
        <f ca="1">IFERROR(RANK(order!AH142,order!AH$3:AH$554,0),"")</f>
        <v/>
      </c>
      <c r="AI142" s="4" t="str">
        <f ca="1">IFERROR(RANK(order!AI142,order!AI$3:AI$554,0),"")</f>
        <v/>
      </c>
      <c r="AJ142" s="4" t="str">
        <f ca="1">IFERROR(RANK(order!AJ142,order!AJ$3:AJ$554,0),"")</f>
        <v/>
      </c>
      <c r="AK142" s="10" t="str">
        <f ca="1">IFERROR(RANK(order!AK142,order!AK$3:AK$554,0),"")</f>
        <v/>
      </c>
      <c r="AL142" s="10" t="str">
        <f ca="1">IFERROR(RANK(order!AL142,order!AL$3:AL$554,0),"")</f>
        <v/>
      </c>
      <c r="AM142" s="10" t="str">
        <f ca="1">IFERROR(RANK(order!AM142,order!AM$3:AM$554,0),"")</f>
        <v/>
      </c>
      <c r="AN142" s="4" t="str">
        <f ca="1">IFERROR(RANK(order!AN142,order!AN$3:AN$554,0),"")</f>
        <v/>
      </c>
      <c r="AO142" s="4" t="str">
        <f ca="1">IFERROR(RANK(order!AO142,order!AO$3:AO$554,0),"")</f>
        <v/>
      </c>
      <c r="AP142" s="4" t="str">
        <f ca="1">IFERROR(RANK(order!AP142,order!AP$3:AP$554,0),"")</f>
        <v/>
      </c>
      <c r="AQ142" s="10" t="str">
        <f ca="1">IFERROR(RANK(order!AQ142,order!AQ$3:AQ$554,0),"")</f>
        <v/>
      </c>
      <c r="AR142" s="10" t="str">
        <f ca="1">IFERROR(RANK(order!AR142,order!AR$3:AR$554,0),"")</f>
        <v/>
      </c>
      <c r="AS142" s="10" t="str">
        <f ca="1">IFERROR(RANK(order!AS142,order!AS$3:AS$554,0),"")</f>
        <v/>
      </c>
      <c r="AT142" s="4">
        <f ca="1">IFERROR(RANK(order!AT142,order!AT$3:AT$554,0),"")</f>
        <v>1</v>
      </c>
      <c r="AU142" s="4" t="str">
        <f ca="1">IFERROR(RANK(order!AU142,order!AU$3:AU$554,0),"")</f>
        <v/>
      </c>
      <c r="AV142" s="4">
        <f ca="1">IFERROR(RANK(order!AV142,order!AV$3:AV$554,0),"")</f>
        <v>1</v>
      </c>
      <c r="AW142" s="10" t="str">
        <f ca="1">IFERROR(RANK(order!AW142,order!AW$3:AW$554,0),"")</f>
        <v/>
      </c>
      <c r="AX142" s="10" t="str">
        <f ca="1">IFERROR(RANK(order!AX142,order!AX$3:AX$554,0),"")</f>
        <v/>
      </c>
      <c r="AY142" s="10" t="str">
        <f ca="1">IFERROR(RANK(order!AY142,order!AY$3:AY$554,0),"")</f>
        <v/>
      </c>
      <c r="AZ142" s="4" t="str">
        <f ca="1">IFERROR(RANK(order!AZ142,order!AZ$3:AZ$554,0),"")</f>
        <v/>
      </c>
      <c r="BA142" s="4" t="str">
        <f ca="1">IFERROR(RANK(order!BA142,order!BA$3:BA$554,0),"")</f>
        <v/>
      </c>
      <c r="BB142" s="4" t="str">
        <f ca="1">IFERROR(RANK(order!BB142,order!BB$3:BB$554,0),"")</f>
        <v/>
      </c>
      <c r="BC142" s="10" t="str">
        <f ca="1">IFERROR(RANK(order!BC142,order!BC$3:BC$554,0),"")</f>
        <v/>
      </c>
      <c r="BD142" s="10" t="str">
        <f ca="1">IFERROR(RANK(order!BD142,order!BD$3:BD$554,0),"")</f>
        <v/>
      </c>
      <c r="BE142" s="10" t="str">
        <f ca="1">IFERROR(RANK(order!BE142,order!BE$3:BE$554,0),"")</f>
        <v/>
      </c>
      <c r="BF142" s="4" t="str">
        <f ca="1">IFERROR(RANK(order!BF142,order!BF$3:BF$554,0),"")</f>
        <v/>
      </c>
      <c r="BG142" s="4" t="str">
        <f ca="1">IFERROR(RANK(order!BG142,order!BG$3:BG$554,0),"")</f>
        <v/>
      </c>
      <c r="BH142" s="4" t="str">
        <f ca="1">IFERROR(RANK(order!BH142,order!BH$3:BH$554,0),"")</f>
        <v/>
      </c>
      <c r="BI142" s="10" t="str">
        <f ca="1">IFERROR(RANK(order!BI142,order!BI$3:BI$554,0),"")</f>
        <v/>
      </c>
      <c r="BJ142" s="10" t="str">
        <f ca="1">IFERROR(RANK(order!BJ142,order!BJ$3:BJ$554,0),"")</f>
        <v/>
      </c>
      <c r="BK142" s="10" t="str">
        <f ca="1">IFERROR(RANK(order!BK142,order!BK$3:BK$554,0),"")</f>
        <v/>
      </c>
      <c r="BL142" s="4" t="str">
        <f ca="1">IFERROR(RANK(order!BL142,order!BL$3:BL$554,0),"")</f>
        <v/>
      </c>
      <c r="BM142" s="4" t="str">
        <f ca="1">IFERROR(RANK(order!BM142,order!BM$3:BM$554,0),"")</f>
        <v/>
      </c>
      <c r="BN142" s="4" t="str">
        <f ca="1">IFERROR(RANK(order!BN142,order!BN$3:BN$554,0),"")</f>
        <v/>
      </c>
      <c r="BO142" s="10" t="str">
        <f ca="1">IFERROR(RANK(order!BO142,order!BO$3:BO$554,0),"")</f>
        <v/>
      </c>
      <c r="BP142" s="10" t="str">
        <f ca="1">IFERROR(RANK(order!BP142,order!BP$3:BP$554,0),"")</f>
        <v/>
      </c>
      <c r="BQ142" s="10" t="str">
        <f ca="1">IFERROR(RANK(order!BQ142,order!BQ$3:BQ$554,0),"")</f>
        <v/>
      </c>
      <c r="BR142" s="4" t="str">
        <f ca="1">IFERROR(RANK(order!BR142,order!BR$3:BR$554,0),"")</f>
        <v/>
      </c>
      <c r="BS142" s="4" t="str">
        <f ca="1">IFERROR(RANK(order!BS142,order!BS$3:BS$554,0),"")</f>
        <v/>
      </c>
      <c r="BT142" s="4" t="str">
        <f ca="1">IFERROR(RANK(order!BT142,order!BT$3:BT$554,0),"")</f>
        <v/>
      </c>
      <c r="BU142" s="95">
        <f t="shared" si="235"/>
        <v>140</v>
      </c>
      <c r="BV142" s="35" t="str">
        <f t="shared" si="236"/>
        <v>E1</v>
      </c>
      <c r="BW142" s="55">
        <f t="shared" ca="1" si="159"/>
        <v>43379</v>
      </c>
      <c r="BX142" s="56" t="str">
        <f t="shared" ca="1" si="160"/>
        <v>QPR</v>
      </c>
      <c r="BY142" s="56" t="str">
        <f t="shared" ca="1" si="161"/>
        <v>Derby</v>
      </c>
      <c r="BZ142" s="57">
        <f t="shared" ca="1" si="162"/>
        <v>1</v>
      </c>
      <c r="CA142" s="57">
        <f t="shared" ca="1" si="163"/>
        <v>1</v>
      </c>
      <c r="CB142" s="58" t="str">
        <f t="shared" ca="1" si="164"/>
        <v>D</v>
      </c>
      <c r="CC142" s="57">
        <f t="shared" ca="1" si="165"/>
        <v>0</v>
      </c>
      <c r="CD142" s="57">
        <f t="shared" ca="1" si="166"/>
        <v>1</v>
      </c>
      <c r="CE142" s="58" t="str">
        <f t="shared" ca="1" si="167"/>
        <v>A</v>
      </c>
      <c r="CF142" s="59" t="str">
        <f t="shared" ca="1" si="168"/>
        <v>D Webb</v>
      </c>
      <c r="CG142" s="57">
        <f t="shared" ca="1" si="169"/>
        <v>13</v>
      </c>
      <c r="CH142" s="57">
        <f t="shared" ca="1" si="170"/>
        <v>14</v>
      </c>
      <c r="CI142" s="57">
        <f t="shared" ca="1" si="171"/>
        <v>3</v>
      </c>
      <c r="CJ142" s="57">
        <f t="shared" ca="1" si="172"/>
        <v>5</v>
      </c>
      <c r="CK142" s="57">
        <f t="shared" ca="1" si="173"/>
        <v>19</v>
      </c>
      <c r="CL142" s="57">
        <f t="shared" ca="1" si="174"/>
        <v>12</v>
      </c>
      <c r="CM142" s="57">
        <f t="shared" ca="1" si="175"/>
        <v>1</v>
      </c>
      <c r="CN142" s="57">
        <f t="shared" ca="1" si="176"/>
        <v>10</v>
      </c>
      <c r="CO142" s="57">
        <f t="shared" ca="1" si="177"/>
        <v>3</v>
      </c>
      <c r="CP142" s="57">
        <f t="shared" ca="1" si="178"/>
        <v>2</v>
      </c>
      <c r="CQ142" s="57">
        <f t="shared" ca="1" si="179"/>
        <v>0</v>
      </c>
      <c r="CR142" s="57">
        <f t="shared" ca="1" si="180"/>
        <v>0</v>
      </c>
      <c r="CS142" s="60">
        <f t="shared" ca="1" si="181"/>
        <v>2.75</v>
      </c>
      <c r="CT142" s="60">
        <f t="shared" ca="1" si="182"/>
        <v>3.25</v>
      </c>
      <c r="CU142" s="60">
        <f t="shared" ca="1" si="183"/>
        <v>2.8</v>
      </c>
      <c r="CV142" s="60">
        <f t="shared" ca="1" si="184"/>
        <v>2.8</v>
      </c>
      <c r="CW142" s="60">
        <f t="shared" ca="1" si="185"/>
        <v>3.28</v>
      </c>
      <c r="CX142" s="60">
        <f t="shared" ca="1" si="186"/>
        <v>2.76</v>
      </c>
      <c r="CY142" s="60">
        <f t="shared" ca="1" si="187"/>
        <v>2.1</v>
      </c>
      <c r="CZ142" s="60">
        <f t="shared" ca="1" si="188"/>
        <v>1.72</v>
      </c>
      <c r="DA142" s="65">
        <f t="shared" ca="1" si="189"/>
        <v>2</v>
      </c>
      <c r="DB142" s="65">
        <f t="shared" ca="1" si="190"/>
        <v>1</v>
      </c>
      <c r="DC142" s="65">
        <f t="shared" ca="1" si="191"/>
        <v>1</v>
      </c>
      <c r="DD142" s="65">
        <f t="shared" ca="1" si="192"/>
        <v>1</v>
      </c>
      <c r="DE142" s="65">
        <f t="shared" ca="1" si="193"/>
        <v>0</v>
      </c>
      <c r="DF142" s="66" t="str">
        <f t="shared" ca="1" si="194"/>
        <v>H</v>
      </c>
      <c r="DG142" s="66" t="str">
        <f t="shared" ca="1" si="195"/>
        <v>A-D</v>
      </c>
      <c r="DH142" s="66" t="str">
        <f t="shared" ca="1" si="196"/>
        <v>D11</v>
      </c>
      <c r="DI142" s="66" t="str">
        <f t="shared" ca="1" si="197"/>
        <v>A01</v>
      </c>
      <c r="DJ142" s="66" t="str">
        <f t="shared" ca="1" si="198"/>
        <v>H10</v>
      </c>
      <c r="DK142" s="65" t="str">
        <f t="shared" ca="1" si="199"/>
        <v>Yes</v>
      </c>
      <c r="DL142" s="65">
        <f t="shared" ca="1" si="200"/>
        <v>0</v>
      </c>
      <c r="DM142" s="65">
        <f t="shared" ca="1" si="201"/>
        <v>0</v>
      </c>
      <c r="DN142" s="65">
        <f t="shared" ca="1" si="202"/>
        <v>0</v>
      </c>
      <c r="DO142" s="65">
        <f t="shared" ca="1" si="203"/>
        <v>0</v>
      </c>
      <c r="DP142" s="65">
        <f t="shared" ca="1" si="204"/>
        <v>0</v>
      </c>
      <c r="DQ142" s="65">
        <f t="shared" ca="1" si="205"/>
        <v>0</v>
      </c>
      <c r="DR142" s="69">
        <f t="shared" ca="1" si="206"/>
        <v>-1</v>
      </c>
      <c r="DS142" s="69">
        <f t="shared" ca="1" si="207"/>
        <v>2.25</v>
      </c>
      <c r="DT142" s="69">
        <f t="shared" ca="1" si="208"/>
        <v>-1</v>
      </c>
      <c r="DU142" s="69">
        <f t="shared" ca="1" si="209"/>
        <v>-1</v>
      </c>
      <c r="DV142" s="69">
        <f t="shared" ca="1" si="210"/>
        <v>2.2799999999999998</v>
      </c>
      <c r="DW142" s="69">
        <f t="shared" ca="1" si="211"/>
        <v>-1</v>
      </c>
      <c r="DX142" s="69">
        <f t="shared" ca="1" si="212"/>
        <v>-1</v>
      </c>
      <c r="DY142" s="69">
        <f t="shared" ca="1" si="213"/>
        <v>0.72</v>
      </c>
      <c r="DZ142" s="72">
        <f t="shared" ca="1" si="214"/>
        <v>102.84715284715284</v>
      </c>
      <c r="EA142" s="72">
        <f t="shared" ca="1" si="215"/>
        <v>102.43397465030552</v>
      </c>
      <c r="EB142" s="72">
        <f t="shared" ca="1" si="216"/>
        <v>105.75858250276855</v>
      </c>
      <c r="EC142" s="65">
        <f t="shared" ca="1" si="217"/>
        <v>0</v>
      </c>
      <c r="ED142" s="65">
        <f t="shared" ca="1" si="218"/>
        <v>0</v>
      </c>
      <c r="EE142" s="65">
        <f t="shared" ca="1" si="219"/>
        <v>0</v>
      </c>
      <c r="EF142" s="65">
        <f t="shared" ca="1" si="220"/>
        <v>0</v>
      </c>
      <c r="EG142" s="65">
        <f t="shared" ca="1" si="221"/>
        <v>0</v>
      </c>
      <c r="EH142" s="65">
        <f t="shared" ca="1" si="222"/>
        <v>0</v>
      </c>
      <c r="EI142" s="429" t="str">
        <f t="shared" ca="1" si="223"/>
        <v>Yes</v>
      </c>
      <c r="EJ142" s="428" t="str">
        <f t="shared" ca="1" si="224"/>
        <v>E</v>
      </c>
      <c r="EK142" s="428" t="str">
        <f t="shared" ca="1" si="225"/>
        <v>Under</v>
      </c>
      <c r="EL142" s="65" t="str">
        <f t="shared" ca="1" si="226"/>
        <v>No</v>
      </c>
      <c r="EM142" s="65" t="str">
        <f t="shared" ca="1" si="227"/>
        <v>No</v>
      </c>
      <c r="EN142" s="65">
        <f t="shared" ca="1" si="228"/>
        <v>50</v>
      </c>
      <c r="EO142" s="433">
        <f t="shared" ca="1" si="229"/>
        <v>5</v>
      </c>
      <c r="EP142" s="433">
        <f t="shared" ca="1" si="230"/>
        <v>0</v>
      </c>
      <c r="EQ142" s="433">
        <f t="shared" ca="1" si="231"/>
        <v>11</v>
      </c>
      <c r="ER142" s="433">
        <f t="shared" ca="1" si="232"/>
        <v>27</v>
      </c>
      <c r="ES142" s="433">
        <f t="shared" ca="1" si="233"/>
        <v>8</v>
      </c>
      <c r="ET142" s="433">
        <f t="shared" ca="1" si="234"/>
        <v>31</v>
      </c>
      <c r="EU142" s="433">
        <f ca="1">IF(OR(CO142="",CQ142=""),"",Discipline!$P$3*CO142+Discipline!$X$3*CQ142)</f>
        <v>30</v>
      </c>
      <c r="EV142" s="433">
        <f ca="1">IF(OR(CP142="",CR142=""),"",Discipline!$P$3*CP142+Discipline!$X$3*CR142)</f>
        <v>20</v>
      </c>
    </row>
    <row r="143" spans="1:152" x14ac:dyDescent="0.25">
      <c r="A143" s="10" t="str">
        <f ca="1">IFERROR(RANK(order!A143,order!A$3:A$554,0),"")</f>
        <v/>
      </c>
      <c r="B143" s="10" t="str">
        <f ca="1">IFERROR(RANK(order!B143,order!B$3:B$554,0),"")</f>
        <v/>
      </c>
      <c r="C143" s="10" t="str">
        <f ca="1">IFERROR(RANK(order!C143,order!C$3:C$554,0),"")</f>
        <v/>
      </c>
      <c r="D143" s="4" t="str">
        <f ca="1">IFERROR(RANK(order!D143,order!D$3:D$554,0),"")</f>
        <v/>
      </c>
      <c r="E143" s="4" t="str">
        <f ca="1">IFERROR(RANK(order!E143,order!E$3:E$554,0),"")</f>
        <v/>
      </c>
      <c r="F143" s="4" t="str">
        <f ca="1">IFERROR(RANK(order!F143,order!F$3:F$554,0),"")</f>
        <v/>
      </c>
      <c r="G143" s="10" t="str">
        <f ca="1">IFERROR(RANK(order!G143,order!G$3:G$554,0),"")</f>
        <v/>
      </c>
      <c r="H143" s="10" t="str">
        <f ca="1">IFERROR(RANK(order!H143,order!H$3:H$554,0),"")</f>
        <v/>
      </c>
      <c r="I143" s="10" t="str">
        <f ca="1">IFERROR(RANK(order!I143,order!I$3:I$554,0),"")</f>
        <v/>
      </c>
      <c r="J143" s="4" t="str">
        <f ca="1">IFERROR(RANK(order!J143,order!J$3:J$554,0),"")</f>
        <v/>
      </c>
      <c r="K143" s="4" t="str">
        <f ca="1">IFERROR(RANK(order!K143,order!K$3:K$554,0),"")</f>
        <v/>
      </c>
      <c r="L143" s="4" t="str">
        <f ca="1">IFERROR(RANK(order!L143,order!L$3:L$554,0),"")</f>
        <v/>
      </c>
      <c r="M143" s="10" t="str">
        <f ca="1">IFERROR(RANK(order!M143,order!M$3:M$554,0),"")</f>
        <v/>
      </c>
      <c r="N143" s="10" t="str">
        <f ca="1">IFERROR(RANK(order!N143,order!N$3:N$554,0),"")</f>
        <v/>
      </c>
      <c r="O143" s="10" t="str">
        <f ca="1">IFERROR(RANK(order!O143,order!O$3:O$554,0),"")</f>
        <v/>
      </c>
      <c r="P143" s="4" t="str">
        <f ca="1">IFERROR(RANK(order!P143,order!P$3:P$554,0),"")</f>
        <v/>
      </c>
      <c r="Q143" s="4" t="str">
        <f ca="1">IFERROR(RANK(order!Q143,order!Q$3:Q$554,0),"")</f>
        <v/>
      </c>
      <c r="R143" s="4" t="str">
        <f ca="1">IFERROR(RANK(order!R143,order!R$3:R$554,0),"")</f>
        <v/>
      </c>
      <c r="S143" s="10" t="str">
        <f ca="1">IFERROR(RANK(order!S143,order!S$3:S$554,0),"")</f>
        <v/>
      </c>
      <c r="T143" s="10" t="str">
        <f ca="1">IFERROR(RANK(order!T143,order!T$3:T$554,0),"")</f>
        <v/>
      </c>
      <c r="U143" s="10" t="str">
        <f ca="1">IFERROR(RANK(order!U143,order!U$3:U$554,0),"")</f>
        <v/>
      </c>
      <c r="V143" s="4" t="str">
        <f ca="1">IFERROR(RANK(order!V143,order!V$3:V$554,0),"")</f>
        <v/>
      </c>
      <c r="W143" s="4">
        <f ca="1">IFERROR(RANK(order!W143,order!W$3:W$554,0),"")</f>
        <v>1</v>
      </c>
      <c r="X143" s="4">
        <f ca="1">IFERROR(RANK(order!X143,order!X$3:X$554,0),"")</f>
        <v>1</v>
      </c>
      <c r="Y143" s="10" t="str">
        <f ca="1">IFERROR(RANK(order!Y143,order!Y$3:Y$554,0),"")</f>
        <v/>
      </c>
      <c r="Z143" s="10" t="str">
        <f ca="1">IFERROR(RANK(order!Z143,order!Z$3:Z$554,0),"")</f>
        <v/>
      </c>
      <c r="AA143" s="10" t="str">
        <f ca="1">IFERROR(RANK(order!AA143,order!AA$3:AA$554,0),"")</f>
        <v/>
      </c>
      <c r="AB143" s="4" t="str">
        <f ca="1">IFERROR(RANK(order!AB143,order!AB$3:AB$554,0),"")</f>
        <v/>
      </c>
      <c r="AC143" s="4" t="str">
        <f ca="1">IFERROR(RANK(order!AC143,order!AC$3:AC$554,0),"")</f>
        <v/>
      </c>
      <c r="AD143" s="4" t="str">
        <f ca="1">IFERROR(RANK(order!AD143,order!AD$3:AD$554,0),"")</f>
        <v/>
      </c>
      <c r="AE143" s="10" t="str">
        <f ca="1">IFERROR(RANK(order!AE143,order!AE$3:AE$554,0),"")</f>
        <v/>
      </c>
      <c r="AF143" s="10" t="str">
        <f ca="1">IFERROR(RANK(order!AF143,order!AF$3:AF$554,0),"")</f>
        <v/>
      </c>
      <c r="AG143" s="10" t="str">
        <f ca="1">IFERROR(RANK(order!AG143,order!AG$3:AG$554,0),"")</f>
        <v/>
      </c>
      <c r="AH143" s="4" t="str">
        <f ca="1">IFERROR(RANK(order!AH143,order!AH$3:AH$554,0),"")</f>
        <v/>
      </c>
      <c r="AI143" s="4" t="str">
        <f ca="1">IFERROR(RANK(order!AI143,order!AI$3:AI$554,0),"")</f>
        <v/>
      </c>
      <c r="AJ143" s="4" t="str">
        <f ca="1">IFERROR(RANK(order!AJ143,order!AJ$3:AJ$554,0),"")</f>
        <v/>
      </c>
      <c r="AK143" s="10" t="str">
        <f ca="1">IFERROR(RANK(order!AK143,order!AK$3:AK$554,0),"")</f>
        <v/>
      </c>
      <c r="AL143" s="10" t="str">
        <f ca="1">IFERROR(RANK(order!AL143,order!AL$3:AL$554,0),"")</f>
        <v/>
      </c>
      <c r="AM143" s="10" t="str">
        <f ca="1">IFERROR(RANK(order!AM143,order!AM$3:AM$554,0),"")</f>
        <v/>
      </c>
      <c r="AN143" s="4" t="str">
        <f ca="1">IFERROR(RANK(order!AN143,order!AN$3:AN$554,0),"")</f>
        <v/>
      </c>
      <c r="AO143" s="4" t="str">
        <f ca="1">IFERROR(RANK(order!AO143,order!AO$3:AO$554,0),"")</f>
        <v/>
      </c>
      <c r="AP143" s="4" t="str">
        <f ca="1">IFERROR(RANK(order!AP143,order!AP$3:AP$554,0),"")</f>
        <v/>
      </c>
      <c r="AQ143" s="10" t="str">
        <f ca="1">IFERROR(RANK(order!AQ143,order!AQ$3:AQ$554,0),"")</f>
        <v/>
      </c>
      <c r="AR143" s="10" t="str">
        <f ca="1">IFERROR(RANK(order!AR143,order!AR$3:AR$554,0),"")</f>
        <v/>
      </c>
      <c r="AS143" s="10" t="str">
        <f ca="1">IFERROR(RANK(order!AS143,order!AS$3:AS$554,0),"")</f>
        <v/>
      </c>
      <c r="AT143" s="4" t="str">
        <f ca="1">IFERROR(RANK(order!AT143,order!AT$3:AT$554,0),"")</f>
        <v/>
      </c>
      <c r="AU143" s="4" t="str">
        <f ca="1">IFERROR(RANK(order!AU143,order!AU$3:AU$554,0),"")</f>
        <v/>
      </c>
      <c r="AV143" s="4" t="str">
        <f ca="1">IFERROR(RANK(order!AV143,order!AV$3:AV$554,0),"")</f>
        <v/>
      </c>
      <c r="AW143" s="10" t="str">
        <f ca="1">IFERROR(RANK(order!AW143,order!AW$3:AW$554,0),"")</f>
        <v/>
      </c>
      <c r="AX143" s="10" t="str">
        <f ca="1">IFERROR(RANK(order!AX143,order!AX$3:AX$554,0),"")</f>
        <v/>
      </c>
      <c r="AY143" s="10" t="str">
        <f ca="1">IFERROR(RANK(order!AY143,order!AY$3:AY$554,0),"")</f>
        <v/>
      </c>
      <c r="AZ143" s="4" t="str">
        <f ca="1">IFERROR(RANK(order!AZ143,order!AZ$3:AZ$554,0),"")</f>
        <v/>
      </c>
      <c r="BA143" s="4" t="str">
        <f ca="1">IFERROR(RANK(order!BA143,order!BA$3:BA$554,0),"")</f>
        <v/>
      </c>
      <c r="BB143" s="4" t="str">
        <f ca="1">IFERROR(RANK(order!BB143,order!BB$3:BB$554,0),"")</f>
        <v/>
      </c>
      <c r="BC143" s="10">
        <f ca="1">IFERROR(RANK(order!BC143,order!BC$3:BC$554,0),"")</f>
        <v>1</v>
      </c>
      <c r="BD143" s="10" t="str">
        <f ca="1">IFERROR(RANK(order!BD143,order!BD$3:BD$554,0),"")</f>
        <v/>
      </c>
      <c r="BE143" s="10">
        <f ca="1">IFERROR(RANK(order!BE143,order!BE$3:BE$554,0),"")</f>
        <v>1</v>
      </c>
      <c r="BF143" s="4" t="str">
        <f ca="1">IFERROR(RANK(order!BF143,order!BF$3:BF$554,0),"")</f>
        <v/>
      </c>
      <c r="BG143" s="4" t="str">
        <f ca="1">IFERROR(RANK(order!BG143,order!BG$3:BG$554,0),"")</f>
        <v/>
      </c>
      <c r="BH143" s="4" t="str">
        <f ca="1">IFERROR(RANK(order!BH143,order!BH$3:BH$554,0),"")</f>
        <v/>
      </c>
      <c r="BI143" s="10" t="str">
        <f ca="1">IFERROR(RANK(order!BI143,order!BI$3:BI$554,0),"")</f>
        <v/>
      </c>
      <c r="BJ143" s="10" t="str">
        <f ca="1">IFERROR(RANK(order!BJ143,order!BJ$3:BJ$554,0),"")</f>
        <v/>
      </c>
      <c r="BK143" s="10" t="str">
        <f ca="1">IFERROR(RANK(order!BK143,order!BK$3:BK$554,0),"")</f>
        <v/>
      </c>
      <c r="BL143" s="4" t="str">
        <f ca="1">IFERROR(RANK(order!BL143,order!BL$3:BL$554,0),"")</f>
        <v/>
      </c>
      <c r="BM143" s="4" t="str">
        <f ca="1">IFERROR(RANK(order!BM143,order!BM$3:BM$554,0),"")</f>
        <v/>
      </c>
      <c r="BN143" s="4" t="str">
        <f ca="1">IFERROR(RANK(order!BN143,order!BN$3:BN$554,0),"")</f>
        <v/>
      </c>
      <c r="BO143" s="10" t="str">
        <f ca="1">IFERROR(RANK(order!BO143,order!BO$3:BO$554,0),"")</f>
        <v/>
      </c>
      <c r="BP143" s="10" t="str">
        <f ca="1">IFERROR(RANK(order!BP143,order!BP$3:BP$554,0),"")</f>
        <v/>
      </c>
      <c r="BQ143" s="10" t="str">
        <f ca="1">IFERROR(RANK(order!BQ143,order!BQ$3:BQ$554,0),"")</f>
        <v/>
      </c>
      <c r="BR143" s="4" t="str">
        <f ca="1">IFERROR(RANK(order!BR143,order!BR$3:BR$554,0),"")</f>
        <v/>
      </c>
      <c r="BS143" s="4" t="str">
        <f ca="1">IFERROR(RANK(order!BS143,order!BS$3:BS$554,0),"")</f>
        <v/>
      </c>
      <c r="BT143" s="4" t="str">
        <f ca="1">IFERROR(RANK(order!BT143,order!BT$3:BT$554,0),"")</f>
        <v/>
      </c>
      <c r="BU143" s="95">
        <f t="shared" si="235"/>
        <v>141</v>
      </c>
      <c r="BV143" s="35" t="str">
        <f t="shared" si="236"/>
        <v>E1</v>
      </c>
      <c r="BW143" s="55">
        <f t="shared" ca="1" si="159"/>
        <v>43379</v>
      </c>
      <c r="BX143" s="56" t="str">
        <f t="shared" ca="1" si="160"/>
        <v>Sheffield United</v>
      </c>
      <c r="BY143" s="56" t="str">
        <f t="shared" ca="1" si="161"/>
        <v>Hull</v>
      </c>
      <c r="BZ143" s="57">
        <f t="shared" ca="1" si="162"/>
        <v>1</v>
      </c>
      <c r="CA143" s="57">
        <f t="shared" ca="1" si="163"/>
        <v>0</v>
      </c>
      <c r="CB143" s="58" t="str">
        <f t="shared" ca="1" si="164"/>
        <v>H</v>
      </c>
      <c r="CC143" s="57">
        <f t="shared" ca="1" si="165"/>
        <v>0</v>
      </c>
      <c r="CD143" s="57">
        <f t="shared" ca="1" si="166"/>
        <v>0</v>
      </c>
      <c r="CE143" s="58" t="str">
        <f t="shared" ca="1" si="167"/>
        <v>D</v>
      </c>
      <c r="CF143" s="59" t="str">
        <f t="shared" ca="1" si="168"/>
        <v>P Bankes</v>
      </c>
      <c r="CG143" s="57">
        <f t="shared" ca="1" si="169"/>
        <v>12</v>
      </c>
      <c r="CH143" s="57">
        <f t="shared" ca="1" si="170"/>
        <v>8</v>
      </c>
      <c r="CI143" s="57">
        <f t="shared" ca="1" si="171"/>
        <v>3</v>
      </c>
      <c r="CJ143" s="57">
        <f t="shared" ca="1" si="172"/>
        <v>3</v>
      </c>
      <c r="CK143" s="57">
        <f t="shared" ca="1" si="173"/>
        <v>11</v>
      </c>
      <c r="CL143" s="57">
        <f t="shared" ca="1" si="174"/>
        <v>9</v>
      </c>
      <c r="CM143" s="57">
        <f t="shared" ca="1" si="175"/>
        <v>7</v>
      </c>
      <c r="CN143" s="57">
        <f t="shared" ca="1" si="176"/>
        <v>5</v>
      </c>
      <c r="CO143" s="57">
        <f t="shared" ca="1" si="177"/>
        <v>2</v>
      </c>
      <c r="CP143" s="57">
        <f t="shared" ca="1" si="178"/>
        <v>1</v>
      </c>
      <c r="CQ143" s="57">
        <f t="shared" ca="1" si="179"/>
        <v>0</v>
      </c>
      <c r="CR143" s="57">
        <f t="shared" ca="1" si="180"/>
        <v>0</v>
      </c>
      <c r="CS143" s="60">
        <f t="shared" ca="1" si="181"/>
        <v>1.6</v>
      </c>
      <c r="CT143" s="60">
        <f t="shared" ca="1" si="182"/>
        <v>4.2</v>
      </c>
      <c r="CU143" s="60">
        <f t="shared" ca="1" si="183"/>
        <v>6</v>
      </c>
      <c r="CV143" s="60">
        <f t="shared" ca="1" si="184"/>
        <v>1.57</v>
      </c>
      <c r="CW143" s="60">
        <f t="shared" ca="1" si="185"/>
        <v>4.25</v>
      </c>
      <c r="CX143" s="60">
        <f t="shared" ca="1" si="186"/>
        <v>6.3</v>
      </c>
      <c r="CY143" s="60">
        <f t="shared" ca="1" si="187"/>
        <v>1.82</v>
      </c>
      <c r="CZ143" s="60">
        <f t="shared" ca="1" si="188"/>
        <v>1.97</v>
      </c>
      <c r="DA143" s="65">
        <f t="shared" ca="1" si="189"/>
        <v>1</v>
      </c>
      <c r="DB143" s="65">
        <f t="shared" ca="1" si="190"/>
        <v>0</v>
      </c>
      <c r="DC143" s="65">
        <f t="shared" ca="1" si="191"/>
        <v>1</v>
      </c>
      <c r="DD143" s="65">
        <f t="shared" ca="1" si="192"/>
        <v>1</v>
      </c>
      <c r="DE143" s="65">
        <f t="shared" ca="1" si="193"/>
        <v>0</v>
      </c>
      <c r="DF143" s="66" t="str">
        <f t="shared" ca="1" si="194"/>
        <v>H</v>
      </c>
      <c r="DG143" s="66" t="str">
        <f t="shared" ca="1" si="195"/>
        <v>D-H</v>
      </c>
      <c r="DH143" s="66" t="str">
        <f t="shared" ca="1" si="196"/>
        <v>H10</v>
      </c>
      <c r="DI143" s="66" t="str">
        <f t="shared" ca="1" si="197"/>
        <v>D00</v>
      </c>
      <c r="DJ143" s="66" t="str">
        <f t="shared" ca="1" si="198"/>
        <v>H10</v>
      </c>
      <c r="DK143" s="65" t="str">
        <f t="shared" ca="1" si="199"/>
        <v>No</v>
      </c>
      <c r="DL143" s="65">
        <f t="shared" ca="1" si="200"/>
        <v>0</v>
      </c>
      <c r="DM143" s="65">
        <f t="shared" ca="1" si="201"/>
        <v>0</v>
      </c>
      <c r="DN143" s="65">
        <f t="shared" ca="1" si="202"/>
        <v>1</v>
      </c>
      <c r="DO143" s="65">
        <f t="shared" ca="1" si="203"/>
        <v>0</v>
      </c>
      <c r="DP143" s="65">
        <f t="shared" ca="1" si="204"/>
        <v>0</v>
      </c>
      <c r="DQ143" s="65">
        <f t="shared" ca="1" si="205"/>
        <v>0</v>
      </c>
      <c r="DR143" s="69">
        <f t="shared" ca="1" si="206"/>
        <v>0.60000000000000009</v>
      </c>
      <c r="DS143" s="69">
        <f t="shared" ca="1" si="207"/>
        <v>-1</v>
      </c>
      <c r="DT143" s="69">
        <f t="shared" ca="1" si="208"/>
        <v>-1</v>
      </c>
      <c r="DU143" s="69">
        <f t="shared" ca="1" si="209"/>
        <v>0.57000000000000006</v>
      </c>
      <c r="DV143" s="69">
        <f t="shared" ca="1" si="210"/>
        <v>-1</v>
      </c>
      <c r="DW143" s="69">
        <f t="shared" ca="1" si="211"/>
        <v>-1</v>
      </c>
      <c r="DX143" s="69">
        <f t="shared" ca="1" si="212"/>
        <v>-1</v>
      </c>
      <c r="DY143" s="69">
        <f t="shared" ca="1" si="213"/>
        <v>0.97</v>
      </c>
      <c r="DZ143" s="72">
        <f t="shared" ca="1" si="214"/>
        <v>102.97619047619048</v>
      </c>
      <c r="EA143" s="72">
        <f t="shared" ca="1" si="215"/>
        <v>103.09669515364533</v>
      </c>
      <c r="EB143" s="72">
        <f t="shared" ca="1" si="216"/>
        <v>105.70647626485189</v>
      </c>
      <c r="EC143" s="65">
        <f t="shared" ca="1" si="217"/>
        <v>1</v>
      </c>
      <c r="ED143" s="65">
        <f t="shared" ca="1" si="218"/>
        <v>0</v>
      </c>
      <c r="EE143" s="65">
        <f t="shared" ca="1" si="219"/>
        <v>0</v>
      </c>
      <c r="EF143" s="65">
        <f t="shared" ca="1" si="220"/>
        <v>1</v>
      </c>
      <c r="EG143" s="65">
        <f t="shared" ca="1" si="221"/>
        <v>0</v>
      </c>
      <c r="EH143" s="65">
        <f t="shared" ca="1" si="222"/>
        <v>1</v>
      </c>
      <c r="EI143" s="429" t="str">
        <f t="shared" ca="1" si="223"/>
        <v>Yes</v>
      </c>
      <c r="EJ143" s="428" t="str">
        <f t="shared" ca="1" si="224"/>
        <v>S</v>
      </c>
      <c r="EK143" s="428" t="str">
        <f t="shared" ca="1" si="225"/>
        <v>Under</v>
      </c>
      <c r="EL143" s="65" t="str">
        <f t="shared" ca="1" si="226"/>
        <v>No</v>
      </c>
      <c r="EM143" s="65" t="str">
        <f t="shared" ca="1" si="227"/>
        <v>No</v>
      </c>
      <c r="EN143" s="65">
        <f t="shared" ca="1" si="228"/>
        <v>30</v>
      </c>
      <c r="EO143" s="433">
        <f t="shared" ca="1" si="229"/>
        <v>3</v>
      </c>
      <c r="EP143" s="433">
        <f t="shared" ca="1" si="230"/>
        <v>0</v>
      </c>
      <c r="EQ143" s="433">
        <f t="shared" ca="1" si="231"/>
        <v>12</v>
      </c>
      <c r="ER143" s="433">
        <f t="shared" ca="1" si="232"/>
        <v>20</v>
      </c>
      <c r="ES143" s="433">
        <f t="shared" ca="1" si="233"/>
        <v>6</v>
      </c>
      <c r="ET143" s="433">
        <f t="shared" ca="1" si="234"/>
        <v>20</v>
      </c>
      <c r="EU143" s="433">
        <f ca="1">IF(OR(CO143="",CQ143=""),"",Discipline!$P$3*CO143+Discipline!$X$3*CQ143)</f>
        <v>20</v>
      </c>
      <c r="EV143" s="433">
        <f ca="1">IF(OR(CP143="",CR143=""),"",Discipline!$P$3*CP143+Discipline!$X$3*CR143)</f>
        <v>10</v>
      </c>
    </row>
    <row r="144" spans="1:152" x14ac:dyDescent="0.25">
      <c r="A144" s="10" t="str">
        <f ca="1">IFERROR(RANK(order!A144,order!A$3:A$554,0),"")</f>
        <v/>
      </c>
      <c r="B144" s="10" t="str">
        <f ca="1">IFERROR(RANK(order!B144,order!B$3:B$554,0),"")</f>
        <v/>
      </c>
      <c r="C144" s="10" t="str">
        <f ca="1">IFERROR(RANK(order!C144,order!C$3:C$554,0),"")</f>
        <v/>
      </c>
      <c r="D144" s="4" t="str">
        <f ca="1">IFERROR(RANK(order!D144,order!D$3:D$554,0),"")</f>
        <v/>
      </c>
      <c r="E144" s="4" t="str">
        <f ca="1">IFERROR(RANK(order!E144,order!E$3:E$554,0),"")</f>
        <v/>
      </c>
      <c r="F144" s="4" t="str">
        <f ca="1">IFERROR(RANK(order!F144,order!F$3:F$554,0),"")</f>
        <v/>
      </c>
      <c r="G144" s="10" t="str">
        <f ca="1">IFERROR(RANK(order!G144,order!G$3:G$554,0),"")</f>
        <v/>
      </c>
      <c r="H144" s="10" t="str">
        <f ca="1">IFERROR(RANK(order!H144,order!H$3:H$554,0),"")</f>
        <v/>
      </c>
      <c r="I144" s="10" t="str">
        <f ca="1">IFERROR(RANK(order!I144,order!I$3:I$554,0),"")</f>
        <v/>
      </c>
      <c r="J144" s="4" t="str">
        <f ca="1">IFERROR(RANK(order!J144,order!J$3:J$554,0),"")</f>
        <v/>
      </c>
      <c r="K144" s="4" t="str">
        <f ca="1">IFERROR(RANK(order!K144,order!K$3:K$554,0),"")</f>
        <v/>
      </c>
      <c r="L144" s="4" t="str">
        <f ca="1">IFERROR(RANK(order!L144,order!L$3:L$554,0),"")</f>
        <v/>
      </c>
      <c r="M144" s="10" t="str">
        <f ca="1">IFERROR(RANK(order!M144,order!M$3:M$554,0),"")</f>
        <v/>
      </c>
      <c r="N144" s="10" t="str">
        <f ca="1">IFERROR(RANK(order!N144,order!N$3:N$554,0),"")</f>
        <v/>
      </c>
      <c r="O144" s="10" t="str">
        <f ca="1">IFERROR(RANK(order!O144,order!O$3:O$554,0),"")</f>
        <v/>
      </c>
      <c r="P144" s="4" t="str">
        <f ca="1">IFERROR(RANK(order!P144,order!P$3:P$554,0),"")</f>
        <v/>
      </c>
      <c r="Q144" s="4" t="str">
        <f ca="1">IFERROR(RANK(order!Q144,order!Q$3:Q$554,0),"")</f>
        <v/>
      </c>
      <c r="R144" s="4" t="str">
        <f ca="1">IFERROR(RANK(order!R144,order!R$3:R$554,0),"")</f>
        <v/>
      </c>
      <c r="S144" s="10" t="str">
        <f ca="1">IFERROR(RANK(order!S144,order!S$3:S$554,0),"")</f>
        <v/>
      </c>
      <c r="T144" s="10" t="str">
        <f ca="1">IFERROR(RANK(order!T144,order!T$3:T$554,0),"")</f>
        <v/>
      </c>
      <c r="U144" s="10" t="str">
        <f ca="1">IFERROR(RANK(order!U144,order!U$3:U$554,0),"")</f>
        <v/>
      </c>
      <c r="V144" s="4" t="str">
        <f ca="1">IFERROR(RANK(order!V144,order!V$3:V$554,0),"")</f>
        <v/>
      </c>
      <c r="W144" s="4" t="str">
        <f ca="1">IFERROR(RANK(order!W144,order!W$3:W$554,0),"")</f>
        <v/>
      </c>
      <c r="X144" s="4" t="str">
        <f ca="1">IFERROR(RANK(order!X144,order!X$3:X$554,0),"")</f>
        <v/>
      </c>
      <c r="Y144" s="10" t="str">
        <f ca="1">IFERROR(RANK(order!Y144,order!Y$3:Y$554,0),"")</f>
        <v/>
      </c>
      <c r="Z144" s="10">
        <f ca="1">IFERROR(RANK(order!Z144,order!Z$3:Z$554,0),"")</f>
        <v>1</v>
      </c>
      <c r="AA144" s="10">
        <f ca="1">IFERROR(RANK(order!AA144,order!AA$3:AA$554,0),"")</f>
        <v>1</v>
      </c>
      <c r="AB144" s="4" t="str">
        <f ca="1">IFERROR(RANK(order!AB144,order!AB$3:AB$554,0),"")</f>
        <v/>
      </c>
      <c r="AC144" s="4" t="str">
        <f ca="1">IFERROR(RANK(order!AC144,order!AC$3:AC$554,0),"")</f>
        <v/>
      </c>
      <c r="AD144" s="4" t="str">
        <f ca="1">IFERROR(RANK(order!AD144,order!AD$3:AD$554,0),"")</f>
        <v/>
      </c>
      <c r="AE144" s="10" t="str">
        <f ca="1">IFERROR(RANK(order!AE144,order!AE$3:AE$554,0),"")</f>
        <v/>
      </c>
      <c r="AF144" s="10" t="str">
        <f ca="1">IFERROR(RANK(order!AF144,order!AF$3:AF$554,0),"")</f>
        <v/>
      </c>
      <c r="AG144" s="10" t="str">
        <f ca="1">IFERROR(RANK(order!AG144,order!AG$3:AG$554,0),"")</f>
        <v/>
      </c>
      <c r="AH144" s="4" t="str">
        <f ca="1">IFERROR(RANK(order!AH144,order!AH$3:AH$554,0),"")</f>
        <v/>
      </c>
      <c r="AI144" s="4" t="str">
        <f ca="1">IFERROR(RANK(order!AI144,order!AI$3:AI$554,0),"")</f>
        <v/>
      </c>
      <c r="AJ144" s="4" t="str">
        <f ca="1">IFERROR(RANK(order!AJ144,order!AJ$3:AJ$554,0),"")</f>
        <v/>
      </c>
      <c r="AK144" s="10" t="str">
        <f ca="1">IFERROR(RANK(order!AK144,order!AK$3:AK$554,0),"")</f>
        <v/>
      </c>
      <c r="AL144" s="10" t="str">
        <f ca="1">IFERROR(RANK(order!AL144,order!AL$3:AL$554,0),"")</f>
        <v/>
      </c>
      <c r="AM144" s="10" t="str">
        <f ca="1">IFERROR(RANK(order!AM144,order!AM$3:AM$554,0),"")</f>
        <v/>
      </c>
      <c r="AN144" s="4" t="str">
        <f ca="1">IFERROR(RANK(order!AN144,order!AN$3:AN$554,0),"")</f>
        <v/>
      </c>
      <c r="AO144" s="4" t="str">
        <f ca="1">IFERROR(RANK(order!AO144,order!AO$3:AO$554,0),"")</f>
        <v/>
      </c>
      <c r="AP144" s="4" t="str">
        <f ca="1">IFERROR(RANK(order!AP144,order!AP$3:AP$554,0),"")</f>
        <v/>
      </c>
      <c r="AQ144" s="10" t="str">
        <f ca="1">IFERROR(RANK(order!AQ144,order!AQ$3:AQ$554,0),"")</f>
        <v/>
      </c>
      <c r="AR144" s="10" t="str">
        <f ca="1">IFERROR(RANK(order!AR144,order!AR$3:AR$554,0),"")</f>
        <v/>
      </c>
      <c r="AS144" s="10" t="str">
        <f ca="1">IFERROR(RANK(order!AS144,order!AS$3:AS$554,0),"")</f>
        <v/>
      </c>
      <c r="AT144" s="4" t="str">
        <f ca="1">IFERROR(RANK(order!AT144,order!AT$3:AT$554,0),"")</f>
        <v/>
      </c>
      <c r="AU144" s="4" t="str">
        <f ca="1">IFERROR(RANK(order!AU144,order!AU$3:AU$554,0),"")</f>
        <v/>
      </c>
      <c r="AV144" s="4" t="str">
        <f ca="1">IFERROR(RANK(order!AV144,order!AV$3:AV$554,0),"")</f>
        <v/>
      </c>
      <c r="AW144" s="10" t="str">
        <f ca="1">IFERROR(RANK(order!AW144,order!AW$3:AW$554,0),"")</f>
        <v/>
      </c>
      <c r="AX144" s="10" t="str">
        <f ca="1">IFERROR(RANK(order!AX144,order!AX$3:AX$554,0),"")</f>
        <v/>
      </c>
      <c r="AY144" s="10" t="str">
        <f ca="1">IFERROR(RANK(order!AY144,order!AY$3:AY$554,0),"")</f>
        <v/>
      </c>
      <c r="AZ144" s="4" t="str">
        <f ca="1">IFERROR(RANK(order!AZ144,order!AZ$3:AZ$554,0),"")</f>
        <v/>
      </c>
      <c r="BA144" s="4" t="str">
        <f ca="1">IFERROR(RANK(order!BA144,order!BA$3:BA$554,0),"")</f>
        <v/>
      </c>
      <c r="BB144" s="4" t="str">
        <f ca="1">IFERROR(RANK(order!BB144,order!BB$3:BB$554,0),"")</f>
        <v/>
      </c>
      <c r="BC144" s="10" t="str">
        <f ca="1">IFERROR(RANK(order!BC144,order!BC$3:BC$554,0),"")</f>
        <v/>
      </c>
      <c r="BD144" s="10" t="str">
        <f ca="1">IFERROR(RANK(order!BD144,order!BD$3:BD$554,0),"")</f>
        <v/>
      </c>
      <c r="BE144" s="10" t="str">
        <f ca="1">IFERROR(RANK(order!BE144,order!BE$3:BE$554,0),"")</f>
        <v/>
      </c>
      <c r="BF144" s="4" t="str">
        <f ca="1">IFERROR(RANK(order!BF144,order!BF$3:BF$554,0),"")</f>
        <v/>
      </c>
      <c r="BG144" s="4" t="str">
        <f ca="1">IFERROR(RANK(order!BG144,order!BG$3:BG$554,0),"")</f>
        <v/>
      </c>
      <c r="BH144" s="4" t="str">
        <f ca="1">IFERROR(RANK(order!BH144,order!BH$3:BH$554,0),"")</f>
        <v/>
      </c>
      <c r="BI144" s="10" t="str">
        <f ca="1">IFERROR(RANK(order!BI144,order!BI$3:BI$554,0),"")</f>
        <v/>
      </c>
      <c r="BJ144" s="10" t="str">
        <f ca="1">IFERROR(RANK(order!BJ144,order!BJ$3:BJ$554,0),"")</f>
        <v/>
      </c>
      <c r="BK144" s="10" t="str">
        <f ca="1">IFERROR(RANK(order!BK144,order!BK$3:BK$554,0),"")</f>
        <v/>
      </c>
      <c r="BL144" s="4">
        <f ca="1">IFERROR(RANK(order!BL144,order!BL$3:BL$554,0),"")</f>
        <v>1</v>
      </c>
      <c r="BM144" s="4" t="str">
        <f ca="1">IFERROR(RANK(order!BM144,order!BM$3:BM$554,0),"")</f>
        <v/>
      </c>
      <c r="BN144" s="4">
        <f ca="1">IFERROR(RANK(order!BN144,order!BN$3:BN$554,0),"")</f>
        <v>1</v>
      </c>
      <c r="BO144" s="10" t="str">
        <f ca="1">IFERROR(RANK(order!BO144,order!BO$3:BO$554,0),"")</f>
        <v/>
      </c>
      <c r="BP144" s="10" t="str">
        <f ca="1">IFERROR(RANK(order!BP144,order!BP$3:BP$554,0),"")</f>
        <v/>
      </c>
      <c r="BQ144" s="10" t="str">
        <f ca="1">IFERROR(RANK(order!BQ144,order!BQ$3:BQ$554,0),"")</f>
        <v/>
      </c>
      <c r="BR144" s="4" t="str">
        <f ca="1">IFERROR(RANK(order!BR144,order!BR$3:BR$554,0),"")</f>
        <v/>
      </c>
      <c r="BS144" s="4" t="str">
        <f ca="1">IFERROR(RANK(order!BS144,order!BS$3:BS$554,0),"")</f>
        <v/>
      </c>
      <c r="BT144" s="4" t="str">
        <f ca="1">IFERROR(RANK(order!BT144,order!BT$3:BT$554,0),"")</f>
        <v/>
      </c>
      <c r="BU144" s="95">
        <f t="shared" si="235"/>
        <v>142</v>
      </c>
      <c r="BV144" s="35" t="str">
        <f t="shared" si="236"/>
        <v>E1</v>
      </c>
      <c r="BW144" s="55">
        <f t="shared" ca="1" si="159"/>
        <v>43379</v>
      </c>
      <c r="BX144" s="56" t="str">
        <f t="shared" ca="1" si="160"/>
        <v>Swansea</v>
      </c>
      <c r="BY144" s="56" t="str">
        <f t="shared" ca="1" si="161"/>
        <v>Ipswich</v>
      </c>
      <c r="BZ144" s="57">
        <f t="shared" ca="1" si="162"/>
        <v>2</v>
      </c>
      <c r="CA144" s="57">
        <f t="shared" ca="1" si="163"/>
        <v>3</v>
      </c>
      <c r="CB144" s="58" t="str">
        <f t="shared" ca="1" si="164"/>
        <v>A</v>
      </c>
      <c r="CC144" s="57">
        <f t="shared" ca="1" si="165"/>
        <v>1</v>
      </c>
      <c r="CD144" s="57">
        <f t="shared" ca="1" si="166"/>
        <v>2</v>
      </c>
      <c r="CE144" s="58" t="str">
        <f t="shared" ca="1" si="167"/>
        <v>A</v>
      </c>
      <c r="CF144" s="59" t="str">
        <f t="shared" ca="1" si="168"/>
        <v>O Langford</v>
      </c>
      <c r="CG144" s="57">
        <f t="shared" ca="1" si="169"/>
        <v>18</v>
      </c>
      <c r="CH144" s="57">
        <f t="shared" ca="1" si="170"/>
        <v>8</v>
      </c>
      <c r="CI144" s="57">
        <f t="shared" ca="1" si="171"/>
        <v>3</v>
      </c>
      <c r="CJ144" s="57">
        <f t="shared" ca="1" si="172"/>
        <v>3</v>
      </c>
      <c r="CK144" s="57">
        <f t="shared" ca="1" si="173"/>
        <v>5</v>
      </c>
      <c r="CL144" s="57">
        <f t="shared" ca="1" si="174"/>
        <v>13</v>
      </c>
      <c r="CM144" s="57">
        <f t="shared" ca="1" si="175"/>
        <v>13</v>
      </c>
      <c r="CN144" s="57">
        <f t="shared" ca="1" si="176"/>
        <v>6</v>
      </c>
      <c r="CO144" s="57">
        <f t="shared" ca="1" si="177"/>
        <v>1</v>
      </c>
      <c r="CP144" s="57">
        <f t="shared" ca="1" si="178"/>
        <v>2</v>
      </c>
      <c r="CQ144" s="57">
        <f t="shared" ca="1" si="179"/>
        <v>0</v>
      </c>
      <c r="CR144" s="57">
        <f t="shared" ca="1" si="180"/>
        <v>0</v>
      </c>
      <c r="CS144" s="60">
        <f t="shared" ca="1" si="181"/>
        <v>1.83</v>
      </c>
      <c r="CT144" s="60">
        <f t="shared" ca="1" si="182"/>
        <v>3.6</v>
      </c>
      <c r="CU144" s="60">
        <f t="shared" ca="1" si="183"/>
        <v>5</v>
      </c>
      <c r="CV144" s="60">
        <f t="shared" ca="1" si="184"/>
        <v>1.81</v>
      </c>
      <c r="CW144" s="60">
        <f t="shared" ca="1" si="185"/>
        <v>3.67</v>
      </c>
      <c r="CX144" s="60">
        <f t="shared" ca="1" si="186"/>
        <v>4.9400000000000004</v>
      </c>
      <c r="CY144" s="60">
        <f t="shared" ca="1" si="187"/>
        <v>2.25</v>
      </c>
      <c r="CZ144" s="60">
        <f t="shared" ca="1" si="188"/>
        <v>1.62</v>
      </c>
      <c r="DA144" s="65">
        <f t="shared" ca="1" si="189"/>
        <v>5</v>
      </c>
      <c r="DB144" s="65">
        <f t="shared" ca="1" si="190"/>
        <v>3</v>
      </c>
      <c r="DC144" s="65">
        <f t="shared" ca="1" si="191"/>
        <v>2</v>
      </c>
      <c r="DD144" s="65">
        <f t="shared" ca="1" si="192"/>
        <v>1</v>
      </c>
      <c r="DE144" s="65">
        <f t="shared" ca="1" si="193"/>
        <v>1</v>
      </c>
      <c r="DF144" s="66" t="str">
        <f t="shared" ca="1" si="194"/>
        <v>D</v>
      </c>
      <c r="DG144" s="66" t="str">
        <f t="shared" ca="1" si="195"/>
        <v>A-A</v>
      </c>
      <c r="DH144" s="66" t="str">
        <f t="shared" ca="1" si="196"/>
        <v>A23</v>
      </c>
      <c r="DI144" s="66" t="str">
        <f t="shared" ca="1" si="197"/>
        <v>A12</v>
      </c>
      <c r="DJ144" s="66" t="str">
        <f t="shared" ca="1" si="198"/>
        <v>D11</v>
      </c>
      <c r="DK144" s="65" t="str">
        <f t="shared" ca="1" si="199"/>
        <v>Yes</v>
      </c>
      <c r="DL144" s="65">
        <f t="shared" ca="1" si="200"/>
        <v>1</v>
      </c>
      <c r="DM144" s="65">
        <f t="shared" ca="1" si="201"/>
        <v>1</v>
      </c>
      <c r="DN144" s="65">
        <f t="shared" ca="1" si="202"/>
        <v>0</v>
      </c>
      <c r="DO144" s="65">
        <f t="shared" ca="1" si="203"/>
        <v>0</v>
      </c>
      <c r="DP144" s="65">
        <f t="shared" ca="1" si="204"/>
        <v>0</v>
      </c>
      <c r="DQ144" s="65">
        <f t="shared" ca="1" si="205"/>
        <v>0</v>
      </c>
      <c r="DR144" s="69">
        <f t="shared" ca="1" si="206"/>
        <v>-1</v>
      </c>
      <c r="DS144" s="69">
        <f t="shared" ca="1" si="207"/>
        <v>-1</v>
      </c>
      <c r="DT144" s="69">
        <f t="shared" ca="1" si="208"/>
        <v>4</v>
      </c>
      <c r="DU144" s="69">
        <f t="shared" ca="1" si="209"/>
        <v>-1</v>
      </c>
      <c r="DV144" s="69">
        <f t="shared" ca="1" si="210"/>
        <v>-1</v>
      </c>
      <c r="DW144" s="69">
        <f t="shared" ca="1" si="211"/>
        <v>3.9400000000000004</v>
      </c>
      <c r="DX144" s="69">
        <f t="shared" ca="1" si="212"/>
        <v>1.25</v>
      </c>
      <c r="DY144" s="69">
        <f t="shared" ca="1" si="213"/>
        <v>-1</v>
      </c>
      <c r="DZ144" s="72">
        <f t="shared" ca="1" si="214"/>
        <v>102.42258652094718</v>
      </c>
      <c r="EA144" s="72">
        <f t="shared" ca="1" si="215"/>
        <v>102.73949016755724</v>
      </c>
      <c r="EB144" s="72">
        <f t="shared" ca="1" si="216"/>
        <v>106.17283950617283</v>
      </c>
      <c r="EC144" s="65">
        <f t="shared" ca="1" si="217"/>
        <v>0</v>
      </c>
      <c r="ED144" s="65">
        <f t="shared" ca="1" si="218"/>
        <v>0</v>
      </c>
      <c r="EE144" s="65">
        <f t="shared" ca="1" si="219"/>
        <v>0</v>
      </c>
      <c r="EF144" s="65">
        <f t="shared" ca="1" si="220"/>
        <v>0</v>
      </c>
      <c r="EG144" s="65">
        <f t="shared" ca="1" si="221"/>
        <v>0</v>
      </c>
      <c r="EH144" s="65">
        <f t="shared" ca="1" si="222"/>
        <v>0</v>
      </c>
      <c r="EI144" s="429" t="str">
        <f t="shared" ca="1" si="223"/>
        <v>Yes</v>
      </c>
      <c r="EJ144" s="428" t="str">
        <f t="shared" ca="1" si="224"/>
        <v>F</v>
      </c>
      <c r="EK144" s="428" t="str">
        <f t="shared" ca="1" si="225"/>
        <v>Over</v>
      </c>
      <c r="EL144" s="65" t="str">
        <f t="shared" ca="1" si="226"/>
        <v>Yes</v>
      </c>
      <c r="EM144" s="65" t="str">
        <f t="shared" ca="1" si="227"/>
        <v>Yes</v>
      </c>
      <c r="EN144" s="65">
        <f t="shared" ca="1" si="228"/>
        <v>30</v>
      </c>
      <c r="EO144" s="433">
        <f t="shared" ca="1" si="229"/>
        <v>3</v>
      </c>
      <c r="EP144" s="433">
        <f t="shared" ca="1" si="230"/>
        <v>0</v>
      </c>
      <c r="EQ144" s="433">
        <f t="shared" ca="1" si="231"/>
        <v>19</v>
      </c>
      <c r="ER144" s="433">
        <f t="shared" ca="1" si="232"/>
        <v>26</v>
      </c>
      <c r="ES144" s="433">
        <f t="shared" ca="1" si="233"/>
        <v>6</v>
      </c>
      <c r="ET144" s="433">
        <f t="shared" ca="1" si="234"/>
        <v>18</v>
      </c>
      <c r="EU144" s="433">
        <f ca="1">IF(OR(CO144="",CQ144=""),"",Discipline!$P$3*CO144+Discipline!$X$3*CQ144)</f>
        <v>10</v>
      </c>
      <c r="EV144" s="433">
        <f ca="1">IF(OR(CP144="",CR144=""),"",Discipline!$P$3*CP144+Discipline!$X$3*CR144)</f>
        <v>20</v>
      </c>
    </row>
    <row r="145" spans="1:152" x14ac:dyDescent="0.25">
      <c r="A145" s="10" t="str">
        <f ca="1">IFERROR(RANK(order!A145,order!A$3:A$554,0),"")</f>
        <v/>
      </c>
      <c r="B145" s="10" t="str">
        <f ca="1">IFERROR(RANK(order!B145,order!B$3:B$554,0),"")</f>
        <v/>
      </c>
      <c r="C145" s="10" t="str">
        <f ca="1">IFERROR(RANK(order!C145,order!C$3:C$554,0),"")</f>
        <v/>
      </c>
      <c r="D145" s="4" t="str">
        <f ca="1">IFERROR(RANK(order!D145,order!D$3:D$554,0),"")</f>
        <v/>
      </c>
      <c r="E145" s="4" t="str">
        <f ca="1">IFERROR(RANK(order!E145,order!E$3:E$554,0),"")</f>
        <v/>
      </c>
      <c r="F145" s="4" t="str">
        <f ca="1">IFERROR(RANK(order!F145,order!F$3:F$554,0),"")</f>
        <v/>
      </c>
      <c r="G145" s="10" t="str">
        <f ca="1">IFERROR(RANK(order!G145,order!G$3:G$554,0),"")</f>
        <v/>
      </c>
      <c r="H145" s="10" t="str">
        <f ca="1">IFERROR(RANK(order!H145,order!H$3:H$554,0),"")</f>
        <v/>
      </c>
      <c r="I145" s="10" t="str">
        <f ca="1">IFERROR(RANK(order!I145,order!I$3:I$554,0),"")</f>
        <v/>
      </c>
      <c r="J145" s="4" t="str">
        <f ca="1">IFERROR(RANK(order!J145,order!J$3:J$554,0),"")</f>
        <v/>
      </c>
      <c r="K145" s="4" t="str">
        <f ca="1">IFERROR(RANK(order!K145,order!K$3:K$554,0),"")</f>
        <v/>
      </c>
      <c r="L145" s="4" t="str">
        <f ca="1">IFERROR(RANK(order!L145,order!L$3:L$554,0),"")</f>
        <v/>
      </c>
      <c r="M145" s="10" t="str">
        <f ca="1">IFERROR(RANK(order!M145,order!M$3:M$554,0),"")</f>
        <v/>
      </c>
      <c r="N145" s="10" t="str">
        <f ca="1">IFERROR(RANK(order!N145,order!N$3:N$554,0),"")</f>
        <v/>
      </c>
      <c r="O145" s="10" t="str">
        <f ca="1">IFERROR(RANK(order!O145,order!O$3:O$554,0),"")</f>
        <v/>
      </c>
      <c r="P145" s="4" t="str">
        <f ca="1">IFERROR(RANK(order!P145,order!P$3:P$554,0),"")</f>
        <v/>
      </c>
      <c r="Q145" s="4" t="str">
        <f ca="1">IFERROR(RANK(order!Q145,order!Q$3:Q$554,0),"")</f>
        <v/>
      </c>
      <c r="R145" s="4" t="str">
        <f ca="1">IFERROR(RANK(order!R145,order!R$3:R$554,0),"")</f>
        <v/>
      </c>
      <c r="S145" s="10" t="str">
        <f ca="1">IFERROR(RANK(order!S145,order!S$3:S$554,0),"")</f>
        <v/>
      </c>
      <c r="T145" s="10" t="str">
        <f ca="1">IFERROR(RANK(order!T145,order!T$3:T$554,0),"")</f>
        <v/>
      </c>
      <c r="U145" s="10" t="str">
        <f ca="1">IFERROR(RANK(order!U145,order!U$3:U$554,0),"")</f>
        <v/>
      </c>
      <c r="V145" s="4" t="str">
        <f ca="1">IFERROR(RANK(order!V145,order!V$3:V$554,0),"")</f>
        <v/>
      </c>
      <c r="W145" s="4" t="str">
        <f ca="1">IFERROR(RANK(order!W145,order!W$3:W$554,0),"")</f>
        <v/>
      </c>
      <c r="X145" s="4" t="str">
        <f ca="1">IFERROR(RANK(order!X145,order!X$3:X$554,0),"")</f>
        <v/>
      </c>
      <c r="Y145" s="10" t="str">
        <f ca="1">IFERROR(RANK(order!Y145,order!Y$3:Y$554,0),"")</f>
        <v/>
      </c>
      <c r="Z145" s="10" t="str">
        <f ca="1">IFERROR(RANK(order!Z145,order!Z$3:Z$554,0),"")</f>
        <v/>
      </c>
      <c r="AA145" s="10" t="str">
        <f ca="1">IFERROR(RANK(order!AA145,order!AA$3:AA$554,0),"")</f>
        <v/>
      </c>
      <c r="AB145" s="4" t="str">
        <f ca="1">IFERROR(RANK(order!AB145,order!AB$3:AB$554,0),"")</f>
        <v/>
      </c>
      <c r="AC145" s="4" t="str">
        <f ca="1">IFERROR(RANK(order!AC145,order!AC$3:AC$554,0),"")</f>
        <v/>
      </c>
      <c r="AD145" s="4" t="str">
        <f ca="1">IFERROR(RANK(order!AD145,order!AD$3:AD$554,0),"")</f>
        <v/>
      </c>
      <c r="AE145" s="10" t="str">
        <f ca="1">IFERROR(RANK(order!AE145,order!AE$3:AE$554,0),"")</f>
        <v/>
      </c>
      <c r="AF145" s="10" t="str">
        <f ca="1">IFERROR(RANK(order!AF145,order!AF$3:AF$554,0),"")</f>
        <v/>
      </c>
      <c r="AG145" s="10" t="str">
        <f ca="1">IFERROR(RANK(order!AG145,order!AG$3:AG$554,0),"")</f>
        <v/>
      </c>
      <c r="AH145" s="4" t="str">
        <f ca="1">IFERROR(RANK(order!AH145,order!AH$3:AH$554,0),"")</f>
        <v/>
      </c>
      <c r="AI145" s="4" t="str">
        <f ca="1">IFERROR(RANK(order!AI145,order!AI$3:AI$554,0),"")</f>
        <v/>
      </c>
      <c r="AJ145" s="4" t="str">
        <f ca="1">IFERROR(RANK(order!AJ145,order!AJ$3:AJ$554,0),"")</f>
        <v/>
      </c>
      <c r="AK145" s="10" t="str">
        <f ca="1">IFERROR(RANK(order!AK145,order!AK$3:AK$554,0),"")</f>
        <v/>
      </c>
      <c r="AL145" s="10" t="str">
        <f ca="1">IFERROR(RANK(order!AL145,order!AL$3:AL$554,0),"")</f>
        <v/>
      </c>
      <c r="AM145" s="10" t="str">
        <f ca="1">IFERROR(RANK(order!AM145,order!AM$3:AM$554,0),"")</f>
        <v/>
      </c>
      <c r="AN145" s="4" t="str">
        <f ca="1">IFERROR(RANK(order!AN145,order!AN$3:AN$554,0),"")</f>
        <v/>
      </c>
      <c r="AO145" s="4" t="str">
        <f ca="1">IFERROR(RANK(order!AO145,order!AO$3:AO$554,0),"")</f>
        <v/>
      </c>
      <c r="AP145" s="4" t="str">
        <f ca="1">IFERROR(RANK(order!AP145,order!AP$3:AP$554,0),"")</f>
        <v/>
      </c>
      <c r="AQ145" s="10" t="str">
        <f ca="1">IFERROR(RANK(order!AQ145,order!AQ$3:AQ$554,0),"")</f>
        <v/>
      </c>
      <c r="AR145" s="10" t="str">
        <f ca="1">IFERROR(RANK(order!AR145,order!AR$3:AR$554,0),"")</f>
        <v/>
      </c>
      <c r="AS145" s="10" t="str">
        <f ca="1">IFERROR(RANK(order!AS145,order!AS$3:AS$554,0),"")</f>
        <v/>
      </c>
      <c r="AT145" s="4" t="str">
        <f ca="1">IFERROR(RANK(order!AT145,order!AT$3:AT$554,0),"")</f>
        <v/>
      </c>
      <c r="AU145" s="4" t="str">
        <f ca="1">IFERROR(RANK(order!AU145,order!AU$3:AU$554,0),"")</f>
        <v/>
      </c>
      <c r="AV145" s="4" t="str">
        <f ca="1">IFERROR(RANK(order!AV145,order!AV$3:AV$554,0),"")</f>
        <v/>
      </c>
      <c r="AW145" s="10" t="str">
        <f ca="1">IFERROR(RANK(order!AW145,order!AW$3:AW$554,0),"")</f>
        <v/>
      </c>
      <c r="AX145" s="10">
        <f ca="1">IFERROR(RANK(order!AX145,order!AX$3:AX$554,0),"")</f>
        <v>1</v>
      </c>
      <c r="AY145" s="10">
        <f ca="1">IFERROR(RANK(order!AY145,order!AY$3:AY$554,0),"")</f>
        <v>1</v>
      </c>
      <c r="AZ145" s="4" t="str">
        <f ca="1">IFERROR(RANK(order!AZ145,order!AZ$3:AZ$554,0),"")</f>
        <v/>
      </c>
      <c r="BA145" s="4" t="str">
        <f ca="1">IFERROR(RANK(order!BA145,order!BA$3:BA$554,0),"")</f>
        <v/>
      </c>
      <c r="BB145" s="4" t="str">
        <f ca="1">IFERROR(RANK(order!BB145,order!BB$3:BB$554,0),"")</f>
        <v/>
      </c>
      <c r="BC145" s="10" t="str">
        <f ca="1">IFERROR(RANK(order!BC145,order!BC$3:BC$554,0),"")</f>
        <v/>
      </c>
      <c r="BD145" s="10" t="str">
        <f ca="1">IFERROR(RANK(order!BD145,order!BD$3:BD$554,0),"")</f>
        <v/>
      </c>
      <c r="BE145" s="10" t="str">
        <f ca="1">IFERROR(RANK(order!BE145,order!BE$3:BE$554,0),"")</f>
        <v/>
      </c>
      <c r="BF145" s="4" t="str">
        <f ca="1">IFERROR(RANK(order!BF145,order!BF$3:BF$554,0),"")</f>
        <v/>
      </c>
      <c r="BG145" s="4" t="str">
        <f ca="1">IFERROR(RANK(order!BG145,order!BG$3:BG$554,0),"")</f>
        <v/>
      </c>
      <c r="BH145" s="4" t="str">
        <f ca="1">IFERROR(RANK(order!BH145,order!BH$3:BH$554,0),"")</f>
        <v/>
      </c>
      <c r="BI145" s="10" t="str">
        <f ca="1">IFERROR(RANK(order!BI145,order!BI$3:BI$554,0),"")</f>
        <v/>
      </c>
      <c r="BJ145" s="10" t="str">
        <f ca="1">IFERROR(RANK(order!BJ145,order!BJ$3:BJ$554,0),"")</f>
        <v/>
      </c>
      <c r="BK145" s="10" t="str">
        <f ca="1">IFERROR(RANK(order!BK145,order!BK$3:BK$554,0),"")</f>
        <v/>
      </c>
      <c r="BL145" s="4" t="str">
        <f ca="1">IFERROR(RANK(order!BL145,order!BL$3:BL$554,0),"")</f>
        <v/>
      </c>
      <c r="BM145" s="4" t="str">
        <f ca="1">IFERROR(RANK(order!BM145,order!BM$3:BM$554,0),"")</f>
        <v/>
      </c>
      <c r="BN145" s="4" t="str">
        <f ca="1">IFERROR(RANK(order!BN145,order!BN$3:BN$554,0),"")</f>
        <v/>
      </c>
      <c r="BO145" s="10">
        <f ca="1">IFERROR(RANK(order!BO145,order!BO$3:BO$554,0),"")</f>
        <v>1</v>
      </c>
      <c r="BP145" s="10" t="str">
        <f ca="1">IFERROR(RANK(order!BP145,order!BP$3:BP$554,0),"")</f>
        <v/>
      </c>
      <c r="BQ145" s="10">
        <f ca="1">IFERROR(RANK(order!BQ145,order!BQ$3:BQ$554,0),"")</f>
        <v>1</v>
      </c>
      <c r="BR145" s="4" t="str">
        <f ca="1">IFERROR(RANK(order!BR145,order!BR$3:BR$554,0),"")</f>
        <v/>
      </c>
      <c r="BS145" s="4" t="str">
        <f ca="1">IFERROR(RANK(order!BS145,order!BS$3:BS$554,0),"")</f>
        <v/>
      </c>
      <c r="BT145" s="4" t="str">
        <f ca="1">IFERROR(RANK(order!BT145,order!BT$3:BT$554,0),"")</f>
        <v/>
      </c>
      <c r="BU145" s="95">
        <f t="shared" si="235"/>
        <v>143</v>
      </c>
      <c r="BV145" s="35" t="str">
        <f t="shared" si="236"/>
        <v>E1</v>
      </c>
      <c r="BW145" s="55">
        <f t="shared" ca="1" si="159"/>
        <v>43379</v>
      </c>
      <c r="BX145" s="56" t="str">
        <f t="shared" ca="1" si="160"/>
        <v>West Brom</v>
      </c>
      <c r="BY145" s="56" t="str">
        <f t="shared" ca="1" si="161"/>
        <v>Reading</v>
      </c>
      <c r="BZ145" s="57">
        <f t="shared" ca="1" si="162"/>
        <v>4</v>
      </c>
      <c r="CA145" s="57">
        <f t="shared" ca="1" si="163"/>
        <v>1</v>
      </c>
      <c r="CB145" s="58" t="str">
        <f t="shared" ca="1" si="164"/>
        <v>H</v>
      </c>
      <c r="CC145" s="57">
        <f t="shared" ca="1" si="165"/>
        <v>0</v>
      </c>
      <c r="CD145" s="57">
        <f t="shared" ca="1" si="166"/>
        <v>1</v>
      </c>
      <c r="CE145" s="58" t="str">
        <f t="shared" ca="1" si="167"/>
        <v>A</v>
      </c>
      <c r="CF145" s="59" t="str">
        <f t="shared" ca="1" si="168"/>
        <v>D England</v>
      </c>
      <c r="CG145" s="57">
        <f t="shared" ca="1" si="169"/>
        <v>14</v>
      </c>
      <c r="CH145" s="57">
        <f t="shared" ca="1" si="170"/>
        <v>15</v>
      </c>
      <c r="CI145" s="57">
        <f t="shared" ca="1" si="171"/>
        <v>5</v>
      </c>
      <c r="CJ145" s="57">
        <f t="shared" ca="1" si="172"/>
        <v>6</v>
      </c>
      <c r="CK145" s="57">
        <f t="shared" ca="1" si="173"/>
        <v>10</v>
      </c>
      <c r="CL145" s="57">
        <f t="shared" ca="1" si="174"/>
        <v>11</v>
      </c>
      <c r="CM145" s="57">
        <f t="shared" ca="1" si="175"/>
        <v>7</v>
      </c>
      <c r="CN145" s="57">
        <f t="shared" ca="1" si="176"/>
        <v>7</v>
      </c>
      <c r="CO145" s="57">
        <f t="shared" ca="1" si="177"/>
        <v>2</v>
      </c>
      <c r="CP145" s="57">
        <f t="shared" ca="1" si="178"/>
        <v>3</v>
      </c>
      <c r="CQ145" s="57">
        <f t="shared" ca="1" si="179"/>
        <v>0</v>
      </c>
      <c r="CR145" s="57">
        <f t="shared" ca="1" si="180"/>
        <v>0</v>
      </c>
      <c r="CS145" s="60">
        <f t="shared" ca="1" si="181"/>
        <v>1.53</v>
      </c>
      <c r="CT145" s="60">
        <f t="shared" ca="1" si="182"/>
        <v>4.33</v>
      </c>
      <c r="CU145" s="60">
        <f t="shared" ca="1" si="183"/>
        <v>7</v>
      </c>
      <c r="CV145" s="60">
        <f t="shared" ca="1" si="184"/>
        <v>1.53</v>
      </c>
      <c r="CW145" s="60">
        <f t="shared" ca="1" si="185"/>
        <v>4.24</v>
      </c>
      <c r="CX145" s="60">
        <f t="shared" ca="1" si="186"/>
        <v>7.02</v>
      </c>
      <c r="CY145" s="60">
        <f t="shared" ca="1" si="187"/>
        <v>1.67</v>
      </c>
      <c r="CZ145" s="60">
        <f t="shared" ca="1" si="188"/>
        <v>2.17</v>
      </c>
      <c r="DA145" s="65">
        <f t="shared" ca="1" si="189"/>
        <v>5</v>
      </c>
      <c r="DB145" s="65">
        <f t="shared" ca="1" si="190"/>
        <v>1</v>
      </c>
      <c r="DC145" s="65">
        <f t="shared" ca="1" si="191"/>
        <v>4</v>
      </c>
      <c r="DD145" s="65">
        <f t="shared" ca="1" si="192"/>
        <v>4</v>
      </c>
      <c r="DE145" s="65">
        <f t="shared" ca="1" si="193"/>
        <v>0</v>
      </c>
      <c r="DF145" s="66" t="str">
        <f t="shared" ca="1" si="194"/>
        <v>H</v>
      </c>
      <c r="DG145" s="66" t="str">
        <f t="shared" ca="1" si="195"/>
        <v>A-H</v>
      </c>
      <c r="DH145" s="66" t="str">
        <f t="shared" ca="1" si="196"/>
        <v>H4more</v>
      </c>
      <c r="DI145" s="66" t="str">
        <f t="shared" ca="1" si="197"/>
        <v>A01</v>
      </c>
      <c r="DJ145" s="66" t="str">
        <f t="shared" ca="1" si="198"/>
        <v>H3more</v>
      </c>
      <c r="DK145" s="65" t="str">
        <f t="shared" ca="1" si="199"/>
        <v>Yes</v>
      </c>
      <c r="DL145" s="65">
        <f t="shared" ca="1" si="200"/>
        <v>0</v>
      </c>
      <c r="DM145" s="65">
        <f t="shared" ca="1" si="201"/>
        <v>0</v>
      </c>
      <c r="DN145" s="65">
        <f t="shared" ca="1" si="202"/>
        <v>0</v>
      </c>
      <c r="DO145" s="65">
        <f t="shared" ca="1" si="203"/>
        <v>0</v>
      </c>
      <c r="DP145" s="65">
        <f t="shared" ca="1" si="204"/>
        <v>0</v>
      </c>
      <c r="DQ145" s="65">
        <f t="shared" ca="1" si="205"/>
        <v>0</v>
      </c>
      <c r="DR145" s="69">
        <f t="shared" ca="1" si="206"/>
        <v>0.53</v>
      </c>
      <c r="DS145" s="69">
        <f t="shared" ca="1" si="207"/>
        <v>-1</v>
      </c>
      <c r="DT145" s="69">
        <f t="shared" ca="1" si="208"/>
        <v>-1</v>
      </c>
      <c r="DU145" s="69">
        <f t="shared" ca="1" si="209"/>
        <v>0.53</v>
      </c>
      <c r="DV145" s="69">
        <f t="shared" ca="1" si="210"/>
        <v>-1</v>
      </c>
      <c r="DW145" s="69">
        <f t="shared" ca="1" si="211"/>
        <v>-1</v>
      </c>
      <c r="DX145" s="69">
        <f t="shared" ca="1" si="212"/>
        <v>0.66999999999999993</v>
      </c>
      <c r="DY145" s="69">
        <f t="shared" ca="1" si="213"/>
        <v>-1</v>
      </c>
      <c r="DZ145" s="72">
        <f t="shared" ca="1" si="214"/>
        <v>102.7398796316063</v>
      </c>
      <c r="EA145" s="72">
        <f t="shared" ca="1" si="215"/>
        <v>103.18939702957461</v>
      </c>
      <c r="EB145" s="72">
        <f t="shared" ca="1" si="216"/>
        <v>105.96318882971386</v>
      </c>
      <c r="EC145" s="65">
        <f t="shared" ca="1" si="217"/>
        <v>0</v>
      </c>
      <c r="ED145" s="65">
        <f t="shared" ca="1" si="218"/>
        <v>0</v>
      </c>
      <c r="EE145" s="65">
        <f t="shared" ca="1" si="219"/>
        <v>0</v>
      </c>
      <c r="EF145" s="65">
        <f t="shared" ca="1" si="220"/>
        <v>0</v>
      </c>
      <c r="EG145" s="65">
        <f t="shared" ca="1" si="221"/>
        <v>0</v>
      </c>
      <c r="EH145" s="65">
        <f t="shared" ca="1" si="222"/>
        <v>0</v>
      </c>
      <c r="EI145" s="429" t="str">
        <f t="shared" ca="1" si="223"/>
        <v>Yes</v>
      </c>
      <c r="EJ145" s="428" t="str">
        <f t="shared" ca="1" si="224"/>
        <v>S</v>
      </c>
      <c r="EK145" s="428" t="str">
        <f t="shared" ca="1" si="225"/>
        <v>Over</v>
      </c>
      <c r="EL145" s="65" t="str">
        <f t="shared" ca="1" si="226"/>
        <v>No</v>
      </c>
      <c r="EM145" s="65" t="str">
        <f t="shared" ca="1" si="227"/>
        <v>No</v>
      </c>
      <c r="EN145" s="65">
        <f t="shared" ca="1" si="228"/>
        <v>50</v>
      </c>
      <c r="EO145" s="433">
        <f t="shared" ca="1" si="229"/>
        <v>5</v>
      </c>
      <c r="EP145" s="433">
        <f t="shared" ca="1" si="230"/>
        <v>0</v>
      </c>
      <c r="EQ145" s="433">
        <f t="shared" ca="1" si="231"/>
        <v>14</v>
      </c>
      <c r="ER145" s="433">
        <f t="shared" ca="1" si="232"/>
        <v>29</v>
      </c>
      <c r="ES145" s="433">
        <f t="shared" ca="1" si="233"/>
        <v>11</v>
      </c>
      <c r="ET145" s="433">
        <f t="shared" ca="1" si="234"/>
        <v>21</v>
      </c>
      <c r="EU145" s="433">
        <f ca="1">IF(OR(CO145="",CQ145=""),"",Discipline!$P$3*CO145+Discipline!$X$3*CQ145)</f>
        <v>20</v>
      </c>
      <c r="EV145" s="433">
        <f ca="1">IF(OR(CP145="",CR145=""),"",Discipline!$P$3*CP145+Discipline!$X$3*CR145)</f>
        <v>30</v>
      </c>
    </row>
    <row r="146" spans="1:152" x14ac:dyDescent="0.25">
      <c r="A146" s="10" t="str">
        <f ca="1">IFERROR(RANK(order!A146,order!A$3:A$554,0),"")</f>
        <v/>
      </c>
      <c r="B146" s="10" t="str">
        <f ca="1">IFERROR(RANK(order!B146,order!B$3:B$554,0),"")</f>
        <v/>
      </c>
      <c r="C146" s="10" t="str">
        <f ca="1">IFERROR(RANK(order!C146,order!C$3:C$554,0),"")</f>
        <v/>
      </c>
      <c r="D146" s="4" t="str">
        <f ca="1">IFERROR(RANK(order!D146,order!D$3:D$554,0),"")</f>
        <v/>
      </c>
      <c r="E146" s="4" t="str">
        <f ca="1">IFERROR(RANK(order!E146,order!E$3:E$554,0),"")</f>
        <v/>
      </c>
      <c r="F146" s="4" t="str">
        <f ca="1">IFERROR(RANK(order!F146,order!F$3:F$554,0),"")</f>
        <v/>
      </c>
      <c r="G146" s="10" t="str">
        <f ca="1">IFERROR(RANK(order!G146,order!G$3:G$554,0),"")</f>
        <v/>
      </c>
      <c r="H146" s="10" t="str">
        <f ca="1">IFERROR(RANK(order!H146,order!H$3:H$554,0),"")</f>
        <v/>
      </c>
      <c r="I146" s="10" t="str">
        <f ca="1">IFERROR(RANK(order!I146,order!I$3:I$554,0),"")</f>
        <v/>
      </c>
      <c r="J146" s="4" t="str">
        <f ca="1">IFERROR(RANK(order!J146,order!J$3:J$554,0),"")</f>
        <v/>
      </c>
      <c r="K146" s="4" t="str">
        <f ca="1">IFERROR(RANK(order!K146,order!K$3:K$554,0),"")</f>
        <v/>
      </c>
      <c r="L146" s="4" t="str">
        <f ca="1">IFERROR(RANK(order!L146,order!L$3:L$554,0),"")</f>
        <v/>
      </c>
      <c r="M146" s="10" t="str">
        <f ca="1">IFERROR(RANK(order!M146,order!M$3:M$554,0),"")</f>
        <v/>
      </c>
      <c r="N146" s="10" t="str">
        <f ca="1">IFERROR(RANK(order!N146,order!N$3:N$554,0),"")</f>
        <v/>
      </c>
      <c r="O146" s="10" t="str">
        <f ca="1">IFERROR(RANK(order!O146,order!O$3:O$554,0),"")</f>
        <v/>
      </c>
      <c r="P146" s="4">
        <f ca="1">IFERROR(RANK(order!P146,order!P$3:P$554,0),"")</f>
        <v>1</v>
      </c>
      <c r="Q146" s="4" t="str">
        <f ca="1">IFERROR(RANK(order!Q146,order!Q$3:Q$554,0),"")</f>
        <v/>
      </c>
      <c r="R146" s="4">
        <f ca="1">IFERROR(RANK(order!R146,order!R$3:R$554,0),"")</f>
        <v>1</v>
      </c>
      <c r="S146" s="10" t="str">
        <f ca="1">IFERROR(RANK(order!S146,order!S$3:S$554,0),"")</f>
        <v/>
      </c>
      <c r="T146" s="10" t="str">
        <f ca="1">IFERROR(RANK(order!T146,order!T$3:T$554,0),"")</f>
        <v/>
      </c>
      <c r="U146" s="10" t="str">
        <f ca="1">IFERROR(RANK(order!U146,order!U$3:U$554,0),"")</f>
        <v/>
      </c>
      <c r="V146" s="4" t="str">
        <f ca="1">IFERROR(RANK(order!V146,order!V$3:V$554,0),"")</f>
        <v/>
      </c>
      <c r="W146" s="4" t="str">
        <f ca="1">IFERROR(RANK(order!W146,order!W$3:W$554,0),"")</f>
        <v/>
      </c>
      <c r="X146" s="4" t="str">
        <f ca="1">IFERROR(RANK(order!X146,order!X$3:X$554,0),"")</f>
        <v/>
      </c>
      <c r="Y146" s="10" t="str">
        <f ca="1">IFERROR(RANK(order!Y146,order!Y$3:Y$554,0),"")</f>
        <v/>
      </c>
      <c r="Z146" s="10" t="str">
        <f ca="1">IFERROR(RANK(order!Z146,order!Z$3:Z$554,0),"")</f>
        <v/>
      </c>
      <c r="AA146" s="10" t="str">
        <f ca="1">IFERROR(RANK(order!AA146,order!AA$3:AA$554,0),"")</f>
        <v/>
      </c>
      <c r="AB146" s="4" t="str">
        <f ca="1">IFERROR(RANK(order!AB146,order!AB$3:AB$554,0),"")</f>
        <v/>
      </c>
      <c r="AC146" s="4" t="str">
        <f ca="1">IFERROR(RANK(order!AC146,order!AC$3:AC$554,0),"")</f>
        <v/>
      </c>
      <c r="AD146" s="4" t="str">
        <f ca="1">IFERROR(RANK(order!AD146,order!AD$3:AD$554,0),"")</f>
        <v/>
      </c>
      <c r="AE146" s="10" t="str">
        <f ca="1">IFERROR(RANK(order!AE146,order!AE$3:AE$554,0),"")</f>
        <v/>
      </c>
      <c r="AF146" s="10" t="str">
        <f ca="1">IFERROR(RANK(order!AF146,order!AF$3:AF$554,0),"")</f>
        <v/>
      </c>
      <c r="AG146" s="10" t="str">
        <f ca="1">IFERROR(RANK(order!AG146,order!AG$3:AG$554,0),"")</f>
        <v/>
      </c>
      <c r="AH146" s="4" t="str">
        <f ca="1">IFERROR(RANK(order!AH146,order!AH$3:AH$554,0),"")</f>
        <v/>
      </c>
      <c r="AI146" s="4" t="str">
        <f ca="1">IFERROR(RANK(order!AI146,order!AI$3:AI$554,0),"")</f>
        <v/>
      </c>
      <c r="AJ146" s="4" t="str">
        <f ca="1">IFERROR(RANK(order!AJ146,order!AJ$3:AJ$554,0),"")</f>
        <v/>
      </c>
      <c r="AK146" s="10" t="str">
        <f ca="1">IFERROR(RANK(order!AK146,order!AK$3:AK$554,0),"")</f>
        <v/>
      </c>
      <c r="AL146" s="10" t="str">
        <f ca="1">IFERROR(RANK(order!AL146,order!AL$3:AL$554,0),"")</f>
        <v/>
      </c>
      <c r="AM146" s="10" t="str">
        <f ca="1">IFERROR(RANK(order!AM146,order!AM$3:AM$554,0),"")</f>
        <v/>
      </c>
      <c r="AN146" s="4" t="str">
        <f ca="1">IFERROR(RANK(order!AN146,order!AN$3:AN$554,0),"")</f>
        <v/>
      </c>
      <c r="AO146" s="4" t="str">
        <f ca="1">IFERROR(RANK(order!AO146,order!AO$3:AO$554,0),"")</f>
        <v/>
      </c>
      <c r="AP146" s="4" t="str">
        <f ca="1">IFERROR(RANK(order!AP146,order!AP$3:AP$554,0),"")</f>
        <v/>
      </c>
      <c r="AQ146" s="10" t="str">
        <f ca="1">IFERROR(RANK(order!AQ146,order!AQ$3:AQ$554,0),"")</f>
        <v/>
      </c>
      <c r="AR146" s="10" t="str">
        <f ca="1">IFERROR(RANK(order!AR146,order!AR$3:AR$554,0),"")</f>
        <v/>
      </c>
      <c r="AS146" s="10" t="str">
        <f ca="1">IFERROR(RANK(order!AS146,order!AS$3:AS$554,0),"")</f>
        <v/>
      </c>
      <c r="AT146" s="4" t="str">
        <f ca="1">IFERROR(RANK(order!AT146,order!AT$3:AT$554,0),"")</f>
        <v/>
      </c>
      <c r="AU146" s="4" t="str">
        <f ca="1">IFERROR(RANK(order!AU146,order!AU$3:AU$554,0),"")</f>
        <v/>
      </c>
      <c r="AV146" s="4" t="str">
        <f ca="1">IFERROR(RANK(order!AV146,order!AV$3:AV$554,0),"")</f>
        <v/>
      </c>
      <c r="AW146" s="10" t="str">
        <f ca="1">IFERROR(RANK(order!AW146,order!AW$3:AW$554,0),"")</f>
        <v/>
      </c>
      <c r="AX146" s="10" t="str">
        <f ca="1">IFERROR(RANK(order!AX146,order!AX$3:AX$554,0),"")</f>
        <v/>
      </c>
      <c r="AY146" s="10" t="str">
        <f ca="1">IFERROR(RANK(order!AY146,order!AY$3:AY$554,0),"")</f>
        <v/>
      </c>
      <c r="AZ146" s="4" t="str">
        <f ca="1">IFERROR(RANK(order!AZ146,order!AZ$3:AZ$554,0),"")</f>
        <v/>
      </c>
      <c r="BA146" s="4" t="str">
        <f ca="1">IFERROR(RANK(order!BA146,order!BA$3:BA$554,0),"")</f>
        <v/>
      </c>
      <c r="BB146" s="4" t="str">
        <f ca="1">IFERROR(RANK(order!BB146,order!BB$3:BB$554,0),"")</f>
        <v/>
      </c>
      <c r="BC146" s="10" t="str">
        <f ca="1">IFERROR(RANK(order!BC146,order!BC$3:BC$554,0),"")</f>
        <v/>
      </c>
      <c r="BD146" s="10" t="str">
        <f ca="1">IFERROR(RANK(order!BD146,order!BD$3:BD$554,0),"")</f>
        <v/>
      </c>
      <c r="BE146" s="10" t="str">
        <f ca="1">IFERROR(RANK(order!BE146,order!BE$3:BE$554,0),"")</f>
        <v/>
      </c>
      <c r="BF146" s="4" t="str">
        <f ca="1">IFERROR(RANK(order!BF146,order!BF$3:BF$554,0),"")</f>
        <v/>
      </c>
      <c r="BG146" s="4">
        <f ca="1">IFERROR(RANK(order!BG146,order!BG$3:BG$554,0),"")</f>
        <v>1</v>
      </c>
      <c r="BH146" s="4">
        <f ca="1">IFERROR(RANK(order!BH146,order!BH$3:BH$554,0),"")</f>
        <v>1</v>
      </c>
      <c r="BI146" s="10" t="str">
        <f ca="1">IFERROR(RANK(order!BI146,order!BI$3:BI$554,0),"")</f>
        <v/>
      </c>
      <c r="BJ146" s="10" t="str">
        <f ca="1">IFERROR(RANK(order!BJ146,order!BJ$3:BJ$554,0),"")</f>
        <v/>
      </c>
      <c r="BK146" s="10" t="str">
        <f ca="1">IFERROR(RANK(order!BK146,order!BK$3:BK$554,0),"")</f>
        <v/>
      </c>
      <c r="BL146" s="4" t="str">
        <f ca="1">IFERROR(RANK(order!BL146,order!BL$3:BL$554,0),"")</f>
        <v/>
      </c>
      <c r="BM146" s="4" t="str">
        <f ca="1">IFERROR(RANK(order!BM146,order!BM$3:BM$554,0),"")</f>
        <v/>
      </c>
      <c r="BN146" s="4" t="str">
        <f ca="1">IFERROR(RANK(order!BN146,order!BN$3:BN$554,0),"")</f>
        <v/>
      </c>
      <c r="BO146" s="10" t="str">
        <f ca="1">IFERROR(RANK(order!BO146,order!BO$3:BO$554,0),"")</f>
        <v/>
      </c>
      <c r="BP146" s="10" t="str">
        <f ca="1">IFERROR(RANK(order!BP146,order!BP$3:BP$554,0),"")</f>
        <v/>
      </c>
      <c r="BQ146" s="10" t="str">
        <f ca="1">IFERROR(RANK(order!BQ146,order!BQ$3:BQ$554,0),"")</f>
        <v/>
      </c>
      <c r="BR146" s="4" t="str">
        <f ca="1">IFERROR(RANK(order!BR146,order!BR$3:BR$554,0),"")</f>
        <v/>
      </c>
      <c r="BS146" s="4" t="str">
        <f ca="1">IFERROR(RANK(order!BS146,order!BS$3:BS$554,0),"")</f>
        <v/>
      </c>
      <c r="BT146" s="4" t="str">
        <f ca="1">IFERROR(RANK(order!BT146,order!BT$3:BT$554,0),"")</f>
        <v/>
      </c>
      <c r="BU146" s="95">
        <f t="shared" si="235"/>
        <v>144</v>
      </c>
      <c r="BV146" s="35" t="str">
        <f t="shared" si="236"/>
        <v>E1</v>
      </c>
      <c r="BW146" s="55">
        <f t="shared" ca="1" si="159"/>
        <v>43380</v>
      </c>
      <c r="BX146" s="56" t="str">
        <f t="shared" ca="1" si="160"/>
        <v>Bristol City</v>
      </c>
      <c r="BY146" s="56" t="str">
        <f t="shared" ca="1" si="161"/>
        <v>Sheffield Weds</v>
      </c>
      <c r="BZ146" s="57">
        <f t="shared" ca="1" si="162"/>
        <v>1</v>
      </c>
      <c r="CA146" s="57">
        <f t="shared" ca="1" si="163"/>
        <v>2</v>
      </c>
      <c r="CB146" s="58" t="str">
        <f t="shared" ca="1" si="164"/>
        <v>A</v>
      </c>
      <c r="CC146" s="57">
        <f t="shared" ca="1" si="165"/>
        <v>0</v>
      </c>
      <c r="CD146" s="57">
        <f t="shared" ca="1" si="166"/>
        <v>0</v>
      </c>
      <c r="CE146" s="58" t="str">
        <f t="shared" ca="1" si="167"/>
        <v>D</v>
      </c>
      <c r="CF146" s="59" t="str">
        <f t="shared" ca="1" si="168"/>
        <v>A Davies</v>
      </c>
      <c r="CG146" s="57">
        <f t="shared" ca="1" si="169"/>
        <v>12</v>
      </c>
      <c r="CH146" s="57">
        <f t="shared" ca="1" si="170"/>
        <v>9</v>
      </c>
      <c r="CI146" s="57">
        <f t="shared" ca="1" si="171"/>
        <v>5</v>
      </c>
      <c r="CJ146" s="57">
        <f t="shared" ca="1" si="172"/>
        <v>5</v>
      </c>
      <c r="CK146" s="57">
        <f t="shared" ca="1" si="173"/>
        <v>7</v>
      </c>
      <c r="CL146" s="57">
        <f t="shared" ca="1" si="174"/>
        <v>22</v>
      </c>
      <c r="CM146" s="57">
        <f t="shared" ca="1" si="175"/>
        <v>5</v>
      </c>
      <c r="CN146" s="57">
        <f t="shared" ca="1" si="176"/>
        <v>5</v>
      </c>
      <c r="CO146" s="57">
        <f t="shared" ca="1" si="177"/>
        <v>1</v>
      </c>
      <c r="CP146" s="57">
        <f t="shared" ca="1" si="178"/>
        <v>5</v>
      </c>
      <c r="CQ146" s="57">
        <f t="shared" ca="1" si="179"/>
        <v>0</v>
      </c>
      <c r="CR146" s="57">
        <f t="shared" ca="1" si="180"/>
        <v>0</v>
      </c>
      <c r="CS146" s="60">
        <f t="shared" ca="1" si="181"/>
        <v>1.85</v>
      </c>
      <c r="CT146" s="60">
        <f t="shared" ca="1" si="182"/>
        <v>3.6</v>
      </c>
      <c r="CU146" s="60">
        <f t="shared" ca="1" si="183"/>
        <v>4.75</v>
      </c>
      <c r="CV146" s="60">
        <f t="shared" ca="1" si="184"/>
        <v>1.86</v>
      </c>
      <c r="CW146" s="60">
        <f t="shared" ca="1" si="185"/>
        <v>3.71</v>
      </c>
      <c r="CX146" s="60">
        <f t="shared" ca="1" si="186"/>
        <v>4.54</v>
      </c>
      <c r="CY146" s="60">
        <f t="shared" ca="1" si="187"/>
        <v>1.82</v>
      </c>
      <c r="CZ146" s="60">
        <f t="shared" ca="1" si="188"/>
        <v>1.96</v>
      </c>
      <c r="DA146" s="65">
        <f t="shared" ca="1" si="189"/>
        <v>3</v>
      </c>
      <c r="DB146" s="65">
        <f t="shared" ca="1" si="190"/>
        <v>0</v>
      </c>
      <c r="DC146" s="65">
        <f t="shared" ca="1" si="191"/>
        <v>3</v>
      </c>
      <c r="DD146" s="65">
        <f t="shared" ca="1" si="192"/>
        <v>1</v>
      </c>
      <c r="DE146" s="65">
        <f t="shared" ca="1" si="193"/>
        <v>2</v>
      </c>
      <c r="DF146" s="66" t="str">
        <f t="shared" ca="1" si="194"/>
        <v>A</v>
      </c>
      <c r="DG146" s="66" t="str">
        <f t="shared" ca="1" si="195"/>
        <v>D-A</v>
      </c>
      <c r="DH146" s="66" t="str">
        <f t="shared" ca="1" si="196"/>
        <v>A12</v>
      </c>
      <c r="DI146" s="66" t="str">
        <f t="shared" ca="1" si="197"/>
        <v>D00</v>
      </c>
      <c r="DJ146" s="66" t="str">
        <f t="shared" ca="1" si="198"/>
        <v>A12</v>
      </c>
      <c r="DK146" s="65" t="str">
        <f t="shared" ca="1" si="199"/>
        <v>Yes</v>
      </c>
      <c r="DL146" s="65">
        <f t="shared" ca="1" si="200"/>
        <v>0</v>
      </c>
      <c r="DM146" s="65">
        <f t="shared" ca="1" si="201"/>
        <v>0</v>
      </c>
      <c r="DN146" s="65">
        <f t="shared" ca="1" si="202"/>
        <v>0</v>
      </c>
      <c r="DO146" s="65">
        <f t="shared" ca="1" si="203"/>
        <v>0</v>
      </c>
      <c r="DP146" s="65">
        <f t="shared" ca="1" si="204"/>
        <v>0</v>
      </c>
      <c r="DQ146" s="65">
        <f t="shared" ca="1" si="205"/>
        <v>0</v>
      </c>
      <c r="DR146" s="69">
        <f t="shared" ca="1" si="206"/>
        <v>-1</v>
      </c>
      <c r="DS146" s="69">
        <f t="shared" ca="1" si="207"/>
        <v>-1</v>
      </c>
      <c r="DT146" s="69">
        <f t="shared" ca="1" si="208"/>
        <v>3.75</v>
      </c>
      <c r="DU146" s="69">
        <f t="shared" ca="1" si="209"/>
        <v>-1</v>
      </c>
      <c r="DV146" s="69">
        <f t="shared" ca="1" si="210"/>
        <v>-1</v>
      </c>
      <c r="DW146" s="69">
        <f t="shared" ca="1" si="211"/>
        <v>3.54</v>
      </c>
      <c r="DX146" s="69">
        <f t="shared" ca="1" si="212"/>
        <v>0.82000000000000006</v>
      </c>
      <c r="DY146" s="69">
        <f t="shared" ca="1" si="213"/>
        <v>-1</v>
      </c>
      <c r="DZ146" s="72">
        <f t="shared" ca="1" si="214"/>
        <v>102.8844634107792</v>
      </c>
      <c r="EA146" s="72">
        <f t="shared" ca="1" si="215"/>
        <v>102.74405047585084</v>
      </c>
      <c r="EB146" s="72">
        <f t="shared" ca="1" si="216"/>
        <v>105.96546310832025</v>
      </c>
      <c r="EC146" s="65">
        <f t="shared" ca="1" si="217"/>
        <v>0</v>
      </c>
      <c r="ED146" s="65">
        <f t="shared" ca="1" si="218"/>
        <v>0</v>
      </c>
      <c r="EE146" s="65">
        <f t="shared" ca="1" si="219"/>
        <v>0</v>
      </c>
      <c r="EF146" s="65">
        <f t="shared" ca="1" si="220"/>
        <v>0</v>
      </c>
      <c r="EG146" s="65">
        <f t="shared" ca="1" si="221"/>
        <v>0</v>
      </c>
      <c r="EH146" s="65">
        <f t="shared" ca="1" si="222"/>
        <v>0</v>
      </c>
      <c r="EI146" s="429" t="str">
        <f t="shared" ca="1" si="223"/>
        <v>Yes</v>
      </c>
      <c r="EJ146" s="428" t="str">
        <f t="shared" ca="1" si="224"/>
        <v>S</v>
      </c>
      <c r="EK146" s="428" t="str">
        <f t="shared" ca="1" si="225"/>
        <v>Over</v>
      </c>
      <c r="EL146" s="65" t="str">
        <f t="shared" ca="1" si="226"/>
        <v>No</v>
      </c>
      <c r="EM146" s="65" t="str">
        <f t="shared" ca="1" si="227"/>
        <v>Yes</v>
      </c>
      <c r="EN146" s="65">
        <f t="shared" ca="1" si="228"/>
        <v>60</v>
      </c>
      <c r="EO146" s="433">
        <f t="shared" ca="1" si="229"/>
        <v>6</v>
      </c>
      <c r="EP146" s="433">
        <f t="shared" ca="1" si="230"/>
        <v>0</v>
      </c>
      <c r="EQ146" s="433">
        <f t="shared" ca="1" si="231"/>
        <v>10</v>
      </c>
      <c r="ER146" s="433">
        <f t="shared" ca="1" si="232"/>
        <v>21</v>
      </c>
      <c r="ES146" s="433">
        <f t="shared" ca="1" si="233"/>
        <v>10</v>
      </c>
      <c r="ET146" s="433">
        <f t="shared" ca="1" si="234"/>
        <v>29</v>
      </c>
      <c r="EU146" s="433">
        <f ca="1">IF(OR(CO146="",CQ146=""),"",Discipline!$P$3*CO146+Discipline!$X$3*CQ146)</f>
        <v>10</v>
      </c>
      <c r="EV146" s="433">
        <f ca="1">IF(OR(CP146="",CR146=""),"",Discipline!$P$3*CP146+Discipline!$X$3*CR146)</f>
        <v>50</v>
      </c>
    </row>
    <row r="147" spans="1:152" x14ac:dyDescent="0.25">
      <c r="A147" s="10" t="str">
        <f ca="1">IFERROR(RANK(order!A147,order!A$3:A$554,0),"")</f>
        <v/>
      </c>
      <c r="B147" s="10" t="str">
        <f ca="1">IFERROR(RANK(order!B147,order!B$3:B$554,0),"")</f>
        <v/>
      </c>
      <c r="C147" s="10" t="str">
        <f ca="1">IFERROR(RANK(order!C147,order!C$3:C$554,0),"")</f>
        <v/>
      </c>
      <c r="D147" s="4" t="str">
        <f ca="1">IFERROR(RANK(order!D147,order!D$3:D$554,0),"")</f>
        <v/>
      </c>
      <c r="E147" s="4" t="str">
        <f ca="1">IFERROR(RANK(order!E147,order!E$3:E$554,0),"")</f>
        <v/>
      </c>
      <c r="F147" s="4" t="str">
        <f ca="1">IFERROR(RANK(order!F147,order!F$3:F$554,0),"")</f>
        <v/>
      </c>
      <c r="G147" s="10" t="str">
        <f ca="1">IFERROR(RANK(order!G147,order!G$3:G$554,0),"")</f>
        <v/>
      </c>
      <c r="H147" s="10" t="str">
        <f ca="1">IFERROR(RANK(order!H147,order!H$3:H$554,0),"")</f>
        <v/>
      </c>
      <c r="I147" s="10" t="str">
        <f ca="1">IFERROR(RANK(order!I147,order!I$3:I$554,0),"")</f>
        <v/>
      </c>
      <c r="J147" s="4" t="str">
        <f ca="1">IFERROR(RANK(order!J147,order!J$3:J$554,0),"")</f>
        <v/>
      </c>
      <c r="K147" s="4" t="str">
        <f ca="1">IFERROR(RANK(order!K147,order!K$3:K$554,0),"")</f>
        <v/>
      </c>
      <c r="L147" s="4" t="str">
        <f ca="1">IFERROR(RANK(order!L147,order!L$3:L$554,0),"")</f>
        <v/>
      </c>
      <c r="M147" s="10" t="str">
        <f ca="1">IFERROR(RANK(order!M147,order!M$3:M$554,0),"")</f>
        <v/>
      </c>
      <c r="N147" s="10" t="str">
        <f ca="1">IFERROR(RANK(order!N147,order!N$3:N$554,0),"")</f>
        <v/>
      </c>
      <c r="O147" s="10" t="str">
        <f ca="1">IFERROR(RANK(order!O147,order!O$3:O$554,0),"")</f>
        <v/>
      </c>
      <c r="P147" s="4" t="str">
        <f ca="1">IFERROR(RANK(order!P147,order!P$3:P$554,0),"")</f>
        <v/>
      </c>
      <c r="Q147" s="4" t="str">
        <f ca="1">IFERROR(RANK(order!Q147,order!Q$3:Q$554,0),"")</f>
        <v/>
      </c>
      <c r="R147" s="4" t="str">
        <f ca="1">IFERROR(RANK(order!R147,order!R$3:R$554,0),"")</f>
        <v/>
      </c>
      <c r="S147" s="10" t="str">
        <f ca="1">IFERROR(RANK(order!S147,order!S$3:S$554,0),"")</f>
        <v/>
      </c>
      <c r="T147" s="10" t="str">
        <f ca="1">IFERROR(RANK(order!T147,order!T$3:T$554,0),"")</f>
        <v/>
      </c>
      <c r="U147" s="10" t="str">
        <f ca="1">IFERROR(RANK(order!U147,order!U$3:U$554,0),"")</f>
        <v/>
      </c>
      <c r="V147" s="4" t="str">
        <f ca="1">IFERROR(RANK(order!V147,order!V$3:V$554,0),"")</f>
        <v/>
      </c>
      <c r="W147" s="4" t="str">
        <f ca="1">IFERROR(RANK(order!W147,order!W$3:W$554,0),"")</f>
        <v/>
      </c>
      <c r="X147" s="4" t="str">
        <f ca="1">IFERROR(RANK(order!X147,order!X$3:X$554,0),"")</f>
        <v/>
      </c>
      <c r="Y147" s="10" t="str">
        <f ca="1">IFERROR(RANK(order!Y147,order!Y$3:Y$554,0),"")</f>
        <v/>
      </c>
      <c r="Z147" s="10" t="str">
        <f ca="1">IFERROR(RANK(order!Z147,order!Z$3:Z$554,0),"")</f>
        <v/>
      </c>
      <c r="AA147" s="10" t="str">
        <f ca="1">IFERROR(RANK(order!AA147,order!AA$3:AA$554,0),"")</f>
        <v/>
      </c>
      <c r="AB147" s="4" t="str">
        <f ca="1">IFERROR(RANK(order!AB147,order!AB$3:AB$554,0),"")</f>
        <v/>
      </c>
      <c r="AC147" s="4" t="str">
        <f ca="1">IFERROR(RANK(order!AC147,order!AC$3:AC$554,0),"")</f>
        <v/>
      </c>
      <c r="AD147" s="4" t="str">
        <f ca="1">IFERROR(RANK(order!AD147,order!AD$3:AD$554,0),"")</f>
        <v/>
      </c>
      <c r="AE147" s="10" t="str">
        <f ca="1">IFERROR(RANK(order!AE147,order!AE$3:AE$554,0),"")</f>
        <v/>
      </c>
      <c r="AF147" s="10" t="str">
        <f ca="1">IFERROR(RANK(order!AF147,order!AF$3:AF$554,0),"")</f>
        <v/>
      </c>
      <c r="AG147" s="10" t="str">
        <f ca="1">IFERROR(RANK(order!AG147,order!AG$3:AG$554,0),"")</f>
        <v/>
      </c>
      <c r="AH147" s="4" t="str">
        <f ca="1">IFERROR(RANK(order!AH147,order!AH$3:AH$554,0),"")</f>
        <v/>
      </c>
      <c r="AI147" s="4" t="str">
        <f ca="1">IFERROR(RANK(order!AI147,order!AI$3:AI$554,0),"")</f>
        <v/>
      </c>
      <c r="AJ147" s="4" t="str">
        <f ca="1">IFERROR(RANK(order!AJ147,order!AJ$3:AJ$554,0),"")</f>
        <v/>
      </c>
      <c r="AK147" s="10" t="str">
        <f ca="1">IFERROR(RANK(order!AK147,order!AK$3:AK$554,0),"")</f>
        <v/>
      </c>
      <c r="AL147" s="10" t="str">
        <f ca="1">IFERROR(RANK(order!AL147,order!AL$3:AL$554,0),"")</f>
        <v/>
      </c>
      <c r="AM147" s="10" t="str">
        <f ca="1">IFERROR(RANK(order!AM147,order!AM$3:AM$554,0),"")</f>
        <v/>
      </c>
      <c r="AN147" s="4" t="str">
        <f ca="1">IFERROR(RANK(order!AN147,order!AN$3:AN$554,0),"")</f>
        <v/>
      </c>
      <c r="AO147" s="4" t="str">
        <f ca="1">IFERROR(RANK(order!AO147,order!AO$3:AO$554,0),"")</f>
        <v/>
      </c>
      <c r="AP147" s="4" t="str">
        <f ca="1">IFERROR(RANK(order!AP147,order!AP$3:AP$554,0),"")</f>
        <v/>
      </c>
      <c r="AQ147" s="10" t="str">
        <f ca="1">IFERROR(RANK(order!AQ147,order!AQ$3:AQ$554,0),"")</f>
        <v/>
      </c>
      <c r="AR147" s="10" t="str">
        <f ca="1">IFERROR(RANK(order!AR147,order!AR$3:AR$554,0),"")</f>
        <v/>
      </c>
      <c r="AS147" s="10" t="str">
        <f ca="1">IFERROR(RANK(order!AS147,order!AS$3:AS$554,0),"")</f>
        <v/>
      </c>
      <c r="AT147" s="4" t="str">
        <f ca="1">IFERROR(RANK(order!AT147,order!AT$3:AT$554,0),"")</f>
        <v/>
      </c>
      <c r="AU147" s="4" t="str">
        <f ca="1">IFERROR(RANK(order!AU147,order!AU$3:AU$554,0),"")</f>
        <v/>
      </c>
      <c r="AV147" s="4" t="str">
        <f ca="1">IFERROR(RANK(order!AV147,order!AV$3:AV$554,0),"")</f>
        <v/>
      </c>
      <c r="AW147" s="10" t="str">
        <f ca="1">IFERROR(RANK(order!AW147,order!AW$3:AW$554,0),"")</f>
        <v/>
      </c>
      <c r="AX147" s="10" t="str">
        <f ca="1">IFERROR(RANK(order!AX147,order!AX$3:AX$554,0),"")</f>
        <v/>
      </c>
      <c r="AY147" s="10" t="str">
        <f ca="1">IFERROR(RANK(order!AY147,order!AY$3:AY$554,0),"")</f>
        <v/>
      </c>
      <c r="AZ147" s="4" t="str">
        <f ca="1">IFERROR(RANK(order!AZ147,order!AZ$3:AZ$554,0),"")</f>
        <v/>
      </c>
      <c r="BA147" s="4" t="str">
        <f ca="1">IFERROR(RANK(order!BA147,order!BA$3:BA$554,0),"")</f>
        <v/>
      </c>
      <c r="BB147" s="4" t="str">
        <f ca="1">IFERROR(RANK(order!BB147,order!BB$3:BB$554,0),"")</f>
        <v/>
      </c>
      <c r="BC147" s="10" t="str">
        <f ca="1">IFERROR(RANK(order!BC147,order!BC$3:BC$554,0),"")</f>
        <v/>
      </c>
      <c r="BD147" s="10" t="str">
        <f ca="1">IFERROR(RANK(order!BD147,order!BD$3:BD$554,0),"")</f>
        <v/>
      </c>
      <c r="BE147" s="10" t="str">
        <f ca="1">IFERROR(RANK(order!BE147,order!BE$3:BE$554,0),"")</f>
        <v/>
      </c>
      <c r="BF147" s="4" t="str">
        <f ca="1">IFERROR(RANK(order!BF147,order!BF$3:BF$554,0),"")</f>
        <v/>
      </c>
      <c r="BG147" s="4" t="str">
        <f ca="1">IFERROR(RANK(order!BG147,order!BG$3:BG$554,0),"")</f>
        <v/>
      </c>
      <c r="BH147" s="4" t="str">
        <f ca="1">IFERROR(RANK(order!BH147,order!BH$3:BH$554,0),"")</f>
        <v/>
      </c>
      <c r="BI147" s="10" t="str">
        <f ca="1">IFERROR(RANK(order!BI147,order!BI$3:BI$554,0),"")</f>
        <v/>
      </c>
      <c r="BJ147" s="10" t="str">
        <f ca="1">IFERROR(RANK(order!BJ147,order!BJ$3:BJ$554,0),"")</f>
        <v/>
      </c>
      <c r="BK147" s="10" t="str">
        <f ca="1">IFERROR(RANK(order!BK147,order!BK$3:BK$554,0),"")</f>
        <v/>
      </c>
      <c r="BL147" s="4" t="str">
        <f ca="1">IFERROR(RANK(order!BL147,order!BL$3:BL$554,0),"")</f>
        <v/>
      </c>
      <c r="BM147" s="4" t="str">
        <f ca="1">IFERROR(RANK(order!BM147,order!BM$3:BM$554,0),"")</f>
        <v/>
      </c>
      <c r="BN147" s="4" t="str">
        <f ca="1">IFERROR(RANK(order!BN147,order!BN$3:BN$554,0),"")</f>
        <v/>
      </c>
      <c r="BO147" s="10" t="str">
        <f ca="1">IFERROR(RANK(order!BO147,order!BO$3:BO$554,0),"")</f>
        <v/>
      </c>
      <c r="BP147" s="10" t="str">
        <f ca="1">IFERROR(RANK(order!BP147,order!BP$3:BP$554,0),"")</f>
        <v/>
      </c>
      <c r="BQ147" s="10" t="str">
        <f ca="1">IFERROR(RANK(order!BQ147,order!BQ$3:BQ$554,0),"")</f>
        <v/>
      </c>
      <c r="BR147" s="4" t="str">
        <f ca="1">IFERROR(RANK(order!BR147,order!BR$3:BR$554,0),"")</f>
        <v/>
      </c>
      <c r="BS147" s="4" t="str">
        <f ca="1">IFERROR(RANK(order!BS147,order!BS$3:BS$554,0),"")</f>
        <v/>
      </c>
      <c r="BT147" s="4" t="str">
        <f ca="1">IFERROR(RANK(order!BT147,order!BT$3:BT$554,0),"")</f>
        <v/>
      </c>
      <c r="BU147" s="95">
        <f t="shared" si="235"/>
        <v>145</v>
      </c>
      <c r="BV147" s="35" t="str">
        <f t="shared" si="236"/>
        <v>E1</v>
      </c>
      <c r="BW147" s="55">
        <f t="shared" ca="1" si="159"/>
        <v>0</v>
      </c>
      <c r="BX147" s="56" t="str">
        <f t="shared" ca="1" si="160"/>
        <v/>
      </c>
      <c r="BY147" s="56" t="str">
        <f t="shared" ca="1" si="161"/>
        <v/>
      </c>
      <c r="BZ147" s="57" t="str">
        <f t="shared" ca="1" si="162"/>
        <v/>
      </c>
      <c r="CA147" s="57" t="str">
        <f t="shared" ca="1" si="163"/>
        <v/>
      </c>
      <c r="CB147" s="58" t="str">
        <f t="shared" ca="1" si="164"/>
        <v/>
      </c>
      <c r="CC147" s="57" t="str">
        <f t="shared" ca="1" si="165"/>
        <v/>
      </c>
      <c r="CD147" s="57" t="str">
        <f t="shared" ca="1" si="166"/>
        <v/>
      </c>
      <c r="CE147" s="58" t="str">
        <f t="shared" ca="1" si="167"/>
        <v/>
      </c>
      <c r="CF147" s="59" t="str">
        <f t="shared" ca="1" si="168"/>
        <v/>
      </c>
      <c r="CG147" s="57" t="str">
        <f t="shared" ca="1" si="169"/>
        <v/>
      </c>
      <c r="CH147" s="57" t="str">
        <f t="shared" ca="1" si="170"/>
        <v/>
      </c>
      <c r="CI147" s="57" t="str">
        <f t="shared" ca="1" si="171"/>
        <v/>
      </c>
      <c r="CJ147" s="57" t="str">
        <f t="shared" ca="1" si="172"/>
        <v/>
      </c>
      <c r="CK147" s="57" t="str">
        <f t="shared" ca="1" si="173"/>
        <v/>
      </c>
      <c r="CL147" s="57" t="str">
        <f t="shared" ca="1" si="174"/>
        <v/>
      </c>
      <c r="CM147" s="57" t="str">
        <f t="shared" ca="1" si="175"/>
        <v/>
      </c>
      <c r="CN147" s="57" t="str">
        <f t="shared" ca="1" si="176"/>
        <v/>
      </c>
      <c r="CO147" s="57" t="str">
        <f t="shared" ca="1" si="177"/>
        <v/>
      </c>
      <c r="CP147" s="57" t="str">
        <f t="shared" ca="1" si="178"/>
        <v/>
      </c>
      <c r="CQ147" s="57" t="str">
        <f t="shared" ca="1" si="179"/>
        <v/>
      </c>
      <c r="CR147" s="57" t="str">
        <f t="shared" ca="1" si="180"/>
        <v/>
      </c>
      <c r="CS147" s="60" t="str">
        <f t="shared" ca="1" si="181"/>
        <v/>
      </c>
      <c r="CT147" s="60" t="str">
        <f t="shared" ca="1" si="182"/>
        <v/>
      </c>
      <c r="CU147" s="60" t="str">
        <f t="shared" ca="1" si="183"/>
        <v/>
      </c>
      <c r="CV147" s="60" t="str">
        <f t="shared" ca="1" si="184"/>
        <v/>
      </c>
      <c r="CW147" s="60" t="str">
        <f t="shared" ca="1" si="185"/>
        <v/>
      </c>
      <c r="CX147" s="60" t="str">
        <f t="shared" ca="1" si="186"/>
        <v/>
      </c>
      <c r="CY147" s="60" t="str">
        <f t="shared" ca="1" si="187"/>
        <v/>
      </c>
      <c r="CZ147" s="60" t="str">
        <f t="shared" ca="1" si="188"/>
        <v/>
      </c>
      <c r="DA147" s="65" t="str">
        <f t="shared" ca="1" si="189"/>
        <v/>
      </c>
      <c r="DB147" s="65" t="str">
        <f t="shared" ca="1" si="190"/>
        <v/>
      </c>
      <c r="DC147" s="65" t="str">
        <f t="shared" ca="1" si="191"/>
        <v/>
      </c>
      <c r="DD147" s="65" t="str">
        <f t="shared" ca="1" si="192"/>
        <v/>
      </c>
      <c r="DE147" s="65" t="str">
        <f t="shared" ca="1" si="193"/>
        <v/>
      </c>
      <c r="DF147" s="66" t="str">
        <f t="shared" ca="1" si="194"/>
        <v/>
      </c>
      <c r="DG147" s="66" t="str">
        <f t="shared" ca="1" si="195"/>
        <v/>
      </c>
      <c r="DH147" s="66" t="str">
        <f t="shared" ca="1" si="196"/>
        <v/>
      </c>
      <c r="DI147" s="66" t="str">
        <f t="shared" ca="1" si="197"/>
        <v/>
      </c>
      <c r="DJ147" s="66" t="str">
        <f t="shared" ca="1" si="198"/>
        <v/>
      </c>
      <c r="DK147" s="65" t="str">
        <f t="shared" ca="1" si="199"/>
        <v/>
      </c>
      <c r="DL147" s="65" t="str">
        <f t="shared" ca="1" si="200"/>
        <v/>
      </c>
      <c r="DM147" s="65" t="str">
        <f t="shared" ca="1" si="201"/>
        <v/>
      </c>
      <c r="DN147" s="65" t="str">
        <f t="shared" ca="1" si="202"/>
        <v/>
      </c>
      <c r="DO147" s="65" t="str">
        <f t="shared" ca="1" si="203"/>
        <v/>
      </c>
      <c r="DP147" s="65" t="str">
        <f t="shared" ca="1" si="204"/>
        <v/>
      </c>
      <c r="DQ147" s="65" t="str">
        <f t="shared" ca="1" si="205"/>
        <v/>
      </c>
      <c r="DR147" s="69" t="str">
        <f t="shared" ca="1" si="206"/>
        <v/>
      </c>
      <c r="DS147" s="69" t="str">
        <f t="shared" ca="1" si="207"/>
        <v/>
      </c>
      <c r="DT147" s="69" t="str">
        <f t="shared" ca="1" si="208"/>
        <v/>
      </c>
      <c r="DU147" s="69" t="str">
        <f t="shared" ca="1" si="209"/>
        <v/>
      </c>
      <c r="DV147" s="69" t="str">
        <f t="shared" ca="1" si="210"/>
        <v/>
      </c>
      <c r="DW147" s="69" t="str">
        <f t="shared" ca="1" si="211"/>
        <v/>
      </c>
      <c r="DX147" s="69" t="str">
        <f t="shared" ca="1" si="212"/>
        <v/>
      </c>
      <c r="DY147" s="69" t="str">
        <f t="shared" ca="1" si="213"/>
        <v/>
      </c>
      <c r="DZ147" s="72" t="str">
        <f t="shared" ca="1" si="214"/>
        <v/>
      </c>
      <c r="EA147" s="72" t="str">
        <f t="shared" ca="1" si="215"/>
        <v/>
      </c>
      <c r="EB147" s="72" t="str">
        <f t="shared" ca="1" si="216"/>
        <v/>
      </c>
      <c r="EC147" s="65" t="str">
        <f t="shared" ca="1" si="217"/>
        <v/>
      </c>
      <c r="ED147" s="65" t="str">
        <f t="shared" ca="1" si="218"/>
        <v/>
      </c>
      <c r="EE147" s="65" t="str">
        <f t="shared" ca="1" si="219"/>
        <v/>
      </c>
      <c r="EF147" s="65" t="str">
        <f t="shared" ca="1" si="220"/>
        <v/>
      </c>
      <c r="EG147" s="65" t="str">
        <f t="shared" ca="1" si="221"/>
        <v/>
      </c>
      <c r="EH147" s="65" t="str">
        <f t="shared" ca="1" si="222"/>
        <v/>
      </c>
      <c r="EI147" s="429" t="str">
        <f t="shared" ca="1" si="223"/>
        <v>No</v>
      </c>
      <c r="EJ147" s="428" t="str">
        <f t="shared" ca="1" si="224"/>
        <v/>
      </c>
      <c r="EK147" s="428" t="str">
        <f t="shared" ca="1" si="225"/>
        <v/>
      </c>
      <c r="EL147" s="65" t="str">
        <f t="shared" ca="1" si="226"/>
        <v/>
      </c>
      <c r="EM147" s="65" t="str">
        <f t="shared" ca="1" si="227"/>
        <v/>
      </c>
      <c r="EN147" s="65" t="str">
        <f t="shared" ca="1" si="228"/>
        <v/>
      </c>
      <c r="EO147" s="433" t="str">
        <f t="shared" ca="1" si="229"/>
        <v/>
      </c>
      <c r="EP147" s="433" t="str">
        <f t="shared" ca="1" si="230"/>
        <v/>
      </c>
      <c r="EQ147" s="433" t="str">
        <f t="shared" ca="1" si="231"/>
        <v/>
      </c>
      <c r="ER147" s="433" t="str">
        <f t="shared" ca="1" si="232"/>
        <v/>
      </c>
      <c r="ES147" s="433" t="str">
        <f t="shared" ca="1" si="233"/>
        <v/>
      </c>
      <c r="ET147" s="433" t="str">
        <f t="shared" ca="1" si="234"/>
        <v/>
      </c>
      <c r="EU147" s="433" t="str">
        <f ca="1">IF(OR(CO147="",CQ147=""),"",Discipline!$P$3*CO147+Discipline!$X$3*CQ147)</f>
        <v/>
      </c>
      <c r="EV147" s="433" t="str">
        <f ca="1">IF(OR(CP147="",CR147=""),"",Discipline!$P$3*CP147+Discipline!$X$3*CR147)</f>
        <v/>
      </c>
    </row>
    <row r="148" spans="1:152" x14ac:dyDescent="0.25">
      <c r="A148" s="10" t="str">
        <f ca="1">IFERROR(RANK(order!A148,order!A$3:A$554,0),"")</f>
        <v/>
      </c>
      <c r="B148" s="10" t="str">
        <f ca="1">IFERROR(RANK(order!B148,order!B$3:B$554,0),"")</f>
        <v/>
      </c>
      <c r="C148" s="10" t="str">
        <f ca="1">IFERROR(RANK(order!C148,order!C$3:C$554,0),"")</f>
        <v/>
      </c>
      <c r="D148" s="4" t="str">
        <f ca="1">IFERROR(RANK(order!D148,order!D$3:D$554,0),"")</f>
        <v/>
      </c>
      <c r="E148" s="4" t="str">
        <f ca="1">IFERROR(RANK(order!E148,order!E$3:E$554,0),"")</f>
        <v/>
      </c>
      <c r="F148" s="4" t="str">
        <f ca="1">IFERROR(RANK(order!F148,order!F$3:F$554,0),"")</f>
        <v/>
      </c>
      <c r="G148" s="10" t="str">
        <f ca="1">IFERROR(RANK(order!G148,order!G$3:G$554,0),"")</f>
        <v/>
      </c>
      <c r="H148" s="10" t="str">
        <f ca="1">IFERROR(RANK(order!H148,order!H$3:H$554,0),"")</f>
        <v/>
      </c>
      <c r="I148" s="10" t="str">
        <f ca="1">IFERROR(RANK(order!I148,order!I$3:I$554,0),"")</f>
        <v/>
      </c>
      <c r="J148" s="4" t="str">
        <f ca="1">IFERROR(RANK(order!J148,order!J$3:J$554,0),"")</f>
        <v/>
      </c>
      <c r="K148" s="4" t="str">
        <f ca="1">IFERROR(RANK(order!K148,order!K$3:K$554,0),"")</f>
        <v/>
      </c>
      <c r="L148" s="4" t="str">
        <f ca="1">IFERROR(RANK(order!L148,order!L$3:L$554,0),"")</f>
        <v/>
      </c>
      <c r="M148" s="10" t="str">
        <f ca="1">IFERROR(RANK(order!M148,order!M$3:M$554,0),"")</f>
        <v/>
      </c>
      <c r="N148" s="10" t="str">
        <f ca="1">IFERROR(RANK(order!N148,order!N$3:N$554,0),"")</f>
        <v/>
      </c>
      <c r="O148" s="10" t="str">
        <f ca="1">IFERROR(RANK(order!O148,order!O$3:O$554,0),"")</f>
        <v/>
      </c>
      <c r="P148" s="4" t="str">
        <f ca="1">IFERROR(RANK(order!P148,order!P$3:P$554,0),"")</f>
        <v/>
      </c>
      <c r="Q148" s="4" t="str">
        <f ca="1">IFERROR(RANK(order!Q148,order!Q$3:Q$554,0),"")</f>
        <v/>
      </c>
      <c r="R148" s="4" t="str">
        <f ca="1">IFERROR(RANK(order!R148,order!R$3:R$554,0),"")</f>
        <v/>
      </c>
      <c r="S148" s="10" t="str">
        <f ca="1">IFERROR(RANK(order!S148,order!S$3:S$554,0),"")</f>
        <v/>
      </c>
      <c r="T148" s="10" t="str">
        <f ca="1">IFERROR(RANK(order!T148,order!T$3:T$554,0),"")</f>
        <v/>
      </c>
      <c r="U148" s="10" t="str">
        <f ca="1">IFERROR(RANK(order!U148,order!U$3:U$554,0),"")</f>
        <v/>
      </c>
      <c r="V148" s="4" t="str">
        <f ca="1">IFERROR(RANK(order!V148,order!V$3:V$554,0),"")</f>
        <v/>
      </c>
      <c r="W148" s="4" t="str">
        <f ca="1">IFERROR(RANK(order!W148,order!W$3:W$554,0),"")</f>
        <v/>
      </c>
      <c r="X148" s="4" t="str">
        <f ca="1">IFERROR(RANK(order!X148,order!X$3:X$554,0),"")</f>
        <v/>
      </c>
      <c r="Y148" s="10" t="str">
        <f ca="1">IFERROR(RANK(order!Y148,order!Y$3:Y$554,0),"")</f>
        <v/>
      </c>
      <c r="Z148" s="10" t="str">
        <f ca="1">IFERROR(RANK(order!Z148,order!Z$3:Z$554,0),"")</f>
        <v/>
      </c>
      <c r="AA148" s="10" t="str">
        <f ca="1">IFERROR(RANK(order!AA148,order!AA$3:AA$554,0),"")</f>
        <v/>
      </c>
      <c r="AB148" s="4" t="str">
        <f ca="1">IFERROR(RANK(order!AB148,order!AB$3:AB$554,0),"")</f>
        <v/>
      </c>
      <c r="AC148" s="4" t="str">
        <f ca="1">IFERROR(RANK(order!AC148,order!AC$3:AC$554,0),"")</f>
        <v/>
      </c>
      <c r="AD148" s="4" t="str">
        <f ca="1">IFERROR(RANK(order!AD148,order!AD$3:AD$554,0),"")</f>
        <v/>
      </c>
      <c r="AE148" s="10" t="str">
        <f ca="1">IFERROR(RANK(order!AE148,order!AE$3:AE$554,0),"")</f>
        <v/>
      </c>
      <c r="AF148" s="10" t="str">
        <f ca="1">IFERROR(RANK(order!AF148,order!AF$3:AF$554,0),"")</f>
        <v/>
      </c>
      <c r="AG148" s="10" t="str">
        <f ca="1">IFERROR(RANK(order!AG148,order!AG$3:AG$554,0),"")</f>
        <v/>
      </c>
      <c r="AH148" s="4" t="str">
        <f ca="1">IFERROR(RANK(order!AH148,order!AH$3:AH$554,0),"")</f>
        <v/>
      </c>
      <c r="AI148" s="4" t="str">
        <f ca="1">IFERROR(RANK(order!AI148,order!AI$3:AI$554,0),"")</f>
        <v/>
      </c>
      <c r="AJ148" s="4" t="str">
        <f ca="1">IFERROR(RANK(order!AJ148,order!AJ$3:AJ$554,0),"")</f>
        <v/>
      </c>
      <c r="AK148" s="10" t="str">
        <f ca="1">IFERROR(RANK(order!AK148,order!AK$3:AK$554,0),"")</f>
        <v/>
      </c>
      <c r="AL148" s="10" t="str">
        <f ca="1">IFERROR(RANK(order!AL148,order!AL$3:AL$554,0),"")</f>
        <v/>
      </c>
      <c r="AM148" s="10" t="str">
        <f ca="1">IFERROR(RANK(order!AM148,order!AM$3:AM$554,0),"")</f>
        <v/>
      </c>
      <c r="AN148" s="4" t="str">
        <f ca="1">IFERROR(RANK(order!AN148,order!AN$3:AN$554,0),"")</f>
        <v/>
      </c>
      <c r="AO148" s="4" t="str">
        <f ca="1">IFERROR(RANK(order!AO148,order!AO$3:AO$554,0),"")</f>
        <v/>
      </c>
      <c r="AP148" s="4" t="str">
        <f ca="1">IFERROR(RANK(order!AP148,order!AP$3:AP$554,0),"")</f>
        <v/>
      </c>
      <c r="AQ148" s="10" t="str">
        <f ca="1">IFERROR(RANK(order!AQ148,order!AQ$3:AQ$554,0),"")</f>
        <v/>
      </c>
      <c r="AR148" s="10" t="str">
        <f ca="1">IFERROR(RANK(order!AR148,order!AR$3:AR$554,0),"")</f>
        <v/>
      </c>
      <c r="AS148" s="10" t="str">
        <f ca="1">IFERROR(RANK(order!AS148,order!AS$3:AS$554,0),"")</f>
        <v/>
      </c>
      <c r="AT148" s="4" t="str">
        <f ca="1">IFERROR(RANK(order!AT148,order!AT$3:AT$554,0),"")</f>
        <v/>
      </c>
      <c r="AU148" s="4" t="str">
        <f ca="1">IFERROR(RANK(order!AU148,order!AU$3:AU$554,0),"")</f>
        <v/>
      </c>
      <c r="AV148" s="4" t="str">
        <f ca="1">IFERROR(RANK(order!AV148,order!AV$3:AV$554,0),"")</f>
        <v/>
      </c>
      <c r="AW148" s="10" t="str">
        <f ca="1">IFERROR(RANK(order!AW148,order!AW$3:AW$554,0),"")</f>
        <v/>
      </c>
      <c r="AX148" s="10" t="str">
        <f ca="1">IFERROR(RANK(order!AX148,order!AX$3:AX$554,0),"")</f>
        <v/>
      </c>
      <c r="AY148" s="10" t="str">
        <f ca="1">IFERROR(RANK(order!AY148,order!AY$3:AY$554,0),"")</f>
        <v/>
      </c>
      <c r="AZ148" s="4" t="str">
        <f ca="1">IFERROR(RANK(order!AZ148,order!AZ$3:AZ$554,0),"")</f>
        <v/>
      </c>
      <c r="BA148" s="4" t="str">
        <f ca="1">IFERROR(RANK(order!BA148,order!BA$3:BA$554,0),"")</f>
        <v/>
      </c>
      <c r="BB148" s="4" t="str">
        <f ca="1">IFERROR(RANK(order!BB148,order!BB$3:BB$554,0),"")</f>
        <v/>
      </c>
      <c r="BC148" s="10" t="str">
        <f ca="1">IFERROR(RANK(order!BC148,order!BC$3:BC$554,0),"")</f>
        <v/>
      </c>
      <c r="BD148" s="10" t="str">
        <f ca="1">IFERROR(RANK(order!BD148,order!BD$3:BD$554,0),"")</f>
        <v/>
      </c>
      <c r="BE148" s="10" t="str">
        <f ca="1">IFERROR(RANK(order!BE148,order!BE$3:BE$554,0),"")</f>
        <v/>
      </c>
      <c r="BF148" s="4" t="str">
        <f ca="1">IFERROR(RANK(order!BF148,order!BF$3:BF$554,0),"")</f>
        <v/>
      </c>
      <c r="BG148" s="4" t="str">
        <f ca="1">IFERROR(RANK(order!BG148,order!BG$3:BG$554,0),"")</f>
        <v/>
      </c>
      <c r="BH148" s="4" t="str">
        <f ca="1">IFERROR(RANK(order!BH148,order!BH$3:BH$554,0),"")</f>
        <v/>
      </c>
      <c r="BI148" s="10" t="str">
        <f ca="1">IFERROR(RANK(order!BI148,order!BI$3:BI$554,0),"")</f>
        <v/>
      </c>
      <c r="BJ148" s="10" t="str">
        <f ca="1">IFERROR(RANK(order!BJ148,order!BJ$3:BJ$554,0),"")</f>
        <v/>
      </c>
      <c r="BK148" s="10" t="str">
        <f ca="1">IFERROR(RANK(order!BK148,order!BK$3:BK$554,0),"")</f>
        <v/>
      </c>
      <c r="BL148" s="4" t="str">
        <f ca="1">IFERROR(RANK(order!BL148,order!BL$3:BL$554,0),"")</f>
        <v/>
      </c>
      <c r="BM148" s="4" t="str">
        <f ca="1">IFERROR(RANK(order!BM148,order!BM$3:BM$554,0),"")</f>
        <v/>
      </c>
      <c r="BN148" s="4" t="str">
        <f ca="1">IFERROR(RANK(order!BN148,order!BN$3:BN$554,0),"")</f>
        <v/>
      </c>
      <c r="BO148" s="10" t="str">
        <f ca="1">IFERROR(RANK(order!BO148,order!BO$3:BO$554,0),"")</f>
        <v/>
      </c>
      <c r="BP148" s="10" t="str">
        <f ca="1">IFERROR(RANK(order!BP148,order!BP$3:BP$554,0),"")</f>
        <v/>
      </c>
      <c r="BQ148" s="10" t="str">
        <f ca="1">IFERROR(RANK(order!BQ148,order!BQ$3:BQ$554,0),"")</f>
        <v/>
      </c>
      <c r="BR148" s="4" t="str">
        <f ca="1">IFERROR(RANK(order!BR148,order!BR$3:BR$554,0),"")</f>
        <v/>
      </c>
      <c r="BS148" s="4" t="str">
        <f ca="1">IFERROR(RANK(order!BS148,order!BS$3:BS$554,0),"")</f>
        <v/>
      </c>
      <c r="BT148" s="4" t="str">
        <f ca="1">IFERROR(RANK(order!BT148,order!BT$3:BT$554,0),"")</f>
        <v/>
      </c>
      <c r="BU148" s="95">
        <f t="shared" si="235"/>
        <v>146</v>
      </c>
      <c r="BV148" s="35" t="str">
        <f t="shared" si="236"/>
        <v>E1</v>
      </c>
      <c r="BW148" s="55">
        <f t="shared" ca="1" si="159"/>
        <v>0</v>
      </c>
      <c r="BX148" s="56" t="str">
        <f t="shared" ca="1" si="160"/>
        <v/>
      </c>
      <c r="BY148" s="56" t="str">
        <f t="shared" ca="1" si="161"/>
        <v/>
      </c>
      <c r="BZ148" s="57" t="str">
        <f t="shared" ca="1" si="162"/>
        <v/>
      </c>
      <c r="CA148" s="57" t="str">
        <f t="shared" ca="1" si="163"/>
        <v/>
      </c>
      <c r="CB148" s="58" t="str">
        <f t="shared" ca="1" si="164"/>
        <v/>
      </c>
      <c r="CC148" s="57" t="str">
        <f t="shared" ca="1" si="165"/>
        <v/>
      </c>
      <c r="CD148" s="57" t="str">
        <f t="shared" ca="1" si="166"/>
        <v/>
      </c>
      <c r="CE148" s="58" t="str">
        <f t="shared" ca="1" si="167"/>
        <v/>
      </c>
      <c r="CF148" s="59" t="str">
        <f t="shared" ca="1" si="168"/>
        <v/>
      </c>
      <c r="CG148" s="57" t="str">
        <f t="shared" ca="1" si="169"/>
        <v/>
      </c>
      <c r="CH148" s="57" t="str">
        <f t="shared" ca="1" si="170"/>
        <v/>
      </c>
      <c r="CI148" s="57" t="str">
        <f t="shared" ca="1" si="171"/>
        <v/>
      </c>
      <c r="CJ148" s="57" t="str">
        <f t="shared" ca="1" si="172"/>
        <v/>
      </c>
      <c r="CK148" s="57" t="str">
        <f t="shared" ca="1" si="173"/>
        <v/>
      </c>
      <c r="CL148" s="57" t="str">
        <f t="shared" ca="1" si="174"/>
        <v/>
      </c>
      <c r="CM148" s="57" t="str">
        <f t="shared" ca="1" si="175"/>
        <v/>
      </c>
      <c r="CN148" s="57" t="str">
        <f t="shared" ca="1" si="176"/>
        <v/>
      </c>
      <c r="CO148" s="57" t="str">
        <f t="shared" ca="1" si="177"/>
        <v/>
      </c>
      <c r="CP148" s="57" t="str">
        <f t="shared" ca="1" si="178"/>
        <v/>
      </c>
      <c r="CQ148" s="57" t="str">
        <f t="shared" ca="1" si="179"/>
        <v/>
      </c>
      <c r="CR148" s="57" t="str">
        <f t="shared" ca="1" si="180"/>
        <v/>
      </c>
      <c r="CS148" s="60" t="str">
        <f t="shared" ca="1" si="181"/>
        <v/>
      </c>
      <c r="CT148" s="60" t="str">
        <f t="shared" ca="1" si="182"/>
        <v/>
      </c>
      <c r="CU148" s="60" t="str">
        <f t="shared" ca="1" si="183"/>
        <v/>
      </c>
      <c r="CV148" s="60" t="str">
        <f t="shared" ca="1" si="184"/>
        <v/>
      </c>
      <c r="CW148" s="60" t="str">
        <f t="shared" ca="1" si="185"/>
        <v/>
      </c>
      <c r="CX148" s="60" t="str">
        <f t="shared" ca="1" si="186"/>
        <v/>
      </c>
      <c r="CY148" s="60" t="str">
        <f t="shared" ca="1" si="187"/>
        <v/>
      </c>
      <c r="CZ148" s="60" t="str">
        <f t="shared" ca="1" si="188"/>
        <v/>
      </c>
      <c r="DA148" s="65" t="str">
        <f t="shared" ca="1" si="189"/>
        <v/>
      </c>
      <c r="DB148" s="65" t="str">
        <f t="shared" ca="1" si="190"/>
        <v/>
      </c>
      <c r="DC148" s="65" t="str">
        <f t="shared" ca="1" si="191"/>
        <v/>
      </c>
      <c r="DD148" s="65" t="str">
        <f t="shared" ca="1" si="192"/>
        <v/>
      </c>
      <c r="DE148" s="65" t="str">
        <f t="shared" ca="1" si="193"/>
        <v/>
      </c>
      <c r="DF148" s="66" t="str">
        <f t="shared" ca="1" si="194"/>
        <v/>
      </c>
      <c r="DG148" s="66" t="str">
        <f t="shared" ca="1" si="195"/>
        <v/>
      </c>
      <c r="DH148" s="66" t="str">
        <f t="shared" ca="1" si="196"/>
        <v/>
      </c>
      <c r="DI148" s="66" t="str">
        <f t="shared" ca="1" si="197"/>
        <v/>
      </c>
      <c r="DJ148" s="66" t="str">
        <f t="shared" ca="1" si="198"/>
        <v/>
      </c>
      <c r="DK148" s="65" t="str">
        <f t="shared" ca="1" si="199"/>
        <v/>
      </c>
      <c r="DL148" s="65" t="str">
        <f t="shared" ca="1" si="200"/>
        <v/>
      </c>
      <c r="DM148" s="65" t="str">
        <f t="shared" ca="1" si="201"/>
        <v/>
      </c>
      <c r="DN148" s="65" t="str">
        <f t="shared" ca="1" si="202"/>
        <v/>
      </c>
      <c r="DO148" s="65" t="str">
        <f t="shared" ca="1" si="203"/>
        <v/>
      </c>
      <c r="DP148" s="65" t="str">
        <f t="shared" ca="1" si="204"/>
        <v/>
      </c>
      <c r="DQ148" s="65" t="str">
        <f t="shared" ca="1" si="205"/>
        <v/>
      </c>
      <c r="DR148" s="69" t="str">
        <f t="shared" ca="1" si="206"/>
        <v/>
      </c>
      <c r="DS148" s="69" t="str">
        <f t="shared" ca="1" si="207"/>
        <v/>
      </c>
      <c r="DT148" s="69" t="str">
        <f t="shared" ca="1" si="208"/>
        <v/>
      </c>
      <c r="DU148" s="69" t="str">
        <f t="shared" ca="1" si="209"/>
        <v/>
      </c>
      <c r="DV148" s="69" t="str">
        <f t="shared" ca="1" si="210"/>
        <v/>
      </c>
      <c r="DW148" s="69" t="str">
        <f t="shared" ca="1" si="211"/>
        <v/>
      </c>
      <c r="DX148" s="69" t="str">
        <f t="shared" ca="1" si="212"/>
        <v/>
      </c>
      <c r="DY148" s="69" t="str">
        <f t="shared" ca="1" si="213"/>
        <v/>
      </c>
      <c r="DZ148" s="72" t="str">
        <f t="shared" ca="1" si="214"/>
        <v/>
      </c>
      <c r="EA148" s="72" t="str">
        <f t="shared" ca="1" si="215"/>
        <v/>
      </c>
      <c r="EB148" s="72" t="str">
        <f t="shared" ca="1" si="216"/>
        <v/>
      </c>
      <c r="EC148" s="65" t="str">
        <f t="shared" ca="1" si="217"/>
        <v/>
      </c>
      <c r="ED148" s="65" t="str">
        <f t="shared" ca="1" si="218"/>
        <v/>
      </c>
      <c r="EE148" s="65" t="str">
        <f t="shared" ca="1" si="219"/>
        <v/>
      </c>
      <c r="EF148" s="65" t="str">
        <f t="shared" ca="1" si="220"/>
        <v/>
      </c>
      <c r="EG148" s="65" t="str">
        <f t="shared" ca="1" si="221"/>
        <v/>
      </c>
      <c r="EH148" s="65" t="str">
        <f t="shared" ca="1" si="222"/>
        <v/>
      </c>
      <c r="EI148" s="429" t="str">
        <f t="shared" ca="1" si="223"/>
        <v>No</v>
      </c>
      <c r="EJ148" s="428" t="str">
        <f t="shared" ca="1" si="224"/>
        <v/>
      </c>
      <c r="EK148" s="428" t="str">
        <f t="shared" ca="1" si="225"/>
        <v/>
      </c>
      <c r="EL148" s="65" t="str">
        <f t="shared" ca="1" si="226"/>
        <v/>
      </c>
      <c r="EM148" s="65" t="str">
        <f t="shared" ca="1" si="227"/>
        <v/>
      </c>
      <c r="EN148" s="65" t="str">
        <f t="shared" ca="1" si="228"/>
        <v/>
      </c>
      <c r="EO148" s="433" t="str">
        <f t="shared" ca="1" si="229"/>
        <v/>
      </c>
      <c r="EP148" s="433" t="str">
        <f t="shared" ca="1" si="230"/>
        <v/>
      </c>
      <c r="EQ148" s="433" t="str">
        <f t="shared" ca="1" si="231"/>
        <v/>
      </c>
      <c r="ER148" s="433" t="str">
        <f t="shared" ca="1" si="232"/>
        <v/>
      </c>
      <c r="ES148" s="433" t="str">
        <f t="shared" ca="1" si="233"/>
        <v/>
      </c>
      <c r="ET148" s="433" t="str">
        <f t="shared" ca="1" si="234"/>
        <v/>
      </c>
      <c r="EU148" s="433" t="str">
        <f ca="1">IF(OR(CO148="",CQ148=""),"",Discipline!$P$3*CO148+Discipline!$X$3*CQ148)</f>
        <v/>
      </c>
      <c r="EV148" s="433" t="str">
        <f ca="1">IF(OR(CP148="",CR148=""),"",Discipline!$P$3*CP148+Discipline!$X$3*CR148)</f>
        <v/>
      </c>
    </row>
    <row r="149" spans="1:152" x14ac:dyDescent="0.25">
      <c r="A149" s="10" t="str">
        <f ca="1">IFERROR(RANK(order!A149,order!A$3:A$554,0),"")</f>
        <v/>
      </c>
      <c r="B149" s="10" t="str">
        <f ca="1">IFERROR(RANK(order!B149,order!B$3:B$554,0),"")</f>
        <v/>
      </c>
      <c r="C149" s="10" t="str">
        <f ca="1">IFERROR(RANK(order!C149,order!C$3:C$554,0),"")</f>
        <v/>
      </c>
      <c r="D149" s="4" t="str">
        <f ca="1">IFERROR(RANK(order!D149,order!D$3:D$554,0),"")</f>
        <v/>
      </c>
      <c r="E149" s="4" t="str">
        <f ca="1">IFERROR(RANK(order!E149,order!E$3:E$554,0),"")</f>
        <v/>
      </c>
      <c r="F149" s="4" t="str">
        <f ca="1">IFERROR(RANK(order!F149,order!F$3:F$554,0),"")</f>
        <v/>
      </c>
      <c r="G149" s="10" t="str">
        <f ca="1">IFERROR(RANK(order!G149,order!G$3:G$554,0),"")</f>
        <v/>
      </c>
      <c r="H149" s="10" t="str">
        <f ca="1">IFERROR(RANK(order!H149,order!H$3:H$554,0),"")</f>
        <v/>
      </c>
      <c r="I149" s="10" t="str">
        <f ca="1">IFERROR(RANK(order!I149,order!I$3:I$554,0),"")</f>
        <v/>
      </c>
      <c r="J149" s="4" t="str">
        <f ca="1">IFERROR(RANK(order!J149,order!J$3:J$554,0),"")</f>
        <v/>
      </c>
      <c r="K149" s="4" t="str">
        <f ca="1">IFERROR(RANK(order!K149,order!K$3:K$554,0),"")</f>
        <v/>
      </c>
      <c r="L149" s="4" t="str">
        <f ca="1">IFERROR(RANK(order!L149,order!L$3:L$554,0),"")</f>
        <v/>
      </c>
      <c r="M149" s="10" t="str">
        <f ca="1">IFERROR(RANK(order!M149,order!M$3:M$554,0),"")</f>
        <v/>
      </c>
      <c r="N149" s="10" t="str">
        <f ca="1">IFERROR(RANK(order!N149,order!N$3:N$554,0),"")</f>
        <v/>
      </c>
      <c r="O149" s="10" t="str">
        <f ca="1">IFERROR(RANK(order!O149,order!O$3:O$554,0),"")</f>
        <v/>
      </c>
      <c r="P149" s="4" t="str">
        <f ca="1">IFERROR(RANK(order!P149,order!P$3:P$554,0),"")</f>
        <v/>
      </c>
      <c r="Q149" s="4" t="str">
        <f ca="1">IFERROR(RANK(order!Q149,order!Q$3:Q$554,0),"")</f>
        <v/>
      </c>
      <c r="R149" s="4" t="str">
        <f ca="1">IFERROR(RANK(order!R149,order!R$3:R$554,0),"")</f>
        <v/>
      </c>
      <c r="S149" s="10" t="str">
        <f ca="1">IFERROR(RANK(order!S149,order!S$3:S$554,0),"")</f>
        <v/>
      </c>
      <c r="T149" s="10" t="str">
        <f ca="1">IFERROR(RANK(order!T149,order!T$3:T$554,0),"")</f>
        <v/>
      </c>
      <c r="U149" s="10" t="str">
        <f ca="1">IFERROR(RANK(order!U149,order!U$3:U$554,0),"")</f>
        <v/>
      </c>
      <c r="V149" s="4" t="str">
        <f ca="1">IFERROR(RANK(order!V149,order!V$3:V$554,0),"")</f>
        <v/>
      </c>
      <c r="W149" s="4" t="str">
        <f ca="1">IFERROR(RANK(order!W149,order!W$3:W$554,0),"")</f>
        <v/>
      </c>
      <c r="X149" s="4" t="str">
        <f ca="1">IFERROR(RANK(order!X149,order!X$3:X$554,0),"")</f>
        <v/>
      </c>
      <c r="Y149" s="10" t="str">
        <f ca="1">IFERROR(RANK(order!Y149,order!Y$3:Y$554,0),"")</f>
        <v/>
      </c>
      <c r="Z149" s="10" t="str">
        <f ca="1">IFERROR(RANK(order!Z149,order!Z$3:Z$554,0),"")</f>
        <v/>
      </c>
      <c r="AA149" s="10" t="str">
        <f ca="1">IFERROR(RANK(order!AA149,order!AA$3:AA$554,0),"")</f>
        <v/>
      </c>
      <c r="AB149" s="4" t="str">
        <f ca="1">IFERROR(RANK(order!AB149,order!AB$3:AB$554,0),"")</f>
        <v/>
      </c>
      <c r="AC149" s="4" t="str">
        <f ca="1">IFERROR(RANK(order!AC149,order!AC$3:AC$554,0),"")</f>
        <v/>
      </c>
      <c r="AD149" s="4" t="str">
        <f ca="1">IFERROR(RANK(order!AD149,order!AD$3:AD$554,0),"")</f>
        <v/>
      </c>
      <c r="AE149" s="10" t="str">
        <f ca="1">IFERROR(RANK(order!AE149,order!AE$3:AE$554,0),"")</f>
        <v/>
      </c>
      <c r="AF149" s="10" t="str">
        <f ca="1">IFERROR(RANK(order!AF149,order!AF$3:AF$554,0),"")</f>
        <v/>
      </c>
      <c r="AG149" s="10" t="str">
        <f ca="1">IFERROR(RANK(order!AG149,order!AG$3:AG$554,0),"")</f>
        <v/>
      </c>
      <c r="AH149" s="4" t="str">
        <f ca="1">IFERROR(RANK(order!AH149,order!AH$3:AH$554,0),"")</f>
        <v/>
      </c>
      <c r="AI149" s="4" t="str">
        <f ca="1">IFERROR(RANK(order!AI149,order!AI$3:AI$554,0),"")</f>
        <v/>
      </c>
      <c r="AJ149" s="4" t="str">
        <f ca="1">IFERROR(RANK(order!AJ149,order!AJ$3:AJ$554,0),"")</f>
        <v/>
      </c>
      <c r="AK149" s="10" t="str">
        <f ca="1">IFERROR(RANK(order!AK149,order!AK$3:AK$554,0),"")</f>
        <v/>
      </c>
      <c r="AL149" s="10" t="str">
        <f ca="1">IFERROR(RANK(order!AL149,order!AL$3:AL$554,0),"")</f>
        <v/>
      </c>
      <c r="AM149" s="10" t="str">
        <f ca="1">IFERROR(RANK(order!AM149,order!AM$3:AM$554,0),"")</f>
        <v/>
      </c>
      <c r="AN149" s="4" t="str">
        <f ca="1">IFERROR(RANK(order!AN149,order!AN$3:AN$554,0),"")</f>
        <v/>
      </c>
      <c r="AO149" s="4" t="str">
        <f ca="1">IFERROR(RANK(order!AO149,order!AO$3:AO$554,0),"")</f>
        <v/>
      </c>
      <c r="AP149" s="4" t="str">
        <f ca="1">IFERROR(RANK(order!AP149,order!AP$3:AP$554,0),"")</f>
        <v/>
      </c>
      <c r="AQ149" s="10" t="str">
        <f ca="1">IFERROR(RANK(order!AQ149,order!AQ$3:AQ$554,0),"")</f>
        <v/>
      </c>
      <c r="AR149" s="10" t="str">
        <f ca="1">IFERROR(RANK(order!AR149,order!AR$3:AR$554,0),"")</f>
        <v/>
      </c>
      <c r="AS149" s="10" t="str">
        <f ca="1">IFERROR(RANK(order!AS149,order!AS$3:AS$554,0),"")</f>
        <v/>
      </c>
      <c r="AT149" s="4" t="str">
        <f ca="1">IFERROR(RANK(order!AT149,order!AT$3:AT$554,0),"")</f>
        <v/>
      </c>
      <c r="AU149" s="4" t="str">
        <f ca="1">IFERROR(RANK(order!AU149,order!AU$3:AU$554,0),"")</f>
        <v/>
      </c>
      <c r="AV149" s="4" t="str">
        <f ca="1">IFERROR(RANK(order!AV149,order!AV$3:AV$554,0),"")</f>
        <v/>
      </c>
      <c r="AW149" s="10" t="str">
        <f ca="1">IFERROR(RANK(order!AW149,order!AW$3:AW$554,0),"")</f>
        <v/>
      </c>
      <c r="AX149" s="10" t="str">
        <f ca="1">IFERROR(RANK(order!AX149,order!AX$3:AX$554,0),"")</f>
        <v/>
      </c>
      <c r="AY149" s="10" t="str">
        <f ca="1">IFERROR(RANK(order!AY149,order!AY$3:AY$554,0),"")</f>
        <v/>
      </c>
      <c r="AZ149" s="4" t="str">
        <f ca="1">IFERROR(RANK(order!AZ149,order!AZ$3:AZ$554,0),"")</f>
        <v/>
      </c>
      <c r="BA149" s="4" t="str">
        <f ca="1">IFERROR(RANK(order!BA149,order!BA$3:BA$554,0),"")</f>
        <v/>
      </c>
      <c r="BB149" s="4" t="str">
        <f ca="1">IFERROR(RANK(order!BB149,order!BB$3:BB$554,0),"")</f>
        <v/>
      </c>
      <c r="BC149" s="10" t="str">
        <f ca="1">IFERROR(RANK(order!BC149,order!BC$3:BC$554,0),"")</f>
        <v/>
      </c>
      <c r="BD149" s="10" t="str">
        <f ca="1">IFERROR(RANK(order!BD149,order!BD$3:BD$554,0),"")</f>
        <v/>
      </c>
      <c r="BE149" s="10" t="str">
        <f ca="1">IFERROR(RANK(order!BE149,order!BE$3:BE$554,0),"")</f>
        <v/>
      </c>
      <c r="BF149" s="4" t="str">
        <f ca="1">IFERROR(RANK(order!BF149,order!BF$3:BF$554,0),"")</f>
        <v/>
      </c>
      <c r="BG149" s="4" t="str">
        <f ca="1">IFERROR(RANK(order!BG149,order!BG$3:BG$554,0),"")</f>
        <v/>
      </c>
      <c r="BH149" s="4" t="str">
        <f ca="1">IFERROR(RANK(order!BH149,order!BH$3:BH$554,0),"")</f>
        <v/>
      </c>
      <c r="BI149" s="10" t="str">
        <f ca="1">IFERROR(RANK(order!BI149,order!BI$3:BI$554,0),"")</f>
        <v/>
      </c>
      <c r="BJ149" s="10" t="str">
        <f ca="1">IFERROR(RANK(order!BJ149,order!BJ$3:BJ$554,0),"")</f>
        <v/>
      </c>
      <c r="BK149" s="10" t="str">
        <f ca="1">IFERROR(RANK(order!BK149,order!BK$3:BK$554,0),"")</f>
        <v/>
      </c>
      <c r="BL149" s="4" t="str">
        <f ca="1">IFERROR(RANK(order!BL149,order!BL$3:BL$554,0),"")</f>
        <v/>
      </c>
      <c r="BM149" s="4" t="str">
        <f ca="1">IFERROR(RANK(order!BM149,order!BM$3:BM$554,0),"")</f>
        <v/>
      </c>
      <c r="BN149" s="4" t="str">
        <f ca="1">IFERROR(RANK(order!BN149,order!BN$3:BN$554,0),"")</f>
        <v/>
      </c>
      <c r="BO149" s="10" t="str">
        <f ca="1">IFERROR(RANK(order!BO149,order!BO$3:BO$554,0),"")</f>
        <v/>
      </c>
      <c r="BP149" s="10" t="str">
        <f ca="1">IFERROR(RANK(order!BP149,order!BP$3:BP$554,0),"")</f>
        <v/>
      </c>
      <c r="BQ149" s="10" t="str">
        <f ca="1">IFERROR(RANK(order!BQ149,order!BQ$3:BQ$554,0),"")</f>
        <v/>
      </c>
      <c r="BR149" s="4" t="str">
        <f ca="1">IFERROR(RANK(order!BR149,order!BR$3:BR$554,0),"")</f>
        <v/>
      </c>
      <c r="BS149" s="4" t="str">
        <f ca="1">IFERROR(RANK(order!BS149,order!BS$3:BS$554,0),"")</f>
        <v/>
      </c>
      <c r="BT149" s="4" t="str">
        <f ca="1">IFERROR(RANK(order!BT149,order!BT$3:BT$554,0),"")</f>
        <v/>
      </c>
      <c r="BU149" s="95">
        <f t="shared" si="235"/>
        <v>147</v>
      </c>
      <c r="BV149" s="35" t="str">
        <f t="shared" si="236"/>
        <v>E1</v>
      </c>
      <c r="BW149" s="55">
        <f t="shared" ca="1" si="159"/>
        <v>0</v>
      </c>
      <c r="BX149" s="56" t="str">
        <f t="shared" ca="1" si="160"/>
        <v/>
      </c>
      <c r="BY149" s="56" t="str">
        <f t="shared" ca="1" si="161"/>
        <v/>
      </c>
      <c r="BZ149" s="57" t="str">
        <f t="shared" ca="1" si="162"/>
        <v/>
      </c>
      <c r="CA149" s="57" t="str">
        <f t="shared" ca="1" si="163"/>
        <v/>
      </c>
      <c r="CB149" s="58" t="str">
        <f t="shared" ca="1" si="164"/>
        <v/>
      </c>
      <c r="CC149" s="57" t="str">
        <f t="shared" ca="1" si="165"/>
        <v/>
      </c>
      <c r="CD149" s="57" t="str">
        <f t="shared" ca="1" si="166"/>
        <v/>
      </c>
      <c r="CE149" s="58" t="str">
        <f t="shared" ca="1" si="167"/>
        <v/>
      </c>
      <c r="CF149" s="59" t="str">
        <f t="shared" ca="1" si="168"/>
        <v/>
      </c>
      <c r="CG149" s="57" t="str">
        <f t="shared" ca="1" si="169"/>
        <v/>
      </c>
      <c r="CH149" s="57" t="str">
        <f t="shared" ca="1" si="170"/>
        <v/>
      </c>
      <c r="CI149" s="57" t="str">
        <f t="shared" ca="1" si="171"/>
        <v/>
      </c>
      <c r="CJ149" s="57" t="str">
        <f t="shared" ca="1" si="172"/>
        <v/>
      </c>
      <c r="CK149" s="57" t="str">
        <f t="shared" ca="1" si="173"/>
        <v/>
      </c>
      <c r="CL149" s="57" t="str">
        <f t="shared" ca="1" si="174"/>
        <v/>
      </c>
      <c r="CM149" s="57" t="str">
        <f t="shared" ca="1" si="175"/>
        <v/>
      </c>
      <c r="CN149" s="57" t="str">
        <f t="shared" ca="1" si="176"/>
        <v/>
      </c>
      <c r="CO149" s="57" t="str">
        <f t="shared" ca="1" si="177"/>
        <v/>
      </c>
      <c r="CP149" s="57" t="str">
        <f t="shared" ca="1" si="178"/>
        <v/>
      </c>
      <c r="CQ149" s="57" t="str">
        <f t="shared" ca="1" si="179"/>
        <v/>
      </c>
      <c r="CR149" s="57" t="str">
        <f t="shared" ca="1" si="180"/>
        <v/>
      </c>
      <c r="CS149" s="60" t="str">
        <f t="shared" ca="1" si="181"/>
        <v/>
      </c>
      <c r="CT149" s="60" t="str">
        <f t="shared" ca="1" si="182"/>
        <v/>
      </c>
      <c r="CU149" s="60" t="str">
        <f t="shared" ca="1" si="183"/>
        <v/>
      </c>
      <c r="CV149" s="60" t="str">
        <f t="shared" ca="1" si="184"/>
        <v/>
      </c>
      <c r="CW149" s="60" t="str">
        <f t="shared" ca="1" si="185"/>
        <v/>
      </c>
      <c r="CX149" s="60" t="str">
        <f t="shared" ca="1" si="186"/>
        <v/>
      </c>
      <c r="CY149" s="60" t="str">
        <f t="shared" ca="1" si="187"/>
        <v/>
      </c>
      <c r="CZ149" s="60" t="str">
        <f t="shared" ca="1" si="188"/>
        <v/>
      </c>
      <c r="DA149" s="65" t="str">
        <f t="shared" ca="1" si="189"/>
        <v/>
      </c>
      <c r="DB149" s="65" t="str">
        <f t="shared" ca="1" si="190"/>
        <v/>
      </c>
      <c r="DC149" s="65" t="str">
        <f t="shared" ca="1" si="191"/>
        <v/>
      </c>
      <c r="DD149" s="65" t="str">
        <f t="shared" ca="1" si="192"/>
        <v/>
      </c>
      <c r="DE149" s="65" t="str">
        <f t="shared" ca="1" si="193"/>
        <v/>
      </c>
      <c r="DF149" s="66" t="str">
        <f t="shared" ca="1" si="194"/>
        <v/>
      </c>
      <c r="DG149" s="66" t="str">
        <f t="shared" ca="1" si="195"/>
        <v/>
      </c>
      <c r="DH149" s="66" t="str">
        <f t="shared" ca="1" si="196"/>
        <v/>
      </c>
      <c r="DI149" s="66" t="str">
        <f t="shared" ca="1" si="197"/>
        <v/>
      </c>
      <c r="DJ149" s="66" t="str">
        <f t="shared" ca="1" si="198"/>
        <v/>
      </c>
      <c r="DK149" s="65" t="str">
        <f t="shared" ca="1" si="199"/>
        <v/>
      </c>
      <c r="DL149" s="65" t="str">
        <f t="shared" ca="1" si="200"/>
        <v/>
      </c>
      <c r="DM149" s="65" t="str">
        <f t="shared" ca="1" si="201"/>
        <v/>
      </c>
      <c r="DN149" s="65" t="str">
        <f t="shared" ca="1" si="202"/>
        <v/>
      </c>
      <c r="DO149" s="65" t="str">
        <f t="shared" ca="1" si="203"/>
        <v/>
      </c>
      <c r="DP149" s="65" t="str">
        <f t="shared" ca="1" si="204"/>
        <v/>
      </c>
      <c r="DQ149" s="65" t="str">
        <f t="shared" ca="1" si="205"/>
        <v/>
      </c>
      <c r="DR149" s="69" t="str">
        <f t="shared" ca="1" si="206"/>
        <v/>
      </c>
      <c r="DS149" s="69" t="str">
        <f t="shared" ca="1" si="207"/>
        <v/>
      </c>
      <c r="DT149" s="69" t="str">
        <f t="shared" ca="1" si="208"/>
        <v/>
      </c>
      <c r="DU149" s="69" t="str">
        <f t="shared" ca="1" si="209"/>
        <v/>
      </c>
      <c r="DV149" s="69" t="str">
        <f t="shared" ca="1" si="210"/>
        <v/>
      </c>
      <c r="DW149" s="69" t="str">
        <f t="shared" ca="1" si="211"/>
        <v/>
      </c>
      <c r="DX149" s="69" t="str">
        <f t="shared" ca="1" si="212"/>
        <v/>
      </c>
      <c r="DY149" s="69" t="str">
        <f t="shared" ca="1" si="213"/>
        <v/>
      </c>
      <c r="DZ149" s="72" t="str">
        <f t="shared" ca="1" si="214"/>
        <v/>
      </c>
      <c r="EA149" s="72" t="str">
        <f t="shared" ca="1" si="215"/>
        <v/>
      </c>
      <c r="EB149" s="72" t="str">
        <f t="shared" ca="1" si="216"/>
        <v/>
      </c>
      <c r="EC149" s="65" t="str">
        <f t="shared" ca="1" si="217"/>
        <v/>
      </c>
      <c r="ED149" s="65" t="str">
        <f t="shared" ca="1" si="218"/>
        <v/>
      </c>
      <c r="EE149" s="65" t="str">
        <f t="shared" ca="1" si="219"/>
        <v/>
      </c>
      <c r="EF149" s="65" t="str">
        <f t="shared" ca="1" si="220"/>
        <v/>
      </c>
      <c r="EG149" s="65" t="str">
        <f t="shared" ca="1" si="221"/>
        <v/>
      </c>
      <c r="EH149" s="65" t="str">
        <f t="shared" ca="1" si="222"/>
        <v/>
      </c>
      <c r="EI149" s="429" t="str">
        <f t="shared" ca="1" si="223"/>
        <v>No</v>
      </c>
      <c r="EJ149" s="428" t="str">
        <f t="shared" ca="1" si="224"/>
        <v/>
      </c>
      <c r="EK149" s="428" t="str">
        <f t="shared" ca="1" si="225"/>
        <v/>
      </c>
      <c r="EL149" s="65" t="str">
        <f t="shared" ca="1" si="226"/>
        <v/>
      </c>
      <c r="EM149" s="65" t="str">
        <f t="shared" ca="1" si="227"/>
        <v/>
      </c>
      <c r="EN149" s="65" t="str">
        <f t="shared" ca="1" si="228"/>
        <v/>
      </c>
      <c r="EO149" s="433" t="str">
        <f t="shared" ca="1" si="229"/>
        <v/>
      </c>
      <c r="EP149" s="433" t="str">
        <f t="shared" ca="1" si="230"/>
        <v/>
      </c>
      <c r="EQ149" s="433" t="str">
        <f t="shared" ca="1" si="231"/>
        <v/>
      </c>
      <c r="ER149" s="433" t="str">
        <f t="shared" ca="1" si="232"/>
        <v/>
      </c>
      <c r="ES149" s="433" t="str">
        <f t="shared" ca="1" si="233"/>
        <v/>
      </c>
      <c r="ET149" s="433" t="str">
        <f t="shared" ca="1" si="234"/>
        <v/>
      </c>
      <c r="EU149" s="433" t="str">
        <f ca="1">IF(OR(CO149="",CQ149=""),"",Discipline!$P$3*CO149+Discipline!$X$3*CQ149)</f>
        <v/>
      </c>
      <c r="EV149" s="433" t="str">
        <f ca="1">IF(OR(CP149="",CR149=""),"",Discipline!$P$3*CP149+Discipline!$X$3*CR149)</f>
        <v/>
      </c>
    </row>
    <row r="150" spans="1:152" x14ac:dyDescent="0.25">
      <c r="A150" s="10" t="str">
        <f ca="1">IFERROR(RANK(order!A150,order!A$3:A$554,0),"")</f>
        <v/>
      </c>
      <c r="B150" s="10" t="str">
        <f ca="1">IFERROR(RANK(order!B150,order!B$3:B$554,0),"")</f>
        <v/>
      </c>
      <c r="C150" s="10" t="str">
        <f ca="1">IFERROR(RANK(order!C150,order!C$3:C$554,0),"")</f>
        <v/>
      </c>
      <c r="D150" s="4" t="str">
        <f ca="1">IFERROR(RANK(order!D150,order!D$3:D$554,0),"")</f>
        <v/>
      </c>
      <c r="E150" s="4" t="str">
        <f ca="1">IFERROR(RANK(order!E150,order!E$3:E$554,0),"")</f>
        <v/>
      </c>
      <c r="F150" s="4" t="str">
        <f ca="1">IFERROR(RANK(order!F150,order!F$3:F$554,0),"")</f>
        <v/>
      </c>
      <c r="G150" s="10" t="str">
        <f ca="1">IFERROR(RANK(order!G150,order!G$3:G$554,0),"")</f>
        <v/>
      </c>
      <c r="H150" s="10" t="str">
        <f ca="1">IFERROR(RANK(order!H150,order!H$3:H$554,0),"")</f>
        <v/>
      </c>
      <c r="I150" s="10" t="str">
        <f ca="1">IFERROR(RANK(order!I150,order!I$3:I$554,0),"")</f>
        <v/>
      </c>
      <c r="J150" s="4" t="str">
        <f ca="1">IFERROR(RANK(order!J150,order!J$3:J$554,0),"")</f>
        <v/>
      </c>
      <c r="K150" s="4" t="str">
        <f ca="1">IFERROR(RANK(order!K150,order!K$3:K$554,0),"")</f>
        <v/>
      </c>
      <c r="L150" s="4" t="str">
        <f ca="1">IFERROR(RANK(order!L150,order!L$3:L$554,0),"")</f>
        <v/>
      </c>
      <c r="M150" s="10" t="str">
        <f ca="1">IFERROR(RANK(order!M150,order!M$3:M$554,0),"")</f>
        <v/>
      </c>
      <c r="N150" s="10" t="str">
        <f ca="1">IFERROR(RANK(order!N150,order!N$3:N$554,0),"")</f>
        <v/>
      </c>
      <c r="O150" s="10" t="str">
        <f ca="1">IFERROR(RANK(order!O150,order!O$3:O$554,0),"")</f>
        <v/>
      </c>
      <c r="P150" s="4" t="str">
        <f ca="1">IFERROR(RANK(order!P150,order!P$3:P$554,0),"")</f>
        <v/>
      </c>
      <c r="Q150" s="4" t="str">
        <f ca="1">IFERROR(RANK(order!Q150,order!Q$3:Q$554,0),"")</f>
        <v/>
      </c>
      <c r="R150" s="4" t="str">
        <f ca="1">IFERROR(RANK(order!R150,order!R$3:R$554,0),"")</f>
        <v/>
      </c>
      <c r="S150" s="10" t="str">
        <f ca="1">IFERROR(RANK(order!S150,order!S$3:S$554,0),"")</f>
        <v/>
      </c>
      <c r="T150" s="10" t="str">
        <f ca="1">IFERROR(RANK(order!T150,order!T$3:T$554,0),"")</f>
        <v/>
      </c>
      <c r="U150" s="10" t="str">
        <f ca="1">IFERROR(RANK(order!U150,order!U$3:U$554,0),"")</f>
        <v/>
      </c>
      <c r="V150" s="4" t="str">
        <f ca="1">IFERROR(RANK(order!V150,order!V$3:V$554,0),"")</f>
        <v/>
      </c>
      <c r="W150" s="4" t="str">
        <f ca="1">IFERROR(RANK(order!W150,order!W$3:W$554,0),"")</f>
        <v/>
      </c>
      <c r="X150" s="4" t="str">
        <f ca="1">IFERROR(RANK(order!X150,order!X$3:X$554,0),"")</f>
        <v/>
      </c>
      <c r="Y150" s="10" t="str">
        <f ca="1">IFERROR(RANK(order!Y150,order!Y$3:Y$554,0),"")</f>
        <v/>
      </c>
      <c r="Z150" s="10" t="str">
        <f ca="1">IFERROR(RANK(order!Z150,order!Z$3:Z$554,0),"")</f>
        <v/>
      </c>
      <c r="AA150" s="10" t="str">
        <f ca="1">IFERROR(RANK(order!AA150,order!AA$3:AA$554,0),"")</f>
        <v/>
      </c>
      <c r="AB150" s="4" t="str">
        <f ca="1">IFERROR(RANK(order!AB150,order!AB$3:AB$554,0),"")</f>
        <v/>
      </c>
      <c r="AC150" s="4" t="str">
        <f ca="1">IFERROR(RANK(order!AC150,order!AC$3:AC$554,0),"")</f>
        <v/>
      </c>
      <c r="AD150" s="4" t="str">
        <f ca="1">IFERROR(RANK(order!AD150,order!AD$3:AD$554,0),"")</f>
        <v/>
      </c>
      <c r="AE150" s="10" t="str">
        <f ca="1">IFERROR(RANK(order!AE150,order!AE$3:AE$554,0),"")</f>
        <v/>
      </c>
      <c r="AF150" s="10" t="str">
        <f ca="1">IFERROR(RANK(order!AF150,order!AF$3:AF$554,0),"")</f>
        <v/>
      </c>
      <c r="AG150" s="10" t="str">
        <f ca="1">IFERROR(RANK(order!AG150,order!AG$3:AG$554,0),"")</f>
        <v/>
      </c>
      <c r="AH150" s="4" t="str">
        <f ca="1">IFERROR(RANK(order!AH150,order!AH$3:AH$554,0),"")</f>
        <v/>
      </c>
      <c r="AI150" s="4" t="str">
        <f ca="1">IFERROR(RANK(order!AI150,order!AI$3:AI$554,0),"")</f>
        <v/>
      </c>
      <c r="AJ150" s="4" t="str">
        <f ca="1">IFERROR(RANK(order!AJ150,order!AJ$3:AJ$554,0),"")</f>
        <v/>
      </c>
      <c r="AK150" s="10" t="str">
        <f ca="1">IFERROR(RANK(order!AK150,order!AK$3:AK$554,0),"")</f>
        <v/>
      </c>
      <c r="AL150" s="10" t="str">
        <f ca="1">IFERROR(RANK(order!AL150,order!AL$3:AL$554,0),"")</f>
        <v/>
      </c>
      <c r="AM150" s="10" t="str">
        <f ca="1">IFERROR(RANK(order!AM150,order!AM$3:AM$554,0),"")</f>
        <v/>
      </c>
      <c r="AN150" s="4" t="str">
        <f ca="1">IFERROR(RANK(order!AN150,order!AN$3:AN$554,0),"")</f>
        <v/>
      </c>
      <c r="AO150" s="4" t="str">
        <f ca="1">IFERROR(RANK(order!AO150,order!AO$3:AO$554,0),"")</f>
        <v/>
      </c>
      <c r="AP150" s="4" t="str">
        <f ca="1">IFERROR(RANK(order!AP150,order!AP$3:AP$554,0),"")</f>
        <v/>
      </c>
      <c r="AQ150" s="10" t="str">
        <f ca="1">IFERROR(RANK(order!AQ150,order!AQ$3:AQ$554,0),"")</f>
        <v/>
      </c>
      <c r="AR150" s="10" t="str">
        <f ca="1">IFERROR(RANK(order!AR150,order!AR$3:AR$554,0),"")</f>
        <v/>
      </c>
      <c r="AS150" s="10" t="str">
        <f ca="1">IFERROR(RANK(order!AS150,order!AS$3:AS$554,0),"")</f>
        <v/>
      </c>
      <c r="AT150" s="4" t="str">
        <f ca="1">IFERROR(RANK(order!AT150,order!AT$3:AT$554,0),"")</f>
        <v/>
      </c>
      <c r="AU150" s="4" t="str">
        <f ca="1">IFERROR(RANK(order!AU150,order!AU$3:AU$554,0),"")</f>
        <v/>
      </c>
      <c r="AV150" s="4" t="str">
        <f ca="1">IFERROR(RANK(order!AV150,order!AV$3:AV$554,0),"")</f>
        <v/>
      </c>
      <c r="AW150" s="10" t="str">
        <f ca="1">IFERROR(RANK(order!AW150,order!AW$3:AW$554,0),"")</f>
        <v/>
      </c>
      <c r="AX150" s="10" t="str">
        <f ca="1">IFERROR(RANK(order!AX150,order!AX$3:AX$554,0),"")</f>
        <v/>
      </c>
      <c r="AY150" s="10" t="str">
        <f ca="1">IFERROR(RANK(order!AY150,order!AY$3:AY$554,0),"")</f>
        <v/>
      </c>
      <c r="AZ150" s="4" t="str">
        <f ca="1">IFERROR(RANK(order!AZ150,order!AZ$3:AZ$554,0),"")</f>
        <v/>
      </c>
      <c r="BA150" s="4" t="str">
        <f ca="1">IFERROR(RANK(order!BA150,order!BA$3:BA$554,0),"")</f>
        <v/>
      </c>
      <c r="BB150" s="4" t="str">
        <f ca="1">IFERROR(RANK(order!BB150,order!BB$3:BB$554,0),"")</f>
        <v/>
      </c>
      <c r="BC150" s="10" t="str">
        <f ca="1">IFERROR(RANK(order!BC150,order!BC$3:BC$554,0),"")</f>
        <v/>
      </c>
      <c r="BD150" s="10" t="str">
        <f ca="1">IFERROR(RANK(order!BD150,order!BD$3:BD$554,0),"")</f>
        <v/>
      </c>
      <c r="BE150" s="10" t="str">
        <f ca="1">IFERROR(RANK(order!BE150,order!BE$3:BE$554,0),"")</f>
        <v/>
      </c>
      <c r="BF150" s="4" t="str">
        <f ca="1">IFERROR(RANK(order!BF150,order!BF$3:BF$554,0),"")</f>
        <v/>
      </c>
      <c r="BG150" s="4" t="str">
        <f ca="1">IFERROR(RANK(order!BG150,order!BG$3:BG$554,0),"")</f>
        <v/>
      </c>
      <c r="BH150" s="4" t="str">
        <f ca="1">IFERROR(RANK(order!BH150,order!BH$3:BH$554,0),"")</f>
        <v/>
      </c>
      <c r="BI150" s="10" t="str">
        <f ca="1">IFERROR(RANK(order!BI150,order!BI$3:BI$554,0),"")</f>
        <v/>
      </c>
      <c r="BJ150" s="10" t="str">
        <f ca="1">IFERROR(RANK(order!BJ150,order!BJ$3:BJ$554,0),"")</f>
        <v/>
      </c>
      <c r="BK150" s="10" t="str">
        <f ca="1">IFERROR(RANK(order!BK150,order!BK$3:BK$554,0),"")</f>
        <v/>
      </c>
      <c r="BL150" s="4" t="str">
        <f ca="1">IFERROR(RANK(order!BL150,order!BL$3:BL$554,0),"")</f>
        <v/>
      </c>
      <c r="BM150" s="4" t="str">
        <f ca="1">IFERROR(RANK(order!BM150,order!BM$3:BM$554,0),"")</f>
        <v/>
      </c>
      <c r="BN150" s="4" t="str">
        <f ca="1">IFERROR(RANK(order!BN150,order!BN$3:BN$554,0),"")</f>
        <v/>
      </c>
      <c r="BO150" s="10" t="str">
        <f ca="1">IFERROR(RANK(order!BO150,order!BO$3:BO$554,0),"")</f>
        <v/>
      </c>
      <c r="BP150" s="10" t="str">
        <f ca="1">IFERROR(RANK(order!BP150,order!BP$3:BP$554,0),"")</f>
        <v/>
      </c>
      <c r="BQ150" s="10" t="str">
        <f ca="1">IFERROR(RANK(order!BQ150,order!BQ$3:BQ$554,0),"")</f>
        <v/>
      </c>
      <c r="BR150" s="4" t="str">
        <f ca="1">IFERROR(RANK(order!BR150,order!BR$3:BR$554,0),"")</f>
        <v/>
      </c>
      <c r="BS150" s="4" t="str">
        <f ca="1">IFERROR(RANK(order!BS150,order!BS$3:BS$554,0),"")</f>
        <v/>
      </c>
      <c r="BT150" s="4" t="str">
        <f ca="1">IFERROR(RANK(order!BT150,order!BT$3:BT$554,0),"")</f>
        <v/>
      </c>
      <c r="BU150" s="95">
        <f t="shared" si="235"/>
        <v>148</v>
      </c>
      <c r="BV150" s="35" t="str">
        <f t="shared" si="236"/>
        <v>E1</v>
      </c>
      <c r="BW150" s="55">
        <f t="shared" ca="1" si="159"/>
        <v>0</v>
      </c>
      <c r="BX150" s="56" t="str">
        <f t="shared" ca="1" si="160"/>
        <v/>
      </c>
      <c r="BY150" s="56" t="str">
        <f t="shared" ca="1" si="161"/>
        <v/>
      </c>
      <c r="BZ150" s="57" t="str">
        <f t="shared" ca="1" si="162"/>
        <v/>
      </c>
      <c r="CA150" s="57" t="str">
        <f t="shared" ca="1" si="163"/>
        <v/>
      </c>
      <c r="CB150" s="58" t="str">
        <f t="shared" ca="1" si="164"/>
        <v/>
      </c>
      <c r="CC150" s="57" t="str">
        <f t="shared" ca="1" si="165"/>
        <v/>
      </c>
      <c r="CD150" s="57" t="str">
        <f t="shared" ca="1" si="166"/>
        <v/>
      </c>
      <c r="CE150" s="58" t="str">
        <f t="shared" ca="1" si="167"/>
        <v/>
      </c>
      <c r="CF150" s="59" t="str">
        <f t="shared" ca="1" si="168"/>
        <v/>
      </c>
      <c r="CG150" s="57" t="str">
        <f t="shared" ca="1" si="169"/>
        <v/>
      </c>
      <c r="CH150" s="57" t="str">
        <f t="shared" ca="1" si="170"/>
        <v/>
      </c>
      <c r="CI150" s="57" t="str">
        <f t="shared" ca="1" si="171"/>
        <v/>
      </c>
      <c r="CJ150" s="57" t="str">
        <f t="shared" ca="1" si="172"/>
        <v/>
      </c>
      <c r="CK150" s="57" t="str">
        <f t="shared" ca="1" si="173"/>
        <v/>
      </c>
      <c r="CL150" s="57" t="str">
        <f t="shared" ca="1" si="174"/>
        <v/>
      </c>
      <c r="CM150" s="57" t="str">
        <f t="shared" ca="1" si="175"/>
        <v/>
      </c>
      <c r="CN150" s="57" t="str">
        <f t="shared" ca="1" si="176"/>
        <v/>
      </c>
      <c r="CO150" s="57" t="str">
        <f t="shared" ca="1" si="177"/>
        <v/>
      </c>
      <c r="CP150" s="57" t="str">
        <f t="shared" ca="1" si="178"/>
        <v/>
      </c>
      <c r="CQ150" s="57" t="str">
        <f t="shared" ca="1" si="179"/>
        <v/>
      </c>
      <c r="CR150" s="57" t="str">
        <f t="shared" ca="1" si="180"/>
        <v/>
      </c>
      <c r="CS150" s="60" t="str">
        <f t="shared" ca="1" si="181"/>
        <v/>
      </c>
      <c r="CT150" s="60" t="str">
        <f t="shared" ca="1" si="182"/>
        <v/>
      </c>
      <c r="CU150" s="60" t="str">
        <f t="shared" ca="1" si="183"/>
        <v/>
      </c>
      <c r="CV150" s="60" t="str">
        <f t="shared" ca="1" si="184"/>
        <v/>
      </c>
      <c r="CW150" s="60" t="str">
        <f t="shared" ca="1" si="185"/>
        <v/>
      </c>
      <c r="CX150" s="60" t="str">
        <f t="shared" ca="1" si="186"/>
        <v/>
      </c>
      <c r="CY150" s="60" t="str">
        <f t="shared" ca="1" si="187"/>
        <v/>
      </c>
      <c r="CZ150" s="60" t="str">
        <f t="shared" ca="1" si="188"/>
        <v/>
      </c>
      <c r="DA150" s="65" t="str">
        <f t="shared" ca="1" si="189"/>
        <v/>
      </c>
      <c r="DB150" s="65" t="str">
        <f t="shared" ca="1" si="190"/>
        <v/>
      </c>
      <c r="DC150" s="65" t="str">
        <f t="shared" ca="1" si="191"/>
        <v/>
      </c>
      <c r="DD150" s="65" t="str">
        <f t="shared" ca="1" si="192"/>
        <v/>
      </c>
      <c r="DE150" s="65" t="str">
        <f t="shared" ca="1" si="193"/>
        <v/>
      </c>
      <c r="DF150" s="66" t="str">
        <f t="shared" ca="1" si="194"/>
        <v/>
      </c>
      <c r="DG150" s="66" t="str">
        <f t="shared" ca="1" si="195"/>
        <v/>
      </c>
      <c r="DH150" s="66" t="str">
        <f t="shared" ca="1" si="196"/>
        <v/>
      </c>
      <c r="DI150" s="66" t="str">
        <f t="shared" ca="1" si="197"/>
        <v/>
      </c>
      <c r="DJ150" s="66" t="str">
        <f t="shared" ca="1" si="198"/>
        <v/>
      </c>
      <c r="DK150" s="65" t="str">
        <f t="shared" ca="1" si="199"/>
        <v/>
      </c>
      <c r="DL150" s="65" t="str">
        <f t="shared" ca="1" si="200"/>
        <v/>
      </c>
      <c r="DM150" s="65" t="str">
        <f t="shared" ca="1" si="201"/>
        <v/>
      </c>
      <c r="DN150" s="65" t="str">
        <f t="shared" ca="1" si="202"/>
        <v/>
      </c>
      <c r="DO150" s="65" t="str">
        <f t="shared" ca="1" si="203"/>
        <v/>
      </c>
      <c r="DP150" s="65" t="str">
        <f t="shared" ca="1" si="204"/>
        <v/>
      </c>
      <c r="DQ150" s="65" t="str">
        <f t="shared" ca="1" si="205"/>
        <v/>
      </c>
      <c r="DR150" s="69" t="str">
        <f t="shared" ca="1" si="206"/>
        <v/>
      </c>
      <c r="DS150" s="69" t="str">
        <f t="shared" ca="1" si="207"/>
        <v/>
      </c>
      <c r="DT150" s="69" t="str">
        <f t="shared" ca="1" si="208"/>
        <v/>
      </c>
      <c r="DU150" s="69" t="str">
        <f t="shared" ca="1" si="209"/>
        <v/>
      </c>
      <c r="DV150" s="69" t="str">
        <f t="shared" ca="1" si="210"/>
        <v/>
      </c>
      <c r="DW150" s="69" t="str">
        <f t="shared" ca="1" si="211"/>
        <v/>
      </c>
      <c r="DX150" s="69" t="str">
        <f t="shared" ca="1" si="212"/>
        <v/>
      </c>
      <c r="DY150" s="69" t="str">
        <f t="shared" ca="1" si="213"/>
        <v/>
      </c>
      <c r="DZ150" s="72" t="str">
        <f t="shared" ca="1" si="214"/>
        <v/>
      </c>
      <c r="EA150" s="72" t="str">
        <f t="shared" ca="1" si="215"/>
        <v/>
      </c>
      <c r="EB150" s="72" t="str">
        <f t="shared" ca="1" si="216"/>
        <v/>
      </c>
      <c r="EC150" s="65" t="str">
        <f t="shared" ca="1" si="217"/>
        <v/>
      </c>
      <c r="ED150" s="65" t="str">
        <f t="shared" ca="1" si="218"/>
        <v/>
      </c>
      <c r="EE150" s="65" t="str">
        <f t="shared" ca="1" si="219"/>
        <v/>
      </c>
      <c r="EF150" s="65" t="str">
        <f t="shared" ca="1" si="220"/>
        <v/>
      </c>
      <c r="EG150" s="65" t="str">
        <f t="shared" ca="1" si="221"/>
        <v/>
      </c>
      <c r="EH150" s="65" t="str">
        <f t="shared" ca="1" si="222"/>
        <v/>
      </c>
      <c r="EI150" s="429" t="str">
        <f t="shared" ca="1" si="223"/>
        <v>No</v>
      </c>
      <c r="EJ150" s="428" t="str">
        <f t="shared" ca="1" si="224"/>
        <v/>
      </c>
      <c r="EK150" s="428" t="str">
        <f t="shared" ca="1" si="225"/>
        <v/>
      </c>
      <c r="EL150" s="65" t="str">
        <f t="shared" ca="1" si="226"/>
        <v/>
      </c>
      <c r="EM150" s="65" t="str">
        <f t="shared" ca="1" si="227"/>
        <v/>
      </c>
      <c r="EN150" s="65" t="str">
        <f t="shared" ca="1" si="228"/>
        <v/>
      </c>
      <c r="EO150" s="433" t="str">
        <f t="shared" ca="1" si="229"/>
        <v/>
      </c>
      <c r="EP150" s="433" t="str">
        <f t="shared" ca="1" si="230"/>
        <v/>
      </c>
      <c r="EQ150" s="433" t="str">
        <f t="shared" ca="1" si="231"/>
        <v/>
      </c>
      <c r="ER150" s="433" t="str">
        <f t="shared" ca="1" si="232"/>
        <v/>
      </c>
      <c r="ES150" s="433" t="str">
        <f t="shared" ca="1" si="233"/>
        <v/>
      </c>
      <c r="ET150" s="433" t="str">
        <f t="shared" ca="1" si="234"/>
        <v/>
      </c>
      <c r="EU150" s="433" t="str">
        <f ca="1">IF(OR(CO150="",CQ150=""),"",Discipline!$P$3*CO150+Discipline!$X$3*CQ150)</f>
        <v/>
      </c>
      <c r="EV150" s="433" t="str">
        <f ca="1">IF(OR(CP150="",CR150=""),"",Discipline!$P$3*CP150+Discipline!$X$3*CR150)</f>
        <v/>
      </c>
    </row>
    <row r="151" spans="1:152" x14ac:dyDescent="0.25">
      <c r="A151" s="10" t="str">
        <f ca="1">IFERROR(RANK(order!A151,order!A$3:A$554,0),"")</f>
        <v/>
      </c>
      <c r="B151" s="10" t="str">
        <f ca="1">IFERROR(RANK(order!B151,order!B$3:B$554,0),"")</f>
        <v/>
      </c>
      <c r="C151" s="10" t="str">
        <f ca="1">IFERROR(RANK(order!C151,order!C$3:C$554,0),"")</f>
        <v/>
      </c>
      <c r="D151" s="4" t="str">
        <f ca="1">IFERROR(RANK(order!D151,order!D$3:D$554,0),"")</f>
        <v/>
      </c>
      <c r="E151" s="4" t="str">
        <f ca="1">IFERROR(RANK(order!E151,order!E$3:E$554,0),"")</f>
        <v/>
      </c>
      <c r="F151" s="4" t="str">
        <f ca="1">IFERROR(RANK(order!F151,order!F$3:F$554,0),"")</f>
        <v/>
      </c>
      <c r="G151" s="10" t="str">
        <f ca="1">IFERROR(RANK(order!G151,order!G$3:G$554,0),"")</f>
        <v/>
      </c>
      <c r="H151" s="10" t="str">
        <f ca="1">IFERROR(RANK(order!H151,order!H$3:H$554,0),"")</f>
        <v/>
      </c>
      <c r="I151" s="10" t="str">
        <f ca="1">IFERROR(RANK(order!I151,order!I$3:I$554,0),"")</f>
        <v/>
      </c>
      <c r="J151" s="4" t="str">
        <f ca="1">IFERROR(RANK(order!J151,order!J$3:J$554,0),"")</f>
        <v/>
      </c>
      <c r="K151" s="4" t="str">
        <f ca="1">IFERROR(RANK(order!K151,order!K$3:K$554,0),"")</f>
        <v/>
      </c>
      <c r="L151" s="4" t="str">
        <f ca="1">IFERROR(RANK(order!L151,order!L$3:L$554,0),"")</f>
        <v/>
      </c>
      <c r="M151" s="10" t="str">
        <f ca="1">IFERROR(RANK(order!M151,order!M$3:M$554,0),"")</f>
        <v/>
      </c>
      <c r="N151" s="10" t="str">
        <f ca="1">IFERROR(RANK(order!N151,order!N$3:N$554,0),"")</f>
        <v/>
      </c>
      <c r="O151" s="10" t="str">
        <f ca="1">IFERROR(RANK(order!O151,order!O$3:O$554,0),"")</f>
        <v/>
      </c>
      <c r="P151" s="4" t="str">
        <f ca="1">IFERROR(RANK(order!P151,order!P$3:P$554,0),"")</f>
        <v/>
      </c>
      <c r="Q151" s="4" t="str">
        <f ca="1">IFERROR(RANK(order!Q151,order!Q$3:Q$554,0),"")</f>
        <v/>
      </c>
      <c r="R151" s="4" t="str">
        <f ca="1">IFERROR(RANK(order!R151,order!R$3:R$554,0),"")</f>
        <v/>
      </c>
      <c r="S151" s="10" t="str">
        <f ca="1">IFERROR(RANK(order!S151,order!S$3:S$554,0),"")</f>
        <v/>
      </c>
      <c r="T151" s="10" t="str">
        <f ca="1">IFERROR(RANK(order!T151,order!T$3:T$554,0),"")</f>
        <v/>
      </c>
      <c r="U151" s="10" t="str">
        <f ca="1">IFERROR(RANK(order!U151,order!U$3:U$554,0),"")</f>
        <v/>
      </c>
      <c r="V151" s="4" t="str">
        <f ca="1">IFERROR(RANK(order!V151,order!V$3:V$554,0),"")</f>
        <v/>
      </c>
      <c r="W151" s="4" t="str">
        <f ca="1">IFERROR(RANK(order!W151,order!W$3:W$554,0),"")</f>
        <v/>
      </c>
      <c r="X151" s="4" t="str">
        <f ca="1">IFERROR(RANK(order!X151,order!X$3:X$554,0),"")</f>
        <v/>
      </c>
      <c r="Y151" s="10" t="str">
        <f ca="1">IFERROR(RANK(order!Y151,order!Y$3:Y$554,0),"")</f>
        <v/>
      </c>
      <c r="Z151" s="10" t="str">
        <f ca="1">IFERROR(RANK(order!Z151,order!Z$3:Z$554,0),"")</f>
        <v/>
      </c>
      <c r="AA151" s="10" t="str">
        <f ca="1">IFERROR(RANK(order!AA151,order!AA$3:AA$554,0),"")</f>
        <v/>
      </c>
      <c r="AB151" s="4" t="str">
        <f ca="1">IFERROR(RANK(order!AB151,order!AB$3:AB$554,0),"")</f>
        <v/>
      </c>
      <c r="AC151" s="4" t="str">
        <f ca="1">IFERROR(RANK(order!AC151,order!AC$3:AC$554,0),"")</f>
        <v/>
      </c>
      <c r="AD151" s="4" t="str">
        <f ca="1">IFERROR(RANK(order!AD151,order!AD$3:AD$554,0),"")</f>
        <v/>
      </c>
      <c r="AE151" s="10" t="str">
        <f ca="1">IFERROR(RANK(order!AE151,order!AE$3:AE$554,0),"")</f>
        <v/>
      </c>
      <c r="AF151" s="10" t="str">
        <f ca="1">IFERROR(RANK(order!AF151,order!AF$3:AF$554,0),"")</f>
        <v/>
      </c>
      <c r="AG151" s="10" t="str">
        <f ca="1">IFERROR(RANK(order!AG151,order!AG$3:AG$554,0),"")</f>
        <v/>
      </c>
      <c r="AH151" s="4" t="str">
        <f ca="1">IFERROR(RANK(order!AH151,order!AH$3:AH$554,0),"")</f>
        <v/>
      </c>
      <c r="AI151" s="4" t="str">
        <f ca="1">IFERROR(RANK(order!AI151,order!AI$3:AI$554,0),"")</f>
        <v/>
      </c>
      <c r="AJ151" s="4" t="str">
        <f ca="1">IFERROR(RANK(order!AJ151,order!AJ$3:AJ$554,0),"")</f>
        <v/>
      </c>
      <c r="AK151" s="10" t="str">
        <f ca="1">IFERROR(RANK(order!AK151,order!AK$3:AK$554,0),"")</f>
        <v/>
      </c>
      <c r="AL151" s="10" t="str">
        <f ca="1">IFERROR(RANK(order!AL151,order!AL$3:AL$554,0),"")</f>
        <v/>
      </c>
      <c r="AM151" s="10" t="str">
        <f ca="1">IFERROR(RANK(order!AM151,order!AM$3:AM$554,0),"")</f>
        <v/>
      </c>
      <c r="AN151" s="4" t="str">
        <f ca="1">IFERROR(RANK(order!AN151,order!AN$3:AN$554,0),"")</f>
        <v/>
      </c>
      <c r="AO151" s="4" t="str">
        <f ca="1">IFERROR(RANK(order!AO151,order!AO$3:AO$554,0),"")</f>
        <v/>
      </c>
      <c r="AP151" s="4" t="str">
        <f ca="1">IFERROR(RANK(order!AP151,order!AP$3:AP$554,0),"")</f>
        <v/>
      </c>
      <c r="AQ151" s="10" t="str">
        <f ca="1">IFERROR(RANK(order!AQ151,order!AQ$3:AQ$554,0),"")</f>
        <v/>
      </c>
      <c r="AR151" s="10" t="str">
        <f ca="1">IFERROR(RANK(order!AR151,order!AR$3:AR$554,0),"")</f>
        <v/>
      </c>
      <c r="AS151" s="10" t="str">
        <f ca="1">IFERROR(RANK(order!AS151,order!AS$3:AS$554,0),"")</f>
        <v/>
      </c>
      <c r="AT151" s="4" t="str">
        <f ca="1">IFERROR(RANK(order!AT151,order!AT$3:AT$554,0),"")</f>
        <v/>
      </c>
      <c r="AU151" s="4" t="str">
        <f ca="1">IFERROR(RANK(order!AU151,order!AU$3:AU$554,0),"")</f>
        <v/>
      </c>
      <c r="AV151" s="4" t="str">
        <f ca="1">IFERROR(RANK(order!AV151,order!AV$3:AV$554,0),"")</f>
        <v/>
      </c>
      <c r="AW151" s="10" t="str">
        <f ca="1">IFERROR(RANK(order!AW151,order!AW$3:AW$554,0),"")</f>
        <v/>
      </c>
      <c r="AX151" s="10" t="str">
        <f ca="1">IFERROR(RANK(order!AX151,order!AX$3:AX$554,0),"")</f>
        <v/>
      </c>
      <c r="AY151" s="10" t="str">
        <f ca="1">IFERROR(RANK(order!AY151,order!AY$3:AY$554,0),"")</f>
        <v/>
      </c>
      <c r="AZ151" s="4" t="str">
        <f ca="1">IFERROR(RANK(order!AZ151,order!AZ$3:AZ$554,0),"")</f>
        <v/>
      </c>
      <c r="BA151" s="4" t="str">
        <f ca="1">IFERROR(RANK(order!BA151,order!BA$3:BA$554,0),"")</f>
        <v/>
      </c>
      <c r="BB151" s="4" t="str">
        <f ca="1">IFERROR(RANK(order!BB151,order!BB$3:BB$554,0),"")</f>
        <v/>
      </c>
      <c r="BC151" s="10" t="str">
        <f ca="1">IFERROR(RANK(order!BC151,order!BC$3:BC$554,0),"")</f>
        <v/>
      </c>
      <c r="BD151" s="10" t="str">
        <f ca="1">IFERROR(RANK(order!BD151,order!BD$3:BD$554,0),"")</f>
        <v/>
      </c>
      <c r="BE151" s="10" t="str">
        <f ca="1">IFERROR(RANK(order!BE151,order!BE$3:BE$554,0),"")</f>
        <v/>
      </c>
      <c r="BF151" s="4" t="str">
        <f ca="1">IFERROR(RANK(order!BF151,order!BF$3:BF$554,0),"")</f>
        <v/>
      </c>
      <c r="BG151" s="4" t="str">
        <f ca="1">IFERROR(RANK(order!BG151,order!BG$3:BG$554,0),"")</f>
        <v/>
      </c>
      <c r="BH151" s="4" t="str">
        <f ca="1">IFERROR(RANK(order!BH151,order!BH$3:BH$554,0),"")</f>
        <v/>
      </c>
      <c r="BI151" s="10" t="str">
        <f ca="1">IFERROR(RANK(order!BI151,order!BI$3:BI$554,0),"")</f>
        <v/>
      </c>
      <c r="BJ151" s="10" t="str">
        <f ca="1">IFERROR(RANK(order!BJ151,order!BJ$3:BJ$554,0),"")</f>
        <v/>
      </c>
      <c r="BK151" s="10" t="str">
        <f ca="1">IFERROR(RANK(order!BK151,order!BK$3:BK$554,0),"")</f>
        <v/>
      </c>
      <c r="BL151" s="4" t="str">
        <f ca="1">IFERROR(RANK(order!BL151,order!BL$3:BL$554,0),"")</f>
        <v/>
      </c>
      <c r="BM151" s="4" t="str">
        <f ca="1">IFERROR(RANK(order!BM151,order!BM$3:BM$554,0),"")</f>
        <v/>
      </c>
      <c r="BN151" s="4" t="str">
        <f ca="1">IFERROR(RANK(order!BN151,order!BN$3:BN$554,0),"")</f>
        <v/>
      </c>
      <c r="BO151" s="10" t="str">
        <f ca="1">IFERROR(RANK(order!BO151,order!BO$3:BO$554,0),"")</f>
        <v/>
      </c>
      <c r="BP151" s="10" t="str">
        <f ca="1">IFERROR(RANK(order!BP151,order!BP$3:BP$554,0),"")</f>
        <v/>
      </c>
      <c r="BQ151" s="10" t="str">
        <f ca="1">IFERROR(RANK(order!BQ151,order!BQ$3:BQ$554,0),"")</f>
        <v/>
      </c>
      <c r="BR151" s="4" t="str">
        <f ca="1">IFERROR(RANK(order!BR151,order!BR$3:BR$554,0),"")</f>
        <v/>
      </c>
      <c r="BS151" s="4" t="str">
        <f ca="1">IFERROR(RANK(order!BS151,order!BS$3:BS$554,0),"")</f>
        <v/>
      </c>
      <c r="BT151" s="4" t="str">
        <f ca="1">IFERROR(RANK(order!BT151,order!BT$3:BT$554,0),"")</f>
        <v/>
      </c>
      <c r="BU151" s="95">
        <f t="shared" si="235"/>
        <v>149</v>
      </c>
      <c r="BV151" s="35" t="str">
        <f t="shared" si="236"/>
        <v>E1</v>
      </c>
      <c r="BW151" s="55">
        <f t="shared" ca="1" si="159"/>
        <v>0</v>
      </c>
      <c r="BX151" s="56" t="str">
        <f t="shared" ca="1" si="160"/>
        <v/>
      </c>
      <c r="BY151" s="56" t="str">
        <f t="shared" ca="1" si="161"/>
        <v/>
      </c>
      <c r="BZ151" s="57" t="str">
        <f t="shared" ca="1" si="162"/>
        <v/>
      </c>
      <c r="CA151" s="57" t="str">
        <f t="shared" ca="1" si="163"/>
        <v/>
      </c>
      <c r="CB151" s="58" t="str">
        <f t="shared" ca="1" si="164"/>
        <v/>
      </c>
      <c r="CC151" s="57" t="str">
        <f t="shared" ca="1" si="165"/>
        <v/>
      </c>
      <c r="CD151" s="57" t="str">
        <f t="shared" ca="1" si="166"/>
        <v/>
      </c>
      <c r="CE151" s="58" t="str">
        <f t="shared" ca="1" si="167"/>
        <v/>
      </c>
      <c r="CF151" s="59" t="str">
        <f t="shared" ca="1" si="168"/>
        <v/>
      </c>
      <c r="CG151" s="57" t="str">
        <f t="shared" ca="1" si="169"/>
        <v/>
      </c>
      <c r="CH151" s="57" t="str">
        <f t="shared" ca="1" si="170"/>
        <v/>
      </c>
      <c r="CI151" s="57" t="str">
        <f t="shared" ca="1" si="171"/>
        <v/>
      </c>
      <c r="CJ151" s="57" t="str">
        <f t="shared" ca="1" si="172"/>
        <v/>
      </c>
      <c r="CK151" s="57" t="str">
        <f t="shared" ca="1" si="173"/>
        <v/>
      </c>
      <c r="CL151" s="57" t="str">
        <f t="shared" ca="1" si="174"/>
        <v/>
      </c>
      <c r="CM151" s="57" t="str">
        <f t="shared" ca="1" si="175"/>
        <v/>
      </c>
      <c r="CN151" s="57" t="str">
        <f t="shared" ca="1" si="176"/>
        <v/>
      </c>
      <c r="CO151" s="57" t="str">
        <f t="shared" ca="1" si="177"/>
        <v/>
      </c>
      <c r="CP151" s="57" t="str">
        <f t="shared" ca="1" si="178"/>
        <v/>
      </c>
      <c r="CQ151" s="57" t="str">
        <f t="shared" ca="1" si="179"/>
        <v/>
      </c>
      <c r="CR151" s="57" t="str">
        <f t="shared" ca="1" si="180"/>
        <v/>
      </c>
      <c r="CS151" s="60" t="str">
        <f t="shared" ca="1" si="181"/>
        <v/>
      </c>
      <c r="CT151" s="60" t="str">
        <f t="shared" ca="1" si="182"/>
        <v/>
      </c>
      <c r="CU151" s="60" t="str">
        <f t="shared" ca="1" si="183"/>
        <v/>
      </c>
      <c r="CV151" s="60" t="str">
        <f t="shared" ca="1" si="184"/>
        <v/>
      </c>
      <c r="CW151" s="60" t="str">
        <f t="shared" ca="1" si="185"/>
        <v/>
      </c>
      <c r="CX151" s="60" t="str">
        <f t="shared" ca="1" si="186"/>
        <v/>
      </c>
      <c r="CY151" s="60" t="str">
        <f t="shared" ca="1" si="187"/>
        <v/>
      </c>
      <c r="CZ151" s="60" t="str">
        <f t="shared" ca="1" si="188"/>
        <v/>
      </c>
      <c r="DA151" s="65" t="str">
        <f t="shared" ca="1" si="189"/>
        <v/>
      </c>
      <c r="DB151" s="65" t="str">
        <f t="shared" ca="1" si="190"/>
        <v/>
      </c>
      <c r="DC151" s="65" t="str">
        <f t="shared" ca="1" si="191"/>
        <v/>
      </c>
      <c r="DD151" s="65" t="str">
        <f t="shared" ca="1" si="192"/>
        <v/>
      </c>
      <c r="DE151" s="65" t="str">
        <f t="shared" ca="1" si="193"/>
        <v/>
      </c>
      <c r="DF151" s="66" t="str">
        <f t="shared" ca="1" si="194"/>
        <v/>
      </c>
      <c r="DG151" s="66" t="str">
        <f t="shared" ca="1" si="195"/>
        <v/>
      </c>
      <c r="DH151" s="66" t="str">
        <f t="shared" ca="1" si="196"/>
        <v/>
      </c>
      <c r="DI151" s="66" t="str">
        <f t="shared" ca="1" si="197"/>
        <v/>
      </c>
      <c r="DJ151" s="66" t="str">
        <f t="shared" ca="1" si="198"/>
        <v/>
      </c>
      <c r="DK151" s="65" t="str">
        <f t="shared" ca="1" si="199"/>
        <v/>
      </c>
      <c r="DL151" s="65" t="str">
        <f t="shared" ca="1" si="200"/>
        <v/>
      </c>
      <c r="DM151" s="65" t="str">
        <f t="shared" ca="1" si="201"/>
        <v/>
      </c>
      <c r="DN151" s="65" t="str">
        <f t="shared" ca="1" si="202"/>
        <v/>
      </c>
      <c r="DO151" s="65" t="str">
        <f t="shared" ca="1" si="203"/>
        <v/>
      </c>
      <c r="DP151" s="65" t="str">
        <f t="shared" ca="1" si="204"/>
        <v/>
      </c>
      <c r="DQ151" s="65" t="str">
        <f t="shared" ca="1" si="205"/>
        <v/>
      </c>
      <c r="DR151" s="69" t="str">
        <f t="shared" ca="1" si="206"/>
        <v/>
      </c>
      <c r="DS151" s="69" t="str">
        <f t="shared" ca="1" si="207"/>
        <v/>
      </c>
      <c r="DT151" s="69" t="str">
        <f t="shared" ca="1" si="208"/>
        <v/>
      </c>
      <c r="DU151" s="69" t="str">
        <f t="shared" ca="1" si="209"/>
        <v/>
      </c>
      <c r="DV151" s="69" t="str">
        <f t="shared" ca="1" si="210"/>
        <v/>
      </c>
      <c r="DW151" s="69" t="str">
        <f t="shared" ca="1" si="211"/>
        <v/>
      </c>
      <c r="DX151" s="69" t="str">
        <f t="shared" ca="1" si="212"/>
        <v/>
      </c>
      <c r="DY151" s="69" t="str">
        <f t="shared" ca="1" si="213"/>
        <v/>
      </c>
      <c r="DZ151" s="72" t="str">
        <f t="shared" ca="1" si="214"/>
        <v/>
      </c>
      <c r="EA151" s="72" t="str">
        <f t="shared" ca="1" si="215"/>
        <v/>
      </c>
      <c r="EB151" s="72" t="str">
        <f t="shared" ca="1" si="216"/>
        <v/>
      </c>
      <c r="EC151" s="65" t="str">
        <f t="shared" ca="1" si="217"/>
        <v/>
      </c>
      <c r="ED151" s="65" t="str">
        <f t="shared" ca="1" si="218"/>
        <v/>
      </c>
      <c r="EE151" s="65" t="str">
        <f t="shared" ca="1" si="219"/>
        <v/>
      </c>
      <c r="EF151" s="65" t="str">
        <f t="shared" ca="1" si="220"/>
        <v/>
      </c>
      <c r="EG151" s="65" t="str">
        <f t="shared" ca="1" si="221"/>
        <v/>
      </c>
      <c r="EH151" s="65" t="str">
        <f t="shared" ca="1" si="222"/>
        <v/>
      </c>
      <c r="EI151" s="429" t="str">
        <f t="shared" ca="1" si="223"/>
        <v>No</v>
      </c>
      <c r="EJ151" s="428" t="str">
        <f t="shared" ca="1" si="224"/>
        <v/>
      </c>
      <c r="EK151" s="428" t="str">
        <f t="shared" ca="1" si="225"/>
        <v/>
      </c>
      <c r="EL151" s="65" t="str">
        <f t="shared" ca="1" si="226"/>
        <v/>
      </c>
      <c r="EM151" s="65" t="str">
        <f t="shared" ca="1" si="227"/>
        <v/>
      </c>
      <c r="EN151" s="65" t="str">
        <f t="shared" ca="1" si="228"/>
        <v/>
      </c>
      <c r="EO151" s="433" t="str">
        <f t="shared" ca="1" si="229"/>
        <v/>
      </c>
      <c r="EP151" s="433" t="str">
        <f t="shared" ca="1" si="230"/>
        <v/>
      </c>
      <c r="EQ151" s="433" t="str">
        <f t="shared" ca="1" si="231"/>
        <v/>
      </c>
      <c r="ER151" s="433" t="str">
        <f t="shared" ca="1" si="232"/>
        <v/>
      </c>
      <c r="ES151" s="433" t="str">
        <f t="shared" ca="1" si="233"/>
        <v/>
      </c>
      <c r="ET151" s="433" t="str">
        <f t="shared" ca="1" si="234"/>
        <v/>
      </c>
      <c r="EU151" s="433" t="str">
        <f ca="1">IF(OR(CO151="",CQ151=""),"",Discipline!$P$3*CO151+Discipline!$X$3*CQ151)</f>
        <v/>
      </c>
      <c r="EV151" s="433" t="str">
        <f ca="1">IF(OR(CP151="",CR151=""),"",Discipline!$P$3*CP151+Discipline!$X$3*CR151)</f>
        <v/>
      </c>
    </row>
    <row r="152" spans="1:152" x14ac:dyDescent="0.25">
      <c r="A152" s="10" t="str">
        <f ca="1">IFERROR(RANK(order!A152,order!A$3:A$554,0),"")</f>
        <v/>
      </c>
      <c r="B152" s="10" t="str">
        <f ca="1">IFERROR(RANK(order!B152,order!B$3:B$554,0),"")</f>
        <v/>
      </c>
      <c r="C152" s="10" t="str">
        <f ca="1">IFERROR(RANK(order!C152,order!C$3:C$554,0),"")</f>
        <v/>
      </c>
      <c r="D152" s="4" t="str">
        <f ca="1">IFERROR(RANK(order!D152,order!D$3:D$554,0),"")</f>
        <v/>
      </c>
      <c r="E152" s="4" t="str">
        <f ca="1">IFERROR(RANK(order!E152,order!E$3:E$554,0),"")</f>
        <v/>
      </c>
      <c r="F152" s="4" t="str">
        <f ca="1">IFERROR(RANK(order!F152,order!F$3:F$554,0),"")</f>
        <v/>
      </c>
      <c r="G152" s="10" t="str">
        <f ca="1">IFERROR(RANK(order!G152,order!G$3:G$554,0),"")</f>
        <v/>
      </c>
      <c r="H152" s="10" t="str">
        <f ca="1">IFERROR(RANK(order!H152,order!H$3:H$554,0),"")</f>
        <v/>
      </c>
      <c r="I152" s="10" t="str">
        <f ca="1">IFERROR(RANK(order!I152,order!I$3:I$554,0),"")</f>
        <v/>
      </c>
      <c r="J152" s="4" t="str">
        <f ca="1">IFERROR(RANK(order!J152,order!J$3:J$554,0),"")</f>
        <v/>
      </c>
      <c r="K152" s="4" t="str">
        <f ca="1">IFERROR(RANK(order!K152,order!K$3:K$554,0),"")</f>
        <v/>
      </c>
      <c r="L152" s="4" t="str">
        <f ca="1">IFERROR(RANK(order!L152,order!L$3:L$554,0),"")</f>
        <v/>
      </c>
      <c r="M152" s="10" t="str">
        <f ca="1">IFERROR(RANK(order!M152,order!M$3:M$554,0),"")</f>
        <v/>
      </c>
      <c r="N152" s="10" t="str">
        <f ca="1">IFERROR(RANK(order!N152,order!N$3:N$554,0),"")</f>
        <v/>
      </c>
      <c r="O152" s="10" t="str">
        <f ca="1">IFERROR(RANK(order!O152,order!O$3:O$554,0),"")</f>
        <v/>
      </c>
      <c r="P152" s="4" t="str">
        <f ca="1">IFERROR(RANK(order!P152,order!P$3:P$554,0),"")</f>
        <v/>
      </c>
      <c r="Q152" s="4" t="str">
        <f ca="1">IFERROR(RANK(order!Q152,order!Q$3:Q$554,0),"")</f>
        <v/>
      </c>
      <c r="R152" s="4" t="str">
        <f ca="1">IFERROR(RANK(order!R152,order!R$3:R$554,0),"")</f>
        <v/>
      </c>
      <c r="S152" s="10" t="str">
        <f ca="1">IFERROR(RANK(order!S152,order!S$3:S$554,0),"")</f>
        <v/>
      </c>
      <c r="T152" s="10" t="str">
        <f ca="1">IFERROR(RANK(order!T152,order!T$3:T$554,0),"")</f>
        <v/>
      </c>
      <c r="U152" s="10" t="str">
        <f ca="1">IFERROR(RANK(order!U152,order!U$3:U$554,0),"")</f>
        <v/>
      </c>
      <c r="V152" s="4" t="str">
        <f ca="1">IFERROR(RANK(order!V152,order!V$3:V$554,0),"")</f>
        <v/>
      </c>
      <c r="W152" s="4" t="str">
        <f ca="1">IFERROR(RANK(order!W152,order!W$3:W$554,0),"")</f>
        <v/>
      </c>
      <c r="X152" s="4" t="str">
        <f ca="1">IFERROR(RANK(order!X152,order!X$3:X$554,0),"")</f>
        <v/>
      </c>
      <c r="Y152" s="10" t="str">
        <f ca="1">IFERROR(RANK(order!Y152,order!Y$3:Y$554,0),"")</f>
        <v/>
      </c>
      <c r="Z152" s="10" t="str">
        <f ca="1">IFERROR(RANK(order!Z152,order!Z$3:Z$554,0),"")</f>
        <v/>
      </c>
      <c r="AA152" s="10" t="str">
        <f ca="1">IFERROR(RANK(order!AA152,order!AA$3:AA$554,0),"")</f>
        <v/>
      </c>
      <c r="AB152" s="4" t="str">
        <f ca="1">IFERROR(RANK(order!AB152,order!AB$3:AB$554,0),"")</f>
        <v/>
      </c>
      <c r="AC152" s="4" t="str">
        <f ca="1">IFERROR(RANK(order!AC152,order!AC$3:AC$554,0),"")</f>
        <v/>
      </c>
      <c r="AD152" s="4" t="str">
        <f ca="1">IFERROR(RANK(order!AD152,order!AD$3:AD$554,0),"")</f>
        <v/>
      </c>
      <c r="AE152" s="10" t="str">
        <f ca="1">IFERROR(RANK(order!AE152,order!AE$3:AE$554,0),"")</f>
        <v/>
      </c>
      <c r="AF152" s="10" t="str">
        <f ca="1">IFERROR(RANK(order!AF152,order!AF$3:AF$554,0),"")</f>
        <v/>
      </c>
      <c r="AG152" s="10" t="str">
        <f ca="1">IFERROR(RANK(order!AG152,order!AG$3:AG$554,0),"")</f>
        <v/>
      </c>
      <c r="AH152" s="4" t="str">
        <f ca="1">IFERROR(RANK(order!AH152,order!AH$3:AH$554,0),"")</f>
        <v/>
      </c>
      <c r="AI152" s="4" t="str">
        <f ca="1">IFERROR(RANK(order!AI152,order!AI$3:AI$554,0),"")</f>
        <v/>
      </c>
      <c r="AJ152" s="4" t="str">
        <f ca="1">IFERROR(RANK(order!AJ152,order!AJ$3:AJ$554,0),"")</f>
        <v/>
      </c>
      <c r="AK152" s="10" t="str">
        <f ca="1">IFERROR(RANK(order!AK152,order!AK$3:AK$554,0),"")</f>
        <v/>
      </c>
      <c r="AL152" s="10" t="str">
        <f ca="1">IFERROR(RANK(order!AL152,order!AL$3:AL$554,0),"")</f>
        <v/>
      </c>
      <c r="AM152" s="10" t="str">
        <f ca="1">IFERROR(RANK(order!AM152,order!AM$3:AM$554,0),"")</f>
        <v/>
      </c>
      <c r="AN152" s="4" t="str">
        <f ca="1">IFERROR(RANK(order!AN152,order!AN$3:AN$554,0),"")</f>
        <v/>
      </c>
      <c r="AO152" s="4" t="str">
        <f ca="1">IFERROR(RANK(order!AO152,order!AO$3:AO$554,0),"")</f>
        <v/>
      </c>
      <c r="AP152" s="4" t="str">
        <f ca="1">IFERROR(RANK(order!AP152,order!AP$3:AP$554,0),"")</f>
        <v/>
      </c>
      <c r="AQ152" s="10" t="str">
        <f ca="1">IFERROR(RANK(order!AQ152,order!AQ$3:AQ$554,0),"")</f>
        <v/>
      </c>
      <c r="AR152" s="10" t="str">
        <f ca="1">IFERROR(RANK(order!AR152,order!AR$3:AR$554,0),"")</f>
        <v/>
      </c>
      <c r="AS152" s="10" t="str">
        <f ca="1">IFERROR(RANK(order!AS152,order!AS$3:AS$554,0),"")</f>
        <v/>
      </c>
      <c r="AT152" s="4" t="str">
        <f ca="1">IFERROR(RANK(order!AT152,order!AT$3:AT$554,0),"")</f>
        <v/>
      </c>
      <c r="AU152" s="4" t="str">
        <f ca="1">IFERROR(RANK(order!AU152,order!AU$3:AU$554,0),"")</f>
        <v/>
      </c>
      <c r="AV152" s="4" t="str">
        <f ca="1">IFERROR(RANK(order!AV152,order!AV$3:AV$554,0),"")</f>
        <v/>
      </c>
      <c r="AW152" s="10" t="str">
        <f ca="1">IFERROR(RANK(order!AW152,order!AW$3:AW$554,0),"")</f>
        <v/>
      </c>
      <c r="AX152" s="10" t="str">
        <f ca="1">IFERROR(RANK(order!AX152,order!AX$3:AX$554,0),"")</f>
        <v/>
      </c>
      <c r="AY152" s="10" t="str">
        <f ca="1">IFERROR(RANK(order!AY152,order!AY$3:AY$554,0),"")</f>
        <v/>
      </c>
      <c r="AZ152" s="4" t="str">
        <f ca="1">IFERROR(RANK(order!AZ152,order!AZ$3:AZ$554,0),"")</f>
        <v/>
      </c>
      <c r="BA152" s="4" t="str">
        <f ca="1">IFERROR(RANK(order!BA152,order!BA$3:BA$554,0),"")</f>
        <v/>
      </c>
      <c r="BB152" s="4" t="str">
        <f ca="1">IFERROR(RANK(order!BB152,order!BB$3:BB$554,0),"")</f>
        <v/>
      </c>
      <c r="BC152" s="10" t="str">
        <f ca="1">IFERROR(RANK(order!BC152,order!BC$3:BC$554,0),"")</f>
        <v/>
      </c>
      <c r="BD152" s="10" t="str">
        <f ca="1">IFERROR(RANK(order!BD152,order!BD$3:BD$554,0),"")</f>
        <v/>
      </c>
      <c r="BE152" s="10" t="str">
        <f ca="1">IFERROR(RANK(order!BE152,order!BE$3:BE$554,0),"")</f>
        <v/>
      </c>
      <c r="BF152" s="4" t="str">
        <f ca="1">IFERROR(RANK(order!BF152,order!BF$3:BF$554,0),"")</f>
        <v/>
      </c>
      <c r="BG152" s="4" t="str">
        <f ca="1">IFERROR(RANK(order!BG152,order!BG$3:BG$554,0),"")</f>
        <v/>
      </c>
      <c r="BH152" s="4" t="str">
        <f ca="1">IFERROR(RANK(order!BH152,order!BH$3:BH$554,0),"")</f>
        <v/>
      </c>
      <c r="BI152" s="10" t="str">
        <f ca="1">IFERROR(RANK(order!BI152,order!BI$3:BI$554,0),"")</f>
        <v/>
      </c>
      <c r="BJ152" s="10" t="str">
        <f ca="1">IFERROR(RANK(order!BJ152,order!BJ$3:BJ$554,0),"")</f>
        <v/>
      </c>
      <c r="BK152" s="10" t="str">
        <f ca="1">IFERROR(RANK(order!BK152,order!BK$3:BK$554,0),"")</f>
        <v/>
      </c>
      <c r="BL152" s="4" t="str">
        <f ca="1">IFERROR(RANK(order!BL152,order!BL$3:BL$554,0),"")</f>
        <v/>
      </c>
      <c r="BM152" s="4" t="str">
        <f ca="1">IFERROR(RANK(order!BM152,order!BM$3:BM$554,0),"")</f>
        <v/>
      </c>
      <c r="BN152" s="4" t="str">
        <f ca="1">IFERROR(RANK(order!BN152,order!BN$3:BN$554,0),"")</f>
        <v/>
      </c>
      <c r="BO152" s="10" t="str">
        <f ca="1">IFERROR(RANK(order!BO152,order!BO$3:BO$554,0),"")</f>
        <v/>
      </c>
      <c r="BP152" s="10" t="str">
        <f ca="1">IFERROR(RANK(order!BP152,order!BP$3:BP$554,0),"")</f>
        <v/>
      </c>
      <c r="BQ152" s="10" t="str">
        <f ca="1">IFERROR(RANK(order!BQ152,order!BQ$3:BQ$554,0),"")</f>
        <v/>
      </c>
      <c r="BR152" s="4" t="str">
        <f ca="1">IFERROR(RANK(order!BR152,order!BR$3:BR$554,0),"")</f>
        <v/>
      </c>
      <c r="BS152" s="4" t="str">
        <f ca="1">IFERROR(RANK(order!BS152,order!BS$3:BS$554,0),"")</f>
        <v/>
      </c>
      <c r="BT152" s="4" t="str">
        <f ca="1">IFERROR(RANK(order!BT152,order!BT$3:BT$554,0),"")</f>
        <v/>
      </c>
      <c r="BU152" s="95">
        <f t="shared" si="235"/>
        <v>150</v>
      </c>
      <c r="BV152" s="35" t="str">
        <f t="shared" si="236"/>
        <v>E1</v>
      </c>
      <c r="BW152" s="55">
        <f t="shared" ca="1" si="159"/>
        <v>0</v>
      </c>
      <c r="BX152" s="56" t="str">
        <f t="shared" ca="1" si="160"/>
        <v/>
      </c>
      <c r="BY152" s="56" t="str">
        <f t="shared" ca="1" si="161"/>
        <v/>
      </c>
      <c r="BZ152" s="57" t="str">
        <f t="shared" ca="1" si="162"/>
        <v/>
      </c>
      <c r="CA152" s="57" t="str">
        <f t="shared" ca="1" si="163"/>
        <v/>
      </c>
      <c r="CB152" s="58" t="str">
        <f t="shared" ca="1" si="164"/>
        <v/>
      </c>
      <c r="CC152" s="57" t="str">
        <f t="shared" ca="1" si="165"/>
        <v/>
      </c>
      <c r="CD152" s="57" t="str">
        <f t="shared" ca="1" si="166"/>
        <v/>
      </c>
      <c r="CE152" s="58" t="str">
        <f t="shared" ca="1" si="167"/>
        <v/>
      </c>
      <c r="CF152" s="59" t="str">
        <f t="shared" ca="1" si="168"/>
        <v/>
      </c>
      <c r="CG152" s="57" t="str">
        <f t="shared" ca="1" si="169"/>
        <v/>
      </c>
      <c r="CH152" s="57" t="str">
        <f t="shared" ca="1" si="170"/>
        <v/>
      </c>
      <c r="CI152" s="57" t="str">
        <f t="shared" ca="1" si="171"/>
        <v/>
      </c>
      <c r="CJ152" s="57" t="str">
        <f t="shared" ca="1" si="172"/>
        <v/>
      </c>
      <c r="CK152" s="57" t="str">
        <f t="shared" ca="1" si="173"/>
        <v/>
      </c>
      <c r="CL152" s="57" t="str">
        <f t="shared" ca="1" si="174"/>
        <v/>
      </c>
      <c r="CM152" s="57" t="str">
        <f t="shared" ca="1" si="175"/>
        <v/>
      </c>
      <c r="CN152" s="57" t="str">
        <f t="shared" ca="1" si="176"/>
        <v/>
      </c>
      <c r="CO152" s="57" t="str">
        <f t="shared" ca="1" si="177"/>
        <v/>
      </c>
      <c r="CP152" s="57" t="str">
        <f t="shared" ca="1" si="178"/>
        <v/>
      </c>
      <c r="CQ152" s="57" t="str">
        <f t="shared" ca="1" si="179"/>
        <v/>
      </c>
      <c r="CR152" s="57" t="str">
        <f t="shared" ca="1" si="180"/>
        <v/>
      </c>
      <c r="CS152" s="60" t="str">
        <f t="shared" ca="1" si="181"/>
        <v/>
      </c>
      <c r="CT152" s="60" t="str">
        <f t="shared" ca="1" si="182"/>
        <v/>
      </c>
      <c r="CU152" s="60" t="str">
        <f t="shared" ca="1" si="183"/>
        <v/>
      </c>
      <c r="CV152" s="60" t="str">
        <f t="shared" ca="1" si="184"/>
        <v/>
      </c>
      <c r="CW152" s="60" t="str">
        <f t="shared" ca="1" si="185"/>
        <v/>
      </c>
      <c r="CX152" s="60" t="str">
        <f t="shared" ca="1" si="186"/>
        <v/>
      </c>
      <c r="CY152" s="60" t="str">
        <f t="shared" ca="1" si="187"/>
        <v/>
      </c>
      <c r="CZ152" s="60" t="str">
        <f t="shared" ca="1" si="188"/>
        <v/>
      </c>
      <c r="DA152" s="65" t="str">
        <f t="shared" ca="1" si="189"/>
        <v/>
      </c>
      <c r="DB152" s="65" t="str">
        <f t="shared" ca="1" si="190"/>
        <v/>
      </c>
      <c r="DC152" s="65" t="str">
        <f t="shared" ca="1" si="191"/>
        <v/>
      </c>
      <c r="DD152" s="65" t="str">
        <f t="shared" ca="1" si="192"/>
        <v/>
      </c>
      <c r="DE152" s="65" t="str">
        <f t="shared" ca="1" si="193"/>
        <v/>
      </c>
      <c r="DF152" s="66" t="str">
        <f t="shared" ca="1" si="194"/>
        <v/>
      </c>
      <c r="DG152" s="66" t="str">
        <f t="shared" ca="1" si="195"/>
        <v/>
      </c>
      <c r="DH152" s="66" t="str">
        <f t="shared" ca="1" si="196"/>
        <v/>
      </c>
      <c r="DI152" s="66" t="str">
        <f t="shared" ca="1" si="197"/>
        <v/>
      </c>
      <c r="DJ152" s="66" t="str">
        <f t="shared" ca="1" si="198"/>
        <v/>
      </c>
      <c r="DK152" s="65" t="str">
        <f t="shared" ca="1" si="199"/>
        <v/>
      </c>
      <c r="DL152" s="65" t="str">
        <f t="shared" ca="1" si="200"/>
        <v/>
      </c>
      <c r="DM152" s="65" t="str">
        <f t="shared" ca="1" si="201"/>
        <v/>
      </c>
      <c r="DN152" s="65" t="str">
        <f t="shared" ca="1" si="202"/>
        <v/>
      </c>
      <c r="DO152" s="65" t="str">
        <f t="shared" ca="1" si="203"/>
        <v/>
      </c>
      <c r="DP152" s="65" t="str">
        <f t="shared" ca="1" si="204"/>
        <v/>
      </c>
      <c r="DQ152" s="65" t="str">
        <f t="shared" ca="1" si="205"/>
        <v/>
      </c>
      <c r="DR152" s="69" t="str">
        <f t="shared" ca="1" si="206"/>
        <v/>
      </c>
      <c r="DS152" s="69" t="str">
        <f t="shared" ca="1" si="207"/>
        <v/>
      </c>
      <c r="DT152" s="69" t="str">
        <f t="shared" ca="1" si="208"/>
        <v/>
      </c>
      <c r="DU152" s="69" t="str">
        <f t="shared" ca="1" si="209"/>
        <v/>
      </c>
      <c r="DV152" s="69" t="str">
        <f t="shared" ca="1" si="210"/>
        <v/>
      </c>
      <c r="DW152" s="69" t="str">
        <f t="shared" ca="1" si="211"/>
        <v/>
      </c>
      <c r="DX152" s="69" t="str">
        <f t="shared" ca="1" si="212"/>
        <v/>
      </c>
      <c r="DY152" s="69" t="str">
        <f t="shared" ca="1" si="213"/>
        <v/>
      </c>
      <c r="DZ152" s="72" t="str">
        <f t="shared" ca="1" si="214"/>
        <v/>
      </c>
      <c r="EA152" s="72" t="str">
        <f t="shared" ca="1" si="215"/>
        <v/>
      </c>
      <c r="EB152" s="72" t="str">
        <f t="shared" ca="1" si="216"/>
        <v/>
      </c>
      <c r="EC152" s="65" t="str">
        <f t="shared" ca="1" si="217"/>
        <v/>
      </c>
      <c r="ED152" s="65" t="str">
        <f t="shared" ca="1" si="218"/>
        <v/>
      </c>
      <c r="EE152" s="65" t="str">
        <f t="shared" ca="1" si="219"/>
        <v/>
      </c>
      <c r="EF152" s="65" t="str">
        <f t="shared" ca="1" si="220"/>
        <v/>
      </c>
      <c r="EG152" s="65" t="str">
        <f t="shared" ca="1" si="221"/>
        <v/>
      </c>
      <c r="EH152" s="65" t="str">
        <f t="shared" ca="1" si="222"/>
        <v/>
      </c>
      <c r="EI152" s="429" t="str">
        <f t="shared" ca="1" si="223"/>
        <v>No</v>
      </c>
      <c r="EJ152" s="428" t="str">
        <f t="shared" ca="1" si="224"/>
        <v/>
      </c>
      <c r="EK152" s="428" t="str">
        <f t="shared" ca="1" si="225"/>
        <v/>
      </c>
      <c r="EL152" s="65" t="str">
        <f t="shared" ca="1" si="226"/>
        <v/>
      </c>
      <c r="EM152" s="65" t="str">
        <f t="shared" ca="1" si="227"/>
        <v/>
      </c>
      <c r="EN152" s="65" t="str">
        <f t="shared" ca="1" si="228"/>
        <v/>
      </c>
      <c r="EO152" s="433" t="str">
        <f t="shared" ca="1" si="229"/>
        <v/>
      </c>
      <c r="EP152" s="433" t="str">
        <f t="shared" ca="1" si="230"/>
        <v/>
      </c>
      <c r="EQ152" s="433" t="str">
        <f t="shared" ca="1" si="231"/>
        <v/>
      </c>
      <c r="ER152" s="433" t="str">
        <f t="shared" ca="1" si="232"/>
        <v/>
      </c>
      <c r="ES152" s="433" t="str">
        <f t="shared" ca="1" si="233"/>
        <v/>
      </c>
      <c r="ET152" s="433" t="str">
        <f t="shared" ca="1" si="234"/>
        <v/>
      </c>
      <c r="EU152" s="433" t="str">
        <f ca="1">IF(OR(CO152="",CQ152=""),"",Discipline!$P$3*CO152+Discipline!$X$3*CQ152)</f>
        <v/>
      </c>
      <c r="EV152" s="433" t="str">
        <f ca="1">IF(OR(CP152="",CR152=""),"",Discipline!$P$3*CP152+Discipline!$X$3*CR152)</f>
        <v/>
      </c>
    </row>
    <row r="153" spans="1:152" x14ac:dyDescent="0.25">
      <c r="A153" s="10" t="str">
        <f ca="1">IFERROR(RANK(order!A153,order!A$3:A$554,0),"")</f>
        <v/>
      </c>
      <c r="B153" s="10" t="str">
        <f ca="1">IFERROR(RANK(order!B153,order!B$3:B$554,0),"")</f>
        <v/>
      </c>
      <c r="C153" s="10" t="str">
        <f ca="1">IFERROR(RANK(order!C153,order!C$3:C$554,0),"")</f>
        <v/>
      </c>
      <c r="D153" s="4" t="str">
        <f ca="1">IFERROR(RANK(order!D153,order!D$3:D$554,0),"")</f>
        <v/>
      </c>
      <c r="E153" s="4" t="str">
        <f ca="1">IFERROR(RANK(order!E153,order!E$3:E$554,0),"")</f>
        <v/>
      </c>
      <c r="F153" s="4" t="str">
        <f ca="1">IFERROR(RANK(order!F153,order!F$3:F$554,0),"")</f>
        <v/>
      </c>
      <c r="G153" s="10" t="str">
        <f ca="1">IFERROR(RANK(order!G153,order!G$3:G$554,0),"")</f>
        <v/>
      </c>
      <c r="H153" s="10" t="str">
        <f ca="1">IFERROR(RANK(order!H153,order!H$3:H$554,0),"")</f>
        <v/>
      </c>
      <c r="I153" s="10" t="str">
        <f ca="1">IFERROR(RANK(order!I153,order!I$3:I$554,0),"")</f>
        <v/>
      </c>
      <c r="J153" s="4" t="str">
        <f ca="1">IFERROR(RANK(order!J153,order!J$3:J$554,0),"")</f>
        <v/>
      </c>
      <c r="K153" s="4" t="str">
        <f ca="1">IFERROR(RANK(order!K153,order!K$3:K$554,0),"")</f>
        <v/>
      </c>
      <c r="L153" s="4" t="str">
        <f ca="1">IFERROR(RANK(order!L153,order!L$3:L$554,0),"")</f>
        <v/>
      </c>
      <c r="M153" s="10" t="str">
        <f ca="1">IFERROR(RANK(order!M153,order!M$3:M$554,0),"")</f>
        <v/>
      </c>
      <c r="N153" s="10" t="str">
        <f ca="1">IFERROR(RANK(order!N153,order!N$3:N$554,0),"")</f>
        <v/>
      </c>
      <c r="O153" s="10" t="str">
        <f ca="1">IFERROR(RANK(order!O153,order!O$3:O$554,0),"")</f>
        <v/>
      </c>
      <c r="P153" s="4" t="str">
        <f ca="1">IFERROR(RANK(order!P153,order!P$3:P$554,0),"")</f>
        <v/>
      </c>
      <c r="Q153" s="4" t="str">
        <f ca="1">IFERROR(RANK(order!Q153,order!Q$3:Q$554,0),"")</f>
        <v/>
      </c>
      <c r="R153" s="4" t="str">
        <f ca="1">IFERROR(RANK(order!R153,order!R$3:R$554,0),"")</f>
        <v/>
      </c>
      <c r="S153" s="10" t="str">
        <f ca="1">IFERROR(RANK(order!S153,order!S$3:S$554,0),"")</f>
        <v/>
      </c>
      <c r="T153" s="10" t="str">
        <f ca="1">IFERROR(RANK(order!T153,order!T$3:T$554,0),"")</f>
        <v/>
      </c>
      <c r="U153" s="10" t="str">
        <f ca="1">IFERROR(RANK(order!U153,order!U$3:U$554,0),"")</f>
        <v/>
      </c>
      <c r="V153" s="4" t="str">
        <f ca="1">IFERROR(RANK(order!V153,order!V$3:V$554,0),"")</f>
        <v/>
      </c>
      <c r="W153" s="4" t="str">
        <f ca="1">IFERROR(RANK(order!W153,order!W$3:W$554,0),"")</f>
        <v/>
      </c>
      <c r="X153" s="4" t="str">
        <f ca="1">IFERROR(RANK(order!X153,order!X$3:X$554,0),"")</f>
        <v/>
      </c>
      <c r="Y153" s="10" t="str">
        <f ca="1">IFERROR(RANK(order!Y153,order!Y$3:Y$554,0),"")</f>
        <v/>
      </c>
      <c r="Z153" s="10" t="str">
        <f ca="1">IFERROR(RANK(order!Z153,order!Z$3:Z$554,0),"")</f>
        <v/>
      </c>
      <c r="AA153" s="10" t="str">
        <f ca="1">IFERROR(RANK(order!AA153,order!AA$3:AA$554,0),"")</f>
        <v/>
      </c>
      <c r="AB153" s="4" t="str">
        <f ca="1">IFERROR(RANK(order!AB153,order!AB$3:AB$554,0),"")</f>
        <v/>
      </c>
      <c r="AC153" s="4" t="str">
        <f ca="1">IFERROR(RANK(order!AC153,order!AC$3:AC$554,0),"")</f>
        <v/>
      </c>
      <c r="AD153" s="4" t="str">
        <f ca="1">IFERROR(RANK(order!AD153,order!AD$3:AD$554,0),"")</f>
        <v/>
      </c>
      <c r="AE153" s="10" t="str">
        <f ca="1">IFERROR(RANK(order!AE153,order!AE$3:AE$554,0),"")</f>
        <v/>
      </c>
      <c r="AF153" s="10" t="str">
        <f ca="1">IFERROR(RANK(order!AF153,order!AF$3:AF$554,0),"")</f>
        <v/>
      </c>
      <c r="AG153" s="10" t="str">
        <f ca="1">IFERROR(RANK(order!AG153,order!AG$3:AG$554,0),"")</f>
        <v/>
      </c>
      <c r="AH153" s="4" t="str">
        <f ca="1">IFERROR(RANK(order!AH153,order!AH$3:AH$554,0),"")</f>
        <v/>
      </c>
      <c r="AI153" s="4" t="str">
        <f ca="1">IFERROR(RANK(order!AI153,order!AI$3:AI$554,0),"")</f>
        <v/>
      </c>
      <c r="AJ153" s="4" t="str">
        <f ca="1">IFERROR(RANK(order!AJ153,order!AJ$3:AJ$554,0),"")</f>
        <v/>
      </c>
      <c r="AK153" s="10" t="str">
        <f ca="1">IFERROR(RANK(order!AK153,order!AK$3:AK$554,0),"")</f>
        <v/>
      </c>
      <c r="AL153" s="10" t="str">
        <f ca="1">IFERROR(RANK(order!AL153,order!AL$3:AL$554,0),"")</f>
        <v/>
      </c>
      <c r="AM153" s="10" t="str">
        <f ca="1">IFERROR(RANK(order!AM153,order!AM$3:AM$554,0),"")</f>
        <v/>
      </c>
      <c r="AN153" s="4" t="str">
        <f ca="1">IFERROR(RANK(order!AN153,order!AN$3:AN$554,0),"")</f>
        <v/>
      </c>
      <c r="AO153" s="4" t="str">
        <f ca="1">IFERROR(RANK(order!AO153,order!AO$3:AO$554,0),"")</f>
        <v/>
      </c>
      <c r="AP153" s="4" t="str">
        <f ca="1">IFERROR(RANK(order!AP153,order!AP$3:AP$554,0),"")</f>
        <v/>
      </c>
      <c r="AQ153" s="10" t="str">
        <f ca="1">IFERROR(RANK(order!AQ153,order!AQ$3:AQ$554,0),"")</f>
        <v/>
      </c>
      <c r="AR153" s="10" t="str">
        <f ca="1">IFERROR(RANK(order!AR153,order!AR$3:AR$554,0),"")</f>
        <v/>
      </c>
      <c r="AS153" s="10" t="str">
        <f ca="1">IFERROR(RANK(order!AS153,order!AS$3:AS$554,0),"")</f>
        <v/>
      </c>
      <c r="AT153" s="4" t="str">
        <f ca="1">IFERROR(RANK(order!AT153,order!AT$3:AT$554,0),"")</f>
        <v/>
      </c>
      <c r="AU153" s="4" t="str">
        <f ca="1">IFERROR(RANK(order!AU153,order!AU$3:AU$554,0),"")</f>
        <v/>
      </c>
      <c r="AV153" s="4" t="str">
        <f ca="1">IFERROR(RANK(order!AV153,order!AV$3:AV$554,0),"")</f>
        <v/>
      </c>
      <c r="AW153" s="10" t="str">
        <f ca="1">IFERROR(RANK(order!AW153,order!AW$3:AW$554,0),"")</f>
        <v/>
      </c>
      <c r="AX153" s="10" t="str">
        <f ca="1">IFERROR(RANK(order!AX153,order!AX$3:AX$554,0),"")</f>
        <v/>
      </c>
      <c r="AY153" s="10" t="str">
        <f ca="1">IFERROR(RANK(order!AY153,order!AY$3:AY$554,0),"")</f>
        <v/>
      </c>
      <c r="AZ153" s="4" t="str">
        <f ca="1">IFERROR(RANK(order!AZ153,order!AZ$3:AZ$554,0),"")</f>
        <v/>
      </c>
      <c r="BA153" s="4" t="str">
        <f ca="1">IFERROR(RANK(order!BA153,order!BA$3:BA$554,0),"")</f>
        <v/>
      </c>
      <c r="BB153" s="4" t="str">
        <f ca="1">IFERROR(RANK(order!BB153,order!BB$3:BB$554,0),"")</f>
        <v/>
      </c>
      <c r="BC153" s="10" t="str">
        <f ca="1">IFERROR(RANK(order!BC153,order!BC$3:BC$554,0),"")</f>
        <v/>
      </c>
      <c r="BD153" s="10" t="str">
        <f ca="1">IFERROR(RANK(order!BD153,order!BD$3:BD$554,0),"")</f>
        <v/>
      </c>
      <c r="BE153" s="10" t="str">
        <f ca="1">IFERROR(RANK(order!BE153,order!BE$3:BE$554,0),"")</f>
        <v/>
      </c>
      <c r="BF153" s="4" t="str">
        <f ca="1">IFERROR(RANK(order!BF153,order!BF$3:BF$554,0),"")</f>
        <v/>
      </c>
      <c r="BG153" s="4" t="str">
        <f ca="1">IFERROR(RANK(order!BG153,order!BG$3:BG$554,0),"")</f>
        <v/>
      </c>
      <c r="BH153" s="4" t="str">
        <f ca="1">IFERROR(RANK(order!BH153,order!BH$3:BH$554,0),"")</f>
        <v/>
      </c>
      <c r="BI153" s="10" t="str">
        <f ca="1">IFERROR(RANK(order!BI153,order!BI$3:BI$554,0),"")</f>
        <v/>
      </c>
      <c r="BJ153" s="10" t="str">
        <f ca="1">IFERROR(RANK(order!BJ153,order!BJ$3:BJ$554,0),"")</f>
        <v/>
      </c>
      <c r="BK153" s="10" t="str">
        <f ca="1">IFERROR(RANK(order!BK153,order!BK$3:BK$554,0),"")</f>
        <v/>
      </c>
      <c r="BL153" s="4" t="str">
        <f ca="1">IFERROR(RANK(order!BL153,order!BL$3:BL$554,0),"")</f>
        <v/>
      </c>
      <c r="BM153" s="4" t="str">
        <f ca="1">IFERROR(RANK(order!BM153,order!BM$3:BM$554,0),"")</f>
        <v/>
      </c>
      <c r="BN153" s="4" t="str">
        <f ca="1">IFERROR(RANK(order!BN153,order!BN$3:BN$554,0),"")</f>
        <v/>
      </c>
      <c r="BO153" s="10" t="str">
        <f ca="1">IFERROR(RANK(order!BO153,order!BO$3:BO$554,0),"")</f>
        <v/>
      </c>
      <c r="BP153" s="10" t="str">
        <f ca="1">IFERROR(RANK(order!BP153,order!BP$3:BP$554,0),"")</f>
        <v/>
      </c>
      <c r="BQ153" s="10" t="str">
        <f ca="1">IFERROR(RANK(order!BQ153,order!BQ$3:BQ$554,0),"")</f>
        <v/>
      </c>
      <c r="BR153" s="4" t="str">
        <f ca="1">IFERROR(RANK(order!BR153,order!BR$3:BR$554,0),"")</f>
        <v/>
      </c>
      <c r="BS153" s="4" t="str">
        <f ca="1">IFERROR(RANK(order!BS153,order!BS$3:BS$554,0),"")</f>
        <v/>
      </c>
      <c r="BT153" s="4" t="str">
        <f ca="1">IFERROR(RANK(order!BT153,order!BT$3:BT$554,0),"")</f>
        <v/>
      </c>
      <c r="BU153" s="95">
        <f t="shared" si="235"/>
        <v>151</v>
      </c>
      <c r="BV153" s="35" t="str">
        <f t="shared" si="236"/>
        <v>E1</v>
      </c>
      <c r="BW153" s="55">
        <f t="shared" ca="1" si="159"/>
        <v>0</v>
      </c>
      <c r="BX153" s="56" t="str">
        <f t="shared" ca="1" si="160"/>
        <v/>
      </c>
      <c r="BY153" s="56" t="str">
        <f t="shared" ca="1" si="161"/>
        <v/>
      </c>
      <c r="BZ153" s="57" t="str">
        <f t="shared" ca="1" si="162"/>
        <v/>
      </c>
      <c r="CA153" s="57" t="str">
        <f t="shared" ca="1" si="163"/>
        <v/>
      </c>
      <c r="CB153" s="58" t="str">
        <f t="shared" ca="1" si="164"/>
        <v/>
      </c>
      <c r="CC153" s="57" t="str">
        <f t="shared" ca="1" si="165"/>
        <v/>
      </c>
      <c r="CD153" s="57" t="str">
        <f t="shared" ca="1" si="166"/>
        <v/>
      </c>
      <c r="CE153" s="58" t="str">
        <f t="shared" ca="1" si="167"/>
        <v/>
      </c>
      <c r="CF153" s="59" t="str">
        <f t="shared" ca="1" si="168"/>
        <v/>
      </c>
      <c r="CG153" s="57" t="str">
        <f t="shared" ca="1" si="169"/>
        <v/>
      </c>
      <c r="CH153" s="57" t="str">
        <f t="shared" ca="1" si="170"/>
        <v/>
      </c>
      <c r="CI153" s="57" t="str">
        <f t="shared" ca="1" si="171"/>
        <v/>
      </c>
      <c r="CJ153" s="57" t="str">
        <f t="shared" ca="1" si="172"/>
        <v/>
      </c>
      <c r="CK153" s="57" t="str">
        <f t="shared" ca="1" si="173"/>
        <v/>
      </c>
      <c r="CL153" s="57" t="str">
        <f t="shared" ca="1" si="174"/>
        <v/>
      </c>
      <c r="CM153" s="57" t="str">
        <f t="shared" ca="1" si="175"/>
        <v/>
      </c>
      <c r="CN153" s="57" t="str">
        <f t="shared" ca="1" si="176"/>
        <v/>
      </c>
      <c r="CO153" s="57" t="str">
        <f t="shared" ca="1" si="177"/>
        <v/>
      </c>
      <c r="CP153" s="57" t="str">
        <f t="shared" ca="1" si="178"/>
        <v/>
      </c>
      <c r="CQ153" s="57" t="str">
        <f t="shared" ca="1" si="179"/>
        <v/>
      </c>
      <c r="CR153" s="57" t="str">
        <f t="shared" ca="1" si="180"/>
        <v/>
      </c>
      <c r="CS153" s="60" t="str">
        <f t="shared" ca="1" si="181"/>
        <v/>
      </c>
      <c r="CT153" s="60" t="str">
        <f t="shared" ca="1" si="182"/>
        <v/>
      </c>
      <c r="CU153" s="60" t="str">
        <f t="shared" ca="1" si="183"/>
        <v/>
      </c>
      <c r="CV153" s="60" t="str">
        <f t="shared" ca="1" si="184"/>
        <v/>
      </c>
      <c r="CW153" s="60" t="str">
        <f t="shared" ca="1" si="185"/>
        <v/>
      </c>
      <c r="CX153" s="60" t="str">
        <f t="shared" ca="1" si="186"/>
        <v/>
      </c>
      <c r="CY153" s="60" t="str">
        <f t="shared" ca="1" si="187"/>
        <v/>
      </c>
      <c r="CZ153" s="60" t="str">
        <f t="shared" ca="1" si="188"/>
        <v/>
      </c>
      <c r="DA153" s="65" t="str">
        <f t="shared" ca="1" si="189"/>
        <v/>
      </c>
      <c r="DB153" s="65" t="str">
        <f t="shared" ca="1" si="190"/>
        <v/>
      </c>
      <c r="DC153" s="65" t="str">
        <f t="shared" ca="1" si="191"/>
        <v/>
      </c>
      <c r="DD153" s="65" t="str">
        <f t="shared" ca="1" si="192"/>
        <v/>
      </c>
      <c r="DE153" s="65" t="str">
        <f t="shared" ca="1" si="193"/>
        <v/>
      </c>
      <c r="DF153" s="66" t="str">
        <f t="shared" ca="1" si="194"/>
        <v/>
      </c>
      <c r="DG153" s="66" t="str">
        <f t="shared" ca="1" si="195"/>
        <v/>
      </c>
      <c r="DH153" s="66" t="str">
        <f t="shared" ca="1" si="196"/>
        <v/>
      </c>
      <c r="DI153" s="66" t="str">
        <f t="shared" ca="1" si="197"/>
        <v/>
      </c>
      <c r="DJ153" s="66" t="str">
        <f t="shared" ca="1" si="198"/>
        <v/>
      </c>
      <c r="DK153" s="65" t="str">
        <f t="shared" ca="1" si="199"/>
        <v/>
      </c>
      <c r="DL153" s="65" t="str">
        <f t="shared" ca="1" si="200"/>
        <v/>
      </c>
      <c r="DM153" s="65" t="str">
        <f t="shared" ca="1" si="201"/>
        <v/>
      </c>
      <c r="DN153" s="65" t="str">
        <f t="shared" ca="1" si="202"/>
        <v/>
      </c>
      <c r="DO153" s="65" t="str">
        <f t="shared" ca="1" si="203"/>
        <v/>
      </c>
      <c r="DP153" s="65" t="str">
        <f t="shared" ca="1" si="204"/>
        <v/>
      </c>
      <c r="DQ153" s="65" t="str">
        <f t="shared" ca="1" si="205"/>
        <v/>
      </c>
      <c r="DR153" s="69" t="str">
        <f t="shared" ca="1" si="206"/>
        <v/>
      </c>
      <c r="DS153" s="69" t="str">
        <f t="shared" ca="1" si="207"/>
        <v/>
      </c>
      <c r="DT153" s="69" t="str">
        <f t="shared" ca="1" si="208"/>
        <v/>
      </c>
      <c r="DU153" s="69" t="str">
        <f t="shared" ca="1" si="209"/>
        <v/>
      </c>
      <c r="DV153" s="69" t="str">
        <f t="shared" ca="1" si="210"/>
        <v/>
      </c>
      <c r="DW153" s="69" t="str">
        <f t="shared" ca="1" si="211"/>
        <v/>
      </c>
      <c r="DX153" s="69" t="str">
        <f t="shared" ca="1" si="212"/>
        <v/>
      </c>
      <c r="DY153" s="69" t="str">
        <f t="shared" ca="1" si="213"/>
        <v/>
      </c>
      <c r="DZ153" s="72" t="str">
        <f t="shared" ca="1" si="214"/>
        <v/>
      </c>
      <c r="EA153" s="72" t="str">
        <f t="shared" ca="1" si="215"/>
        <v/>
      </c>
      <c r="EB153" s="72" t="str">
        <f t="shared" ca="1" si="216"/>
        <v/>
      </c>
      <c r="EC153" s="65" t="str">
        <f t="shared" ca="1" si="217"/>
        <v/>
      </c>
      <c r="ED153" s="65" t="str">
        <f t="shared" ca="1" si="218"/>
        <v/>
      </c>
      <c r="EE153" s="65" t="str">
        <f t="shared" ca="1" si="219"/>
        <v/>
      </c>
      <c r="EF153" s="65" t="str">
        <f t="shared" ca="1" si="220"/>
        <v/>
      </c>
      <c r="EG153" s="65" t="str">
        <f t="shared" ca="1" si="221"/>
        <v/>
      </c>
      <c r="EH153" s="65" t="str">
        <f t="shared" ca="1" si="222"/>
        <v/>
      </c>
      <c r="EI153" s="429" t="str">
        <f t="shared" ca="1" si="223"/>
        <v>No</v>
      </c>
      <c r="EJ153" s="428" t="str">
        <f t="shared" ca="1" si="224"/>
        <v/>
      </c>
      <c r="EK153" s="428" t="str">
        <f t="shared" ca="1" si="225"/>
        <v/>
      </c>
      <c r="EL153" s="65" t="str">
        <f t="shared" ca="1" si="226"/>
        <v/>
      </c>
      <c r="EM153" s="65" t="str">
        <f t="shared" ca="1" si="227"/>
        <v/>
      </c>
      <c r="EN153" s="65" t="str">
        <f t="shared" ca="1" si="228"/>
        <v/>
      </c>
      <c r="EO153" s="433" t="str">
        <f t="shared" ca="1" si="229"/>
        <v/>
      </c>
      <c r="EP153" s="433" t="str">
        <f t="shared" ca="1" si="230"/>
        <v/>
      </c>
      <c r="EQ153" s="433" t="str">
        <f t="shared" ca="1" si="231"/>
        <v/>
      </c>
      <c r="ER153" s="433" t="str">
        <f t="shared" ca="1" si="232"/>
        <v/>
      </c>
      <c r="ES153" s="433" t="str">
        <f t="shared" ca="1" si="233"/>
        <v/>
      </c>
      <c r="ET153" s="433" t="str">
        <f t="shared" ca="1" si="234"/>
        <v/>
      </c>
      <c r="EU153" s="433" t="str">
        <f ca="1">IF(OR(CO153="",CQ153=""),"",Discipline!$P$3*CO153+Discipline!$X$3*CQ153)</f>
        <v/>
      </c>
      <c r="EV153" s="433" t="str">
        <f ca="1">IF(OR(CP153="",CR153=""),"",Discipline!$P$3*CP153+Discipline!$X$3*CR153)</f>
        <v/>
      </c>
    </row>
    <row r="154" spans="1:152" x14ac:dyDescent="0.25">
      <c r="A154" s="10" t="str">
        <f ca="1">IFERROR(RANK(order!A154,order!A$3:A$554,0),"")</f>
        <v/>
      </c>
      <c r="B154" s="10" t="str">
        <f ca="1">IFERROR(RANK(order!B154,order!B$3:B$554,0),"")</f>
        <v/>
      </c>
      <c r="C154" s="10" t="str">
        <f ca="1">IFERROR(RANK(order!C154,order!C$3:C$554,0),"")</f>
        <v/>
      </c>
      <c r="D154" s="4" t="str">
        <f ca="1">IFERROR(RANK(order!D154,order!D$3:D$554,0),"")</f>
        <v/>
      </c>
      <c r="E154" s="4" t="str">
        <f ca="1">IFERROR(RANK(order!E154,order!E$3:E$554,0),"")</f>
        <v/>
      </c>
      <c r="F154" s="4" t="str">
        <f ca="1">IFERROR(RANK(order!F154,order!F$3:F$554,0),"")</f>
        <v/>
      </c>
      <c r="G154" s="10" t="str">
        <f ca="1">IFERROR(RANK(order!G154,order!G$3:G$554,0),"")</f>
        <v/>
      </c>
      <c r="H154" s="10" t="str">
        <f ca="1">IFERROR(RANK(order!H154,order!H$3:H$554,0),"")</f>
        <v/>
      </c>
      <c r="I154" s="10" t="str">
        <f ca="1">IFERROR(RANK(order!I154,order!I$3:I$554,0),"")</f>
        <v/>
      </c>
      <c r="J154" s="4" t="str">
        <f ca="1">IFERROR(RANK(order!J154,order!J$3:J$554,0),"")</f>
        <v/>
      </c>
      <c r="K154" s="4" t="str">
        <f ca="1">IFERROR(RANK(order!K154,order!K$3:K$554,0),"")</f>
        <v/>
      </c>
      <c r="L154" s="4" t="str">
        <f ca="1">IFERROR(RANK(order!L154,order!L$3:L$554,0),"")</f>
        <v/>
      </c>
      <c r="M154" s="10" t="str">
        <f ca="1">IFERROR(RANK(order!M154,order!M$3:M$554,0),"")</f>
        <v/>
      </c>
      <c r="N154" s="10" t="str">
        <f ca="1">IFERROR(RANK(order!N154,order!N$3:N$554,0),"")</f>
        <v/>
      </c>
      <c r="O154" s="10" t="str">
        <f ca="1">IFERROR(RANK(order!O154,order!O$3:O$554,0),"")</f>
        <v/>
      </c>
      <c r="P154" s="4" t="str">
        <f ca="1">IFERROR(RANK(order!P154,order!P$3:P$554,0),"")</f>
        <v/>
      </c>
      <c r="Q154" s="4" t="str">
        <f ca="1">IFERROR(RANK(order!Q154,order!Q$3:Q$554,0),"")</f>
        <v/>
      </c>
      <c r="R154" s="4" t="str">
        <f ca="1">IFERROR(RANK(order!R154,order!R$3:R$554,0),"")</f>
        <v/>
      </c>
      <c r="S154" s="10" t="str">
        <f ca="1">IFERROR(RANK(order!S154,order!S$3:S$554,0),"")</f>
        <v/>
      </c>
      <c r="T154" s="10" t="str">
        <f ca="1">IFERROR(RANK(order!T154,order!T$3:T$554,0),"")</f>
        <v/>
      </c>
      <c r="U154" s="10" t="str">
        <f ca="1">IFERROR(RANK(order!U154,order!U$3:U$554,0),"")</f>
        <v/>
      </c>
      <c r="V154" s="4" t="str">
        <f ca="1">IFERROR(RANK(order!V154,order!V$3:V$554,0),"")</f>
        <v/>
      </c>
      <c r="W154" s="4" t="str">
        <f ca="1">IFERROR(RANK(order!W154,order!W$3:W$554,0),"")</f>
        <v/>
      </c>
      <c r="X154" s="4" t="str">
        <f ca="1">IFERROR(RANK(order!X154,order!X$3:X$554,0),"")</f>
        <v/>
      </c>
      <c r="Y154" s="10" t="str">
        <f ca="1">IFERROR(RANK(order!Y154,order!Y$3:Y$554,0),"")</f>
        <v/>
      </c>
      <c r="Z154" s="10" t="str">
        <f ca="1">IFERROR(RANK(order!Z154,order!Z$3:Z$554,0),"")</f>
        <v/>
      </c>
      <c r="AA154" s="10" t="str">
        <f ca="1">IFERROR(RANK(order!AA154,order!AA$3:AA$554,0),"")</f>
        <v/>
      </c>
      <c r="AB154" s="4" t="str">
        <f ca="1">IFERROR(RANK(order!AB154,order!AB$3:AB$554,0),"")</f>
        <v/>
      </c>
      <c r="AC154" s="4" t="str">
        <f ca="1">IFERROR(RANK(order!AC154,order!AC$3:AC$554,0),"")</f>
        <v/>
      </c>
      <c r="AD154" s="4" t="str">
        <f ca="1">IFERROR(RANK(order!AD154,order!AD$3:AD$554,0),"")</f>
        <v/>
      </c>
      <c r="AE154" s="10" t="str">
        <f ca="1">IFERROR(RANK(order!AE154,order!AE$3:AE$554,0),"")</f>
        <v/>
      </c>
      <c r="AF154" s="10" t="str">
        <f ca="1">IFERROR(RANK(order!AF154,order!AF$3:AF$554,0),"")</f>
        <v/>
      </c>
      <c r="AG154" s="10" t="str">
        <f ca="1">IFERROR(RANK(order!AG154,order!AG$3:AG$554,0),"")</f>
        <v/>
      </c>
      <c r="AH154" s="4" t="str">
        <f ca="1">IFERROR(RANK(order!AH154,order!AH$3:AH$554,0),"")</f>
        <v/>
      </c>
      <c r="AI154" s="4" t="str">
        <f ca="1">IFERROR(RANK(order!AI154,order!AI$3:AI$554,0),"")</f>
        <v/>
      </c>
      <c r="AJ154" s="4" t="str">
        <f ca="1">IFERROR(RANK(order!AJ154,order!AJ$3:AJ$554,0),"")</f>
        <v/>
      </c>
      <c r="AK154" s="10" t="str">
        <f ca="1">IFERROR(RANK(order!AK154,order!AK$3:AK$554,0),"")</f>
        <v/>
      </c>
      <c r="AL154" s="10" t="str">
        <f ca="1">IFERROR(RANK(order!AL154,order!AL$3:AL$554,0),"")</f>
        <v/>
      </c>
      <c r="AM154" s="10" t="str">
        <f ca="1">IFERROR(RANK(order!AM154,order!AM$3:AM$554,0),"")</f>
        <v/>
      </c>
      <c r="AN154" s="4" t="str">
        <f ca="1">IFERROR(RANK(order!AN154,order!AN$3:AN$554,0),"")</f>
        <v/>
      </c>
      <c r="AO154" s="4" t="str">
        <f ca="1">IFERROR(RANK(order!AO154,order!AO$3:AO$554,0),"")</f>
        <v/>
      </c>
      <c r="AP154" s="4" t="str">
        <f ca="1">IFERROR(RANK(order!AP154,order!AP$3:AP$554,0),"")</f>
        <v/>
      </c>
      <c r="AQ154" s="10" t="str">
        <f ca="1">IFERROR(RANK(order!AQ154,order!AQ$3:AQ$554,0),"")</f>
        <v/>
      </c>
      <c r="AR154" s="10" t="str">
        <f ca="1">IFERROR(RANK(order!AR154,order!AR$3:AR$554,0),"")</f>
        <v/>
      </c>
      <c r="AS154" s="10" t="str">
        <f ca="1">IFERROR(RANK(order!AS154,order!AS$3:AS$554,0),"")</f>
        <v/>
      </c>
      <c r="AT154" s="4" t="str">
        <f ca="1">IFERROR(RANK(order!AT154,order!AT$3:AT$554,0),"")</f>
        <v/>
      </c>
      <c r="AU154" s="4" t="str">
        <f ca="1">IFERROR(RANK(order!AU154,order!AU$3:AU$554,0),"")</f>
        <v/>
      </c>
      <c r="AV154" s="4" t="str">
        <f ca="1">IFERROR(RANK(order!AV154,order!AV$3:AV$554,0),"")</f>
        <v/>
      </c>
      <c r="AW154" s="10" t="str">
        <f ca="1">IFERROR(RANK(order!AW154,order!AW$3:AW$554,0),"")</f>
        <v/>
      </c>
      <c r="AX154" s="10" t="str">
        <f ca="1">IFERROR(RANK(order!AX154,order!AX$3:AX$554,0),"")</f>
        <v/>
      </c>
      <c r="AY154" s="10" t="str">
        <f ca="1">IFERROR(RANK(order!AY154,order!AY$3:AY$554,0),"")</f>
        <v/>
      </c>
      <c r="AZ154" s="4" t="str">
        <f ca="1">IFERROR(RANK(order!AZ154,order!AZ$3:AZ$554,0),"")</f>
        <v/>
      </c>
      <c r="BA154" s="4" t="str">
        <f ca="1">IFERROR(RANK(order!BA154,order!BA$3:BA$554,0),"")</f>
        <v/>
      </c>
      <c r="BB154" s="4" t="str">
        <f ca="1">IFERROR(RANK(order!BB154,order!BB$3:BB$554,0),"")</f>
        <v/>
      </c>
      <c r="BC154" s="10" t="str">
        <f ca="1">IFERROR(RANK(order!BC154,order!BC$3:BC$554,0),"")</f>
        <v/>
      </c>
      <c r="BD154" s="10" t="str">
        <f ca="1">IFERROR(RANK(order!BD154,order!BD$3:BD$554,0),"")</f>
        <v/>
      </c>
      <c r="BE154" s="10" t="str">
        <f ca="1">IFERROR(RANK(order!BE154,order!BE$3:BE$554,0),"")</f>
        <v/>
      </c>
      <c r="BF154" s="4" t="str">
        <f ca="1">IFERROR(RANK(order!BF154,order!BF$3:BF$554,0),"")</f>
        <v/>
      </c>
      <c r="BG154" s="4" t="str">
        <f ca="1">IFERROR(RANK(order!BG154,order!BG$3:BG$554,0),"")</f>
        <v/>
      </c>
      <c r="BH154" s="4" t="str">
        <f ca="1">IFERROR(RANK(order!BH154,order!BH$3:BH$554,0),"")</f>
        <v/>
      </c>
      <c r="BI154" s="10" t="str">
        <f ca="1">IFERROR(RANK(order!BI154,order!BI$3:BI$554,0),"")</f>
        <v/>
      </c>
      <c r="BJ154" s="10" t="str">
        <f ca="1">IFERROR(RANK(order!BJ154,order!BJ$3:BJ$554,0),"")</f>
        <v/>
      </c>
      <c r="BK154" s="10" t="str">
        <f ca="1">IFERROR(RANK(order!BK154,order!BK$3:BK$554,0),"")</f>
        <v/>
      </c>
      <c r="BL154" s="4" t="str">
        <f ca="1">IFERROR(RANK(order!BL154,order!BL$3:BL$554,0),"")</f>
        <v/>
      </c>
      <c r="BM154" s="4" t="str">
        <f ca="1">IFERROR(RANK(order!BM154,order!BM$3:BM$554,0),"")</f>
        <v/>
      </c>
      <c r="BN154" s="4" t="str">
        <f ca="1">IFERROR(RANK(order!BN154,order!BN$3:BN$554,0),"")</f>
        <v/>
      </c>
      <c r="BO154" s="10" t="str">
        <f ca="1">IFERROR(RANK(order!BO154,order!BO$3:BO$554,0),"")</f>
        <v/>
      </c>
      <c r="BP154" s="10" t="str">
        <f ca="1">IFERROR(RANK(order!BP154,order!BP$3:BP$554,0),"")</f>
        <v/>
      </c>
      <c r="BQ154" s="10" t="str">
        <f ca="1">IFERROR(RANK(order!BQ154,order!BQ$3:BQ$554,0),"")</f>
        <v/>
      </c>
      <c r="BR154" s="4" t="str">
        <f ca="1">IFERROR(RANK(order!BR154,order!BR$3:BR$554,0),"")</f>
        <v/>
      </c>
      <c r="BS154" s="4" t="str">
        <f ca="1">IFERROR(RANK(order!BS154,order!BS$3:BS$554,0),"")</f>
        <v/>
      </c>
      <c r="BT154" s="4" t="str">
        <f ca="1">IFERROR(RANK(order!BT154,order!BT$3:BT$554,0),"")</f>
        <v/>
      </c>
      <c r="BU154" s="95">
        <f t="shared" si="235"/>
        <v>152</v>
      </c>
      <c r="BV154" s="35" t="str">
        <f t="shared" si="236"/>
        <v>E1</v>
      </c>
      <c r="BW154" s="55">
        <f t="shared" ca="1" si="159"/>
        <v>0</v>
      </c>
      <c r="BX154" s="56" t="str">
        <f t="shared" ca="1" si="160"/>
        <v/>
      </c>
      <c r="BY154" s="56" t="str">
        <f t="shared" ca="1" si="161"/>
        <v/>
      </c>
      <c r="BZ154" s="57" t="str">
        <f t="shared" ca="1" si="162"/>
        <v/>
      </c>
      <c r="CA154" s="57" t="str">
        <f t="shared" ca="1" si="163"/>
        <v/>
      </c>
      <c r="CB154" s="58" t="str">
        <f t="shared" ca="1" si="164"/>
        <v/>
      </c>
      <c r="CC154" s="57" t="str">
        <f t="shared" ca="1" si="165"/>
        <v/>
      </c>
      <c r="CD154" s="57" t="str">
        <f t="shared" ca="1" si="166"/>
        <v/>
      </c>
      <c r="CE154" s="58" t="str">
        <f t="shared" ca="1" si="167"/>
        <v/>
      </c>
      <c r="CF154" s="59" t="str">
        <f t="shared" ca="1" si="168"/>
        <v/>
      </c>
      <c r="CG154" s="57" t="str">
        <f t="shared" ca="1" si="169"/>
        <v/>
      </c>
      <c r="CH154" s="57" t="str">
        <f t="shared" ca="1" si="170"/>
        <v/>
      </c>
      <c r="CI154" s="57" t="str">
        <f t="shared" ca="1" si="171"/>
        <v/>
      </c>
      <c r="CJ154" s="57" t="str">
        <f t="shared" ca="1" si="172"/>
        <v/>
      </c>
      <c r="CK154" s="57" t="str">
        <f t="shared" ca="1" si="173"/>
        <v/>
      </c>
      <c r="CL154" s="57" t="str">
        <f t="shared" ca="1" si="174"/>
        <v/>
      </c>
      <c r="CM154" s="57" t="str">
        <f t="shared" ca="1" si="175"/>
        <v/>
      </c>
      <c r="CN154" s="57" t="str">
        <f t="shared" ca="1" si="176"/>
        <v/>
      </c>
      <c r="CO154" s="57" t="str">
        <f t="shared" ca="1" si="177"/>
        <v/>
      </c>
      <c r="CP154" s="57" t="str">
        <f t="shared" ca="1" si="178"/>
        <v/>
      </c>
      <c r="CQ154" s="57" t="str">
        <f t="shared" ca="1" si="179"/>
        <v/>
      </c>
      <c r="CR154" s="57" t="str">
        <f t="shared" ca="1" si="180"/>
        <v/>
      </c>
      <c r="CS154" s="60" t="str">
        <f t="shared" ca="1" si="181"/>
        <v/>
      </c>
      <c r="CT154" s="60" t="str">
        <f t="shared" ca="1" si="182"/>
        <v/>
      </c>
      <c r="CU154" s="60" t="str">
        <f t="shared" ca="1" si="183"/>
        <v/>
      </c>
      <c r="CV154" s="60" t="str">
        <f t="shared" ca="1" si="184"/>
        <v/>
      </c>
      <c r="CW154" s="60" t="str">
        <f t="shared" ca="1" si="185"/>
        <v/>
      </c>
      <c r="CX154" s="60" t="str">
        <f t="shared" ca="1" si="186"/>
        <v/>
      </c>
      <c r="CY154" s="60" t="str">
        <f t="shared" ca="1" si="187"/>
        <v/>
      </c>
      <c r="CZ154" s="60" t="str">
        <f t="shared" ca="1" si="188"/>
        <v/>
      </c>
      <c r="DA154" s="65" t="str">
        <f t="shared" ca="1" si="189"/>
        <v/>
      </c>
      <c r="DB154" s="65" t="str">
        <f t="shared" ca="1" si="190"/>
        <v/>
      </c>
      <c r="DC154" s="65" t="str">
        <f t="shared" ca="1" si="191"/>
        <v/>
      </c>
      <c r="DD154" s="65" t="str">
        <f t="shared" ca="1" si="192"/>
        <v/>
      </c>
      <c r="DE154" s="65" t="str">
        <f t="shared" ca="1" si="193"/>
        <v/>
      </c>
      <c r="DF154" s="66" t="str">
        <f t="shared" ca="1" si="194"/>
        <v/>
      </c>
      <c r="DG154" s="66" t="str">
        <f t="shared" ca="1" si="195"/>
        <v/>
      </c>
      <c r="DH154" s="66" t="str">
        <f t="shared" ca="1" si="196"/>
        <v/>
      </c>
      <c r="DI154" s="66" t="str">
        <f t="shared" ca="1" si="197"/>
        <v/>
      </c>
      <c r="DJ154" s="66" t="str">
        <f t="shared" ca="1" si="198"/>
        <v/>
      </c>
      <c r="DK154" s="65" t="str">
        <f t="shared" ca="1" si="199"/>
        <v/>
      </c>
      <c r="DL154" s="65" t="str">
        <f t="shared" ca="1" si="200"/>
        <v/>
      </c>
      <c r="DM154" s="65" t="str">
        <f t="shared" ca="1" si="201"/>
        <v/>
      </c>
      <c r="DN154" s="65" t="str">
        <f t="shared" ca="1" si="202"/>
        <v/>
      </c>
      <c r="DO154" s="65" t="str">
        <f t="shared" ca="1" si="203"/>
        <v/>
      </c>
      <c r="DP154" s="65" t="str">
        <f t="shared" ca="1" si="204"/>
        <v/>
      </c>
      <c r="DQ154" s="65" t="str">
        <f t="shared" ca="1" si="205"/>
        <v/>
      </c>
      <c r="DR154" s="69" t="str">
        <f t="shared" ca="1" si="206"/>
        <v/>
      </c>
      <c r="DS154" s="69" t="str">
        <f t="shared" ca="1" si="207"/>
        <v/>
      </c>
      <c r="DT154" s="69" t="str">
        <f t="shared" ca="1" si="208"/>
        <v/>
      </c>
      <c r="DU154" s="69" t="str">
        <f t="shared" ca="1" si="209"/>
        <v/>
      </c>
      <c r="DV154" s="69" t="str">
        <f t="shared" ca="1" si="210"/>
        <v/>
      </c>
      <c r="DW154" s="69" t="str">
        <f t="shared" ca="1" si="211"/>
        <v/>
      </c>
      <c r="DX154" s="69" t="str">
        <f t="shared" ca="1" si="212"/>
        <v/>
      </c>
      <c r="DY154" s="69" t="str">
        <f t="shared" ca="1" si="213"/>
        <v/>
      </c>
      <c r="DZ154" s="72" t="str">
        <f t="shared" ca="1" si="214"/>
        <v/>
      </c>
      <c r="EA154" s="72" t="str">
        <f t="shared" ca="1" si="215"/>
        <v/>
      </c>
      <c r="EB154" s="72" t="str">
        <f t="shared" ca="1" si="216"/>
        <v/>
      </c>
      <c r="EC154" s="65" t="str">
        <f t="shared" ca="1" si="217"/>
        <v/>
      </c>
      <c r="ED154" s="65" t="str">
        <f t="shared" ca="1" si="218"/>
        <v/>
      </c>
      <c r="EE154" s="65" t="str">
        <f t="shared" ca="1" si="219"/>
        <v/>
      </c>
      <c r="EF154" s="65" t="str">
        <f t="shared" ca="1" si="220"/>
        <v/>
      </c>
      <c r="EG154" s="65" t="str">
        <f t="shared" ca="1" si="221"/>
        <v/>
      </c>
      <c r="EH154" s="65" t="str">
        <f t="shared" ca="1" si="222"/>
        <v/>
      </c>
      <c r="EI154" s="429" t="str">
        <f t="shared" ca="1" si="223"/>
        <v>No</v>
      </c>
      <c r="EJ154" s="428" t="str">
        <f t="shared" ca="1" si="224"/>
        <v/>
      </c>
      <c r="EK154" s="428" t="str">
        <f t="shared" ca="1" si="225"/>
        <v/>
      </c>
      <c r="EL154" s="65" t="str">
        <f t="shared" ca="1" si="226"/>
        <v/>
      </c>
      <c r="EM154" s="65" t="str">
        <f t="shared" ca="1" si="227"/>
        <v/>
      </c>
      <c r="EN154" s="65" t="str">
        <f t="shared" ca="1" si="228"/>
        <v/>
      </c>
      <c r="EO154" s="433" t="str">
        <f t="shared" ca="1" si="229"/>
        <v/>
      </c>
      <c r="EP154" s="433" t="str">
        <f t="shared" ca="1" si="230"/>
        <v/>
      </c>
      <c r="EQ154" s="433" t="str">
        <f t="shared" ca="1" si="231"/>
        <v/>
      </c>
      <c r="ER154" s="433" t="str">
        <f t="shared" ca="1" si="232"/>
        <v/>
      </c>
      <c r="ES154" s="433" t="str">
        <f t="shared" ca="1" si="233"/>
        <v/>
      </c>
      <c r="ET154" s="433" t="str">
        <f t="shared" ca="1" si="234"/>
        <v/>
      </c>
      <c r="EU154" s="433" t="str">
        <f ca="1">IF(OR(CO154="",CQ154=""),"",Discipline!$P$3*CO154+Discipline!$X$3*CQ154)</f>
        <v/>
      </c>
      <c r="EV154" s="433" t="str">
        <f ca="1">IF(OR(CP154="",CR154=""),"",Discipline!$P$3*CP154+Discipline!$X$3*CR154)</f>
        <v/>
      </c>
    </row>
    <row r="155" spans="1:152" x14ac:dyDescent="0.25">
      <c r="A155" s="10" t="str">
        <f ca="1">IFERROR(RANK(order!A155,order!A$3:A$554,0),"")</f>
        <v/>
      </c>
      <c r="B155" s="10" t="str">
        <f ca="1">IFERROR(RANK(order!B155,order!B$3:B$554,0),"")</f>
        <v/>
      </c>
      <c r="C155" s="10" t="str">
        <f ca="1">IFERROR(RANK(order!C155,order!C$3:C$554,0),"")</f>
        <v/>
      </c>
      <c r="D155" s="4" t="str">
        <f ca="1">IFERROR(RANK(order!D155,order!D$3:D$554,0),"")</f>
        <v/>
      </c>
      <c r="E155" s="4" t="str">
        <f ca="1">IFERROR(RANK(order!E155,order!E$3:E$554,0),"")</f>
        <v/>
      </c>
      <c r="F155" s="4" t="str">
        <f ca="1">IFERROR(RANK(order!F155,order!F$3:F$554,0),"")</f>
        <v/>
      </c>
      <c r="G155" s="10" t="str">
        <f ca="1">IFERROR(RANK(order!G155,order!G$3:G$554,0),"")</f>
        <v/>
      </c>
      <c r="H155" s="10" t="str">
        <f ca="1">IFERROR(RANK(order!H155,order!H$3:H$554,0),"")</f>
        <v/>
      </c>
      <c r="I155" s="10" t="str">
        <f ca="1">IFERROR(RANK(order!I155,order!I$3:I$554,0),"")</f>
        <v/>
      </c>
      <c r="J155" s="4" t="str">
        <f ca="1">IFERROR(RANK(order!J155,order!J$3:J$554,0),"")</f>
        <v/>
      </c>
      <c r="K155" s="4" t="str">
        <f ca="1">IFERROR(RANK(order!K155,order!K$3:K$554,0),"")</f>
        <v/>
      </c>
      <c r="L155" s="4" t="str">
        <f ca="1">IFERROR(RANK(order!L155,order!L$3:L$554,0),"")</f>
        <v/>
      </c>
      <c r="M155" s="10" t="str">
        <f ca="1">IFERROR(RANK(order!M155,order!M$3:M$554,0),"")</f>
        <v/>
      </c>
      <c r="N155" s="10" t="str">
        <f ca="1">IFERROR(RANK(order!N155,order!N$3:N$554,0),"")</f>
        <v/>
      </c>
      <c r="O155" s="10" t="str">
        <f ca="1">IFERROR(RANK(order!O155,order!O$3:O$554,0),"")</f>
        <v/>
      </c>
      <c r="P155" s="4" t="str">
        <f ca="1">IFERROR(RANK(order!P155,order!P$3:P$554,0),"")</f>
        <v/>
      </c>
      <c r="Q155" s="4" t="str">
        <f ca="1">IFERROR(RANK(order!Q155,order!Q$3:Q$554,0),"")</f>
        <v/>
      </c>
      <c r="R155" s="4" t="str">
        <f ca="1">IFERROR(RANK(order!R155,order!R$3:R$554,0),"")</f>
        <v/>
      </c>
      <c r="S155" s="10" t="str">
        <f ca="1">IFERROR(RANK(order!S155,order!S$3:S$554,0),"")</f>
        <v/>
      </c>
      <c r="T155" s="10" t="str">
        <f ca="1">IFERROR(RANK(order!T155,order!T$3:T$554,0),"")</f>
        <v/>
      </c>
      <c r="U155" s="10" t="str">
        <f ca="1">IFERROR(RANK(order!U155,order!U$3:U$554,0),"")</f>
        <v/>
      </c>
      <c r="V155" s="4" t="str">
        <f ca="1">IFERROR(RANK(order!V155,order!V$3:V$554,0),"")</f>
        <v/>
      </c>
      <c r="W155" s="4" t="str">
        <f ca="1">IFERROR(RANK(order!W155,order!W$3:W$554,0),"")</f>
        <v/>
      </c>
      <c r="X155" s="4" t="str">
        <f ca="1">IFERROR(RANK(order!X155,order!X$3:X$554,0),"")</f>
        <v/>
      </c>
      <c r="Y155" s="10" t="str">
        <f ca="1">IFERROR(RANK(order!Y155,order!Y$3:Y$554,0),"")</f>
        <v/>
      </c>
      <c r="Z155" s="10" t="str">
        <f ca="1">IFERROR(RANK(order!Z155,order!Z$3:Z$554,0),"")</f>
        <v/>
      </c>
      <c r="AA155" s="10" t="str">
        <f ca="1">IFERROR(RANK(order!AA155,order!AA$3:AA$554,0),"")</f>
        <v/>
      </c>
      <c r="AB155" s="4" t="str">
        <f ca="1">IFERROR(RANK(order!AB155,order!AB$3:AB$554,0),"")</f>
        <v/>
      </c>
      <c r="AC155" s="4" t="str">
        <f ca="1">IFERROR(RANK(order!AC155,order!AC$3:AC$554,0),"")</f>
        <v/>
      </c>
      <c r="AD155" s="4" t="str">
        <f ca="1">IFERROR(RANK(order!AD155,order!AD$3:AD$554,0),"")</f>
        <v/>
      </c>
      <c r="AE155" s="10" t="str">
        <f ca="1">IFERROR(RANK(order!AE155,order!AE$3:AE$554,0),"")</f>
        <v/>
      </c>
      <c r="AF155" s="10" t="str">
        <f ca="1">IFERROR(RANK(order!AF155,order!AF$3:AF$554,0),"")</f>
        <v/>
      </c>
      <c r="AG155" s="10" t="str">
        <f ca="1">IFERROR(RANK(order!AG155,order!AG$3:AG$554,0),"")</f>
        <v/>
      </c>
      <c r="AH155" s="4" t="str">
        <f ca="1">IFERROR(RANK(order!AH155,order!AH$3:AH$554,0),"")</f>
        <v/>
      </c>
      <c r="AI155" s="4" t="str">
        <f ca="1">IFERROR(RANK(order!AI155,order!AI$3:AI$554,0),"")</f>
        <v/>
      </c>
      <c r="AJ155" s="4" t="str">
        <f ca="1">IFERROR(RANK(order!AJ155,order!AJ$3:AJ$554,0),"")</f>
        <v/>
      </c>
      <c r="AK155" s="10" t="str">
        <f ca="1">IFERROR(RANK(order!AK155,order!AK$3:AK$554,0),"")</f>
        <v/>
      </c>
      <c r="AL155" s="10" t="str">
        <f ca="1">IFERROR(RANK(order!AL155,order!AL$3:AL$554,0),"")</f>
        <v/>
      </c>
      <c r="AM155" s="10" t="str">
        <f ca="1">IFERROR(RANK(order!AM155,order!AM$3:AM$554,0),"")</f>
        <v/>
      </c>
      <c r="AN155" s="4" t="str">
        <f ca="1">IFERROR(RANK(order!AN155,order!AN$3:AN$554,0),"")</f>
        <v/>
      </c>
      <c r="AO155" s="4" t="str">
        <f ca="1">IFERROR(RANK(order!AO155,order!AO$3:AO$554,0),"")</f>
        <v/>
      </c>
      <c r="AP155" s="4" t="str">
        <f ca="1">IFERROR(RANK(order!AP155,order!AP$3:AP$554,0),"")</f>
        <v/>
      </c>
      <c r="AQ155" s="10" t="str">
        <f ca="1">IFERROR(RANK(order!AQ155,order!AQ$3:AQ$554,0),"")</f>
        <v/>
      </c>
      <c r="AR155" s="10" t="str">
        <f ca="1">IFERROR(RANK(order!AR155,order!AR$3:AR$554,0),"")</f>
        <v/>
      </c>
      <c r="AS155" s="10" t="str">
        <f ca="1">IFERROR(RANK(order!AS155,order!AS$3:AS$554,0),"")</f>
        <v/>
      </c>
      <c r="AT155" s="4" t="str">
        <f ca="1">IFERROR(RANK(order!AT155,order!AT$3:AT$554,0),"")</f>
        <v/>
      </c>
      <c r="AU155" s="4" t="str">
        <f ca="1">IFERROR(RANK(order!AU155,order!AU$3:AU$554,0),"")</f>
        <v/>
      </c>
      <c r="AV155" s="4" t="str">
        <f ca="1">IFERROR(RANK(order!AV155,order!AV$3:AV$554,0),"")</f>
        <v/>
      </c>
      <c r="AW155" s="10" t="str">
        <f ca="1">IFERROR(RANK(order!AW155,order!AW$3:AW$554,0),"")</f>
        <v/>
      </c>
      <c r="AX155" s="10" t="str">
        <f ca="1">IFERROR(RANK(order!AX155,order!AX$3:AX$554,0),"")</f>
        <v/>
      </c>
      <c r="AY155" s="10" t="str">
        <f ca="1">IFERROR(RANK(order!AY155,order!AY$3:AY$554,0),"")</f>
        <v/>
      </c>
      <c r="AZ155" s="4" t="str">
        <f ca="1">IFERROR(RANK(order!AZ155,order!AZ$3:AZ$554,0),"")</f>
        <v/>
      </c>
      <c r="BA155" s="4" t="str">
        <f ca="1">IFERROR(RANK(order!BA155,order!BA$3:BA$554,0),"")</f>
        <v/>
      </c>
      <c r="BB155" s="4" t="str">
        <f ca="1">IFERROR(RANK(order!BB155,order!BB$3:BB$554,0),"")</f>
        <v/>
      </c>
      <c r="BC155" s="10" t="str">
        <f ca="1">IFERROR(RANK(order!BC155,order!BC$3:BC$554,0),"")</f>
        <v/>
      </c>
      <c r="BD155" s="10" t="str">
        <f ca="1">IFERROR(RANK(order!BD155,order!BD$3:BD$554,0),"")</f>
        <v/>
      </c>
      <c r="BE155" s="10" t="str">
        <f ca="1">IFERROR(RANK(order!BE155,order!BE$3:BE$554,0),"")</f>
        <v/>
      </c>
      <c r="BF155" s="4" t="str">
        <f ca="1">IFERROR(RANK(order!BF155,order!BF$3:BF$554,0),"")</f>
        <v/>
      </c>
      <c r="BG155" s="4" t="str">
        <f ca="1">IFERROR(RANK(order!BG155,order!BG$3:BG$554,0),"")</f>
        <v/>
      </c>
      <c r="BH155" s="4" t="str">
        <f ca="1">IFERROR(RANK(order!BH155,order!BH$3:BH$554,0),"")</f>
        <v/>
      </c>
      <c r="BI155" s="10" t="str">
        <f ca="1">IFERROR(RANK(order!BI155,order!BI$3:BI$554,0),"")</f>
        <v/>
      </c>
      <c r="BJ155" s="10" t="str">
        <f ca="1">IFERROR(RANK(order!BJ155,order!BJ$3:BJ$554,0),"")</f>
        <v/>
      </c>
      <c r="BK155" s="10" t="str">
        <f ca="1">IFERROR(RANK(order!BK155,order!BK$3:BK$554,0),"")</f>
        <v/>
      </c>
      <c r="BL155" s="4" t="str">
        <f ca="1">IFERROR(RANK(order!BL155,order!BL$3:BL$554,0),"")</f>
        <v/>
      </c>
      <c r="BM155" s="4" t="str">
        <f ca="1">IFERROR(RANK(order!BM155,order!BM$3:BM$554,0),"")</f>
        <v/>
      </c>
      <c r="BN155" s="4" t="str">
        <f ca="1">IFERROR(RANK(order!BN155,order!BN$3:BN$554,0),"")</f>
        <v/>
      </c>
      <c r="BO155" s="10" t="str">
        <f ca="1">IFERROR(RANK(order!BO155,order!BO$3:BO$554,0),"")</f>
        <v/>
      </c>
      <c r="BP155" s="10" t="str">
        <f ca="1">IFERROR(RANK(order!BP155,order!BP$3:BP$554,0),"")</f>
        <v/>
      </c>
      <c r="BQ155" s="10" t="str">
        <f ca="1">IFERROR(RANK(order!BQ155,order!BQ$3:BQ$554,0),"")</f>
        <v/>
      </c>
      <c r="BR155" s="4" t="str">
        <f ca="1">IFERROR(RANK(order!BR155,order!BR$3:BR$554,0),"")</f>
        <v/>
      </c>
      <c r="BS155" s="4" t="str">
        <f ca="1">IFERROR(RANK(order!BS155,order!BS$3:BS$554,0),"")</f>
        <v/>
      </c>
      <c r="BT155" s="4" t="str">
        <f ca="1">IFERROR(RANK(order!BT155,order!BT$3:BT$554,0),"")</f>
        <v/>
      </c>
      <c r="BU155" s="95">
        <f t="shared" si="235"/>
        <v>153</v>
      </c>
      <c r="BV155" s="35" t="str">
        <f t="shared" si="236"/>
        <v>E1</v>
      </c>
      <c r="BW155" s="55">
        <f t="shared" ca="1" si="159"/>
        <v>0</v>
      </c>
      <c r="BX155" s="56" t="str">
        <f t="shared" ca="1" si="160"/>
        <v/>
      </c>
      <c r="BY155" s="56" t="str">
        <f t="shared" ca="1" si="161"/>
        <v/>
      </c>
      <c r="BZ155" s="57" t="str">
        <f t="shared" ca="1" si="162"/>
        <v/>
      </c>
      <c r="CA155" s="57" t="str">
        <f t="shared" ca="1" si="163"/>
        <v/>
      </c>
      <c r="CB155" s="58" t="str">
        <f t="shared" ca="1" si="164"/>
        <v/>
      </c>
      <c r="CC155" s="57" t="str">
        <f t="shared" ca="1" si="165"/>
        <v/>
      </c>
      <c r="CD155" s="57" t="str">
        <f t="shared" ca="1" si="166"/>
        <v/>
      </c>
      <c r="CE155" s="58" t="str">
        <f t="shared" ca="1" si="167"/>
        <v/>
      </c>
      <c r="CF155" s="59" t="str">
        <f t="shared" ca="1" si="168"/>
        <v/>
      </c>
      <c r="CG155" s="57" t="str">
        <f t="shared" ca="1" si="169"/>
        <v/>
      </c>
      <c r="CH155" s="57" t="str">
        <f t="shared" ca="1" si="170"/>
        <v/>
      </c>
      <c r="CI155" s="57" t="str">
        <f t="shared" ca="1" si="171"/>
        <v/>
      </c>
      <c r="CJ155" s="57" t="str">
        <f t="shared" ca="1" si="172"/>
        <v/>
      </c>
      <c r="CK155" s="57" t="str">
        <f t="shared" ca="1" si="173"/>
        <v/>
      </c>
      <c r="CL155" s="57" t="str">
        <f t="shared" ca="1" si="174"/>
        <v/>
      </c>
      <c r="CM155" s="57" t="str">
        <f t="shared" ca="1" si="175"/>
        <v/>
      </c>
      <c r="CN155" s="57" t="str">
        <f t="shared" ca="1" si="176"/>
        <v/>
      </c>
      <c r="CO155" s="57" t="str">
        <f t="shared" ca="1" si="177"/>
        <v/>
      </c>
      <c r="CP155" s="57" t="str">
        <f t="shared" ca="1" si="178"/>
        <v/>
      </c>
      <c r="CQ155" s="57" t="str">
        <f t="shared" ca="1" si="179"/>
        <v/>
      </c>
      <c r="CR155" s="57" t="str">
        <f t="shared" ca="1" si="180"/>
        <v/>
      </c>
      <c r="CS155" s="60" t="str">
        <f t="shared" ca="1" si="181"/>
        <v/>
      </c>
      <c r="CT155" s="60" t="str">
        <f t="shared" ca="1" si="182"/>
        <v/>
      </c>
      <c r="CU155" s="60" t="str">
        <f t="shared" ca="1" si="183"/>
        <v/>
      </c>
      <c r="CV155" s="60" t="str">
        <f t="shared" ca="1" si="184"/>
        <v/>
      </c>
      <c r="CW155" s="60" t="str">
        <f t="shared" ca="1" si="185"/>
        <v/>
      </c>
      <c r="CX155" s="60" t="str">
        <f t="shared" ca="1" si="186"/>
        <v/>
      </c>
      <c r="CY155" s="60" t="str">
        <f t="shared" ca="1" si="187"/>
        <v/>
      </c>
      <c r="CZ155" s="60" t="str">
        <f t="shared" ca="1" si="188"/>
        <v/>
      </c>
      <c r="DA155" s="65" t="str">
        <f t="shared" ca="1" si="189"/>
        <v/>
      </c>
      <c r="DB155" s="65" t="str">
        <f t="shared" ca="1" si="190"/>
        <v/>
      </c>
      <c r="DC155" s="65" t="str">
        <f t="shared" ca="1" si="191"/>
        <v/>
      </c>
      <c r="DD155" s="65" t="str">
        <f t="shared" ca="1" si="192"/>
        <v/>
      </c>
      <c r="DE155" s="65" t="str">
        <f t="shared" ca="1" si="193"/>
        <v/>
      </c>
      <c r="DF155" s="66" t="str">
        <f t="shared" ca="1" si="194"/>
        <v/>
      </c>
      <c r="DG155" s="66" t="str">
        <f t="shared" ca="1" si="195"/>
        <v/>
      </c>
      <c r="DH155" s="66" t="str">
        <f t="shared" ca="1" si="196"/>
        <v/>
      </c>
      <c r="DI155" s="66" t="str">
        <f t="shared" ca="1" si="197"/>
        <v/>
      </c>
      <c r="DJ155" s="66" t="str">
        <f t="shared" ca="1" si="198"/>
        <v/>
      </c>
      <c r="DK155" s="65" t="str">
        <f t="shared" ca="1" si="199"/>
        <v/>
      </c>
      <c r="DL155" s="65" t="str">
        <f t="shared" ca="1" si="200"/>
        <v/>
      </c>
      <c r="DM155" s="65" t="str">
        <f t="shared" ca="1" si="201"/>
        <v/>
      </c>
      <c r="DN155" s="65" t="str">
        <f t="shared" ca="1" si="202"/>
        <v/>
      </c>
      <c r="DO155" s="65" t="str">
        <f t="shared" ca="1" si="203"/>
        <v/>
      </c>
      <c r="DP155" s="65" t="str">
        <f t="shared" ca="1" si="204"/>
        <v/>
      </c>
      <c r="DQ155" s="65" t="str">
        <f t="shared" ca="1" si="205"/>
        <v/>
      </c>
      <c r="DR155" s="69" t="str">
        <f t="shared" ca="1" si="206"/>
        <v/>
      </c>
      <c r="DS155" s="69" t="str">
        <f t="shared" ca="1" si="207"/>
        <v/>
      </c>
      <c r="DT155" s="69" t="str">
        <f t="shared" ca="1" si="208"/>
        <v/>
      </c>
      <c r="DU155" s="69" t="str">
        <f t="shared" ca="1" si="209"/>
        <v/>
      </c>
      <c r="DV155" s="69" t="str">
        <f t="shared" ca="1" si="210"/>
        <v/>
      </c>
      <c r="DW155" s="69" t="str">
        <f t="shared" ca="1" si="211"/>
        <v/>
      </c>
      <c r="DX155" s="69" t="str">
        <f t="shared" ca="1" si="212"/>
        <v/>
      </c>
      <c r="DY155" s="69" t="str">
        <f t="shared" ca="1" si="213"/>
        <v/>
      </c>
      <c r="DZ155" s="72" t="str">
        <f t="shared" ca="1" si="214"/>
        <v/>
      </c>
      <c r="EA155" s="72" t="str">
        <f t="shared" ca="1" si="215"/>
        <v/>
      </c>
      <c r="EB155" s="72" t="str">
        <f t="shared" ca="1" si="216"/>
        <v/>
      </c>
      <c r="EC155" s="65" t="str">
        <f t="shared" ca="1" si="217"/>
        <v/>
      </c>
      <c r="ED155" s="65" t="str">
        <f t="shared" ca="1" si="218"/>
        <v/>
      </c>
      <c r="EE155" s="65" t="str">
        <f t="shared" ca="1" si="219"/>
        <v/>
      </c>
      <c r="EF155" s="65" t="str">
        <f t="shared" ca="1" si="220"/>
        <v/>
      </c>
      <c r="EG155" s="65" t="str">
        <f t="shared" ca="1" si="221"/>
        <v/>
      </c>
      <c r="EH155" s="65" t="str">
        <f t="shared" ca="1" si="222"/>
        <v/>
      </c>
      <c r="EI155" s="429" t="str">
        <f t="shared" ca="1" si="223"/>
        <v>No</v>
      </c>
      <c r="EJ155" s="428" t="str">
        <f t="shared" ca="1" si="224"/>
        <v/>
      </c>
      <c r="EK155" s="428" t="str">
        <f t="shared" ca="1" si="225"/>
        <v/>
      </c>
      <c r="EL155" s="65" t="str">
        <f t="shared" ca="1" si="226"/>
        <v/>
      </c>
      <c r="EM155" s="65" t="str">
        <f t="shared" ca="1" si="227"/>
        <v/>
      </c>
      <c r="EN155" s="65" t="str">
        <f t="shared" ca="1" si="228"/>
        <v/>
      </c>
      <c r="EO155" s="433" t="str">
        <f t="shared" ca="1" si="229"/>
        <v/>
      </c>
      <c r="EP155" s="433" t="str">
        <f t="shared" ca="1" si="230"/>
        <v/>
      </c>
      <c r="EQ155" s="433" t="str">
        <f t="shared" ca="1" si="231"/>
        <v/>
      </c>
      <c r="ER155" s="433" t="str">
        <f t="shared" ca="1" si="232"/>
        <v/>
      </c>
      <c r="ES155" s="433" t="str">
        <f t="shared" ca="1" si="233"/>
        <v/>
      </c>
      <c r="ET155" s="433" t="str">
        <f t="shared" ca="1" si="234"/>
        <v/>
      </c>
      <c r="EU155" s="433" t="str">
        <f ca="1">IF(OR(CO155="",CQ155=""),"",Discipline!$P$3*CO155+Discipline!$X$3*CQ155)</f>
        <v/>
      </c>
      <c r="EV155" s="433" t="str">
        <f ca="1">IF(OR(CP155="",CR155=""),"",Discipline!$P$3*CP155+Discipline!$X$3*CR155)</f>
        <v/>
      </c>
    </row>
    <row r="156" spans="1:152" x14ac:dyDescent="0.25">
      <c r="A156" s="10" t="str">
        <f ca="1">IFERROR(RANK(order!A156,order!A$3:A$554,0),"")</f>
        <v/>
      </c>
      <c r="B156" s="10" t="str">
        <f ca="1">IFERROR(RANK(order!B156,order!B$3:B$554,0),"")</f>
        <v/>
      </c>
      <c r="C156" s="10" t="str">
        <f ca="1">IFERROR(RANK(order!C156,order!C$3:C$554,0),"")</f>
        <v/>
      </c>
      <c r="D156" s="4" t="str">
        <f ca="1">IFERROR(RANK(order!D156,order!D$3:D$554,0),"")</f>
        <v/>
      </c>
      <c r="E156" s="4" t="str">
        <f ca="1">IFERROR(RANK(order!E156,order!E$3:E$554,0),"")</f>
        <v/>
      </c>
      <c r="F156" s="4" t="str">
        <f ca="1">IFERROR(RANK(order!F156,order!F$3:F$554,0),"")</f>
        <v/>
      </c>
      <c r="G156" s="10" t="str">
        <f ca="1">IFERROR(RANK(order!G156,order!G$3:G$554,0),"")</f>
        <v/>
      </c>
      <c r="H156" s="10" t="str">
        <f ca="1">IFERROR(RANK(order!H156,order!H$3:H$554,0),"")</f>
        <v/>
      </c>
      <c r="I156" s="10" t="str">
        <f ca="1">IFERROR(RANK(order!I156,order!I$3:I$554,0),"")</f>
        <v/>
      </c>
      <c r="J156" s="4" t="str">
        <f ca="1">IFERROR(RANK(order!J156,order!J$3:J$554,0),"")</f>
        <v/>
      </c>
      <c r="K156" s="4" t="str">
        <f ca="1">IFERROR(RANK(order!K156,order!K$3:K$554,0),"")</f>
        <v/>
      </c>
      <c r="L156" s="4" t="str">
        <f ca="1">IFERROR(RANK(order!L156,order!L$3:L$554,0),"")</f>
        <v/>
      </c>
      <c r="M156" s="10" t="str">
        <f ca="1">IFERROR(RANK(order!M156,order!M$3:M$554,0),"")</f>
        <v/>
      </c>
      <c r="N156" s="10" t="str">
        <f ca="1">IFERROR(RANK(order!N156,order!N$3:N$554,0),"")</f>
        <v/>
      </c>
      <c r="O156" s="10" t="str">
        <f ca="1">IFERROR(RANK(order!O156,order!O$3:O$554,0),"")</f>
        <v/>
      </c>
      <c r="P156" s="4" t="str">
        <f ca="1">IFERROR(RANK(order!P156,order!P$3:P$554,0),"")</f>
        <v/>
      </c>
      <c r="Q156" s="4" t="str">
        <f ca="1">IFERROR(RANK(order!Q156,order!Q$3:Q$554,0),"")</f>
        <v/>
      </c>
      <c r="R156" s="4" t="str">
        <f ca="1">IFERROR(RANK(order!R156,order!R$3:R$554,0),"")</f>
        <v/>
      </c>
      <c r="S156" s="10" t="str">
        <f ca="1">IFERROR(RANK(order!S156,order!S$3:S$554,0),"")</f>
        <v/>
      </c>
      <c r="T156" s="10" t="str">
        <f ca="1">IFERROR(RANK(order!T156,order!T$3:T$554,0),"")</f>
        <v/>
      </c>
      <c r="U156" s="10" t="str">
        <f ca="1">IFERROR(RANK(order!U156,order!U$3:U$554,0),"")</f>
        <v/>
      </c>
      <c r="V156" s="4" t="str">
        <f ca="1">IFERROR(RANK(order!V156,order!V$3:V$554,0),"")</f>
        <v/>
      </c>
      <c r="W156" s="4" t="str">
        <f ca="1">IFERROR(RANK(order!W156,order!W$3:W$554,0),"")</f>
        <v/>
      </c>
      <c r="X156" s="4" t="str">
        <f ca="1">IFERROR(RANK(order!X156,order!X$3:X$554,0),"")</f>
        <v/>
      </c>
      <c r="Y156" s="10" t="str">
        <f ca="1">IFERROR(RANK(order!Y156,order!Y$3:Y$554,0),"")</f>
        <v/>
      </c>
      <c r="Z156" s="10" t="str">
        <f ca="1">IFERROR(RANK(order!Z156,order!Z$3:Z$554,0),"")</f>
        <v/>
      </c>
      <c r="AA156" s="10" t="str">
        <f ca="1">IFERROR(RANK(order!AA156,order!AA$3:AA$554,0),"")</f>
        <v/>
      </c>
      <c r="AB156" s="4" t="str">
        <f ca="1">IFERROR(RANK(order!AB156,order!AB$3:AB$554,0),"")</f>
        <v/>
      </c>
      <c r="AC156" s="4" t="str">
        <f ca="1">IFERROR(RANK(order!AC156,order!AC$3:AC$554,0),"")</f>
        <v/>
      </c>
      <c r="AD156" s="4" t="str">
        <f ca="1">IFERROR(RANK(order!AD156,order!AD$3:AD$554,0),"")</f>
        <v/>
      </c>
      <c r="AE156" s="10" t="str">
        <f ca="1">IFERROR(RANK(order!AE156,order!AE$3:AE$554,0),"")</f>
        <v/>
      </c>
      <c r="AF156" s="10" t="str">
        <f ca="1">IFERROR(RANK(order!AF156,order!AF$3:AF$554,0),"")</f>
        <v/>
      </c>
      <c r="AG156" s="10" t="str">
        <f ca="1">IFERROR(RANK(order!AG156,order!AG$3:AG$554,0),"")</f>
        <v/>
      </c>
      <c r="AH156" s="4" t="str">
        <f ca="1">IFERROR(RANK(order!AH156,order!AH$3:AH$554,0),"")</f>
        <v/>
      </c>
      <c r="AI156" s="4" t="str">
        <f ca="1">IFERROR(RANK(order!AI156,order!AI$3:AI$554,0),"")</f>
        <v/>
      </c>
      <c r="AJ156" s="4" t="str">
        <f ca="1">IFERROR(RANK(order!AJ156,order!AJ$3:AJ$554,0),"")</f>
        <v/>
      </c>
      <c r="AK156" s="10" t="str">
        <f ca="1">IFERROR(RANK(order!AK156,order!AK$3:AK$554,0),"")</f>
        <v/>
      </c>
      <c r="AL156" s="10" t="str">
        <f ca="1">IFERROR(RANK(order!AL156,order!AL$3:AL$554,0),"")</f>
        <v/>
      </c>
      <c r="AM156" s="10" t="str">
        <f ca="1">IFERROR(RANK(order!AM156,order!AM$3:AM$554,0),"")</f>
        <v/>
      </c>
      <c r="AN156" s="4" t="str">
        <f ca="1">IFERROR(RANK(order!AN156,order!AN$3:AN$554,0),"")</f>
        <v/>
      </c>
      <c r="AO156" s="4" t="str">
        <f ca="1">IFERROR(RANK(order!AO156,order!AO$3:AO$554,0),"")</f>
        <v/>
      </c>
      <c r="AP156" s="4" t="str">
        <f ca="1">IFERROR(RANK(order!AP156,order!AP$3:AP$554,0),"")</f>
        <v/>
      </c>
      <c r="AQ156" s="10" t="str">
        <f ca="1">IFERROR(RANK(order!AQ156,order!AQ$3:AQ$554,0),"")</f>
        <v/>
      </c>
      <c r="AR156" s="10" t="str">
        <f ca="1">IFERROR(RANK(order!AR156,order!AR$3:AR$554,0),"")</f>
        <v/>
      </c>
      <c r="AS156" s="10" t="str">
        <f ca="1">IFERROR(RANK(order!AS156,order!AS$3:AS$554,0),"")</f>
        <v/>
      </c>
      <c r="AT156" s="4" t="str">
        <f ca="1">IFERROR(RANK(order!AT156,order!AT$3:AT$554,0),"")</f>
        <v/>
      </c>
      <c r="AU156" s="4" t="str">
        <f ca="1">IFERROR(RANK(order!AU156,order!AU$3:AU$554,0),"")</f>
        <v/>
      </c>
      <c r="AV156" s="4" t="str">
        <f ca="1">IFERROR(RANK(order!AV156,order!AV$3:AV$554,0),"")</f>
        <v/>
      </c>
      <c r="AW156" s="10" t="str">
        <f ca="1">IFERROR(RANK(order!AW156,order!AW$3:AW$554,0),"")</f>
        <v/>
      </c>
      <c r="AX156" s="10" t="str">
        <f ca="1">IFERROR(RANK(order!AX156,order!AX$3:AX$554,0),"")</f>
        <v/>
      </c>
      <c r="AY156" s="10" t="str">
        <f ca="1">IFERROR(RANK(order!AY156,order!AY$3:AY$554,0),"")</f>
        <v/>
      </c>
      <c r="AZ156" s="4" t="str">
        <f ca="1">IFERROR(RANK(order!AZ156,order!AZ$3:AZ$554,0),"")</f>
        <v/>
      </c>
      <c r="BA156" s="4" t="str">
        <f ca="1">IFERROR(RANK(order!BA156,order!BA$3:BA$554,0),"")</f>
        <v/>
      </c>
      <c r="BB156" s="4" t="str">
        <f ca="1">IFERROR(RANK(order!BB156,order!BB$3:BB$554,0),"")</f>
        <v/>
      </c>
      <c r="BC156" s="10" t="str">
        <f ca="1">IFERROR(RANK(order!BC156,order!BC$3:BC$554,0),"")</f>
        <v/>
      </c>
      <c r="BD156" s="10" t="str">
        <f ca="1">IFERROR(RANK(order!BD156,order!BD$3:BD$554,0),"")</f>
        <v/>
      </c>
      <c r="BE156" s="10" t="str">
        <f ca="1">IFERROR(RANK(order!BE156,order!BE$3:BE$554,0),"")</f>
        <v/>
      </c>
      <c r="BF156" s="4" t="str">
        <f ca="1">IFERROR(RANK(order!BF156,order!BF$3:BF$554,0),"")</f>
        <v/>
      </c>
      <c r="BG156" s="4" t="str">
        <f ca="1">IFERROR(RANK(order!BG156,order!BG$3:BG$554,0),"")</f>
        <v/>
      </c>
      <c r="BH156" s="4" t="str">
        <f ca="1">IFERROR(RANK(order!BH156,order!BH$3:BH$554,0),"")</f>
        <v/>
      </c>
      <c r="BI156" s="10" t="str">
        <f ca="1">IFERROR(RANK(order!BI156,order!BI$3:BI$554,0),"")</f>
        <v/>
      </c>
      <c r="BJ156" s="10" t="str">
        <f ca="1">IFERROR(RANK(order!BJ156,order!BJ$3:BJ$554,0),"")</f>
        <v/>
      </c>
      <c r="BK156" s="10" t="str">
        <f ca="1">IFERROR(RANK(order!BK156,order!BK$3:BK$554,0),"")</f>
        <v/>
      </c>
      <c r="BL156" s="4" t="str">
        <f ca="1">IFERROR(RANK(order!BL156,order!BL$3:BL$554,0),"")</f>
        <v/>
      </c>
      <c r="BM156" s="4" t="str">
        <f ca="1">IFERROR(RANK(order!BM156,order!BM$3:BM$554,0),"")</f>
        <v/>
      </c>
      <c r="BN156" s="4" t="str">
        <f ca="1">IFERROR(RANK(order!BN156,order!BN$3:BN$554,0),"")</f>
        <v/>
      </c>
      <c r="BO156" s="10" t="str">
        <f ca="1">IFERROR(RANK(order!BO156,order!BO$3:BO$554,0),"")</f>
        <v/>
      </c>
      <c r="BP156" s="10" t="str">
        <f ca="1">IFERROR(RANK(order!BP156,order!BP$3:BP$554,0),"")</f>
        <v/>
      </c>
      <c r="BQ156" s="10" t="str">
        <f ca="1">IFERROR(RANK(order!BQ156,order!BQ$3:BQ$554,0),"")</f>
        <v/>
      </c>
      <c r="BR156" s="4" t="str">
        <f ca="1">IFERROR(RANK(order!BR156,order!BR$3:BR$554,0),"")</f>
        <v/>
      </c>
      <c r="BS156" s="4" t="str">
        <f ca="1">IFERROR(RANK(order!BS156,order!BS$3:BS$554,0),"")</f>
        <v/>
      </c>
      <c r="BT156" s="4" t="str">
        <f ca="1">IFERROR(RANK(order!BT156,order!BT$3:BT$554,0),"")</f>
        <v/>
      </c>
      <c r="BU156" s="95">
        <f t="shared" si="235"/>
        <v>154</v>
      </c>
      <c r="BV156" s="35" t="str">
        <f t="shared" si="236"/>
        <v>E1</v>
      </c>
      <c r="BW156" s="55">
        <f t="shared" ca="1" si="159"/>
        <v>0</v>
      </c>
      <c r="BX156" s="56" t="str">
        <f t="shared" ca="1" si="160"/>
        <v/>
      </c>
      <c r="BY156" s="56" t="str">
        <f t="shared" ca="1" si="161"/>
        <v/>
      </c>
      <c r="BZ156" s="57" t="str">
        <f t="shared" ca="1" si="162"/>
        <v/>
      </c>
      <c r="CA156" s="57" t="str">
        <f t="shared" ca="1" si="163"/>
        <v/>
      </c>
      <c r="CB156" s="58" t="str">
        <f t="shared" ca="1" si="164"/>
        <v/>
      </c>
      <c r="CC156" s="57" t="str">
        <f t="shared" ca="1" si="165"/>
        <v/>
      </c>
      <c r="CD156" s="57" t="str">
        <f t="shared" ca="1" si="166"/>
        <v/>
      </c>
      <c r="CE156" s="58" t="str">
        <f t="shared" ca="1" si="167"/>
        <v/>
      </c>
      <c r="CF156" s="59" t="str">
        <f t="shared" ca="1" si="168"/>
        <v/>
      </c>
      <c r="CG156" s="57" t="str">
        <f t="shared" ca="1" si="169"/>
        <v/>
      </c>
      <c r="CH156" s="57" t="str">
        <f t="shared" ca="1" si="170"/>
        <v/>
      </c>
      <c r="CI156" s="57" t="str">
        <f t="shared" ca="1" si="171"/>
        <v/>
      </c>
      <c r="CJ156" s="57" t="str">
        <f t="shared" ca="1" si="172"/>
        <v/>
      </c>
      <c r="CK156" s="57" t="str">
        <f t="shared" ca="1" si="173"/>
        <v/>
      </c>
      <c r="CL156" s="57" t="str">
        <f t="shared" ca="1" si="174"/>
        <v/>
      </c>
      <c r="CM156" s="57" t="str">
        <f t="shared" ca="1" si="175"/>
        <v/>
      </c>
      <c r="CN156" s="57" t="str">
        <f t="shared" ca="1" si="176"/>
        <v/>
      </c>
      <c r="CO156" s="57" t="str">
        <f t="shared" ca="1" si="177"/>
        <v/>
      </c>
      <c r="CP156" s="57" t="str">
        <f t="shared" ca="1" si="178"/>
        <v/>
      </c>
      <c r="CQ156" s="57" t="str">
        <f t="shared" ca="1" si="179"/>
        <v/>
      </c>
      <c r="CR156" s="57" t="str">
        <f t="shared" ca="1" si="180"/>
        <v/>
      </c>
      <c r="CS156" s="60" t="str">
        <f t="shared" ca="1" si="181"/>
        <v/>
      </c>
      <c r="CT156" s="60" t="str">
        <f t="shared" ca="1" si="182"/>
        <v/>
      </c>
      <c r="CU156" s="60" t="str">
        <f t="shared" ca="1" si="183"/>
        <v/>
      </c>
      <c r="CV156" s="60" t="str">
        <f t="shared" ca="1" si="184"/>
        <v/>
      </c>
      <c r="CW156" s="60" t="str">
        <f t="shared" ca="1" si="185"/>
        <v/>
      </c>
      <c r="CX156" s="60" t="str">
        <f t="shared" ca="1" si="186"/>
        <v/>
      </c>
      <c r="CY156" s="60" t="str">
        <f t="shared" ca="1" si="187"/>
        <v/>
      </c>
      <c r="CZ156" s="60" t="str">
        <f t="shared" ca="1" si="188"/>
        <v/>
      </c>
      <c r="DA156" s="65" t="str">
        <f t="shared" ca="1" si="189"/>
        <v/>
      </c>
      <c r="DB156" s="65" t="str">
        <f t="shared" ca="1" si="190"/>
        <v/>
      </c>
      <c r="DC156" s="65" t="str">
        <f t="shared" ca="1" si="191"/>
        <v/>
      </c>
      <c r="DD156" s="65" t="str">
        <f t="shared" ca="1" si="192"/>
        <v/>
      </c>
      <c r="DE156" s="65" t="str">
        <f t="shared" ca="1" si="193"/>
        <v/>
      </c>
      <c r="DF156" s="66" t="str">
        <f t="shared" ca="1" si="194"/>
        <v/>
      </c>
      <c r="DG156" s="66" t="str">
        <f t="shared" ca="1" si="195"/>
        <v/>
      </c>
      <c r="DH156" s="66" t="str">
        <f t="shared" ca="1" si="196"/>
        <v/>
      </c>
      <c r="DI156" s="66" t="str">
        <f t="shared" ca="1" si="197"/>
        <v/>
      </c>
      <c r="DJ156" s="66" t="str">
        <f t="shared" ca="1" si="198"/>
        <v/>
      </c>
      <c r="DK156" s="65" t="str">
        <f t="shared" ca="1" si="199"/>
        <v/>
      </c>
      <c r="DL156" s="65" t="str">
        <f t="shared" ca="1" si="200"/>
        <v/>
      </c>
      <c r="DM156" s="65" t="str">
        <f t="shared" ca="1" si="201"/>
        <v/>
      </c>
      <c r="DN156" s="65" t="str">
        <f t="shared" ca="1" si="202"/>
        <v/>
      </c>
      <c r="DO156" s="65" t="str">
        <f t="shared" ca="1" si="203"/>
        <v/>
      </c>
      <c r="DP156" s="65" t="str">
        <f t="shared" ca="1" si="204"/>
        <v/>
      </c>
      <c r="DQ156" s="65" t="str">
        <f t="shared" ca="1" si="205"/>
        <v/>
      </c>
      <c r="DR156" s="69" t="str">
        <f t="shared" ca="1" si="206"/>
        <v/>
      </c>
      <c r="DS156" s="69" t="str">
        <f t="shared" ca="1" si="207"/>
        <v/>
      </c>
      <c r="DT156" s="69" t="str">
        <f t="shared" ca="1" si="208"/>
        <v/>
      </c>
      <c r="DU156" s="69" t="str">
        <f t="shared" ca="1" si="209"/>
        <v/>
      </c>
      <c r="DV156" s="69" t="str">
        <f t="shared" ca="1" si="210"/>
        <v/>
      </c>
      <c r="DW156" s="69" t="str">
        <f t="shared" ca="1" si="211"/>
        <v/>
      </c>
      <c r="DX156" s="69" t="str">
        <f t="shared" ca="1" si="212"/>
        <v/>
      </c>
      <c r="DY156" s="69" t="str">
        <f t="shared" ca="1" si="213"/>
        <v/>
      </c>
      <c r="DZ156" s="72" t="str">
        <f t="shared" ca="1" si="214"/>
        <v/>
      </c>
      <c r="EA156" s="72" t="str">
        <f t="shared" ca="1" si="215"/>
        <v/>
      </c>
      <c r="EB156" s="72" t="str">
        <f t="shared" ca="1" si="216"/>
        <v/>
      </c>
      <c r="EC156" s="65" t="str">
        <f t="shared" ca="1" si="217"/>
        <v/>
      </c>
      <c r="ED156" s="65" t="str">
        <f t="shared" ca="1" si="218"/>
        <v/>
      </c>
      <c r="EE156" s="65" t="str">
        <f t="shared" ca="1" si="219"/>
        <v/>
      </c>
      <c r="EF156" s="65" t="str">
        <f t="shared" ca="1" si="220"/>
        <v/>
      </c>
      <c r="EG156" s="65" t="str">
        <f t="shared" ca="1" si="221"/>
        <v/>
      </c>
      <c r="EH156" s="65" t="str">
        <f t="shared" ca="1" si="222"/>
        <v/>
      </c>
      <c r="EI156" s="429" t="str">
        <f t="shared" ca="1" si="223"/>
        <v>No</v>
      </c>
      <c r="EJ156" s="428" t="str">
        <f t="shared" ca="1" si="224"/>
        <v/>
      </c>
      <c r="EK156" s="428" t="str">
        <f t="shared" ca="1" si="225"/>
        <v/>
      </c>
      <c r="EL156" s="65" t="str">
        <f t="shared" ca="1" si="226"/>
        <v/>
      </c>
      <c r="EM156" s="65" t="str">
        <f t="shared" ca="1" si="227"/>
        <v/>
      </c>
      <c r="EN156" s="65" t="str">
        <f t="shared" ca="1" si="228"/>
        <v/>
      </c>
      <c r="EO156" s="433" t="str">
        <f t="shared" ca="1" si="229"/>
        <v/>
      </c>
      <c r="EP156" s="433" t="str">
        <f t="shared" ca="1" si="230"/>
        <v/>
      </c>
      <c r="EQ156" s="433" t="str">
        <f t="shared" ca="1" si="231"/>
        <v/>
      </c>
      <c r="ER156" s="433" t="str">
        <f t="shared" ca="1" si="232"/>
        <v/>
      </c>
      <c r="ES156" s="433" t="str">
        <f t="shared" ca="1" si="233"/>
        <v/>
      </c>
      <c r="ET156" s="433" t="str">
        <f t="shared" ca="1" si="234"/>
        <v/>
      </c>
      <c r="EU156" s="433" t="str">
        <f ca="1">IF(OR(CO156="",CQ156=""),"",Discipline!$P$3*CO156+Discipline!$X$3*CQ156)</f>
        <v/>
      </c>
      <c r="EV156" s="433" t="str">
        <f ca="1">IF(OR(CP156="",CR156=""),"",Discipline!$P$3*CP156+Discipline!$X$3*CR156)</f>
        <v/>
      </c>
    </row>
    <row r="157" spans="1:152" x14ac:dyDescent="0.25">
      <c r="A157" s="10" t="str">
        <f ca="1">IFERROR(RANK(order!A157,order!A$3:A$554,0),"")</f>
        <v/>
      </c>
      <c r="B157" s="10" t="str">
        <f ca="1">IFERROR(RANK(order!B157,order!B$3:B$554,0),"")</f>
        <v/>
      </c>
      <c r="C157" s="10" t="str">
        <f ca="1">IFERROR(RANK(order!C157,order!C$3:C$554,0),"")</f>
        <v/>
      </c>
      <c r="D157" s="4" t="str">
        <f ca="1">IFERROR(RANK(order!D157,order!D$3:D$554,0),"")</f>
        <v/>
      </c>
      <c r="E157" s="4" t="str">
        <f ca="1">IFERROR(RANK(order!E157,order!E$3:E$554,0),"")</f>
        <v/>
      </c>
      <c r="F157" s="4" t="str">
        <f ca="1">IFERROR(RANK(order!F157,order!F$3:F$554,0),"")</f>
        <v/>
      </c>
      <c r="G157" s="10" t="str">
        <f ca="1">IFERROR(RANK(order!G157,order!G$3:G$554,0),"")</f>
        <v/>
      </c>
      <c r="H157" s="10" t="str">
        <f ca="1">IFERROR(RANK(order!H157,order!H$3:H$554,0),"")</f>
        <v/>
      </c>
      <c r="I157" s="10" t="str">
        <f ca="1">IFERROR(RANK(order!I157,order!I$3:I$554,0),"")</f>
        <v/>
      </c>
      <c r="J157" s="4" t="str">
        <f ca="1">IFERROR(RANK(order!J157,order!J$3:J$554,0),"")</f>
        <v/>
      </c>
      <c r="K157" s="4" t="str">
        <f ca="1">IFERROR(RANK(order!K157,order!K$3:K$554,0),"")</f>
        <v/>
      </c>
      <c r="L157" s="4" t="str">
        <f ca="1">IFERROR(RANK(order!L157,order!L$3:L$554,0),"")</f>
        <v/>
      </c>
      <c r="M157" s="10" t="str">
        <f ca="1">IFERROR(RANK(order!M157,order!M$3:M$554,0),"")</f>
        <v/>
      </c>
      <c r="N157" s="10" t="str">
        <f ca="1">IFERROR(RANK(order!N157,order!N$3:N$554,0),"")</f>
        <v/>
      </c>
      <c r="O157" s="10" t="str">
        <f ca="1">IFERROR(RANK(order!O157,order!O$3:O$554,0),"")</f>
        <v/>
      </c>
      <c r="P157" s="4" t="str">
        <f ca="1">IFERROR(RANK(order!P157,order!P$3:P$554,0),"")</f>
        <v/>
      </c>
      <c r="Q157" s="4" t="str">
        <f ca="1">IFERROR(RANK(order!Q157,order!Q$3:Q$554,0),"")</f>
        <v/>
      </c>
      <c r="R157" s="4" t="str">
        <f ca="1">IFERROR(RANK(order!R157,order!R$3:R$554,0),"")</f>
        <v/>
      </c>
      <c r="S157" s="10" t="str">
        <f ca="1">IFERROR(RANK(order!S157,order!S$3:S$554,0),"")</f>
        <v/>
      </c>
      <c r="T157" s="10" t="str">
        <f ca="1">IFERROR(RANK(order!T157,order!T$3:T$554,0),"")</f>
        <v/>
      </c>
      <c r="U157" s="10" t="str">
        <f ca="1">IFERROR(RANK(order!U157,order!U$3:U$554,0),"")</f>
        <v/>
      </c>
      <c r="V157" s="4" t="str">
        <f ca="1">IFERROR(RANK(order!V157,order!V$3:V$554,0),"")</f>
        <v/>
      </c>
      <c r="W157" s="4" t="str">
        <f ca="1">IFERROR(RANK(order!W157,order!W$3:W$554,0),"")</f>
        <v/>
      </c>
      <c r="X157" s="4" t="str">
        <f ca="1">IFERROR(RANK(order!X157,order!X$3:X$554,0),"")</f>
        <v/>
      </c>
      <c r="Y157" s="10" t="str">
        <f ca="1">IFERROR(RANK(order!Y157,order!Y$3:Y$554,0),"")</f>
        <v/>
      </c>
      <c r="Z157" s="10" t="str">
        <f ca="1">IFERROR(RANK(order!Z157,order!Z$3:Z$554,0),"")</f>
        <v/>
      </c>
      <c r="AA157" s="10" t="str">
        <f ca="1">IFERROR(RANK(order!AA157,order!AA$3:AA$554,0),"")</f>
        <v/>
      </c>
      <c r="AB157" s="4" t="str">
        <f ca="1">IFERROR(RANK(order!AB157,order!AB$3:AB$554,0),"")</f>
        <v/>
      </c>
      <c r="AC157" s="4" t="str">
        <f ca="1">IFERROR(RANK(order!AC157,order!AC$3:AC$554,0),"")</f>
        <v/>
      </c>
      <c r="AD157" s="4" t="str">
        <f ca="1">IFERROR(RANK(order!AD157,order!AD$3:AD$554,0),"")</f>
        <v/>
      </c>
      <c r="AE157" s="10" t="str">
        <f ca="1">IFERROR(RANK(order!AE157,order!AE$3:AE$554,0),"")</f>
        <v/>
      </c>
      <c r="AF157" s="10" t="str">
        <f ca="1">IFERROR(RANK(order!AF157,order!AF$3:AF$554,0),"")</f>
        <v/>
      </c>
      <c r="AG157" s="10" t="str">
        <f ca="1">IFERROR(RANK(order!AG157,order!AG$3:AG$554,0),"")</f>
        <v/>
      </c>
      <c r="AH157" s="4" t="str">
        <f ca="1">IFERROR(RANK(order!AH157,order!AH$3:AH$554,0),"")</f>
        <v/>
      </c>
      <c r="AI157" s="4" t="str">
        <f ca="1">IFERROR(RANK(order!AI157,order!AI$3:AI$554,0),"")</f>
        <v/>
      </c>
      <c r="AJ157" s="4" t="str">
        <f ca="1">IFERROR(RANK(order!AJ157,order!AJ$3:AJ$554,0),"")</f>
        <v/>
      </c>
      <c r="AK157" s="10" t="str">
        <f ca="1">IFERROR(RANK(order!AK157,order!AK$3:AK$554,0),"")</f>
        <v/>
      </c>
      <c r="AL157" s="10" t="str">
        <f ca="1">IFERROR(RANK(order!AL157,order!AL$3:AL$554,0),"")</f>
        <v/>
      </c>
      <c r="AM157" s="10" t="str">
        <f ca="1">IFERROR(RANK(order!AM157,order!AM$3:AM$554,0),"")</f>
        <v/>
      </c>
      <c r="AN157" s="4" t="str">
        <f ca="1">IFERROR(RANK(order!AN157,order!AN$3:AN$554,0),"")</f>
        <v/>
      </c>
      <c r="AO157" s="4" t="str">
        <f ca="1">IFERROR(RANK(order!AO157,order!AO$3:AO$554,0),"")</f>
        <v/>
      </c>
      <c r="AP157" s="4" t="str">
        <f ca="1">IFERROR(RANK(order!AP157,order!AP$3:AP$554,0),"")</f>
        <v/>
      </c>
      <c r="AQ157" s="10" t="str">
        <f ca="1">IFERROR(RANK(order!AQ157,order!AQ$3:AQ$554,0),"")</f>
        <v/>
      </c>
      <c r="AR157" s="10" t="str">
        <f ca="1">IFERROR(RANK(order!AR157,order!AR$3:AR$554,0),"")</f>
        <v/>
      </c>
      <c r="AS157" s="10" t="str">
        <f ca="1">IFERROR(RANK(order!AS157,order!AS$3:AS$554,0),"")</f>
        <v/>
      </c>
      <c r="AT157" s="4" t="str">
        <f ca="1">IFERROR(RANK(order!AT157,order!AT$3:AT$554,0),"")</f>
        <v/>
      </c>
      <c r="AU157" s="4" t="str">
        <f ca="1">IFERROR(RANK(order!AU157,order!AU$3:AU$554,0),"")</f>
        <v/>
      </c>
      <c r="AV157" s="4" t="str">
        <f ca="1">IFERROR(RANK(order!AV157,order!AV$3:AV$554,0),"")</f>
        <v/>
      </c>
      <c r="AW157" s="10" t="str">
        <f ca="1">IFERROR(RANK(order!AW157,order!AW$3:AW$554,0),"")</f>
        <v/>
      </c>
      <c r="AX157" s="10" t="str">
        <f ca="1">IFERROR(RANK(order!AX157,order!AX$3:AX$554,0),"")</f>
        <v/>
      </c>
      <c r="AY157" s="10" t="str">
        <f ca="1">IFERROR(RANK(order!AY157,order!AY$3:AY$554,0),"")</f>
        <v/>
      </c>
      <c r="AZ157" s="4" t="str">
        <f ca="1">IFERROR(RANK(order!AZ157,order!AZ$3:AZ$554,0),"")</f>
        <v/>
      </c>
      <c r="BA157" s="4" t="str">
        <f ca="1">IFERROR(RANK(order!BA157,order!BA$3:BA$554,0),"")</f>
        <v/>
      </c>
      <c r="BB157" s="4" t="str">
        <f ca="1">IFERROR(RANK(order!BB157,order!BB$3:BB$554,0),"")</f>
        <v/>
      </c>
      <c r="BC157" s="10" t="str">
        <f ca="1">IFERROR(RANK(order!BC157,order!BC$3:BC$554,0),"")</f>
        <v/>
      </c>
      <c r="BD157" s="10" t="str">
        <f ca="1">IFERROR(RANK(order!BD157,order!BD$3:BD$554,0),"")</f>
        <v/>
      </c>
      <c r="BE157" s="10" t="str">
        <f ca="1">IFERROR(RANK(order!BE157,order!BE$3:BE$554,0),"")</f>
        <v/>
      </c>
      <c r="BF157" s="4" t="str">
        <f ca="1">IFERROR(RANK(order!BF157,order!BF$3:BF$554,0),"")</f>
        <v/>
      </c>
      <c r="BG157" s="4" t="str">
        <f ca="1">IFERROR(RANK(order!BG157,order!BG$3:BG$554,0),"")</f>
        <v/>
      </c>
      <c r="BH157" s="4" t="str">
        <f ca="1">IFERROR(RANK(order!BH157,order!BH$3:BH$554,0),"")</f>
        <v/>
      </c>
      <c r="BI157" s="10" t="str">
        <f ca="1">IFERROR(RANK(order!BI157,order!BI$3:BI$554,0),"")</f>
        <v/>
      </c>
      <c r="BJ157" s="10" t="str">
        <f ca="1">IFERROR(RANK(order!BJ157,order!BJ$3:BJ$554,0),"")</f>
        <v/>
      </c>
      <c r="BK157" s="10" t="str">
        <f ca="1">IFERROR(RANK(order!BK157,order!BK$3:BK$554,0),"")</f>
        <v/>
      </c>
      <c r="BL157" s="4" t="str">
        <f ca="1">IFERROR(RANK(order!BL157,order!BL$3:BL$554,0),"")</f>
        <v/>
      </c>
      <c r="BM157" s="4" t="str">
        <f ca="1">IFERROR(RANK(order!BM157,order!BM$3:BM$554,0),"")</f>
        <v/>
      </c>
      <c r="BN157" s="4" t="str">
        <f ca="1">IFERROR(RANK(order!BN157,order!BN$3:BN$554,0),"")</f>
        <v/>
      </c>
      <c r="BO157" s="10" t="str">
        <f ca="1">IFERROR(RANK(order!BO157,order!BO$3:BO$554,0),"")</f>
        <v/>
      </c>
      <c r="BP157" s="10" t="str">
        <f ca="1">IFERROR(RANK(order!BP157,order!BP$3:BP$554,0),"")</f>
        <v/>
      </c>
      <c r="BQ157" s="10" t="str">
        <f ca="1">IFERROR(RANK(order!BQ157,order!BQ$3:BQ$554,0),"")</f>
        <v/>
      </c>
      <c r="BR157" s="4" t="str">
        <f ca="1">IFERROR(RANK(order!BR157,order!BR$3:BR$554,0),"")</f>
        <v/>
      </c>
      <c r="BS157" s="4" t="str">
        <f ca="1">IFERROR(RANK(order!BS157,order!BS$3:BS$554,0),"")</f>
        <v/>
      </c>
      <c r="BT157" s="4" t="str">
        <f ca="1">IFERROR(RANK(order!BT157,order!BT$3:BT$554,0),"")</f>
        <v/>
      </c>
      <c r="BU157" s="95">
        <f t="shared" si="235"/>
        <v>155</v>
      </c>
      <c r="BV157" s="35" t="str">
        <f t="shared" si="236"/>
        <v>E1</v>
      </c>
      <c r="BW157" s="55">
        <f t="shared" ca="1" si="159"/>
        <v>0</v>
      </c>
      <c r="BX157" s="56" t="str">
        <f t="shared" ca="1" si="160"/>
        <v/>
      </c>
      <c r="BY157" s="56" t="str">
        <f t="shared" ca="1" si="161"/>
        <v/>
      </c>
      <c r="BZ157" s="57" t="str">
        <f t="shared" ca="1" si="162"/>
        <v/>
      </c>
      <c r="CA157" s="57" t="str">
        <f t="shared" ca="1" si="163"/>
        <v/>
      </c>
      <c r="CB157" s="58" t="str">
        <f t="shared" ca="1" si="164"/>
        <v/>
      </c>
      <c r="CC157" s="57" t="str">
        <f t="shared" ca="1" si="165"/>
        <v/>
      </c>
      <c r="CD157" s="57" t="str">
        <f t="shared" ca="1" si="166"/>
        <v/>
      </c>
      <c r="CE157" s="58" t="str">
        <f t="shared" ca="1" si="167"/>
        <v/>
      </c>
      <c r="CF157" s="59" t="str">
        <f t="shared" ca="1" si="168"/>
        <v/>
      </c>
      <c r="CG157" s="57" t="str">
        <f t="shared" ca="1" si="169"/>
        <v/>
      </c>
      <c r="CH157" s="57" t="str">
        <f t="shared" ca="1" si="170"/>
        <v/>
      </c>
      <c r="CI157" s="57" t="str">
        <f t="shared" ca="1" si="171"/>
        <v/>
      </c>
      <c r="CJ157" s="57" t="str">
        <f t="shared" ca="1" si="172"/>
        <v/>
      </c>
      <c r="CK157" s="57" t="str">
        <f t="shared" ca="1" si="173"/>
        <v/>
      </c>
      <c r="CL157" s="57" t="str">
        <f t="shared" ca="1" si="174"/>
        <v/>
      </c>
      <c r="CM157" s="57" t="str">
        <f t="shared" ca="1" si="175"/>
        <v/>
      </c>
      <c r="CN157" s="57" t="str">
        <f t="shared" ca="1" si="176"/>
        <v/>
      </c>
      <c r="CO157" s="57" t="str">
        <f t="shared" ca="1" si="177"/>
        <v/>
      </c>
      <c r="CP157" s="57" t="str">
        <f t="shared" ca="1" si="178"/>
        <v/>
      </c>
      <c r="CQ157" s="57" t="str">
        <f t="shared" ca="1" si="179"/>
        <v/>
      </c>
      <c r="CR157" s="57" t="str">
        <f t="shared" ca="1" si="180"/>
        <v/>
      </c>
      <c r="CS157" s="60" t="str">
        <f t="shared" ca="1" si="181"/>
        <v/>
      </c>
      <c r="CT157" s="60" t="str">
        <f t="shared" ca="1" si="182"/>
        <v/>
      </c>
      <c r="CU157" s="60" t="str">
        <f t="shared" ca="1" si="183"/>
        <v/>
      </c>
      <c r="CV157" s="60" t="str">
        <f t="shared" ca="1" si="184"/>
        <v/>
      </c>
      <c r="CW157" s="60" t="str">
        <f t="shared" ca="1" si="185"/>
        <v/>
      </c>
      <c r="CX157" s="60" t="str">
        <f t="shared" ca="1" si="186"/>
        <v/>
      </c>
      <c r="CY157" s="60" t="str">
        <f t="shared" ca="1" si="187"/>
        <v/>
      </c>
      <c r="CZ157" s="60" t="str">
        <f t="shared" ca="1" si="188"/>
        <v/>
      </c>
      <c r="DA157" s="65" t="str">
        <f t="shared" ca="1" si="189"/>
        <v/>
      </c>
      <c r="DB157" s="65" t="str">
        <f t="shared" ca="1" si="190"/>
        <v/>
      </c>
      <c r="DC157" s="65" t="str">
        <f t="shared" ca="1" si="191"/>
        <v/>
      </c>
      <c r="DD157" s="65" t="str">
        <f t="shared" ca="1" si="192"/>
        <v/>
      </c>
      <c r="DE157" s="65" t="str">
        <f t="shared" ca="1" si="193"/>
        <v/>
      </c>
      <c r="DF157" s="66" t="str">
        <f t="shared" ca="1" si="194"/>
        <v/>
      </c>
      <c r="DG157" s="66" t="str">
        <f t="shared" ca="1" si="195"/>
        <v/>
      </c>
      <c r="DH157" s="66" t="str">
        <f t="shared" ca="1" si="196"/>
        <v/>
      </c>
      <c r="DI157" s="66" t="str">
        <f t="shared" ca="1" si="197"/>
        <v/>
      </c>
      <c r="DJ157" s="66" t="str">
        <f t="shared" ca="1" si="198"/>
        <v/>
      </c>
      <c r="DK157" s="65" t="str">
        <f t="shared" ca="1" si="199"/>
        <v/>
      </c>
      <c r="DL157" s="65" t="str">
        <f t="shared" ca="1" si="200"/>
        <v/>
      </c>
      <c r="DM157" s="65" t="str">
        <f t="shared" ca="1" si="201"/>
        <v/>
      </c>
      <c r="DN157" s="65" t="str">
        <f t="shared" ca="1" si="202"/>
        <v/>
      </c>
      <c r="DO157" s="65" t="str">
        <f t="shared" ca="1" si="203"/>
        <v/>
      </c>
      <c r="DP157" s="65" t="str">
        <f t="shared" ca="1" si="204"/>
        <v/>
      </c>
      <c r="DQ157" s="65" t="str">
        <f t="shared" ca="1" si="205"/>
        <v/>
      </c>
      <c r="DR157" s="69" t="str">
        <f t="shared" ca="1" si="206"/>
        <v/>
      </c>
      <c r="DS157" s="69" t="str">
        <f t="shared" ca="1" si="207"/>
        <v/>
      </c>
      <c r="DT157" s="69" t="str">
        <f t="shared" ca="1" si="208"/>
        <v/>
      </c>
      <c r="DU157" s="69" t="str">
        <f t="shared" ca="1" si="209"/>
        <v/>
      </c>
      <c r="DV157" s="69" t="str">
        <f t="shared" ca="1" si="210"/>
        <v/>
      </c>
      <c r="DW157" s="69" t="str">
        <f t="shared" ca="1" si="211"/>
        <v/>
      </c>
      <c r="DX157" s="69" t="str">
        <f t="shared" ca="1" si="212"/>
        <v/>
      </c>
      <c r="DY157" s="69" t="str">
        <f t="shared" ca="1" si="213"/>
        <v/>
      </c>
      <c r="DZ157" s="72" t="str">
        <f t="shared" ca="1" si="214"/>
        <v/>
      </c>
      <c r="EA157" s="72" t="str">
        <f t="shared" ca="1" si="215"/>
        <v/>
      </c>
      <c r="EB157" s="72" t="str">
        <f t="shared" ca="1" si="216"/>
        <v/>
      </c>
      <c r="EC157" s="65" t="str">
        <f t="shared" ca="1" si="217"/>
        <v/>
      </c>
      <c r="ED157" s="65" t="str">
        <f t="shared" ca="1" si="218"/>
        <v/>
      </c>
      <c r="EE157" s="65" t="str">
        <f t="shared" ca="1" si="219"/>
        <v/>
      </c>
      <c r="EF157" s="65" t="str">
        <f t="shared" ca="1" si="220"/>
        <v/>
      </c>
      <c r="EG157" s="65" t="str">
        <f t="shared" ca="1" si="221"/>
        <v/>
      </c>
      <c r="EH157" s="65" t="str">
        <f t="shared" ca="1" si="222"/>
        <v/>
      </c>
      <c r="EI157" s="429" t="str">
        <f t="shared" ca="1" si="223"/>
        <v>No</v>
      </c>
      <c r="EJ157" s="428" t="str">
        <f t="shared" ca="1" si="224"/>
        <v/>
      </c>
      <c r="EK157" s="428" t="str">
        <f t="shared" ca="1" si="225"/>
        <v/>
      </c>
      <c r="EL157" s="65" t="str">
        <f t="shared" ca="1" si="226"/>
        <v/>
      </c>
      <c r="EM157" s="65" t="str">
        <f t="shared" ca="1" si="227"/>
        <v/>
      </c>
      <c r="EN157" s="65" t="str">
        <f t="shared" ca="1" si="228"/>
        <v/>
      </c>
      <c r="EO157" s="433" t="str">
        <f t="shared" ca="1" si="229"/>
        <v/>
      </c>
      <c r="EP157" s="433" t="str">
        <f t="shared" ca="1" si="230"/>
        <v/>
      </c>
      <c r="EQ157" s="433" t="str">
        <f t="shared" ca="1" si="231"/>
        <v/>
      </c>
      <c r="ER157" s="433" t="str">
        <f t="shared" ca="1" si="232"/>
        <v/>
      </c>
      <c r="ES157" s="433" t="str">
        <f t="shared" ca="1" si="233"/>
        <v/>
      </c>
      <c r="ET157" s="433" t="str">
        <f t="shared" ca="1" si="234"/>
        <v/>
      </c>
      <c r="EU157" s="433" t="str">
        <f ca="1">IF(OR(CO157="",CQ157=""),"",Discipline!$P$3*CO157+Discipline!$X$3*CQ157)</f>
        <v/>
      </c>
      <c r="EV157" s="433" t="str">
        <f ca="1">IF(OR(CP157="",CR157=""),"",Discipline!$P$3*CP157+Discipline!$X$3*CR157)</f>
        <v/>
      </c>
    </row>
    <row r="158" spans="1:152" x14ac:dyDescent="0.25">
      <c r="A158" s="10" t="str">
        <f ca="1">IFERROR(RANK(order!A158,order!A$3:A$554,0),"")</f>
        <v/>
      </c>
      <c r="B158" s="10" t="str">
        <f ca="1">IFERROR(RANK(order!B158,order!B$3:B$554,0),"")</f>
        <v/>
      </c>
      <c r="C158" s="10" t="str">
        <f ca="1">IFERROR(RANK(order!C158,order!C$3:C$554,0),"")</f>
        <v/>
      </c>
      <c r="D158" s="4" t="str">
        <f ca="1">IFERROR(RANK(order!D158,order!D$3:D$554,0),"")</f>
        <v/>
      </c>
      <c r="E158" s="4" t="str">
        <f ca="1">IFERROR(RANK(order!E158,order!E$3:E$554,0),"")</f>
        <v/>
      </c>
      <c r="F158" s="4" t="str">
        <f ca="1">IFERROR(RANK(order!F158,order!F$3:F$554,0),"")</f>
        <v/>
      </c>
      <c r="G158" s="10" t="str">
        <f ca="1">IFERROR(RANK(order!G158,order!G$3:G$554,0),"")</f>
        <v/>
      </c>
      <c r="H158" s="10" t="str">
        <f ca="1">IFERROR(RANK(order!H158,order!H$3:H$554,0),"")</f>
        <v/>
      </c>
      <c r="I158" s="10" t="str">
        <f ca="1">IFERROR(RANK(order!I158,order!I$3:I$554,0),"")</f>
        <v/>
      </c>
      <c r="J158" s="4" t="str">
        <f ca="1">IFERROR(RANK(order!J158,order!J$3:J$554,0),"")</f>
        <v/>
      </c>
      <c r="K158" s="4" t="str">
        <f ca="1">IFERROR(RANK(order!K158,order!K$3:K$554,0),"")</f>
        <v/>
      </c>
      <c r="L158" s="4" t="str">
        <f ca="1">IFERROR(RANK(order!L158,order!L$3:L$554,0),"")</f>
        <v/>
      </c>
      <c r="M158" s="10" t="str">
        <f ca="1">IFERROR(RANK(order!M158,order!M$3:M$554,0),"")</f>
        <v/>
      </c>
      <c r="N158" s="10" t="str">
        <f ca="1">IFERROR(RANK(order!N158,order!N$3:N$554,0),"")</f>
        <v/>
      </c>
      <c r="O158" s="10" t="str">
        <f ca="1">IFERROR(RANK(order!O158,order!O$3:O$554,0),"")</f>
        <v/>
      </c>
      <c r="P158" s="4" t="str">
        <f ca="1">IFERROR(RANK(order!P158,order!P$3:P$554,0),"")</f>
        <v/>
      </c>
      <c r="Q158" s="4" t="str">
        <f ca="1">IFERROR(RANK(order!Q158,order!Q$3:Q$554,0),"")</f>
        <v/>
      </c>
      <c r="R158" s="4" t="str">
        <f ca="1">IFERROR(RANK(order!R158,order!R$3:R$554,0),"")</f>
        <v/>
      </c>
      <c r="S158" s="10" t="str">
        <f ca="1">IFERROR(RANK(order!S158,order!S$3:S$554,0),"")</f>
        <v/>
      </c>
      <c r="T158" s="10" t="str">
        <f ca="1">IFERROR(RANK(order!T158,order!T$3:T$554,0),"")</f>
        <v/>
      </c>
      <c r="U158" s="10" t="str">
        <f ca="1">IFERROR(RANK(order!U158,order!U$3:U$554,0),"")</f>
        <v/>
      </c>
      <c r="V158" s="4" t="str">
        <f ca="1">IFERROR(RANK(order!V158,order!V$3:V$554,0),"")</f>
        <v/>
      </c>
      <c r="W158" s="4" t="str">
        <f ca="1">IFERROR(RANK(order!W158,order!W$3:W$554,0),"")</f>
        <v/>
      </c>
      <c r="X158" s="4" t="str">
        <f ca="1">IFERROR(RANK(order!X158,order!X$3:X$554,0),"")</f>
        <v/>
      </c>
      <c r="Y158" s="10" t="str">
        <f ca="1">IFERROR(RANK(order!Y158,order!Y$3:Y$554,0),"")</f>
        <v/>
      </c>
      <c r="Z158" s="10" t="str">
        <f ca="1">IFERROR(RANK(order!Z158,order!Z$3:Z$554,0),"")</f>
        <v/>
      </c>
      <c r="AA158" s="10" t="str">
        <f ca="1">IFERROR(RANK(order!AA158,order!AA$3:AA$554,0),"")</f>
        <v/>
      </c>
      <c r="AB158" s="4" t="str">
        <f ca="1">IFERROR(RANK(order!AB158,order!AB$3:AB$554,0),"")</f>
        <v/>
      </c>
      <c r="AC158" s="4" t="str">
        <f ca="1">IFERROR(RANK(order!AC158,order!AC$3:AC$554,0),"")</f>
        <v/>
      </c>
      <c r="AD158" s="4" t="str">
        <f ca="1">IFERROR(RANK(order!AD158,order!AD$3:AD$554,0),"")</f>
        <v/>
      </c>
      <c r="AE158" s="10" t="str">
        <f ca="1">IFERROR(RANK(order!AE158,order!AE$3:AE$554,0),"")</f>
        <v/>
      </c>
      <c r="AF158" s="10" t="str">
        <f ca="1">IFERROR(RANK(order!AF158,order!AF$3:AF$554,0),"")</f>
        <v/>
      </c>
      <c r="AG158" s="10" t="str">
        <f ca="1">IFERROR(RANK(order!AG158,order!AG$3:AG$554,0),"")</f>
        <v/>
      </c>
      <c r="AH158" s="4" t="str">
        <f ca="1">IFERROR(RANK(order!AH158,order!AH$3:AH$554,0),"")</f>
        <v/>
      </c>
      <c r="AI158" s="4" t="str">
        <f ca="1">IFERROR(RANK(order!AI158,order!AI$3:AI$554,0),"")</f>
        <v/>
      </c>
      <c r="AJ158" s="4" t="str">
        <f ca="1">IFERROR(RANK(order!AJ158,order!AJ$3:AJ$554,0),"")</f>
        <v/>
      </c>
      <c r="AK158" s="10" t="str">
        <f ca="1">IFERROR(RANK(order!AK158,order!AK$3:AK$554,0),"")</f>
        <v/>
      </c>
      <c r="AL158" s="10" t="str">
        <f ca="1">IFERROR(RANK(order!AL158,order!AL$3:AL$554,0),"")</f>
        <v/>
      </c>
      <c r="AM158" s="10" t="str">
        <f ca="1">IFERROR(RANK(order!AM158,order!AM$3:AM$554,0),"")</f>
        <v/>
      </c>
      <c r="AN158" s="4" t="str">
        <f ca="1">IFERROR(RANK(order!AN158,order!AN$3:AN$554,0),"")</f>
        <v/>
      </c>
      <c r="AO158" s="4" t="str">
        <f ca="1">IFERROR(RANK(order!AO158,order!AO$3:AO$554,0),"")</f>
        <v/>
      </c>
      <c r="AP158" s="4" t="str">
        <f ca="1">IFERROR(RANK(order!AP158,order!AP$3:AP$554,0),"")</f>
        <v/>
      </c>
      <c r="AQ158" s="10" t="str">
        <f ca="1">IFERROR(RANK(order!AQ158,order!AQ$3:AQ$554,0),"")</f>
        <v/>
      </c>
      <c r="AR158" s="10" t="str">
        <f ca="1">IFERROR(RANK(order!AR158,order!AR$3:AR$554,0),"")</f>
        <v/>
      </c>
      <c r="AS158" s="10" t="str">
        <f ca="1">IFERROR(RANK(order!AS158,order!AS$3:AS$554,0),"")</f>
        <v/>
      </c>
      <c r="AT158" s="4" t="str">
        <f ca="1">IFERROR(RANK(order!AT158,order!AT$3:AT$554,0),"")</f>
        <v/>
      </c>
      <c r="AU158" s="4" t="str">
        <f ca="1">IFERROR(RANK(order!AU158,order!AU$3:AU$554,0),"")</f>
        <v/>
      </c>
      <c r="AV158" s="4" t="str">
        <f ca="1">IFERROR(RANK(order!AV158,order!AV$3:AV$554,0),"")</f>
        <v/>
      </c>
      <c r="AW158" s="10" t="str">
        <f ca="1">IFERROR(RANK(order!AW158,order!AW$3:AW$554,0),"")</f>
        <v/>
      </c>
      <c r="AX158" s="10" t="str">
        <f ca="1">IFERROR(RANK(order!AX158,order!AX$3:AX$554,0),"")</f>
        <v/>
      </c>
      <c r="AY158" s="10" t="str">
        <f ca="1">IFERROR(RANK(order!AY158,order!AY$3:AY$554,0),"")</f>
        <v/>
      </c>
      <c r="AZ158" s="4" t="str">
        <f ca="1">IFERROR(RANK(order!AZ158,order!AZ$3:AZ$554,0),"")</f>
        <v/>
      </c>
      <c r="BA158" s="4" t="str">
        <f ca="1">IFERROR(RANK(order!BA158,order!BA$3:BA$554,0),"")</f>
        <v/>
      </c>
      <c r="BB158" s="4" t="str">
        <f ca="1">IFERROR(RANK(order!BB158,order!BB$3:BB$554,0),"")</f>
        <v/>
      </c>
      <c r="BC158" s="10" t="str">
        <f ca="1">IFERROR(RANK(order!BC158,order!BC$3:BC$554,0),"")</f>
        <v/>
      </c>
      <c r="BD158" s="10" t="str">
        <f ca="1">IFERROR(RANK(order!BD158,order!BD$3:BD$554,0),"")</f>
        <v/>
      </c>
      <c r="BE158" s="10" t="str">
        <f ca="1">IFERROR(RANK(order!BE158,order!BE$3:BE$554,0),"")</f>
        <v/>
      </c>
      <c r="BF158" s="4" t="str">
        <f ca="1">IFERROR(RANK(order!BF158,order!BF$3:BF$554,0),"")</f>
        <v/>
      </c>
      <c r="BG158" s="4" t="str">
        <f ca="1">IFERROR(RANK(order!BG158,order!BG$3:BG$554,0),"")</f>
        <v/>
      </c>
      <c r="BH158" s="4" t="str">
        <f ca="1">IFERROR(RANK(order!BH158,order!BH$3:BH$554,0),"")</f>
        <v/>
      </c>
      <c r="BI158" s="10" t="str">
        <f ca="1">IFERROR(RANK(order!BI158,order!BI$3:BI$554,0),"")</f>
        <v/>
      </c>
      <c r="BJ158" s="10" t="str">
        <f ca="1">IFERROR(RANK(order!BJ158,order!BJ$3:BJ$554,0),"")</f>
        <v/>
      </c>
      <c r="BK158" s="10" t="str">
        <f ca="1">IFERROR(RANK(order!BK158,order!BK$3:BK$554,0),"")</f>
        <v/>
      </c>
      <c r="BL158" s="4" t="str">
        <f ca="1">IFERROR(RANK(order!BL158,order!BL$3:BL$554,0),"")</f>
        <v/>
      </c>
      <c r="BM158" s="4" t="str">
        <f ca="1">IFERROR(RANK(order!BM158,order!BM$3:BM$554,0),"")</f>
        <v/>
      </c>
      <c r="BN158" s="4" t="str">
        <f ca="1">IFERROR(RANK(order!BN158,order!BN$3:BN$554,0),"")</f>
        <v/>
      </c>
      <c r="BO158" s="10" t="str">
        <f ca="1">IFERROR(RANK(order!BO158,order!BO$3:BO$554,0),"")</f>
        <v/>
      </c>
      <c r="BP158" s="10" t="str">
        <f ca="1">IFERROR(RANK(order!BP158,order!BP$3:BP$554,0),"")</f>
        <v/>
      </c>
      <c r="BQ158" s="10" t="str">
        <f ca="1">IFERROR(RANK(order!BQ158,order!BQ$3:BQ$554,0),"")</f>
        <v/>
      </c>
      <c r="BR158" s="4" t="str">
        <f ca="1">IFERROR(RANK(order!BR158,order!BR$3:BR$554,0),"")</f>
        <v/>
      </c>
      <c r="BS158" s="4" t="str">
        <f ca="1">IFERROR(RANK(order!BS158,order!BS$3:BS$554,0),"")</f>
        <v/>
      </c>
      <c r="BT158" s="4" t="str">
        <f ca="1">IFERROR(RANK(order!BT158,order!BT$3:BT$554,0),"")</f>
        <v/>
      </c>
      <c r="BU158" s="95">
        <f t="shared" si="235"/>
        <v>156</v>
      </c>
      <c r="BV158" s="35" t="str">
        <f t="shared" si="236"/>
        <v>E1</v>
      </c>
      <c r="BW158" s="55">
        <f t="shared" ca="1" si="159"/>
        <v>0</v>
      </c>
      <c r="BX158" s="56" t="str">
        <f t="shared" ca="1" si="160"/>
        <v/>
      </c>
      <c r="BY158" s="56" t="str">
        <f t="shared" ca="1" si="161"/>
        <v/>
      </c>
      <c r="BZ158" s="57" t="str">
        <f t="shared" ca="1" si="162"/>
        <v/>
      </c>
      <c r="CA158" s="57" t="str">
        <f t="shared" ca="1" si="163"/>
        <v/>
      </c>
      <c r="CB158" s="58" t="str">
        <f t="shared" ca="1" si="164"/>
        <v/>
      </c>
      <c r="CC158" s="57" t="str">
        <f t="shared" ca="1" si="165"/>
        <v/>
      </c>
      <c r="CD158" s="57" t="str">
        <f t="shared" ca="1" si="166"/>
        <v/>
      </c>
      <c r="CE158" s="58" t="str">
        <f t="shared" ca="1" si="167"/>
        <v/>
      </c>
      <c r="CF158" s="59" t="str">
        <f t="shared" ca="1" si="168"/>
        <v/>
      </c>
      <c r="CG158" s="57" t="str">
        <f t="shared" ca="1" si="169"/>
        <v/>
      </c>
      <c r="CH158" s="57" t="str">
        <f t="shared" ca="1" si="170"/>
        <v/>
      </c>
      <c r="CI158" s="57" t="str">
        <f t="shared" ca="1" si="171"/>
        <v/>
      </c>
      <c r="CJ158" s="57" t="str">
        <f t="shared" ca="1" si="172"/>
        <v/>
      </c>
      <c r="CK158" s="57" t="str">
        <f t="shared" ca="1" si="173"/>
        <v/>
      </c>
      <c r="CL158" s="57" t="str">
        <f t="shared" ca="1" si="174"/>
        <v/>
      </c>
      <c r="CM158" s="57" t="str">
        <f t="shared" ca="1" si="175"/>
        <v/>
      </c>
      <c r="CN158" s="57" t="str">
        <f t="shared" ca="1" si="176"/>
        <v/>
      </c>
      <c r="CO158" s="57" t="str">
        <f t="shared" ca="1" si="177"/>
        <v/>
      </c>
      <c r="CP158" s="57" t="str">
        <f t="shared" ca="1" si="178"/>
        <v/>
      </c>
      <c r="CQ158" s="57" t="str">
        <f t="shared" ca="1" si="179"/>
        <v/>
      </c>
      <c r="CR158" s="57" t="str">
        <f t="shared" ca="1" si="180"/>
        <v/>
      </c>
      <c r="CS158" s="60" t="str">
        <f t="shared" ca="1" si="181"/>
        <v/>
      </c>
      <c r="CT158" s="60" t="str">
        <f t="shared" ca="1" si="182"/>
        <v/>
      </c>
      <c r="CU158" s="60" t="str">
        <f t="shared" ca="1" si="183"/>
        <v/>
      </c>
      <c r="CV158" s="60" t="str">
        <f t="shared" ca="1" si="184"/>
        <v/>
      </c>
      <c r="CW158" s="60" t="str">
        <f t="shared" ca="1" si="185"/>
        <v/>
      </c>
      <c r="CX158" s="60" t="str">
        <f t="shared" ca="1" si="186"/>
        <v/>
      </c>
      <c r="CY158" s="60" t="str">
        <f t="shared" ca="1" si="187"/>
        <v/>
      </c>
      <c r="CZ158" s="60" t="str">
        <f t="shared" ca="1" si="188"/>
        <v/>
      </c>
      <c r="DA158" s="65" t="str">
        <f t="shared" ca="1" si="189"/>
        <v/>
      </c>
      <c r="DB158" s="65" t="str">
        <f t="shared" ca="1" si="190"/>
        <v/>
      </c>
      <c r="DC158" s="65" t="str">
        <f t="shared" ca="1" si="191"/>
        <v/>
      </c>
      <c r="DD158" s="65" t="str">
        <f t="shared" ca="1" si="192"/>
        <v/>
      </c>
      <c r="DE158" s="65" t="str">
        <f t="shared" ca="1" si="193"/>
        <v/>
      </c>
      <c r="DF158" s="66" t="str">
        <f t="shared" ca="1" si="194"/>
        <v/>
      </c>
      <c r="DG158" s="66" t="str">
        <f t="shared" ca="1" si="195"/>
        <v/>
      </c>
      <c r="DH158" s="66" t="str">
        <f t="shared" ca="1" si="196"/>
        <v/>
      </c>
      <c r="DI158" s="66" t="str">
        <f t="shared" ca="1" si="197"/>
        <v/>
      </c>
      <c r="DJ158" s="66" t="str">
        <f t="shared" ca="1" si="198"/>
        <v/>
      </c>
      <c r="DK158" s="65" t="str">
        <f t="shared" ca="1" si="199"/>
        <v/>
      </c>
      <c r="DL158" s="65" t="str">
        <f t="shared" ca="1" si="200"/>
        <v/>
      </c>
      <c r="DM158" s="65" t="str">
        <f t="shared" ca="1" si="201"/>
        <v/>
      </c>
      <c r="DN158" s="65" t="str">
        <f t="shared" ca="1" si="202"/>
        <v/>
      </c>
      <c r="DO158" s="65" t="str">
        <f t="shared" ca="1" si="203"/>
        <v/>
      </c>
      <c r="DP158" s="65" t="str">
        <f t="shared" ca="1" si="204"/>
        <v/>
      </c>
      <c r="DQ158" s="65" t="str">
        <f t="shared" ca="1" si="205"/>
        <v/>
      </c>
      <c r="DR158" s="69" t="str">
        <f t="shared" ca="1" si="206"/>
        <v/>
      </c>
      <c r="DS158" s="69" t="str">
        <f t="shared" ca="1" si="207"/>
        <v/>
      </c>
      <c r="DT158" s="69" t="str">
        <f t="shared" ca="1" si="208"/>
        <v/>
      </c>
      <c r="DU158" s="69" t="str">
        <f t="shared" ca="1" si="209"/>
        <v/>
      </c>
      <c r="DV158" s="69" t="str">
        <f t="shared" ca="1" si="210"/>
        <v/>
      </c>
      <c r="DW158" s="69" t="str">
        <f t="shared" ca="1" si="211"/>
        <v/>
      </c>
      <c r="DX158" s="69" t="str">
        <f t="shared" ca="1" si="212"/>
        <v/>
      </c>
      <c r="DY158" s="69" t="str">
        <f t="shared" ca="1" si="213"/>
        <v/>
      </c>
      <c r="DZ158" s="72" t="str">
        <f t="shared" ca="1" si="214"/>
        <v/>
      </c>
      <c r="EA158" s="72" t="str">
        <f t="shared" ca="1" si="215"/>
        <v/>
      </c>
      <c r="EB158" s="72" t="str">
        <f t="shared" ca="1" si="216"/>
        <v/>
      </c>
      <c r="EC158" s="65" t="str">
        <f t="shared" ca="1" si="217"/>
        <v/>
      </c>
      <c r="ED158" s="65" t="str">
        <f t="shared" ca="1" si="218"/>
        <v/>
      </c>
      <c r="EE158" s="65" t="str">
        <f t="shared" ca="1" si="219"/>
        <v/>
      </c>
      <c r="EF158" s="65" t="str">
        <f t="shared" ca="1" si="220"/>
        <v/>
      </c>
      <c r="EG158" s="65" t="str">
        <f t="shared" ca="1" si="221"/>
        <v/>
      </c>
      <c r="EH158" s="65" t="str">
        <f t="shared" ca="1" si="222"/>
        <v/>
      </c>
      <c r="EI158" s="429" t="str">
        <f t="shared" ca="1" si="223"/>
        <v>No</v>
      </c>
      <c r="EJ158" s="428" t="str">
        <f t="shared" ca="1" si="224"/>
        <v/>
      </c>
      <c r="EK158" s="428" t="str">
        <f t="shared" ca="1" si="225"/>
        <v/>
      </c>
      <c r="EL158" s="65" t="str">
        <f t="shared" ca="1" si="226"/>
        <v/>
      </c>
      <c r="EM158" s="65" t="str">
        <f t="shared" ca="1" si="227"/>
        <v/>
      </c>
      <c r="EN158" s="65" t="str">
        <f t="shared" ca="1" si="228"/>
        <v/>
      </c>
      <c r="EO158" s="433" t="str">
        <f t="shared" ca="1" si="229"/>
        <v/>
      </c>
      <c r="EP158" s="433" t="str">
        <f t="shared" ca="1" si="230"/>
        <v/>
      </c>
      <c r="EQ158" s="433" t="str">
        <f t="shared" ca="1" si="231"/>
        <v/>
      </c>
      <c r="ER158" s="433" t="str">
        <f t="shared" ca="1" si="232"/>
        <v/>
      </c>
      <c r="ES158" s="433" t="str">
        <f t="shared" ca="1" si="233"/>
        <v/>
      </c>
      <c r="ET158" s="433" t="str">
        <f t="shared" ca="1" si="234"/>
        <v/>
      </c>
      <c r="EU158" s="433" t="str">
        <f ca="1">IF(OR(CO158="",CQ158=""),"",Discipline!$P$3*CO158+Discipline!$X$3*CQ158)</f>
        <v/>
      </c>
      <c r="EV158" s="433" t="str">
        <f ca="1">IF(OR(CP158="",CR158=""),"",Discipline!$P$3*CP158+Discipline!$X$3*CR158)</f>
        <v/>
      </c>
    </row>
    <row r="159" spans="1:152" x14ac:dyDescent="0.25">
      <c r="A159" s="10" t="str">
        <f ca="1">IFERROR(RANK(order!A159,order!A$3:A$554,0),"")</f>
        <v/>
      </c>
      <c r="B159" s="10" t="str">
        <f ca="1">IFERROR(RANK(order!B159,order!B$3:B$554,0),"")</f>
        <v/>
      </c>
      <c r="C159" s="10" t="str">
        <f ca="1">IFERROR(RANK(order!C159,order!C$3:C$554,0),"")</f>
        <v/>
      </c>
      <c r="D159" s="4" t="str">
        <f ca="1">IFERROR(RANK(order!D159,order!D$3:D$554,0),"")</f>
        <v/>
      </c>
      <c r="E159" s="4" t="str">
        <f ca="1">IFERROR(RANK(order!E159,order!E$3:E$554,0),"")</f>
        <v/>
      </c>
      <c r="F159" s="4" t="str">
        <f ca="1">IFERROR(RANK(order!F159,order!F$3:F$554,0),"")</f>
        <v/>
      </c>
      <c r="G159" s="10" t="str">
        <f ca="1">IFERROR(RANK(order!G159,order!G$3:G$554,0),"")</f>
        <v/>
      </c>
      <c r="H159" s="10" t="str">
        <f ca="1">IFERROR(RANK(order!H159,order!H$3:H$554,0),"")</f>
        <v/>
      </c>
      <c r="I159" s="10" t="str">
        <f ca="1">IFERROR(RANK(order!I159,order!I$3:I$554,0),"")</f>
        <v/>
      </c>
      <c r="J159" s="4" t="str">
        <f ca="1">IFERROR(RANK(order!J159,order!J$3:J$554,0),"")</f>
        <v/>
      </c>
      <c r="K159" s="4" t="str">
        <f ca="1">IFERROR(RANK(order!K159,order!K$3:K$554,0),"")</f>
        <v/>
      </c>
      <c r="L159" s="4" t="str">
        <f ca="1">IFERROR(RANK(order!L159,order!L$3:L$554,0),"")</f>
        <v/>
      </c>
      <c r="M159" s="10" t="str">
        <f ca="1">IFERROR(RANK(order!M159,order!M$3:M$554,0),"")</f>
        <v/>
      </c>
      <c r="N159" s="10" t="str">
        <f ca="1">IFERROR(RANK(order!N159,order!N$3:N$554,0),"")</f>
        <v/>
      </c>
      <c r="O159" s="10" t="str">
        <f ca="1">IFERROR(RANK(order!O159,order!O$3:O$554,0),"")</f>
        <v/>
      </c>
      <c r="P159" s="4" t="str">
        <f ca="1">IFERROR(RANK(order!P159,order!P$3:P$554,0),"")</f>
        <v/>
      </c>
      <c r="Q159" s="4" t="str">
        <f ca="1">IFERROR(RANK(order!Q159,order!Q$3:Q$554,0),"")</f>
        <v/>
      </c>
      <c r="R159" s="4" t="str">
        <f ca="1">IFERROR(RANK(order!R159,order!R$3:R$554,0),"")</f>
        <v/>
      </c>
      <c r="S159" s="10" t="str">
        <f ca="1">IFERROR(RANK(order!S159,order!S$3:S$554,0),"")</f>
        <v/>
      </c>
      <c r="T159" s="10" t="str">
        <f ca="1">IFERROR(RANK(order!T159,order!T$3:T$554,0),"")</f>
        <v/>
      </c>
      <c r="U159" s="10" t="str">
        <f ca="1">IFERROR(RANK(order!U159,order!U$3:U$554,0),"")</f>
        <v/>
      </c>
      <c r="V159" s="4" t="str">
        <f ca="1">IFERROR(RANK(order!V159,order!V$3:V$554,0),"")</f>
        <v/>
      </c>
      <c r="W159" s="4" t="str">
        <f ca="1">IFERROR(RANK(order!W159,order!W$3:W$554,0),"")</f>
        <v/>
      </c>
      <c r="X159" s="4" t="str">
        <f ca="1">IFERROR(RANK(order!X159,order!X$3:X$554,0),"")</f>
        <v/>
      </c>
      <c r="Y159" s="10" t="str">
        <f ca="1">IFERROR(RANK(order!Y159,order!Y$3:Y$554,0),"")</f>
        <v/>
      </c>
      <c r="Z159" s="10" t="str">
        <f ca="1">IFERROR(RANK(order!Z159,order!Z$3:Z$554,0),"")</f>
        <v/>
      </c>
      <c r="AA159" s="10" t="str">
        <f ca="1">IFERROR(RANK(order!AA159,order!AA$3:AA$554,0),"")</f>
        <v/>
      </c>
      <c r="AB159" s="4" t="str">
        <f ca="1">IFERROR(RANK(order!AB159,order!AB$3:AB$554,0),"")</f>
        <v/>
      </c>
      <c r="AC159" s="4" t="str">
        <f ca="1">IFERROR(RANK(order!AC159,order!AC$3:AC$554,0),"")</f>
        <v/>
      </c>
      <c r="AD159" s="4" t="str">
        <f ca="1">IFERROR(RANK(order!AD159,order!AD$3:AD$554,0),"")</f>
        <v/>
      </c>
      <c r="AE159" s="10" t="str">
        <f ca="1">IFERROR(RANK(order!AE159,order!AE$3:AE$554,0),"")</f>
        <v/>
      </c>
      <c r="AF159" s="10" t="str">
        <f ca="1">IFERROR(RANK(order!AF159,order!AF$3:AF$554,0),"")</f>
        <v/>
      </c>
      <c r="AG159" s="10" t="str">
        <f ca="1">IFERROR(RANK(order!AG159,order!AG$3:AG$554,0),"")</f>
        <v/>
      </c>
      <c r="AH159" s="4" t="str">
        <f ca="1">IFERROR(RANK(order!AH159,order!AH$3:AH$554,0),"")</f>
        <v/>
      </c>
      <c r="AI159" s="4" t="str">
        <f ca="1">IFERROR(RANK(order!AI159,order!AI$3:AI$554,0),"")</f>
        <v/>
      </c>
      <c r="AJ159" s="4" t="str">
        <f ca="1">IFERROR(RANK(order!AJ159,order!AJ$3:AJ$554,0),"")</f>
        <v/>
      </c>
      <c r="AK159" s="10" t="str">
        <f ca="1">IFERROR(RANK(order!AK159,order!AK$3:AK$554,0),"")</f>
        <v/>
      </c>
      <c r="AL159" s="10" t="str">
        <f ca="1">IFERROR(RANK(order!AL159,order!AL$3:AL$554,0),"")</f>
        <v/>
      </c>
      <c r="AM159" s="10" t="str">
        <f ca="1">IFERROR(RANK(order!AM159,order!AM$3:AM$554,0),"")</f>
        <v/>
      </c>
      <c r="AN159" s="4" t="str">
        <f ca="1">IFERROR(RANK(order!AN159,order!AN$3:AN$554,0),"")</f>
        <v/>
      </c>
      <c r="AO159" s="4" t="str">
        <f ca="1">IFERROR(RANK(order!AO159,order!AO$3:AO$554,0),"")</f>
        <v/>
      </c>
      <c r="AP159" s="4" t="str">
        <f ca="1">IFERROR(RANK(order!AP159,order!AP$3:AP$554,0),"")</f>
        <v/>
      </c>
      <c r="AQ159" s="10" t="str">
        <f ca="1">IFERROR(RANK(order!AQ159,order!AQ$3:AQ$554,0),"")</f>
        <v/>
      </c>
      <c r="AR159" s="10" t="str">
        <f ca="1">IFERROR(RANK(order!AR159,order!AR$3:AR$554,0),"")</f>
        <v/>
      </c>
      <c r="AS159" s="10" t="str">
        <f ca="1">IFERROR(RANK(order!AS159,order!AS$3:AS$554,0),"")</f>
        <v/>
      </c>
      <c r="AT159" s="4" t="str">
        <f ca="1">IFERROR(RANK(order!AT159,order!AT$3:AT$554,0),"")</f>
        <v/>
      </c>
      <c r="AU159" s="4" t="str">
        <f ca="1">IFERROR(RANK(order!AU159,order!AU$3:AU$554,0),"")</f>
        <v/>
      </c>
      <c r="AV159" s="4" t="str">
        <f ca="1">IFERROR(RANK(order!AV159,order!AV$3:AV$554,0),"")</f>
        <v/>
      </c>
      <c r="AW159" s="10" t="str">
        <f ca="1">IFERROR(RANK(order!AW159,order!AW$3:AW$554,0),"")</f>
        <v/>
      </c>
      <c r="AX159" s="10" t="str">
        <f ca="1">IFERROR(RANK(order!AX159,order!AX$3:AX$554,0),"")</f>
        <v/>
      </c>
      <c r="AY159" s="10" t="str">
        <f ca="1">IFERROR(RANK(order!AY159,order!AY$3:AY$554,0),"")</f>
        <v/>
      </c>
      <c r="AZ159" s="4" t="str">
        <f ca="1">IFERROR(RANK(order!AZ159,order!AZ$3:AZ$554,0),"")</f>
        <v/>
      </c>
      <c r="BA159" s="4" t="str">
        <f ca="1">IFERROR(RANK(order!BA159,order!BA$3:BA$554,0),"")</f>
        <v/>
      </c>
      <c r="BB159" s="4" t="str">
        <f ca="1">IFERROR(RANK(order!BB159,order!BB$3:BB$554,0),"")</f>
        <v/>
      </c>
      <c r="BC159" s="10" t="str">
        <f ca="1">IFERROR(RANK(order!BC159,order!BC$3:BC$554,0),"")</f>
        <v/>
      </c>
      <c r="BD159" s="10" t="str">
        <f ca="1">IFERROR(RANK(order!BD159,order!BD$3:BD$554,0),"")</f>
        <v/>
      </c>
      <c r="BE159" s="10" t="str">
        <f ca="1">IFERROR(RANK(order!BE159,order!BE$3:BE$554,0),"")</f>
        <v/>
      </c>
      <c r="BF159" s="4" t="str">
        <f ca="1">IFERROR(RANK(order!BF159,order!BF$3:BF$554,0),"")</f>
        <v/>
      </c>
      <c r="BG159" s="4" t="str">
        <f ca="1">IFERROR(RANK(order!BG159,order!BG$3:BG$554,0),"")</f>
        <v/>
      </c>
      <c r="BH159" s="4" t="str">
        <f ca="1">IFERROR(RANK(order!BH159,order!BH$3:BH$554,0),"")</f>
        <v/>
      </c>
      <c r="BI159" s="10" t="str">
        <f ca="1">IFERROR(RANK(order!BI159,order!BI$3:BI$554,0),"")</f>
        <v/>
      </c>
      <c r="BJ159" s="10" t="str">
        <f ca="1">IFERROR(RANK(order!BJ159,order!BJ$3:BJ$554,0),"")</f>
        <v/>
      </c>
      <c r="BK159" s="10" t="str">
        <f ca="1">IFERROR(RANK(order!BK159,order!BK$3:BK$554,0),"")</f>
        <v/>
      </c>
      <c r="BL159" s="4" t="str">
        <f ca="1">IFERROR(RANK(order!BL159,order!BL$3:BL$554,0),"")</f>
        <v/>
      </c>
      <c r="BM159" s="4" t="str">
        <f ca="1">IFERROR(RANK(order!BM159,order!BM$3:BM$554,0),"")</f>
        <v/>
      </c>
      <c r="BN159" s="4" t="str">
        <f ca="1">IFERROR(RANK(order!BN159,order!BN$3:BN$554,0),"")</f>
        <v/>
      </c>
      <c r="BO159" s="10" t="str">
        <f ca="1">IFERROR(RANK(order!BO159,order!BO$3:BO$554,0),"")</f>
        <v/>
      </c>
      <c r="BP159" s="10" t="str">
        <f ca="1">IFERROR(RANK(order!BP159,order!BP$3:BP$554,0),"")</f>
        <v/>
      </c>
      <c r="BQ159" s="10" t="str">
        <f ca="1">IFERROR(RANK(order!BQ159,order!BQ$3:BQ$554,0),"")</f>
        <v/>
      </c>
      <c r="BR159" s="4" t="str">
        <f ca="1">IFERROR(RANK(order!BR159,order!BR$3:BR$554,0),"")</f>
        <v/>
      </c>
      <c r="BS159" s="4" t="str">
        <f ca="1">IFERROR(RANK(order!BS159,order!BS$3:BS$554,0),"")</f>
        <v/>
      </c>
      <c r="BT159" s="4" t="str">
        <f ca="1">IFERROR(RANK(order!BT159,order!BT$3:BT$554,0),"")</f>
        <v/>
      </c>
      <c r="BU159" s="95">
        <f t="shared" si="235"/>
        <v>157</v>
      </c>
      <c r="BV159" s="35" t="str">
        <f t="shared" si="236"/>
        <v>E1</v>
      </c>
      <c r="BW159" s="55">
        <f t="shared" ca="1" si="159"/>
        <v>0</v>
      </c>
      <c r="BX159" s="56" t="str">
        <f t="shared" ca="1" si="160"/>
        <v/>
      </c>
      <c r="BY159" s="56" t="str">
        <f t="shared" ca="1" si="161"/>
        <v/>
      </c>
      <c r="BZ159" s="57" t="str">
        <f t="shared" ca="1" si="162"/>
        <v/>
      </c>
      <c r="CA159" s="57" t="str">
        <f t="shared" ca="1" si="163"/>
        <v/>
      </c>
      <c r="CB159" s="58" t="str">
        <f t="shared" ca="1" si="164"/>
        <v/>
      </c>
      <c r="CC159" s="57" t="str">
        <f t="shared" ca="1" si="165"/>
        <v/>
      </c>
      <c r="CD159" s="57" t="str">
        <f t="shared" ca="1" si="166"/>
        <v/>
      </c>
      <c r="CE159" s="58" t="str">
        <f t="shared" ca="1" si="167"/>
        <v/>
      </c>
      <c r="CF159" s="59" t="str">
        <f t="shared" ca="1" si="168"/>
        <v/>
      </c>
      <c r="CG159" s="57" t="str">
        <f t="shared" ca="1" si="169"/>
        <v/>
      </c>
      <c r="CH159" s="57" t="str">
        <f t="shared" ca="1" si="170"/>
        <v/>
      </c>
      <c r="CI159" s="57" t="str">
        <f t="shared" ca="1" si="171"/>
        <v/>
      </c>
      <c r="CJ159" s="57" t="str">
        <f t="shared" ca="1" si="172"/>
        <v/>
      </c>
      <c r="CK159" s="57" t="str">
        <f t="shared" ca="1" si="173"/>
        <v/>
      </c>
      <c r="CL159" s="57" t="str">
        <f t="shared" ca="1" si="174"/>
        <v/>
      </c>
      <c r="CM159" s="57" t="str">
        <f t="shared" ca="1" si="175"/>
        <v/>
      </c>
      <c r="CN159" s="57" t="str">
        <f t="shared" ca="1" si="176"/>
        <v/>
      </c>
      <c r="CO159" s="57" t="str">
        <f t="shared" ca="1" si="177"/>
        <v/>
      </c>
      <c r="CP159" s="57" t="str">
        <f t="shared" ca="1" si="178"/>
        <v/>
      </c>
      <c r="CQ159" s="57" t="str">
        <f t="shared" ca="1" si="179"/>
        <v/>
      </c>
      <c r="CR159" s="57" t="str">
        <f t="shared" ca="1" si="180"/>
        <v/>
      </c>
      <c r="CS159" s="60" t="str">
        <f t="shared" ca="1" si="181"/>
        <v/>
      </c>
      <c r="CT159" s="60" t="str">
        <f t="shared" ca="1" si="182"/>
        <v/>
      </c>
      <c r="CU159" s="60" t="str">
        <f t="shared" ca="1" si="183"/>
        <v/>
      </c>
      <c r="CV159" s="60" t="str">
        <f t="shared" ca="1" si="184"/>
        <v/>
      </c>
      <c r="CW159" s="60" t="str">
        <f t="shared" ca="1" si="185"/>
        <v/>
      </c>
      <c r="CX159" s="60" t="str">
        <f t="shared" ca="1" si="186"/>
        <v/>
      </c>
      <c r="CY159" s="60" t="str">
        <f t="shared" ca="1" si="187"/>
        <v/>
      </c>
      <c r="CZ159" s="60" t="str">
        <f t="shared" ca="1" si="188"/>
        <v/>
      </c>
      <c r="DA159" s="65" t="str">
        <f t="shared" ca="1" si="189"/>
        <v/>
      </c>
      <c r="DB159" s="65" t="str">
        <f t="shared" ca="1" si="190"/>
        <v/>
      </c>
      <c r="DC159" s="65" t="str">
        <f t="shared" ca="1" si="191"/>
        <v/>
      </c>
      <c r="DD159" s="65" t="str">
        <f t="shared" ca="1" si="192"/>
        <v/>
      </c>
      <c r="DE159" s="65" t="str">
        <f t="shared" ca="1" si="193"/>
        <v/>
      </c>
      <c r="DF159" s="66" t="str">
        <f t="shared" ca="1" si="194"/>
        <v/>
      </c>
      <c r="DG159" s="66" t="str">
        <f t="shared" ca="1" si="195"/>
        <v/>
      </c>
      <c r="DH159" s="66" t="str">
        <f t="shared" ca="1" si="196"/>
        <v/>
      </c>
      <c r="DI159" s="66" t="str">
        <f t="shared" ca="1" si="197"/>
        <v/>
      </c>
      <c r="DJ159" s="66" t="str">
        <f t="shared" ca="1" si="198"/>
        <v/>
      </c>
      <c r="DK159" s="65" t="str">
        <f t="shared" ca="1" si="199"/>
        <v/>
      </c>
      <c r="DL159" s="65" t="str">
        <f t="shared" ca="1" si="200"/>
        <v/>
      </c>
      <c r="DM159" s="65" t="str">
        <f t="shared" ca="1" si="201"/>
        <v/>
      </c>
      <c r="DN159" s="65" t="str">
        <f t="shared" ca="1" si="202"/>
        <v/>
      </c>
      <c r="DO159" s="65" t="str">
        <f t="shared" ca="1" si="203"/>
        <v/>
      </c>
      <c r="DP159" s="65" t="str">
        <f t="shared" ca="1" si="204"/>
        <v/>
      </c>
      <c r="DQ159" s="65" t="str">
        <f t="shared" ca="1" si="205"/>
        <v/>
      </c>
      <c r="DR159" s="69" t="str">
        <f t="shared" ca="1" si="206"/>
        <v/>
      </c>
      <c r="DS159" s="69" t="str">
        <f t="shared" ca="1" si="207"/>
        <v/>
      </c>
      <c r="DT159" s="69" t="str">
        <f t="shared" ca="1" si="208"/>
        <v/>
      </c>
      <c r="DU159" s="69" t="str">
        <f t="shared" ca="1" si="209"/>
        <v/>
      </c>
      <c r="DV159" s="69" t="str">
        <f t="shared" ca="1" si="210"/>
        <v/>
      </c>
      <c r="DW159" s="69" t="str">
        <f t="shared" ca="1" si="211"/>
        <v/>
      </c>
      <c r="DX159" s="69" t="str">
        <f t="shared" ca="1" si="212"/>
        <v/>
      </c>
      <c r="DY159" s="69" t="str">
        <f t="shared" ca="1" si="213"/>
        <v/>
      </c>
      <c r="DZ159" s="72" t="str">
        <f t="shared" ca="1" si="214"/>
        <v/>
      </c>
      <c r="EA159" s="72" t="str">
        <f t="shared" ca="1" si="215"/>
        <v/>
      </c>
      <c r="EB159" s="72" t="str">
        <f t="shared" ca="1" si="216"/>
        <v/>
      </c>
      <c r="EC159" s="65" t="str">
        <f t="shared" ca="1" si="217"/>
        <v/>
      </c>
      <c r="ED159" s="65" t="str">
        <f t="shared" ca="1" si="218"/>
        <v/>
      </c>
      <c r="EE159" s="65" t="str">
        <f t="shared" ca="1" si="219"/>
        <v/>
      </c>
      <c r="EF159" s="65" t="str">
        <f t="shared" ca="1" si="220"/>
        <v/>
      </c>
      <c r="EG159" s="65" t="str">
        <f t="shared" ca="1" si="221"/>
        <v/>
      </c>
      <c r="EH159" s="65" t="str">
        <f t="shared" ca="1" si="222"/>
        <v/>
      </c>
      <c r="EI159" s="429" t="str">
        <f t="shared" ca="1" si="223"/>
        <v>No</v>
      </c>
      <c r="EJ159" s="428" t="str">
        <f t="shared" ca="1" si="224"/>
        <v/>
      </c>
      <c r="EK159" s="428" t="str">
        <f t="shared" ca="1" si="225"/>
        <v/>
      </c>
      <c r="EL159" s="65" t="str">
        <f t="shared" ca="1" si="226"/>
        <v/>
      </c>
      <c r="EM159" s="65" t="str">
        <f t="shared" ca="1" si="227"/>
        <v/>
      </c>
      <c r="EN159" s="65" t="str">
        <f t="shared" ca="1" si="228"/>
        <v/>
      </c>
      <c r="EO159" s="433" t="str">
        <f t="shared" ca="1" si="229"/>
        <v/>
      </c>
      <c r="EP159" s="433" t="str">
        <f t="shared" ca="1" si="230"/>
        <v/>
      </c>
      <c r="EQ159" s="433" t="str">
        <f t="shared" ca="1" si="231"/>
        <v/>
      </c>
      <c r="ER159" s="433" t="str">
        <f t="shared" ca="1" si="232"/>
        <v/>
      </c>
      <c r="ES159" s="433" t="str">
        <f t="shared" ca="1" si="233"/>
        <v/>
      </c>
      <c r="ET159" s="433" t="str">
        <f t="shared" ca="1" si="234"/>
        <v/>
      </c>
      <c r="EU159" s="433" t="str">
        <f ca="1">IF(OR(CO159="",CQ159=""),"",Discipline!$P$3*CO159+Discipline!$X$3*CQ159)</f>
        <v/>
      </c>
      <c r="EV159" s="433" t="str">
        <f ca="1">IF(OR(CP159="",CR159=""),"",Discipline!$P$3*CP159+Discipline!$X$3*CR159)</f>
        <v/>
      </c>
    </row>
    <row r="160" spans="1:152" x14ac:dyDescent="0.25">
      <c r="A160" s="10" t="str">
        <f ca="1">IFERROR(RANK(order!A160,order!A$3:A$554,0),"")</f>
        <v/>
      </c>
      <c r="B160" s="10" t="str">
        <f ca="1">IFERROR(RANK(order!B160,order!B$3:B$554,0),"")</f>
        <v/>
      </c>
      <c r="C160" s="10" t="str">
        <f ca="1">IFERROR(RANK(order!C160,order!C$3:C$554,0),"")</f>
        <v/>
      </c>
      <c r="D160" s="4" t="str">
        <f ca="1">IFERROR(RANK(order!D160,order!D$3:D$554,0),"")</f>
        <v/>
      </c>
      <c r="E160" s="4" t="str">
        <f ca="1">IFERROR(RANK(order!E160,order!E$3:E$554,0),"")</f>
        <v/>
      </c>
      <c r="F160" s="4" t="str">
        <f ca="1">IFERROR(RANK(order!F160,order!F$3:F$554,0),"")</f>
        <v/>
      </c>
      <c r="G160" s="10" t="str">
        <f ca="1">IFERROR(RANK(order!G160,order!G$3:G$554,0),"")</f>
        <v/>
      </c>
      <c r="H160" s="10" t="str">
        <f ca="1">IFERROR(RANK(order!H160,order!H$3:H$554,0),"")</f>
        <v/>
      </c>
      <c r="I160" s="10" t="str">
        <f ca="1">IFERROR(RANK(order!I160,order!I$3:I$554,0),"")</f>
        <v/>
      </c>
      <c r="J160" s="4" t="str">
        <f ca="1">IFERROR(RANK(order!J160,order!J$3:J$554,0),"")</f>
        <v/>
      </c>
      <c r="K160" s="4" t="str">
        <f ca="1">IFERROR(RANK(order!K160,order!K$3:K$554,0),"")</f>
        <v/>
      </c>
      <c r="L160" s="4" t="str">
        <f ca="1">IFERROR(RANK(order!L160,order!L$3:L$554,0),"")</f>
        <v/>
      </c>
      <c r="M160" s="10" t="str">
        <f ca="1">IFERROR(RANK(order!M160,order!M$3:M$554,0),"")</f>
        <v/>
      </c>
      <c r="N160" s="10" t="str">
        <f ca="1">IFERROR(RANK(order!N160,order!N$3:N$554,0),"")</f>
        <v/>
      </c>
      <c r="O160" s="10" t="str">
        <f ca="1">IFERROR(RANK(order!O160,order!O$3:O$554,0),"")</f>
        <v/>
      </c>
      <c r="P160" s="4" t="str">
        <f ca="1">IFERROR(RANK(order!P160,order!P$3:P$554,0),"")</f>
        <v/>
      </c>
      <c r="Q160" s="4" t="str">
        <f ca="1">IFERROR(RANK(order!Q160,order!Q$3:Q$554,0),"")</f>
        <v/>
      </c>
      <c r="R160" s="4" t="str">
        <f ca="1">IFERROR(RANK(order!R160,order!R$3:R$554,0),"")</f>
        <v/>
      </c>
      <c r="S160" s="10" t="str">
        <f ca="1">IFERROR(RANK(order!S160,order!S$3:S$554,0),"")</f>
        <v/>
      </c>
      <c r="T160" s="10" t="str">
        <f ca="1">IFERROR(RANK(order!T160,order!T$3:T$554,0),"")</f>
        <v/>
      </c>
      <c r="U160" s="10" t="str">
        <f ca="1">IFERROR(RANK(order!U160,order!U$3:U$554,0),"")</f>
        <v/>
      </c>
      <c r="V160" s="4" t="str">
        <f ca="1">IFERROR(RANK(order!V160,order!V$3:V$554,0),"")</f>
        <v/>
      </c>
      <c r="W160" s="4" t="str">
        <f ca="1">IFERROR(RANK(order!W160,order!W$3:W$554,0),"")</f>
        <v/>
      </c>
      <c r="X160" s="4" t="str">
        <f ca="1">IFERROR(RANK(order!X160,order!X$3:X$554,0),"")</f>
        <v/>
      </c>
      <c r="Y160" s="10" t="str">
        <f ca="1">IFERROR(RANK(order!Y160,order!Y$3:Y$554,0),"")</f>
        <v/>
      </c>
      <c r="Z160" s="10" t="str">
        <f ca="1">IFERROR(RANK(order!Z160,order!Z$3:Z$554,0),"")</f>
        <v/>
      </c>
      <c r="AA160" s="10" t="str">
        <f ca="1">IFERROR(RANK(order!AA160,order!AA$3:AA$554,0),"")</f>
        <v/>
      </c>
      <c r="AB160" s="4" t="str">
        <f ca="1">IFERROR(RANK(order!AB160,order!AB$3:AB$554,0),"")</f>
        <v/>
      </c>
      <c r="AC160" s="4" t="str">
        <f ca="1">IFERROR(RANK(order!AC160,order!AC$3:AC$554,0),"")</f>
        <v/>
      </c>
      <c r="AD160" s="4" t="str">
        <f ca="1">IFERROR(RANK(order!AD160,order!AD$3:AD$554,0),"")</f>
        <v/>
      </c>
      <c r="AE160" s="10" t="str">
        <f ca="1">IFERROR(RANK(order!AE160,order!AE$3:AE$554,0),"")</f>
        <v/>
      </c>
      <c r="AF160" s="10" t="str">
        <f ca="1">IFERROR(RANK(order!AF160,order!AF$3:AF$554,0),"")</f>
        <v/>
      </c>
      <c r="AG160" s="10" t="str">
        <f ca="1">IFERROR(RANK(order!AG160,order!AG$3:AG$554,0),"")</f>
        <v/>
      </c>
      <c r="AH160" s="4" t="str">
        <f ca="1">IFERROR(RANK(order!AH160,order!AH$3:AH$554,0),"")</f>
        <v/>
      </c>
      <c r="AI160" s="4" t="str">
        <f ca="1">IFERROR(RANK(order!AI160,order!AI$3:AI$554,0),"")</f>
        <v/>
      </c>
      <c r="AJ160" s="4" t="str">
        <f ca="1">IFERROR(RANK(order!AJ160,order!AJ$3:AJ$554,0),"")</f>
        <v/>
      </c>
      <c r="AK160" s="10" t="str">
        <f ca="1">IFERROR(RANK(order!AK160,order!AK$3:AK$554,0),"")</f>
        <v/>
      </c>
      <c r="AL160" s="10" t="str">
        <f ca="1">IFERROR(RANK(order!AL160,order!AL$3:AL$554,0),"")</f>
        <v/>
      </c>
      <c r="AM160" s="10" t="str">
        <f ca="1">IFERROR(RANK(order!AM160,order!AM$3:AM$554,0),"")</f>
        <v/>
      </c>
      <c r="AN160" s="4" t="str">
        <f ca="1">IFERROR(RANK(order!AN160,order!AN$3:AN$554,0),"")</f>
        <v/>
      </c>
      <c r="AO160" s="4" t="str">
        <f ca="1">IFERROR(RANK(order!AO160,order!AO$3:AO$554,0),"")</f>
        <v/>
      </c>
      <c r="AP160" s="4" t="str">
        <f ca="1">IFERROR(RANK(order!AP160,order!AP$3:AP$554,0),"")</f>
        <v/>
      </c>
      <c r="AQ160" s="10" t="str">
        <f ca="1">IFERROR(RANK(order!AQ160,order!AQ$3:AQ$554,0),"")</f>
        <v/>
      </c>
      <c r="AR160" s="10" t="str">
        <f ca="1">IFERROR(RANK(order!AR160,order!AR$3:AR$554,0),"")</f>
        <v/>
      </c>
      <c r="AS160" s="10" t="str">
        <f ca="1">IFERROR(RANK(order!AS160,order!AS$3:AS$554,0),"")</f>
        <v/>
      </c>
      <c r="AT160" s="4" t="str">
        <f ca="1">IFERROR(RANK(order!AT160,order!AT$3:AT$554,0),"")</f>
        <v/>
      </c>
      <c r="AU160" s="4" t="str">
        <f ca="1">IFERROR(RANK(order!AU160,order!AU$3:AU$554,0),"")</f>
        <v/>
      </c>
      <c r="AV160" s="4" t="str">
        <f ca="1">IFERROR(RANK(order!AV160,order!AV$3:AV$554,0),"")</f>
        <v/>
      </c>
      <c r="AW160" s="10" t="str">
        <f ca="1">IFERROR(RANK(order!AW160,order!AW$3:AW$554,0),"")</f>
        <v/>
      </c>
      <c r="AX160" s="10" t="str">
        <f ca="1">IFERROR(RANK(order!AX160,order!AX$3:AX$554,0),"")</f>
        <v/>
      </c>
      <c r="AY160" s="10" t="str">
        <f ca="1">IFERROR(RANK(order!AY160,order!AY$3:AY$554,0),"")</f>
        <v/>
      </c>
      <c r="AZ160" s="4" t="str">
        <f ca="1">IFERROR(RANK(order!AZ160,order!AZ$3:AZ$554,0),"")</f>
        <v/>
      </c>
      <c r="BA160" s="4" t="str">
        <f ca="1">IFERROR(RANK(order!BA160,order!BA$3:BA$554,0),"")</f>
        <v/>
      </c>
      <c r="BB160" s="4" t="str">
        <f ca="1">IFERROR(RANK(order!BB160,order!BB$3:BB$554,0),"")</f>
        <v/>
      </c>
      <c r="BC160" s="10" t="str">
        <f ca="1">IFERROR(RANK(order!BC160,order!BC$3:BC$554,0),"")</f>
        <v/>
      </c>
      <c r="BD160" s="10" t="str">
        <f ca="1">IFERROR(RANK(order!BD160,order!BD$3:BD$554,0),"")</f>
        <v/>
      </c>
      <c r="BE160" s="10" t="str">
        <f ca="1">IFERROR(RANK(order!BE160,order!BE$3:BE$554,0),"")</f>
        <v/>
      </c>
      <c r="BF160" s="4" t="str">
        <f ca="1">IFERROR(RANK(order!BF160,order!BF$3:BF$554,0),"")</f>
        <v/>
      </c>
      <c r="BG160" s="4" t="str">
        <f ca="1">IFERROR(RANK(order!BG160,order!BG$3:BG$554,0),"")</f>
        <v/>
      </c>
      <c r="BH160" s="4" t="str">
        <f ca="1">IFERROR(RANK(order!BH160,order!BH$3:BH$554,0),"")</f>
        <v/>
      </c>
      <c r="BI160" s="10" t="str">
        <f ca="1">IFERROR(RANK(order!BI160,order!BI$3:BI$554,0),"")</f>
        <v/>
      </c>
      <c r="BJ160" s="10" t="str">
        <f ca="1">IFERROR(RANK(order!BJ160,order!BJ$3:BJ$554,0),"")</f>
        <v/>
      </c>
      <c r="BK160" s="10" t="str">
        <f ca="1">IFERROR(RANK(order!BK160,order!BK$3:BK$554,0),"")</f>
        <v/>
      </c>
      <c r="BL160" s="4" t="str">
        <f ca="1">IFERROR(RANK(order!BL160,order!BL$3:BL$554,0),"")</f>
        <v/>
      </c>
      <c r="BM160" s="4" t="str">
        <f ca="1">IFERROR(RANK(order!BM160,order!BM$3:BM$554,0),"")</f>
        <v/>
      </c>
      <c r="BN160" s="4" t="str">
        <f ca="1">IFERROR(RANK(order!BN160,order!BN$3:BN$554,0),"")</f>
        <v/>
      </c>
      <c r="BO160" s="10" t="str">
        <f ca="1">IFERROR(RANK(order!BO160,order!BO$3:BO$554,0),"")</f>
        <v/>
      </c>
      <c r="BP160" s="10" t="str">
        <f ca="1">IFERROR(RANK(order!BP160,order!BP$3:BP$554,0),"")</f>
        <v/>
      </c>
      <c r="BQ160" s="10" t="str">
        <f ca="1">IFERROR(RANK(order!BQ160,order!BQ$3:BQ$554,0),"")</f>
        <v/>
      </c>
      <c r="BR160" s="4" t="str">
        <f ca="1">IFERROR(RANK(order!BR160,order!BR$3:BR$554,0),"")</f>
        <v/>
      </c>
      <c r="BS160" s="4" t="str">
        <f ca="1">IFERROR(RANK(order!BS160,order!BS$3:BS$554,0),"")</f>
        <v/>
      </c>
      <c r="BT160" s="4" t="str">
        <f ca="1">IFERROR(RANK(order!BT160,order!BT$3:BT$554,0),"")</f>
        <v/>
      </c>
      <c r="BU160" s="95">
        <f t="shared" si="235"/>
        <v>158</v>
      </c>
      <c r="BV160" s="35" t="str">
        <f t="shared" si="236"/>
        <v>E1</v>
      </c>
      <c r="BW160" s="55">
        <f t="shared" ca="1" si="159"/>
        <v>0</v>
      </c>
      <c r="BX160" s="56" t="str">
        <f t="shared" ca="1" si="160"/>
        <v/>
      </c>
      <c r="BY160" s="56" t="str">
        <f t="shared" ca="1" si="161"/>
        <v/>
      </c>
      <c r="BZ160" s="57" t="str">
        <f t="shared" ca="1" si="162"/>
        <v/>
      </c>
      <c r="CA160" s="57" t="str">
        <f t="shared" ca="1" si="163"/>
        <v/>
      </c>
      <c r="CB160" s="58" t="str">
        <f t="shared" ca="1" si="164"/>
        <v/>
      </c>
      <c r="CC160" s="57" t="str">
        <f t="shared" ca="1" si="165"/>
        <v/>
      </c>
      <c r="CD160" s="57" t="str">
        <f t="shared" ca="1" si="166"/>
        <v/>
      </c>
      <c r="CE160" s="58" t="str">
        <f t="shared" ca="1" si="167"/>
        <v/>
      </c>
      <c r="CF160" s="59" t="str">
        <f t="shared" ca="1" si="168"/>
        <v/>
      </c>
      <c r="CG160" s="57" t="str">
        <f t="shared" ca="1" si="169"/>
        <v/>
      </c>
      <c r="CH160" s="57" t="str">
        <f t="shared" ca="1" si="170"/>
        <v/>
      </c>
      <c r="CI160" s="57" t="str">
        <f t="shared" ca="1" si="171"/>
        <v/>
      </c>
      <c r="CJ160" s="57" t="str">
        <f t="shared" ca="1" si="172"/>
        <v/>
      </c>
      <c r="CK160" s="57" t="str">
        <f t="shared" ca="1" si="173"/>
        <v/>
      </c>
      <c r="CL160" s="57" t="str">
        <f t="shared" ca="1" si="174"/>
        <v/>
      </c>
      <c r="CM160" s="57" t="str">
        <f t="shared" ca="1" si="175"/>
        <v/>
      </c>
      <c r="CN160" s="57" t="str">
        <f t="shared" ca="1" si="176"/>
        <v/>
      </c>
      <c r="CO160" s="57" t="str">
        <f t="shared" ca="1" si="177"/>
        <v/>
      </c>
      <c r="CP160" s="57" t="str">
        <f t="shared" ca="1" si="178"/>
        <v/>
      </c>
      <c r="CQ160" s="57" t="str">
        <f t="shared" ca="1" si="179"/>
        <v/>
      </c>
      <c r="CR160" s="57" t="str">
        <f t="shared" ca="1" si="180"/>
        <v/>
      </c>
      <c r="CS160" s="60" t="str">
        <f t="shared" ca="1" si="181"/>
        <v/>
      </c>
      <c r="CT160" s="60" t="str">
        <f t="shared" ca="1" si="182"/>
        <v/>
      </c>
      <c r="CU160" s="60" t="str">
        <f t="shared" ca="1" si="183"/>
        <v/>
      </c>
      <c r="CV160" s="60" t="str">
        <f t="shared" ca="1" si="184"/>
        <v/>
      </c>
      <c r="CW160" s="60" t="str">
        <f t="shared" ca="1" si="185"/>
        <v/>
      </c>
      <c r="CX160" s="60" t="str">
        <f t="shared" ca="1" si="186"/>
        <v/>
      </c>
      <c r="CY160" s="60" t="str">
        <f t="shared" ca="1" si="187"/>
        <v/>
      </c>
      <c r="CZ160" s="60" t="str">
        <f t="shared" ca="1" si="188"/>
        <v/>
      </c>
      <c r="DA160" s="65" t="str">
        <f t="shared" ca="1" si="189"/>
        <v/>
      </c>
      <c r="DB160" s="65" t="str">
        <f t="shared" ca="1" si="190"/>
        <v/>
      </c>
      <c r="DC160" s="65" t="str">
        <f t="shared" ca="1" si="191"/>
        <v/>
      </c>
      <c r="DD160" s="65" t="str">
        <f t="shared" ca="1" si="192"/>
        <v/>
      </c>
      <c r="DE160" s="65" t="str">
        <f t="shared" ca="1" si="193"/>
        <v/>
      </c>
      <c r="DF160" s="66" t="str">
        <f t="shared" ca="1" si="194"/>
        <v/>
      </c>
      <c r="DG160" s="66" t="str">
        <f t="shared" ca="1" si="195"/>
        <v/>
      </c>
      <c r="DH160" s="66" t="str">
        <f t="shared" ca="1" si="196"/>
        <v/>
      </c>
      <c r="DI160" s="66" t="str">
        <f t="shared" ca="1" si="197"/>
        <v/>
      </c>
      <c r="DJ160" s="66" t="str">
        <f t="shared" ca="1" si="198"/>
        <v/>
      </c>
      <c r="DK160" s="65" t="str">
        <f t="shared" ca="1" si="199"/>
        <v/>
      </c>
      <c r="DL160" s="65" t="str">
        <f t="shared" ca="1" si="200"/>
        <v/>
      </c>
      <c r="DM160" s="65" t="str">
        <f t="shared" ca="1" si="201"/>
        <v/>
      </c>
      <c r="DN160" s="65" t="str">
        <f t="shared" ca="1" si="202"/>
        <v/>
      </c>
      <c r="DO160" s="65" t="str">
        <f t="shared" ca="1" si="203"/>
        <v/>
      </c>
      <c r="DP160" s="65" t="str">
        <f t="shared" ca="1" si="204"/>
        <v/>
      </c>
      <c r="DQ160" s="65" t="str">
        <f t="shared" ca="1" si="205"/>
        <v/>
      </c>
      <c r="DR160" s="69" t="str">
        <f t="shared" ca="1" si="206"/>
        <v/>
      </c>
      <c r="DS160" s="69" t="str">
        <f t="shared" ca="1" si="207"/>
        <v/>
      </c>
      <c r="DT160" s="69" t="str">
        <f t="shared" ca="1" si="208"/>
        <v/>
      </c>
      <c r="DU160" s="69" t="str">
        <f t="shared" ca="1" si="209"/>
        <v/>
      </c>
      <c r="DV160" s="69" t="str">
        <f t="shared" ca="1" si="210"/>
        <v/>
      </c>
      <c r="DW160" s="69" t="str">
        <f t="shared" ca="1" si="211"/>
        <v/>
      </c>
      <c r="DX160" s="69" t="str">
        <f t="shared" ca="1" si="212"/>
        <v/>
      </c>
      <c r="DY160" s="69" t="str">
        <f t="shared" ca="1" si="213"/>
        <v/>
      </c>
      <c r="DZ160" s="72" t="str">
        <f t="shared" ca="1" si="214"/>
        <v/>
      </c>
      <c r="EA160" s="72" t="str">
        <f t="shared" ca="1" si="215"/>
        <v/>
      </c>
      <c r="EB160" s="72" t="str">
        <f t="shared" ca="1" si="216"/>
        <v/>
      </c>
      <c r="EC160" s="65" t="str">
        <f t="shared" ca="1" si="217"/>
        <v/>
      </c>
      <c r="ED160" s="65" t="str">
        <f t="shared" ca="1" si="218"/>
        <v/>
      </c>
      <c r="EE160" s="65" t="str">
        <f t="shared" ca="1" si="219"/>
        <v/>
      </c>
      <c r="EF160" s="65" t="str">
        <f t="shared" ca="1" si="220"/>
        <v/>
      </c>
      <c r="EG160" s="65" t="str">
        <f t="shared" ca="1" si="221"/>
        <v/>
      </c>
      <c r="EH160" s="65" t="str">
        <f t="shared" ca="1" si="222"/>
        <v/>
      </c>
      <c r="EI160" s="429" t="str">
        <f t="shared" ca="1" si="223"/>
        <v>No</v>
      </c>
      <c r="EJ160" s="428" t="str">
        <f t="shared" ca="1" si="224"/>
        <v/>
      </c>
      <c r="EK160" s="428" t="str">
        <f t="shared" ca="1" si="225"/>
        <v/>
      </c>
      <c r="EL160" s="65" t="str">
        <f t="shared" ca="1" si="226"/>
        <v/>
      </c>
      <c r="EM160" s="65" t="str">
        <f t="shared" ca="1" si="227"/>
        <v/>
      </c>
      <c r="EN160" s="65" t="str">
        <f t="shared" ca="1" si="228"/>
        <v/>
      </c>
      <c r="EO160" s="433" t="str">
        <f t="shared" ca="1" si="229"/>
        <v/>
      </c>
      <c r="EP160" s="433" t="str">
        <f t="shared" ca="1" si="230"/>
        <v/>
      </c>
      <c r="EQ160" s="433" t="str">
        <f t="shared" ca="1" si="231"/>
        <v/>
      </c>
      <c r="ER160" s="433" t="str">
        <f t="shared" ca="1" si="232"/>
        <v/>
      </c>
      <c r="ES160" s="433" t="str">
        <f t="shared" ca="1" si="233"/>
        <v/>
      </c>
      <c r="ET160" s="433" t="str">
        <f t="shared" ca="1" si="234"/>
        <v/>
      </c>
      <c r="EU160" s="433" t="str">
        <f ca="1">IF(OR(CO160="",CQ160=""),"",Discipline!$P$3*CO160+Discipline!$X$3*CQ160)</f>
        <v/>
      </c>
      <c r="EV160" s="433" t="str">
        <f ca="1">IF(OR(CP160="",CR160=""),"",Discipline!$P$3*CP160+Discipline!$X$3*CR160)</f>
        <v/>
      </c>
    </row>
    <row r="161" spans="1:152" x14ac:dyDescent="0.25">
      <c r="A161" s="10" t="str">
        <f ca="1">IFERROR(RANK(order!A161,order!A$3:A$554,0),"")</f>
        <v/>
      </c>
      <c r="B161" s="10" t="str">
        <f ca="1">IFERROR(RANK(order!B161,order!B$3:B$554,0),"")</f>
        <v/>
      </c>
      <c r="C161" s="10" t="str">
        <f ca="1">IFERROR(RANK(order!C161,order!C$3:C$554,0),"")</f>
        <v/>
      </c>
      <c r="D161" s="4" t="str">
        <f ca="1">IFERROR(RANK(order!D161,order!D$3:D$554,0),"")</f>
        <v/>
      </c>
      <c r="E161" s="4" t="str">
        <f ca="1">IFERROR(RANK(order!E161,order!E$3:E$554,0),"")</f>
        <v/>
      </c>
      <c r="F161" s="4" t="str">
        <f ca="1">IFERROR(RANK(order!F161,order!F$3:F$554,0),"")</f>
        <v/>
      </c>
      <c r="G161" s="10" t="str">
        <f ca="1">IFERROR(RANK(order!G161,order!G$3:G$554,0),"")</f>
        <v/>
      </c>
      <c r="H161" s="10" t="str">
        <f ca="1">IFERROR(RANK(order!H161,order!H$3:H$554,0),"")</f>
        <v/>
      </c>
      <c r="I161" s="10" t="str">
        <f ca="1">IFERROR(RANK(order!I161,order!I$3:I$554,0),"")</f>
        <v/>
      </c>
      <c r="J161" s="4" t="str">
        <f ca="1">IFERROR(RANK(order!J161,order!J$3:J$554,0),"")</f>
        <v/>
      </c>
      <c r="K161" s="4" t="str">
        <f ca="1">IFERROR(RANK(order!K161,order!K$3:K$554,0),"")</f>
        <v/>
      </c>
      <c r="L161" s="4" t="str">
        <f ca="1">IFERROR(RANK(order!L161,order!L$3:L$554,0),"")</f>
        <v/>
      </c>
      <c r="M161" s="10" t="str">
        <f ca="1">IFERROR(RANK(order!M161,order!M$3:M$554,0),"")</f>
        <v/>
      </c>
      <c r="N161" s="10" t="str">
        <f ca="1">IFERROR(RANK(order!N161,order!N$3:N$554,0),"")</f>
        <v/>
      </c>
      <c r="O161" s="10" t="str">
        <f ca="1">IFERROR(RANK(order!O161,order!O$3:O$554,0),"")</f>
        <v/>
      </c>
      <c r="P161" s="4" t="str">
        <f ca="1">IFERROR(RANK(order!P161,order!P$3:P$554,0),"")</f>
        <v/>
      </c>
      <c r="Q161" s="4" t="str">
        <f ca="1">IFERROR(RANK(order!Q161,order!Q$3:Q$554,0),"")</f>
        <v/>
      </c>
      <c r="R161" s="4" t="str">
        <f ca="1">IFERROR(RANK(order!R161,order!R$3:R$554,0),"")</f>
        <v/>
      </c>
      <c r="S161" s="10" t="str">
        <f ca="1">IFERROR(RANK(order!S161,order!S$3:S$554,0),"")</f>
        <v/>
      </c>
      <c r="T161" s="10" t="str">
        <f ca="1">IFERROR(RANK(order!T161,order!T$3:T$554,0),"")</f>
        <v/>
      </c>
      <c r="U161" s="10" t="str">
        <f ca="1">IFERROR(RANK(order!U161,order!U$3:U$554,0),"")</f>
        <v/>
      </c>
      <c r="V161" s="4" t="str">
        <f ca="1">IFERROR(RANK(order!V161,order!V$3:V$554,0),"")</f>
        <v/>
      </c>
      <c r="W161" s="4" t="str">
        <f ca="1">IFERROR(RANK(order!W161,order!W$3:W$554,0),"")</f>
        <v/>
      </c>
      <c r="X161" s="4" t="str">
        <f ca="1">IFERROR(RANK(order!X161,order!X$3:X$554,0),"")</f>
        <v/>
      </c>
      <c r="Y161" s="10" t="str">
        <f ca="1">IFERROR(RANK(order!Y161,order!Y$3:Y$554,0),"")</f>
        <v/>
      </c>
      <c r="Z161" s="10" t="str">
        <f ca="1">IFERROR(RANK(order!Z161,order!Z$3:Z$554,0),"")</f>
        <v/>
      </c>
      <c r="AA161" s="10" t="str">
        <f ca="1">IFERROR(RANK(order!AA161,order!AA$3:AA$554,0),"")</f>
        <v/>
      </c>
      <c r="AB161" s="4" t="str">
        <f ca="1">IFERROR(RANK(order!AB161,order!AB$3:AB$554,0),"")</f>
        <v/>
      </c>
      <c r="AC161" s="4" t="str">
        <f ca="1">IFERROR(RANK(order!AC161,order!AC$3:AC$554,0),"")</f>
        <v/>
      </c>
      <c r="AD161" s="4" t="str">
        <f ca="1">IFERROR(RANK(order!AD161,order!AD$3:AD$554,0),"")</f>
        <v/>
      </c>
      <c r="AE161" s="10" t="str">
        <f ca="1">IFERROR(RANK(order!AE161,order!AE$3:AE$554,0),"")</f>
        <v/>
      </c>
      <c r="AF161" s="10" t="str">
        <f ca="1">IFERROR(RANK(order!AF161,order!AF$3:AF$554,0),"")</f>
        <v/>
      </c>
      <c r="AG161" s="10" t="str">
        <f ca="1">IFERROR(RANK(order!AG161,order!AG$3:AG$554,0),"")</f>
        <v/>
      </c>
      <c r="AH161" s="4" t="str">
        <f ca="1">IFERROR(RANK(order!AH161,order!AH$3:AH$554,0),"")</f>
        <v/>
      </c>
      <c r="AI161" s="4" t="str">
        <f ca="1">IFERROR(RANK(order!AI161,order!AI$3:AI$554,0),"")</f>
        <v/>
      </c>
      <c r="AJ161" s="4" t="str">
        <f ca="1">IFERROR(RANK(order!AJ161,order!AJ$3:AJ$554,0),"")</f>
        <v/>
      </c>
      <c r="AK161" s="10" t="str">
        <f ca="1">IFERROR(RANK(order!AK161,order!AK$3:AK$554,0),"")</f>
        <v/>
      </c>
      <c r="AL161" s="10" t="str">
        <f ca="1">IFERROR(RANK(order!AL161,order!AL$3:AL$554,0),"")</f>
        <v/>
      </c>
      <c r="AM161" s="10" t="str">
        <f ca="1">IFERROR(RANK(order!AM161,order!AM$3:AM$554,0),"")</f>
        <v/>
      </c>
      <c r="AN161" s="4" t="str">
        <f ca="1">IFERROR(RANK(order!AN161,order!AN$3:AN$554,0),"")</f>
        <v/>
      </c>
      <c r="AO161" s="4" t="str">
        <f ca="1">IFERROR(RANK(order!AO161,order!AO$3:AO$554,0),"")</f>
        <v/>
      </c>
      <c r="AP161" s="4" t="str">
        <f ca="1">IFERROR(RANK(order!AP161,order!AP$3:AP$554,0),"")</f>
        <v/>
      </c>
      <c r="AQ161" s="10" t="str">
        <f ca="1">IFERROR(RANK(order!AQ161,order!AQ$3:AQ$554,0),"")</f>
        <v/>
      </c>
      <c r="AR161" s="10" t="str">
        <f ca="1">IFERROR(RANK(order!AR161,order!AR$3:AR$554,0),"")</f>
        <v/>
      </c>
      <c r="AS161" s="10" t="str">
        <f ca="1">IFERROR(RANK(order!AS161,order!AS$3:AS$554,0),"")</f>
        <v/>
      </c>
      <c r="AT161" s="4" t="str">
        <f ca="1">IFERROR(RANK(order!AT161,order!AT$3:AT$554,0),"")</f>
        <v/>
      </c>
      <c r="AU161" s="4" t="str">
        <f ca="1">IFERROR(RANK(order!AU161,order!AU$3:AU$554,0),"")</f>
        <v/>
      </c>
      <c r="AV161" s="4" t="str">
        <f ca="1">IFERROR(RANK(order!AV161,order!AV$3:AV$554,0),"")</f>
        <v/>
      </c>
      <c r="AW161" s="10" t="str">
        <f ca="1">IFERROR(RANK(order!AW161,order!AW$3:AW$554,0),"")</f>
        <v/>
      </c>
      <c r="AX161" s="10" t="str">
        <f ca="1">IFERROR(RANK(order!AX161,order!AX$3:AX$554,0),"")</f>
        <v/>
      </c>
      <c r="AY161" s="10" t="str">
        <f ca="1">IFERROR(RANK(order!AY161,order!AY$3:AY$554,0),"")</f>
        <v/>
      </c>
      <c r="AZ161" s="4" t="str">
        <f ca="1">IFERROR(RANK(order!AZ161,order!AZ$3:AZ$554,0),"")</f>
        <v/>
      </c>
      <c r="BA161" s="4" t="str">
        <f ca="1">IFERROR(RANK(order!BA161,order!BA$3:BA$554,0),"")</f>
        <v/>
      </c>
      <c r="BB161" s="4" t="str">
        <f ca="1">IFERROR(RANK(order!BB161,order!BB$3:BB$554,0),"")</f>
        <v/>
      </c>
      <c r="BC161" s="10" t="str">
        <f ca="1">IFERROR(RANK(order!BC161,order!BC$3:BC$554,0),"")</f>
        <v/>
      </c>
      <c r="BD161" s="10" t="str">
        <f ca="1">IFERROR(RANK(order!BD161,order!BD$3:BD$554,0),"")</f>
        <v/>
      </c>
      <c r="BE161" s="10" t="str">
        <f ca="1">IFERROR(RANK(order!BE161,order!BE$3:BE$554,0),"")</f>
        <v/>
      </c>
      <c r="BF161" s="4" t="str">
        <f ca="1">IFERROR(RANK(order!BF161,order!BF$3:BF$554,0),"")</f>
        <v/>
      </c>
      <c r="BG161" s="4" t="str">
        <f ca="1">IFERROR(RANK(order!BG161,order!BG$3:BG$554,0),"")</f>
        <v/>
      </c>
      <c r="BH161" s="4" t="str">
        <f ca="1">IFERROR(RANK(order!BH161,order!BH$3:BH$554,0),"")</f>
        <v/>
      </c>
      <c r="BI161" s="10" t="str">
        <f ca="1">IFERROR(RANK(order!BI161,order!BI$3:BI$554,0),"")</f>
        <v/>
      </c>
      <c r="BJ161" s="10" t="str">
        <f ca="1">IFERROR(RANK(order!BJ161,order!BJ$3:BJ$554,0),"")</f>
        <v/>
      </c>
      <c r="BK161" s="10" t="str">
        <f ca="1">IFERROR(RANK(order!BK161,order!BK$3:BK$554,0),"")</f>
        <v/>
      </c>
      <c r="BL161" s="4" t="str">
        <f ca="1">IFERROR(RANK(order!BL161,order!BL$3:BL$554,0),"")</f>
        <v/>
      </c>
      <c r="BM161" s="4" t="str">
        <f ca="1">IFERROR(RANK(order!BM161,order!BM$3:BM$554,0),"")</f>
        <v/>
      </c>
      <c r="BN161" s="4" t="str">
        <f ca="1">IFERROR(RANK(order!BN161,order!BN$3:BN$554,0),"")</f>
        <v/>
      </c>
      <c r="BO161" s="10" t="str">
        <f ca="1">IFERROR(RANK(order!BO161,order!BO$3:BO$554,0),"")</f>
        <v/>
      </c>
      <c r="BP161" s="10" t="str">
        <f ca="1">IFERROR(RANK(order!BP161,order!BP$3:BP$554,0),"")</f>
        <v/>
      </c>
      <c r="BQ161" s="10" t="str">
        <f ca="1">IFERROR(RANK(order!BQ161,order!BQ$3:BQ$554,0),"")</f>
        <v/>
      </c>
      <c r="BR161" s="4" t="str">
        <f ca="1">IFERROR(RANK(order!BR161,order!BR$3:BR$554,0),"")</f>
        <v/>
      </c>
      <c r="BS161" s="4" t="str">
        <f ca="1">IFERROR(RANK(order!BS161,order!BS$3:BS$554,0),"")</f>
        <v/>
      </c>
      <c r="BT161" s="4" t="str">
        <f ca="1">IFERROR(RANK(order!BT161,order!BT$3:BT$554,0),"")</f>
        <v/>
      </c>
      <c r="BU161" s="95">
        <f t="shared" si="235"/>
        <v>159</v>
      </c>
      <c r="BV161" s="35" t="str">
        <f t="shared" si="236"/>
        <v>E1</v>
      </c>
      <c r="BW161" s="55">
        <f t="shared" ca="1" si="159"/>
        <v>0</v>
      </c>
      <c r="BX161" s="56" t="str">
        <f t="shared" ca="1" si="160"/>
        <v/>
      </c>
      <c r="BY161" s="56" t="str">
        <f t="shared" ca="1" si="161"/>
        <v/>
      </c>
      <c r="BZ161" s="57" t="str">
        <f t="shared" ca="1" si="162"/>
        <v/>
      </c>
      <c r="CA161" s="57" t="str">
        <f t="shared" ca="1" si="163"/>
        <v/>
      </c>
      <c r="CB161" s="58" t="str">
        <f t="shared" ca="1" si="164"/>
        <v/>
      </c>
      <c r="CC161" s="57" t="str">
        <f t="shared" ca="1" si="165"/>
        <v/>
      </c>
      <c r="CD161" s="57" t="str">
        <f t="shared" ca="1" si="166"/>
        <v/>
      </c>
      <c r="CE161" s="58" t="str">
        <f t="shared" ca="1" si="167"/>
        <v/>
      </c>
      <c r="CF161" s="59" t="str">
        <f t="shared" ca="1" si="168"/>
        <v/>
      </c>
      <c r="CG161" s="57" t="str">
        <f t="shared" ca="1" si="169"/>
        <v/>
      </c>
      <c r="CH161" s="57" t="str">
        <f t="shared" ca="1" si="170"/>
        <v/>
      </c>
      <c r="CI161" s="57" t="str">
        <f t="shared" ca="1" si="171"/>
        <v/>
      </c>
      <c r="CJ161" s="57" t="str">
        <f t="shared" ca="1" si="172"/>
        <v/>
      </c>
      <c r="CK161" s="57" t="str">
        <f t="shared" ca="1" si="173"/>
        <v/>
      </c>
      <c r="CL161" s="57" t="str">
        <f t="shared" ca="1" si="174"/>
        <v/>
      </c>
      <c r="CM161" s="57" t="str">
        <f t="shared" ca="1" si="175"/>
        <v/>
      </c>
      <c r="CN161" s="57" t="str">
        <f t="shared" ca="1" si="176"/>
        <v/>
      </c>
      <c r="CO161" s="57" t="str">
        <f t="shared" ca="1" si="177"/>
        <v/>
      </c>
      <c r="CP161" s="57" t="str">
        <f t="shared" ca="1" si="178"/>
        <v/>
      </c>
      <c r="CQ161" s="57" t="str">
        <f t="shared" ca="1" si="179"/>
        <v/>
      </c>
      <c r="CR161" s="57" t="str">
        <f t="shared" ca="1" si="180"/>
        <v/>
      </c>
      <c r="CS161" s="60" t="str">
        <f t="shared" ca="1" si="181"/>
        <v/>
      </c>
      <c r="CT161" s="60" t="str">
        <f t="shared" ca="1" si="182"/>
        <v/>
      </c>
      <c r="CU161" s="60" t="str">
        <f t="shared" ca="1" si="183"/>
        <v/>
      </c>
      <c r="CV161" s="60" t="str">
        <f t="shared" ca="1" si="184"/>
        <v/>
      </c>
      <c r="CW161" s="60" t="str">
        <f t="shared" ca="1" si="185"/>
        <v/>
      </c>
      <c r="CX161" s="60" t="str">
        <f t="shared" ca="1" si="186"/>
        <v/>
      </c>
      <c r="CY161" s="60" t="str">
        <f t="shared" ca="1" si="187"/>
        <v/>
      </c>
      <c r="CZ161" s="60" t="str">
        <f t="shared" ca="1" si="188"/>
        <v/>
      </c>
      <c r="DA161" s="65" t="str">
        <f t="shared" ca="1" si="189"/>
        <v/>
      </c>
      <c r="DB161" s="65" t="str">
        <f t="shared" ca="1" si="190"/>
        <v/>
      </c>
      <c r="DC161" s="65" t="str">
        <f t="shared" ca="1" si="191"/>
        <v/>
      </c>
      <c r="DD161" s="65" t="str">
        <f t="shared" ca="1" si="192"/>
        <v/>
      </c>
      <c r="DE161" s="65" t="str">
        <f t="shared" ca="1" si="193"/>
        <v/>
      </c>
      <c r="DF161" s="66" t="str">
        <f t="shared" ca="1" si="194"/>
        <v/>
      </c>
      <c r="DG161" s="66" t="str">
        <f t="shared" ca="1" si="195"/>
        <v/>
      </c>
      <c r="DH161" s="66" t="str">
        <f t="shared" ca="1" si="196"/>
        <v/>
      </c>
      <c r="DI161" s="66" t="str">
        <f t="shared" ca="1" si="197"/>
        <v/>
      </c>
      <c r="DJ161" s="66" t="str">
        <f t="shared" ca="1" si="198"/>
        <v/>
      </c>
      <c r="DK161" s="65" t="str">
        <f t="shared" ca="1" si="199"/>
        <v/>
      </c>
      <c r="DL161" s="65" t="str">
        <f t="shared" ca="1" si="200"/>
        <v/>
      </c>
      <c r="DM161" s="65" t="str">
        <f t="shared" ca="1" si="201"/>
        <v/>
      </c>
      <c r="DN161" s="65" t="str">
        <f t="shared" ca="1" si="202"/>
        <v/>
      </c>
      <c r="DO161" s="65" t="str">
        <f t="shared" ca="1" si="203"/>
        <v/>
      </c>
      <c r="DP161" s="65" t="str">
        <f t="shared" ca="1" si="204"/>
        <v/>
      </c>
      <c r="DQ161" s="65" t="str">
        <f t="shared" ca="1" si="205"/>
        <v/>
      </c>
      <c r="DR161" s="69" t="str">
        <f t="shared" ca="1" si="206"/>
        <v/>
      </c>
      <c r="DS161" s="69" t="str">
        <f t="shared" ca="1" si="207"/>
        <v/>
      </c>
      <c r="DT161" s="69" t="str">
        <f t="shared" ca="1" si="208"/>
        <v/>
      </c>
      <c r="DU161" s="69" t="str">
        <f t="shared" ca="1" si="209"/>
        <v/>
      </c>
      <c r="DV161" s="69" t="str">
        <f t="shared" ca="1" si="210"/>
        <v/>
      </c>
      <c r="DW161" s="69" t="str">
        <f t="shared" ca="1" si="211"/>
        <v/>
      </c>
      <c r="DX161" s="69" t="str">
        <f t="shared" ca="1" si="212"/>
        <v/>
      </c>
      <c r="DY161" s="69" t="str">
        <f t="shared" ca="1" si="213"/>
        <v/>
      </c>
      <c r="DZ161" s="72" t="str">
        <f t="shared" ca="1" si="214"/>
        <v/>
      </c>
      <c r="EA161" s="72" t="str">
        <f t="shared" ca="1" si="215"/>
        <v/>
      </c>
      <c r="EB161" s="72" t="str">
        <f t="shared" ca="1" si="216"/>
        <v/>
      </c>
      <c r="EC161" s="65" t="str">
        <f t="shared" ca="1" si="217"/>
        <v/>
      </c>
      <c r="ED161" s="65" t="str">
        <f t="shared" ca="1" si="218"/>
        <v/>
      </c>
      <c r="EE161" s="65" t="str">
        <f t="shared" ca="1" si="219"/>
        <v/>
      </c>
      <c r="EF161" s="65" t="str">
        <f t="shared" ca="1" si="220"/>
        <v/>
      </c>
      <c r="EG161" s="65" t="str">
        <f t="shared" ca="1" si="221"/>
        <v/>
      </c>
      <c r="EH161" s="65" t="str">
        <f t="shared" ca="1" si="222"/>
        <v/>
      </c>
      <c r="EI161" s="429" t="str">
        <f t="shared" ca="1" si="223"/>
        <v>No</v>
      </c>
      <c r="EJ161" s="428" t="str">
        <f t="shared" ca="1" si="224"/>
        <v/>
      </c>
      <c r="EK161" s="428" t="str">
        <f t="shared" ca="1" si="225"/>
        <v/>
      </c>
      <c r="EL161" s="65" t="str">
        <f t="shared" ca="1" si="226"/>
        <v/>
      </c>
      <c r="EM161" s="65" t="str">
        <f t="shared" ca="1" si="227"/>
        <v/>
      </c>
      <c r="EN161" s="65" t="str">
        <f t="shared" ca="1" si="228"/>
        <v/>
      </c>
      <c r="EO161" s="433" t="str">
        <f t="shared" ca="1" si="229"/>
        <v/>
      </c>
      <c r="EP161" s="433" t="str">
        <f t="shared" ca="1" si="230"/>
        <v/>
      </c>
      <c r="EQ161" s="433" t="str">
        <f t="shared" ca="1" si="231"/>
        <v/>
      </c>
      <c r="ER161" s="433" t="str">
        <f t="shared" ca="1" si="232"/>
        <v/>
      </c>
      <c r="ES161" s="433" t="str">
        <f t="shared" ca="1" si="233"/>
        <v/>
      </c>
      <c r="ET161" s="433" t="str">
        <f t="shared" ca="1" si="234"/>
        <v/>
      </c>
      <c r="EU161" s="433" t="str">
        <f ca="1">IF(OR(CO161="",CQ161=""),"",Discipline!$P$3*CO161+Discipline!$X$3*CQ161)</f>
        <v/>
      </c>
      <c r="EV161" s="433" t="str">
        <f ca="1">IF(OR(CP161="",CR161=""),"",Discipline!$P$3*CP161+Discipline!$X$3*CR161)</f>
        <v/>
      </c>
    </row>
    <row r="162" spans="1:152" x14ac:dyDescent="0.25">
      <c r="A162" s="10" t="str">
        <f ca="1">IFERROR(RANK(order!A162,order!A$3:A$554,0),"")</f>
        <v/>
      </c>
      <c r="B162" s="10" t="str">
        <f ca="1">IFERROR(RANK(order!B162,order!B$3:B$554,0),"")</f>
        <v/>
      </c>
      <c r="C162" s="10" t="str">
        <f ca="1">IFERROR(RANK(order!C162,order!C$3:C$554,0),"")</f>
        <v/>
      </c>
      <c r="D162" s="4" t="str">
        <f ca="1">IFERROR(RANK(order!D162,order!D$3:D$554,0),"")</f>
        <v/>
      </c>
      <c r="E162" s="4" t="str">
        <f ca="1">IFERROR(RANK(order!E162,order!E$3:E$554,0),"")</f>
        <v/>
      </c>
      <c r="F162" s="4" t="str">
        <f ca="1">IFERROR(RANK(order!F162,order!F$3:F$554,0),"")</f>
        <v/>
      </c>
      <c r="G162" s="10" t="str">
        <f ca="1">IFERROR(RANK(order!G162,order!G$3:G$554,0),"")</f>
        <v/>
      </c>
      <c r="H162" s="10" t="str">
        <f ca="1">IFERROR(RANK(order!H162,order!H$3:H$554,0),"")</f>
        <v/>
      </c>
      <c r="I162" s="10" t="str">
        <f ca="1">IFERROR(RANK(order!I162,order!I$3:I$554,0),"")</f>
        <v/>
      </c>
      <c r="J162" s="4" t="str">
        <f ca="1">IFERROR(RANK(order!J162,order!J$3:J$554,0),"")</f>
        <v/>
      </c>
      <c r="K162" s="4" t="str">
        <f ca="1">IFERROR(RANK(order!K162,order!K$3:K$554,0),"")</f>
        <v/>
      </c>
      <c r="L162" s="4" t="str">
        <f ca="1">IFERROR(RANK(order!L162,order!L$3:L$554,0),"")</f>
        <v/>
      </c>
      <c r="M162" s="10" t="str">
        <f ca="1">IFERROR(RANK(order!M162,order!M$3:M$554,0),"")</f>
        <v/>
      </c>
      <c r="N162" s="10" t="str">
        <f ca="1">IFERROR(RANK(order!N162,order!N$3:N$554,0),"")</f>
        <v/>
      </c>
      <c r="O162" s="10" t="str">
        <f ca="1">IFERROR(RANK(order!O162,order!O$3:O$554,0),"")</f>
        <v/>
      </c>
      <c r="P162" s="4" t="str">
        <f ca="1">IFERROR(RANK(order!P162,order!P$3:P$554,0),"")</f>
        <v/>
      </c>
      <c r="Q162" s="4" t="str">
        <f ca="1">IFERROR(RANK(order!Q162,order!Q$3:Q$554,0),"")</f>
        <v/>
      </c>
      <c r="R162" s="4" t="str">
        <f ca="1">IFERROR(RANK(order!R162,order!R$3:R$554,0),"")</f>
        <v/>
      </c>
      <c r="S162" s="10" t="str">
        <f ca="1">IFERROR(RANK(order!S162,order!S$3:S$554,0),"")</f>
        <v/>
      </c>
      <c r="T162" s="10" t="str">
        <f ca="1">IFERROR(RANK(order!T162,order!T$3:T$554,0),"")</f>
        <v/>
      </c>
      <c r="U162" s="10" t="str">
        <f ca="1">IFERROR(RANK(order!U162,order!U$3:U$554,0),"")</f>
        <v/>
      </c>
      <c r="V162" s="4" t="str">
        <f ca="1">IFERROR(RANK(order!V162,order!V$3:V$554,0),"")</f>
        <v/>
      </c>
      <c r="W162" s="4" t="str">
        <f ca="1">IFERROR(RANK(order!W162,order!W$3:W$554,0),"")</f>
        <v/>
      </c>
      <c r="X162" s="4" t="str">
        <f ca="1">IFERROR(RANK(order!X162,order!X$3:X$554,0),"")</f>
        <v/>
      </c>
      <c r="Y162" s="10" t="str">
        <f ca="1">IFERROR(RANK(order!Y162,order!Y$3:Y$554,0),"")</f>
        <v/>
      </c>
      <c r="Z162" s="10" t="str">
        <f ca="1">IFERROR(RANK(order!Z162,order!Z$3:Z$554,0),"")</f>
        <v/>
      </c>
      <c r="AA162" s="10" t="str">
        <f ca="1">IFERROR(RANK(order!AA162,order!AA$3:AA$554,0),"")</f>
        <v/>
      </c>
      <c r="AB162" s="4" t="str">
        <f ca="1">IFERROR(RANK(order!AB162,order!AB$3:AB$554,0),"")</f>
        <v/>
      </c>
      <c r="AC162" s="4" t="str">
        <f ca="1">IFERROR(RANK(order!AC162,order!AC$3:AC$554,0),"")</f>
        <v/>
      </c>
      <c r="AD162" s="4" t="str">
        <f ca="1">IFERROR(RANK(order!AD162,order!AD$3:AD$554,0),"")</f>
        <v/>
      </c>
      <c r="AE162" s="10" t="str">
        <f ca="1">IFERROR(RANK(order!AE162,order!AE$3:AE$554,0),"")</f>
        <v/>
      </c>
      <c r="AF162" s="10" t="str">
        <f ca="1">IFERROR(RANK(order!AF162,order!AF$3:AF$554,0),"")</f>
        <v/>
      </c>
      <c r="AG162" s="10" t="str">
        <f ca="1">IFERROR(RANK(order!AG162,order!AG$3:AG$554,0),"")</f>
        <v/>
      </c>
      <c r="AH162" s="4" t="str">
        <f ca="1">IFERROR(RANK(order!AH162,order!AH$3:AH$554,0),"")</f>
        <v/>
      </c>
      <c r="AI162" s="4" t="str">
        <f ca="1">IFERROR(RANK(order!AI162,order!AI$3:AI$554,0),"")</f>
        <v/>
      </c>
      <c r="AJ162" s="4" t="str">
        <f ca="1">IFERROR(RANK(order!AJ162,order!AJ$3:AJ$554,0),"")</f>
        <v/>
      </c>
      <c r="AK162" s="10" t="str">
        <f ca="1">IFERROR(RANK(order!AK162,order!AK$3:AK$554,0),"")</f>
        <v/>
      </c>
      <c r="AL162" s="10" t="str">
        <f ca="1">IFERROR(RANK(order!AL162,order!AL$3:AL$554,0),"")</f>
        <v/>
      </c>
      <c r="AM162" s="10" t="str">
        <f ca="1">IFERROR(RANK(order!AM162,order!AM$3:AM$554,0),"")</f>
        <v/>
      </c>
      <c r="AN162" s="4" t="str">
        <f ca="1">IFERROR(RANK(order!AN162,order!AN$3:AN$554,0),"")</f>
        <v/>
      </c>
      <c r="AO162" s="4" t="str">
        <f ca="1">IFERROR(RANK(order!AO162,order!AO$3:AO$554,0),"")</f>
        <v/>
      </c>
      <c r="AP162" s="4" t="str">
        <f ca="1">IFERROR(RANK(order!AP162,order!AP$3:AP$554,0),"")</f>
        <v/>
      </c>
      <c r="AQ162" s="10" t="str">
        <f ca="1">IFERROR(RANK(order!AQ162,order!AQ$3:AQ$554,0),"")</f>
        <v/>
      </c>
      <c r="AR162" s="10" t="str">
        <f ca="1">IFERROR(RANK(order!AR162,order!AR$3:AR$554,0),"")</f>
        <v/>
      </c>
      <c r="AS162" s="10" t="str">
        <f ca="1">IFERROR(RANK(order!AS162,order!AS$3:AS$554,0),"")</f>
        <v/>
      </c>
      <c r="AT162" s="4" t="str">
        <f ca="1">IFERROR(RANK(order!AT162,order!AT$3:AT$554,0),"")</f>
        <v/>
      </c>
      <c r="AU162" s="4" t="str">
        <f ca="1">IFERROR(RANK(order!AU162,order!AU$3:AU$554,0),"")</f>
        <v/>
      </c>
      <c r="AV162" s="4" t="str">
        <f ca="1">IFERROR(RANK(order!AV162,order!AV$3:AV$554,0),"")</f>
        <v/>
      </c>
      <c r="AW162" s="10" t="str">
        <f ca="1">IFERROR(RANK(order!AW162,order!AW$3:AW$554,0),"")</f>
        <v/>
      </c>
      <c r="AX162" s="10" t="str">
        <f ca="1">IFERROR(RANK(order!AX162,order!AX$3:AX$554,0),"")</f>
        <v/>
      </c>
      <c r="AY162" s="10" t="str">
        <f ca="1">IFERROR(RANK(order!AY162,order!AY$3:AY$554,0),"")</f>
        <v/>
      </c>
      <c r="AZ162" s="4" t="str">
        <f ca="1">IFERROR(RANK(order!AZ162,order!AZ$3:AZ$554,0),"")</f>
        <v/>
      </c>
      <c r="BA162" s="4" t="str">
        <f ca="1">IFERROR(RANK(order!BA162,order!BA$3:BA$554,0),"")</f>
        <v/>
      </c>
      <c r="BB162" s="4" t="str">
        <f ca="1">IFERROR(RANK(order!BB162,order!BB$3:BB$554,0),"")</f>
        <v/>
      </c>
      <c r="BC162" s="10" t="str">
        <f ca="1">IFERROR(RANK(order!BC162,order!BC$3:BC$554,0),"")</f>
        <v/>
      </c>
      <c r="BD162" s="10" t="str">
        <f ca="1">IFERROR(RANK(order!BD162,order!BD$3:BD$554,0),"")</f>
        <v/>
      </c>
      <c r="BE162" s="10" t="str">
        <f ca="1">IFERROR(RANK(order!BE162,order!BE$3:BE$554,0),"")</f>
        <v/>
      </c>
      <c r="BF162" s="4" t="str">
        <f ca="1">IFERROR(RANK(order!BF162,order!BF$3:BF$554,0),"")</f>
        <v/>
      </c>
      <c r="BG162" s="4" t="str">
        <f ca="1">IFERROR(RANK(order!BG162,order!BG$3:BG$554,0),"")</f>
        <v/>
      </c>
      <c r="BH162" s="4" t="str">
        <f ca="1">IFERROR(RANK(order!BH162,order!BH$3:BH$554,0),"")</f>
        <v/>
      </c>
      <c r="BI162" s="10" t="str">
        <f ca="1">IFERROR(RANK(order!BI162,order!BI$3:BI$554,0),"")</f>
        <v/>
      </c>
      <c r="BJ162" s="10" t="str">
        <f ca="1">IFERROR(RANK(order!BJ162,order!BJ$3:BJ$554,0),"")</f>
        <v/>
      </c>
      <c r="BK162" s="10" t="str">
        <f ca="1">IFERROR(RANK(order!BK162,order!BK$3:BK$554,0),"")</f>
        <v/>
      </c>
      <c r="BL162" s="4" t="str">
        <f ca="1">IFERROR(RANK(order!BL162,order!BL$3:BL$554,0),"")</f>
        <v/>
      </c>
      <c r="BM162" s="4" t="str">
        <f ca="1">IFERROR(RANK(order!BM162,order!BM$3:BM$554,0),"")</f>
        <v/>
      </c>
      <c r="BN162" s="4" t="str">
        <f ca="1">IFERROR(RANK(order!BN162,order!BN$3:BN$554,0),"")</f>
        <v/>
      </c>
      <c r="BO162" s="10" t="str">
        <f ca="1">IFERROR(RANK(order!BO162,order!BO$3:BO$554,0),"")</f>
        <v/>
      </c>
      <c r="BP162" s="10" t="str">
        <f ca="1">IFERROR(RANK(order!BP162,order!BP$3:BP$554,0),"")</f>
        <v/>
      </c>
      <c r="BQ162" s="10" t="str">
        <f ca="1">IFERROR(RANK(order!BQ162,order!BQ$3:BQ$554,0),"")</f>
        <v/>
      </c>
      <c r="BR162" s="4" t="str">
        <f ca="1">IFERROR(RANK(order!BR162,order!BR$3:BR$554,0),"")</f>
        <v/>
      </c>
      <c r="BS162" s="4" t="str">
        <f ca="1">IFERROR(RANK(order!BS162,order!BS$3:BS$554,0),"")</f>
        <v/>
      </c>
      <c r="BT162" s="4" t="str">
        <f ca="1">IFERROR(RANK(order!BT162,order!BT$3:BT$554,0),"")</f>
        <v/>
      </c>
      <c r="BU162" s="95">
        <f t="shared" si="235"/>
        <v>160</v>
      </c>
      <c r="BV162" s="35" t="str">
        <f t="shared" si="236"/>
        <v>E1</v>
      </c>
      <c r="BW162" s="55">
        <f t="shared" ca="1" si="159"/>
        <v>0</v>
      </c>
      <c r="BX162" s="56" t="str">
        <f t="shared" ca="1" si="160"/>
        <v/>
      </c>
      <c r="BY162" s="56" t="str">
        <f t="shared" ca="1" si="161"/>
        <v/>
      </c>
      <c r="BZ162" s="57" t="str">
        <f t="shared" ca="1" si="162"/>
        <v/>
      </c>
      <c r="CA162" s="57" t="str">
        <f t="shared" ca="1" si="163"/>
        <v/>
      </c>
      <c r="CB162" s="58" t="str">
        <f t="shared" ca="1" si="164"/>
        <v/>
      </c>
      <c r="CC162" s="57" t="str">
        <f t="shared" ca="1" si="165"/>
        <v/>
      </c>
      <c r="CD162" s="57" t="str">
        <f t="shared" ca="1" si="166"/>
        <v/>
      </c>
      <c r="CE162" s="58" t="str">
        <f t="shared" ca="1" si="167"/>
        <v/>
      </c>
      <c r="CF162" s="59" t="str">
        <f t="shared" ca="1" si="168"/>
        <v/>
      </c>
      <c r="CG162" s="57" t="str">
        <f t="shared" ca="1" si="169"/>
        <v/>
      </c>
      <c r="CH162" s="57" t="str">
        <f t="shared" ca="1" si="170"/>
        <v/>
      </c>
      <c r="CI162" s="57" t="str">
        <f t="shared" ca="1" si="171"/>
        <v/>
      </c>
      <c r="CJ162" s="57" t="str">
        <f t="shared" ca="1" si="172"/>
        <v/>
      </c>
      <c r="CK162" s="57" t="str">
        <f t="shared" ca="1" si="173"/>
        <v/>
      </c>
      <c r="CL162" s="57" t="str">
        <f t="shared" ca="1" si="174"/>
        <v/>
      </c>
      <c r="CM162" s="57" t="str">
        <f t="shared" ca="1" si="175"/>
        <v/>
      </c>
      <c r="CN162" s="57" t="str">
        <f t="shared" ca="1" si="176"/>
        <v/>
      </c>
      <c r="CO162" s="57" t="str">
        <f t="shared" ca="1" si="177"/>
        <v/>
      </c>
      <c r="CP162" s="57" t="str">
        <f t="shared" ca="1" si="178"/>
        <v/>
      </c>
      <c r="CQ162" s="57" t="str">
        <f t="shared" ca="1" si="179"/>
        <v/>
      </c>
      <c r="CR162" s="57" t="str">
        <f t="shared" ca="1" si="180"/>
        <v/>
      </c>
      <c r="CS162" s="60" t="str">
        <f t="shared" ca="1" si="181"/>
        <v/>
      </c>
      <c r="CT162" s="60" t="str">
        <f t="shared" ca="1" si="182"/>
        <v/>
      </c>
      <c r="CU162" s="60" t="str">
        <f t="shared" ca="1" si="183"/>
        <v/>
      </c>
      <c r="CV162" s="60" t="str">
        <f t="shared" ca="1" si="184"/>
        <v/>
      </c>
      <c r="CW162" s="60" t="str">
        <f t="shared" ca="1" si="185"/>
        <v/>
      </c>
      <c r="CX162" s="60" t="str">
        <f t="shared" ca="1" si="186"/>
        <v/>
      </c>
      <c r="CY162" s="60" t="str">
        <f t="shared" ca="1" si="187"/>
        <v/>
      </c>
      <c r="CZ162" s="60" t="str">
        <f t="shared" ca="1" si="188"/>
        <v/>
      </c>
      <c r="DA162" s="65" t="str">
        <f t="shared" ca="1" si="189"/>
        <v/>
      </c>
      <c r="DB162" s="65" t="str">
        <f t="shared" ca="1" si="190"/>
        <v/>
      </c>
      <c r="DC162" s="65" t="str">
        <f t="shared" ca="1" si="191"/>
        <v/>
      </c>
      <c r="DD162" s="65" t="str">
        <f t="shared" ca="1" si="192"/>
        <v/>
      </c>
      <c r="DE162" s="65" t="str">
        <f t="shared" ca="1" si="193"/>
        <v/>
      </c>
      <c r="DF162" s="66" t="str">
        <f t="shared" ca="1" si="194"/>
        <v/>
      </c>
      <c r="DG162" s="66" t="str">
        <f t="shared" ca="1" si="195"/>
        <v/>
      </c>
      <c r="DH162" s="66" t="str">
        <f t="shared" ca="1" si="196"/>
        <v/>
      </c>
      <c r="DI162" s="66" t="str">
        <f t="shared" ca="1" si="197"/>
        <v/>
      </c>
      <c r="DJ162" s="66" t="str">
        <f t="shared" ca="1" si="198"/>
        <v/>
      </c>
      <c r="DK162" s="65" t="str">
        <f t="shared" ca="1" si="199"/>
        <v/>
      </c>
      <c r="DL162" s="65" t="str">
        <f t="shared" ca="1" si="200"/>
        <v/>
      </c>
      <c r="DM162" s="65" t="str">
        <f t="shared" ca="1" si="201"/>
        <v/>
      </c>
      <c r="DN162" s="65" t="str">
        <f t="shared" ca="1" si="202"/>
        <v/>
      </c>
      <c r="DO162" s="65" t="str">
        <f t="shared" ca="1" si="203"/>
        <v/>
      </c>
      <c r="DP162" s="65" t="str">
        <f t="shared" ca="1" si="204"/>
        <v/>
      </c>
      <c r="DQ162" s="65" t="str">
        <f t="shared" ca="1" si="205"/>
        <v/>
      </c>
      <c r="DR162" s="69" t="str">
        <f t="shared" ca="1" si="206"/>
        <v/>
      </c>
      <c r="DS162" s="69" t="str">
        <f t="shared" ca="1" si="207"/>
        <v/>
      </c>
      <c r="DT162" s="69" t="str">
        <f t="shared" ca="1" si="208"/>
        <v/>
      </c>
      <c r="DU162" s="69" t="str">
        <f t="shared" ca="1" si="209"/>
        <v/>
      </c>
      <c r="DV162" s="69" t="str">
        <f t="shared" ca="1" si="210"/>
        <v/>
      </c>
      <c r="DW162" s="69" t="str">
        <f t="shared" ca="1" si="211"/>
        <v/>
      </c>
      <c r="DX162" s="69" t="str">
        <f t="shared" ca="1" si="212"/>
        <v/>
      </c>
      <c r="DY162" s="69" t="str">
        <f t="shared" ca="1" si="213"/>
        <v/>
      </c>
      <c r="DZ162" s="72" t="str">
        <f t="shared" ca="1" si="214"/>
        <v/>
      </c>
      <c r="EA162" s="72" t="str">
        <f t="shared" ca="1" si="215"/>
        <v/>
      </c>
      <c r="EB162" s="72" t="str">
        <f t="shared" ca="1" si="216"/>
        <v/>
      </c>
      <c r="EC162" s="65" t="str">
        <f t="shared" ca="1" si="217"/>
        <v/>
      </c>
      <c r="ED162" s="65" t="str">
        <f t="shared" ca="1" si="218"/>
        <v/>
      </c>
      <c r="EE162" s="65" t="str">
        <f t="shared" ca="1" si="219"/>
        <v/>
      </c>
      <c r="EF162" s="65" t="str">
        <f t="shared" ca="1" si="220"/>
        <v/>
      </c>
      <c r="EG162" s="65" t="str">
        <f t="shared" ca="1" si="221"/>
        <v/>
      </c>
      <c r="EH162" s="65" t="str">
        <f t="shared" ca="1" si="222"/>
        <v/>
      </c>
      <c r="EI162" s="429" t="str">
        <f t="shared" ca="1" si="223"/>
        <v>No</v>
      </c>
      <c r="EJ162" s="428" t="str">
        <f t="shared" ca="1" si="224"/>
        <v/>
      </c>
      <c r="EK162" s="428" t="str">
        <f t="shared" ca="1" si="225"/>
        <v/>
      </c>
      <c r="EL162" s="65" t="str">
        <f t="shared" ca="1" si="226"/>
        <v/>
      </c>
      <c r="EM162" s="65" t="str">
        <f t="shared" ca="1" si="227"/>
        <v/>
      </c>
      <c r="EN162" s="65" t="str">
        <f t="shared" ca="1" si="228"/>
        <v/>
      </c>
      <c r="EO162" s="433" t="str">
        <f t="shared" ca="1" si="229"/>
        <v/>
      </c>
      <c r="EP162" s="433" t="str">
        <f t="shared" ca="1" si="230"/>
        <v/>
      </c>
      <c r="EQ162" s="433" t="str">
        <f t="shared" ca="1" si="231"/>
        <v/>
      </c>
      <c r="ER162" s="433" t="str">
        <f t="shared" ca="1" si="232"/>
        <v/>
      </c>
      <c r="ES162" s="433" t="str">
        <f t="shared" ca="1" si="233"/>
        <v/>
      </c>
      <c r="ET162" s="433" t="str">
        <f t="shared" ca="1" si="234"/>
        <v/>
      </c>
      <c r="EU162" s="433" t="str">
        <f ca="1">IF(OR(CO162="",CQ162=""),"",Discipline!$P$3*CO162+Discipline!$X$3*CQ162)</f>
        <v/>
      </c>
      <c r="EV162" s="433" t="str">
        <f ca="1">IF(OR(CP162="",CR162=""),"",Discipline!$P$3*CP162+Discipline!$X$3*CR162)</f>
        <v/>
      </c>
    </row>
    <row r="163" spans="1:152" x14ac:dyDescent="0.25">
      <c r="A163" s="10" t="str">
        <f ca="1">IFERROR(RANK(order!A163,order!A$3:A$554,0),"")</f>
        <v/>
      </c>
      <c r="B163" s="10" t="str">
        <f ca="1">IFERROR(RANK(order!B163,order!B$3:B$554,0),"")</f>
        <v/>
      </c>
      <c r="C163" s="10" t="str">
        <f ca="1">IFERROR(RANK(order!C163,order!C$3:C$554,0),"")</f>
        <v/>
      </c>
      <c r="D163" s="4" t="str">
        <f ca="1">IFERROR(RANK(order!D163,order!D$3:D$554,0),"")</f>
        <v/>
      </c>
      <c r="E163" s="4" t="str">
        <f ca="1">IFERROR(RANK(order!E163,order!E$3:E$554,0),"")</f>
        <v/>
      </c>
      <c r="F163" s="4" t="str">
        <f ca="1">IFERROR(RANK(order!F163,order!F$3:F$554,0),"")</f>
        <v/>
      </c>
      <c r="G163" s="10" t="str">
        <f ca="1">IFERROR(RANK(order!G163,order!G$3:G$554,0),"")</f>
        <v/>
      </c>
      <c r="H163" s="10" t="str">
        <f ca="1">IFERROR(RANK(order!H163,order!H$3:H$554,0),"")</f>
        <v/>
      </c>
      <c r="I163" s="10" t="str">
        <f ca="1">IFERROR(RANK(order!I163,order!I$3:I$554,0),"")</f>
        <v/>
      </c>
      <c r="J163" s="4" t="str">
        <f ca="1">IFERROR(RANK(order!J163,order!J$3:J$554,0),"")</f>
        <v/>
      </c>
      <c r="K163" s="4" t="str">
        <f ca="1">IFERROR(RANK(order!K163,order!K$3:K$554,0),"")</f>
        <v/>
      </c>
      <c r="L163" s="4" t="str">
        <f ca="1">IFERROR(RANK(order!L163,order!L$3:L$554,0),"")</f>
        <v/>
      </c>
      <c r="M163" s="10" t="str">
        <f ca="1">IFERROR(RANK(order!M163,order!M$3:M$554,0),"")</f>
        <v/>
      </c>
      <c r="N163" s="10" t="str">
        <f ca="1">IFERROR(RANK(order!N163,order!N$3:N$554,0),"")</f>
        <v/>
      </c>
      <c r="O163" s="10" t="str">
        <f ca="1">IFERROR(RANK(order!O163,order!O$3:O$554,0),"")</f>
        <v/>
      </c>
      <c r="P163" s="4" t="str">
        <f ca="1">IFERROR(RANK(order!P163,order!P$3:P$554,0),"")</f>
        <v/>
      </c>
      <c r="Q163" s="4" t="str">
        <f ca="1">IFERROR(RANK(order!Q163,order!Q$3:Q$554,0),"")</f>
        <v/>
      </c>
      <c r="R163" s="4" t="str">
        <f ca="1">IFERROR(RANK(order!R163,order!R$3:R$554,0),"")</f>
        <v/>
      </c>
      <c r="S163" s="10" t="str">
        <f ca="1">IFERROR(RANK(order!S163,order!S$3:S$554,0),"")</f>
        <v/>
      </c>
      <c r="T163" s="10" t="str">
        <f ca="1">IFERROR(RANK(order!T163,order!T$3:T$554,0),"")</f>
        <v/>
      </c>
      <c r="U163" s="10" t="str">
        <f ca="1">IFERROR(RANK(order!U163,order!U$3:U$554,0),"")</f>
        <v/>
      </c>
      <c r="V163" s="4" t="str">
        <f ca="1">IFERROR(RANK(order!V163,order!V$3:V$554,0),"")</f>
        <v/>
      </c>
      <c r="W163" s="4" t="str">
        <f ca="1">IFERROR(RANK(order!W163,order!W$3:W$554,0),"")</f>
        <v/>
      </c>
      <c r="X163" s="4" t="str">
        <f ca="1">IFERROR(RANK(order!X163,order!X$3:X$554,0),"")</f>
        <v/>
      </c>
      <c r="Y163" s="10" t="str">
        <f ca="1">IFERROR(RANK(order!Y163,order!Y$3:Y$554,0),"")</f>
        <v/>
      </c>
      <c r="Z163" s="10" t="str">
        <f ca="1">IFERROR(RANK(order!Z163,order!Z$3:Z$554,0),"")</f>
        <v/>
      </c>
      <c r="AA163" s="10" t="str">
        <f ca="1">IFERROR(RANK(order!AA163,order!AA$3:AA$554,0),"")</f>
        <v/>
      </c>
      <c r="AB163" s="4" t="str">
        <f ca="1">IFERROR(RANK(order!AB163,order!AB$3:AB$554,0),"")</f>
        <v/>
      </c>
      <c r="AC163" s="4" t="str">
        <f ca="1">IFERROR(RANK(order!AC163,order!AC$3:AC$554,0),"")</f>
        <v/>
      </c>
      <c r="AD163" s="4" t="str">
        <f ca="1">IFERROR(RANK(order!AD163,order!AD$3:AD$554,0),"")</f>
        <v/>
      </c>
      <c r="AE163" s="10" t="str">
        <f ca="1">IFERROR(RANK(order!AE163,order!AE$3:AE$554,0),"")</f>
        <v/>
      </c>
      <c r="AF163" s="10" t="str">
        <f ca="1">IFERROR(RANK(order!AF163,order!AF$3:AF$554,0),"")</f>
        <v/>
      </c>
      <c r="AG163" s="10" t="str">
        <f ca="1">IFERROR(RANK(order!AG163,order!AG$3:AG$554,0),"")</f>
        <v/>
      </c>
      <c r="AH163" s="4" t="str">
        <f ca="1">IFERROR(RANK(order!AH163,order!AH$3:AH$554,0),"")</f>
        <v/>
      </c>
      <c r="AI163" s="4" t="str">
        <f ca="1">IFERROR(RANK(order!AI163,order!AI$3:AI$554,0),"")</f>
        <v/>
      </c>
      <c r="AJ163" s="4" t="str">
        <f ca="1">IFERROR(RANK(order!AJ163,order!AJ$3:AJ$554,0),"")</f>
        <v/>
      </c>
      <c r="AK163" s="10" t="str">
        <f ca="1">IFERROR(RANK(order!AK163,order!AK$3:AK$554,0),"")</f>
        <v/>
      </c>
      <c r="AL163" s="10" t="str">
        <f ca="1">IFERROR(RANK(order!AL163,order!AL$3:AL$554,0),"")</f>
        <v/>
      </c>
      <c r="AM163" s="10" t="str">
        <f ca="1">IFERROR(RANK(order!AM163,order!AM$3:AM$554,0),"")</f>
        <v/>
      </c>
      <c r="AN163" s="4" t="str">
        <f ca="1">IFERROR(RANK(order!AN163,order!AN$3:AN$554,0),"")</f>
        <v/>
      </c>
      <c r="AO163" s="4" t="str">
        <f ca="1">IFERROR(RANK(order!AO163,order!AO$3:AO$554,0),"")</f>
        <v/>
      </c>
      <c r="AP163" s="4" t="str">
        <f ca="1">IFERROR(RANK(order!AP163,order!AP$3:AP$554,0),"")</f>
        <v/>
      </c>
      <c r="AQ163" s="10" t="str">
        <f ca="1">IFERROR(RANK(order!AQ163,order!AQ$3:AQ$554,0),"")</f>
        <v/>
      </c>
      <c r="AR163" s="10" t="str">
        <f ca="1">IFERROR(RANK(order!AR163,order!AR$3:AR$554,0),"")</f>
        <v/>
      </c>
      <c r="AS163" s="10" t="str">
        <f ca="1">IFERROR(RANK(order!AS163,order!AS$3:AS$554,0),"")</f>
        <v/>
      </c>
      <c r="AT163" s="4" t="str">
        <f ca="1">IFERROR(RANK(order!AT163,order!AT$3:AT$554,0),"")</f>
        <v/>
      </c>
      <c r="AU163" s="4" t="str">
        <f ca="1">IFERROR(RANK(order!AU163,order!AU$3:AU$554,0),"")</f>
        <v/>
      </c>
      <c r="AV163" s="4" t="str">
        <f ca="1">IFERROR(RANK(order!AV163,order!AV$3:AV$554,0),"")</f>
        <v/>
      </c>
      <c r="AW163" s="10" t="str">
        <f ca="1">IFERROR(RANK(order!AW163,order!AW$3:AW$554,0),"")</f>
        <v/>
      </c>
      <c r="AX163" s="10" t="str">
        <f ca="1">IFERROR(RANK(order!AX163,order!AX$3:AX$554,0),"")</f>
        <v/>
      </c>
      <c r="AY163" s="10" t="str">
        <f ca="1">IFERROR(RANK(order!AY163,order!AY$3:AY$554,0),"")</f>
        <v/>
      </c>
      <c r="AZ163" s="4" t="str">
        <f ca="1">IFERROR(RANK(order!AZ163,order!AZ$3:AZ$554,0),"")</f>
        <v/>
      </c>
      <c r="BA163" s="4" t="str">
        <f ca="1">IFERROR(RANK(order!BA163,order!BA$3:BA$554,0),"")</f>
        <v/>
      </c>
      <c r="BB163" s="4" t="str">
        <f ca="1">IFERROR(RANK(order!BB163,order!BB$3:BB$554,0),"")</f>
        <v/>
      </c>
      <c r="BC163" s="10" t="str">
        <f ca="1">IFERROR(RANK(order!BC163,order!BC$3:BC$554,0),"")</f>
        <v/>
      </c>
      <c r="BD163" s="10" t="str">
        <f ca="1">IFERROR(RANK(order!BD163,order!BD$3:BD$554,0),"")</f>
        <v/>
      </c>
      <c r="BE163" s="10" t="str">
        <f ca="1">IFERROR(RANK(order!BE163,order!BE$3:BE$554,0),"")</f>
        <v/>
      </c>
      <c r="BF163" s="4" t="str">
        <f ca="1">IFERROR(RANK(order!BF163,order!BF$3:BF$554,0),"")</f>
        <v/>
      </c>
      <c r="BG163" s="4" t="str">
        <f ca="1">IFERROR(RANK(order!BG163,order!BG$3:BG$554,0),"")</f>
        <v/>
      </c>
      <c r="BH163" s="4" t="str">
        <f ca="1">IFERROR(RANK(order!BH163,order!BH$3:BH$554,0),"")</f>
        <v/>
      </c>
      <c r="BI163" s="10" t="str">
        <f ca="1">IFERROR(RANK(order!BI163,order!BI$3:BI$554,0),"")</f>
        <v/>
      </c>
      <c r="BJ163" s="10" t="str">
        <f ca="1">IFERROR(RANK(order!BJ163,order!BJ$3:BJ$554,0),"")</f>
        <v/>
      </c>
      <c r="BK163" s="10" t="str">
        <f ca="1">IFERROR(RANK(order!BK163,order!BK$3:BK$554,0),"")</f>
        <v/>
      </c>
      <c r="BL163" s="4" t="str">
        <f ca="1">IFERROR(RANK(order!BL163,order!BL$3:BL$554,0),"")</f>
        <v/>
      </c>
      <c r="BM163" s="4" t="str">
        <f ca="1">IFERROR(RANK(order!BM163,order!BM$3:BM$554,0),"")</f>
        <v/>
      </c>
      <c r="BN163" s="4" t="str">
        <f ca="1">IFERROR(RANK(order!BN163,order!BN$3:BN$554,0),"")</f>
        <v/>
      </c>
      <c r="BO163" s="10" t="str">
        <f ca="1">IFERROR(RANK(order!BO163,order!BO$3:BO$554,0),"")</f>
        <v/>
      </c>
      <c r="BP163" s="10" t="str">
        <f ca="1">IFERROR(RANK(order!BP163,order!BP$3:BP$554,0),"")</f>
        <v/>
      </c>
      <c r="BQ163" s="10" t="str">
        <f ca="1">IFERROR(RANK(order!BQ163,order!BQ$3:BQ$554,0),"")</f>
        <v/>
      </c>
      <c r="BR163" s="4" t="str">
        <f ca="1">IFERROR(RANK(order!BR163,order!BR$3:BR$554,0),"")</f>
        <v/>
      </c>
      <c r="BS163" s="4" t="str">
        <f ca="1">IFERROR(RANK(order!BS163,order!BS$3:BS$554,0),"")</f>
        <v/>
      </c>
      <c r="BT163" s="4" t="str">
        <f ca="1">IFERROR(RANK(order!BT163,order!BT$3:BT$554,0),"")</f>
        <v/>
      </c>
      <c r="BU163" s="95">
        <f t="shared" si="235"/>
        <v>161</v>
      </c>
      <c r="BV163" s="35" t="str">
        <f t="shared" si="236"/>
        <v>E1</v>
      </c>
      <c r="BW163" s="55">
        <f t="shared" ca="1" si="159"/>
        <v>0</v>
      </c>
      <c r="BX163" s="56" t="str">
        <f t="shared" ca="1" si="160"/>
        <v/>
      </c>
      <c r="BY163" s="56" t="str">
        <f t="shared" ca="1" si="161"/>
        <v/>
      </c>
      <c r="BZ163" s="57" t="str">
        <f t="shared" ca="1" si="162"/>
        <v/>
      </c>
      <c r="CA163" s="57" t="str">
        <f t="shared" ca="1" si="163"/>
        <v/>
      </c>
      <c r="CB163" s="58" t="str">
        <f t="shared" ca="1" si="164"/>
        <v/>
      </c>
      <c r="CC163" s="57" t="str">
        <f t="shared" ca="1" si="165"/>
        <v/>
      </c>
      <c r="CD163" s="57" t="str">
        <f t="shared" ca="1" si="166"/>
        <v/>
      </c>
      <c r="CE163" s="58" t="str">
        <f t="shared" ca="1" si="167"/>
        <v/>
      </c>
      <c r="CF163" s="59" t="str">
        <f t="shared" ca="1" si="168"/>
        <v/>
      </c>
      <c r="CG163" s="57" t="str">
        <f t="shared" ca="1" si="169"/>
        <v/>
      </c>
      <c r="CH163" s="57" t="str">
        <f t="shared" ca="1" si="170"/>
        <v/>
      </c>
      <c r="CI163" s="57" t="str">
        <f t="shared" ca="1" si="171"/>
        <v/>
      </c>
      <c r="CJ163" s="57" t="str">
        <f t="shared" ca="1" si="172"/>
        <v/>
      </c>
      <c r="CK163" s="57" t="str">
        <f t="shared" ca="1" si="173"/>
        <v/>
      </c>
      <c r="CL163" s="57" t="str">
        <f t="shared" ca="1" si="174"/>
        <v/>
      </c>
      <c r="CM163" s="57" t="str">
        <f t="shared" ca="1" si="175"/>
        <v/>
      </c>
      <c r="CN163" s="57" t="str">
        <f t="shared" ca="1" si="176"/>
        <v/>
      </c>
      <c r="CO163" s="57" t="str">
        <f t="shared" ca="1" si="177"/>
        <v/>
      </c>
      <c r="CP163" s="57" t="str">
        <f t="shared" ca="1" si="178"/>
        <v/>
      </c>
      <c r="CQ163" s="57" t="str">
        <f t="shared" ca="1" si="179"/>
        <v/>
      </c>
      <c r="CR163" s="57" t="str">
        <f t="shared" ca="1" si="180"/>
        <v/>
      </c>
      <c r="CS163" s="60" t="str">
        <f t="shared" ca="1" si="181"/>
        <v/>
      </c>
      <c r="CT163" s="60" t="str">
        <f t="shared" ca="1" si="182"/>
        <v/>
      </c>
      <c r="CU163" s="60" t="str">
        <f t="shared" ca="1" si="183"/>
        <v/>
      </c>
      <c r="CV163" s="60" t="str">
        <f t="shared" ca="1" si="184"/>
        <v/>
      </c>
      <c r="CW163" s="60" t="str">
        <f t="shared" ca="1" si="185"/>
        <v/>
      </c>
      <c r="CX163" s="60" t="str">
        <f t="shared" ca="1" si="186"/>
        <v/>
      </c>
      <c r="CY163" s="60" t="str">
        <f t="shared" ca="1" si="187"/>
        <v/>
      </c>
      <c r="CZ163" s="60" t="str">
        <f t="shared" ca="1" si="188"/>
        <v/>
      </c>
      <c r="DA163" s="65" t="str">
        <f t="shared" ca="1" si="189"/>
        <v/>
      </c>
      <c r="DB163" s="65" t="str">
        <f t="shared" ca="1" si="190"/>
        <v/>
      </c>
      <c r="DC163" s="65" t="str">
        <f t="shared" ca="1" si="191"/>
        <v/>
      </c>
      <c r="DD163" s="65" t="str">
        <f t="shared" ca="1" si="192"/>
        <v/>
      </c>
      <c r="DE163" s="65" t="str">
        <f t="shared" ca="1" si="193"/>
        <v/>
      </c>
      <c r="DF163" s="66" t="str">
        <f t="shared" ca="1" si="194"/>
        <v/>
      </c>
      <c r="DG163" s="66" t="str">
        <f t="shared" ca="1" si="195"/>
        <v/>
      </c>
      <c r="DH163" s="66" t="str">
        <f t="shared" ca="1" si="196"/>
        <v/>
      </c>
      <c r="DI163" s="66" t="str">
        <f t="shared" ca="1" si="197"/>
        <v/>
      </c>
      <c r="DJ163" s="66" t="str">
        <f t="shared" ca="1" si="198"/>
        <v/>
      </c>
      <c r="DK163" s="65" t="str">
        <f t="shared" ca="1" si="199"/>
        <v/>
      </c>
      <c r="DL163" s="65" t="str">
        <f t="shared" ca="1" si="200"/>
        <v/>
      </c>
      <c r="DM163" s="65" t="str">
        <f t="shared" ca="1" si="201"/>
        <v/>
      </c>
      <c r="DN163" s="65" t="str">
        <f t="shared" ca="1" si="202"/>
        <v/>
      </c>
      <c r="DO163" s="65" t="str">
        <f t="shared" ca="1" si="203"/>
        <v/>
      </c>
      <c r="DP163" s="65" t="str">
        <f t="shared" ca="1" si="204"/>
        <v/>
      </c>
      <c r="DQ163" s="65" t="str">
        <f t="shared" ca="1" si="205"/>
        <v/>
      </c>
      <c r="DR163" s="69" t="str">
        <f t="shared" ca="1" si="206"/>
        <v/>
      </c>
      <c r="DS163" s="69" t="str">
        <f t="shared" ca="1" si="207"/>
        <v/>
      </c>
      <c r="DT163" s="69" t="str">
        <f t="shared" ca="1" si="208"/>
        <v/>
      </c>
      <c r="DU163" s="69" t="str">
        <f t="shared" ca="1" si="209"/>
        <v/>
      </c>
      <c r="DV163" s="69" t="str">
        <f t="shared" ca="1" si="210"/>
        <v/>
      </c>
      <c r="DW163" s="69" t="str">
        <f t="shared" ca="1" si="211"/>
        <v/>
      </c>
      <c r="DX163" s="69" t="str">
        <f t="shared" ca="1" si="212"/>
        <v/>
      </c>
      <c r="DY163" s="69" t="str">
        <f t="shared" ca="1" si="213"/>
        <v/>
      </c>
      <c r="DZ163" s="72" t="str">
        <f t="shared" ca="1" si="214"/>
        <v/>
      </c>
      <c r="EA163" s="72" t="str">
        <f t="shared" ca="1" si="215"/>
        <v/>
      </c>
      <c r="EB163" s="72" t="str">
        <f t="shared" ca="1" si="216"/>
        <v/>
      </c>
      <c r="EC163" s="65" t="str">
        <f t="shared" ca="1" si="217"/>
        <v/>
      </c>
      <c r="ED163" s="65" t="str">
        <f t="shared" ca="1" si="218"/>
        <v/>
      </c>
      <c r="EE163" s="65" t="str">
        <f t="shared" ca="1" si="219"/>
        <v/>
      </c>
      <c r="EF163" s="65" t="str">
        <f t="shared" ca="1" si="220"/>
        <v/>
      </c>
      <c r="EG163" s="65" t="str">
        <f t="shared" ca="1" si="221"/>
        <v/>
      </c>
      <c r="EH163" s="65" t="str">
        <f t="shared" ca="1" si="222"/>
        <v/>
      </c>
      <c r="EI163" s="429" t="str">
        <f t="shared" ca="1" si="223"/>
        <v>No</v>
      </c>
      <c r="EJ163" s="428" t="str">
        <f t="shared" ca="1" si="224"/>
        <v/>
      </c>
      <c r="EK163" s="428" t="str">
        <f t="shared" ca="1" si="225"/>
        <v/>
      </c>
      <c r="EL163" s="65" t="str">
        <f t="shared" ca="1" si="226"/>
        <v/>
      </c>
      <c r="EM163" s="65" t="str">
        <f t="shared" ca="1" si="227"/>
        <v/>
      </c>
      <c r="EN163" s="65" t="str">
        <f t="shared" ca="1" si="228"/>
        <v/>
      </c>
      <c r="EO163" s="433" t="str">
        <f t="shared" ca="1" si="229"/>
        <v/>
      </c>
      <c r="EP163" s="433" t="str">
        <f t="shared" ca="1" si="230"/>
        <v/>
      </c>
      <c r="EQ163" s="433" t="str">
        <f t="shared" ca="1" si="231"/>
        <v/>
      </c>
      <c r="ER163" s="433" t="str">
        <f t="shared" ca="1" si="232"/>
        <v/>
      </c>
      <c r="ES163" s="433" t="str">
        <f t="shared" ca="1" si="233"/>
        <v/>
      </c>
      <c r="ET163" s="433" t="str">
        <f t="shared" ca="1" si="234"/>
        <v/>
      </c>
      <c r="EU163" s="433" t="str">
        <f ca="1">IF(OR(CO163="",CQ163=""),"",Discipline!$P$3*CO163+Discipline!$X$3*CQ163)</f>
        <v/>
      </c>
      <c r="EV163" s="433" t="str">
        <f ca="1">IF(OR(CP163="",CR163=""),"",Discipline!$P$3*CP163+Discipline!$X$3*CR163)</f>
        <v/>
      </c>
    </row>
    <row r="164" spans="1:152" x14ac:dyDescent="0.25">
      <c r="A164" s="10" t="str">
        <f ca="1">IFERROR(RANK(order!A164,order!A$3:A$554,0),"")</f>
        <v/>
      </c>
      <c r="B164" s="10" t="str">
        <f ca="1">IFERROR(RANK(order!B164,order!B$3:B$554,0),"")</f>
        <v/>
      </c>
      <c r="C164" s="10" t="str">
        <f ca="1">IFERROR(RANK(order!C164,order!C$3:C$554,0),"")</f>
        <v/>
      </c>
      <c r="D164" s="4" t="str">
        <f ca="1">IFERROR(RANK(order!D164,order!D$3:D$554,0),"")</f>
        <v/>
      </c>
      <c r="E164" s="4" t="str">
        <f ca="1">IFERROR(RANK(order!E164,order!E$3:E$554,0),"")</f>
        <v/>
      </c>
      <c r="F164" s="4" t="str">
        <f ca="1">IFERROR(RANK(order!F164,order!F$3:F$554,0),"")</f>
        <v/>
      </c>
      <c r="G164" s="10" t="str">
        <f ca="1">IFERROR(RANK(order!G164,order!G$3:G$554,0),"")</f>
        <v/>
      </c>
      <c r="H164" s="10" t="str">
        <f ca="1">IFERROR(RANK(order!H164,order!H$3:H$554,0),"")</f>
        <v/>
      </c>
      <c r="I164" s="10" t="str">
        <f ca="1">IFERROR(RANK(order!I164,order!I$3:I$554,0),"")</f>
        <v/>
      </c>
      <c r="J164" s="4" t="str">
        <f ca="1">IFERROR(RANK(order!J164,order!J$3:J$554,0),"")</f>
        <v/>
      </c>
      <c r="K164" s="4" t="str">
        <f ca="1">IFERROR(RANK(order!K164,order!K$3:K$554,0),"")</f>
        <v/>
      </c>
      <c r="L164" s="4" t="str">
        <f ca="1">IFERROR(RANK(order!L164,order!L$3:L$554,0),"")</f>
        <v/>
      </c>
      <c r="M164" s="10" t="str">
        <f ca="1">IFERROR(RANK(order!M164,order!M$3:M$554,0),"")</f>
        <v/>
      </c>
      <c r="N164" s="10" t="str">
        <f ca="1">IFERROR(RANK(order!N164,order!N$3:N$554,0),"")</f>
        <v/>
      </c>
      <c r="O164" s="10" t="str">
        <f ca="1">IFERROR(RANK(order!O164,order!O$3:O$554,0),"")</f>
        <v/>
      </c>
      <c r="P164" s="4" t="str">
        <f ca="1">IFERROR(RANK(order!P164,order!P$3:P$554,0),"")</f>
        <v/>
      </c>
      <c r="Q164" s="4" t="str">
        <f ca="1">IFERROR(RANK(order!Q164,order!Q$3:Q$554,0),"")</f>
        <v/>
      </c>
      <c r="R164" s="4" t="str">
        <f ca="1">IFERROR(RANK(order!R164,order!R$3:R$554,0),"")</f>
        <v/>
      </c>
      <c r="S164" s="10" t="str">
        <f ca="1">IFERROR(RANK(order!S164,order!S$3:S$554,0),"")</f>
        <v/>
      </c>
      <c r="T164" s="10" t="str">
        <f ca="1">IFERROR(RANK(order!T164,order!T$3:T$554,0),"")</f>
        <v/>
      </c>
      <c r="U164" s="10" t="str">
        <f ca="1">IFERROR(RANK(order!U164,order!U$3:U$554,0),"")</f>
        <v/>
      </c>
      <c r="V164" s="4" t="str">
        <f ca="1">IFERROR(RANK(order!V164,order!V$3:V$554,0),"")</f>
        <v/>
      </c>
      <c r="W164" s="4" t="str">
        <f ca="1">IFERROR(RANK(order!W164,order!W$3:W$554,0),"")</f>
        <v/>
      </c>
      <c r="X164" s="4" t="str">
        <f ca="1">IFERROR(RANK(order!X164,order!X$3:X$554,0),"")</f>
        <v/>
      </c>
      <c r="Y164" s="10" t="str">
        <f ca="1">IFERROR(RANK(order!Y164,order!Y$3:Y$554,0),"")</f>
        <v/>
      </c>
      <c r="Z164" s="10" t="str">
        <f ca="1">IFERROR(RANK(order!Z164,order!Z$3:Z$554,0),"")</f>
        <v/>
      </c>
      <c r="AA164" s="10" t="str">
        <f ca="1">IFERROR(RANK(order!AA164,order!AA$3:AA$554,0),"")</f>
        <v/>
      </c>
      <c r="AB164" s="4" t="str">
        <f ca="1">IFERROR(RANK(order!AB164,order!AB$3:AB$554,0),"")</f>
        <v/>
      </c>
      <c r="AC164" s="4" t="str">
        <f ca="1">IFERROR(RANK(order!AC164,order!AC$3:AC$554,0),"")</f>
        <v/>
      </c>
      <c r="AD164" s="4" t="str">
        <f ca="1">IFERROR(RANK(order!AD164,order!AD$3:AD$554,0),"")</f>
        <v/>
      </c>
      <c r="AE164" s="10" t="str">
        <f ca="1">IFERROR(RANK(order!AE164,order!AE$3:AE$554,0),"")</f>
        <v/>
      </c>
      <c r="AF164" s="10" t="str">
        <f ca="1">IFERROR(RANK(order!AF164,order!AF$3:AF$554,0),"")</f>
        <v/>
      </c>
      <c r="AG164" s="10" t="str">
        <f ca="1">IFERROR(RANK(order!AG164,order!AG$3:AG$554,0),"")</f>
        <v/>
      </c>
      <c r="AH164" s="4" t="str">
        <f ca="1">IFERROR(RANK(order!AH164,order!AH$3:AH$554,0),"")</f>
        <v/>
      </c>
      <c r="AI164" s="4" t="str">
        <f ca="1">IFERROR(RANK(order!AI164,order!AI$3:AI$554,0),"")</f>
        <v/>
      </c>
      <c r="AJ164" s="4" t="str">
        <f ca="1">IFERROR(RANK(order!AJ164,order!AJ$3:AJ$554,0),"")</f>
        <v/>
      </c>
      <c r="AK164" s="10" t="str">
        <f ca="1">IFERROR(RANK(order!AK164,order!AK$3:AK$554,0),"")</f>
        <v/>
      </c>
      <c r="AL164" s="10" t="str">
        <f ca="1">IFERROR(RANK(order!AL164,order!AL$3:AL$554,0),"")</f>
        <v/>
      </c>
      <c r="AM164" s="10" t="str">
        <f ca="1">IFERROR(RANK(order!AM164,order!AM$3:AM$554,0),"")</f>
        <v/>
      </c>
      <c r="AN164" s="4" t="str">
        <f ca="1">IFERROR(RANK(order!AN164,order!AN$3:AN$554,0),"")</f>
        <v/>
      </c>
      <c r="AO164" s="4" t="str">
        <f ca="1">IFERROR(RANK(order!AO164,order!AO$3:AO$554,0),"")</f>
        <v/>
      </c>
      <c r="AP164" s="4" t="str">
        <f ca="1">IFERROR(RANK(order!AP164,order!AP$3:AP$554,0),"")</f>
        <v/>
      </c>
      <c r="AQ164" s="10" t="str">
        <f ca="1">IFERROR(RANK(order!AQ164,order!AQ$3:AQ$554,0),"")</f>
        <v/>
      </c>
      <c r="AR164" s="10" t="str">
        <f ca="1">IFERROR(RANK(order!AR164,order!AR$3:AR$554,0),"")</f>
        <v/>
      </c>
      <c r="AS164" s="10" t="str">
        <f ca="1">IFERROR(RANK(order!AS164,order!AS$3:AS$554,0),"")</f>
        <v/>
      </c>
      <c r="AT164" s="4" t="str">
        <f ca="1">IFERROR(RANK(order!AT164,order!AT$3:AT$554,0),"")</f>
        <v/>
      </c>
      <c r="AU164" s="4" t="str">
        <f ca="1">IFERROR(RANK(order!AU164,order!AU$3:AU$554,0),"")</f>
        <v/>
      </c>
      <c r="AV164" s="4" t="str">
        <f ca="1">IFERROR(RANK(order!AV164,order!AV$3:AV$554,0),"")</f>
        <v/>
      </c>
      <c r="AW164" s="10" t="str">
        <f ca="1">IFERROR(RANK(order!AW164,order!AW$3:AW$554,0),"")</f>
        <v/>
      </c>
      <c r="AX164" s="10" t="str">
        <f ca="1">IFERROR(RANK(order!AX164,order!AX$3:AX$554,0),"")</f>
        <v/>
      </c>
      <c r="AY164" s="10" t="str">
        <f ca="1">IFERROR(RANK(order!AY164,order!AY$3:AY$554,0),"")</f>
        <v/>
      </c>
      <c r="AZ164" s="4" t="str">
        <f ca="1">IFERROR(RANK(order!AZ164,order!AZ$3:AZ$554,0),"")</f>
        <v/>
      </c>
      <c r="BA164" s="4" t="str">
        <f ca="1">IFERROR(RANK(order!BA164,order!BA$3:BA$554,0),"")</f>
        <v/>
      </c>
      <c r="BB164" s="4" t="str">
        <f ca="1">IFERROR(RANK(order!BB164,order!BB$3:BB$554,0),"")</f>
        <v/>
      </c>
      <c r="BC164" s="10" t="str">
        <f ca="1">IFERROR(RANK(order!BC164,order!BC$3:BC$554,0),"")</f>
        <v/>
      </c>
      <c r="BD164" s="10" t="str">
        <f ca="1">IFERROR(RANK(order!BD164,order!BD$3:BD$554,0),"")</f>
        <v/>
      </c>
      <c r="BE164" s="10" t="str">
        <f ca="1">IFERROR(RANK(order!BE164,order!BE$3:BE$554,0),"")</f>
        <v/>
      </c>
      <c r="BF164" s="4" t="str">
        <f ca="1">IFERROR(RANK(order!BF164,order!BF$3:BF$554,0),"")</f>
        <v/>
      </c>
      <c r="BG164" s="4" t="str">
        <f ca="1">IFERROR(RANK(order!BG164,order!BG$3:BG$554,0),"")</f>
        <v/>
      </c>
      <c r="BH164" s="4" t="str">
        <f ca="1">IFERROR(RANK(order!BH164,order!BH$3:BH$554,0),"")</f>
        <v/>
      </c>
      <c r="BI164" s="10" t="str">
        <f ca="1">IFERROR(RANK(order!BI164,order!BI$3:BI$554,0),"")</f>
        <v/>
      </c>
      <c r="BJ164" s="10" t="str">
        <f ca="1">IFERROR(RANK(order!BJ164,order!BJ$3:BJ$554,0),"")</f>
        <v/>
      </c>
      <c r="BK164" s="10" t="str">
        <f ca="1">IFERROR(RANK(order!BK164,order!BK$3:BK$554,0),"")</f>
        <v/>
      </c>
      <c r="BL164" s="4" t="str">
        <f ca="1">IFERROR(RANK(order!BL164,order!BL$3:BL$554,0),"")</f>
        <v/>
      </c>
      <c r="BM164" s="4" t="str">
        <f ca="1">IFERROR(RANK(order!BM164,order!BM$3:BM$554,0),"")</f>
        <v/>
      </c>
      <c r="BN164" s="4" t="str">
        <f ca="1">IFERROR(RANK(order!BN164,order!BN$3:BN$554,0),"")</f>
        <v/>
      </c>
      <c r="BO164" s="10" t="str">
        <f ca="1">IFERROR(RANK(order!BO164,order!BO$3:BO$554,0),"")</f>
        <v/>
      </c>
      <c r="BP164" s="10" t="str">
        <f ca="1">IFERROR(RANK(order!BP164,order!BP$3:BP$554,0),"")</f>
        <v/>
      </c>
      <c r="BQ164" s="10" t="str">
        <f ca="1">IFERROR(RANK(order!BQ164,order!BQ$3:BQ$554,0),"")</f>
        <v/>
      </c>
      <c r="BR164" s="4" t="str">
        <f ca="1">IFERROR(RANK(order!BR164,order!BR$3:BR$554,0),"")</f>
        <v/>
      </c>
      <c r="BS164" s="4" t="str">
        <f ca="1">IFERROR(RANK(order!BS164,order!BS$3:BS$554,0),"")</f>
        <v/>
      </c>
      <c r="BT164" s="4" t="str">
        <f ca="1">IFERROR(RANK(order!BT164,order!BT$3:BT$554,0),"")</f>
        <v/>
      </c>
      <c r="BU164" s="95">
        <f t="shared" si="235"/>
        <v>162</v>
      </c>
      <c r="BV164" s="35" t="str">
        <f t="shared" si="236"/>
        <v>E1</v>
      </c>
      <c r="BW164" s="55">
        <f t="shared" ca="1" si="159"/>
        <v>0</v>
      </c>
      <c r="BX164" s="56" t="str">
        <f t="shared" ca="1" si="160"/>
        <v/>
      </c>
      <c r="BY164" s="56" t="str">
        <f t="shared" ca="1" si="161"/>
        <v/>
      </c>
      <c r="BZ164" s="57" t="str">
        <f t="shared" ca="1" si="162"/>
        <v/>
      </c>
      <c r="CA164" s="57" t="str">
        <f t="shared" ca="1" si="163"/>
        <v/>
      </c>
      <c r="CB164" s="58" t="str">
        <f t="shared" ca="1" si="164"/>
        <v/>
      </c>
      <c r="CC164" s="57" t="str">
        <f t="shared" ca="1" si="165"/>
        <v/>
      </c>
      <c r="CD164" s="57" t="str">
        <f t="shared" ca="1" si="166"/>
        <v/>
      </c>
      <c r="CE164" s="58" t="str">
        <f t="shared" ca="1" si="167"/>
        <v/>
      </c>
      <c r="CF164" s="59" t="str">
        <f t="shared" ca="1" si="168"/>
        <v/>
      </c>
      <c r="CG164" s="57" t="str">
        <f t="shared" ca="1" si="169"/>
        <v/>
      </c>
      <c r="CH164" s="57" t="str">
        <f t="shared" ca="1" si="170"/>
        <v/>
      </c>
      <c r="CI164" s="57" t="str">
        <f t="shared" ca="1" si="171"/>
        <v/>
      </c>
      <c r="CJ164" s="57" t="str">
        <f t="shared" ca="1" si="172"/>
        <v/>
      </c>
      <c r="CK164" s="57" t="str">
        <f t="shared" ca="1" si="173"/>
        <v/>
      </c>
      <c r="CL164" s="57" t="str">
        <f t="shared" ca="1" si="174"/>
        <v/>
      </c>
      <c r="CM164" s="57" t="str">
        <f t="shared" ca="1" si="175"/>
        <v/>
      </c>
      <c r="CN164" s="57" t="str">
        <f t="shared" ca="1" si="176"/>
        <v/>
      </c>
      <c r="CO164" s="57" t="str">
        <f t="shared" ca="1" si="177"/>
        <v/>
      </c>
      <c r="CP164" s="57" t="str">
        <f t="shared" ca="1" si="178"/>
        <v/>
      </c>
      <c r="CQ164" s="57" t="str">
        <f t="shared" ca="1" si="179"/>
        <v/>
      </c>
      <c r="CR164" s="57" t="str">
        <f t="shared" ca="1" si="180"/>
        <v/>
      </c>
      <c r="CS164" s="60" t="str">
        <f t="shared" ca="1" si="181"/>
        <v/>
      </c>
      <c r="CT164" s="60" t="str">
        <f t="shared" ca="1" si="182"/>
        <v/>
      </c>
      <c r="CU164" s="60" t="str">
        <f t="shared" ca="1" si="183"/>
        <v/>
      </c>
      <c r="CV164" s="60" t="str">
        <f t="shared" ca="1" si="184"/>
        <v/>
      </c>
      <c r="CW164" s="60" t="str">
        <f t="shared" ca="1" si="185"/>
        <v/>
      </c>
      <c r="CX164" s="60" t="str">
        <f t="shared" ca="1" si="186"/>
        <v/>
      </c>
      <c r="CY164" s="60" t="str">
        <f t="shared" ca="1" si="187"/>
        <v/>
      </c>
      <c r="CZ164" s="60" t="str">
        <f t="shared" ca="1" si="188"/>
        <v/>
      </c>
      <c r="DA164" s="65" t="str">
        <f t="shared" ca="1" si="189"/>
        <v/>
      </c>
      <c r="DB164" s="65" t="str">
        <f t="shared" ca="1" si="190"/>
        <v/>
      </c>
      <c r="DC164" s="65" t="str">
        <f t="shared" ca="1" si="191"/>
        <v/>
      </c>
      <c r="DD164" s="65" t="str">
        <f t="shared" ca="1" si="192"/>
        <v/>
      </c>
      <c r="DE164" s="65" t="str">
        <f t="shared" ca="1" si="193"/>
        <v/>
      </c>
      <c r="DF164" s="66" t="str">
        <f t="shared" ca="1" si="194"/>
        <v/>
      </c>
      <c r="DG164" s="66" t="str">
        <f t="shared" ca="1" si="195"/>
        <v/>
      </c>
      <c r="DH164" s="66" t="str">
        <f t="shared" ca="1" si="196"/>
        <v/>
      </c>
      <c r="DI164" s="66" t="str">
        <f t="shared" ca="1" si="197"/>
        <v/>
      </c>
      <c r="DJ164" s="66" t="str">
        <f t="shared" ca="1" si="198"/>
        <v/>
      </c>
      <c r="DK164" s="65" t="str">
        <f t="shared" ca="1" si="199"/>
        <v/>
      </c>
      <c r="DL164" s="65" t="str">
        <f t="shared" ca="1" si="200"/>
        <v/>
      </c>
      <c r="DM164" s="65" t="str">
        <f t="shared" ca="1" si="201"/>
        <v/>
      </c>
      <c r="DN164" s="65" t="str">
        <f t="shared" ca="1" si="202"/>
        <v/>
      </c>
      <c r="DO164" s="65" t="str">
        <f t="shared" ca="1" si="203"/>
        <v/>
      </c>
      <c r="DP164" s="65" t="str">
        <f t="shared" ca="1" si="204"/>
        <v/>
      </c>
      <c r="DQ164" s="65" t="str">
        <f t="shared" ca="1" si="205"/>
        <v/>
      </c>
      <c r="DR164" s="69" t="str">
        <f t="shared" ca="1" si="206"/>
        <v/>
      </c>
      <c r="DS164" s="69" t="str">
        <f t="shared" ca="1" si="207"/>
        <v/>
      </c>
      <c r="DT164" s="69" t="str">
        <f t="shared" ca="1" si="208"/>
        <v/>
      </c>
      <c r="DU164" s="69" t="str">
        <f t="shared" ca="1" si="209"/>
        <v/>
      </c>
      <c r="DV164" s="69" t="str">
        <f t="shared" ca="1" si="210"/>
        <v/>
      </c>
      <c r="DW164" s="69" t="str">
        <f t="shared" ca="1" si="211"/>
        <v/>
      </c>
      <c r="DX164" s="69" t="str">
        <f t="shared" ca="1" si="212"/>
        <v/>
      </c>
      <c r="DY164" s="69" t="str">
        <f t="shared" ca="1" si="213"/>
        <v/>
      </c>
      <c r="DZ164" s="72" t="str">
        <f t="shared" ca="1" si="214"/>
        <v/>
      </c>
      <c r="EA164" s="72" t="str">
        <f t="shared" ca="1" si="215"/>
        <v/>
      </c>
      <c r="EB164" s="72" t="str">
        <f t="shared" ca="1" si="216"/>
        <v/>
      </c>
      <c r="EC164" s="65" t="str">
        <f t="shared" ca="1" si="217"/>
        <v/>
      </c>
      <c r="ED164" s="65" t="str">
        <f t="shared" ca="1" si="218"/>
        <v/>
      </c>
      <c r="EE164" s="65" t="str">
        <f t="shared" ca="1" si="219"/>
        <v/>
      </c>
      <c r="EF164" s="65" t="str">
        <f t="shared" ca="1" si="220"/>
        <v/>
      </c>
      <c r="EG164" s="65" t="str">
        <f t="shared" ca="1" si="221"/>
        <v/>
      </c>
      <c r="EH164" s="65" t="str">
        <f t="shared" ca="1" si="222"/>
        <v/>
      </c>
      <c r="EI164" s="429" t="str">
        <f t="shared" ca="1" si="223"/>
        <v>No</v>
      </c>
      <c r="EJ164" s="428" t="str">
        <f t="shared" ca="1" si="224"/>
        <v/>
      </c>
      <c r="EK164" s="428" t="str">
        <f t="shared" ca="1" si="225"/>
        <v/>
      </c>
      <c r="EL164" s="65" t="str">
        <f t="shared" ca="1" si="226"/>
        <v/>
      </c>
      <c r="EM164" s="65" t="str">
        <f t="shared" ca="1" si="227"/>
        <v/>
      </c>
      <c r="EN164" s="65" t="str">
        <f t="shared" ca="1" si="228"/>
        <v/>
      </c>
      <c r="EO164" s="433" t="str">
        <f t="shared" ca="1" si="229"/>
        <v/>
      </c>
      <c r="EP164" s="433" t="str">
        <f t="shared" ca="1" si="230"/>
        <v/>
      </c>
      <c r="EQ164" s="433" t="str">
        <f t="shared" ca="1" si="231"/>
        <v/>
      </c>
      <c r="ER164" s="433" t="str">
        <f t="shared" ca="1" si="232"/>
        <v/>
      </c>
      <c r="ES164" s="433" t="str">
        <f t="shared" ca="1" si="233"/>
        <v/>
      </c>
      <c r="ET164" s="433" t="str">
        <f t="shared" ca="1" si="234"/>
        <v/>
      </c>
      <c r="EU164" s="433" t="str">
        <f ca="1">IF(OR(CO164="",CQ164=""),"",Discipline!$P$3*CO164+Discipline!$X$3*CQ164)</f>
        <v/>
      </c>
      <c r="EV164" s="433" t="str">
        <f ca="1">IF(OR(CP164="",CR164=""),"",Discipline!$P$3*CP164+Discipline!$X$3*CR164)</f>
        <v/>
      </c>
    </row>
    <row r="165" spans="1:152" x14ac:dyDescent="0.25">
      <c r="A165" s="10" t="str">
        <f ca="1">IFERROR(RANK(order!A165,order!A$3:A$554,0),"")</f>
        <v/>
      </c>
      <c r="B165" s="10" t="str">
        <f ca="1">IFERROR(RANK(order!B165,order!B$3:B$554,0),"")</f>
        <v/>
      </c>
      <c r="C165" s="10" t="str">
        <f ca="1">IFERROR(RANK(order!C165,order!C$3:C$554,0),"")</f>
        <v/>
      </c>
      <c r="D165" s="4" t="str">
        <f ca="1">IFERROR(RANK(order!D165,order!D$3:D$554,0),"")</f>
        <v/>
      </c>
      <c r="E165" s="4" t="str">
        <f ca="1">IFERROR(RANK(order!E165,order!E$3:E$554,0),"")</f>
        <v/>
      </c>
      <c r="F165" s="4" t="str">
        <f ca="1">IFERROR(RANK(order!F165,order!F$3:F$554,0),"")</f>
        <v/>
      </c>
      <c r="G165" s="10" t="str">
        <f ca="1">IFERROR(RANK(order!G165,order!G$3:G$554,0),"")</f>
        <v/>
      </c>
      <c r="H165" s="10" t="str">
        <f ca="1">IFERROR(RANK(order!H165,order!H$3:H$554,0),"")</f>
        <v/>
      </c>
      <c r="I165" s="10" t="str">
        <f ca="1">IFERROR(RANK(order!I165,order!I$3:I$554,0),"")</f>
        <v/>
      </c>
      <c r="J165" s="4" t="str">
        <f ca="1">IFERROR(RANK(order!J165,order!J$3:J$554,0),"")</f>
        <v/>
      </c>
      <c r="K165" s="4" t="str">
        <f ca="1">IFERROR(RANK(order!K165,order!K$3:K$554,0),"")</f>
        <v/>
      </c>
      <c r="L165" s="4" t="str">
        <f ca="1">IFERROR(RANK(order!L165,order!L$3:L$554,0),"")</f>
        <v/>
      </c>
      <c r="M165" s="10" t="str">
        <f ca="1">IFERROR(RANK(order!M165,order!M$3:M$554,0),"")</f>
        <v/>
      </c>
      <c r="N165" s="10" t="str">
        <f ca="1">IFERROR(RANK(order!N165,order!N$3:N$554,0),"")</f>
        <v/>
      </c>
      <c r="O165" s="10" t="str">
        <f ca="1">IFERROR(RANK(order!O165,order!O$3:O$554,0),"")</f>
        <v/>
      </c>
      <c r="P165" s="4" t="str">
        <f ca="1">IFERROR(RANK(order!P165,order!P$3:P$554,0),"")</f>
        <v/>
      </c>
      <c r="Q165" s="4" t="str">
        <f ca="1">IFERROR(RANK(order!Q165,order!Q$3:Q$554,0),"")</f>
        <v/>
      </c>
      <c r="R165" s="4" t="str">
        <f ca="1">IFERROR(RANK(order!R165,order!R$3:R$554,0),"")</f>
        <v/>
      </c>
      <c r="S165" s="10" t="str">
        <f ca="1">IFERROR(RANK(order!S165,order!S$3:S$554,0),"")</f>
        <v/>
      </c>
      <c r="T165" s="10" t="str">
        <f ca="1">IFERROR(RANK(order!T165,order!T$3:T$554,0),"")</f>
        <v/>
      </c>
      <c r="U165" s="10" t="str">
        <f ca="1">IFERROR(RANK(order!U165,order!U$3:U$554,0),"")</f>
        <v/>
      </c>
      <c r="V165" s="4" t="str">
        <f ca="1">IFERROR(RANK(order!V165,order!V$3:V$554,0),"")</f>
        <v/>
      </c>
      <c r="W165" s="4" t="str">
        <f ca="1">IFERROR(RANK(order!W165,order!W$3:W$554,0),"")</f>
        <v/>
      </c>
      <c r="X165" s="4" t="str">
        <f ca="1">IFERROR(RANK(order!X165,order!X$3:X$554,0),"")</f>
        <v/>
      </c>
      <c r="Y165" s="10" t="str">
        <f ca="1">IFERROR(RANK(order!Y165,order!Y$3:Y$554,0),"")</f>
        <v/>
      </c>
      <c r="Z165" s="10" t="str">
        <f ca="1">IFERROR(RANK(order!Z165,order!Z$3:Z$554,0),"")</f>
        <v/>
      </c>
      <c r="AA165" s="10" t="str">
        <f ca="1">IFERROR(RANK(order!AA165,order!AA$3:AA$554,0),"")</f>
        <v/>
      </c>
      <c r="AB165" s="4" t="str">
        <f ca="1">IFERROR(RANK(order!AB165,order!AB$3:AB$554,0),"")</f>
        <v/>
      </c>
      <c r="AC165" s="4" t="str">
        <f ca="1">IFERROR(RANK(order!AC165,order!AC$3:AC$554,0),"")</f>
        <v/>
      </c>
      <c r="AD165" s="4" t="str">
        <f ca="1">IFERROR(RANK(order!AD165,order!AD$3:AD$554,0),"")</f>
        <v/>
      </c>
      <c r="AE165" s="10" t="str">
        <f ca="1">IFERROR(RANK(order!AE165,order!AE$3:AE$554,0),"")</f>
        <v/>
      </c>
      <c r="AF165" s="10" t="str">
        <f ca="1">IFERROR(RANK(order!AF165,order!AF$3:AF$554,0),"")</f>
        <v/>
      </c>
      <c r="AG165" s="10" t="str">
        <f ca="1">IFERROR(RANK(order!AG165,order!AG$3:AG$554,0),"")</f>
        <v/>
      </c>
      <c r="AH165" s="4" t="str">
        <f ca="1">IFERROR(RANK(order!AH165,order!AH$3:AH$554,0),"")</f>
        <v/>
      </c>
      <c r="AI165" s="4" t="str">
        <f ca="1">IFERROR(RANK(order!AI165,order!AI$3:AI$554,0),"")</f>
        <v/>
      </c>
      <c r="AJ165" s="4" t="str">
        <f ca="1">IFERROR(RANK(order!AJ165,order!AJ$3:AJ$554,0),"")</f>
        <v/>
      </c>
      <c r="AK165" s="10" t="str">
        <f ca="1">IFERROR(RANK(order!AK165,order!AK$3:AK$554,0),"")</f>
        <v/>
      </c>
      <c r="AL165" s="10" t="str">
        <f ca="1">IFERROR(RANK(order!AL165,order!AL$3:AL$554,0),"")</f>
        <v/>
      </c>
      <c r="AM165" s="10" t="str">
        <f ca="1">IFERROR(RANK(order!AM165,order!AM$3:AM$554,0),"")</f>
        <v/>
      </c>
      <c r="AN165" s="4" t="str">
        <f ca="1">IFERROR(RANK(order!AN165,order!AN$3:AN$554,0),"")</f>
        <v/>
      </c>
      <c r="AO165" s="4" t="str">
        <f ca="1">IFERROR(RANK(order!AO165,order!AO$3:AO$554,0),"")</f>
        <v/>
      </c>
      <c r="AP165" s="4" t="str">
        <f ca="1">IFERROR(RANK(order!AP165,order!AP$3:AP$554,0),"")</f>
        <v/>
      </c>
      <c r="AQ165" s="10" t="str">
        <f ca="1">IFERROR(RANK(order!AQ165,order!AQ$3:AQ$554,0),"")</f>
        <v/>
      </c>
      <c r="AR165" s="10" t="str">
        <f ca="1">IFERROR(RANK(order!AR165,order!AR$3:AR$554,0),"")</f>
        <v/>
      </c>
      <c r="AS165" s="10" t="str">
        <f ca="1">IFERROR(RANK(order!AS165,order!AS$3:AS$554,0),"")</f>
        <v/>
      </c>
      <c r="AT165" s="4" t="str">
        <f ca="1">IFERROR(RANK(order!AT165,order!AT$3:AT$554,0),"")</f>
        <v/>
      </c>
      <c r="AU165" s="4" t="str">
        <f ca="1">IFERROR(RANK(order!AU165,order!AU$3:AU$554,0),"")</f>
        <v/>
      </c>
      <c r="AV165" s="4" t="str">
        <f ca="1">IFERROR(RANK(order!AV165,order!AV$3:AV$554,0),"")</f>
        <v/>
      </c>
      <c r="AW165" s="10" t="str">
        <f ca="1">IFERROR(RANK(order!AW165,order!AW$3:AW$554,0),"")</f>
        <v/>
      </c>
      <c r="AX165" s="10" t="str">
        <f ca="1">IFERROR(RANK(order!AX165,order!AX$3:AX$554,0),"")</f>
        <v/>
      </c>
      <c r="AY165" s="10" t="str">
        <f ca="1">IFERROR(RANK(order!AY165,order!AY$3:AY$554,0),"")</f>
        <v/>
      </c>
      <c r="AZ165" s="4" t="str">
        <f ca="1">IFERROR(RANK(order!AZ165,order!AZ$3:AZ$554,0),"")</f>
        <v/>
      </c>
      <c r="BA165" s="4" t="str">
        <f ca="1">IFERROR(RANK(order!BA165,order!BA$3:BA$554,0),"")</f>
        <v/>
      </c>
      <c r="BB165" s="4" t="str">
        <f ca="1">IFERROR(RANK(order!BB165,order!BB$3:BB$554,0),"")</f>
        <v/>
      </c>
      <c r="BC165" s="10" t="str">
        <f ca="1">IFERROR(RANK(order!BC165,order!BC$3:BC$554,0),"")</f>
        <v/>
      </c>
      <c r="BD165" s="10" t="str">
        <f ca="1">IFERROR(RANK(order!BD165,order!BD$3:BD$554,0),"")</f>
        <v/>
      </c>
      <c r="BE165" s="10" t="str">
        <f ca="1">IFERROR(RANK(order!BE165,order!BE$3:BE$554,0),"")</f>
        <v/>
      </c>
      <c r="BF165" s="4" t="str">
        <f ca="1">IFERROR(RANK(order!BF165,order!BF$3:BF$554,0),"")</f>
        <v/>
      </c>
      <c r="BG165" s="4" t="str">
        <f ca="1">IFERROR(RANK(order!BG165,order!BG$3:BG$554,0),"")</f>
        <v/>
      </c>
      <c r="BH165" s="4" t="str">
        <f ca="1">IFERROR(RANK(order!BH165,order!BH$3:BH$554,0),"")</f>
        <v/>
      </c>
      <c r="BI165" s="10" t="str">
        <f ca="1">IFERROR(RANK(order!BI165,order!BI$3:BI$554,0),"")</f>
        <v/>
      </c>
      <c r="BJ165" s="10" t="str">
        <f ca="1">IFERROR(RANK(order!BJ165,order!BJ$3:BJ$554,0),"")</f>
        <v/>
      </c>
      <c r="BK165" s="10" t="str">
        <f ca="1">IFERROR(RANK(order!BK165,order!BK$3:BK$554,0),"")</f>
        <v/>
      </c>
      <c r="BL165" s="4" t="str">
        <f ca="1">IFERROR(RANK(order!BL165,order!BL$3:BL$554,0),"")</f>
        <v/>
      </c>
      <c r="BM165" s="4" t="str">
        <f ca="1">IFERROR(RANK(order!BM165,order!BM$3:BM$554,0),"")</f>
        <v/>
      </c>
      <c r="BN165" s="4" t="str">
        <f ca="1">IFERROR(RANK(order!BN165,order!BN$3:BN$554,0),"")</f>
        <v/>
      </c>
      <c r="BO165" s="10" t="str">
        <f ca="1">IFERROR(RANK(order!BO165,order!BO$3:BO$554,0),"")</f>
        <v/>
      </c>
      <c r="BP165" s="10" t="str">
        <f ca="1">IFERROR(RANK(order!BP165,order!BP$3:BP$554,0),"")</f>
        <v/>
      </c>
      <c r="BQ165" s="10" t="str">
        <f ca="1">IFERROR(RANK(order!BQ165,order!BQ$3:BQ$554,0),"")</f>
        <v/>
      </c>
      <c r="BR165" s="4" t="str">
        <f ca="1">IFERROR(RANK(order!BR165,order!BR$3:BR$554,0),"")</f>
        <v/>
      </c>
      <c r="BS165" s="4" t="str">
        <f ca="1">IFERROR(RANK(order!BS165,order!BS$3:BS$554,0),"")</f>
        <v/>
      </c>
      <c r="BT165" s="4" t="str">
        <f ca="1">IFERROR(RANK(order!BT165,order!BT$3:BT$554,0),"")</f>
        <v/>
      </c>
      <c r="BU165" s="95">
        <f t="shared" si="235"/>
        <v>163</v>
      </c>
      <c r="BV165" s="35" t="str">
        <f t="shared" si="236"/>
        <v>E1</v>
      </c>
      <c r="BW165" s="55">
        <f t="shared" ca="1" si="159"/>
        <v>0</v>
      </c>
      <c r="BX165" s="56" t="str">
        <f t="shared" ca="1" si="160"/>
        <v/>
      </c>
      <c r="BY165" s="56" t="str">
        <f t="shared" ca="1" si="161"/>
        <v/>
      </c>
      <c r="BZ165" s="57" t="str">
        <f t="shared" ca="1" si="162"/>
        <v/>
      </c>
      <c r="CA165" s="57" t="str">
        <f t="shared" ca="1" si="163"/>
        <v/>
      </c>
      <c r="CB165" s="58" t="str">
        <f t="shared" ca="1" si="164"/>
        <v/>
      </c>
      <c r="CC165" s="57" t="str">
        <f t="shared" ca="1" si="165"/>
        <v/>
      </c>
      <c r="CD165" s="57" t="str">
        <f t="shared" ca="1" si="166"/>
        <v/>
      </c>
      <c r="CE165" s="58" t="str">
        <f t="shared" ca="1" si="167"/>
        <v/>
      </c>
      <c r="CF165" s="59" t="str">
        <f t="shared" ca="1" si="168"/>
        <v/>
      </c>
      <c r="CG165" s="57" t="str">
        <f t="shared" ca="1" si="169"/>
        <v/>
      </c>
      <c r="CH165" s="57" t="str">
        <f t="shared" ca="1" si="170"/>
        <v/>
      </c>
      <c r="CI165" s="57" t="str">
        <f t="shared" ca="1" si="171"/>
        <v/>
      </c>
      <c r="CJ165" s="57" t="str">
        <f t="shared" ca="1" si="172"/>
        <v/>
      </c>
      <c r="CK165" s="57" t="str">
        <f t="shared" ca="1" si="173"/>
        <v/>
      </c>
      <c r="CL165" s="57" t="str">
        <f t="shared" ca="1" si="174"/>
        <v/>
      </c>
      <c r="CM165" s="57" t="str">
        <f t="shared" ca="1" si="175"/>
        <v/>
      </c>
      <c r="CN165" s="57" t="str">
        <f t="shared" ca="1" si="176"/>
        <v/>
      </c>
      <c r="CO165" s="57" t="str">
        <f t="shared" ca="1" si="177"/>
        <v/>
      </c>
      <c r="CP165" s="57" t="str">
        <f t="shared" ca="1" si="178"/>
        <v/>
      </c>
      <c r="CQ165" s="57" t="str">
        <f t="shared" ca="1" si="179"/>
        <v/>
      </c>
      <c r="CR165" s="57" t="str">
        <f t="shared" ca="1" si="180"/>
        <v/>
      </c>
      <c r="CS165" s="60" t="str">
        <f t="shared" ca="1" si="181"/>
        <v/>
      </c>
      <c r="CT165" s="60" t="str">
        <f t="shared" ca="1" si="182"/>
        <v/>
      </c>
      <c r="CU165" s="60" t="str">
        <f t="shared" ca="1" si="183"/>
        <v/>
      </c>
      <c r="CV165" s="60" t="str">
        <f t="shared" ca="1" si="184"/>
        <v/>
      </c>
      <c r="CW165" s="60" t="str">
        <f t="shared" ca="1" si="185"/>
        <v/>
      </c>
      <c r="CX165" s="60" t="str">
        <f t="shared" ca="1" si="186"/>
        <v/>
      </c>
      <c r="CY165" s="60" t="str">
        <f t="shared" ca="1" si="187"/>
        <v/>
      </c>
      <c r="CZ165" s="60" t="str">
        <f t="shared" ca="1" si="188"/>
        <v/>
      </c>
      <c r="DA165" s="65" t="str">
        <f t="shared" ca="1" si="189"/>
        <v/>
      </c>
      <c r="DB165" s="65" t="str">
        <f t="shared" ca="1" si="190"/>
        <v/>
      </c>
      <c r="DC165" s="65" t="str">
        <f t="shared" ca="1" si="191"/>
        <v/>
      </c>
      <c r="DD165" s="65" t="str">
        <f t="shared" ca="1" si="192"/>
        <v/>
      </c>
      <c r="DE165" s="65" t="str">
        <f t="shared" ca="1" si="193"/>
        <v/>
      </c>
      <c r="DF165" s="66" t="str">
        <f t="shared" ca="1" si="194"/>
        <v/>
      </c>
      <c r="DG165" s="66" t="str">
        <f t="shared" ca="1" si="195"/>
        <v/>
      </c>
      <c r="DH165" s="66" t="str">
        <f t="shared" ca="1" si="196"/>
        <v/>
      </c>
      <c r="DI165" s="66" t="str">
        <f t="shared" ca="1" si="197"/>
        <v/>
      </c>
      <c r="DJ165" s="66" t="str">
        <f t="shared" ca="1" si="198"/>
        <v/>
      </c>
      <c r="DK165" s="65" t="str">
        <f t="shared" ca="1" si="199"/>
        <v/>
      </c>
      <c r="DL165" s="65" t="str">
        <f t="shared" ca="1" si="200"/>
        <v/>
      </c>
      <c r="DM165" s="65" t="str">
        <f t="shared" ca="1" si="201"/>
        <v/>
      </c>
      <c r="DN165" s="65" t="str">
        <f t="shared" ca="1" si="202"/>
        <v/>
      </c>
      <c r="DO165" s="65" t="str">
        <f t="shared" ca="1" si="203"/>
        <v/>
      </c>
      <c r="DP165" s="65" t="str">
        <f t="shared" ca="1" si="204"/>
        <v/>
      </c>
      <c r="DQ165" s="65" t="str">
        <f t="shared" ca="1" si="205"/>
        <v/>
      </c>
      <c r="DR165" s="69" t="str">
        <f t="shared" ca="1" si="206"/>
        <v/>
      </c>
      <c r="DS165" s="69" t="str">
        <f t="shared" ca="1" si="207"/>
        <v/>
      </c>
      <c r="DT165" s="69" t="str">
        <f t="shared" ca="1" si="208"/>
        <v/>
      </c>
      <c r="DU165" s="69" t="str">
        <f t="shared" ca="1" si="209"/>
        <v/>
      </c>
      <c r="DV165" s="69" t="str">
        <f t="shared" ca="1" si="210"/>
        <v/>
      </c>
      <c r="DW165" s="69" t="str">
        <f t="shared" ca="1" si="211"/>
        <v/>
      </c>
      <c r="DX165" s="69" t="str">
        <f t="shared" ca="1" si="212"/>
        <v/>
      </c>
      <c r="DY165" s="69" t="str">
        <f t="shared" ca="1" si="213"/>
        <v/>
      </c>
      <c r="DZ165" s="72" t="str">
        <f t="shared" ca="1" si="214"/>
        <v/>
      </c>
      <c r="EA165" s="72" t="str">
        <f t="shared" ca="1" si="215"/>
        <v/>
      </c>
      <c r="EB165" s="72" t="str">
        <f t="shared" ca="1" si="216"/>
        <v/>
      </c>
      <c r="EC165" s="65" t="str">
        <f t="shared" ca="1" si="217"/>
        <v/>
      </c>
      <c r="ED165" s="65" t="str">
        <f t="shared" ca="1" si="218"/>
        <v/>
      </c>
      <c r="EE165" s="65" t="str">
        <f t="shared" ca="1" si="219"/>
        <v/>
      </c>
      <c r="EF165" s="65" t="str">
        <f t="shared" ca="1" si="220"/>
        <v/>
      </c>
      <c r="EG165" s="65" t="str">
        <f t="shared" ca="1" si="221"/>
        <v/>
      </c>
      <c r="EH165" s="65" t="str">
        <f t="shared" ca="1" si="222"/>
        <v/>
      </c>
      <c r="EI165" s="429" t="str">
        <f t="shared" ca="1" si="223"/>
        <v>No</v>
      </c>
      <c r="EJ165" s="428" t="str">
        <f t="shared" ca="1" si="224"/>
        <v/>
      </c>
      <c r="EK165" s="428" t="str">
        <f t="shared" ca="1" si="225"/>
        <v/>
      </c>
      <c r="EL165" s="65" t="str">
        <f t="shared" ca="1" si="226"/>
        <v/>
      </c>
      <c r="EM165" s="65" t="str">
        <f t="shared" ca="1" si="227"/>
        <v/>
      </c>
      <c r="EN165" s="65" t="str">
        <f t="shared" ca="1" si="228"/>
        <v/>
      </c>
      <c r="EO165" s="433" t="str">
        <f t="shared" ca="1" si="229"/>
        <v/>
      </c>
      <c r="EP165" s="433" t="str">
        <f t="shared" ca="1" si="230"/>
        <v/>
      </c>
      <c r="EQ165" s="433" t="str">
        <f t="shared" ca="1" si="231"/>
        <v/>
      </c>
      <c r="ER165" s="433" t="str">
        <f t="shared" ca="1" si="232"/>
        <v/>
      </c>
      <c r="ES165" s="433" t="str">
        <f t="shared" ca="1" si="233"/>
        <v/>
      </c>
      <c r="ET165" s="433" t="str">
        <f t="shared" ca="1" si="234"/>
        <v/>
      </c>
      <c r="EU165" s="433" t="str">
        <f ca="1">IF(OR(CO165="",CQ165=""),"",Discipline!$P$3*CO165+Discipline!$X$3*CQ165)</f>
        <v/>
      </c>
      <c r="EV165" s="433" t="str">
        <f ca="1">IF(OR(CP165="",CR165=""),"",Discipline!$P$3*CP165+Discipline!$X$3*CR165)</f>
        <v/>
      </c>
    </row>
    <row r="166" spans="1:152" x14ac:dyDescent="0.25">
      <c r="A166" s="10" t="str">
        <f ca="1">IFERROR(RANK(order!A166,order!A$3:A$554,0),"")</f>
        <v/>
      </c>
      <c r="B166" s="10" t="str">
        <f ca="1">IFERROR(RANK(order!B166,order!B$3:B$554,0),"")</f>
        <v/>
      </c>
      <c r="C166" s="10" t="str">
        <f ca="1">IFERROR(RANK(order!C166,order!C$3:C$554,0),"")</f>
        <v/>
      </c>
      <c r="D166" s="4" t="str">
        <f ca="1">IFERROR(RANK(order!D166,order!D$3:D$554,0),"")</f>
        <v/>
      </c>
      <c r="E166" s="4" t="str">
        <f ca="1">IFERROR(RANK(order!E166,order!E$3:E$554,0),"")</f>
        <v/>
      </c>
      <c r="F166" s="4" t="str">
        <f ca="1">IFERROR(RANK(order!F166,order!F$3:F$554,0),"")</f>
        <v/>
      </c>
      <c r="G166" s="10" t="str">
        <f ca="1">IFERROR(RANK(order!G166,order!G$3:G$554,0),"")</f>
        <v/>
      </c>
      <c r="H166" s="10" t="str">
        <f ca="1">IFERROR(RANK(order!H166,order!H$3:H$554,0),"")</f>
        <v/>
      </c>
      <c r="I166" s="10" t="str">
        <f ca="1">IFERROR(RANK(order!I166,order!I$3:I$554,0),"")</f>
        <v/>
      </c>
      <c r="J166" s="4" t="str">
        <f ca="1">IFERROR(RANK(order!J166,order!J$3:J$554,0),"")</f>
        <v/>
      </c>
      <c r="K166" s="4" t="str">
        <f ca="1">IFERROR(RANK(order!K166,order!K$3:K$554,0),"")</f>
        <v/>
      </c>
      <c r="L166" s="4" t="str">
        <f ca="1">IFERROR(RANK(order!L166,order!L$3:L$554,0),"")</f>
        <v/>
      </c>
      <c r="M166" s="10" t="str">
        <f ca="1">IFERROR(RANK(order!M166,order!M$3:M$554,0),"")</f>
        <v/>
      </c>
      <c r="N166" s="10" t="str">
        <f ca="1">IFERROR(RANK(order!N166,order!N$3:N$554,0),"")</f>
        <v/>
      </c>
      <c r="O166" s="10" t="str">
        <f ca="1">IFERROR(RANK(order!O166,order!O$3:O$554,0),"")</f>
        <v/>
      </c>
      <c r="P166" s="4" t="str">
        <f ca="1">IFERROR(RANK(order!P166,order!P$3:P$554,0),"")</f>
        <v/>
      </c>
      <c r="Q166" s="4" t="str">
        <f ca="1">IFERROR(RANK(order!Q166,order!Q$3:Q$554,0),"")</f>
        <v/>
      </c>
      <c r="R166" s="4" t="str">
        <f ca="1">IFERROR(RANK(order!R166,order!R$3:R$554,0),"")</f>
        <v/>
      </c>
      <c r="S166" s="10" t="str">
        <f ca="1">IFERROR(RANK(order!S166,order!S$3:S$554,0),"")</f>
        <v/>
      </c>
      <c r="T166" s="10" t="str">
        <f ca="1">IFERROR(RANK(order!T166,order!T$3:T$554,0),"")</f>
        <v/>
      </c>
      <c r="U166" s="10" t="str">
        <f ca="1">IFERROR(RANK(order!U166,order!U$3:U$554,0),"")</f>
        <v/>
      </c>
      <c r="V166" s="4" t="str">
        <f ca="1">IFERROR(RANK(order!V166,order!V$3:V$554,0),"")</f>
        <v/>
      </c>
      <c r="W166" s="4" t="str">
        <f ca="1">IFERROR(RANK(order!W166,order!W$3:W$554,0),"")</f>
        <v/>
      </c>
      <c r="X166" s="4" t="str">
        <f ca="1">IFERROR(RANK(order!X166,order!X$3:X$554,0),"")</f>
        <v/>
      </c>
      <c r="Y166" s="10" t="str">
        <f ca="1">IFERROR(RANK(order!Y166,order!Y$3:Y$554,0),"")</f>
        <v/>
      </c>
      <c r="Z166" s="10" t="str">
        <f ca="1">IFERROR(RANK(order!Z166,order!Z$3:Z$554,0),"")</f>
        <v/>
      </c>
      <c r="AA166" s="10" t="str">
        <f ca="1">IFERROR(RANK(order!AA166,order!AA$3:AA$554,0),"")</f>
        <v/>
      </c>
      <c r="AB166" s="4" t="str">
        <f ca="1">IFERROR(RANK(order!AB166,order!AB$3:AB$554,0),"")</f>
        <v/>
      </c>
      <c r="AC166" s="4" t="str">
        <f ca="1">IFERROR(RANK(order!AC166,order!AC$3:AC$554,0),"")</f>
        <v/>
      </c>
      <c r="AD166" s="4" t="str">
        <f ca="1">IFERROR(RANK(order!AD166,order!AD$3:AD$554,0),"")</f>
        <v/>
      </c>
      <c r="AE166" s="10" t="str">
        <f ca="1">IFERROR(RANK(order!AE166,order!AE$3:AE$554,0),"")</f>
        <v/>
      </c>
      <c r="AF166" s="10" t="str">
        <f ca="1">IFERROR(RANK(order!AF166,order!AF$3:AF$554,0),"")</f>
        <v/>
      </c>
      <c r="AG166" s="10" t="str">
        <f ca="1">IFERROR(RANK(order!AG166,order!AG$3:AG$554,0),"")</f>
        <v/>
      </c>
      <c r="AH166" s="4" t="str">
        <f ca="1">IFERROR(RANK(order!AH166,order!AH$3:AH$554,0),"")</f>
        <v/>
      </c>
      <c r="AI166" s="4" t="str">
        <f ca="1">IFERROR(RANK(order!AI166,order!AI$3:AI$554,0),"")</f>
        <v/>
      </c>
      <c r="AJ166" s="4" t="str">
        <f ca="1">IFERROR(RANK(order!AJ166,order!AJ$3:AJ$554,0),"")</f>
        <v/>
      </c>
      <c r="AK166" s="10" t="str">
        <f ca="1">IFERROR(RANK(order!AK166,order!AK$3:AK$554,0),"")</f>
        <v/>
      </c>
      <c r="AL166" s="10" t="str">
        <f ca="1">IFERROR(RANK(order!AL166,order!AL$3:AL$554,0),"")</f>
        <v/>
      </c>
      <c r="AM166" s="10" t="str">
        <f ca="1">IFERROR(RANK(order!AM166,order!AM$3:AM$554,0),"")</f>
        <v/>
      </c>
      <c r="AN166" s="4" t="str">
        <f ca="1">IFERROR(RANK(order!AN166,order!AN$3:AN$554,0),"")</f>
        <v/>
      </c>
      <c r="AO166" s="4" t="str">
        <f ca="1">IFERROR(RANK(order!AO166,order!AO$3:AO$554,0),"")</f>
        <v/>
      </c>
      <c r="AP166" s="4" t="str">
        <f ca="1">IFERROR(RANK(order!AP166,order!AP$3:AP$554,0),"")</f>
        <v/>
      </c>
      <c r="AQ166" s="10" t="str">
        <f ca="1">IFERROR(RANK(order!AQ166,order!AQ$3:AQ$554,0),"")</f>
        <v/>
      </c>
      <c r="AR166" s="10" t="str">
        <f ca="1">IFERROR(RANK(order!AR166,order!AR$3:AR$554,0),"")</f>
        <v/>
      </c>
      <c r="AS166" s="10" t="str">
        <f ca="1">IFERROR(RANK(order!AS166,order!AS$3:AS$554,0),"")</f>
        <v/>
      </c>
      <c r="AT166" s="4" t="str">
        <f ca="1">IFERROR(RANK(order!AT166,order!AT$3:AT$554,0),"")</f>
        <v/>
      </c>
      <c r="AU166" s="4" t="str">
        <f ca="1">IFERROR(RANK(order!AU166,order!AU$3:AU$554,0),"")</f>
        <v/>
      </c>
      <c r="AV166" s="4" t="str">
        <f ca="1">IFERROR(RANK(order!AV166,order!AV$3:AV$554,0),"")</f>
        <v/>
      </c>
      <c r="AW166" s="10" t="str">
        <f ca="1">IFERROR(RANK(order!AW166,order!AW$3:AW$554,0),"")</f>
        <v/>
      </c>
      <c r="AX166" s="10" t="str">
        <f ca="1">IFERROR(RANK(order!AX166,order!AX$3:AX$554,0),"")</f>
        <v/>
      </c>
      <c r="AY166" s="10" t="str">
        <f ca="1">IFERROR(RANK(order!AY166,order!AY$3:AY$554,0),"")</f>
        <v/>
      </c>
      <c r="AZ166" s="4" t="str">
        <f ca="1">IFERROR(RANK(order!AZ166,order!AZ$3:AZ$554,0),"")</f>
        <v/>
      </c>
      <c r="BA166" s="4" t="str">
        <f ca="1">IFERROR(RANK(order!BA166,order!BA$3:BA$554,0),"")</f>
        <v/>
      </c>
      <c r="BB166" s="4" t="str">
        <f ca="1">IFERROR(RANK(order!BB166,order!BB$3:BB$554,0),"")</f>
        <v/>
      </c>
      <c r="BC166" s="10" t="str">
        <f ca="1">IFERROR(RANK(order!BC166,order!BC$3:BC$554,0),"")</f>
        <v/>
      </c>
      <c r="BD166" s="10" t="str">
        <f ca="1">IFERROR(RANK(order!BD166,order!BD$3:BD$554,0),"")</f>
        <v/>
      </c>
      <c r="BE166" s="10" t="str">
        <f ca="1">IFERROR(RANK(order!BE166,order!BE$3:BE$554,0),"")</f>
        <v/>
      </c>
      <c r="BF166" s="4" t="str">
        <f ca="1">IFERROR(RANK(order!BF166,order!BF$3:BF$554,0),"")</f>
        <v/>
      </c>
      <c r="BG166" s="4" t="str">
        <f ca="1">IFERROR(RANK(order!BG166,order!BG$3:BG$554,0),"")</f>
        <v/>
      </c>
      <c r="BH166" s="4" t="str">
        <f ca="1">IFERROR(RANK(order!BH166,order!BH$3:BH$554,0),"")</f>
        <v/>
      </c>
      <c r="BI166" s="10" t="str">
        <f ca="1">IFERROR(RANK(order!BI166,order!BI$3:BI$554,0),"")</f>
        <v/>
      </c>
      <c r="BJ166" s="10" t="str">
        <f ca="1">IFERROR(RANK(order!BJ166,order!BJ$3:BJ$554,0),"")</f>
        <v/>
      </c>
      <c r="BK166" s="10" t="str">
        <f ca="1">IFERROR(RANK(order!BK166,order!BK$3:BK$554,0),"")</f>
        <v/>
      </c>
      <c r="BL166" s="4" t="str">
        <f ca="1">IFERROR(RANK(order!BL166,order!BL$3:BL$554,0),"")</f>
        <v/>
      </c>
      <c r="BM166" s="4" t="str">
        <f ca="1">IFERROR(RANK(order!BM166,order!BM$3:BM$554,0),"")</f>
        <v/>
      </c>
      <c r="BN166" s="4" t="str">
        <f ca="1">IFERROR(RANK(order!BN166,order!BN$3:BN$554,0),"")</f>
        <v/>
      </c>
      <c r="BO166" s="10" t="str">
        <f ca="1">IFERROR(RANK(order!BO166,order!BO$3:BO$554,0),"")</f>
        <v/>
      </c>
      <c r="BP166" s="10" t="str">
        <f ca="1">IFERROR(RANK(order!BP166,order!BP$3:BP$554,0),"")</f>
        <v/>
      </c>
      <c r="BQ166" s="10" t="str">
        <f ca="1">IFERROR(RANK(order!BQ166,order!BQ$3:BQ$554,0),"")</f>
        <v/>
      </c>
      <c r="BR166" s="4" t="str">
        <f ca="1">IFERROR(RANK(order!BR166,order!BR$3:BR$554,0),"")</f>
        <v/>
      </c>
      <c r="BS166" s="4" t="str">
        <f ca="1">IFERROR(RANK(order!BS166,order!BS$3:BS$554,0),"")</f>
        <v/>
      </c>
      <c r="BT166" s="4" t="str">
        <f ca="1">IFERROR(RANK(order!BT166,order!BT$3:BT$554,0),"")</f>
        <v/>
      </c>
      <c r="BU166" s="95">
        <f t="shared" si="235"/>
        <v>164</v>
      </c>
      <c r="BV166" s="35" t="str">
        <f t="shared" si="236"/>
        <v>E1</v>
      </c>
      <c r="BW166" s="55">
        <f t="shared" ca="1" si="159"/>
        <v>0</v>
      </c>
      <c r="BX166" s="56" t="str">
        <f t="shared" ca="1" si="160"/>
        <v/>
      </c>
      <c r="BY166" s="56" t="str">
        <f t="shared" ca="1" si="161"/>
        <v/>
      </c>
      <c r="BZ166" s="57" t="str">
        <f t="shared" ca="1" si="162"/>
        <v/>
      </c>
      <c r="CA166" s="57" t="str">
        <f t="shared" ca="1" si="163"/>
        <v/>
      </c>
      <c r="CB166" s="58" t="str">
        <f t="shared" ca="1" si="164"/>
        <v/>
      </c>
      <c r="CC166" s="57" t="str">
        <f t="shared" ca="1" si="165"/>
        <v/>
      </c>
      <c r="CD166" s="57" t="str">
        <f t="shared" ca="1" si="166"/>
        <v/>
      </c>
      <c r="CE166" s="58" t="str">
        <f t="shared" ca="1" si="167"/>
        <v/>
      </c>
      <c r="CF166" s="59" t="str">
        <f t="shared" ca="1" si="168"/>
        <v/>
      </c>
      <c r="CG166" s="57" t="str">
        <f t="shared" ca="1" si="169"/>
        <v/>
      </c>
      <c r="CH166" s="57" t="str">
        <f t="shared" ca="1" si="170"/>
        <v/>
      </c>
      <c r="CI166" s="57" t="str">
        <f t="shared" ca="1" si="171"/>
        <v/>
      </c>
      <c r="CJ166" s="57" t="str">
        <f t="shared" ca="1" si="172"/>
        <v/>
      </c>
      <c r="CK166" s="57" t="str">
        <f t="shared" ca="1" si="173"/>
        <v/>
      </c>
      <c r="CL166" s="57" t="str">
        <f t="shared" ca="1" si="174"/>
        <v/>
      </c>
      <c r="CM166" s="57" t="str">
        <f t="shared" ca="1" si="175"/>
        <v/>
      </c>
      <c r="CN166" s="57" t="str">
        <f t="shared" ca="1" si="176"/>
        <v/>
      </c>
      <c r="CO166" s="57" t="str">
        <f t="shared" ca="1" si="177"/>
        <v/>
      </c>
      <c r="CP166" s="57" t="str">
        <f t="shared" ca="1" si="178"/>
        <v/>
      </c>
      <c r="CQ166" s="57" t="str">
        <f t="shared" ca="1" si="179"/>
        <v/>
      </c>
      <c r="CR166" s="57" t="str">
        <f t="shared" ca="1" si="180"/>
        <v/>
      </c>
      <c r="CS166" s="60" t="str">
        <f t="shared" ca="1" si="181"/>
        <v/>
      </c>
      <c r="CT166" s="60" t="str">
        <f t="shared" ca="1" si="182"/>
        <v/>
      </c>
      <c r="CU166" s="60" t="str">
        <f t="shared" ca="1" si="183"/>
        <v/>
      </c>
      <c r="CV166" s="60" t="str">
        <f t="shared" ca="1" si="184"/>
        <v/>
      </c>
      <c r="CW166" s="60" t="str">
        <f t="shared" ca="1" si="185"/>
        <v/>
      </c>
      <c r="CX166" s="60" t="str">
        <f t="shared" ca="1" si="186"/>
        <v/>
      </c>
      <c r="CY166" s="60" t="str">
        <f t="shared" ca="1" si="187"/>
        <v/>
      </c>
      <c r="CZ166" s="60" t="str">
        <f t="shared" ca="1" si="188"/>
        <v/>
      </c>
      <c r="DA166" s="65" t="str">
        <f t="shared" ca="1" si="189"/>
        <v/>
      </c>
      <c r="DB166" s="65" t="str">
        <f t="shared" ca="1" si="190"/>
        <v/>
      </c>
      <c r="DC166" s="65" t="str">
        <f t="shared" ca="1" si="191"/>
        <v/>
      </c>
      <c r="DD166" s="65" t="str">
        <f t="shared" ca="1" si="192"/>
        <v/>
      </c>
      <c r="DE166" s="65" t="str">
        <f t="shared" ca="1" si="193"/>
        <v/>
      </c>
      <c r="DF166" s="66" t="str">
        <f t="shared" ca="1" si="194"/>
        <v/>
      </c>
      <c r="DG166" s="66" t="str">
        <f t="shared" ca="1" si="195"/>
        <v/>
      </c>
      <c r="DH166" s="66" t="str">
        <f t="shared" ca="1" si="196"/>
        <v/>
      </c>
      <c r="DI166" s="66" t="str">
        <f t="shared" ca="1" si="197"/>
        <v/>
      </c>
      <c r="DJ166" s="66" t="str">
        <f t="shared" ca="1" si="198"/>
        <v/>
      </c>
      <c r="DK166" s="65" t="str">
        <f t="shared" ca="1" si="199"/>
        <v/>
      </c>
      <c r="DL166" s="65" t="str">
        <f t="shared" ca="1" si="200"/>
        <v/>
      </c>
      <c r="DM166" s="65" t="str">
        <f t="shared" ca="1" si="201"/>
        <v/>
      </c>
      <c r="DN166" s="65" t="str">
        <f t="shared" ca="1" si="202"/>
        <v/>
      </c>
      <c r="DO166" s="65" t="str">
        <f t="shared" ca="1" si="203"/>
        <v/>
      </c>
      <c r="DP166" s="65" t="str">
        <f t="shared" ca="1" si="204"/>
        <v/>
      </c>
      <c r="DQ166" s="65" t="str">
        <f t="shared" ca="1" si="205"/>
        <v/>
      </c>
      <c r="DR166" s="69" t="str">
        <f t="shared" ca="1" si="206"/>
        <v/>
      </c>
      <c r="DS166" s="69" t="str">
        <f t="shared" ca="1" si="207"/>
        <v/>
      </c>
      <c r="DT166" s="69" t="str">
        <f t="shared" ca="1" si="208"/>
        <v/>
      </c>
      <c r="DU166" s="69" t="str">
        <f t="shared" ca="1" si="209"/>
        <v/>
      </c>
      <c r="DV166" s="69" t="str">
        <f t="shared" ca="1" si="210"/>
        <v/>
      </c>
      <c r="DW166" s="69" t="str">
        <f t="shared" ca="1" si="211"/>
        <v/>
      </c>
      <c r="DX166" s="69" t="str">
        <f t="shared" ca="1" si="212"/>
        <v/>
      </c>
      <c r="DY166" s="69" t="str">
        <f t="shared" ca="1" si="213"/>
        <v/>
      </c>
      <c r="DZ166" s="72" t="str">
        <f t="shared" ca="1" si="214"/>
        <v/>
      </c>
      <c r="EA166" s="72" t="str">
        <f t="shared" ca="1" si="215"/>
        <v/>
      </c>
      <c r="EB166" s="72" t="str">
        <f t="shared" ca="1" si="216"/>
        <v/>
      </c>
      <c r="EC166" s="65" t="str">
        <f t="shared" ca="1" si="217"/>
        <v/>
      </c>
      <c r="ED166" s="65" t="str">
        <f t="shared" ca="1" si="218"/>
        <v/>
      </c>
      <c r="EE166" s="65" t="str">
        <f t="shared" ca="1" si="219"/>
        <v/>
      </c>
      <c r="EF166" s="65" t="str">
        <f t="shared" ca="1" si="220"/>
        <v/>
      </c>
      <c r="EG166" s="65" t="str">
        <f t="shared" ca="1" si="221"/>
        <v/>
      </c>
      <c r="EH166" s="65" t="str">
        <f t="shared" ca="1" si="222"/>
        <v/>
      </c>
      <c r="EI166" s="429" t="str">
        <f t="shared" ca="1" si="223"/>
        <v>No</v>
      </c>
      <c r="EJ166" s="428" t="str">
        <f t="shared" ca="1" si="224"/>
        <v/>
      </c>
      <c r="EK166" s="428" t="str">
        <f t="shared" ca="1" si="225"/>
        <v/>
      </c>
      <c r="EL166" s="65" t="str">
        <f t="shared" ca="1" si="226"/>
        <v/>
      </c>
      <c r="EM166" s="65" t="str">
        <f t="shared" ca="1" si="227"/>
        <v/>
      </c>
      <c r="EN166" s="65" t="str">
        <f t="shared" ca="1" si="228"/>
        <v/>
      </c>
      <c r="EO166" s="433" t="str">
        <f t="shared" ca="1" si="229"/>
        <v/>
      </c>
      <c r="EP166" s="433" t="str">
        <f t="shared" ca="1" si="230"/>
        <v/>
      </c>
      <c r="EQ166" s="433" t="str">
        <f t="shared" ca="1" si="231"/>
        <v/>
      </c>
      <c r="ER166" s="433" t="str">
        <f t="shared" ca="1" si="232"/>
        <v/>
      </c>
      <c r="ES166" s="433" t="str">
        <f t="shared" ca="1" si="233"/>
        <v/>
      </c>
      <c r="ET166" s="433" t="str">
        <f t="shared" ca="1" si="234"/>
        <v/>
      </c>
      <c r="EU166" s="433" t="str">
        <f ca="1">IF(OR(CO166="",CQ166=""),"",Discipline!$P$3*CO166+Discipline!$X$3*CQ166)</f>
        <v/>
      </c>
      <c r="EV166" s="433" t="str">
        <f ca="1">IF(OR(CP166="",CR166=""),"",Discipline!$P$3*CP166+Discipline!$X$3*CR166)</f>
        <v/>
      </c>
    </row>
    <row r="167" spans="1:152" x14ac:dyDescent="0.25">
      <c r="A167" s="10" t="str">
        <f ca="1">IFERROR(RANK(order!A167,order!A$3:A$554,0),"")</f>
        <v/>
      </c>
      <c r="B167" s="10" t="str">
        <f ca="1">IFERROR(RANK(order!B167,order!B$3:B$554,0),"")</f>
        <v/>
      </c>
      <c r="C167" s="10" t="str">
        <f ca="1">IFERROR(RANK(order!C167,order!C$3:C$554,0),"")</f>
        <v/>
      </c>
      <c r="D167" s="4" t="str">
        <f ca="1">IFERROR(RANK(order!D167,order!D$3:D$554,0),"")</f>
        <v/>
      </c>
      <c r="E167" s="4" t="str">
        <f ca="1">IFERROR(RANK(order!E167,order!E$3:E$554,0),"")</f>
        <v/>
      </c>
      <c r="F167" s="4" t="str">
        <f ca="1">IFERROR(RANK(order!F167,order!F$3:F$554,0),"")</f>
        <v/>
      </c>
      <c r="G167" s="10" t="str">
        <f ca="1">IFERROR(RANK(order!G167,order!G$3:G$554,0),"")</f>
        <v/>
      </c>
      <c r="H167" s="10" t="str">
        <f ca="1">IFERROR(RANK(order!H167,order!H$3:H$554,0),"")</f>
        <v/>
      </c>
      <c r="I167" s="10" t="str">
        <f ca="1">IFERROR(RANK(order!I167,order!I$3:I$554,0),"")</f>
        <v/>
      </c>
      <c r="J167" s="4" t="str">
        <f ca="1">IFERROR(RANK(order!J167,order!J$3:J$554,0),"")</f>
        <v/>
      </c>
      <c r="K167" s="4" t="str">
        <f ca="1">IFERROR(RANK(order!K167,order!K$3:K$554,0),"")</f>
        <v/>
      </c>
      <c r="L167" s="4" t="str">
        <f ca="1">IFERROR(RANK(order!L167,order!L$3:L$554,0),"")</f>
        <v/>
      </c>
      <c r="M167" s="10" t="str">
        <f ca="1">IFERROR(RANK(order!M167,order!M$3:M$554,0),"")</f>
        <v/>
      </c>
      <c r="N167" s="10" t="str">
        <f ca="1">IFERROR(RANK(order!N167,order!N$3:N$554,0),"")</f>
        <v/>
      </c>
      <c r="O167" s="10" t="str">
        <f ca="1">IFERROR(RANK(order!O167,order!O$3:O$554,0),"")</f>
        <v/>
      </c>
      <c r="P167" s="4" t="str">
        <f ca="1">IFERROR(RANK(order!P167,order!P$3:P$554,0),"")</f>
        <v/>
      </c>
      <c r="Q167" s="4" t="str">
        <f ca="1">IFERROR(RANK(order!Q167,order!Q$3:Q$554,0),"")</f>
        <v/>
      </c>
      <c r="R167" s="4" t="str">
        <f ca="1">IFERROR(RANK(order!R167,order!R$3:R$554,0),"")</f>
        <v/>
      </c>
      <c r="S167" s="10" t="str">
        <f ca="1">IFERROR(RANK(order!S167,order!S$3:S$554,0),"")</f>
        <v/>
      </c>
      <c r="T167" s="10" t="str">
        <f ca="1">IFERROR(RANK(order!T167,order!T$3:T$554,0),"")</f>
        <v/>
      </c>
      <c r="U167" s="10" t="str">
        <f ca="1">IFERROR(RANK(order!U167,order!U$3:U$554,0),"")</f>
        <v/>
      </c>
      <c r="V167" s="4" t="str">
        <f ca="1">IFERROR(RANK(order!V167,order!V$3:V$554,0),"")</f>
        <v/>
      </c>
      <c r="W167" s="4" t="str">
        <f ca="1">IFERROR(RANK(order!W167,order!W$3:W$554,0),"")</f>
        <v/>
      </c>
      <c r="X167" s="4" t="str">
        <f ca="1">IFERROR(RANK(order!X167,order!X$3:X$554,0),"")</f>
        <v/>
      </c>
      <c r="Y167" s="10" t="str">
        <f ca="1">IFERROR(RANK(order!Y167,order!Y$3:Y$554,0),"")</f>
        <v/>
      </c>
      <c r="Z167" s="10" t="str">
        <f ca="1">IFERROR(RANK(order!Z167,order!Z$3:Z$554,0),"")</f>
        <v/>
      </c>
      <c r="AA167" s="10" t="str">
        <f ca="1">IFERROR(RANK(order!AA167,order!AA$3:AA$554,0),"")</f>
        <v/>
      </c>
      <c r="AB167" s="4" t="str">
        <f ca="1">IFERROR(RANK(order!AB167,order!AB$3:AB$554,0),"")</f>
        <v/>
      </c>
      <c r="AC167" s="4" t="str">
        <f ca="1">IFERROR(RANK(order!AC167,order!AC$3:AC$554,0),"")</f>
        <v/>
      </c>
      <c r="AD167" s="4" t="str">
        <f ca="1">IFERROR(RANK(order!AD167,order!AD$3:AD$554,0),"")</f>
        <v/>
      </c>
      <c r="AE167" s="10" t="str">
        <f ca="1">IFERROR(RANK(order!AE167,order!AE$3:AE$554,0),"")</f>
        <v/>
      </c>
      <c r="AF167" s="10" t="str">
        <f ca="1">IFERROR(RANK(order!AF167,order!AF$3:AF$554,0),"")</f>
        <v/>
      </c>
      <c r="AG167" s="10" t="str">
        <f ca="1">IFERROR(RANK(order!AG167,order!AG$3:AG$554,0),"")</f>
        <v/>
      </c>
      <c r="AH167" s="4" t="str">
        <f ca="1">IFERROR(RANK(order!AH167,order!AH$3:AH$554,0),"")</f>
        <v/>
      </c>
      <c r="AI167" s="4" t="str">
        <f ca="1">IFERROR(RANK(order!AI167,order!AI$3:AI$554,0),"")</f>
        <v/>
      </c>
      <c r="AJ167" s="4" t="str">
        <f ca="1">IFERROR(RANK(order!AJ167,order!AJ$3:AJ$554,0),"")</f>
        <v/>
      </c>
      <c r="AK167" s="10" t="str">
        <f ca="1">IFERROR(RANK(order!AK167,order!AK$3:AK$554,0),"")</f>
        <v/>
      </c>
      <c r="AL167" s="10" t="str">
        <f ca="1">IFERROR(RANK(order!AL167,order!AL$3:AL$554,0),"")</f>
        <v/>
      </c>
      <c r="AM167" s="10" t="str">
        <f ca="1">IFERROR(RANK(order!AM167,order!AM$3:AM$554,0),"")</f>
        <v/>
      </c>
      <c r="AN167" s="4" t="str">
        <f ca="1">IFERROR(RANK(order!AN167,order!AN$3:AN$554,0),"")</f>
        <v/>
      </c>
      <c r="AO167" s="4" t="str">
        <f ca="1">IFERROR(RANK(order!AO167,order!AO$3:AO$554,0),"")</f>
        <v/>
      </c>
      <c r="AP167" s="4" t="str">
        <f ca="1">IFERROR(RANK(order!AP167,order!AP$3:AP$554,0),"")</f>
        <v/>
      </c>
      <c r="AQ167" s="10" t="str">
        <f ca="1">IFERROR(RANK(order!AQ167,order!AQ$3:AQ$554,0),"")</f>
        <v/>
      </c>
      <c r="AR167" s="10" t="str">
        <f ca="1">IFERROR(RANK(order!AR167,order!AR$3:AR$554,0),"")</f>
        <v/>
      </c>
      <c r="AS167" s="10" t="str">
        <f ca="1">IFERROR(RANK(order!AS167,order!AS$3:AS$554,0),"")</f>
        <v/>
      </c>
      <c r="AT167" s="4" t="str">
        <f ca="1">IFERROR(RANK(order!AT167,order!AT$3:AT$554,0),"")</f>
        <v/>
      </c>
      <c r="AU167" s="4" t="str">
        <f ca="1">IFERROR(RANK(order!AU167,order!AU$3:AU$554,0),"")</f>
        <v/>
      </c>
      <c r="AV167" s="4" t="str">
        <f ca="1">IFERROR(RANK(order!AV167,order!AV$3:AV$554,0),"")</f>
        <v/>
      </c>
      <c r="AW167" s="10" t="str">
        <f ca="1">IFERROR(RANK(order!AW167,order!AW$3:AW$554,0),"")</f>
        <v/>
      </c>
      <c r="AX167" s="10" t="str">
        <f ca="1">IFERROR(RANK(order!AX167,order!AX$3:AX$554,0),"")</f>
        <v/>
      </c>
      <c r="AY167" s="10" t="str">
        <f ca="1">IFERROR(RANK(order!AY167,order!AY$3:AY$554,0),"")</f>
        <v/>
      </c>
      <c r="AZ167" s="4" t="str">
        <f ca="1">IFERROR(RANK(order!AZ167,order!AZ$3:AZ$554,0),"")</f>
        <v/>
      </c>
      <c r="BA167" s="4" t="str">
        <f ca="1">IFERROR(RANK(order!BA167,order!BA$3:BA$554,0),"")</f>
        <v/>
      </c>
      <c r="BB167" s="4" t="str">
        <f ca="1">IFERROR(RANK(order!BB167,order!BB$3:BB$554,0),"")</f>
        <v/>
      </c>
      <c r="BC167" s="10" t="str">
        <f ca="1">IFERROR(RANK(order!BC167,order!BC$3:BC$554,0),"")</f>
        <v/>
      </c>
      <c r="BD167" s="10" t="str">
        <f ca="1">IFERROR(RANK(order!BD167,order!BD$3:BD$554,0),"")</f>
        <v/>
      </c>
      <c r="BE167" s="10" t="str">
        <f ca="1">IFERROR(RANK(order!BE167,order!BE$3:BE$554,0),"")</f>
        <v/>
      </c>
      <c r="BF167" s="4" t="str">
        <f ca="1">IFERROR(RANK(order!BF167,order!BF$3:BF$554,0),"")</f>
        <v/>
      </c>
      <c r="BG167" s="4" t="str">
        <f ca="1">IFERROR(RANK(order!BG167,order!BG$3:BG$554,0),"")</f>
        <v/>
      </c>
      <c r="BH167" s="4" t="str">
        <f ca="1">IFERROR(RANK(order!BH167,order!BH$3:BH$554,0),"")</f>
        <v/>
      </c>
      <c r="BI167" s="10" t="str">
        <f ca="1">IFERROR(RANK(order!BI167,order!BI$3:BI$554,0),"")</f>
        <v/>
      </c>
      <c r="BJ167" s="10" t="str">
        <f ca="1">IFERROR(RANK(order!BJ167,order!BJ$3:BJ$554,0),"")</f>
        <v/>
      </c>
      <c r="BK167" s="10" t="str">
        <f ca="1">IFERROR(RANK(order!BK167,order!BK$3:BK$554,0),"")</f>
        <v/>
      </c>
      <c r="BL167" s="4" t="str">
        <f ca="1">IFERROR(RANK(order!BL167,order!BL$3:BL$554,0),"")</f>
        <v/>
      </c>
      <c r="BM167" s="4" t="str">
        <f ca="1">IFERROR(RANK(order!BM167,order!BM$3:BM$554,0),"")</f>
        <v/>
      </c>
      <c r="BN167" s="4" t="str">
        <f ca="1">IFERROR(RANK(order!BN167,order!BN$3:BN$554,0),"")</f>
        <v/>
      </c>
      <c r="BO167" s="10" t="str">
        <f ca="1">IFERROR(RANK(order!BO167,order!BO$3:BO$554,0),"")</f>
        <v/>
      </c>
      <c r="BP167" s="10" t="str">
        <f ca="1">IFERROR(RANK(order!BP167,order!BP$3:BP$554,0),"")</f>
        <v/>
      </c>
      <c r="BQ167" s="10" t="str">
        <f ca="1">IFERROR(RANK(order!BQ167,order!BQ$3:BQ$554,0),"")</f>
        <v/>
      </c>
      <c r="BR167" s="4" t="str">
        <f ca="1">IFERROR(RANK(order!BR167,order!BR$3:BR$554,0),"")</f>
        <v/>
      </c>
      <c r="BS167" s="4" t="str">
        <f ca="1">IFERROR(RANK(order!BS167,order!BS$3:BS$554,0),"")</f>
        <v/>
      </c>
      <c r="BT167" s="4" t="str">
        <f ca="1">IFERROR(RANK(order!BT167,order!BT$3:BT$554,0),"")</f>
        <v/>
      </c>
      <c r="BU167" s="95">
        <f t="shared" si="235"/>
        <v>165</v>
      </c>
      <c r="BV167" s="35" t="str">
        <f t="shared" si="236"/>
        <v>E1</v>
      </c>
      <c r="BW167" s="55">
        <f t="shared" ca="1" si="159"/>
        <v>0</v>
      </c>
      <c r="BX167" s="56" t="str">
        <f t="shared" ca="1" si="160"/>
        <v/>
      </c>
      <c r="BY167" s="56" t="str">
        <f t="shared" ca="1" si="161"/>
        <v/>
      </c>
      <c r="BZ167" s="57" t="str">
        <f t="shared" ca="1" si="162"/>
        <v/>
      </c>
      <c r="CA167" s="57" t="str">
        <f t="shared" ca="1" si="163"/>
        <v/>
      </c>
      <c r="CB167" s="58" t="str">
        <f t="shared" ca="1" si="164"/>
        <v/>
      </c>
      <c r="CC167" s="57" t="str">
        <f t="shared" ca="1" si="165"/>
        <v/>
      </c>
      <c r="CD167" s="57" t="str">
        <f t="shared" ca="1" si="166"/>
        <v/>
      </c>
      <c r="CE167" s="58" t="str">
        <f t="shared" ca="1" si="167"/>
        <v/>
      </c>
      <c r="CF167" s="59" t="str">
        <f t="shared" ca="1" si="168"/>
        <v/>
      </c>
      <c r="CG167" s="57" t="str">
        <f t="shared" ca="1" si="169"/>
        <v/>
      </c>
      <c r="CH167" s="57" t="str">
        <f t="shared" ca="1" si="170"/>
        <v/>
      </c>
      <c r="CI167" s="57" t="str">
        <f t="shared" ca="1" si="171"/>
        <v/>
      </c>
      <c r="CJ167" s="57" t="str">
        <f t="shared" ca="1" si="172"/>
        <v/>
      </c>
      <c r="CK167" s="57" t="str">
        <f t="shared" ca="1" si="173"/>
        <v/>
      </c>
      <c r="CL167" s="57" t="str">
        <f t="shared" ca="1" si="174"/>
        <v/>
      </c>
      <c r="CM167" s="57" t="str">
        <f t="shared" ca="1" si="175"/>
        <v/>
      </c>
      <c r="CN167" s="57" t="str">
        <f t="shared" ca="1" si="176"/>
        <v/>
      </c>
      <c r="CO167" s="57" t="str">
        <f t="shared" ca="1" si="177"/>
        <v/>
      </c>
      <c r="CP167" s="57" t="str">
        <f t="shared" ca="1" si="178"/>
        <v/>
      </c>
      <c r="CQ167" s="57" t="str">
        <f t="shared" ca="1" si="179"/>
        <v/>
      </c>
      <c r="CR167" s="57" t="str">
        <f t="shared" ca="1" si="180"/>
        <v/>
      </c>
      <c r="CS167" s="60" t="str">
        <f t="shared" ca="1" si="181"/>
        <v/>
      </c>
      <c r="CT167" s="60" t="str">
        <f t="shared" ca="1" si="182"/>
        <v/>
      </c>
      <c r="CU167" s="60" t="str">
        <f t="shared" ca="1" si="183"/>
        <v/>
      </c>
      <c r="CV167" s="60" t="str">
        <f t="shared" ca="1" si="184"/>
        <v/>
      </c>
      <c r="CW167" s="60" t="str">
        <f t="shared" ca="1" si="185"/>
        <v/>
      </c>
      <c r="CX167" s="60" t="str">
        <f t="shared" ca="1" si="186"/>
        <v/>
      </c>
      <c r="CY167" s="60" t="str">
        <f t="shared" ca="1" si="187"/>
        <v/>
      </c>
      <c r="CZ167" s="60" t="str">
        <f t="shared" ca="1" si="188"/>
        <v/>
      </c>
      <c r="DA167" s="65" t="str">
        <f t="shared" ca="1" si="189"/>
        <v/>
      </c>
      <c r="DB167" s="65" t="str">
        <f t="shared" ca="1" si="190"/>
        <v/>
      </c>
      <c r="DC167" s="65" t="str">
        <f t="shared" ca="1" si="191"/>
        <v/>
      </c>
      <c r="DD167" s="65" t="str">
        <f t="shared" ca="1" si="192"/>
        <v/>
      </c>
      <c r="DE167" s="65" t="str">
        <f t="shared" ca="1" si="193"/>
        <v/>
      </c>
      <c r="DF167" s="66" t="str">
        <f t="shared" ca="1" si="194"/>
        <v/>
      </c>
      <c r="DG167" s="66" t="str">
        <f t="shared" ca="1" si="195"/>
        <v/>
      </c>
      <c r="DH167" s="66" t="str">
        <f t="shared" ca="1" si="196"/>
        <v/>
      </c>
      <c r="DI167" s="66" t="str">
        <f t="shared" ca="1" si="197"/>
        <v/>
      </c>
      <c r="DJ167" s="66" t="str">
        <f t="shared" ca="1" si="198"/>
        <v/>
      </c>
      <c r="DK167" s="65" t="str">
        <f t="shared" ca="1" si="199"/>
        <v/>
      </c>
      <c r="DL167" s="65" t="str">
        <f t="shared" ca="1" si="200"/>
        <v/>
      </c>
      <c r="DM167" s="65" t="str">
        <f t="shared" ca="1" si="201"/>
        <v/>
      </c>
      <c r="DN167" s="65" t="str">
        <f t="shared" ca="1" si="202"/>
        <v/>
      </c>
      <c r="DO167" s="65" t="str">
        <f t="shared" ca="1" si="203"/>
        <v/>
      </c>
      <c r="DP167" s="65" t="str">
        <f t="shared" ca="1" si="204"/>
        <v/>
      </c>
      <c r="DQ167" s="65" t="str">
        <f t="shared" ca="1" si="205"/>
        <v/>
      </c>
      <c r="DR167" s="69" t="str">
        <f t="shared" ca="1" si="206"/>
        <v/>
      </c>
      <c r="DS167" s="69" t="str">
        <f t="shared" ca="1" si="207"/>
        <v/>
      </c>
      <c r="DT167" s="69" t="str">
        <f t="shared" ca="1" si="208"/>
        <v/>
      </c>
      <c r="DU167" s="69" t="str">
        <f t="shared" ca="1" si="209"/>
        <v/>
      </c>
      <c r="DV167" s="69" t="str">
        <f t="shared" ca="1" si="210"/>
        <v/>
      </c>
      <c r="DW167" s="69" t="str">
        <f t="shared" ca="1" si="211"/>
        <v/>
      </c>
      <c r="DX167" s="69" t="str">
        <f t="shared" ca="1" si="212"/>
        <v/>
      </c>
      <c r="DY167" s="69" t="str">
        <f t="shared" ca="1" si="213"/>
        <v/>
      </c>
      <c r="DZ167" s="72" t="str">
        <f t="shared" ca="1" si="214"/>
        <v/>
      </c>
      <c r="EA167" s="72" t="str">
        <f t="shared" ca="1" si="215"/>
        <v/>
      </c>
      <c r="EB167" s="72" t="str">
        <f t="shared" ca="1" si="216"/>
        <v/>
      </c>
      <c r="EC167" s="65" t="str">
        <f t="shared" ca="1" si="217"/>
        <v/>
      </c>
      <c r="ED167" s="65" t="str">
        <f t="shared" ca="1" si="218"/>
        <v/>
      </c>
      <c r="EE167" s="65" t="str">
        <f t="shared" ca="1" si="219"/>
        <v/>
      </c>
      <c r="EF167" s="65" t="str">
        <f t="shared" ca="1" si="220"/>
        <v/>
      </c>
      <c r="EG167" s="65" t="str">
        <f t="shared" ca="1" si="221"/>
        <v/>
      </c>
      <c r="EH167" s="65" t="str">
        <f t="shared" ca="1" si="222"/>
        <v/>
      </c>
      <c r="EI167" s="429" t="str">
        <f t="shared" ca="1" si="223"/>
        <v>No</v>
      </c>
      <c r="EJ167" s="428" t="str">
        <f t="shared" ca="1" si="224"/>
        <v/>
      </c>
      <c r="EK167" s="428" t="str">
        <f t="shared" ca="1" si="225"/>
        <v/>
      </c>
      <c r="EL167" s="65" t="str">
        <f t="shared" ca="1" si="226"/>
        <v/>
      </c>
      <c r="EM167" s="65" t="str">
        <f t="shared" ca="1" si="227"/>
        <v/>
      </c>
      <c r="EN167" s="65" t="str">
        <f t="shared" ca="1" si="228"/>
        <v/>
      </c>
      <c r="EO167" s="433" t="str">
        <f t="shared" ca="1" si="229"/>
        <v/>
      </c>
      <c r="EP167" s="433" t="str">
        <f t="shared" ca="1" si="230"/>
        <v/>
      </c>
      <c r="EQ167" s="433" t="str">
        <f t="shared" ca="1" si="231"/>
        <v/>
      </c>
      <c r="ER167" s="433" t="str">
        <f t="shared" ca="1" si="232"/>
        <v/>
      </c>
      <c r="ES167" s="433" t="str">
        <f t="shared" ca="1" si="233"/>
        <v/>
      </c>
      <c r="ET167" s="433" t="str">
        <f t="shared" ca="1" si="234"/>
        <v/>
      </c>
      <c r="EU167" s="433" t="str">
        <f ca="1">IF(OR(CO167="",CQ167=""),"",Discipline!$P$3*CO167+Discipline!$X$3*CQ167)</f>
        <v/>
      </c>
      <c r="EV167" s="433" t="str">
        <f ca="1">IF(OR(CP167="",CR167=""),"",Discipline!$P$3*CP167+Discipline!$X$3*CR167)</f>
        <v/>
      </c>
    </row>
    <row r="168" spans="1:152" x14ac:dyDescent="0.25">
      <c r="A168" s="10" t="str">
        <f ca="1">IFERROR(RANK(order!A168,order!A$3:A$554,0),"")</f>
        <v/>
      </c>
      <c r="B168" s="10" t="str">
        <f ca="1">IFERROR(RANK(order!B168,order!B$3:B$554,0),"")</f>
        <v/>
      </c>
      <c r="C168" s="10" t="str">
        <f ca="1">IFERROR(RANK(order!C168,order!C$3:C$554,0),"")</f>
        <v/>
      </c>
      <c r="D168" s="4" t="str">
        <f ca="1">IFERROR(RANK(order!D168,order!D$3:D$554,0),"")</f>
        <v/>
      </c>
      <c r="E168" s="4" t="str">
        <f ca="1">IFERROR(RANK(order!E168,order!E$3:E$554,0),"")</f>
        <v/>
      </c>
      <c r="F168" s="4" t="str">
        <f ca="1">IFERROR(RANK(order!F168,order!F$3:F$554,0),"")</f>
        <v/>
      </c>
      <c r="G168" s="10" t="str">
        <f ca="1">IFERROR(RANK(order!G168,order!G$3:G$554,0),"")</f>
        <v/>
      </c>
      <c r="H168" s="10" t="str">
        <f ca="1">IFERROR(RANK(order!H168,order!H$3:H$554,0),"")</f>
        <v/>
      </c>
      <c r="I168" s="10" t="str">
        <f ca="1">IFERROR(RANK(order!I168,order!I$3:I$554,0),"")</f>
        <v/>
      </c>
      <c r="J168" s="4" t="str">
        <f ca="1">IFERROR(RANK(order!J168,order!J$3:J$554,0),"")</f>
        <v/>
      </c>
      <c r="K168" s="4" t="str">
        <f ca="1">IFERROR(RANK(order!K168,order!K$3:K$554,0),"")</f>
        <v/>
      </c>
      <c r="L168" s="4" t="str">
        <f ca="1">IFERROR(RANK(order!L168,order!L$3:L$554,0),"")</f>
        <v/>
      </c>
      <c r="M168" s="10" t="str">
        <f ca="1">IFERROR(RANK(order!M168,order!M$3:M$554,0),"")</f>
        <v/>
      </c>
      <c r="N168" s="10" t="str">
        <f ca="1">IFERROR(RANK(order!N168,order!N$3:N$554,0),"")</f>
        <v/>
      </c>
      <c r="O168" s="10" t="str">
        <f ca="1">IFERROR(RANK(order!O168,order!O$3:O$554,0),"")</f>
        <v/>
      </c>
      <c r="P168" s="4" t="str">
        <f ca="1">IFERROR(RANK(order!P168,order!P$3:P$554,0),"")</f>
        <v/>
      </c>
      <c r="Q168" s="4" t="str">
        <f ca="1">IFERROR(RANK(order!Q168,order!Q$3:Q$554,0),"")</f>
        <v/>
      </c>
      <c r="R168" s="4" t="str">
        <f ca="1">IFERROR(RANK(order!R168,order!R$3:R$554,0),"")</f>
        <v/>
      </c>
      <c r="S168" s="10" t="str">
        <f ca="1">IFERROR(RANK(order!S168,order!S$3:S$554,0),"")</f>
        <v/>
      </c>
      <c r="T168" s="10" t="str">
        <f ca="1">IFERROR(RANK(order!T168,order!T$3:T$554,0),"")</f>
        <v/>
      </c>
      <c r="U168" s="10" t="str">
        <f ca="1">IFERROR(RANK(order!U168,order!U$3:U$554,0),"")</f>
        <v/>
      </c>
      <c r="V168" s="4" t="str">
        <f ca="1">IFERROR(RANK(order!V168,order!V$3:V$554,0),"")</f>
        <v/>
      </c>
      <c r="W168" s="4" t="str">
        <f ca="1">IFERROR(RANK(order!W168,order!W$3:W$554,0),"")</f>
        <v/>
      </c>
      <c r="X168" s="4" t="str">
        <f ca="1">IFERROR(RANK(order!X168,order!X$3:X$554,0),"")</f>
        <v/>
      </c>
      <c r="Y168" s="10" t="str">
        <f ca="1">IFERROR(RANK(order!Y168,order!Y$3:Y$554,0),"")</f>
        <v/>
      </c>
      <c r="Z168" s="10" t="str">
        <f ca="1">IFERROR(RANK(order!Z168,order!Z$3:Z$554,0),"")</f>
        <v/>
      </c>
      <c r="AA168" s="10" t="str">
        <f ca="1">IFERROR(RANK(order!AA168,order!AA$3:AA$554,0),"")</f>
        <v/>
      </c>
      <c r="AB168" s="4" t="str">
        <f ca="1">IFERROR(RANK(order!AB168,order!AB$3:AB$554,0),"")</f>
        <v/>
      </c>
      <c r="AC168" s="4" t="str">
        <f ca="1">IFERROR(RANK(order!AC168,order!AC$3:AC$554,0),"")</f>
        <v/>
      </c>
      <c r="AD168" s="4" t="str">
        <f ca="1">IFERROR(RANK(order!AD168,order!AD$3:AD$554,0),"")</f>
        <v/>
      </c>
      <c r="AE168" s="10" t="str">
        <f ca="1">IFERROR(RANK(order!AE168,order!AE$3:AE$554,0),"")</f>
        <v/>
      </c>
      <c r="AF168" s="10" t="str">
        <f ca="1">IFERROR(RANK(order!AF168,order!AF$3:AF$554,0),"")</f>
        <v/>
      </c>
      <c r="AG168" s="10" t="str">
        <f ca="1">IFERROR(RANK(order!AG168,order!AG$3:AG$554,0),"")</f>
        <v/>
      </c>
      <c r="AH168" s="4" t="str">
        <f ca="1">IFERROR(RANK(order!AH168,order!AH$3:AH$554,0),"")</f>
        <v/>
      </c>
      <c r="AI168" s="4" t="str">
        <f ca="1">IFERROR(RANK(order!AI168,order!AI$3:AI$554,0),"")</f>
        <v/>
      </c>
      <c r="AJ168" s="4" t="str">
        <f ca="1">IFERROR(RANK(order!AJ168,order!AJ$3:AJ$554,0),"")</f>
        <v/>
      </c>
      <c r="AK168" s="10" t="str">
        <f ca="1">IFERROR(RANK(order!AK168,order!AK$3:AK$554,0),"")</f>
        <v/>
      </c>
      <c r="AL168" s="10" t="str">
        <f ca="1">IFERROR(RANK(order!AL168,order!AL$3:AL$554,0),"")</f>
        <v/>
      </c>
      <c r="AM168" s="10" t="str">
        <f ca="1">IFERROR(RANK(order!AM168,order!AM$3:AM$554,0),"")</f>
        <v/>
      </c>
      <c r="AN168" s="4" t="str">
        <f ca="1">IFERROR(RANK(order!AN168,order!AN$3:AN$554,0),"")</f>
        <v/>
      </c>
      <c r="AO168" s="4" t="str">
        <f ca="1">IFERROR(RANK(order!AO168,order!AO$3:AO$554,0),"")</f>
        <v/>
      </c>
      <c r="AP168" s="4" t="str">
        <f ca="1">IFERROR(RANK(order!AP168,order!AP$3:AP$554,0),"")</f>
        <v/>
      </c>
      <c r="AQ168" s="10" t="str">
        <f ca="1">IFERROR(RANK(order!AQ168,order!AQ$3:AQ$554,0),"")</f>
        <v/>
      </c>
      <c r="AR168" s="10" t="str">
        <f ca="1">IFERROR(RANK(order!AR168,order!AR$3:AR$554,0),"")</f>
        <v/>
      </c>
      <c r="AS168" s="10" t="str">
        <f ca="1">IFERROR(RANK(order!AS168,order!AS$3:AS$554,0),"")</f>
        <v/>
      </c>
      <c r="AT168" s="4" t="str">
        <f ca="1">IFERROR(RANK(order!AT168,order!AT$3:AT$554,0),"")</f>
        <v/>
      </c>
      <c r="AU168" s="4" t="str">
        <f ca="1">IFERROR(RANK(order!AU168,order!AU$3:AU$554,0),"")</f>
        <v/>
      </c>
      <c r="AV168" s="4" t="str">
        <f ca="1">IFERROR(RANK(order!AV168,order!AV$3:AV$554,0),"")</f>
        <v/>
      </c>
      <c r="AW168" s="10" t="str">
        <f ca="1">IFERROR(RANK(order!AW168,order!AW$3:AW$554,0),"")</f>
        <v/>
      </c>
      <c r="AX168" s="10" t="str">
        <f ca="1">IFERROR(RANK(order!AX168,order!AX$3:AX$554,0),"")</f>
        <v/>
      </c>
      <c r="AY168" s="10" t="str">
        <f ca="1">IFERROR(RANK(order!AY168,order!AY$3:AY$554,0),"")</f>
        <v/>
      </c>
      <c r="AZ168" s="4" t="str">
        <f ca="1">IFERROR(RANK(order!AZ168,order!AZ$3:AZ$554,0),"")</f>
        <v/>
      </c>
      <c r="BA168" s="4" t="str">
        <f ca="1">IFERROR(RANK(order!BA168,order!BA$3:BA$554,0),"")</f>
        <v/>
      </c>
      <c r="BB168" s="4" t="str">
        <f ca="1">IFERROR(RANK(order!BB168,order!BB$3:BB$554,0),"")</f>
        <v/>
      </c>
      <c r="BC168" s="10" t="str">
        <f ca="1">IFERROR(RANK(order!BC168,order!BC$3:BC$554,0),"")</f>
        <v/>
      </c>
      <c r="BD168" s="10" t="str">
        <f ca="1">IFERROR(RANK(order!BD168,order!BD$3:BD$554,0),"")</f>
        <v/>
      </c>
      <c r="BE168" s="10" t="str">
        <f ca="1">IFERROR(RANK(order!BE168,order!BE$3:BE$554,0),"")</f>
        <v/>
      </c>
      <c r="BF168" s="4" t="str">
        <f ca="1">IFERROR(RANK(order!BF168,order!BF$3:BF$554,0),"")</f>
        <v/>
      </c>
      <c r="BG168" s="4" t="str">
        <f ca="1">IFERROR(RANK(order!BG168,order!BG$3:BG$554,0),"")</f>
        <v/>
      </c>
      <c r="BH168" s="4" t="str">
        <f ca="1">IFERROR(RANK(order!BH168,order!BH$3:BH$554,0),"")</f>
        <v/>
      </c>
      <c r="BI168" s="10" t="str">
        <f ca="1">IFERROR(RANK(order!BI168,order!BI$3:BI$554,0),"")</f>
        <v/>
      </c>
      <c r="BJ168" s="10" t="str">
        <f ca="1">IFERROR(RANK(order!BJ168,order!BJ$3:BJ$554,0),"")</f>
        <v/>
      </c>
      <c r="BK168" s="10" t="str">
        <f ca="1">IFERROR(RANK(order!BK168,order!BK$3:BK$554,0),"")</f>
        <v/>
      </c>
      <c r="BL168" s="4" t="str">
        <f ca="1">IFERROR(RANK(order!BL168,order!BL$3:BL$554,0),"")</f>
        <v/>
      </c>
      <c r="BM168" s="4" t="str">
        <f ca="1">IFERROR(RANK(order!BM168,order!BM$3:BM$554,0),"")</f>
        <v/>
      </c>
      <c r="BN168" s="4" t="str">
        <f ca="1">IFERROR(RANK(order!BN168,order!BN$3:BN$554,0),"")</f>
        <v/>
      </c>
      <c r="BO168" s="10" t="str">
        <f ca="1">IFERROR(RANK(order!BO168,order!BO$3:BO$554,0),"")</f>
        <v/>
      </c>
      <c r="BP168" s="10" t="str">
        <f ca="1">IFERROR(RANK(order!BP168,order!BP$3:BP$554,0),"")</f>
        <v/>
      </c>
      <c r="BQ168" s="10" t="str">
        <f ca="1">IFERROR(RANK(order!BQ168,order!BQ$3:BQ$554,0),"")</f>
        <v/>
      </c>
      <c r="BR168" s="4" t="str">
        <f ca="1">IFERROR(RANK(order!BR168,order!BR$3:BR$554,0),"")</f>
        <v/>
      </c>
      <c r="BS168" s="4" t="str">
        <f ca="1">IFERROR(RANK(order!BS168,order!BS$3:BS$554,0),"")</f>
        <v/>
      </c>
      <c r="BT168" s="4" t="str">
        <f ca="1">IFERROR(RANK(order!BT168,order!BT$3:BT$554,0),"")</f>
        <v/>
      </c>
      <c r="BU168" s="95">
        <f t="shared" si="235"/>
        <v>166</v>
      </c>
      <c r="BV168" s="35" t="str">
        <f t="shared" si="236"/>
        <v>E1</v>
      </c>
      <c r="BW168" s="55">
        <f t="shared" ca="1" si="159"/>
        <v>0</v>
      </c>
      <c r="BX168" s="56" t="str">
        <f t="shared" ca="1" si="160"/>
        <v/>
      </c>
      <c r="BY168" s="56" t="str">
        <f t="shared" ca="1" si="161"/>
        <v/>
      </c>
      <c r="BZ168" s="57" t="str">
        <f t="shared" ca="1" si="162"/>
        <v/>
      </c>
      <c r="CA168" s="57" t="str">
        <f t="shared" ca="1" si="163"/>
        <v/>
      </c>
      <c r="CB168" s="58" t="str">
        <f t="shared" ca="1" si="164"/>
        <v/>
      </c>
      <c r="CC168" s="57" t="str">
        <f t="shared" ca="1" si="165"/>
        <v/>
      </c>
      <c r="CD168" s="57" t="str">
        <f t="shared" ca="1" si="166"/>
        <v/>
      </c>
      <c r="CE168" s="58" t="str">
        <f t="shared" ca="1" si="167"/>
        <v/>
      </c>
      <c r="CF168" s="59" t="str">
        <f t="shared" ca="1" si="168"/>
        <v/>
      </c>
      <c r="CG168" s="57" t="str">
        <f t="shared" ca="1" si="169"/>
        <v/>
      </c>
      <c r="CH168" s="57" t="str">
        <f t="shared" ca="1" si="170"/>
        <v/>
      </c>
      <c r="CI168" s="57" t="str">
        <f t="shared" ca="1" si="171"/>
        <v/>
      </c>
      <c r="CJ168" s="57" t="str">
        <f t="shared" ca="1" si="172"/>
        <v/>
      </c>
      <c r="CK168" s="57" t="str">
        <f t="shared" ca="1" si="173"/>
        <v/>
      </c>
      <c r="CL168" s="57" t="str">
        <f t="shared" ca="1" si="174"/>
        <v/>
      </c>
      <c r="CM168" s="57" t="str">
        <f t="shared" ca="1" si="175"/>
        <v/>
      </c>
      <c r="CN168" s="57" t="str">
        <f t="shared" ca="1" si="176"/>
        <v/>
      </c>
      <c r="CO168" s="57" t="str">
        <f t="shared" ca="1" si="177"/>
        <v/>
      </c>
      <c r="CP168" s="57" t="str">
        <f t="shared" ca="1" si="178"/>
        <v/>
      </c>
      <c r="CQ168" s="57" t="str">
        <f t="shared" ca="1" si="179"/>
        <v/>
      </c>
      <c r="CR168" s="57" t="str">
        <f t="shared" ca="1" si="180"/>
        <v/>
      </c>
      <c r="CS168" s="60" t="str">
        <f t="shared" ca="1" si="181"/>
        <v/>
      </c>
      <c r="CT168" s="60" t="str">
        <f t="shared" ca="1" si="182"/>
        <v/>
      </c>
      <c r="CU168" s="60" t="str">
        <f t="shared" ca="1" si="183"/>
        <v/>
      </c>
      <c r="CV168" s="60" t="str">
        <f t="shared" ca="1" si="184"/>
        <v/>
      </c>
      <c r="CW168" s="60" t="str">
        <f t="shared" ca="1" si="185"/>
        <v/>
      </c>
      <c r="CX168" s="60" t="str">
        <f t="shared" ca="1" si="186"/>
        <v/>
      </c>
      <c r="CY168" s="60" t="str">
        <f t="shared" ca="1" si="187"/>
        <v/>
      </c>
      <c r="CZ168" s="60" t="str">
        <f t="shared" ca="1" si="188"/>
        <v/>
      </c>
      <c r="DA168" s="65" t="str">
        <f t="shared" ca="1" si="189"/>
        <v/>
      </c>
      <c r="DB168" s="65" t="str">
        <f t="shared" ca="1" si="190"/>
        <v/>
      </c>
      <c r="DC168" s="65" t="str">
        <f t="shared" ca="1" si="191"/>
        <v/>
      </c>
      <c r="DD168" s="65" t="str">
        <f t="shared" ca="1" si="192"/>
        <v/>
      </c>
      <c r="DE168" s="65" t="str">
        <f t="shared" ca="1" si="193"/>
        <v/>
      </c>
      <c r="DF168" s="66" t="str">
        <f t="shared" ca="1" si="194"/>
        <v/>
      </c>
      <c r="DG168" s="66" t="str">
        <f t="shared" ca="1" si="195"/>
        <v/>
      </c>
      <c r="DH168" s="66" t="str">
        <f t="shared" ca="1" si="196"/>
        <v/>
      </c>
      <c r="DI168" s="66" t="str">
        <f t="shared" ca="1" si="197"/>
        <v/>
      </c>
      <c r="DJ168" s="66" t="str">
        <f t="shared" ca="1" si="198"/>
        <v/>
      </c>
      <c r="DK168" s="65" t="str">
        <f t="shared" ca="1" si="199"/>
        <v/>
      </c>
      <c r="DL168" s="65" t="str">
        <f t="shared" ca="1" si="200"/>
        <v/>
      </c>
      <c r="DM168" s="65" t="str">
        <f t="shared" ca="1" si="201"/>
        <v/>
      </c>
      <c r="DN168" s="65" t="str">
        <f t="shared" ca="1" si="202"/>
        <v/>
      </c>
      <c r="DO168" s="65" t="str">
        <f t="shared" ca="1" si="203"/>
        <v/>
      </c>
      <c r="DP168" s="65" t="str">
        <f t="shared" ca="1" si="204"/>
        <v/>
      </c>
      <c r="DQ168" s="65" t="str">
        <f t="shared" ca="1" si="205"/>
        <v/>
      </c>
      <c r="DR168" s="69" t="str">
        <f t="shared" ca="1" si="206"/>
        <v/>
      </c>
      <c r="DS168" s="69" t="str">
        <f t="shared" ca="1" si="207"/>
        <v/>
      </c>
      <c r="DT168" s="69" t="str">
        <f t="shared" ca="1" si="208"/>
        <v/>
      </c>
      <c r="DU168" s="69" t="str">
        <f t="shared" ca="1" si="209"/>
        <v/>
      </c>
      <c r="DV168" s="69" t="str">
        <f t="shared" ca="1" si="210"/>
        <v/>
      </c>
      <c r="DW168" s="69" t="str">
        <f t="shared" ca="1" si="211"/>
        <v/>
      </c>
      <c r="DX168" s="69" t="str">
        <f t="shared" ca="1" si="212"/>
        <v/>
      </c>
      <c r="DY168" s="69" t="str">
        <f t="shared" ca="1" si="213"/>
        <v/>
      </c>
      <c r="DZ168" s="72" t="str">
        <f t="shared" ca="1" si="214"/>
        <v/>
      </c>
      <c r="EA168" s="72" t="str">
        <f t="shared" ca="1" si="215"/>
        <v/>
      </c>
      <c r="EB168" s="72" t="str">
        <f t="shared" ca="1" si="216"/>
        <v/>
      </c>
      <c r="EC168" s="65" t="str">
        <f t="shared" ca="1" si="217"/>
        <v/>
      </c>
      <c r="ED168" s="65" t="str">
        <f t="shared" ca="1" si="218"/>
        <v/>
      </c>
      <c r="EE168" s="65" t="str">
        <f t="shared" ca="1" si="219"/>
        <v/>
      </c>
      <c r="EF168" s="65" t="str">
        <f t="shared" ca="1" si="220"/>
        <v/>
      </c>
      <c r="EG168" s="65" t="str">
        <f t="shared" ca="1" si="221"/>
        <v/>
      </c>
      <c r="EH168" s="65" t="str">
        <f t="shared" ca="1" si="222"/>
        <v/>
      </c>
      <c r="EI168" s="429" t="str">
        <f t="shared" ca="1" si="223"/>
        <v>No</v>
      </c>
      <c r="EJ168" s="428" t="str">
        <f t="shared" ca="1" si="224"/>
        <v/>
      </c>
      <c r="EK168" s="428" t="str">
        <f t="shared" ca="1" si="225"/>
        <v/>
      </c>
      <c r="EL168" s="65" t="str">
        <f t="shared" ca="1" si="226"/>
        <v/>
      </c>
      <c r="EM168" s="65" t="str">
        <f t="shared" ca="1" si="227"/>
        <v/>
      </c>
      <c r="EN168" s="65" t="str">
        <f t="shared" ca="1" si="228"/>
        <v/>
      </c>
      <c r="EO168" s="433" t="str">
        <f t="shared" ca="1" si="229"/>
        <v/>
      </c>
      <c r="EP168" s="433" t="str">
        <f t="shared" ca="1" si="230"/>
        <v/>
      </c>
      <c r="EQ168" s="433" t="str">
        <f t="shared" ca="1" si="231"/>
        <v/>
      </c>
      <c r="ER168" s="433" t="str">
        <f t="shared" ca="1" si="232"/>
        <v/>
      </c>
      <c r="ES168" s="433" t="str">
        <f t="shared" ca="1" si="233"/>
        <v/>
      </c>
      <c r="ET168" s="433" t="str">
        <f t="shared" ca="1" si="234"/>
        <v/>
      </c>
      <c r="EU168" s="433" t="str">
        <f ca="1">IF(OR(CO168="",CQ168=""),"",Discipline!$P$3*CO168+Discipline!$X$3*CQ168)</f>
        <v/>
      </c>
      <c r="EV168" s="433" t="str">
        <f ca="1">IF(OR(CP168="",CR168=""),"",Discipline!$P$3*CP168+Discipline!$X$3*CR168)</f>
        <v/>
      </c>
    </row>
    <row r="169" spans="1:152" x14ac:dyDescent="0.25">
      <c r="A169" s="10" t="str">
        <f ca="1">IFERROR(RANK(order!A169,order!A$3:A$554,0),"")</f>
        <v/>
      </c>
      <c r="B169" s="10" t="str">
        <f ca="1">IFERROR(RANK(order!B169,order!B$3:B$554,0),"")</f>
        <v/>
      </c>
      <c r="C169" s="10" t="str">
        <f ca="1">IFERROR(RANK(order!C169,order!C$3:C$554,0),"")</f>
        <v/>
      </c>
      <c r="D169" s="4" t="str">
        <f ca="1">IFERROR(RANK(order!D169,order!D$3:D$554,0),"")</f>
        <v/>
      </c>
      <c r="E169" s="4" t="str">
        <f ca="1">IFERROR(RANK(order!E169,order!E$3:E$554,0),"")</f>
        <v/>
      </c>
      <c r="F169" s="4" t="str">
        <f ca="1">IFERROR(RANK(order!F169,order!F$3:F$554,0),"")</f>
        <v/>
      </c>
      <c r="G169" s="10" t="str">
        <f ca="1">IFERROR(RANK(order!G169,order!G$3:G$554,0),"")</f>
        <v/>
      </c>
      <c r="H169" s="10" t="str">
        <f ca="1">IFERROR(RANK(order!H169,order!H$3:H$554,0),"")</f>
        <v/>
      </c>
      <c r="I169" s="10" t="str">
        <f ca="1">IFERROR(RANK(order!I169,order!I$3:I$554,0),"")</f>
        <v/>
      </c>
      <c r="J169" s="4" t="str">
        <f ca="1">IFERROR(RANK(order!J169,order!J$3:J$554,0),"")</f>
        <v/>
      </c>
      <c r="K169" s="4" t="str">
        <f ca="1">IFERROR(RANK(order!K169,order!K$3:K$554,0),"")</f>
        <v/>
      </c>
      <c r="L169" s="4" t="str">
        <f ca="1">IFERROR(RANK(order!L169,order!L$3:L$554,0),"")</f>
        <v/>
      </c>
      <c r="M169" s="10" t="str">
        <f ca="1">IFERROR(RANK(order!M169,order!M$3:M$554,0),"")</f>
        <v/>
      </c>
      <c r="N169" s="10" t="str">
        <f ca="1">IFERROR(RANK(order!N169,order!N$3:N$554,0),"")</f>
        <v/>
      </c>
      <c r="O169" s="10" t="str">
        <f ca="1">IFERROR(RANK(order!O169,order!O$3:O$554,0),"")</f>
        <v/>
      </c>
      <c r="P169" s="4" t="str">
        <f ca="1">IFERROR(RANK(order!P169,order!P$3:P$554,0),"")</f>
        <v/>
      </c>
      <c r="Q169" s="4" t="str">
        <f ca="1">IFERROR(RANK(order!Q169,order!Q$3:Q$554,0),"")</f>
        <v/>
      </c>
      <c r="R169" s="4" t="str">
        <f ca="1">IFERROR(RANK(order!R169,order!R$3:R$554,0),"")</f>
        <v/>
      </c>
      <c r="S169" s="10" t="str">
        <f ca="1">IFERROR(RANK(order!S169,order!S$3:S$554,0),"")</f>
        <v/>
      </c>
      <c r="T169" s="10" t="str">
        <f ca="1">IFERROR(RANK(order!T169,order!T$3:T$554,0),"")</f>
        <v/>
      </c>
      <c r="U169" s="10" t="str">
        <f ca="1">IFERROR(RANK(order!U169,order!U$3:U$554,0),"")</f>
        <v/>
      </c>
      <c r="V169" s="4" t="str">
        <f ca="1">IFERROR(RANK(order!V169,order!V$3:V$554,0),"")</f>
        <v/>
      </c>
      <c r="W169" s="4" t="str">
        <f ca="1">IFERROR(RANK(order!W169,order!W$3:W$554,0),"")</f>
        <v/>
      </c>
      <c r="X169" s="4" t="str">
        <f ca="1">IFERROR(RANK(order!X169,order!X$3:X$554,0),"")</f>
        <v/>
      </c>
      <c r="Y169" s="10" t="str">
        <f ca="1">IFERROR(RANK(order!Y169,order!Y$3:Y$554,0),"")</f>
        <v/>
      </c>
      <c r="Z169" s="10" t="str">
        <f ca="1">IFERROR(RANK(order!Z169,order!Z$3:Z$554,0),"")</f>
        <v/>
      </c>
      <c r="AA169" s="10" t="str">
        <f ca="1">IFERROR(RANK(order!AA169,order!AA$3:AA$554,0),"")</f>
        <v/>
      </c>
      <c r="AB169" s="4" t="str">
        <f ca="1">IFERROR(RANK(order!AB169,order!AB$3:AB$554,0),"")</f>
        <v/>
      </c>
      <c r="AC169" s="4" t="str">
        <f ca="1">IFERROR(RANK(order!AC169,order!AC$3:AC$554,0),"")</f>
        <v/>
      </c>
      <c r="AD169" s="4" t="str">
        <f ca="1">IFERROR(RANK(order!AD169,order!AD$3:AD$554,0),"")</f>
        <v/>
      </c>
      <c r="AE169" s="10" t="str">
        <f ca="1">IFERROR(RANK(order!AE169,order!AE$3:AE$554,0),"")</f>
        <v/>
      </c>
      <c r="AF169" s="10" t="str">
        <f ca="1">IFERROR(RANK(order!AF169,order!AF$3:AF$554,0),"")</f>
        <v/>
      </c>
      <c r="AG169" s="10" t="str">
        <f ca="1">IFERROR(RANK(order!AG169,order!AG$3:AG$554,0),"")</f>
        <v/>
      </c>
      <c r="AH169" s="4" t="str">
        <f ca="1">IFERROR(RANK(order!AH169,order!AH$3:AH$554,0),"")</f>
        <v/>
      </c>
      <c r="AI169" s="4" t="str">
        <f ca="1">IFERROR(RANK(order!AI169,order!AI$3:AI$554,0),"")</f>
        <v/>
      </c>
      <c r="AJ169" s="4" t="str">
        <f ca="1">IFERROR(RANK(order!AJ169,order!AJ$3:AJ$554,0),"")</f>
        <v/>
      </c>
      <c r="AK169" s="10" t="str">
        <f ca="1">IFERROR(RANK(order!AK169,order!AK$3:AK$554,0),"")</f>
        <v/>
      </c>
      <c r="AL169" s="10" t="str">
        <f ca="1">IFERROR(RANK(order!AL169,order!AL$3:AL$554,0),"")</f>
        <v/>
      </c>
      <c r="AM169" s="10" t="str">
        <f ca="1">IFERROR(RANK(order!AM169,order!AM$3:AM$554,0),"")</f>
        <v/>
      </c>
      <c r="AN169" s="4" t="str">
        <f ca="1">IFERROR(RANK(order!AN169,order!AN$3:AN$554,0),"")</f>
        <v/>
      </c>
      <c r="AO169" s="4" t="str">
        <f ca="1">IFERROR(RANK(order!AO169,order!AO$3:AO$554,0),"")</f>
        <v/>
      </c>
      <c r="AP169" s="4" t="str">
        <f ca="1">IFERROR(RANK(order!AP169,order!AP$3:AP$554,0),"")</f>
        <v/>
      </c>
      <c r="AQ169" s="10" t="str">
        <f ca="1">IFERROR(RANK(order!AQ169,order!AQ$3:AQ$554,0),"")</f>
        <v/>
      </c>
      <c r="AR169" s="10" t="str">
        <f ca="1">IFERROR(RANK(order!AR169,order!AR$3:AR$554,0),"")</f>
        <v/>
      </c>
      <c r="AS169" s="10" t="str">
        <f ca="1">IFERROR(RANK(order!AS169,order!AS$3:AS$554,0),"")</f>
        <v/>
      </c>
      <c r="AT169" s="4" t="str">
        <f ca="1">IFERROR(RANK(order!AT169,order!AT$3:AT$554,0),"")</f>
        <v/>
      </c>
      <c r="AU169" s="4" t="str">
        <f ca="1">IFERROR(RANK(order!AU169,order!AU$3:AU$554,0),"")</f>
        <v/>
      </c>
      <c r="AV169" s="4" t="str">
        <f ca="1">IFERROR(RANK(order!AV169,order!AV$3:AV$554,0),"")</f>
        <v/>
      </c>
      <c r="AW169" s="10" t="str">
        <f ca="1">IFERROR(RANK(order!AW169,order!AW$3:AW$554,0),"")</f>
        <v/>
      </c>
      <c r="AX169" s="10" t="str">
        <f ca="1">IFERROR(RANK(order!AX169,order!AX$3:AX$554,0),"")</f>
        <v/>
      </c>
      <c r="AY169" s="10" t="str">
        <f ca="1">IFERROR(RANK(order!AY169,order!AY$3:AY$554,0),"")</f>
        <v/>
      </c>
      <c r="AZ169" s="4" t="str">
        <f ca="1">IFERROR(RANK(order!AZ169,order!AZ$3:AZ$554,0),"")</f>
        <v/>
      </c>
      <c r="BA169" s="4" t="str">
        <f ca="1">IFERROR(RANK(order!BA169,order!BA$3:BA$554,0),"")</f>
        <v/>
      </c>
      <c r="BB169" s="4" t="str">
        <f ca="1">IFERROR(RANK(order!BB169,order!BB$3:BB$554,0),"")</f>
        <v/>
      </c>
      <c r="BC169" s="10" t="str">
        <f ca="1">IFERROR(RANK(order!BC169,order!BC$3:BC$554,0),"")</f>
        <v/>
      </c>
      <c r="BD169" s="10" t="str">
        <f ca="1">IFERROR(RANK(order!BD169,order!BD$3:BD$554,0),"")</f>
        <v/>
      </c>
      <c r="BE169" s="10" t="str">
        <f ca="1">IFERROR(RANK(order!BE169,order!BE$3:BE$554,0),"")</f>
        <v/>
      </c>
      <c r="BF169" s="4" t="str">
        <f ca="1">IFERROR(RANK(order!BF169,order!BF$3:BF$554,0),"")</f>
        <v/>
      </c>
      <c r="BG169" s="4" t="str">
        <f ca="1">IFERROR(RANK(order!BG169,order!BG$3:BG$554,0),"")</f>
        <v/>
      </c>
      <c r="BH169" s="4" t="str">
        <f ca="1">IFERROR(RANK(order!BH169,order!BH$3:BH$554,0),"")</f>
        <v/>
      </c>
      <c r="BI169" s="10" t="str">
        <f ca="1">IFERROR(RANK(order!BI169,order!BI$3:BI$554,0),"")</f>
        <v/>
      </c>
      <c r="BJ169" s="10" t="str">
        <f ca="1">IFERROR(RANK(order!BJ169,order!BJ$3:BJ$554,0),"")</f>
        <v/>
      </c>
      <c r="BK169" s="10" t="str">
        <f ca="1">IFERROR(RANK(order!BK169,order!BK$3:BK$554,0),"")</f>
        <v/>
      </c>
      <c r="BL169" s="4" t="str">
        <f ca="1">IFERROR(RANK(order!BL169,order!BL$3:BL$554,0),"")</f>
        <v/>
      </c>
      <c r="BM169" s="4" t="str">
        <f ca="1">IFERROR(RANK(order!BM169,order!BM$3:BM$554,0),"")</f>
        <v/>
      </c>
      <c r="BN169" s="4" t="str">
        <f ca="1">IFERROR(RANK(order!BN169,order!BN$3:BN$554,0),"")</f>
        <v/>
      </c>
      <c r="BO169" s="10" t="str">
        <f ca="1">IFERROR(RANK(order!BO169,order!BO$3:BO$554,0),"")</f>
        <v/>
      </c>
      <c r="BP169" s="10" t="str">
        <f ca="1">IFERROR(RANK(order!BP169,order!BP$3:BP$554,0),"")</f>
        <v/>
      </c>
      <c r="BQ169" s="10" t="str">
        <f ca="1">IFERROR(RANK(order!BQ169,order!BQ$3:BQ$554,0),"")</f>
        <v/>
      </c>
      <c r="BR169" s="4" t="str">
        <f ca="1">IFERROR(RANK(order!BR169,order!BR$3:BR$554,0),"")</f>
        <v/>
      </c>
      <c r="BS169" s="4" t="str">
        <f ca="1">IFERROR(RANK(order!BS169,order!BS$3:BS$554,0),"")</f>
        <v/>
      </c>
      <c r="BT169" s="4" t="str">
        <f ca="1">IFERROR(RANK(order!BT169,order!BT$3:BT$554,0),"")</f>
        <v/>
      </c>
      <c r="BU169" s="95">
        <f t="shared" si="235"/>
        <v>167</v>
      </c>
      <c r="BV169" s="35" t="str">
        <f t="shared" si="236"/>
        <v>E1</v>
      </c>
      <c r="BW169" s="55">
        <f t="shared" ca="1" si="159"/>
        <v>0</v>
      </c>
      <c r="BX169" s="56" t="str">
        <f t="shared" ca="1" si="160"/>
        <v/>
      </c>
      <c r="BY169" s="56" t="str">
        <f t="shared" ca="1" si="161"/>
        <v/>
      </c>
      <c r="BZ169" s="57" t="str">
        <f t="shared" ca="1" si="162"/>
        <v/>
      </c>
      <c r="CA169" s="57" t="str">
        <f t="shared" ca="1" si="163"/>
        <v/>
      </c>
      <c r="CB169" s="58" t="str">
        <f t="shared" ca="1" si="164"/>
        <v/>
      </c>
      <c r="CC169" s="57" t="str">
        <f t="shared" ca="1" si="165"/>
        <v/>
      </c>
      <c r="CD169" s="57" t="str">
        <f t="shared" ca="1" si="166"/>
        <v/>
      </c>
      <c r="CE169" s="58" t="str">
        <f t="shared" ca="1" si="167"/>
        <v/>
      </c>
      <c r="CF169" s="59" t="str">
        <f t="shared" ca="1" si="168"/>
        <v/>
      </c>
      <c r="CG169" s="57" t="str">
        <f t="shared" ca="1" si="169"/>
        <v/>
      </c>
      <c r="CH169" s="57" t="str">
        <f t="shared" ca="1" si="170"/>
        <v/>
      </c>
      <c r="CI169" s="57" t="str">
        <f t="shared" ca="1" si="171"/>
        <v/>
      </c>
      <c r="CJ169" s="57" t="str">
        <f t="shared" ca="1" si="172"/>
        <v/>
      </c>
      <c r="CK169" s="57" t="str">
        <f t="shared" ca="1" si="173"/>
        <v/>
      </c>
      <c r="CL169" s="57" t="str">
        <f t="shared" ca="1" si="174"/>
        <v/>
      </c>
      <c r="CM169" s="57" t="str">
        <f t="shared" ca="1" si="175"/>
        <v/>
      </c>
      <c r="CN169" s="57" t="str">
        <f t="shared" ca="1" si="176"/>
        <v/>
      </c>
      <c r="CO169" s="57" t="str">
        <f t="shared" ca="1" si="177"/>
        <v/>
      </c>
      <c r="CP169" s="57" t="str">
        <f t="shared" ca="1" si="178"/>
        <v/>
      </c>
      <c r="CQ169" s="57" t="str">
        <f t="shared" ca="1" si="179"/>
        <v/>
      </c>
      <c r="CR169" s="57" t="str">
        <f t="shared" ca="1" si="180"/>
        <v/>
      </c>
      <c r="CS169" s="60" t="str">
        <f t="shared" ca="1" si="181"/>
        <v/>
      </c>
      <c r="CT169" s="60" t="str">
        <f t="shared" ca="1" si="182"/>
        <v/>
      </c>
      <c r="CU169" s="60" t="str">
        <f t="shared" ca="1" si="183"/>
        <v/>
      </c>
      <c r="CV169" s="60" t="str">
        <f t="shared" ca="1" si="184"/>
        <v/>
      </c>
      <c r="CW169" s="60" t="str">
        <f t="shared" ca="1" si="185"/>
        <v/>
      </c>
      <c r="CX169" s="60" t="str">
        <f t="shared" ca="1" si="186"/>
        <v/>
      </c>
      <c r="CY169" s="60" t="str">
        <f t="shared" ca="1" si="187"/>
        <v/>
      </c>
      <c r="CZ169" s="60" t="str">
        <f t="shared" ca="1" si="188"/>
        <v/>
      </c>
      <c r="DA169" s="65" t="str">
        <f t="shared" ca="1" si="189"/>
        <v/>
      </c>
      <c r="DB169" s="65" t="str">
        <f t="shared" ca="1" si="190"/>
        <v/>
      </c>
      <c r="DC169" s="65" t="str">
        <f t="shared" ca="1" si="191"/>
        <v/>
      </c>
      <c r="DD169" s="65" t="str">
        <f t="shared" ca="1" si="192"/>
        <v/>
      </c>
      <c r="DE169" s="65" t="str">
        <f t="shared" ca="1" si="193"/>
        <v/>
      </c>
      <c r="DF169" s="66" t="str">
        <f t="shared" ca="1" si="194"/>
        <v/>
      </c>
      <c r="DG169" s="66" t="str">
        <f t="shared" ca="1" si="195"/>
        <v/>
      </c>
      <c r="DH169" s="66" t="str">
        <f t="shared" ca="1" si="196"/>
        <v/>
      </c>
      <c r="DI169" s="66" t="str">
        <f t="shared" ca="1" si="197"/>
        <v/>
      </c>
      <c r="DJ169" s="66" t="str">
        <f t="shared" ca="1" si="198"/>
        <v/>
      </c>
      <c r="DK169" s="65" t="str">
        <f t="shared" ca="1" si="199"/>
        <v/>
      </c>
      <c r="DL169" s="65" t="str">
        <f t="shared" ca="1" si="200"/>
        <v/>
      </c>
      <c r="DM169" s="65" t="str">
        <f t="shared" ca="1" si="201"/>
        <v/>
      </c>
      <c r="DN169" s="65" t="str">
        <f t="shared" ca="1" si="202"/>
        <v/>
      </c>
      <c r="DO169" s="65" t="str">
        <f t="shared" ca="1" si="203"/>
        <v/>
      </c>
      <c r="DP169" s="65" t="str">
        <f t="shared" ca="1" si="204"/>
        <v/>
      </c>
      <c r="DQ169" s="65" t="str">
        <f t="shared" ca="1" si="205"/>
        <v/>
      </c>
      <c r="DR169" s="69" t="str">
        <f t="shared" ca="1" si="206"/>
        <v/>
      </c>
      <c r="DS169" s="69" t="str">
        <f t="shared" ca="1" si="207"/>
        <v/>
      </c>
      <c r="DT169" s="69" t="str">
        <f t="shared" ca="1" si="208"/>
        <v/>
      </c>
      <c r="DU169" s="69" t="str">
        <f t="shared" ca="1" si="209"/>
        <v/>
      </c>
      <c r="DV169" s="69" t="str">
        <f t="shared" ca="1" si="210"/>
        <v/>
      </c>
      <c r="DW169" s="69" t="str">
        <f t="shared" ca="1" si="211"/>
        <v/>
      </c>
      <c r="DX169" s="69" t="str">
        <f t="shared" ca="1" si="212"/>
        <v/>
      </c>
      <c r="DY169" s="69" t="str">
        <f t="shared" ca="1" si="213"/>
        <v/>
      </c>
      <c r="DZ169" s="72" t="str">
        <f t="shared" ca="1" si="214"/>
        <v/>
      </c>
      <c r="EA169" s="72" t="str">
        <f t="shared" ca="1" si="215"/>
        <v/>
      </c>
      <c r="EB169" s="72" t="str">
        <f t="shared" ca="1" si="216"/>
        <v/>
      </c>
      <c r="EC169" s="65" t="str">
        <f t="shared" ca="1" si="217"/>
        <v/>
      </c>
      <c r="ED169" s="65" t="str">
        <f t="shared" ca="1" si="218"/>
        <v/>
      </c>
      <c r="EE169" s="65" t="str">
        <f t="shared" ca="1" si="219"/>
        <v/>
      </c>
      <c r="EF169" s="65" t="str">
        <f t="shared" ca="1" si="220"/>
        <v/>
      </c>
      <c r="EG169" s="65" t="str">
        <f t="shared" ca="1" si="221"/>
        <v/>
      </c>
      <c r="EH169" s="65" t="str">
        <f t="shared" ca="1" si="222"/>
        <v/>
      </c>
      <c r="EI169" s="429" t="str">
        <f t="shared" ca="1" si="223"/>
        <v>No</v>
      </c>
      <c r="EJ169" s="428" t="str">
        <f t="shared" ca="1" si="224"/>
        <v/>
      </c>
      <c r="EK169" s="428" t="str">
        <f t="shared" ca="1" si="225"/>
        <v/>
      </c>
      <c r="EL169" s="65" t="str">
        <f t="shared" ca="1" si="226"/>
        <v/>
      </c>
      <c r="EM169" s="65" t="str">
        <f t="shared" ca="1" si="227"/>
        <v/>
      </c>
      <c r="EN169" s="65" t="str">
        <f t="shared" ca="1" si="228"/>
        <v/>
      </c>
      <c r="EO169" s="433" t="str">
        <f t="shared" ca="1" si="229"/>
        <v/>
      </c>
      <c r="EP169" s="433" t="str">
        <f t="shared" ca="1" si="230"/>
        <v/>
      </c>
      <c r="EQ169" s="433" t="str">
        <f t="shared" ca="1" si="231"/>
        <v/>
      </c>
      <c r="ER169" s="433" t="str">
        <f t="shared" ca="1" si="232"/>
        <v/>
      </c>
      <c r="ES169" s="433" t="str">
        <f t="shared" ca="1" si="233"/>
        <v/>
      </c>
      <c r="ET169" s="433" t="str">
        <f t="shared" ca="1" si="234"/>
        <v/>
      </c>
      <c r="EU169" s="433" t="str">
        <f ca="1">IF(OR(CO169="",CQ169=""),"",Discipline!$P$3*CO169+Discipline!$X$3*CQ169)</f>
        <v/>
      </c>
      <c r="EV169" s="433" t="str">
        <f ca="1">IF(OR(CP169="",CR169=""),"",Discipline!$P$3*CP169+Discipline!$X$3*CR169)</f>
        <v/>
      </c>
    </row>
    <row r="170" spans="1:152" x14ac:dyDescent="0.25">
      <c r="A170" s="10" t="str">
        <f ca="1">IFERROR(RANK(order!A170,order!A$3:A$554,0),"")</f>
        <v/>
      </c>
      <c r="B170" s="10" t="str">
        <f ca="1">IFERROR(RANK(order!B170,order!B$3:B$554,0),"")</f>
        <v/>
      </c>
      <c r="C170" s="10" t="str">
        <f ca="1">IFERROR(RANK(order!C170,order!C$3:C$554,0),"")</f>
        <v/>
      </c>
      <c r="D170" s="4" t="str">
        <f ca="1">IFERROR(RANK(order!D170,order!D$3:D$554,0),"")</f>
        <v/>
      </c>
      <c r="E170" s="4" t="str">
        <f ca="1">IFERROR(RANK(order!E170,order!E$3:E$554,0),"")</f>
        <v/>
      </c>
      <c r="F170" s="4" t="str">
        <f ca="1">IFERROR(RANK(order!F170,order!F$3:F$554,0),"")</f>
        <v/>
      </c>
      <c r="G170" s="10" t="str">
        <f ca="1">IFERROR(RANK(order!G170,order!G$3:G$554,0),"")</f>
        <v/>
      </c>
      <c r="H170" s="10" t="str">
        <f ca="1">IFERROR(RANK(order!H170,order!H$3:H$554,0),"")</f>
        <v/>
      </c>
      <c r="I170" s="10" t="str">
        <f ca="1">IFERROR(RANK(order!I170,order!I$3:I$554,0),"")</f>
        <v/>
      </c>
      <c r="J170" s="4" t="str">
        <f ca="1">IFERROR(RANK(order!J170,order!J$3:J$554,0),"")</f>
        <v/>
      </c>
      <c r="K170" s="4" t="str">
        <f ca="1">IFERROR(RANK(order!K170,order!K$3:K$554,0),"")</f>
        <v/>
      </c>
      <c r="L170" s="4" t="str">
        <f ca="1">IFERROR(RANK(order!L170,order!L$3:L$554,0),"")</f>
        <v/>
      </c>
      <c r="M170" s="10" t="str">
        <f ca="1">IFERROR(RANK(order!M170,order!M$3:M$554,0),"")</f>
        <v/>
      </c>
      <c r="N170" s="10" t="str">
        <f ca="1">IFERROR(RANK(order!N170,order!N$3:N$554,0),"")</f>
        <v/>
      </c>
      <c r="O170" s="10" t="str">
        <f ca="1">IFERROR(RANK(order!O170,order!O$3:O$554,0),"")</f>
        <v/>
      </c>
      <c r="P170" s="4" t="str">
        <f ca="1">IFERROR(RANK(order!P170,order!P$3:P$554,0),"")</f>
        <v/>
      </c>
      <c r="Q170" s="4" t="str">
        <f ca="1">IFERROR(RANK(order!Q170,order!Q$3:Q$554,0),"")</f>
        <v/>
      </c>
      <c r="R170" s="4" t="str">
        <f ca="1">IFERROR(RANK(order!R170,order!R$3:R$554,0),"")</f>
        <v/>
      </c>
      <c r="S170" s="10" t="str">
        <f ca="1">IFERROR(RANK(order!S170,order!S$3:S$554,0),"")</f>
        <v/>
      </c>
      <c r="T170" s="10" t="str">
        <f ca="1">IFERROR(RANK(order!T170,order!T$3:T$554,0),"")</f>
        <v/>
      </c>
      <c r="U170" s="10" t="str">
        <f ca="1">IFERROR(RANK(order!U170,order!U$3:U$554,0),"")</f>
        <v/>
      </c>
      <c r="V170" s="4" t="str">
        <f ca="1">IFERROR(RANK(order!V170,order!V$3:V$554,0),"")</f>
        <v/>
      </c>
      <c r="W170" s="4" t="str">
        <f ca="1">IFERROR(RANK(order!W170,order!W$3:W$554,0),"")</f>
        <v/>
      </c>
      <c r="X170" s="4" t="str">
        <f ca="1">IFERROR(RANK(order!X170,order!X$3:X$554,0),"")</f>
        <v/>
      </c>
      <c r="Y170" s="10" t="str">
        <f ca="1">IFERROR(RANK(order!Y170,order!Y$3:Y$554,0),"")</f>
        <v/>
      </c>
      <c r="Z170" s="10" t="str">
        <f ca="1">IFERROR(RANK(order!Z170,order!Z$3:Z$554,0),"")</f>
        <v/>
      </c>
      <c r="AA170" s="10" t="str">
        <f ca="1">IFERROR(RANK(order!AA170,order!AA$3:AA$554,0),"")</f>
        <v/>
      </c>
      <c r="AB170" s="4" t="str">
        <f ca="1">IFERROR(RANK(order!AB170,order!AB$3:AB$554,0),"")</f>
        <v/>
      </c>
      <c r="AC170" s="4" t="str">
        <f ca="1">IFERROR(RANK(order!AC170,order!AC$3:AC$554,0),"")</f>
        <v/>
      </c>
      <c r="AD170" s="4" t="str">
        <f ca="1">IFERROR(RANK(order!AD170,order!AD$3:AD$554,0),"")</f>
        <v/>
      </c>
      <c r="AE170" s="10" t="str">
        <f ca="1">IFERROR(RANK(order!AE170,order!AE$3:AE$554,0),"")</f>
        <v/>
      </c>
      <c r="AF170" s="10" t="str">
        <f ca="1">IFERROR(RANK(order!AF170,order!AF$3:AF$554,0),"")</f>
        <v/>
      </c>
      <c r="AG170" s="10" t="str">
        <f ca="1">IFERROR(RANK(order!AG170,order!AG$3:AG$554,0),"")</f>
        <v/>
      </c>
      <c r="AH170" s="4" t="str">
        <f ca="1">IFERROR(RANK(order!AH170,order!AH$3:AH$554,0),"")</f>
        <v/>
      </c>
      <c r="AI170" s="4" t="str">
        <f ca="1">IFERROR(RANK(order!AI170,order!AI$3:AI$554,0),"")</f>
        <v/>
      </c>
      <c r="AJ170" s="4" t="str">
        <f ca="1">IFERROR(RANK(order!AJ170,order!AJ$3:AJ$554,0),"")</f>
        <v/>
      </c>
      <c r="AK170" s="10" t="str">
        <f ca="1">IFERROR(RANK(order!AK170,order!AK$3:AK$554,0),"")</f>
        <v/>
      </c>
      <c r="AL170" s="10" t="str">
        <f ca="1">IFERROR(RANK(order!AL170,order!AL$3:AL$554,0),"")</f>
        <v/>
      </c>
      <c r="AM170" s="10" t="str">
        <f ca="1">IFERROR(RANK(order!AM170,order!AM$3:AM$554,0),"")</f>
        <v/>
      </c>
      <c r="AN170" s="4" t="str">
        <f ca="1">IFERROR(RANK(order!AN170,order!AN$3:AN$554,0),"")</f>
        <v/>
      </c>
      <c r="AO170" s="4" t="str">
        <f ca="1">IFERROR(RANK(order!AO170,order!AO$3:AO$554,0),"")</f>
        <v/>
      </c>
      <c r="AP170" s="4" t="str">
        <f ca="1">IFERROR(RANK(order!AP170,order!AP$3:AP$554,0),"")</f>
        <v/>
      </c>
      <c r="AQ170" s="10" t="str">
        <f ca="1">IFERROR(RANK(order!AQ170,order!AQ$3:AQ$554,0),"")</f>
        <v/>
      </c>
      <c r="AR170" s="10" t="str">
        <f ca="1">IFERROR(RANK(order!AR170,order!AR$3:AR$554,0),"")</f>
        <v/>
      </c>
      <c r="AS170" s="10" t="str">
        <f ca="1">IFERROR(RANK(order!AS170,order!AS$3:AS$554,0),"")</f>
        <v/>
      </c>
      <c r="AT170" s="4" t="str">
        <f ca="1">IFERROR(RANK(order!AT170,order!AT$3:AT$554,0),"")</f>
        <v/>
      </c>
      <c r="AU170" s="4" t="str">
        <f ca="1">IFERROR(RANK(order!AU170,order!AU$3:AU$554,0),"")</f>
        <v/>
      </c>
      <c r="AV170" s="4" t="str">
        <f ca="1">IFERROR(RANK(order!AV170,order!AV$3:AV$554,0),"")</f>
        <v/>
      </c>
      <c r="AW170" s="10" t="str">
        <f ca="1">IFERROR(RANK(order!AW170,order!AW$3:AW$554,0),"")</f>
        <v/>
      </c>
      <c r="AX170" s="10" t="str">
        <f ca="1">IFERROR(RANK(order!AX170,order!AX$3:AX$554,0),"")</f>
        <v/>
      </c>
      <c r="AY170" s="10" t="str">
        <f ca="1">IFERROR(RANK(order!AY170,order!AY$3:AY$554,0),"")</f>
        <v/>
      </c>
      <c r="AZ170" s="4" t="str">
        <f ca="1">IFERROR(RANK(order!AZ170,order!AZ$3:AZ$554,0),"")</f>
        <v/>
      </c>
      <c r="BA170" s="4" t="str">
        <f ca="1">IFERROR(RANK(order!BA170,order!BA$3:BA$554,0),"")</f>
        <v/>
      </c>
      <c r="BB170" s="4" t="str">
        <f ca="1">IFERROR(RANK(order!BB170,order!BB$3:BB$554,0),"")</f>
        <v/>
      </c>
      <c r="BC170" s="10" t="str">
        <f ca="1">IFERROR(RANK(order!BC170,order!BC$3:BC$554,0),"")</f>
        <v/>
      </c>
      <c r="BD170" s="10" t="str">
        <f ca="1">IFERROR(RANK(order!BD170,order!BD$3:BD$554,0),"")</f>
        <v/>
      </c>
      <c r="BE170" s="10" t="str">
        <f ca="1">IFERROR(RANK(order!BE170,order!BE$3:BE$554,0),"")</f>
        <v/>
      </c>
      <c r="BF170" s="4" t="str">
        <f ca="1">IFERROR(RANK(order!BF170,order!BF$3:BF$554,0),"")</f>
        <v/>
      </c>
      <c r="BG170" s="4" t="str">
        <f ca="1">IFERROR(RANK(order!BG170,order!BG$3:BG$554,0),"")</f>
        <v/>
      </c>
      <c r="BH170" s="4" t="str">
        <f ca="1">IFERROR(RANK(order!BH170,order!BH$3:BH$554,0),"")</f>
        <v/>
      </c>
      <c r="BI170" s="10" t="str">
        <f ca="1">IFERROR(RANK(order!BI170,order!BI$3:BI$554,0),"")</f>
        <v/>
      </c>
      <c r="BJ170" s="10" t="str">
        <f ca="1">IFERROR(RANK(order!BJ170,order!BJ$3:BJ$554,0),"")</f>
        <v/>
      </c>
      <c r="BK170" s="10" t="str">
        <f ca="1">IFERROR(RANK(order!BK170,order!BK$3:BK$554,0),"")</f>
        <v/>
      </c>
      <c r="BL170" s="4" t="str">
        <f ca="1">IFERROR(RANK(order!BL170,order!BL$3:BL$554,0),"")</f>
        <v/>
      </c>
      <c r="BM170" s="4" t="str">
        <f ca="1">IFERROR(RANK(order!BM170,order!BM$3:BM$554,0),"")</f>
        <v/>
      </c>
      <c r="BN170" s="4" t="str">
        <f ca="1">IFERROR(RANK(order!BN170,order!BN$3:BN$554,0),"")</f>
        <v/>
      </c>
      <c r="BO170" s="10" t="str">
        <f ca="1">IFERROR(RANK(order!BO170,order!BO$3:BO$554,0),"")</f>
        <v/>
      </c>
      <c r="BP170" s="10" t="str">
        <f ca="1">IFERROR(RANK(order!BP170,order!BP$3:BP$554,0),"")</f>
        <v/>
      </c>
      <c r="BQ170" s="10" t="str">
        <f ca="1">IFERROR(RANK(order!BQ170,order!BQ$3:BQ$554,0),"")</f>
        <v/>
      </c>
      <c r="BR170" s="4" t="str">
        <f ca="1">IFERROR(RANK(order!BR170,order!BR$3:BR$554,0),"")</f>
        <v/>
      </c>
      <c r="BS170" s="4" t="str">
        <f ca="1">IFERROR(RANK(order!BS170,order!BS$3:BS$554,0),"")</f>
        <v/>
      </c>
      <c r="BT170" s="4" t="str">
        <f ca="1">IFERROR(RANK(order!BT170,order!BT$3:BT$554,0),"")</f>
        <v/>
      </c>
      <c r="BU170" s="95">
        <f t="shared" si="235"/>
        <v>168</v>
      </c>
      <c r="BV170" s="35" t="str">
        <f t="shared" si="236"/>
        <v>E1</v>
      </c>
      <c r="BW170" s="55">
        <f t="shared" ca="1" si="159"/>
        <v>0</v>
      </c>
      <c r="BX170" s="56" t="str">
        <f t="shared" ca="1" si="160"/>
        <v/>
      </c>
      <c r="BY170" s="56" t="str">
        <f t="shared" ca="1" si="161"/>
        <v/>
      </c>
      <c r="BZ170" s="57" t="str">
        <f t="shared" ca="1" si="162"/>
        <v/>
      </c>
      <c r="CA170" s="57" t="str">
        <f t="shared" ca="1" si="163"/>
        <v/>
      </c>
      <c r="CB170" s="58" t="str">
        <f t="shared" ca="1" si="164"/>
        <v/>
      </c>
      <c r="CC170" s="57" t="str">
        <f t="shared" ca="1" si="165"/>
        <v/>
      </c>
      <c r="CD170" s="57" t="str">
        <f t="shared" ca="1" si="166"/>
        <v/>
      </c>
      <c r="CE170" s="58" t="str">
        <f t="shared" ca="1" si="167"/>
        <v/>
      </c>
      <c r="CF170" s="59" t="str">
        <f t="shared" ca="1" si="168"/>
        <v/>
      </c>
      <c r="CG170" s="57" t="str">
        <f t="shared" ca="1" si="169"/>
        <v/>
      </c>
      <c r="CH170" s="57" t="str">
        <f t="shared" ca="1" si="170"/>
        <v/>
      </c>
      <c r="CI170" s="57" t="str">
        <f t="shared" ca="1" si="171"/>
        <v/>
      </c>
      <c r="CJ170" s="57" t="str">
        <f t="shared" ca="1" si="172"/>
        <v/>
      </c>
      <c r="CK170" s="57" t="str">
        <f t="shared" ca="1" si="173"/>
        <v/>
      </c>
      <c r="CL170" s="57" t="str">
        <f t="shared" ca="1" si="174"/>
        <v/>
      </c>
      <c r="CM170" s="57" t="str">
        <f t="shared" ca="1" si="175"/>
        <v/>
      </c>
      <c r="CN170" s="57" t="str">
        <f t="shared" ca="1" si="176"/>
        <v/>
      </c>
      <c r="CO170" s="57" t="str">
        <f t="shared" ca="1" si="177"/>
        <v/>
      </c>
      <c r="CP170" s="57" t="str">
        <f t="shared" ca="1" si="178"/>
        <v/>
      </c>
      <c r="CQ170" s="57" t="str">
        <f t="shared" ca="1" si="179"/>
        <v/>
      </c>
      <c r="CR170" s="57" t="str">
        <f t="shared" ca="1" si="180"/>
        <v/>
      </c>
      <c r="CS170" s="60" t="str">
        <f t="shared" ca="1" si="181"/>
        <v/>
      </c>
      <c r="CT170" s="60" t="str">
        <f t="shared" ca="1" si="182"/>
        <v/>
      </c>
      <c r="CU170" s="60" t="str">
        <f t="shared" ca="1" si="183"/>
        <v/>
      </c>
      <c r="CV170" s="60" t="str">
        <f t="shared" ca="1" si="184"/>
        <v/>
      </c>
      <c r="CW170" s="60" t="str">
        <f t="shared" ca="1" si="185"/>
        <v/>
      </c>
      <c r="CX170" s="60" t="str">
        <f t="shared" ca="1" si="186"/>
        <v/>
      </c>
      <c r="CY170" s="60" t="str">
        <f t="shared" ca="1" si="187"/>
        <v/>
      </c>
      <c r="CZ170" s="60" t="str">
        <f t="shared" ca="1" si="188"/>
        <v/>
      </c>
      <c r="DA170" s="65" t="str">
        <f t="shared" ca="1" si="189"/>
        <v/>
      </c>
      <c r="DB170" s="65" t="str">
        <f t="shared" ca="1" si="190"/>
        <v/>
      </c>
      <c r="DC170" s="65" t="str">
        <f t="shared" ca="1" si="191"/>
        <v/>
      </c>
      <c r="DD170" s="65" t="str">
        <f t="shared" ca="1" si="192"/>
        <v/>
      </c>
      <c r="DE170" s="65" t="str">
        <f t="shared" ca="1" si="193"/>
        <v/>
      </c>
      <c r="DF170" s="66" t="str">
        <f t="shared" ca="1" si="194"/>
        <v/>
      </c>
      <c r="DG170" s="66" t="str">
        <f t="shared" ca="1" si="195"/>
        <v/>
      </c>
      <c r="DH170" s="66" t="str">
        <f t="shared" ca="1" si="196"/>
        <v/>
      </c>
      <c r="DI170" s="66" t="str">
        <f t="shared" ca="1" si="197"/>
        <v/>
      </c>
      <c r="DJ170" s="66" t="str">
        <f t="shared" ca="1" si="198"/>
        <v/>
      </c>
      <c r="DK170" s="65" t="str">
        <f t="shared" ca="1" si="199"/>
        <v/>
      </c>
      <c r="DL170" s="65" t="str">
        <f t="shared" ca="1" si="200"/>
        <v/>
      </c>
      <c r="DM170" s="65" t="str">
        <f t="shared" ca="1" si="201"/>
        <v/>
      </c>
      <c r="DN170" s="65" t="str">
        <f t="shared" ca="1" si="202"/>
        <v/>
      </c>
      <c r="DO170" s="65" t="str">
        <f t="shared" ca="1" si="203"/>
        <v/>
      </c>
      <c r="DP170" s="65" t="str">
        <f t="shared" ca="1" si="204"/>
        <v/>
      </c>
      <c r="DQ170" s="65" t="str">
        <f t="shared" ca="1" si="205"/>
        <v/>
      </c>
      <c r="DR170" s="69" t="str">
        <f t="shared" ca="1" si="206"/>
        <v/>
      </c>
      <c r="DS170" s="69" t="str">
        <f t="shared" ca="1" si="207"/>
        <v/>
      </c>
      <c r="DT170" s="69" t="str">
        <f t="shared" ca="1" si="208"/>
        <v/>
      </c>
      <c r="DU170" s="69" t="str">
        <f t="shared" ca="1" si="209"/>
        <v/>
      </c>
      <c r="DV170" s="69" t="str">
        <f t="shared" ca="1" si="210"/>
        <v/>
      </c>
      <c r="DW170" s="69" t="str">
        <f t="shared" ca="1" si="211"/>
        <v/>
      </c>
      <c r="DX170" s="69" t="str">
        <f t="shared" ca="1" si="212"/>
        <v/>
      </c>
      <c r="DY170" s="69" t="str">
        <f t="shared" ca="1" si="213"/>
        <v/>
      </c>
      <c r="DZ170" s="72" t="str">
        <f t="shared" ca="1" si="214"/>
        <v/>
      </c>
      <c r="EA170" s="72" t="str">
        <f t="shared" ca="1" si="215"/>
        <v/>
      </c>
      <c r="EB170" s="72" t="str">
        <f t="shared" ca="1" si="216"/>
        <v/>
      </c>
      <c r="EC170" s="65" t="str">
        <f t="shared" ca="1" si="217"/>
        <v/>
      </c>
      <c r="ED170" s="65" t="str">
        <f t="shared" ca="1" si="218"/>
        <v/>
      </c>
      <c r="EE170" s="65" t="str">
        <f t="shared" ca="1" si="219"/>
        <v/>
      </c>
      <c r="EF170" s="65" t="str">
        <f t="shared" ca="1" si="220"/>
        <v/>
      </c>
      <c r="EG170" s="65" t="str">
        <f t="shared" ca="1" si="221"/>
        <v/>
      </c>
      <c r="EH170" s="65" t="str">
        <f t="shared" ca="1" si="222"/>
        <v/>
      </c>
      <c r="EI170" s="429" t="str">
        <f t="shared" ca="1" si="223"/>
        <v>No</v>
      </c>
      <c r="EJ170" s="428" t="str">
        <f t="shared" ca="1" si="224"/>
        <v/>
      </c>
      <c r="EK170" s="428" t="str">
        <f t="shared" ca="1" si="225"/>
        <v/>
      </c>
      <c r="EL170" s="65" t="str">
        <f t="shared" ca="1" si="226"/>
        <v/>
      </c>
      <c r="EM170" s="65" t="str">
        <f t="shared" ca="1" si="227"/>
        <v/>
      </c>
      <c r="EN170" s="65" t="str">
        <f t="shared" ca="1" si="228"/>
        <v/>
      </c>
      <c r="EO170" s="433" t="str">
        <f t="shared" ca="1" si="229"/>
        <v/>
      </c>
      <c r="EP170" s="433" t="str">
        <f t="shared" ca="1" si="230"/>
        <v/>
      </c>
      <c r="EQ170" s="433" t="str">
        <f t="shared" ca="1" si="231"/>
        <v/>
      </c>
      <c r="ER170" s="433" t="str">
        <f t="shared" ca="1" si="232"/>
        <v/>
      </c>
      <c r="ES170" s="433" t="str">
        <f t="shared" ca="1" si="233"/>
        <v/>
      </c>
      <c r="ET170" s="433" t="str">
        <f t="shared" ca="1" si="234"/>
        <v/>
      </c>
      <c r="EU170" s="433" t="str">
        <f ca="1">IF(OR(CO170="",CQ170=""),"",Discipline!$P$3*CO170+Discipline!$X$3*CQ170)</f>
        <v/>
      </c>
      <c r="EV170" s="433" t="str">
        <f ca="1">IF(OR(CP170="",CR170=""),"",Discipline!$P$3*CP170+Discipline!$X$3*CR170)</f>
        <v/>
      </c>
    </row>
    <row r="171" spans="1:152" x14ac:dyDescent="0.25">
      <c r="A171" s="10" t="str">
        <f ca="1">IFERROR(RANK(order!A171,order!A$3:A$554,0),"")</f>
        <v/>
      </c>
      <c r="B171" s="10" t="str">
        <f ca="1">IFERROR(RANK(order!B171,order!B$3:B$554,0),"")</f>
        <v/>
      </c>
      <c r="C171" s="10" t="str">
        <f ca="1">IFERROR(RANK(order!C171,order!C$3:C$554,0),"")</f>
        <v/>
      </c>
      <c r="D171" s="4" t="str">
        <f ca="1">IFERROR(RANK(order!D171,order!D$3:D$554,0),"")</f>
        <v/>
      </c>
      <c r="E171" s="4" t="str">
        <f ca="1">IFERROR(RANK(order!E171,order!E$3:E$554,0),"")</f>
        <v/>
      </c>
      <c r="F171" s="4" t="str">
        <f ca="1">IFERROR(RANK(order!F171,order!F$3:F$554,0),"")</f>
        <v/>
      </c>
      <c r="G171" s="10" t="str">
        <f ca="1">IFERROR(RANK(order!G171,order!G$3:G$554,0),"")</f>
        <v/>
      </c>
      <c r="H171" s="10" t="str">
        <f ca="1">IFERROR(RANK(order!H171,order!H$3:H$554,0),"")</f>
        <v/>
      </c>
      <c r="I171" s="10" t="str">
        <f ca="1">IFERROR(RANK(order!I171,order!I$3:I$554,0),"")</f>
        <v/>
      </c>
      <c r="J171" s="4" t="str">
        <f ca="1">IFERROR(RANK(order!J171,order!J$3:J$554,0),"")</f>
        <v/>
      </c>
      <c r="K171" s="4" t="str">
        <f ca="1">IFERROR(RANK(order!K171,order!K$3:K$554,0),"")</f>
        <v/>
      </c>
      <c r="L171" s="4" t="str">
        <f ca="1">IFERROR(RANK(order!L171,order!L$3:L$554,0),"")</f>
        <v/>
      </c>
      <c r="M171" s="10" t="str">
        <f ca="1">IFERROR(RANK(order!M171,order!M$3:M$554,0),"")</f>
        <v/>
      </c>
      <c r="N171" s="10" t="str">
        <f ca="1">IFERROR(RANK(order!N171,order!N$3:N$554,0),"")</f>
        <v/>
      </c>
      <c r="O171" s="10" t="str">
        <f ca="1">IFERROR(RANK(order!O171,order!O$3:O$554,0),"")</f>
        <v/>
      </c>
      <c r="P171" s="4" t="str">
        <f ca="1">IFERROR(RANK(order!P171,order!P$3:P$554,0),"")</f>
        <v/>
      </c>
      <c r="Q171" s="4" t="str">
        <f ca="1">IFERROR(RANK(order!Q171,order!Q$3:Q$554,0),"")</f>
        <v/>
      </c>
      <c r="R171" s="4" t="str">
        <f ca="1">IFERROR(RANK(order!R171,order!R$3:R$554,0),"")</f>
        <v/>
      </c>
      <c r="S171" s="10" t="str">
        <f ca="1">IFERROR(RANK(order!S171,order!S$3:S$554,0),"")</f>
        <v/>
      </c>
      <c r="T171" s="10" t="str">
        <f ca="1">IFERROR(RANK(order!T171,order!T$3:T$554,0),"")</f>
        <v/>
      </c>
      <c r="U171" s="10" t="str">
        <f ca="1">IFERROR(RANK(order!U171,order!U$3:U$554,0),"")</f>
        <v/>
      </c>
      <c r="V171" s="4" t="str">
        <f ca="1">IFERROR(RANK(order!V171,order!V$3:V$554,0),"")</f>
        <v/>
      </c>
      <c r="W171" s="4" t="str">
        <f ca="1">IFERROR(RANK(order!W171,order!W$3:W$554,0),"")</f>
        <v/>
      </c>
      <c r="X171" s="4" t="str">
        <f ca="1">IFERROR(RANK(order!X171,order!X$3:X$554,0),"")</f>
        <v/>
      </c>
      <c r="Y171" s="10" t="str">
        <f ca="1">IFERROR(RANK(order!Y171,order!Y$3:Y$554,0),"")</f>
        <v/>
      </c>
      <c r="Z171" s="10" t="str">
        <f ca="1">IFERROR(RANK(order!Z171,order!Z$3:Z$554,0),"")</f>
        <v/>
      </c>
      <c r="AA171" s="10" t="str">
        <f ca="1">IFERROR(RANK(order!AA171,order!AA$3:AA$554,0),"")</f>
        <v/>
      </c>
      <c r="AB171" s="4" t="str">
        <f ca="1">IFERROR(RANK(order!AB171,order!AB$3:AB$554,0),"")</f>
        <v/>
      </c>
      <c r="AC171" s="4" t="str">
        <f ca="1">IFERROR(RANK(order!AC171,order!AC$3:AC$554,0),"")</f>
        <v/>
      </c>
      <c r="AD171" s="4" t="str">
        <f ca="1">IFERROR(RANK(order!AD171,order!AD$3:AD$554,0),"")</f>
        <v/>
      </c>
      <c r="AE171" s="10" t="str">
        <f ca="1">IFERROR(RANK(order!AE171,order!AE$3:AE$554,0),"")</f>
        <v/>
      </c>
      <c r="AF171" s="10" t="str">
        <f ca="1">IFERROR(RANK(order!AF171,order!AF$3:AF$554,0),"")</f>
        <v/>
      </c>
      <c r="AG171" s="10" t="str">
        <f ca="1">IFERROR(RANK(order!AG171,order!AG$3:AG$554,0),"")</f>
        <v/>
      </c>
      <c r="AH171" s="4" t="str">
        <f ca="1">IFERROR(RANK(order!AH171,order!AH$3:AH$554,0),"")</f>
        <v/>
      </c>
      <c r="AI171" s="4" t="str">
        <f ca="1">IFERROR(RANK(order!AI171,order!AI$3:AI$554,0),"")</f>
        <v/>
      </c>
      <c r="AJ171" s="4" t="str">
        <f ca="1">IFERROR(RANK(order!AJ171,order!AJ$3:AJ$554,0),"")</f>
        <v/>
      </c>
      <c r="AK171" s="10" t="str">
        <f ca="1">IFERROR(RANK(order!AK171,order!AK$3:AK$554,0),"")</f>
        <v/>
      </c>
      <c r="AL171" s="10" t="str">
        <f ca="1">IFERROR(RANK(order!AL171,order!AL$3:AL$554,0),"")</f>
        <v/>
      </c>
      <c r="AM171" s="10" t="str">
        <f ca="1">IFERROR(RANK(order!AM171,order!AM$3:AM$554,0),"")</f>
        <v/>
      </c>
      <c r="AN171" s="4" t="str">
        <f ca="1">IFERROR(RANK(order!AN171,order!AN$3:AN$554,0),"")</f>
        <v/>
      </c>
      <c r="AO171" s="4" t="str">
        <f ca="1">IFERROR(RANK(order!AO171,order!AO$3:AO$554,0),"")</f>
        <v/>
      </c>
      <c r="AP171" s="4" t="str">
        <f ca="1">IFERROR(RANK(order!AP171,order!AP$3:AP$554,0),"")</f>
        <v/>
      </c>
      <c r="AQ171" s="10" t="str">
        <f ca="1">IFERROR(RANK(order!AQ171,order!AQ$3:AQ$554,0),"")</f>
        <v/>
      </c>
      <c r="AR171" s="10" t="str">
        <f ca="1">IFERROR(RANK(order!AR171,order!AR$3:AR$554,0),"")</f>
        <v/>
      </c>
      <c r="AS171" s="10" t="str">
        <f ca="1">IFERROR(RANK(order!AS171,order!AS$3:AS$554,0),"")</f>
        <v/>
      </c>
      <c r="AT171" s="4" t="str">
        <f ca="1">IFERROR(RANK(order!AT171,order!AT$3:AT$554,0),"")</f>
        <v/>
      </c>
      <c r="AU171" s="4" t="str">
        <f ca="1">IFERROR(RANK(order!AU171,order!AU$3:AU$554,0),"")</f>
        <v/>
      </c>
      <c r="AV171" s="4" t="str">
        <f ca="1">IFERROR(RANK(order!AV171,order!AV$3:AV$554,0),"")</f>
        <v/>
      </c>
      <c r="AW171" s="10" t="str">
        <f ca="1">IFERROR(RANK(order!AW171,order!AW$3:AW$554,0),"")</f>
        <v/>
      </c>
      <c r="AX171" s="10" t="str">
        <f ca="1">IFERROR(RANK(order!AX171,order!AX$3:AX$554,0),"")</f>
        <v/>
      </c>
      <c r="AY171" s="10" t="str">
        <f ca="1">IFERROR(RANK(order!AY171,order!AY$3:AY$554,0),"")</f>
        <v/>
      </c>
      <c r="AZ171" s="4" t="str">
        <f ca="1">IFERROR(RANK(order!AZ171,order!AZ$3:AZ$554,0),"")</f>
        <v/>
      </c>
      <c r="BA171" s="4" t="str">
        <f ca="1">IFERROR(RANK(order!BA171,order!BA$3:BA$554,0),"")</f>
        <v/>
      </c>
      <c r="BB171" s="4" t="str">
        <f ca="1">IFERROR(RANK(order!BB171,order!BB$3:BB$554,0),"")</f>
        <v/>
      </c>
      <c r="BC171" s="10" t="str">
        <f ca="1">IFERROR(RANK(order!BC171,order!BC$3:BC$554,0),"")</f>
        <v/>
      </c>
      <c r="BD171" s="10" t="str">
        <f ca="1">IFERROR(RANK(order!BD171,order!BD$3:BD$554,0),"")</f>
        <v/>
      </c>
      <c r="BE171" s="10" t="str">
        <f ca="1">IFERROR(RANK(order!BE171,order!BE$3:BE$554,0),"")</f>
        <v/>
      </c>
      <c r="BF171" s="4" t="str">
        <f ca="1">IFERROR(RANK(order!BF171,order!BF$3:BF$554,0),"")</f>
        <v/>
      </c>
      <c r="BG171" s="4" t="str">
        <f ca="1">IFERROR(RANK(order!BG171,order!BG$3:BG$554,0),"")</f>
        <v/>
      </c>
      <c r="BH171" s="4" t="str">
        <f ca="1">IFERROR(RANK(order!BH171,order!BH$3:BH$554,0),"")</f>
        <v/>
      </c>
      <c r="BI171" s="10" t="str">
        <f ca="1">IFERROR(RANK(order!BI171,order!BI$3:BI$554,0),"")</f>
        <v/>
      </c>
      <c r="BJ171" s="10" t="str">
        <f ca="1">IFERROR(RANK(order!BJ171,order!BJ$3:BJ$554,0),"")</f>
        <v/>
      </c>
      <c r="BK171" s="10" t="str">
        <f ca="1">IFERROR(RANK(order!BK171,order!BK$3:BK$554,0),"")</f>
        <v/>
      </c>
      <c r="BL171" s="4" t="str">
        <f ca="1">IFERROR(RANK(order!BL171,order!BL$3:BL$554,0),"")</f>
        <v/>
      </c>
      <c r="BM171" s="4" t="str">
        <f ca="1">IFERROR(RANK(order!BM171,order!BM$3:BM$554,0),"")</f>
        <v/>
      </c>
      <c r="BN171" s="4" t="str">
        <f ca="1">IFERROR(RANK(order!BN171,order!BN$3:BN$554,0),"")</f>
        <v/>
      </c>
      <c r="BO171" s="10" t="str">
        <f ca="1">IFERROR(RANK(order!BO171,order!BO$3:BO$554,0),"")</f>
        <v/>
      </c>
      <c r="BP171" s="10" t="str">
        <f ca="1">IFERROR(RANK(order!BP171,order!BP$3:BP$554,0),"")</f>
        <v/>
      </c>
      <c r="BQ171" s="10" t="str">
        <f ca="1">IFERROR(RANK(order!BQ171,order!BQ$3:BQ$554,0),"")</f>
        <v/>
      </c>
      <c r="BR171" s="4" t="str">
        <f ca="1">IFERROR(RANK(order!BR171,order!BR$3:BR$554,0),"")</f>
        <v/>
      </c>
      <c r="BS171" s="4" t="str">
        <f ca="1">IFERROR(RANK(order!BS171,order!BS$3:BS$554,0),"")</f>
        <v/>
      </c>
      <c r="BT171" s="4" t="str">
        <f ca="1">IFERROR(RANK(order!BT171,order!BT$3:BT$554,0),"")</f>
        <v/>
      </c>
      <c r="BU171" s="95">
        <f t="shared" si="235"/>
        <v>169</v>
      </c>
      <c r="BV171" s="35" t="str">
        <f t="shared" si="236"/>
        <v>E1</v>
      </c>
      <c r="BW171" s="55">
        <f t="shared" ca="1" si="159"/>
        <v>0</v>
      </c>
      <c r="BX171" s="56" t="str">
        <f t="shared" ca="1" si="160"/>
        <v/>
      </c>
      <c r="BY171" s="56" t="str">
        <f t="shared" ca="1" si="161"/>
        <v/>
      </c>
      <c r="BZ171" s="57" t="str">
        <f t="shared" ca="1" si="162"/>
        <v/>
      </c>
      <c r="CA171" s="57" t="str">
        <f t="shared" ca="1" si="163"/>
        <v/>
      </c>
      <c r="CB171" s="58" t="str">
        <f t="shared" ca="1" si="164"/>
        <v/>
      </c>
      <c r="CC171" s="57" t="str">
        <f t="shared" ca="1" si="165"/>
        <v/>
      </c>
      <c r="CD171" s="57" t="str">
        <f t="shared" ca="1" si="166"/>
        <v/>
      </c>
      <c r="CE171" s="58" t="str">
        <f t="shared" ca="1" si="167"/>
        <v/>
      </c>
      <c r="CF171" s="59" t="str">
        <f t="shared" ca="1" si="168"/>
        <v/>
      </c>
      <c r="CG171" s="57" t="str">
        <f t="shared" ca="1" si="169"/>
        <v/>
      </c>
      <c r="CH171" s="57" t="str">
        <f t="shared" ca="1" si="170"/>
        <v/>
      </c>
      <c r="CI171" s="57" t="str">
        <f t="shared" ca="1" si="171"/>
        <v/>
      </c>
      <c r="CJ171" s="57" t="str">
        <f t="shared" ca="1" si="172"/>
        <v/>
      </c>
      <c r="CK171" s="57" t="str">
        <f t="shared" ca="1" si="173"/>
        <v/>
      </c>
      <c r="CL171" s="57" t="str">
        <f t="shared" ca="1" si="174"/>
        <v/>
      </c>
      <c r="CM171" s="57" t="str">
        <f t="shared" ca="1" si="175"/>
        <v/>
      </c>
      <c r="CN171" s="57" t="str">
        <f t="shared" ca="1" si="176"/>
        <v/>
      </c>
      <c r="CO171" s="57" t="str">
        <f t="shared" ca="1" si="177"/>
        <v/>
      </c>
      <c r="CP171" s="57" t="str">
        <f t="shared" ca="1" si="178"/>
        <v/>
      </c>
      <c r="CQ171" s="57" t="str">
        <f t="shared" ca="1" si="179"/>
        <v/>
      </c>
      <c r="CR171" s="57" t="str">
        <f t="shared" ca="1" si="180"/>
        <v/>
      </c>
      <c r="CS171" s="60" t="str">
        <f t="shared" ca="1" si="181"/>
        <v/>
      </c>
      <c r="CT171" s="60" t="str">
        <f t="shared" ca="1" si="182"/>
        <v/>
      </c>
      <c r="CU171" s="60" t="str">
        <f t="shared" ca="1" si="183"/>
        <v/>
      </c>
      <c r="CV171" s="60" t="str">
        <f t="shared" ca="1" si="184"/>
        <v/>
      </c>
      <c r="CW171" s="60" t="str">
        <f t="shared" ca="1" si="185"/>
        <v/>
      </c>
      <c r="CX171" s="60" t="str">
        <f t="shared" ca="1" si="186"/>
        <v/>
      </c>
      <c r="CY171" s="60" t="str">
        <f t="shared" ca="1" si="187"/>
        <v/>
      </c>
      <c r="CZ171" s="60" t="str">
        <f t="shared" ca="1" si="188"/>
        <v/>
      </c>
      <c r="DA171" s="65" t="str">
        <f t="shared" ca="1" si="189"/>
        <v/>
      </c>
      <c r="DB171" s="65" t="str">
        <f t="shared" ca="1" si="190"/>
        <v/>
      </c>
      <c r="DC171" s="65" t="str">
        <f t="shared" ca="1" si="191"/>
        <v/>
      </c>
      <c r="DD171" s="65" t="str">
        <f t="shared" ca="1" si="192"/>
        <v/>
      </c>
      <c r="DE171" s="65" t="str">
        <f t="shared" ca="1" si="193"/>
        <v/>
      </c>
      <c r="DF171" s="66" t="str">
        <f t="shared" ca="1" si="194"/>
        <v/>
      </c>
      <c r="DG171" s="66" t="str">
        <f t="shared" ca="1" si="195"/>
        <v/>
      </c>
      <c r="DH171" s="66" t="str">
        <f t="shared" ca="1" si="196"/>
        <v/>
      </c>
      <c r="DI171" s="66" t="str">
        <f t="shared" ca="1" si="197"/>
        <v/>
      </c>
      <c r="DJ171" s="66" t="str">
        <f t="shared" ca="1" si="198"/>
        <v/>
      </c>
      <c r="DK171" s="65" t="str">
        <f t="shared" ca="1" si="199"/>
        <v/>
      </c>
      <c r="DL171" s="65" t="str">
        <f t="shared" ca="1" si="200"/>
        <v/>
      </c>
      <c r="DM171" s="65" t="str">
        <f t="shared" ca="1" si="201"/>
        <v/>
      </c>
      <c r="DN171" s="65" t="str">
        <f t="shared" ca="1" si="202"/>
        <v/>
      </c>
      <c r="DO171" s="65" t="str">
        <f t="shared" ca="1" si="203"/>
        <v/>
      </c>
      <c r="DP171" s="65" t="str">
        <f t="shared" ca="1" si="204"/>
        <v/>
      </c>
      <c r="DQ171" s="65" t="str">
        <f t="shared" ca="1" si="205"/>
        <v/>
      </c>
      <c r="DR171" s="69" t="str">
        <f t="shared" ca="1" si="206"/>
        <v/>
      </c>
      <c r="DS171" s="69" t="str">
        <f t="shared" ca="1" si="207"/>
        <v/>
      </c>
      <c r="DT171" s="69" t="str">
        <f t="shared" ca="1" si="208"/>
        <v/>
      </c>
      <c r="DU171" s="69" t="str">
        <f t="shared" ca="1" si="209"/>
        <v/>
      </c>
      <c r="DV171" s="69" t="str">
        <f t="shared" ca="1" si="210"/>
        <v/>
      </c>
      <c r="DW171" s="69" t="str">
        <f t="shared" ca="1" si="211"/>
        <v/>
      </c>
      <c r="DX171" s="69" t="str">
        <f t="shared" ca="1" si="212"/>
        <v/>
      </c>
      <c r="DY171" s="69" t="str">
        <f t="shared" ca="1" si="213"/>
        <v/>
      </c>
      <c r="DZ171" s="72" t="str">
        <f t="shared" ca="1" si="214"/>
        <v/>
      </c>
      <c r="EA171" s="72" t="str">
        <f t="shared" ca="1" si="215"/>
        <v/>
      </c>
      <c r="EB171" s="72" t="str">
        <f t="shared" ca="1" si="216"/>
        <v/>
      </c>
      <c r="EC171" s="65" t="str">
        <f t="shared" ca="1" si="217"/>
        <v/>
      </c>
      <c r="ED171" s="65" t="str">
        <f t="shared" ca="1" si="218"/>
        <v/>
      </c>
      <c r="EE171" s="65" t="str">
        <f t="shared" ca="1" si="219"/>
        <v/>
      </c>
      <c r="EF171" s="65" t="str">
        <f t="shared" ca="1" si="220"/>
        <v/>
      </c>
      <c r="EG171" s="65" t="str">
        <f t="shared" ca="1" si="221"/>
        <v/>
      </c>
      <c r="EH171" s="65" t="str">
        <f t="shared" ca="1" si="222"/>
        <v/>
      </c>
      <c r="EI171" s="429" t="str">
        <f t="shared" ca="1" si="223"/>
        <v>No</v>
      </c>
      <c r="EJ171" s="428" t="str">
        <f t="shared" ca="1" si="224"/>
        <v/>
      </c>
      <c r="EK171" s="428" t="str">
        <f t="shared" ca="1" si="225"/>
        <v/>
      </c>
      <c r="EL171" s="65" t="str">
        <f t="shared" ca="1" si="226"/>
        <v/>
      </c>
      <c r="EM171" s="65" t="str">
        <f t="shared" ca="1" si="227"/>
        <v/>
      </c>
      <c r="EN171" s="65" t="str">
        <f t="shared" ca="1" si="228"/>
        <v/>
      </c>
      <c r="EO171" s="433" t="str">
        <f t="shared" ca="1" si="229"/>
        <v/>
      </c>
      <c r="EP171" s="433" t="str">
        <f t="shared" ca="1" si="230"/>
        <v/>
      </c>
      <c r="EQ171" s="433" t="str">
        <f t="shared" ca="1" si="231"/>
        <v/>
      </c>
      <c r="ER171" s="433" t="str">
        <f t="shared" ca="1" si="232"/>
        <v/>
      </c>
      <c r="ES171" s="433" t="str">
        <f t="shared" ca="1" si="233"/>
        <v/>
      </c>
      <c r="ET171" s="433" t="str">
        <f t="shared" ca="1" si="234"/>
        <v/>
      </c>
      <c r="EU171" s="433" t="str">
        <f ca="1">IF(OR(CO171="",CQ171=""),"",Discipline!$P$3*CO171+Discipline!$X$3*CQ171)</f>
        <v/>
      </c>
      <c r="EV171" s="433" t="str">
        <f ca="1">IF(OR(CP171="",CR171=""),"",Discipline!$P$3*CP171+Discipline!$X$3*CR171)</f>
        <v/>
      </c>
    </row>
    <row r="172" spans="1:152" x14ac:dyDescent="0.25">
      <c r="A172" s="10" t="str">
        <f ca="1">IFERROR(RANK(order!A172,order!A$3:A$554,0),"")</f>
        <v/>
      </c>
      <c r="B172" s="10" t="str">
        <f ca="1">IFERROR(RANK(order!B172,order!B$3:B$554,0),"")</f>
        <v/>
      </c>
      <c r="C172" s="10" t="str">
        <f ca="1">IFERROR(RANK(order!C172,order!C$3:C$554,0),"")</f>
        <v/>
      </c>
      <c r="D172" s="4" t="str">
        <f ca="1">IFERROR(RANK(order!D172,order!D$3:D$554,0),"")</f>
        <v/>
      </c>
      <c r="E172" s="4" t="str">
        <f ca="1">IFERROR(RANK(order!E172,order!E$3:E$554,0),"")</f>
        <v/>
      </c>
      <c r="F172" s="4" t="str">
        <f ca="1">IFERROR(RANK(order!F172,order!F$3:F$554,0),"")</f>
        <v/>
      </c>
      <c r="G172" s="10" t="str">
        <f ca="1">IFERROR(RANK(order!G172,order!G$3:G$554,0),"")</f>
        <v/>
      </c>
      <c r="H172" s="10" t="str">
        <f ca="1">IFERROR(RANK(order!H172,order!H$3:H$554,0),"")</f>
        <v/>
      </c>
      <c r="I172" s="10" t="str">
        <f ca="1">IFERROR(RANK(order!I172,order!I$3:I$554,0),"")</f>
        <v/>
      </c>
      <c r="J172" s="4" t="str">
        <f ca="1">IFERROR(RANK(order!J172,order!J$3:J$554,0),"")</f>
        <v/>
      </c>
      <c r="K172" s="4" t="str">
        <f ca="1">IFERROR(RANK(order!K172,order!K$3:K$554,0),"")</f>
        <v/>
      </c>
      <c r="L172" s="4" t="str">
        <f ca="1">IFERROR(RANK(order!L172,order!L$3:L$554,0),"")</f>
        <v/>
      </c>
      <c r="M172" s="10" t="str">
        <f ca="1">IFERROR(RANK(order!M172,order!M$3:M$554,0),"")</f>
        <v/>
      </c>
      <c r="N172" s="10" t="str">
        <f ca="1">IFERROR(RANK(order!N172,order!N$3:N$554,0),"")</f>
        <v/>
      </c>
      <c r="O172" s="10" t="str">
        <f ca="1">IFERROR(RANK(order!O172,order!O$3:O$554,0),"")</f>
        <v/>
      </c>
      <c r="P172" s="4" t="str">
        <f ca="1">IFERROR(RANK(order!P172,order!P$3:P$554,0),"")</f>
        <v/>
      </c>
      <c r="Q172" s="4" t="str">
        <f ca="1">IFERROR(RANK(order!Q172,order!Q$3:Q$554,0),"")</f>
        <v/>
      </c>
      <c r="R172" s="4" t="str">
        <f ca="1">IFERROR(RANK(order!R172,order!R$3:R$554,0),"")</f>
        <v/>
      </c>
      <c r="S172" s="10" t="str">
        <f ca="1">IFERROR(RANK(order!S172,order!S$3:S$554,0),"")</f>
        <v/>
      </c>
      <c r="T172" s="10" t="str">
        <f ca="1">IFERROR(RANK(order!T172,order!T$3:T$554,0),"")</f>
        <v/>
      </c>
      <c r="U172" s="10" t="str">
        <f ca="1">IFERROR(RANK(order!U172,order!U$3:U$554,0),"")</f>
        <v/>
      </c>
      <c r="V172" s="4" t="str">
        <f ca="1">IFERROR(RANK(order!V172,order!V$3:V$554,0),"")</f>
        <v/>
      </c>
      <c r="W172" s="4" t="str">
        <f ca="1">IFERROR(RANK(order!W172,order!W$3:W$554,0),"")</f>
        <v/>
      </c>
      <c r="X172" s="4" t="str">
        <f ca="1">IFERROR(RANK(order!X172,order!X$3:X$554,0),"")</f>
        <v/>
      </c>
      <c r="Y172" s="10" t="str">
        <f ca="1">IFERROR(RANK(order!Y172,order!Y$3:Y$554,0),"")</f>
        <v/>
      </c>
      <c r="Z172" s="10" t="str">
        <f ca="1">IFERROR(RANK(order!Z172,order!Z$3:Z$554,0),"")</f>
        <v/>
      </c>
      <c r="AA172" s="10" t="str">
        <f ca="1">IFERROR(RANK(order!AA172,order!AA$3:AA$554,0),"")</f>
        <v/>
      </c>
      <c r="AB172" s="4" t="str">
        <f ca="1">IFERROR(RANK(order!AB172,order!AB$3:AB$554,0),"")</f>
        <v/>
      </c>
      <c r="AC172" s="4" t="str">
        <f ca="1">IFERROR(RANK(order!AC172,order!AC$3:AC$554,0),"")</f>
        <v/>
      </c>
      <c r="AD172" s="4" t="str">
        <f ca="1">IFERROR(RANK(order!AD172,order!AD$3:AD$554,0),"")</f>
        <v/>
      </c>
      <c r="AE172" s="10" t="str">
        <f ca="1">IFERROR(RANK(order!AE172,order!AE$3:AE$554,0),"")</f>
        <v/>
      </c>
      <c r="AF172" s="10" t="str">
        <f ca="1">IFERROR(RANK(order!AF172,order!AF$3:AF$554,0),"")</f>
        <v/>
      </c>
      <c r="AG172" s="10" t="str">
        <f ca="1">IFERROR(RANK(order!AG172,order!AG$3:AG$554,0),"")</f>
        <v/>
      </c>
      <c r="AH172" s="4" t="str">
        <f ca="1">IFERROR(RANK(order!AH172,order!AH$3:AH$554,0),"")</f>
        <v/>
      </c>
      <c r="AI172" s="4" t="str">
        <f ca="1">IFERROR(RANK(order!AI172,order!AI$3:AI$554,0),"")</f>
        <v/>
      </c>
      <c r="AJ172" s="4" t="str">
        <f ca="1">IFERROR(RANK(order!AJ172,order!AJ$3:AJ$554,0),"")</f>
        <v/>
      </c>
      <c r="AK172" s="10" t="str">
        <f ca="1">IFERROR(RANK(order!AK172,order!AK$3:AK$554,0),"")</f>
        <v/>
      </c>
      <c r="AL172" s="10" t="str">
        <f ca="1">IFERROR(RANK(order!AL172,order!AL$3:AL$554,0),"")</f>
        <v/>
      </c>
      <c r="AM172" s="10" t="str">
        <f ca="1">IFERROR(RANK(order!AM172,order!AM$3:AM$554,0),"")</f>
        <v/>
      </c>
      <c r="AN172" s="4" t="str">
        <f ca="1">IFERROR(RANK(order!AN172,order!AN$3:AN$554,0),"")</f>
        <v/>
      </c>
      <c r="AO172" s="4" t="str">
        <f ca="1">IFERROR(RANK(order!AO172,order!AO$3:AO$554,0),"")</f>
        <v/>
      </c>
      <c r="AP172" s="4" t="str">
        <f ca="1">IFERROR(RANK(order!AP172,order!AP$3:AP$554,0),"")</f>
        <v/>
      </c>
      <c r="AQ172" s="10" t="str">
        <f ca="1">IFERROR(RANK(order!AQ172,order!AQ$3:AQ$554,0),"")</f>
        <v/>
      </c>
      <c r="AR172" s="10" t="str">
        <f ca="1">IFERROR(RANK(order!AR172,order!AR$3:AR$554,0),"")</f>
        <v/>
      </c>
      <c r="AS172" s="10" t="str">
        <f ca="1">IFERROR(RANK(order!AS172,order!AS$3:AS$554,0),"")</f>
        <v/>
      </c>
      <c r="AT172" s="4" t="str">
        <f ca="1">IFERROR(RANK(order!AT172,order!AT$3:AT$554,0),"")</f>
        <v/>
      </c>
      <c r="AU172" s="4" t="str">
        <f ca="1">IFERROR(RANK(order!AU172,order!AU$3:AU$554,0),"")</f>
        <v/>
      </c>
      <c r="AV172" s="4" t="str">
        <f ca="1">IFERROR(RANK(order!AV172,order!AV$3:AV$554,0),"")</f>
        <v/>
      </c>
      <c r="AW172" s="10" t="str">
        <f ca="1">IFERROR(RANK(order!AW172,order!AW$3:AW$554,0),"")</f>
        <v/>
      </c>
      <c r="AX172" s="10" t="str">
        <f ca="1">IFERROR(RANK(order!AX172,order!AX$3:AX$554,0),"")</f>
        <v/>
      </c>
      <c r="AY172" s="10" t="str">
        <f ca="1">IFERROR(RANK(order!AY172,order!AY$3:AY$554,0),"")</f>
        <v/>
      </c>
      <c r="AZ172" s="4" t="str">
        <f ca="1">IFERROR(RANK(order!AZ172,order!AZ$3:AZ$554,0),"")</f>
        <v/>
      </c>
      <c r="BA172" s="4" t="str">
        <f ca="1">IFERROR(RANK(order!BA172,order!BA$3:BA$554,0),"")</f>
        <v/>
      </c>
      <c r="BB172" s="4" t="str">
        <f ca="1">IFERROR(RANK(order!BB172,order!BB$3:BB$554,0),"")</f>
        <v/>
      </c>
      <c r="BC172" s="10" t="str">
        <f ca="1">IFERROR(RANK(order!BC172,order!BC$3:BC$554,0),"")</f>
        <v/>
      </c>
      <c r="BD172" s="10" t="str">
        <f ca="1">IFERROR(RANK(order!BD172,order!BD$3:BD$554,0),"")</f>
        <v/>
      </c>
      <c r="BE172" s="10" t="str">
        <f ca="1">IFERROR(RANK(order!BE172,order!BE$3:BE$554,0),"")</f>
        <v/>
      </c>
      <c r="BF172" s="4" t="str">
        <f ca="1">IFERROR(RANK(order!BF172,order!BF$3:BF$554,0),"")</f>
        <v/>
      </c>
      <c r="BG172" s="4" t="str">
        <f ca="1">IFERROR(RANK(order!BG172,order!BG$3:BG$554,0),"")</f>
        <v/>
      </c>
      <c r="BH172" s="4" t="str">
        <f ca="1">IFERROR(RANK(order!BH172,order!BH$3:BH$554,0),"")</f>
        <v/>
      </c>
      <c r="BI172" s="10" t="str">
        <f ca="1">IFERROR(RANK(order!BI172,order!BI$3:BI$554,0),"")</f>
        <v/>
      </c>
      <c r="BJ172" s="10" t="str">
        <f ca="1">IFERROR(RANK(order!BJ172,order!BJ$3:BJ$554,0),"")</f>
        <v/>
      </c>
      <c r="BK172" s="10" t="str">
        <f ca="1">IFERROR(RANK(order!BK172,order!BK$3:BK$554,0),"")</f>
        <v/>
      </c>
      <c r="BL172" s="4" t="str">
        <f ca="1">IFERROR(RANK(order!BL172,order!BL$3:BL$554,0),"")</f>
        <v/>
      </c>
      <c r="BM172" s="4" t="str">
        <f ca="1">IFERROR(RANK(order!BM172,order!BM$3:BM$554,0),"")</f>
        <v/>
      </c>
      <c r="BN172" s="4" t="str">
        <f ca="1">IFERROR(RANK(order!BN172,order!BN$3:BN$554,0),"")</f>
        <v/>
      </c>
      <c r="BO172" s="10" t="str">
        <f ca="1">IFERROR(RANK(order!BO172,order!BO$3:BO$554,0),"")</f>
        <v/>
      </c>
      <c r="BP172" s="10" t="str">
        <f ca="1">IFERROR(RANK(order!BP172,order!BP$3:BP$554,0),"")</f>
        <v/>
      </c>
      <c r="BQ172" s="10" t="str">
        <f ca="1">IFERROR(RANK(order!BQ172,order!BQ$3:BQ$554,0),"")</f>
        <v/>
      </c>
      <c r="BR172" s="4" t="str">
        <f ca="1">IFERROR(RANK(order!BR172,order!BR$3:BR$554,0),"")</f>
        <v/>
      </c>
      <c r="BS172" s="4" t="str">
        <f ca="1">IFERROR(RANK(order!BS172,order!BS$3:BS$554,0),"")</f>
        <v/>
      </c>
      <c r="BT172" s="4" t="str">
        <f ca="1">IFERROR(RANK(order!BT172,order!BT$3:BT$554,0),"")</f>
        <v/>
      </c>
      <c r="BU172" s="95">
        <f t="shared" si="235"/>
        <v>170</v>
      </c>
      <c r="BV172" s="35" t="str">
        <f t="shared" si="236"/>
        <v>E1</v>
      </c>
      <c r="BW172" s="55">
        <f t="shared" ca="1" si="159"/>
        <v>0</v>
      </c>
      <c r="BX172" s="56" t="str">
        <f t="shared" ca="1" si="160"/>
        <v/>
      </c>
      <c r="BY172" s="56" t="str">
        <f t="shared" ca="1" si="161"/>
        <v/>
      </c>
      <c r="BZ172" s="57" t="str">
        <f t="shared" ca="1" si="162"/>
        <v/>
      </c>
      <c r="CA172" s="57" t="str">
        <f t="shared" ca="1" si="163"/>
        <v/>
      </c>
      <c r="CB172" s="58" t="str">
        <f t="shared" ca="1" si="164"/>
        <v/>
      </c>
      <c r="CC172" s="57" t="str">
        <f t="shared" ca="1" si="165"/>
        <v/>
      </c>
      <c r="CD172" s="57" t="str">
        <f t="shared" ca="1" si="166"/>
        <v/>
      </c>
      <c r="CE172" s="58" t="str">
        <f t="shared" ca="1" si="167"/>
        <v/>
      </c>
      <c r="CF172" s="59" t="str">
        <f t="shared" ca="1" si="168"/>
        <v/>
      </c>
      <c r="CG172" s="57" t="str">
        <f t="shared" ca="1" si="169"/>
        <v/>
      </c>
      <c r="CH172" s="57" t="str">
        <f t="shared" ca="1" si="170"/>
        <v/>
      </c>
      <c r="CI172" s="57" t="str">
        <f t="shared" ca="1" si="171"/>
        <v/>
      </c>
      <c r="CJ172" s="57" t="str">
        <f t="shared" ca="1" si="172"/>
        <v/>
      </c>
      <c r="CK172" s="57" t="str">
        <f t="shared" ca="1" si="173"/>
        <v/>
      </c>
      <c r="CL172" s="57" t="str">
        <f t="shared" ca="1" si="174"/>
        <v/>
      </c>
      <c r="CM172" s="57" t="str">
        <f t="shared" ca="1" si="175"/>
        <v/>
      </c>
      <c r="CN172" s="57" t="str">
        <f t="shared" ca="1" si="176"/>
        <v/>
      </c>
      <c r="CO172" s="57" t="str">
        <f t="shared" ca="1" si="177"/>
        <v/>
      </c>
      <c r="CP172" s="57" t="str">
        <f t="shared" ca="1" si="178"/>
        <v/>
      </c>
      <c r="CQ172" s="57" t="str">
        <f t="shared" ca="1" si="179"/>
        <v/>
      </c>
      <c r="CR172" s="57" t="str">
        <f t="shared" ca="1" si="180"/>
        <v/>
      </c>
      <c r="CS172" s="60" t="str">
        <f t="shared" ca="1" si="181"/>
        <v/>
      </c>
      <c r="CT172" s="60" t="str">
        <f t="shared" ca="1" si="182"/>
        <v/>
      </c>
      <c r="CU172" s="60" t="str">
        <f t="shared" ca="1" si="183"/>
        <v/>
      </c>
      <c r="CV172" s="60" t="str">
        <f t="shared" ca="1" si="184"/>
        <v/>
      </c>
      <c r="CW172" s="60" t="str">
        <f t="shared" ca="1" si="185"/>
        <v/>
      </c>
      <c r="CX172" s="60" t="str">
        <f t="shared" ca="1" si="186"/>
        <v/>
      </c>
      <c r="CY172" s="60" t="str">
        <f t="shared" ca="1" si="187"/>
        <v/>
      </c>
      <c r="CZ172" s="60" t="str">
        <f t="shared" ca="1" si="188"/>
        <v/>
      </c>
      <c r="DA172" s="65" t="str">
        <f t="shared" ca="1" si="189"/>
        <v/>
      </c>
      <c r="DB172" s="65" t="str">
        <f t="shared" ca="1" si="190"/>
        <v/>
      </c>
      <c r="DC172" s="65" t="str">
        <f t="shared" ca="1" si="191"/>
        <v/>
      </c>
      <c r="DD172" s="65" t="str">
        <f t="shared" ca="1" si="192"/>
        <v/>
      </c>
      <c r="DE172" s="65" t="str">
        <f t="shared" ca="1" si="193"/>
        <v/>
      </c>
      <c r="DF172" s="66" t="str">
        <f t="shared" ca="1" si="194"/>
        <v/>
      </c>
      <c r="DG172" s="66" t="str">
        <f t="shared" ca="1" si="195"/>
        <v/>
      </c>
      <c r="DH172" s="66" t="str">
        <f t="shared" ca="1" si="196"/>
        <v/>
      </c>
      <c r="DI172" s="66" t="str">
        <f t="shared" ca="1" si="197"/>
        <v/>
      </c>
      <c r="DJ172" s="66" t="str">
        <f t="shared" ca="1" si="198"/>
        <v/>
      </c>
      <c r="DK172" s="65" t="str">
        <f t="shared" ca="1" si="199"/>
        <v/>
      </c>
      <c r="DL172" s="65" t="str">
        <f t="shared" ca="1" si="200"/>
        <v/>
      </c>
      <c r="DM172" s="65" t="str">
        <f t="shared" ca="1" si="201"/>
        <v/>
      </c>
      <c r="DN172" s="65" t="str">
        <f t="shared" ca="1" si="202"/>
        <v/>
      </c>
      <c r="DO172" s="65" t="str">
        <f t="shared" ca="1" si="203"/>
        <v/>
      </c>
      <c r="DP172" s="65" t="str">
        <f t="shared" ca="1" si="204"/>
        <v/>
      </c>
      <c r="DQ172" s="65" t="str">
        <f t="shared" ca="1" si="205"/>
        <v/>
      </c>
      <c r="DR172" s="69" t="str">
        <f t="shared" ca="1" si="206"/>
        <v/>
      </c>
      <c r="DS172" s="69" t="str">
        <f t="shared" ca="1" si="207"/>
        <v/>
      </c>
      <c r="DT172" s="69" t="str">
        <f t="shared" ca="1" si="208"/>
        <v/>
      </c>
      <c r="DU172" s="69" t="str">
        <f t="shared" ca="1" si="209"/>
        <v/>
      </c>
      <c r="DV172" s="69" t="str">
        <f t="shared" ca="1" si="210"/>
        <v/>
      </c>
      <c r="DW172" s="69" t="str">
        <f t="shared" ca="1" si="211"/>
        <v/>
      </c>
      <c r="DX172" s="69" t="str">
        <f t="shared" ca="1" si="212"/>
        <v/>
      </c>
      <c r="DY172" s="69" t="str">
        <f t="shared" ca="1" si="213"/>
        <v/>
      </c>
      <c r="DZ172" s="72" t="str">
        <f t="shared" ca="1" si="214"/>
        <v/>
      </c>
      <c r="EA172" s="72" t="str">
        <f t="shared" ca="1" si="215"/>
        <v/>
      </c>
      <c r="EB172" s="72" t="str">
        <f t="shared" ca="1" si="216"/>
        <v/>
      </c>
      <c r="EC172" s="65" t="str">
        <f t="shared" ca="1" si="217"/>
        <v/>
      </c>
      <c r="ED172" s="65" t="str">
        <f t="shared" ca="1" si="218"/>
        <v/>
      </c>
      <c r="EE172" s="65" t="str">
        <f t="shared" ca="1" si="219"/>
        <v/>
      </c>
      <c r="EF172" s="65" t="str">
        <f t="shared" ca="1" si="220"/>
        <v/>
      </c>
      <c r="EG172" s="65" t="str">
        <f t="shared" ca="1" si="221"/>
        <v/>
      </c>
      <c r="EH172" s="65" t="str">
        <f t="shared" ca="1" si="222"/>
        <v/>
      </c>
      <c r="EI172" s="429" t="str">
        <f t="shared" ca="1" si="223"/>
        <v>No</v>
      </c>
      <c r="EJ172" s="428" t="str">
        <f t="shared" ca="1" si="224"/>
        <v/>
      </c>
      <c r="EK172" s="428" t="str">
        <f t="shared" ca="1" si="225"/>
        <v/>
      </c>
      <c r="EL172" s="65" t="str">
        <f t="shared" ca="1" si="226"/>
        <v/>
      </c>
      <c r="EM172" s="65" t="str">
        <f t="shared" ca="1" si="227"/>
        <v/>
      </c>
      <c r="EN172" s="65" t="str">
        <f t="shared" ca="1" si="228"/>
        <v/>
      </c>
      <c r="EO172" s="433" t="str">
        <f t="shared" ca="1" si="229"/>
        <v/>
      </c>
      <c r="EP172" s="433" t="str">
        <f t="shared" ca="1" si="230"/>
        <v/>
      </c>
      <c r="EQ172" s="433" t="str">
        <f t="shared" ca="1" si="231"/>
        <v/>
      </c>
      <c r="ER172" s="433" t="str">
        <f t="shared" ca="1" si="232"/>
        <v/>
      </c>
      <c r="ES172" s="433" t="str">
        <f t="shared" ca="1" si="233"/>
        <v/>
      </c>
      <c r="ET172" s="433" t="str">
        <f t="shared" ca="1" si="234"/>
        <v/>
      </c>
      <c r="EU172" s="433" t="str">
        <f ca="1">IF(OR(CO172="",CQ172=""),"",Discipline!$P$3*CO172+Discipline!$X$3*CQ172)</f>
        <v/>
      </c>
      <c r="EV172" s="433" t="str">
        <f ca="1">IF(OR(CP172="",CR172=""),"",Discipline!$P$3*CP172+Discipline!$X$3*CR172)</f>
        <v/>
      </c>
    </row>
    <row r="173" spans="1:152" x14ac:dyDescent="0.25">
      <c r="A173" s="10" t="str">
        <f ca="1">IFERROR(RANK(order!A173,order!A$3:A$554,0),"")</f>
        <v/>
      </c>
      <c r="B173" s="10" t="str">
        <f ca="1">IFERROR(RANK(order!B173,order!B$3:B$554,0),"")</f>
        <v/>
      </c>
      <c r="C173" s="10" t="str">
        <f ca="1">IFERROR(RANK(order!C173,order!C$3:C$554,0),"")</f>
        <v/>
      </c>
      <c r="D173" s="4" t="str">
        <f ca="1">IFERROR(RANK(order!D173,order!D$3:D$554,0),"")</f>
        <v/>
      </c>
      <c r="E173" s="4" t="str">
        <f ca="1">IFERROR(RANK(order!E173,order!E$3:E$554,0),"")</f>
        <v/>
      </c>
      <c r="F173" s="4" t="str">
        <f ca="1">IFERROR(RANK(order!F173,order!F$3:F$554,0),"")</f>
        <v/>
      </c>
      <c r="G173" s="10" t="str">
        <f ca="1">IFERROR(RANK(order!G173,order!G$3:G$554,0),"")</f>
        <v/>
      </c>
      <c r="H173" s="10" t="str">
        <f ca="1">IFERROR(RANK(order!H173,order!H$3:H$554,0),"")</f>
        <v/>
      </c>
      <c r="I173" s="10" t="str">
        <f ca="1">IFERROR(RANK(order!I173,order!I$3:I$554,0),"")</f>
        <v/>
      </c>
      <c r="J173" s="4" t="str">
        <f ca="1">IFERROR(RANK(order!J173,order!J$3:J$554,0),"")</f>
        <v/>
      </c>
      <c r="K173" s="4" t="str">
        <f ca="1">IFERROR(RANK(order!K173,order!K$3:K$554,0),"")</f>
        <v/>
      </c>
      <c r="L173" s="4" t="str">
        <f ca="1">IFERROR(RANK(order!L173,order!L$3:L$554,0),"")</f>
        <v/>
      </c>
      <c r="M173" s="10" t="str">
        <f ca="1">IFERROR(RANK(order!M173,order!M$3:M$554,0),"")</f>
        <v/>
      </c>
      <c r="N173" s="10" t="str">
        <f ca="1">IFERROR(RANK(order!N173,order!N$3:N$554,0),"")</f>
        <v/>
      </c>
      <c r="O173" s="10" t="str">
        <f ca="1">IFERROR(RANK(order!O173,order!O$3:O$554,0),"")</f>
        <v/>
      </c>
      <c r="P173" s="4" t="str">
        <f ca="1">IFERROR(RANK(order!P173,order!P$3:P$554,0),"")</f>
        <v/>
      </c>
      <c r="Q173" s="4" t="str">
        <f ca="1">IFERROR(RANK(order!Q173,order!Q$3:Q$554,0),"")</f>
        <v/>
      </c>
      <c r="R173" s="4" t="str">
        <f ca="1">IFERROR(RANK(order!R173,order!R$3:R$554,0),"")</f>
        <v/>
      </c>
      <c r="S173" s="10" t="str">
        <f ca="1">IFERROR(RANK(order!S173,order!S$3:S$554,0),"")</f>
        <v/>
      </c>
      <c r="T173" s="10" t="str">
        <f ca="1">IFERROR(RANK(order!T173,order!T$3:T$554,0),"")</f>
        <v/>
      </c>
      <c r="U173" s="10" t="str">
        <f ca="1">IFERROR(RANK(order!U173,order!U$3:U$554,0),"")</f>
        <v/>
      </c>
      <c r="V173" s="4" t="str">
        <f ca="1">IFERROR(RANK(order!V173,order!V$3:V$554,0),"")</f>
        <v/>
      </c>
      <c r="W173" s="4" t="str">
        <f ca="1">IFERROR(RANK(order!W173,order!W$3:W$554,0),"")</f>
        <v/>
      </c>
      <c r="X173" s="4" t="str">
        <f ca="1">IFERROR(RANK(order!X173,order!X$3:X$554,0),"")</f>
        <v/>
      </c>
      <c r="Y173" s="10" t="str">
        <f ca="1">IFERROR(RANK(order!Y173,order!Y$3:Y$554,0),"")</f>
        <v/>
      </c>
      <c r="Z173" s="10" t="str">
        <f ca="1">IFERROR(RANK(order!Z173,order!Z$3:Z$554,0),"")</f>
        <v/>
      </c>
      <c r="AA173" s="10" t="str">
        <f ca="1">IFERROR(RANK(order!AA173,order!AA$3:AA$554,0),"")</f>
        <v/>
      </c>
      <c r="AB173" s="4" t="str">
        <f ca="1">IFERROR(RANK(order!AB173,order!AB$3:AB$554,0),"")</f>
        <v/>
      </c>
      <c r="AC173" s="4" t="str">
        <f ca="1">IFERROR(RANK(order!AC173,order!AC$3:AC$554,0),"")</f>
        <v/>
      </c>
      <c r="AD173" s="4" t="str">
        <f ca="1">IFERROR(RANK(order!AD173,order!AD$3:AD$554,0),"")</f>
        <v/>
      </c>
      <c r="AE173" s="10" t="str">
        <f ca="1">IFERROR(RANK(order!AE173,order!AE$3:AE$554,0),"")</f>
        <v/>
      </c>
      <c r="AF173" s="10" t="str">
        <f ca="1">IFERROR(RANK(order!AF173,order!AF$3:AF$554,0),"")</f>
        <v/>
      </c>
      <c r="AG173" s="10" t="str">
        <f ca="1">IFERROR(RANK(order!AG173,order!AG$3:AG$554,0),"")</f>
        <v/>
      </c>
      <c r="AH173" s="4" t="str">
        <f ca="1">IFERROR(RANK(order!AH173,order!AH$3:AH$554,0),"")</f>
        <v/>
      </c>
      <c r="AI173" s="4" t="str">
        <f ca="1">IFERROR(RANK(order!AI173,order!AI$3:AI$554,0),"")</f>
        <v/>
      </c>
      <c r="AJ173" s="4" t="str">
        <f ca="1">IFERROR(RANK(order!AJ173,order!AJ$3:AJ$554,0),"")</f>
        <v/>
      </c>
      <c r="AK173" s="10" t="str">
        <f ca="1">IFERROR(RANK(order!AK173,order!AK$3:AK$554,0),"")</f>
        <v/>
      </c>
      <c r="AL173" s="10" t="str">
        <f ca="1">IFERROR(RANK(order!AL173,order!AL$3:AL$554,0),"")</f>
        <v/>
      </c>
      <c r="AM173" s="10" t="str">
        <f ca="1">IFERROR(RANK(order!AM173,order!AM$3:AM$554,0),"")</f>
        <v/>
      </c>
      <c r="AN173" s="4" t="str">
        <f ca="1">IFERROR(RANK(order!AN173,order!AN$3:AN$554,0),"")</f>
        <v/>
      </c>
      <c r="AO173" s="4" t="str">
        <f ca="1">IFERROR(RANK(order!AO173,order!AO$3:AO$554,0),"")</f>
        <v/>
      </c>
      <c r="AP173" s="4" t="str">
        <f ca="1">IFERROR(RANK(order!AP173,order!AP$3:AP$554,0),"")</f>
        <v/>
      </c>
      <c r="AQ173" s="10" t="str">
        <f ca="1">IFERROR(RANK(order!AQ173,order!AQ$3:AQ$554,0),"")</f>
        <v/>
      </c>
      <c r="AR173" s="10" t="str">
        <f ca="1">IFERROR(RANK(order!AR173,order!AR$3:AR$554,0),"")</f>
        <v/>
      </c>
      <c r="AS173" s="10" t="str">
        <f ca="1">IFERROR(RANK(order!AS173,order!AS$3:AS$554,0),"")</f>
        <v/>
      </c>
      <c r="AT173" s="4" t="str">
        <f ca="1">IFERROR(RANK(order!AT173,order!AT$3:AT$554,0),"")</f>
        <v/>
      </c>
      <c r="AU173" s="4" t="str">
        <f ca="1">IFERROR(RANK(order!AU173,order!AU$3:AU$554,0),"")</f>
        <v/>
      </c>
      <c r="AV173" s="4" t="str">
        <f ca="1">IFERROR(RANK(order!AV173,order!AV$3:AV$554,0),"")</f>
        <v/>
      </c>
      <c r="AW173" s="10" t="str">
        <f ca="1">IFERROR(RANK(order!AW173,order!AW$3:AW$554,0),"")</f>
        <v/>
      </c>
      <c r="AX173" s="10" t="str">
        <f ca="1">IFERROR(RANK(order!AX173,order!AX$3:AX$554,0),"")</f>
        <v/>
      </c>
      <c r="AY173" s="10" t="str">
        <f ca="1">IFERROR(RANK(order!AY173,order!AY$3:AY$554,0),"")</f>
        <v/>
      </c>
      <c r="AZ173" s="4" t="str">
        <f ca="1">IFERROR(RANK(order!AZ173,order!AZ$3:AZ$554,0),"")</f>
        <v/>
      </c>
      <c r="BA173" s="4" t="str">
        <f ca="1">IFERROR(RANK(order!BA173,order!BA$3:BA$554,0),"")</f>
        <v/>
      </c>
      <c r="BB173" s="4" t="str">
        <f ca="1">IFERROR(RANK(order!BB173,order!BB$3:BB$554,0),"")</f>
        <v/>
      </c>
      <c r="BC173" s="10" t="str">
        <f ca="1">IFERROR(RANK(order!BC173,order!BC$3:BC$554,0),"")</f>
        <v/>
      </c>
      <c r="BD173" s="10" t="str">
        <f ca="1">IFERROR(RANK(order!BD173,order!BD$3:BD$554,0),"")</f>
        <v/>
      </c>
      <c r="BE173" s="10" t="str">
        <f ca="1">IFERROR(RANK(order!BE173,order!BE$3:BE$554,0),"")</f>
        <v/>
      </c>
      <c r="BF173" s="4" t="str">
        <f ca="1">IFERROR(RANK(order!BF173,order!BF$3:BF$554,0),"")</f>
        <v/>
      </c>
      <c r="BG173" s="4" t="str">
        <f ca="1">IFERROR(RANK(order!BG173,order!BG$3:BG$554,0),"")</f>
        <v/>
      </c>
      <c r="BH173" s="4" t="str">
        <f ca="1">IFERROR(RANK(order!BH173,order!BH$3:BH$554,0),"")</f>
        <v/>
      </c>
      <c r="BI173" s="10" t="str">
        <f ca="1">IFERROR(RANK(order!BI173,order!BI$3:BI$554,0),"")</f>
        <v/>
      </c>
      <c r="BJ173" s="10" t="str">
        <f ca="1">IFERROR(RANK(order!BJ173,order!BJ$3:BJ$554,0),"")</f>
        <v/>
      </c>
      <c r="BK173" s="10" t="str">
        <f ca="1">IFERROR(RANK(order!BK173,order!BK$3:BK$554,0),"")</f>
        <v/>
      </c>
      <c r="BL173" s="4" t="str">
        <f ca="1">IFERROR(RANK(order!BL173,order!BL$3:BL$554,0),"")</f>
        <v/>
      </c>
      <c r="BM173" s="4" t="str">
        <f ca="1">IFERROR(RANK(order!BM173,order!BM$3:BM$554,0),"")</f>
        <v/>
      </c>
      <c r="BN173" s="4" t="str">
        <f ca="1">IFERROR(RANK(order!BN173,order!BN$3:BN$554,0),"")</f>
        <v/>
      </c>
      <c r="BO173" s="10" t="str">
        <f ca="1">IFERROR(RANK(order!BO173,order!BO$3:BO$554,0),"")</f>
        <v/>
      </c>
      <c r="BP173" s="10" t="str">
        <f ca="1">IFERROR(RANK(order!BP173,order!BP$3:BP$554,0),"")</f>
        <v/>
      </c>
      <c r="BQ173" s="10" t="str">
        <f ca="1">IFERROR(RANK(order!BQ173,order!BQ$3:BQ$554,0),"")</f>
        <v/>
      </c>
      <c r="BR173" s="4" t="str">
        <f ca="1">IFERROR(RANK(order!BR173,order!BR$3:BR$554,0),"")</f>
        <v/>
      </c>
      <c r="BS173" s="4" t="str">
        <f ca="1">IFERROR(RANK(order!BS173,order!BS$3:BS$554,0),"")</f>
        <v/>
      </c>
      <c r="BT173" s="4" t="str">
        <f ca="1">IFERROR(RANK(order!BT173,order!BT$3:BT$554,0),"")</f>
        <v/>
      </c>
      <c r="BU173" s="95">
        <f t="shared" si="235"/>
        <v>171</v>
      </c>
      <c r="BV173" s="35" t="str">
        <f t="shared" si="236"/>
        <v>E1</v>
      </c>
      <c r="BW173" s="55">
        <f t="shared" ca="1" si="159"/>
        <v>0</v>
      </c>
      <c r="BX173" s="56" t="str">
        <f t="shared" ca="1" si="160"/>
        <v/>
      </c>
      <c r="BY173" s="56" t="str">
        <f t="shared" ca="1" si="161"/>
        <v/>
      </c>
      <c r="BZ173" s="57" t="str">
        <f t="shared" ca="1" si="162"/>
        <v/>
      </c>
      <c r="CA173" s="57" t="str">
        <f t="shared" ca="1" si="163"/>
        <v/>
      </c>
      <c r="CB173" s="58" t="str">
        <f t="shared" ca="1" si="164"/>
        <v/>
      </c>
      <c r="CC173" s="57" t="str">
        <f t="shared" ca="1" si="165"/>
        <v/>
      </c>
      <c r="CD173" s="57" t="str">
        <f t="shared" ca="1" si="166"/>
        <v/>
      </c>
      <c r="CE173" s="58" t="str">
        <f t="shared" ca="1" si="167"/>
        <v/>
      </c>
      <c r="CF173" s="59" t="str">
        <f t="shared" ca="1" si="168"/>
        <v/>
      </c>
      <c r="CG173" s="57" t="str">
        <f t="shared" ca="1" si="169"/>
        <v/>
      </c>
      <c r="CH173" s="57" t="str">
        <f t="shared" ca="1" si="170"/>
        <v/>
      </c>
      <c r="CI173" s="57" t="str">
        <f t="shared" ca="1" si="171"/>
        <v/>
      </c>
      <c r="CJ173" s="57" t="str">
        <f t="shared" ca="1" si="172"/>
        <v/>
      </c>
      <c r="CK173" s="57" t="str">
        <f t="shared" ca="1" si="173"/>
        <v/>
      </c>
      <c r="CL173" s="57" t="str">
        <f t="shared" ca="1" si="174"/>
        <v/>
      </c>
      <c r="CM173" s="57" t="str">
        <f t="shared" ca="1" si="175"/>
        <v/>
      </c>
      <c r="CN173" s="57" t="str">
        <f t="shared" ca="1" si="176"/>
        <v/>
      </c>
      <c r="CO173" s="57" t="str">
        <f t="shared" ca="1" si="177"/>
        <v/>
      </c>
      <c r="CP173" s="57" t="str">
        <f t="shared" ca="1" si="178"/>
        <v/>
      </c>
      <c r="CQ173" s="57" t="str">
        <f t="shared" ca="1" si="179"/>
        <v/>
      </c>
      <c r="CR173" s="57" t="str">
        <f t="shared" ca="1" si="180"/>
        <v/>
      </c>
      <c r="CS173" s="60" t="str">
        <f t="shared" ca="1" si="181"/>
        <v/>
      </c>
      <c r="CT173" s="60" t="str">
        <f t="shared" ca="1" si="182"/>
        <v/>
      </c>
      <c r="CU173" s="60" t="str">
        <f t="shared" ca="1" si="183"/>
        <v/>
      </c>
      <c r="CV173" s="60" t="str">
        <f t="shared" ca="1" si="184"/>
        <v/>
      </c>
      <c r="CW173" s="60" t="str">
        <f t="shared" ca="1" si="185"/>
        <v/>
      </c>
      <c r="CX173" s="60" t="str">
        <f t="shared" ca="1" si="186"/>
        <v/>
      </c>
      <c r="CY173" s="60" t="str">
        <f t="shared" ca="1" si="187"/>
        <v/>
      </c>
      <c r="CZ173" s="60" t="str">
        <f t="shared" ca="1" si="188"/>
        <v/>
      </c>
      <c r="DA173" s="65" t="str">
        <f t="shared" ca="1" si="189"/>
        <v/>
      </c>
      <c r="DB173" s="65" t="str">
        <f t="shared" ca="1" si="190"/>
        <v/>
      </c>
      <c r="DC173" s="65" t="str">
        <f t="shared" ca="1" si="191"/>
        <v/>
      </c>
      <c r="DD173" s="65" t="str">
        <f t="shared" ca="1" si="192"/>
        <v/>
      </c>
      <c r="DE173" s="65" t="str">
        <f t="shared" ca="1" si="193"/>
        <v/>
      </c>
      <c r="DF173" s="66" t="str">
        <f t="shared" ca="1" si="194"/>
        <v/>
      </c>
      <c r="DG173" s="66" t="str">
        <f t="shared" ca="1" si="195"/>
        <v/>
      </c>
      <c r="DH173" s="66" t="str">
        <f t="shared" ca="1" si="196"/>
        <v/>
      </c>
      <c r="DI173" s="66" t="str">
        <f t="shared" ca="1" si="197"/>
        <v/>
      </c>
      <c r="DJ173" s="66" t="str">
        <f t="shared" ca="1" si="198"/>
        <v/>
      </c>
      <c r="DK173" s="65" t="str">
        <f t="shared" ca="1" si="199"/>
        <v/>
      </c>
      <c r="DL173" s="65" t="str">
        <f t="shared" ca="1" si="200"/>
        <v/>
      </c>
      <c r="DM173" s="65" t="str">
        <f t="shared" ca="1" si="201"/>
        <v/>
      </c>
      <c r="DN173" s="65" t="str">
        <f t="shared" ca="1" si="202"/>
        <v/>
      </c>
      <c r="DO173" s="65" t="str">
        <f t="shared" ca="1" si="203"/>
        <v/>
      </c>
      <c r="DP173" s="65" t="str">
        <f t="shared" ca="1" si="204"/>
        <v/>
      </c>
      <c r="DQ173" s="65" t="str">
        <f t="shared" ca="1" si="205"/>
        <v/>
      </c>
      <c r="DR173" s="69" t="str">
        <f t="shared" ca="1" si="206"/>
        <v/>
      </c>
      <c r="DS173" s="69" t="str">
        <f t="shared" ca="1" si="207"/>
        <v/>
      </c>
      <c r="DT173" s="69" t="str">
        <f t="shared" ca="1" si="208"/>
        <v/>
      </c>
      <c r="DU173" s="69" t="str">
        <f t="shared" ca="1" si="209"/>
        <v/>
      </c>
      <c r="DV173" s="69" t="str">
        <f t="shared" ca="1" si="210"/>
        <v/>
      </c>
      <c r="DW173" s="69" t="str">
        <f t="shared" ca="1" si="211"/>
        <v/>
      </c>
      <c r="DX173" s="69" t="str">
        <f t="shared" ca="1" si="212"/>
        <v/>
      </c>
      <c r="DY173" s="69" t="str">
        <f t="shared" ca="1" si="213"/>
        <v/>
      </c>
      <c r="DZ173" s="72" t="str">
        <f t="shared" ca="1" si="214"/>
        <v/>
      </c>
      <c r="EA173" s="72" t="str">
        <f t="shared" ca="1" si="215"/>
        <v/>
      </c>
      <c r="EB173" s="72" t="str">
        <f t="shared" ca="1" si="216"/>
        <v/>
      </c>
      <c r="EC173" s="65" t="str">
        <f t="shared" ca="1" si="217"/>
        <v/>
      </c>
      <c r="ED173" s="65" t="str">
        <f t="shared" ca="1" si="218"/>
        <v/>
      </c>
      <c r="EE173" s="65" t="str">
        <f t="shared" ca="1" si="219"/>
        <v/>
      </c>
      <c r="EF173" s="65" t="str">
        <f t="shared" ca="1" si="220"/>
        <v/>
      </c>
      <c r="EG173" s="65" t="str">
        <f t="shared" ca="1" si="221"/>
        <v/>
      </c>
      <c r="EH173" s="65" t="str">
        <f t="shared" ca="1" si="222"/>
        <v/>
      </c>
      <c r="EI173" s="429" t="str">
        <f t="shared" ca="1" si="223"/>
        <v>No</v>
      </c>
      <c r="EJ173" s="428" t="str">
        <f t="shared" ca="1" si="224"/>
        <v/>
      </c>
      <c r="EK173" s="428" t="str">
        <f t="shared" ca="1" si="225"/>
        <v/>
      </c>
      <c r="EL173" s="65" t="str">
        <f t="shared" ca="1" si="226"/>
        <v/>
      </c>
      <c r="EM173" s="65" t="str">
        <f t="shared" ca="1" si="227"/>
        <v/>
      </c>
      <c r="EN173" s="65" t="str">
        <f t="shared" ca="1" si="228"/>
        <v/>
      </c>
      <c r="EO173" s="433" t="str">
        <f t="shared" ca="1" si="229"/>
        <v/>
      </c>
      <c r="EP173" s="433" t="str">
        <f t="shared" ca="1" si="230"/>
        <v/>
      </c>
      <c r="EQ173" s="433" t="str">
        <f t="shared" ca="1" si="231"/>
        <v/>
      </c>
      <c r="ER173" s="433" t="str">
        <f t="shared" ca="1" si="232"/>
        <v/>
      </c>
      <c r="ES173" s="433" t="str">
        <f t="shared" ca="1" si="233"/>
        <v/>
      </c>
      <c r="ET173" s="433" t="str">
        <f t="shared" ca="1" si="234"/>
        <v/>
      </c>
      <c r="EU173" s="433" t="str">
        <f ca="1">IF(OR(CO173="",CQ173=""),"",Discipline!$P$3*CO173+Discipline!$X$3*CQ173)</f>
        <v/>
      </c>
      <c r="EV173" s="433" t="str">
        <f ca="1">IF(OR(CP173="",CR173=""),"",Discipline!$P$3*CP173+Discipline!$X$3*CR173)</f>
        <v/>
      </c>
    </row>
    <row r="174" spans="1:152" x14ac:dyDescent="0.25">
      <c r="A174" s="10" t="str">
        <f ca="1">IFERROR(RANK(order!A174,order!A$3:A$554,0),"")</f>
        <v/>
      </c>
      <c r="B174" s="10" t="str">
        <f ca="1">IFERROR(RANK(order!B174,order!B$3:B$554,0),"")</f>
        <v/>
      </c>
      <c r="C174" s="10" t="str">
        <f ca="1">IFERROR(RANK(order!C174,order!C$3:C$554,0),"")</f>
        <v/>
      </c>
      <c r="D174" s="4" t="str">
        <f ca="1">IFERROR(RANK(order!D174,order!D$3:D$554,0),"")</f>
        <v/>
      </c>
      <c r="E174" s="4" t="str">
        <f ca="1">IFERROR(RANK(order!E174,order!E$3:E$554,0),"")</f>
        <v/>
      </c>
      <c r="F174" s="4" t="str">
        <f ca="1">IFERROR(RANK(order!F174,order!F$3:F$554,0),"")</f>
        <v/>
      </c>
      <c r="G174" s="10" t="str">
        <f ca="1">IFERROR(RANK(order!G174,order!G$3:G$554,0),"")</f>
        <v/>
      </c>
      <c r="H174" s="10" t="str">
        <f ca="1">IFERROR(RANK(order!H174,order!H$3:H$554,0),"")</f>
        <v/>
      </c>
      <c r="I174" s="10" t="str">
        <f ca="1">IFERROR(RANK(order!I174,order!I$3:I$554,0),"")</f>
        <v/>
      </c>
      <c r="J174" s="4" t="str">
        <f ca="1">IFERROR(RANK(order!J174,order!J$3:J$554,0),"")</f>
        <v/>
      </c>
      <c r="K174" s="4" t="str">
        <f ca="1">IFERROR(RANK(order!K174,order!K$3:K$554,0),"")</f>
        <v/>
      </c>
      <c r="L174" s="4" t="str">
        <f ca="1">IFERROR(RANK(order!L174,order!L$3:L$554,0),"")</f>
        <v/>
      </c>
      <c r="M174" s="10" t="str">
        <f ca="1">IFERROR(RANK(order!M174,order!M$3:M$554,0),"")</f>
        <v/>
      </c>
      <c r="N174" s="10" t="str">
        <f ca="1">IFERROR(RANK(order!N174,order!N$3:N$554,0),"")</f>
        <v/>
      </c>
      <c r="O174" s="10" t="str">
        <f ca="1">IFERROR(RANK(order!O174,order!O$3:O$554,0),"")</f>
        <v/>
      </c>
      <c r="P174" s="4" t="str">
        <f ca="1">IFERROR(RANK(order!P174,order!P$3:P$554,0),"")</f>
        <v/>
      </c>
      <c r="Q174" s="4" t="str">
        <f ca="1">IFERROR(RANK(order!Q174,order!Q$3:Q$554,0),"")</f>
        <v/>
      </c>
      <c r="R174" s="4" t="str">
        <f ca="1">IFERROR(RANK(order!R174,order!R$3:R$554,0),"")</f>
        <v/>
      </c>
      <c r="S174" s="10" t="str">
        <f ca="1">IFERROR(RANK(order!S174,order!S$3:S$554,0),"")</f>
        <v/>
      </c>
      <c r="T174" s="10" t="str">
        <f ca="1">IFERROR(RANK(order!T174,order!T$3:T$554,0),"")</f>
        <v/>
      </c>
      <c r="U174" s="10" t="str">
        <f ca="1">IFERROR(RANK(order!U174,order!U$3:U$554,0),"")</f>
        <v/>
      </c>
      <c r="V174" s="4" t="str">
        <f ca="1">IFERROR(RANK(order!V174,order!V$3:V$554,0),"")</f>
        <v/>
      </c>
      <c r="W174" s="4" t="str">
        <f ca="1">IFERROR(RANK(order!W174,order!W$3:W$554,0),"")</f>
        <v/>
      </c>
      <c r="X174" s="4" t="str">
        <f ca="1">IFERROR(RANK(order!X174,order!X$3:X$554,0),"")</f>
        <v/>
      </c>
      <c r="Y174" s="10" t="str">
        <f ca="1">IFERROR(RANK(order!Y174,order!Y$3:Y$554,0),"")</f>
        <v/>
      </c>
      <c r="Z174" s="10" t="str">
        <f ca="1">IFERROR(RANK(order!Z174,order!Z$3:Z$554,0),"")</f>
        <v/>
      </c>
      <c r="AA174" s="10" t="str">
        <f ca="1">IFERROR(RANK(order!AA174,order!AA$3:AA$554,0),"")</f>
        <v/>
      </c>
      <c r="AB174" s="4" t="str">
        <f ca="1">IFERROR(RANK(order!AB174,order!AB$3:AB$554,0),"")</f>
        <v/>
      </c>
      <c r="AC174" s="4" t="str">
        <f ca="1">IFERROR(RANK(order!AC174,order!AC$3:AC$554,0),"")</f>
        <v/>
      </c>
      <c r="AD174" s="4" t="str">
        <f ca="1">IFERROR(RANK(order!AD174,order!AD$3:AD$554,0),"")</f>
        <v/>
      </c>
      <c r="AE174" s="10" t="str">
        <f ca="1">IFERROR(RANK(order!AE174,order!AE$3:AE$554,0),"")</f>
        <v/>
      </c>
      <c r="AF174" s="10" t="str">
        <f ca="1">IFERROR(RANK(order!AF174,order!AF$3:AF$554,0),"")</f>
        <v/>
      </c>
      <c r="AG174" s="10" t="str">
        <f ca="1">IFERROR(RANK(order!AG174,order!AG$3:AG$554,0),"")</f>
        <v/>
      </c>
      <c r="AH174" s="4" t="str">
        <f ca="1">IFERROR(RANK(order!AH174,order!AH$3:AH$554,0),"")</f>
        <v/>
      </c>
      <c r="AI174" s="4" t="str">
        <f ca="1">IFERROR(RANK(order!AI174,order!AI$3:AI$554,0),"")</f>
        <v/>
      </c>
      <c r="AJ174" s="4" t="str">
        <f ca="1">IFERROR(RANK(order!AJ174,order!AJ$3:AJ$554,0),"")</f>
        <v/>
      </c>
      <c r="AK174" s="10" t="str">
        <f ca="1">IFERROR(RANK(order!AK174,order!AK$3:AK$554,0),"")</f>
        <v/>
      </c>
      <c r="AL174" s="10" t="str">
        <f ca="1">IFERROR(RANK(order!AL174,order!AL$3:AL$554,0),"")</f>
        <v/>
      </c>
      <c r="AM174" s="10" t="str">
        <f ca="1">IFERROR(RANK(order!AM174,order!AM$3:AM$554,0),"")</f>
        <v/>
      </c>
      <c r="AN174" s="4" t="str">
        <f ca="1">IFERROR(RANK(order!AN174,order!AN$3:AN$554,0),"")</f>
        <v/>
      </c>
      <c r="AO174" s="4" t="str">
        <f ca="1">IFERROR(RANK(order!AO174,order!AO$3:AO$554,0),"")</f>
        <v/>
      </c>
      <c r="AP174" s="4" t="str">
        <f ca="1">IFERROR(RANK(order!AP174,order!AP$3:AP$554,0),"")</f>
        <v/>
      </c>
      <c r="AQ174" s="10" t="str">
        <f ca="1">IFERROR(RANK(order!AQ174,order!AQ$3:AQ$554,0),"")</f>
        <v/>
      </c>
      <c r="AR174" s="10" t="str">
        <f ca="1">IFERROR(RANK(order!AR174,order!AR$3:AR$554,0),"")</f>
        <v/>
      </c>
      <c r="AS174" s="10" t="str">
        <f ca="1">IFERROR(RANK(order!AS174,order!AS$3:AS$554,0),"")</f>
        <v/>
      </c>
      <c r="AT174" s="4" t="str">
        <f ca="1">IFERROR(RANK(order!AT174,order!AT$3:AT$554,0),"")</f>
        <v/>
      </c>
      <c r="AU174" s="4" t="str">
        <f ca="1">IFERROR(RANK(order!AU174,order!AU$3:AU$554,0),"")</f>
        <v/>
      </c>
      <c r="AV174" s="4" t="str">
        <f ca="1">IFERROR(RANK(order!AV174,order!AV$3:AV$554,0),"")</f>
        <v/>
      </c>
      <c r="AW174" s="10" t="str">
        <f ca="1">IFERROR(RANK(order!AW174,order!AW$3:AW$554,0),"")</f>
        <v/>
      </c>
      <c r="AX174" s="10" t="str">
        <f ca="1">IFERROR(RANK(order!AX174,order!AX$3:AX$554,0),"")</f>
        <v/>
      </c>
      <c r="AY174" s="10" t="str">
        <f ca="1">IFERROR(RANK(order!AY174,order!AY$3:AY$554,0),"")</f>
        <v/>
      </c>
      <c r="AZ174" s="4" t="str">
        <f ca="1">IFERROR(RANK(order!AZ174,order!AZ$3:AZ$554,0),"")</f>
        <v/>
      </c>
      <c r="BA174" s="4" t="str">
        <f ca="1">IFERROR(RANK(order!BA174,order!BA$3:BA$554,0),"")</f>
        <v/>
      </c>
      <c r="BB174" s="4" t="str">
        <f ca="1">IFERROR(RANK(order!BB174,order!BB$3:BB$554,0),"")</f>
        <v/>
      </c>
      <c r="BC174" s="10" t="str">
        <f ca="1">IFERROR(RANK(order!BC174,order!BC$3:BC$554,0),"")</f>
        <v/>
      </c>
      <c r="BD174" s="10" t="str">
        <f ca="1">IFERROR(RANK(order!BD174,order!BD$3:BD$554,0),"")</f>
        <v/>
      </c>
      <c r="BE174" s="10" t="str">
        <f ca="1">IFERROR(RANK(order!BE174,order!BE$3:BE$554,0),"")</f>
        <v/>
      </c>
      <c r="BF174" s="4" t="str">
        <f ca="1">IFERROR(RANK(order!BF174,order!BF$3:BF$554,0),"")</f>
        <v/>
      </c>
      <c r="BG174" s="4" t="str">
        <f ca="1">IFERROR(RANK(order!BG174,order!BG$3:BG$554,0),"")</f>
        <v/>
      </c>
      <c r="BH174" s="4" t="str">
        <f ca="1">IFERROR(RANK(order!BH174,order!BH$3:BH$554,0),"")</f>
        <v/>
      </c>
      <c r="BI174" s="10" t="str">
        <f ca="1">IFERROR(RANK(order!BI174,order!BI$3:BI$554,0),"")</f>
        <v/>
      </c>
      <c r="BJ174" s="10" t="str">
        <f ca="1">IFERROR(RANK(order!BJ174,order!BJ$3:BJ$554,0),"")</f>
        <v/>
      </c>
      <c r="BK174" s="10" t="str">
        <f ca="1">IFERROR(RANK(order!BK174,order!BK$3:BK$554,0),"")</f>
        <v/>
      </c>
      <c r="BL174" s="4" t="str">
        <f ca="1">IFERROR(RANK(order!BL174,order!BL$3:BL$554,0),"")</f>
        <v/>
      </c>
      <c r="BM174" s="4" t="str">
        <f ca="1">IFERROR(RANK(order!BM174,order!BM$3:BM$554,0),"")</f>
        <v/>
      </c>
      <c r="BN174" s="4" t="str">
        <f ca="1">IFERROR(RANK(order!BN174,order!BN$3:BN$554,0),"")</f>
        <v/>
      </c>
      <c r="BO174" s="10" t="str">
        <f ca="1">IFERROR(RANK(order!BO174,order!BO$3:BO$554,0),"")</f>
        <v/>
      </c>
      <c r="BP174" s="10" t="str">
        <f ca="1">IFERROR(RANK(order!BP174,order!BP$3:BP$554,0),"")</f>
        <v/>
      </c>
      <c r="BQ174" s="10" t="str">
        <f ca="1">IFERROR(RANK(order!BQ174,order!BQ$3:BQ$554,0),"")</f>
        <v/>
      </c>
      <c r="BR174" s="4" t="str">
        <f ca="1">IFERROR(RANK(order!BR174,order!BR$3:BR$554,0),"")</f>
        <v/>
      </c>
      <c r="BS174" s="4" t="str">
        <f ca="1">IFERROR(RANK(order!BS174,order!BS$3:BS$554,0),"")</f>
        <v/>
      </c>
      <c r="BT174" s="4" t="str">
        <f ca="1">IFERROR(RANK(order!BT174,order!BT$3:BT$554,0),"")</f>
        <v/>
      </c>
      <c r="BU174" s="95">
        <f t="shared" si="235"/>
        <v>172</v>
      </c>
      <c r="BV174" s="35" t="str">
        <f t="shared" si="236"/>
        <v>E1</v>
      </c>
      <c r="BW174" s="55">
        <f t="shared" ca="1" si="159"/>
        <v>0</v>
      </c>
      <c r="BX174" s="56" t="str">
        <f t="shared" ca="1" si="160"/>
        <v/>
      </c>
      <c r="BY174" s="56" t="str">
        <f t="shared" ca="1" si="161"/>
        <v/>
      </c>
      <c r="BZ174" s="57" t="str">
        <f t="shared" ca="1" si="162"/>
        <v/>
      </c>
      <c r="CA174" s="57" t="str">
        <f t="shared" ca="1" si="163"/>
        <v/>
      </c>
      <c r="CB174" s="58" t="str">
        <f t="shared" ca="1" si="164"/>
        <v/>
      </c>
      <c r="CC174" s="57" t="str">
        <f t="shared" ca="1" si="165"/>
        <v/>
      </c>
      <c r="CD174" s="57" t="str">
        <f t="shared" ca="1" si="166"/>
        <v/>
      </c>
      <c r="CE174" s="58" t="str">
        <f t="shared" ca="1" si="167"/>
        <v/>
      </c>
      <c r="CF174" s="59" t="str">
        <f t="shared" ca="1" si="168"/>
        <v/>
      </c>
      <c r="CG174" s="57" t="str">
        <f t="shared" ca="1" si="169"/>
        <v/>
      </c>
      <c r="CH174" s="57" t="str">
        <f t="shared" ca="1" si="170"/>
        <v/>
      </c>
      <c r="CI174" s="57" t="str">
        <f t="shared" ca="1" si="171"/>
        <v/>
      </c>
      <c r="CJ174" s="57" t="str">
        <f t="shared" ca="1" si="172"/>
        <v/>
      </c>
      <c r="CK174" s="57" t="str">
        <f t="shared" ca="1" si="173"/>
        <v/>
      </c>
      <c r="CL174" s="57" t="str">
        <f t="shared" ca="1" si="174"/>
        <v/>
      </c>
      <c r="CM174" s="57" t="str">
        <f t="shared" ca="1" si="175"/>
        <v/>
      </c>
      <c r="CN174" s="57" t="str">
        <f t="shared" ca="1" si="176"/>
        <v/>
      </c>
      <c r="CO174" s="57" t="str">
        <f t="shared" ca="1" si="177"/>
        <v/>
      </c>
      <c r="CP174" s="57" t="str">
        <f t="shared" ca="1" si="178"/>
        <v/>
      </c>
      <c r="CQ174" s="57" t="str">
        <f t="shared" ca="1" si="179"/>
        <v/>
      </c>
      <c r="CR174" s="57" t="str">
        <f t="shared" ca="1" si="180"/>
        <v/>
      </c>
      <c r="CS174" s="60" t="str">
        <f t="shared" ca="1" si="181"/>
        <v/>
      </c>
      <c r="CT174" s="60" t="str">
        <f t="shared" ca="1" si="182"/>
        <v/>
      </c>
      <c r="CU174" s="60" t="str">
        <f t="shared" ca="1" si="183"/>
        <v/>
      </c>
      <c r="CV174" s="60" t="str">
        <f t="shared" ca="1" si="184"/>
        <v/>
      </c>
      <c r="CW174" s="60" t="str">
        <f t="shared" ca="1" si="185"/>
        <v/>
      </c>
      <c r="CX174" s="60" t="str">
        <f t="shared" ca="1" si="186"/>
        <v/>
      </c>
      <c r="CY174" s="60" t="str">
        <f t="shared" ca="1" si="187"/>
        <v/>
      </c>
      <c r="CZ174" s="60" t="str">
        <f t="shared" ca="1" si="188"/>
        <v/>
      </c>
      <c r="DA174" s="65" t="str">
        <f t="shared" ca="1" si="189"/>
        <v/>
      </c>
      <c r="DB174" s="65" t="str">
        <f t="shared" ca="1" si="190"/>
        <v/>
      </c>
      <c r="DC174" s="65" t="str">
        <f t="shared" ca="1" si="191"/>
        <v/>
      </c>
      <c r="DD174" s="65" t="str">
        <f t="shared" ca="1" si="192"/>
        <v/>
      </c>
      <c r="DE174" s="65" t="str">
        <f t="shared" ca="1" si="193"/>
        <v/>
      </c>
      <c r="DF174" s="66" t="str">
        <f t="shared" ca="1" si="194"/>
        <v/>
      </c>
      <c r="DG174" s="66" t="str">
        <f t="shared" ca="1" si="195"/>
        <v/>
      </c>
      <c r="DH174" s="66" t="str">
        <f t="shared" ca="1" si="196"/>
        <v/>
      </c>
      <c r="DI174" s="66" t="str">
        <f t="shared" ca="1" si="197"/>
        <v/>
      </c>
      <c r="DJ174" s="66" t="str">
        <f t="shared" ca="1" si="198"/>
        <v/>
      </c>
      <c r="DK174" s="65" t="str">
        <f t="shared" ca="1" si="199"/>
        <v/>
      </c>
      <c r="DL174" s="65" t="str">
        <f t="shared" ca="1" si="200"/>
        <v/>
      </c>
      <c r="DM174" s="65" t="str">
        <f t="shared" ca="1" si="201"/>
        <v/>
      </c>
      <c r="DN174" s="65" t="str">
        <f t="shared" ca="1" si="202"/>
        <v/>
      </c>
      <c r="DO174" s="65" t="str">
        <f t="shared" ca="1" si="203"/>
        <v/>
      </c>
      <c r="DP174" s="65" t="str">
        <f t="shared" ca="1" si="204"/>
        <v/>
      </c>
      <c r="DQ174" s="65" t="str">
        <f t="shared" ca="1" si="205"/>
        <v/>
      </c>
      <c r="DR174" s="69" t="str">
        <f t="shared" ca="1" si="206"/>
        <v/>
      </c>
      <c r="DS174" s="69" t="str">
        <f t="shared" ca="1" si="207"/>
        <v/>
      </c>
      <c r="DT174" s="69" t="str">
        <f t="shared" ca="1" si="208"/>
        <v/>
      </c>
      <c r="DU174" s="69" t="str">
        <f t="shared" ca="1" si="209"/>
        <v/>
      </c>
      <c r="DV174" s="69" t="str">
        <f t="shared" ca="1" si="210"/>
        <v/>
      </c>
      <c r="DW174" s="69" t="str">
        <f t="shared" ca="1" si="211"/>
        <v/>
      </c>
      <c r="DX174" s="69" t="str">
        <f t="shared" ca="1" si="212"/>
        <v/>
      </c>
      <c r="DY174" s="69" t="str">
        <f t="shared" ca="1" si="213"/>
        <v/>
      </c>
      <c r="DZ174" s="72" t="str">
        <f t="shared" ca="1" si="214"/>
        <v/>
      </c>
      <c r="EA174" s="72" t="str">
        <f t="shared" ca="1" si="215"/>
        <v/>
      </c>
      <c r="EB174" s="72" t="str">
        <f t="shared" ca="1" si="216"/>
        <v/>
      </c>
      <c r="EC174" s="65" t="str">
        <f t="shared" ca="1" si="217"/>
        <v/>
      </c>
      <c r="ED174" s="65" t="str">
        <f t="shared" ca="1" si="218"/>
        <v/>
      </c>
      <c r="EE174" s="65" t="str">
        <f t="shared" ca="1" si="219"/>
        <v/>
      </c>
      <c r="EF174" s="65" t="str">
        <f t="shared" ca="1" si="220"/>
        <v/>
      </c>
      <c r="EG174" s="65" t="str">
        <f t="shared" ca="1" si="221"/>
        <v/>
      </c>
      <c r="EH174" s="65" t="str">
        <f t="shared" ca="1" si="222"/>
        <v/>
      </c>
      <c r="EI174" s="429" t="str">
        <f t="shared" ca="1" si="223"/>
        <v>No</v>
      </c>
      <c r="EJ174" s="428" t="str">
        <f t="shared" ca="1" si="224"/>
        <v/>
      </c>
      <c r="EK174" s="428" t="str">
        <f t="shared" ca="1" si="225"/>
        <v/>
      </c>
      <c r="EL174" s="65" t="str">
        <f t="shared" ca="1" si="226"/>
        <v/>
      </c>
      <c r="EM174" s="65" t="str">
        <f t="shared" ca="1" si="227"/>
        <v/>
      </c>
      <c r="EN174" s="65" t="str">
        <f t="shared" ca="1" si="228"/>
        <v/>
      </c>
      <c r="EO174" s="433" t="str">
        <f t="shared" ca="1" si="229"/>
        <v/>
      </c>
      <c r="EP174" s="433" t="str">
        <f t="shared" ca="1" si="230"/>
        <v/>
      </c>
      <c r="EQ174" s="433" t="str">
        <f t="shared" ca="1" si="231"/>
        <v/>
      </c>
      <c r="ER174" s="433" t="str">
        <f t="shared" ca="1" si="232"/>
        <v/>
      </c>
      <c r="ES174" s="433" t="str">
        <f t="shared" ca="1" si="233"/>
        <v/>
      </c>
      <c r="ET174" s="433" t="str">
        <f t="shared" ca="1" si="234"/>
        <v/>
      </c>
      <c r="EU174" s="433" t="str">
        <f ca="1">IF(OR(CO174="",CQ174=""),"",Discipline!$P$3*CO174+Discipline!$X$3*CQ174)</f>
        <v/>
      </c>
      <c r="EV174" s="433" t="str">
        <f ca="1">IF(OR(CP174="",CR174=""),"",Discipline!$P$3*CP174+Discipline!$X$3*CR174)</f>
        <v/>
      </c>
    </row>
    <row r="175" spans="1:152" x14ac:dyDescent="0.25">
      <c r="A175" s="10" t="str">
        <f ca="1">IFERROR(RANK(order!A175,order!A$3:A$554,0),"")</f>
        <v/>
      </c>
      <c r="B175" s="10" t="str">
        <f ca="1">IFERROR(RANK(order!B175,order!B$3:B$554,0),"")</f>
        <v/>
      </c>
      <c r="C175" s="10" t="str">
        <f ca="1">IFERROR(RANK(order!C175,order!C$3:C$554,0),"")</f>
        <v/>
      </c>
      <c r="D175" s="4" t="str">
        <f ca="1">IFERROR(RANK(order!D175,order!D$3:D$554,0),"")</f>
        <v/>
      </c>
      <c r="E175" s="4" t="str">
        <f ca="1">IFERROR(RANK(order!E175,order!E$3:E$554,0),"")</f>
        <v/>
      </c>
      <c r="F175" s="4" t="str">
        <f ca="1">IFERROR(RANK(order!F175,order!F$3:F$554,0),"")</f>
        <v/>
      </c>
      <c r="G175" s="10" t="str">
        <f ca="1">IFERROR(RANK(order!G175,order!G$3:G$554,0),"")</f>
        <v/>
      </c>
      <c r="H175" s="10" t="str">
        <f ca="1">IFERROR(RANK(order!H175,order!H$3:H$554,0),"")</f>
        <v/>
      </c>
      <c r="I175" s="10" t="str">
        <f ca="1">IFERROR(RANK(order!I175,order!I$3:I$554,0),"")</f>
        <v/>
      </c>
      <c r="J175" s="4" t="str">
        <f ca="1">IFERROR(RANK(order!J175,order!J$3:J$554,0),"")</f>
        <v/>
      </c>
      <c r="K175" s="4" t="str">
        <f ca="1">IFERROR(RANK(order!K175,order!K$3:K$554,0),"")</f>
        <v/>
      </c>
      <c r="L175" s="4" t="str">
        <f ca="1">IFERROR(RANK(order!L175,order!L$3:L$554,0),"")</f>
        <v/>
      </c>
      <c r="M175" s="10" t="str">
        <f ca="1">IFERROR(RANK(order!M175,order!M$3:M$554,0),"")</f>
        <v/>
      </c>
      <c r="N175" s="10" t="str">
        <f ca="1">IFERROR(RANK(order!N175,order!N$3:N$554,0),"")</f>
        <v/>
      </c>
      <c r="O175" s="10" t="str">
        <f ca="1">IFERROR(RANK(order!O175,order!O$3:O$554,0),"")</f>
        <v/>
      </c>
      <c r="P175" s="4" t="str">
        <f ca="1">IFERROR(RANK(order!P175,order!P$3:P$554,0),"")</f>
        <v/>
      </c>
      <c r="Q175" s="4" t="str">
        <f ca="1">IFERROR(RANK(order!Q175,order!Q$3:Q$554,0),"")</f>
        <v/>
      </c>
      <c r="R175" s="4" t="str">
        <f ca="1">IFERROR(RANK(order!R175,order!R$3:R$554,0),"")</f>
        <v/>
      </c>
      <c r="S175" s="10" t="str">
        <f ca="1">IFERROR(RANK(order!S175,order!S$3:S$554,0),"")</f>
        <v/>
      </c>
      <c r="T175" s="10" t="str">
        <f ca="1">IFERROR(RANK(order!T175,order!T$3:T$554,0),"")</f>
        <v/>
      </c>
      <c r="U175" s="10" t="str">
        <f ca="1">IFERROR(RANK(order!U175,order!U$3:U$554,0),"")</f>
        <v/>
      </c>
      <c r="V175" s="4" t="str">
        <f ca="1">IFERROR(RANK(order!V175,order!V$3:V$554,0),"")</f>
        <v/>
      </c>
      <c r="W175" s="4" t="str">
        <f ca="1">IFERROR(RANK(order!W175,order!W$3:W$554,0),"")</f>
        <v/>
      </c>
      <c r="X175" s="4" t="str">
        <f ca="1">IFERROR(RANK(order!X175,order!X$3:X$554,0),"")</f>
        <v/>
      </c>
      <c r="Y175" s="10" t="str">
        <f ca="1">IFERROR(RANK(order!Y175,order!Y$3:Y$554,0),"")</f>
        <v/>
      </c>
      <c r="Z175" s="10" t="str">
        <f ca="1">IFERROR(RANK(order!Z175,order!Z$3:Z$554,0),"")</f>
        <v/>
      </c>
      <c r="AA175" s="10" t="str">
        <f ca="1">IFERROR(RANK(order!AA175,order!AA$3:AA$554,0),"")</f>
        <v/>
      </c>
      <c r="AB175" s="4" t="str">
        <f ca="1">IFERROR(RANK(order!AB175,order!AB$3:AB$554,0),"")</f>
        <v/>
      </c>
      <c r="AC175" s="4" t="str">
        <f ca="1">IFERROR(RANK(order!AC175,order!AC$3:AC$554,0),"")</f>
        <v/>
      </c>
      <c r="AD175" s="4" t="str">
        <f ca="1">IFERROR(RANK(order!AD175,order!AD$3:AD$554,0),"")</f>
        <v/>
      </c>
      <c r="AE175" s="10" t="str">
        <f ca="1">IFERROR(RANK(order!AE175,order!AE$3:AE$554,0),"")</f>
        <v/>
      </c>
      <c r="AF175" s="10" t="str">
        <f ca="1">IFERROR(RANK(order!AF175,order!AF$3:AF$554,0),"")</f>
        <v/>
      </c>
      <c r="AG175" s="10" t="str">
        <f ca="1">IFERROR(RANK(order!AG175,order!AG$3:AG$554,0),"")</f>
        <v/>
      </c>
      <c r="AH175" s="4" t="str">
        <f ca="1">IFERROR(RANK(order!AH175,order!AH$3:AH$554,0),"")</f>
        <v/>
      </c>
      <c r="AI175" s="4" t="str">
        <f ca="1">IFERROR(RANK(order!AI175,order!AI$3:AI$554,0),"")</f>
        <v/>
      </c>
      <c r="AJ175" s="4" t="str">
        <f ca="1">IFERROR(RANK(order!AJ175,order!AJ$3:AJ$554,0),"")</f>
        <v/>
      </c>
      <c r="AK175" s="10" t="str">
        <f ca="1">IFERROR(RANK(order!AK175,order!AK$3:AK$554,0),"")</f>
        <v/>
      </c>
      <c r="AL175" s="10" t="str">
        <f ca="1">IFERROR(RANK(order!AL175,order!AL$3:AL$554,0),"")</f>
        <v/>
      </c>
      <c r="AM175" s="10" t="str">
        <f ca="1">IFERROR(RANK(order!AM175,order!AM$3:AM$554,0),"")</f>
        <v/>
      </c>
      <c r="AN175" s="4" t="str">
        <f ca="1">IFERROR(RANK(order!AN175,order!AN$3:AN$554,0),"")</f>
        <v/>
      </c>
      <c r="AO175" s="4" t="str">
        <f ca="1">IFERROR(RANK(order!AO175,order!AO$3:AO$554,0),"")</f>
        <v/>
      </c>
      <c r="AP175" s="4" t="str">
        <f ca="1">IFERROR(RANK(order!AP175,order!AP$3:AP$554,0),"")</f>
        <v/>
      </c>
      <c r="AQ175" s="10" t="str">
        <f ca="1">IFERROR(RANK(order!AQ175,order!AQ$3:AQ$554,0),"")</f>
        <v/>
      </c>
      <c r="AR175" s="10" t="str">
        <f ca="1">IFERROR(RANK(order!AR175,order!AR$3:AR$554,0),"")</f>
        <v/>
      </c>
      <c r="AS175" s="10" t="str">
        <f ca="1">IFERROR(RANK(order!AS175,order!AS$3:AS$554,0),"")</f>
        <v/>
      </c>
      <c r="AT175" s="4" t="str">
        <f ca="1">IFERROR(RANK(order!AT175,order!AT$3:AT$554,0),"")</f>
        <v/>
      </c>
      <c r="AU175" s="4" t="str">
        <f ca="1">IFERROR(RANK(order!AU175,order!AU$3:AU$554,0),"")</f>
        <v/>
      </c>
      <c r="AV175" s="4" t="str">
        <f ca="1">IFERROR(RANK(order!AV175,order!AV$3:AV$554,0),"")</f>
        <v/>
      </c>
      <c r="AW175" s="10" t="str">
        <f ca="1">IFERROR(RANK(order!AW175,order!AW$3:AW$554,0),"")</f>
        <v/>
      </c>
      <c r="AX175" s="10" t="str">
        <f ca="1">IFERROR(RANK(order!AX175,order!AX$3:AX$554,0),"")</f>
        <v/>
      </c>
      <c r="AY175" s="10" t="str">
        <f ca="1">IFERROR(RANK(order!AY175,order!AY$3:AY$554,0),"")</f>
        <v/>
      </c>
      <c r="AZ175" s="4" t="str">
        <f ca="1">IFERROR(RANK(order!AZ175,order!AZ$3:AZ$554,0),"")</f>
        <v/>
      </c>
      <c r="BA175" s="4" t="str">
        <f ca="1">IFERROR(RANK(order!BA175,order!BA$3:BA$554,0),"")</f>
        <v/>
      </c>
      <c r="BB175" s="4" t="str">
        <f ca="1">IFERROR(RANK(order!BB175,order!BB$3:BB$554,0),"")</f>
        <v/>
      </c>
      <c r="BC175" s="10" t="str">
        <f ca="1">IFERROR(RANK(order!BC175,order!BC$3:BC$554,0),"")</f>
        <v/>
      </c>
      <c r="BD175" s="10" t="str">
        <f ca="1">IFERROR(RANK(order!BD175,order!BD$3:BD$554,0),"")</f>
        <v/>
      </c>
      <c r="BE175" s="10" t="str">
        <f ca="1">IFERROR(RANK(order!BE175,order!BE$3:BE$554,0),"")</f>
        <v/>
      </c>
      <c r="BF175" s="4" t="str">
        <f ca="1">IFERROR(RANK(order!BF175,order!BF$3:BF$554,0),"")</f>
        <v/>
      </c>
      <c r="BG175" s="4" t="str">
        <f ca="1">IFERROR(RANK(order!BG175,order!BG$3:BG$554,0),"")</f>
        <v/>
      </c>
      <c r="BH175" s="4" t="str">
        <f ca="1">IFERROR(RANK(order!BH175,order!BH$3:BH$554,0),"")</f>
        <v/>
      </c>
      <c r="BI175" s="10" t="str">
        <f ca="1">IFERROR(RANK(order!BI175,order!BI$3:BI$554,0),"")</f>
        <v/>
      </c>
      <c r="BJ175" s="10" t="str">
        <f ca="1">IFERROR(RANK(order!BJ175,order!BJ$3:BJ$554,0),"")</f>
        <v/>
      </c>
      <c r="BK175" s="10" t="str">
        <f ca="1">IFERROR(RANK(order!BK175,order!BK$3:BK$554,0),"")</f>
        <v/>
      </c>
      <c r="BL175" s="4" t="str">
        <f ca="1">IFERROR(RANK(order!BL175,order!BL$3:BL$554,0),"")</f>
        <v/>
      </c>
      <c r="BM175" s="4" t="str">
        <f ca="1">IFERROR(RANK(order!BM175,order!BM$3:BM$554,0),"")</f>
        <v/>
      </c>
      <c r="BN175" s="4" t="str">
        <f ca="1">IFERROR(RANK(order!BN175,order!BN$3:BN$554,0),"")</f>
        <v/>
      </c>
      <c r="BO175" s="10" t="str">
        <f ca="1">IFERROR(RANK(order!BO175,order!BO$3:BO$554,0),"")</f>
        <v/>
      </c>
      <c r="BP175" s="10" t="str">
        <f ca="1">IFERROR(RANK(order!BP175,order!BP$3:BP$554,0),"")</f>
        <v/>
      </c>
      <c r="BQ175" s="10" t="str">
        <f ca="1">IFERROR(RANK(order!BQ175,order!BQ$3:BQ$554,0),"")</f>
        <v/>
      </c>
      <c r="BR175" s="4" t="str">
        <f ca="1">IFERROR(RANK(order!BR175,order!BR$3:BR$554,0),"")</f>
        <v/>
      </c>
      <c r="BS175" s="4" t="str">
        <f ca="1">IFERROR(RANK(order!BS175,order!BS$3:BS$554,0),"")</f>
        <v/>
      </c>
      <c r="BT175" s="4" t="str">
        <f ca="1">IFERROR(RANK(order!BT175,order!BT$3:BT$554,0),"")</f>
        <v/>
      </c>
      <c r="BU175" s="95">
        <f t="shared" si="235"/>
        <v>173</v>
      </c>
      <c r="BV175" s="35" t="str">
        <f t="shared" si="236"/>
        <v>E1</v>
      </c>
      <c r="BW175" s="55">
        <f t="shared" ca="1" si="159"/>
        <v>0</v>
      </c>
      <c r="BX175" s="56" t="str">
        <f t="shared" ca="1" si="160"/>
        <v/>
      </c>
      <c r="BY175" s="56" t="str">
        <f t="shared" ca="1" si="161"/>
        <v/>
      </c>
      <c r="BZ175" s="57" t="str">
        <f t="shared" ca="1" si="162"/>
        <v/>
      </c>
      <c r="CA175" s="57" t="str">
        <f t="shared" ca="1" si="163"/>
        <v/>
      </c>
      <c r="CB175" s="58" t="str">
        <f t="shared" ca="1" si="164"/>
        <v/>
      </c>
      <c r="CC175" s="57" t="str">
        <f t="shared" ca="1" si="165"/>
        <v/>
      </c>
      <c r="CD175" s="57" t="str">
        <f t="shared" ca="1" si="166"/>
        <v/>
      </c>
      <c r="CE175" s="58" t="str">
        <f t="shared" ca="1" si="167"/>
        <v/>
      </c>
      <c r="CF175" s="59" t="str">
        <f t="shared" ca="1" si="168"/>
        <v/>
      </c>
      <c r="CG175" s="57" t="str">
        <f t="shared" ca="1" si="169"/>
        <v/>
      </c>
      <c r="CH175" s="57" t="str">
        <f t="shared" ca="1" si="170"/>
        <v/>
      </c>
      <c r="CI175" s="57" t="str">
        <f t="shared" ca="1" si="171"/>
        <v/>
      </c>
      <c r="CJ175" s="57" t="str">
        <f t="shared" ca="1" si="172"/>
        <v/>
      </c>
      <c r="CK175" s="57" t="str">
        <f t="shared" ca="1" si="173"/>
        <v/>
      </c>
      <c r="CL175" s="57" t="str">
        <f t="shared" ca="1" si="174"/>
        <v/>
      </c>
      <c r="CM175" s="57" t="str">
        <f t="shared" ca="1" si="175"/>
        <v/>
      </c>
      <c r="CN175" s="57" t="str">
        <f t="shared" ca="1" si="176"/>
        <v/>
      </c>
      <c r="CO175" s="57" t="str">
        <f t="shared" ca="1" si="177"/>
        <v/>
      </c>
      <c r="CP175" s="57" t="str">
        <f t="shared" ca="1" si="178"/>
        <v/>
      </c>
      <c r="CQ175" s="57" t="str">
        <f t="shared" ca="1" si="179"/>
        <v/>
      </c>
      <c r="CR175" s="57" t="str">
        <f t="shared" ca="1" si="180"/>
        <v/>
      </c>
      <c r="CS175" s="60" t="str">
        <f t="shared" ca="1" si="181"/>
        <v/>
      </c>
      <c r="CT175" s="60" t="str">
        <f t="shared" ca="1" si="182"/>
        <v/>
      </c>
      <c r="CU175" s="60" t="str">
        <f t="shared" ca="1" si="183"/>
        <v/>
      </c>
      <c r="CV175" s="60" t="str">
        <f t="shared" ca="1" si="184"/>
        <v/>
      </c>
      <c r="CW175" s="60" t="str">
        <f t="shared" ca="1" si="185"/>
        <v/>
      </c>
      <c r="CX175" s="60" t="str">
        <f t="shared" ca="1" si="186"/>
        <v/>
      </c>
      <c r="CY175" s="60" t="str">
        <f t="shared" ca="1" si="187"/>
        <v/>
      </c>
      <c r="CZ175" s="60" t="str">
        <f t="shared" ca="1" si="188"/>
        <v/>
      </c>
      <c r="DA175" s="65" t="str">
        <f t="shared" ca="1" si="189"/>
        <v/>
      </c>
      <c r="DB175" s="65" t="str">
        <f t="shared" ca="1" si="190"/>
        <v/>
      </c>
      <c r="DC175" s="65" t="str">
        <f t="shared" ca="1" si="191"/>
        <v/>
      </c>
      <c r="DD175" s="65" t="str">
        <f t="shared" ca="1" si="192"/>
        <v/>
      </c>
      <c r="DE175" s="65" t="str">
        <f t="shared" ca="1" si="193"/>
        <v/>
      </c>
      <c r="DF175" s="66" t="str">
        <f t="shared" ca="1" si="194"/>
        <v/>
      </c>
      <c r="DG175" s="66" t="str">
        <f t="shared" ca="1" si="195"/>
        <v/>
      </c>
      <c r="DH175" s="66" t="str">
        <f t="shared" ca="1" si="196"/>
        <v/>
      </c>
      <c r="DI175" s="66" t="str">
        <f t="shared" ca="1" si="197"/>
        <v/>
      </c>
      <c r="DJ175" s="66" t="str">
        <f t="shared" ca="1" si="198"/>
        <v/>
      </c>
      <c r="DK175" s="65" t="str">
        <f t="shared" ca="1" si="199"/>
        <v/>
      </c>
      <c r="DL175" s="65" t="str">
        <f t="shared" ca="1" si="200"/>
        <v/>
      </c>
      <c r="DM175" s="65" t="str">
        <f t="shared" ca="1" si="201"/>
        <v/>
      </c>
      <c r="DN175" s="65" t="str">
        <f t="shared" ca="1" si="202"/>
        <v/>
      </c>
      <c r="DO175" s="65" t="str">
        <f t="shared" ca="1" si="203"/>
        <v/>
      </c>
      <c r="DP175" s="65" t="str">
        <f t="shared" ca="1" si="204"/>
        <v/>
      </c>
      <c r="DQ175" s="65" t="str">
        <f t="shared" ca="1" si="205"/>
        <v/>
      </c>
      <c r="DR175" s="69" t="str">
        <f t="shared" ca="1" si="206"/>
        <v/>
      </c>
      <c r="DS175" s="69" t="str">
        <f t="shared" ca="1" si="207"/>
        <v/>
      </c>
      <c r="DT175" s="69" t="str">
        <f t="shared" ca="1" si="208"/>
        <v/>
      </c>
      <c r="DU175" s="69" t="str">
        <f t="shared" ca="1" si="209"/>
        <v/>
      </c>
      <c r="DV175" s="69" t="str">
        <f t="shared" ca="1" si="210"/>
        <v/>
      </c>
      <c r="DW175" s="69" t="str">
        <f t="shared" ca="1" si="211"/>
        <v/>
      </c>
      <c r="DX175" s="69" t="str">
        <f t="shared" ca="1" si="212"/>
        <v/>
      </c>
      <c r="DY175" s="69" t="str">
        <f t="shared" ca="1" si="213"/>
        <v/>
      </c>
      <c r="DZ175" s="72" t="str">
        <f t="shared" ca="1" si="214"/>
        <v/>
      </c>
      <c r="EA175" s="72" t="str">
        <f t="shared" ca="1" si="215"/>
        <v/>
      </c>
      <c r="EB175" s="72" t="str">
        <f t="shared" ca="1" si="216"/>
        <v/>
      </c>
      <c r="EC175" s="65" t="str">
        <f t="shared" ca="1" si="217"/>
        <v/>
      </c>
      <c r="ED175" s="65" t="str">
        <f t="shared" ca="1" si="218"/>
        <v/>
      </c>
      <c r="EE175" s="65" t="str">
        <f t="shared" ca="1" si="219"/>
        <v/>
      </c>
      <c r="EF175" s="65" t="str">
        <f t="shared" ca="1" si="220"/>
        <v/>
      </c>
      <c r="EG175" s="65" t="str">
        <f t="shared" ca="1" si="221"/>
        <v/>
      </c>
      <c r="EH175" s="65" t="str">
        <f t="shared" ca="1" si="222"/>
        <v/>
      </c>
      <c r="EI175" s="429" t="str">
        <f t="shared" ca="1" si="223"/>
        <v>No</v>
      </c>
      <c r="EJ175" s="428" t="str">
        <f t="shared" ca="1" si="224"/>
        <v/>
      </c>
      <c r="EK175" s="428" t="str">
        <f t="shared" ca="1" si="225"/>
        <v/>
      </c>
      <c r="EL175" s="65" t="str">
        <f t="shared" ca="1" si="226"/>
        <v/>
      </c>
      <c r="EM175" s="65" t="str">
        <f t="shared" ca="1" si="227"/>
        <v/>
      </c>
      <c r="EN175" s="65" t="str">
        <f t="shared" ca="1" si="228"/>
        <v/>
      </c>
      <c r="EO175" s="433" t="str">
        <f t="shared" ca="1" si="229"/>
        <v/>
      </c>
      <c r="EP175" s="433" t="str">
        <f t="shared" ca="1" si="230"/>
        <v/>
      </c>
      <c r="EQ175" s="433" t="str">
        <f t="shared" ca="1" si="231"/>
        <v/>
      </c>
      <c r="ER175" s="433" t="str">
        <f t="shared" ca="1" si="232"/>
        <v/>
      </c>
      <c r="ES175" s="433" t="str">
        <f t="shared" ca="1" si="233"/>
        <v/>
      </c>
      <c r="ET175" s="433" t="str">
        <f t="shared" ca="1" si="234"/>
        <v/>
      </c>
      <c r="EU175" s="433" t="str">
        <f ca="1">IF(OR(CO175="",CQ175=""),"",Discipline!$P$3*CO175+Discipline!$X$3*CQ175)</f>
        <v/>
      </c>
      <c r="EV175" s="433" t="str">
        <f ca="1">IF(OR(CP175="",CR175=""),"",Discipline!$P$3*CP175+Discipline!$X$3*CR175)</f>
        <v/>
      </c>
    </row>
    <row r="176" spans="1:152" x14ac:dyDescent="0.25">
      <c r="A176" s="10" t="str">
        <f ca="1">IFERROR(RANK(order!A176,order!A$3:A$554,0),"")</f>
        <v/>
      </c>
      <c r="B176" s="10" t="str">
        <f ca="1">IFERROR(RANK(order!B176,order!B$3:B$554,0),"")</f>
        <v/>
      </c>
      <c r="C176" s="10" t="str">
        <f ca="1">IFERROR(RANK(order!C176,order!C$3:C$554,0),"")</f>
        <v/>
      </c>
      <c r="D176" s="4" t="str">
        <f ca="1">IFERROR(RANK(order!D176,order!D$3:D$554,0),"")</f>
        <v/>
      </c>
      <c r="E176" s="4" t="str">
        <f ca="1">IFERROR(RANK(order!E176,order!E$3:E$554,0),"")</f>
        <v/>
      </c>
      <c r="F176" s="4" t="str">
        <f ca="1">IFERROR(RANK(order!F176,order!F$3:F$554,0),"")</f>
        <v/>
      </c>
      <c r="G176" s="10" t="str">
        <f ca="1">IFERROR(RANK(order!G176,order!G$3:G$554,0),"")</f>
        <v/>
      </c>
      <c r="H176" s="10" t="str">
        <f ca="1">IFERROR(RANK(order!H176,order!H$3:H$554,0),"")</f>
        <v/>
      </c>
      <c r="I176" s="10" t="str">
        <f ca="1">IFERROR(RANK(order!I176,order!I$3:I$554,0),"")</f>
        <v/>
      </c>
      <c r="J176" s="4" t="str">
        <f ca="1">IFERROR(RANK(order!J176,order!J$3:J$554,0),"")</f>
        <v/>
      </c>
      <c r="K176" s="4" t="str">
        <f ca="1">IFERROR(RANK(order!K176,order!K$3:K$554,0),"")</f>
        <v/>
      </c>
      <c r="L176" s="4" t="str">
        <f ca="1">IFERROR(RANK(order!L176,order!L$3:L$554,0),"")</f>
        <v/>
      </c>
      <c r="M176" s="10" t="str">
        <f ca="1">IFERROR(RANK(order!M176,order!M$3:M$554,0),"")</f>
        <v/>
      </c>
      <c r="N176" s="10" t="str">
        <f ca="1">IFERROR(RANK(order!N176,order!N$3:N$554,0),"")</f>
        <v/>
      </c>
      <c r="O176" s="10" t="str">
        <f ca="1">IFERROR(RANK(order!O176,order!O$3:O$554,0),"")</f>
        <v/>
      </c>
      <c r="P176" s="4" t="str">
        <f ca="1">IFERROR(RANK(order!P176,order!P$3:P$554,0),"")</f>
        <v/>
      </c>
      <c r="Q176" s="4" t="str">
        <f ca="1">IFERROR(RANK(order!Q176,order!Q$3:Q$554,0),"")</f>
        <v/>
      </c>
      <c r="R176" s="4" t="str">
        <f ca="1">IFERROR(RANK(order!R176,order!R$3:R$554,0),"")</f>
        <v/>
      </c>
      <c r="S176" s="10" t="str">
        <f ca="1">IFERROR(RANK(order!S176,order!S$3:S$554,0),"")</f>
        <v/>
      </c>
      <c r="T176" s="10" t="str">
        <f ca="1">IFERROR(RANK(order!T176,order!T$3:T$554,0),"")</f>
        <v/>
      </c>
      <c r="U176" s="10" t="str">
        <f ca="1">IFERROR(RANK(order!U176,order!U$3:U$554,0),"")</f>
        <v/>
      </c>
      <c r="V176" s="4" t="str">
        <f ca="1">IFERROR(RANK(order!V176,order!V$3:V$554,0),"")</f>
        <v/>
      </c>
      <c r="W176" s="4" t="str">
        <f ca="1">IFERROR(RANK(order!W176,order!W$3:W$554,0),"")</f>
        <v/>
      </c>
      <c r="X176" s="4" t="str">
        <f ca="1">IFERROR(RANK(order!X176,order!X$3:X$554,0),"")</f>
        <v/>
      </c>
      <c r="Y176" s="10" t="str">
        <f ca="1">IFERROR(RANK(order!Y176,order!Y$3:Y$554,0),"")</f>
        <v/>
      </c>
      <c r="Z176" s="10" t="str">
        <f ca="1">IFERROR(RANK(order!Z176,order!Z$3:Z$554,0),"")</f>
        <v/>
      </c>
      <c r="AA176" s="10" t="str">
        <f ca="1">IFERROR(RANK(order!AA176,order!AA$3:AA$554,0),"")</f>
        <v/>
      </c>
      <c r="AB176" s="4" t="str">
        <f ca="1">IFERROR(RANK(order!AB176,order!AB$3:AB$554,0),"")</f>
        <v/>
      </c>
      <c r="AC176" s="4" t="str">
        <f ca="1">IFERROR(RANK(order!AC176,order!AC$3:AC$554,0),"")</f>
        <v/>
      </c>
      <c r="AD176" s="4" t="str">
        <f ca="1">IFERROR(RANK(order!AD176,order!AD$3:AD$554,0),"")</f>
        <v/>
      </c>
      <c r="AE176" s="10" t="str">
        <f ca="1">IFERROR(RANK(order!AE176,order!AE$3:AE$554,0),"")</f>
        <v/>
      </c>
      <c r="AF176" s="10" t="str">
        <f ca="1">IFERROR(RANK(order!AF176,order!AF$3:AF$554,0),"")</f>
        <v/>
      </c>
      <c r="AG176" s="10" t="str">
        <f ca="1">IFERROR(RANK(order!AG176,order!AG$3:AG$554,0),"")</f>
        <v/>
      </c>
      <c r="AH176" s="4" t="str">
        <f ca="1">IFERROR(RANK(order!AH176,order!AH$3:AH$554,0),"")</f>
        <v/>
      </c>
      <c r="AI176" s="4" t="str">
        <f ca="1">IFERROR(RANK(order!AI176,order!AI$3:AI$554,0),"")</f>
        <v/>
      </c>
      <c r="AJ176" s="4" t="str">
        <f ca="1">IFERROR(RANK(order!AJ176,order!AJ$3:AJ$554,0),"")</f>
        <v/>
      </c>
      <c r="AK176" s="10" t="str">
        <f ca="1">IFERROR(RANK(order!AK176,order!AK$3:AK$554,0),"")</f>
        <v/>
      </c>
      <c r="AL176" s="10" t="str">
        <f ca="1">IFERROR(RANK(order!AL176,order!AL$3:AL$554,0),"")</f>
        <v/>
      </c>
      <c r="AM176" s="10" t="str">
        <f ca="1">IFERROR(RANK(order!AM176,order!AM$3:AM$554,0),"")</f>
        <v/>
      </c>
      <c r="AN176" s="4" t="str">
        <f ca="1">IFERROR(RANK(order!AN176,order!AN$3:AN$554,0),"")</f>
        <v/>
      </c>
      <c r="AO176" s="4" t="str">
        <f ca="1">IFERROR(RANK(order!AO176,order!AO$3:AO$554,0),"")</f>
        <v/>
      </c>
      <c r="AP176" s="4" t="str">
        <f ca="1">IFERROR(RANK(order!AP176,order!AP$3:AP$554,0),"")</f>
        <v/>
      </c>
      <c r="AQ176" s="10" t="str">
        <f ca="1">IFERROR(RANK(order!AQ176,order!AQ$3:AQ$554,0),"")</f>
        <v/>
      </c>
      <c r="AR176" s="10" t="str">
        <f ca="1">IFERROR(RANK(order!AR176,order!AR$3:AR$554,0),"")</f>
        <v/>
      </c>
      <c r="AS176" s="10" t="str">
        <f ca="1">IFERROR(RANK(order!AS176,order!AS$3:AS$554,0),"")</f>
        <v/>
      </c>
      <c r="AT176" s="4" t="str">
        <f ca="1">IFERROR(RANK(order!AT176,order!AT$3:AT$554,0),"")</f>
        <v/>
      </c>
      <c r="AU176" s="4" t="str">
        <f ca="1">IFERROR(RANK(order!AU176,order!AU$3:AU$554,0),"")</f>
        <v/>
      </c>
      <c r="AV176" s="4" t="str">
        <f ca="1">IFERROR(RANK(order!AV176,order!AV$3:AV$554,0),"")</f>
        <v/>
      </c>
      <c r="AW176" s="10" t="str">
        <f ca="1">IFERROR(RANK(order!AW176,order!AW$3:AW$554,0),"")</f>
        <v/>
      </c>
      <c r="AX176" s="10" t="str">
        <f ca="1">IFERROR(RANK(order!AX176,order!AX$3:AX$554,0),"")</f>
        <v/>
      </c>
      <c r="AY176" s="10" t="str">
        <f ca="1">IFERROR(RANK(order!AY176,order!AY$3:AY$554,0),"")</f>
        <v/>
      </c>
      <c r="AZ176" s="4" t="str">
        <f ca="1">IFERROR(RANK(order!AZ176,order!AZ$3:AZ$554,0),"")</f>
        <v/>
      </c>
      <c r="BA176" s="4" t="str">
        <f ca="1">IFERROR(RANK(order!BA176,order!BA$3:BA$554,0),"")</f>
        <v/>
      </c>
      <c r="BB176" s="4" t="str">
        <f ca="1">IFERROR(RANK(order!BB176,order!BB$3:BB$554,0),"")</f>
        <v/>
      </c>
      <c r="BC176" s="10" t="str">
        <f ca="1">IFERROR(RANK(order!BC176,order!BC$3:BC$554,0),"")</f>
        <v/>
      </c>
      <c r="BD176" s="10" t="str">
        <f ca="1">IFERROR(RANK(order!BD176,order!BD$3:BD$554,0),"")</f>
        <v/>
      </c>
      <c r="BE176" s="10" t="str">
        <f ca="1">IFERROR(RANK(order!BE176,order!BE$3:BE$554,0),"")</f>
        <v/>
      </c>
      <c r="BF176" s="4" t="str">
        <f ca="1">IFERROR(RANK(order!BF176,order!BF$3:BF$554,0),"")</f>
        <v/>
      </c>
      <c r="BG176" s="4" t="str">
        <f ca="1">IFERROR(RANK(order!BG176,order!BG$3:BG$554,0),"")</f>
        <v/>
      </c>
      <c r="BH176" s="4" t="str">
        <f ca="1">IFERROR(RANK(order!BH176,order!BH$3:BH$554,0),"")</f>
        <v/>
      </c>
      <c r="BI176" s="10" t="str">
        <f ca="1">IFERROR(RANK(order!BI176,order!BI$3:BI$554,0),"")</f>
        <v/>
      </c>
      <c r="BJ176" s="10" t="str">
        <f ca="1">IFERROR(RANK(order!BJ176,order!BJ$3:BJ$554,0),"")</f>
        <v/>
      </c>
      <c r="BK176" s="10" t="str">
        <f ca="1">IFERROR(RANK(order!BK176,order!BK$3:BK$554,0),"")</f>
        <v/>
      </c>
      <c r="BL176" s="4" t="str">
        <f ca="1">IFERROR(RANK(order!BL176,order!BL$3:BL$554,0),"")</f>
        <v/>
      </c>
      <c r="BM176" s="4" t="str">
        <f ca="1">IFERROR(RANK(order!BM176,order!BM$3:BM$554,0),"")</f>
        <v/>
      </c>
      <c r="BN176" s="4" t="str">
        <f ca="1">IFERROR(RANK(order!BN176,order!BN$3:BN$554,0),"")</f>
        <v/>
      </c>
      <c r="BO176" s="10" t="str">
        <f ca="1">IFERROR(RANK(order!BO176,order!BO$3:BO$554,0),"")</f>
        <v/>
      </c>
      <c r="BP176" s="10" t="str">
        <f ca="1">IFERROR(RANK(order!BP176,order!BP$3:BP$554,0),"")</f>
        <v/>
      </c>
      <c r="BQ176" s="10" t="str">
        <f ca="1">IFERROR(RANK(order!BQ176,order!BQ$3:BQ$554,0),"")</f>
        <v/>
      </c>
      <c r="BR176" s="4" t="str">
        <f ca="1">IFERROR(RANK(order!BR176,order!BR$3:BR$554,0),"")</f>
        <v/>
      </c>
      <c r="BS176" s="4" t="str">
        <f ca="1">IFERROR(RANK(order!BS176,order!BS$3:BS$554,0),"")</f>
        <v/>
      </c>
      <c r="BT176" s="4" t="str">
        <f ca="1">IFERROR(RANK(order!BT176,order!BT$3:BT$554,0),"")</f>
        <v/>
      </c>
      <c r="BU176" s="95">
        <f t="shared" si="235"/>
        <v>174</v>
      </c>
      <c r="BV176" s="35" t="str">
        <f t="shared" si="236"/>
        <v>E1</v>
      </c>
      <c r="BW176" s="55">
        <f t="shared" ca="1" si="159"/>
        <v>0</v>
      </c>
      <c r="BX176" s="56" t="str">
        <f t="shared" ca="1" si="160"/>
        <v/>
      </c>
      <c r="BY176" s="56" t="str">
        <f t="shared" ca="1" si="161"/>
        <v/>
      </c>
      <c r="BZ176" s="57" t="str">
        <f t="shared" ca="1" si="162"/>
        <v/>
      </c>
      <c r="CA176" s="57" t="str">
        <f t="shared" ca="1" si="163"/>
        <v/>
      </c>
      <c r="CB176" s="58" t="str">
        <f t="shared" ca="1" si="164"/>
        <v/>
      </c>
      <c r="CC176" s="57" t="str">
        <f t="shared" ca="1" si="165"/>
        <v/>
      </c>
      <c r="CD176" s="57" t="str">
        <f t="shared" ca="1" si="166"/>
        <v/>
      </c>
      <c r="CE176" s="58" t="str">
        <f t="shared" ca="1" si="167"/>
        <v/>
      </c>
      <c r="CF176" s="59" t="str">
        <f t="shared" ca="1" si="168"/>
        <v/>
      </c>
      <c r="CG176" s="57" t="str">
        <f t="shared" ca="1" si="169"/>
        <v/>
      </c>
      <c r="CH176" s="57" t="str">
        <f t="shared" ca="1" si="170"/>
        <v/>
      </c>
      <c r="CI176" s="57" t="str">
        <f t="shared" ca="1" si="171"/>
        <v/>
      </c>
      <c r="CJ176" s="57" t="str">
        <f t="shared" ca="1" si="172"/>
        <v/>
      </c>
      <c r="CK176" s="57" t="str">
        <f t="shared" ca="1" si="173"/>
        <v/>
      </c>
      <c r="CL176" s="57" t="str">
        <f t="shared" ca="1" si="174"/>
        <v/>
      </c>
      <c r="CM176" s="57" t="str">
        <f t="shared" ca="1" si="175"/>
        <v/>
      </c>
      <c r="CN176" s="57" t="str">
        <f t="shared" ca="1" si="176"/>
        <v/>
      </c>
      <c r="CO176" s="57" t="str">
        <f t="shared" ca="1" si="177"/>
        <v/>
      </c>
      <c r="CP176" s="57" t="str">
        <f t="shared" ca="1" si="178"/>
        <v/>
      </c>
      <c r="CQ176" s="57" t="str">
        <f t="shared" ca="1" si="179"/>
        <v/>
      </c>
      <c r="CR176" s="57" t="str">
        <f t="shared" ca="1" si="180"/>
        <v/>
      </c>
      <c r="CS176" s="60" t="str">
        <f t="shared" ca="1" si="181"/>
        <v/>
      </c>
      <c r="CT176" s="60" t="str">
        <f t="shared" ca="1" si="182"/>
        <v/>
      </c>
      <c r="CU176" s="60" t="str">
        <f t="shared" ca="1" si="183"/>
        <v/>
      </c>
      <c r="CV176" s="60" t="str">
        <f t="shared" ca="1" si="184"/>
        <v/>
      </c>
      <c r="CW176" s="60" t="str">
        <f t="shared" ca="1" si="185"/>
        <v/>
      </c>
      <c r="CX176" s="60" t="str">
        <f t="shared" ca="1" si="186"/>
        <v/>
      </c>
      <c r="CY176" s="60" t="str">
        <f t="shared" ca="1" si="187"/>
        <v/>
      </c>
      <c r="CZ176" s="60" t="str">
        <f t="shared" ca="1" si="188"/>
        <v/>
      </c>
      <c r="DA176" s="65" t="str">
        <f t="shared" ca="1" si="189"/>
        <v/>
      </c>
      <c r="DB176" s="65" t="str">
        <f t="shared" ca="1" si="190"/>
        <v/>
      </c>
      <c r="DC176" s="65" t="str">
        <f t="shared" ca="1" si="191"/>
        <v/>
      </c>
      <c r="DD176" s="65" t="str">
        <f t="shared" ca="1" si="192"/>
        <v/>
      </c>
      <c r="DE176" s="65" t="str">
        <f t="shared" ca="1" si="193"/>
        <v/>
      </c>
      <c r="DF176" s="66" t="str">
        <f t="shared" ca="1" si="194"/>
        <v/>
      </c>
      <c r="DG176" s="66" t="str">
        <f t="shared" ca="1" si="195"/>
        <v/>
      </c>
      <c r="DH176" s="66" t="str">
        <f t="shared" ca="1" si="196"/>
        <v/>
      </c>
      <c r="DI176" s="66" t="str">
        <f t="shared" ca="1" si="197"/>
        <v/>
      </c>
      <c r="DJ176" s="66" t="str">
        <f t="shared" ca="1" si="198"/>
        <v/>
      </c>
      <c r="DK176" s="65" t="str">
        <f t="shared" ca="1" si="199"/>
        <v/>
      </c>
      <c r="DL176" s="65" t="str">
        <f t="shared" ca="1" si="200"/>
        <v/>
      </c>
      <c r="DM176" s="65" t="str">
        <f t="shared" ca="1" si="201"/>
        <v/>
      </c>
      <c r="DN176" s="65" t="str">
        <f t="shared" ca="1" si="202"/>
        <v/>
      </c>
      <c r="DO176" s="65" t="str">
        <f t="shared" ca="1" si="203"/>
        <v/>
      </c>
      <c r="DP176" s="65" t="str">
        <f t="shared" ca="1" si="204"/>
        <v/>
      </c>
      <c r="DQ176" s="65" t="str">
        <f t="shared" ca="1" si="205"/>
        <v/>
      </c>
      <c r="DR176" s="69" t="str">
        <f t="shared" ca="1" si="206"/>
        <v/>
      </c>
      <c r="DS176" s="69" t="str">
        <f t="shared" ca="1" si="207"/>
        <v/>
      </c>
      <c r="DT176" s="69" t="str">
        <f t="shared" ca="1" si="208"/>
        <v/>
      </c>
      <c r="DU176" s="69" t="str">
        <f t="shared" ca="1" si="209"/>
        <v/>
      </c>
      <c r="DV176" s="69" t="str">
        <f t="shared" ca="1" si="210"/>
        <v/>
      </c>
      <c r="DW176" s="69" t="str">
        <f t="shared" ca="1" si="211"/>
        <v/>
      </c>
      <c r="DX176" s="69" t="str">
        <f t="shared" ca="1" si="212"/>
        <v/>
      </c>
      <c r="DY176" s="69" t="str">
        <f t="shared" ca="1" si="213"/>
        <v/>
      </c>
      <c r="DZ176" s="72" t="str">
        <f t="shared" ca="1" si="214"/>
        <v/>
      </c>
      <c r="EA176" s="72" t="str">
        <f t="shared" ca="1" si="215"/>
        <v/>
      </c>
      <c r="EB176" s="72" t="str">
        <f t="shared" ca="1" si="216"/>
        <v/>
      </c>
      <c r="EC176" s="65" t="str">
        <f t="shared" ca="1" si="217"/>
        <v/>
      </c>
      <c r="ED176" s="65" t="str">
        <f t="shared" ca="1" si="218"/>
        <v/>
      </c>
      <c r="EE176" s="65" t="str">
        <f t="shared" ca="1" si="219"/>
        <v/>
      </c>
      <c r="EF176" s="65" t="str">
        <f t="shared" ca="1" si="220"/>
        <v/>
      </c>
      <c r="EG176" s="65" t="str">
        <f t="shared" ca="1" si="221"/>
        <v/>
      </c>
      <c r="EH176" s="65" t="str">
        <f t="shared" ca="1" si="222"/>
        <v/>
      </c>
      <c r="EI176" s="429" t="str">
        <f t="shared" ca="1" si="223"/>
        <v>No</v>
      </c>
      <c r="EJ176" s="428" t="str">
        <f t="shared" ca="1" si="224"/>
        <v/>
      </c>
      <c r="EK176" s="428" t="str">
        <f t="shared" ca="1" si="225"/>
        <v/>
      </c>
      <c r="EL176" s="65" t="str">
        <f t="shared" ca="1" si="226"/>
        <v/>
      </c>
      <c r="EM176" s="65" t="str">
        <f t="shared" ca="1" si="227"/>
        <v/>
      </c>
      <c r="EN176" s="65" t="str">
        <f t="shared" ca="1" si="228"/>
        <v/>
      </c>
      <c r="EO176" s="433" t="str">
        <f t="shared" ca="1" si="229"/>
        <v/>
      </c>
      <c r="EP176" s="433" t="str">
        <f t="shared" ca="1" si="230"/>
        <v/>
      </c>
      <c r="EQ176" s="433" t="str">
        <f t="shared" ca="1" si="231"/>
        <v/>
      </c>
      <c r="ER176" s="433" t="str">
        <f t="shared" ca="1" si="232"/>
        <v/>
      </c>
      <c r="ES176" s="433" t="str">
        <f t="shared" ca="1" si="233"/>
        <v/>
      </c>
      <c r="ET176" s="433" t="str">
        <f t="shared" ca="1" si="234"/>
        <v/>
      </c>
      <c r="EU176" s="433" t="str">
        <f ca="1">IF(OR(CO176="",CQ176=""),"",Discipline!$P$3*CO176+Discipline!$X$3*CQ176)</f>
        <v/>
      </c>
      <c r="EV176" s="433" t="str">
        <f ca="1">IF(OR(CP176="",CR176=""),"",Discipline!$P$3*CP176+Discipline!$X$3*CR176)</f>
        <v/>
      </c>
    </row>
    <row r="177" spans="1:152" x14ac:dyDescent="0.25">
      <c r="A177" s="10" t="str">
        <f ca="1">IFERROR(RANK(order!A177,order!A$3:A$554,0),"")</f>
        <v/>
      </c>
      <c r="B177" s="10" t="str">
        <f ca="1">IFERROR(RANK(order!B177,order!B$3:B$554,0),"")</f>
        <v/>
      </c>
      <c r="C177" s="10" t="str">
        <f ca="1">IFERROR(RANK(order!C177,order!C$3:C$554,0),"")</f>
        <v/>
      </c>
      <c r="D177" s="4" t="str">
        <f ca="1">IFERROR(RANK(order!D177,order!D$3:D$554,0),"")</f>
        <v/>
      </c>
      <c r="E177" s="4" t="str">
        <f ca="1">IFERROR(RANK(order!E177,order!E$3:E$554,0),"")</f>
        <v/>
      </c>
      <c r="F177" s="4" t="str">
        <f ca="1">IFERROR(RANK(order!F177,order!F$3:F$554,0),"")</f>
        <v/>
      </c>
      <c r="G177" s="10" t="str">
        <f ca="1">IFERROR(RANK(order!G177,order!G$3:G$554,0),"")</f>
        <v/>
      </c>
      <c r="H177" s="10" t="str">
        <f ca="1">IFERROR(RANK(order!H177,order!H$3:H$554,0),"")</f>
        <v/>
      </c>
      <c r="I177" s="10" t="str">
        <f ca="1">IFERROR(RANK(order!I177,order!I$3:I$554,0),"")</f>
        <v/>
      </c>
      <c r="J177" s="4" t="str">
        <f ca="1">IFERROR(RANK(order!J177,order!J$3:J$554,0),"")</f>
        <v/>
      </c>
      <c r="K177" s="4" t="str">
        <f ca="1">IFERROR(RANK(order!K177,order!K$3:K$554,0),"")</f>
        <v/>
      </c>
      <c r="L177" s="4" t="str">
        <f ca="1">IFERROR(RANK(order!L177,order!L$3:L$554,0),"")</f>
        <v/>
      </c>
      <c r="M177" s="10" t="str">
        <f ca="1">IFERROR(RANK(order!M177,order!M$3:M$554,0),"")</f>
        <v/>
      </c>
      <c r="N177" s="10" t="str">
        <f ca="1">IFERROR(RANK(order!N177,order!N$3:N$554,0),"")</f>
        <v/>
      </c>
      <c r="O177" s="10" t="str">
        <f ca="1">IFERROR(RANK(order!O177,order!O$3:O$554,0),"")</f>
        <v/>
      </c>
      <c r="P177" s="4" t="str">
        <f ca="1">IFERROR(RANK(order!P177,order!P$3:P$554,0),"")</f>
        <v/>
      </c>
      <c r="Q177" s="4" t="str">
        <f ca="1">IFERROR(RANK(order!Q177,order!Q$3:Q$554,0),"")</f>
        <v/>
      </c>
      <c r="R177" s="4" t="str">
        <f ca="1">IFERROR(RANK(order!R177,order!R$3:R$554,0),"")</f>
        <v/>
      </c>
      <c r="S177" s="10" t="str">
        <f ca="1">IFERROR(RANK(order!S177,order!S$3:S$554,0),"")</f>
        <v/>
      </c>
      <c r="T177" s="10" t="str">
        <f ca="1">IFERROR(RANK(order!T177,order!T$3:T$554,0),"")</f>
        <v/>
      </c>
      <c r="U177" s="10" t="str">
        <f ca="1">IFERROR(RANK(order!U177,order!U$3:U$554,0),"")</f>
        <v/>
      </c>
      <c r="V177" s="4" t="str">
        <f ca="1">IFERROR(RANK(order!V177,order!V$3:V$554,0),"")</f>
        <v/>
      </c>
      <c r="W177" s="4" t="str">
        <f ca="1">IFERROR(RANK(order!W177,order!W$3:W$554,0),"")</f>
        <v/>
      </c>
      <c r="X177" s="4" t="str">
        <f ca="1">IFERROR(RANK(order!X177,order!X$3:X$554,0),"")</f>
        <v/>
      </c>
      <c r="Y177" s="10" t="str">
        <f ca="1">IFERROR(RANK(order!Y177,order!Y$3:Y$554,0),"")</f>
        <v/>
      </c>
      <c r="Z177" s="10" t="str">
        <f ca="1">IFERROR(RANK(order!Z177,order!Z$3:Z$554,0),"")</f>
        <v/>
      </c>
      <c r="AA177" s="10" t="str">
        <f ca="1">IFERROR(RANK(order!AA177,order!AA$3:AA$554,0),"")</f>
        <v/>
      </c>
      <c r="AB177" s="4" t="str">
        <f ca="1">IFERROR(RANK(order!AB177,order!AB$3:AB$554,0),"")</f>
        <v/>
      </c>
      <c r="AC177" s="4" t="str">
        <f ca="1">IFERROR(RANK(order!AC177,order!AC$3:AC$554,0),"")</f>
        <v/>
      </c>
      <c r="AD177" s="4" t="str">
        <f ca="1">IFERROR(RANK(order!AD177,order!AD$3:AD$554,0),"")</f>
        <v/>
      </c>
      <c r="AE177" s="10" t="str">
        <f ca="1">IFERROR(RANK(order!AE177,order!AE$3:AE$554,0),"")</f>
        <v/>
      </c>
      <c r="AF177" s="10" t="str">
        <f ca="1">IFERROR(RANK(order!AF177,order!AF$3:AF$554,0),"")</f>
        <v/>
      </c>
      <c r="AG177" s="10" t="str">
        <f ca="1">IFERROR(RANK(order!AG177,order!AG$3:AG$554,0),"")</f>
        <v/>
      </c>
      <c r="AH177" s="4" t="str">
        <f ca="1">IFERROR(RANK(order!AH177,order!AH$3:AH$554,0),"")</f>
        <v/>
      </c>
      <c r="AI177" s="4" t="str">
        <f ca="1">IFERROR(RANK(order!AI177,order!AI$3:AI$554,0),"")</f>
        <v/>
      </c>
      <c r="AJ177" s="4" t="str">
        <f ca="1">IFERROR(RANK(order!AJ177,order!AJ$3:AJ$554,0),"")</f>
        <v/>
      </c>
      <c r="AK177" s="10" t="str">
        <f ca="1">IFERROR(RANK(order!AK177,order!AK$3:AK$554,0),"")</f>
        <v/>
      </c>
      <c r="AL177" s="10" t="str">
        <f ca="1">IFERROR(RANK(order!AL177,order!AL$3:AL$554,0),"")</f>
        <v/>
      </c>
      <c r="AM177" s="10" t="str">
        <f ca="1">IFERROR(RANK(order!AM177,order!AM$3:AM$554,0),"")</f>
        <v/>
      </c>
      <c r="AN177" s="4" t="str">
        <f ca="1">IFERROR(RANK(order!AN177,order!AN$3:AN$554,0),"")</f>
        <v/>
      </c>
      <c r="AO177" s="4" t="str">
        <f ca="1">IFERROR(RANK(order!AO177,order!AO$3:AO$554,0),"")</f>
        <v/>
      </c>
      <c r="AP177" s="4" t="str">
        <f ca="1">IFERROR(RANK(order!AP177,order!AP$3:AP$554,0),"")</f>
        <v/>
      </c>
      <c r="AQ177" s="10" t="str">
        <f ca="1">IFERROR(RANK(order!AQ177,order!AQ$3:AQ$554,0),"")</f>
        <v/>
      </c>
      <c r="AR177" s="10" t="str">
        <f ca="1">IFERROR(RANK(order!AR177,order!AR$3:AR$554,0),"")</f>
        <v/>
      </c>
      <c r="AS177" s="10" t="str">
        <f ca="1">IFERROR(RANK(order!AS177,order!AS$3:AS$554,0),"")</f>
        <v/>
      </c>
      <c r="AT177" s="4" t="str">
        <f ca="1">IFERROR(RANK(order!AT177,order!AT$3:AT$554,0),"")</f>
        <v/>
      </c>
      <c r="AU177" s="4" t="str">
        <f ca="1">IFERROR(RANK(order!AU177,order!AU$3:AU$554,0),"")</f>
        <v/>
      </c>
      <c r="AV177" s="4" t="str">
        <f ca="1">IFERROR(RANK(order!AV177,order!AV$3:AV$554,0),"")</f>
        <v/>
      </c>
      <c r="AW177" s="10" t="str">
        <f ca="1">IFERROR(RANK(order!AW177,order!AW$3:AW$554,0),"")</f>
        <v/>
      </c>
      <c r="AX177" s="10" t="str">
        <f ca="1">IFERROR(RANK(order!AX177,order!AX$3:AX$554,0),"")</f>
        <v/>
      </c>
      <c r="AY177" s="10" t="str">
        <f ca="1">IFERROR(RANK(order!AY177,order!AY$3:AY$554,0),"")</f>
        <v/>
      </c>
      <c r="AZ177" s="4" t="str">
        <f ca="1">IFERROR(RANK(order!AZ177,order!AZ$3:AZ$554,0),"")</f>
        <v/>
      </c>
      <c r="BA177" s="4" t="str">
        <f ca="1">IFERROR(RANK(order!BA177,order!BA$3:BA$554,0),"")</f>
        <v/>
      </c>
      <c r="BB177" s="4" t="str">
        <f ca="1">IFERROR(RANK(order!BB177,order!BB$3:BB$554,0),"")</f>
        <v/>
      </c>
      <c r="BC177" s="10" t="str">
        <f ca="1">IFERROR(RANK(order!BC177,order!BC$3:BC$554,0),"")</f>
        <v/>
      </c>
      <c r="BD177" s="10" t="str">
        <f ca="1">IFERROR(RANK(order!BD177,order!BD$3:BD$554,0),"")</f>
        <v/>
      </c>
      <c r="BE177" s="10" t="str">
        <f ca="1">IFERROR(RANK(order!BE177,order!BE$3:BE$554,0),"")</f>
        <v/>
      </c>
      <c r="BF177" s="4" t="str">
        <f ca="1">IFERROR(RANK(order!BF177,order!BF$3:BF$554,0),"")</f>
        <v/>
      </c>
      <c r="BG177" s="4" t="str">
        <f ca="1">IFERROR(RANK(order!BG177,order!BG$3:BG$554,0),"")</f>
        <v/>
      </c>
      <c r="BH177" s="4" t="str">
        <f ca="1">IFERROR(RANK(order!BH177,order!BH$3:BH$554,0),"")</f>
        <v/>
      </c>
      <c r="BI177" s="10" t="str">
        <f ca="1">IFERROR(RANK(order!BI177,order!BI$3:BI$554,0),"")</f>
        <v/>
      </c>
      <c r="BJ177" s="10" t="str">
        <f ca="1">IFERROR(RANK(order!BJ177,order!BJ$3:BJ$554,0),"")</f>
        <v/>
      </c>
      <c r="BK177" s="10" t="str">
        <f ca="1">IFERROR(RANK(order!BK177,order!BK$3:BK$554,0),"")</f>
        <v/>
      </c>
      <c r="BL177" s="4" t="str">
        <f ca="1">IFERROR(RANK(order!BL177,order!BL$3:BL$554,0),"")</f>
        <v/>
      </c>
      <c r="BM177" s="4" t="str">
        <f ca="1">IFERROR(RANK(order!BM177,order!BM$3:BM$554,0),"")</f>
        <v/>
      </c>
      <c r="BN177" s="4" t="str">
        <f ca="1">IFERROR(RANK(order!BN177,order!BN$3:BN$554,0),"")</f>
        <v/>
      </c>
      <c r="BO177" s="10" t="str">
        <f ca="1">IFERROR(RANK(order!BO177,order!BO$3:BO$554,0),"")</f>
        <v/>
      </c>
      <c r="BP177" s="10" t="str">
        <f ca="1">IFERROR(RANK(order!BP177,order!BP$3:BP$554,0),"")</f>
        <v/>
      </c>
      <c r="BQ177" s="10" t="str">
        <f ca="1">IFERROR(RANK(order!BQ177,order!BQ$3:BQ$554,0),"")</f>
        <v/>
      </c>
      <c r="BR177" s="4" t="str">
        <f ca="1">IFERROR(RANK(order!BR177,order!BR$3:BR$554,0),"")</f>
        <v/>
      </c>
      <c r="BS177" s="4" t="str">
        <f ca="1">IFERROR(RANK(order!BS177,order!BS$3:BS$554,0),"")</f>
        <v/>
      </c>
      <c r="BT177" s="4" t="str">
        <f ca="1">IFERROR(RANK(order!BT177,order!BT$3:BT$554,0),"")</f>
        <v/>
      </c>
      <c r="BU177" s="95">
        <f t="shared" si="235"/>
        <v>175</v>
      </c>
      <c r="BV177" s="35" t="str">
        <f t="shared" si="236"/>
        <v>E1</v>
      </c>
      <c r="BW177" s="55">
        <f t="shared" ca="1" si="159"/>
        <v>0</v>
      </c>
      <c r="BX177" s="56" t="str">
        <f t="shared" ca="1" si="160"/>
        <v/>
      </c>
      <c r="BY177" s="56" t="str">
        <f t="shared" ca="1" si="161"/>
        <v/>
      </c>
      <c r="BZ177" s="57" t="str">
        <f t="shared" ca="1" si="162"/>
        <v/>
      </c>
      <c r="CA177" s="57" t="str">
        <f t="shared" ca="1" si="163"/>
        <v/>
      </c>
      <c r="CB177" s="58" t="str">
        <f t="shared" ca="1" si="164"/>
        <v/>
      </c>
      <c r="CC177" s="57" t="str">
        <f t="shared" ca="1" si="165"/>
        <v/>
      </c>
      <c r="CD177" s="57" t="str">
        <f t="shared" ca="1" si="166"/>
        <v/>
      </c>
      <c r="CE177" s="58" t="str">
        <f t="shared" ca="1" si="167"/>
        <v/>
      </c>
      <c r="CF177" s="59" t="str">
        <f t="shared" ca="1" si="168"/>
        <v/>
      </c>
      <c r="CG177" s="57" t="str">
        <f t="shared" ca="1" si="169"/>
        <v/>
      </c>
      <c r="CH177" s="57" t="str">
        <f t="shared" ca="1" si="170"/>
        <v/>
      </c>
      <c r="CI177" s="57" t="str">
        <f t="shared" ca="1" si="171"/>
        <v/>
      </c>
      <c r="CJ177" s="57" t="str">
        <f t="shared" ca="1" si="172"/>
        <v/>
      </c>
      <c r="CK177" s="57" t="str">
        <f t="shared" ca="1" si="173"/>
        <v/>
      </c>
      <c r="CL177" s="57" t="str">
        <f t="shared" ca="1" si="174"/>
        <v/>
      </c>
      <c r="CM177" s="57" t="str">
        <f t="shared" ca="1" si="175"/>
        <v/>
      </c>
      <c r="CN177" s="57" t="str">
        <f t="shared" ca="1" si="176"/>
        <v/>
      </c>
      <c r="CO177" s="57" t="str">
        <f t="shared" ca="1" si="177"/>
        <v/>
      </c>
      <c r="CP177" s="57" t="str">
        <f t="shared" ca="1" si="178"/>
        <v/>
      </c>
      <c r="CQ177" s="57" t="str">
        <f t="shared" ca="1" si="179"/>
        <v/>
      </c>
      <c r="CR177" s="57" t="str">
        <f t="shared" ca="1" si="180"/>
        <v/>
      </c>
      <c r="CS177" s="60" t="str">
        <f t="shared" ca="1" si="181"/>
        <v/>
      </c>
      <c r="CT177" s="60" t="str">
        <f t="shared" ca="1" si="182"/>
        <v/>
      </c>
      <c r="CU177" s="60" t="str">
        <f t="shared" ca="1" si="183"/>
        <v/>
      </c>
      <c r="CV177" s="60" t="str">
        <f t="shared" ca="1" si="184"/>
        <v/>
      </c>
      <c r="CW177" s="60" t="str">
        <f t="shared" ca="1" si="185"/>
        <v/>
      </c>
      <c r="CX177" s="60" t="str">
        <f t="shared" ca="1" si="186"/>
        <v/>
      </c>
      <c r="CY177" s="60" t="str">
        <f t="shared" ca="1" si="187"/>
        <v/>
      </c>
      <c r="CZ177" s="60" t="str">
        <f t="shared" ca="1" si="188"/>
        <v/>
      </c>
      <c r="DA177" s="65" t="str">
        <f t="shared" ca="1" si="189"/>
        <v/>
      </c>
      <c r="DB177" s="65" t="str">
        <f t="shared" ca="1" si="190"/>
        <v/>
      </c>
      <c r="DC177" s="65" t="str">
        <f t="shared" ca="1" si="191"/>
        <v/>
      </c>
      <c r="DD177" s="65" t="str">
        <f t="shared" ca="1" si="192"/>
        <v/>
      </c>
      <c r="DE177" s="65" t="str">
        <f t="shared" ca="1" si="193"/>
        <v/>
      </c>
      <c r="DF177" s="66" t="str">
        <f t="shared" ca="1" si="194"/>
        <v/>
      </c>
      <c r="DG177" s="66" t="str">
        <f t="shared" ca="1" si="195"/>
        <v/>
      </c>
      <c r="DH177" s="66" t="str">
        <f t="shared" ca="1" si="196"/>
        <v/>
      </c>
      <c r="DI177" s="66" t="str">
        <f t="shared" ca="1" si="197"/>
        <v/>
      </c>
      <c r="DJ177" s="66" t="str">
        <f t="shared" ca="1" si="198"/>
        <v/>
      </c>
      <c r="DK177" s="65" t="str">
        <f t="shared" ca="1" si="199"/>
        <v/>
      </c>
      <c r="DL177" s="65" t="str">
        <f t="shared" ca="1" si="200"/>
        <v/>
      </c>
      <c r="DM177" s="65" t="str">
        <f t="shared" ca="1" si="201"/>
        <v/>
      </c>
      <c r="DN177" s="65" t="str">
        <f t="shared" ca="1" si="202"/>
        <v/>
      </c>
      <c r="DO177" s="65" t="str">
        <f t="shared" ca="1" si="203"/>
        <v/>
      </c>
      <c r="DP177" s="65" t="str">
        <f t="shared" ca="1" si="204"/>
        <v/>
      </c>
      <c r="DQ177" s="65" t="str">
        <f t="shared" ca="1" si="205"/>
        <v/>
      </c>
      <c r="DR177" s="69" t="str">
        <f t="shared" ca="1" si="206"/>
        <v/>
      </c>
      <c r="DS177" s="69" t="str">
        <f t="shared" ca="1" si="207"/>
        <v/>
      </c>
      <c r="DT177" s="69" t="str">
        <f t="shared" ca="1" si="208"/>
        <v/>
      </c>
      <c r="DU177" s="69" t="str">
        <f t="shared" ca="1" si="209"/>
        <v/>
      </c>
      <c r="DV177" s="69" t="str">
        <f t="shared" ca="1" si="210"/>
        <v/>
      </c>
      <c r="DW177" s="69" t="str">
        <f t="shared" ca="1" si="211"/>
        <v/>
      </c>
      <c r="DX177" s="69" t="str">
        <f t="shared" ca="1" si="212"/>
        <v/>
      </c>
      <c r="DY177" s="69" t="str">
        <f t="shared" ca="1" si="213"/>
        <v/>
      </c>
      <c r="DZ177" s="72" t="str">
        <f t="shared" ca="1" si="214"/>
        <v/>
      </c>
      <c r="EA177" s="72" t="str">
        <f t="shared" ca="1" si="215"/>
        <v/>
      </c>
      <c r="EB177" s="72" t="str">
        <f t="shared" ca="1" si="216"/>
        <v/>
      </c>
      <c r="EC177" s="65" t="str">
        <f t="shared" ca="1" si="217"/>
        <v/>
      </c>
      <c r="ED177" s="65" t="str">
        <f t="shared" ca="1" si="218"/>
        <v/>
      </c>
      <c r="EE177" s="65" t="str">
        <f t="shared" ca="1" si="219"/>
        <v/>
      </c>
      <c r="EF177" s="65" t="str">
        <f t="shared" ca="1" si="220"/>
        <v/>
      </c>
      <c r="EG177" s="65" t="str">
        <f t="shared" ca="1" si="221"/>
        <v/>
      </c>
      <c r="EH177" s="65" t="str">
        <f t="shared" ca="1" si="222"/>
        <v/>
      </c>
      <c r="EI177" s="429" t="str">
        <f t="shared" ca="1" si="223"/>
        <v>No</v>
      </c>
      <c r="EJ177" s="428" t="str">
        <f t="shared" ca="1" si="224"/>
        <v/>
      </c>
      <c r="EK177" s="428" t="str">
        <f t="shared" ca="1" si="225"/>
        <v/>
      </c>
      <c r="EL177" s="65" t="str">
        <f t="shared" ca="1" si="226"/>
        <v/>
      </c>
      <c r="EM177" s="65" t="str">
        <f t="shared" ca="1" si="227"/>
        <v/>
      </c>
      <c r="EN177" s="65" t="str">
        <f t="shared" ca="1" si="228"/>
        <v/>
      </c>
      <c r="EO177" s="433" t="str">
        <f t="shared" ca="1" si="229"/>
        <v/>
      </c>
      <c r="EP177" s="433" t="str">
        <f t="shared" ca="1" si="230"/>
        <v/>
      </c>
      <c r="EQ177" s="433" t="str">
        <f t="shared" ca="1" si="231"/>
        <v/>
      </c>
      <c r="ER177" s="433" t="str">
        <f t="shared" ca="1" si="232"/>
        <v/>
      </c>
      <c r="ES177" s="433" t="str">
        <f t="shared" ca="1" si="233"/>
        <v/>
      </c>
      <c r="ET177" s="433" t="str">
        <f t="shared" ca="1" si="234"/>
        <v/>
      </c>
      <c r="EU177" s="433" t="str">
        <f ca="1">IF(OR(CO177="",CQ177=""),"",Discipline!$P$3*CO177+Discipline!$X$3*CQ177)</f>
        <v/>
      </c>
      <c r="EV177" s="433" t="str">
        <f ca="1">IF(OR(CP177="",CR177=""),"",Discipline!$P$3*CP177+Discipline!$X$3*CR177)</f>
        <v/>
      </c>
    </row>
    <row r="178" spans="1:152" x14ac:dyDescent="0.25">
      <c r="A178" s="10" t="str">
        <f ca="1">IFERROR(RANK(order!A178,order!A$3:A$554,0),"")</f>
        <v/>
      </c>
      <c r="B178" s="10" t="str">
        <f ca="1">IFERROR(RANK(order!B178,order!B$3:B$554,0),"")</f>
        <v/>
      </c>
      <c r="C178" s="10" t="str">
        <f ca="1">IFERROR(RANK(order!C178,order!C$3:C$554,0),"")</f>
        <v/>
      </c>
      <c r="D178" s="4" t="str">
        <f ca="1">IFERROR(RANK(order!D178,order!D$3:D$554,0),"")</f>
        <v/>
      </c>
      <c r="E178" s="4" t="str">
        <f ca="1">IFERROR(RANK(order!E178,order!E$3:E$554,0),"")</f>
        <v/>
      </c>
      <c r="F178" s="4" t="str">
        <f ca="1">IFERROR(RANK(order!F178,order!F$3:F$554,0),"")</f>
        <v/>
      </c>
      <c r="G178" s="10" t="str">
        <f ca="1">IFERROR(RANK(order!G178,order!G$3:G$554,0),"")</f>
        <v/>
      </c>
      <c r="H178" s="10" t="str">
        <f ca="1">IFERROR(RANK(order!H178,order!H$3:H$554,0),"")</f>
        <v/>
      </c>
      <c r="I178" s="10" t="str">
        <f ca="1">IFERROR(RANK(order!I178,order!I$3:I$554,0),"")</f>
        <v/>
      </c>
      <c r="J178" s="4" t="str">
        <f ca="1">IFERROR(RANK(order!J178,order!J$3:J$554,0),"")</f>
        <v/>
      </c>
      <c r="K178" s="4" t="str">
        <f ca="1">IFERROR(RANK(order!K178,order!K$3:K$554,0),"")</f>
        <v/>
      </c>
      <c r="L178" s="4" t="str">
        <f ca="1">IFERROR(RANK(order!L178,order!L$3:L$554,0),"")</f>
        <v/>
      </c>
      <c r="M178" s="10" t="str">
        <f ca="1">IFERROR(RANK(order!M178,order!M$3:M$554,0),"")</f>
        <v/>
      </c>
      <c r="N178" s="10" t="str">
        <f ca="1">IFERROR(RANK(order!N178,order!N$3:N$554,0),"")</f>
        <v/>
      </c>
      <c r="O178" s="10" t="str">
        <f ca="1">IFERROR(RANK(order!O178,order!O$3:O$554,0),"")</f>
        <v/>
      </c>
      <c r="P178" s="4" t="str">
        <f ca="1">IFERROR(RANK(order!P178,order!P$3:P$554,0),"")</f>
        <v/>
      </c>
      <c r="Q178" s="4" t="str">
        <f ca="1">IFERROR(RANK(order!Q178,order!Q$3:Q$554,0),"")</f>
        <v/>
      </c>
      <c r="R178" s="4" t="str">
        <f ca="1">IFERROR(RANK(order!R178,order!R$3:R$554,0),"")</f>
        <v/>
      </c>
      <c r="S178" s="10" t="str">
        <f ca="1">IFERROR(RANK(order!S178,order!S$3:S$554,0),"")</f>
        <v/>
      </c>
      <c r="T178" s="10" t="str">
        <f ca="1">IFERROR(RANK(order!T178,order!T$3:T$554,0),"")</f>
        <v/>
      </c>
      <c r="U178" s="10" t="str">
        <f ca="1">IFERROR(RANK(order!U178,order!U$3:U$554,0),"")</f>
        <v/>
      </c>
      <c r="V178" s="4" t="str">
        <f ca="1">IFERROR(RANK(order!V178,order!V$3:V$554,0),"")</f>
        <v/>
      </c>
      <c r="W178" s="4" t="str">
        <f ca="1">IFERROR(RANK(order!W178,order!W$3:W$554,0),"")</f>
        <v/>
      </c>
      <c r="X178" s="4" t="str">
        <f ca="1">IFERROR(RANK(order!X178,order!X$3:X$554,0),"")</f>
        <v/>
      </c>
      <c r="Y178" s="10" t="str">
        <f ca="1">IFERROR(RANK(order!Y178,order!Y$3:Y$554,0),"")</f>
        <v/>
      </c>
      <c r="Z178" s="10" t="str">
        <f ca="1">IFERROR(RANK(order!Z178,order!Z$3:Z$554,0),"")</f>
        <v/>
      </c>
      <c r="AA178" s="10" t="str">
        <f ca="1">IFERROR(RANK(order!AA178,order!AA$3:AA$554,0),"")</f>
        <v/>
      </c>
      <c r="AB178" s="4" t="str">
        <f ca="1">IFERROR(RANK(order!AB178,order!AB$3:AB$554,0),"")</f>
        <v/>
      </c>
      <c r="AC178" s="4" t="str">
        <f ca="1">IFERROR(RANK(order!AC178,order!AC$3:AC$554,0),"")</f>
        <v/>
      </c>
      <c r="AD178" s="4" t="str">
        <f ca="1">IFERROR(RANK(order!AD178,order!AD$3:AD$554,0),"")</f>
        <v/>
      </c>
      <c r="AE178" s="10" t="str">
        <f ca="1">IFERROR(RANK(order!AE178,order!AE$3:AE$554,0),"")</f>
        <v/>
      </c>
      <c r="AF178" s="10" t="str">
        <f ca="1">IFERROR(RANK(order!AF178,order!AF$3:AF$554,0),"")</f>
        <v/>
      </c>
      <c r="AG178" s="10" t="str">
        <f ca="1">IFERROR(RANK(order!AG178,order!AG$3:AG$554,0),"")</f>
        <v/>
      </c>
      <c r="AH178" s="4" t="str">
        <f ca="1">IFERROR(RANK(order!AH178,order!AH$3:AH$554,0),"")</f>
        <v/>
      </c>
      <c r="AI178" s="4" t="str">
        <f ca="1">IFERROR(RANK(order!AI178,order!AI$3:AI$554,0),"")</f>
        <v/>
      </c>
      <c r="AJ178" s="4" t="str">
        <f ca="1">IFERROR(RANK(order!AJ178,order!AJ$3:AJ$554,0),"")</f>
        <v/>
      </c>
      <c r="AK178" s="10" t="str">
        <f ca="1">IFERROR(RANK(order!AK178,order!AK$3:AK$554,0),"")</f>
        <v/>
      </c>
      <c r="AL178" s="10" t="str">
        <f ca="1">IFERROR(RANK(order!AL178,order!AL$3:AL$554,0),"")</f>
        <v/>
      </c>
      <c r="AM178" s="10" t="str">
        <f ca="1">IFERROR(RANK(order!AM178,order!AM$3:AM$554,0),"")</f>
        <v/>
      </c>
      <c r="AN178" s="4" t="str">
        <f ca="1">IFERROR(RANK(order!AN178,order!AN$3:AN$554,0),"")</f>
        <v/>
      </c>
      <c r="AO178" s="4" t="str">
        <f ca="1">IFERROR(RANK(order!AO178,order!AO$3:AO$554,0),"")</f>
        <v/>
      </c>
      <c r="AP178" s="4" t="str">
        <f ca="1">IFERROR(RANK(order!AP178,order!AP$3:AP$554,0),"")</f>
        <v/>
      </c>
      <c r="AQ178" s="10" t="str">
        <f ca="1">IFERROR(RANK(order!AQ178,order!AQ$3:AQ$554,0),"")</f>
        <v/>
      </c>
      <c r="AR178" s="10" t="str">
        <f ca="1">IFERROR(RANK(order!AR178,order!AR$3:AR$554,0),"")</f>
        <v/>
      </c>
      <c r="AS178" s="10" t="str">
        <f ca="1">IFERROR(RANK(order!AS178,order!AS$3:AS$554,0),"")</f>
        <v/>
      </c>
      <c r="AT178" s="4" t="str">
        <f ca="1">IFERROR(RANK(order!AT178,order!AT$3:AT$554,0),"")</f>
        <v/>
      </c>
      <c r="AU178" s="4" t="str">
        <f ca="1">IFERROR(RANK(order!AU178,order!AU$3:AU$554,0),"")</f>
        <v/>
      </c>
      <c r="AV178" s="4" t="str">
        <f ca="1">IFERROR(RANK(order!AV178,order!AV$3:AV$554,0),"")</f>
        <v/>
      </c>
      <c r="AW178" s="10" t="str">
        <f ca="1">IFERROR(RANK(order!AW178,order!AW$3:AW$554,0),"")</f>
        <v/>
      </c>
      <c r="AX178" s="10" t="str">
        <f ca="1">IFERROR(RANK(order!AX178,order!AX$3:AX$554,0),"")</f>
        <v/>
      </c>
      <c r="AY178" s="10" t="str">
        <f ca="1">IFERROR(RANK(order!AY178,order!AY$3:AY$554,0),"")</f>
        <v/>
      </c>
      <c r="AZ178" s="4" t="str">
        <f ca="1">IFERROR(RANK(order!AZ178,order!AZ$3:AZ$554,0),"")</f>
        <v/>
      </c>
      <c r="BA178" s="4" t="str">
        <f ca="1">IFERROR(RANK(order!BA178,order!BA$3:BA$554,0),"")</f>
        <v/>
      </c>
      <c r="BB178" s="4" t="str">
        <f ca="1">IFERROR(RANK(order!BB178,order!BB$3:BB$554,0),"")</f>
        <v/>
      </c>
      <c r="BC178" s="10" t="str">
        <f ca="1">IFERROR(RANK(order!BC178,order!BC$3:BC$554,0),"")</f>
        <v/>
      </c>
      <c r="BD178" s="10" t="str">
        <f ca="1">IFERROR(RANK(order!BD178,order!BD$3:BD$554,0),"")</f>
        <v/>
      </c>
      <c r="BE178" s="10" t="str">
        <f ca="1">IFERROR(RANK(order!BE178,order!BE$3:BE$554,0),"")</f>
        <v/>
      </c>
      <c r="BF178" s="4" t="str">
        <f ca="1">IFERROR(RANK(order!BF178,order!BF$3:BF$554,0),"")</f>
        <v/>
      </c>
      <c r="BG178" s="4" t="str">
        <f ca="1">IFERROR(RANK(order!BG178,order!BG$3:BG$554,0),"")</f>
        <v/>
      </c>
      <c r="BH178" s="4" t="str">
        <f ca="1">IFERROR(RANK(order!BH178,order!BH$3:BH$554,0),"")</f>
        <v/>
      </c>
      <c r="BI178" s="10" t="str">
        <f ca="1">IFERROR(RANK(order!BI178,order!BI$3:BI$554,0),"")</f>
        <v/>
      </c>
      <c r="BJ178" s="10" t="str">
        <f ca="1">IFERROR(RANK(order!BJ178,order!BJ$3:BJ$554,0),"")</f>
        <v/>
      </c>
      <c r="BK178" s="10" t="str">
        <f ca="1">IFERROR(RANK(order!BK178,order!BK$3:BK$554,0),"")</f>
        <v/>
      </c>
      <c r="BL178" s="4" t="str">
        <f ca="1">IFERROR(RANK(order!BL178,order!BL$3:BL$554,0),"")</f>
        <v/>
      </c>
      <c r="BM178" s="4" t="str">
        <f ca="1">IFERROR(RANK(order!BM178,order!BM$3:BM$554,0),"")</f>
        <v/>
      </c>
      <c r="BN178" s="4" t="str">
        <f ca="1">IFERROR(RANK(order!BN178,order!BN$3:BN$554,0),"")</f>
        <v/>
      </c>
      <c r="BO178" s="10" t="str">
        <f ca="1">IFERROR(RANK(order!BO178,order!BO$3:BO$554,0),"")</f>
        <v/>
      </c>
      <c r="BP178" s="10" t="str">
        <f ca="1">IFERROR(RANK(order!BP178,order!BP$3:BP$554,0),"")</f>
        <v/>
      </c>
      <c r="BQ178" s="10" t="str">
        <f ca="1">IFERROR(RANK(order!BQ178,order!BQ$3:BQ$554,0),"")</f>
        <v/>
      </c>
      <c r="BR178" s="4" t="str">
        <f ca="1">IFERROR(RANK(order!BR178,order!BR$3:BR$554,0),"")</f>
        <v/>
      </c>
      <c r="BS178" s="4" t="str">
        <f ca="1">IFERROR(RANK(order!BS178,order!BS$3:BS$554,0),"")</f>
        <v/>
      </c>
      <c r="BT178" s="4" t="str">
        <f ca="1">IFERROR(RANK(order!BT178,order!BT$3:BT$554,0),"")</f>
        <v/>
      </c>
      <c r="BU178" s="95">
        <f t="shared" si="235"/>
        <v>176</v>
      </c>
      <c r="BV178" s="35" t="str">
        <f t="shared" si="236"/>
        <v>E1</v>
      </c>
      <c r="BW178" s="55">
        <f t="shared" ca="1" si="159"/>
        <v>0</v>
      </c>
      <c r="BX178" s="56" t="str">
        <f t="shared" ca="1" si="160"/>
        <v/>
      </c>
      <c r="BY178" s="56" t="str">
        <f t="shared" ca="1" si="161"/>
        <v/>
      </c>
      <c r="BZ178" s="57" t="str">
        <f t="shared" ca="1" si="162"/>
        <v/>
      </c>
      <c r="CA178" s="57" t="str">
        <f t="shared" ca="1" si="163"/>
        <v/>
      </c>
      <c r="CB178" s="58" t="str">
        <f t="shared" ca="1" si="164"/>
        <v/>
      </c>
      <c r="CC178" s="57" t="str">
        <f t="shared" ca="1" si="165"/>
        <v/>
      </c>
      <c r="CD178" s="57" t="str">
        <f t="shared" ca="1" si="166"/>
        <v/>
      </c>
      <c r="CE178" s="58" t="str">
        <f t="shared" ca="1" si="167"/>
        <v/>
      </c>
      <c r="CF178" s="59" t="str">
        <f t="shared" ca="1" si="168"/>
        <v/>
      </c>
      <c r="CG178" s="57" t="str">
        <f t="shared" ca="1" si="169"/>
        <v/>
      </c>
      <c r="CH178" s="57" t="str">
        <f t="shared" ca="1" si="170"/>
        <v/>
      </c>
      <c r="CI178" s="57" t="str">
        <f t="shared" ca="1" si="171"/>
        <v/>
      </c>
      <c r="CJ178" s="57" t="str">
        <f t="shared" ca="1" si="172"/>
        <v/>
      </c>
      <c r="CK178" s="57" t="str">
        <f t="shared" ca="1" si="173"/>
        <v/>
      </c>
      <c r="CL178" s="57" t="str">
        <f t="shared" ca="1" si="174"/>
        <v/>
      </c>
      <c r="CM178" s="57" t="str">
        <f t="shared" ca="1" si="175"/>
        <v/>
      </c>
      <c r="CN178" s="57" t="str">
        <f t="shared" ca="1" si="176"/>
        <v/>
      </c>
      <c r="CO178" s="57" t="str">
        <f t="shared" ca="1" si="177"/>
        <v/>
      </c>
      <c r="CP178" s="57" t="str">
        <f t="shared" ca="1" si="178"/>
        <v/>
      </c>
      <c r="CQ178" s="57" t="str">
        <f t="shared" ca="1" si="179"/>
        <v/>
      </c>
      <c r="CR178" s="57" t="str">
        <f t="shared" ca="1" si="180"/>
        <v/>
      </c>
      <c r="CS178" s="60" t="str">
        <f t="shared" ca="1" si="181"/>
        <v/>
      </c>
      <c r="CT178" s="60" t="str">
        <f t="shared" ca="1" si="182"/>
        <v/>
      </c>
      <c r="CU178" s="60" t="str">
        <f t="shared" ca="1" si="183"/>
        <v/>
      </c>
      <c r="CV178" s="60" t="str">
        <f t="shared" ca="1" si="184"/>
        <v/>
      </c>
      <c r="CW178" s="60" t="str">
        <f t="shared" ca="1" si="185"/>
        <v/>
      </c>
      <c r="CX178" s="60" t="str">
        <f t="shared" ca="1" si="186"/>
        <v/>
      </c>
      <c r="CY178" s="60" t="str">
        <f t="shared" ca="1" si="187"/>
        <v/>
      </c>
      <c r="CZ178" s="60" t="str">
        <f t="shared" ca="1" si="188"/>
        <v/>
      </c>
      <c r="DA178" s="65" t="str">
        <f t="shared" ca="1" si="189"/>
        <v/>
      </c>
      <c r="DB178" s="65" t="str">
        <f t="shared" ca="1" si="190"/>
        <v/>
      </c>
      <c r="DC178" s="65" t="str">
        <f t="shared" ca="1" si="191"/>
        <v/>
      </c>
      <c r="DD178" s="65" t="str">
        <f t="shared" ca="1" si="192"/>
        <v/>
      </c>
      <c r="DE178" s="65" t="str">
        <f t="shared" ca="1" si="193"/>
        <v/>
      </c>
      <c r="DF178" s="66" t="str">
        <f t="shared" ca="1" si="194"/>
        <v/>
      </c>
      <c r="DG178" s="66" t="str">
        <f t="shared" ca="1" si="195"/>
        <v/>
      </c>
      <c r="DH178" s="66" t="str">
        <f t="shared" ca="1" si="196"/>
        <v/>
      </c>
      <c r="DI178" s="66" t="str">
        <f t="shared" ca="1" si="197"/>
        <v/>
      </c>
      <c r="DJ178" s="66" t="str">
        <f t="shared" ca="1" si="198"/>
        <v/>
      </c>
      <c r="DK178" s="65" t="str">
        <f t="shared" ca="1" si="199"/>
        <v/>
      </c>
      <c r="DL178" s="65" t="str">
        <f t="shared" ca="1" si="200"/>
        <v/>
      </c>
      <c r="DM178" s="65" t="str">
        <f t="shared" ca="1" si="201"/>
        <v/>
      </c>
      <c r="DN178" s="65" t="str">
        <f t="shared" ca="1" si="202"/>
        <v/>
      </c>
      <c r="DO178" s="65" t="str">
        <f t="shared" ca="1" si="203"/>
        <v/>
      </c>
      <c r="DP178" s="65" t="str">
        <f t="shared" ca="1" si="204"/>
        <v/>
      </c>
      <c r="DQ178" s="65" t="str">
        <f t="shared" ca="1" si="205"/>
        <v/>
      </c>
      <c r="DR178" s="69" t="str">
        <f t="shared" ca="1" si="206"/>
        <v/>
      </c>
      <c r="DS178" s="69" t="str">
        <f t="shared" ca="1" si="207"/>
        <v/>
      </c>
      <c r="DT178" s="69" t="str">
        <f t="shared" ca="1" si="208"/>
        <v/>
      </c>
      <c r="DU178" s="69" t="str">
        <f t="shared" ca="1" si="209"/>
        <v/>
      </c>
      <c r="DV178" s="69" t="str">
        <f t="shared" ca="1" si="210"/>
        <v/>
      </c>
      <c r="DW178" s="69" t="str">
        <f t="shared" ca="1" si="211"/>
        <v/>
      </c>
      <c r="DX178" s="69" t="str">
        <f t="shared" ca="1" si="212"/>
        <v/>
      </c>
      <c r="DY178" s="69" t="str">
        <f t="shared" ca="1" si="213"/>
        <v/>
      </c>
      <c r="DZ178" s="72" t="str">
        <f t="shared" ca="1" si="214"/>
        <v/>
      </c>
      <c r="EA178" s="72" t="str">
        <f t="shared" ca="1" si="215"/>
        <v/>
      </c>
      <c r="EB178" s="72" t="str">
        <f t="shared" ca="1" si="216"/>
        <v/>
      </c>
      <c r="EC178" s="65" t="str">
        <f t="shared" ca="1" si="217"/>
        <v/>
      </c>
      <c r="ED178" s="65" t="str">
        <f t="shared" ca="1" si="218"/>
        <v/>
      </c>
      <c r="EE178" s="65" t="str">
        <f t="shared" ca="1" si="219"/>
        <v/>
      </c>
      <c r="EF178" s="65" t="str">
        <f t="shared" ca="1" si="220"/>
        <v/>
      </c>
      <c r="EG178" s="65" t="str">
        <f t="shared" ca="1" si="221"/>
        <v/>
      </c>
      <c r="EH178" s="65" t="str">
        <f t="shared" ca="1" si="222"/>
        <v/>
      </c>
      <c r="EI178" s="429" t="str">
        <f t="shared" ca="1" si="223"/>
        <v>No</v>
      </c>
      <c r="EJ178" s="428" t="str">
        <f t="shared" ca="1" si="224"/>
        <v/>
      </c>
      <c r="EK178" s="428" t="str">
        <f t="shared" ca="1" si="225"/>
        <v/>
      </c>
      <c r="EL178" s="65" t="str">
        <f t="shared" ca="1" si="226"/>
        <v/>
      </c>
      <c r="EM178" s="65" t="str">
        <f t="shared" ca="1" si="227"/>
        <v/>
      </c>
      <c r="EN178" s="65" t="str">
        <f t="shared" ca="1" si="228"/>
        <v/>
      </c>
      <c r="EO178" s="433" t="str">
        <f t="shared" ca="1" si="229"/>
        <v/>
      </c>
      <c r="EP178" s="433" t="str">
        <f t="shared" ca="1" si="230"/>
        <v/>
      </c>
      <c r="EQ178" s="433" t="str">
        <f t="shared" ca="1" si="231"/>
        <v/>
      </c>
      <c r="ER178" s="433" t="str">
        <f t="shared" ca="1" si="232"/>
        <v/>
      </c>
      <c r="ES178" s="433" t="str">
        <f t="shared" ca="1" si="233"/>
        <v/>
      </c>
      <c r="ET178" s="433" t="str">
        <f t="shared" ca="1" si="234"/>
        <v/>
      </c>
      <c r="EU178" s="433" t="str">
        <f ca="1">IF(OR(CO178="",CQ178=""),"",Discipline!$P$3*CO178+Discipline!$X$3*CQ178)</f>
        <v/>
      </c>
      <c r="EV178" s="433" t="str">
        <f ca="1">IF(OR(CP178="",CR178=""),"",Discipline!$P$3*CP178+Discipline!$X$3*CR178)</f>
        <v/>
      </c>
    </row>
    <row r="179" spans="1:152" x14ac:dyDescent="0.25">
      <c r="A179" s="10" t="str">
        <f ca="1">IFERROR(RANK(order!A179,order!A$3:A$554,0),"")</f>
        <v/>
      </c>
      <c r="B179" s="10" t="str">
        <f ca="1">IFERROR(RANK(order!B179,order!B$3:B$554,0),"")</f>
        <v/>
      </c>
      <c r="C179" s="10" t="str">
        <f ca="1">IFERROR(RANK(order!C179,order!C$3:C$554,0),"")</f>
        <v/>
      </c>
      <c r="D179" s="4" t="str">
        <f ca="1">IFERROR(RANK(order!D179,order!D$3:D$554,0),"")</f>
        <v/>
      </c>
      <c r="E179" s="4" t="str">
        <f ca="1">IFERROR(RANK(order!E179,order!E$3:E$554,0),"")</f>
        <v/>
      </c>
      <c r="F179" s="4" t="str">
        <f ca="1">IFERROR(RANK(order!F179,order!F$3:F$554,0),"")</f>
        <v/>
      </c>
      <c r="G179" s="10" t="str">
        <f ca="1">IFERROR(RANK(order!G179,order!G$3:G$554,0),"")</f>
        <v/>
      </c>
      <c r="H179" s="10" t="str">
        <f ca="1">IFERROR(RANK(order!H179,order!H$3:H$554,0),"")</f>
        <v/>
      </c>
      <c r="I179" s="10" t="str">
        <f ca="1">IFERROR(RANK(order!I179,order!I$3:I$554,0),"")</f>
        <v/>
      </c>
      <c r="J179" s="4" t="str">
        <f ca="1">IFERROR(RANK(order!J179,order!J$3:J$554,0),"")</f>
        <v/>
      </c>
      <c r="K179" s="4" t="str">
        <f ca="1">IFERROR(RANK(order!K179,order!K$3:K$554,0),"")</f>
        <v/>
      </c>
      <c r="L179" s="4" t="str">
        <f ca="1">IFERROR(RANK(order!L179,order!L$3:L$554,0),"")</f>
        <v/>
      </c>
      <c r="M179" s="10" t="str">
        <f ca="1">IFERROR(RANK(order!M179,order!M$3:M$554,0),"")</f>
        <v/>
      </c>
      <c r="N179" s="10" t="str">
        <f ca="1">IFERROR(RANK(order!N179,order!N$3:N$554,0),"")</f>
        <v/>
      </c>
      <c r="O179" s="10" t="str">
        <f ca="1">IFERROR(RANK(order!O179,order!O$3:O$554,0),"")</f>
        <v/>
      </c>
      <c r="P179" s="4" t="str">
        <f ca="1">IFERROR(RANK(order!P179,order!P$3:P$554,0),"")</f>
        <v/>
      </c>
      <c r="Q179" s="4" t="str">
        <f ca="1">IFERROR(RANK(order!Q179,order!Q$3:Q$554,0),"")</f>
        <v/>
      </c>
      <c r="R179" s="4" t="str">
        <f ca="1">IFERROR(RANK(order!R179,order!R$3:R$554,0),"")</f>
        <v/>
      </c>
      <c r="S179" s="10" t="str">
        <f ca="1">IFERROR(RANK(order!S179,order!S$3:S$554,0),"")</f>
        <v/>
      </c>
      <c r="T179" s="10" t="str">
        <f ca="1">IFERROR(RANK(order!T179,order!T$3:T$554,0),"")</f>
        <v/>
      </c>
      <c r="U179" s="10" t="str">
        <f ca="1">IFERROR(RANK(order!U179,order!U$3:U$554,0),"")</f>
        <v/>
      </c>
      <c r="V179" s="4" t="str">
        <f ca="1">IFERROR(RANK(order!V179,order!V$3:V$554,0),"")</f>
        <v/>
      </c>
      <c r="W179" s="4" t="str">
        <f ca="1">IFERROR(RANK(order!W179,order!W$3:W$554,0),"")</f>
        <v/>
      </c>
      <c r="X179" s="4" t="str">
        <f ca="1">IFERROR(RANK(order!X179,order!X$3:X$554,0),"")</f>
        <v/>
      </c>
      <c r="Y179" s="10" t="str">
        <f ca="1">IFERROR(RANK(order!Y179,order!Y$3:Y$554,0),"")</f>
        <v/>
      </c>
      <c r="Z179" s="10" t="str">
        <f ca="1">IFERROR(RANK(order!Z179,order!Z$3:Z$554,0),"")</f>
        <v/>
      </c>
      <c r="AA179" s="10" t="str">
        <f ca="1">IFERROR(RANK(order!AA179,order!AA$3:AA$554,0),"")</f>
        <v/>
      </c>
      <c r="AB179" s="4" t="str">
        <f ca="1">IFERROR(RANK(order!AB179,order!AB$3:AB$554,0),"")</f>
        <v/>
      </c>
      <c r="AC179" s="4" t="str">
        <f ca="1">IFERROR(RANK(order!AC179,order!AC$3:AC$554,0),"")</f>
        <v/>
      </c>
      <c r="AD179" s="4" t="str">
        <f ca="1">IFERROR(RANK(order!AD179,order!AD$3:AD$554,0),"")</f>
        <v/>
      </c>
      <c r="AE179" s="10" t="str">
        <f ca="1">IFERROR(RANK(order!AE179,order!AE$3:AE$554,0),"")</f>
        <v/>
      </c>
      <c r="AF179" s="10" t="str">
        <f ca="1">IFERROR(RANK(order!AF179,order!AF$3:AF$554,0),"")</f>
        <v/>
      </c>
      <c r="AG179" s="10" t="str">
        <f ca="1">IFERROR(RANK(order!AG179,order!AG$3:AG$554,0),"")</f>
        <v/>
      </c>
      <c r="AH179" s="4" t="str">
        <f ca="1">IFERROR(RANK(order!AH179,order!AH$3:AH$554,0),"")</f>
        <v/>
      </c>
      <c r="AI179" s="4" t="str">
        <f ca="1">IFERROR(RANK(order!AI179,order!AI$3:AI$554,0),"")</f>
        <v/>
      </c>
      <c r="AJ179" s="4" t="str">
        <f ca="1">IFERROR(RANK(order!AJ179,order!AJ$3:AJ$554,0),"")</f>
        <v/>
      </c>
      <c r="AK179" s="10" t="str">
        <f ca="1">IFERROR(RANK(order!AK179,order!AK$3:AK$554,0),"")</f>
        <v/>
      </c>
      <c r="AL179" s="10" t="str">
        <f ca="1">IFERROR(RANK(order!AL179,order!AL$3:AL$554,0),"")</f>
        <v/>
      </c>
      <c r="AM179" s="10" t="str">
        <f ca="1">IFERROR(RANK(order!AM179,order!AM$3:AM$554,0),"")</f>
        <v/>
      </c>
      <c r="AN179" s="4" t="str">
        <f ca="1">IFERROR(RANK(order!AN179,order!AN$3:AN$554,0),"")</f>
        <v/>
      </c>
      <c r="AO179" s="4" t="str">
        <f ca="1">IFERROR(RANK(order!AO179,order!AO$3:AO$554,0),"")</f>
        <v/>
      </c>
      <c r="AP179" s="4" t="str">
        <f ca="1">IFERROR(RANK(order!AP179,order!AP$3:AP$554,0),"")</f>
        <v/>
      </c>
      <c r="AQ179" s="10" t="str">
        <f ca="1">IFERROR(RANK(order!AQ179,order!AQ$3:AQ$554,0),"")</f>
        <v/>
      </c>
      <c r="AR179" s="10" t="str">
        <f ca="1">IFERROR(RANK(order!AR179,order!AR$3:AR$554,0),"")</f>
        <v/>
      </c>
      <c r="AS179" s="10" t="str">
        <f ca="1">IFERROR(RANK(order!AS179,order!AS$3:AS$554,0),"")</f>
        <v/>
      </c>
      <c r="AT179" s="4" t="str">
        <f ca="1">IFERROR(RANK(order!AT179,order!AT$3:AT$554,0),"")</f>
        <v/>
      </c>
      <c r="AU179" s="4" t="str">
        <f ca="1">IFERROR(RANK(order!AU179,order!AU$3:AU$554,0),"")</f>
        <v/>
      </c>
      <c r="AV179" s="4" t="str">
        <f ca="1">IFERROR(RANK(order!AV179,order!AV$3:AV$554,0),"")</f>
        <v/>
      </c>
      <c r="AW179" s="10" t="str">
        <f ca="1">IFERROR(RANK(order!AW179,order!AW$3:AW$554,0),"")</f>
        <v/>
      </c>
      <c r="AX179" s="10" t="str">
        <f ca="1">IFERROR(RANK(order!AX179,order!AX$3:AX$554,0),"")</f>
        <v/>
      </c>
      <c r="AY179" s="10" t="str">
        <f ca="1">IFERROR(RANK(order!AY179,order!AY$3:AY$554,0),"")</f>
        <v/>
      </c>
      <c r="AZ179" s="4" t="str">
        <f ca="1">IFERROR(RANK(order!AZ179,order!AZ$3:AZ$554,0),"")</f>
        <v/>
      </c>
      <c r="BA179" s="4" t="str">
        <f ca="1">IFERROR(RANK(order!BA179,order!BA$3:BA$554,0),"")</f>
        <v/>
      </c>
      <c r="BB179" s="4" t="str">
        <f ca="1">IFERROR(RANK(order!BB179,order!BB$3:BB$554,0),"")</f>
        <v/>
      </c>
      <c r="BC179" s="10" t="str">
        <f ca="1">IFERROR(RANK(order!BC179,order!BC$3:BC$554,0),"")</f>
        <v/>
      </c>
      <c r="BD179" s="10" t="str">
        <f ca="1">IFERROR(RANK(order!BD179,order!BD$3:BD$554,0),"")</f>
        <v/>
      </c>
      <c r="BE179" s="10" t="str">
        <f ca="1">IFERROR(RANK(order!BE179,order!BE$3:BE$554,0),"")</f>
        <v/>
      </c>
      <c r="BF179" s="4" t="str">
        <f ca="1">IFERROR(RANK(order!BF179,order!BF$3:BF$554,0),"")</f>
        <v/>
      </c>
      <c r="BG179" s="4" t="str">
        <f ca="1">IFERROR(RANK(order!BG179,order!BG$3:BG$554,0),"")</f>
        <v/>
      </c>
      <c r="BH179" s="4" t="str">
        <f ca="1">IFERROR(RANK(order!BH179,order!BH$3:BH$554,0),"")</f>
        <v/>
      </c>
      <c r="BI179" s="10" t="str">
        <f ca="1">IFERROR(RANK(order!BI179,order!BI$3:BI$554,0),"")</f>
        <v/>
      </c>
      <c r="BJ179" s="10" t="str">
        <f ca="1">IFERROR(RANK(order!BJ179,order!BJ$3:BJ$554,0),"")</f>
        <v/>
      </c>
      <c r="BK179" s="10" t="str">
        <f ca="1">IFERROR(RANK(order!BK179,order!BK$3:BK$554,0),"")</f>
        <v/>
      </c>
      <c r="BL179" s="4" t="str">
        <f ca="1">IFERROR(RANK(order!BL179,order!BL$3:BL$554,0),"")</f>
        <v/>
      </c>
      <c r="BM179" s="4" t="str">
        <f ca="1">IFERROR(RANK(order!BM179,order!BM$3:BM$554,0),"")</f>
        <v/>
      </c>
      <c r="BN179" s="4" t="str">
        <f ca="1">IFERROR(RANK(order!BN179,order!BN$3:BN$554,0),"")</f>
        <v/>
      </c>
      <c r="BO179" s="10" t="str">
        <f ca="1">IFERROR(RANK(order!BO179,order!BO$3:BO$554,0),"")</f>
        <v/>
      </c>
      <c r="BP179" s="10" t="str">
        <f ca="1">IFERROR(RANK(order!BP179,order!BP$3:BP$554,0),"")</f>
        <v/>
      </c>
      <c r="BQ179" s="10" t="str">
        <f ca="1">IFERROR(RANK(order!BQ179,order!BQ$3:BQ$554,0),"")</f>
        <v/>
      </c>
      <c r="BR179" s="4" t="str">
        <f ca="1">IFERROR(RANK(order!BR179,order!BR$3:BR$554,0),"")</f>
        <v/>
      </c>
      <c r="BS179" s="4" t="str">
        <f ca="1">IFERROR(RANK(order!BS179,order!BS$3:BS$554,0),"")</f>
        <v/>
      </c>
      <c r="BT179" s="4" t="str">
        <f ca="1">IFERROR(RANK(order!BT179,order!BT$3:BT$554,0),"")</f>
        <v/>
      </c>
      <c r="BU179" s="95">
        <f t="shared" si="235"/>
        <v>177</v>
      </c>
      <c r="BV179" s="35" t="str">
        <f t="shared" si="236"/>
        <v>E1</v>
      </c>
      <c r="BW179" s="55">
        <f t="shared" ca="1" si="159"/>
        <v>0</v>
      </c>
      <c r="BX179" s="56" t="str">
        <f t="shared" ca="1" si="160"/>
        <v/>
      </c>
      <c r="BY179" s="56" t="str">
        <f t="shared" ca="1" si="161"/>
        <v/>
      </c>
      <c r="BZ179" s="57" t="str">
        <f t="shared" ca="1" si="162"/>
        <v/>
      </c>
      <c r="CA179" s="57" t="str">
        <f t="shared" ca="1" si="163"/>
        <v/>
      </c>
      <c r="CB179" s="58" t="str">
        <f t="shared" ca="1" si="164"/>
        <v/>
      </c>
      <c r="CC179" s="57" t="str">
        <f t="shared" ca="1" si="165"/>
        <v/>
      </c>
      <c r="CD179" s="57" t="str">
        <f t="shared" ca="1" si="166"/>
        <v/>
      </c>
      <c r="CE179" s="58" t="str">
        <f t="shared" ca="1" si="167"/>
        <v/>
      </c>
      <c r="CF179" s="59" t="str">
        <f t="shared" ca="1" si="168"/>
        <v/>
      </c>
      <c r="CG179" s="57" t="str">
        <f t="shared" ca="1" si="169"/>
        <v/>
      </c>
      <c r="CH179" s="57" t="str">
        <f t="shared" ca="1" si="170"/>
        <v/>
      </c>
      <c r="CI179" s="57" t="str">
        <f t="shared" ca="1" si="171"/>
        <v/>
      </c>
      <c r="CJ179" s="57" t="str">
        <f t="shared" ca="1" si="172"/>
        <v/>
      </c>
      <c r="CK179" s="57" t="str">
        <f t="shared" ca="1" si="173"/>
        <v/>
      </c>
      <c r="CL179" s="57" t="str">
        <f t="shared" ca="1" si="174"/>
        <v/>
      </c>
      <c r="CM179" s="57" t="str">
        <f t="shared" ca="1" si="175"/>
        <v/>
      </c>
      <c r="CN179" s="57" t="str">
        <f t="shared" ca="1" si="176"/>
        <v/>
      </c>
      <c r="CO179" s="57" t="str">
        <f t="shared" ca="1" si="177"/>
        <v/>
      </c>
      <c r="CP179" s="57" t="str">
        <f t="shared" ca="1" si="178"/>
        <v/>
      </c>
      <c r="CQ179" s="57" t="str">
        <f t="shared" ca="1" si="179"/>
        <v/>
      </c>
      <c r="CR179" s="57" t="str">
        <f t="shared" ca="1" si="180"/>
        <v/>
      </c>
      <c r="CS179" s="60" t="str">
        <f t="shared" ca="1" si="181"/>
        <v/>
      </c>
      <c r="CT179" s="60" t="str">
        <f t="shared" ca="1" si="182"/>
        <v/>
      </c>
      <c r="CU179" s="60" t="str">
        <f t="shared" ca="1" si="183"/>
        <v/>
      </c>
      <c r="CV179" s="60" t="str">
        <f t="shared" ca="1" si="184"/>
        <v/>
      </c>
      <c r="CW179" s="60" t="str">
        <f t="shared" ca="1" si="185"/>
        <v/>
      </c>
      <c r="CX179" s="60" t="str">
        <f t="shared" ca="1" si="186"/>
        <v/>
      </c>
      <c r="CY179" s="60" t="str">
        <f t="shared" ca="1" si="187"/>
        <v/>
      </c>
      <c r="CZ179" s="60" t="str">
        <f t="shared" ca="1" si="188"/>
        <v/>
      </c>
      <c r="DA179" s="65" t="str">
        <f t="shared" ca="1" si="189"/>
        <v/>
      </c>
      <c r="DB179" s="65" t="str">
        <f t="shared" ca="1" si="190"/>
        <v/>
      </c>
      <c r="DC179" s="65" t="str">
        <f t="shared" ca="1" si="191"/>
        <v/>
      </c>
      <c r="DD179" s="65" t="str">
        <f t="shared" ca="1" si="192"/>
        <v/>
      </c>
      <c r="DE179" s="65" t="str">
        <f t="shared" ca="1" si="193"/>
        <v/>
      </c>
      <c r="DF179" s="66" t="str">
        <f t="shared" ca="1" si="194"/>
        <v/>
      </c>
      <c r="DG179" s="66" t="str">
        <f t="shared" ca="1" si="195"/>
        <v/>
      </c>
      <c r="DH179" s="66" t="str">
        <f t="shared" ca="1" si="196"/>
        <v/>
      </c>
      <c r="DI179" s="66" t="str">
        <f t="shared" ca="1" si="197"/>
        <v/>
      </c>
      <c r="DJ179" s="66" t="str">
        <f t="shared" ca="1" si="198"/>
        <v/>
      </c>
      <c r="DK179" s="65" t="str">
        <f t="shared" ca="1" si="199"/>
        <v/>
      </c>
      <c r="DL179" s="65" t="str">
        <f t="shared" ca="1" si="200"/>
        <v/>
      </c>
      <c r="DM179" s="65" t="str">
        <f t="shared" ca="1" si="201"/>
        <v/>
      </c>
      <c r="DN179" s="65" t="str">
        <f t="shared" ca="1" si="202"/>
        <v/>
      </c>
      <c r="DO179" s="65" t="str">
        <f t="shared" ca="1" si="203"/>
        <v/>
      </c>
      <c r="DP179" s="65" t="str">
        <f t="shared" ca="1" si="204"/>
        <v/>
      </c>
      <c r="DQ179" s="65" t="str">
        <f t="shared" ca="1" si="205"/>
        <v/>
      </c>
      <c r="DR179" s="69" t="str">
        <f t="shared" ca="1" si="206"/>
        <v/>
      </c>
      <c r="DS179" s="69" t="str">
        <f t="shared" ca="1" si="207"/>
        <v/>
      </c>
      <c r="DT179" s="69" t="str">
        <f t="shared" ca="1" si="208"/>
        <v/>
      </c>
      <c r="DU179" s="69" t="str">
        <f t="shared" ca="1" si="209"/>
        <v/>
      </c>
      <c r="DV179" s="69" t="str">
        <f t="shared" ca="1" si="210"/>
        <v/>
      </c>
      <c r="DW179" s="69" t="str">
        <f t="shared" ca="1" si="211"/>
        <v/>
      </c>
      <c r="DX179" s="69" t="str">
        <f t="shared" ca="1" si="212"/>
        <v/>
      </c>
      <c r="DY179" s="69" t="str">
        <f t="shared" ca="1" si="213"/>
        <v/>
      </c>
      <c r="DZ179" s="72" t="str">
        <f t="shared" ca="1" si="214"/>
        <v/>
      </c>
      <c r="EA179" s="72" t="str">
        <f t="shared" ca="1" si="215"/>
        <v/>
      </c>
      <c r="EB179" s="72" t="str">
        <f t="shared" ca="1" si="216"/>
        <v/>
      </c>
      <c r="EC179" s="65" t="str">
        <f t="shared" ca="1" si="217"/>
        <v/>
      </c>
      <c r="ED179" s="65" t="str">
        <f t="shared" ca="1" si="218"/>
        <v/>
      </c>
      <c r="EE179" s="65" t="str">
        <f t="shared" ca="1" si="219"/>
        <v/>
      </c>
      <c r="EF179" s="65" t="str">
        <f t="shared" ca="1" si="220"/>
        <v/>
      </c>
      <c r="EG179" s="65" t="str">
        <f t="shared" ca="1" si="221"/>
        <v/>
      </c>
      <c r="EH179" s="65" t="str">
        <f t="shared" ca="1" si="222"/>
        <v/>
      </c>
      <c r="EI179" s="429" t="str">
        <f t="shared" ca="1" si="223"/>
        <v>No</v>
      </c>
      <c r="EJ179" s="428" t="str">
        <f t="shared" ca="1" si="224"/>
        <v/>
      </c>
      <c r="EK179" s="428" t="str">
        <f t="shared" ca="1" si="225"/>
        <v/>
      </c>
      <c r="EL179" s="65" t="str">
        <f t="shared" ca="1" si="226"/>
        <v/>
      </c>
      <c r="EM179" s="65" t="str">
        <f t="shared" ca="1" si="227"/>
        <v/>
      </c>
      <c r="EN179" s="65" t="str">
        <f t="shared" ca="1" si="228"/>
        <v/>
      </c>
      <c r="EO179" s="433" t="str">
        <f t="shared" ca="1" si="229"/>
        <v/>
      </c>
      <c r="EP179" s="433" t="str">
        <f t="shared" ca="1" si="230"/>
        <v/>
      </c>
      <c r="EQ179" s="433" t="str">
        <f t="shared" ca="1" si="231"/>
        <v/>
      </c>
      <c r="ER179" s="433" t="str">
        <f t="shared" ca="1" si="232"/>
        <v/>
      </c>
      <c r="ES179" s="433" t="str">
        <f t="shared" ca="1" si="233"/>
        <v/>
      </c>
      <c r="ET179" s="433" t="str">
        <f t="shared" ca="1" si="234"/>
        <v/>
      </c>
      <c r="EU179" s="433" t="str">
        <f ca="1">IF(OR(CO179="",CQ179=""),"",Discipline!$P$3*CO179+Discipline!$X$3*CQ179)</f>
        <v/>
      </c>
      <c r="EV179" s="433" t="str">
        <f ca="1">IF(OR(CP179="",CR179=""),"",Discipline!$P$3*CP179+Discipline!$X$3*CR179)</f>
        <v/>
      </c>
    </row>
    <row r="180" spans="1:152" x14ac:dyDescent="0.25">
      <c r="A180" s="10" t="str">
        <f ca="1">IFERROR(RANK(order!A180,order!A$3:A$554,0),"")</f>
        <v/>
      </c>
      <c r="B180" s="10" t="str">
        <f ca="1">IFERROR(RANK(order!B180,order!B$3:B$554,0),"")</f>
        <v/>
      </c>
      <c r="C180" s="10" t="str">
        <f ca="1">IFERROR(RANK(order!C180,order!C$3:C$554,0),"")</f>
        <v/>
      </c>
      <c r="D180" s="4" t="str">
        <f ca="1">IFERROR(RANK(order!D180,order!D$3:D$554,0),"")</f>
        <v/>
      </c>
      <c r="E180" s="4" t="str">
        <f ca="1">IFERROR(RANK(order!E180,order!E$3:E$554,0),"")</f>
        <v/>
      </c>
      <c r="F180" s="4" t="str">
        <f ca="1">IFERROR(RANK(order!F180,order!F$3:F$554,0),"")</f>
        <v/>
      </c>
      <c r="G180" s="10" t="str">
        <f ca="1">IFERROR(RANK(order!G180,order!G$3:G$554,0),"")</f>
        <v/>
      </c>
      <c r="H180" s="10" t="str">
        <f ca="1">IFERROR(RANK(order!H180,order!H$3:H$554,0),"")</f>
        <v/>
      </c>
      <c r="I180" s="10" t="str">
        <f ca="1">IFERROR(RANK(order!I180,order!I$3:I$554,0),"")</f>
        <v/>
      </c>
      <c r="J180" s="4" t="str">
        <f ca="1">IFERROR(RANK(order!J180,order!J$3:J$554,0),"")</f>
        <v/>
      </c>
      <c r="K180" s="4" t="str">
        <f ca="1">IFERROR(RANK(order!K180,order!K$3:K$554,0),"")</f>
        <v/>
      </c>
      <c r="L180" s="4" t="str">
        <f ca="1">IFERROR(RANK(order!L180,order!L$3:L$554,0),"")</f>
        <v/>
      </c>
      <c r="M180" s="10" t="str">
        <f ca="1">IFERROR(RANK(order!M180,order!M$3:M$554,0),"")</f>
        <v/>
      </c>
      <c r="N180" s="10" t="str">
        <f ca="1">IFERROR(RANK(order!N180,order!N$3:N$554,0),"")</f>
        <v/>
      </c>
      <c r="O180" s="10" t="str">
        <f ca="1">IFERROR(RANK(order!O180,order!O$3:O$554,0),"")</f>
        <v/>
      </c>
      <c r="P180" s="4" t="str">
        <f ca="1">IFERROR(RANK(order!P180,order!P$3:P$554,0),"")</f>
        <v/>
      </c>
      <c r="Q180" s="4" t="str">
        <f ca="1">IFERROR(RANK(order!Q180,order!Q$3:Q$554,0),"")</f>
        <v/>
      </c>
      <c r="R180" s="4" t="str">
        <f ca="1">IFERROR(RANK(order!R180,order!R$3:R$554,0),"")</f>
        <v/>
      </c>
      <c r="S180" s="10" t="str">
        <f ca="1">IFERROR(RANK(order!S180,order!S$3:S$554,0),"")</f>
        <v/>
      </c>
      <c r="T180" s="10" t="str">
        <f ca="1">IFERROR(RANK(order!T180,order!T$3:T$554,0),"")</f>
        <v/>
      </c>
      <c r="U180" s="10" t="str">
        <f ca="1">IFERROR(RANK(order!U180,order!U$3:U$554,0),"")</f>
        <v/>
      </c>
      <c r="V180" s="4" t="str">
        <f ca="1">IFERROR(RANK(order!V180,order!V$3:V$554,0),"")</f>
        <v/>
      </c>
      <c r="W180" s="4" t="str">
        <f ca="1">IFERROR(RANK(order!W180,order!W$3:W$554,0),"")</f>
        <v/>
      </c>
      <c r="X180" s="4" t="str">
        <f ca="1">IFERROR(RANK(order!X180,order!X$3:X$554,0),"")</f>
        <v/>
      </c>
      <c r="Y180" s="10" t="str">
        <f ca="1">IFERROR(RANK(order!Y180,order!Y$3:Y$554,0),"")</f>
        <v/>
      </c>
      <c r="Z180" s="10" t="str">
        <f ca="1">IFERROR(RANK(order!Z180,order!Z$3:Z$554,0),"")</f>
        <v/>
      </c>
      <c r="AA180" s="10" t="str">
        <f ca="1">IFERROR(RANK(order!AA180,order!AA$3:AA$554,0),"")</f>
        <v/>
      </c>
      <c r="AB180" s="4" t="str">
        <f ca="1">IFERROR(RANK(order!AB180,order!AB$3:AB$554,0),"")</f>
        <v/>
      </c>
      <c r="AC180" s="4" t="str">
        <f ca="1">IFERROR(RANK(order!AC180,order!AC$3:AC$554,0),"")</f>
        <v/>
      </c>
      <c r="AD180" s="4" t="str">
        <f ca="1">IFERROR(RANK(order!AD180,order!AD$3:AD$554,0),"")</f>
        <v/>
      </c>
      <c r="AE180" s="10" t="str">
        <f ca="1">IFERROR(RANK(order!AE180,order!AE$3:AE$554,0),"")</f>
        <v/>
      </c>
      <c r="AF180" s="10" t="str">
        <f ca="1">IFERROR(RANK(order!AF180,order!AF$3:AF$554,0),"")</f>
        <v/>
      </c>
      <c r="AG180" s="10" t="str">
        <f ca="1">IFERROR(RANK(order!AG180,order!AG$3:AG$554,0),"")</f>
        <v/>
      </c>
      <c r="AH180" s="4" t="str">
        <f ca="1">IFERROR(RANK(order!AH180,order!AH$3:AH$554,0),"")</f>
        <v/>
      </c>
      <c r="AI180" s="4" t="str">
        <f ca="1">IFERROR(RANK(order!AI180,order!AI$3:AI$554,0),"")</f>
        <v/>
      </c>
      <c r="AJ180" s="4" t="str">
        <f ca="1">IFERROR(RANK(order!AJ180,order!AJ$3:AJ$554,0),"")</f>
        <v/>
      </c>
      <c r="AK180" s="10" t="str">
        <f ca="1">IFERROR(RANK(order!AK180,order!AK$3:AK$554,0),"")</f>
        <v/>
      </c>
      <c r="AL180" s="10" t="str">
        <f ca="1">IFERROR(RANK(order!AL180,order!AL$3:AL$554,0),"")</f>
        <v/>
      </c>
      <c r="AM180" s="10" t="str">
        <f ca="1">IFERROR(RANK(order!AM180,order!AM$3:AM$554,0),"")</f>
        <v/>
      </c>
      <c r="AN180" s="4" t="str">
        <f ca="1">IFERROR(RANK(order!AN180,order!AN$3:AN$554,0),"")</f>
        <v/>
      </c>
      <c r="AO180" s="4" t="str">
        <f ca="1">IFERROR(RANK(order!AO180,order!AO$3:AO$554,0),"")</f>
        <v/>
      </c>
      <c r="AP180" s="4" t="str">
        <f ca="1">IFERROR(RANK(order!AP180,order!AP$3:AP$554,0),"")</f>
        <v/>
      </c>
      <c r="AQ180" s="10" t="str">
        <f ca="1">IFERROR(RANK(order!AQ180,order!AQ$3:AQ$554,0),"")</f>
        <v/>
      </c>
      <c r="AR180" s="10" t="str">
        <f ca="1">IFERROR(RANK(order!AR180,order!AR$3:AR$554,0),"")</f>
        <v/>
      </c>
      <c r="AS180" s="10" t="str">
        <f ca="1">IFERROR(RANK(order!AS180,order!AS$3:AS$554,0),"")</f>
        <v/>
      </c>
      <c r="AT180" s="4" t="str">
        <f ca="1">IFERROR(RANK(order!AT180,order!AT$3:AT$554,0),"")</f>
        <v/>
      </c>
      <c r="AU180" s="4" t="str">
        <f ca="1">IFERROR(RANK(order!AU180,order!AU$3:AU$554,0),"")</f>
        <v/>
      </c>
      <c r="AV180" s="4" t="str">
        <f ca="1">IFERROR(RANK(order!AV180,order!AV$3:AV$554,0),"")</f>
        <v/>
      </c>
      <c r="AW180" s="10" t="str">
        <f ca="1">IFERROR(RANK(order!AW180,order!AW$3:AW$554,0),"")</f>
        <v/>
      </c>
      <c r="AX180" s="10" t="str">
        <f ca="1">IFERROR(RANK(order!AX180,order!AX$3:AX$554,0),"")</f>
        <v/>
      </c>
      <c r="AY180" s="10" t="str">
        <f ca="1">IFERROR(RANK(order!AY180,order!AY$3:AY$554,0),"")</f>
        <v/>
      </c>
      <c r="AZ180" s="4" t="str">
        <f ca="1">IFERROR(RANK(order!AZ180,order!AZ$3:AZ$554,0),"")</f>
        <v/>
      </c>
      <c r="BA180" s="4" t="str">
        <f ca="1">IFERROR(RANK(order!BA180,order!BA$3:BA$554,0),"")</f>
        <v/>
      </c>
      <c r="BB180" s="4" t="str">
        <f ca="1">IFERROR(RANK(order!BB180,order!BB$3:BB$554,0),"")</f>
        <v/>
      </c>
      <c r="BC180" s="10" t="str">
        <f ca="1">IFERROR(RANK(order!BC180,order!BC$3:BC$554,0),"")</f>
        <v/>
      </c>
      <c r="BD180" s="10" t="str">
        <f ca="1">IFERROR(RANK(order!BD180,order!BD$3:BD$554,0),"")</f>
        <v/>
      </c>
      <c r="BE180" s="10" t="str">
        <f ca="1">IFERROR(RANK(order!BE180,order!BE$3:BE$554,0),"")</f>
        <v/>
      </c>
      <c r="BF180" s="4" t="str">
        <f ca="1">IFERROR(RANK(order!BF180,order!BF$3:BF$554,0),"")</f>
        <v/>
      </c>
      <c r="BG180" s="4" t="str">
        <f ca="1">IFERROR(RANK(order!BG180,order!BG$3:BG$554,0),"")</f>
        <v/>
      </c>
      <c r="BH180" s="4" t="str">
        <f ca="1">IFERROR(RANK(order!BH180,order!BH$3:BH$554,0),"")</f>
        <v/>
      </c>
      <c r="BI180" s="10" t="str">
        <f ca="1">IFERROR(RANK(order!BI180,order!BI$3:BI$554,0),"")</f>
        <v/>
      </c>
      <c r="BJ180" s="10" t="str">
        <f ca="1">IFERROR(RANK(order!BJ180,order!BJ$3:BJ$554,0),"")</f>
        <v/>
      </c>
      <c r="BK180" s="10" t="str">
        <f ca="1">IFERROR(RANK(order!BK180,order!BK$3:BK$554,0),"")</f>
        <v/>
      </c>
      <c r="BL180" s="4" t="str">
        <f ca="1">IFERROR(RANK(order!BL180,order!BL$3:BL$554,0),"")</f>
        <v/>
      </c>
      <c r="BM180" s="4" t="str">
        <f ca="1">IFERROR(RANK(order!BM180,order!BM$3:BM$554,0),"")</f>
        <v/>
      </c>
      <c r="BN180" s="4" t="str">
        <f ca="1">IFERROR(RANK(order!BN180,order!BN$3:BN$554,0),"")</f>
        <v/>
      </c>
      <c r="BO180" s="10" t="str">
        <f ca="1">IFERROR(RANK(order!BO180,order!BO$3:BO$554,0),"")</f>
        <v/>
      </c>
      <c r="BP180" s="10" t="str">
        <f ca="1">IFERROR(RANK(order!BP180,order!BP$3:BP$554,0),"")</f>
        <v/>
      </c>
      <c r="BQ180" s="10" t="str">
        <f ca="1">IFERROR(RANK(order!BQ180,order!BQ$3:BQ$554,0),"")</f>
        <v/>
      </c>
      <c r="BR180" s="4" t="str">
        <f ca="1">IFERROR(RANK(order!BR180,order!BR$3:BR$554,0),"")</f>
        <v/>
      </c>
      <c r="BS180" s="4" t="str">
        <f ca="1">IFERROR(RANK(order!BS180,order!BS$3:BS$554,0),"")</f>
        <v/>
      </c>
      <c r="BT180" s="4" t="str">
        <f ca="1">IFERROR(RANK(order!BT180,order!BT$3:BT$554,0),"")</f>
        <v/>
      </c>
      <c r="BU180" s="95">
        <f t="shared" si="235"/>
        <v>178</v>
      </c>
      <c r="BV180" s="35" t="str">
        <f t="shared" si="236"/>
        <v>E1</v>
      </c>
      <c r="BW180" s="55">
        <f t="shared" ca="1" si="159"/>
        <v>0</v>
      </c>
      <c r="BX180" s="56" t="str">
        <f t="shared" ca="1" si="160"/>
        <v/>
      </c>
      <c r="BY180" s="56" t="str">
        <f t="shared" ca="1" si="161"/>
        <v/>
      </c>
      <c r="BZ180" s="57" t="str">
        <f t="shared" ca="1" si="162"/>
        <v/>
      </c>
      <c r="CA180" s="57" t="str">
        <f t="shared" ca="1" si="163"/>
        <v/>
      </c>
      <c r="CB180" s="58" t="str">
        <f t="shared" ca="1" si="164"/>
        <v/>
      </c>
      <c r="CC180" s="57" t="str">
        <f t="shared" ca="1" si="165"/>
        <v/>
      </c>
      <c r="CD180" s="57" t="str">
        <f t="shared" ca="1" si="166"/>
        <v/>
      </c>
      <c r="CE180" s="58" t="str">
        <f t="shared" ca="1" si="167"/>
        <v/>
      </c>
      <c r="CF180" s="59" t="str">
        <f t="shared" ca="1" si="168"/>
        <v/>
      </c>
      <c r="CG180" s="57" t="str">
        <f t="shared" ca="1" si="169"/>
        <v/>
      </c>
      <c r="CH180" s="57" t="str">
        <f t="shared" ca="1" si="170"/>
        <v/>
      </c>
      <c r="CI180" s="57" t="str">
        <f t="shared" ca="1" si="171"/>
        <v/>
      </c>
      <c r="CJ180" s="57" t="str">
        <f t="shared" ca="1" si="172"/>
        <v/>
      </c>
      <c r="CK180" s="57" t="str">
        <f t="shared" ca="1" si="173"/>
        <v/>
      </c>
      <c r="CL180" s="57" t="str">
        <f t="shared" ca="1" si="174"/>
        <v/>
      </c>
      <c r="CM180" s="57" t="str">
        <f t="shared" ca="1" si="175"/>
        <v/>
      </c>
      <c r="CN180" s="57" t="str">
        <f t="shared" ca="1" si="176"/>
        <v/>
      </c>
      <c r="CO180" s="57" t="str">
        <f t="shared" ca="1" si="177"/>
        <v/>
      </c>
      <c r="CP180" s="57" t="str">
        <f t="shared" ca="1" si="178"/>
        <v/>
      </c>
      <c r="CQ180" s="57" t="str">
        <f t="shared" ca="1" si="179"/>
        <v/>
      </c>
      <c r="CR180" s="57" t="str">
        <f t="shared" ca="1" si="180"/>
        <v/>
      </c>
      <c r="CS180" s="60" t="str">
        <f t="shared" ca="1" si="181"/>
        <v/>
      </c>
      <c r="CT180" s="60" t="str">
        <f t="shared" ca="1" si="182"/>
        <v/>
      </c>
      <c r="CU180" s="60" t="str">
        <f t="shared" ca="1" si="183"/>
        <v/>
      </c>
      <c r="CV180" s="60" t="str">
        <f t="shared" ca="1" si="184"/>
        <v/>
      </c>
      <c r="CW180" s="60" t="str">
        <f t="shared" ca="1" si="185"/>
        <v/>
      </c>
      <c r="CX180" s="60" t="str">
        <f t="shared" ca="1" si="186"/>
        <v/>
      </c>
      <c r="CY180" s="60" t="str">
        <f t="shared" ca="1" si="187"/>
        <v/>
      </c>
      <c r="CZ180" s="60" t="str">
        <f t="shared" ca="1" si="188"/>
        <v/>
      </c>
      <c r="DA180" s="65" t="str">
        <f t="shared" ca="1" si="189"/>
        <v/>
      </c>
      <c r="DB180" s="65" t="str">
        <f t="shared" ca="1" si="190"/>
        <v/>
      </c>
      <c r="DC180" s="65" t="str">
        <f t="shared" ca="1" si="191"/>
        <v/>
      </c>
      <c r="DD180" s="65" t="str">
        <f t="shared" ca="1" si="192"/>
        <v/>
      </c>
      <c r="DE180" s="65" t="str">
        <f t="shared" ca="1" si="193"/>
        <v/>
      </c>
      <c r="DF180" s="66" t="str">
        <f t="shared" ca="1" si="194"/>
        <v/>
      </c>
      <c r="DG180" s="66" t="str">
        <f t="shared" ca="1" si="195"/>
        <v/>
      </c>
      <c r="DH180" s="66" t="str">
        <f t="shared" ca="1" si="196"/>
        <v/>
      </c>
      <c r="DI180" s="66" t="str">
        <f t="shared" ca="1" si="197"/>
        <v/>
      </c>
      <c r="DJ180" s="66" t="str">
        <f t="shared" ca="1" si="198"/>
        <v/>
      </c>
      <c r="DK180" s="65" t="str">
        <f t="shared" ca="1" si="199"/>
        <v/>
      </c>
      <c r="DL180" s="65" t="str">
        <f t="shared" ca="1" si="200"/>
        <v/>
      </c>
      <c r="DM180" s="65" t="str">
        <f t="shared" ca="1" si="201"/>
        <v/>
      </c>
      <c r="DN180" s="65" t="str">
        <f t="shared" ca="1" si="202"/>
        <v/>
      </c>
      <c r="DO180" s="65" t="str">
        <f t="shared" ca="1" si="203"/>
        <v/>
      </c>
      <c r="DP180" s="65" t="str">
        <f t="shared" ca="1" si="204"/>
        <v/>
      </c>
      <c r="DQ180" s="65" t="str">
        <f t="shared" ca="1" si="205"/>
        <v/>
      </c>
      <c r="DR180" s="69" t="str">
        <f t="shared" ca="1" si="206"/>
        <v/>
      </c>
      <c r="DS180" s="69" t="str">
        <f t="shared" ca="1" si="207"/>
        <v/>
      </c>
      <c r="DT180" s="69" t="str">
        <f t="shared" ca="1" si="208"/>
        <v/>
      </c>
      <c r="DU180" s="69" t="str">
        <f t="shared" ca="1" si="209"/>
        <v/>
      </c>
      <c r="DV180" s="69" t="str">
        <f t="shared" ca="1" si="210"/>
        <v/>
      </c>
      <c r="DW180" s="69" t="str">
        <f t="shared" ca="1" si="211"/>
        <v/>
      </c>
      <c r="DX180" s="69" t="str">
        <f t="shared" ca="1" si="212"/>
        <v/>
      </c>
      <c r="DY180" s="69" t="str">
        <f t="shared" ca="1" si="213"/>
        <v/>
      </c>
      <c r="DZ180" s="72" t="str">
        <f t="shared" ca="1" si="214"/>
        <v/>
      </c>
      <c r="EA180" s="72" t="str">
        <f t="shared" ca="1" si="215"/>
        <v/>
      </c>
      <c r="EB180" s="72" t="str">
        <f t="shared" ca="1" si="216"/>
        <v/>
      </c>
      <c r="EC180" s="65" t="str">
        <f t="shared" ca="1" si="217"/>
        <v/>
      </c>
      <c r="ED180" s="65" t="str">
        <f t="shared" ca="1" si="218"/>
        <v/>
      </c>
      <c r="EE180" s="65" t="str">
        <f t="shared" ca="1" si="219"/>
        <v/>
      </c>
      <c r="EF180" s="65" t="str">
        <f t="shared" ca="1" si="220"/>
        <v/>
      </c>
      <c r="EG180" s="65" t="str">
        <f t="shared" ca="1" si="221"/>
        <v/>
      </c>
      <c r="EH180" s="65" t="str">
        <f t="shared" ca="1" si="222"/>
        <v/>
      </c>
      <c r="EI180" s="429" t="str">
        <f t="shared" ca="1" si="223"/>
        <v>No</v>
      </c>
      <c r="EJ180" s="428" t="str">
        <f t="shared" ca="1" si="224"/>
        <v/>
      </c>
      <c r="EK180" s="428" t="str">
        <f t="shared" ca="1" si="225"/>
        <v/>
      </c>
      <c r="EL180" s="65" t="str">
        <f t="shared" ca="1" si="226"/>
        <v/>
      </c>
      <c r="EM180" s="65" t="str">
        <f t="shared" ca="1" si="227"/>
        <v/>
      </c>
      <c r="EN180" s="65" t="str">
        <f t="shared" ca="1" si="228"/>
        <v/>
      </c>
      <c r="EO180" s="433" t="str">
        <f t="shared" ca="1" si="229"/>
        <v/>
      </c>
      <c r="EP180" s="433" t="str">
        <f t="shared" ca="1" si="230"/>
        <v/>
      </c>
      <c r="EQ180" s="433" t="str">
        <f t="shared" ca="1" si="231"/>
        <v/>
      </c>
      <c r="ER180" s="433" t="str">
        <f t="shared" ca="1" si="232"/>
        <v/>
      </c>
      <c r="ES180" s="433" t="str">
        <f t="shared" ca="1" si="233"/>
        <v/>
      </c>
      <c r="ET180" s="433" t="str">
        <f t="shared" ca="1" si="234"/>
        <v/>
      </c>
      <c r="EU180" s="433" t="str">
        <f ca="1">IF(OR(CO180="",CQ180=""),"",Discipline!$P$3*CO180+Discipline!$X$3*CQ180)</f>
        <v/>
      </c>
      <c r="EV180" s="433" t="str">
        <f ca="1">IF(OR(CP180="",CR180=""),"",Discipline!$P$3*CP180+Discipline!$X$3*CR180)</f>
        <v/>
      </c>
    </row>
    <row r="181" spans="1:152" x14ac:dyDescent="0.25">
      <c r="A181" s="10" t="str">
        <f ca="1">IFERROR(RANK(order!A181,order!A$3:A$554,0),"")</f>
        <v/>
      </c>
      <c r="B181" s="10" t="str">
        <f ca="1">IFERROR(RANK(order!B181,order!B$3:B$554,0),"")</f>
        <v/>
      </c>
      <c r="C181" s="10" t="str">
        <f ca="1">IFERROR(RANK(order!C181,order!C$3:C$554,0),"")</f>
        <v/>
      </c>
      <c r="D181" s="4" t="str">
        <f ca="1">IFERROR(RANK(order!D181,order!D$3:D$554,0),"")</f>
        <v/>
      </c>
      <c r="E181" s="4" t="str">
        <f ca="1">IFERROR(RANK(order!E181,order!E$3:E$554,0),"")</f>
        <v/>
      </c>
      <c r="F181" s="4" t="str">
        <f ca="1">IFERROR(RANK(order!F181,order!F$3:F$554,0),"")</f>
        <v/>
      </c>
      <c r="G181" s="10" t="str">
        <f ca="1">IFERROR(RANK(order!G181,order!G$3:G$554,0),"")</f>
        <v/>
      </c>
      <c r="H181" s="10" t="str">
        <f ca="1">IFERROR(RANK(order!H181,order!H$3:H$554,0),"")</f>
        <v/>
      </c>
      <c r="I181" s="10" t="str">
        <f ca="1">IFERROR(RANK(order!I181,order!I$3:I$554,0),"")</f>
        <v/>
      </c>
      <c r="J181" s="4" t="str">
        <f ca="1">IFERROR(RANK(order!J181,order!J$3:J$554,0),"")</f>
        <v/>
      </c>
      <c r="K181" s="4" t="str">
        <f ca="1">IFERROR(RANK(order!K181,order!K$3:K$554,0),"")</f>
        <v/>
      </c>
      <c r="L181" s="4" t="str">
        <f ca="1">IFERROR(RANK(order!L181,order!L$3:L$554,0),"")</f>
        <v/>
      </c>
      <c r="M181" s="10" t="str">
        <f ca="1">IFERROR(RANK(order!M181,order!M$3:M$554,0),"")</f>
        <v/>
      </c>
      <c r="N181" s="10" t="str">
        <f ca="1">IFERROR(RANK(order!N181,order!N$3:N$554,0),"")</f>
        <v/>
      </c>
      <c r="O181" s="10" t="str">
        <f ca="1">IFERROR(RANK(order!O181,order!O$3:O$554,0),"")</f>
        <v/>
      </c>
      <c r="P181" s="4" t="str">
        <f ca="1">IFERROR(RANK(order!P181,order!P$3:P$554,0),"")</f>
        <v/>
      </c>
      <c r="Q181" s="4" t="str">
        <f ca="1">IFERROR(RANK(order!Q181,order!Q$3:Q$554,0),"")</f>
        <v/>
      </c>
      <c r="R181" s="4" t="str">
        <f ca="1">IFERROR(RANK(order!R181,order!R$3:R$554,0),"")</f>
        <v/>
      </c>
      <c r="S181" s="10" t="str">
        <f ca="1">IFERROR(RANK(order!S181,order!S$3:S$554,0),"")</f>
        <v/>
      </c>
      <c r="T181" s="10" t="str">
        <f ca="1">IFERROR(RANK(order!T181,order!T$3:T$554,0),"")</f>
        <v/>
      </c>
      <c r="U181" s="10" t="str">
        <f ca="1">IFERROR(RANK(order!U181,order!U$3:U$554,0),"")</f>
        <v/>
      </c>
      <c r="V181" s="4" t="str">
        <f ca="1">IFERROR(RANK(order!V181,order!V$3:V$554,0),"")</f>
        <v/>
      </c>
      <c r="W181" s="4" t="str">
        <f ca="1">IFERROR(RANK(order!W181,order!W$3:W$554,0),"")</f>
        <v/>
      </c>
      <c r="X181" s="4" t="str">
        <f ca="1">IFERROR(RANK(order!X181,order!X$3:X$554,0),"")</f>
        <v/>
      </c>
      <c r="Y181" s="10" t="str">
        <f ca="1">IFERROR(RANK(order!Y181,order!Y$3:Y$554,0),"")</f>
        <v/>
      </c>
      <c r="Z181" s="10" t="str">
        <f ca="1">IFERROR(RANK(order!Z181,order!Z$3:Z$554,0),"")</f>
        <v/>
      </c>
      <c r="AA181" s="10" t="str">
        <f ca="1">IFERROR(RANK(order!AA181,order!AA$3:AA$554,0),"")</f>
        <v/>
      </c>
      <c r="AB181" s="4" t="str">
        <f ca="1">IFERROR(RANK(order!AB181,order!AB$3:AB$554,0),"")</f>
        <v/>
      </c>
      <c r="AC181" s="4" t="str">
        <f ca="1">IFERROR(RANK(order!AC181,order!AC$3:AC$554,0),"")</f>
        <v/>
      </c>
      <c r="AD181" s="4" t="str">
        <f ca="1">IFERROR(RANK(order!AD181,order!AD$3:AD$554,0),"")</f>
        <v/>
      </c>
      <c r="AE181" s="10" t="str">
        <f ca="1">IFERROR(RANK(order!AE181,order!AE$3:AE$554,0),"")</f>
        <v/>
      </c>
      <c r="AF181" s="10" t="str">
        <f ca="1">IFERROR(RANK(order!AF181,order!AF$3:AF$554,0),"")</f>
        <v/>
      </c>
      <c r="AG181" s="10" t="str">
        <f ca="1">IFERROR(RANK(order!AG181,order!AG$3:AG$554,0),"")</f>
        <v/>
      </c>
      <c r="AH181" s="4" t="str">
        <f ca="1">IFERROR(RANK(order!AH181,order!AH$3:AH$554,0),"")</f>
        <v/>
      </c>
      <c r="AI181" s="4" t="str">
        <f ca="1">IFERROR(RANK(order!AI181,order!AI$3:AI$554,0),"")</f>
        <v/>
      </c>
      <c r="AJ181" s="4" t="str">
        <f ca="1">IFERROR(RANK(order!AJ181,order!AJ$3:AJ$554,0),"")</f>
        <v/>
      </c>
      <c r="AK181" s="10" t="str">
        <f ca="1">IFERROR(RANK(order!AK181,order!AK$3:AK$554,0),"")</f>
        <v/>
      </c>
      <c r="AL181" s="10" t="str">
        <f ca="1">IFERROR(RANK(order!AL181,order!AL$3:AL$554,0),"")</f>
        <v/>
      </c>
      <c r="AM181" s="10" t="str">
        <f ca="1">IFERROR(RANK(order!AM181,order!AM$3:AM$554,0),"")</f>
        <v/>
      </c>
      <c r="AN181" s="4" t="str">
        <f ca="1">IFERROR(RANK(order!AN181,order!AN$3:AN$554,0),"")</f>
        <v/>
      </c>
      <c r="AO181" s="4" t="str">
        <f ca="1">IFERROR(RANK(order!AO181,order!AO$3:AO$554,0),"")</f>
        <v/>
      </c>
      <c r="AP181" s="4" t="str">
        <f ca="1">IFERROR(RANK(order!AP181,order!AP$3:AP$554,0),"")</f>
        <v/>
      </c>
      <c r="AQ181" s="10" t="str">
        <f ca="1">IFERROR(RANK(order!AQ181,order!AQ$3:AQ$554,0),"")</f>
        <v/>
      </c>
      <c r="AR181" s="10" t="str">
        <f ca="1">IFERROR(RANK(order!AR181,order!AR$3:AR$554,0),"")</f>
        <v/>
      </c>
      <c r="AS181" s="10" t="str">
        <f ca="1">IFERROR(RANK(order!AS181,order!AS$3:AS$554,0),"")</f>
        <v/>
      </c>
      <c r="AT181" s="4" t="str">
        <f ca="1">IFERROR(RANK(order!AT181,order!AT$3:AT$554,0),"")</f>
        <v/>
      </c>
      <c r="AU181" s="4" t="str">
        <f ca="1">IFERROR(RANK(order!AU181,order!AU$3:AU$554,0),"")</f>
        <v/>
      </c>
      <c r="AV181" s="4" t="str">
        <f ca="1">IFERROR(RANK(order!AV181,order!AV$3:AV$554,0),"")</f>
        <v/>
      </c>
      <c r="AW181" s="10" t="str">
        <f ca="1">IFERROR(RANK(order!AW181,order!AW$3:AW$554,0),"")</f>
        <v/>
      </c>
      <c r="AX181" s="10" t="str">
        <f ca="1">IFERROR(RANK(order!AX181,order!AX$3:AX$554,0),"")</f>
        <v/>
      </c>
      <c r="AY181" s="10" t="str">
        <f ca="1">IFERROR(RANK(order!AY181,order!AY$3:AY$554,0),"")</f>
        <v/>
      </c>
      <c r="AZ181" s="4" t="str">
        <f ca="1">IFERROR(RANK(order!AZ181,order!AZ$3:AZ$554,0),"")</f>
        <v/>
      </c>
      <c r="BA181" s="4" t="str">
        <f ca="1">IFERROR(RANK(order!BA181,order!BA$3:BA$554,0),"")</f>
        <v/>
      </c>
      <c r="BB181" s="4" t="str">
        <f ca="1">IFERROR(RANK(order!BB181,order!BB$3:BB$554,0),"")</f>
        <v/>
      </c>
      <c r="BC181" s="10" t="str">
        <f ca="1">IFERROR(RANK(order!BC181,order!BC$3:BC$554,0),"")</f>
        <v/>
      </c>
      <c r="BD181" s="10" t="str">
        <f ca="1">IFERROR(RANK(order!BD181,order!BD$3:BD$554,0),"")</f>
        <v/>
      </c>
      <c r="BE181" s="10" t="str">
        <f ca="1">IFERROR(RANK(order!BE181,order!BE$3:BE$554,0),"")</f>
        <v/>
      </c>
      <c r="BF181" s="4" t="str">
        <f ca="1">IFERROR(RANK(order!BF181,order!BF$3:BF$554,0),"")</f>
        <v/>
      </c>
      <c r="BG181" s="4" t="str">
        <f ca="1">IFERROR(RANK(order!BG181,order!BG$3:BG$554,0),"")</f>
        <v/>
      </c>
      <c r="BH181" s="4" t="str">
        <f ca="1">IFERROR(RANK(order!BH181,order!BH$3:BH$554,0),"")</f>
        <v/>
      </c>
      <c r="BI181" s="10" t="str">
        <f ca="1">IFERROR(RANK(order!BI181,order!BI$3:BI$554,0),"")</f>
        <v/>
      </c>
      <c r="BJ181" s="10" t="str">
        <f ca="1">IFERROR(RANK(order!BJ181,order!BJ$3:BJ$554,0),"")</f>
        <v/>
      </c>
      <c r="BK181" s="10" t="str">
        <f ca="1">IFERROR(RANK(order!BK181,order!BK$3:BK$554,0),"")</f>
        <v/>
      </c>
      <c r="BL181" s="4" t="str">
        <f ca="1">IFERROR(RANK(order!BL181,order!BL$3:BL$554,0),"")</f>
        <v/>
      </c>
      <c r="BM181" s="4" t="str">
        <f ca="1">IFERROR(RANK(order!BM181,order!BM$3:BM$554,0),"")</f>
        <v/>
      </c>
      <c r="BN181" s="4" t="str">
        <f ca="1">IFERROR(RANK(order!BN181,order!BN$3:BN$554,0),"")</f>
        <v/>
      </c>
      <c r="BO181" s="10" t="str">
        <f ca="1">IFERROR(RANK(order!BO181,order!BO$3:BO$554,0),"")</f>
        <v/>
      </c>
      <c r="BP181" s="10" t="str">
        <f ca="1">IFERROR(RANK(order!BP181,order!BP$3:BP$554,0),"")</f>
        <v/>
      </c>
      <c r="BQ181" s="10" t="str">
        <f ca="1">IFERROR(RANK(order!BQ181,order!BQ$3:BQ$554,0),"")</f>
        <v/>
      </c>
      <c r="BR181" s="4" t="str">
        <f ca="1">IFERROR(RANK(order!BR181,order!BR$3:BR$554,0),"")</f>
        <v/>
      </c>
      <c r="BS181" s="4" t="str">
        <f ca="1">IFERROR(RANK(order!BS181,order!BS$3:BS$554,0),"")</f>
        <v/>
      </c>
      <c r="BT181" s="4" t="str">
        <f ca="1">IFERROR(RANK(order!BT181,order!BT$3:BT$554,0),"")</f>
        <v/>
      </c>
      <c r="BU181" s="95">
        <f t="shared" si="235"/>
        <v>179</v>
      </c>
      <c r="BV181" s="35" t="str">
        <f t="shared" si="236"/>
        <v>E1</v>
      </c>
      <c r="BW181" s="55">
        <f t="shared" ca="1" si="159"/>
        <v>0</v>
      </c>
      <c r="BX181" s="56" t="str">
        <f t="shared" ca="1" si="160"/>
        <v/>
      </c>
      <c r="BY181" s="56" t="str">
        <f t="shared" ca="1" si="161"/>
        <v/>
      </c>
      <c r="BZ181" s="57" t="str">
        <f t="shared" ca="1" si="162"/>
        <v/>
      </c>
      <c r="CA181" s="57" t="str">
        <f t="shared" ca="1" si="163"/>
        <v/>
      </c>
      <c r="CB181" s="58" t="str">
        <f t="shared" ca="1" si="164"/>
        <v/>
      </c>
      <c r="CC181" s="57" t="str">
        <f t="shared" ca="1" si="165"/>
        <v/>
      </c>
      <c r="CD181" s="57" t="str">
        <f t="shared" ca="1" si="166"/>
        <v/>
      </c>
      <c r="CE181" s="58" t="str">
        <f t="shared" ca="1" si="167"/>
        <v/>
      </c>
      <c r="CF181" s="59" t="str">
        <f t="shared" ca="1" si="168"/>
        <v/>
      </c>
      <c r="CG181" s="57" t="str">
        <f t="shared" ca="1" si="169"/>
        <v/>
      </c>
      <c r="CH181" s="57" t="str">
        <f t="shared" ca="1" si="170"/>
        <v/>
      </c>
      <c r="CI181" s="57" t="str">
        <f t="shared" ca="1" si="171"/>
        <v/>
      </c>
      <c r="CJ181" s="57" t="str">
        <f t="shared" ca="1" si="172"/>
        <v/>
      </c>
      <c r="CK181" s="57" t="str">
        <f t="shared" ca="1" si="173"/>
        <v/>
      </c>
      <c r="CL181" s="57" t="str">
        <f t="shared" ca="1" si="174"/>
        <v/>
      </c>
      <c r="CM181" s="57" t="str">
        <f t="shared" ca="1" si="175"/>
        <v/>
      </c>
      <c r="CN181" s="57" t="str">
        <f t="shared" ca="1" si="176"/>
        <v/>
      </c>
      <c r="CO181" s="57" t="str">
        <f t="shared" ca="1" si="177"/>
        <v/>
      </c>
      <c r="CP181" s="57" t="str">
        <f t="shared" ca="1" si="178"/>
        <v/>
      </c>
      <c r="CQ181" s="57" t="str">
        <f t="shared" ca="1" si="179"/>
        <v/>
      </c>
      <c r="CR181" s="57" t="str">
        <f t="shared" ca="1" si="180"/>
        <v/>
      </c>
      <c r="CS181" s="60" t="str">
        <f t="shared" ca="1" si="181"/>
        <v/>
      </c>
      <c r="CT181" s="60" t="str">
        <f t="shared" ca="1" si="182"/>
        <v/>
      </c>
      <c r="CU181" s="60" t="str">
        <f t="shared" ca="1" si="183"/>
        <v/>
      </c>
      <c r="CV181" s="60" t="str">
        <f t="shared" ca="1" si="184"/>
        <v/>
      </c>
      <c r="CW181" s="60" t="str">
        <f t="shared" ca="1" si="185"/>
        <v/>
      </c>
      <c r="CX181" s="60" t="str">
        <f t="shared" ca="1" si="186"/>
        <v/>
      </c>
      <c r="CY181" s="60" t="str">
        <f t="shared" ca="1" si="187"/>
        <v/>
      </c>
      <c r="CZ181" s="60" t="str">
        <f t="shared" ca="1" si="188"/>
        <v/>
      </c>
      <c r="DA181" s="65" t="str">
        <f t="shared" ca="1" si="189"/>
        <v/>
      </c>
      <c r="DB181" s="65" t="str">
        <f t="shared" ca="1" si="190"/>
        <v/>
      </c>
      <c r="DC181" s="65" t="str">
        <f t="shared" ca="1" si="191"/>
        <v/>
      </c>
      <c r="DD181" s="65" t="str">
        <f t="shared" ca="1" si="192"/>
        <v/>
      </c>
      <c r="DE181" s="65" t="str">
        <f t="shared" ca="1" si="193"/>
        <v/>
      </c>
      <c r="DF181" s="66" t="str">
        <f t="shared" ca="1" si="194"/>
        <v/>
      </c>
      <c r="DG181" s="66" t="str">
        <f t="shared" ca="1" si="195"/>
        <v/>
      </c>
      <c r="DH181" s="66" t="str">
        <f t="shared" ca="1" si="196"/>
        <v/>
      </c>
      <c r="DI181" s="66" t="str">
        <f t="shared" ca="1" si="197"/>
        <v/>
      </c>
      <c r="DJ181" s="66" t="str">
        <f t="shared" ca="1" si="198"/>
        <v/>
      </c>
      <c r="DK181" s="65" t="str">
        <f t="shared" ca="1" si="199"/>
        <v/>
      </c>
      <c r="DL181" s="65" t="str">
        <f t="shared" ca="1" si="200"/>
        <v/>
      </c>
      <c r="DM181" s="65" t="str">
        <f t="shared" ca="1" si="201"/>
        <v/>
      </c>
      <c r="DN181" s="65" t="str">
        <f t="shared" ca="1" si="202"/>
        <v/>
      </c>
      <c r="DO181" s="65" t="str">
        <f t="shared" ca="1" si="203"/>
        <v/>
      </c>
      <c r="DP181" s="65" t="str">
        <f t="shared" ca="1" si="204"/>
        <v/>
      </c>
      <c r="DQ181" s="65" t="str">
        <f t="shared" ca="1" si="205"/>
        <v/>
      </c>
      <c r="DR181" s="69" t="str">
        <f t="shared" ca="1" si="206"/>
        <v/>
      </c>
      <c r="DS181" s="69" t="str">
        <f t="shared" ca="1" si="207"/>
        <v/>
      </c>
      <c r="DT181" s="69" t="str">
        <f t="shared" ca="1" si="208"/>
        <v/>
      </c>
      <c r="DU181" s="69" t="str">
        <f t="shared" ca="1" si="209"/>
        <v/>
      </c>
      <c r="DV181" s="69" t="str">
        <f t="shared" ca="1" si="210"/>
        <v/>
      </c>
      <c r="DW181" s="69" t="str">
        <f t="shared" ca="1" si="211"/>
        <v/>
      </c>
      <c r="DX181" s="69" t="str">
        <f t="shared" ca="1" si="212"/>
        <v/>
      </c>
      <c r="DY181" s="69" t="str">
        <f t="shared" ca="1" si="213"/>
        <v/>
      </c>
      <c r="DZ181" s="72" t="str">
        <f t="shared" ca="1" si="214"/>
        <v/>
      </c>
      <c r="EA181" s="72" t="str">
        <f t="shared" ca="1" si="215"/>
        <v/>
      </c>
      <c r="EB181" s="72" t="str">
        <f t="shared" ca="1" si="216"/>
        <v/>
      </c>
      <c r="EC181" s="65" t="str">
        <f t="shared" ca="1" si="217"/>
        <v/>
      </c>
      <c r="ED181" s="65" t="str">
        <f t="shared" ca="1" si="218"/>
        <v/>
      </c>
      <c r="EE181" s="65" t="str">
        <f t="shared" ca="1" si="219"/>
        <v/>
      </c>
      <c r="EF181" s="65" t="str">
        <f t="shared" ca="1" si="220"/>
        <v/>
      </c>
      <c r="EG181" s="65" t="str">
        <f t="shared" ca="1" si="221"/>
        <v/>
      </c>
      <c r="EH181" s="65" t="str">
        <f t="shared" ca="1" si="222"/>
        <v/>
      </c>
      <c r="EI181" s="429" t="str">
        <f t="shared" ca="1" si="223"/>
        <v>No</v>
      </c>
      <c r="EJ181" s="428" t="str">
        <f t="shared" ca="1" si="224"/>
        <v/>
      </c>
      <c r="EK181" s="428" t="str">
        <f t="shared" ca="1" si="225"/>
        <v/>
      </c>
      <c r="EL181" s="65" t="str">
        <f t="shared" ca="1" si="226"/>
        <v/>
      </c>
      <c r="EM181" s="65" t="str">
        <f t="shared" ca="1" si="227"/>
        <v/>
      </c>
      <c r="EN181" s="65" t="str">
        <f t="shared" ca="1" si="228"/>
        <v/>
      </c>
      <c r="EO181" s="433" t="str">
        <f t="shared" ca="1" si="229"/>
        <v/>
      </c>
      <c r="EP181" s="433" t="str">
        <f t="shared" ca="1" si="230"/>
        <v/>
      </c>
      <c r="EQ181" s="433" t="str">
        <f t="shared" ca="1" si="231"/>
        <v/>
      </c>
      <c r="ER181" s="433" t="str">
        <f t="shared" ca="1" si="232"/>
        <v/>
      </c>
      <c r="ES181" s="433" t="str">
        <f t="shared" ca="1" si="233"/>
        <v/>
      </c>
      <c r="ET181" s="433" t="str">
        <f t="shared" ca="1" si="234"/>
        <v/>
      </c>
      <c r="EU181" s="433" t="str">
        <f ca="1">IF(OR(CO181="",CQ181=""),"",Discipline!$P$3*CO181+Discipline!$X$3*CQ181)</f>
        <v/>
      </c>
      <c r="EV181" s="433" t="str">
        <f ca="1">IF(OR(CP181="",CR181=""),"",Discipline!$P$3*CP181+Discipline!$X$3*CR181)</f>
        <v/>
      </c>
    </row>
    <row r="182" spans="1:152" x14ac:dyDescent="0.25">
      <c r="A182" s="10" t="str">
        <f ca="1">IFERROR(RANK(order!A182,order!A$3:A$554,0),"")</f>
        <v/>
      </c>
      <c r="B182" s="10" t="str">
        <f ca="1">IFERROR(RANK(order!B182,order!B$3:B$554,0),"")</f>
        <v/>
      </c>
      <c r="C182" s="10" t="str">
        <f ca="1">IFERROR(RANK(order!C182,order!C$3:C$554,0),"")</f>
        <v/>
      </c>
      <c r="D182" s="4" t="str">
        <f ca="1">IFERROR(RANK(order!D182,order!D$3:D$554,0),"")</f>
        <v/>
      </c>
      <c r="E182" s="4" t="str">
        <f ca="1">IFERROR(RANK(order!E182,order!E$3:E$554,0),"")</f>
        <v/>
      </c>
      <c r="F182" s="4" t="str">
        <f ca="1">IFERROR(RANK(order!F182,order!F$3:F$554,0),"")</f>
        <v/>
      </c>
      <c r="G182" s="10" t="str">
        <f ca="1">IFERROR(RANK(order!G182,order!G$3:G$554,0),"")</f>
        <v/>
      </c>
      <c r="H182" s="10" t="str">
        <f ca="1">IFERROR(RANK(order!H182,order!H$3:H$554,0),"")</f>
        <v/>
      </c>
      <c r="I182" s="10" t="str">
        <f ca="1">IFERROR(RANK(order!I182,order!I$3:I$554,0),"")</f>
        <v/>
      </c>
      <c r="J182" s="4" t="str">
        <f ca="1">IFERROR(RANK(order!J182,order!J$3:J$554,0),"")</f>
        <v/>
      </c>
      <c r="K182" s="4" t="str">
        <f ca="1">IFERROR(RANK(order!K182,order!K$3:K$554,0),"")</f>
        <v/>
      </c>
      <c r="L182" s="4" t="str">
        <f ca="1">IFERROR(RANK(order!L182,order!L$3:L$554,0),"")</f>
        <v/>
      </c>
      <c r="M182" s="10" t="str">
        <f ca="1">IFERROR(RANK(order!M182,order!M$3:M$554,0),"")</f>
        <v/>
      </c>
      <c r="N182" s="10" t="str">
        <f ca="1">IFERROR(RANK(order!N182,order!N$3:N$554,0),"")</f>
        <v/>
      </c>
      <c r="O182" s="10" t="str">
        <f ca="1">IFERROR(RANK(order!O182,order!O$3:O$554,0),"")</f>
        <v/>
      </c>
      <c r="P182" s="4" t="str">
        <f ca="1">IFERROR(RANK(order!P182,order!P$3:P$554,0),"")</f>
        <v/>
      </c>
      <c r="Q182" s="4" t="str">
        <f ca="1">IFERROR(RANK(order!Q182,order!Q$3:Q$554,0),"")</f>
        <v/>
      </c>
      <c r="R182" s="4" t="str">
        <f ca="1">IFERROR(RANK(order!R182,order!R$3:R$554,0),"")</f>
        <v/>
      </c>
      <c r="S182" s="10" t="str">
        <f ca="1">IFERROR(RANK(order!S182,order!S$3:S$554,0),"")</f>
        <v/>
      </c>
      <c r="T182" s="10" t="str">
        <f ca="1">IFERROR(RANK(order!T182,order!T$3:T$554,0),"")</f>
        <v/>
      </c>
      <c r="U182" s="10" t="str">
        <f ca="1">IFERROR(RANK(order!U182,order!U$3:U$554,0),"")</f>
        <v/>
      </c>
      <c r="V182" s="4" t="str">
        <f ca="1">IFERROR(RANK(order!V182,order!V$3:V$554,0),"")</f>
        <v/>
      </c>
      <c r="W182" s="4" t="str">
        <f ca="1">IFERROR(RANK(order!W182,order!W$3:W$554,0),"")</f>
        <v/>
      </c>
      <c r="X182" s="4" t="str">
        <f ca="1">IFERROR(RANK(order!X182,order!X$3:X$554,0),"")</f>
        <v/>
      </c>
      <c r="Y182" s="10" t="str">
        <f ca="1">IFERROR(RANK(order!Y182,order!Y$3:Y$554,0),"")</f>
        <v/>
      </c>
      <c r="Z182" s="10" t="str">
        <f ca="1">IFERROR(RANK(order!Z182,order!Z$3:Z$554,0),"")</f>
        <v/>
      </c>
      <c r="AA182" s="10" t="str">
        <f ca="1">IFERROR(RANK(order!AA182,order!AA$3:AA$554,0),"")</f>
        <v/>
      </c>
      <c r="AB182" s="4" t="str">
        <f ca="1">IFERROR(RANK(order!AB182,order!AB$3:AB$554,0),"")</f>
        <v/>
      </c>
      <c r="AC182" s="4" t="str">
        <f ca="1">IFERROR(RANK(order!AC182,order!AC$3:AC$554,0),"")</f>
        <v/>
      </c>
      <c r="AD182" s="4" t="str">
        <f ca="1">IFERROR(RANK(order!AD182,order!AD$3:AD$554,0),"")</f>
        <v/>
      </c>
      <c r="AE182" s="10" t="str">
        <f ca="1">IFERROR(RANK(order!AE182,order!AE$3:AE$554,0),"")</f>
        <v/>
      </c>
      <c r="AF182" s="10" t="str">
        <f ca="1">IFERROR(RANK(order!AF182,order!AF$3:AF$554,0),"")</f>
        <v/>
      </c>
      <c r="AG182" s="10" t="str">
        <f ca="1">IFERROR(RANK(order!AG182,order!AG$3:AG$554,0),"")</f>
        <v/>
      </c>
      <c r="AH182" s="4" t="str">
        <f ca="1">IFERROR(RANK(order!AH182,order!AH$3:AH$554,0),"")</f>
        <v/>
      </c>
      <c r="AI182" s="4" t="str">
        <f ca="1">IFERROR(RANK(order!AI182,order!AI$3:AI$554,0),"")</f>
        <v/>
      </c>
      <c r="AJ182" s="4" t="str">
        <f ca="1">IFERROR(RANK(order!AJ182,order!AJ$3:AJ$554,0),"")</f>
        <v/>
      </c>
      <c r="AK182" s="10" t="str">
        <f ca="1">IFERROR(RANK(order!AK182,order!AK$3:AK$554,0),"")</f>
        <v/>
      </c>
      <c r="AL182" s="10" t="str">
        <f ca="1">IFERROR(RANK(order!AL182,order!AL$3:AL$554,0),"")</f>
        <v/>
      </c>
      <c r="AM182" s="10" t="str">
        <f ca="1">IFERROR(RANK(order!AM182,order!AM$3:AM$554,0),"")</f>
        <v/>
      </c>
      <c r="AN182" s="4" t="str">
        <f ca="1">IFERROR(RANK(order!AN182,order!AN$3:AN$554,0),"")</f>
        <v/>
      </c>
      <c r="AO182" s="4" t="str">
        <f ca="1">IFERROR(RANK(order!AO182,order!AO$3:AO$554,0),"")</f>
        <v/>
      </c>
      <c r="AP182" s="4" t="str">
        <f ca="1">IFERROR(RANK(order!AP182,order!AP$3:AP$554,0),"")</f>
        <v/>
      </c>
      <c r="AQ182" s="10" t="str">
        <f ca="1">IFERROR(RANK(order!AQ182,order!AQ$3:AQ$554,0),"")</f>
        <v/>
      </c>
      <c r="AR182" s="10" t="str">
        <f ca="1">IFERROR(RANK(order!AR182,order!AR$3:AR$554,0),"")</f>
        <v/>
      </c>
      <c r="AS182" s="10" t="str">
        <f ca="1">IFERROR(RANK(order!AS182,order!AS$3:AS$554,0),"")</f>
        <v/>
      </c>
      <c r="AT182" s="4" t="str">
        <f ca="1">IFERROR(RANK(order!AT182,order!AT$3:AT$554,0),"")</f>
        <v/>
      </c>
      <c r="AU182" s="4" t="str">
        <f ca="1">IFERROR(RANK(order!AU182,order!AU$3:AU$554,0),"")</f>
        <v/>
      </c>
      <c r="AV182" s="4" t="str">
        <f ca="1">IFERROR(RANK(order!AV182,order!AV$3:AV$554,0),"")</f>
        <v/>
      </c>
      <c r="AW182" s="10" t="str">
        <f ca="1">IFERROR(RANK(order!AW182,order!AW$3:AW$554,0),"")</f>
        <v/>
      </c>
      <c r="AX182" s="10" t="str">
        <f ca="1">IFERROR(RANK(order!AX182,order!AX$3:AX$554,0),"")</f>
        <v/>
      </c>
      <c r="AY182" s="10" t="str">
        <f ca="1">IFERROR(RANK(order!AY182,order!AY$3:AY$554,0),"")</f>
        <v/>
      </c>
      <c r="AZ182" s="4" t="str">
        <f ca="1">IFERROR(RANK(order!AZ182,order!AZ$3:AZ$554,0),"")</f>
        <v/>
      </c>
      <c r="BA182" s="4" t="str">
        <f ca="1">IFERROR(RANK(order!BA182,order!BA$3:BA$554,0),"")</f>
        <v/>
      </c>
      <c r="BB182" s="4" t="str">
        <f ca="1">IFERROR(RANK(order!BB182,order!BB$3:BB$554,0),"")</f>
        <v/>
      </c>
      <c r="BC182" s="10" t="str">
        <f ca="1">IFERROR(RANK(order!BC182,order!BC$3:BC$554,0),"")</f>
        <v/>
      </c>
      <c r="BD182" s="10" t="str">
        <f ca="1">IFERROR(RANK(order!BD182,order!BD$3:BD$554,0),"")</f>
        <v/>
      </c>
      <c r="BE182" s="10" t="str">
        <f ca="1">IFERROR(RANK(order!BE182,order!BE$3:BE$554,0),"")</f>
        <v/>
      </c>
      <c r="BF182" s="4" t="str">
        <f ca="1">IFERROR(RANK(order!BF182,order!BF$3:BF$554,0),"")</f>
        <v/>
      </c>
      <c r="BG182" s="4" t="str">
        <f ca="1">IFERROR(RANK(order!BG182,order!BG$3:BG$554,0),"")</f>
        <v/>
      </c>
      <c r="BH182" s="4" t="str">
        <f ca="1">IFERROR(RANK(order!BH182,order!BH$3:BH$554,0),"")</f>
        <v/>
      </c>
      <c r="BI182" s="10" t="str">
        <f ca="1">IFERROR(RANK(order!BI182,order!BI$3:BI$554,0),"")</f>
        <v/>
      </c>
      <c r="BJ182" s="10" t="str">
        <f ca="1">IFERROR(RANK(order!BJ182,order!BJ$3:BJ$554,0),"")</f>
        <v/>
      </c>
      <c r="BK182" s="10" t="str">
        <f ca="1">IFERROR(RANK(order!BK182,order!BK$3:BK$554,0),"")</f>
        <v/>
      </c>
      <c r="BL182" s="4" t="str">
        <f ca="1">IFERROR(RANK(order!BL182,order!BL$3:BL$554,0),"")</f>
        <v/>
      </c>
      <c r="BM182" s="4" t="str">
        <f ca="1">IFERROR(RANK(order!BM182,order!BM$3:BM$554,0),"")</f>
        <v/>
      </c>
      <c r="BN182" s="4" t="str">
        <f ca="1">IFERROR(RANK(order!BN182,order!BN$3:BN$554,0),"")</f>
        <v/>
      </c>
      <c r="BO182" s="10" t="str">
        <f ca="1">IFERROR(RANK(order!BO182,order!BO$3:BO$554,0),"")</f>
        <v/>
      </c>
      <c r="BP182" s="10" t="str">
        <f ca="1">IFERROR(RANK(order!BP182,order!BP$3:BP$554,0),"")</f>
        <v/>
      </c>
      <c r="BQ182" s="10" t="str">
        <f ca="1">IFERROR(RANK(order!BQ182,order!BQ$3:BQ$554,0),"")</f>
        <v/>
      </c>
      <c r="BR182" s="4" t="str">
        <f ca="1">IFERROR(RANK(order!BR182,order!BR$3:BR$554,0),"")</f>
        <v/>
      </c>
      <c r="BS182" s="4" t="str">
        <f ca="1">IFERROR(RANK(order!BS182,order!BS$3:BS$554,0),"")</f>
        <v/>
      </c>
      <c r="BT182" s="4" t="str">
        <f ca="1">IFERROR(RANK(order!BT182,order!BT$3:BT$554,0),"")</f>
        <v/>
      </c>
      <c r="BU182" s="95">
        <f t="shared" si="235"/>
        <v>180</v>
      </c>
      <c r="BV182" s="35" t="str">
        <f t="shared" si="236"/>
        <v>E1</v>
      </c>
      <c r="BW182" s="55">
        <f t="shared" ca="1" si="159"/>
        <v>0</v>
      </c>
      <c r="BX182" s="56" t="str">
        <f t="shared" ca="1" si="160"/>
        <v/>
      </c>
      <c r="BY182" s="56" t="str">
        <f t="shared" ca="1" si="161"/>
        <v/>
      </c>
      <c r="BZ182" s="57" t="str">
        <f t="shared" ca="1" si="162"/>
        <v/>
      </c>
      <c r="CA182" s="57" t="str">
        <f t="shared" ca="1" si="163"/>
        <v/>
      </c>
      <c r="CB182" s="58" t="str">
        <f t="shared" ca="1" si="164"/>
        <v/>
      </c>
      <c r="CC182" s="57" t="str">
        <f t="shared" ca="1" si="165"/>
        <v/>
      </c>
      <c r="CD182" s="57" t="str">
        <f t="shared" ca="1" si="166"/>
        <v/>
      </c>
      <c r="CE182" s="58" t="str">
        <f t="shared" ca="1" si="167"/>
        <v/>
      </c>
      <c r="CF182" s="59" t="str">
        <f t="shared" ca="1" si="168"/>
        <v/>
      </c>
      <c r="CG182" s="57" t="str">
        <f t="shared" ca="1" si="169"/>
        <v/>
      </c>
      <c r="CH182" s="57" t="str">
        <f t="shared" ca="1" si="170"/>
        <v/>
      </c>
      <c r="CI182" s="57" t="str">
        <f t="shared" ca="1" si="171"/>
        <v/>
      </c>
      <c r="CJ182" s="57" t="str">
        <f t="shared" ca="1" si="172"/>
        <v/>
      </c>
      <c r="CK182" s="57" t="str">
        <f t="shared" ca="1" si="173"/>
        <v/>
      </c>
      <c r="CL182" s="57" t="str">
        <f t="shared" ca="1" si="174"/>
        <v/>
      </c>
      <c r="CM182" s="57" t="str">
        <f t="shared" ca="1" si="175"/>
        <v/>
      </c>
      <c r="CN182" s="57" t="str">
        <f t="shared" ca="1" si="176"/>
        <v/>
      </c>
      <c r="CO182" s="57" t="str">
        <f t="shared" ca="1" si="177"/>
        <v/>
      </c>
      <c r="CP182" s="57" t="str">
        <f t="shared" ca="1" si="178"/>
        <v/>
      </c>
      <c r="CQ182" s="57" t="str">
        <f t="shared" ca="1" si="179"/>
        <v/>
      </c>
      <c r="CR182" s="57" t="str">
        <f t="shared" ca="1" si="180"/>
        <v/>
      </c>
      <c r="CS182" s="60" t="str">
        <f t="shared" ca="1" si="181"/>
        <v/>
      </c>
      <c r="CT182" s="60" t="str">
        <f t="shared" ca="1" si="182"/>
        <v/>
      </c>
      <c r="CU182" s="60" t="str">
        <f t="shared" ca="1" si="183"/>
        <v/>
      </c>
      <c r="CV182" s="60" t="str">
        <f t="shared" ca="1" si="184"/>
        <v/>
      </c>
      <c r="CW182" s="60" t="str">
        <f t="shared" ca="1" si="185"/>
        <v/>
      </c>
      <c r="CX182" s="60" t="str">
        <f t="shared" ca="1" si="186"/>
        <v/>
      </c>
      <c r="CY182" s="60" t="str">
        <f t="shared" ca="1" si="187"/>
        <v/>
      </c>
      <c r="CZ182" s="60" t="str">
        <f t="shared" ca="1" si="188"/>
        <v/>
      </c>
      <c r="DA182" s="65" t="str">
        <f t="shared" ca="1" si="189"/>
        <v/>
      </c>
      <c r="DB182" s="65" t="str">
        <f t="shared" ca="1" si="190"/>
        <v/>
      </c>
      <c r="DC182" s="65" t="str">
        <f t="shared" ca="1" si="191"/>
        <v/>
      </c>
      <c r="DD182" s="65" t="str">
        <f t="shared" ca="1" si="192"/>
        <v/>
      </c>
      <c r="DE182" s="65" t="str">
        <f t="shared" ca="1" si="193"/>
        <v/>
      </c>
      <c r="DF182" s="66" t="str">
        <f t="shared" ca="1" si="194"/>
        <v/>
      </c>
      <c r="DG182" s="66" t="str">
        <f t="shared" ca="1" si="195"/>
        <v/>
      </c>
      <c r="DH182" s="66" t="str">
        <f t="shared" ca="1" si="196"/>
        <v/>
      </c>
      <c r="DI182" s="66" t="str">
        <f t="shared" ca="1" si="197"/>
        <v/>
      </c>
      <c r="DJ182" s="66" t="str">
        <f t="shared" ca="1" si="198"/>
        <v/>
      </c>
      <c r="DK182" s="65" t="str">
        <f t="shared" ca="1" si="199"/>
        <v/>
      </c>
      <c r="DL182" s="65" t="str">
        <f t="shared" ca="1" si="200"/>
        <v/>
      </c>
      <c r="DM182" s="65" t="str">
        <f t="shared" ca="1" si="201"/>
        <v/>
      </c>
      <c r="DN182" s="65" t="str">
        <f t="shared" ca="1" si="202"/>
        <v/>
      </c>
      <c r="DO182" s="65" t="str">
        <f t="shared" ca="1" si="203"/>
        <v/>
      </c>
      <c r="DP182" s="65" t="str">
        <f t="shared" ca="1" si="204"/>
        <v/>
      </c>
      <c r="DQ182" s="65" t="str">
        <f t="shared" ca="1" si="205"/>
        <v/>
      </c>
      <c r="DR182" s="69" t="str">
        <f t="shared" ca="1" si="206"/>
        <v/>
      </c>
      <c r="DS182" s="69" t="str">
        <f t="shared" ca="1" si="207"/>
        <v/>
      </c>
      <c r="DT182" s="69" t="str">
        <f t="shared" ca="1" si="208"/>
        <v/>
      </c>
      <c r="DU182" s="69" t="str">
        <f t="shared" ca="1" si="209"/>
        <v/>
      </c>
      <c r="DV182" s="69" t="str">
        <f t="shared" ca="1" si="210"/>
        <v/>
      </c>
      <c r="DW182" s="69" t="str">
        <f t="shared" ca="1" si="211"/>
        <v/>
      </c>
      <c r="DX182" s="69" t="str">
        <f t="shared" ca="1" si="212"/>
        <v/>
      </c>
      <c r="DY182" s="69" t="str">
        <f t="shared" ca="1" si="213"/>
        <v/>
      </c>
      <c r="DZ182" s="72" t="str">
        <f t="shared" ca="1" si="214"/>
        <v/>
      </c>
      <c r="EA182" s="72" t="str">
        <f t="shared" ca="1" si="215"/>
        <v/>
      </c>
      <c r="EB182" s="72" t="str">
        <f t="shared" ca="1" si="216"/>
        <v/>
      </c>
      <c r="EC182" s="65" t="str">
        <f t="shared" ca="1" si="217"/>
        <v/>
      </c>
      <c r="ED182" s="65" t="str">
        <f t="shared" ca="1" si="218"/>
        <v/>
      </c>
      <c r="EE182" s="65" t="str">
        <f t="shared" ca="1" si="219"/>
        <v/>
      </c>
      <c r="EF182" s="65" t="str">
        <f t="shared" ca="1" si="220"/>
        <v/>
      </c>
      <c r="EG182" s="65" t="str">
        <f t="shared" ca="1" si="221"/>
        <v/>
      </c>
      <c r="EH182" s="65" t="str">
        <f t="shared" ca="1" si="222"/>
        <v/>
      </c>
      <c r="EI182" s="429" t="str">
        <f t="shared" ca="1" si="223"/>
        <v>No</v>
      </c>
      <c r="EJ182" s="428" t="str">
        <f t="shared" ca="1" si="224"/>
        <v/>
      </c>
      <c r="EK182" s="428" t="str">
        <f t="shared" ca="1" si="225"/>
        <v/>
      </c>
      <c r="EL182" s="65" t="str">
        <f t="shared" ca="1" si="226"/>
        <v/>
      </c>
      <c r="EM182" s="65" t="str">
        <f t="shared" ca="1" si="227"/>
        <v/>
      </c>
      <c r="EN182" s="65" t="str">
        <f t="shared" ca="1" si="228"/>
        <v/>
      </c>
      <c r="EO182" s="433" t="str">
        <f t="shared" ca="1" si="229"/>
        <v/>
      </c>
      <c r="EP182" s="433" t="str">
        <f t="shared" ca="1" si="230"/>
        <v/>
      </c>
      <c r="EQ182" s="433" t="str">
        <f t="shared" ca="1" si="231"/>
        <v/>
      </c>
      <c r="ER182" s="433" t="str">
        <f t="shared" ca="1" si="232"/>
        <v/>
      </c>
      <c r="ES182" s="433" t="str">
        <f t="shared" ca="1" si="233"/>
        <v/>
      </c>
      <c r="ET182" s="433" t="str">
        <f t="shared" ca="1" si="234"/>
        <v/>
      </c>
      <c r="EU182" s="433" t="str">
        <f ca="1">IF(OR(CO182="",CQ182=""),"",Discipline!$P$3*CO182+Discipline!$X$3*CQ182)</f>
        <v/>
      </c>
      <c r="EV182" s="433" t="str">
        <f ca="1">IF(OR(CP182="",CR182=""),"",Discipline!$P$3*CP182+Discipline!$X$3*CR182)</f>
        <v/>
      </c>
    </row>
    <row r="183" spans="1:152" x14ac:dyDescent="0.25">
      <c r="A183" s="10" t="str">
        <f ca="1">IFERROR(RANK(order!A183,order!A$3:A$554,0),"")</f>
        <v/>
      </c>
      <c r="B183" s="10" t="str">
        <f ca="1">IFERROR(RANK(order!B183,order!B$3:B$554,0),"")</f>
        <v/>
      </c>
      <c r="C183" s="10" t="str">
        <f ca="1">IFERROR(RANK(order!C183,order!C$3:C$554,0),"")</f>
        <v/>
      </c>
      <c r="D183" s="4" t="str">
        <f ca="1">IFERROR(RANK(order!D183,order!D$3:D$554,0),"")</f>
        <v/>
      </c>
      <c r="E183" s="4" t="str">
        <f ca="1">IFERROR(RANK(order!E183,order!E$3:E$554,0),"")</f>
        <v/>
      </c>
      <c r="F183" s="4" t="str">
        <f ca="1">IFERROR(RANK(order!F183,order!F$3:F$554,0),"")</f>
        <v/>
      </c>
      <c r="G183" s="10" t="str">
        <f ca="1">IFERROR(RANK(order!G183,order!G$3:G$554,0),"")</f>
        <v/>
      </c>
      <c r="H183" s="10" t="str">
        <f ca="1">IFERROR(RANK(order!H183,order!H$3:H$554,0),"")</f>
        <v/>
      </c>
      <c r="I183" s="10" t="str">
        <f ca="1">IFERROR(RANK(order!I183,order!I$3:I$554,0),"")</f>
        <v/>
      </c>
      <c r="J183" s="4" t="str">
        <f ca="1">IFERROR(RANK(order!J183,order!J$3:J$554,0),"")</f>
        <v/>
      </c>
      <c r="K183" s="4" t="str">
        <f ca="1">IFERROR(RANK(order!K183,order!K$3:K$554,0),"")</f>
        <v/>
      </c>
      <c r="L183" s="4" t="str">
        <f ca="1">IFERROR(RANK(order!L183,order!L$3:L$554,0),"")</f>
        <v/>
      </c>
      <c r="M183" s="10" t="str">
        <f ca="1">IFERROR(RANK(order!M183,order!M$3:M$554,0),"")</f>
        <v/>
      </c>
      <c r="N183" s="10" t="str">
        <f ca="1">IFERROR(RANK(order!N183,order!N$3:N$554,0),"")</f>
        <v/>
      </c>
      <c r="O183" s="10" t="str">
        <f ca="1">IFERROR(RANK(order!O183,order!O$3:O$554,0),"")</f>
        <v/>
      </c>
      <c r="P183" s="4" t="str">
        <f ca="1">IFERROR(RANK(order!P183,order!P$3:P$554,0),"")</f>
        <v/>
      </c>
      <c r="Q183" s="4" t="str">
        <f ca="1">IFERROR(RANK(order!Q183,order!Q$3:Q$554,0),"")</f>
        <v/>
      </c>
      <c r="R183" s="4" t="str">
        <f ca="1">IFERROR(RANK(order!R183,order!R$3:R$554,0),"")</f>
        <v/>
      </c>
      <c r="S183" s="10" t="str">
        <f ca="1">IFERROR(RANK(order!S183,order!S$3:S$554,0),"")</f>
        <v/>
      </c>
      <c r="T183" s="10" t="str">
        <f ca="1">IFERROR(RANK(order!T183,order!T$3:T$554,0),"")</f>
        <v/>
      </c>
      <c r="U183" s="10" t="str">
        <f ca="1">IFERROR(RANK(order!U183,order!U$3:U$554,0),"")</f>
        <v/>
      </c>
      <c r="V183" s="4" t="str">
        <f ca="1">IFERROR(RANK(order!V183,order!V$3:V$554,0),"")</f>
        <v/>
      </c>
      <c r="W183" s="4" t="str">
        <f ca="1">IFERROR(RANK(order!W183,order!W$3:W$554,0),"")</f>
        <v/>
      </c>
      <c r="X183" s="4" t="str">
        <f ca="1">IFERROR(RANK(order!X183,order!X$3:X$554,0),"")</f>
        <v/>
      </c>
      <c r="Y183" s="10" t="str">
        <f ca="1">IFERROR(RANK(order!Y183,order!Y$3:Y$554,0),"")</f>
        <v/>
      </c>
      <c r="Z183" s="10" t="str">
        <f ca="1">IFERROR(RANK(order!Z183,order!Z$3:Z$554,0),"")</f>
        <v/>
      </c>
      <c r="AA183" s="10" t="str">
        <f ca="1">IFERROR(RANK(order!AA183,order!AA$3:AA$554,0),"")</f>
        <v/>
      </c>
      <c r="AB183" s="4" t="str">
        <f ca="1">IFERROR(RANK(order!AB183,order!AB$3:AB$554,0),"")</f>
        <v/>
      </c>
      <c r="AC183" s="4" t="str">
        <f ca="1">IFERROR(RANK(order!AC183,order!AC$3:AC$554,0),"")</f>
        <v/>
      </c>
      <c r="AD183" s="4" t="str">
        <f ca="1">IFERROR(RANK(order!AD183,order!AD$3:AD$554,0),"")</f>
        <v/>
      </c>
      <c r="AE183" s="10" t="str">
        <f ca="1">IFERROR(RANK(order!AE183,order!AE$3:AE$554,0),"")</f>
        <v/>
      </c>
      <c r="AF183" s="10" t="str">
        <f ca="1">IFERROR(RANK(order!AF183,order!AF$3:AF$554,0),"")</f>
        <v/>
      </c>
      <c r="AG183" s="10" t="str">
        <f ca="1">IFERROR(RANK(order!AG183,order!AG$3:AG$554,0),"")</f>
        <v/>
      </c>
      <c r="AH183" s="4" t="str">
        <f ca="1">IFERROR(RANK(order!AH183,order!AH$3:AH$554,0),"")</f>
        <v/>
      </c>
      <c r="AI183" s="4" t="str">
        <f ca="1">IFERROR(RANK(order!AI183,order!AI$3:AI$554,0),"")</f>
        <v/>
      </c>
      <c r="AJ183" s="4" t="str">
        <f ca="1">IFERROR(RANK(order!AJ183,order!AJ$3:AJ$554,0),"")</f>
        <v/>
      </c>
      <c r="AK183" s="10" t="str">
        <f ca="1">IFERROR(RANK(order!AK183,order!AK$3:AK$554,0),"")</f>
        <v/>
      </c>
      <c r="AL183" s="10" t="str">
        <f ca="1">IFERROR(RANK(order!AL183,order!AL$3:AL$554,0),"")</f>
        <v/>
      </c>
      <c r="AM183" s="10" t="str">
        <f ca="1">IFERROR(RANK(order!AM183,order!AM$3:AM$554,0),"")</f>
        <v/>
      </c>
      <c r="AN183" s="4" t="str">
        <f ca="1">IFERROR(RANK(order!AN183,order!AN$3:AN$554,0),"")</f>
        <v/>
      </c>
      <c r="AO183" s="4" t="str">
        <f ca="1">IFERROR(RANK(order!AO183,order!AO$3:AO$554,0),"")</f>
        <v/>
      </c>
      <c r="AP183" s="4" t="str">
        <f ca="1">IFERROR(RANK(order!AP183,order!AP$3:AP$554,0),"")</f>
        <v/>
      </c>
      <c r="AQ183" s="10" t="str">
        <f ca="1">IFERROR(RANK(order!AQ183,order!AQ$3:AQ$554,0),"")</f>
        <v/>
      </c>
      <c r="AR183" s="10" t="str">
        <f ca="1">IFERROR(RANK(order!AR183,order!AR$3:AR$554,0),"")</f>
        <v/>
      </c>
      <c r="AS183" s="10" t="str">
        <f ca="1">IFERROR(RANK(order!AS183,order!AS$3:AS$554,0),"")</f>
        <v/>
      </c>
      <c r="AT183" s="4" t="str">
        <f ca="1">IFERROR(RANK(order!AT183,order!AT$3:AT$554,0),"")</f>
        <v/>
      </c>
      <c r="AU183" s="4" t="str">
        <f ca="1">IFERROR(RANK(order!AU183,order!AU$3:AU$554,0),"")</f>
        <v/>
      </c>
      <c r="AV183" s="4" t="str">
        <f ca="1">IFERROR(RANK(order!AV183,order!AV$3:AV$554,0),"")</f>
        <v/>
      </c>
      <c r="AW183" s="10" t="str">
        <f ca="1">IFERROR(RANK(order!AW183,order!AW$3:AW$554,0),"")</f>
        <v/>
      </c>
      <c r="AX183" s="10" t="str">
        <f ca="1">IFERROR(RANK(order!AX183,order!AX$3:AX$554,0),"")</f>
        <v/>
      </c>
      <c r="AY183" s="10" t="str">
        <f ca="1">IFERROR(RANK(order!AY183,order!AY$3:AY$554,0),"")</f>
        <v/>
      </c>
      <c r="AZ183" s="4" t="str">
        <f ca="1">IFERROR(RANK(order!AZ183,order!AZ$3:AZ$554,0),"")</f>
        <v/>
      </c>
      <c r="BA183" s="4" t="str">
        <f ca="1">IFERROR(RANK(order!BA183,order!BA$3:BA$554,0),"")</f>
        <v/>
      </c>
      <c r="BB183" s="4" t="str">
        <f ca="1">IFERROR(RANK(order!BB183,order!BB$3:BB$554,0),"")</f>
        <v/>
      </c>
      <c r="BC183" s="10" t="str">
        <f ca="1">IFERROR(RANK(order!BC183,order!BC$3:BC$554,0),"")</f>
        <v/>
      </c>
      <c r="BD183" s="10" t="str">
        <f ca="1">IFERROR(RANK(order!BD183,order!BD$3:BD$554,0),"")</f>
        <v/>
      </c>
      <c r="BE183" s="10" t="str">
        <f ca="1">IFERROR(RANK(order!BE183,order!BE$3:BE$554,0),"")</f>
        <v/>
      </c>
      <c r="BF183" s="4" t="str">
        <f ca="1">IFERROR(RANK(order!BF183,order!BF$3:BF$554,0),"")</f>
        <v/>
      </c>
      <c r="BG183" s="4" t="str">
        <f ca="1">IFERROR(RANK(order!BG183,order!BG$3:BG$554,0),"")</f>
        <v/>
      </c>
      <c r="BH183" s="4" t="str">
        <f ca="1">IFERROR(RANK(order!BH183,order!BH$3:BH$554,0),"")</f>
        <v/>
      </c>
      <c r="BI183" s="10" t="str">
        <f ca="1">IFERROR(RANK(order!BI183,order!BI$3:BI$554,0),"")</f>
        <v/>
      </c>
      <c r="BJ183" s="10" t="str">
        <f ca="1">IFERROR(RANK(order!BJ183,order!BJ$3:BJ$554,0),"")</f>
        <v/>
      </c>
      <c r="BK183" s="10" t="str">
        <f ca="1">IFERROR(RANK(order!BK183,order!BK$3:BK$554,0),"")</f>
        <v/>
      </c>
      <c r="BL183" s="4" t="str">
        <f ca="1">IFERROR(RANK(order!BL183,order!BL$3:BL$554,0),"")</f>
        <v/>
      </c>
      <c r="BM183" s="4" t="str">
        <f ca="1">IFERROR(RANK(order!BM183,order!BM$3:BM$554,0),"")</f>
        <v/>
      </c>
      <c r="BN183" s="4" t="str">
        <f ca="1">IFERROR(RANK(order!BN183,order!BN$3:BN$554,0),"")</f>
        <v/>
      </c>
      <c r="BO183" s="10" t="str">
        <f ca="1">IFERROR(RANK(order!BO183,order!BO$3:BO$554,0),"")</f>
        <v/>
      </c>
      <c r="BP183" s="10" t="str">
        <f ca="1">IFERROR(RANK(order!BP183,order!BP$3:BP$554,0),"")</f>
        <v/>
      </c>
      <c r="BQ183" s="10" t="str">
        <f ca="1">IFERROR(RANK(order!BQ183,order!BQ$3:BQ$554,0),"")</f>
        <v/>
      </c>
      <c r="BR183" s="4" t="str">
        <f ca="1">IFERROR(RANK(order!BR183,order!BR$3:BR$554,0),"")</f>
        <v/>
      </c>
      <c r="BS183" s="4" t="str">
        <f ca="1">IFERROR(RANK(order!BS183,order!BS$3:BS$554,0),"")</f>
        <v/>
      </c>
      <c r="BT183" s="4" t="str">
        <f ca="1">IFERROR(RANK(order!BT183,order!BT$3:BT$554,0),"")</f>
        <v/>
      </c>
      <c r="BU183" s="95">
        <f t="shared" si="235"/>
        <v>181</v>
      </c>
      <c r="BV183" s="35" t="str">
        <f t="shared" si="236"/>
        <v>E1</v>
      </c>
      <c r="BW183" s="55">
        <f t="shared" ca="1" si="159"/>
        <v>0</v>
      </c>
      <c r="BX183" s="56" t="str">
        <f t="shared" ca="1" si="160"/>
        <v/>
      </c>
      <c r="BY183" s="56" t="str">
        <f t="shared" ca="1" si="161"/>
        <v/>
      </c>
      <c r="BZ183" s="57" t="str">
        <f t="shared" ca="1" si="162"/>
        <v/>
      </c>
      <c r="CA183" s="57" t="str">
        <f t="shared" ca="1" si="163"/>
        <v/>
      </c>
      <c r="CB183" s="58" t="str">
        <f t="shared" ca="1" si="164"/>
        <v/>
      </c>
      <c r="CC183" s="57" t="str">
        <f t="shared" ca="1" si="165"/>
        <v/>
      </c>
      <c r="CD183" s="57" t="str">
        <f t="shared" ca="1" si="166"/>
        <v/>
      </c>
      <c r="CE183" s="58" t="str">
        <f t="shared" ca="1" si="167"/>
        <v/>
      </c>
      <c r="CF183" s="59" t="str">
        <f t="shared" ca="1" si="168"/>
        <v/>
      </c>
      <c r="CG183" s="57" t="str">
        <f t="shared" ca="1" si="169"/>
        <v/>
      </c>
      <c r="CH183" s="57" t="str">
        <f t="shared" ca="1" si="170"/>
        <v/>
      </c>
      <c r="CI183" s="57" t="str">
        <f t="shared" ca="1" si="171"/>
        <v/>
      </c>
      <c r="CJ183" s="57" t="str">
        <f t="shared" ca="1" si="172"/>
        <v/>
      </c>
      <c r="CK183" s="57" t="str">
        <f t="shared" ca="1" si="173"/>
        <v/>
      </c>
      <c r="CL183" s="57" t="str">
        <f t="shared" ca="1" si="174"/>
        <v/>
      </c>
      <c r="CM183" s="57" t="str">
        <f t="shared" ca="1" si="175"/>
        <v/>
      </c>
      <c r="CN183" s="57" t="str">
        <f t="shared" ca="1" si="176"/>
        <v/>
      </c>
      <c r="CO183" s="57" t="str">
        <f t="shared" ca="1" si="177"/>
        <v/>
      </c>
      <c r="CP183" s="57" t="str">
        <f t="shared" ca="1" si="178"/>
        <v/>
      </c>
      <c r="CQ183" s="57" t="str">
        <f t="shared" ca="1" si="179"/>
        <v/>
      </c>
      <c r="CR183" s="57" t="str">
        <f t="shared" ca="1" si="180"/>
        <v/>
      </c>
      <c r="CS183" s="60" t="str">
        <f t="shared" ca="1" si="181"/>
        <v/>
      </c>
      <c r="CT183" s="60" t="str">
        <f t="shared" ca="1" si="182"/>
        <v/>
      </c>
      <c r="CU183" s="60" t="str">
        <f t="shared" ca="1" si="183"/>
        <v/>
      </c>
      <c r="CV183" s="60" t="str">
        <f t="shared" ca="1" si="184"/>
        <v/>
      </c>
      <c r="CW183" s="60" t="str">
        <f t="shared" ca="1" si="185"/>
        <v/>
      </c>
      <c r="CX183" s="60" t="str">
        <f t="shared" ca="1" si="186"/>
        <v/>
      </c>
      <c r="CY183" s="60" t="str">
        <f t="shared" ca="1" si="187"/>
        <v/>
      </c>
      <c r="CZ183" s="60" t="str">
        <f t="shared" ca="1" si="188"/>
        <v/>
      </c>
      <c r="DA183" s="65" t="str">
        <f t="shared" ca="1" si="189"/>
        <v/>
      </c>
      <c r="DB183" s="65" t="str">
        <f t="shared" ca="1" si="190"/>
        <v/>
      </c>
      <c r="DC183" s="65" t="str">
        <f t="shared" ca="1" si="191"/>
        <v/>
      </c>
      <c r="DD183" s="65" t="str">
        <f t="shared" ca="1" si="192"/>
        <v/>
      </c>
      <c r="DE183" s="65" t="str">
        <f t="shared" ca="1" si="193"/>
        <v/>
      </c>
      <c r="DF183" s="66" t="str">
        <f t="shared" ca="1" si="194"/>
        <v/>
      </c>
      <c r="DG183" s="66" t="str">
        <f t="shared" ca="1" si="195"/>
        <v/>
      </c>
      <c r="DH183" s="66" t="str">
        <f t="shared" ca="1" si="196"/>
        <v/>
      </c>
      <c r="DI183" s="66" t="str">
        <f t="shared" ca="1" si="197"/>
        <v/>
      </c>
      <c r="DJ183" s="66" t="str">
        <f t="shared" ca="1" si="198"/>
        <v/>
      </c>
      <c r="DK183" s="65" t="str">
        <f t="shared" ca="1" si="199"/>
        <v/>
      </c>
      <c r="DL183" s="65" t="str">
        <f t="shared" ca="1" si="200"/>
        <v/>
      </c>
      <c r="DM183" s="65" t="str">
        <f t="shared" ca="1" si="201"/>
        <v/>
      </c>
      <c r="DN183" s="65" t="str">
        <f t="shared" ca="1" si="202"/>
        <v/>
      </c>
      <c r="DO183" s="65" t="str">
        <f t="shared" ca="1" si="203"/>
        <v/>
      </c>
      <c r="DP183" s="65" t="str">
        <f t="shared" ca="1" si="204"/>
        <v/>
      </c>
      <c r="DQ183" s="65" t="str">
        <f t="shared" ca="1" si="205"/>
        <v/>
      </c>
      <c r="DR183" s="69" t="str">
        <f t="shared" ca="1" si="206"/>
        <v/>
      </c>
      <c r="DS183" s="69" t="str">
        <f t="shared" ca="1" si="207"/>
        <v/>
      </c>
      <c r="DT183" s="69" t="str">
        <f t="shared" ca="1" si="208"/>
        <v/>
      </c>
      <c r="DU183" s="69" t="str">
        <f t="shared" ca="1" si="209"/>
        <v/>
      </c>
      <c r="DV183" s="69" t="str">
        <f t="shared" ca="1" si="210"/>
        <v/>
      </c>
      <c r="DW183" s="69" t="str">
        <f t="shared" ca="1" si="211"/>
        <v/>
      </c>
      <c r="DX183" s="69" t="str">
        <f t="shared" ca="1" si="212"/>
        <v/>
      </c>
      <c r="DY183" s="69" t="str">
        <f t="shared" ca="1" si="213"/>
        <v/>
      </c>
      <c r="DZ183" s="72" t="str">
        <f t="shared" ca="1" si="214"/>
        <v/>
      </c>
      <c r="EA183" s="72" t="str">
        <f t="shared" ca="1" si="215"/>
        <v/>
      </c>
      <c r="EB183" s="72" t="str">
        <f t="shared" ca="1" si="216"/>
        <v/>
      </c>
      <c r="EC183" s="65" t="str">
        <f t="shared" ca="1" si="217"/>
        <v/>
      </c>
      <c r="ED183" s="65" t="str">
        <f t="shared" ca="1" si="218"/>
        <v/>
      </c>
      <c r="EE183" s="65" t="str">
        <f t="shared" ca="1" si="219"/>
        <v/>
      </c>
      <c r="EF183" s="65" t="str">
        <f t="shared" ca="1" si="220"/>
        <v/>
      </c>
      <c r="EG183" s="65" t="str">
        <f t="shared" ca="1" si="221"/>
        <v/>
      </c>
      <c r="EH183" s="65" t="str">
        <f t="shared" ca="1" si="222"/>
        <v/>
      </c>
      <c r="EI183" s="429" t="str">
        <f t="shared" ca="1" si="223"/>
        <v>No</v>
      </c>
      <c r="EJ183" s="428" t="str">
        <f t="shared" ca="1" si="224"/>
        <v/>
      </c>
      <c r="EK183" s="428" t="str">
        <f t="shared" ca="1" si="225"/>
        <v/>
      </c>
      <c r="EL183" s="65" t="str">
        <f t="shared" ca="1" si="226"/>
        <v/>
      </c>
      <c r="EM183" s="65" t="str">
        <f t="shared" ca="1" si="227"/>
        <v/>
      </c>
      <c r="EN183" s="65" t="str">
        <f t="shared" ca="1" si="228"/>
        <v/>
      </c>
      <c r="EO183" s="433" t="str">
        <f t="shared" ca="1" si="229"/>
        <v/>
      </c>
      <c r="EP183" s="433" t="str">
        <f t="shared" ca="1" si="230"/>
        <v/>
      </c>
      <c r="EQ183" s="433" t="str">
        <f t="shared" ca="1" si="231"/>
        <v/>
      </c>
      <c r="ER183" s="433" t="str">
        <f t="shared" ca="1" si="232"/>
        <v/>
      </c>
      <c r="ES183" s="433" t="str">
        <f t="shared" ca="1" si="233"/>
        <v/>
      </c>
      <c r="ET183" s="433" t="str">
        <f t="shared" ca="1" si="234"/>
        <v/>
      </c>
      <c r="EU183" s="433" t="str">
        <f ca="1">IF(OR(CO183="",CQ183=""),"",Discipline!$P$3*CO183+Discipline!$X$3*CQ183)</f>
        <v/>
      </c>
      <c r="EV183" s="433" t="str">
        <f ca="1">IF(OR(CP183="",CR183=""),"",Discipline!$P$3*CP183+Discipline!$X$3*CR183)</f>
        <v/>
      </c>
    </row>
    <row r="184" spans="1:152" x14ac:dyDescent="0.25">
      <c r="A184" s="10" t="str">
        <f ca="1">IFERROR(RANK(order!A184,order!A$3:A$554,0),"")</f>
        <v/>
      </c>
      <c r="B184" s="10" t="str">
        <f ca="1">IFERROR(RANK(order!B184,order!B$3:B$554,0),"")</f>
        <v/>
      </c>
      <c r="C184" s="10" t="str">
        <f ca="1">IFERROR(RANK(order!C184,order!C$3:C$554,0),"")</f>
        <v/>
      </c>
      <c r="D184" s="4" t="str">
        <f ca="1">IFERROR(RANK(order!D184,order!D$3:D$554,0),"")</f>
        <v/>
      </c>
      <c r="E184" s="4" t="str">
        <f ca="1">IFERROR(RANK(order!E184,order!E$3:E$554,0),"")</f>
        <v/>
      </c>
      <c r="F184" s="4" t="str">
        <f ca="1">IFERROR(RANK(order!F184,order!F$3:F$554,0),"")</f>
        <v/>
      </c>
      <c r="G184" s="10" t="str">
        <f ca="1">IFERROR(RANK(order!G184,order!G$3:G$554,0),"")</f>
        <v/>
      </c>
      <c r="H184" s="10" t="str">
        <f ca="1">IFERROR(RANK(order!H184,order!H$3:H$554,0),"")</f>
        <v/>
      </c>
      <c r="I184" s="10" t="str">
        <f ca="1">IFERROR(RANK(order!I184,order!I$3:I$554,0),"")</f>
        <v/>
      </c>
      <c r="J184" s="4" t="str">
        <f ca="1">IFERROR(RANK(order!J184,order!J$3:J$554,0),"")</f>
        <v/>
      </c>
      <c r="K184" s="4" t="str">
        <f ca="1">IFERROR(RANK(order!K184,order!K$3:K$554,0),"")</f>
        <v/>
      </c>
      <c r="L184" s="4" t="str">
        <f ca="1">IFERROR(RANK(order!L184,order!L$3:L$554,0),"")</f>
        <v/>
      </c>
      <c r="M184" s="10" t="str">
        <f ca="1">IFERROR(RANK(order!M184,order!M$3:M$554,0),"")</f>
        <v/>
      </c>
      <c r="N184" s="10" t="str">
        <f ca="1">IFERROR(RANK(order!N184,order!N$3:N$554,0),"")</f>
        <v/>
      </c>
      <c r="O184" s="10" t="str">
        <f ca="1">IFERROR(RANK(order!O184,order!O$3:O$554,0),"")</f>
        <v/>
      </c>
      <c r="P184" s="4" t="str">
        <f ca="1">IFERROR(RANK(order!P184,order!P$3:P$554,0),"")</f>
        <v/>
      </c>
      <c r="Q184" s="4" t="str">
        <f ca="1">IFERROR(RANK(order!Q184,order!Q$3:Q$554,0),"")</f>
        <v/>
      </c>
      <c r="R184" s="4" t="str">
        <f ca="1">IFERROR(RANK(order!R184,order!R$3:R$554,0),"")</f>
        <v/>
      </c>
      <c r="S184" s="10" t="str">
        <f ca="1">IFERROR(RANK(order!S184,order!S$3:S$554,0),"")</f>
        <v/>
      </c>
      <c r="T184" s="10" t="str">
        <f ca="1">IFERROR(RANK(order!T184,order!T$3:T$554,0),"")</f>
        <v/>
      </c>
      <c r="U184" s="10" t="str">
        <f ca="1">IFERROR(RANK(order!U184,order!U$3:U$554,0),"")</f>
        <v/>
      </c>
      <c r="V184" s="4" t="str">
        <f ca="1">IFERROR(RANK(order!V184,order!V$3:V$554,0),"")</f>
        <v/>
      </c>
      <c r="W184" s="4" t="str">
        <f ca="1">IFERROR(RANK(order!W184,order!W$3:W$554,0),"")</f>
        <v/>
      </c>
      <c r="X184" s="4" t="str">
        <f ca="1">IFERROR(RANK(order!X184,order!X$3:X$554,0),"")</f>
        <v/>
      </c>
      <c r="Y184" s="10" t="str">
        <f ca="1">IFERROR(RANK(order!Y184,order!Y$3:Y$554,0),"")</f>
        <v/>
      </c>
      <c r="Z184" s="10" t="str">
        <f ca="1">IFERROR(RANK(order!Z184,order!Z$3:Z$554,0),"")</f>
        <v/>
      </c>
      <c r="AA184" s="10" t="str">
        <f ca="1">IFERROR(RANK(order!AA184,order!AA$3:AA$554,0),"")</f>
        <v/>
      </c>
      <c r="AB184" s="4" t="str">
        <f ca="1">IFERROR(RANK(order!AB184,order!AB$3:AB$554,0),"")</f>
        <v/>
      </c>
      <c r="AC184" s="4" t="str">
        <f ca="1">IFERROR(RANK(order!AC184,order!AC$3:AC$554,0),"")</f>
        <v/>
      </c>
      <c r="AD184" s="4" t="str">
        <f ca="1">IFERROR(RANK(order!AD184,order!AD$3:AD$554,0),"")</f>
        <v/>
      </c>
      <c r="AE184" s="10" t="str">
        <f ca="1">IFERROR(RANK(order!AE184,order!AE$3:AE$554,0),"")</f>
        <v/>
      </c>
      <c r="AF184" s="10" t="str">
        <f ca="1">IFERROR(RANK(order!AF184,order!AF$3:AF$554,0),"")</f>
        <v/>
      </c>
      <c r="AG184" s="10" t="str">
        <f ca="1">IFERROR(RANK(order!AG184,order!AG$3:AG$554,0),"")</f>
        <v/>
      </c>
      <c r="AH184" s="4" t="str">
        <f ca="1">IFERROR(RANK(order!AH184,order!AH$3:AH$554,0),"")</f>
        <v/>
      </c>
      <c r="AI184" s="4" t="str">
        <f ca="1">IFERROR(RANK(order!AI184,order!AI$3:AI$554,0),"")</f>
        <v/>
      </c>
      <c r="AJ184" s="4" t="str">
        <f ca="1">IFERROR(RANK(order!AJ184,order!AJ$3:AJ$554,0),"")</f>
        <v/>
      </c>
      <c r="AK184" s="10" t="str">
        <f ca="1">IFERROR(RANK(order!AK184,order!AK$3:AK$554,0),"")</f>
        <v/>
      </c>
      <c r="AL184" s="10" t="str">
        <f ca="1">IFERROR(RANK(order!AL184,order!AL$3:AL$554,0),"")</f>
        <v/>
      </c>
      <c r="AM184" s="10" t="str">
        <f ca="1">IFERROR(RANK(order!AM184,order!AM$3:AM$554,0),"")</f>
        <v/>
      </c>
      <c r="AN184" s="4" t="str">
        <f ca="1">IFERROR(RANK(order!AN184,order!AN$3:AN$554,0),"")</f>
        <v/>
      </c>
      <c r="AO184" s="4" t="str">
        <f ca="1">IFERROR(RANK(order!AO184,order!AO$3:AO$554,0),"")</f>
        <v/>
      </c>
      <c r="AP184" s="4" t="str">
        <f ca="1">IFERROR(RANK(order!AP184,order!AP$3:AP$554,0),"")</f>
        <v/>
      </c>
      <c r="AQ184" s="10" t="str">
        <f ca="1">IFERROR(RANK(order!AQ184,order!AQ$3:AQ$554,0),"")</f>
        <v/>
      </c>
      <c r="AR184" s="10" t="str">
        <f ca="1">IFERROR(RANK(order!AR184,order!AR$3:AR$554,0),"")</f>
        <v/>
      </c>
      <c r="AS184" s="10" t="str">
        <f ca="1">IFERROR(RANK(order!AS184,order!AS$3:AS$554,0),"")</f>
        <v/>
      </c>
      <c r="AT184" s="4" t="str">
        <f ca="1">IFERROR(RANK(order!AT184,order!AT$3:AT$554,0),"")</f>
        <v/>
      </c>
      <c r="AU184" s="4" t="str">
        <f ca="1">IFERROR(RANK(order!AU184,order!AU$3:AU$554,0),"")</f>
        <v/>
      </c>
      <c r="AV184" s="4" t="str">
        <f ca="1">IFERROR(RANK(order!AV184,order!AV$3:AV$554,0),"")</f>
        <v/>
      </c>
      <c r="AW184" s="10" t="str">
        <f ca="1">IFERROR(RANK(order!AW184,order!AW$3:AW$554,0),"")</f>
        <v/>
      </c>
      <c r="AX184" s="10" t="str">
        <f ca="1">IFERROR(RANK(order!AX184,order!AX$3:AX$554,0),"")</f>
        <v/>
      </c>
      <c r="AY184" s="10" t="str">
        <f ca="1">IFERROR(RANK(order!AY184,order!AY$3:AY$554,0),"")</f>
        <v/>
      </c>
      <c r="AZ184" s="4" t="str">
        <f ca="1">IFERROR(RANK(order!AZ184,order!AZ$3:AZ$554,0),"")</f>
        <v/>
      </c>
      <c r="BA184" s="4" t="str">
        <f ca="1">IFERROR(RANK(order!BA184,order!BA$3:BA$554,0),"")</f>
        <v/>
      </c>
      <c r="BB184" s="4" t="str">
        <f ca="1">IFERROR(RANK(order!BB184,order!BB$3:BB$554,0),"")</f>
        <v/>
      </c>
      <c r="BC184" s="10" t="str">
        <f ca="1">IFERROR(RANK(order!BC184,order!BC$3:BC$554,0),"")</f>
        <v/>
      </c>
      <c r="BD184" s="10" t="str">
        <f ca="1">IFERROR(RANK(order!BD184,order!BD$3:BD$554,0),"")</f>
        <v/>
      </c>
      <c r="BE184" s="10" t="str">
        <f ca="1">IFERROR(RANK(order!BE184,order!BE$3:BE$554,0),"")</f>
        <v/>
      </c>
      <c r="BF184" s="4" t="str">
        <f ca="1">IFERROR(RANK(order!BF184,order!BF$3:BF$554,0),"")</f>
        <v/>
      </c>
      <c r="BG184" s="4" t="str">
        <f ca="1">IFERROR(RANK(order!BG184,order!BG$3:BG$554,0),"")</f>
        <v/>
      </c>
      <c r="BH184" s="4" t="str">
        <f ca="1">IFERROR(RANK(order!BH184,order!BH$3:BH$554,0),"")</f>
        <v/>
      </c>
      <c r="BI184" s="10" t="str">
        <f ca="1">IFERROR(RANK(order!BI184,order!BI$3:BI$554,0),"")</f>
        <v/>
      </c>
      <c r="BJ184" s="10" t="str">
        <f ca="1">IFERROR(RANK(order!BJ184,order!BJ$3:BJ$554,0),"")</f>
        <v/>
      </c>
      <c r="BK184" s="10" t="str">
        <f ca="1">IFERROR(RANK(order!BK184,order!BK$3:BK$554,0),"")</f>
        <v/>
      </c>
      <c r="BL184" s="4" t="str">
        <f ca="1">IFERROR(RANK(order!BL184,order!BL$3:BL$554,0),"")</f>
        <v/>
      </c>
      <c r="BM184" s="4" t="str">
        <f ca="1">IFERROR(RANK(order!BM184,order!BM$3:BM$554,0),"")</f>
        <v/>
      </c>
      <c r="BN184" s="4" t="str">
        <f ca="1">IFERROR(RANK(order!BN184,order!BN$3:BN$554,0),"")</f>
        <v/>
      </c>
      <c r="BO184" s="10" t="str">
        <f ca="1">IFERROR(RANK(order!BO184,order!BO$3:BO$554,0),"")</f>
        <v/>
      </c>
      <c r="BP184" s="10" t="str">
        <f ca="1">IFERROR(RANK(order!BP184,order!BP$3:BP$554,0),"")</f>
        <v/>
      </c>
      <c r="BQ184" s="10" t="str">
        <f ca="1">IFERROR(RANK(order!BQ184,order!BQ$3:BQ$554,0),"")</f>
        <v/>
      </c>
      <c r="BR184" s="4" t="str">
        <f ca="1">IFERROR(RANK(order!BR184,order!BR$3:BR$554,0),"")</f>
        <v/>
      </c>
      <c r="BS184" s="4" t="str">
        <f ca="1">IFERROR(RANK(order!BS184,order!BS$3:BS$554,0),"")</f>
        <v/>
      </c>
      <c r="BT184" s="4" t="str">
        <f ca="1">IFERROR(RANK(order!BT184,order!BT$3:BT$554,0),"")</f>
        <v/>
      </c>
      <c r="BU184" s="95">
        <f t="shared" si="235"/>
        <v>182</v>
      </c>
      <c r="BV184" s="35" t="str">
        <f t="shared" si="236"/>
        <v>E1</v>
      </c>
      <c r="BW184" s="55">
        <f t="shared" ca="1" si="159"/>
        <v>0</v>
      </c>
      <c r="BX184" s="56" t="str">
        <f t="shared" ca="1" si="160"/>
        <v/>
      </c>
      <c r="BY184" s="56" t="str">
        <f t="shared" ca="1" si="161"/>
        <v/>
      </c>
      <c r="BZ184" s="57" t="str">
        <f t="shared" ca="1" si="162"/>
        <v/>
      </c>
      <c r="CA184" s="57" t="str">
        <f t="shared" ca="1" si="163"/>
        <v/>
      </c>
      <c r="CB184" s="58" t="str">
        <f t="shared" ca="1" si="164"/>
        <v/>
      </c>
      <c r="CC184" s="57" t="str">
        <f t="shared" ca="1" si="165"/>
        <v/>
      </c>
      <c r="CD184" s="57" t="str">
        <f t="shared" ca="1" si="166"/>
        <v/>
      </c>
      <c r="CE184" s="58" t="str">
        <f t="shared" ca="1" si="167"/>
        <v/>
      </c>
      <c r="CF184" s="59" t="str">
        <f t="shared" ca="1" si="168"/>
        <v/>
      </c>
      <c r="CG184" s="57" t="str">
        <f t="shared" ca="1" si="169"/>
        <v/>
      </c>
      <c r="CH184" s="57" t="str">
        <f t="shared" ca="1" si="170"/>
        <v/>
      </c>
      <c r="CI184" s="57" t="str">
        <f t="shared" ca="1" si="171"/>
        <v/>
      </c>
      <c r="CJ184" s="57" t="str">
        <f t="shared" ca="1" si="172"/>
        <v/>
      </c>
      <c r="CK184" s="57" t="str">
        <f t="shared" ca="1" si="173"/>
        <v/>
      </c>
      <c r="CL184" s="57" t="str">
        <f t="shared" ca="1" si="174"/>
        <v/>
      </c>
      <c r="CM184" s="57" t="str">
        <f t="shared" ca="1" si="175"/>
        <v/>
      </c>
      <c r="CN184" s="57" t="str">
        <f t="shared" ca="1" si="176"/>
        <v/>
      </c>
      <c r="CO184" s="57" t="str">
        <f t="shared" ca="1" si="177"/>
        <v/>
      </c>
      <c r="CP184" s="57" t="str">
        <f t="shared" ca="1" si="178"/>
        <v/>
      </c>
      <c r="CQ184" s="57" t="str">
        <f t="shared" ca="1" si="179"/>
        <v/>
      </c>
      <c r="CR184" s="57" t="str">
        <f t="shared" ca="1" si="180"/>
        <v/>
      </c>
      <c r="CS184" s="60" t="str">
        <f t="shared" ca="1" si="181"/>
        <v/>
      </c>
      <c r="CT184" s="60" t="str">
        <f t="shared" ca="1" si="182"/>
        <v/>
      </c>
      <c r="CU184" s="60" t="str">
        <f t="shared" ca="1" si="183"/>
        <v/>
      </c>
      <c r="CV184" s="60" t="str">
        <f t="shared" ca="1" si="184"/>
        <v/>
      </c>
      <c r="CW184" s="60" t="str">
        <f t="shared" ca="1" si="185"/>
        <v/>
      </c>
      <c r="CX184" s="60" t="str">
        <f t="shared" ca="1" si="186"/>
        <v/>
      </c>
      <c r="CY184" s="60" t="str">
        <f t="shared" ca="1" si="187"/>
        <v/>
      </c>
      <c r="CZ184" s="60" t="str">
        <f t="shared" ca="1" si="188"/>
        <v/>
      </c>
      <c r="DA184" s="65" t="str">
        <f t="shared" ca="1" si="189"/>
        <v/>
      </c>
      <c r="DB184" s="65" t="str">
        <f t="shared" ca="1" si="190"/>
        <v/>
      </c>
      <c r="DC184" s="65" t="str">
        <f t="shared" ca="1" si="191"/>
        <v/>
      </c>
      <c r="DD184" s="65" t="str">
        <f t="shared" ca="1" si="192"/>
        <v/>
      </c>
      <c r="DE184" s="65" t="str">
        <f t="shared" ca="1" si="193"/>
        <v/>
      </c>
      <c r="DF184" s="66" t="str">
        <f t="shared" ca="1" si="194"/>
        <v/>
      </c>
      <c r="DG184" s="66" t="str">
        <f t="shared" ca="1" si="195"/>
        <v/>
      </c>
      <c r="DH184" s="66" t="str">
        <f t="shared" ca="1" si="196"/>
        <v/>
      </c>
      <c r="DI184" s="66" t="str">
        <f t="shared" ca="1" si="197"/>
        <v/>
      </c>
      <c r="DJ184" s="66" t="str">
        <f t="shared" ca="1" si="198"/>
        <v/>
      </c>
      <c r="DK184" s="65" t="str">
        <f t="shared" ca="1" si="199"/>
        <v/>
      </c>
      <c r="DL184" s="65" t="str">
        <f t="shared" ca="1" si="200"/>
        <v/>
      </c>
      <c r="DM184" s="65" t="str">
        <f t="shared" ca="1" si="201"/>
        <v/>
      </c>
      <c r="DN184" s="65" t="str">
        <f t="shared" ca="1" si="202"/>
        <v/>
      </c>
      <c r="DO184" s="65" t="str">
        <f t="shared" ca="1" si="203"/>
        <v/>
      </c>
      <c r="DP184" s="65" t="str">
        <f t="shared" ca="1" si="204"/>
        <v/>
      </c>
      <c r="DQ184" s="65" t="str">
        <f t="shared" ca="1" si="205"/>
        <v/>
      </c>
      <c r="DR184" s="69" t="str">
        <f t="shared" ca="1" si="206"/>
        <v/>
      </c>
      <c r="DS184" s="69" t="str">
        <f t="shared" ca="1" si="207"/>
        <v/>
      </c>
      <c r="DT184" s="69" t="str">
        <f t="shared" ca="1" si="208"/>
        <v/>
      </c>
      <c r="DU184" s="69" t="str">
        <f t="shared" ca="1" si="209"/>
        <v/>
      </c>
      <c r="DV184" s="69" t="str">
        <f t="shared" ca="1" si="210"/>
        <v/>
      </c>
      <c r="DW184" s="69" t="str">
        <f t="shared" ca="1" si="211"/>
        <v/>
      </c>
      <c r="DX184" s="69" t="str">
        <f t="shared" ca="1" si="212"/>
        <v/>
      </c>
      <c r="DY184" s="69" t="str">
        <f t="shared" ca="1" si="213"/>
        <v/>
      </c>
      <c r="DZ184" s="72" t="str">
        <f t="shared" ca="1" si="214"/>
        <v/>
      </c>
      <c r="EA184" s="72" t="str">
        <f t="shared" ca="1" si="215"/>
        <v/>
      </c>
      <c r="EB184" s="72" t="str">
        <f t="shared" ca="1" si="216"/>
        <v/>
      </c>
      <c r="EC184" s="65" t="str">
        <f t="shared" ca="1" si="217"/>
        <v/>
      </c>
      <c r="ED184" s="65" t="str">
        <f t="shared" ca="1" si="218"/>
        <v/>
      </c>
      <c r="EE184" s="65" t="str">
        <f t="shared" ca="1" si="219"/>
        <v/>
      </c>
      <c r="EF184" s="65" t="str">
        <f t="shared" ca="1" si="220"/>
        <v/>
      </c>
      <c r="EG184" s="65" t="str">
        <f t="shared" ca="1" si="221"/>
        <v/>
      </c>
      <c r="EH184" s="65" t="str">
        <f t="shared" ca="1" si="222"/>
        <v/>
      </c>
      <c r="EI184" s="429" t="str">
        <f t="shared" ca="1" si="223"/>
        <v>No</v>
      </c>
      <c r="EJ184" s="428" t="str">
        <f t="shared" ca="1" si="224"/>
        <v/>
      </c>
      <c r="EK184" s="428" t="str">
        <f t="shared" ca="1" si="225"/>
        <v/>
      </c>
      <c r="EL184" s="65" t="str">
        <f t="shared" ca="1" si="226"/>
        <v/>
      </c>
      <c r="EM184" s="65" t="str">
        <f t="shared" ca="1" si="227"/>
        <v/>
      </c>
      <c r="EN184" s="65" t="str">
        <f t="shared" ca="1" si="228"/>
        <v/>
      </c>
      <c r="EO184" s="433" t="str">
        <f t="shared" ca="1" si="229"/>
        <v/>
      </c>
      <c r="EP184" s="433" t="str">
        <f t="shared" ca="1" si="230"/>
        <v/>
      </c>
      <c r="EQ184" s="433" t="str">
        <f t="shared" ca="1" si="231"/>
        <v/>
      </c>
      <c r="ER184" s="433" t="str">
        <f t="shared" ca="1" si="232"/>
        <v/>
      </c>
      <c r="ES184" s="433" t="str">
        <f t="shared" ca="1" si="233"/>
        <v/>
      </c>
      <c r="ET184" s="433" t="str">
        <f t="shared" ca="1" si="234"/>
        <v/>
      </c>
      <c r="EU184" s="433" t="str">
        <f ca="1">IF(OR(CO184="",CQ184=""),"",Discipline!$P$3*CO184+Discipline!$X$3*CQ184)</f>
        <v/>
      </c>
      <c r="EV184" s="433" t="str">
        <f ca="1">IF(OR(CP184="",CR184=""),"",Discipline!$P$3*CP184+Discipline!$X$3*CR184)</f>
        <v/>
      </c>
    </row>
    <row r="185" spans="1:152" x14ac:dyDescent="0.25">
      <c r="A185" s="10" t="str">
        <f ca="1">IFERROR(RANK(order!A185,order!A$3:A$554,0),"")</f>
        <v/>
      </c>
      <c r="B185" s="10" t="str">
        <f ca="1">IFERROR(RANK(order!B185,order!B$3:B$554,0),"")</f>
        <v/>
      </c>
      <c r="C185" s="10" t="str">
        <f ca="1">IFERROR(RANK(order!C185,order!C$3:C$554,0),"")</f>
        <v/>
      </c>
      <c r="D185" s="4" t="str">
        <f ca="1">IFERROR(RANK(order!D185,order!D$3:D$554,0),"")</f>
        <v/>
      </c>
      <c r="E185" s="4" t="str">
        <f ca="1">IFERROR(RANK(order!E185,order!E$3:E$554,0),"")</f>
        <v/>
      </c>
      <c r="F185" s="4" t="str">
        <f ca="1">IFERROR(RANK(order!F185,order!F$3:F$554,0),"")</f>
        <v/>
      </c>
      <c r="G185" s="10" t="str">
        <f ca="1">IFERROR(RANK(order!G185,order!G$3:G$554,0),"")</f>
        <v/>
      </c>
      <c r="H185" s="10" t="str">
        <f ca="1">IFERROR(RANK(order!H185,order!H$3:H$554,0),"")</f>
        <v/>
      </c>
      <c r="I185" s="10" t="str">
        <f ca="1">IFERROR(RANK(order!I185,order!I$3:I$554,0),"")</f>
        <v/>
      </c>
      <c r="J185" s="4" t="str">
        <f ca="1">IFERROR(RANK(order!J185,order!J$3:J$554,0),"")</f>
        <v/>
      </c>
      <c r="K185" s="4" t="str">
        <f ca="1">IFERROR(RANK(order!K185,order!K$3:K$554,0),"")</f>
        <v/>
      </c>
      <c r="L185" s="4" t="str">
        <f ca="1">IFERROR(RANK(order!L185,order!L$3:L$554,0),"")</f>
        <v/>
      </c>
      <c r="M185" s="10" t="str">
        <f ca="1">IFERROR(RANK(order!M185,order!M$3:M$554,0),"")</f>
        <v/>
      </c>
      <c r="N185" s="10" t="str">
        <f ca="1">IFERROR(RANK(order!N185,order!N$3:N$554,0),"")</f>
        <v/>
      </c>
      <c r="O185" s="10" t="str">
        <f ca="1">IFERROR(RANK(order!O185,order!O$3:O$554,0),"")</f>
        <v/>
      </c>
      <c r="P185" s="4" t="str">
        <f ca="1">IFERROR(RANK(order!P185,order!P$3:P$554,0),"")</f>
        <v/>
      </c>
      <c r="Q185" s="4" t="str">
        <f ca="1">IFERROR(RANK(order!Q185,order!Q$3:Q$554,0),"")</f>
        <v/>
      </c>
      <c r="R185" s="4" t="str">
        <f ca="1">IFERROR(RANK(order!R185,order!R$3:R$554,0),"")</f>
        <v/>
      </c>
      <c r="S185" s="10" t="str">
        <f ca="1">IFERROR(RANK(order!S185,order!S$3:S$554,0),"")</f>
        <v/>
      </c>
      <c r="T185" s="10" t="str">
        <f ca="1">IFERROR(RANK(order!T185,order!T$3:T$554,0),"")</f>
        <v/>
      </c>
      <c r="U185" s="10" t="str">
        <f ca="1">IFERROR(RANK(order!U185,order!U$3:U$554,0),"")</f>
        <v/>
      </c>
      <c r="V185" s="4" t="str">
        <f ca="1">IFERROR(RANK(order!V185,order!V$3:V$554,0),"")</f>
        <v/>
      </c>
      <c r="W185" s="4" t="str">
        <f ca="1">IFERROR(RANK(order!W185,order!W$3:W$554,0),"")</f>
        <v/>
      </c>
      <c r="X185" s="4" t="str">
        <f ca="1">IFERROR(RANK(order!X185,order!X$3:X$554,0),"")</f>
        <v/>
      </c>
      <c r="Y185" s="10" t="str">
        <f ca="1">IFERROR(RANK(order!Y185,order!Y$3:Y$554,0),"")</f>
        <v/>
      </c>
      <c r="Z185" s="10" t="str">
        <f ca="1">IFERROR(RANK(order!Z185,order!Z$3:Z$554,0),"")</f>
        <v/>
      </c>
      <c r="AA185" s="10" t="str">
        <f ca="1">IFERROR(RANK(order!AA185,order!AA$3:AA$554,0),"")</f>
        <v/>
      </c>
      <c r="AB185" s="4" t="str">
        <f ca="1">IFERROR(RANK(order!AB185,order!AB$3:AB$554,0),"")</f>
        <v/>
      </c>
      <c r="AC185" s="4" t="str">
        <f ca="1">IFERROR(RANK(order!AC185,order!AC$3:AC$554,0),"")</f>
        <v/>
      </c>
      <c r="AD185" s="4" t="str">
        <f ca="1">IFERROR(RANK(order!AD185,order!AD$3:AD$554,0),"")</f>
        <v/>
      </c>
      <c r="AE185" s="10" t="str">
        <f ca="1">IFERROR(RANK(order!AE185,order!AE$3:AE$554,0),"")</f>
        <v/>
      </c>
      <c r="AF185" s="10" t="str">
        <f ca="1">IFERROR(RANK(order!AF185,order!AF$3:AF$554,0),"")</f>
        <v/>
      </c>
      <c r="AG185" s="10" t="str">
        <f ca="1">IFERROR(RANK(order!AG185,order!AG$3:AG$554,0),"")</f>
        <v/>
      </c>
      <c r="AH185" s="4" t="str">
        <f ca="1">IFERROR(RANK(order!AH185,order!AH$3:AH$554,0),"")</f>
        <v/>
      </c>
      <c r="AI185" s="4" t="str">
        <f ca="1">IFERROR(RANK(order!AI185,order!AI$3:AI$554,0),"")</f>
        <v/>
      </c>
      <c r="AJ185" s="4" t="str">
        <f ca="1">IFERROR(RANK(order!AJ185,order!AJ$3:AJ$554,0),"")</f>
        <v/>
      </c>
      <c r="AK185" s="10" t="str">
        <f ca="1">IFERROR(RANK(order!AK185,order!AK$3:AK$554,0),"")</f>
        <v/>
      </c>
      <c r="AL185" s="10" t="str">
        <f ca="1">IFERROR(RANK(order!AL185,order!AL$3:AL$554,0),"")</f>
        <v/>
      </c>
      <c r="AM185" s="10" t="str">
        <f ca="1">IFERROR(RANK(order!AM185,order!AM$3:AM$554,0),"")</f>
        <v/>
      </c>
      <c r="AN185" s="4" t="str">
        <f ca="1">IFERROR(RANK(order!AN185,order!AN$3:AN$554,0),"")</f>
        <v/>
      </c>
      <c r="AO185" s="4" t="str">
        <f ca="1">IFERROR(RANK(order!AO185,order!AO$3:AO$554,0),"")</f>
        <v/>
      </c>
      <c r="AP185" s="4" t="str">
        <f ca="1">IFERROR(RANK(order!AP185,order!AP$3:AP$554,0),"")</f>
        <v/>
      </c>
      <c r="AQ185" s="10" t="str">
        <f ca="1">IFERROR(RANK(order!AQ185,order!AQ$3:AQ$554,0),"")</f>
        <v/>
      </c>
      <c r="AR185" s="10" t="str">
        <f ca="1">IFERROR(RANK(order!AR185,order!AR$3:AR$554,0),"")</f>
        <v/>
      </c>
      <c r="AS185" s="10" t="str">
        <f ca="1">IFERROR(RANK(order!AS185,order!AS$3:AS$554,0),"")</f>
        <v/>
      </c>
      <c r="AT185" s="4" t="str">
        <f ca="1">IFERROR(RANK(order!AT185,order!AT$3:AT$554,0),"")</f>
        <v/>
      </c>
      <c r="AU185" s="4" t="str">
        <f ca="1">IFERROR(RANK(order!AU185,order!AU$3:AU$554,0),"")</f>
        <v/>
      </c>
      <c r="AV185" s="4" t="str">
        <f ca="1">IFERROR(RANK(order!AV185,order!AV$3:AV$554,0),"")</f>
        <v/>
      </c>
      <c r="AW185" s="10" t="str">
        <f ca="1">IFERROR(RANK(order!AW185,order!AW$3:AW$554,0),"")</f>
        <v/>
      </c>
      <c r="AX185" s="10" t="str">
        <f ca="1">IFERROR(RANK(order!AX185,order!AX$3:AX$554,0),"")</f>
        <v/>
      </c>
      <c r="AY185" s="10" t="str">
        <f ca="1">IFERROR(RANK(order!AY185,order!AY$3:AY$554,0),"")</f>
        <v/>
      </c>
      <c r="AZ185" s="4" t="str">
        <f ca="1">IFERROR(RANK(order!AZ185,order!AZ$3:AZ$554,0),"")</f>
        <v/>
      </c>
      <c r="BA185" s="4" t="str">
        <f ca="1">IFERROR(RANK(order!BA185,order!BA$3:BA$554,0),"")</f>
        <v/>
      </c>
      <c r="BB185" s="4" t="str">
        <f ca="1">IFERROR(RANK(order!BB185,order!BB$3:BB$554,0),"")</f>
        <v/>
      </c>
      <c r="BC185" s="10" t="str">
        <f ca="1">IFERROR(RANK(order!BC185,order!BC$3:BC$554,0),"")</f>
        <v/>
      </c>
      <c r="BD185" s="10" t="str">
        <f ca="1">IFERROR(RANK(order!BD185,order!BD$3:BD$554,0),"")</f>
        <v/>
      </c>
      <c r="BE185" s="10" t="str">
        <f ca="1">IFERROR(RANK(order!BE185,order!BE$3:BE$554,0),"")</f>
        <v/>
      </c>
      <c r="BF185" s="4" t="str">
        <f ca="1">IFERROR(RANK(order!BF185,order!BF$3:BF$554,0),"")</f>
        <v/>
      </c>
      <c r="BG185" s="4" t="str">
        <f ca="1">IFERROR(RANK(order!BG185,order!BG$3:BG$554,0),"")</f>
        <v/>
      </c>
      <c r="BH185" s="4" t="str">
        <f ca="1">IFERROR(RANK(order!BH185,order!BH$3:BH$554,0),"")</f>
        <v/>
      </c>
      <c r="BI185" s="10" t="str">
        <f ca="1">IFERROR(RANK(order!BI185,order!BI$3:BI$554,0),"")</f>
        <v/>
      </c>
      <c r="BJ185" s="10" t="str">
        <f ca="1">IFERROR(RANK(order!BJ185,order!BJ$3:BJ$554,0),"")</f>
        <v/>
      </c>
      <c r="BK185" s="10" t="str">
        <f ca="1">IFERROR(RANK(order!BK185,order!BK$3:BK$554,0),"")</f>
        <v/>
      </c>
      <c r="BL185" s="4" t="str">
        <f ca="1">IFERROR(RANK(order!BL185,order!BL$3:BL$554,0),"")</f>
        <v/>
      </c>
      <c r="BM185" s="4" t="str">
        <f ca="1">IFERROR(RANK(order!BM185,order!BM$3:BM$554,0),"")</f>
        <v/>
      </c>
      <c r="BN185" s="4" t="str">
        <f ca="1">IFERROR(RANK(order!BN185,order!BN$3:BN$554,0),"")</f>
        <v/>
      </c>
      <c r="BO185" s="10" t="str">
        <f ca="1">IFERROR(RANK(order!BO185,order!BO$3:BO$554,0),"")</f>
        <v/>
      </c>
      <c r="BP185" s="10" t="str">
        <f ca="1">IFERROR(RANK(order!BP185,order!BP$3:BP$554,0),"")</f>
        <v/>
      </c>
      <c r="BQ185" s="10" t="str">
        <f ca="1">IFERROR(RANK(order!BQ185,order!BQ$3:BQ$554,0),"")</f>
        <v/>
      </c>
      <c r="BR185" s="4" t="str">
        <f ca="1">IFERROR(RANK(order!BR185,order!BR$3:BR$554,0),"")</f>
        <v/>
      </c>
      <c r="BS185" s="4" t="str">
        <f ca="1">IFERROR(RANK(order!BS185,order!BS$3:BS$554,0),"")</f>
        <v/>
      </c>
      <c r="BT185" s="4" t="str">
        <f ca="1">IFERROR(RANK(order!BT185,order!BT$3:BT$554,0),"")</f>
        <v/>
      </c>
      <c r="BU185" s="95">
        <f t="shared" si="235"/>
        <v>183</v>
      </c>
      <c r="BV185" s="35" t="str">
        <f t="shared" si="236"/>
        <v>E1</v>
      </c>
      <c r="BW185" s="55">
        <f t="shared" ca="1" si="159"/>
        <v>0</v>
      </c>
      <c r="BX185" s="56" t="str">
        <f t="shared" ca="1" si="160"/>
        <v/>
      </c>
      <c r="BY185" s="56" t="str">
        <f t="shared" ca="1" si="161"/>
        <v/>
      </c>
      <c r="BZ185" s="57" t="str">
        <f t="shared" ca="1" si="162"/>
        <v/>
      </c>
      <c r="CA185" s="57" t="str">
        <f t="shared" ca="1" si="163"/>
        <v/>
      </c>
      <c r="CB185" s="58" t="str">
        <f t="shared" ca="1" si="164"/>
        <v/>
      </c>
      <c r="CC185" s="57" t="str">
        <f t="shared" ca="1" si="165"/>
        <v/>
      </c>
      <c r="CD185" s="57" t="str">
        <f t="shared" ca="1" si="166"/>
        <v/>
      </c>
      <c r="CE185" s="58" t="str">
        <f t="shared" ca="1" si="167"/>
        <v/>
      </c>
      <c r="CF185" s="59" t="str">
        <f t="shared" ca="1" si="168"/>
        <v/>
      </c>
      <c r="CG185" s="57" t="str">
        <f t="shared" ca="1" si="169"/>
        <v/>
      </c>
      <c r="CH185" s="57" t="str">
        <f t="shared" ca="1" si="170"/>
        <v/>
      </c>
      <c r="CI185" s="57" t="str">
        <f t="shared" ca="1" si="171"/>
        <v/>
      </c>
      <c r="CJ185" s="57" t="str">
        <f t="shared" ca="1" si="172"/>
        <v/>
      </c>
      <c r="CK185" s="57" t="str">
        <f t="shared" ca="1" si="173"/>
        <v/>
      </c>
      <c r="CL185" s="57" t="str">
        <f t="shared" ca="1" si="174"/>
        <v/>
      </c>
      <c r="CM185" s="57" t="str">
        <f t="shared" ca="1" si="175"/>
        <v/>
      </c>
      <c r="CN185" s="57" t="str">
        <f t="shared" ca="1" si="176"/>
        <v/>
      </c>
      <c r="CO185" s="57" t="str">
        <f t="shared" ca="1" si="177"/>
        <v/>
      </c>
      <c r="CP185" s="57" t="str">
        <f t="shared" ca="1" si="178"/>
        <v/>
      </c>
      <c r="CQ185" s="57" t="str">
        <f t="shared" ca="1" si="179"/>
        <v/>
      </c>
      <c r="CR185" s="57" t="str">
        <f t="shared" ca="1" si="180"/>
        <v/>
      </c>
      <c r="CS185" s="60" t="str">
        <f t="shared" ca="1" si="181"/>
        <v/>
      </c>
      <c r="CT185" s="60" t="str">
        <f t="shared" ca="1" si="182"/>
        <v/>
      </c>
      <c r="CU185" s="60" t="str">
        <f t="shared" ca="1" si="183"/>
        <v/>
      </c>
      <c r="CV185" s="60" t="str">
        <f t="shared" ca="1" si="184"/>
        <v/>
      </c>
      <c r="CW185" s="60" t="str">
        <f t="shared" ca="1" si="185"/>
        <v/>
      </c>
      <c r="CX185" s="60" t="str">
        <f t="shared" ca="1" si="186"/>
        <v/>
      </c>
      <c r="CY185" s="60" t="str">
        <f t="shared" ca="1" si="187"/>
        <v/>
      </c>
      <c r="CZ185" s="60" t="str">
        <f t="shared" ca="1" si="188"/>
        <v/>
      </c>
      <c r="DA185" s="65" t="str">
        <f t="shared" ca="1" si="189"/>
        <v/>
      </c>
      <c r="DB185" s="65" t="str">
        <f t="shared" ca="1" si="190"/>
        <v/>
      </c>
      <c r="DC185" s="65" t="str">
        <f t="shared" ca="1" si="191"/>
        <v/>
      </c>
      <c r="DD185" s="65" t="str">
        <f t="shared" ca="1" si="192"/>
        <v/>
      </c>
      <c r="DE185" s="65" t="str">
        <f t="shared" ca="1" si="193"/>
        <v/>
      </c>
      <c r="DF185" s="66" t="str">
        <f t="shared" ca="1" si="194"/>
        <v/>
      </c>
      <c r="DG185" s="66" t="str">
        <f t="shared" ca="1" si="195"/>
        <v/>
      </c>
      <c r="DH185" s="66" t="str">
        <f t="shared" ca="1" si="196"/>
        <v/>
      </c>
      <c r="DI185" s="66" t="str">
        <f t="shared" ca="1" si="197"/>
        <v/>
      </c>
      <c r="DJ185" s="66" t="str">
        <f t="shared" ca="1" si="198"/>
        <v/>
      </c>
      <c r="DK185" s="65" t="str">
        <f t="shared" ca="1" si="199"/>
        <v/>
      </c>
      <c r="DL185" s="65" t="str">
        <f t="shared" ca="1" si="200"/>
        <v/>
      </c>
      <c r="DM185" s="65" t="str">
        <f t="shared" ca="1" si="201"/>
        <v/>
      </c>
      <c r="DN185" s="65" t="str">
        <f t="shared" ca="1" si="202"/>
        <v/>
      </c>
      <c r="DO185" s="65" t="str">
        <f t="shared" ca="1" si="203"/>
        <v/>
      </c>
      <c r="DP185" s="65" t="str">
        <f t="shared" ca="1" si="204"/>
        <v/>
      </c>
      <c r="DQ185" s="65" t="str">
        <f t="shared" ca="1" si="205"/>
        <v/>
      </c>
      <c r="DR185" s="69" t="str">
        <f t="shared" ca="1" si="206"/>
        <v/>
      </c>
      <c r="DS185" s="69" t="str">
        <f t="shared" ca="1" si="207"/>
        <v/>
      </c>
      <c r="DT185" s="69" t="str">
        <f t="shared" ca="1" si="208"/>
        <v/>
      </c>
      <c r="DU185" s="69" t="str">
        <f t="shared" ca="1" si="209"/>
        <v/>
      </c>
      <c r="DV185" s="69" t="str">
        <f t="shared" ca="1" si="210"/>
        <v/>
      </c>
      <c r="DW185" s="69" t="str">
        <f t="shared" ca="1" si="211"/>
        <v/>
      </c>
      <c r="DX185" s="69" t="str">
        <f t="shared" ca="1" si="212"/>
        <v/>
      </c>
      <c r="DY185" s="69" t="str">
        <f t="shared" ca="1" si="213"/>
        <v/>
      </c>
      <c r="DZ185" s="72" t="str">
        <f t="shared" ca="1" si="214"/>
        <v/>
      </c>
      <c r="EA185" s="72" t="str">
        <f t="shared" ca="1" si="215"/>
        <v/>
      </c>
      <c r="EB185" s="72" t="str">
        <f t="shared" ca="1" si="216"/>
        <v/>
      </c>
      <c r="EC185" s="65" t="str">
        <f t="shared" ca="1" si="217"/>
        <v/>
      </c>
      <c r="ED185" s="65" t="str">
        <f t="shared" ca="1" si="218"/>
        <v/>
      </c>
      <c r="EE185" s="65" t="str">
        <f t="shared" ca="1" si="219"/>
        <v/>
      </c>
      <c r="EF185" s="65" t="str">
        <f t="shared" ca="1" si="220"/>
        <v/>
      </c>
      <c r="EG185" s="65" t="str">
        <f t="shared" ca="1" si="221"/>
        <v/>
      </c>
      <c r="EH185" s="65" t="str">
        <f t="shared" ca="1" si="222"/>
        <v/>
      </c>
      <c r="EI185" s="429" t="str">
        <f t="shared" ca="1" si="223"/>
        <v>No</v>
      </c>
      <c r="EJ185" s="428" t="str">
        <f t="shared" ca="1" si="224"/>
        <v/>
      </c>
      <c r="EK185" s="428" t="str">
        <f t="shared" ca="1" si="225"/>
        <v/>
      </c>
      <c r="EL185" s="65" t="str">
        <f t="shared" ca="1" si="226"/>
        <v/>
      </c>
      <c r="EM185" s="65" t="str">
        <f t="shared" ca="1" si="227"/>
        <v/>
      </c>
      <c r="EN185" s="65" t="str">
        <f t="shared" ca="1" si="228"/>
        <v/>
      </c>
      <c r="EO185" s="433" t="str">
        <f t="shared" ca="1" si="229"/>
        <v/>
      </c>
      <c r="EP185" s="433" t="str">
        <f t="shared" ca="1" si="230"/>
        <v/>
      </c>
      <c r="EQ185" s="433" t="str">
        <f t="shared" ca="1" si="231"/>
        <v/>
      </c>
      <c r="ER185" s="433" t="str">
        <f t="shared" ca="1" si="232"/>
        <v/>
      </c>
      <c r="ES185" s="433" t="str">
        <f t="shared" ca="1" si="233"/>
        <v/>
      </c>
      <c r="ET185" s="433" t="str">
        <f t="shared" ca="1" si="234"/>
        <v/>
      </c>
      <c r="EU185" s="433" t="str">
        <f ca="1">IF(OR(CO185="",CQ185=""),"",Discipline!$P$3*CO185+Discipline!$X$3*CQ185)</f>
        <v/>
      </c>
      <c r="EV185" s="433" t="str">
        <f ca="1">IF(OR(CP185="",CR185=""),"",Discipline!$P$3*CP185+Discipline!$X$3*CR185)</f>
        <v/>
      </c>
    </row>
    <row r="186" spans="1:152" x14ac:dyDescent="0.25">
      <c r="A186" s="10" t="str">
        <f ca="1">IFERROR(RANK(order!A186,order!A$3:A$554,0),"")</f>
        <v/>
      </c>
      <c r="B186" s="10" t="str">
        <f ca="1">IFERROR(RANK(order!B186,order!B$3:B$554,0),"")</f>
        <v/>
      </c>
      <c r="C186" s="10" t="str">
        <f ca="1">IFERROR(RANK(order!C186,order!C$3:C$554,0),"")</f>
        <v/>
      </c>
      <c r="D186" s="4" t="str">
        <f ca="1">IFERROR(RANK(order!D186,order!D$3:D$554,0),"")</f>
        <v/>
      </c>
      <c r="E186" s="4" t="str">
        <f ca="1">IFERROR(RANK(order!E186,order!E$3:E$554,0),"")</f>
        <v/>
      </c>
      <c r="F186" s="4" t="str">
        <f ca="1">IFERROR(RANK(order!F186,order!F$3:F$554,0),"")</f>
        <v/>
      </c>
      <c r="G186" s="10" t="str">
        <f ca="1">IFERROR(RANK(order!G186,order!G$3:G$554,0),"")</f>
        <v/>
      </c>
      <c r="H186" s="10" t="str">
        <f ca="1">IFERROR(RANK(order!H186,order!H$3:H$554,0),"")</f>
        <v/>
      </c>
      <c r="I186" s="10" t="str">
        <f ca="1">IFERROR(RANK(order!I186,order!I$3:I$554,0),"")</f>
        <v/>
      </c>
      <c r="J186" s="4" t="str">
        <f ca="1">IFERROR(RANK(order!J186,order!J$3:J$554,0),"")</f>
        <v/>
      </c>
      <c r="K186" s="4" t="str">
        <f ca="1">IFERROR(RANK(order!K186,order!K$3:K$554,0),"")</f>
        <v/>
      </c>
      <c r="L186" s="4" t="str">
        <f ca="1">IFERROR(RANK(order!L186,order!L$3:L$554,0),"")</f>
        <v/>
      </c>
      <c r="M186" s="10" t="str">
        <f ca="1">IFERROR(RANK(order!M186,order!M$3:M$554,0),"")</f>
        <v/>
      </c>
      <c r="N186" s="10" t="str">
        <f ca="1">IFERROR(RANK(order!N186,order!N$3:N$554,0),"")</f>
        <v/>
      </c>
      <c r="O186" s="10" t="str">
        <f ca="1">IFERROR(RANK(order!O186,order!O$3:O$554,0),"")</f>
        <v/>
      </c>
      <c r="P186" s="4" t="str">
        <f ca="1">IFERROR(RANK(order!P186,order!P$3:P$554,0),"")</f>
        <v/>
      </c>
      <c r="Q186" s="4" t="str">
        <f ca="1">IFERROR(RANK(order!Q186,order!Q$3:Q$554,0),"")</f>
        <v/>
      </c>
      <c r="R186" s="4" t="str">
        <f ca="1">IFERROR(RANK(order!R186,order!R$3:R$554,0),"")</f>
        <v/>
      </c>
      <c r="S186" s="10" t="str">
        <f ca="1">IFERROR(RANK(order!S186,order!S$3:S$554,0),"")</f>
        <v/>
      </c>
      <c r="T186" s="10" t="str">
        <f ca="1">IFERROR(RANK(order!T186,order!T$3:T$554,0),"")</f>
        <v/>
      </c>
      <c r="U186" s="10" t="str">
        <f ca="1">IFERROR(RANK(order!U186,order!U$3:U$554,0),"")</f>
        <v/>
      </c>
      <c r="V186" s="4" t="str">
        <f ca="1">IFERROR(RANK(order!V186,order!V$3:V$554,0),"")</f>
        <v/>
      </c>
      <c r="W186" s="4" t="str">
        <f ca="1">IFERROR(RANK(order!W186,order!W$3:W$554,0),"")</f>
        <v/>
      </c>
      <c r="X186" s="4" t="str">
        <f ca="1">IFERROR(RANK(order!X186,order!X$3:X$554,0),"")</f>
        <v/>
      </c>
      <c r="Y186" s="10" t="str">
        <f ca="1">IFERROR(RANK(order!Y186,order!Y$3:Y$554,0),"")</f>
        <v/>
      </c>
      <c r="Z186" s="10" t="str">
        <f ca="1">IFERROR(RANK(order!Z186,order!Z$3:Z$554,0),"")</f>
        <v/>
      </c>
      <c r="AA186" s="10" t="str">
        <f ca="1">IFERROR(RANK(order!AA186,order!AA$3:AA$554,0),"")</f>
        <v/>
      </c>
      <c r="AB186" s="4" t="str">
        <f ca="1">IFERROR(RANK(order!AB186,order!AB$3:AB$554,0),"")</f>
        <v/>
      </c>
      <c r="AC186" s="4" t="str">
        <f ca="1">IFERROR(RANK(order!AC186,order!AC$3:AC$554,0),"")</f>
        <v/>
      </c>
      <c r="AD186" s="4" t="str">
        <f ca="1">IFERROR(RANK(order!AD186,order!AD$3:AD$554,0),"")</f>
        <v/>
      </c>
      <c r="AE186" s="10" t="str">
        <f ca="1">IFERROR(RANK(order!AE186,order!AE$3:AE$554,0),"")</f>
        <v/>
      </c>
      <c r="AF186" s="10" t="str">
        <f ca="1">IFERROR(RANK(order!AF186,order!AF$3:AF$554,0),"")</f>
        <v/>
      </c>
      <c r="AG186" s="10" t="str">
        <f ca="1">IFERROR(RANK(order!AG186,order!AG$3:AG$554,0),"")</f>
        <v/>
      </c>
      <c r="AH186" s="4" t="str">
        <f ca="1">IFERROR(RANK(order!AH186,order!AH$3:AH$554,0),"")</f>
        <v/>
      </c>
      <c r="AI186" s="4" t="str">
        <f ca="1">IFERROR(RANK(order!AI186,order!AI$3:AI$554,0),"")</f>
        <v/>
      </c>
      <c r="AJ186" s="4" t="str">
        <f ca="1">IFERROR(RANK(order!AJ186,order!AJ$3:AJ$554,0),"")</f>
        <v/>
      </c>
      <c r="AK186" s="10" t="str">
        <f ca="1">IFERROR(RANK(order!AK186,order!AK$3:AK$554,0),"")</f>
        <v/>
      </c>
      <c r="AL186" s="10" t="str">
        <f ca="1">IFERROR(RANK(order!AL186,order!AL$3:AL$554,0),"")</f>
        <v/>
      </c>
      <c r="AM186" s="10" t="str">
        <f ca="1">IFERROR(RANK(order!AM186,order!AM$3:AM$554,0),"")</f>
        <v/>
      </c>
      <c r="AN186" s="4" t="str">
        <f ca="1">IFERROR(RANK(order!AN186,order!AN$3:AN$554,0),"")</f>
        <v/>
      </c>
      <c r="AO186" s="4" t="str">
        <f ca="1">IFERROR(RANK(order!AO186,order!AO$3:AO$554,0),"")</f>
        <v/>
      </c>
      <c r="AP186" s="4" t="str">
        <f ca="1">IFERROR(RANK(order!AP186,order!AP$3:AP$554,0),"")</f>
        <v/>
      </c>
      <c r="AQ186" s="10" t="str">
        <f ca="1">IFERROR(RANK(order!AQ186,order!AQ$3:AQ$554,0),"")</f>
        <v/>
      </c>
      <c r="AR186" s="10" t="str">
        <f ca="1">IFERROR(RANK(order!AR186,order!AR$3:AR$554,0),"")</f>
        <v/>
      </c>
      <c r="AS186" s="10" t="str">
        <f ca="1">IFERROR(RANK(order!AS186,order!AS$3:AS$554,0),"")</f>
        <v/>
      </c>
      <c r="AT186" s="4" t="str">
        <f ca="1">IFERROR(RANK(order!AT186,order!AT$3:AT$554,0),"")</f>
        <v/>
      </c>
      <c r="AU186" s="4" t="str">
        <f ca="1">IFERROR(RANK(order!AU186,order!AU$3:AU$554,0),"")</f>
        <v/>
      </c>
      <c r="AV186" s="4" t="str">
        <f ca="1">IFERROR(RANK(order!AV186,order!AV$3:AV$554,0),"")</f>
        <v/>
      </c>
      <c r="AW186" s="10" t="str">
        <f ca="1">IFERROR(RANK(order!AW186,order!AW$3:AW$554,0),"")</f>
        <v/>
      </c>
      <c r="AX186" s="10" t="str">
        <f ca="1">IFERROR(RANK(order!AX186,order!AX$3:AX$554,0),"")</f>
        <v/>
      </c>
      <c r="AY186" s="10" t="str">
        <f ca="1">IFERROR(RANK(order!AY186,order!AY$3:AY$554,0),"")</f>
        <v/>
      </c>
      <c r="AZ186" s="4" t="str">
        <f ca="1">IFERROR(RANK(order!AZ186,order!AZ$3:AZ$554,0),"")</f>
        <v/>
      </c>
      <c r="BA186" s="4" t="str">
        <f ca="1">IFERROR(RANK(order!BA186,order!BA$3:BA$554,0),"")</f>
        <v/>
      </c>
      <c r="BB186" s="4" t="str">
        <f ca="1">IFERROR(RANK(order!BB186,order!BB$3:BB$554,0),"")</f>
        <v/>
      </c>
      <c r="BC186" s="10" t="str">
        <f ca="1">IFERROR(RANK(order!BC186,order!BC$3:BC$554,0),"")</f>
        <v/>
      </c>
      <c r="BD186" s="10" t="str">
        <f ca="1">IFERROR(RANK(order!BD186,order!BD$3:BD$554,0),"")</f>
        <v/>
      </c>
      <c r="BE186" s="10" t="str">
        <f ca="1">IFERROR(RANK(order!BE186,order!BE$3:BE$554,0),"")</f>
        <v/>
      </c>
      <c r="BF186" s="4" t="str">
        <f ca="1">IFERROR(RANK(order!BF186,order!BF$3:BF$554,0),"")</f>
        <v/>
      </c>
      <c r="BG186" s="4" t="str">
        <f ca="1">IFERROR(RANK(order!BG186,order!BG$3:BG$554,0),"")</f>
        <v/>
      </c>
      <c r="BH186" s="4" t="str">
        <f ca="1">IFERROR(RANK(order!BH186,order!BH$3:BH$554,0),"")</f>
        <v/>
      </c>
      <c r="BI186" s="10" t="str">
        <f ca="1">IFERROR(RANK(order!BI186,order!BI$3:BI$554,0),"")</f>
        <v/>
      </c>
      <c r="BJ186" s="10" t="str">
        <f ca="1">IFERROR(RANK(order!BJ186,order!BJ$3:BJ$554,0),"")</f>
        <v/>
      </c>
      <c r="BK186" s="10" t="str">
        <f ca="1">IFERROR(RANK(order!BK186,order!BK$3:BK$554,0),"")</f>
        <v/>
      </c>
      <c r="BL186" s="4" t="str">
        <f ca="1">IFERROR(RANK(order!BL186,order!BL$3:BL$554,0),"")</f>
        <v/>
      </c>
      <c r="BM186" s="4" t="str">
        <f ca="1">IFERROR(RANK(order!BM186,order!BM$3:BM$554,0),"")</f>
        <v/>
      </c>
      <c r="BN186" s="4" t="str">
        <f ca="1">IFERROR(RANK(order!BN186,order!BN$3:BN$554,0),"")</f>
        <v/>
      </c>
      <c r="BO186" s="10" t="str">
        <f ca="1">IFERROR(RANK(order!BO186,order!BO$3:BO$554,0),"")</f>
        <v/>
      </c>
      <c r="BP186" s="10" t="str">
        <f ca="1">IFERROR(RANK(order!BP186,order!BP$3:BP$554,0),"")</f>
        <v/>
      </c>
      <c r="BQ186" s="10" t="str">
        <f ca="1">IFERROR(RANK(order!BQ186,order!BQ$3:BQ$554,0),"")</f>
        <v/>
      </c>
      <c r="BR186" s="4" t="str">
        <f ca="1">IFERROR(RANK(order!BR186,order!BR$3:BR$554,0),"")</f>
        <v/>
      </c>
      <c r="BS186" s="4" t="str">
        <f ca="1">IFERROR(RANK(order!BS186,order!BS$3:BS$554,0),"")</f>
        <v/>
      </c>
      <c r="BT186" s="4" t="str">
        <f ca="1">IFERROR(RANK(order!BT186,order!BT$3:BT$554,0),"")</f>
        <v/>
      </c>
      <c r="BU186" s="95">
        <f t="shared" si="235"/>
        <v>184</v>
      </c>
      <c r="BV186" s="35" t="str">
        <f t="shared" si="236"/>
        <v>E1</v>
      </c>
      <c r="BW186" s="55">
        <f t="shared" ca="1" si="159"/>
        <v>0</v>
      </c>
      <c r="BX186" s="56" t="str">
        <f t="shared" ca="1" si="160"/>
        <v/>
      </c>
      <c r="BY186" s="56" t="str">
        <f t="shared" ca="1" si="161"/>
        <v/>
      </c>
      <c r="BZ186" s="57" t="str">
        <f t="shared" ca="1" si="162"/>
        <v/>
      </c>
      <c r="CA186" s="57" t="str">
        <f t="shared" ca="1" si="163"/>
        <v/>
      </c>
      <c r="CB186" s="58" t="str">
        <f t="shared" ca="1" si="164"/>
        <v/>
      </c>
      <c r="CC186" s="57" t="str">
        <f t="shared" ca="1" si="165"/>
        <v/>
      </c>
      <c r="CD186" s="57" t="str">
        <f t="shared" ca="1" si="166"/>
        <v/>
      </c>
      <c r="CE186" s="58" t="str">
        <f t="shared" ca="1" si="167"/>
        <v/>
      </c>
      <c r="CF186" s="59" t="str">
        <f t="shared" ca="1" si="168"/>
        <v/>
      </c>
      <c r="CG186" s="57" t="str">
        <f t="shared" ca="1" si="169"/>
        <v/>
      </c>
      <c r="CH186" s="57" t="str">
        <f t="shared" ca="1" si="170"/>
        <v/>
      </c>
      <c r="CI186" s="57" t="str">
        <f t="shared" ca="1" si="171"/>
        <v/>
      </c>
      <c r="CJ186" s="57" t="str">
        <f t="shared" ca="1" si="172"/>
        <v/>
      </c>
      <c r="CK186" s="57" t="str">
        <f t="shared" ca="1" si="173"/>
        <v/>
      </c>
      <c r="CL186" s="57" t="str">
        <f t="shared" ca="1" si="174"/>
        <v/>
      </c>
      <c r="CM186" s="57" t="str">
        <f t="shared" ca="1" si="175"/>
        <v/>
      </c>
      <c r="CN186" s="57" t="str">
        <f t="shared" ca="1" si="176"/>
        <v/>
      </c>
      <c r="CO186" s="57" t="str">
        <f t="shared" ca="1" si="177"/>
        <v/>
      </c>
      <c r="CP186" s="57" t="str">
        <f t="shared" ca="1" si="178"/>
        <v/>
      </c>
      <c r="CQ186" s="57" t="str">
        <f t="shared" ca="1" si="179"/>
        <v/>
      </c>
      <c r="CR186" s="57" t="str">
        <f t="shared" ca="1" si="180"/>
        <v/>
      </c>
      <c r="CS186" s="60" t="str">
        <f t="shared" ca="1" si="181"/>
        <v/>
      </c>
      <c r="CT186" s="60" t="str">
        <f t="shared" ca="1" si="182"/>
        <v/>
      </c>
      <c r="CU186" s="60" t="str">
        <f t="shared" ca="1" si="183"/>
        <v/>
      </c>
      <c r="CV186" s="60" t="str">
        <f t="shared" ca="1" si="184"/>
        <v/>
      </c>
      <c r="CW186" s="60" t="str">
        <f t="shared" ca="1" si="185"/>
        <v/>
      </c>
      <c r="CX186" s="60" t="str">
        <f t="shared" ca="1" si="186"/>
        <v/>
      </c>
      <c r="CY186" s="60" t="str">
        <f t="shared" ca="1" si="187"/>
        <v/>
      </c>
      <c r="CZ186" s="60" t="str">
        <f t="shared" ca="1" si="188"/>
        <v/>
      </c>
      <c r="DA186" s="65" t="str">
        <f t="shared" ca="1" si="189"/>
        <v/>
      </c>
      <c r="DB186" s="65" t="str">
        <f t="shared" ca="1" si="190"/>
        <v/>
      </c>
      <c r="DC186" s="65" t="str">
        <f t="shared" ca="1" si="191"/>
        <v/>
      </c>
      <c r="DD186" s="65" t="str">
        <f t="shared" ca="1" si="192"/>
        <v/>
      </c>
      <c r="DE186" s="65" t="str">
        <f t="shared" ca="1" si="193"/>
        <v/>
      </c>
      <c r="DF186" s="66" t="str">
        <f t="shared" ca="1" si="194"/>
        <v/>
      </c>
      <c r="DG186" s="66" t="str">
        <f t="shared" ca="1" si="195"/>
        <v/>
      </c>
      <c r="DH186" s="66" t="str">
        <f t="shared" ca="1" si="196"/>
        <v/>
      </c>
      <c r="DI186" s="66" t="str">
        <f t="shared" ca="1" si="197"/>
        <v/>
      </c>
      <c r="DJ186" s="66" t="str">
        <f t="shared" ca="1" si="198"/>
        <v/>
      </c>
      <c r="DK186" s="65" t="str">
        <f t="shared" ca="1" si="199"/>
        <v/>
      </c>
      <c r="DL186" s="65" t="str">
        <f t="shared" ca="1" si="200"/>
        <v/>
      </c>
      <c r="DM186" s="65" t="str">
        <f t="shared" ca="1" si="201"/>
        <v/>
      </c>
      <c r="DN186" s="65" t="str">
        <f t="shared" ca="1" si="202"/>
        <v/>
      </c>
      <c r="DO186" s="65" t="str">
        <f t="shared" ca="1" si="203"/>
        <v/>
      </c>
      <c r="DP186" s="65" t="str">
        <f t="shared" ca="1" si="204"/>
        <v/>
      </c>
      <c r="DQ186" s="65" t="str">
        <f t="shared" ca="1" si="205"/>
        <v/>
      </c>
      <c r="DR186" s="69" t="str">
        <f t="shared" ca="1" si="206"/>
        <v/>
      </c>
      <c r="DS186" s="69" t="str">
        <f t="shared" ca="1" si="207"/>
        <v/>
      </c>
      <c r="DT186" s="69" t="str">
        <f t="shared" ca="1" si="208"/>
        <v/>
      </c>
      <c r="DU186" s="69" t="str">
        <f t="shared" ca="1" si="209"/>
        <v/>
      </c>
      <c r="DV186" s="69" t="str">
        <f t="shared" ca="1" si="210"/>
        <v/>
      </c>
      <c r="DW186" s="69" t="str">
        <f t="shared" ca="1" si="211"/>
        <v/>
      </c>
      <c r="DX186" s="69" t="str">
        <f t="shared" ca="1" si="212"/>
        <v/>
      </c>
      <c r="DY186" s="69" t="str">
        <f t="shared" ca="1" si="213"/>
        <v/>
      </c>
      <c r="DZ186" s="72" t="str">
        <f t="shared" ca="1" si="214"/>
        <v/>
      </c>
      <c r="EA186" s="72" t="str">
        <f t="shared" ca="1" si="215"/>
        <v/>
      </c>
      <c r="EB186" s="72" t="str">
        <f t="shared" ca="1" si="216"/>
        <v/>
      </c>
      <c r="EC186" s="65" t="str">
        <f t="shared" ca="1" si="217"/>
        <v/>
      </c>
      <c r="ED186" s="65" t="str">
        <f t="shared" ca="1" si="218"/>
        <v/>
      </c>
      <c r="EE186" s="65" t="str">
        <f t="shared" ca="1" si="219"/>
        <v/>
      </c>
      <c r="EF186" s="65" t="str">
        <f t="shared" ca="1" si="220"/>
        <v/>
      </c>
      <c r="EG186" s="65" t="str">
        <f t="shared" ca="1" si="221"/>
        <v/>
      </c>
      <c r="EH186" s="65" t="str">
        <f t="shared" ca="1" si="222"/>
        <v/>
      </c>
      <c r="EI186" s="429" t="str">
        <f t="shared" ca="1" si="223"/>
        <v>No</v>
      </c>
      <c r="EJ186" s="428" t="str">
        <f t="shared" ca="1" si="224"/>
        <v/>
      </c>
      <c r="EK186" s="428" t="str">
        <f t="shared" ca="1" si="225"/>
        <v/>
      </c>
      <c r="EL186" s="65" t="str">
        <f t="shared" ca="1" si="226"/>
        <v/>
      </c>
      <c r="EM186" s="65" t="str">
        <f t="shared" ca="1" si="227"/>
        <v/>
      </c>
      <c r="EN186" s="65" t="str">
        <f t="shared" ca="1" si="228"/>
        <v/>
      </c>
      <c r="EO186" s="433" t="str">
        <f t="shared" ca="1" si="229"/>
        <v/>
      </c>
      <c r="EP186" s="433" t="str">
        <f t="shared" ca="1" si="230"/>
        <v/>
      </c>
      <c r="EQ186" s="433" t="str">
        <f t="shared" ca="1" si="231"/>
        <v/>
      </c>
      <c r="ER186" s="433" t="str">
        <f t="shared" ca="1" si="232"/>
        <v/>
      </c>
      <c r="ES186" s="433" t="str">
        <f t="shared" ca="1" si="233"/>
        <v/>
      </c>
      <c r="ET186" s="433" t="str">
        <f t="shared" ca="1" si="234"/>
        <v/>
      </c>
      <c r="EU186" s="433" t="str">
        <f ca="1">IF(OR(CO186="",CQ186=""),"",Discipline!$P$3*CO186+Discipline!$X$3*CQ186)</f>
        <v/>
      </c>
      <c r="EV186" s="433" t="str">
        <f ca="1">IF(OR(CP186="",CR186=""),"",Discipline!$P$3*CP186+Discipline!$X$3*CR186)</f>
        <v/>
      </c>
    </row>
    <row r="187" spans="1:152" x14ac:dyDescent="0.25">
      <c r="A187" s="10" t="str">
        <f ca="1">IFERROR(RANK(order!A187,order!A$3:A$554,0),"")</f>
        <v/>
      </c>
      <c r="B187" s="10" t="str">
        <f ca="1">IFERROR(RANK(order!B187,order!B$3:B$554,0),"")</f>
        <v/>
      </c>
      <c r="C187" s="10" t="str">
        <f ca="1">IFERROR(RANK(order!C187,order!C$3:C$554,0),"")</f>
        <v/>
      </c>
      <c r="D187" s="4" t="str">
        <f ca="1">IFERROR(RANK(order!D187,order!D$3:D$554,0),"")</f>
        <v/>
      </c>
      <c r="E187" s="4" t="str">
        <f ca="1">IFERROR(RANK(order!E187,order!E$3:E$554,0),"")</f>
        <v/>
      </c>
      <c r="F187" s="4" t="str">
        <f ca="1">IFERROR(RANK(order!F187,order!F$3:F$554,0),"")</f>
        <v/>
      </c>
      <c r="G187" s="10" t="str">
        <f ca="1">IFERROR(RANK(order!G187,order!G$3:G$554,0),"")</f>
        <v/>
      </c>
      <c r="H187" s="10" t="str">
        <f ca="1">IFERROR(RANK(order!H187,order!H$3:H$554,0),"")</f>
        <v/>
      </c>
      <c r="I187" s="10" t="str">
        <f ca="1">IFERROR(RANK(order!I187,order!I$3:I$554,0),"")</f>
        <v/>
      </c>
      <c r="J187" s="4" t="str">
        <f ca="1">IFERROR(RANK(order!J187,order!J$3:J$554,0),"")</f>
        <v/>
      </c>
      <c r="K187" s="4" t="str">
        <f ca="1">IFERROR(RANK(order!K187,order!K$3:K$554,0),"")</f>
        <v/>
      </c>
      <c r="L187" s="4" t="str">
        <f ca="1">IFERROR(RANK(order!L187,order!L$3:L$554,0),"")</f>
        <v/>
      </c>
      <c r="M187" s="10" t="str">
        <f ca="1">IFERROR(RANK(order!M187,order!M$3:M$554,0),"")</f>
        <v/>
      </c>
      <c r="N187" s="10" t="str">
        <f ca="1">IFERROR(RANK(order!N187,order!N$3:N$554,0),"")</f>
        <v/>
      </c>
      <c r="O187" s="10" t="str">
        <f ca="1">IFERROR(RANK(order!O187,order!O$3:O$554,0),"")</f>
        <v/>
      </c>
      <c r="P187" s="4" t="str">
        <f ca="1">IFERROR(RANK(order!P187,order!P$3:P$554,0),"")</f>
        <v/>
      </c>
      <c r="Q187" s="4" t="str">
        <f ca="1">IFERROR(RANK(order!Q187,order!Q$3:Q$554,0),"")</f>
        <v/>
      </c>
      <c r="R187" s="4" t="str">
        <f ca="1">IFERROR(RANK(order!R187,order!R$3:R$554,0),"")</f>
        <v/>
      </c>
      <c r="S187" s="10" t="str">
        <f ca="1">IFERROR(RANK(order!S187,order!S$3:S$554,0),"")</f>
        <v/>
      </c>
      <c r="T187" s="10" t="str">
        <f ca="1">IFERROR(RANK(order!T187,order!T$3:T$554,0),"")</f>
        <v/>
      </c>
      <c r="U187" s="10" t="str">
        <f ca="1">IFERROR(RANK(order!U187,order!U$3:U$554,0),"")</f>
        <v/>
      </c>
      <c r="V187" s="4" t="str">
        <f ca="1">IFERROR(RANK(order!V187,order!V$3:V$554,0),"")</f>
        <v/>
      </c>
      <c r="W187" s="4" t="str">
        <f ca="1">IFERROR(RANK(order!W187,order!W$3:W$554,0),"")</f>
        <v/>
      </c>
      <c r="X187" s="4" t="str">
        <f ca="1">IFERROR(RANK(order!X187,order!X$3:X$554,0),"")</f>
        <v/>
      </c>
      <c r="Y187" s="10" t="str">
        <f ca="1">IFERROR(RANK(order!Y187,order!Y$3:Y$554,0),"")</f>
        <v/>
      </c>
      <c r="Z187" s="10" t="str">
        <f ca="1">IFERROR(RANK(order!Z187,order!Z$3:Z$554,0),"")</f>
        <v/>
      </c>
      <c r="AA187" s="10" t="str">
        <f ca="1">IFERROR(RANK(order!AA187,order!AA$3:AA$554,0),"")</f>
        <v/>
      </c>
      <c r="AB187" s="4" t="str">
        <f ca="1">IFERROR(RANK(order!AB187,order!AB$3:AB$554,0),"")</f>
        <v/>
      </c>
      <c r="AC187" s="4" t="str">
        <f ca="1">IFERROR(RANK(order!AC187,order!AC$3:AC$554,0),"")</f>
        <v/>
      </c>
      <c r="AD187" s="4" t="str">
        <f ca="1">IFERROR(RANK(order!AD187,order!AD$3:AD$554,0),"")</f>
        <v/>
      </c>
      <c r="AE187" s="10" t="str">
        <f ca="1">IFERROR(RANK(order!AE187,order!AE$3:AE$554,0),"")</f>
        <v/>
      </c>
      <c r="AF187" s="10" t="str">
        <f ca="1">IFERROR(RANK(order!AF187,order!AF$3:AF$554,0),"")</f>
        <v/>
      </c>
      <c r="AG187" s="10" t="str">
        <f ca="1">IFERROR(RANK(order!AG187,order!AG$3:AG$554,0),"")</f>
        <v/>
      </c>
      <c r="AH187" s="4" t="str">
        <f ca="1">IFERROR(RANK(order!AH187,order!AH$3:AH$554,0),"")</f>
        <v/>
      </c>
      <c r="AI187" s="4" t="str">
        <f ca="1">IFERROR(RANK(order!AI187,order!AI$3:AI$554,0),"")</f>
        <v/>
      </c>
      <c r="AJ187" s="4" t="str">
        <f ca="1">IFERROR(RANK(order!AJ187,order!AJ$3:AJ$554,0),"")</f>
        <v/>
      </c>
      <c r="AK187" s="10" t="str">
        <f ca="1">IFERROR(RANK(order!AK187,order!AK$3:AK$554,0),"")</f>
        <v/>
      </c>
      <c r="AL187" s="10" t="str">
        <f ca="1">IFERROR(RANK(order!AL187,order!AL$3:AL$554,0),"")</f>
        <v/>
      </c>
      <c r="AM187" s="10" t="str">
        <f ca="1">IFERROR(RANK(order!AM187,order!AM$3:AM$554,0),"")</f>
        <v/>
      </c>
      <c r="AN187" s="4" t="str">
        <f ca="1">IFERROR(RANK(order!AN187,order!AN$3:AN$554,0),"")</f>
        <v/>
      </c>
      <c r="AO187" s="4" t="str">
        <f ca="1">IFERROR(RANK(order!AO187,order!AO$3:AO$554,0),"")</f>
        <v/>
      </c>
      <c r="AP187" s="4" t="str">
        <f ca="1">IFERROR(RANK(order!AP187,order!AP$3:AP$554,0),"")</f>
        <v/>
      </c>
      <c r="AQ187" s="10" t="str">
        <f ca="1">IFERROR(RANK(order!AQ187,order!AQ$3:AQ$554,0),"")</f>
        <v/>
      </c>
      <c r="AR187" s="10" t="str">
        <f ca="1">IFERROR(RANK(order!AR187,order!AR$3:AR$554,0),"")</f>
        <v/>
      </c>
      <c r="AS187" s="10" t="str">
        <f ca="1">IFERROR(RANK(order!AS187,order!AS$3:AS$554,0),"")</f>
        <v/>
      </c>
      <c r="AT187" s="4" t="str">
        <f ca="1">IFERROR(RANK(order!AT187,order!AT$3:AT$554,0),"")</f>
        <v/>
      </c>
      <c r="AU187" s="4" t="str">
        <f ca="1">IFERROR(RANK(order!AU187,order!AU$3:AU$554,0),"")</f>
        <v/>
      </c>
      <c r="AV187" s="4" t="str">
        <f ca="1">IFERROR(RANK(order!AV187,order!AV$3:AV$554,0),"")</f>
        <v/>
      </c>
      <c r="AW187" s="10" t="str">
        <f ca="1">IFERROR(RANK(order!AW187,order!AW$3:AW$554,0),"")</f>
        <v/>
      </c>
      <c r="AX187" s="10" t="str">
        <f ca="1">IFERROR(RANK(order!AX187,order!AX$3:AX$554,0),"")</f>
        <v/>
      </c>
      <c r="AY187" s="10" t="str">
        <f ca="1">IFERROR(RANK(order!AY187,order!AY$3:AY$554,0),"")</f>
        <v/>
      </c>
      <c r="AZ187" s="4" t="str">
        <f ca="1">IFERROR(RANK(order!AZ187,order!AZ$3:AZ$554,0),"")</f>
        <v/>
      </c>
      <c r="BA187" s="4" t="str">
        <f ca="1">IFERROR(RANK(order!BA187,order!BA$3:BA$554,0),"")</f>
        <v/>
      </c>
      <c r="BB187" s="4" t="str">
        <f ca="1">IFERROR(RANK(order!BB187,order!BB$3:BB$554,0),"")</f>
        <v/>
      </c>
      <c r="BC187" s="10" t="str">
        <f ca="1">IFERROR(RANK(order!BC187,order!BC$3:BC$554,0),"")</f>
        <v/>
      </c>
      <c r="BD187" s="10" t="str">
        <f ca="1">IFERROR(RANK(order!BD187,order!BD$3:BD$554,0),"")</f>
        <v/>
      </c>
      <c r="BE187" s="10" t="str">
        <f ca="1">IFERROR(RANK(order!BE187,order!BE$3:BE$554,0),"")</f>
        <v/>
      </c>
      <c r="BF187" s="4" t="str">
        <f ca="1">IFERROR(RANK(order!BF187,order!BF$3:BF$554,0),"")</f>
        <v/>
      </c>
      <c r="BG187" s="4" t="str">
        <f ca="1">IFERROR(RANK(order!BG187,order!BG$3:BG$554,0),"")</f>
        <v/>
      </c>
      <c r="BH187" s="4" t="str">
        <f ca="1">IFERROR(RANK(order!BH187,order!BH$3:BH$554,0),"")</f>
        <v/>
      </c>
      <c r="BI187" s="10" t="str">
        <f ca="1">IFERROR(RANK(order!BI187,order!BI$3:BI$554,0),"")</f>
        <v/>
      </c>
      <c r="BJ187" s="10" t="str">
        <f ca="1">IFERROR(RANK(order!BJ187,order!BJ$3:BJ$554,0),"")</f>
        <v/>
      </c>
      <c r="BK187" s="10" t="str">
        <f ca="1">IFERROR(RANK(order!BK187,order!BK$3:BK$554,0),"")</f>
        <v/>
      </c>
      <c r="BL187" s="4" t="str">
        <f ca="1">IFERROR(RANK(order!BL187,order!BL$3:BL$554,0),"")</f>
        <v/>
      </c>
      <c r="BM187" s="4" t="str">
        <f ca="1">IFERROR(RANK(order!BM187,order!BM$3:BM$554,0),"")</f>
        <v/>
      </c>
      <c r="BN187" s="4" t="str">
        <f ca="1">IFERROR(RANK(order!BN187,order!BN$3:BN$554,0),"")</f>
        <v/>
      </c>
      <c r="BO187" s="10" t="str">
        <f ca="1">IFERROR(RANK(order!BO187,order!BO$3:BO$554,0),"")</f>
        <v/>
      </c>
      <c r="BP187" s="10" t="str">
        <f ca="1">IFERROR(RANK(order!BP187,order!BP$3:BP$554,0),"")</f>
        <v/>
      </c>
      <c r="BQ187" s="10" t="str">
        <f ca="1">IFERROR(RANK(order!BQ187,order!BQ$3:BQ$554,0),"")</f>
        <v/>
      </c>
      <c r="BR187" s="4" t="str">
        <f ca="1">IFERROR(RANK(order!BR187,order!BR$3:BR$554,0),"")</f>
        <v/>
      </c>
      <c r="BS187" s="4" t="str">
        <f ca="1">IFERROR(RANK(order!BS187,order!BS$3:BS$554,0),"")</f>
        <v/>
      </c>
      <c r="BT187" s="4" t="str">
        <f ca="1">IFERROR(RANK(order!BT187,order!BT$3:BT$554,0),"")</f>
        <v/>
      </c>
      <c r="BU187" s="95">
        <f t="shared" si="235"/>
        <v>185</v>
      </c>
      <c r="BV187" s="35" t="str">
        <f t="shared" si="236"/>
        <v>E1</v>
      </c>
      <c r="BW187" s="55">
        <f t="shared" ca="1" si="159"/>
        <v>0</v>
      </c>
      <c r="BX187" s="56" t="str">
        <f t="shared" ca="1" si="160"/>
        <v/>
      </c>
      <c r="BY187" s="56" t="str">
        <f t="shared" ca="1" si="161"/>
        <v/>
      </c>
      <c r="BZ187" s="57" t="str">
        <f t="shared" ca="1" si="162"/>
        <v/>
      </c>
      <c r="CA187" s="57" t="str">
        <f t="shared" ca="1" si="163"/>
        <v/>
      </c>
      <c r="CB187" s="58" t="str">
        <f t="shared" ca="1" si="164"/>
        <v/>
      </c>
      <c r="CC187" s="57" t="str">
        <f t="shared" ca="1" si="165"/>
        <v/>
      </c>
      <c r="CD187" s="57" t="str">
        <f t="shared" ca="1" si="166"/>
        <v/>
      </c>
      <c r="CE187" s="58" t="str">
        <f t="shared" ca="1" si="167"/>
        <v/>
      </c>
      <c r="CF187" s="59" t="str">
        <f t="shared" ca="1" si="168"/>
        <v/>
      </c>
      <c r="CG187" s="57" t="str">
        <f t="shared" ca="1" si="169"/>
        <v/>
      </c>
      <c r="CH187" s="57" t="str">
        <f t="shared" ca="1" si="170"/>
        <v/>
      </c>
      <c r="CI187" s="57" t="str">
        <f t="shared" ca="1" si="171"/>
        <v/>
      </c>
      <c r="CJ187" s="57" t="str">
        <f t="shared" ca="1" si="172"/>
        <v/>
      </c>
      <c r="CK187" s="57" t="str">
        <f t="shared" ca="1" si="173"/>
        <v/>
      </c>
      <c r="CL187" s="57" t="str">
        <f t="shared" ca="1" si="174"/>
        <v/>
      </c>
      <c r="CM187" s="57" t="str">
        <f t="shared" ca="1" si="175"/>
        <v/>
      </c>
      <c r="CN187" s="57" t="str">
        <f t="shared" ca="1" si="176"/>
        <v/>
      </c>
      <c r="CO187" s="57" t="str">
        <f t="shared" ca="1" si="177"/>
        <v/>
      </c>
      <c r="CP187" s="57" t="str">
        <f t="shared" ca="1" si="178"/>
        <v/>
      </c>
      <c r="CQ187" s="57" t="str">
        <f t="shared" ca="1" si="179"/>
        <v/>
      </c>
      <c r="CR187" s="57" t="str">
        <f t="shared" ca="1" si="180"/>
        <v/>
      </c>
      <c r="CS187" s="60" t="str">
        <f t="shared" ca="1" si="181"/>
        <v/>
      </c>
      <c r="CT187" s="60" t="str">
        <f t="shared" ca="1" si="182"/>
        <v/>
      </c>
      <c r="CU187" s="60" t="str">
        <f t="shared" ca="1" si="183"/>
        <v/>
      </c>
      <c r="CV187" s="60" t="str">
        <f t="shared" ca="1" si="184"/>
        <v/>
      </c>
      <c r="CW187" s="60" t="str">
        <f t="shared" ca="1" si="185"/>
        <v/>
      </c>
      <c r="CX187" s="60" t="str">
        <f t="shared" ca="1" si="186"/>
        <v/>
      </c>
      <c r="CY187" s="60" t="str">
        <f t="shared" ca="1" si="187"/>
        <v/>
      </c>
      <c r="CZ187" s="60" t="str">
        <f t="shared" ca="1" si="188"/>
        <v/>
      </c>
      <c r="DA187" s="65" t="str">
        <f t="shared" ca="1" si="189"/>
        <v/>
      </c>
      <c r="DB187" s="65" t="str">
        <f t="shared" ca="1" si="190"/>
        <v/>
      </c>
      <c r="DC187" s="65" t="str">
        <f t="shared" ca="1" si="191"/>
        <v/>
      </c>
      <c r="DD187" s="65" t="str">
        <f t="shared" ca="1" si="192"/>
        <v/>
      </c>
      <c r="DE187" s="65" t="str">
        <f t="shared" ca="1" si="193"/>
        <v/>
      </c>
      <c r="DF187" s="66" t="str">
        <f t="shared" ca="1" si="194"/>
        <v/>
      </c>
      <c r="DG187" s="66" t="str">
        <f t="shared" ca="1" si="195"/>
        <v/>
      </c>
      <c r="DH187" s="66" t="str">
        <f t="shared" ca="1" si="196"/>
        <v/>
      </c>
      <c r="DI187" s="66" t="str">
        <f t="shared" ca="1" si="197"/>
        <v/>
      </c>
      <c r="DJ187" s="66" t="str">
        <f t="shared" ca="1" si="198"/>
        <v/>
      </c>
      <c r="DK187" s="65" t="str">
        <f t="shared" ca="1" si="199"/>
        <v/>
      </c>
      <c r="DL187" s="65" t="str">
        <f t="shared" ca="1" si="200"/>
        <v/>
      </c>
      <c r="DM187" s="65" t="str">
        <f t="shared" ca="1" si="201"/>
        <v/>
      </c>
      <c r="DN187" s="65" t="str">
        <f t="shared" ca="1" si="202"/>
        <v/>
      </c>
      <c r="DO187" s="65" t="str">
        <f t="shared" ca="1" si="203"/>
        <v/>
      </c>
      <c r="DP187" s="65" t="str">
        <f t="shared" ca="1" si="204"/>
        <v/>
      </c>
      <c r="DQ187" s="65" t="str">
        <f t="shared" ca="1" si="205"/>
        <v/>
      </c>
      <c r="DR187" s="69" t="str">
        <f t="shared" ca="1" si="206"/>
        <v/>
      </c>
      <c r="DS187" s="69" t="str">
        <f t="shared" ca="1" si="207"/>
        <v/>
      </c>
      <c r="DT187" s="69" t="str">
        <f t="shared" ca="1" si="208"/>
        <v/>
      </c>
      <c r="DU187" s="69" t="str">
        <f t="shared" ca="1" si="209"/>
        <v/>
      </c>
      <c r="DV187" s="69" t="str">
        <f t="shared" ca="1" si="210"/>
        <v/>
      </c>
      <c r="DW187" s="69" t="str">
        <f t="shared" ca="1" si="211"/>
        <v/>
      </c>
      <c r="DX187" s="69" t="str">
        <f t="shared" ca="1" si="212"/>
        <v/>
      </c>
      <c r="DY187" s="69" t="str">
        <f t="shared" ca="1" si="213"/>
        <v/>
      </c>
      <c r="DZ187" s="72" t="str">
        <f t="shared" ca="1" si="214"/>
        <v/>
      </c>
      <c r="EA187" s="72" t="str">
        <f t="shared" ca="1" si="215"/>
        <v/>
      </c>
      <c r="EB187" s="72" t="str">
        <f t="shared" ca="1" si="216"/>
        <v/>
      </c>
      <c r="EC187" s="65" t="str">
        <f t="shared" ca="1" si="217"/>
        <v/>
      </c>
      <c r="ED187" s="65" t="str">
        <f t="shared" ca="1" si="218"/>
        <v/>
      </c>
      <c r="EE187" s="65" t="str">
        <f t="shared" ca="1" si="219"/>
        <v/>
      </c>
      <c r="EF187" s="65" t="str">
        <f t="shared" ca="1" si="220"/>
        <v/>
      </c>
      <c r="EG187" s="65" t="str">
        <f t="shared" ca="1" si="221"/>
        <v/>
      </c>
      <c r="EH187" s="65" t="str">
        <f t="shared" ca="1" si="222"/>
        <v/>
      </c>
      <c r="EI187" s="429" t="str">
        <f t="shared" ca="1" si="223"/>
        <v>No</v>
      </c>
      <c r="EJ187" s="428" t="str">
        <f t="shared" ca="1" si="224"/>
        <v/>
      </c>
      <c r="EK187" s="428" t="str">
        <f t="shared" ca="1" si="225"/>
        <v/>
      </c>
      <c r="EL187" s="65" t="str">
        <f t="shared" ca="1" si="226"/>
        <v/>
      </c>
      <c r="EM187" s="65" t="str">
        <f t="shared" ca="1" si="227"/>
        <v/>
      </c>
      <c r="EN187" s="65" t="str">
        <f t="shared" ca="1" si="228"/>
        <v/>
      </c>
      <c r="EO187" s="433" t="str">
        <f t="shared" ca="1" si="229"/>
        <v/>
      </c>
      <c r="EP187" s="433" t="str">
        <f t="shared" ca="1" si="230"/>
        <v/>
      </c>
      <c r="EQ187" s="433" t="str">
        <f t="shared" ca="1" si="231"/>
        <v/>
      </c>
      <c r="ER187" s="433" t="str">
        <f t="shared" ca="1" si="232"/>
        <v/>
      </c>
      <c r="ES187" s="433" t="str">
        <f t="shared" ca="1" si="233"/>
        <v/>
      </c>
      <c r="ET187" s="433" t="str">
        <f t="shared" ca="1" si="234"/>
        <v/>
      </c>
      <c r="EU187" s="433" t="str">
        <f ca="1">IF(OR(CO187="",CQ187=""),"",Discipline!$P$3*CO187+Discipline!$X$3*CQ187)</f>
        <v/>
      </c>
      <c r="EV187" s="433" t="str">
        <f ca="1">IF(OR(CP187="",CR187=""),"",Discipline!$P$3*CP187+Discipline!$X$3*CR187)</f>
        <v/>
      </c>
    </row>
    <row r="188" spans="1:152" x14ac:dyDescent="0.25">
      <c r="A188" s="10" t="str">
        <f ca="1">IFERROR(RANK(order!A188,order!A$3:A$554,0),"")</f>
        <v/>
      </c>
      <c r="B188" s="10" t="str">
        <f ca="1">IFERROR(RANK(order!B188,order!B$3:B$554,0),"")</f>
        <v/>
      </c>
      <c r="C188" s="10" t="str">
        <f ca="1">IFERROR(RANK(order!C188,order!C$3:C$554,0),"")</f>
        <v/>
      </c>
      <c r="D188" s="4" t="str">
        <f ca="1">IFERROR(RANK(order!D188,order!D$3:D$554,0),"")</f>
        <v/>
      </c>
      <c r="E188" s="4" t="str">
        <f ca="1">IFERROR(RANK(order!E188,order!E$3:E$554,0),"")</f>
        <v/>
      </c>
      <c r="F188" s="4" t="str">
        <f ca="1">IFERROR(RANK(order!F188,order!F$3:F$554,0),"")</f>
        <v/>
      </c>
      <c r="G188" s="10" t="str">
        <f ca="1">IFERROR(RANK(order!G188,order!G$3:G$554,0),"")</f>
        <v/>
      </c>
      <c r="H188" s="10" t="str">
        <f ca="1">IFERROR(RANK(order!H188,order!H$3:H$554,0),"")</f>
        <v/>
      </c>
      <c r="I188" s="10" t="str">
        <f ca="1">IFERROR(RANK(order!I188,order!I$3:I$554,0),"")</f>
        <v/>
      </c>
      <c r="J188" s="4" t="str">
        <f ca="1">IFERROR(RANK(order!J188,order!J$3:J$554,0),"")</f>
        <v/>
      </c>
      <c r="K188" s="4" t="str">
        <f ca="1">IFERROR(RANK(order!K188,order!K$3:K$554,0),"")</f>
        <v/>
      </c>
      <c r="L188" s="4" t="str">
        <f ca="1">IFERROR(RANK(order!L188,order!L$3:L$554,0),"")</f>
        <v/>
      </c>
      <c r="M188" s="10" t="str">
        <f ca="1">IFERROR(RANK(order!M188,order!M$3:M$554,0),"")</f>
        <v/>
      </c>
      <c r="N188" s="10" t="str">
        <f ca="1">IFERROR(RANK(order!N188,order!N$3:N$554,0),"")</f>
        <v/>
      </c>
      <c r="O188" s="10" t="str">
        <f ca="1">IFERROR(RANK(order!O188,order!O$3:O$554,0),"")</f>
        <v/>
      </c>
      <c r="P188" s="4" t="str">
        <f ca="1">IFERROR(RANK(order!P188,order!P$3:P$554,0),"")</f>
        <v/>
      </c>
      <c r="Q188" s="4" t="str">
        <f ca="1">IFERROR(RANK(order!Q188,order!Q$3:Q$554,0),"")</f>
        <v/>
      </c>
      <c r="R188" s="4" t="str">
        <f ca="1">IFERROR(RANK(order!R188,order!R$3:R$554,0),"")</f>
        <v/>
      </c>
      <c r="S188" s="10" t="str">
        <f ca="1">IFERROR(RANK(order!S188,order!S$3:S$554,0),"")</f>
        <v/>
      </c>
      <c r="T188" s="10" t="str">
        <f ca="1">IFERROR(RANK(order!T188,order!T$3:T$554,0),"")</f>
        <v/>
      </c>
      <c r="U188" s="10" t="str">
        <f ca="1">IFERROR(RANK(order!U188,order!U$3:U$554,0),"")</f>
        <v/>
      </c>
      <c r="V188" s="4" t="str">
        <f ca="1">IFERROR(RANK(order!V188,order!V$3:V$554,0),"")</f>
        <v/>
      </c>
      <c r="W188" s="4" t="str">
        <f ca="1">IFERROR(RANK(order!W188,order!W$3:W$554,0),"")</f>
        <v/>
      </c>
      <c r="X188" s="4" t="str">
        <f ca="1">IFERROR(RANK(order!X188,order!X$3:X$554,0),"")</f>
        <v/>
      </c>
      <c r="Y188" s="10" t="str">
        <f ca="1">IFERROR(RANK(order!Y188,order!Y$3:Y$554,0),"")</f>
        <v/>
      </c>
      <c r="Z188" s="10" t="str">
        <f ca="1">IFERROR(RANK(order!Z188,order!Z$3:Z$554,0),"")</f>
        <v/>
      </c>
      <c r="AA188" s="10" t="str">
        <f ca="1">IFERROR(RANK(order!AA188,order!AA$3:AA$554,0),"")</f>
        <v/>
      </c>
      <c r="AB188" s="4" t="str">
        <f ca="1">IFERROR(RANK(order!AB188,order!AB$3:AB$554,0),"")</f>
        <v/>
      </c>
      <c r="AC188" s="4" t="str">
        <f ca="1">IFERROR(RANK(order!AC188,order!AC$3:AC$554,0),"")</f>
        <v/>
      </c>
      <c r="AD188" s="4" t="str">
        <f ca="1">IFERROR(RANK(order!AD188,order!AD$3:AD$554,0),"")</f>
        <v/>
      </c>
      <c r="AE188" s="10" t="str">
        <f ca="1">IFERROR(RANK(order!AE188,order!AE$3:AE$554,0),"")</f>
        <v/>
      </c>
      <c r="AF188" s="10" t="str">
        <f ca="1">IFERROR(RANK(order!AF188,order!AF$3:AF$554,0),"")</f>
        <v/>
      </c>
      <c r="AG188" s="10" t="str">
        <f ca="1">IFERROR(RANK(order!AG188,order!AG$3:AG$554,0),"")</f>
        <v/>
      </c>
      <c r="AH188" s="4" t="str">
        <f ca="1">IFERROR(RANK(order!AH188,order!AH$3:AH$554,0),"")</f>
        <v/>
      </c>
      <c r="AI188" s="4" t="str">
        <f ca="1">IFERROR(RANK(order!AI188,order!AI$3:AI$554,0),"")</f>
        <v/>
      </c>
      <c r="AJ188" s="4" t="str">
        <f ca="1">IFERROR(RANK(order!AJ188,order!AJ$3:AJ$554,0),"")</f>
        <v/>
      </c>
      <c r="AK188" s="10" t="str">
        <f ca="1">IFERROR(RANK(order!AK188,order!AK$3:AK$554,0),"")</f>
        <v/>
      </c>
      <c r="AL188" s="10" t="str">
        <f ca="1">IFERROR(RANK(order!AL188,order!AL$3:AL$554,0),"")</f>
        <v/>
      </c>
      <c r="AM188" s="10" t="str">
        <f ca="1">IFERROR(RANK(order!AM188,order!AM$3:AM$554,0),"")</f>
        <v/>
      </c>
      <c r="AN188" s="4" t="str">
        <f ca="1">IFERROR(RANK(order!AN188,order!AN$3:AN$554,0),"")</f>
        <v/>
      </c>
      <c r="AO188" s="4" t="str">
        <f ca="1">IFERROR(RANK(order!AO188,order!AO$3:AO$554,0),"")</f>
        <v/>
      </c>
      <c r="AP188" s="4" t="str">
        <f ca="1">IFERROR(RANK(order!AP188,order!AP$3:AP$554,0),"")</f>
        <v/>
      </c>
      <c r="AQ188" s="10" t="str">
        <f ca="1">IFERROR(RANK(order!AQ188,order!AQ$3:AQ$554,0),"")</f>
        <v/>
      </c>
      <c r="AR188" s="10" t="str">
        <f ca="1">IFERROR(RANK(order!AR188,order!AR$3:AR$554,0),"")</f>
        <v/>
      </c>
      <c r="AS188" s="10" t="str">
        <f ca="1">IFERROR(RANK(order!AS188,order!AS$3:AS$554,0),"")</f>
        <v/>
      </c>
      <c r="AT188" s="4" t="str">
        <f ca="1">IFERROR(RANK(order!AT188,order!AT$3:AT$554,0),"")</f>
        <v/>
      </c>
      <c r="AU188" s="4" t="str">
        <f ca="1">IFERROR(RANK(order!AU188,order!AU$3:AU$554,0),"")</f>
        <v/>
      </c>
      <c r="AV188" s="4" t="str">
        <f ca="1">IFERROR(RANK(order!AV188,order!AV$3:AV$554,0),"")</f>
        <v/>
      </c>
      <c r="AW188" s="10" t="str">
        <f ca="1">IFERROR(RANK(order!AW188,order!AW$3:AW$554,0),"")</f>
        <v/>
      </c>
      <c r="AX188" s="10" t="str">
        <f ca="1">IFERROR(RANK(order!AX188,order!AX$3:AX$554,0),"")</f>
        <v/>
      </c>
      <c r="AY188" s="10" t="str">
        <f ca="1">IFERROR(RANK(order!AY188,order!AY$3:AY$554,0),"")</f>
        <v/>
      </c>
      <c r="AZ188" s="4" t="str">
        <f ca="1">IFERROR(RANK(order!AZ188,order!AZ$3:AZ$554,0),"")</f>
        <v/>
      </c>
      <c r="BA188" s="4" t="str">
        <f ca="1">IFERROR(RANK(order!BA188,order!BA$3:BA$554,0),"")</f>
        <v/>
      </c>
      <c r="BB188" s="4" t="str">
        <f ca="1">IFERROR(RANK(order!BB188,order!BB$3:BB$554,0),"")</f>
        <v/>
      </c>
      <c r="BC188" s="10" t="str">
        <f ca="1">IFERROR(RANK(order!BC188,order!BC$3:BC$554,0),"")</f>
        <v/>
      </c>
      <c r="BD188" s="10" t="str">
        <f ca="1">IFERROR(RANK(order!BD188,order!BD$3:BD$554,0),"")</f>
        <v/>
      </c>
      <c r="BE188" s="10" t="str">
        <f ca="1">IFERROR(RANK(order!BE188,order!BE$3:BE$554,0),"")</f>
        <v/>
      </c>
      <c r="BF188" s="4" t="str">
        <f ca="1">IFERROR(RANK(order!BF188,order!BF$3:BF$554,0),"")</f>
        <v/>
      </c>
      <c r="BG188" s="4" t="str">
        <f ca="1">IFERROR(RANK(order!BG188,order!BG$3:BG$554,0),"")</f>
        <v/>
      </c>
      <c r="BH188" s="4" t="str">
        <f ca="1">IFERROR(RANK(order!BH188,order!BH$3:BH$554,0),"")</f>
        <v/>
      </c>
      <c r="BI188" s="10" t="str">
        <f ca="1">IFERROR(RANK(order!BI188,order!BI$3:BI$554,0),"")</f>
        <v/>
      </c>
      <c r="BJ188" s="10" t="str">
        <f ca="1">IFERROR(RANK(order!BJ188,order!BJ$3:BJ$554,0),"")</f>
        <v/>
      </c>
      <c r="BK188" s="10" t="str">
        <f ca="1">IFERROR(RANK(order!BK188,order!BK$3:BK$554,0),"")</f>
        <v/>
      </c>
      <c r="BL188" s="4" t="str">
        <f ca="1">IFERROR(RANK(order!BL188,order!BL$3:BL$554,0),"")</f>
        <v/>
      </c>
      <c r="BM188" s="4" t="str">
        <f ca="1">IFERROR(RANK(order!BM188,order!BM$3:BM$554,0),"")</f>
        <v/>
      </c>
      <c r="BN188" s="4" t="str">
        <f ca="1">IFERROR(RANK(order!BN188,order!BN$3:BN$554,0),"")</f>
        <v/>
      </c>
      <c r="BO188" s="10" t="str">
        <f ca="1">IFERROR(RANK(order!BO188,order!BO$3:BO$554,0),"")</f>
        <v/>
      </c>
      <c r="BP188" s="10" t="str">
        <f ca="1">IFERROR(RANK(order!BP188,order!BP$3:BP$554,0),"")</f>
        <v/>
      </c>
      <c r="BQ188" s="10" t="str">
        <f ca="1">IFERROR(RANK(order!BQ188,order!BQ$3:BQ$554,0),"")</f>
        <v/>
      </c>
      <c r="BR188" s="4" t="str">
        <f ca="1">IFERROR(RANK(order!BR188,order!BR$3:BR$554,0),"")</f>
        <v/>
      </c>
      <c r="BS188" s="4" t="str">
        <f ca="1">IFERROR(RANK(order!BS188,order!BS$3:BS$554,0),"")</f>
        <v/>
      </c>
      <c r="BT188" s="4" t="str">
        <f ca="1">IFERROR(RANK(order!BT188,order!BT$3:BT$554,0),"")</f>
        <v/>
      </c>
      <c r="BU188" s="95">
        <f t="shared" si="235"/>
        <v>186</v>
      </c>
      <c r="BV188" s="35" t="str">
        <f t="shared" si="236"/>
        <v>E1</v>
      </c>
      <c r="BW188" s="55">
        <f t="shared" ca="1" si="159"/>
        <v>0</v>
      </c>
      <c r="BX188" s="56" t="str">
        <f t="shared" ca="1" si="160"/>
        <v/>
      </c>
      <c r="BY188" s="56" t="str">
        <f t="shared" ca="1" si="161"/>
        <v/>
      </c>
      <c r="BZ188" s="57" t="str">
        <f t="shared" ca="1" si="162"/>
        <v/>
      </c>
      <c r="CA188" s="57" t="str">
        <f t="shared" ca="1" si="163"/>
        <v/>
      </c>
      <c r="CB188" s="58" t="str">
        <f t="shared" ca="1" si="164"/>
        <v/>
      </c>
      <c r="CC188" s="57" t="str">
        <f t="shared" ca="1" si="165"/>
        <v/>
      </c>
      <c r="CD188" s="57" t="str">
        <f t="shared" ca="1" si="166"/>
        <v/>
      </c>
      <c r="CE188" s="58" t="str">
        <f t="shared" ca="1" si="167"/>
        <v/>
      </c>
      <c r="CF188" s="59" t="str">
        <f t="shared" ca="1" si="168"/>
        <v/>
      </c>
      <c r="CG188" s="57" t="str">
        <f t="shared" ca="1" si="169"/>
        <v/>
      </c>
      <c r="CH188" s="57" t="str">
        <f t="shared" ca="1" si="170"/>
        <v/>
      </c>
      <c r="CI188" s="57" t="str">
        <f t="shared" ca="1" si="171"/>
        <v/>
      </c>
      <c r="CJ188" s="57" t="str">
        <f t="shared" ca="1" si="172"/>
        <v/>
      </c>
      <c r="CK188" s="57" t="str">
        <f t="shared" ca="1" si="173"/>
        <v/>
      </c>
      <c r="CL188" s="57" t="str">
        <f t="shared" ca="1" si="174"/>
        <v/>
      </c>
      <c r="CM188" s="57" t="str">
        <f t="shared" ca="1" si="175"/>
        <v/>
      </c>
      <c r="CN188" s="57" t="str">
        <f t="shared" ca="1" si="176"/>
        <v/>
      </c>
      <c r="CO188" s="57" t="str">
        <f t="shared" ca="1" si="177"/>
        <v/>
      </c>
      <c r="CP188" s="57" t="str">
        <f t="shared" ca="1" si="178"/>
        <v/>
      </c>
      <c r="CQ188" s="57" t="str">
        <f t="shared" ca="1" si="179"/>
        <v/>
      </c>
      <c r="CR188" s="57" t="str">
        <f t="shared" ca="1" si="180"/>
        <v/>
      </c>
      <c r="CS188" s="60" t="str">
        <f t="shared" ca="1" si="181"/>
        <v/>
      </c>
      <c r="CT188" s="60" t="str">
        <f t="shared" ca="1" si="182"/>
        <v/>
      </c>
      <c r="CU188" s="60" t="str">
        <f t="shared" ca="1" si="183"/>
        <v/>
      </c>
      <c r="CV188" s="60" t="str">
        <f t="shared" ca="1" si="184"/>
        <v/>
      </c>
      <c r="CW188" s="60" t="str">
        <f t="shared" ca="1" si="185"/>
        <v/>
      </c>
      <c r="CX188" s="60" t="str">
        <f t="shared" ca="1" si="186"/>
        <v/>
      </c>
      <c r="CY188" s="60" t="str">
        <f t="shared" ca="1" si="187"/>
        <v/>
      </c>
      <c r="CZ188" s="60" t="str">
        <f t="shared" ca="1" si="188"/>
        <v/>
      </c>
      <c r="DA188" s="65" t="str">
        <f t="shared" ca="1" si="189"/>
        <v/>
      </c>
      <c r="DB188" s="65" t="str">
        <f t="shared" ca="1" si="190"/>
        <v/>
      </c>
      <c r="DC188" s="65" t="str">
        <f t="shared" ca="1" si="191"/>
        <v/>
      </c>
      <c r="DD188" s="65" t="str">
        <f t="shared" ca="1" si="192"/>
        <v/>
      </c>
      <c r="DE188" s="65" t="str">
        <f t="shared" ca="1" si="193"/>
        <v/>
      </c>
      <c r="DF188" s="66" t="str">
        <f t="shared" ca="1" si="194"/>
        <v/>
      </c>
      <c r="DG188" s="66" t="str">
        <f t="shared" ca="1" si="195"/>
        <v/>
      </c>
      <c r="DH188" s="66" t="str">
        <f t="shared" ca="1" si="196"/>
        <v/>
      </c>
      <c r="DI188" s="66" t="str">
        <f t="shared" ca="1" si="197"/>
        <v/>
      </c>
      <c r="DJ188" s="66" t="str">
        <f t="shared" ca="1" si="198"/>
        <v/>
      </c>
      <c r="DK188" s="65" t="str">
        <f t="shared" ca="1" si="199"/>
        <v/>
      </c>
      <c r="DL188" s="65" t="str">
        <f t="shared" ca="1" si="200"/>
        <v/>
      </c>
      <c r="DM188" s="65" t="str">
        <f t="shared" ca="1" si="201"/>
        <v/>
      </c>
      <c r="DN188" s="65" t="str">
        <f t="shared" ca="1" si="202"/>
        <v/>
      </c>
      <c r="DO188" s="65" t="str">
        <f t="shared" ca="1" si="203"/>
        <v/>
      </c>
      <c r="DP188" s="65" t="str">
        <f t="shared" ca="1" si="204"/>
        <v/>
      </c>
      <c r="DQ188" s="65" t="str">
        <f t="shared" ca="1" si="205"/>
        <v/>
      </c>
      <c r="DR188" s="69" t="str">
        <f t="shared" ca="1" si="206"/>
        <v/>
      </c>
      <c r="DS188" s="69" t="str">
        <f t="shared" ca="1" si="207"/>
        <v/>
      </c>
      <c r="DT188" s="69" t="str">
        <f t="shared" ca="1" si="208"/>
        <v/>
      </c>
      <c r="DU188" s="69" t="str">
        <f t="shared" ca="1" si="209"/>
        <v/>
      </c>
      <c r="DV188" s="69" t="str">
        <f t="shared" ca="1" si="210"/>
        <v/>
      </c>
      <c r="DW188" s="69" t="str">
        <f t="shared" ca="1" si="211"/>
        <v/>
      </c>
      <c r="DX188" s="69" t="str">
        <f t="shared" ca="1" si="212"/>
        <v/>
      </c>
      <c r="DY188" s="69" t="str">
        <f t="shared" ca="1" si="213"/>
        <v/>
      </c>
      <c r="DZ188" s="72" t="str">
        <f t="shared" ca="1" si="214"/>
        <v/>
      </c>
      <c r="EA188" s="72" t="str">
        <f t="shared" ca="1" si="215"/>
        <v/>
      </c>
      <c r="EB188" s="72" t="str">
        <f t="shared" ca="1" si="216"/>
        <v/>
      </c>
      <c r="EC188" s="65" t="str">
        <f t="shared" ca="1" si="217"/>
        <v/>
      </c>
      <c r="ED188" s="65" t="str">
        <f t="shared" ca="1" si="218"/>
        <v/>
      </c>
      <c r="EE188" s="65" t="str">
        <f t="shared" ca="1" si="219"/>
        <v/>
      </c>
      <c r="EF188" s="65" t="str">
        <f t="shared" ca="1" si="220"/>
        <v/>
      </c>
      <c r="EG188" s="65" t="str">
        <f t="shared" ca="1" si="221"/>
        <v/>
      </c>
      <c r="EH188" s="65" t="str">
        <f t="shared" ca="1" si="222"/>
        <v/>
      </c>
      <c r="EI188" s="429" t="str">
        <f t="shared" ca="1" si="223"/>
        <v>No</v>
      </c>
      <c r="EJ188" s="428" t="str">
        <f t="shared" ca="1" si="224"/>
        <v/>
      </c>
      <c r="EK188" s="428" t="str">
        <f t="shared" ca="1" si="225"/>
        <v/>
      </c>
      <c r="EL188" s="65" t="str">
        <f t="shared" ca="1" si="226"/>
        <v/>
      </c>
      <c r="EM188" s="65" t="str">
        <f t="shared" ca="1" si="227"/>
        <v/>
      </c>
      <c r="EN188" s="65" t="str">
        <f t="shared" ca="1" si="228"/>
        <v/>
      </c>
      <c r="EO188" s="433" t="str">
        <f t="shared" ca="1" si="229"/>
        <v/>
      </c>
      <c r="EP188" s="433" t="str">
        <f t="shared" ca="1" si="230"/>
        <v/>
      </c>
      <c r="EQ188" s="433" t="str">
        <f t="shared" ca="1" si="231"/>
        <v/>
      </c>
      <c r="ER188" s="433" t="str">
        <f t="shared" ca="1" si="232"/>
        <v/>
      </c>
      <c r="ES188" s="433" t="str">
        <f t="shared" ca="1" si="233"/>
        <v/>
      </c>
      <c r="ET188" s="433" t="str">
        <f t="shared" ca="1" si="234"/>
        <v/>
      </c>
      <c r="EU188" s="433" t="str">
        <f ca="1">IF(OR(CO188="",CQ188=""),"",Discipline!$P$3*CO188+Discipline!$X$3*CQ188)</f>
        <v/>
      </c>
      <c r="EV188" s="433" t="str">
        <f ca="1">IF(OR(CP188="",CR188=""),"",Discipline!$P$3*CP188+Discipline!$X$3*CR188)</f>
        <v/>
      </c>
    </row>
    <row r="189" spans="1:152" x14ac:dyDescent="0.25">
      <c r="A189" s="10" t="str">
        <f ca="1">IFERROR(RANK(order!A189,order!A$3:A$554,0),"")</f>
        <v/>
      </c>
      <c r="B189" s="10" t="str">
        <f ca="1">IFERROR(RANK(order!B189,order!B$3:B$554,0),"")</f>
        <v/>
      </c>
      <c r="C189" s="10" t="str">
        <f ca="1">IFERROR(RANK(order!C189,order!C$3:C$554,0),"")</f>
        <v/>
      </c>
      <c r="D189" s="4" t="str">
        <f ca="1">IFERROR(RANK(order!D189,order!D$3:D$554,0),"")</f>
        <v/>
      </c>
      <c r="E189" s="4" t="str">
        <f ca="1">IFERROR(RANK(order!E189,order!E$3:E$554,0),"")</f>
        <v/>
      </c>
      <c r="F189" s="4" t="str">
        <f ca="1">IFERROR(RANK(order!F189,order!F$3:F$554,0),"")</f>
        <v/>
      </c>
      <c r="G189" s="10" t="str">
        <f ca="1">IFERROR(RANK(order!G189,order!G$3:G$554,0),"")</f>
        <v/>
      </c>
      <c r="H189" s="10" t="str">
        <f ca="1">IFERROR(RANK(order!H189,order!H$3:H$554,0),"")</f>
        <v/>
      </c>
      <c r="I189" s="10" t="str">
        <f ca="1">IFERROR(RANK(order!I189,order!I$3:I$554,0),"")</f>
        <v/>
      </c>
      <c r="J189" s="4" t="str">
        <f ca="1">IFERROR(RANK(order!J189,order!J$3:J$554,0),"")</f>
        <v/>
      </c>
      <c r="K189" s="4" t="str">
        <f ca="1">IFERROR(RANK(order!K189,order!K$3:K$554,0),"")</f>
        <v/>
      </c>
      <c r="L189" s="4" t="str">
        <f ca="1">IFERROR(RANK(order!L189,order!L$3:L$554,0),"")</f>
        <v/>
      </c>
      <c r="M189" s="10" t="str">
        <f ca="1">IFERROR(RANK(order!M189,order!M$3:M$554,0),"")</f>
        <v/>
      </c>
      <c r="N189" s="10" t="str">
        <f ca="1">IFERROR(RANK(order!N189,order!N$3:N$554,0),"")</f>
        <v/>
      </c>
      <c r="O189" s="10" t="str">
        <f ca="1">IFERROR(RANK(order!O189,order!O$3:O$554,0),"")</f>
        <v/>
      </c>
      <c r="P189" s="4" t="str">
        <f ca="1">IFERROR(RANK(order!P189,order!P$3:P$554,0),"")</f>
        <v/>
      </c>
      <c r="Q189" s="4" t="str">
        <f ca="1">IFERROR(RANK(order!Q189,order!Q$3:Q$554,0),"")</f>
        <v/>
      </c>
      <c r="R189" s="4" t="str">
        <f ca="1">IFERROR(RANK(order!R189,order!R$3:R$554,0),"")</f>
        <v/>
      </c>
      <c r="S189" s="10" t="str">
        <f ca="1">IFERROR(RANK(order!S189,order!S$3:S$554,0),"")</f>
        <v/>
      </c>
      <c r="T189" s="10" t="str">
        <f ca="1">IFERROR(RANK(order!T189,order!T$3:T$554,0),"")</f>
        <v/>
      </c>
      <c r="U189" s="10" t="str">
        <f ca="1">IFERROR(RANK(order!U189,order!U$3:U$554,0),"")</f>
        <v/>
      </c>
      <c r="V189" s="4" t="str">
        <f ca="1">IFERROR(RANK(order!V189,order!V$3:V$554,0),"")</f>
        <v/>
      </c>
      <c r="W189" s="4" t="str">
        <f ca="1">IFERROR(RANK(order!W189,order!W$3:W$554,0),"")</f>
        <v/>
      </c>
      <c r="X189" s="4" t="str">
        <f ca="1">IFERROR(RANK(order!X189,order!X$3:X$554,0),"")</f>
        <v/>
      </c>
      <c r="Y189" s="10" t="str">
        <f ca="1">IFERROR(RANK(order!Y189,order!Y$3:Y$554,0),"")</f>
        <v/>
      </c>
      <c r="Z189" s="10" t="str">
        <f ca="1">IFERROR(RANK(order!Z189,order!Z$3:Z$554,0),"")</f>
        <v/>
      </c>
      <c r="AA189" s="10" t="str">
        <f ca="1">IFERROR(RANK(order!AA189,order!AA$3:AA$554,0),"")</f>
        <v/>
      </c>
      <c r="AB189" s="4" t="str">
        <f ca="1">IFERROR(RANK(order!AB189,order!AB$3:AB$554,0),"")</f>
        <v/>
      </c>
      <c r="AC189" s="4" t="str">
        <f ca="1">IFERROR(RANK(order!AC189,order!AC$3:AC$554,0),"")</f>
        <v/>
      </c>
      <c r="AD189" s="4" t="str">
        <f ca="1">IFERROR(RANK(order!AD189,order!AD$3:AD$554,0),"")</f>
        <v/>
      </c>
      <c r="AE189" s="10" t="str">
        <f ca="1">IFERROR(RANK(order!AE189,order!AE$3:AE$554,0),"")</f>
        <v/>
      </c>
      <c r="AF189" s="10" t="str">
        <f ca="1">IFERROR(RANK(order!AF189,order!AF$3:AF$554,0),"")</f>
        <v/>
      </c>
      <c r="AG189" s="10" t="str">
        <f ca="1">IFERROR(RANK(order!AG189,order!AG$3:AG$554,0),"")</f>
        <v/>
      </c>
      <c r="AH189" s="4" t="str">
        <f ca="1">IFERROR(RANK(order!AH189,order!AH$3:AH$554,0),"")</f>
        <v/>
      </c>
      <c r="AI189" s="4" t="str">
        <f ca="1">IFERROR(RANK(order!AI189,order!AI$3:AI$554,0),"")</f>
        <v/>
      </c>
      <c r="AJ189" s="4" t="str">
        <f ca="1">IFERROR(RANK(order!AJ189,order!AJ$3:AJ$554,0),"")</f>
        <v/>
      </c>
      <c r="AK189" s="10" t="str">
        <f ca="1">IFERROR(RANK(order!AK189,order!AK$3:AK$554,0),"")</f>
        <v/>
      </c>
      <c r="AL189" s="10" t="str">
        <f ca="1">IFERROR(RANK(order!AL189,order!AL$3:AL$554,0),"")</f>
        <v/>
      </c>
      <c r="AM189" s="10" t="str">
        <f ca="1">IFERROR(RANK(order!AM189,order!AM$3:AM$554,0),"")</f>
        <v/>
      </c>
      <c r="AN189" s="4" t="str">
        <f ca="1">IFERROR(RANK(order!AN189,order!AN$3:AN$554,0),"")</f>
        <v/>
      </c>
      <c r="AO189" s="4" t="str">
        <f ca="1">IFERROR(RANK(order!AO189,order!AO$3:AO$554,0),"")</f>
        <v/>
      </c>
      <c r="AP189" s="4" t="str">
        <f ca="1">IFERROR(RANK(order!AP189,order!AP$3:AP$554,0),"")</f>
        <v/>
      </c>
      <c r="AQ189" s="10" t="str">
        <f ca="1">IFERROR(RANK(order!AQ189,order!AQ$3:AQ$554,0),"")</f>
        <v/>
      </c>
      <c r="AR189" s="10" t="str">
        <f ca="1">IFERROR(RANK(order!AR189,order!AR$3:AR$554,0),"")</f>
        <v/>
      </c>
      <c r="AS189" s="10" t="str">
        <f ca="1">IFERROR(RANK(order!AS189,order!AS$3:AS$554,0),"")</f>
        <v/>
      </c>
      <c r="AT189" s="4" t="str">
        <f ca="1">IFERROR(RANK(order!AT189,order!AT$3:AT$554,0),"")</f>
        <v/>
      </c>
      <c r="AU189" s="4" t="str">
        <f ca="1">IFERROR(RANK(order!AU189,order!AU$3:AU$554,0),"")</f>
        <v/>
      </c>
      <c r="AV189" s="4" t="str">
        <f ca="1">IFERROR(RANK(order!AV189,order!AV$3:AV$554,0),"")</f>
        <v/>
      </c>
      <c r="AW189" s="10" t="str">
        <f ca="1">IFERROR(RANK(order!AW189,order!AW$3:AW$554,0),"")</f>
        <v/>
      </c>
      <c r="AX189" s="10" t="str">
        <f ca="1">IFERROR(RANK(order!AX189,order!AX$3:AX$554,0),"")</f>
        <v/>
      </c>
      <c r="AY189" s="10" t="str">
        <f ca="1">IFERROR(RANK(order!AY189,order!AY$3:AY$554,0),"")</f>
        <v/>
      </c>
      <c r="AZ189" s="4" t="str">
        <f ca="1">IFERROR(RANK(order!AZ189,order!AZ$3:AZ$554,0),"")</f>
        <v/>
      </c>
      <c r="BA189" s="4" t="str">
        <f ca="1">IFERROR(RANK(order!BA189,order!BA$3:BA$554,0),"")</f>
        <v/>
      </c>
      <c r="BB189" s="4" t="str">
        <f ca="1">IFERROR(RANK(order!BB189,order!BB$3:BB$554,0),"")</f>
        <v/>
      </c>
      <c r="BC189" s="10" t="str">
        <f ca="1">IFERROR(RANK(order!BC189,order!BC$3:BC$554,0),"")</f>
        <v/>
      </c>
      <c r="BD189" s="10" t="str">
        <f ca="1">IFERROR(RANK(order!BD189,order!BD$3:BD$554,0),"")</f>
        <v/>
      </c>
      <c r="BE189" s="10" t="str">
        <f ca="1">IFERROR(RANK(order!BE189,order!BE$3:BE$554,0),"")</f>
        <v/>
      </c>
      <c r="BF189" s="4" t="str">
        <f ca="1">IFERROR(RANK(order!BF189,order!BF$3:BF$554,0),"")</f>
        <v/>
      </c>
      <c r="BG189" s="4" t="str">
        <f ca="1">IFERROR(RANK(order!BG189,order!BG$3:BG$554,0),"")</f>
        <v/>
      </c>
      <c r="BH189" s="4" t="str">
        <f ca="1">IFERROR(RANK(order!BH189,order!BH$3:BH$554,0),"")</f>
        <v/>
      </c>
      <c r="BI189" s="10" t="str">
        <f ca="1">IFERROR(RANK(order!BI189,order!BI$3:BI$554,0),"")</f>
        <v/>
      </c>
      <c r="BJ189" s="10" t="str">
        <f ca="1">IFERROR(RANK(order!BJ189,order!BJ$3:BJ$554,0),"")</f>
        <v/>
      </c>
      <c r="BK189" s="10" t="str">
        <f ca="1">IFERROR(RANK(order!BK189,order!BK$3:BK$554,0),"")</f>
        <v/>
      </c>
      <c r="BL189" s="4" t="str">
        <f ca="1">IFERROR(RANK(order!BL189,order!BL$3:BL$554,0),"")</f>
        <v/>
      </c>
      <c r="BM189" s="4" t="str">
        <f ca="1">IFERROR(RANK(order!BM189,order!BM$3:BM$554,0),"")</f>
        <v/>
      </c>
      <c r="BN189" s="4" t="str">
        <f ca="1">IFERROR(RANK(order!BN189,order!BN$3:BN$554,0),"")</f>
        <v/>
      </c>
      <c r="BO189" s="10" t="str">
        <f ca="1">IFERROR(RANK(order!BO189,order!BO$3:BO$554,0),"")</f>
        <v/>
      </c>
      <c r="BP189" s="10" t="str">
        <f ca="1">IFERROR(RANK(order!BP189,order!BP$3:BP$554,0),"")</f>
        <v/>
      </c>
      <c r="BQ189" s="10" t="str">
        <f ca="1">IFERROR(RANK(order!BQ189,order!BQ$3:BQ$554,0),"")</f>
        <v/>
      </c>
      <c r="BR189" s="4" t="str">
        <f ca="1">IFERROR(RANK(order!BR189,order!BR$3:BR$554,0),"")</f>
        <v/>
      </c>
      <c r="BS189" s="4" t="str">
        <f ca="1">IFERROR(RANK(order!BS189,order!BS$3:BS$554,0),"")</f>
        <v/>
      </c>
      <c r="BT189" s="4" t="str">
        <f ca="1">IFERROR(RANK(order!BT189,order!BT$3:BT$554,0),"")</f>
        <v/>
      </c>
      <c r="BU189" s="95">
        <f t="shared" si="235"/>
        <v>187</v>
      </c>
      <c r="BV189" s="35" t="str">
        <f t="shared" si="236"/>
        <v>E1</v>
      </c>
      <c r="BW189" s="55">
        <f t="shared" ca="1" si="159"/>
        <v>0</v>
      </c>
      <c r="BX189" s="56" t="str">
        <f t="shared" ca="1" si="160"/>
        <v/>
      </c>
      <c r="BY189" s="56" t="str">
        <f t="shared" ca="1" si="161"/>
        <v/>
      </c>
      <c r="BZ189" s="57" t="str">
        <f t="shared" ca="1" si="162"/>
        <v/>
      </c>
      <c r="CA189" s="57" t="str">
        <f t="shared" ca="1" si="163"/>
        <v/>
      </c>
      <c r="CB189" s="58" t="str">
        <f t="shared" ca="1" si="164"/>
        <v/>
      </c>
      <c r="CC189" s="57" t="str">
        <f t="shared" ca="1" si="165"/>
        <v/>
      </c>
      <c r="CD189" s="57" t="str">
        <f t="shared" ca="1" si="166"/>
        <v/>
      </c>
      <c r="CE189" s="58" t="str">
        <f t="shared" ca="1" si="167"/>
        <v/>
      </c>
      <c r="CF189" s="59" t="str">
        <f t="shared" ca="1" si="168"/>
        <v/>
      </c>
      <c r="CG189" s="57" t="str">
        <f t="shared" ca="1" si="169"/>
        <v/>
      </c>
      <c r="CH189" s="57" t="str">
        <f t="shared" ca="1" si="170"/>
        <v/>
      </c>
      <c r="CI189" s="57" t="str">
        <f t="shared" ca="1" si="171"/>
        <v/>
      </c>
      <c r="CJ189" s="57" t="str">
        <f t="shared" ca="1" si="172"/>
        <v/>
      </c>
      <c r="CK189" s="57" t="str">
        <f t="shared" ca="1" si="173"/>
        <v/>
      </c>
      <c r="CL189" s="57" t="str">
        <f t="shared" ca="1" si="174"/>
        <v/>
      </c>
      <c r="CM189" s="57" t="str">
        <f t="shared" ca="1" si="175"/>
        <v/>
      </c>
      <c r="CN189" s="57" t="str">
        <f t="shared" ca="1" si="176"/>
        <v/>
      </c>
      <c r="CO189" s="57" t="str">
        <f t="shared" ca="1" si="177"/>
        <v/>
      </c>
      <c r="CP189" s="57" t="str">
        <f t="shared" ca="1" si="178"/>
        <v/>
      </c>
      <c r="CQ189" s="57" t="str">
        <f t="shared" ca="1" si="179"/>
        <v/>
      </c>
      <c r="CR189" s="57" t="str">
        <f t="shared" ca="1" si="180"/>
        <v/>
      </c>
      <c r="CS189" s="60" t="str">
        <f t="shared" ca="1" si="181"/>
        <v/>
      </c>
      <c r="CT189" s="60" t="str">
        <f t="shared" ca="1" si="182"/>
        <v/>
      </c>
      <c r="CU189" s="60" t="str">
        <f t="shared" ca="1" si="183"/>
        <v/>
      </c>
      <c r="CV189" s="60" t="str">
        <f t="shared" ca="1" si="184"/>
        <v/>
      </c>
      <c r="CW189" s="60" t="str">
        <f t="shared" ca="1" si="185"/>
        <v/>
      </c>
      <c r="CX189" s="60" t="str">
        <f t="shared" ca="1" si="186"/>
        <v/>
      </c>
      <c r="CY189" s="60" t="str">
        <f t="shared" ca="1" si="187"/>
        <v/>
      </c>
      <c r="CZ189" s="60" t="str">
        <f t="shared" ca="1" si="188"/>
        <v/>
      </c>
      <c r="DA189" s="65" t="str">
        <f t="shared" ca="1" si="189"/>
        <v/>
      </c>
      <c r="DB189" s="65" t="str">
        <f t="shared" ca="1" si="190"/>
        <v/>
      </c>
      <c r="DC189" s="65" t="str">
        <f t="shared" ca="1" si="191"/>
        <v/>
      </c>
      <c r="DD189" s="65" t="str">
        <f t="shared" ca="1" si="192"/>
        <v/>
      </c>
      <c r="DE189" s="65" t="str">
        <f t="shared" ca="1" si="193"/>
        <v/>
      </c>
      <c r="DF189" s="66" t="str">
        <f t="shared" ca="1" si="194"/>
        <v/>
      </c>
      <c r="DG189" s="66" t="str">
        <f t="shared" ca="1" si="195"/>
        <v/>
      </c>
      <c r="DH189" s="66" t="str">
        <f t="shared" ca="1" si="196"/>
        <v/>
      </c>
      <c r="DI189" s="66" t="str">
        <f t="shared" ca="1" si="197"/>
        <v/>
      </c>
      <c r="DJ189" s="66" t="str">
        <f t="shared" ca="1" si="198"/>
        <v/>
      </c>
      <c r="DK189" s="65" t="str">
        <f t="shared" ca="1" si="199"/>
        <v/>
      </c>
      <c r="DL189" s="65" t="str">
        <f t="shared" ca="1" si="200"/>
        <v/>
      </c>
      <c r="DM189" s="65" t="str">
        <f t="shared" ca="1" si="201"/>
        <v/>
      </c>
      <c r="DN189" s="65" t="str">
        <f t="shared" ca="1" si="202"/>
        <v/>
      </c>
      <c r="DO189" s="65" t="str">
        <f t="shared" ca="1" si="203"/>
        <v/>
      </c>
      <c r="DP189" s="65" t="str">
        <f t="shared" ca="1" si="204"/>
        <v/>
      </c>
      <c r="DQ189" s="65" t="str">
        <f t="shared" ca="1" si="205"/>
        <v/>
      </c>
      <c r="DR189" s="69" t="str">
        <f t="shared" ca="1" si="206"/>
        <v/>
      </c>
      <c r="DS189" s="69" t="str">
        <f t="shared" ca="1" si="207"/>
        <v/>
      </c>
      <c r="DT189" s="69" t="str">
        <f t="shared" ca="1" si="208"/>
        <v/>
      </c>
      <c r="DU189" s="69" t="str">
        <f t="shared" ca="1" si="209"/>
        <v/>
      </c>
      <c r="DV189" s="69" t="str">
        <f t="shared" ca="1" si="210"/>
        <v/>
      </c>
      <c r="DW189" s="69" t="str">
        <f t="shared" ca="1" si="211"/>
        <v/>
      </c>
      <c r="DX189" s="69" t="str">
        <f t="shared" ca="1" si="212"/>
        <v/>
      </c>
      <c r="DY189" s="69" t="str">
        <f t="shared" ca="1" si="213"/>
        <v/>
      </c>
      <c r="DZ189" s="72" t="str">
        <f t="shared" ca="1" si="214"/>
        <v/>
      </c>
      <c r="EA189" s="72" t="str">
        <f t="shared" ca="1" si="215"/>
        <v/>
      </c>
      <c r="EB189" s="72" t="str">
        <f t="shared" ca="1" si="216"/>
        <v/>
      </c>
      <c r="EC189" s="65" t="str">
        <f t="shared" ca="1" si="217"/>
        <v/>
      </c>
      <c r="ED189" s="65" t="str">
        <f t="shared" ca="1" si="218"/>
        <v/>
      </c>
      <c r="EE189" s="65" t="str">
        <f t="shared" ca="1" si="219"/>
        <v/>
      </c>
      <c r="EF189" s="65" t="str">
        <f t="shared" ca="1" si="220"/>
        <v/>
      </c>
      <c r="EG189" s="65" t="str">
        <f t="shared" ca="1" si="221"/>
        <v/>
      </c>
      <c r="EH189" s="65" t="str">
        <f t="shared" ca="1" si="222"/>
        <v/>
      </c>
      <c r="EI189" s="429" t="str">
        <f t="shared" ca="1" si="223"/>
        <v>No</v>
      </c>
      <c r="EJ189" s="428" t="str">
        <f t="shared" ca="1" si="224"/>
        <v/>
      </c>
      <c r="EK189" s="428" t="str">
        <f t="shared" ca="1" si="225"/>
        <v/>
      </c>
      <c r="EL189" s="65" t="str">
        <f t="shared" ca="1" si="226"/>
        <v/>
      </c>
      <c r="EM189" s="65" t="str">
        <f t="shared" ca="1" si="227"/>
        <v/>
      </c>
      <c r="EN189" s="65" t="str">
        <f t="shared" ca="1" si="228"/>
        <v/>
      </c>
      <c r="EO189" s="433" t="str">
        <f t="shared" ca="1" si="229"/>
        <v/>
      </c>
      <c r="EP189" s="433" t="str">
        <f t="shared" ca="1" si="230"/>
        <v/>
      </c>
      <c r="EQ189" s="433" t="str">
        <f t="shared" ca="1" si="231"/>
        <v/>
      </c>
      <c r="ER189" s="433" t="str">
        <f t="shared" ca="1" si="232"/>
        <v/>
      </c>
      <c r="ES189" s="433" t="str">
        <f t="shared" ca="1" si="233"/>
        <v/>
      </c>
      <c r="ET189" s="433" t="str">
        <f t="shared" ca="1" si="234"/>
        <v/>
      </c>
      <c r="EU189" s="433" t="str">
        <f ca="1">IF(OR(CO189="",CQ189=""),"",Discipline!$P$3*CO189+Discipline!$X$3*CQ189)</f>
        <v/>
      </c>
      <c r="EV189" s="433" t="str">
        <f ca="1">IF(OR(CP189="",CR189=""),"",Discipline!$P$3*CP189+Discipline!$X$3*CR189)</f>
        <v/>
      </c>
    </row>
    <row r="190" spans="1:152" x14ac:dyDescent="0.25">
      <c r="A190" s="10" t="str">
        <f ca="1">IFERROR(RANK(order!A190,order!A$3:A$554,0),"")</f>
        <v/>
      </c>
      <c r="B190" s="10" t="str">
        <f ca="1">IFERROR(RANK(order!B190,order!B$3:B$554,0),"")</f>
        <v/>
      </c>
      <c r="C190" s="10" t="str">
        <f ca="1">IFERROR(RANK(order!C190,order!C$3:C$554,0),"")</f>
        <v/>
      </c>
      <c r="D190" s="4" t="str">
        <f ca="1">IFERROR(RANK(order!D190,order!D$3:D$554,0),"")</f>
        <v/>
      </c>
      <c r="E190" s="4" t="str">
        <f ca="1">IFERROR(RANK(order!E190,order!E$3:E$554,0),"")</f>
        <v/>
      </c>
      <c r="F190" s="4" t="str">
        <f ca="1">IFERROR(RANK(order!F190,order!F$3:F$554,0),"")</f>
        <v/>
      </c>
      <c r="G190" s="10" t="str">
        <f ca="1">IFERROR(RANK(order!G190,order!G$3:G$554,0),"")</f>
        <v/>
      </c>
      <c r="H190" s="10" t="str">
        <f ca="1">IFERROR(RANK(order!H190,order!H$3:H$554,0),"")</f>
        <v/>
      </c>
      <c r="I190" s="10" t="str">
        <f ca="1">IFERROR(RANK(order!I190,order!I$3:I$554,0),"")</f>
        <v/>
      </c>
      <c r="J190" s="4" t="str">
        <f ca="1">IFERROR(RANK(order!J190,order!J$3:J$554,0),"")</f>
        <v/>
      </c>
      <c r="K190" s="4" t="str">
        <f ca="1">IFERROR(RANK(order!K190,order!K$3:K$554,0),"")</f>
        <v/>
      </c>
      <c r="L190" s="4" t="str">
        <f ca="1">IFERROR(RANK(order!L190,order!L$3:L$554,0),"")</f>
        <v/>
      </c>
      <c r="M190" s="10" t="str">
        <f ca="1">IFERROR(RANK(order!M190,order!M$3:M$554,0),"")</f>
        <v/>
      </c>
      <c r="N190" s="10" t="str">
        <f ca="1">IFERROR(RANK(order!N190,order!N$3:N$554,0),"")</f>
        <v/>
      </c>
      <c r="O190" s="10" t="str">
        <f ca="1">IFERROR(RANK(order!O190,order!O$3:O$554,0),"")</f>
        <v/>
      </c>
      <c r="P190" s="4" t="str">
        <f ca="1">IFERROR(RANK(order!P190,order!P$3:P$554,0),"")</f>
        <v/>
      </c>
      <c r="Q190" s="4" t="str">
        <f ca="1">IFERROR(RANK(order!Q190,order!Q$3:Q$554,0),"")</f>
        <v/>
      </c>
      <c r="R190" s="4" t="str">
        <f ca="1">IFERROR(RANK(order!R190,order!R$3:R$554,0),"")</f>
        <v/>
      </c>
      <c r="S190" s="10" t="str">
        <f ca="1">IFERROR(RANK(order!S190,order!S$3:S$554,0),"")</f>
        <v/>
      </c>
      <c r="T190" s="10" t="str">
        <f ca="1">IFERROR(RANK(order!T190,order!T$3:T$554,0),"")</f>
        <v/>
      </c>
      <c r="U190" s="10" t="str">
        <f ca="1">IFERROR(RANK(order!U190,order!U$3:U$554,0),"")</f>
        <v/>
      </c>
      <c r="V190" s="4" t="str">
        <f ca="1">IFERROR(RANK(order!V190,order!V$3:V$554,0),"")</f>
        <v/>
      </c>
      <c r="W190" s="4" t="str">
        <f ca="1">IFERROR(RANK(order!W190,order!W$3:W$554,0),"")</f>
        <v/>
      </c>
      <c r="X190" s="4" t="str">
        <f ca="1">IFERROR(RANK(order!X190,order!X$3:X$554,0),"")</f>
        <v/>
      </c>
      <c r="Y190" s="10" t="str">
        <f ca="1">IFERROR(RANK(order!Y190,order!Y$3:Y$554,0),"")</f>
        <v/>
      </c>
      <c r="Z190" s="10" t="str">
        <f ca="1">IFERROR(RANK(order!Z190,order!Z$3:Z$554,0),"")</f>
        <v/>
      </c>
      <c r="AA190" s="10" t="str">
        <f ca="1">IFERROR(RANK(order!AA190,order!AA$3:AA$554,0),"")</f>
        <v/>
      </c>
      <c r="AB190" s="4" t="str">
        <f ca="1">IFERROR(RANK(order!AB190,order!AB$3:AB$554,0),"")</f>
        <v/>
      </c>
      <c r="AC190" s="4" t="str">
        <f ca="1">IFERROR(RANK(order!AC190,order!AC$3:AC$554,0),"")</f>
        <v/>
      </c>
      <c r="AD190" s="4" t="str">
        <f ca="1">IFERROR(RANK(order!AD190,order!AD$3:AD$554,0),"")</f>
        <v/>
      </c>
      <c r="AE190" s="10" t="str">
        <f ca="1">IFERROR(RANK(order!AE190,order!AE$3:AE$554,0),"")</f>
        <v/>
      </c>
      <c r="AF190" s="10" t="str">
        <f ca="1">IFERROR(RANK(order!AF190,order!AF$3:AF$554,0),"")</f>
        <v/>
      </c>
      <c r="AG190" s="10" t="str">
        <f ca="1">IFERROR(RANK(order!AG190,order!AG$3:AG$554,0),"")</f>
        <v/>
      </c>
      <c r="AH190" s="4" t="str">
        <f ca="1">IFERROR(RANK(order!AH190,order!AH$3:AH$554,0),"")</f>
        <v/>
      </c>
      <c r="AI190" s="4" t="str">
        <f ca="1">IFERROR(RANK(order!AI190,order!AI$3:AI$554,0),"")</f>
        <v/>
      </c>
      <c r="AJ190" s="4" t="str">
        <f ca="1">IFERROR(RANK(order!AJ190,order!AJ$3:AJ$554,0),"")</f>
        <v/>
      </c>
      <c r="AK190" s="10" t="str">
        <f ca="1">IFERROR(RANK(order!AK190,order!AK$3:AK$554,0),"")</f>
        <v/>
      </c>
      <c r="AL190" s="10" t="str">
        <f ca="1">IFERROR(RANK(order!AL190,order!AL$3:AL$554,0),"")</f>
        <v/>
      </c>
      <c r="AM190" s="10" t="str">
        <f ca="1">IFERROR(RANK(order!AM190,order!AM$3:AM$554,0),"")</f>
        <v/>
      </c>
      <c r="AN190" s="4" t="str">
        <f ca="1">IFERROR(RANK(order!AN190,order!AN$3:AN$554,0),"")</f>
        <v/>
      </c>
      <c r="AO190" s="4" t="str">
        <f ca="1">IFERROR(RANK(order!AO190,order!AO$3:AO$554,0),"")</f>
        <v/>
      </c>
      <c r="AP190" s="4" t="str">
        <f ca="1">IFERROR(RANK(order!AP190,order!AP$3:AP$554,0),"")</f>
        <v/>
      </c>
      <c r="AQ190" s="10" t="str">
        <f ca="1">IFERROR(RANK(order!AQ190,order!AQ$3:AQ$554,0),"")</f>
        <v/>
      </c>
      <c r="AR190" s="10" t="str">
        <f ca="1">IFERROR(RANK(order!AR190,order!AR$3:AR$554,0),"")</f>
        <v/>
      </c>
      <c r="AS190" s="10" t="str">
        <f ca="1">IFERROR(RANK(order!AS190,order!AS$3:AS$554,0),"")</f>
        <v/>
      </c>
      <c r="AT190" s="4" t="str">
        <f ca="1">IFERROR(RANK(order!AT190,order!AT$3:AT$554,0),"")</f>
        <v/>
      </c>
      <c r="AU190" s="4" t="str">
        <f ca="1">IFERROR(RANK(order!AU190,order!AU$3:AU$554,0),"")</f>
        <v/>
      </c>
      <c r="AV190" s="4" t="str">
        <f ca="1">IFERROR(RANK(order!AV190,order!AV$3:AV$554,0),"")</f>
        <v/>
      </c>
      <c r="AW190" s="10" t="str">
        <f ca="1">IFERROR(RANK(order!AW190,order!AW$3:AW$554,0),"")</f>
        <v/>
      </c>
      <c r="AX190" s="10" t="str">
        <f ca="1">IFERROR(RANK(order!AX190,order!AX$3:AX$554,0),"")</f>
        <v/>
      </c>
      <c r="AY190" s="10" t="str">
        <f ca="1">IFERROR(RANK(order!AY190,order!AY$3:AY$554,0),"")</f>
        <v/>
      </c>
      <c r="AZ190" s="4" t="str">
        <f ca="1">IFERROR(RANK(order!AZ190,order!AZ$3:AZ$554,0),"")</f>
        <v/>
      </c>
      <c r="BA190" s="4" t="str">
        <f ca="1">IFERROR(RANK(order!BA190,order!BA$3:BA$554,0),"")</f>
        <v/>
      </c>
      <c r="BB190" s="4" t="str">
        <f ca="1">IFERROR(RANK(order!BB190,order!BB$3:BB$554,0),"")</f>
        <v/>
      </c>
      <c r="BC190" s="10" t="str">
        <f ca="1">IFERROR(RANK(order!BC190,order!BC$3:BC$554,0),"")</f>
        <v/>
      </c>
      <c r="BD190" s="10" t="str">
        <f ca="1">IFERROR(RANK(order!BD190,order!BD$3:BD$554,0),"")</f>
        <v/>
      </c>
      <c r="BE190" s="10" t="str">
        <f ca="1">IFERROR(RANK(order!BE190,order!BE$3:BE$554,0),"")</f>
        <v/>
      </c>
      <c r="BF190" s="4" t="str">
        <f ca="1">IFERROR(RANK(order!BF190,order!BF$3:BF$554,0),"")</f>
        <v/>
      </c>
      <c r="BG190" s="4" t="str">
        <f ca="1">IFERROR(RANK(order!BG190,order!BG$3:BG$554,0),"")</f>
        <v/>
      </c>
      <c r="BH190" s="4" t="str">
        <f ca="1">IFERROR(RANK(order!BH190,order!BH$3:BH$554,0),"")</f>
        <v/>
      </c>
      <c r="BI190" s="10" t="str">
        <f ca="1">IFERROR(RANK(order!BI190,order!BI$3:BI$554,0),"")</f>
        <v/>
      </c>
      <c r="BJ190" s="10" t="str">
        <f ca="1">IFERROR(RANK(order!BJ190,order!BJ$3:BJ$554,0),"")</f>
        <v/>
      </c>
      <c r="BK190" s="10" t="str">
        <f ca="1">IFERROR(RANK(order!BK190,order!BK$3:BK$554,0),"")</f>
        <v/>
      </c>
      <c r="BL190" s="4" t="str">
        <f ca="1">IFERROR(RANK(order!BL190,order!BL$3:BL$554,0),"")</f>
        <v/>
      </c>
      <c r="BM190" s="4" t="str">
        <f ca="1">IFERROR(RANK(order!BM190,order!BM$3:BM$554,0),"")</f>
        <v/>
      </c>
      <c r="BN190" s="4" t="str">
        <f ca="1">IFERROR(RANK(order!BN190,order!BN$3:BN$554,0),"")</f>
        <v/>
      </c>
      <c r="BO190" s="10" t="str">
        <f ca="1">IFERROR(RANK(order!BO190,order!BO$3:BO$554,0),"")</f>
        <v/>
      </c>
      <c r="BP190" s="10" t="str">
        <f ca="1">IFERROR(RANK(order!BP190,order!BP$3:BP$554,0),"")</f>
        <v/>
      </c>
      <c r="BQ190" s="10" t="str">
        <f ca="1">IFERROR(RANK(order!BQ190,order!BQ$3:BQ$554,0),"")</f>
        <v/>
      </c>
      <c r="BR190" s="4" t="str">
        <f ca="1">IFERROR(RANK(order!BR190,order!BR$3:BR$554,0),"")</f>
        <v/>
      </c>
      <c r="BS190" s="4" t="str">
        <f ca="1">IFERROR(RANK(order!BS190,order!BS$3:BS$554,0),"")</f>
        <v/>
      </c>
      <c r="BT190" s="4" t="str">
        <f ca="1">IFERROR(RANK(order!BT190,order!BT$3:BT$554,0),"")</f>
        <v/>
      </c>
      <c r="BU190" s="95">
        <f t="shared" si="235"/>
        <v>188</v>
      </c>
      <c r="BV190" s="35" t="str">
        <f t="shared" si="236"/>
        <v>E1</v>
      </c>
      <c r="BW190" s="55">
        <f t="shared" ca="1" si="159"/>
        <v>0</v>
      </c>
      <c r="BX190" s="56" t="str">
        <f t="shared" ca="1" si="160"/>
        <v/>
      </c>
      <c r="BY190" s="56" t="str">
        <f t="shared" ca="1" si="161"/>
        <v/>
      </c>
      <c r="BZ190" s="57" t="str">
        <f t="shared" ca="1" si="162"/>
        <v/>
      </c>
      <c r="CA190" s="57" t="str">
        <f t="shared" ca="1" si="163"/>
        <v/>
      </c>
      <c r="CB190" s="58" t="str">
        <f t="shared" ca="1" si="164"/>
        <v/>
      </c>
      <c r="CC190" s="57" t="str">
        <f t="shared" ca="1" si="165"/>
        <v/>
      </c>
      <c r="CD190" s="57" t="str">
        <f t="shared" ca="1" si="166"/>
        <v/>
      </c>
      <c r="CE190" s="58" t="str">
        <f t="shared" ca="1" si="167"/>
        <v/>
      </c>
      <c r="CF190" s="59" t="str">
        <f t="shared" ca="1" si="168"/>
        <v/>
      </c>
      <c r="CG190" s="57" t="str">
        <f t="shared" ca="1" si="169"/>
        <v/>
      </c>
      <c r="CH190" s="57" t="str">
        <f t="shared" ca="1" si="170"/>
        <v/>
      </c>
      <c r="CI190" s="57" t="str">
        <f t="shared" ca="1" si="171"/>
        <v/>
      </c>
      <c r="CJ190" s="57" t="str">
        <f t="shared" ca="1" si="172"/>
        <v/>
      </c>
      <c r="CK190" s="57" t="str">
        <f t="shared" ca="1" si="173"/>
        <v/>
      </c>
      <c r="CL190" s="57" t="str">
        <f t="shared" ca="1" si="174"/>
        <v/>
      </c>
      <c r="CM190" s="57" t="str">
        <f t="shared" ca="1" si="175"/>
        <v/>
      </c>
      <c r="CN190" s="57" t="str">
        <f t="shared" ca="1" si="176"/>
        <v/>
      </c>
      <c r="CO190" s="57" t="str">
        <f t="shared" ca="1" si="177"/>
        <v/>
      </c>
      <c r="CP190" s="57" t="str">
        <f t="shared" ca="1" si="178"/>
        <v/>
      </c>
      <c r="CQ190" s="57" t="str">
        <f t="shared" ca="1" si="179"/>
        <v/>
      </c>
      <c r="CR190" s="57" t="str">
        <f t="shared" ca="1" si="180"/>
        <v/>
      </c>
      <c r="CS190" s="60" t="str">
        <f t="shared" ca="1" si="181"/>
        <v/>
      </c>
      <c r="CT190" s="60" t="str">
        <f t="shared" ca="1" si="182"/>
        <v/>
      </c>
      <c r="CU190" s="60" t="str">
        <f t="shared" ca="1" si="183"/>
        <v/>
      </c>
      <c r="CV190" s="60" t="str">
        <f t="shared" ca="1" si="184"/>
        <v/>
      </c>
      <c r="CW190" s="60" t="str">
        <f t="shared" ca="1" si="185"/>
        <v/>
      </c>
      <c r="CX190" s="60" t="str">
        <f t="shared" ca="1" si="186"/>
        <v/>
      </c>
      <c r="CY190" s="60" t="str">
        <f t="shared" ca="1" si="187"/>
        <v/>
      </c>
      <c r="CZ190" s="60" t="str">
        <f t="shared" ca="1" si="188"/>
        <v/>
      </c>
      <c r="DA190" s="65" t="str">
        <f t="shared" ca="1" si="189"/>
        <v/>
      </c>
      <c r="DB190" s="65" t="str">
        <f t="shared" ca="1" si="190"/>
        <v/>
      </c>
      <c r="DC190" s="65" t="str">
        <f t="shared" ca="1" si="191"/>
        <v/>
      </c>
      <c r="DD190" s="65" t="str">
        <f t="shared" ca="1" si="192"/>
        <v/>
      </c>
      <c r="DE190" s="65" t="str">
        <f t="shared" ca="1" si="193"/>
        <v/>
      </c>
      <c r="DF190" s="66" t="str">
        <f t="shared" ca="1" si="194"/>
        <v/>
      </c>
      <c r="DG190" s="66" t="str">
        <f t="shared" ca="1" si="195"/>
        <v/>
      </c>
      <c r="DH190" s="66" t="str">
        <f t="shared" ca="1" si="196"/>
        <v/>
      </c>
      <c r="DI190" s="66" t="str">
        <f t="shared" ca="1" si="197"/>
        <v/>
      </c>
      <c r="DJ190" s="66" t="str">
        <f t="shared" ca="1" si="198"/>
        <v/>
      </c>
      <c r="DK190" s="65" t="str">
        <f t="shared" ca="1" si="199"/>
        <v/>
      </c>
      <c r="DL190" s="65" t="str">
        <f t="shared" ca="1" si="200"/>
        <v/>
      </c>
      <c r="DM190" s="65" t="str">
        <f t="shared" ca="1" si="201"/>
        <v/>
      </c>
      <c r="DN190" s="65" t="str">
        <f t="shared" ca="1" si="202"/>
        <v/>
      </c>
      <c r="DO190" s="65" t="str">
        <f t="shared" ca="1" si="203"/>
        <v/>
      </c>
      <c r="DP190" s="65" t="str">
        <f t="shared" ca="1" si="204"/>
        <v/>
      </c>
      <c r="DQ190" s="65" t="str">
        <f t="shared" ca="1" si="205"/>
        <v/>
      </c>
      <c r="DR190" s="69" t="str">
        <f t="shared" ca="1" si="206"/>
        <v/>
      </c>
      <c r="DS190" s="69" t="str">
        <f t="shared" ca="1" si="207"/>
        <v/>
      </c>
      <c r="DT190" s="69" t="str">
        <f t="shared" ca="1" si="208"/>
        <v/>
      </c>
      <c r="DU190" s="69" t="str">
        <f t="shared" ca="1" si="209"/>
        <v/>
      </c>
      <c r="DV190" s="69" t="str">
        <f t="shared" ca="1" si="210"/>
        <v/>
      </c>
      <c r="DW190" s="69" t="str">
        <f t="shared" ca="1" si="211"/>
        <v/>
      </c>
      <c r="DX190" s="69" t="str">
        <f t="shared" ca="1" si="212"/>
        <v/>
      </c>
      <c r="DY190" s="69" t="str">
        <f t="shared" ca="1" si="213"/>
        <v/>
      </c>
      <c r="DZ190" s="72" t="str">
        <f t="shared" ca="1" si="214"/>
        <v/>
      </c>
      <c r="EA190" s="72" t="str">
        <f t="shared" ca="1" si="215"/>
        <v/>
      </c>
      <c r="EB190" s="72" t="str">
        <f t="shared" ca="1" si="216"/>
        <v/>
      </c>
      <c r="EC190" s="65" t="str">
        <f t="shared" ca="1" si="217"/>
        <v/>
      </c>
      <c r="ED190" s="65" t="str">
        <f t="shared" ca="1" si="218"/>
        <v/>
      </c>
      <c r="EE190" s="65" t="str">
        <f t="shared" ca="1" si="219"/>
        <v/>
      </c>
      <c r="EF190" s="65" t="str">
        <f t="shared" ca="1" si="220"/>
        <v/>
      </c>
      <c r="EG190" s="65" t="str">
        <f t="shared" ca="1" si="221"/>
        <v/>
      </c>
      <c r="EH190" s="65" t="str">
        <f t="shared" ca="1" si="222"/>
        <v/>
      </c>
      <c r="EI190" s="429" t="str">
        <f t="shared" ca="1" si="223"/>
        <v>No</v>
      </c>
      <c r="EJ190" s="428" t="str">
        <f t="shared" ca="1" si="224"/>
        <v/>
      </c>
      <c r="EK190" s="428" t="str">
        <f t="shared" ca="1" si="225"/>
        <v/>
      </c>
      <c r="EL190" s="65" t="str">
        <f t="shared" ca="1" si="226"/>
        <v/>
      </c>
      <c r="EM190" s="65" t="str">
        <f t="shared" ca="1" si="227"/>
        <v/>
      </c>
      <c r="EN190" s="65" t="str">
        <f t="shared" ca="1" si="228"/>
        <v/>
      </c>
      <c r="EO190" s="433" t="str">
        <f t="shared" ca="1" si="229"/>
        <v/>
      </c>
      <c r="EP190" s="433" t="str">
        <f t="shared" ca="1" si="230"/>
        <v/>
      </c>
      <c r="EQ190" s="433" t="str">
        <f t="shared" ca="1" si="231"/>
        <v/>
      </c>
      <c r="ER190" s="433" t="str">
        <f t="shared" ca="1" si="232"/>
        <v/>
      </c>
      <c r="ES190" s="433" t="str">
        <f t="shared" ca="1" si="233"/>
        <v/>
      </c>
      <c r="ET190" s="433" t="str">
        <f t="shared" ca="1" si="234"/>
        <v/>
      </c>
      <c r="EU190" s="433" t="str">
        <f ca="1">IF(OR(CO190="",CQ190=""),"",Discipline!$P$3*CO190+Discipline!$X$3*CQ190)</f>
        <v/>
      </c>
      <c r="EV190" s="433" t="str">
        <f ca="1">IF(OR(CP190="",CR190=""),"",Discipline!$P$3*CP190+Discipline!$X$3*CR190)</f>
        <v/>
      </c>
    </row>
    <row r="191" spans="1:152" x14ac:dyDescent="0.25">
      <c r="A191" s="10" t="str">
        <f ca="1">IFERROR(RANK(order!A191,order!A$3:A$554,0),"")</f>
        <v/>
      </c>
      <c r="B191" s="10" t="str">
        <f ca="1">IFERROR(RANK(order!B191,order!B$3:B$554,0),"")</f>
        <v/>
      </c>
      <c r="C191" s="10" t="str">
        <f ca="1">IFERROR(RANK(order!C191,order!C$3:C$554,0),"")</f>
        <v/>
      </c>
      <c r="D191" s="4" t="str">
        <f ca="1">IFERROR(RANK(order!D191,order!D$3:D$554,0),"")</f>
        <v/>
      </c>
      <c r="E191" s="4" t="str">
        <f ca="1">IFERROR(RANK(order!E191,order!E$3:E$554,0),"")</f>
        <v/>
      </c>
      <c r="F191" s="4" t="str">
        <f ca="1">IFERROR(RANK(order!F191,order!F$3:F$554,0),"")</f>
        <v/>
      </c>
      <c r="G191" s="10" t="str">
        <f ca="1">IFERROR(RANK(order!G191,order!G$3:G$554,0),"")</f>
        <v/>
      </c>
      <c r="H191" s="10" t="str">
        <f ca="1">IFERROR(RANK(order!H191,order!H$3:H$554,0),"")</f>
        <v/>
      </c>
      <c r="I191" s="10" t="str">
        <f ca="1">IFERROR(RANK(order!I191,order!I$3:I$554,0),"")</f>
        <v/>
      </c>
      <c r="J191" s="4" t="str">
        <f ca="1">IFERROR(RANK(order!J191,order!J$3:J$554,0),"")</f>
        <v/>
      </c>
      <c r="K191" s="4" t="str">
        <f ca="1">IFERROR(RANK(order!K191,order!K$3:K$554,0),"")</f>
        <v/>
      </c>
      <c r="L191" s="4" t="str">
        <f ca="1">IFERROR(RANK(order!L191,order!L$3:L$554,0),"")</f>
        <v/>
      </c>
      <c r="M191" s="10" t="str">
        <f ca="1">IFERROR(RANK(order!M191,order!M$3:M$554,0),"")</f>
        <v/>
      </c>
      <c r="N191" s="10" t="str">
        <f ca="1">IFERROR(RANK(order!N191,order!N$3:N$554,0),"")</f>
        <v/>
      </c>
      <c r="O191" s="10" t="str">
        <f ca="1">IFERROR(RANK(order!O191,order!O$3:O$554,0),"")</f>
        <v/>
      </c>
      <c r="P191" s="4" t="str">
        <f ca="1">IFERROR(RANK(order!P191,order!P$3:P$554,0),"")</f>
        <v/>
      </c>
      <c r="Q191" s="4" t="str">
        <f ca="1">IFERROR(RANK(order!Q191,order!Q$3:Q$554,0),"")</f>
        <v/>
      </c>
      <c r="R191" s="4" t="str">
        <f ca="1">IFERROR(RANK(order!R191,order!R$3:R$554,0),"")</f>
        <v/>
      </c>
      <c r="S191" s="10" t="str">
        <f ca="1">IFERROR(RANK(order!S191,order!S$3:S$554,0),"")</f>
        <v/>
      </c>
      <c r="T191" s="10" t="str">
        <f ca="1">IFERROR(RANK(order!T191,order!T$3:T$554,0),"")</f>
        <v/>
      </c>
      <c r="U191" s="10" t="str">
        <f ca="1">IFERROR(RANK(order!U191,order!U$3:U$554,0),"")</f>
        <v/>
      </c>
      <c r="V191" s="4" t="str">
        <f ca="1">IFERROR(RANK(order!V191,order!V$3:V$554,0),"")</f>
        <v/>
      </c>
      <c r="W191" s="4" t="str">
        <f ca="1">IFERROR(RANK(order!W191,order!W$3:W$554,0),"")</f>
        <v/>
      </c>
      <c r="X191" s="4" t="str">
        <f ca="1">IFERROR(RANK(order!X191,order!X$3:X$554,0),"")</f>
        <v/>
      </c>
      <c r="Y191" s="10" t="str">
        <f ca="1">IFERROR(RANK(order!Y191,order!Y$3:Y$554,0),"")</f>
        <v/>
      </c>
      <c r="Z191" s="10" t="str">
        <f ca="1">IFERROR(RANK(order!Z191,order!Z$3:Z$554,0),"")</f>
        <v/>
      </c>
      <c r="AA191" s="10" t="str">
        <f ca="1">IFERROR(RANK(order!AA191,order!AA$3:AA$554,0),"")</f>
        <v/>
      </c>
      <c r="AB191" s="4" t="str">
        <f ca="1">IFERROR(RANK(order!AB191,order!AB$3:AB$554,0),"")</f>
        <v/>
      </c>
      <c r="AC191" s="4" t="str">
        <f ca="1">IFERROR(RANK(order!AC191,order!AC$3:AC$554,0),"")</f>
        <v/>
      </c>
      <c r="AD191" s="4" t="str">
        <f ca="1">IFERROR(RANK(order!AD191,order!AD$3:AD$554,0),"")</f>
        <v/>
      </c>
      <c r="AE191" s="10" t="str">
        <f ca="1">IFERROR(RANK(order!AE191,order!AE$3:AE$554,0),"")</f>
        <v/>
      </c>
      <c r="AF191" s="10" t="str">
        <f ca="1">IFERROR(RANK(order!AF191,order!AF$3:AF$554,0),"")</f>
        <v/>
      </c>
      <c r="AG191" s="10" t="str">
        <f ca="1">IFERROR(RANK(order!AG191,order!AG$3:AG$554,0),"")</f>
        <v/>
      </c>
      <c r="AH191" s="4" t="str">
        <f ca="1">IFERROR(RANK(order!AH191,order!AH$3:AH$554,0),"")</f>
        <v/>
      </c>
      <c r="AI191" s="4" t="str">
        <f ca="1">IFERROR(RANK(order!AI191,order!AI$3:AI$554,0),"")</f>
        <v/>
      </c>
      <c r="AJ191" s="4" t="str">
        <f ca="1">IFERROR(RANK(order!AJ191,order!AJ$3:AJ$554,0),"")</f>
        <v/>
      </c>
      <c r="AK191" s="10" t="str">
        <f ca="1">IFERROR(RANK(order!AK191,order!AK$3:AK$554,0),"")</f>
        <v/>
      </c>
      <c r="AL191" s="10" t="str">
        <f ca="1">IFERROR(RANK(order!AL191,order!AL$3:AL$554,0),"")</f>
        <v/>
      </c>
      <c r="AM191" s="10" t="str">
        <f ca="1">IFERROR(RANK(order!AM191,order!AM$3:AM$554,0),"")</f>
        <v/>
      </c>
      <c r="AN191" s="4" t="str">
        <f ca="1">IFERROR(RANK(order!AN191,order!AN$3:AN$554,0),"")</f>
        <v/>
      </c>
      <c r="AO191" s="4" t="str">
        <f ca="1">IFERROR(RANK(order!AO191,order!AO$3:AO$554,0),"")</f>
        <v/>
      </c>
      <c r="AP191" s="4" t="str">
        <f ca="1">IFERROR(RANK(order!AP191,order!AP$3:AP$554,0),"")</f>
        <v/>
      </c>
      <c r="AQ191" s="10" t="str">
        <f ca="1">IFERROR(RANK(order!AQ191,order!AQ$3:AQ$554,0),"")</f>
        <v/>
      </c>
      <c r="AR191" s="10" t="str">
        <f ca="1">IFERROR(RANK(order!AR191,order!AR$3:AR$554,0),"")</f>
        <v/>
      </c>
      <c r="AS191" s="10" t="str">
        <f ca="1">IFERROR(RANK(order!AS191,order!AS$3:AS$554,0),"")</f>
        <v/>
      </c>
      <c r="AT191" s="4" t="str">
        <f ca="1">IFERROR(RANK(order!AT191,order!AT$3:AT$554,0),"")</f>
        <v/>
      </c>
      <c r="AU191" s="4" t="str">
        <f ca="1">IFERROR(RANK(order!AU191,order!AU$3:AU$554,0),"")</f>
        <v/>
      </c>
      <c r="AV191" s="4" t="str">
        <f ca="1">IFERROR(RANK(order!AV191,order!AV$3:AV$554,0),"")</f>
        <v/>
      </c>
      <c r="AW191" s="10" t="str">
        <f ca="1">IFERROR(RANK(order!AW191,order!AW$3:AW$554,0),"")</f>
        <v/>
      </c>
      <c r="AX191" s="10" t="str">
        <f ca="1">IFERROR(RANK(order!AX191,order!AX$3:AX$554,0),"")</f>
        <v/>
      </c>
      <c r="AY191" s="10" t="str">
        <f ca="1">IFERROR(RANK(order!AY191,order!AY$3:AY$554,0),"")</f>
        <v/>
      </c>
      <c r="AZ191" s="4" t="str">
        <f ca="1">IFERROR(RANK(order!AZ191,order!AZ$3:AZ$554,0),"")</f>
        <v/>
      </c>
      <c r="BA191" s="4" t="str">
        <f ca="1">IFERROR(RANK(order!BA191,order!BA$3:BA$554,0),"")</f>
        <v/>
      </c>
      <c r="BB191" s="4" t="str">
        <f ca="1">IFERROR(RANK(order!BB191,order!BB$3:BB$554,0),"")</f>
        <v/>
      </c>
      <c r="BC191" s="10" t="str">
        <f ca="1">IFERROR(RANK(order!BC191,order!BC$3:BC$554,0),"")</f>
        <v/>
      </c>
      <c r="BD191" s="10" t="str">
        <f ca="1">IFERROR(RANK(order!BD191,order!BD$3:BD$554,0),"")</f>
        <v/>
      </c>
      <c r="BE191" s="10" t="str">
        <f ca="1">IFERROR(RANK(order!BE191,order!BE$3:BE$554,0),"")</f>
        <v/>
      </c>
      <c r="BF191" s="4" t="str">
        <f ca="1">IFERROR(RANK(order!BF191,order!BF$3:BF$554,0),"")</f>
        <v/>
      </c>
      <c r="BG191" s="4" t="str">
        <f ca="1">IFERROR(RANK(order!BG191,order!BG$3:BG$554,0),"")</f>
        <v/>
      </c>
      <c r="BH191" s="4" t="str">
        <f ca="1">IFERROR(RANK(order!BH191,order!BH$3:BH$554,0),"")</f>
        <v/>
      </c>
      <c r="BI191" s="10" t="str">
        <f ca="1">IFERROR(RANK(order!BI191,order!BI$3:BI$554,0),"")</f>
        <v/>
      </c>
      <c r="BJ191" s="10" t="str">
        <f ca="1">IFERROR(RANK(order!BJ191,order!BJ$3:BJ$554,0),"")</f>
        <v/>
      </c>
      <c r="BK191" s="10" t="str">
        <f ca="1">IFERROR(RANK(order!BK191,order!BK$3:BK$554,0),"")</f>
        <v/>
      </c>
      <c r="BL191" s="4" t="str">
        <f ca="1">IFERROR(RANK(order!BL191,order!BL$3:BL$554,0),"")</f>
        <v/>
      </c>
      <c r="BM191" s="4" t="str">
        <f ca="1">IFERROR(RANK(order!BM191,order!BM$3:BM$554,0),"")</f>
        <v/>
      </c>
      <c r="BN191" s="4" t="str">
        <f ca="1">IFERROR(RANK(order!BN191,order!BN$3:BN$554,0),"")</f>
        <v/>
      </c>
      <c r="BO191" s="10" t="str">
        <f ca="1">IFERROR(RANK(order!BO191,order!BO$3:BO$554,0),"")</f>
        <v/>
      </c>
      <c r="BP191" s="10" t="str">
        <f ca="1">IFERROR(RANK(order!BP191,order!BP$3:BP$554,0),"")</f>
        <v/>
      </c>
      <c r="BQ191" s="10" t="str">
        <f ca="1">IFERROR(RANK(order!BQ191,order!BQ$3:BQ$554,0),"")</f>
        <v/>
      </c>
      <c r="BR191" s="4" t="str">
        <f ca="1">IFERROR(RANK(order!BR191,order!BR$3:BR$554,0),"")</f>
        <v/>
      </c>
      <c r="BS191" s="4" t="str">
        <f ca="1">IFERROR(RANK(order!BS191,order!BS$3:BS$554,0),"")</f>
        <v/>
      </c>
      <c r="BT191" s="4" t="str">
        <f ca="1">IFERROR(RANK(order!BT191,order!BT$3:BT$554,0),"")</f>
        <v/>
      </c>
      <c r="BU191" s="95">
        <f t="shared" si="235"/>
        <v>189</v>
      </c>
      <c r="BV191" s="35" t="str">
        <f t="shared" si="236"/>
        <v>E1</v>
      </c>
      <c r="BW191" s="55">
        <f t="shared" ca="1" si="159"/>
        <v>0</v>
      </c>
      <c r="BX191" s="56" t="str">
        <f t="shared" ca="1" si="160"/>
        <v/>
      </c>
      <c r="BY191" s="56" t="str">
        <f t="shared" ca="1" si="161"/>
        <v/>
      </c>
      <c r="BZ191" s="57" t="str">
        <f t="shared" ca="1" si="162"/>
        <v/>
      </c>
      <c r="CA191" s="57" t="str">
        <f t="shared" ca="1" si="163"/>
        <v/>
      </c>
      <c r="CB191" s="58" t="str">
        <f t="shared" ca="1" si="164"/>
        <v/>
      </c>
      <c r="CC191" s="57" t="str">
        <f t="shared" ca="1" si="165"/>
        <v/>
      </c>
      <c r="CD191" s="57" t="str">
        <f t="shared" ca="1" si="166"/>
        <v/>
      </c>
      <c r="CE191" s="58" t="str">
        <f t="shared" ca="1" si="167"/>
        <v/>
      </c>
      <c r="CF191" s="59" t="str">
        <f t="shared" ca="1" si="168"/>
        <v/>
      </c>
      <c r="CG191" s="57" t="str">
        <f t="shared" ca="1" si="169"/>
        <v/>
      </c>
      <c r="CH191" s="57" t="str">
        <f t="shared" ca="1" si="170"/>
        <v/>
      </c>
      <c r="CI191" s="57" t="str">
        <f t="shared" ca="1" si="171"/>
        <v/>
      </c>
      <c r="CJ191" s="57" t="str">
        <f t="shared" ca="1" si="172"/>
        <v/>
      </c>
      <c r="CK191" s="57" t="str">
        <f t="shared" ca="1" si="173"/>
        <v/>
      </c>
      <c r="CL191" s="57" t="str">
        <f t="shared" ca="1" si="174"/>
        <v/>
      </c>
      <c r="CM191" s="57" t="str">
        <f t="shared" ca="1" si="175"/>
        <v/>
      </c>
      <c r="CN191" s="57" t="str">
        <f t="shared" ca="1" si="176"/>
        <v/>
      </c>
      <c r="CO191" s="57" t="str">
        <f t="shared" ca="1" si="177"/>
        <v/>
      </c>
      <c r="CP191" s="57" t="str">
        <f t="shared" ca="1" si="178"/>
        <v/>
      </c>
      <c r="CQ191" s="57" t="str">
        <f t="shared" ca="1" si="179"/>
        <v/>
      </c>
      <c r="CR191" s="57" t="str">
        <f t="shared" ca="1" si="180"/>
        <v/>
      </c>
      <c r="CS191" s="60" t="str">
        <f t="shared" ca="1" si="181"/>
        <v/>
      </c>
      <c r="CT191" s="60" t="str">
        <f t="shared" ca="1" si="182"/>
        <v/>
      </c>
      <c r="CU191" s="60" t="str">
        <f t="shared" ca="1" si="183"/>
        <v/>
      </c>
      <c r="CV191" s="60" t="str">
        <f t="shared" ca="1" si="184"/>
        <v/>
      </c>
      <c r="CW191" s="60" t="str">
        <f t="shared" ca="1" si="185"/>
        <v/>
      </c>
      <c r="CX191" s="60" t="str">
        <f t="shared" ca="1" si="186"/>
        <v/>
      </c>
      <c r="CY191" s="60" t="str">
        <f t="shared" ca="1" si="187"/>
        <v/>
      </c>
      <c r="CZ191" s="60" t="str">
        <f t="shared" ca="1" si="188"/>
        <v/>
      </c>
      <c r="DA191" s="65" t="str">
        <f t="shared" ca="1" si="189"/>
        <v/>
      </c>
      <c r="DB191" s="65" t="str">
        <f t="shared" ca="1" si="190"/>
        <v/>
      </c>
      <c r="DC191" s="65" t="str">
        <f t="shared" ca="1" si="191"/>
        <v/>
      </c>
      <c r="DD191" s="65" t="str">
        <f t="shared" ca="1" si="192"/>
        <v/>
      </c>
      <c r="DE191" s="65" t="str">
        <f t="shared" ca="1" si="193"/>
        <v/>
      </c>
      <c r="DF191" s="66" t="str">
        <f t="shared" ca="1" si="194"/>
        <v/>
      </c>
      <c r="DG191" s="66" t="str">
        <f t="shared" ca="1" si="195"/>
        <v/>
      </c>
      <c r="DH191" s="66" t="str">
        <f t="shared" ca="1" si="196"/>
        <v/>
      </c>
      <c r="DI191" s="66" t="str">
        <f t="shared" ca="1" si="197"/>
        <v/>
      </c>
      <c r="DJ191" s="66" t="str">
        <f t="shared" ca="1" si="198"/>
        <v/>
      </c>
      <c r="DK191" s="65" t="str">
        <f t="shared" ca="1" si="199"/>
        <v/>
      </c>
      <c r="DL191" s="65" t="str">
        <f t="shared" ca="1" si="200"/>
        <v/>
      </c>
      <c r="DM191" s="65" t="str">
        <f t="shared" ca="1" si="201"/>
        <v/>
      </c>
      <c r="DN191" s="65" t="str">
        <f t="shared" ca="1" si="202"/>
        <v/>
      </c>
      <c r="DO191" s="65" t="str">
        <f t="shared" ca="1" si="203"/>
        <v/>
      </c>
      <c r="DP191" s="65" t="str">
        <f t="shared" ca="1" si="204"/>
        <v/>
      </c>
      <c r="DQ191" s="65" t="str">
        <f t="shared" ca="1" si="205"/>
        <v/>
      </c>
      <c r="DR191" s="69" t="str">
        <f t="shared" ca="1" si="206"/>
        <v/>
      </c>
      <c r="DS191" s="69" t="str">
        <f t="shared" ca="1" si="207"/>
        <v/>
      </c>
      <c r="DT191" s="69" t="str">
        <f t="shared" ca="1" si="208"/>
        <v/>
      </c>
      <c r="DU191" s="69" t="str">
        <f t="shared" ca="1" si="209"/>
        <v/>
      </c>
      <c r="DV191" s="69" t="str">
        <f t="shared" ca="1" si="210"/>
        <v/>
      </c>
      <c r="DW191" s="69" t="str">
        <f t="shared" ca="1" si="211"/>
        <v/>
      </c>
      <c r="DX191" s="69" t="str">
        <f t="shared" ca="1" si="212"/>
        <v/>
      </c>
      <c r="DY191" s="69" t="str">
        <f t="shared" ca="1" si="213"/>
        <v/>
      </c>
      <c r="DZ191" s="72" t="str">
        <f t="shared" ca="1" si="214"/>
        <v/>
      </c>
      <c r="EA191" s="72" t="str">
        <f t="shared" ca="1" si="215"/>
        <v/>
      </c>
      <c r="EB191" s="72" t="str">
        <f t="shared" ca="1" si="216"/>
        <v/>
      </c>
      <c r="EC191" s="65" t="str">
        <f t="shared" ca="1" si="217"/>
        <v/>
      </c>
      <c r="ED191" s="65" t="str">
        <f t="shared" ca="1" si="218"/>
        <v/>
      </c>
      <c r="EE191" s="65" t="str">
        <f t="shared" ca="1" si="219"/>
        <v/>
      </c>
      <c r="EF191" s="65" t="str">
        <f t="shared" ca="1" si="220"/>
        <v/>
      </c>
      <c r="EG191" s="65" t="str">
        <f t="shared" ca="1" si="221"/>
        <v/>
      </c>
      <c r="EH191" s="65" t="str">
        <f t="shared" ca="1" si="222"/>
        <v/>
      </c>
      <c r="EI191" s="429" t="str">
        <f t="shared" ca="1" si="223"/>
        <v>No</v>
      </c>
      <c r="EJ191" s="428" t="str">
        <f t="shared" ca="1" si="224"/>
        <v/>
      </c>
      <c r="EK191" s="428" t="str">
        <f t="shared" ca="1" si="225"/>
        <v/>
      </c>
      <c r="EL191" s="65" t="str">
        <f t="shared" ca="1" si="226"/>
        <v/>
      </c>
      <c r="EM191" s="65" t="str">
        <f t="shared" ca="1" si="227"/>
        <v/>
      </c>
      <c r="EN191" s="65" t="str">
        <f t="shared" ca="1" si="228"/>
        <v/>
      </c>
      <c r="EO191" s="433" t="str">
        <f t="shared" ca="1" si="229"/>
        <v/>
      </c>
      <c r="EP191" s="433" t="str">
        <f t="shared" ca="1" si="230"/>
        <v/>
      </c>
      <c r="EQ191" s="433" t="str">
        <f t="shared" ca="1" si="231"/>
        <v/>
      </c>
      <c r="ER191" s="433" t="str">
        <f t="shared" ca="1" si="232"/>
        <v/>
      </c>
      <c r="ES191" s="433" t="str">
        <f t="shared" ca="1" si="233"/>
        <v/>
      </c>
      <c r="ET191" s="433" t="str">
        <f t="shared" ca="1" si="234"/>
        <v/>
      </c>
      <c r="EU191" s="433" t="str">
        <f ca="1">IF(OR(CO191="",CQ191=""),"",Discipline!$P$3*CO191+Discipline!$X$3*CQ191)</f>
        <v/>
      </c>
      <c r="EV191" s="433" t="str">
        <f ca="1">IF(OR(CP191="",CR191=""),"",Discipline!$P$3*CP191+Discipline!$X$3*CR191)</f>
        <v/>
      </c>
    </row>
    <row r="192" spans="1:152" x14ac:dyDescent="0.25">
      <c r="A192" s="10" t="str">
        <f ca="1">IFERROR(RANK(order!A192,order!A$3:A$554,0),"")</f>
        <v/>
      </c>
      <c r="B192" s="10" t="str">
        <f ca="1">IFERROR(RANK(order!B192,order!B$3:B$554,0),"")</f>
        <v/>
      </c>
      <c r="C192" s="10" t="str">
        <f ca="1">IFERROR(RANK(order!C192,order!C$3:C$554,0),"")</f>
        <v/>
      </c>
      <c r="D192" s="4" t="str">
        <f ca="1">IFERROR(RANK(order!D192,order!D$3:D$554,0),"")</f>
        <v/>
      </c>
      <c r="E192" s="4" t="str">
        <f ca="1">IFERROR(RANK(order!E192,order!E$3:E$554,0),"")</f>
        <v/>
      </c>
      <c r="F192" s="4" t="str">
        <f ca="1">IFERROR(RANK(order!F192,order!F$3:F$554,0),"")</f>
        <v/>
      </c>
      <c r="G192" s="10" t="str">
        <f ca="1">IFERROR(RANK(order!G192,order!G$3:G$554,0),"")</f>
        <v/>
      </c>
      <c r="H192" s="10" t="str">
        <f ca="1">IFERROR(RANK(order!H192,order!H$3:H$554,0),"")</f>
        <v/>
      </c>
      <c r="I192" s="10" t="str">
        <f ca="1">IFERROR(RANK(order!I192,order!I$3:I$554,0),"")</f>
        <v/>
      </c>
      <c r="J192" s="4" t="str">
        <f ca="1">IFERROR(RANK(order!J192,order!J$3:J$554,0),"")</f>
        <v/>
      </c>
      <c r="K192" s="4" t="str">
        <f ca="1">IFERROR(RANK(order!K192,order!K$3:K$554,0),"")</f>
        <v/>
      </c>
      <c r="L192" s="4" t="str">
        <f ca="1">IFERROR(RANK(order!L192,order!L$3:L$554,0),"")</f>
        <v/>
      </c>
      <c r="M192" s="10" t="str">
        <f ca="1">IFERROR(RANK(order!M192,order!M$3:M$554,0),"")</f>
        <v/>
      </c>
      <c r="N192" s="10" t="str">
        <f ca="1">IFERROR(RANK(order!N192,order!N$3:N$554,0),"")</f>
        <v/>
      </c>
      <c r="O192" s="10" t="str">
        <f ca="1">IFERROR(RANK(order!O192,order!O$3:O$554,0),"")</f>
        <v/>
      </c>
      <c r="P192" s="4" t="str">
        <f ca="1">IFERROR(RANK(order!P192,order!P$3:P$554,0),"")</f>
        <v/>
      </c>
      <c r="Q192" s="4" t="str">
        <f ca="1">IFERROR(RANK(order!Q192,order!Q$3:Q$554,0),"")</f>
        <v/>
      </c>
      <c r="R192" s="4" t="str">
        <f ca="1">IFERROR(RANK(order!R192,order!R$3:R$554,0),"")</f>
        <v/>
      </c>
      <c r="S192" s="10" t="str">
        <f ca="1">IFERROR(RANK(order!S192,order!S$3:S$554,0),"")</f>
        <v/>
      </c>
      <c r="T192" s="10" t="str">
        <f ca="1">IFERROR(RANK(order!T192,order!T$3:T$554,0),"")</f>
        <v/>
      </c>
      <c r="U192" s="10" t="str">
        <f ca="1">IFERROR(RANK(order!U192,order!U$3:U$554,0),"")</f>
        <v/>
      </c>
      <c r="V192" s="4" t="str">
        <f ca="1">IFERROR(RANK(order!V192,order!V$3:V$554,0),"")</f>
        <v/>
      </c>
      <c r="W192" s="4" t="str">
        <f ca="1">IFERROR(RANK(order!W192,order!W$3:W$554,0),"")</f>
        <v/>
      </c>
      <c r="X192" s="4" t="str">
        <f ca="1">IFERROR(RANK(order!X192,order!X$3:X$554,0),"")</f>
        <v/>
      </c>
      <c r="Y192" s="10" t="str">
        <f ca="1">IFERROR(RANK(order!Y192,order!Y$3:Y$554,0),"")</f>
        <v/>
      </c>
      <c r="Z192" s="10" t="str">
        <f ca="1">IFERROR(RANK(order!Z192,order!Z$3:Z$554,0),"")</f>
        <v/>
      </c>
      <c r="AA192" s="10" t="str">
        <f ca="1">IFERROR(RANK(order!AA192,order!AA$3:AA$554,0),"")</f>
        <v/>
      </c>
      <c r="AB192" s="4" t="str">
        <f ca="1">IFERROR(RANK(order!AB192,order!AB$3:AB$554,0),"")</f>
        <v/>
      </c>
      <c r="AC192" s="4" t="str">
        <f ca="1">IFERROR(RANK(order!AC192,order!AC$3:AC$554,0),"")</f>
        <v/>
      </c>
      <c r="AD192" s="4" t="str">
        <f ca="1">IFERROR(RANK(order!AD192,order!AD$3:AD$554,0),"")</f>
        <v/>
      </c>
      <c r="AE192" s="10" t="str">
        <f ca="1">IFERROR(RANK(order!AE192,order!AE$3:AE$554,0),"")</f>
        <v/>
      </c>
      <c r="AF192" s="10" t="str">
        <f ca="1">IFERROR(RANK(order!AF192,order!AF$3:AF$554,0),"")</f>
        <v/>
      </c>
      <c r="AG192" s="10" t="str">
        <f ca="1">IFERROR(RANK(order!AG192,order!AG$3:AG$554,0),"")</f>
        <v/>
      </c>
      <c r="AH192" s="4" t="str">
        <f ca="1">IFERROR(RANK(order!AH192,order!AH$3:AH$554,0),"")</f>
        <v/>
      </c>
      <c r="AI192" s="4" t="str">
        <f ca="1">IFERROR(RANK(order!AI192,order!AI$3:AI$554,0),"")</f>
        <v/>
      </c>
      <c r="AJ192" s="4" t="str">
        <f ca="1">IFERROR(RANK(order!AJ192,order!AJ$3:AJ$554,0),"")</f>
        <v/>
      </c>
      <c r="AK192" s="10" t="str">
        <f ca="1">IFERROR(RANK(order!AK192,order!AK$3:AK$554,0),"")</f>
        <v/>
      </c>
      <c r="AL192" s="10" t="str">
        <f ca="1">IFERROR(RANK(order!AL192,order!AL$3:AL$554,0),"")</f>
        <v/>
      </c>
      <c r="AM192" s="10" t="str">
        <f ca="1">IFERROR(RANK(order!AM192,order!AM$3:AM$554,0),"")</f>
        <v/>
      </c>
      <c r="AN192" s="4" t="str">
        <f ca="1">IFERROR(RANK(order!AN192,order!AN$3:AN$554,0),"")</f>
        <v/>
      </c>
      <c r="AO192" s="4" t="str">
        <f ca="1">IFERROR(RANK(order!AO192,order!AO$3:AO$554,0),"")</f>
        <v/>
      </c>
      <c r="AP192" s="4" t="str">
        <f ca="1">IFERROR(RANK(order!AP192,order!AP$3:AP$554,0),"")</f>
        <v/>
      </c>
      <c r="AQ192" s="10" t="str">
        <f ca="1">IFERROR(RANK(order!AQ192,order!AQ$3:AQ$554,0),"")</f>
        <v/>
      </c>
      <c r="AR192" s="10" t="str">
        <f ca="1">IFERROR(RANK(order!AR192,order!AR$3:AR$554,0),"")</f>
        <v/>
      </c>
      <c r="AS192" s="10" t="str">
        <f ca="1">IFERROR(RANK(order!AS192,order!AS$3:AS$554,0),"")</f>
        <v/>
      </c>
      <c r="AT192" s="4" t="str">
        <f ca="1">IFERROR(RANK(order!AT192,order!AT$3:AT$554,0),"")</f>
        <v/>
      </c>
      <c r="AU192" s="4" t="str">
        <f ca="1">IFERROR(RANK(order!AU192,order!AU$3:AU$554,0),"")</f>
        <v/>
      </c>
      <c r="AV192" s="4" t="str">
        <f ca="1">IFERROR(RANK(order!AV192,order!AV$3:AV$554,0),"")</f>
        <v/>
      </c>
      <c r="AW192" s="10" t="str">
        <f ca="1">IFERROR(RANK(order!AW192,order!AW$3:AW$554,0),"")</f>
        <v/>
      </c>
      <c r="AX192" s="10" t="str">
        <f ca="1">IFERROR(RANK(order!AX192,order!AX$3:AX$554,0),"")</f>
        <v/>
      </c>
      <c r="AY192" s="10" t="str">
        <f ca="1">IFERROR(RANK(order!AY192,order!AY$3:AY$554,0),"")</f>
        <v/>
      </c>
      <c r="AZ192" s="4" t="str">
        <f ca="1">IFERROR(RANK(order!AZ192,order!AZ$3:AZ$554,0),"")</f>
        <v/>
      </c>
      <c r="BA192" s="4" t="str">
        <f ca="1">IFERROR(RANK(order!BA192,order!BA$3:BA$554,0),"")</f>
        <v/>
      </c>
      <c r="BB192" s="4" t="str">
        <f ca="1">IFERROR(RANK(order!BB192,order!BB$3:BB$554,0),"")</f>
        <v/>
      </c>
      <c r="BC192" s="10" t="str">
        <f ca="1">IFERROR(RANK(order!BC192,order!BC$3:BC$554,0),"")</f>
        <v/>
      </c>
      <c r="BD192" s="10" t="str">
        <f ca="1">IFERROR(RANK(order!BD192,order!BD$3:BD$554,0),"")</f>
        <v/>
      </c>
      <c r="BE192" s="10" t="str">
        <f ca="1">IFERROR(RANK(order!BE192,order!BE$3:BE$554,0),"")</f>
        <v/>
      </c>
      <c r="BF192" s="4" t="str">
        <f ca="1">IFERROR(RANK(order!BF192,order!BF$3:BF$554,0),"")</f>
        <v/>
      </c>
      <c r="BG192" s="4" t="str">
        <f ca="1">IFERROR(RANK(order!BG192,order!BG$3:BG$554,0),"")</f>
        <v/>
      </c>
      <c r="BH192" s="4" t="str">
        <f ca="1">IFERROR(RANK(order!BH192,order!BH$3:BH$554,0),"")</f>
        <v/>
      </c>
      <c r="BI192" s="10" t="str">
        <f ca="1">IFERROR(RANK(order!BI192,order!BI$3:BI$554,0),"")</f>
        <v/>
      </c>
      <c r="BJ192" s="10" t="str">
        <f ca="1">IFERROR(RANK(order!BJ192,order!BJ$3:BJ$554,0),"")</f>
        <v/>
      </c>
      <c r="BK192" s="10" t="str">
        <f ca="1">IFERROR(RANK(order!BK192,order!BK$3:BK$554,0),"")</f>
        <v/>
      </c>
      <c r="BL192" s="4" t="str">
        <f ca="1">IFERROR(RANK(order!BL192,order!BL$3:BL$554,0),"")</f>
        <v/>
      </c>
      <c r="BM192" s="4" t="str">
        <f ca="1">IFERROR(RANK(order!BM192,order!BM$3:BM$554,0),"")</f>
        <v/>
      </c>
      <c r="BN192" s="4" t="str">
        <f ca="1">IFERROR(RANK(order!BN192,order!BN$3:BN$554,0),"")</f>
        <v/>
      </c>
      <c r="BO192" s="10" t="str">
        <f ca="1">IFERROR(RANK(order!BO192,order!BO$3:BO$554,0),"")</f>
        <v/>
      </c>
      <c r="BP192" s="10" t="str">
        <f ca="1">IFERROR(RANK(order!BP192,order!BP$3:BP$554,0),"")</f>
        <v/>
      </c>
      <c r="BQ192" s="10" t="str">
        <f ca="1">IFERROR(RANK(order!BQ192,order!BQ$3:BQ$554,0),"")</f>
        <v/>
      </c>
      <c r="BR192" s="4" t="str">
        <f ca="1">IFERROR(RANK(order!BR192,order!BR$3:BR$554,0),"")</f>
        <v/>
      </c>
      <c r="BS192" s="4" t="str">
        <f ca="1">IFERROR(RANK(order!BS192,order!BS$3:BS$554,0),"")</f>
        <v/>
      </c>
      <c r="BT192" s="4" t="str">
        <f ca="1">IFERROR(RANK(order!BT192,order!BT$3:BT$554,0),"")</f>
        <v/>
      </c>
      <c r="BU192" s="95">
        <f t="shared" si="235"/>
        <v>190</v>
      </c>
      <c r="BV192" s="35" t="str">
        <f t="shared" si="236"/>
        <v>E1</v>
      </c>
      <c r="BW192" s="55">
        <f t="shared" ca="1" si="159"/>
        <v>0</v>
      </c>
      <c r="BX192" s="56" t="str">
        <f t="shared" ca="1" si="160"/>
        <v/>
      </c>
      <c r="BY192" s="56" t="str">
        <f t="shared" ca="1" si="161"/>
        <v/>
      </c>
      <c r="BZ192" s="57" t="str">
        <f t="shared" ca="1" si="162"/>
        <v/>
      </c>
      <c r="CA192" s="57" t="str">
        <f t="shared" ca="1" si="163"/>
        <v/>
      </c>
      <c r="CB192" s="58" t="str">
        <f t="shared" ca="1" si="164"/>
        <v/>
      </c>
      <c r="CC192" s="57" t="str">
        <f t="shared" ca="1" si="165"/>
        <v/>
      </c>
      <c r="CD192" s="57" t="str">
        <f t="shared" ca="1" si="166"/>
        <v/>
      </c>
      <c r="CE192" s="58" t="str">
        <f t="shared" ca="1" si="167"/>
        <v/>
      </c>
      <c r="CF192" s="59" t="str">
        <f t="shared" ca="1" si="168"/>
        <v/>
      </c>
      <c r="CG192" s="57" t="str">
        <f t="shared" ca="1" si="169"/>
        <v/>
      </c>
      <c r="CH192" s="57" t="str">
        <f t="shared" ca="1" si="170"/>
        <v/>
      </c>
      <c r="CI192" s="57" t="str">
        <f t="shared" ca="1" si="171"/>
        <v/>
      </c>
      <c r="CJ192" s="57" t="str">
        <f t="shared" ca="1" si="172"/>
        <v/>
      </c>
      <c r="CK192" s="57" t="str">
        <f t="shared" ca="1" si="173"/>
        <v/>
      </c>
      <c r="CL192" s="57" t="str">
        <f t="shared" ca="1" si="174"/>
        <v/>
      </c>
      <c r="CM192" s="57" t="str">
        <f t="shared" ca="1" si="175"/>
        <v/>
      </c>
      <c r="CN192" s="57" t="str">
        <f t="shared" ca="1" si="176"/>
        <v/>
      </c>
      <c r="CO192" s="57" t="str">
        <f t="shared" ca="1" si="177"/>
        <v/>
      </c>
      <c r="CP192" s="57" t="str">
        <f t="shared" ca="1" si="178"/>
        <v/>
      </c>
      <c r="CQ192" s="57" t="str">
        <f t="shared" ca="1" si="179"/>
        <v/>
      </c>
      <c r="CR192" s="57" t="str">
        <f t="shared" ca="1" si="180"/>
        <v/>
      </c>
      <c r="CS192" s="60" t="str">
        <f t="shared" ca="1" si="181"/>
        <v/>
      </c>
      <c r="CT192" s="60" t="str">
        <f t="shared" ca="1" si="182"/>
        <v/>
      </c>
      <c r="CU192" s="60" t="str">
        <f t="shared" ca="1" si="183"/>
        <v/>
      </c>
      <c r="CV192" s="60" t="str">
        <f t="shared" ca="1" si="184"/>
        <v/>
      </c>
      <c r="CW192" s="60" t="str">
        <f t="shared" ca="1" si="185"/>
        <v/>
      </c>
      <c r="CX192" s="60" t="str">
        <f t="shared" ca="1" si="186"/>
        <v/>
      </c>
      <c r="CY192" s="60" t="str">
        <f t="shared" ca="1" si="187"/>
        <v/>
      </c>
      <c r="CZ192" s="60" t="str">
        <f t="shared" ca="1" si="188"/>
        <v/>
      </c>
      <c r="DA192" s="65" t="str">
        <f t="shared" ca="1" si="189"/>
        <v/>
      </c>
      <c r="DB192" s="65" t="str">
        <f t="shared" ca="1" si="190"/>
        <v/>
      </c>
      <c r="DC192" s="65" t="str">
        <f t="shared" ca="1" si="191"/>
        <v/>
      </c>
      <c r="DD192" s="65" t="str">
        <f t="shared" ca="1" si="192"/>
        <v/>
      </c>
      <c r="DE192" s="65" t="str">
        <f t="shared" ca="1" si="193"/>
        <v/>
      </c>
      <c r="DF192" s="66" t="str">
        <f t="shared" ca="1" si="194"/>
        <v/>
      </c>
      <c r="DG192" s="66" t="str">
        <f t="shared" ca="1" si="195"/>
        <v/>
      </c>
      <c r="DH192" s="66" t="str">
        <f t="shared" ca="1" si="196"/>
        <v/>
      </c>
      <c r="DI192" s="66" t="str">
        <f t="shared" ca="1" si="197"/>
        <v/>
      </c>
      <c r="DJ192" s="66" t="str">
        <f t="shared" ca="1" si="198"/>
        <v/>
      </c>
      <c r="DK192" s="65" t="str">
        <f t="shared" ca="1" si="199"/>
        <v/>
      </c>
      <c r="DL192" s="65" t="str">
        <f t="shared" ca="1" si="200"/>
        <v/>
      </c>
      <c r="DM192" s="65" t="str">
        <f t="shared" ca="1" si="201"/>
        <v/>
      </c>
      <c r="DN192" s="65" t="str">
        <f t="shared" ca="1" si="202"/>
        <v/>
      </c>
      <c r="DO192" s="65" t="str">
        <f t="shared" ca="1" si="203"/>
        <v/>
      </c>
      <c r="DP192" s="65" t="str">
        <f t="shared" ca="1" si="204"/>
        <v/>
      </c>
      <c r="DQ192" s="65" t="str">
        <f t="shared" ca="1" si="205"/>
        <v/>
      </c>
      <c r="DR192" s="69" t="str">
        <f t="shared" ca="1" si="206"/>
        <v/>
      </c>
      <c r="DS192" s="69" t="str">
        <f t="shared" ca="1" si="207"/>
        <v/>
      </c>
      <c r="DT192" s="69" t="str">
        <f t="shared" ca="1" si="208"/>
        <v/>
      </c>
      <c r="DU192" s="69" t="str">
        <f t="shared" ca="1" si="209"/>
        <v/>
      </c>
      <c r="DV192" s="69" t="str">
        <f t="shared" ca="1" si="210"/>
        <v/>
      </c>
      <c r="DW192" s="69" t="str">
        <f t="shared" ca="1" si="211"/>
        <v/>
      </c>
      <c r="DX192" s="69" t="str">
        <f t="shared" ca="1" si="212"/>
        <v/>
      </c>
      <c r="DY192" s="69" t="str">
        <f t="shared" ca="1" si="213"/>
        <v/>
      </c>
      <c r="DZ192" s="72" t="str">
        <f t="shared" ca="1" si="214"/>
        <v/>
      </c>
      <c r="EA192" s="72" t="str">
        <f t="shared" ca="1" si="215"/>
        <v/>
      </c>
      <c r="EB192" s="72" t="str">
        <f t="shared" ca="1" si="216"/>
        <v/>
      </c>
      <c r="EC192" s="65" t="str">
        <f t="shared" ca="1" si="217"/>
        <v/>
      </c>
      <c r="ED192" s="65" t="str">
        <f t="shared" ca="1" si="218"/>
        <v/>
      </c>
      <c r="EE192" s="65" t="str">
        <f t="shared" ca="1" si="219"/>
        <v/>
      </c>
      <c r="EF192" s="65" t="str">
        <f t="shared" ca="1" si="220"/>
        <v/>
      </c>
      <c r="EG192" s="65" t="str">
        <f t="shared" ca="1" si="221"/>
        <v/>
      </c>
      <c r="EH192" s="65" t="str">
        <f t="shared" ca="1" si="222"/>
        <v/>
      </c>
      <c r="EI192" s="429" t="str">
        <f t="shared" ca="1" si="223"/>
        <v>No</v>
      </c>
      <c r="EJ192" s="428" t="str">
        <f t="shared" ca="1" si="224"/>
        <v/>
      </c>
      <c r="EK192" s="428" t="str">
        <f t="shared" ca="1" si="225"/>
        <v/>
      </c>
      <c r="EL192" s="65" t="str">
        <f t="shared" ca="1" si="226"/>
        <v/>
      </c>
      <c r="EM192" s="65" t="str">
        <f t="shared" ca="1" si="227"/>
        <v/>
      </c>
      <c r="EN192" s="65" t="str">
        <f t="shared" ca="1" si="228"/>
        <v/>
      </c>
      <c r="EO192" s="433" t="str">
        <f t="shared" ca="1" si="229"/>
        <v/>
      </c>
      <c r="EP192" s="433" t="str">
        <f t="shared" ca="1" si="230"/>
        <v/>
      </c>
      <c r="EQ192" s="433" t="str">
        <f t="shared" ca="1" si="231"/>
        <v/>
      </c>
      <c r="ER192" s="433" t="str">
        <f t="shared" ca="1" si="232"/>
        <v/>
      </c>
      <c r="ES192" s="433" t="str">
        <f t="shared" ca="1" si="233"/>
        <v/>
      </c>
      <c r="ET192" s="433" t="str">
        <f t="shared" ca="1" si="234"/>
        <v/>
      </c>
      <c r="EU192" s="433" t="str">
        <f ca="1">IF(OR(CO192="",CQ192=""),"",Discipline!$P$3*CO192+Discipline!$X$3*CQ192)</f>
        <v/>
      </c>
      <c r="EV192" s="433" t="str">
        <f ca="1">IF(OR(CP192="",CR192=""),"",Discipline!$P$3*CP192+Discipline!$X$3*CR192)</f>
        <v/>
      </c>
    </row>
    <row r="193" spans="1:152" x14ac:dyDescent="0.25">
      <c r="A193" s="10" t="str">
        <f ca="1">IFERROR(RANK(order!A193,order!A$3:A$554,0),"")</f>
        <v/>
      </c>
      <c r="B193" s="10" t="str">
        <f ca="1">IFERROR(RANK(order!B193,order!B$3:B$554,0),"")</f>
        <v/>
      </c>
      <c r="C193" s="10" t="str">
        <f ca="1">IFERROR(RANK(order!C193,order!C$3:C$554,0),"")</f>
        <v/>
      </c>
      <c r="D193" s="4" t="str">
        <f ca="1">IFERROR(RANK(order!D193,order!D$3:D$554,0),"")</f>
        <v/>
      </c>
      <c r="E193" s="4" t="str">
        <f ca="1">IFERROR(RANK(order!E193,order!E$3:E$554,0),"")</f>
        <v/>
      </c>
      <c r="F193" s="4" t="str">
        <f ca="1">IFERROR(RANK(order!F193,order!F$3:F$554,0),"")</f>
        <v/>
      </c>
      <c r="G193" s="10" t="str">
        <f ca="1">IFERROR(RANK(order!G193,order!G$3:G$554,0),"")</f>
        <v/>
      </c>
      <c r="H193" s="10" t="str">
        <f ca="1">IFERROR(RANK(order!H193,order!H$3:H$554,0),"")</f>
        <v/>
      </c>
      <c r="I193" s="10" t="str">
        <f ca="1">IFERROR(RANK(order!I193,order!I$3:I$554,0),"")</f>
        <v/>
      </c>
      <c r="J193" s="4" t="str">
        <f ca="1">IFERROR(RANK(order!J193,order!J$3:J$554,0),"")</f>
        <v/>
      </c>
      <c r="K193" s="4" t="str">
        <f ca="1">IFERROR(RANK(order!K193,order!K$3:K$554,0),"")</f>
        <v/>
      </c>
      <c r="L193" s="4" t="str">
        <f ca="1">IFERROR(RANK(order!L193,order!L$3:L$554,0),"")</f>
        <v/>
      </c>
      <c r="M193" s="10" t="str">
        <f ca="1">IFERROR(RANK(order!M193,order!M$3:M$554,0),"")</f>
        <v/>
      </c>
      <c r="N193" s="10" t="str">
        <f ca="1">IFERROR(RANK(order!N193,order!N$3:N$554,0),"")</f>
        <v/>
      </c>
      <c r="O193" s="10" t="str">
        <f ca="1">IFERROR(RANK(order!O193,order!O$3:O$554,0),"")</f>
        <v/>
      </c>
      <c r="P193" s="4" t="str">
        <f ca="1">IFERROR(RANK(order!P193,order!P$3:P$554,0),"")</f>
        <v/>
      </c>
      <c r="Q193" s="4" t="str">
        <f ca="1">IFERROR(RANK(order!Q193,order!Q$3:Q$554,0),"")</f>
        <v/>
      </c>
      <c r="R193" s="4" t="str">
        <f ca="1">IFERROR(RANK(order!R193,order!R$3:R$554,0),"")</f>
        <v/>
      </c>
      <c r="S193" s="10" t="str">
        <f ca="1">IFERROR(RANK(order!S193,order!S$3:S$554,0),"")</f>
        <v/>
      </c>
      <c r="T193" s="10" t="str">
        <f ca="1">IFERROR(RANK(order!T193,order!T$3:T$554,0),"")</f>
        <v/>
      </c>
      <c r="U193" s="10" t="str">
        <f ca="1">IFERROR(RANK(order!U193,order!U$3:U$554,0),"")</f>
        <v/>
      </c>
      <c r="V193" s="4" t="str">
        <f ca="1">IFERROR(RANK(order!V193,order!V$3:V$554,0),"")</f>
        <v/>
      </c>
      <c r="W193" s="4" t="str">
        <f ca="1">IFERROR(RANK(order!W193,order!W$3:W$554,0),"")</f>
        <v/>
      </c>
      <c r="X193" s="4" t="str">
        <f ca="1">IFERROR(RANK(order!X193,order!X$3:X$554,0),"")</f>
        <v/>
      </c>
      <c r="Y193" s="10" t="str">
        <f ca="1">IFERROR(RANK(order!Y193,order!Y$3:Y$554,0),"")</f>
        <v/>
      </c>
      <c r="Z193" s="10" t="str">
        <f ca="1">IFERROR(RANK(order!Z193,order!Z$3:Z$554,0),"")</f>
        <v/>
      </c>
      <c r="AA193" s="10" t="str">
        <f ca="1">IFERROR(RANK(order!AA193,order!AA$3:AA$554,0),"")</f>
        <v/>
      </c>
      <c r="AB193" s="4" t="str">
        <f ca="1">IFERROR(RANK(order!AB193,order!AB$3:AB$554,0),"")</f>
        <v/>
      </c>
      <c r="AC193" s="4" t="str">
        <f ca="1">IFERROR(RANK(order!AC193,order!AC$3:AC$554,0),"")</f>
        <v/>
      </c>
      <c r="AD193" s="4" t="str">
        <f ca="1">IFERROR(RANK(order!AD193,order!AD$3:AD$554,0),"")</f>
        <v/>
      </c>
      <c r="AE193" s="10" t="str">
        <f ca="1">IFERROR(RANK(order!AE193,order!AE$3:AE$554,0),"")</f>
        <v/>
      </c>
      <c r="AF193" s="10" t="str">
        <f ca="1">IFERROR(RANK(order!AF193,order!AF$3:AF$554,0),"")</f>
        <v/>
      </c>
      <c r="AG193" s="10" t="str">
        <f ca="1">IFERROR(RANK(order!AG193,order!AG$3:AG$554,0),"")</f>
        <v/>
      </c>
      <c r="AH193" s="4" t="str">
        <f ca="1">IFERROR(RANK(order!AH193,order!AH$3:AH$554,0),"")</f>
        <v/>
      </c>
      <c r="AI193" s="4" t="str">
        <f ca="1">IFERROR(RANK(order!AI193,order!AI$3:AI$554,0),"")</f>
        <v/>
      </c>
      <c r="AJ193" s="4" t="str">
        <f ca="1">IFERROR(RANK(order!AJ193,order!AJ$3:AJ$554,0),"")</f>
        <v/>
      </c>
      <c r="AK193" s="10" t="str">
        <f ca="1">IFERROR(RANK(order!AK193,order!AK$3:AK$554,0),"")</f>
        <v/>
      </c>
      <c r="AL193" s="10" t="str">
        <f ca="1">IFERROR(RANK(order!AL193,order!AL$3:AL$554,0),"")</f>
        <v/>
      </c>
      <c r="AM193" s="10" t="str">
        <f ca="1">IFERROR(RANK(order!AM193,order!AM$3:AM$554,0),"")</f>
        <v/>
      </c>
      <c r="AN193" s="4" t="str">
        <f ca="1">IFERROR(RANK(order!AN193,order!AN$3:AN$554,0),"")</f>
        <v/>
      </c>
      <c r="AO193" s="4" t="str">
        <f ca="1">IFERROR(RANK(order!AO193,order!AO$3:AO$554,0),"")</f>
        <v/>
      </c>
      <c r="AP193" s="4" t="str">
        <f ca="1">IFERROR(RANK(order!AP193,order!AP$3:AP$554,0),"")</f>
        <v/>
      </c>
      <c r="AQ193" s="10" t="str">
        <f ca="1">IFERROR(RANK(order!AQ193,order!AQ$3:AQ$554,0),"")</f>
        <v/>
      </c>
      <c r="AR193" s="10" t="str">
        <f ca="1">IFERROR(RANK(order!AR193,order!AR$3:AR$554,0),"")</f>
        <v/>
      </c>
      <c r="AS193" s="10" t="str">
        <f ca="1">IFERROR(RANK(order!AS193,order!AS$3:AS$554,0),"")</f>
        <v/>
      </c>
      <c r="AT193" s="4" t="str">
        <f ca="1">IFERROR(RANK(order!AT193,order!AT$3:AT$554,0),"")</f>
        <v/>
      </c>
      <c r="AU193" s="4" t="str">
        <f ca="1">IFERROR(RANK(order!AU193,order!AU$3:AU$554,0),"")</f>
        <v/>
      </c>
      <c r="AV193" s="4" t="str">
        <f ca="1">IFERROR(RANK(order!AV193,order!AV$3:AV$554,0),"")</f>
        <v/>
      </c>
      <c r="AW193" s="10" t="str">
        <f ca="1">IFERROR(RANK(order!AW193,order!AW$3:AW$554,0),"")</f>
        <v/>
      </c>
      <c r="AX193" s="10" t="str">
        <f ca="1">IFERROR(RANK(order!AX193,order!AX$3:AX$554,0),"")</f>
        <v/>
      </c>
      <c r="AY193" s="10" t="str">
        <f ca="1">IFERROR(RANK(order!AY193,order!AY$3:AY$554,0),"")</f>
        <v/>
      </c>
      <c r="AZ193" s="4" t="str">
        <f ca="1">IFERROR(RANK(order!AZ193,order!AZ$3:AZ$554,0),"")</f>
        <v/>
      </c>
      <c r="BA193" s="4" t="str">
        <f ca="1">IFERROR(RANK(order!BA193,order!BA$3:BA$554,0),"")</f>
        <v/>
      </c>
      <c r="BB193" s="4" t="str">
        <f ca="1">IFERROR(RANK(order!BB193,order!BB$3:BB$554,0),"")</f>
        <v/>
      </c>
      <c r="BC193" s="10" t="str">
        <f ca="1">IFERROR(RANK(order!BC193,order!BC$3:BC$554,0),"")</f>
        <v/>
      </c>
      <c r="BD193" s="10" t="str">
        <f ca="1">IFERROR(RANK(order!BD193,order!BD$3:BD$554,0),"")</f>
        <v/>
      </c>
      <c r="BE193" s="10" t="str">
        <f ca="1">IFERROR(RANK(order!BE193,order!BE$3:BE$554,0),"")</f>
        <v/>
      </c>
      <c r="BF193" s="4" t="str">
        <f ca="1">IFERROR(RANK(order!BF193,order!BF$3:BF$554,0),"")</f>
        <v/>
      </c>
      <c r="BG193" s="4" t="str">
        <f ca="1">IFERROR(RANK(order!BG193,order!BG$3:BG$554,0),"")</f>
        <v/>
      </c>
      <c r="BH193" s="4" t="str">
        <f ca="1">IFERROR(RANK(order!BH193,order!BH$3:BH$554,0),"")</f>
        <v/>
      </c>
      <c r="BI193" s="10" t="str">
        <f ca="1">IFERROR(RANK(order!BI193,order!BI$3:BI$554,0),"")</f>
        <v/>
      </c>
      <c r="BJ193" s="10" t="str">
        <f ca="1">IFERROR(RANK(order!BJ193,order!BJ$3:BJ$554,0),"")</f>
        <v/>
      </c>
      <c r="BK193" s="10" t="str">
        <f ca="1">IFERROR(RANK(order!BK193,order!BK$3:BK$554,0),"")</f>
        <v/>
      </c>
      <c r="BL193" s="4" t="str">
        <f ca="1">IFERROR(RANK(order!BL193,order!BL$3:BL$554,0),"")</f>
        <v/>
      </c>
      <c r="BM193" s="4" t="str">
        <f ca="1">IFERROR(RANK(order!BM193,order!BM$3:BM$554,0),"")</f>
        <v/>
      </c>
      <c r="BN193" s="4" t="str">
        <f ca="1">IFERROR(RANK(order!BN193,order!BN$3:BN$554,0),"")</f>
        <v/>
      </c>
      <c r="BO193" s="10" t="str">
        <f ca="1">IFERROR(RANK(order!BO193,order!BO$3:BO$554,0),"")</f>
        <v/>
      </c>
      <c r="BP193" s="10" t="str">
        <f ca="1">IFERROR(RANK(order!BP193,order!BP$3:BP$554,0),"")</f>
        <v/>
      </c>
      <c r="BQ193" s="10" t="str">
        <f ca="1">IFERROR(RANK(order!BQ193,order!BQ$3:BQ$554,0),"")</f>
        <v/>
      </c>
      <c r="BR193" s="4" t="str">
        <f ca="1">IFERROR(RANK(order!BR193,order!BR$3:BR$554,0),"")</f>
        <v/>
      </c>
      <c r="BS193" s="4" t="str">
        <f ca="1">IFERROR(RANK(order!BS193,order!BS$3:BS$554,0),"")</f>
        <v/>
      </c>
      <c r="BT193" s="4" t="str">
        <f ca="1">IFERROR(RANK(order!BT193,order!BT$3:BT$554,0),"")</f>
        <v/>
      </c>
      <c r="BU193" s="95">
        <f t="shared" si="235"/>
        <v>191</v>
      </c>
      <c r="BV193" s="35" t="str">
        <f t="shared" si="236"/>
        <v>E1</v>
      </c>
      <c r="BW193" s="55">
        <f t="shared" ca="1" si="159"/>
        <v>0</v>
      </c>
      <c r="BX193" s="56" t="str">
        <f t="shared" ca="1" si="160"/>
        <v/>
      </c>
      <c r="BY193" s="56" t="str">
        <f t="shared" ca="1" si="161"/>
        <v/>
      </c>
      <c r="BZ193" s="57" t="str">
        <f t="shared" ca="1" si="162"/>
        <v/>
      </c>
      <c r="CA193" s="57" t="str">
        <f t="shared" ca="1" si="163"/>
        <v/>
      </c>
      <c r="CB193" s="58" t="str">
        <f t="shared" ca="1" si="164"/>
        <v/>
      </c>
      <c r="CC193" s="57" t="str">
        <f t="shared" ca="1" si="165"/>
        <v/>
      </c>
      <c r="CD193" s="57" t="str">
        <f t="shared" ca="1" si="166"/>
        <v/>
      </c>
      <c r="CE193" s="58" t="str">
        <f t="shared" ca="1" si="167"/>
        <v/>
      </c>
      <c r="CF193" s="59" t="str">
        <f t="shared" ca="1" si="168"/>
        <v/>
      </c>
      <c r="CG193" s="57" t="str">
        <f t="shared" ca="1" si="169"/>
        <v/>
      </c>
      <c r="CH193" s="57" t="str">
        <f t="shared" ca="1" si="170"/>
        <v/>
      </c>
      <c r="CI193" s="57" t="str">
        <f t="shared" ca="1" si="171"/>
        <v/>
      </c>
      <c r="CJ193" s="57" t="str">
        <f t="shared" ca="1" si="172"/>
        <v/>
      </c>
      <c r="CK193" s="57" t="str">
        <f t="shared" ca="1" si="173"/>
        <v/>
      </c>
      <c r="CL193" s="57" t="str">
        <f t="shared" ca="1" si="174"/>
        <v/>
      </c>
      <c r="CM193" s="57" t="str">
        <f t="shared" ca="1" si="175"/>
        <v/>
      </c>
      <c r="CN193" s="57" t="str">
        <f t="shared" ca="1" si="176"/>
        <v/>
      </c>
      <c r="CO193" s="57" t="str">
        <f t="shared" ca="1" si="177"/>
        <v/>
      </c>
      <c r="CP193" s="57" t="str">
        <f t="shared" ca="1" si="178"/>
        <v/>
      </c>
      <c r="CQ193" s="57" t="str">
        <f t="shared" ca="1" si="179"/>
        <v/>
      </c>
      <c r="CR193" s="57" t="str">
        <f t="shared" ca="1" si="180"/>
        <v/>
      </c>
      <c r="CS193" s="60" t="str">
        <f t="shared" ca="1" si="181"/>
        <v/>
      </c>
      <c r="CT193" s="60" t="str">
        <f t="shared" ca="1" si="182"/>
        <v/>
      </c>
      <c r="CU193" s="60" t="str">
        <f t="shared" ca="1" si="183"/>
        <v/>
      </c>
      <c r="CV193" s="60" t="str">
        <f t="shared" ca="1" si="184"/>
        <v/>
      </c>
      <c r="CW193" s="60" t="str">
        <f t="shared" ca="1" si="185"/>
        <v/>
      </c>
      <c r="CX193" s="60" t="str">
        <f t="shared" ca="1" si="186"/>
        <v/>
      </c>
      <c r="CY193" s="60" t="str">
        <f t="shared" ca="1" si="187"/>
        <v/>
      </c>
      <c r="CZ193" s="60" t="str">
        <f t="shared" ca="1" si="188"/>
        <v/>
      </c>
      <c r="DA193" s="65" t="str">
        <f t="shared" ca="1" si="189"/>
        <v/>
      </c>
      <c r="DB193" s="65" t="str">
        <f t="shared" ca="1" si="190"/>
        <v/>
      </c>
      <c r="DC193" s="65" t="str">
        <f t="shared" ca="1" si="191"/>
        <v/>
      </c>
      <c r="DD193" s="65" t="str">
        <f t="shared" ca="1" si="192"/>
        <v/>
      </c>
      <c r="DE193" s="65" t="str">
        <f t="shared" ca="1" si="193"/>
        <v/>
      </c>
      <c r="DF193" s="66" t="str">
        <f t="shared" ca="1" si="194"/>
        <v/>
      </c>
      <c r="DG193" s="66" t="str">
        <f t="shared" ca="1" si="195"/>
        <v/>
      </c>
      <c r="DH193" s="66" t="str">
        <f t="shared" ca="1" si="196"/>
        <v/>
      </c>
      <c r="DI193" s="66" t="str">
        <f t="shared" ca="1" si="197"/>
        <v/>
      </c>
      <c r="DJ193" s="66" t="str">
        <f t="shared" ca="1" si="198"/>
        <v/>
      </c>
      <c r="DK193" s="65" t="str">
        <f t="shared" ca="1" si="199"/>
        <v/>
      </c>
      <c r="DL193" s="65" t="str">
        <f t="shared" ca="1" si="200"/>
        <v/>
      </c>
      <c r="DM193" s="65" t="str">
        <f t="shared" ca="1" si="201"/>
        <v/>
      </c>
      <c r="DN193" s="65" t="str">
        <f t="shared" ca="1" si="202"/>
        <v/>
      </c>
      <c r="DO193" s="65" t="str">
        <f t="shared" ca="1" si="203"/>
        <v/>
      </c>
      <c r="DP193" s="65" t="str">
        <f t="shared" ca="1" si="204"/>
        <v/>
      </c>
      <c r="DQ193" s="65" t="str">
        <f t="shared" ca="1" si="205"/>
        <v/>
      </c>
      <c r="DR193" s="69" t="str">
        <f t="shared" ca="1" si="206"/>
        <v/>
      </c>
      <c r="DS193" s="69" t="str">
        <f t="shared" ca="1" si="207"/>
        <v/>
      </c>
      <c r="DT193" s="69" t="str">
        <f t="shared" ca="1" si="208"/>
        <v/>
      </c>
      <c r="DU193" s="69" t="str">
        <f t="shared" ca="1" si="209"/>
        <v/>
      </c>
      <c r="DV193" s="69" t="str">
        <f t="shared" ca="1" si="210"/>
        <v/>
      </c>
      <c r="DW193" s="69" t="str">
        <f t="shared" ca="1" si="211"/>
        <v/>
      </c>
      <c r="DX193" s="69" t="str">
        <f t="shared" ca="1" si="212"/>
        <v/>
      </c>
      <c r="DY193" s="69" t="str">
        <f t="shared" ca="1" si="213"/>
        <v/>
      </c>
      <c r="DZ193" s="72" t="str">
        <f t="shared" ca="1" si="214"/>
        <v/>
      </c>
      <c r="EA193" s="72" t="str">
        <f t="shared" ca="1" si="215"/>
        <v/>
      </c>
      <c r="EB193" s="72" t="str">
        <f t="shared" ca="1" si="216"/>
        <v/>
      </c>
      <c r="EC193" s="65" t="str">
        <f t="shared" ca="1" si="217"/>
        <v/>
      </c>
      <c r="ED193" s="65" t="str">
        <f t="shared" ca="1" si="218"/>
        <v/>
      </c>
      <c r="EE193" s="65" t="str">
        <f t="shared" ca="1" si="219"/>
        <v/>
      </c>
      <c r="EF193" s="65" t="str">
        <f t="shared" ca="1" si="220"/>
        <v/>
      </c>
      <c r="EG193" s="65" t="str">
        <f t="shared" ca="1" si="221"/>
        <v/>
      </c>
      <c r="EH193" s="65" t="str">
        <f t="shared" ca="1" si="222"/>
        <v/>
      </c>
      <c r="EI193" s="429" t="str">
        <f t="shared" ca="1" si="223"/>
        <v>No</v>
      </c>
      <c r="EJ193" s="428" t="str">
        <f t="shared" ca="1" si="224"/>
        <v/>
      </c>
      <c r="EK193" s="428" t="str">
        <f t="shared" ca="1" si="225"/>
        <v/>
      </c>
      <c r="EL193" s="65" t="str">
        <f t="shared" ca="1" si="226"/>
        <v/>
      </c>
      <c r="EM193" s="65" t="str">
        <f t="shared" ca="1" si="227"/>
        <v/>
      </c>
      <c r="EN193" s="65" t="str">
        <f t="shared" ca="1" si="228"/>
        <v/>
      </c>
      <c r="EO193" s="433" t="str">
        <f t="shared" ca="1" si="229"/>
        <v/>
      </c>
      <c r="EP193" s="433" t="str">
        <f t="shared" ca="1" si="230"/>
        <v/>
      </c>
      <c r="EQ193" s="433" t="str">
        <f t="shared" ca="1" si="231"/>
        <v/>
      </c>
      <c r="ER193" s="433" t="str">
        <f t="shared" ca="1" si="232"/>
        <v/>
      </c>
      <c r="ES193" s="433" t="str">
        <f t="shared" ca="1" si="233"/>
        <v/>
      </c>
      <c r="ET193" s="433" t="str">
        <f t="shared" ca="1" si="234"/>
        <v/>
      </c>
      <c r="EU193" s="433" t="str">
        <f ca="1">IF(OR(CO193="",CQ193=""),"",Discipline!$P$3*CO193+Discipline!$X$3*CQ193)</f>
        <v/>
      </c>
      <c r="EV193" s="433" t="str">
        <f ca="1">IF(OR(CP193="",CR193=""),"",Discipline!$P$3*CP193+Discipline!$X$3*CR193)</f>
        <v/>
      </c>
    </row>
    <row r="194" spans="1:152" x14ac:dyDescent="0.25">
      <c r="A194" s="10" t="str">
        <f ca="1">IFERROR(RANK(order!A194,order!A$3:A$554,0),"")</f>
        <v/>
      </c>
      <c r="B194" s="10" t="str">
        <f ca="1">IFERROR(RANK(order!B194,order!B$3:B$554,0),"")</f>
        <v/>
      </c>
      <c r="C194" s="10" t="str">
        <f ca="1">IFERROR(RANK(order!C194,order!C$3:C$554,0),"")</f>
        <v/>
      </c>
      <c r="D194" s="4" t="str">
        <f ca="1">IFERROR(RANK(order!D194,order!D$3:D$554,0),"")</f>
        <v/>
      </c>
      <c r="E194" s="4" t="str">
        <f ca="1">IFERROR(RANK(order!E194,order!E$3:E$554,0),"")</f>
        <v/>
      </c>
      <c r="F194" s="4" t="str">
        <f ca="1">IFERROR(RANK(order!F194,order!F$3:F$554,0),"")</f>
        <v/>
      </c>
      <c r="G194" s="10" t="str">
        <f ca="1">IFERROR(RANK(order!G194,order!G$3:G$554,0),"")</f>
        <v/>
      </c>
      <c r="H194" s="10" t="str">
        <f ca="1">IFERROR(RANK(order!H194,order!H$3:H$554,0),"")</f>
        <v/>
      </c>
      <c r="I194" s="10" t="str">
        <f ca="1">IFERROR(RANK(order!I194,order!I$3:I$554,0),"")</f>
        <v/>
      </c>
      <c r="J194" s="4" t="str">
        <f ca="1">IFERROR(RANK(order!J194,order!J$3:J$554,0),"")</f>
        <v/>
      </c>
      <c r="K194" s="4" t="str">
        <f ca="1">IFERROR(RANK(order!K194,order!K$3:K$554,0),"")</f>
        <v/>
      </c>
      <c r="L194" s="4" t="str">
        <f ca="1">IFERROR(RANK(order!L194,order!L$3:L$554,0),"")</f>
        <v/>
      </c>
      <c r="M194" s="10" t="str">
        <f ca="1">IFERROR(RANK(order!M194,order!M$3:M$554,0),"")</f>
        <v/>
      </c>
      <c r="N194" s="10" t="str">
        <f ca="1">IFERROR(RANK(order!N194,order!N$3:N$554,0),"")</f>
        <v/>
      </c>
      <c r="O194" s="10" t="str">
        <f ca="1">IFERROR(RANK(order!O194,order!O$3:O$554,0),"")</f>
        <v/>
      </c>
      <c r="P194" s="4" t="str">
        <f ca="1">IFERROR(RANK(order!P194,order!P$3:P$554,0),"")</f>
        <v/>
      </c>
      <c r="Q194" s="4" t="str">
        <f ca="1">IFERROR(RANK(order!Q194,order!Q$3:Q$554,0),"")</f>
        <v/>
      </c>
      <c r="R194" s="4" t="str">
        <f ca="1">IFERROR(RANK(order!R194,order!R$3:R$554,0),"")</f>
        <v/>
      </c>
      <c r="S194" s="10" t="str">
        <f ca="1">IFERROR(RANK(order!S194,order!S$3:S$554,0),"")</f>
        <v/>
      </c>
      <c r="T194" s="10" t="str">
        <f ca="1">IFERROR(RANK(order!T194,order!T$3:T$554,0),"")</f>
        <v/>
      </c>
      <c r="U194" s="10" t="str">
        <f ca="1">IFERROR(RANK(order!U194,order!U$3:U$554,0),"")</f>
        <v/>
      </c>
      <c r="V194" s="4" t="str">
        <f ca="1">IFERROR(RANK(order!V194,order!V$3:V$554,0),"")</f>
        <v/>
      </c>
      <c r="W194" s="4" t="str">
        <f ca="1">IFERROR(RANK(order!W194,order!W$3:W$554,0),"")</f>
        <v/>
      </c>
      <c r="X194" s="4" t="str">
        <f ca="1">IFERROR(RANK(order!X194,order!X$3:X$554,0),"")</f>
        <v/>
      </c>
      <c r="Y194" s="10" t="str">
        <f ca="1">IFERROR(RANK(order!Y194,order!Y$3:Y$554,0),"")</f>
        <v/>
      </c>
      <c r="Z194" s="10" t="str">
        <f ca="1">IFERROR(RANK(order!Z194,order!Z$3:Z$554,0),"")</f>
        <v/>
      </c>
      <c r="AA194" s="10" t="str">
        <f ca="1">IFERROR(RANK(order!AA194,order!AA$3:AA$554,0),"")</f>
        <v/>
      </c>
      <c r="AB194" s="4" t="str">
        <f ca="1">IFERROR(RANK(order!AB194,order!AB$3:AB$554,0),"")</f>
        <v/>
      </c>
      <c r="AC194" s="4" t="str">
        <f ca="1">IFERROR(RANK(order!AC194,order!AC$3:AC$554,0),"")</f>
        <v/>
      </c>
      <c r="AD194" s="4" t="str">
        <f ca="1">IFERROR(RANK(order!AD194,order!AD$3:AD$554,0),"")</f>
        <v/>
      </c>
      <c r="AE194" s="10" t="str">
        <f ca="1">IFERROR(RANK(order!AE194,order!AE$3:AE$554,0),"")</f>
        <v/>
      </c>
      <c r="AF194" s="10" t="str">
        <f ca="1">IFERROR(RANK(order!AF194,order!AF$3:AF$554,0),"")</f>
        <v/>
      </c>
      <c r="AG194" s="10" t="str">
        <f ca="1">IFERROR(RANK(order!AG194,order!AG$3:AG$554,0),"")</f>
        <v/>
      </c>
      <c r="AH194" s="4" t="str">
        <f ca="1">IFERROR(RANK(order!AH194,order!AH$3:AH$554,0),"")</f>
        <v/>
      </c>
      <c r="AI194" s="4" t="str">
        <f ca="1">IFERROR(RANK(order!AI194,order!AI$3:AI$554,0),"")</f>
        <v/>
      </c>
      <c r="AJ194" s="4" t="str">
        <f ca="1">IFERROR(RANK(order!AJ194,order!AJ$3:AJ$554,0),"")</f>
        <v/>
      </c>
      <c r="AK194" s="10" t="str">
        <f ca="1">IFERROR(RANK(order!AK194,order!AK$3:AK$554,0),"")</f>
        <v/>
      </c>
      <c r="AL194" s="10" t="str">
        <f ca="1">IFERROR(RANK(order!AL194,order!AL$3:AL$554,0),"")</f>
        <v/>
      </c>
      <c r="AM194" s="10" t="str">
        <f ca="1">IFERROR(RANK(order!AM194,order!AM$3:AM$554,0),"")</f>
        <v/>
      </c>
      <c r="AN194" s="4" t="str">
        <f ca="1">IFERROR(RANK(order!AN194,order!AN$3:AN$554,0),"")</f>
        <v/>
      </c>
      <c r="AO194" s="4" t="str">
        <f ca="1">IFERROR(RANK(order!AO194,order!AO$3:AO$554,0),"")</f>
        <v/>
      </c>
      <c r="AP194" s="4" t="str">
        <f ca="1">IFERROR(RANK(order!AP194,order!AP$3:AP$554,0),"")</f>
        <v/>
      </c>
      <c r="AQ194" s="10" t="str">
        <f ca="1">IFERROR(RANK(order!AQ194,order!AQ$3:AQ$554,0),"")</f>
        <v/>
      </c>
      <c r="AR194" s="10" t="str">
        <f ca="1">IFERROR(RANK(order!AR194,order!AR$3:AR$554,0),"")</f>
        <v/>
      </c>
      <c r="AS194" s="10" t="str">
        <f ca="1">IFERROR(RANK(order!AS194,order!AS$3:AS$554,0),"")</f>
        <v/>
      </c>
      <c r="AT194" s="4" t="str">
        <f ca="1">IFERROR(RANK(order!AT194,order!AT$3:AT$554,0),"")</f>
        <v/>
      </c>
      <c r="AU194" s="4" t="str">
        <f ca="1">IFERROR(RANK(order!AU194,order!AU$3:AU$554,0),"")</f>
        <v/>
      </c>
      <c r="AV194" s="4" t="str">
        <f ca="1">IFERROR(RANK(order!AV194,order!AV$3:AV$554,0),"")</f>
        <v/>
      </c>
      <c r="AW194" s="10" t="str">
        <f ca="1">IFERROR(RANK(order!AW194,order!AW$3:AW$554,0),"")</f>
        <v/>
      </c>
      <c r="AX194" s="10" t="str">
        <f ca="1">IFERROR(RANK(order!AX194,order!AX$3:AX$554,0),"")</f>
        <v/>
      </c>
      <c r="AY194" s="10" t="str">
        <f ca="1">IFERROR(RANK(order!AY194,order!AY$3:AY$554,0),"")</f>
        <v/>
      </c>
      <c r="AZ194" s="4" t="str">
        <f ca="1">IFERROR(RANK(order!AZ194,order!AZ$3:AZ$554,0),"")</f>
        <v/>
      </c>
      <c r="BA194" s="4" t="str">
        <f ca="1">IFERROR(RANK(order!BA194,order!BA$3:BA$554,0),"")</f>
        <v/>
      </c>
      <c r="BB194" s="4" t="str">
        <f ca="1">IFERROR(RANK(order!BB194,order!BB$3:BB$554,0),"")</f>
        <v/>
      </c>
      <c r="BC194" s="10" t="str">
        <f ca="1">IFERROR(RANK(order!BC194,order!BC$3:BC$554,0),"")</f>
        <v/>
      </c>
      <c r="BD194" s="10" t="str">
        <f ca="1">IFERROR(RANK(order!BD194,order!BD$3:BD$554,0),"")</f>
        <v/>
      </c>
      <c r="BE194" s="10" t="str">
        <f ca="1">IFERROR(RANK(order!BE194,order!BE$3:BE$554,0),"")</f>
        <v/>
      </c>
      <c r="BF194" s="4" t="str">
        <f ca="1">IFERROR(RANK(order!BF194,order!BF$3:BF$554,0),"")</f>
        <v/>
      </c>
      <c r="BG194" s="4" t="str">
        <f ca="1">IFERROR(RANK(order!BG194,order!BG$3:BG$554,0),"")</f>
        <v/>
      </c>
      <c r="BH194" s="4" t="str">
        <f ca="1">IFERROR(RANK(order!BH194,order!BH$3:BH$554,0),"")</f>
        <v/>
      </c>
      <c r="BI194" s="10" t="str">
        <f ca="1">IFERROR(RANK(order!BI194,order!BI$3:BI$554,0),"")</f>
        <v/>
      </c>
      <c r="BJ194" s="10" t="str">
        <f ca="1">IFERROR(RANK(order!BJ194,order!BJ$3:BJ$554,0),"")</f>
        <v/>
      </c>
      <c r="BK194" s="10" t="str">
        <f ca="1">IFERROR(RANK(order!BK194,order!BK$3:BK$554,0),"")</f>
        <v/>
      </c>
      <c r="BL194" s="4" t="str">
        <f ca="1">IFERROR(RANK(order!BL194,order!BL$3:BL$554,0),"")</f>
        <v/>
      </c>
      <c r="BM194" s="4" t="str">
        <f ca="1">IFERROR(RANK(order!BM194,order!BM$3:BM$554,0),"")</f>
        <v/>
      </c>
      <c r="BN194" s="4" t="str">
        <f ca="1">IFERROR(RANK(order!BN194,order!BN$3:BN$554,0),"")</f>
        <v/>
      </c>
      <c r="BO194" s="10" t="str">
        <f ca="1">IFERROR(RANK(order!BO194,order!BO$3:BO$554,0),"")</f>
        <v/>
      </c>
      <c r="BP194" s="10" t="str">
        <f ca="1">IFERROR(RANK(order!BP194,order!BP$3:BP$554,0),"")</f>
        <v/>
      </c>
      <c r="BQ194" s="10" t="str">
        <f ca="1">IFERROR(RANK(order!BQ194,order!BQ$3:BQ$554,0),"")</f>
        <v/>
      </c>
      <c r="BR194" s="4" t="str">
        <f ca="1">IFERROR(RANK(order!BR194,order!BR$3:BR$554,0),"")</f>
        <v/>
      </c>
      <c r="BS194" s="4" t="str">
        <f ca="1">IFERROR(RANK(order!BS194,order!BS$3:BS$554,0),"")</f>
        <v/>
      </c>
      <c r="BT194" s="4" t="str">
        <f ca="1">IFERROR(RANK(order!BT194,order!BT$3:BT$554,0),"")</f>
        <v/>
      </c>
      <c r="BU194" s="95">
        <f t="shared" si="235"/>
        <v>192</v>
      </c>
      <c r="BV194" s="35" t="str">
        <f t="shared" si="236"/>
        <v>E1</v>
      </c>
      <c r="BW194" s="55">
        <f t="shared" ca="1" si="159"/>
        <v>0</v>
      </c>
      <c r="BX194" s="56" t="str">
        <f t="shared" ca="1" si="160"/>
        <v/>
      </c>
      <c r="BY194" s="56" t="str">
        <f t="shared" ca="1" si="161"/>
        <v/>
      </c>
      <c r="BZ194" s="57" t="str">
        <f t="shared" ca="1" si="162"/>
        <v/>
      </c>
      <c r="CA194" s="57" t="str">
        <f t="shared" ca="1" si="163"/>
        <v/>
      </c>
      <c r="CB194" s="58" t="str">
        <f t="shared" ca="1" si="164"/>
        <v/>
      </c>
      <c r="CC194" s="57" t="str">
        <f t="shared" ca="1" si="165"/>
        <v/>
      </c>
      <c r="CD194" s="57" t="str">
        <f t="shared" ca="1" si="166"/>
        <v/>
      </c>
      <c r="CE194" s="58" t="str">
        <f t="shared" ca="1" si="167"/>
        <v/>
      </c>
      <c r="CF194" s="59" t="str">
        <f t="shared" ca="1" si="168"/>
        <v/>
      </c>
      <c r="CG194" s="57" t="str">
        <f t="shared" ca="1" si="169"/>
        <v/>
      </c>
      <c r="CH194" s="57" t="str">
        <f t="shared" ca="1" si="170"/>
        <v/>
      </c>
      <c r="CI194" s="57" t="str">
        <f t="shared" ca="1" si="171"/>
        <v/>
      </c>
      <c r="CJ194" s="57" t="str">
        <f t="shared" ca="1" si="172"/>
        <v/>
      </c>
      <c r="CK194" s="57" t="str">
        <f t="shared" ca="1" si="173"/>
        <v/>
      </c>
      <c r="CL194" s="57" t="str">
        <f t="shared" ca="1" si="174"/>
        <v/>
      </c>
      <c r="CM194" s="57" t="str">
        <f t="shared" ca="1" si="175"/>
        <v/>
      </c>
      <c r="CN194" s="57" t="str">
        <f t="shared" ca="1" si="176"/>
        <v/>
      </c>
      <c r="CO194" s="57" t="str">
        <f t="shared" ca="1" si="177"/>
        <v/>
      </c>
      <c r="CP194" s="57" t="str">
        <f t="shared" ca="1" si="178"/>
        <v/>
      </c>
      <c r="CQ194" s="57" t="str">
        <f t="shared" ca="1" si="179"/>
        <v/>
      </c>
      <c r="CR194" s="57" t="str">
        <f t="shared" ca="1" si="180"/>
        <v/>
      </c>
      <c r="CS194" s="60" t="str">
        <f t="shared" ca="1" si="181"/>
        <v/>
      </c>
      <c r="CT194" s="60" t="str">
        <f t="shared" ca="1" si="182"/>
        <v/>
      </c>
      <c r="CU194" s="60" t="str">
        <f t="shared" ca="1" si="183"/>
        <v/>
      </c>
      <c r="CV194" s="60" t="str">
        <f t="shared" ca="1" si="184"/>
        <v/>
      </c>
      <c r="CW194" s="60" t="str">
        <f t="shared" ca="1" si="185"/>
        <v/>
      </c>
      <c r="CX194" s="60" t="str">
        <f t="shared" ca="1" si="186"/>
        <v/>
      </c>
      <c r="CY194" s="60" t="str">
        <f t="shared" ca="1" si="187"/>
        <v/>
      </c>
      <c r="CZ194" s="60" t="str">
        <f t="shared" ca="1" si="188"/>
        <v/>
      </c>
      <c r="DA194" s="65" t="str">
        <f t="shared" ca="1" si="189"/>
        <v/>
      </c>
      <c r="DB194" s="65" t="str">
        <f t="shared" ca="1" si="190"/>
        <v/>
      </c>
      <c r="DC194" s="65" t="str">
        <f t="shared" ca="1" si="191"/>
        <v/>
      </c>
      <c r="DD194" s="65" t="str">
        <f t="shared" ca="1" si="192"/>
        <v/>
      </c>
      <c r="DE194" s="65" t="str">
        <f t="shared" ca="1" si="193"/>
        <v/>
      </c>
      <c r="DF194" s="66" t="str">
        <f t="shared" ca="1" si="194"/>
        <v/>
      </c>
      <c r="DG194" s="66" t="str">
        <f t="shared" ca="1" si="195"/>
        <v/>
      </c>
      <c r="DH194" s="66" t="str">
        <f t="shared" ca="1" si="196"/>
        <v/>
      </c>
      <c r="DI194" s="66" t="str">
        <f t="shared" ca="1" si="197"/>
        <v/>
      </c>
      <c r="DJ194" s="66" t="str">
        <f t="shared" ca="1" si="198"/>
        <v/>
      </c>
      <c r="DK194" s="65" t="str">
        <f t="shared" ca="1" si="199"/>
        <v/>
      </c>
      <c r="DL194" s="65" t="str">
        <f t="shared" ca="1" si="200"/>
        <v/>
      </c>
      <c r="DM194" s="65" t="str">
        <f t="shared" ca="1" si="201"/>
        <v/>
      </c>
      <c r="DN194" s="65" t="str">
        <f t="shared" ca="1" si="202"/>
        <v/>
      </c>
      <c r="DO194" s="65" t="str">
        <f t="shared" ca="1" si="203"/>
        <v/>
      </c>
      <c r="DP194" s="65" t="str">
        <f t="shared" ca="1" si="204"/>
        <v/>
      </c>
      <c r="DQ194" s="65" t="str">
        <f t="shared" ca="1" si="205"/>
        <v/>
      </c>
      <c r="DR194" s="69" t="str">
        <f t="shared" ca="1" si="206"/>
        <v/>
      </c>
      <c r="DS194" s="69" t="str">
        <f t="shared" ca="1" si="207"/>
        <v/>
      </c>
      <c r="DT194" s="69" t="str">
        <f t="shared" ca="1" si="208"/>
        <v/>
      </c>
      <c r="DU194" s="69" t="str">
        <f t="shared" ca="1" si="209"/>
        <v/>
      </c>
      <c r="DV194" s="69" t="str">
        <f t="shared" ca="1" si="210"/>
        <v/>
      </c>
      <c r="DW194" s="69" t="str">
        <f t="shared" ca="1" si="211"/>
        <v/>
      </c>
      <c r="DX194" s="69" t="str">
        <f t="shared" ca="1" si="212"/>
        <v/>
      </c>
      <c r="DY194" s="69" t="str">
        <f t="shared" ca="1" si="213"/>
        <v/>
      </c>
      <c r="DZ194" s="72" t="str">
        <f t="shared" ca="1" si="214"/>
        <v/>
      </c>
      <c r="EA194" s="72" t="str">
        <f t="shared" ca="1" si="215"/>
        <v/>
      </c>
      <c r="EB194" s="72" t="str">
        <f t="shared" ca="1" si="216"/>
        <v/>
      </c>
      <c r="EC194" s="65" t="str">
        <f t="shared" ca="1" si="217"/>
        <v/>
      </c>
      <c r="ED194" s="65" t="str">
        <f t="shared" ca="1" si="218"/>
        <v/>
      </c>
      <c r="EE194" s="65" t="str">
        <f t="shared" ca="1" si="219"/>
        <v/>
      </c>
      <c r="EF194" s="65" t="str">
        <f t="shared" ca="1" si="220"/>
        <v/>
      </c>
      <c r="EG194" s="65" t="str">
        <f t="shared" ca="1" si="221"/>
        <v/>
      </c>
      <c r="EH194" s="65" t="str">
        <f t="shared" ca="1" si="222"/>
        <v/>
      </c>
      <c r="EI194" s="429" t="str">
        <f t="shared" ca="1" si="223"/>
        <v>No</v>
      </c>
      <c r="EJ194" s="428" t="str">
        <f t="shared" ca="1" si="224"/>
        <v/>
      </c>
      <c r="EK194" s="428" t="str">
        <f t="shared" ca="1" si="225"/>
        <v/>
      </c>
      <c r="EL194" s="65" t="str">
        <f t="shared" ca="1" si="226"/>
        <v/>
      </c>
      <c r="EM194" s="65" t="str">
        <f t="shared" ca="1" si="227"/>
        <v/>
      </c>
      <c r="EN194" s="65" t="str">
        <f t="shared" ca="1" si="228"/>
        <v/>
      </c>
      <c r="EO194" s="433" t="str">
        <f t="shared" ca="1" si="229"/>
        <v/>
      </c>
      <c r="EP194" s="433" t="str">
        <f t="shared" ca="1" si="230"/>
        <v/>
      </c>
      <c r="EQ194" s="433" t="str">
        <f t="shared" ca="1" si="231"/>
        <v/>
      </c>
      <c r="ER194" s="433" t="str">
        <f t="shared" ca="1" si="232"/>
        <v/>
      </c>
      <c r="ES194" s="433" t="str">
        <f t="shared" ca="1" si="233"/>
        <v/>
      </c>
      <c r="ET194" s="433" t="str">
        <f t="shared" ca="1" si="234"/>
        <v/>
      </c>
      <c r="EU194" s="433" t="str">
        <f ca="1">IF(OR(CO194="",CQ194=""),"",Discipline!$P$3*CO194+Discipline!$X$3*CQ194)</f>
        <v/>
      </c>
      <c r="EV194" s="433" t="str">
        <f ca="1">IF(OR(CP194="",CR194=""),"",Discipline!$P$3*CP194+Discipline!$X$3*CR194)</f>
        <v/>
      </c>
    </row>
    <row r="195" spans="1:152" x14ac:dyDescent="0.25">
      <c r="A195" s="10" t="str">
        <f ca="1">IFERROR(RANK(order!A195,order!A$3:A$554,0),"")</f>
        <v/>
      </c>
      <c r="B195" s="10" t="str">
        <f ca="1">IFERROR(RANK(order!B195,order!B$3:B$554,0),"")</f>
        <v/>
      </c>
      <c r="C195" s="10" t="str">
        <f ca="1">IFERROR(RANK(order!C195,order!C$3:C$554,0),"")</f>
        <v/>
      </c>
      <c r="D195" s="4" t="str">
        <f ca="1">IFERROR(RANK(order!D195,order!D$3:D$554,0),"")</f>
        <v/>
      </c>
      <c r="E195" s="4" t="str">
        <f ca="1">IFERROR(RANK(order!E195,order!E$3:E$554,0),"")</f>
        <v/>
      </c>
      <c r="F195" s="4" t="str">
        <f ca="1">IFERROR(RANK(order!F195,order!F$3:F$554,0),"")</f>
        <v/>
      </c>
      <c r="G195" s="10" t="str">
        <f ca="1">IFERROR(RANK(order!G195,order!G$3:G$554,0),"")</f>
        <v/>
      </c>
      <c r="H195" s="10" t="str">
        <f ca="1">IFERROR(RANK(order!H195,order!H$3:H$554,0),"")</f>
        <v/>
      </c>
      <c r="I195" s="10" t="str">
        <f ca="1">IFERROR(RANK(order!I195,order!I$3:I$554,0),"")</f>
        <v/>
      </c>
      <c r="J195" s="4" t="str">
        <f ca="1">IFERROR(RANK(order!J195,order!J$3:J$554,0),"")</f>
        <v/>
      </c>
      <c r="K195" s="4" t="str">
        <f ca="1">IFERROR(RANK(order!K195,order!K$3:K$554,0),"")</f>
        <v/>
      </c>
      <c r="L195" s="4" t="str">
        <f ca="1">IFERROR(RANK(order!L195,order!L$3:L$554,0),"")</f>
        <v/>
      </c>
      <c r="M195" s="10" t="str">
        <f ca="1">IFERROR(RANK(order!M195,order!M$3:M$554,0),"")</f>
        <v/>
      </c>
      <c r="N195" s="10" t="str">
        <f ca="1">IFERROR(RANK(order!N195,order!N$3:N$554,0),"")</f>
        <v/>
      </c>
      <c r="O195" s="10" t="str">
        <f ca="1">IFERROR(RANK(order!O195,order!O$3:O$554,0),"")</f>
        <v/>
      </c>
      <c r="P195" s="4" t="str">
        <f ca="1">IFERROR(RANK(order!P195,order!P$3:P$554,0),"")</f>
        <v/>
      </c>
      <c r="Q195" s="4" t="str">
        <f ca="1">IFERROR(RANK(order!Q195,order!Q$3:Q$554,0),"")</f>
        <v/>
      </c>
      <c r="R195" s="4" t="str">
        <f ca="1">IFERROR(RANK(order!R195,order!R$3:R$554,0),"")</f>
        <v/>
      </c>
      <c r="S195" s="10" t="str">
        <f ca="1">IFERROR(RANK(order!S195,order!S$3:S$554,0),"")</f>
        <v/>
      </c>
      <c r="T195" s="10" t="str">
        <f ca="1">IFERROR(RANK(order!T195,order!T$3:T$554,0),"")</f>
        <v/>
      </c>
      <c r="U195" s="10" t="str">
        <f ca="1">IFERROR(RANK(order!U195,order!U$3:U$554,0),"")</f>
        <v/>
      </c>
      <c r="V195" s="4" t="str">
        <f ca="1">IFERROR(RANK(order!V195,order!V$3:V$554,0),"")</f>
        <v/>
      </c>
      <c r="W195" s="4" t="str">
        <f ca="1">IFERROR(RANK(order!W195,order!W$3:W$554,0),"")</f>
        <v/>
      </c>
      <c r="X195" s="4" t="str">
        <f ca="1">IFERROR(RANK(order!X195,order!X$3:X$554,0),"")</f>
        <v/>
      </c>
      <c r="Y195" s="10" t="str">
        <f ca="1">IFERROR(RANK(order!Y195,order!Y$3:Y$554,0),"")</f>
        <v/>
      </c>
      <c r="Z195" s="10" t="str">
        <f ca="1">IFERROR(RANK(order!Z195,order!Z$3:Z$554,0),"")</f>
        <v/>
      </c>
      <c r="AA195" s="10" t="str">
        <f ca="1">IFERROR(RANK(order!AA195,order!AA$3:AA$554,0),"")</f>
        <v/>
      </c>
      <c r="AB195" s="4" t="str">
        <f ca="1">IFERROR(RANK(order!AB195,order!AB$3:AB$554,0),"")</f>
        <v/>
      </c>
      <c r="AC195" s="4" t="str">
        <f ca="1">IFERROR(RANK(order!AC195,order!AC$3:AC$554,0),"")</f>
        <v/>
      </c>
      <c r="AD195" s="4" t="str">
        <f ca="1">IFERROR(RANK(order!AD195,order!AD$3:AD$554,0),"")</f>
        <v/>
      </c>
      <c r="AE195" s="10" t="str">
        <f ca="1">IFERROR(RANK(order!AE195,order!AE$3:AE$554,0),"")</f>
        <v/>
      </c>
      <c r="AF195" s="10" t="str">
        <f ca="1">IFERROR(RANK(order!AF195,order!AF$3:AF$554,0),"")</f>
        <v/>
      </c>
      <c r="AG195" s="10" t="str">
        <f ca="1">IFERROR(RANK(order!AG195,order!AG$3:AG$554,0),"")</f>
        <v/>
      </c>
      <c r="AH195" s="4" t="str">
        <f ca="1">IFERROR(RANK(order!AH195,order!AH$3:AH$554,0),"")</f>
        <v/>
      </c>
      <c r="AI195" s="4" t="str">
        <f ca="1">IFERROR(RANK(order!AI195,order!AI$3:AI$554,0),"")</f>
        <v/>
      </c>
      <c r="AJ195" s="4" t="str">
        <f ca="1">IFERROR(RANK(order!AJ195,order!AJ$3:AJ$554,0),"")</f>
        <v/>
      </c>
      <c r="AK195" s="10" t="str">
        <f ca="1">IFERROR(RANK(order!AK195,order!AK$3:AK$554,0),"")</f>
        <v/>
      </c>
      <c r="AL195" s="10" t="str">
        <f ca="1">IFERROR(RANK(order!AL195,order!AL$3:AL$554,0),"")</f>
        <v/>
      </c>
      <c r="AM195" s="10" t="str">
        <f ca="1">IFERROR(RANK(order!AM195,order!AM$3:AM$554,0),"")</f>
        <v/>
      </c>
      <c r="AN195" s="4" t="str">
        <f ca="1">IFERROR(RANK(order!AN195,order!AN$3:AN$554,0),"")</f>
        <v/>
      </c>
      <c r="AO195" s="4" t="str">
        <f ca="1">IFERROR(RANK(order!AO195,order!AO$3:AO$554,0),"")</f>
        <v/>
      </c>
      <c r="AP195" s="4" t="str">
        <f ca="1">IFERROR(RANK(order!AP195,order!AP$3:AP$554,0),"")</f>
        <v/>
      </c>
      <c r="AQ195" s="10" t="str">
        <f ca="1">IFERROR(RANK(order!AQ195,order!AQ$3:AQ$554,0),"")</f>
        <v/>
      </c>
      <c r="AR195" s="10" t="str">
        <f ca="1">IFERROR(RANK(order!AR195,order!AR$3:AR$554,0),"")</f>
        <v/>
      </c>
      <c r="AS195" s="10" t="str">
        <f ca="1">IFERROR(RANK(order!AS195,order!AS$3:AS$554,0),"")</f>
        <v/>
      </c>
      <c r="AT195" s="4" t="str">
        <f ca="1">IFERROR(RANK(order!AT195,order!AT$3:AT$554,0),"")</f>
        <v/>
      </c>
      <c r="AU195" s="4" t="str">
        <f ca="1">IFERROR(RANK(order!AU195,order!AU$3:AU$554,0),"")</f>
        <v/>
      </c>
      <c r="AV195" s="4" t="str">
        <f ca="1">IFERROR(RANK(order!AV195,order!AV$3:AV$554,0),"")</f>
        <v/>
      </c>
      <c r="AW195" s="10" t="str">
        <f ca="1">IFERROR(RANK(order!AW195,order!AW$3:AW$554,0),"")</f>
        <v/>
      </c>
      <c r="AX195" s="10" t="str">
        <f ca="1">IFERROR(RANK(order!AX195,order!AX$3:AX$554,0),"")</f>
        <v/>
      </c>
      <c r="AY195" s="10" t="str">
        <f ca="1">IFERROR(RANK(order!AY195,order!AY$3:AY$554,0),"")</f>
        <v/>
      </c>
      <c r="AZ195" s="4" t="str">
        <f ca="1">IFERROR(RANK(order!AZ195,order!AZ$3:AZ$554,0),"")</f>
        <v/>
      </c>
      <c r="BA195" s="4" t="str">
        <f ca="1">IFERROR(RANK(order!BA195,order!BA$3:BA$554,0),"")</f>
        <v/>
      </c>
      <c r="BB195" s="4" t="str">
        <f ca="1">IFERROR(RANK(order!BB195,order!BB$3:BB$554,0),"")</f>
        <v/>
      </c>
      <c r="BC195" s="10" t="str">
        <f ca="1">IFERROR(RANK(order!BC195,order!BC$3:BC$554,0),"")</f>
        <v/>
      </c>
      <c r="BD195" s="10" t="str">
        <f ca="1">IFERROR(RANK(order!BD195,order!BD$3:BD$554,0),"")</f>
        <v/>
      </c>
      <c r="BE195" s="10" t="str">
        <f ca="1">IFERROR(RANK(order!BE195,order!BE$3:BE$554,0),"")</f>
        <v/>
      </c>
      <c r="BF195" s="4" t="str">
        <f ca="1">IFERROR(RANK(order!BF195,order!BF$3:BF$554,0),"")</f>
        <v/>
      </c>
      <c r="BG195" s="4" t="str">
        <f ca="1">IFERROR(RANK(order!BG195,order!BG$3:BG$554,0),"")</f>
        <v/>
      </c>
      <c r="BH195" s="4" t="str">
        <f ca="1">IFERROR(RANK(order!BH195,order!BH$3:BH$554,0),"")</f>
        <v/>
      </c>
      <c r="BI195" s="10" t="str">
        <f ca="1">IFERROR(RANK(order!BI195,order!BI$3:BI$554,0),"")</f>
        <v/>
      </c>
      <c r="BJ195" s="10" t="str">
        <f ca="1">IFERROR(RANK(order!BJ195,order!BJ$3:BJ$554,0),"")</f>
        <v/>
      </c>
      <c r="BK195" s="10" t="str">
        <f ca="1">IFERROR(RANK(order!BK195,order!BK$3:BK$554,0),"")</f>
        <v/>
      </c>
      <c r="BL195" s="4" t="str">
        <f ca="1">IFERROR(RANK(order!BL195,order!BL$3:BL$554,0),"")</f>
        <v/>
      </c>
      <c r="BM195" s="4" t="str">
        <f ca="1">IFERROR(RANK(order!BM195,order!BM$3:BM$554,0),"")</f>
        <v/>
      </c>
      <c r="BN195" s="4" t="str">
        <f ca="1">IFERROR(RANK(order!BN195,order!BN$3:BN$554,0),"")</f>
        <v/>
      </c>
      <c r="BO195" s="10" t="str">
        <f ca="1">IFERROR(RANK(order!BO195,order!BO$3:BO$554,0),"")</f>
        <v/>
      </c>
      <c r="BP195" s="10" t="str">
        <f ca="1">IFERROR(RANK(order!BP195,order!BP$3:BP$554,0),"")</f>
        <v/>
      </c>
      <c r="BQ195" s="10" t="str">
        <f ca="1">IFERROR(RANK(order!BQ195,order!BQ$3:BQ$554,0),"")</f>
        <v/>
      </c>
      <c r="BR195" s="4" t="str">
        <f ca="1">IFERROR(RANK(order!BR195,order!BR$3:BR$554,0),"")</f>
        <v/>
      </c>
      <c r="BS195" s="4" t="str">
        <f ca="1">IFERROR(RANK(order!BS195,order!BS$3:BS$554,0),"")</f>
        <v/>
      </c>
      <c r="BT195" s="4" t="str">
        <f ca="1">IFERROR(RANK(order!BT195,order!BT$3:BT$554,0),"")</f>
        <v/>
      </c>
      <c r="BU195" s="95">
        <f t="shared" si="235"/>
        <v>193</v>
      </c>
      <c r="BV195" s="35" t="str">
        <f t="shared" si="236"/>
        <v>E1</v>
      </c>
      <c r="BW195" s="55">
        <f t="shared" ref="BW195:BW258" ca="1" si="237">HLOOKUP(BW$2,INDIRECT("'[all-euro-data-2018-2019.xlsx]"&amp;$BV195&amp;"'!$A$1:$BM$553"),ROW()-1,FALSE)</f>
        <v>0</v>
      </c>
      <c r="BX195" s="56" t="str">
        <f t="shared" ref="BX195:BX258" ca="1" si="238">IF(EI195="No","",HLOOKUP(BX$2,INDIRECT("'[all-euro-data-2018-2019.xlsx]"&amp;$BV195&amp;"'!$A$1:$BM$553"),ROW()-1,FALSE))</f>
        <v/>
      </c>
      <c r="BY195" s="56" t="str">
        <f t="shared" ref="BY195:BY258" ca="1" si="239">IF(EI195="No","",HLOOKUP(BY$2,INDIRECT("'[all-euro-data-2018-2019.xlsx]"&amp;$BV195&amp;"'!$A$1:$BM$553"),ROW()-1,FALSE))</f>
        <v/>
      </c>
      <c r="BZ195" s="57" t="str">
        <f t="shared" ref="BZ195:BZ258" ca="1" si="240">IF(EI195="No","",HLOOKUP(BZ$2,INDIRECT("'[all-euro-data-2018-2019.xlsx]"&amp;$BV195&amp;"'!$A$1:$BM$553"),ROW()-1,FALSE))</f>
        <v/>
      </c>
      <c r="CA195" s="57" t="str">
        <f t="shared" ref="CA195:CA258" ca="1" si="241">IF(EI195="No","",HLOOKUP(CA$2,INDIRECT("'[all-euro-data-2018-2019.xlsx]"&amp;$BV195&amp;"'!$A$1:$BM$553"),ROW()-1,FALSE))</f>
        <v/>
      </c>
      <c r="CB195" s="58" t="str">
        <f t="shared" ref="CB195:CB258" ca="1" si="242">IF(EI195="No","",HLOOKUP(CB$2,INDIRECT("'[all-euro-data-2018-2019.xlsx]"&amp;$BV195&amp;"'!$A$1:$BM$553"),ROW()-1,FALSE))</f>
        <v/>
      </c>
      <c r="CC195" s="57" t="str">
        <f t="shared" ref="CC195:CC258" ca="1" si="243">IF(EI195="No","",HLOOKUP(CC$2,INDIRECT("'[all-euro-data-2018-2019.xlsx]"&amp;$BV195&amp;"'!$A$1:$BM$553"),ROW()-1,FALSE))</f>
        <v/>
      </c>
      <c r="CD195" s="57" t="str">
        <f t="shared" ref="CD195:CD258" ca="1" si="244">IF(EI195="No","",HLOOKUP(CD$2,INDIRECT("'[all-euro-data-2018-2019.xlsx]"&amp;$BV195&amp;"'!$A$1:$BM$553"),ROW()-1,FALSE))</f>
        <v/>
      </c>
      <c r="CE195" s="58" t="str">
        <f t="shared" ref="CE195:CE258" ca="1" si="245">IF(EI195="No","",HLOOKUP(CE$2,INDIRECT("'[all-euro-data-2018-2019.xlsx]"&amp;$BV195&amp;"'!$A$1:$BM$553"),ROW()-1,FALSE))</f>
        <v/>
      </c>
      <c r="CF195" s="59" t="str">
        <f t="shared" ref="CF195:CF258" ca="1" si="246">IF(EI195="No","",HLOOKUP(CF$2,INDIRECT("'[all-euro-data-2018-2019.xlsx]"&amp;$BV195&amp;"'!$A$1:$BM$553"),ROW()-1,FALSE))</f>
        <v/>
      </c>
      <c r="CG195" s="57" t="str">
        <f t="shared" ref="CG195:CG258" ca="1" si="247">IF(EI195="No","",HLOOKUP(CG$2,INDIRECT("'[all-euro-data-2018-2019.xlsx]"&amp;$BV195&amp;"'!$A$1:$BM$553"),ROW()-1,FALSE))</f>
        <v/>
      </c>
      <c r="CH195" s="57" t="str">
        <f t="shared" ref="CH195:CH258" ca="1" si="248">IF(EI195="No","",HLOOKUP(CH$2,INDIRECT("'[all-euro-data-2018-2019.xlsx]"&amp;$BV195&amp;"'!$A$1:$BM$553"),ROW()-1,FALSE))</f>
        <v/>
      </c>
      <c r="CI195" s="57" t="str">
        <f t="shared" ref="CI195:CI258" ca="1" si="249">IF(EI195="No","",HLOOKUP(CI$2,INDIRECT("'[all-euro-data-2018-2019.xlsx]"&amp;$BV195&amp;"'!$A$1:$BM$553"),ROW()-1,FALSE))</f>
        <v/>
      </c>
      <c r="CJ195" s="57" t="str">
        <f t="shared" ref="CJ195:CJ258" ca="1" si="250">IF(EI195="No","",HLOOKUP(CJ$2,INDIRECT("'[all-euro-data-2018-2019.xlsx]"&amp;$BV195&amp;"'!$A$1:$BM$553"),ROW()-1,FALSE))</f>
        <v/>
      </c>
      <c r="CK195" s="57" t="str">
        <f t="shared" ref="CK195:CK258" ca="1" si="251">IF(EI195="No","",HLOOKUP(CK$2,INDIRECT("'[all-euro-data-2018-2019.xlsx]"&amp;$BV195&amp;"'!$A$1:$BM$553"),ROW()-1,FALSE))</f>
        <v/>
      </c>
      <c r="CL195" s="57" t="str">
        <f t="shared" ref="CL195:CL258" ca="1" si="252">IF(EI195="No","",HLOOKUP(CL$2,INDIRECT("'[all-euro-data-2018-2019.xlsx]"&amp;$BV195&amp;"'!$A$1:$BM$553"),ROW()-1,FALSE))</f>
        <v/>
      </c>
      <c r="CM195" s="57" t="str">
        <f t="shared" ref="CM195:CM258" ca="1" si="253">IF(EI195="No","",HLOOKUP(CM$2,INDIRECT("'[all-euro-data-2018-2019.xlsx]"&amp;$BV195&amp;"'!$A$1:$BM$553"),ROW()-1,FALSE))</f>
        <v/>
      </c>
      <c r="CN195" s="57" t="str">
        <f t="shared" ref="CN195:CN258" ca="1" si="254">IF(EI195="No","",HLOOKUP(CN$2,INDIRECT("'[all-euro-data-2018-2019.xlsx]"&amp;$BV195&amp;"'!$A$1:$BM$553"),ROW()-1,FALSE))</f>
        <v/>
      </c>
      <c r="CO195" s="57" t="str">
        <f t="shared" ref="CO195:CO258" ca="1" si="255">IF(EI195="No","",HLOOKUP(CO$2,INDIRECT("'[all-euro-data-2018-2019.xlsx]"&amp;$BV195&amp;"'!$A$1:$BM$553"),ROW()-1,FALSE))</f>
        <v/>
      </c>
      <c r="CP195" s="57" t="str">
        <f t="shared" ref="CP195:CP258" ca="1" si="256">IF(EI195="No","",HLOOKUP(CP$2,INDIRECT("'[all-euro-data-2018-2019.xlsx]"&amp;$BV195&amp;"'!$A$1:$BM$553"),ROW()-1,FALSE))</f>
        <v/>
      </c>
      <c r="CQ195" s="57" t="str">
        <f t="shared" ref="CQ195:CQ258" ca="1" si="257">IF(EI195="No","",HLOOKUP(CQ$2,INDIRECT("'[all-euro-data-2018-2019.xlsx]"&amp;$BV195&amp;"'!$A$1:$BM$553"),ROW()-1,FALSE))</f>
        <v/>
      </c>
      <c r="CR195" s="57" t="str">
        <f t="shared" ref="CR195:CR258" ca="1" si="258">IF(EI195="No","",HLOOKUP(CR$2,INDIRECT("'[all-euro-data-2018-2019.xlsx]"&amp;$BV195&amp;"'!$A$1:$BM$553"),ROW()-1,FALSE))</f>
        <v/>
      </c>
      <c r="CS195" s="60" t="str">
        <f t="shared" ref="CS195:CS258" ca="1" si="259">IF(EI195="No","",IF(HLOOKUP(CS$2,INDIRECT("'[all-euro-data-2018-2019.xlsx]"&amp;$BV195&amp;"'!$A$1:$BM$553"),ROW()-1,FALSE)=0,1,HLOOKUP(CS$2,INDIRECT("'[all-euro-data-2018-2019.xlsx]"&amp;$BV195&amp;"'!$A$1:$BM$553"),ROW()-1,FALSE)))</f>
        <v/>
      </c>
      <c r="CT195" s="60" t="str">
        <f t="shared" ref="CT195:CT258" ca="1" si="260">IF(EI195="No","",IF(HLOOKUP(CT$2,INDIRECT("'[all-euro-data-2018-2019.xlsx]"&amp;$BV195&amp;"'!$A$1:$BM$553"),ROW()-1,FALSE)=0,1,HLOOKUP(CT$2,INDIRECT("'[all-euro-data-2018-2019.xlsx]"&amp;$BV195&amp;"'!$A$1:$BM$553"),ROW()-1,FALSE)))</f>
        <v/>
      </c>
      <c r="CU195" s="60" t="str">
        <f t="shared" ref="CU195:CU258" ca="1" si="261">IF(EI195="No","",IF(HLOOKUP(CU$2,INDIRECT("'[all-euro-data-2018-2019.xlsx]"&amp;$BV195&amp;"'!$A$1:$BM$553"),ROW()-1,FALSE)=0,1,HLOOKUP(CU$2,INDIRECT("'[all-euro-data-2018-2019.xlsx]"&amp;$BV195&amp;"'!$A$1:$BM$553"),ROW()-1,FALSE)))</f>
        <v/>
      </c>
      <c r="CV195" s="60" t="str">
        <f t="shared" ref="CV195:CV258" ca="1" si="262">IF(EI195="No","",IF(HLOOKUP(CV$2,INDIRECT("'[all-euro-data-2018-2019.xlsx]"&amp;$BV195&amp;"'!$A$1:$BM$553"),ROW()-1,FALSE)=0,1,HLOOKUP(CV$2,INDIRECT("'[all-euro-data-2018-2019.xlsx]"&amp;$BV195&amp;"'!$A$1:$BM$553"),ROW()-1,FALSE)))</f>
        <v/>
      </c>
      <c r="CW195" s="60" t="str">
        <f t="shared" ref="CW195:CW258" ca="1" si="263">IF(EI195="No","",IF(HLOOKUP(CW$2,INDIRECT("'[all-euro-data-2018-2019.xlsx]"&amp;$BV195&amp;"'!$A$1:$BM$553"),ROW()-1,FALSE)=0,1,HLOOKUP(CW$2,INDIRECT("'[all-euro-data-2018-2019.xlsx]"&amp;$BV195&amp;"'!$A$1:$BM$553"),ROW()-1,FALSE)))</f>
        <v/>
      </c>
      <c r="CX195" s="60" t="str">
        <f t="shared" ref="CX195:CX258" ca="1" si="264">IF(EI195="No","",IF(HLOOKUP(CX$2,INDIRECT("'[all-euro-data-2018-2019.xlsx]"&amp;$BV195&amp;"'!$A$1:$BM$553"),ROW()-1,FALSE)=0,1,HLOOKUP(CX$2,INDIRECT("'[all-euro-data-2018-2019.xlsx]"&amp;$BV195&amp;"'!$A$1:$BM$553"),ROW()-1,FALSE)))</f>
        <v/>
      </c>
      <c r="CY195" s="60" t="str">
        <f t="shared" ref="CY195:CY258" ca="1" si="265">IF(EI195="No","",IF(HLOOKUP(CY$2,INDIRECT("'[all-euro-data-2018-2019.xlsx]"&amp;$BV195&amp;"'!$A$1:$BM$553"),ROW()-1,FALSE)=0,1,HLOOKUP(CY$2,INDIRECT("'[all-euro-data-2018-2019.xlsx]"&amp;$BV195&amp;"'!$A$1:$BM$553"),ROW()-1,FALSE)))</f>
        <v/>
      </c>
      <c r="CZ195" s="60" t="str">
        <f t="shared" ref="CZ195:CZ258" ca="1" si="266">IF(EI195="No","",IF(HLOOKUP(CZ$2,INDIRECT("'[all-euro-data-2018-2019.xlsx]"&amp;$BV195&amp;"'!$A$1:$BM$553"),ROW()-1,FALSE)=0,1,HLOOKUP(CZ$2,INDIRECT("'[all-euro-data-2018-2019.xlsx]"&amp;$BV195&amp;"'!$A$1:$BM$553"),ROW()-1,FALSE)))</f>
        <v/>
      </c>
      <c r="DA195" s="65" t="str">
        <f t="shared" ca="1" si="189"/>
        <v/>
      </c>
      <c r="DB195" s="65" t="str">
        <f t="shared" ca="1" si="190"/>
        <v/>
      </c>
      <c r="DC195" s="65" t="str">
        <f t="shared" ca="1" si="191"/>
        <v/>
      </c>
      <c r="DD195" s="65" t="str">
        <f t="shared" ca="1" si="192"/>
        <v/>
      </c>
      <c r="DE195" s="65" t="str">
        <f t="shared" ca="1" si="193"/>
        <v/>
      </c>
      <c r="DF195" s="66" t="str">
        <f t="shared" ca="1" si="194"/>
        <v/>
      </c>
      <c r="DG195" s="66" t="str">
        <f t="shared" ca="1" si="195"/>
        <v/>
      </c>
      <c r="DH195" s="66" t="str">
        <f t="shared" ca="1" si="196"/>
        <v/>
      </c>
      <c r="DI195" s="66" t="str">
        <f t="shared" ca="1" si="197"/>
        <v/>
      </c>
      <c r="DJ195" s="66" t="str">
        <f t="shared" ca="1" si="198"/>
        <v/>
      </c>
      <c r="DK195" s="65" t="str">
        <f t="shared" ca="1" si="199"/>
        <v/>
      </c>
      <c r="DL195" s="65" t="str">
        <f t="shared" ca="1" si="200"/>
        <v/>
      </c>
      <c r="DM195" s="65" t="str">
        <f t="shared" ca="1" si="201"/>
        <v/>
      </c>
      <c r="DN195" s="65" t="str">
        <f t="shared" ca="1" si="202"/>
        <v/>
      </c>
      <c r="DO195" s="65" t="str">
        <f t="shared" ca="1" si="203"/>
        <v/>
      </c>
      <c r="DP195" s="65" t="str">
        <f t="shared" ca="1" si="204"/>
        <v/>
      </c>
      <c r="DQ195" s="65" t="str">
        <f t="shared" ca="1" si="205"/>
        <v/>
      </c>
      <c r="DR195" s="69" t="str">
        <f t="shared" ca="1" si="206"/>
        <v/>
      </c>
      <c r="DS195" s="69" t="str">
        <f t="shared" ca="1" si="207"/>
        <v/>
      </c>
      <c r="DT195" s="69" t="str">
        <f t="shared" ca="1" si="208"/>
        <v/>
      </c>
      <c r="DU195" s="69" t="str">
        <f t="shared" ca="1" si="209"/>
        <v/>
      </c>
      <c r="DV195" s="69" t="str">
        <f t="shared" ca="1" si="210"/>
        <v/>
      </c>
      <c r="DW195" s="69" t="str">
        <f t="shared" ca="1" si="211"/>
        <v/>
      </c>
      <c r="DX195" s="69" t="str">
        <f t="shared" ca="1" si="212"/>
        <v/>
      </c>
      <c r="DY195" s="69" t="str">
        <f t="shared" ca="1" si="213"/>
        <v/>
      </c>
      <c r="DZ195" s="72" t="str">
        <f t="shared" ca="1" si="214"/>
        <v/>
      </c>
      <c r="EA195" s="72" t="str">
        <f t="shared" ca="1" si="215"/>
        <v/>
      </c>
      <c r="EB195" s="72" t="str">
        <f t="shared" ca="1" si="216"/>
        <v/>
      </c>
      <c r="EC195" s="65" t="str">
        <f t="shared" ca="1" si="217"/>
        <v/>
      </c>
      <c r="ED195" s="65" t="str">
        <f t="shared" ca="1" si="218"/>
        <v/>
      </c>
      <c r="EE195" s="65" t="str">
        <f t="shared" ca="1" si="219"/>
        <v/>
      </c>
      <c r="EF195" s="65" t="str">
        <f t="shared" ca="1" si="220"/>
        <v/>
      </c>
      <c r="EG195" s="65" t="str">
        <f t="shared" ca="1" si="221"/>
        <v/>
      </c>
      <c r="EH195" s="65" t="str">
        <f t="shared" ca="1" si="222"/>
        <v/>
      </c>
      <c r="EI195" s="429" t="str">
        <f t="shared" ca="1" si="223"/>
        <v>No</v>
      </c>
      <c r="EJ195" s="428" t="str">
        <f t="shared" ca="1" si="224"/>
        <v/>
      </c>
      <c r="EK195" s="428" t="str">
        <f t="shared" ca="1" si="225"/>
        <v/>
      </c>
      <c r="EL195" s="65" t="str">
        <f t="shared" ca="1" si="226"/>
        <v/>
      </c>
      <c r="EM195" s="65" t="str">
        <f t="shared" ca="1" si="227"/>
        <v/>
      </c>
      <c r="EN195" s="65" t="str">
        <f t="shared" ca="1" si="228"/>
        <v/>
      </c>
      <c r="EO195" s="433" t="str">
        <f t="shared" ca="1" si="229"/>
        <v/>
      </c>
      <c r="EP195" s="433" t="str">
        <f t="shared" ca="1" si="230"/>
        <v/>
      </c>
      <c r="EQ195" s="433" t="str">
        <f t="shared" ca="1" si="231"/>
        <v/>
      </c>
      <c r="ER195" s="433" t="str">
        <f t="shared" ca="1" si="232"/>
        <v/>
      </c>
      <c r="ES195" s="433" t="str">
        <f t="shared" ca="1" si="233"/>
        <v/>
      </c>
      <c r="ET195" s="433" t="str">
        <f t="shared" ca="1" si="234"/>
        <v/>
      </c>
      <c r="EU195" s="433" t="str">
        <f ca="1">IF(OR(CO195="",CQ195=""),"",Discipline!$P$3*CO195+Discipline!$X$3*CQ195)</f>
        <v/>
      </c>
      <c r="EV195" s="433" t="str">
        <f ca="1">IF(OR(CP195="",CR195=""),"",Discipline!$P$3*CP195+Discipline!$X$3*CR195)</f>
        <v/>
      </c>
    </row>
    <row r="196" spans="1:152" x14ac:dyDescent="0.25">
      <c r="A196" s="10" t="str">
        <f ca="1">IFERROR(RANK(order!A196,order!A$3:A$554,0),"")</f>
        <v/>
      </c>
      <c r="B196" s="10" t="str">
        <f ca="1">IFERROR(RANK(order!B196,order!B$3:B$554,0),"")</f>
        <v/>
      </c>
      <c r="C196" s="10" t="str">
        <f ca="1">IFERROR(RANK(order!C196,order!C$3:C$554,0),"")</f>
        <v/>
      </c>
      <c r="D196" s="4" t="str">
        <f ca="1">IFERROR(RANK(order!D196,order!D$3:D$554,0),"")</f>
        <v/>
      </c>
      <c r="E196" s="4" t="str">
        <f ca="1">IFERROR(RANK(order!E196,order!E$3:E$554,0),"")</f>
        <v/>
      </c>
      <c r="F196" s="4" t="str">
        <f ca="1">IFERROR(RANK(order!F196,order!F$3:F$554,0),"")</f>
        <v/>
      </c>
      <c r="G196" s="10" t="str">
        <f ca="1">IFERROR(RANK(order!G196,order!G$3:G$554,0),"")</f>
        <v/>
      </c>
      <c r="H196" s="10" t="str">
        <f ca="1">IFERROR(RANK(order!H196,order!H$3:H$554,0),"")</f>
        <v/>
      </c>
      <c r="I196" s="10" t="str">
        <f ca="1">IFERROR(RANK(order!I196,order!I$3:I$554,0),"")</f>
        <v/>
      </c>
      <c r="J196" s="4" t="str">
        <f ca="1">IFERROR(RANK(order!J196,order!J$3:J$554,0),"")</f>
        <v/>
      </c>
      <c r="K196" s="4" t="str">
        <f ca="1">IFERROR(RANK(order!K196,order!K$3:K$554,0),"")</f>
        <v/>
      </c>
      <c r="L196" s="4" t="str">
        <f ca="1">IFERROR(RANK(order!L196,order!L$3:L$554,0),"")</f>
        <v/>
      </c>
      <c r="M196" s="10" t="str">
        <f ca="1">IFERROR(RANK(order!M196,order!M$3:M$554,0),"")</f>
        <v/>
      </c>
      <c r="N196" s="10" t="str">
        <f ca="1">IFERROR(RANK(order!N196,order!N$3:N$554,0),"")</f>
        <v/>
      </c>
      <c r="O196" s="10" t="str">
        <f ca="1">IFERROR(RANK(order!O196,order!O$3:O$554,0),"")</f>
        <v/>
      </c>
      <c r="P196" s="4" t="str">
        <f ca="1">IFERROR(RANK(order!P196,order!P$3:P$554,0),"")</f>
        <v/>
      </c>
      <c r="Q196" s="4" t="str">
        <f ca="1">IFERROR(RANK(order!Q196,order!Q$3:Q$554,0),"")</f>
        <v/>
      </c>
      <c r="R196" s="4" t="str">
        <f ca="1">IFERROR(RANK(order!R196,order!R$3:R$554,0),"")</f>
        <v/>
      </c>
      <c r="S196" s="10" t="str">
        <f ca="1">IFERROR(RANK(order!S196,order!S$3:S$554,0),"")</f>
        <v/>
      </c>
      <c r="T196" s="10" t="str">
        <f ca="1">IFERROR(RANK(order!T196,order!T$3:T$554,0),"")</f>
        <v/>
      </c>
      <c r="U196" s="10" t="str">
        <f ca="1">IFERROR(RANK(order!U196,order!U$3:U$554,0),"")</f>
        <v/>
      </c>
      <c r="V196" s="4" t="str">
        <f ca="1">IFERROR(RANK(order!V196,order!V$3:V$554,0),"")</f>
        <v/>
      </c>
      <c r="W196" s="4" t="str">
        <f ca="1">IFERROR(RANK(order!W196,order!W$3:W$554,0),"")</f>
        <v/>
      </c>
      <c r="X196" s="4" t="str">
        <f ca="1">IFERROR(RANK(order!X196,order!X$3:X$554,0),"")</f>
        <v/>
      </c>
      <c r="Y196" s="10" t="str">
        <f ca="1">IFERROR(RANK(order!Y196,order!Y$3:Y$554,0),"")</f>
        <v/>
      </c>
      <c r="Z196" s="10" t="str">
        <f ca="1">IFERROR(RANK(order!Z196,order!Z$3:Z$554,0),"")</f>
        <v/>
      </c>
      <c r="AA196" s="10" t="str">
        <f ca="1">IFERROR(RANK(order!AA196,order!AA$3:AA$554,0),"")</f>
        <v/>
      </c>
      <c r="AB196" s="4" t="str">
        <f ca="1">IFERROR(RANK(order!AB196,order!AB$3:AB$554,0),"")</f>
        <v/>
      </c>
      <c r="AC196" s="4" t="str">
        <f ca="1">IFERROR(RANK(order!AC196,order!AC$3:AC$554,0),"")</f>
        <v/>
      </c>
      <c r="AD196" s="4" t="str">
        <f ca="1">IFERROR(RANK(order!AD196,order!AD$3:AD$554,0),"")</f>
        <v/>
      </c>
      <c r="AE196" s="10" t="str">
        <f ca="1">IFERROR(RANK(order!AE196,order!AE$3:AE$554,0),"")</f>
        <v/>
      </c>
      <c r="AF196" s="10" t="str">
        <f ca="1">IFERROR(RANK(order!AF196,order!AF$3:AF$554,0),"")</f>
        <v/>
      </c>
      <c r="AG196" s="10" t="str">
        <f ca="1">IFERROR(RANK(order!AG196,order!AG$3:AG$554,0),"")</f>
        <v/>
      </c>
      <c r="AH196" s="4" t="str">
        <f ca="1">IFERROR(RANK(order!AH196,order!AH$3:AH$554,0),"")</f>
        <v/>
      </c>
      <c r="AI196" s="4" t="str">
        <f ca="1">IFERROR(RANK(order!AI196,order!AI$3:AI$554,0),"")</f>
        <v/>
      </c>
      <c r="AJ196" s="4" t="str">
        <f ca="1">IFERROR(RANK(order!AJ196,order!AJ$3:AJ$554,0),"")</f>
        <v/>
      </c>
      <c r="AK196" s="10" t="str">
        <f ca="1">IFERROR(RANK(order!AK196,order!AK$3:AK$554,0),"")</f>
        <v/>
      </c>
      <c r="AL196" s="10" t="str">
        <f ca="1">IFERROR(RANK(order!AL196,order!AL$3:AL$554,0),"")</f>
        <v/>
      </c>
      <c r="AM196" s="10" t="str">
        <f ca="1">IFERROR(RANK(order!AM196,order!AM$3:AM$554,0),"")</f>
        <v/>
      </c>
      <c r="AN196" s="4" t="str">
        <f ca="1">IFERROR(RANK(order!AN196,order!AN$3:AN$554,0),"")</f>
        <v/>
      </c>
      <c r="AO196" s="4" t="str">
        <f ca="1">IFERROR(RANK(order!AO196,order!AO$3:AO$554,0),"")</f>
        <v/>
      </c>
      <c r="AP196" s="4" t="str">
        <f ca="1">IFERROR(RANK(order!AP196,order!AP$3:AP$554,0),"")</f>
        <v/>
      </c>
      <c r="AQ196" s="10" t="str">
        <f ca="1">IFERROR(RANK(order!AQ196,order!AQ$3:AQ$554,0),"")</f>
        <v/>
      </c>
      <c r="AR196" s="10" t="str">
        <f ca="1">IFERROR(RANK(order!AR196,order!AR$3:AR$554,0),"")</f>
        <v/>
      </c>
      <c r="AS196" s="10" t="str">
        <f ca="1">IFERROR(RANK(order!AS196,order!AS$3:AS$554,0),"")</f>
        <v/>
      </c>
      <c r="AT196" s="4" t="str">
        <f ca="1">IFERROR(RANK(order!AT196,order!AT$3:AT$554,0),"")</f>
        <v/>
      </c>
      <c r="AU196" s="4" t="str">
        <f ca="1">IFERROR(RANK(order!AU196,order!AU$3:AU$554,0),"")</f>
        <v/>
      </c>
      <c r="AV196" s="4" t="str">
        <f ca="1">IFERROR(RANK(order!AV196,order!AV$3:AV$554,0),"")</f>
        <v/>
      </c>
      <c r="AW196" s="10" t="str">
        <f ca="1">IFERROR(RANK(order!AW196,order!AW$3:AW$554,0),"")</f>
        <v/>
      </c>
      <c r="AX196" s="10" t="str">
        <f ca="1">IFERROR(RANK(order!AX196,order!AX$3:AX$554,0),"")</f>
        <v/>
      </c>
      <c r="AY196" s="10" t="str">
        <f ca="1">IFERROR(RANK(order!AY196,order!AY$3:AY$554,0),"")</f>
        <v/>
      </c>
      <c r="AZ196" s="4" t="str">
        <f ca="1">IFERROR(RANK(order!AZ196,order!AZ$3:AZ$554,0),"")</f>
        <v/>
      </c>
      <c r="BA196" s="4" t="str">
        <f ca="1">IFERROR(RANK(order!BA196,order!BA$3:BA$554,0),"")</f>
        <v/>
      </c>
      <c r="BB196" s="4" t="str">
        <f ca="1">IFERROR(RANK(order!BB196,order!BB$3:BB$554,0),"")</f>
        <v/>
      </c>
      <c r="BC196" s="10" t="str">
        <f ca="1">IFERROR(RANK(order!BC196,order!BC$3:BC$554,0),"")</f>
        <v/>
      </c>
      <c r="BD196" s="10" t="str">
        <f ca="1">IFERROR(RANK(order!BD196,order!BD$3:BD$554,0),"")</f>
        <v/>
      </c>
      <c r="BE196" s="10" t="str">
        <f ca="1">IFERROR(RANK(order!BE196,order!BE$3:BE$554,0),"")</f>
        <v/>
      </c>
      <c r="BF196" s="4" t="str">
        <f ca="1">IFERROR(RANK(order!BF196,order!BF$3:BF$554,0),"")</f>
        <v/>
      </c>
      <c r="BG196" s="4" t="str">
        <f ca="1">IFERROR(RANK(order!BG196,order!BG$3:BG$554,0),"")</f>
        <v/>
      </c>
      <c r="BH196" s="4" t="str">
        <f ca="1">IFERROR(RANK(order!BH196,order!BH$3:BH$554,0),"")</f>
        <v/>
      </c>
      <c r="BI196" s="10" t="str">
        <f ca="1">IFERROR(RANK(order!BI196,order!BI$3:BI$554,0),"")</f>
        <v/>
      </c>
      <c r="BJ196" s="10" t="str">
        <f ca="1">IFERROR(RANK(order!BJ196,order!BJ$3:BJ$554,0),"")</f>
        <v/>
      </c>
      <c r="BK196" s="10" t="str">
        <f ca="1">IFERROR(RANK(order!BK196,order!BK$3:BK$554,0),"")</f>
        <v/>
      </c>
      <c r="BL196" s="4" t="str">
        <f ca="1">IFERROR(RANK(order!BL196,order!BL$3:BL$554,0),"")</f>
        <v/>
      </c>
      <c r="BM196" s="4" t="str">
        <f ca="1">IFERROR(RANK(order!BM196,order!BM$3:BM$554,0),"")</f>
        <v/>
      </c>
      <c r="BN196" s="4" t="str">
        <f ca="1">IFERROR(RANK(order!BN196,order!BN$3:BN$554,0),"")</f>
        <v/>
      </c>
      <c r="BO196" s="10" t="str">
        <f ca="1">IFERROR(RANK(order!BO196,order!BO$3:BO$554,0),"")</f>
        <v/>
      </c>
      <c r="BP196" s="10" t="str">
        <f ca="1">IFERROR(RANK(order!BP196,order!BP$3:BP$554,0),"")</f>
        <v/>
      </c>
      <c r="BQ196" s="10" t="str">
        <f ca="1">IFERROR(RANK(order!BQ196,order!BQ$3:BQ$554,0),"")</f>
        <v/>
      </c>
      <c r="BR196" s="4" t="str">
        <f ca="1">IFERROR(RANK(order!BR196,order!BR$3:BR$554,0),"")</f>
        <v/>
      </c>
      <c r="BS196" s="4" t="str">
        <f ca="1">IFERROR(RANK(order!BS196,order!BS$3:BS$554,0),"")</f>
        <v/>
      </c>
      <c r="BT196" s="4" t="str">
        <f ca="1">IFERROR(RANK(order!BT196,order!BT$3:BT$554,0),"")</f>
        <v/>
      </c>
      <c r="BU196" s="95">
        <f t="shared" si="235"/>
        <v>194</v>
      </c>
      <c r="BV196" s="35" t="str">
        <f t="shared" si="236"/>
        <v>E1</v>
      </c>
      <c r="BW196" s="55">
        <f t="shared" ca="1" si="237"/>
        <v>0</v>
      </c>
      <c r="BX196" s="56" t="str">
        <f t="shared" ca="1" si="238"/>
        <v/>
      </c>
      <c r="BY196" s="56" t="str">
        <f t="shared" ca="1" si="239"/>
        <v/>
      </c>
      <c r="BZ196" s="57" t="str">
        <f t="shared" ca="1" si="240"/>
        <v/>
      </c>
      <c r="CA196" s="57" t="str">
        <f t="shared" ca="1" si="241"/>
        <v/>
      </c>
      <c r="CB196" s="58" t="str">
        <f t="shared" ca="1" si="242"/>
        <v/>
      </c>
      <c r="CC196" s="57" t="str">
        <f t="shared" ca="1" si="243"/>
        <v/>
      </c>
      <c r="CD196" s="57" t="str">
        <f t="shared" ca="1" si="244"/>
        <v/>
      </c>
      <c r="CE196" s="58" t="str">
        <f t="shared" ca="1" si="245"/>
        <v/>
      </c>
      <c r="CF196" s="59" t="str">
        <f t="shared" ca="1" si="246"/>
        <v/>
      </c>
      <c r="CG196" s="57" t="str">
        <f t="shared" ca="1" si="247"/>
        <v/>
      </c>
      <c r="CH196" s="57" t="str">
        <f t="shared" ca="1" si="248"/>
        <v/>
      </c>
      <c r="CI196" s="57" t="str">
        <f t="shared" ca="1" si="249"/>
        <v/>
      </c>
      <c r="CJ196" s="57" t="str">
        <f t="shared" ca="1" si="250"/>
        <v/>
      </c>
      <c r="CK196" s="57" t="str">
        <f t="shared" ca="1" si="251"/>
        <v/>
      </c>
      <c r="CL196" s="57" t="str">
        <f t="shared" ca="1" si="252"/>
        <v/>
      </c>
      <c r="CM196" s="57" t="str">
        <f t="shared" ca="1" si="253"/>
        <v/>
      </c>
      <c r="CN196" s="57" t="str">
        <f t="shared" ca="1" si="254"/>
        <v/>
      </c>
      <c r="CO196" s="57" t="str">
        <f t="shared" ca="1" si="255"/>
        <v/>
      </c>
      <c r="CP196" s="57" t="str">
        <f t="shared" ca="1" si="256"/>
        <v/>
      </c>
      <c r="CQ196" s="57" t="str">
        <f t="shared" ca="1" si="257"/>
        <v/>
      </c>
      <c r="CR196" s="57" t="str">
        <f t="shared" ca="1" si="258"/>
        <v/>
      </c>
      <c r="CS196" s="60" t="str">
        <f t="shared" ca="1" si="259"/>
        <v/>
      </c>
      <c r="CT196" s="60" t="str">
        <f t="shared" ca="1" si="260"/>
        <v/>
      </c>
      <c r="CU196" s="60" t="str">
        <f t="shared" ca="1" si="261"/>
        <v/>
      </c>
      <c r="CV196" s="60" t="str">
        <f t="shared" ca="1" si="262"/>
        <v/>
      </c>
      <c r="CW196" s="60" t="str">
        <f t="shared" ca="1" si="263"/>
        <v/>
      </c>
      <c r="CX196" s="60" t="str">
        <f t="shared" ca="1" si="264"/>
        <v/>
      </c>
      <c r="CY196" s="60" t="str">
        <f t="shared" ca="1" si="265"/>
        <v/>
      </c>
      <c r="CZ196" s="60" t="str">
        <f t="shared" ca="1" si="266"/>
        <v/>
      </c>
      <c r="DA196" s="65" t="str">
        <f t="shared" ref="DA196:DA259" ca="1" si="267">IF(OR(BW196="",BW196=0),"",BZ196+CA196)</f>
        <v/>
      </c>
      <c r="DB196" s="65" t="str">
        <f t="shared" ref="DB196:DB259" ca="1" si="268">IF(OR(BW196="",BW196=0),"",CC196+CD196)</f>
        <v/>
      </c>
      <c r="DC196" s="65" t="str">
        <f t="shared" ref="DC196:DC259" ca="1" si="269">IF(OR(BW196="",BW196=0),"",DD196+DE196)</f>
        <v/>
      </c>
      <c r="DD196" s="65" t="str">
        <f t="shared" ref="DD196:DD259" ca="1" si="270">IF(OR(BW196="",BW196=0),"",BZ196-CC196)</f>
        <v/>
      </c>
      <c r="DE196" s="65" t="str">
        <f t="shared" ref="DE196:DE259" ca="1" si="271">IF(OR(BW196="",BW196=0),"",CA196-CD196)</f>
        <v/>
      </c>
      <c r="DF196" s="66" t="str">
        <f t="shared" ref="DF196:DF259" ca="1" si="272">IF(OR(BW196="",BW196=0),"",IF(DD196&gt;DE196,"H",IF(DD196=DE196,"D",IF(DD196&lt;DE196,"A","Error!"))))</f>
        <v/>
      </c>
      <c r="DG196" s="66" t="str">
        <f t="shared" ref="DG196:DG259" ca="1" si="273">IF(OR(BW196="",BW196=0),"",CONCATENATE(CE196,"-",CB196))</f>
        <v/>
      </c>
      <c r="DH196" s="66" t="str">
        <f t="shared" ref="DH196:DH259" ca="1" si="274">IF(OR(BW196="",BW196=0),"",IF(OR(BZ196&gt;3.5,CA196&gt;3.5),CONCATENATE(CB196,"4more"),CONCATENATE(CB196,BZ196,CA196)))</f>
        <v/>
      </c>
      <c r="DI196" s="66" t="str">
        <f t="shared" ref="DI196:DI259" ca="1" si="275">IF(OR(BW196="",BW196=0),"",IF(OR(CC196&gt;2.5,CD196&gt;2.5),CONCATENATE(CE196,"3more"),CONCATENATE(CE196,CC196,CD196)))</f>
        <v/>
      </c>
      <c r="DJ196" s="66" t="str">
        <f t="shared" ref="DJ196:DJ259" ca="1" si="276">IF(OR(BW196="",BW196=0),"",IF(OR(DD196&gt;2.5,DE196&gt;2.5),CONCATENATE(DF196,"3more"),CONCATENATE(DF196,DD196,DE196)))</f>
        <v/>
      </c>
      <c r="DK196" s="65" t="str">
        <f t="shared" ref="DK196:DK259" ca="1" si="277">IF(OR(BW196="",BW196=0),"",IF(AND(BZ196&gt;0,CA196&gt;0),"Yes","No"))</f>
        <v/>
      </c>
      <c r="DL196" s="65" t="str">
        <f t="shared" ref="DL196:DL259" ca="1" si="278">IF(OR(BW196="",BW196=0),"",IF(AND(CC196&gt;0,DD196&gt;0),1,0))</f>
        <v/>
      </c>
      <c r="DM196" s="65" t="str">
        <f t="shared" ref="DM196:DM259" ca="1" si="279">IF(OR(BW196="",BW196=0),"",IF(AND(CD196&gt;0,DE196&gt;0),1,0))</f>
        <v/>
      </c>
      <c r="DN196" s="65" t="str">
        <f t="shared" ref="DN196:DN259" ca="1" si="280">IF(OR(BW196="",BW196=0),"",IF(AND(CB196="H",CA196=0),1,0))</f>
        <v/>
      </c>
      <c r="DO196" s="65" t="str">
        <f t="shared" ref="DO196:DO259" ca="1" si="281">IF(OR(BW196="",BW196=0),"",IF(AND(CB196="A",BZ196=0),1,0))</f>
        <v/>
      </c>
      <c r="DP196" s="65" t="str">
        <f t="shared" ref="DP196:DP259" ca="1" si="282">IF(OR(BW196="",BW196=0),"",IF(AND(CE196="H",DF196="H"),1,0))</f>
        <v/>
      </c>
      <c r="DQ196" s="65" t="str">
        <f t="shared" ref="DQ196:DQ259" ca="1" si="283">IF(OR(BW196="",BW196=0),"",IF(AND(CE196="A",DF196="A"),1,0))</f>
        <v/>
      </c>
      <c r="DR196" s="69" t="str">
        <f t="shared" ref="DR196:DR259" ca="1" si="284">IF(OR(BW196="",BW196=0),"",IF(CB196="H",CS196-1,-1))</f>
        <v/>
      </c>
      <c r="DS196" s="69" t="str">
        <f t="shared" ref="DS196:DS259" ca="1" si="285">IF(OR(BW196="",BW196=0),"",IF(CB196="D",CT196-1,-1))</f>
        <v/>
      </c>
      <c r="DT196" s="69" t="str">
        <f t="shared" ref="DT196:DT259" ca="1" si="286">IF(OR(BW196="",BW196=0),"",IF(CB196="A",CU196-1,-1))</f>
        <v/>
      </c>
      <c r="DU196" s="69" t="str">
        <f t="shared" ref="DU196:DU259" ca="1" si="287">IF(OR(BW196="",BW196=0),"",IF(CB196="H",CV196-1,-1))</f>
        <v/>
      </c>
      <c r="DV196" s="69" t="str">
        <f t="shared" ref="DV196:DV259" ca="1" si="288">IF(OR(BW196="",BW196=0),"",IF(CB196="D",CW196-1,-1))</f>
        <v/>
      </c>
      <c r="DW196" s="69" t="str">
        <f t="shared" ref="DW196:DW259" ca="1" si="289">IF(OR(BW196="",BW196=0),"",IF(CB196="A",CX196-1,-1))</f>
        <v/>
      </c>
      <c r="DX196" s="69" t="str">
        <f t="shared" ref="DX196:DX259" ca="1" si="290">IF(OR(BW196="",BW196=0),"",IF(BZ196+CA196&gt;2.5,CY196-1,-1))</f>
        <v/>
      </c>
      <c r="DY196" s="69" t="str">
        <f t="shared" ref="DY196:DY259" ca="1" si="291">IF(OR(BW196="",BW196=0),"",IF(BZ196+CA196&lt;2.5,CZ196-1,-1))</f>
        <v/>
      </c>
      <c r="DZ196" s="72" t="str">
        <f t="shared" ref="DZ196:DZ259" ca="1" si="292">IF(OR(BW196="",BW196=0),"",100/CS196+100/CT196+100/CU196)</f>
        <v/>
      </c>
      <c r="EA196" s="72" t="str">
        <f t="shared" ref="EA196:EA259" ca="1" si="293">IF(OR(BW196="",BW196=0),"",100/CV196+100/CW196+100/CX196)</f>
        <v/>
      </c>
      <c r="EB196" s="72" t="str">
        <f t="shared" ref="EB196:EB259" ca="1" si="294">IF(OR(BW196="",BW196=0),"",100/CY196+100/CZ196)</f>
        <v/>
      </c>
      <c r="EC196" s="65" t="str">
        <f t="shared" ref="EC196:EC259" ca="1" si="295">IF(OR(BW196="",BW196=0),"",IF(CA196=0,1,0))</f>
        <v/>
      </c>
      <c r="ED196" s="65" t="str">
        <f t="shared" ref="ED196:ED259" ca="1" si="296">IF(OR(BW196="",BW196=0),"",IF(BZ196=0,1,0))</f>
        <v/>
      </c>
      <c r="EE196" s="65" t="str">
        <f t="shared" ref="EE196:EE259" ca="1" si="297">IF(OR(BW196="",BW196=0),"",IF(AND(CB196="A",BZ196=0),1,0))</f>
        <v/>
      </c>
      <c r="EF196" s="65" t="str">
        <f t="shared" ref="EF196:EF259" ca="1" si="298">IF(OR(BW196="",BW196=0),"",IF(AND(CB196="H",CA196=0),1,0))</f>
        <v/>
      </c>
      <c r="EG196" s="65" t="str">
        <f t="shared" ref="EG196:EG259" ca="1" si="299">IF(OR(BW196="",BW196=0),"",IF(BZ196=0,1,0))</f>
        <v/>
      </c>
      <c r="EH196" s="65" t="str">
        <f t="shared" ref="EH196:EH259" ca="1" si="300">IF(OR(BW196="",BW196=0),"",IF(CA196=0,1,0))</f>
        <v/>
      </c>
      <c r="EI196" s="429" t="str">
        <f t="shared" ref="EI196:EI259" ca="1" si="301">IF(OR(BW196="",BW196=0),"No","Yes")</f>
        <v>No</v>
      </c>
      <c r="EJ196" s="428" t="str">
        <f t="shared" ref="EJ196:EJ259" ca="1" si="302">IF(OR(DB196="",DC196=""),"",IF(DB196&gt;DC196,"F",IF(DB196=DC196,"E",IF(DB196&lt;DC196,"S","Error!"))))</f>
        <v/>
      </c>
      <c r="EK196" s="428" t="str">
        <f t="shared" ref="EK196:EK259" ca="1" si="303">IF(DA196="","",IF(DA196&lt;2.5,"Under",IF(DA196&gt;2.5,"Over","Error")))</f>
        <v/>
      </c>
      <c r="EL196" s="65" t="str">
        <f t="shared" ref="EL196:EL259" ca="1" si="304">IF(OR(BW196="",BW196=0),"",IF(AND(CC196&gt;0,CD196&gt;0),"Yes","No"))</f>
        <v/>
      </c>
      <c r="EM196" s="65" t="str">
        <f t="shared" ref="EM196:EM259" ca="1" si="305">IF(OR(BW196="",BW196=0),"",IF(AND(DD196&gt;0,DE196&gt;0),"Yes","No"))</f>
        <v/>
      </c>
      <c r="EN196" s="65" t="str">
        <f t="shared" ref="EN196:EN259" ca="1" si="306">IF(OR(CO196="",CP196="",CQ196="",CR196=""),"",10*(CO196+CP196)+25*(CQ196+CR196))</f>
        <v/>
      </c>
      <c r="EO196" s="433" t="str">
        <f t="shared" ref="EO196:EO259" ca="1" si="307">IF(OR(CO196="",CP196=""),"",CO196+CP196)</f>
        <v/>
      </c>
      <c r="EP196" s="433" t="str">
        <f t="shared" ref="EP196:EP259" ca="1" si="308">IF(OR(CQ196="",CR196=""),"",CQ196+CR196)</f>
        <v/>
      </c>
      <c r="EQ196" s="433" t="str">
        <f t="shared" ref="EQ196:EQ259" ca="1" si="309">IF(OR(CM196="",CN196=""),"",CM196+CN196)</f>
        <v/>
      </c>
      <c r="ER196" s="433" t="str">
        <f t="shared" ref="ER196:ER259" ca="1" si="310">IF(OR(CG196="",CH196=""),"",CG196+CH196)</f>
        <v/>
      </c>
      <c r="ES196" s="433" t="str">
        <f t="shared" ref="ES196:ES259" ca="1" si="311">IF(OR(CI196="",CJ196=""),"",CI196+CJ196)</f>
        <v/>
      </c>
      <c r="ET196" s="433" t="str">
        <f t="shared" ref="ET196:ET259" ca="1" si="312">IF(OR(CK196="",CL196=""),"",CK196+CL196)</f>
        <v/>
      </c>
      <c r="EU196" s="433" t="str">
        <f ca="1">IF(OR(CO196="",CQ196=""),"",Discipline!$P$3*CO196+Discipline!$X$3*CQ196)</f>
        <v/>
      </c>
      <c r="EV196" s="433" t="str">
        <f ca="1">IF(OR(CP196="",CR196=""),"",Discipline!$P$3*CP196+Discipline!$X$3*CR196)</f>
        <v/>
      </c>
    </row>
    <row r="197" spans="1:152" x14ac:dyDescent="0.25">
      <c r="A197" s="10" t="str">
        <f ca="1">IFERROR(RANK(order!A197,order!A$3:A$554,0),"")</f>
        <v/>
      </c>
      <c r="B197" s="10" t="str">
        <f ca="1">IFERROR(RANK(order!B197,order!B$3:B$554,0),"")</f>
        <v/>
      </c>
      <c r="C197" s="10" t="str">
        <f ca="1">IFERROR(RANK(order!C197,order!C$3:C$554,0),"")</f>
        <v/>
      </c>
      <c r="D197" s="4" t="str">
        <f ca="1">IFERROR(RANK(order!D197,order!D$3:D$554,0),"")</f>
        <v/>
      </c>
      <c r="E197" s="4" t="str">
        <f ca="1">IFERROR(RANK(order!E197,order!E$3:E$554,0),"")</f>
        <v/>
      </c>
      <c r="F197" s="4" t="str">
        <f ca="1">IFERROR(RANK(order!F197,order!F$3:F$554,0),"")</f>
        <v/>
      </c>
      <c r="G197" s="10" t="str">
        <f ca="1">IFERROR(RANK(order!G197,order!G$3:G$554,0),"")</f>
        <v/>
      </c>
      <c r="H197" s="10" t="str">
        <f ca="1">IFERROR(RANK(order!H197,order!H$3:H$554,0),"")</f>
        <v/>
      </c>
      <c r="I197" s="10" t="str">
        <f ca="1">IFERROR(RANK(order!I197,order!I$3:I$554,0),"")</f>
        <v/>
      </c>
      <c r="J197" s="4" t="str">
        <f ca="1">IFERROR(RANK(order!J197,order!J$3:J$554,0),"")</f>
        <v/>
      </c>
      <c r="K197" s="4" t="str">
        <f ca="1">IFERROR(RANK(order!K197,order!K$3:K$554,0),"")</f>
        <v/>
      </c>
      <c r="L197" s="4" t="str">
        <f ca="1">IFERROR(RANK(order!L197,order!L$3:L$554,0),"")</f>
        <v/>
      </c>
      <c r="M197" s="10" t="str">
        <f ca="1">IFERROR(RANK(order!M197,order!M$3:M$554,0),"")</f>
        <v/>
      </c>
      <c r="N197" s="10" t="str">
        <f ca="1">IFERROR(RANK(order!N197,order!N$3:N$554,0),"")</f>
        <v/>
      </c>
      <c r="O197" s="10" t="str">
        <f ca="1">IFERROR(RANK(order!O197,order!O$3:O$554,0),"")</f>
        <v/>
      </c>
      <c r="P197" s="4" t="str">
        <f ca="1">IFERROR(RANK(order!P197,order!P$3:P$554,0),"")</f>
        <v/>
      </c>
      <c r="Q197" s="4" t="str">
        <f ca="1">IFERROR(RANK(order!Q197,order!Q$3:Q$554,0),"")</f>
        <v/>
      </c>
      <c r="R197" s="4" t="str">
        <f ca="1">IFERROR(RANK(order!R197,order!R$3:R$554,0),"")</f>
        <v/>
      </c>
      <c r="S197" s="10" t="str">
        <f ca="1">IFERROR(RANK(order!S197,order!S$3:S$554,0),"")</f>
        <v/>
      </c>
      <c r="T197" s="10" t="str">
        <f ca="1">IFERROR(RANK(order!T197,order!T$3:T$554,0),"")</f>
        <v/>
      </c>
      <c r="U197" s="10" t="str">
        <f ca="1">IFERROR(RANK(order!U197,order!U$3:U$554,0),"")</f>
        <v/>
      </c>
      <c r="V197" s="4" t="str">
        <f ca="1">IFERROR(RANK(order!V197,order!V$3:V$554,0),"")</f>
        <v/>
      </c>
      <c r="W197" s="4" t="str">
        <f ca="1">IFERROR(RANK(order!W197,order!W$3:W$554,0),"")</f>
        <v/>
      </c>
      <c r="X197" s="4" t="str">
        <f ca="1">IFERROR(RANK(order!X197,order!X$3:X$554,0),"")</f>
        <v/>
      </c>
      <c r="Y197" s="10" t="str">
        <f ca="1">IFERROR(RANK(order!Y197,order!Y$3:Y$554,0),"")</f>
        <v/>
      </c>
      <c r="Z197" s="10" t="str">
        <f ca="1">IFERROR(RANK(order!Z197,order!Z$3:Z$554,0),"")</f>
        <v/>
      </c>
      <c r="AA197" s="10" t="str">
        <f ca="1">IFERROR(RANK(order!AA197,order!AA$3:AA$554,0),"")</f>
        <v/>
      </c>
      <c r="AB197" s="4" t="str">
        <f ca="1">IFERROR(RANK(order!AB197,order!AB$3:AB$554,0),"")</f>
        <v/>
      </c>
      <c r="AC197" s="4" t="str">
        <f ca="1">IFERROR(RANK(order!AC197,order!AC$3:AC$554,0),"")</f>
        <v/>
      </c>
      <c r="AD197" s="4" t="str">
        <f ca="1">IFERROR(RANK(order!AD197,order!AD$3:AD$554,0),"")</f>
        <v/>
      </c>
      <c r="AE197" s="10" t="str">
        <f ca="1">IFERROR(RANK(order!AE197,order!AE$3:AE$554,0),"")</f>
        <v/>
      </c>
      <c r="AF197" s="10" t="str">
        <f ca="1">IFERROR(RANK(order!AF197,order!AF$3:AF$554,0),"")</f>
        <v/>
      </c>
      <c r="AG197" s="10" t="str">
        <f ca="1">IFERROR(RANK(order!AG197,order!AG$3:AG$554,0),"")</f>
        <v/>
      </c>
      <c r="AH197" s="4" t="str">
        <f ca="1">IFERROR(RANK(order!AH197,order!AH$3:AH$554,0),"")</f>
        <v/>
      </c>
      <c r="AI197" s="4" t="str">
        <f ca="1">IFERROR(RANK(order!AI197,order!AI$3:AI$554,0),"")</f>
        <v/>
      </c>
      <c r="AJ197" s="4" t="str">
        <f ca="1">IFERROR(RANK(order!AJ197,order!AJ$3:AJ$554,0),"")</f>
        <v/>
      </c>
      <c r="AK197" s="10" t="str">
        <f ca="1">IFERROR(RANK(order!AK197,order!AK$3:AK$554,0),"")</f>
        <v/>
      </c>
      <c r="AL197" s="10" t="str">
        <f ca="1">IFERROR(RANK(order!AL197,order!AL$3:AL$554,0),"")</f>
        <v/>
      </c>
      <c r="AM197" s="10" t="str">
        <f ca="1">IFERROR(RANK(order!AM197,order!AM$3:AM$554,0),"")</f>
        <v/>
      </c>
      <c r="AN197" s="4" t="str">
        <f ca="1">IFERROR(RANK(order!AN197,order!AN$3:AN$554,0),"")</f>
        <v/>
      </c>
      <c r="AO197" s="4" t="str">
        <f ca="1">IFERROR(RANK(order!AO197,order!AO$3:AO$554,0),"")</f>
        <v/>
      </c>
      <c r="AP197" s="4" t="str">
        <f ca="1">IFERROR(RANK(order!AP197,order!AP$3:AP$554,0),"")</f>
        <v/>
      </c>
      <c r="AQ197" s="10" t="str">
        <f ca="1">IFERROR(RANK(order!AQ197,order!AQ$3:AQ$554,0),"")</f>
        <v/>
      </c>
      <c r="AR197" s="10" t="str">
        <f ca="1">IFERROR(RANK(order!AR197,order!AR$3:AR$554,0),"")</f>
        <v/>
      </c>
      <c r="AS197" s="10" t="str">
        <f ca="1">IFERROR(RANK(order!AS197,order!AS$3:AS$554,0),"")</f>
        <v/>
      </c>
      <c r="AT197" s="4" t="str">
        <f ca="1">IFERROR(RANK(order!AT197,order!AT$3:AT$554,0),"")</f>
        <v/>
      </c>
      <c r="AU197" s="4" t="str">
        <f ca="1">IFERROR(RANK(order!AU197,order!AU$3:AU$554,0),"")</f>
        <v/>
      </c>
      <c r="AV197" s="4" t="str">
        <f ca="1">IFERROR(RANK(order!AV197,order!AV$3:AV$554,0),"")</f>
        <v/>
      </c>
      <c r="AW197" s="10" t="str">
        <f ca="1">IFERROR(RANK(order!AW197,order!AW$3:AW$554,0),"")</f>
        <v/>
      </c>
      <c r="AX197" s="10" t="str">
        <f ca="1">IFERROR(RANK(order!AX197,order!AX$3:AX$554,0),"")</f>
        <v/>
      </c>
      <c r="AY197" s="10" t="str">
        <f ca="1">IFERROR(RANK(order!AY197,order!AY$3:AY$554,0),"")</f>
        <v/>
      </c>
      <c r="AZ197" s="4" t="str">
        <f ca="1">IFERROR(RANK(order!AZ197,order!AZ$3:AZ$554,0),"")</f>
        <v/>
      </c>
      <c r="BA197" s="4" t="str">
        <f ca="1">IFERROR(RANK(order!BA197,order!BA$3:BA$554,0),"")</f>
        <v/>
      </c>
      <c r="BB197" s="4" t="str">
        <f ca="1">IFERROR(RANK(order!BB197,order!BB$3:BB$554,0),"")</f>
        <v/>
      </c>
      <c r="BC197" s="10" t="str">
        <f ca="1">IFERROR(RANK(order!BC197,order!BC$3:BC$554,0),"")</f>
        <v/>
      </c>
      <c r="BD197" s="10" t="str">
        <f ca="1">IFERROR(RANK(order!BD197,order!BD$3:BD$554,0),"")</f>
        <v/>
      </c>
      <c r="BE197" s="10" t="str">
        <f ca="1">IFERROR(RANK(order!BE197,order!BE$3:BE$554,0),"")</f>
        <v/>
      </c>
      <c r="BF197" s="4" t="str">
        <f ca="1">IFERROR(RANK(order!BF197,order!BF$3:BF$554,0),"")</f>
        <v/>
      </c>
      <c r="BG197" s="4" t="str">
        <f ca="1">IFERROR(RANK(order!BG197,order!BG$3:BG$554,0),"")</f>
        <v/>
      </c>
      <c r="BH197" s="4" t="str">
        <f ca="1">IFERROR(RANK(order!BH197,order!BH$3:BH$554,0),"")</f>
        <v/>
      </c>
      <c r="BI197" s="10" t="str">
        <f ca="1">IFERROR(RANK(order!BI197,order!BI$3:BI$554,0),"")</f>
        <v/>
      </c>
      <c r="BJ197" s="10" t="str">
        <f ca="1">IFERROR(RANK(order!BJ197,order!BJ$3:BJ$554,0),"")</f>
        <v/>
      </c>
      <c r="BK197" s="10" t="str">
        <f ca="1">IFERROR(RANK(order!BK197,order!BK$3:BK$554,0),"")</f>
        <v/>
      </c>
      <c r="BL197" s="4" t="str">
        <f ca="1">IFERROR(RANK(order!BL197,order!BL$3:BL$554,0),"")</f>
        <v/>
      </c>
      <c r="BM197" s="4" t="str">
        <f ca="1">IFERROR(RANK(order!BM197,order!BM$3:BM$554,0),"")</f>
        <v/>
      </c>
      <c r="BN197" s="4" t="str">
        <f ca="1">IFERROR(RANK(order!BN197,order!BN$3:BN$554,0),"")</f>
        <v/>
      </c>
      <c r="BO197" s="10" t="str">
        <f ca="1">IFERROR(RANK(order!BO197,order!BO$3:BO$554,0),"")</f>
        <v/>
      </c>
      <c r="BP197" s="10" t="str">
        <f ca="1">IFERROR(RANK(order!BP197,order!BP$3:BP$554,0),"")</f>
        <v/>
      </c>
      <c r="BQ197" s="10" t="str">
        <f ca="1">IFERROR(RANK(order!BQ197,order!BQ$3:BQ$554,0),"")</f>
        <v/>
      </c>
      <c r="BR197" s="4" t="str">
        <f ca="1">IFERROR(RANK(order!BR197,order!BR$3:BR$554,0),"")</f>
        <v/>
      </c>
      <c r="BS197" s="4" t="str">
        <f ca="1">IFERROR(RANK(order!BS197,order!BS$3:BS$554,0),"")</f>
        <v/>
      </c>
      <c r="BT197" s="4" t="str">
        <f ca="1">IFERROR(RANK(order!BT197,order!BT$3:BT$554,0),"")</f>
        <v/>
      </c>
      <c r="BU197" s="95">
        <f t="shared" ref="BU197:BU260" si="313">BU196+1</f>
        <v>195</v>
      </c>
      <c r="BV197" s="35" t="str">
        <f t="shared" ref="BV197:BV260" si="314">$BV$3</f>
        <v>E1</v>
      </c>
      <c r="BW197" s="55">
        <f t="shared" ca="1" si="237"/>
        <v>0</v>
      </c>
      <c r="BX197" s="56" t="str">
        <f t="shared" ca="1" si="238"/>
        <v/>
      </c>
      <c r="BY197" s="56" t="str">
        <f t="shared" ca="1" si="239"/>
        <v/>
      </c>
      <c r="BZ197" s="57" t="str">
        <f t="shared" ca="1" si="240"/>
        <v/>
      </c>
      <c r="CA197" s="57" t="str">
        <f t="shared" ca="1" si="241"/>
        <v/>
      </c>
      <c r="CB197" s="58" t="str">
        <f t="shared" ca="1" si="242"/>
        <v/>
      </c>
      <c r="CC197" s="57" t="str">
        <f t="shared" ca="1" si="243"/>
        <v/>
      </c>
      <c r="CD197" s="57" t="str">
        <f t="shared" ca="1" si="244"/>
        <v/>
      </c>
      <c r="CE197" s="58" t="str">
        <f t="shared" ca="1" si="245"/>
        <v/>
      </c>
      <c r="CF197" s="59" t="str">
        <f t="shared" ca="1" si="246"/>
        <v/>
      </c>
      <c r="CG197" s="57" t="str">
        <f t="shared" ca="1" si="247"/>
        <v/>
      </c>
      <c r="CH197" s="57" t="str">
        <f t="shared" ca="1" si="248"/>
        <v/>
      </c>
      <c r="CI197" s="57" t="str">
        <f t="shared" ca="1" si="249"/>
        <v/>
      </c>
      <c r="CJ197" s="57" t="str">
        <f t="shared" ca="1" si="250"/>
        <v/>
      </c>
      <c r="CK197" s="57" t="str">
        <f t="shared" ca="1" si="251"/>
        <v/>
      </c>
      <c r="CL197" s="57" t="str">
        <f t="shared" ca="1" si="252"/>
        <v/>
      </c>
      <c r="CM197" s="57" t="str">
        <f t="shared" ca="1" si="253"/>
        <v/>
      </c>
      <c r="CN197" s="57" t="str">
        <f t="shared" ca="1" si="254"/>
        <v/>
      </c>
      <c r="CO197" s="57" t="str">
        <f t="shared" ca="1" si="255"/>
        <v/>
      </c>
      <c r="CP197" s="57" t="str">
        <f t="shared" ca="1" si="256"/>
        <v/>
      </c>
      <c r="CQ197" s="57" t="str">
        <f t="shared" ca="1" si="257"/>
        <v/>
      </c>
      <c r="CR197" s="57" t="str">
        <f t="shared" ca="1" si="258"/>
        <v/>
      </c>
      <c r="CS197" s="60" t="str">
        <f t="shared" ca="1" si="259"/>
        <v/>
      </c>
      <c r="CT197" s="60" t="str">
        <f t="shared" ca="1" si="260"/>
        <v/>
      </c>
      <c r="CU197" s="60" t="str">
        <f t="shared" ca="1" si="261"/>
        <v/>
      </c>
      <c r="CV197" s="60" t="str">
        <f t="shared" ca="1" si="262"/>
        <v/>
      </c>
      <c r="CW197" s="60" t="str">
        <f t="shared" ca="1" si="263"/>
        <v/>
      </c>
      <c r="CX197" s="60" t="str">
        <f t="shared" ca="1" si="264"/>
        <v/>
      </c>
      <c r="CY197" s="60" t="str">
        <f t="shared" ca="1" si="265"/>
        <v/>
      </c>
      <c r="CZ197" s="60" t="str">
        <f t="shared" ca="1" si="266"/>
        <v/>
      </c>
      <c r="DA197" s="65" t="str">
        <f t="shared" ca="1" si="267"/>
        <v/>
      </c>
      <c r="DB197" s="65" t="str">
        <f t="shared" ca="1" si="268"/>
        <v/>
      </c>
      <c r="DC197" s="65" t="str">
        <f t="shared" ca="1" si="269"/>
        <v/>
      </c>
      <c r="DD197" s="65" t="str">
        <f t="shared" ca="1" si="270"/>
        <v/>
      </c>
      <c r="DE197" s="65" t="str">
        <f t="shared" ca="1" si="271"/>
        <v/>
      </c>
      <c r="DF197" s="66" t="str">
        <f t="shared" ca="1" si="272"/>
        <v/>
      </c>
      <c r="DG197" s="66" t="str">
        <f t="shared" ca="1" si="273"/>
        <v/>
      </c>
      <c r="DH197" s="66" t="str">
        <f t="shared" ca="1" si="274"/>
        <v/>
      </c>
      <c r="DI197" s="66" t="str">
        <f t="shared" ca="1" si="275"/>
        <v/>
      </c>
      <c r="DJ197" s="66" t="str">
        <f t="shared" ca="1" si="276"/>
        <v/>
      </c>
      <c r="DK197" s="65" t="str">
        <f t="shared" ca="1" si="277"/>
        <v/>
      </c>
      <c r="DL197" s="65" t="str">
        <f t="shared" ca="1" si="278"/>
        <v/>
      </c>
      <c r="DM197" s="65" t="str">
        <f t="shared" ca="1" si="279"/>
        <v/>
      </c>
      <c r="DN197" s="65" t="str">
        <f t="shared" ca="1" si="280"/>
        <v/>
      </c>
      <c r="DO197" s="65" t="str">
        <f t="shared" ca="1" si="281"/>
        <v/>
      </c>
      <c r="DP197" s="65" t="str">
        <f t="shared" ca="1" si="282"/>
        <v/>
      </c>
      <c r="DQ197" s="65" t="str">
        <f t="shared" ca="1" si="283"/>
        <v/>
      </c>
      <c r="DR197" s="69" t="str">
        <f t="shared" ca="1" si="284"/>
        <v/>
      </c>
      <c r="DS197" s="69" t="str">
        <f t="shared" ca="1" si="285"/>
        <v/>
      </c>
      <c r="DT197" s="69" t="str">
        <f t="shared" ca="1" si="286"/>
        <v/>
      </c>
      <c r="DU197" s="69" t="str">
        <f t="shared" ca="1" si="287"/>
        <v/>
      </c>
      <c r="DV197" s="69" t="str">
        <f t="shared" ca="1" si="288"/>
        <v/>
      </c>
      <c r="DW197" s="69" t="str">
        <f t="shared" ca="1" si="289"/>
        <v/>
      </c>
      <c r="DX197" s="69" t="str">
        <f t="shared" ca="1" si="290"/>
        <v/>
      </c>
      <c r="DY197" s="69" t="str">
        <f t="shared" ca="1" si="291"/>
        <v/>
      </c>
      <c r="DZ197" s="72" t="str">
        <f t="shared" ca="1" si="292"/>
        <v/>
      </c>
      <c r="EA197" s="72" t="str">
        <f t="shared" ca="1" si="293"/>
        <v/>
      </c>
      <c r="EB197" s="72" t="str">
        <f t="shared" ca="1" si="294"/>
        <v/>
      </c>
      <c r="EC197" s="65" t="str">
        <f t="shared" ca="1" si="295"/>
        <v/>
      </c>
      <c r="ED197" s="65" t="str">
        <f t="shared" ca="1" si="296"/>
        <v/>
      </c>
      <c r="EE197" s="65" t="str">
        <f t="shared" ca="1" si="297"/>
        <v/>
      </c>
      <c r="EF197" s="65" t="str">
        <f t="shared" ca="1" si="298"/>
        <v/>
      </c>
      <c r="EG197" s="65" t="str">
        <f t="shared" ca="1" si="299"/>
        <v/>
      </c>
      <c r="EH197" s="65" t="str">
        <f t="shared" ca="1" si="300"/>
        <v/>
      </c>
      <c r="EI197" s="429" t="str">
        <f t="shared" ca="1" si="301"/>
        <v>No</v>
      </c>
      <c r="EJ197" s="428" t="str">
        <f t="shared" ca="1" si="302"/>
        <v/>
      </c>
      <c r="EK197" s="428" t="str">
        <f t="shared" ca="1" si="303"/>
        <v/>
      </c>
      <c r="EL197" s="65" t="str">
        <f t="shared" ca="1" si="304"/>
        <v/>
      </c>
      <c r="EM197" s="65" t="str">
        <f t="shared" ca="1" si="305"/>
        <v/>
      </c>
      <c r="EN197" s="65" t="str">
        <f t="shared" ca="1" si="306"/>
        <v/>
      </c>
      <c r="EO197" s="433" t="str">
        <f t="shared" ca="1" si="307"/>
        <v/>
      </c>
      <c r="EP197" s="433" t="str">
        <f t="shared" ca="1" si="308"/>
        <v/>
      </c>
      <c r="EQ197" s="433" t="str">
        <f t="shared" ca="1" si="309"/>
        <v/>
      </c>
      <c r="ER197" s="433" t="str">
        <f t="shared" ca="1" si="310"/>
        <v/>
      </c>
      <c r="ES197" s="433" t="str">
        <f t="shared" ca="1" si="311"/>
        <v/>
      </c>
      <c r="ET197" s="433" t="str">
        <f t="shared" ca="1" si="312"/>
        <v/>
      </c>
      <c r="EU197" s="433" t="str">
        <f ca="1">IF(OR(CO197="",CQ197=""),"",Discipline!$P$3*CO197+Discipline!$X$3*CQ197)</f>
        <v/>
      </c>
      <c r="EV197" s="433" t="str">
        <f ca="1">IF(OR(CP197="",CR197=""),"",Discipline!$P$3*CP197+Discipline!$X$3*CR197)</f>
        <v/>
      </c>
    </row>
    <row r="198" spans="1:152" x14ac:dyDescent="0.25">
      <c r="A198" s="10" t="str">
        <f ca="1">IFERROR(RANK(order!A198,order!A$3:A$554,0),"")</f>
        <v/>
      </c>
      <c r="B198" s="10" t="str">
        <f ca="1">IFERROR(RANK(order!B198,order!B$3:B$554,0),"")</f>
        <v/>
      </c>
      <c r="C198" s="10" t="str">
        <f ca="1">IFERROR(RANK(order!C198,order!C$3:C$554,0),"")</f>
        <v/>
      </c>
      <c r="D198" s="4" t="str">
        <f ca="1">IFERROR(RANK(order!D198,order!D$3:D$554,0),"")</f>
        <v/>
      </c>
      <c r="E198" s="4" t="str">
        <f ca="1">IFERROR(RANK(order!E198,order!E$3:E$554,0),"")</f>
        <v/>
      </c>
      <c r="F198" s="4" t="str">
        <f ca="1">IFERROR(RANK(order!F198,order!F$3:F$554,0),"")</f>
        <v/>
      </c>
      <c r="G198" s="10" t="str">
        <f ca="1">IFERROR(RANK(order!G198,order!G$3:G$554,0),"")</f>
        <v/>
      </c>
      <c r="H198" s="10" t="str">
        <f ca="1">IFERROR(RANK(order!H198,order!H$3:H$554,0),"")</f>
        <v/>
      </c>
      <c r="I198" s="10" t="str">
        <f ca="1">IFERROR(RANK(order!I198,order!I$3:I$554,0),"")</f>
        <v/>
      </c>
      <c r="J198" s="4" t="str">
        <f ca="1">IFERROR(RANK(order!J198,order!J$3:J$554,0),"")</f>
        <v/>
      </c>
      <c r="K198" s="4" t="str">
        <f ca="1">IFERROR(RANK(order!K198,order!K$3:K$554,0),"")</f>
        <v/>
      </c>
      <c r="L198" s="4" t="str">
        <f ca="1">IFERROR(RANK(order!L198,order!L$3:L$554,0),"")</f>
        <v/>
      </c>
      <c r="M198" s="10" t="str">
        <f ca="1">IFERROR(RANK(order!M198,order!M$3:M$554,0),"")</f>
        <v/>
      </c>
      <c r="N198" s="10" t="str">
        <f ca="1">IFERROR(RANK(order!N198,order!N$3:N$554,0),"")</f>
        <v/>
      </c>
      <c r="O198" s="10" t="str">
        <f ca="1">IFERROR(RANK(order!O198,order!O$3:O$554,0),"")</f>
        <v/>
      </c>
      <c r="P198" s="4" t="str">
        <f ca="1">IFERROR(RANK(order!P198,order!P$3:P$554,0),"")</f>
        <v/>
      </c>
      <c r="Q198" s="4" t="str">
        <f ca="1">IFERROR(RANK(order!Q198,order!Q$3:Q$554,0),"")</f>
        <v/>
      </c>
      <c r="R198" s="4" t="str">
        <f ca="1">IFERROR(RANK(order!R198,order!R$3:R$554,0),"")</f>
        <v/>
      </c>
      <c r="S198" s="10" t="str">
        <f ca="1">IFERROR(RANK(order!S198,order!S$3:S$554,0),"")</f>
        <v/>
      </c>
      <c r="T198" s="10" t="str">
        <f ca="1">IFERROR(RANK(order!T198,order!T$3:T$554,0),"")</f>
        <v/>
      </c>
      <c r="U198" s="10" t="str">
        <f ca="1">IFERROR(RANK(order!U198,order!U$3:U$554,0),"")</f>
        <v/>
      </c>
      <c r="V198" s="4" t="str">
        <f ca="1">IFERROR(RANK(order!V198,order!V$3:V$554,0),"")</f>
        <v/>
      </c>
      <c r="W198" s="4" t="str">
        <f ca="1">IFERROR(RANK(order!W198,order!W$3:W$554,0),"")</f>
        <v/>
      </c>
      <c r="X198" s="4" t="str">
        <f ca="1">IFERROR(RANK(order!X198,order!X$3:X$554,0),"")</f>
        <v/>
      </c>
      <c r="Y198" s="10" t="str">
        <f ca="1">IFERROR(RANK(order!Y198,order!Y$3:Y$554,0),"")</f>
        <v/>
      </c>
      <c r="Z198" s="10" t="str">
        <f ca="1">IFERROR(RANK(order!Z198,order!Z$3:Z$554,0),"")</f>
        <v/>
      </c>
      <c r="AA198" s="10" t="str">
        <f ca="1">IFERROR(RANK(order!AA198,order!AA$3:AA$554,0),"")</f>
        <v/>
      </c>
      <c r="AB198" s="4" t="str">
        <f ca="1">IFERROR(RANK(order!AB198,order!AB$3:AB$554,0),"")</f>
        <v/>
      </c>
      <c r="AC198" s="4" t="str">
        <f ca="1">IFERROR(RANK(order!AC198,order!AC$3:AC$554,0),"")</f>
        <v/>
      </c>
      <c r="AD198" s="4" t="str">
        <f ca="1">IFERROR(RANK(order!AD198,order!AD$3:AD$554,0),"")</f>
        <v/>
      </c>
      <c r="AE198" s="10" t="str">
        <f ca="1">IFERROR(RANK(order!AE198,order!AE$3:AE$554,0),"")</f>
        <v/>
      </c>
      <c r="AF198" s="10" t="str">
        <f ca="1">IFERROR(RANK(order!AF198,order!AF$3:AF$554,0),"")</f>
        <v/>
      </c>
      <c r="AG198" s="10" t="str">
        <f ca="1">IFERROR(RANK(order!AG198,order!AG$3:AG$554,0),"")</f>
        <v/>
      </c>
      <c r="AH198" s="4" t="str">
        <f ca="1">IFERROR(RANK(order!AH198,order!AH$3:AH$554,0),"")</f>
        <v/>
      </c>
      <c r="AI198" s="4" t="str">
        <f ca="1">IFERROR(RANK(order!AI198,order!AI$3:AI$554,0),"")</f>
        <v/>
      </c>
      <c r="AJ198" s="4" t="str">
        <f ca="1">IFERROR(RANK(order!AJ198,order!AJ$3:AJ$554,0),"")</f>
        <v/>
      </c>
      <c r="AK198" s="10" t="str">
        <f ca="1">IFERROR(RANK(order!AK198,order!AK$3:AK$554,0),"")</f>
        <v/>
      </c>
      <c r="AL198" s="10" t="str">
        <f ca="1">IFERROR(RANK(order!AL198,order!AL$3:AL$554,0),"")</f>
        <v/>
      </c>
      <c r="AM198" s="10" t="str">
        <f ca="1">IFERROR(RANK(order!AM198,order!AM$3:AM$554,0),"")</f>
        <v/>
      </c>
      <c r="AN198" s="4" t="str">
        <f ca="1">IFERROR(RANK(order!AN198,order!AN$3:AN$554,0),"")</f>
        <v/>
      </c>
      <c r="AO198" s="4" t="str">
        <f ca="1">IFERROR(RANK(order!AO198,order!AO$3:AO$554,0),"")</f>
        <v/>
      </c>
      <c r="AP198" s="4" t="str">
        <f ca="1">IFERROR(RANK(order!AP198,order!AP$3:AP$554,0),"")</f>
        <v/>
      </c>
      <c r="AQ198" s="10" t="str">
        <f ca="1">IFERROR(RANK(order!AQ198,order!AQ$3:AQ$554,0),"")</f>
        <v/>
      </c>
      <c r="AR198" s="10" t="str">
        <f ca="1">IFERROR(RANK(order!AR198,order!AR$3:AR$554,0),"")</f>
        <v/>
      </c>
      <c r="AS198" s="10" t="str">
        <f ca="1">IFERROR(RANK(order!AS198,order!AS$3:AS$554,0),"")</f>
        <v/>
      </c>
      <c r="AT198" s="4" t="str">
        <f ca="1">IFERROR(RANK(order!AT198,order!AT$3:AT$554,0),"")</f>
        <v/>
      </c>
      <c r="AU198" s="4" t="str">
        <f ca="1">IFERROR(RANK(order!AU198,order!AU$3:AU$554,0),"")</f>
        <v/>
      </c>
      <c r="AV198" s="4" t="str">
        <f ca="1">IFERROR(RANK(order!AV198,order!AV$3:AV$554,0),"")</f>
        <v/>
      </c>
      <c r="AW198" s="10" t="str">
        <f ca="1">IFERROR(RANK(order!AW198,order!AW$3:AW$554,0),"")</f>
        <v/>
      </c>
      <c r="AX198" s="10" t="str">
        <f ca="1">IFERROR(RANK(order!AX198,order!AX$3:AX$554,0),"")</f>
        <v/>
      </c>
      <c r="AY198" s="10" t="str">
        <f ca="1">IFERROR(RANK(order!AY198,order!AY$3:AY$554,0),"")</f>
        <v/>
      </c>
      <c r="AZ198" s="4" t="str">
        <f ca="1">IFERROR(RANK(order!AZ198,order!AZ$3:AZ$554,0),"")</f>
        <v/>
      </c>
      <c r="BA198" s="4" t="str">
        <f ca="1">IFERROR(RANK(order!BA198,order!BA$3:BA$554,0),"")</f>
        <v/>
      </c>
      <c r="BB198" s="4" t="str">
        <f ca="1">IFERROR(RANK(order!BB198,order!BB$3:BB$554,0),"")</f>
        <v/>
      </c>
      <c r="BC198" s="10" t="str">
        <f ca="1">IFERROR(RANK(order!BC198,order!BC$3:BC$554,0),"")</f>
        <v/>
      </c>
      <c r="BD198" s="10" t="str">
        <f ca="1">IFERROR(RANK(order!BD198,order!BD$3:BD$554,0),"")</f>
        <v/>
      </c>
      <c r="BE198" s="10" t="str">
        <f ca="1">IFERROR(RANK(order!BE198,order!BE$3:BE$554,0),"")</f>
        <v/>
      </c>
      <c r="BF198" s="4" t="str">
        <f ca="1">IFERROR(RANK(order!BF198,order!BF$3:BF$554,0),"")</f>
        <v/>
      </c>
      <c r="BG198" s="4" t="str">
        <f ca="1">IFERROR(RANK(order!BG198,order!BG$3:BG$554,0),"")</f>
        <v/>
      </c>
      <c r="BH198" s="4" t="str">
        <f ca="1">IFERROR(RANK(order!BH198,order!BH$3:BH$554,0),"")</f>
        <v/>
      </c>
      <c r="BI198" s="10" t="str">
        <f ca="1">IFERROR(RANK(order!BI198,order!BI$3:BI$554,0),"")</f>
        <v/>
      </c>
      <c r="BJ198" s="10" t="str">
        <f ca="1">IFERROR(RANK(order!BJ198,order!BJ$3:BJ$554,0),"")</f>
        <v/>
      </c>
      <c r="BK198" s="10" t="str">
        <f ca="1">IFERROR(RANK(order!BK198,order!BK$3:BK$554,0),"")</f>
        <v/>
      </c>
      <c r="BL198" s="4" t="str">
        <f ca="1">IFERROR(RANK(order!BL198,order!BL$3:BL$554,0),"")</f>
        <v/>
      </c>
      <c r="BM198" s="4" t="str">
        <f ca="1">IFERROR(RANK(order!BM198,order!BM$3:BM$554,0),"")</f>
        <v/>
      </c>
      <c r="BN198" s="4" t="str">
        <f ca="1">IFERROR(RANK(order!BN198,order!BN$3:BN$554,0),"")</f>
        <v/>
      </c>
      <c r="BO198" s="10" t="str">
        <f ca="1">IFERROR(RANK(order!BO198,order!BO$3:BO$554,0),"")</f>
        <v/>
      </c>
      <c r="BP198" s="10" t="str">
        <f ca="1">IFERROR(RANK(order!BP198,order!BP$3:BP$554,0),"")</f>
        <v/>
      </c>
      <c r="BQ198" s="10" t="str">
        <f ca="1">IFERROR(RANK(order!BQ198,order!BQ$3:BQ$554,0),"")</f>
        <v/>
      </c>
      <c r="BR198" s="4" t="str">
        <f ca="1">IFERROR(RANK(order!BR198,order!BR$3:BR$554,0),"")</f>
        <v/>
      </c>
      <c r="BS198" s="4" t="str">
        <f ca="1">IFERROR(RANK(order!BS198,order!BS$3:BS$554,0),"")</f>
        <v/>
      </c>
      <c r="BT198" s="4" t="str">
        <f ca="1">IFERROR(RANK(order!BT198,order!BT$3:BT$554,0),"")</f>
        <v/>
      </c>
      <c r="BU198" s="95">
        <f t="shared" si="313"/>
        <v>196</v>
      </c>
      <c r="BV198" s="35" t="str">
        <f t="shared" si="314"/>
        <v>E1</v>
      </c>
      <c r="BW198" s="55">
        <f t="shared" ca="1" si="237"/>
        <v>0</v>
      </c>
      <c r="BX198" s="56" t="str">
        <f t="shared" ca="1" si="238"/>
        <v/>
      </c>
      <c r="BY198" s="56" t="str">
        <f t="shared" ca="1" si="239"/>
        <v/>
      </c>
      <c r="BZ198" s="57" t="str">
        <f t="shared" ca="1" si="240"/>
        <v/>
      </c>
      <c r="CA198" s="57" t="str">
        <f t="shared" ca="1" si="241"/>
        <v/>
      </c>
      <c r="CB198" s="58" t="str">
        <f t="shared" ca="1" si="242"/>
        <v/>
      </c>
      <c r="CC198" s="57" t="str">
        <f t="shared" ca="1" si="243"/>
        <v/>
      </c>
      <c r="CD198" s="57" t="str">
        <f t="shared" ca="1" si="244"/>
        <v/>
      </c>
      <c r="CE198" s="58" t="str">
        <f t="shared" ca="1" si="245"/>
        <v/>
      </c>
      <c r="CF198" s="59" t="str">
        <f t="shared" ca="1" si="246"/>
        <v/>
      </c>
      <c r="CG198" s="57" t="str">
        <f t="shared" ca="1" si="247"/>
        <v/>
      </c>
      <c r="CH198" s="57" t="str">
        <f t="shared" ca="1" si="248"/>
        <v/>
      </c>
      <c r="CI198" s="57" t="str">
        <f t="shared" ca="1" si="249"/>
        <v/>
      </c>
      <c r="CJ198" s="57" t="str">
        <f t="shared" ca="1" si="250"/>
        <v/>
      </c>
      <c r="CK198" s="57" t="str">
        <f t="shared" ca="1" si="251"/>
        <v/>
      </c>
      <c r="CL198" s="57" t="str">
        <f t="shared" ca="1" si="252"/>
        <v/>
      </c>
      <c r="CM198" s="57" t="str">
        <f t="shared" ca="1" si="253"/>
        <v/>
      </c>
      <c r="CN198" s="57" t="str">
        <f t="shared" ca="1" si="254"/>
        <v/>
      </c>
      <c r="CO198" s="57" t="str">
        <f t="shared" ca="1" si="255"/>
        <v/>
      </c>
      <c r="CP198" s="57" t="str">
        <f t="shared" ca="1" si="256"/>
        <v/>
      </c>
      <c r="CQ198" s="57" t="str">
        <f t="shared" ca="1" si="257"/>
        <v/>
      </c>
      <c r="CR198" s="57" t="str">
        <f t="shared" ca="1" si="258"/>
        <v/>
      </c>
      <c r="CS198" s="60" t="str">
        <f t="shared" ca="1" si="259"/>
        <v/>
      </c>
      <c r="CT198" s="60" t="str">
        <f t="shared" ca="1" si="260"/>
        <v/>
      </c>
      <c r="CU198" s="60" t="str">
        <f t="shared" ca="1" si="261"/>
        <v/>
      </c>
      <c r="CV198" s="60" t="str">
        <f t="shared" ca="1" si="262"/>
        <v/>
      </c>
      <c r="CW198" s="60" t="str">
        <f t="shared" ca="1" si="263"/>
        <v/>
      </c>
      <c r="CX198" s="60" t="str">
        <f t="shared" ca="1" si="264"/>
        <v/>
      </c>
      <c r="CY198" s="60" t="str">
        <f t="shared" ca="1" si="265"/>
        <v/>
      </c>
      <c r="CZ198" s="60" t="str">
        <f t="shared" ca="1" si="266"/>
        <v/>
      </c>
      <c r="DA198" s="65" t="str">
        <f t="shared" ca="1" si="267"/>
        <v/>
      </c>
      <c r="DB198" s="65" t="str">
        <f t="shared" ca="1" si="268"/>
        <v/>
      </c>
      <c r="DC198" s="65" t="str">
        <f t="shared" ca="1" si="269"/>
        <v/>
      </c>
      <c r="DD198" s="65" t="str">
        <f t="shared" ca="1" si="270"/>
        <v/>
      </c>
      <c r="DE198" s="65" t="str">
        <f t="shared" ca="1" si="271"/>
        <v/>
      </c>
      <c r="DF198" s="66" t="str">
        <f t="shared" ca="1" si="272"/>
        <v/>
      </c>
      <c r="DG198" s="66" t="str">
        <f t="shared" ca="1" si="273"/>
        <v/>
      </c>
      <c r="DH198" s="66" t="str">
        <f t="shared" ca="1" si="274"/>
        <v/>
      </c>
      <c r="DI198" s="66" t="str">
        <f t="shared" ca="1" si="275"/>
        <v/>
      </c>
      <c r="DJ198" s="66" t="str">
        <f t="shared" ca="1" si="276"/>
        <v/>
      </c>
      <c r="DK198" s="65" t="str">
        <f t="shared" ca="1" si="277"/>
        <v/>
      </c>
      <c r="DL198" s="65" t="str">
        <f t="shared" ca="1" si="278"/>
        <v/>
      </c>
      <c r="DM198" s="65" t="str">
        <f t="shared" ca="1" si="279"/>
        <v/>
      </c>
      <c r="DN198" s="65" t="str">
        <f t="shared" ca="1" si="280"/>
        <v/>
      </c>
      <c r="DO198" s="65" t="str">
        <f t="shared" ca="1" si="281"/>
        <v/>
      </c>
      <c r="DP198" s="65" t="str">
        <f t="shared" ca="1" si="282"/>
        <v/>
      </c>
      <c r="DQ198" s="65" t="str">
        <f t="shared" ca="1" si="283"/>
        <v/>
      </c>
      <c r="DR198" s="69" t="str">
        <f t="shared" ca="1" si="284"/>
        <v/>
      </c>
      <c r="DS198" s="69" t="str">
        <f t="shared" ca="1" si="285"/>
        <v/>
      </c>
      <c r="DT198" s="69" t="str">
        <f t="shared" ca="1" si="286"/>
        <v/>
      </c>
      <c r="DU198" s="69" t="str">
        <f t="shared" ca="1" si="287"/>
        <v/>
      </c>
      <c r="DV198" s="69" t="str">
        <f t="shared" ca="1" si="288"/>
        <v/>
      </c>
      <c r="DW198" s="69" t="str">
        <f t="shared" ca="1" si="289"/>
        <v/>
      </c>
      <c r="DX198" s="69" t="str">
        <f t="shared" ca="1" si="290"/>
        <v/>
      </c>
      <c r="DY198" s="69" t="str">
        <f t="shared" ca="1" si="291"/>
        <v/>
      </c>
      <c r="DZ198" s="72" t="str">
        <f t="shared" ca="1" si="292"/>
        <v/>
      </c>
      <c r="EA198" s="72" t="str">
        <f t="shared" ca="1" si="293"/>
        <v/>
      </c>
      <c r="EB198" s="72" t="str">
        <f t="shared" ca="1" si="294"/>
        <v/>
      </c>
      <c r="EC198" s="65" t="str">
        <f t="shared" ca="1" si="295"/>
        <v/>
      </c>
      <c r="ED198" s="65" t="str">
        <f t="shared" ca="1" si="296"/>
        <v/>
      </c>
      <c r="EE198" s="65" t="str">
        <f t="shared" ca="1" si="297"/>
        <v/>
      </c>
      <c r="EF198" s="65" t="str">
        <f t="shared" ca="1" si="298"/>
        <v/>
      </c>
      <c r="EG198" s="65" t="str">
        <f t="shared" ca="1" si="299"/>
        <v/>
      </c>
      <c r="EH198" s="65" t="str">
        <f t="shared" ca="1" si="300"/>
        <v/>
      </c>
      <c r="EI198" s="429" t="str">
        <f t="shared" ca="1" si="301"/>
        <v>No</v>
      </c>
      <c r="EJ198" s="428" t="str">
        <f t="shared" ca="1" si="302"/>
        <v/>
      </c>
      <c r="EK198" s="428" t="str">
        <f t="shared" ca="1" si="303"/>
        <v/>
      </c>
      <c r="EL198" s="65" t="str">
        <f t="shared" ca="1" si="304"/>
        <v/>
      </c>
      <c r="EM198" s="65" t="str">
        <f t="shared" ca="1" si="305"/>
        <v/>
      </c>
      <c r="EN198" s="65" t="str">
        <f t="shared" ca="1" si="306"/>
        <v/>
      </c>
      <c r="EO198" s="433" t="str">
        <f t="shared" ca="1" si="307"/>
        <v/>
      </c>
      <c r="EP198" s="433" t="str">
        <f t="shared" ca="1" si="308"/>
        <v/>
      </c>
      <c r="EQ198" s="433" t="str">
        <f t="shared" ca="1" si="309"/>
        <v/>
      </c>
      <c r="ER198" s="433" t="str">
        <f t="shared" ca="1" si="310"/>
        <v/>
      </c>
      <c r="ES198" s="433" t="str">
        <f t="shared" ca="1" si="311"/>
        <v/>
      </c>
      <c r="ET198" s="433" t="str">
        <f t="shared" ca="1" si="312"/>
        <v/>
      </c>
      <c r="EU198" s="433" t="str">
        <f ca="1">IF(OR(CO198="",CQ198=""),"",Discipline!$P$3*CO198+Discipline!$X$3*CQ198)</f>
        <v/>
      </c>
      <c r="EV198" s="433" t="str">
        <f ca="1">IF(OR(CP198="",CR198=""),"",Discipline!$P$3*CP198+Discipline!$X$3*CR198)</f>
        <v/>
      </c>
    </row>
    <row r="199" spans="1:152" x14ac:dyDescent="0.25">
      <c r="A199" s="10" t="str">
        <f ca="1">IFERROR(RANK(order!A199,order!A$3:A$554,0),"")</f>
        <v/>
      </c>
      <c r="B199" s="10" t="str">
        <f ca="1">IFERROR(RANK(order!B199,order!B$3:B$554,0),"")</f>
        <v/>
      </c>
      <c r="C199" s="10" t="str">
        <f ca="1">IFERROR(RANK(order!C199,order!C$3:C$554,0),"")</f>
        <v/>
      </c>
      <c r="D199" s="4" t="str">
        <f ca="1">IFERROR(RANK(order!D199,order!D$3:D$554,0),"")</f>
        <v/>
      </c>
      <c r="E199" s="4" t="str">
        <f ca="1">IFERROR(RANK(order!E199,order!E$3:E$554,0),"")</f>
        <v/>
      </c>
      <c r="F199" s="4" t="str">
        <f ca="1">IFERROR(RANK(order!F199,order!F$3:F$554,0),"")</f>
        <v/>
      </c>
      <c r="G199" s="10" t="str">
        <f ca="1">IFERROR(RANK(order!G199,order!G$3:G$554,0),"")</f>
        <v/>
      </c>
      <c r="H199" s="10" t="str">
        <f ca="1">IFERROR(RANK(order!H199,order!H$3:H$554,0),"")</f>
        <v/>
      </c>
      <c r="I199" s="10" t="str">
        <f ca="1">IFERROR(RANK(order!I199,order!I$3:I$554,0),"")</f>
        <v/>
      </c>
      <c r="J199" s="4" t="str">
        <f ca="1">IFERROR(RANK(order!J199,order!J$3:J$554,0),"")</f>
        <v/>
      </c>
      <c r="K199" s="4" t="str">
        <f ca="1">IFERROR(RANK(order!K199,order!K$3:K$554,0),"")</f>
        <v/>
      </c>
      <c r="L199" s="4" t="str">
        <f ca="1">IFERROR(RANK(order!L199,order!L$3:L$554,0),"")</f>
        <v/>
      </c>
      <c r="M199" s="10" t="str">
        <f ca="1">IFERROR(RANK(order!M199,order!M$3:M$554,0),"")</f>
        <v/>
      </c>
      <c r="N199" s="10" t="str">
        <f ca="1">IFERROR(RANK(order!N199,order!N$3:N$554,0),"")</f>
        <v/>
      </c>
      <c r="O199" s="10" t="str">
        <f ca="1">IFERROR(RANK(order!O199,order!O$3:O$554,0),"")</f>
        <v/>
      </c>
      <c r="P199" s="4" t="str">
        <f ca="1">IFERROR(RANK(order!P199,order!P$3:P$554,0),"")</f>
        <v/>
      </c>
      <c r="Q199" s="4" t="str">
        <f ca="1">IFERROR(RANK(order!Q199,order!Q$3:Q$554,0),"")</f>
        <v/>
      </c>
      <c r="R199" s="4" t="str">
        <f ca="1">IFERROR(RANK(order!R199,order!R$3:R$554,0),"")</f>
        <v/>
      </c>
      <c r="S199" s="10" t="str">
        <f ca="1">IFERROR(RANK(order!S199,order!S$3:S$554,0),"")</f>
        <v/>
      </c>
      <c r="T199" s="10" t="str">
        <f ca="1">IFERROR(RANK(order!T199,order!T$3:T$554,0),"")</f>
        <v/>
      </c>
      <c r="U199" s="10" t="str">
        <f ca="1">IFERROR(RANK(order!U199,order!U$3:U$554,0),"")</f>
        <v/>
      </c>
      <c r="V199" s="4" t="str">
        <f ca="1">IFERROR(RANK(order!V199,order!V$3:V$554,0),"")</f>
        <v/>
      </c>
      <c r="W199" s="4" t="str">
        <f ca="1">IFERROR(RANK(order!W199,order!W$3:W$554,0),"")</f>
        <v/>
      </c>
      <c r="X199" s="4" t="str">
        <f ca="1">IFERROR(RANK(order!X199,order!X$3:X$554,0),"")</f>
        <v/>
      </c>
      <c r="Y199" s="10" t="str">
        <f ca="1">IFERROR(RANK(order!Y199,order!Y$3:Y$554,0),"")</f>
        <v/>
      </c>
      <c r="Z199" s="10" t="str">
        <f ca="1">IFERROR(RANK(order!Z199,order!Z$3:Z$554,0),"")</f>
        <v/>
      </c>
      <c r="AA199" s="10" t="str">
        <f ca="1">IFERROR(RANK(order!AA199,order!AA$3:AA$554,0),"")</f>
        <v/>
      </c>
      <c r="AB199" s="4" t="str">
        <f ca="1">IFERROR(RANK(order!AB199,order!AB$3:AB$554,0),"")</f>
        <v/>
      </c>
      <c r="AC199" s="4" t="str">
        <f ca="1">IFERROR(RANK(order!AC199,order!AC$3:AC$554,0),"")</f>
        <v/>
      </c>
      <c r="AD199" s="4" t="str">
        <f ca="1">IFERROR(RANK(order!AD199,order!AD$3:AD$554,0),"")</f>
        <v/>
      </c>
      <c r="AE199" s="10" t="str">
        <f ca="1">IFERROR(RANK(order!AE199,order!AE$3:AE$554,0),"")</f>
        <v/>
      </c>
      <c r="AF199" s="10" t="str">
        <f ca="1">IFERROR(RANK(order!AF199,order!AF$3:AF$554,0),"")</f>
        <v/>
      </c>
      <c r="AG199" s="10" t="str">
        <f ca="1">IFERROR(RANK(order!AG199,order!AG$3:AG$554,0),"")</f>
        <v/>
      </c>
      <c r="AH199" s="4" t="str">
        <f ca="1">IFERROR(RANK(order!AH199,order!AH$3:AH$554,0),"")</f>
        <v/>
      </c>
      <c r="AI199" s="4" t="str">
        <f ca="1">IFERROR(RANK(order!AI199,order!AI$3:AI$554,0),"")</f>
        <v/>
      </c>
      <c r="AJ199" s="4" t="str">
        <f ca="1">IFERROR(RANK(order!AJ199,order!AJ$3:AJ$554,0),"")</f>
        <v/>
      </c>
      <c r="AK199" s="10" t="str">
        <f ca="1">IFERROR(RANK(order!AK199,order!AK$3:AK$554,0),"")</f>
        <v/>
      </c>
      <c r="AL199" s="10" t="str">
        <f ca="1">IFERROR(RANK(order!AL199,order!AL$3:AL$554,0),"")</f>
        <v/>
      </c>
      <c r="AM199" s="10" t="str">
        <f ca="1">IFERROR(RANK(order!AM199,order!AM$3:AM$554,0),"")</f>
        <v/>
      </c>
      <c r="AN199" s="4" t="str">
        <f ca="1">IFERROR(RANK(order!AN199,order!AN$3:AN$554,0),"")</f>
        <v/>
      </c>
      <c r="AO199" s="4" t="str">
        <f ca="1">IFERROR(RANK(order!AO199,order!AO$3:AO$554,0),"")</f>
        <v/>
      </c>
      <c r="AP199" s="4" t="str">
        <f ca="1">IFERROR(RANK(order!AP199,order!AP$3:AP$554,0),"")</f>
        <v/>
      </c>
      <c r="AQ199" s="10" t="str">
        <f ca="1">IFERROR(RANK(order!AQ199,order!AQ$3:AQ$554,0),"")</f>
        <v/>
      </c>
      <c r="AR199" s="10" t="str">
        <f ca="1">IFERROR(RANK(order!AR199,order!AR$3:AR$554,0),"")</f>
        <v/>
      </c>
      <c r="AS199" s="10" t="str">
        <f ca="1">IFERROR(RANK(order!AS199,order!AS$3:AS$554,0),"")</f>
        <v/>
      </c>
      <c r="AT199" s="4" t="str">
        <f ca="1">IFERROR(RANK(order!AT199,order!AT$3:AT$554,0),"")</f>
        <v/>
      </c>
      <c r="AU199" s="4" t="str">
        <f ca="1">IFERROR(RANK(order!AU199,order!AU$3:AU$554,0),"")</f>
        <v/>
      </c>
      <c r="AV199" s="4" t="str">
        <f ca="1">IFERROR(RANK(order!AV199,order!AV$3:AV$554,0),"")</f>
        <v/>
      </c>
      <c r="AW199" s="10" t="str">
        <f ca="1">IFERROR(RANK(order!AW199,order!AW$3:AW$554,0),"")</f>
        <v/>
      </c>
      <c r="AX199" s="10" t="str">
        <f ca="1">IFERROR(RANK(order!AX199,order!AX$3:AX$554,0),"")</f>
        <v/>
      </c>
      <c r="AY199" s="10" t="str">
        <f ca="1">IFERROR(RANK(order!AY199,order!AY$3:AY$554,0),"")</f>
        <v/>
      </c>
      <c r="AZ199" s="4" t="str">
        <f ca="1">IFERROR(RANK(order!AZ199,order!AZ$3:AZ$554,0),"")</f>
        <v/>
      </c>
      <c r="BA199" s="4" t="str">
        <f ca="1">IFERROR(RANK(order!BA199,order!BA$3:BA$554,0),"")</f>
        <v/>
      </c>
      <c r="BB199" s="4" t="str">
        <f ca="1">IFERROR(RANK(order!BB199,order!BB$3:BB$554,0),"")</f>
        <v/>
      </c>
      <c r="BC199" s="10" t="str">
        <f ca="1">IFERROR(RANK(order!BC199,order!BC$3:BC$554,0),"")</f>
        <v/>
      </c>
      <c r="BD199" s="10" t="str">
        <f ca="1">IFERROR(RANK(order!BD199,order!BD$3:BD$554,0),"")</f>
        <v/>
      </c>
      <c r="BE199" s="10" t="str">
        <f ca="1">IFERROR(RANK(order!BE199,order!BE$3:BE$554,0),"")</f>
        <v/>
      </c>
      <c r="BF199" s="4" t="str">
        <f ca="1">IFERROR(RANK(order!BF199,order!BF$3:BF$554,0),"")</f>
        <v/>
      </c>
      <c r="BG199" s="4" t="str">
        <f ca="1">IFERROR(RANK(order!BG199,order!BG$3:BG$554,0),"")</f>
        <v/>
      </c>
      <c r="BH199" s="4" t="str">
        <f ca="1">IFERROR(RANK(order!BH199,order!BH$3:BH$554,0),"")</f>
        <v/>
      </c>
      <c r="BI199" s="10" t="str">
        <f ca="1">IFERROR(RANK(order!BI199,order!BI$3:BI$554,0),"")</f>
        <v/>
      </c>
      <c r="BJ199" s="10" t="str">
        <f ca="1">IFERROR(RANK(order!BJ199,order!BJ$3:BJ$554,0),"")</f>
        <v/>
      </c>
      <c r="BK199" s="10" t="str">
        <f ca="1">IFERROR(RANK(order!BK199,order!BK$3:BK$554,0),"")</f>
        <v/>
      </c>
      <c r="BL199" s="4" t="str">
        <f ca="1">IFERROR(RANK(order!BL199,order!BL$3:BL$554,0),"")</f>
        <v/>
      </c>
      <c r="BM199" s="4" t="str">
        <f ca="1">IFERROR(RANK(order!BM199,order!BM$3:BM$554,0),"")</f>
        <v/>
      </c>
      <c r="BN199" s="4" t="str">
        <f ca="1">IFERROR(RANK(order!BN199,order!BN$3:BN$554,0),"")</f>
        <v/>
      </c>
      <c r="BO199" s="10" t="str">
        <f ca="1">IFERROR(RANK(order!BO199,order!BO$3:BO$554,0),"")</f>
        <v/>
      </c>
      <c r="BP199" s="10" t="str">
        <f ca="1">IFERROR(RANK(order!BP199,order!BP$3:BP$554,0),"")</f>
        <v/>
      </c>
      <c r="BQ199" s="10" t="str">
        <f ca="1">IFERROR(RANK(order!BQ199,order!BQ$3:BQ$554,0),"")</f>
        <v/>
      </c>
      <c r="BR199" s="4" t="str">
        <f ca="1">IFERROR(RANK(order!BR199,order!BR$3:BR$554,0),"")</f>
        <v/>
      </c>
      <c r="BS199" s="4" t="str">
        <f ca="1">IFERROR(RANK(order!BS199,order!BS$3:BS$554,0),"")</f>
        <v/>
      </c>
      <c r="BT199" s="4" t="str">
        <f ca="1">IFERROR(RANK(order!BT199,order!BT$3:BT$554,0),"")</f>
        <v/>
      </c>
      <c r="BU199" s="95">
        <f t="shared" si="313"/>
        <v>197</v>
      </c>
      <c r="BV199" s="35" t="str">
        <f t="shared" si="314"/>
        <v>E1</v>
      </c>
      <c r="BW199" s="55">
        <f t="shared" ca="1" si="237"/>
        <v>0</v>
      </c>
      <c r="BX199" s="56" t="str">
        <f t="shared" ca="1" si="238"/>
        <v/>
      </c>
      <c r="BY199" s="56" t="str">
        <f t="shared" ca="1" si="239"/>
        <v/>
      </c>
      <c r="BZ199" s="57" t="str">
        <f t="shared" ca="1" si="240"/>
        <v/>
      </c>
      <c r="CA199" s="57" t="str">
        <f t="shared" ca="1" si="241"/>
        <v/>
      </c>
      <c r="CB199" s="58" t="str">
        <f t="shared" ca="1" si="242"/>
        <v/>
      </c>
      <c r="CC199" s="57" t="str">
        <f t="shared" ca="1" si="243"/>
        <v/>
      </c>
      <c r="CD199" s="57" t="str">
        <f t="shared" ca="1" si="244"/>
        <v/>
      </c>
      <c r="CE199" s="58" t="str">
        <f t="shared" ca="1" si="245"/>
        <v/>
      </c>
      <c r="CF199" s="59" t="str">
        <f t="shared" ca="1" si="246"/>
        <v/>
      </c>
      <c r="CG199" s="57" t="str">
        <f t="shared" ca="1" si="247"/>
        <v/>
      </c>
      <c r="CH199" s="57" t="str">
        <f t="shared" ca="1" si="248"/>
        <v/>
      </c>
      <c r="CI199" s="57" t="str">
        <f t="shared" ca="1" si="249"/>
        <v/>
      </c>
      <c r="CJ199" s="57" t="str">
        <f t="shared" ca="1" si="250"/>
        <v/>
      </c>
      <c r="CK199" s="57" t="str">
        <f t="shared" ca="1" si="251"/>
        <v/>
      </c>
      <c r="CL199" s="57" t="str">
        <f t="shared" ca="1" si="252"/>
        <v/>
      </c>
      <c r="CM199" s="57" t="str">
        <f t="shared" ca="1" si="253"/>
        <v/>
      </c>
      <c r="CN199" s="57" t="str">
        <f t="shared" ca="1" si="254"/>
        <v/>
      </c>
      <c r="CO199" s="57" t="str">
        <f t="shared" ca="1" si="255"/>
        <v/>
      </c>
      <c r="CP199" s="57" t="str">
        <f t="shared" ca="1" si="256"/>
        <v/>
      </c>
      <c r="CQ199" s="57" t="str">
        <f t="shared" ca="1" si="257"/>
        <v/>
      </c>
      <c r="CR199" s="57" t="str">
        <f t="shared" ca="1" si="258"/>
        <v/>
      </c>
      <c r="CS199" s="60" t="str">
        <f t="shared" ca="1" si="259"/>
        <v/>
      </c>
      <c r="CT199" s="60" t="str">
        <f t="shared" ca="1" si="260"/>
        <v/>
      </c>
      <c r="CU199" s="60" t="str">
        <f t="shared" ca="1" si="261"/>
        <v/>
      </c>
      <c r="CV199" s="60" t="str">
        <f t="shared" ca="1" si="262"/>
        <v/>
      </c>
      <c r="CW199" s="60" t="str">
        <f t="shared" ca="1" si="263"/>
        <v/>
      </c>
      <c r="CX199" s="60" t="str">
        <f t="shared" ca="1" si="264"/>
        <v/>
      </c>
      <c r="CY199" s="60" t="str">
        <f t="shared" ca="1" si="265"/>
        <v/>
      </c>
      <c r="CZ199" s="60" t="str">
        <f t="shared" ca="1" si="266"/>
        <v/>
      </c>
      <c r="DA199" s="65" t="str">
        <f t="shared" ca="1" si="267"/>
        <v/>
      </c>
      <c r="DB199" s="65" t="str">
        <f t="shared" ca="1" si="268"/>
        <v/>
      </c>
      <c r="DC199" s="65" t="str">
        <f t="shared" ca="1" si="269"/>
        <v/>
      </c>
      <c r="DD199" s="65" t="str">
        <f t="shared" ca="1" si="270"/>
        <v/>
      </c>
      <c r="DE199" s="65" t="str">
        <f t="shared" ca="1" si="271"/>
        <v/>
      </c>
      <c r="DF199" s="66" t="str">
        <f t="shared" ca="1" si="272"/>
        <v/>
      </c>
      <c r="DG199" s="66" t="str">
        <f t="shared" ca="1" si="273"/>
        <v/>
      </c>
      <c r="DH199" s="66" t="str">
        <f t="shared" ca="1" si="274"/>
        <v/>
      </c>
      <c r="DI199" s="66" t="str">
        <f t="shared" ca="1" si="275"/>
        <v/>
      </c>
      <c r="DJ199" s="66" t="str">
        <f t="shared" ca="1" si="276"/>
        <v/>
      </c>
      <c r="DK199" s="65" t="str">
        <f t="shared" ca="1" si="277"/>
        <v/>
      </c>
      <c r="DL199" s="65" t="str">
        <f t="shared" ca="1" si="278"/>
        <v/>
      </c>
      <c r="DM199" s="65" t="str">
        <f t="shared" ca="1" si="279"/>
        <v/>
      </c>
      <c r="DN199" s="65" t="str">
        <f t="shared" ca="1" si="280"/>
        <v/>
      </c>
      <c r="DO199" s="65" t="str">
        <f t="shared" ca="1" si="281"/>
        <v/>
      </c>
      <c r="DP199" s="65" t="str">
        <f t="shared" ca="1" si="282"/>
        <v/>
      </c>
      <c r="DQ199" s="65" t="str">
        <f t="shared" ca="1" si="283"/>
        <v/>
      </c>
      <c r="DR199" s="69" t="str">
        <f t="shared" ca="1" si="284"/>
        <v/>
      </c>
      <c r="DS199" s="69" t="str">
        <f t="shared" ca="1" si="285"/>
        <v/>
      </c>
      <c r="DT199" s="69" t="str">
        <f t="shared" ca="1" si="286"/>
        <v/>
      </c>
      <c r="DU199" s="69" t="str">
        <f t="shared" ca="1" si="287"/>
        <v/>
      </c>
      <c r="DV199" s="69" t="str">
        <f t="shared" ca="1" si="288"/>
        <v/>
      </c>
      <c r="DW199" s="69" t="str">
        <f t="shared" ca="1" si="289"/>
        <v/>
      </c>
      <c r="DX199" s="69" t="str">
        <f t="shared" ca="1" si="290"/>
        <v/>
      </c>
      <c r="DY199" s="69" t="str">
        <f t="shared" ca="1" si="291"/>
        <v/>
      </c>
      <c r="DZ199" s="72" t="str">
        <f t="shared" ca="1" si="292"/>
        <v/>
      </c>
      <c r="EA199" s="72" t="str">
        <f t="shared" ca="1" si="293"/>
        <v/>
      </c>
      <c r="EB199" s="72" t="str">
        <f t="shared" ca="1" si="294"/>
        <v/>
      </c>
      <c r="EC199" s="65" t="str">
        <f t="shared" ca="1" si="295"/>
        <v/>
      </c>
      <c r="ED199" s="65" t="str">
        <f t="shared" ca="1" si="296"/>
        <v/>
      </c>
      <c r="EE199" s="65" t="str">
        <f t="shared" ca="1" si="297"/>
        <v/>
      </c>
      <c r="EF199" s="65" t="str">
        <f t="shared" ca="1" si="298"/>
        <v/>
      </c>
      <c r="EG199" s="65" t="str">
        <f t="shared" ca="1" si="299"/>
        <v/>
      </c>
      <c r="EH199" s="65" t="str">
        <f t="shared" ca="1" si="300"/>
        <v/>
      </c>
      <c r="EI199" s="429" t="str">
        <f t="shared" ca="1" si="301"/>
        <v>No</v>
      </c>
      <c r="EJ199" s="428" t="str">
        <f t="shared" ca="1" si="302"/>
        <v/>
      </c>
      <c r="EK199" s="428" t="str">
        <f t="shared" ca="1" si="303"/>
        <v/>
      </c>
      <c r="EL199" s="65" t="str">
        <f t="shared" ca="1" si="304"/>
        <v/>
      </c>
      <c r="EM199" s="65" t="str">
        <f t="shared" ca="1" si="305"/>
        <v/>
      </c>
      <c r="EN199" s="65" t="str">
        <f t="shared" ca="1" si="306"/>
        <v/>
      </c>
      <c r="EO199" s="433" t="str">
        <f t="shared" ca="1" si="307"/>
        <v/>
      </c>
      <c r="EP199" s="433" t="str">
        <f t="shared" ca="1" si="308"/>
        <v/>
      </c>
      <c r="EQ199" s="433" t="str">
        <f t="shared" ca="1" si="309"/>
        <v/>
      </c>
      <c r="ER199" s="433" t="str">
        <f t="shared" ca="1" si="310"/>
        <v/>
      </c>
      <c r="ES199" s="433" t="str">
        <f t="shared" ca="1" si="311"/>
        <v/>
      </c>
      <c r="ET199" s="433" t="str">
        <f t="shared" ca="1" si="312"/>
        <v/>
      </c>
      <c r="EU199" s="433" t="str">
        <f ca="1">IF(OR(CO199="",CQ199=""),"",Discipline!$P$3*CO199+Discipline!$X$3*CQ199)</f>
        <v/>
      </c>
      <c r="EV199" s="433" t="str">
        <f ca="1">IF(OR(CP199="",CR199=""),"",Discipline!$P$3*CP199+Discipline!$X$3*CR199)</f>
        <v/>
      </c>
    </row>
    <row r="200" spans="1:152" x14ac:dyDescent="0.25">
      <c r="A200" s="10" t="str">
        <f ca="1">IFERROR(RANK(order!A200,order!A$3:A$554,0),"")</f>
        <v/>
      </c>
      <c r="B200" s="10" t="str">
        <f ca="1">IFERROR(RANK(order!B200,order!B$3:B$554,0),"")</f>
        <v/>
      </c>
      <c r="C200" s="10" t="str">
        <f ca="1">IFERROR(RANK(order!C200,order!C$3:C$554,0),"")</f>
        <v/>
      </c>
      <c r="D200" s="4" t="str">
        <f ca="1">IFERROR(RANK(order!D200,order!D$3:D$554,0),"")</f>
        <v/>
      </c>
      <c r="E200" s="4" t="str">
        <f ca="1">IFERROR(RANK(order!E200,order!E$3:E$554,0),"")</f>
        <v/>
      </c>
      <c r="F200" s="4" t="str">
        <f ca="1">IFERROR(RANK(order!F200,order!F$3:F$554,0),"")</f>
        <v/>
      </c>
      <c r="G200" s="10" t="str">
        <f ca="1">IFERROR(RANK(order!G200,order!G$3:G$554,0),"")</f>
        <v/>
      </c>
      <c r="H200" s="10" t="str">
        <f ca="1">IFERROR(RANK(order!H200,order!H$3:H$554,0),"")</f>
        <v/>
      </c>
      <c r="I200" s="10" t="str">
        <f ca="1">IFERROR(RANK(order!I200,order!I$3:I$554,0),"")</f>
        <v/>
      </c>
      <c r="J200" s="4" t="str">
        <f ca="1">IFERROR(RANK(order!J200,order!J$3:J$554,0),"")</f>
        <v/>
      </c>
      <c r="K200" s="4" t="str">
        <f ca="1">IFERROR(RANK(order!K200,order!K$3:K$554,0),"")</f>
        <v/>
      </c>
      <c r="L200" s="4" t="str">
        <f ca="1">IFERROR(RANK(order!L200,order!L$3:L$554,0),"")</f>
        <v/>
      </c>
      <c r="M200" s="10" t="str">
        <f ca="1">IFERROR(RANK(order!M200,order!M$3:M$554,0),"")</f>
        <v/>
      </c>
      <c r="N200" s="10" t="str">
        <f ca="1">IFERROR(RANK(order!N200,order!N$3:N$554,0),"")</f>
        <v/>
      </c>
      <c r="O200" s="10" t="str">
        <f ca="1">IFERROR(RANK(order!O200,order!O$3:O$554,0),"")</f>
        <v/>
      </c>
      <c r="P200" s="4" t="str">
        <f ca="1">IFERROR(RANK(order!P200,order!P$3:P$554,0),"")</f>
        <v/>
      </c>
      <c r="Q200" s="4" t="str">
        <f ca="1">IFERROR(RANK(order!Q200,order!Q$3:Q$554,0),"")</f>
        <v/>
      </c>
      <c r="R200" s="4" t="str">
        <f ca="1">IFERROR(RANK(order!R200,order!R$3:R$554,0),"")</f>
        <v/>
      </c>
      <c r="S200" s="10" t="str">
        <f ca="1">IFERROR(RANK(order!S200,order!S$3:S$554,0),"")</f>
        <v/>
      </c>
      <c r="T200" s="10" t="str">
        <f ca="1">IFERROR(RANK(order!T200,order!T$3:T$554,0),"")</f>
        <v/>
      </c>
      <c r="U200" s="10" t="str">
        <f ca="1">IFERROR(RANK(order!U200,order!U$3:U$554,0),"")</f>
        <v/>
      </c>
      <c r="V200" s="4" t="str">
        <f ca="1">IFERROR(RANK(order!V200,order!V$3:V$554,0),"")</f>
        <v/>
      </c>
      <c r="W200" s="4" t="str">
        <f ca="1">IFERROR(RANK(order!W200,order!W$3:W$554,0),"")</f>
        <v/>
      </c>
      <c r="X200" s="4" t="str">
        <f ca="1">IFERROR(RANK(order!X200,order!X$3:X$554,0),"")</f>
        <v/>
      </c>
      <c r="Y200" s="10" t="str">
        <f ca="1">IFERROR(RANK(order!Y200,order!Y$3:Y$554,0),"")</f>
        <v/>
      </c>
      <c r="Z200" s="10" t="str">
        <f ca="1">IFERROR(RANK(order!Z200,order!Z$3:Z$554,0),"")</f>
        <v/>
      </c>
      <c r="AA200" s="10" t="str">
        <f ca="1">IFERROR(RANK(order!AA200,order!AA$3:AA$554,0),"")</f>
        <v/>
      </c>
      <c r="AB200" s="4" t="str">
        <f ca="1">IFERROR(RANK(order!AB200,order!AB$3:AB$554,0),"")</f>
        <v/>
      </c>
      <c r="AC200" s="4" t="str">
        <f ca="1">IFERROR(RANK(order!AC200,order!AC$3:AC$554,0),"")</f>
        <v/>
      </c>
      <c r="AD200" s="4" t="str">
        <f ca="1">IFERROR(RANK(order!AD200,order!AD$3:AD$554,0),"")</f>
        <v/>
      </c>
      <c r="AE200" s="10" t="str">
        <f ca="1">IFERROR(RANK(order!AE200,order!AE$3:AE$554,0),"")</f>
        <v/>
      </c>
      <c r="AF200" s="10" t="str">
        <f ca="1">IFERROR(RANK(order!AF200,order!AF$3:AF$554,0),"")</f>
        <v/>
      </c>
      <c r="AG200" s="10" t="str">
        <f ca="1">IFERROR(RANK(order!AG200,order!AG$3:AG$554,0),"")</f>
        <v/>
      </c>
      <c r="AH200" s="4" t="str">
        <f ca="1">IFERROR(RANK(order!AH200,order!AH$3:AH$554,0),"")</f>
        <v/>
      </c>
      <c r="AI200" s="4" t="str">
        <f ca="1">IFERROR(RANK(order!AI200,order!AI$3:AI$554,0),"")</f>
        <v/>
      </c>
      <c r="AJ200" s="4" t="str">
        <f ca="1">IFERROR(RANK(order!AJ200,order!AJ$3:AJ$554,0),"")</f>
        <v/>
      </c>
      <c r="AK200" s="10" t="str">
        <f ca="1">IFERROR(RANK(order!AK200,order!AK$3:AK$554,0),"")</f>
        <v/>
      </c>
      <c r="AL200" s="10" t="str">
        <f ca="1">IFERROR(RANK(order!AL200,order!AL$3:AL$554,0),"")</f>
        <v/>
      </c>
      <c r="AM200" s="10" t="str">
        <f ca="1">IFERROR(RANK(order!AM200,order!AM$3:AM$554,0),"")</f>
        <v/>
      </c>
      <c r="AN200" s="4" t="str">
        <f ca="1">IFERROR(RANK(order!AN200,order!AN$3:AN$554,0),"")</f>
        <v/>
      </c>
      <c r="AO200" s="4" t="str">
        <f ca="1">IFERROR(RANK(order!AO200,order!AO$3:AO$554,0),"")</f>
        <v/>
      </c>
      <c r="AP200" s="4" t="str">
        <f ca="1">IFERROR(RANK(order!AP200,order!AP$3:AP$554,0),"")</f>
        <v/>
      </c>
      <c r="AQ200" s="10" t="str">
        <f ca="1">IFERROR(RANK(order!AQ200,order!AQ$3:AQ$554,0),"")</f>
        <v/>
      </c>
      <c r="AR200" s="10" t="str">
        <f ca="1">IFERROR(RANK(order!AR200,order!AR$3:AR$554,0),"")</f>
        <v/>
      </c>
      <c r="AS200" s="10" t="str">
        <f ca="1">IFERROR(RANK(order!AS200,order!AS$3:AS$554,0),"")</f>
        <v/>
      </c>
      <c r="AT200" s="4" t="str">
        <f ca="1">IFERROR(RANK(order!AT200,order!AT$3:AT$554,0),"")</f>
        <v/>
      </c>
      <c r="AU200" s="4" t="str">
        <f ca="1">IFERROR(RANK(order!AU200,order!AU$3:AU$554,0),"")</f>
        <v/>
      </c>
      <c r="AV200" s="4" t="str">
        <f ca="1">IFERROR(RANK(order!AV200,order!AV$3:AV$554,0),"")</f>
        <v/>
      </c>
      <c r="AW200" s="10" t="str">
        <f ca="1">IFERROR(RANK(order!AW200,order!AW$3:AW$554,0),"")</f>
        <v/>
      </c>
      <c r="AX200" s="10" t="str">
        <f ca="1">IFERROR(RANK(order!AX200,order!AX$3:AX$554,0),"")</f>
        <v/>
      </c>
      <c r="AY200" s="10" t="str">
        <f ca="1">IFERROR(RANK(order!AY200,order!AY$3:AY$554,0),"")</f>
        <v/>
      </c>
      <c r="AZ200" s="4" t="str">
        <f ca="1">IFERROR(RANK(order!AZ200,order!AZ$3:AZ$554,0),"")</f>
        <v/>
      </c>
      <c r="BA200" s="4" t="str">
        <f ca="1">IFERROR(RANK(order!BA200,order!BA$3:BA$554,0),"")</f>
        <v/>
      </c>
      <c r="BB200" s="4" t="str">
        <f ca="1">IFERROR(RANK(order!BB200,order!BB$3:BB$554,0),"")</f>
        <v/>
      </c>
      <c r="BC200" s="10" t="str">
        <f ca="1">IFERROR(RANK(order!BC200,order!BC$3:BC$554,0),"")</f>
        <v/>
      </c>
      <c r="BD200" s="10" t="str">
        <f ca="1">IFERROR(RANK(order!BD200,order!BD$3:BD$554,0),"")</f>
        <v/>
      </c>
      <c r="BE200" s="10" t="str">
        <f ca="1">IFERROR(RANK(order!BE200,order!BE$3:BE$554,0),"")</f>
        <v/>
      </c>
      <c r="BF200" s="4" t="str">
        <f ca="1">IFERROR(RANK(order!BF200,order!BF$3:BF$554,0),"")</f>
        <v/>
      </c>
      <c r="BG200" s="4" t="str">
        <f ca="1">IFERROR(RANK(order!BG200,order!BG$3:BG$554,0),"")</f>
        <v/>
      </c>
      <c r="BH200" s="4" t="str">
        <f ca="1">IFERROR(RANK(order!BH200,order!BH$3:BH$554,0),"")</f>
        <v/>
      </c>
      <c r="BI200" s="10" t="str">
        <f ca="1">IFERROR(RANK(order!BI200,order!BI$3:BI$554,0),"")</f>
        <v/>
      </c>
      <c r="BJ200" s="10" t="str">
        <f ca="1">IFERROR(RANK(order!BJ200,order!BJ$3:BJ$554,0),"")</f>
        <v/>
      </c>
      <c r="BK200" s="10" t="str">
        <f ca="1">IFERROR(RANK(order!BK200,order!BK$3:BK$554,0),"")</f>
        <v/>
      </c>
      <c r="BL200" s="4" t="str">
        <f ca="1">IFERROR(RANK(order!BL200,order!BL$3:BL$554,0),"")</f>
        <v/>
      </c>
      <c r="BM200" s="4" t="str">
        <f ca="1">IFERROR(RANK(order!BM200,order!BM$3:BM$554,0),"")</f>
        <v/>
      </c>
      <c r="BN200" s="4" t="str">
        <f ca="1">IFERROR(RANK(order!BN200,order!BN$3:BN$554,0),"")</f>
        <v/>
      </c>
      <c r="BO200" s="10" t="str">
        <f ca="1">IFERROR(RANK(order!BO200,order!BO$3:BO$554,0),"")</f>
        <v/>
      </c>
      <c r="BP200" s="10" t="str">
        <f ca="1">IFERROR(RANK(order!BP200,order!BP$3:BP$554,0),"")</f>
        <v/>
      </c>
      <c r="BQ200" s="10" t="str">
        <f ca="1">IFERROR(RANK(order!BQ200,order!BQ$3:BQ$554,0),"")</f>
        <v/>
      </c>
      <c r="BR200" s="4" t="str">
        <f ca="1">IFERROR(RANK(order!BR200,order!BR$3:BR$554,0),"")</f>
        <v/>
      </c>
      <c r="BS200" s="4" t="str">
        <f ca="1">IFERROR(RANK(order!BS200,order!BS$3:BS$554,0),"")</f>
        <v/>
      </c>
      <c r="BT200" s="4" t="str">
        <f ca="1">IFERROR(RANK(order!BT200,order!BT$3:BT$554,0),"")</f>
        <v/>
      </c>
      <c r="BU200" s="95">
        <f t="shared" si="313"/>
        <v>198</v>
      </c>
      <c r="BV200" s="35" t="str">
        <f t="shared" si="314"/>
        <v>E1</v>
      </c>
      <c r="BW200" s="55">
        <f t="shared" ca="1" si="237"/>
        <v>0</v>
      </c>
      <c r="BX200" s="56" t="str">
        <f t="shared" ca="1" si="238"/>
        <v/>
      </c>
      <c r="BY200" s="56" t="str">
        <f t="shared" ca="1" si="239"/>
        <v/>
      </c>
      <c r="BZ200" s="57" t="str">
        <f t="shared" ca="1" si="240"/>
        <v/>
      </c>
      <c r="CA200" s="57" t="str">
        <f t="shared" ca="1" si="241"/>
        <v/>
      </c>
      <c r="CB200" s="58" t="str">
        <f t="shared" ca="1" si="242"/>
        <v/>
      </c>
      <c r="CC200" s="57" t="str">
        <f t="shared" ca="1" si="243"/>
        <v/>
      </c>
      <c r="CD200" s="57" t="str">
        <f t="shared" ca="1" si="244"/>
        <v/>
      </c>
      <c r="CE200" s="58" t="str">
        <f t="shared" ca="1" si="245"/>
        <v/>
      </c>
      <c r="CF200" s="59" t="str">
        <f t="shared" ca="1" si="246"/>
        <v/>
      </c>
      <c r="CG200" s="57" t="str">
        <f t="shared" ca="1" si="247"/>
        <v/>
      </c>
      <c r="CH200" s="57" t="str">
        <f t="shared" ca="1" si="248"/>
        <v/>
      </c>
      <c r="CI200" s="57" t="str">
        <f t="shared" ca="1" si="249"/>
        <v/>
      </c>
      <c r="CJ200" s="57" t="str">
        <f t="shared" ca="1" si="250"/>
        <v/>
      </c>
      <c r="CK200" s="57" t="str">
        <f t="shared" ca="1" si="251"/>
        <v/>
      </c>
      <c r="CL200" s="57" t="str">
        <f t="shared" ca="1" si="252"/>
        <v/>
      </c>
      <c r="CM200" s="57" t="str">
        <f t="shared" ca="1" si="253"/>
        <v/>
      </c>
      <c r="CN200" s="57" t="str">
        <f t="shared" ca="1" si="254"/>
        <v/>
      </c>
      <c r="CO200" s="57" t="str">
        <f t="shared" ca="1" si="255"/>
        <v/>
      </c>
      <c r="CP200" s="57" t="str">
        <f t="shared" ca="1" si="256"/>
        <v/>
      </c>
      <c r="CQ200" s="57" t="str">
        <f t="shared" ca="1" si="257"/>
        <v/>
      </c>
      <c r="CR200" s="57" t="str">
        <f t="shared" ca="1" si="258"/>
        <v/>
      </c>
      <c r="CS200" s="60" t="str">
        <f t="shared" ca="1" si="259"/>
        <v/>
      </c>
      <c r="CT200" s="60" t="str">
        <f t="shared" ca="1" si="260"/>
        <v/>
      </c>
      <c r="CU200" s="60" t="str">
        <f t="shared" ca="1" si="261"/>
        <v/>
      </c>
      <c r="CV200" s="60" t="str">
        <f t="shared" ca="1" si="262"/>
        <v/>
      </c>
      <c r="CW200" s="60" t="str">
        <f t="shared" ca="1" si="263"/>
        <v/>
      </c>
      <c r="CX200" s="60" t="str">
        <f t="shared" ca="1" si="264"/>
        <v/>
      </c>
      <c r="CY200" s="60" t="str">
        <f t="shared" ca="1" si="265"/>
        <v/>
      </c>
      <c r="CZ200" s="60" t="str">
        <f t="shared" ca="1" si="266"/>
        <v/>
      </c>
      <c r="DA200" s="65" t="str">
        <f t="shared" ca="1" si="267"/>
        <v/>
      </c>
      <c r="DB200" s="65" t="str">
        <f t="shared" ca="1" si="268"/>
        <v/>
      </c>
      <c r="DC200" s="65" t="str">
        <f t="shared" ca="1" si="269"/>
        <v/>
      </c>
      <c r="DD200" s="65" t="str">
        <f t="shared" ca="1" si="270"/>
        <v/>
      </c>
      <c r="DE200" s="65" t="str">
        <f t="shared" ca="1" si="271"/>
        <v/>
      </c>
      <c r="DF200" s="66" t="str">
        <f t="shared" ca="1" si="272"/>
        <v/>
      </c>
      <c r="DG200" s="66" t="str">
        <f t="shared" ca="1" si="273"/>
        <v/>
      </c>
      <c r="DH200" s="66" t="str">
        <f t="shared" ca="1" si="274"/>
        <v/>
      </c>
      <c r="DI200" s="66" t="str">
        <f t="shared" ca="1" si="275"/>
        <v/>
      </c>
      <c r="DJ200" s="66" t="str">
        <f t="shared" ca="1" si="276"/>
        <v/>
      </c>
      <c r="DK200" s="65" t="str">
        <f t="shared" ca="1" si="277"/>
        <v/>
      </c>
      <c r="DL200" s="65" t="str">
        <f t="shared" ca="1" si="278"/>
        <v/>
      </c>
      <c r="DM200" s="65" t="str">
        <f t="shared" ca="1" si="279"/>
        <v/>
      </c>
      <c r="DN200" s="65" t="str">
        <f t="shared" ca="1" si="280"/>
        <v/>
      </c>
      <c r="DO200" s="65" t="str">
        <f t="shared" ca="1" si="281"/>
        <v/>
      </c>
      <c r="DP200" s="65" t="str">
        <f t="shared" ca="1" si="282"/>
        <v/>
      </c>
      <c r="DQ200" s="65" t="str">
        <f t="shared" ca="1" si="283"/>
        <v/>
      </c>
      <c r="DR200" s="69" t="str">
        <f t="shared" ca="1" si="284"/>
        <v/>
      </c>
      <c r="DS200" s="69" t="str">
        <f t="shared" ca="1" si="285"/>
        <v/>
      </c>
      <c r="DT200" s="69" t="str">
        <f t="shared" ca="1" si="286"/>
        <v/>
      </c>
      <c r="DU200" s="69" t="str">
        <f t="shared" ca="1" si="287"/>
        <v/>
      </c>
      <c r="DV200" s="69" t="str">
        <f t="shared" ca="1" si="288"/>
        <v/>
      </c>
      <c r="DW200" s="69" t="str">
        <f t="shared" ca="1" si="289"/>
        <v/>
      </c>
      <c r="DX200" s="69" t="str">
        <f t="shared" ca="1" si="290"/>
        <v/>
      </c>
      <c r="DY200" s="69" t="str">
        <f t="shared" ca="1" si="291"/>
        <v/>
      </c>
      <c r="DZ200" s="72" t="str">
        <f t="shared" ca="1" si="292"/>
        <v/>
      </c>
      <c r="EA200" s="72" t="str">
        <f t="shared" ca="1" si="293"/>
        <v/>
      </c>
      <c r="EB200" s="72" t="str">
        <f t="shared" ca="1" si="294"/>
        <v/>
      </c>
      <c r="EC200" s="65" t="str">
        <f t="shared" ca="1" si="295"/>
        <v/>
      </c>
      <c r="ED200" s="65" t="str">
        <f t="shared" ca="1" si="296"/>
        <v/>
      </c>
      <c r="EE200" s="65" t="str">
        <f t="shared" ca="1" si="297"/>
        <v/>
      </c>
      <c r="EF200" s="65" t="str">
        <f t="shared" ca="1" si="298"/>
        <v/>
      </c>
      <c r="EG200" s="65" t="str">
        <f t="shared" ca="1" si="299"/>
        <v/>
      </c>
      <c r="EH200" s="65" t="str">
        <f t="shared" ca="1" si="300"/>
        <v/>
      </c>
      <c r="EI200" s="429" t="str">
        <f t="shared" ca="1" si="301"/>
        <v>No</v>
      </c>
      <c r="EJ200" s="428" t="str">
        <f t="shared" ca="1" si="302"/>
        <v/>
      </c>
      <c r="EK200" s="428" t="str">
        <f t="shared" ca="1" si="303"/>
        <v/>
      </c>
      <c r="EL200" s="65" t="str">
        <f t="shared" ca="1" si="304"/>
        <v/>
      </c>
      <c r="EM200" s="65" t="str">
        <f t="shared" ca="1" si="305"/>
        <v/>
      </c>
      <c r="EN200" s="65" t="str">
        <f t="shared" ca="1" si="306"/>
        <v/>
      </c>
      <c r="EO200" s="433" t="str">
        <f t="shared" ca="1" si="307"/>
        <v/>
      </c>
      <c r="EP200" s="433" t="str">
        <f t="shared" ca="1" si="308"/>
        <v/>
      </c>
      <c r="EQ200" s="433" t="str">
        <f t="shared" ca="1" si="309"/>
        <v/>
      </c>
      <c r="ER200" s="433" t="str">
        <f t="shared" ca="1" si="310"/>
        <v/>
      </c>
      <c r="ES200" s="433" t="str">
        <f t="shared" ca="1" si="311"/>
        <v/>
      </c>
      <c r="ET200" s="433" t="str">
        <f t="shared" ca="1" si="312"/>
        <v/>
      </c>
      <c r="EU200" s="433" t="str">
        <f ca="1">IF(OR(CO200="",CQ200=""),"",Discipline!$P$3*CO200+Discipline!$X$3*CQ200)</f>
        <v/>
      </c>
      <c r="EV200" s="433" t="str">
        <f ca="1">IF(OR(CP200="",CR200=""),"",Discipline!$P$3*CP200+Discipline!$X$3*CR200)</f>
        <v/>
      </c>
    </row>
    <row r="201" spans="1:152" x14ac:dyDescent="0.25">
      <c r="A201" s="10" t="str">
        <f ca="1">IFERROR(RANK(order!A201,order!A$3:A$554,0),"")</f>
        <v/>
      </c>
      <c r="B201" s="10" t="str">
        <f ca="1">IFERROR(RANK(order!B201,order!B$3:B$554,0),"")</f>
        <v/>
      </c>
      <c r="C201" s="10" t="str">
        <f ca="1">IFERROR(RANK(order!C201,order!C$3:C$554,0),"")</f>
        <v/>
      </c>
      <c r="D201" s="4" t="str">
        <f ca="1">IFERROR(RANK(order!D201,order!D$3:D$554,0),"")</f>
        <v/>
      </c>
      <c r="E201" s="4" t="str">
        <f ca="1">IFERROR(RANK(order!E201,order!E$3:E$554,0),"")</f>
        <v/>
      </c>
      <c r="F201" s="4" t="str">
        <f ca="1">IFERROR(RANK(order!F201,order!F$3:F$554,0),"")</f>
        <v/>
      </c>
      <c r="G201" s="10" t="str">
        <f ca="1">IFERROR(RANK(order!G201,order!G$3:G$554,0),"")</f>
        <v/>
      </c>
      <c r="H201" s="10" t="str">
        <f ca="1">IFERROR(RANK(order!H201,order!H$3:H$554,0),"")</f>
        <v/>
      </c>
      <c r="I201" s="10" t="str">
        <f ca="1">IFERROR(RANK(order!I201,order!I$3:I$554,0),"")</f>
        <v/>
      </c>
      <c r="J201" s="4" t="str">
        <f ca="1">IFERROR(RANK(order!J201,order!J$3:J$554,0),"")</f>
        <v/>
      </c>
      <c r="K201" s="4" t="str">
        <f ca="1">IFERROR(RANK(order!K201,order!K$3:K$554,0),"")</f>
        <v/>
      </c>
      <c r="L201" s="4" t="str">
        <f ca="1">IFERROR(RANK(order!L201,order!L$3:L$554,0),"")</f>
        <v/>
      </c>
      <c r="M201" s="10" t="str">
        <f ca="1">IFERROR(RANK(order!M201,order!M$3:M$554,0),"")</f>
        <v/>
      </c>
      <c r="N201" s="10" t="str">
        <f ca="1">IFERROR(RANK(order!N201,order!N$3:N$554,0),"")</f>
        <v/>
      </c>
      <c r="O201" s="10" t="str">
        <f ca="1">IFERROR(RANK(order!O201,order!O$3:O$554,0),"")</f>
        <v/>
      </c>
      <c r="P201" s="4" t="str">
        <f ca="1">IFERROR(RANK(order!P201,order!P$3:P$554,0),"")</f>
        <v/>
      </c>
      <c r="Q201" s="4" t="str">
        <f ca="1">IFERROR(RANK(order!Q201,order!Q$3:Q$554,0),"")</f>
        <v/>
      </c>
      <c r="R201" s="4" t="str">
        <f ca="1">IFERROR(RANK(order!R201,order!R$3:R$554,0),"")</f>
        <v/>
      </c>
      <c r="S201" s="10" t="str">
        <f ca="1">IFERROR(RANK(order!S201,order!S$3:S$554,0),"")</f>
        <v/>
      </c>
      <c r="T201" s="10" t="str">
        <f ca="1">IFERROR(RANK(order!T201,order!T$3:T$554,0),"")</f>
        <v/>
      </c>
      <c r="U201" s="10" t="str">
        <f ca="1">IFERROR(RANK(order!U201,order!U$3:U$554,0),"")</f>
        <v/>
      </c>
      <c r="V201" s="4" t="str">
        <f ca="1">IFERROR(RANK(order!V201,order!V$3:V$554,0),"")</f>
        <v/>
      </c>
      <c r="W201" s="4" t="str">
        <f ca="1">IFERROR(RANK(order!W201,order!W$3:W$554,0),"")</f>
        <v/>
      </c>
      <c r="X201" s="4" t="str">
        <f ca="1">IFERROR(RANK(order!X201,order!X$3:X$554,0),"")</f>
        <v/>
      </c>
      <c r="Y201" s="10" t="str">
        <f ca="1">IFERROR(RANK(order!Y201,order!Y$3:Y$554,0),"")</f>
        <v/>
      </c>
      <c r="Z201" s="10" t="str">
        <f ca="1">IFERROR(RANK(order!Z201,order!Z$3:Z$554,0),"")</f>
        <v/>
      </c>
      <c r="AA201" s="10" t="str">
        <f ca="1">IFERROR(RANK(order!AA201,order!AA$3:AA$554,0),"")</f>
        <v/>
      </c>
      <c r="AB201" s="4" t="str">
        <f ca="1">IFERROR(RANK(order!AB201,order!AB$3:AB$554,0),"")</f>
        <v/>
      </c>
      <c r="AC201" s="4" t="str">
        <f ca="1">IFERROR(RANK(order!AC201,order!AC$3:AC$554,0),"")</f>
        <v/>
      </c>
      <c r="AD201" s="4" t="str">
        <f ca="1">IFERROR(RANK(order!AD201,order!AD$3:AD$554,0),"")</f>
        <v/>
      </c>
      <c r="AE201" s="10" t="str">
        <f ca="1">IFERROR(RANK(order!AE201,order!AE$3:AE$554,0),"")</f>
        <v/>
      </c>
      <c r="AF201" s="10" t="str">
        <f ca="1">IFERROR(RANK(order!AF201,order!AF$3:AF$554,0),"")</f>
        <v/>
      </c>
      <c r="AG201" s="10" t="str">
        <f ca="1">IFERROR(RANK(order!AG201,order!AG$3:AG$554,0),"")</f>
        <v/>
      </c>
      <c r="AH201" s="4" t="str">
        <f ca="1">IFERROR(RANK(order!AH201,order!AH$3:AH$554,0),"")</f>
        <v/>
      </c>
      <c r="AI201" s="4" t="str">
        <f ca="1">IFERROR(RANK(order!AI201,order!AI$3:AI$554,0),"")</f>
        <v/>
      </c>
      <c r="AJ201" s="4" t="str">
        <f ca="1">IFERROR(RANK(order!AJ201,order!AJ$3:AJ$554,0),"")</f>
        <v/>
      </c>
      <c r="AK201" s="10" t="str">
        <f ca="1">IFERROR(RANK(order!AK201,order!AK$3:AK$554,0),"")</f>
        <v/>
      </c>
      <c r="AL201" s="10" t="str">
        <f ca="1">IFERROR(RANK(order!AL201,order!AL$3:AL$554,0),"")</f>
        <v/>
      </c>
      <c r="AM201" s="10" t="str">
        <f ca="1">IFERROR(RANK(order!AM201,order!AM$3:AM$554,0),"")</f>
        <v/>
      </c>
      <c r="AN201" s="4" t="str">
        <f ca="1">IFERROR(RANK(order!AN201,order!AN$3:AN$554,0),"")</f>
        <v/>
      </c>
      <c r="AO201" s="4" t="str">
        <f ca="1">IFERROR(RANK(order!AO201,order!AO$3:AO$554,0),"")</f>
        <v/>
      </c>
      <c r="AP201" s="4" t="str">
        <f ca="1">IFERROR(RANK(order!AP201,order!AP$3:AP$554,0),"")</f>
        <v/>
      </c>
      <c r="AQ201" s="10" t="str">
        <f ca="1">IFERROR(RANK(order!AQ201,order!AQ$3:AQ$554,0),"")</f>
        <v/>
      </c>
      <c r="AR201" s="10" t="str">
        <f ca="1">IFERROR(RANK(order!AR201,order!AR$3:AR$554,0),"")</f>
        <v/>
      </c>
      <c r="AS201" s="10" t="str">
        <f ca="1">IFERROR(RANK(order!AS201,order!AS$3:AS$554,0),"")</f>
        <v/>
      </c>
      <c r="AT201" s="4" t="str">
        <f ca="1">IFERROR(RANK(order!AT201,order!AT$3:AT$554,0),"")</f>
        <v/>
      </c>
      <c r="AU201" s="4" t="str">
        <f ca="1">IFERROR(RANK(order!AU201,order!AU$3:AU$554,0),"")</f>
        <v/>
      </c>
      <c r="AV201" s="4" t="str">
        <f ca="1">IFERROR(RANK(order!AV201,order!AV$3:AV$554,0),"")</f>
        <v/>
      </c>
      <c r="AW201" s="10" t="str">
        <f ca="1">IFERROR(RANK(order!AW201,order!AW$3:AW$554,0),"")</f>
        <v/>
      </c>
      <c r="AX201" s="10" t="str">
        <f ca="1">IFERROR(RANK(order!AX201,order!AX$3:AX$554,0),"")</f>
        <v/>
      </c>
      <c r="AY201" s="10" t="str">
        <f ca="1">IFERROR(RANK(order!AY201,order!AY$3:AY$554,0),"")</f>
        <v/>
      </c>
      <c r="AZ201" s="4" t="str">
        <f ca="1">IFERROR(RANK(order!AZ201,order!AZ$3:AZ$554,0),"")</f>
        <v/>
      </c>
      <c r="BA201" s="4" t="str">
        <f ca="1">IFERROR(RANK(order!BA201,order!BA$3:BA$554,0),"")</f>
        <v/>
      </c>
      <c r="BB201" s="4" t="str">
        <f ca="1">IFERROR(RANK(order!BB201,order!BB$3:BB$554,0),"")</f>
        <v/>
      </c>
      <c r="BC201" s="10" t="str">
        <f ca="1">IFERROR(RANK(order!BC201,order!BC$3:BC$554,0),"")</f>
        <v/>
      </c>
      <c r="BD201" s="10" t="str">
        <f ca="1">IFERROR(RANK(order!BD201,order!BD$3:BD$554,0),"")</f>
        <v/>
      </c>
      <c r="BE201" s="10" t="str">
        <f ca="1">IFERROR(RANK(order!BE201,order!BE$3:BE$554,0),"")</f>
        <v/>
      </c>
      <c r="BF201" s="4" t="str">
        <f ca="1">IFERROR(RANK(order!BF201,order!BF$3:BF$554,0),"")</f>
        <v/>
      </c>
      <c r="BG201" s="4" t="str">
        <f ca="1">IFERROR(RANK(order!BG201,order!BG$3:BG$554,0),"")</f>
        <v/>
      </c>
      <c r="BH201" s="4" t="str">
        <f ca="1">IFERROR(RANK(order!BH201,order!BH$3:BH$554,0),"")</f>
        <v/>
      </c>
      <c r="BI201" s="10" t="str">
        <f ca="1">IFERROR(RANK(order!BI201,order!BI$3:BI$554,0),"")</f>
        <v/>
      </c>
      <c r="BJ201" s="10" t="str">
        <f ca="1">IFERROR(RANK(order!BJ201,order!BJ$3:BJ$554,0),"")</f>
        <v/>
      </c>
      <c r="BK201" s="10" t="str">
        <f ca="1">IFERROR(RANK(order!BK201,order!BK$3:BK$554,0),"")</f>
        <v/>
      </c>
      <c r="BL201" s="4" t="str">
        <f ca="1">IFERROR(RANK(order!BL201,order!BL$3:BL$554,0),"")</f>
        <v/>
      </c>
      <c r="BM201" s="4" t="str">
        <f ca="1">IFERROR(RANK(order!BM201,order!BM$3:BM$554,0),"")</f>
        <v/>
      </c>
      <c r="BN201" s="4" t="str">
        <f ca="1">IFERROR(RANK(order!BN201,order!BN$3:BN$554,0),"")</f>
        <v/>
      </c>
      <c r="BO201" s="10" t="str">
        <f ca="1">IFERROR(RANK(order!BO201,order!BO$3:BO$554,0),"")</f>
        <v/>
      </c>
      <c r="BP201" s="10" t="str">
        <f ca="1">IFERROR(RANK(order!BP201,order!BP$3:BP$554,0),"")</f>
        <v/>
      </c>
      <c r="BQ201" s="10" t="str">
        <f ca="1">IFERROR(RANK(order!BQ201,order!BQ$3:BQ$554,0),"")</f>
        <v/>
      </c>
      <c r="BR201" s="4" t="str">
        <f ca="1">IFERROR(RANK(order!BR201,order!BR$3:BR$554,0),"")</f>
        <v/>
      </c>
      <c r="BS201" s="4" t="str">
        <f ca="1">IFERROR(RANK(order!BS201,order!BS$3:BS$554,0),"")</f>
        <v/>
      </c>
      <c r="BT201" s="4" t="str">
        <f ca="1">IFERROR(RANK(order!BT201,order!BT$3:BT$554,0),"")</f>
        <v/>
      </c>
      <c r="BU201" s="95">
        <f t="shared" si="313"/>
        <v>199</v>
      </c>
      <c r="BV201" s="35" t="str">
        <f t="shared" si="314"/>
        <v>E1</v>
      </c>
      <c r="BW201" s="55">
        <f t="shared" ca="1" si="237"/>
        <v>0</v>
      </c>
      <c r="BX201" s="56" t="str">
        <f t="shared" ca="1" si="238"/>
        <v/>
      </c>
      <c r="BY201" s="56" t="str">
        <f t="shared" ca="1" si="239"/>
        <v/>
      </c>
      <c r="BZ201" s="57" t="str">
        <f t="shared" ca="1" si="240"/>
        <v/>
      </c>
      <c r="CA201" s="57" t="str">
        <f t="shared" ca="1" si="241"/>
        <v/>
      </c>
      <c r="CB201" s="58" t="str">
        <f t="shared" ca="1" si="242"/>
        <v/>
      </c>
      <c r="CC201" s="57" t="str">
        <f t="shared" ca="1" si="243"/>
        <v/>
      </c>
      <c r="CD201" s="57" t="str">
        <f t="shared" ca="1" si="244"/>
        <v/>
      </c>
      <c r="CE201" s="58" t="str">
        <f t="shared" ca="1" si="245"/>
        <v/>
      </c>
      <c r="CF201" s="59" t="str">
        <f t="shared" ca="1" si="246"/>
        <v/>
      </c>
      <c r="CG201" s="57" t="str">
        <f t="shared" ca="1" si="247"/>
        <v/>
      </c>
      <c r="CH201" s="57" t="str">
        <f t="shared" ca="1" si="248"/>
        <v/>
      </c>
      <c r="CI201" s="57" t="str">
        <f t="shared" ca="1" si="249"/>
        <v/>
      </c>
      <c r="CJ201" s="57" t="str">
        <f t="shared" ca="1" si="250"/>
        <v/>
      </c>
      <c r="CK201" s="57" t="str">
        <f t="shared" ca="1" si="251"/>
        <v/>
      </c>
      <c r="CL201" s="57" t="str">
        <f t="shared" ca="1" si="252"/>
        <v/>
      </c>
      <c r="CM201" s="57" t="str">
        <f t="shared" ca="1" si="253"/>
        <v/>
      </c>
      <c r="CN201" s="57" t="str">
        <f t="shared" ca="1" si="254"/>
        <v/>
      </c>
      <c r="CO201" s="57" t="str">
        <f t="shared" ca="1" si="255"/>
        <v/>
      </c>
      <c r="CP201" s="57" t="str">
        <f t="shared" ca="1" si="256"/>
        <v/>
      </c>
      <c r="CQ201" s="57" t="str">
        <f t="shared" ca="1" si="257"/>
        <v/>
      </c>
      <c r="CR201" s="57" t="str">
        <f t="shared" ca="1" si="258"/>
        <v/>
      </c>
      <c r="CS201" s="60" t="str">
        <f t="shared" ca="1" si="259"/>
        <v/>
      </c>
      <c r="CT201" s="60" t="str">
        <f t="shared" ca="1" si="260"/>
        <v/>
      </c>
      <c r="CU201" s="60" t="str">
        <f t="shared" ca="1" si="261"/>
        <v/>
      </c>
      <c r="CV201" s="60" t="str">
        <f t="shared" ca="1" si="262"/>
        <v/>
      </c>
      <c r="CW201" s="60" t="str">
        <f t="shared" ca="1" si="263"/>
        <v/>
      </c>
      <c r="CX201" s="60" t="str">
        <f t="shared" ca="1" si="264"/>
        <v/>
      </c>
      <c r="CY201" s="60" t="str">
        <f t="shared" ca="1" si="265"/>
        <v/>
      </c>
      <c r="CZ201" s="60" t="str">
        <f t="shared" ca="1" si="266"/>
        <v/>
      </c>
      <c r="DA201" s="65" t="str">
        <f t="shared" ca="1" si="267"/>
        <v/>
      </c>
      <c r="DB201" s="65" t="str">
        <f t="shared" ca="1" si="268"/>
        <v/>
      </c>
      <c r="DC201" s="65" t="str">
        <f t="shared" ca="1" si="269"/>
        <v/>
      </c>
      <c r="DD201" s="65" t="str">
        <f t="shared" ca="1" si="270"/>
        <v/>
      </c>
      <c r="DE201" s="65" t="str">
        <f t="shared" ca="1" si="271"/>
        <v/>
      </c>
      <c r="DF201" s="66" t="str">
        <f t="shared" ca="1" si="272"/>
        <v/>
      </c>
      <c r="DG201" s="66" t="str">
        <f t="shared" ca="1" si="273"/>
        <v/>
      </c>
      <c r="DH201" s="66" t="str">
        <f t="shared" ca="1" si="274"/>
        <v/>
      </c>
      <c r="DI201" s="66" t="str">
        <f t="shared" ca="1" si="275"/>
        <v/>
      </c>
      <c r="DJ201" s="66" t="str">
        <f t="shared" ca="1" si="276"/>
        <v/>
      </c>
      <c r="DK201" s="65" t="str">
        <f t="shared" ca="1" si="277"/>
        <v/>
      </c>
      <c r="DL201" s="65" t="str">
        <f t="shared" ca="1" si="278"/>
        <v/>
      </c>
      <c r="DM201" s="65" t="str">
        <f t="shared" ca="1" si="279"/>
        <v/>
      </c>
      <c r="DN201" s="65" t="str">
        <f t="shared" ca="1" si="280"/>
        <v/>
      </c>
      <c r="DO201" s="65" t="str">
        <f t="shared" ca="1" si="281"/>
        <v/>
      </c>
      <c r="DP201" s="65" t="str">
        <f t="shared" ca="1" si="282"/>
        <v/>
      </c>
      <c r="DQ201" s="65" t="str">
        <f t="shared" ca="1" si="283"/>
        <v/>
      </c>
      <c r="DR201" s="69" t="str">
        <f t="shared" ca="1" si="284"/>
        <v/>
      </c>
      <c r="DS201" s="69" t="str">
        <f t="shared" ca="1" si="285"/>
        <v/>
      </c>
      <c r="DT201" s="69" t="str">
        <f t="shared" ca="1" si="286"/>
        <v/>
      </c>
      <c r="DU201" s="69" t="str">
        <f t="shared" ca="1" si="287"/>
        <v/>
      </c>
      <c r="DV201" s="69" t="str">
        <f t="shared" ca="1" si="288"/>
        <v/>
      </c>
      <c r="DW201" s="69" t="str">
        <f t="shared" ca="1" si="289"/>
        <v/>
      </c>
      <c r="DX201" s="69" t="str">
        <f t="shared" ca="1" si="290"/>
        <v/>
      </c>
      <c r="DY201" s="69" t="str">
        <f t="shared" ca="1" si="291"/>
        <v/>
      </c>
      <c r="DZ201" s="72" t="str">
        <f t="shared" ca="1" si="292"/>
        <v/>
      </c>
      <c r="EA201" s="72" t="str">
        <f t="shared" ca="1" si="293"/>
        <v/>
      </c>
      <c r="EB201" s="72" t="str">
        <f t="shared" ca="1" si="294"/>
        <v/>
      </c>
      <c r="EC201" s="65" t="str">
        <f t="shared" ca="1" si="295"/>
        <v/>
      </c>
      <c r="ED201" s="65" t="str">
        <f t="shared" ca="1" si="296"/>
        <v/>
      </c>
      <c r="EE201" s="65" t="str">
        <f t="shared" ca="1" si="297"/>
        <v/>
      </c>
      <c r="EF201" s="65" t="str">
        <f t="shared" ca="1" si="298"/>
        <v/>
      </c>
      <c r="EG201" s="65" t="str">
        <f t="shared" ca="1" si="299"/>
        <v/>
      </c>
      <c r="EH201" s="65" t="str">
        <f t="shared" ca="1" si="300"/>
        <v/>
      </c>
      <c r="EI201" s="429" t="str">
        <f t="shared" ca="1" si="301"/>
        <v>No</v>
      </c>
      <c r="EJ201" s="428" t="str">
        <f t="shared" ca="1" si="302"/>
        <v/>
      </c>
      <c r="EK201" s="428" t="str">
        <f t="shared" ca="1" si="303"/>
        <v/>
      </c>
      <c r="EL201" s="65" t="str">
        <f t="shared" ca="1" si="304"/>
        <v/>
      </c>
      <c r="EM201" s="65" t="str">
        <f t="shared" ca="1" si="305"/>
        <v/>
      </c>
      <c r="EN201" s="65" t="str">
        <f t="shared" ca="1" si="306"/>
        <v/>
      </c>
      <c r="EO201" s="433" t="str">
        <f t="shared" ca="1" si="307"/>
        <v/>
      </c>
      <c r="EP201" s="433" t="str">
        <f t="shared" ca="1" si="308"/>
        <v/>
      </c>
      <c r="EQ201" s="433" t="str">
        <f t="shared" ca="1" si="309"/>
        <v/>
      </c>
      <c r="ER201" s="433" t="str">
        <f t="shared" ca="1" si="310"/>
        <v/>
      </c>
      <c r="ES201" s="433" t="str">
        <f t="shared" ca="1" si="311"/>
        <v/>
      </c>
      <c r="ET201" s="433" t="str">
        <f t="shared" ca="1" si="312"/>
        <v/>
      </c>
      <c r="EU201" s="433" t="str">
        <f ca="1">IF(OR(CO201="",CQ201=""),"",Discipline!$P$3*CO201+Discipline!$X$3*CQ201)</f>
        <v/>
      </c>
      <c r="EV201" s="433" t="str">
        <f ca="1">IF(OR(CP201="",CR201=""),"",Discipline!$P$3*CP201+Discipline!$X$3*CR201)</f>
        <v/>
      </c>
    </row>
    <row r="202" spans="1:152" x14ac:dyDescent="0.25">
      <c r="A202" s="10" t="str">
        <f ca="1">IFERROR(RANK(order!A202,order!A$3:A$554,0),"")</f>
        <v/>
      </c>
      <c r="B202" s="10" t="str">
        <f ca="1">IFERROR(RANK(order!B202,order!B$3:B$554,0),"")</f>
        <v/>
      </c>
      <c r="C202" s="10" t="str">
        <f ca="1">IFERROR(RANK(order!C202,order!C$3:C$554,0),"")</f>
        <v/>
      </c>
      <c r="D202" s="4" t="str">
        <f ca="1">IFERROR(RANK(order!D202,order!D$3:D$554,0),"")</f>
        <v/>
      </c>
      <c r="E202" s="4" t="str">
        <f ca="1">IFERROR(RANK(order!E202,order!E$3:E$554,0),"")</f>
        <v/>
      </c>
      <c r="F202" s="4" t="str">
        <f ca="1">IFERROR(RANK(order!F202,order!F$3:F$554,0),"")</f>
        <v/>
      </c>
      <c r="G202" s="10" t="str">
        <f ca="1">IFERROR(RANK(order!G202,order!G$3:G$554,0),"")</f>
        <v/>
      </c>
      <c r="H202" s="10" t="str">
        <f ca="1">IFERROR(RANK(order!H202,order!H$3:H$554,0),"")</f>
        <v/>
      </c>
      <c r="I202" s="10" t="str">
        <f ca="1">IFERROR(RANK(order!I202,order!I$3:I$554,0),"")</f>
        <v/>
      </c>
      <c r="J202" s="4" t="str">
        <f ca="1">IFERROR(RANK(order!J202,order!J$3:J$554,0),"")</f>
        <v/>
      </c>
      <c r="K202" s="4" t="str">
        <f ca="1">IFERROR(RANK(order!K202,order!K$3:K$554,0),"")</f>
        <v/>
      </c>
      <c r="L202" s="4" t="str">
        <f ca="1">IFERROR(RANK(order!L202,order!L$3:L$554,0),"")</f>
        <v/>
      </c>
      <c r="M202" s="10" t="str">
        <f ca="1">IFERROR(RANK(order!M202,order!M$3:M$554,0),"")</f>
        <v/>
      </c>
      <c r="N202" s="10" t="str">
        <f ca="1">IFERROR(RANK(order!N202,order!N$3:N$554,0),"")</f>
        <v/>
      </c>
      <c r="O202" s="10" t="str">
        <f ca="1">IFERROR(RANK(order!O202,order!O$3:O$554,0),"")</f>
        <v/>
      </c>
      <c r="P202" s="4" t="str">
        <f ca="1">IFERROR(RANK(order!P202,order!P$3:P$554,0),"")</f>
        <v/>
      </c>
      <c r="Q202" s="4" t="str">
        <f ca="1">IFERROR(RANK(order!Q202,order!Q$3:Q$554,0),"")</f>
        <v/>
      </c>
      <c r="R202" s="4" t="str">
        <f ca="1">IFERROR(RANK(order!R202,order!R$3:R$554,0),"")</f>
        <v/>
      </c>
      <c r="S202" s="10" t="str">
        <f ca="1">IFERROR(RANK(order!S202,order!S$3:S$554,0),"")</f>
        <v/>
      </c>
      <c r="T202" s="10" t="str">
        <f ca="1">IFERROR(RANK(order!T202,order!T$3:T$554,0),"")</f>
        <v/>
      </c>
      <c r="U202" s="10" t="str">
        <f ca="1">IFERROR(RANK(order!U202,order!U$3:U$554,0),"")</f>
        <v/>
      </c>
      <c r="V202" s="4" t="str">
        <f ca="1">IFERROR(RANK(order!V202,order!V$3:V$554,0),"")</f>
        <v/>
      </c>
      <c r="W202" s="4" t="str">
        <f ca="1">IFERROR(RANK(order!W202,order!W$3:W$554,0),"")</f>
        <v/>
      </c>
      <c r="X202" s="4" t="str">
        <f ca="1">IFERROR(RANK(order!X202,order!X$3:X$554,0),"")</f>
        <v/>
      </c>
      <c r="Y202" s="10" t="str">
        <f ca="1">IFERROR(RANK(order!Y202,order!Y$3:Y$554,0),"")</f>
        <v/>
      </c>
      <c r="Z202" s="10" t="str">
        <f ca="1">IFERROR(RANK(order!Z202,order!Z$3:Z$554,0),"")</f>
        <v/>
      </c>
      <c r="AA202" s="10" t="str">
        <f ca="1">IFERROR(RANK(order!AA202,order!AA$3:AA$554,0),"")</f>
        <v/>
      </c>
      <c r="AB202" s="4" t="str">
        <f ca="1">IFERROR(RANK(order!AB202,order!AB$3:AB$554,0),"")</f>
        <v/>
      </c>
      <c r="AC202" s="4" t="str">
        <f ca="1">IFERROR(RANK(order!AC202,order!AC$3:AC$554,0),"")</f>
        <v/>
      </c>
      <c r="AD202" s="4" t="str">
        <f ca="1">IFERROR(RANK(order!AD202,order!AD$3:AD$554,0),"")</f>
        <v/>
      </c>
      <c r="AE202" s="10" t="str">
        <f ca="1">IFERROR(RANK(order!AE202,order!AE$3:AE$554,0),"")</f>
        <v/>
      </c>
      <c r="AF202" s="10" t="str">
        <f ca="1">IFERROR(RANK(order!AF202,order!AF$3:AF$554,0),"")</f>
        <v/>
      </c>
      <c r="AG202" s="10" t="str">
        <f ca="1">IFERROR(RANK(order!AG202,order!AG$3:AG$554,0),"")</f>
        <v/>
      </c>
      <c r="AH202" s="4" t="str">
        <f ca="1">IFERROR(RANK(order!AH202,order!AH$3:AH$554,0),"")</f>
        <v/>
      </c>
      <c r="AI202" s="4" t="str">
        <f ca="1">IFERROR(RANK(order!AI202,order!AI$3:AI$554,0),"")</f>
        <v/>
      </c>
      <c r="AJ202" s="4" t="str">
        <f ca="1">IFERROR(RANK(order!AJ202,order!AJ$3:AJ$554,0),"")</f>
        <v/>
      </c>
      <c r="AK202" s="10" t="str">
        <f ca="1">IFERROR(RANK(order!AK202,order!AK$3:AK$554,0),"")</f>
        <v/>
      </c>
      <c r="AL202" s="10" t="str">
        <f ca="1">IFERROR(RANK(order!AL202,order!AL$3:AL$554,0),"")</f>
        <v/>
      </c>
      <c r="AM202" s="10" t="str">
        <f ca="1">IFERROR(RANK(order!AM202,order!AM$3:AM$554,0),"")</f>
        <v/>
      </c>
      <c r="AN202" s="4" t="str">
        <f ca="1">IFERROR(RANK(order!AN202,order!AN$3:AN$554,0),"")</f>
        <v/>
      </c>
      <c r="AO202" s="4" t="str">
        <f ca="1">IFERROR(RANK(order!AO202,order!AO$3:AO$554,0),"")</f>
        <v/>
      </c>
      <c r="AP202" s="4" t="str">
        <f ca="1">IFERROR(RANK(order!AP202,order!AP$3:AP$554,0),"")</f>
        <v/>
      </c>
      <c r="AQ202" s="10" t="str">
        <f ca="1">IFERROR(RANK(order!AQ202,order!AQ$3:AQ$554,0),"")</f>
        <v/>
      </c>
      <c r="AR202" s="10" t="str">
        <f ca="1">IFERROR(RANK(order!AR202,order!AR$3:AR$554,0),"")</f>
        <v/>
      </c>
      <c r="AS202" s="10" t="str">
        <f ca="1">IFERROR(RANK(order!AS202,order!AS$3:AS$554,0),"")</f>
        <v/>
      </c>
      <c r="AT202" s="4" t="str">
        <f ca="1">IFERROR(RANK(order!AT202,order!AT$3:AT$554,0),"")</f>
        <v/>
      </c>
      <c r="AU202" s="4" t="str">
        <f ca="1">IFERROR(RANK(order!AU202,order!AU$3:AU$554,0),"")</f>
        <v/>
      </c>
      <c r="AV202" s="4" t="str">
        <f ca="1">IFERROR(RANK(order!AV202,order!AV$3:AV$554,0),"")</f>
        <v/>
      </c>
      <c r="AW202" s="10" t="str">
        <f ca="1">IFERROR(RANK(order!AW202,order!AW$3:AW$554,0),"")</f>
        <v/>
      </c>
      <c r="AX202" s="10" t="str">
        <f ca="1">IFERROR(RANK(order!AX202,order!AX$3:AX$554,0),"")</f>
        <v/>
      </c>
      <c r="AY202" s="10" t="str">
        <f ca="1">IFERROR(RANK(order!AY202,order!AY$3:AY$554,0),"")</f>
        <v/>
      </c>
      <c r="AZ202" s="4" t="str">
        <f ca="1">IFERROR(RANK(order!AZ202,order!AZ$3:AZ$554,0),"")</f>
        <v/>
      </c>
      <c r="BA202" s="4" t="str">
        <f ca="1">IFERROR(RANK(order!BA202,order!BA$3:BA$554,0),"")</f>
        <v/>
      </c>
      <c r="BB202" s="4" t="str">
        <f ca="1">IFERROR(RANK(order!BB202,order!BB$3:BB$554,0),"")</f>
        <v/>
      </c>
      <c r="BC202" s="10" t="str">
        <f ca="1">IFERROR(RANK(order!BC202,order!BC$3:BC$554,0),"")</f>
        <v/>
      </c>
      <c r="BD202" s="10" t="str">
        <f ca="1">IFERROR(RANK(order!BD202,order!BD$3:BD$554,0),"")</f>
        <v/>
      </c>
      <c r="BE202" s="10" t="str">
        <f ca="1">IFERROR(RANK(order!BE202,order!BE$3:BE$554,0),"")</f>
        <v/>
      </c>
      <c r="BF202" s="4" t="str">
        <f ca="1">IFERROR(RANK(order!BF202,order!BF$3:BF$554,0),"")</f>
        <v/>
      </c>
      <c r="BG202" s="4" t="str">
        <f ca="1">IFERROR(RANK(order!BG202,order!BG$3:BG$554,0),"")</f>
        <v/>
      </c>
      <c r="BH202" s="4" t="str">
        <f ca="1">IFERROR(RANK(order!BH202,order!BH$3:BH$554,0),"")</f>
        <v/>
      </c>
      <c r="BI202" s="10" t="str">
        <f ca="1">IFERROR(RANK(order!BI202,order!BI$3:BI$554,0),"")</f>
        <v/>
      </c>
      <c r="BJ202" s="10" t="str">
        <f ca="1">IFERROR(RANK(order!BJ202,order!BJ$3:BJ$554,0),"")</f>
        <v/>
      </c>
      <c r="BK202" s="10" t="str">
        <f ca="1">IFERROR(RANK(order!BK202,order!BK$3:BK$554,0),"")</f>
        <v/>
      </c>
      <c r="BL202" s="4" t="str">
        <f ca="1">IFERROR(RANK(order!BL202,order!BL$3:BL$554,0),"")</f>
        <v/>
      </c>
      <c r="BM202" s="4" t="str">
        <f ca="1">IFERROR(RANK(order!BM202,order!BM$3:BM$554,0),"")</f>
        <v/>
      </c>
      <c r="BN202" s="4" t="str">
        <f ca="1">IFERROR(RANK(order!BN202,order!BN$3:BN$554,0),"")</f>
        <v/>
      </c>
      <c r="BO202" s="10" t="str">
        <f ca="1">IFERROR(RANK(order!BO202,order!BO$3:BO$554,0),"")</f>
        <v/>
      </c>
      <c r="BP202" s="10" t="str">
        <f ca="1">IFERROR(RANK(order!BP202,order!BP$3:BP$554,0),"")</f>
        <v/>
      </c>
      <c r="BQ202" s="10" t="str">
        <f ca="1">IFERROR(RANK(order!BQ202,order!BQ$3:BQ$554,0),"")</f>
        <v/>
      </c>
      <c r="BR202" s="4" t="str">
        <f ca="1">IFERROR(RANK(order!BR202,order!BR$3:BR$554,0),"")</f>
        <v/>
      </c>
      <c r="BS202" s="4" t="str">
        <f ca="1">IFERROR(RANK(order!BS202,order!BS$3:BS$554,0),"")</f>
        <v/>
      </c>
      <c r="BT202" s="4" t="str">
        <f ca="1">IFERROR(RANK(order!BT202,order!BT$3:BT$554,0),"")</f>
        <v/>
      </c>
      <c r="BU202" s="95">
        <f t="shared" si="313"/>
        <v>200</v>
      </c>
      <c r="BV202" s="35" t="str">
        <f t="shared" si="314"/>
        <v>E1</v>
      </c>
      <c r="BW202" s="55">
        <f t="shared" ca="1" si="237"/>
        <v>0</v>
      </c>
      <c r="BX202" s="56" t="str">
        <f t="shared" ca="1" si="238"/>
        <v/>
      </c>
      <c r="BY202" s="56" t="str">
        <f t="shared" ca="1" si="239"/>
        <v/>
      </c>
      <c r="BZ202" s="57" t="str">
        <f t="shared" ca="1" si="240"/>
        <v/>
      </c>
      <c r="CA202" s="57" t="str">
        <f t="shared" ca="1" si="241"/>
        <v/>
      </c>
      <c r="CB202" s="58" t="str">
        <f t="shared" ca="1" si="242"/>
        <v/>
      </c>
      <c r="CC202" s="57" t="str">
        <f t="shared" ca="1" si="243"/>
        <v/>
      </c>
      <c r="CD202" s="57" t="str">
        <f t="shared" ca="1" si="244"/>
        <v/>
      </c>
      <c r="CE202" s="58" t="str">
        <f t="shared" ca="1" si="245"/>
        <v/>
      </c>
      <c r="CF202" s="59" t="str">
        <f t="shared" ca="1" si="246"/>
        <v/>
      </c>
      <c r="CG202" s="57" t="str">
        <f t="shared" ca="1" si="247"/>
        <v/>
      </c>
      <c r="CH202" s="57" t="str">
        <f t="shared" ca="1" si="248"/>
        <v/>
      </c>
      <c r="CI202" s="57" t="str">
        <f t="shared" ca="1" si="249"/>
        <v/>
      </c>
      <c r="CJ202" s="57" t="str">
        <f t="shared" ca="1" si="250"/>
        <v/>
      </c>
      <c r="CK202" s="57" t="str">
        <f t="shared" ca="1" si="251"/>
        <v/>
      </c>
      <c r="CL202" s="57" t="str">
        <f t="shared" ca="1" si="252"/>
        <v/>
      </c>
      <c r="CM202" s="57" t="str">
        <f t="shared" ca="1" si="253"/>
        <v/>
      </c>
      <c r="CN202" s="57" t="str">
        <f t="shared" ca="1" si="254"/>
        <v/>
      </c>
      <c r="CO202" s="57" t="str">
        <f t="shared" ca="1" si="255"/>
        <v/>
      </c>
      <c r="CP202" s="57" t="str">
        <f t="shared" ca="1" si="256"/>
        <v/>
      </c>
      <c r="CQ202" s="57" t="str">
        <f t="shared" ca="1" si="257"/>
        <v/>
      </c>
      <c r="CR202" s="57" t="str">
        <f t="shared" ca="1" si="258"/>
        <v/>
      </c>
      <c r="CS202" s="60" t="str">
        <f t="shared" ca="1" si="259"/>
        <v/>
      </c>
      <c r="CT202" s="60" t="str">
        <f t="shared" ca="1" si="260"/>
        <v/>
      </c>
      <c r="CU202" s="60" t="str">
        <f t="shared" ca="1" si="261"/>
        <v/>
      </c>
      <c r="CV202" s="60" t="str">
        <f t="shared" ca="1" si="262"/>
        <v/>
      </c>
      <c r="CW202" s="60" t="str">
        <f t="shared" ca="1" si="263"/>
        <v/>
      </c>
      <c r="CX202" s="60" t="str">
        <f t="shared" ca="1" si="264"/>
        <v/>
      </c>
      <c r="CY202" s="60" t="str">
        <f t="shared" ca="1" si="265"/>
        <v/>
      </c>
      <c r="CZ202" s="60" t="str">
        <f t="shared" ca="1" si="266"/>
        <v/>
      </c>
      <c r="DA202" s="65" t="str">
        <f t="shared" ca="1" si="267"/>
        <v/>
      </c>
      <c r="DB202" s="65" t="str">
        <f t="shared" ca="1" si="268"/>
        <v/>
      </c>
      <c r="DC202" s="65" t="str">
        <f t="shared" ca="1" si="269"/>
        <v/>
      </c>
      <c r="DD202" s="65" t="str">
        <f t="shared" ca="1" si="270"/>
        <v/>
      </c>
      <c r="DE202" s="65" t="str">
        <f t="shared" ca="1" si="271"/>
        <v/>
      </c>
      <c r="DF202" s="66" t="str">
        <f t="shared" ca="1" si="272"/>
        <v/>
      </c>
      <c r="DG202" s="66" t="str">
        <f t="shared" ca="1" si="273"/>
        <v/>
      </c>
      <c r="DH202" s="66" t="str">
        <f t="shared" ca="1" si="274"/>
        <v/>
      </c>
      <c r="DI202" s="66" t="str">
        <f t="shared" ca="1" si="275"/>
        <v/>
      </c>
      <c r="DJ202" s="66" t="str">
        <f t="shared" ca="1" si="276"/>
        <v/>
      </c>
      <c r="DK202" s="65" t="str">
        <f t="shared" ca="1" si="277"/>
        <v/>
      </c>
      <c r="DL202" s="65" t="str">
        <f t="shared" ca="1" si="278"/>
        <v/>
      </c>
      <c r="DM202" s="65" t="str">
        <f t="shared" ca="1" si="279"/>
        <v/>
      </c>
      <c r="DN202" s="65" t="str">
        <f t="shared" ca="1" si="280"/>
        <v/>
      </c>
      <c r="DO202" s="65" t="str">
        <f t="shared" ca="1" si="281"/>
        <v/>
      </c>
      <c r="DP202" s="65" t="str">
        <f t="shared" ca="1" si="282"/>
        <v/>
      </c>
      <c r="DQ202" s="65" t="str">
        <f t="shared" ca="1" si="283"/>
        <v/>
      </c>
      <c r="DR202" s="69" t="str">
        <f t="shared" ca="1" si="284"/>
        <v/>
      </c>
      <c r="DS202" s="69" t="str">
        <f t="shared" ca="1" si="285"/>
        <v/>
      </c>
      <c r="DT202" s="69" t="str">
        <f t="shared" ca="1" si="286"/>
        <v/>
      </c>
      <c r="DU202" s="69" t="str">
        <f t="shared" ca="1" si="287"/>
        <v/>
      </c>
      <c r="DV202" s="69" t="str">
        <f t="shared" ca="1" si="288"/>
        <v/>
      </c>
      <c r="DW202" s="69" t="str">
        <f t="shared" ca="1" si="289"/>
        <v/>
      </c>
      <c r="DX202" s="69" t="str">
        <f t="shared" ca="1" si="290"/>
        <v/>
      </c>
      <c r="DY202" s="69" t="str">
        <f t="shared" ca="1" si="291"/>
        <v/>
      </c>
      <c r="DZ202" s="72" t="str">
        <f t="shared" ca="1" si="292"/>
        <v/>
      </c>
      <c r="EA202" s="72" t="str">
        <f t="shared" ca="1" si="293"/>
        <v/>
      </c>
      <c r="EB202" s="72" t="str">
        <f t="shared" ca="1" si="294"/>
        <v/>
      </c>
      <c r="EC202" s="65" t="str">
        <f t="shared" ca="1" si="295"/>
        <v/>
      </c>
      <c r="ED202" s="65" t="str">
        <f t="shared" ca="1" si="296"/>
        <v/>
      </c>
      <c r="EE202" s="65" t="str">
        <f t="shared" ca="1" si="297"/>
        <v/>
      </c>
      <c r="EF202" s="65" t="str">
        <f t="shared" ca="1" si="298"/>
        <v/>
      </c>
      <c r="EG202" s="65" t="str">
        <f t="shared" ca="1" si="299"/>
        <v/>
      </c>
      <c r="EH202" s="65" t="str">
        <f t="shared" ca="1" si="300"/>
        <v/>
      </c>
      <c r="EI202" s="429" t="str">
        <f t="shared" ca="1" si="301"/>
        <v>No</v>
      </c>
      <c r="EJ202" s="428" t="str">
        <f t="shared" ca="1" si="302"/>
        <v/>
      </c>
      <c r="EK202" s="428" t="str">
        <f t="shared" ca="1" si="303"/>
        <v/>
      </c>
      <c r="EL202" s="65" t="str">
        <f t="shared" ca="1" si="304"/>
        <v/>
      </c>
      <c r="EM202" s="65" t="str">
        <f t="shared" ca="1" si="305"/>
        <v/>
      </c>
      <c r="EN202" s="65" t="str">
        <f t="shared" ca="1" si="306"/>
        <v/>
      </c>
      <c r="EO202" s="433" t="str">
        <f t="shared" ca="1" si="307"/>
        <v/>
      </c>
      <c r="EP202" s="433" t="str">
        <f t="shared" ca="1" si="308"/>
        <v/>
      </c>
      <c r="EQ202" s="433" t="str">
        <f t="shared" ca="1" si="309"/>
        <v/>
      </c>
      <c r="ER202" s="433" t="str">
        <f t="shared" ca="1" si="310"/>
        <v/>
      </c>
      <c r="ES202" s="433" t="str">
        <f t="shared" ca="1" si="311"/>
        <v/>
      </c>
      <c r="ET202" s="433" t="str">
        <f t="shared" ca="1" si="312"/>
        <v/>
      </c>
      <c r="EU202" s="433" t="str">
        <f ca="1">IF(OR(CO202="",CQ202=""),"",Discipline!$P$3*CO202+Discipline!$X$3*CQ202)</f>
        <v/>
      </c>
      <c r="EV202" s="433" t="str">
        <f ca="1">IF(OR(CP202="",CR202=""),"",Discipline!$P$3*CP202+Discipline!$X$3*CR202)</f>
        <v/>
      </c>
    </row>
    <row r="203" spans="1:152" x14ac:dyDescent="0.25">
      <c r="A203" s="10" t="str">
        <f ca="1">IFERROR(RANK(order!A203,order!A$3:A$554,0),"")</f>
        <v/>
      </c>
      <c r="B203" s="10" t="str">
        <f ca="1">IFERROR(RANK(order!B203,order!B$3:B$554,0),"")</f>
        <v/>
      </c>
      <c r="C203" s="10" t="str">
        <f ca="1">IFERROR(RANK(order!C203,order!C$3:C$554,0),"")</f>
        <v/>
      </c>
      <c r="D203" s="4" t="str">
        <f ca="1">IFERROR(RANK(order!D203,order!D$3:D$554,0),"")</f>
        <v/>
      </c>
      <c r="E203" s="4" t="str">
        <f ca="1">IFERROR(RANK(order!E203,order!E$3:E$554,0),"")</f>
        <v/>
      </c>
      <c r="F203" s="4" t="str">
        <f ca="1">IFERROR(RANK(order!F203,order!F$3:F$554,0),"")</f>
        <v/>
      </c>
      <c r="G203" s="10" t="str">
        <f ca="1">IFERROR(RANK(order!G203,order!G$3:G$554,0),"")</f>
        <v/>
      </c>
      <c r="H203" s="10" t="str">
        <f ca="1">IFERROR(RANK(order!H203,order!H$3:H$554,0),"")</f>
        <v/>
      </c>
      <c r="I203" s="10" t="str">
        <f ca="1">IFERROR(RANK(order!I203,order!I$3:I$554,0),"")</f>
        <v/>
      </c>
      <c r="J203" s="4" t="str">
        <f ca="1">IFERROR(RANK(order!J203,order!J$3:J$554,0),"")</f>
        <v/>
      </c>
      <c r="K203" s="4" t="str">
        <f ca="1">IFERROR(RANK(order!K203,order!K$3:K$554,0),"")</f>
        <v/>
      </c>
      <c r="L203" s="4" t="str">
        <f ca="1">IFERROR(RANK(order!L203,order!L$3:L$554,0),"")</f>
        <v/>
      </c>
      <c r="M203" s="10" t="str">
        <f ca="1">IFERROR(RANK(order!M203,order!M$3:M$554,0),"")</f>
        <v/>
      </c>
      <c r="N203" s="10" t="str">
        <f ca="1">IFERROR(RANK(order!N203,order!N$3:N$554,0),"")</f>
        <v/>
      </c>
      <c r="O203" s="10" t="str">
        <f ca="1">IFERROR(RANK(order!O203,order!O$3:O$554,0),"")</f>
        <v/>
      </c>
      <c r="P203" s="4" t="str">
        <f ca="1">IFERROR(RANK(order!P203,order!P$3:P$554,0),"")</f>
        <v/>
      </c>
      <c r="Q203" s="4" t="str">
        <f ca="1">IFERROR(RANK(order!Q203,order!Q$3:Q$554,0),"")</f>
        <v/>
      </c>
      <c r="R203" s="4" t="str">
        <f ca="1">IFERROR(RANK(order!R203,order!R$3:R$554,0),"")</f>
        <v/>
      </c>
      <c r="S203" s="10" t="str">
        <f ca="1">IFERROR(RANK(order!S203,order!S$3:S$554,0),"")</f>
        <v/>
      </c>
      <c r="T203" s="10" t="str">
        <f ca="1">IFERROR(RANK(order!T203,order!T$3:T$554,0),"")</f>
        <v/>
      </c>
      <c r="U203" s="10" t="str">
        <f ca="1">IFERROR(RANK(order!U203,order!U$3:U$554,0),"")</f>
        <v/>
      </c>
      <c r="V203" s="4" t="str">
        <f ca="1">IFERROR(RANK(order!V203,order!V$3:V$554,0),"")</f>
        <v/>
      </c>
      <c r="W203" s="4" t="str">
        <f ca="1">IFERROR(RANK(order!W203,order!W$3:W$554,0),"")</f>
        <v/>
      </c>
      <c r="X203" s="4" t="str">
        <f ca="1">IFERROR(RANK(order!X203,order!X$3:X$554,0),"")</f>
        <v/>
      </c>
      <c r="Y203" s="10" t="str">
        <f ca="1">IFERROR(RANK(order!Y203,order!Y$3:Y$554,0),"")</f>
        <v/>
      </c>
      <c r="Z203" s="10" t="str">
        <f ca="1">IFERROR(RANK(order!Z203,order!Z$3:Z$554,0),"")</f>
        <v/>
      </c>
      <c r="AA203" s="10" t="str">
        <f ca="1">IFERROR(RANK(order!AA203,order!AA$3:AA$554,0),"")</f>
        <v/>
      </c>
      <c r="AB203" s="4" t="str">
        <f ca="1">IFERROR(RANK(order!AB203,order!AB$3:AB$554,0),"")</f>
        <v/>
      </c>
      <c r="AC203" s="4" t="str">
        <f ca="1">IFERROR(RANK(order!AC203,order!AC$3:AC$554,0),"")</f>
        <v/>
      </c>
      <c r="AD203" s="4" t="str">
        <f ca="1">IFERROR(RANK(order!AD203,order!AD$3:AD$554,0),"")</f>
        <v/>
      </c>
      <c r="AE203" s="10" t="str">
        <f ca="1">IFERROR(RANK(order!AE203,order!AE$3:AE$554,0),"")</f>
        <v/>
      </c>
      <c r="AF203" s="10" t="str">
        <f ca="1">IFERROR(RANK(order!AF203,order!AF$3:AF$554,0),"")</f>
        <v/>
      </c>
      <c r="AG203" s="10" t="str">
        <f ca="1">IFERROR(RANK(order!AG203,order!AG$3:AG$554,0),"")</f>
        <v/>
      </c>
      <c r="AH203" s="4" t="str">
        <f ca="1">IFERROR(RANK(order!AH203,order!AH$3:AH$554,0),"")</f>
        <v/>
      </c>
      <c r="AI203" s="4" t="str">
        <f ca="1">IFERROR(RANK(order!AI203,order!AI$3:AI$554,0),"")</f>
        <v/>
      </c>
      <c r="AJ203" s="4" t="str">
        <f ca="1">IFERROR(RANK(order!AJ203,order!AJ$3:AJ$554,0),"")</f>
        <v/>
      </c>
      <c r="AK203" s="10" t="str">
        <f ca="1">IFERROR(RANK(order!AK203,order!AK$3:AK$554,0),"")</f>
        <v/>
      </c>
      <c r="AL203" s="10" t="str">
        <f ca="1">IFERROR(RANK(order!AL203,order!AL$3:AL$554,0),"")</f>
        <v/>
      </c>
      <c r="AM203" s="10" t="str">
        <f ca="1">IFERROR(RANK(order!AM203,order!AM$3:AM$554,0),"")</f>
        <v/>
      </c>
      <c r="AN203" s="4" t="str">
        <f ca="1">IFERROR(RANK(order!AN203,order!AN$3:AN$554,0),"")</f>
        <v/>
      </c>
      <c r="AO203" s="4" t="str">
        <f ca="1">IFERROR(RANK(order!AO203,order!AO$3:AO$554,0),"")</f>
        <v/>
      </c>
      <c r="AP203" s="4" t="str">
        <f ca="1">IFERROR(RANK(order!AP203,order!AP$3:AP$554,0),"")</f>
        <v/>
      </c>
      <c r="AQ203" s="10" t="str">
        <f ca="1">IFERROR(RANK(order!AQ203,order!AQ$3:AQ$554,0),"")</f>
        <v/>
      </c>
      <c r="AR203" s="10" t="str">
        <f ca="1">IFERROR(RANK(order!AR203,order!AR$3:AR$554,0),"")</f>
        <v/>
      </c>
      <c r="AS203" s="10" t="str">
        <f ca="1">IFERROR(RANK(order!AS203,order!AS$3:AS$554,0),"")</f>
        <v/>
      </c>
      <c r="AT203" s="4" t="str">
        <f ca="1">IFERROR(RANK(order!AT203,order!AT$3:AT$554,0),"")</f>
        <v/>
      </c>
      <c r="AU203" s="4" t="str">
        <f ca="1">IFERROR(RANK(order!AU203,order!AU$3:AU$554,0),"")</f>
        <v/>
      </c>
      <c r="AV203" s="4" t="str">
        <f ca="1">IFERROR(RANK(order!AV203,order!AV$3:AV$554,0),"")</f>
        <v/>
      </c>
      <c r="AW203" s="10" t="str">
        <f ca="1">IFERROR(RANK(order!AW203,order!AW$3:AW$554,0),"")</f>
        <v/>
      </c>
      <c r="AX203" s="10" t="str">
        <f ca="1">IFERROR(RANK(order!AX203,order!AX$3:AX$554,0),"")</f>
        <v/>
      </c>
      <c r="AY203" s="10" t="str">
        <f ca="1">IFERROR(RANK(order!AY203,order!AY$3:AY$554,0),"")</f>
        <v/>
      </c>
      <c r="AZ203" s="4" t="str">
        <f ca="1">IFERROR(RANK(order!AZ203,order!AZ$3:AZ$554,0),"")</f>
        <v/>
      </c>
      <c r="BA203" s="4" t="str">
        <f ca="1">IFERROR(RANK(order!BA203,order!BA$3:BA$554,0),"")</f>
        <v/>
      </c>
      <c r="BB203" s="4" t="str">
        <f ca="1">IFERROR(RANK(order!BB203,order!BB$3:BB$554,0),"")</f>
        <v/>
      </c>
      <c r="BC203" s="10" t="str">
        <f ca="1">IFERROR(RANK(order!BC203,order!BC$3:BC$554,0),"")</f>
        <v/>
      </c>
      <c r="BD203" s="10" t="str">
        <f ca="1">IFERROR(RANK(order!BD203,order!BD$3:BD$554,0),"")</f>
        <v/>
      </c>
      <c r="BE203" s="10" t="str">
        <f ca="1">IFERROR(RANK(order!BE203,order!BE$3:BE$554,0),"")</f>
        <v/>
      </c>
      <c r="BF203" s="4" t="str">
        <f ca="1">IFERROR(RANK(order!BF203,order!BF$3:BF$554,0),"")</f>
        <v/>
      </c>
      <c r="BG203" s="4" t="str">
        <f ca="1">IFERROR(RANK(order!BG203,order!BG$3:BG$554,0),"")</f>
        <v/>
      </c>
      <c r="BH203" s="4" t="str">
        <f ca="1">IFERROR(RANK(order!BH203,order!BH$3:BH$554,0),"")</f>
        <v/>
      </c>
      <c r="BI203" s="10" t="str">
        <f ca="1">IFERROR(RANK(order!BI203,order!BI$3:BI$554,0),"")</f>
        <v/>
      </c>
      <c r="BJ203" s="10" t="str">
        <f ca="1">IFERROR(RANK(order!BJ203,order!BJ$3:BJ$554,0),"")</f>
        <v/>
      </c>
      <c r="BK203" s="10" t="str">
        <f ca="1">IFERROR(RANK(order!BK203,order!BK$3:BK$554,0),"")</f>
        <v/>
      </c>
      <c r="BL203" s="4" t="str">
        <f ca="1">IFERROR(RANK(order!BL203,order!BL$3:BL$554,0),"")</f>
        <v/>
      </c>
      <c r="BM203" s="4" t="str">
        <f ca="1">IFERROR(RANK(order!BM203,order!BM$3:BM$554,0),"")</f>
        <v/>
      </c>
      <c r="BN203" s="4" t="str">
        <f ca="1">IFERROR(RANK(order!BN203,order!BN$3:BN$554,0),"")</f>
        <v/>
      </c>
      <c r="BO203" s="10" t="str">
        <f ca="1">IFERROR(RANK(order!BO203,order!BO$3:BO$554,0),"")</f>
        <v/>
      </c>
      <c r="BP203" s="10" t="str">
        <f ca="1">IFERROR(RANK(order!BP203,order!BP$3:BP$554,0),"")</f>
        <v/>
      </c>
      <c r="BQ203" s="10" t="str">
        <f ca="1">IFERROR(RANK(order!BQ203,order!BQ$3:BQ$554,0),"")</f>
        <v/>
      </c>
      <c r="BR203" s="4" t="str">
        <f ca="1">IFERROR(RANK(order!BR203,order!BR$3:BR$554,0),"")</f>
        <v/>
      </c>
      <c r="BS203" s="4" t="str">
        <f ca="1">IFERROR(RANK(order!BS203,order!BS$3:BS$554,0),"")</f>
        <v/>
      </c>
      <c r="BT203" s="4" t="str">
        <f ca="1">IFERROR(RANK(order!BT203,order!BT$3:BT$554,0),"")</f>
        <v/>
      </c>
      <c r="BU203" s="95">
        <f t="shared" si="313"/>
        <v>201</v>
      </c>
      <c r="BV203" s="35" t="str">
        <f t="shared" si="314"/>
        <v>E1</v>
      </c>
      <c r="BW203" s="55">
        <f t="shared" ca="1" si="237"/>
        <v>0</v>
      </c>
      <c r="BX203" s="56" t="str">
        <f t="shared" ca="1" si="238"/>
        <v/>
      </c>
      <c r="BY203" s="56" t="str">
        <f t="shared" ca="1" si="239"/>
        <v/>
      </c>
      <c r="BZ203" s="57" t="str">
        <f t="shared" ca="1" si="240"/>
        <v/>
      </c>
      <c r="CA203" s="57" t="str">
        <f t="shared" ca="1" si="241"/>
        <v/>
      </c>
      <c r="CB203" s="58" t="str">
        <f t="shared" ca="1" si="242"/>
        <v/>
      </c>
      <c r="CC203" s="57" t="str">
        <f t="shared" ca="1" si="243"/>
        <v/>
      </c>
      <c r="CD203" s="57" t="str">
        <f t="shared" ca="1" si="244"/>
        <v/>
      </c>
      <c r="CE203" s="58" t="str">
        <f t="shared" ca="1" si="245"/>
        <v/>
      </c>
      <c r="CF203" s="59" t="str">
        <f t="shared" ca="1" si="246"/>
        <v/>
      </c>
      <c r="CG203" s="57" t="str">
        <f t="shared" ca="1" si="247"/>
        <v/>
      </c>
      <c r="CH203" s="57" t="str">
        <f t="shared" ca="1" si="248"/>
        <v/>
      </c>
      <c r="CI203" s="57" t="str">
        <f t="shared" ca="1" si="249"/>
        <v/>
      </c>
      <c r="CJ203" s="57" t="str">
        <f t="shared" ca="1" si="250"/>
        <v/>
      </c>
      <c r="CK203" s="57" t="str">
        <f t="shared" ca="1" si="251"/>
        <v/>
      </c>
      <c r="CL203" s="57" t="str">
        <f t="shared" ca="1" si="252"/>
        <v/>
      </c>
      <c r="CM203" s="57" t="str">
        <f t="shared" ca="1" si="253"/>
        <v/>
      </c>
      <c r="CN203" s="57" t="str">
        <f t="shared" ca="1" si="254"/>
        <v/>
      </c>
      <c r="CO203" s="57" t="str">
        <f t="shared" ca="1" si="255"/>
        <v/>
      </c>
      <c r="CP203" s="57" t="str">
        <f t="shared" ca="1" si="256"/>
        <v/>
      </c>
      <c r="CQ203" s="57" t="str">
        <f t="shared" ca="1" si="257"/>
        <v/>
      </c>
      <c r="CR203" s="57" t="str">
        <f t="shared" ca="1" si="258"/>
        <v/>
      </c>
      <c r="CS203" s="60" t="str">
        <f t="shared" ca="1" si="259"/>
        <v/>
      </c>
      <c r="CT203" s="60" t="str">
        <f t="shared" ca="1" si="260"/>
        <v/>
      </c>
      <c r="CU203" s="60" t="str">
        <f t="shared" ca="1" si="261"/>
        <v/>
      </c>
      <c r="CV203" s="60" t="str">
        <f t="shared" ca="1" si="262"/>
        <v/>
      </c>
      <c r="CW203" s="60" t="str">
        <f t="shared" ca="1" si="263"/>
        <v/>
      </c>
      <c r="CX203" s="60" t="str">
        <f t="shared" ca="1" si="264"/>
        <v/>
      </c>
      <c r="CY203" s="60" t="str">
        <f t="shared" ca="1" si="265"/>
        <v/>
      </c>
      <c r="CZ203" s="60" t="str">
        <f t="shared" ca="1" si="266"/>
        <v/>
      </c>
      <c r="DA203" s="65" t="str">
        <f t="shared" ca="1" si="267"/>
        <v/>
      </c>
      <c r="DB203" s="65" t="str">
        <f t="shared" ca="1" si="268"/>
        <v/>
      </c>
      <c r="DC203" s="65" t="str">
        <f t="shared" ca="1" si="269"/>
        <v/>
      </c>
      <c r="DD203" s="65" t="str">
        <f t="shared" ca="1" si="270"/>
        <v/>
      </c>
      <c r="DE203" s="65" t="str">
        <f t="shared" ca="1" si="271"/>
        <v/>
      </c>
      <c r="DF203" s="66" t="str">
        <f t="shared" ca="1" si="272"/>
        <v/>
      </c>
      <c r="DG203" s="66" t="str">
        <f t="shared" ca="1" si="273"/>
        <v/>
      </c>
      <c r="DH203" s="66" t="str">
        <f t="shared" ca="1" si="274"/>
        <v/>
      </c>
      <c r="DI203" s="66" t="str">
        <f t="shared" ca="1" si="275"/>
        <v/>
      </c>
      <c r="DJ203" s="66" t="str">
        <f t="shared" ca="1" si="276"/>
        <v/>
      </c>
      <c r="DK203" s="65" t="str">
        <f t="shared" ca="1" si="277"/>
        <v/>
      </c>
      <c r="DL203" s="65" t="str">
        <f t="shared" ca="1" si="278"/>
        <v/>
      </c>
      <c r="DM203" s="65" t="str">
        <f t="shared" ca="1" si="279"/>
        <v/>
      </c>
      <c r="DN203" s="65" t="str">
        <f t="shared" ca="1" si="280"/>
        <v/>
      </c>
      <c r="DO203" s="65" t="str">
        <f t="shared" ca="1" si="281"/>
        <v/>
      </c>
      <c r="DP203" s="65" t="str">
        <f t="shared" ca="1" si="282"/>
        <v/>
      </c>
      <c r="DQ203" s="65" t="str">
        <f t="shared" ca="1" si="283"/>
        <v/>
      </c>
      <c r="DR203" s="69" t="str">
        <f t="shared" ca="1" si="284"/>
        <v/>
      </c>
      <c r="DS203" s="69" t="str">
        <f t="shared" ca="1" si="285"/>
        <v/>
      </c>
      <c r="DT203" s="69" t="str">
        <f t="shared" ca="1" si="286"/>
        <v/>
      </c>
      <c r="DU203" s="69" t="str">
        <f t="shared" ca="1" si="287"/>
        <v/>
      </c>
      <c r="DV203" s="69" t="str">
        <f t="shared" ca="1" si="288"/>
        <v/>
      </c>
      <c r="DW203" s="69" t="str">
        <f t="shared" ca="1" si="289"/>
        <v/>
      </c>
      <c r="DX203" s="69" t="str">
        <f t="shared" ca="1" si="290"/>
        <v/>
      </c>
      <c r="DY203" s="69" t="str">
        <f t="shared" ca="1" si="291"/>
        <v/>
      </c>
      <c r="DZ203" s="72" t="str">
        <f t="shared" ca="1" si="292"/>
        <v/>
      </c>
      <c r="EA203" s="72" t="str">
        <f t="shared" ca="1" si="293"/>
        <v/>
      </c>
      <c r="EB203" s="72" t="str">
        <f t="shared" ca="1" si="294"/>
        <v/>
      </c>
      <c r="EC203" s="65" t="str">
        <f t="shared" ca="1" si="295"/>
        <v/>
      </c>
      <c r="ED203" s="65" t="str">
        <f t="shared" ca="1" si="296"/>
        <v/>
      </c>
      <c r="EE203" s="65" t="str">
        <f t="shared" ca="1" si="297"/>
        <v/>
      </c>
      <c r="EF203" s="65" t="str">
        <f t="shared" ca="1" si="298"/>
        <v/>
      </c>
      <c r="EG203" s="65" t="str">
        <f t="shared" ca="1" si="299"/>
        <v/>
      </c>
      <c r="EH203" s="65" t="str">
        <f t="shared" ca="1" si="300"/>
        <v/>
      </c>
      <c r="EI203" s="429" t="str">
        <f t="shared" ca="1" si="301"/>
        <v>No</v>
      </c>
      <c r="EJ203" s="428" t="str">
        <f t="shared" ca="1" si="302"/>
        <v/>
      </c>
      <c r="EK203" s="428" t="str">
        <f t="shared" ca="1" si="303"/>
        <v/>
      </c>
      <c r="EL203" s="65" t="str">
        <f t="shared" ca="1" si="304"/>
        <v/>
      </c>
      <c r="EM203" s="65" t="str">
        <f t="shared" ca="1" si="305"/>
        <v/>
      </c>
      <c r="EN203" s="65" t="str">
        <f t="shared" ca="1" si="306"/>
        <v/>
      </c>
      <c r="EO203" s="433" t="str">
        <f t="shared" ca="1" si="307"/>
        <v/>
      </c>
      <c r="EP203" s="433" t="str">
        <f t="shared" ca="1" si="308"/>
        <v/>
      </c>
      <c r="EQ203" s="433" t="str">
        <f t="shared" ca="1" si="309"/>
        <v/>
      </c>
      <c r="ER203" s="433" t="str">
        <f t="shared" ca="1" si="310"/>
        <v/>
      </c>
      <c r="ES203" s="433" t="str">
        <f t="shared" ca="1" si="311"/>
        <v/>
      </c>
      <c r="ET203" s="433" t="str">
        <f t="shared" ca="1" si="312"/>
        <v/>
      </c>
      <c r="EU203" s="433" t="str">
        <f ca="1">IF(OR(CO203="",CQ203=""),"",Discipline!$P$3*CO203+Discipline!$X$3*CQ203)</f>
        <v/>
      </c>
      <c r="EV203" s="433" t="str">
        <f ca="1">IF(OR(CP203="",CR203=""),"",Discipline!$P$3*CP203+Discipline!$X$3*CR203)</f>
        <v/>
      </c>
    </row>
    <row r="204" spans="1:152" x14ac:dyDescent="0.25">
      <c r="A204" s="10" t="str">
        <f ca="1">IFERROR(RANK(order!A204,order!A$3:A$554,0),"")</f>
        <v/>
      </c>
      <c r="B204" s="10" t="str">
        <f ca="1">IFERROR(RANK(order!B204,order!B$3:B$554,0),"")</f>
        <v/>
      </c>
      <c r="C204" s="10" t="str">
        <f ca="1">IFERROR(RANK(order!C204,order!C$3:C$554,0),"")</f>
        <v/>
      </c>
      <c r="D204" s="4" t="str">
        <f ca="1">IFERROR(RANK(order!D204,order!D$3:D$554,0),"")</f>
        <v/>
      </c>
      <c r="E204" s="4" t="str">
        <f ca="1">IFERROR(RANK(order!E204,order!E$3:E$554,0),"")</f>
        <v/>
      </c>
      <c r="F204" s="4" t="str">
        <f ca="1">IFERROR(RANK(order!F204,order!F$3:F$554,0),"")</f>
        <v/>
      </c>
      <c r="G204" s="10" t="str">
        <f ca="1">IFERROR(RANK(order!G204,order!G$3:G$554,0),"")</f>
        <v/>
      </c>
      <c r="H204" s="10" t="str">
        <f ca="1">IFERROR(RANK(order!H204,order!H$3:H$554,0),"")</f>
        <v/>
      </c>
      <c r="I204" s="10" t="str">
        <f ca="1">IFERROR(RANK(order!I204,order!I$3:I$554,0),"")</f>
        <v/>
      </c>
      <c r="J204" s="4" t="str">
        <f ca="1">IFERROR(RANK(order!J204,order!J$3:J$554,0),"")</f>
        <v/>
      </c>
      <c r="K204" s="4" t="str">
        <f ca="1">IFERROR(RANK(order!K204,order!K$3:K$554,0),"")</f>
        <v/>
      </c>
      <c r="L204" s="4" t="str">
        <f ca="1">IFERROR(RANK(order!L204,order!L$3:L$554,0),"")</f>
        <v/>
      </c>
      <c r="M204" s="10" t="str">
        <f ca="1">IFERROR(RANK(order!M204,order!M$3:M$554,0),"")</f>
        <v/>
      </c>
      <c r="N204" s="10" t="str">
        <f ca="1">IFERROR(RANK(order!N204,order!N$3:N$554,0),"")</f>
        <v/>
      </c>
      <c r="O204" s="10" t="str">
        <f ca="1">IFERROR(RANK(order!O204,order!O$3:O$554,0),"")</f>
        <v/>
      </c>
      <c r="P204" s="4" t="str">
        <f ca="1">IFERROR(RANK(order!P204,order!P$3:P$554,0),"")</f>
        <v/>
      </c>
      <c r="Q204" s="4" t="str">
        <f ca="1">IFERROR(RANK(order!Q204,order!Q$3:Q$554,0),"")</f>
        <v/>
      </c>
      <c r="R204" s="4" t="str">
        <f ca="1">IFERROR(RANK(order!R204,order!R$3:R$554,0),"")</f>
        <v/>
      </c>
      <c r="S204" s="10" t="str">
        <f ca="1">IFERROR(RANK(order!S204,order!S$3:S$554,0),"")</f>
        <v/>
      </c>
      <c r="T204" s="10" t="str">
        <f ca="1">IFERROR(RANK(order!T204,order!T$3:T$554,0),"")</f>
        <v/>
      </c>
      <c r="U204" s="10" t="str">
        <f ca="1">IFERROR(RANK(order!U204,order!U$3:U$554,0),"")</f>
        <v/>
      </c>
      <c r="V204" s="4" t="str">
        <f ca="1">IFERROR(RANK(order!V204,order!V$3:V$554,0),"")</f>
        <v/>
      </c>
      <c r="W204" s="4" t="str">
        <f ca="1">IFERROR(RANK(order!W204,order!W$3:W$554,0),"")</f>
        <v/>
      </c>
      <c r="X204" s="4" t="str">
        <f ca="1">IFERROR(RANK(order!X204,order!X$3:X$554,0),"")</f>
        <v/>
      </c>
      <c r="Y204" s="10" t="str">
        <f ca="1">IFERROR(RANK(order!Y204,order!Y$3:Y$554,0),"")</f>
        <v/>
      </c>
      <c r="Z204" s="10" t="str">
        <f ca="1">IFERROR(RANK(order!Z204,order!Z$3:Z$554,0),"")</f>
        <v/>
      </c>
      <c r="AA204" s="10" t="str">
        <f ca="1">IFERROR(RANK(order!AA204,order!AA$3:AA$554,0),"")</f>
        <v/>
      </c>
      <c r="AB204" s="4" t="str">
        <f ca="1">IFERROR(RANK(order!AB204,order!AB$3:AB$554,0),"")</f>
        <v/>
      </c>
      <c r="AC204" s="4" t="str">
        <f ca="1">IFERROR(RANK(order!AC204,order!AC$3:AC$554,0),"")</f>
        <v/>
      </c>
      <c r="AD204" s="4" t="str">
        <f ca="1">IFERROR(RANK(order!AD204,order!AD$3:AD$554,0),"")</f>
        <v/>
      </c>
      <c r="AE204" s="10" t="str">
        <f ca="1">IFERROR(RANK(order!AE204,order!AE$3:AE$554,0),"")</f>
        <v/>
      </c>
      <c r="AF204" s="10" t="str">
        <f ca="1">IFERROR(RANK(order!AF204,order!AF$3:AF$554,0),"")</f>
        <v/>
      </c>
      <c r="AG204" s="10" t="str">
        <f ca="1">IFERROR(RANK(order!AG204,order!AG$3:AG$554,0),"")</f>
        <v/>
      </c>
      <c r="AH204" s="4" t="str">
        <f ca="1">IFERROR(RANK(order!AH204,order!AH$3:AH$554,0),"")</f>
        <v/>
      </c>
      <c r="AI204" s="4" t="str">
        <f ca="1">IFERROR(RANK(order!AI204,order!AI$3:AI$554,0),"")</f>
        <v/>
      </c>
      <c r="AJ204" s="4" t="str">
        <f ca="1">IFERROR(RANK(order!AJ204,order!AJ$3:AJ$554,0),"")</f>
        <v/>
      </c>
      <c r="AK204" s="10" t="str">
        <f ca="1">IFERROR(RANK(order!AK204,order!AK$3:AK$554,0),"")</f>
        <v/>
      </c>
      <c r="AL204" s="10" t="str">
        <f ca="1">IFERROR(RANK(order!AL204,order!AL$3:AL$554,0),"")</f>
        <v/>
      </c>
      <c r="AM204" s="10" t="str">
        <f ca="1">IFERROR(RANK(order!AM204,order!AM$3:AM$554,0),"")</f>
        <v/>
      </c>
      <c r="AN204" s="4" t="str">
        <f ca="1">IFERROR(RANK(order!AN204,order!AN$3:AN$554,0),"")</f>
        <v/>
      </c>
      <c r="AO204" s="4" t="str">
        <f ca="1">IFERROR(RANK(order!AO204,order!AO$3:AO$554,0),"")</f>
        <v/>
      </c>
      <c r="AP204" s="4" t="str">
        <f ca="1">IFERROR(RANK(order!AP204,order!AP$3:AP$554,0),"")</f>
        <v/>
      </c>
      <c r="AQ204" s="10" t="str">
        <f ca="1">IFERROR(RANK(order!AQ204,order!AQ$3:AQ$554,0),"")</f>
        <v/>
      </c>
      <c r="AR204" s="10" t="str">
        <f ca="1">IFERROR(RANK(order!AR204,order!AR$3:AR$554,0),"")</f>
        <v/>
      </c>
      <c r="AS204" s="10" t="str">
        <f ca="1">IFERROR(RANK(order!AS204,order!AS$3:AS$554,0),"")</f>
        <v/>
      </c>
      <c r="AT204" s="4" t="str">
        <f ca="1">IFERROR(RANK(order!AT204,order!AT$3:AT$554,0),"")</f>
        <v/>
      </c>
      <c r="AU204" s="4" t="str">
        <f ca="1">IFERROR(RANK(order!AU204,order!AU$3:AU$554,0),"")</f>
        <v/>
      </c>
      <c r="AV204" s="4" t="str">
        <f ca="1">IFERROR(RANK(order!AV204,order!AV$3:AV$554,0),"")</f>
        <v/>
      </c>
      <c r="AW204" s="10" t="str">
        <f ca="1">IFERROR(RANK(order!AW204,order!AW$3:AW$554,0),"")</f>
        <v/>
      </c>
      <c r="AX204" s="10" t="str">
        <f ca="1">IFERROR(RANK(order!AX204,order!AX$3:AX$554,0),"")</f>
        <v/>
      </c>
      <c r="AY204" s="10" t="str">
        <f ca="1">IFERROR(RANK(order!AY204,order!AY$3:AY$554,0),"")</f>
        <v/>
      </c>
      <c r="AZ204" s="4" t="str">
        <f ca="1">IFERROR(RANK(order!AZ204,order!AZ$3:AZ$554,0),"")</f>
        <v/>
      </c>
      <c r="BA204" s="4" t="str">
        <f ca="1">IFERROR(RANK(order!BA204,order!BA$3:BA$554,0),"")</f>
        <v/>
      </c>
      <c r="BB204" s="4" t="str">
        <f ca="1">IFERROR(RANK(order!BB204,order!BB$3:BB$554,0),"")</f>
        <v/>
      </c>
      <c r="BC204" s="10" t="str">
        <f ca="1">IFERROR(RANK(order!BC204,order!BC$3:BC$554,0),"")</f>
        <v/>
      </c>
      <c r="BD204" s="10" t="str">
        <f ca="1">IFERROR(RANK(order!BD204,order!BD$3:BD$554,0),"")</f>
        <v/>
      </c>
      <c r="BE204" s="10" t="str">
        <f ca="1">IFERROR(RANK(order!BE204,order!BE$3:BE$554,0),"")</f>
        <v/>
      </c>
      <c r="BF204" s="4" t="str">
        <f ca="1">IFERROR(RANK(order!BF204,order!BF$3:BF$554,0),"")</f>
        <v/>
      </c>
      <c r="BG204" s="4" t="str">
        <f ca="1">IFERROR(RANK(order!BG204,order!BG$3:BG$554,0),"")</f>
        <v/>
      </c>
      <c r="BH204" s="4" t="str">
        <f ca="1">IFERROR(RANK(order!BH204,order!BH$3:BH$554,0),"")</f>
        <v/>
      </c>
      <c r="BI204" s="10" t="str">
        <f ca="1">IFERROR(RANK(order!BI204,order!BI$3:BI$554,0),"")</f>
        <v/>
      </c>
      <c r="BJ204" s="10" t="str">
        <f ca="1">IFERROR(RANK(order!BJ204,order!BJ$3:BJ$554,0),"")</f>
        <v/>
      </c>
      <c r="BK204" s="10" t="str">
        <f ca="1">IFERROR(RANK(order!BK204,order!BK$3:BK$554,0),"")</f>
        <v/>
      </c>
      <c r="BL204" s="4" t="str">
        <f ca="1">IFERROR(RANK(order!BL204,order!BL$3:BL$554,0),"")</f>
        <v/>
      </c>
      <c r="BM204" s="4" t="str">
        <f ca="1">IFERROR(RANK(order!BM204,order!BM$3:BM$554,0),"")</f>
        <v/>
      </c>
      <c r="BN204" s="4" t="str">
        <f ca="1">IFERROR(RANK(order!BN204,order!BN$3:BN$554,0),"")</f>
        <v/>
      </c>
      <c r="BO204" s="10" t="str">
        <f ca="1">IFERROR(RANK(order!BO204,order!BO$3:BO$554,0),"")</f>
        <v/>
      </c>
      <c r="BP204" s="10" t="str">
        <f ca="1">IFERROR(RANK(order!BP204,order!BP$3:BP$554,0),"")</f>
        <v/>
      </c>
      <c r="BQ204" s="10" t="str">
        <f ca="1">IFERROR(RANK(order!BQ204,order!BQ$3:BQ$554,0),"")</f>
        <v/>
      </c>
      <c r="BR204" s="4" t="str">
        <f ca="1">IFERROR(RANK(order!BR204,order!BR$3:BR$554,0),"")</f>
        <v/>
      </c>
      <c r="BS204" s="4" t="str">
        <f ca="1">IFERROR(RANK(order!BS204,order!BS$3:BS$554,0),"")</f>
        <v/>
      </c>
      <c r="BT204" s="4" t="str">
        <f ca="1">IFERROR(RANK(order!BT204,order!BT$3:BT$554,0),"")</f>
        <v/>
      </c>
      <c r="BU204" s="95">
        <f t="shared" si="313"/>
        <v>202</v>
      </c>
      <c r="BV204" s="35" t="str">
        <f t="shared" si="314"/>
        <v>E1</v>
      </c>
      <c r="BW204" s="55">
        <f t="shared" ca="1" si="237"/>
        <v>0</v>
      </c>
      <c r="BX204" s="56" t="str">
        <f t="shared" ca="1" si="238"/>
        <v/>
      </c>
      <c r="BY204" s="56" t="str">
        <f t="shared" ca="1" si="239"/>
        <v/>
      </c>
      <c r="BZ204" s="57" t="str">
        <f t="shared" ca="1" si="240"/>
        <v/>
      </c>
      <c r="CA204" s="57" t="str">
        <f t="shared" ca="1" si="241"/>
        <v/>
      </c>
      <c r="CB204" s="58" t="str">
        <f t="shared" ca="1" si="242"/>
        <v/>
      </c>
      <c r="CC204" s="57" t="str">
        <f t="shared" ca="1" si="243"/>
        <v/>
      </c>
      <c r="CD204" s="57" t="str">
        <f t="shared" ca="1" si="244"/>
        <v/>
      </c>
      <c r="CE204" s="58" t="str">
        <f t="shared" ca="1" si="245"/>
        <v/>
      </c>
      <c r="CF204" s="59" t="str">
        <f t="shared" ca="1" si="246"/>
        <v/>
      </c>
      <c r="CG204" s="57" t="str">
        <f t="shared" ca="1" si="247"/>
        <v/>
      </c>
      <c r="CH204" s="57" t="str">
        <f t="shared" ca="1" si="248"/>
        <v/>
      </c>
      <c r="CI204" s="57" t="str">
        <f t="shared" ca="1" si="249"/>
        <v/>
      </c>
      <c r="CJ204" s="57" t="str">
        <f t="shared" ca="1" si="250"/>
        <v/>
      </c>
      <c r="CK204" s="57" t="str">
        <f t="shared" ca="1" si="251"/>
        <v/>
      </c>
      <c r="CL204" s="57" t="str">
        <f t="shared" ca="1" si="252"/>
        <v/>
      </c>
      <c r="CM204" s="57" t="str">
        <f t="shared" ca="1" si="253"/>
        <v/>
      </c>
      <c r="CN204" s="57" t="str">
        <f t="shared" ca="1" si="254"/>
        <v/>
      </c>
      <c r="CO204" s="57" t="str">
        <f t="shared" ca="1" si="255"/>
        <v/>
      </c>
      <c r="CP204" s="57" t="str">
        <f t="shared" ca="1" si="256"/>
        <v/>
      </c>
      <c r="CQ204" s="57" t="str">
        <f t="shared" ca="1" si="257"/>
        <v/>
      </c>
      <c r="CR204" s="57" t="str">
        <f t="shared" ca="1" si="258"/>
        <v/>
      </c>
      <c r="CS204" s="60" t="str">
        <f t="shared" ca="1" si="259"/>
        <v/>
      </c>
      <c r="CT204" s="60" t="str">
        <f t="shared" ca="1" si="260"/>
        <v/>
      </c>
      <c r="CU204" s="60" t="str">
        <f t="shared" ca="1" si="261"/>
        <v/>
      </c>
      <c r="CV204" s="60" t="str">
        <f t="shared" ca="1" si="262"/>
        <v/>
      </c>
      <c r="CW204" s="60" t="str">
        <f t="shared" ca="1" si="263"/>
        <v/>
      </c>
      <c r="CX204" s="60" t="str">
        <f t="shared" ca="1" si="264"/>
        <v/>
      </c>
      <c r="CY204" s="60" t="str">
        <f t="shared" ca="1" si="265"/>
        <v/>
      </c>
      <c r="CZ204" s="60" t="str">
        <f t="shared" ca="1" si="266"/>
        <v/>
      </c>
      <c r="DA204" s="65" t="str">
        <f t="shared" ca="1" si="267"/>
        <v/>
      </c>
      <c r="DB204" s="65" t="str">
        <f t="shared" ca="1" si="268"/>
        <v/>
      </c>
      <c r="DC204" s="65" t="str">
        <f t="shared" ca="1" si="269"/>
        <v/>
      </c>
      <c r="DD204" s="65" t="str">
        <f t="shared" ca="1" si="270"/>
        <v/>
      </c>
      <c r="DE204" s="65" t="str">
        <f t="shared" ca="1" si="271"/>
        <v/>
      </c>
      <c r="DF204" s="66" t="str">
        <f t="shared" ca="1" si="272"/>
        <v/>
      </c>
      <c r="DG204" s="66" t="str">
        <f t="shared" ca="1" si="273"/>
        <v/>
      </c>
      <c r="DH204" s="66" t="str">
        <f t="shared" ca="1" si="274"/>
        <v/>
      </c>
      <c r="DI204" s="66" t="str">
        <f t="shared" ca="1" si="275"/>
        <v/>
      </c>
      <c r="DJ204" s="66" t="str">
        <f t="shared" ca="1" si="276"/>
        <v/>
      </c>
      <c r="DK204" s="65" t="str">
        <f t="shared" ca="1" si="277"/>
        <v/>
      </c>
      <c r="DL204" s="65" t="str">
        <f t="shared" ca="1" si="278"/>
        <v/>
      </c>
      <c r="DM204" s="65" t="str">
        <f t="shared" ca="1" si="279"/>
        <v/>
      </c>
      <c r="DN204" s="65" t="str">
        <f t="shared" ca="1" si="280"/>
        <v/>
      </c>
      <c r="DO204" s="65" t="str">
        <f t="shared" ca="1" si="281"/>
        <v/>
      </c>
      <c r="DP204" s="65" t="str">
        <f t="shared" ca="1" si="282"/>
        <v/>
      </c>
      <c r="DQ204" s="65" t="str">
        <f t="shared" ca="1" si="283"/>
        <v/>
      </c>
      <c r="DR204" s="69" t="str">
        <f t="shared" ca="1" si="284"/>
        <v/>
      </c>
      <c r="DS204" s="69" t="str">
        <f t="shared" ca="1" si="285"/>
        <v/>
      </c>
      <c r="DT204" s="69" t="str">
        <f t="shared" ca="1" si="286"/>
        <v/>
      </c>
      <c r="DU204" s="69" t="str">
        <f t="shared" ca="1" si="287"/>
        <v/>
      </c>
      <c r="DV204" s="69" t="str">
        <f t="shared" ca="1" si="288"/>
        <v/>
      </c>
      <c r="DW204" s="69" t="str">
        <f t="shared" ca="1" si="289"/>
        <v/>
      </c>
      <c r="DX204" s="69" t="str">
        <f t="shared" ca="1" si="290"/>
        <v/>
      </c>
      <c r="DY204" s="69" t="str">
        <f t="shared" ca="1" si="291"/>
        <v/>
      </c>
      <c r="DZ204" s="72" t="str">
        <f t="shared" ca="1" si="292"/>
        <v/>
      </c>
      <c r="EA204" s="72" t="str">
        <f t="shared" ca="1" si="293"/>
        <v/>
      </c>
      <c r="EB204" s="72" t="str">
        <f t="shared" ca="1" si="294"/>
        <v/>
      </c>
      <c r="EC204" s="65" t="str">
        <f t="shared" ca="1" si="295"/>
        <v/>
      </c>
      <c r="ED204" s="65" t="str">
        <f t="shared" ca="1" si="296"/>
        <v/>
      </c>
      <c r="EE204" s="65" t="str">
        <f t="shared" ca="1" si="297"/>
        <v/>
      </c>
      <c r="EF204" s="65" t="str">
        <f t="shared" ca="1" si="298"/>
        <v/>
      </c>
      <c r="EG204" s="65" t="str">
        <f t="shared" ca="1" si="299"/>
        <v/>
      </c>
      <c r="EH204" s="65" t="str">
        <f t="shared" ca="1" si="300"/>
        <v/>
      </c>
      <c r="EI204" s="429" t="str">
        <f t="shared" ca="1" si="301"/>
        <v>No</v>
      </c>
      <c r="EJ204" s="428" t="str">
        <f t="shared" ca="1" si="302"/>
        <v/>
      </c>
      <c r="EK204" s="428" t="str">
        <f t="shared" ca="1" si="303"/>
        <v/>
      </c>
      <c r="EL204" s="65" t="str">
        <f t="shared" ca="1" si="304"/>
        <v/>
      </c>
      <c r="EM204" s="65" t="str">
        <f t="shared" ca="1" si="305"/>
        <v/>
      </c>
      <c r="EN204" s="65" t="str">
        <f t="shared" ca="1" si="306"/>
        <v/>
      </c>
      <c r="EO204" s="433" t="str">
        <f t="shared" ca="1" si="307"/>
        <v/>
      </c>
      <c r="EP204" s="433" t="str">
        <f t="shared" ca="1" si="308"/>
        <v/>
      </c>
      <c r="EQ204" s="433" t="str">
        <f t="shared" ca="1" si="309"/>
        <v/>
      </c>
      <c r="ER204" s="433" t="str">
        <f t="shared" ca="1" si="310"/>
        <v/>
      </c>
      <c r="ES204" s="433" t="str">
        <f t="shared" ca="1" si="311"/>
        <v/>
      </c>
      <c r="ET204" s="433" t="str">
        <f t="shared" ca="1" si="312"/>
        <v/>
      </c>
      <c r="EU204" s="433" t="str">
        <f ca="1">IF(OR(CO204="",CQ204=""),"",Discipline!$P$3*CO204+Discipline!$X$3*CQ204)</f>
        <v/>
      </c>
      <c r="EV204" s="433" t="str">
        <f ca="1">IF(OR(CP204="",CR204=""),"",Discipline!$P$3*CP204+Discipline!$X$3*CR204)</f>
        <v/>
      </c>
    </row>
    <row r="205" spans="1:152" x14ac:dyDescent="0.25">
      <c r="A205" s="10" t="str">
        <f ca="1">IFERROR(RANK(order!A205,order!A$3:A$554,0),"")</f>
        <v/>
      </c>
      <c r="B205" s="10" t="str">
        <f ca="1">IFERROR(RANK(order!B205,order!B$3:B$554,0),"")</f>
        <v/>
      </c>
      <c r="C205" s="10" t="str">
        <f ca="1">IFERROR(RANK(order!C205,order!C$3:C$554,0),"")</f>
        <v/>
      </c>
      <c r="D205" s="4" t="str">
        <f ca="1">IFERROR(RANK(order!D205,order!D$3:D$554,0),"")</f>
        <v/>
      </c>
      <c r="E205" s="4" t="str">
        <f ca="1">IFERROR(RANK(order!E205,order!E$3:E$554,0),"")</f>
        <v/>
      </c>
      <c r="F205" s="4" t="str">
        <f ca="1">IFERROR(RANK(order!F205,order!F$3:F$554,0),"")</f>
        <v/>
      </c>
      <c r="G205" s="10" t="str">
        <f ca="1">IFERROR(RANK(order!G205,order!G$3:G$554,0),"")</f>
        <v/>
      </c>
      <c r="H205" s="10" t="str">
        <f ca="1">IFERROR(RANK(order!H205,order!H$3:H$554,0),"")</f>
        <v/>
      </c>
      <c r="I205" s="10" t="str">
        <f ca="1">IFERROR(RANK(order!I205,order!I$3:I$554,0),"")</f>
        <v/>
      </c>
      <c r="J205" s="4" t="str">
        <f ca="1">IFERROR(RANK(order!J205,order!J$3:J$554,0),"")</f>
        <v/>
      </c>
      <c r="K205" s="4" t="str">
        <f ca="1">IFERROR(RANK(order!K205,order!K$3:K$554,0),"")</f>
        <v/>
      </c>
      <c r="L205" s="4" t="str">
        <f ca="1">IFERROR(RANK(order!L205,order!L$3:L$554,0),"")</f>
        <v/>
      </c>
      <c r="M205" s="10" t="str">
        <f ca="1">IFERROR(RANK(order!M205,order!M$3:M$554,0),"")</f>
        <v/>
      </c>
      <c r="N205" s="10" t="str">
        <f ca="1">IFERROR(RANK(order!N205,order!N$3:N$554,0),"")</f>
        <v/>
      </c>
      <c r="O205" s="10" t="str">
        <f ca="1">IFERROR(RANK(order!O205,order!O$3:O$554,0),"")</f>
        <v/>
      </c>
      <c r="P205" s="4" t="str">
        <f ca="1">IFERROR(RANK(order!P205,order!P$3:P$554,0),"")</f>
        <v/>
      </c>
      <c r="Q205" s="4" t="str">
        <f ca="1">IFERROR(RANK(order!Q205,order!Q$3:Q$554,0),"")</f>
        <v/>
      </c>
      <c r="R205" s="4" t="str">
        <f ca="1">IFERROR(RANK(order!R205,order!R$3:R$554,0),"")</f>
        <v/>
      </c>
      <c r="S205" s="10" t="str">
        <f ca="1">IFERROR(RANK(order!S205,order!S$3:S$554,0),"")</f>
        <v/>
      </c>
      <c r="T205" s="10" t="str">
        <f ca="1">IFERROR(RANK(order!T205,order!T$3:T$554,0),"")</f>
        <v/>
      </c>
      <c r="U205" s="10" t="str">
        <f ca="1">IFERROR(RANK(order!U205,order!U$3:U$554,0),"")</f>
        <v/>
      </c>
      <c r="V205" s="4" t="str">
        <f ca="1">IFERROR(RANK(order!V205,order!V$3:V$554,0),"")</f>
        <v/>
      </c>
      <c r="W205" s="4" t="str">
        <f ca="1">IFERROR(RANK(order!W205,order!W$3:W$554,0),"")</f>
        <v/>
      </c>
      <c r="X205" s="4" t="str">
        <f ca="1">IFERROR(RANK(order!X205,order!X$3:X$554,0),"")</f>
        <v/>
      </c>
      <c r="Y205" s="10" t="str">
        <f ca="1">IFERROR(RANK(order!Y205,order!Y$3:Y$554,0),"")</f>
        <v/>
      </c>
      <c r="Z205" s="10" t="str">
        <f ca="1">IFERROR(RANK(order!Z205,order!Z$3:Z$554,0),"")</f>
        <v/>
      </c>
      <c r="AA205" s="10" t="str">
        <f ca="1">IFERROR(RANK(order!AA205,order!AA$3:AA$554,0),"")</f>
        <v/>
      </c>
      <c r="AB205" s="4" t="str">
        <f ca="1">IFERROR(RANK(order!AB205,order!AB$3:AB$554,0),"")</f>
        <v/>
      </c>
      <c r="AC205" s="4" t="str">
        <f ca="1">IFERROR(RANK(order!AC205,order!AC$3:AC$554,0),"")</f>
        <v/>
      </c>
      <c r="AD205" s="4" t="str">
        <f ca="1">IFERROR(RANK(order!AD205,order!AD$3:AD$554,0),"")</f>
        <v/>
      </c>
      <c r="AE205" s="10" t="str">
        <f ca="1">IFERROR(RANK(order!AE205,order!AE$3:AE$554,0),"")</f>
        <v/>
      </c>
      <c r="AF205" s="10" t="str">
        <f ca="1">IFERROR(RANK(order!AF205,order!AF$3:AF$554,0),"")</f>
        <v/>
      </c>
      <c r="AG205" s="10" t="str">
        <f ca="1">IFERROR(RANK(order!AG205,order!AG$3:AG$554,0),"")</f>
        <v/>
      </c>
      <c r="AH205" s="4" t="str">
        <f ca="1">IFERROR(RANK(order!AH205,order!AH$3:AH$554,0),"")</f>
        <v/>
      </c>
      <c r="AI205" s="4" t="str">
        <f ca="1">IFERROR(RANK(order!AI205,order!AI$3:AI$554,0),"")</f>
        <v/>
      </c>
      <c r="AJ205" s="4" t="str">
        <f ca="1">IFERROR(RANK(order!AJ205,order!AJ$3:AJ$554,0),"")</f>
        <v/>
      </c>
      <c r="AK205" s="10" t="str">
        <f ca="1">IFERROR(RANK(order!AK205,order!AK$3:AK$554,0),"")</f>
        <v/>
      </c>
      <c r="AL205" s="10" t="str">
        <f ca="1">IFERROR(RANK(order!AL205,order!AL$3:AL$554,0),"")</f>
        <v/>
      </c>
      <c r="AM205" s="10" t="str">
        <f ca="1">IFERROR(RANK(order!AM205,order!AM$3:AM$554,0),"")</f>
        <v/>
      </c>
      <c r="AN205" s="4" t="str">
        <f ca="1">IFERROR(RANK(order!AN205,order!AN$3:AN$554,0),"")</f>
        <v/>
      </c>
      <c r="AO205" s="4" t="str">
        <f ca="1">IFERROR(RANK(order!AO205,order!AO$3:AO$554,0),"")</f>
        <v/>
      </c>
      <c r="AP205" s="4" t="str">
        <f ca="1">IFERROR(RANK(order!AP205,order!AP$3:AP$554,0),"")</f>
        <v/>
      </c>
      <c r="AQ205" s="10" t="str">
        <f ca="1">IFERROR(RANK(order!AQ205,order!AQ$3:AQ$554,0),"")</f>
        <v/>
      </c>
      <c r="AR205" s="10" t="str">
        <f ca="1">IFERROR(RANK(order!AR205,order!AR$3:AR$554,0),"")</f>
        <v/>
      </c>
      <c r="AS205" s="10" t="str">
        <f ca="1">IFERROR(RANK(order!AS205,order!AS$3:AS$554,0),"")</f>
        <v/>
      </c>
      <c r="AT205" s="4" t="str">
        <f ca="1">IFERROR(RANK(order!AT205,order!AT$3:AT$554,0),"")</f>
        <v/>
      </c>
      <c r="AU205" s="4" t="str">
        <f ca="1">IFERROR(RANK(order!AU205,order!AU$3:AU$554,0),"")</f>
        <v/>
      </c>
      <c r="AV205" s="4" t="str">
        <f ca="1">IFERROR(RANK(order!AV205,order!AV$3:AV$554,0),"")</f>
        <v/>
      </c>
      <c r="AW205" s="10" t="str">
        <f ca="1">IFERROR(RANK(order!AW205,order!AW$3:AW$554,0),"")</f>
        <v/>
      </c>
      <c r="AX205" s="10" t="str">
        <f ca="1">IFERROR(RANK(order!AX205,order!AX$3:AX$554,0),"")</f>
        <v/>
      </c>
      <c r="AY205" s="10" t="str">
        <f ca="1">IFERROR(RANK(order!AY205,order!AY$3:AY$554,0),"")</f>
        <v/>
      </c>
      <c r="AZ205" s="4" t="str">
        <f ca="1">IFERROR(RANK(order!AZ205,order!AZ$3:AZ$554,0),"")</f>
        <v/>
      </c>
      <c r="BA205" s="4" t="str">
        <f ca="1">IFERROR(RANK(order!BA205,order!BA$3:BA$554,0),"")</f>
        <v/>
      </c>
      <c r="BB205" s="4" t="str">
        <f ca="1">IFERROR(RANK(order!BB205,order!BB$3:BB$554,0),"")</f>
        <v/>
      </c>
      <c r="BC205" s="10" t="str">
        <f ca="1">IFERROR(RANK(order!BC205,order!BC$3:BC$554,0),"")</f>
        <v/>
      </c>
      <c r="BD205" s="10" t="str">
        <f ca="1">IFERROR(RANK(order!BD205,order!BD$3:BD$554,0),"")</f>
        <v/>
      </c>
      <c r="BE205" s="10" t="str">
        <f ca="1">IFERROR(RANK(order!BE205,order!BE$3:BE$554,0),"")</f>
        <v/>
      </c>
      <c r="BF205" s="4" t="str">
        <f ca="1">IFERROR(RANK(order!BF205,order!BF$3:BF$554,0),"")</f>
        <v/>
      </c>
      <c r="BG205" s="4" t="str">
        <f ca="1">IFERROR(RANK(order!BG205,order!BG$3:BG$554,0),"")</f>
        <v/>
      </c>
      <c r="BH205" s="4" t="str">
        <f ca="1">IFERROR(RANK(order!BH205,order!BH$3:BH$554,0),"")</f>
        <v/>
      </c>
      <c r="BI205" s="10" t="str">
        <f ca="1">IFERROR(RANK(order!BI205,order!BI$3:BI$554,0),"")</f>
        <v/>
      </c>
      <c r="BJ205" s="10" t="str">
        <f ca="1">IFERROR(RANK(order!BJ205,order!BJ$3:BJ$554,0),"")</f>
        <v/>
      </c>
      <c r="BK205" s="10" t="str">
        <f ca="1">IFERROR(RANK(order!BK205,order!BK$3:BK$554,0),"")</f>
        <v/>
      </c>
      <c r="BL205" s="4" t="str">
        <f ca="1">IFERROR(RANK(order!BL205,order!BL$3:BL$554,0),"")</f>
        <v/>
      </c>
      <c r="BM205" s="4" t="str">
        <f ca="1">IFERROR(RANK(order!BM205,order!BM$3:BM$554,0),"")</f>
        <v/>
      </c>
      <c r="BN205" s="4" t="str">
        <f ca="1">IFERROR(RANK(order!BN205,order!BN$3:BN$554,0),"")</f>
        <v/>
      </c>
      <c r="BO205" s="10" t="str">
        <f ca="1">IFERROR(RANK(order!BO205,order!BO$3:BO$554,0),"")</f>
        <v/>
      </c>
      <c r="BP205" s="10" t="str">
        <f ca="1">IFERROR(RANK(order!BP205,order!BP$3:BP$554,0),"")</f>
        <v/>
      </c>
      <c r="BQ205" s="10" t="str">
        <f ca="1">IFERROR(RANK(order!BQ205,order!BQ$3:BQ$554,0),"")</f>
        <v/>
      </c>
      <c r="BR205" s="4" t="str">
        <f ca="1">IFERROR(RANK(order!BR205,order!BR$3:BR$554,0),"")</f>
        <v/>
      </c>
      <c r="BS205" s="4" t="str">
        <f ca="1">IFERROR(RANK(order!BS205,order!BS$3:BS$554,0),"")</f>
        <v/>
      </c>
      <c r="BT205" s="4" t="str">
        <f ca="1">IFERROR(RANK(order!BT205,order!BT$3:BT$554,0),"")</f>
        <v/>
      </c>
      <c r="BU205" s="95">
        <f t="shared" si="313"/>
        <v>203</v>
      </c>
      <c r="BV205" s="35" t="str">
        <f t="shared" si="314"/>
        <v>E1</v>
      </c>
      <c r="BW205" s="55">
        <f t="shared" ca="1" si="237"/>
        <v>0</v>
      </c>
      <c r="BX205" s="56" t="str">
        <f t="shared" ca="1" si="238"/>
        <v/>
      </c>
      <c r="BY205" s="56" t="str">
        <f t="shared" ca="1" si="239"/>
        <v/>
      </c>
      <c r="BZ205" s="57" t="str">
        <f t="shared" ca="1" si="240"/>
        <v/>
      </c>
      <c r="CA205" s="57" t="str">
        <f t="shared" ca="1" si="241"/>
        <v/>
      </c>
      <c r="CB205" s="58" t="str">
        <f t="shared" ca="1" si="242"/>
        <v/>
      </c>
      <c r="CC205" s="57" t="str">
        <f t="shared" ca="1" si="243"/>
        <v/>
      </c>
      <c r="CD205" s="57" t="str">
        <f t="shared" ca="1" si="244"/>
        <v/>
      </c>
      <c r="CE205" s="58" t="str">
        <f t="shared" ca="1" si="245"/>
        <v/>
      </c>
      <c r="CF205" s="59" t="str">
        <f t="shared" ca="1" si="246"/>
        <v/>
      </c>
      <c r="CG205" s="57" t="str">
        <f t="shared" ca="1" si="247"/>
        <v/>
      </c>
      <c r="CH205" s="57" t="str">
        <f t="shared" ca="1" si="248"/>
        <v/>
      </c>
      <c r="CI205" s="57" t="str">
        <f t="shared" ca="1" si="249"/>
        <v/>
      </c>
      <c r="CJ205" s="57" t="str">
        <f t="shared" ca="1" si="250"/>
        <v/>
      </c>
      <c r="CK205" s="57" t="str">
        <f t="shared" ca="1" si="251"/>
        <v/>
      </c>
      <c r="CL205" s="57" t="str">
        <f t="shared" ca="1" si="252"/>
        <v/>
      </c>
      <c r="CM205" s="57" t="str">
        <f t="shared" ca="1" si="253"/>
        <v/>
      </c>
      <c r="CN205" s="57" t="str">
        <f t="shared" ca="1" si="254"/>
        <v/>
      </c>
      <c r="CO205" s="57" t="str">
        <f t="shared" ca="1" si="255"/>
        <v/>
      </c>
      <c r="CP205" s="57" t="str">
        <f t="shared" ca="1" si="256"/>
        <v/>
      </c>
      <c r="CQ205" s="57" t="str">
        <f t="shared" ca="1" si="257"/>
        <v/>
      </c>
      <c r="CR205" s="57" t="str">
        <f t="shared" ca="1" si="258"/>
        <v/>
      </c>
      <c r="CS205" s="60" t="str">
        <f t="shared" ca="1" si="259"/>
        <v/>
      </c>
      <c r="CT205" s="60" t="str">
        <f t="shared" ca="1" si="260"/>
        <v/>
      </c>
      <c r="CU205" s="60" t="str">
        <f t="shared" ca="1" si="261"/>
        <v/>
      </c>
      <c r="CV205" s="60" t="str">
        <f t="shared" ca="1" si="262"/>
        <v/>
      </c>
      <c r="CW205" s="60" t="str">
        <f t="shared" ca="1" si="263"/>
        <v/>
      </c>
      <c r="CX205" s="60" t="str">
        <f t="shared" ca="1" si="264"/>
        <v/>
      </c>
      <c r="CY205" s="60" t="str">
        <f t="shared" ca="1" si="265"/>
        <v/>
      </c>
      <c r="CZ205" s="60" t="str">
        <f t="shared" ca="1" si="266"/>
        <v/>
      </c>
      <c r="DA205" s="65" t="str">
        <f t="shared" ca="1" si="267"/>
        <v/>
      </c>
      <c r="DB205" s="65" t="str">
        <f t="shared" ca="1" si="268"/>
        <v/>
      </c>
      <c r="DC205" s="65" t="str">
        <f t="shared" ca="1" si="269"/>
        <v/>
      </c>
      <c r="DD205" s="65" t="str">
        <f t="shared" ca="1" si="270"/>
        <v/>
      </c>
      <c r="DE205" s="65" t="str">
        <f t="shared" ca="1" si="271"/>
        <v/>
      </c>
      <c r="DF205" s="66" t="str">
        <f t="shared" ca="1" si="272"/>
        <v/>
      </c>
      <c r="DG205" s="66" t="str">
        <f t="shared" ca="1" si="273"/>
        <v/>
      </c>
      <c r="DH205" s="66" t="str">
        <f t="shared" ca="1" si="274"/>
        <v/>
      </c>
      <c r="DI205" s="66" t="str">
        <f t="shared" ca="1" si="275"/>
        <v/>
      </c>
      <c r="DJ205" s="66" t="str">
        <f t="shared" ca="1" si="276"/>
        <v/>
      </c>
      <c r="DK205" s="65" t="str">
        <f t="shared" ca="1" si="277"/>
        <v/>
      </c>
      <c r="DL205" s="65" t="str">
        <f t="shared" ca="1" si="278"/>
        <v/>
      </c>
      <c r="DM205" s="65" t="str">
        <f t="shared" ca="1" si="279"/>
        <v/>
      </c>
      <c r="DN205" s="65" t="str">
        <f t="shared" ca="1" si="280"/>
        <v/>
      </c>
      <c r="DO205" s="65" t="str">
        <f t="shared" ca="1" si="281"/>
        <v/>
      </c>
      <c r="DP205" s="65" t="str">
        <f t="shared" ca="1" si="282"/>
        <v/>
      </c>
      <c r="DQ205" s="65" t="str">
        <f t="shared" ca="1" si="283"/>
        <v/>
      </c>
      <c r="DR205" s="69" t="str">
        <f t="shared" ca="1" si="284"/>
        <v/>
      </c>
      <c r="DS205" s="69" t="str">
        <f t="shared" ca="1" si="285"/>
        <v/>
      </c>
      <c r="DT205" s="69" t="str">
        <f t="shared" ca="1" si="286"/>
        <v/>
      </c>
      <c r="DU205" s="69" t="str">
        <f t="shared" ca="1" si="287"/>
        <v/>
      </c>
      <c r="DV205" s="69" t="str">
        <f t="shared" ca="1" si="288"/>
        <v/>
      </c>
      <c r="DW205" s="69" t="str">
        <f t="shared" ca="1" si="289"/>
        <v/>
      </c>
      <c r="DX205" s="69" t="str">
        <f t="shared" ca="1" si="290"/>
        <v/>
      </c>
      <c r="DY205" s="69" t="str">
        <f t="shared" ca="1" si="291"/>
        <v/>
      </c>
      <c r="DZ205" s="72" t="str">
        <f t="shared" ca="1" si="292"/>
        <v/>
      </c>
      <c r="EA205" s="72" t="str">
        <f t="shared" ca="1" si="293"/>
        <v/>
      </c>
      <c r="EB205" s="72" t="str">
        <f t="shared" ca="1" si="294"/>
        <v/>
      </c>
      <c r="EC205" s="65" t="str">
        <f t="shared" ca="1" si="295"/>
        <v/>
      </c>
      <c r="ED205" s="65" t="str">
        <f t="shared" ca="1" si="296"/>
        <v/>
      </c>
      <c r="EE205" s="65" t="str">
        <f t="shared" ca="1" si="297"/>
        <v/>
      </c>
      <c r="EF205" s="65" t="str">
        <f t="shared" ca="1" si="298"/>
        <v/>
      </c>
      <c r="EG205" s="65" t="str">
        <f t="shared" ca="1" si="299"/>
        <v/>
      </c>
      <c r="EH205" s="65" t="str">
        <f t="shared" ca="1" si="300"/>
        <v/>
      </c>
      <c r="EI205" s="429" t="str">
        <f t="shared" ca="1" si="301"/>
        <v>No</v>
      </c>
      <c r="EJ205" s="428" t="str">
        <f t="shared" ca="1" si="302"/>
        <v/>
      </c>
      <c r="EK205" s="428" t="str">
        <f t="shared" ca="1" si="303"/>
        <v/>
      </c>
      <c r="EL205" s="65" t="str">
        <f t="shared" ca="1" si="304"/>
        <v/>
      </c>
      <c r="EM205" s="65" t="str">
        <f t="shared" ca="1" si="305"/>
        <v/>
      </c>
      <c r="EN205" s="65" t="str">
        <f t="shared" ca="1" si="306"/>
        <v/>
      </c>
      <c r="EO205" s="433" t="str">
        <f t="shared" ca="1" si="307"/>
        <v/>
      </c>
      <c r="EP205" s="433" t="str">
        <f t="shared" ca="1" si="308"/>
        <v/>
      </c>
      <c r="EQ205" s="433" t="str">
        <f t="shared" ca="1" si="309"/>
        <v/>
      </c>
      <c r="ER205" s="433" t="str">
        <f t="shared" ca="1" si="310"/>
        <v/>
      </c>
      <c r="ES205" s="433" t="str">
        <f t="shared" ca="1" si="311"/>
        <v/>
      </c>
      <c r="ET205" s="433" t="str">
        <f t="shared" ca="1" si="312"/>
        <v/>
      </c>
      <c r="EU205" s="433" t="str">
        <f ca="1">IF(OR(CO205="",CQ205=""),"",Discipline!$P$3*CO205+Discipline!$X$3*CQ205)</f>
        <v/>
      </c>
      <c r="EV205" s="433" t="str">
        <f ca="1">IF(OR(CP205="",CR205=""),"",Discipline!$P$3*CP205+Discipline!$X$3*CR205)</f>
        <v/>
      </c>
    </row>
    <row r="206" spans="1:152" x14ac:dyDescent="0.25">
      <c r="A206" s="10" t="str">
        <f ca="1">IFERROR(RANK(order!A206,order!A$3:A$554,0),"")</f>
        <v/>
      </c>
      <c r="B206" s="10" t="str">
        <f ca="1">IFERROR(RANK(order!B206,order!B$3:B$554,0),"")</f>
        <v/>
      </c>
      <c r="C206" s="10" t="str">
        <f ca="1">IFERROR(RANK(order!C206,order!C$3:C$554,0),"")</f>
        <v/>
      </c>
      <c r="D206" s="4" t="str">
        <f ca="1">IFERROR(RANK(order!D206,order!D$3:D$554,0),"")</f>
        <v/>
      </c>
      <c r="E206" s="4" t="str">
        <f ca="1">IFERROR(RANK(order!E206,order!E$3:E$554,0),"")</f>
        <v/>
      </c>
      <c r="F206" s="4" t="str">
        <f ca="1">IFERROR(RANK(order!F206,order!F$3:F$554,0),"")</f>
        <v/>
      </c>
      <c r="G206" s="10" t="str">
        <f ca="1">IFERROR(RANK(order!G206,order!G$3:G$554,0),"")</f>
        <v/>
      </c>
      <c r="H206" s="10" t="str">
        <f ca="1">IFERROR(RANK(order!H206,order!H$3:H$554,0),"")</f>
        <v/>
      </c>
      <c r="I206" s="10" t="str">
        <f ca="1">IFERROR(RANK(order!I206,order!I$3:I$554,0),"")</f>
        <v/>
      </c>
      <c r="J206" s="4" t="str">
        <f ca="1">IFERROR(RANK(order!J206,order!J$3:J$554,0),"")</f>
        <v/>
      </c>
      <c r="K206" s="4" t="str">
        <f ca="1">IFERROR(RANK(order!K206,order!K$3:K$554,0),"")</f>
        <v/>
      </c>
      <c r="L206" s="4" t="str">
        <f ca="1">IFERROR(RANK(order!L206,order!L$3:L$554,0),"")</f>
        <v/>
      </c>
      <c r="M206" s="10" t="str">
        <f ca="1">IFERROR(RANK(order!M206,order!M$3:M$554,0),"")</f>
        <v/>
      </c>
      <c r="N206" s="10" t="str">
        <f ca="1">IFERROR(RANK(order!N206,order!N$3:N$554,0),"")</f>
        <v/>
      </c>
      <c r="O206" s="10" t="str">
        <f ca="1">IFERROR(RANK(order!O206,order!O$3:O$554,0),"")</f>
        <v/>
      </c>
      <c r="P206" s="4" t="str">
        <f ca="1">IFERROR(RANK(order!P206,order!P$3:P$554,0),"")</f>
        <v/>
      </c>
      <c r="Q206" s="4" t="str">
        <f ca="1">IFERROR(RANK(order!Q206,order!Q$3:Q$554,0),"")</f>
        <v/>
      </c>
      <c r="R206" s="4" t="str">
        <f ca="1">IFERROR(RANK(order!R206,order!R$3:R$554,0),"")</f>
        <v/>
      </c>
      <c r="S206" s="10" t="str">
        <f ca="1">IFERROR(RANK(order!S206,order!S$3:S$554,0),"")</f>
        <v/>
      </c>
      <c r="T206" s="10" t="str">
        <f ca="1">IFERROR(RANK(order!T206,order!T$3:T$554,0),"")</f>
        <v/>
      </c>
      <c r="U206" s="10" t="str">
        <f ca="1">IFERROR(RANK(order!U206,order!U$3:U$554,0),"")</f>
        <v/>
      </c>
      <c r="V206" s="4" t="str">
        <f ca="1">IFERROR(RANK(order!V206,order!V$3:V$554,0),"")</f>
        <v/>
      </c>
      <c r="W206" s="4" t="str">
        <f ca="1">IFERROR(RANK(order!W206,order!W$3:W$554,0),"")</f>
        <v/>
      </c>
      <c r="X206" s="4" t="str">
        <f ca="1">IFERROR(RANK(order!X206,order!X$3:X$554,0),"")</f>
        <v/>
      </c>
      <c r="Y206" s="10" t="str">
        <f ca="1">IFERROR(RANK(order!Y206,order!Y$3:Y$554,0),"")</f>
        <v/>
      </c>
      <c r="Z206" s="10" t="str">
        <f ca="1">IFERROR(RANK(order!Z206,order!Z$3:Z$554,0),"")</f>
        <v/>
      </c>
      <c r="AA206" s="10" t="str">
        <f ca="1">IFERROR(RANK(order!AA206,order!AA$3:AA$554,0),"")</f>
        <v/>
      </c>
      <c r="AB206" s="4" t="str">
        <f ca="1">IFERROR(RANK(order!AB206,order!AB$3:AB$554,0),"")</f>
        <v/>
      </c>
      <c r="AC206" s="4" t="str">
        <f ca="1">IFERROR(RANK(order!AC206,order!AC$3:AC$554,0),"")</f>
        <v/>
      </c>
      <c r="AD206" s="4" t="str">
        <f ca="1">IFERROR(RANK(order!AD206,order!AD$3:AD$554,0),"")</f>
        <v/>
      </c>
      <c r="AE206" s="10" t="str">
        <f ca="1">IFERROR(RANK(order!AE206,order!AE$3:AE$554,0),"")</f>
        <v/>
      </c>
      <c r="AF206" s="10" t="str">
        <f ca="1">IFERROR(RANK(order!AF206,order!AF$3:AF$554,0),"")</f>
        <v/>
      </c>
      <c r="AG206" s="10" t="str">
        <f ca="1">IFERROR(RANK(order!AG206,order!AG$3:AG$554,0),"")</f>
        <v/>
      </c>
      <c r="AH206" s="4" t="str">
        <f ca="1">IFERROR(RANK(order!AH206,order!AH$3:AH$554,0),"")</f>
        <v/>
      </c>
      <c r="AI206" s="4" t="str">
        <f ca="1">IFERROR(RANK(order!AI206,order!AI$3:AI$554,0),"")</f>
        <v/>
      </c>
      <c r="AJ206" s="4" t="str">
        <f ca="1">IFERROR(RANK(order!AJ206,order!AJ$3:AJ$554,0),"")</f>
        <v/>
      </c>
      <c r="AK206" s="10" t="str">
        <f ca="1">IFERROR(RANK(order!AK206,order!AK$3:AK$554,0),"")</f>
        <v/>
      </c>
      <c r="AL206" s="10" t="str">
        <f ca="1">IFERROR(RANK(order!AL206,order!AL$3:AL$554,0),"")</f>
        <v/>
      </c>
      <c r="AM206" s="10" t="str">
        <f ca="1">IFERROR(RANK(order!AM206,order!AM$3:AM$554,0),"")</f>
        <v/>
      </c>
      <c r="AN206" s="4" t="str">
        <f ca="1">IFERROR(RANK(order!AN206,order!AN$3:AN$554,0),"")</f>
        <v/>
      </c>
      <c r="AO206" s="4" t="str">
        <f ca="1">IFERROR(RANK(order!AO206,order!AO$3:AO$554,0),"")</f>
        <v/>
      </c>
      <c r="AP206" s="4" t="str">
        <f ca="1">IFERROR(RANK(order!AP206,order!AP$3:AP$554,0),"")</f>
        <v/>
      </c>
      <c r="AQ206" s="10" t="str">
        <f ca="1">IFERROR(RANK(order!AQ206,order!AQ$3:AQ$554,0),"")</f>
        <v/>
      </c>
      <c r="AR206" s="10" t="str">
        <f ca="1">IFERROR(RANK(order!AR206,order!AR$3:AR$554,0),"")</f>
        <v/>
      </c>
      <c r="AS206" s="10" t="str">
        <f ca="1">IFERROR(RANK(order!AS206,order!AS$3:AS$554,0),"")</f>
        <v/>
      </c>
      <c r="AT206" s="4" t="str">
        <f ca="1">IFERROR(RANK(order!AT206,order!AT$3:AT$554,0),"")</f>
        <v/>
      </c>
      <c r="AU206" s="4" t="str">
        <f ca="1">IFERROR(RANK(order!AU206,order!AU$3:AU$554,0),"")</f>
        <v/>
      </c>
      <c r="AV206" s="4" t="str">
        <f ca="1">IFERROR(RANK(order!AV206,order!AV$3:AV$554,0),"")</f>
        <v/>
      </c>
      <c r="AW206" s="10" t="str">
        <f ca="1">IFERROR(RANK(order!AW206,order!AW$3:AW$554,0),"")</f>
        <v/>
      </c>
      <c r="AX206" s="10" t="str">
        <f ca="1">IFERROR(RANK(order!AX206,order!AX$3:AX$554,0),"")</f>
        <v/>
      </c>
      <c r="AY206" s="10" t="str">
        <f ca="1">IFERROR(RANK(order!AY206,order!AY$3:AY$554,0),"")</f>
        <v/>
      </c>
      <c r="AZ206" s="4" t="str">
        <f ca="1">IFERROR(RANK(order!AZ206,order!AZ$3:AZ$554,0),"")</f>
        <v/>
      </c>
      <c r="BA206" s="4" t="str">
        <f ca="1">IFERROR(RANK(order!BA206,order!BA$3:BA$554,0),"")</f>
        <v/>
      </c>
      <c r="BB206" s="4" t="str">
        <f ca="1">IFERROR(RANK(order!BB206,order!BB$3:BB$554,0),"")</f>
        <v/>
      </c>
      <c r="BC206" s="10" t="str">
        <f ca="1">IFERROR(RANK(order!BC206,order!BC$3:BC$554,0),"")</f>
        <v/>
      </c>
      <c r="BD206" s="10" t="str">
        <f ca="1">IFERROR(RANK(order!BD206,order!BD$3:BD$554,0),"")</f>
        <v/>
      </c>
      <c r="BE206" s="10" t="str">
        <f ca="1">IFERROR(RANK(order!BE206,order!BE$3:BE$554,0),"")</f>
        <v/>
      </c>
      <c r="BF206" s="4" t="str">
        <f ca="1">IFERROR(RANK(order!BF206,order!BF$3:BF$554,0),"")</f>
        <v/>
      </c>
      <c r="BG206" s="4" t="str">
        <f ca="1">IFERROR(RANK(order!BG206,order!BG$3:BG$554,0),"")</f>
        <v/>
      </c>
      <c r="BH206" s="4" t="str">
        <f ca="1">IFERROR(RANK(order!BH206,order!BH$3:BH$554,0),"")</f>
        <v/>
      </c>
      <c r="BI206" s="10" t="str">
        <f ca="1">IFERROR(RANK(order!BI206,order!BI$3:BI$554,0),"")</f>
        <v/>
      </c>
      <c r="BJ206" s="10" t="str">
        <f ca="1">IFERROR(RANK(order!BJ206,order!BJ$3:BJ$554,0),"")</f>
        <v/>
      </c>
      <c r="BK206" s="10" t="str">
        <f ca="1">IFERROR(RANK(order!BK206,order!BK$3:BK$554,0),"")</f>
        <v/>
      </c>
      <c r="BL206" s="4" t="str">
        <f ca="1">IFERROR(RANK(order!BL206,order!BL$3:BL$554,0),"")</f>
        <v/>
      </c>
      <c r="BM206" s="4" t="str">
        <f ca="1">IFERROR(RANK(order!BM206,order!BM$3:BM$554,0),"")</f>
        <v/>
      </c>
      <c r="BN206" s="4" t="str">
        <f ca="1">IFERROR(RANK(order!BN206,order!BN$3:BN$554,0),"")</f>
        <v/>
      </c>
      <c r="BO206" s="10" t="str">
        <f ca="1">IFERROR(RANK(order!BO206,order!BO$3:BO$554,0),"")</f>
        <v/>
      </c>
      <c r="BP206" s="10" t="str">
        <f ca="1">IFERROR(RANK(order!BP206,order!BP$3:BP$554,0),"")</f>
        <v/>
      </c>
      <c r="BQ206" s="10" t="str">
        <f ca="1">IFERROR(RANK(order!BQ206,order!BQ$3:BQ$554,0),"")</f>
        <v/>
      </c>
      <c r="BR206" s="4" t="str">
        <f ca="1">IFERROR(RANK(order!BR206,order!BR$3:BR$554,0),"")</f>
        <v/>
      </c>
      <c r="BS206" s="4" t="str">
        <f ca="1">IFERROR(RANK(order!BS206,order!BS$3:BS$554,0),"")</f>
        <v/>
      </c>
      <c r="BT206" s="4" t="str">
        <f ca="1">IFERROR(RANK(order!BT206,order!BT$3:BT$554,0),"")</f>
        <v/>
      </c>
      <c r="BU206" s="95">
        <f t="shared" si="313"/>
        <v>204</v>
      </c>
      <c r="BV206" s="35" t="str">
        <f t="shared" si="314"/>
        <v>E1</v>
      </c>
      <c r="BW206" s="55">
        <f t="shared" ca="1" si="237"/>
        <v>0</v>
      </c>
      <c r="BX206" s="56" t="str">
        <f t="shared" ca="1" si="238"/>
        <v/>
      </c>
      <c r="BY206" s="56" t="str">
        <f t="shared" ca="1" si="239"/>
        <v/>
      </c>
      <c r="BZ206" s="57" t="str">
        <f t="shared" ca="1" si="240"/>
        <v/>
      </c>
      <c r="CA206" s="57" t="str">
        <f t="shared" ca="1" si="241"/>
        <v/>
      </c>
      <c r="CB206" s="58" t="str">
        <f t="shared" ca="1" si="242"/>
        <v/>
      </c>
      <c r="CC206" s="57" t="str">
        <f t="shared" ca="1" si="243"/>
        <v/>
      </c>
      <c r="CD206" s="57" t="str">
        <f t="shared" ca="1" si="244"/>
        <v/>
      </c>
      <c r="CE206" s="58" t="str">
        <f t="shared" ca="1" si="245"/>
        <v/>
      </c>
      <c r="CF206" s="59" t="str">
        <f t="shared" ca="1" si="246"/>
        <v/>
      </c>
      <c r="CG206" s="57" t="str">
        <f t="shared" ca="1" si="247"/>
        <v/>
      </c>
      <c r="CH206" s="57" t="str">
        <f t="shared" ca="1" si="248"/>
        <v/>
      </c>
      <c r="CI206" s="57" t="str">
        <f t="shared" ca="1" si="249"/>
        <v/>
      </c>
      <c r="CJ206" s="57" t="str">
        <f t="shared" ca="1" si="250"/>
        <v/>
      </c>
      <c r="CK206" s="57" t="str">
        <f t="shared" ca="1" si="251"/>
        <v/>
      </c>
      <c r="CL206" s="57" t="str">
        <f t="shared" ca="1" si="252"/>
        <v/>
      </c>
      <c r="CM206" s="57" t="str">
        <f t="shared" ca="1" si="253"/>
        <v/>
      </c>
      <c r="CN206" s="57" t="str">
        <f t="shared" ca="1" si="254"/>
        <v/>
      </c>
      <c r="CO206" s="57" t="str">
        <f t="shared" ca="1" si="255"/>
        <v/>
      </c>
      <c r="CP206" s="57" t="str">
        <f t="shared" ca="1" si="256"/>
        <v/>
      </c>
      <c r="CQ206" s="57" t="str">
        <f t="shared" ca="1" si="257"/>
        <v/>
      </c>
      <c r="CR206" s="57" t="str">
        <f t="shared" ca="1" si="258"/>
        <v/>
      </c>
      <c r="CS206" s="60" t="str">
        <f t="shared" ca="1" si="259"/>
        <v/>
      </c>
      <c r="CT206" s="60" t="str">
        <f t="shared" ca="1" si="260"/>
        <v/>
      </c>
      <c r="CU206" s="60" t="str">
        <f t="shared" ca="1" si="261"/>
        <v/>
      </c>
      <c r="CV206" s="60" t="str">
        <f t="shared" ca="1" si="262"/>
        <v/>
      </c>
      <c r="CW206" s="60" t="str">
        <f t="shared" ca="1" si="263"/>
        <v/>
      </c>
      <c r="CX206" s="60" t="str">
        <f t="shared" ca="1" si="264"/>
        <v/>
      </c>
      <c r="CY206" s="60" t="str">
        <f t="shared" ca="1" si="265"/>
        <v/>
      </c>
      <c r="CZ206" s="60" t="str">
        <f t="shared" ca="1" si="266"/>
        <v/>
      </c>
      <c r="DA206" s="65" t="str">
        <f t="shared" ca="1" si="267"/>
        <v/>
      </c>
      <c r="DB206" s="65" t="str">
        <f t="shared" ca="1" si="268"/>
        <v/>
      </c>
      <c r="DC206" s="65" t="str">
        <f t="shared" ca="1" si="269"/>
        <v/>
      </c>
      <c r="DD206" s="65" t="str">
        <f t="shared" ca="1" si="270"/>
        <v/>
      </c>
      <c r="DE206" s="65" t="str">
        <f t="shared" ca="1" si="271"/>
        <v/>
      </c>
      <c r="DF206" s="66" t="str">
        <f t="shared" ca="1" si="272"/>
        <v/>
      </c>
      <c r="DG206" s="66" t="str">
        <f t="shared" ca="1" si="273"/>
        <v/>
      </c>
      <c r="DH206" s="66" t="str">
        <f t="shared" ca="1" si="274"/>
        <v/>
      </c>
      <c r="DI206" s="66" t="str">
        <f t="shared" ca="1" si="275"/>
        <v/>
      </c>
      <c r="DJ206" s="66" t="str">
        <f t="shared" ca="1" si="276"/>
        <v/>
      </c>
      <c r="DK206" s="65" t="str">
        <f t="shared" ca="1" si="277"/>
        <v/>
      </c>
      <c r="DL206" s="65" t="str">
        <f t="shared" ca="1" si="278"/>
        <v/>
      </c>
      <c r="DM206" s="65" t="str">
        <f t="shared" ca="1" si="279"/>
        <v/>
      </c>
      <c r="DN206" s="65" t="str">
        <f t="shared" ca="1" si="280"/>
        <v/>
      </c>
      <c r="DO206" s="65" t="str">
        <f t="shared" ca="1" si="281"/>
        <v/>
      </c>
      <c r="DP206" s="65" t="str">
        <f t="shared" ca="1" si="282"/>
        <v/>
      </c>
      <c r="DQ206" s="65" t="str">
        <f t="shared" ca="1" si="283"/>
        <v/>
      </c>
      <c r="DR206" s="69" t="str">
        <f t="shared" ca="1" si="284"/>
        <v/>
      </c>
      <c r="DS206" s="69" t="str">
        <f t="shared" ca="1" si="285"/>
        <v/>
      </c>
      <c r="DT206" s="69" t="str">
        <f t="shared" ca="1" si="286"/>
        <v/>
      </c>
      <c r="DU206" s="69" t="str">
        <f t="shared" ca="1" si="287"/>
        <v/>
      </c>
      <c r="DV206" s="69" t="str">
        <f t="shared" ca="1" si="288"/>
        <v/>
      </c>
      <c r="DW206" s="69" t="str">
        <f t="shared" ca="1" si="289"/>
        <v/>
      </c>
      <c r="DX206" s="69" t="str">
        <f t="shared" ca="1" si="290"/>
        <v/>
      </c>
      <c r="DY206" s="69" t="str">
        <f t="shared" ca="1" si="291"/>
        <v/>
      </c>
      <c r="DZ206" s="72" t="str">
        <f t="shared" ca="1" si="292"/>
        <v/>
      </c>
      <c r="EA206" s="72" t="str">
        <f t="shared" ca="1" si="293"/>
        <v/>
      </c>
      <c r="EB206" s="72" t="str">
        <f t="shared" ca="1" si="294"/>
        <v/>
      </c>
      <c r="EC206" s="65" t="str">
        <f t="shared" ca="1" si="295"/>
        <v/>
      </c>
      <c r="ED206" s="65" t="str">
        <f t="shared" ca="1" si="296"/>
        <v/>
      </c>
      <c r="EE206" s="65" t="str">
        <f t="shared" ca="1" si="297"/>
        <v/>
      </c>
      <c r="EF206" s="65" t="str">
        <f t="shared" ca="1" si="298"/>
        <v/>
      </c>
      <c r="EG206" s="65" t="str">
        <f t="shared" ca="1" si="299"/>
        <v/>
      </c>
      <c r="EH206" s="65" t="str">
        <f t="shared" ca="1" si="300"/>
        <v/>
      </c>
      <c r="EI206" s="429" t="str">
        <f t="shared" ca="1" si="301"/>
        <v>No</v>
      </c>
      <c r="EJ206" s="428" t="str">
        <f t="shared" ca="1" si="302"/>
        <v/>
      </c>
      <c r="EK206" s="428" t="str">
        <f t="shared" ca="1" si="303"/>
        <v/>
      </c>
      <c r="EL206" s="65" t="str">
        <f t="shared" ca="1" si="304"/>
        <v/>
      </c>
      <c r="EM206" s="65" t="str">
        <f t="shared" ca="1" si="305"/>
        <v/>
      </c>
      <c r="EN206" s="65" t="str">
        <f t="shared" ca="1" si="306"/>
        <v/>
      </c>
      <c r="EO206" s="433" t="str">
        <f t="shared" ca="1" si="307"/>
        <v/>
      </c>
      <c r="EP206" s="433" t="str">
        <f t="shared" ca="1" si="308"/>
        <v/>
      </c>
      <c r="EQ206" s="433" t="str">
        <f t="shared" ca="1" si="309"/>
        <v/>
      </c>
      <c r="ER206" s="433" t="str">
        <f t="shared" ca="1" si="310"/>
        <v/>
      </c>
      <c r="ES206" s="433" t="str">
        <f t="shared" ca="1" si="311"/>
        <v/>
      </c>
      <c r="ET206" s="433" t="str">
        <f t="shared" ca="1" si="312"/>
        <v/>
      </c>
      <c r="EU206" s="433" t="str">
        <f ca="1">IF(OR(CO206="",CQ206=""),"",Discipline!$P$3*CO206+Discipline!$X$3*CQ206)</f>
        <v/>
      </c>
      <c r="EV206" s="433" t="str">
        <f ca="1">IF(OR(CP206="",CR206=""),"",Discipline!$P$3*CP206+Discipline!$X$3*CR206)</f>
        <v/>
      </c>
    </row>
    <row r="207" spans="1:152" x14ac:dyDescent="0.25">
      <c r="A207" s="10" t="str">
        <f ca="1">IFERROR(RANK(order!A207,order!A$3:A$554,0),"")</f>
        <v/>
      </c>
      <c r="B207" s="10" t="str">
        <f ca="1">IFERROR(RANK(order!B207,order!B$3:B$554,0),"")</f>
        <v/>
      </c>
      <c r="C207" s="10" t="str">
        <f ca="1">IFERROR(RANK(order!C207,order!C$3:C$554,0),"")</f>
        <v/>
      </c>
      <c r="D207" s="4" t="str">
        <f ca="1">IFERROR(RANK(order!D207,order!D$3:D$554,0),"")</f>
        <v/>
      </c>
      <c r="E207" s="4" t="str">
        <f ca="1">IFERROR(RANK(order!E207,order!E$3:E$554,0),"")</f>
        <v/>
      </c>
      <c r="F207" s="4" t="str">
        <f ca="1">IFERROR(RANK(order!F207,order!F$3:F$554,0),"")</f>
        <v/>
      </c>
      <c r="G207" s="10" t="str">
        <f ca="1">IFERROR(RANK(order!G207,order!G$3:G$554,0),"")</f>
        <v/>
      </c>
      <c r="H207" s="10" t="str">
        <f ca="1">IFERROR(RANK(order!H207,order!H$3:H$554,0),"")</f>
        <v/>
      </c>
      <c r="I207" s="10" t="str">
        <f ca="1">IFERROR(RANK(order!I207,order!I$3:I$554,0),"")</f>
        <v/>
      </c>
      <c r="J207" s="4" t="str">
        <f ca="1">IFERROR(RANK(order!J207,order!J$3:J$554,0),"")</f>
        <v/>
      </c>
      <c r="K207" s="4" t="str">
        <f ca="1">IFERROR(RANK(order!K207,order!K$3:K$554,0),"")</f>
        <v/>
      </c>
      <c r="L207" s="4" t="str">
        <f ca="1">IFERROR(RANK(order!L207,order!L$3:L$554,0),"")</f>
        <v/>
      </c>
      <c r="M207" s="10" t="str">
        <f ca="1">IFERROR(RANK(order!M207,order!M$3:M$554,0),"")</f>
        <v/>
      </c>
      <c r="N207" s="10" t="str">
        <f ca="1">IFERROR(RANK(order!N207,order!N$3:N$554,0),"")</f>
        <v/>
      </c>
      <c r="O207" s="10" t="str">
        <f ca="1">IFERROR(RANK(order!O207,order!O$3:O$554,0),"")</f>
        <v/>
      </c>
      <c r="P207" s="4" t="str">
        <f ca="1">IFERROR(RANK(order!P207,order!P$3:P$554,0),"")</f>
        <v/>
      </c>
      <c r="Q207" s="4" t="str">
        <f ca="1">IFERROR(RANK(order!Q207,order!Q$3:Q$554,0),"")</f>
        <v/>
      </c>
      <c r="R207" s="4" t="str">
        <f ca="1">IFERROR(RANK(order!R207,order!R$3:R$554,0),"")</f>
        <v/>
      </c>
      <c r="S207" s="10" t="str">
        <f ca="1">IFERROR(RANK(order!S207,order!S$3:S$554,0),"")</f>
        <v/>
      </c>
      <c r="T207" s="10" t="str">
        <f ca="1">IFERROR(RANK(order!T207,order!T$3:T$554,0),"")</f>
        <v/>
      </c>
      <c r="U207" s="10" t="str">
        <f ca="1">IFERROR(RANK(order!U207,order!U$3:U$554,0),"")</f>
        <v/>
      </c>
      <c r="V207" s="4" t="str">
        <f ca="1">IFERROR(RANK(order!V207,order!V$3:V$554,0),"")</f>
        <v/>
      </c>
      <c r="W207" s="4" t="str">
        <f ca="1">IFERROR(RANK(order!W207,order!W$3:W$554,0),"")</f>
        <v/>
      </c>
      <c r="X207" s="4" t="str">
        <f ca="1">IFERROR(RANK(order!X207,order!X$3:X$554,0),"")</f>
        <v/>
      </c>
      <c r="Y207" s="10" t="str">
        <f ca="1">IFERROR(RANK(order!Y207,order!Y$3:Y$554,0),"")</f>
        <v/>
      </c>
      <c r="Z207" s="10" t="str">
        <f ca="1">IFERROR(RANK(order!Z207,order!Z$3:Z$554,0),"")</f>
        <v/>
      </c>
      <c r="AA207" s="10" t="str">
        <f ca="1">IFERROR(RANK(order!AA207,order!AA$3:AA$554,0),"")</f>
        <v/>
      </c>
      <c r="AB207" s="4" t="str">
        <f ca="1">IFERROR(RANK(order!AB207,order!AB$3:AB$554,0),"")</f>
        <v/>
      </c>
      <c r="AC207" s="4" t="str">
        <f ca="1">IFERROR(RANK(order!AC207,order!AC$3:AC$554,0),"")</f>
        <v/>
      </c>
      <c r="AD207" s="4" t="str">
        <f ca="1">IFERROR(RANK(order!AD207,order!AD$3:AD$554,0),"")</f>
        <v/>
      </c>
      <c r="AE207" s="10" t="str">
        <f ca="1">IFERROR(RANK(order!AE207,order!AE$3:AE$554,0),"")</f>
        <v/>
      </c>
      <c r="AF207" s="10" t="str">
        <f ca="1">IFERROR(RANK(order!AF207,order!AF$3:AF$554,0),"")</f>
        <v/>
      </c>
      <c r="AG207" s="10" t="str">
        <f ca="1">IFERROR(RANK(order!AG207,order!AG$3:AG$554,0),"")</f>
        <v/>
      </c>
      <c r="AH207" s="4" t="str">
        <f ca="1">IFERROR(RANK(order!AH207,order!AH$3:AH$554,0),"")</f>
        <v/>
      </c>
      <c r="AI207" s="4" t="str">
        <f ca="1">IFERROR(RANK(order!AI207,order!AI$3:AI$554,0),"")</f>
        <v/>
      </c>
      <c r="AJ207" s="4" t="str">
        <f ca="1">IFERROR(RANK(order!AJ207,order!AJ$3:AJ$554,0),"")</f>
        <v/>
      </c>
      <c r="AK207" s="10" t="str">
        <f ca="1">IFERROR(RANK(order!AK207,order!AK$3:AK$554,0),"")</f>
        <v/>
      </c>
      <c r="AL207" s="10" t="str">
        <f ca="1">IFERROR(RANK(order!AL207,order!AL$3:AL$554,0),"")</f>
        <v/>
      </c>
      <c r="AM207" s="10" t="str">
        <f ca="1">IFERROR(RANK(order!AM207,order!AM$3:AM$554,0),"")</f>
        <v/>
      </c>
      <c r="AN207" s="4" t="str">
        <f ca="1">IFERROR(RANK(order!AN207,order!AN$3:AN$554,0),"")</f>
        <v/>
      </c>
      <c r="AO207" s="4" t="str">
        <f ca="1">IFERROR(RANK(order!AO207,order!AO$3:AO$554,0),"")</f>
        <v/>
      </c>
      <c r="AP207" s="4" t="str">
        <f ca="1">IFERROR(RANK(order!AP207,order!AP$3:AP$554,0),"")</f>
        <v/>
      </c>
      <c r="AQ207" s="10" t="str">
        <f ca="1">IFERROR(RANK(order!AQ207,order!AQ$3:AQ$554,0),"")</f>
        <v/>
      </c>
      <c r="AR207" s="10" t="str">
        <f ca="1">IFERROR(RANK(order!AR207,order!AR$3:AR$554,0),"")</f>
        <v/>
      </c>
      <c r="AS207" s="10" t="str">
        <f ca="1">IFERROR(RANK(order!AS207,order!AS$3:AS$554,0),"")</f>
        <v/>
      </c>
      <c r="AT207" s="4" t="str">
        <f ca="1">IFERROR(RANK(order!AT207,order!AT$3:AT$554,0),"")</f>
        <v/>
      </c>
      <c r="AU207" s="4" t="str">
        <f ca="1">IFERROR(RANK(order!AU207,order!AU$3:AU$554,0),"")</f>
        <v/>
      </c>
      <c r="AV207" s="4" t="str">
        <f ca="1">IFERROR(RANK(order!AV207,order!AV$3:AV$554,0),"")</f>
        <v/>
      </c>
      <c r="AW207" s="10" t="str">
        <f ca="1">IFERROR(RANK(order!AW207,order!AW$3:AW$554,0),"")</f>
        <v/>
      </c>
      <c r="AX207" s="10" t="str">
        <f ca="1">IFERROR(RANK(order!AX207,order!AX$3:AX$554,0),"")</f>
        <v/>
      </c>
      <c r="AY207" s="10" t="str">
        <f ca="1">IFERROR(RANK(order!AY207,order!AY$3:AY$554,0),"")</f>
        <v/>
      </c>
      <c r="AZ207" s="4" t="str">
        <f ca="1">IFERROR(RANK(order!AZ207,order!AZ$3:AZ$554,0),"")</f>
        <v/>
      </c>
      <c r="BA207" s="4" t="str">
        <f ca="1">IFERROR(RANK(order!BA207,order!BA$3:BA$554,0),"")</f>
        <v/>
      </c>
      <c r="BB207" s="4" t="str">
        <f ca="1">IFERROR(RANK(order!BB207,order!BB$3:BB$554,0),"")</f>
        <v/>
      </c>
      <c r="BC207" s="10" t="str">
        <f ca="1">IFERROR(RANK(order!BC207,order!BC$3:BC$554,0),"")</f>
        <v/>
      </c>
      <c r="BD207" s="10" t="str">
        <f ca="1">IFERROR(RANK(order!BD207,order!BD$3:BD$554,0),"")</f>
        <v/>
      </c>
      <c r="BE207" s="10" t="str">
        <f ca="1">IFERROR(RANK(order!BE207,order!BE$3:BE$554,0),"")</f>
        <v/>
      </c>
      <c r="BF207" s="4" t="str">
        <f ca="1">IFERROR(RANK(order!BF207,order!BF$3:BF$554,0),"")</f>
        <v/>
      </c>
      <c r="BG207" s="4" t="str">
        <f ca="1">IFERROR(RANK(order!BG207,order!BG$3:BG$554,0),"")</f>
        <v/>
      </c>
      <c r="BH207" s="4" t="str">
        <f ca="1">IFERROR(RANK(order!BH207,order!BH$3:BH$554,0),"")</f>
        <v/>
      </c>
      <c r="BI207" s="10" t="str">
        <f ca="1">IFERROR(RANK(order!BI207,order!BI$3:BI$554,0),"")</f>
        <v/>
      </c>
      <c r="BJ207" s="10" t="str">
        <f ca="1">IFERROR(RANK(order!BJ207,order!BJ$3:BJ$554,0),"")</f>
        <v/>
      </c>
      <c r="BK207" s="10" t="str">
        <f ca="1">IFERROR(RANK(order!BK207,order!BK$3:BK$554,0),"")</f>
        <v/>
      </c>
      <c r="BL207" s="4" t="str">
        <f ca="1">IFERROR(RANK(order!BL207,order!BL$3:BL$554,0),"")</f>
        <v/>
      </c>
      <c r="BM207" s="4" t="str">
        <f ca="1">IFERROR(RANK(order!BM207,order!BM$3:BM$554,0),"")</f>
        <v/>
      </c>
      <c r="BN207" s="4" t="str">
        <f ca="1">IFERROR(RANK(order!BN207,order!BN$3:BN$554,0),"")</f>
        <v/>
      </c>
      <c r="BO207" s="10" t="str">
        <f ca="1">IFERROR(RANK(order!BO207,order!BO$3:BO$554,0),"")</f>
        <v/>
      </c>
      <c r="BP207" s="10" t="str">
        <f ca="1">IFERROR(RANK(order!BP207,order!BP$3:BP$554,0),"")</f>
        <v/>
      </c>
      <c r="BQ207" s="10" t="str">
        <f ca="1">IFERROR(RANK(order!BQ207,order!BQ$3:BQ$554,0),"")</f>
        <v/>
      </c>
      <c r="BR207" s="4" t="str">
        <f ca="1">IFERROR(RANK(order!BR207,order!BR$3:BR$554,0),"")</f>
        <v/>
      </c>
      <c r="BS207" s="4" t="str">
        <f ca="1">IFERROR(RANK(order!BS207,order!BS$3:BS$554,0),"")</f>
        <v/>
      </c>
      <c r="BT207" s="4" t="str">
        <f ca="1">IFERROR(RANK(order!BT207,order!BT$3:BT$554,0),"")</f>
        <v/>
      </c>
      <c r="BU207" s="95">
        <f t="shared" si="313"/>
        <v>205</v>
      </c>
      <c r="BV207" s="35" t="str">
        <f t="shared" si="314"/>
        <v>E1</v>
      </c>
      <c r="BW207" s="55">
        <f t="shared" ca="1" si="237"/>
        <v>0</v>
      </c>
      <c r="BX207" s="56" t="str">
        <f t="shared" ca="1" si="238"/>
        <v/>
      </c>
      <c r="BY207" s="56" t="str">
        <f t="shared" ca="1" si="239"/>
        <v/>
      </c>
      <c r="BZ207" s="57" t="str">
        <f t="shared" ca="1" si="240"/>
        <v/>
      </c>
      <c r="CA207" s="57" t="str">
        <f t="shared" ca="1" si="241"/>
        <v/>
      </c>
      <c r="CB207" s="58" t="str">
        <f t="shared" ca="1" si="242"/>
        <v/>
      </c>
      <c r="CC207" s="57" t="str">
        <f t="shared" ca="1" si="243"/>
        <v/>
      </c>
      <c r="CD207" s="57" t="str">
        <f t="shared" ca="1" si="244"/>
        <v/>
      </c>
      <c r="CE207" s="58" t="str">
        <f t="shared" ca="1" si="245"/>
        <v/>
      </c>
      <c r="CF207" s="59" t="str">
        <f t="shared" ca="1" si="246"/>
        <v/>
      </c>
      <c r="CG207" s="57" t="str">
        <f t="shared" ca="1" si="247"/>
        <v/>
      </c>
      <c r="CH207" s="57" t="str">
        <f t="shared" ca="1" si="248"/>
        <v/>
      </c>
      <c r="CI207" s="57" t="str">
        <f t="shared" ca="1" si="249"/>
        <v/>
      </c>
      <c r="CJ207" s="57" t="str">
        <f t="shared" ca="1" si="250"/>
        <v/>
      </c>
      <c r="CK207" s="57" t="str">
        <f t="shared" ca="1" si="251"/>
        <v/>
      </c>
      <c r="CL207" s="57" t="str">
        <f t="shared" ca="1" si="252"/>
        <v/>
      </c>
      <c r="CM207" s="57" t="str">
        <f t="shared" ca="1" si="253"/>
        <v/>
      </c>
      <c r="CN207" s="57" t="str">
        <f t="shared" ca="1" si="254"/>
        <v/>
      </c>
      <c r="CO207" s="57" t="str">
        <f t="shared" ca="1" si="255"/>
        <v/>
      </c>
      <c r="CP207" s="57" t="str">
        <f t="shared" ca="1" si="256"/>
        <v/>
      </c>
      <c r="CQ207" s="57" t="str">
        <f t="shared" ca="1" si="257"/>
        <v/>
      </c>
      <c r="CR207" s="57" t="str">
        <f t="shared" ca="1" si="258"/>
        <v/>
      </c>
      <c r="CS207" s="60" t="str">
        <f t="shared" ca="1" si="259"/>
        <v/>
      </c>
      <c r="CT207" s="60" t="str">
        <f t="shared" ca="1" si="260"/>
        <v/>
      </c>
      <c r="CU207" s="60" t="str">
        <f t="shared" ca="1" si="261"/>
        <v/>
      </c>
      <c r="CV207" s="60" t="str">
        <f t="shared" ca="1" si="262"/>
        <v/>
      </c>
      <c r="CW207" s="60" t="str">
        <f t="shared" ca="1" si="263"/>
        <v/>
      </c>
      <c r="CX207" s="60" t="str">
        <f t="shared" ca="1" si="264"/>
        <v/>
      </c>
      <c r="CY207" s="60" t="str">
        <f t="shared" ca="1" si="265"/>
        <v/>
      </c>
      <c r="CZ207" s="60" t="str">
        <f t="shared" ca="1" si="266"/>
        <v/>
      </c>
      <c r="DA207" s="65" t="str">
        <f t="shared" ca="1" si="267"/>
        <v/>
      </c>
      <c r="DB207" s="65" t="str">
        <f t="shared" ca="1" si="268"/>
        <v/>
      </c>
      <c r="DC207" s="65" t="str">
        <f t="shared" ca="1" si="269"/>
        <v/>
      </c>
      <c r="DD207" s="65" t="str">
        <f t="shared" ca="1" si="270"/>
        <v/>
      </c>
      <c r="DE207" s="65" t="str">
        <f t="shared" ca="1" si="271"/>
        <v/>
      </c>
      <c r="DF207" s="66" t="str">
        <f t="shared" ca="1" si="272"/>
        <v/>
      </c>
      <c r="DG207" s="66" t="str">
        <f t="shared" ca="1" si="273"/>
        <v/>
      </c>
      <c r="DH207" s="66" t="str">
        <f t="shared" ca="1" si="274"/>
        <v/>
      </c>
      <c r="DI207" s="66" t="str">
        <f t="shared" ca="1" si="275"/>
        <v/>
      </c>
      <c r="DJ207" s="66" t="str">
        <f t="shared" ca="1" si="276"/>
        <v/>
      </c>
      <c r="DK207" s="65" t="str">
        <f t="shared" ca="1" si="277"/>
        <v/>
      </c>
      <c r="DL207" s="65" t="str">
        <f t="shared" ca="1" si="278"/>
        <v/>
      </c>
      <c r="DM207" s="65" t="str">
        <f t="shared" ca="1" si="279"/>
        <v/>
      </c>
      <c r="DN207" s="65" t="str">
        <f t="shared" ca="1" si="280"/>
        <v/>
      </c>
      <c r="DO207" s="65" t="str">
        <f t="shared" ca="1" si="281"/>
        <v/>
      </c>
      <c r="DP207" s="65" t="str">
        <f t="shared" ca="1" si="282"/>
        <v/>
      </c>
      <c r="DQ207" s="65" t="str">
        <f t="shared" ca="1" si="283"/>
        <v/>
      </c>
      <c r="DR207" s="69" t="str">
        <f t="shared" ca="1" si="284"/>
        <v/>
      </c>
      <c r="DS207" s="69" t="str">
        <f t="shared" ca="1" si="285"/>
        <v/>
      </c>
      <c r="DT207" s="69" t="str">
        <f t="shared" ca="1" si="286"/>
        <v/>
      </c>
      <c r="DU207" s="69" t="str">
        <f t="shared" ca="1" si="287"/>
        <v/>
      </c>
      <c r="DV207" s="69" t="str">
        <f t="shared" ca="1" si="288"/>
        <v/>
      </c>
      <c r="DW207" s="69" t="str">
        <f t="shared" ca="1" si="289"/>
        <v/>
      </c>
      <c r="DX207" s="69" t="str">
        <f t="shared" ca="1" si="290"/>
        <v/>
      </c>
      <c r="DY207" s="69" t="str">
        <f t="shared" ca="1" si="291"/>
        <v/>
      </c>
      <c r="DZ207" s="72" t="str">
        <f t="shared" ca="1" si="292"/>
        <v/>
      </c>
      <c r="EA207" s="72" t="str">
        <f t="shared" ca="1" si="293"/>
        <v/>
      </c>
      <c r="EB207" s="72" t="str">
        <f t="shared" ca="1" si="294"/>
        <v/>
      </c>
      <c r="EC207" s="65" t="str">
        <f t="shared" ca="1" si="295"/>
        <v/>
      </c>
      <c r="ED207" s="65" t="str">
        <f t="shared" ca="1" si="296"/>
        <v/>
      </c>
      <c r="EE207" s="65" t="str">
        <f t="shared" ca="1" si="297"/>
        <v/>
      </c>
      <c r="EF207" s="65" t="str">
        <f t="shared" ca="1" si="298"/>
        <v/>
      </c>
      <c r="EG207" s="65" t="str">
        <f t="shared" ca="1" si="299"/>
        <v/>
      </c>
      <c r="EH207" s="65" t="str">
        <f t="shared" ca="1" si="300"/>
        <v/>
      </c>
      <c r="EI207" s="429" t="str">
        <f t="shared" ca="1" si="301"/>
        <v>No</v>
      </c>
      <c r="EJ207" s="428" t="str">
        <f t="shared" ca="1" si="302"/>
        <v/>
      </c>
      <c r="EK207" s="428" t="str">
        <f t="shared" ca="1" si="303"/>
        <v/>
      </c>
      <c r="EL207" s="65" t="str">
        <f t="shared" ca="1" si="304"/>
        <v/>
      </c>
      <c r="EM207" s="65" t="str">
        <f t="shared" ca="1" si="305"/>
        <v/>
      </c>
      <c r="EN207" s="65" t="str">
        <f t="shared" ca="1" si="306"/>
        <v/>
      </c>
      <c r="EO207" s="433" t="str">
        <f t="shared" ca="1" si="307"/>
        <v/>
      </c>
      <c r="EP207" s="433" t="str">
        <f t="shared" ca="1" si="308"/>
        <v/>
      </c>
      <c r="EQ207" s="433" t="str">
        <f t="shared" ca="1" si="309"/>
        <v/>
      </c>
      <c r="ER207" s="433" t="str">
        <f t="shared" ca="1" si="310"/>
        <v/>
      </c>
      <c r="ES207" s="433" t="str">
        <f t="shared" ca="1" si="311"/>
        <v/>
      </c>
      <c r="ET207" s="433" t="str">
        <f t="shared" ca="1" si="312"/>
        <v/>
      </c>
      <c r="EU207" s="433" t="str">
        <f ca="1">IF(OR(CO207="",CQ207=""),"",Discipline!$P$3*CO207+Discipline!$X$3*CQ207)</f>
        <v/>
      </c>
      <c r="EV207" s="433" t="str">
        <f ca="1">IF(OR(CP207="",CR207=""),"",Discipline!$P$3*CP207+Discipline!$X$3*CR207)</f>
        <v/>
      </c>
    </row>
    <row r="208" spans="1:152" x14ac:dyDescent="0.25">
      <c r="A208" s="10" t="str">
        <f ca="1">IFERROR(RANK(order!A208,order!A$3:A$554,0),"")</f>
        <v/>
      </c>
      <c r="B208" s="10" t="str">
        <f ca="1">IFERROR(RANK(order!B208,order!B$3:B$554,0),"")</f>
        <v/>
      </c>
      <c r="C208" s="10" t="str">
        <f ca="1">IFERROR(RANK(order!C208,order!C$3:C$554,0),"")</f>
        <v/>
      </c>
      <c r="D208" s="4" t="str">
        <f ca="1">IFERROR(RANK(order!D208,order!D$3:D$554,0),"")</f>
        <v/>
      </c>
      <c r="E208" s="4" t="str">
        <f ca="1">IFERROR(RANK(order!E208,order!E$3:E$554,0),"")</f>
        <v/>
      </c>
      <c r="F208" s="4" t="str">
        <f ca="1">IFERROR(RANK(order!F208,order!F$3:F$554,0),"")</f>
        <v/>
      </c>
      <c r="G208" s="10" t="str">
        <f ca="1">IFERROR(RANK(order!G208,order!G$3:G$554,0),"")</f>
        <v/>
      </c>
      <c r="H208" s="10" t="str">
        <f ca="1">IFERROR(RANK(order!H208,order!H$3:H$554,0),"")</f>
        <v/>
      </c>
      <c r="I208" s="10" t="str">
        <f ca="1">IFERROR(RANK(order!I208,order!I$3:I$554,0),"")</f>
        <v/>
      </c>
      <c r="J208" s="4" t="str">
        <f ca="1">IFERROR(RANK(order!J208,order!J$3:J$554,0),"")</f>
        <v/>
      </c>
      <c r="K208" s="4" t="str">
        <f ca="1">IFERROR(RANK(order!K208,order!K$3:K$554,0),"")</f>
        <v/>
      </c>
      <c r="L208" s="4" t="str">
        <f ca="1">IFERROR(RANK(order!L208,order!L$3:L$554,0),"")</f>
        <v/>
      </c>
      <c r="M208" s="10" t="str">
        <f ca="1">IFERROR(RANK(order!M208,order!M$3:M$554,0),"")</f>
        <v/>
      </c>
      <c r="N208" s="10" t="str">
        <f ca="1">IFERROR(RANK(order!N208,order!N$3:N$554,0),"")</f>
        <v/>
      </c>
      <c r="O208" s="10" t="str">
        <f ca="1">IFERROR(RANK(order!O208,order!O$3:O$554,0),"")</f>
        <v/>
      </c>
      <c r="P208" s="4" t="str">
        <f ca="1">IFERROR(RANK(order!P208,order!P$3:P$554,0),"")</f>
        <v/>
      </c>
      <c r="Q208" s="4" t="str">
        <f ca="1">IFERROR(RANK(order!Q208,order!Q$3:Q$554,0),"")</f>
        <v/>
      </c>
      <c r="R208" s="4" t="str">
        <f ca="1">IFERROR(RANK(order!R208,order!R$3:R$554,0),"")</f>
        <v/>
      </c>
      <c r="S208" s="10" t="str">
        <f ca="1">IFERROR(RANK(order!S208,order!S$3:S$554,0),"")</f>
        <v/>
      </c>
      <c r="T208" s="10" t="str">
        <f ca="1">IFERROR(RANK(order!T208,order!T$3:T$554,0),"")</f>
        <v/>
      </c>
      <c r="U208" s="10" t="str">
        <f ca="1">IFERROR(RANK(order!U208,order!U$3:U$554,0),"")</f>
        <v/>
      </c>
      <c r="V208" s="4" t="str">
        <f ca="1">IFERROR(RANK(order!V208,order!V$3:V$554,0),"")</f>
        <v/>
      </c>
      <c r="W208" s="4" t="str">
        <f ca="1">IFERROR(RANK(order!W208,order!W$3:W$554,0),"")</f>
        <v/>
      </c>
      <c r="X208" s="4" t="str">
        <f ca="1">IFERROR(RANK(order!X208,order!X$3:X$554,0),"")</f>
        <v/>
      </c>
      <c r="Y208" s="10" t="str">
        <f ca="1">IFERROR(RANK(order!Y208,order!Y$3:Y$554,0),"")</f>
        <v/>
      </c>
      <c r="Z208" s="10" t="str">
        <f ca="1">IFERROR(RANK(order!Z208,order!Z$3:Z$554,0),"")</f>
        <v/>
      </c>
      <c r="AA208" s="10" t="str">
        <f ca="1">IFERROR(RANK(order!AA208,order!AA$3:AA$554,0),"")</f>
        <v/>
      </c>
      <c r="AB208" s="4" t="str">
        <f ca="1">IFERROR(RANK(order!AB208,order!AB$3:AB$554,0),"")</f>
        <v/>
      </c>
      <c r="AC208" s="4" t="str">
        <f ca="1">IFERROR(RANK(order!AC208,order!AC$3:AC$554,0),"")</f>
        <v/>
      </c>
      <c r="AD208" s="4" t="str">
        <f ca="1">IFERROR(RANK(order!AD208,order!AD$3:AD$554,0),"")</f>
        <v/>
      </c>
      <c r="AE208" s="10" t="str">
        <f ca="1">IFERROR(RANK(order!AE208,order!AE$3:AE$554,0),"")</f>
        <v/>
      </c>
      <c r="AF208" s="10" t="str">
        <f ca="1">IFERROR(RANK(order!AF208,order!AF$3:AF$554,0),"")</f>
        <v/>
      </c>
      <c r="AG208" s="10" t="str">
        <f ca="1">IFERROR(RANK(order!AG208,order!AG$3:AG$554,0),"")</f>
        <v/>
      </c>
      <c r="AH208" s="4" t="str">
        <f ca="1">IFERROR(RANK(order!AH208,order!AH$3:AH$554,0),"")</f>
        <v/>
      </c>
      <c r="AI208" s="4" t="str">
        <f ca="1">IFERROR(RANK(order!AI208,order!AI$3:AI$554,0),"")</f>
        <v/>
      </c>
      <c r="AJ208" s="4" t="str">
        <f ca="1">IFERROR(RANK(order!AJ208,order!AJ$3:AJ$554,0),"")</f>
        <v/>
      </c>
      <c r="AK208" s="10" t="str">
        <f ca="1">IFERROR(RANK(order!AK208,order!AK$3:AK$554,0),"")</f>
        <v/>
      </c>
      <c r="AL208" s="10" t="str">
        <f ca="1">IFERROR(RANK(order!AL208,order!AL$3:AL$554,0),"")</f>
        <v/>
      </c>
      <c r="AM208" s="10" t="str">
        <f ca="1">IFERROR(RANK(order!AM208,order!AM$3:AM$554,0),"")</f>
        <v/>
      </c>
      <c r="AN208" s="4" t="str">
        <f ca="1">IFERROR(RANK(order!AN208,order!AN$3:AN$554,0),"")</f>
        <v/>
      </c>
      <c r="AO208" s="4" t="str">
        <f ca="1">IFERROR(RANK(order!AO208,order!AO$3:AO$554,0),"")</f>
        <v/>
      </c>
      <c r="AP208" s="4" t="str">
        <f ca="1">IFERROR(RANK(order!AP208,order!AP$3:AP$554,0),"")</f>
        <v/>
      </c>
      <c r="AQ208" s="10" t="str">
        <f ca="1">IFERROR(RANK(order!AQ208,order!AQ$3:AQ$554,0),"")</f>
        <v/>
      </c>
      <c r="AR208" s="10" t="str">
        <f ca="1">IFERROR(RANK(order!AR208,order!AR$3:AR$554,0),"")</f>
        <v/>
      </c>
      <c r="AS208" s="10" t="str">
        <f ca="1">IFERROR(RANK(order!AS208,order!AS$3:AS$554,0),"")</f>
        <v/>
      </c>
      <c r="AT208" s="4" t="str">
        <f ca="1">IFERROR(RANK(order!AT208,order!AT$3:AT$554,0),"")</f>
        <v/>
      </c>
      <c r="AU208" s="4" t="str">
        <f ca="1">IFERROR(RANK(order!AU208,order!AU$3:AU$554,0),"")</f>
        <v/>
      </c>
      <c r="AV208" s="4" t="str">
        <f ca="1">IFERROR(RANK(order!AV208,order!AV$3:AV$554,0),"")</f>
        <v/>
      </c>
      <c r="AW208" s="10" t="str">
        <f ca="1">IFERROR(RANK(order!AW208,order!AW$3:AW$554,0),"")</f>
        <v/>
      </c>
      <c r="AX208" s="10" t="str">
        <f ca="1">IFERROR(RANK(order!AX208,order!AX$3:AX$554,0),"")</f>
        <v/>
      </c>
      <c r="AY208" s="10" t="str">
        <f ca="1">IFERROR(RANK(order!AY208,order!AY$3:AY$554,0),"")</f>
        <v/>
      </c>
      <c r="AZ208" s="4" t="str">
        <f ca="1">IFERROR(RANK(order!AZ208,order!AZ$3:AZ$554,0),"")</f>
        <v/>
      </c>
      <c r="BA208" s="4" t="str">
        <f ca="1">IFERROR(RANK(order!BA208,order!BA$3:BA$554,0),"")</f>
        <v/>
      </c>
      <c r="BB208" s="4" t="str">
        <f ca="1">IFERROR(RANK(order!BB208,order!BB$3:BB$554,0),"")</f>
        <v/>
      </c>
      <c r="BC208" s="10" t="str">
        <f ca="1">IFERROR(RANK(order!BC208,order!BC$3:BC$554,0),"")</f>
        <v/>
      </c>
      <c r="BD208" s="10" t="str">
        <f ca="1">IFERROR(RANK(order!BD208,order!BD$3:BD$554,0),"")</f>
        <v/>
      </c>
      <c r="BE208" s="10" t="str">
        <f ca="1">IFERROR(RANK(order!BE208,order!BE$3:BE$554,0),"")</f>
        <v/>
      </c>
      <c r="BF208" s="4" t="str">
        <f ca="1">IFERROR(RANK(order!BF208,order!BF$3:BF$554,0),"")</f>
        <v/>
      </c>
      <c r="BG208" s="4" t="str">
        <f ca="1">IFERROR(RANK(order!BG208,order!BG$3:BG$554,0),"")</f>
        <v/>
      </c>
      <c r="BH208" s="4" t="str">
        <f ca="1">IFERROR(RANK(order!BH208,order!BH$3:BH$554,0),"")</f>
        <v/>
      </c>
      <c r="BI208" s="10" t="str">
        <f ca="1">IFERROR(RANK(order!BI208,order!BI$3:BI$554,0),"")</f>
        <v/>
      </c>
      <c r="BJ208" s="10" t="str">
        <f ca="1">IFERROR(RANK(order!BJ208,order!BJ$3:BJ$554,0),"")</f>
        <v/>
      </c>
      <c r="BK208" s="10" t="str">
        <f ca="1">IFERROR(RANK(order!BK208,order!BK$3:BK$554,0),"")</f>
        <v/>
      </c>
      <c r="BL208" s="4" t="str">
        <f ca="1">IFERROR(RANK(order!BL208,order!BL$3:BL$554,0),"")</f>
        <v/>
      </c>
      <c r="BM208" s="4" t="str">
        <f ca="1">IFERROR(RANK(order!BM208,order!BM$3:BM$554,0),"")</f>
        <v/>
      </c>
      <c r="BN208" s="4" t="str">
        <f ca="1">IFERROR(RANK(order!BN208,order!BN$3:BN$554,0),"")</f>
        <v/>
      </c>
      <c r="BO208" s="10" t="str">
        <f ca="1">IFERROR(RANK(order!BO208,order!BO$3:BO$554,0),"")</f>
        <v/>
      </c>
      <c r="BP208" s="10" t="str">
        <f ca="1">IFERROR(RANK(order!BP208,order!BP$3:BP$554,0),"")</f>
        <v/>
      </c>
      <c r="BQ208" s="10" t="str">
        <f ca="1">IFERROR(RANK(order!BQ208,order!BQ$3:BQ$554,0),"")</f>
        <v/>
      </c>
      <c r="BR208" s="4" t="str">
        <f ca="1">IFERROR(RANK(order!BR208,order!BR$3:BR$554,0),"")</f>
        <v/>
      </c>
      <c r="BS208" s="4" t="str">
        <f ca="1">IFERROR(RANK(order!BS208,order!BS$3:BS$554,0),"")</f>
        <v/>
      </c>
      <c r="BT208" s="4" t="str">
        <f ca="1">IFERROR(RANK(order!BT208,order!BT$3:BT$554,0),"")</f>
        <v/>
      </c>
      <c r="BU208" s="95">
        <f t="shared" si="313"/>
        <v>206</v>
      </c>
      <c r="BV208" s="35" t="str">
        <f t="shared" si="314"/>
        <v>E1</v>
      </c>
      <c r="BW208" s="55">
        <f t="shared" ca="1" si="237"/>
        <v>0</v>
      </c>
      <c r="BX208" s="56" t="str">
        <f t="shared" ca="1" si="238"/>
        <v/>
      </c>
      <c r="BY208" s="56" t="str">
        <f t="shared" ca="1" si="239"/>
        <v/>
      </c>
      <c r="BZ208" s="57" t="str">
        <f t="shared" ca="1" si="240"/>
        <v/>
      </c>
      <c r="CA208" s="57" t="str">
        <f t="shared" ca="1" si="241"/>
        <v/>
      </c>
      <c r="CB208" s="58" t="str">
        <f t="shared" ca="1" si="242"/>
        <v/>
      </c>
      <c r="CC208" s="57" t="str">
        <f t="shared" ca="1" si="243"/>
        <v/>
      </c>
      <c r="CD208" s="57" t="str">
        <f t="shared" ca="1" si="244"/>
        <v/>
      </c>
      <c r="CE208" s="58" t="str">
        <f t="shared" ca="1" si="245"/>
        <v/>
      </c>
      <c r="CF208" s="59" t="str">
        <f t="shared" ca="1" si="246"/>
        <v/>
      </c>
      <c r="CG208" s="57" t="str">
        <f t="shared" ca="1" si="247"/>
        <v/>
      </c>
      <c r="CH208" s="57" t="str">
        <f t="shared" ca="1" si="248"/>
        <v/>
      </c>
      <c r="CI208" s="57" t="str">
        <f t="shared" ca="1" si="249"/>
        <v/>
      </c>
      <c r="CJ208" s="57" t="str">
        <f t="shared" ca="1" si="250"/>
        <v/>
      </c>
      <c r="CK208" s="57" t="str">
        <f t="shared" ca="1" si="251"/>
        <v/>
      </c>
      <c r="CL208" s="57" t="str">
        <f t="shared" ca="1" si="252"/>
        <v/>
      </c>
      <c r="CM208" s="57" t="str">
        <f t="shared" ca="1" si="253"/>
        <v/>
      </c>
      <c r="CN208" s="57" t="str">
        <f t="shared" ca="1" si="254"/>
        <v/>
      </c>
      <c r="CO208" s="57" t="str">
        <f t="shared" ca="1" si="255"/>
        <v/>
      </c>
      <c r="CP208" s="57" t="str">
        <f t="shared" ca="1" si="256"/>
        <v/>
      </c>
      <c r="CQ208" s="57" t="str">
        <f t="shared" ca="1" si="257"/>
        <v/>
      </c>
      <c r="CR208" s="57" t="str">
        <f t="shared" ca="1" si="258"/>
        <v/>
      </c>
      <c r="CS208" s="60" t="str">
        <f t="shared" ca="1" si="259"/>
        <v/>
      </c>
      <c r="CT208" s="60" t="str">
        <f t="shared" ca="1" si="260"/>
        <v/>
      </c>
      <c r="CU208" s="60" t="str">
        <f t="shared" ca="1" si="261"/>
        <v/>
      </c>
      <c r="CV208" s="60" t="str">
        <f t="shared" ca="1" si="262"/>
        <v/>
      </c>
      <c r="CW208" s="60" t="str">
        <f t="shared" ca="1" si="263"/>
        <v/>
      </c>
      <c r="CX208" s="60" t="str">
        <f t="shared" ca="1" si="264"/>
        <v/>
      </c>
      <c r="CY208" s="60" t="str">
        <f t="shared" ca="1" si="265"/>
        <v/>
      </c>
      <c r="CZ208" s="60" t="str">
        <f t="shared" ca="1" si="266"/>
        <v/>
      </c>
      <c r="DA208" s="65" t="str">
        <f t="shared" ca="1" si="267"/>
        <v/>
      </c>
      <c r="DB208" s="65" t="str">
        <f t="shared" ca="1" si="268"/>
        <v/>
      </c>
      <c r="DC208" s="65" t="str">
        <f t="shared" ca="1" si="269"/>
        <v/>
      </c>
      <c r="DD208" s="65" t="str">
        <f t="shared" ca="1" si="270"/>
        <v/>
      </c>
      <c r="DE208" s="65" t="str">
        <f t="shared" ca="1" si="271"/>
        <v/>
      </c>
      <c r="DF208" s="66" t="str">
        <f t="shared" ca="1" si="272"/>
        <v/>
      </c>
      <c r="DG208" s="66" t="str">
        <f t="shared" ca="1" si="273"/>
        <v/>
      </c>
      <c r="DH208" s="66" t="str">
        <f t="shared" ca="1" si="274"/>
        <v/>
      </c>
      <c r="DI208" s="66" t="str">
        <f t="shared" ca="1" si="275"/>
        <v/>
      </c>
      <c r="DJ208" s="66" t="str">
        <f t="shared" ca="1" si="276"/>
        <v/>
      </c>
      <c r="DK208" s="65" t="str">
        <f t="shared" ca="1" si="277"/>
        <v/>
      </c>
      <c r="DL208" s="65" t="str">
        <f t="shared" ca="1" si="278"/>
        <v/>
      </c>
      <c r="DM208" s="65" t="str">
        <f t="shared" ca="1" si="279"/>
        <v/>
      </c>
      <c r="DN208" s="65" t="str">
        <f t="shared" ca="1" si="280"/>
        <v/>
      </c>
      <c r="DO208" s="65" t="str">
        <f t="shared" ca="1" si="281"/>
        <v/>
      </c>
      <c r="DP208" s="65" t="str">
        <f t="shared" ca="1" si="282"/>
        <v/>
      </c>
      <c r="DQ208" s="65" t="str">
        <f t="shared" ca="1" si="283"/>
        <v/>
      </c>
      <c r="DR208" s="69" t="str">
        <f t="shared" ca="1" si="284"/>
        <v/>
      </c>
      <c r="DS208" s="69" t="str">
        <f t="shared" ca="1" si="285"/>
        <v/>
      </c>
      <c r="DT208" s="69" t="str">
        <f t="shared" ca="1" si="286"/>
        <v/>
      </c>
      <c r="DU208" s="69" t="str">
        <f t="shared" ca="1" si="287"/>
        <v/>
      </c>
      <c r="DV208" s="69" t="str">
        <f t="shared" ca="1" si="288"/>
        <v/>
      </c>
      <c r="DW208" s="69" t="str">
        <f t="shared" ca="1" si="289"/>
        <v/>
      </c>
      <c r="DX208" s="69" t="str">
        <f t="shared" ca="1" si="290"/>
        <v/>
      </c>
      <c r="DY208" s="69" t="str">
        <f t="shared" ca="1" si="291"/>
        <v/>
      </c>
      <c r="DZ208" s="72" t="str">
        <f t="shared" ca="1" si="292"/>
        <v/>
      </c>
      <c r="EA208" s="72" t="str">
        <f t="shared" ca="1" si="293"/>
        <v/>
      </c>
      <c r="EB208" s="72" t="str">
        <f t="shared" ca="1" si="294"/>
        <v/>
      </c>
      <c r="EC208" s="65" t="str">
        <f t="shared" ca="1" si="295"/>
        <v/>
      </c>
      <c r="ED208" s="65" t="str">
        <f t="shared" ca="1" si="296"/>
        <v/>
      </c>
      <c r="EE208" s="65" t="str">
        <f t="shared" ca="1" si="297"/>
        <v/>
      </c>
      <c r="EF208" s="65" t="str">
        <f t="shared" ca="1" si="298"/>
        <v/>
      </c>
      <c r="EG208" s="65" t="str">
        <f t="shared" ca="1" si="299"/>
        <v/>
      </c>
      <c r="EH208" s="65" t="str">
        <f t="shared" ca="1" si="300"/>
        <v/>
      </c>
      <c r="EI208" s="429" t="str">
        <f t="shared" ca="1" si="301"/>
        <v>No</v>
      </c>
      <c r="EJ208" s="428" t="str">
        <f t="shared" ca="1" si="302"/>
        <v/>
      </c>
      <c r="EK208" s="428" t="str">
        <f t="shared" ca="1" si="303"/>
        <v/>
      </c>
      <c r="EL208" s="65" t="str">
        <f t="shared" ca="1" si="304"/>
        <v/>
      </c>
      <c r="EM208" s="65" t="str">
        <f t="shared" ca="1" si="305"/>
        <v/>
      </c>
      <c r="EN208" s="65" t="str">
        <f t="shared" ca="1" si="306"/>
        <v/>
      </c>
      <c r="EO208" s="433" t="str">
        <f t="shared" ca="1" si="307"/>
        <v/>
      </c>
      <c r="EP208" s="433" t="str">
        <f t="shared" ca="1" si="308"/>
        <v/>
      </c>
      <c r="EQ208" s="433" t="str">
        <f t="shared" ca="1" si="309"/>
        <v/>
      </c>
      <c r="ER208" s="433" t="str">
        <f t="shared" ca="1" si="310"/>
        <v/>
      </c>
      <c r="ES208" s="433" t="str">
        <f t="shared" ca="1" si="311"/>
        <v/>
      </c>
      <c r="ET208" s="433" t="str">
        <f t="shared" ca="1" si="312"/>
        <v/>
      </c>
      <c r="EU208" s="433" t="str">
        <f ca="1">IF(OR(CO208="",CQ208=""),"",Discipline!$P$3*CO208+Discipline!$X$3*CQ208)</f>
        <v/>
      </c>
      <c r="EV208" s="433" t="str">
        <f ca="1">IF(OR(CP208="",CR208=""),"",Discipline!$P$3*CP208+Discipline!$X$3*CR208)</f>
        <v/>
      </c>
    </row>
    <row r="209" spans="1:152" x14ac:dyDescent="0.25">
      <c r="A209" s="10" t="str">
        <f ca="1">IFERROR(RANK(order!A209,order!A$3:A$554,0),"")</f>
        <v/>
      </c>
      <c r="B209" s="10" t="str">
        <f ca="1">IFERROR(RANK(order!B209,order!B$3:B$554,0),"")</f>
        <v/>
      </c>
      <c r="C209" s="10" t="str">
        <f ca="1">IFERROR(RANK(order!C209,order!C$3:C$554,0),"")</f>
        <v/>
      </c>
      <c r="D209" s="4" t="str">
        <f ca="1">IFERROR(RANK(order!D209,order!D$3:D$554,0),"")</f>
        <v/>
      </c>
      <c r="E209" s="4" t="str">
        <f ca="1">IFERROR(RANK(order!E209,order!E$3:E$554,0),"")</f>
        <v/>
      </c>
      <c r="F209" s="4" t="str">
        <f ca="1">IFERROR(RANK(order!F209,order!F$3:F$554,0),"")</f>
        <v/>
      </c>
      <c r="G209" s="10" t="str">
        <f ca="1">IFERROR(RANK(order!G209,order!G$3:G$554,0),"")</f>
        <v/>
      </c>
      <c r="H209" s="10" t="str">
        <f ca="1">IFERROR(RANK(order!H209,order!H$3:H$554,0),"")</f>
        <v/>
      </c>
      <c r="I209" s="10" t="str">
        <f ca="1">IFERROR(RANK(order!I209,order!I$3:I$554,0),"")</f>
        <v/>
      </c>
      <c r="J209" s="4" t="str">
        <f ca="1">IFERROR(RANK(order!J209,order!J$3:J$554,0),"")</f>
        <v/>
      </c>
      <c r="K209" s="4" t="str">
        <f ca="1">IFERROR(RANK(order!K209,order!K$3:K$554,0),"")</f>
        <v/>
      </c>
      <c r="L209" s="4" t="str">
        <f ca="1">IFERROR(RANK(order!L209,order!L$3:L$554,0),"")</f>
        <v/>
      </c>
      <c r="M209" s="10" t="str">
        <f ca="1">IFERROR(RANK(order!M209,order!M$3:M$554,0),"")</f>
        <v/>
      </c>
      <c r="N209" s="10" t="str">
        <f ca="1">IFERROR(RANK(order!N209,order!N$3:N$554,0),"")</f>
        <v/>
      </c>
      <c r="O209" s="10" t="str">
        <f ca="1">IFERROR(RANK(order!O209,order!O$3:O$554,0),"")</f>
        <v/>
      </c>
      <c r="P209" s="4" t="str">
        <f ca="1">IFERROR(RANK(order!P209,order!P$3:P$554,0),"")</f>
        <v/>
      </c>
      <c r="Q209" s="4" t="str">
        <f ca="1">IFERROR(RANK(order!Q209,order!Q$3:Q$554,0),"")</f>
        <v/>
      </c>
      <c r="R209" s="4" t="str">
        <f ca="1">IFERROR(RANK(order!R209,order!R$3:R$554,0),"")</f>
        <v/>
      </c>
      <c r="S209" s="10" t="str">
        <f ca="1">IFERROR(RANK(order!S209,order!S$3:S$554,0),"")</f>
        <v/>
      </c>
      <c r="T209" s="10" t="str">
        <f ca="1">IFERROR(RANK(order!T209,order!T$3:T$554,0),"")</f>
        <v/>
      </c>
      <c r="U209" s="10" t="str">
        <f ca="1">IFERROR(RANK(order!U209,order!U$3:U$554,0),"")</f>
        <v/>
      </c>
      <c r="V209" s="4" t="str">
        <f ca="1">IFERROR(RANK(order!V209,order!V$3:V$554,0),"")</f>
        <v/>
      </c>
      <c r="W209" s="4" t="str">
        <f ca="1">IFERROR(RANK(order!W209,order!W$3:W$554,0),"")</f>
        <v/>
      </c>
      <c r="X209" s="4" t="str">
        <f ca="1">IFERROR(RANK(order!X209,order!X$3:X$554,0),"")</f>
        <v/>
      </c>
      <c r="Y209" s="10" t="str">
        <f ca="1">IFERROR(RANK(order!Y209,order!Y$3:Y$554,0),"")</f>
        <v/>
      </c>
      <c r="Z209" s="10" t="str">
        <f ca="1">IFERROR(RANK(order!Z209,order!Z$3:Z$554,0),"")</f>
        <v/>
      </c>
      <c r="AA209" s="10" t="str">
        <f ca="1">IFERROR(RANK(order!AA209,order!AA$3:AA$554,0),"")</f>
        <v/>
      </c>
      <c r="AB209" s="4" t="str">
        <f ca="1">IFERROR(RANK(order!AB209,order!AB$3:AB$554,0),"")</f>
        <v/>
      </c>
      <c r="AC209" s="4" t="str">
        <f ca="1">IFERROR(RANK(order!AC209,order!AC$3:AC$554,0),"")</f>
        <v/>
      </c>
      <c r="AD209" s="4" t="str">
        <f ca="1">IFERROR(RANK(order!AD209,order!AD$3:AD$554,0),"")</f>
        <v/>
      </c>
      <c r="AE209" s="10" t="str">
        <f ca="1">IFERROR(RANK(order!AE209,order!AE$3:AE$554,0),"")</f>
        <v/>
      </c>
      <c r="AF209" s="10" t="str">
        <f ca="1">IFERROR(RANK(order!AF209,order!AF$3:AF$554,0),"")</f>
        <v/>
      </c>
      <c r="AG209" s="10" t="str">
        <f ca="1">IFERROR(RANK(order!AG209,order!AG$3:AG$554,0),"")</f>
        <v/>
      </c>
      <c r="AH209" s="4" t="str">
        <f ca="1">IFERROR(RANK(order!AH209,order!AH$3:AH$554,0),"")</f>
        <v/>
      </c>
      <c r="AI209" s="4" t="str">
        <f ca="1">IFERROR(RANK(order!AI209,order!AI$3:AI$554,0),"")</f>
        <v/>
      </c>
      <c r="AJ209" s="4" t="str">
        <f ca="1">IFERROR(RANK(order!AJ209,order!AJ$3:AJ$554,0),"")</f>
        <v/>
      </c>
      <c r="AK209" s="10" t="str">
        <f ca="1">IFERROR(RANK(order!AK209,order!AK$3:AK$554,0),"")</f>
        <v/>
      </c>
      <c r="AL209" s="10" t="str">
        <f ca="1">IFERROR(RANK(order!AL209,order!AL$3:AL$554,0),"")</f>
        <v/>
      </c>
      <c r="AM209" s="10" t="str">
        <f ca="1">IFERROR(RANK(order!AM209,order!AM$3:AM$554,0),"")</f>
        <v/>
      </c>
      <c r="AN209" s="4" t="str">
        <f ca="1">IFERROR(RANK(order!AN209,order!AN$3:AN$554,0),"")</f>
        <v/>
      </c>
      <c r="AO209" s="4" t="str">
        <f ca="1">IFERROR(RANK(order!AO209,order!AO$3:AO$554,0),"")</f>
        <v/>
      </c>
      <c r="AP209" s="4" t="str">
        <f ca="1">IFERROR(RANK(order!AP209,order!AP$3:AP$554,0),"")</f>
        <v/>
      </c>
      <c r="AQ209" s="10" t="str">
        <f ca="1">IFERROR(RANK(order!AQ209,order!AQ$3:AQ$554,0),"")</f>
        <v/>
      </c>
      <c r="AR209" s="10" t="str">
        <f ca="1">IFERROR(RANK(order!AR209,order!AR$3:AR$554,0),"")</f>
        <v/>
      </c>
      <c r="AS209" s="10" t="str">
        <f ca="1">IFERROR(RANK(order!AS209,order!AS$3:AS$554,0),"")</f>
        <v/>
      </c>
      <c r="AT209" s="4" t="str">
        <f ca="1">IFERROR(RANK(order!AT209,order!AT$3:AT$554,0),"")</f>
        <v/>
      </c>
      <c r="AU209" s="4" t="str">
        <f ca="1">IFERROR(RANK(order!AU209,order!AU$3:AU$554,0),"")</f>
        <v/>
      </c>
      <c r="AV209" s="4" t="str">
        <f ca="1">IFERROR(RANK(order!AV209,order!AV$3:AV$554,0),"")</f>
        <v/>
      </c>
      <c r="AW209" s="10" t="str">
        <f ca="1">IFERROR(RANK(order!AW209,order!AW$3:AW$554,0),"")</f>
        <v/>
      </c>
      <c r="AX209" s="10" t="str">
        <f ca="1">IFERROR(RANK(order!AX209,order!AX$3:AX$554,0),"")</f>
        <v/>
      </c>
      <c r="AY209" s="10" t="str">
        <f ca="1">IFERROR(RANK(order!AY209,order!AY$3:AY$554,0),"")</f>
        <v/>
      </c>
      <c r="AZ209" s="4" t="str">
        <f ca="1">IFERROR(RANK(order!AZ209,order!AZ$3:AZ$554,0),"")</f>
        <v/>
      </c>
      <c r="BA209" s="4" t="str">
        <f ca="1">IFERROR(RANK(order!BA209,order!BA$3:BA$554,0),"")</f>
        <v/>
      </c>
      <c r="BB209" s="4" t="str">
        <f ca="1">IFERROR(RANK(order!BB209,order!BB$3:BB$554,0),"")</f>
        <v/>
      </c>
      <c r="BC209" s="10" t="str">
        <f ca="1">IFERROR(RANK(order!BC209,order!BC$3:BC$554,0),"")</f>
        <v/>
      </c>
      <c r="BD209" s="10" t="str">
        <f ca="1">IFERROR(RANK(order!BD209,order!BD$3:BD$554,0),"")</f>
        <v/>
      </c>
      <c r="BE209" s="10" t="str">
        <f ca="1">IFERROR(RANK(order!BE209,order!BE$3:BE$554,0),"")</f>
        <v/>
      </c>
      <c r="BF209" s="4" t="str">
        <f ca="1">IFERROR(RANK(order!BF209,order!BF$3:BF$554,0),"")</f>
        <v/>
      </c>
      <c r="BG209" s="4" t="str">
        <f ca="1">IFERROR(RANK(order!BG209,order!BG$3:BG$554,0),"")</f>
        <v/>
      </c>
      <c r="BH209" s="4" t="str">
        <f ca="1">IFERROR(RANK(order!BH209,order!BH$3:BH$554,0),"")</f>
        <v/>
      </c>
      <c r="BI209" s="10" t="str">
        <f ca="1">IFERROR(RANK(order!BI209,order!BI$3:BI$554,0),"")</f>
        <v/>
      </c>
      <c r="BJ209" s="10" t="str">
        <f ca="1">IFERROR(RANK(order!BJ209,order!BJ$3:BJ$554,0),"")</f>
        <v/>
      </c>
      <c r="BK209" s="10" t="str">
        <f ca="1">IFERROR(RANK(order!BK209,order!BK$3:BK$554,0),"")</f>
        <v/>
      </c>
      <c r="BL209" s="4" t="str">
        <f ca="1">IFERROR(RANK(order!BL209,order!BL$3:BL$554,0),"")</f>
        <v/>
      </c>
      <c r="BM209" s="4" t="str">
        <f ca="1">IFERROR(RANK(order!BM209,order!BM$3:BM$554,0),"")</f>
        <v/>
      </c>
      <c r="BN209" s="4" t="str">
        <f ca="1">IFERROR(RANK(order!BN209,order!BN$3:BN$554,0),"")</f>
        <v/>
      </c>
      <c r="BO209" s="10" t="str">
        <f ca="1">IFERROR(RANK(order!BO209,order!BO$3:BO$554,0),"")</f>
        <v/>
      </c>
      <c r="BP209" s="10" t="str">
        <f ca="1">IFERROR(RANK(order!BP209,order!BP$3:BP$554,0),"")</f>
        <v/>
      </c>
      <c r="BQ209" s="10" t="str">
        <f ca="1">IFERROR(RANK(order!BQ209,order!BQ$3:BQ$554,0),"")</f>
        <v/>
      </c>
      <c r="BR209" s="4" t="str">
        <f ca="1">IFERROR(RANK(order!BR209,order!BR$3:BR$554,0),"")</f>
        <v/>
      </c>
      <c r="BS209" s="4" t="str">
        <f ca="1">IFERROR(RANK(order!BS209,order!BS$3:BS$554,0),"")</f>
        <v/>
      </c>
      <c r="BT209" s="4" t="str">
        <f ca="1">IFERROR(RANK(order!BT209,order!BT$3:BT$554,0),"")</f>
        <v/>
      </c>
      <c r="BU209" s="95">
        <f t="shared" si="313"/>
        <v>207</v>
      </c>
      <c r="BV209" s="35" t="str">
        <f t="shared" si="314"/>
        <v>E1</v>
      </c>
      <c r="BW209" s="55">
        <f t="shared" ca="1" si="237"/>
        <v>0</v>
      </c>
      <c r="BX209" s="56" t="str">
        <f t="shared" ca="1" si="238"/>
        <v/>
      </c>
      <c r="BY209" s="56" t="str">
        <f t="shared" ca="1" si="239"/>
        <v/>
      </c>
      <c r="BZ209" s="57" t="str">
        <f t="shared" ca="1" si="240"/>
        <v/>
      </c>
      <c r="CA209" s="57" t="str">
        <f t="shared" ca="1" si="241"/>
        <v/>
      </c>
      <c r="CB209" s="58" t="str">
        <f t="shared" ca="1" si="242"/>
        <v/>
      </c>
      <c r="CC209" s="57" t="str">
        <f t="shared" ca="1" si="243"/>
        <v/>
      </c>
      <c r="CD209" s="57" t="str">
        <f t="shared" ca="1" si="244"/>
        <v/>
      </c>
      <c r="CE209" s="58" t="str">
        <f t="shared" ca="1" si="245"/>
        <v/>
      </c>
      <c r="CF209" s="59" t="str">
        <f t="shared" ca="1" si="246"/>
        <v/>
      </c>
      <c r="CG209" s="57" t="str">
        <f t="shared" ca="1" si="247"/>
        <v/>
      </c>
      <c r="CH209" s="57" t="str">
        <f t="shared" ca="1" si="248"/>
        <v/>
      </c>
      <c r="CI209" s="57" t="str">
        <f t="shared" ca="1" si="249"/>
        <v/>
      </c>
      <c r="CJ209" s="57" t="str">
        <f t="shared" ca="1" si="250"/>
        <v/>
      </c>
      <c r="CK209" s="57" t="str">
        <f t="shared" ca="1" si="251"/>
        <v/>
      </c>
      <c r="CL209" s="57" t="str">
        <f t="shared" ca="1" si="252"/>
        <v/>
      </c>
      <c r="CM209" s="57" t="str">
        <f t="shared" ca="1" si="253"/>
        <v/>
      </c>
      <c r="CN209" s="57" t="str">
        <f t="shared" ca="1" si="254"/>
        <v/>
      </c>
      <c r="CO209" s="57" t="str">
        <f t="shared" ca="1" si="255"/>
        <v/>
      </c>
      <c r="CP209" s="57" t="str">
        <f t="shared" ca="1" si="256"/>
        <v/>
      </c>
      <c r="CQ209" s="57" t="str">
        <f t="shared" ca="1" si="257"/>
        <v/>
      </c>
      <c r="CR209" s="57" t="str">
        <f t="shared" ca="1" si="258"/>
        <v/>
      </c>
      <c r="CS209" s="60" t="str">
        <f t="shared" ca="1" si="259"/>
        <v/>
      </c>
      <c r="CT209" s="60" t="str">
        <f t="shared" ca="1" si="260"/>
        <v/>
      </c>
      <c r="CU209" s="60" t="str">
        <f t="shared" ca="1" si="261"/>
        <v/>
      </c>
      <c r="CV209" s="60" t="str">
        <f t="shared" ca="1" si="262"/>
        <v/>
      </c>
      <c r="CW209" s="60" t="str">
        <f t="shared" ca="1" si="263"/>
        <v/>
      </c>
      <c r="CX209" s="60" t="str">
        <f t="shared" ca="1" si="264"/>
        <v/>
      </c>
      <c r="CY209" s="60" t="str">
        <f t="shared" ca="1" si="265"/>
        <v/>
      </c>
      <c r="CZ209" s="60" t="str">
        <f t="shared" ca="1" si="266"/>
        <v/>
      </c>
      <c r="DA209" s="65" t="str">
        <f t="shared" ca="1" si="267"/>
        <v/>
      </c>
      <c r="DB209" s="65" t="str">
        <f t="shared" ca="1" si="268"/>
        <v/>
      </c>
      <c r="DC209" s="65" t="str">
        <f t="shared" ca="1" si="269"/>
        <v/>
      </c>
      <c r="DD209" s="65" t="str">
        <f t="shared" ca="1" si="270"/>
        <v/>
      </c>
      <c r="DE209" s="65" t="str">
        <f t="shared" ca="1" si="271"/>
        <v/>
      </c>
      <c r="DF209" s="66" t="str">
        <f t="shared" ca="1" si="272"/>
        <v/>
      </c>
      <c r="DG209" s="66" t="str">
        <f t="shared" ca="1" si="273"/>
        <v/>
      </c>
      <c r="DH209" s="66" t="str">
        <f t="shared" ca="1" si="274"/>
        <v/>
      </c>
      <c r="DI209" s="66" t="str">
        <f t="shared" ca="1" si="275"/>
        <v/>
      </c>
      <c r="DJ209" s="66" t="str">
        <f t="shared" ca="1" si="276"/>
        <v/>
      </c>
      <c r="DK209" s="65" t="str">
        <f t="shared" ca="1" si="277"/>
        <v/>
      </c>
      <c r="DL209" s="65" t="str">
        <f t="shared" ca="1" si="278"/>
        <v/>
      </c>
      <c r="DM209" s="65" t="str">
        <f t="shared" ca="1" si="279"/>
        <v/>
      </c>
      <c r="DN209" s="65" t="str">
        <f t="shared" ca="1" si="280"/>
        <v/>
      </c>
      <c r="DO209" s="65" t="str">
        <f t="shared" ca="1" si="281"/>
        <v/>
      </c>
      <c r="DP209" s="65" t="str">
        <f t="shared" ca="1" si="282"/>
        <v/>
      </c>
      <c r="DQ209" s="65" t="str">
        <f t="shared" ca="1" si="283"/>
        <v/>
      </c>
      <c r="DR209" s="69" t="str">
        <f t="shared" ca="1" si="284"/>
        <v/>
      </c>
      <c r="DS209" s="69" t="str">
        <f t="shared" ca="1" si="285"/>
        <v/>
      </c>
      <c r="DT209" s="69" t="str">
        <f t="shared" ca="1" si="286"/>
        <v/>
      </c>
      <c r="DU209" s="69" t="str">
        <f t="shared" ca="1" si="287"/>
        <v/>
      </c>
      <c r="DV209" s="69" t="str">
        <f t="shared" ca="1" si="288"/>
        <v/>
      </c>
      <c r="DW209" s="69" t="str">
        <f t="shared" ca="1" si="289"/>
        <v/>
      </c>
      <c r="DX209" s="69" t="str">
        <f t="shared" ca="1" si="290"/>
        <v/>
      </c>
      <c r="DY209" s="69" t="str">
        <f t="shared" ca="1" si="291"/>
        <v/>
      </c>
      <c r="DZ209" s="72" t="str">
        <f t="shared" ca="1" si="292"/>
        <v/>
      </c>
      <c r="EA209" s="72" t="str">
        <f t="shared" ca="1" si="293"/>
        <v/>
      </c>
      <c r="EB209" s="72" t="str">
        <f t="shared" ca="1" si="294"/>
        <v/>
      </c>
      <c r="EC209" s="65" t="str">
        <f t="shared" ca="1" si="295"/>
        <v/>
      </c>
      <c r="ED209" s="65" t="str">
        <f t="shared" ca="1" si="296"/>
        <v/>
      </c>
      <c r="EE209" s="65" t="str">
        <f t="shared" ca="1" si="297"/>
        <v/>
      </c>
      <c r="EF209" s="65" t="str">
        <f t="shared" ca="1" si="298"/>
        <v/>
      </c>
      <c r="EG209" s="65" t="str">
        <f t="shared" ca="1" si="299"/>
        <v/>
      </c>
      <c r="EH209" s="65" t="str">
        <f t="shared" ca="1" si="300"/>
        <v/>
      </c>
      <c r="EI209" s="429" t="str">
        <f t="shared" ca="1" si="301"/>
        <v>No</v>
      </c>
      <c r="EJ209" s="428" t="str">
        <f t="shared" ca="1" si="302"/>
        <v/>
      </c>
      <c r="EK209" s="428" t="str">
        <f t="shared" ca="1" si="303"/>
        <v/>
      </c>
      <c r="EL209" s="65" t="str">
        <f t="shared" ca="1" si="304"/>
        <v/>
      </c>
      <c r="EM209" s="65" t="str">
        <f t="shared" ca="1" si="305"/>
        <v/>
      </c>
      <c r="EN209" s="65" t="str">
        <f t="shared" ca="1" si="306"/>
        <v/>
      </c>
      <c r="EO209" s="433" t="str">
        <f t="shared" ca="1" si="307"/>
        <v/>
      </c>
      <c r="EP209" s="433" t="str">
        <f t="shared" ca="1" si="308"/>
        <v/>
      </c>
      <c r="EQ209" s="433" t="str">
        <f t="shared" ca="1" si="309"/>
        <v/>
      </c>
      <c r="ER209" s="433" t="str">
        <f t="shared" ca="1" si="310"/>
        <v/>
      </c>
      <c r="ES209" s="433" t="str">
        <f t="shared" ca="1" si="311"/>
        <v/>
      </c>
      <c r="ET209" s="433" t="str">
        <f t="shared" ca="1" si="312"/>
        <v/>
      </c>
      <c r="EU209" s="433" t="str">
        <f ca="1">IF(OR(CO209="",CQ209=""),"",Discipline!$P$3*CO209+Discipline!$X$3*CQ209)</f>
        <v/>
      </c>
      <c r="EV209" s="433" t="str">
        <f ca="1">IF(OR(CP209="",CR209=""),"",Discipline!$P$3*CP209+Discipline!$X$3*CR209)</f>
        <v/>
      </c>
    </row>
    <row r="210" spans="1:152" x14ac:dyDescent="0.25">
      <c r="A210" s="10" t="str">
        <f ca="1">IFERROR(RANK(order!A210,order!A$3:A$554,0),"")</f>
        <v/>
      </c>
      <c r="B210" s="10" t="str">
        <f ca="1">IFERROR(RANK(order!B210,order!B$3:B$554,0),"")</f>
        <v/>
      </c>
      <c r="C210" s="10" t="str">
        <f ca="1">IFERROR(RANK(order!C210,order!C$3:C$554,0),"")</f>
        <v/>
      </c>
      <c r="D210" s="4" t="str">
        <f ca="1">IFERROR(RANK(order!D210,order!D$3:D$554,0),"")</f>
        <v/>
      </c>
      <c r="E210" s="4" t="str">
        <f ca="1">IFERROR(RANK(order!E210,order!E$3:E$554,0),"")</f>
        <v/>
      </c>
      <c r="F210" s="4" t="str">
        <f ca="1">IFERROR(RANK(order!F210,order!F$3:F$554,0),"")</f>
        <v/>
      </c>
      <c r="G210" s="10" t="str">
        <f ca="1">IFERROR(RANK(order!G210,order!G$3:G$554,0),"")</f>
        <v/>
      </c>
      <c r="H210" s="10" t="str">
        <f ca="1">IFERROR(RANK(order!H210,order!H$3:H$554,0),"")</f>
        <v/>
      </c>
      <c r="I210" s="10" t="str">
        <f ca="1">IFERROR(RANK(order!I210,order!I$3:I$554,0),"")</f>
        <v/>
      </c>
      <c r="J210" s="4" t="str">
        <f ca="1">IFERROR(RANK(order!J210,order!J$3:J$554,0),"")</f>
        <v/>
      </c>
      <c r="K210" s="4" t="str">
        <f ca="1">IFERROR(RANK(order!K210,order!K$3:K$554,0),"")</f>
        <v/>
      </c>
      <c r="L210" s="4" t="str">
        <f ca="1">IFERROR(RANK(order!L210,order!L$3:L$554,0),"")</f>
        <v/>
      </c>
      <c r="M210" s="10" t="str">
        <f ca="1">IFERROR(RANK(order!M210,order!M$3:M$554,0),"")</f>
        <v/>
      </c>
      <c r="N210" s="10" t="str">
        <f ca="1">IFERROR(RANK(order!N210,order!N$3:N$554,0),"")</f>
        <v/>
      </c>
      <c r="O210" s="10" t="str">
        <f ca="1">IFERROR(RANK(order!O210,order!O$3:O$554,0),"")</f>
        <v/>
      </c>
      <c r="P210" s="4" t="str">
        <f ca="1">IFERROR(RANK(order!P210,order!P$3:P$554,0),"")</f>
        <v/>
      </c>
      <c r="Q210" s="4" t="str">
        <f ca="1">IFERROR(RANK(order!Q210,order!Q$3:Q$554,0),"")</f>
        <v/>
      </c>
      <c r="R210" s="4" t="str">
        <f ca="1">IFERROR(RANK(order!R210,order!R$3:R$554,0),"")</f>
        <v/>
      </c>
      <c r="S210" s="10" t="str">
        <f ca="1">IFERROR(RANK(order!S210,order!S$3:S$554,0),"")</f>
        <v/>
      </c>
      <c r="T210" s="10" t="str">
        <f ca="1">IFERROR(RANK(order!T210,order!T$3:T$554,0),"")</f>
        <v/>
      </c>
      <c r="U210" s="10" t="str">
        <f ca="1">IFERROR(RANK(order!U210,order!U$3:U$554,0),"")</f>
        <v/>
      </c>
      <c r="V210" s="4" t="str">
        <f ca="1">IFERROR(RANK(order!V210,order!V$3:V$554,0),"")</f>
        <v/>
      </c>
      <c r="W210" s="4" t="str">
        <f ca="1">IFERROR(RANK(order!W210,order!W$3:W$554,0),"")</f>
        <v/>
      </c>
      <c r="X210" s="4" t="str">
        <f ca="1">IFERROR(RANK(order!X210,order!X$3:X$554,0),"")</f>
        <v/>
      </c>
      <c r="Y210" s="10" t="str">
        <f ca="1">IFERROR(RANK(order!Y210,order!Y$3:Y$554,0),"")</f>
        <v/>
      </c>
      <c r="Z210" s="10" t="str">
        <f ca="1">IFERROR(RANK(order!Z210,order!Z$3:Z$554,0),"")</f>
        <v/>
      </c>
      <c r="AA210" s="10" t="str">
        <f ca="1">IFERROR(RANK(order!AA210,order!AA$3:AA$554,0),"")</f>
        <v/>
      </c>
      <c r="AB210" s="4" t="str">
        <f ca="1">IFERROR(RANK(order!AB210,order!AB$3:AB$554,0),"")</f>
        <v/>
      </c>
      <c r="AC210" s="4" t="str">
        <f ca="1">IFERROR(RANK(order!AC210,order!AC$3:AC$554,0),"")</f>
        <v/>
      </c>
      <c r="AD210" s="4" t="str">
        <f ca="1">IFERROR(RANK(order!AD210,order!AD$3:AD$554,0),"")</f>
        <v/>
      </c>
      <c r="AE210" s="10" t="str">
        <f ca="1">IFERROR(RANK(order!AE210,order!AE$3:AE$554,0),"")</f>
        <v/>
      </c>
      <c r="AF210" s="10" t="str">
        <f ca="1">IFERROR(RANK(order!AF210,order!AF$3:AF$554,0),"")</f>
        <v/>
      </c>
      <c r="AG210" s="10" t="str">
        <f ca="1">IFERROR(RANK(order!AG210,order!AG$3:AG$554,0),"")</f>
        <v/>
      </c>
      <c r="AH210" s="4" t="str">
        <f ca="1">IFERROR(RANK(order!AH210,order!AH$3:AH$554,0),"")</f>
        <v/>
      </c>
      <c r="AI210" s="4" t="str">
        <f ca="1">IFERROR(RANK(order!AI210,order!AI$3:AI$554,0),"")</f>
        <v/>
      </c>
      <c r="AJ210" s="4" t="str">
        <f ca="1">IFERROR(RANK(order!AJ210,order!AJ$3:AJ$554,0),"")</f>
        <v/>
      </c>
      <c r="AK210" s="10" t="str">
        <f ca="1">IFERROR(RANK(order!AK210,order!AK$3:AK$554,0),"")</f>
        <v/>
      </c>
      <c r="AL210" s="10" t="str">
        <f ca="1">IFERROR(RANK(order!AL210,order!AL$3:AL$554,0),"")</f>
        <v/>
      </c>
      <c r="AM210" s="10" t="str">
        <f ca="1">IFERROR(RANK(order!AM210,order!AM$3:AM$554,0),"")</f>
        <v/>
      </c>
      <c r="AN210" s="4" t="str">
        <f ca="1">IFERROR(RANK(order!AN210,order!AN$3:AN$554,0),"")</f>
        <v/>
      </c>
      <c r="AO210" s="4" t="str">
        <f ca="1">IFERROR(RANK(order!AO210,order!AO$3:AO$554,0),"")</f>
        <v/>
      </c>
      <c r="AP210" s="4" t="str">
        <f ca="1">IFERROR(RANK(order!AP210,order!AP$3:AP$554,0),"")</f>
        <v/>
      </c>
      <c r="AQ210" s="10" t="str">
        <f ca="1">IFERROR(RANK(order!AQ210,order!AQ$3:AQ$554,0),"")</f>
        <v/>
      </c>
      <c r="AR210" s="10" t="str">
        <f ca="1">IFERROR(RANK(order!AR210,order!AR$3:AR$554,0),"")</f>
        <v/>
      </c>
      <c r="AS210" s="10" t="str">
        <f ca="1">IFERROR(RANK(order!AS210,order!AS$3:AS$554,0),"")</f>
        <v/>
      </c>
      <c r="AT210" s="4" t="str">
        <f ca="1">IFERROR(RANK(order!AT210,order!AT$3:AT$554,0),"")</f>
        <v/>
      </c>
      <c r="AU210" s="4" t="str">
        <f ca="1">IFERROR(RANK(order!AU210,order!AU$3:AU$554,0),"")</f>
        <v/>
      </c>
      <c r="AV210" s="4" t="str">
        <f ca="1">IFERROR(RANK(order!AV210,order!AV$3:AV$554,0),"")</f>
        <v/>
      </c>
      <c r="AW210" s="10" t="str">
        <f ca="1">IFERROR(RANK(order!AW210,order!AW$3:AW$554,0),"")</f>
        <v/>
      </c>
      <c r="AX210" s="10" t="str">
        <f ca="1">IFERROR(RANK(order!AX210,order!AX$3:AX$554,0),"")</f>
        <v/>
      </c>
      <c r="AY210" s="10" t="str">
        <f ca="1">IFERROR(RANK(order!AY210,order!AY$3:AY$554,0),"")</f>
        <v/>
      </c>
      <c r="AZ210" s="4" t="str">
        <f ca="1">IFERROR(RANK(order!AZ210,order!AZ$3:AZ$554,0),"")</f>
        <v/>
      </c>
      <c r="BA210" s="4" t="str">
        <f ca="1">IFERROR(RANK(order!BA210,order!BA$3:BA$554,0),"")</f>
        <v/>
      </c>
      <c r="BB210" s="4" t="str">
        <f ca="1">IFERROR(RANK(order!BB210,order!BB$3:BB$554,0),"")</f>
        <v/>
      </c>
      <c r="BC210" s="10" t="str">
        <f ca="1">IFERROR(RANK(order!BC210,order!BC$3:BC$554,0),"")</f>
        <v/>
      </c>
      <c r="BD210" s="10" t="str">
        <f ca="1">IFERROR(RANK(order!BD210,order!BD$3:BD$554,0),"")</f>
        <v/>
      </c>
      <c r="BE210" s="10" t="str">
        <f ca="1">IFERROR(RANK(order!BE210,order!BE$3:BE$554,0),"")</f>
        <v/>
      </c>
      <c r="BF210" s="4" t="str">
        <f ca="1">IFERROR(RANK(order!BF210,order!BF$3:BF$554,0),"")</f>
        <v/>
      </c>
      <c r="BG210" s="4" t="str">
        <f ca="1">IFERROR(RANK(order!BG210,order!BG$3:BG$554,0),"")</f>
        <v/>
      </c>
      <c r="BH210" s="4" t="str">
        <f ca="1">IFERROR(RANK(order!BH210,order!BH$3:BH$554,0),"")</f>
        <v/>
      </c>
      <c r="BI210" s="10" t="str">
        <f ca="1">IFERROR(RANK(order!BI210,order!BI$3:BI$554,0),"")</f>
        <v/>
      </c>
      <c r="BJ210" s="10" t="str">
        <f ca="1">IFERROR(RANK(order!BJ210,order!BJ$3:BJ$554,0),"")</f>
        <v/>
      </c>
      <c r="BK210" s="10" t="str">
        <f ca="1">IFERROR(RANK(order!BK210,order!BK$3:BK$554,0),"")</f>
        <v/>
      </c>
      <c r="BL210" s="4" t="str">
        <f ca="1">IFERROR(RANK(order!BL210,order!BL$3:BL$554,0),"")</f>
        <v/>
      </c>
      <c r="BM210" s="4" t="str">
        <f ca="1">IFERROR(RANK(order!BM210,order!BM$3:BM$554,0),"")</f>
        <v/>
      </c>
      <c r="BN210" s="4" t="str">
        <f ca="1">IFERROR(RANK(order!BN210,order!BN$3:BN$554,0),"")</f>
        <v/>
      </c>
      <c r="BO210" s="10" t="str">
        <f ca="1">IFERROR(RANK(order!BO210,order!BO$3:BO$554,0),"")</f>
        <v/>
      </c>
      <c r="BP210" s="10" t="str">
        <f ca="1">IFERROR(RANK(order!BP210,order!BP$3:BP$554,0),"")</f>
        <v/>
      </c>
      <c r="BQ210" s="10" t="str">
        <f ca="1">IFERROR(RANK(order!BQ210,order!BQ$3:BQ$554,0),"")</f>
        <v/>
      </c>
      <c r="BR210" s="4" t="str">
        <f ca="1">IFERROR(RANK(order!BR210,order!BR$3:BR$554,0),"")</f>
        <v/>
      </c>
      <c r="BS210" s="4" t="str">
        <f ca="1">IFERROR(RANK(order!BS210,order!BS$3:BS$554,0),"")</f>
        <v/>
      </c>
      <c r="BT210" s="4" t="str">
        <f ca="1">IFERROR(RANK(order!BT210,order!BT$3:BT$554,0),"")</f>
        <v/>
      </c>
      <c r="BU210" s="95">
        <f t="shared" si="313"/>
        <v>208</v>
      </c>
      <c r="BV210" s="35" t="str">
        <f t="shared" si="314"/>
        <v>E1</v>
      </c>
      <c r="BW210" s="55">
        <f t="shared" ca="1" si="237"/>
        <v>0</v>
      </c>
      <c r="BX210" s="56" t="str">
        <f t="shared" ca="1" si="238"/>
        <v/>
      </c>
      <c r="BY210" s="56" t="str">
        <f t="shared" ca="1" si="239"/>
        <v/>
      </c>
      <c r="BZ210" s="57" t="str">
        <f t="shared" ca="1" si="240"/>
        <v/>
      </c>
      <c r="CA210" s="57" t="str">
        <f t="shared" ca="1" si="241"/>
        <v/>
      </c>
      <c r="CB210" s="58" t="str">
        <f t="shared" ca="1" si="242"/>
        <v/>
      </c>
      <c r="CC210" s="57" t="str">
        <f t="shared" ca="1" si="243"/>
        <v/>
      </c>
      <c r="CD210" s="57" t="str">
        <f t="shared" ca="1" si="244"/>
        <v/>
      </c>
      <c r="CE210" s="58" t="str">
        <f t="shared" ca="1" si="245"/>
        <v/>
      </c>
      <c r="CF210" s="59" t="str">
        <f t="shared" ca="1" si="246"/>
        <v/>
      </c>
      <c r="CG210" s="57" t="str">
        <f t="shared" ca="1" si="247"/>
        <v/>
      </c>
      <c r="CH210" s="57" t="str">
        <f t="shared" ca="1" si="248"/>
        <v/>
      </c>
      <c r="CI210" s="57" t="str">
        <f t="shared" ca="1" si="249"/>
        <v/>
      </c>
      <c r="CJ210" s="57" t="str">
        <f t="shared" ca="1" si="250"/>
        <v/>
      </c>
      <c r="CK210" s="57" t="str">
        <f t="shared" ca="1" si="251"/>
        <v/>
      </c>
      <c r="CL210" s="57" t="str">
        <f t="shared" ca="1" si="252"/>
        <v/>
      </c>
      <c r="CM210" s="57" t="str">
        <f t="shared" ca="1" si="253"/>
        <v/>
      </c>
      <c r="CN210" s="57" t="str">
        <f t="shared" ca="1" si="254"/>
        <v/>
      </c>
      <c r="CO210" s="57" t="str">
        <f t="shared" ca="1" si="255"/>
        <v/>
      </c>
      <c r="CP210" s="57" t="str">
        <f t="shared" ca="1" si="256"/>
        <v/>
      </c>
      <c r="CQ210" s="57" t="str">
        <f t="shared" ca="1" si="257"/>
        <v/>
      </c>
      <c r="CR210" s="57" t="str">
        <f t="shared" ca="1" si="258"/>
        <v/>
      </c>
      <c r="CS210" s="60" t="str">
        <f t="shared" ca="1" si="259"/>
        <v/>
      </c>
      <c r="CT210" s="60" t="str">
        <f t="shared" ca="1" si="260"/>
        <v/>
      </c>
      <c r="CU210" s="60" t="str">
        <f t="shared" ca="1" si="261"/>
        <v/>
      </c>
      <c r="CV210" s="60" t="str">
        <f t="shared" ca="1" si="262"/>
        <v/>
      </c>
      <c r="CW210" s="60" t="str">
        <f t="shared" ca="1" si="263"/>
        <v/>
      </c>
      <c r="CX210" s="60" t="str">
        <f t="shared" ca="1" si="264"/>
        <v/>
      </c>
      <c r="CY210" s="60" t="str">
        <f t="shared" ca="1" si="265"/>
        <v/>
      </c>
      <c r="CZ210" s="60" t="str">
        <f t="shared" ca="1" si="266"/>
        <v/>
      </c>
      <c r="DA210" s="65" t="str">
        <f t="shared" ca="1" si="267"/>
        <v/>
      </c>
      <c r="DB210" s="65" t="str">
        <f t="shared" ca="1" si="268"/>
        <v/>
      </c>
      <c r="DC210" s="65" t="str">
        <f t="shared" ca="1" si="269"/>
        <v/>
      </c>
      <c r="DD210" s="65" t="str">
        <f t="shared" ca="1" si="270"/>
        <v/>
      </c>
      <c r="DE210" s="65" t="str">
        <f t="shared" ca="1" si="271"/>
        <v/>
      </c>
      <c r="DF210" s="66" t="str">
        <f t="shared" ca="1" si="272"/>
        <v/>
      </c>
      <c r="DG210" s="66" t="str">
        <f t="shared" ca="1" si="273"/>
        <v/>
      </c>
      <c r="DH210" s="66" t="str">
        <f t="shared" ca="1" si="274"/>
        <v/>
      </c>
      <c r="DI210" s="66" t="str">
        <f t="shared" ca="1" si="275"/>
        <v/>
      </c>
      <c r="DJ210" s="66" t="str">
        <f t="shared" ca="1" si="276"/>
        <v/>
      </c>
      <c r="DK210" s="65" t="str">
        <f t="shared" ca="1" si="277"/>
        <v/>
      </c>
      <c r="DL210" s="65" t="str">
        <f t="shared" ca="1" si="278"/>
        <v/>
      </c>
      <c r="DM210" s="65" t="str">
        <f t="shared" ca="1" si="279"/>
        <v/>
      </c>
      <c r="DN210" s="65" t="str">
        <f t="shared" ca="1" si="280"/>
        <v/>
      </c>
      <c r="DO210" s="65" t="str">
        <f t="shared" ca="1" si="281"/>
        <v/>
      </c>
      <c r="DP210" s="65" t="str">
        <f t="shared" ca="1" si="282"/>
        <v/>
      </c>
      <c r="DQ210" s="65" t="str">
        <f t="shared" ca="1" si="283"/>
        <v/>
      </c>
      <c r="DR210" s="69" t="str">
        <f t="shared" ca="1" si="284"/>
        <v/>
      </c>
      <c r="DS210" s="69" t="str">
        <f t="shared" ca="1" si="285"/>
        <v/>
      </c>
      <c r="DT210" s="69" t="str">
        <f t="shared" ca="1" si="286"/>
        <v/>
      </c>
      <c r="DU210" s="69" t="str">
        <f t="shared" ca="1" si="287"/>
        <v/>
      </c>
      <c r="DV210" s="69" t="str">
        <f t="shared" ca="1" si="288"/>
        <v/>
      </c>
      <c r="DW210" s="69" t="str">
        <f t="shared" ca="1" si="289"/>
        <v/>
      </c>
      <c r="DX210" s="69" t="str">
        <f t="shared" ca="1" si="290"/>
        <v/>
      </c>
      <c r="DY210" s="69" t="str">
        <f t="shared" ca="1" si="291"/>
        <v/>
      </c>
      <c r="DZ210" s="72" t="str">
        <f t="shared" ca="1" si="292"/>
        <v/>
      </c>
      <c r="EA210" s="72" t="str">
        <f t="shared" ca="1" si="293"/>
        <v/>
      </c>
      <c r="EB210" s="72" t="str">
        <f t="shared" ca="1" si="294"/>
        <v/>
      </c>
      <c r="EC210" s="65" t="str">
        <f t="shared" ca="1" si="295"/>
        <v/>
      </c>
      <c r="ED210" s="65" t="str">
        <f t="shared" ca="1" si="296"/>
        <v/>
      </c>
      <c r="EE210" s="65" t="str">
        <f t="shared" ca="1" si="297"/>
        <v/>
      </c>
      <c r="EF210" s="65" t="str">
        <f t="shared" ca="1" si="298"/>
        <v/>
      </c>
      <c r="EG210" s="65" t="str">
        <f t="shared" ca="1" si="299"/>
        <v/>
      </c>
      <c r="EH210" s="65" t="str">
        <f t="shared" ca="1" si="300"/>
        <v/>
      </c>
      <c r="EI210" s="429" t="str">
        <f t="shared" ca="1" si="301"/>
        <v>No</v>
      </c>
      <c r="EJ210" s="428" t="str">
        <f t="shared" ca="1" si="302"/>
        <v/>
      </c>
      <c r="EK210" s="428" t="str">
        <f t="shared" ca="1" si="303"/>
        <v/>
      </c>
      <c r="EL210" s="65" t="str">
        <f t="shared" ca="1" si="304"/>
        <v/>
      </c>
      <c r="EM210" s="65" t="str">
        <f t="shared" ca="1" si="305"/>
        <v/>
      </c>
      <c r="EN210" s="65" t="str">
        <f t="shared" ca="1" si="306"/>
        <v/>
      </c>
      <c r="EO210" s="433" t="str">
        <f t="shared" ca="1" si="307"/>
        <v/>
      </c>
      <c r="EP210" s="433" t="str">
        <f t="shared" ca="1" si="308"/>
        <v/>
      </c>
      <c r="EQ210" s="433" t="str">
        <f t="shared" ca="1" si="309"/>
        <v/>
      </c>
      <c r="ER210" s="433" t="str">
        <f t="shared" ca="1" si="310"/>
        <v/>
      </c>
      <c r="ES210" s="433" t="str">
        <f t="shared" ca="1" si="311"/>
        <v/>
      </c>
      <c r="ET210" s="433" t="str">
        <f t="shared" ca="1" si="312"/>
        <v/>
      </c>
      <c r="EU210" s="433" t="str">
        <f ca="1">IF(OR(CO210="",CQ210=""),"",Discipline!$P$3*CO210+Discipline!$X$3*CQ210)</f>
        <v/>
      </c>
      <c r="EV210" s="433" t="str">
        <f ca="1">IF(OR(CP210="",CR210=""),"",Discipline!$P$3*CP210+Discipline!$X$3*CR210)</f>
        <v/>
      </c>
    </row>
    <row r="211" spans="1:152" x14ac:dyDescent="0.25">
      <c r="A211" s="10" t="str">
        <f ca="1">IFERROR(RANK(order!A211,order!A$3:A$554,0),"")</f>
        <v/>
      </c>
      <c r="B211" s="10" t="str">
        <f ca="1">IFERROR(RANK(order!B211,order!B$3:B$554,0),"")</f>
        <v/>
      </c>
      <c r="C211" s="10" t="str">
        <f ca="1">IFERROR(RANK(order!C211,order!C$3:C$554,0),"")</f>
        <v/>
      </c>
      <c r="D211" s="4" t="str">
        <f ca="1">IFERROR(RANK(order!D211,order!D$3:D$554,0),"")</f>
        <v/>
      </c>
      <c r="E211" s="4" t="str">
        <f ca="1">IFERROR(RANK(order!E211,order!E$3:E$554,0),"")</f>
        <v/>
      </c>
      <c r="F211" s="4" t="str">
        <f ca="1">IFERROR(RANK(order!F211,order!F$3:F$554,0),"")</f>
        <v/>
      </c>
      <c r="G211" s="10" t="str">
        <f ca="1">IFERROR(RANK(order!G211,order!G$3:G$554,0),"")</f>
        <v/>
      </c>
      <c r="H211" s="10" t="str">
        <f ca="1">IFERROR(RANK(order!H211,order!H$3:H$554,0),"")</f>
        <v/>
      </c>
      <c r="I211" s="10" t="str">
        <f ca="1">IFERROR(RANK(order!I211,order!I$3:I$554,0),"")</f>
        <v/>
      </c>
      <c r="J211" s="4" t="str">
        <f ca="1">IFERROR(RANK(order!J211,order!J$3:J$554,0),"")</f>
        <v/>
      </c>
      <c r="K211" s="4" t="str">
        <f ca="1">IFERROR(RANK(order!K211,order!K$3:K$554,0),"")</f>
        <v/>
      </c>
      <c r="L211" s="4" t="str">
        <f ca="1">IFERROR(RANK(order!L211,order!L$3:L$554,0),"")</f>
        <v/>
      </c>
      <c r="M211" s="10" t="str">
        <f ca="1">IFERROR(RANK(order!M211,order!M$3:M$554,0),"")</f>
        <v/>
      </c>
      <c r="N211" s="10" t="str">
        <f ca="1">IFERROR(RANK(order!N211,order!N$3:N$554,0),"")</f>
        <v/>
      </c>
      <c r="O211" s="10" t="str">
        <f ca="1">IFERROR(RANK(order!O211,order!O$3:O$554,0),"")</f>
        <v/>
      </c>
      <c r="P211" s="4" t="str">
        <f ca="1">IFERROR(RANK(order!P211,order!P$3:P$554,0),"")</f>
        <v/>
      </c>
      <c r="Q211" s="4" t="str">
        <f ca="1">IFERROR(RANK(order!Q211,order!Q$3:Q$554,0),"")</f>
        <v/>
      </c>
      <c r="R211" s="4" t="str">
        <f ca="1">IFERROR(RANK(order!R211,order!R$3:R$554,0),"")</f>
        <v/>
      </c>
      <c r="S211" s="10" t="str">
        <f ca="1">IFERROR(RANK(order!S211,order!S$3:S$554,0),"")</f>
        <v/>
      </c>
      <c r="T211" s="10" t="str">
        <f ca="1">IFERROR(RANK(order!T211,order!T$3:T$554,0),"")</f>
        <v/>
      </c>
      <c r="U211" s="10" t="str">
        <f ca="1">IFERROR(RANK(order!U211,order!U$3:U$554,0),"")</f>
        <v/>
      </c>
      <c r="V211" s="4" t="str">
        <f ca="1">IFERROR(RANK(order!V211,order!V$3:V$554,0),"")</f>
        <v/>
      </c>
      <c r="W211" s="4" t="str">
        <f ca="1">IFERROR(RANK(order!W211,order!W$3:W$554,0),"")</f>
        <v/>
      </c>
      <c r="X211" s="4" t="str">
        <f ca="1">IFERROR(RANK(order!X211,order!X$3:X$554,0),"")</f>
        <v/>
      </c>
      <c r="Y211" s="10" t="str">
        <f ca="1">IFERROR(RANK(order!Y211,order!Y$3:Y$554,0),"")</f>
        <v/>
      </c>
      <c r="Z211" s="10" t="str">
        <f ca="1">IFERROR(RANK(order!Z211,order!Z$3:Z$554,0),"")</f>
        <v/>
      </c>
      <c r="AA211" s="10" t="str">
        <f ca="1">IFERROR(RANK(order!AA211,order!AA$3:AA$554,0),"")</f>
        <v/>
      </c>
      <c r="AB211" s="4" t="str">
        <f ca="1">IFERROR(RANK(order!AB211,order!AB$3:AB$554,0),"")</f>
        <v/>
      </c>
      <c r="AC211" s="4" t="str">
        <f ca="1">IFERROR(RANK(order!AC211,order!AC$3:AC$554,0),"")</f>
        <v/>
      </c>
      <c r="AD211" s="4" t="str">
        <f ca="1">IFERROR(RANK(order!AD211,order!AD$3:AD$554,0),"")</f>
        <v/>
      </c>
      <c r="AE211" s="10" t="str">
        <f ca="1">IFERROR(RANK(order!AE211,order!AE$3:AE$554,0),"")</f>
        <v/>
      </c>
      <c r="AF211" s="10" t="str">
        <f ca="1">IFERROR(RANK(order!AF211,order!AF$3:AF$554,0),"")</f>
        <v/>
      </c>
      <c r="AG211" s="10" t="str">
        <f ca="1">IFERROR(RANK(order!AG211,order!AG$3:AG$554,0),"")</f>
        <v/>
      </c>
      <c r="AH211" s="4" t="str">
        <f ca="1">IFERROR(RANK(order!AH211,order!AH$3:AH$554,0),"")</f>
        <v/>
      </c>
      <c r="AI211" s="4" t="str">
        <f ca="1">IFERROR(RANK(order!AI211,order!AI$3:AI$554,0),"")</f>
        <v/>
      </c>
      <c r="AJ211" s="4" t="str">
        <f ca="1">IFERROR(RANK(order!AJ211,order!AJ$3:AJ$554,0),"")</f>
        <v/>
      </c>
      <c r="AK211" s="10" t="str">
        <f ca="1">IFERROR(RANK(order!AK211,order!AK$3:AK$554,0),"")</f>
        <v/>
      </c>
      <c r="AL211" s="10" t="str">
        <f ca="1">IFERROR(RANK(order!AL211,order!AL$3:AL$554,0),"")</f>
        <v/>
      </c>
      <c r="AM211" s="10" t="str">
        <f ca="1">IFERROR(RANK(order!AM211,order!AM$3:AM$554,0),"")</f>
        <v/>
      </c>
      <c r="AN211" s="4" t="str">
        <f ca="1">IFERROR(RANK(order!AN211,order!AN$3:AN$554,0),"")</f>
        <v/>
      </c>
      <c r="AO211" s="4" t="str">
        <f ca="1">IFERROR(RANK(order!AO211,order!AO$3:AO$554,0),"")</f>
        <v/>
      </c>
      <c r="AP211" s="4" t="str">
        <f ca="1">IFERROR(RANK(order!AP211,order!AP$3:AP$554,0),"")</f>
        <v/>
      </c>
      <c r="AQ211" s="10" t="str">
        <f ca="1">IFERROR(RANK(order!AQ211,order!AQ$3:AQ$554,0),"")</f>
        <v/>
      </c>
      <c r="AR211" s="10" t="str">
        <f ca="1">IFERROR(RANK(order!AR211,order!AR$3:AR$554,0),"")</f>
        <v/>
      </c>
      <c r="AS211" s="10" t="str">
        <f ca="1">IFERROR(RANK(order!AS211,order!AS$3:AS$554,0),"")</f>
        <v/>
      </c>
      <c r="AT211" s="4" t="str">
        <f ca="1">IFERROR(RANK(order!AT211,order!AT$3:AT$554,0),"")</f>
        <v/>
      </c>
      <c r="AU211" s="4" t="str">
        <f ca="1">IFERROR(RANK(order!AU211,order!AU$3:AU$554,0),"")</f>
        <v/>
      </c>
      <c r="AV211" s="4" t="str">
        <f ca="1">IFERROR(RANK(order!AV211,order!AV$3:AV$554,0),"")</f>
        <v/>
      </c>
      <c r="AW211" s="10" t="str">
        <f ca="1">IFERROR(RANK(order!AW211,order!AW$3:AW$554,0),"")</f>
        <v/>
      </c>
      <c r="AX211" s="10" t="str">
        <f ca="1">IFERROR(RANK(order!AX211,order!AX$3:AX$554,0),"")</f>
        <v/>
      </c>
      <c r="AY211" s="10" t="str">
        <f ca="1">IFERROR(RANK(order!AY211,order!AY$3:AY$554,0),"")</f>
        <v/>
      </c>
      <c r="AZ211" s="4" t="str">
        <f ca="1">IFERROR(RANK(order!AZ211,order!AZ$3:AZ$554,0),"")</f>
        <v/>
      </c>
      <c r="BA211" s="4" t="str">
        <f ca="1">IFERROR(RANK(order!BA211,order!BA$3:BA$554,0),"")</f>
        <v/>
      </c>
      <c r="BB211" s="4" t="str">
        <f ca="1">IFERROR(RANK(order!BB211,order!BB$3:BB$554,0),"")</f>
        <v/>
      </c>
      <c r="BC211" s="10" t="str">
        <f ca="1">IFERROR(RANK(order!BC211,order!BC$3:BC$554,0),"")</f>
        <v/>
      </c>
      <c r="BD211" s="10" t="str">
        <f ca="1">IFERROR(RANK(order!BD211,order!BD$3:BD$554,0),"")</f>
        <v/>
      </c>
      <c r="BE211" s="10" t="str">
        <f ca="1">IFERROR(RANK(order!BE211,order!BE$3:BE$554,0),"")</f>
        <v/>
      </c>
      <c r="BF211" s="4" t="str">
        <f ca="1">IFERROR(RANK(order!BF211,order!BF$3:BF$554,0),"")</f>
        <v/>
      </c>
      <c r="BG211" s="4" t="str">
        <f ca="1">IFERROR(RANK(order!BG211,order!BG$3:BG$554,0),"")</f>
        <v/>
      </c>
      <c r="BH211" s="4" t="str">
        <f ca="1">IFERROR(RANK(order!BH211,order!BH$3:BH$554,0),"")</f>
        <v/>
      </c>
      <c r="BI211" s="10" t="str">
        <f ca="1">IFERROR(RANK(order!BI211,order!BI$3:BI$554,0),"")</f>
        <v/>
      </c>
      <c r="BJ211" s="10" t="str">
        <f ca="1">IFERROR(RANK(order!BJ211,order!BJ$3:BJ$554,0),"")</f>
        <v/>
      </c>
      <c r="BK211" s="10" t="str">
        <f ca="1">IFERROR(RANK(order!BK211,order!BK$3:BK$554,0),"")</f>
        <v/>
      </c>
      <c r="BL211" s="4" t="str">
        <f ca="1">IFERROR(RANK(order!BL211,order!BL$3:BL$554,0),"")</f>
        <v/>
      </c>
      <c r="BM211" s="4" t="str">
        <f ca="1">IFERROR(RANK(order!BM211,order!BM$3:BM$554,0),"")</f>
        <v/>
      </c>
      <c r="BN211" s="4" t="str">
        <f ca="1">IFERROR(RANK(order!BN211,order!BN$3:BN$554,0),"")</f>
        <v/>
      </c>
      <c r="BO211" s="10" t="str">
        <f ca="1">IFERROR(RANK(order!BO211,order!BO$3:BO$554,0),"")</f>
        <v/>
      </c>
      <c r="BP211" s="10" t="str">
        <f ca="1">IFERROR(RANK(order!BP211,order!BP$3:BP$554,0),"")</f>
        <v/>
      </c>
      <c r="BQ211" s="10" t="str">
        <f ca="1">IFERROR(RANK(order!BQ211,order!BQ$3:BQ$554,0),"")</f>
        <v/>
      </c>
      <c r="BR211" s="4" t="str">
        <f ca="1">IFERROR(RANK(order!BR211,order!BR$3:BR$554,0),"")</f>
        <v/>
      </c>
      <c r="BS211" s="4" t="str">
        <f ca="1">IFERROR(RANK(order!BS211,order!BS$3:BS$554,0),"")</f>
        <v/>
      </c>
      <c r="BT211" s="4" t="str">
        <f ca="1">IFERROR(RANK(order!BT211,order!BT$3:BT$554,0),"")</f>
        <v/>
      </c>
      <c r="BU211" s="95">
        <f t="shared" si="313"/>
        <v>209</v>
      </c>
      <c r="BV211" s="35" t="str">
        <f t="shared" si="314"/>
        <v>E1</v>
      </c>
      <c r="BW211" s="55">
        <f t="shared" ca="1" si="237"/>
        <v>0</v>
      </c>
      <c r="BX211" s="56" t="str">
        <f t="shared" ca="1" si="238"/>
        <v/>
      </c>
      <c r="BY211" s="56" t="str">
        <f t="shared" ca="1" si="239"/>
        <v/>
      </c>
      <c r="BZ211" s="57" t="str">
        <f t="shared" ca="1" si="240"/>
        <v/>
      </c>
      <c r="CA211" s="57" t="str">
        <f t="shared" ca="1" si="241"/>
        <v/>
      </c>
      <c r="CB211" s="58" t="str">
        <f t="shared" ca="1" si="242"/>
        <v/>
      </c>
      <c r="CC211" s="57" t="str">
        <f t="shared" ca="1" si="243"/>
        <v/>
      </c>
      <c r="CD211" s="57" t="str">
        <f t="shared" ca="1" si="244"/>
        <v/>
      </c>
      <c r="CE211" s="58" t="str">
        <f t="shared" ca="1" si="245"/>
        <v/>
      </c>
      <c r="CF211" s="59" t="str">
        <f t="shared" ca="1" si="246"/>
        <v/>
      </c>
      <c r="CG211" s="57" t="str">
        <f t="shared" ca="1" si="247"/>
        <v/>
      </c>
      <c r="CH211" s="57" t="str">
        <f t="shared" ca="1" si="248"/>
        <v/>
      </c>
      <c r="CI211" s="57" t="str">
        <f t="shared" ca="1" si="249"/>
        <v/>
      </c>
      <c r="CJ211" s="57" t="str">
        <f t="shared" ca="1" si="250"/>
        <v/>
      </c>
      <c r="CK211" s="57" t="str">
        <f t="shared" ca="1" si="251"/>
        <v/>
      </c>
      <c r="CL211" s="57" t="str">
        <f t="shared" ca="1" si="252"/>
        <v/>
      </c>
      <c r="CM211" s="57" t="str">
        <f t="shared" ca="1" si="253"/>
        <v/>
      </c>
      <c r="CN211" s="57" t="str">
        <f t="shared" ca="1" si="254"/>
        <v/>
      </c>
      <c r="CO211" s="57" t="str">
        <f t="shared" ca="1" si="255"/>
        <v/>
      </c>
      <c r="CP211" s="57" t="str">
        <f t="shared" ca="1" si="256"/>
        <v/>
      </c>
      <c r="CQ211" s="57" t="str">
        <f t="shared" ca="1" si="257"/>
        <v/>
      </c>
      <c r="CR211" s="57" t="str">
        <f t="shared" ca="1" si="258"/>
        <v/>
      </c>
      <c r="CS211" s="60" t="str">
        <f t="shared" ca="1" si="259"/>
        <v/>
      </c>
      <c r="CT211" s="60" t="str">
        <f t="shared" ca="1" si="260"/>
        <v/>
      </c>
      <c r="CU211" s="60" t="str">
        <f t="shared" ca="1" si="261"/>
        <v/>
      </c>
      <c r="CV211" s="60" t="str">
        <f t="shared" ca="1" si="262"/>
        <v/>
      </c>
      <c r="CW211" s="60" t="str">
        <f t="shared" ca="1" si="263"/>
        <v/>
      </c>
      <c r="CX211" s="60" t="str">
        <f t="shared" ca="1" si="264"/>
        <v/>
      </c>
      <c r="CY211" s="60" t="str">
        <f t="shared" ca="1" si="265"/>
        <v/>
      </c>
      <c r="CZ211" s="60" t="str">
        <f t="shared" ca="1" si="266"/>
        <v/>
      </c>
      <c r="DA211" s="65" t="str">
        <f t="shared" ca="1" si="267"/>
        <v/>
      </c>
      <c r="DB211" s="65" t="str">
        <f t="shared" ca="1" si="268"/>
        <v/>
      </c>
      <c r="DC211" s="65" t="str">
        <f t="shared" ca="1" si="269"/>
        <v/>
      </c>
      <c r="DD211" s="65" t="str">
        <f t="shared" ca="1" si="270"/>
        <v/>
      </c>
      <c r="DE211" s="65" t="str">
        <f t="shared" ca="1" si="271"/>
        <v/>
      </c>
      <c r="DF211" s="66" t="str">
        <f t="shared" ca="1" si="272"/>
        <v/>
      </c>
      <c r="DG211" s="66" t="str">
        <f t="shared" ca="1" si="273"/>
        <v/>
      </c>
      <c r="DH211" s="66" t="str">
        <f t="shared" ca="1" si="274"/>
        <v/>
      </c>
      <c r="DI211" s="66" t="str">
        <f t="shared" ca="1" si="275"/>
        <v/>
      </c>
      <c r="DJ211" s="66" t="str">
        <f t="shared" ca="1" si="276"/>
        <v/>
      </c>
      <c r="DK211" s="65" t="str">
        <f t="shared" ca="1" si="277"/>
        <v/>
      </c>
      <c r="DL211" s="65" t="str">
        <f t="shared" ca="1" si="278"/>
        <v/>
      </c>
      <c r="DM211" s="65" t="str">
        <f t="shared" ca="1" si="279"/>
        <v/>
      </c>
      <c r="DN211" s="65" t="str">
        <f t="shared" ca="1" si="280"/>
        <v/>
      </c>
      <c r="DO211" s="65" t="str">
        <f t="shared" ca="1" si="281"/>
        <v/>
      </c>
      <c r="DP211" s="65" t="str">
        <f t="shared" ca="1" si="282"/>
        <v/>
      </c>
      <c r="DQ211" s="65" t="str">
        <f t="shared" ca="1" si="283"/>
        <v/>
      </c>
      <c r="DR211" s="69" t="str">
        <f t="shared" ca="1" si="284"/>
        <v/>
      </c>
      <c r="DS211" s="69" t="str">
        <f t="shared" ca="1" si="285"/>
        <v/>
      </c>
      <c r="DT211" s="69" t="str">
        <f t="shared" ca="1" si="286"/>
        <v/>
      </c>
      <c r="DU211" s="69" t="str">
        <f t="shared" ca="1" si="287"/>
        <v/>
      </c>
      <c r="DV211" s="69" t="str">
        <f t="shared" ca="1" si="288"/>
        <v/>
      </c>
      <c r="DW211" s="69" t="str">
        <f t="shared" ca="1" si="289"/>
        <v/>
      </c>
      <c r="DX211" s="69" t="str">
        <f t="shared" ca="1" si="290"/>
        <v/>
      </c>
      <c r="DY211" s="69" t="str">
        <f t="shared" ca="1" si="291"/>
        <v/>
      </c>
      <c r="DZ211" s="72" t="str">
        <f t="shared" ca="1" si="292"/>
        <v/>
      </c>
      <c r="EA211" s="72" t="str">
        <f t="shared" ca="1" si="293"/>
        <v/>
      </c>
      <c r="EB211" s="72" t="str">
        <f t="shared" ca="1" si="294"/>
        <v/>
      </c>
      <c r="EC211" s="65" t="str">
        <f t="shared" ca="1" si="295"/>
        <v/>
      </c>
      <c r="ED211" s="65" t="str">
        <f t="shared" ca="1" si="296"/>
        <v/>
      </c>
      <c r="EE211" s="65" t="str">
        <f t="shared" ca="1" si="297"/>
        <v/>
      </c>
      <c r="EF211" s="65" t="str">
        <f t="shared" ca="1" si="298"/>
        <v/>
      </c>
      <c r="EG211" s="65" t="str">
        <f t="shared" ca="1" si="299"/>
        <v/>
      </c>
      <c r="EH211" s="65" t="str">
        <f t="shared" ca="1" si="300"/>
        <v/>
      </c>
      <c r="EI211" s="429" t="str">
        <f t="shared" ca="1" si="301"/>
        <v>No</v>
      </c>
      <c r="EJ211" s="428" t="str">
        <f t="shared" ca="1" si="302"/>
        <v/>
      </c>
      <c r="EK211" s="428" t="str">
        <f t="shared" ca="1" si="303"/>
        <v/>
      </c>
      <c r="EL211" s="65" t="str">
        <f t="shared" ca="1" si="304"/>
        <v/>
      </c>
      <c r="EM211" s="65" t="str">
        <f t="shared" ca="1" si="305"/>
        <v/>
      </c>
      <c r="EN211" s="65" t="str">
        <f t="shared" ca="1" si="306"/>
        <v/>
      </c>
      <c r="EO211" s="433" t="str">
        <f t="shared" ca="1" si="307"/>
        <v/>
      </c>
      <c r="EP211" s="433" t="str">
        <f t="shared" ca="1" si="308"/>
        <v/>
      </c>
      <c r="EQ211" s="433" t="str">
        <f t="shared" ca="1" si="309"/>
        <v/>
      </c>
      <c r="ER211" s="433" t="str">
        <f t="shared" ca="1" si="310"/>
        <v/>
      </c>
      <c r="ES211" s="433" t="str">
        <f t="shared" ca="1" si="311"/>
        <v/>
      </c>
      <c r="ET211" s="433" t="str">
        <f t="shared" ca="1" si="312"/>
        <v/>
      </c>
      <c r="EU211" s="433" t="str">
        <f ca="1">IF(OR(CO211="",CQ211=""),"",Discipline!$P$3*CO211+Discipline!$X$3*CQ211)</f>
        <v/>
      </c>
      <c r="EV211" s="433" t="str">
        <f ca="1">IF(OR(CP211="",CR211=""),"",Discipline!$P$3*CP211+Discipline!$X$3*CR211)</f>
        <v/>
      </c>
    </row>
    <row r="212" spans="1:152" x14ac:dyDescent="0.25">
      <c r="A212" s="10" t="str">
        <f ca="1">IFERROR(RANK(order!A212,order!A$3:A$554,0),"")</f>
        <v/>
      </c>
      <c r="B212" s="10" t="str">
        <f ca="1">IFERROR(RANK(order!B212,order!B$3:B$554,0),"")</f>
        <v/>
      </c>
      <c r="C212" s="10" t="str">
        <f ca="1">IFERROR(RANK(order!C212,order!C$3:C$554,0),"")</f>
        <v/>
      </c>
      <c r="D212" s="4" t="str">
        <f ca="1">IFERROR(RANK(order!D212,order!D$3:D$554,0),"")</f>
        <v/>
      </c>
      <c r="E212" s="4" t="str">
        <f ca="1">IFERROR(RANK(order!E212,order!E$3:E$554,0),"")</f>
        <v/>
      </c>
      <c r="F212" s="4" t="str">
        <f ca="1">IFERROR(RANK(order!F212,order!F$3:F$554,0),"")</f>
        <v/>
      </c>
      <c r="G212" s="10" t="str">
        <f ca="1">IFERROR(RANK(order!G212,order!G$3:G$554,0),"")</f>
        <v/>
      </c>
      <c r="H212" s="10" t="str">
        <f ca="1">IFERROR(RANK(order!H212,order!H$3:H$554,0),"")</f>
        <v/>
      </c>
      <c r="I212" s="10" t="str">
        <f ca="1">IFERROR(RANK(order!I212,order!I$3:I$554,0),"")</f>
        <v/>
      </c>
      <c r="J212" s="4" t="str">
        <f ca="1">IFERROR(RANK(order!J212,order!J$3:J$554,0),"")</f>
        <v/>
      </c>
      <c r="K212" s="4" t="str">
        <f ca="1">IFERROR(RANK(order!K212,order!K$3:K$554,0),"")</f>
        <v/>
      </c>
      <c r="L212" s="4" t="str">
        <f ca="1">IFERROR(RANK(order!L212,order!L$3:L$554,0),"")</f>
        <v/>
      </c>
      <c r="M212" s="10" t="str">
        <f ca="1">IFERROR(RANK(order!M212,order!M$3:M$554,0),"")</f>
        <v/>
      </c>
      <c r="N212" s="10" t="str">
        <f ca="1">IFERROR(RANK(order!N212,order!N$3:N$554,0),"")</f>
        <v/>
      </c>
      <c r="O212" s="10" t="str">
        <f ca="1">IFERROR(RANK(order!O212,order!O$3:O$554,0),"")</f>
        <v/>
      </c>
      <c r="P212" s="4" t="str">
        <f ca="1">IFERROR(RANK(order!P212,order!P$3:P$554,0),"")</f>
        <v/>
      </c>
      <c r="Q212" s="4" t="str">
        <f ca="1">IFERROR(RANK(order!Q212,order!Q$3:Q$554,0),"")</f>
        <v/>
      </c>
      <c r="R212" s="4" t="str">
        <f ca="1">IFERROR(RANK(order!R212,order!R$3:R$554,0),"")</f>
        <v/>
      </c>
      <c r="S212" s="10" t="str">
        <f ca="1">IFERROR(RANK(order!S212,order!S$3:S$554,0),"")</f>
        <v/>
      </c>
      <c r="T212" s="10" t="str">
        <f ca="1">IFERROR(RANK(order!T212,order!T$3:T$554,0),"")</f>
        <v/>
      </c>
      <c r="U212" s="10" t="str">
        <f ca="1">IFERROR(RANK(order!U212,order!U$3:U$554,0),"")</f>
        <v/>
      </c>
      <c r="V212" s="4" t="str">
        <f ca="1">IFERROR(RANK(order!V212,order!V$3:V$554,0),"")</f>
        <v/>
      </c>
      <c r="W212" s="4" t="str">
        <f ca="1">IFERROR(RANK(order!W212,order!W$3:W$554,0),"")</f>
        <v/>
      </c>
      <c r="X212" s="4" t="str">
        <f ca="1">IFERROR(RANK(order!X212,order!X$3:X$554,0),"")</f>
        <v/>
      </c>
      <c r="Y212" s="10" t="str">
        <f ca="1">IFERROR(RANK(order!Y212,order!Y$3:Y$554,0),"")</f>
        <v/>
      </c>
      <c r="Z212" s="10" t="str">
        <f ca="1">IFERROR(RANK(order!Z212,order!Z$3:Z$554,0),"")</f>
        <v/>
      </c>
      <c r="AA212" s="10" t="str">
        <f ca="1">IFERROR(RANK(order!AA212,order!AA$3:AA$554,0),"")</f>
        <v/>
      </c>
      <c r="AB212" s="4" t="str">
        <f ca="1">IFERROR(RANK(order!AB212,order!AB$3:AB$554,0),"")</f>
        <v/>
      </c>
      <c r="AC212" s="4" t="str">
        <f ca="1">IFERROR(RANK(order!AC212,order!AC$3:AC$554,0),"")</f>
        <v/>
      </c>
      <c r="AD212" s="4" t="str">
        <f ca="1">IFERROR(RANK(order!AD212,order!AD$3:AD$554,0),"")</f>
        <v/>
      </c>
      <c r="AE212" s="10" t="str">
        <f ca="1">IFERROR(RANK(order!AE212,order!AE$3:AE$554,0),"")</f>
        <v/>
      </c>
      <c r="AF212" s="10" t="str">
        <f ca="1">IFERROR(RANK(order!AF212,order!AF$3:AF$554,0),"")</f>
        <v/>
      </c>
      <c r="AG212" s="10" t="str">
        <f ca="1">IFERROR(RANK(order!AG212,order!AG$3:AG$554,0),"")</f>
        <v/>
      </c>
      <c r="AH212" s="4" t="str">
        <f ca="1">IFERROR(RANK(order!AH212,order!AH$3:AH$554,0),"")</f>
        <v/>
      </c>
      <c r="AI212" s="4" t="str">
        <f ca="1">IFERROR(RANK(order!AI212,order!AI$3:AI$554,0),"")</f>
        <v/>
      </c>
      <c r="AJ212" s="4" t="str">
        <f ca="1">IFERROR(RANK(order!AJ212,order!AJ$3:AJ$554,0),"")</f>
        <v/>
      </c>
      <c r="AK212" s="10" t="str">
        <f ca="1">IFERROR(RANK(order!AK212,order!AK$3:AK$554,0),"")</f>
        <v/>
      </c>
      <c r="AL212" s="10" t="str">
        <f ca="1">IFERROR(RANK(order!AL212,order!AL$3:AL$554,0),"")</f>
        <v/>
      </c>
      <c r="AM212" s="10" t="str">
        <f ca="1">IFERROR(RANK(order!AM212,order!AM$3:AM$554,0),"")</f>
        <v/>
      </c>
      <c r="AN212" s="4" t="str">
        <f ca="1">IFERROR(RANK(order!AN212,order!AN$3:AN$554,0),"")</f>
        <v/>
      </c>
      <c r="AO212" s="4" t="str">
        <f ca="1">IFERROR(RANK(order!AO212,order!AO$3:AO$554,0),"")</f>
        <v/>
      </c>
      <c r="AP212" s="4" t="str">
        <f ca="1">IFERROR(RANK(order!AP212,order!AP$3:AP$554,0),"")</f>
        <v/>
      </c>
      <c r="AQ212" s="10" t="str">
        <f ca="1">IFERROR(RANK(order!AQ212,order!AQ$3:AQ$554,0),"")</f>
        <v/>
      </c>
      <c r="AR212" s="10" t="str">
        <f ca="1">IFERROR(RANK(order!AR212,order!AR$3:AR$554,0),"")</f>
        <v/>
      </c>
      <c r="AS212" s="10" t="str">
        <f ca="1">IFERROR(RANK(order!AS212,order!AS$3:AS$554,0),"")</f>
        <v/>
      </c>
      <c r="AT212" s="4" t="str">
        <f ca="1">IFERROR(RANK(order!AT212,order!AT$3:AT$554,0),"")</f>
        <v/>
      </c>
      <c r="AU212" s="4" t="str">
        <f ca="1">IFERROR(RANK(order!AU212,order!AU$3:AU$554,0),"")</f>
        <v/>
      </c>
      <c r="AV212" s="4" t="str">
        <f ca="1">IFERROR(RANK(order!AV212,order!AV$3:AV$554,0),"")</f>
        <v/>
      </c>
      <c r="AW212" s="10" t="str">
        <f ca="1">IFERROR(RANK(order!AW212,order!AW$3:AW$554,0),"")</f>
        <v/>
      </c>
      <c r="AX212" s="10" t="str">
        <f ca="1">IFERROR(RANK(order!AX212,order!AX$3:AX$554,0),"")</f>
        <v/>
      </c>
      <c r="AY212" s="10" t="str">
        <f ca="1">IFERROR(RANK(order!AY212,order!AY$3:AY$554,0),"")</f>
        <v/>
      </c>
      <c r="AZ212" s="4" t="str">
        <f ca="1">IFERROR(RANK(order!AZ212,order!AZ$3:AZ$554,0),"")</f>
        <v/>
      </c>
      <c r="BA212" s="4" t="str">
        <f ca="1">IFERROR(RANK(order!BA212,order!BA$3:BA$554,0),"")</f>
        <v/>
      </c>
      <c r="BB212" s="4" t="str">
        <f ca="1">IFERROR(RANK(order!BB212,order!BB$3:BB$554,0),"")</f>
        <v/>
      </c>
      <c r="BC212" s="10" t="str">
        <f ca="1">IFERROR(RANK(order!BC212,order!BC$3:BC$554,0),"")</f>
        <v/>
      </c>
      <c r="BD212" s="10" t="str">
        <f ca="1">IFERROR(RANK(order!BD212,order!BD$3:BD$554,0),"")</f>
        <v/>
      </c>
      <c r="BE212" s="10" t="str">
        <f ca="1">IFERROR(RANK(order!BE212,order!BE$3:BE$554,0),"")</f>
        <v/>
      </c>
      <c r="BF212" s="4" t="str">
        <f ca="1">IFERROR(RANK(order!BF212,order!BF$3:BF$554,0),"")</f>
        <v/>
      </c>
      <c r="BG212" s="4" t="str">
        <f ca="1">IFERROR(RANK(order!BG212,order!BG$3:BG$554,0),"")</f>
        <v/>
      </c>
      <c r="BH212" s="4" t="str">
        <f ca="1">IFERROR(RANK(order!BH212,order!BH$3:BH$554,0),"")</f>
        <v/>
      </c>
      <c r="BI212" s="10" t="str">
        <f ca="1">IFERROR(RANK(order!BI212,order!BI$3:BI$554,0),"")</f>
        <v/>
      </c>
      <c r="BJ212" s="10" t="str">
        <f ca="1">IFERROR(RANK(order!BJ212,order!BJ$3:BJ$554,0),"")</f>
        <v/>
      </c>
      <c r="BK212" s="10" t="str">
        <f ca="1">IFERROR(RANK(order!BK212,order!BK$3:BK$554,0),"")</f>
        <v/>
      </c>
      <c r="BL212" s="4" t="str">
        <f ca="1">IFERROR(RANK(order!BL212,order!BL$3:BL$554,0),"")</f>
        <v/>
      </c>
      <c r="BM212" s="4" t="str">
        <f ca="1">IFERROR(RANK(order!BM212,order!BM$3:BM$554,0),"")</f>
        <v/>
      </c>
      <c r="BN212" s="4" t="str">
        <f ca="1">IFERROR(RANK(order!BN212,order!BN$3:BN$554,0),"")</f>
        <v/>
      </c>
      <c r="BO212" s="10" t="str">
        <f ca="1">IFERROR(RANK(order!BO212,order!BO$3:BO$554,0),"")</f>
        <v/>
      </c>
      <c r="BP212" s="10" t="str">
        <f ca="1">IFERROR(RANK(order!BP212,order!BP$3:BP$554,0),"")</f>
        <v/>
      </c>
      <c r="BQ212" s="10" t="str">
        <f ca="1">IFERROR(RANK(order!BQ212,order!BQ$3:BQ$554,0),"")</f>
        <v/>
      </c>
      <c r="BR212" s="4" t="str">
        <f ca="1">IFERROR(RANK(order!BR212,order!BR$3:BR$554,0),"")</f>
        <v/>
      </c>
      <c r="BS212" s="4" t="str">
        <f ca="1">IFERROR(RANK(order!BS212,order!BS$3:BS$554,0),"")</f>
        <v/>
      </c>
      <c r="BT212" s="4" t="str">
        <f ca="1">IFERROR(RANK(order!BT212,order!BT$3:BT$554,0),"")</f>
        <v/>
      </c>
      <c r="BU212" s="95">
        <f t="shared" si="313"/>
        <v>210</v>
      </c>
      <c r="BV212" s="35" t="str">
        <f t="shared" si="314"/>
        <v>E1</v>
      </c>
      <c r="BW212" s="55">
        <f t="shared" ca="1" si="237"/>
        <v>0</v>
      </c>
      <c r="BX212" s="56" t="str">
        <f t="shared" ca="1" si="238"/>
        <v/>
      </c>
      <c r="BY212" s="56" t="str">
        <f t="shared" ca="1" si="239"/>
        <v/>
      </c>
      <c r="BZ212" s="57" t="str">
        <f t="shared" ca="1" si="240"/>
        <v/>
      </c>
      <c r="CA212" s="57" t="str">
        <f t="shared" ca="1" si="241"/>
        <v/>
      </c>
      <c r="CB212" s="58" t="str">
        <f t="shared" ca="1" si="242"/>
        <v/>
      </c>
      <c r="CC212" s="57" t="str">
        <f t="shared" ca="1" si="243"/>
        <v/>
      </c>
      <c r="CD212" s="57" t="str">
        <f t="shared" ca="1" si="244"/>
        <v/>
      </c>
      <c r="CE212" s="58" t="str">
        <f t="shared" ca="1" si="245"/>
        <v/>
      </c>
      <c r="CF212" s="59" t="str">
        <f t="shared" ca="1" si="246"/>
        <v/>
      </c>
      <c r="CG212" s="57" t="str">
        <f t="shared" ca="1" si="247"/>
        <v/>
      </c>
      <c r="CH212" s="57" t="str">
        <f t="shared" ca="1" si="248"/>
        <v/>
      </c>
      <c r="CI212" s="57" t="str">
        <f t="shared" ca="1" si="249"/>
        <v/>
      </c>
      <c r="CJ212" s="57" t="str">
        <f t="shared" ca="1" si="250"/>
        <v/>
      </c>
      <c r="CK212" s="57" t="str">
        <f t="shared" ca="1" si="251"/>
        <v/>
      </c>
      <c r="CL212" s="57" t="str">
        <f t="shared" ca="1" si="252"/>
        <v/>
      </c>
      <c r="CM212" s="57" t="str">
        <f t="shared" ca="1" si="253"/>
        <v/>
      </c>
      <c r="CN212" s="57" t="str">
        <f t="shared" ca="1" si="254"/>
        <v/>
      </c>
      <c r="CO212" s="57" t="str">
        <f t="shared" ca="1" si="255"/>
        <v/>
      </c>
      <c r="CP212" s="57" t="str">
        <f t="shared" ca="1" si="256"/>
        <v/>
      </c>
      <c r="CQ212" s="57" t="str">
        <f t="shared" ca="1" si="257"/>
        <v/>
      </c>
      <c r="CR212" s="57" t="str">
        <f t="shared" ca="1" si="258"/>
        <v/>
      </c>
      <c r="CS212" s="60" t="str">
        <f t="shared" ca="1" si="259"/>
        <v/>
      </c>
      <c r="CT212" s="60" t="str">
        <f t="shared" ca="1" si="260"/>
        <v/>
      </c>
      <c r="CU212" s="60" t="str">
        <f t="shared" ca="1" si="261"/>
        <v/>
      </c>
      <c r="CV212" s="60" t="str">
        <f t="shared" ca="1" si="262"/>
        <v/>
      </c>
      <c r="CW212" s="60" t="str">
        <f t="shared" ca="1" si="263"/>
        <v/>
      </c>
      <c r="CX212" s="60" t="str">
        <f t="shared" ca="1" si="264"/>
        <v/>
      </c>
      <c r="CY212" s="60" t="str">
        <f t="shared" ca="1" si="265"/>
        <v/>
      </c>
      <c r="CZ212" s="60" t="str">
        <f t="shared" ca="1" si="266"/>
        <v/>
      </c>
      <c r="DA212" s="65" t="str">
        <f t="shared" ca="1" si="267"/>
        <v/>
      </c>
      <c r="DB212" s="65" t="str">
        <f t="shared" ca="1" si="268"/>
        <v/>
      </c>
      <c r="DC212" s="65" t="str">
        <f t="shared" ca="1" si="269"/>
        <v/>
      </c>
      <c r="DD212" s="65" t="str">
        <f t="shared" ca="1" si="270"/>
        <v/>
      </c>
      <c r="DE212" s="65" t="str">
        <f t="shared" ca="1" si="271"/>
        <v/>
      </c>
      <c r="DF212" s="66" t="str">
        <f t="shared" ca="1" si="272"/>
        <v/>
      </c>
      <c r="DG212" s="66" t="str">
        <f t="shared" ca="1" si="273"/>
        <v/>
      </c>
      <c r="DH212" s="66" t="str">
        <f t="shared" ca="1" si="274"/>
        <v/>
      </c>
      <c r="DI212" s="66" t="str">
        <f t="shared" ca="1" si="275"/>
        <v/>
      </c>
      <c r="DJ212" s="66" t="str">
        <f t="shared" ca="1" si="276"/>
        <v/>
      </c>
      <c r="DK212" s="65" t="str">
        <f t="shared" ca="1" si="277"/>
        <v/>
      </c>
      <c r="DL212" s="65" t="str">
        <f t="shared" ca="1" si="278"/>
        <v/>
      </c>
      <c r="DM212" s="65" t="str">
        <f t="shared" ca="1" si="279"/>
        <v/>
      </c>
      <c r="DN212" s="65" t="str">
        <f t="shared" ca="1" si="280"/>
        <v/>
      </c>
      <c r="DO212" s="65" t="str">
        <f t="shared" ca="1" si="281"/>
        <v/>
      </c>
      <c r="DP212" s="65" t="str">
        <f t="shared" ca="1" si="282"/>
        <v/>
      </c>
      <c r="DQ212" s="65" t="str">
        <f t="shared" ca="1" si="283"/>
        <v/>
      </c>
      <c r="DR212" s="69" t="str">
        <f t="shared" ca="1" si="284"/>
        <v/>
      </c>
      <c r="DS212" s="69" t="str">
        <f t="shared" ca="1" si="285"/>
        <v/>
      </c>
      <c r="DT212" s="69" t="str">
        <f t="shared" ca="1" si="286"/>
        <v/>
      </c>
      <c r="DU212" s="69" t="str">
        <f t="shared" ca="1" si="287"/>
        <v/>
      </c>
      <c r="DV212" s="69" t="str">
        <f t="shared" ca="1" si="288"/>
        <v/>
      </c>
      <c r="DW212" s="69" t="str">
        <f t="shared" ca="1" si="289"/>
        <v/>
      </c>
      <c r="DX212" s="69" t="str">
        <f t="shared" ca="1" si="290"/>
        <v/>
      </c>
      <c r="DY212" s="69" t="str">
        <f t="shared" ca="1" si="291"/>
        <v/>
      </c>
      <c r="DZ212" s="72" t="str">
        <f t="shared" ca="1" si="292"/>
        <v/>
      </c>
      <c r="EA212" s="72" t="str">
        <f t="shared" ca="1" si="293"/>
        <v/>
      </c>
      <c r="EB212" s="72" t="str">
        <f t="shared" ca="1" si="294"/>
        <v/>
      </c>
      <c r="EC212" s="65" t="str">
        <f t="shared" ca="1" si="295"/>
        <v/>
      </c>
      <c r="ED212" s="65" t="str">
        <f t="shared" ca="1" si="296"/>
        <v/>
      </c>
      <c r="EE212" s="65" t="str">
        <f t="shared" ca="1" si="297"/>
        <v/>
      </c>
      <c r="EF212" s="65" t="str">
        <f t="shared" ca="1" si="298"/>
        <v/>
      </c>
      <c r="EG212" s="65" t="str">
        <f t="shared" ca="1" si="299"/>
        <v/>
      </c>
      <c r="EH212" s="65" t="str">
        <f t="shared" ca="1" si="300"/>
        <v/>
      </c>
      <c r="EI212" s="429" t="str">
        <f t="shared" ca="1" si="301"/>
        <v>No</v>
      </c>
      <c r="EJ212" s="428" t="str">
        <f t="shared" ca="1" si="302"/>
        <v/>
      </c>
      <c r="EK212" s="428" t="str">
        <f t="shared" ca="1" si="303"/>
        <v/>
      </c>
      <c r="EL212" s="65" t="str">
        <f t="shared" ca="1" si="304"/>
        <v/>
      </c>
      <c r="EM212" s="65" t="str">
        <f t="shared" ca="1" si="305"/>
        <v/>
      </c>
      <c r="EN212" s="65" t="str">
        <f t="shared" ca="1" si="306"/>
        <v/>
      </c>
      <c r="EO212" s="433" t="str">
        <f t="shared" ca="1" si="307"/>
        <v/>
      </c>
      <c r="EP212" s="433" t="str">
        <f t="shared" ca="1" si="308"/>
        <v/>
      </c>
      <c r="EQ212" s="433" t="str">
        <f t="shared" ca="1" si="309"/>
        <v/>
      </c>
      <c r="ER212" s="433" t="str">
        <f t="shared" ca="1" si="310"/>
        <v/>
      </c>
      <c r="ES212" s="433" t="str">
        <f t="shared" ca="1" si="311"/>
        <v/>
      </c>
      <c r="ET212" s="433" t="str">
        <f t="shared" ca="1" si="312"/>
        <v/>
      </c>
      <c r="EU212" s="433" t="str">
        <f ca="1">IF(OR(CO212="",CQ212=""),"",Discipline!$P$3*CO212+Discipline!$X$3*CQ212)</f>
        <v/>
      </c>
      <c r="EV212" s="433" t="str">
        <f ca="1">IF(OR(CP212="",CR212=""),"",Discipline!$P$3*CP212+Discipline!$X$3*CR212)</f>
        <v/>
      </c>
    </row>
    <row r="213" spans="1:152" x14ac:dyDescent="0.25">
      <c r="A213" s="10" t="str">
        <f ca="1">IFERROR(RANK(order!A213,order!A$3:A$554,0),"")</f>
        <v/>
      </c>
      <c r="B213" s="10" t="str">
        <f ca="1">IFERROR(RANK(order!B213,order!B$3:B$554,0),"")</f>
        <v/>
      </c>
      <c r="C213" s="10" t="str">
        <f ca="1">IFERROR(RANK(order!C213,order!C$3:C$554,0),"")</f>
        <v/>
      </c>
      <c r="D213" s="4" t="str">
        <f ca="1">IFERROR(RANK(order!D213,order!D$3:D$554,0),"")</f>
        <v/>
      </c>
      <c r="E213" s="4" t="str">
        <f ca="1">IFERROR(RANK(order!E213,order!E$3:E$554,0),"")</f>
        <v/>
      </c>
      <c r="F213" s="4" t="str">
        <f ca="1">IFERROR(RANK(order!F213,order!F$3:F$554,0),"")</f>
        <v/>
      </c>
      <c r="G213" s="10" t="str">
        <f ca="1">IFERROR(RANK(order!G213,order!G$3:G$554,0),"")</f>
        <v/>
      </c>
      <c r="H213" s="10" t="str">
        <f ca="1">IFERROR(RANK(order!H213,order!H$3:H$554,0),"")</f>
        <v/>
      </c>
      <c r="I213" s="10" t="str">
        <f ca="1">IFERROR(RANK(order!I213,order!I$3:I$554,0),"")</f>
        <v/>
      </c>
      <c r="J213" s="4" t="str">
        <f ca="1">IFERROR(RANK(order!J213,order!J$3:J$554,0),"")</f>
        <v/>
      </c>
      <c r="K213" s="4" t="str">
        <f ca="1">IFERROR(RANK(order!K213,order!K$3:K$554,0),"")</f>
        <v/>
      </c>
      <c r="L213" s="4" t="str">
        <f ca="1">IFERROR(RANK(order!L213,order!L$3:L$554,0),"")</f>
        <v/>
      </c>
      <c r="M213" s="10" t="str">
        <f ca="1">IFERROR(RANK(order!M213,order!M$3:M$554,0),"")</f>
        <v/>
      </c>
      <c r="N213" s="10" t="str">
        <f ca="1">IFERROR(RANK(order!N213,order!N$3:N$554,0),"")</f>
        <v/>
      </c>
      <c r="O213" s="10" t="str">
        <f ca="1">IFERROR(RANK(order!O213,order!O$3:O$554,0),"")</f>
        <v/>
      </c>
      <c r="P213" s="4" t="str">
        <f ca="1">IFERROR(RANK(order!P213,order!P$3:P$554,0),"")</f>
        <v/>
      </c>
      <c r="Q213" s="4" t="str">
        <f ca="1">IFERROR(RANK(order!Q213,order!Q$3:Q$554,0),"")</f>
        <v/>
      </c>
      <c r="R213" s="4" t="str">
        <f ca="1">IFERROR(RANK(order!R213,order!R$3:R$554,0),"")</f>
        <v/>
      </c>
      <c r="S213" s="10" t="str">
        <f ca="1">IFERROR(RANK(order!S213,order!S$3:S$554,0),"")</f>
        <v/>
      </c>
      <c r="T213" s="10" t="str">
        <f ca="1">IFERROR(RANK(order!T213,order!T$3:T$554,0),"")</f>
        <v/>
      </c>
      <c r="U213" s="10" t="str">
        <f ca="1">IFERROR(RANK(order!U213,order!U$3:U$554,0),"")</f>
        <v/>
      </c>
      <c r="V213" s="4" t="str">
        <f ca="1">IFERROR(RANK(order!V213,order!V$3:V$554,0),"")</f>
        <v/>
      </c>
      <c r="W213" s="4" t="str">
        <f ca="1">IFERROR(RANK(order!W213,order!W$3:W$554,0),"")</f>
        <v/>
      </c>
      <c r="X213" s="4" t="str">
        <f ca="1">IFERROR(RANK(order!X213,order!X$3:X$554,0),"")</f>
        <v/>
      </c>
      <c r="Y213" s="10" t="str">
        <f ca="1">IFERROR(RANK(order!Y213,order!Y$3:Y$554,0),"")</f>
        <v/>
      </c>
      <c r="Z213" s="10" t="str">
        <f ca="1">IFERROR(RANK(order!Z213,order!Z$3:Z$554,0),"")</f>
        <v/>
      </c>
      <c r="AA213" s="10" t="str">
        <f ca="1">IFERROR(RANK(order!AA213,order!AA$3:AA$554,0),"")</f>
        <v/>
      </c>
      <c r="AB213" s="4" t="str">
        <f ca="1">IFERROR(RANK(order!AB213,order!AB$3:AB$554,0),"")</f>
        <v/>
      </c>
      <c r="AC213" s="4" t="str">
        <f ca="1">IFERROR(RANK(order!AC213,order!AC$3:AC$554,0),"")</f>
        <v/>
      </c>
      <c r="AD213" s="4" t="str">
        <f ca="1">IFERROR(RANK(order!AD213,order!AD$3:AD$554,0),"")</f>
        <v/>
      </c>
      <c r="AE213" s="10" t="str">
        <f ca="1">IFERROR(RANK(order!AE213,order!AE$3:AE$554,0),"")</f>
        <v/>
      </c>
      <c r="AF213" s="10" t="str">
        <f ca="1">IFERROR(RANK(order!AF213,order!AF$3:AF$554,0),"")</f>
        <v/>
      </c>
      <c r="AG213" s="10" t="str">
        <f ca="1">IFERROR(RANK(order!AG213,order!AG$3:AG$554,0),"")</f>
        <v/>
      </c>
      <c r="AH213" s="4" t="str">
        <f ca="1">IFERROR(RANK(order!AH213,order!AH$3:AH$554,0),"")</f>
        <v/>
      </c>
      <c r="AI213" s="4" t="str">
        <f ca="1">IFERROR(RANK(order!AI213,order!AI$3:AI$554,0),"")</f>
        <v/>
      </c>
      <c r="AJ213" s="4" t="str">
        <f ca="1">IFERROR(RANK(order!AJ213,order!AJ$3:AJ$554,0),"")</f>
        <v/>
      </c>
      <c r="AK213" s="10" t="str">
        <f ca="1">IFERROR(RANK(order!AK213,order!AK$3:AK$554,0),"")</f>
        <v/>
      </c>
      <c r="AL213" s="10" t="str">
        <f ca="1">IFERROR(RANK(order!AL213,order!AL$3:AL$554,0),"")</f>
        <v/>
      </c>
      <c r="AM213" s="10" t="str">
        <f ca="1">IFERROR(RANK(order!AM213,order!AM$3:AM$554,0),"")</f>
        <v/>
      </c>
      <c r="AN213" s="4" t="str">
        <f ca="1">IFERROR(RANK(order!AN213,order!AN$3:AN$554,0),"")</f>
        <v/>
      </c>
      <c r="AO213" s="4" t="str">
        <f ca="1">IFERROR(RANK(order!AO213,order!AO$3:AO$554,0),"")</f>
        <v/>
      </c>
      <c r="AP213" s="4" t="str">
        <f ca="1">IFERROR(RANK(order!AP213,order!AP$3:AP$554,0),"")</f>
        <v/>
      </c>
      <c r="AQ213" s="10" t="str">
        <f ca="1">IFERROR(RANK(order!AQ213,order!AQ$3:AQ$554,0),"")</f>
        <v/>
      </c>
      <c r="AR213" s="10" t="str">
        <f ca="1">IFERROR(RANK(order!AR213,order!AR$3:AR$554,0),"")</f>
        <v/>
      </c>
      <c r="AS213" s="10" t="str">
        <f ca="1">IFERROR(RANK(order!AS213,order!AS$3:AS$554,0),"")</f>
        <v/>
      </c>
      <c r="AT213" s="4" t="str">
        <f ca="1">IFERROR(RANK(order!AT213,order!AT$3:AT$554,0),"")</f>
        <v/>
      </c>
      <c r="AU213" s="4" t="str">
        <f ca="1">IFERROR(RANK(order!AU213,order!AU$3:AU$554,0),"")</f>
        <v/>
      </c>
      <c r="AV213" s="4" t="str">
        <f ca="1">IFERROR(RANK(order!AV213,order!AV$3:AV$554,0),"")</f>
        <v/>
      </c>
      <c r="AW213" s="10" t="str">
        <f ca="1">IFERROR(RANK(order!AW213,order!AW$3:AW$554,0),"")</f>
        <v/>
      </c>
      <c r="AX213" s="10" t="str">
        <f ca="1">IFERROR(RANK(order!AX213,order!AX$3:AX$554,0),"")</f>
        <v/>
      </c>
      <c r="AY213" s="10" t="str">
        <f ca="1">IFERROR(RANK(order!AY213,order!AY$3:AY$554,0),"")</f>
        <v/>
      </c>
      <c r="AZ213" s="4" t="str">
        <f ca="1">IFERROR(RANK(order!AZ213,order!AZ$3:AZ$554,0),"")</f>
        <v/>
      </c>
      <c r="BA213" s="4" t="str">
        <f ca="1">IFERROR(RANK(order!BA213,order!BA$3:BA$554,0),"")</f>
        <v/>
      </c>
      <c r="BB213" s="4" t="str">
        <f ca="1">IFERROR(RANK(order!BB213,order!BB$3:BB$554,0),"")</f>
        <v/>
      </c>
      <c r="BC213" s="10" t="str">
        <f ca="1">IFERROR(RANK(order!BC213,order!BC$3:BC$554,0),"")</f>
        <v/>
      </c>
      <c r="BD213" s="10" t="str">
        <f ca="1">IFERROR(RANK(order!BD213,order!BD$3:BD$554,0),"")</f>
        <v/>
      </c>
      <c r="BE213" s="10" t="str">
        <f ca="1">IFERROR(RANK(order!BE213,order!BE$3:BE$554,0),"")</f>
        <v/>
      </c>
      <c r="BF213" s="4" t="str">
        <f ca="1">IFERROR(RANK(order!BF213,order!BF$3:BF$554,0),"")</f>
        <v/>
      </c>
      <c r="BG213" s="4" t="str">
        <f ca="1">IFERROR(RANK(order!BG213,order!BG$3:BG$554,0),"")</f>
        <v/>
      </c>
      <c r="BH213" s="4" t="str">
        <f ca="1">IFERROR(RANK(order!BH213,order!BH$3:BH$554,0),"")</f>
        <v/>
      </c>
      <c r="BI213" s="10" t="str">
        <f ca="1">IFERROR(RANK(order!BI213,order!BI$3:BI$554,0),"")</f>
        <v/>
      </c>
      <c r="BJ213" s="10" t="str">
        <f ca="1">IFERROR(RANK(order!BJ213,order!BJ$3:BJ$554,0),"")</f>
        <v/>
      </c>
      <c r="BK213" s="10" t="str">
        <f ca="1">IFERROR(RANK(order!BK213,order!BK$3:BK$554,0),"")</f>
        <v/>
      </c>
      <c r="BL213" s="4" t="str">
        <f ca="1">IFERROR(RANK(order!BL213,order!BL$3:BL$554,0),"")</f>
        <v/>
      </c>
      <c r="BM213" s="4" t="str">
        <f ca="1">IFERROR(RANK(order!BM213,order!BM$3:BM$554,0),"")</f>
        <v/>
      </c>
      <c r="BN213" s="4" t="str">
        <f ca="1">IFERROR(RANK(order!BN213,order!BN$3:BN$554,0),"")</f>
        <v/>
      </c>
      <c r="BO213" s="10" t="str">
        <f ca="1">IFERROR(RANK(order!BO213,order!BO$3:BO$554,0),"")</f>
        <v/>
      </c>
      <c r="BP213" s="10" t="str">
        <f ca="1">IFERROR(RANK(order!BP213,order!BP$3:BP$554,0),"")</f>
        <v/>
      </c>
      <c r="BQ213" s="10" t="str">
        <f ca="1">IFERROR(RANK(order!BQ213,order!BQ$3:BQ$554,0),"")</f>
        <v/>
      </c>
      <c r="BR213" s="4" t="str">
        <f ca="1">IFERROR(RANK(order!BR213,order!BR$3:BR$554,0),"")</f>
        <v/>
      </c>
      <c r="BS213" s="4" t="str">
        <f ca="1">IFERROR(RANK(order!BS213,order!BS$3:BS$554,0),"")</f>
        <v/>
      </c>
      <c r="BT213" s="4" t="str">
        <f ca="1">IFERROR(RANK(order!BT213,order!BT$3:BT$554,0),"")</f>
        <v/>
      </c>
      <c r="BU213" s="95">
        <f t="shared" si="313"/>
        <v>211</v>
      </c>
      <c r="BV213" s="35" t="str">
        <f t="shared" si="314"/>
        <v>E1</v>
      </c>
      <c r="BW213" s="55">
        <f t="shared" ca="1" si="237"/>
        <v>0</v>
      </c>
      <c r="BX213" s="56" t="str">
        <f t="shared" ca="1" si="238"/>
        <v/>
      </c>
      <c r="BY213" s="56" t="str">
        <f t="shared" ca="1" si="239"/>
        <v/>
      </c>
      <c r="BZ213" s="57" t="str">
        <f t="shared" ca="1" si="240"/>
        <v/>
      </c>
      <c r="CA213" s="57" t="str">
        <f t="shared" ca="1" si="241"/>
        <v/>
      </c>
      <c r="CB213" s="58" t="str">
        <f t="shared" ca="1" si="242"/>
        <v/>
      </c>
      <c r="CC213" s="57" t="str">
        <f t="shared" ca="1" si="243"/>
        <v/>
      </c>
      <c r="CD213" s="57" t="str">
        <f t="shared" ca="1" si="244"/>
        <v/>
      </c>
      <c r="CE213" s="58" t="str">
        <f t="shared" ca="1" si="245"/>
        <v/>
      </c>
      <c r="CF213" s="59" t="str">
        <f t="shared" ca="1" si="246"/>
        <v/>
      </c>
      <c r="CG213" s="57" t="str">
        <f t="shared" ca="1" si="247"/>
        <v/>
      </c>
      <c r="CH213" s="57" t="str">
        <f t="shared" ca="1" si="248"/>
        <v/>
      </c>
      <c r="CI213" s="57" t="str">
        <f t="shared" ca="1" si="249"/>
        <v/>
      </c>
      <c r="CJ213" s="57" t="str">
        <f t="shared" ca="1" si="250"/>
        <v/>
      </c>
      <c r="CK213" s="57" t="str">
        <f t="shared" ca="1" si="251"/>
        <v/>
      </c>
      <c r="CL213" s="57" t="str">
        <f t="shared" ca="1" si="252"/>
        <v/>
      </c>
      <c r="CM213" s="57" t="str">
        <f t="shared" ca="1" si="253"/>
        <v/>
      </c>
      <c r="CN213" s="57" t="str">
        <f t="shared" ca="1" si="254"/>
        <v/>
      </c>
      <c r="CO213" s="57" t="str">
        <f t="shared" ca="1" si="255"/>
        <v/>
      </c>
      <c r="CP213" s="57" t="str">
        <f t="shared" ca="1" si="256"/>
        <v/>
      </c>
      <c r="CQ213" s="57" t="str">
        <f t="shared" ca="1" si="257"/>
        <v/>
      </c>
      <c r="CR213" s="57" t="str">
        <f t="shared" ca="1" si="258"/>
        <v/>
      </c>
      <c r="CS213" s="60" t="str">
        <f t="shared" ca="1" si="259"/>
        <v/>
      </c>
      <c r="CT213" s="60" t="str">
        <f t="shared" ca="1" si="260"/>
        <v/>
      </c>
      <c r="CU213" s="60" t="str">
        <f t="shared" ca="1" si="261"/>
        <v/>
      </c>
      <c r="CV213" s="60" t="str">
        <f t="shared" ca="1" si="262"/>
        <v/>
      </c>
      <c r="CW213" s="60" t="str">
        <f t="shared" ca="1" si="263"/>
        <v/>
      </c>
      <c r="CX213" s="60" t="str">
        <f t="shared" ca="1" si="264"/>
        <v/>
      </c>
      <c r="CY213" s="60" t="str">
        <f t="shared" ca="1" si="265"/>
        <v/>
      </c>
      <c r="CZ213" s="60" t="str">
        <f t="shared" ca="1" si="266"/>
        <v/>
      </c>
      <c r="DA213" s="65" t="str">
        <f t="shared" ca="1" si="267"/>
        <v/>
      </c>
      <c r="DB213" s="65" t="str">
        <f t="shared" ca="1" si="268"/>
        <v/>
      </c>
      <c r="DC213" s="65" t="str">
        <f t="shared" ca="1" si="269"/>
        <v/>
      </c>
      <c r="DD213" s="65" t="str">
        <f t="shared" ca="1" si="270"/>
        <v/>
      </c>
      <c r="DE213" s="65" t="str">
        <f t="shared" ca="1" si="271"/>
        <v/>
      </c>
      <c r="DF213" s="66" t="str">
        <f t="shared" ca="1" si="272"/>
        <v/>
      </c>
      <c r="DG213" s="66" t="str">
        <f t="shared" ca="1" si="273"/>
        <v/>
      </c>
      <c r="DH213" s="66" t="str">
        <f t="shared" ca="1" si="274"/>
        <v/>
      </c>
      <c r="DI213" s="66" t="str">
        <f t="shared" ca="1" si="275"/>
        <v/>
      </c>
      <c r="DJ213" s="66" t="str">
        <f t="shared" ca="1" si="276"/>
        <v/>
      </c>
      <c r="DK213" s="65" t="str">
        <f t="shared" ca="1" si="277"/>
        <v/>
      </c>
      <c r="DL213" s="65" t="str">
        <f t="shared" ca="1" si="278"/>
        <v/>
      </c>
      <c r="DM213" s="65" t="str">
        <f t="shared" ca="1" si="279"/>
        <v/>
      </c>
      <c r="DN213" s="65" t="str">
        <f t="shared" ca="1" si="280"/>
        <v/>
      </c>
      <c r="DO213" s="65" t="str">
        <f t="shared" ca="1" si="281"/>
        <v/>
      </c>
      <c r="DP213" s="65" t="str">
        <f t="shared" ca="1" si="282"/>
        <v/>
      </c>
      <c r="DQ213" s="65" t="str">
        <f t="shared" ca="1" si="283"/>
        <v/>
      </c>
      <c r="DR213" s="69" t="str">
        <f t="shared" ca="1" si="284"/>
        <v/>
      </c>
      <c r="DS213" s="69" t="str">
        <f t="shared" ca="1" si="285"/>
        <v/>
      </c>
      <c r="DT213" s="69" t="str">
        <f t="shared" ca="1" si="286"/>
        <v/>
      </c>
      <c r="DU213" s="69" t="str">
        <f t="shared" ca="1" si="287"/>
        <v/>
      </c>
      <c r="DV213" s="69" t="str">
        <f t="shared" ca="1" si="288"/>
        <v/>
      </c>
      <c r="DW213" s="69" t="str">
        <f t="shared" ca="1" si="289"/>
        <v/>
      </c>
      <c r="DX213" s="69" t="str">
        <f t="shared" ca="1" si="290"/>
        <v/>
      </c>
      <c r="DY213" s="69" t="str">
        <f t="shared" ca="1" si="291"/>
        <v/>
      </c>
      <c r="DZ213" s="72" t="str">
        <f t="shared" ca="1" si="292"/>
        <v/>
      </c>
      <c r="EA213" s="72" t="str">
        <f t="shared" ca="1" si="293"/>
        <v/>
      </c>
      <c r="EB213" s="72" t="str">
        <f t="shared" ca="1" si="294"/>
        <v/>
      </c>
      <c r="EC213" s="65" t="str">
        <f t="shared" ca="1" si="295"/>
        <v/>
      </c>
      <c r="ED213" s="65" t="str">
        <f t="shared" ca="1" si="296"/>
        <v/>
      </c>
      <c r="EE213" s="65" t="str">
        <f t="shared" ca="1" si="297"/>
        <v/>
      </c>
      <c r="EF213" s="65" t="str">
        <f t="shared" ca="1" si="298"/>
        <v/>
      </c>
      <c r="EG213" s="65" t="str">
        <f t="shared" ca="1" si="299"/>
        <v/>
      </c>
      <c r="EH213" s="65" t="str">
        <f t="shared" ca="1" si="300"/>
        <v/>
      </c>
      <c r="EI213" s="429" t="str">
        <f t="shared" ca="1" si="301"/>
        <v>No</v>
      </c>
      <c r="EJ213" s="428" t="str">
        <f t="shared" ca="1" si="302"/>
        <v/>
      </c>
      <c r="EK213" s="428" t="str">
        <f t="shared" ca="1" si="303"/>
        <v/>
      </c>
      <c r="EL213" s="65" t="str">
        <f t="shared" ca="1" si="304"/>
        <v/>
      </c>
      <c r="EM213" s="65" t="str">
        <f t="shared" ca="1" si="305"/>
        <v/>
      </c>
      <c r="EN213" s="65" t="str">
        <f t="shared" ca="1" si="306"/>
        <v/>
      </c>
      <c r="EO213" s="433" t="str">
        <f t="shared" ca="1" si="307"/>
        <v/>
      </c>
      <c r="EP213" s="433" t="str">
        <f t="shared" ca="1" si="308"/>
        <v/>
      </c>
      <c r="EQ213" s="433" t="str">
        <f t="shared" ca="1" si="309"/>
        <v/>
      </c>
      <c r="ER213" s="433" t="str">
        <f t="shared" ca="1" si="310"/>
        <v/>
      </c>
      <c r="ES213" s="433" t="str">
        <f t="shared" ca="1" si="311"/>
        <v/>
      </c>
      <c r="ET213" s="433" t="str">
        <f t="shared" ca="1" si="312"/>
        <v/>
      </c>
      <c r="EU213" s="433" t="str">
        <f ca="1">IF(OR(CO213="",CQ213=""),"",Discipline!$P$3*CO213+Discipline!$X$3*CQ213)</f>
        <v/>
      </c>
      <c r="EV213" s="433" t="str">
        <f ca="1">IF(OR(CP213="",CR213=""),"",Discipline!$P$3*CP213+Discipline!$X$3*CR213)</f>
        <v/>
      </c>
    </row>
    <row r="214" spans="1:152" x14ac:dyDescent="0.25">
      <c r="A214" s="10" t="str">
        <f ca="1">IFERROR(RANK(order!A214,order!A$3:A$554,0),"")</f>
        <v/>
      </c>
      <c r="B214" s="10" t="str">
        <f ca="1">IFERROR(RANK(order!B214,order!B$3:B$554,0),"")</f>
        <v/>
      </c>
      <c r="C214" s="10" t="str">
        <f ca="1">IFERROR(RANK(order!C214,order!C$3:C$554,0),"")</f>
        <v/>
      </c>
      <c r="D214" s="4" t="str">
        <f ca="1">IFERROR(RANK(order!D214,order!D$3:D$554,0),"")</f>
        <v/>
      </c>
      <c r="E214" s="4" t="str">
        <f ca="1">IFERROR(RANK(order!E214,order!E$3:E$554,0),"")</f>
        <v/>
      </c>
      <c r="F214" s="4" t="str">
        <f ca="1">IFERROR(RANK(order!F214,order!F$3:F$554,0),"")</f>
        <v/>
      </c>
      <c r="G214" s="10" t="str">
        <f ca="1">IFERROR(RANK(order!G214,order!G$3:G$554,0),"")</f>
        <v/>
      </c>
      <c r="H214" s="10" t="str">
        <f ca="1">IFERROR(RANK(order!H214,order!H$3:H$554,0),"")</f>
        <v/>
      </c>
      <c r="I214" s="10" t="str">
        <f ca="1">IFERROR(RANK(order!I214,order!I$3:I$554,0),"")</f>
        <v/>
      </c>
      <c r="J214" s="4" t="str">
        <f ca="1">IFERROR(RANK(order!J214,order!J$3:J$554,0),"")</f>
        <v/>
      </c>
      <c r="K214" s="4" t="str">
        <f ca="1">IFERROR(RANK(order!K214,order!K$3:K$554,0),"")</f>
        <v/>
      </c>
      <c r="L214" s="4" t="str">
        <f ca="1">IFERROR(RANK(order!L214,order!L$3:L$554,0),"")</f>
        <v/>
      </c>
      <c r="M214" s="10" t="str">
        <f ca="1">IFERROR(RANK(order!M214,order!M$3:M$554,0),"")</f>
        <v/>
      </c>
      <c r="N214" s="10" t="str">
        <f ca="1">IFERROR(RANK(order!N214,order!N$3:N$554,0),"")</f>
        <v/>
      </c>
      <c r="O214" s="10" t="str">
        <f ca="1">IFERROR(RANK(order!O214,order!O$3:O$554,0),"")</f>
        <v/>
      </c>
      <c r="P214" s="4" t="str">
        <f ca="1">IFERROR(RANK(order!P214,order!P$3:P$554,0),"")</f>
        <v/>
      </c>
      <c r="Q214" s="4" t="str">
        <f ca="1">IFERROR(RANK(order!Q214,order!Q$3:Q$554,0),"")</f>
        <v/>
      </c>
      <c r="R214" s="4" t="str">
        <f ca="1">IFERROR(RANK(order!R214,order!R$3:R$554,0),"")</f>
        <v/>
      </c>
      <c r="S214" s="10" t="str">
        <f ca="1">IFERROR(RANK(order!S214,order!S$3:S$554,0),"")</f>
        <v/>
      </c>
      <c r="T214" s="10" t="str">
        <f ca="1">IFERROR(RANK(order!T214,order!T$3:T$554,0),"")</f>
        <v/>
      </c>
      <c r="U214" s="10" t="str">
        <f ca="1">IFERROR(RANK(order!U214,order!U$3:U$554,0),"")</f>
        <v/>
      </c>
      <c r="V214" s="4" t="str">
        <f ca="1">IFERROR(RANK(order!V214,order!V$3:V$554,0),"")</f>
        <v/>
      </c>
      <c r="W214" s="4" t="str">
        <f ca="1">IFERROR(RANK(order!W214,order!W$3:W$554,0),"")</f>
        <v/>
      </c>
      <c r="X214" s="4" t="str">
        <f ca="1">IFERROR(RANK(order!X214,order!X$3:X$554,0),"")</f>
        <v/>
      </c>
      <c r="Y214" s="10" t="str">
        <f ca="1">IFERROR(RANK(order!Y214,order!Y$3:Y$554,0),"")</f>
        <v/>
      </c>
      <c r="Z214" s="10" t="str">
        <f ca="1">IFERROR(RANK(order!Z214,order!Z$3:Z$554,0),"")</f>
        <v/>
      </c>
      <c r="AA214" s="10" t="str">
        <f ca="1">IFERROR(RANK(order!AA214,order!AA$3:AA$554,0),"")</f>
        <v/>
      </c>
      <c r="AB214" s="4" t="str">
        <f ca="1">IFERROR(RANK(order!AB214,order!AB$3:AB$554,0),"")</f>
        <v/>
      </c>
      <c r="AC214" s="4" t="str">
        <f ca="1">IFERROR(RANK(order!AC214,order!AC$3:AC$554,0),"")</f>
        <v/>
      </c>
      <c r="AD214" s="4" t="str">
        <f ca="1">IFERROR(RANK(order!AD214,order!AD$3:AD$554,0),"")</f>
        <v/>
      </c>
      <c r="AE214" s="10" t="str">
        <f ca="1">IFERROR(RANK(order!AE214,order!AE$3:AE$554,0),"")</f>
        <v/>
      </c>
      <c r="AF214" s="10" t="str">
        <f ca="1">IFERROR(RANK(order!AF214,order!AF$3:AF$554,0),"")</f>
        <v/>
      </c>
      <c r="AG214" s="10" t="str">
        <f ca="1">IFERROR(RANK(order!AG214,order!AG$3:AG$554,0),"")</f>
        <v/>
      </c>
      <c r="AH214" s="4" t="str">
        <f ca="1">IFERROR(RANK(order!AH214,order!AH$3:AH$554,0),"")</f>
        <v/>
      </c>
      <c r="AI214" s="4" t="str">
        <f ca="1">IFERROR(RANK(order!AI214,order!AI$3:AI$554,0),"")</f>
        <v/>
      </c>
      <c r="AJ214" s="4" t="str">
        <f ca="1">IFERROR(RANK(order!AJ214,order!AJ$3:AJ$554,0),"")</f>
        <v/>
      </c>
      <c r="AK214" s="10" t="str">
        <f ca="1">IFERROR(RANK(order!AK214,order!AK$3:AK$554,0),"")</f>
        <v/>
      </c>
      <c r="AL214" s="10" t="str">
        <f ca="1">IFERROR(RANK(order!AL214,order!AL$3:AL$554,0),"")</f>
        <v/>
      </c>
      <c r="AM214" s="10" t="str">
        <f ca="1">IFERROR(RANK(order!AM214,order!AM$3:AM$554,0),"")</f>
        <v/>
      </c>
      <c r="AN214" s="4" t="str">
        <f ca="1">IFERROR(RANK(order!AN214,order!AN$3:AN$554,0),"")</f>
        <v/>
      </c>
      <c r="AO214" s="4" t="str">
        <f ca="1">IFERROR(RANK(order!AO214,order!AO$3:AO$554,0),"")</f>
        <v/>
      </c>
      <c r="AP214" s="4" t="str">
        <f ca="1">IFERROR(RANK(order!AP214,order!AP$3:AP$554,0),"")</f>
        <v/>
      </c>
      <c r="AQ214" s="10" t="str">
        <f ca="1">IFERROR(RANK(order!AQ214,order!AQ$3:AQ$554,0),"")</f>
        <v/>
      </c>
      <c r="AR214" s="10" t="str">
        <f ca="1">IFERROR(RANK(order!AR214,order!AR$3:AR$554,0),"")</f>
        <v/>
      </c>
      <c r="AS214" s="10" t="str">
        <f ca="1">IFERROR(RANK(order!AS214,order!AS$3:AS$554,0),"")</f>
        <v/>
      </c>
      <c r="AT214" s="4" t="str">
        <f ca="1">IFERROR(RANK(order!AT214,order!AT$3:AT$554,0),"")</f>
        <v/>
      </c>
      <c r="AU214" s="4" t="str">
        <f ca="1">IFERROR(RANK(order!AU214,order!AU$3:AU$554,0),"")</f>
        <v/>
      </c>
      <c r="AV214" s="4" t="str">
        <f ca="1">IFERROR(RANK(order!AV214,order!AV$3:AV$554,0),"")</f>
        <v/>
      </c>
      <c r="AW214" s="10" t="str">
        <f ca="1">IFERROR(RANK(order!AW214,order!AW$3:AW$554,0),"")</f>
        <v/>
      </c>
      <c r="AX214" s="10" t="str">
        <f ca="1">IFERROR(RANK(order!AX214,order!AX$3:AX$554,0),"")</f>
        <v/>
      </c>
      <c r="AY214" s="10" t="str">
        <f ca="1">IFERROR(RANK(order!AY214,order!AY$3:AY$554,0),"")</f>
        <v/>
      </c>
      <c r="AZ214" s="4" t="str">
        <f ca="1">IFERROR(RANK(order!AZ214,order!AZ$3:AZ$554,0),"")</f>
        <v/>
      </c>
      <c r="BA214" s="4" t="str">
        <f ca="1">IFERROR(RANK(order!BA214,order!BA$3:BA$554,0),"")</f>
        <v/>
      </c>
      <c r="BB214" s="4" t="str">
        <f ca="1">IFERROR(RANK(order!BB214,order!BB$3:BB$554,0),"")</f>
        <v/>
      </c>
      <c r="BC214" s="10" t="str">
        <f ca="1">IFERROR(RANK(order!BC214,order!BC$3:BC$554,0),"")</f>
        <v/>
      </c>
      <c r="BD214" s="10" t="str">
        <f ca="1">IFERROR(RANK(order!BD214,order!BD$3:BD$554,0),"")</f>
        <v/>
      </c>
      <c r="BE214" s="10" t="str">
        <f ca="1">IFERROR(RANK(order!BE214,order!BE$3:BE$554,0),"")</f>
        <v/>
      </c>
      <c r="BF214" s="4" t="str">
        <f ca="1">IFERROR(RANK(order!BF214,order!BF$3:BF$554,0),"")</f>
        <v/>
      </c>
      <c r="BG214" s="4" t="str">
        <f ca="1">IFERROR(RANK(order!BG214,order!BG$3:BG$554,0),"")</f>
        <v/>
      </c>
      <c r="BH214" s="4" t="str">
        <f ca="1">IFERROR(RANK(order!BH214,order!BH$3:BH$554,0),"")</f>
        <v/>
      </c>
      <c r="BI214" s="10" t="str">
        <f ca="1">IFERROR(RANK(order!BI214,order!BI$3:BI$554,0),"")</f>
        <v/>
      </c>
      <c r="BJ214" s="10" t="str">
        <f ca="1">IFERROR(RANK(order!BJ214,order!BJ$3:BJ$554,0),"")</f>
        <v/>
      </c>
      <c r="BK214" s="10" t="str">
        <f ca="1">IFERROR(RANK(order!BK214,order!BK$3:BK$554,0),"")</f>
        <v/>
      </c>
      <c r="BL214" s="4" t="str">
        <f ca="1">IFERROR(RANK(order!BL214,order!BL$3:BL$554,0),"")</f>
        <v/>
      </c>
      <c r="BM214" s="4" t="str">
        <f ca="1">IFERROR(RANK(order!BM214,order!BM$3:BM$554,0),"")</f>
        <v/>
      </c>
      <c r="BN214" s="4" t="str">
        <f ca="1">IFERROR(RANK(order!BN214,order!BN$3:BN$554,0),"")</f>
        <v/>
      </c>
      <c r="BO214" s="10" t="str">
        <f ca="1">IFERROR(RANK(order!BO214,order!BO$3:BO$554,0),"")</f>
        <v/>
      </c>
      <c r="BP214" s="10" t="str">
        <f ca="1">IFERROR(RANK(order!BP214,order!BP$3:BP$554,0),"")</f>
        <v/>
      </c>
      <c r="BQ214" s="10" t="str">
        <f ca="1">IFERROR(RANK(order!BQ214,order!BQ$3:BQ$554,0),"")</f>
        <v/>
      </c>
      <c r="BR214" s="4" t="str">
        <f ca="1">IFERROR(RANK(order!BR214,order!BR$3:BR$554,0),"")</f>
        <v/>
      </c>
      <c r="BS214" s="4" t="str">
        <f ca="1">IFERROR(RANK(order!BS214,order!BS$3:BS$554,0),"")</f>
        <v/>
      </c>
      <c r="BT214" s="4" t="str">
        <f ca="1">IFERROR(RANK(order!BT214,order!BT$3:BT$554,0),"")</f>
        <v/>
      </c>
      <c r="BU214" s="95">
        <f t="shared" si="313"/>
        <v>212</v>
      </c>
      <c r="BV214" s="35" t="str">
        <f t="shared" si="314"/>
        <v>E1</v>
      </c>
      <c r="BW214" s="55">
        <f t="shared" ca="1" si="237"/>
        <v>0</v>
      </c>
      <c r="BX214" s="56" t="str">
        <f t="shared" ca="1" si="238"/>
        <v/>
      </c>
      <c r="BY214" s="56" t="str">
        <f t="shared" ca="1" si="239"/>
        <v/>
      </c>
      <c r="BZ214" s="57" t="str">
        <f t="shared" ca="1" si="240"/>
        <v/>
      </c>
      <c r="CA214" s="57" t="str">
        <f t="shared" ca="1" si="241"/>
        <v/>
      </c>
      <c r="CB214" s="58" t="str">
        <f t="shared" ca="1" si="242"/>
        <v/>
      </c>
      <c r="CC214" s="57" t="str">
        <f t="shared" ca="1" si="243"/>
        <v/>
      </c>
      <c r="CD214" s="57" t="str">
        <f t="shared" ca="1" si="244"/>
        <v/>
      </c>
      <c r="CE214" s="58" t="str">
        <f t="shared" ca="1" si="245"/>
        <v/>
      </c>
      <c r="CF214" s="59" t="str">
        <f t="shared" ca="1" si="246"/>
        <v/>
      </c>
      <c r="CG214" s="57" t="str">
        <f t="shared" ca="1" si="247"/>
        <v/>
      </c>
      <c r="CH214" s="57" t="str">
        <f t="shared" ca="1" si="248"/>
        <v/>
      </c>
      <c r="CI214" s="57" t="str">
        <f t="shared" ca="1" si="249"/>
        <v/>
      </c>
      <c r="CJ214" s="57" t="str">
        <f t="shared" ca="1" si="250"/>
        <v/>
      </c>
      <c r="CK214" s="57" t="str">
        <f t="shared" ca="1" si="251"/>
        <v/>
      </c>
      <c r="CL214" s="57" t="str">
        <f t="shared" ca="1" si="252"/>
        <v/>
      </c>
      <c r="CM214" s="57" t="str">
        <f t="shared" ca="1" si="253"/>
        <v/>
      </c>
      <c r="CN214" s="57" t="str">
        <f t="shared" ca="1" si="254"/>
        <v/>
      </c>
      <c r="CO214" s="57" t="str">
        <f t="shared" ca="1" si="255"/>
        <v/>
      </c>
      <c r="CP214" s="57" t="str">
        <f t="shared" ca="1" si="256"/>
        <v/>
      </c>
      <c r="CQ214" s="57" t="str">
        <f t="shared" ca="1" si="257"/>
        <v/>
      </c>
      <c r="CR214" s="57" t="str">
        <f t="shared" ca="1" si="258"/>
        <v/>
      </c>
      <c r="CS214" s="60" t="str">
        <f t="shared" ca="1" si="259"/>
        <v/>
      </c>
      <c r="CT214" s="60" t="str">
        <f t="shared" ca="1" si="260"/>
        <v/>
      </c>
      <c r="CU214" s="60" t="str">
        <f t="shared" ca="1" si="261"/>
        <v/>
      </c>
      <c r="CV214" s="60" t="str">
        <f t="shared" ca="1" si="262"/>
        <v/>
      </c>
      <c r="CW214" s="60" t="str">
        <f t="shared" ca="1" si="263"/>
        <v/>
      </c>
      <c r="CX214" s="60" t="str">
        <f t="shared" ca="1" si="264"/>
        <v/>
      </c>
      <c r="CY214" s="60" t="str">
        <f t="shared" ca="1" si="265"/>
        <v/>
      </c>
      <c r="CZ214" s="60" t="str">
        <f t="shared" ca="1" si="266"/>
        <v/>
      </c>
      <c r="DA214" s="65" t="str">
        <f t="shared" ca="1" si="267"/>
        <v/>
      </c>
      <c r="DB214" s="65" t="str">
        <f t="shared" ca="1" si="268"/>
        <v/>
      </c>
      <c r="DC214" s="65" t="str">
        <f t="shared" ca="1" si="269"/>
        <v/>
      </c>
      <c r="DD214" s="65" t="str">
        <f t="shared" ca="1" si="270"/>
        <v/>
      </c>
      <c r="DE214" s="65" t="str">
        <f t="shared" ca="1" si="271"/>
        <v/>
      </c>
      <c r="DF214" s="66" t="str">
        <f t="shared" ca="1" si="272"/>
        <v/>
      </c>
      <c r="DG214" s="66" t="str">
        <f t="shared" ca="1" si="273"/>
        <v/>
      </c>
      <c r="DH214" s="66" t="str">
        <f t="shared" ca="1" si="274"/>
        <v/>
      </c>
      <c r="DI214" s="66" t="str">
        <f t="shared" ca="1" si="275"/>
        <v/>
      </c>
      <c r="DJ214" s="66" t="str">
        <f t="shared" ca="1" si="276"/>
        <v/>
      </c>
      <c r="DK214" s="65" t="str">
        <f t="shared" ca="1" si="277"/>
        <v/>
      </c>
      <c r="DL214" s="65" t="str">
        <f t="shared" ca="1" si="278"/>
        <v/>
      </c>
      <c r="DM214" s="65" t="str">
        <f t="shared" ca="1" si="279"/>
        <v/>
      </c>
      <c r="DN214" s="65" t="str">
        <f t="shared" ca="1" si="280"/>
        <v/>
      </c>
      <c r="DO214" s="65" t="str">
        <f t="shared" ca="1" si="281"/>
        <v/>
      </c>
      <c r="DP214" s="65" t="str">
        <f t="shared" ca="1" si="282"/>
        <v/>
      </c>
      <c r="DQ214" s="65" t="str">
        <f t="shared" ca="1" si="283"/>
        <v/>
      </c>
      <c r="DR214" s="69" t="str">
        <f t="shared" ca="1" si="284"/>
        <v/>
      </c>
      <c r="DS214" s="69" t="str">
        <f t="shared" ca="1" si="285"/>
        <v/>
      </c>
      <c r="DT214" s="69" t="str">
        <f t="shared" ca="1" si="286"/>
        <v/>
      </c>
      <c r="DU214" s="69" t="str">
        <f t="shared" ca="1" si="287"/>
        <v/>
      </c>
      <c r="DV214" s="69" t="str">
        <f t="shared" ca="1" si="288"/>
        <v/>
      </c>
      <c r="DW214" s="69" t="str">
        <f t="shared" ca="1" si="289"/>
        <v/>
      </c>
      <c r="DX214" s="69" t="str">
        <f t="shared" ca="1" si="290"/>
        <v/>
      </c>
      <c r="DY214" s="69" t="str">
        <f t="shared" ca="1" si="291"/>
        <v/>
      </c>
      <c r="DZ214" s="72" t="str">
        <f t="shared" ca="1" si="292"/>
        <v/>
      </c>
      <c r="EA214" s="72" t="str">
        <f t="shared" ca="1" si="293"/>
        <v/>
      </c>
      <c r="EB214" s="72" t="str">
        <f t="shared" ca="1" si="294"/>
        <v/>
      </c>
      <c r="EC214" s="65" t="str">
        <f t="shared" ca="1" si="295"/>
        <v/>
      </c>
      <c r="ED214" s="65" t="str">
        <f t="shared" ca="1" si="296"/>
        <v/>
      </c>
      <c r="EE214" s="65" t="str">
        <f t="shared" ca="1" si="297"/>
        <v/>
      </c>
      <c r="EF214" s="65" t="str">
        <f t="shared" ca="1" si="298"/>
        <v/>
      </c>
      <c r="EG214" s="65" t="str">
        <f t="shared" ca="1" si="299"/>
        <v/>
      </c>
      <c r="EH214" s="65" t="str">
        <f t="shared" ca="1" si="300"/>
        <v/>
      </c>
      <c r="EI214" s="429" t="str">
        <f t="shared" ca="1" si="301"/>
        <v>No</v>
      </c>
      <c r="EJ214" s="428" t="str">
        <f t="shared" ca="1" si="302"/>
        <v/>
      </c>
      <c r="EK214" s="428" t="str">
        <f t="shared" ca="1" si="303"/>
        <v/>
      </c>
      <c r="EL214" s="65" t="str">
        <f t="shared" ca="1" si="304"/>
        <v/>
      </c>
      <c r="EM214" s="65" t="str">
        <f t="shared" ca="1" si="305"/>
        <v/>
      </c>
      <c r="EN214" s="65" t="str">
        <f t="shared" ca="1" si="306"/>
        <v/>
      </c>
      <c r="EO214" s="433" t="str">
        <f t="shared" ca="1" si="307"/>
        <v/>
      </c>
      <c r="EP214" s="433" t="str">
        <f t="shared" ca="1" si="308"/>
        <v/>
      </c>
      <c r="EQ214" s="433" t="str">
        <f t="shared" ca="1" si="309"/>
        <v/>
      </c>
      <c r="ER214" s="433" t="str">
        <f t="shared" ca="1" si="310"/>
        <v/>
      </c>
      <c r="ES214" s="433" t="str">
        <f t="shared" ca="1" si="311"/>
        <v/>
      </c>
      <c r="ET214" s="433" t="str">
        <f t="shared" ca="1" si="312"/>
        <v/>
      </c>
      <c r="EU214" s="433" t="str">
        <f ca="1">IF(OR(CO214="",CQ214=""),"",Discipline!$P$3*CO214+Discipline!$X$3*CQ214)</f>
        <v/>
      </c>
      <c r="EV214" s="433" t="str">
        <f ca="1">IF(OR(CP214="",CR214=""),"",Discipline!$P$3*CP214+Discipline!$X$3*CR214)</f>
        <v/>
      </c>
    </row>
    <row r="215" spans="1:152" x14ac:dyDescent="0.25">
      <c r="A215" s="10" t="str">
        <f ca="1">IFERROR(RANK(order!A215,order!A$3:A$554,0),"")</f>
        <v/>
      </c>
      <c r="B215" s="10" t="str">
        <f ca="1">IFERROR(RANK(order!B215,order!B$3:B$554,0),"")</f>
        <v/>
      </c>
      <c r="C215" s="10" t="str">
        <f ca="1">IFERROR(RANK(order!C215,order!C$3:C$554,0),"")</f>
        <v/>
      </c>
      <c r="D215" s="4" t="str">
        <f ca="1">IFERROR(RANK(order!D215,order!D$3:D$554,0),"")</f>
        <v/>
      </c>
      <c r="E215" s="4" t="str">
        <f ca="1">IFERROR(RANK(order!E215,order!E$3:E$554,0),"")</f>
        <v/>
      </c>
      <c r="F215" s="4" t="str">
        <f ca="1">IFERROR(RANK(order!F215,order!F$3:F$554,0),"")</f>
        <v/>
      </c>
      <c r="G215" s="10" t="str">
        <f ca="1">IFERROR(RANK(order!G215,order!G$3:G$554,0),"")</f>
        <v/>
      </c>
      <c r="H215" s="10" t="str">
        <f ca="1">IFERROR(RANK(order!H215,order!H$3:H$554,0),"")</f>
        <v/>
      </c>
      <c r="I215" s="10" t="str">
        <f ca="1">IFERROR(RANK(order!I215,order!I$3:I$554,0),"")</f>
        <v/>
      </c>
      <c r="J215" s="4" t="str">
        <f ca="1">IFERROR(RANK(order!J215,order!J$3:J$554,0),"")</f>
        <v/>
      </c>
      <c r="K215" s="4" t="str">
        <f ca="1">IFERROR(RANK(order!K215,order!K$3:K$554,0),"")</f>
        <v/>
      </c>
      <c r="L215" s="4" t="str">
        <f ca="1">IFERROR(RANK(order!L215,order!L$3:L$554,0),"")</f>
        <v/>
      </c>
      <c r="M215" s="10" t="str">
        <f ca="1">IFERROR(RANK(order!M215,order!M$3:M$554,0),"")</f>
        <v/>
      </c>
      <c r="N215" s="10" t="str">
        <f ca="1">IFERROR(RANK(order!N215,order!N$3:N$554,0),"")</f>
        <v/>
      </c>
      <c r="O215" s="10" t="str">
        <f ca="1">IFERROR(RANK(order!O215,order!O$3:O$554,0),"")</f>
        <v/>
      </c>
      <c r="P215" s="4" t="str">
        <f ca="1">IFERROR(RANK(order!P215,order!P$3:P$554,0),"")</f>
        <v/>
      </c>
      <c r="Q215" s="4" t="str">
        <f ca="1">IFERROR(RANK(order!Q215,order!Q$3:Q$554,0),"")</f>
        <v/>
      </c>
      <c r="R215" s="4" t="str">
        <f ca="1">IFERROR(RANK(order!R215,order!R$3:R$554,0),"")</f>
        <v/>
      </c>
      <c r="S215" s="10" t="str">
        <f ca="1">IFERROR(RANK(order!S215,order!S$3:S$554,0),"")</f>
        <v/>
      </c>
      <c r="T215" s="10" t="str">
        <f ca="1">IFERROR(RANK(order!T215,order!T$3:T$554,0),"")</f>
        <v/>
      </c>
      <c r="U215" s="10" t="str">
        <f ca="1">IFERROR(RANK(order!U215,order!U$3:U$554,0),"")</f>
        <v/>
      </c>
      <c r="V215" s="4" t="str">
        <f ca="1">IFERROR(RANK(order!V215,order!V$3:V$554,0),"")</f>
        <v/>
      </c>
      <c r="W215" s="4" t="str">
        <f ca="1">IFERROR(RANK(order!W215,order!W$3:W$554,0),"")</f>
        <v/>
      </c>
      <c r="X215" s="4" t="str">
        <f ca="1">IFERROR(RANK(order!X215,order!X$3:X$554,0),"")</f>
        <v/>
      </c>
      <c r="Y215" s="10" t="str">
        <f ca="1">IFERROR(RANK(order!Y215,order!Y$3:Y$554,0),"")</f>
        <v/>
      </c>
      <c r="Z215" s="10" t="str">
        <f ca="1">IFERROR(RANK(order!Z215,order!Z$3:Z$554,0),"")</f>
        <v/>
      </c>
      <c r="AA215" s="10" t="str">
        <f ca="1">IFERROR(RANK(order!AA215,order!AA$3:AA$554,0),"")</f>
        <v/>
      </c>
      <c r="AB215" s="4" t="str">
        <f ca="1">IFERROR(RANK(order!AB215,order!AB$3:AB$554,0),"")</f>
        <v/>
      </c>
      <c r="AC215" s="4" t="str">
        <f ca="1">IFERROR(RANK(order!AC215,order!AC$3:AC$554,0),"")</f>
        <v/>
      </c>
      <c r="AD215" s="4" t="str">
        <f ca="1">IFERROR(RANK(order!AD215,order!AD$3:AD$554,0),"")</f>
        <v/>
      </c>
      <c r="AE215" s="10" t="str">
        <f ca="1">IFERROR(RANK(order!AE215,order!AE$3:AE$554,0),"")</f>
        <v/>
      </c>
      <c r="AF215" s="10" t="str">
        <f ca="1">IFERROR(RANK(order!AF215,order!AF$3:AF$554,0),"")</f>
        <v/>
      </c>
      <c r="AG215" s="10" t="str">
        <f ca="1">IFERROR(RANK(order!AG215,order!AG$3:AG$554,0),"")</f>
        <v/>
      </c>
      <c r="AH215" s="4" t="str">
        <f ca="1">IFERROR(RANK(order!AH215,order!AH$3:AH$554,0),"")</f>
        <v/>
      </c>
      <c r="AI215" s="4" t="str">
        <f ca="1">IFERROR(RANK(order!AI215,order!AI$3:AI$554,0),"")</f>
        <v/>
      </c>
      <c r="AJ215" s="4" t="str">
        <f ca="1">IFERROR(RANK(order!AJ215,order!AJ$3:AJ$554,0),"")</f>
        <v/>
      </c>
      <c r="AK215" s="10" t="str">
        <f ca="1">IFERROR(RANK(order!AK215,order!AK$3:AK$554,0),"")</f>
        <v/>
      </c>
      <c r="AL215" s="10" t="str">
        <f ca="1">IFERROR(RANK(order!AL215,order!AL$3:AL$554,0),"")</f>
        <v/>
      </c>
      <c r="AM215" s="10" t="str">
        <f ca="1">IFERROR(RANK(order!AM215,order!AM$3:AM$554,0),"")</f>
        <v/>
      </c>
      <c r="AN215" s="4" t="str">
        <f ca="1">IFERROR(RANK(order!AN215,order!AN$3:AN$554,0),"")</f>
        <v/>
      </c>
      <c r="AO215" s="4" t="str">
        <f ca="1">IFERROR(RANK(order!AO215,order!AO$3:AO$554,0),"")</f>
        <v/>
      </c>
      <c r="AP215" s="4" t="str">
        <f ca="1">IFERROR(RANK(order!AP215,order!AP$3:AP$554,0),"")</f>
        <v/>
      </c>
      <c r="AQ215" s="10" t="str">
        <f ca="1">IFERROR(RANK(order!AQ215,order!AQ$3:AQ$554,0),"")</f>
        <v/>
      </c>
      <c r="AR215" s="10" t="str">
        <f ca="1">IFERROR(RANK(order!AR215,order!AR$3:AR$554,0),"")</f>
        <v/>
      </c>
      <c r="AS215" s="10" t="str">
        <f ca="1">IFERROR(RANK(order!AS215,order!AS$3:AS$554,0),"")</f>
        <v/>
      </c>
      <c r="AT215" s="4" t="str">
        <f ca="1">IFERROR(RANK(order!AT215,order!AT$3:AT$554,0),"")</f>
        <v/>
      </c>
      <c r="AU215" s="4" t="str">
        <f ca="1">IFERROR(RANK(order!AU215,order!AU$3:AU$554,0),"")</f>
        <v/>
      </c>
      <c r="AV215" s="4" t="str">
        <f ca="1">IFERROR(RANK(order!AV215,order!AV$3:AV$554,0),"")</f>
        <v/>
      </c>
      <c r="AW215" s="10" t="str">
        <f ca="1">IFERROR(RANK(order!AW215,order!AW$3:AW$554,0),"")</f>
        <v/>
      </c>
      <c r="AX215" s="10" t="str">
        <f ca="1">IFERROR(RANK(order!AX215,order!AX$3:AX$554,0),"")</f>
        <v/>
      </c>
      <c r="AY215" s="10" t="str">
        <f ca="1">IFERROR(RANK(order!AY215,order!AY$3:AY$554,0),"")</f>
        <v/>
      </c>
      <c r="AZ215" s="4" t="str">
        <f ca="1">IFERROR(RANK(order!AZ215,order!AZ$3:AZ$554,0),"")</f>
        <v/>
      </c>
      <c r="BA215" s="4" t="str">
        <f ca="1">IFERROR(RANK(order!BA215,order!BA$3:BA$554,0),"")</f>
        <v/>
      </c>
      <c r="BB215" s="4" t="str">
        <f ca="1">IFERROR(RANK(order!BB215,order!BB$3:BB$554,0),"")</f>
        <v/>
      </c>
      <c r="BC215" s="10" t="str">
        <f ca="1">IFERROR(RANK(order!BC215,order!BC$3:BC$554,0),"")</f>
        <v/>
      </c>
      <c r="BD215" s="10" t="str">
        <f ca="1">IFERROR(RANK(order!BD215,order!BD$3:BD$554,0),"")</f>
        <v/>
      </c>
      <c r="BE215" s="10" t="str">
        <f ca="1">IFERROR(RANK(order!BE215,order!BE$3:BE$554,0),"")</f>
        <v/>
      </c>
      <c r="BF215" s="4" t="str">
        <f ca="1">IFERROR(RANK(order!BF215,order!BF$3:BF$554,0),"")</f>
        <v/>
      </c>
      <c r="BG215" s="4" t="str">
        <f ca="1">IFERROR(RANK(order!BG215,order!BG$3:BG$554,0),"")</f>
        <v/>
      </c>
      <c r="BH215" s="4" t="str">
        <f ca="1">IFERROR(RANK(order!BH215,order!BH$3:BH$554,0),"")</f>
        <v/>
      </c>
      <c r="BI215" s="10" t="str">
        <f ca="1">IFERROR(RANK(order!BI215,order!BI$3:BI$554,0),"")</f>
        <v/>
      </c>
      <c r="BJ215" s="10" t="str">
        <f ca="1">IFERROR(RANK(order!BJ215,order!BJ$3:BJ$554,0),"")</f>
        <v/>
      </c>
      <c r="BK215" s="10" t="str">
        <f ca="1">IFERROR(RANK(order!BK215,order!BK$3:BK$554,0),"")</f>
        <v/>
      </c>
      <c r="BL215" s="4" t="str">
        <f ca="1">IFERROR(RANK(order!BL215,order!BL$3:BL$554,0),"")</f>
        <v/>
      </c>
      <c r="BM215" s="4" t="str">
        <f ca="1">IFERROR(RANK(order!BM215,order!BM$3:BM$554,0),"")</f>
        <v/>
      </c>
      <c r="BN215" s="4" t="str">
        <f ca="1">IFERROR(RANK(order!BN215,order!BN$3:BN$554,0),"")</f>
        <v/>
      </c>
      <c r="BO215" s="10" t="str">
        <f ca="1">IFERROR(RANK(order!BO215,order!BO$3:BO$554,0),"")</f>
        <v/>
      </c>
      <c r="BP215" s="10" t="str">
        <f ca="1">IFERROR(RANK(order!BP215,order!BP$3:BP$554,0),"")</f>
        <v/>
      </c>
      <c r="BQ215" s="10" t="str">
        <f ca="1">IFERROR(RANK(order!BQ215,order!BQ$3:BQ$554,0),"")</f>
        <v/>
      </c>
      <c r="BR215" s="4" t="str">
        <f ca="1">IFERROR(RANK(order!BR215,order!BR$3:BR$554,0),"")</f>
        <v/>
      </c>
      <c r="BS215" s="4" t="str">
        <f ca="1">IFERROR(RANK(order!BS215,order!BS$3:BS$554,0),"")</f>
        <v/>
      </c>
      <c r="BT215" s="4" t="str">
        <f ca="1">IFERROR(RANK(order!BT215,order!BT$3:BT$554,0),"")</f>
        <v/>
      </c>
      <c r="BU215" s="95">
        <f t="shared" si="313"/>
        <v>213</v>
      </c>
      <c r="BV215" s="35" t="str">
        <f t="shared" si="314"/>
        <v>E1</v>
      </c>
      <c r="BW215" s="55">
        <f t="shared" ca="1" si="237"/>
        <v>0</v>
      </c>
      <c r="BX215" s="56" t="str">
        <f t="shared" ca="1" si="238"/>
        <v/>
      </c>
      <c r="BY215" s="56" t="str">
        <f t="shared" ca="1" si="239"/>
        <v/>
      </c>
      <c r="BZ215" s="57" t="str">
        <f t="shared" ca="1" si="240"/>
        <v/>
      </c>
      <c r="CA215" s="57" t="str">
        <f t="shared" ca="1" si="241"/>
        <v/>
      </c>
      <c r="CB215" s="58" t="str">
        <f t="shared" ca="1" si="242"/>
        <v/>
      </c>
      <c r="CC215" s="57" t="str">
        <f t="shared" ca="1" si="243"/>
        <v/>
      </c>
      <c r="CD215" s="57" t="str">
        <f t="shared" ca="1" si="244"/>
        <v/>
      </c>
      <c r="CE215" s="58" t="str">
        <f t="shared" ca="1" si="245"/>
        <v/>
      </c>
      <c r="CF215" s="59" t="str">
        <f t="shared" ca="1" si="246"/>
        <v/>
      </c>
      <c r="CG215" s="57" t="str">
        <f t="shared" ca="1" si="247"/>
        <v/>
      </c>
      <c r="CH215" s="57" t="str">
        <f t="shared" ca="1" si="248"/>
        <v/>
      </c>
      <c r="CI215" s="57" t="str">
        <f t="shared" ca="1" si="249"/>
        <v/>
      </c>
      <c r="CJ215" s="57" t="str">
        <f t="shared" ca="1" si="250"/>
        <v/>
      </c>
      <c r="CK215" s="57" t="str">
        <f t="shared" ca="1" si="251"/>
        <v/>
      </c>
      <c r="CL215" s="57" t="str">
        <f t="shared" ca="1" si="252"/>
        <v/>
      </c>
      <c r="CM215" s="57" t="str">
        <f t="shared" ca="1" si="253"/>
        <v/>
      </c>
      <c r="CN215" s="57" t="str">
        <f t="shared" ca="1" si="254"/>
        <v/>
      </c>
      <c r="CO215" s="57" t="str">
        <f t="shared" ca="1" si="255"/>
        <v/>
      </c>
      <c r="CP215" s="57" t="str">
        <f t="shared" ca="1" si="256"/>
        <v/>
      </c>
      <c r="CQ215" s="57" t="str">
        <f t="shared" ca="1" si="257"/>
        <v/>
      </c>
      <c r="CR215" s="57" t="str">
        <f t="shared" ca="1" si="258"/>
        <v/>
      </c>
      <c r="CS215" s="60" t="str">
        <f t="shared" ca="1" si="259"/>
        <v/>
      </c>
      <c r="CT215" s="60" t="str">
        <f t="shared" ca="1" si="260"/>
        <v/>
      </c>
      <c r="CU215" s="60" t="str">
        <f t="shared" ca="1" si="261"/>
        <v/>
      </c>
      <c r="CV215" s="60" t="str">
        <f t="shared" ca="1" si="262"/>
        <v/>
      </c>
      <c r="CW215" s="60" t="str">
        <f t="shared" ca="1" si="263"/>
        <v/>
      </c>
      <c r="CX215" s="60" t="str">
        <f t="shared" ca="1" si="264"/>
        <v/>
      </c>
      <c r="CY215" s="60" t="str">
        <f t="shared" ca="1" si="265"/>
        <v/>
      </c>
      <c r="CZ215" s="60" t="str">
        <f t="shared" ca="1" si="266"/>
        <v/>
      </c>
      <c r="DA215" s="65" t="str">
        <f t="shared" ca="1" si="267"/>
        <v/>
      </c>
      <c r="DB215" s="65" t="str">
        <f t="shared" ca="1" si="268"/>
        <v/>
      </c>
      <c r="DC215" s="65" t="str">
        <f t="shared" ca="1" si="269"/>
        <v/>
      </c>
      <c r="DD215" s="65" t="str">
        <f t="shared" ca="1" si="270"/>
        <v/>
      </c>
      <c r="DE215" s="65" t="str">
        <f t="shared" ca="1" si="271"/>
        <v/>
      </c>
      <c r="DF215" s="66" t="str">
        <f t="shared" ca="1" si="272"/>
        <v/>
      </c>
      <c r="DG215" s="66" t="str">
        <f t="shared" ca="1" si="273"/>
        <v/>
      </c>
      <c r="DH215" s="66" t="str">
        <f t="shared" ca="1" si="274"/>
        <v/>
      </c>
      <c r="DI215" s="66" t="str">
        <f t="shared" ca="1" si="275"/>
        <v/>
      </c>
      <c r="DJ215" s="66" t="str">
        <f t="shared" ca="1" si="276"/>
        <v/>
      </c>
      <c r="DK215" s="65" t="str">
        <f t="shared" ca="1" si="277"/>
        <v/>
      </c>
      <c r="DL215" s="65" t="str">
        <f t="shared" ca="1" si="278"/>
        <v/>
      </c>
      <c r="DM215" s="65" t="str">
        <f t="shared" ca="1" si="279"/>
        <v/>
      </c>
      <c r="DN215" s="65" t="str">
        <f t="shared" ca="1" si="280"/>
        <v/>
      </c>
      <c r="DO215" s="65" t="str">
        <f t="shared" ca="1" si="281"/>
        <v/>
      </c>
      <c r="DP215" s="65" t="str">
        <f t="shared" ca="1" si="282"/>
        <v/>
      </c>
      <c r="DQ215" s="65" t="str">
        <f t="shared" ca="1" si="283"/>
        <v/>
      </c>
      <c r="DR215" s="69" t="str">
        <f t="shared" ca="1" si="284"/>
        <v/>
      </c>
      <c r="DS215" s="69" t="str">
        <f t="shared" ca="1" si="285"/>
        <v/>
      </c>
      <c r="DT215" s="69" t="str">
        <f t="shared" ca="1" si="286"/>
        <v/>
      </c>
      <c r="DU215" s="69" t="str">
        <f t="shared" ca="1" si="287"/>
        <v/>
      </c>
      <c r="DV215" s="69" t="str">
        <f t="shared" ca="1" si="288"/>
        <v/>
      </c>
      <c r="DW215" s="69" t="str">
        <f t="shared" ca="1" si="289"/>
        <v/>
      </c>
      <c r="DX215" s="69" t="str">
        <f t="shared" ca="1" si="290"/>
        <v/>
      </c>
      <c r="DY215" s="69" t="str">
        <f t="shared" ca="1" si="291"/>
        <v/>
      </c>
      <c r="DZ215" s="72" t="str">
        <f t="shared" ca="1" si="292"/>
        <v/>
      </c>
      <c r="EA215" s="72" t="str">
        <f t="shared" ca="1" si="293"/>
        <v/>
      </c>
      <c r="EB215" s="72" t="str">
        <f t="shared" ca="1" si="294"/>
        <v/>
      </c>
      <c r="EC215" s="65" t="str">
        <f t="shared" ca="1" si="295"/>
        <v/>
      </c>
      <c r="ED215" s="65" t="str">
        <f t="shared" ca="1" si="296"/>
        <v/>
      </c>
      <c r="EE215" s="65" t="str">
        <f t="shared" ca="1" si="297"/>
        <v/>
      </c>
      <c r="EF215" s="65" t="str">
        <f t="shared" ca="1" si="298"/>
        <v/>
      </c>
      <c r="EG215" s="65" t="str">
        <f t="shared" ca="1" si="299"/>
        <v/>
      </c>
      <c r="EH215" s="65" t="str">
        <f t="shared" ca="1" si="300"/>
        <v/>
      </c>
      <c r="EI215" s="429" t="str">
        <f t="shared" ca="1" si="301"/>
        <v>No</v>
      </c>
      <c r="EJ215" s="428" t="str">
        <f t="shared" ca="1" si="302"/>
        <v/>
      </c>
      <c r="EK215" s="428" t="str">
        <f t="shared" ca="1" si="303"/>
        <v/>
      </c>
      <c r="EL215" s="65" t="str">
        <f t="shared" ca="1" si="304"/>
        <v/>
      </c>
      <c r="EM215" s="65" t="str">
        <f t="shared" ca="1" si="305"/>
        <v/>
      </c>
      <c r="EN215" s="65" t="str">
        <f t="shared" ca="1" si="306"/>
        <v/>
      </c>
      <c r="EO215" s="433" t="str">
        <f t="shared" ca="1" si="307"/>
        <v/>
      </c>
      <c r="EP215" s="433" t="str">
        <f t="shared" ca="1" si="308"/>
        <v/>
      </c>
      <c r="EQ215" s="433" t="str">
        <f t="shared" ca="1" si="309"/>
        <v/>
      </c>
      <c r="ER215" s="433" t="str">
        <f t="shared" ca="1" si="310"/>
        <v/>
      </c>
      <c r="ES215" s="433" t="str">
        <f t="shared" ca="1" si="311"/>
        <v/>
      </c>
      <c r="ET215" s="433" t="str">
        <f t="shared" ca="1" si="312"/>
        <v/>
      </c>
      <c r="EU215" s="433" t="str">
        <f ca="1">IF(OR(CO215="",CQ215=""),"",Discipline!$P$3*CO215+Discipline!$X$3*CQ215)</f>
        <v/>
      </c>
      <c r="EV215" s="433" t="str">
        <f ca="1">IF(OR(CP215="",CR215=""),"",Discipline!$P$3*CP215+Discipline!$X$3*CR215)</f>
        <v/>
      </c>
    </row>
    <row r="216" spans="1:152" x14ac:dyDescent="0.25">
      <c r="A216" s="10" t="str">
        <f ca="1">IFERROR(RANK(order!A216,order!A$3:A$554,0),"")</f>
        <v/>
      </c>
      <c r="B216" s="10" t="str">
        <f ca="1">IFERROR(RANK(order!B216,order!B$3:B$554,0),"")</f>
        <v/>
      </c>
      <c r="C216" s="10" t="str">
        <f ca="1">IFERROR(RANK(order!C216,order!C$3:C$554,0),"")</f>
        <v/>
      </c>
      <c r="D216" s="4" t="str">
        <f ca="1">IFERROR(RANK(order!D216,order!D$3:D$554,0),"")</f>
        <v/>
      </c>
      <c r="E216" s="4" t="str">
        <f ca="1">IFERROR(RANK(order!E216,order!E$3:E$554,0),"")</f>
        <v/>
      </c>
      <c r="F216" s="4" t="str">
        <f ca="1">IFERROR(RANK(order!F216,order!F$3:F$554,0),"")</f>
        <v/>
      </c>
      <c r="G216" s="10" t="str">
        <f ca="1">IFERROR(RANK(order!G216,order!G$3:G$554,0),"")</f>
        <v/>
      </c>
      <c r="H216" s="10" t="str">
        <f ca="1">IFERROR(RANK(order!H216,order!H$3:H$554,0),"")</f>
        <v/>
      </c>
      <c r="I216" s="10" t="str">
        <f ca="1">IFERROR(RANK(order!I216,order!I$3:I$554,0),"")</f>
        <v/>
      </c>
      <c r="J216" s="4" t="str">
        <f ca="1">IFERROR(RANK(order!J216,order!J$3:J$554,0),"")</f>
        <v/>
      </c>
      <c r="K216" s="4" t="str">
        <f ca="1">IFERROR(RANK(order!K216,order!K$3:K$554,0),"")</f>
        <v/>
      </c>
      <c r="L216" s="4" t="str">
        <f ca="1">IFERROR(RANK(order!L216,order!L$3:L$554,0),"")</f>
        <v/>
      </c>
      <c r="M216" s="10" t="str">
        <f ca="1">IFERROR(RANK(order!M216,order!M$3:M$554,0),"")</f>
        <v/>
      </c>
      <c r="N216" s="10" t="str">
        <f ca="1">IFERROR(RANK(order!N216,order!N$3:N$554,0),"")</f>
        <v/>
      </c>
      <c r="O216" s="10" t="str">
        <f ca="1">IFERROR(RANK(order!O216,order!O$3:O$554,0),"")</f>
        <v/>
      </c>
      <c r="P216" s="4" t="str">
        <f ca="1">IFERROR(RANK(order!P216,order!P$3:P$554,0),"")</f>
        <v/>
      </c>
      <c r="Q216" s="4" t="str">
        <f ca="1">IFERROR(RANK(order!Q216,order!Q$3:Q$554,0),"")</f>
        <v/>
      </c>
      <c r="R216" s="4" t="str">
        <f ca="1">IFERROR(RANK(order!R216,order!R$3:R$554,0),"")</f>
        <v/>
      </c>
      <c r="S216" s="10" t="str">
        <f ca="1">IFERROR(RANK(order!S216,order!S$3:S$554,0),"")</f>
        <v/>
      </c>
      <c r="T216" s="10" t="str">
        <f ca="1">IFERROR(RANK(order!T216,order!T$3:T$554,0),"")</f>
        <v/>
      </c>
      <c r="U216" s="10" t="str">
        <f ca="1">IFERROR(RANK(order!U216,order!U$3:U$554,0),"")</f>
        <v/>
      </c>
      <c r="V216" s="4" t="str">
        <f ca="1">IFERROR(RANK(order!V216,order!V$3:V$554,0),"")</f>
        <v/>
      </c>
      <c r="W216" s="4" t="str">
        <f ca="1">IFERROR(RANK(order!W216,order!W$3:W$554,0),"")</f>
        <v/>
      </c>
      <c r="X216" s="4" t="str">
        <f ca="1">IFERROR(RANK(order!X216,order!X$3:X$554,0),"")</f>
        <v/>
      </c>
      <c r="Y216" s="10" t="str">
        <f ca="1">IFERROR(RANK(order!Y216,order!Y$3:Y$554,0),"")</f>
        <v/>
      </c>
      <c r="Z216" s="10" t="str">
        <f ca="1">IFERROR(RANK(order!Z216,order!Z$3:Z$554,0),"")</f>
        <v/>
      </c>
      <c r="AA216" s="10" t="str">
        <f ca="1">IFERROR(RANK(order!AA216,order!AA$3:AA$554,0),"")</f>
        <v/>
      </c>
      <c r="AB216" s="4" t="str">
        <f ca="1">IFERROR(RANK(order!AB216,order!AB$3:AB$554,0),"")</f>
        <v/>
      </c>
      <c r="AC216" s="4" t="str">
        <f ca="1">IFERROR(RANK(order!AC216,order!AC$3:AC$554,0),"")</f>
        <v/>
      </c>
      <c r="AD216" s="4" t="str">
        <f ca="1">IFERROR(RANK(order!AD216,order!AD$3:AD$554,0),"")</f>
        <v/>
      </c>
      <c r="AE216" s="10" t="str">
        <f ca="1">IFERROR(RANK(order!AE216,order!AE$3:AE$554,0),"")</f>
        <v/>
      </c>
      <c r="AF216" s="10" t="str">
        <f ca="1">IFERROR(RANK(order!AF216,order!AF$3:AF$554,0),"")</f>
        <v/>
      </c>
      <c r="AG216" s="10" t="str">
        <f ca="1">IFERROR(RANK(order!AG216,order!AG$3:AG$554,0),"")</f>
        <v/>
      </c>
      <c r="AH216" s="4" t="str">
        <f ca="1">IFERROR(RANK(order!AH216,order!AH$3:AH$554,0),"")</f>
        <v/>
      </c>
      <c r="AI216" s="4" t="str">
        <f ca="1">IFERROR(RANK(order!AI216,order!AI$3:AI$554,0),"")</f>
        <v/>
      </c>
      <c r="AJ216" s="4" t="str">
        <f ca="1">IFERROR(RANK(order!AJ216,order!AJ$3:AJ$554,0),"")</f>
        <v/>
      </c>
      <c r="AK216" s="10" t="str">
        <f ca="1">IFERROR(RANK(order!AK216,order!AK$3:AK$554,0),"")</f>
        <v/>
      </c>
      <c r="AL216" s="10" t="str">
        <f ca="1">IFERROR(RANK(order!AL216,order!AL$3:AL$554,0),"")</f>
        <v/>
      </c>
      <c r="AM216" s="10" t="str">
        <f ca="1">IFERROR(RANK(order!AM216,order!AM$3:AM$554,0),"")</f>
        <v/>
      </c>
      <c r="AN216" s="4" t="str">
        <f ca="1">IFERROR(RANK(order!AN216,order!AN$3:AN$554,0),"")</f>
        <v/>
      </c>
      <c r="AO216" s="4" t="str">
        <f ca="1">IFERROR(RANK(order!AO216,order!AO$3:AO$554,0),"")</f>
        <v/>
      </c>
      <c r="AP216" s="4" t="str">
        <f ca="1">IFERROR(RANK(order!AP216,order!AP$3:AP$554,0),"")</f>
        <v/>
      </c>
      <c r="AQ216" s="10" t="str">
        <f ca="1">IFERROR(RANK(order!AQ216,order!AQ$3:AQ$554,0),"")</f>
        <v/>
      </c>
      <c r="AR216" s="10" t="str">
        <f ca="1">IFERROR(RANK(order!AR216,order!AR$3:AR$554,0),"")</f>
        <v/>
      </c>
      <c r="AS216" s="10" t="str">
        <f ca="1">IFERROR(RANK(order!AS216,order!AS$3:AS$554,0),"")</f>
        <v/>
      </c>
      <c r="AT216" s="4" t="str">
        <f ca="1">IFERROR(RANK(order!AT216,order!AT$3:AT$554,0),"")</f>
        <v/>
      </c>
      <c r="AU216" s="4" t="str">
        <f ca="1">IFERROR(RANK(order!AU216,order!AU$3:AU$554,0),"")</f>
        <v/>
      </c>
      <c r="AV216" s="4" t="str">
        <f ca="1">IFERROR(RANK(order!AV216,order!AV$3:AV$554,0),"")</f>
        <v/>
      </c>
      <c r="AW216" s="10" t="str">
        <f ca="1">IFERROR(RANK(order!AW216,order!AW$3:AW$554,0),"")</f>
        <v/>
      </c>
      <c r="AX216" s="10" t="str">
        <f ca="1">IFERROR(RANK(order!AX216,order!AX$3:AX$554,0),"")</f>
        <v/>
      </c>
      <c r="AY216" s="10" t="str">
        <f ca="1">IFERROR(RANK(order!AY216,order!AY$3:AY$554,0),"")</f>
        <v/>
      </c>
      <c r="AZ216" s="4" t="str">
        <f ca="1">IFERROR(RANK(order!AZ216,order!AZ$3:AZ$554,0),"")</f>
        <v/>
      </c>
      <c r="BA216" s="4" t="str">
        <f ca="1">IFERROR(RANK(order!BA216,order!BA$3:BA$554,0),"")</f>
        <v/>
      </c>
      <c r="BB216" s="4" t="str">
        <f ca="1">IFERROR(RANK(order!BB216,order!BB$3:BB$554,0),"")</f>
        <v/>
      </c>
      <c r="BC216" s="10" t="str">
        <f ca="1">IFERROR(RANK(order!BC216,order!BC$3:BC$554,0),"")</f>
        <v/>
      </c>
      <c r="BD216" s="10" t="str">
        <f ca="1">IFERROR(RANK(order!BD216,order!BD$3:BD$554,0),"")</f>
        <v/>
      </c>
      <c r="BE216" s="10" t="str">
        <f ca="1">IFERROR(RANK(order!BE216,order!BE$3:BE$554,0),"")</f>
        <v/>
      </c>
      <c r="BF216" s="4" t="str">
        <f ca="1">IFERROR(RANK(order!BF216,order!BF$3:BF$554,0),"")</f>
        <v/>
      </c>
      <c r="BG216" s="4" t="str">
        <f ca="1">IFERROR(RANK(order!BG216,order!BG$3:BG$554,0),"")</f>
        <v/>
      </c>
      <c r="BH216" s="4" t="str">
        <f ca="1">IFERROR(RANK(order!BH216,order!BH$3:BH$554,0),"")</f>
        <v/>
      </c>
      <c r="BI216" s="10" t="str">
        <f ca="1">IFERROR(RANK(order!BI216,order!BI$3:BI$554,0),"")</f>
        <v/>
      </c>
      <c r="BJ216" s="10" t="str">
        <f ca="1">IFERROR(RANK(order!BJ216,order!BJ$3:BJ$554,0),"")</f>
        <v/>
      </c>
      <c r="BK216" s="10" t="str">
        <f ca="1">IFERROR(RANK(order!BK216,order!BK$3:BK$554,0),"")</f>
        <v/>
      </c>
      <c r="BL216" s="4" t="str">
        <f ca="1">IFERROR(RANK(order!BL216,order!BL$3:BL$554,0),"")</f>
        <v/>
      </c>
      <c r="BM216" s="4" t="str">
        <f ca="1">IFERROR(RANK(order!BM216,order!BM$3:BM$554,0),"")</f>
        <v/>
      </c>
      <c r="BN216" s="4" t="str">
        <f ca="1">IFERROR(RANK(order!BN216,order!BN$3:BN$554,0),"")</f>
        <v/>
      </c>
      <c r="BO216" s="10" t="str">
        <f ca="1">IFERROR(RANK(order!BO216,order!BO$3:BO$554,0),"")</f>
        <v/>
      </c>
      <c r="BP216" s="10" t="str">
        <f ca="1">IFERROR(RANK(order!BP216,order!BP$3:BP$554,0),"")</f>
        <v/>
      </c>
      <c r="BQ216" s="10" t="str">
        <f ca="1">IFERROR(RANK(order!BQ216,order!BQ$3:BQ$554,0),"")</f>
        <v/>
      </c>
      <c r="BR216" s="4" t="str">
        <f ca="1">IFERROR(RANK(order!BR216,order!BR$3:BR$554,0),"")</f>
        <v/>
      </c>
      <c r="BS216" s="4" t="str">
        <f ca="1">IFERROR(RANK(order!BS216,order!BS$3:BS$554,0),"")</f>
        <v/>
      </c>
      <c r="BT216" s="4" t="str">
        <f ca="1">IFERROR(RANK(order!BT216,order!BT$3:BT$554,0),"")</f>
        <v/>
      </c>
      <c r="BU216" s="95">
        <f t="shared" si="313"/>
        <v>214</v>
      </c>
      <c r="BV216" s="35" t="str">
        <f t="shared" si="314"/>
        <v>E1</v>
      </c>
      <c r="BW216" s="55">
        <f t="shared" ca="1" si="237"/>
        <v>0</v>
      </c>
      <c r="BX216" s="56" t="str">
        <f t="shared" ca="1" si="238"/>
        <v/>
      </c>
      <c r="BY216" s="56" t="str">
        <f t="shared" ca="1" si="239"/>
        <v/>
      </c>
      <c r="BZ216" s="57" t="str">
        <f t="shared" ca="1" si="240"/>
        <v/>
      </c>
      <c r="CA216" s="57" t="str">
        <f t="shared" ca="1" si="241"/>
        <v/>
      </c>
      <c r="CB216" s="58" t="str">
        <f t="shared" ca="1" si="242"/>
        <v/>
      </c>
      <c r="CC216" s="57" t="str">
        <f t="shared" ca="1" si="243"/>
        <v/>
      </c>
      <c r="CD216" s="57" t="str">
        <f t="shared" ca="1" si="244"/>
        <v/>
      </c>
      <c r="CE216" s="58" t="str">
        <f t="shared" ca="1" si="245"/>
        <v/>
      </c>
      <c r="CF216" s="59" t="str">
        <f t="shared" ca="1" si="246"/>
        <v/>
      </c>
      <c r="CG216" s="57" t="str">
        <f t="shared" ca="1" si="247"/>
        <v/>
      </c>
      <c r="CH216" s="57" t="str">
        <f t="shared" ca="1" si="248"/>
        <v/>
      </c>
      <c r="CI216" s="57" t="str">
        <f t="shared" ca="1" si="249"/>
        <v/>
      </c>
      <c r="CJ216" s="57" t="str">
        <f t="shared" ca="1" si="250"/>
        <v/>
      </c>
      <c r="CK216" s="57" t="str">
        <f t="shared" ca="1" si="251"/>
        <v/>
      </c>
      <c r="CL216" s="57" t="str">
        <f t="shared" ca="1" si="252"/>
        <v/>
      </c>
      <c r="CM216" s="57" t="str">
        <f t="shared" ca="1" si="253"/>
        <v/>
      </c>
      <c r="CN216" s="57" t="str">
        <f t="shared" ca="1" si="254"/>
        <v/>
      </c>
      <c r="CO216" s="57" t="str">
        <f t="shared" ca="1" si="255"/>
        <v/>
      </c>
      <c r="CP216" s="57" t="str">
        <f t="shared" ca="1" si="256"/>
        <v/>
      </c>
      <c r="CQ216" s="57" t="str">
        <f t="shared" ca="1" si="257"/>
        <v/>
      </c>
      <c r="CR216" s="57" t="str">
        <f t="shared" ca="1" si="258"/>
        <v/>
      </c>
      <c r="CS216" s="60" t="str">
        <f t="shared" ca="1" si="259"/>
        <v/>
      </c>
      <c r="CT216" s="60" t="str">
        <f t="shared" ca="1" si="260"/>
        <v/>
      </c>
      <c r="CU216" s="60" t="str">
        <f t="shared" ca="1" si="261"/>
        <v/>
      </c>
      <c r="CV216" s="60" t="str">
        <f t="shared" ca="1" si="262"/>
        <v/>
      </c>
      <c r="CW216" s="60" t="str">
        <f t="shared" ca="1" si="263"/>
        <v/>
      </c>
      <c r="CX216" s="60" t="str">
        <f t="shared" ca="1" si="264"/>
        <v/>
      </c>
      <c r="CY216" s="60" t="str">
        <f t="shared" ca="1" si="265"/>
        <v/>
      </c>
      <c r="CZ216" s="60" t="str">
        <f t="shared" ca="1" si="266"/>
        <v/>
      </c>
      <c r="DA216" s="65" t="str">
        <f t="shared" ca="1" si="267"/>
        <v/>
      </c>
      <c r="DB216" s="65" t="str">
        <f t="shared" ca="1" si="268"/>
        <v/>
      </c>
      <c r="DC216" s="65" t="str">
        <f t="shared" ca="1" si="269"/>
        <v/>
      </c>
      <c r="DD216" s="65" t="str">
        <f t="shared" ca="1" si="270"/>
        <v/>
      </c>
      <c r="DE216" s="65" t="str">
        <f t="shared" ca="1" si="271"/>
        <v/>
      </c>
      <c r="DF216" s="66" t="str">
        <f t="shared" ca="1" si="272"/>
        <v/>
      </c>
      <c r="DG216" s="66" t="str">
        <f t="shared" ca="1" si="273"/>
        <v/>
      </c>
      <c r="DH216" s="66" t="str">
        <f t="shared" ca="1" si="274"/>
        <v/>
      </c>
      <c r="DI216" s="66" t="str">
        <f t="shared" ca="1" si="275"/>
        <v/>
      </c>
      <c r="DJ216" s="66" t="str">
        <f t="shared" ca="1" si="276"/>
        <v/>
      </c>
      <c r="DK216" s="65" t="str">
        <f t="shared" ca="1" si="277"/>
        <v/>
      </c>
      <c r="DL216" s="65" t="str">
        <f t="shared" ca="1" si="278"/>
        <v/>
      </c>
      <c r="DM216" s="65" t="str">
        <f t="shared" ca="1" si="279"/>
        <v/>
      </c>
      <c r="DN216" s="65" t="str">
        <f t="shared" ca="1" si="280"/>
        <v/>
      </c>
      <c r="DO216" s="65" t="str">
        <f t="shared" ca="1" si="281"/>
        <v/>
      </c>
      <c r="DP216" s="65" t="str">
        <f t="shared" ca="1" si="282"/>
        <v/>
      </c>
      <c r="DQ216" s="65" t="str">
        <f t="shared" ca="1" si="283"/>
        <v/>
      </c>
      <c r="DR216" s="69" t="str">
        <f t="shared" ca="1" si="284"/>
        <v/>
      </c>
      <c r="DS216" s="69" t="str">
        <f t="shared" ca="1" si="285"/>
        <v/>
      </c>
      <c r="DT216" s="69" t="str">
        <f t="shared" ca="1" si="286"/>
        <v/>
      </c>
      <c r="DU216" s="69" t="str">
        <f t="shared" ca="1" si="287"/>
        <v/>
      </c>
      <c r="DV216" s="69" t="str">
        <f t="shared" ca="1" si="288"/>
        <v/>
      </c>
      <c r="DW216" s="69" t="str">
        <f t="shared" ca="1" si="289"/>
        <v/>
      </c>
      <c r="DX216" s="69" t="str">
        <f t="shared" ca="1" si="290"/>
        <v/>
      </c>
      <c r="DY216" s="69" t="str">
        <f t="shared" ca="1" si="291"/>
        <v/>
      </c>
      <c r="DZ216" s="72" t="str">
        <f t="shared" ca="1" si="292"/>
        <v/>
      </c>
      <c r="EA216" s="72" t="str">
        <f t="shared" ca="1" si="293"/>
        <v/>
      </c>
      <c r="EB216" s="72" t="str">
        <f t="shared" ca="1" si="294"/>
        <v/>
      </c>
      <c r="EC216" s="65" t="str">
        <f t="shared" ca="1" si="295"/>
        <v/>
      </c>
      <c r="ED216" s="65" t="str">
        <f t="shared" ca="1" si="296"/>
        <v/>
      </c>
      <c r="EE216" s="65" t="str">
        <f t="shared" ca="1" si="297"/>
        <v/>
      </c>
      <c r="EF216" s="65" t="str">
        <f t="shared" ca="1" si="298"/>
        <v/>
      </c>
      <c r="EG216" s="65" t="str">
        <f t="shared" ca="1" si="299"/>
        <v/>
      </c>
      <c r="EH216" s="65" t="str">
        <f t="shared" ca="1" si="300"/>
        <v/>
      </c>
      <c r="EI216" s="429" t="str">
        <f t="shared" ca="1" si="301"/>
        <v>No</v>
      </c>
      <c r="EJ216" s="428" t="str">
        <f t="shared" ca="1" si="302"/>
        <v/>
      </c>
      <c r="EK216" s="428" t="str">
        <f t="shared" ca="1" si="303"/>
        <v/>
      </c>
      <c r="EL216" s="65" t="str">
        <f t="shared" ca="1" si="304"/>
        <v/>
      </c>
      <c r="EM216" s="65" t="str">
        <f t="shared" ca="1" si="305"/>
        <v/>
      </c>
      <c r="EN216" s="65" t="str">
        <f t="shared" ca="1" si="306"/>
        <v/>
      </c>
      <c r="EO216" s="433" t="str">
        <f t="shared" ca="1" si="307"/>
        <v/>
      </c>
      <c r="EP216" s="433" t="str">
        <f t="shared" ca="1" si="308"/>
        <v/>
      </c>
      <c r="EQ216" s="433" t="str">
        <f t="shared" ca="1" si="309"/>
        <v/>
      </c>
      <c r="ER216" s="433" t="str">
        <f t="shared" ca="1" si="310"/>
        <v/>
      </c>
      <c r="ES216" s="433" t="str">
        <f t="shared" ca="1" si="311"/>
        <v/>
      </c>
      <c r="ET216" s="433" t="str">
        <f t="shared" ca="1" si="312"/>
        <v/>
      </c>
      <c r="EU216" s="433" t="str">
        <f ca="1">IF(OR(CO216="",CQ216=""),"",Discipline!$P$3*CO216+Discipline!$X$3*CQ216)</f>
        <v/>
      </c>
      <c r="EV216" s="433" t="str">
        <f ca="1">IF(OR(CP216="",CR216=""),"",Discipline!$P$3*CP216+Discipline!$X$3*CR216)</f>
        <v/>
      </c>
    </row>
    <row r="217" spans="1:152" x14ac:dyDescent="0.25">
      <c r="A217" s="10" t="str">
        <f ca="1">IFERROR(RANK(order!A217,order!A$3:A$554,0),"")</f>
        <v/>
      </c>
      <c r="B217" s="10" t="str">
        <f ca="1">IFERROR(RANK(order!B217,order!B$3:B$554,0),"")</f>
        <v/>
      </c>
      <c r="C217" s="10" t="str">
        <f ca="1">IFERROR(RANK(order!C217,order!C$3:C$554,0),"")</f>
        <v/>
      </c>
      <c r="D217" s="4" t="str">
        <f ca="1">IFERROR(RANK(order!D217,order!D$3:D$554,0),"")</f>
        <v/>
      </c>
      <c r="E217" s="4" t="str">
        <f ca="1">IFERROR(RANK(order!E217,order!E$3:E$554,0),"")</f>
        <v/>
      </c>
      <c r="F217" s="4" t="str">
        <f ca="1">IFERROR(RANK(order!F217,order!F$3:F$554,0),"")</f>
        <v/>
      </c>
      <c r="G217" s="10" t="str">
        <f ca="1">IFERROR(RANK(order!G217,order!G$3:G$554,0),"")</f>
        <v/>
      </c>
      <c r="H217" s="10" t="str">
        <f ca="1">IFERROR(RANK(order!H217,order!H$3:H$554,0),"")</f>
        <v/>
      </c>
      <c r="I217" s="10" t="str">
        <f ca="1">IFERROR(RANK(order!I217,order!I$3:I$554,0),"")</f>
        <v/>
      </c>
      <c r="J217" s="4" t="str">
        <f ca="1">IFERROR(RANK(order!J217,order!J$3:J$554,0),"")</f>
        <v/>
      </c>
      <c r="K217" s="4" t="str">
        <f ca="1">IFERROR(RANK(order!K217,order!K$3:K$554,0),"")</f>
        <v/>
      </c>
      <c r="L217" s="4" t="str">
        <f ca="1">IFERROR(RANK(order!L217,order!L$3:L$554,0),"")</f>
        <v/>
      </c>
      <c r="M217" s="10" t="str">
        <f ca="1">IFERROR(RANK(order!M217,order!M$3:M$554,0),"")</f>
        <v/>
      </c>
      <c r="N217" s="10" t="str">
        <f ca="1">IFERROR(RANK(order!N217,order!N$3:N$554,0),"")</f>
        <v/>
      </c>
      <c r="O217" s="10" t="str">
        <f ca="1">IFERROR(RANK(order!O217,order!O$3:O$554,0),"")</f>
        <v/>
      </c>
      <c r="P217" s="4" t="str">
        <f ca="1">IFERROR(RANK(order!P217,order!P$3:P$554,0),"")</f>
        <v/>
      </c>
      <c r="Q217" s="4" t="str">
        <f ca="1">IFERROR(RANK(order!Q217,order!Q$3:Q$554,0),"")</f>
        <v/>
      </c>
      <c r="R217" s="4" t="str">
        <f ca="1">IFERROR(RANK(order!R217,order!R$3:R$554,0),"")</f>
        <v/>
      </c>
      <c r="S217" s="10" t="str">
        <f ca="1">IFERROR(RANK(order!S217,order!S$3:S$554,0),"")</f>
        <v/>
      </c>
      <c r="T217" s="10" t="str">
        <f ca="1">IFERROR(RANK(order!T217,order!T$3:T$554,0),"")</f>
        <v/>
      </c>
      <c r="U217" s="10" t="str">
        <f ca="1">IFERROR(RANK(order!U217,order!U$3:U$554,0),"")</f>
        <v/>
      </c>
      <c r="V217" s="4" t="str">
        <f ca="1">IFERROR(RANK(order!V217,order!V$3:V$554,0),"")</f>
        <v/>
      </c>
      <c r="W217" s="4" t="str">
        <f ca="1">IFERROR(RANK(order!W217,order!W$3:W$554,0),"")</f>
        <v/>
      </c>
      <c r="X217" s="4" t="str">
        <f ca="1">IFERROR(RANK(order!X217,order!X$3:X$554,0),"")</f>
        <v/>
      </c>
      <c r="Y217" s="10" t="str">
        <f ca="1">IFERROR(RANK(order!Y217,order!Y$3:Y$554,0),"")</f>
        <v/>
      </c>
      <c r="Z217" s="10" t="str">
        <f ca="1">IFERROR(RANK(order!Z217,order!Z$3:Z$554,0),"")</f>
        <v/>
      </c>
      <c r="AA217" s="10" t="str">
        <f ca="1">IFERROR(RANK(order!AA217,order!AA$3:AA$554,0),"")</f>
        <v/>
      </c>
      <c r="AB217" s="4" t="str">
        <f ca="1">IFERROR(RANK(order!AB217,order!AB$3:AB$554,0),"")</f>
        <v/>
      </c>
      <c r="AC217" s="4" t="str">
        <f ca="1">IFERROR(RANK(order!AC217,order!AC$3:AC$554,0),"")</f>
        <v/>
      </c>
      <c r="AD217" s="4" t="str">
        <f ca="1">IFERROR(RANK(order!AD217,order!AD$3:AD$554,0),"")</f>
        <v/>
      </c>
      <c r="AE217" s="10" t="str">
        <f ca="1">IFERROR(RANK(order!AE217,order!AE$3:AE$554,0),"")</f>
        <v/>
      </c>
      <c r="AF217" s="10" t="str">
        <f ca="1">IFERROR(RANK(order!AF217,order!AF$3:AF$554,0),"")</f>
        <v/>
      </c>
      <c r="AG217" s="10" t="str">
        <f ca="1">IFERROR(RANK(order!AG217,order!AG$3:AG$554,0),"")</f>
        <v/>
      </c>
      <c r="AH217" s="4" t="str">
        <f ca="1">IFERROR(RANK(order!AH217,order!AH$3:AH$554,0),"")</f>
        <v/>
      </c>
      <c r="AI217" s="4" t="str">
        <f ca="1">IFERROR(RANK(order!AI217,order!AI$3:AI$554,0),"")</f>
        <v/>
      </c>
      <c r="AJ217" s="4" t="str">
        <f ca="1">IFERROR(RANK(order!AJ217,order!AJ$3:AJ$554,0),"")</f>
        <v/>
      </c>
      <c r="AK217" s="10" t="str">
        <f ca="1">IFERROR(RANK(order!AK217,order!AK$3:AK$554,0),"")</f>
        <v/>
      </c>
      <c r="AL217" s="10" t="str">
        <f ca="1">IFERROR(RANK(order!AL217,order!AL$3:AL$554,0),"")</f>
        <v/>
      </c>
      <c r="AM217" s="10" t="str">
        <f ca="1">IFERROR(RANK(order!AM217,order!AM$3:AM$554,0),"")</f>
        <v/>
      </c>
      <c r="AN217" s="4" t="str">
        <f ca="1">IFERROR(RANK(order!AN217,order!AN$3:AN$554,0),"")</f>
        <v/>
      </c>
      <c r="AO217" s="4" t="str">
        <f ca="1">IFERROR(RANK(order!AO217,order!AO$3:AO$554,0),"")</f>
        <v/>
      </c>
      <c r="AP217" s="4" t="str">
        <f ca="1">IFERROR(RANK(order!AP217,order!AP$3:AP$554,0),"")</f>
        <v/>
      </c>
      <c r="AQ217" s="10" t="str">
        <f ca="1">IFERROR(RANK(order!AQ217,order!AQ$3:AQ$554,0),"")</f>
        <v/>
      </c>
      <c r="AR217" s="10" t="str">
        <f ca="1">IFERROR(RANK(order!AR217,order!AR$3:AR$554,0),"")</f>
        <v/>
      </c>
      <c r="AS217" s="10" t="str">
        <f ca="1">IFERROR(RANK(order!AS217,order!AS$3:AS$554,0),"")</f>
        <v/>
      </c>
      <c r="AT217" s="4" t="str">
        <f ca="1">IFERROR(RANK(order!AT217,order!AT$3:AT$554,0),"")</f>
        <v/>
      </c>
      <c r="AU217" s="4" t="str">
        <f ca="1">IFERROR(RANK(order!AU217,order!AU$3:AU$554,0),"")</f>
        <v/>
      </c>
      <c r="AV217" s="4" t="str">
        <f ca="1">IFERROR(RANK(order!AV217,order!AV$3:AV$554,0),"")</f>
        <v/>
      </c>
      <c r="AW217" s="10" t="str">
        <f ca="1">IFERROR(RANK(order!AW217,order!AW$3:AW$554,0),"")</f>
        <v/>
      </c>
      <c r="AX217" s="10" t="str">
        <f ca="1">IFERROR(RANK(order!AX217,order!AX$3:AX$554,0),"")</f>
        <v/>
      </c>
      <c r="AY217" s="10" t="str">
        <f ca="1">IFERROR(RANK(order!AY217,order!AY$3:AY$554,0),"")</f>
        <v/>
      </c>
      <c r="AZ217" s="4" t="str">
        <f ca="1">IFERROR(RANK(order!AZ217,order!AZ$3:AZ$554,0),"")</f>
        <v/>
      </c>
      <c r="BA217" s="4" t="str">
        <f ca="1">IFERROR(RANK(order!BA217,order!BA$3:BA$554,0),"")</f>
        <v/>
      </c>
      <c r="BB217" s="4" t="str">
        <f ca="1">IFERROR(RANK(order!BB217,order!BB$3:BB$554,0),"")</f>
        <v/>
      </c>
      <c r="BC217" s="10" t="str">
        <f ca="1">IFERROR(RANK(order!BC217,order!BC$3:BC$554,0),"")</f>
        <v/>
      </c>
      <c r="BD217" s="10" t="str">
        <f ca="1">IFERROR(RANK(order!BD217,order!BD$3:BD$554,0),"")</f>
        <v/>
      </c>
      <c r="BE217" s="10" t="str">
        <f ca="1">IFERROR(RANK(order!BE217,order!BE$3:BE$554,0),"")</f>
        <v/>
      </c>
      <c r="BF217" s="4" t="str">
        <f ca="1">IFERROR(RANK(order!BF217,order!BF$3:BF$554,0),"")</f>
        <v/>
      </c>
      <c r="BG217" s="4" t="str">
        <f ca="1">IFERROR(RANK(order!BG217,order!BG$3:BG$554,0),"")</f>
        <v/>
      </c>
      <c r="BH217" s="4" t="str">
        <f ca="1">IFERROR(RANK(order!BH217,order!BH$3:BH$554,0),"")</f>
        <v/>
      </c>
      <c r="BI217" s="10" t="str">
        <f ca="1">IFERROR(RANK(order!BI217,order!BI$3:BI$554,0),"")</f>
        <v/>
      </c>
      <c r="BJ217" s="10" t="str">
        <f ca="1">IFERROR(RANK(order!BJ217,order!BJ$3:BJ$554,0),"")</f>
        <v/>
      </c>
      <c r="BK217" s="10" t="str">
        <f ca="1">IFERROR(RANK(order!BK217,order!BK$3:BK$554,0),"")</f>
        <v/>
      </c>
      <c r="BL217" s="4" t="str">
        <f ca="1">IFERROR(RANK(order!BL217,order!BL$3:BL$554,0),"")</f>
        <v/>
      </c>
      <c r="BM217" s="4" t="str">
        <f ca="1">IFERROR(RANK(order!BM217,order!BM$3:BM$554,0),"")</f>
        <v/>
      </c>
      <c r="BN217" s="4" t="str">
        <f ca="1">IFERROR(RANK(order!BN217,order!BN$3:BN$554,0),"")</f>
        <v/>
      </c>
      <c r="BO217" s="10" t="str">
        <f ca="1">IFERROR(RANK(order!BO217,order!BO$3:BO$554,0),"")</f>
        <v/>
      </c>
      <c r="BP217" s="10" t="str">
        <f ca="1">IFERROR(RANK(order!BP217,order!BP$3:BP$554,0),"")</f>
        <v/>
      </c>
      <c r="BQ217" s="10" t="str">
        <f ca="1">IFERROR(RANK(order!BQ217,order!BQ$3:BQ$554,0),"")</f>
        <v/>
      </c>
      <c r="BR217" s="4" t="str">
        <f ca="1">IFERROR(RANK(order!BR217,order!BR$3:BR$554,0),"")</f>
        <v/>
      </c>
      <c r="BS217" s="4" t="str">
        <f ca="1">IFERROR(RANK(order!BS217,order!BS$3:BS$554,0),"")</f>
        <v/>
      </c>
      <c r="BT217" s="4" t="str">
        <f ca="1">IFERROR(RANK(order!BT217,order!BT$3:BT$554,0),"")</f>
        <v/>
      </c>
      <c r="BU217" s="95">
        <f t="shared" si="313"/>
        <v>215</v>
      </c>
      <c r="BV217" s="35" t="str">
        <f t="shared" si="314"/>
        <v>E1</v>
      </c>
      <c r="BW217" s="55">
        <f t="shared" ca="1" si="237"/>
        <v>0</v>
      </c>
      <c r="BX217" s="56" t="str">
        <f t="shared" ca="1" si="238"/>
        <v/>
      </c>
      <c r="BY217" s="56" t="str">
        <f t="shared" ca="1" si="239"/>
        <v/>
      </c>
      <c r="BZ217" s="57" t="str">
        <f t="shared" ca="1" si="240"/>
        <v/>
      </c>
      <c r="CA217" s="57" t="str">
        <f t="shared" ca="1" si="241"/>
        <v/>
      </c>
      <c r="CB217" s="58" t="str">
        <f t="shared" ca="1" si="242"/>
        <v/>
      </c>
      <c r="CC217" s="57" t="str">
        <f t="shared" ca="1" si="243"/>
        <v/>
      </c>
      <c r="CD217" s="57" t="str">
        <f t="shared" ca="1" si="244"/>
        <v/>
      </c>
      <c r="CE217" s="58" t="str">
        <f t="shared" ca="1" si="245"/>
        <v/>
      </c>
      <c r="CF217" s="59" t="str">
        <f t="shared" ca="1" si="246"/>
        <v/>
      </c>
      <c r="CG217" s="57" t="str">
        <f t="shared" ca="1" si="247"/>
        <v/>
      </c>
      <c r="CH217" s="57" t="str">
        <f t="shared" ca="1" si="248"/>
        <v/>
      </c>
      <c r="CI217" s="57" t="str">
        <f t="shared" ca="1" si="249"/>
        <v/>
      </c>
      <c r="CJ217" s="57" t="str">
        <f t="shared" ca="1" si="250"/>
        <v/>
      </c>
      <c r="CK217" s="57" t="str">
        <f t="shared" ca="1" si="251"/>
        <v/>
      </c>
      <c r="CL217" s="57" t="str">
        <f t="shared" ca="1" si="252"/>
        <v/>
      </c>
      <c r="CM217" s="57" t="str">
        <f t="shared" ca="1" si="253"/>
        <v/>
      </c>
      <c r="CN217" s="57" t="str">
        <f t="shared" ca="1" si="254"/>
        <v/>
      </c>
      <c r="CO217" s="57" t="str">
        <f t="shared" ca="1" si="255"/>
        <v/>
      </c>
      <c r="CP217" s="57" t="str">
        <f t="shared" ca="1" si="256"/>
        <v/>
      </c>
      <c r="CQ217" s="57" t="str">
        <f t="shared" ca="1" si="257"/>
        <v/>
      </c>
      <c r="CR217" s="57" t="str">
        <f t="shared" ca="1" si="258"/>
        <v/>
      </c>
      <c r="CS217" s="60" t="str">
        <f t="shared" ca="1" si="259"/>
        <v/>
      </c>
      <c r="CT217" s="60" t="str">
        <f t="shared" ca="1" si="260"/>
        <v/>
      </c>
      <c r="CU217" s="60" t="str">
        <f t="shared" ca="1" si="261"/>
        <v/>
      </c>
      <c r="CV217" s="60" t="str">
        <f t="shared" ca="1" si="262"/>
        <v/>
      </c>
      <c r="CW217" s="60" t="str">
        <f t="shared" ca="1" si="263"/>
        <v/>
      </c>
      <c r="CX217" s="60" t="str">
        <f t="shared" ca="1" si="264"/>
        <v/>
      </c>
      <c r="CY217" s="60" t="str">
        <f t="shared" ca="1" si="265"/>
        <v/>
      </c>
      <c r="CZ217" s="60" t="str">
        <f t="shared" ca="1" si="266"/>
        <v/>
      </c>
      <c r="DA217" s="65" t="str">
        <f t="shared" ca="1" si="267"/>
        <v/>
      </c>
      <c r="DB217" s="65" t="str">
        <f t="shared" ca="1" si="268"/>
        <v/>
      </c>
      <c r="DC217" s="65" t="str">
        <f t="shared" ca="1" si="269"/>
        <v/>
      </c>
      <c r="DD217" s="65" t="str">
        <f t="shared" ca="1" si="270"/>
        <v/>
      </c>
      <c r="DE217" s="65" t="str">
        <f t="shared" ca="1" si="271"/>
        <v/>
      </c>
      <c r="DF217" s="66" t="str">
        <f t="shared" ca="1" si="272"/>
        <v/>
      </c>
      <c r="DG217" s="66" t="str">
        <f t="shared" ca="1" si="273"/>
        <v/>
      </c>
      <c r="DH217" s="66" t="str">
        <f t="shared" ca="1" si="274"/>
        <v/>
      </c>
      <c r="DI217" s="66" t="str">
        <f t="shared" ca="1" si="275"/>
        <v/>
      </c>
      <c r="DJ217" s="66" t="str">
        <f t="shared" ca="1" si="276"/>
        <v/>
      </c>
      <c r="DK217" s="65" t="str">
        <f t="shared" ca="1" si="277"/>
        <v/>
      </c>
      <c r="DL217" s="65" t="str">
        <f t="shared" ca="1" si="278"/>
        <v/>
      </c>
      <c r="DM217" s="65" t="str">
        <f t="shared" ca="1" si="279"/>
        <v/>
      </c>
      <c r="DN217" s="65" t="str">
        <f t="shared" ca="1" si="280"/>
        <v/>
      </c>
      <c r="DO217" s="65" t="str">
        <f t="shared" ca="1" si="281"/>
        <v/>
      </c>
      <c r="DP217" s="65" t="str">
        <f t="shared" ca="1" si="282"/>
        <v/>
      </c>
      <c r="DQ217" s="65" t="str">
        <f t="shared" ca="1" si="283"/>
        <v/>
      </c>
      <c r="DR217" s="69" t="str">
        <f t="shared" ca="1" si="284"/>
        <v/>
      </c>
      <c r="DS217" s="69" t="str">
        <f t="shared" ca="1" si="285"/>
        <v/>
      </c>
      <c r="DT217" s="69" t="str">
        <f t="shared" ca="1" si="286"/>
        <v/>
      </c>
      <c r="DU217" s="69" t="str">
        <f t="shared" ca="1" si="287"/>
        <v/>
      </c>
      <c r="DV217" s="69" t="str">
        <f t="shared" ca="1" si="288"/>
        <v/>
      </c>
      <c r="DW217" s="69" t="str">
        <f t="shared" ca="1" si="289"/>
        <v/>
      </c>
      <c r="DX217" s="69" t="str">
        <f t="shared" ca="1" si="290"/>
        <v/>
      </c>
      <c r="DY217" s="69" t="str">
        <f t="shared" ca="1" si="291"/>
        <v/>
      </c>
      <c r="DZ217" s="72" t="str">
        <f t="shared" ca="1" si="292"/>
        <v/>
      </c>
      <c r="EA217" s="72" t="str">
        <f t="shared" ca="1" si="293"/>
        <v/>
      </c>
      <c r="EB217" s="72" t="str">
        <f t="shared" ca="1" si="294"/>
        <v/>
      </c>
      <c r="EC217" s="65" t="str">
        <f t="shared" ca="1" si="295"/>
        <v/>
      </c>
      <c r="ED217" s="65" t="str">
        <f t="shared" ca="1" si="296"/>
        <v/>
      </c>
      <c r="EE217" s="65" t="str">
        <f t="shared" ca="1" si="297"/>
        <v/>
      </c>
      <c r="EF217" s="65" t="str">
        <f t="shared" ca="1" si="298"/>
        <v/>
      </c>
      <c r="EG217" s="65" t="str">
        <f t="shared" ca="1" si="299"/>
        <v/>
      </c>
      <c r="EH217" s="65" t="str">
        <f t="shared" ca="1" si="300"/>
        <v/>
      </c>
      <c r="EI217" s="429" t="str">
        <f t="shared" ca="1" si="301"/>
        <v>No</v>
      </c>
      <c r="EJ217" s="428" t="str">
        <f t="shared" ca="1" si="302"/>
        <v/>
      </c>
      <c r="EK217" s="428" t="str">
        <f t="shared" ca="1" si="303"/>
        <v/>
      </c>
      <c r="EL217" s="65" t="str">
        <f t="shared" ca="1" si="304"/>
        <v/>
      </c>
      <c r="EM217" s="65" t="str">
        <f t="shared" ca="1" si="305"/>
        <v/>
      </c>
      <c r="EN217" s="65" t="str">
        <f t="shared" ca="1" si="306"/>
        <v/>
      </c>
      <c r="EO217" s="433" t="str">
        <f t="shared" ca="1" si="307"/>
        <v/>
      </c>
      <c r="EP217" s="433" t="str">
        <f t="shared" ca="1" si="308"/>
        <v/>
      </c>
      <c r="EQ217" s="433" t="str">
        <f t="shared" ca="1" si="309"/>
        <v/>
      </c>
      <c r="ER217" s="433" t="str">
        <f t="shared" ca="1" si="310"/>
        <v/>
      </c>
      <c r="ES217" s="433" t="str">
        <f t="shared" ca="1" si="311"/>
        <v/>
      </c>
      <c r="ET217" s="433" t="str">
        <f t="shared" ca="1" si="312"/>
        <v/>
      </c>
      <c r="EU217" s="433" t="str">
        <f ca="1">IF(OR(CO217="",CQ217=""),"",Discipline!$P$3*CO217+Discipline!$X$3*CQ217)</f>
        <v/>
      </c>
      <c r="EV217" s="433" t="str">
        <f ca="1">IF(OR(CP217="",CR217=""),"",Discipline!$P$3*CP217+Discipline!$X$3*CR217)</f>
        <v/>
      </c>
    </row>
    <row r="218" spans="1:152" x14ac:dyDescent="0.25">
      <c r="A218" s="10" t="str">
        <f ca="1">IFERROR(RANK(order!A218,order!A$3:A$554,0),"")</f>
        <v/>
      </c>
      <c r="B218" s="10" t="str">
        <f ca="1">IFERROR(RANK(order!B218,order!B$3:B$554,0),"")</f>
        <v/>
      </c>
      <c r="C218" s="10" t="str">
        <f ca="1">IFERROR(RANK(order!C218,order!C$3:C$554,0),"")</f>
        <v/>
      </c>
      <c r="D218" s="4" t="str">
        <f ca="1">IFERROR(RANK(order!D218,order!D$3:D$554,0),"")</f>
        <v/>
      </c>
      <c r="E218" s="4" t="str">
        <f ca="1">IFERROR(RANK(order!E218,order!E$3:E$554,0),"")</f>
        <v/>
      </c>
      <c r="F218" s="4" t="str">
        <f ca="1">IFERROR(RANK(order!F218,order!F$3:F$554,0),"")</f>
        <v/>
      </c>
      <c r="G218" s="10" t="str">
        <f ca="1">IFERROR(RANK(order!G218,order!G$3:G$554,0),"")</f>
        <v/>
      </c>
      <c r="H218" s="10" t="str">
        <f ca="1">IFERROR(RANK(order!H218,order!H$3:H$554,0),"")</f>
        <v/>
      </c>
      <c r="I218" s="10" t="str">
        <f ca="1">IFERROR(RANK(order!I218,order!I$3:I$554,0),"")</f>
        <v/>
      </c>
      <c r="J218" s="4" t="str">
        <f ca="1">IFERROR(RANK(order!J218,order!J$3:J$554,0),"")</f>
        <v/>
      </c>
      <c r="K218" s="4" t="str">
        <f ca="1">IFERROR(RANK(order!K218,order!K$3:K$554,0),"")</f>
        <v/>
      </c>
      <c r="L218" s="4" t="str">
        <f ca="1">IFERROR(RANK(order!L218,order!L$3:L$554,0),"")</f>
        <v/>
      </c>
      <c r="M218" s="10" t="str">
        <f ca="1">IFERROR(RANK(order!M218,order!M$3:M$554,0),"")</f>
        <v/>
      </c>
      <c r="N218" s="10" t="str">
        <f ca="1">IFERROR(RANK(order!N218,order!N$3:N$554,0),"")</f>
        <v/>
      </c>
      <c r="O218" s="10" t="str">
        <f ca="1">IFERROR(RANK(order!O218,order!O$3:O$554,0),"")</f>
        <v/>
      </c>
      <c r="P218" s="4" t="str">
        <f ca="1">IFERROR(RANK(order!P218,order!P$3:P$554,0),"")</f>
        <v/>
      </c>
      <c r="Q218" s="4" t="str">
        <f ca="1">IFERROR(RANK(order!Q218,order!Q$3:Q$554,0),"")</f>
        <v/>
      </c>
      <c r="R218" s="4" t="str">
        <f ca="1">IFERROR(RANK(order!R218,order!R$3:R$554,0),"")</f>
        <v/>
      </c>
      <c r="S218" s="10" t="str">
        <f ca="1">IFERROR(RANK(order!S218,order!S$3:S$554,0),"")</f>
        <v/>
      </c>
      <c r="T218" s="10" t="str">
        <f ca="1">IFERROR(RANK(order!T218,order!T$3:T$554,0),"")</f>
        <v/>
      </c>
      <c r="U218" s="10" t="str">
        <f ca="1">IFERROR(RANK(order!U218,order!U$3:U$554,0),"")</f>
        <v/>
      </c>
      <c r="V218" s="4" t="str">
        <f ca="1">IFERROR(RANK(order!V218,order!V$3:V$554,0),"")</f>
        <v/>
      </c>
      <c r="W218" s="4" t="str">
        <f ca="1">IFERROR(RANK(order!W218,order!W$3:W$554,0),"")</f>
        <v/>
      </c>
      <c r="X218" s="4" t="str">
        <f ca="1">IFERROR(RANK(order!X218,order!X$3:X$554,0),"")</f>
        <v/>
      </c>
      <c r="Y218" s="10" t="str">
        <f ca="1">IFERROR(RANK(order!Y218,order!Y$3:Y$554,0),"")</f>
        <v/>
      </c>
      <c r="Z218" s="10" t="str">
        <f ca="1">IFERROR(RANK(order!Z218,order!Z$3:Z$554,0),"")</f>
        <v/>
      </c>
      <c r="AA218" s="10" t="str">
        <f ca="1">IFERROR(RANK(order!AA218,order!AA$3:AA$554,0),"")</f>
        <v/>
      </c>
      <c r="AB218" s="4" t="str">
        <f ca="1">IFERROR(RANK(order!AB218,order!AB$3:AB$554,0),"")</f>
        <v/>
      </c>
      <c r="AC218" s="4" t="str">
        <f ca="1">IFERROR(RANK(order!AC218,order!AC$3:AC$554,0),"")</f>
        <v/>
      </c>
      <c r="AD218" s="4" t="str">
        <f ca="1">IFERROR(RANK(order!AD218,order!AD$3:AD$554,0),"")</f>
        <v/>
      </c>
      <c r="AE218" s="10" t="str">
        <f ca="1">IFERROR(RANK(order!AE218,order!AE$3:AE$554,0),"")</f>
        <v/>
      </c>
      <c r="AF218" s="10" t="str">
        <f ca="1">IFERROR(RANK(order!AF218,order!AF$3:AF$554,0),"")</f>
        <v/>
      </c>
      <c r="AG218" s="10" t="str">
        <f ca="1">IFERROR(RANK(order!AG218,order!AG$3:AG$554,0),"")</f>
        <v/>
      </c>
      <c r="AH218" s="4" t="str">
        <f ca="1">IFERROR(RANK(order!AH218,order!AH$3:AH$554,0),"")</f>
        <v/>
      </c>
      <c r="AI218" s="4" t="str">
        <f ca="1">IFERROR(RANK(order!AI218,order!AI$3:AI$554,0),"")</f>
        <v/>
      </c>
      <c r="AJ218" s="4" t="str">
        <f ca="1">IFERROR(RANK(order!AJ218,order!AJ$3:AJ$554,0),"")</f>
        <v/>
      </c>
      <c r="AK218" s="10" t="str">
        <f ca="1">IFERROR(RANK(order!AK218,order!AK$3:AK$554,0),"")</f>
        <v/>
      </c>
      <c r="AL218" s="10" t="str">
        <f ca="1">IFERROR(RANK(order!AL218,order!AL$3:AL$554,0),"")</f>
        <v/>
      </c>
      <c r="AM218" s="10" t="str">
        <f ca="1">IFERROR(RANK(order!AM218,order!AM$3:AM$554,0),"")</f>
        <v/>
      </c>
      <c r="AN218" s="4" t="str">
        <f ca="1">IFERROR(RANK(order!AN218,order!AN$3:AN$554,0),"")</f>
        <v/>
      </c>
      <c r="AO218" s="4" t="str">
        <f ca="1">IFERROR(RANK(order!AO218,order!AO$3:AO$554,0),"")</f>
        <v/>
      </c>
      <c r="AP218" s="4" t="str">
        <f ca="1">IFERROR(RANK(order!AP218,order!AP$3:AP$554,0),"")</f>
        <v/>
      </c>
      <c r="AQ218" s="10" t="str">
        <f ca="1">IFERROR(RANK(order!AQ218,order!AQ$3:AQ$554,0),"")</f>
        <v/>
      </c>
      <c r="AR218" s="10" t="str">
        <f ca="1">IFERROR(RANK(order!AR218,order!AR$3:AR$554,0),"")</f>
        <v/>
      </c>
      <c r="AS218" s="10" t="str">
        <f ca="1">IFERROR(RANK(order!AS218,order!AS$3:AS$554,0),"")</f>
        <v/>
      </c>
      <c r="AT218" s="4" t="str">
        <f ca="1">IFERROR(RANK(order!AT218,order!AT$3:AT$554,0),"")</f>
        <v/>
      </c>
      <c r="AU218" s="4" t="str">
        <f ca="1">IFERROR(RANK(order!AU218,order!AU$3:AU$554,0),"")</f>
        <v/>
      </c>
      <c r="AV218" s="4" t="str">
        <f ca="1">IFERROR(RANK(order!AV218,order!AV$3:AV$554,0),"")</f>
        <v/>
      </c>
      <c r="AW218" s="10" t="str">
        <f ca="1">IFERROR(RANK(order!AW218,order!AW$3:AW$554,0),"")</f>
        <v/>
      </c>
      <c r="AX218" s="10" t="str">
        <f ca="1">IFERROR(RANK(order!AX218,order!AX$3:AX$554,0),"")</f>
        <v/>
      </c>
      <c r="AY218" s="10" t="str">
        <f ca="1">IFERROR(RANK(order!AY218,order!AY$3:AY$554,0),"")</f>
        <v/>
      </c>
      <c r="AZ218" s="4" t="str">
        <f ca="1">IFERROR(RANK(order!AZ218,order!AZ$3:AZ$554,0),"")</f>
        <v/>
      </c>
      <c r="BA218" s="4" t="str">
        <f ca="1">IFERROR(RANK(order!BA218,order!BA$3:BA$554,0),"")</f>
        <v/>
      </c>
      <c r="BB218" s="4" t="str">
        <f ca="1">IFERROR(RANK(order!BB218,order!BB$3:BB$554,0),"")</f>
        <v/>
      </c>
      <c r="BC218" s="10" t="str">
        <f ca="1">IFERROR(RANK(order!BC218,order!BC$3:BC$554,0),"")</f>
        <v/>
      </c>
      <c r="BD218" s="10" t="str">
        <f ca="1">IFERROR(RANK(order!BD218,order!BD$3:BD$554,0),"")</f>
        <v/>
      </c>
      <c r="BE218" s="10" t="str">
        <f ca="1">IFERROR(RANK(order!BE218,order!BE$3:BE$554,0),"")</f>
        <v/>
      </c>
      <c r="BF218" s="4" t="str">
        <f ca="1">IFERROR(RANK(order!BF218,order!BF$3:BF$554,0),"")</f>
        <v/>
      </c>
      <c r="BG218" s="4" t="str">
        <f ca="1">IFERROR(RANK(order!BG218,order!BG$3:BG$554,0),"")</f>
        <v/>
      </c>
      <c r="BH218" s="4" t="str">
        <f ca="1">IFERROR(RANK(order!BH218,order!BH$3:BH$554,0),"")</f>
        <v/>
      </c>
      <c r="BI218" s="10" t="str">
        <f ca="1">IFERROR(RANK(order!BI218,order!BI$3:BI$554,0),"")</f>
        <v/>
      </c>
      <c r="BJ218" s="10" t="str">
        <f ca="1">IFERROR(RANK(order!BJ218,order!BJ$3:BJ$554,0),"")</f>
        <v/>
      </c>
      <c r="BK218" s="10" t="str">
        <f ca="1">IFERROR(RANK(order!BK218,order!BK$3:BK$554,0),"")</f>
        <v/>
      </c>
      <c r="BL218" s="4" t="str">
        <f ca="1">IFERROR(RANK(order!BL218,order!BL$3:BL$554,0),"")</f>
        <v/>
      </c>
      <c r="BM218" s="4" t="str">
        <f ca="1">IFERROR(RANK(order!BM218,order!BM$3:BM$554,0),"")</f>
        <v/>
      </c>
      <c r="BN218" s="4" t="str">
        <f ca="1">IFERROR(RANK(order!BN218,order!BN$3:BN$554,0),"")</f>
        <v/>
      </c>
      <c r="BO218" s="10" t="str">
        <f ca="1">IFERROR(RANK(order!BO218,order!BO$3:BO$554,0),"")</f>
        <v/>
      </c>
      <c r="BP218" s="10" t="str">
        <f ca="1">IFERROR(RANK(order!BP218,order!BP$3:BP$554,0),"")</f>
        <v/>
      </c>
      <c r="BQ218" s="10" t="str">
        <f ca="1">IFERROR(RANK(order!BQ218,order!BQ$3:BQ$554,0),"")</f>
        <v/>
      </c>
      <c r="BR218" s="4" t="str">
        <f ca="1">IFERROR(RANK(order!BR218,order!BR$3:BR$554,0),"")</f>
        <v/>
      </c>
      <c r="BS218" s="4" t="str">
        <f ca="1">IFERROR(RANK(order!BS218,order!BS$3:BS$554,0),"")</f>
        <v/>
      </c>
      <c r="BT218" s="4" t="str">
        <f ca="1">IFERROR(RANK(order!BT218,order!BT$3:BT$554,0),"")</f>
        <v/>
      </c>
      <c r="BU218" s="95">
        <f t="shared" si="313"/>
        <v>216</v>
      </c>
      <c r="BV218" s="35" t="str">
        <f t="shared" si="314"/>
        <v>E1</v>
      </c>
      <c r="BW218" s="55">
        <f t="shared" ca="1" si="237"/>
        <v>0</v>
      </c>
      <c r="BX218" s="56" t="str">
        <f t="shared" ca="1" si="238"/>
        <v/>
      </c>
      <c r="BY218" s="56" t="str">
        <f t="shared" ca="1" si="239"/>
        <v/>
      </c>
      <c r="BZ218" s="57" t="str">
        <f t="shared" ca="1" si="240"/>
        <v/>
      </c>
      <c r="CA218" s="57" t="str">
        <f t="shared" ca="1" si="241"/>
        <v/>
      </c>
      <c r="CB218" s="58" t="str">
        <f t="shared" ca="1" si="242"/>
        <v/>
      </c>
      <c r="CC218" s="57" t="str">
        <f t="shared" ca="1" si="243"/>
        <v/>
      </c>
      <c r="CD218" s="57" t="str">
        <f t="shared" ca="1" si="244"/>
        <v/>
      </c>
      <c r="CE218" s="58" t="str">
        <f t="shared" ca="1" si="245"/>
        <v/>
      </c>
      <c r="CF218" s="59" t="str">
        <f t="shared" ca="1" si="246"/>
        <v/>
      </c>
      <c r="CG218" s="57" t="str">
        <f t="shared" ca="1" si="247"/>
        <v/>
      </c>
      <c r="CH218" s="57" t="str">
        <f t="shared" ca="1" si="248"/>
        <v/>
      </c>
      <c r="CI218" s="57" t="str">
        <f t="shared" ca="1" si="249"/>
        <v/>
      </c>
      <c r="CJ218" s="57" t="str">
        <f t="shared" ca="1" si="250"/>
        <v/>
      </c>
      <c r="CK218" s="57" t="str">
        <f t="shared" ca="1" si="251"/>
        <v/>
      </c>
      <c r="CL218" s="57" t="str">
        <f t="shared" ca="1" si="252"/>
        <v/>
      </c>
      <c r="CM218" s="57" t="str">
        <f t="shared" ca="1" si="253"/>
        <v/>
      </c>
      <c r="CN218" s="57" t="str">
        <f t="shared" ca="1" si="254"/>
        <v/>
      </c>
      <c r="CO218" s="57" t="str">
        <f t="shared" ca="1" si="255"/>
        <v/>
      </c>
      <c r="CP218" s="57" t="str">
        <f t="shared" ca="1" si="256"/>
        <v/>
      </c>
      <c r="CQ218" s="57" t="str">
        <f t="shared" ca="1" si="257"/>
        <v/>
      </c>
      <c r="CR218" s="57" t="str">
        <f t="shared" ca="1" si="258"/>
        <v/>
      </c>
      <c r="CS218" s="60" t="str">
        <f t="shared" ca="1" si="259"/>
        <v/>
      </c>
      <c r="CT218" s="60" t="str">
        <f t="shared" ca="1" si="260"/>
        <v/>
      </c>
      <c r="CU218" s="60" t="str">
        <f t="shared" ca="1" si="261"/>
        <v/>
      </c>
      <c r="CV218" s="60" t="str">
        <f t="shared" ca="1" si="262"/>
        <v/>
      </c>
      <c r="CW218" s="60" t="str">
        <f t="shared" ca="1" si="263"/>
        <v/>
      </c>
      <c r="CX218" s="60" t="str">
        <f t="shared" ca="1" si="264"/>
        <v/>
      </c>
      <c r="CY218" s="60" t="str">
        <f t="shared" ca="1" si="265"/>
        <v/>
      </c>
      <c r="CZ218" s="60" t="str">
        <f t="shared" ca="1" si="266"/>
        <v/>
      </c>
      <c r="DA218" s="65" t="str">
        <f t="shared" ca="1" si="267"/>
        <v/>
      </c>
      <c r="DB218" s="65" t="str">
        <f t="shared" ca="1" si="268"/>
        <v/>
      </c>
      <c r="DC218" s="65" t="str">
        <f t="shared" ca="1" si="269"/>
        <v/>
      </c>
      <c r="DD218" s="65" t="str">
        <f t="shared" ca="1" si="270"/>
        <v/>
      </c>
      <c r="DE218" s="65" t="str">
        <f t="shared" ca="1" si="271"/>
        <v/>
      </c>
      <c r="DF218" s="66" t="str">
        <f t="shared" ca="1" si="272"/>
        <v/>
      </c>
      <c r="DG218" s="66" t="str">
        <f t="shared" ca="1" si="273"/>
        <v/>
      </c>
      <c r="DH218" s="66" t="str">
        <f t="shared" ca="1" si="274"/>
        <v/>
      </c>
      <c r="DI218" s="66" t="str">
        <f t="shared" ca="1" si="275"/>
        <v/>
      </c>
      <c r="DJ218" s="66" t="str">
        <f t="shared" ca="1" si="276"/>
        <v/>
      </c>
      <c r="DK218" s="65" t="str">
        <f t="shared" ca="1" si="277"/>
        <v/>
      </c>
      <c r="DL218" s="65" t="str">
        <f t="shared" ca="1" si="278"/>
        <v/>
      </c>
      <c r="DM218" s="65" t="str">
        <f t="shared" ca="1" si="279"/>
        <v/>
      </c>
      <c r="DN218" s="65" t="str">
        <f t="shared" ca="1" si="280"/>
        <v/>
      </c>
      <c r="DO218" s="65" t="str">
        <f t="shared" ca="1" si="281"/>
        <v/>
      </c>
      <c r="DP218" s="65" t="str">
        <f t="shared" ca="1" si="282"/>
        <v/>
      </c>
      <c r="DQ218" s="65" t="str">
        <f t="shared" ca="1" si="283"/>
        <v/>
      </c>
      <c r="DR218" s="69" t="str">
        <f t="shared" ca="1" si="284"/>
        <v/>
      </c>
      <c r="DS218" s="69" t="str">
        <f t="shared" ca="1" si="285"/>
        <v/>
      </c>
      <c r="DT218" s="69" t="str">
        <f t="shared" ca="1" si="286"/>
        <v/>
      </c>
      <c r="DU218" s="69" t="str">
        <f t="shared" ca="1" si="287"/>
        <v/>
      </c>
      <c r="DV218" s="69" t="str">
        <f t="shared" ca="1" si="288"/>
        <v/>
      </c>
      <c r="DW218" s="69" t="str">
        <f t="shared" ca="1" si="289"/>
        <v/>
      </c>
      <c r="DX218" s="69" t="str">
        <f t="shared" ca="1" si="290"/>
        <v/>
      </c>
      <c r="DY218" s="69" t="str">
        <f t="shared" ca="1" si="291"/>
        <v/>
      </c>
      <c r="DZ218" s="72" t="str">
        <f t="shared" ca="1" si="292"/>
        <v/>
      </c>
      <c r="EA218" s="72" t="str">
        <f t="shared" ca="1" si="293"/>
        <v/>
      </c>
      <c r="EB218" s="72" t="str">
        <f t="shared" ca="1" si="294"/>
        <v/>
      </c>
      <c r="EC218" s="65" t="str">
        <f t="shared" ca="1" si="295"/>
        <v/>
      </c>
      <c r="ED218" s="65" t="str">
        <f t="shared" ca="1" si="296"/>
        <v/>
      </c>
      <c r="EE218" s="65" t="str">
        <f t="shared" ca="1" si="297"/>
        <v/>
      </c>
      <c r="EF218" s="65" t="str">
        <f t="shared" ca="1" si="298"/>
        <v/>
      </c>
      <c r="EG218" s="65" t="str">
        <f t="shared" ca="1" si="299"/>
        <v/>
      </c>
      <c r="EH218" s="65" t="str">
        <f t="shared" ca="1" si="300"/>
        <v/>
      </c>
      <c r="EI218" s="429" t="str">
        <f t="shared" ca="1" si="301"/>
        <v>No</v>
      </c>
      <c r="EJ218" s="428" t="str">
        <f t="shared" ca="1" si="302"/>
        <v/>
      </c>
      <c r="EK218" s="428" t="str">
        <f t="shared" ca="1" si="303"/>
        <v/>
      </c>
      <c r="EL218" s="65" t="str">
        <f t="shared" ca="1" si="304"/>
        <v/>
      </c>
      <c r="EM218" s="65" t="str">
        <f t="shared" ca="1" si="305"/>
        <v/>
      </c>
      <c r="EN218" s="65" t="str">
        <f t="shared" ca="1" si="306"/>
        <v/>
      </c>
      <c r="EO218" s="433" t="str">
        <f t="shared" ca="1" si="307"/>
        <v/>
      </c>
      <c r="EP218" s="433" t="str">
        <f t="shared" ca="1" si="308"/>
        <v/>
      </c>
      <c r="EQ218" s="433" t="str">
        <f t="shared" ca="1" si="309"/>
        <v/>
      </c>
      <c r="ER218" s="433" t="str">
        <f t="shared" ca="1" si="310"/>
        <v/>
      </c>
      <c r="ES218" s="433" t="str">
        <f t="shared" ca="1" si="311"/>
        <v/>
      </c>
      <c r="ET218" s="433" t="str">
        <f t="shared" ca="1" si="312"/>
        <v/>
      </c>
      <c r="EU218" s="433" t="str">
        <f ca="1">IF(OR(CO218="",CQ218=""),"",Discipline!$P$3*CO218+Discipline!$X$3*CQ218)</f>
        <v/>
      </c>
      <c r="EV218" s="433" t="str">
        <f ca="1">IF(OR(CP218="",CR218=""),"",Discipline!$P$3*CP218+Discipline!$X$3*CR218)</f>
        <v/>
      </c>
    </row>
    <row r="219" spans="1:152" x14ac:dyDescent="0.25">
      <c r="A219" s="10" t="str">
        <f ca="1">IFERROR(RANK(order!A219,order!A$3:A$554,0),"")</f>
        <v/>
      </c>
      <c r="B219" s="10" t="str">
        <f ca="1">IFERROR(RANK(order!B219,order!B$3:B$554,0),"")</f>
        <v/>
      </c>
      <c r="C219" s="10" t="str">
        <f ca="1">IFERROR(RANK(order!C219,order!C$3:C$554,0),"")</f>
        <v/>
      </c>
      <c r="D219" s="4" t="str">
        <f ca="1">IFERROR(RANK(order!D219,order!D$3:D$554,0),"")</f>
        <v/>
      </c>
      <c r="E219" s="4" t="str">
        <f ca="1">IFERROR(RANK(order!E219,order!E$3:E$554,0),"")</f>
        <v/>
      </c>
      <c r="F219" s="4" t="str">
        <f ca="1">IFERROR(RANK(order!F219,order!F$3:F$554,0),"")</f>
        <v/>
      </c>
      <c r="G219" s="10" t="str">
        <f ca="1">IFERROR(RANK(order!G219,order!G$3:G$554,0),"")</f>
        <v/>
      </c>
      <c r="H219" s="10" t="str">
        <f ca="1">IFERROR(RANK(order!H219,order!H$3:H$554,0),"")</f>
        <v/>
      </c>
      <c r="I219" s="10" t="str">
        <f ca="1">IFERROR(RANK(order!I219,order!I$3:I$554,0),"")</f>
        <v/>
      </c>
      <c r="J219" s="4" t="str">
        <f ca="1">IFERROR(RANK(order!J219,order!J$3:J$554,0),"")</f>
        <v/>
      </c>
      <c r="K219" s="4" t="str">
        <f ca="1">IFERROR(RANK(order!K219,order!K$3:K$554,0),"")</f>
        <v/>
      </c>
      <c r="L219" s="4" t="str">
        <f ca="1">IFERROR(RANK(order!L219,order!L$3:L$554,0),"")</f>
        <v/>
      </c>
      <c r="M219" s="10" t="str">
        <f ca="1">IFERROR(RANK(order!M219,order!M$3:M$554,0),"")</f>
        <v/>
      </c>
      <c r="N219" s="10" t="str">
        <f ca="1">IFERROR(RANK(order!N219,order!N$3:N$554,0),"")</f>
        <v/>
      </c>
      <c r="O219" s="10" t="str">
        <f ca="1">IFERROR(RANK(order!O219,order!O$3:O$554,0),"")</f>
        <v/>
      </c>
      <c r="P219" s="4" t="str">
        <f ca="1">IFERROR(RANK(order!P219,order!P$3:P$554,0),"")</f>
        <v/>
      </c>
      <c r="Q219" s="4" t="str">
        <f ca="1">IFERROR(RANK(order!Q219,order!Q$3:Q$554,0),"")</f>
        <v/>
      </c>
      <c r="R219" s="4" t="str">
        <f ca="1">IFERROR(RANK(order!R219,order!R$3:R$554,0),"")</f>
        <v/>
      </c>
      <c r="S219" s="10" t="str">
        <f ca="1">IFERROR(RANK(order!S219,order!S$3:S$554,0),"")</f>
        <v/>
      </c>
      <c r="T219" s="10" t="str">
        <f ca="1">IFERROR(RANK(order!T219,order!T$3:T$554,0),"")</f>
        <v/>
      </c>
      <c r="U219" s="10" t="str">
        <f ca="1">IFERROR(RANK(order!U219,order!U$3:U$554,0),"")</f>
        <v/>
      </c>
      <c r="V219" s="4" t="str">
        <f ca="1">IFERROR(RANK(order!V219,order!V$3:V$554,0),"")</f>
        <v/>
      </c>
      <c r="W219" s="4" t="str">
        <f ca="1">IFERROR(RANK(order!W219,order!W$3:W$554,0),"")</f>
        <v/>
      </c>
      <c r="X219" s="4" t="str">
        <f ca="1">IFERROR(RANK(order!X219,order!X$3:X$554,0),"")</f>
        <v/>
      </c>
      <c r="Y219" s="10" t="str">
        <f ca="1">IFERROR(RANK(order!Y219,order!Y$3:Y$554,0),"")</f>
        <v/>
      </c>
      <c r="Z219" s="10" t="str">
        <f ca="1">IFERROR(RANK(order!Z219,order!Z$3:Z$554,0),"")</f>
        <v/>
      </c>
      <c r="AA219" s="10" t="str">
        <f ca="1">IFERROR(RANK(order!AA219,order!AA$3:AA$554,0),"")</f>
        <v/>
      </c>
      <c r="AB219" s="4" t="str">
        <f ca="1">IFERROR(RANK(order!AB219,order!AB$3:AB$554,0),"")</f>
        <v/>
      </c>
      <c r="AC219" s="4" t="str">
        <f ca="1">IFERROR(RANK(order!AC219,order!AC$3:AC$554,0),"")</f>
        <v/>
      </c>
      <c r="AD219" s="4" t="str">
        <f ca="1">IFERROR(RANK(order!AD219,order!AD$3:AD$554,0),"")</f>
        <v/>
      </c>
      <c r="AE219" s="10" t="str">
        <f ca="1">IFERROR(RANK(order!AE219,order!AE$3:AE$554,0),"")</f>
        <v/>
      </c>
      <c r="AF219" s="10" t="str">
        <f ca="1">IFERROR(RANK(order!AF219,order!AF$3:AF$554,0),"")</f>
        <v/>
      </c>
      <c r="AG219" s="10" t="str">
        <f ca="1">IFERROR(RANK(order!AG219,order!AG$3:AG$554,0),"")</f>
        <v/>
      </c>
      <c r="AH219" s="4" t="str">
        <f ca="1">IFERROR(RANK(order!AH219,order!AH$3:AH$554,0),"")</f>
        <v/>
      </c>
      <c r="AI219" s="4" t="str">
        <f ca="1">IFERROR(RANK(order!AI219,order!AI$3:AI$554,0),"")</f>
        <v/>
      </c>
      <c r="AJ219" s="4" t="str">
        <f ca="1">IFERROR(RANK(order!AJ219,order!AJ$3:AJ$554,0),"")</f>
        <v/>
      </c>
      <c r="AK219" s="10" t="str">
        <f ca="1">IFERROR(RANK(order!AK219,order!AK$3:AK$554,0),"")</f>
        <v/>
      </c>
      <c r="AL219" s="10" t="str">
        <f ca="1">IFERROR(RANK(order!AL219,order!AL$3:AL$554,0),"")</f>
        <v/>
      </c>
      <c r="AM219" s="10" t="str">
        <f ca="1">IFERROR(RANK(order!AM219,order!AM$3:AM$554,0),"")</f>
        <v/>
      </c>
      <c r="AN219" s="4" t="str">
        <f ca="1">IFERROR(RANK(order!AN219,order!AN$3:AN$554,0),"")</f>
        <v/>
      </c>
      <c r="AO219" s="4" t="str">
        <f ca="1">IFERROR(RANK(order!AO219,order!AO$3:AO$554,0),"")</f>
        <v/>
      </c>
      <c r="AP219" s="4" t="str">
        <f ca="1">IFERROR(RANK(order!AP219,order!AP$3:AP$554,0),"")</f>
        <v/>
      </c>
      <c r="AQ219" s="10" t="str">
        <f ca="1">IFERROR(RANK(order!AQ219,order!AQ$3:AQ$554,0),"")</f>
        <v/>
      </c>
      <c r="AR219" s="10" t="str">
        <f ca="1">IFERROR(RANK(order!AR219,order!AR$3:AR$554,0),"")</f>
        <v/>
      </c>
      <c r="AS219" s="10" t="str">
        <f ca="1">IFERROR(RANK(order!AS219,order!AS$3:AS$554,0),"")</f>
        <v/>
      </c>
      <c r="AT219" s="4" t="str">
        <f ca="1">IFERROR(RANK(order!AT219,order!AT$3:AT$554,0),"")</f>
        <v/>
      </c>
      <c r="AU219" s="4" t="str">
        <f ca="1">IFERROR(RANK(order!AU219,order!AU$3:AU$554,0),"")</f>
        <v/>
      </c>
      <c r="AV219" s="4" t="str">
        <f ca="1">IFERROR(RANK(order!AV219,order!AV$3:AV$554,0),"")</f>
        <v/>
      </c>
      <c r="AW219" s="10" t="str">
        <f ca="1">IFERROR(RANK(order!AW219,order!AW$3:AW$554,0),"")</f>
        <v/>
      </c>
      <c r="AX219" s="10" t="str">
        <f ca="1">IFERROR(RANK(order!AX219,order!AX$3:AX$554,0),"")</f>
        <v/>
      </c>
      <c r="AY219" s="10" t="str">
        <f ca="1">IFERROR(RANK(order!AY219,order!AY$3:AY$554,0),"")</f>
        <v/>
      </c>
      <c r="AZ219" s="4" t="str">
        <f ca="1">IFERROR(RANK(order!AZ219,order!AZ$3:AZ$554,0),"")</f>
        <v/>
      </c>
      <c r="BA219" s="4" t="str">
        <f ca="1">IFERROR(RANK(order!BA219,order!BA$3:BA$554,0),"")</f>
        <v/>
      </c>
      <c r="BB219" s="4" t="str">
        <f ca="1">IFERROR(RANK(order!BB219,order!BB$3:BB$554,0),"")</f>
        <v/>
      </c>
      <c r="BC219" s="10" t="str">
        <f ca="1">IFERROR(RANK(order!BC219,order!BC$3:BC$554,0),"")</f>
        <v/>
      </c>
      <c r="BD219" s="10" t="str">
        <f ca="1">IFERROR(RANK(order!BD219,order!BD$3:BD$554,0),"")</f>
        <v/>
      </c>
      <c r="BE219" s="10" t="str">
        <f ca="1">IFERROR(RANK(order!BE219,order!BE$3:BE$554,0),"")</f>
        <v/>
      </c>
      <c r="BF219" s="4" t="str">
        <f ca="1">IFERROR(RANK(order!BF219,order!BF$3:BF$554,0),"")</f>
        <v/>
      </c>
      <c r="BG219" s="4" t="str">
        <f ca="1">IFERROR(RANK(order!BG219,order!BG$3:BG$554,0),"")</f>
        <v/>
      </c>
      <c r="BH219" s="4" t="str">
        <f ca="1">IFERROR(RANK(order!BH219,order!BH$3:BH$554,0),"")</f>
        <v/>
      </c>
      <c r="BI219" s="10" t="str">
        <f ca="1">IFERROR(RANK(order!BI219,order!BI$3:BI$554,0),"")</f>
        <v/>
      </c>
      <c r="BJ219" s="10" t="str">
        <f ca="1">IFERROR(RANK(order!BJ219,order!BJ$3:BJ$554,0),"")</f>
        <v/>
      </c>
      <c r="BK219" s="10" t="str">
        <f ca="1">IFERROR(RANK(order!BK219,order!BK$3:BK$554,0),"")</f>
        <v/>
      </c>
      <c r="BL219" s="4" t="str">
        <f ca="1">IFERROR(RANK(order!BL219,order!BL$3:BL$554,0),"")</f>
        <v/>
      </c>
      <c r="BM219" s="4" t="str">
        <f ca="1">IFERROR(RANK(order!BM219,order!BM$3:BM$554,0),"")</f>
        <v/>
      </c>
      <c r="BN219" s="4" t="str">
        <f ca="1">IFERROR(RANK(order!BN219,order!BN$3:BN$554,0),"")</f>
        <v/>
      </c>
      <c r="BO219" s="10" t="str">
        <f ca="1">IFERROR(RANK(order!BO219,order!BO$3:BO$554,0),"")</f>
        <v/>
      </c>
      <c r="BP219" s="10" t="str">
        <f ca="1">IFERROR(RANK(order!BP219,order!BP$3:BP$554,0),"")</f>
        <v/>
      </c>
      <c r="BQ219" s="10" t="str">
        <f ca="1">IFERROR(RANK(order!BQ219,order!BQ$3:BQ$554,0),"")</f>
        <v/>
      </c>
      <c r="BR219" s="4" t="str">
        <f ca="1">IFERROR(RANK(order!BR219,order!BR$3:BR$554,0),"")</f>
        <v/>
      </c>
      <c r="BS219" s="4" t="str">
        <f ca="1">IFERROR(RANK(order!BS219,order!BS$3:BS$554,0),"")</f>
        <v/>
      </c>
      <c r="BT219" s="4" t="str">
        <f ca="1">IFERROR(RANK(order!BT219,order!BT$3:BT$554,0),"")</f>
        <v/>
      </c>
      <c r="BU219" s="95">
        <f t="shared" si="313"/>
        <v>217</v>
      </c>
      <c r="BV219" s="35" t="str">
        <f t="shared" si="314"/>
        <v>E1</v>
      </c>
      <c r="BW219" s="55">
        <f t="shared" ca="1" si="237"/>
        <v>0</v>
      </c>
      <c r="BX219" s="56" t="str">
        <f t="shared" ca="1" si="238"/>
        <v/>
      </c>
      <c r="BY219" s="56" t="str">
        <f t="shared" ca="1" si="239"/>
        <v/>
      </c>
      <c r="BZ219" s="57" t="str">
        <f t="shared" ca="1" si="240"/>
        <v/>
      </c>
      <c r="CA219" s="57" t="str">
        <f t="shared" ca="1" si="241"/>
        <v/>
      </c>
      <c r="CB219" s="58" t="str">
        <f t="shared" ca="1" si="242"/>
        <v/>
      </c>
      <c r="CC219" s="57" t="str">
        <f t="shared" ca="1" si="243"/>
        <v/>
      </c>
      <c r="CD219" s="57" t="str">
        <f t="shared" ca="1" si="244"/>
        <v/>
      </c>
      <c r="CE219" s="58" t="str">
        <f t="shared" ca="1" si="245"/>
        <v/>
      </c>
      <c r="CF219" s="59" t="str">
        <f t="shared" ca="1" si="246"/>
        <v/>
      </c>
      <c r="CG219" s="57" t="str">
        <f t="shared" ca="1" si="247"/>
        <v/>
      </c>
      <c r="CH219" s="57" t="str">
        <f t="shared" ca="1" si="248"/>
        <v/>
      </c>
      <c r="CI219" s="57" t="str">
        <f t="shared" ca="1" si="249"/>
        <v/>
      </c>
      <c r="CJ219" s="57" t="str">
        <f t="shared" ca="1" si="250"/>
        <v/>
      </c>
      <c r="CK219" s="57" t="str">
        <f t="shared" ca="1" si="251"/>
        <v/>
      </c>
      <c r="CL219" s="57" t="str">
        <f t="shared" ca="1" si="252"/>
        <v/>
      </c>
      <c r="CM219" s="57" t="str">
        <f t="shared" ca="1" si="253"/>
        <v/>
      </c>
      <c r="CN219" s="57" t="str">
        <f t="shared" ca="1" si="254"/>
        <v/>
      </c>
      <c r="CO219" s="57" t="str">
        <f t="shared" ca="1" si="255"/>
        <v/>
      </c>
      <c r="CP219" s="57" t="str">
        <f t="shared" ca="1" si="256"/>
        <v/>
      </c>
      <c r="CQ219" s="57" t="str">
        <f t="shared" ca="1" si="257"/>
        <v/>
      </c>
      <c r="CR219" s="57" t="str">
        <f t="shared" ca="1" si="258"/>
        <v/>
      </c>
      <c r="CS219" s="60" t="str">
        <f t="shared" ca="1" si="259"/>
        <v/>
      </c>
      <c r="CT219" s="60" t="str">
        <f t="shared" ca="1" si="260"/>
        <v/>
      </c>
      <c r="CU219" s="60" t="str">
        <f t="shared" ca="1" si="261"/>
        <v/>
      </c>
      <c r="CV219" s="60" t="str">
        <f t="shared" ca="1" si="262"/>
        <v/>
      </c>
      <c r="CW219" s="60" t="str">
        <f t="shared" ca="1" si="263"/>
        <v/>
      </c>
      <c r="CX219" s="60" t="str">
        <f t="shared" ca="1" si="264"/>
        <v/>
      </c>
      <c r="CY219" s="60" t="str">
        <f t="shared" ca="1" si="265"/>
        <v/>
      </c>
      <c r="CZ219" s="60" t="str">
        <f t="shared" ca="1" si="266"/>
        <v/>
      </c>
      <c r="DA219" s="65" t="str">
        <f t="shared" ca="1" si="267"/>
        <v/>
      </c>
      <c r="DB219" s="65" t="str">
        <f t="shared" ca="1" si="268"/>
        <v/>
      </c>
      <c r="DC219" s="65" t="str">
        <f t="shared" ca="1" si="269"/>
        <v/>
      </c>
      <c r="DD219" s="65" t="str">
        <f t="shared" ca="1" si="270"/>
        <v/>
      </c>
      <c r="DE219" s="65" t="str">
        <f t="shared" ca="1" si="271"/>
        <v/>
      </c>
      <c r="DF219" s="66" t="str">
        <f t="shared" ca="1" si="272"/>
        <v/>
      </c>
      <c r="DG219" s="66" t="str">
        <f t="shared" ca="1" si="273"/>
        <v/>
      </c>
      <c r="DH219" s="66" t="str">
        <f t="shared" ca="1" si="274"/>
        <v/>
      </c>
      <c r="DI219" s="66" t="str">
        <f t="shared" ca="1" si="275"/>
        <v/>
      </c>
      <c r="DJ219" s="66" t="str">
        <f t="shared" ca="1" si="276"/>
        <v/>
      </c>
      <c r="DK219" s="65" t="str">
        <f t="shared" ca="1" si="277"/>
        <v/>
      </c>
      <c r="DL219" s="65" t="str">
        <f t="shared" ca="1" si="278"/>
        <v/>
      </c>
      <c r="DM219" s="65" t="str">
        <f t="shared" ca="1" si="279"/>
        <v/>
      </c>
      <c r="DN219" s="65" t="str">
        <f t="shared" ca="1" si="280"/>
        <v/>
      </c>
      <c r="DO219" s="65" t="str">
        <f t="shared" ca="1" si="281"/>
        <v/>
      </c>
      <c r="DP219" s="65" t="str">
        <f t="shared" ca="1" si="282"/>
        <v/>
      </c>
      <c r="DQ219" s="65" t="str">
        <f t="shared" ca="1" si="283"/>
        <v/>
      </c>
      <c r="DR219" s="69" t="str">
        <f t="shared" ca="1" si="284"/>
        <v/>
      </c>
      <c r="DS219" s="69" t="str">
        <f t="shared" ca="1" si="285"/>
        <v/>
      </c>
      <c r="DT219" s="69" t="str">
        <f t="shared" ca="1" si="286"/>
        <v/>
      </c>
      <c r="DU219" s="69" t="str">
        <f t="shared" ca="1" si="287"/>
        <v/>
      </c>
      <c r="DV219" s="69" t="str">
        <f t="shared" ca="1" si="288"/>
        <v/>
      </c>
      <c r="DW219" s="69" t="str">
        <f t="shared" ca="1" si="289"/>
        <v/>
      </c>
      <c r="DX219" s="69" t="str">
        <f t="shared" ca="1" si="290"/>
        <v/>
      </c>
      <c r="DY219" s="69" t="str">
        <f t="shared" ca="1" si="291"/>
        <v/>
      </c>
      <c r="DZ219" s="72" t="str">
        <f t="shared" ca="1" si="292"/>
        <v/>
      </c>
      <c r="EA219" s="72" t="str">
        <f t="shared" ca="1" si="293"/>
        <v/>
      </c>
      <c r="EB219" s="72" t="str">
        <f t="shared" ca="1" si="294"/>
        <v/>
      </c>
      <c r="EC219" s="65" t="str">
        <f t="shared" ca="1" si="295"/>
        <v/>
      </c>
      <c r="ED219" s="65" t="str">
        <f t="shared" ca="1" si="296"/>
        <v/>
      </c>
      <c r="EE219" s="65" t="str">
        <f t="shared" ca="1" si="297"/>
        <v/>
      </c>
      <c r="EF219" s="65" t="str">
        <f t="shared" ca="1" si="298"/>
        <v/>
      </c>
      <c r="EG219" s="65" t="str">
        <f t="shared" ca="1" si="299"/>
        <v/>
      </c>
      <c r="EH219" s="65" t="str">
        <f t="shared" ca="1" si="300"/>
        <v/>
      </c>
      <c r="EI219" s="429" t="str">
        <f t="shared" ca="1" si="301"/>
        <v>No</v>
      </c>
      <c r="EJ219" s="428" t="str">
        <f t="shared" ca="1" si="302"/>
        <v/>
      </c>
      <c r="EK219" s="428" t="str">
        <f t="shared" ca="1" si="303"/>
        <v/>
      </c>
      <c r="EL219" s="65" t="str">
        <f t="shared" ca="1" si="304"/>
        <v/>
      </c>
      <c r="EM219" s="65" t="str">
        <f t="shared" ca="1" si="305"/>
        <v/>
      </c>
      <c r="EN219" s="65" t="str">
        <f t="shared" ca="1" si="306"/>
        <v/>
      </c>
      <c r="EO219" s="433" t="str">
        <f t="shared" ca="1" si="307"/>
        <v/>
      </c>
      <c r="EP219" s="433" t="str">
        <f t="shared" ca="1" si="308"/>
        <v/>
      </c>
      <c r="EQ219" s="433" t="str">
        <f t="shared" ca="1" si="309"/>
        <v/>
      </c>
      <c r="ER219" s="433" t="str">
        <f t="shared" ca="1" si="310"/>
        <v/>
      </c>
      <c r="ES219" s="433" t="str">
        <f t="shared" ca="1" si="311"/>
        <v/>
      </c>
      <c r="ET219" s="433" t="str">
        <f t="shared" ca="1" si="312"/>
        <v/>
      </c>
      <c r="EU219" s="433" t="str">
        <f ca="1">IF(OR(CO219="",CQ219=""),"",Discipline!$P$3*CO219+Discipline!$X$3*CQ219)</f>
        <v/>
      </c>
      <c r="EV219" s="433" t="str">
        <f ca="1">IF(OR(CP219="",CR219=""),"",Discipline!$P$3*CP219+Discipline!$X$3*CR219)</f>
        <v/>
      </c>
    </row>
    <row r="220" spans="1:152" x14ac:dyDescent="0.25">
      <c r="A220" s="10" t="str">
        <f ca="1">IFERROR(RANK(order!A220,order!A$3:A$554,0),"")</f>
        <v/>
      </c>
      <c r="B220" s="10" t="str">
        <f ca="1">IFERROR(RANK(order!B220,order!B$3:B$554,0),"")</f>
        <v/>
      </c>
      <c r="C220" s="10" t="str">
        <f ca="1">IFERROR(RANK(order!C220,order!C$3:C$554,0),"")</f>
        <v/>
      </c>
      <c r="D220" s="4" t="str">
        <f ca="1">IFERROR(RANK(order!D220,order!D$3:D$554,0),"")</f>
        <v/>
      </c>
      <c r="E220" s="4" t="str">
        <f ca="1">IFERROR(RANK(order!E220,order!E$3:E$554,0),"")</f>
        <v/>
      </c>
      <c r="F220" s="4" t="str">
        <f ca="1">IFERROR(RANK(order!F220,order!F$3:F$554,0),"")</f>
        <v/>
      </c>
      <c r="G220" s="10" t="str">
        <f ca="1">IFERROR(RANK(order!G220,order!G$3:G$554,0),"")</f>
        <v/>
      </c>
      <c r="H220" s="10" t="str">
        <f ca="1">IFERROR(RANK(order!H220,order!H$3:H$554,0),"")</f>
        <v/>
      </c>
      <c r="I220" s="10" t="str">
        <f ca="1">IFERROR(RANK(order!I220,order!I$3:I$554,0),"")</f>
        <v/>
      </c>
      <c r="J220" s="4" t="str">
        <f ca="1">IFERROR(RANK(order!J220,order!J$3:J$554,0),"")</f>
        <v/>
      </c>
      <c r="K220" s="4" t="str">
        <f ca="1">IFERROR(RANK(order!K220,order!K$3:K$554,0),"")</f>
        <v/>
      </c>
      <c r="L220" s="4" t="str">
        <f ca="1">IFERROR(RANK(order!L220,order!L$3:L$554,0),"")</f>
        <v/>
      </c>
      <c r="M220" s="10" t="str">
        <f ca="1">IFERROR(RANK(order!M220,order!M$3:M$554,0),"")</f>
        <v/>
      </c>
      <c r="N220" s="10" t="str">
        <f ca="1">IFERROR(RANK(order!N220,order!N$3:N$554,0),"")</f>
        <v/>
      </c>
      <c r="O220" s="10" t="str">
        <f ca="1">IFERROR(RANK(order!O220,order!O$3:O$554,0),"")</f>
        <v/>
      </c>
      <c r="P220" s="4" t="str">
        <f ca="1">IFERROR(RANK(order!P220,order!P$3:P$554,0),"")</f>
        <v/>
      </c>
      <c r="Q220" s="4" t="str">
        <f ca="1">IFERROR(RANK(order!Q220,order!Q$3:Q$554,0),"")</f>
        <v/>
      </c>
      <c r="R220" s="4" t="str">
        <f ca="1">IFERROR(RANK(order!R220,order!R$3:R$554,0),"")</f>
        <v/>
      </c>
      <c r="S220" s="10" t="str">
        <f ca="1">IFERROR(RANK(order!S220,order!S$3:S$554,0),"")</f>
        <v/>
      </c>
      <c r="T220" s="10" t="str">
        <f ca="1">IFERROR(RANK(order!T220,order!T$3:T$554,0),"")</f>
        <v/>
      </c>
      <c r="U220" s="10" t="str">
        <f ca="1">IFERROR(RANK(order!U220,order!U$3:U$554,0),"")</f>
        <v/>
      </c>
      <c r="V220" s="4" t="str">
        <f ca="1">IFERROR(RANK(order!V220,order!V$3:V$554,0),"")</f>
        <v/>
      </c>
      <c r="W220" s="4" t="str">
        <f ca="1">IFERROR(RANK(order!W220,order!W$3:W$554,0),"")</f>
        <v/>
      </c>
      <c r="X220" s="4" t="str">
        <f ca="1">IFERROR(RANK(order!X220,order!X$3:X$554,0),"")</f>
        <v/>
      </c>
      <c r="Y220" s="10" t="str">
        <f ca="1">IFERROR(RANK(order!Y220,order!Y$3:Y$554,0),"")</f>
        <v/>
      </c>
      <c r="Z220" s="10" t="str">
        <f ca="1">IFERROR(RANK(order!Z220,order!Z$3:Z$554,0),"")</f>
        <v/>
      </c>
      <c r="AA220" s="10" t="str">
        <f ca="1">IFERROR(RANK(order!AA220,order!AA$3:AA$554,0),"")</f>
        <v/>
      </c>
      <c r="AB220" s="4" t="str">
        <f ca="1">IFERROR(RANK(order!AB220,order!AB$3:AB$554,0),"")</f>
        <v/>
      </c>
      <c r="AC220" s="4" t="str">
        <f ca="1">IFERROR(RANK(order!AC220,order!AC$3:AC$554,0),"")</f>
        <v/>
      </c>
      <c r="AD220" s="4" t="str">
        <f ca="1">IFERROR(RANK(order!AD220,order!AD$3:AD$554,0),"")</f>
        <v/>
      </c>
      <c r="AE220" s="10" t="str">
        <f ca="1">IFERROR(RANK(order!AE220,order!AE$3:AE$554,0),"")</f>
        <v/>
      </c>
      <c r="AF220" s="10" t="str">
        <f ca="1">IFERROR(RANK(order!AF220,order!AF$3:AF$554,0),"")</f>
        <v/>
      </c>
      <c r="AG220" s="10" t="str">
        <f ca="1">IFERROR(RANK(order!AG220,order!AG$3:AG$554,0),"")</f>
        <v/>
      </c>
      <c r="AH220" s="4" t="str">
        <f ca="1">IFERROR(RANK(order!AH220,order!AH$3:AH$554,0),"")</f>
        <v/>
      </c>
      <c r="AI220" s="4" t="str">
        <f ca="1">IFERROR(RANK(order!AI220,order!AI$3:AI$554,0),"")</f>
        <v/>
      </c>
      <c r="AJ220" s="4" t="str">
        <f ca="1">IFERROR(RANK(order!AJ220,order!AJ$3:AJ$554,0),"")</f>
        <v/>
      </c>
      <c r="AK220" s="10" t="str">
        <f ca="1">IFERROR(RANK(order!AK220,order!AK$3:AK$554,0),"")</f>
        <v/>
      </c>
      <c r="AL220" s="10" t="str">
        <f ca="1">IFERROR(RANK(order!AL220,order!AL$3:AL$554,0),"")</f>
        <v/>
      </c>
      <c r="AM220" s="10" t="str">
        <f ca="1">IFERROR(RANK(order!AM220,order!AM$3:AM$554,0),"")</f>
        <v/>
      </c>
      <c r="AN220" s="4" t="str">
        <f ca="1">IFERROR(RANK(order!AN220,order!AN$3:AN$554,0),"")</f>
        <v/>
      </c>
      <c r="AO220" s="4" t="str">
        <f ca="1">IFERROR(RANK(order!AO220,order!AO$3:AO$554,0),"")</f>
        <v/>
      </c>
      <c r="AP220" s="4" t="str">
        <f ca="1">IFERROR(RANK(order!AP220,order!AP$3:AP$554,0),"")</f>
        <v/>
      </c>
      <c r="AQ220" s="10" t="str">
        <f ca="1">IFERROR(RANK(order!AQ220,order!AQ$3:AQ$554,0),"")</f>
        <v/>
      </c>
      <c r="AR220" s="10" t="str">
        <f ca="1">IFERROR(RANK(order!AR220,order!AR$3:AR$554,0),"")</f>
        <v/>
      </c>
      <c r="AS220" s="10" t="str">
        <f ca="1">IFERROR(RANK(order!AS220,order!AS$3:AS$554,0),"")</f>
        <v/>
      </c>
      <c r="AT220" s="4" t="str">
        <f ca="1">IFERROR(RANK(order!AT220,order!AT$3:AT$554,0),"")</f>
        <v/>
      </c>
      <c r="AU220" s="4" t="str">
        <f ca="1">IFERROR(RANK(order!AU220,order!AU$3:AU$554,0),"")</f>
        <v/>
      </c>
      <c r="AV220" s="4" t="str">
        <f ca="1">IFERROR(RANK(order!AV220,order!AV$3:AV$554,0),"")</f>
        <v/>
      </c>
      <c r="AW220" s="10" t="str">
        <f ca="1">IFERROR(RANK(order!AW220,order!AW$3:AW$554,0),"")</f>
        <v/>
      </c>
      <c r="AX220" s="10" t="str">
        <f ca="1">IFERROR(RANK(order!AX220,order!AX$3:AX$554,0),"")</f>
        <v/>
      </c>
      <c r="AY220" s="10" t="str">
        <f ca="1">IFERROR(RANK(order!AY220,order!AY$3:AY$554,0),"")</f>
        <v/>
      </c>
      <c r="AZ220" s="4" t="str">
        <f ca="1">IFERROR(RANK(order!AZ220,order!AZ$3:AZ$554,0),"")</f>
        <v/>
      </c>
      <c r="BA220" s="4" t="str">
        <f ca="1">IFERROR(RANK(order!BA220,order!BA$3:BA$554,0),"")</f>
        <v/>
      </c>
      <c r="BB220" s="4" t="str">
        <f ca="1">IFERROR(RANK(order!BB220,order!BB$3:BB$554,0),"")</f>
        <v/>
      </c>
      <c r="BC220" s="10" t="str">
        <f ca="1">IFERROR(RANK(order!BC220,order!BC$3:BC$554,0),"")</f>
        <v/>
      </c>
      <c r="BD220" s="10" t="str">
        <f ca="1">IFERROR(RANK(order!BD220,order!BD$3:BD$554,0),"")</f>
        <v/>
      </c>
      <c r="BE220" s="10" t="str">
        <f ca="1">IFERROR(RANK(order!BE220,order!BE$3:BE$554,0),"")</f>
        <v/>
      </c>
      <c r="BF220" s="4" t="str">
        <f ca="1">IFERROR(RANK(order!BF220,order!BF$3:BF$554,0),"")</f>
        <v/>
      </c>
      <c r="BG220" s="4" t="str">
        <f ca="1">IFERROR(RANK(order!BG220,order!BG$3:BG$554,0),"")</f>
        <v/>
      </c>
      <c r="BH220" s="4" t="str">
        <f ca="1">IFERROR(RANK(order!BH220,order!BH$3:BH$554,0),"")</f>
        <v/>
      </c>
      <c r="BI220" s="10" t="str">
        <f ca="1">IFERROR(RANK(order!BI220,order!BI$3:BI$554,0),"")</f>
        <v/>
      </c>
      <c r="BJ220" s="10" t="str">
        <f ca="1">IFERROR(RANK(order!BJ220,order!BJ$3:BJ$554,0),"")</f>
        <v/>
      </c>
      <c r="BK220" s="10" t="str">
        <f ca="1">IFERROR(RANK(order!BK220,order!BK$3:BK$554,0),"")</f>
        <v/>
      </c>
      <c r="BL220" s="4" t="str">
        <f ca="1">IFERROR(RANK(order!BL220,order!BL$3:BL$554,0),"")</f>
        <v/>
      </c>
      <c r="BM220" s="4" t="str">
        <f ca="1">IFERROR(RANK(order!BM220,order!BM$3:BM$554,0),"")</f>
        <v/>
      </c>
      <c r="BN220" s="4" t="str">
        <f ca="1">IFERROR(RANK(order!BN220,order!BN$3:BN$554,0),"")</f>
        <v/>
      </c>
      <c r="BO220" s="10" t="str">
        <f ca="1">IFERROR(RANK(order!BO220,order!BO$3:BO$554,0),"")</f>
        <v/>
      </c>
      <c r="BP220" s="10" t="str">
        <f ca="1">IFERROR(RANK(order!BP220,order!BP$3:BP$554,0),"")</f>
        <v/>
      </c>
      <c r="BQ220" s="10" t="str">
        <f ca="1">IFERROR(RANK(order!BQ220,order!BQ$3:BQ$554,0),"")</f>
        <v/>
      </c>
      <c r="BR220" s="4" t="str">
        <f ca="1">IFERROR(RANK(order!BR220,order!BR$3:BR$554,0),"")</f>
        <v/>
      </c>
      <c r="BS220" s="4" t="str">
        <f ca="1">IFERROR(RANK(order!BS220,order!BS$3:BS$554,0),"")</f>
        <v/>
      </c>
      <c r="BT220" s="4" t="str">
        <f ca="1">IFERROR(RANK(order!BT220,order!BT$3:BT$554,0),"")</f>
        <v/>
      </c>
      <c r="BU220" s="95">
        <f t="shared" si="313"/>
        <v>218</v>
      </c>
      <c r="BV220" s="35" t="str">
        <f t="shared" si="314"/>
        <v>E1</v>
      </c>
      <c r="BW220" s="55">
        <f t="shared" ca="1" si="237"/>
        <v>0</v>
      </c>
      <c r="BX220" s="56" t="str">
        <f t="shared" ca="1" si="238"/>
        <v/>
      </c>
      <c r="BY220" s="56" t="str">
        <f t="shared" ca="1" si="239"/>
        <v/>
      </c>
      <c r="BZ220" s="57" t="str">
        <f t="shared" ca="1" si="240"/>
        <v/>
      </c>
      <c r="CA220" s="57" t="str">
        <f t="shared" ca="1" si="241"/>
        <v/>
      </c>
      <c r="CB220" s="58" t="str">
        <f t="shared" ca="1" si="242"/>
        <v/>
      </c>
      <c r="CC220" s="57" t="str">
        <f t="shared" ca="1" si="243"/>
        <v/>
      </c>
      <c r="CD220" s="57" t="str">
        <f t="shared" ca="1" si="244"/>
        <v/>
      </c>
      <c r="CE220" s="58" t="str">
        <f t="shared" ca="1" si="245"/>
        <v/>
      </c>
      <c r="CF220" s="59" t="str">
        <f t="shared" ca="1" si="246"/>
        <v/>
      </c>
      <c r="CG220" s="57" t="str">
        <f t="shared" ca="1" si="247"/>
        <v/>
      </c>
      <c r="CH220" s="57" t="str">
        <f t="shared" ca="1" si="248"/>
        <v/>
      </c>
      <c r="CI220" s="57" t="str">
        <f t="shared" ca="1" si="249"/>
        <v/>
      </c>
      <c r="CJ220" s="57" t="str">
        <f t="shared" ca="1" si="250"/>
        <v/>
      </c>
      <c r="CK220" s="57" t="str">
        <f t="shared" ca="1" si="251"/>
        <v/>
      </c>
      <c r="CL220" s="57" t="str">
        <f t="shared" ca="1" si="252"/>
        <v/>
      </c>
      <c r="CM220" s="57" t="str">
        <f t="shared" ca="1" si="253"/>
        <v/>
      </c>
      <c r="CN220" s="57" t="str">
        <f t="shared" ca="1" si="254"/>
        <v/>
      </c>
      <c r="CO220" s="57" t="str">
        <f t="shared" ca="1" si="255"/>
        <v/>
      </c>
      <c r="CP220" s="57" t="str">
        <f t="shared" ca="1" si="256"/>
        <v/>
      </c>
      <c r="CQ220" s="57" t="str">
        <f t="shared" ca="1" si="257"/>
        <v/>
      </c>
      <c r="CR220" s="57" t="str">
        <f t="shared" ca="1" si="258"/>
        <v/>
      </c>
      <c r="CS220" s="60" t="str">
        <f t="shared" ca="1" si="259"/>
        <v/>
      </c>
      <c r="CT220" s="60" t="str">
        <f t="shared" ca="1" si="260"/>
        <v/>
      </c>
      <c r="CU220" s="60" t="str">
        <f t="shared" ca="1" si="261"/>
        <v/>
      </c>
      <c r="CV220" s="60" t="str">
        <f t="shared" ca="1" si="262"/>
        <v/>
      </c>
      <c r="CW220" s="60" t="str">
        <f t="shared" ca="1" si="263"/>
        <v/>
      </c>
      <c r="CX220" s="60" t="str">
        <f t="shared" ca="1" si="264"/>
        <v/>
      </c>
      <c r="CY220" s="60" t="str">
        <f t="shared" ca="1" si="265"/>
        <v/>
      </c>
      <c r="CZ220" s="60" t="str">
        <f t="shared" ca="1" si="266"/>
        <v/>
      </c>
      <c r="DA220" s="65" t="str">
        <f t="shared" ca="1" si="267"/>
        <v/>
      </c>
      <c r="DB220" s="65" t="str">
        <f t="shared" ca="1" si="268"/>
        <v/>
      </c>
      <c r="DC220" s="65" t="str">
        <f t="shared" ca="1" si="269"/>
        <v/>
      </c>
      <c r="DD220" s="65" t="str">
        <f t="shared" ca="1" si="270"/>
        <v/>
      </c>
      <c r="DE220" s="65" t="str">
        <f t="shared" ca="1" si="271"/>
        <v/>
      </c>
      <c r="DF220" s="66" t="str">
        <f t="shared" ca="1" si="272"/>
        <v/>
      </c>
      <c r="DG220" s="66" t="str">
        <f t="shared" ca="1" si="273"/>
        <v/>
      </c>
      <c r="DH220" s="66" t="str">
        <f t="shared" ca="1" si="274"/>
        <v/>
      </c>
      <c r="DI220" s="66" t="str">
        <f t="shared" ca="1" si="275"/>
        <v/>
      </c>
      <c r="DJ220" s="66" t="str">
        <f t="shared" ca="1" si="276"/>
        <v/>
      </c>
      <c r="DK220" s="65" t="str">
        <f t="shared" ca="1" si="277"/>
        <v/>
      </c>
      <c r="DL220" s="65" t="str">
        <f t="shared" ca="1" si="278"/>
        <v/>
      </c>
      <c r="DM220" s="65" t="str">
        <f t="shared" ca="1" si="279"/>
        <v/>
      </c>
      <c r="DN220" s="65" t="str">
        <f t="shared" ca="1" si="280"/>
        <v/>
      </c>
      <c r="DO220" s="65" t="str">
        <f t="shared" ca="1" si="281"/>
        <v/>
      </c>
      <c r="DP220" s="65" t="str">
        <f t="shared" ca="1" si="282"/>
        <v/>
      </c>
      <c r="DQ220" s="65" t="str">
        <f t="shared" ca="1" si="283"/>
        <v/>
      </c>
      <c r="DR220" s="69" t="str">
        <f t="shared" ca="1" si="284"/>
        <v/>
      </c>
      <c r="DS220" s="69" t="str">
        <f t="shared" ca="1" si="285"/>
        <v/>
      </c>
      <c r="DT220" s="69" t="str">
        <f t="shared" ca="1" si="286"/>
        <v/>
      </c>
      <c r="DU220" s="69" t="str">
        <f t="shared" ca="1" si="287"/>
        <v/>
      </c>
      <c r="DV220" s="69" t="str">
        <f t="shared" ca="1" si="288"/>
        <v/>
      </c>
      <c r="DW220" s="69" t="str">
        <f t="shared" ca="1" si="289"/>
        <v/>
      </c>
      <c r="DX220" s="69" t="str">
        <f t="shared" ca="1" si="290"/>
        <v/>
      </c>
      <c r="DY220" s="69" t="str">
        <f t="shared" ca="1" si="291"/>
        <v/>
      </c>
      <c r="DZ220" s="72" t="str">
        <f t="shared" ca="1" si="292"/>
        <v/>
      </c>
      <c r="EA220" s="72" t="str">
        <f t="shared" ca="1" si="293"/>
        <v/>
      </c>
      <c r="EB220" s="72" t="str">
        <f t="shared" ca="1" si="294"/>
        <v/>
      </c>
      <c r="EC220" s="65" t="str">
        <f t="shared" ca="1" si="295"/>
        <v/>
      </c>
      <c r="ED220" s="65" t="str">
        <f t="shared" ca="1" si="296"/>
        <v/>
      </c>
      <c r="EE220" s="65" t="str">
        <f t="shared" ca="1" si="297"/>
        <v/>
      </c>
      <c r="EF220" s="65" t="str">
        <f t="shared" ca="1" si="298"/>
        <v/>
      </c>
      <c r="EG220" s="65" t="str">
        <f t="shared" ca="1" si="299"/>
        <v/>
      </c>
      <c r="EH220" s="65" t="str">
        <f t="shared" ca="1" si="300"/>
        <v/>
      </c>
      <c r="EI220" s="429" t="str">
        <f t="shared" ca="1" si="301"/>
        <v>No</v>
      </c>
      <c r="EJ220" s="428" t="str">
        <f t="shared" ca="1" si="302"/>
        <v/>
      </c>
      <c r="EK220" s="428" t="str">
        <f t="shared" ca="1" si="303"/>
        <v/>
      </c>
      <c r="EL220" s="65" t="str">
        <f t="shared" ca="1" si="304"/>
        <v/>
      </c>
      <c r="EM220" s="65" t="str">
        <f t="shared" ca="1" si="305"/>
        <v/>
      </c>
      <c r="EN220" s="65" t="str">
        <f t="shared" ca="1" si="306"/>
        <v/>
      </c>
      <c r="EO220" s="433" t="str">
        <f t="shared" ca="1" si="307"/>
        <v/>
      </c>
      <c r="EP220" s="433" t="str">
        <f t="shared" ca="1" si="308"/>
        <v/>
      </c>
      <c r="EQ220" s="433" t="str">
        <f t="shared" ca="1" si="309"/>
        <v/>
      </c>
      <c r="ER220" s="433" t="str">
        <f t="shared" ca="1" si="310"/>
        <v/>
      </c>
      <c r="ES220" s="433" t="str">
        <f t="shared" ca="1" si="311"/>
        <v/>
      </c>
      <c r="ET220" s="433" t="str">
        <f t="shared" ca="1" si="312"/>
        <v/>
      </c>
      <c r="EU220" s="433" t="str">
        <f ca="1">IF(OR(CO220="",CQ220=""),"",Discipline!$P$3*CO220+Discipline!$X$3*CQ220)</f>
        <v/>
      </c>
      <c r="EV220" s="433" t="str">
        <f ca="1">IF(OR(CP220="",CR220=""),"",Discipline!$P$3*CP220+Discipline!$X$3*CR220)</f>
        <v/>
      </c>
    </row>
    <row r="221" spans="1:152" x14ac:dyDescent="0.25">
      <c r="A221" s="10" t="str">
        <f ca="1">IFERROR(RANK(order!A221,order!A$3:A$554,0),"")</f>
        <v/>
      </c>
      <c r="B221" s="10" t="str">
        <f ca="1">IFERROR(RANK(order!B221,order!B$3:B$554,0),"")</f>
        <v/>
      </c>
      <c r="C221" s="10" t="str">
        <f ca="1">IFERROR(RANK(order!C221,order!C$3:C$554,0),"")</f>
        <v/>
      </c>
      <c r="D221" s="4" t="str">
        <f ca="1">IFERROR(RANK(order!D221,order!D$3:D$554,0),"")</f>
        <v/>
      </c>
      <c r="E221" s="4" t="str">
        <f ca="1">IFERROR(RANK(order!E221,order!E$3:E$554,0),"")</f>
        <v/>
      </c>
      <c r="F221" s="4" t="str">
        <f ca="1">IFERROR(RANK(order!F221,order!F$3:F$554,0),"")</f>
        <v/>
      </c>
      <c r="G221" s="10" t="str">
        <f ca="1">IFERROR(RANK(order!G221,order!G$3:G$554,0),"")</f>
        <v/>
      </c>
      <c r="H221" s="10" t="str">
        <f ca="1">IFERROR(RANK(order!H221,order!H$3:H$554,0),"")</f>
        <v/>
      </c>
      <c r="I221" s="10" t="str">
        <f ca="1">IFERROR(RANK(order!I221,order!I$3:I$554,0),"")</f>
        <v/>
      </c>
      <c r="J221" s="4" t="str">
        <f ca="1">IFERROR(RANK(order!J221,order!J$3:J$554,0),"")</f>
        <v/>
      </c>
      <c r="K221" s="4" t="str">
        <f ca="1">IFERROR(RANK(order!K221,order!K$3:K$554,0),"")</f>
        <v/>
      </c>
      <c r="L221" s="4" t="str">
        <f ca="1">IFERROR(RANK(order!L221,order!L$3:L$554,0),"")</f>
        <v/>
      </c>
      <c r="M221" s="10" t="str">
        <f ca="1">IFERROR(RANK(order!M221,order!M$3:M$554,0),"")</f>
        <v/>
      </c>
      <c r="N221" s="10" t="str">
        <f ca="1">IFERROR(RANK(order!N221,order!N$3:N$554,0),"")</f>
        <v/>
      </c>
      <c r="O221" s="10" t="str">
        <f ca="1">IFERROR(RANK(order!O221,order!O$3:O$554,0),"")</f>
        <v/>
      </c>
      <c r="P221" s="4" t="str">
        <f ca="1">IFERROR(RANK(order!P221,order!P$3:P$554,0),"")</f>
        <v/>
      </c>
      <c r="Q221" s="4" t="str">
        <f ca="1">IFERROR(RANK(order!Q221,order!Q$3:Q$554,0),"")</f>
        <v/>
      </c>
      <c r="R221" s="4" t="str">
        <f ca="1">IFERROR(RANK(order!R221,order!R$3:R$554,0),"")</f>
        <v/>
      </c>
      <c r="S221" s="10" t="str">
        <f ca="1">IFERROR(RANK(order!S221,order!S$3:S$554,0),"")</f>
        <v/>
      </c>
      <c r="T221" s="10" t="str">
        <f ca="1">IFERROR(RANK(order!T221,order!T$3:T$554,0),"")</f>
        <v/>
      </c>
      <c r="U221" s="10" t="str">
        <f ca="1">IFERROR(RANK(order!U221,order!U$3:U$554,0),"")</f>
        <v/>
      </c>
      <c r="V221" s="4" t="str">
        <f ca="1">IFERROR(RANK(order!V221,order!V$3:V$554,0),"")</f>
        <v/>
      </c>
      <c r="W221" s="4" t="str">
        <f ca="1">IFERROR(RANK(order!W221,order!W$3:W$554,0),"")</f>
        <v/>
      </c>
      <c r="X221" s="4" t="str">
        <f ca="1">IFERROR(RANK(order!X221,order!X$3:X$554,0),"")</f>
        <v/>
      </c>
      <c r="Y221" s="10" t="str">
        <f ca="1">IFERROR(RANK(order!Y221,order!Y$3:Y$554,0),"")</f>
        <v/>
      </c>
      <c r="Z221" s="10" t="str">
        <f ca="1">IFERROR(RANK(order!Z221,order!Z$3:Z$554,0),"")</f>
        <v/>
      </c>
      <c r="AA221" s="10" t="str">
        <f ca="1">IFERROR(RANK(order!AA221,order!AA$3:AA$554,0),"")</f>
        <v/>
      </c>
      <c r="AB221" s="4" t="str">
        <f ca="1">IFERROR(RANK(order!AB221,order!AB$3:AB$554,0),"")</f>
        <v/>
      </c>
      <c r="AC221" s="4" t="str">
        <f ca="1">IFERROR(RANK(order!AC221,order!AC$3:AC$554,0),"")</f>
        <v/>
      </c>
      <c r="AD221" s="4" t="str">
        <f ca="1">IFERROR(RANK(order!AD221,order!AD$3:AD$554,0),"")</f>
        <v/>
      </c>
      <c r="AE221" s="10" t="str">
        <f ca="1">IFERROR(RANK(order!AE221,order!AE$3:AE$554,0),"")</f>
        <v/>
      </c>
      <c r="AF221" s="10" t="str">
        <f ca="1">IFERROR(RANK(order!AF221,order!AF$3:AF$554,0),"")</f>
        <v/>
      </c>
      <c r="AG221" s="10" t="str">
        <f ca="1">IFERROR(RANK(order!AG221,order!AG$3:AG$554,0),"")</f>
        <v/>
      </c>
      <c r="AH221" s="4" t="str">
        <f ca="1">IFERROR(RANK(order!AH221,order!AH$3:AH$554,0),"")</f>
        <v/>
      </c>
      <c r="AI221" s="4" t="str">
        <f ca="1">IFERROR(RANK(order!AI221,order!AI$3:AI$554,0),"")</f>
        <v/>
      </c>
      <c r="AJ221" s="4" t="str">
        <f ca="1">IFERROR(RANK(order!AJ221,order!AJ$3:AJ$554,0),"")</f>
        <v/>
      </c>
      <c r="AK221" s="10" t="str">
        <f ca="1">IFERROR(RANK(order!AK221,order!AK$3:AK$554,0),"")</f>
        <v/>
      </c>
      <c r="AL221" s="10" t="str">
        <f ca="1">IFERROR(RANK(order!AL221,order!AL$3:AL$554,0),"")</f>
        <v/>
      </c>
      <c r="AM221" s="10" t="str">
        <f ca="1">IFERROR(RANK(order!AM221,order!AM$3:AM$554,0),"")</f>
        <v/>
      </c>
      <c r="AN221" s="4" t="str">
        <f ca="1">IFERROR(RANK(order!AN221,order!AN$3:AN$554,0),"")</f>
        <v/>
      </c>
      <c r="AO221" s="4" t="str">
        <f ca="1">IFERROR(RANK(order!AO221,order!AO$3:AO$554,0),"")</f>
        <v/>
      </c>
      <c r="AP221" s="4" t="str">
        <f ca="1">IFERROR(RANK(order!AP221,order!AP$3:AP$554,0),"")</f>
        <v/>
      </c>
      <c r="AQ221" s="10" t="str">
        <f ca="1">IFERROR(RANK(order!AQ221,order!AQ$3:AQ$554,0),"")</f>
        <v/>
      </c>
      <c r="AR221" s="10" t="str">
        <f ca="1">IFERROR(RANK(order!AR221,order!AR$3:AR$554,0),"")</f>
        <v/>
      </c>
      <c r="AS221" s="10" t="str">
        <f ca="1">IFERROR(RANK(order!AS221,order!AS$3:AS$554,0),"")</f>
        <v/>
      </c>
      <c r="AT221" s="4" t="str">
        <f ca="1">IFERROR(RANK(order!AT221,order!AT$3:AT$554,0),"")</f>
        <v/>
      </c>
      <c r="AU221" s="4" t="str">
        <f ca="1">IFERROR(RANK(order!AU221,order!AU$3:AU$554,0),"")</f>
        <v/>
      </c>
      <c r="AV221" s="4" t="str">
        <f ca="1">IFERROR(RANK(order!AV221,order!AV$3:AV$554,0),"")</f>
        <v/>
      </c>
      <c r="AW221" s="10" t="str">
        <f ca="1">IFERROR(RANK(order!AW221,order!AW$3:AW$554,0),"")</f>
        <v/>
      </c>
      <c r="AX221" s="10" t="str">
        <f ca="1">IFERROR(RANK(order!AX221,order!AX$3:AX$554,0),"")</f>
        <v/>
      </c>
      <c r="AY221" s="10" t="str">
        <f ca="1">IFERROR(RANK(order!AY221,order!AY$3:AY$554,0),"")</f>
        <v/>
      </c>
      <c r="AZ221" s="4" t="str">
        <f ca="1">IFERROR(RANK(order!AZ221,order!AZ$3:AZ$554,0),"")</f>
        <v/>
      </c>
      <c r="BA221" s="4" t="str">
        <f ca="1">IFERROR(RANK(order!BA221,order!BA$3:BA$554,0),"")</f>
        <v/>
      </c>
      <c r="BB221" s="4" t="str">
        <f ca="1">IFERROR(RANK(order!BB221,order!BB$3:BB$554,0),"")</f>
        <v/>
      </c>
      <c r="BC221" s="10" t="str">
        <f ca="1">IFERROR(RANK(order!BC221,order!BC$3:BC$554,0),"")</f>
        <v/>
      </c>
      <c r="BD221" s="10" t="str">
        <f ca="1">IFERROR(RANK(order!BD221,order!BD$3:BD$554,0),"")</f>
        <v/>
      </c>
      <c r="BE221" s="10" t="str">
        <f ca="1">IFERROR(RANK(order!BE221,order!BE$3:BE$554,0),"")</f>
        <v/>
      </c>
      <c r="BF221" s="4" t="str">
        <f ca="1">IFERROR(RANK(order!BF221,order!BF$3:BF$554,0),"")</f>
        <v/>
      </c>
      <c r="BG221" s="4" t="str">
        <f ca="1">IFERROR(RANK(order!BG221,order!BG$3:BG$554,0),"")</f>
        <v/>
      </c>
      <c r="BH221" s="4" t="str">
        <f ca="1">IFERROR(RANK(order!BH221,order!BH$3:BH$554,0),"")</f>
        <v/>
      </c>
      <c r="BI221" s="10" t="str">
        <f ca="1">IFERROR(RANK(order!BI221,order!BI$3:BI$554,0),"")</f>
        <v/>
      </c>
      <c r="BJ221" s="10" t="str">
        <f ca="1">IFERROR(RANK(order!BJ221,order!BJ$3:BJ$554,0),"")</f>
        <v/>
      </c>
      <c r="BK221" s="10" t="str">
        <f ca="1">IFERROR(RANK(order!BK221,order!BK$3:BK$554,0),"")</f>
        <v/>
      </c>
      <c r="BL221" s="4" t="str">
        <f ca="1">IFERROR(RANK(order!BL221,order!BL$3:BL$554,0),"")</f>
        <v/>
      </c>
      <c r="BM221" s="4" t="str">
        <f ca="1">IFERROR(RANK(order!BM221,order!BM$3:BM$554,0),"")</f>
        <v/>
      </c>
      <c r="BN221" s="4" t="str">
        <f ca="1">IFERROR(RANK(order!BN221,order!BN$3:BN$554,0),"")</f>
        <v/>
      </c>
      <c r="BO221" s="10" t="str">
        <f ca="1">IFERROR(RANK(order!BO221,order!BO$3:BO$554,0),"")</f>
        <v/>
      </c>
      <c r="BP221" s="10" t="str">
        <f ca="1">IFERROR(RANK(order!BP221,order!BP$3:BP$554,0),"")</f>
        <v/>
      </c>
      <c r="BQ221" s="10" t="str">
        <f ca="1">IFERROR(RANK(order!BQ221,order!BQ$3:BQ$554,0),"")</f>
        <v/>
      </c>
      <c r="BR221" s="4" t="str">
        <f ca="1">IFERROR(RANK(order!BR221,order!BR$3:BR$554,0),"")</f>
        <v/>
      </c>
      <c r="BS221" s="4" t="str">
        <f ca="1">IFERROR(RANK(order!BS221,order!BS$3:BS$554,0),"")</f>
        <v/>
      </c>
      <c r="BT221" s="4" t="str">
        <f ca="1">IFERROR(RANK(order!BT221,order!BT$3:BT$554,0),"")</f>
        <v/>
      </c>
      <c r="BU221" s="95">
        <f t="shared" si="313"/>
        <v>219</v>
      </c>
      <c r="BV221" s="35" t="str">
        <f t="shared" si="314"/>
        <v>E1</v>
      </c>
      <c r="BW221" s="55">
        <f t="shared" ca="1" si="237"/>
        <v>0</v>
      </c>
      <c r="BX221" s="56" t="str">
        <f t="shared" ca="1" si="238"/>
        <v/>
      </c>
      <c r="BY221" s="56" t="str">
        <f t="shared" ca="1" si="239"/>
        <v/>
      </c>
      <c r="BZ221" s="57" t="str">
        <f t="shared" ca="1" si="240"/>
        <v/>
      </c>
      <c r="CA221" s="57" t="str">
        <f t="shared" ca="1" si="241"/>
        <v/>
      </c>
      <c r="CB221" s="58" t="str">
        <f t="shared" ca="1" si="242"/>
        <v/>
      </c>
      <c r="CC221" s="57" t="str">
        <f t="shared" ca="1" si="243"/>
        <v/>
      </c>
      <c r="CD221" s="57" t="str">
        <f t="shared" ca="1" si="244"/>
        <v/>
      </c>
      <c r="CE221" s="58" t="str">
        <f t="shared" ca="1" si="245"/>
        <v/>
      </c>
      <c r="CF221" s="59" t="str">
        <f t="shared" ca="1" si="246"/>
        <v/>
      </c>
      <c r="CG221" s="57" t="str">
        <f t="shared" ca="1" si="247"/>
        <v/>
      </c>
      <c r="CH221" s="57" t="str">
        <f t="shared" ca="1" si="248"/>
        <v/>
      </c>
      <c r="CI221" s="57" t="str">
        <f t="shared" ca="1" si="249"/>
        <v/>
      </c>
      <c r="CJ221" s="57" t="str">
        <f t="shared" ca="1" si="250"/>
        <v/>
      </c>
      <c r="CK221" s="57" t="str">
        <f t="shared" ca="1" si="251"/>
        <v/>
      </c>
      <c r="CL221" s="57" t="str">
        <f t="shared" ca="1" si="252"/>
        <v/>
      </c>
      <c r="CM221" s="57" t="str">
        <f t="shared" ca="1" si="253"/>
        <v/>
      </c>
      <c r="CN221" s="57" t="str">
        <f t="shared" ca="1" si="254"/>
        <v/>
      </c>
      <c r="CO221" s="57" t="str">
        <f t="shared" ca="1" si="255"/>
        <v/>
      </c>
      <c r="CP221" s="57" t="str">
        <f t="shared" ca="1" si="256"/>
        <v/>
      </c>
      <c r="CQ221" s="57" t="str">
        <f t="shared" ca="1" si="257"/>
        <v/>
      </c>
      <c r="CR221" s="57" t="str">
        <f t="shared" ca="1" si="258"/>
        <v/>
      </c>
      <c r="CS221" s="60" t="str">
        <f t="shared" ca="1" si="259"/>
        <v/>
      </c>
      <c r="CT221" s="60" t="str">
        <f t="shared" ca="1" si="260"/>
        <v/>
      </c>
      <c r="CU221" s="60" t="str">
        <f t="shared" ca="1" si="261"/>
        <v/>
      </c>
      <c r="CV221" s="60" t="str">
        <f t="shared" ca="1" si="262"/>
        <v/>
      </c>
      <c r="CW221" s="60" t="str">
        <f t="shared" ca="1" si="263"/>
        <v/>
      </c>
      <c r="CX221" s="60" t="str">
        <f t="shared" ca="1" si="264"/>
        <v/>
      </c>
      <c r="CY221" s="60" t="str">
        <f t="shared" ca="1" si="265"/>
        <v/>
      </c>
      <c r="CZ221" s="60" t="str">
        <f t="shared" ca="1" si="266"/>
        <v/>
      </c>
      <c r="DA221" s="65" t="str">
        <f t="shared" ca="1" si="267"/>
        <v/>
      </c>
      <c r="DB221" s="65" t="str">
        <f t="shared" ca="1" si="268"/>
        <v/>
      </c>
      <c r="DC221" s="65" t="str">
        <f t="shared" ca="1" si="269"/>
        <v/>
      </c>
      <c r="DD221" s="65" t="str">
        <f t="shared" ca="1" si="270"/>
        <v/>
      </c>
      <c r="DE221" s="65" t="str">
        <f t="shared" ca="1" si="271"/>
        <v/>
      </c>
      <c r="DF221" s="66" t="str">
        <f t="shared" ca="1" si="272"/>
        <v/>
      </c>
      <c r="DG221" s="66" t="str">
        <f t="shared" ca="1" si="273"/>
        <v/>
      </c>
      <c r="DH221" s="66" t="str">
        <f t="shared" ca="1" si="274"/>
        <v/>
      </c>
      <c r="DI221" s="66" t="str">
        <f t="shared" ca="1" si="275"/>
        <v/>
      </c>
      <c r="DJ221" s="66" t="str">
        <f t="shared" ca="1" si="276"/>
        <v/>
      </c>
      <c r="DK221" s="65" t="str">
        <f t="shared" ca="1" si="277"/>
        <v/>
      </c>
      <c r="DL221" s="65" t="str">
        <f t="shared" ca="1" si="278"/>
        <v/>
      </c>
      <c r="DM221" s="65" t="str">
        <f t="shared" ca="1" si="279"/>
        <v/>
      </c>
      <c r="DN221" s="65" t="str">
        <f t="shared" ca="1" si="280"/>
        <v/>
      </c>
      <c r="DO221" s="65" t="str">
        <f t="shared" ca="1" si="281"/>
        <v/>
      </c>
      <c r="DP221" s="65" t="str">
        <f t="shared" ca="1" si="282"/>
        <v/>
      </c>
      <c r="DQ221" s="65" t="str">
        <f t="shared" ca="1" si="283"/>
        <v/>
      </c>
      <c r="DR221" s="69" t="str">
        <f t="shared" ca="1" si="284"/>
        <v/>
      </c>
      <c r="DS221" s="69" t="str">
        <f t="shared" ca="1" si="285"/>
        <v/>
      </c>
      <c r="DT221" s="69" t="str">
        <f t="shared" ca="1" si="286"/>
        <v/>
      </c>
      <c r="DU221" s="69" t="str">
        <f t="shared" ca="1" si="287"/>
        <v/>
      </c>
      <c r="DV221" s="69" t="str">
        <f t="shared" ca="1" si="288"/>
        <v/>
      </c>
      <c r="DW221" s="69" t="str">
        <f t="shared" ca="1" si="289"/>
        <v/>
      </c>
      <c r="DX221" s="69" t="str">
        <f t="shared" ca="1" si="290"/>
        <v/>
      </c>
      <c r="DY221" s="69" t="str">
        <f t="shared" ca="1" si="291"/>
        <v/>
      </c>
      <c r="DZ221" s="72" t="str">
        <f t="shared" ca="1" si="292"/>
        <v/>
      </c>
      <c r="EA221" s="72" t="str">
        <f t="shared" ca="1" si="293"/>
        <v/>
      </c>
      <c r="EB221" s="72" t="str">
        <f t="shared" ca="1" si="294"/>
        <v/>
      </c>
      <c r="EC221" s="65" t="str">
        <f t="shared" ca="1" si="295"/>
        <v/>
      </c>
      <c r="ED221" s="65" t="str">
        <f t="shared" ca="1" si="296"/>
        <v/>
      </c>
      <c r="EE221" s="65" t="str">
        <f t="shared" ca="1" si="297"/>
        <v/>
      </c>
      <c r="EF221" s="65" t="str">
        <f t="shared" ca="1" si="298"/>
        <v/>
      </c>
      <c r="EG221" s="65" t="str">
        <f t="shared" ca="1" si="299"/>
        <v/>
      </c>
      <c r="EH221" s="65" t="str">
        <f t="shared" ca="1" si="300"/>
        <v/>
      </c>
      <c r="EI221" s="429" t="str">
        <f t="shared" ca="1" si="301"/>
        <v>No</v>
      </c>
      <c r="EJ221" s="428" t="str">
        <f t="shared" ca="1" si="302"/>
        <v/>
      </c>
      <c r="EK221" s="428" t="str">
        <f t="shared" ca="1" si="303"/>
        <v/>
      </c>
      <c r="EL221" s="65" t="str">
        <f t="shared" ca="1" si="304"/>
        <v/>
      </c>
      <c r="EM221" s="65" t="str">
        <f t="shared" ca="1" si="305"/>
        <v/>
      </c>
      <c r="EN221" s="65" t="str">
        <f t="shared" ca="1" si="306"/>
        <v/>
      </c>
      <c r="EO221" s="433" t="str">
        <f t="shared" ca="1" si="307"/>
        <v/>
      </c>
      <c r="EP221" s="433" t="str">
        <f t="shared" ca="1" si="308"/>
        <v/>
      </c>
      <c r="EQ221" s="433" t="str">
        <f t="shared" ca="1" si="309"/>
        <v/>
      </c>
      <c r="ER221" s="433" t="str">
        <f t="shared" ca="1" si="310"/>
        <v/>
      </c>
      <c r="ES221" s="433" t="str">
        <f t="shared" ca="1" si="311"/>
        <v/>
      </c>
      <c r="ET221" s="433" t="str">
        <f t="shared" ca="1" si="312"/>
        <v/>
      </c>
      <c r="EU221" s="433" t="str">
        <f ca="1">IF(OR(CO221="",CQ221=""),"",Discipline!$P$3*CO221+Discipline!$X$3*CQ221)</f>
        <v/>
      </c>
      <c r="EV221" s="433" t="str">
        <f ca="1">IF(OR(CP221="",CR221=""),"",Discipline!$P$3*CP221+Discipline!$X$3*CR221)</f>
        <v/>
      </c>
    </row>
    <row r="222" spans="1:152" x14ac:dyDescent="0.25">
      <c r="A222" s="10" t="str">
        <f ca="1">IFERROR(RANK(order!A222,order!A$3:A$554,0),"")</f>
        <v/>
      </c>
      <c r="B222" s="10" t="str">
        <f ca="1">IFERROR(RANK(order!B222,order!B$3:B$554,0),"")</f>
        <v/>
      </c>
      <c r="C222" s="10" t="str">
        <f ca="1">IFERROR(RANK(order!C222,order!C$3:C$554,0),"")</f>
        <v/>
      </c>
      <c r="D222" s="4" t="str">
        <f ca="1">IFERROR(RANK(order!D222,order!D$3:D$554,0),"")</f>
        <v/>
      </c>
      <c r="E222" s="4" t="str">
        <f ca="1">IFERROR(RANK(order!E222,order!E$3:E$554,0),"")</f>
        <v/>
      </c>
      <c r="F222" s="4" t="str">
        <f ca="1">IFERROR(RANK(order!F222,order!F$3:F$554,0),"")</f>
        <v/>
      </c>
      <c r="G222" s="10" t="str">
        <f ca="1">IFERROR(RANK(order!G222,order!G$3:G$554,0),"")</f>
        <v/>
      </c>
      <c r="H222" s="10" t="str">
        <f ca="1">IFERROR(RANK(order!H222,order!H$3:H$554,0),"")</f>
        <v/>
      </c>
      <c r="I222" s="10" t="str">
        <f ca="1">IFERROR(RANK(order!I222,order!I$3:I$554,0),"")</f>
        <v/>
      </c>
      <c r="J222" s="4" t="str">
        <f ca="1">IFERROR(RANK(order!J222,order!J$3:J$554,0),"")</f>
        <v/>
      </c>
      <c r="K222" s="4" t="str">
        <f ca="1">IFERROR(RANK(order!K222,order!K$3:K$554,0),"")</f>
        <v/>
      </c>
      <c r="L222" s="4" t="str">
        <f ca="1">IFERROR(RANK(order!L222,order!L$3:L$554,0),"")</f>
        <v/>
      </c>
      <c r="M222" s="10" t="str">
        <f ca="1">IFERROR(RANK(order!M222,order!M$3:M$554,0),"")</f>
        <v/>
      </c>
      <c r="N222" s="10" t="str">
        <f ca="1">IFERROR(RANK(order!N222,order!N$3:N$554,0),"")</f>
        <v/>
      </c>
      <c r="O222" s="10" t="str">
        <f ca="1">IFERROR(RANK(order!O222,order!O$3:O$554,0),"")</f>
        <v/>
      </c>
      <c r="P222" s="4" t="str">
        <f ca="1">IFERROR(RANK(order!P222,order!P$3:P$554,0),"")</f>
        <v/>
      </c>
      <c r="Q222" s="4" t="str">
        <f ca="1">IFERROR(RANK(order!Q222,order!Q$3:Q$554,0),"")</f>
        <v/>
      </c>
      <c r="R222" s="4" t="str">
        <f ca="1">IFERROR(RANK(order!R222,order!R$3:R$554,0),"")</f>
        <v/>
      </c>
      <c r="S222" s="10" t="str">
        <f ca="1">IFERROR(RANK(order!S222,order!S$3:S$554,0),"")</f>
        <v/>
      </c>
      <c r="T222" s="10" t="str">
        <f ca="1">IFERROR(RANK(order!T222,order!T$3:T$554,0),"")</f>
        <v/>
      </c>
      <c r="U222" s="10" t="str">
        <f ca="1">IFERROR(RANK(order!U222,order!U$3:U$554,0),"")</f>
        <v/>
      </c>
      <c r="V222" s="4" t="str">
        <f ca="1">IFERROR(RANK(order!V222,order!V$3:V$554,0),"")</f>
        <v/>
      </c>
      <c r="W222" s="4" t="str">
        <f ca="1">IFERROR(RANK(order!W222,order!W$3:W$554,0),"")</f>
        <v/>
      </c>
      <c r="X222" s="4" t="str">
        <f ca="1">IFERROR(RANK(order!X222,order!X$3:X$554,0),"")</f>
        <v/>
      </c>
      <c r="Y222" s="10" t="str">
        <f ca="1">IFERROR(RANK(order!Y222,order!Y$3:Y$554,0),"")</f>
        <v/>
      </c>
      <c r="Z222" s="10" t="str">
        <f ca="1">IFERROR(RANK(order!Z222,order!Z$3:Z$554,0),"")</f>
        <v/>
      </c>
      <c r="AA222" s="10" t="str">
        <f ca="1">IFERROR(RANK(order!AA222,order!AA$3:AA$554,0),"")</f>
        <v/>
      </c>
      <c r="AB222" s="4" t="str">
        <f ca="1">IFERROR(RANK(order!AB222,order!AB$3:AB$554,0),"")</f>
        <v/>
      </c>
      <c r="AC222" s="4" t="str">
        <f ca="1">IFERROR(RANK(order!AC222,order!AC$3:AC$554,0),"")</f>
        <v/>
      </c>
      <c r="AD222" s="4" t="str">
        <f ca="1">IFERROR(RANK(order!AD222,order!AD$3:AD$554,0),"")</f>
        <v/>
      </c>
      <c r="AE222" s="10" t="str">
        <f ca="1">IFERROR(RANK(order!AE222,order!AE$3:AE$554,0),"")</f>
        <v/>
      </c>
      <c r="AF222" s="10" t="str">
        <f ca="1">IFERROR(RANK(order!AF222,order!AF$3:AF$554,0),"")</f>
        <v/>
      </c>
      <c r="AG222" s="10" t="str">
        <f ca="1">IFERROR(RANK(order!AG222,order!AG$3:AG$554,0),"")</f>
        <v/>
      </c>
      <c r="AH222" s="4" t="str">
        <f ca="1">IFERROR(RANK(order!AH222,order!AH$3:AH$554,0),"")</f>
        <v/>
      </c>
      <c r="AI222" s="4" t="str">
        <f ca="1">IFERROR(RANK(order!AI222,order!AI$3:AI$554,0),"")</f>
        <v/>
      </c>
      <c r="AJ222" s="4" t="str">
        <f ca="1">IFERROR(RANK(order!AJ222,order!AJ$3:AJ$554,0),"")</f>
        <v/>
      </c>
      <c r="AK222" s="10" t="str">
        <f ca="1">IFERROR(RANK(order!AK222,order!AK$3:AK$554,0),"")</f>
        <v/>
      </c>
      <c r="AL222" s="10" t="str">
        <f ca="1">IFERROR(RANK(order!AL222,order!AL$3:AL$554,0),"")</f>
        <v/>
      </c>
      <c r="AM222" s="10" t="str">
        <f ca="1">IFERROR(RANK(order!AM222,order!AM$3:AM$554,0),"")</f>
        <v/>
      </c>
      <c r="AN222" s="4" t="str">
        <f ca="1">IFERROR(RANK(order!AN222,order!AN$3:AN$554,0),"")</f>
        <v/>
      </c>
      <c r="AO222" s="4" t="str">
        <f ca="1">IFERROR(RANK(order!AO222,order!AO$3:AO$554,0),"")</f>
        <v/>
      </c>
      <c r="AP222" s="4" t="str">
        <f ca="1">IFERROR(RANK(order!AP222,order!AP$3:AP$554,0),"")</f>
        <v/>
      </c>
      <c r="AQ222" s="10" t="str">
        <f ca="1">IFERROR(RANK(order!AQ222,order!AQ$3:AQ$554,0),"")</f>
        <v/>
      </c>
      <c r="AR222" s="10" t="str">
        <f ca="1">IFERROR(RANK(order!AR222,order!AR$3:AR$554,0),"")</f>
        <v/>
      </c>
      <c r="AS222" s="10" t="str">
        <f ca="1">IFERROR(RANK(order!AS222,order!AS$3:AS$554,0),"")</f>
        <v/>
      </c>
      <c r="AT222" s="4" t="str">
        <f ca="1">IFERROR(RANK(order!AT222,order!AT$3:AT$554,0),"")</f>
        <v/>
      </c>
      <c r="AU222" s="4" t="str">
        <f ca="1">IFERROR(RANK(order!AU222,order!AU$3:AU$554,0),"")</f>
        <v/>
      </c>
      <c r="AV222" s="4" t="str">
        <f ca="1">IFERROR(RANK(order!AV222,order!AV$3:AV$554,0),"")</f>
        <v/>
      </c>
      <c r="AW222" s="10" t="str">
        <f ca="1">IFERROR(RANK(order!AW222,order!AW$3:AW$554,0),"")</f>
        <v/>
      </c>
      <c r="AX222" s="10" t="str">
        <f ca="1">IFERROR(RANK(order!AX222,order!AX$3:AX$554,0),"")</f>
        <v/>
      </c>
      <c r="AY222" s="10" t="str">
        <f ca="1">IFERROR(RANK(order!AY222,order!AY$3:AY$554,0),"")</f>
        <v/>
      </c>
      <c r="AZ222" s="4" t="str">
        <f ca="1">IFERROR(RANK(order!AZ222,order!AZ$3:AZ$554,0),"")</f>
        <v/>
      </c>
      <c r="BA222" s="4" t="str">
        <f ca="1">IFERROR(RANK(order!BA222,order!BA$3:BA$554,0),"")</f>
        <v/>
      </c>
      <c r="BB222" s="4" t="str">
        <f ca="1">IFERROR(RANK(order!BB222,order!BB$3:BB$554,0),"")</f>
        <v/>
      </c>
      <c r="BC222" s="10" t="str">
        <f ca="1">IFERROR(RANK(order!BC222,order!BC$3:BC$554,0),"")</f>
        <v/>
      </c>
      <c r="BD222" s="10" t="str">
        <f ca="1">IFERROR(RANK(order!BD222,order!BD$3:BD$554,0),"")</f>
        <v/>
      </c>
      <c r="BE222" s="10" t="str">
        <f ca="1">IFERROR(RANK(order!BE222,order!BE$3:BE$554,0),"")</f>
        <v/>
      </c>
      <c r="BF222" s="4" t="str">
        <f ca="1">IFERROR(RANK(order!BF222,order!BF$3:BF$554,0),"")</f>
        <v/>
      </c>
      <c r="BG222" s="4" t="str">
        <f ca="1">IFERROR(RANK(order!BG222,order!BG$3:BG$554,0),"")</f>
        <v/>
      </c>
      <c r="BH222" s="4" t="str">
        <f ca="1">IFERROR(RANK(order!BH222,order!BH$3:BH$554,0),"")</f>
        <v/>
      </c>
      <c r="BI222" s="10" t="str">
        <f ca="1">IFERROR(RANK(order!BI222,order!BI$3:BI$554,0),"")</f>
        <v/>
      </c>
      <c r="BJ222" s="10" t="str">
        <f ca="1">IFERROR(RANK(order!BJ222,order!BJ$3:BJ$554,0),"")</f>
        <v/>
      </c>
      <c r="BK222" s="10" t="str">
        <f ca="1">IFERROR(RANK(order!BK222,order!BK$3:BK$554,0),"")</f>
        <v/>
      </c>
      <c r="BL222" s="4" t="str">
        <f ca="1">IFERROR(RANK(order!BL222,order!BL$3:BL$554,0),"")</f>
        <v/>
      </c>
      <c r="BM222" s="4" t="str">
        <f ca="1">IFERROR(RANK(order!BM222,order!BM$3:BM$554,0),"")</f>
        <v/>
      </c>
      <c r="BN222" s="4" t="str">
        <f ca="1">IFERROR(RANK(order!BN222,order!BN$3:BN$554,0),"")</f>
        <v/>
      </c>
      <c r="BO222" s="10" t="str">
        <f ca="1">IFERROR(RANK(order!BO222,order!BO$3:BO$554,0),"")</f>
        <v/>
      </c>
      <c r="BP222" s="10" t="str">
        <f ca="1">IFERROR(RANK(order!BP222,order!BP$3:BP$554,0),"")</f>
        <v/>
      </c>
      <c r="BQ222" s="10" t="str">
        <f ca="1">IFERROR(RANK(order!BQ222,order!BQ$3:BQ$554,0),"")</f>
        <v/>
      </c>
      <c r="BR222" s="4" t="str">
        <f ca="1">IFERROR(RANK(order!BR222,order!BR$3:BR$554,0),"")</f>
        <v/>
      </c>
      <c r="BS222" s="4" t="str">
        <f ca="1">IFERROR(RANK(order!BS222,order!BS$3:BS$554,0),"")</f>
        <v/>
      </c>
      <c r="BT222" s="4" t="str">
        <f ca="1">IFERROR(RANK(order!BT222,order!BT$3:BT$554,0),"")</f>
        <v/>
      </c>
      <c r="BU222" s="95">
        <f t="shared" si="313"/>
        <v>220</v>
      </c>
      <c r="BV222" s="35" t="str">
        <f t="shared" si="314"/>
        <v>E1</v>
      </c>
      <c r="BW222" s="55">
        <f t="shared" ca="1" si="237"/>
        <v>0</v>
      </c>
      <c r="BX222" s="56" t="str">
        <f t="shared" ca="1" si="238"/>
        <v/>
      </c>
      <c r="BY222" s="56" t="str">
        <f t="shared" ca="1" si="239"/>
        <v/>
      </c>
      <c r="BZ222" s="57" t="str">
        <f t="shared" ca="1" si="240"/>
        <v/>
      </c>
      <c r="CA222" s="57" t="str">
        <f t="shared" ca="1" si="241"/>
        <v/>
      </c>
      <c r="CB222" s="58" t="str">
        <f t="shared" ca="1" si="242"/>
        <v/>
      </c>
      <c r="CC222" s="57" t="str">
        <f t="shared" ca="1" si="243"/>
        <v/>
      </c>
      <c r="CD222" s="57" t="str">
        <f t="shared" ca="1" si="244"/>
        <v/>
      </c>
      <c r="CE222" s="58" t="str">
        <f t="shared" ca="1" si="245"/>
        <v/>
      </c>
      <c r="CF222" s="59" t="str">
        <f t="shared" ca="1" si="246"/>
        <v/>
      </c>
      <c r="CG222" s="57" t="str">
        <f t="shared" ca="1" si="247"/>
        <v/>
      </c>
      <c r="CH222" s="57" t="str">
        <f t="shared" ca="1" si="248"/>
        <v/>
      </c>
      <c r="CI222" s="57" t="str">
        <f t="shared" ca="1" si="249"/>
        <v/>
      </c>
      <c r="CJ222" s="57" t="str">
        <f t="shared" ca="1" si="250"/>
        <v/>
      </c>
      <c r="CK222" s="57" t="str">
        <f t="shared" ca="1" si="251"/>
        <v/>
      </c>
      <c r="CL222" s="57" t="str">
        <f t="shared" ca="1" si="252"/>
        <v/>
      </c>
      <c r="CM222" s="57" t="str">
        <f t="shared" ca="1" si="253"/>
        <v/>
      </c>
      <c r="CN222" s="57" t="str">
        <f t="shared" ca="1" si="254"/>
        <v/>
      </c>
      <c r="CO222" s="57" t="str">
        <f t="shared" ca="1" si="255"/>
        <v/>
      </c>
      <c r="CP222" s="57" t="str">
        <f t="shared" ca="1" si="256"/>
        <v/>
      </c>
      <c r="CQ222" s="57" t="str">
        <f t="shared" ca="1" si="257"/>
        <v/>
      </c>
      <c r="CR222" s="57" t="str">
        <f t="shared" ca="1" si="258"/>
        <v/>
      </c>
      <c r="CS222" s="60" t="str">
        <f t="shared" ca="1" si="259"/>
        <v/>
      </c>
      <c r="CT222" s="60" t="str">
        <f t="shared" ca="1" si="260"/>
        <v/>
      </c>
      <c r="CU222" s="60" t="str">
        <f t="shared" ca="1" si="261"/>
        <v/>
      </c>
      <c r="CV222" s="60" t="str">
        <f t="shared" ca="1" si="262"/>
        <v/>
      </c>
      <c r="CW222" s="60" t="str">
        <f t="shared" ca="1" si="263"/>
        <v/>
      </c>
      <c r="CX222" s="60" t="str">
        <f t="shared" ca="1" si="264"/>
        <v/>
      </c>
      <c r="CY222" s="60" t="str">
        <f t="shared" ca="1" si="265"/>
        <v/>
      </c>
      <c r="CZ222" s="60" t="str">
        <f t="shared" ca="1" si="266"/>
        <v/>
      </c>
      <c r="DA222" s="65" t="str">
        <f t="shared" ca="1" si="267"/>
        <v/>
      </c>
      <c r="DB222" s="65" t="str">
        <f t="shared" ca="1" si="268"/>
        <v/>
      </c>
      <c r="DC222" s="65" t="str">
        <f t="shared" ca="1" si="269"/>
        <v/>
      </c>
      <c r="DD222" s="65" t="str">
        <f t="shared" ca="1" si="270"/>
        <v/>
      </c>
      <c r="DE222" s="65" t="str">
        <f t="shared" ca="1" si="271"/>
        <v/>
      </c>
      <c r="DF222" s="66" t="str">
        <f t="shared" ca="1" si="272"/>
        <v/>
      </c>
      <c r="DG222" s="66" t="str">
        <f t="shared" ca="1" si="273"/>
        <v/>
      </c>
      <c r="DH222" s="66" t="str">
        <f t="shared" ca="1" si="274"/>
        <v/>
      </c>
      <c r="DI222" s="66" t="str">
        <f t="shared" ca="1" si="275"/>
        <v/>
      </c>
      <c r="DJ222" s="66" t="str">
        <f t="shared" ca="1" si="276"/>
        <v/>
      </c>
      <c r="DK222" s="65" t="str">
        <f t="shared" ca="1" si="277"/>
        <v/>
      </c>
      <c r="DL222" s="65" t="str">
        <f t="shared" ca="1" si="278"/>
        <v/>
      </c>
      <c r="DM222" s="65" t="str">
        <f t="shared" ca="1" si="279"/>
        <v/>
      </c>
      <c r="DN222" s="65" t="str">
        <f t="shared" ca="1" si="280"/>
        <v/>
      </c>
      <c r="DO222" s="65" t="str">
        <f t="shared" ca="1" si="281"/>
        <v/>
      </c>
      <c r="DP222" s="65" t="str">
        <f t="shared" ca="1" si="282"/>
        <v/>
      </c>
      <c r="DQ222" s="65" t="str">
        <f t="shared" ca="1" si="283"/>
        <v/>
      </c>
      <c r="DR222" s="69" t="str">
        <f t="shared" ca="1" si="284"/>
        <v/>
      </c>
      <c r="DS222" s="69" t="str">
        <f t="shared" ca="1" si="285"/>
        <v/>
      </c>
      <c r="DT222" s="69" t="str">
        <f t="shared" ca="1" si="286"/>
        <v/>
      </c>
      <c r="DU222" s="69" t="str">
        <f t="shared" ca="1" si="287"/>
        <v/>
      </c>
      <c r="DV222" s="69" t="str">
        <f t="shared" ca="1" si="288"/>
        <v/>
      </c>
      <c r="DW222" s="69" t="str">
        <f t="shared" ca="1" si="289"/>
        <v/>
      </c>
      <c r="DX222" s="69" t="str">
        <f t="shared" ca="1" si="290"/>
        <v/>
      </c>
      <c r="DY222" s="69" t="str">
        <f t="shared" ca="1" si="291"/>
        <v/>
      </c>
      <c r="DZ222" s="72" t="str">
        <f t="shared" ca="1" si="292"/>
        <v/>
      </c>
      <c r="EA222" s="72" t="str">
        <f t="shared" ca="1" si="293"/>
        <v/>
      </c>
      <c r="EB222" s="72" t="str">
        <f t="shared" ca="1" si="294"/>
        <v/>
      </c>
      <c r="EC222" s="65" t="str">
        <f t="shared" ca="1" si="295"/>
        <v/>
      </c>
      <c r="ED222" s="65" t="str">
        <f t="shared" ca="1" si="296"/>
        <v/>
      </c>
      <c r="EE222" s="65" t="str">
        <f t="shared" ca="1" si="297"/>
        <v/>
      </c>
      <c r="EF222" s="65" t="str">
        <f t="shared" ca="1" si="298"/>
        <v/>
      </c>
      <c r="EG222" s="65" t="str">
        <f t="shared" ca="1" si="299"/>
        <v/>
      </c>
      <c r="EH222" s="65" t="str">
        <f t="shared" ca="1" si="300"/>
        <v/>
      </c>
      <c r="EI222" s="429" t="str">
        <f t="shared" ca="1" si="301"/>
        <v>No</v>
      </c>
      <c r="EJ222" s="428" t="str">
        <f t="shared" ca="1" si="302"/>
        <v/>
      </c>
      <c r="EK222" s="428" t="str">
        <f t="shared" ca="1" si="303"/>
        <v/>
      </c>
      <c r="EL222" s="65" t="str">
        <f t="shared" ca="1" si="304"/>
        <v/>
      </c>
      <c r="EM222" s="65" t="str">
        <f t="shared" ca="1" si="305"/>
        <v/>
      </c>
      <c r="EN222" s="65" t="str">
        <f t="shared" ca="1" si="306"/>
        <v/>
      </c>
      <c r="EO222" s="433" t="str">
        <f t="shared" ca="1" si="307"/>
        <v/>
      </c>
      <c r="EP222" s="433" t="str">
        <f t="shared" ca="1" si="308"/>
        <v/>
      </c>
      <c r="EQ222" s="433" t="str">
        <f t="shared" ca="1" si="309"/>
        <v/>
      </c>
      <c r="ER222" s="433" t="str">
        <f t="shared" ca="1" si="310"/>
        <v/>
      </c>
      <c r="ES222" s="433" t="str">
        <f t="shared" ca="1" si="311"/>
        <v/>
      </c>
      <c r="ET222" s="433" t="str">
        <f t="shared" ca="1" si="312"/>
        <v/>
      </c>
      <c r="EU222" s="433" t="str">
        <f ca="1">IF(OR(CO222="",CQ222=""),"",Discipline!$P$3*CO222+Discipline!$X$3*CQ222)</f>
        <v/>
      </c>
      <c r="EV222" s="433" t="str">
        <f ca="1">IF(OR(CP222="",CR222=""),"",Discipline!$P$3*CP222+Discipline!$X$3*CR222)</f>
        <v/>
      </c>
    </row>
    <row r="223" spans="1:152" x14ac:dyDescent="0.25">
      <c r="A223" s="10" t="str">
        <f ca="1">IFERROR(RANK(order!A223,order!A$3:A$554,0),"")</f>
        <v/>
      </c>
      <c r="B223" s="10" t="str">
        <f ca="1">IFERROR(RANK(order!B223,order!B$3:B$554,0),"")</f>
        <v/>
      </c>
      <c r="C223" s="10" t="str">
        <f ca="1">IFERROR(RANK(order!C223,order!C$3:C$554,0),"")</f>
        <v/>
      </c>
      <c r="D223" s="4" t="str">
        <f ca="1">IFERROR(RANK(order!D223,order!D$3:D$554,0),"")</f>
        <v/>
      </c>
      <c r="E223" s="4" t="str">
        <f ca="1">IFERROR(RANK(order!E223,order!E$3:E$554,0),"")</f>
        <v/>
      </c>
      <c r="F223" s="4" t="str">
        <f ca="1">IFERROR(RANK(order!F223,order!F$3:F$554,0),"")</f>
        <v/>
      </c>
      <c r="G223" s="10" t="str">
        <f ca="1">IFERROR(RANK(order!G223,order!G$3:G$554,0),"")</f>
        <v/>
      </c>
      <c r="H223" s="10" t="str">
        <f ca="1">IFERROR(RANK(order!H223,order!H$3:H$554,0),"")</f>
        <v/>
      </c>
      <c r="I223" s="10" t="str">
        <f ca="1">IFERROR(RANK(order!I223,order!I$3:I$554,0),"")</f>
        <v/>
      </c>
      <c r="J223" s="4" t="str">
        <f ca="1">IFERROR(RANK(order!J223,order!J$3:J$554,0),"")</f>
        <v/>
      </c>
      <c r="K223" s="4" t="str">
        <f ca="1">IFERROR(RANK(order!K223,order!K$3:K$554,0),"")</f>
        <v/>
      </c>
      <c r="L223" s="4" t="str">
        <f ca="1">IFERROR(RANK(order!L223,order!L$3:L$554,0),"")</f>
        <v/>
      </c>
      <c r="M223" s="10" t="str">
        <f ca="1">IFERROR(RANK(order!M223,order!M$3:M$554,0),"")</f>
        <v/>
      </c>
      <c r="N223" s="10" t="str">
        <f ca="1">IFERROR(RANK(order!N223,order!N$3:N$554,0),"")</f>
        <v/>
      </c>
      <c r="O223" s="10" t="str">
        <f ca="1">IFERROR(RANK(order!O223,order!O$3:O$554,0),"")</f>
        <v/>
      </c>
      <c r="P223" s="4" t="str">
        <f ca="1">IFERROR(RANK(order!P223,order!P$3:P$554,0),"")</f>
        <v/>
      </c>
      <c r="Q223" s="4" t="str">
        <f ca="1">IFERROR(RANK(order!Q223,order!Q$3:Q$554,0),"")</f>
        <v/>
      </c>
      <c r="R223" s="4" t="str">
        <f ca="1">IFERROR(RANK(order!R223,order!R$3:R$554,0),"")</f>
        <v/>
      </c>
      <c r="S223" s="10" t="str">
        <f ca="1">IFERROR(RANK(order!S223,order!S$3:S$554,0),"")</f>
        <v/>
      </c>
      <c r="T223" s="10" t="str">
        <f ca="1">IFERROR(RANK(order!T223,order!T$3:T$554,0),"")</f>
        <v/>
      </c>
      <c r="U223" s="10" t="str">
        <f ca="1">IFERROR(RANK(order!U223,order!U$3:U$554,0),"")</f>
        <v/>
      </c>
      <c r="V223" s="4" t="str">
        <f ca="1">IFERROR(RANK(order!V223,order!V$3:V$554,0),"")</f>
        <v/>
      </c>
      <c r="W223" s="4" t="str">
        <f ca="1">IFERROR(RANK(order!W223,order!W$3:W$554,0),"")</f>
        <v/>
      </c>
      <c r="X223" s="4" t="str">
        <f ca="1">IFERROR(RANK(order!X223,order!X$3:X$554,0),"")</f>
        <v/>
      </c>
      <c r="Y223" s="10" t="str">
        <f ca="1">IFERROR(RANK(order!Y223,order!Y$3:Y$554,0),"")</f>
        <v/>
      </c>
      <c r="Z223" s="10" t="str">
        <f ca="1">IFERROR(RANK(order!Z223,order!Z$3:Z$554,0),"")</f>
        <v/>
      </c>
      <c r="AA223" s="10" t="str">
        <f ca="1">IFERROR(RANK(order!AA223,order!AA$3:AA$554,0),"")</f>
        <v/>
      </c>
      <c r="AB223" s="4" t="str">
        <f ca="1">IFERROR(RANK(order!AB223,order!AB$3:AB$554,0),"")</f>
        <v/>
      </c>
      <c r="AC223" s="4" t="str">
        <f ca="1">IFERROR(RANK(order!AC223,order!AC$3:AC$554,0),"")</f>
        <v/>
      </c>
      <c r="AD223" s="4" t="str">
        <f ca="1">IFERROR(RANK(order!AD223,order!AD$3:AD$554,0),"")</f>
        <v/>
      </c>
      <c r="AE223" s="10" t="str">
        <f ca="1">IFERROR(RANK(order!AE223,order!AE$3:AE$554,0),"")</f>
        <v/>
      </c>
      <c r="AF223" s="10" t="str">
        <f ca="1">IFERROR(RANK(order!AF223,order!AF$3:AF$554,0),"")</f>
        <v/>
      </c>
      <c r="AG223" s="10" t="str">
        <f ca="1">IFERROR(RANK(order!AG223,order!AG$3:AG$554,0),"")</f>
        <v/>
      </c>
      <c r="AH223" s="4" t="str">
        <f ca="1">IFERROR(RANK(order!AH223,order!AH$3:AH$554,0),"")</f>
        <v/>
      </c>
      <c r="AI223" s="4" t="str">
        <f ca="1">IFERROR(RANK(order!AI223,order!AI$3:AI$554,0),"")</f>
        <v/>
      </c>
      <c r="AJ223" s="4" t="str">
        <f ca="1">IFERROR(RANK(order!AJ223,order!AJ$3:AJ$554,0),"")</f>
        <v/>
      </c>
      <c r="AK223" s="10" t="str">
        <f ca="1">IFERROR(RANK(order!AK223,order!AK$3:AK$554,0),"")</f>
        <v/>
      </c>
      <c r="AL223" s="10" t="str">
        <f ca="1">IFERROR(RANK(order!AL223,order!AL$3:AL$554,0),"")</f>
        <v/>
      </c>
      <c r="AM223" s="10" t="str">
        <f ca="1">IFERROR(RANK(order!AM223,order!AM$3:AM$554,0),"")</f>
        <v/>
      </c>
      <c r="AN223" s="4" t="str">
        <f ca="1">IFERROR(RANK(order!AN223,order!AN$3:AN$554,0),"")</f>
        <v/>
      </c>
      <c r="AO223" s="4" t="str">
        <f ca="1">IFERROR(RANK(order!AO223,order!AO$3:AO$554,0),"")</f>
        <v/>
      </c>
      <c r="AP223" s="4" t="str">
        <f ca="1">IFERROR(RANK(order!AP223,order!AP$3:AP$554,0),"")</f>
        <v/>
      </c>
      <c r="AQ223" s="10" t="str">
        <f ca="1">IFERROR(RANK(order!AQ223,order!AQ$3:AQ$554,0),"")</f>
        <v/>
      </c>
      <c r="AR223" s="10" t="str">
        <f ca="1">IFERROR(RANK(order!AR223,order!AR$3:AR$554,0),"")</f>
        <v/>
      </c>
      <c r="AS223" s="10" t="str">
        <f ca="1">IFERROR(RANK(order!AS223,order!AS$3:AS$554,0),"")</f>
        <v/>
      </c>
      <c r="AT223" s="4" t="str">
        <f ca="1">IFERROR(RANK(order!AT223,order!AT$3:AT$554,0),"")</f>
        <v/>
      </c>
      <c r="AU223" s="4" t="str">
        <f ca="1">IFERROR(RANK(order!AU223,order!AU$3:AU$554,0),"")</f>
        <v/>
      </c>
      <c r="AV223" s="4" t="str">
        <f ca="1">IFERROR(RANK(order!AV223,order!AV$3:AV$554,0),"")</f>
        <v/>
      </c>
      <c r="AW223" s="10" t="str">
        <f ca="1">IFERROR(RANK(order!AW223,order!AW$3:AW$554,0),"")</f>
        <v/>
      </c>
      <c r="AX223" s="10" t="str">
        <f ca="1">IFERROR(RANK(order!AX223,order!AX$3:AX$554,0),"")</f>
        <v/>
      </c>
      <c r="AY223" s="10" t="str">
        <f ca="1">IFERROR(RANK(order!AY223,order!AY$3:AY$554,0),"")</f>
        <v/>
      </c>
      <c r="AZ223" s="4" t="str">
        <f ca="1">IFERROR(RANK(order!AZ223,order!AZ$3:AZ$554,0),"")</f>
        <v/>
      </c>
      <c r="BA223" s="4" t="str">
        <f ca="1">IFERROR(RANK(order!BA223,order!BA$3:BA$554,0),"")</f>
        <v/>
      </c>
      <c r="BB223" s="4" t="str">
        <f ca="1">IFERROR(RANK(order!BB223,order!BB$3:BB$554,0),"")</f>
        <v/>
      </c>
      <c r="BC223" s="10" t="str">
        <f ca="1">IFERROR(RANK(order!BC223,order!BC$3:BC$554,0),"")</f>
        <v/>
      </c>
      <c r="BD223" s="10" t="str">
        <f ca="1">IFERROR(RANK(order!BD223,order!BD$3:BD$554,0),"")</f>
        <v/>
      </c>
      <c r="BE223" s="10" t="str">
        <f ca="1">IFERROR(RANK(order!BE223,order!BE$3:BE$554,0),"")</f>
        <v/>
      </c>
      <c r="BF223" s="4" t="str">
        <f ca="1">IFERROR(RANK(order!BF223,order!BF$3:BF$554,0),"")</f>
        <v/>
      </c>
      <c r="BG223" s="4" t="str">
        <f ca="1">IFERROR(RANK(order!BG223,order!BG$3:BG$554,0),"")</f>
        <v/>
      </c>
      <c r="BH223" s="4" t="str">
        <f ca="1">IFERROR(RANK(order!BH223,order!BH$3:BH$554,0),"")</f>
        <v/>
      </c>
      <c r="BI223" s="10" t="str">
        <f ca="1">IFERROR(RANK(order!BI223,order!BI$3:BI$554,0),"")</f>
        <v/>
      </c>
      <c r="BJ223" s="10" t="str">
        <f ca="1">IFERROR(RANK(order!BJ223,order!BJ$3:BJ$554,0),"")</f>
        <v/>
      </c>
      <c r="BK223" s="10" t="str">
        <f ca="1">IFERROR(RANK(order!BK223,order!BK$3:BK$554,0),"")</f>
        <v/>
      </c>
      <c r="BL223" s="4" t="str">
        <f ca="1">IFERROR(RANK(order!BL223,order!BL$3:BL$554,0),"")</f>
        <v/>
      </c>
      <c r="BM223" s="4" t="str">
        <f ca="1">IFERROR(RANK(order!BM223,order!BM$3:BM$554,0),"")</f>
        <v/>
      </c>
      <c r="BN223" s="4" t="str">
        <f ca="1">IFERROR(RANK(order!BN223,order!BN$3:BN$554,0),"")</f>
        <v/>
      </c>
      <c r="BO223" s="10" t="str">
        <f ca="1">IFERROR(RANK(order!BO223,order!BO$3:BO$554,0),"")</f>
        <v/>
      </c>
      <c r="BP223" s="10" t="str">
        <f ca="1">IFERROR(RANK(order!BP223,order!BP$3:BP$554,0),"")</f>
        <v/>
      </c>
      <c r="BQ223" s="10" t="str">
        <f ca="1">IFERROR(RANK(order!BQ223,order!BQ$3:BQ$554,0),"")</f>
        <v/>
      </c>
      <c r="BR223" s="4" t="str">
        <f ca="1">IFERROR(RANK(order!BR223,order!BR$3:BR$554,0),"")</f>
        <v/>
      </c>
      <c r="BS223" s="4" t="str">
        <f ca="1">IFERROR(RANK(order!BS223,order!BS$3:BS$554,0),"")</f>
        <v/>
      </c>
      <c r="BT223" s="4" t="str">
        <f ca="1">IFERROR(RANK(order!BT223,order!BT$3:BT$554,0),"")</f>
        <v/>
      </c>
      <c r="BU223" s="95">
        <f t="shared" si="313"/>
        <v>221</v>
      </c>
      <c r="BV223" s="35" t="str">
        <f t="shared" si="314"/>
        <v>E1</v>
      </c>
      <c r="BW223" s="55">
        <f t="shared" ca="1" si="237"/>
        <v>0</v>
      </c>
      <c r="BX223" s="56" t="str">
        <f t="shared" ca="1" si="238"/>
        <v/>
      </c>
      <c r="BY223" s="56" t="str">
        <f t="shared" ca="1" si="239"/>
        <v/>
      </c>
      <c r="BZ223" s="57" t="str">
        <f t="shared" ca="1" si="240"/>
        <v/>
      </c>
      <c r="CA223" s="57" t="str">
        <f t="shared" ca="1" si="241"/>
        <v/>
      </c>
      <c r="CB223" s="58" t="str">
        <f t="shared" ca="1" si="242"/>
        <v/>
      </c>
      <c r="CC223" s="57" t="str">
        <f t="shared" ca="1" si="243"/>
        <v/>
      </c>
      <c r="CD223" s="57" t="str">
        <f t="shared" ca="1" si="244"/>
        <v/>
      </c>
      <c r="CE223" s="58" t="str">
        <f t="shared" ca="1" si="245"/>
        <v/>
      </c>
      <c r="CF223" s="59" t="str">
        <f t="shared" ca="1" si="246"/>
        <v/>
      </c>
      <c r="CG223" s="57" t="str">
        <f t="shared" ca="1" si="247"/>
        <v/>
      </c>
      <c r="CH223" s="57" t="str">
        <f t="shared" ca="1" si="248"/>
        <v/>
      </c>
      <c r="CI223" s="57" t="str">
        <f t="shared" ca="1" si="249"/>
        <v/>
      </c>
      <c r="CJ223" s="57" t="str">
        <f t="shared" ca="1" si="250"/>
        <v/>
      </c>
      <c r="CK223" s="57" t="str">
        <f t="shared" ca="1" si="251"/>
        <v/>
      </c>
      <c r="CL223" s="57" t="str">
        <f t="shared" ca="1" si="252"/>
        <v/>
      </c>
      <c r="CM223" s="57" t="str">
        <f t="shared" ca="1" si="253"/>
        <v/>
      </c>
      <c r="CN223" s="57" t="str">
        <f t="shared" ca="1" si="254"/>
        <v/>
      </c>
      <c r="CO223" s="57" t="str">
        <f t="shared" ca="1" si="255"/>
        <v/>
      </c>
      <c r="CP223" s="57" t="str">
        <f t="shared" ca="1" si="256"/>
        <v/>
      </c>
      <c r="CQ223" s="57" t="str">
        <f t="shared" ca="1" si="257"/>
        <v/>
      </c>
      <c r="CR223" s="57" t="str">
        <f t="shared" ca="1" si="258"/>
        <v/>
      </c>
      <c r="CS223" s="60" t="str">
        <f t="shared" ca="1" si="259"/>
        <v/>
      </c>
      <c r="CT223" s="60" t="str">
        <f t="shared" ca="1" si="260"/>
        <v/>
      </c>
      <c r="CU223" s="60" t="str">
        <f t="shared" ca="1" si="261"/>
        <v/>
      </c>
      <c r="CV223" s="60" t="str">
        <f t="shared" ca="1" si="262"/>
        <v/>
      </c>
      <c r="CW223" s="60" t="str">
        <f t="shared" ca="1" si="263"/>
        <v/>
      </c>
      <c r="CX223" s="60" t="str">
        <f t="shared" ca="1" si="264"/>
        <v/>
      </c>
      <c r="CY223" s="60" t="str">
        <f t="shared" ca="1" si="265"/>
        <v/>
      </c>
      <c r="CZ223" s="60" t="str">
        <f t="shared" ca="1" si="266"/>
        <v/>
      </c>
      <c r="DA223" s="65" t="str">
        <f t="shared" ca="1" si="267"/>
        <v/>
      </c>
      <c r="DB223" s="65" t="str">
        <f t="shared" ca="1" si="268"/>
        <v/>
      </c>
      <c r="DC223" s="65" t="str">
        <f t="shared" ca="1" si="269"/>
        <v/>
      </c>
      <c r="DD223" s="65" t="str">
        <f t="shared" ca="1" si="270"/>
        <v/>
      </c>
      <c r="DE223" s="65" t="str">
        <f t="shared" ca="1" si="271"/>
        <v/>
      </c>
      <c r="DF223" s="66" t="str">
        <f t="shared" ca="1" si="272"/>
        <v/>
      </c>
      <c r="DG223" s="66" t="str">
        <f t="shared" ca="1" si="273"/>
        <v/>
      </c>
      <c r="DH223" s="66" t="str">
        <f t="shared" ca="1" si="274"/>
        <v/>
      </c>
      <c r="DI223" s="66" t="str">
        <f t="shared" ca="1" si="275"/>
        <v/>
      </c>
      <c r="DJ223" s="66" t="str">
        <f t="shared" ca="1" si="276"/>
        <v/>
      </c>
      <c r="DK223" s="65" t="str">
        <f t="shared" ca="1" si="277"/>
        <v/>
      </c>
      <c r="DL223" s="65" t="str">
        <f t="shared" ca="1" si="278"/>
        <v/>
      </c>
      <c r="DM223" s="65" t="str">
        <f t="shared" ca="1" si="279"/>
        <v/>
      </c>
      <c r="DN223" s="65" t="str">
        <f t="shared" ca="1" si="280"/>
        <v/>
      </c>
      <c r="DO223" s="65" t="str">
        <f t="shared" ca="1" si="281"/>
        <v/>
      </c>
      <c r="DP223" s="65" t="str">
        <f t="shared" ca="1" si="282"/>
        <v/>
      </c>
      <c r="DQ223" s="65" t="str">
        <f t="shared" ca="1" si="283"/>
        <v/>
      </c>
      <c r="DR223" s="69" t="str">
        <f t="shared" ca="1" si="284"/>
        <v/>
      </c>
      <c r="DS223" s="69" t="str">
        <f t="shared" ca="1" si="285"/>
        <v/>
      </c>
      <c r="DT223" s="69" t="str">
        <f t="shared" ca="1" si="286"/>
        <v/>
      </c>
      <c r="DU223" s="69" t="str">
        <f t="shared" ca="1" si="287"/>
        <v/>
      </c>
      <c r="DV223" s="69" t="str">
        <f t="shared" ca="1" si="288"/>
        <v/>
      </c>
      <c r="DW223" s="69" t="str">
        <f t="shared" ca="1" si="289"/>
        <v/>
      </c>
      <c r="DX223" s="69" t="str">
        <f t="shared" ca="1" si="290"/>
        <v/>
      </c>
      <c r="DY223" s="69" t="str">
        <f t="shared" ca="1" si="291"/>
        <v/>
      </c>
      <c r="DZ223" s="72" t="str">
        <f t="shared" ca="1" si="292"/>
        <v/>
      </c>
      <c r="EA223" s="72" t="str">
        <f t="shared" ca="1" si="293"/>
        <v/>
      </c>
      <c r="EB223" s="72" t="str">
        <f t="shared" ca="1" si="294"/>
        <v/>
      </c>
      <c r="EC223" s="65" t="str">
        <f t="shared" ca="1" si="295"/>
        <v/>
      </c>
      <c r="ED223" s="65" t="str">
        <f t="shared" ca="1" si="296"/>
        <v/>
      </c>
      <c r="EE223" s="65" t="str">
        <f t="shared" ca="1" si="297"/>
        <v/>
      </c>
      <c r="EF223" s="65" t="str">
        <f t="shared" ca="1" si="298"/>
        <v/>
      </c>
      <c r="EG223" s="65" t="str">
        <f t="shared" ca="1" si="299"/>
        <v/>
      </c>
      <c r="EH223" s="65" t="str">
        <f t="shared" ca="1" si="300"/>
        <v/>
      </c>
      <c r="EI223" s="429" t="str">
        <f t="shared" ca="1" si="301"/>
        <v>No</v>
      </c>
      <c r="EJ223" s="428" t="str">
        <f t="shared" ca="1" si="302"/>
        <v/>
      </c>
      <c r="EK223" s="428" t="str">
        <f t="shared" ca="1" si="303"/>
        <v/>
      </c>
      <c r="EL223" s="65" t="str">
        <f t="shared" ca="1" si="304"/>
        <v/>
      </c>
      <c r="EM223" s="65" t="str">
        <f t="shared" ca="1" si="305"/>
        <v/>
      </c>
      <c r="EN223" s="65" t="str">
        <f t="shared" ca="1" si="306"/>
        <v/>
      </c>
      <c r="EO223" s="433" t="str">
        <f t="shared" ca="1" si="307"/>
        <v/>
      </c>
      <c r="EP223" s="433" t="str">
        <f t="shared" ca="1" si="308"/>
        <v/>
      </c>
      <c r="EQ223" s="433" t="str">
        <f t="shared" ca="1" si="309"/>
        <v/>
      </c>
      <c r="ER223" s="433" t="str">
        <f t="shared" ca="1" si="310"/>
        <v/>
      </c>
      <c r="ES223" s="433" t="str">
        <f t="shared" ca="1" si="311"/>
        <v/>
      </c>
      <c r="ET223" s="433" t="str">
        <f t="shared" ca="1" si="312"/>
        <v/>
      </c>
      <c r="EU223" s="433" t="str">
        <f ca="1">IF(OR(CO223="",CQ223=""),"",Discipline!$P$3*CO223+Discipline!$X$3*CQ223)</f>
        <v/>
      </c>
      <c r="EV223" s="433" t="str">
        <f ca="1">IF(OR(CP223="",CR223=""),"",Discipline!$P$3*CP223+Discipline!$X$3*CR223)</f>
        <v/>
      </c>
    </row>
    <row r="224" spans="1:152" x14ac:dyDescent="0.25">
      <c r="A224" s="10" t="str">
        <f ca="1">IFERROR(RANK(order!A224,order!A$3:A$554,0),"")</f>
        <v/>
      </c>
      <c r="B224" s="10" t="str">
        <f ca="1">IFERROR(RANK(order!B224,order!B$3:B$554,0),"")</f>
        <v/>
      </c>
      <c r="C224" s="10" t="str">
        <f ca="1">IFERROR(RANK(order!C224,order!C$3:C$554,0),"")</f>
        <v/>
      </c>
      <c r="D224" s="4" t="str">
        <f ca="1">IFERROR(RANK(order!D224,order!D$3:D$554,0),"")</f>
        <v/>
      </c>
      <c r="E224" s="4" t="str">
        <f ca="1">IFERROR(RANK(order!E224,order!E$3:E$554,0),"")</f>
        <v/>
      </c>
      <c r="F224" s="4" t="str">
        <f ca="1">IFERROR(RANK(order!F224,order!F$3:F$554,0),"")</f>
        <v/>
      </c>
      <c r="G224" s="10" t="str">
        <f ca="1">IFERROR(RANK(order!G224,order!G$3:G$554,0),"")</f>
        <v/>
      </c>
      <c r="H224" s="10" t="str">
        <f ca="1">IFERROR(RANK(order!H224,order!H$3:H$554,0),"")</f>
        <v/>
      </c>
      <c r="I224" s="10" t="str">
        <f ca="1">IFERROR(RANK(order!I224,order!I$3:I$554,0),"")</f>
        <v/>
      </c>
      <c r="J224" s="4" t="str">
        <f ca="1">IFERROR(RANK(order!J224,order!J$3:J$554,0),"")</f>
        <v/>
      </c>
      <c r="K224" s="4" t="str">
        <f ca="1">IFERROR(RANK(order!K224,order!K$3:K$554,0),"")</f>
        <v/>
      </c>
      <c r="L224" s="4" t="str">
        <f ca="1">IFERROR(RANK(order!L224,order!L$3:L$554,0),"")</f>
        <v/>
      </c>
      <c r="M224" s="10" t="str">
        <f ca="1">IFERROR(RANK(order!M224,order!M$3:M$554,0),"")</f>
        <v/>
      </c>
      <c r="N224" s="10" t="str">
        <f ca="1">IFERROR(RANK(order!N224,order!N$3:N$554,0),"")</f>
        <v/>
      </c>
      <c r="O224" s="10" t="str">
        <f ca="1">IFERROR(RANK(order!O224,order!O$3:O$554,0),"")</f>
        <v/>
      </c>
      <c r="P224" s="4" t="str">
        <f ca="1">IFERROR(RANK(order!P224,order!P$3:P$554,0),"")</f>
        <v/>
      </c>
      <c r="Q224" s="4" t="str">
        <f ca="1">IFERROR(RANK(order!Q224,order!Q$3:Q$554,0),"")</f>
        <v/>
      </c>
      <c r="R224" s="4" t="str">
        <f ca="1">IFERROR(RANK(order!R224,order!R$3:R$554,0),"")</f>
        <v/>
      </c>
      <c r="S224" s="10" t="str">
        <f ca="1">IFERROR(RANK(order!S224,order!S$3:S$554,0),"")</f>
        <v/>
      </c>
      <c r="T224" s="10" t="str">
        <f ca="1">IFERROR(RANK(order!T224,order!T$3:T$554,0),"")</f>
        <v/>
      </c>
      <c r="U224" s="10" t="str">
        <f ca="1">IFERROR(RANK(order!U224,order!U$3:U$554,0),"")</f>
        <v/>
      </c>
      <c r="V224" s="4" t="str">
        <f ca="1">IFERROR(RANK(order!V224,order!V$3:V$554,0),"")</f>
        <v/>
      </c>
      <c r="W224" s="4" t="str">
        <f ca="1">IFERROR(RANK(order!W224,order!W$3:W$554,0),"")</f>
        <v/>
      </c>
      <c r="X224" s="4" t="str">
        <f ca="1">IFERROR(RANK(order!X224,order!X$3:X$554,0),"")</f>
        <v/>
      </c>
      <c r="Y224" s="10" t="str">
        <f ca="1">IFERROR(RANK(order!Y224,order!Y$3:Y$554,0),"")</f>
        <v/>
      </c>
      <c r="Z224" s="10" t="str">
        <f ca="1">IFERROR(RANK(order!Z224,order!Z$3:Z$554,0),"")</f>
        <v/>
      </c>
      <c r="AA224" s="10" t="str">
        <f ca="1">IFERROR(RANK(order!AA224,order!AA$3:AA$554,0),"")</f>
        <v/>
      </c>
      <c r="AB224" s="4" t="str">
        <f ca="1">IFERROR(RANK(order!AB224,order!AB$3:AB$554,0),"")</f>
        <v/>
      </c>
      <c r="AC224" s="4" t="str">
        <f ca="1">IFERROR(RANK(order!AC224,order!AC$3:AC$554,0),"")</f>
        <v/>
      </c>
      <c r="AD224" s="4" t="str">
        <f ca="1">IFERROR(RANK(order!AD224,order!AD$3:AD$554,0),"")</f>
        <v/>
      </c>
      <c r="AE224" s="10" t="str">
        <f ca="1">IFERROR(RANK(order!AE224,order!AE$3:AE$554,0),"")</f>
        <v/>
      </c>
      <c r="AF224" s="10" t="str">
        <f ca="1">IFERROR(RANK(order!AF224,order!AF$3:AF$554,0),"")</f>
        <v/>
      </c>
      <c r="AG224" s="10" t="str">
        <f ca="1">IFERROR(RANK(order!AG224,order!AG$3:AG$554,0),"")</f>
        <v/>
      </c>
      <c r="AH224" s="4" t="str">
        <f ca="1">IFERROR(RANK(order!AH224,order!AH$3:AH$554,0),"")</f>
        <v/>
      </c>
      <c r="AI224" s="4" t="str">
        <f ca="1">IFERROR(RANK(order!AI224,order!AI$3:AI$554,0),"")</f>
        <v/>
      </c>
      <c r="AJ224" s="4" t="str">
        <f ca="1">IFERROR(RANK(order!AJ224,order!AJ$3:AJ$554,0),"")</f>
        <v/>
      </c>
      <c r="AK224" s="10" t="str">
        <f ca="1">IFERROR(RANK(order!AK224,order!AK$3:AK$554,0),"")</f>
        <v/>
      </c>
      <c r="AL224" s="10" t="str">
        <f ca="1">IFERROR(RANK(order!AL224,order!AL$3:AL$554,0),"")</f>
        <v/>
      </c>
      <c r="AM224" s="10" t="str">
        <f ca="1">IFERROR(RANK(order!AM224,order!AM$3:AM$554,0),"")</f>
        <v/>
      </c>
      <c r="AN224" s="4" t="str">
        <f ca="1">IFERROR(RANK(order!AN224,order!AN$3:AN$554,0),"")</f>
        <v/>
      </c>
      <c r="AO224" s="4" t="str">
        <f ca="1">IFERROR(RANK(order!AO224,order!AO$3:AO$554,0),"")</f>
        <v/>
      </c>
      <c r="AP224" s="4" t="str">
        <f ca="1">IFERROR(RANK(order!AP224,order!AP$3:AP$554,0),"")</f>
        <v/>
      </c>
      <c r="AQ224" s="10" t="str">
        <f ca="1">IFERROR(RANK(order!AQ224,order!AQ$3:AQ$554,0),"")</f>
        <v/>
      </c>
      <c r="AR224" s="10" t="str">
        <f ca="1">IFERROR(RANK(order!AR224,order!AR$3:AR$554,0),"")</f>
        <v/>
      </c>
      <c r="AS224" s="10" t="str">
        <f ca="1">IFERROR(RANK(order!AS224,order!AS$3:AS$554,0),"")</f>
        <v/>
      </c>
      <c r="AT224" s="4" t="str">
        <f ca="1">IFERROR(RANK(order!AT224,order!AT$3:AT$554,0),"")</f>
        <v/>
      </c>
      <c r="AU224" s="4" t="str">
        <f ca="1">IFERROR(RANK(order!AU224,order!AU$3:AU$554,0),"")</f>
        <v/>
      </c>
      <c r="AV224" s="4" t="str">
        <f ca="1">IFERROR(RANK(order!AV224,order!AV$3:AV$554,0),"")</f>
        <v/>
      </c>
      <c r="AW224" s="10" t="str">
        <f ca="1">IFERROR(RANK(order!AW224,order!AW$3:AW$554,0),"")</f>
        <v/>
      </c>
      <c r="AX224" s="10" t="str">
        <f ca="1">IFERROR(RANK(order!AX224,order!AX$3:AX$554,0),"")</f>
        <v/>
      </c>
      <c r="AY224" s="10" t="str">
        <f ca="1">IFERROR(RANK(order!AY224,order!AY$3:AY$554,0),"")</f>
        <v/>
      </c>
      <c r="AZ224" s="4" t="str">
        <f ca="1">IFERROR(RANK(order!AZ224,order!AZ$3:AZ$554,0),"")</f>
        <v/>
      </c>
      <c r="BA224" s="4" t="str">
        <f ca="1">IFERROR(RANK(order!BA224,order!BA$3:BA$554,0),"")</f>
        <v/>
      </c>
      <c r="BB224" s="4" t="str">
        <f ca="1">IFERROR(RANK(order!BB224,order!BB$3:BB$554,0),"")</f>
        <v/>
      </c>
      <c r="BC224" s="10" t="str">
        <f ca="1">IFERROR(RANK(order!BC224,order!BC$3:BC$554,0),"")</f>
        <v/>
      </c>
      <c r="BD224" s="10" t="str">
        <f ca="1">IFERROR(RANK(order!BD224,order!BD$3:BD$554,0),"")</f>
        <v/>
      </c>
      <c r="BE224" s="10" t="str">
        <f ca="1">IFERROR(RANK(order!BE224,order!BE$3:BE$554,0),"")</f>
        <v/>
      </c>
      <c r="BF224" s="4" t="str">
        <f ca="1">IFERROR(RANK(order!BF224,order!BF$3:BF$554,0),"")</f>
        <v/>
      </c>
      <c r="BG224" s="4" t="str">
        <f ca="1">IFERROR(RANK(order!BG224,order!BG$3:BG$554,0),"")</f>
        <v/>
      </c>
      <c r="BH224" s="4" t="str">
        <f ca="1">IFERROR(RANK(order!BH224,order!BH$3:BH$554,0),"")</f>
        <v/>
      </c>
      <c r="BI224" s="10" t="str">
        <f ca="1">IFERROR(RANK(order!BI224,order!BI$3:BI$554,0),"")</f>
        <v/>
      </c>
      <c r="BJ224" s="10" t="str">
        <f ca="1">IFERROR(RANK(order!BJ224,order!BJ$3:BJ$554,0),"")</f>
        <v/>
      </c>
      <c r="BK224" s="10" t="str">
        <f ca="1">IFERROR(RANK(order!BK224,order!BK$3:BK$554,0),"")</f>
        <v/>
      </c>
      <c r="BL224" s="4" t="str">
        <f ca="1">IFERROR(RANK(order!BL224,order!BL$3:BL$554,0),"")</f>
        <v/>
      </c>
      <c r="BM224" s="4" t="str">
        <f ca="1">IFERROR(RANK(order!BM224,order!BM$3:BM$554,0),"")</f>
        <v/>
      </c>
      <c r="BN224" s="4" t="str">
        <f ca="1">IFERROR(RANK(order!BN224,order!BN$3:BN$554,0),"")</f>
        <v/>
      </c>
      <c r="BO224" s="10" t="str">
        <f ca="1">IFERROR(RANK(order!BO224,order!BO$3:BO$554,0),"")</f>
        <v/>
      </c>
      <c r="BP224" s="10" t="str">
        <f ca="1">IFERROR(RANK(order!BP224,order!BP$3:BP$554,0),"")</f>
        <v/>
      </c>
      <c r="BQ224" s="10" t="str">
        <f ca="1">IFERROR(RANK(order!BQ224,order!BQ$3:BQ$554,0),"")</f>
        <v/>
      </c>
      <c r="BR224" s="4" t="str">
        <f ca="1">IFERROR(RANK(order!BR224,order!BR$3:BR$554,0),"")</f>
        <v/>
      </c>
      <c r="BS224" s="4" t="str">
        <f ca="1">IFERROR(RANK(order!BS224,order!BS$3:BS$554,0),"")</f>
        <v/>
      </c>
      <c r="BT224" s="4" t="str">
        <f ca="1">IFERROR(RANK(order!BT224,order!BT$3:BT$554,0),"")</f>
        <v/>
      </c>
      <c r="BU224" s="95">
        <f t="shared" si="313"/>
        <v>222</v>
      </c>
      <c r="BV224" s="35" t="str">
        <f t="shared" si="314"/>
        <v>E1</v>
      </c>
      <c r="BW224" s="55">
        <f t="shared" ca="1" si="237"/>
        <v>0</v>
      </c>
      <c r="BX224" s="56" t="str">
        <f t="shared" ca="1" si="238"/>
        <v/>
      </c>
      <c r="BY224" s="56" t="str">
        <f t="shared" ca="1" si="239"/>
        <v/>
      </c>
      <c r="BZ224" s="57" t="str">
        <f t="shared" ca="1" si="240"/>
        <v/>
      </c>
      <c r="CA224" s="57" t="str">
        <f t="shared" ca="1" si="241"/>
        <v/>
      </c>
      <c r="CB224" s="58" t="str">
        <f t="shared" ca="1" si="242"/>
        <v/>
      </c>
      <c r="CC224" s="57" t="str">
        <f t="shared" ca="1" si="243"/>
        <v/>
      </c>
      <c r="CD224" s="57" t="str">
        <f t="shared" ca="1" si="244"/>
        <v/>
      </c>
      <c r="CE224" s="58" t="str">
        <f t="shared" ca="1" si="245"/>
        <v/>
      </c>
      <c r="CF224" s="59" t="str">
        <f t="shared" ca="1" si="246"/>
        <v/>
      </c>
      <c r="CG224" s="57" t="str">
        <f t="shared" ca="1" si="247"/>
        <v/>
      </c>
      <c r="CH224" s="57" t="str">
        <f t="shared" ca="1" si="248"/>
        <v/>
      </c>
      <c r="CI224" s="57" t="str">
        <f t="shared" ca="1" si="249"/>
        <v/>
      </c>
      <c r="CJ224" s="57" t="str">
        <f t="shared" ca="1" si="250"/>
        <v/>
      </c>
      <c r="CK224" s="57" t="str">
        <f t="shared" ca="1" si="251"/>
        <v/>
      </c>
      <c r="CL224" s="57" t="str">
        <f t="shared" ca="1" si="252"/>
        <v/>
      </c>
      <c r="CM224" s="57" t="str">
        <f t="shared" ca="1" si="253"/>
        <v/>
      </c>
      <c r="CN224" s="57" t="str">
        <f t="shared" ca="1" si="254"/>
        <v/>
      </c>
      <c r="CO224" s="57" t="str">
        <f t="shared" ca="1" si="255"/>
        <v/>
      </c>
      <c r="CP224" s="57" t="str">
        <f t="shared" ca="1" si="256"/>
        <v/>
      </c>
      <c r="CQ224" s="57" t="str">
        <f t="shared" ca="1" si="257"/>
        <v/>
      </c>
      <c r="CR224" s="57" t="str">
        <f t="shared" ca="1" si="258"/>
        <v/>
      </c>
      <c r="CS224" s="60" t="str">
        <f t="shared" ca="1" si="259"/>
        <v/>
      </c>
      <c r="CT224" s="60" t="str">
        <f t="shared" ca="1" si="260"/>
        <v/>
      </c>
      <c r="CU224" s="60" t="str">
        <f t="shared" ca="1" si="261"/>
        <v/>
      </c>
      <c r="CV224" s="60" t="str">
        <f t="shared" ca="1" si="262"/>
        <v/>
      </c>
      <c r="CW224" s="60" t="str">
        <f t="shared" ca="1" si="263"/>
        <v/>
      </c>
      <c r="CX224" s="60" t="str">
        <f t="shared" ca="1" si="264"/>
        <v/>
      </c>
      <c r="CY224" s="60" t="str">
        <f t="shared" ca="1" si="265"/>
        <v/>
      </c>
      <c r="CZ224" s="60" t="str">
        <f t="shared" ca="1" si="266"/>
        <v/>
      </c>
      <c r="DA224" s="65" t="str">
        <f t="shared" ca="1" si="267"/>
        <v/>
      </c>
      <c r="DB224" s="65" t="str">
        <f t="shared" ca="1" si="268"/>
        <v/>
      </c>
      <c r="DC224" s="65" t="str">
        <f t="shared" ca="1" si="269"/>
        <v/>
      </c>
      <c r="DD224" s="65" t="str">
        <f t="shared" ca="1" si="270"/>
        <v/>
      </c>
      <c r="DE224" s="65" t="str">
        <f t="shared" ca="1" si="271"/>
        <v/>
      </c>
      <c r="DF224" s="66" t="str">
        <f t="shared" ca="1" si="272"/>
        <v/>
      </c>
      <c r="DG224" s="66" t="str">
        <f t="shared" ca="1" si="273"/>
        <v/>
      </c>
      <c r="DH224" s="66" t="str">
        <f t="shared" ca="1" si="274"/>
        <v/>
      </c>
      <c r="DI224" s="66" t="str">
        <f t="shared" ca="1" si="275"/>
        <v/>
      </c>
      <c r="DJ224" s="66" t="str">
        <f t="shared" ca="1" si="276"/>
        <v/>
      </c>
      <c r="DK224" s="65" t="str">
        <f t="shared" ca="1" si="277"/>
        <v/>
      </c>
      <c r="DL224" s="65" t="str">
        <f t="shared" ca="1" si="278"/>
        <v/>
      </c>
      <c r="DM224" s="65" t="str">
        <f t="shared" ca="1" si="279"/>
        <v/>
      </c>
      <c r="DN224" s="65" t="str">
        <f t="shared" ca="1" si="280"/>
        <v/>
      </c>
      <c r="DO224" s="65" t="str">
        <f t="shared" ca="1" si="281"/>
        <v/>
      </c>
      <c r="DP224" s="65" t="str">
        <f t="shared" ca="1" si="282"/>
        <v/>
      </c>
      <c r="DQ224" s="65" t="str">
        <f t="shared" ca="1" si="283"/>
        <v/>
      </c>
      <c r="DR224" s="69" t="str">
        <f t="shared" ca="1" si="284"/>
        <v/>
      </c>
      <c r="DS224" s="69" t="str">
        <f t="shared" ca="1" si="285"/>
        <v/>
      </c>
      <c r="DT224" s="69" t="str">
        <f t="shared" ca="1" si="286"/>
        <v/>
      </c>
      <c r="DU224" s="69" t="str">
        <f t="shared" ca="1" si="287"/>
        <v/>
      </c>
      <c r="DV224" s="69" t="str">
        <f t="shared" ca="1" si="288"/>
        <v/>
      </c>
      <c r="DW224" s="69" t="str">
        <f t="shared" ca="1" si="289"/>
        <v/>
      </c>
      <c r="DX224" s="69" t="str">
        <f t="shared" ca="1" si="290"/>
        <v/>
      </c>
      <c r="DY224" s="69" t="str">
        <f t="shared" ca="1" si="291"/>
        <v/>
      </c>
      <c r="DZ224" s="72" t="str">
        <f t="shared" ca="1" si="292"/>
        <v/>
      </c>
      <c r="EA224" s="72" t="str">
        <f t="shared" ca="1" si="293"/>
        <v/>
      </c>
      <c r="EB224" s="72" t="str">
        <f t="shared" ca="1" si="294"/>
        <v/>
      </c>
      <c r="EC224" s="65" t="str">
        <f t="shared" ca="1" si="295"/>
        <v/>
      </c>
      <c r="ED224" s="65" t="str">
        <f t="shared" ca="1" si="296"/>
        <v/>
      </c>
      <c r="EE224" s="65" t="str">
        <f t="shared" ca="1" si="297"/>
        <v/>
      </c>
      <c r="EF224" s="65" t="str">
        <f t="shared" ca="1" si="298"/>
        <v/>
      </c>
      <c r="EG224" s="65" t="str">
        <f t="shared" ca="1" si="299"/>
        <v/>
      </c>
      <c r="EH224" s="65" t="str">
        <f t="shared" ca="1" si="300"/>
        <v/>
      </c>
      <c r="EI224" s="429" t="str">
        <f t="shared" ca="1" si="301"/>
        <v>No</v>
      </c>
      <c r="EJ224" s="428" t="str">
        <f t="shared" ca="1" si="302"/>
        <v/>
      </c>
      <c r="EK224" s="428" t="str">
        <f t="shared" ca="1" si="303"/>
        <v/>
      </c>
      <c r="EL224" s="65" t="str">
        <f t="shared" ca="1" si="304"/>
        <v/>
      </c>
      <c r="EM224" s="65" t="str">
        <f t="shared" ca="1" si="305"/>
        <v/>
      </c>
      <c r="EN224" s="65" t="str">
        <f t="shared" ca="1" si="306"/>
        <v/>
      </c>
      <c r="EO224" s="433" t="str">
        <f t="shared" ca="1" si="307"/>
        <v/>
      </c>
      <c r="EP224" s="433" t="str">
        <f t="shared" ca="1" si="308"/>
        <v/>
      </c>
      <c r="EQ224" s="433" t="str">
        <f t="shared" ca="1" si="309"/>
        <v/>
      </c>
      <c r="ER224" s="433" t="str">
        <f t="shared" ca="1" si="310"/>
        <v/>
      </c>
      <c r="ES224" s="433" t="str">
        <f t="shared" ca="1" si="311"/>
        <v/>
      </c>
      <c r="ET224" s="433" t="str">
        <f t="shared" ca="1" si="312"/>
        <v/>
      </c>
      <c r="EU224" s="433" t="str">
        <f ca="1">IF(OR(CO224="",CQ224=""),"",Discipline!$P$3*CO224+Discipline!$X$3*CQ224)</f>
        <v/>
      </c>
      <c r="EV224" s="433" t="str">
        <f ca="1">IF(OR(CP224="",CR224=""),"",Discipline!$P$3*CP224+Discipline!$X$3*CR224)</f>
        <v/>
      </c>
    </row>
    <row r="225" spans="1:152" x14ac:dyDescent="0.25">
      <c r="A225" s="10" t="str">
        <f ca="1">IFERROR(RANK(order!A225,order!A$3:A$554,0),"")</f>
        <v/>
      </c>
      <c r="B225" s="10" t="str">
        <f ca="1">IFERROR(RANK(order!B225,order!B$3:B$554,0),"")</f>
        <v/>
      </c>
      <c r="C225" s="10" t="str">
        <f ca="1">IFERROR(RANK(order!C225,order!C$3:C$554,0),"")</f>
        <v/>
      </c>
      <c r="D225" s="4" t="str">
        <f ca="1">IFERROR(RANK(order!D225,order!D$3:D$554,0),"")</f>
        <v/>
      </c>
      <c r="E225" s="4" t="str">
        <f ca="1">IFERROR(RANK(order!E225,order!E$3:E$554,0),"")</f>
        <v/>
      </c>
      <c r="F225" s="4" t="str">
        <f ca="1">IFERROR(RANK(order!F225,order!F$3:F$554,0),"")</f>
        <v/>
      </c>
      <c r="G225" s="10" t="str">
        <f ca="1">IFERROR(RANK(order!G225,order!G$3:G$554,0),"")</f>
        <v/>
      </c>
      <c r="H225" s="10" t="str">
        <f ca="1">IFERROR(RANK(order!H225,order!H$3:H$554,0),"")</f>
        <v/>
      </c>
      <c r="I225" s="10" t="str">
        <f ca="1">IFERROR(RANK(order!I225,order!I$3:I$554,0),"")</f>
        <v/>
      </c>
      <c r="J225" s="4" t="str">
        <f ca="1">IFERROR(RANK(order!J225,order!J$3:J$554,0),"")</f>
        <v/>
      </c>
      <c r="K225" s="4" t="str">
        <f ca="1">IFERROR(RANK(order!K225,order!K$3:K$554,0),"")</f>
        <v/>
      </c>
      <c r="L225" s="4" t="str">
        <f ca="1">IFERROR(RANK(order!L225,order!L$3:L$554,0),"")</f>
        <v/>
      </c>
      <c r="M225" s="10" t="str">
        <f ca="1">IFERROR(RANK(order!M225,order!M$3:M$554,0),"")</f>
        <v/>
      </c>
      <c r="N225" s="10" t="str">
        <f ca="1">IFERROR(RANK(order!N225,order!N$3:N$554,0),"")</f>
        <v/>
      </c>
      <c r="O225" s="10" t="str">
        <f ca="1">IFERROR(RANK(order!O225,order!O$3:O$554,0),"")</f>
        <v/>
      </c>
      <c r="P225" s="4" t="str">
        <f ca="1">IFERROR(RANK(order!P225,order!P$3:P$554,0),"")</f>
        <v/>
      </c>
      <c r="Q225" s="4" t="str">
        <f ca="1">IFERROR(RANK(order!Q225,order!Q$3:Q$554,0),"")</f>
        <v/>
      </c>
      <c r="R225" s="4" t="str">
        <f ca="1">IFERROR(RANK(order!R225,order!R$3:R$554,0),"")</f>
        <v/>
      </c>
      <c r="S225" s="10" t="str">
        <f ca="1">IFERROR(RANK(order!S225,order!S$3:S$554,0),"")</f>
        <v/>
      </c>
      <c r="T225" s="10" t="str">
        <f ca="1">IFERROR(RANK(order!T225,order!T$3:T$554,0),"")</f>
        <v/>
      </c>
      <c r="U225" s="10" t="str">
        <f ca="1">IFERROR(RANK(order!U225,order!U$3:U$554,0),"")</f>
        <v/>
      </c>
      <c r="V225" s="4" t="str">
        <f ca="1">IFERROR(RANK(order!V225,order!V$3:V$554,0),"")</f>
        <v/>
      </c>
      <c r="W225" s="4" t="str">
        <f ca="1">IFERROR(RANK(order!W225,order!W$3:W$554,0),"")</f>
        <v/>
      </c>
      <c r="X225" s="4" t="str">
        <f ca="1">IFERROR(RANK(order!X225,order!X$3:X$554,0),"")</f>
        <v/>
      </c>
      <c r="Y225" s="10" t="str">
        <f ca="1">IFERROR(RANK(order!Y225,order!Y$3:Y$554,0),"")</f>
        <v/>
      </c>
      <c r="Z225" s="10" t="str">
        <f ca="1">IFERROR(RANK(order!Z225,order!Z$3:Z$554,0),"")</f>
        <v/>
      </c>
      <c r="AA225" s="10" t="str">
        <f ca="1">IFERROR(RANK(order!AA225,order!AA$3:AA$554,0),"")</f>
        <v/>
      </c>
      <c r="AB225" s="4" t="str">
        <f ca="1">IFERROR(RANK(order!AB225,order!AB$3:AB$554,0),"")</f>
        <v/>
      </c>
      <c r="AC225" s="4" t="str">
        <f ca="1">IFERROR(RANK(order!AC225,order!AC$3:AC$554,0),"")</f>
        <v/>
      </c>
      <c r="AD225" s="4" t="str">
        <f ca="1">IFERROR(RANK(order!AD225,order!AD$3:AD$554,0),"")</f>
        <v/>
      </c>
      <c r="AE225" s="10" t="str">
        <f ca="1">IFERROR(RANK(order!AE225,order!AE$3:AE$554,0),"")</f>
        <v/>
      </c>
      <c r="AF225" s="10" t="str">
        <f ca="1">IFERROR(RANK(order!AF225,order!AF$3:AF$554,0),"")</f>
        <v/>
      </c>
      <c r="AG225" s="10" t="str">
        <f ca="1">IFERROR(RANK(order!AG225,order!AG$3:AG$554,0),"")</f>
        <v/>
      </c>
      <c r="AH225" s="4" t="str">
        <f ca="1">IFERROR(RANK(order!AH225,order!AH$3:AH$554,0),"")</f>
        <v/>
      </c>
      <c r="AI225" s="4" t="str">
        <f ca="1">IFERROR(RANK(order!AI225,order!AI$3:AI$554,0),"")</f>
        <v/>
      </c>
      <c r="AJ225" s="4" t="str">
        <f ca="1">IFERROR(RANK(order!AJ225,order!AJ$3:AJ$554,0),"")</f>
        <v/>
      </c>
      <c r="AK225" s="10" t="str">
        <f ca="1">IFERROR(RANK(order!AK225,order!AK$3:AK$554,0),"")</f>
        <v/>
      </c>
      <c r="AL225" s="10" t="str">
        <f ca="1">IFERROR(RANK(order!AL225,order!AL$3:AL$554,0),"")</f>
        <v/>
      </c>
      <c r="AM225" s="10" t="str">
        <f ca="1">IFERROR(RANK(order!AM225,order!AM$3:AM$554,0),"")</f>
        <v/>
      </c>
      <c r="AN225" s="4" t="str">
        <f ca="1">IFERROR(RANK(order!AN225,order!AN$3:AN$554,0),"")</f>
        <v/>
      </c>
      <c r="AO225" s="4" t="str">
        <f ca="1">IFERROR(RANK(order!AO225,order!AO$3:AO$554,0),"")</f>
        <v/>
      </c>
      <c r="AP225" s="4" t="str">
        <f ca="1">IFERROR(RANK(order!AP225,order!AP$3:AP$554,0),"")</f>
        <v/>
      </c>
      <c r="AQ225" s="10" t="str">
        <f ca="1">IFERROR(RANK(order!AQ225,order!AQ$3:AQ$554,0),"")</f>
        <v/>
      </c>
      <c r="AR225" s="10" t="str">
        <f ca="1">IFERROR(RANK(order!AR225,order!AR$3:AR$554,0),"")</f>
        <v/>
      </c>
      <c r="AS225" s="10" t="str">
        <f ca="1">IFERROR(RANK(order!AS225,order!AS$3:AS$554,0),"")</f>
        <v/>
      </c>
      <c r="AT225" s="4" t="str">
        <f ca="1">IFERROR(RANK(order!AT225,order!AT$3:AT$554,0),"")</f>
        <v/>
      </c>
      <c r="AU225" s="4" t="str">
        <f ca="1">IFERROR(RANK(order!AU225,order!AU$3:AU$554,0),"")</f>
        <v/>
      </c>
      <c r="AV225" s="4" t="str">
        <f ca="1">IFERROR(RANK(order!AV225,order!AV$3:AV$554,0),"")</f>
        <v/>
      </c>
      <c r="AW225" s="10" t="str">
        <f ca="1">IFERROR(RANK(order!AW225,order!AW$3:AW$554,0),"")</f>
        <v/>
      </c>
      <c r="AX225" s="10" t="str">
        <f ca="1">IFERROR(RANK(order!AX225,order!AX$3:AX$554,0),"")</f>
        <v/>
      </c>
      <c r="AY225" s="10" t="str">
        <f ca="1">IFERROR(RANK(order!AY225,order!AY$3:AY$554,0),"")</f>
        <v/>
      </c>
      <c r="AZ225" s="4" t="str">
        <f ca="1">IFERROR(RANK(order!AZ225,order!AZ$3:AZ$554,0),"")</f>
        <v/>
      </c>
      <c r="BA225" s="4" t="str">
        <f ca="1">IFERROR(RANK(order!BA225,order!BA$3:BA$554,0),"")</f>
        <v/>
      </c>
      <c r="BB225" s="4" t="str">
        <f ca="1">IFERROR(RANK(order!BB225,order!BB$3:BB$554,0),"")</f>
        <v/>
      </c>
      <c r="BC225" s="10" t="str">
        <f ca="1">IFERROR(RANK(order!BC225,order!BC$3:BC$554,0),"")</f>
        <v/>
      </c>
      <c r="BD225" s="10" t="str">
        <f ca="1">IFERROR(RANK(order!BD225,order!BD$3:BD$554,0),"")</f>
        <v/>
      </c>
      <c r="BE225" s="10" t="str">
        <f ca="1">IFERROR(RANK(order!BE225,order!BE$3:BE$554,0),"")</f>
        <v/>
      </c>
      <c r="BF225" s="4" t="str">
        <f ca="1">IFERROR(RANK(order!BF225,order!BF$3:BF$554,0),"")</f>
        <v/>
      </c>
      <c r="BG225" s="4" t="str">
        <f ca="1">IFERROR(RANK(order!BG225,order!BG$3:BG$554,0),"")</f>
        <v/>
      </c>
      <c r="BH225" s="4" t="str">
        <f ca="1">IFERROR(RANK(order!BH225,order!BH$3:BH$554,0),"")</f>
        <v/>
      </c>
      <c r="BI225" s="10" t="str">
        <f ca="1">IFERROR(RANK(order!BI225,order!BI$3:BI$554,0),"")</f>
        <v/>
      </c>
      <c r="BJ225" s="10" t="str">
        <f ca="1">IFERROR(RANK(order!BJ225,order!BJ$3:BJ$554,0),"")</f>
        <v/>
      </c>
      <c r="BK225" s="10" t="str">
        <f ca="1">IFERROR(RANK(order!BK225,order!BK$3:BK$554,0),"")</f>
        <v/>
      </c>
      <c r="BL225" s="4" t="str">
        <f ca="1">IFERROR(RANK(order!BL225,order!BL$3:BL$554,0),"")</f>
        <v/>
      </c>
      <c r="BM225" s="4" t="str">
        <f ca="1">IFERROR(RANK(order!BM225,order!BM$3:BM$554,0),"")</f>
        <v/>
      </c>
      <c r="BN225" s="4" t="str">
        <f ca="1">IFERROR(RANK(order!BN225,order!BN$3:BN$554,0),"")</f>
        <v/>
      </c>
      <c r="BO225" s="10" t="str">
        <f ca="1">IFERROR(RANK(order!BO225,order!BO$3:BO$554,0),"")</f>
        <v/>
      </c>
      <c r="BP225" s="10" t="str">
        <f ca="1">IFERROR(RANK(order!BP225,order!BP$3:BP$554,0),"")</f>
        <v/>
      </c>
      <c r="BQ225" s="10" t="str">
        <f ca="1">IFERROR(RANK(order!BQ225,order!BQ$3:BQ$554,0),"")</f>
        <v/>
      </c>
      <c r="BR225" s="4" t="str">
        <f ca="1">IFERROR(RANK(order!BR225,order!BR$3:BR$554,0),"")</f>
        <v/>
      </c>
      <c r="BS225" s="4" t="str">
        <f ca="1">IFERROR(RANK(order!BS225,order!BS$3:BS$554,0),"")</f>
        <v/>
      </c>
      <c r="BT225" s="4" t="str">
        <f ca="1">IFERROR(RANK(order!BT225,order!BT$3:BT$554,0),"")</f>
        <v/>
      </c>
      <c r="BU225" s="95">
        <f t="shared" si="313"/>
        <v>223</v>
      </c>
      <c r="BV225" s="35" t="str">
        <f t="shared" si="314"/>
        <v>E1</v>
      </c>
      <c r="BW225" s="55">
        <f t="shared" ca="1" si="237"/>
        <v>0</v>
      </c>
      <c r="BX225" s="56" t="str">
        <f t="shared" ca="1" si="238"/>
        <v/>
      </c>
      <c r="BY225" s="56" t="str">
        <f t="shared" ca="1" si="239"/>
        <v/>
      </c>
      <c r="BZ225" s="57" t="str">
        <f t="shared" ca="1" si="240"/>
        <v/>
      </c>
      <c r="CA225" s="57" t="str">
        <f t="shared" ca="1" si="241"/>
        <v/>
      </c>
      <c r="CB225" s="58" t="str">
        <f t="shared" ca="1" si="242"/>
        <v/>
      </c>
      <c r="CC225" s="57" t="str">
        <f t="shared" ca="1" si="243"/>
        <v/>
      </c>
      <c r="CD225" s="57" t="str">
        <f t="shared" ca="1" si="244"/>
        <v/>
      </c>
      <c r="CE225" s="58" t="str">
        <f t="shared" ca="1" si="245"/>
        <v/>
      </c>
      <c r="CF225" s="59" t="str">
        <f t="shared" ca="1" si="246"/>
        <v/>
      </c>
      <c r="CG225" s="57" t="str">
        <f t="shared" ca="1" si="247"/>
        <v/>
      </c>
      <c r="CH225" s="57" t="str">
        <f t="shared" ca="1" si="248"/>
        <v/>
      </c>
      <c r="CI225" s="57" t="str">
        <f t="shared" ca="1" si="249"/>
        <v/>
      </c>
      <c r="CJ225" s="57" t="str">
        <f t="shared" ca="1" si="250"/>
        <v/>
      </c>
      <c r="CK225" s="57" t="str">
        <f t="shared" ca="1" si="251"/>
        <v/>
      </c>
      <c r="CL225" s="57" t="str">
        <f t="shared" ca="1" si="252"/>
        <v/>
      </c>
      <c r="CM225" s="57" t="str">
        <f t="shared" ca="1" si="253"/>
        <v/>
      </c>
      <c r="CN225" s="57" t="str">
        <f t="shared" ca="1" si="254"/>
        <v/>
      </c>
      <c r="CO225" s="57" t="str">
        <f t="shared" ca="1" si="255"/>
        <v/>
      </c>
      <c r="CP225" s="57" t="str">
        <f t="shared" ca="1" si="256"/>
        <v/>
      </c>
      <c r="CQ225" s="57" t="str">
        <f t="shared" ca="1" si="257"/>
        <v/>
      </c>
      <c r="CR225" s="57" t="str">
        <f t="shared" ca="1" si="258"/>
        <v/>
      </c>
      <c r="CS225" s="60" t="str">
        <f t="shared" ca="1" si="259"/>
        <v/>
      </c>
      <c r="CT225" s="60" t="str">
        <f t="shared" ca="1" si="260"/>
        <v/>
      </c>
      <c r="CU225" s="60" t="str">
        <f t="shared" ca="1" si="261"/>
        <v/>
      </c>
      <c r="CV225" s="60" t="str">
        <f t="shared" ca="1" si="262"/>
        <v/>
      </c>
      <c r="CW225" s="60" t="str">
        <f t="shared" ca="1" si="263"/>
        <v/>
      </c>
      <c r="CX225" s="60" t="str">
        <f t="shared" ca="1" si="264"/>
        <v/>
      </c>
      <c r="CY225" s="60" t="str">
        <f t="shared" ca="1" si="265"/>
        <v/>
      </c>
      <c r="CZ225" s="60" t="str">
        <f t="shared" ca="1" si="266"/>
        <v/>
      </c>
      <c r="DA225" s="65" t="str">
        <f t="shared" ca="1" si="267"/>
        <v/>
      </c>
      <c r="DB225" s="65" t="str">
        <f t="shared" ca="1" si="268"/>
        <v/>
      </c>
      <c r="DC225" s="65" t="str">
        <f t="shared" ca="1" si="269"/>
        <v/>
      </c>
      <c r="DD225" s="65" t="str">
        <f t="shared" ca="1" si="270"/>
        <v/>
      </c>
      <c r="DE225" s="65" t="str">
        <f t="shared" ca="1" si="271"/>
        <v/>
      </c>
      <c r="DF225" s="66" t="str">
        <f t="shared" ca="1" si="272"/>
        <v/>
      </c>
      <c r="DG225" s="66" t="str">
        <f t="shared" ca="1" si="273"/>
        <v/>
      </c>
      <c r="DH225" s="66" t="str">
        <f t="shared" ca="1" si="274"/>
        <v/>
      </c>
      <c r="DI225" s="66" t="str">
        <f t="shared" ca="1" si="275"/>
        <v/>
      </c>
      <c r="DJ225" s="66" t="str">
        <f t="shared" ca="1" si="276"/>
        <v/>
      </c>
      <c r="DK225" s="65" t="str">
        <f t="shared" ca="1" si="277"/>
        <v/>
      </c>
      <c r="DL225" s="65" t="str">
        <f t="shared" ca="1" si="278"/>
        <v/>
      </c>
      <c r="DM225" s="65" t="str">
        <f t="shared" ca="1" si="279"/>
        <v/>
      </c>
      <c r="DN225" s="65" t="str">
        <f t="shared" ca="1" si="280"/>
        <v/>
      </c>
      <c r="DO225" s="65" t="str">
        <f t="shared" ca="1" si="281"/>
        <v/>
      </c>
      <c r="DP225" s="65" t="str">
        <f t="shared" ca="1" si="282"/>
        <v/>
      </c>
      <c r="DQ225" s="65" t="str">
        <f t="shared" ca="1" si="283"/>
        <v/>
      </c>
      <c r="DR225" s="69" t="str">
        <f t="shared" ca="1" si="284"/>
        <v/>
      </c>
      <c r="DS225" s="69" t="str">
        <f t="shared" ca="1" si="285"/>
        <v/>
      </c>
      <c r="DT225" s="69" t="str">
        <f t="shared" ca="1" si="286"/>
        <v/>
      </c>
      <c r="DU225" s="69" t="str">
        <f t="shared" ca="1" si="287"/>
        <v/>
      </c>
      <c r="DV225" s="69" t="str">
        <f t="shared" ca="1" si="288"/>
        <v/>
      </c>
      <c r="DW225" s="69" t="str">
        <f t="shared" ca="1" si="289"/>
        <v/>
      </c>
      <c r="DX225" s="69" t="str">
        <f t="shared" ca="1" si="290"/>
        <v/>
      </c>
      <c r="DY225" s="69" t="str">
        <f t="shared" ca="1" si="291"/>
        <v/>
      </c>
      <c r="DZ225" s="72" t="str">
        <f t="shared" ca="1" si="292"/>
        <v/>
      </c>
      <c r="EA225" s="72" t="str">
        <f t="shared" ca="1" si="293"/>
        <v/>
      </c>
      <c r="EB225" s="72" t="str">
        <f t="shared" ca="1" si="294"/>
        <v/>
      </c>
      <c r="EC225" s="65" t="str">
        <f t="shared" ca="1" si="295"/>
        <v/>
      </c>
      <c r="ED225" s="65" t="str">
        <f t="shared" ca="1" si="296"/>
        <v/>
      </c>
      <c r="EE225" s="65" t="str">
        <f t="shared" ca="1" si="297"/>
        <v/>
      </c>
      <c r="EF225" s="65" t="str">
        <f t="shared" ca="1" si="298"/>
        <v/>
      </c>
      <c r="EG225" s="65" t="str">
        <f t="shared" ca="1" si="299"/>
        <v/>
      </c>
      <c r="EH225" s="65" t="str">
        <f t="shared" ca="1" si="300"/>
        <v/>
      </c>
      <c r="EI225" s="429" t="str">
        <f t="shared" ca="1" si="301"/>
        <v>No</v>
      </c>
      <c r="EJ225" s="428" t="str">
        <f t="shared" ca="1" si="302"/>
        <v/>
      </c>
      <c r="EK225" s="428" t="str">
        <f t="shared" ca="1" si="303"/>
        <v/>
      </c>
      <c r="EL225" s="65" t="str">
        <f t="shared" ca="1" si="304"/>
        <v/>
      </c>
      <c r="EM225" s="65" t="str">
        <f t="shared" ca="1" si="305"/>
        <v/>
      </c>
      <c r="EN225" s="65" t="str">
        <f t="shared" ca="1" si="306"/>
        <v/>
      </c>
      <c r="EO225" s="433" t="str">
        <f t="shared" ca="1" si="307"/>
        <v/>
      </c>
      <c r="EP225" s="433" t="str">
        <f t="shared" ca="1" si="308"/>
        <v/>
      </c>
      <c r="EQ225" s="433" t="str">
        <f t="shared" ca="1" si="309"/>
        <v/>
      </c>
      <c r="ER225" s="433" t="str">
        <f t="shared" ca="1" si="310"/>
        <v/>
      </c>
      <c r="ES225" s="433" t="str">
        <f t="shared" ca="1" si="311"/>
        <v/>
      </c>
      <c r="ET225" s="433" t="str">
        <f t="shared" ca="1" si="312"/>
        <v/>
      </c>
      <c r="EU225" s="433" t="str">
        <f ca="1">IF(OR(CO225="",CQ225=""),"",Discipline!$P$3*CO225+Discipline!$X$3*CQ225)</f>
        <v/>
      </c>
      <c r="EV225" s="433" t="str">
        <f ca="1">IF(OR(CP225="",CR225=""),"",Discipline!$P$3*CP225+Discipline!$X$3*CR225)</f>
        <v/>
      </c>
    </row>
    <row r="226" spans="1:152" x14ac:dyDescent="0.25">
      <c r="A226" s="10" t="str">
        <f ca="1">IFERROR(RANK(order!A226,order!A$3:A$554,0),"")</f>
        <v/>
      </c>
      <c r="B226" s="10" t="str">
        <f ca="1">IFERROR(RANK(order!B226,order!B$3:B$554,0),"")</f>
        <v/>
      </c>
      <c r="C226" s="10" t="str">
        <f ca="1">IFERROR(RANK(order!C226,order!C$3:C$554,0),"")</f>
        <v/>
      </c>
      <c r="D226" s="4" t="str">
        <f ca="1">IFERROR(RANK(order!D226,order!D$3:D$554,0),"")</f>
        <v/>
      </c>
      <c r="E226" s="4" t="str">
        <f ca="1">IFERROR(RANK(order!E226,order!E$3:E$554,0),"")</f>
        <v/>
      </c>
      <c r="F226" s="4" t="str">
        <f ca="1">IFERROR(RANK(order!F226,order!F$3:F$554,0),"")</f>
        <v/>
      </c>
      <c r="G226" s="10" t="str">
        <f ca="1">IFERROR(RANK(order!G226,order!G$3:G$554,0),"")</f>
        <v/>
      </c>
      <c r="H226" s="10" t="str">
        <f ca="1">IFERROR(RANK(order!H226,order!H$3:H$554,0),"")</f>
        <v/>
      </c>
      <c r="I226" s="10" t="str">
        <f ca="1">IFERROR(RANK(order!I226,order!I$3:I$554,0),"")</f>
        <v/>
      </c>
      <c r="J226" s="4" t="str">
        <f ca="1">IFERROR(RANK(order!J226,order!J$3:J$554,0),"")</f>
        <v/>
      </c>
      <c r="K226" s="4" t="str">
        <f ca="1">IFERROR(RANK(order!K226,order!K$3:K$554,0),"")</f>
        <v/>
      </c>
      <c r="L226" s="4" t="str">
        <f ca="1">IFERROR(RANK(order!L226,order!L$3:L$554,0),"")</f>
        <v/>
      </c>
      <c r="M226" s="10" t="str">
        <f ca="1">IFERROR(RANK(order!M226,order!M$3:M$554,0),"")</f>
        <v/>
      </c>
      <c r="N226" s="10" t="str">
        <f ca="1">IFERROR(RANK(order!N226,order!N$3:N$554,0),"")</f>
        <v/>
      </c>
      <c r="O226" s="10" t="str">
        <f ca="1">IFERROR(RANK(order!O226,order!O$3:O$554,0),"")</f>
        <v/>
      </c>
      <c r="P226" s="4" t="str">
        <f ca="1">IFERROR(RANK(order!P226,order!P$3:P$554,0),"")</f>
        <v/>
      </c>
      <c r="Q226" s="4" t="str">
        <f ca="1">IFERROR(RANK(order!Q226,order!Q$3:Q$554,0),"")</f>
        <v/>
      </c>
      <c r="R226" s="4" t="str">
        <f ca="1">IFERROR(RANK(order!R226,order!R$3:R$554,0),"")</f>
        <v/>
      </c>
      <c r="S226" s="10" t="str">
        <f ca="1">IFERROR(RANK(order!S226,order!S$3:S$554,0),"")</f>
        <v/>
      </c>
      <c r="T226" s="10" t="str">
        <f ca="1">IFERROR(RANK(order!T226,order!T$3:T$554,0),"")</f>
        <v/>
      </c>
      <c r="U226" s="10" t="str">
        <f ca="1">IFERROR(RANK(order!U226,order!U$3:U$554,0),"")</f>
        <v/>
      </c>
      <c r="V226" s="4" t="str">
        <f ca="1">IFERROR(RANK(order!V226,order!V$3:V$554,0),"")</f>
        <v/>
      </c>
      <c r="W226" s="4" t="str">
        <f ca="1">IFERROR(RANK(order!W226,order!W$3:W$554,0),"")</f>
        <v/>
      </c>
      <c r="X226" s="4" t="str">
        <f ca="1">IFERROR(RANK(order!X226,order!X$3:X$554,0),"")</f>
        <v/>
      </c>
      <c r="Y226" s="10" t="str">
        <f ca="1">IFERROR(RANK(order!Y226,order!Y$3:Y$554,0),"")</f>
        <v/>
      </c>
      <c r="Z226" s="10" t="str">
        <f ca="1">IFERROR(RANK(order!Z226,order!Z$3:Z$554,0),"")</f>
        <v/>
      </c>
      <c r="AA226" s="10" t="str">
        <f ca="1">IFERROR(RANK(order!AA226,order!AA$3:AA$554,0),"")</f>
        <v/>
      </c>
      <c r="AB226" s="4" t="str">
        <f ca="1">IFERROR(RANK(order!AB226,order!AB$3:AB$554,0),"")</f>
        <v/>
      </c>
      <c r="AC226" s="4" t="str">
        <f ca="1">IFERROR(RANK(order!AC226,order!AC$3:AC$554,0),"")</f>
        <v/>
      </c>
      <c r="AD226" s="4" t="str">
        <f ca="1">IFERROR(RANK(order!AD226,order!AD$3:AD$554,0),"")</f>
        <v/>
      </c>
      <c r="AE226" s="10" t="str">
        <f ca="1">IFERROR(RANK(order!AE226,order!AE$3:AE$554,0),"")</f>
        <v/>
      </c>
      <c r="AF226" s="10" t="str">
        <f ca="1">IFERROR(RANK(order!AF226,order!AF$3:AF$554,0),"")</f>
        <v/>
      </c>
      <c r="AG226" s="10" t="str">
        <f ca="1">IFERROR(RANK(order!AG226,order!AG$3:AG$554,0),"")</f>
        <v/>
      </c>
      <c r="AH226" s="4" t="str">
        <f ca="1">IFERROR(RANK(order!AH226,order!AH$3:AH$554,0),"")</f>
        <v/>
      </c>
      <c r="AI226" s="4" t="str">
        <f ca="1">IFERROR(RANK(order!AI226,order!AI$3:AI$554,0),"")</f>
        <v/>
      </c>
      <c r="AJ226" s="4" t="str">
        <f ca="1">IFERROR(RANK(order!AJ226,order!AJ$3:AJ$554,0),"")</f>
        <v/>
      </c>
      <c r="AK226" s="10" t="str">
        <f ca="1">IFERROR(RANK(order!AK226,order!AK$3:AK$554,0),"")</f>
        <v/>
      </c>
      <c r="AL226" s="10" t="str">
        <f ca="1">IFERROR(RANK(order!AL226,order!AL$3:AL$554,0),"")</f>
        <v/>
      </c>
      <c r="AM226" s="10" t="str">
        <f ca="1">IFERROR(RANK(order!AM226,order!AM$3:AM$554,0),"")</f>
        <v/>
      </c>
      <c r="AN226" s="4" t="str">
        <f ca="1">IFERROR(RANK(order!AN226,order!AN$3:AN$554,0),"")</f>
        <v/>
      </c>
      <c r="AO226" s="4" t="str">
        <f ca="1">IFERROR(RANK(order!AO226,order!AO$3:AO$554,0),"")</f>
        <v/>
      </c>
      <c r="AP226" s="4" t="str">
        <f ca="1">IFERROR(RANK(order!AP226,order!AP$3:AP$554,0),"")</f>
        <v/>
      </c>
      <c r="AQ226" s="10" t="str">
        <f ca="1">IFERROR(RANK(order!AQ226,order!AQ$3:AQ$554,0),"")</f>
        <v/>
      </c>
      <c r="AR226" s="10" t="str">
        <f ca="1">IFERROR(RANK(order!AR226,order!AR$3:AR$554,0),"")</f>
        <v/>
      </c>
      <c r="AS226" s="10" t="str">
        <f ca="1">IFERROR(RANK(order!AS226,order!AS$3:AS$554,0),"")</f>
        <v/>
      </c>
      <c r="AT226" s="4" t="str">
        <f ca="1">IFERROR(RANK(order!AT226,order!AT$3:AT$554,0),"")</f>
        <v/>
      </c>
      <c r="AU226" s="4" t="str">
        <f ca="1">IFERROR(RANK(order!AU226,order!AU$3:AU$554,0),"")</f>
        <v/>
      </c>
      <c r="AV226" s="4" t="str">
        <f ca="1">IFERROR(RANK(order!AV226,order!AV$3:AV$554,0),"")</f>
        <v/>
      </c>
      <c r="AW226" s="10" t="str">
        <f ca="1">IFERROR(RANK(order!AW226,order!AW$3:AW$554,0),"")</f>
        <v/>
      </c>
      <c r="AX226" s="10" t="str">
        <f ca="1">IFERROR(RANK(order!AX226,order!AX$3:AX$554,0),"")</f>
        <v/>
      </c>
      <c r="AY226" s="10" t="str">
        <f ca="1">IFERROR(RANK(order!AY226,order!AY$3:AY$554,0),"")</f>
        <v/>
      </c>
      <c r="AZ226" s="4" t="str">
        <f ca="1">IFERROR(RANK(order!AZ226,order!AZ$3:AZ$554,0),"")</f>
        <v/>
      </c>
      <c r="BA226" s="4" t="str">
        <f ca="1">IFERROR(RANK(order!BA226,order!BA$3:BA$554,0),"")</f>
        <v/>
      </c>
      <c r="BB226" s="4" t="str">
        <f ca="1">IFERROR(RANK(order!BB226,order!BB$3:BB$554,0),"")</f>
        <v/>
      </c>
      <c r="BC226" s="10" t="str">
        <f ca="1">IFERROR(RANK(order!BC226,order!BC$3:BC$554,0),"")</f>
        <v/>
      </c>
      <c r="BD226" s="10" t="str">
        <f ca="1">IFERROR(RANK(order!BD226,order!BD$3:BD$554,0),"")</f>
        <v/>
      </c>
      <c r="BE226" s="10" t="str">
        <f ca="1">IFERROR(RANK(order!BE226,order!BE$3:BE$554,0),"")</f>
        <v/>
      </c>
      <c r="BF226" s="4" t="str">
        <f ca="1">IFERROR(RANK(order!BF226,order!BF$3:BF$554,0),"")</f>
        <v/>
      </c>
      <c r="BG226" s="4" t="str">
        <f ca="1">IFERROR(RANK(order!BG226,order!BG$3:BG$554,0),"")</f>
        <v/>
      </c>
      <c r="BH226" s="4" t="str">
        <f ca="1">IFERROR(RANK(order!BH226,order!BH$3:BH$554,0),"")</f>
        <v/>
      </c>
      <c r="BI226" s="10" t="str">
        <f ca="1">IFERROR(RANK(order!BI226,order!BI$3:BI$554,0),"")</f>
        <v/>
      </c>
      <c r="BJ226" s="10" t="str">
        <f ca="1">IFERROR(RANK(order!BJ226,order!BJ$3:BJ$554,0),"")</f>
        <v/>
      </c>
      <c r="BK226" s="10" t="str">
        <f ca="1">IFERROR(RANK(order!BK226,order!BK$3:BK$554,0),"")</f>
        <v/>
      </c>
      <c r="BL226" s="4" t="str">
        <f ca="1">IFERROR(RANK(order!BL226,order!BL$3:BL$554,0),"")</f>
        <v/>
      </c>
      <c r="BM226" s="4" t="str">
        <f ca="1">IFERROR(RANK(order!BM226,order!BM$3:BM$554,0),"")</f>
        <v/>
      </c>
      <c r="BN226" s="4" t="str">
        <f ca="1">IFERROR(RANK(order!BN226,order!BN$3:BN$554,0),"")</f>
        <v/>
      </c>
      <c r="BO226" s="10" t="str">
        <f ca="1">IFERROR(RANK(order!BO226,order!BO$3:BO$554,0),"")</f>
        <v/>
      </c>
      <c r="BP226" s="10" t="str">
        <f ca="1">IFERROR(RANK(order!BP226,order!BP$3:BP$554,0),"")</f>
        <v/>
      </c>
      <c r="BQ226" s="10" t="str">
        <f ca="1">IFERROR(RANK(order!BQ226,order!BQ$3:BQ$554,0),"")</f>
        <v/>
      </c>
      <c r="BR226" s="4" t="str">
        <f ca="1">IFERROR(RANK(order!BR226,order!BR$3:BR$554,0),"")</f>
        <v/>
      </c>
      <c r="BS226" s="4" t="str">
        <f ca="1">IFERROR(RANK(order!BS226,order!BS$3:BS$554,0),"")</f>
        <v/>
      </c>
      <c r="BT226" s="4" t="str">
        <f ca="1">IFERROR(RANK(order!BT226,order!BT$3:BT$554,0),"")</f>
        <v/>
      </c>
      <c r="BU226" s="95">
        <f t="shared" si="313"/>
        <v>224</v>
      </c>
      <c r="BV226" s="35" t="str">
        <f t="shared" si="314"/>
        <v>E1</v>
      </c>
      <c r="BW226" s="55">
        <f t="shared" ca="1" si="237"/>
        <v>0</v>
      </c>
      <c r="BX226" s="56" t="str">
        <f t="shared" ca="1" si="238"/>
        <v/>
      </c>
      <c r="BY226" s="56" t="str">
        <f t="shared" ca="1" si="239"/>
        <v/>
      </c>
      <c r="BZ226" s="57" t="str">
        <f t="shared" ca="1" si="240"/>
        <v/>
      </c>
      <c r="CA226" s="57" t="str">
        <f t="shared" ca="1" si="241"/>
        <v/>
      </c>
      <c r="CB226" s="58" t="str">
        <f t="shared" ca="1" si="242"/>
        <v/>
      </c>
      <c r="CC226" s="57" t="str">
        <f t="shared" ca="1" si="243"/>
        <v/>
      </c>
      <c r="CD226" s="57" t="str">
        <f t="shared" ca="1" si="244"/>
        <v/>
      </c>
      <c r="CE226" s="58" t="str">
        <f t="shared" ca="1" si="245"/>
        <v/>
      </c>
      <c r="CF226" s="59" t="str">
        <f t="shared" ca="1" si="246"/>
        <v/>
      </c>
      <c r="CG226" s="57" t="str">
        <f t="shared" ca="1" si="247"/>
        <v/>
      </c>
      <c r="CH226" s="57" t="str">
        <f t="shared" ca="1" si="248"/>
        <v/>
      </c>
      <c r="CI226" s="57" t="str">
        <f t="shared" ca="1" si="249"/>
        <v/>
      </c>
      <c r="CJ226" s="57" t="str">
        <f t="shared" ca="1" si="250"/>
        <v/>
      </c>
      <c r="CK226" s="57" t="str">
        <f t="shared" ca="1" si="251"/>
        <v/>
      </c>
      <c r="CL226" s="57" t="str">
        <f t="shared" ca="1" si="252"/>
        <v/>
      </c>
      <c r="CM226" s="57" t="str">
        <f t="shared" ca="1" si="253"/>
        <v/>
      </c>
      <c r="CN226" s="57" t="str">
        <f t="shared" ca="1" si="254"/>
        <v/>
      </c>
      <c r="CO226" s="57" t="str">
        <f t="shared" ca="1" si="255"/>
        <v/>
      </c>
      <c r="CP226" s="57" t="str">
        <f t="shared" ca="1" si="256"/>
        <v/>
      </c>
      <c r="CQ226" s="57" t="str">
        <f t="shared" ca="1" si="257"/>
        <v/>
      </c>
      <c r="CR226" s="57" t="str">
        <f t="shared" ca="1" si="258"/>
        <v/>
      </c>
      <c r="CS226" s="60" t="str">
        <f t="shared" ca="1" si="259"/>
        <v/>
      </c>
      <c r="CT226" s="60" t="str">
        <f t="shared" ca="1" si="260"/>
        <v/>
      </c>
      <c r="CU226" s="60" t="str">
        <f t="shared" ca="1" si="261"/>
        <v/>
      </c>
      <c r="CV226" s="60" t="str">
        <f t="shared" ca="1" si="262"/>
        <v/>
      </c>
      <c r="CW226" s="60" t="str">
        <f t="shared" ca="1" si="263"/>
        <v/>
      </c>
      <c r="CX226" s="60" t="str">
        <f t="shared" ca="1" si="264"/>
        <v/>
      </c>
      <c r="CY226" s="60" t="str">
        <f t="shared" ca="1" si="265"/>
        <v/>
      </c>
      <c r="CZ226" s="60" t="str">
        <f t="shared" ca="1" si="266"/>
        <v/>
      </c>
      <c r="DA226" s="65" t="str">
        <f t="shared" ca="1" si="267"/>
        <v/>
      </c>
      <c r="DB226" s="65" t="str">
        <f t="shared" ca="1" si="268"/>
        <v/>
      </c>
      <c r="DC226" s="65" t="str">
        <f t="shared" ca="1" si="269"/>
        <v/>
      </c>
      <c r="DD226" s="65" t="str">
        <f t="shared" ca="1" si="270"/>
        <v/>
      </c>
      <c r="DE226" s="65" t="str">
        <f t="shared" ca="1" si="271"/>
        <v/>
      </c>
      <c r="DF226" s="66" t="str">
        <f t="shared" ca="1" si="272"/>
        <v/>
      </c>
      <c r="DG226" s="66" t="str">
        <f t="shared" ca="1" si="273"/>
        <v/>
      </c>
      <c r="DH226" s="66" t="str">
        <f t="shared" ca="1" si="274"/>
        <v/>
      </c>
      <c r="DI226" s="66" t="str">
        <f t="shared" ca="1" si="275"/>
        <v/>
      </c>
      <c r="DJ226" s="66" t="str">
        <f t="shared" ca="1" si="276"/>
        <v/>
      </c>
      <c r="DK226" s="65" t="str">
        <f t="shared" ca="1" si="277"/>
        <v/>
      </c>
      <c r="DL226" s="65" t="str">
        <f t="shared" ca="1" si="278"/>
        <v/>
      </c>
      <c r="DM226" s="65" t="str">
        <f t="shared" ca="1" si="279"/>
        <v/>
      </c>
      <c r="DN226" s="65" t="str">
        <f t="shared" ca="1" si="280"/>
        <v/>
      </c>
      <c r="DO226" s="65" t="str">
        <f t="shared" ca="1" si="281"/>
        <v/>
      </c>
      <c r="DP226" s="65" t="str">
        <f t="shared" ca="1" si="282"/>
        <v/>
      </c>
      <c r="DQ226" s="65" t="str">
        <f t="shared" ca="1" si="283"/>
        <v/>
      </c>
      <c r="DR226" s="69" t="str">
        <f t="shared" ca="1" si="284"/>
        <v/>
      </c>
      <c r="DS226" s="69" t="str">
        <f t="shared" ca="1" si="285"/>
        <v/>
      </c>
      <c r="DT226" s="69" t="str">
        <f t="shared" ca="1" si="286"/>
        <v/>
      </c>
      <c r="DU226" s="69" t="str">
        <f t="shared" ca="1" si="287"/>
        <v/>
      </c>
      <c r="DV226" s="69" t="str">
        <f t="shared" ca="1" si="288"/>
        <v/>
      </c>
      <c r="DW226" s="69" t="str">
        <f t="shared" ca="1" si="289"/>
        <v/>
      </c>
      <c r="DX226" s="69" t="str">
        <f t="shared" ca="1" si="290"/>
        <v/>
      </c>
      <c r="DY226" s="69" t="str">
        <f t="shared" ca="1" si="291"/>
        <v/>
      </c>
      <c r="DZ226" s="72" t="str">
        <f t="shared" ca="1" si="292"/>
        <v/>
      </c>
      <c r="EA226" s="72" t="str">
        <f t="shared" ca="1" si="293"/>
        <v/>
      </c>
      <c r="EB226" s="72" t="str">
        <f t="shared" ca="1" si="294"/>
        <v/>
      </c>
      <c r="EC226" s="65" t="str">
        <f t="shared" ca="1" si="295"/>
        <v/>
      </c>
      <c r="ED226" s="65" t="str">
        <f t="shared" ca="1" si="296"/>
        <v/>
      </c>
      <c r="EE226" s="65" t="str">
        <f t="shared" ca="1" si="297"/>
        <v/>
      </c>
      <c r="EF226" s="65" t="str">
        <f t="shared" ca="1" si="298"/>
        <v/>
      </c>
      <c r="EG226" s="65" t="str">
        <f t="shared" ca="1" si="299"/>
        <v/>
      </c>
      <c r="EH226" s="65" t="str">
        <f t="shared" ca="1" si="300"/>
        <v/>
      </c>
      <c r="EI226" s="429" t="str">
        <f t="shared" ca="1" si="301"/>
        <v>No</v>
      </c>
      <c r="EJ226" s="428" t="str">
        <f t="shared" ca="1" si="302"/>
        <v/>
      </c>
      <c r="EK226" s="428" t="str">
        <f t="shared" ca="1" si="303"/>
        <v/>
      </c>
      <c r="EL226" s="65" t="str">
        <f t="shared" ca="1" si="304"/>
        <v/>
      </c>
      <c r="EM226" s="65" t="str">
        <f t="shared" ca="1" si="305"/>
        <v/>
      </c>
      <c r="EN226" s="65" t="str">
        <f t="shared" ca="1" si="306"/>
        <v/>
      </c>
      <c r="EO226" s="433" t="str">
        <f t="shared" ca="1" si="307"/>
        <v/>
      </c>
      <c r="EP226" s="433" t="str">
        <f t="shared" ca="1" si="308"/>
        <v/>
      </c>
      <c r="EQ226" s="433" t="str">
        <f t="shared" ca="1" si="309"/>
        <v/>
      </c>
      <c r="ER226" s="433" t="str">
        <f t="shared" ca="1" si="310"/>
        <v/>
      </c>
      <c r="ES226" s="433" t="str">
        <f t="shared" ca="1" si="311"/>
        <v/>
      </c>
      <c r="ET226" s="433" t="str">
        <f t="shared" ca="1" si="312"/>
        <v/>
      </c>
      <c r="EU226" s="433" t="str">
        <f ca="1">IF(OR(CO226="",CQ226=""),"",Discipline!$P$3*CO226+Discipline!$X$3*CQ226)</f>
        <v/>
      </c>
      <c r="EV226" s="433" t="str">
        <f ca="1">IF(OR(CP226="",CR226=""),"",Discipline!$P$3*CP226+Discipline!$X$3*CR226)</f>
        <v/>
      </c>
    </row>
    <row r="227" spans="1:152" x14ac:dyDescent="0.25">
      <c r="A227" s="10" t="str">
        <f ca="1">IFERROR(RANK(order!A227,order!A$3:A$554,0),"")</f>
        <v/>
      </c>
      <c r="B227" s="10" t="str">
        <f ca="1">IFERROR(RANK(order!B227,order!B$3:B$554,0),"")</f>
        <v/>
      </c>
      <c r="C227" s="10" t="str">
        <f ca="1">IFERROR(RANK(order!C227,order!C$3:C$554,0),"")</f>
        <v/>
      </c>
      <c r="D227" s="4" t="str">
        <f ca="1">IFERROR(RANK(order!D227,order!D$3:D$554,0),"")</f>
        <v/>
      </c>
      <c r="E227" s="4" t="str">
        <f ca="1">IFERROR(RANK(order!E227,order!E$3:E$554,0),"")</f>
        <v/>
      </c>
      <c r="F227" s="4" t="str">
        <f ca="1">IFERROR(RANK(order!F227,order!F$3:F$554,0),"")</f>
        <v/>
      </c>
      <c r="G227" s="10" t="str">
        <f ca="1">IFERROR(RANK(order!G227,order!G$3:G$554,0),"")</f>
        <v/>
      </c>
      <c r="H227" s="10" t="str">
        <f ca="1">IFERROR(RANK(order!H227,order!H$3:H$554,0),"")</f>
        <v/>
      </c>
      <c r="I227" s="10" t="str">
        <f ca="1">IFERROR(RANK(order!I227,order!I$3:I$554,0),"")</f>
        <v/>
      </c>
      <c r="J227" s="4" t="str">
        <f ca="1">IFERROR(RANK(order!J227,order!J$3:J$554,0),"")</f>
        <v/>
      </c>
      <c r="K227" s="4" t="str">
        <f ca="1">IFERROR(RANK(order!K227,order!K$3:K$554,0),"")</f>
        <v/>
      </c>
      <c r="L227" s="4" t="str">
        <f ca="1">IFERROR(RANK(order!L227,order!L$3:L$554,0),"")</f>
        <v/>
      </c>
      <c r="M227" s="10" t="str">
        <f ca="1">IFERROR(RANK(order!M227,order!M$3:M$554,0),"")</f>
        <v/>
      </c>
      <c r="N227" s="10" t="str">
        <f ca="1">IFERROR(RANK(order!N227,order!N$3:N$554,0),"")</f>
        <v/>
      </c>
      <c r="O227" s="10" t="str">
        <f ca="1">IFERROR(RANK(order!O227,order!O$3:O$554,0),"")</f>
        <v/>
      </c>
      <c r="P227" s="4" t="str">
        <f ca="1">IFERROR(RANK(order!P227,order!P$3:P$554,0),"")</f>
        <v/>
      </c>
      <c r="Q227" s="4" t="str">
        <f ca="1">IFERROR(RANK(order!Q227,order!Q$3:Q$554,0),"")</f>
        <v/>
      </c>
      <c r="R227" s="4" t="str">
        <f ca="1">IFERROR(RANK(order!R227,order!R$3:R$554,0),"")</f>
        <v/>
      </c>
      <c r="S227" s="10" t="str">
        <f ca="1">IFERROR(RANK(order!S227,order!S$3:S$554,0),"")</f>
        <v/>
      </c>
      <c r="T227" s="10" t="str">
        <f ca="1">IFERROR(RANK(order!T227,order!T$3:T$554,0),"")</f>
        <v/>
      </c>
      <c r="U227" s="10" t="str">
        <f ca="1">IFERROR(RANK(order!U227,order!U$3:U$554,0),"")</f>
        <v/>
      </c>
      <c r="V227" s="4" t="str">
        <f ca="1">IFERROR(RANK(order!V227,order!V$3:V$554,0),"")</f>
        <v/>
      </c>
      <c r="W227" s="4" t="str">
        <f ca="1">IFERROR(RANK(order!W227,order!W$3:W$554,0),"")</f>
        <v/>
      </c>
      <c r="X227" s="4" t="str">
        <f ca="1">IFERROR(RANK(order!X227,order!X$3:X$554,0),"")</f>
        <v/>
      </c>
      <c r="Y227" s="10" t="str">
        <f ca="1">IFERROR(RANK(order!Y227,order!Y$3:Y$554,0),"")</f>
        <v/>
      </c>
      <c r="Z227" s="10" t="str">
        <f ca="1">IFERROR(RANK(order!Z227,order!Z$3:Z$554,0),"")</f>
        <v/>
      </c>
      <c r="AA227" s="10" t="str">
        <f ca="1">IFERROR(RANK(order!AA227,order!AA$3:AA$554,0),"")</f>
        <v/>
      </c>
      <c r="AB227" s="4" t="str">
        <f ca="1">IFERROR(RANK(order!AB227,order!AB$3:AB$554,0),"")</f>
        <v/>
      </c>
      <c r="AC227" s="4" t="str">
        <f ca="1">IFERROR(RANK(order!AC227,order!AC$3:AC$554,0),"")</f>
        <v/>
      </c>
      <c r="AD227" s="4" t="str">
        <f ca="1">IFERROR(RANK(order!AD227,order!AD$3:AD$554,0),"")</f>
        <v/>
      </c>
      <c r="AE227" s="10" t="str">
        <f ca="1">IFERROR(RANK(order!AE227,order!AE$3:AE$554,0),"")</f>
        <v/>
      </c>
      <c r="AF227" s="10" t="str">
        <f ca="1">IFERROR(RANK(order!AF227,order!AF$3:AF$554,0),"")</f>
        <v/>
      </c>
      <c r="AG227" s="10" t="str">
        <f ca="1">IFERROR(RANK(order!AG227,order!AG$3:AG$554,0),"")</f>
        <v/>
      </c>
      <c r="AH227" s="4" t="str">
        <f ca="1">IFERROR(RANK(order!AH227,order!AH$3:AH$554,0),"")</f>
        <v/>
      </c>
      <c r="AI227" s="4" t="str">
        <f ca="1">IFERROR(RANK(order!AI227,order!AI$3:AI$554,0),"")</f>
        <v/>
      </c>
      <c r="AJ227" s="4" t="str">
        <f ca="1">IFERROR(RANK(order!AJ227,order!AJ$3:AJ$554,0),"")</f>
        <v/>
      </c>
      <c r="AK227" s="10" t="str">
        <f ca="1">IFERROR(RANK(order!AK227,order!AK$3:AK$554,0),"")</f>
        <v/>
      </c>
      <c r="AL227" s="10" t="str">
        <f ca="1">IFERROR(RANK(order!AL227,order!AL$3:AL$554,0),"")</f>
        <v/>
      </c>
      <c r="AM227" s="10" t="str">
        <f ca="1">IFERROR(RANK(order!AM227,order!AM$3:AM$554,0),"")</f>
        <v/>
      </c>
      <c r="AN227" s="4" t="str">
        <f ca="1">IFERROR(RANK(order!AN227,order!AN$3:AN$554,0),"")</f>
        <v/>
      </c>
      <c r="AO227" s="4" t="str">
        <f ca="1">IFERROR(RANK(order!AO227,order!AO$3:AO$554,0),"")</f>
        <v/>
      </c>
      <c r="AP227" s="4" t="str">
        <f ca="1">IFERROR(RANK(order!AP227,order!AP$3:AP$554,0),"")</f>
        <v/>
      </c>
      <c r="AQ227" s="10" t="str">
        <f ca="1">IFERROR(RANK(order!AQ227,order!AQ$3:AQ$554,0),"")</f>
        <v/>
      </c>
      <c r="AR227" s="10" t="str">
        <f ca="1">IFERROR(RANK(order!AR227,order!AR$3:AR$554,0),"")</f>
        <v/>
      </c>
      <c r="AS227" s="10" t="str">
        <f ca="1">IFERROR(RANK(order!AS227,order!AS$3:AS$554,0),"")</f>
        <v/>
      </c>
      <c r="AT227" s="4" t="str">
        <f ca="1">IFERROR(RANK(order!AT227,order!AT$3:AT$554,0),"")</f>
        <v/>
      </c>
      <c r="AU227" s="4" t="str">
        <f ca="1">IFERROR(RANK(order!AU227,order!AU$3:AU$554,0),"")</f>
        <v/>
      </c>
      <c r="AV227" s="4" t="str">
        <f ca="1">IFERROR(RANK(order!AV227,order!AV$3:AV$554,0),"")</f>
        <v/>
      </c>
      <c r="AW227" s="10" t="str">
        <f ca="1">IFERROR(RANK(order!AW227,order!AW$3:AW$554,0),"")</f>
        <v/>
      </c>
      <c r="AX227" s="10" t="str">
        <f ca="1">IFERROR(RANK(order!AX227,order!AX$3:AX$554,0),"")</f>
        <v/>
      </c>
      <c r="AY227" s="10" t="str">
        <f ca="1">IFERROR(RANK(order!AY227,order!AY$3:AY$554,0),"")</f>
        <v/>
      </c>
      <c r="AZ227" s="4" t="str">
        <f ca="1">IFERROR(RANK(order!AZ227,order!AZ$3:AZ$554,0),"")</f>
        <v/>
      </c>
      <c r="BA227" s="4" t="str">
        <f ca="1">IFERROR(RANK(order!BA227,order!BA$3:BA$554,0),"")</f>
        <v/>
      </c>
      <c r="BB227" s="4" t="str">
        <f ca="1">IFERROR(RANK(order!BB227,order!BB$3:BB$554,0),"")</f>
        <v/>
      </c>
      <c r="BC227" s="10" t="str">
        <f ca="1">IFERROR(RANK(order!BC227,order!BC$3:BC$554,0),"")</f>
        <v/>
      </c>
      <c r="BD227" s="10" t="str">
        <f ca="1">IFERROR(RANK(order!BD227,order!BD$3:BD$554,0),"")</f>
        <v/>
      </c>
      <c r="BE227" s="10" t="str">
        <f ca="1">IFERROR(RANK(order!BE227,order!BE$3:BE$554,0),"")</f>
        <v/>
      </c>
      <c r="BF227" s="4" t="str">
        <f ca="1">IFERROR(RANK(order!BF227,order!BF$3:BF$554,0),"")</f>
        <v/>
      </c>
      <c r="BG227" s="4" t="str">
        <f ca="1">IFERROR(RANK(order!BG227,order!BG$3:BG$554,0),"")</f>
        <v/>
      </c>
      <c r="BH227" s="4" t="str">
        <f ca="1">IFERROR(RANK(order!BH227,order!BH$3:BH$554,0),"")</f>
        <v/>
      </c>
      <c r="BI227" s="10" t="str">
        <f ca="1">IFERROR(RANK(order!BI227,order!BI$3:BI$554,0),"")</f>
        <v/>
      </c>
      <c r="BJ227" s="10" t="str">
        <f ca="1">IFERROR(RANK(order!BJ227,order!BJ$3:BJ$554,0),"")</f>
        <v/>
      </c>
      <c r="BK227" s="10" t="str">
        <f ca="1">IFERROR(RANK(order!BK227,order!BK$3:BK$554,0),"")</f>
        <v/>
      </c>
      <c r="BL227" s="4" t="str">
        <f ca="1">IFERROR(RANK(order!BL227,order!BL$3:BL$554,0),"")</f>
        <v/>
      </c>
      <c r="BM227" s="4" t="str">
        <f ca="1">IFERROR(RANK(order!BM227,order!BM$3:BM$554,0),"")</f>
        <v/>
      </c>
      <c r="BN227" s="4" t="str">
        <f ca="1">IFERROR(RANK(order!BN227,order!BN$3:BN$554,0),"")</f>
        <v/>
      </c>
      <c r="BO227" s="10" t="str">
        <f ca="1">IFERROR(RANK(order!BO227,order!BO$3:BO$554,0),"")</f>
        <v/>
      </c>
      <c r="BP227" s="10" t="str">
        <f ca="1">IFERROR(RANK(order!BP227,order!BP$3:BP$554,0),"")</f>
        <v/>
      </c>
      <c r="BQ227" s="10" t="str">
        <f ca="1">IFERROR(RANK(order!BQ227,order!BQ$3:BQ$554,0),"")</f>
        <v/>
      </c>
      <c r="BR227" s="4" t="str">
        <f ca="1">IFERROR(RANK(order!BR227,order!BR$3:BR$554,0),"")</f>
        <v/>
      </c>
      <c r="BS227" s="4" t="str">
        <f ca="1">IFERROR(RANK(order!BS227,order!BS$3:BS$554,0),"")</f>
        <v/>
      </c>
      <c r="BT227" s="4" t="str">
        <f ca="1">IFERROR(RANK(order!BT227,order!BT$3:BT$554,0),"")</f>
        <v/>
      </c>
      <c r="BU227" s="95">
        <f t="shared" si="313"/>
        <v>225</v>
      </c>
      <c r="BV227" s="35" t="str">
        <f t="shared" si="314"/>
        <v>E1</v>
      </c>
      <c r="BW227" s="55">
        <f t="shared" ca="1" si="237"/>
        <v>0</v>
      </c>
      <c r="BX227" s="56" t="str">
        <f t="shared" ca="1" si="238"/>
        <v/>
      </c>
      <c r="BY227" s="56" t="str">
        <f t="shared" ca="1" si="239"/>
        <v/>
      </c>
      <c r="BZ227" s="57" t="str">
        <f t="shared" ca="1" si="240"/>
        <v/>
      </c>
      <c r="CA227" s="57" t="str">
        <f t="shared" ca="1" si="241"/>
        <v/>
      </c>
      <c r="CB227" s="58" t="str">
        <f t="shared" ca="1" si="242"/>
        <v/>
      </c>
      <c r="CC227" s="57" t="str">
        <f t="shared" ca="1" si="243"/>
        <v/>
      </c>
      <c r="CD227" s="57" t="str">
        <f t="shared" ca="1" si="244"/>
        <v/>
      </c>
      <c r="CE227" s="58" t="str">
        <f t="shared" ca="1" si="245"/>
        <v/>
      </c>
      <c r="CF227" s="59" t="str">
        <f t="shared" ca="1" si="246"/>
        <v/>
      </c>
      <c r="CG227" s="57" t="str">
        <f t="shared" ca="1" si="247"/>
        <v/>
      </c>
      <c r="CH227" s="57" t="str">
        <f t="shared" ca="1" si="248"/>
        <v/>
      </c>
      <c r="CI227" s="57" t="str">
        <f t="shared" ca="1" si="249"/>
        <v/>
      </c>
      <c r="CJ227" s="57" t="str">
        <f t="shared" ca="1" si="250"/>
        <v/>
      </c>
      <c r="CK227" s="57" t="str">
        <f t="shared" ca="1" si="251"/>
        <v/>
      </c>
      <c r="CL227" s="57" t="str">
        <f t="shared" ca="1" si="252"/>
        <v/>
      </c>
      <c r="CM227" s="57" t="str">
        <f t="shared" ca="1" si="253"/>
        <v/>
      </c>
      <c r="CN227" s="57" t="str">
        <f t="shared" ca="1" si="254"/>
        <v/>
      </c>
      <c r="CO227" s="57" t="str">
        <f t="shared" ca="1" si="255"/>
        <v/>
      </c>
      <c r="CP227" s="57" t="str">
        <f t="shared" ca="1" si="256"/>
        <v/>
      </c>
      <c r="CQ227" s="57" t="str">
        <f t="shared" ca="1" si="257"/>
        <v/>
      </c>
      <c r="CR227" s="57" t="str">
        <f t="shared" ca="1" si="258"/>
        <v/>
      </c>
      <c r="CS227" s="60" t="str">
        <f t="shared" ca="1" si="259"/>
        <v/>
      </c>
      <c r="CT227" s="60" t="str">
        <f t="shared" ca="1" si="260"/>
        <v/>
      </c>
      <c r="CU227" s="60" t="str">
        <f t="shared" ca="1" si="261"/>
        <v/>
      </c>
      <c r="CV227" s="60" t="str">
        <f t="shared" ca="1" si="262"/>
        <v/>
      </c>
      <c r="CW227" s="60" t="str">
        <f t="shared" ca="1" si="263"/>
        <v/>
      </c>
      <c r="CX227" s="60" t="str">
        <f t="shared" ca="1" si="264"/>
        <v/>
      </c>
      <c r="CY227" s="60" t="str">
        <f t="shared" ca="1" si="265"/>
        <v/>
      </c>
      <c r="CZ227" s="60" t="str">
        <f t="shared" ca="1" si="266"/>
        <v/>
      </c>
      <c r="DA227" s="65" t="str">
        <f t="shared" ca="1" si="267"/>
        <v/>
      </c>
      <c r="DB227" s="65" t="str">
        <f t="shared" ca="1" si="268"/>
        <v/>
      </c>
      <c r="DC227" s="65" t="str">
        <f t="shared" ca="1" si="269"/>
        <v/>
      </c>
      <c r="DD227" s="65" t="str">
        <f t="shared" ca="1" si="270"/>
        <v/>
      </c>
      <c r="DE227" s="65" t="str">
        <f t="shared" ca="1" si="271"/>
        <v/>
      </c>
      <c r="DF227" s="66" t="str">
        <f t="shared" ca="1" si="272"/>
        <v/>
      </c>
      <c r="DG227" s="66" t="str">
        <f t="shared" ca="1" si="273"/>
        <v/>
      </c>
      <c r="DH227" s="66" t="str">
        <f t="shared" ca="1" si="274"/>
        <v/>
      </c>
      <c r="DI227" s="66" t="str">
        <f t="shared" ca="1" si="275"/>
        <v/>
      </c>
      <c r="DJ227" s="66" t="str">
        <f t="shared" ca="1" si="276"/>
        <v/>
      </c>
      <c r="DK227" s="65" t="str">
        <f t="shared" ca="1" si="277"/>
        <v/>
      </c>
      <c r="DL227" s="65" t="str">
        <f t="shared" ca="1" si="278"/>
        <v/>
      </c>
      <c r="DM227" s="65" t="str">
        <f t="shared" ca="1" si="279"/>
        <v/>
      </c>
      <c r="DN227" s="65" t="str">
        <f t="shared" ca="1" si="280"/>
        <v/>
      </c>
      <c r="DO227" s="65" t="str">
        <f t="shared" ca="1" si="281"/>
        <v/>
      </c>
      <c r="DP227" s="65" t="str">
        <f t="shared" ca="1" si="282"/>
        <v/>
      </c>
      <c r="DQ227" s="65" t="str">
        <f t="shared" ca="1" si="283"/>
        <v/>
      </c>
      <c r="DR227" s="69" t="str">
        <f t="shared" ca="1" si="284"/>
        <v/>
      </c>
      <c r="DS227" s="69" t="str">
        <f t="shared" ca="1" si="285"/>
        <v/>
      </c>
      <c r="DT227" s="69" t="str">
        <f t="shared" ca="1" si="286"/>
        <v/>
      </c>
      <c r="DU227" s="69" t="str">
        <f t="shared" ca="1" si="287"/>
        <v/>
      </c>
      <c r="DV227" s="69" t="str">
        <f t="shared" ca="1" si="288"/>
        <v/>
      </c>
      <c r="DW227" s="69" t="str">
        <f t="shared" ca="1" si="289"/>
        <v/>
      </c>
      <c r="DX227" s="69" t="str">
        <f t="shared" ca="1" si="290"/>
        <v/>
      </c>
      <c r="DY227" s="69" t="str">
        <f t="shared" ca="1" si="291"/>
        <v/>
      </c>
      <c r="DZ227" s="72" t="str">
        <f t="shared" ca="1" si="292"/>
        <v/>
      </c>
      <c r="EA227" s="72" t="str">
        <f t="shared" ca="1" si="293"/>
        <v/>
      </c>
      <c r="EB227" s="72" t="str">
        <f t="shared" ca="1" si="294"/>
        <v/>
      </c>
      <c r="EC227" s="65" t="str">
        <f t="shared" ca="1" si="295"/>
        <v/>
      </c>
      <c r="ED227" s="65" t="str">
        <f t="shared" ca="1" si="296"/>
        <v/>
      </c>
      <c r="EE227" s="65" t="str">
        <f t="shared" ca="1" si="297"/>
        <v/>
      </c>
      <c r="EF227" s="65" t="str">
        <f t="shared" ca="1" si="298"/>
        <v/>
      </c>
      <c r="EG227" s="65" t="str">
        <f t="shared" ca="1" si="299"/>
        <v/>
      </c>
      <c r="EH227" s="65" t="str">
        <f t="shared" ca="1" si="300"/>
        <v/>
      </c>
      <c r="EI227" s="429" t="str">
        <f t="shared" ca="1" si="301"/>
        <v>No</v>
      </c>
      <c r="EJ227" s="428" t="str">
        <f t="shared" ca="1" si="302"/>
        <v/>
      </c>
      <c r="EK227" s="428" t="str">
        <f t="shared" ca="1" si="303"/>
        <v/>
      </c>
      <c r="EL227" s="65" t="str">
        <f t="shared" ca="1" si="304"/>
        <v/>
      </c>
      <c r="EM227" s="65" t="str">
        <f t="shared" ca="1" si="305"/>
        <v/>
      </c>
      <c r="EN227" s="65" t="str">
        <f t="shared" ca="1" si="306"/>
        <v/>
      </c>
      <c r="EO227" s="433" t="str">
        <f t="shared" ca="1" si="307"/>
        <v/>
      </c>
      <c r="EP227" s="433" t="str">
        <f t="shared" ca="1" si="308"/>
        <v/>
      </c>
      <c r="EQ227" s="433" t="str">
        <f t="shared" ca="1" si="309"/>
        <v/>
      </c>
      <c r="ER227" s="433" t="str">
        <f t="shared" ca="1" si="310"/>
        <v/>
      </c>
      <c r="ES227" s="433" t="str">
        <f t="shared" ca="1" si="311"/>
        <v/>
      </c>
      <c r="ET227" s="433" t="str">
        <f t="shared" ca="1" si="312"/>
        <v/>
      </c>
      <c r="EU227" s="433" t="str">
        <f ca="1">IF(OR(CO227="",CQ227=""),"",Discipline!$P$3*CO227+Discipline!$X$3*CQ227)</f>
        <v/>
      </c>
      <c r="EV227" s="433" t="str">
        <f ca="1">IF(OR(CP227="",CR227=""),"",Discipline!$P$3*CP227+Discipline!$X$3*CR227)</f>
        <v/>
      </c>
    </row>
    <row r="228" spans="1:152" x14ac:dyDescent="0.25">
      <c r="A228" s="10" t="str">
        <f ca="1">IFERROR(RANK(order!A228,order!A$3:A$554,0),"")</f>
        <v/>
      </c>
      <c r="B228" s="10" t="str">
        <f ca="1">IFERROR(RANK(order!B228,order!B$3:B$554,0),"")</f>
        <v/>
      </c>
      <c r="C228" s="10" t="str">
        <f ca="1">IFERROR(RANK(order!C228,order!C$3:C$554,0),"")</f>
        <v/>
      </c>
      <c r="D228" s="4" t="str">
        <f ca="1">IFERROR(RANK(order!D228,order!D$3:D$554,0),"")</f>
        <v/>
      </c>
      <c r="E228" s="4" t="str">
        <f ca="1">IFERROR(RANK(order!E228,order!E$3:E$554,0),"")</f>
        <v/>
      </c>
      <c r="F228" s="4" t="str">
        <f ca="1">IFERROR(RANK(order!F228,order!F$3:F$554,0),"")</f>
        <v/>
      </c>
      <c r="G228" s="10" t="str">
        <f ca="1">IFERROR(RANK(order!G228,order!G$3:G$554,0),"")</f>
        <v/>
      </c>
      <c r="H228" s="10" t="str">
        <f ca="1">IFERROR(RANK(order!H228,order!H$3:H$554,0),"")</f>
        <v/>
      </c>
      <c r="I228" s="10" t="str">
        <f ca="1">IFERROR(RANK(order!I228,order!I$3:I$554,0),"")</f>
        <v/>
      </c>
      <c r="J228" s="4" t="str">
        <f ca="1">IFERROR(RANK(order!J228,order!J$3:J$554,0),"")</f>
        <v/>
      </c>
      <c r="K228" s="4" t="str">
        <f ca="1">IFERROR(RANK(order!K228,order!K$3:K$554,0),"")</f>
        <v/>
      </c>
      <c r="L228" s="4" t="str">
        <f ca="1">IFERROR(RANK(order!L228,order!L$3:L$554,0),"")</f>
        <v/>
      </c>
      <c r="M228" s="10" t="str">
        <f ca="1">IFERROR(RANK(order!M228,order!M$3:M$554,0),"")</f>
        <v/>
      </c>
      <c r="N228" s="10" t="str">
        <f ca="1">IFERROR(RANK(order!N228,order!N$3:N$554,0),"")</f>
        <v/>
      </c>
      <c r="O228" s="10" t="str">
        <f ca="1">IFERROR(RANK(order!O228,order!O$3:O$554,0),"")</f>
        <v/>
      </c>
      <c r="P228" s="4" t="str">
        <f ca="1">IFERROR(RANK(order!P228,order!P$3:P$554,0),"")</f>
        <v/>
      </c>
      <c r="Q228" s="4" t="str">
        <f ca="1">IFERROR(RANK(order!Q228,order!Q$3:Q$554,0),"")</f>
        <v/>
      </c>
      <c r="R228" s="4" t="str">
        <f ca="1">IFERROR(RANK(order!R228,order!R$3:R$554,0),"")</f>
        <v/>
      </c>
      <c r="S228" s="10" t="str">
        <f ca="1">IFERROR(RANK(order!S228,order!S$3:S$554,0),"")</f>
        <v/>
      </c>
      <c r="T228" s="10" t="str">
        <f ca="1">IFERROR(RANK(order!T228,order!T$3:T$554,0),"")</f>
        <v/>
      </c>
      <c r="U228" s="10" t="str">
        <f ca="1">IFERROR(RANK(order!U228,order!U$3:U$554,0),"")</f>
        <v/>
      </c>
      <c r="V228" s="4" t="str">
        <f ca="1">IFERROR(RANK(order!V228,order!V$3:V$554,0),"")</f>
        <v/>
      </c>
      <c r="W228" s="4" t="str">
        <f ca="1">IFERROR(RANK(order!W228,order!W$3:W$554,0),"")</f>
        <v/>
      </c>
      <c r="X228" s="4" t="str">
        <f ca="1">IFERROR(RANK(order!X228,order!X$3:X$554,0),"")</f>
        <v/>
      </c>
      <c r="Y228" s="10" t="str">
        <f ca="1">IFERROR(RANK(order!Y228,order!Y$3:Y$554,0),"")</f>
        <v/>
      </c>
      <c r="Z228" s="10" t="str">
        <f ca="1">IFERROR(RANK(order!Z228,order!Z$3:Z$554,0),"")</f>
        <v/>
      </c>
      <c r="AA228" s="10" t="str">
        <f ca="1">IFERROR(RANK(order!AA228,order!AA$3:AA$554,0),"")</f>
        <v/>
      </c>
      <c r="AB228" s="4" t="str">
        <f ca="1">IFERROR(RANK(order!AB228,order!AB$3:AB$554,0),"")</f>
        <v/>
      </c>
      <c r="AC228" s="4" t="str">
        <f ca="1">IFERROR(RANK(order!AC228,order!AC$3:AC$554,0),"")</f>
        <v/>
      </c>
      <c r="AD228" s="4" t="str">
        <f ca="1">IFERROR(RANK(order!AD228,order!AD$3:AD$554,0),"")</f>
        <v/>
      </c>
      <c r="AE228" s="10" t="str">
        <f ca="1">IFERROR(RANK(order!AE228,order!AE$3:AE$554,0),"")</f>
        <v/>
      </c>
      <c r="AF228" s="10" t="str">
        <f ca="1">IFERROR(RANK(order!AF228,order!AF$3:AF$554,0),"")</f>
        <v/>
      </c>
      <c r="AG228" s="10" t="str">
        <f ca="1">IFERROR(RANK(order!AG228,order!AG$3:AG$554,0),"")</f>
        <v/>
      </c>
      <c r="AH228" s="4" t="str">
        <f ca="1">IFERROR(RANK(order!AH228,order!AH$3:AH$554,0),"")</f>
        <v/>
      </c>
      <c r="AI228" s="4" t="str">
        <f ca="1">IFERROR(RANK(order!AI228,order!AI$3:AI$554,0),"")</f>
        <v/>
      </c>
      <c r="AJ228" s="4" t="str">
        <f ca="1">IFERROR(RANK(order!AJ228,order!AJ$3:AJ$554,0),"")</f>
        <v/>
      </c>
      <c r="AK228" s="10" t="str">
        <f ca="1">IFERROR(RANK(order!AK228,order!AK$3:AK$554,0),"")</f>
        <v/>
      </c>
      <c r="AL228" s="10" t="str">
        <f ca="1">IFERROR(RANK(order!AL228,order!AL$3:AL$554,0),"")</f>
        <v/>
      </c>
      <c r="AM228" s="10" t="str">
        <f ca="1">IFERROR(RANK(order!AM228,order!AM$3:AM$554,0),"")</f>
        <v/>
      </c>
      <c r="AN228" s="4" t="str">
        <f ca="1">IFERROR(RANK(order!AN228,order!AN$3:AN$554,0),"")</f>
        <v/>
      </c>
      <c r="AO228" s="4" t="str">
        <f ca="1">IFERROR(RANK(order!AO228,order!AO$3:AO$554,0),"")</f>
        <v/>
      </c>
      <c r="AP228" s="4" t="str">
        <f ca="1">IFERROR(RANK(order!AP228,order!AP$3:AP$554,0),"")</f>
        <v/>
      </c>
      <c r="AQ228" s="10" t="str">
        <f ca="1">IFERROR(RANK(order!AQ228,order!AQ$3:AQ$554,0),"")</f>
        <v/>
      </c>
      <c r="AR228" s="10" t="str">
        <f ca="1">IFERROR(RANK(order!AR228,order!AR$3:AR$554,0),"")</f>
        <v/>
      </c>
      <c r="AS228" s="10" t="str">
        <f ca="1">IFERROR(RANK(order!AS228,order!AS$3:AS$554,0),"")</f>
        <v/>
      </c>
      <c r="AT228" s="4" t="str">
        <f ca="1">IFERROR(RANK(order!AT228,order!AT$3:AT$554,0),"")</f>
        <v/>
      </c>
      <c r="AU228" s="4" t="str">
        <f ca="1">IFERROR(RANK(order!AU228,order!AU$3:AU$554,0),"")</f>
        <v/>
      </c>
      <c r="AV228" s="4" t="str">
        <f ca="1">IFERROR(RANK(order!AV228,order!AV$3:AV$554,0),"")</f>
        <v/>
      </c>
      <c r="AW228" s="10" t="str">
        <f ca="1">IFERROR(RANK(order!AW228,order!AW$3:AW$554,0),"")</f>
        <v/>
      </c>
      <c r="AX228" s="10" t="str">
        <f ca="1">IFERROR(RANK(order!AX228,order!AX$3:AX$554,0),"")</f>
        <v/>
      </c>
      <c r="AY228" s="10" t="str">
        <f ca="1">IFERROR(RANK(order!AY228,order!AY$3:AY$554,0),"")</f>
        <v/>
      </c>
      <c r="AZ228" s="4" t="str">
        <f ca="1">IFERROR(RANK(order!AZ228,order!AZ$3:AZ$554,0),"")</f>
        <v/>
      </c>
      <c r="BA228" s="4" t="str">
        <f ca="1">IFERROR(RANK(order!BA228,order!BA$3:BA$554,0),"")</f>
        <v/>
      </c>
      <c r="BB228" s="4" t="str">
        <f ca="1">IFERROR(RANK(order!BB228,order!BB$3:BB$554,0),"")</f>
        <v/>
      </c>
      <c r="BC228" s="10" t="str">
        <f ca="1">IFERROR(RANK(order!BC228,order!BC$3:BC$554,0),"")</f>
        <v/>
      </c>
      <c r="BD228" s="10" t="str">
        <f ca="1">IFERROR(RANK(order!BD228,order!BD$3:BD$554,0),"")</f>
        <v/>
      </c>
      <c r="BE228" s="10" t="str">
        <f ca="1">IFERROR(RANK(order!BE228,order!BE$3:BE$554,0),"")</f>
        <v/>
      </c>
      <c r="BF228" s="4" t="str">
        <f ca="1">IFERROR(RANK(order!BF228,order!BF$3:BF$554,0),"")</f>
        <v/>
      </c>
      <c r="BG228" s="4" t="str">
        <f ca="1">IFERROR(RANK(order!BG228,order!BG$3:BG$554,0),"")</f>
        <v/>
      </c>
      <c r="BH228" s="4" t="str">
        <f ca="1">IFERROR(RANK(order!BH228,order!BH$3:BH$554,0),"")</f>
        <v/>
      </c>
      <c r="BI228" s="10" t="str">
        <f ca="1">IFERROR(RANK(order!BI228,order!BI$3:BI$554,0),"")</f>
        <v/>
      </c>
      <c r="BJ228" s="10" t="str">
        <f ca="1">IFERROR(RANK(order!BJ228,order!BJ$3:BJ$554,0),"")</f>
        <v/>
      </c>
      <c r="BK228" s="10" t="str">
        <f ca="1">IFERROR(RANK(order!BK228,order!BK$3:BK$554,0),"")</f>
        <v/>
      </c>
      <c r="BL228" s="4" t="str">
        <f ca="1">IFERROR(RANK(order!BL228,order!BL$3:BL$554,0),"")</f>
        <v/>
      </c>
      <c r="BM228" s="4" t="str">
        <f ca="1">IFERROR(RANK(order!BM228,order!BM$3:BM$554,0),"")</f>
        <v/>
      </c>
      <c r="BN228" s="4" t="str">
        <f ca="1">IFERROR(RANK(order!BN228,order!BN$3:BN$554,0),"")</f>
        <v/>
      </c>
      <c r="BO228" s="10" t="str">
        <f ca="1">IFERROR(RANK(order!BO228,order!BO$3:BO$554,0),"")</f>
        <v/>
      </c>
      <c r="BP228" s="10" t="str">
        <f ca="1">IFERROR(RANK(order!BP228,order!BP$3:BP$554,0),"")</f>
        <v/>
      </c>
      <c r="BQ228" s="10" t="str">
        <f ca="1">IFERROR(RANK(order!BQ228,order!BQ$3:BQ$554,0),"")</f>
        <v/>
      </c>
      <c r="BR228" s="4" t="str">
        <f ca="1">IFERROR(RANK(order!BR228,order!BR$3:BR$554,0),"")</f>
        <v/>
      </c>
      <c r="BS228" s="4" t="str">
        <f ca="1">IFERROR(RANK(order!BS228,order!BS$3:BS$554,0),"")</f>
        <v/>
      </c>
      <c r="BT228" s="4" t="str">
        <f ca="1">IFERROR(RANK(order!BT228,order!BT$3:BT$554,0),"")</f>
        <v/>
      </c>
      <c r="BU228" s="95">
        <f t="shared" si="313"/>
        <v>226</v>
      </c>
      <c r="BV228" s="35" t="str">
        <f t="shared" si="314"/>
        <v>E1</v>
      </c>
      <c r="BW228" s="55">
        <f t="shared" ca="1" si="237"/>
        <v>0</v>
      </c>
      <c r="BX228" s="56" t="str">
        <f t="shared" ca="1" si="238"/>
        <v/>
      </c>
      <c r="BY228" s="56" t="str">
        <f t="shared" ca="1" si="239"/>
        <v/>
      </c>
      <c r="BZ228" s="57" t="str">
        <f t="shared" ca="1" si="240"/>
        <v/>
      </c>
      <c r="CA228" s="57" t="str">
        <f t="shared" ca="1" si="241"/>
        <v/>
      </c>
      <c r="CB228" s="58" t="str">
        <f t="shared" ca="1" si="242"/>
        <v/>
      </c>
      <c r="CC228" s="57" t="str">
        <f t="shared" ca="1" si="243"/>
        <v/>
      </c>
      <c r="CD228" s="57" t="str">
        <f t="shared" ca="1" si="244"/>
        <v/>
      </c>
      <c r="CE228" s="58" t="str">
        <f t="shared" ca="1" si="245"/>
        <v/>
      </c>
      <c r="CF228" s="59" t="str">
        <f t="shared" ca="1" si="246"/>
        <v/>
      </c>
      <c r="CG228" s="57" t="str">
        <f t="shared" ca="1" si="247"/>
        <v/>
      </c>
      <c r="CH228" s="57" t="str">
        <f t="shared" ca="1" si="248"/>
        <v/>
      </c>
      <c r="CI228" s="57" t="str">
        <f t="shared" ca="1" si="249"/>
        <v/>
      </c>
      <c r="CJ228" s="57" t="str">
        <f t="shared" ca="1" si="250"/>
        <v/>
      </c>
      <c r="CK228" s="57" t="str">
        <f t="shared" ca="1" si="251"/>
        <v/>
      </c>
      <c r="CL228" s="57" t="str">
        <f t="shared" ca="1" si="252"/>
        <v/>
      </c>
      <c r="CM228" s="57" t="str">
        <f t="shared" ca="1" si="253"/>
        <v/>
      </c>
      <c r="CN228" s="57" t="str">
        <f t="shared" ca="1" si="254"/>
        <v/>
      </c>
      <c r="CO228" s="57" t="str">
        <f t="shared" ca="1" si="255"/>
        <v/>
      </c>
      <c r="CP228" s="57" t="str">
        <f t="shared" ca="1" si="256"/>
        <v/>
      </c>
      <c r="CQ228" s="57" t="str">
        <f t="shared" ca="1" si="257"/>
        <v/>
      </c>
      <c r="CR228" s="57" t="str">
        <f t="shared" ca="1" si="258"/>
        <v/>
      </c>
      <c r="CS228" s="60" t="str">
        <f t="shared" ca="1" si="259"/>
        <v/>
      </c>
      <c r="CT228" s="60" t="str">
        <f t="shared" ca="1" si="260"/>
        <v/>
      </c>
      <c r="CU228" s="60" t="str">
        <f t="shared" ca="1" si="261"/>
        <v/>
      </c>
      <c r="CV228" s="60" t="str">
        <f t="shared" ca="1" si="262"/>
        <v/>
      </c>
      <c r="CW228" s="60" t="str">
        <f t="shared" ca="1" si="263"/>
        <v/>
      </c>
      <c r="CX228" s="60" t="str">
        <f t="shared" ca="1" si="264"/>
        <v/>
      </c>
      <c r="CY228" s="60" t="str">
        <f t="shared" ca="1" si="265"/>
        <v/>
      </c>
      <c r="CZ228" s="60" t="str">
        <f t="shared" ca="1" si="266"/>
        <v/>
      </c>
      <c r="DA228" s="65" t="str">
        <f t="shared" ca="1" si="267"/>
        <v/>
      </c>
      <c r="DB228" s="65" t="str">
        <f t="shared" ca="1" si="268"/>
        <v/>
      </c>
      <c r="DC228" s="65" t="str">
        <f t="shared" ca="1" si="269"/>
        <v/>
      </c>
      <c r="DD228" s="65" t="str">
        <f t="shared" ca="1" si="270"/>
        <v/>
      </c>
      <c r="DE228" s="65" t="str">
        <f t="shared" ca="1" si="271"/>
        <v/>
      </c>
      <c r="DF228" s="66" t="str">
        <f t="shared" ca="1" si="272"/>
        <v/>
      </c>
      <c r="DG228" s="66" t="str">
        <f t="shared" ca="1" si="273"/>
        <v/>
      </c>
      <c r="DH228" s="66" t="str">
        <f t="shared" ca="1" si="274"/>
        <v/>
      </c>
      <c r="DI228" s="66" t="str">
        <f t="shared" ca="1" si="275"/>
        <v/>
      </c>
      <c r="DJ228" s="66" t="str">
        <f t="shared" ca="1" si="276"/>
        <v/>
      </c>
      <c r="DK228" s="65" t="str">
        <f t="shared" ca="1" si="277"/>
        <v/>
      </c>
      <c r="DL228" s="65" t="str">
        <f t="shared" ca="1" si="278"/>
        <v/>
      </c>
      <c r="DM228" s="65" t="str">
        <f t="shared" ca="1" si="279"/>
        <v/>
      </c>
      <c r="DN228" s="65" t="str">
        <f t="shared" ca="1" si="280"/>
        <v/>
      </c>
      <c r="DO228" s="65" t="str">
        <f t="shared" ca="1" si="281"/>
        <v/>
      </c>
      <c r="DP228" s="65" t="str">
        <f t="shared" ca="1" si="282"/>
        <v/>
      </c>
      <c r="DQ228" s="65" t="str">
        <f t="shared" ca="1" si="283"/>
        <v/>
      </c>
      <c r="DR228" s="69" t="str">
        <f t="shared" ca="1" si="284"/>
        <v/>
      </c>
      <c r="DS228" s="69" t="str">
        <f t="shared" ca="1" si="285"/>
        <v/>
      </c>
      <c r="DT228" s="69" t="str">
        <f t="shared" ca="1" si="286"/>
        <v/>
      </c>
      <c r="DU228" s="69" t="str">
        <f t="shared" ca="1" si="287"/>
        <v/>
      </c>
      <c r="DV228" s="69" t="str">
        <f t="shared" ca="1" si="288"/>
        <v/>
      </c>
      <c r="DW228" s="69" t="str">
        <f t="shared" ca="1" si="289"/>
        <v/>
      </c>
      <c r="DX228" s="69" t="str">
        <f t="shared" ca="1" si="290"/>
        <v/>
      </c>
      <c r="DY228" s="69" t="str">
        <f t="shared" ca="1" si="291"/>
        <v/>
      </c>
      <c r="DZ228" s="72" t="str">
        <f t="shared" ca="1" si="292"/>
        <v/>
      </c>
      <c r="EA228" s="72" t="str">
        <f t="shared" ca="1" si="293"/>
        <v/>
      </c>
      <c r="EB228" s="72" t="str">
        <f t="shared" ca="1" si="294"/>
        <v/>
      </c>
      <c r="EC228" s="65" t="str">
        <f t="shared" ca="1" si="295"/>
        <v/>
      </c>
      <c r="ED228" s="65" t="str">
        <f t="shared" ca="1" si="296"/>
        <v/>
      </c>
      <c r="EE228" s="65" t="str">
        <f t="shared" ca="1" si="297"/>
        <v/>
      </c>
      <c r="EF228" s="65" t="str">
        <f t="shared" ca="1" si="298"/>
        <v/>
      </c>
      <c r="EG228" s="65" t="str">
        <f t="shared" ca="1" si="299"/>
        <v/>
      </c>
      <c r="EH228" s="65" t="str">
        <f t="shared" ca="1" si="300"/>
        <v/>
      </c>
      <c r="EI228" s="429" t="str">
        <f t="shared" ca="1" si="301"/>
        <v>No</v>
      </c>
      <c r="EJ228" s="428" t="str">
        <f t="shared" ca="1" si="302"/>
        <v/>
      </c>
      <c r="EK228" s="428" t="str">
        <f t="shared" ca="1" si="303"/>
        <v/>
      </c>
      <c r="EL228" s="65" t="str">
        <f t="shared" ca="1" si="304"/>
        <v/>
      </c>
      <c r="EM228" s="65" t="str">
        <f t="shared" ca="1" si="305"/>
        <v/>
      </c>
      <c r="EN228" s="65" t="str">
        <f t="shared" ca="1" si="306"/>
        <v/>
      </c>
      <c r="EO228" s="433" t="str">
        <f t="shared" ca="1" si="307"/>
        <v/>
      </c>
      <c r="EP228" s="433" t="str">
        <f t="shared" ca="1" si="308"/>
        <v/>
      </c>
      <c r="EQ228" s="433" t="str">
        <f t="shared" ca="1" si="309"/>
        <v/>
      </c>
      <c r="ER228" s="433" t="str">
        <f t="shared" ca="1" si="310"/>
        <v/>
      </c>
      <c r="ES228" s="433" t="str">
        <f t="shared" ca="1" si="311"/>
        <v/>
      </c>
      <c r="ET228" s="433" t="str">
        <f t="shared" ca="1" si="312"/>
        <v/>
      </c>
      <c r="EU228" s="433" t="str">
        <f ca="1">IF(OR(CO228="",CQ228=""),"",Discipline!$P$3*CO228+Discipline!$X$3*CQ228)</f>
        <v/>
      </c>
      <c r="EV228" s="433" t="str">
        <f ca="1">IF(OR(CP228="",CR228=""),"",Discipline!$P$3*CP228+Discipline!$X$3*CR228)</f>
        <v/>
      </c>
    </row>
    <row r="229" spans="1:152" x14ac:dyDescent="0.25">
      <c r="A229" s="10" t="str">
        <f ca="1">IFERROR(RANK(order!A229,order!A$3:A$554,0),"")</f>
        <v/>
      </c>
      <c r="B229" s="10" t="str">
        <f ca="1">IFERROR(RANK(order!B229,order!B$3:B$554,0),"")</f>
        <v/>
      </c>
      <c r="C229" s="10" t="str">
        <f ca="1">IFERROR(RANK(order!C229,order!C$3:C$554,0),"")</f>
        <v/>
      </c>
      <c r="D229" s="4" t="str">
        <f ca="1">IFERROR(RANK(order!D229,order!D$3:D$554,0),"")</f>
        <v/>
      </c>
      <c r="E229" s="4" t="str">
        <f ca="1">IFERROR(RANK(order!E229,order!E$3:E$554,0),"")</f>
        <v/>
      </c>
      <c r="F229" s="4" t="str">
        <f ca="1">IFERROR(RANK(order!F229,order!F$3:F$554,0),"")</f>
        <v/>
      </c>
      <c r="G229" s="10" t="str">
        <f ca="1">IFERROR(RANK(order!G229,order!G$3:G$554,0),"")</f>
        <v/>
      </c>
      <c r="H229" s="10" t="str">
        <f ca="1">IFERROR(RANK(order!H229,order!H$3:H$554,0),"")</f>
        <v/>
      </c>
      <c r="I229" s="10" t="str">
        <f ca="1">IFERROR(RANK(order!I229,order!I$3:I$554,0),"")</f>
        <v/>
      </c>
      <c r="J229" s="4" t="str">
        <f ca="1">IFERROR(RANK(order!J229,order!J$3:J$554,0),"")</f>
        <v/>
      </c>
      <c r="K229" s="4" t="str">
        <f ca="1">IFERROR(RANK(order!K229,order!K$3:K$554,0),"")</f>
        <v/>
      </c>
      <c r="L229" s="4" t="str">
        <f ca="1">IFERROR(RANK(order!L229,order!L$3:L$554,0),"")</f>
        <v/>
      </c>
      <c r="M229" s="10" t="str">
        <f ca="1">IFERROR(RANK(order!M229,order!M$3:M$554,0),"")</f>
        <v/>
      </c>
      <c r="N229" s="10" t="str">
        <f ca="1">IFERROR(RANK(order!N229,order!N$3:N$554,0),"")</f>
        <v/>
      </c>
      <c r="O229" s="10" t="str">
        <f ca="1">IFERROR(RANK(order!O229,order!O$3:O$554,0),"")</f>
        <v/>
      </c>
      <c r="P229" s="4" t="str">
        <f ca="1">IFERROR(RANK(order!P229,order!P$3:P$554,0),"")</f>
        <v/>
      </c>
      <c r="Q229" s="4" t="str">
        <f ca="1">IFERROR(RANK(order!Q229,order!Q$3:Q$554,0),"")</f>
        <v/>
      </c>
      <c r="R229" s="4" t="str">
        <f ca="1">IFERROR(RANK(order!R229,order!R$3:R$554,0),"")</f>
        <v/>
      </c>
      <c r="S229" s="10" t="str">
        <f ca="1">IFERROR(RANK(order!S229,order!S$3:S$554,0),"")</f>
        <v/>
      </c>
      <c r="T229" s="10" t="str">
        <f ca="1">IFERROR(RANK(order!T229,order!T$3:T$554,0),"")</f>
        <v/>
      </c>
      <c r="U229" s="10" t="str">
        <f ca="1">IFERROR(RANK(order!U229,order!U$3:U$554,0),"")</f>
        <v/>
      </c>
      <c r="V229" s="4" t="str">
        <f ca="1">IFERROR(RANK(order!V229,order!V$3:V$554,0),"")</f>
        <v/>
      </c>
      <c r="W229" s="4" t="str">
        <f ca="1">IFERROR(RANK(order!W229,order!W$3:W$554,0),"")</f>
        <v/>
      </c>
      <c r="X229" s="4" t="str">
        <f ca="1">IFERROR(RANK(order!X229,order!X$3:X$554,0),"")</f>
        <v/>
      </c>
      <c r="Y229" s="10" t="str">
        <f ca="1">IFERROR(RANK(order!Y229,order!Y$3:Y$554,0),"")</f>
        <v/>
      </c>
      <c r="Z229" s="10" t="str">
        <f ca="1">IFERROR(RANK(order!Z229,order!Z$3:Z$554,0),"")</f>
        <v/>
      </c>
      <c r="AA229" s="10" t="str">
        <f ca="1">IFERROR(RANK(order!AA229,order!AA$3:AA$554,0),"")</f>
        <v/>
      </c>
      <c r="AB229" s="4" t="str">
        <f ca="1">IFERROR(RANK(order!AB229,order!AB$3:AB$554,0),"")</f>
        <v/>
      </c>
      <c r="AC229" s="4" t="str">
        <f ca="1">IFERROR(RANK(order!AC229,order!AC$3:AC$554,0),"")</f>
        <v/>
      </c>
      <c r="AD229" s="4" t="str">
        <f ca="1">IFERROR(RANK(order!AD229,order!AD$3:AD$554,0),"")</f>
        <v/>
      </c>
      <c r="AE229" s="10" t="str">
        <f ca="1">IFERROR(RANK(order!AE229,order!AE$3:AE$554,0),"")</f>
        <v/>
      </c>
      <c r="AF229" s="10" t="str">
        <f ca="1">IFERROR(RANK(order!AF229,order!AF$3:AF$554,0),"")</f>
        <v/>
      </c>
      <c r="AG229" s="10" t="str">
        <f ca="1">IFERROR(RANK(order!AG229,order!AG$3:AG$554,0),"")</f>
        <v/>
      </c>
      <c r="AH229" s="4" t="str">
        <f ca="1">IFERROR(RANK(order!AH229,order!AH$3:AH$554,0),"")</f>
        <v/>
      </c>
      <c r="AI229" s="4" t="str">
        <f ca="1">IFERROR(RANK(order!AI229,order!AI$3:AI$554,0),"")</f>
        <v/>
      </c>
      <c r="AJ229" s="4" t="str">
        <f ca="1">IFERROR(RANK(order!AJ229,order!AJ$3:AJ$554,0),"")</f>
        <v/>
      </c>
      <c r="AK229" s="10" t="str">
        <f ca="1">IFERROR(RANK(order!AK229,order!AK$3:AK$554,0),"")</f>
        <v/>
      </c>
      <c r="AL229" s="10" t="str">
        <f ca="1">IFERROR(RANK(order!AL229,order!AL$3:AL$554,0),"")</f>
        <v/>
      </c>
      <c r="AM229" s="10" t="str">
        <f ca="1">IFERROR(RANK(order!AM229,order!AM$3:AM$554,0),"")</f>
        <v/>
      </c>
      <c r="AN229" s="4" t="str">
        <f ca="1">IFERROR(RANK(order!AN229,order!AN$3:AN$554,0),"")</f>
        <v/>
      </c>
      <c r="AO229" s="4" t="str">
        <f ca="1">IFERROR(RANK(order!AO229,order!AO$3:AO$554,0),"")</f>
        <v/>
      </c>
      <c r="AP229" s="4" t="str">
        <f ca="1">IFERROR(RANK(order!AP229,order!AP$3:AP$554,0),"")</f>
        <v/>
      </c>
      <c r="AQ229" s="10" t="str">
        <f ca="1">IFERROR(RANK(order!AQ229,order!AQ$3:AQ$554,0),"")</f>
        <v/>
      </c>
      <c r="AR229" s="10" t="str">
        <f ca="1">IFERROR(RANK(order!AR229,order!AR$3:AR$554,0),"")</f>
        <v/>
      </c>
      <c r="AS229" s="10" t="str">
        <f ca="1">IFERROR(RANK(order!AS229,order!AS$3:AS$554,0),"")</f>
        <v/>
      </c>
      <c r="AT229" s="4" t="str">
        <f ca="1">IFERROR(RANK(order!AT229,order!AT$3:AT$554,0),"")</f>
        <v/>
      </c>
      <c r="AU229" s="4" t="str">
        <f ca="1">IFERROR(RANK(order!AU229,order!AU$3:AU$554,0),"")</f>
        <v/>
      </c>
      <c r="AV229" s="4" t="str">
        <f ca="1">IFERROR(RANK(order!AV229,order!AV$3:AV$554,0),"")</f>
        <v/>
      </c>
      <c r="AW229" s="10" t="str">
        <f ca="1">IFERROR(RANK(order!AW229,order!AW$3:AW$554,0),"")</f>
        <v/>
      </c>
      <c r="AX229" s="10" t="str">
        <f ca="1">IFERROR(RANK(order!AX229,order!AX$3:AX$554,0),"")</f>
        <v/>
      </c>
      <c r="AY229" s="10" t="str">
        <f ca="1">IFERROR(RANK(order!AY229,order!AY$3:AY$554,0),"")</f>
        <v/>
      </c>
      <c r="AZ229" s="4" t="str">
        <f ca="1">IFERROR(RANK(order!AZ229,order!AZ$3:AZ$554,0),"")</f>
        <v/>
      </c>
      <c r="BA229" s="4" t="str">
        <f ca="1">IFERROR(RANK(order!BA229,order!BA$3:BA$554,0),"")</f>
        <v/>
      </c>
      <c r="BB229" s="4" t="str">
        <f ca="1">IFERROR(RANK(order!BB229,order!BB$3:BB$554,0),"")</f>
        <v/>
      </c>
      <c r="BC229" s="10" t="str">
        <f ca="1">IFERROR(RANK(order!BC229,order!BC$3:BC$554,0),"")</f>
        <v/>
      </c>
      <c r="BD229" s="10" t="str">
        <f ca="1">IFERROR(RANK(order!BD229,order!BD$3:BD$554,0),"")</f>
        <v/>
      </c>
      <c r="BE229" s="10" t="str">
        <f ca="1">IFERROR(RANK(order!BE229,order!BE$3:BE$554,0),"")</f>
        <v/>
      </c>
      <c r="BF229" s="4" t="str">
        <f ca="1">IFERROR(RANK(order!BF229,order!BF$3:BF$554,0),"")</f>
        <v/>
      </c>
      <c r="BG229" s="4" t="str">
        <f ca="1">IFERROR(RANK(order!BG229,order!BG$3:BG$554,0),"")</f>
        <v/>
      </c>
      <c r="BH229" s="4" t="str">
        <f ca="1">IFERROR(RANK(order!BH229,order!BH$3:BH$554,0),"")</f>
        <v/>
      </c>
      <c r="BI229" s="10" t="str">
        <f ca="1">IFERROR(RANK(order!BI229,order!BI$3:BI$554,0),"")</f>
        <v/>
      </c>
      <c r="BJ229" s="10" t="str">
        <f ca="1">IFERROR(RANK(order!BJ229,order!BJ$3:BJ$554,0),"")</f>
        <v/>
      </c>
      <c r="BK229" s="10" t="str">
        <f ca="1">IFERROR(RANK(order!BK229,order!BK$3:BK$554,0),"")</f>
        <v/>
      </c>
      <c r="BL229" s="4" t="str">
        <f ca="1">IFERROR(RANK(order!BL229,order!BL$3:BL$554,0),"")</f>
        <v/>
      </c>
      <c r="BM229" s="4" t="str">
        <f ca="1">IFERROR(RANK(order!BM229,order!BM$3:BM$554,0),"")</f>
        <v/>
      </c>
      <c r="BN229" s="4" t="str">
        <f ca="1">IFERROR(RANK(order!BN229,order!BN$3:BN$554,0),"")</f>
        <v/>
      </c>
      <c r="BO229" s="10" t="str">
        <f ca="1">IFERROR(RANK(order!BO229,order!BO$3:BO$554,0),"")</f>
        <v/>
      </c>
      <c r="BP229" s="10" t="str">
        <f ca="1">IFERROR(RANK(order!BP229,order!BP$3:BP$554,0),"")</f>
        <v/>
      </c>
      <c r="BQ229" s="10" t="str">
        <f ca="1">IFERROR(RANK(order!BQ229,order!BQ$3:BQ$554,0),"")</f>
        <v/>
      </c>
      <c r="BR229" s="4" t="str">
        <f ca="1">IFERROR(RANK(order!BR229,order!BR$3:BR$554,0),"")</f>
        <v/>
      </c>
      <c r="BS229" s="4" t="str">
        <f ca="1">IFERROR(RANK(order!BS229,order!BS$3:BS$554,0),"")</f>
        <v/>
      </c>
      <c r="BT229" s="4" t="str">
        <f ca="1">IFERROR(RANK(order!BT229,order!BT$3:BT$554,0),"")</f>
        <v/>
      </c>
      <c r="BU229" s="95">
        <f t="shared" si="313"/>
        <v>227</v>
      </c>
      <c r="BV229" s="35" t="str">
        <f t="shared" si="314"/>
        <v>E1</v>
      </c>
      <c r="BW229" s="55">
        <f t="shared" ca="1" si="237"/>
        <v>0</v>
      </c>
      <c r="BX229" s="56" t="str">
        <f t="shared" ca="1" si="238"/>
        <v/>
      </c>
      <c r="BY229" s="56" t="str">
        <f t="shared" ca="1" si="239"/>
        <v/>
      </c>
      <c r="BZ229" s="57" t="str">
        <f t="shared" ca="1" si="240"/>
        <v/>
      </c>
      <c r="CA229" s="57" t="str">
        <f t="shared" ca="1" si="241"/>
        <v/>
      </c>
      <c r="CB229" s="58" t="str">
        <f t="shared" ca="1" si="242"/>
        <v/>
      </c>
      <c r="CC229" s="57" t="str">
        <f t="shared" ca="1" si="243"/>
        <v/>
      </c>
      <c r="CD229" s="57" t="str">
        <f t="shared" ca="1" si="244"/>
        <v/>
      </c>
      <c r="CE229" s="58" t="str">
        <f t="shared" ca="1" si="245"/>
        <v/>
      </c>
      <c r="CF229" s="59" t="str">
        <f t="shared" ca="1" si="246"/>
        <v/>
      </c>
      <c r="CG229" s="57" t="str">
        <f t="shared" ca="1" si="247"/>
        <v/>
      </c>
      <c r="CH229" s="57" t="str">
        <f t="shared" ca="1" si="248"/>
        <v/>
      </c>
      <c r="CI229" s="57" t="str">
        <f t="shared" ca="1" si="249"/>
        <v/>
      </c>
      <c r="CJ229" s="57" t="str">
        <f t="shared" ca="1" si="250"/>
        <v/>
      </c>
      <c r="CK229" s="57" t="str">
        <f t="shared" ca="1" si="251"/>
        <v/>
      </c>
      <c r="CL229" s="57" t="str">
        <f t="shared" ca="1" si="252"/>
        <v/>
      </c>
      <c r="CM229" s="57" t="str">
        <f t="shared" ca="1" si="253"/>
        <v/>
      </c>
      <c r="CN229" s="57" t="str">
        <f t="shared" ca="1" si="254"/>
        <v/>
      </c>
      <c r="CO229" s="57" t="str">
        <f t="shared" ca="1" si="255"/>
        <v/>
      </c>
      <c r="CP229" s="57" t="str">
        <f t="shared" ca="1" si="256"/>
        <v/>
      </c>
      <c r="CQ229" s="57" t="str">
        <f t="shared" ca="1" si="257"/>
        <v/>
      </c>
      <c r="CR229" s="57" t="str">
        <f t="shared" ca="1" si="258"/>
        <v/>
      </c>
      <c r="CS229" s="60" t="str">
        <f t="shared" ca="1" si="259"/>
        <v/>
      </c>
      <c r="CT229" s="60" t="str">
        <f t="shared" ca="1" si="260"/>
        <v/>
      </c>
      <c r="CU229" s="60" t="str">
        <f t="shared" ca="1" si="261"/>
        <v/>
      </c>
      <c r="CV229" s="60" t="str">
        <f t="shared" ca="1" si="262"/>
        <v/>
      </c>
      <c r="CW229" s="60" t="str">
        <f t="shared" ca="1" si="263"/>
        <v/>
      </c>
      <c r="CX229" s="60" t="str">
        <f t="shared" ca="1" si="264"/>
        <v/>
      </c>
      <c r="CY229" s="60" t="str">
        <f t="shared" ca="1" si="265"/>
        <v/>
      </c>
      <c r="CZ229" s="60" t="str">
        <f t="shared" ca="1" si="266"/>
        <v/>
      </c>
      <c r="DA229" s="65" t="str">
        <f t="shared" ca="1" si="267"/>
        <v/>
      </c>
      <c r="DB229" s="65" t="str">
        <f t="shared" ca="1" si="268"/>
        <v/>
      </c>
      <c r="DC229" s="65" t="str">
        <f t="shared" ca="1" si="269"/>
        <v/>
      </c>
      <c r="DD229" s="65" t="str">
        <f t="shared" ca="1" si="270"/>
        <v/>
      </c>
      <c r="DE229" s="65" t="str">
        <f t="shared" ca="1" si="271"/>
        <v/>
      </c>
      <c r="DF229" s="66" t="str">
        <f t="shared" ca="1" si="272"/>
        <v/>
      </c>
      <c r="DG229" s="66" t="str">
        <f t="shared" ca="1" si="273"/>
        <v/>
      </c>
      <c r="DH229" s="66" t="str">
        <f t="shared" ca="1" si="274"/>
        <v/>
      </c>
      <c r="DI229" s="66" t="str">
        <f t="shared" ca="1" si="275"/>
        <v/>
      </c>
      <c r="DJ229" s="66" t="str">
        <f t="shared" ca="1" si="276"/>
        <v/>
      </c>
      <c r="DK229" s="65" t="str">
        <f t="shared" ca="1" si="277"/>
        <v/>
      </c>
      <c r="DL229" s="65" t="str">
        <f t="shared" ca="1" si="278"/>
        <v/>
      </c>
      <c r="DM229" s="65" t="str">
        <f t="shared" ca="1" si="279"/>
        <v/>
      </c>
      <c r="DN229" s="65" t="str">
        <f t="shared" ca="1" si="280"/>
        <v/>
      </c>
      <c r="DO229" s="65" t="str">
        <f t="shared" ca="1" si="281"/>
        <v/>
      </c>
      <c r="DP229" s="65" t="str">
        <f t="shared" ca="1" si="282"/>
        <v/>
      </c>
      <c r="DQ229" s="65" t="str">
        <f t="shared" ca="1" si="283"/>
        <v/>
      </c>
      <c r="DR229" s="69" t="str">
        <f t="shared" ca="1" si="284"/>
        <v/>
      </c>
      <c r="DS229" s="69" t="str">
        <f t="shared" ca="1" si="285"/>
        <v/>
      </c>
      <c r="DT229" s="69" t="str">
        <f t="shared" ca="1" si="286"/>
        <v/>
      </c>
      <c r="DU229" s="69" t="str">
        <f t="shared" ca="1" si="287"/>
        <v/>
      </c>
      <c r="DV229" s="69" t="str">
        <f t="shared" ca="1" si="288"/>
        <v/>
      </c>
      <c r="DW229" s="69" t="str">
        <f t="shared" ca="1" si="289"/>
        <v/>
      </c>
      <c r="DX229" s="69" t="str">
        <f t="shared" ca="1" si="290"/>
        <v/>
      </c>
      <c r="DY229" s="69" t="str">
        <f t="shared" ca="1" si="291"/>
        <v/>
      </c>
      <c r="DZ229" s="72" t="str">
        <f t="shared" ca="1" si="292"/>
        <v/>
      </c>
      <c r="EA229" s="72" t="str">
        <f t="shared" ca="1" si="293"/>
        <v/>
      </c>
      <c r="EB229" s="72" t="str">
        <f t="shared" ca="1" si="294"/>
        <v/>
      </c>
      <c r="EC229" s="65" t="str">
        <f t="shared" ca="1" si="295"/>
        <v/>
      </c>
      <c r="ED229" s="65" t="str">
        <f t="shared" ca="1" si="296"/>
        <v/>
      </c>
      <c r="EE229" s="65" t="str">
        <f t="shared" ca="1" si="297"/>
        <v/>
      </c>
      <c r="EF229" s="65" t="str">
        <f t="shared" ca="1" si="298"/>
        <v/>
      </c>
      <c r="EG229" s="65" t="str">
        <f t="shared" ca="1" si="299"/>
        <v/>
      </c>
      <c r="EH229" s="65" t="str">
        <f t="shared" ca="1" si="300"/>
        <v/>
      </c>
      <c r="EI229" s="429" t="str">
        <f t="shared" ca="1" si="301"/>
        <v>No</v>
      </c>
      <c r="EJ229" s="428" t="str">
        <f t="shared" ca="1" si="302"/>
        <v/>
      </c>
      <c r="EK229" s="428" t="str">
        <f t="shared" ca="1" si="303"/>
        <v/>
      </c>
      <c r="EL229" s="65" t="str">
        <f t="shared" ca="1" si="304"/>
        <v/>
      </c>
      <c r="EM229" s="65" t="str">
        <f t="shared" ca="1" si="305"/>
        <v/>
      </c>
      <c r="EN229" s="65" t="str">
        <f t="shared" ca="1" si="306"/>
        <v/>
      </c>
      <c r="EO229" s="433" t="str">
        <f t="shared" ca="1" si="307"/>
        <v/>
      </c>
      <c r="EP229" s="433" t="str">
        <f t="shared" ca="1" si="308"/>
        <v/>
      </c>
      <c r="EQ229" s="433" t="str">
        <f t="shared" ca="1" si="309"/>
        <v/>
      </c>
      <c r="ER229" s="433" t="str">
        <f t="shared" ca="1" si="310"/>
        <v/>
      </c>
      <c r="ES229" s="433" t="str">
        <f t="shared" ca="1" si="311"/>
        <v/>
      </c>
      <c r="ET229" s="433" t="str">
        <f t="shared" ca="1" si="312"/>
        <v/>
      </c>
      <c r="EU229" s="433" t="str">
        <f ca="1">IF(OR(CO229="",CQ229=""),"",Discipline!$P$3*CO229+Discipline!$X$3*CQ229)</f>
        <v/>
      </c>
      <c r="EV229" s="433" t="str">
        <f ca="1">IF(OR(CP229="",CR229=""),"",Discipline!$P$3*CP229+Discipline!$X$3*CR229)</f>
        <v/>
      </c>
    </row>
    <row r="230" spans="1:152" x14ac:dyDescent="0.25">
      <c r="A230" s="10" t="str">
        <f ca="1">IFERROR(RANK(order!A230,order!A$3:A$554,0),"")</f>
        <v/>
      </c>
      <c r="B230" s="10" t="str">
        <f ca="1">IFERROR(RANK(order!B230,order!B$3:B$554,0),"")</f>
        <v/>
      </c>
      <c r="C230" s="10" t="str">
        <f ca="1">IFERROR(RANK(order!C230,order!C$3:C$554,0),"")</f>
        <v/>
      </c>
      <c r="D230" s="4" t="str">
        <f ca="1">IFERROR(RANK(order!D230,order!D$3:D$554,0),"")</f>
        <v/>
      </c>
      <c r="E230" s="4" t="str">
        <f ca="1">IFERROR(RANK(order!E230,order!E$3:E$554,0),"")</f>
        <v/>
      </c>
      <c r="F230" s="4" t="str">
        <f ca="1">IFERROR(RANK(order!F230,order!F$3:F$554,0),"")</f>
        <v/>
      </c>
      <c r="G230" s="10" t="str">
        <f ca="1">IFERROR(RANK(order!G230,order!G$3:G$554,0),"")</f>
        <v/>
      </c>
      <c r="H230" s="10" t="str">
        <f ca="1">IFERROR(RANK(order!H230,order!H$3:H$554,0),"")</f>
        <v/>
      </c>
      <c r="I230" s="10" t="str">
        <f ca="1">IFERROR(RANK(order!I230,order!I$3:I$554,0),"")</f>
        <v/>
      </c>
      <c r="J230" s="4" t="str">
        <f ca="1">IFERROR(RANK(order!J230,order!J$3:J$554,0),"")</f>
        <v/>
      </c>
      <c r="K230" s="4" t="str">
        <f ca="1">IFERROR(RANK(order!K230,order!K$3:K$554,0),"")</f>
        <v/>
      </c>
      <c r="L230" s="4" t="str">
        <f ca="1">IFERROR(RANK(order!L230,order!L$3:L$554,0),"")</f>
        <v/>
      </c>
      <c r="M230" s="10" t="str">
        <f ca="1">IFERROR(RANK(order!M230,order!M$3:M$554,0),"")</f>
        <v/>
      </c>
      <c r="N230" s="10" t="str">
        <f ca="1">IFERROR(RANK(order!N230,order!N$3:N$554,0),"")</f>
        <v/>
      </c>
      <c r="O230" s="10" t="str">
        <f ca="1">IFERROR(RANK(order!O230,order!O$3:O$554,0),"")</f>
        <v/>
      </c>
      <c r="P230" s="4" t="str">
        <f ca="1">IFERROR(RANK(order!P230,order!P$3:P$554,0),"")</f>
        <v/>
      </c>
      <c r="Q230" s="4" t="str">
        <f ca="1">IFERROR(RANK(order!Q230,order!Q$3:Q$554,0),"")</f>
        <v/>
      </c>
      <c r="R230" s="4" t="str">
        <f ca="1">IFERROR(RANK(order!R230,order!R$3:R$554,0),"")</f>
        <v/>
      </c>
      <c r="S230" s="10" t="str">
        <f ca="1">IFERROR(RANK(order!S230,order!S$3:S$554,0),"")</f>
        <v/>
      </c>
      <c r="T230" s="10" t="str">
        <f ca="1">IFERROR(RANK(order!T230,order!T$3:T$554,0),"")</f>
        <v/>
      </c>
      <c r="U230" s="10" t="str">
        <f ca="1">IFERROR(RANK(order!U230,order!U$3:U$554,0),"")</f>
        <v/>
      </c>
      <c r="V230" s="4" t="str">
        <f ca="1">IFERROR(RANK(order!V230,order!V$3:V$554,0),"")</f>
        <v/>
      </c>
      <c r="W230" s="4" t="str">
        <f ca="1">IFERROR(RANK(order!W230,order!W$3:W$554,0),"")</f>
        <v/>
      </c>
      <c r="X230" s="4" t="str">
        <f ca="1">IFERROR(RANK(order!X230,order!X$3:X$554,0),"")</f>
        <v/>
      </c>
      <c r="Y230" s="10" t="str">
        <f ca="1">IFERROR(RANK(order!Y230,order!Y$3:Y$554,0),"")</f>
        <v/>
      </c>
      <c r="Z230" s="10" t="str">
        <f ca="1">IFERROR(RANK(order!Z230,order!Z$3:Z$554,0),"")</f>
        <v/>
      </c>
      <c r="AA230" s="10" t="str">
        <f ca="1">IFERROR(RANK(order!AA230,order!AA$3:AA$554,0),"")</f>
        <v/>
      </c>
      <c r="AB230" s="4" t="str">
        <f ca="1">IFERROR(RANK(order!AB230,order!AB$3:AB$554,0),"")</f>
        <v/>
      </c>
      <c r="AC230" s="4" t="str">
        <f ca="1">IFERROR(RANK(order!AC230,order!AC$3:AC$554,0),"")</f>
        <v/>
      </c>
      <c r="AD230" s="4" t="str">
        <f ca="1">IFERROR(RANK(order!AD230,order!AD$3:AD$554,0),"")</f>
        <v/>
      </c>
      <c r="AE230" s="10" t="str">
        <f ca="1">IFERROR(RANK(order!AE230,order!AE$3:AE$554,0),"")</f>
        <v/>
      </c>
      <c r="AF230" s="10" t="str">
        <f ca="1">IFERROR(RANK(order!AF230,order!AF$3:AF$554,0),"")</f>
        <v/>
      </c>
      <c r="AG230" s="10" t="str">
        <f ca="1">IFERROR(RANK(order!AG230,order!AG$3:AG$554,0),"")</f>
        <v/>
      </c>
      <c r="AH230" s="4" t="str">
        <f ca="1">IFERROR(RANK(order!AH230,order!AH$3:AH$554,0),"")</f>
        <v/>
      </c>
      <c r="AI230" s="4" t="str">
        <f ca="1">IFERROR(RANK(order!AI230,order!AI$3:AI$554,0),"")</f>
        <v/>
      </c>
      <c r="AJ230" s="4" t="str">
        <f ca="1">IFERROR(RANK(order!AJ230,order!AJ$3:AJ$554,0),"")</f>
        <v/>
      </c>
      <c r="AK230" s="10" t="str">
        <f ca="1">IFERROR(RANK(order!AK230,order!AK$3:AK$554,0),"")</f>
        <v/>
      </c>
      <c r="AL230" s="10" t="str">
        <f ca="1">IFERROR(RANK(order!AL230,order!AL$3:AL$554,0),"")</f>
        <v/>
      </c>
      <c r="AM230" s="10" t="str">
        <f ca="1">IFERROR(RANK(order!AM230,order!AM$3:AM$554,0),"")</f>
        <v/>
      </c>
      <c r="AN230" s="4" t="str">
        <f ca="1">IFERROR(RANK(order!AN230,order!AN$3:AN$554,0),"")</f>
        <v/>
      </c>
      <c r="AO230" s="4" t="str">
        <f ca="1">IFERROR(RANK(order!AO230,order!AO$3:AO$554,0),"")</f>
        <v/>
      </c>
      <c r="AP230" s="4" t="str">
        <f ca="1">IFERROR(RANK(order!AP230,order!AP$3:AP$554,0),"")</f>
        <v/>
      </c>
      <c r="AQ230" s="10" t="str">
        <f ca="1">IFERROR(RANK(order!AQ230,order!AQ$3:AQ$554,0),"")</f>
        <v/>
      </c>
      <c r="AR230" s="10" t="str">
        <f ca="1">IFERROR(RANK(order!AR230,order!AR$3:AR$554,0),"")</f>
        <v/>
      </c>
      <c r="AS230" s="10" t="str">
        <f ca="1">IFERROR(RANK(order!AS230,order!AS$3:AS$554,0),"")</f>
        <v/>
      </c>
      <c r="AT230" s="4" t="str">
        <f ca="1">IFERROR(RANK(order!AT230,order!AT$3:AT$554,0),"")</f>
        <v/>
      </c>
      <c r="AU230" s="4" t="str">
        <f ca="1">IFERROR(RANK(order!AU230,order!AU$3:AU$554,0),"")</f>
        <v/>
      </c>
      <c r="AV230" s="4" t="str">
        <f ca="1">IFERROR(RANK(order!AV230,order!AV$3:AV$554,0),"")</f>
        <v/>
      </c>
      <c r="AW230" s="10" t="str">
        <f ca="1">IFERROR(RANK(order!AW230,order!AW$3:AW$554,0),"")</f>
        <v/>
      </c>
      <c r="AX230" s="10" t="str">
        <f ca="1">IFERROR(RANK(order!AX230,order!AX$3:AX$554,0),"")</f>
        <v/>
      </c>
      <c r="AY230" s="10" t="str">
        <f ca="1">IFERROR(RANK(order!AY230,order!AY$3:AY$554,0),"")</f>
        <v/>
      </c>
      <c r="AZ230" s="4" t="str">
        <f ca="1">IFERROR(RANK(order!AZ230,order!AZ$3:AZ$554,0),"")</f>
        <v/>
      </c>
      <c r="BA230" s="4" t="str">
        <f ca="1">IFERROR(RANK(order!BA230,order!BA$3:BA$554,0),"")</f>
        <v/>
      </c>
      <c r="BB230" s="4" t="str">
        <f ca="1">IFERROR(RANK(order!BB230,order!BB$3:BB$554,0),"")</f>
        <v/>
      </c>
      <c r="BC230" s="10" t="str">
        <f ca="1">IFERROR(RANK(order!BC230,order!BC$3:BC$554,0),"")</f>
        <v/>
      </c>
      <c r="BD230" s="10" t="str">
        <f ca="1">IFERROR(RANK(order!BD230,order!BD$3:BD$554,0),"")</f>
        <v/>
      </c>
      <c r="BE230" s="10" t="str">
        <f ca="1">IFERROR(RANK(order!BE230,order!BE$3:BE$554,0),"")</f>
        <v/>
      </c>
      <c r="BF230" s="4" t="str">
        <f ca="1">IFERROR(RANK(order!BF230,order!BF$3:BF$554,0),"")</f>
        <v/>
      </c>
      <c r="BG230" s="4" t="str">
        <f ca="1">IFERROR(RANK(order!BG230,order!BG$3:BG$554,0),"")</f>
        <v/>
      </c>
      <c r="BH230" s="4" t="str">
        <f ca="1">IFERROR(RANK(order!BH230,order!BH$3:BH$554,0),"")</f>
        <v/>
      </c>
      <c r="BI230" s="10" t="str">
        <f ca="1">IFERROR(RANK(order!BI230,order!BI$3:BI$554,0),"")</f>
        <v/>
      </c>
      <c r="BJ230" s="10" t="str">
        <f ca="1">IFERROR(RANK(order!BJ230,order!BJ$3:BJ$554,0),"")</f>
        <v/>
      </c>
      <c r="BK230" s="10" t="str">
        <f ca="1">IFERROR(RANK(order!BK230,order!BK$3:BK$554,0),"")</f>
        <v/>
      </c>
      <c r="BL230" s="4" t="str">
        <f ca="1">IFERROR(RANK(order!BL230,order!BL$3:BL$554,0),"")</f>
        <v/>
      </c>
      <c r="BM230" s="4" t="str">
        <f ca="1">IFERROR(RANK(order!BM230,order!BM$3:BM$554,0),"")</f>
        <v/>
      </c>
      <c r="BN230" s="4" t="str">
        <f ca="1">IFERROR(RANK(order!BN230,order!BN$3:BN$554,0),"")</f>
        <v/>
      </c>
      <c r="BO230" s="10" t="str">
        <f ca="1">IFERROR(RANK(order!BO230,order!BO$3:BO$554,0),"")</f>
        <v/>
      </c>
      <c r="BP230" s="10" t="str">
        <f ca="1">IFERROR(RANK(order!BP230,order!BP$3:BP$554,0),"")</f>
        <v/>
      </c>
      <c r="BQ230" s="10" t="str">
        <f ca="1">IFERROR(RANK(order!BQ230,order!BQ$3:BQ$554,0),"")</f>
        <v/>
      </c>
      <c r="BR230" s="4" t="str">
        <f ca="1">IFERROR(RANK(order!BR230,order!BR$3:BR$554,0),"")</f>
        <v/>
      </c>
      <c r="BS230" s="4" t="str">
        <f ca="1">IFERROR(RANK(order!BS230,order!BS$3:BS$554,0),"")</f>
        <v/>
      </c>
      <c r="BT230" s="4" t="str">
        <f ca="1">IFERROR(RANK(order!BT230,order!BT$3:BT$554,0),"")</f>
        <v/>
      </c>
      <c r="BU230" s="95">
        <f t="shared" si="313"/>
        <v>228</v>
      </c>
      <c r="BV230" s="35" t="str">
        <f t="shared" si="314"/>
        <v>E1</v>
      </c>
      <c r="BW230" s="55">
        <f t="shared" ca="1" si="237"/>
        <v>0</v>
      </c>
      <c r="BX230" s="56" t="str">
        <f t="shared" ca="1" si="238"/>
        <v/>
      </c>
      <c r="BY230" s="56" t="str">
        <f t="shared" ca="1" si="239"/>
        <v/>
      </c>
      <c r="BZ230" s="57" t="str">
        <f t="shared" ca="1" si="240"/>
        <v/>
      </c>
      <c r="CA230" s="57" t="str">
        <f t="shared" ca="1" si="241"/>
        <v/>
      </c>
      <c r="CB230" s="58" t="str">
        <f t="shared" ca="1" si="242"/>
        <v/>
      </c>
      <c r="CC230" s="57" t="str">
        <f t="shared" ca="1" si="243"/>
        <v/>
      </c>
      <c r="CD230" s="57" t="str">
        <f t="shared" ca="1" si="244"/>
        <v/>
      </c>
      <c r="CE230" s="58" t="str">
        <f t="shared" ca="1" si="245"/>
        <v/>
      </c>
      <c r="CF230" s="59" t="str">
        <f t="shared" ca="1" si="246"/>
        <v/>
      </c>
      <c r="CG230" s="57" t="str">
        <f t="shared" ca="1" si="247"/>
        <v/>
      </c>
      <c r="CH230" s="57" t="str">
        <f t="shared" ca="1" si="248"/>
        <v/>
      </c>
      <c r="CI230" s="57" t="str">
        <f t="shared" ca="1" si="249"/>
        <v/>
      </c>
      <c r="CJ230" s="57" t="str">
        <f t="shared" ca="1" si="250"/>
        <v/>
      </c>
      <c r="CK230" s="57" t="str">
        <f t="shared" ca="1" si="251"/>
        <v/>
      </c>
      <c r="CL230" s="57" t="str">
        <f t="shared" ca="1" si="252"/>
        <v/>
      </c>
      <c r="CM230" s="57" t="str">
        <f t="shared" ca="1" si="253"/>
        <v/>
      </c>
      <c r="CN230" s="57" t="str">
        <f t="shared" ca="1" si="254"/>
        <v/>
      </c>
      <c r="CO230" s="57" t="str">
        <f t="shared" ca="1" si="255"/>
        <v/>
      </c>
      <c r="CP230" s="57" t="str">
        <f t="shared" ca="1" si="256"/>
        <v/>
      </c>
      <c r="CQ230" s="57" t="str">
        <f t="shared" ca="1" si="257"/>
        <v/>
      </c>
      <c r="CR230" s="57" t="str">
        <f t="shared" ca="1" si="258"/>
        <v/>
      </c>
      <c r="CS230" s="60" t="str">
        <f t="shared" ca="1" si="259"/>
        <v/>
      </c>
      <c r="CT230" s="60" t="str">
        <f t="shared" ca="1" si="260"/>
        <v/>
      </c>
      <c r="CU230" s="60" t="str">
        <f t="shared" ca="1" si="261"/>
        <v/>
      </c>
      <c r="CV230" s="60" t="str">
        <f t="shared" ca="1" si="262"/>
        <v/>
      </c>
      <c r="CW230" s="60" t="str">
        <f t="shared" ca="1" si="263"/>
        <v/>
      </c>
      <c r="CX230" s="60" t="str">
        <f t="shared" ca="1" si="264"/>
        <v/>
      </c>
      <c r="CY230" s="60" t="str">
        <f t="shared" ca="1" si="265"/>
        <v/>
      </c>
      <c r="CZ230" s="60" t="str">
        <f t="shared" ca="1" si="266"/>
        <v/>
      </c>
      <c r="DA230" s="65" t="str">
        <f t="shared" ca="1" si="267"/>
        <v/>
      </c>
      <c r="DB230" s="65" t="str">
        <f t="shared" ca="1" si="268"/>
        <v/>
      </c>
      <c r="DC230" s="65" t="str">
        <f t="shared" ca="1" si="269"/>
        <v/>
      </c>
      <c r="DD230" s="65" t="str">
        <f t="shared" ca="1" si="270"/>
        <v/>
      </c>
      <c r="DE230" s="65" t="str">
        <f t="shared" ca="1" si="271"/>
        <v/>
      </c>
      <c r="DF230" s="66" t="str">
        <f t="shared" ca="1" si="272"/>
        <v/>
      </c>
      <c r="DG230" s="66" t="str">
        <f t="shared" ca="1" si="273"/>
        <v/>
      </c>
      <c r="DH230" s="66" t="str">
        <f t="shared" ca="1" si="274"/>
        <v/>
      </c>
      <c r="DI230" s="66" t="str">
        <f t="shared" ca="1" si="275"/>
        <v/>
      </c>
      <c r="DJ230" s="66" t="str">
        <f t="shared" ca="1" si="276"/>
        <v/>
      </c>
      <c r="DK230" s="65" t="str">
        <f t="shared" ca="1" si="277"/>
        <v/>
      </c>
      <c r="DL230" s="65" t="str">
        <f t="shared" ca="1" si="278"/>
        <v/>
      </c>
      <c r="DM230" s="65" t="str">
        <f t="shared" ca="1" si="279"/>
        <v/>
      </c>
      <c r="DN230" s="65" t="str">
        <f t="shared" ca="1" si="280"/>
        <v/>
      </c>
      <c r="DO230" s="65" t="str">
        <f t="shared" ca="1" si="281"/>
        <v/>
      </c>
      <c r="DP230" s="65" t="str">
        <f t="shared" ca="1" si="282"/>
        <v/>
      </c>
      <c r="DQ230" s="65" t="str">
        <f t="shared" ca="1" si="283"/>
        <v/>
      </c>
      <c r="DR230" s="69" t="str">
        <f t="shared" ca="1" si="284"/>
        <v/>
      </c>
      <c r="DS230" s="69" t="str">
        <f t="shared" ca="1" si="285"/>
        <v/>
      </c>
      <c r="DT230" s="69" t="str">
        <f t="shared" ca="1" si="286"/>
        <v/>
      </c>
      <c r="DU230" s="69" t="str">
        <f t="shared" ca="1" si="287"/>
        <v/>
      </c>
      <c r="DV230" s="69" t="str">
        <f t="shared" ca="1" si="288"/>
        <v/>
      </c>
      <c r="DW230" s="69" t="str">
        <f t="shared" ca="1" si="289"/>
        <v/>
      </c>
      <c r="DX230" s="69" t="str">
        <f t="shared" ca="1" si="290"/>
        <v/>
      </c>
      <c r="DY230" s="69" t="str">
        <f t="shared" ca="1" si="291"/>
        <v/>
      </c>
      <c r="DZ230" s="72" t="str">
        <f t="shared" ca="1" si="292"/>
        <v/>
      </c>
      <c r="EA230" s="72" t="str">
        <f t="shared" ca="1" si="293"/>
        <v/>
      </c>
      <c r="EB230" s="72" t="str">
        <f t="shared" ca="1" si="294"/>
        <v/>
      </c>
      <c r="EC230" s="65" t="str">
        <f t="shared" ca="1" si="295"/>
        <v/>
      </c>
      <c r="ED230" s="65" t="str">
        <f t="shared" ca="1" si="296"/>
        <v/>
      </c>
      <c r="EE230" s="65" t="str">
        <f t="shared" ca="1" si="297"/>
        <v/>
      </c>
      <c r="EF230" s="65" t="str">
        <f t="shared" ca="1" si="298"/>
        <v/>
      </c>
      <c r="EG230" s="65" t="str">
        <f t="shared" ca="1" si="299"/>
        <v/>
      </c>
      <c r="EH230" s="65" t="str">
        <f t="shared" ca="1" si="300"/>
        <v/>
      </c>
      <c r="EI230" s="429" t="str">
        <f t="shared" ca="1" si="301"/>
        <v>No</v>
      </c>
      <c r="EJ230" s="428" t="str">
        <f t="shared" ca="1" si="302"/>
        <v/>
      </c>
      <c r="EK230" s="428" t="str">
        <f t="shared" ca="1" si="303"/>
        <v/>
      </c>
      <c r="EL230" s="65" t="str">
        <f t="shared" ca="1" si="304"/>
        <v/>
      </c>
      <c r="EM230" s="65" t="str">
        <f t="shared" ca="1" si="305"/>
        <v/>
      </c>
      <c r="EN230" s="65" t="str">
        <f t="shared" ca="1" si="306"/>
        <v/>
      </c>
      <c r="EO230" s="433" t="str">
        <f t="shared" ca="1" si="307"/>
        <v/>
      </c>
      <c r="EP230" s="433" t="str">
        <f t="shared" ca="1" si="308"/>
        <v/>
      </c>
      <c r="EQ230" s="433" t="str">
        <f t="shared" ca="1" si="309"/>
        <v/>
      </c>
      <c r="ER230" s="433" t="str">
        <f t="shared" ca="1" si="310"/>
        <v/>
      </c>
      <c r="ES230" s="433" t="str">
        <f t="shared" ca="1" si="311"/>
        <v/>
      </c>
      <c r="ET230" s="433" t="str">
        <f t="shared" ca="1" si="312"/>
        <v/>
      </c>
      <c r="EU230" s="433" t="str">
        <f ca="1">IF(OR(CO230="",CQ230=""),"",Discipline!$P$3*CO230+Discipline!$X$3*CQ230)</f>
        <v/>
      </c>
      <c r="EV230" s="433" t="str">
        <f ca="1">IF(OR(CP230="",CR230=""),"",Discipline!$P$3*CP230+Discipline!$X$3*CR230)</f>
        <v/>
      </c>
    </row>
    <row r="231" spans="1:152" x14ac:dyDescent="0.25">
      <c r="A231" s="10" t="str">
        <f ca="1">IFERROR(RANK(order!A231,order!A$3:A$554,0),"")</f>
        <v/>
      </c>
      <c r="B231" s="10" t="str">
        <f ca="1">IFERROR(RANK(order!B231,order!B$3:B$554,0),"")</f>
        <v/>
      </c>
      <c r="C231" s="10" t="str">
        <f ca="1">IFERROR(RANK(order!C231,order!C$3:C$554,0),"")</f>
        <v/>
      </c>
      <c r="D231" s="4" t="str">
        <f ca="1">IFERROR(RANK(order!D231,order!D$3:D$554,0),"")</f>
        <v/>
      </c>
      <c r="E231" s="4" t="str">
        <f ca="1">IFERROR(RANK(order!E231,order!E$3:E$554,0),"")</f>
        <v/>
      </c>
      <c r="F231" s="4" t="str">
        <f ca="1">IFERROR(RANK(order!F231,order!F$3:F$554,0),"")</f>
        <v/>
      </c>
      <c r="G231" s="10" t="str">
        <f ca="1">IFERROR(RANK(order!G231,order!G$3:G$554,0),"")</f>
        <v/>
      </c>
      <c r="H231" s="10" t="str">
        <f ca="1">IFERROR(RANK(order!H231,order!H$3:H$554,0),"")</f>
        <v/>
      </c>
      <c r="I231" s="10" t="str">
        <f ca="1">IFERROR(RANK(order!I231,order!I$3:I$554,0),"")</f>
        <v/>
      </c>
      <c r="J231" s="4" t="str">
        <f ca="1">IFERROR(RANK(order!J231,order!J$3:J$554,0),"")</f>
        <v/>
      </c>
      <c r="K231" s="4" t="str">
        <f ca="1">IFERROR(RANK(order!K231,order!K$3:K$554,0),"")</f>
        <v/>
      </c>
      <c r="L231" s="4" t="str">
        <f ca="1">IFERROR(RANK(order!L231,order!L$3:L$554,0),"")</f>
        <v/>
      </c>
      <c r="M231" s="10" t="str">
        <f ca="1">IFERROR(RANK(order!M231,order!M$3:M$554,0),"")</f>
        <v/>
      </c>
      <c r="N231" s="10" t="str">
        <f ca="1">IFERROR(RANK(order!N231,order!N$3:N$554,0),"")</f>
        <v/>
      </c>
      <c r="O231" s="10" t="str">
        <f ca="1">IFERROR(RANK(order!O231,order!O$3:O$554,0),"")</f>
        <v/>
      </c>
      <c r="P231" s="4" t="str">
        <f ca="1">IFERROR(RANK(order!P231,order!P$3:P$554,0),"")</f>
        <v/>
      </c>
      <c r="Q231" s="4" t="str">
        <f ca="1">IFERROR(RANK(order!Q231,order!Q$3:Q$554,0),"")</f>
        <v/>
      </c>
      <c r="R231" s="4" t="str">
        <f ca="1">IFERROR(RANK(order!R231,order!R$3:R$554,0),"")</f>
        <v/>
      </c>
      <c r="S231" s="10" t="str">
        <f ca="1">IFERROR(RANK(order!S231,order!S$3:S$554,0),"")</f>
        <v/>
      </c>
      <c r="T231" s="10" t="str">
        <f ca="1">IFERROR(RANK(order!T231,order!T$3:T$554,0),"")</f>
        <v/>
      </c>
      <c r="U231" s="10" t="str">
        <f ca="1">IFERROR(RANK(order!U231,order!U$3:U$554,0),"")</f>
        <v/>
      </c>
      <c r="V231" s="4" t="str">
        <f ca="1">IFERROR(RANK(order!V231,order!V$3:V$554,0),"")</f>
        <v/>
      </c>
      <c r="W231" s="4" t="str">
        <f ca="1">IFERROR(RANK(order!W231,order!W$3:W$554,0),"")</f>
        <v/>
      </c>
      <c r="X231" s="4" t="str">
        <f ca="1">IFERROR(RANK(order!X231,order!X$3:X$554,0),"")</f>
        <v/>
      </c>
      <c r="Y231" s="10" t="str">
        <f ca="1">IFERROR(RANK(order!Y231,order!Y$3:Y$554,0),"")</f>
        <v/>
      </c>
      <c r="Z231" s="10" t="str">
        <f ca="1">IFERROR(RANK(order!Z231,order!Z$3:Z$554,0),"")</f>
        <v/>
      </c>
      <c r="AA231" s="10" t="str">
        <f ca="1">IFERROR(RANK(order!AA231,order!AA$3:AA$554,0),"")</f>
        <v/>
      </c>
      <c r="AB231" s="4" t="str">
        <f ca="1">IFERROR(RANK(order!AB231,order!AB$3:AB$554,0),"")</f>
        <v/>
      </c>
      <c r="AC231" s="4" t="str">
        <f ca="1">IFERROR(RANK(order!AC231,order!AC$3:AC$554,0),"")</f>
        <v/>
      </c>
      <c r="AD231" s="4" t="str">
        <f ca="1">IFERROR(RANK(order!AD231,order!AD$3:AD$554,0),"")</f>
        <v/>
      </c>
      <c r="AE231" s="10" t="str">
        <f ca="1">IFERROR(RANK(order!AE231,order!AE$3:AE$554,0),"")</f>
        <v/>
      </c>
      <c r="AF231" s="10" t="str">
        <f ca="1">IFERROR(RANK(order!AF231,order!AF$3:AF$554,0),"")</f>
        <v/>
      </c>
      <c r="AG231" s="10" t="str">
        <f ca="1">IFERROR(RANK(order!AG231,order!AG$3:AG$554,0),"")</f>
        <v/>
      </c>
      <c r="AH231" s="4" t="str">
        <f ca="1">IFERROR(RANK(order!AH231,order!AH$3:AH$554,0),"")</f>
        <v/>
      </c>
      <c r="AI231" s="4" t="str">
        <f ca="1">IFERROR(RANK(order!AI231,order!AI$3:AI$554,0),"")</f>
        <v/>
      </c>
      <c r="AJ231" s="4" t="str">
        <f ca="1">IFERROR(RANK(order!AJ231,order!AJ$3:AJ$554,0),"")</f>
        <v/>
      </c>
      <c r="AK231" s="10" t="str">
        <f ca="1">IFERROR(RANK(order!AK231,order!AK$3:AK$554,0),"")</f>
        <v/>
      </c>
      <c r="AL231" s="10" t="str">
        <f ca="1">IFERROR(RANK(order!AL231,order!AL$3:AL$554,0),"")</f>
        <v/>
      </c>
      <c r="AM231" s="10" t="str">
        <f ca="1">IFERROR(RANK(order!AM231,order!AM$3:AM$554,0),"")</f>
        <v/>
      </c>
      <c r="AN231" s="4" t="str">
        <f ca="1">IFERROR(RANK(order!AN231,order!AN$3:AN$554,0),"")</f>
        <v/>
      </c>
      <c r="AO231" s="4" t="str">
        <f ca="1">IFERROR(RANK(order!AO231,order!AO$3:AO$554,0),"")</f>
        <v/>
      </c>
      <c r="AP231" s="4" t="str">
        <f ca="1">IFERROR(RANK(order!AP231,order!AP$3:AP$554,0),"")</f>
        <v/>
      </c>
      <c r="AQ231" s="10" t="str">
        <f ca="1">IFERROR(RANK(order!AQ231,order!AQ$3:AQ$554,0),"")</f>
        <v/>
      </c>
      <c r="AR231" s="10" t="str">
        <f ca="1">IFERROR(RANK(order!AR231,order!AR$3:AR$554,0),"")</f>
        <v/>
      </c>
      <c r="AS231" s="10" t="str">
        <f ca="1">IFERROR(RANK(order!AS231,order!AS$3:AS$554,0),"")</f>
        <v/>
      </c>
      <c r="AT231" s="4" t="str">
        <f ca="1">IFERROR(RANK(order!AT231,order!AT$3:AT$554,0),"")</f>
        <v/>
      </c>
      <c r="AU231" s="4" t="str">
        <f ca="1">IFERROR(RANK(order!AU231,order!AU$3:AU$554,0),"")</f>
        <v/>
      </c>
      <c r="AV231" s="4" t="str">
        <f ca="1">IFERROR(RANK(order!AV231,order!AV$3:AV$554,0),"")</f>
        <v/>
      </c>
      <c r="AW231" s="10" t="str">
        <f ca="1">IFERROR(RANK(order!AW231,order!AW$3:AW$554,0),"")</f>
        <v/>
      </c>
      <c r="AX231" s="10" t="str">
        <f ca="1">IFERROR(RANK(order!AX231,order!AX$3:AX$554,0),"")</f>
        <v/>
      </c>
      <c r="AY231" s="10" t="str">
        <f ca="1">IFERROR(RANK(order!AY231,order!AY$3:AY$554,0),"")</f>
        <v/>
      </c>
      <c r="AZ231" s="4" t="str">
        <f ca="1">IFERROR(RANK(order!AZ231,order!AZ$3:AZ$554,0),"")</f>
        <v/>
      </c>
      <c r="BA231" s="4" t="str">
        <f ca="1">IFERROR(RANK(order!BA231,order!BA$3:BA$554,0),"")</f>
        <v/>
      </c>
      <c r="BB231" s="4" t="str">
        <f ca="1">IFERROR(RANK(order!BB231,order!BB$3:BB$554,0),"")</f>
        <v/>
      </c>
      <c r="BC231" s="10" t="str">
        <f ca="1">IFERROR(RANK(order!BC231,order!BC$3:BC$554,0),"")</f>
        <v/>
      </c>
      <c r="BD231" s="10" t="str">
        <f ca="1">IFERROR(RANK(order!BD231,order!BD$3:BD$554,0),"")</f>
        <v/>
      </c>
      <c r="BE231" s="10" t="str">
        <f ca="1">IFERROR(RANK(order!BE231,order!BE$3:BE$554,0),"")</f>
        <v/>
      </c>
      <c r="BF231" s="4" t="str">
        <f ca="1">IFERROR(RANK(order!BF231,order!BF$3:BF$554,0),"")</f>
        <v/>
      </c>
      <c r="BG231" s="4" t="str">
        <f ca="1">IFERROR(RANK(order!BG231,order!BG$3:BG$554,0),"")</f>
        <v/>
      </c>
      <c r="BH231" s="4" t="str">
        <f ca="1">IFERROR(RANK(order!BH231,order!BH$3:BH$554,0),"")</f>
        <v/>
      </c>
      <c r="BI231" s="10" t="str">
        <f ca="1">IFERROR(RANK(order!BI231,order!BI$3:BI$554,0),"")</f>
        <v/>
      </c>
      <c r="BJ231" s="10" t="str">
        <f ca="1">IFERROR(RANK(order!BJ231,order!BJ$3:BJ$554,0),"")</f>
        <v/>
      </c>
      <c r="BK231" s="10" t="str">
        <f ca="1">IFERROR(RANK(order!BK231,order!BK$3:BK$554,0),"")</f>
        <v/>
      </c>
      <c r="BL231" s="4" t="str">
        <f ca="1">IFERROR(RANK(order!BL231,order!BL$3:BL$554,0),"")</f>
        <v/>
      </c>
      <c r="BM231" s="4" t="str">
        <f ca="1">IFERROR(RANK(order!BM231,order!BM$3:BM$554,0),"")</f>
        <v/>
      </c>
      <c r="BN231" s="4" t="str">
        <f ca="1">IFERROR(RANK(order!BN231,order!BN$3:BN$554,0),"")</f>
        <v/>
      </c>
      <c r="BO231" s="10" t="str">
        <f ca="1">IFERROR(RANK(order!BO231,order!BO$3:BO$554,0),"")</f>
        <v/>
      </c>
      <c r="BP231" s="10" t="str">
        <f ca="1">IFERROR(RANK(order!BP231,order!BP$3:BP$554,0),"")</f>
        <v/>
      </c>
      <c r="BQ231" s="10" t="str">
        <f ca="1">IFERROR(RANK(order!BQ231,order!BQ$3:BQ$554,0),"")</f>
        <v/>
      </c>
      <c r="BR231" s="4" t="str">
        <f ca="1">IFERROR(RANK(order!BR231,order!BR$3:BR$554,0),"")</f>
        <v/>
      </c>
      <c r="BS231" s="4" t="str">
        <f ca="1">IFERROR(RANK(order!BS231,order!BS$3:BS$554,0),"")</f>
        <v/>
      </c>
      <c r="BT231" s="4" t="str">
        <f ca="1">IFERROR(RANK(order!BT231,order!BT$3:BT$554,0),"")</f>
        <v/>
      </c>
      <c r="BU231" s="95">
        <f t="shared" si="313"/>
        <v>229</v>
      </c>
      <c r="BV231" s="35" t="str">
        <f t="shared" si="314"/>
        <v>E1</v>
      </c>
      <c r="BW231" s="55">
        <f t="shared" ca="1" si="237"/>
        <v>0</v>
      </c>
      <c r="BX231" s="56" t="str">
        <f t="shared" ca="1" si="238"/>
        <v/>
      </c>
      <c r="BY231" s="56" t="str">
        <f t="shared" ca="1" si="239"/>
        <v/>
      </c>
      <c r="BZ231" s="57" t="str">
        <f t="shared" ca="1" si="240"/>
        <v/>
      </c>
      <c r="CA231" s="57" t="str">
        <f t="shared" ca="1" si="241"/>
        <v/>
      </c>
      <c r="CB231" s="58" t="str">
        <f t="shared" ca="1" si="242"/>
        <v/>
      </c>
      <c r="CC231" s="57" t="str">
        <f t="shared" ca="1" si="243"/>
        <v/>
      </c>
      <c r="CD231" s="57" t="str">
        <f t="shared" ca="1" si="244"/>
        <v/>
      </c>
      <c r="CE231" s="58" t="str">
        <f t="shared" ca="1" si="245"/>
        <v/>
      </c>
      <c r="CF231" s="59" t="str">
        <f t="shared" ca="1" si="246"/>
        <v/>
      </c>
      <c r="CG231" s="57" t="str">
        <f t="shared" ca="1" si="247"/>
        <v/>
      </c>
      <c r="CH231" s="57" t="str">
        <f t="shared" ca="1" si="248"/>
        <v/>
      </c>
      <c r="CI231" s="57" t="str">
        <f t="shared" ca="1" si="249"/>
        <v/>
      </c>
      <c r="CJ231" s="57" t="str">
        <f t="shared" ca="1" si="250"/>
        <v/>
      </c>
      <c r="CK231" s="57" t="str">
        <f t="shared" ca="1" si="251"/>
        <v/>
      </c>
      <c r="CL231" s="57" t="str">
        <f t="shared" ca="1" si="252"/>
        <v/>
      </c>
      <c r="CM231" s="57" t="str">
        <f t="shared" ca="1" si="253"/>
        <v/>
      </c>
      <c r="CN231" s="57" t="str">
        <f t="shared" ca="1" si="254"/>
        <v/>
      </c>
      <c r="CO231" s="57" t="str">
        <f t="shared" ca="1" si="255"/>
        <v/>
      </c>
      <c r="CP231" s="57" t="str">
        <f t="shared" ca="1" si="256"/>
        <v/>
      </c>
      <c r="CQ231" s="57" t="str">
        <f t="shared" ca="1" si="257"/>
        <v/>
      </c>
      <c r="CR231" s="57" t="str">
        <f t="shared" ca="1" si="258"/>
        <v/>
      </c>
      <c r="CS231" s="60" t="str">
        <f t="shared" ca="1" si="259"/>
        <v/>
      </c>
      <c r="CT231" s="60" t="str">
        <f t="shared" ca="1" si="260"/>
        <v/>
      </c>
      <c r="CU231" s="60" t="str">
        <f t="shared" ca="1" si="261"/>
        <v/>
      </c>
      <c r="CV231" s="60" t="str">
        <f t="shared" ca="1" si="262"/>
        <v/>
      </c>
      <c r="CW231" s="60" t="str">
        <f t="shared" ca="1" si="263"/>
        <v/>
      </c>
      <c r="CX231" s="60" t="str">
        <f t="shared" ca="1" si="264"/>
        <v/>
      </c>
      <c r="CY231" s="60" t="str">
        <f t="shared" ca="1" si="265"/>
        <v/>
      </c>
      <c r="CZ231" s="60" t="str">
        <f t="shared" ca="1" si="266"/>
        <v/>
      </c>
      <c r="DA231" s="65" t="str">
        <f t="shared" ca="1" si="267"/>
        <v/>
      </c>
      <c r="DB231" s="65" t="str">
        <f t="shared" ca="1" si="268"/>
        <v/>
      </c>
      <c r="DC231" s="65" t="str">
        <f t="shared" ca="1" si="269"/>
        <v/>
      </c>
      <c r="DD231" s="65" t="str">
        <f t="shared" ca="1" si="270"/>
        <v/>
      </c>
      <c r="DE231" s="65" t="str">
        <f t="shared" ca="1" si="271"/>
        <v/>
      </c>
      <c r="DF231" s="66" t="str">
        <f t="shared" ca="1" si="272"/>
        <v/>
      </c>
      <c r="DG231" s="66" t="str">
        <f t="shared" ca="1" si="273"/>
        <v/>
      </c>
      <c r="DH231" s="66" t="str">
        <f t="shared" ca="1" si="274"/>
        <v/>
      </c>
      <c r="DI231" s="66" t="str">
        <f t="shared" ca="1" si="275"/>
        <v/>
      </c>
      <c r="DJ231" s="66" t="str">
        <f t="shared" ca="1" si="276"/>
        <v/>
      </c>
      <c r="DK231" s="65" t="str">
        <f t="shared" ca="1" si="277"/>
        <v/>
      </c>
      <c r="DL231" s="65" t="str">
        <f t="shared" ca="1" si="278"/>
        <v/>
      </c>
      <c r="DM231" s="65" t="str">
        <f t="shared" ca="1" si="279"/>
        <v/>
      </c>
      <c r="DN231" s="65" t="str">
        <f t="shared" ca="1" si="280"/>
        <v/>
      </c>
      <c r="DO231" s="65" t="str">
        <f t="shared" ca="1" si="281"/>
        <v/>
      </c>
      <c r="DP231" s="65" t="str">
        <f t="shared" ca="1" si="282"/>
        <v/>
      </c>
      <c r="DQ231" s="65" t="str">
        <f t="shared" ca="1" si="283"/>
        <v/>
      </c>
      <c r="DR231" s="69" t="str">
        <f t="shared" ca="1" si="284"/>
        <v/>
      </c>
      <c r="DS231" s="69" t="str">
        <f t="shared" ca="1" si="285"/>
        <v/>
      </c>
      <c r="DT231" s="69" t="str">
        <f t="shared" ca="1" si="286"/>
        <v/>
      </c>
      <c r="DU231" s="69" t="str">
        <f t="shared" ca="1" si="287"/>
        <v/>
      </c>
      <c r="DV231" s="69" t="str">
        <f t="shared" ca="1" si="288"/>
        <v/>
      </c>
      <c r="DW231" s="69" t="str">
        <f t="shared" ca="1" si="289"/>
        <v/>
      </c>
      <c r="DX231" s="69" t="str">
        <f t="shared" ca="1" si="290"/>
        <v/>
      </c>
      <c r="DY231" s="69" t="str">
        <f t="shared" ca="1" si="291"/>
        <v/>
      </c>
      <c r="DZ231" s="72" t="str">
        <f t="shared" ca="1" si="292"/>
        <v/>
      </c>
      <c r="EA231" s="72" t="str">
        <f t="shared" ca="1" si="293"/>
        <v/>
      </c>
      <c r="EB231" s="72" t="str">
        <f t="shared" ca="1" si="294"/>
        <v/>
      </c>
      <c r="EC231" s="65" t="str">
        <f t="shared" ca="1" si="295"/>
        <v/>
      </c>
      <c r="ED231" s="65" t="str">
        <f t="shared" ca="1" si="296"/>
        <v/>
      </c>
      <c r="EE231" s="65" t="str">
        <f t="shared" ca="1" si="297"/>
        <v/>
      </c>
      <c r="EF231" s="65" t="str">
        <f t="shared" ca="1" si="298"/>
        <v/>
      </c>
      <c r="EG231" s="65" t="str">
        <f t="shared" ca="1" si="299"/>
        <v/>
      </c>
      <c r="EH231" s="65" t="str">
        <f t="shared" ca="1" si="300"/>
        <v/>
      </c>
      <c r="EI231" s="429" t="str">
        <f t="shared" ca="1" si="301"/>
        <v>No</v>
      </c>
      <c r="EJ231" s="428" t="str">
        <f t="shared" ca="1" si="302"/>
        <v/>
      </c>
      <c r="EK231" s="428" t="str">
        <f t="shared" ca="1" si="303"/>
        <v/>
      </c>
      <c r="EL231" s="65" t="str">
        <f t="shared" ca="1" si="304"/>
        <v/>
      </c>
      <c r="EM231" s="65" t="str">
        <f t="shared" ca="1" si="305"/>
        <v/>
      </c>
      <c r="EN231" s="65" t="str">
        <f t="shared" ca="1" si="306"/>
        <v/>
      </c>
      <c r="EO231" s="433" t="str">
        <f t="shared" ca="1" si="307"/>
        <v/>
      </c>
      <c r="EP231" s="433" t="str">
        <f t="shared" ca="1" si="308"/>
        <v/>
      </c>
      <c r="EQ231" s="433" t="str">
        <f t="shared" ca="1" si="309"/>
        <v/>
      </c>
      <c r="ER231" s="433" t="str">
        <f t="shared" ca="1" si="310"/>
        <v/>
      </c>
      <c r="ES231" s="433" t="str">
        <f t="shared" ca="1" si="311"/>
        <v/>
      </c>
      <c r="ET231" s="433" t="str">
        <f t="shared" ca="1" si="312"/>
        <v/>
      </c>
      <c r="EU231" s="433" t="str">
        <f ca="1">IF(OR(CO231="",CQ231=""),"",Discipline!$P$3*CO231+Discipline!$X$3*CQ231)</f>
        <v/>
      </c>
      <c r="EV231" s="433" t="str">
        <f ca="1">IF(OR(CP231="",CR231=""),"",Discipline!$P$3*CP231+Discipline!$X$3*CR231)</f>
        <v/>
      </c>
    </row>
    <row r="232" spans="1:152" x14ac:dyDescent="0.25">
      <c r="A232" s="10" t="str">
        <f ca="1">IFERROR(RANK(order!A232,order!A$3:A$554,0),"")</f>
        <v/>
      </c>
      <c r="B232" s="10" t="str">
        <f ca="1">IFERROR(RANK(order!B232,order!B$3:B$554,0),"")</f>
        <v/>
      </c>
      <c r="C232" s="10" t="str">
        <f ca="1">IFERROR(RANK(order!C232,order!C$3:C$554,0),"")</f>
        <v/>
      </c>
      <c r="D232" s="4" t="str">
        <f ca="1">IFERROR(RANK(order!D232,order!D$3:D$554,0),"")</f>
        <v/>
      </c>
      <c r="E232" s="4" t="str">
        <f ca="1">IFERROR(RANK(order!E232,order!E$3:E$554,0),"")</f>
        <v/>
      </c>
      <c r="F232" s="4" t="str">
        <f ca="1">IFERROR(RANK(order!F232,order!F$3:F$554,0),"")</f>
        <v/>
      </c>
      <c r="G232" s="10" t="str">
        <f ca="1">IFERROR(RANK(order!G232,order!G$3:G$554,0),"")</f>
        <v/>
      </c>
      <c r="H232" s="10" t="str">
        <f ca="1">IFERROR(RANK(order!H232,order!H$3:H$554,0),"")</f>
        <v/>
      </c>
      <c r="I232" s="10" t="str">
        <f ca="1">IFERROR(RANK(order!I232,order!I$3:I$554,0),"")</f>
        <v/>
      </c>
      <c r="J232" s="4" t="str">
        <f ca="1">IFERROR(RANK(order!J232,order!J$3:J$554,0),"")</f>
        <v/>
      </c>
      <c r="K232" s="4" t="str">
        <f ca="1">IFERROR(RANK(order!K232,order!K$3:K$554,0),"")</f>
        <v/>
      </c>
      <c r="L232" s="4" t="str">
        <f ca="1">IFERROR(RANK(order!L232,order!L$3:L$554,0),"")</f>
        <v/>
      </c>
      <c r="M232" s="10" t="str">
        <f ca="1">IFERROR(RANK(order!M232,order!M$3:M$554,0),"")</f>
        <v/>
      </c>
      <c r="N232" s="10" t="str">
        <f ca="1">IFERROR(RANK(order!N232,order!N$3:N$554,0),"")</f>
        <v/>
      </c>
      <c r="O232" s="10" t="str">
        <f ca="1">IFERROR(RANK(order!O232,order!O$3:O$554,0),"")</f>
        <v/>
      </c>
      <c r="P232" s="4" t="str">
        <f ca="1">IFERROR(RANK(order!P232,order!P$3:P$554,0),"")</f>
        <v/>
      </c>
      <c r="Q232" s="4" t="str">
        <f ca="1">IFERROR(RANK(order!Q232,order!Q$3:Q$554,0),"")</f>
        <v/>
      </c>
      <c r="R232" s="4" t="str">
        <f ca="1">IFERROR(RANK(order!R232,order!R$3:R$554,0),"")</f>
        <v/>
      </c>
      <c r="S232" s="10" t="str">
        <f ca="1">IFERROR(RANK(order!S232,order!S$3:S$554,0),"")</f>
        <v/>
      </c>
      <c r="T232" s="10" t="str">
        <f ca="1">IFERROR(RANK(order!T232,order!T$3:T$554,0),"")</f>
        <v/>
      </c>
      <c r="U232" s="10" t="str">
        <f ca="1">IFERROR(RANK(order!U232,order!U$3:U$554,0),"")</f>
        <v/>
      </c>
      <c r="V232" s="4" t="str">
        <f ca="1">IFERROR(RANK(order!V232,order!V$3:V$554,0),"")</f>
        <v/>
      </c>
      <c r="W232" s="4" t="str">
        <f ca="1">IFERROR(RANK(order!W232,order!W$3:W$554,0),"")</f>
        <v/>
      </c>
      <c r="X232" s="4" t="str">
        <f ca="1">IFERROR(RANK(order!X232,order!X$3:X$554,0),"")</f>
        <v/>
      </c>
      <c r="Y232" s="10" t="str">
        <f ca="1">IFERROR(RANK(order!Y232,order!Y$3:Y$554,0),"")</f>
        <v/>
      </c>
      <c r="Z232" s="10" t="str">
        <f ca="1">IFERROR(RANK(order!Z232,order!Z$3:Z$554,0),"")</f>
        <v/>
      </c>
      <c r="AA232" s="10" t="str">
        <f ca="1">IFERROR(RANK(order!AA232,order!AA$3:AA$554,0),"")</f>
        <v/>
      </c>
      <c r="AB232" s="4" t="str">
        <f ca="1">IFERROR(RANK(order!AB232,order!AB$3:AB$554,0),"")</f>
        <v/>
      </c>
      <c r="AC232" s="4" t="str">
        <f ca="1">IFERROR(RANK(order!AC232,order!AC$3:AC$554,0),"")</f>
        <v/>
      </c>
      <c r="AD232" s="4" t="str">
        <f ca="1">IFERROR(RANK(order!AD232,order!AD$3:AD$554,0),"")</f>
        <v/>
      </c>
      <c r="AE232" s="10" t="str">
        <f ca="1">IFERROR(RANK(order!AE232,order!AE$3:AE$554,0),"")</f>
        <v/>
      </c>
      <c r="AF232" s="10" t="str">
        <f ca="1">IFERROR(RANK(order!AF232,order!AF$3:AF$554,0),"")</f>
        <v/>
      </c>
      <c r="AG232" s="10" t="str">
        <f ca="1">IFERROR(RANK(order!AG232,order!AG$3:AG$554,0),"")</f>
        <v/>
      </c>
      <c r="AH232" s="4" t="str">
        <f ca="1">IFERROR(RANK(order!AH232,order!AH$3:AH$554,0),"")</f>
        <v/>
      </c>
      <c r="AI232" s="4" t="str">
        <f ca="1">IFERROR(RANK(order!AI232,order!AI$3:AI$554,0),"")</f>
        <v/>
      </c>
      <c r="AJ232" s="4" t="str">
        <f ca="1">IFERROR(RANK(order!AJ232,order!AJ$3:AJ$554,0),"")</f>
        <v/>
      </c>
      <c r="AK232" s="10" t="str">
        <f ca="1">IFERROR(RANK(order!AK232,order!AK$3:AK$554,0),"")</f>
        <v/>
      </c>
      <c r="AL232" s="10" t="str">
        <f ca="1">IFERROR(RANK(order!AL232,order!AL$3:AL$554,0),"")</f>
        <v/>
      </c>
      <c r="AM232" s="10" t="str">
        <f ca="1">IFERROR(RANK(order!AM232,order!AM$3:AM$554,0),"")</f>
        <v/>
      </c>
      <c r="AN232" s="4" t="str">
        <f ca="1">IFERROR(RANK(order!AN232,order!AN$3:AN$554,0),"")</f>
        <v/>
      </c>
      <c r="AO232" s="4" t="str">
        <f ca="1">IFERROR(RANK(order!AO232,order!AO$3:AO$554,0),"")</f>
        <v/>
      </c>
      <c r="AP232" s="4" t="str">
        <f ca="1">IFERROR(RANK(order!AP232,order!AP$3:AP$554,0),"")</f>
        <v/>
      </c>
      <c r="AQ232" s="10" t="str">
        <f ca="1">IFERROR(RANK(order!AQ232,order!AQ$3:AQ$554,0),"")</f>
        <v/>
      </c>
      <c r="AR232" s="10" t="str">
        <f ca="1">IFERROR(RANK(order!AR232,order!AR$3:AR$554,0),"")</f>
        <v/>
      </c>
      <c r="AS232" s="10" t="str">
        <f ca="1">IFERROR(RANK(order!AS232,order!AS$3:AS$554,0),"")</f>
        <v/>
      </c>
      <c r="AT232" s="4" t="str">
        <f ca="1">IFERROR(RANK(order!AT232,order!AT$3:AT$554,0),"")</f>
        <v/>
      </c>
      <c r="AU232" s="4" t="str">
        <f ca="1">IFERROR(RANK(order!AU232,order!AU$3:AU$554,0),"")</f>
        <v/>
      </c>
      <c r="AV232" s="4" t="str">
        <f ca="1">IFERROR(RANK(order!AV232,order!AV$3:AV$554,0),"")</f>
        <v/>
      </c>
      <c r="AW232" s="10" t="str">
        <f ca="1">IFERROR(RANK(order!AW232,order!AW$3:AW$554,0),"")</f>
        <v/>
      </c>
      <c r="AX232" s="10" t="str">
        <f ca="1">IFERROR(RANK(order!AX232,order!AX$3:AX$554,0),"")</f>
        <v/>
      </c>
      <c r="AY232" s="10" t="str">
        <f ca="1">IFERROR(RANK(order!AY232,order!AY$3:AY$554,0),"")</f>
        <v/>
      </c>
      <c r="AZ232" s="4" t="str">
        <f ca="1">IFERROR(RANK(order!AZ232,order!AZ$3:AZ$554,0),"")</f>
        <v/>
      </c>
      <c r="BA232" s="4" t="str">
        <f ca="1">IFERROR(RANK(order!BA232,order!BA$3:BA$554,0),"")</f>
        <v/>
      </c>
      <c r="BB232" s="4" t="str">
        <f ca="1">IFERROR(RANK(order!BB232,order!BB$3:BB$554,0),"")</f>
        <v/>
      </c>
      <c r="BC232" s="10" t="str">
        <f ca="1">IFERROR(RANK(order!BC232,order!BC$3:BC$554,0),"")</f>
        <v/>
      </c>
      <c r="BD232" s="10" t="str">
        <f ca="1">IFERROR(RANK(order!BD232,order!BD$3:BD$554,0),"")</f>
        <v/>
      </c>
      <c r="BE232" s="10" t="str">
        <f ca="1">IFERROR(RANK(order!BE232,order!BE$3:BE$554,0),"")</f>
        <v/>
      </c>
      <c r="BF232" s="4" t="str">
        <f ca="1">IFERROR(RANK(order!BF232,order!BF$3:BF$554,0),"")</f>
        <v/>
      </c>
      <c r="BG232" s="4" t="str">
        <f ca="1">IFERROR(RANK(order!BG232,order!BG$3:BG$554,0),"")</f>
        <v/>
      </c>
      <c r="BH232" s="4" t="str">
        <f ca="1">IFERROR(RANK(order!BH232,order!BH$3:BH$554,0),"")</f>
        <v/>
      </c>
      <c r="BI232" s="10" t="str">
        <f ca="1">IFERROR(RANK(order!BI232,order!BI$3:BI$554,0),"")</f>
        <v/>
      </c>
      <c r="BJ232" s="10" t="str">
        <f ca="1">IFERROR(RANK(order!BJ232,order!BJ$3:BJ$554,0),"")</f>
        <v/>
      </c>
      <c r="BK232" s="10" t="str">
        <f ca="1">IFERROR(RANK(order!BK232,order!BK$3:BK$554,0),"")</f>
        <v/>
      </c>
      <c r="BL232" s="4" t="str">
        <f ca="1">IFERROR(RANK(order!BL232,order!BL$3:BL$554,0),"")</f>
        <v/>
      </c>
      <c r="BM232" s="4" t="str">
        <f ca="1">IFERROR(RANK(order!BM232,order!BM$3:BM$554,0),"")</f>
        <v/>
      </c>
      <c r="BN232" s="4" t="str">
        <f ca="1">IFERROR(RANK(order!BN232,order!BN$3:BN$554,0),"")</f>
        <v/>
      </c>
      <c r="BO232" s="10" t="str">
        <f ca="1">IFERROR(RANK(order!BO232,order!BO$3:BO$554,0),"")</f>
        <v/>
      </c>
      <c r="BP232" s="10" t="str">
        <f ca="1">IFERROR(RANK(order!BP232,order!BP$3:BP$554,0),"")</f>
        <v/>
      </c>
      <c r="BQ232" s="10" t="str">
        <f ca="1">IFERROR(RANK(order!BQ232,order!BQ$3:BQ$554,0),"")</f>
        <v/>
      </c>
      <c r="BR232" s="4" t="str">
        <f ca="1">IFERROR(RANK(order!BR232,order!BR$3:BR$554,0),"")</f>
        <v/>
      </c>
      <c r="BS232" s="4" t="str">
        <f ca="1">IFERROR(RANK(order!BS232,order!BS$3:BS$554,0),"")</f>
        <v/>
      </c>
      <c r="BT232" s="4" t="str">
        <f ca="1">IFERROR(RANK(order!BT232,order!BT$3:BT$554,0),"")</f>
        <v/>
      </c>
      <c r="BU232" s="95">
        <f t="shared" si="313"/>
        <v>230</v>
      </c>
      <c r="BV232" s="35" t="str">
        <f t="shared" si="314"/>
        <v>E1</v>
      </c>
      <c r="BW232" s="55">
        <f t="shared" ca="1" si="237"/>
        <v>0</v>
      </c>
      <c r="BX232" s="56" t="str">
        <f t="shared" ca="1" si="238"/>
        <v/>
      </c>
      <c r="BY232" s="56" t="str">
        <f t="shared" ca="1" si="239"/>
        <v/>
      </c>
      <c r="BZ232" s="57" t="str">
        <f t="shared" ca="1" si="240"/>
        <v/>
      </c>
      <c r="CA232" s="57" t="str">
        <f t="shared" ca="1" si="241"/>
        <v/>
      </c>
      <c r="CB232" s="58" t="str">
        <f t="shared" ca="1" si="242"/>
        <v/>
      </c>
      <c r="CC232" s="57" t="str">
        <f t="shared" ca="1" si="243"/>
        <v/>
      </c>
      <c r="CD232" s="57" t="str">
        <f t="shared" ca="1" si="244"/>
        <v/>
      </c>
      <c r="CE232" s="58" t="str">
        <f t="shared" ca="1" si="245"/>
        <v/>
      </c>
      <c r="CF232" s="59" t="str">
        <f t="shared" ca="1" si="246"/>
        <v/>
      </c>
      <c r="CG232" s="57" t="str">
        <f t="shared" ca="1" si="247"/>
        <v/>
      </c>
      <c r="CH232" s="57" t="str">
        <f t="shared" ca="1" si="248"/>
        <v/>
      </c>
      <c r="CI232" s="57" t="str">
        <f t="shared" ca="1" si="249"/>
        <v/>
      </c>
      <c r="CJ232" s="57" t="str">
        <f t="shared" ca="1" si="250"/>
        <v/>
      </c>
      <c r="CK232" s="57" t="str">
        <f t="shared" ca="1" si="251"/>
        <v/>
      </c>
      <c r="CL232" s="57" t="str">
        <f t="shared" ca="1" si="252"/>
        <v/>
      </c>
      <c r="CM232" s="57" t="str">
        <f t="shared" ca="1" si="253"/>
        <v/>
      </c>
      <c r="CN232" s="57" t="str">
        <f t="shared" ca="1" si="254"/>
        <v/>
      </c>
      <c r="CO232" s="57" t="str">
        <f t="shared" ca="1" si="255"/>
        <v/>
      </c>
      <c r="CP232" s="57" t="str">
        <f t="shared" ca="1" si="256"/>
        <v/>
      </c>
      <c r="CQ232" s="57" t="str">
        <f t="shared" ca="1" si="257"/>
        <v/>
      </c>
      <c r="CR232" s="57" t="str">
        <f t="shared" ca="1" si="258"/>
        <v/>
      </c>
      <c r="CS232" s="60" t="str">
        <f t="shared" ca="1" si="259"/>
        <v/>
      </c>
      <c r="CT232" s="60" t="str">
        <f t="shared" ca="1" si="260"/>
        <v/>
      </c>
      <c r="CU232" s="60" t="str">
        <f t="shared" ca="1" si="261"/>
        <v/>
      </c>
      <c r="CV232" s="60" t="str">
        <f t="shared" ca="1" si="262"/>
        <v/>
      </c>
      <c r="CW232" s="60" t="str">
        <f t="shared" ca="1" si="263"/>
        <v/>
      </c>
      <c r="CX232" s="60" t="str">
        <f t="shared" ca="1" si="264"/>
        <v/>
      </c>
      <c r="CY232" s="60" t="str">
        <f t="shared" ca="1" si="265"/>
        <v/>
      </c>
      <c r="CZ232" s="60" t="str">
        <f t="shared" ca="1" si="266"/>
        <v/>
      </c>
      <c r="DA232" s="65" t="str">
        <f t="shared" ca="1" si="267"/>
        <v/>
      </c>
      <c r="DB232" s="65" t="str">
        <f t="shared" ca="1" si="268"/>
        <v/>
      </c>
      <c r="DC232" s="65" t="str">
        <f t="shared" ca="1" si="269"/>
        <v/>
      </c>
      <c r="DD232" s="65" t="str">
        <f t="shared" ca="1" si="270"/>
        <v/>
      </c>
      <c r="DE232" s="65" t="str">
        <f t="shared" ca="1" si="271"/>
        <v/>
      </c>
      <c r="DF232" s="66" t="str">
        <f t="shared" ca="1" si="272"/>
        <v/>
      </c>
      <c r="DG232" s="66" t="str">
        <f t="shared" ca="1" si="273"/>
        <v/>
      </c>
      <c r="DH232" s="66" t="str">
        <f t="shared" ca="1" si="274"/>
        <v/>
      </c>
      <c r="DI232" s="66" t="str">
        <f t="shared" ca="1" si="275"/>
        <v/>
      </c>
      <c r="DJ232" s="66" t="str">
        <f t="shared" ca="1" si="276"/>
        <v/>
      </c>
      <c r="DK232" s="65" t="str">
        <f t="shared" ca="1" si="277"/>
        <v/>
      </c>
      <c r="DL232" s="65" t="str">
        <f t="shared" ca="1" si="278"/>
        <v/>
      </c>
      <c r="DM232" s="65" t="str">
        <f t="shared" ca="1" si="279"/>
        <v/>
      </c>
      <c r="DN232" s="65" t="str">
        <f t="shared" ca="1" si="280"/>
        <v/>
      </c>
      <c r="DO232" s="65" t="str">
        <f t="shared" ca="1" si="281"/>
        <v/>
      </c>
      <c r="DP232" s="65" t="str">
        <f t="shared" ca="1" si="282"/>
        <v/>
      </c>
      <c r="DQ232" s="65" t="str">
        <f t="shared" ca="1" si="283"/>
        <v/>
      </c>
      <c r="DR232" s="69" t="str">
        <f t="shared" ca="1" si="284"/>
        <v/>
      </c>
      <c r="DS232" s="69" t="str">
        <f t="shared" ca="1" si="285"/>
        <v/>
      </c>
      <c r="DT232" s="69" t="str">
        <f t="shared" ca="1" si="286"/>
        <v/>
      </c>
      <c r="DU232" s="69" t="str">
        <f t="shared" ca="1" si="287"/>
        <v/>
      </c>
      <c r="DV232" s="69" t="str">
        <f t="shared" ca="1" si="288"/>
        <v/>
      </c>
      <c r="DW232" s="69" t="str">
        <f t="shared" ca="1" si="289"/>
        <v/>
      </c>
      <c r="DX232" s="69" t="str">
        <f t="shared" ca="1" si="290"/>
        <v/>
      </c>
      <c r="DY232" s="69" t="str">
        <f t="shared" ca="1" si="291"/>
        <v/>
      </c>
      <c r="DZ232" s="72" t="str">
        <f t="shared" ca="1" si="292"/>
        <v/>
      </c>
      <c r="EA232" s="72" t="str">
        <f t="shared" ca="1" si="293"/>
        <v/>
      </c>
      <c r="EB232" s="72" t="str">
        <f t="shared" ca="1" si="294"/>
        <v/>
      </c>
      <c r="EC232" s="65" t="str">
        <f t="shared" ca="1" si="295"/>
        <v/>
      </c>
      <c r="ED232" s="65" t="str">
        <f t="shared" ca="1" si="296"/>
        <v/>
      </c>
      <c r="EE232" s="65" t="str">
        <f t="shared" ca="1" si="297"/>
        <v/>
      </c>
      <c r="EF232" s="65" t="str">
        <f t="shared" ca="1" si="298"/>
        <v/>
      </c>
      <c r="EG232" s="65" t="str">
        <f t="shared" ca="1" si="299"/>
        <v/>
      </c>
      <c r="EH232" s="65" t="str">
        <f t="shared" ca="1" si="300"/>
        <v/>
      </c>
      <c r="EI232" s="429" t="str">
        <f t="shared" ca="1" si="301"/>
        <v>No</v>
      </c>
      <c r="EJ232" s="428" t="str">
        <f t="shared" ca="1" si="302"/>
        <v/>
      </c>
      <c r="EK232" s="428" t="str">
        <f t="shared" ca="1" si="303"/>
        <v/>
      </c>
      <c r="EL232" s="65" t="str">
        <f t="shared" ca="1" si="304"/>
        <v/>
      </c>
      <c r="EM232" s="65" t="str">
        <f t="shared" ca="1" si="305"/>
        <v/>
      </c>
      <c r="EN232" s="65" t="str">
        <f t="shared" ca="1" si="306"/>
        <v/>
      </c>
      <c r="EO232" s="433" t="str">
        <f t="shared" ca="1" si="307"/>
        <v/>
      </c>
      <c r="EP232" s="433" t="str">
        <f t="shared" ca="1" si="308"/>
        <v/>
      </c>
      <c r="EQ232" s="433" t="str">
        <f t="shared" ca="1" si="309"/>
        <v/>
      </c>
      <c r="ER232" s="433" t="str">
        <f t="shared" ca="1" si="310"/>
        <v/>
      </c>
      <c r="ES232" s="433" t="str">
        <f t="shared" ca="1" si="311"/>
        <v/>
      </c>
      <c r="ET232" s="433" t="str">
        <f t="shared" ca="1" si="312"/>
        <v/>
      </c>
      <c r="EU232" s="433" t="str">
        <f ca="1">IF(OR(CO232="",CQ232=""),"",Discipline!$P$3*CO232+Discipline!$X$3*CQ232)</f>
        <v/>
      </c>
      <c r="EV232" s="433" t="str">
        <f ca="1">IF(OR(CP232="",CR232=""),"",Discipline!$P$3*CP232+Discipline!$X$3*CR232)</f>
        <v/>
      </c>
    </row>
    <row r="233" spans="1:152" x14ac:dyDescent="0.25">
      <c r="A233" s="10" t="str">
        <f ca="1">IFERROR(RANK(order!A233,order!A$3:A$554,0),"")</f>
        <v/>
      </c>
      <c r="B233" s="10" t="str">
        <f ca="1">IFERROR(RANK(order!B233,order!B$3:B$554,0),"")</f>
        <v/>
      </c>
      <c r="C233" s="10" t="str">
        <f ca="1">IFERROR(RANK(order!C233,order!C$3:C$554,0),"")</f>
        <v/>
      </c>
      <c r="D233" s="4" t="str">
        <f ca="1">IFERROR(RANK(order!D233,order!D$3:D$554,0),"")</f>
        <v/>
      </c>
      <c r="E233" s="4" t="str">
        <f ca="1">IFERROR(RANK(order!E233,order!E$3:E$554,0),"")</f>
        <v/>
      </c>
      <c r="F233" s="4" t="str">
        <f ca="1">IFERROR(RANK(order!F233,order!F$3:F$554,0),"")</f>
        <v/>
      </c>
      <c r="G233" s="10" t="str">
        <f ca="1">IFERROR(RANK(order!G233,order!G$3:G$554,0),"")</f>
        <v/>
      </c>
      <c r="H233" s="10" t="str">
        <f ca="1">IFERROR(RANK(order!H233,order!H$3:H$554,0),"")</f>
        <v/>
      </c>
      <c r="I233" s="10" t="str">
        <f ca="1">IFERROR(RANK(order!I233,order!I$3:I$554,0),"")</f>
        <v/>
      </c>
      <c r="J233" s="4" t="str">
        <f ca="1">IFERROR(RANK(order!J233,order!J$3:J$554,0),"")</f>
        <v/>
      </c>
      <c r="K233" s="4" t="str">
        <f ca="1">IFERROR(RANK(order!K233,order!K$3:K$554,0),"")</f>
        <v/>
      </c>
      <c r="L233" s="4" t="str">
        <f ca="1">IFERROR(RANK(order!L233,order!L$3:L$554,0),"")</f>
        <v/>
      </c>
      <c r="M233" s="10" t="str">
        <f ca="1">IFERROR(RANK(order!M233,order!M$3:M$554,0),"")</f>
        <v/>
      </c>
      <c r="N233" s="10" t="str">
        <f ca="1">IFERROR(RANK(order!N233,order!N$3:N$554,0),"")</f>
        <v/>
      </c>
      <c r="O233" s="10" t="str">
        <f ca="1">IFERROR(RANK(order!O233,order!O$3:O$554,0),"")</f>
        <v/>
      </c>
      <c r="P233" s="4" t="str">
        <f ca="1">IFERROR(RANK(order!P233,order!P$3:P$554,0),"")</f>
        <v/>
      </c>
      <c r="Q233" s="4" t="str">
        <f ca="1">IFERROR(RANK(order!Q233,order!Q$3:Q$554,0),"")</f>
        <v/>
      </c>
      <c r="R233" s="4" t="str">
        <f ca="1">IFERROR(RANK(order!R233,order!R$3:R$554,0),"")</f>
        <v/>
      </c>
      <c r="S233" s="10" t="str">
        <f ca="1">IFERROR(RANK(order!S233,order!S$3:S$554,0),"")</f>
        <v/>
      </c>
      <c r="T233" s="10" t="str">
        <f ca="1">IFERROR(RANK(order!T233,order!T$3:T$554,0),"")</f>
        <v/>
      </c>
      <c r="U233" s="10" t="str">
        <f ca="1">IFERROR(RANK(order!U233,order!U$3:U$554,0),"")</f>
        <v/>
      </c>
      <c r="V233" s="4" t="str">
        <f ca="1">IFERROR(RANK(order!V233,order!V$3:V$554,0),"")</f>
        <v/>
      </c>
      <c r="W233" s="4" t="str">
        <f ca="1">IFERROR(RANK(order!W233,order!W$3:W$554,0),"")</f>
        <v/>
      </c>
      <c r="X233" s="4" t="str">
        <f ca="1">IFERROR(RANK(order!X233,order!X$3:X$554,0),"")</f>
        <v/>
      </c>
      <c r="Y233" s="10" t="str">
        <f ca="1">IFERROR(RANK(order!Y233,order!Y$3:Y$554,0),"")</f>
        <v/>
      </c>
      <c r="Z233" s="10" t="str">
        <f ca="1">IFERROR(RANK(order!Z233,order!Z$3:Z$554,0),"")</f>
        <v/>
      </c>
      <c r="AA233" s="10" t="str">
        <f ca="1">IFERROR(RANK(order!AA233,order!AA$3:AA$554,0),"")</f>
        <v/>
      </c>
      <c r="AB233" s="4" t="str">
        <f ca="1">IFERROR(RANK(order!AB233,order!AB$3:AB$554,0),"")</f>
        <v/>
      </c>
      <c r="AC233" s="4" t="str">
        <f ca="1">IFERROR(RANK(order!AC233,order!AC$3:AC$554,0),"")</f>
        <v/>
      </c>
      <c r="AD233" s="4" t="str">
        <f ca="1">IFERROR(RANK(order!AD233,order!AD$3:AD$554,0),"")</f>
        <v/>
      </c>
      <c r="AE233" s="10" t="str">
        <f ca="1">IFERROR(RANK(order!AE233,order!AE$3:AE$554,0),"")</f>
        <v/>
      </c>
      <c r="AF233" s="10" t="str">
        <f ca="1">IFERROR(RANK(order!AF233,order!AF$3:AF$554,0),"")</f>
        <v/>
      </c>
      <c r="AG233" s="10" t="str">
        <f ca="1">IFERROR(RANK(order!AG233,order!AG$3:AG$554,0),"")</f>
        <v/>
      </c>
      <c r="AH233" s="4" t="str">
        <f ca="1">IFERROR(RANK(order!AH233,order!AH$3:AH$554,0),"")</f>
        <v/>
      </c>
      <c r="AI233" s="4" t="str">
        <f ca="1">IFERROR(RANK(order!AI233,order!AI$3:AI$554,0),"")</f>
        <v/>
      </c>
      <c r="AJ233" s="4" t="str">
        <f ca="1">IFERROR(RANK(order!AJ233,order!AJ$3:AJ$554,0),"")</f>
        <v/>
      </c>
      <c r="AK233" s="10" t="str">
        <f ca="1">IFERROR(RANK(order!AK233,order!AK$3:AK$554,0),"")</f>
        <v/>
      </c>
      <c r="AL233" s="10" t="str">
        <f ca="1">IFERROR(RANK(order!AL233,order!AL$3:AL$554,0),"")</f>
        <v/>
      </c>
      <c r="AM233" s="10" t="str">
        <f ca="1">IFERROR(RANK(order!AM233,order!AM$3:AM$554,0),"")</f>
        <v/>
      </c>
      <c r="AN233" s="4" t="str">
        <f ca="1">IFERROR(RANK(order!AN233,order!AN$3:AN$554,0),"")</f>
        <v/>
      </c>
      <c r="AO233" s="4" t="str">
        <f ca="1">IFERROR(RANK(order!AO233,order!AO$3:AO$554,0),"")</f>
        <v/>
      </c>
      <c r="AP233" s="4" t="str">
        <f ca="1">IFERROR(RANK(order!AP233,order!AP$3:AP$554,0),"")</f>
        <v/>
      </c>
      <c r="AQ233" s="10" t="str">
        <f ca="1">IFERROR(RANK(order!AQ233,order!AQ$3:AQ$554,0),"")</f>
        <v/>
      </c>
      <c r="AR233" s="10" t="str">
        <f ca="1">IFERROR(RANK(order!AR233,order!AR$3:AR$554,0),"")</f>
        <v/>
      </c>
      <c r="AS233" s="10" t="str">
        <f ca="1">IFERROR(RANK(order!AS233,order!AS$3:AS$554,0),"")</f>
        <v/>
      </c>
      <c r="AT233" s="4" t="str">
        <f ca="1">IFERROR(RANK(order!AT233,order!AT$3:AT$554,0),"")</f>
        <v/>
      </c>
      <c r="AU233" s="4" t="str">
        <f ca="1">IFERROR(RANK(order!AU233,order!AU$3:AU$554,0),"")</f>
        <v/>
      </c>
      <c r="AV233" s="4" t="str">
        <f ca="1">IFERROR(RANK(order!AV233,order!AV$3:AV$554,0),"")</f>
        <v/>
      </c>
      <c r="AW233" s="10" t="str">
        <f ca="1">IFERROR(RANK(order!AW233,order!AW$3:AW$554,0),"")</f>
        <v/>
      </c>
      <c r="AX233" s="10" t="str">
        <f ca="1">IFERROR(RANK(order!AX233,order!AX$3:AX$554,0),"")</f>
        <v/>
      </c>
      <c r="AY233" s="10" t="str">
        <f ca="1">IFERROR(RANK(order!AY233,order!AY$3:AY$554,0),"")</f>
        <v/>
      </c>
      <c r="AZ233" s="4" t="str">
        <f ca="1">IFERROR(RANK(order!AZ233,order!AZ$3:AZ$554,0),"")</f>
        <v/>
      </c>
      <c r="BA233" s="4" t="str">
        <f ca="1">IFERROR(RANK(order!BA233,order!BA$3:BA$554,0),"")</f>
        <v/>
      </c>
      <c r="BB233" s="4" t="str">
        <f ca="1">IFERROR(RANK(order!BB233,order!BB$3:BB$554,0),"")</f>
        <v/>
      </c>
      <c r="BC233" s="10" t="str">
        <f ca="1">IFERROR(RANK(order!BC233,order!BC$3:BC$554,0),"")</f>
        <v/>
      </c>
      <c r="BD233" s="10" t="str">
        <f ca="1">IFERROR(RANK(order!BD233,order!BD$3:BD$554,0),"")</f>
        <v/>
      </c>
      <c r="BE233" s="10" t="str">
        <f ca="1">IFERROR(RANK(order!BE233,order!BE$3:BE$554,0),"")</f>
        <v/>
      </c>
      <c r="BF233" s="4" t="str">
        <f ca="1">IFERROR(RANK(order!BF233,order!BF$3:BF$554,0),"")</f>
        <v/>
      </c>
      <c r="BG233" s="4" t="str">
        <f ca="1">IFERROR(RANK(order!BG233,order!BG$3:BG$554,0),"")</f>
        <v/>
      </c>
      <c r="BH233" s="4" t="str">
        <f ca="1">IFERROR(RANK(order!BH233,order!BH$3:BH$554,0),"")</f>
        <v/>
      </c>
      <c r="BI233" s="10" t="str">
        <f ca="1">IFERROR(RANK(order!BI233,order!BI$3:BI$554,0),"")</f>
        <v/>
      </c>
      <c r="BJ233" s="10" t="str">
        <f ca="1">IFERROR(RANK(order!BJ233,order!BJ$3:BJ$554,0),"")</f>
        <v/>
      </c>
      <c r="BK233" s="10" t="str">
        <f ca="1">IFERROR(RANK(order!BK233,order!BK$3:BK$554,0),"")</f>
        <v/>
      </c>
      <c r="BL233" s="4" t="str">
        <f ca="1">IFERROR(RANK(order!BL233,order!BL$3:BL$554,0),"")</f>
        <v/>
      </c>
      <c r="BM233" s="4" t="str">
        <f ca="1">IFERROR(RANK(order!BM233,order!BM$3:BM$554,0),"")</f>
        <v/>
      </c>
      <c r="BN233" s="4" t="str">
        <f ca="1">IFERROR(RANK(order!BN233,order!BN$3:BN$554,0),"")</f>
        <v/>
      </c>
      <c r="BO233" s="10" t="str">
        <f ca="1">IFERROR(RANK(order!BO233,order!BO$3:BO$554,0),"")</f>
        <v/>
      </c>
      <c r="BP233" s="10" t="str">
        <f ca="1">IFERROR(RANK(order!BP233,order!BP$3:BP$554,0),"")</f>
        <v/>
      </c>
      <c r="BQ233" s="10" t="str">
        <f ca="1">IFERROR(RANK(order!BQ233,order!BQ$3:BQ$554,0),"")</f>
        <v/>
      </c>
      <c r="BR233" s="4" t="str">
        <f ca="1">IFERROR(RANK(order!BR233,order!BR$3:BR$554,0),"")</f>
        <v/>
      </c>
      <c r="BS233" s="4" t="str">
        <f ca="1">IFERROR(RANK(order!BS233,order!BS$3:BS$554,0),"")</f>
        <v/>
      </c>
      <c r="BT233" s="4" t="str">
        <f ca="1">IFERROR(RANK(order!BT233,order!BT$3:BT$554,0),"")</f>
        <v/>
      </c>
      <c r="BU233" s="95">
        <f t="shared" si="313"/>
        <v>231</v>
      </c>
      <c r="BV233" s="35" t="str">
        <f t="shared" si="314"/>
        <v>E1</v>
      </c>
      <c r="BW233" s="55">
        <f t="shared" ca="1" si="237"/>
        <v>0</v>
      </c>
      <c r="BX233" s="56" t="str">
        <f t="shared" ca="1" si="238"/>
        <v/>
      </c>
      <c r="BY233" s="56" t="str">
        <f t="shared" ca="1" si="239"/>
        <v/>
      </c>
      <c r="BZ233" s="57" t="str">
        <f t="shared" ca="1" si="240"/>
        <v/>
      </c>
      <c r="CA233" s="57" t="str">
        <f t="shared" ca="1" si="241"/>
        <v/>
      </c>
      <c r="CB233" s="58" t="str">
        <f t="shared" ca="1" si="242"/>
        <v/>
      </c>
      <c r="CC233" s="57" t="str">
        <f t="shared" ca="1" si="243"/>
        <v/>
      </c>
      <c r="CD233" s="57" t="str">
        <f t="shared" ca="1" si="244"/>
        <v/>
      </c>
      <c r="CE233" s="58" t="str">
        <f t="shared" ca="1" si="245"/>
        <v/>
      </c>
      <c r="CF233" s="59" t="str">
        <f t="shared" ca="1" si="246"/>
        <v/>
      </c>
      <c r="CG233" s="57" t="str">
        <f t="shared" ca="1" si="247"/>
        <v/>
      </c>
      <c r="CH233" s="57" t="str">
        <f t="shared" ca="1" si="248"/>
        <v/>
      </c>
      <c r="CI233" s="57" t="str">
        <f t="shared" ca="1" si="249"/>
        <v/>
      </c>
      <c r="CJ233" s="57" t="str">
        <f t="shared" ca="1" si="250"/>
        <v/>
      </c>
      <c r="CK233" s="57" t="str">
        <f t="shared" ca="1" si="251"/>
        <v/>
      </c>
      <c r="CL233" s="57" t="str">
        <f t="shared" ca="1" si="252"/>
        <v/>
      </c>
      <c r="CM233" s="57" t="str">
        <f t="shared" ca="1" si="253"/>
        <v/>
      </c>
      <c r="CN233" s="57" t="str">
        <f t="shared" ca="1" si="254"/>
        <v/>
      </c>
      <c r="CO233" s="57" t="str">
        <f t="shared" ca="1" si="255"/>
        <v/>
      </c>
      <c r="CP233" s="57" t="str">
        <f t="shared" ca="1" si="256"/>
        <v/>
      </c>
      <c r="CQ233" s="57" t="str">
        <f t="shared" ca="1" si="257"/>
        <v/>
      </c>
      <c r="CR233" s="57" t="str">
        <f t="shared" ca="1" si="258"/>
        <v/>
      </c>
      <c r="CS233" s="60" t="str">
        <f t="shared" ca="1" si="259"/>
        <v/>
      </c>
      <c r="CT233" s="60" t="str">
        <f t="shared" ca="1" si="260"/>
        <v/>
      </c>
      <c r="CU233" s="60" t="str">
        <f t="shared" ca="1" si="261"/>
        <v/>
      </c>
      <c r="CV233" s="60" t="str">
        <f t="shared" ca="1" si="262"/>
        <v/>
      </c>
      <c r="CW233" s="60" t="str">
        <f t="shared" ca="1" si="263"/>
        <v/>
      </c>
      <c r="CX233" s="60" t="str">
        <f t="shared" ca="1" si="264"/>
        <v/>
      </c>
      <c r="CY233" s="60" t="str">
        <f t="shared" ca="1" si="265"/>
        <v/>
      </c>
      <c r="CZ233" s="60" t="str">
        <f t="shared" ca="1" si="266"/>
        <v/>
      </c>
      <c r="DA233" s="65" t="str">
        <f t="shared" ca="1" si="267"/>
        <v/>
      </c>
      <c r="DB233" s="65" t="str">
        <f t="shared" ca="1" si="268"/>
        <v/>
      </c>
      <c r="DC233" s="65" t="str">
        <f t="shared" ca="1" si="269"/>
        <v/>
      </c>
      <c r="DD233" s="65" t="str">
        <f t="shared" ca="1" si="270"/>
        <v/>
      </c>
      <c r="DE233" s="65" t="str">
        <f t="shared" ca="1" si="271"/>
        <v/>
      </c>
      <c r="DF233" s="66" t="str">
        <f t="shared" ca="1" si="272"/>
        <v/>
      </c>
      <c r="DG233" s="66" t="str">
        <f t="shared" ca="1" si="273"/>
        <v/>
      </c>
      <c r="DH233" s="66" t="str">
        <f t="shared" ca="1" si="274"/>
        <v/>
      </c>
      <c r="DI233" s="66" t="str">
        <f t="shared" ca="1" si="275"/>
        <v/>
      </c>
      <c r="DJ233" s="66" t="str">
        <f t="shared" ca="1" si="276"/>
        <v/>
      </c>
      <c r="DK233" s="65" t="str">
        <f t="shared" ca="1" si="277"/>
        <v/>
      </c>
      <c r="DL233" s="65" t="str">
        <f t="shared" ca="1" si="278"/>
        <v/>
      </c>
      <c r="DM233" s="65" t="str">
        <f t="shared" ca="1" si="279"/>
        <v/>
      </c>
      <c r="DN233" s="65" t="str">
        <f t="shared" ca="1" si="280"/>
        <v/>
      </c>
      <c r="DO233" s="65" t="str">
        <f t="shared" ca="1" si="281"/>
        <v/>
      </c>
      <c r="DP233" s="65" t="str">
        <f t="shared" ca="1" si="282"/>
        <v/>
      </c>
      <c r="DQ233" s="65" t="str">
        <f t="shared" ca="1" si="283"/>
        <v/>
      </c>
      <c r="DR233" s="69" t="str">
        <f t="shared" ca="1" si="284"/>
        <v/>
      </c>
      <c r="DS233" s="69" t="str">
        <f t="shared" ca="1" si="285"/>
        <v/>
      </c>
      <c r="DT233" s="69" t="str">
        <f t="shared" ca="1" si="286"/>
        <v/>
      </c>
      <c r="DU233" s="69" t="str">
        <f t="shared" ca="1" si="287"/>
        <v/>
      </c>
      <c r="DV233" s="69" t="str">
        <f t="shared" ca="1" si="288"/>
        <v/>
      </c>
      <c r="DW233" s="69" t="str">
        <f t="shared" ca="1" si="289"/>
        <v/>
      </c>
      <c r="DX233" s="69" t="str">
        <f t="shared" ca="1" si="290"/>
        <v/>
      </c>
      <c r="DY233" s="69" t="str">
        <f t="shared" ca="1" si="291"/>
        <v/>
      </c>
      <c r="DZ233" s="72" t="str">
        <f t="shared" ca="1" si="292"/>
        <v/>
      </c>
      <c r="EA233" s="72" t="str">
        <f t="shared" ca="1" si="293"/>
        <v/>
      </c>
      <c r="EB233" s="72" t="str">
        <f t="shared" ca="1" si="294"/>
        <v/>
      </c>
      <c r="EC233" s="65" t="str">
        <f t="shared" ca="1" si="295"/>
        <v/>
      </c>
      <c r="ED233" s="65" t="str">
        <f t="shared" ca="1" si="296"/>
        <v/>
      </c>
      <c r="EE233" s="65" t="str">
        <f t="shared" ca="1" si="297"/>
        <v/>
      </c>
      <c r="EF233" s="65" t="str">
        <f t="shared" ca="1" si="298"/>
        <v/>
      </c>
      <c r="EG233" s="65" t="str">
        <f t="shared" ca="1" si="299"/>
        <v/>
      </c>
      <c r="EH233" s="65" t="str">
        <f t="shared" ca="1" si="300"/>
        <v/>
      </c>
      <c r="EI233" s="429" t="str">
        <f t="shared" ca="1" si="301"/>
        <v>No</v>
      </c>
      <c r="EJ233" s="428" t="str">
        <f t="shared" ca="1" si="302"/>
        <v/>
      </c>
      <c r="EK233" s="428" t="str">
        <f t="shared" ca="1" si="303"/>
        <v/>
      </c>
      <c r="EL233" s="65" t="str">
        <f t="shared" ca="1" si="304"/>
        <v/>
      </c>
      <c r="EM233" s="65" t="str">
        <f t="shared" ca="1" si="305"/>
        <v/>
      </c>
      <c r="EN233" s="65" t="str">
        <f t="shared" ca="1" si="306"/>
        <v/>
      </c>
      <c r="EO233" s="433" t="str">
        <f t="shared" ca="1" si="307"/>
        <v/>
      </c>
      <c r="EP233" s="433" t="str">
        <f t="shared" ca="1" si="308"/>
        <v/>
      </c>
      <c r="EQ233" s="433" t="str">
        <f t="shared" ca="1" si="309"/>
        <v/>
      </c>
      <c r="ER233" s="433" t="str">
        <f t="shared" ca="1" si="310"/>
        <v/>
      </c>
      <c r="ES233" s="433" t="str">
        <f t="shared" ca="1" si="311"/>
        <v/>
      </c>
      <c r="ET233" s="433" t="str">
        <f t="shared" ca="1" si="312"/>
        <v/>
      </c>
      <c r="EU233" s="433" t="str">
        <f ca="1">IF(OR(CO233="",CQ233=""),"",Discipline!$P$3*CO233+Discipline!$X$3*CQ233)</f>
        <v/>
      </c>
      <c r="EV233" s="433" t="str">
        <f ca="1">IF(OR(CP233="",CR233=""),"",Discipline!$P$3*CP233+Discipline!$X$3*CR233)</f>
        <v/>
      </c>
    </row>
    <row r="234" spans="1:152" x14ac:dyDescent="0.25">
      <c r="A234" s="10" t="str">
        <f ca="1">IFERROR(RANK(order!A234,order!A$3:A$554,0),"")</f>
        <v/>
      </c>
      <c r="B234" s="10" t="str">
        <f ca="1">IFERROR(RANK(order!B234,order!B$3:B$554,0),"")</f>
        <v/>
      </c>
      <c r="C234" s="10" t="str">
        <f ca="1">IFERROR(RANK(order!C234,order!C$3:C$554,0),"")</f>
        <v/>
      </c>
      <c r="D234" s="4" t="str">
        <f ca="1">IFERROR(RANK(order!D234,order!D$3:D$554,0),"")</f>
        <v/>
      </c>
      <c r="E234" s="4" t="str">
        <f ca="1">IFERROR(RANK(order!E234,order!E$3:E$554,0),"")</f>
        <v/>
      </c>
      <c r="F234" s="4" t="str">
        <f ca="1">IFERROR(RANK(order!F234,order!F$3:F$554,0),"")</f>
        <v/>
      </c>
      <c r="G234" s="10" t="str">
        <f ca="1">IFERROR(RANK(order!G234,order!G$3:G$554,0),"")</f>
        <v/>
      </c>
      <c r="H234" s="10" t="str">
        <f ca="1">IFERROR(RANK(order!H234,order!H$3:H$554,0),"")</f>
        <v/>
      </c>
      <c r="I234" s="10" t="str">
        <f ca="1">IFERROR(RANK(order!I234,order!I$3:I$554,0),"")</f>
        <v/>
      </c>
      <c r="J234" s="4" t="str">
        <f ca="1">IFERROR(RANK(order!J234,order!J$3:J$554,0),"")</f>
        <v/>
      </c>
      <c r="K234" s="4" t="str">
        <f ca="1">IFERROR(RANK(order!K234,order!K$3:K$554,0),"")</f>
        <v/>
      </c>
      <c r="L234" s="4" t="str">
        <f ca="1">IFERROR(RANK(order!L234,order!L$3:L$554,0),"")</f>
        <v/>
      </c>
      <c r="M234" s="10" t="str">
        <f ca="1">IFERROR(RANK(order!M234,order!M$3:M$554,0),"")</f>
        <v/>
      </c>
      <c r="N234" s="10" t="str">
        <f ca="1">IFERROR(RANK(order!N234,order!N$3:N$554,0),"")</f>
        <v/>
      </c>
      <c r="O234" s="10" t="str">
        <f ca="1">IFERROR(RANK(order!O234,order!O$3:O$554,0),"")</f>
        <v/>
      </c>
      <c r="P234" s="4" t="str">
        <f ca="1">IFERROR(RANK(order!P234,order!P$3:P$554,0),"")</f>
        <v/>
      </c>
      <c r="Q234" s="4" t="str">
        <f ca="1">IFERROR(RANK(order!Q234,order!Q$3:Q$554,0),"")</f>
        <v/>
      </c>
      <c r="R234" s="4" t="str">
        <f ca="1">IFERROR(RANK(order!R234,order!R$3:R$554,0),"")</f>
        <v/>
      </c>
      <c r="S234" s="10" t="str">
        <f ca="1">IFERROR(RANK(order!S234,order!S$3:S$554,0),"")</f>
        <v/>
      </c>
      <c r="T234" s="10" t="str">
        <f ca="1">IFERROR(RANK(order!T234,order!T$3:T$554,0),"")</f>
        <v/>
      </c>
      <c r="U234" s="10" t="str">
        <f ca="1">IFERROR(RANK(order!U234,order!U$3:U$554,0),"")</f>
        <v/>
      </c>
      <c r="V234" s="4" t="str">
        <f ca="1">IFERROR(RANK(order!V234,order!V$3:V$554,0),"")</f>
        <v/>
      </c>
      <c r="W234" s="4" t="str">
        <f ca="1">IFERROR(RANK(order!W234,order!W$3:W$554,0),"")</f>
        <v/>
      </c>
      <c r="X234" s="4" t="str">
        <f ca="1">IFERROR(RANK(order!X234,order!X$3:X$554,0),"")</f>
        <v/>
      </c>
      <c r="Y234" s="10" t="str">
        <f ca="1">IFERROR(RANK(order!Y234,order!Y$3:Y$554,0),"")</f>
        <v/>
      </c>
      <c r="Z234" s="10" t="str">
        <f ca="1">IFERROR(RANK(order!Z234,order!Z$3:Z$554,0),"")</f>
        <v/>
      </c>
      <c r="AA234" s="10" t="str">
        <f ca="1">IFERROR(RANK(order!AA234,order!AA$3:AA$554,0),"")</f>
        <v/>
      </c>
      <c r="AB234" s="4" t="str">
        <f ca="1">IFERROR(RANK(order!AB234,order!AB$3:AB$554,0),"")</f>
        <v/>
      </c>
      <c r="AC234" s="4" t="str">
        <f ca="1">IFERROR(RANK(order!AC234,order!AC$3:AC$554,0),"")</f>
        <v/>
      </c>
      <c r="AD234" s="4" t="str">
        <f ca="1">IFERROR(RANK(order!AD234,order!AD$3:AD$554,0),"")</f>
        <v/>
      </c>
      <c r="AE234" s="10" t="str">
        <f ca="1">IFERROR(RANK(order!AE234,order!AE$3:AE$554,0),"")</f>
        <v/>
      </c>
      <c r="AF234" s="10" t="str">
        <f ca="1">IFERROR(RANK(order!AF234,order!AF$3:AF$554,0),"")</f>
        <v/>
      </c>
      <c r="AG234" s="10" t="str">
        <f ca="1">IFERROR(RANK(order!AG234,order!AG$3:AG$554,0),"")</f>
        <v/>
      </c>
      <c r="AH234" s="4" t="str">
        <f ca="1">IFERROR(RANK(order!AH234,order!AH$3:AH$554,0),"")</f>
        <v/>
      </c>
      <c r="AI234" s="4" t="str">
        <f ca="1">IFERROR(RANK(order!AI234,order!AI$3:AI$554,0),"")</f>
        <v/>
      </c>
      <c r="AJ234" s="4" t="str">
        <f ca="1">IFERROR(RANK(order!AJ234,order!AJ$3:AJ$554,0),"")</f>
        <v/>
      </c>
      <c r="AK234" s="10" t="str">
        <f ca="1">IFERROR(RANK(order!AK234,order!AK$3:AK$554,0),"")</f>
        <v/>
      </c>
      <c r="AL234" s="10" t="str">
        <f ca="1">IFERROR(RANK(order!AL234,order!AL$3:AL$554,0),"")</f>
        <v/>
      </c>
      <c r="AM234" s="10" t="str">
        <f ca="1">IFERROR(RANK(order!AM234,order!AM$3:AM$554,0),"")</f>
        <v/>
      </c>
      <c r="AN234" s="4" t="str">
        <f ca="1">IFERROR(RANK(order!AN234,order!AN$3:AN$554,0),"")</f>
        <v/>
      </c>
      <c r="AO234" s="4" t="str">
        <f ca="1">IFERROR(RANK(order!AO234,order!AO$3:AO$554,0),"")</f>
        <v/>
      </c>
      <c r="AP234" s="4" t="str">
        <f ca="1">IFERROR(RANK(order!AP234,order!AP$3:AP$554,0),"")</f>
        <v/>
      </c>
      <c r="AQ234" s="10" t="str">
        <f ca="1">IFERROR(RANK(order!AQ234,order!AQ$3:AQ$554,0),"")</f>
        <v/>
      </c>
      <c r="AR234" s="10" t="str">
        <f ca="1">IFERROR(RANK(order!AR234,order!AR$3:AR$554,0),"")</f>
        <v/>
      </c>
      <c r="AS234" s="10" t="str">
        <f ca="1">IFERROR(RANK(order!AS234,order!AS$3:AS$554,0),"")</f>
        <v/>
      </c>
      <c r="AT234" s="4" t="str">
        <f ca="1">IFERROR(RANK(order!AT234,order!AT$3:AT$554,0),"")</f>
        <v/>
      </c>
      <c r="AU234" s="4" t="str">
        <f ca="1">IFERROR(RANK(order!AU234,order!AU$3:AU$554,0),"")</f>
        <v/>
      </c>
      <c r="AV234" s="4" t="str">
        <f ca="1">IFERROR(RANK(order!AV234,order!AV$3:AV$554,0),"")</f>
        <v/>
      </c>
      <c r="AW234" s="10" t="str">
        <f ca="1">IFERROR(RANK(order!AW234,order!AW$3:AW$554,0),"")</f>
        <v/>
      </c>
      <c r="AX234" s="10" t="str">
        <f ca="1">IFERROR(RANK(order!AX234,order!AX$3:AX$554,0),"")</f>
        <v/>
      </c>
      <c r="AY234" s="10" t="str">
        <f ca="1">IFERROR(RANK(order!AY234,order!AY$3:AY$554,0),"")</f>
        <v/>
      </c>
      <c r="AZ234" s="4" t="str">
        <f ca="1">IFERROR(RANK(order!AZ234,order!AZ$3:AZ$554,0),"")</f>
        <v/>
      </c>
      <c r="BA234" s="4" t="str">
        <f ca="1">IFERROR(RANK(order!BA234,order!BA$3:BA$554,0),"")</f>
        <v/>
      </c>
      <c r="BB234" s="4" t="str">
        <f ca="1">IFERROR(RANK(order!BB234,order!BB$3:BB$554,0),"")</f>
        <v/>
      </c>
      <c r="BC234" s="10" t="str">
        <f ca="1">IFERROR(RANK(order!BC234,order!BC$3:BC$554,0),"")</f>
        <v/>
      </c>
      <c r="BD234" s="10" t="str">
        <f ca="1">IFERROR(RANK(order!BD234,order!BD$3:BD$554,0),"")</f>
        <v/>
      </c>
      <c r="BE234" s="10" t="str">
        <f ca="1">IFERROR(RANK(order!BE234,order!BE$3:BE$554,0),"")</f>
        <v/>
      </c>
      <c r="BF234" s="4" t="str">
        <f ca="1">IFERROR(RANK(order!BF234,order!BF$3:BF$554,0),"")</f>
        <v/>
      </c>
      <c r="BG234" s="4" t="str">
        <f ca="1">IFERROR(RANK(order!BG234,order!BG$3:BG$554,0),"")</f>
        <v/>
      </c>
      <c r="BH234" s="4" t="str">
        <f ca="1">IFERROR(RANK(order!BH234,order!BH$3:BH$554,0),"")</f>
        <v/>
      </c>
      <c r="BI234" s="10" t="str">
        <f ca="1">IFERROR(RANK(order!BI234,order!BI$3:BI$554,0),"")</f>
        <v/>
      </c>
      <c r="BJ234" s="10" t="str">
        <f ca="1">IFERROR(RANK(order!BJ234,order!BJ$3:BJ$554,0),"")</f>
        <v/>
      </c>
      <c r="BK234" s="10" t="str">
        <f ca="1">IFERROR(RANK(order!BK234,order!BK$3:BK$554,0),"")</f>
        <v/>
      </c>
      <c r="BL234" s="4" t="str">
        <f ca="1">IFERROR(RANK(order!BL234,order!BL$3:BL$554,0),"")</f>
        <v/>
      </c>
      <c r="BM234" s="4" t="str">
        <f ca="1">IFERROR(RANK(order!BM234,order!BM$3:BM$554,0),"")</f>
        <v/>
      </c>
      <c r="BN234" s="4" t="str">
        <f ca="1">IFERROR(RANK(order!BN234,order!BN$3:BN$554,0),"")</f>
        <v/>
      </c>
      <c r="BO234" s="10" t="str">
        <f ca="1">IFERROR(RANK(order!BO234,order!BO$3:BO$554,0),"")</f>
        <v/>
      </c>
      <c r="BP234" s="10" t="str">
        <f ca="1">IFERROR(RANK(order!BP234,order!BP$3:BP$554,0),"")</f>
        <v/>
      </c>
      <c r="BQ234" s="10" t="str">
        <f ca="1">IFERROR(RANK(order!BQ234,order!BQ$3:BQ$554,0),"")</f>
        <v/>
      </c>
      <c r="BR234" s="4" t="str">
        <f ca="1">IFERROR(RANK(order!BR234,order!BR$3:BR$554,0),"")</f>
        <v/>
      </c>
      <c r="BS234" s="4" t="str">
        <f ca="1">IFERROR(RANK(order!BS234,order!BS$3:BS$554,0),"")</f>
        <v/>
      </c>
      <c r="BT234" s="4" t="str">
        <f ca="1">IFERROR(RANK(order!BT234,order!BT$3:BT$554,0),"")</f>
        <v/>
      </c>
      <c r="BU234" s="95">
        <f t="shared" si="313"/>
        <v>232</v>
      </c>
      <c r="BV234" s="35" t="str">
        <f t="shared" si="314"/>
        <v>E1</v>
      </c>
      <c r="BW234" s="55">
        <f t="shared" ca="1" si="237"/>
        <v>0</v>
      </c>
      <c r="BX234" s="56" t="str">
        <f t="shared" ca="1" si="238"/>
        <v/>
      </c>
      <c r="BY234" s="56" t="str">
        <f t="shared" ca="1" si="239"/>
        <v/>
      </c>
      <c r="BZ234" s="57" t="str">
        <f t="shared" ca="1" si="240"/>
        <v/>
      </c>
      <c r="CA234" s="57" t="str">
        <f t="shared" ca="1" si="241"/>
        <v/>
      </c>
      <c r="CB234" s="58" t="str">
        <f t="shared" ca="1" si="242"/>
        <v/>
      </c>
      <c r="CC234" s="57" t="str">
        <f t="shared" ca="1" si="243"/>
        <v/>
      </c>
      <c r="CD234" s="57" t="str">
        <f t="shared" ca="1" si="244"/>
        <v/>
      </c>
      <c r="CE234" s="58" t="str">
        <f t="shared" ca="1" si="245"/>
        <v/>
      </c>
      <c r="CF234" s="59" t="str">
        <f t="shared" ca="1" si="246"/>
        <v/>
      </c>
      <c r="CG234" s="57" t="str">
        <f t="shared" ca="1" si="247"/>
        <v/>
      </c>
      <c r="CH234" s="57" t="str">
        <f t="shared" ca="1" si="248"/>
        <v/>
      </c>
      <c r="CI234" s="57" t="str">
        <f t="shared" ca="1" si="249"/>
        <v/>
      </c>
      <c r="CJ234" s="57" t="str">
        <f t="shared" ca="1" si="250"/>
        <v/>
      </c>
      <c r="CK234" s="57" t="str">
        <f t="shared" ca="1" si="251"/>
        <v/>
      </c>
      <c r="CL234" s="57" t="str">
        <f t="shared" ca="1" si="252"/>
        <v/>
      </c>
      <c r="CM234" s="57" t="str">
        <f t="shared" ca="1" si="253"/>
        <v/>
      </c>
      <c r="CN234" s="57" t="str">
        <f t="shared" ca="1" si="254"/>
        <v/>
      </c>
      <c r="CO234" s="57" t="str">
        <f t="shared" ca="1" si="255"/>
        <v/>
      </c>
      <c r="CP234" s="57" t="str">
        <f t="shared" ca="1" si="256"/>
        <v/>
      </c>
      <c r="CQ234" s="57" t="str">
        <f t="shared" ca="1" si="257"/>
        <v/>
      </c>
      <c r="CR234" s="57" t="str">
        <f t="shared" ca="1" si="258"/>
        <v/>
      </c>
      <c r="CS234" s="60" t="str">
        <f t="shared" ca="1" si="259"/>
        <v/>
      </c>
      <c r="CT234" s="60" t="str">
        <f t="shared" ca="1" si="260"/>
        <v/>
      </c>
      <c r="CU234" s="60" t="str">
        <f t="shared" ca="1" si="261"/>
        <v/>
      </c>
      <c r="CV234" s="60" t="str">
        <f t="shared" ca="1" si="262"/>
        <v/>
      </c>
      <c r="CW234" s="60" t="str">
        <f t="shared" ca="1" si="263"/>
        <v/>
      </c>
      <c r="CX234" s="60" t="str">
        <f t="shared" ca="1" si="264"/>
        <v/>
      </c>
      <c r="CY234" s="60" t="str">
        <f t="shared" ca="1" si="265"/>
        <v/>
      </c>
      <c r="CZ234" s="60" t="str">
        <f t="shared" ca="1" si="266"/>
        <v/>
      </c>
      <c r="DA234" s="65" t="str">
        <f t="shared" ca="1" si="267"/>
        <v/>
      </c>
      <c r="DB234" s="65" t="str">
        <f t="shared" ca="1" si="268"/>
        <v/>
      </c>
      <c r="DC234" s="65" t="str">
        <f t="shared" ca="1" si="269"/>
        <v/>
      </c>
      <c r="DD234" s="65" t="str">
        <f t="shared" ca="1" si="270"/>
        <v/>
      </c>
      <c r="DE234" s="65" t="str">
        <f t="shared" ca="1" si="271"/>
        <v/>
      </c>
      <c r="DF234" s="66" t="str">
        <f t="shared" ca="1" si="272"/>
        <v/>
      </c>
      <c r="DG234" s="66" t="str">
        <f t="shared" ca="1" si="273"/>
        <v/>
      </c>
      <c r="DH234" s="66" t="str">
        <f t="shared" ca="1" si="274"/>
        <v/>
      </c>
      <c r="DI234" s="66" t="str">
        <f t="shared" ca="1" si="275"/>
        <v/>
      </c>
      <c r="DJ234" s="66" t="str">
        <f t="shared" ca="1" si="276"/>
        <v/>
      </c>
      <c r="DK234" s="65" t="str">
        <f t="shared" ca="1" si="277"/>
        <v/>
      </c>
      <c r="DL234" s="65" t="str">
        <f t="shared" ca="1" si="278"/>
        <v/>
      </c>
      <c r="DM234" s="65" t="str">
        <f t="shared" ca="1" si="279"/>
        <v/>
      </c>
      <c r="DN234" s="65" t="str">
        <f t="shared" ca="1" si="280"/>
        <v/>
      </c>
      <c r="DO234" s="65" t="str">
        <f t="shared" ca="1" si="281"/>
        <v/>
      </c>
      <c r="DP234" s="65" t="str">
        <f t="shared" ca="1" si="282"/>
        <v/>
      </c>
      <c r="DQ234" s="65" t="str">
        <f t="shared" ca="1" si="283"/>
        <v/>
      </c>
      <c r="DR234" s="69" t="str">
        <f t="shared" ca="1" si="284"/>
        <v/>
      </c>
      <c r="DS234" s="69" t="str">
        <f t="shared" ca="1" si="285"/>
        <v/>
      </c>
      <c r="DT234" s="69" t="str">
        <f t="shared" ca="1" si="286"/>
        <v/>
      </c>
      <c r="DU234" s="69" t="str">
        <f t="shared" ca="1" si="287"/>
        <v/>
      </c>
      <c r="DV234" s="69" t="str">
        <f t="shared" ca="1" si="288"/>
        <v/>
      </c>
      <c r="DW234" s="69" t="str">
        <f t="shared" ca="1" si="289"/>
        <v/>
      </c>
      <c r="DX234" s="69" t="str">
        <f t="shared" ca="1" si="290"/>
        <v/>
      </c>
      <c r="DY234" s="69" t="str">
        <f t="shared" ca="1" si="291"/>
        <v/>
      </c>
      <c r="DZ234" s="72" t="str">
        <f t="shared" ca="1" si="292"/>
        <v/>
      </c>
      <c r="EA234" s="72" t="str">
        <f t="shared" ca="1" si="293"/>
        <v/>
      </c>
      <c r="EB234" s="72" t="str">
        <f t="shared" ca="1" si="294"/>
        <v/>
      </c>
      <c r="EC234" s="65" t="str">
        <f t="shared" ca="1" si="295"/>
        <v/>
      </c>
      <c r="ED234" s="65" t="str">
        <f t="shared" ca="1" si="296"/>
        <v/>
      </c>
      <c r="EE234" s="65" t="str">
        <f t="shared" ca="1" si="297"/>
        <v/>
      </c>
      <c r="EF234" s="65" t="str">
        <f t="shared" ca="1" si="298"/>
        <v/>
      </c>
      <c r="EG234" s="65" t="str">
        <f t="shared" ca="1" si="299"/>
        <v/>
      </c>
      <c r="EH234" s="65" t="str">
        <f t="shared" ca="1" si="300"/>
        <v/>
      </c>
      <c r="EI234" s="429" t="str">
        <f t="shared" ca="1" si="301"/>
        <v>No</v>
      </c>
      <c r="EJ234" s="428" t="str">
        <f t="shared" ca="1" si="302"/>
        <v/>
      </c>
      <c r="EK234" s="428" t="str">
        <f t="shared" ca="1" si="303"/>
        <v/>
      </c>
      <c r="EL234" s="65" t="str">
        <f t="shared" ca="1" si="304"/>
        <v/>
      </c>
      <c r="EM234" s="65" t="str">
        <f t="shared" ca="1" si="305"/>
        <v/>
      </c>
      <c r="EN234" s="65" t="str">
        <f t="shared" ca="1" si="306"/>
        <v/>
      </c>
      <c r="EO234" s="433" t="str">
        <f t="shared" ca="1" si="307"/>
        <v/>
      </c>
      <c r="EP234" s="433" t="str">
        <f t="shared" ca="1" si="308"/>
        <v/>
      </c>
      <c r="EQ234" s="433" t="str">
        <f t="shared" ca="1" si="309"/>
        <v/>
      </c>
      <c r="ER234" s="433" t="str">
        <f t="shared" ca="1" si="310"/>
        <v/>
      </c>
      <c r="ES234" s="433" t="str">
        <f t="shared" ca="1" si="311"/>
        <v/>
      </c>
      <c r="ET234" s="433" t="str">
        <f t="shared" ca="1" si="312"/>
        <v/>
      </c>
      <c r="EU234" s="433" t="str">
        <f ca="1">IF(OR(CO234="",CQ234=""),"",Discipline!$P$3*CO234+Discipline!$X$3*CQ234)</f>
        <v/>
      </c>
      <c r="EV234" s="433" t="str">
        <f ca="1">IF(OR(CP234="",CR234=""),"",Discipline!$P$3*CP234+Discipline!$X$3*CR234)</f>
        <v/>
      </c>
    </row>
    <row r="235" spans="1:152" x14ac:dyDescent="0.25">
      <c r="A235" s="10" t="str">
        <f ca="1">IFERROR(RANK(order!A235,order!A$3:A$554,0),"")</f>
        <v/>
      </c>
      <c r="B235" s="10" t="str">
        <f ca="1">IFERROR(RANK(order!B235,order!B$3:B$554,0),"")</f>
        <v/>
      </c>
      <c r="C235" s="10" t="str">
        <f ca="1">IFERROR(RANK(order!C235,order!C$3:C$554,0),"")</f>
        <v/>
      </c>
      <c r="D235" s="4" t="str">
        <f ca="1">IFERROR(RANK(order!D235,order!D$3:D$554,0),"")</f>
        <v/>
      </c>
      <c r="E235" s="4" t="str">
        <f ca="1">IFERROR(RANK(order!E235,order!E$3:E$554,0),"")</f>
        <v/>
      </c>
      <c r="F235" s="4" t="str">
        <f ca="1">IFERROR(RANK(order!F235,order!F$3:F$554,0),"")</f>
        <v/>
      </c>
      <c r="G235" s="10" t="str">
        <f ca="1">IFERROR(RANK(order!G235,order!G$3:G$554,0),"")</f>
        <v/>
      </c>
      <c r="H235" s="10" t="str">
        <f ca="1">IFERROR(RANK(order!H235,order!H$3:H$554,0),"")</f>
        <v/>
      </c>
      <c r="I235" s="10" t="str">
        <f ca="1">IFERROR(RANK(order!I235,order!I$3:I$554,0),"")</f>
        <v/>
      </c>
      <c r="J235" s="4" t="str">
        <f ca="1">IFERROR(RANK(order!J235,order!J$3:J$554,0),"")</f>
        <v/>
      </c>
      <c r="K235" s="4" t="str">
        <f ca="1">IFERROR(RANK(order!K235,order!K$3:K$554,0),"")</f>
        <v/>
      </c>
      <c r="L235" s="4" t="str">
        <f ca="1">IFERROR(RANK(order!L235,order!L$3:L$554,0),"")</f>
        <v/>
      </c>
      <c r="M235" s="10" t="str">
        <f ca="1">IFERROR(RANK(order!M235,order!M$3:M$554,0),"")</f>
        <v/>
      </c>
      <c r="N235" s="10" t="str">
        <f ca="1">IFERROR(RANK(order!N235,order!N$3:N$554,0),"")</f>
        <v/>
      </c>
      <c r="O235" s="10" t="str">
        <f ca="1">IFERROR(RANK(order!O235,order!O$3:O$554,0),"")</f>
        <v/>
      </c>
      <c r="P235" s="4" t="str">
        <f ca="1">IFERROR(RANK(order!P235,order!P$3:P$554,0),"")</f>
        <v/>
      </c>
      <c r="Q235" s="4" t="str">
        <f ca="1">IFERROR(RANK(order!Q235,order!Q$3:Q$554,0),"")</f>
        <v/>
      </c>
      <c r="R235" s="4" t="str">
        <f ca="1">IFERROR(RANK(order!R235,order!R$3:R$554,0),"")</f>
        <v/>
      </c>
      <c r="S235" s="10" t="str">
        <f ca="1">IFERROR(RANK(order!S235,order!S$3:S$554,0),"")</f>
        <v/>
      </c>
      <c r="T235" s="10" t="str">
        <f ca="1">IFERROR(RANK(order!T235,order!T$3:T$554,0),"")</f>
        <v/>
      </c>
      <c r="U235" s="10" t="str">
        <f ca="1">IFERROR(RANK(order!U235,order!U$3:U$554,0),"")</f>
        <v/>
      </c>
      <c r="V235" s="4" t="str">
        <f ca="1">IFERROR(RANK(order!V235,order!V$3:V$554,0),"")</f>
        <v/>
      </c>
      <c r="W235" s="4" t="str">
        <f ca="1">IFERROR(RANK(order!W235,order!W$3:W$554,0),"")</f>
        <v/>
      </c>
      <c r="X235" s="4" t="str">
        <f ca="1">IFERROR(RANK(order!X235,order!X$3:X$554,0),"")</f>
        <v/>
      </c>
      <c r="Y235" s="10" t="str">
        <f ca="1">IFERROR(RANK(order!Y235,order!Y$3:Y$554,0),"")</f>
        <v/>
      </c>
      <c r="Z235" s="10" t="str">
        <f ca="1">IFERROR(RANK(order!Z235,order!Z$3:Z$554,0),"")</f>
        <v/>
      </c>
      <c r="AA235" s="10" t="str">
        <f ca="1">IFERROR(RANK(order!AA235,order!AA$3:AA$554,0),"")</f>
        <v/>
      </c>
      <c r="AB235" s="4" t="str">
        <f ca="1">IFERROR(RANK(order!AB235,order!AB$3:AB$554,0),"")</f>
        <v/>
      </c>
      <c r="AC235" s="4" t="str">
        <f ca="1">IFERROR(RANK(order!AC235,order!AC$3:AC$554,0),"")</f>
        <v/>
      </c>
      <c r="AD235" s="4" t="str">
        <f ca="1">IFERROR(RANK(order!AD235,order!AD$3:AD$554,0),"")</f>
        <v/>
      </c>
      <c r="AE235" s="10" t="str">
        <f ca="1">IFERROR(RANK(order!AE235,order!AE$3:AE$554,0),"")</f>
        <v/>
      </c>
      <c r="AF235" s="10" t="str">
        <f ca="1">IFERROR(RANK(order!AF235,order!AF$3:AF$554,0),"")</f>
        <v/>
      </c>
      <c r="AG235" s="10" t="str">
        <f ca="1">IFERROR(RANK(order!AG235,order!AG$3:AG$554,0),"")</f>
        <v/>
      </c>
      <c r="AH235" s="4" t="str">
        <f ca="1">IFERROR(RANK(order!AH235,order!AH$3:AH$554,0),"")</f>
        <v/>
      </c>
      <c r="AI235" s="4" t="str">
        <f ca="1">IFERROR(RANK(order!AI235,order!AI$3:AI$554,0),"")</f>
        <v/>
      </c>
      <c r="AJ235" s="4" t="str">
        <f ca="1">IFERROR(RANK(order!AJ235,order!AJ$3:AJ$554,0),"")</f>
        <v/>
      </c>
      <c r="AK235" s="10" t="str">
        <f ca="1">IFERROR(RANK(order!AK235,order!AK$3:AK$554,0),"")</f>
        <v/>
      </c>
      <c r="AL235" s="10" t="str">
        <f ca="1">IFERROR(RANK(order!AL235,order!AL$3:AL$554,0),"")</f>
        <v/>
      </c>
      <c r="AM235" s="10" t="str">
        <f ca="1">IFERROR(RANK(order!AM235,order!AM$3:AM$554,0),"")</f>
        <v/>
      </c>
      <c r="AN235" s="4" t="str">
        <f ca="1">IFERROR(RANK(order!AN235,order!AN$3:AN$554,0),"")</f>
        <v/>
      </c>
      <c r="AO235" s="4" t="str">
        <f ca="1">IFERROR(RANK(order!AO235,order!AO$3:AO$554,0),"")</f>
        <v/>
      </c>
      <c r="AP235" s="4" t="str">
        <f ca="1">IFERROR(RANK(order!AP235,order!AP$3:AP$554,0),"")</f>
        <v/>
      </c>
      <c r="AQ235" s="10" t="str">
        <f ca="1">IFERROR(RANK(order!AQ235,order!AQ$3:AQ$554,0),"")</f>
        <v/>
      </c>
      <c r="AR235" s="10" t="str">
        <f ca="1">IFERROR(RANK(order!AR235,order!AR$3:AR$554,0),"")</f>
        <v/>
      </c>
      <c r="AS235" s="10" t="str">
        <f ca="1">IFERROR(RANK(order!AS235,order!AS$3:AS$554,0),"")</f>
        <v/>
      </c>
      <c r="AT235" s="4" t="str">
        <f ca="1">IFERROR(RANK(order!AT235,order!AT$3:AT$554,0),"")</f>
        <v/>
      </c>
      <c r="AU235" s="4" t="str">
        <f ca="1">IFERROR(RANK(order!AU235,order!AU$3:AU$554,0),"")</f>
        <v/>
      </c>
      <c r="AV235" s="4" t="str">
        <f ca="1">IFERROR(RANK(order!AV235,order!AV$3:AV$554,0),"")</f>
        <v/>
      </c>
      <c r="AW235" s="10" t="str">
        <f ca="1">IFERROR(RANK(order!AW235,order!AW$3:AW$554,0),"")</f>
        <v/>
      </c>
      <c r="AX235" s="10" t="str">
        <f ca="1">IFERROR(RANK(order!AX235,order!AX$3:AX$554,0),"")</f>
        <v/>
      </c>
      <c r="AY235" s="10" t="str">
        <f ca="1">IFERROR(RANK(order!AY235,order!AY$3:AY$554,0),"")</f>
        <v/>
      </c>
      <c r="AZ235" s="4" t="str">
        <f ca="1">IFERROR(RANK(order!AZ235,order!AZ$3:AZ$554,0),"")</f>
        <v/>
      </c>
      <c r="BA235" s="4" t="str">
        <f ca="1">IFERROR(RANK(order!BA235,order!BA$3:BA$554,0),"")</f>
        <v/>
      </c>
      <c r="BB235" s="4" t="str">
        <f ca="1">IFERROR(RANK(order!BB235,order!BB$3:BB$554,0),"")</f>
        <v/>
      </c>
      <c r="BC235" s="10" t="str">
        <f ca="1">IFERROR(RANK(order!BC235,order!BC$3:BC$554,0),"")</f>
        <v/>
      </c>
      <c r="BD235" s="10" t="str">
        <f ca="1">IFERROR(RANK(order!BD235,order!BD$3:BD$554,0),"")</f>
        <v/>
      </c>
      <c r="BE235" s="10" t="str">
        <f ca="1">IFERROR(RANK(order!BE235,order!BE$3:BE$554,0),"")</f>
        <v/>
      </c>
      <c r="BF235" s="4" t="str">
        <f ca="1">IFERROR(RANK(order!BF235,order!BF$3:BF$554,0),"")</f>
        <v/>
      </c>
      <c r="BG235" s="4" t="str">
        <f ca="1">IFERROR(RANK(order!BG235,order!BG$3:BG$554,0),"")</f>
        <v/>
      </c>
      <c r="BH235" s="4" t="str">
        <f ca="1">IFERROR(RANK(order!BH235,order!BH$3:BH$554,0),"")</f>
        <v/>
      </c>
      <c r="BI235" s="10" t="str">
        <f ca="1">IFERROR(RANK(order!BI235,order!BI$3:BI$554,0),"")</f>
        <v/>
      </c>
      <c r="BJ235" s="10" t="str">
        <f ca="1">IFERROR(RANK(order!BJ235,order!BJ$3:BJ$554,0),"")</f>
        <v/>
      </c>
      <c r="BK235" s="10" t="str">
        <f ca="1">IFERROR(RANK(order!BK235,order!BK$3:BK$554,0),"")</f>
        <v/>
      </c>
      <c r="BL235" s="4" t="str">
        <f ca="1">IFERROR(RANK(order!BL235,order!BL$3:BL$554,0),"")</f>
        <v/>
      </c>
      <c r="BM235" s="4" t="str">
        <f ca="1">IFERROR(RANK(order!BM235,order!BM$3:BM$554,0),"")</f>
        <v/>
      </c>
      <c r="BN235" s="4" t="str">
        <f ca="1">IFERROR(RANK(order!BN235,order!BN$3:BN$554,0),"")</f>
        <v/>
      </c>
      <c r="BO235" s="10" t="str">
        <f ca="1">IFERROR(RANK(order!BO235,order!BO$3:BO$554,0),"")</f>
        <v/>
      </c>
      <c r="BP235" s="10" t="str">
        <f ca="1">IFERROR(RANK(order!BP235,order!BP$3:BP$554,0),"")</f>
        <v/>
      </c>
      <c r="BQ235" s="10" t="str">
        <f ca="1">IFERROR(RANK(order!BQ235,order!BQ$3:BQ$554,0),"")</f>
        <v/>
      </c>
      <c r="BR235" s="4" t="str">
        <f ca="1">IFERROR(RANK(order!BR235,order!BR$3:BR$554,0),"")</f>
        <v/>
      </c>
      <c r="BS235" s="4" t="str">
        <f ca="1">IFERROR(RANK(order!BS235,order!BS$3:BS$554,0),"")</f>
        <v/>
      </c>
      <c r="BT235" s="4" t="str">
        <f ca="1">IFERROR(RANK(order!BT235,order!BT$3:BT$554,0),"")</f>
        <v/>
      </c>
      <c r="BU235" s="95">
        <f t="shared" si="313"/>
        <v>233</v>
      </c>
      <c r="BV235" s="35" t="str">
        <f t="shared" si="314"/>
        <v>E1</v>
      </c>
      <c r="BW235" s="55">
        <f t="shared" ca="1" si="237"/>
        <v>0</v>
      </c>
      <c r="BX235" s="56" t="str">
        <f t="shared" ca="1" si="238"/>
        <v/>
      </c>
      <c r="BY235" s="56" t="str">
        <f t="shared" ca="1" si="239"/>
        <v/>
      </c>
      <c r="BZ235" s="57" t="str">
        <f t="shared" ca="1" si="240"/>
        <v/>
      </c>
      <c r="CA235" s="57" t="str">
        <f t="shared" ca="1" si="241"/>
        <v/>
      </c>
      <c r="CB235" s="58" t="str">
        <f t="shared" ca="1" si="242"/>
        <v/>
      </c>
      <c r="CC235" s="57" t="str">
        <f t="shared" ca="1" si="243"/>
        <v/>
      </c>
      <c r="CD235" s="57" t="str">
        <f t="shared" ca="1" si="244"/>
        <v/>
      </c>
      <c r="CE235" s="58" t="str">
        <f t="shared" ca="1" si="245"/>
        <v/>
      </c>
      <c r="CF235" s="59" t="str">
        <f t="shared" ca="1" si="246"/>
        <v/>
      </c>
      <c r="CG235" s="57" t="str">
        <f t="shared" ca="1" si="247"/>
        <v/>
      </c>
      <c r="CH235" s="57" t="str">
        <f t="shared" ca="1" si="248"/>
        <v/>
      </c>
      <c r="CI235" s="57" t="str">
        <f t="shared" ca="1" si="249"/>
        <v/>
      </c>
      <c r="CJ235" s="57" t="str">
        <f t="shared" ca="1" si="250"/>
        <v/>
      </c>
      <c r="CK235" s="57" t="str">
        <f t="shared" ca="1" si="251"/>
        <v/>
      </c>
      <c r="CL235" s="57" t="str">
        <f t="shared" ca="1" si="252"/>
        <v/>
      </c>
      <c r="CM235" s="57" t="str">
        <f t="shared" ca="1" si="253"/>
        <v/>
      </c>
      <c r="CN235" s="57" t="str">
        <f t="shared" ca="1" si="254"/>
        <v/>
      </c>
      <c r="CO235" s="57" t="str">
        <f t="shared" ca="1" si="255"/>
        <v/>
      </c>
      <c r="CP235" s="57" t="str">
        <f t="shared" ca="1" si="256"/>
        <v/>
      </c>
      <c r="CQ235" s="57" t="str">
        <f t="shared" ca="1" si="257"/>
        <v/>
      </c>
      <c r="CR235" s="57" t="str">
        <f t="shared" ca="1" si="258"/>
        <v/>
      </c>
      <c r="CS235" s="60" t="str">
        <f t="shared" ca="1" si="259"/>
        <v/>
      </c>
      <c r="CT235" s="60" t="str">
        <f t="shared" ca="1" si="260"/>
        <v/>
      </c>
      <c r="CU235" s="60" t="str">
        <f t="shared" ca="1" si="261"/>
        <v/>
      </c>
      <c r="CV235" s="60" t="str">
        <f t="shared" ca="1" si="262"/>
        <v/>
      </c>
      <c r="CW235" s="60" t="str">
        <f t="shared" ca="1" si="263"/>
        <v/>
      </c>
      <c r="CX235" s="60" t="str">
        <f t="shared" ca="1" si="264"/>
        <v/>
      </c>
      <c r="CY235" s="60" t="str">
        <f t="shared" ca="1" si="265"/>
        <v/>
      </c>
      <c r="CZ235" s="60" t="str">
        <f t="shared" ca="1" si="266"/>
        <v/>
      </c>
      <c r="DA235" s="65" t="str">
        <f t="shared" ca="1" si="267"/>
        <v/>
      </c>
      <c r="DB235" s="65" t="str">
        <f t="shared" ca="1" si="268"/>
        <v/>
      </c>
      <c r="DC235" s="65" t="str">
        <f t="shared" ca="1" si="269"/>
        <v/>
      </c>
      <c r="DD235" s="65" t="str">
        <f t="shared" ca="1" si="270"/>
        <v/>
      </c>
      <c r="DE235" s="65" t="str">
        <f t="shared" ca="1" si="271"/>
        <v/>
      </c>
      <c r="DF235" s="66" t="str">
        <f t="shared" ca="1" si="272"/>
        <v/>
      </c>
      <c r="DG235" s="66" t="str">
        <f t="shared" ca="1" si="273"/>
        <v/>
      </c>
      <c r="DH235" s="66" t="str">
        <f t="shared" ca="1" si="274"/>
        <v/>
      </c>
      <c r="DI235" s="66" t="str">
        <f t="shared" ca="1" si="275"/>
        <v/>
      </c>
      <c r="DJ235" s="66" t="str">
        <f t="shared" ca="1" si="276"/>
        <v/>
      </c>
      <c r="DK235" s="65" t="str">
        <f t="shared" ca="1" si="277"/>
        <v/>
      </c>
      <c r="DL235" s="65" t="str">
        <f t="shared" ca="1" si="278"/>
        <v/>
      </c>
      <c r="DM235" s="65" t="str">
        <f t="shared" ca="1" si="279"/>
        <v/>
      </c>
      <c r="DN235" s="65" t="str">
        <f t="shared" ca="1" si="280"/>
        <v/>
      </c>
      <c r="DO235" s="65" t="str">
        <f t="shared" ca="1" si="281"/>
        <v/>
      </c>
      <c r="DP235" s="65" t="str">
        <f t="shared" ca="1" si="282"/>
        <v/>
      </c>
      <c r="DQ235" s="65" t="str">
        <f t="shared" ca="1" si="283"/>
        <v/>
      </c>
      <c r="DR235" s="69" t="str">
        <f t="shared" ca="1" si="284"/>
        <v/>
      </c>
      <c r="DS235" s="69" t="str">
        <f t="shared" ca="1" si="285"/>
        <v/>
      </c>
      <c r="DT235" s="69" t="str">
        <f t="shared" ca="1" si="286"/>
        <v/>
      </c>
      <c r="DU235" s="69" t="str">
        <f t="shared" ca="1" si="287"/>
        <v/>
      </c>
      <c r="DV235" s="69" t="str">
        <f t="shared" ca="1" si="288"/>
        <v/>
      </c>
      <c r="DW235" s="69" t="str">
        <f t="shared" ca="1" si="289"/>
        <v/>
      </c>
      <c r="DX235" s="69" t="str">
        <f t="shared" ca="1" si="290"/>
        <v/>
      </c>
      <c r="DY235" s="69" t="str">
        <f t="shared" ca="1" si="291"/>
        <v/>
      </c>
      <c r="DZ235" s="72" t="str">
        <f t="shared" ca="1" si="292"/>
        <v/>
      </c>
      <c r="EA235" s="72" t="str">
        <f t="shared" ca="1" si="293"/>
        <v/>
      </c>
      <c r="EB235" s="72" t="str">
        <f t="shared" ca="1" si="294"/>
        <v/>
      </c>
      <c r="EC235" s="65" t="str">
        <f t="shared" ca="1" si="295"/>
        <v/>
      </c>
      <c r="ED235" s="65" t="str">
        <f t="shared" ca="1" si="296"/>
        <v/>
      </c>
      <c r="EE235" s="65" t="str">
        <f t="shared" ca="1" si="297"/>
        <v/>
      </c>
      <c r="EF235" s="65" t="str">
        <f t="shared" ca="1" si="298"/>
        <v/>
      </c>
      <c r="EG235" s="65" t="str">
        <f t="shared" ca="1" si="299"/>
        <v/>
      </c>
      <c r="EH235" s="65" t="str">
        <f t="shared" ca="1" si="300"/>
        <v/>
      </c>
      <c r="EI235" s="429" t="str">
        <f t="shared" ca="1" si="301"/>
        <v>No</v>
      </c>
      <c r="EJ235" s="428" t="str">
        <f t="shared" ca="1" si="302"/>
        <v/>
      </c>
      <c r="EK235" s="428" t="str">
        <f t="shared" ca="1" si="303"/>
        <v/>
      </c>
      <c r="EL235" s="65" t="str">
        <f t="shared" ca="1" si="304"/>
        <v/>
      </c>
      <c r="EM235" s="65" t="str">
        <f t="shared" ca="1" si="305"/>
        <v/>
      </c>
      <c r="EN235" s="65" t="str">
        <f t="shared" ca="1" si="306"/>
        <v/>
      </c>
      <c r="EO235" s="433" t="str">
        <f t="shared" ca="1" si="307"/>
        <v/>
      </c>
      <c r="EP235" s="433" t="str">
        <f t="shared" ca="1" si="308"/>
        <v/>
      </c>
      <c r="EQ235" s="433" t="str">
        <f t="shared" ca="1" si="309"/>
        <v/>
      </c>
      <c r="ER235" s="433" t="str">
        <f t="shared" ca="1" si="310"/>
        <v/>
      </c>
      <c r="ES235" s="433" t="str">
        <f t="shared" ca="1" si="311"/>
        <v/>
      </c>
      <c r="ET235" s="433" t="str">
        <f t="shared" ca="1" si="312"/>
        <v/>
      </c>
      <c r="EU235" s="433" t="str">
        <f ca="1">IF(OR(CO235="",CQ235=""),"",Discipline!$P$3*CO235+Discipline!$X$3*CQ235)</f>
        <v/>
      </c>
      <c r="EV235" s="433" t="str">
        <f ca="1">IF(OR(CP235="",CR235=""),"",Discipline!$P$3*CP235+Discipline!$X$3*CR235)</f>
        <v/>
      </c>
    </row>
    <row r="236" spans="1:152" x14ac:dyDescent="0.25">
      <c r="A236" s="10" t="str">
        <f ca="1">IFERROR(RANK(order!A236,order!A$3:A$554,0),"")</f>
        <v/>
      </c>
      <c r="B236" s="10" t="str">
        <f ca="1">IFERROR(RANK(order!B236,order!B$3:B$554,0),"")</f>
        <v/>
      </c>
      <c r="C236" s="10" t="str">
        <f ca="1">IFERROR(RANK(order!C236,order!C$3:C$554,0),"")</f>
        <v/>
      </c>
      <c r="D236" s="4" t="str">
        <f ca="1">IFERROR(RANK(order!D236,order!D$3:D$554,0),"")</f>
        <v/>
      </c>
      <c r="E236" s="4" t="str">
        <f ca="1">IFERROR(RANK(order!E236,order!E$3:E$554,0),"")</f>
        <v/>
      </c>
      <c r="F236" s="4" t="str">
        <f ca="1">IFERROR(RANK(order!F236,order!F$3:F$554,0),"")</f>
        <v/>
      </c>
      <c r="G236" s="10" t="str">
        <f ca="1">IFERROR(RANK(order!G236,order!G$3:G$554,0),"")</f>
        <v/>
      </c>
      <c r="H236" s="10" t="str">
        <f ca="1">IFERROR(RANK(order!H236,order!H$3:H$554,0),"")</f>
        <v/>
      </c>
      <c r="I236" s="10" t="str">
        <f ca="1">IFERROR(RANK(order!I236,order!I$3:I$554,0),"")</f>
        <v/>
      </c>
      <c r="J236" s="4" t="str">
        <f ca="1">IFERROR(RANK(order!J236,order!J$3:J$554,0),"")</f>
        <v/>
      </c>
      <c r="K236" s="4" t="str">
        <f ca="1">IFERROR(RANK(order!K236,order!K$3:K$554,0),"")</f>
        <v/>
      </c>
      <c r="L236" s="4" t="str">
        <f ca="1">IFERROR(RANK(order!L236,order!L$3:L$554,0),"")</f>
        <v/>
      </c>
      <c r="M236" s="10" t="str">
        <f ca="1">IFERROR(RANK(order!M236,order!M$3:M$554,0),"")</f>
        <v/>
      </c>
      <c r="N236" s="10" t="str">
        <f ca="1">IFERROR(RANK(order!N236,order!N$3:N$554,0),"")</f>
        <v/>
      </c>
      <c r="O236" s="10" t="str">
        <f ca="1">IFERROR(RANK(order!O236,order!O$3:O$554,0),"")</f>
        <v/>
      </c>
      <c r="P236" s="4" t="str">
        <f ca="1">IFERROR(RANK(order!P236,order!P$3:P$554,0),"")</f>
        <v/>
      </c>
      <c r="Q236" s="4" t="str">
        <f ca="1">IFERROR(RANK(order!Q236,order!Q$3:Q$554,0),"")</f>
        <v/>
      </c>
      <c r="R236" s="4" t="str">
        <f ca="1">IFERROR(RANK(order!R236,order!R$3:R$554,0),"")</f>
        <v/>
      </c>
      <c r="S236" s="10" t="str">
        <f ca="1">IFERROR(RANK(order!S236,order!S$3:S$554,0),"")</f>
        <v/>
      </c>
      <c r="T236" s="10" t="str">
        <f ca="1">IFERROR(RANK(order!T236,order!T$3:T$554,0),"")</f>
        <v/>
      </c>
      <c r="U236" s="10" t="str">
        <f ca="1">IFERROR(RANK(order!U236,order!U$3:U$554,0),"")</f>
        <v/>
      </c>
      <c r="V236" s="4" t="str">
        <f ca="1">IFERROR(RANK(order!V236,order!V$3:V$554,0),"")</f>
        <v/>
      </c>
      <c r="W236" s="4" t="str">
        <f ca="1">IFERROR(RANK(order!W236,order!W$3:W$554,0),"")</f>
        <v/>
      </c>
      <c r="X236" s="4" t="str">
        <f ca="1">IFERROR(RANK(order!X236,order!X$3:X$554,0),"")</f>
        <v/>
      </c>
      <c r="Y236" s="10" t="str">
        <f ca="1">IFERROR(RANK(order!Y236,order!Y$3:Y$554,0),"")</f>
        <v/>
      </c>
      <c r="Z236" s="10" t="str">
        <f ca="1">IFERROR(RANK(order!Z236,order!Z$3:Z$554,0),"")</f>
        <v/>
      </c>
      <c r="AA236" s="10" t="str">
        <f ca="1">IFERROR(RANK(order!AA236,order!AA$3:AA$554,0),"")</f>
        <v/>
      </c>
      <c r="AB236" s="4" t="str">
        <f ca="1">IFERROR(RANK(order!AB236,order!AB$3:AB$554,0),"")</f>
        <v/>
      </c>
      <c r="AC236" s="4" t="str">
        <f ca="1">IFERROR(RANK(order!AC236,order!AC$3:AC$554,0),"")</f>
        <v/>
      </c>
      <c r="AD236" s="4" t="str">
        <f ca="1">IFERROR(RANK(order!AD236,order!AD$3:AD$554,0),"")</f>
        <v/>
      </c>
      <c r="AE236" s="10" t="str">
        <f ca="1">IFERROR(RANK(order!AE236,order!AE$3:AE$554,0),"")</f>
        <v/>
      </c>
      <c r="AF236" s="10" t="str">
        <f ca="1">IFERROR(RANK(order!AF236,order!AF$3:AF$554,0),"")</f>
        <v/>
      </c>
      <c r="AG236" s="10" t="str">
        <f ca="1">IFERROR(RANK(order!AG236,order!AG$3:AG$554,0),"")</f>
        <v/>
      </c>
      <c r="AH236" s="4" t="str">
        <f ca="1">IFERROR(RANK(order!AH236,order!AH$3:AH$554,0),"")</f>
        <v/>
      </c>
      <c r="AI236" s="4" t="str">
        <f ca="1">IFERROR(RANK(order!AI236,order!AI$3:AI$554,0),"")</f>
        <v/>
      </c>
      <c r="AJ236" s="4" t="str">
        <f ca="1">IFERROR(RANK(order!AJ236,order!AJ$3:AJ$554,0),"")</f>
        <v/>
      </c>
      <c r="AK236" s="10" t="str">
        <f ca="1">IFERROR(RANK(order!AK236,order!AK$3:AK$554,0),"")</f>
        <v/>
      </c>
      <c r="AL236" s="10" t="str">
        <f ca="1">IFERROR(RANK(order!AL236,order!AL$3:AL$554,0),"")</f>
        <v/>
      </c>
      <c r="AM236" s="10" t="str">
        <f ca="1">IFERROR(RANK(order!AM236,order!AM$3:AM$554,0),"")</f>
        <v/>
      </c>
      <c r="AN236" s="4" t="str">
        <f ca="1">IFERROR(RANK(order!AN236,order!AN$3:AN$554,0),"")</f>
        <v/>
      </c>
      <c r="AO236" s="4" t="str">
        <f ca="1">IFERROR(RANK(order!AO236,order!AO$3:AO$554,0),"")</f>
        <v/>
      </c>
      <c r="AP236" s="4" t="str">
        <f ca="1">IFERROR(RANK(order!AP236,order!AP$3:AP$554,0),"")</f>
        <v/>
      </c>
      <c r="AQ236" s="10" t="str">
        <f ca="1">IFERROR(RANK(order!AQ236,order!AQ$3:AQ$554,0),"")</f>
        <v/>
      </c>
      <c r="AR236" s="10" t="str">
        <f ca="1">IFERROR(RANK(order!AR236,order!AR$3:AR$554,0),"")</f>
        <v/>
      </c>
      <c r="AS236" s="10" t="str">
        <f ca="1">IFERROR(RANK(order!AS236,order!AS$3:AS$554,0),"")</f>
        <v/>
      </c>
      <c r="AT236" s="4" t="str">
        <f ca="1">IFERROR(RANK(order!AT236,order!AT$3:AT$554,0),"")</f>
        <v/>
      </c>
      <c r="AU236" s="4" t="str">
        <f ca="1">IFERROR(RANK(order!AU236,order!AU$3:AU$554,0),"")</f>
        <v/>
      </c>
      <c r="AV236" s="4" t="str">
        <f ca="1">IFERROR(RANK(order!AV236,order!AV$3:AV$554,0),"")</f>
        <v/>
      </c>
      <c r="AW236" s="10" t="str">
        <f ca="1">IFERROR(RANK(order!AW236,order!AW$3:AW$554,0),"")</f>
        <v/>
      </c>
      <c r="AX236" s="10" t="str">
        <f ca="1">IFERROR(RANK(order!AX236,order!AX$3:AX$554,0),"")</f>
        <v/>
      </c>
      <c r="AY236" s="10" t="str">
        <f ca="1">IFERROR(RANK(order!AY236,order!AY$3:AY$554,0),"")</f>
        <v/>
      </c>
      <c r="AZ236" s="4" t="str">
        <f ca="1">IFERROR(RANK(order!AZ236,order!AZ$3:AZ$554,0),"")</f>
        <v/>
      </c>
      <c r="BA236" s="4" t="str">
        <f ca="1">IFERROR(RANK(order!BA236,order!BA$3:BA$554,0),"")</f>
        <v/>
      </c>
      <c r="BB236" s="4" t="str">
        <f ca="1">IFERROR(RANK(order!BB236,order!BB$3:BB$554,0),"")</f>
        <v/>
      </c>
      <c r="BC236" s="10" t="str">
        <f ca="1">IFERROR(RANK(order!BC236,order!BC$3:BC$554,0),"")</f>
        <v/>
      </c>
      <c r="BD236" s="10" t="str">
        <f ca="1">IFERROR(RANK(order!BD236,order!BD$3:BD$554,0),"")</f>
        <v/>
      </c>
      <c r="BE236" s="10" t="str">
        <f ca="1">IFERROR(RANK(order!BE236,order!BE$3:BE$554,0),"")</f>
        <v/>
      </c>
      <c r="BF236" s="4" t="str">
        <f ca="1">IFERROR(RANK(order!BF236,order!BF$3:BF$554,0),"")</f>
        <v/>
      </c>
      <c r="BG236" s="4" t="str">
        <f ca="1">IFERROR(RANK(order!BG236,order!BG$3:BG$554,0),"")</f>
        <v/>
      </c>
      <c r="BH236" s="4" t="str">
        <f ca="1">IFERROR(RANK(order!BH236,order!BH$3:BH$554,0),"")</f>
        <v/>
      </c>
      <c r="BI236" s="10" t="str">
        <f ca="1">IFERROR(RANK(order!BI236,order!BI$3:BI$554,0),"")</f>
        <v/>
      </c>
      <c r="BJ236" s="10" t="str">
        <f ca="1">IFERROR(RANK(order!BJ236,order!BJ$3:BJ$554,0),"")</f>
        <v/>
      </c>
      <c r="BK236" s="10" t="str">
        <f ca="1">IFERROR(RANK(order!BK236,order!BK$3:BK$554,0),"")</f>
        <v/>
      </c>
      <c r="BL236" s="4" t="str">
        <f ca="1">IFERROR(RANK(order!BL236,order!BL$3:BL$554,0),"")</f>
        <v/>
      </c>
      <c r="BM236" s="4" t="str">
        <f ca="1">IFERROR(RANK(order!BM236,order!BM$3:BM$554,0),"")</f>
        <v/>
      </c>
      <c r="BN236" s="4" t="str">
        <f ca="1">IFERROR(RANK(order!BN236,order!BN$3:BN$554,0),"")</f>
        <v/>
      </c>
      <c r="BO236" s="10" t="str">
        <f ca="1">IFERROR(RANK(order!BO236,order!BO$3:BO$554,0),"")</f>
        <v/>
      </c>
      <c r="BP236" s="10" t="str">
        <f ca="1">IFERROR(RANK(order!BP236,order!BP$3:BP$554,0),"")</f>
        <v/>
      </c>
      <c r="BQ236" s="10" t="str">
        <f ca="1">IFERROR(RANK(order!BQ236,order!BQ$3:BQ$554,0),"")</f>
        <v/>
      </c>
      <c r="BR236" s="4" t="str">
        <f ca="1">IFERROR(RANK(order!BR236,order!BR$3:BR$554,0),"")</f>
        <v/>
      </c>
      <c r="BS236" s="4" t="str">
        <f ca="1">IFERROR(RANK(order!BS236,order!BS$3:BS$554,0),"")</f>
        <v/>
      </c>
      <c r="BT236" s="4" t="str">
        <f ca="1">IFERROR(RANK(order!BT236,order!BT$3:BT$554,0),"")</f>
        <v/>
      </c>
      <c r="BU236" s="95">
        <f t="shared" si="313"/>
        <v>234</v>
      </c>
      <c r="BV236" s="35" t="str">
        <f t="shared" si="314"/>
        <v>E1</v>
      </c>
      <c r="BW236" s="55">
        <f t="shared" ca="1" si="237"/>
        <v>0</v>
      </c>
      <c r="BX236" s="56" t="str">
        <f t="shared" ca="1" si="238"/>
        <v/>
      </c>
      <c r="BY236" s="56" t="str">
        <f t="shared" ca="1" si="239"/>
        <v/>
      </c>
      <c r="BZ236" s="57" t="str">
        <f t="shared" ca="1" si="240"/>
        <v/>
      </c>
      <c r="CA236" s="57" t="str">
        <f t="shared" ca="1" si="241"/>
        <v/>
      </c>
      <c r="CB236" s="58" t="str">
        <f t="shared" ca="1" si="242"/>
        <v/>
      </c>
      <c r="CC236" s="57" t="str">
        <f t="shared" ca="1" si="243"/>
        <v/>
      </c>
      <c r="CD236" s="57" t="str">
        <f t="shared" ca="1" si="244"/>
        <v/>
      </c>
      <c r="CE236" s="58" t="str">
        <f t="shared" ca="1" si="245"/>
        <v/>
      </c>
      <c r="CF236" s="59" t="str">
        <f t="shared" ca="1" si="246"/>
        <v/>
      </c>
      <c r="CG236" s="57" t="str">
        <f t="shared" ca="1" si="247"/>
        <v/>
      </c>
      <c r="CH236" s="57" t="str">
        <f t="shared" ca="1" si="248"/>
        <v/>
      </c>
      <c r="CI236" s="57" t="str">
        <f t="shared" ca="1" si="249"/>
        <v/>
      </c>
      <c r="CJ236" s="57" t="str">
        <f t="shared" ca="1" si="250"/>
        <v/>
      </c>
      <c r="CK236" s="57" t="str">
        <f t="shared" ca="1" si="251"/>
        <v/>
      </c>
      <c r="CL236" s="57" t="str">
        <f t="shared" ca="1" si="252"/>
        <v/>
      </c>
      <c r="CM236" s="57" t="str">
        <f t="shared" ca="1" si="253"/>
        <v/>
      </c>
      <c r="CN236" s="57" t="str">
        <f t="shared" ca="1" si="254"/>
        <v/>
      </c>
      <c r="CO236" s="57" t="str">
        <f t="shared" ca="1" si="255"/>
        <v/>
      </c>
      <c r="CP236" s="57" t="str">
        <f t="shared" ca="1" si="256"/>
        <v/>
      </c>
      <c r="CQ236" s="57" t="str">
        <f t="shared" ca="1" si="257"/>
        <v/>
      </c>
      <c r="CR236" s="57" t="str">
        <f t="shared" ca="1" si="258"/>
        <v/>
      </c>
      <c r="CS236" s="60" t="str">
        <f t="shared" ca="1" si="259"/>
        <v/>
      </c>
      <c r="CT236" s="60" t="str">
        <f t="shared" ca="1" si="260"/>
        <v/>
      </c>
      <c r="CU236" s="60" t="str">
        <f t="shared" ca="1" si="261"/>
        <v/>
      </c>
      <c r="CV236" s="60" t="str">
        <f t="shared" ca="1" si="262"/>
        <v/>
      </c>
      <c r="CW236" s="60" t="str">
        <f t="shared" ca="1" si="263"/>
        <v/>
      </c>
      <c r="CX236" s="60" t="str">
        <f t="shared" ca="1" si="264"/>
        <v/>
      </c>
      <c r="CY236" s="60" t="str">
        <f t="shared" ca="1" si="265"/>
        <v/>
      </c>
      <c r="CZ236" s="60" t="str">
        <f t="shared" ca="1" si="266"/>
        <v/>
      </c>
      <c r="DA236" s="65" t="str">
        <f t="shared" ca="1" si="267"/>
        <v/>
      </c>
      <c r="DB236" s="65" t="str">
        <f t="shared" ca="1" si="268"/>
        <v/>
      </c>
      <c r="DC236" s="65" t="str">
        <f t="shared" ca="1" si="269"/>
        <v/>
      </c>
      <c r="DD236" s="65" t="str">
        <f t="shared" ca="1" si="270"/>
        <v/>
      </c>
      <c r="DE236" s="65" t="str">
        <f t="shared" ca="1" si="271"/>
        <v/>
      </c>
      <c r="DF236" s="66" t="str">
        <f t="shared" ca="1" si="272"/>
        <v/>
      </c>
      <c r="DG236" s="66" t="str">
        <f t="shared" ca="1" si="273"/>
        <v/>
      </c>
      <c r="DH236" s="66" t="str">
        <f t="shared" ca="1" si="274"/>
        <v/>
      </c>
      <c r="DI236" s="66" t="str">
        <f t="shared" ca="1" si="275"/>
        <v/>
      </c>
      <c r="DJ236" s="66" t="str">
        <f t="shared" ca="1" si="276"/>
        <v/>
      </c>
      <c r="DK236" s="65" t="str">
        <f t="shared" ca="1" si="277"/>
        <v/>
      </c>
      <c r="DL236" s="65" t="str">
        <f t="shared" ca="1" si="278"/>
        <v/>
      </c>
      <c r="DM236" s="65" t="str">
        <f t="shared" ca="1" si="279"/>
        <v/>
      </c>
      <c r="DN236" s="65" t="str">
        <f t="shared" ca="1" si="280"/>
        <v/>
      </c>
      <c r="DO236" s="65" t="str">
        <f t="shared" ca="1" si="281"/>
        <v/>
      </c>
      <c r="DP236" s="65" t="str">
        <f t="shared" ca="1" si="282"/>
        <v/>
      </c>
      <c r="DQ236" s="65" t="str">
        <f t="shared" ca="1" si="283"/>
        <v/>
      </c>
      <c r="DR236" s="69" t="str">
        <f t="shared" ca="1" si="284"/>
        <v/>
      </c>
      <c r="DS236" s="69" t="str">
        <f t="shared" ca="1" si="285"/>
        <v/>
      </c>
      <c r="DT236" s="69" t="str">
        <f t="shared" ca="1" si="286"/>
        <v/>
      </c>
      <c r="DU236" s="69" t="str">
        <f t="shared" ca="1" si="287"/>
        <v/>
      </c>
      <c r="DV236" s="69" t="str">
        <f t="shared" ca="1" si="288"/>
        <v/>
      </c>
      <c r="DW236" s="69" t="str">
        <f t="shared" ca="1" si="289"/>
        <v/>
      </c>
      <c r="DX236" s="69" t="str">
        <f t="shared" ca="1" si="290"/>
        <v/>
      </c>
      <c r="DY236" s="69" t="str">
        <f t="shared" ca="1" si="291"/>
        <v/>
      </c>
      <c r="DZ236" s="72" t="str">
        <f t="shared" ca="1" si="292"/>
        <v/>
      </c>
      <c r="EA236" s="72" t="str">
        <f t="shared" ca="1" si="293"/>
        <v/>
      </c>
      <c r="EB236" s="72" t="str">
        <f t="shared" ca="1" si="294"/>
        <v/>
      </c>
      <c r="EC236" s="65" t="str">
        <f t="shared" ca="1" si="295"/>
        <v/>
      </c>
      <c r="ED236" s="65" t="str">
        <f t="shared" ca="1" si="296"/>
        <v/>
      </c>
      <c r="EE236" s="65" t="str">
        <f t="shared" ca="1" si="297"/>
        <v/>
      </c>
      <c r="EF236" s="65" t="str">
        <f t="shared" ca="1" si="298"/>
        <v/>
      </c>
      <c r="EG236" s="65" t="str">
        <f t="shared" ca="1" si="299"/>
        <v/>
      </c>
      <c r="EH236" s="65" t="str">
        <f t="shared" ca="1" si="300"/>
        <v/>
      </c>
      <c r="EI236" s="429" t="str">
        <f t="shared" ca="1" si="301"/>
        <v>No</v>
      </c>
      <c r="EJ236" s="428" t="str">
        <f t="shared" ca="1" si="302"/>
        <v/>
      </c>
      <c r="EK236" s="428" t="str">
        <f t="shared" ca="1" si="303"/>
        <v/>
      </c>
      <c r="EL236" s="65" t="str">
        <f t="shared" ca="1" si="304"/>
        <v/>
      </c>
      <c r="EM236" s="65" t="str">
        <f t="shared" ca="1" si="305"/>
        <v/>
      </c>
      <c r="EN236" s="65" t="str">
        <f t="shared" ca="1" si="306"/>
        <v/>
      </c>
      <c r="EO236" s="433" t="str">
        <f t="shared" ca="1" si="307"/>
        <v/>
      </c>
      <c r="EP236" s="433" t="str">
        <f t="shared" ca="1" si="308"/>
        <v/>
      </c>
      <c r="EQ236" s="433" t="str">
        <f t="shared" ca="1" si="309"/>
        <v/>
      </c>
      <c r="ER236" s="433" t="str">
        <f t="shared" ca="1" si="310"/>
        <v/>
      </c>
      <c r="ES236" s="433" t="str">
        <f t="shared" ca="1" si="311"/>
        <v/>
      </c>
      <c r="ET236" s="433" t="str">
        <f t="shared" ca="1" si="312"/>
        <v/>
      </c>
      <c r="EU236" s="433" t="str">
        <f ca="1">IF(OR(CO236="",CQ236=""),"",Discipline!$P$3*CO236+Discipline!$X$3*CQ236)</f>
        <v/>
      </c>
      <c r="EV236" s="433" t="str">
        <f ca="1">IF(OR(CP236="",CR236=""),"",Discipline!$P$3*CP236+Discipline!$X$3*CR236)</f>
        <v/>
      </c>
    </row>
    <row r="237" spans="1:152" x14ac:dyDescent="0.25">
      <c r="A237" s="10" t="str">
        <f ca="1">IFERROR(RANK(order!A237,order!A$3:A$554,0),"")</f>
        <v/>
      </c>
      <c r="B237" s="10" t="str">
        <f ca="1">IFERROR(RANK(order!B237,order!B$3:B$554,0),"")</f>
        <v/>
      </c>
      <c r="C237" s="10" t="str">
        <f ca="1">IFERROR(RANK(order!C237,order!C$3:C$554,0),"")</f>
        <v/>
      </c>
      <c r="D237" s="4" t="str">
        <f ca="1">IFERROR(RANK(order!D237,order!D$3:D$554,0),"")</f>
        <v/>
      </c>
      <c r="E237" s="4" t="str">
        <f ca="1">IFERROR(RANK(order!E237,order!E$3:E$554,0),"")</f>
        <v/>
      </c>
      <c r="F237" s="4" t="str">
        <f ca="1">IFERROR(RANK(order!F237,order!F$3:F$554,0),"")</f>
        <v/>
      </c>
      <c r="G237" s="10" t="str">
        <f ca="1">IFERROR(RANK(order!G237,order!G$3:G$554,0),"")</f>
        <v/>
      </c>
      <c r="H237" s="10" t="str">
        <f ca="1">IFERROR(RANK(order!H237,order!H$3:H$554,0),"")</f>
        <v/>
      </c>
      <c r="I237" s="10" t="str">
        <f ca="1">IFERROR(RANK(order!I237,order!I$3:I$554,0),"")</f>
        <v/>
      </c>
      <c r="J237" s="4" t="str">
        <f ca="1">IFERROR(RANK(order!J237,order!J$3:J$554,0),"")</f>
        <v/>
      </c>
      <c r="K237" s="4" t="str">
        <f ca="1">IFERROR(RANK(order!K237,order!K$3:K$554,0),"")</f>
        <v/>
      </c>
      <c r="L237" s="4" t="str">
        <f ca="1">IFERROR(RANK(order!L237,order!L$3:L$554,0),"")</f>
        <v/>
      </c>
      <c r="M237" s="10" t="str">
        <f ca="1">IFERROR(RANK(order!M237,order!M$3:M$554,0),"")</f>
        <v/>
      </c>
      <c r="N237" s="10" t="str">
        <f ca="1">IFERROR(RANK(order!N237,order!N$3:N$554,0),"")</f>
        <v/>
      </c>
      <c r="O237" s="10" t="str">
        <f ca="1">IFERROR(RANK(order!O237,order!O$3:O$554,0),"")</f>
        <v/>
      </c>
      <c r="P237" s="4" t="str">
        <f ca="1">IFERROR(RANK(order!P237,order!P$3:P$554,0),"")</f>
        <v/>
      </c>
      <c r="Q237" s="4" t="str">
        <f ca="1">IFERROR(RANK(order!Q237,order!Q$3:Q$554,0),"")</f>
        <v/>
      </c>
      <c r="R237" s="4" t="str">
        <f ca="1">IFERROR(RANK(order!R237,order!R$3:R$554,0),"")</f>
        <v/>
      </c>
      <c r="S237" s="10" t="str">
        <f ca="1">IFERROR(RANK(order!S237,order!S$3:S$554,0),"")</f>
        <v/>
      </c>
      <c r="T237" s="10" t="str">
        <f ca="1">IFERROR(RANK(order!T237,order!T$3:T$554,0),"")</f>
        <v/>
      </c>
      <c r="U237" s="10" t="str">
        <f ca="1">IFERROR(RANK(order!U237,order!U$3:U$554,0),"")</f>
        <v/>
      </c>
      <c r="V237" s="4" t="str">
        <f ca="1">IFERROR(RANK(order!V237,order!V$3:V$554,0),"")</f>
        <v/>
      </c>
      <c r="W237" s="4" t="str">
        <f ca="1">IFERROR(RANK(order!W237,order!W$3:W$554,0),"")</f>
        <v/>
      </c>
      <c r="X237" s="4" t="str">
        <f ca="1">IFERROR(RANK(order!X237,order!X$3:X$554,0),"")</f>
        <v/>
      </c>
      <c r="Y237" s="10" t="str">
        <f ca="1">IFERROR(RANK(order!Y237,order!Y$3:Y$554,0),"")</f>
        <v/>
      </c>
      <c r="Z237" s="10" t="str">
        <f ca="1">IFERROR(RANK(order!Z237,order!Z$3:Z$554,0),"")</f>
        <v/>
      </c>
      <c r="AA237" s="10" t="str">
        <f ca="1">IFERROR(RANK(order!AA237,order!AA$3:AA$554,0),"")</f>
        <v/>
      </c>
      <c r="AB237" s="4" t="str">
        <f ca="1">IFERROR(RANK(order!AB237,order!AB$3:AB$554,0),"")</f>
        <v/>
      </c>
      <c r="AC237" s="4" t="str">
        <f ca="1">IFERROR(RANK(order!AC237,order!AC$3:AC$554,0),"")</f>
        <v/>
      </c>
      <c r="AD237" s="4" t="str">
        <f ca="1">IFERROR(RANK(order!AD237,order!AD$3:AD$554,0),"")</f>
        <v/>
      </c>
      <c r="AE237" s="10" t="str">
        <f ca="1">IFERROR(RANK(order!AE237,order!AE$3:AE$554,0),"")</f>
        <v/>
      </c>
      <c r="AF237" s="10" t="str">
        <f ca="1">IFERROR(RANK(order!AF237,order!AF$3:AF$554,0),"")</f>
        <v/>
      </c>
      <c r="AG237" s="10" t="str">
        <f ca="1">IFERROR(RANK(order!AG237,order!AG$3:AG$554,0),"")</f>
        <v/>
      </c>
      <c r="AH237" s="4" t="str">
        <f ca="1">IFERROR(RANK(order!AH237,order!AH$3:AH$554,0),"")</f>
        <v/>
      </c>
      <c r="AI237" s="4" t="str">
        <f ca="1">IFERROR(RANK(order!AI237,order!AI$3:AI$554,0),"")</f>
        <v/>
      </c>
      <c r="AJ237" s="4" t="str">
        <f ca="1">IFERROR(RANK(order!AJ237,order!AJ$3:AJ$554,0),"")</f>
        <v/>
      </c>
      <c r="AK237" s="10" t="str">
        <f ca="1">IFERROR(RANK(order!AK237,order!AK$3:AK$554,0),"")</f>
        <v/>
      </c>
      <c r="AL237" s="10" t="str">
        <f ca="1">IFERROR(RANK(order!AL237,order!AL$3:AL$554,0),"")</f>
        <v/>
      </c>
      <c r="AM237" s="10" t="str">
        <f ca="1">IFERROR(RANK(order!AM237,order!AM$3:AM$554,0),"")</f>
        <v/>
      </c>
      <c r="AN237" s="4" t="str">
        <f ca="1">IFERROR(RANK(order!AN237,order!AN$3:AN$554,0),"")</f>
        <v/>
      </c>
      <c r="AO237" s="4" t="str">
        <f ca="1">IFERROR(RANK(order!AO237,order!AO$3:AO$554,0),"")</f>
        <v/>
      </c>
      <c r="AP237" s="4" t="str">
        <f ca="1">IFERROR(RANK(order!AP237,order!AP$3:AP$554,0),"")</f>
        <v/>
      </c>
      <c r="AQ237" s="10" t="str">
        <f ca="1">IFERROR(RANK(order!AQ237,order!AQ$3:AQ$554,0),"")</f>
        <v/>
      </c>
      <c r="AR237" s="10" t="str">
        <f ca="1">IFERROR(RANK(order!AR237,order!AR$3:AR$554,0),"")</f>
        <v/>
      </c>
      <c r="AS237" s="10" t="str">
        <f ca="1">IFERROR(RANK(order!AS237,order!AS$3:AS$554,0),"")</f>
        <v/>
      </c>
      <c r="AT237" s="4" t="str">
        <f ca="1">IFERROR(RANK(order!AT237,order!AT$3:AT$554,0),"")</f>
        <v/>
      </c>
      <c r="AU237" s="4" t="str">
        <f ca="1">IFERROR(RANK(order!AU237,order!AU$3:AU$554,0),"")</f>
        <v/>
      </c>
      <c r="AV237" s="4" t="str">
        <f ca="1">IFERROR(RANK(order!AV237,order!AV$3:AV$554,0),"")</f>
        <v/>
      </c>
      <c r="AW237" s="10" t="str">
        <f ca="1">IFERROR(RANK(order!AW237,order!AW$3:AW$554,0),"")</f>
        <v/>
      </c>
      <c r="AX237" s="10" t="str">
        <f ca="1">IFERROR(RANK(order!AX237,order!AX$3:AX$554,0),"")</f>
        <v/>
      </c>
      <c r="AY237" s="10" t="str">
        <f ca="1">IFERROR(RANK(order!AY237,order!AY$3:AY$554,0),"")</f>
        <v/>
      </c>
      <c r="AZ237" s="4" t="str">
        <f ca="1">IFERROR(RANK(order!AZ237,order!AZ$3:AZ$554,0),"")</f>
        <v/>
      </c>
      <c r="BA237" s="4" t="str">
        <f ca="1">IFERROR(RANK(order!BA237,order!BA$3:BA$554,0),"")</f>
        <v/>
      </c>
      <c r="BB237" s="4" t="str">
        <f ca="1">IFERROR(RANK(order!BB237,order!BB$3:BB$554,0),"")</f>
        <v/>
      </c>
      <c r="BC237" s="10" t="str">
        <f ca="1">IFERROR(RANK(order!BC237,order!BC$3:BC$554,0),"")</f>
        <v/>
      </c>
      <c r="BD237" s="10" t="str">
        <f ca="1">IFERROR(RANK(order!BD237,order!BD$3:BD$554,0),"")</f>
        <v/>
      </c>
      <c r="BE237" s="10" t="str">
        <f ca="1">IFERROR(RANK(order!BE237,order!BE$3:BE$554,0),"")</f>
        <v/>
      </c>
      <c r="BF237" s="4" t="str">
        <f ca="1">IFERROR(RANK(order!BF237,order!BF$3:BF$554,0),"")</f>
        <v/>
      </c>
      <c r="BG237" s="4" t="str">
        <f ca="1">IFERROR(RANK(order!BG237,order!BG$3:BG$554,0),"")</f>
        <v/>
      </c>
      <c r="BH237" s="4" t="str">
        <f ca="1">IFERROR(RANK(order!BH237,order!BH$3:BH$554,0),"")</f>
        <v/>
      </c>
      <c r="BI237" s="10" t="str">
        <f ca="1">IFERROR(RANK(order!BI237,order!BI$3:BI$554,0),"")</f>
        <v/>
      </c>
      <c r="BJ237" s="10" t="str">
        <f ca="1">IFERROR(RANK(order!BJ237,order!BJ$3:BJ$554,0),"")</f>
        <v/>
      </c>
      <c r="BK237" s="10" t="str">
        <f ca="1">IFERROR(RANK(order!BK237,order!BK$3:BK$554,0),"")</f>
        <v/>
      </c>
      <c r="BL237" s="4" t="str">
        <f ca="1">IFERROR(RANK(order!BL237,order!BL$3:BL$554,0),"")</f>
        <v/>
      </c>
      <c r="BM237" s="4" t="str">
        <f ca="1">IFERROR(RANK(order!BM237,order!BM$3:BM$554,0),"")</f>
        <v/>
      </c>
      <c r="BN237" s="4" t="str">
        <f ca="1">IFERROR(RANK(order!BN237,order!BN$3:BN$554,0),"")</f>
        <v/>
      </c>
      <c r="BO237" s="10" t="str">
        <f ca="1">IFERROR(RANK(order!BO237,order!BO$3:BO$554,0),"")</f>
        <v/>
      </c>
      <c r="BP237" s="10" t="str">
        <f ca="1">IFERROR(RANK(order!BP237,order!BP$3:BP$554,0),"")</f>
        <v/>
      </c>
      <c r="BQ237" s="10" t="str">
        <f ca="1">IFERROR(RANK(order!BQ237,order!BQ$3:BQ$554,0),"")</f>
        <v/>
      </c>
      <c r="BR237" s="4" t="str">
        <f ca="1">IFERROR(RANK(order!BR237,order!BR$3:BR$554,0),"")</f>
        <v/>
      </c>
      <c r="BS237" s="4" t="str">
        <f ca="1">IFERROR(RANK(order!BS237,order!BS$3:BS$554,0),"")</f>
        <v/>
      </c>
      <c r="BT237" s="4" t="str">
        <f ca="1">IFERROR(RANK(order!BT237,order!BT$3:BT$554,0),"")</f>
        <v/>
      </c>
      <c r="BU237" s="95">
        <f t="shared" si="313"/>
        <v>235</v>
      </c>
      <c r="BV237" s="35" t="str">
        <f t="shared" si="314"/>
        <v>E1</v>
      </c>
      <c r="BW237" s="55">
        <f t="shared" ca="1" si="237"/>
        <v>0</v>
      </c>
      <c r="BX237" s="56" t="str">
        <f t="shared" ca="1" si="238"/>
        <v/>
      </c>
      <c r="BY237" s="56" t="str">
        <f t="shared" ca="1" si="239"/>
        <v/>
      </c>
      <c r="BZ237" s="57" t="str">
        <f t="shared" ca="1" si="240"/>
        <v/>
      </c>
      <c r="CA237" s="57" t="str">
        <f t="shared" ca="1" si="241"/>
        <v/>
      </c>
      <c r="CB237" s="58" t="str">
        <f t="shared" ca="1" si="242"/>
        <v/>
      </c>
      <c r="CC237" s="57" t="str">
        <f t="shared" ca="1" si="243"/>
        <v/>
      </c>
      <c r="CD237" s="57" t="str">
        <f t="shared" ca="1" si="244"/>
        <v/>
      </c>
      <c r="CE237" s="58" t="str">
        <f t="shared" ca="1" si="245"/>
        <v/>
      </c>
      <c r="CF237" s="59" t="str">
        <f t="shared" ca="1" si="246"/>
        <v/>
      </c>
      <c r="CG237" s="57" t="str">
        <f t="shared" ca="1" si="247"/>
        <v/>
      </c>
      <c r="CH237" s="57" t="str">
        <f t="shared" ca="1" si="248"/>
        <v/>
      </c>
      <c r="CI237" s="57" t="str">
        <f t="shared" ca="1" si="249"/>
        <v/>
      </c>
      <c r="CJ237" s="57" t="str">
        <f t="shared" ca="1" si="250"/>
        <v/>
      </c>
      <c r="CK237" s="57" t="str">
        <f t="shared" ca="1" si="251"/>
        <v/>
      </c>
      <c r="CL237" s="57" t="str">
        <f t="shared" ca="1" si="252"/>
        <v/>
      </c>
      <c r="CM237" s="57" t="str">
        <f t="shared" ca="1" si="253"/>
        <v/>
      </c>
      <c r="CN237" s="57" t="str">
        <f t="shared" ca="1" si="254"/>
        <v/>
      </c>
      <c r="CO237" s="57" t="str">
        <f t="shared" ca="1" si="255"/>
        <v/>
      </c>
      <c r="CP237" s="57" t="str">
        <f t="shared" ca="1" si="256"/>
        <v/>
      </c>
      <c r="CQ237" s="57" t="str">
        <f t="shared" ca="1" si="257"/>
        <v/>
      </c>
      <c r="CR237" s="57" t="str">
        <f t="shared" ca="1" si="258"/>
        <v/>
      </c>
      <c r="CS237" s="60" t="str">
        <f t="shared" ca="1" si="259"/>
        <v/>
      </c>
      <c r="CT237" s="60" t="str">
        <f t="shared" ca="1" si="260"/>
        <v/>
      </c>
      <c r="CU237" s="60" t="str">
        <f t="shared" ca="1" si="261"/>
        <v/>
      </c>
      <c r="CV237" s="60" t="str">
        <f t="shared" ca="1" si="262"/>
        <v/>
      </c>
      <c r="CW237" s="60" t="str">
        <f t="shared" ca="1" si="263"/>
        <v/>
      </c>
      <c r="CX237" s="60" t="str">
        <f t="shared" ca="1" si="264"/>
        <v/>
      </c>
      <c r="CY237" s="60" t="str">
        <f t="shared" ca="1" si="265"/>
        <v/>
      </c>
      <c r="CZ237" s="60" t="str">
        <f t="shared" ca="1" si="266"/>
        <v/>
      </c>
      <c r="DA237" s="65" t="str">
        <f t="shared" ca="1" si="267"/>
        <v/>
      </c>
      <c r="DB237" s="65" t="str">
        <f t="shared" ca="1" si="268"/>
        <v/>
      </c>
      <c r="DC237" s="65" t="str">
        <f t="shared" ca="1" si="269"/>
        <v/>
      </c>
      <c r="DD237" s="65" t="str">
        <f t="shared" ca="1" si="270"/>
        <v/>
      </c>
      <c r="DE237" s="65" t="str">
        <f t="shared" ca="1" si="271"/>
        <v/>
      </c>
      <c r="DF237" s="66" t="str">
        <f t="shared" ca="1" si="272"/>
        <v/>
      </c>
      <c r="DG237" s="66" t="str">
        <f t="shared" ca="1" si="273"/>
        <v/>
      </c>
      <c r="DH237" s="66" t="str">
        <f t="shared" ca="1" si="274"/>
        <v/>
      </c>
      <c r="DI237" s="66" t="str">
        <f t="shared" ca="1" si="275"/>
        <v/>
      </c>
      <c r="DJ237" s="66" t="str">
        <f t="shared" ca="1" si="276"/>
        <v/>
      </c>
      <c r="DK237" s="65" t="str">
        <f t="shared" ca="1" si="277"/>
        <v/>
      </c>
      <c r="DL237" s="65" t="str">
        <f t="shared" ca="1" si="278"/>
        <v/>
      </c>
      <c r="DM237" s="65" t="str">
        <f t="shared" ca="1" si="279"/>
        <v/>
      </c>
      <c r="DN237" s="65" t="str">
        <f t="shared" ca="1" si="280"/>
        <v/>
      </c>
      <c r="DO237" s="65" t="str">
        <f t="shared" ca="1" si="281"/>
        <v/>
      </c>
      <c r="DP237" s="65" t="str">
        <f t="shared" ca="1" si="282"/>
        <v/>
      </c>
      <c r="DQ237" s="65" t="str">
        <f t="shared" ca="1" si="283"/>
        <v/>
      </c>
      <c r="DR237" s="69" t="str">
        <f t="shared" ca="1" si="284"/>
        <v/>
      </c>
      <c r="DS237" s="69" t="str">
        <f t="shared" ca="1" si="285"/>
        <v/>
      </c>
      <c r="DT237" s="69" t="str">
        <f t="shared" ca="1" si="286"/>
        <v/>
      </c>
      <c r="DU237" s="69" t="str">
        <f t="shared" ca="1" si="287"/>
        <v/>
      </c>
      <c r="DV237" s="69" t="str">
        <f t="shared" ca="1" si="288"/>
        <v/>
      </c>
      <c r="DW237" s="69" t="str">
        <f t="shared" ca="1" si="289"/>
        <v/>
      </c>
      <c r="DX237" s="69" t="str">
        <f t="shared" ca="1" si="290"/>
        <v/>
      </c>
      <c r="DY237" s="69" t="str">
        <f t="shared" ca="1" si="291"/>
        <v/>
      </c>
      <c r="DZ237" s="72" t="str">
        <f t="shared" ca="1" si="292"/>
        <v/>
      </c>
      <c r="EA237" s="72" t="str">
        <f t="shared" ca="1" si="293"/>
        <v/>
      </c>
      <c r="EB237" s="72" t="str">
        <f t="shared" ca="1" si="294"/>
        <v/>
      </c>
      <c r="EC237" s="65" t="str">
        <f t="shared" ca="1" si="295"/>
        <v/>
      </c>
      <c r="ED237" s="65" t="str">
        <f t="shared" ca="1" si="296"/>
        <v/>
      </c>
      <c r="EE237" s="65" t="str">
        <f t="shared" ca="1" si="297"/>
        <v/>
      </c>
      <c r="EF237" s="65" t="str">
        <f t="shared" ca="1" si="298"/>
        <v/>
      </c>
      <c r="EG237" s="65" t="str">
        <f t="shared" ca="1" si="299"/>
        <v/>
      </c>
      <c r="EH237" s="65" t="str">
        <f t="shared" ca="1" si="300"/>
        <v/>
      </c>
      <c r="EI237" s="429" t="str">
        <f t="shared" ca="1" si="301"/>
        <v>No</v>
      </c>
      <c r="EJ237" s="428" t="str">
        <f t="shared" ca="1" si="302"/>
        <v/>
      </c>
      <c r="EK237" s="428" t="str">
        <f t="shared" ca="1" si="303"/>
        <v/>
      </c>
      <c r="EL237" s="65" t="str">
        <f t="shared" ca="1" si="304"/>
        <v/>
      </c>
      <c r="EM237" s="65" t="str">
        <f t="shared" ca="1" si="305"/>
        <v/>
      </c>
      <c r="EN237" s="65" t="str">
        <f t="shared" ca="1" si="306"/>
        <v/>
      </c>
      <c r="EO237" s="433" t="str">
        <f t="shared" ca="1" si="307"/>
        <v/>
      </c>
      <c r="EP237" s="433" t="str">
        <f t="shared" ca="1" si="308"/>
        <v/>
      </c>
      <c r="EQ237" s="433" t="str">
        <f t="shared" ca="1" si="309"/>
        <v/>
      </c>
      <c r="ER237" s="433" t="str">
        <f t="shared" ca="1" si="310"/>
        <v/>
      </c>
      <c r="ES237" s="433" t="str">
        <f t="shared" ca="1" si="311"/>
        <v/>
      </c>
      <c r="ET237" s="433" t="str">
        <f t="shared" ca="1" si="312"/>
        <v/>
      </c>
      <c r="EU237" s="433" t="str">
        <f ca="1">IF(OR(CO237="",CQ237=""),"",Discipline!$P$3*CO237+Discipline!$X$3*CQ237)</f>
        <v/>
      </c>
      <c r="EV237" s="433" t="str">
        <f ca="1">IF(OR(CP237="",CR237=""),"",Discipline!$P$3*CP237+Discipline!$X$3*CR237)</f>
        <v/>
      </c>
    </row>
    <row r="238" spans="1:152" x14ac:dyDescent="0.25">
      <c r="A238" s="10" t="str">
        <f ca="1">IFERROR(RANK(order!A238,order!A$3:A$554,0),"")</f>
        <v/>
      </c>
      <c r="B238" s="10" t="str">
        <f ca="1">IFERROR(RANK(order!B238,order!B$3:B$554,0),"")</f>
        <v/>
      </c>
      <c r="C238" s="10" t="str">
        <f ca="1">IFERROR(RANK(order!C238,order!C$3:C$554,0),"")</f>
        <v/>
      </c>
      <c r="D238" s="4" t="str">
        <f ca="1">IFERROR(RANK(order!D238,order!D$3:D$554,0),"")</f>
        <v/>
      </c>
      <c r="E238" s="4" t="str">
        <f ca="1">IFERROR(RANK(order!E238,order!E$3:E$554,0),"")</f>
        <v/>
      </c>
      <c r="F238" s="4" t="str">
        <f ca="1">IFERROR(RANK(order!F238,order!F$3:F$554,0),"")</f>
        <v/>
      </c>
      <c r="G238" s="10" t="str">
        <f ca="1">IFERROR(RANK(order!G238,order!G$3:G$554,0),"")</f>
        <v/>
      </c>
      <c r="H238" s="10" t="str">
        <f ca="1">IFERROR(RANK(order!H238,order!H$3:H$554,0),"")</f>
        <v/>
      </c>
      <c r="I238" s="10" t="str">
        <f ca="1">IFERROR(RANK(order!I238,order!I$3:I$554,0),"")</f>
        <v/>
      </c>
      <c r="J238" s="4" t="str">
        <f ca="1">IFERROR(RANK(order!J238,order!J$3:J$554,0),"")</f>
        <v/>
      </c>
      <c r="K238" s="4" t="str">
        <f ca="1">IFERROR(RANK(order!K238,order!K$3:K$554,0),"")</f>
        <v/>
      </c>
      <c r="L238" s="4" t="str">
        <f ca="1">IFERROR(RANK(order!L238,order!L$3:L$554,0),"")</f>
        <v/>
      </c>
      <c r="M238" s="10" t="str">
        <f ca="1">IFERROR(RANK(order!M238,order!M$3:M$554,0),"")</f>
        <v/>
      </c>
      <c r="N238" s="10" t="str">
        <f ca="1">IFERROR(RANK(order!N238,order!N$3:N$554,0),"")</f>
        <v/>
      </c>
      <c r="O238" s="10" t="str">
        <f ca="1">IFERROR(RANK(order!O238,order!O$3:O$554,0),"")</f>
        <v/>
      </c>
      <c r="P238" s="4" t="str">
        <f ca="1">IFERROR(RANK(order!P238,order!P$3:P$554,0),"")</f>
        <v/>
      </c>
      <c r="Q238" s="4" t="str">
        <f ca="1">IFERROR(RANK(order!Q238,order!Q$3:Q$554,0),"")</f>
        <v/>
      </c>
      <c r="R238" s="4" t="str">
        <f ca="1">IFERROR(RANK(order!R238,order!R$3:R$554,0),"")</f>
        <v/>
      </c>
      <c r="S238" s="10" t="str">
        <f ca="1">IFERROR(RANK(order!S238,order!S$3:S$554,0),"")</f>
        <v/>
      </c>
      <c r="T238" s="10" t="str">
        <f ca="1">IFERROR(RANK(order!T238,order!T$3:T$554,0),"")</f>
        <v/>
      </c>
      <c r="U238" s="10" t="str">
        <f ca="1">IFERROR(RANK(order!U238,order!U$3:U$554,0),"")</f>
        <v/>
      </c>
      <c r="V238" s="4" t="str">
        <f ca="1">IFERROR(RANK(order!V238,order!V$3:V$554,0),"")</f>
        <v/>
      </c>
      <c r="W238" s="4" t="str">
        <f ca="1">IFERROR(RANK(order!W238,order!W$3:W$554,0),"")</f>
        <v/>
      </c>
      <c r="X238" s="4" t="str">
        <f ca="1">IFERROR(RANK(order!X238,order!X$3:X$554,0),"")</f>
        <v/>
      </c>
      <c r="Y238" s="10" t="str">
        <f ca="1">IFERROR(RANK(order!Y238,order!Y$3:Y$554,0),"")</f>
        <v/>
      </c>
      <c r="Z238" s="10" t="str">
        <f ca="1">IFERROR(RANK(order!Z238,order!Z$3:Z$554,0),"")</f>
        <v/>
      </c>
      <c r="AA238" s="10" t="str">
        <f ca="1">IFERROR(RANK(order!AA238,order!AA$3:AA$554,0),"")</f>
        <v/>
      </c>
      <c r="AB238" s="4" t="str">
        <f ca="1">IFERROR(RANK(order!AB238,order!AB$3:AB$554,0),"")</f>
        <v/>
      </c>
      <c r="AC238" s="4" t="str">
        <f ca="1">IFERROR(RANK(order!AC238,order!AC$3:AC$554,0),"")</f>
        <v/>
      </c>
      <c r="AD238" s="4" t="str">
        <f ca="1">IFERROR(RANK(order!AD238,order!AD$3:AD$554,0),"")</f>
        <v/>
      </c>
      <c r="AE238" s="10" t="str">
        <f ca="1">IFERROR(RANK(order!AE238,order!AE$3:AE$554,0),"")</f>
        <v/>
      </c>
      <c r="AF238" s="10" t="str">
        <f ca="1">IFERROR(RANK(order!AF238,order!AF$3:AF$554,0),"")</f>
        <v/>
      </c>
      <c r="AG238" s="10" t="str">
        <f ca="1">IFERROR(RANK(order!AG238,order!AG$3:AG$554,0),"")</f>
        <v/>
      </c>
      <c r="AH238" s="4" t="str">
        <f ca="1">IFERROR(RANK(order!AH238,order!AH$3:AH$554,0),"")</f>
        <v/>
      </c>
      <c r="AI238" s="4" t="str">
        <f ca="1">IFERROR(RANK(order!AI238,order!AI$3:AI$554,0),"")</f>
        <v/>
      </c>
      <c r="AJ238" s="4" t="str">
        <f ca="1">IFERROR(RANK(order!AJ238,order!AJ$3:AJ$554,0),"")</f>
        <v/>
      </c>
      <c r="AK238" s="10" t="str">
        <f ca="1">IFERROR(RANK(order!AK238,order!AK$3:AK$554,0),"")</f>
        <v/>
      </c>
      <c r="AL238" s="10" t="str">
        <f ca="1">IFERROR(RANK(order!AL238,order!AL$3:AL$554,0),"")</f>
        <v/>
      </c>
      <c r="AM238" s="10" t="str">
        <f ca="1">IFERROR(RANK(order!AM238,order!AM$3:AM$554,0),"")</f>
        <v/>
      </c>
      <c r="AN238" s="4" t="str">
        <f ca="1">IFERROR(RANK(order!AN238,order!AN$3:AN$554,0),"")</f>
        <v/>
      </c>
      <c r="AO238" s="4" t="str">
        <f ca="1">IFERROR(RANK(order!AO238,order!AO$3:AO$554,0),"")</f>
        <v/>
      </c>
      <c r="AP238" s="4" t="str">
        <f ca="1">IFERROR(RANK(order!AP238,order!AP$3:AP$554,0),"")</f>
        <v/>
      </c>
      <c r="AQ238" s="10" t="str">
        <f ca="1">IFERROR(RANK(order!AQ238,order!AQ$3:AQ$554,0),"")</f>
        <v/>
      </c>
      <c r="AR238" s="10" t="str">
        <f ca="1">IFERROR(RANK(order!AR238,order!AR$3:AR$554,0),"")</f>
        <v/>
      </c>
      <c r="AS238" s="10" t="str">
        <f ca="1">IFERROR(RANK(order!AS238,order!AS$3:AS$554,0),"")</f>
        <v/>
      </c>
      <c r="AT238" s="4" t="str">
        <f ca="1">IFERROR(RANK(order!AT238,order!AT$3:AT$554,0),"")</f>
        <v/>
      </c>
      <c r="AU238" s="4" t="str">
        <f ca="1">IFERROR(RANK(order!AU238,order!AU$3:AU$554,0),"")</f>
        <v/>
      </c>
      <c r="AV238" s="4" t="str">
        <f ca="1">IFERROR(RANK(order!AV238,order!AV$3:AV$554,0),"")</f>
        <v/>
      </c>
      <c r="AW238" s="10" t="str">
        <f ca="1">IFERROR(RANK(order!AW238,order!AW$3:AW$554,0),"")</f>
        <v/>
      </c>
      <c r="AX238" s="10" t="str">
        <f ca="1">IFERROR(RANK(order!AX238,order!AX$3:AX$554,0),"")</f>
        <v/>
      </c>
      <c r="AY238" s="10" t="str">
        <f ca="1">IFERROR(RANK(order!AY238,order!AY$3:AY$554,0),"")</f>
        <v/>
      </c>
      <c r="AZ238" s="4" t="str">
        <f ca="1">IFERROR(RANK(order!AZ238,order!AZ$3:AZ$554,0),"")</f>
        <v/>
      </c>
      <c r="BA238" s="4" t="str">
        <f ca="1">IFERROR(RANK(order!BA238,order!BA$3:BA$554,0),"")</f>
        <v/>
      </c>
      <c r="BB238" s="4" t="str">
        <f ca="1">IFERROR(RANK(order!BB238,order!BB$3:BB$554,0),"")</f>
        <v/>
      </c>
      <c r="BC238" s="10" t="str">
        <f ca="1">IFERROR(RANK(order!BC238,order!BC$3:BC$554,0),"")</f>
        <v/>
      </c>
      <c r="BD238" s="10" t="str">
        <f ca="1">IFERROR(RANK(order!BD238,order!BD$3:BD$554,0),"")</f>
        <v/>
      </c>
      <c r="BE238" s="10" t="str">
        <f ca="1">IFERROR(RANK(order!BE238,order!BE$3:BE$554,0),"")</f>
        <v/>
      </c>
      <c r="BF238" s="4" t="str">
        <f ca="1">IFERROR(RANK(order!BF238,order!BF$3:BF$554,0),"")</f>
        <v/>
      </c>
      <c r="BG238" s="4" t="str">
        <f ca="1">IFERROR(RANK(order!BG238,order!BG$3:BG$554,0),"")</f>
        <v/>
      </c>
      <c r="BH238" s="4" t="str">
        <f ca="1">IFERROR(RANK(order!BH238,order!BH$3:BH$554,0),"")</f>
        <v/>
      </c>
      <c r="BI238" s="10" t="str">
        <f ca="1">IFERROR(RANK(order!BI238,order!BI$3:BI$554,0),"")</f>
        <v/>
      </c>
      <c r="BJ238" s="10" t="str">
        <f ca="1">IFERROR(RANK(order!BJ238,order!BJ$3:BJ$554,0),"")</f>
        <v/>
      </c>
      <c r="BK238" s="10" t="str">
        <f ca="1">IFERROR(RANK(order!BK238,order!BK$3:BK$554,0),"")</f>
        <v/>
      </c>
      <c r="BL238" s="4" t="str">
        <f ca="1">IFERROR(RANK(order!BL238,order!BL$3:BL$554,0),"")</f>
        <v/>
      </c>
      <c r="BM238" s="4" t="str">
        <f ca="1">IFERROR(RANK(order!BM238,order!BM$3:BM$554,0),"")</f>
        <v/>
      </c>
      <c r="BN238" s="4" t="str">
        <f ca="1">IFERROR(RANK(order!BN238,order!BN$3:BN$554,0),"")</f>
        <v/>
      </c>
      <c r="BO238" s="10" t="str">
        <f ca="1">IFERROR(RANK(order!BO238,order!BO$3:BO$554,0),"")</f>
        <v/>
      </c>
      <c r="BP238" s="10" t="str">
        <f ca="1">IFERROR(RANK(order!BP238,order!BP$3:BP$554,0),"")</f>
        <v/>
      </c>
      <c r="BQ238" s="10" t="str">
        <f ca="1">IFERROR(RANK(order!BQ238,order!BQ$3:BQ$554,0),"")</f>
        <v/>
      </c>
      <c r="BR238" s="4" t="str">
        <f ca="1">IFERROR(RANK(order!BR238,order!BR$3:BR$554,0),"")</f>
        <v/>
      </c>
      <c r="BS238" s="4" t="str">
        <f ca="1">IFERROR(RANK(order!BS238,order!BS$3:BS$554,0),"")</f>
        <v/>
      </c>
      <c r="BT238" s="4" t="str">
        <f ca="1">IFERROR(RANK(order!BT238,order!BT$3:BT$554,0),"")</f>
        <v/>
      </c>
      <c r="BU238" s="95">
        <f t="shared" si="313"/>
        <v>236</v>
      </c>
      <c r="BV238" s="35" t="str">
        <f t="shared" si="314"/>
        <v>E1</v>
      </c>
      <c r="BW238" s="55">
        <f t="shared" ca="1" si="237"/>
        <v>0</v>
      </c>
      <c r="BX238" s="56" t="str">
        <f t="shared" ca="1" si="238"/>
        <v/>
      </c>
      <c r="BY238" s="56" t="str">
        <f t="shared" ca="1" si="239"/>
        <v/>
      </c>
      <c r="BZ238" s="57" t="str">
        <f t="shared" ca="1" si="240"/>
        <v/>
      </c>
      <c r="CA238" s="57" t="str">
        <f t="shared" ca="1" si="241"/>
        <v/>
      </c>
      <c r="CB238" s="58" t="str">
        <f t="shared" ca="1" si="242"/>
        <v/>
      </c>
      <c r="CC238" s="57" t="str">
        <f t="shared" ca="1" si="243"/>
        <v/>
      </c>
      <c r="CD238" s="57" t="str">
        <f t="shared" ca="1" si="244"/>
        <v/>
      </c>
      <c r="CE238" s="58" t="str">
        <f t="shared" ca="1" si="245"/>
        <v/>
      </c>
      <c r="CF238" s="59" t="str">
        <f t="shared" ca="1" si="246"/>
        <v/>
      </c>
      <c r="CG238" s="57" t="str">
        <f t="shared" ca="1" si="247"/>
        <v/>
      </c>
      <c r="CH238" s="57" t="str">
        <f t="shared" ca="1" si="248"/>
        <v/>
      </c>
      <c r="CI238" s="57" t="str">
        <f t="shared" ca="1" si="249"/>
        <v/>
      </c>
      <c r="CJ238" s="57" t="str">
        <f t="shared" ca="1" si="250"/>
        <v/>
      </c>
      <c r="CK238" s="57" t="str">
        <f t="shared" ca="1" si="251"/>
        <v/>
      </c>
      <c r="CL238" s="57" t="str">
        <f t="shared" ca="1" si="252"/>
        <v/>
      </c>
      <c r="CM238" s="57" t="str">
        <f t="shared" ca="1" si="253"/>
        <v/>
      </c>
      <c r="CN238" s="57" t="str">
        <f t="shared" ca="1" si="254"/>
        <v/>
      </c>
      <c r="CO238" s="57" t="str">
        <f t="shared" ca="1" si="255"/>
        <v/>
      </c>
      <c r="CP238" s="57" t="str">
        <f t="shared" ca="1" si="256"/>
        <v/>
      </c>
      <c r="CQ238" s="57" t="str">
        <f t="shared" ca="1" si="257"/>
        <v/>
      </c>
      <c r="CR238" s="57" t="str">
        <f t="shared" ca="1" si="258"/>
        <v/>
      </c>
      <c r="CS238" s="60" t="str">
        <f t="shared" ca="1" si="259"/>
        <v/>
      </c>
      <c r="CT238" s="60" t="str">
        <f t="shared" ca="1" si="260"/>
        <v/>
      </c>
      <c r="CU238" s="60" t="str">
        <f t="shared" ca="1" si="261"/>
        <v/>
      </c>
      <c r="CV238" s="60" t="str">
        <f t="shared" ca="1" si="262"/>
        <v/>
      </c>
      <c r="CW238" s="60" t="str">
        <f t="shared" ca="1" si="263"/>
        <v/>
      </c>
      <c r="CX238" s="60" t="str">
        <f t="shared" ca="1" si="264"/>
        <v/>
      </c>
      <c r="CY238" s="60" t="str">
        <f t="shared" ca="1" si="265"/>
        <v/>
      </c>
      <c r="CZ238" s="60" t="str">
        <f t="shared" ca="1" si="266"/>
        <v/>
      </c>
      <c r="DA238" s="65" t="str">
        <f t="shared" ca="1" si="267"/>
        <v/>
      </c>
      <c r="DB238" s="65" t="str">
        <f t="shared" ca="1" si="268"/>
        <v/>
      </c>
      <c r="DC238" s="65" t="str">
        <f t="shared" ca="1" si="269"/>
        <v/>
      </c>
      <c r="DD238" s="65" t="str">
        <f t="shared" ca="1" si="270"/>
        <v/>
      </c>
      <c r="DE238" s="65" t="str">
        <f t="shared" ca="1" si="271"/>
        <v/>
      </c>
      <c r="DF238" s="66" t="str">
        <f t="shared" ca="1" si="272"/>
        <v/>
      </c>
      <c r="DG238" s="66" t="str">
        <f t="shared" ca="1" si="273"/>
        <v/>
      </c>
      <c r="DH238" s="66" t="str">
        <f t="shared" ca="1" si="274"/>
        <v/>
      </c>
      <c r="DI238" s="66" t="str">
        <f t="shared" ca="1" si="275"/>
        <v/>
      </c>
      <c r="DJ238" s="66" t="str">
        <f t="shared" ca="1" si="276"/>
        <v/>
      </c>
      <c r="DK238" s="65" t="str">
        <f t="shared" ca="1" si="277"/>
        <v/>
      </c>
      <c r="DL238" s="65" t="str">
        <f t="shared" ca="1" si="278"/>
        <v/>
      </c>
      <c r="DM238" s="65" t="str">
        <f t="shared" ca="1" si="279"/>
        <v/>
      </c>
      <c r="DN238" s="65" t="str">
        <f t="shared" ca="1" si="280"/>
        <v/>
      </c>
      <c r="DO238" s="65" t="str">
        <f t="shared" ca="1" si="281"/>
        <v/>
      </c>
      <c r="DP238" s="65" t="str">
        <f t="shared" ca="1" si="282"/>
        <v/>
      </c>
      <c r="DQ238" s="65" t="str">
        <f t="shared" ca="1" si="283"/>
        <v/>
      </c>
      <c r="DR238" s="69" t="str">
        <f t="shared" ca="1" si="284"/>
        <v/>
      </c>
      <c r="DS238" s="69" t="str">
        <f t="shared" ca="1" si="285"/>
        <v/>
      </c>
      <c r="DT238" s="69" t="str">
        <f t="shared" ca="1" si="286"/>
        <v/>
      </c>
      <c r="DU238" s="69" t="str">
        <f t="shared" ca="1" si="287"/>
        <v/>
      </c>
      <c r="DV238" s="69" t="str">
        <f t="shared" ca="1" si="288"/>
        <v/>
      </c>
      <c r="DW238" s="69" t="str">
        <f t="shared" ca="1" si="289"/>
        <v/>
      </c>
      <c r="DX238" s="69" t="str">
        <f t="shared" ca="1" si="290"/>
        <v/>
      </c>
      <c r="DY238" s="69" t="str">
        <f t="shared" ca="1" si="291"/>
        <v/>
      </c>
      <c r="DZ238" s="72" t="str">
        <f t="shared" ca="1" si="292"/>
        <v/>
      </c>
      <c r="EA238" s="72" t="str">
        <f t="shared" ca="1" si="293"/>
        <v/>
      </c>
      <c r="EB238" s="72" t="str">
        <f t="shared" ca="1" si="294"/>
        <v/>
      </c>
      <c r="EC238" s="65" t="str">
        <f t="shared" ca="1" si="295"/>
        <v/>
      </c>
      <c r="ED238" s="65" t="str">
        <f t="shared" ca="1" si="296"/>
        <v/>
      </c>
      <c r="EE238" s="65" t="str">
        <f t="shared" ca="1" si="297"/>
        <v/>
      </c>
      <c r="EF238" s="65" t="str">
        <f t="shared" ca="1" si="298"/>
        <v/>
      </c>
      <c r="EG238" s="65" t="str">
        <f t="shared" ca="1" si="299"/>
        <v/>
      </c>
      <c r="EH238" s="65" t="str">
        <f t="shared" ca="1" si="300"/>
        <v/>
      </c>
      <c r="EI238" s="429" t="str">
        <f t="shared" ca="1" si="301"/>
        <v>No</v>
      </c>
      <c r="EJ238" s="428" t="str">
        <f t="shared" ca="1" si="302"/>
        <v/>
      </c>
      <c r="EK238" s="428" t="str">
        <f t="shared" ca="1" si="303"/>
        <v/>
      </c>
      <c r="EL238" s="65" t="str">
        <f t="shared" ca="1" si="304"/>
        <v/>
      </c>
      <c r="EM238" s="65" t="str">
        <f t="shared" ca="1" si="305"/>
        <v/>
      </c>
      <c r="EN238" s="65" t="str">
        <f t="shared" ca="1" si="306"/>
        <v/>
      </c>
      <c r="EO238" s="433" t="str">
        <f t="shared" ca="1" si="307"/>
        <v/>
      </c>
      <c r="EP238" s="433" t="str">
        <f t="shared" ca="1" si="308"/>
        <v/>
      </c>
      <c r="EQ238" s="433" t="str">
        <f t="shared" ca="1" si="309"/>
        <v/>
      </c>
      <c r="ER238" s="433" t="str">
        <f t="shared" ca="1" si="310"/>
        <v/>
      </c>
      <c r="ES238" s="433" t="str">
        <f t="shared" ca="1" si="311"/>
        <v/>
      </c>
      <c r="ET238" s="433" t="str">
        <f t="shared" ca="1" si="312"/>
        <v/>
      </c>
      <c r="EU238" s="433" t="str">
        <f ca="1">IF(OR(CO238="",CQ238=""),"",Discipline!$P$3*CO238+Discipline!$X$3*CQ238)</f>
        <v/>
      </c>
      <c r="EV238" s="433" t="str">
        <f ca="1">IF(OR(CP238="",CR238=""),"",Discipline!$P$3*CP238+Discipline!$X$3*CR238)</f>
        <v/>
      </c>
    </row>
    <row r="239" spans="1:152" x14ac:dyDescent="0.25">
      <c r="A239" s="10" t="str">
        <f ca="1">IFERROR(RANK(order!A239,order!A$3:A$554,0),"")</f>
        <v/>
      </c>
      <c r="B239" s="10" t="str">
        <f ca="1">IFERROR(RANK(order!B239,order!B$3:B$554,0),"")</f>
        <v/>
      </c>
      <c r="C239" s="10" t="str">
        <f ca="1">IFERROR(RANK(order!C239,order!C$3:C$554,0),"")</f>
        <v/>
      </c>
      <c r="D239" s="4" t="str">
        <f ca="1">IFERROR(RANK(order!D239,order!D$3:D$554,0),"")</f>
        <v/>
      </c>
      <c r="E239" s="4" t="str">
        <f ca="1">IFERROR(RANK(order!E239,order!E$3:E$554,0),"")</f>
        <v/>
      </c>
      <c r="F239" s="4" t="str">
        <f ca="1">IFERROR(RANK(order!F239,order!F$3:F$554,0),"")</f>
        <v/>
      </c>
      <c r="G239" s="10" t="str">
        <f ca="1">IFERROR(RANK(order!G239,order!G$3:G$554,0),"")</f>
        <v/>
      </c>
      <c r="H239" s="10" t="str">
        <f ca="1">IFERROR(RANK(order!H239,order!H$3:H$554,0),"")</f>
        <v/>
      </c>
      <c r="I239" s="10" t="str">
        <f ca="1">IFERROR(RANK(order!I239,order!I$3:I$554,0),"")</f>
        <v/>
      </c>
      <c r="J239" s="4" t="str">
        <f ca="1">IFERROR(RANK(order!J239,order!J$3:J$554,0),"")</f>
        <v/>
      </c>
      <c r="K239" s="4" t="str">
        <f ca="1">IFERROR(RANK(order!K239,order!K$3:K$554,0),"")</f>
        <v/>
      </c>
      <c r="L239" s="4" t="str">
        <f ca="1">IFERROR(RANK(order!L239,order!L$3:L$554,0),"")</f>
        <v/>
      </c>
      <c r="M239" s="10" t="str">
        <f ca="1">IFERROR(RANK(order!M239,order!M$3:M$554,0),"")</f>
        <v/>
      </c>
      <c r="N239" s="10" t="str">
        <f ca="1">IFERROR(RANK(order!N239,order!N$3:N$554,0),"")</f>
        <v/>
      </c>
      <c r="O239" s="10" t="str">
        <f ca="1">IFERROR(RANK(order!O239,order!O$3:O$554,0),"")</f>
        <v/>
      </c>
      <c r="P239" s="4" t="str">
        <f ca="1">IFERROR(RANK(order!P239,order!P$3:P$554,0),"")</f>
        <v/>
      </c>
      <c r="Q239" s="4" t="str">
        <f ca="1">IFERROR(RANK(order!Q239,order!Q$3:Q$554,0),"")</f>
        <v/>
      </c>
      <c r="R239" s="4" t="str">
        <f ca="1">IFERROR(RANK(order!R239,order!R$3:R$554,0),"")</f>
        <v/>
      </c>
      <c r="S239" s="10" t="str">
        <f ca="1">IFERROR(RANK(order!S239,order!S$3:S$554,0),"")</f>
        <v/>
      </c>
      <c r="T239" s="10" t="str">
        <f ca="1">IFERROR(RANK(order!T239,order!T$3:T$554,0),"")</f>
        <v/>
      </c>
      <c r="U239" s="10" t="str">
        <f ca="1">IFERROR(RANK(order!U239,order!U$3:U$554,0),"")</f>
        <v/>
      </c>
      <c r="V239" s="4" t="str">
        <f ca="1">IFERROR(RANK(order!V239,order!V$3:V$554,0),"")</f>
        <v/>
      </c>
      <c r="W239" s="4" t="str">
        <f ca="1">IFERROR(RANK(order!W239,order!W$3:W$554,0),"")</f>
        <v/>
      </c>
      <c r="X239" s="4" t="str">
        <f ca="1">IFERROR(RANK(order!X239,order!X$3:X$554,0),"")</f>
        <v/>
      </c>
      <c r="Y239" s="10" t="str">
        <f ca="1">IFERROR(RANK(order!Y239,order!Y$3:Y$554,0),"")</f>
        <v/>
      </c>
      <c r="Z239" s="10" t="str">
        <f ca="1">IFERROR(RANK(order!Z239,order!Z$3:Z$554,0),"")</f>
        <v/>
      </c>
      <c r="AA239" s="10" t="str">
        <f ca="1">IFERROR(RANK(order!AA239,order!AA$3:AA$554,0),"")</f>
        <v/>
      </c>
      <c r="AB239" s="4" t="str">
        <f ca="1">IFERROR(RANK(order!AB239,order!AB$3:AB$554,0),"")</f>
        <v/>
      </c>
      <c r="AC239" s="4" t="str">
        <f ca="1">IFERROR(RANK(order!AC239,order!AC$3:AC$554,0),"")</f>
        <v/>
      </c>
      <c r="AD239" s="4" t="str">
        <f ca="1">IFERROR(RANK(order!AD239,order!AD$3:AD$554,0),"")</f>
        <v/>
      </c>
      <c r="AE239" s="10" t="str">
        <f ca="1">IFERROR(RANK(order!AE239,order!AE$3:AE$554,0),"")</f>
        <v/>
      </c>
      <c r="AF239" s="10" t="str">
        <f ca="1">IFERROR(RANK(order!AF239,order!AF$3:AF$554,0),"")</f>
        <v/>
      </c>
      <c r="AG239" s="10" t="str">
        <f ca="1">IFERROR(RANK(order!AG239,order!AG$3:AG$554,0),"")</f>
        <v/>
      </c>
      <c r="AH239" s="4" t="str">
        <f ca="1">IFERROR(RANK(order!AH239,order!AH$3:AH$554,0),"")</f>
        <v/>
      </c>
      <c r="AI239" s="4" t="str">
        <f ca="1">IFERROR(RANK(order!AI239,order!AI$3:AI$554,0),"")</f>
        <v/>
      </c>
      <c r="AJ239" s="4" t="str">
        <f ca="1">IFERROR(RANK(order!AJ239,order!AJ$3:AJ$554,0),"")</f>
        <v/>
      </c>
      <c r="AK239" s="10" t="str">
        <f ca="1">IFERROR(RANK(order!AK239,order!AK$3:AK$554,0),"")</f>
        <v/>
      </c>
      <c r="AL239" s="10" t="str">
        <f ca="1">IFERROR(RANK(order!AL239,order!AL$3:AL$554,0),"")</f>
        <v/>
      </c>
      <c r="AM239" s="10" t="str">
        <f ca="1">IFERROR(RANK(order!AM239,order!AM$3:AM$554,0),"")</f>
        <v/>
      </c>
      <c r="AN239" s="4" t="str">
        <f ca="1">IFERROR(RANK(order!AN239,order!AN$3:AN$554,0),"")</f>
        <v/>
      </c>
      <c r="AO239" s="4" t="str">
        <f ca="1">IFERROR(RANK(order!AO239,order!AO$3:AO$554,0),"")</f>
        <v/>
      </c>
      <c r="AP239" s="4" t="str">
        <f ca="1">IFERROR(RANK(order!AP239,order!AP$3:AP$554,0),"")</f>
        <v/>
      </c>
      <c r="AQ239" s="10" t="str">
        <f ca="1">IFERROR(RANK(order!AQ239,order!AQ$3:AQ$554,0),"")</f>
        <v/>
      </c>
      <c r="AR239" s="10" t="str">
        <f ca="1">IFERROR(RANK(order!AR239,order!AR$3:AR$554,0),"")</f>
        <v/>
      </c>
      <c r="AS239" s="10" t="str">
        <f ca="1">IFERROR(RANK(order!AS239,order!AS$3:AS$554,0),"")</f>
        <v/>
      </c>
      <c r="AT239" s="4" t="str">
        <f ca="1">IFERROR(RANK(order!AT239,order!AT$3:AT$554,0),"")</f>
        <v/>
      </c>
      <c r="AU239" s="4" t="str">
        <f ca="1">IFERROR(RANK(order!AU239,order!AU$3:AU$554,0),"")</f>
        <v/>
      </c>
      <c r="AV239" s="4" t="str">
        <f ca="1">IFERROR(RANK(order!AV239,order!AV$3:AV$554,0),"")</f>
        <v/>
      </c>
      <c r="AW239" s="10" t="str">
        <f ca="1">IFERROR(RANK(order!AW239,order!AW$3:AW$554,0),"")</f>
        <v/>
      </c>
      <c r="AX239" s="10" t="str">
        <f ca="1">IFERROR(RANK(order!AX239,order!AX$3:AX$554,0),"")</f>
        <v/>
      </c>
      <c r="AY239" s="10" t="str">
        <f ca="1">IFERROR(RANK(order!AY239,order!AY$3:AY$554,0),"")</f>
        <v/>
      </c>
      <c r="AZ239" s="4" t="str">
        <f ca="1">IFERROR(RANK(order!AZ239,order!AZ$3:AZ$554,0),"")</f>
        <v/>
      </c>
      <c r="BA239" s="4" t="str">
        <f ca="1">IFERROR(RANK(order!BA239,order!BA$3:BA$554,0),"")</f>
        <v/>
      </c>
      <c r="BB239" s="4" t="str">
        <f ca="1">IFERROR(RANK(order!BB239,order!BB$3:BB$554,0),"")</f>
        <v/>
      </c>
      <c r="BC239" s="10" t="str">
        <f ca="1">IFERROR(RANK(order!BC239,order!BC$3:BC$554,0),"")</f>
        <v/>
      </c>
      <c r="BD239" s="10" t="str">
        <f ca="1">IFERROR(RANK(order!BD239,order!BD$3:BD$554,0),"")</f>
        <v/>
      </c>
      <c r="BE239" s="10" t="str">
        <f ca="1">IFERROR(RANK(order!BE239,order!BE$3:BE$554,0),"")</f>
        <v/>
      </c>
      <c r="BF239" s="4" t="str">
        <f ca="1">IFERROR(RANK(order!BF239,order!BF$3:BF$554,0),"")</f>
        <v/>
      </c>
      <c r="BG239" s="4" t="str">
        <f ca="1">IFERROR(RANK(order!BG239,order!BG$3:BG$554,0),"")</f>
        <v/>
      </c>
      <c r="BH239" s="4" t="str">
        <f ca="1">IFERROR(RANK(order!BH239,order!BH$3:BH$554,0),"")</f>
        <v/>
      </c>
      <c r="BI239" s="10" t="str">
        <f ca="1">IFERROR(RANK(order!BI239,order!BI$3:BI$554,0),"")</f>
        <v/>
      </c>
      <c r="BJ239" s="10" t="str">
        <f ca="1">IFERROR(RANK(order!BJ239,order!BJ$3:BJ$554,0),"")</f>
        <v/>
      </c>
      <c r="BK239" s="10" t="str">
        <f ca="1">IFERROR(RANK(order!BK239,order!BK$3:BK$554,0),"")</f>
        <v/>
      </c>
      <c r="BL239" s="4" t="str">
        <f ca="1">IFERROR(RANK(order!BL239,order!BL$3:BL$554,0),"")</f>
        <v/>
      </c>
      <c r="BM239" s="4" t="str">
        <f ca="1">IFERROR(RANK(order!BM239,order!BM$3:BM$554,0),"")</f>
        <v/>
      </c>
      <c r="BN239" s="4" t="str">
        <f ca="1">IFERROR(RANK(order!BN239,order!BN$3:BN$554,0),"")</f>
        <v/>
      </c>
      <c r="BO239" s="10" t="str">
        <f ca="1">IFERROR(RANK(order!BO239,order!BO$3:BO$554,0),"")</f>
        <v/>
      </c>
      <c r="BP239" s="10" t="str">
        <f ca="1">IFERROR(RANK(order!BP239,order!BP$3:BP$554,0),"")</f>
        <v/>
      </c>
      <c r="BQ239" s="10" t="str">
        <f ca="1">IFERROR(RANK(order!BQ239,order!BQ$3:BQ$554,0),"")</f>
        <v/>
      </c>
      <c r="BR239" s="4" t="str">
        <f ca="1">IFERROR(RANK(order!BR239,order!BR$3:BR$554,0),"")</f>
        <v/>
      </c>
      <c r="BS239" s="4" t="str">
        <f ca="1">IFERROR(RANK(order!BS239,order!BS$3:BS$554,0),"")</f>
        <v/>
      </c>
      <c r="BT239" s="4" t="str">
        <f ca="1">IFERROR(RANK(order!BT239,order!BT$3:BT$554,0),"")</f>
        <v/>
      </c>
      <c r="BU239" s="95">
        <f t="shared" si="313"/>
        <v>237</v>
      </c>
      <c r="BV239" s="35" t="str">
        <f t="shared" si="314"/>
        <v>E1</v>
      </c>
      <c r="BW239" s="55">
        <f t="shared" ca="1" si="237"/>
        <v>0</v>
      </c>
      <c r="BX239" s="56" t="str">
        <f t="shared" ca="1" si="238"/>
        <v/>
      </c>
      <c r="BY239" s="56" t="str">
        <f t="shared" ca="1" si="239"/>
        <v/>
      </c>
      <c r="BZ239" s="57" t="str">
        <f t="shared" ca="1" si="240"/>
        <v/>
      </c>
      <c r="CA239" s="57" t="str">
        <f t="shared" ca="1" si="241"/>
        <v/>
      </c>
      <c r="CB239" s="58" t="str">
        <f t="shared" ca="1" si="242"/>
        <v/>
      </c>
      <c r="CC239" s="57" t="str">
        <f t="shared" ca="1" si="243"/>
        <v/>
      </c>
      <c r="CD239" s="57" t="str">
        <f t="shared" ca="1" si="244"/>
        <v/>
      </c>
      <c r="CE239" s="58" t="str">
        <f t="shared" ca="1" si="245"/>
        <v/>
      </c>
      <c r="CF239" s="59" t="str">
        <f t="shared" ca="1" si="246"/>
        <v/>
      </c>
      <c r="CG239" s="57" t="str">
        <f t="shared" ca="1" si="247"/>
        <v/>
      </c>
      <c r="CH239" s="57" t="str">
        <f t="shared" ca="1" si="248"/>
        <v/>
      </c>
      <c r="CI239" s="57" t="str">
        <f t="shared" ca="1" si="249"/>
        <v/>
      </c>
      <c r="CJ239" s="57" t="str">
        <f t="shared" ca="1" si="250"/>
        <v/>
      </c>
      <c r="CK239" s="57" t="str">
        <f t="shared" ca="1" si="251"/>
        <v/>
      </c>
      <c r="CL239" s="57" t="str">
        <f t="shared" ca="1" si="252"/>
        <v/>
      </c>
      <c r="CM239" s="57" t="str">
        <f t="shared" ca="1" si="253"/>
        <v/>
      </c>
      <c r="CN239" s="57" t="str">
        <f t="shared" ca="1" si="254"/>
        <v/>
      </c>
      <c r="CO239" s="57" t="str">
        <f t="shared" ca="1" si="255"/>
        <v/>
      </c>
      <c r="CP239" s="57" t="str">
        <f t="shared" ca="1" si="256"/>
        <v/>
      </c>
      <c r="CQ239" s="57" t="str">
        <f t="shared" ca="1" si="257"/>
        <v/>
      </c>
      <c r="CR239" s="57" t="str">
        <f t="shared" ca="1" si="258"/>
        <v/>
      </c>
      <c r="CS239" s="60" t="str">
        <f t="shared" ca="1" si="259"/>
        <v/>
      </c>
      <c r="CT239" s="60" t="str">
        <f t="shared" ca="1" si="260"/>
        <v/>
      </c>
      <c r="CU239" s="60" t="str">
        <f t="shared" ca="1" si="261"/>
        <v/>
      </c>
      <c r="CV239" s="60" t="str">
        <f t="shared" ca="1" si="262"/>
        <v/>
      </c>
      <c r="CW239" s="60" t="str">
        <f t="shared" ca="1" si="263"/>
        <v/>
      </c>
      <c r="CX239" s="60" t="str">
        <f t="shared" ca="1" si="264"/>
        <v/>
      </c>
      <c r="CY239" s="60" t="str">
        <f t="shared" ca="1" si="265"/>
        <v/>
      </c>
      <c r="CZ239" s="60" t="str">
        <f t="shared" ca="1" si="266"/>
        <v/>
      </c>
      <c r="DA239" s="65" t="str">
        <f t="shared" ca="1" si="267"/>
        <v/>
      </c>
      <c r="DB239" s="65" t="str">
        <f t="shared" ca="1" si="268"/>
        <v/>
      </c>
      <c r="DC239" s="65" t="str">
        <f t="shared" ca="1" si="269"/>
        <v/>
      </c>
      <c r="DD239" s="65" t="str">
        <f t="shared" ca="1" si="270"/>
        <v/>
      </c>
      <c r="DE239" s="65" t="str">
        <f t="shared" ca="1" si="271"/>
        <v/>
      </c>
      <c r="DF239" s="66" t="str">
        <f t="shared" ca="1" si="272"/>
        <v/>
      </c>
      <c r="DG239" s="66" t="str">
        <f t="shared" ca="1" si="273"/>
        <v/>
      </c>
      <c r="DH239" s="66" t="str">
        <f t="shared" ca="1" si="274"/>
        <v/>
      </c>
      <c r="DI239" s="66" t="str">
        <f t="shared" ca="1" si="275"/>
        <v/>
      </c>
      <c r="DJ239" s="66" t="str">
        <f t="shared" ca="1" si="276"/>
        <v/>
      </c>
      <c r="DK239" s="65" t="str">
        <f t="shared" ca="1" si="277"/>
        <v/>
      </c>
      <c r="DL239" s="65" t="str">
        <f t="shared" ca="1" si="278"/>
        <v/>
      </c>
      <c r="DM239" s="65" t="str">
        <f t="shared" ca="1" si="279"/>
        <v/>
      </c>
      <c r="DN239" s="65" t="str">
        <f t="shared" ca="1" si="280"/>
        <v/>
      </c>
      <c r="DO239" s="65" t="str">
        <f t="shared" ca="1" si="281"/>
        <v/>
      </c>
      <c r="DP239" s="65" t="str">
        <f t="shared" ca="1" si="282"/>
        <v/>
      </c>
      <c r="DQ239" s="65" t="str">
        <f t="shared" ca="1" si="283"/>
        <v/>
      </c>
      <c r="DR239" s="69" t="str">
        <f t="shared" ca="1" si="284"/>
        <v/>
      </c>
      <c r="DS239" s="69" t="str">
        <f t="shared" ca="1" si="285"/>
        <v/>
      </c>
      <c r="DT239" s="69" t="str">
        <f t="shared" ca="1" si="286"/>
        <v/>
      </c>
      <c r="DU239" s="69" t="str">
        <f t="shared" ca="1" si="287"/>
        <v/>
      </c>
      <c r="DV239" s="69" t="str">
        <f t="shared" ca="1" si="288"/>
        <v/>
      </c>
      <c r="DW239" s="69" t="str">
        <f t="shared" ca="1" si="289"/>
        <v/>
      </c>
      <c r="DX239" s="69" t="str">
        <f t="shared" ca="1" si="290"/>
        <v/>
      </c>
      <c r="DY239" s="69" t="str">
        <f t="shared" ca="1" si="291"/>
        <v/>
      </c>
      <c r="DZ239" s="72" t="str">
        <f t="shared" ca="1" si="292"/>
        <v/>
      </c>
      <c r="EA239" s="72" t="str">
        <f t="shared" ca="1" si="293"/>
        <v/>
      </c>
      <c r="EB239" s="72" t="str">
        <f t="shared" ca="1" si="294"/>
        <v/>
      </c>
      <c r="EC239" s="65" t="str">
        <f t="shared" ca="1" si="295"/>
        <v/>
      </c>
      <c r="ED239" s="65" t="str">
        <f t="shared" ca="1" si="296"/>
        <v/>
      </c>
      <c r="EE239" s="65" t="str">
        <f t="shared" ca="1" si="297"/>
        <v/>
      </c>
      <c r="EF239" s="65" t="str">
        <f t="shared" ca="1" si="298"/>
        <v/>
      </c>
      <c r="EG239" s="65" t="str">
        <f t="shared" ca="1" si="299"/>
        <v/>
      </c>
      <c r="EH239" s="65" t="str">
        <f t="shared" ca="1" si="300"/>
        <v/>
      </c>
      <c r="EI239" s="429" t="str">
        <f t="shared" ca="1" si="301"/>
        <v>No</v>
      </c>
      <c r="EJ239" s="428" t="str">
        <f t="shared" ca="1" si="302"/>
        <v/>
      </c>
      <c r="EK239" s="428" t="str">
        <f t="shared" ca="1" si="303"/>
        <v/>
      </c>
      <c r="EL239" s="65" t="str">
        <f t="shared" ca="1" si="304"/>
        <v/>
      </c>
      <c r="EM239" s="65" t="str">
        <f t="shared" ca="1" si="305"/>
        <v/>
      </c>
      <c r="EN239" s="65" t="str">
        <f t="shared" ca="1" si="306"/>
        <v/>
      </c>
      <c r="EO239" s="433" t="str">
        <f t="shared" ca="1" si="307"/>
        <v/>
      </c>
      <c r="EP239" s="433" t="str">
        <f t="shared" ca="1" si="308"/>
        <v/>
      </c>
      <c r="EQ239" s="433" t="str">
        <f t="shared" ca="1" si="309"/>
        <v/>
      </c>
      <c r="ER239" s="433" t="str">
        <f t="shared" ca="1" si="310"/>
        <v/>
      </c>
      <c r="ES239" s="433" t="str">
        <f t="shared" ca="1" si="311"/>
        <v/>
      </c>
      <c r="ET239" s="433" t="str">
        <f t="shared" ca="1" si="312"/>
        <v/>
      </c>
      <c r="EU239" s="433" t="str">
        <f ca="1">IF(OR(CO239="",CQ239=""),"",Discipline!$P$3*CO239+Discipline!$X$3*CQ239)</f>
        <v/>
      </c>
      <c r="EV239" s="433" t="str">
        <f ca="1">IF(OR(CP239="",CR239=""),"",Discipline!$P$3*CP239+Discipline!$X$3*CR239)</f>
        <v/>
      </c>
    </row>
    <row r="240" spans="1:152" x14ac:dyDescent="0.25">
      <c r="A240" s="10" t="str">
        <f ca="1">IFERROR(RANK(order!A240,order!A$3:A$554,0),"")</f>
        <v/>
      </c>
      <c r="B240" s="10" t="str">
        <f ca="1">IFERROR(RANK(order!B240,order!B$3:B$554,0),"")</f>
        <v/>
      </c>
      <c r="C240" s="10" t="str">
        <f ca="1">IFERROR(RANK(order!C240,order!C$3:C$554,0),"")</f>
        <v/>
      </c>
      <c r="D240" s="4" t="str">
        <f ca="1">IFERROR(RANK(order!D240,order!D$3:D$554,0),"")</f>
        <v/>
      </c>
      <c r="E240" s="4" t="str">
        <f ca="1">IFERROR(RANK(order!E240,order!E$3:E$554,0),"")</f>
        <v/>
      </c>
      <c r="F240" s="4" t="str">
        <f ca="1">IFERROR(RANK(order!F240,order!F$3:F$554,0),"")</f>
        <v/>
      </c>
      <c r="G240" s="10" t="str">
        <f ca="1">IFERROR(RANK(order!G240,order!G$3:G$554,0),"")</f>
        <v/>
      </c>
      <c r="H240" s="10" t="str">
        <f ca="1">IFERROR(RANK(order!H240,order!H$3:H$554,0),"")</f>
        <v/>
      </c>
      <c r="I240" s="10" t="str">
        <f ca="1">IFERROR(RANK(order!I240,order!I$3:I$554,0),"")</f>
        <v/>
      </c>
      <c r="J240" s="4" t="str">
        <f ca="1">IFERROR(RANK(order!J240,order!J$3:J$554,0),"")</f>
        <v/>
      </c>
      <c r="K240" s="4" t="str">
        <f ca="1">IFERROR(RANK(order!K240,order!K$3:K$554,0),"")</f>
        <v/>
      </c>
      <c r="L240" s="4" t="str">
        <f ca="1">IFERROR(RANK(order!L240,order!L$3:L$554,0),"")</f>
        <v/>
      </c>
      <c r="M240" s="10" t="str">
        <f ca="1">IFERROR(RANK(order!M240,order!M$3:M$554,0),"")</f>
        <v/>
      </c>
      <c r="N240" s="10" t="str">
        <f ca="1">IFERROR(RANK(order!N240,order!N$3:N$554,0),"")</f>
        <v/>
      </c>
      <c r="O240" s="10" t="str">
        <f ca="1">IFERROR(RANK(order!O240,order!O$3:O$554,0),"")</f>
        <v/>
      </c>
      <c r="P240" s="4" t="str">
        <f ca="1">IFERROR(RANK(order!P240,order!P$3:P$554,0),"")</f>
        <v/>
      </c>
      <c r="Q240" s="4" t="str">
        <f ca="1">IFERROR(RANK(order!Q240,order!Q$3:Q$554,0),"")</f>
        <v/>
      </c>
      <c r="R240" s="4" t="str">
        <f ca="1">IFERROR(RANK(order!R240,order!R$3:R$554,0),"")</f>
        <v/>
      </c>
      <c r="S240" s="10" t="str">
        <f ca="1">IFERROR(RANK(order!S240,order!S$3:S$554,0),"")</f>
        <v/>
      </c>
      <c r="T240" s="10" t="str">
        <f ca="1">IFERROR(RANK(order!T240,order!T$3:T$554,0),"")</f>
        <v/>
      </c>
      <c r="U240" s="10" t="str">
        <f ca="1">IFERROR(RANK(order!U240,order!U$3:U$554,0),"")</f>
        <v/>
      </c>
      <c r="V240" s="4" t="str">
        <f ca="1">IFERROR(RANK(order!V240,order!V$3:V$554,0),"")</f>
        <v/>
      </c>
      <c r="W240" s="4" t="str">
        <f ca="1">IFERROR(RANK(order!W240,order!W$3:W$554,0),"")</f>
        <v/>
      </c>
      <c r="X240" s="4" t="str">
        <f ca="1">IFERROR(RANK(order!X240,order!X$3:X$554,0),"")</f>
        <v/>
      </c>
      <c r="Y240" s="10" t="str">
        <f ca="1">IFERROR(RANK(order!Y240,order!Y$3:Y$554,0),"")</f>
        <v/>
      </c>
      <c r="Z240" s="10" t="str">
        <f ca="1">IFERROR(RANK(order!Z240,order!Z$3:Z$554,0),"")</f>
        <v/>
      </c>
      <c r="AA240" s="10" t="str">
        <f ca="1">IFERROR(RANK(order!AA240,order!AA$3:AA$554,0),"")</f>
        <v/>
      </c>
      <c r="AB240" s="4" t="str">
        <f ca="1">IFERROR(RANK(order!AB240,order!AB$3:AB$554,0),"")</f>
        <v/>
      </c>
      <c r="AC240" s="4" t="str">
        <f ca="1">IFERROR(RANK(order!AC240,order!AC$3:AC$554,0),"")</f>
        <v/>
      </c>
      <c r="AD240" s="4" t="str">
        <f ca="1">IFERROR(RANK(order!AD240,order!AD$3:AD$554,0),"")</f>
        <v/>
      </c>
      <c r="AE240" s="10" t="str">
        <f ca="1">IFERROR(RANK(order!AE240,order!AE$3:AE$554,0),"")</f>
        <v/>
      </c>
      <c r="AF240" s="10" t="str">
        <f ca="1">IFERROR(RANK(order!AF240,order!AF$3:AF$554,0),"")</f>
        <v/>
      </c>
      <c r="AG240" s="10" t="str">
        <f ca="1">IFERROR(RANK(order!AG240,order!AG$3:AG$554,0),"")</f>
        <v/>
      </c>
      <c r="AH240" s="4" t="str">
        <f ca="1">IFERROR(RANK(order!AH240,order!AH$3:AH$554,0),"")</f>
        <v/>
      </c>
      <c r="AI240" s="4" t="str">
        <f ca="1">IFERROR(RANK(order!AI240,order!AI$3:AI$554,0),"")</f>
        <v/>
      </c>
      <c r="AJ240" s="4" t="str">
        <f ca="1">IFERROR(RANK(order!AJ240,order!AJ$3:AJ$554,0),"")</f>
        <v/>
      </c>
      <c r="AK240" s="10" t="str">
        <f ca="1">IFERROR(RANK(order!AK240,order!AK$3:AK$554,0),"")</f>
        <v/>
      </c>
      <c r="AL240" s="10" t="str">
        <f ca="1">IFERROR(RANK(order!AL240,order!AL$3:AL$554,0),"")</f>
        <v/>
      </c>
      <c r="AM240" s="10" t="str">
        <f ca="1">IFERROR(RANK(order!AM240,order!AM$3:AM$554,0),"")</f>
        <v/>
      </c>
      <c r="AN240" s="4" t="str">
        <f ca="1">IFERROR(RANK(order!AN240,order!AN$3:AN$554,0),"")</f>
        <v/>
      </c>
      <c r="AO240" s="4" t="str">
        <f ca="1">IFERROR(RANK(order!AO240,order!AO$3:AO$554,0),"")</f>
        <v/>
      </c>
      <c r="AP240" s="4" t="str">
        <f ca="1">IFERROR(RANK(order!AP240,order!AP$3:AP$554,0),"")</f>
        <v/>
      </c>
      <c r="AQ240" s="10" t="str">
        <f ca="1">IFERROR(RANK(order!AQ240,order!AQ$3:AQ$554,0),"")</f>
        <v/>
      </c>
      <c r="AR240" s="10" t="str">
        <f ca="1">IFERROR(RANK(order!AR240,order!AR$3:AR$554,0),"")</f>
        <v/>
      </c>
      <c r="AS240" s="10" t="str">
        <f ca="1">IFERROR(RANK(order!AS240,order!AS$3:AS$554,0),"")</f>
        <v/>
      </c>
      <c r="AT240" s="4" t="str">
        <f ca="1">IFERROR(RANK(order!AT240,order!AT$3:AT$554,0),"")</f>
        <v/>
      </c>
      <c r="AU240" s="4" t="str">
        <f ca="1">IFERROR(RANK(order!AU240,order!AU$3:AU$554,0),"")</f>
        <v/>
      </c>
      <c r="AV240" s="4" t="str">
        <f ca="1">IFERROR(RANK(order!AV240,order!AV$3:AV$554,0),"")</f>
        <v/>
      </c>
      <c r="AW240" s="10" t="str">
        <f ca="1">IFERROR(RANK(order!AW240,order!AW$3:AW$554,0),"")</f>
        <v/>
      </c>
      <c r="AX240" s="10" t="str">
        <f ca="1">IFERROR(RANK(order!AX240,order!AX$3:AX$554,0),"")</f>
        <v/>
      </c>
      <c r="AY240" s="10" t="str">
        <f ca="1">IFERROR(RANK(order!AY240,order!AY$3:AY$554,0),"")</f>
        <v/>
      </c>
      <c r="AZ240" s="4" t="str">
        <f ca="1">IFERROR(RANK(order!AZ240,order!AZ$3:AZ$554,0),"")</f>
        <v/>
      </c>
      <c r="BA240" s="4" t="str">
        <f ca="1">IFERROR(RANK(order!BA240,order!BA$3:BA$554,0),"")</f>
        <v/>
      </c>
      <c r="BB240" s="4" t="str">
        <f ca="1">IFERROR(RANK(order!BB240,order!BB$3:BB$554,0),"")</f>
        <v/>
      </c>
      <c r="BC240" s="10" t="str">
        <f ca="1">IFERROR(RANK(order!BC240,order!BC$3:BC$554,0),"")</f>
        <v/>
      </c>
      <c r="BD240" s="10" t="str">
        <f ca="1">IFERROR(RANK(order!BD240,order!BD$3:BD$554,0),"")</f>
        <v/>
      </c>
      <c r="BE240" s="10" t="str">
        <f ca="1">IFERROR(RANK(order!BE240,order!BE$3:BE$554,0),"")</f>
        <v/>
      </c>
      <c r="BF240" s="4" t="str">
        <f ca="1">IFERROR(RANK(order!BF240,order!BF$3:BF$554,0),"")</f>
        <v/>
      </c>
      <c r="BG240" s="4" t="str">
        <f ca="1">IFERROR(RANK(order!BG240,order!BG$3:BG$554,0),"")</f>
        <v/>
      </c>
      <c r="BH240" s="4" t="str">
        <f ca="1">IFERROR(RANK(order!BH240,order!BH$3:BH$554,0),"")</f>
        <v/>
      </c>
      <c r="BI240" s="10" t="str">
        <f ca="1">IFERROR(RANK(order!BI240,order!BI$3:BI$554,0),"")</f>
        <v/>
      </c>
      <c r="BJ240" s="10" t="str">
        <f ca="1">IFERROR(RANK(order!BJ240,order!BJ$3:BJ$554,0),"")</f>
        <v/>
      </c>
      <c r="BK240" s="10" t="str">
        <f ca="1">IFERROR(RANK(order!BK240,order!BK$3:BK$554,0),"")</f>
        <v/>
      </c>
      <c r="BL240" s="4" t="str">
        <f ca="1">IFERROR(RANK(order!BL240,order!BL$3:BL$554,0),"")</f>
        <v/>
      </c>
      <c r="BM240" s="4" t="str">
        <f ca="1">IFERROR(RANK(order!BM240,order!BM$3:BM$554,0),"")</f>
        <v/>
      </c>
      <c r="BN240" s="4" t="str">
        <f ca="1">IFERROR(RANK(order!BN240,order!BN$3:BN$554,0),"")</f>
        <v/>
      </c>
      <c r="BO240" s="10" t="str">
        <f ca="1">IFERROR(RANK(order!BO240,order!BO$3:BO$554,0),"")</f>
        <v/>
      </c>
      <c r="BP240" s="10" t="str">
        <f ca="1">IFERROR(RANK(order!BP240,order!BP$3:BP$554,0),"")</f>
        <v/>
      </c>
      <c r="BQ240" s="10" t="str">
        <f ca="1">IFERROR(RANK(order!BQ240,order!BQ$3:BQ$554,0),"")</f>
        <v/>
      </c>
      <c r="BR240" s="4" t="str">
        <f ca="1">IFERROR(RANK(order!BR240,order!BR$3:BR$554,0),"")</f>
        <v/>
      </c>
      <c r="BS240" s="4" t="str">
        <f ca="1">IFERROR(RANK(order!BS240,order!BS$3:BS$554,0),"")</f>
        <v/>
      </c>
      <c r="BT240" s="4" t="str">
        <f ca="1">IFERROR(RANK(order!BT240,order!BT$3:BT$554,0),"")</f>
        <v/>
      </c>
      <c r="BU240" s="95">
        <f t="shared" si="313"/>
        <v>238</v>
      </c>
      <c r="BV240" s="35" t="str">
        <f t="shared" si="314"/>
        <v>E1</v>
      </c>
      <c r="BW240" s="55">
        <f t="shared" ca="1" si="237"/>
        <v>0</v>
      </c>
      <c r="BX240" s="56" t="str">
        <f t="shared" ca="1" si="238"/>
        <v/>
      </c>
      <c r="BY240" s="56" t="str">
        <f t="shared" ca="1" si="239"/>
        <v/>
      </c>
      <c r="BZ240" s="57" t="str">
        <f t="shared" ca="1" si="240"/>
        <v/>
      </c>
      <c r="CA240" s="57" t="str">
        <f t="shared" ca="1" si="241"/>
        <v/>
      </c>
      <c r="CB240" s="58" t="str">
        <f t="shared" ca="1" si="242"/>
        <v/>
      </c>
      <c r="CC240" s="57" t="str">
        <f t="shared" ca="1" si="243"/>
        <v/>
      </c>
      <c r="CD240" s="57" t="str">
        <f t="shared" ca="1" si="244"/>
        <v/>
      </c>
      <c r="CE240" s="58" t="str">
        <f t="shared" ca="1" si="245"/>
        <v/>
      </c>
      <c r="CF240" s="59" t="str">
        <f t="shared" ca="1" si="246"/>
        <v/>
      </c>
      <c r="CG240" s="57" t="str">
        <f t="shared" ca="1" si="247"/>
        <v/>
      </c>
      <c r="CH240" s="57" t="str">
        <f t="shared" ca="1" si="248"/>
        <v/>
      </c>
      <c r="CI240" s="57" t="str">
        <f t="shared" ca="1" si="249"/>
        <v/>
      </c>
      <c r="CJ240" s="57" t="str">
        <f t="shared" ca="1" si="250"/>
        <v/>
      </c>
      <c r="CK240" s="57" t="str">
        <f t="shared" ca="1" si="251"/>
        <v/>
      </c>
      <c r="CL240" s="57" t="str">
        <f t="shared" ca="1" si="252"/>
        <v/>
      </c>
      <c r="CM240" s="57" t="str">
        <f t="shared" ca="1" si="253"/>
        <v/>
      </c>
      <c r="CN240" s="57" t="str">
        <f t="shared" ca="1" si="254"/>
        <v/>
      </c>
      <c r="CO240" s="57" t="str">
        <f t="shared" ca="1" si="255"/>
        <v/>
      </c>
      <c r="CP240" s="57" t="str">
        <f t="shared" ca="1" si="256"/>
        <v/>
      </c>
      <c r="CQ240" s="57" t="str">
        <f t="shared" ca="1" si="257"/>
        <v/>
      </c>
      <c r="CR240" s="57" t="str">
        <f t="shared" ca="1" si="258"/>
        <v/>
      </c>
      <c r="CS240" s="60" t="str">
        <f t="shared" ca="1" si="259"/>
        <v/>
      </c>
      <c r="CT240" s="60" t="str">
        <f t="shared" ca="1" si="260"/>
        <v/>
      </c>
      <c r="CU240" s="60" t="str">
        <f t="shared" ca="1" si="261"/>
        <v/>
      </c>
      <c r="CV240" s="60" t="str">
        <f t="shared" ca="1" si="262"/>
        <v/>
      </c>
      <c r="CW240" s="60" t="str">
        <f t="shared" ca="1" si="263"/>
        <v/>
      </c>
      <c r="CX240" s="60" t="str">
        <f t="shared" ca="1" si="264"/>
        <v/>
      </c>
      <c r="CY240" s="60" t="str">
        <f t="shared" ca="1" si="265"/>
        <v/>
      </c>
      <c r="CZ240" s="60" t="str">
        <f t="shared" ca="1" si="266"/>
        <v/>
      </c>
      <c r="DA240" s="65" t="str">
        <f t="shared" ca="1" si="267"/>
        <v/>
      </c>
      <c r="DB240" s="65" t="str">
        <f t="shared" ca="1" si="268"/>
        <v/>
      </c>
      <c r="DC240" s="65" t="str">
        <f t="shared" ca="1" si="269"/>
        <v/>
      </c>
      <c r="DD240" s="65" t="str">
        <f t="shared" ca="1" si="270"/>
        <v/>
      </c>
      <c r="DE240" s="65" t="str">
        <f t="shared" ca="1" si="271"/>
        <v/>
      </c>
      <c r="DF240" s="66" t="str">
        <f t="shared" ca="1" si="272"/>
        <v/>
      </c>
      <c r="DG240" s="66" t="str">
        <f t="shared" ca="1" si="273"/>
        <v/>
      </c>
      <c r="DH240" s="66" t="str">
        <f t="shared" ca="1" si="274"/>
        <v/>
      </c>
      <c r="DI240" s="66" t="str">
        <f t="shared" ca="1" si="275"/>
        <v/>
      </c>
      <c r="DJ240" s="66" t="str">
        <f t="shared" ca="1" si="276"/>
        <v/>
      </c>
      <c r="DK240" s="65" t="str">
        <f t="shared" ca="1" si="277"/>
        <v/>
      </c>
      <c r="DL240" s="65" t="str">
        <f t="shared" ca="1" si="278"/>
        <v/>
      </c>
      <c r="DM240" s="65" t="str">
        <f t="shared" ca="1" si="279"/>
        <v/>
      </c>
      <c r="DN240" s="65" t="str">
        <f t="shared" ca="1" si="280"/>
        <v/>
      </c>
      <c r="DO240" s="65" t="str">
        <f t="shared" ca="1" si="281"/>
        <v/>
      </c>
      <c r="DP240" s="65" t="str">
        <f t="shared" ca="1" si="282"/>
        <v/>
      </c>
      <c r="DQ240" s="65" t="str">
        <f t="shared" ca="1" si="283"/>
        <v/>
      </c>
      <c r="DR240" s="69" t="str">
        <f t="shared" ca="1" si="284"/>
        <v/>
      </c>
      <c r="DS240" s="69" t="str">
        <f t="shared" ca="1" si="285"/>
        <v/>
      </c>
      <c r="DT240" s="69" t="str">
        <f t="shared" ca="1" si="286"/>
        <v/>
      </c>
      <c r="DU240" s="69" t="str">
        <f t="shared" ca="1" si="287"/>
        <v/>
      </c>
      <c r="DV240" s="69" t="str">
        <f t="shared" ca="1" si="288"/>
        <v/>
      </c>
      <c r="DW240" s="69" t="str">
        <f t="shared" ca="1" si="289"/>
        <v/>
      </c>
      <c r="DX240" s="69" t="str">
        <f t="shared" ca="1" si="290"/>
        <v/>
      </c>
      <c r="DY240" s="69" t="str">
        <f t="shared" ca="1" si="291"/>
        <v/>
      </c>
      <c r="DZ240" s="72" t="str">
        <f t="shared" ca="1" si="292"/>
        <v/>
      </c>
      <c r="EA240" s="72" t="str">
        <f t="shared" ca="1" si="293"/>
        <v/>
      </c>
      <c r="EB240" s="72" t="str">
        <f t="shared" ca="1" si="294"/>
        <v/>
      </c>
      <c r="EC240" s="65" t="str">
        <f t="shared" ca="1" si="295"/>
        <v/>
      </c>
      <c r="ED240" s="65" t="str">
        <f t="shared" ca="1" si="296"/>
        <v/>
      </c>
      <c r="EE240" s="65" t="str">
        <f t="shared" ca="1" si="297"/>
        <v/>
      </c>
      <c r="EF240" s="65" t="str">
        <f t="shared" ca="1" si="298"/>
        <v/>
      </c>
      <c r="EG240" s="65" t="str">
        <f t="shared" ca="1" si="299"/>
        <v/>
      </c>
      <c r="EH240" s="65" t="str">
        <f t="shared" ca="1" si="300"/>
        <v/>
      </c>
      <c r="EI240" s="429" t="str">
        <f t="shared" ca="1" si="301"/>
        <v>No</v>
      </c>
      <c r="EJ240" s="428" t="str">
        <f t="shared" ca="1" si="302"/>
        <v/>
      </c>
      <c r="EK240" s="428" t="str">
        <f t="shared" ca="1" si="303"/>
        <v/>
      </c>
      <c r="EL240" s="65" t="str">
        <f t="shared" ca="1" si="304"/>
        <v/>
      </c>
      <c r="EM240" s="65" t="str">
        <f t="shared" ca="1" si="305"/>
        <v/>
      </c>
      <c r="EN240" s="65" t="str">
        <f t="shared" ca="1" si="306"/>
        <v/>
      </c>
      <c r="EO240" s="433" t="str">
        <f t="shared" ca="1" si="307"/>
        <v/>
      </c>
      <c r="EP240" s="433" t="str">
        <f t="shared" ca="1" si="308"/>
        <v/>
      </c>
      <c r="EQ240" s="433" t="str">
        <f t="shared" ca="1" si="309"/>
        <v/>
      </c>
      <c r="ER240" s="433" t="str">
        <f t="shared" ca="1" si="310"/>
        <v/>
      </c>
      <c r="ES240" s="433" t="str">
        <f t="shared" ca="1" si="311"/>
        <v/>
      </c>
      <c r="ET240" s="433" t="str">
        <f t="shared" ca="1" si="312"/>
        <v/>
      </c>
      <c r="EU240" s="433" t="str">
        <f ca="1">IF(OR(CO240="",CQ240=""),"",Discipline!$P$3*CO240+Discipline!$X$3*CQ240)</f>
        <v/>
      </c>
      <c r="EV240" s="433" t="str">
        <f ca="1">IF(OR(CP240="",CR240=""),"",Discipline!$P$3*CP240+Discipline!$X$3*CR240)</f>
        <v/>
      </c>
    </row>
    <row r="241" spans="1:152" x14ac:dyDescent="0.25">
      <c r="A241" s="10" t="str">
        <f ca="1">IFERROR(RANK(order!A241,order!A$3:A$554,0),"")</f>
        <v/>
      </c>
      <c r="B241" s="10" t="str">
        <f ca="1">IFERROR(RANK(order!B241,order!B$3:B$554,0),"")</f>
        <v/>
      </c>
      <c r="C241" s="10" t="str">
        <f ca="1">IFERROR(RANK(order!C241,order!C$3:C$554,0),"")</f>
        <v/>
      </c>
      <c r="D241" s="4" t="str">
        <f ca="1">IFERROR(RANK(order!D241,order!D$3:D$554,0),"")</f>
        <v/>
      </c>
      <c r="E241" s="4" t="str">
        <f ca="1">IFERROR(RANK(order!E241,order!E$3:E$554,0),"")</f>
        <v/>
      </c>
      <c r="F241" s="4" t="str">
        <f ca="1">IFERROR(RANK(order!F241,order!F$3:F$554,0),"")</f>
        <v/>
      </c>
      <c r="G241" s="10" t="str">
        <f ca="1">IFERROR(RANK(order!G241,order!G$3:G$554,0),"")</f>
        <v/>
      </c>
      <c r="H241" s="10" t="str">
        <f ca="1">IFERROR(RANK(order!H241,order!H$3:H$554,0),"")</f>
        <v/>
      </c>
      <c r="I241" s="10" t="str">
        <f ca="1">IFERROR(RANK(order!I241,order!I$3:I$554,0),"")</f>
        <v/>
      </c>
      <c r="J241" s="4" t="str">
        <f ca="1">IFERROR(RANK(order!J241,order!J$3:J$554,0),"")</f>
        <v/>
      </c>
      <c r="K241" s="4" t="str">
        <f ca="1">IFERROR(RANK(order!K241,order!K$3:K$554,0),"")</f>
        <v/>
      </c>
      <c r="L241" s="4" t="str">
        <f ca="1">IFERROR(RANK(order!L241,order!L$3:L$554,0),"")</f>
        <v/>
      </c>
      <c r="M241" s="10" t="str">
        <f ca="1">IFERROR(RANK(order!M241,order!M$3:M$554,0),"")</f>
        <v/>
      </c>
      <c r="N241" s="10" t="str">
        <f ca="1">IFERROR(RANK(order!N241,order!N$3:N$554,0),"")</f>
        <v/>
      </c>
      <c r="O241" s="10" t="str">
        <f ca="1">IFERROR(RANK(order!O241,order!O$3:O$554,0),"")</f>
        <v/>
      </c>
      <c r="P241" s="4" t="str">
        <f ca="1">IFERROR(RANK(order!P241,order!P$3:P$554,0),"")</f>
        <v/>
      </c>
      <c r="Q241" s="4" t="str">
        <f ca="1">IFERROR(RANK(order!Q241,order!Q$3:Q$554,0),"")</f>
        <v/>
      </c>
      <c r="R241" s="4" t="str">
        <f ca="1">IFERROR(RANK(order!R241,order!R$3:R$554,0),"")</f>
        <v/>
      </c>
      <c r="S241" s="10" t="str">
        <f ca="1">IFERROR(RANK(order!S241,order!S$3:S$554,0),"")</f>
        <v/>
      </c>
      <c r="T241" s="10" t="str">
        <f ca="1">IFERROR(RANK(order!T241,order!T$3:T$554,0),"")</f>
        <v/>
      </c>
      <c r="U241" s="10" t="str">
        <f ca="1">IFERROR(RANK(order!U241,order!U$3:U$554,0),"")</f>
        <v/>
      </c>
      <c r="V241" s="4" t="str">
        <f ca="1">IFERROR(RANK(order!V241,order!V$3:V$554,0),"")</f>
        <v/>
      </c>
      <c r="W241" s="4" t="str">
        <f ca="1">IFERROR(RANK(order!W241,order!W$3:W$554,0),"")</f>
        <v/>
      </c>
      <c r="X241" s="4" t="str">
        <f ca="1">IFERROR(RANK(order!X241,order!X$3:X$554,0),"")</f>
        <v/>
      </c>
      <c r="Y241" s="10" t="str">
        <f ca="1">IFERROR(RANK(order!Y241,order!Y$3:Y$554,0),"")</f>
        <v/>
      </c>
      <c r="Z241" s="10" t="str">
        <f ca="1">IFERROR(RANK(order!Z241,order!Z$3:Z$554,0),"")</f>
        <v/>
      </c>
      <c r="AA241" s="10" t="str">
        <f ca="1">IFERROR(RANK(order!AA241,order!AA$3:AA$554,0),"")</f>
        <v/>
      </c>
      <c r="AB241" s="4" t="str">
        <f ca="1">IFERROR(RANK(order!AB241,order!AB$3:AB$554,0),"")</f>
        <v/>
      </c>
      <c r="AC241" s="4" t="str">
        <f ca="1">IFERROR(RANK(order!AC241,order!AC$3:AC$554,0),"")</f>
        <v/>
      </c>
      <c r="AD241" s="4" t="str">
        <f ca="1">IFERROR(RANK(order!AD241,order!AD$3:AD$554,0),"")</f>
        <v/>
      </c>
      <c r="AE241" s="10" t="str">
        <f ca="1">IFERROR(RANK(order!AE241,order!AE$3:AE$554,0),"")</f>
        <v/>
      </c>
      <c r="AF241" s="10" t="str">
        <f ca="1">IFERROR(RANK(order!AF241,order!AF$3:AF$554,0),"")</f>
        <v/>
      </c>
      <c r="AG241" s="10" t="str">
        <f ca="1">IFERROR(RANK(order!AG241,order!AG$3:AG$554,0),"")</f>
        <v/>
      </c>
      <c r="AH241" s="4" t="str">
        <f ca="1">IFERROR(RANK(order!AH241,order!AH$3:AH$554,0),"")</f>
        <v/>
      </c>
      <c r="AI241" s="4" t="str">
        <f ca="1">IFERROR(RANK(order!AI241,order!AI$3:AI$554,0),"")</f>
        <v/>
      </c>
      <c r="AJ241" s="4" t="str">
        <f ca="1">IFERROR(RANK(order!AJ241,order!AJ$3:AJ$554,0),"")</f>
        <v/>
      </c>
      <c r="AK241" s="10" t="str">
        <f ca="1">IFERROR(RANK(order!AK241,order!AK$3:AK$554,0),"")</f>
        <v/>
      </c>
      <c r="AL241" s="10" t="str">
        <f ca="1">IFERROR(RANK(order!AL241,order!AL$3:AL$554,0),"")</f>
        <v/>
      </c>
      <c r="AM241" s="10" t="str">
        <f ca="1">IFERROR(RANK(order!AM241,order!AM$3:AM$554,0),"")</f>
        <v/>
      </c>
      <c r="AN241" s="4" t="str">
        <f ca="1">IFERROR(RANK(order!AN241,order!AN$3:AN$554,0),"")</f>
        <v/>
      </c>
      <c r="AO241" s="4" t="str">
        <f ca="1">IFERROR(RANK(order!AO241,order!AO$3:AO$554,0),"")</f>
        <v/>
      </c>
      <c r="AP241" s="4" t="str">
        <f ca="1">IFERROR(RANK(order!AP241,order!AP$3:AP$554,0),"")</f>
        <v/>
      </c>
      <c r="AQ241" s="10" t="str">
        <f ca="1">IFERROR(RANK(order!AQ241,order!AQ$3:AQ$554,0),"")</f>
        <v/>
      </c>
      <c r="AR241" s="10" t="str">
        <f ca="1">IFERROR(RANK(order!AR241,order!AR$3:AR$554,0),"")</f>
        <v/>
      </c>
      <c r="AS241" s="10" t="str">
        <f ca="1">IFERROR(RANK(order!AS241,order!AS$3:AS$554,0),"")</f>
        <v/>
      </c>
      <c r="AT241" s="4" t="str">
        <f ca="1">IFERROR(RANK(order!AT241,order!AT$3:AT$554,0),"")</f>
        <v/>
      </c>
      <c r="AU241" s="4" t="str">
        <f ca="1">IFERROR(RANK(order!AU241,order!AU$3:AU$554,0),"")</f>
        <v/>
      </c>
      <c r="AV241" s="4" t="str">
        <f ca="1">IFERROR(RANK(order!AV241,order!AV$3:AV$554,0),"")</f>
        <v/>
      </c>
      <c r="AW241" s="10" t="str">
        <f ca="1">IFERROR(RANK(order!AW241,order!AW$3:AW$554,0),"")</f>
        <v/>
      </c>
      <c r="AX241" s="10" t="str">
        <f ca="1">IFERROR(RANK(order!AX241,order!AX$3:AX$554,0),"")</f>
        <v/>
      </c>
      <c r="AY241" s="10" t="str">
        <f ca="1">IFERROR(RANK(order!AY241,order!AY$3:AY$554,0),"")</f>
        <v/>
      </c>
      <c r="AZ241" s="4" t="str">
        <f ca="1">IFERROR(RANK(order!AZ241,order!AZ$3:AZ$554,0),"")</f>
        <v/>
      </c>
      <c r="BA241" s="4" t="str">
        <f ca="1">IFERROR(RANK(order!BA241,order!BA$3:BA$554,0),"")</f>
        <v/>
      </c>
      <c r="BB241" s="4" t="str">
        <f ca="1">IFERROR(RANK(order!BB241,order!BB$3:BB$554,0),"")</f>
        <v/>
      </c>
      <c r="BC241" s="10" t="str">
        <f ca="1">IFERROR(RANK(order!BC241,order!BC$3:BC$554,0),"")</f>
        <v/>
      </c>
      <c r="BD241" s="10" t="str">
        <f ca="1">IFERROR(RANK(order!BD241,order!BD$3:BD$554,0),"")</f>
        <v/>
      </c>
      <c r="BE241" s="10" t="str">
        <f ca="1">IFERROR(RANK(order!BE241,order!BE$3:BE$554,0),"")</f>
        <v/>
      </c>
      <c r="BF241" s="4" t="str">
        <f ca="1">IFERROR(RANK(order!BF241,order!BF$3:BF$554,0),"")</f>
        <v/>
      </c>
      <c r="BG241" s="4" t="str">
        <f ca="1">IFERROR(RANK(order!BG241,order!BG$3:BG$554,0),"")</f>
        <v/>
      </c>
      <c r="BH241" s="4" t="str">
        <f ca="1">IFERROR(RANK(order!BH241,order!BH$3:BH$554,0),"")</f>
        <v/>
      </c>
      <c r="BI241" s="10" t="str">
        <f ca="1">IFERROR(RANK(order!BI241,order!BI$3:BI$554,0),"")</f>
        <v/>
      </c>
      <c r="BJ241" s="10" t="str">
        <f ca="1">IFERROR(RANK(order!BJ241,order!BJ$3:BJ$554,0),"")</f>
        <v/>
      </c>
      <c r="BK241" s="10" t="str">
        <f ca="1">IFERROR(RANK(order!BK241,order!BK$3:BK$554,0),"")</f>
        <v/>
      </c>
      <c r="BL241" s="4" t="str">
        <f ca="1">IFERROR(RANK(order!BL241,order!BL$3:BL$554,0),"")</f>
        <v/>
      </c>
      <c r="BM241" s="4" t="str">
        <f ca="1">IFERROR(RANK(order!BM241,order!BM$3:BM$554,0),"")</f>
        <v/>
      </c>
      <c r="BN241" s="4" t="str">
        <f ca="1">IFERROR(RANK(order!BN241,order!BN$3:BN$554,0),"")</f>
        <v/>
      </c>
      <c r="BO241" s="10" t="str">
        <f ca="1">IFERROR(RANK(order!BO241,order!BO$3:BO$554,0),"")</f>
        <v/>
      </c>
      <c r="BP241" s="10" t="str">
        <f ca="1">IFERROR(RANK(order!BP241,order!BP$3:BP$554,0),"")</f>
        <v/>
      </c>
      <c r="BQ241" s="10" t="str">
        <f ca="1">IFERROR(RANK(order!BQ241,order!BQ$3:BQ$554,0),"")</f>
        <v/>
      </c>
      <c r="BR241" s="4" t="str">
        <f ca="1">IFERROR(RANK(order!BR241,order!BR$3:BR$554,0),"")</f>
        <v/>
      </c>
      <c r="BS241" s="4" t="str">
        <f ca="1">IFERROR(RANK(order!BS241,order!BS$3:BS$554,0),"")</f>
        <v/>
      </c>
      <c r="BT241" s="4" t="str">
        <f ca="1">IFERROR(RANK(order!BT241,order!BT$3:BT$554,0),"")</f>
        <v/>
      </c>
      <c r="BU241" s="95">
        <f t="shared" si="313"/>
        <v>239</v>
      </c>
      <c r="BV241" s="35" t="str">
        <f t="shared" si="314"/>
        <v>E1</v>
      </c>
      <c r="BW241" s="55">
        <f t="shared" ca="1" si="237"/>
        <v>0</v>
      </c>
      <c r="BX241" s="56" t="str">
        <f t="shared" ca="1" si="238"/>
        <v/>
      </c>
      <c r="BY241" s="56" t="str">
        <f t="shared" ca="1" si="239"/>
        <v/>
      </c>
      <c r="BZ241" s="57" t="str">
        <f t="shared" ca="1" si="240"/>
        <v/>
      </c>
      <c r="CA241" s="57" t="str">
        <f t="shared" ca="1" si="241"/>
        <v/>
      </c>
      <c r="CB241" s="58" t="str">
        <f t="shared" ca="1" si="242"/>
        <v/>
      </c>
      <c r="CC241" s="57" t="str">
        <f t="shared" ca="1" si="243"/>
        <v/>
      </c>
      <c r="CD241" s="57" t="str">
        <f t="shared" ca="1" si="244"/>
        <v/>
      </c>
      <c r="CE241" s="58" t="str">
        <f t="shared" ca="1" si="245"/>
        <v/>
      </c>
      <c r="CF241" s="59" t="str">
        <f t="shared" ca="1" si="246"/>
        <v/>
      </c>
      <c r="CG241" s="57" t="str">
        <f t="shared" ca="1" si="247"/>
        <v/>
      </c>
      <c r="CH241" s="57" t="str">
        <f t="shared" ca="1" si="248"/>
        <v/>
      </c>
      <c r="CI241" s="57" t="str">
        <f t="shared" ca="1" si="249"/>
        <v/>
      </c>
      <c r="CJ241" s="57" t="str">
        <f t="shared" ca="1" si="250"/>
        <v/>
      </c>
      <c r="CK241" s="57" t="str">
        <f t="shared" ca="1" si="251"/>
        <v/>
      </c>
      <c r="CL241" s="57" t="str">
        <f t="shared" ca="1" si="252"/>
        <v/>
      </c>
      <c r="CM241" s="57" t="str">
        <f t="shared" ca="1" si="253"/>
        <v/>
      </c>
      <c r="CN241" s="57" t="str">
        <f t="shared" ca="1" si="254"/>
        <v/>
      </c>
      <c r="CO241" s="57" t="str">
        <f t="shared" ca="1" si="255"/>
        <v/>
      </c>
      <c r="CP241" s="57" t="str">
        <f t="shared" ca="1" si="256"/>
        <v/>
      </c>
      <c r="CQ241" s="57" t="str">
        <f t="shared" ca="1" si="257"/>
        <v/>
      </c>
      <c r="CR241" s="57" t="str">
        <f t="shared" ca="1" si="258"/>
        <v/>
      </c>
      <c r="CS241" s="60" t="str">
        <f t="shared" ca="1" si="259"/>
        <v/>
      </c>
      <c r="CT241" s="60" t="str">
        <f t="shared" ca="1" si="260"/>
        <v/>
      </c>
      <c r="CU241" s="60" t="str">
        <f t="shared" ca="1" si="261"/>
        <v/>
      </c>
      <c r="CV241" s="60" t="str">
        <f t="shared" ca="1" si="262"/>
        <v/>
      </c>
      <c r="CW241" s="60" t="str">
        <f t="shared" ca="1" si="263"/>
        <v/>
      </c>
      <c r="CX241" s="60" t="str">
        <f t="shared" ca="1" si="264"/>
        <v/>
      </c>
      <c r="CY241" s="60" t="str">
        <f t="shared" ca="1" si="265"/>
        <v/>
      </c>
      <c r="CZ241" s="60" t="str">
        <f t="shared" ca="1" si="266"/>
        <v/>
      </c>
      <c r="DA241" s="65" t="str">
        <f t="shared" ca="1" si="267"/>
        <v/>
      </c>
      <c r="DB241" s="65" t="str">
        <f t="shared" ca="1" si="268"/>
        <v/>
      </c>
      <c r="DC241" s="65" t="str">
        <f t="shared" ca="1" si="269"/>
        <v/>
      </c>
      <c r="DD241" s="65" t="str">
        <f t="shared" ca="1" si="270"/>
        <v/>
      </c>
      <c r="DE241" s="65" t="str">
        <f t="shared" ca="1" si="271"/>
        <v/>
      </c>
      <c r="DF241" s="66" t="str">
        <f t="shared" ca="1" si="272"/>
        <v/>
      </c>
      <c r="DG241" s="66" t="str">
        <f t="shared" ca="1" si="273"/>
        <v/>
      </c>
      <c r="DH241" s="66" t="str">
        <f t="shared" ca="1" si="274"/>
        <v/>
      </c>
      <c r="DI241" s="66" t="str">
        <f t="shared" ca="1" si="275"/>
        <v/>
      </c>
      <c r="DJ241" s="66" t="str">
        <f t="shared" ca="1" si="276"/>
        <v/>
      </c>
      <c r="DK241" s="65" t="str">
        <f t="shared" ca="1" si="277"/>
        <v/>
      </c>
      <c r="DL241" s="65" t="str">
        <f t="shared" ca="1" si="278"/>
        <v/>
      </c>
      <c r="DM241" s="65" t="str">
        <f t="shared" ca="1" si="279"/>
        <v/>
      </c>
      <c r="DN241" s="65" t="str">
        <f t="shared" ca="1" si="280"/>
        <v/>
      </c>
      <c r="DO241" s="65" t="str">
        <f t="shared" ca="1" si="281"/>
        <v/>
      </c>
      <c r="DP241" s="65" t="str">
        <f t="shared" ca="1" si="282"/>
        <v/>
      </c>
      <c r="DQ241" s="65" t="str">
        <f t="shared" ca="1" si="283"/>
        <v/>
      </c>
      <c r="DR241" s="69" t="str">
        <f t="shared" ca="1" si="284"/>
        <v/>
      </c>
      <c r="DS241" s="69" t="str">
        <f t="shared" ca="1" si="285"/>
        <v/>
      </c>
      <c r="DT241" s="69" t="str">
        <f t="shared" ca="1" si="286"/>
        <v/>
      </c>
      <c r="DU241" s="69" t="str">
        <f t="shared" ca="1" si="287"/>
        <v/>
      </c>
      <c r="DV241" s="69" t="str">
        <f t="shared" ca="1" si="288"/>
        <v/>
      </c>
      <c r="DW241" s="69" t="str">
        <f t="shared" ca="1" si="289"/>
        <v/>
      </c>
      <c r="DX241" s="69" t="str">
        <f t="shared" ca="1" si="290"/>
        <v/>
      </c>
      <c r="DY241" s="69" t="str">
        <f t="shared" ca="1" si="291"/>
        <v/>
      </c>
      <c r="DZ241" s="72" t="str">
        <f t="shared" ca="1" si="292"/>
        <v/>
      </c>
      <c r="EA241" s="72" t="str">
        <f t="shared" ca="1" si="293"/>
        <v/>
      </c>
      <c r="EB241" s="72" t="str">
        <f t="shared" ca="1" si="294"/>
        <v/>
      </c>
      <c r="EC241" s="65" t="str">
        <f t="shared" ca="1" si="295"/>
        <v/>
      </c>
      <c r="ED241" s="65" t="str">
        <f t="shared" ca="1" si="296"/>
        <v/>
      </c>
      <c r="EE241" s="65" t="str">
        <f t="shared" ca="1" si="297"/>
        <v/>
      </c>
      <c r="EF241" s="65" t="str">
        <f t="shared" ca="1" si="298"/>
        <v/>
      </c>
      <c r="EG241" s="65" t="str">
        <f t="shared" ca="1" si="299"/>
        <v/>
      </c>
      <c r="EH241" s="65" t="str">
        <f t="shared" ca="1" si="300"/>
        <v/>
      </c>
      <c r="EI241" s="429" t="str">
        <f t="shared" ca="1" si="301"/>
        <v>No</v>
      </c>
      <c r="EJ241" s="428" t="str">
        <f t="shared" ca="1" si="302"/>
        <v/>
      </c>
      <c r="EK241" s="428" t="str">
        <f t="shared" ca="1" si="303"/>
        <v/>
      </c>
      <c r="EL241" s="65" t="str">
        <f t="shared" ca="1" si="304"/>
        <v/>
      </c>
      <c r="EM241" s="65" t="str">
        <f t="shared" ca="1" si="305"/>
        <v/>
      </c>
      <c r="EN241" s="65" t="str">
        <f t="shared" ca="1" si="306"/>
        <v/>
      </c>
      <c r="EO241" s="433" t="str">
        <f t="shared" ca="1" si="307"/>
        <v/>
      </c>
      <c r="EP241" s="433" t="str">
        <f t="shared" ca="1" si="308"/>
        <v/>
      </c>
      <c r="EQ241" s="433" t="str">
        <f t="shared" ca="1" si="309"/>
        <v/>
      </c>
      <c r="ER241" s="433" t="str">
        <f t="shared" ca="1" si="310"/>
        <v/>
      </c>
      <c r="ES241" s="433" t="str">
        <f t="shared" ca="1" si="311"/>
        <v/>
      </c>
      <c r="ET241" s="433" t="str">
        <f t="shared" ca="1" si="312"/>
        <v/>
      </c>
      <c r="EU241" s="433" t="str">
        <f ca="1">IF(OR(CO241="",CQ241=""),"",Discipline!$P$3*CO241+Discipline!$X$3*CQ241)</f>
        <v/>
      </c>
      <c r="EV241" s="433" t="str">
        <f ca="1">IF(OR(CP241="",CR241=""),"",Discipline!$P$3*CP241+Discipline!$X$3*CR241)</f>
        <v/>
      </c>
    </row>
    <row r="242" spans="1:152" x14ac:dyDescent="0.25">
      <c r="A242" s="10" t="str">
        <f ca="1">IFERROR(RANK(order!A242,order!A$3:A$554,0),"")</f>
        <v/>
      </c>
      <c r="B242" s="10" t="str">
        <f ca="1">IFERROR(RANK(order!B242,order!B$3:B$554,0),"")</f>
        <v/>
      </c>
      <c r="C242" s="10" t="str">
        <f ca="1">IFERROR(RANK(order!C242,order!C$3:C$554,0),"")</f>
        <v/>
      </c>
      <c r="D242" s="4" t="str">
        <f ca="1">IFERROR(RANK(order!D242,order!D$3:D$554,0),"")</f>
        <v/>
      </c>
      <c r="E242" s="4" t="str">
        <f ca="1">IFERROR(RANK(order!E242,order!E$3:E$554,0),"")</f>
        <v/>
      </c>
      <c r="F242" s="4" t="str">
        <f ca="1">IFERROR(RANK(order!F242,order!F$3:F$554,0),"")</f>
        <v/>
      </c>
      <c r="G242" s="10" t="str">
        <f ca="1">IFERROR(RANK(order!G242,order!G$3:G$554,0),"")</f>
        <v/>
      </c>
      <c r="H242" s="10" t="str">
        <f ca="1">IFERROR(RANK(order!H242,order!H$3:H$554,0),"")</f>
        <v/>
      </c>
      <c r="I242" s="10" t="str">
        <f ca="1">IFERROR(RANK(order!I242,order!I$3:I$554,0),"")</f>
        <v/>
      </c>
      <c r="J242" s="4" t="str">
        <f ca="1">IFERROR(RANK(order!J242,order!J$3:J$554,0),"")</f>
        <v/>
      </c>
      <c r="K242" s="4" t="str">
        <f ca="1">IFERROR(RANK(order!K242,order!K$3:K$554,0),"")</f>
        <v/>
      </c>
      <c r="L242" s="4" t="str">
        <f ca="1">IFERROR(RANK(order!L242,order!L$3:L$554,0),"")</f>
        <v/>
      </c>
      <c r="M242" s="10" t="str">
        <f ca="1">IFERROR(RANK(order!M242,order!M$3:M$554,0),"")</f>
        <v/>
      </c>
      <c r="N242" s="10" t="str">
        <f ca="1">IFERROR(RANK(order!N242,order!N$3:N$554,0),"")</f>
        <v/>
      </c>
      <c r="O242" s="10" t="str">
        <f ca="1">IFERROR(RANK(order!O242,order!O$3:O$554,0),"")</f>
        <v/>
      </c>
      <c r="P242" s="4" t="str">
        <f ca="1">IFERROR(RANK(order!P242,order!P$3:P$554,0),"")</f>
        <v/>
      </c>
      <c r="Q242" s="4" t="str">
        <f ca="1">IFERROR(RANK(order!Q242,order!Q$3:Q$554,0),"")</f>
        <v/>
      </c>
      <c r="R242" s="4" t="str">
        <f ca="1">IFERROR(RANK(order!R242,order!R$3:R$554,0),"")</f>
        <v/>
      </c>
      <c r="S242" s="10" t="str">
        <f ca="1">IFERROR(RANK(order!S242,order!S$3:S$554,0),"")</f>
        <v/>
      </c>
      <c r="T242" s="10" t="str">
        <f ca="1">IFERROR(RANK(order!T242,order!T$3:T$554,0),"")</f>
        <v/>
      </c>
      <c r="U242" s="10" t="str">
        <f ca="1">IFERROR(RANK(order!U242,order!U$3:U$554,0),"")</f>
        <v/>
      </c>
      <c r="V242" s="4" t="str">
        <f ca="1">IFERROR(RANK(order!V242,order!V$3:V$554,0),"")</f>
        <v/>
      </c>
      <c r="W242" s="4" t="str">
        <f ca="1">IFERROR(RANK(order!W242,order!W$3:W$554,0),"")</f>
        <v/>
      </c>
      <c r="X242" s="4" t="str">
        <f ca="1">IFERROR(RANK(order!X242,order!X$3:X$554,0),"")</f>
        <v/>
      </c>
      <c r="Y242" s="10" t="str">
        <f ca="1">IFERROR(RANK(order!Y242,order!Y$3:Y$554,0),"")</f>
        <v/>
      </c>
      <c r="Z242" s="10" t="str">
        <f ca="1">IFERROR(RANK(order!Z242,order!Z$3:Z$554,0),"")</f>
        <v/>
      </c>
      <c r="AA242" s="10" t="str">
        <f ca="1">IFERROR(RANK(order!AA242,order!AA$3:AA$554,0),"")</f>
        <v/>
      </c>
      <c r="AB242" s="4" t="str">
        <f ca="1">IFERROR(RANK(order!AB242,order!AB$3:AB$554,0),"")</f>
        <v/>
      </c>
      <c r="AC242" s="4" t="str">
        <f ca="1">IFERROR(RANK(order!AC242,order!AC$3:AC$554,0),"")</f>
        <v/>
      </c>
      <c r="AD242" s="4" t="str">
        <f ca="1">IFERROR(RANK(order!AD242,order!AD$3:AD$554,0),"")</f>
        <v/>
      </c>
      <c r="AE242" s="10" t="str">
        <f ca="1">IFERROR(RANK(order!AE242,order!AE$3:AE$554,0),"")</f>
        <v/>
      </c>
      <c r="AF242" s="10" t="str">
        <f ca="1">IFERROR(RANK(order!AF242,order!AF$3:AF$554,0),"")</f>
        <v/>
      </c>
      <c r="AG242" s="10" t="str">
        <f ca="1">IFERROR(RANK(order!AG242,order!AG$3:AG$554,0),"")</f>
        <v/>
      </c>
      <c r="AH242" s="4" t="str">
        <f ca="1">IFERROR(RANK(order!AH242,order!AH$3:AH$554,0),"")</f>
        <v/>
      </c>
      <c r="AI242" s="4" t="str">
        <f ca="1">IFERROR(RANK(order!AI242,order!AI$3:AI$554,0),"")</f>
        <v/>
      </c>
      <c r="AJ242" s="4" t="str">
        <f ca="1">IFERROR(RANK(order!AJ242,order!AJ$3:AJ$554,0),"")</f>
        <v/>
      </c>
      <c r="AK242" s="10" t="str">
        <f ca="1">IFERROR(RANK(order!AK242,order!AK$3:AK$554,0),"")</f>
        <v/>
      </c>
      <c r="AL242" s="10" t="str">
        <f ca="1">IFERROR(RANK(order!AL242,order!AL$3:AL$554,0),"")</f>
        <v/>
      </c>
      <c r="AM242" s="10" t="str">
        <f ca="1">IFERROR(RANK(order!AM242,order!AM$3:AM$554,0),"")</f>
        <v/>
      </c>
      <c r="AN242" s="4" t="str">
        <f ca="1">IFERROR(RANK(order!AN242,order!AN$3:AN$554,0),"")</f>
        <v/>
      </c>
      <c r="AO242" s="4" t="str">
        <f ca="1">IFERROR(RANK(order!AO242,order!AO$3:AO$554,0),"")</f>
        <v/>
      </c>
      <c r="AP242" s="4" t="str">
        <f ca="1">IFERROR(RANK(order!AP242,order!AP$3:AP$554,0),"")</f>
        <v/>
      </c>
      <c r="AQ242" s="10" t="str">
        <f ca="1">IFERROR(RANK(order!AQ242,order!AQ$3:AQ$554,0),"")</f>
        <v/>
      </c>
      <c r="AR242" s="10" t="str">
        <f ca="1">IFERROR(RANK(order!AR242,order!AR$3:AR$554,0),"")</f>
        <v/>
      </c>
      <c r="AS242" s="10" t="str">
        <f ca="1">IFERROR(RANK(order!AS242,order!AS$3:AS$554,0),"")</f>
        <v/>
      </c>
      <c r="AT242" s="4" t="str">
        <f ca="1">IFERROR(RANK(order!AT242,order!AT$3:AT$554,0),"")</f>
        <v/>
      </c>
      <c r="AU242" s="4" t="str">
        <f ca="1">IFERROR(RANK(order!AU242,order!AU$3:AU$554,0),"")</f>
        <v/>
      </c>
      <c r="AV242" s="4" t="str">
        <f ca="1">IFERROR(RANK(order!AV242,order!AV$3:AV$554,0),"")</f>
        <v/>
      </c>
      <c r="AW242" s="10" t="str">
        <f ca="1">IFERROR(RANK(order!AW242,order!AW$3:AW$554,0),"")</f>
        <v/>
      </c>
      <c r="AX242" s="10" t="str">
        <f ca="1">IFERROR(RANK(order!AX242,order!AX$3:AX$554,0),"")</f>
        <v/>
      </c>
      <c r="AY242" s="10" t="str">
        <f ca="1">IFERROR(RANK(order!AY242,order!AY$3:AY$554,0),"")</f>
        <v/>
      </c>
      <c r="AZ242" s="4" t="str">
        <f ca="1">IFERROR(RANK(order!AZ242,order!AZ$3:AZ$554,0),"")</f>
        <v/>
      </c>
      <c r="BA242" s="4" t="str">
        <f ca="1">IFERROR(RANK(order!BA242,order!BA$3:BA$554,0),"")</f>
        <v/>
      </c>
      <c r="BB242" s="4" t="str">
        <f ca="1">IFERROR(RANK(order!BB242,order!BB$3:BB$554,0),"")</f>
        <v/>
      </c>
      <c r="BC242" s="10" t="str">
        <f ca="1">IFERROR(RANK(order!BC242,order!BC$3:BC$554,0),"")</f>
        <v/>
      </c>
      <c r="BD242" s="10" t="str">
        <f ca="1">IFERROR(RANK(order!BD242,order!BD$3:BD$554,0),"")</f>
        <v/>
      </c>
      <c r="BE242" s="10" t="str">
        <f ca="1">IFERROR(RANK(order!BE242,order!BE$3:BE$554,0),"")</f>
        <v/>
      </c>
      <c r="BF242" s="4" t="str">
        <f ca="1">IFERROR(RANK(order!BF242,order!BF$3:BF$554,0),"")</f>
        <v/>
      </c>
      <c r="BG242" s="4" t="str">
        <f ca="1">IFERROR(RANK(order!BG242,order!BG$3:BG$554,0),"")</f>
        <v/>
      </c>
      <c r="BH242" s="4" t="str">
        <f ca="1">IFERROR(RANK(order!BH242,order!BH$3:BH$554,0),"")</f>
        <v/>
      </c>
      <c r="BI242" s="10" t="str">
        <f ca="1">IFERROR(RANK(order!BI242,order!BI$3:BI$554,0),"")</f>
        <v/>
      </c>
      <c r="BJ242" s="10" t="str">
        <f ca="1">IFERROR(RANK(order!BJ242,order!BJ$3:BJ$554,0),"")</f>
        <v/>
      </c>
      <c r="BK242" s="10" t="str">
        <f ca="1">IFERROR(RANK(order!BK242,order!BK$3:BK$554,0),"")</f>
        <v/>
      </c>
      <c r="BL242" s="4" t="str">
        <f ca="1">IFERROR(RANK(order!BL242,order!BL$3:BL$554,0),"")</f>
        <v/>
      </c>
      <c r="BM242" s="4" t="str">
        <f ca="1">IFERROR(RANK(order!BM242,order!BM$3:BM$554,0),"")</f>
        <v/>
      </c>
      <c r="BN242" s="4" t="str">
        <f ca="1">IFERROR(RANK(order!BN242,order!BN$3:BN$554,0),"")</f>
        <v/>
      </c>
      <c r="BO242" s="10" t="str">
        <f ca="1">IFERROR(RANK(order!BO242,order!BO$3:BO$554,0),"")</f>
        <v/>
      </c>
      <c r="BP242" s="10" t="str">
        <f ca="1">IFERROR(RANK(order!BP242,order!BP$3:BP$554,0),"")</f>
        <v/>
      </c>
      <c r="BQ242" s="10" t="str">
        <f ca="1">IFERROR(RANK(order!BQ242,order!BQ$3:BQ$554,0),"")</f>
        <v/>
      </c>
      <c r="BR242" s="4" t="str">
        <f ca="1">IFERROR(RANK(order!BR242,order!BR$3:BR$554,0),"")</f>
        <v/>
      </c>
      <c r="BS242" s="4" t="str">
        <f ca="1">IFERROR(RANK(order!BS242,order!BS$3:BS$554,0),"")</f>
        <v/>
      </c>
      <c r="BT242" s="4" t="str">
        <f ca="1">IFERROR(RANK(order!BT242,order!BT$3:BT$554,0),"")</f>
        <v/>
      </c>
      <c r="BU242" s="95">
        <f t="shared" si="313"/>
        <v>240</v>
      </c>
      <c r="BV242" s="35" t="str">
        <f t="shared" si="314"/>
        <v>E1</v>
      </c>
      <c r="BW242" s="55">
        <f t="shared" ca="1" si="237"/>
        <v>0</v>
      </c>
      <c r="BX242" s="56" t="str">
        <f t="shared" ca="1" si="238"/>
        <v/>
      </c>
      <c r="BY242" s="56" t="str">
        <f t="shared" ca="1" si="239"/>
        <v/>
      </c>
      <c r="BZ242" s="57" t="str">
        <f t="shared" ca="1" si="240"/>
        <v/>
      </c>
      <c r="CA242" s="57" t="str">
        <f t="shared" ca="1" si="241"/>
        <v/>
      </c>
      <c r="CB242" s="58" t="str">
        <f t="shared" ca="1" si="242"/>
        <v/>
      </c>
      <c r="CC242" s="57" t="str">
        <f t="shared" ca="1" si="243"/>
        <v/>
      </c>
      <c r="CD242" s="57" t="str">
        <f t="shared" ca="1" si="244"/>
        <v/>
      </c>
      <c r="CE242" s="58" t="str">
        <f t="shared" ca="1" si="245"/>
        <v/>
      </c>
      <c r="CF242" s="59" t="str">
        <f t="shared" ca="1" si="246"/>
        <v/>
      </c>
      <c r="CG242" s="57" t="str">
        <f t="shared" ca="1" si="247"/>
        <v/>
      </c>
      <c r="CH242" s="57" t="str">
        <f t="shared" ca="1" si="248"/>
        <v/>
      </c>
      <c r="CI242" s="57" t="str">
        <f t="shared" ca="1" si="249"/>
        <v/>
      </c>
      <c r="CJ242" s="57" t="str">
        <f t="shared" ca="1" si="250"/>
        <v/>
      </c>
      <c r="CK242" s="57" t="str">
        <f t="shared" ca="1" si="251"/>
        <v/>
      </c>
      <c r="CL242" s="57" t="str">
        <f t="shared" ca="1" si="252"/>
        <v/>
      </c>
      <c r="CM242" s="57" t="str">
        <f t="shared" ca="1" si="253"/>
        <v/>
      </c>
      <c r="CN242" s="57" t="str">
        <f t="shared" ca="1" si="254"/>
        <v/>
      </c>
      <c r="CO242" s="57" t="str">
        <f t="shared" ca="1" si="255"/>
        <v/>
      </c>
      <c r="CP242" s="57" t="str">
        <f t="shared" ca="1" si="256"/>
        <v/>
      </c>
      <c r="CQ242" s="57" t="str">
        <f t="shared" ca="1" si="257"/>
        <v/>
      </c>
      <c r="CR242" s="57" t="str">
        <f t="shared" ca="1" si="258"/>
        <v/>
      </c>
      <c r="CS242" s="60" t="str">
        <f t="shared" ca="1" si="259"/>
        <v/>
      </c>
      <c r="CT242" s="60" t="str">
        <f t="shared" ca="1" si="260"/>
        <v/>
      </c>
      <c r="CU242" s="60" t="str">
        <f t="shared" ca="1" si="261"/>
        <v/>
      </c>
      <c r="CV242" s="60" t="str">
        <f t="shared" ca="1" si="262"/>
        <v/>
      </c>
      <c r="CW242" s="60" t="str">
        <f t="shared" ca="1" si="263"/>
        <v/>
      </c>
      <c r="CX242" s="60" t="str">
        <f t="shared" ca="1" si="264"/>
        <v/>
      </c>
      <c r="CY242" s="60" t="str">
        <f t="shared" ca="1" si="265"/>
        <v/>
      </c>
      <c r="CZ242" s="60" t="str">
        <f t="shared" ca="1" si="266"/>
        <v/>
      </c>
      <c r="DA242" s="65" t="str">
        <f t="shared" ca="1" si="267"/>
        <v/>
      </c>
      <c r="DB242" s="65" t="str">
        <f t="shared" ca="1" si="268"/>
        <v/>
      </c>
      <c r="DC242" s="65" t="str">
        <f t="shared" ca="1" si="269"/>
        <v/>
      </c>
      <c r="DD242" s="65" t="str">
        <f t="shared" ca="1" si="270"/>
        <v/>
      </c>
      <c r="DE242" s="65" t="str">
        <f t="shared" ca="1" si="271"/>
        <v/>
      </c>
      <c r="DF242" s="66" t="str">
        <f t="shared" ca="1" si="272"/>
        <v/>
      </c>
      <c r="DG242" s="66" t="str">
        <f t="shared" ca="1" si="273"/>
        <v/>
      </c>
      <c r="DH242" s="66" t="str">
        <f t="shared" ca="1" si="274"/>
        <v/>
      </c>
      <c r="DI242" s="66" t="str">
        <f t="shared" ca="1" si="275"/>
        <v/>
      </c>
      <c r="DJ242" s="66" t="str">
        <f t="shared" ca="1" si="276"/>
        <v/>
      </c>
      <c r="DK242" s="65" t="str">
        <f t="shared" ca="1" si="277"/>
        <v/>
      </c>
      <c r="DL242" s="65" t="str">
        <f t="shared" ca="1" si="278"/>
        <v/>
      </c>
      <c r="DM242" s="65" t="str">
        <f t="shared" ca="1" si="279"/>
        <v/>
      </c>
      <c r="DN242" s="65" t="str">
        <f t="shared" ca="1" si="280"/>
        <v/>
      </c>
      <c r="DO242" s="65" t="str">
        <f t="shared" ca="1" si="281"/>
        <v/>
      </c>
      <c r="DP242" s="65" t="str">
        <f t="shared" ca="1" si="282"/>
        <v/>
      </c>
      <c r="DQ242" s="65" t="str">
        <f t="shared" ca="1" si="283"/>
        <v/>
      </c>
      <c r="DR242" s="69" t="str">
        <f t="shared" ca="1" si="284"/>
        <v/>
      </c>
      <c r="DS242" s="69" t="str">
        <f t="shared" ca="1" si="285"/>
        <v/>
      </c>
      <c r="DT242" s="69" t="str">
        <f t="shared" ca="1" si="286"/>
        <v/>
      </c>
      <c r="DU242" s="69" t="str">
        <f t="shared" ca="1" si="287"/>
        <v/>
      </c>
      <c r="DV242" s="69" t="str">
        <f t="shared" ca="1" si="288"/>
        <v/>
      </c>
      <c r="DW242" s="69" t="str">
        <f t="shared" ca="1" si="289"/>
        <v/>
      </c>
      <c r="DX242" s="69" t="str">
        <f t="shared" ca="1" si="290"/>
        <v/>
      </c>
      <c r="DY242" s="69" t="str">
        <f t="shared" ca="1" si="291"/>
        <v/>
      </c>
      <c r="DZ242" s="72" t="str">
        <f t="shared" ca="1" si="292"/>
        <v/>
      </c>
      <c r="EA242" s="72" t="str">
        <f t="shared" ca="1" si="293"/>
        <v/>
      </c>
      <c r="EB242" s="72" t="str">
        <f t="shared" ca="1" si="294"/>
        <v/>
      </c>
      <c r="EC242" s="65" t="str">
        <f t="shared" ca="1" si="295"/>
        <v/>
      </c>
      <c r="ED242" s="65" t="str">
        <f t="shared" ca="1" si="296"/>
        <v/>
      </c>
      <c r="EE242" s="65" t="str">
        <f t="shared" ca="1" si="297"/>
        <v/>
      </c>
      <c r="EF242" s="65" t="str">
        <f t="shared" ca="1" si="298"/>
        <v/>
      </c>
      <c r="EG242" s="65" t="str">
        <f t="shared" ca="1" si="299"/>
        <v/>
      </c>
      <c r="EH242" s="65" t="str">
        <f t="shared" ca="1" si="300"/>
        <v/>
      </c>
      <c r="EI242" s="429" t="str">
        <f t="shared" ca="1" si="301"/>
        <v>No</v>
      </c>
      <c r="EJ242" s="428" t="str">
        <f t="shared" ca="1" si="302"/>
        <v/>
      </c>
      <c r="EK242" s="428" t="str">
        <f t="shared" ca="1" si="303"/>
        <v/>
      </c>
      <c r="EL242" s="65" t="str">
        <f t="shared" ca="1" si="304"/>
        <v/>
      </c>
      <c r="EM242" s="65" t="str">
        <f t="shared" ca="1" si="305"/>
        <v/>
      </c>
      <c r="EN242" s="65" t="str">
        <f t="shared" ca="1" si="306"/>
        <v/>
      </c>
      <c r="EO242" s="433" t="str">
        <f t="shared" ca="1" si="307"/>
        <v/>
      </c>
      <c r="EP242" s="433" t="str">
        <f t="shared" ca="1" si="308"/>
        <v/>
      </c>
      <c r="EQ242" s="433" t="str">
        <f t="shared" ca="1" si="309"/>
        <v/>
      </c>
      <c r="ER242" s="433" t="str">
        <f t="shared" ca="1" si="310"/>
        <v/>
      </c>
      <c r="ES242" s="433" t="str">
        <f t="shared" ca="1" si="311"/>
        <v/>
      </c>
      <c r="ET242" s="433" t="str">
        <f t="shared" ca="1" si="312"/>
        <v/>
      </c>
      <c r="EU242" s="433" t="str">
        <f ca="1">IF(OR(CO242="",CQ242=""),"",Discipline!$P$3*CO242+Discipline!$X$3*CQ242)</f>
        <v/>
      </c>
      <c r="EV242" s="433" t="str">
        <f ca="1">IF(OR(CP242="",CR242=""),"",Discipline!$P$3*CP242+Discipline!$X$3*CR242)</f>
        <v/>
      </c>
    </row>
    <row r="243" spans="1:152" x14ac:dyDescent="0.25">
      <c r="A243" s="10" t="str">
        <f ca="1">IFERROR(RANK(order!A243,order!A$3:A$554,0),"")</f>
        <v/>
      </c>
      <c r="B243" s="10" t="str">
        <f ca="1">IFERROR(RANK(order!B243,order!B$3:B$554,0),"")</f>
        <v/>
      </c>
      <c r="C243" s="10" t="str">
        <f ca="1">IFERROR(RANK(order!C243,order!C$3:C$554,0),"")</f>
        <v/>
      </c>
      <c r="D243" s="4" t="str">
        <f ca="1">IFERROR(RANK(order!D243,order!D$3:D$554,0),"")</f>
        <v/>
      </c>
      <c r="E243" s="4" t="str">
        <f ca="1">IFERROR(RANK(order!E243,order!E$3:E$554,0),"")</f>
        <v/>
      </c>
      <c r="F243" s="4" t="str">
        <f ca="1">IFERROR(RANK(order!F243,order!F$3:F$554,0),"")</f>
        <v/>
      </c>
      <c r="G243" s="10" t="str">
        <f ca="1">IFERROR(RANK(order!G243,order!G$3:G$554,0),"")</f>
        <v/>
      </c>
      <c r="H243" s="10" t="str">
        <f ca="1">IFERROR(RANK(order!H243,order!H$3:H$554,0),"")</f>
        <v/>
      </c>
      <c r="I243" s="10" t="str">
        <f ca="1">IFERROR(RANK(order!I243,order!I$3:I$554,0),"")</f>
        <v/>
      </c>
      <c r="J243" s="4" t="str">
        <f ca="1">IFERROR(RANK(order!J243,order!J$3:J$554,0),"")</f>
        <v/>
      </c>
      <c r="K243" s="4" t="str">
        <f ca="1">IFERROR(RANK(order!K243,order!K$3:K$554,0),"")</f>
        <v/>
      </c>
      <c r="L243" s="4" t="str">
        <f ca="1">IFERROR(RANK(order!L243,order!L$3:L$554,0),"")</f>
        <v/>
      </c>
      <c r="M243" s="10" t="str">
        <f ca="1">IFERROR(RANK(order!M243,order!M$3:M$554,0),"")</f>
        <v/>
      </c>
      <c r="N243" s="10" t="str">
        <f ca="1">IFERROR(RANK(order!N243,order!N$3:N$554,0),"")</f>
        <v/>
      </c>
      <c r="O243" s="10" t="str">
        <f ca="1">IFERROR(RANK(order!O243,order!O$3:O$554,0),"")</f>
        <v/>
      </c>
      <c r="P243" s="4" t="str">
        <f ca="1">IFERROR(RANK(order!P243,order!P$3:P$554,0),"")</f>
        <v/>
      </c>
      <c r="Q243" s="4" t="str">
        <f ca="1">IFERROR(RANK(order!Q243,order!Q$3:Q$554,0),"")</f>
        <v/>
      </c>
      <c r="R243" s="4" t="str">
        <f ca="1">IFERROR(RANK(order!R243,order!R$3:R$554,0),"")</f>
        <v/>
      </c>
      <c r="S243" s="10" t="str">
        <f ca="1">IFERROR(RANK(order!S243,order!S$3:S$554,0),"")</f>
        <v/>
      </c>
      <c r="T243" s="10" t="str">
        <f ca="1">IFERROR(RANK(order!T243,order!T$3:T$554,0),"")</f>
        <v/>
      </c>
      <c r="U243" s="10" t="str">
        <f ca="1">IFERROR(RANK(order!U243,order!U$3:U$554,0),"")</f>
        <v/>
      </c>
      <c r="V243" s="4" t="str">
        <f ca="1">IFERROR(RANK(order!V243,order!V$3:V$554,0),"")</f>
        <v/>
      </c>
      <c r="W243" s="4" t="str">
        <f ca="1">IFERROR(RANK(order!W243,order!W$3:W$554,0),"")</f>
        <v/>
      </c>
      <c r="X243" s="4" t="str">
        <f ca="1">IFERROR(RANK(order!X243,order!X$3:X$554,0),"")</f>
        <v/>
      </c>
      <c r="Y243" s="10" t="str">
        <f ca="1">IFERROR(RANK(order!Y243,order!Y$3:Y$554,0),"")</f>
        <v/>
      </c>
      <c r="Z243" s="10" t="str">
        <f ca="1">IFERROR(RANK(order!Z243,order!Z$3:Z$554,0),"")</f>
        <v/>
      </c>
      <c r="AA243" s="10" t="str">
        <f ca="1">IFERROR(RANK(order!AA243,order!AA$3:AA$554,0),"")</f>
        <v/>
      </c>
      <c r="AB243" s="4" t="str">
        <f ca="1">IFERROR(RANK(order!AB243,order!AB$3:AB$554,0),"")</f>
        <v/>
      </c>
      <c r="AC243" s="4" t="str">
        <f ca="1">IFERROR(RANK(order!AC243,order!AC$3:AC$554,0),"")</f>
        <v/>
      </c>
      <c r="AD243" s="4" t="str">
        <f ca="1">IFERROR(RANK(order!AD243,order!AD$3:AD$554,0),"")</f>
        <v/>
      </c>
      <c r="AE243" s="10" t="str">
        <f ca="1">IFERROR(RANK(order!AE243,order!AE$3:AE$554,0),"")</f>
        <v/>
      </c>
      <c r="AF243" s="10" t="str">
        <f ca="1">IFERROR(RANK(order!AF243,order!AF$3:AF$554,0),"")</f>
        <v/>
      </c>
      <c r="AG243" s="10" t="str">
        <f ca="1">IFERROR(RANK(order!AG243,order!AG$3:AG$554,0),"")</f>
        <v/>
      </c>
      <c r="AH243" s="4" t="str">
        <f ca="1">IFERROR(RANK(order!AH243,order!AH$3:AH$554,0),"")</f>
        <v/>
      </c>
      <c r="AI243" s="4" t="str">
        <f ca="1">IFERROR(RANK(order!AI243,order!AI$3:AI$554,0),"")</f>
        <v/>
      </c>
      <c r="AJ243" s="4" t="str">
        <f ca="1">IFERROR(RANK(order!AJ243,order!AJ$3:AJ$554,0),"")</f>
        <v/>
      </c>
      <c r="AK243" s="10" t="str">
        <f ca="1">IFERROR(RANK(order!AK243,order!AK$3:AK$554,0),"")</f>
        <v/>
      </c>
      <c r="AL243" s="10" t="str">
        <f ca="1">IFERROR(RANK(order!AL243,order!AL$3:AL$554,0),"")</f>
        <v/>
      </c>
      <c r="AM243" s="10" t="str">
        <f ca="1">IFERROR(RANK(order!AM243,order!AM$3:AM$554,0),"")</f>
        <v/>
      </c>
      <c r="AN243" s="4" t="str">
        <f ca="1">IFERROR(RANK(order!AN243,order!AN$3:AN$554,0),"")</f>
        <v/>
      </c>
      <c r="AO243" s="4" t="str">
        <f ca="1">IFERROR(RANK(order!AO243,order!AO$3:AO$554,0),"")</f>
        <v/>
      </c>
      <c r="AP243" s="4" t="str">
        <f ca="1">IFERROR(RANK(order!AP243,order!AP$3:AP$554,0),"")</f>
        <v/>
      </c>
      <c r="AQ243" s="10" t="str">
        <f ca="1">IFERROR(RANK(order!AQ243,order!AQ$3:AQ$554,0),"")</f>
        <v/>
      </c>
      <c r="AR243" s="10" t="str">
        <f ca="1">IFERROR(RANK(order!AR243,order!AR$3:AR$554,0),"")</f>
        <v/>
      </c>
      <c r="AS243" s="10" t="str">
        <f ca="1">IFERROR(RANK(order!AS243,order!AS$3:AS$554,0),"")</f>
        <v/>
      </c>
      <c r="AT243" s="4" t="str">
        <f ca="1">IFERROR(RANK(order!AT243,order!AT$3:AT$554,0),"")</f>
        <v/>
      </c>
      <c r="AU243" s="4" t="str">
        <f ca="1">IFERROR(RANK(order!AU243,order!AU$3:AU$554,0),"")</f>
        <v/>
      </c>
      <c r="AV243" s="4" t="str">
        <f ca="1">IFERROR(RANK(order!AV243,order!AV$3:AV$554,0),"")</f>
        <v/>
      </c>
      <c r="AW243" s="10" t="str">
        <f ca="1">IFERROR(RANK(order!AW243,order!AW$3:AW$554,0),"")</f>
        <v/>
      </c>
      <c r="AX243" s="10" t="str">
        <f ca="1">IFERROR(RANK(order!AX243,order!AX$3:AX$554,0),"")</f>
        <v/>
      </c>
      <c r="AY243" s="10" t="str">
        <f ca="1">IFERROR(RANK(order!AY243,order!AY$3:AY$554,0),"")</f>
        <v/>
      </c>
      <c r="AZ243" s="4" t="str">
        <f ca="1">IFERROR(RANK(order!AZ243,order!AZ$3:AZ$554,0),"")</f>
        <v/>
      </c>
      <c r="BA243" s="4" t="str">
        <f ca="1">IFERROR(RANK(order!BA243,order!BA$3:BA$554,0),"")</f>
        <v/>
      </c>
      <c r="BB243" s="4" t="str">
        <f ca="1">IFERROR(RANK(order!BB243,order!BB$3:BB$554,0),"")</f>
        <v/>
      </c>
      <c r="BC243" s="10" t="str">
        <f ca="1">IFERROR(RANK(order!BC243,order!BC$3:BC$554,0),"")</f>
        <v/>
      </c>
      <c r="BD243" s="10" t="str">
        <f ca="1">IFERROR(RANK(order!BD243,order!BD$3:BD$554,0),"")</f>
        <v/>
      </c>
      <c r="BE243" s="10" t="str">
        <f ca="1">IFERROR(RANK(order!BE243,order!BE$3:BE$554,0),"")</f>
        <v/>
      </c>
      <c r="BF243" s="4" t="str">
        <f ca="1">IFERROR(RANK(order!BF243,order!BF$3:BF$554,0),"")</f>
        <v/>
      </c>
      <c r="BG243" s="4" t="str">
        <f ca="1">IFERROR(RANK(order!BG243,order!BG$3:BG$554,0),"")</f>
        <v/>
      </c>
      <c r="BH243" s="4" t="str">
        <f ca="1">IFERROR(RANK(order!BH243,order!BH$3:BH$554,0),"")</f>
        <v/>
      </c>
      <c r="BI243" s="10" t="str">
        <f ca="1">IFERROR(RANK(order!BI243,order!BI$3:BI$554,0),"")</f>
        <v/>
      </c>
      <c r="BJ243" s="10" t="str">
        <f ca="1">IFERROR(RANK(order!BJ243,order!BJ$3:BJ$554,0),"")</f>
        <v/>
      </c>
      <c r="BK243" s="10" t="str">
        <f ca="1">IFERROR(RANK(order!BK243,order!BK$3:BK$554,0),"")</f>
        <v/>
      </c>
      <c r="BL243" s="4" t="str">
        <f ca="1">IFERROR(RANK(order!BL243,order!BL$3:BL$554,0),"")</f>
        <v/>
      </c>
      <c r="BM243" s="4" t="str">
        <f ca="1">IFERROR(RANK(order!BM243,order!BM$3:BM$554,0),"")</f>
        <v/>
      </c>
      <c r="BN243" s="4" t="str">
        <f ca="1">IFERROR(RANK(order!BN243,order!BN$3:BN$554,0),"")</f>
        <v/>
      </c>
      <c r="BO243" s="10" t="str">
        <f ca="1">IFERROR(RANK(order!BO243,order!BO$3:BO$554,0),"")</f>
        <v/>
      </c>
      <c r="BP243" s="10" t="str">
        <f ca="1">IFERROR(RANK(order!BP243,order!BP$3:BP$554,0),"")</f>
        <v/>
      </c>
      <c r="BQ243" s="10" t="str">
        <f ca="1">IFERROR(RANK(order!BQ243,order!BQ$3:BQ$554,0),"")</f>
        <v/>
      </c>
      <c r="BR243" s="4" t="str">
        <f ca="1">IFERROR(RANK(order!BR243,order!BR$3:BR$554,0),"")</f>
        <v/>
      </c>
      <c r="BS243" s="4" t="str">
        <f ca="1">IFERROR(RANK(order!BS243,order!BS$3:BS$554,0),"")</f>
        <v/>
      </c>
      <c r="BT243" s="4" t="str">
        <f ca="1">IFERROR(RANK(order!BT243,order!BT$3:BT$554,0),"")</f>
        <v/>
      </c>
      <c r="BU243" s="95">
        <f t="shared" si="313"/>
        <v>241</v>
      </c>
      <c r="BV243" s="35" t="str">
        <f t="shared" si="314"/>
        <v>E1</v>
      </c>
      <c r="BW243" s="55">
        <f t="shared" ca="1" si="237"/>
        <v>0</v>
      </c>
      <c r="BX243" s="56" t="str">
        <f t="shared" ca="1" si="238"/>
        <v/>
      </c>
      <c r="BY243" s="56" t="str">
        <f t="shared" ca="1" si="239"/>
        <v/>
      </c>
      <c r="BZ243" s="57" t="str">
        <f t="shared" ca="1" si="240"/>
        <v/>
      </c>
      <c r="CA243" s="57" t="str">
        <f t="shared" ca="1" si="241"/>
        <v/>
      </c>
      <c r="CB243" s="58" t="str">
        <f t="shared" ca="1" si="242"/>
        <v/>
      </c>
      <c r="CC243" s="57" t="str">
        <f t="shared" ca="1" si="243"/>
        <v/>
      </c>
      <c r="CD243" s="57" t="str">
        <f t="shared" ca="1" si="244"/>
        <v/>
      </c>
      <c r="CE243" s="58" t="str">
        <f t="shared" ca="1" si="245"/>
        <v/>
      </c>
      <c r="CF243" s="59" t="str">
        <f t="shared" ca="1" si="246"/>
        <v/>
      </c>
      <c r="CG243" s="57" t="str">
        <f t="shared" ca="1" si="247"/>
        <v/>
      </c>
      <c r="CH243" s="57" t="str">
        <f t="shared" ca="1" si="248"/>
        <v/>
      </c>
      <c r="CI243" s="57" t="str">
        <f t="shared" ca="1" si="249"/>
        <v/>
      </c>
      <c r="CJ243" s="57" t="str">
        <f t="shared" ca="1" si="250"/>
        <v/>
      </c>
      <c r="CK243" s="57" t="str">
        <f t="shared" ca="1" si="251"/>
        <v/>
      </c>
      <c r="CL243" s="57" t="str">
        <f t="shared" ca="1" si="252"/>
        <v/>
      </c>
      <c r="CM243" s="57" t="str">
        <f t="shared" ca="1" si="253"/>
        <v/>
      </c>
      <c r="CN243" s="57" t="str">
        <f t="shared" ca="1" si="254"/>
        <v/>
      </c>
      <c r="CO243" s="57" t="str">
        <f t="shared" ca="1" si="255"/>
        <v/>
      </c>
      <c r="CP243" s="57" t="str">
        <f t="shared" ca="1" si="256"/>
        <v/>
      </c>
      <c r="CQ243" s="57" t="str">
        <f t="shared" ca="1" si="257"/>
        <v/>
      </c>
      <c r="CR243" s="57" t="str">
        <f t="shared" ca="1" si="258"/>
        <v/>
      </c>
      <c r="CS243" s="60" t="str">
        <f t="shared" ca="1" si="259"/>
        <v/>
      </c>
      <c r="CT243" s="60" t="str">
        <f t="shared" ca="1" si="260"/>
        <v/>
      </c>
      <c r="CU243" s="60" t="str">
        <f t="shared" ca="1" si="261"/>
        <v/>
      </c>
      <c r="CV243" s="60" t="str">
        <f t="shared" ca="1" si="262"/>
        <v/>
      </c>
      <c r="CW243" s="60" t="str">
        <f t="shared" ca="1" si="263"/>
        <v/>
      </c>
      <c r="CX243" s="60" t="str">
        <f t="shared" ca="1" si="264"/>
        <v/>
      </c>
      <c r="CY243" s="60" t="str">
        <f t="shared" ca="1" si="265"/>
        <v/>
      </c>
      <c r="CZ243" s="60" t="str">
        <f t="shared" ca="1" si="266"/>
        <v/>
      </c>
      <c r="DA243" s="65" t="str">
        <f t="shared" ca="1" si="267"/>
        <v/>
      </c>
      <c r="DB243" s="65" t="str">
        <f t="shared" ca="1" si="268"/>
        <v/>
      </c>
      <c r="DC243" s="65" t="str">
        <f t="shared" ca="1" si="269"/>
        <v/>
      </c>
      <c r="DD243" s="65" t="str">
        <f t="shared" ca="1" si="270"/>
        <v/>
      </c>
      <c r="DE243" s="65" t="str">
        <f t="shared" ca="1" si="271"/>
        <v/>
      </c>
      <c r="DF243" s="66" t="str">
        <f t="shared" ca="1" si="272"/>
        <v/>
      </c>
      <c r="DG243" s="66" t="str">
        <f t="shared" ca="1" si="273"/>
        <v/>
      </c>
      <c r="DH243" s="66" t="str">
        <f t="shared" ca="1" si="274"/>
        <v/>
      </c>
      <c r="DI243" s="66" t="str">
        <f t="shared" ca="1" si="275"/>
        <v/>
      </c>
      <c r="DJ243" s="66" t="str">
        <f t="shared" ca="1" si="276"/>
        <v/>
      </c>
      <c r="DK243" s="65" t="str">
        <f t="shared" ca="1" si="277"/>
        <v/>
      </c>
      <c r="DL243" s="65" t="str">
        <f t="shared" ca="1" si="278"/>
        <v/>
      </c>
      <c r="DM243" s="65" t="str">
        <f t="shared" ca="1" si="279"/>
        <v/>
      </c>
      <c r="DN243" s="65" t="str">
        <f t="shared" ca="1" si="280"/>
        <v/>
      </c>
      <c r="DO243" s="65" t="str">
        <f t="shared" ca="1" si="281"/>
        <v/>
      </c>
      <c r="DP243" s="65" t="str">
        <f t="shared" ca="1" si="282"/>
        <v/>
      </c>
      <c r="DQ243" s="65" t="str">
        <f t="shared" ca="1" si="283"/>
        <v/>
      </c>
      <c r="DR243" s="69" t="str">
        <f t="shared" ca="1" si="284"/>
        <v/>
      </c>
      <c r="DS243" s="69" t="str">
        <f t="shared" ca="1" si="285"/>
        <v/>
      </c>
      <c r="DT243" s="69" t="str">
        <f t="shared" ca="1" si="286"/>
        <v/>
      </c>
      <c r="DU243" s="69" t="str">
        <f t="shared" ca="1" si="287"/>
        <v/>
      </c>
      <c r="DV243" s="69" t="str">
        <f t="shared" ca="1" si="288"/>
        <v/>
      </c>
      <c r="DW243" s="69" t="str">
        <f t="shared" ca="1" si="289"/>
        <v/>
      </c>
      <c r="DX243" s="69" t="str">
        <f t="shared" ca="1" si="290"/>
        <v/>
      </c>
      <c r="DY243" s="69" t="str">
        <f t="shared" ca="1" si="291"/>
        <v/>
      </c>
      <c r="DZ243" s="72" t="str">
        <f t="shared" ca="1" si="292"/>
        <v/>
      </c>
      <c r="EA243" s="72" t="str">
        <f t="shared" ca="1" si="293"/>
        <v/>
      </c>
      <c r="EB243" s="72" t="str">
        <f t="shared" ca="1" si="294"/>
        <v/>
      </c>
      <c r="EC243" s="65" t="str">
        <f t="shared" ca="1" si="295"/>
        <v/>
      </c>
      <c r="ED243" s="65" t="str">
        <f t="shared" ca="1" si="296"/>
        <v/>
      </c>
      <c r="EE243" s="65" t="str">
        <f t="shared" ca="1" si="297"/>
        <v/>
      </c>
      <c r="EF243" s="65" t="str">
        <f t="shared" ca="1" si="298"/>
        <v/>
      </c>
      <c r="EG243" s="65" t="str">
        <f t="shared" ca="1" si="299"/>
        <v/>
      </c>
      <c r="EH243" s="65" t="str">
        <f t="shared" ca="1" si="300"/>
        <v/>
      </c>
      <c r="EI243" s="429" t="str">
        <f t="shared" ca="1" si="301"/>
        <v>No</v>
      </c>
      <c r="EJ243" s="428" t="str">
        <f t="shared" ca="1" si="302"/>
        <v/>
      </c>
      <c r="EK243" s="428" t="str">
        <f t="shared" ca="1" si="303"/>
        <v/>
      </c>
      <c r="EL243" s="65" t="str">
        <f t="shared" ca="1" si="304"/>
        <v/>
      </c>
      <c r="EM243" s="65" t="str">
        <f t="shared" ca="1" si="305"/>
        <v/>
      </c>
      <c r="EN243" s="65" t="str">
        <f t="shared" ca="1" si="306"/>
        <v/>
      </c>
      <c r="EO243" s="433" t="str">
        <f t="shared" ca="1" si="307"/>
        <v/>
      </c>
      <c r="EP243" s="433" t="str">
        <f t="shared" ca="1" si="308"/>
        <v/>
      </c>
      <c r="EQ243" s="433" t="str">
        <f t="shared" ca="1" si="309"/>
        <v/>
      </c>
      <c r="ER243" s="433" t="str">
        <f t="shared" ca="1" si="310"/>
        <v/>
      </c>
      <c r="ES243" s="433" t="str">
        <f t="shared" ca="1" si="311"/>
        <v/>
      </c>
      <c r="ET243" s="433" t="str">
        <f t="shared" ca="1" si="312"/>
        <v/>
      </c>
      <c r="EU243" s="433" t="str">
        <f ca="1">IF(OR(CO243="",CQ243=""),"",Discipline!$P$3*CO243+Discipline!$X$3*CQ243)</f>
        <v/>
      </c>
      <c r="EV243" s="433" t="str">
        <f ca="1">IF(OR(CP243="",CR243=""),"",Discipline!$P$3*CP243+Discipline!$X$3*CR243)</f>
        <v/>
      </c>
    </row>
    <row r="244" spans="1:152" x14ac:dyDescent="0.25">
      <c r="A244" s="10" t="str">
        <f ca="1">IFERROR(RANK(order!A244,order!A$3:A$554,0),"")</f>
        <v/>
      </c>
      <c r="B244" s="10" t="str">
        <f ca="1">IFERROR(RANK(order!B244,order!B$3:B$554,0),"")</f>
        <v/>
      </c>
      <c r="C244" s="10" t="str">
        <f ca="1">IFERROR(RANK(order!C244,order!C$3:C$554,0),"")</f>
        <v/>
      </c>
      <c r="D244" s="4" t="str">
        <f ca="1">IFERROR(RANK(order!D244,order!D$3:D$554,0),"")</f>
        <v/>
      </c>
      <c r="E244" s="4" t="str">
        <f ca="1">IFERROR(RANK(order!E244,order!E$3:E$554,0),"")</f>
        <v/>
      </c>
      <c r="F244" s="4" t="str">
        <f ca="1">IFERROR(RANK(order!F244,order!F$3:F$554,0),"")</f>
        <v/>
      </c>
      <c r="G244" s="10" t="str">
        <f ca="1">IFERROR(RANK(order!G244,order!G$3:G$554,0),"")</f>
        <v/>
      </c>
      <c r="H244" s="10" t="str">
        <f ca="1">IFERROR(RANK(order!H244,order!H$3:H$554,0),"")</f>
        <v/>
      </c>
      <c r="I244" s="10" t="str">
        <f ca="1">IFERROR(RANK(order!I244,order!I$3:I$554,0),"")</f>
        <v/>
      </c>
      <c r="J244" s="4" t="str">
        <f ca="1">IFERROR(RANK(order!J244,order!J$3:J$554,0),"")</f>
        <v/>
      </c>
      <c r="K244" s="4" t="str">
        <f ca="1">IFERROR(RANK(order!K244,order!K$3:K$554,0),"")</f>
        <v/>
      </c>
      <c r="L244" s="4" t="str">
        <f ca="1">IFERROR(RANK(order!L244,order!L$3:L$554,0),"")</f>
        <v/>
      </c>
      <c r="M244" s="10" t="str">
        <f ca="1">IFERROR(RANK(order!M244,order!M$3:M$554,0),"")</f>
        <v/>
      </c>
      <c r="N244" s="10" t="str">
        <f ca="1">IFERROR(RANK(order!N244,order!N$3:N$554,0),"")</f>
        <v/>
      </c>
      <c r="O244" s="10" t="str">
        <f ca="1">IFERROR(RANK(order!O244,order!O$3:O$554,0),"")</f>
        <v/>
      </c>
      <c r="P244" s="4" t="str">
        <f ca="1">IFERROR(RANK(order!P244,order!P$3:P$554,0),"")</f>
        <v/>
      </c>
      <c r="Q244" s="4" t="str">
        <f ca="1">IFERROR(RANK(order!Q244,order!Q$3:Q$554,0),"")</f>
        <v/>
      </c>
      <c r="R244" s="4" t="str">
        <f ca="1">IFERROR(RANK(order!R244,order!R$3:R$554,0),"")</f>
        <v/>
      </c>
      <c r="S244" s="10" t="str">
        <f ca="1">IFERROR(RANK(order!S244,order!S$3:S$554,0),"")</f>
        <v/>
      </c>
      <c r="T244" s="10" t="str">
        <f ca="1">IFERROR(RANK(order!T244,order!T$3:T$554,0),"")</f>
        <v/>
      </c>
      <c r="U244" s="10" t="str">
        <f ca="1">IFERROR(RANK(order!U244,order!U$3:U$554,0),"")</f>
        <v/>
      </c>
      <c r="V244" s="4" t="str">
        <f ca="1">IFERROR(RANK(order!V244,order!V$3:V$554,0),"")</f>
        <v/>
      </c>
      <c r="W244" s="4" t="str">
        <f ca="1">IFERROR(RANK(order!W244,order!W$3:W$554,0),"")</f>
        <v/>
      </c>
      <c r="X244" s="4" t="str">
        <f ca="1">IFERROR(RANK(order!X244,order!X$3:X$554,0),"")</f>
        <v/>
      </c>
      <c r="Y244" s="10" t="str">
        <f ca="1">IFERROR(RANK(order!Y244,order!Y$3:Y$554,0),"")</f>
        <v/>
      </c>
      <c r="Z244" s="10" t="str">
        <f ca="1">IFERROR(RANK(order!Z244,order!Z$3:Z$554,0),"")</f>
        <v/>
      </c>
      <c r="AA244" s="10" t="str">
        <f ca="1">IFERROR(RANK(order!AA244,order!AA$3:AA$554,0),"")</f>
        <v/>
      </c>
      <c r="AB244" s="4" t="str">
        <f ca="1">IFERROR(RANK(order!AB244,order!AB$3:AB$554,0),"")</f>
        <v/>
      </c>
      <c r="AC244" s="4" t="str">
        <f ca="1">IFERROR(RANK(order!AC244,order!AC$3:AC$554,0),"")</f>
        <v/>
      </c>
      <c r="AD244" s="4" t="str">
        <f ca="1">IFERROR(RANK(order!AD244,order!AD$3:AD$554,0),"")</f>
        <v/>
      </c>
      <c r="AE244" s="10" t="str">
        <f ca="1">IFERROR(RANK(order!AE244,order!AE$3:AE$554,0),"")</f>
        <v/>
      </c>
      <c r="AF244" s="10" t="str">
        <f ca="1">IFERROR(RANK(order!AF244,order!AF$3:AF$554,0),"")</f>
        <v/>
      </c>
      <c r="AG244" s="10" t="str">
        <f ca="1">IFERROR(RANK(order!AG244,order!AG$3:AG$554,0),"")</f>
        <v/>
      </c>
      <c r="AH244" s="4" t="str">
        <f ca="1">IFERROR(RANK(order!AH244,order!AH$3:AH$554,0),"")</f>
        <v/>
      </c>
      <c r="AI244" s="4" t="str">
        <f ca="1">IFERROR(RANK(order!AI244,order!AI$3:AI$554,0),"")</f>
        <v/>
      </c>
      <c r="AJ244" s="4" t="str">
        <f ca="1">IFERROR(RANK(order!AJ244,order!AJ$3:AJ$554,0),"")</f>
        <v/>
      </c>
      <c r="AK244" s="10" t="str">
        <f ca="1">IFERROR(RANK(order!AK244,order!AK$3:AK$554,0),"")</f>
        <v/>
      </c>
      <c r="AL244" s="10" t="str">
        <f ca="1">IFERROR(RANK(order!AL244,order!AL$3:AL$554,0),"")</f>
        <v/>
      </c>
      <c r="AM244" s="10" t="str">
        <f ca="1">IFERROR(RANK(order!AM244,order!AM$3:AM$554,0),"")</f>
        <v/>
      </c>
      <c r="AN244" s="4" t="str">
        <f ca="1">IFERROR(RANK(order!AN244,order!AN$3:AN$554,0),"")</f>
        <v/>
      </c>
      <c r="AO244" s="4" t="str">
        <f ca="1">IFERROR(RANK(order!AO244,order!AO$3:AO$554,0),"")</f>
        <v/>
      </c>
      <c r="AP244" s="4" t="str">
        <f ca="1">IFERROR(RANK(order!AP244,order!AP$3:AP$554,0),"")</f>
        <v/>
      </c>
      <c r="AQ244" s="10" t="str">
        <f ca="1">IFERROR(RANK(order!AQ244,order!AQ$3:AQ$554,0),"")</f>
        <v/>
      </c>
      <c r="AR244" s="10" t="str">
        <f ca="1">IFERROR(RANK(order!AR244,order!AR$3:AR$554,0),"")</f>
        <v/>
      </c>
      <c r="AS244" s="10" t="str">
        <f ca="1">IFERROR(RANK(order!AS244,order!AS$3:AS$554,0),"")</f>
        <v/>
      </c>
      <c r="AT244" s="4" t="str">
        <f ca="1">IFERROR(RANK(order!AT244,order!AT$3:AT$554,0),"")</f>
        <v/>
      </c>
      <c r="AU244" s="4" t="str">
        <f ca="1">IFERROR(RANK(order!AU244,order!AU$3:AU$554,0),"")</f>
        <v/>
      </c>
      <c r="AV244" s="4" t="str">
        <f ca="1">IFERROR(RANK(order!AV244,order!AV$3:AV$554,0),"")</f>
        <v/>
      </c>
      <c r="AW244" s="10" t="str">
        <f ca="1">IFERROR(RANK(order!AW244,order!AW$3:AW$554,0),"")</f>
        <v/>
      </c>
      <c r="AX244" s="10" t="str">
        <f ca="1">IFERROR(RANK(order!AX244,order!AX$3:AX$554,0),"")</f>
        <v/>
      </c>
      <c r="AY244" s="10" t="str">
        <f ca="1">IFERROR(RANK(order!AY244,order!AY$3:AY$554,0),"")</f>
        <v/>
      </c>
      <c r="AZ244" s="4" t="str">
        <f ca="1">IFERROR(RANK(order!AZ244,order!AZ$3:AZ$554,0),"")</f>
        <v/>
      </c>
      <c r="BA244" s="4" t="str">
        <f ca="1">IFERROR(RANK(order!BA244,order!BA$3:BA$554,0),"")</f>
        <v/>
      </c>
      <c r="BB244" s="4" t="str">
        <f ca="1">IFERROR(RANK(order!BB244,order!BB$3:BB$554,0),"")</f>
        <v/>
      </c>
      <c r="BC244" s="10" t="str">
        <f ca="1">IFERROR(RANK(order!BC244,order!BC$3:BC$554,0),"")</f>
        <v/>
      </c>
      <c r="BD244" s="10" t="str">
        <f ca="1">IFERROR(RANK(order!BD244,order!BD$3:BD$554,0),"")</f>
        <v/>
      </c>
      <c r="BE244" s="10" t="str">
        <f ca="1">IFERROR(RANK(order!BE244,order!BE$3:BE$554,0),"")</f>
        <v/>
      </c>
      <c r="BF244" s="4" t="str">
        <f ca="1">IFERROR(RANK(order!BF244,order!BF$3:BF$554,0),"")</f>
        <v/>
      </c>
      <c r="BG244" s="4" t="str">
        <f ca="1">IFERROR(RANK(order!BG244,order!BG$3:BG$554,0),"")</f>
        <v/>
      </c>
      <c r="BH244" s="4" t="str">
        <f ca="1">IFERROR(RANK(order!BH244,order!BH$3:BH$554,0),"")</f>
        <v/>
      </c>
      <c r="BI244" s="10" t="str">
        <f ca="1">IFERROR(RANK(order!BI244,order!BI$3:BI$554,0),"")</f>
        <v/>
      </c>
      <c r="BJ244" s="10" t="str">
        <f ca="1">IFERROR(RANK(order!BJ244,order!BJ$3:BJ$554,0),"")</f>
        <v/>
      </c>
      <c r="BK244" s="10" t="str">
        <f ca="1">IFERROR(RANK(order!BK244,order!BK$3:BK$554,0),"")</f>
        <v/>
      </c>
      <c r="BL244" s="4" t="str">
        <f ca="1">IFERROR(RANK(order!BL244,order!BL$3:BL$554,0),"")</f>
        <v/>
      </c>
      <c r="BM244" s="4" t="str">
        <f ca="1">IFERROR(RANK(order!BM244,order!BM$3:BM$554,0),"")</f>
        <v/>
      </c>
      <c r="BN244" s="4" t="str">
        <f ca="1">IFERROR(RANK(order!BN244,order!BN$3:BN$554,0),"")</f>
        <v/>
      </c>
      <c r="BO244" s="10" t="str">
        <f ca="1">IFERROR(RANK(order!BO244,order!BO$3:BO$554,0),"")</f>
        <v/>
      </c>
      <c r="BP244" s="10" t="str">
        <f ca="1">IFERROR(RANK(order!BP244,order!BP$3:BP$554,0),"")</f>
        <v/>
      </c>
      <c r="BQ244" s="10" t="str">
        <f ca="1">IFERROR(RANK(order!BQ244,order!BQ$3:BQ$554,0),"")</f>
        <v/>
      </c>
      <c r="BR244" s="4" t="str">
        <f ca="1">IFERROR(RANK(order!BR244,order!BR$3:BR$554,0),"")</f>
        <v/>
      </c>
      <c r="BS244" s="4" t="str">
        <f ca="1">IFERROR(RANK(order!BS244,order!BS$3:BS$554,0),"")</f>
        <v/>
      </c>
      <c r="BT244" s="4" t="str">
        <f ca="1">IFERROR(RANK(order!BT244,order!BT$3:BT$554,0),"")</f>
        <v/>
      </c>
      <c r="BU244" s="95">
        <f t="shared" si="313"/>
        <v>242</v>
      </c>
      <c r="BV244" s="35" t="str">
        <f t="shared" si="314"/>
        <v>E1</v>
      </c>
      <c r="BW244" s="55">
        <f t="shared" ca="1" si="237"/>
        <v>0</v>
      </c>
      <c r="BX244" s="56" t="str">
        <f t="shared" ca="1" si="238"/>
        <v/>
      </c>
      <c r="BY244" s="56" t="str">
        <f t="shared" ca="1" si="239"/>
        <v/>
      </c>
      <c r="BZ244" s="57" t="str">
        <f t="shared" ca="1" si="240"/>
        <v/>
      </c>
      <c r="CA244" s="57" t="str">
        <f t="shared" ca="1" si="241"/>
        <v/>
      </c>
      <c r="CB244" s="58" t="str">
        <f t="shared" ca="1" si="242"/>
        <v/>
      </c>
      <c r="CC244" s="57" t="str">
        <f t="shared" ca="1" si="243"/>
        <v/>
      </c>
      <c r="CD244" s="57" t="str">
        <f t="shared" ca="1" si="244"/>
        <v/>
      </c>
      <c r="CE244" s="58" t="str">
        <f t="shared" ca="1" si="245"/>
        <v/>
      </c>
      <c r="CF244" s="59" t="str">
        <f t="shared" ca="1" si="246"/>
        <v/>
      </c>
      <c r="CG244" s="57" t="str">
        <f t="shared" ca="1" si="247"/>
        <v/>
      </c>
      <c r="CH244" s="57" t="str">
        <f t="shared" ca="1" si="248"/>
        <v/>
      </c>
      <c r="CI244" s="57" t="str">
        <f t="shared" ca="1" si="249"/>
        <v/>
      </c>
      <c r="CJ244" s="57" t="str">
        <f t="shared" ca="1" si="250"/>
        <v/>
      </c>
      <c r="CK244" s="57" t="str">
        <f t="shared" ca="1" si="251"/>
        <v/>
      </c>
      <c r="CL244" s="57" t="str">
        <f t="shared" ca="1" si="252"/>
        <v/>
      </c>
      <c r="CM244" s="57" t="str">
        <f t="shared" ca="1" si="253"/>
        <v/>
      </c>
      <c r="CN244" s="57" t="str">
        <f t="shared" ca="1" si="254"/>
        <v/>
      </c>
      <c r="CO244" s="57" t="str">
        <f t="shared" ca="1" si="255"/>
        <v/>
      </c>
      <c r="CP244" s="57" t="str">
        <f t="shared" ca="1" si="256"/>
        <v/>
      </c>
      <c r="CQ244" s="57" t="str">
        <f t="shared" ca="1" si="257"/>
        <v/>
      </c>
      <c r="CR244" s="57" t="str">
        <f t="shared" ca="1" si="258"/>
        <v/>
      </c>
      <c r="CS244" s="60" t="str">
        <f t="shared" ca="1" si="259"/>
        <v/>
      </c>
      <c r="CT244" s="60" t="str">
        <f t="shared" ca="1" si="260"/>
        <v/>
      </c>
      <c r="CU244" s="60" t="str">
        <f t="shared" ca="1" si="261"/>
        <v/>
      </c>
      <c r="CV244" s="60" t="str">
        <f t="shared" ca="1" si="262"/>
        <v/>
      </c>
      <c r="CW244" s="60" t="str">
        <f t="shared" ca="1" si="263"/>
        <v/>
      </c>
      <c r="CX244" s="60" t="str">
        <f t="shared" ca="1" si="264"/>
        <v/>
      </c>
      <c r="CY244" s="60" t="str">
        <f t="shared" ca="1" si="265"/>
        <v/>
      </c>
      <c r="CZ244" s="60" t="str">
        <f t="shared" ca="1" si="266"/>
        <v/>
      </c>
      <c r="DA244" s="65" t="str">
        <f t="shared" ca="1" si="267"/>
        <v/>
      </c>
      <c r="DB244" s="65" t="str">
        <f t="shared" ca="1" si="268"/>
        <v/>
      </c>
      <c r="DC244" s="65" t="str">
        <f t="shared" ca="1" si="269"/>
        <v/>
      </c>
      <c r="DD244" s="65" t="str">
        <f t="shared" ca="1" si="270"/>
        <v/>
      </c>
      <c r="DE244" s="65" t="str">
        <f t="shared" ca="1" si="271"/>
        <v/>
      </c>
      <c r="DF244" s="66" t="str">
        <f t="shared" ca="1" si="272"/>
        <v/>
      </c>
      <c r="DG244" s="66" t="str">
        <f t="shared" ca="1" si="273"/>
        <v/>
      </c>
      <c r="DH244" s="66" t="str">
        <f t="shared" ca="1" si="274"/>
        <v/>
      </c>
      <c r="DI244" s="66" t="str">
        <f t="shared" ca="1" si="275"/>
        <v/>
      </c>
      <c r="DJ244" s="66" t="str">
        <f t="shared" ca="1" si="276"/>
        <v/>
      </c>
      <c r="DK244" s="65" t="str">
        <f t="shared" ca="1" si="277"/>
        <v/>
      </c>
      <c r="DL244" s="65" t="str">
        <f t="shared" ca="1" si="278"/>
        <v/>
      </c>
      <c r="DM244" s="65" t="str">
        <f t="shared" ca="1" si="279"/>
        <v/>
      </c>
      <c r="DN244" s="65" t="str">
        <f t="shared" ca="1" si="280"/>
        <v/>
      </c>
      <c r="DO244" s="65" t="str">
        <f t="shared" ca="1" si="281"/>
        <v/>
      </c>
      <c r="DP244" s="65" t="str">
        <f t="shared" ca="1" si="282"/>
        <v/>
      </c>
      <c r="DQ244" s="65" t="str">
        <f t="shared" ca="1" si="283"/>
        <v/>
      </c>
      <c r="DR244" s="69" t="str">
        <f t="shared" ca="1" si="284"/>
        <v/>
      </c>
      <c r="DS244" s="69" t="str">
        <f t="shared" ca="1" si="285"/>
        <v/>
      </c>
      <c r="DT244" s="69" t="str">
        <f t="shared" ca="1" si="286"/>
        <v/>
      </c>
      <c r="DU244" s="69" t="str">
        <f t="shared" ca="1" si="287"/>
        <v/>
      </c>
      <c r="DV244" s="69" t="str">
        <f t="shared" ca="1" si="288"/>
        <v/>
      </c>
      <c r="DW244" s="69" t="str">
        <f t="shared" ca="1" si="289"/>
        <v/>
      </c>
      <c r="DX244" s="69" t="str">
        <f t="shared" ca="1" si="290"/>
        <v/>
      </c>
      <c r="DY244" s="69" t="str">
        <f t="shared" ca="1" si="291"/>
        <v/>
      </c>
      <c r="DZ244" s="72" t="str">
        <f t="shared" ca="1" si="292"/>
        <v/>
      </c>
      <c r="EA244" s="72" t="str">
        <f t="shared" ca="1" si="293"/>
        <v/>
      </c>
      <c r="EB244" s="72" t="str">
        <f t="shared" ca="1" si="294"/>
        <v/>
      </c>
      <c r="EC244" s="65" t="str">
        <f t="shared" ca="1" si="295"/>
        <v/>
      </c>
      <c r="ED244" s="65" t="str">
        <f t="shared" ca="1" si="296"/>
        <v/>
      </c>
      <c r="EE244" s="65" t="str">
        <f t="shared" ca="1" si="297"/>
        <v/>
      </c>
      <c r="EF244" s="65" t="str">
        <f t="shared" ca="1" si="298"/>
        <v/>
      </c>
      <c r="EG244" s="65" t="str">
        <f t="shared" ca="1" si="299"/>
        <v/>
      </c>
      <c r="EH244" s="65" t="str">
        <f t="shared" ca="1" si="300"/>
        <v/>
      </c>
      <c r="EI244" s="429" t="str">
        <f t="shared" ca="1" si="301"/>
        <v>No</v>
      </c>
      <c r="EJ244" s="428" t="str">
        <f t="shared" ca="1" si="302"/>
        <v/>
      </c>
      <c r="EK244" s="428" t="str">
        <f t="shared" ca="1" si="303"/>
        <v/>
      </c>
      <c r="EL244" s="65" t="str">
        <f t="shared" ca="1" si="304"/>
        <v/>
      </c>
      <c r="EM244" s="65" t="str">
        <f t="shared" ca="1" si="305"/>
        <v/>
      </c>
      <c r="EN244" s="65" t="str">
        <f t="shared" ca="1" si="306"/>
        <v/>
      </c>
      <c r="EO244" s="433" t="str">
        <f t="shared" ca="1" si="307"/>
        <v/>
      </c>
      <c r="EP244" s="433" t="str">
        <f t="shared" ca="1" si="308"/>
        <v/>
      </c>
      <c r="EQ244" s="433" t="str">
        <f t="shared" ca="1" si="309"/>
        <v/>
      </c>
      <c r="ER244" s="433" t="str">
        <f t="shared" ca="1" si="310"/>
        <v/>
      </c>
      <c r="ES244" s="433" t="str">
        <f t="shared" ca="1" si="311"/>
        <v/>
      </c>
      <c r="ET244" s="433" t="str">
        <f t="shared" ca="1" si="312"/>
        <v/>
      </c>
      <c r="EU244" s="433" t="str">
        <f ca="1">IF(OR(CO244="",CQ244=""),"",Discipline!$P$3*CO244+Discipline!$X$3*CQ244)</f>
        <v/>
      </c>
      <c r="EV244" s="433" t="str">
        <f ca="1">IF(OR(CP244="",CR244=""),"",Discipline!$P$3*CP244+Discipline!$X$3*CR244)</f>
        <v/>
      </c>
    </row>
    <row r="245" spans="1:152" x14ac:dyDescent="0.25">
      <c r="A245" s="10" t="str">
        <f ca="1">IFERROR(RANK(order!A245,order!A$3:A$554,0),"")</f>
        <v/>
      </c>
      <c r="B245" s="10" t="str">
        <f ca="1">IFERROR(RANK(order!B245,order!B$3:B$554,0),"")</f>
        <v/>
      </c>
      <c r="C245" s="10" t="str">
        <f ca="1">IFERROR(RANK(order!C245,order!C$3:C$554,0),"")</f>
        <v/>
      </c>
      <c r="D245" s="4" t="str">
        <f ca="1">IFERROR(RANK(order!D245,order!D$3:D$554,0),"")</f>
        <v/>
      </c>
      <c r="E245" s="4" t="str">
        <f ca="1">IFERROR(RANK(order!E245,order!E$3:E$554,0),"")</f>
        <v/>
      </c>
      <c r="F245" s="4" t="str">
        <f ca="1">IFERROR(RANK(order!F245,order!F$3:F$554,0),"")</f>
        <v/>
      </c>
      <c r="G245" s="10" t="str">
        <f ca="1">IFERROR(RANK(order!G245,order!G$3:G$554,0),"")</f>
        <v/>
      </c>
      <c r="H245" s="10" t="str">
        <f ca="1">IFERROR(RANK(order!H245,order!H$3:H$554,0),"")</f>
        <v/>
      </c>
      <c r="I245" s="10" t="str">
        <f ca="1">IFERROR(RANK(order!I245,order!I$3:I$554,0),"")</f>
        <v/>
      </c>
      <c r="J245" s="4" t="str">
        <f ca="1">IFERROR(RANK(order!J245,order!J$3:J$554,0),"")</f>
        <v/>
      </c>
      <c r="K245" s="4" t="str">
        <f ca="1">IFERROR(RANK(order!K245,order!K$3:K$554,0),"")</f>
        <v/>
      </c>
      <c r="L245" s="4" t="str">
        <f ca="1">IFERROR(RANK(order!L245,order!L$3:L$554,0),"")</f>
        <v/>
      </c>
      <c r="M245" s="10" t="str">
        <f ca="1">IFERROR(RANK(order!M245,order!M$3:M$554,0),"")</f>
        <v/>
      </c>
      <c r="N245" s="10" t="str">
        <f ca="1">IFERROR(RANK(order!N245,order!N$3:N$554,0),"")</f>
        <v/>
      </c>
      <c r="O245" s="10" t="str">
        <f ca="1">IFERROR(RANK(order!O245,order!O$3:O$554,0),"")</f>
        <v/>
      </c>
      <c r="P245" s="4" t="str">
        <f ca="1">IFERROR(RANK(order!P245,order!P$3:P$554,0),"")</f>
        <v/>
      </c>
      <c r="Q245" s="4" t="str">
        <f ca="1">IFERROR(RANK(order!Q245,order!Q$3:Q$554,0),"")</f>
        <v/>
      </c>
      <c r="R245" s="4" t="str">
        <f ca="1">IFERROR(RANK(order!R245,order!R$3:R$554,0),"")</f>
        <v/>
      </c>
      <c r="S245" s="10" t="str">
        <f ca="1">IFERROR(RANK(order!S245,order!S$3:S$554,0),"")</f>
        <v/>
      </c>
      <c r="T245" s="10" t="str">
        <f ca="1">IFERROR(RANK(order!T245,order!T$3:T$554,0),"")</f>
        <v/>
      </c>
      <c r="U245" s="10" t="str">
        <f ca="1">IFERROR(RANK(order!U245,order!U$3:U$554,0),"")</f>
        <v/>
      </c>
      <c r="V245" s="4" t="str">
        <f ca="1">IFERROR(RANK(order!V245,order!V$3:V$554,0),"")</f>
        <v/>
      </c>
      <c r="W245" s="4" t="str">
        <f ca="1">IFERROR(RANK(order!W245,order!W$3:W$554,0),"")</f>
        <v/>
      </c>
      <c r="X245" s="4" t="str">
        <f ca="1">IFERROR(RANK(order!X245,order!X$3:X$554,0),"")</f>
        <v/>
      </c>
      <c r="Y245" s="10" t="str">
        <f ca="1">IFERROR(RANK(order!Y245,order!Y$3:Y$554,0),"")</f>
        <v/>
      </c>
      <c r="Z245" s="10" t="str">
        <f ca="1">IFERROR(RANK(order!Z245,order!Z$3:Z$554,0),"")</f>
        <v/>
      </c>
      <c r="AA245" s="10" t="str">
        <f ca="1">IFERROR(RANK(order!AA245,order!AA$3:AA$554,0),"")</f>
        <v/>
      </c>
      <c r="AB245" s="4" t="str">
        <f ca="1">IFERROR(RANK(order!AB245,order!AB$3:AB$554,0),"")</f>
        <v/>
      </c>
      <c r="AC245" s="4" t="str">
        <f ca="1">IFERROR(RANK(order!AC245,order!AC$3:AC$554,0),"")</f>
        <v/>
      </c>
      <c r="AD245" s="4" t="str">
        <f ca="1">IFERROR(RANK(order!AD245,order!AD$3:AD$554,0),"")</f>
        <v/>
      </c>
      <c r="AE245" s="10" t="str">
        <f ca="1">IFERROR(RANK(order!AE245,order!AE$3:AE$554,0),"")</f>
        <v/>
      </c>
      <c r="AF245" s="10" t="str">
        <f ca="1">IFERROR(RANK(order!AF245,order!AF$3:AF$554,0),"")</f>
        <v/>
      </c>
      <c r="AG245" s="10" t="str">
        <f ca="1">IFERROR(RANK(order!AG245,order!AG$3:AG$554,0),"")</f>
        <v/>
      </c>
      <c r="AH245" s="4" t="str">
        <f ca="1">IFERROR(RANK(order!AH245,order!AH$3:AH$554,0),"")</f>
        <v/>
      </c>
      <c r="AI245" s="4" t="str">
        <f ca="1">IFERROR(RANK(order!AI245,order!AI$3:AI$554,0),"")</f>
        <v/>
      </c>
      <c r="AJ245" s="4" t="str">
        <f ca="1">IFERROR(RANK(order!AJ245,order!AJ$3:AJ$554,0),"")</f>
        <v/>
      </c>
      <c r="AK245" s="10" t="str">
        <f ca="1">IFERROR(RANK(order!AK245,order!AK$3:AK$554,0),"")</f>
        <v/>
      </c>
      <c r="AL245" s="10" t="str">
        <f ca="1">IFERROR(RANK(order!AL245,order!AL$3:AL$554,0),"")</f>
        <v/>
      </c>
      <c r="AM245" s="10" t="str">
        <f ca="1">IFERROR(RANK(order!AM245,order!AM$3:AM$554,0),"")</f>
        <v/>
      </c>
      <c r="AN245" s="4" t="str">
        <f ca="1">IFERROR(RANK(order!AN245,order!AN$3:AN$554,0),"")</f>
        <v/>
      </c>
      <c r="AO245" s="4" t="str">
        <f ca="1">IFERROR(RANK(order!AO245,order!AO$3:AO$554,0),"")</f>
        <v/>
      </c>
      <c r="AP245" s="4" t="str">
        <f ca="1">IFERROR(RANK(order!AP245,order!AP$3:AP$554,0),"")</f>
        <v/>
      </c>
      <c r="AQ245" s="10" t="str">
        <f ca="1">IFERROR(RANK(order!AQ245,order!AQ$3:AQ$554,0),"")</f>
        <v/>
      </c>
      <c r="AR245" s="10" t="str">
        <f ca="1">IFERROR(RANK(order!AR245,order!AR$3:AR$554,0),"")</f>
        <v/>
      </c>
      <c r="AS245" s="10" t="str">
        <f ca="1">IFERROR(RANK(order!AS245,order!AS$3:AS$554,0),"")</f>
        <v/>
      </c>
      <c r="AT245" s="4" t="str">
        <f ca="1">IFERROR(RANK(order!AT245,order!AT$3:AT$554,0),"")</f>
        <v/>
      </c>
      <c r="AU245" s="4" t="str">
        <f ca="1">IFERROR(RANK(order!AU245,order!AU$3:AU$554,0),"")</f>
        <v/>
      </c>
      <c r="AV245" s="4" t="str">
        <f ca="1">IFERROR(RANK(order!AV245,order!AV$3:AV$554,0),"")</f>
        <v/>
      </c>
      <c r="AW245" s="10" t="str">
        <f ca="1">IFERROR(RANK(order!AW245,order!AW$3:AW$554,0),"")</f>
        <v/>
      </c>
      <c r="AX245" s="10" t="str">
        <f ca="1">IFERROR(RANK(order!AX245,order!AX$3:AX$554,0),"")</f>
        <v/>
      </c>
      <c r="AY245" s="10" t="str">
        <f ca="1">IFERROR(RANK(order!AY245,order!AY$3:AY$554,0),"")</f>
        <v/>
      </c>
      <c r="AZ245" s="4" t="str">
        <f ca="1">IFERROR(RANK(order!AZ245,order!AZ$3:AZ$554,0),"")</f>
        <v/>
      </c>
      <c r="BA245" s="4" t="str">
        <f ca="1">IFERROR(RANK(order!BA245,order!BA$3:BA$554,0),"")</f>
        <v/>
      </c>
      <c r="BB245" s="4" t="str">
        <f ca="1">IFERROR(RANK(order!BB245,order!BB$3:BB$554,0),"")</f>
        <v/>
      </c>
      <c r="BC245" s="10" t="str">
        <f ca="1">IFERROR(RANK(order!BC245,order!BC$3:BC$554,0),"")</f>
        <v/>
      </c>
      <c r="BD245" s="10" t="str">
        <f ca="1">IFERROR(RANK(order!BD245,order!BD$3:BD$554,0),"")</f>
        <v/>
      </c>
      <c r="BE245" s="10" t="str">
        <f ca="1">IFERROR(RANK(order!BE245,order!BE$3:BE$554,0),"")</f>
        <v/>
      </c>
      <c r="BF245" s="4" t="str">
        <f ca="1">IFERROR(RANK(order!BF245,order!BF$3:BF$554,0),"")</f>
        <v/>
      </c>
      <c r="BG245" s="4" t="str">
        <f ca="1">IFERROR(RANK(order!BG245,order!BG$3:BG$554,0),"")</f>
        <v/>
      </c>
      <c r="BH245" s="4" t="str">
        <f ca="1">IFERROR(RANK(order!BH245,order!BH$3:BH$554,0),"")</f>
        <v/>
      </c>
      <c r="BI245" s="10" t="str">
        <f ca="1">IFERROR(RANK(order!BI245,order!BI$3:BI$554,0),"")</f>
        <v/>
      </c>
      <c r="BJ245" s="10" t="str">
        <f ca="1">IFERROR(RANK(order!BJ245,order!BJ$3:BJ$554,0),"")</f>
        <v/>
      </c>
      <c r="BK245" s="10" t="str">
        <f ca="1">IFERROR(RANK(order!BK245,order!BK$3:BK$554,0),"")</f>
        <v/>
      </c>
      <c r="BL245" s="4" t="str">
        <f ca="1">IFERROR(RANK(order!BL245,order!BL$3:BL$554,0),"")</f>
        <v/>
      </c>
      <c r="BM245" s="4" t="str">
        <f ca="1">IFERROR(RANK(order!BM245,order!BM$3:BM$554,0),"")</f>
        <v/>
      </c>
      <c r="BN245" s="4" t="str">
        <f ca="1">IFERROR(RANK(order!BN245,order!BN$3:BN$554,0),"")</f>
        <v/>
      </c>
      <c r="BO245" s="10" t="str">
        <f ca="1">IFERROR(RANK(order!BO245,order!BO$3:BO$554,0),"")</f>
        <v/>
      </c>
      <c r="BP245" s="10" t="str">
        <f ca="1">IFERROR(RANK(order!BP245,order!BP$3:BP$554,0),"")</f>
        <v/>
      </c>
      <c r="BQ245" s="10" t="str">
        <f ca="1">IFERROR(RANK(order!BQ245,order!BQ$3:BQ$554,0),"")</f>
        <v/>
      </c>
      <c r="BR245" s="4" t="str">
        <f ca="1">IFERROR(RANK(order!BR245,order!BR$3:BR$554,0),"")</f>
        <v/>
      </c>
      <c r="BS245" s="4" t="str">
        <f ca="1">IFERROR(RANK(order!BS245,order!BS$3:BS$554,0),"")</f>
        <v/>
      </c>
      <c r="BT245" s="4" t="str">
        <f ca="1">IFERROR(RANK(order!BT245,order!BT$3:BT$554,0),"")</f>
        <v/>
      </c>
      <c r="BU245" s="95">
        <f t="shared" si="313"/>
        <v>243</v>
      </c>
      <c r="BV245" s="35" t="str">
        <f t="shared" si="314"/>
        <v>E1</v>
      </c>
      <c r="BW245" s="55">
        <f t="shared" ca="1" si="237"/>
        <v>0</v>
      </c>
      <c r="BX245" s="56" t="str">
        <f t="shared" ca="1" si="238"/>
        <v/>
      </c>
      <c r="BY245" s="56" t="str">
        <f t="shared" ca="1" si="239"/>
        <v/>
      </c>
      <c r="BZ245" s="57" t="str">
        <f t="shared" ca="1" si="240"/>
        <v/>
      </c>
      <c r="CA245" s="57" t="str">
        <f t="shared" ca="1" si="241"/>
        <v/>
      </c>
      <c r="CB245" s="58" t="str">
        <f t="shared" ca="1" si="242"/>
        <v/>
      </c>
      <c r="CC245" s="57" t="str">
        <f t="shared" ca="1" si="243"/>
        <v/>
      </c>
      <c r="CD245" s="57" t="str">
        <f t="shared" ca="1" si="244"/>
        <v/>
      </c>
      <c r="CE245" s="58" t="str">
        <f t="shared" ca="1" si="245"/>
        <v/>
      </c>
      <c r="CF245" s="59" t="str">
        <f t="shared" ca="1" si="246"/>
        <v/>
      </c>
      <c r="CG245" s="57" t="str">
        <f t="shared" ca="1" si="247"/>
        <v/>
      </c>
      <c r="CH245" s="57" t="str">
        <f t="shared" ca="1" si="248"/>
        <v/>
      </c>
      <c r="CI245" s="57" t="str">
        <f t="shared" ca="1" si="249"/>
        <v/>
      </c>
      <c r="CJ245" s="57" t="str">
        <f t="shared" ca="1" si="250"/>
        <v/>
      </c>
      <c r="CK245" s="57" t="str">
        <f t="shared" ca="1" si="251"/>
        <v/>
      </c>
      <c r="CL245" s="57" t="str">
        <f t="shared" ca="1" si="252"/>
        <v/>
      </c>
      <c r="CM245" s="57" t="str">
        <f t="shared" ca="1" si="253"/>
        <v/>
      </c>
      <c r="CN245" s="57" t="str">
        <f t="shared" ca="1" si="254"/>
        <v/>
      </c>
      <c r="CO245" s="57" t="str">
        <f t="shared" ca="1" si="255"/>
        <v/>
      </c>
      <c r="CP245" s="57" t="str">
        <f t="shared" ca="1" si="256"/>
        <v/>
      </c>
      <c r="CQ245" s="57" t="str">
        <f t="shared" ca="1" si="257"/>
        <v/>
      </c>
      <c r="CR245" s="57" t="str">
        <f t="shared" ca="1" si="258"/>
        <v/>
      </c>
      <c r="CS245" s="60" t="str">
        <f t="shared" ca="1" si="259"/>
        <v/>
      </c>
      <c r="CT245" s="60" t="str">
        <f t="shared" ca="1" si="260"/>
        <v/>
      </c>
      <c r="CU245" s="60" t="str">
        <f t="shared" ca="1" si="261"/>
        <v/>
      </c>
      <c r="CV245" s="60" t="str">
        <f t="shared" ca="1" si="262"/>
        <v/>
      </c>
      <c r="CW245" s="60" t="str">
        <f t="shared" ca="1" si="263"/>
        <v/>
      </c>
      <c r="CX245" s="60" t="str">
        <f t="shared" ca="1" si="264"/>
        <v/>
      </c>
      <c r="CY245" s="60" t="str">
        <f t="shared" ca="1" si="265"/>
        <v/>
      </c>
      <c r="CZ245" s="60" t="str">
        <f t="shared" ca="1" si="266"/>
        <v/>
      </c>
      <c r="DA245" s="65" t="str">
        <f t="shared" ca="1" si="267"/>
        <v/>
      </c>
      <c r="DB245" s="65" t="str">
        <f t="shared" ca="1" si="268"/>
        <v/>
      </c>
      <c r="DC245" s="65" t="str">
        <f t="shared" ca="1" si="269"/>
        <v/>
      </c>
      <c r="DD245" s="65" t="str">
        <f t="shared" ca="1" si="270"/>
        <v/>
      </c>
      <c r="DE245" s="65" t="str">
        <f t="shared" ca="1" si="271"/>
        <v/>
      </c>
      <c r="DF245" s="66" t="str">
        <f t="shared" ca="1" si="272"/>
        <v/>
      </c>
      <c r="DG245" s="66" t="str">
        <f t="shared" ca="1" si="273"/>
        <v/>
      </c>
      <c r="DH245" s="66" t="str">
        <f t="shared" ca="1" si="274"/>
        <v/>
      </c>
      <c r="DI245" s="66" t="str">
        <f t="shared" ca="1" si="275"/>
        <v/>
      </c>
      <c r="DJ245" s="66" t="str">
        <f t="shared" ca="1" si="276"/>
        <v/>
      </c>
      <c r="DK245" s="65" t="str">
        <f t="shared" ca="1" si="277"/>
        <v/>
      </c>
      <c r="DL245" s="65" t="str">
        <f t="shared" ca="1" si="278"/>
        <v/>
      </c>
      <c r="DM245" s="65" t="str">
        <f t="shared" ca="1" si="279"/>
        <v/>
      </c>
      <c r="DN245" s="65" t="str">
        <f t="shared" ca="1" si="280"/>
        <v/>
      </c>
      <c r="DO245" s="65" t="str">
        <f t="shared" ca="1" si="281"/>
        <v/>
      </c>
      <c r="DP245" s="65" t="str">
        <f t="shared" ca="1" si="282"/>
        <v/>
      </c>
      <c r="DQ245" s="65" t="str">
        <f t="shared" ca="1" si="283"/>
        <v/>
      </c>
      <c r="DR245" s="69" t="str">
        <f t="shared" ca="1" si="284"/>
        <v/>
      </c>
      <c r="DS245" s="69" t="str">
        <f t="shared" ca="1" si="285"/>
        <v/>
      </c>
      <c r="DT245" s="69" t="str">
        <f t="shared" ca="1" si="286"/>
        <v/>
      </c>
      <c r="DU245" s="69" t="str">
        <f t="shared" ca="1" si="287"/>
        <v/>
      </c>
      <c r="DV245" s="69" t="str">
        <f t="shared" ca="1" si="288"/>
        <v/>
      </c>
      <c r="DW245" s="69" t="str">
        <f t="shared" ca="1" si="289"/>
        <v/>
      </c>
      <c r="DX245" s="69" t="str">
        <f t="shared" ca="1" si="290"/>
        <v/>
      </c>
      <c r="DY245" s="69" t="str">
        <f t="shared" ca="1" si="291"/>
        <v/>
      </c>
      <c r="DZ245" s="72" t="str">
        <f t="shared" ca="1" si="292"/>
        <v/>
      </c>
      <c r="EA245" s="72" t="str">
        <f t="shared" ca="1" si="293"/>
        <v/>
      </c>
      <c r="EB245" s="72" t="str">
        <f t="shared" ca="1" si="294"/>
        <v/>
      </c>
      <c r="EC245" s="65" t="str">
        <f t="shared" ca="1" si="295"/>
        <v/>
      </c>
      <c r="ED245" s="65" t="str">
        <f t="shared" ca="1" si="296"/>
        <v/>
      </c>
      <c r="EE245" s="65" t="str">
        <f t="shared" ca="1" si="297"/>
        <v/>
      </c>
      <c r="EF245" s="65" t="str">
        <f t="shared" ca="1" si="298"/>
        <v/>
      </c>
      <c r="EG245" s="65" t="str">
        <f t="shared" ca="1" si="299"/>
        <v/>
      </c>
      <c r="EH245" s="65" t="str">
        <f t="shared" ca="1" si="300"/>
        <v/>
      </c>
      <c r="EI245" s="429" t="str">
        <f t="shared" ca="1" si="301"/>
        <v>No</v>
      </c>
      <c r="EJ245" s="428" t="str">
        <f t="shared" ca="1" si="302"/>
        <v/>
      </c>
      <c r="EK245" s="428" t="str">
        <f t="shared" ca="1" si="303"/>
        <v/>
      </c>
      <c r="EL245" s="65" t="str">
        <f t="shared" ca="1" si="304"/>
        <v/>
      </c>
      <c r="EM245" s="65" t="str">
        <f t="shared" ca="1" si="305"/>
        <v/>
      </c>
      <c r="EN245" s="65" t="str">
        <f t="shared" ca="1" si="306"/>
        <v/>
      </c>
      <c r="EO245" s="433" t="str">
        <f t="shared" ca="1" si="307"/>
        <v/>
      </c>
      <c r="EP245" s="433" t="str">
        <f t="shared" ca="1" si="308"/>
        <v/>
      </c>
      <c r="EQ245" s="433" t="str">
        <f t="shared" ca="1" si="309"/>
        <v/>
      </c>
      <c r="ER245" s="433" t="str">
        <f t="shared" ca="1" si="310"/>
        <v/>
      </c>
      <c r="ES245" s="433" t="str">
        <f t="shared" ca="1" si="311"/>
        <v/>
      </c>
      <c r="ET245" s="433" t="str">
        <f t="shared" ca="1" si="312"/>
        <v/>
      </c>
      <c r="EU245" s="433" t="str">
        <f ca="1">IF(OR(CO245="",CQ245=""),"",Discipline!$P$3*CO245+Discipline!$X$3*CQ245)</f>
        <v/>
      </c>
      <c r="EV245" s="433" t="str">
        <f ca="1">IF(OR(CP245="",CR245=""),"",Discipline!$P$3*CP245+Discipline!$X$3*CR245)</f>
        <v/>
      </c>
    </row>
    <row r="246" spans="1:152" x14ac:dyDescent="0.25">
      <c r="A246" s="10" t="str">
        <f ca="1">IFERROR(RANK(order!A246,order!A$3:A$554,0),"")</f>
        <v/>
      </c>
      <c r="B246" s="10" t="str">
        <f ca="1">IFERROR(RANK(order!B246,order!B$3:B$554,0),"")</f>
        <v/>
      </c>
      <c r="C246" s="10" t="str">
        <f ca="1">IFERROR(RANK(order!C246,order!C$3:C$554,0),"")</f>
        <v/>
      </c>
      <c r="D246" s="4" t="str">
        <f ca="1">IFERROR(RANK(order!D246,order!D$3:D$554,0),"")</f>
        <v/>
      </c>
      <c r="E246" s="4" t="str">
        <f ca="1">IFERROR(RANK(order!E246,order!E$3:E$554,0),"")</f>
        <v/>
      </c>
      <c r="F246" s="4" t="str">
        <f ca="1">IFERROR(RANK(order!F246,order!F$3:F$554,0),"")</f>
        <v/>
      </c>
      <c r="G246" s="10" t="str">
        <f ca="1">IFERROR(RANK(order!G246,order!G$3:G$554,0),"")</f>
        <v/>
      </c>
      <c r="H246" s="10" t="str">
        <f ca="1">IFERROR(RANK(order!H246,order!H$3:H$554,0),"")</f>
        <v/>
      </c>
      <c r="I246" s="10" t="str">
        <f ca="1">IFERROR(RANK(order!I246,order!I$3:I$554,0),"")</f>
        <v/>
      </c>
      <c r="J246" s="4" t="str">
        <f ca="1">IFERROR(RANK(order!J246,order!J$3:J$554,0),"")</f>
        <v/>
      </c>
      <c r="K246" s="4" t="str">
        <f ca="1">IFERROR(RANK(order!K246,order!K$3:K$554,0),"")</f>
        <v/>
      </c>
      <c r="L246" s="4" t="str">
        <f ca="1">IFERROR(RANK(order!L246,order!L$3:L$554,0),"")</f>
        <v/>
      </c>
      <c r="M246" s="10" t="str">
        <f ca="1">IFERROR(RANK(order!M246,order!M$3:M$554,0),"")</f>
        <v/>
      </c>
      <c r="N246" s="10" t="str">
        <f ca="1">IFERROR(RANK(order!N246,order!N$3:N$554,0),"")</f>
        <v/>
      </c>
      <c r="O246" s="10" t="str">
        <f ca="1">IFERROR(RANK(order!O246,order!O$3:O$554,0),"")</f>
        <v/>
      </c>
      <c r="P246" s="4" t="str">
        <f ca="1">IFERROR(RANK(order!P246,order!P$3:P$554,0),"")</f>
        <v/>
      </c>
      <c r="Q246" s="4" t="str">
        <f ca="1">IFERROR(RANK(order!Q246,order!Q$3:Q$554,0),"")</f>
        <v/>
      </c>
      <c r="R246" s="4" t="str">
        <f ca="1">IFERROR(RANK(order!R246,order!R$3:R$554,0),"")</f>
        <v/>
      </c>
      <c r="S246" s="10" t="str">
        <f ca="1">IFERROR(RANK(order!S246,order!S$3:S$554,0),"")</f>
        <v/>
      </c>
      <c r="T246" s="10" t="str">
        <f ca="1">IFERROR(RANK(order!T246,order!T$3:T$554,0),"")</f>
        <v/>
      </c>
      <c r="U246" s="10" t="str">
        <f ca="1">IFERROR(RANK(order!U246,order!U$3:U$554,0),"")</f>
        <v/>
      </c>
      <c r="V246" s="4" t="str">
        <f ca="1">IFERROR(RANK(order!V246,order!V$3:V$554,0),"")</f>
        <v/>
      </c>
      <c r="W246" s="4" t="str">
        <f ca="1">IFERROR(RANK(order!W246,order!W$3:W$554,0),"")</f>
        <v/>
      </c>
      <c r="X246" s="4" t="str">
        <f ca="1">IFERROR(RANK(order!X246,order!X$3:X$554,0),"")</f>
        <v/>
      </c>
      <c r="Y246" s="10" t="str">
        <f ca="1">IFERROR(RANK(order!Y246,order!Y$3:Y$554,0),"")</f>
        <v/>
      </c>
      <c r="Z246" s="10" t="str">
        <f ca="1">IFERROR(RANK(order!Z246,order!Z$3:Z$554,0),"")</f>
        <v/>
      </c>
      <c r="AA246" s="10" t="str">
        <f ca="1">IFERROR(RANK(order!AA246,order!AA$3:AA$554,0),"")</f>
        <v/>
      </c>
      <c r="AB246" s="4" t="str">
        <f ca="1">IFERROR(RANK(order!AB246,order!AB$3:AB$554,0),"")</f>
        <v/>
      </c>
      <c r="AC246" s="4" t="str">
        <f ca="1">IFERROR(RANK(order!AC246,order!AC$3:AC$554,0),"")</f>
        <v/>
      </c>
      <c r="AD246" s="4" t="str">
        <f ca="1">IFERROR(RANK(order!AD246,order!AD$3:AD$554,0),"")</f>
        <v/>
      </c>
      <c r="AE246" s="10" t="str">
        <f ca="1">IFERROR(RANK(order!AE246,order!AE$3:AE$554,0),"")</f>
        <v/>
      </c>
      <c r="AF246" s="10" t="str">
        <f ca="1">IFERROR(RANK(order!AF246,order!AF$3:AF$554,0),"")</f>
        <v/>
      </c>
      <c r="AG246" s="10" t="str">
        <f ca="1">IFERROR(RANK(order!AG246,order!AG$3:AG$554,0),"")</f>
        <v/>
      </c>
      <c r="AH246" s="4" t="str">
        <f ca="1">IFERROR(RANK(order!AH246,order!AH$3:AH$554,0),"")</f>
        <v/>
      </c>
      <c r="AI246" s="4" t="str">
        <f ca="1">IFERROR(RANK(order!AI246,order!AI$3:AI$554,0),"")</f>
        <v/>
      </c>
      <c r="AJ246" s="4" t="str">
        <f ca="1">IFERROR(RANK(order!AJ246,order!AJ$3:AJ$554,0),"")</f>
        <v/>
      </c>
      <c r="AK246" s="10" t="str">
        <f ca="1">IFERROR(RANK(order!AK246,order!AK$3:AK$554,0),"")</f>
        <v/>
      </c>
      <c r="AL246" s="10" t="str">
        <f ca="1">IFERROR(RANK(order!AL246,order!AL$3:AL$554,0),"")</f>
        <v/>
      </c>
      <c r="AM246" s="10" t="str">
        <f ca="1">IFERROR(RANK(order!AM246,order!AM$3:AM$554,0),"")</f>
        <v/>
      </c>
      <c r="AN246" s="4" t="str">
        <f ca="1">IFERROR(RANK(order!AN246,order!AN$3:AN$554,0),"")</f>
        <v/>
      </c>
      <c r="AO246" s="4" t="str">
        <f ca="1">IFERROR(RANK(order!AO246,order!AO$3:AO$554,0),"")</f>
        <v/>
      </c>
      <c r="AP246" s="4" t="str">
        <f ca="1">IFERROR(RANK(order!AP246,order!AP$3:AP$554,0),"")</f>
        <v/>
      </c>
      <c r="AQ246" s="10" t="str">
        <f ca="1">IFERROR(RANK(order!AQ246,order!AQ$3:AQ$554,0),"")</f>
        <v/>
      </c>
      <c r="AR246" s="10" t="str">
        <f ca="1">IFERROR(RANK(order!AR246,order!AR$3:AR$554,0),"")</f>
        <v/>
      </c>
      <c r="AS246" s="10" t="str">
        <f ca="1">IFERROR(RANK(order!AS246,order!AS$3:AS$554,0),"")</f>
        <v/>
      </c>
      <c r="AT246" s="4" t="str">
        <f ca="1">IFERROR(RANK(order!AT246,order!AT$3:AT$554,0),"")</f>
        <v/>
      </c>
      <c r="AU246" s="4" t="str">
        <f ca="1">IFERROR(RANK(order!AU246,order!AU$3:AU$554,0),"")</f>
        <v/>
      </c>
      <c r="AV246" s="4" t="str">
        <f ca="1">IFERROR(RANK(order!AV246,order!AV$3:AV$554,0),"")</f>
        <v/>
      </c>
      <c r="AW246" s="10" t="str">
        <f ca="1">IFERROR(RANK(order!AW246,order!AW$3:AW$554,0),"")</f>
        <v/>
      </c>
      <c r="AX246" s="10" t="str">
        <f ca="1">IFERROR(RANK(order!AX246,order!AX$3:AX$554,0),"")</f>
        <v/>
      </c>
      <c r="AY246" s="10" t="str">
        <f ca="1">IFERROR(RANK(order!AY246,order!AY$3:AY$554,0),"")</f>
        <v/>
      </c>
      <c r="AZ246" s="4" t="str">
        <f ca="1">IFERROR(RANK(order!AZ246,order!AZ$3:AZ$554,0),"")</f>
        <v/>
      </c>
      <c r="BA246" s="4" t="str">
        <f ca="1">IFERROR(RANK(order!BA246,order!BA$3:BA$554,0),"")</f>
        <v/>
      </c>
      <c r="BB246" s="4" t="str">
        <f ca="1">IFERROR(RANK(order!BB246,order!BB$3:BB$554,0),"")</f>
        <v/>
      </c>
      <c r="BC246" s="10" t="str">
        <f ca="1">IFERROR(RANK(order!BC246,order!BC$3:BC$554,0),"")</f>
        <v/>
      </c>
      <c r="BD246" s="10" t="str">
        <f ca="1">IFERROR(RANK(order!BD246,order!BD$3:BD$554,0),"")</f>
        <v/>
      </c>
      <c r="BE246" s="10" t="str">
        <f ca="1">IFERROR(RANK(order!BE246,order!BE$3:BE$554,0),"")</f>
        <v/>
      </c>
      <c r="BF246" s="4" t="str">
        <f ca="1">IFERROR(RANK(order!BF246,order!BF$3:BF$554,0),"")</f>
        <v/>
      </c>
      <c r="BG246" s="4" t="str">
        <f ca="1">IFERROR(RANK(order!BG246,order!BG$3:BG$554,0),"")</f>
        <v/>
      </c>
      <c r="BH246" s="4" t="str">
        <f ca="1">IFERROR(RANK(order!BH246,order!BH$3:BH$554,0),"")</f>
        <v/>
      </c>
      <c r="BI246" s="10" t="str">
        <f ca="1">IFERROR(RANK(order!BI246,order!BI$3:BI$554,0),"")</f>
        <v/>
      </c>
      <c r="BJ246" s="10" t="str">
        <f ca="1">IFERROR(RANK(order!BJ246,order!BJ$3:BJ$554,0),"")</f>
        <v/>
      </c>
      <c r="BK246" s="10" t="str">
        <f ca="1">IFERROR(RANK(order!BK246,order!BK$3:BK$554,0),"")</f>
        <v/>
      </c>
      <c r="BL246" s="4" t="str">
        <f ca="1">IFERROR(RANK(order!BL246,order!BL$3:BL$554,0),"")</f>
        <v/>
      </c>
      <c r="BM246" s="4" t="str">
        <f ca="1">IFERROR(RANK(order!BM246,order!BM$3:BM$554,0),"")</f>
        <v/>
      </c>
      <c r="BN246" s="4" t="str">
        <f ca="1">IFERROR(RANK(order!BN246,order!BN$3:BN$554,0),"")</f>
        <v/>
      </c>
      <c r="BO246" s="10" t="str">
        <f ca="1">IFERROR(RANK(order!BO246,order!BO$3:BO$554,0),"")</f>
        <v/>
      </c>
      <c r="BP246" s="10" t="str">
        <f ca="1">IFERROR(RANK(order!BP246,order!BP$3:BP$554,0),"")</f>
        <v/>
      </c>
      <c r="BQ246" s="10" t="str">
        <f ca="1">IFERROR(RANK(order!BQ246,order!BQ$3:BQ$554,0),"")</f>
        <v/>
      </c>
      <c r="BR246" s="4" t="str">
        <f ca="1">IFERROR(RANK(order!BR246,order!BR$3:BR$554,0),"")</f>
        <v/>
      </c>
      <c r="BS246" s="4" t="str">
        <f ca="1">IFERROR(RANK(order!BS246,order!BS$3:BS$554,0),"")</f>
        <v/>
      </c>
      <c r="BT246" s="4" t="str">
        <f ca="1">IFERROR(RANK(order!BT246,order!BT$3:BT$554,0),"")</f>
        <v/>
      </c>
      <c r="BU246" s="95">
        <f t="shared" si="313"/>
        <v>244</v>
      </c>
      <c r="BV246" s="35" t="str">
        <f t="shared" si="314"/>
        <v>E1</v>
      </c>
      <c r="BW246" s="55">
        <f t="shared" ca="1" si="237"/>
        <v>0</v>
      </c>
      <c r="BX246" s="56" t="str">
        <f t="shared" ca="1" si="238"/>
        <v/>
      </c>
      <c r="BY246" s="56" t="str">
        <f t="shared" ca="1" si="239"/>
        <v/>
      </c>
      <c r="BZ246" s="57" t="str">
        <f t="shared" ca="1" si="240"/>
        <v/>
      </c>
      <c r="CA246" s="57" t="str">
        <f t="shared" ca="1" si="241"/>
        <v/>
      </c>
      <c r="CB246" s="58" t="str">
        <f t="shared" ca="1" si="242"/>
        <v/>
      </c>
      <c r="CC246" s="57" t="str">
        <f t="shared" ca="1" si="243"/>
        <v/>
      </c>
      <c r="CD246" s="57" t="str">
        <f t="shared" ca="1" si="244"/>
        <v/>
      </c>
      <c r="CE246" s="58" t="str">
        <f t="shared" ca="1" si="245"/>
        <v/>
      </c>
      <c r="CF246" s="59" t="str">
        <f t="shared" ca="1" si="246"/>
        <v/>
      </c>
      <c r="CG246" s="57" t="str">
        <f t="shared" ca="1" si="247"/>
        <v/>
      </c>
      <c r="CH246" s="57" t="str">
        <f t="shared" ca="1" si="248"/>
        <v/>
      </c>
      <c r="CI246" s="57" t="str">
        <f t="shared" ca="1" si="249"/>
        <v/>
      </c>
      <c r="CJ246" s="57" t="str">
        <f t="shared" ca="1" si="250"/>
        <v/>
      </c>
      <c r="CK246" s="57" t="str">
        <f t="shared" ca="1" si="251"/>
        <v/>
      </c>
      <c r="CL246" s="57" t="str">
        <f t="shared" ca="1" si="252"/>
        <v/>
      </c>
      <c r="CM246" s="57" t="str">
        <f t="shared" ca="1" si="253"/>
        <v/>
      </c>
      <c r="CN246" s="57" t="str">
        <f t="shared" ca="1" si="254"/>
        <v/>
      </c>
      <c r="CO246" s="57" t="str">
        <f t="shared" ca="1" si="255"/>
        <v/>
      </c>
      <c r="CP246" s="57" t="str">
        <f t="shared" ca="1" si="256"/>
        <v/>
      </c>
      <c r="CQ246" s="57" t="str">
        <f t="shared" ca="1" si="257"/>
        <v/>
      </c>
      <c r="CR246" s="57" t="str">
        <f t="shared" ca="1" si="258"/>
        <v/>
      </c>
      <c r="CS246" s="60" t="str">
        <f t="shared" ca="1" si="259"/>
        <v/>
      </c>
      <c r="CT246" s="60" t="str">
        <f t="shared" ca="1" si="260"/>
        <v/>
      </c>
      <c r="CU246" s="60" t="str">
        <f t="shared" ca="1" si="261"/>
        <v/>
      </c>
      <c r="CV246" s="60" t="str">
        <f t="shared" ca="1" si="262"/>
        <v/>
      </c>
      <c r="CW246" s="60" t="str">
        <f t="shared" ca="1" si="263"/>
        <v/>
      </c>
      <c r="CX246" s="60" t="str">
        <f t="shared" ca="1" si="264"/>
        <v/>
      </c>
      <c r="CY246" s="60" t="str">
        <f t="shared" ca="1" si="265"/>
        <v/>
      </c>
      <c r="CZ246" s="60" t="str">
        <f t="shared" ca="1" si="266"/>
        <v/>
      </c>
      <c r="DA246" s="65" t="str">
        <f t="shared" ca="1" si="267"/>
        <v/>
      </c>
      <c r="DB246" s="65" t="str">
        <f t="shared" ca="1" si="268"/>
        <v/>
      </c>
      <c r="DC246" s="65" t="str">
        <f t="shared" ca="1" si="269"/>
        <v/>
      </c>
      <c r="DD246" s="65" t="str">
        <f t="shared" ca="1" si="270"/>
        <v/>
      </c>
      <c r="DE246" s="65" t="str">
        <f t="shared" ca="1" si="271"/>
        <v/>
      </c>
      <c r="DF246" s="66" t="str">
        <f t="shared" ca="1" si="272"/>
        <v/>
      </c>
      <c r="DG246" s="66" t="str">
        <f t="shared" ca="1" si="273"/>
        <v/>
      </c>
      <c r="DH246" s="66" t="str">
        <f t="shared" ca="1" si="274"/>
        <v/>
      </c>
      <c r="DI246" s="66" t="str">
        <f t="shared" ca="1" si="275"/>
        <v/>
      </c>
      <c r="DJ246" s="66" t="str">
        <f t="shared" ca="1" si="276"/>
        <v/>
      </c>
      <c r="DK246" s="65" t="str">
        <f t="shared" ca="1" si="277"/>
        <v/>
      </c>
      <c r="DL246" s="65" t="str">
        <f t="shared" ca="1" si="278"/>
        <v/>
      </c>
      <c r="DM246" s="65" t="str">
        <f t="shared" ca="1" si="279"/>
        <v/>
      </c>
      <c r="DN246" s="65" t="str">
        <f t="shared" ca="1" si="280"/>
        <v/>
      </c>
      <c r="DO246" s="65" t="str">
        <f t="shared" ca="1" si="281"/>
        <v/>
      </c>
      <c r="DP246" s="65" t="str">
        <f t="shared" ca="1" si="282"/>
        <v/>
      </c>
      <c r="DQ246" s="65" t="str">
        <f t="shared" ca="1" si="283"/>
        <v/>
      </c>
      <c r="DR246" s="69" t="str">
        <f t="shared" ca="1" si="284"/>
        <v/>
      </c>
      <c r="DS246" s="69" t="str">
        <f t="shared" ca="1" si="285"/>
        <v/>
      </c>
      <c r="DT246" s="69" t="str">
        <f t="shared" ca="1" si="286"/>
        <v/>
      </c>
      <c r="DU246" s="69" t="str">
        <f t="shared" ca="1" si="287"/>
        <v/>
      </c>
      <c r="DV246" s="69" t="str">
        <f t="shared" ca="1" si="288"/>
        <v/>
      </c>
      <c r="DW246" s="69" t="str">
        <f t="shared" ca="1" si="289"/>
        <v/>
      </c>
      <c r="DX246" s="69" t="str">
        <f t="shared" ca="1" si="290"/>
        <v/>
      </c>
      <c r="DY246" s="69" t="str">
        <f t="shared" ca="1" si="291"/>
        <v/>
      </c>
      <c r="DZ246" s="72" t="str">
        <f t="shared" ca="1" si="292"/>
        <v/>
      </c>
      <c r="EA246" s="72" t="str">
        <f t="shared" ca="1" si="293"/>
        <v/>
      </c>
      <c r="EB246" s="72" t="str">
        <f t="shared" ca="1" si="294"/>
        <v/>
      </c>
      <c r="EC246" s="65" t="str">
        <f t="shared" ca="1" si="295"/>
        <v/>
      </c>
      <c r="ED246" s="65" t="str">
        <f t="shared" ca="1" si="296"/>
        <v/>
      </c>
      <c r="EE246" s="65" t="str">
        <f t="shared" ca="1" si="297"/>
        <v/>
      </c>
      <c r="EF246" s="65" t="str">
        <f t="shared" ca="1" si="298"/>
        <v/>
      </c>
      <c r="EG246" s="65" t="str">
        <f t="shared" ca="1" si="299"/>
        <v/>
      </c>
      <c r="EH246" s="65" t="str">
        <f t="shared" ca="1" si="300"/>
        <v/>
      </c>
      <c r="EI246" s="429" t="str">
        <f t="shared" ca="1" si="301"/>
        <v>No</v>
      </c>
      <c r="EJ246" s="428" t="str">
        <f t="shared" ca="1" si="302"/>
        <v/>
      </c>
      <c r="EK246" s="428" t="str">
        <f t="shared" ca="1" si="303"/>
        <v/>
      </c>
      <c r="EL246" s="65" t="str">
        <f t="shared" ca="1" si="304"/>
        <v/>
      </c>
      <c r="EM246" s="65" t="str">
        <f t="shared" ca="1" si="305"/>
        <v/>
      </c>
      <c r="EN246" s="65" t="str">
        <f t="shared" ca="1" si="306"/>
        <v/>
      </c>
      <c r="EO246" s="433" t="str">
        <f t="shared" ca="1" si="307"/>
        <v/>
      </c>
      <c r="EP246" s="433" t="str">
        <f t="shared" ca="1" si="308"/>
        <v/>
      </c>
      <c r="EQ246" s="433" t="str">
        <f t="shared" ca="1" si="309"/>
        <v/>
      </c>
      <c r="ER246" s="433" t="str">
        <f t="shared" ca="1" si="310"/>
        <v/>
      </c>
      <c r="ES246" s="433" t="str">
        <f t="shared" ca="1" si="311"/>
        <v/>
      </c>
      <c r="ET246" s="433" t="str">
        <f t="shared" ca="1" si="312"/>
        <v/>
      </c>
      <c r="EU246" s="433" t="str">
        <f ca="1">IF(OR(CO246="",CQ246=""),"",Discipline!$P$3*CO246+Discipline!$X$3*CQ246)</f>
        <v/>
      </c>
      <c r="EV246" s="433" t="str">
        <f ca="1">IF(OR(CP246="",CR246=""),"",Discipline!$P$3*CP246+Discipline!$X$3*CR246)</f>
        <v/>
      </c>
    </row>
    <row r="247" spans="1:152" x14ac:dyDescent="0.25">
      <c r="A247" s="10" t="str">
        <f ca="1">IFERROR(RANK(order!A247,order!A$3:A$554,0),"")</f>
        <v/>
      </c>
      <c r="B247" s="10" t="str">
        <f ca="1">IFERROR(RANK(order!B247,order!B$3:B$554,0),"")</f>
        <v/>
      </c>
      <c r="C247" s="10" t="str">
        <f ca="1">IFERROR(RANK(order!C247,order!C$3:C$554,0),"")</f>
        <v/>
      </c>
      <c r="D247" s="4" t="str">
        <f ca="1">IFERROR(RANK(order!D247,order!D$3:D$554,0),"")</f>
        <v/>
      </c>
      <c r="E247" s="4" t="str">
        <f ca="1">IFERROR(RANK(order!E247,order!E$3:E$554,0),"")</f>
        <v/>
      </c>
      <c r="F247" s="4" t="str">
        <f ca="1">IFERROR(RANK(order!F247,order!F$3:F$554,0),"")</f>
        <v/>
      </c>
      <c r="G247" s="10" t="str">
        <f ca="1">IFERROR(RANK(order!G247,order!G$3:G$554,0),"")</f>
        <v/>
      </c>
      <c r="H247" s="10" t="str">
        <f ca="1">IFERROR(RANK(order!H247,order!H$3:H$554,0),"")</f>
        <v/>
      </c>
      <c r="I247" s="10" t="str">
        <f ca="1">IFERROR(RANK(order!I247,order!I$3:I$554,0),"")</f>
        <v/>
      </c>
      <c r="J247" s="4" t="str">
        <f ca="1">IFERROR(RANK(order!J247,order!J$3:J$554,0),"")</f>
        <v/>
      </c>
      <c r="K247" s="4" t="str">
        <f ca="1">IFERROR(RANK(order!K247,order!K$3:K$554,0),"")</f>
        <v/>
      </c>
      <c r="L247" s="4" t="str">
        <f ca="1">IFERROR(RANK(order!L247,order!L$3:L$554,0),"")</f>
        <v/>
      </c>
      <c r="M247" s="10" t="str">
        <f ca="1">IFERROR(RANK(order!M247,order!M$3:M$554,0),"")</f>
        <v/>
      </c>
      <c r="N247" s="10" t="str">
        <f ca="1">IFERROR(RANK(order!N247,order!N$3:N$554,0),"")</f>
        <v/>
      </c>
      <c r="O247" s="10" t="str">
        <f ca="1">IFERROR(RANK(order!O247,order!O$3:O$554,0),"")</f>
        <v/>
      </c>
      <c r="P247" s="4" t="str">
        <f ca="1">IFERROR(RANK(order!P247,order!P$3:P$554,0),"")</f>
        <v/>
      </c>
      <c r="Q247" s="4" t="str">
        <f ca="1">IFERROR(RANK(order!Q247,order!Q$3:Q$554,0),"")</f>
        <v/>
      </c>
      <c r="R247" s="4" t="str">
        <f ca="1">IFERROR(RANK(order!R247,order!R$3:R$554,0),"")</f>
        <v/>
      </c>
      <c r="S247" s="10" t="str">
        <f ca="1">IFERROR(RANK(order!S247,order!S$3:S$554,0),"")</f>
        <v/>
      </c>
      <c r="T247" s="10" t="str">
        <f ca="1">IFERROR(RANK(order!T247,order!T$3:T$554,0),"")</f>
        <v/>
      </c>
      <c r="U247" s="10" t="str">
        <f ca="1">IFERROR(RANK(order!U247,order!U$3:U$554,0),"")</f>
        <v/>
      </c>
      <c r="V247" s="4" t="str">
        <f ca="1">IFERROR(RANK(order!V247,order!V$3:V$554,0),"")</f>
        <v/>
      </c>
      <c r="W247" s="4" t="str">
        <f ca="1">IFERROR(RANK(order!W247,order!W$3:W$554,0),"")</f>
        <v/>
      </c>
      <c r="X247" s="4" t="str">
        <f ca="1">IFERROR(RANK(order!X247,order!X$3:X$554,0),"")</f>
        <v/>
      </c>
      <c r="Y247" s="10" t="str">
        <f ca="1">IFERROR(RANK(order!Y247,order!Y$3:Y$554,0),"")</f>
        <v/>
      </c>
      <c r="Z247" s="10" t="str">
        <f ca="1">IFERROR(RANK(order!Z247,order!Z$3:Z$554,0),"")</f>
        <v/>
      </c>
      <c r="AA247" s="10" t="str">
        <f ca="1">IFERROR(RANK(order!AA247,order!AA$3:AA$554,0),"")</f>
        <v/>
      </c>
      <c r="AB247" s="4" t="str">
        <f ca="1">IFERROR(RANK(order!AB247,order!AB$3:AB$554,0),"")</f>
        <v/>
      </c>
      <c r="AC247" s="4" t="str">
        <f ca="1">IFERROR(RANK(order!AC247,order!AC$3:AC$554,0),"")</f>
        <v/>
      </c>
      <c r="AD247" s="4" t="str">
        <f ca="1">IFERROR(RANK(order!AD247,order!AD$3:AD$554,0),"")</f>
        <v/>
      </c>
      <c r="AE247" s="10" t="str">
        <f ca="1">IFERROR(RANK(order!AE247,order!AE$3:AE$554,0),"")</f>
        <v/>
      </c>
      <c r="AF247" s="10" t="str">
        <f ca="1">IFERROR(RANK(order!AF247,order!AF$3:AF$554,0),"")</f>
        <v/>
      </c>
      <c r="AG247" s="10" t="str">
        <f ca="1">IFERROR(RANK(order!AG247,order!AG$3:AG$554,0),"")</f>
        <v/>
      </c>
      <c r="AH247" s="4" t="str">
        <f ca="1">IFERROR(RANK(order!AH247,order!AH$3:AH$554,0),"")</f>
        <v/>
      </c>
      <c r="AI247" s="4" t="str">
        <f ca="1">IFERROR(RANK(order!AI247,order!AI$3:AI$554,0),"")</f>
        <v/>
      </c>
      <c r="AJ247" s="4" t="str">
        <f ca="1">IFERROR(RANK(order!AJ247,order!AJ$3:AJ$554,0),"")</f>
        <v/>
      </c>
      <c r="AK247" s="10" t="str">
        <f ca="1">IFERROR(RANK(order!AK247,order!AK$3:AK$554,0),"")</f>
        <v/>
      </c>
      <c r="AL247" s="10" t="str">
        <f ca="1">IFERROR(RANK(order!AL247,order!AL$3:AL$554,0),"")</f>
        <v/>
      </c>
      <c r="AM247" s="10" t="str">
        <f ca="1">IFERROR(RANK(order!AM247,order!AM$3:AM$554,0),"")</f>
        <v/>
      </c>
      <c r="AN247" s="4" t="str">
        <f ca="1">IFERROR(RANK(order!AN247,order!AN$3:AN$554,0),"")</f>
        <v/>
      </c>
      <c r="AO247" s="4" t="str">
        <f ca="1">IFERROR(RANK(order!AO247,order!AO$3:AO$554,0),"")</f>
        <v/>
      </c>
      <c r="AP247" s="4" t="str">
        <f ca="1">IFERROR(RANK(order!AP247,order!AP$3:AP$554,0),"")</f>
        <v/>
      </c>
      <c r="AQ247" s="10" t="str">
        <f ca="1">IFERROR(RANK(order!AQ247,order!AQ$3:AQ$554,0),"")</f>
        <v/>
      </c>
      <c r="AR247" s="10" t="str">
        <f ca="1">IFERROR(RANK(order!AR247,order!AR$3:AR$554,0),"")</f>
        <v/>
      </c>
      <c r="AS247" s="10" t="str">
        <f ca="1">IFERROR(RANK(order!AS247,order!AS$3:AS$554,0),"")</f>
        <v/>
      </c>
      <c r="AT247" s="4" t="str">
        <f ca="1">IFERROR(RANK(order!AT247,order!AT$3:AT$554,0),"")</f>
        <v/>
      </c>
      <c r="AU247" s="4" t="str">
        <f ca="1">IFERROR(RANK(order!AU247,order!AU$3:AU$554,0),"")</f>
        <v/>
      </c>
      <c r="AV247" s="4" t="str">
        <f ca="1">IFERROR(RANK(order!AV247,order!AV$3:AV$554,0),"")</f>
        <v/>
      </c>
      <c r="AW247" s="10" t="str">
        <f ca="1">IFERROR(RANK(order!AW247,order!AW$3:AW$554,0),"")</f>
        <v/>
      </c>
      <c r="AX247" s="10" t="str">
        <f ca="1">IFERROR(RANK(order!AX247,order!AX$3:AX$554,0),"")</f>
        <v/>
      </c>
      <c r="AY247" s="10" t="str">
        <f ca="1">IFERROR(RANK(order!AY247,order!AY$3:AY$554,0),"")</f>
        <v/>
      </c>
      <c r="AZ247" s="4" t="str">
        <f ca="1">IFERROR(RANK(order!AZ247,order!AZ$3:AZ$554,0),"")</f>
        <v/>
      </c>
      <c r="BA247" s="4" t="str">
        <f ca="1">IFERROR(RANK(order!BA247,order!BA$3:BA$554,0),"")</f>
        <v/>
      </c>
      <c r="BB247" s="4" t="str">
        <f ca="1">IFERROR(RANK(order!BB247,order!BB$3:BB$554,0),"")</f>
        <v/>
      </c>
      <c r="BC247" s="10" t="str">
        <f ca="1">IFERROR(RANK(order!BC247,order!BC$3:BC$554,0),"")</f>
        <v/>
      </c>
      <c r="BD247" s="10" t="str">
        <f ca="1">IFERROR(RANK(order!BD247,order!BD$3:BD$554,0),"")</f>
        <v/>
      </c>
      <c r="BE247" s="10" t="str">
        <f ca="1">IFERROR(RANK(order!BE247,order!BE$3:BE$554,0),"")</f>
        <v/>
      </c>
      <c r="BF247" s="4" t="str">
        <f ca="1">IFERROR(RANK(order!BF247,order!BF$3:BF$554,0),"")</f>
        <v/>
      </c>
      <c r="BG247" s="4" t="str">
        <f ca="1">IFERROR(RANK(order!BG247,order!BG$3:BG$554,0),"")</f>
        <v/>
      </c>
      <c r="BH247" s="4" t="str">
        <f ca="1">IFERROR(RANK(order!BH247,order!BH$3:BH$554,0),"")</f>
        <v/>
      </c>
      <c r="BI247" s="10" t="str">
        <f ca="1">IFERROR(RANK(order!BI247,order!BI$3:BI$554,0),"")</f>
        <v/>
      </c>
      <c r="BJ247" s="10" t="str">
        <f ca="1">IFERROR(RANK(order!BJ247,order!BJ$3:BJ$554,0),"")</f>
        <v/>
      </c>
      <c r="BK247" s="10" t="str">
        <f ca="1">IFERROR(RANK(order!BK247,order!BK$3:BK$554,0),"")</f>
        <v/>
      </c>
      <c r="BL247" s="4" t="str">
        <f ca="1">IFERROR(RANK(order!BL247,order!BL$3:BL$554,0),"")</f>
        <v/>
      </c>
      <c r="BM247" s="4" t="str">
        <f ca="1">IFERROR(RANK(order!BM247,order!BM$3:BM$554,0),"")</f>
        <v/>
      </c>
      <c r="BN247" s="4" t="str">
        <f ca="1">IFERROR(RANK(order!BN247,order!BN$3:BN$554,0),"")</f>
        <v/>
      </c>
      <c r="BO247" s="10" t="str">
        <f ca="1">IFERROR(RANK(order!BO247,order!BO$3:BO$554,0),"")</f>
        <v/>
      </c>
      <c r="BP247" s="10" t="str">
        <f ca="1">IFERROR(RANK(order!BP247,order!BP$3:BP$554,0),"")</f>
        <v/>
      </c>
      <c r="BQ247" s="10" t="str">
        <f ca="1">IFERROR(RANK(order!BQ247,order!BQ$3:BQ$554,0),"")</f>
        <v/>
      </c>
      <c r="BR247" s="4" t="str">
        <f ca="1">IFERROR(RANK(order!BR247,order!BR$3:BR$554,0),"")</f>
        <v/>
      </c>
      <c r="BS247" s="4" t="str">
        <f ca="1">IFERROR(RANK(order!BS247,order!BS$3:BS$554,0),"")</f>
        <v/>
      </c>
      <c r="BT247" s="4" t="str">
        <f ca="1">IFERROR(RANK(order!BT247,order!BT$3:BT$554,0),"")</f>
        <v/>
      </c>
      <c r="BU247" s="95">
        <f t="shared" si="313"/>
        <v>245</v>
      </c>
      <c r="BV247" s="35" t="str">
        <f t="shared" si="314"/>
        <v>E1</v>
      </c>
      <c r="BW247" s="55">
        <f t="shared" ca="1" si="237"/>
        <v>0</v>
      </c>
      <c r="BX247" s="56" t="str">
        <f t="shared" ca="1" si="238"/>
        <v/>
      </c>
      <c r="BY247" s="56" t="str">
        <f t="shared" ca="1" si="239"/>
        <v/>
      </c>
      <c r="BZ247" s="57" t="str">
        <f t="shared" ca="1" si="240"/>
        <v/>
      </c>
      <c r="CA247" s="57" t="str">
        <f t="shared" ca="1" si="241"/>
        <v/>
      </c>
      <c r="CB247" s="58" t="str">
        <f t="shared" ca="1" si="242"/>
        <v/>
      </c>
      <c r="CC247" s="57" t="str">
        <f t="shared" ca="1" si="243"/>
        <v/>
      </c>
      <c r="CD247" s="57" t="str">
        <f t="shared" ca="1" si="244"/>
        <v/>
      </c>
      <c r="CE247" s="58" t="str">
        <f t="shared" ca="1" si="245"/>
        <v/>
      </c>
      <c r="CF247" s="59" t="str">
        <f t="shared" ca="1" si="246"/>
        <v/>
      </c>
      <c r="CG247" s="57" t="str">
        <f t="shared" ca="1" si="247"/>
        <v/>
      </c>
      <c r="CH247" s="57" t="str">
        <f t="shared" ca="1" si="248"/>
        <v/>
      </c>
      <c r="CI247" s="57" t="str">
        <f t="shared" ca="1" si="249"/>
        <v/>
      </c>
      <c r="CJ247" s="57" t="str">
        <f t="shared" ca="1" si="250"/>
        <v/>
      </c>
      <c r="CK247" s="57" t="str">
        <f t="shared" ca="1" si="251"/>
        <v/>
      </c>
      <c r="CL247" s="57" t="str">
        <f t="shared" ca="1" si="252"/>
        <v/>
      </c>
      <c r="CM247" s="57" t="str">
        <f t="shared" ca="1" si="253"/>
        <v/>
      </c>
      <c r="CN247" s="57" t="str">
        <f t="shared" ca="1" si="254"/>
        <v/>
      </c>
      <c r="CO247" s="57" t="str">
        <f t="shared" ca="1" si="255"/>
        <v/>
      </c>
      <c r="CP247" s="57" t="str">
        <f t="shared" ca="1" si="256"/>
        <v/>
      </c>
      <c r="CQ247" s="57" t="str">
        <f t="shared" ca="1" si="257"/>
        <v/>
      </c>
      <c r="CR247" s="57" t="str">
        <f t="shared" ca="1" si="258"/>
        <v/>
      </c>
      <c r="CS247" s="60" t="str">
        <f t="shared" ca="1" si="259"/>
        <v/>
      </c>
      <c r="CT247" s="60" t="str">
        <f t="shared" ca="1" si="260"/>
        <v/>
      </c>
      <c r="CU247" s="60" t="str">
        <f t="shared" ca="1" si="261"/>
        <v/>
      </c>
      <c r="CV247" s="60" t="str">
        <f t="shared" ca="1" si="262"/>
        <v/>
      </c>
      <c r="CW247" s="60" t="str">
        <f t="shared" ca="1" si="263"/>
        <v/>
      </c>
      <c r="CX247" s="60" t="str">
        <f t="shared" ca="1" si="264"/>
        <v/>
      </c>
      <c r="CY247" s="60" t="str">
        <f t="shared" ca="1" si="265"/>
        <v/>
      </c>
      <c r="CZ247" s="60" t="str">
        <f t="shared" ca="1" si="266"/>
        <v/>
      </c>
      <c r="DA247" s="65" t="str">
        <f t="shared" ca="1" si="267"/>
        <v/>
      </c>
      <c r="DB247" s="65" t="str">
        <f t="shared" ca="1" si="268"/>
        <v/>
      </c>
      <c r="DC247" s="65" t="str">
        <f t="shared" ca="1" si="269"/>
        <v/>
      </c>
      <c r="DD247" s="65" t="str">
        <f t="shared" ca="1" si="270"/>
        <v/>
      </c>
      <c r="DE247" s="65" t="str">
        <f t="shared" ca="1" si="271"/>
        <v/>
      </c>
      <c r="DF247" s="66" t="str">
        <f t="shared" ca="1" si="272"/>
        <v/>
      </c>
      <c r="DG247" s="66" t="str">
        <f t="shared" ca="1" si="273"/>
        <v/>
      </c>
      <c r="DH247" s="66" t="str">
        <f t="shared" ca="1" si="274"/>
        <v/>
      </c>
      <c r="DI247" s="66" t="str">
        <f t="shared" ca="1" si="275"/>
        <v/>
      </c>
      <c r="DJ247" s="66" t="str">
        <f t="shared" ca="1" si="276"/>
        <v/>
      </c>
      <c r="DK247" s="65" t="str">
        <f t="shared" ca="1" si="277"/>
        <v/>
      </c>
      <c r="DL247" s="65" t="str">
        <f t="shared" ca="1" si="278"/>
        <v/>
      </c>
      <c r="DM247" s="65" t="str">
        <f t="shared" ca="1" si="279"/>
        <v/>
      </c>
      <c r="DN247" s="65" t="str">
        <f t="shared" ca="1" si="280"/>
        <v/>
      </c>
      <c r="DO247" s="65" t="str">
        <f t="shared" ca="1" si="281"/>
        <v/>
      </c>
      <c r="DP247" s="65" t="str">
        <f t="shared" ca="1" si="282"/>
        <v/>
      </c>
      <c r="DQ247" s="65" t="str">
        <f t="shared" ca="1" si="283"/>
        <v/>
      </c>
      <c r="DR247" s="69" t="str">
        <f t="shared" ca="1" si="284"/>
        <v/>
      </c>
      <c r="DS247" s="69" t="str">
        <f t="shared" ca="1" si="285"/>
        <v/>
      </c>
      <c r="DT247" s="69" t="str">
        <f t="shared" ca="1" si="286"/>
        <v/>
      </c>
      <c r="DU247" s="69" t="str">
        <f t="shared" ca="1" si="287"/>
        <v/>
      </c>
      <c r="DV247" s="69" t="str">
        <f t="shared" ca="1" si="288"/>
        <v/>
      </c>
      <c r="DW247" s="69" t="str">
        <f t="shared" ca="1" si="289"/>
        <v/>
      </c>
      <c r="DX247" s="69" t="str">
        <f t="shared" ca="1" si="290"/>
        <v/>
      </c>
      <c r="DY247" s="69" t="str">
        <f t="shared" ca="1" si="291"/>
        <v/>
      </c>
      <c r="DZ247" s="72" t="str">
        <f t="shared" ca="1" si="292"/>
        <v/>
      </c>
      <c r="EA247" s="72" t="str">
        <f t="shared" ca="1" si="293"/>
        <v/>
      </c>
      <c r="EB247" s="72" t="str">
        <f t="shared" ca="1" si="294"/>
        <v/>
      </c>
      <c r="EC247" s="65" t="str">
        <f t="shared" ca="1" si="295"/>
        <v/>
      </c>
      <c r="ED247" s="65" t="str">
        <f t="shared" ca="1" si="296"/>
        <v/>
      </c>
      <c r="EE247" s="65" t="str">
        <f t="shared" ca="1" si="297"/>
        <v/>
      </c>
      <c r="EF247" s="65" t="str">
        <f t="shared" ca="1" si="298"/>
        <v/>
      </c>
      <c r="EG247" s="65" t="str">
        <f t="shared" ca="1" si="299"/>
        <v/>
      </c>
      <c r="EH247" s="65" t="str">
        <f t="shared" ca="1" si="300"/>
        <v/>
      </c>
      <c r="EI247" s="429" t="str">
        <f t="shared" ca="1" si="301"/>
        <v>No</v>
      </c>
      <c r="EJ247" s="428" t="str">
        <f t="shared" ca="1" si="302"/>
        <v/>
      </c>
      <c r="EK247" s="428" t="str">
        <f t="shared" ca="1" si="303"/>
        <v/>
      </c>
      <c r="EL247" s="65" t="str">
        <f t="shared" ca="1" si="304"/>
        <v/>
      </c>
      <c r="EM247" s="65" t="str">
        <f t="shared" ca="1" si="305"/>
        <v/>
      </c>
      <c r="EN247" s="65" t="str">
        <f t="shared" ca="1" si="306"/>
        <v/>
      </c>
      <c r="EO247" s="433" t="str">
        <f t="shared" ca="1" si="307"/>
        <v/>
      </c>
      <c r="EP247" s="433" t="str">
        <f t="shared" ca="1" si="308"/>
        <v/>
      </c>
      <c r="EQ247" s="433" t="str">
        <f t="shared" ca="1" si="309"/>
        <v/>
      </c>
      <c r="ER247" s="433" t="str">
        <f t="shared" ca="1" si="310"/>
        <v/>
      </c>
      <c r="ES247" s="433" t="str">
        <f t="shared" ca="1" si="311"/>
        <v/>
      </c>
      <c r="ET247" s="433" t="str">
        <f t="shared" ca="1" si="312"/>
        <v/>
      </c>
      <c r="EU247" s="433" t="str">
        <f ca="1">IF(OR(CO247="",CQ247=""),"",Discipline!$P$3*CO247+Discipline!$X$3*CQ247)</f>
        <v/>
      </c>
      <c r="EV247" s="433" t="str">
        <f ca="1">IF(OR(CP247="",CR247=""),"",Discipline!$P$3*CP247+Discipline!$X$3*CR247)</f>
        <v/>
      </c>
    </row>
    <row r="248" spans="1:152" x14ac:dyDescent="0.25">
      <c r="A248" s="10" t="str">
        <f ca="1">IFERROR(RANK(order!A248,order!A$3:A$554,0),"")</f>
        <v/>
      </c>
      <c r="B248" s="10" t="str">
        <f ca="1">IFERROR(RANK(order!B248,order!B$3:B$554,0),"")</f>
        <v/>
      </c>
      <c r="C248" s="10" t="str">
        <f ca="1">IFERROR(RANK(order!C248,order!C$3:C$554,0),"")</f>
        <v/>
      </c>
      <c r="D248" s="4" t="str">
        <f ca="1">IFERROR(RANK(order!D248,order!D$3:D$554,0),"")</f>
        <v/>
      </c>
      <c r="E248" s="4" t="str">
        <f ca="1">IFERROR(RANK(order!E248,order!E$3:E$554,0),"")</f>
        <v/>
      </c>
      <c r="F248" s="4" t="str">
        <f ca="1">IFERROR(RANK(order!F248,order!F$3:F$554,0),"")</f>
        <v/>
      </c>
      <c r="G248" s="10" t="str">
        <f ca="1">IFERROR(RANK(order!G248,order!G$3:G$554,0),"")</f>
        <v/>
      </c>
      <c r="H248" s="10" t="str">
        <f ca="1">IFERROR(RANK(order!H248,order!H$3:H$554,0),"")</f>
        <v/>
      </c>
      <c r="I248" s="10" t="str">
        <f ca="1">IFERROR(RANK(order!I248,order!I$3:I$554,0),"")</f>
        <v/>
      </c>
      <c r="J248" s="4" t="str">
        <f ca="1">IFERROR(RANK(order!J248,order!J$3:J$554,0),"")</f>
        <v/>
      </c>
      <c r="K248" s="4" t="str">
        <f ca="1">IFERROR(RANK(order!K248,order!K$3:K$554,0),"")</f>
        <v/>
      </c>
      <c r="L248" s="4" t="str">
        <f ca="1">IFERROR(RANK(order!L248,order!L$3:L$554,0),"")</f>
        <v/>
      </c>
      <c r="M248" s="10" t="str">
        <f ca="1">IFERROR(RANK(order!M248,order!M$3:M$554,0),"")</f>
        <v/>
      </c>
      <c r="N248" s="10" t="str">
        <f ca="1">IFERROR(RANK(order!N248,order!N$3:N$554,0),"")</f>
        <v/>
      </c>
      <c r="O248" s="10" t="str">
        <f ca="1">IFERROR(RANK(order!O248,order!O$3:O$554,0),"")</f>
        <v/>
      </c>
      <c r="P248" s="4" t="str">
        <f ca="1">IFERROR(RANK(order!P248,order!P$3:P$554,0),"")</f>
        <v/>
      </c>
      <c r="Q248" s="4" t="str">
        <f ca="1">IFERROR(RANK(order!Q248,order!Q$3:Q$554,0),"")</f>
        <v/>
      </c>
      <c r="R248" s="4" t="str">
        <f ca="1">IFERROR(RANK(order!R248,order!R$3:R$554,0),"")</f>
        <v/>
      </c>
      <c r="S248" s="10" t="str">
        <f ca="1">IFERROR(RANK(order!S248,order!S$3:S$554,0),"")</f>
        <v/>
      </c>
      <c r="T248" s="10" t="str">
        <f ca="1">IFERROR(RANK(order!T248,order!T$3:T$554,0),"")</f>
        <v/>
      </c>
      <c r="U248" s="10" t="str">
        <f ca="1">IFERROR(RANK(order!U248,order!U$3:U$554,0),"")</f>
        <v/>
      </c>
      <c r="V248" s="4" t="str">
        <f ca="1">IFERROR(RANK(order!V248,order!V$3:V$554,0),"")</f>
        <v/>
      </c>
      <c r="W248" s="4" t="str">
        <f ca="1">IFERROR(RANK(order!W248,order!W$3:W$554,0),"")</f>
        <v/>
      </c>
      <c r="X248" s="4" t="str">
        <f ca="1">IFERROR(RANK(order!X248,order!X$3:X$554,0),"")</f>
        <v/>
      </c>
      <c r="Y248" s="10" t="str">
        <f ca="1">IFERROR(RANK(order!Y248,order!Y$3:Y$554,0),"")</f>
        <v/>
      </c>
      <c r="Z248" s="10" t="str">
        <f ca="1">IFERROR(RANK(order!Z248,order!Z$3:Z$554,0),"")</f>
        <v/>
      </c>
      <c r="AA248" s="10" t="str">
        <f ca="1">IFERROR(RANK(order!AA248,order!AA$3:AA$554,0),"")</f>
        <v/>
      </c>
      <c r="AB248" s="4" t="str">
        <f ca="1">IFERROR(RANK(order!AB248,order!AB$3:AB$554,0),"")</f>
        <v/>
      </c>
      <c r="AC248" s="4" t="str">
        <f ca="1">IFERROR(RANK(order!AC248,order!AC$3:AC$554,0),"")</f>
        <v/>
      </c>
      <c r="AD248" s="4" t="str">
        <f ca="1">IFERROR(RANK(order!AD248,order!AD$3:AD$554,0),"")</f>
        <v/>
      </c>
      <c r="AE248" s="10" t="str">
        <f ca="1">IFERROR(RANK(order!AE248,order!AE$3:AE$554,0),"")</f>
        <v/>
      </c>
      <c r="AF248" s="10" t="str">
        <f ca="1">IFERROR(RANK(order!AF248,order!AF$3:AF$554,0),"")</f>
        <v/>
      </c>
      <c r="AG248" s="10" t="str">
        <f ca="1">IFERROR(RANK(order!AG248,order!AG$3:AG$554,0),"")</f>
        <v/>
      </c>
      <c r="AH248" s="4" t="str">
        <f ca="1">IFERROR(RANK(order!AH248,order!AH$3:AH$554,0),"")</f>
        <v/>
      </c>
      <c r="AI248" s="4" t="str">
        <f ca="1">IFERROR(RANK(order!AI248,order!AI$3:AI$554,0),"")</f>
        <v/>
      </c>
      <c r="AJ248" s="4" t="str">
        <f ca="1">IFERROR(RANK(order!AJ248,order!AJ$3:AJ$554,0),"")</f>
        <v/>
      </c>
      <c r="AK248" s="10" t="str">
        <f ca="1">IFERROR(RANK(order!AK248,order!AK$3:AK$554,0),"")</f>
        <v/>
      </c>
      <c r="AL248" s="10" t="str">
        <f ca="1">IFERROR(RANK(order!AL248,order!AL$3:AL$554,0),"")</f>
        <v/>
      </c>
      <c r="AM248" s="10" t="str">
        <f ca="1">IFERROR(RANK(order!AM248,order!AM$3:AM$554,0),"")</f>
        <v/>
      </c>
      <c r="AN248" s="4" t="str">
        <f ca="1">IFERROR(RANK(order!AN248,order!AN$3:AN$554,0),"")</f>
        <v/>
      </c>
      <c r="AO248" s="4" t="str">
        <f ca="1">IFERROR(RANK(order!AO248,order!AO$3:AO$554,0),"")</f>
        <v/>
      </c>
      <c r="AP248" s="4" t="str">
        <f ca="1">IFERROR(RANK(order!AP248,order!AP$3:AP$554,0),"")</f>
        <v/>
      </c>
      <c r="AQ248" s="10" t="str">
        <f ca="1">IFERROR(RANK(order!AQ248,order!AQ$3:AQ$554,0),"")</f>
        <v/>
      </c>
      <c r="AR248" s="10" t="str">
        <f ca="1">IFERROR(RANK(order!AR248,order!AR$3:AR$554,0),"")</f>
        <v/>
      </c>
      <c r="AS248" s="10" t="str">
        <f ca="1">IFERROR(RANK(order!AS248,order!AS$3:AS$554,0),"")</f>
        <v/>
      </c>
      <c r="AT248" s="4" t="str">
        <f ca="1">IFERROR(RANK(order!AT248,order!AT$3:AT$554,0),"")</f>
        <v/>
      </c>
      <c r="AU248" s="4" t="str">
        <f ca="1">IFERROR(RANK(order!AU248,order!AU$3:AU$554,0),"")</f>
        <v/>
      </c>
      <c r="AV248" s="4" t="str">
        <f ca="1">IFERROR(RANK(order!AV248,order!AV$3:AV$554,0),"")</f>
        <v/>
      </c>
      <c r="AW248" s="10" t="str">
        <f ca="1">IFERROR(RANK(order!AW248,order!AW$3:AW$554,0),"")</f>
        <v/>
      </c>
      <c r="AX248" s="10" t="str">
        <f ca="1">IFERROR(RANK(order!AX248,order!AX$3:AX$554,0),"")</f>
        <v/>
      </c>
      <c r="AY248" s="10" t="str">
        <f ca="1">IFERROR(RANK(order!AY248,order!AY$3:AY$554,0),"")</f>
        <v/>
      </c>
      <c r="AZ248" s="4" t="str">
        <f ca="1">IFERROR(RANK(order!AZ248,order!AZ$3:AZ$554,0),"")</f>
        <v/>
      </c>
      <c r="BA248" s="4" t="str">
        <f ca="1">IFERROR(RANK(order!BA248,order!BA$3:BA$554,0),"")</f>
        <v/>
      </c>
      <c r="BB248" s="4" t="str">
        <f ca="1">IFERROR(RANK(order!BB248,order!BB$3:BB$554,0),"")</f>
        <v/>
      </c>
      <c r="BC248" s="10" t="str">
        <f ca="1">IFERROR(RANK(order!BC248,order!BC$3:BC$554,0),"")</f>
        <v/>
      </c>
      <c r="BD248" s="10" t="str">
        <f ca="1">IFERROR(RANK(order!BD248,order!BD$3:BD$554,0),"")</f>
        <v/>
      </c>
      <c r="BE248" s="10" t="str">
        <f ca="1">IFERROR(RANK(order!BE248,order!BE$3:BE$554,0),"")</f>
        <v/>
      </c>
      <c r="BF248" s="4" t="str">
        <f ca="1">IFERROR(RANK(order!BF248,order!BF$3:BF$554,0),"")</f>
        <v/>
      </c>
      <c r="BG248" s="4" t="str">
        <f ca="1">IFERROR(RANK(order!BG248,order!BG$3:BG$554,0),"")</f>
        <v/>
      </c>
      <c r="BH248" s="4" t="str">
        <f ca="1">IFERROR(RANK(order!BH248,order!BH$3:BH$554,0),"")</f>
        <v/>
      </c>
      <c r="BI248" s="10" t="str">
        <f ca="1">IFERROR(RANK(order!BI248,order!BI$3:BI$554,0),"")</f>
        <v/>
      </c>
      <c r="BJ248" s="10" t="str">
        <f ca="1">IFERROR(RANK(order!BJ248,order!BJ$3:BJ$554,0),"")</f>
        <v/>
      </c>
      <c r="BK248" s="10" t="str">
        <f ca="1">IFERROR(RANK(order!BK248,order!BK$3:BK$554,0),"")</f>
        <v/>
      </c>
      <c r="BL248" s="4" t="str">
        <f ca="1">IFERROR(RANK(order!BL248,order!BL$3:BL$554,0),"")</f>
        <v/>
      </c>
      <c r="BM248" s="4" t="str">
        <f ca="1">IFERROR(RANK(order!BM248,order!BM$3:BM$554,0),"")</f>
        <v/>
      </c>
      <c r="BN248" s="4" t="str">
        <f ca="1">IFERROR(RANK(order!BN248,order!BN$3:BN$554,0),"")</f>
        <v/>
      </c>
      <c r="BO248" s="10" t="str">
        <f ca="1">IFERROR(RANK(order!BO248,order!BO$3:BO$554,0),"")</f>
        <v/>
      </c>
      <c r="BP248" s="10" t="str">
        <f ca="1">IFERROR(RANK(order!BP248,order!BP$3:BP$554,0),"")</f>
        <v/>
      </c>
      <c r="BQ248" s="10" t="str">
        <f ca="1">IFERROR(RANK(order!BQ248,order!BQ$3:BQ$554,0),"")</f>
        <v/>
      </c>
      <c r="BR248" s="4" t="str">
        <f ca="1">IFERROR(RANK(order!BR248,order!BR$3:BR$554,0),"")</f>
        <v/>
      </c>
      <c r="BS248" s="4" t="str">
        <f ca="1">IFERROR(RANK(order!BS248,order!BS$3:BS$554,0),"")</f>
        <v/>
      </c>
      <c r="BT248" s="4" t="str">
        <f ca="1">IFERROR(RANK(order!BT248,order!BT$3:BT$554,0),"")</f>
        <v/>
      </c>
      <c r="BU248" s="95">
        <f t="shared" si="313"/>
        <v>246</v>
      </c>
      <c r="BV248" s="35" t="str">
        <f t="shared" si="314"/>
        <v>E1</v>
      </c>
      <c r="BW248" s="55">
        <f t="shared" ca="1" si="237"/>
        <v>0</v>
      </c>
      <c r="BX248" s="56" t="str">
        <f t="shared" ca="1" si="238"/>
        <v/>
      </c>
      <c r="BY248" s="56" t="str">
        <f t="shared" ca="1" si="239"/>
        <v/>
      </c>
      <c r="BZ248" s="57" t="str">
        <f t="shared" ca="1" si="240"/>
        <v/>
      </c>
      <c r="CA248" s="57" t="str">
        <f t="shared" ca="1" si="241"/>
        <v/>
      </c>
      <c r="CB248" s="58" t="str">
        <f t="shared" ca="1" si="242"/>
        <v/>
      </c>
      <c r="CC248" s="57" t="str">
        <f t="shared" ca="1" si="243"/>
        <v/>
      </c>
      <c r="CD248" s="57" t="str">
        <f t="shared" ca="1" si="244"/>
        <v/>
      </c>
      <c r="CE248" s="58" t="str">
        <f t="shared" ca="1" si="245"/>
        <v/>
      </c>
      <c r="CF248" s="59" t="str">
        <f t="shared" ca="1" si="246"/>
        <v/>
      </c>
      <c r="CG248" s="57" t="str">
        <f t="shared" ca="1" si="247"/>
        <v/>
      </c>
      <c r="CH248" s="57" t="str">
        <f t="shared" ca="1" si="248"/>
        <v/>
      </c>
      <c r="CI248" s="57" t="str">
        <f t="shared" ca="1" si="249"/>
        <v/>
      </c>
      <c r="CJ248" s="57" t="str">
        <f t="shared" ca="1" si="250"/>
        <v/>
      </c>
      <c r="CK248" s="57" t="str">
        <f t="shared" ca="1" si="251"/>
        <v/>
      </c>
      <c r="CL248" s="57" t="str">
        <f t="shared" ca="1" si="252"/>
        <v/>
      </c>
      <c r="CM248" s="57" t="str">
        <f t="shared" ca="1" si="253"/>
        <v/>
      </c>
      <c r="CN248" s="57" t="str">
        <f t="shared" ca="1" si="254"/>
        <v/>
      </c>
      <c r="CO248" s="57" t="str">
        <f t="shared" ca="1" si="255"/>
        <v/>
      </c>
      <c r="CP248" s="57" t="str">
        <f t="shared" ca="1" si="256"/>
        <v/>
      </c>
      <c r="CQ248" s="57" t="str">
        <f t="shared" ca="1" si="257"/>
        <v/>
      </c>
      <c r="CR248" s="57" t="str">
        <f t="shared" ca="1" si="258"/>
        <v/>
      </c>
      <c r="CS248" s="60" t="str">
        <f t="shared" ca="1" si="259"/>
        <v/>
      </c>
      <c r="CT248" s="60" t="str">
        <f t="shared" ca="1" si="260"/>
        <v/>
      </c>
      <c r="CU248" s="60" t="str">
        <f t="shared" ca="1" si="261"/>
        <v/>
      </c>
      <c r="CV248" s="60" t="str">
        <f t="shared" ca="1" si="262"/>
        <v/>
      </c>
      <c r="CW248" s="60" t="str">
        <f t="shared" ca="1" si="263"/>
        <v/>
      </c>
      <c r="CX248" s="60" t="str">
        <f t="shared" ca="1" si="264"/>
        <v/>
      </c>
      <c r="CY248" s="60" t="str">
        <f t="shared" ca="1" si="265"/>
        <v/>
      </c>
      <c r="CZ248" s="60" t="str">
        <f t="shared" ca="1" si="266"/>
        <v/>
      </c>
      <c r="DA248" s="65" t="str">
        <f t="shared" ca="1" si="267"/>
        <v/>
      </c>
      <c r="DB248" s="65" t="str">
        <f t="shared" ca="1" si="268"/>
        <v/>
      </c>
      <c r="DC248" s="65" t="str">
        <f t="shared" ca="1" si="269"/>
        <v/>
      </c>
      <c r="DD248" s="65" t="str">
        <f t="shared" ca="1" si="270"/>
        <v/>
      </c>
      <c r="DE248" s="65" t="str">
        <f t="shared" ca="1" si="271"/>
        <v/>
      </c>
      <c r="DF248" s="66" t="str">
        <f t="shared" ca="1" si="272"/>
        <v/>
      </c>
      <c r="DG248" s="66" t="str">
        <f t="shared" ca="1" si="273"/>
        <v/>
      </c>
      <c r="DH248" s="66" t="str">
        <f t="shared" ca="1" si="274"/>
        <v/>
      </c>
      <c r="DI248" s="66" t="str">
        <f t="shared" ca="1" si="275"/>
        <v/>
      </c>
      <c r="DJ248" s="66" t="str">
        <f t="shared" ca="1" si="276"/>
        <v/>
      </c>
      <c r="DK248" s="65" t="str">
        <f t="shared" ca="1" si="277"/>
        <v/>
      </c>
      <c r="DL248" s="65" t="str">
        <f t="shared" ca="1" si="278"/>
        <v/>
      </c>
      <c r="DM248" s="65" t="str">
        <f t="shared" ca="1" si="279"/>
        <v/>
      </c>
      <c r="DN248" s="65" t="str">
        <f t="shared" ca="1" si="280"/>
        <v/>
      </c>
      <c r="DO248" s="65" t="str">
        <f t="shared" ca="1" si="281"/>
        <v/>
      </c>
      <c r="DP248" s="65" t="str">
        <f t="shared" ca="1" si="282"/>
        <v/>
      </c>
      <c r="DQ248" s="65" t="str">
        <f t="shared" ca="1" si="283"/>
        <v/>
      </c>
      <c r="DR248" s="69" t="str">
        <f t="shared" ca="1" si="284"/>
        <v/>
      </c>
      <c r="DS248" s="69" t="str">
        <f t="shared" ca="1" si="285"/>
        <v/>
      </c>
      <c r="DT248" s="69" t="str">
        <f t="shared" ca="1" si="286"/>
        <v/>
      </c>
      <c r="DU248" s="69" t="str">
        <f t="shared" ca="1" si="287"/>
        <v/>
      </c>
      <c r="DV248" s="69" t="str">
        <f t="shared" ca="1" si="288"/>
        <v/>
      </c>
      <c r="DW248" s="69" t="str">
        <f t="shared" ca="1" si="289"/>
        <v/>
      </c>
      <c r="DX248" s="69" t="str">
        <f t="shared" ca="1" si="290"/>
        <v/>
      </c>
      <c r="DY248" s="69" t="str">
        <f t="shared" ca="1" si="291"/>
        <v/>
      </c>
      <c r="DZ248" s="72" t="str">
        <f t="shared" ca="1" si="292"/>
        <v/>
      </c>
      <c r="EA248" s="72" t="str">
        <f t="shared" ca="1" si="293"/>
        <v/>
      </c>
      <c r="EB248" s="72" t="str">
        <f t="shared" ca="1" si="294"/>
        <v/>
      </c>
      <c r="EC248" s="65" t="str">
        <f t="shared" ca="1" si="295"/>
        <v/>
      </c>
      <c r="ED248" s="65" t="str">
        <f t="shared" ca="1" si="296"/>
        <v/>
      </c>
      <c r="EE248" s="65" t="str">
        <f t="shared" ca="1" si="297"/>
        <v/>
      </c>
      <c r="EF248" s="65" t="str">
        <f t="shared" ca="1" si="298"/>
        <v/>
      </c>
      <c r="EG248" s="65" t="str">
        <f t="shared" ca="1" si="299"/>
        <v/>
      </c>
      <c r="EH248" s="65" t="str">
        <f t="shared" ca="1" si="300"/>
        <v/>
      </c>
      <c r="EI248" s="429" t="str">
        <f t="shared" ca="1" si="301"/>
        <v>No</v>
      </c>
      <c r="EJ248" s="428" t="str">
        <f t="shared" ca="1" si="302"/>
        <v/>
      </c>
      <c r="EK248" s="428" t="str">
        <f t="shared" ca="1" si="303"/>
        <v/>
      </c>
      <c r="EL248" s="65" t="str">
        <f t="shared" ca="1" si="304"/>
        <v/>
      </c>
      <c r="EM248" s="65" t="str">
        <f t="shared" ca="1" si="305"/>
        <v/>
      </c>
      <c r="EN248" s="65" t="str">
        <f t="shared" ca="1" si="306"/>
        <v/>
      </c>
      <c r="EO248" s="433" t="str">
        <f t="shared" ca="1" si="307"/>
        <v/>
      </c>
      <c r="EP248" s="433" t="str">
        <f t="shared" ca="1" si="308"/>
        <v/>
      </c>
      <c r="EQ248" s="433" t="str">
        <f t="shared" ca="1" si="309"/>
        <v/>
      </c>
      <c r="ER248" s="433" t="str">
        <f t="shared" ca="1" si="310"/>
        <v/>
      </c>
      <c r="ES248" s="433" t="str">
        <f t="shared" ca="1" si="311"/>
        <v/>
      </c>
      <c r="ET248" s="433" t="str">
        <f t="shared" ca="1" si="312"/>
        <v/>
      </c>
      <c r="EU248" s="433" t="str">
        <f ca="1">IF(OR(CO248="",CQ248=""),"",Discipline!$P$3*CO248+Discipline!$X$3*CQ248)</f>
        <v/>
      </c>
      <c r="EV248" s="433" t="str">
        <f ca="1">IF(OR(CP248="",CR248=""),"",Discipline!$P$3*CP248+Discipline!$X$3*CR248)</f>
        <v/>
      </c>
    </row>
    <row r="249" spans="1:152" x14ac:dyDescent="0.25">
      <c r="A249" s="10" t="str">
        <f ca="1">IFERROR(RANK(order!A249,order!A$3:A$554,0),"")</f>
        <v/>
      </c>
      <c r="B249" s="10" t="str">
        <f ca="1">IFERROR(RANK(order!B249,order!B$3:B$554,0),"")</f>
        <v/>
      </c>
      <c r="C249" s="10" t="str">
        <f ca="1">IFERROR(RANK(order!C249,order!C$3:C$554,0),"")</f>
        <v/>
      </c>
      <c r="D249" s="4" t="str">
        <f ca="1">IFERROR(RANK(order!D249,order!D$3:D$554,0),"")</f>
        <v/>
      </c>
      <c r="E249" s="4" t="str">
        <f ca="1">IFERROR(RANK(order!E249,order!E$3:E$554,0),"")</f>
        <v/>
      </c>
      <c r="F249" s="4" t="str">
        <f ca="1">IFERROR(RANK(order!F249,order!F$3:F$554,0),"")</f>
        <v/>
      </c>
      <c r="G249" s="10" t="str">
        <f ca="1">IFERROR(RANK(order!G249,order!G$3:G$554,0),"")</f>
        <v/>
      </c>
      <c r="H249" s="10" t="str">
        <f ca="1">IFERROR(RANK(order!H249,order!H$3:H$554,0),"")</f>
        <v/>
      </c>
      <c r="I249" s="10" t="str">
        <f ca="1">IFERROR(RANK(order!I249,order!I$3:I$554,0),"")</f>
        <v/>
      </c>
      <c r="J249" s="4" t="str">
        <f ca="1">IFERROR(RANK(order!J249,order!J$3:J$554,0),"")</f>
        <v/>
      </c>
      <c r="K249" s="4" t="str">
        <f ca="1">IFERROR(RANK(order!K249,order!K$3:K$554,0),"")</f>
        <v/>
      </c>
      <c r="L249" s="4" t="str">
        <f ca="1">IFERROR(RANK(order!L249,order!L$3:L$554,0),"")</f>
        <v/>
      </c>
      <c r="M249" s="10" t="str">
        <f ca="1">IFERROR(RANK(order!M249,order!M$3:M$554,0),"")</f>
        <v/>
      </c>
      <c r="N249" s="10" t="str">
        <f ca="1">IFERROR(RANK(order!N249,order!N$3:N$554,0),"")</f>
        <v/>
      </c>
      <c r="O249" s="10" t="str">
        <f ca="1">IFERROR(RANK(order!O249,order!O$3:O$554,0),"")</f>
        <v/>
      </c>
      <c r="P249" s="4" t="str">
        <f ca="1">IFERROR(RANK(order!P249,order!P$3:P$554,0),"")</f>
        <v/>
      </c>
      <c r="Q249" s="4" t="str">
        <f ca="1">IFERROR(RANK(order!Q249,order!Q$3:Q$554,0),"")</f>
        <v/>
      </c>
      <c r="R249" s="4" t="str">
        <f ca="1">IFERROR(RANK(order!R249,order!R$3:R$554,0),"")</f>
        <v/>
      </c>
      <c r="S249" s="10" t="str">
        <f ca="1">IFERROR(RANK(order!S249,order!S$3:S$554,0),"")</f>
        <v/>
      </c>
      <c r="T249" s="10" t="str">
        <f ca="1">IFERROR(RANK(order!T249,order!T$3:T$554,0),"")</f>
        <v/>
      </c>
      <c r="U249" s="10" t="str">
        <f ca="1">IFERROR(RANK(order!U249,order!U$3:U$554,0),"")</f>
        <v/>
      </c>
      <c r="V249" s="4" t="str">
        <f ca="1">IFERROR(RANK(order!V249,order!V$3:V$554,0),"")</f>
        <v/>
      </c>
      <c r="W249" s="4" t="str">
        <f ca="1">IFERROR(RANK(order!W249,order!W$3:W$554,0),"")</f>
        <v/>
      </c>
      <c r="X249" s="4" t="str">
        <f ca="1">IFERROR(RANK(order!X249,order!X$3:X$554,0),"")</f>
        <v/>
      </c>
      <c r="Y249" s="10" t="str">
        <f ca="1">IFERROR(RANK(order!Y249,order!Y$3:Y$554,0),"")</f>
        <v/>
      </c>
      <c r="Z249" s="10" t="str">
        <f ca="1">IFERROR(RANK(order!Z249,order!Z$3:Z$554,0),"")</f>
        <v/>
      </c>
      <c r="AA249" s="10" t="str">
        <f ca="1">IFERROR(RANK(order!AA249,order!AA$3:AA$554,0),"")</f>
        <v/>
      </c>
      <c r="AB249" s="4" t="str">
        <f ca="1">IFERROR(RANK(order!AB249,order!AB$3:AB$554,0),"")</f>
        <v/>
      </c>
      <c r="AC249" s="4" t="str">
        <f ca="1">IFERROR(RANK(order!AC249,order!AC$3:AC$554,0),"")</f>
        <v/>
      </c>
      <c r="AD249" s="4" t="str">
        <f ca="1">IFERROR(RANK(order!AD249,order!AD$3:AD$554,0),"")</f>
        <v/>
      </c>
      <c r="AE249" s="10" t="str">
        <f ca="1">IFERROR(RANK(order!AE249,order!AE$3:AE$554,0),"")</f>
        <v/>
      </c>
      <c r="AF249" s="10" t="str">
        <f ca="1">IFERROR(RANK(order!AF249,order!AF$3:AF$554,0),"")</f>
        <v/>
      </c>
      <c r="AG249" s="10" t="str">
        <f ca="1">IFERROR(RANK(order!AG249,order!AG$3:AG$554,0),"")</f>
        <v/>
      </c>
      <c r="AH249" s="4" t="str">
        <f ca="1">IFERROR(RANK(order!AH249,order!AH$3:AH$554,0),"")</f>
        <v/>
      </c>
      <c r="AI249" s="4" t="str">
        <f ca="1">IFERROR(RANK(order!AI249,order!AI$3:AI$554,0),"")</f>
        <v/>
      </c>
      <c r="AJ249" s="4" t="str">
        <f ca="1">IFERROR(RANK(order!AJ249,order!AJ$3:AJ$554,0),"")</f>
        <v/>
      </c>
      <c r="AK249" s="10" t="str">
        <f ca="1">IFERROR(RANK(order!AK249,order!AK$3:AK$554,0),"")</f>
        <v/>
      </c>
      <c r="AL249" s="10" t="str">
        <f ca="1">IFERROR(RANK(order!AL249,order!AL$3:AL$554,0),"")</f>
        <v/>
      </c>
      <c r="AM249" s="10" t="str">
        <f ca="1">IFERROR(RANK(order!AM249,order!AM$3:AM$554,0),"")</f>
        <v/>
      </c>
      <c r="AN249" s="4" t="str">
        <f ca="1">IFERROR(RANK(order!AN249,order!AN$3:AN$554,0),"")</f>
        <v/>
      </c>
      <c r="AO249" s="4" t="str">
        <f ca="1">IFERROR(RANK(order!AO249,order!AO$3:AO$554,0),"")</f>
        <v/>
      </c>
      <c r="AP249" s="4" t="str">
        <f ca="1">IFERROR(RANK(order!AP249,order!AP$3:AP$554,0),"")</f>
        <v/>
      </c>
      <c r="AQ249" s="10" t="str">
        <f ca="1">IFERROR(RANK(order!AQ249,order!AQ$3:AQ$554,0),"")</f>
        <v/>
      </c>
      <c r="AR249" s="10" t="str">
        <f ca="1">IFERROR(RANK(order!AR249,order!AR$3:AR$554,0),"")</f>
        <v/>
      </c>
      <c r="AS249" s="10" t="str">
        <f ca="1">IFERROR(RANK(order!AS249,order!AS$3:AS$554,0),"")</f>
        <v/>
      </c>
      <c r="AT249" s="4" t="str">
        <f ca="1">IFERROR(RANK(order!AT249,order!AT$3:AT$554,0),"")</f>
        <v/>
      </c>
      <c r="AU249" s="4" t="str">
        <f ca="1">IFERROR(RANK(order!AU249,order!AU$3:AU$554,0),"")</f>
        <v/>
      </c>
      <c r="AV249" s="4" t="str">
        <f ca="1">IFERROR(RANK(order!AV249,order!AV$3:AV$554,0),"")</f>
        <v/>
      </c>
      <c r="AW249" s="10" t="str">
        <f ca="1">IFERROR(RANK(order!AW249,order!AW$3:AW$554,0),"")</f>
        <v/>
      </c>
      <c r="AX249" s="10" t="str">
        <f ca="1">IFERROR(RANK(order!AX249,order!AX$3:AX$554,0),"")</f>
        <v/>
      </c>
      <c r="AY249" s="10" t="str">
        <f ca="1">IFERROR(RANK(order!AY249,order!AY$3:AY$554,0),"")</f>
        <v/>
      </c>
      <c r="AZ249" s="4" t="str">
        <f ca="1">IFERROR(RANK(order!AZ249,order!AZ$3:AZ$554,0),"")</f>
        <v/>
      </c>
      <c r="BA249" s="4" t="str">
        <f ca="1">IFERROR(RANK(order!BA249,order!BA$3:BA$554,0),"")</f>
        <v/>
      </c>
      <c r="BB249" s="4" t="str">
        <f ca="1">IFERROR(RANK(order!BB249,order!BB$3:BB$554,0),"")</f>
        <v/>
      </c>
      <c r="BC249" s="10" t="str">
        <f ca="1">IFERROR(RANK(order!BC249,order!BC$3:BC$554,0),"")</f>
        <v/>
      </c>
      <c r="BD249" s="10" t="str">
        <f ca="1">IFERROR(RANK(order!BD249,order!BD$3:BD$554,0),"")</f>
        <v/>
      </c>
      <c r="BE249" s="10" t="str">
        <f ca="1">IFERROR(RANK(order!BE249,order!BE$3:BE$554,0),"")</f>
        <v/>
      </c>
      <c r="BF249" s="4" t="str">
        <f ca="1">IFERROR(RANK(order!BF249,order!BF$3:BF$554,0),"")</f>
        <v/>
      </c>
      <c r="BG249" s="4" t="str">
        <f ca="1">IFERROR(RANK(order!BG249,order!BG$3:BG$554,0),"")</f>
        <v/>
      </c>
      <c r="BH249" s="4" t="str">
        <f ca="1">IFERROR(RANK(order!BH249,order!BH$3:BH$554,0),"")</f>
        <v/>
      </c>
      <c r="BI249" s="10" t="str">
        <f ca="1">IFERROR(RANK(order!BI249,order!BI$3:BI$554,0),"")</f>
        <v/>
      </c>
      <c r="BJ249" s="10" t="str">
        <f ca="1">IFERROR(RANK(order!BJ249,order!BJ$3:BJ$554,0),"")</f>
        <v/>
      </c>
      <c r="BK249" s="10" t="str">
        <f ca="1">IFERROR(RANK(order!BK249,order!BK$3:BK$554,0),"")</f>
        <v/>
      </c>
      <c r="BL249" s="4" t="str">
        <f ca="1">IFERROR(RANK(order!BL249,order!BL$3:BL$554,0),"")</f>
        <v/>
      </c>
      <c r="BM249" s="4" t="str">
        <f ca="1">IFERROR(RANK(order!BM249,order!BM$3:BM$554,0),"")</f>
        <v/>
      </c>
      <c r="BN249" s="4" t="str">
        <f ca="1">IFERROR(RANK(order!BN249,order!BN$3:BN$554,0),"")</f>
        <v/>
      </c>
      <c r="BO249" s="10" t="str">
        <f ca="1">IFERROR(RANK(order!BO249,order!BO$3:BO$554,0),"")</f>
        <v/>
      </c>
      <c r="BP249" s="10" t="str">
        <f ca="1">IFERROR(RANK(order!BP249,order!BP$3:BP$554,0),"")</f>
        <v/>
      </c>
      <c r="BQ249" s="10" t="str">
        <f ca="1">IFERROR(RANK(order!BQ249,order!BQ$3:BQ$554,0),"")</f>
        <v/>
      </c>
      <c r="BR249" s="4" t="str">
        <f ca="1">IFERROR(RANK(order!BR249,order!BR$3:BR$554,0),"")</f>
        <v/>
      </c>
      <c r="BS249" s="4" t="str">
        <f ca="1">IFERROR(RANK(order!BS249,order!BS$3:BS$554,0),"")</f>
        <v/>
      </c>
      <c r="BT249" s="4" t="str">
        <f ca="1">IFERROR(RANK(order!BT249,order!BT$3:BT$554,0),"")</f>
        <v/>
      </c>
      <c r="BU249" s="95">
        <f t="shared" si="313"/>
        <v>247</v>
      </c>
      <c r="BV249" s="35" t="str">
        <f t="shared" si="314"/>
        <v>E1</v>
      </c>
      <c r="BW249" s="55">
        <f t="shared" ca="1" si="237"/>
        <v>0</v>
      </c>
      <c r="BX249" s="56" t="str">
        <f t="shared" ca="1" si="238"/>
        <v/>
      </c>
      <c r="BY249" s="56" t="str">
        <f t="shared" ca="1" si="239"/>
        <v/>
      </c>
      <c r="BZ249" s="57" t="str">
        <f t="shared" ca="1" si="240"/>
        <v/>
      </c>
      <c r="CA249" s="57" t="str">
        <f t="shared" ca="1" si="241"/>
        <v/>
      </c>
      <c r="CB249" s="58" t="str">
        <f t="shared" ca="1" si="242"/>
        <v/>
      </c>
      <c r="CC249" s="57" t="str">
        <f t="shared" ca="1" si="243"/>
        <v/>
      </c>
      <c r="CD249" s="57" t="str">
        <f t="shared" ca="1" si="244"/>
        <v/>
      </c>
      <c r="CE249" s="58" t="str">
        <f t="shared" ca="1" si="245"/>
        <v/>
      </c>
      <c r="CF249" s="59" t="str">
        <f t="shared" ca="1" si="246"/>
        <v/>
      </c>
      <c r="CG249" s="57" t="str">
        <f t="shared" ca="1" si="247"/>
        <v/>
      </c>
      <c r="CH249" s="57" t="str">
        <f t="shared" ca="1" si="248"/>
        <v/>
      </c>
      <c r="CI249" s="57" t="str">
        <f t="shared" ca="1" si="249"/>
        <v/>
      </c>
      <c r="CJ249" s="57" t="str">
        <f t="shared" ca="1" si="250"/>
        <v/>
      </c>
      <c r="CK249" s="57" t="str">
        <f t="shared" ca="1" si="251"/>
        <v/>
      </c>
      <c r="CL249" s="57" t="str">
        <f t="shared" ca="1" si="252"/>
        <v/>
      </c>
      <c r="CM249" s="57" t="str">
        <f t="shared" ca="1" si="253"/>
        <v/>
      </c>
      <c r="CN249" s="57" t="str">
        <f t="shared" ca="1" si="254"/>
        <v/>
      </c>
      <c r="CO249" s="57" t="str">
        <f t="shared" ca="1" si="255"/>
        <v/>
      </c>
      <c r="CP249" s="57" t="str">
        <f t="shared" ca="1" si="256"/>
        <v/>
      </c>
      <c r="CQ249" s="57" t="str">
        <f t="shared" ca="1" si="257"/>
        <v/>
      </c>
      <c r="CR249" s="57" t="str">
        <f t="shared" ca="1" si="258"/>
        <v/>
      </c>
      <c r="CS249" s="60" t="str">
        <f t="shared" ca="1" si="259"/>
        <v/>
      </c>
      <c r="CT249" s="60" t="str">
        <f t="shared" ca="1" si="260"/>
        <v/>
      </c>
      <c r="CU249" s="60" t="str">
        <f t="shared" ca="1" si="261"/>
        <v/>
      </c>
      <c r="CV249" s="60" t="str">
        <f t="shared" ca="1" si="262"/>
        <v/>
      </c>
      <c r="CW249" s="60" t="str">
        <f t="shared" ca="1" si="263"/>
        <v/>
      </c>
      <c r="CX249" s="60" t="str">
        <f t="shared" ca="1" si="264"/>
        <v/>
      </c>
      <c r="CY249" s="60" t="str">
        <f t="shared" ca="1" si="265"/>
        <v/>
      </c>
      <c r="CZ249" s="60" t="str">
        <f t="shared" ca="1" si="266"/>
        <v/>
      </c>
      <c r="DA249" s="65" t="str">
        <f t="shared" ca="1" si="267"/>
        <v/>
      </c>
      <c r="DB249" s="65" t="str">
        <f t="shared" ca="1" si="268"/>
        <v/>
      </c>
      <c r="DC249" s="65" t="str">
        <f t="shared" ca="1" si="269"/>
        <v/>
      </c>
      <c r="DD249" s="65" t="str">
        <f t="shared" ca="1" si="270"/>
        <v/>
      </c>
      <c r="DE249" s="65" t="str">
        <f t="shared" ca="1" si="271"/>
        <v/>
      </c>
      <c r="DF249" s="66" t="str">
        <f t="shared" ca="1" si="272"/>
        <v/>
      </c>
      <c r="DG249" s="66" t="str">
        <f t="shared" ca="1" si="273"/>
        <v/>
      </c>
      <c r="DH249" s="66" t="str">
        <f t="shared" ca="1" si="274"/>
        <v/>
      </c>
      <c r="DI249" s="66" t="str">
        <f t="shared" ca="1" si="275"/>
        <v/>
      </c>
      <c r="DJ249" s="66" t="str">
        <f t="shared" ca="1" si="276"/>
        <v/>
      </c>
      <c r="DK249" s="65" t="str">
        <f t="shared" ca="1" si="277"/>
        <v/>
      </c>
      <c r="DL249" s="65" t="str">
        <f t="shared" ca="1" si="278"/>
        <v/>
      </c>
      <c r="DM249" s="65" t="str">
        <f t="shared" ca="1" si="279"/>
        <v/>
      </c>
      <c r="DN249" s="65" t="str">
        <f t="shared" ca="1" si="280"/>
        <v/>
      </c>
      <c r="DO249" s="65" t="str">
        <f t="shared" ca="1" si="281"/>
        <v/>
      </c>
      <c r="DP249" s="65" t="str">
        <f t="shared" ca="1" si="282"/>
        <v/>
      </c>
      <c r="DQ249" s="65" t="str">
        <f t="shared" ca="1" si="283"/>
        <v/>
      </c>
      <c r="DR249" s="69" t="str">
        <f t="shared" ca="1" si="284"/>
        <v/>
      </c>
      <c r="DS249" s="69" t="str">
        <f t="shared" ca="1" si="285"/>
        <v/>
      </c>
      <c r="DT249" s="69" t="str">
        <f t="shared" ca="1" si="286"/>
        <v/>
      </c>
      <c r="DU249" s="69" t="str">
        <f t="shared" ca="1" si="287"/>
        <v/>
      </c>
      <c r="DV249" s="69" t="str">
        <f t="shared" ca="1" si="288"/>
        <v/>
      </c>
      <c r="DW249" s="69" t="str">
        <f t="shared" ca="1" si="289"/>
        <v/>
      </c>
      <c r="DX249" s="69" t="str">
        <f t="shared" ca="1" si="290"/>
        <v/>
      </c>
      <c r="DY249" s="69" t="str">
        <f t="shared" ca="1" si="291"/>
        <v/>
      </c>
      <c r="DZ249" s="72" t="str">
        <f t="shared" ca="1" si="292"/>
        <v/>
      </c>
      <c r="EA249" s="72" t="str">
        <f t="shared" ca="1" si="293"/>
        <v/>
      </c>
      <c r="EB249" s="72" t="str">
        <f t="shared" ca="1" si="294"/>
        <v/>
      </c>
      <c r="EC249" s="65" t="str">
        <f t="shared" ca="1" si="295"/>
        <v/>
      </c>
      <c r="ED249" s="65" t="str">
        <f t="shared" ca="1" si="296"/>
        <v/>
      </c>
      <c r="EE249" s="65" t="str">
        <f t="shared" ca="1" si="297"/>
        <v/>
      </c>
      <c r="EF249" s="65" t="str">
        <f t="shared" ca="1" si="298"/>
        <v/>
      </c>
      <c r="EG249" s="65" t="str">
        <f t="shared" ca="1" si="299"/>
        <v/>
      </c>
      <c r="EH249" s="65" t="str">
        <f t="shared" ca="1" si="300"/>
        <v/>
      </c>
      <c r="EI249" s="429" t="str">
        <f t="shared" ca="1" si="301"/>
        <v>No</v>
      </c>
      <c r="EJ249" s="428" t="str">
        <f t="shared" ca="1" si="302"/>
        <v/>
      </c>
      <c r="EK249" s="428" t="str">
        <f t="shared" ca="1" si="303"/>
        <v/>
      </c>
      <c r="EL249" s="65" t="str">
        <f t="shared" ca="1" si="304"/>
        <v/>
      </c>
      <c r="EM249" s="65" t="str">
        <f t="shared" ca="1" si="305"/>
        <v/>
      </c>
      <c r="EN249" s="65" t="str">
        <f t="shared" ca="1" si="306"/>
        <v/>
      </c>
      <c r="EO249" s="433" t="str">
        <f t="shared" ca="1" si="307"/>
        <v/>
      </c>
      <c r="EP249" s="433" t="str">
        <f t="shared" ca="1" si="308"/>
        <v/>
      </c>
      <c r="EQ249" s="433" t="str">
        <f t="shared" ca="1" si="309"/>
        <v/>
      </c>
      <c r="ER249" s="433" t="str">
        <f t="shared" ca="1" si="310"/>
        <v/>
      </c>
      <c r="ES249" s="433" t="str">
        <f t="shared" ca="1" si="311"/>
        <v/>
      </c>
      <c r="ET249" s="433" t="str">
        <f t="shared" ca="1" si="312"/>
        <v/>
      </c>
      <c r="EU249" s="433" t="str">
        <f ca="1">IF(OR(CO249="",CQ249=""),"",Discipline!$P$3*CO249+Discipline!$X$3*CQ249)</f>
        <v/>
      </c>
      <c r="EV249" s="433" t="str">
        <f ca="1">IF(OR(CP249="",CR249=""),"",Discipline!$P$3*CP249+Discipline!$X$3*CR249)</f>
        <v/>
      </c>
    </row>
    <row r="250" spans="1:152" x14ac:dyDescent="0.25">
      <c r="A250" s="10" t="str">
        <f ca="1">IFERROR(RANK(order!A250,order!A$3:A$554,0),"")</f>
        <v/>
      </c>
      <c r="B250" s="10" t="str">
        <f ca="1">IFERROR(RANK(order!B250,order!B$3:B$554,0),"")</f>
        <v/>
      </c>
      <c r="C250" s="10" t="str">
        <f ca="1">IFERROR(RANK(order!C250,order!C$3:C$554,0),"")</f>
        <v/>
      </c>
      <c r="D250" s="4" t="str">
        <f ca="1">IFERROR(RANK(order!D250,order!D$3:D$554,0),"")</f>
        <v/>
      </c>
      <c r="E250" s="4" t="str">
        <f ca="1">IFERROR(RANK(order!E250,order!E$3:E$554,0),"")</f>
        <v/>
      </c>
      <c r="F250" s="4" t="str">
        <f ca="1">IFERROR(RANK(order!F250,order!F$3:F$554,0),"")</f>
        <v/>
      </c>
      <c r="G250" s="10" t="str">
        <f ca="1">IFERROR(RANK(order!G250,order!G$3:G$554,0),"")</f>
        <v/>
      </c>
      <c r="H250" s="10" t="str">
        <f ca="1">IFERROR(RANK(order!H250,order!H$3:H$554,0),"")</f>
        <v/>
      </c>
      <c r="I250" s="10" t="str">
        <f ca="1">IFERROR(RANK(order!I250,order!I$3:I$554,0),"")</f>
        <v/>
      </c>
      <c r="J250" s="4" t="str">
        <f ca="1">IFERROR(RANK(order!J250,order!J$3:J$554,0),"")</f>
        <v/>
      </c>
      <c r="K250" s="4" t="str">
        <f ca="1">IFERROR(RANK(order!K250,order!K$3:K$554,0),"")</f>
        <v/>
      </c>
      <c r="L250" s="4" t="str">
        <f ca="1">IFERROR(RANK(order!L250,order!L$3:L$554,0),"")</f>
        <v/>
      </c>
      <c r="M250" s="10" t="str">
        <f ca="1">IFERROR(RANK(order!M250,order!M$3:M$554,0),"")</f>
        <v/>
      </c>
      <c r="N250" s="10" t="str">
        <f ca="1">IFERROR(RANK(order!N250,order!N$3:N$554,0),"")</f>
        <v/>
      </c>
      <c r="O250" s="10" t="str">
        <f ca="1">IFERROR(RANK(order!O250,order!O$3:O$554,0),"")</f>
        <v/>
      </c>
      <c r="P250" s="4" t="str">
        <f ca="1">IFERROR(RANK(order!P250,order!P$3:P$554,0),"")</f>
        <v/>
      </c>
      <c r="Q250" s="4" t="str">
        <f ca="1">IFERROR(RANK(order!Q250,order!Q$3:Q$554,0),"")</f>
        <v/>
      </c>
      <c r="R250" s="4" t="str">
        <f ca="1">IFERROR(RANK(order!R250,order!R$3:R$554,0),"")</f>
        <v/>
      </c>
      <c r="S250" s="10" t="str">
        <f ca="1">IFERROR(RANK(order!S250,order!S$3:S$554,0),"")</f>
        <v/>
      </c>
      <c r="T250" s="10" t="str">
        <f ca="1">IFERROR(RANK(order!T250,order!T$3:T$554,0),"")</f>
        <v/>
      </c>
      <c r="U250" s="10" t="str">
        <f ca="1">IFERROR(RANK(order!U250,order!U$3:U$554,0),"")</f>
        <v/>
      </c>
      <c r="V250" s="4" t="str">
        <f ca="1">IFERROR(RANK(order!V250,order!V$3:V$554,0),"")</f>
        <v/>
      </c>
      <c r="W250" s="4" t="str">
        <f ca="1">IFERROR(RANK(order!W250,order!W$3:W$554,0),"")</f>
        <v/>
      </c>
      <c r="X250" s="4" t="str">
        <f ca="1">IFERROR(RANK(order!X250,order!X$3:X$554,0),"")</f>
        <v/>
      </c>
      <c r="Y250" s="10" t="str">
        <f ca="1">IFERROR(RANK(order!Y250,order!Y$3:Y$554,0),"")</f>
        <v/>
      </c>
      <c r="Z250" s="10" t="str">
        <f ca="1">IFERROR(RANK(order!Z250,order!Z$3:Z$554,0),"")</f>
        <v/>
      </c>
      <c r="AA250" s="10" t="str">
        <f ca="1">IFERROR(RANK(order!AA250,order!AA$3:AA$554,0),"")</f>
        <v/>
      </c>
      <c r="AB250" s="4" t="str">
        <f ca="1">IFERROR(RANK(order!AB250,order!AB$3:AB$554,0),"")</f>
        <v/>
      </c>
      <c r="AC250" s="4" t="str">
        <f ca="1">IFERROR(RANK(order!AC250,order!AC$3:AC$554,0),"")</f>
        <v/>
      </c>
      <c r="AD250" s="4" t="str">
        <f ca="1">IFERROR(RANK(order!AD250,order!AD$3:AD$554,0),"")</f>
        <v/>
      </c>
      <c r="AE250" s="10" t="str">
        <f ca="1">IFERROR(RANK(order!AE250,order!AE$3:AE$554,0),"")</f>
        <v/>
      </c>
      <c r="AF250" s="10" t="str">
        <f ca="1">IFERROR(RANK(order!AF250,order!AF$3:AF$554,0),"")</f>
        <v/>
      </c>
      <c r="AG250" s="10" t="str">
        <f ca="1">IFERROR(RANK(order!AG250,order!AG$3:AG$554,0),"")</f>
        <v/>
      </c>
      <c r="AH250" s="4" t="str">
        <f ca="1">IFERROR(RANK(order!AH250,order!AH$3:AH$554,0),"")</f>
        <v/>
      </c>
      <c r="AI250" s="4" t="str">
        <f ca="1">IFERROR(RANK(order!AI250,order!AI$3:AI$554,0),"")</f>
        <v/>
      </c>
      <c r="AJ250" s="4" t="str">
        <f ca="1">IFERROR(RANK(order!AJ250,order!AJ$3:AJ$554,0),"")</f>
        <v/>
      </c>
      <c r="AK250" s="10" t="str">
        <f ca="1">IFERROR(RANK(order!AK250,order!AK$3:AK$554,0),"")</f>
        <v/>
      </c>
      <c r="AL250" s="10" t="str">
        <f ca="1">IFERROR(RANK(order!AL250,order!AL$3:AL$554,0),"")</f>
        <v/>
      </c>
      <c r="AM250" s="10" t="str">
        <f ca="1">IFERROR(RANK(order!AM250,order!AM$3:AM$554,0),"")</f>
        <v/>
      </c>
      <c r="AN250" s="4" t="str">
        <f ca="1">IFERROR(RANK(order!AN250,order!AN$3:AN$554,0),"")</f>
        <v/>
      </c>
      <c r="AO250" s="4" t="str">
        <f ca="1">IFERROR(RANK(order!AO250,order!AO$3:AO$554,0),"")</f>
        <v/>
      </c>
      <c r="AP250" s="4" t="str">
        <f ca="1">IFERROR(RANK(order!AP250,order!AP$3:AP$554,0),"")</f>
        <v/>
      </c>
      <c r="AQ250" s="10" t="str">
        <f ca="1">IFERROR(RANK(order!AQ250,order!AQ$3:AQ$554,0),"")</f>
        <v/>
      </c>
      <c r="AR250" s="10" t="str">
        <f ca="1">IFERROR(RANK(order!AR250,order!AR$3:AR$554,0),"")</f>
        <v/>
      </c>
      <c r="AS250" s="10" t="str">
        <f ca="1">IFERROR(RANK(order!AS250,order!AS$3:AS$554,0),"")</f>
        <v/>
      </c>
      <c r="AT250" s="4" t="str">
        <f ca="1">IFERROR(RANK(order!AT250,order!AT$3:AT$554,0),"")</f>
        <v/>
      </c>
      <c r="AU250" s="4" t="str">
        <f ca="1">IFERROR(RANK(order!AU250,order!AU$3:AU$554,0),"")</f>
        <v/>
      </c>
      <c r="AV250" s="4" t="str">
        <f ca="1">IFERROR(RANK(order!AV250,order!AV$3:AV$554,0),"")</f>
        <v/>
      </c>
      <c r="AW250" s="10" t="str">
        <f ca="1">IFERROR(RANK(order!AW250,order!AW$3:AW$554,0),"")</f>
        <v/>
      </c>
      <c r="AX250" s="10" t="str">
        <f ca="1">IFERROR(RANK(order!AX250,order!AX$3:AX$554,0),"")</f>
        <v/>
      </c>
      <c r="AY250" s="10" t="str">
        <f ca="1">IFERROR(RANK(order!AY250,order!AY$3:AY$554,0),"")</f>
        <v/>
      </c>
      <c r="AZ250" s="4" t="str">
        <f ca="1">IFERROR(RANK(order!AZ250,order!AZ$3:AZ$554,0),"")</f>
        <v/>
      </c>
      <c r="BA250" s="4" t="str">
        <f ca="1">IFERROR(RANK(order!BA250,order!BA$3:BA$554,0),"")</f>
        <v/>
      </c>
      <c r="BB250" s="4" t="str">
        <f ca="1">IFERROR(RANK(order!BB250,order!BB$3:BB$554,0),"")</f>
        <v/>
      </c>
      <c r="BC250" s="10" t="str">
        <f ca="1">IFERROR(RANK(order!BC250,order!BC$3:BC$554,0),"")</f>
        <v/>
      </c>
      <c r="BD250" s="10" t="str">
        <f ca="1">IFERROR(RANK(order!BD250,order!BD$3:BD$554,0),"")</f>
        <v/>
      </c>
      <c r="BE250" s="10" t="str">
        <f ca="1">IFERROR(RANK(order!BE250,order!BE$3:BE$554,0),"")</f>
        <v/>
      </c>
      <c r="BF250" s="4" t="str">
        <f ca="1">IFERROR(RANK(order!BF250,order!BF$3:BF$554,0),"")</f>
        <v/>
      </c>
      <c r="BG250" s="4" t="str">
        <f ca="1">IFERROR(RANK(order!BG250,order!BG$3:BG$554,0),"")</f>
        <v/>
      </c>
      <c r="BH250" s="4" t="str">
        <f ca="1">IFERROR(RANK(order!BH250,order!BH$3:BH$554,0),"")</f>
        <v/>
      </c>
      <c r="BI250" s="10" t="str">
        <f ca="1">IFERROR(RANK(order!BI250,order!BI$3:BI$554,0),"")</f>
        <v/>
      </c>
      <c r="BJ250" s="10" t="str">
        <f ca="1">IFERROR(RANK(order!BJ250,order!BJ$3:BJ$554,0),"")</f>
        <v/>
      </c>
      <c r="BK250" s="10" t="str">
        <f ca="1">IFERROR(RANK(order!BK250,order!BK$3:BK$554,0),"")</f>
        <v/>
      </c>
      <c r="BL250" s="4" t="str">
        <f ca="1">IFERROR(RANK(order!BL250,order!BL$3:BL$554,0),"")</f>
        <v/>
      </c>
      <c r="BM250" s="4" t="str">
        <f ca="1">IFERROR(RANK(order!BM250,order!BM$3:BM$554,0),"")</f>
        <v/>
      </c>
      <c r="BN250" s="4" t="str">
        <f ca="1">IFERROR(RANK(order!BN250,order!BN$3:BN$554,0),"")</f>
        <v/>
      </c>
      <c r="BO250" s="10" t="str">
        <f ca="1">IFERROR(RANK(order!BO250,order!BO$3:BO$554,0),"")</f>
        <v/>
      </c>
      <c r="BP250" s="10" t="str">
        <f ca="1">IFERROR(RANK(order!BP250,order!BP$3:BP$554,0),"")</f>
        <v/>
      </c>
      <c r="BQ250" s="10" t="str">
        <f ca="1">IFERROR(RANK(order!BQ250,order!BQ$3:BQ$554,0),"")</f>
        <v/>
      </c>
      <c r="BR250" s="4" t="str">
        <f ca="1">IFERROR(RANK(order!BR250,order!BR$3:BR$554,0),"")</f>
        <v/>
      </c>
      <c r="BS250" s="4" t="str">
        <f ca="1">IFERROR(RANK(order!BS250,order!BS$3:BS$554,0),"")</f>
        <v/>
      </c>
      <c r="BT250" s="4" t="str">
        <f ca="1">IFERROR(RANK(order!BT250,order!BT$3:BT$554,0),"")</f>
        <v/>
      </c>
      <c r="BU250" s="95">
        <f t="shared" si="313"/>
        <v>248</v>
      </c>
      <c r="BV250" s="35" t="str">
        <f t="shared" si="314"/>
        <v>E1</v>
      </c>
      <c r="BW250" s="55">
        <f t="shared" ca="1" si="237"/>
        <v>0</v>
      </c>
      <c r="BX250" s="56" t="str">
        <f t="shared" ca="1" si="238"/>
        <v/>
      </c>
      <c r="BY250" s="56" t="str">
        <f t="shared" ca="1" si="239"/>
        <v/>
      </c>
      <c r="BZ250" s="57" t="str">
        <f t="shared" ca="1" si="240"/>
        <v/>
      </c>
      <c r="CA250" s="57" t="str">
        <f t="shared" ca="1" si="241"/>
        <v/>
      </c>
      <c r="CB250" s="58" t="str">
        <f t="shared" ca="1" si="242"/>
        <v/>
      </c>
      <c r="CC250" s="57" t="str">
        <f t="shared" ca="1" si="243"/>
        <v/>
      </c>
      <c r="CD250" s="57" t="str">
        <f t="shared" ca="1" si="244"/>
        <v/>
      </c>
      <c r="CE250" s="58" t="str">
        <f t="shared" ca="1" si="245"/>
        <v/>
      </c>
      <c r="CF250" s="59" t="str">
        <f t="shared" ca="1" si="246"/>
        <v/>
      </c>
      <c r="CG250" s="57" t="str">
        <f t="shared" ca="1" si="247"/>
        <v/>
      </c>
      <c r="CH250" s="57" t="str">
        <f t="shared" ca="1" si="248"/>
        <v/>
      </c>
      <c r="CI250" s="57" t="str">
        <f t="shared" ca="1" si="249"/>
        <v/>
      </c>
      <c r="CJ250" s="57" t="str">
        <f t="shared" ca="1" si="250"/>
        <v/>
      </c>
      <c r="CK250" s="57" t="str">
        <f t="shared" ca="1" si="251"/>
        <v/>
      </c>
      <c r="CL250" s="57" t="str">
        <f t="shared" ca="1" si="252"/>
        <v/>
      </c>
      <c r="CM250" s="57" t="str">
        <f t="shared" ca="1" si="253"/>
        <v/>
      </c>
      <c r="CN250" s="57" t="str">
        <f t="shared" ca="1" si="254"/>
        <v/>
      </c>
      <c r="CO250" s="57" t="str">
        <f t="shared" ca="1" si="255"/>
        <v/>
      </c>
      <c r="CP250" s="57" t="str">
        <f t="shared" ca="1" si="256"/>
        <v/>
      </c>
      <c r="CQ250" s="57" t="str">
        <f t="shared" ca="1" si="257"/>
        <v/>
      </c>
      <c r="CR250" s="57" t="str">
        <f t="shared" ca="1" si="258"/>
        <v/>
      </c>
      <c r="CS250" s="60" t="str">
        <f t="shared" ca="1" si="259"/>
        <v/>
      </c>
      <c r="CT250" s="60" t="str">
        <f t="shared" ca="1" si="260"/>
        <v/>
      </c>
      <c r="CU250" s="60" t="str">
        <f t="shared" ca="1" si="261"/>
        <v/>
      </c>
      <c r="CV250" s="60" t="str">
        <f t="shared" ca="1" si="262"/>
        <v/>
      </c>
      <c r="CW250" s="60" t="str">
        <f t="shared" ca="1" si="263"/>
        <v/>
      </c>
      <c r="CX250" s="60" t="str">
        <f t="shared" ca="1" si="264"/>
        <v/>
      </c>
      <c r="CY250" s="60" t="str">
        <f t="shared" ca="1" si="265"/>
        <v/>
      </c>
      <c r="CZ250" s="60" t="str">
        <f t="shared" ca="1" si="266"/>
        <v/>
      </c>
      <c r="DA250" s="65" t="str">
        <f t="shared" ca="1" si="267"/>
        <v/>
      </c>
      <c r="DB250" s="65" t="str">
        <f t="shared" ca="1" si="268"/>
        <v/>
      </c>
      <c r="DC250" s="65" t="str">
        <f t="shared" ca="1" si="269"/>
        <v/>
      </c>
      <c r="DD250" s="65" t="str">
        <f t="shared" ca="1" si="270"/>
        <v/>
      </c>
      <c r="DE250" s="65" t="str">
        <f t="shared" ca="1" si="271"/>
        <v/>
      </c>
      <c r="DF250" s="66" t="str">
        <f t="shared" ca="1" si="272"/>
        <v/>
      </c>
      <c r="DG250" s="66" t="str">
        <f t="shared" ca="1" si="273"/>
        <v/>
      </c>
      <c r="DH250" s="66" t="str">
        <f t="shared" ca="1" si="274"/>
        <v/>
      </c>
      <c r="DI250" s="66" t="str">
        <f t="shared" ca="1" si="275"/>
        <v/>
      </c>
      <c r="DJ250" s="66" t="str">
        <f t="shared" ca="1" si="276"/>
        <v/>
      </c>
      <c r="DK250" s="65" t="str">
        <f t="shared" ca="1" si="277"/>
        <v/>
      </c>
      <c r="DL250" s="65" t="str">
        <f t="shared" ca="1" si="278"/>
        <v/>
      </c>
      <c r="DM250" s="65" t="str">
        <f t="shared" ca="1" si="279"/>
        <v/>
      </c>
      <c r="DN250" s="65" t="str">
        <f t="shared" ca="1" si="280"/>
        <v/>
      </c>
      <c r="DO250" s="65" t="str">
        <f t="shared" ca="1" si="281"/>
        <v/>
      </c>
      <c r="DP250" s="65" t="str">
        <f t="shared" ca="1" si="282"/>
        <v/>
      </c>
      <c r="DQ250" s="65" t="str">
        <f t="shared" ca="1" si="283"/>
        <v/>
      </c>
      <c r="DR250" s="69" t="str">
        <f t="shared" ca="1" si="284"/>
        <v/>
      </c>
      <c r="DS250" s="69" t="str">
        <f t="shared" ca="1" si="285"/>
        <v/>
      </c>
      <c r="DT250" s="69" t="str">
        <f t="shared" ca="1" si="286"/>
        <v/>
      </c>
      <c r="DU250" s="69" t="str">
        <f t="shared" ca="1" si="287"/>
        <v/>
      </c>
      <c r="DV250" s="69" t="str">
        <f t="shared" ca="1" si="288"/>
        <v/>
      </c>
      <c r="DW250" s="69" t="str">
        <f t="shared" ca="1" si="289"/>
        <v/>
      </c>
      <c r="DX250" s="69" t="str">
        <f t="shared" ca="1" si="290"/>
        <v/>
      </c>
      <c r="DY250" s="69" t="str">
        <f t="shared" ca="1" si="291"/>
        <v/>
      </c>
      <c r="DZ250" s="72" t="str">
        <f t="shared" ca="1" si="292"/>
        <v/>
      </c>
      <c r="EA250" s="72" t="str">
        <f t="shared" ca="1" si="293"/>
        <v/>
      </c>
      <c r="EB250" s="72" t="str">
        <f t="shared" ca="1" si="294"/>
        <v/>
      </c>
      <c r="EC250" s="65" t="str">
        <f t="shared" ca="1" si="295"/>
        <v/>
      </c>
      <c r="ED250" s="65" t="str">
        <f t="shared" ca="1" si="296"/>
        <v/>
      </c>
      <c r="EE250" s="65" t="str">
        <f t="shared" ca="1" si="297"/>
        <v/>
      </c>
      <c r="EF250" s="65" t="str">
        <f t="shared" ca="1" si="298"/>
        <v/>
      </c>
      <c r="EG250" s="65" t="str">
        <f t="shared" ca="1" si="299"/>
        <v/>
      </c>
      <c r="EH250" s="65" t="str">
        <f t="shared" ca="1" si="300"/>
        <v/>
      </c>
      <c r="EI250" s="429" t="str">
        <f t="shared" ca="1" si="301"/>
        <v>No</v>
      </c>
      <c r="EJ250" s="428" t="str">
        <f t="shared" ca="1" si="302"/>
        <v/>
      </c>
      <c r="EK250" s="428" t="str">
        <f t="shared" ca="1" si="303"/>
        <v/>
      </c>
      <c r="EL250" s="65" t="str">
        <f t="shared" ca="1" si="304"/>
        <v/>
      </c>
      <c r="EM250" s="65" t="str">
        <f t="shared" ca="1" si="305"/>
        <v/>
      </c>
      <c r="EN250" s="65" t="str">
        <f t="shared" ca="1" si="306"/>
        <v/>
      </c>
      <c r="EO250" s="433" t="str">
        <f t="shared" ca="1" si="307"/>
        <v/>
      </c>
      <c r="EP250" s="433" t="str">
        <f t="shared" ca="1" si="308"/>
        <v/>
      </c>
      <c r="EQ250" s="433" t="str">
        <f t="shared" ca="1" si="309"/>
        <v/>
      </c>
      <c r="ER250" s="433" t="str">
        <f t="shared" ca="1" si="310"/>
        <v/>
      </c>
      <c r="ES250" s="433" t="str">
        <f t="shared" ca="1" si="311"/>
        <v/>
      </c>
      <c r="ET250" s="433" t="str">
        <f t="shared" ca="1" si="312"/>
        <v/>
      </c>
      <c r="EU250" s="433" t="str">
        <f ca="1">IF(OR(CO250="",CQ250=""),"",Discipline!$P$3*CO250+Discipline!$X$3*CQ250)</f>
        <v/>
      </c>
      <c r="EV250" s="433" t="str">
        <f ca="1">IF(OR(CP250="",CR250=""),"",Discipline!$P$3*CP250+Discipline!$X$3*CR250)</f>
        <v/>
      </c>
    </row>
    <row r="251" spans="1:152" x14ac:dyDescent="0.25">
      <c r="A251" s="10" t="str">
        <f ca="1">IFERROR(RANK(order!A251,order!A$3:A$554,0),"")</f>
        <v/>
      </c>
      <c r="B251" s="10" t="str">
        <f ca="1">IFERROR(RANK(order!B251,order!B$3:B$554,0),"")</f>
        <v/>
      </c>
      <c r="C251" s="10" t="str">
        <f ca="1">IFERROR(RANK(order!C251,order!C$3:C$554,0),"")</f>
        <v/>
      </c>
      <c r="D251" s="4" t="str">
        <f ca="1">IFERROR(RANK(order!D251,order!D$3:D$554,0),"")</f>
        <v/>
      </c>
      <c r="E251" s="4" t="str">
        <f ca="1">IFERROR(RANK(order!E251,order!E$3:E$554,0),"")</f>
        <v/>
      </c>
      <c r="F251" s="4" t="str">
        <f ca="1">IFERROR(RANK(order!F251,order!F$3:F$554,0),"")</f>
        <v/>
      </c>
      <c r="G251" s="10" t="str">
        <f ca="1">IFERROR(RANK(order!G251,order!G$3:G$554,0),"")</f>
        <v/>
      </c>
      <c r="H251" s="10" t="str">
        <f ca="1">IFERROR(RANK(order!H251,order!H$3:H$554,0),"")</f>
        <v/>
      </c>
      <c r="I251" s="10" t="str">
        <f ca="1">IFERROR(RANK(order!I251,order!I$3:I$554,0),"")</f>
        <v/>
      </c>
      <c r="J251" s="4" t="str">
        <f ca="1">IFERROR(RANK(order!J251,order!J$3:J$554,0),"")</f>
        <v/>
      </c>
      <c r="K251" s="4" t="str">
        <f ca="1">IFERROR(RANK(order!K251,order!K$3:K$554,0),"")</f>
        <v/>
      </c>
      <c r="L251" s="4" t="str">
        <f ca="1">IFERROR(RANK(order!L251,order!L$3:L$554,0),"")</f>
        <v/>
      </c>
      <c r="M251" s="10" t="str">
        <f ca="1">IFERROR(RANK(order!M251,order!M$3:M$554,0),"")</f>
        <v/>
      </c>
      <c r="N251" s="10" t="str">
        <f ca="1">IFERROR(RANK(order!N251,order!N$3:N$554,0),"")</f>
        <v/>
      </c>
      <c r="O251" s="10" t="str">
        <f ca="1">IFERROR(RANK(order!O251,order!O$3:O$554,0),"")</f>
        <v/>
      </c>
      <c r="P251" s="4" t="str">
        <f ca="1">IFERROR(RANK(order!P251,order!P$3:P$554,0),"")</f>
        <v/>
      </c>
      <c r="Q251" s="4" t="str">
        <f ca="1">IFERROR(RANK(order!Q251,order!Q$3:Q$554,0),"")</f>
        <v/>
      </c>
      <c r="R251" s="4" t="str">
        <f ca="1">IFERROR(RANK(order!R251,order!R$3:R$554,0),"")</f>
        <v/>
      </c>
      <c r="S251" s="10" t="str">
        <f ca="1">IFERROR(RANK(order!S251,order!S$3:S$554,0),"")</f>
        <v/>
      </c>
      <c r="T251" s="10" t="str">
        <f ca="1">IFERROR(RANK(order!T251,order!T$3:T$554,0),"")</f>
        <v/>
      </c>
      <c r="U251" s="10" t="str">
        <f ca="1">IFERROR(RANK(order!U251,order!U$3:U$554,0),"")</f>
        <v/>
      </c>
      <c r="V251" s="4" t="str">
        <f ca="1">IFERROR(RANK(order!V251,order!V$3:V$554,0),"")</f>
        <v/>
      </c>
      <c r="W251" s="4" t="str">
        <f ca="1">IFERROR(RANK(order!W251,order!W$3:W$554,0),"")</f>
        <v/>
      </c>
      <c r="X251" s="4" t="str">
        <f ca="1">IFERROR(RANK(order!X251,order!X$3:X$554,0),"")</f>
        <v/>
      </c>
      <c r="Y251" s="10" t="str">
        <f ca="1">IFERROR(RANK(order!Y251,order!Y$3:Y$554,0),"")</f>
        <v/>
      </c>
      <c r="Z251" s="10" t="str">
        <f ca="1">IFERROR(RANK(order!Z251,order!Z$3:Z$554,0),"")</f>
        <v/>
      </c>
      <c r="AA251" s="10" t="str">
        <f ca="1">IFERROR(RANK(order!AA251,order!AA$3:AA$554,0),"")</f>
        <v/>
      </c>
      <c r="AB251" s="4" t="str">
        <f ca="1">IFERROR(RANK(order!AB251,order!AB$3:AB$554,0),"")</f>
        <v/>
      </c>
      <c r="AC251" s="4" t="str">
        <f ca="1">IFERROR(RANK(order!AC251,order!AC$3:AC$554,0),"")</f>
        <v/>
      </c>
      <c r="AD251" s="4" t="str">
        <f ca="1">IFERROR(RANK(order!AD251,order!AD$3:AD$554,0),"")</f>
        <v/>
      </c>
      <c r="AE251" s="10" t="str">
        <f ca="1">IFERROR(RANK(order!AE251,order!AE$3:AE$554,0),"")</f>
        <v/>
      </c>
      <c r="AF251" s="10" t="str">
        <f ca="1">IFERROR(RANK(order!AF251,order!AF$3:AF$554,0),"")</f>
        <v/>
      </c>
      <c r="AG251" s="10" t="str">
        <f ca="1">IFERROR(RANK(order!AG251,order!AG$3:AG$554,0),"")</f>
        <v/>
      </c>
      <c r="AH251" s="4" t="str">
        <f ca="1">IFERROR(RANK(order!AH251,order!AH$3:AH$554,0),"")</f>
        <v/>
      </c>
      <c r="AI251" s="4" t="str">
        <f ca="1">IFERROR(RANK(order!AI251,order!AI$3:AI$554,0),"")</f>
        <v/>
      </c>
      <c r="AJ251" s="4" t="str">
        <f ca="1">IFERROR(RANK(order!AJ251,order!AJ$3:AJ$554,0),"")</f>
        <v/>
      </c>
      <c r="AK251" s="10" t="str">
        <f ca="1">IFERROR(RANK(order!AK251,order!AK$3:AK$554,0),"")</f>
        <v/>
      </c>
      <c r="AL251" s="10" t="str">
        <f ca="1">IFERROR(RANK(order!AL251,order!AL$3:AL$554,0),"")</f>
        <v/>
      </c>
      <c r="AM251" s="10" t="str">
        <f ca="1">IFERROR(RANK(order!AM251,order!AM$3:AM$554,0),"")</f>
        <v/>
      </c>
      <c r="AN251" s="4" t="str">
        <f ca="1">IFERROR(RANK(order!AN251,order!AN$3:AN$554,0),"")</f>
        <v/>
      </c>
      <c r="AO251" s="4" t="str">
        <f ca="1">IFERROR(RANK(order!AO251,order!AO$3:AO$554,0),"")</f>
        <v/>
      </c>
      <c r="AP251" s="4" t="str">
        <f ca="1">IFERROR(RANK(order!AP251,order!AP$3:AP$554,0),"")</f>
        <v/>
      </c>
      <c r="AQ251" s="10" t="str">
        <f ca="1">IFERROR(RANK(order!AQ251,order!AQ$3:AQ$554,0),"")</f>
        <v/>
      </c>
      <c r="AR251" s="10" t="str">
        <f ca="1">IFERROR(RANK(order!AR251,order!AR$3:AR$554,0),"")</f>
        <v/>
      </c>
      <c r="AS251" s="10" t="str">
        <f ca="1">IFERROR(RANK(order!AS251,order!AS$3:AS$554,0),"")</f>
        <v/>
      </c>
      <c r="AT251" s="4" t="str">
        <f ca="1">IFERROR(RANK(order!AT251,order!AT$3:AT$554,0),"")</f>
        <v/>
      </c>
      <c r="AU251" s="4" t="str">
        <f ca="1">IFERROR(RANK(order!AU251,order!AU$3:AU$554,0),"")</f>
        <v/>
      </c>
      <c r="AV251" s="4" t="str">
        <f ca="1">IFERROR(RANK(order!AV251,order!AV$3:AV$554,0),"")</f>
        <v/>
      </c>
      <c r="AW251" s="10" t="str">
        <f ca="1">IFERROR(RANK(order!AW251,order!AW$3:AW$554,0),"")</f>
        <v/>
      </c>
      <c r="AX251" s="10" t="str">
        <f ca="1">IFERROR(RANK(order!AX251,order!AX$3:AX$554,0),"")</f>
        <v/>
      </c>
      <c r="AY251" s="10" t="str">
        <f ca="1">IFERROR(RANK(order!AY251,order!AY$3:AY$554,0),"")</f>
        <v/>
      </c>
      <c r="AZ251" s="4" t="str">
        <f ca="1">IFERROR(RANK(order!AZ251,order!AZ$3:AZ$554,0),"")</f>
        <v/>
      </c>
      <c r="BA251" s="4" t="str">
        <f ca="1">IFERROR(RANK(order!BA251,order!BA$3:BA$554,0),"")</f>
        <v/>
      </c>
      <c r="BB251" s="4" t="str">
        <f ca="1">IFERROR(RANK(order!BB251,order!BB$3:BB$554,0),"")</f>
        <v/>
      </c>
      <c r="BC251" s="10" t="str">
        <f ca="1">IFERROR(RANK(order!BC251,order!BC$3:BC$554,0),"")</f>
        <v/>
      </c>
      <c r="BD251" s="10" t="str">
        <f ca="1">IFERROR(RANK(order!BD251,order!BD$3:BD$554,0),"")</f>
        <v/>
      </c>
      <c r="BE251" s="10" t="str">
        <f ca="1">IFERROR(RANK(order!BE251,order!BE$3:BE$554,0),"")</f>
        <v/>
      </c>
      <c r="BF251" s="4" t="str">
        <f ca="1">IFERROR(RANK(order!BF251,order!BF$3:BF$554,0),"")</f>
        <v/>
      </c>
      <c r="BG251" s="4" t="str">
        <f ca="1">IFERROR(RANK(order!BG251,order!BG$3:BG$554,0),"")</f>
        <v/>
      </c>
      <c r="BH251" s="4" t="str">
        <f ca="1">IFERROR(RANK(order!BH251,order!BH$3:BH$554,0),"")</f>
        <v/>
      </c>
      <c r="BI251" s="10" t="str">
        <f ca="1">IFERROR(RANK(order!BI251,order!BI$3:BI$554,0),"")</f>
        <v/>
      </c>
      <c r="BJ251" s="10" t="str">
        <f ca="1">IFERROR(RANK(order!BJ251,order!BJ$3:BJ$554,0),"")</f>
        <v/>
      </c>
      <c r="BK251" s="10" t="str">
        <f ca="1">IFERROR(RANK(order!BK251,order!BK$3:BK$554,0),"")</f>
        <v/>
      </c>
      <c r="BL251" s="4" t="str">
        <f ca="1">IFERROR(RANK(order!BL251,order!BL$3:BL$554,0),"")</f>
        <v/>
      </c>
      <c r="BM251" s="4" t="str">
        <f ca="1">IFERROR(RANK(order!BM251,order!BM$3:BM$554,0),"")</f>
        <v/>
      </c>
      <c r="BN251" s="4" t="str">
        <f ca="1">IFERROR(RANK(order!BN251,order!BN$3:BN$554,0),"")</f>
        <v/>
      </c>
      <c r="BO251" s="10" t="str">
        <f ca="1">IFERROR(RANK(order!BO251,order!BO$3:BO$554,0),"")</f>
        <v/>
      </c>
      <c r="BP251" s="10" t="str">
        <f ca="1">IFERROR(RANK(order!BP251,order!BP$3:BP$554,0),"")</f>
        <v/>
      </c>
      <c r="BQ251" s="10" t="str">
        <f ca="1">IFERROR(RANK(order!BQ251,order!BQ$3:BQ$554,0),"")</f>
        <v/>
      </c>
      <c r="BR251" s="4" t="str">
        <f ca="1">IFERROR(RANK(order!BR251,order!BR$3:BR$554,0),"")</f>
        <v/>
      </c>
      <c r="BS251" s="4" t="str">
        <f ca="1">IFERROR(RANK(order!BS251,order!BS$3:BS$554,0),"")</f>
        <v/>
      </c>
      <c r="BT251" s="4" t="str">
        <f ca="1">IFERROR(RANK(order!BT251,order!BT$3:BT$554,0),"")</f>
        <v/>
      </c>
      <c r="BU251" s="95">
        <f t="shared" si="313"/>
        <v>249</v>
      </c>
      <c r="BV251" s="35" t="str">
        <f t="shared" si="314"/>
        <v>E1</v>
      </c>
      <c r="BW251" s="55">
        <f t="shared" ca="1" si="237"/>
        <v>0</v>
      </c>
      <c r="BX251" s="56" t="str">
        <f t="shared" ca="1" si="238"/>
        <v/>
      </c>
      <c r="BY251" s="56" t="str">
        <f t="shared" ca="1" si="239"/>
        <v/>
      </c>
      <c r="BZ251" s="57" t="str">
        <f t="shared" ca="1" si="240"/>
        <v/>
      </c>
      <c r="CA251" s="57" t="str">
        <f t="shared" ca="1" si="241"/>
        <v/>
      </c>
      <c r="CB251" s="58" t="str">
        <f t="shared" ca="1" si="242"/>
        <v/>
      </c>
      <c r="CC251" s="57" t="str">
        <f t="shared" ca="1" si="243"/>
        <v/>
      </c>
      <c r="CD251" s="57" t="str">
        <f t="shared" ca="1" si="244"/>
        <v/>
      </c>
      <c r="CE251" s="58" t="str">
        <f t="shared" ca="1" si="245"/>
        <v/>
      </c>
      <c r="CF251" s="59" t="str">
        <f t="shared" ca="1" si="246"/>
        <v/>
      </c>
      <c r="CG251" s="57" t="str">
        <f t="shared" ca="1" si="247"/>
        <v/>
      </c>
      <c r="CH251" s="57" t="str">
        <f t="shared" ca="1" si="248"/>
        <v/>
      </c>
      <c r="CI251" s="57" t="str">
        <f t="shared" ca="1" si="249"/>
        <v/>
      </c>
      <c r="CJ251" s="57" t="str">
        <f t="shared" ca="1" si="250"/>
        <v/>
      </c>
      <c r="CK251" s="57" t="str">
        <f t="shared" ca="1" si="251"/>
        <v/>
      </c>
      <c r="CL251" s="57" t="str">
        <f t="shared" ca="1" si="252"/>
        <v/>
      </c>
      <c r="CM251" s="57" t="str">
        <f t="shared" ca="1" si="253"/>
        <v/>
      </c>
      <c r="CN251" s="57" t="str">
        <f t="shared" ca="1" si="254"/>
        <v/>
      </c>
      <c r="CO251" s="57" t="str">
        <f t="shared" ca="1" si="255"/>
        <v/>
      </c>
      <c r="CP251" s="57" t="str">
        <f t="shared" ca="1" si="256"/>
        <v/>
      </c>
      <c r="CQ251" s="57" t="str">
        <f t="shared" ca="1" si="257"/>
        <v/>
      </c>
      <c r="CR251" s="57" t="str">
        <f t="shared" ca="1" si="258"/>
        <v/>
      </c>
      <c r="CS251" s="60" t="str">
        <f t="shared" ca="1" si="259"/>
        <v/>
      </c>
      <c r="CT251" s="60" t="str">
        <f t="shared" ca="1" si="260"/>
        <v/>
      </c>
      <c r="CU251" s="60" t="str">
        <f t="shared" ca="1" si="261"/>
        <v/>
      </c>
      <c r="CV251" s="60" t="str">
        <f t="shared" ca="1" si="262"/>
        <v/>
      </c>
      <c r="CW251" s="60" t="str">
        <f t="shared" ca="1" si="263"/>
        <v/>
      </c>
      <c r="CX251" s="60" t="str">
        <f t="shared" ca="1" si="264"/>
        <v/>
      </c>
      <c r="CY251" s="60" t="str">
        <f t="shared" ca="1" si="265"/>
        <v/>
      </c>
      <c r="CZ251" s="60" t="str">
        <f t="shared" ca="1" si="266"/>
        <v/>
      </c>
      <c r="DA251" s="65" t="str">
        <f t="shared" ca="1" si="267"/>
        <v/>
      </c>
      <c r="DB251" s="65" t="str">
        <f t="shared" ca="1" si="268"/>
        <v/>
      </c>
      <c r="DC251" s="65" t="str">
        <f t="shared" ca="1" si="269"/>
        <v/>
      </c>
      <c r="DD251" s="65" t="str">
        <f t="shared" ca="1" si="270"/>
        <v/>
      </c>
      <c r="DE251" s="65" t="str">
        <f t="shared" ca="1" si="271"/>
        <v/>
      </c>
      <c r="DF251" s="66" t="str">
        <f t="shared" ca="1" si="272"/>
        <v/>
      </c>
      <c r="DG251" s="66" t="str">
        <f t="shared" ca="1" si="273"/>
        <v/>
      </c>
      <c r="DH251" s="66" t="str">
        <f t="shared" ca="1" si="274"/>
        <v/>
      </c>
      <c r="DI251" s="66" t="str">
        <f t="shared" ca="1" si="275"/>
        <v/>
      </c>
      <c r="DJ251" s="66" t="str">
        <f t="shared" ca="1" si="276"/>
        <v/>
      </c>
      <c r="DK251" s="65" t="str">
        <f t="shared" ca="1" si="277"/>
        <v/>
      </c>
      <c r="DL251" s="65" t="str">
        <f t="shared" ca="1" si="278"/>
        <v/>
      </c>
      <c r="DM251" s="65" t="str">
        <f t="shared" ca="1" si="279"/>
        <v/>
      </c>
      <c r="DN251" s="65" t="str">
        <f t="shared" ca="1" si="280"/>
        <v/>
      </c>
      <c r="DO251" s="65" t="str">
        <f t="shared" ca="1" si="281"/>
        <v/>
      </c>
      <c r="DP251" s="65" t="str">
        <f t="shared" ca="1" si="282"/>
        <v/>
      </c>
      <c r="DQ251" s="65" t="str">
        <f t="shared" ca="1" si="283"/>
        <v/>
      </c>
      <c r="DR251" s="69" t="str">
        <f t="shared" ca="1" si="284"/>
        <v/>
      </c>
      <c r="DS251" s="69" t="str">
        <f t="shared" ca="1" si="285"/>
        <v/>
      </c>
      <c r="DT251" s="69" t="str">
        <f t="shared" ca="1" si="286"/>
        <v/>
      </c>
      <c r="DU251" s="69" t="str">
        <f t="shared" ca="1" si="287"/>
        <v/>
      </c>
      <c r="DV251" s="69" t="str">
        <f t="shared" ca="1" si="288"/>
        <v/>
      </c>
      <c r="DW251" s="69" t="str">
        <f t="shared" ca="1" si="289"/>
        <v/>
      </c>
      <c r="DX251" s="69" t="str">
        <f t="shared" ca="1" si="290"/>
        <v/>
      </c>
      <c r="DY251" s="69" t="str">
        <f t="shared" ca="1" si="291"/>
        <v/>
      </c>
      <c r="DZ251" s="72" t="str">
        <f t="shared" ca="1" si="292"/>
        <v/>
      </c>
      <c r="EA251" s="72" t="str">
        <f t="shared" ca="1" si="293"/>
        <v/>
      </c>
      <c r="EB251" s="72" t="str">
        <f t="shared" ca="1" si="294"/>
        <v/>
      </c>
      <c r="EC251" s="65" t="str">
        <f t="shared" ca="1" si="295"/>
        <v/>
      </c>
      <c r="ED251" s="65" t="str">
        <f t="shared" ca="1" si="296"/>
        <v/>
      </c>
      <c r="EE251" s="65" t="str">
        <f t="shared" ca="1" si="297"/>
        <v/>
      </c>
      <c r="EF251" s="65" t="str">
        <f t="shared" ca="1" si="298"/>
        <v/>
      </c>
      <c r="EG251" s="65" t="str">
        <f t="shared" ca="1" si="299"/>
        <v/>
      </c>
      <c r="EH251" s="65" t="str">
        <f t="shared" ca="1" si="300"/>
        <v/>
      </c>
      <c r="EI251" s="429" t="str">
        <f t="shared" ca="1" si="301"/>
        <v>No</v>
      </c>
      <c r="EJ251" s="428" t="str">
        <f t="shared" ca="1" si="302"/>
        <v/>
      </c>
      <c r="EK251" s="428" t="str">
        <f t="shared" ca="1" si="303"/>
        <v/>
      </c>
      <c r="EL251" s="65" t="str">
        <f t="shared" ca="1" si="304"/>
        <v/>
      </c>
      <c r="EM251" s="65" t="str">
        <f t="shared" ca="1" si="305"/>
        <v/>
      </c>
      <c r="EN251" s="65" t="str">
        <f t="shared" ca="1" si="306"/>
        <v/>
      </c>
      <c r="EO251" s="433" t="str">
        <f t="shared" ca="1" si="307"/>
        <v/>
      </c>
      <c r="EP251" s="433" t="str">
        <f t="shared" ca="1" si="308"/>
        <v/>
      </c>
      <c r="EQ251" s="433" t="str">
        <f t="shared" ca="1" si="309"/>
        <v/>
      </c>
      <c r="ER251" s="433" t="str">
        <f t="shared" ca="1" si="310"/>
        <v/>
      </c>
      <c r="ES251" s="433" t="str">
        <f t="shared" ca="1" si="311"/>
        <v/>
      </c>
      <c r="ET251" s="433" t="str">
        <f t="shared" ca="1" si="312"/>
        <v/>
      </c>
      <c r="EU251" s="433" t="str">
        <f ca="1">IF(OR(CO251="",CQ251=""),"",Discipline!$P$3*CO251+Discipline!$X$3*CQ251)</f>
        <v/>
      </c>
      <c r="EV251" s="433" t="str">
        <f ca="1">IF(OR(CP251="",CR251=""),"",Discipline!$P$3*CP251+Discipline!$X$3*CR251)</f>
        <v/>
      </c>
    </row>
    <row r="252" spans="1:152" x14ac:dyDescent="0.25">
      <c r="A252" s="10" t="str">
        <f ca="1">IFERROR(RANK(order!A252,order!A$3:A$554,0),"")</f>
        <v/>
      </c>
      <c r="B252" s="10" t="str">
        <f ca="1">IFERROR(RANK(order!B252,order!B$3:B$554,0),"")</f>
        <v/>
      </c>
      <c r="C252" s="10" t="str">
        <f ca="1">IFERROR(RANK(order!C252,order!C$3:C$554,0),"")</f>
        <v/>
      </c>
      <c r="D252" s="4" t="str">
        <f ca="1">IFERROR(RANK(order!D252,order!D$3:D$554,0),"")</f>
        <v/>
      </c>
      <c r="E252" s="4" t="str">
        <f ca="1">IFERROR(RANK(order!E252,order!E$3:E$554,0),"")</f>
        <v/>
      </c>
      <c r="F252" s="4" t="str">
        <f ca="1">IFERROR(RANK(order!F252,order!F$3:F$554,0),"")</f>
        <v/>
      </c>
      <c r="G252" s="10" t="str">
        <f ca="1">IFERROR(RANK(order!G252,order!G$3:G$554,0),"")</f>
        <v/>
      </c>
      <c r="H252" s="10" t="str">
        <f ca="1">IFERROR(RANK(order!H252,order!H$3:H$554,0),"")</f>
        <v/>
      </c>
      <c r="I252" s="10" t="str">
        <f ca="1">IFERROR(RANK(order!I252,order!I$3:I$554,0),"")</f>
        <v/>
      </c>
      <c r="J252" s="4" t="str">
        <f ca="1">IFERROR(RANK(order!J252,order!J$3:J$554,0),"")</f>
        <v/>
      </c>
      <c r="K252" s="4" t="str">
        <f ca="1">IFERROR(RANK(order!K252,order!K$3:K$554,0),"")</f>
        <v/>
      </c>
      <c r="L252" s="4" t="str">
        <f ca="1">IFERROR(RANK(order!L252,order!L$3:L$554,0),"")</f>
        <v/>
      </c>
      <c r="M252" s="10" t="str">
        <f ca="1">IFERROR(RANK(order!M252,order!M$3:M$554,0),"")</f>
        <v/>
      </c>
      <c r="N252" s="10" t="str">
        <f ca="1">IFERROR(RANK(order!N252,order!N$3:N$554,0),"")</f>
        <v/>
      </c>
      <c r="O252" s="10" t="str">
        <f ca="1">IFERROR(RANK(order!O252,order!O$3:O$554,0),"")</f>
        <v/>
      </c>
      <c r="P252" s="4" t="str">
        <f ca="1">IFERROR(RANK(order!P252,order!P$3:P$554,0),"")</f>
        <v/>
      </c>
      <c r="Q252" s="4" t="str">
        <f ca="1">IFERROR(RANK(order!Q252,order!Q$3:Q$554,0),"")</f>
        <v/>
      </c>
      <c r="R252" s="4" t="str">
        <f ca="1">IFERROR(RANK(order!R252,order!R$3:R$554,0),"")</f>
        <v/>
      </c>
      <c r="S252" s="10" t="str">
        <f ca="1">IFERROR(RANK(order!S252,order!S$3:S$554,0),"")</f>
        <v/>
      </c>
      <c r="T252" s="10" t="str">
        <f ca="1">IFERROR(RANK(order!T252,order!T$3:T$554,0),"")</f>
        <v/>
      </c>
      <c r="U252" s="10" t="str">
        <f ca="1">IFERROR(RANK(order!U252,order!U$3:U$554,0),"")</f>
        <v/>
      </c>
      <c r="V252" s="4" t="str">
        <f ca="1">IFERROR(RANK(order!V252,order!V$3:V$554,0),"")</f>
        <v/>
      </c>
      <c r="W252" s="4" t="str">
        <f ca="1">IFERROR(RANK(order!W252,order!W$3:W$554,0),"")</f>
        <v/>
      </c>
      <c r="X252" s="4" t="str">
        <f ca="1">IFERROR(RANK(order!X252,order!X$3:X$554,0),"")</f>
        <v/>
      </c>
      <c r="Y252" s="10" t="str">
        <f ca="1">IFERROR(RANK(order!Y252,order!Y$3:Y$554,0),"")</f>
        <v/>
      </c>
      <c r="Z252" s="10" t="str">
        <f ca="1">IFERROR(RANK(order!Z252,order!Z$3:Z$554,0),"")</f>
        <v/>
      </c>
      <c r="AA252" s="10" t="str">
        <f ca="1">IFERROR(RANK(order!AA252,order!AA$3:AA$554,0),"")</f>
        <v/>
      </c>
      <c r="AB252" s="4" t="str">
        <f ca="1">IFERROR(RANK(order!AB252,order!AB$3:AB$554,0),"")</f>
        <v/>
      </c>
      <c r="AC252" s="4" t="str">
        <f ca="1">IFERROR(RANK(order!AC252,order!AC$3:AC$554,0),"")</f>
        <v/>
      </c>
      <c r="AD252" s="4" t="str">
        <f ca="1">IFERROR(RANK(order!AD252,order!AD$3:AD$554,0),"")</f>
        <v/>
      </c>
      <c r="AE252" s="10" t="str">
        <f ca="1">IFERROR(RANK(order!AE252,order!AE$3:AE$554,0),"")</f>
        <v/>
      </c>
      <c r="AF252" s="10" t="str">
        <f ca="1">IFERROR(RANK(order!AF252,order!AF$3:AF$554,0),"")</f>
        <v/>
      </c>
      <c r="AG252" s="10" t="str">
        <f ca="1">IFERROR(RANK(order!AG252,order!AG$3:AG$554,0),"")</f>
        <v/>
      </c>
      <c r="AH252" s="4" t="str">
        <f ca="1">IFERROR(RANK(order!AH252,order!AH$3:AH$554,0),"")</f>
        <v/>
      </c>
      <c r="AI252" s="4" t="str">
        <f ca="1">IFERROR(RANK(order!AI252,order!AI$3:AI$554,0),"")</f>
        <v/>
      </c>
      <c r="AJ252" s="4" t="str">
        <f ca="1">IFERROR(RANK(order!AJ252,order!AJ$3:AJ$554,0),"")</f>
        <v/>
      </c>
      <c r="AK252" s="10" t="str">
        <f ca="1">IFERROR(RANK(order!AK252,order!AK$3:AK$554,0),"")</f>
        <v/>
      </c>
      <c r="AL252" s="10" t="str">
        <f ca="1">IFERROR(RANK(order!AL252,order!AL$3:AL$554,0),"")</f>
        <v/>
      </c>
      <c r="AM252" s="10" t="str">
        <f ca="1">IFERROR(RANK(order!AM252,order!AM$3:AM$554,0),"")</f>
        <v/>
      </c>
      <c r="AN252" s="4" t="str">
        <f ca="1">IFERROR(RANK(order!AN252,order!AN$3:AN$554,0),"")</f>
        <v/>
      </c>
      <c r="AO252" s="4" t="str">
        <f ca="1">IFERROR(RANK(order!AO252,order!AO$3:AO$554,0),"")</f>
        <v/>
      </c>
      <c r="AP252" s="4" t="str">
        <f ca="1">IFERROR(RANK(order!AP252,order!AP$3:AP$554,0),"")</f>
        <v/>
      </c>
      <c r="AQ252" s="10" t="str">
        <f ca="1">IFERROR(RANK(order!AQ252,order!AQ$3:AQ$554,0),"")</f>
        <v/>
      </c>
      <c r="AR252" s="10" t="str">
        <f ca="1">IFERROR(RANK(order!AR252,order!AR$3:AR$554,0),"")</f>
        <v/>
      </c>
      <c r="AS252" s="10" t="str">
        <f ca="1">IFERROR(RANK(order!AS252,order!AS$3:AS$554,0),"")</f>
        <v/>
      </c>
      <c r="AT252" s="4" t="str">
        <f ca="1">IFERROR(RANK(order!AT252,order!AT$3:AT$554,0),"")</f>
        <v/>
      </c>
      <c r="AU252" s="4" t="str">
        <f ca="1">IFERROR(RANK(order!AU252,order!AU$3:AU$554,0),"")</f>
        <v/>
      </c>
      <c r="AV252" s="4" t="str">
        <f ca="1">IFERROR(RANK(order!AV252,order!AV$3:AV$554,0),"")</f>
        <v/>
      </c>
      <c r="AW252" s="10" t="str">
        <f ca="1">IFERROR(RANK(order!AW252,order!AW$3:AW$554,0),"")</f>
        <v/>
      </c>
      <c r="AX252" s="10" t="str">
        <f ca="1">IFERROR(RANK(order!AX252,order!AX$3:AX$554,0),"")</f>
        <v/>
      </c>
      <c r="AY252" s="10" t="str">
        <f ca="1">IFERROR(RANK(order!AY252,order!AY$3:AY$554,0),"")</f>
        <v/>
      </c>
      <c r="AZ252" s="4" t="str">
        <f ca="1">IFERROR(RANK(order!AZ252,order!AZ$3:AZ$554,0),"")</f>
        <v/>
      </c>
      <c r="BA252" s="4" t="str">
        <f ca="1">IFERROR(RANK(order!BA252,order!BA$3:BA$554,0),"")</f>
        <v/>
      </c>
      <c r="BB252" s="4" t="str">
        <f ca="1">IFERROR(RANK(order!BB252,order!BB$3:BB$554,0),"")</f>
        <v/>
      </c>
      <c r="BC252" s="10" t="str">
        <f ca="1">IFERROR(RANK(order!BC252,order!BC$3:BC$554,0),"")</f>
        <v/>
      </c>
      <c r="BD252" s="10" t="str">
        <f ca="1">IFERROR(RANK(order!BD252,order!BD$3:BD$554,0),"")</f>
        <v/>
      </c>
      <c r="BE252" s="10" t="str">
        <f ca="1">IFERROR(RANK(order!BE252,order!BE$3:BE$554,0),"")</f>
        <v/>
      </c>
      <c r="BF252" s="4" t="str">
        <f ca="1">IFERROR(RANK(order!BF252,order!BF$3:BF$554,0),"")</f>
        <v/>
      </c>
      <c r="BG252" s="4" t="str">
        <f ca="1">IFERROR(RANK(order!BG252,order!BG$3:BG$554,0),"")</f>
        <v/>
      </c>
      <c r="BH252" s="4" t="str">
        <f ca="1">IFERROR(RANK(order!BH252,order!BH$3:BH$554,0),"")</f>
        <v/>
      </c>
      <c r="BI252" s="10" t="str">
        <f ca="1">IFERROR(RANK(order!BI252,order!BI$3:BI$554,0),"")</f>
        <v/>
      </c>
      <c r="BJ252" s="10" t="str">
        <f ca="1">IFERROR(RANK(order!BJ252,order!BJ$3:BJ$554,0),"")</f>
        <v/>
      </c>
      <c r="BK252" s="10" t="str">
        <f ca="1">IFERROR(RANK(order!BK252,order!BK$3:BK$554,0),"")</f>
        <v/>
      </c>
      <c r="BL252" s="4" t="str">
        <f ca="1">IFERROR(RANK(order!BL252,order!BL$3:BL$554,0),"")</f>
        <v/>
      </c>
      <c r="BM252" s="4" t="str">
        <f ca="1">IFERROR(RANK(order!BM252,order!BM$3:BM$554,0),"")</f>
        <v/>
      </c>
      <c r="BN252" s="4" t="str">
        <f ca="1">IFERROR(RANK(order!BN252,order!BN$3:BN$554,0),"")</f>
        <v/>
      </c>
      <c r="BO252" s="10" t="str">
        <f ca="1">IFERROR(RANK(order!BO252,order!BO$3:BO$554,0),"")</f>
        <v/>
      </c>
      <c r="BP252" s="10" t="str">
        <f ca="1">IFERROR(RANK(order!BP252,order!BP$3:BP$554,0),"")</f>
        <v/>
      </c>
      <c r="BQ252" s="10" t="str">
        <f ca="1">IFERROR(RANK(order!BQ252,order!BQ$3:BQ$554,0),"")</f>
        <v/>
      </c>
      <c r="BR252" s="4" t="str">
        <f ca="1">IFERROR(RANK(order!BR252,order!BR$3:BR$554,0),"")</f>
        <v/>
      </c>
      <c r="BS252" s="4" t="str">
        <f ca="1">IFERROR(RANK(order!BS252,order!BS$3:BS$554,0),"")</f>
        <v/>
      </c>
      <c r="BT252" s="4" t="str">
        <f ca="1">IFERROR(RANK(order!BT252,order!BT$3:BT$554,0),"")</f>
        <v/>
      </c>
      <c r="BU252" s="95">
        <f t="shared" si="313"/>
        <v>250</v>
      </c>
      <c r="BV252" s="35" t="str">
        <f t="shared" si="314"/>
        <v>E1</v>
      </c>
      <c r="BW252" s="55">
        <f t="shared" ca="1" si="237"/>
        <v>0</v>
      </c>
      <c r="BX252" s="56" t="str">
        <f t="shared" ca="1" si="238"/>
        <v/>
      </c>
      <c r="BY252" s="56" t="str">
        <f t="shared" ca="1" si="239"/>
        <v/>
      </c>
      <c r="BZ252" s="57" t="str">
        <f t="shared" ca="1" si="240"/>
        <v/>
      </c>
      <c r="CA252" s="57" t="str">
        <f t="shared" ca="1" si="241"/>
        <v/>
      </c>
      <c r="CB252" s="58" t="str">
        <f t="shared" ca="1" si="242"/>
        <v/>
      </c>
      <c r="CC252" s="57" t="str">
        <f t="shared" ca="1" si="243"/>
        <v/>
      </c>
      <c r="CD252" s="57" t="str">
        <f t="shared" ca="1" si="244"/>
        <v/>
      </c>
      <c r="CE252" s="58" t="str">
        <f t="shared" ca="1" si="245"/>
        <v/>
      </c>
      <c r="CF252" s="59" t="str">
        <f t="shared" ca="1" si="246"/>
        <v/>
      </c>
      <c r="CG252" s="57" t="str">
        <f t="shared" ca="1" si="247"/>
        <v/>
      </c>
      <c r="CH252" s="57" t="str">
        <f t="shared" ca="1" si="248"/>
        <v/>
      </c>
      <c r="CI252" s="57" t="str">
        <f t="shared" ca="1" si="249"/>
        <v/>
      </c>
      <c r="CJ252" s="57" t="str">
        <f t="shared" ca="1" si="250"/>
        <v/>
      </c>
      <c r="CK252" s="57" t="str">
        <f t="shared" ca="1" si="251"/>
        <v/>
      </c>
      <c r="CL252" s="57" t="str">
        <f t="shared" ca="1" si="252"/>
        <v/>
      </c>
      <c r="CM252" s="57" t="str">
        <f t="shared" ca="1" si="253"/>
        <v/>
      </c>
      <c r="CN252" s="57" t="str">
        <f t="shared" ca="1" si="254"/>
        <v/>
      </c>
      <c r="CO252" s="57" t="str">
        <f t="shared" ca="1" si="255"/>
        <v/>
      </c>
      <c r="CP252" s="57" t="str">
        <f t="shared" ca="1" si="256"/>
        <v/>
      </c>
      <c r="CQ252" s="57" t="str">
        <f t="shared" ca="1" si="257"/>
        <v/>
      </c>
      <c r="CR252" s="57" t="str">
        <f t="shared" ca="1" si="258"/>
        <v/>
      </c>
      <c r="CS252" s="60" t="str">
        <f t="shared" ca="1" si="259"/>
        <v/>
      </c>
      <c r="CT252" s="60" t="str">
        <f t="shared" ca="1" si="260"/>
        <v/>
      </c>
      <c r="CU252" s="60" t="str">
        <f t="shared" ca="1" si="261"/>
        <v/>
      </c>
      <c r="CV252" s="60" t="str">
        <f t="shared" ca="1" si="262"/>
        <v/>
      </c>
      <c r="CW252" s="60" t="str">
        <f t="shared" ca="1" si="263"/>
        <v/>
      </c>
      <c r="CX252" s="60" t="str">
        <f t="shared" ca="1" si="264"/>
        <v/>
      </c>
      <c r="CY252" s="60" t="str">
        <f t="shared" ca="1" si="265"/>
        <v/>
      </c>
      <c r="CZ252" s="60" t="str">
        <f t="shared" ca="1" si="266"/>
        <v/>
      </c>
      <c r="DA252" s="65" t="str">
        <f t="shared" ca="1" si="267"/>
        <v/>
      </c>
      <c r="DB252" s="65" t="str">
        <f t="shared" ca="1" si="268"/>
        <v/>
      </c>
      <c r="DC252" s="65" t="str">
        <f t="shared" ca="1" si="269"/>
        <v/>
      </c>
      <c r="DD252" s="65" t="str">
        <f t="shared" ca="1" si="270"/>
        <v/>
      </c>
      <c r="DE252" s="65" t="str">
        <f t="shared" ca="1" si="271"/>
        <v/>
      </c>
      <c r="DF252" s="66" t="str">
        <f t="shared" ca="1" si="272"/>
        <v/>
      </c>
      <c r="DG252" s="66" t="str">
        <f t="shared" ca="1" si="273"/>
        <v/>
      </c>
      <c r="DH252" s="66" t="str">
        <f t="shared" ca="1" si="274"/>
        <v/>
      </c>
      <c r="DI252" s="66" t="str">
        <f t="shared" ca="1" si="275"/>
        <v/>
      </c>
      <c r="DJ252" s="66" t="str">
        <f t="shared" ca="1" si="276"/>
        <v/>
      </c>
      <c r="DK252" s="65" t="str">
        <f t="shared" ca="1" si="277"/>
        <v/>
      </c>
      <c r="DL252" s="65" t="str">
        <f t="shared" ca="1" si="278"/>
        <v/>
      </c>
      <c r="DM252" s="65" t="str">
        <f t="shared" ca="1" si="279"/>
        <v/>
      </c>
      <c r="DN252" s="65" t="str">
        <f t="shared" ca="1" si="280"/>
        <v/>
      </c>
      <c r="DO252" s="65" t="str">
        <f t="shared" ca="1" si="281"/>
        <v/>
      </c>
      <c r="DP252" s="65" t="str">
        <f t="shared" ca="1" si="282"/>
        <v/>
      </c>
      <c r="DQ252" s="65" t="str">
        <f t="shared" ca="1" si="283"/>
        <v/>
      </c>
      <c r="DR252" s="69" t="str">
        <f t="shared" ca="1" si="284"/>
        <v/>
      </c>
      <c r="DS252" s="69" t="str">
        <f t="shared" ca="1" si="285"/>
        <v/>
      </c>
      <c r="DT252" s="69" t="str">
        <f t="shared" ca="1" si="286"/>
        <v/>
      </c>
      <c r="DU252" s="69" t="str">
        <f t="shared" ca="1" si="287"/>
        <v/>
      </c>
      <c r="DV252" s="69" t="str">
        <f t="shared" ca="1" si="288"/>
        <v/>
      </c>
      <c r="DW252" s="69" t="str">
        <f t="shared" ca="1" si="289"/>
        <v/>
      </c>
      <c r="DX252" s="69" t="str">
        <f t="shared" ca="1" si="290"/>
        <v/>
      </c>
      <c r="DY252" s="69" t="str">
        <f t="shared" ca="1" si="291"/>
        <v/>
      </c>
      <c r="DZ252" s="72" t="str">
        <f t="shared" ca="1" si="292"/>
        <v/>
      </c>
      <c r="EA252" s="72" t="str">
        <f t="shared" ca="1" si="293"/>
        <v/>
      </c>
      <c r="EB252" s="72" t="str">
        <f t="shared" ca="1" si="294"/>
        <v/>
      </c>
      <c r="EC252" s="65" t="str">
        <f t="shared" ca="1" si="295"/>
        <v/>
      </c>
      <c r="ED252" s="65" t="str">
        <f t="shared" ca="1" si="296"/>
        <v/>
      </c>
      <c r="EE252" s="65" t="str">
        <f t="shared" ca="1" si="297"/>
        <v/>
      </c>
      <c r="EF252" s="65" t="str">
        <f t="shared" ca="1" si="298"/>
        <v/>
      </c>
      <c r="EG252" s="65" t="str">
        <f t="shared" ca="1" si="299"/>
        <v/>
      </c>
      <c r="EH252" s="65" t="str">
        <f t="shared" ca="1" si="300"/>
        <v/>
      </c>
      <c r="EI252" s="429" t="str">
        <f t="shared" ca="1" si="301"/>
        <v>No</v>
      </c>
      <c r="EJ252" s="428" t="str">
        <f t="shared" ca="1" si="302"/>
        <v/>
      </c>
      <c r="EK252" s="428" t="str">
        <f t="shared" ca="1" si="303"/>
        <v/>
      </c>
      <c r="EL252" s="65" t="str">
        <f t="shared" ca="1" si="304"/>
        <v/>
      </c>
      <c r="EM252" s="65" t="str">
        <f t="shared" ca="1" si="305"/>
        <v/>
      </c>
      <c r="EN252" s="65" t="str">
        <f t="shared" ca="1" si="306"/>
        <v/>
      </c>
      <c r="EO252" s="433" t="str">
        <f t="shared" ca="1" si="307"/>
        <v/>
      </c>
      <c r="EP252" s="433" t="str">
        <f t="shared" ca="1" si="308"/>
        <v/>
      </c>
      <c r="EQ252" s="433" t="str">
        <f t="shared" ca="1" si="309"/>
        <v/>
      </c>
      <c r="ER252" s="433" t="str">
        <f t="shared" ca="1" si="310"/>
        <v/>
      </c>
      <c r="ES252" s="433" t="str">
        <f t="shared" ca="1" si="311"/>
        <v/>
      </c>
      <c r="ET252" s="433" t="str">
        <f t="shared" ca="1" si="312"/>
        <v/>
      </c>
      <c r="EU252" s="433" t="str">
        <f ca="1">IF(OR(CO252="",CQ252=""),"",Discipline!$P$3*CO252+Discipline!$X$3*CQ252)</f>
        <v/>
      </c>
      <c r="EV252" s="433" t="str">
        <f ca="1">IF(OR(CP252="",CR252=""),"",Discipline!$P$3*CP252+Discipline!$X$3*CR252)</f>
        <v/>
      </c>
    </row>
    <row r="253" spans="1:152" x14ac:dyDescent="0.25">
      <c r="A253" s="10" t="str">
        <f ca="1">IFERROR(RANK(order!A253,order!A$3:A$554,0),"")</f>
        <v/>
      </c>
      <c r="B253" s="10" t="str">
        <f ca="1">IFERROR(RANK(order!B253,order!B$3:B$554,0),"")</f>
        <v/>
      </c>
      <c r="C253" s="10" t="str">
        <f ca="1">IFERROR(RANK(order!C253,order!C$3:C$554,0),"")</f>
        <v/>
      </c>
      <c r="D253" s="4" t="str">
        <f ca="1">IFERROR(RANK(order!D253,order!D$3:D$554,0),"")</f>
        <v/>
      </c>
      <c r="E253" s="4" t="str">
        <f ca="1">IFERROR(RANK(order!E253,order!E$3:E$554,0),"")</f>
        <v/>
      </c>
      <c r="F253" s="4" t="str">
        <f ca="1">IFERROR(RANK(order!F253,order!F$3:F$554,0),"")</f>
        <v/>
      </c>
      <c r="G253" s="10" t="str">
        <f ca="1">IFERROR(RANK(order!G253,order!G$3:G$554,0),"")</f>
        <v/>
      </c>
      <c r="H253" s="10" t="str">
        <f ca="1">IFERROR(RANK(order!H253,order!H$3:H$554,0),"")</f>
        <v/>
      </c>
      <c r="I253" s="10" t="str">
        <f ca="1">IFERROR(RANK(order!I253,order!I$3:I$554,0),"")</f>
        <v/>
      </c>
      <c r="J253" s="4" t="str">
        <f ca="1">IFERROR(RANK(order!J253,order!J$3:J$554,0),"")</f>
        <v/>
      </c>
      <c r="K253" s="4" t="str">
        <f ca="1">IFERROR(RANK(order!K253,order!K$3:K$554,0),"")</f>
        <v/>
      </c>
      <c r="L253" s="4" t="str">
        <f ca="1">IFERROR(RANK(order!L253,order!L$3:L$554,0),"")</f>
        <v/>
      </c>
      <c r="M253" s="10" t="str">
        <f ca="1">IFERROR(RANK(order!M253,order!M$3:M$554,0),"")</f>
        <v/>
      </c>
      <c r="N253" s="10" t="str">
        <f ca="1">IFERROR(RANK(order!N253,order!N$3:N$554,0),"")</f>
        <v/>
      </c>
      <c r="O253" s="10" t="str">
        <f ca="1">IFERROR(RANK(order!O253,order!O$3:O$554,0),"")</f>
        <v/>
      </c>
      <c r="P253" s="4" t="str">
        <f ca="1">IFERROR(RANK(order!P253,order!P$3:P$554,0),"")</f>
        <v/>
      </c>
      <c r="Q253" s="4" t="str">
        <f ca="1">IFERROR(RANK(order!Q253,order!Q$3:Q$554,0),"")</f>
        <v/>
      </c>
      <c r="R253" s="4" t="str">
        <f ca="1">IFERROR(RANK(order!R253,order!R$3:R$554,0),"")</f>
        <v/>
      </c>
      <c r="S253" s="10" t="str">
        <f ca="1">IFERROR(RANK(order!S253,order!S$3:S$554,0),"")</f>
        <v/>
      </c>
      <c r="T253" s="10" t="str">
        <f ca="1">IFERROR(RANK(order!T253,order!T$3:T$554,0),"")</f>
        <v/>
      </c>
      <c r="U253" s="10" t="str">
        <f ca="1">IFERROR(RANK(order!U253,order!U$3:U$554,0),"")</f>
        <v/>
      </c>
      <c r="V253" s="4" t="str">
        <f ca="1">IFERROR(RANK(order!V253,order!V$3:V$554,0),"")</f>
        <v/>
      </c>
      <c r="W253" s="4" t="str">
        <f ca="1">IFERROR(RANK(order!W253,order!W$3:W$554,0),"")</f>
        <v/>
      </c>
      <c r="X253" s="4" t="str">
        <f ca="1">IFERROR(RANK(order!X253,order!X$3:X$554,0),"")</f>
        <v/>
      </c>
      <c r="Y253" s="10" t="str">
        <f ca="1">IFERROR(RANK(order!Y253,order!Y$3:Y$554,0),"")</f>
        <v/>
      </c>
      <c r="Z253" s="10" t="str">
        <f ca="1">IFERROR(RANK(order!Z253,order!Z$3:Z$554,0),"")</f>
        <v/>
      </c>
      <c r="AA253" s="10" t="str">
        <f ca="1">IFERROR(RANK(order!AA253,order!AA$3:AA$554,0),"")</f>
        <v/>
      </c>
      <c r="AB253" s="4" t="str">
        <f ca="1">IFERROR(RANK(order!AB253,order!AB$3:AB$554,0),"")</f>
        <v/>
      </c>
      <c r="AC253" s="4" t="str">
        <f ca="1">IFERROR(RANK(order!AC253,order!AC$3:AC$554,0),"")</f>
        <v/>
      </c>
      <c r="AD253" s="4" t="str">
        <f ca="1">IFERROR(RANK(order!AD253,order!AD$3:AD$554,0),"")</f>
        <v/>
      </c>
      <c r="AE253" s="10" t="str">
        <f ca="1">IFERROR(RANK(order!AE253,order!AE$3:AE$554,0),"")</f>
        <v/>
      </c>
      <c r="AF253" s="10" t="str">
        <f ca="1">IFERROR(RANK(order!AF253,order!AF$3:AF$554,0),"")</f>
        <v/>
      </c>
      <c r="AG253" s="10" t="str">
        <f ca="1">IFERROR(RANK(order!AG253,order!AG$3:AG$554,0),"")</f>
        <v/>
      </c>
      <c r="AH253" s="4" t="str">
        <f ca="1">IFERROR(RANK(order!AH253,order!AH$3:AH$554,0),"")</f>
        <v/>
      </c>
      <c r="AI253" s="4" t="str">
        <f ca="1">IFERROR(RANK(order!AI253,order!AI$3:AI$554,0),"")</f>
        <v/>
      </c>
      <c r="AJ253" s="4" t="str">
        <f ca="1">IFERROR(RANK(order!AJ253,order!AJ$3:AJ$554,0),"")</f>
        <v/>
      </c>
      <c r="AK253" s="10" t="str">
        <f ca="1">IFERROR(RANK(order!AK253,order!AK$3:AK$554,0),"")</f>
        <v/>
      </c>
      <c r="AL253" s="10" t="str">
        <f ca="1">IFERROR(RANK(order!AL253,order!AL$3:AL$554,0),"")</f>
        <v/>
      </c>
      <c r="AM253" s="10" t="str">
        <f ca="1">IFERROR(RANK(order!AM253,order!AM$3:AM$554,0),"")</f>
        <v/>
      </c>
      <c r="AN253" s="4" t="str">
        <f ca="1">IFERROR(RANK(order!AN253,order!AN$3:AN$554,0),"")</f>
        <v/>
      </c>
      <c r="AO253" s="4" t="str">
        <f ca="1">IFERROR(RANK(order!AO253,order!AO$3:AO$554,0),"")</f>
        <v/>
      </c>
      <c r="AP253" s="4" t="str">
        <f ca="1">IFERROR(RANK(order!AP253,order!AP$3:AP$554,0),"")</f>
        <v/>
      </c>
      <c r="AQ253" s="10" t="str">
        <f ca="1">IFERROR(RANK(order!AQ253,order!AQ$3:AQ$554,0),"")</f>
        <v/>
      </c>
      <c r="AR253" s="10" t="str">
        <f ca="1">IFERROR(RANK(order!AR253,order!AR$3:AR$554,0),"")</f>
        <v/>
      </c>
      <c r="AS253" s="10" t="str">
        <f ca="1">IFERROR(RANK(order!AS253,order!AS$3:AS$554,0),"")</f>
        <v/>
      </c>
      <c r="AT253" s="4" t="str">
        <f ca="1">IFERROR(RANK(order!AT253,order!AT$3:AT$554,0),"")</f>
        <v/>
      </c>
      <c r="AU253" s="4" t="str">
        <f ca="1">IFERROR(RANK(order!AU253,order!AU$3:AU$554,0),"")</f>
        <v/>
      </c>
      <c r="AV253" s="4" t="str">
        <f ca="1">IFERROR(RANK(order!AV253,order!AV$3:AV$554,0),"")</f>
        <v/>
      </c>
      <c r="AW253" s="10" t="str">
        <f ca="1">IFERROR(RANK(order!AW253,order!AW$3:AW$554,0),"")</f>
        <v/>
      </c>
      <c r="AX253" s="10" t="str">
        <f ca="1">IFERROR(RANK(order!AX253,order!AX$3:AX$554,0),"")</f>
        <v/>
      </c>
      <c r="AY253" s="10" t="str">
        <f ca="1">IFERROR(RANK(order!AY253,order!AY$3:AY$554,0),"")</f>
        <v/>
      </c>
      <c r="AZ253" s="4" t="str">
        <f ca="1">IFERROR(RANK(order!AZ253,order!AZ$3:AZ$554,0),"")</f>
        <v/>
      </c>
      <c r="BA253" s="4" t="str">
        <f ca="1">IFERROR(RANK(order!BA253,order!BA$3:BA$554,0),"")</f>
        <v/>
      </c>
      <c r="BB253" s="4" t="str">
        <f ca="1">IFERROR(RANK(order!BB253,order!BB$3:BB$554,0),"")</f>
        <v/>
      </c>
      <c r="BC253" s="10" t="str">
        <f ca="1">IFERROR(RANK(order!BC253,order!BC$3:BC$554,0),"")</f>
        <v/>
      </c>
      <c r="BD253" s="10" t="str">
        <f ca="1">IFERROR(RANK(order!BD253,order!BD$3:BD$554,0),"")</f>
        <v/>
      </c>
      <c r="BE253" s="10" t="str">
        <f ca="1">IFERROR(RANK(order!BE253,order!BE$3:BE$554,0),"")</f>
        <v/>
      </c>
      <c r="BF253" s="4" t="str">
        <f ca="1">IFERROR(RANK(order!BF253,order!BF$3:BF$554,0),"")</f>
        <v/>
      </c>
      <c r="BG253" s="4" t="str">
        <f ca="1">IFERROR(RANK(order!BG253,order!BG$3:BG$554,0),"")</f>
        <v/>
      </c>
      <c r="BH253" s="4" t="str">
        <f ca="1">IFERROR(RANK(order!BH253,order!BH$3:BH$554,0),"")</f>
        <v/>
      </c>
      <c r="BI253" s="10" t="str">
        <f ca="1">IFERROR(RANK(order!BI253,order!BI$3:BI$554,0),"")</f>
        <v/>
      </c>
      <c r="BJ253" s="10" t="str">
        <f ca="1">IFERROR(RANK(order!BJ253,order!BJ$3:BJ$554,0),"")</f>
        <v/>
      </c>
      <c r="BK253" s="10" t="str">
        <f ca="1">IFERROR(RANK(order!BK253,order!BK$3:BK$554,0),"")</f>
        <v/>
      </c>
      <c r="BL253" s="4" t="str">
        <f ca="1">IFERROR(RANK(order!BL253,order!BL$3:BL$554,0),"")</f>
        <v/>
      </c>
      <c r="BM253" s="4" t="str">
        <f ca="1">IFERROR(RANK(order!BM253,order!BM$3:BM$554,0),"")</f>
        <v/>
      </c>
      <c r="BN253" s="4" t="str">
        <f ca="1">IFERROR(RANK(order!BN253,order!BN$3:BN$554,0),"")</f>
        <v/>
      </c>
      <c r="BO253" s="10" t="str">
        <f ca="1">IFERROR(RANK(order!BO253,order!BO$3:BO$554,0),"")</f>
        <v/>
      </c>
      <c r="BP253" s="10" t="str">
        <f ca="1">IFERROR(RANK(order!BP253,order!BP$3:BP$554,0),"")</f>
        <v/>
      </c>
      <c r="BQ253" s="10" t="str">
        <f ca="1">IFERROR(RANK(order!BQ253,order!BQ$3:BQ$554,0),"")</f>
        <v/>
      </c>
      <c r="BR253" s="4" t="str">
        <f ca="1">IFERROR(RANK(order!BR253,order!BR$3:BR$554,0),"")</f>
        <v/>
      </c>
      <c r="BS253" s="4" t="str">
        <f ca="1">IFERROR(RANK(order!BS253,order!BS$3:BS$554,0),"")</f>
        <v/>
      </c>
      <c r="BT253" s="4" t="str">
        <f ca="1">IFERROR(RANK(order!BT253,order!BT$3:BT$554,0),"")</f>
        <v/>
      </c>
      <c r="BU253" s="95">
        <f t="shared" si="313"/>
        <v>251</v>
      </c>
      <c r="BV253" s="35" t="str">
        <f t="shared" si="314"/>
        <v>E1</v>
      </c>
      <c r="BW253" s="55">
        <f t="shared" ca="1" si="237"/>
        <v>0</v>
      </c>
      <c r="BX253" s="56" t="str">
        <f t="shared" ca="1" si="238"/>
        <v/>
      </c>
      <c r="BY253" s="56" t="str">
        <f t="shared" ca="1" si="239"/>
        <v/>
      </c>
      <c r="BZ253" s="57" t="str">
        <f t="shared" ca="1" si="240"/>
        <v/>
      </c>
      <c r="CA253" s="57" t="str">
        <f t="shared" ca="1" si="241"/>
        <v/>
      </c>
      <c r="CB253" s="58" t="str">
        <f t="shared" ca="1" si="242"/>
        <v/>
      </c>
      <c r="CC253" s="57" t="str">
        <f t="shared" ca="1" si="243"/>
        <v/>
      </c>
      <c r="CD253" s="57" t="str">
        <f t="shared" ca="1" si="244"/>
        <v/>
      </c>
      <c r="CE253" s="58" t="str">
        <f t="shared" ca="1" si="245"/>
        <v/>
      </c>
      <c r="CF253" s="59" t="str">
        <f t="shared" ca="1" si="246"/>
        <v/>
      </c>
      <c r="CG253" s="57" t="str">
        <f t="shared" ca="1" si="247"/>
        <v/>
      </c>
      <c r="CH253" s="57" t="str">
        <f t="shared" ca="1" si="248"/>
        <v/>
      </c>
      <c r="CI253" s="57" t="str">
        <f t="shared" ca="1" si="249"/>
        <v/>
      </c>
      <c r="CJ253" s="57" t="str">
        <f t="shared" ca="1" si="250"/>
        <v/>
      </c>
      <c r="CK253" s="57" t="str">
        <f t="shared" ca="1" si="251"/>
        <v/>
      </c>
      <c r="CL253" s="57" t="str">
        <f t="shared" ca="1" si="252"/>
        <v/>
      </c>
      <c r="CM253" s="57" t="str">
        <f t="shared" ca="1" si="253"/>
        <v/>
      </c>
      <c r="CN253" s="57" t="str">
        <f t="shared" ca="1" si="254"/>
        <v/>
      </c>
      <c r="CO253" s="57" t="str">
        <f t="shared" ca="1" si="255"/>
        <v/>
      </c>
      <c r="CP253" s="57" t="str">
        <f t="shared" ca="1" si="256"/>
        <v/>
      </c>
      <c r="CQ253" s="57" t="str">
        <f t="shared" ca="1" si="257"/>
        <v/>
      </c>
      <c r="CR253" s="57" t="str">
        <f t="shared" ca="1" si="258"/>
        <v/>
      </c>
      <c r="CS253" s="60" t="str">
        <f t="shared" ca="1" si="259"/>
        <v/>
      </c>
      <c r="CT253" s="60" t="str">
        <f t="shared" ca="1" si="260"/>
        <v/>
      </c>
      <c r="CU253" s="60" t="str">
        <f t="shared" ca="1" si="261"/>
        <v/>
      </c>
      <c r="CV253" s="60" t="str">
        <f t="shared" ca="1" si="262"/>
        <v/>
      </c>
      <c r="CW253" s="60" t="str">
        <f t="shared" ca="1" si="263"/>
        <v/>
      </c>
      <c r="CX253" s="60" t="str">
        <f t="shared" ca="1" si="264"/>
        <v/>
      </c>
      <c r="CY253" s="60" t="str">
        <f t="shared" ca="1" si="265"/>
        <v/>
      </c>
      <c r="CZ253" s="60" t="str">
        <f t="shared" ca="1" si="266"/>
        <v/>
      </c>
      <c r="DA253" s="65" t="str">
        <f t="shared" ca="1" si="267"/>
        <v/>
      </c>
      <c r="DB253" s="65" t="str">
        <f t="shared" ca="1" si="268"/>
        <v/>
      </c>
      <c r="DC253" s="65" t="str">
        <f t="shared" ca="1" si="269"/>
        <v/>
      </c>
      <c r="DD253" s="65" t="str">
        <f t="shared" ca="1" si="270"/>
        <v/>
      </c>
      <c r="DE253" s="65" t="str">
        <f t="shared" ca="1" si="271"/>
        <v/>
      </c>
      <c r="DF253" s="66" t="str">
        <f t="shared" ca="1" si="272"/>
        <v/>
      </c>
      <c r="DG253" s="66" t="str">
        <f t="shared" ca="1" si="273"/>
        <v/>
      </c>
      <c r="DH253" s="66" t="str">
        <f t="shared" ca="1" si="274"/>
        <v/>
      </c>
      <c r="DI253" s="66" t="str">
        <f t="shared" ca="1" si="275"/>
        <v/>
      </c>
      <c r="DJ253" s="66" t="str">
        <f t="shared" ca="1" si="276"/>
        <v/>
      </c>
      <c r="DK253" s="65" t="str">
        <f t="shared" ca="1" si="277"/>
        <v/>
      </c>
      <c r="DL253" s="65" t="str">
        <f t="shared" ca="1" si="278"/>
        <v/>
      </c>
      <c r="DM253" s="65" t="str">
        <f t="shared" ca="1" si="279"/>
        <v/>
      </c>
      <c r="DN253" s="65" t="str">
        <f t="shared" ca="1" si="280"/>
        <v/>
      </c>
      <c r="DO253" s="65" t="str">
        <f t="shared" ca="1" si="281"/>
        <v/>
      </c>
      <c r="DP253" s="65" t="str">
        <f t="shared" ca="1" si="282"/>
        <v/>
      </c>
      <c r="DQ253" s="65" t="str">
        <f t="shared" ca="1" si="283"/>
        <v/>
      </c>
      <c r="DR253" s="69" t="str">
        <f t="shared" ca="1" si="284"/>
        <v/>
      </c>
      <c r="DS253" s="69" t="str">
        <f t="shared" ca="1" si="285"/>
        <v/>
      </c>
      <c r="DT253" s="69" t="str">
        <f t="shared" ca="1" si="286"/>
        <v/>
      </c>
      <c r="DU253" s="69" t="str">
        <f t="shared" ca="1" si="287"/>
        <v/>
      </c>
      <c r="DV253" s="69" t="str">
        <f t="shared" ca="1" si="288"/>
        <v/>
      </c>
      <c r="DW253" s="69" t="str">
        <f t="shared" ca="1" si="289"/>
        <v/>
      </c>
      <c r="DX253" s="69" t="str">
        <f t="shared" ca="1" si="290"/>
        <v/>
      </c>
      <c r="DY253" s="69" t="str">
        <f t="shared" ca="1" si="291"/>
        <v/>
      </c>
      <c r="DZ253" s="72" t="str">
        <f t="shared" ca="1" si="292"/>
        <v/>
      </c>
      <c r="EA253" s="72" t="str">
        <f t="shared" ca="1" si="293"/>
        <v/>
      </c>
      <c r="EB253" s="72" t="str">
        <f t="shared" ca="1" si="294"/>
        <v/>
      </c>
      <c r="EC253" s="65" t="str">
        <f t="shared" ca="1" si="295"/>
        <v/>
      </c>
      <c r="ED253" s="65" t="str">
        <f t="shared" ca="1" si="296"/>
        <v/>
      </c>
      <c r="EE253" s="65" t="str">
        <f t="shared" ca="1" si="297"/>
        <v/>
      </c>
      <c r="EF253" s="65" t="str">
        <f t="shared" ca="1" si="298"/>
        <v/>
      </c>
      <c r="EG253" s="65" t="str">
        <f t="shared" ca="1" si="299"/>
        <v/>
      </c>
      <c r="EH253" s="65" t="str">
        <f t="shared" ca="1" si="300"/>
        <v/>
      </c>
      <c r="EI253" s="429" t="str">
        <f t="shared" ca="1" si="301"/>
        <v>No</v>
      </c>
      <c r="EJ253" s="428" t="str">
        <f t="shared" ca="1" si="302"/>
        <v/>
      </c>
      <c r="EK253" s="428" t="str">
        <f t="shared" ca="1" si="303"/>
        <v/>
      </c>
      <c r="EL253" s="65" t="str">
        <f t="shared" ca="1" si="304"/>
        <v/>
      </c>
      <c r="EM253" s="65" t="str">
        <f t="shared" ca="1" si="305"/>
        <v/>
      </c>
      <c r="EN253" s="65" t="str">
        <f t="shared" ca="1" si="306"/>
        <v/>
      </c>
      <c r="EO253" s="433" t="str">
        <f t="shared" ca="1" si="307"/>
        <v/>
      </c>
      <c r="EP253" s="433" t="str">
        <f t="shared" ca="1" si="308"/>
        <v/>
      </c>
      <c r="EQ253" s="433" t="str">
        <f t="shared" ca="1" si="309"/>
        <v/>
      </c>
      <c r="ER253" s="433" t="str">
        <f t="shared" ca="1" si="310"/>
        <v/>
      </c>
      <c r="ES253" s="433" t="str">
        <f t="shared" ca="1" si="311"/>
        <v/>
      </c>
      <c r="ET253" s="433" t="str">
        <f t="shared" ca="1" si="312"/>
        <v/>
      </c>
      <c r="EU253" s="433" t="str">
        <f ca="1">IF(OR(CO253="",CQ253=""),"",Discipline!$P$3*CO253+Discipline!$X$3*CQ253)</f>
        <v/>
      </c>
      <c r="EV253" s="433" t="str">
        <f ca="1">IF(OR(CP253="",CR253=""),"",Discipline!$P$3*CP253+Discipline!$X$3*CR253)</f>
        <v/>
      </c>
    </row>
    <row r="254" spans="1:152" x14ac:dyDescent="0.25">
      <c r="A254" s="10" t="str">
        <f ca="1">IFERROR(RANK(order!A254,order!A$3:A$554,0),"")</f>
        <v/>
      </c>
      <c r="B254" s="10" t="str">
        <f ca="1">IFERROR(RANK(order!B254,order!B$3:B$554,0),"")</f>
        <v/>
      </c>
      <c r="C254" s="10" t="str">
        <f ca="1">IFERROR(RANK(order!C254,order!C$3:C$554,0),"")</f>
        <v/>
      </c>
      <c r="D254" s="4" t="str">
        <f ca="1">IFERROR(RANK(order!D254,order!D$3:D$554,0),"")</f>
        <v/>
      </c>
      <c r="E254" s="4" t="str">
        <f ca="1">IFERROR(RANK(order!E254,order!E$3:E$554,0),"")</f>
        <v/>
      </c>
      <c r="F254" s="4" t="str">
        <f ca="1">IFERROR(RANK(order!F254,order!F$3:F$554,0),"")</f>
        <v/>
      </c>
      <c r="G254" s="10" t="str">
        <f ca="1">IFERROR(RANK(order!G254,order!G$3:G$554,0),"")</f>
        <v/>
      </c>
      <c r="H254" s="10" t="str">
        <f ca="1">IFERROR(RANK(order!H254,order!H$3:H$554,0),"")</f>
        <v/>
      </c>
      <c r="I254" s="10" t="str">
        <f ca="1">IFERROR(RANK(order!I254,order!I$3:I$554,0),"")</f>
        <v/>
      </c>
      <c r="J254" s="4" t="str">
        <f ca="1">IFERROR(RANK(order!J254,order!J$3:J$554,0),"")</f>
        <v/>
      </c>
      <c r="K254" s="4" t="str">
        <f ca="1">IFERROR(RANK(order!K254,order!K$3:K$554,0),"")</f>
        <v/>
      </c>
      <c r="L254" s="4" t="str">
        <f ca="1">IFERROR(RANK(order!L254,order!L$3:L$554,0),"")</f>
        <v/>
      </c>
      <c r="M254" s="10" t="str">
        <f ca="1">IFERROR(RANK(order!M254,order!M$3:M$554,0),"")</f>
        <v/>
      </c>
      <c r="N254" s="10" t="str">
        <f ca="1">IFERROR(RANK(order!N254,order!N$3:N$554,0),"")</f>
        <v/>
      </c>
      <c r="O254" s="10" t="str">
        <f ca="1">IFERROR(RANK(order!O254,order!O$3:O$554,0),"")</f>
        <v/>
      </c>
      <c r="P254" s="4" t="str">
        <f ca="1">IFERROR(RANK(order!P254,order!P$3:P$554,0),"")</f>
        <v/>
      </c>
      <c r="Q254" s="4" t="str">
        <f ca="1">IFERROR(RANK(order!Q254,order!Q$3:Q$554,0),"")</f>
        <v/>
      </c>
      <c r="R254" s="4" t="str">
        <f ca="1">IFERROR(RANK(order!R254,order!R$3:R$554,0),"")</f>
        <v/>
      </c>
      <c r="S254" s="10" t="str">
        <f ca="1">IFERROR(RANK(order!S254,order!S$3:S$554,0),"")</f>
        <v/>
      </c>
      <c r="T254" s="10" t="str">
        <f ca="1">IFERROR(RANK(order!T254,order!T$3:T$554,0),"")</f>
        <v/>
      </c>
      <c r="U254" s="10" t="str">
        <f ca="1">IFERROR(RANK(order!U254,order!U$3:U$554,0),"")</f>
        <v/>
      </c>
      <c r="V254" s="4" t="str">
        <f ca="1">IFERROR(RANK(order!V254,order!V$3:V$554,0),"")</f>
        <v/>
      </c>
      <c r="W254" s="4" t="str">
        <f ca="1">IFERROR(RANK(order!W254,order!W$3:W$554,0),"")</f>
        <v/>
      </c>
      <c r="X254" s="4" t="str">
        <f ca="1">IFERROR(RANK(order!X254,order!X$3:X$554,0),"")</f>
        <v/>
      </c>
      <c r="Y254" s="10" t="str">
        <f ca="1">IFERROR(RANK(order!Y254,order!Y$3:Y$554,0),"")</f>
        <v/>
      </c>
      <c r="Z254" s="10" t="str">
        <f ca="1">IFERROR(RANK(order!Z254,order!Z$3:Z$554,0),"")</f>
        <v/>
      </c>
      <c r="AA254" s="10" t="str">
        <f ca="1">IFERROR(RANK(order!AA254,order!AA$3:AA$554,0),"")</f>
        <v/>
      </c>
      <c r="AB254" s="4" t="str">
        <f ca="1">IFERROR(RANK(order!AB254,order!AB$3:AB$554,0),"")</f>
        <v/>
      </c>
      <c r="AC254" s="4" t="str">
        <f ca="1">IFERROR(RANK(order!AC254,order!AC$3:AC$554,0),"")</f>
        <v/>
      </c>
      <c r="AD254" s="4" t="str">
        <f ca="1">IFERROR(RANK(order!AD254,order!AD$3:AD$554,0),"")</f>
        <v/>
      </c>
      <c r="AE254" s="10" t="str">
        <f ca="1">IFERROR(RANK(order!AE254,order!AE$3:AE$554,0),"")</f>
        <v/>
      </c>
      <c r="AF254" s="10" t="str">
        <f ca="1">IFERROR(RANK(order!AF254,order!AF$3:AF$554,0),"")</f>
        <v/>
      </c>
      <c r="AG254" s="10" t="str">
        <f ca="1">IFERROR(RANK(order!AG254,order!AG$3:AG$554,0),"")</f>
        <v/>
      </c>
      <c r="AH254" s="4" t="str">
        <f ca="1">IFERROR(RANK(order!AH254,order!AH$3:AH$554,0),"")</f>
        <v/>
      </c>
      <c r="AI254" s="4" t="str">
        <f ca="1">IFERROR(RANK(order!AI254,order!AI$3:AI$554,0),"")</f>
        <v/>
      </c>
      <c r="AJ254" s="4" t="str">
        <f ca="1">IFERROR(RANK(order!AJ254,order!AJ$3:AJ$554,0),"")</f>
        <v/>
      </c>
      <c r="AK254" s="10" t="str">
        <f ca="1">IFERROR(RANK(order!AK254,order!AK$3:AK$554,0),"")</f>
        <v/>
      </c>
      <c r="AL254" s="10" t="str">
        <f ca="1">IFERROR(RANK(order!AL254,order!AL$3:AL$554,0),"")</f>
        <v/>
      </c>
      <c r="AM254" s="10" t="str">
        <f ca="1">IFERROR(RANK(order!AM254,order!AM$3:AM$554,0),"")</f>
        <v/>
      </c>
      <c r="AN254" s="4" t="str">
        <f ca="1">IFERROR(RANK(order!AN254,order!AN$3:AN$554,0),"")</f>
        <v/>
      </c>
      <c r="AO254" s="4" t="str">
        <f ca="1">IFERROR(RANK(order!AO254,order!AO$3:AO$554,0),"")</f>
        <v/>
      </c>
      <c r="AP254" s="4" t="str">
        <f ca="1">IFERROR(RANK(order!AP254,order!AP$3:AP$554,0),"")</f>
        <v/>
      </c>
      <c r="AQ254" s="10" t="str">
        <f ca="1">IFERROR(RANK(order!AQ254,order!AQ$3:AQ$554,0),"")</f>
        <v/>
      </c>
      <c r="AR254" s="10" t="str">
        <f ca="1">IFERROR(RANK(order!AR254,order!AR$3:AR$554,0),"")</f>
        <v/>
      </c>
      <c r="AS254" s="10" t="str">
        <f ca="1">IFERROR(RANK(order!AS254,order!AS$3:AS$554,0),"")</f>
        <v/>
      </c>
      <c r="AT254" s="4" t="str">
        <f ca="1">IFERROR(RANK(order!AT254,order!AT$3:AT$554,0),"")</f>
        <v/>
      </c>
      <c r="AU254" s="4" t="str">
        <f ca="1">IFERROR(RANK(order!AU254,order!AU$3:AU$554,0),"")</f>
        <v/>
      </c>
      <c r="AV254" s="4" t="str">
        <f ca="1">IFERROR(RANK(order!AV254,order!AV$3:AV$554,0),"")</f>
        <v/>
      </c>
      <c r="AW254" s="10" t="str">
        <f ca="1">IFERROR(RANK(order!AW254,order!AW$3:AW$554,0),"")</f>
        <v/>
      </c>
      <c r="AX254" s="10" t="str">
        <f ca="1">IFERROR(RANK(order!AX254,order!AX$3:AX$554,0),"")</f>
        <v/>
      </c>
      <c r="AY254" s="10" t="str">
        <f ca="1">IFERROR(RANK(order!AY254,order!AY$3:AY$554,0),"")</f>
        <v/>
      </c>
      <c r="AZ254" s="4" t="str">
        <f ca="1">IFERROR(RANK(order!AZ254,order!AZ$3:AZ$554,0),"")</f>
        <v/>
      </c>
      <c r="BA254" s="4" t="str">
        <f ca="1">IFERROR(RANK(order!BA254,order!BA$3:BA$554,0),"")</f>
        <v/>
      </c>
      <c r="BB254" s="4" t="str">
        <f ca="1">IFERROR(RANK(order!BB254,order!BB$3:BB$554,0),"")</f>
        <v/>
      </c>
      <c r="BC254" s="10" t="str">
        <f ca="1">IFERROR(RANK(order!BC254,order!BC$3:BC$554,0),"")</f>
        <v/>
      </c>
      <c r="BD254" s="10" t="str">
        <f ca="1">IFERROR(RANK(order!BD254,order!BD$3:BD$554,0),"")</f>
        <v/>
      </c>
      <c r="BE254" s="10" t="str">
        <f ca="1">IFERROR(RANK(order!BE254,order!BE$3:BE$554,0),"")</f>
        <v/>
      </c>
      <c r="BF254" s="4" t="str">
        <f ca="1">IFERROR(RANK(order!BF254,order!BF$3:BF$554,0),"")</f>
        <v/>
      </c>
      <c r="BG254" s="4" t="str">
        <f ca="1">IFERROR(RANK(order!BG254,order!BG$3:BG$554,0),"")</f>
        <v/>
      </c>
      <c r="BH254" s="4" t="str">
        <f ca="1">IFERROR(RANK(order!BH254,order!BH$3:BH$554,0),"")</f>
        <v/>
      </c>
      <c r="BI254" s="10" t="str">
        <f ca="1">IFERROR(RANK(order!BI254,order!BI$3:BI$554,0),"")</f>
        <v/>
      </c>
      <c r="BJ254" s="10" t="str">
        <f ca="1">IFERROR(RANK(order!BJ254,order!BJ$3:BJ$554,0),"")</f>
        <v/>
      </c>
      <c r="BK254" s="10" t="str">
        <f ca="1">IFERROR(RANK(order!BK254,order!BK$3:BK$554,0),"")</f>
        <v/>
      </c>
      <c r="BL254" s="4" t="str">
        <f ca="1">IFERROR(RANK(order!BL254,order!BL$3:BL$554,0),"")</f>
        <v/>
      </c>
      <c r="BM254" s="4" t="str">
        <f ca="1">IFERROR(RANK(order!BM254,order!BM$3:BM$554,0),"")</f>
        <v/>
      </c>
      <c r="BN254" s="4" t="str">
        <f ca="1">IFERROR(RANK(order!BN254,order!BN$3:BN$554,0),"")</f>
        <v/>
      </c>
      <c r="BO254" s="10" t="str">
        <f ca="1">IFERROR(RANK(order!BO254,order!BO$3:BO$554,0),"")</f>
        <v/>
      </c>
      <c r="BP254" s="10" t="str">
        <f ca="1">IFERROR(RANK(order!BP254,order!BP$3:BP$554,0),"")</f>
        <v/>
      </c>
      <c r="BQ254" s="10" t="str">
        <f ca="1">IFERROR(RANK(order!BQ254,order!BQ$3:BQ$554,0),"")</f>
        <v/>
      </c>
      <c r="BR254" s="4" t="str">
        <f ca="1">IFERROR(RANK(order!BR254,order!BR$3:BR$554,0),"")</f>
        <v/>
      </c>
      <c r="BS254" s="4" t="str">
        <f ca="1">IFERROR(RANK(order!BS254,order!BS$3:BS$554,0),"")</f>
        <v/>
      </c>
      <c r="BT254" s="4" t="str">
        <f ca="1">IFERROR(RANK(order!BT254,order!BT$3:BT$554,0),"")</f>
        <v/>
      </c>
      <c r="BU254" s="95">
        <f t="shared" si="313"/>
        <v>252</v>
      </c>
      <c r="BV254" s="35" t="str">
        <f t="shared" si="314"/>
        <v>E1</v>
      </c>
      <c r="BW254" s="55">
        <f t="shared" ca="1" si="237"/>
        <v>0</v>
      </c>
      <c r="BX254" s="56" t="str">
        <f t="shared" ca="1" si="238"/>
        <v/>
      </c>
      <c r="BY254" s="56" t="str">
        <f t="shared" ca="1" si="239"/>
        <v/>
      </c>
      <c r="BZ254" s="57" t="str">
        <f t="shared" ca="1" si="240"/>
        <v/>
      </c>
      <c r="CA254" s="57" t="str">
        <f t="shared" ca="1" si="241"/>
        <v/>
      </c>
      <c r="CB254" s="58" t="str">
        <f t="shared" ca="1" si="242"/>
        <v/>
      </c>
      <c r="CC254" s="57" t="str">
        <f t="shared" ca="1" si="243"/>
        <v/>
      </c>
      <c r="CD254" s="57" t="str">
        <f t="shared" ca="1" si="244"/>
        <v/>
      </c>
      <c r="CE254" s="58" t="str">
        <f t="shared" ca="1" si="245"/>
        <v/>
      </c>
      <c r="CF254" s="59" t="str">
        <f t="shared" ca="1" si="246"/>
        <v/>
      </c>
      <c r="CG254" s="57" t="str">
        <f t="shared" ca="1" si="247"/>
        <v/>
      </c>
      <c r="CH254" s="57" t="str">
        <f t="shared" ca="1" si="248"/>
        <v/>
      </c>
      <c r="CI254" s="57" t="str">
        <f t="shared" ca="1" si="249"/>
        <v/>
      </c>
      <c r="CJ254" s="57" t="str">
        <f t="shared" ca="1" si="250"/>
        <v/>
      </c>
      <c r="CK254" s="57" t="str">
        <f t="shared" ca="1" si="251"/>
        <v/>
      </c>
      <c r="CL254" s="57" t="str">
        <f t="shared" ca="1" si="252"/>
        <v/>
      </c>
      <c r="CM254" s="57" t="str">
        <f t="shared" ca="1" si="253"/>
        <v/>
      </c>
      <c r="CN254" s="57" t="str">
        <f t="shared" ca="1" si="254"/>
        <v/>
      </c>
      <c r="CO254" s="57" t="str">
        <f t="shared" ca="1" si="255"/>
        <v/>
      </c>
      <c r="CP254" s="57" t="str">
        <f t="shared" ca="1" si="256"/>
        <v/>
      </c>
      <c r="CQ254" s="57" t="str">
        <f t="shared" ca="1" si="257"/>
        <v/>
      </c>
      <c r="CR254" s="57" t="str">
        <f t="shared" ca="1" si="258"/>
        <v/>
      </c>
      <c r="CS254" s="60" t="str">
        <f t="shared" ca="1" si="259"/>
        <v/>
      </c>
      <c r="CT254" s="60" t="str">
        <f t="shared" ca="1" si="260"/>
        <v/>
      </c>
      <c r="CU254" s="60" t="str">
        <f t="shared" ca="1" si="261"/>
        <v/>
      </c>
      <c r="CV254" s="60" t="str">
        <f t="shared" ca="1" si="262"/>
        <v/>
      </c>
      <c r="CW254" s="60" t="str">
        <f t="shared" ca="1" si="263"/>
        <v/>
      </c>
      <c r="CX254" s="60" t="str">
        <f t="shared" ca="1" si="264"/>
        <v/>
      </c>
      <c r="CY254" s="60" t="str">
        <f t="shared" ca="1" si="265"/>
        <v/>
      </c>
      <c r="CZ254" s="60" t="str">
        <f t="shared" ca="1" si="266"/>
        <v/>
      </c>
      <c r="DA254" s="65" t="str">
        <f t="shared" ca="1" si="267"/>
        <v/>
      </c>
      <c r="DB254" s="65" t="str">
        <f t="shared" ca="1" si="268"/>
        <v/>
      </c>
      <c r="DC254" s="65" t="str">
        <f t="shared" ca="1" si="269"/>
        <v/>
      </c>
      <c r="DD254" s="65" t="str">
        <f t="shared" ca="1" si="270"/>
        <v/>
      </c>
      <c r="DE254" s="65" t="str">
        <f t="shared" ca="1" si="271"/>
        <v/>
      </c>
      <c r="DF254" s="66" t="str">
        <f t="shared" ca="1" si="272"/>
        <v/>
      </c>
      <c r="DG254" s="66" t="str">
        <f t="shared" ca="1" si="273"/>
        <v/>
      </c>
      <c r="DH254" s="66" t="str">
        <f t="shared" ca="1" si="274"/>
        <v/>
      </c>
      <c r="DI254" s="66" t="str">
        <f t="shared" ca="1" si="275"/>
        <v/>
      </c>
      <c r="DJ254" s="66" t="str">
        <f t="shared" ca="1" si="276"/>
        <v/>
      </c>
      <c r="DK254" s="65" t="str">
        <f t="shared" ca="1" si="277"/>
        <v/>
      </c>
      <c r="DL254" s="65" t="str">
        <f t="shared" ca="1" si="278"/>
        <v/>
      </c>
      <c r="DM254" s="65" t="str">
        <f t="shared" ca="1" si="279"/>
        <v/>
      </c>
      <c r="DN254" s="65" t="str">
        <f t="shared" ca="1" si="280"/>
        <v/>
      </c>
      <c r="DO254" s="65" t="str">
        <f t="shared" ca="1" si="281"/>
        <v/>
      </c>
      <c r="DP254" s="65" t="str">
        <f t="shared" ca="1" si="282"/>
        <v/>
      </c>
      <c r="DQ254" s="65" t="str">
        <f t="shared" ca="1" si="283"/>
        <v/>
      </c>
      <c r="DR254" s="69" t="str">
        <f t="shared" ca="1" si="284"/>
        <v/>
      </c>
      <c r="DS254" s="69" t="str">
        <f t="shared" ca="1" si="285"/>
        <v/>
      </c>
      <c r="DT254" s="69" t="str">
        <f t="shared" ca="1" si="286"/>
        <v/>
      </c>
      <c r="DU254" s="69" t="str">
        <f t="shared" ca="1" si="287"/>
        <v/>
      </c>
      <c r="DV254" s="69" t="str">
        <f t="shared" ca="1" si="288"/>
        <v/>
      </c>
      <c r="DW254" s="69" t="str">
        <f t="shared" ca="1" si="289"/>
        <v/>
      </c>
      <c r="DX254" s="69" t="str">
        <f t="shared" ca="1" si="290"/>
        <v/>
      </c>
      <c r="DY254" s="69" t="str">
        <f t="shared" ca="1" si="291"/>
        <v/>
      </c>
      <c r="DZ254" s="72" t="str">
        <f t="shared" ca="1" si="292"/>
        <v/>
      </c>
      <c r="EA254" s="72" t="str">
        <f t="shared" ca="1" si="293"/>
        <v/>
      </c>
      <c r="EB254" s="72" t="str">
        <f t="shared" ca="1" si="294"/>
        <v/>
      </c>
      <c r="EC254" s="65" t="str">
        <f t="shared" ca="1" si="295"/>
        <v/>
      </c>
      <c r="ED254" s="65" t="str">
        <f t="shared" ca="1" si="296"/>
        <v/>
      </c>
      <c r="EE254" s="65" t="str">
        <f t="shared" ca="1" si="297"/>
        <v/>
      </c>
      <c r="EF254" s="65" t="str">
        <f t="shared" ca="1" si="298"/>
        <v/>
      </c>
      <c r="EG254" s="65" t="str">
        <f t="shared" ca="1" si="299"/>
        <v/>
      </c>
      <c r="EH254" s="65" t="str">
        <f t="shared" ca="1" si="300"/>
        <v/>
      </c>
      <c r="EI254" s="429" t="str">
        <f t="shared" ca="1" si="301"/>
        <v>No</v>
      </c>
      <c r="EJ254" s="428" t="str">
        <f t="shared" ca="1" si="302"/>
        <v/>
      </c>
      <c r="EK254" s="428" t="str">
        <f t="shared" ca="1" si="303"/>
        <v/>
      </c>
      <c r="EL254" s="65" t="str">
        <f t="shared" ca="1" si="304"/>
        <v/>
      </c>
      <c r="EM254" s="65" t="str">
        <f t="shared" ca="1" si="305"/>
        <v/>
      </c>
      <c r="EN254" s="65" t="str">
        <f t="shared" ca="1" si="306"/>
        <v/>
      </c>
      <c r="EO254" s="433" t="str">
        <f t="shared" ca="1" si="307"/>
        <v/>
      </c>
      <c r="EP254" s="433" t="str">
        <f t="shared" ca="1" si="308"/>
        <v/>
      </c>
      <c r="EQ254" s="433" t="str">
        <f t="shared" ca="1" si="309"/>
        <v/>
      </c>
      <c r="ER254" s="433" t="str">
        <f t="shared" ca="1" si="310"/>
        <v/>
      </c>
      <c r="ES254" s="433" t="str">
        <f t="shared" ca="1" si="311"/>
        <v/>
      </c>
      <c r="ET254" s="433" t="str">
        <f t="shared" ca="1" si="312"/>
        <v/>
      </c>
      <c r="EU254" s="433" t="str">
        <f ca="1">IF(OR(CO254="",CQ254=""),"",Discipline!$P$3*CO254+Discipline!$X$3*CQ254)</f>
        <v/>
      </c>
      <c r="EV254" s="433" t="str">
        <f ca="1">IF(OR(CP254="",CR254=""),"",Discipline!$P$3*CP254+Discipline!$X$3*CR254)</f>
        <v/>
      </c>
    </row>
    <row r="255" spans="1:152" x14ac:dyDescent="0.25">
      <c r="A255" s="10" t="str">
        <f ca="1">IFERROR(RANK(order!A255,order!A$3:A$554,0),"")</f>
        <v/>
      </c>
      <c r="B255" s="10" t="str">
        <f ca="1">IFERROR(RANK(order!B255,order!B$3:B$554,0),"")</f>
        <v/>
      </c>
      <c r="C255" s="10" t="str">
        <f ca="1">IFERROR(RANK(order!C255,order!C$3:C$554,0),"")</f>
        <v/>
      </c>
      <c r="D255" s="4" t="str">
        <f ca="1">IFERROR(RANK(order!D255,order!D$3:D$554,0),"")</f>
        <v/>
      </c>
      <c r="E255" s="4" t="str">
        <f ca="1">IFERROR(RANK(order!E255,order!E$3:E$554,0),"")</f>
        <v/>
      </c>
      <c r="F255" s="4" t="str">
        <f ca="1">IFERROR(RANK(order!F255,order!F$3:F$554,0),"")</f>
        <v/>
      </c>
      <c r="G255" s="10" t="str">
        <f ca="1">IFERROR(RANK(order!G255,order!G$3:G$554,0),"")</f>
        <v/>
      </c>
      <c r="H255" s="10" t="str">
        <f ca="1">IFERROR(RANK(order!H255,order!H$3:H$554,0),"")</f>
        <v/>
      </c>
      <c r="I255" s="10" t="str">
        <f ca="1">IFERROR(RANK(order!I255,order!I$3:I$554,0),"")</f>
        <v/>
      </c>
      <c r="J255" s="4" t="str">
        <f ca="1">IFERROR(RANK(order!J255,order!J$3:J$554,0),"")</f>
        <v/>
      </c>
      <c r="K255" s="4" t="str">
        <f ca="1">IFERROR(RANK(order!K255,order!K$3:K$554,0),"")</f>
        <v/>
      </c>
      <c r="L255" s="4" t="str">
        <f ca="1">IFERROR(RANK(order!L255,order!L$3:L$554,0),"")</f>
        <v/>
      </c>
      <c r="M255" s="10" t="str">
        <f ca="1">IFERROR(RANK(order!M255,order!M$3:M$554,0),"")</f>
        <v/>
      </c>
      <c r="N255" s="10" t="str">
        <f ca="1">IFERROR(RANK(order!N255,order!N$3:N$554,0),"")</f>
        <v/>
      </c>
      <c r="O255" s="10" t="str">
        <f ca="1">IFERROR(RANK(order!O255,order!O$3:O$554,0),"")</f>
        <v/>
      </c>
      <c r="P255" s="4" t="str">
        <f ca="1">IFERROR(RANK(order!P255,order!P$3:P$554,0),"")</f>
        <v/>
      </c>
      <c r="Q255" s="4" t="str">
        <f ca="1">IFERROR(RANK(order!Q255,order!Q$3:Q$554,0),"")</f>
        <v/>
      </c>
      <c r="R255" s="4" t="str">
        <f ca="1">IFERROR(RANK(order!R255,order!R$3:R$554,0),"")</f>
        <v/>
      </c>
      <c r="S255" s="10" t="str">
        <f ca="1">IFERROR(RANK(order!S255,order!S$3:S$554,0),"")</f>
        <v/>
      </c>
      <c r="T255" s="10" t="str">
        <f ca="1">IFERROR(RANK(order!T255,order!T$3:T$554,0),"")</f>
        <v/>
      </c>
      <c r="U255" s="10" t="str">
        <f ca="1">IFERROR(RANK(order!U255,order!U$3:U$554,0),"")</f>
        <v/>
      </c>
      <c r="V255" s="4" t="str">
        <f ca="1">IFERROR(RANK(order!V255,order!V$3:V$554,0),"")</f>
        <v/>
      </c>
      <c r="W255" s="4" t="str">
        <f ca="1">IFERROR(RANK(order!W255,order!W$3:W$554,0),"")</f>
        <v/>
      </c>
      <c r="X255" s="4" t="str">
        <f ca="1">IFERROR(RANK(order!X255,order!X$3:X$554,0),"")</f>
        <v/>
      </c>
      <c r="Y255" s="10" t="str">
        <f ca="1">IFERROR(RANK(order!Y255,order!Y$3:Y$554,0),"")</f>
        <v/>
      </c>
      <c r="Z255" s="10" t="str">
        <f ca="1">IFERROR(RANK(order!Z255,order!Z$3:Z$554,0),"")</f>
        <v/>
      </c>
      <c r="AA255" s="10" t="str">
        <f ca="1">IFERROR(RANK(order!AA255,order!AA$3:AA$554,0),"")</f>
        <v/>
      </c>
      <c r="AB255" s="4" t="str">
        <f ca="1">IFERROR(RANK(order!AB255,order!AB$3:AB$554,0),"")</f>
        <v/>
      </c>
      <c r="AC255" s="4" t="str">
        <f ca="1">IFERROR(RANK(order!AC255,order!AC$3:AC$554,0),"")</f>
        <v/>
      </c>
      <c r="AD255" s="4" t="str">
        <f ca="1">IFERROR(RANK(order!AD255,order!AD$3:AD$554,0),"")</f>
        <v/>
      </c>
      <c r="AE255" s="10" t="str">
        <f ca="1">IFERROR(RANK(order!AE255,order!AE$3:AE$554,0),"")</f>
        <v/>
      </c>
      <c r="AF255" s="10" t="str">
        <f ca="1">IFERROR(RANK(order!AF255,order!AF$3:AF$554,0),"")</f>
        <v/>
      </c>
      <c r="AG255" s="10" t="str">
        <f ca="1">IFERROR(RANK(order!AG255,order!AG$3:AG$554,0),"")</f>
        <v/>
      </c>
      <c r="AH255" s="4" t="str">
        <f ca="1">IFERROR(RANK(order!AH255,order!AH$3:AH$554,0),"")</f>
        <v/>
      </c>
      <c r="AI255" s="4" t="str">
        <f ca="1">IFERROR(RANK(order!AI255,order!AI$3:AI$554,0),"")</f>
        <v/>
      </c>
      <c r="AJ255" s="4" t="str">
        <f ca="1">IFERROR(RANK(order!AJ255,order!AJ$3:AJ$554,0),"")</f>
        <v/>
      </c>
      <c r="AK255" s="10" t="str">
        <f ca="1">IFERROR(RANK(order!AK255,order!AK$3:AK$554,0),"")</f>
        <v/>
      </c>
      <c r="AL255" s="10" t="str">
        <f ca="1">IFERROR(RANK(order!AL255,order!AL$3:AL$554,0),"")</f>
        <v/>
      </c>
      <c r="AM255" s="10" t="str">
        <f ca="1">IFERROR(RANK(order!AM255,order!AM$3:AM$554,0),"")</f>
        <v/>
      </c>
      <c r="AN255" s="4" t="str">
        <f ca="1">IFERROR(RANK(order!AN255,order!AN$3:AN$554,0),"")</f>
        <v/>
      </c>
      <c r="AO255" s="4" t="str">
        <f ca="1">IFERROR(RANK(order!AO255,order!AO$3:AO$554,0),"")</f>
        <v/>
      </c>
      <c r="AP255" s="4" t="str">
        <f ca="1">IFERROR(RANK(order!AP255,order!AP$3:AP$554,0),"")</f>
        <v/>
      </c>
      <c r="AQ255" s="10" t="str">
        <f ca="1">IFERROR(RANK(order!AQ255,order!AQ$3:AQ$554,0),"")</f>
        <v/>
      </c>
      <c r="AR255" s="10" t="str">
        <f ca="1">IFERROR(RANK(order!AR255,order!AR$3:AR$554,0),"")</f>
        <v/>
      </c>
      <c r="AS255" s="10" t="str">
        <f ca="1">IFERROR(RANK(order!AS255,order!AS$3:AS$554,0),"")</f>
        <v/>
      </c>
      <c r="AT255" s="4" t="str">
        <f ca="1">IFERROR(RANK(order!AT255,order!AT$3:AT$554,0),"")</f>
        <v/>
      </c>
      <c r="AU255" s="4" t="str">
        <f ca="1">IFERROR(RANK(order!AU255,order!AU$3:AU$554,0),"")</f>
        <v/>
      </c>
      <c r="AV255" s="4" t="str">
        <f ca="1">IFERROR(RANK(order!AV255,order!AV$3:AV$554,0),"")</f>
        <v/>
      </c>
      <c r="AW255" s="10" t="str">
        <f ca="1">IFERROR(RANK(order!AW255,order!AW$3:AW$554,0),"")</f>
        <v/>
      </c>
      <c r="AX255" s="10" t="str">
        <f ca="1">IFERROR(RANK(order!AX255,order!AX$3:AX$554,0),"")</f>
        <v/>
      </c>
      <c r="AY255" s="10" t="str">
        <f ca="1">IFERROR(RANK(order!AY255,order!AY$3:AY$554,0),"")</f>
        <v/>
      </c>
      <c r="AZ255" s="4" t="str">
        <f ca="1">IFERROR(RANK(order!AZ255,order!AZ$3:AZ$554,0),"")</f>
        <v/>
      </c>
      <c r="BA255" s="4" t="str">
        <f ca="1">IFERROR(RANK(order!BA255,order!BA$3:BA$554,0),"")</f>
        <v/>
      </c>
      <c r="BB255" s="4" t="str">
        <f ca="1">IFERROR(RANK(order!BB255,order!BB$3:BB$554,0),"")</f>
        <v/>
      </c>
      <c r="BC255" s="10" t="str">
        <f ca="1">IFERROR(RANK(order!BC255,order!BC$3:BC$554,0),"")</f>
        <v/>
      </c>
      <c r="BD255" s="10" t="str">
        <f ca="1">IFERROR(RANK(order!BD255,order!BD$3:BD$554,0),"")</f>
        <v/>
      </c>
      <c r="BE255" s="10" t="str">
        <f ca="1">IFERROR(RANK(order!BE255,order!BE$3:BE$554,0),"")</f>
        <v/>
      </c>
      <c r="BF255" s="4" t="str">
        <f ca="1">IFERROR(RANK(order!BF255,order!BF$3:BF$554,0),"")</f>
        <v/>
      </c>
      <c r="BG255" s="4" t="str">
        <f ca="1">IFERROR(RANK(order!BG255,order!BG$3:BG$554,0),"")</f>
        <v/>
      </c>
      <c r="BH255" s="4" t="str">
        <f ca="1">IFERROR(RANK(order!BH255,order!BH$3:BH$554,0),"")</f>
        <v/>
      </c>
      <c r="BI255" s="10" t="str">
        <f ca="1">IFERROR(RANK(order!BI255,order!BI$3:BI$554,0),"")</f>
        <v/>
      </c>
      <c r="BJ255" s="10" t="str">
        <f ca="1">IFERROR(RANK(order!BJ255,order!BJ$3:BJ$554,0),"")</f>
        <v/>
      </c>
      <c r="BK255" s="10" t="str">
        <f ca="1">IFERROR(RANK(order!BK255,order!BK$3:BK$554,0),"")</f>
        <v/>
      </c>
      <c r="BL255" s="4" t="str">
        <f ca="1">IFERROR(RANK(order!BL255,order!BL$3:BL$554,0),"")</f>
        <v/>
      </c>
      <c r="BM255" s="4" t="str">
        <f ca="1">IFERROR(RANK(order!BM255,order!BM$3:BM$554,0),"")</f>
        <v/>
      </c>
      <c r="BN255" s="4" t="str">
        <f ca="1">IFERROR(RANK(order!BN255,order!BN$3:BN$554,0),"")</f>
        <v/>
      </c>
      <c r="BO255" s="10" t="str">
        <f ca="1">IFERROR(RANK(order!BO255,order!BO$3:BO$554,0),"")</f>
        <v/>
      </c>
      <c r="BP255" s="10" t="str">
        <f ca="1">IFERROR(RANK(order!BP255,order!BP$3:BP$554,0),"")</f>
        <v/>
      </c>
      <c r="BQ255" s="10" t="str">
        <f ca="1">IFERROR(RANK(order!BQ255,order!BQ$3:BQ$554,0),"")</f>
        <v/>
      </c>
      <c r="BR255" s="4" t="str">
        <f ca="1">IFERROR(RANK(order!BR255,order!BR$3:BR$554,0),"")</f>
        <v/>
      </c>
      <c r="BS255" s="4" t="str">
        <f ca="1">IFERROR(RANK(order!BS255,order!BS$3:BS$554,0),"")</f>
        <v/>
      </c>
      <c r="BT255" s="4" t="str">
        <f ca="1">IFERROR(RANK(order!BT255,order!BT$3:BT$554,0),"")</f>
        <v/>
      </c>
      <c r="BU255" s="95">
        <f t="shared" si="313"/>
        <v>253</v>
      </c>
      <c r="BV255" s="35" t="str">
        <f t="shared" si="314"/>
        <v>E1</v>
      </c>
      <c r="BW255" s="55">
        <f t="shared" ca="1" si="237"/>
        <v>0</v>
      </c>
      <c r="BX255" s="56" t="str">
        <f t="shared" ca="1" si="238"/>
        <v/>
      </c>
      <c r="BY255" s="56" t="str">
        <f t="shared" ca="1" si="239"/>
        <v/>
      </c>
      <c r="BZ255" s="57" t="str">
        <f t="shared" ca="1" si="240"/>
        <v/>
      </c>
      <c r="CA255" s="57" t="str">
        <f t="shared" ca="1" si="241"/>
        <v/>
      </c>
      <c r="CB255" s="58" t="str">
        <f t="shared" ca="1" si="242"/>
        <v/>
      </c>
      <c r="CC255" s="57" t="str">
        <f t="shared" ca="1" si="243"/>
        <v/>
      </c>
      <c r="CD255" s="57" t="str">
        <f t="shared" ca="1" si="244"/>
        <v/>
      </c>
      <c r="CE255" s="58" t="str">
        <f t="shared" ca="1" si="245"/>
        <v/>
      </c>
      <c r="CF255" s="59" t="str">
        <f t="shared" ca="1" si="246"/>
        <v/>
      </c>
      <c r="CG255" s="57" t="str">
        <f t="shared" ca="1" si="247"/>
        <v/>
      </c>
      <c r="CH255" s="57" t="str">
        <f t="shared" ca="1" si="248"/>
        <v/>
      </c>
      <c r="CI255" s="57" t="str">
        <f t="shared" ca="1" si="249"/>
        <v/>
      </c>
      <c r="CJ255" s="57" t="str">
        <f t="shared" ca="1" si="250"/>
        <v/>
      </c>
      <c r="CK255" s="57" t="str">
        <f t="shared" ca="1" si="251"/>
        <v/>
      </c>
      <c r="CL255" s="57" t="str">
        <f t="shared" ca="1" si="252"/>
        <v/>
      </c>
      <c r="CM255" s="57" t="str">
        <f t="shared" ca="1" si="253"/>
        <v/>
      </c>
      <c r="CN255" s="57" t="str">
        <f t="shared" ca="1" si="254"/>
        <v/>
      </c>
      <c r="CO255" s="57" t="str">
        <f t="shared" ca="1" si="255"/>
        <v/>
      </c>
      <c r="CP255" s="57" t="str">
        <f t="shared" ca="1" si="256"/>
        <v/>
      </c>
      <c r="CQ255" s="57" t="str">
        <f t="shared" ca="1" si="257"/>
        <v/>
      </c>
      <c r="CR255" s="57" t="str">
        <f t="shared" ca="1" si="258"/>
        <v/>
      </c>
      <c r="CS255" s="60" t="str">
        <f t="shared" ca="1" si="259"/>
        <v/>
      </c>
      <c r="CT255" s="60" t="str">
        <f t="shared" ca="1" si="260"/>
        <v/>
      </c>
      <c r="CU255" s="60" t="str">
        <f t="shared" ca="1" si="261"/>
        <v/>
      </c>
      <c r="CV255" s="60" t="str">
        <f t="shared" ca="1" si="262"/>
        <v/>
      </c>
      <c r="CW255" s="60" t="str">
        <f t="shared" ca="1" si="263"/>
        <v/>
      </c>
      <c r="CX255" s="60" t="str">
        <f t="shared" ca="1" si="264"/>
        <v/>
      </c>
      <c r="CY255" s="60" t="str">
        <f t="shared" ca="1" si="265"/>
        <v/>
      </c>
      <c r="CZ255" s="60" t="str">
        <f t="shared" ca="1" si="266"/>
        <v/>
      </c>
      <c r="DA255" s="65" t="str">
        <f t="shared" ca="1" si="267"/>
        <v/>
      </c>
      <c r="DB255" s="65" t="str">
        <f t="shared" ca="1" si="268"/>
        <v/>
      </c>
      <c r="DC255" s="65" t="str">
        <f t="shared" ca="1" si="269"/>
        <v/>
      </c>
      <c r="DD255" s="65" t="str">
        <f t="shared" ca="1" si="270"/>
        <v/>
      </c>
      <c r="DE255" s="65" t="str">
        <f t="shared" ca="1" si="271"/>
        <v/>
      </c>
      <c r="DF255" s="66" t="str">
        <f t="shared" ca="1" si="272"/>
        <v/>
      </c>
      <c r="DG255" s="66" t="str">
        <f t="shared" ca="1" si="273"/>
        <v/>
      </c>
      <c r="DH255" s="66" t="str">
        <f t="shared" ca="1" si="274"/>
        <v/>
      </c>
      <c r="DI255" s="66" t="str">
        <f t="shared" ca="1" si="275"/>
        <v/>
      </c>
      <c r="DJ255" s="66" t="str">
        <f t="shared" ca="1" si="276"/>
        <v/>
      </c>
      <c r="DK255" s="65" t="str">
        <f t="shared" ca="1" si="277"/>
        <v/>
      </c>
      <c r="DL255" s="65" t="str">
        <f t="shared" ca="1" si="278"/>
        <v/>
      </c>
      <c r="DM255" s="65" t="str">
        <f t="shared" ca="1" si="279"/>
        <v/>
      </c>
      <c r="DN255" s="65" t="str">
        <f t="shared" ca="1" si="280"/>
        <v/>
      </c>
      <c r="DO255" s="65" t="str">
        <f t="shared" ca="1" si="281"/>
        <v/>
      </c>
      <c r="DP255" s="65" t="str">
        <f t="shared" ca="1" si="282"/>
        <v/>
      </c>
      <c r="DQ255" s="65" t="str">
        <f t="shared" ca="1" si="283"/>
        <v/>
      </c>
      <c r="DR255" s="69" t="str">
        <f t="shared" ca="1" si="284"/>
        <v/>
      </c>
      <c r="DS255" s="69" t="str">
        <f t="shared" ca="1" si="285"/>
        <v/>
      </c>
      <c r="DT255" s="69" t="str">
        <f t="shared" ca="1" si="286"/>
        <v/>
      </c>
      <c r="DU255" s="69" t="str">
        <f t="shared" ca="1" si="287"/>
        <v/>
      </c>
      <c r="DV255" s="69" t="str">
        <f t="shared" ca="1" si="288"/>
        <v/>
      </c>
      <c r="DW255" s="69" t="str">
        <f t="shared" ca="1" si="289"/>
        <v/>
      </c>
      <c r="DX255" s="69" t="str">
        <f t="shared" ca="1" si="290"/>
        <v/>
      </c>
      <c r="DY255" s="69" t="str">
        <f t="shared" ca="1" si="291"/>
        <v/>
      </c>
      <c r="DZ255" s="72" t="str">
        <f t="shared" ca="1" si="292"/>
        <v/>
      </c>
      <c r="EA255" s="72" t="str">
        <f t="shared" ca="1" si="293"/>
        <v/>
      </c>
      <c r="EB255" s="72" t="str">
        <f t="shared" ca="1" si="294"/>
        <v/>
      </c>
      <c r="EC255" s="65" t="str">
        <f t="shared" ca="1" si="295"/>
        <v/>
      </c>
      <c r="ED255" s="65" t="str">
        <f t="shared" ca="1" si="296"/>
        <v/>
      </c>
      <c r="EE255" s="65" t="str">
        <f t="shared" ca="1" si="297"/>
        <v/>
      </c>
      <c r="EF255" s="65" t="str">
        <f t="shared" ca="1" si="298"/>
        <v/>
      </c>
      <c r="EG255" s="65" t="str">
        <f t="shared" ca="1" si="299"/>
        <v/>
      </c>
      <c r="EH255" s="65" t="str">
        <f t="shared" ca="1" si="300"/>
        <v/>
      </c>
      <c r="EI255" s="429" t="str">
        <f t="shared" ca="1" si="301"/>
        <v>No</v>
      </c>
      <c r="EJ255" s="428" t="str">
        <f t="shared" ca="1" si="302"/>
        <v/>
      </c>
      <c r="EK255" s="428" t="str">
        <f t="shared" ca="1" si="303"/>
        <v/>
      </c>
      <c r="EL255" s="65" t="str">
        <f t="shared" ca="1" si="304"/>
        <v/>
      </c>
      <c r="EM255" s="65" t="str">
        <f t="shared" ca="1" si="305"/>
        <v/>
      </c>
      <c r="EN255" s="65" t="str">
        <f t="shared" ca="1" si="306"/>
        <v/>
      </c>
      <c r="EO255" s="433" t="str">
        <f t="shared" ca="1" si="307"/>
        <v/>
      </c>
      <c r="EP255" s="433" t="str">
        <f t="shared" ca="1" si="308"/>
        <v/>
      </c>
      <c r="EQ255" s="433" t="str">
        <f t="shared" ca="1" si="309"/>
        <v/>
      </c>
      <c r="ER255" s="433" t="str">
        <f t="shared" ca="1" si="310"/>
        <v/>
      </c>
      <c r="ES255" s="433" t="str">
        <f t="shared" ca="1" si="311"/>
        <v/>
      </c>
      <c r="ET255" s="433" t="str">
        <f t="shared" ca="1" si="312"/>
        <v/>
      </c>
      <c r="EU255" s="433" t="str">
        <f ca="1">IF(OR(CO255="",CQ255=""),"",Discipline!$P$3*CO255+Discipline!$X$3*CQ255)</f>
        <v/>
      </c>
      <c r="EV255" s="433" t="str">
        <f ca="1">IF(OR(CP255="",CR255=""),"",Discipline!$P$3*CP255+Discipline!$X$3*CR255)</f>
        <v/>
      </c>
    </row>
    <row r="256" spans="1:152" x14ac:dyDescent="0.25">
      <c r="A256" s="10" t="str">
        <f ca="1">IFERROR(RANK(order!A256,order!A$3:A$554,0),"")</f>
        <v/>
      </c>
      <c r="B256" s="10" t="str">
        <f ca="1">IFERROR(RANK(order!B256,order!B$3:B$554,0),"")</f>
        <v/>
      </c>
      <c r="C256" s="10" t="str">
        <f ca="1">IFERROR(RANK(order!C256,order!C$3:C$554,0),"")</f>
        <v/>
      </c>
      <c r="D256" s="4" t="str">
        <f ca="1">IFERROR(RANK(order!D256,order!D$3:D$554,0),"")</f>
        <v/>
      </c>
      <c r="E256" s="4" t="str">
        <f ca="1">IFERROR(RANK(order!E256,order!E$3:E$554,0),"")</f>
        <v/>
      </c>
      <c r="F256" s="4" t="str">
        <f ca="1">IFERROR(RANK(order!F256,order!F$3:F$554,0),"")</f>
        <v/>
      </c>
      <c r="G256" s="10" t="str">
        <f ca="1">IFERROR(RANK(order!G256,order!G$3:G$554,0),"")</f>
        <v/>
      </c>
      <c r="H256" s="10" t="str">
        <f ca="1">IFERROR(RANK(order!H256,order!H$3:H$554,0),"")</f>
        <v/>
      </c>
      <c r="I256" s="10" t="str">
        <f ca="1">IFERROR(RANK(order!I256,order!I$3:I$554,0),"")</f>
        <v/>
      </c>
      <c r="J256" s="4" t="str">
        <f ca="1">IFERROR(RANK(order!J256,order!J$3:J$554,0),"")</f>
        <v/>
      </c>
      <c r="K256" s="4" t="str">
        <f ca="1">IFERROR(RANK(order!K256,order!K$3:K$554,0),"")</f>
        <v/>
      </c>
      <c r="L256" s="4" t="str">
        <f ca="1">IFERROR(RANK(order!L256,order!L$3:L$554,0),"")</f>
        <v/>
      </c>
      <c r="M256" s="10" t="str">
        <f ca="1">IFERROR(RANK(order!M256,order!M$3:M$554,0),"")</f>
        <v/>
      </c>
      <c r="N256" s="10" t="str">
        <f ca="1">IFERROR(RANK(order!N256,order!N$3:N$554,0),"")</f>
        <v/>
      </c>
      <c r="O256" s="10" t="str">
        <f ca="1">IFERROR(RANK(order!O256,order!O$3:O$554,0),"")</f>
        <v/>
      </c>
      <c r="P256" s="4" t="str">
        <f ca="1">IFERROR(RANK(order!P256,order!P$3:P$554,0),"")</f>
        <v/>
      </c>
      <c r="Q256" s="4" t="str">
        <f ca="1">IFERROR(RANK(order!Q256,order!Q$3:Q$554,0),"")</f>
        <v/>
      </c>
      <c r="R256" s="4" t="str">
        <f ca="1">IFERROR(RANK(order!R256,order!R$3:R$554,0),"")</f>
        <v/>
      </c>
      <c r="S256" s="10" t="str">
        <f ca="1">IFERROR(RANK(order!S256,order!S$3:S$554,0),"")</f>
        <v/>
      </c>
      <c r="T256" s="10" t="str">
        <f ca="1">IFERROR(RANK(order!T256,order!T$3:T$554,0),"")</f>
        <v/>
      </c>
      <c r="U256" s="10" t="str">
        <f ca="1">IFERROR(RANK(order!U256,order!U$3:U$554,0),"")</f>
        <v/>
      </c>
      <c r="V256" s="4" t="str">
        <f ca="1">IFERROR(RANK(order!V256,order!V$3:V$554,0),"")</f>
        <v/>
      </c>
      <c r="W256" s="4" t="str">
        <f ca="1">IFERROR(RANK(order!W256,order!W$3:W$554,0),"")</f>
        <v/>
      </c>
      <c r="X256" s="4" t="str">
        <f ca="1">IFERROR(RANK(order!X256,order!X$3:X$554,0),"")</f>
        <v/>
      </c>
      <c r="Y256" s="10" t="str">
        <f ca="1">IFERROR(RANK(order!Y256,order!Y$3:Y$554,0),"")</f>
        <v/>
      </c>
      <c r="Z256" s="10" t="str">
        <f ca="1">IFERROR(RANK(order!Z256,order!Z$3:Z$554,0),"")</f>
        <v/>
      </c>
      <c r="AA256" s="10" t="str">
        <f ca="1">IFERROR(RANK(order!AA256,order!AA$3:AA$554,0),"")</f>
        <v/>
      </c>
      <c r="AB256" s="4" t="str">
        <f ca="1">IFERROR(RANK(order!AB256,order!AB$3:AB$554,0),"")</f>
        <v/>
      </c>
      <c r="AC256" s="4" t="str">
        <f ca="1">IFERROR(RANK(order!AC256,order!AC$3:AC$554,0),"")</f>
        <v/>
      </c>
      <c r="AD256" s="4" t="str">
        <f ca="1">IFERROR(RANK(order!AD256,order!AD$3:AD$554,0),"")</f>
        <v/>
      </c>
      <c r="AE256" s="10" t="str">
        <f ca="1">IFERROR(RANK(order!AE256,order!AE$3:AE$554,0),"")</f>
        <v/>
      </c>
      <c r="AF256" s="10" t="str">
        <f ca="1">IFERROR(RANK(order!AF256,order!AF$3:AF$554,0),"")</f>
        <v/>
      </c>
      <c r="AG256" s="10" t="str">
        <f ca="1">IFERROR(RANK(order!AG256,order!AG$3:AG$554,0),"")</f>
        <v/>
      </c>
      <c r="AH256" s="4" t="str">
        <f ca="1">IFERROR(RANK(order!AH256,order!AH$3:AH$554,0),"")</f>
        <v/>
      </c>
      <c r="AI256" s="4" t="str">
        <f ca="1">IFERROR(RANK(order!AI256,order!AI$3:AI$554,0),"")</f>
        <v/>
      </c>
      <c r="AJ256" s="4" t="str">
        <f ca="1">IFERROR(RANK(order!AJ256,order!AJ$3:AJ$554,0),"")</f>
        <v/>
      </c>
      <c r="AK256" s="10" t="str">
        <f ca="1">IFERROR(RANK(order!AK256,order!AK$3:AK$554,0),"")</f>
        <v/>
      </c>
      <c r="AL256" s="10" t="str">
        <f ca="1">IFERROR(RANK(order!AL256,order!AL$3:AL$554,0),"")</f>
        <v/>
      </c>
      <c r="AM256" s="10" t="str">
        <f ca="1">IFERROR(RANK(order!AM256,order!AM$3:AM$554,0),"")</f>
        <v/>
      </c>
      <c r="AN256" s="4" t="str">
        <f ca="1">IFERROR(RANK(order!AN256,order!AN$3:AN$554,0),"")</f>
        <v/>
      </c>
      <c r="AO256" s="4" t="str">
        <f ca="1">IFERROR(RANK(order!AO256,order!AO$3:AO$554,0),"")</f>
        <v/>
      </c>
      <c r="AP256" s="4" t="str">
        <f ca="1">IFERROR(RANK(order!AP256,order!AP$3:AP$554,0),"")</f>
        <v/>
      </c>
      <c r="AQ256" s="10" t="str">
        <f ca="1">IFERROR(RANK(order!AQ256,order!AQ$3:AQ$554,0),"")</f>
        <v/>
      </c>
      <c r="AR256" s="10" t="str">
        <f ca="1">IFERROR(RANK(order!AR256,order!AR$3:AR$554,0),"")</f>
        <v/>
      </c>
      <c r="AS256" s="10" t="str">
        <f ca="1">IFERROR(RANK(order!AS256,order!AS$3:AS$554,0),"")</f>
        <v/>
      </c>
      <c r="AT256" s="4" t="str">
        <f ca="1">IFERROR(RANK(order!AT256,order!AT$3:AT$554,0),"")</f>
        <v/>
      </c>
      <c r="AU256" s="4" t="str">
        <f ca="1">IFERROR(RANK(order!AU256,order!AU$3:AU$554,0),"")</f>
        <v/>
      </c>
      <c r="AV256" s="4" t="str">
        <f ca="1">IFERROR(RANK(order!AV256,order!AV$3:AV$554,0),"")</f>
        <v/>
      </c>
      <c r="AW256" s="10" t="str">
        <f ca="1">IFERROR(RANK(order!AW256,order!AW$3:AW$554,0),"")</f>
        <v/>
      </c>
      <c r="AX256" s="10" t="str">
        <f ca="1">IFERROR(RANK(order!AX256,order!AX$3:AX$554,0),"")</f>
        <v/>
      </c>
      <c r="AY256" s="10" t="str">
        <f ca="1">IFERROR(RANK(order!AY256,order!AY$3:AY$554,0),"")</f>
        <v/>
      </c>
      <c r="AZ256" s="4" t="str">
        <f ca="1">IFERROR(RANK(order!AZ256,order!AZ$3:AZ$554,0),"")</f>
        <v/>
      </c>
      <c r="BA256" s="4" t="str">
        <f ca="1">IFERROR(RANK(order!BA256,order!BA$3:BA$554,0),"")</f>
        <v/>
      </c>
      <c r="BB256" s="4" t="str">
        <f ca="1">IFERROR(RANK(order!BB256,order!BB$3:BB$554,0),"")</f>
        <v/>
      </c>
      <c r="BC256" s="10" t="str">
        <f ca="1">IFERROR(RANK(order!BC256,order!BC$3:BC$554,0),"")</f>
        <v/>
      </c>
      <c r="BD256" s="10" t="str">
        <f ca="1">IFERROR(RANK(order!BD256,order!BD$3:BD$554,0),"")</f>
        <v/>
      </c>
      <c r="BE256" s="10" t="str">
        <f ca="1">IFERROR(RANK(order!BE256,order!BE$3:BE$554,0),"")</f>
        <v/>
      </c>
      <c r="BF256" s="4" t="str">
        <f ca="1">IFERROR(RANK(order!BF256,order!BF$3:BF$554,0),"")</f>
        <v/>
      </c>
      <c r="BG256" s="4" t="str">
        <f ca="1">IFERROR(RANK(order!BG256,order!BG$3:BG$554,0),"")</f>
        <v/>
      </c>
      <c r="BH256" s="4" t="str">
        <f ca="1">IFERROR(RANK(order!BH256,order!BH$3:BH$554,0),"")</f>
        <v/>
      </c>
      <c r="BI256" s="10" t="str">
        <f ca="1">IFERROR(RANK(order!BI256,order!BI$3:BI$554,0),"")</f>
        <v/>
      </c>
      <c r="BJ256" s="10" t="str">
        <f ca="1">IFERROR(RANK(order!BJ256,order!BJ$3:BJ$554,0),"")</f>
        <v/>
      </c>
      <c r="BK256" s="10" t="str">
        <f ca="1">IFERROR(RANK(order!BK256,order!BK$3:BK$554,0),"")</f>
        <v/>
      </c>
      <c r="BL256" s="4" t="str">
        <f ca="1">IFERROR(RANK(order!BL256,order!BL$3:BL$554,0),"")</f>
        <v/>
      </c>
      <c r="BM256" s="4" t="str">
        <f ca="1">IFERROR(RANK(order!BM256,order!BM$3:BM$554,0),"")</f>
        <v/>
      </c>
      <c r="BN256" s="4" t="str">
        <f ca="1">IFERROR(RANK(order!BN256,order!BN$3:BN$554,0),"")</f>
        <v/>
      </c>
      <c r="BO256" s="10" t="str">
        <f ca="1">IFERROR(RANK(order!BO256,order!BO$3:BO$554,0),"")</f>
        <v/>
      </c>
      <c r="BP256" s="10" t="str">
        <f ca="1">IFERROR(RANK(order!BP256,order!BP$3:BP$554,0),"")</f>
        <v/>
      </c>
      <c r="BQ256" s="10" t="str">
        <f ca="1">IFERROR(RANK(order!BQ256,order!BQ$3:BQ$554,0),"")</f>
        <v/>
      </c>
      <c r="BR256" s="4" t="str">
        <f ca="1">IFERROR(RANK(order!BR256,order!BR$3:BR$554,0),"")</f>
        <v/>
      </c>
      <c r="BS256" s="4" t="str">
        <f ca="1">IFERROR(RANK(order!BS256,order!BS$3:BS$554,0),"")</f>
        <v/>
      </c>
      <c r="BT256" s="4" t="str">
        <f ca="1">IFERROR(RANK(order!BT256,order!BT$3:BT$554,0),"")</f>
        <v/>
      </c>
      <c r="BU256" s="95">
        <f t="shared" si="313"/>
        <v>254</v>
      </c>
      <c r="BV256" s="35" t="str">
        <f t="shared" si="314"/>
        <v>E1</v>
      </c>
      <c r="BW256" s="55">
        <f t="shared" ca="1" si="237"/>
        <v>0</v>
      </c>
      <c r="BX256" s="56" t="str">
        <f t="shared" ca="1" si="238"/>
        <v/>
      </c>
      <c r="BY256" s="56" t="str">
        <f t="shared" ca="1" si="239"/>
        <v/>
      </c>
      <c r="BZ256" s="57" t="str">
        <f t="shared" ca="1" si="240"/>
        <v/>
      </c>
      <c r="CA256" s="57" t="str">
        <f t="shared" ca="1" si="241"/>
        <v/>
      </c>
      <c r="CB256" s="58" t="str">
        <f t="shared" ca="1" si="242"/>
        <v/>
      </c>
      <c r="CC256" s="57" t="str">
        <f t="shared" ca="1" si="243"/>
        <v/>
      </c>
      <c r="CD256" s="57" t="str">
        <f t="shared" ca="1" si="244"/>
        <v/>
      </c>
      <c r="CE256" s="58" t="str">
        <f t="shared" ca="1" si="245"/>
        <v/>
      </c>
      <c r="CF256" s="59" t="str">
        <f t="shared" ca="1" si="246"/>
        <v/>
      </c>
      <c r="CG256" s="57" t="str">
        <f t="shared" ca="1" si="247"/>
        <v/>
      </c>
      <c r="CH256" s="57" t="str">
        <f t="shared" ca="1" si="248"/>
        <v/>
      </c>
      <c r="CI256" s="57" t="str">
        <f t="shared" ca="1" si="249"/>
        <v/>
      </c>
      <c r="CJ256" s="57" t="str">
        <f t="shared" ca="1" si="250"/>
        <v/>
      </c>
      <c r="CK256" s="57" t="str">
        <f t="shared" ca="1" si="251"/>
        <v/>
      </c>
      <c r="CL256" s="57" t="str">
        <f t="shared" ca="1" si="252"/>
        <v/>
      </c>
      <c r="CM256" s="57" t="str">
        <f t="shared" ca="1" si="253"/>
        <v/>
      </c>
      <c r="CN256" s="57" t="str">
        <f t="shared" ca="1" si="254"/>
        <v/>
      </c>
      <c r="CO256" s="57" t="str">
        <f t="shared" ca="1" si="255"/>
        <v/>
      </c>
      <c r="CP256" s="57" t="str">
        <f t="shared" ca="1" si="256"/>
        <v/>
      </c>
      <c r="CQ256" s="57" t="str">
        <f t="shared" ca="1" si="257"/>
        <v/>
      </c>
      <c r="CR256" s="57" t="str">
        <f t="shared" ca="1" si="258"/>
        <v/>
      </c>
      <c r="CS256" s="60" t="str">
        <f t="shared" ca="1" si="259"/>
        <v/>
      </c>
      <c r="CT256" s="60" t="str">
        <f t="shared" ca="1" si="260"/>
        <v/>
      </c>
      <c r="CU256" s="60" t="str">
        <f t="shared" ca="1" si="261"/>
        <v/>
      </c>
      <c r="CV256" s="60" t="str">
        <f t="shared" ca="1" si="262"/>
        <v/>
      </c>
      <c r="CW256" s="60" t="str">
        <f t="shared" ca="1" si="263"/>
        <v/>
      </c>
      <c r="CX256" s="60" t="str">
        <f t="shared" ca="1" si="264"/>
        <v/>
      </c>
      <c r="CY256" s="60" t="str">
        <f t="shared" ca="1" si="265"/>
        <v/>
      </c>
      <c r="CZ256" s="60" t="str">
        <f t="shared" ca="1" si="266"/>
        <v/>
      </c>
      <c r="DA256" s="65" t="str">
        <f t="shared" ca="1" si="267"/>
        <v/>
      </c>
      <c r="DB256" s="65" t="str">
        <f t="shared" ca="1" si="268"/>
        <v/>
      </c>
      <c r="DC256" s="65" t="str">
        <f t="shared" ca="1" si="269"/>
        <v/>
      </c>
      <c r="DD256" s="65" t="str">
        <f t="shared" ca="1" si="270"/>
        <v/>
      </c>
      <c r="DE256" s="65" t="str">
        <f t="shared" ca="1" si="271"/>
        <v/>
      </c>
      <c r="DF256" s="66" t="str">
        <f t="shared" ca="1" si="272"/>
        <v/>
      </c>
      <c r="DG256" s="66" t="str">
        <f t="shared" ca="1" si="273"/>
        <v/>
      </c>
      <c r="DH256" s="66" t="str">
        <f t="shared" ca="1" si="274"/>
        <v/>
      </c>
      <c r="DI256" s="66" t="str">
        <f t="shared" ca="1" si="275"/>
        <v/>
      </c>
      <c r="DJ256" s="66" t="str">
        <f t="shared" ca="1" si="276"/>
        <v/>
      </c>
      <c r="DK256" s="65" t="str">
        <f t="shared" ca="1" si="277"/>
        <v/>
      </c>
      <c r="DL256" s="65" t="str">
        <f t="shared" ca="1" si="278"/>
        <v/>
      </c>
      <c r="DM256" s="65" t="str">
        <f t="shared" ca="1" si="279"/>
        <v/>
      </c>
      <c r="DN256" s="65" t="str">
        <f t="shared" ca="1" si="280"/>
        <v/>
      </c>
      <c r="DO256" s="65" t="str">
        <f t="shared" ca="1" si="281"/>
        <v/>
      </c>
      <c r="DP256" s="65" t="str">
        <f t="shared" ca="1" si="282"/>
        <v/>
      </c>
      <c r="DQ256" s="65" t="str">
        <f t="shared" ca="1" si="283"/>
        <v/>
      </c>
      <c r="DR256" s="69" t="str">
        <f t="shared" ca="1" si="284"/>
        <v/>
      </c>
      <c r="DS256" s="69" t="str">
        <f t="shared" ca="1" si="285"/>
        <v/>
      </c>
      <c r="DT256" s="69" t="str">
        <f t="shared" ca="1" si="286"/>
        <v/>
      </c>
      <c r="DU256" s="69" t="str">
        <f t="shared" ca="1" si="287"/>
        <v/>
      </c>
      <c r="DV256" s="69" t="str">
        <f t="shared" ca="1" si="288"/>
        <v/>
      </c>
      <c r="DW256" s="69" t="str">
        <f t="shared" ca="1" si="289"/>
        <v/>
      </c>
      <c r="DX256" s="69" t="str">
        <f t="shared" ca="1" si="290"/>
        <v/>
      </c>
      <c r="DY256" s="69" t="str">
        <f t="shared" ca="1" si="291"/>
        <v/>
      </c>
      <c r="DZ256" s="72" t="str">
        <f t="shared" ca="1" si="292"/>
        <v/>
      </c>
      <c r="EA256" s="72" t="str">
        <f t="shared" ca="1" si="293"/>
        <v/>
      </c>
      <c r="EB256" s="72" t="str">
        <f t="shared" ca="1" si="294"/>
        <v/>
      </c>
      <c r="EC256" s="65" t="str">
        <f t="shared" ca="1" si="295"/>
        <v/>
      </c>
      <c r="ED256" s="65" t="str">
        <f t="shared" ca="1" si="296"/>
        <v/>
      </c>
      <c r="EE256" s="65" t="str">
        <f t="shared" ca="1" si="297"/>
        <v/>
      </c>
      <c r="EF256" s="65" t="str">
        <f t="shared" ca="1" si="298"/>
        <v/>
      </c>
      <c r="EG256" s="65" t="str">
        <f t="shared" ca="1" si="299"/>
        <v/>
      </c>
      <c r="EH256" s="65" t="str">
        <f t="shared" ca="1" si="300"/>
        <v/>
      </c>
      <c r="EI256" s="429" t="str">
        <f t="shared" ca="1" si="301"/>
        <v>No</v>
      </c>
      <c r="EJ256" s="428" t="str">
        <f t="shared" ca="1" si="302"/>
        <v/>
      </c>
      <c r="EK256" s="428" t="str">
        <f t="shared" ca="1" si="303"/>
        <v/>
      </c>
      <c r="EL256" s="65" t="str">
        <f t="shared" ca="1" si="304"/>
        <v/>
      </c>
      <c r="EM256" s="65" t="str">
        <f t="shared" ca="1" si="305"/>
        <v/>
      </c>
      <c r="EN256" s="65" t="str">
        <f t="shared" ca="1" si="306"/>
        <v/>
      </c>
      <c r="EO256" s="433" t="str">
        <f t="shared" ca="1" si="307"/>
        <v/>
      </c>
      <c r="EP256" s="433" t="str">
        <f t="shared" ca="1" si="308"/>
        <v/>
      </c>
      <c r="EQ256" s="433" t="str">
        <f t="shared" ca="1" si="309"/>
        <v/>
      </c>
      <c r="ER256" s="433" t="str">
        <f t="shared" ca="1" si="310"/>
        <v/>
      </c>
      <c r="ES256" s="433" t="str">
        <f t="shared" ca="1" si="311"/>
        <v/>
      </c>
      <c r="ET256" s="433" t="str">
        <f t="shared" ca="1" si="312"/>
        <v/>
      </c>
      <c r="EU256" s="433" t="str">
        <f ca="1">IF(OR(CO256="",CQ256=""),"",Discipline!$P$3*CO256+Discipline!$X$3*CQ256)</f>
        <v/>
      </c>
      <c r="EV256" s="433" t="str">
        <f ca="1">IF(OR(CP256="",CR256=""),"",Discipline!$P$3*CP256+Discipline!$X$3*CR256)</f>
        <v/>
      </c>
    </row>
    <row r="257" spans="1:152" x14ac:dyDescent="0.25">
      <c r="A257" s="10" t="str">
        <f ca="1">IFERROR(RANK(order!A257,order!A$3:A$554,0),"")</f>
        <v/>
      </c>
      <c r="B257" s="10" t="str">
        <f ca="1">IFERROR(RANK(order!B257,order!B$3:B$554,0),"")</f>
        <v/>
      </c>
      <c r="C257" s="10" t="str">
        <f ca="1">IFERROR(RANK(order!C257,order!C$3:C$554,0),"")</f>
        <v/>
      </c>
      <c r="D257" s="4" t="str">
        <f ca="1">IFERROR(RANK(order!D257,order!D$3:D$554,0),"")</f>
        <v/>
      </c>
      <c r="E257" s="4" t="str">
        <f ca="1">IFERROR(RANK(order!E257,order!E$3:E$554,0),"")</f>
        <v/>
      </c>
      <c r="F257" s="4" t="str">
        <f ca="1">IFERROR(RANK(order!F257,order!F$3:F$554,0),"")</f>
        <v/>
      </c>
      <c r="G257" s="10" t="str">
        <f ca="1">IFERROR(RANK(order!G257,order!G$3:G$554,0),"")</f>
        <v/>
      </c>
      <c r="H257" s="10" t="str">
        <f ca="1">IFERROR(RANK(order!H257,order!H$3:H$554,0),"")</f>
        <v/>
      </c>
      <c r="I257" s="10" t="str">
        <f ca="1">IFERROR(RANK(order!I257,order!I$3:I$554,0),"")</f>
        <v/>
      </c>
      <c r="J257" s="4" t="str">
        <f ca="1">IFERROR(RANK(order!J257,order!J$3:J$554,0),"")</f>
        <v/>
      </c>
      <c r="K257" s="4" t="str">
        <f ca="1">IFERROR(RANK(order!K257,order!K$3:K$554,0),"")</f>
        <v/>
      </c>
      <c r="L257" s="4" t="str">
        <f ca="1">IFERROR(RANK(order!L257,order!L$3:L$554,0),"")</f>
        <v/>
      </c>
      <c r="M257" s="10" t="str">
        <f ca="1">IFERROR(RANK(order!M257,order!M$3:M$554,0),"")</f>
        <v/>
      </c>
      <c r="N257" s="10" t="str">
        <f ca="1">IFERROR(RANK(order!N257,order!N$3:N$554,0),"")</f>
        <v/>
      </c>
      <c r="O257" s="10" t="str">
        <f ca="1">IFERROR(RANK(order!O257,order!O$3:O$554,0),"")</f>
        <v/>
      </c>
      <c r="P257" s="4" t="str">
        <f ca="1">IFERROR(RANK(order!P257,order!P$3:P$554,0),"")</f>
        <v/>
      </c>
      <c r="Q257" s="4" t="str">
        <f ca="1">IFERROR(RANK(order!Q257,order!Q$3:Q$554,0),"")</f>
        <v/>
      </c>
      <c r="R257" s="4" t="str">
        <f ca="1">IFERROR(RANK(order!R257,order!R$3:R$554,0),"")</f>
        <v/>
      </c>
      <c r="S257" s="10" t="str">
        <f ca="1">IFERROR(RANK(order!S257,order!S$3:S$554,0),"")</f>
        <v/>
      </c>
      <c r="T257" s="10" t="str">
        <f ca="1">IFERROR(RANK(order!T257,order!T$3:T$554,0),"")</f>
        <v/>
      </c>
      <c r="U257" s="10" t="str">
        <f ca="1">IFERROR(RANK(order!U257,order!U$3:U$554,0),"")</f>
        <v/>
      </c>
      <c r="V257" s="4" t="str">
        <f ca="1">IFERROR(RANK(order!V257,order!V$3:V$554,0),"")</f>
        <v/>
      </c>
      <c r="W257" s="4" t="str">
        <f ca="1">IFERROR(RANK(order!W257,order!W$3:W$554,0),"")</f>
        <v/>
      </c>
      <c r="X257" s="4" t="str">
        <f ca="1">IFERROR(RANK(order!X257,order!X$3:X$554,0),"")</f>
        <v/>
      </c>
      <c r="Y257" s="10" t="str">
        <f ca="1">IFERROR(RANK(order!Y257,order!Y$3:Y$554,0),"")</f>
        <v/>
      </c>
      <c r="Z257" s="10" t="str">
        <f ca="1">IFERROR(RANK(order!Z257,order!Z$3:Z$554,0),"")</f>
        <v/>
      </c>
      <c r="AA257" s="10" t="str">
        <f ca="1">IFERROR(RANK(order!AA257,order!AA$3:AA$554,0),"")</f>
        <v/>
      </c>
      <c r="AB257" s="4" t="str">
        <f ca="1">IFERROR(RANK(order!AB257,order!AB$3:AB$554,0),"")</f>
        <v/>
      </c>
      <c r="AC257" s="4" t="str">
        <f ca="1">IFERROR(RANK(order!AC257,order!AC$3:AC$554,0),"")</f>
        <v/>
      </c>
      <c r="AD257" s="4" t="str">
        <f ca="1">IFERROR(RANK(order!AD257,order!AD$3:AD$554,0),"")</f>
        <v/>
      </c>
      <c r="AE257" s="10" t="str">
        <f ca="1">IFERROR(RANK(order!AE257,order!AE$3:AE$554,0),"")</f>
        <v/>
      </c>
      <c r="AF257" s="10" t="str">
        <f ca="1">IFERROR(RANK(order!AF257,order!AF$3:AF$554,0),"")</f>
        <v/>
      </c>
      <c r="AG257" s="10" t="str">
        <f ca="1">IFERROR(RANK(order!AG257,order!AG$3:AG$554,0),"")</f>
        <v/>
      </c>
      <c r="AH257" s="4" t="str">
        <f ca="1">IFERROR(RANK(order!AH257,order!AH$3:AH$554,0),"")</f>
        <v/>
      </c>
      <c r="AI257" s="4" t="str">
        <f ca="1">IFERROR(RANK(order!AI257,order!AI$3:AI$554,0),"")</f>
        <v/>
      </c>
      <c r="AJ257" s="4" t="str">
        <f ca="1">IFERROR(RANK(order!AJ257,order!AJ$3:AJ$554,0),"")</f>
        <v/>
      </c>
      <c r="AK257" s="10" t="str">
        <f ca="1">IFERROR(RANK(order!AK257,order!AK$3:AK$554,0),"")</f>
        <v/>
      </c>
      <c r="AL257" s="10" t="str">
        <f ca="1">IFERROR(RANK(order!AL257,order!AL$3:AL$554,0),"")</f>
        <v/>
      </c>
      <c r="AM257" s="10" t="str">
        <f ca="1">IFERROR(RANK(order!AM257,order!AM$3:AM$554,0),"")</f>
        <v/>
      </c>
      <c r="AN257" s="4" t="str">
        <f ca="1">IFERROR(RANK(order!AN257,order!AN$3:AN$554,0),"")</f>
        <v/>
      </c>
      <c r="AO257" s="4" t="str">
        <f ca="1">IFERROR(RANK(order!AO257,order!AO$3:AO$554,0),"")</f>
        <v/>
      </c>
      <c r="AP257" s="4" t="str">
        <f ca="1">IFERROR(RANK(order!AP257,order!AP$3:AP$554,0),"")</f>
        <v/>
      </c>
      <c r="AQ257" s="10" t="str">
        <f ca="1">IFERROR(RANK(order!AQ257,order!AQ$3:AQ$554,0),"")</f>
        <v/>
      </c>
      <c r="AR257" s="10" t="str">
        <f ca="1">IFERROR(RANK(order!AR257,order!AR$3:AR$554,0),"")</f>
        <v/>
      </c>
      <c r="AS257" s="10" t="str">
        <f ca="1">IFERROR(RANK(order!AS257,order!AS$3:AS$554,0),"")</f>
        <v/>
      </c>
      <c r="AT257" s="4" t="str">
        <f ca="1">IFERROR(RANK(order!AT257,order!AT$3:AT$554,0),"")</f>
        <v/>
      </c>
      <c r="AU257" s="4" t="str">
        <f ca="1">IFERROR(RANK(order!AU257,order!AU$3:AU$554,0),"")</f>
        <v/>
      </c>
      <c r="AV257" s="4" t="str">
        <f ca="1">IFERROR(RANK(order!AV257,order!AV$3:AV$554,0),"")</f>
        <v/>
      </c>
      <c r="AW257" s="10" t="str">
        <f ca="1">IFERROR(RANK(order!AW257,order!AW$3:AW$554,0),"")</f>
        <v/>
      </c>
      <c r="AX257" s="10" t="str">
        <f ca="1">IFERROR(RANK(order!AX257,order!AX$3:AX$554,0),"")</f>
        <v/>
      </c>
      <c r="AY257" s="10" t="str">
        <f ca="1">IFERROR(RANK(order!AY257,order!AY$3:AY$554,0),"")</f>
        <v/>
      </c>
      <c r="AZ257" s="4" t="str">
        <f ca="1">IFERROR(RANK(order!AZ257,order!AZ$3:AZ$554,0),"")</f>
        <v/>
      </c>
      <c r="BA257" s="4" t="str">
        <f ca="1">IFERROR(RANK(order!BA257,order!BA$3:BA$554,0),"")</f>
        <v/>
      </c>
      <c r="BB257" s="4" t="str">
        <f ca="1">IFERROR(RANK(order!BB257,order!BB$3:BB$554,0),"")</f>
        <v/>
      </c>
      <c r="BC257" s="10" t="str">
        <f ca="1">IFERROR(RANK(order!BC257,order!BC$3:BC$554,0),"")</f>
        <v/>
      </c>
      <c r="BD257" s="10" t="str">
        <f ca="1">IFERROR(RANK(order!BD257,order!BD$3:BD$554,0),"")</f>
        <v/>
      </c>
      <c r="BE257" s="10" t="str">
        <f ca="1">IFERROR(RANK(order!BE257,order!BE$3:BE$554,0),"")</f>
        <v/>
      </c>
      <c r="BF257" s="4" t="str">
        <f ca="1">IFERROR(RANK(order!BF257,order!BF$3:BF$554,0),"")</f>
        <v/>
      </c>
      <c r="BG257" s="4" t="str">
        <f ca="1">IFERROR(RANK(order!BG257,order!BG$3:BG$554,0),"")</f>
        <v/>
      </c>
      <c r="BH257" s="4" t="str">
        <f ca="1">IFERROR(RANK(order!BH257,order!BH$3:BH$554,0),"")</f>
        <v/>
      </c>
      <c r="BI257" s="10" t="str">
        <f ca="1">IFERROR(RANK(order!BI257,order!BI$3:BI$554,0),"")</f>
        <v/>
      </c>
      <c r="BJ257" s="10" t="str">
        <f ca="1">IFERROR(RANK(order!BJ257,order!BJ$3:BJ$554,0),"")</f>
        <v/>
      </c>
      <c r="BK257" s="10" t="str">
        <f ca="1">IFERROR(RANK(order!BK257,order!BK$3:BK$554,0),"")</f>
        <v/>
      </c>
      <c r="BL257" s="4" t="str">
        <f ca="1">IFERROR(RANK(order!BL257,order!BL$3:BL$554,0),"")</f>
        <v/>
      </c>
      <c r="BM257" s="4" t="str">
        <f ca="1">IFERROR(RANK(order!BM257,order!BM$3:BM$554,0),"")</f>
        <v/>
      </c>
      <c r="BN257" s="4" t="str">
        <f ca="1">IFERROR(RANK(order!BN257,order!BN$3:BN$554,0),"")</f>
        <v/>
      </c>
      <c r="BO257" s="10" t="str">
        <f ca="1">IFERROR(RANK(order!BO257,order!BO$3:BO$554,0),"")</f>
        <v/>
      </c>
      <c r="BP257" s="10" t="str">
        <f ca="1">IFERROR(RANK(order!BP257,order!BP$3:BP$554,0),"")</f>
        <v/>
      </c>
      <c r="BQ257" s="10" t="str">
        <f ca="1">IFERROR(RANK(order!BQ257,order!BQ$3:BQ$554,0),"")</f>
        <v/>
      </c>
      <c r="BR257" s="4" t="str">
        <f ca="1">IFERROR(RANK(order!BR257,order!BR$3:BR$554,0),"")</f>
        <v/>
      </c>
      <c r="BS257" s="4" t="str">
        <f ca="1">IFERROR(RANK(order!BS257,order!BS$3:BS$554,0),"")</f>
        <v/>
      </c>
      <c r="BT257" s="4" t="str">
        <f ca="1">IFERROR(RANK(order!BT257,order!BT$3:BT$554,0),"")</f>
        <v/>
      </c>
      <c r="BU257" s="95">
        <f t="shared" si="313"/>
        <v>255</v>
      </c>
      <c r="BV257" s="35" t="str">
        <f t="shared" si="314"/>
        <v>E1</v>
      </c>
      <c r="BW257" s="55">
        <f t="shared" ca="1" si="237"/>
        <v>0</v>
      </c>
      <c r="BX257" s="56" t="str">
        <f t="shared" ca="1" si="238"/>
        <v/>
      </c>
      <c r="BY257" s="56" t="str">
        <f t="shared" ca="1" si="239"/>
        <v/>
      </c>
      <c r="BZ257" s="57" t="str">
        <f t="shared" ca="1" si="240"/>
        <v/>
      </c>
      <c r="CA257" s="57" t="str">
        <f t="shared" ca="1" si="241"/>
        <v/>
      </c>
      <c r="CB257" s="58" t="str">
        <f t="shared" ca="1" si="242"/>
        <v/>
      </c>
      <c r="CC257" s="57" t="str">
        <f t="shared" ca="1" si="243"/>
        <v/>
      </c>
      <c r="CD257" s="57" t="str">
        <f t="shared" ca="1" si="244"/>
        <v/>
      </c>
      <c r="CE257" s="58" t="str">
        <f t="shared" ca="1" si="245"/>
        <v/>
      </c>
      <c r="CF257" s="59" t="str">
        <f t="shared" ca="1" si="246"/>
        <v/>
      </c>
      <c r="CG257" s="57" t="str">
        <f t="shared" ca="1" si="247"/>
        <v/>
      </c>
      <c r="CH257" s="57" t="str">
        <f t="shared" ca="1" si="248"/>
        <v/>
      </c>
      <c r="CI257" s="57" t="str">
        <f t="shared" ca="1" si="249"/>
        <v/>
      </c>
      <c r="CJ257" s="57" t="str">
        <f t="shared" ca="1" si="250"/>
        <v/>
      </c>
      <c r="CK257" s="57" t="str">
        <f t="shared" ca="1" si="251"/>
        <v/>
      </c>
      <c r="CL257" s="57" t="str">
        <f t="shared" ca="1" si="252"/>
        <v/>
      </c>
      <c r="CM257" s="57" t="str">
        <f t="shared" ca="1" si="253"/>
        <v/>
      </c>
      <c r="CN257" s="57" t="str">
        <f t="shared" ca="1" si="254"/>
        <v/>
      </c>
      <c r="CO257" s="57" t="str">
        <f t="shared" ca="1" si="255"/>
        <v/>
      </c>
      <c r="CP257" s="57" t="str">
        <f t="shared" ca="1" si="256"/>
        <v/>
      </c>
      <c r="CQ257" s="57" t="str">
        <f t="shared" ca="1" si="257"/>
        <v/>
      </c>
      <c r="CR257" s="57" t="str">
        <f t="shared" ca="1" si="258"/>
        <v/>
      </c>
      <c r="CS257" s="60" t="str">
        <f t="shared" ca="1" si="259"/>
        <v/>
      </c>
      <c r="CT257" s="60" t="str">
        <f t="shared" ca="1" si="260"/>
        <v/>
      </c>
      <c r="CU257" s="60" t="str">
        <f t="shared" ca="1" si="261"/>
        <v/>
      </c>
      <c r="CV257" s="60" t="str">
        <f t="shared" ca="1" si="262"/>
        <v/>
      </c>
      <c r="CW257" s="60" t="str">
        <f t="shared" ca="1" si="263"/>
        <v/>
      </c>
      <c r="CX257" s="60" t="str">
        <f t="shared" ca="1" si="264"/>
        <v/>
      </c>
      <c r="CY257" s="60" t="str">
        <f t="shared" ca="1" si="265"/>
        <v/>
      </c>
      <c r="CZ257" s="60" t="str">
        <f t="shared" ca="1" si="266"/>
        <v/>
      </c>
      <c r="DA257" s="65" t="str">
        <f t="shared" ca="1" si="267"/>
        <v/>
      </c>
      <c r="DB257" s="65" t="str">
        <f t="shared" ca="1" si="268"/>
        <v/>
      </c>
      <c r="DC257" s="65" t="str">
        <f t="shared" ca="1" si="269"/>
        <v/>
      </c>
      <c r="DD257" s="65" t="str">
        <f t="shared" ca="1" si="270"/>
        <v/>
      </c>
      <c r="DE257" s="65" t="str">
        <f t="shared" ca="1" si="271"/>
        <v/>
      </c>
      <c r="DF257" s="66" t="str">
        <f t="shared" ca="1" si="272"/>
        <v/>
      </c>
      <c r="DG257" s="66" t="str">
        <f t="shared" ca="1" si="273"/>
        <v/>
      </c>
      <c r="DH257" s="66" t="str">
        <f t="shared" ca="1" si="274"/>
        <v/>
      </c>
      <c r="DI257" s="66" t="str">
        <f t="shared" ca="1" si="275"/>
        <v/>
      </c>
      <c r="DJ257" s="66" t="str">
        <f t="shared" ca="1" si="276"/>
        <v/>
      </c>
      <c r="DK257" s="65" t="str">
        <f t="shared" ca="1" si="277"/>
        <v/>
      </c>
      <c r="DL257" s="65" t="str">
        <f t="shared" ca="1" si="278"/>
        <v/>
      </c>
      <c r="DM257" s="65" t="str">
        <f t="shared" ca="1" si="279"/>
        <v/>
      </c>
      <c r="DN257" s="65" t="str">
        <f t="shared" ca="1" si="280"/>
        <v/>
      </c>
      <c r="DO257" s="65" t="str">
        <f t="shared" ca="1" si="281"/>
        <v/>
      </c>
      <c r="DP257" s="65" t="str">
        <f t="shared" ca="1" si="282"/>
        <v/>
      </c>
      <c r="DQ257" s="65" t="str">
        <f t="shared" ca="1" si="283"/>
        <v/>
      </c>
      <c r="DR257" s="69" t="str">
        <f t="shared" ca="1" si="284"/>
        <v/>
      </c>
      <c r="DS257" s="69" t="str">
        <f t="shared" ca="1" si="285"/>
        <v/>
      </c>
      <c r="DT257" s="69" t="str">
        <f t="shared" ca="1" si="286"/>
        <v/>
      </c>
      <c r="DU257" s="69" t="str">
        <f t="shared" ca="1" si="287"/>
        <v/>
      </c>
      <c r="DV257" s="69" t="str">
        <f t="shared" ca="1" si="288"/>
        <v/>
      </c>
      <c r="DW257" s="69" t="str">
        <f t="shared" ca="1" si="289"/>
        <v/>
      </c>
      <c r="DX257" s="69" t="str">
        <f t="shared" ca="1" si="290"/>
        <v/>
      </c>
      <c r="DY257" s="69" t="str">
        <f t="shared" ca="1" si="291"/>
        <v/>
      </c>
      <c r="DZ257" s="72" t="str">
        <f t="shared" ca="1" si="292"/>
        <v/>
      </c>
      <c r="EA257" s="72" t="str">
        <f t="shared" ca="1" si="293"/>
        <v/>
      </c>
      <c r="EB257" s="72" t="str">
        <f t="shared" ca="1" si="294"/>
        <v/>
      </c>
      <c r="EC257" s="65" t="str">
        <f t="shared" ca="1" si="295"/>
        <v/>
      </c>
      <c r="ED257" s="65" t="str">
        <f t="shared" ca="1" si="296"/>
        <v/>
      </c>
      <c r="EE257" s="65" t="str">
        <f t="shared" ca="1" si="297"/>
        <v/>
      </c>
      <c r="EF257" s="65" t="str">
        <f t="shared" ca="1" si="298"/>
        <v/>
      </c>
      <c r="EG257" s="65" t="str">
        <f t="shared" ca="1" si="299"/>
        <v/>
      </c>
      <c r="EH257" s="65" t="str">
        <f t="shared" ca="1" si="300"/>
        <v/>
      </c>
      <c r="EI257" s="429" t="str">
        <f t="shared" ca="1" si="301"/>
        <v>No</v>
      </c>
      <c r="EJ257" s="428" t="str">
        <f t="shared" ca="1" si="302"/>
        <v/>
      </c>
      <c r="EK257" s="428" t="str">
        <f t="shared" ca="1" si="303"/>
        <v/>
      </c>
      <c r="EL257" s="65" t="str">
        <f t="shared" ca="1" si="304"/>
        <v/>
      </c>
      <c r="EM257" s="65" t="str">
        <f t="shared" ca="1" si="305"/>
        <v/>
      </c>
      <c r="EN257" s="65" t="str">
        <f t="shared" ca="1" si="306"/>
        <v/>
      </c>
      <c r="EO257" s="433" t="str">
        <f t="shared" ca="1" si="307"/>
        <v/>
      </c>
      <c r="EP257" s="433" t="str">
        <f t="shared" ca="1" si="308"/>
        <v/>
      </c>
      <c r="EQ257" s="433" t="str">
        <f t="shared" ca="1" si="309"/>
        <v/>
      </c>
      <c r="ER257" s="433" t="str">
        <f t="shared" ca="1" si="310"/>
        <v/>
      </c>
      <c r="ES257" s="433" t="str">
        <f t="shared" ca="1" si="311"/>
        <v/>
      </c>
      <c r="ET257" s="433" t="str">
        <f t="shared" ca="1" si="312"/>
        <v/>
      </c>
      <c r="EU257" s="433" t="str">
        <f ca="1">IF(OR(CO257="",CQ257=""),"",Discipline!$P$3*CO257+Discipline!$X$3*CQ257)</f>
        <v/>
      </c>
      <c r="EV257" s="433" t="str">
        <f ca="1">IF(OR(CP257="",CR257=""),"",Discipline!$P$3*CP257+Discipline!$X$3*CR257)</f>
        <v/>
      </c>
    </row>
    <row r="258" spans="1:152" x14ac:dyDescent="0.25">
      <c r="A258" s="10" t="str">
        <f ca="1">IFERROR(RANK(order!A258,order!A$3:A$554,0),"")</f>
        <v/>
      </c>
      <c r="B258" s="10" t="str">
        <f ca="1">IFERROR(RANK(order!B258,order!B$3:B$554,0),"")</f>
        <v/>
      </c>
      <c r="C258" s="10" t="str">
        <f ca="1">IFERROR(RANK(order!C258,order!C$3:C$554,0),"")</f>
        <v/>
      </c>
      <c r="D258" s="4" t="str">
        <f ca="1">IFERROR(RANK(order!D258,order!D$3:D$554,0),"")</f>
        <v/>
      </c>
      <c r="E258" s="4" t="str">
        <f ca="1">IFERROR(RANK(order!E258,order!E$3:E$554,0),"")</f>
        <v/>
      </c>
      <c r="F258" s="4" t="str">
        <f ca="1">IFERROR(RANK(order!F258,order!F$3:F$554,0),"")</f>
        <v/>
      </c>
      <c r="G258" s="10" t="str">
        <f ca="1">IFERROR(RANK(order!G258,order!G$3:G$554,0),"")</f>
        <v/>
      </c>
      <c r="H258" s="10" t="str">
        <f ca="1">IFERROR(RANK(order!H258,order!H$3:H$554,0),"")</f>
        <v/>
      </c>
      <c r="I258" s="10" t="str">
        <f ca="1">IFERROR(RANK(order!I258,order!I$3:I$554,0),"")</f>
        <v/>
      </c>
      <c r="J258" s="4" t="str">
        <f ca="1">IFERROR(RANK(order!J258,order!J$3:J$554,0),"")</f>
        <v/>
      </c>
      <c r="K258" s="4" t="str">
        <f ca="1">IFERROR(RANK(order!K258,order!K$3:K$554,0),"")</f>
        <v/>
      </c>
      <c r="L258" s="4" t="str">
        <f ca="1">IFERROR(RANK(order!L258,order!L$3:L$554,0),"")</f>
        <v/>
      </c>
      <c r="M258" s="10" t="str">
        <f ca="1">IFERROR(RANK(order!M258,order!M$3:M$554,0),"")</f>
        <v/>
      </c>
      <c r="N258" s="10" t="str">
        <f ca="1">IFERROR(RANK(order!N258,order!N$3:N$554,0),"")</f>
        <v/>
      </c>
      <c r="O258" s="10" t="str">
        <f ca="1">IFERROR(RANK(order!O258,order!O$3:O$554,0),"")</f>
        <v/>
      </c>
      <c r="P258" s="4" t="str">
        <f ca="1">IFERROR(RANK(order!P258,order!P$3:P$554,0),"")</f>
        <v/>
      </c>
      <c r="Q258" s="4" t="str">
        <f ca="1">IFERROR(RANK(order!Q258,order!Q$3:Q$554,0),"")</f>
        <v/>
      </c>
      <c r="R258" s="4" t="str">
        <f ca="1">IFERROR(RANK(order!R258,order!R$3:R$554,0),"")</f>
        <v/>
      </c>
      <c r="S258" s="10" t="str">
        <f ca="1">IFERROR(RANK(order!S258,order!S$3:S$554,0),"")</f>
        <v/>
      </c>
      <c r="T258" s="10" t="str">
        <f ca="1">IFERROR(RANK(order!T258,order!T$3:T$554,0),"")</f>
        <v/>
      </c>
      <c r="U258" s="10" t="str">
        <f ca="1">IFERROR(RANK(order!U258,order!U$3:U$554,0),"")</f>
        <v/>
      </c>
      <c r="V258" s="4" t="str">
        <f ca="1">IFERROR(RANK(order!V258,order!V$3:V$554,0),"")</f>
        <v/>
      </c>
      <c r="W258" s="4" t="str">
        <f ca="1">IFERROR(RANK(order!W258,order!W$3:W$554,0),"")</f>
        <v/>
      </c>
      <c r="X258" s="4" t="str">
        <f ca="1">IFERROR(RANK(order!X258,order!X$3:X$554,0),"")</f>
        <v/>
      </c>
      <c r="Y258" s="10" t="str">
        <f ca="1">IFERROR(RANK(order!Y258,order!Y$3:Y$554,0),"")</f>
        <v/>
      </c>
      <c r="Z258" s="10" t="str">
        <f ca="1">IFERROR(RANK(order!Z258,order!Z$3:Z$554,0),"")</f>
        <v/>
      </c>
      <c r="AA258" s="10" t="str">
        <f ca="1">IFERROR(RANK(order!AA258,order!AA$3:AA$554,0),"")</f>
        <v/>
      </c>
      <c r="AB258" s="4" t="str">
        <f ca="1">IFERROR(RANK(order!AB258,order!AB$3:AB$554,0),"")</f>
        <v/>
      </c>
      <c r="AC258" s="4" t="str">
        <f ca="1">IFERROR(RANK(order!AC258,order!AC$3:AC$554,0),"")</f>
        <v/>
      </c>
      <c r="AD258" s="4" t="str">
        <f ca="1">IFERROR(RANK(order!AD258,order!AD$3:AD$554,0),"")</f>
        <v/>
      </c>
      <c r="AE258" s="10" t="str">
        <f ca="1">IFERROR(RANK(order!AE258,order!AE$3:AE$554,0),"")</f>
        <v/>
      </c>
      <c r="AF258" s="10" t="str">
        <f ca="1">IFERROR(RANK(order!AF258,order!AF$3:AF$554,0),"")</f>
        <v/>
      </c>
      <c r="AG258" s="10" t="str">
        <f ca="1">IFERROR(RANK(order!AG258,order!AG$3:AG$554,0),"")</f>
        <v/>
      </c>
      <c r="AH258" s="4" t="str">
        <f ca="1">IFERROR(RANK(order!AH258,order!AH$3:AH$554,0),"")</f>
        <v/>
      </c>
      <c r="AI258" s="4" t="str">
        <f ca="1">IFERROR(RANK(order!AI258,order!AI$3:AI$554,0),"")</f>
        <v/>
      </c>
      <c r="AJ258" s="4" t="str">
        <f ca="1">IFERROR(RANK(order!AJ258,order!AJ$3:AJ$554,0),"")</f>
        <v/>
      </c>
      <c r="AK258" s="10" t="str">
        <f ca="1">IFERROR(RANK(order!AK258,order!AK$3:AK$554,0),"")</f>
        <v/>
      </c>
      <c r="AL258" s="10" t="str">
        <f ca="1">IFERROR(RANK(order!AL258,order!AL$3:AL$554,0),"")</f>
        <v/>
      </c>
      <c r="AM258" s="10" t="str">
        <f ca="1">IFERROR(RANK(order!AM258,order!AM$3:AM$554,0),"")</f>
        <v/>
      </c>
      <c r="AN258" s="4" t="str">
        <f ca="1">IFERROR(RANK(order!AN258,order!AN$3:AN$554,0),"")</f>
        <v/>
      </c>
      <c r="AO258" s="4" t="str">
        <f ca="1">IFERROR(RANK(order!AO258,order!AO$3:AO$554,0),"")</f>
        <v/>
      </c>
      <c r="AP258" s="4" t="str">
        <f ca="1">IFERROR(RANK(order!AP258,order!AP$3:AP$554,0),"")</f>
        <v/>
      </c>
      <c r="AQ258" s="10" t="str">
        <f ca="1">IFERROR(RANK(order!AQ258,order!AQ$3:AQ$554,0),"")</f>
        <v/>
      </c>
      <c r="AR258" s="10" t="str">
        <f ca="1">IFERROR(RANK(order!AR258,order!AR$3:AR$554,0),"")</f>
        <v/>
      </c>
      <c r="AS258" s="10" t="str">
        <f ca="1">IFERROR(RANK(order!AS258,order!AS$3:AS$554,0),"")</f>
        <v/>
      </c>
      <c r="AT258" s="4" t="str">
        <f ca="1">IFERROR(RANK(order!AT258,order!AT$3:AT$554,0),"")</f>
        <v/>
      </c>
      <c r="AU258" s="4" t="str">
        <f ca="1">IFERROR(RANK(order!AU258,order!AU$3:AU$554,0),"")</f>
        <v/>
      </c>
      <c r="AV258" s="4" t="str">
        <f ca="1">IFERROR(RANK(order!AV258,order!AV$3:AV$554,0),"")</f>
        <v/>
      </c>
      <c r="AW258" s="10" t="str">
        <f ca="1">IFERROR(RANK(order!AW258,order!AW$3:AW$554,0),"")</f>
        <v/>
      </c>
      <c r="AX258" s="10" t="str">
        <f ca="1">IFERROR(RANK(order!AX258,order!AX$3:AX$554,0),"")</f>
        <v/>
      </c>
      <c r="AY258" s="10" t="str">
        <f ca="1">IFERROR(RANK(order!AY258,order!AY$3:AY$554,0),"")</f>
        <v/>
      </c>
      <c r="AZ258" s="4" t="str">
        <f ca="1">IFERROR(RANK(order!AZ258,order!AZ$3:AZ$554,0),"")</f>
        <v/>
      </c>
      <c r="BA258" s="4" t="str">
        <f ca="1">IFERROR(RANK(order!BA258,order!BA$3:BA$554,0),"")</f>
        <v/>
      </c>
      <c r="BB258" s="4" t="str">
        <f ca="1">IFERROR(RANK(order!BB258,order!BB$3:BB$554,0),"")</f>
        <v/>
      </c>
      <c r="BC258" s="10" t="str">
        <f ca="1">IFERROR(RANK(order!BC258,order!BC$3:BC$554,0),"")</f>
        <v/>
      </c>
      <c r="BD258" s="10" t="str">
        <f ca="1">IFERROR(RANK(order!BD258,order!BD$3:BD$554,0),"")</f>
        <v/>
      </c>
      <c r="BE258" s="10" t="str">
        <f ca="1">IFERROR(RANK(order!BE258,order!BE$3:BE$554,0),"")</f>
        <v/>
      </c>
      <c r="BF258" s="4" t="str">
        <f ca="1">IFERROR(RANK(order!BF258,order!BF$3:BF$554,0),"")</f>
        <v/>
      </c>
      <c r="BG258" s="4" t="str">
        <f ca="1">IFERROR(RANK(order!BG258,order!BG$3:BG$554,0),"")</f>
        <v/>
      </c>
      <c r="BH258" s="4" t="str">
        <f ca="1">IFERROR(RANK(order!BH258,order!BH$3:BH$554,0),"")</f>
        <v/>
      </c>
      <c r="BI258" s="10" t="str">
        <f ca="1">IFERROR(RANK(order!BI258,order!BI$3:BI$554,0),"")</f>
        <v/>
      </c>
      <c r="BJ258" s="10" t="str">
        <f ca="1">IFERROR(RANK(order!BJ258,order!BJ$3:BJ$554,0),"")</f>
        <v/>
      </c>
      <c r="BK258" s="10" t="str">
        <f ca="1">IFERROR(RANK(order!BK258,order!BK$3:BK$554,0),"")</f>
        <v/>
      </c>
      <c r="BL258" s="4" t="str">
        <f ca="1">IFERROR(RANK(order!BL258,order!BL$3:BL$554,0),"")</f>
        <v/>
      </c>
      <c r="BM258" s="4" t="str">
        <f ca="1">IFERROR(RANK(order!BM258,order!BM$3:BM$554,0),"")</f>
        <v/>
      </c>
      <c r="BN258" s="4" t="str">
        <f ca="1">IFERROR(RANK(order!BN258,order!BN$3:BN$554,0),"")</f>
        <v/>
      </c>
      <c r="BO258" s="10" t="str">
        <f ca="1">IFERROR(RANK(order!BO258,order!BO$3:BO$554,0),"")</f>
        <v/>
      </c>
      <c r="BP258" s="10" t="str">
        <f ca="1">IFERROR(RANK(order!BP258,order!BP$3:BP$554,0),"")</f>
        <v/>
      </c>
      <c r="BQ258" s="10" t="str">
        <f ca="1">IFERROR(RANK(order!BQ258,order!BQ$3:BQ$554,0),"")</f>
        <v/>
      </c>
      <c r="BR258" s="4" t="str">
        <f ca="1">IFERROR(RANK(order!BR258,order!BR$3:BR$554,0),"")</f>
        <v/>
      </c>
      <c r="BS258" s="4" t="str">
        <f ca="1">IFERROR(RANK(order!BS258,order!BS$3:BS$554,0),"")</f>
        <v/>
      </c>
      <c r="BT258" s="4" t="str">
        <f ca="1">IFERROR(RANK(order!BT258,order!BT$3:BT$554,0),"")</f>
        <v/>
      </c>
      <c r="BU258" s="95">
        <f t="shared" si="313"/>
        <v>256</v>
      </c>
      <c r="BV258" s="35" t="str">
        <f t="shared" si="314"/>
        <v>E1</v>
      </c>
      <c r="BW258" s="55">
        <f t="shared" ca="1" si="237"/>
        <v>0</v>
      </c>
      <c r="BX258" s="56" t="str">
        <f t="shared" ca="1" si="238"/>
        <v/>
      </c>
      <c r="BY258" s="56" t="str">
        <f t="shared" ca="1" si="239"/>
        <v/>
      </c>
      <c r="BZ258" s="57" t="str">
        <f t="shared" ca="1" si="240"/>
        <v/>
      </c>
      <c r="CA258" s="57" t="str">
        <f t="shared" ca="1" si="241"/>
        <v/>
      </c>
      <c r="CB258" s="58" t="str">
        <f t="shared" ca="1" si="242"/>
        <v/>
      </c>
      <c r="CC258" s="57" t="str">
        <f t="shared" ca="1" si="243"/>
        <v/>
      </c>
      <c r="CD258" s="57" t="str">
        <f t="shared" ca="1" si="244"/>
        <v/>
      </c>
      <c r="CE258" s="58" t="str">
        <f t="shared" ca="1" si="245"/>
        <v/>
      </c>
      <c r="CF258" s="59" t="str">
        <f t="shared" ca="1" si="246"/>
        <v/>
      </c>
      <c r="CG258" s="57" t="str">
        <f t="shared" ca="1" si="247"/>
        <v/>
      </c>
      <c r="CH258" s="57" t="str">
        <f t="shared" ca="1" si="248"/>
        <v/>
      </c>
      <c r="CI258" s="57" t="str">
        <f t="shared" ca="1" si="249"/>
        <v/>
      </c>
      <c r="CJ258" s="57" t="str">
        <f t="shared" ca="1" si="250"/>
        <v/>
      </c>
      <c r="CK258" s="57" t="str">
        <f t="shared" ca="1" si="251"/>
        <v/>
      </c>
      <c r="CL258" s="57" t="str">
        <f t="shared" ca="1" si="252"/>
        <v/>
      </c>
      <c r="CM258" s="57" t="str">
        <f t="shared" ca="1" si="253"/>
        <v/>
      </c>
      <c r="CN258" s="57" t="str">
        <f t="shared" ca="1" si="254"/>
        <v/>
      </c>
      <c r="CO258" s="57" t="str">
        <f t="shared" ca="1" si="255"/>
        <v/>
      </c>
      <c r="CP258" s="57" t="str">
        <f t="shared" ca="1" si="256"/>
        <v/>
      </c>
      <c r="CQ258" s="57" t="str">
        <f t="shared" ca="1" si="257"/>
        <v/>
      </c>
      <c r="CR258" s="57" t="str">
        <f t="shared" ca="1" si="258"/>
        <v/>
      </c>
      <c r="CS258" s="60" t="str">
        <f t="shared" ca="1" si="259"/>
        <v/>
      </c>
      <c r="CT258" s="60" t="str">
        <f t="shared" ca="1" si="260"/>
        <v/>
      </c>
      <c r="CU258" s="60" t="str">
        <f t="shared" ca="1" si="261"/>
        <v/>
      </c>
      <c r="CV258" s="60" t="str">
        <f t="shared" ca="1" si="262"/>
        <v/>
      </c>
      <c r="CW258" s="60" t="str">
        <f t="shared" ca="1" si="263"/>
        <v/>
      </c>
      <c r="CX258" s="60" t="str">
        <f t="shared" ca="1" si="264"/>
        <v/>
      </c>
      <c r="CY258" s="60" t="str">
        <f t="shared" ca="1" si="265"/>
        <v/>
      </c>
      <c r="CZ258" s="60" t="str">
        <f t="shared" ca="1" si="266"/>
        <v/>
      </c>
      <c r="DA258" s="65" t="str">
        <f t="shared" ca="1" si="267"/>
        <v/>
      </c>
      <c r="DB258" s="65" t="str">
        <f t="shared" ca="1" si="268"/>
        <v/>
      </c>
      <c r="DC258" s="65" t="str">
        <f t="shared" ca="1" si="269"/>
        <v/>
      </c>
      <c r="DD258" s="65" t="str">
        <f t="shared" ca="1" si="270"/>
        <v/>
      </c>
      <c r="DE258" s="65" t="str">
        <f t="shared" ca="1" si="271"/>
        <v/>
      </c>
      <c r="DF258" s="66" t="str">
        <f t="shared" ca="1" si="272"/>
        <v/>
      </c>
      <c r="DG258" s="66" t="str">
        <f t="shared" ca="1" si="273"/>
        <v/>
      </c>
      <c r="DH258" s="66" t="str">
        <f t="shared" ca="1" si="274"/>
        <v/>
      </c>
      <c r="DI258" s="66" t="str">
        <f t="shared" ca="1" si="275"/>
        <v/>
      </c>
      <c r="DJ258" s="66" t="str">
        <f t="shared" ca="1" si="276"/>
        <v/>
      </c>
      <c r="DK258" s="65" t="str">
        <f t="shared" ca="1" si="277"/>
        <v/>
      </c>
      <c r="DL258" s="65" t="str">
        <f t="shared" ca="1" si="278"/>
        <v/>
      </c>
      <c r="DM258" s="65" t="str">
        <f t="shared" ca="1" si="279"/>
        <v/>
      </c>
      <c r="DN258" s="65" t="str">
        <f t="shared" ca="1" si="280"/>
        <v/>
      </c>
      <c r="DO258" s="65" t="str">
        <f t="shared" ca="1" si="281"/>
        <v/>
      </c>
      <c r="DP258" s="65" t="str">
        <f t="shared" ca="1" si="282"/>
        <v/>
      </c>
      <c r="DQ258" s="65" t="str">
        <f t="shared" ca="1" si="283"/>
        <v/>
      </c>
      <c r="DR258" s="69" t="str">
        <f t="shared" ca="1" si="284"/>
        <v/>
      </c>
      <c r="DS258" s="69" t="str">
        <f t="shared" ca="1" si="285"/>
        <v/>
      </c>
      <c r="DT258" s="69" t="str">
        <f t="shared" ca="1" si="286"/>
        <v/>
      </c>
      <c r="DU258" s="69" t="str">
        <f t="shared" ca="1" si="287"/>
        <v/>
      </c>
      <c r="DV258" s="69" t="str">
        <f t="shared" ca="1" si="288"/>
        <v/>
      </c>
      <c r="DW258" s="69" t="str">
        <f t="shared" ca="1" si="289"/>
        <v/>
      </c>
      <c r="DX258" s="69" t="str">
        <f t="shared" ca="1" si="290"/>
        <v/>
      </c>
      <c r="DY258" s="69" t="str">
        <f t="shared" ca="1" si="291"/>
        <v/>
      </c>
      <c r="DZ258" s="72" t="str">
        <f t="shared" ca="1" si="292"/>
        <v/>
      </c>
      <c r="EA258" s="72" t="str">
        <f t="shared" ca="1" si="293"/>
        <v/>
      </c>
      <c r="EB258" s="72" t="str">
        <f t="shared" ca="1" si="294"/>
        <v/>
      </c>
      <c r="EC258" s="65" t="str">
        <f t="shared" ca="1" si="295"/>
        <v/>
      </c>
      <c r="ED258" s="65" t="str">
        <f t="shared" ca="1" si="296"/>
        <v/>
      </c>
      <c r="EE258" s="65" t="str">
        <f t="shared" ca="1" si="297"/>
        <v/>
      </c>
      <c r="EF258" s="65" t="str">
        <f t="shared" ca="1" si="298"/>
        <v/>
      </c>
      <c r="EG258" s="65" t="str">
        <f t="shared" ca="1" si="299"/>
        <v/>
      </c>
      <c r="EH258" s="65" t="str">
        <f t="shared" ca="1" si="300"/>
        <v/>
      </c>
      <c r="EI258" s="429" t="str">
        <f t="shared" ca="1" si="301"/>
        <v>No</v>
      </c>
      <c r="EJ258" s="428" t="str">
        <f t="shared" ca="1" si="302"/>
        <v/>
      </c>
      <c r="EK258" s="428" t="str">
        <f t="shared" ca="1" si="303"/>
        <v/>
      </c>
      <c r="EL258" s="65" t="str">
        <f t="shared" ca="1" si="304"/>
        <v/>
      </c>
      <c r="EM258" s="65" t="str">
        <f t="shared" ca="1" si="305"/>
        <v/>
      </c>
      <c r="EN258" s="65" t="str">
        <f t="shared" ca="1" si="306"/>
        <v/>
      </c>
      <c r="EO258" s="433" t="str">
        <f t="shared" ca="1" si="307"/>
        <v/>
      </c>
      <c r="EP258" s="433" t="str">
        <f t="shared" ca="1" si="308"/>
        <v/>
      </c>
      <c r="EQ258" s="433" t="str">
        <f t="shared" ca="1" si="309"/>
        <v/>
      </c>
      <c r="ER258" s="433" t="str">
        <f t="shared" ca="1" si="310"/>
        <v/>
      </c>
      <c r="ES258" s="433" t="str">
        <f t="shared" ca="1" si="311"/>
        <v/>
      </c>
      <c r="ET258" s="433" t="str">
        <f t="shared" ca="1" si="312"/>
        <v/>
      </c>
      <c r="EU258" s="433" t="str">
        <f ca="1">IF(OR(CO258="",CQ258=""),"",Discipline!$P$3*CO258+Discipline!$X$3*CQ258)</f>
        <v/>
      </c>
      <c r="EV258" s="433" t="str">
        <f ca="1">IF(OR(CP258="",CR258=""),"",Discipline!$P$3*CP258+Discipline!$X$3*CR258)</f>
        <v/>
      </c>
    </row>
    <row r="259" spans="1:152" x14ac:dyDescent="0.25">
      <c r="A259" s="10" t="str">
        <f ca="1">IFERROR(RANK(order!A259,order!A$3:A$554,0),"")</f>
        <v/>
      </c>
      <c r="B259" s="10" t="str">
        <f ca="1">IFERROR(RANK(order!B259,order!B$3:B$554,0),"")</f>
        <v/>
      </c>
      <c r="C259" s="10" t="str">
        <f ca="1">IFERROR(RANK(order!C259,order!C$3:C$554,0),"")</f>
        <v/>
      </c>
      <c r="D259" s="4" t="str">
        <f ca="1">IFERROR(RANK(order!D259,order!D$3:D$554,0),"")</f>
        <v/>
      </c>
      <c r="E259" s="4" t="str">
        <f ca="1">IFERROR(RANK(order!E259,order!E$3:E$554,0),"")</f>
        <v/>
      </c>
      <c r="F259" s="4" t="str">
        <f ca="1">IFERROR(RANK(order!F259,order!F$3:F$554,0),"")</f>
        <v/>
      </c>
      <c r="G259" s="10" t="str">
        <f ca="1">IFERROR(RANK(order!G259,order!G$3:G$554,0),"")</f>
        <v/>
      </c>
      <c r="H259" s="10" t="str">
        <f ca="1">IFERROR(RANK(order!H259,order!H$3:H$554,0),"")</f>
        <v/>
      </c>
      <c r="I259" s="10" t="str">
        <f ca="1">IFERROR(RANK(order!I259,order!I$3:I$554,0),"")</f>
        <v/>
      </c>
      <c r="J259" s="4" t="str">
        <f ca="1">IFERROR(RANK(order!J259,order!J$3:J$554,0),"")</f>
        <v/>
      </c>
      <c r="K259" s="4" t="str">
        <f ca="1">IFERROR(RANK(order!K259,order!K$3:K$554,0),"")</f>
        <v/>
      </c>
      <c r="L259" s="4" t="str">
        <f ca="1">IFERROR(RANK(order!L259,order!L$3:L$554,0),"")</f>
        <v/>
      </c>
      <c r="M259" s="10" t="str">
        <f ca="1">IFERROR(RANK(order!M259,order!M$3:M$554,0),"")</f>
        <v/>
      </c>
      <c r="N259" s="10" t="str">
        <f ca="1">IFERROR(RANK(order!N259,order!N$3:N$554,0),"")</f>
        <v/>
      </c>
      <c r="O259" s="10" t="str">
        <f ca="1">IFERROR(RANK(order!O259,order!O$3:O$554,0),"")</f>
        <v/>
      </c>
      <c r="P259" s="4" t="str">
        <f ca="1">IFERROR(RANK(order!P259,order!P$3:P$554,0),"")</f>
        <v/>
      </c>
      <c r="Q259" s="4" t="str">
        <f ca="1">IFERROR(RANK(order!Q259,order!Q$3:Q$554,0),"")</f>
        <v/>
      </c>
      <c r="R259" s="4" t="str">
        <f ca="1">IFERROR(RANK(order!R259,order!R$3:R$554,0),"")</f>
        <v/>
      </c>
      <c r="S259" s="10" t="str">
        <f ca="1">IFERROR(RANK(order!S259,order!S$3:S$554,0),"")</f>
        <v/>
      </c>
      <c r="T259" s="10" t="str">
        <f ca="1">IFERROR(RANK(order!T259,order!T$3:T$554,0),"")</f>
        <v/>
      </c>
      <c r="U259" s="10" t="str">
        <f ca="1">IFERROR(RANK(order!U259,order!U$3:U$554,0),"")</f>
        <v/>
      </c>
      <c r="V259" s="4" t="str">
        <f ca="1">IFERROR(RANK(order!V259,order!V$3:V$554,0),"")</f>
        <v/>
      </c>
      <c r="W259" s="4" t="str">
        <f ca="1">IFERROR(RANK(order!W259,order!W$3:W$554,0),"")</f>
        <v/>
      </c>
      <c r="X259" s="4" t="str">
        <f ca="1">IFERROR(RANK(order!X259,order!X$3:X$554,0),"")</f>
        <v/>
      </c>
      <c r="Y259" s="10" t="str">
        <f ca="1">IFERROR(RANK(order!Y259,order!Y$3:Y$554,0),"")</f>
        <v/>
      </c>
      <c r="Z259" s="10" t="str">
        <f ca="1">IFERROR(RANK(order!Z259,order!Z$3:Z$554,0),"")</f>
        <v/>
      </c>
      <c r="AA259" s="10" t="str">
        <f ca="1">IFERROR(RANK(order!AA259,order!AA$3:AA$554,0),"")</f>
        <v/>
      </c>
      <c r="AB259" s="4" t="str">
        <f ca="1">IFERROR(RANK(order!AB259,order!AB$3:AB$554,0),"")</f>
        <v/>
      </c>
      <c r="AC259" s="4" t="str">
        <f ca="1">IFERROR(RANK(order!AC259,order!AC$3:AC$554,0),"")</f>
        <v/>
      </c>
      <c r="AD259" s="4" t="str">
        <f ca="1">IFERROR(RANK(order!AD259,order!AD$3:AD$554,0),"")</f>
        <v/>
      </c>
      <c r="AE259" s="10" t="str">
        <f ca="1">IFERROR(RANK(order!AE259,order!AE$3:AE$554,0),"")</f>
        <v/>
      </c>
      <c r="AF259" s="10" t="str">
        <f ca="1">IFERROR(RANK(order!AF259,order!AF$3:AF$554,0),"")</f>
        <v/>
      </c>
      <c r="AG259" s="10" t="str">
        <f ca="1">IFERROR(RANK(order!AG259,order!AG$3:AG$554,0),"")</f>
        <v/>
      </c>
      <c r="AH259" s="4" t="str">
        <f ca="1">IFERROR(RANK(order!AH259,order!AH$3:AH$554,0),"")</f>
        <v/>
      </c>
      <c r="AI259" s="4" t="str">
        <f ca="1">IFERROR(RANK(order!AI259,order!AI$3:AI$554,0),"")</f>
        <v/>
      </c>
      <c r="AJ259" s="4" t="str">
        <f ca="1">IFERROR(RANK(order!AJ259,order!AJ$3:AJ$554,0),"")</f>
        <v/>
      </c>
      <c r="AK259" s="10" t="str">
        <f ca="1">IFERROR(RANK(order!AK259,order!AK$3:AK$554,0),"")</f>
        <v/>
      </c>
      <c r="AL259" s="10" t="str">
        <f ca="1">IFERROR(RANK(order!AL259,order!AL$3:AL$554,0),"")</f>
        <v/>
      </c>
      <c r="AM259" s="10" t="str">
        <f ca="1">IFERROR(RANK(order!AM259,order!AM$3:AM$554,0),"")</f>
        <v/>
      </c>
      <c r="AN259" s="4" t="str">
        <f ca="1">IFERROR(RANK(order!AN259,order!AN$3:AN$554,0),"")</f>
        <v/>
      </c>
      <c r="AO259" s="4" t="str">
        <f ca="1">IFERROR(RANK(order!AO259,order!AO$3:AO$554,0),"")</f>
        <v/>
      </c>
      <c r="AP259" s="4" t="str">
        <f ca="1">IFERROR(RANK(order!AP259,order!AP$3:AP$554,0),"")</f>
        <v/>
      </c>
      <c r="AQ259" s="10" t="str">
        <f ca="1">IFERROR(RANK(order!AQ259,order!AQ$3:AQ$554,0),"")</f>
        <v/>
      </c>
      <c r="AR259" s="10" t="str">
        <f ca="1">IFERROR(RANK(order!AR259,order!AR$3:AR$554,0),"")</f>
        <v/>
      </c>
      <c r="AS259" s="10" t="str">
        <f ca="1">IFERROR(RANK(order!AS259,order!AS$3:AS$554,0),"")</f>
        <v/>
      </c>
      <c r="AT259" s="4" t="str">
        <f ca="1">IFERROR(RANK(order!AT259,order!AT$3:AT$554,0),"")</f>
        <v/>
      </c>
      <c r="AU259" s="4" t="str">
        <f ca="1">IFERROR(RANK(order!AU259,order!AU$3:AU$554,0),"")</f>
        <v/>
      </c>
      <c r="AV259" s="4" t="str">
        <f ca="1">IFERROR(RANK(order!AV259,order!AV$3:AV$554,0),"")</f>
        <v/>
      </c>
      <c r="AW259" s="10" t="str">
        <f ca="1">IFERROR(RANK(order!AW259,order!AW$3:AW$554,0),"")</f>
        <v/>
      </c>
      <c r="AX259" s="10" t="str">
        <f ca="1">IFERROR(RANK(order!AX259,order!AX$3:AX$554,0),"")</f>
        <v/>
      </c>
      <c r="AY259" s="10" t="str">
        <f ca="1">IFERROR(RANK(order!AY259,order!AY$3:AY$554,0),"")</f>
        <v/>
      </c>
      <c r="AZ259" s="4" t="str">
        <f ca="1">IFERROR(RANK(order!AZ259,order!AZ$3:AZ$554,0),"")</f>
        <v/>
      </c>
      <c r="BA259" s="4" t="str">
        <f ca="1">IFERROR(RANK(order!BA259,order!BA$3:BA$554,0),"")</f>
        <v/>
      </c>
      <c r="BB259" s="4" t="str">
        <f ca="1">IFERROR(RANK(order!BB259,order!BB$3:BB$554,0),"")</f>
        <v/>
      </c>
      <c r="BC259" s="10" t="str">
        <f ca="1">IFERROR(RANK(order!BC259,order!BC$3:BC$554,0),"")</f>
        <v/>
      </c>
      <c r="BD259" s="10" t="str">
        <f ca="1">IFERROR(RANK(order!BD259,order!BD$3:BD$554,0),"")</f>
        <v/>
      </c>
      <c r="BE259" s="10" t="str">
        <f ca="1">IFERROR(RANK(order!BE259,order!BE$3:BE$554,0),"")</f>
        <v/>
      </c>
      <c r="BF259" s="4" t="str">
        <f ca="1">IFERROR(RANK(order!BF259,order!BF$3:BF$554,0),"")</f>
        <v/>
      </c>
      <c r="BG259" s="4" t="str">
        <f ca="1">IFERROR(RANK(order!BG259,order!BG$3:BG$554,0),"")</f>
        <v/>
      </c>
      <c r="BH259" s="4" t="str">
        <f ca="1">IFERROR(RANK(order!BH259,order!BH$3:BH$554,0),"")</f>
        <v/>
      </c>
      <c r="BI259" s="10" t="str">
        <f ca="1">IFERROR(RANK(order!BI259,order!BI$3:BI$554,0),"")</f>
        <v/>
      </c>
      <c r="BJ259" s="10" t="str">
        <f ca="1">IFERROR(RANK(order!BJ259,order!BJ$3:BJ$554,0),"")</f>
        <v/>
      </c>
      <c r="BK259" s="10" t="str">
        <f ca="1">IFERROR(RANK(order!BK259,order!BK$3:BK$554,0),"")</f>
        <v/>
      </c>
      <c r="BL259" s="4" t="str">
        <f ca="1">IFERROR(RANK(order!BL259,order!BL$3:BL$554,0),"")</f>
        <v/>
      </c>
      <c r="BM259" s="4" t="str">
        <f ca="1">IFERROR(RANK(order!BM259,order!BM$3:BM$554,0),"")</f>
        <v/>
      </c>
      <c r="BN259" s="4" t="str">
        <f ca="1">IFERROR(RANK(order!BN259,order!BN$3:BN$554,0),"")</f>
        <v/>
      </c>
      <c r="BO259" s="10" t="str">
        <f ca="1">IFERROR(RANK(order!BO259,order!BO$3:BO$554,0),"")</f>
        <v/>
      </c>
      <c r="BP259" s="10" t="str">
        <f ca="1">IFERROR(RANK(order!BP259,order!BP$3:BP$554,0),"")</f>
        <v/>
      </c>
      <c r="BQ259" s="10" t="str">
        <f ca="1">IFERROR(RANK(order!BQ259,order!BQ$3:BQ$554,0),"")</f>
        <v/>
      </c>
      <c r="BR259" s="4" t="str">
        <f ca="1">IFERROR(RANK(order!BR259,order!BR$3:BR$554,0),"")</f>
        <v/>
      </c>
      <c r="BS259" s="4" t="str">
        <f ca="1">IFERROR(RANK(order!BS259,order!BS$3:BS$554,0),"")</f>
        <v/>
      </c>
      <c r="BT259" s="4" t="str">
        <f ca="1">IFERROR(RANK(order!BT259,order!BT$3:BT$554,0),"")</f>
        <v/>
      </c>
      <c r="BU259" s="95">
        <f t="shared" si="313"/>
        <v>257</v>
      </c>
      <c r="BV259" s="35" t="str">
        <f t="shared" si="314"/>
        <v>E1</v>
      </c>
      <c r="BW259" s="55">
        <f t="shared" ref="BW259:BW322" ca="1" si="315">HLOOKUP(BW$2,INDIRECT("'[all-euro-data-2018-2019.xlsx]"&amp;$BV259&amp;"'!$A$1:$BM$553"),ROW()-1,FALSE)</f>
        <v>0</v>
      </c>
      <c r="BX259" s="56" t="str">
        <f t="shared" ref="BX259:BX322" ca="1" si="316">IF(EI259="No","",HLOOKUP(BX$2,INDIRECT("'[all-euro-data-2018-2019.xlsx]"&amp;$BV259&amp;"'!$A$1:$BM$553"),ROW()-1,FALSE))</f>
        <v/>
      </c>
      <c r="BY259" s="56" t="str">
        <f t="shared" ref="BY259:BY322" ca="1" si="317">IF(EI259="No","",HLOOKUP(BY$2,INDIRECT("'[all-euro-data-2018-2019.xlsx]"&amp;$BV259&amp;"'!$A$1:$BM$553"),ROW()-1,FALSE))</f>
        <v/>
      </c>
      <c r="BZ259" s="57" t="str">
        <f t="shared" ref="BZ259:BZ322" ca="1" si="318">IF(EI259="No","",HLOOKUP(BZ$2,INDIRECT("'[all-euro-data-2018-2019.xlsx]"&amp;$BV259&amp;"'!$A$1:$BM$553"),ROW()-1,FALSE))</f>
        <v/>
      </c>
      <c r="CA259" s="57" t="str">
        <f t="shared" ref="CA259:CA322" ca="1" si="319">IF(EI259="No","",HLOOKUP(CA$2,INDIRECT("'[all-euro-data-2018-2019.xlsx]"&amp;$BV259&amp;"'!$A$1:$BM$553"),ROW()-1,FALSE))</f>
        <v/>
      </c>
      <c r="CB259" s="58" t="str">
        <f t="shared" ref="CB259:CB322" ca="1" si="320">IF(EI259="No","",HLOOKUP(CB$2,INDIRECT("'[all-euro-data-2018-2019.xlsx]"&amp;$BV259&amp;"'!$A$1:$BM$553"),ROW()-1,FALSE))</f>
        <v/>
      </c>
      <c r="CC259" s="57" t="str">
        <f t="shared" ref="CC259:CC322" ca="1" si="321">IF(EI259="No","",HLOOKUP(CC$2,INDIRECT("'[all-euro-data-2018-2019.xlsx]"&amp;$BV259&amp;"'!$A$1:$BM$553"),ROW()-1,FALSE))</f>
        <v/>
      </c>
      <c r="CD259" s="57" t="str">
        <f t="shared" ref="CD259:CD322" ca="1" si="322">IF(EI259="No","",HLOOKUP(CD$2,INDIRECT("'[all-euro-data-2018-2019.xlsx]"&amp;$BV259&amp;"'!$A$1:$BM$553"),ROW()-1,FALSE))</f>
        <v/>
      </c>
      <c r="CE259" s="58" t="str">
        <f t="shared" ref="CE259:CE322" ca="1" si="323">IF(EI259="No","",HLOOKUP(CE$2,INDIRECT("'[all-euro-data-2018-2019.xlsx]"&amp;$BV259&amp;"'!$A$1:$BM$553"),ROW()-1,FALSE))</f>
        <v/>
      </c>
      <c r="CF259" s="59" t="str">
        <f t="shared" ref="CF259:CF322" ca="1" si="324">IF(EI259="No","",HLOOKUP(CF$2,INDIRECT("'[all-euro-data-2018-2019.xlsx]"&amp;$BV259&amp;"'!$A$1:$BM$553"),ROW()-1,FALSE))</f>
        <v/>
      </c>
      <c r="CG259" s="57" t="str">
        <f t="shared" ref="CG259:CG322" ca="1" si="325">IF(EI259="No","",HLOOKUP(CG$2,INDIRECT("'[all-euro-data-2018-2019.xlsx]"&amp;$BV259&amp;"'!$A$1:$BM$553"),ROW()-1,FALSE))</f>
        <v/>
      </c>
      <c r="CH259" s="57" t="str">
        <f t="shared" ref="CH259:CH322" ca="1" si="326">IF(EI259="No","",HLOOKUP(CH$2,INDIRECT("'[all-euro-data-2018-2019.xlsx]"&amp;$BV259&amp;"'!$A$1:$BM$553"),ROW()-1,FALSE))</f>
        <v/>
      </c>
      <c r="CI259" s="57" t="str">
        <f t="shared" ref="CI259:CI322" ca="1" si="327">IF(EI259="No","",HLOOKUP(CI$2,INDIRECT("'[all-euro-data-2018-2019.xlsx]"&amp;$BV259&amp;"'!$A$1:$BM$553"),ROW()-1,FALSE))</f>
        <v/>
      </c>
      <c r="CJ259" s="57" t="str">
        <f t="shared" ref="CJ259:CJ322" ca="1" si="328">IF(EI259="No","",HLOOKUP(CJ$2,INDIRECT("'[all-euro-data-2018-2019.xlsx]"&amp;$BV259&amp;"'!$A$1:$BM$553"),ROW()-1,FALSE))</f>
        <v/>
      </c>
      <c r="CK259" s="57" t="str">
        <f t="shared" ref="CK259:CK322" ca="1" si="329">IF(EI259="No","",HLOOKUP(CK$2,INDIRECT("'[all-euro-data-2018-2019.xlsx]"&amp;$BV259&amp;"'!$A$1:$BM$553"),ROW()-1,FALSE))</f>
        <v/>
      </c>
      <c r="CL259" s="57" t="str">
        <f t="shared" ref="CL259:CL322" ca="1" si="330">IF(EI259="No","",HLOOKUP(CL$2,INDIRECT("'[all-euro-data-2018-2019.xlsx]"&amp;$BV259&amp;"'!$A$1:$BM$553"),ROW()-1,FALSE))</f>
        <v/>
      </c>
      <c r="CM259" s="57" t="str">
        <f t="shared" ref="CM259:CM322" ca="1" si="331">IF(EI259="No","",HLOOKUP(CM$2,INDIRECT("'[all-euro-data-2018-2019.xlsx]"&amp;$BV259&amp;"'!$A$1:$BM$553"),ROW()-1,FALSE))</f>
        <v/>
      </c>
      <c r="CN259" s="57" t="str">
        <f t="shared" ref="CN259:CN322" ca="1" si="332">IF(EI259="No","",HLOOKUP(CN$2,INDIRECT("'[all-euro-data-2018-2019.xlsx]"&amp;$BV259&amp;"'!$A$1:$BM$553"),ROW()-1,FALSE))</f>
        <v/>
      </c>
      <c r="CO259" s="57" t="str">
        <f t="shared" ref="CO259:CO322" ca="1" si="333">IF(EI259="No","",HLOOKUP(CO$2,INDIRECT("'[all-euro-data-2018-2019.xlsx]"&amp;$BV259&amp;"'!$A$1:$BM$553"),ROW()-1,FALSE))</f>
        <v/>
      </c>
      <c r="CP259" s="57" t="str">
        <f t="shared" ref="CP259:CP322" ca="1" si="334">IF(EI259="No","",HLOOKUP(CP$2,INDIRECT("'[all-euro-data-2018-2019.xlsx]"&amp;$BV259&amp;"'!$A$1:$BM$553"),ROW()-1,FALSE))</f>
        <v/>
      </c>
      <c r="CQ259" s="57" t="str">
        <f t="shared" ref="CQ259:CQ322" ca="1" si="335">IF(EI259="No","",HLOOKUP(CQ$2,INDIRECT("'[all-euro-data-2018-2019.xlsx]"&amp;$BV259&amp;"'!$A$1:$BM$553"),ROW()-1,FALSE))</f>
        <v/>
      </c>
      <c r="CR259" s="57" t="str">
        <f t="shared" ref="CR259:CR322" ca="1" si="336">IF(EI259="No","",HLOOKUP(CR$2,INDIRECT("'[all-euro-data-2018-2019.xlsx]"&amp;$BV259&amp;"'!$A$1:$BM$553"),ROW()-1,FALSE))</f>
        <v/>
      </c>
      <c r="CS259" s="60" t="str">
        <f t="shared" ref="CS259:CS322" ca="1" si="337">IF(EI259="No","",IF(HLOOKUP(CS$2,INDIRECT("'[all-euro-data-2018-2019.xlsx]"&amp;$BV259&amp;"'!$A$1:$BM$553"),ROW()-1,FALSE)=0,1,HLOOKUP(CS$2,INDIRECT("'[all-euro-data-2018-2019.xlsx]"&amp;$BV259&amp;"'!$A$1:$BM$553"),ROW()-1,FALSE)))</f>
        <v/>
      </c>
      <c r="CT259" s="60" t="str">
        <f t="shared" ref="CT259:CT322" ca="1" si="338">IF(EI259="No","",IF(HLOOKUP(CT$2,INDIRECT("'[all-euro-data-2018-2019.xlsx]"&amp;$BV259&amp;"'!$A$1:$BM$553"),ROW()-1,FALSE)=0,1,HLOOKUP(CT$2,INDIRECT("'[all-euro-data-2018-2019.xlsx]"&amp;$BV259&amp;"'!$A$1:$BM$553"),ROW()-1,FALSE)))</f>
        <v/>
      </c>
      <c r="CU259" s="60" t="str">
        <f t="shared" ref="CU259:CU322" ca="1" si="339">IF(EI259="No","",IF(HLOOKUP(CU$2,INDIRECT("'[all-euro-data-2018-2019.xlsx]"&amp;$BV259&amp;"'!$A$1:$BM$553"),ROW()-1,FALSE)=0,1,HLOOKUP(CU$2,INDIRECT("'[all-euro-data-2018-2019.xlsx]"&amp;$BV259&amp;"'!$A$1:$BM$553"),ROW()-1,FALSE)))</f>
        <v/>
      </c>
      <c r="CV259" s="60" t="str">
        <f t="shared" ref="CV259:CV322" ca="1" si="340">IF(EI259="No","",IF(HLOOKUP(CV$2,INDIRECT("'[all-euro-data-2018-2019.xlsx]"&amp;$BV259&amp;"'!$A$1:$BM$553"),ROW()-1,FALSE)=0,1,HLOOKUP(CV$2,INDIRECT("'[all-euro-data-2018-2019.xlsx]"&amp;$BV259&amp;"'!$A$1:$BM$553"),ROW()-1,FALSE)))</f>
        <v/>
      </c>
      <c r="CW259" s="60" t="str">
        <f t="shared" ref="CW259:CW322" ca="1" si="341">IF(EI259="No","",IF(HLOOKUP(CW$2,INDIRECT("'[all-euro-data-2018-2019.xlsx]"&amp;$BV259&amp;"'!$A$1:$BM$553"),ROW()-1,FALSE)=0,1,HLOOKUP(CW$2,INDIRECT("'[all-euro-data-2018-2019.xlsx]"&amp;$BV259&amp;"'!$A$1:$BM$553"),ROW()-1,FALSE)))</f>
        <v/>
      </c>
      <c r="CX259" s="60" t="str">
        <f t="shared" ref="CX259:CX322" ca="1" si="342">IF(EI259="No","",IF(HLOOKUP(CX$2,INDIRECT("'[all-euro-data-2018-2019.xlsx]"&amp;$BV259&amp;"'!$A$1:$BM$553"),ROW()-1,FALSE)=0,1,HLOOKUP(CX$2,INDIRECT("'[all-euro-data-2018-2019.xlsx]"&amp;$BV259&amp;"'!$A$1:$BM$553"),ROW()-1,FALSE)))</f>
        <v/>
      </c>
      <c r="CY259" s="60" t="str">
        <f t="shared" ref="CY259:CY322" ca="1" si="343">IF(EI259="No","",IF(HLOOKUP(CY$2,INDIRECT("'[all-euro-data-2018-2019.xlsx]"&amp;$BV259&amp;"'!$A$1:$BM$553"),ROW()-1,FALSE)=0,1,HLOOKUP(CY$2,INDIRECT("'[all-euro-data-2018-2019.xlsx]"&amp;$BV259&amp;"'!$A$1:$BM$553"),ROW()-1,FALSE)))</f>
        <v/>
      </c>
      <c r="CZ259" s="60" t="str">
        <f t="shared" ref="CZ259:CZ322" ca="1" si="344">IF(EI259="No","",IF(HLOOKUP(CZ$2,INDIRECT("'[all-euro-data-2018-2019.xlsx]"&amp;$BV259&amp;"'!$A$1:$BM$553"),ROW()-1,FALSE)=0,1,HLOOKUP(CZ$2,INDIRECT("'[all-euro-data-2018-2019.xlsx]"&amp;$BV259&amp;"'!$A$1:$BM$553"),ROW()-1,FALSE)))</f>
        <v/>
      </c>
      <c r="DA259" s="65" t="str">
        <f t="shared" ca="1" si="267"/>
        <v/>
      </c>
      <c r="DB259" s="65" t="str">
        <f t="shared" ca="1" si="268"/>
        <v/>
      </c>
      <c r="DC259" s="65" t="str">
        <f t="shared" ca="1" si="269"/>
        <v/>
      </c>
      <c r="DD259" s="65" t="str">
        <f t="shared" ca="1" si="270"/>
        <v/>
      </c>
      <c r="DE259" s="65" t="str">
        <f t="shared" ca="1" si="271"/>
        <v/>
      </c>
      <c r="DF259" s="66" t="str">
        <f t="shared" ca="1" si="272"/>
        <v/>
      </c>
      <c r="DG259" s="66" t="str">
        <f t="shared" ca="1" si="273"/>
        <v/>
      </c>
      <c r="DH259" s="66" t="str">
        <f t="shared" ca="1" si="274"/>
        <v/>
      </c>
      <c r="DI259" s="66" t="str">
        <f t="shared" ca="1" si="275"/>
        <v/>
      </c>
      <c r="DJ259" s="66" t="str">
        <f t="shared" ca="1" si="276"/>
        <v/>
      </c>
      <c r="DK259" s="65" t="str">
        <f t="shared" ca="1" si="277"/>
        <v/>
      </c>
      <c r="DL259" s="65" t="str">
        <f t="shared" ca="1" si="278"/>
        <v/>
      </c>
      <c r="DM259" s="65" t="str">
        <f t="shared" ca="1" si="279"/>
        <v/>
      </c>
      <c r="DN259" s="65" t="str">
        <f t="shared" ca="1" si="280"/>
        <v/>
      </c>
      <c r="DO259" s="65" t="str">
        <f t="shared" ca="1" si="281"/>
        <v/>
      </c>
      <c r="DP259" s="65" t="str">
        <f t="shared" ca="1" si="282"/>
        <v/>
      </c>
      <c r="DQ259" s="65" t="str">
        <f t="shared" ca="1" si="283"/>
        <v/>
      </c>
      <c r="DR259" s="69" t="str">
        <f t="shared" ca="1" si="284"/>
        <v/>
      </c>
      <c r="DS259" s="69" t="str">
        <f t="shared" ca="1" si="285"/>
        <v/>
      </c>
      <c r="DT259" s="69" t="str">
        <f t="shared" ca="1" si="286"/>
        <v/>
      </c>
      <c r="DU259" s="69" t="str">
        <f t="shared" ca="1" si="287"/>
        <v/>
      </c>
      <c r="DV259" s="69" t="str">
        <f t="shared" ca="1" si="288"/>
        <v/>
      </c>
      <c r="DW259" s="69" t="str">
        <f t="shared" ca="1" si="289"/>
        <v/>
      </c>
      <c r="DX259" s="69" t="str">
        <f t="shared" ca="1" si="290"/>
        <v/>
      </c>
      <c r="DY259" s="69" t="str">
        <f t="shared" ca="1" si="291"/>
        <v/>
      </c>
      <c r="DZ259" s="72" t="str">
        <f t="shared" ca="1" si="292"/>
        <v/>
      </c>
      <c r="EA259" s="72" t="str">
        <f t="shared" ca="1" si="293"/>
        <v/>
      </c>
      <c r="EB259" s="72" t="str">
        <f t="shared" ca="1" si="294"/>
        <v/>
      </c>
      <c r="EC259" s="65" t="str">
        <f t="shared" ca="1" si="295"/>
        <v/>
      </c>
      <c r="ED259" s="65" t="str">
        <f t="shared" ca="1" si="296"/>
        <v/>
      </c>
      <c r="EE259" s="65" t="str">
        <f t="shared" ca="1" si="297"/>
        <v/>
      </c>
      <c r="EF259" s="65" t="str">
        <f t="shared" ca="1" si="298"/>
        <v/>
      </c>
      <c r="EG259" s="65" t="str">
        <f t="shared" ca="1" si="299"/>
        <v/>
      </c>
      <c r="EH259" s="65" t="str">
        <f t="shared" ca="1" si="300"/>
        <v/>
      </c>
      <c r="EI259" s="429" t="str">
        <f t="shared" ca="1" si="301"/>
        <v>No</v>
      </c>
      <c r="EJ259" s="428" t="str">
        <f t="shared" ca="1" si="302"/>
        <v/>
      </c>
      <c r="EK259" s="428" t="str">
        <f t="shared" ca="1" si="303"/>
        <v/>
      </c>
      <c r="EL259" s="65" t="str">
        <f t="shared" ca="1" si="304"/>
        <v/>
      </c>
      <c r="EM259" s="65" t="str">
        <f t="shared" ca="1" si="305"/>
        <v/>
      </c>
      <c r="EN259" s="65" t="str">
        <f t="shared" ca="1" si="306"/>
        <v/>
      </c>
      <c r="EO259" s="433" t="str">
        <f t="shared" ca="1" si="307"/>
        <v/>
      </c>
      <c r="EP259" s="433" t="str">
        <f t="shared" ca="1" si="308"/>
        <v/>
      </c>
      <c r="EQ259" s="433" t="str">
        <f t="shared" ca="1" si="309"/>
        <v/>
      </c>
      <c r="ER259" s="433" t="str">
        <f t="shared" ca="1" si="310"/>
        <v/>
      </c>
      <c r="ES259" s="433" t="str">
        <f t="shared" ca="1" si="311"/>
        <v/>
      </c>
      <c r="ET259" s="433" t="str">
        <f t="shared" ca="1" si="312"/>
        <v/>
      </c>
      <c r="EU259" s="433" t="str">
        <f ca="1">IF(OR(CO259="",CQ259=""),"",Discipline!$P$3*CO259+Discipline!$X$3*CQ259)</f>
        <v/>
      </c>
      <c r="EV259" s="433" t="str">
        <f ca="1">IF(OR(CP259="",CR259=""),"",Discipline!$P$3*CP259+Discipline!$X$3*CR259)</f>
        <v/>
      </c>
    </row>
    <row r="260" spans="1:152" x14ac:dyDescent="0.25">
      <c r="A260" s="10" t="str">
        <f ca="1">IFERROR(RANK(order!A260,order!A$3:A$554,0),"")</f>
        <v/>
      </c>
      <c r="B260" s="10" t="str">
        <f ca="1">IFERROR(RANK(order!B260,order!B$3:B$554,0),"")</f>
        <v/>
      </c>
      <c r="C260" s="10" t="str">
        <f ca="1">IFERROR(RANK(order!C260,order!C$3:C$554,0),"")</f>
        <v/>
      </c>
      <c r="D260" s="4" t="str">
        <f ca="1">IFERROR(RANK(order!D260,order!D$3:D$554,0),"")</f>
        <v/>
      </c>
      <c r="E260" s="4" t="str">
        <f ca="1">IFERROR(RANK(order!E260,order!E$3:E$554,0),"")</f>
        <v/>
      </c>
      <c r="F260" s="4" t="str">
        <f ca="1">IFERROR(RANK(order!F260,order!F$3:F$554,0),"")</f>
        <v/>
      </c>
      <c r="G260" s="10" t="str">
        <f ca="1">IFERROR(RANK(order!G260,order!G$3:G$554,0),"")</f>
        <v/>
      </c>
      <c r="H260" s="10" t="str">
        <f ca="1">IFERROR(RANK(order!H260,order!H$3:H$554,0),"")</f>
        <v/>
      </c>
      <c r="I260" s="10" t="str">
        <f ca="1">IFERROR(RANK(order!I260,order!I$3:I$554,0),"")</f>
        <v/>
      </c>
      <c r="J260" s="4" t="str">
        <f ca="1">IFERROR(RANK(order!J260,order!J$3:J$554,0),"")</f>
        <v/>
      </c>
      <c r="K260" s="4" t="str">
        <f ca="1">IFERROR(RANK(order!K260,order!K$3:K$554,0),"")</f>
        <v/>
      </c>
      <c r="L260" s="4" t="str">
        <f ca="1">IFERROR(RANK(order!L260,order!L$3:L$554,0),"")</f>
        <v/>
      </c>
      <c r="M260" s="10" t="str">
        <f ca="1">IFERROR(RANK(order!M260,order!M$3:M$554,0),"")</f>
        <v/>
      </c>
      <c r="N260" s="10" t="str">
        <f ca="1">IFERROR(RANK(order!N260,order!N$3:N$554,0),"")</f>
        <v/>
      </c>
      <c r="O260" s="10" t="str">
        <f ca="1">IFERROR(RANK(order!O260,order!O$3:O$554,0),"")</f>
        <v/>
      </c>
      <c r="P260" s="4" t="str">
        <f ca="1">IFERROR(RANK(order!P260,order!P$3:P$554,0),"")</f>
        <v/>
      </c>
      <c r="Q260" s="4" t="str">
        <f ca="1">IFERROR(RANK(order!Q260,order!Q$3:Q$554,0),"")</f>
        <v/>
      </c>
      <c r="R260" s="4" t="str">
        <f ca="1">IFERROR(RANK(order!R260,order!R$3:R$554,0),"")</f>
        <v/>
      </c>
      <c r="S260" s="10" t="str">
        <f ca="1">IFERROR(RANK(order!S260,order!S$3:S$554,0),"")</f>
        <v/>
      </c>
      <c r="T260" s="10" t="str">
        <f ca="1">IFERROR(RANK(order!T260,order!T$3:T$554,0),"")</f>
        <v/>
      </c>
      <c r="U260" s="10" t="str">
        <f ca="1">IFERROR(RANK(order!U260,order!U$3:U$554,0),"")</f>
        <v/>
      </c>
      <c r="V260" s="4" t="str">
        <f ca="1">IFERROR(RANK(order!V260,order!V$3:V$554,0),"")</f>
        <v/>
      </c>
      <c r="W260" s="4" t="str">
        <f ca="1">IFERROR(RANK(order!W260,order!W$3:W$554,0),"")</f>
        <v/>
      </c>
      <c r="X260" s="4" t="str">
        <f ca="1">IFERROR(RANK(order!X260,order!X$3:X$554,0),"")</f>
        <v/>
      </c>
      <c r="Y260" s="10" t="str">
        <f ca="1">IFERROR(RANK(order!Y260,order!Y$3:Y$554,0),"")</f>
        <v/>
      </c>
      <c r="Z260" s="10" t="str">
        <f ca="1">IFERROR(RANK(order!Z260,order!Z$3:Z$554,0),"")</f>
        <v/>
      </c>
      <c r="AA260" s="10" t="str">
        <f ca="1">IFERROR(RANK(order!AA260,order!AA$3:AA$554,0),"")</f>
        <v/>
      </c>
      <c r="AB260" s="4" t="str">
        <f ca="1">IFERROR(RANK(order!AB260,order!AB$3:AB$554,0),"")</f>
        <v/>
      </c>
      <c r="AC260" s="4" t="str">
        <f ca="1">IFERROR(RANK(order!AC260,order!AC$3:AC$554,0),"")</f>
        <v/>
      </c>
      <c r="AD260" s="4" t="str">
        <f ca="1">IFERROR(RANK(order!AD260,order!AD$3:AD$554,0),"")</f>
        <v/>
      </c>
      <c r="AE260" s="10" t="str">
        <f ca="1">IFERROR(RANK(order!AE260,order!AE$3:AE$554,0),"")</f>
        <v/>
      </c>
      <c r="AF260" s="10" t="str">
        <f ca="1">IFERROR(RANK(order!AF260,order!AF$3:AF$554,0),"")</f>
        <v/>
      </c>
      <c r="AG260" s="10" t="str">
        <f ca="1">IFERROR(RANK(order!AG260,order!AG$3:AG$554,0),"")</f>
        <v/>
      </c>
      <c r="AH260" s="4" t="str">
        <f ca="1">IFERROR(RANK(order!AH260,order!AH$3:AH$554,0),"")</f>
        <v/>
      </c>
      <c r="AI260" s="4" t="str">
        <f ca="1">IFERROR(RANK(order!AI260,order!AI$3:AI$554,0),"")</f>
        <v/>
      </c>
      <c r="AJ260" s="4" t="str">
        <f ca="1">IFERROR(RANK(order!AJ260,order!AJ$3:AJ$554,0),"")</f>
        <v/>
      </c>
      <c r="AK260" s="10" t="str">
        <f ca="1">IFERROR(RANK(order!AK260,order!AK$3:AK$554,0),"")</f>
        <v/>
      </c>
      <c r="AL260" s="10" t="str">
        <f ca="1">IFERROR(RANK(order!AL260,order!AL$3:AL$554,0),"")</f>
        <v/>
      </c>
      <c r="AM260" s="10" t="str">
        <f ca="1">IFERROR(RANK(order!AM260,order!AM$3:AM$554,0),"")</f>
        <v/>
      </c>
      <c r="AN260" s="4" t="str">
        <f ca="1">IFERROR(RANK(order!AN260,order!AN$3:AN$554,0),"")</f>
        <v/>
      </c>
      <c r="AO260" s="4" t="str">
        <f ca="1">IFERROR(RANK(order!AO260,order!AO$3:AO$554,0),"")</f>
        <v/>
      </c>
      <c r="AP260" s="4" t="str">
        <f ca="1">IFERROR(RANK(order!AP260,order!AP$3:AP$554,0),"")</f>
        <v/>
      </c>
      <c r="AQ260" s="10" t="str">
        <f ca="1">IFERROR(RANK(order!AQ260,order!AQ$3:AQ$554,0),"")</f>
        <v/>
      </c>
      <c r="AR260" s="10" t="str">
        <f ca="1">IFERROR(RANK(order!AR260,order!AR$3:AR$554,0),"")</f>
        <v/>
      </c>
      <c r="AS260" s="10" t="str">
        <f ca="1">IFERROR(RANK(order!AS260,order!AS$3:AS$554,0),"")</f>
        <v/>
      </c>
      <c r="AT260" s="4" t="str">
        <f ca="1">IFERROR(RANK(order!AT260,order!AT$3:AT$554,0),"")</f>
        <v/>
      </c>
      <c r="AU260" s="4" t="str">
        <f ca="1">IFERROR(RANK(order!AU260,order!AU$3:AU$554,0),"")</f>
        <v/>
      </c>
      <c r="AV260" s="4" t="str">
        <f ca="1">IFERROR(RANK(order!AV260,order!AV$3:AV$554,0),"")</f>
        <v/>
      </c>
      <c r="AW260" s="10" t="str">
        <f ca="1">IFERROR(RANK(order!AW260,order!AW$3:AW$554,0),"")</f>
        <v/>
      </c>
      <c r="AX260" s="10" t="str">
        <f ca="1">IFERROR(RANK(order!AX260,order!AX$3:AX$554,0),"")</f>
        <v/>
      </c>
      <c r="AY260" s="10" t="str">
        <f ca="1">IFERROR(RANK(order!AY260,order!AY$3:AY$554,0),"")</f>
        <v/>
      </c>
      <c r="AZ260" s="4" t="str">
        <f ca="1">IFERROR(RANK(order!AZ260,order!AZ$3:AZ$554,0),"")</f>
        <v/>
      </c>
      <c r="BA260" s="4" t="str">
        <f ca="1">IFERROR(RANK(order!BA260,order!BA$3:BA$554,0),"")</f>
        <v/>
      </c>
      <c r="BB260" s="4" t="str">
        <f ca="1">IFERROR(RANK(order!BB260,order!BB$3:BB$554,0),"")</f>
        <v/>
      </c>
      <c r="BC260" s="10" t="str">
        <f ca="1">IFERROR(RANK(order!BC260,order!BC$3:BC$554,0),"")</f>
        <v/>
      </c>
      <c r="BD260" s="10" t="str">
        <f ca="1">IFERROR(RANK(order!BD260,order!BD$3:BD$554,0),"")</f>
        <v/>
      </c>
      <c r="BE260" s="10" t="str">
        <f ca="1">IFERROR(RANK(order!BE260,order!BE$3:BE$554,0),"")</f>
        <v/>
      </c>
      <c r="BF260" s="4" t="str">
        <f ca="1">IFERROR(RANK(order!BF260,order!BF$3:BF$554,0),"")</f>
        <v/>
      </c>
      <c r="BG260" s="4" t="str">
        <f ca="1">IFERROR(RANK(order!BG260,order!BG$3:BG$554,0),"")</f>
        <v/>
      </c>
      <c r="BH260" s="4" t="str">
        <f ca="1">IFERROR(RANK(order!BH260,order!BH$3:BH$554,0),"")</f>
        <v/>
      </c>
      <c r="BI260" s="10" t="str">
        <f ca="1">IFERROR(RANK(order!BI260,order!BI$3:BI$554,0),"")</f>
        <v/>
      </c>
      <c r="BJ260" s="10" t="str">
        <f ca="1">IFERROR(RANK(order!BJ260,order!BJ$3:BJ$554,0),"")</f>
        <v/>
      </c>
      <c r="BK260" s="10" t="str">
        <f ca="1">IFERROR(RANK(order!BK260,order!BK$3:BK$554,0),"")</f>
        <v/>
      </c>
      <c r="BL260" s="4" t="str">
        <f ca="1">IFERROR(RANK(order!BL260,order!BL$3:BL$554,0),"")</f>
        <v/>
      </c>
      <c r="BM260" s="4" t="str">
        <f ca="1">IFERROR(RANK(order!BM260,order!BM$3:BM$554,0),"")</f>
        <v/>
      </c>
      <c r="BN260" s="4" t="str">
        <f ca="1">IFERROR(RANK(order!BN260,order!BN$3:BN$554,0),"")</f>
        <v/>
      </c>
      <c r="BO260" s="10" t="str">
        <f ca="1">IFERROR(RANK(order!BO260,order!BO$3:BO$554,0),"")</f>
        <v/>
      </c>
      <c r="BP260" s="10" t="str">
        <f ca="1">IFERROR(RANK(order!BP260,order!BP$3:BP$554,0),"")</f>
        <v/>
      </c>
      <c r="BQ260" s="10" t="str">
        <f ca="1">IFERROR(RANK(order!BQ260,order!BQ$3:BQ$554,0),"")</f>
        <v/>
      </c>
      <c r="BR260" s="4" t="str">
        <f ca="1">IFERROR(RANK(order!BR260,order!BR$3:BR$554,0),"")</f>
        <v/>
      </c>
      <c r="BS260" s="4" t="str">
        <f ca="1">IFERROR(RANK(order!BS260,order!BS$3:BS$554,0),"")</f>
        <v/>
      </c>
      <c r="BT260" s="4" t="str">
        <f ca="1">IFERROR(RANK(order!BT260,order!BT$3:BT$554,0),"")</f>
        <v/>
      </c>
      <c r="BU260" s="95">
        <f t="shared" si="313"/>
        <v>258</v>
      </c>
      <c r="BV260" s="35" t="str">
        <f t="shared" si="314"/>
        <v>E1</v>
      </c>
      <c r="BW260" s="55">
        <f t="shared" ca="1" si="315"/>
        <v>0</v>
      </c>
      <c r="BX260" s="56" t="str">
        <f t="shared" ca="1" si="316"/>
        <v/>
      </c>
      <c r="BY260" s="56" t="str">
        <f t="shared" ca="1" si="317"/>
        <v/>
      </c>
      <c r="BZ260" s="57" t="str">
        <f t="shared" ca="1" si="318"/>
        <v/>
      </c>
      <c r="CA260" s="57" t="str">
        <f t="shared" ca="1" si="319"/>
        <v/>
      </c>
      <c r="CB260" s="58" t="str">
        <f t="shared" ca="1" si="320"/>
        <v/>
      </c>
      <c r="CC260" s="57" t="str">
        <f t="shared" ca="1" si="321"/>
        <v/>
      </c>
      <c r="CD260" s="57" t="str">
        <f t="shared" ca="1" si="322"/>
        <v/>
      </c>
      <c r="CE260" s="58" t="str">
        <f t="shared" ca="1" si="323"/>
        <v/>
      </c>
      <c r="CF260" s="59" t="str">
        <f t="shared" ca="1" si="324"/>
        <v/>
      </c>
      <c r="CG260" s="57" t="str">
        <f t="shared" ca="1" si="325"/>
        <v/>
      </c>
      <c r="CH260" s="57" t="str">
        <f t="shared" ca="1" si="326"/>
        <v/>
      </c>
      <c r="CI260" s="57" t="str">
        <f t="shared" ca="1" si="327"/>
        <v/>
      </c>
      <c r="CJ260" s="57" t="str">
        <f t="shared" ca="1" si="328"/>
        <v/>
      </c>
      <c r="CK260" s="57" t="str">
        <f t="shared" ca="1" si="329"/>
        <v/>
      </c>
      <c r="CL260" s="57" t="str">
        <f t="shared" ca="1" si="330"/>
        <v/>
      </c>
      <c r="CM260" s="57" t="str">
        <f t="shared" ca="1" si="331"/>
        <v/>
      </c>
      <c r="CN260" s="57" t="str">
        <f t="shared" ca="1" si="332"/>
        <v/>
      </c>
      <c r="CO260" s="57" t="str">
        <f t="shared" ca="1" si="333"/>
        <v/>
      </c>
      <c r="CP260" s="57" t="str">
        <f t="shared" ca="1" si="334"/>
        <v/>
      </c>
      <c r="CQ260" s="57" t="str">
        <f t="shared" ca="1" si="335"/>
        <v/>
      </c>
      <c r="CR260" s="57" t="str">
        <f t="shared" ca="1" si="336"/>
        <v/>
      </c>
      <c r="CS260" s="60" t="str">
        <f t="shared" ca="1" si="337"/>
        <v/>
      </c>
      <c r="CT260" s="60" t="str">
        <f t="shared" ca="1" si="338"/>
        <v/>
      </c>
      <c r="CU260" s="60" t="str">
        <f t="shared" ca="1" si="339"/>
        <v/>
      </c>
      <c r="CV260" s="60" t="str">
        <f t="shared" ca="1" si="340"/>
        <v/>
      </c>
      <c r="CW260" s="60" t="str">
        <f t="shared" ca="1" si="341"/>
        <v/>
      </c>
      <c r="CX260" s="60" t="str">
        <f t="shared" ca="1" si="342"/>
        <v/>
      </c>
      <c r="CY260" s="60" t="str">
        <f t="shared" ca="1" si="343"/>
        <v/>
      </c>
      <c r="CZ260" s="60" t="str">
        <f t="shared" ca="1" si="344"/>
        <v/>
      </c>
      <c r="DA260" s="65" t="str">
        <f t="shared" ref="DA260:DA323" ca="1" si="345">IF(OR(BW260="",BW260=0),"",BZ260+CA260)</f>
        <v/>
      </c>
      <c r="DB260" s="65" t="str">
        <f t="shared" ref="DB260:DB323" ca="1" si="346">IF(OR(BW260="",BW260=0),"",CC260+CD260)</f>
        <v/>
      </c>
      <c r="DC260" s="65" t="str">
        <f t="shared" ref="DC260:DC323" ca="1" si="347">IF(OR(BW260="",BW260=0),"",DD260+DE260)</f>
        <v/>
      </c>
      <c r="DD260" s="65" t="str">
        <f t="shared" ref="DD260:DD323" ca="1" si="348">IF(OR(BW260="",BW260=0),"",BZ260-CC260)</f>
        <v/>
      </c>
      <c r="DE260" s="65" t="str">
        <f t="shared" ref="DE260:DE323" ca="1" si="349">IF(OR(BW260="",BW260=0),"",CA260-CD260)</f>
        <v/>
      </c>
      <c r="DF260" s="66" t="str">
        <f t="shared" ref="DF260:DF323" ca="1" si="350">IF(OR(BW260="",BW260=0),"",IF(DD260&gt;DE260,"H",IF(DD260=DE260,"D",IF(DD260&lt;DE260,"A","Error!"))))</f>
        <v/>
      </c>
      <c r="DG260" s="66" t="str">
        <f t="shared" ref="DG260:DG323" ca="1" si="351">IF(OR(BW260="",BW260=0),"",CONCATENATE(CE260,"-",CB260))</f>
        <v/>
      </c>
      <c r="DH260" s="66" t="str">
        <f t="shared" ref="DH260:DH323" ca="1" si="352">IF(OR(BW260="",BW260=0),"",IF(OR(BZ260&gt;3.5,CA260&gt;3.5),CONCATENATE(CB260,"4more"),CONCATENATE(CB260,BZ260,CA260)))</f>
        <v/>
      </c>
      <c r="DI260" s="66" t="str">
        <f t="shared" ref="DI260:DI323" ca="1" si="353">IF(OR(BW260="",BW260=0),"",IF(OR(CC260&gt;2.5,CD260&gt;2.5),CONCATENATE(CE260,"3more"),CONCATENATE(CE260,CC260,CD260)))</f>
        <v/>
      </c>
      <c r="DJ260" s="66" t="str">
        <f t="shared" ref="DJ260:DJ323" ca="1" si="354">IF(OR(BW260="",BW260=0),"",IF(OR(DD260&gt;2.5,DE260&gt;2.5),CONCATENATE(DF260,"3more"),CONCATENATE(DF260,DD260,DE260)))</f>
        <v/>
      </c>
      <c r="DK260" s="65" t="str">
        <f t="shared" ref="DK260:DK323" ca="1" si="355">IF(OR(BW260="",BW260=0),"",IF(AND(BZ260&gt;0,CA260&gt;0),"Yes","No"))</f>
        <v/>
      </c>
      <c r="DL260" s="65" t="str">
        <f t="shared" ref="DL260:DL323" ca="1" si="356">IF(OR(BW260="",BW260=0),"",IF(AND(CC260&gt;0,DD260&gt;0),1,0))</f>
        <v/>
      </c>
      <c r="DM260" s="65" t="str">
        <f t="shared" ref="DM260:DM323" ca="1" si="357">IF(OR(BW260="",BW260=0),"",IF(AND(CD260&gt;0,DE260&gt;0),1,0))</f>
        <v/>
      </c>
      <c r="DN260" s="65" t="str">
        <f t="shared" ref="DN260:DN323" ca="1" si="358">IF(OR(BW260="",BW260=0),"",IF(AND(CB260="H",CA260=0),1,0))</f>
        <v/>
      </c>
      <c r="DO260" s="65" t="str">
        <f t="shared" ref="DO260:DO323" ca="1" si="359">IF(OR(BW260="",BW260=0),"",IF(AND(CB260="A",BZ260=0),1,0))</f>
        <v/>
      </c>
      <c r="DP260" s="65" t="str">
        <f t="shared" ref="DP260:DP323" ca="1" si="360">IF(OR(BW260="",BW260=0),"",IF(AND(CE260="H",DF260="H"),1,0))</f>
        <v/>
      </c>
      <c r="DQ260" s="65" t="str">
        <f t="shared" ref="DQ260:DQ323" ca="1" si="361">IF(OR(BW260="",BW260=0),"",IF(AND(CE260="A",DF260="A"),1,0))</f>
        <v/>
      </c>
      <c r="DR260" s="69" t="str">
        <f t="shared" ref="DR260:DR323" ca="1" si="362">IF(OR(BW260="",BW260=0),"",IF(CB260="H",CS260-1,-1))</f>
        <v/>
      </c>
      <c r="DS260" s="69" t="str">
        <f t="shared" ref="DS260:DS323" ca="1" si="363">IF(OR(BW260="",BW260=0),"",IF(CB260="D",CT260-1,-1))</f>
        <v/>
      </c>
      <c r="DT260" s="69" t="str">
        <f t="shared" ref="DT260:DT323" ca="1" si="364">IF(OR(BW260="",BW260=0),"",IF(CB260="A",CU260-1,-1))</f>
        <v/>
      </c>
      <c r="DU260" s="69" t="str">
        <f t="shared" ref="DU260:DU323" ca="1" si="365">IF(OR(BW260="",BW260=0),"",IF(CB260="H",CV260-1,-1))</f>
        <v/>
      </c>
      <c r="DV260" s="69" t="str">
        <f t="shared" ref="DV260:DV323" ca="1" si="366">IF(OR(BW260="",BW260=0),"",IF(CB260="D",CW260-1,-1))</f>
        <v/>
      </c>
      <c r="DW260" s="69" t="str">
        <f t="shared" ref="DW260:DW323" ca="1" si="367">IF(OR(BW260="",BW260=0),"",IF(CB260="A",CX260-1,-1))</f>
        <v/>
      </c>
      <c r="DX260" s="69" t="str">
        <f t="shared" ref="DX260:DX323" ca="1" si="368">IF(OR(BW260="",BW260=0),"",IF(BZ260+CA260&gt;2.5,CY260-1,-1))</f>
        <v/>
      </c>
      <c r="DY260" s="69" t="str">
        <f t="shared" ref="DY260:DY323" ca="1" si="369">IF(OR(BW260="",BW260=0),"",IF(BZ260+CA260&lt;2.5,CZ260-1,-1))</f>
        <v/>
      </c>
      <c r="DZ260" s="72" t="str">
        <f t="shared" ref="DZ260:DZ323" ca="1" si="370">IF(OR(BW260="",BW260=0),"",100/CS260+100/CT260+100/CU260)</f>
        <v/>
      </c>
      <c r="EA260" s="72" t="str">
        <f t="shared" ref="EA260:EA323" ca="1" si="371">IF(OR(BW260="",BW260=0),"",100/CV260+100/CW260+100/CX260)</f>
        <v/>
      </c>
      <c r="EB260" s="72" t="str">
        <f t="shared" ref="EB260:EB323" ca="1" si="372">IF(OR(BW260="",BW260=0),"",100/CY260+100/CZ260)</f>
        <v/>
      </c>
      <c r="EC260" s="65" t="str">
        <f t="shared" ref="EC260:EC323" ca="1" si="373">IF(OR(BW260="",BW260=0),"",IF(CA260=0,1,0))</f>
        <v/>
      </c>
      <c r="ED260" s="65" t="str">
        <f t="shared" ref="ED260:ED323" ca="1" si="374">IF(OR(BW260="",BW260=0),"",IF(BZ260=0,1,0))</f>
        <v/>
      </c>
      <c r="EE260" s="65" t="str">
        <f t="shared" ref="EE260:EE323" ca="1" si="375">IF(OR(BW260="",BW260=0),"",IF(AND(CB260="A",BZ260=0),1,0))</f>
        <v/>
      </c>
      <c r="EF260" s="65" t="str">
        <f t="shared" ref="EF260:EF323" ca="1" si="376">IF(OR(BW260="",BW260=0),"",IF(AND(CB260="H",CA260=0),1,0))</f>
        <v/>
      </c>
      <c r="EG260" s="65" t="str">
        <f t="shared" ref="EG260:EG323" ca="1" si="377">IF(OR(BW260="",BW260=0),"",IF(BZ260=0,1,0))</f>
        <v/>
      </c>
      <c r="EH260" s="65" t="str">
        <f t="shared" ref="EH260:EH323" ca="1" si="378">IF(OR(BW260="",BW260=0),"",IF(CA260=0,1,0))</f>
        <v/>
      </c>
      <c r="EI260" s="429" t="str">
        <f t="shared" ref="EI260:EI323" ca="1" si="379">IF(OR(BW260="",BW260=0),"No","Yes")</f>
        <v>No</v>
      </c>
      <c r="EJ260" s="428" t="str">
        <f t="shared" ref="EJ260:EJ323" ca="1" si="380">IF(OR(DB260="",DC260=""),"",IF(DB260&gt;DC260,"F",IF(DB260=DC260,"E",IF(DB260&lt;DC260,"S","Error!"))))</f>
        <v/>
      </c>
      <c r="EK260" s="428" t="str">
        <f t="shared" ref="EK260:EK323" ca="1" si="381">IF(DA260="","",IF(DA260&lt;2.5,"Under",IF(DA260&gt;2.5,"Over","Error")))</f>
        <v/>
      </c>
      <c r="EL260" s="65" t="str">
        <f t="shared" ref="EL260:EL323" ca="1" si="382">IF(OR(BW260="",BW260=0),"",IF(AND(CC260&gt;0,CD260&gt;0),"Yes","No"))</f>
        <v/>
      </c>
      <c r="EM260" s="65" t="str">
        <f t="shared" ref="EM260:EM323" ca="1" si="383">IF(OR(BW260="",BW260=0),"",IF(AND(DD260&gt;0,DE260&gt;0),"Yes","No"))</f>
        <v/>
      </c>
      <c r="EN260" s="65" t="str">
        <f t="shared" ref="EN260:EN323" ca="1" si="384">IF(OR(CO260="",CP260="",CQ260="",CR260=""),"",10*(CO260+CP260)+25*(CQ260+CR260))</f>
        <v/>
      </c>
      <c r="EO260" s="433" t="str">
        <f t="shared" ref="EO260:EO323" ca="1" si="385">IF(OR(CO260="",CP260=""),"",CO260+CP260)</f>
        <v/>
      </c>
      <c r="EP260" s="433" t="str">
        <f t="shared" ref="EP260:EP323" ca="1" si="386">IF(OR(CQ260="",CR260=""),"",CQ260+CR260)</f>
        <v/>
      </c>
      <c r="EQ260" s="433" t="str">
        <f t="shared" ref="EQ260:EQ323" ca="1" si="387">IF(OR(CM260="",CN260=""),"",CM260+CN260)</f>
        <v/>
      </c>
      <c r="ER260" s="433" t="str">
        <f t="shared" ref="ER260:ER323" ca="1" si="388">IF(OR(CG260="",CH260=""),"",CG260+CH260)</f>
        <v/>
      </c>
      <c r="ES260" s="433" t="str">
        <f t="shared" ref="ES260:ES323" ca="1" si="389">IF(OR(CI260="",CJ260=""),"",CI260+CJ260)</f>
        <v/>
      </c>
      <c r="ET260" s="433" t="str">
        <f t="shared" ref="ET260:ET323" ca="1" si="390">IF(OR(CK260="",CL260=""),"",CK260+CL260)</f>
        <v/>
      </c>
      <c r="EU260" s="433" t="str">
        <f ca="1">IF(OR(CO260="",CQ260=""),"",Discipline!$P$3*CO260+Discipline!$X$3*CQ260)</f>
        <v/>
      </c>
      <c r="EV260" s="433" t="str">
        <f ca="1">IF(OR(CP260="",CR260=""),"",Discipline!$P$3*CP260+Discipline!$X$3*CR260)</f>
        <v/>
      </c>
    </row>
    <row r="261" spans="1:152" x14ac:dyDescent="0.25">
      <c r="A261" s="10" t="str">
        <f ca="1">IFERROR(RANK(order!A261,order!A$3:A$554,0),"")</f>
        <v/>
      </c>
      <c r="B261" s="10" t="str">
        <f ca="1">IFERROR(RANK(order!B261,order!B$3:B$554,0),"")</f>
        <v/>
      </c>
      <c r="C261" s="10" t="str">
        <f ca="1">IFERROR(RANK(order!C261,order!C$3:C$554,0),"")</f>
        <v/>
      </c>
      <c r="D261" s="4" t="str">
        <f ca="1">IFERROR(RANK(order!D261,order!D$3:D$554,0),"")</f>
        <v/>
      </c>
      <c r="E261" s="4" t="str">
        <f ca="1">IFERROR(RANK(order!E261,order!E$3:E$554,0),"")</f>
        <v/>
      </c>
      <c r="F261" s="4" t="str">
        <f ca="1">IFERROR(RANK(order!F261,order!F$3:F$554,0),"")</f>
        <v/>
      </c>
      <c r="G261" s="10" t="str">
        <f ca="1">IFERROR(RANK(order!G261,order!G$3:G$554,0),"")</f>
        <v/>
      </c>
      <c r="H261" s="10" t="str">
        <f ca="1">IFERROR(RANK(order!H261,order!H$3:H$554,0),"")</f>
        <v/>
      </c>
      <c r="I261" s="10" t="str">
        <f ca="1">IFERROR(RANK(order!I261,order!I$3:I$554,0),"")</f>
        <v/>
      </c>
      <c r="J261" s="4" t="str">
        <f ca="1">IFERROR(RANK(order!J261,order!J$3:J$554,0),"")</f>
        <v/>
      </c>
      <c r="K261" s="4" t="str">
        <f ca="1">IFERROR(RANK(order!K261,order!K$3:K$554,0),"")</f>
        <v/>
      </c>
      <c r="L261" s="4" t="str">
        <f ca="1">IFERROR(RANK(order!L261,order!L$3:L$554,0),"")</f>
        <v/>
      </c>
      <c r="M261" s="10" t="str">
        <f ca="1">IFERROR(RANK(order!M261,order!M$3:M$554,0),"")</f>
        <v/>
      </c>
      <c r="N261" s="10" t="str">
        <f ca="1">IFERROR(RANK(order!N261,order!N$3:N$554,0),"")</f>
        <v/>
      </c>
      <c r="O261" s="10" t="str">
        <f ca="1">IFERROR(RANK(order!O261,order!O$3:O$554,0),"")</f>
        <v/>
      </c>
      <c r="P261" s="4" t="str">
        <f ca="1">IFERROR(RANK(order!P261,order!P$3:P$554,0),"")</f>
        <v/>
      </c>
      <c r="Q261" s="4" t="str">
        <f ca="1">IFERROR(RANK(order!Q261,order!Q$3:Q$554,0),"")</f>
        <v/>
      </c>
      <c r="R261" s="4" t="str">
        <f ca="1">IFERROR(RANK(order!R261,order!R$3:R$554,0),"")</f>
        <v/>
      </c>
      <c r="S261" s="10" t="str">
        <f ca="1">IFERROR(RANK(order!S261,order!S$3:S$554,0),"")</f>
        <v/>
      </c>
      <c r="T261" s="10" t="str">
        <f ca="1">IFERROR(RANK(order!T261,order!T$3:T$554,0),"")</f>
        <v/>
      </c>
      <c r="U261" s="10" t="str">
        <f ca="1">IFERROR(RANK(order!U261,order!U$3:U$554,0),"")</f>
        <v/>
      </c>
      <c r="V261" s="4" t="str">
        <f ca="1">IFERROR(RANK(order!V261,order!V$3:V$554,0),"")</f>
        <v/>
      </c>
      <c r="W261" s="4" t="str">
        <f ca="1">IFERROR(RANK(order!W261,order!W$3:W$554,0),"")</f>
        <v/>
      </c>
      <c r="X261" s="4" t="str">
        <f ca="1">IFERROR(RANK(order!X261,order!X$3:X$554,0),"")</f>
        <v/>
      </c>
      <c r="Y261" s="10" t="str">
        <f ca="1">IFERROR(RANK(order!Y261,order!Y$3:Y$554,0),"")</f>
        <v/>
      </c>
      <c r="Z261" s="10" t="str">
        <f ca="1">IFERROR(RANK(order!Z261,order!Z$3:Z$554,0),"")</f>
        <v/>
      </c>
      <c r="AA261" s="10" t="str">
        <f ca="1">IFERROR(RANK(order!AA261,order!AA$3:AA$554,0),"")</f>
        <v/>
      </c>
      <c r="AB261" s="4" t="str">
        <f ca="1">IFERROR(RANK(order!AB261,order!AB$3:AB$554,0),"")</f>
        <v/>
      </c>
      <c r="AC261" s="4" t="str">
        <f ca="1">IFERROR(RANK(order!AC261,order!AC$3:AC$554,0),"")</f>
        <v/>
      </c>
      <c r="AD261" s="4" t="str">
        <f ca="1">IFERROR(RANK(order!AD261,order!AD$3:AD$554,0),"")</f>
        <v/>
      </c>
      <c r="AE261" s="10" t="str">
        <f ca="1">IFERROR(RANK(order!AE261,order!AE$3:AE$554,0),"")</f>
        <v/>
      </c>
      <c r="AF261" s="10" t="str">
        <f ca="1">IFERROR(RANK(order!AF261,order!AF$3:AF$554,0),"")</f>
        <v/>
      </c>
      <c r="AG261" s="10" t="str">
        <f ca="1">IFERROR(RANK(order!AG261,order!AG$3:AG$554,0),"")</f>
        <v/>
      </c>
      <c r="AH261" s="4" t="str">
        <f ca="1">IFERROR(RANK(order!AH261,order!AH$3:AH$554,0),"")</f>
        <v/>
      </c>
      <c r="AI261" s="4" t="str">
        <f ca="1">IFERROR(RANK(order!AI261,order!AI$3:AI$554,0),"")</f>
        <v/>
      </c>
      <c r="AJ261" s="4" t="str">
        <f ca="1">IFERROR(RANK(order!AJ261,order!AJ$3:AJ$554,0),"")</f>
        <v/>
      </c>
      <c r="AK261" s="10" t="str">
        <f ca="1">IFERROR(RANK(order!AK261,order!AK$3:AK$554,0),"")</f>
        <v/>
      </c>
      <c r="AL261" s="10" t="str">
        <f ca="1">IFERROR(RANK(order!AL261,order!AL$3:AL$554,0),"")</f>
        <v/>
      </c>
      <c r="AM261" s="10" t="str">
        <f ca="1">IFERROR(RANK(order!AM261,order!AM$3:AM$554,0),"")</f>
        <v/>
      </c>
      <c r="AN261" s="4" t="str">
        <f ca="1">IFERROR(RANK(order!AN261,order!AN$3:AN$554,0),"")</f>
        <v/>
      </c>
      <c r="AO261" s="4" t="str">
        <f ca="1">IFERROR(RANK(order!AO261,order!AO$3:AO$554,0),"")</f>
        <v/>
      </c>
      <c r="AP261" s="4" t="str">
        <f ca="1">IFERROR(RANK(order!AP261,order!AP$3:AP$554,0),"")</f>
        <v/>
      </c>
      <c r="AQ261" s="10" t="str">
        <f ca="1">IFERROR(RANK(order!AQ261,order!AQ$3:AQ$554,0),"")</f>
        <v/>
      </c>
      <c r="AR261" s="10" t="str">
        <f ca="1">IFERROR(RANK(order!AR261,order!AR$3:AR$554,0),"")</f>
        <v/>
      </c>
      <c r="AS261" s="10" t="str">
        <f ca="1">IFERROR(RANK(order!AS261,order!AS$3:AS$554,0),"")</f>
        <v/>
      </c>
      <c r="AT261" s="4" t="str">
        <f ca="1">IFERROR(RANK(order!AT261,order!AT$3:AT$554,0),"")</f>
        <v/>
      </c>
      <c r="AU261" s="4" t="str">
        <f ca="1">IFERROR(RANK(order!AU261,order!AU$3:AU$554,0),"")</f>
        <v/>
      </c>
      <c r="AV261" s="4" t="str">
        <f ca="1">IFERROR(RANK(order!AV261,order!AV$3:AV$554,0),"")</f>
        <v/>
      </c>
      <c r="AW261" s="10" t="str">
        <f ca="1">IFERROR(RANK(order!AW261,order!AW$3:AW$554,0),"")</f>
        <v/>
      </c>
      <c r="AX261" s="10" t="str">
        <f ca="1">IFERROR(RANK(order!AX261,order!AX$3:AX$554,0),"")</f>
        <v/>
      </c>
      <c r="AY261" s="10" t="str">
        <f ca="1">IFERROR(RANK(order!AY261,order!AY$3:AY$554,0),"")</f>
        <v/>
      </c>
      <c r="AZ261" s="4" t="str">
        <f ca="1">IFERROR(RANK(order!AZ261,order!AZ$3:AZ$554,0),"")</f>
        <v/>
      </c>
      <c r="BA261" s="4" t="str">
        <f ca="1">IFERROR(RANK(order!BA261,order!BA$3:BA$554,0),"")</f>
        <v/>
      </c>
      <c r="BB261" s="4" t="str">
        <f ca="1">IFERROR(RANK(order!BB261,order!BB$3:BB$554,0),"")</f>
        <v/>
      </c>
      <c r="BC261" s="10" t="str">
        <f ca="1">IFERROR(RANK(order!BC261,order!BC$3:BC$554,0),"")</f>
        <v/>
      </c>
      <c r="BD261" s="10" t="str">
        <f ca="1">IFERROR(RANK(order!BD261,order!BD$3:BD$554,0),"")</f>
        <v/>
      </c>
      <c r="BE261" s="10" t="str">
        <f ca="1">IFERROR(RANK(order!BE261,order!BE$3:BE$554,0),"")</f>
        <v/>
      </c>
      <c r="BF261" s="4" t="str">
        <f ca="1">IFERROR(RANK(order!BF261,order!BF$3:BF$554,0),"")</f>
        <v/>
      </c>
      <c r="BG261" s="4" t="str">
        <f ca="1">IFERROR(RANK(order!BG261,order!BG$3:BG$554,0),"")</f>
        <v/>
      </c>
      <c r="BH261" s="4" t="str">
        <f ca="1">IFERROR(RANK(order!BH261,order!BH$3:BH$554,0),"")</f>
        <v/>
      </c>
      <c r="BI261" s="10" t="str">
        <f ca="1">IFERROR(RANK(order!BI261,order!BI$3:BI$554,0),"")</f>
        <v/>
      </c>
      <c r="BJ261" s="10" t="str">
        <f ca="1">IFERROR(RANK(order!BJ261,order!BJ$3:BJ$554,0),"")</f>
        <v/>
      </c>
      <c r="BK261" s="10" t="str">
        <f ca="1">IFERROR(RANK(order!BK261,order!BK$3:BK$554,0),"")</f>
        <v/>
      </c>
      <c r="BL261" s="4" t="str">
        <f ca="1">IFERROR(RANK(order!BL261,order!BL$3:BL$554,0),"")</f>
        <v/>
      </c>
      <c r="BM261" s="4" t="str">
        <f ca="1">IFERROR(RANK(order!BM261,order!BM$3:BM$554,0),"")</f>
        <v/>
      </c>
      <c r="BN261" s="4" t="str">
        <f ca="1">IFERROR(RANK(order!BN261,order!BN$3:BN$554,0),"")</f>
        <v/>
      </c>
      <c r="BO261" s="10" t="str">
        <f ca="1">IFERROR(RANK(order!BO261,order!BO$3:BO$554,0),"")</f>
        <v/>
      </c>
      <c r="BP261" s="10" t="str">
        <f ca="1">IFERROR(RANK(order!BP261,order!BP$3:BP$554,0),"")</f>
        <v/>
      </c>
      <c r="BQ261" s="10" t="str">
        <f ca="1">IFERROR(RANK(order!BQ261,order!BQ$3:BQ$554,0),"")</f>
        <v/>
      </c>
      <c r="BR261" s="4" t="str">
        <f ca="1">IFERROR(RANK(order!BR261,order!BR$3:BR$554,0),"")</f>
        <v/>
      </c>
      <c r="BS261" s="4" t="str">
        <f ca="1">IFERROR(RANK(order!BS261,order!BS$3:BS$554,0),"")</f>
        <v/>
      </c>
      <c r="BT261" s="4" t="str">
        <f ca="1">IFERROR(RANK(order!BT261,order!BT$3:BT$554,0),"")</f>
        <v/>
      </c>
      <c r="BU261" s="95">
        <f t="shared" ref="BU261:BU324" si="391">BU260+1</f>
        <v>259</v>
      </c>
      <c r="BV261" s="35" t="str">
        <f t="shared" ref="BV261:BV324" si="392">$BV$3</f>
        <v>E1</v>
      </c>
      <c r="BW261" s="55">
        <f t="shared" ca="1" si="315"/>
        <v>0</v>
      </c>
      <c r="BX261" s="56" t="str">
        <f t="shared" ca="1" si="316"/>
        <v/>
      </c>
      <c r="BY261" s="56" t="str">
        <f t="shared" ca="1" si="317"/>
        <v/>
      </c>
      <c r="BZ261" s="57" t="str">
        <f t="shared" ca="1" si="318"/>
        <v/>
      </c>
      <c r="CA261" s="57" t="str">
        <f t="shared" ca="1" si="319"/>
        <v/>
      </c>
      <c r="CB261" s="58" t="str">
        <f t="shared" ca="1" si="320"/>
        <v/>
      </c>
      <c r="CC261" s="57" t="str">
        <f t="shared" ca="1" si="321"/>
        <v/>
      </c>
      <c r="CD261" s="57" t="str">
        <f t="shared" ca="1" si="322"/>
        <v/>
      </c>
      <c r="CE261" s="58" t="str">
        <f t="shared" ca="1" si="323"/>
        <v/>
      </c>
      <c r="CF261" s="59" t="str">
        <f t="shared" ca="1" si="324"/>
        <v/>
      </c>
      <c r="CG261" s="57" t="str">
        <f t="shared" ca="1" si="325"/>
        <v/>
      </c>
      <c r="CH261" s="57" t="str">
        <f t="shared" ca="1" si="326"/>
        <v/>
      </c>
      <c r="CI261" s="57" t="str">
        <f t="shared" ca="1" si="327"/>
        <v/>
      </c>
      <c r="CJ261" s="57" t="str">
        <f t="shared" ca="1" si="328"/>
        <v/>
      </c>
      <c r="CK261" s="57" t="str">
        <f t="shared" ca="1" si="329"/>
        <v/>
      </c>
      <c r="CL261" s="57" t="str">
        <f t="shared" ca="1" si="330"/>
        <v/>
      </c>
      <c r="CM261" s="57" t="str">
        <f t="shared" ca="1" si="331"/>
        <v/>
      </c>
      <c r="CN261" s="57" t="str">
        <f t="shared" ca="1" si="332"/>
        <v/>
      </c>
      <c r="CO261" s="57" t="str">
        <f t="shared" ca="1" si="333"/>
        <v/>
      </c>
      <c r="CP261" s="57" t="str">
        <f t="shared" ca="1" si="334"/>
        <v/>
      </c>
      <c r="CQ261" s="57" t="str">
        <f t="shared" ca="1" si="335"/>
        <v/>
      </c>
      <c r="CR261" s="57" t="str">
        <f t="shared" ca="1" si="336"/>
        <v/>
      </c>
      <c r="CS261" s="60" t="str">
        <f t="shared" ca="1" si="337"/>
        <v/>
      </c>
      <c r="CT261" s="60" t="str">
        <f t="shared" ca="1" si="338"/>
        <v/>
      </c>
      <c r="CU261" s="60" t="str">
        <f t="shared" ca="1" si="339"/>
        <v/>
      </c>
      <c r="CV261" s="60" t="str">
        <f t="shared" ca="1" si="340"/>
        <v/>
      </c>
      <c r="CW261" s="60" t="str">
        <f t="shared" ca="1" si="341"/>
        <v/>
      </c>
      <c r="CX261" s="60" t="str">
        <f t="shared" ca="1" si="342"/>
        <v/>
      </c>
      <c r="CY261" s="60" t="str">
        <f t="shared" ca="1" si="343"/>
        <v/>
      </c>
      <c r="CZ261" s="60" t="str">
        <f t="shared" ca="1" si="344"/>
        <v/>
      </c>
      <c r="DA261" s="65" t="str">
        <f t="shared" ca="1" si="345"/>
        <v/>
      </c>
      <c r="DB261" s="65" t="str">
        <f t="shared" ca="1" si="346"/>
        <v/>
      </c>
      <c r="DC261" s="65" t="str">
        <f t="shared" ca="1" si="347"/>
        <v/>
      </c>
      <c r="DD261" s="65" t="str">
        <f t="shared" ca="1" si="348"/>
        <v/>
      </c>
      <c r="DE261" s="65" t="str">
        <f t="shared" ca="1" si="349"/>
        <v/>
      </c>
      <c r="DF261" s="66" t="str">
        <f t="shared" ca="1" si="350"/>
        <v/>
      </c>
      <c r="DG261" s="66" t="str">
        <f t="shared" ca="1" si="351"/>
        <v/>
      </c>
      <c r="DH261" s="66" t="str">
        <f t="shared" ca="1" si="352"/>
        <v/>
      </c>
      <c r="DI261" s="66" t="str">
        <f t="shared" ca="1" si="353"/>
        <v/>
      </c>
      <c r="DJ261" s="66" t="str">
        <f t="shared" ca="1" si="354"/>
        <v/>
      </c>
      <c r="DK261" s="65" t="str">
        <f t="shared" ca="1" si="355"/>
        <v/>
      </c>
      <c r="DL261" s="65" t="str">
        <f t="shared" ca="1" si="356"/>
        <v/>
      </c>
      <c r="DM261" s="65" t="str">
        <f t="shared" ca="1" si="357"/>
        <v/>
      </c>
      <c r="DN261" s="65" t="str">
        <f t="shared" ca="1" si="358"/>
        <v/>
      </c>
      <c r="DO261" s="65" t="str">
        <f t="shared" ca="1" si="359"/>
        <v/>
      </c>
      <c r="DP261" s="65" t="str">
        <f t="shared" ca="1" si="360"/>
        <v/>
      </c>
      <c r="DQ261" s="65" t="str">
        <f t="shared" ca="1" si="361"/>
        <v/>
      </c>
      <c r="DR261" s="69" t="str">
        <f t="shared" ca="1" si="362"/>
        <v/>
      </c>
      <c r="DS261" s="69" t="str">
        <f t="shared" ca="1" si="363"/>
        <v/>
      </c>
      <c r="DT261" s="69" t="str">
        <f t="shared" ca="1" si="364"/>
        <v/>
      </c>
      <c r="DU261" s="69" t="str">
        <f t="shared" ca="1" si="365"/>
        <v/>
      </c>
      <c r="DV261" s="69" t="str">
        <f t="shared" ca="1" si="366"/>
        <v/>
      </c>
      <c r="DW261" s="69" t="str">
        <f t="shared" ca="1" si="367"/>
        <v/>
      </c>
      <c r="DX261" s="69" t="str">
        <f t="shared" ca="1" si="368"/>
        <v/>
      </c>
      <c r="DY261" s="69" t="str">
        <f t="shared" ca="1" si="369"/>
        <v/>
      </c>
      <c r="DZ261" s="72" t="str">
        <f t="shared" ca="1" si="370"/>
        <v/>
      </c>
      <c r="EA261" s="72" t="str">
        <f t="shared" ca="1" si="371"/>
        <v/>
      </c>
      <c r="EB261" s="72" t="str">
        <f t="shared" ca="1" si="372"/>
        <v/>
      </c>
      <c r="EC261" s="65" t="str">
        <f t="shared" ca="1" si="373"/>
        <v/>
      </c>
      <c r="ED261" s="65" t="str">
        <f t="shared" ca="1" si="374"/>
        <v/>
      </c>
      <c r="EE261" s="65" t="str">
        <f t="shared" ca="1" si="375"/>
        <v/>
      </c>
      <c r="EF261" s="65" t="str">
        <f t="shared" ca="1" si="376"/>
        <v/>
      </c>
      <c r="EG261" s="65" t="str">
        <f t="shared" ca="1" si="377"/>
        <v/>
      </c>
      <c r="EH261" s="65" t="str">
        <f t="shared" ca="1" si="378"/>
        <v/>
      </c>
      <c r="EI261" s="429" t="str">
        <f t="shared" ca="1" si="379"/>
        <v>No</v>
      </c>
      <c r="EJ261" s="428" t="str">
        <f t="shared" ca="1" si="380"/>
        <v/>
      </c>
      <c r="EK261" s="428" t="str">
        <f t="shared" ca="1" si="381"/>
        <v/>
      </c>
      <c r="EL261" s="65" t="str">
        <f t="shared" ca="1" si="382"/>
        <v/>
      </c>
      <c r="EM261" s="65" t="str">
        <f t="shared" ca="1" si="383"/>
        <v/>
      </c>
      <c r="EN261" s="65" t="str">
        <f t="shared" ca="1" si="384"/>
        <v/>
      </c>
      <c r="EO261" s="433" t="str">
        <f t="shared" ca="1" si="385"/>
        <v/>
      </c>
      <c r="EP261" s="433" t="str">
        <f t="shared" ca="1" si="386"/>
        <v/>
      </c>
      <c r="EQ261" s="433" t="str">
        <f t="shared" ca="1" si="387"/>
        <v/>
      </c>
      <c r="ER261" s="433" t="str">
        <f t="shared" ca="1" si="388"/>
        <v/>
      </c>
      <c r="ES261" s="433" t="str">
        <f t="shared" ca="1" si="389"/>
        <v/>
      </c>
      <c r="ET261" s="433" t="str">
        <f t="shared" ca="1" si="390"/>
        <v/>
      </c>
      <c r="EU261" s="433" t="str">
        <f ca="1">IF(OR(CO261="",CQ261=""),"",Discipline!$P$3*CO261+Discipline!$X$3*CQ261)</f>
        <v/>
      </c>
      <c r="EV261" s="433" t="str">
        <f ca="1">IF(OR(CP261="",CR261=""),"",Discipline!$P$3*CP261+Discipline!$X$3*CR261)</f>
        <v/>
      </c>
    </row>
    <row r="262" spans="1:152" x14ac:dyDescent="0.25">
      <c r="A262" s="10" t="str">
        <f ca="1">IFERROR(RANK(order!A262,order!A$3:A$554,0),"")</f>
        <v/>
      </c>
      <c r="B262" s="10" t="str">
        <f ca="1">IFERROR(RANK(order!B262,order!B$3:B$554,0),"")</f>
        <v/>
      </c>
      <c r="C262" s="10" t="str">
        <f ca="1">IFERROR(RANK(order!C262,order!C$3:C$554,0),"")</f>
        <v/>
      </c>
      <c r="D262" s="4" t="str">
        <f ca="1">IFERROR(RANK(order!D262,order!D$3:D$554,0),"")</f>
        <v/>
      </c>
      <c r="E262" s="4" t="str">
        <f ca="1">IFERROR(RANK(order!E262,order!E$3:E$554,0),"")</f>
        <v/>
      </c>
      <c r="F262" s="4" t="str">
        <f ca="1">IFERROR(RANK(order!F262,order!F$3:F$554,0),"")</f>
        <v/>
      </c>
      <c r="G262" s="10" t="str">
        <f ca="1">IFERROR(RANK(order!G262,order!G$3:G$554,0),"")</f>
        <v/>
      </c>
      <c r="H262" s="10" t="str">
        <f ca="1">IFERROR(RANK(order!H262,order!H$3:H$554,0),"")</f>
        <v/>
      </c>
      <c r="I262" s="10" t="str">
        <f ca="1">IFERROR(RANK(order!I262,order!I$3:I$554,0),"")</f>
        <v/>
      </c>
      <c r="J262" s="4" t="str">
        <f ca="1">IFERROR(RANK(order!J262,order!J$3:J$554,0),"")</f>
        <v/>
      </c>
      <c r="K262" s="4" t="str">
        <f ca="1">IFERROR(RANK(order!K262,order!K$3:K$554,0),"")</f>
        <v/>
      </c>
      <c r="L262" s="4" t="str">
        <f ca="1">IFERROR(RANK(order!L262,order!L$3:L$554,0),"")</f>
        <v/>
      </c>
      <c r="M262" s="10" t="str">
        <f ca="1">IFERROR(RANK(order!M262,order!M$3:M$554,0),"")</f>
        <v/>
      </c>
      <c r="N262" s="10" t="str">
        <f ca="1">IFERROR(RANK(order!N262,order!N$3:N$554,0),"")</f>
        <v/>
      </c>
      <c r="O262" s="10" t="str">
        <f ca="1">IFERROR(RANK(order!O262,order!O$3:O$554,0),"")</f>
        <v/>
      </c>
      <c r="P262" s="4" t="str">
        <f ca="1">IFERROR(RANK(order!P262,order!P$3:P$554,0),"")</f>
        <v/>
      </c>
      <c r="Q262" s="4" t="str">
        <f ca="1">IFERROR(RANK(order!Q262,order!Q$3:Q$554,0),"")</f>
        <v/>
      </c>
      <c r="R262" s="4" t="str">
        <f ca="1">IFERROR(RANK(order!R262,order!R$3:R$554,0),"")</f>
        <v/>
      </c>
      <c r="S262" s="10" t="str">
        <f ca="1">IFERROR(RANK(order!S262,order!S$3:S$554,0),"")</f>
        <v/>
      </c>
      <c r="T262" s="10" t="str">
        <f ca="1">IFERROR(RANK(order!T262,order!T$3:T$554,0),"")</f>
        <v/>
      </c>
      <c r="U262" s="10" t="str">
        <f ca="1">IFERROR(RANK(order!U262,order!U$3:U$554,0),"")</f>
        <v/>
      </c>
      <c r="V262" s="4" t="str">
        <f ca="1">IFERROR(RANK(order!V262,order!V$3:V$554,0),"")</f>
        <v/>
      </c>
      <c r="W262" s="4" t="str">
        <f ca="1">IFERROR(RANK(order!W262,order!W$3:W$554,0),"")</f>
        <v/>
      </c>
      <c r="X262" s="4" t="str">
        <f ca="1">IFERROR(RANK(order!X262,order!X$3:X$554,0),"")</f>
        <v/>
      </c>
      <c r="Y262" s="10" t="str">
        <f ca="1">IFERROR(RANK(order!Y262,order!Y$3:Y$554,0),"")</f>
        <v/>
      </c>
      <c r="Z262" s="10" t="str">
        <f ca="1">IFERROR(RANK(order!Z262,order!Z$3:Z$554,0),"")</f>
        <v/>
      </c>
      <c r="AA262" s="10" t="str">
        <f ca="1">IFERROR(RANK(order!AA262,order!AA$3:AA$554,0),"")</f>
        <v/>
      </c>
      <c r="AB262" s="4" t="str">
        <f ca="1">IFERROR(RANK(order!AB262,order!AB$3:AB$554,0),"")</f>
        <v/>
      </c>
      <c r="AC262" s="4" t="str">
        <f ca="1">IFERROR(RANK(order!AC262,order!AC$3:AC$554,0),"")</f>
        <v/>
      </c>
      <c r="AD262" s="4" t="str">
        <f ca="1">IFERROR(RANK(order!AD262,order!AD$3:AD$554,0),"")</f>
        <v/>
      </c>
      <c r="AE262" s="10" t="str">
        <f ca="1">IFERROR(RANK(order!AE262,order!AE$3:AE$554,0),"")</f>
        <v/>
      </c>
      <c r="AF262" s="10" t="str">
        <f ca="1">IFERROR(RANK(order!AF262,order!AF$3:AF$554,0),"")</f>
        <v/>
      </c>
      <c r="AG262" s="10" t="str">
        <f ca="1">IFERROR(RANK(order!AG262,order!AG$3:AG$554,0),"")</f>
        <v/>
      </c>
      <c r="AH262" s="4" t="str">
        <f ca="1">IFERROR(RANK(order!AH262,order!AH$3:AH$554,0),"")</f>
        <v/>
      </c>
      <c r="AI262" s="4" t="str">
        <f ca="1">IFERROR(RANK(order!AI262,order!AI$3:AI$554,0),"")</f>
        <v/>
      </c>
      <c r="AJ262" s="4" t="str">
        <f ca="1">IFERROR(RANK(order!AJ262,order!AJ$3:AJ$554,0),"")</f>
        <v/>
      </c>
      <c r="AK262" s="10" t="str">
        <f ca="1">IFERROR(RANK(order!AK262,order!AK$3:AK$554,0),"")</f>
        <v/>
      </c>
      <c r="AL262" s="10" t="str">
        <f ca="1">IFERROR(RANK(order!AL262,order!AL$3:AL$554,0),"")</f>
        <v/>
      </c>
      <c r="AM262" s="10" t="str">
        <f ca="1">IFERROR(RANK(order!AM262,order!AM$3:AM$554,0),"")</f>
        <v/>
      </c>
      <c r="AN262" s="4" t="str">
        <f ca="1">IFERROR(RANK(order!AN262,order!AN$3:AN$554,0),"")</f>
        <v/>
      </c>
      <c r="AO262" s="4" t="str">
        <f ca="1">IFERROR(RANK(order!AO262,order!AO$3:AO$554,0),"")</f>
        <v/>
      </c>
      <c r="AP262" s="4" t="str">
        <f ca="1">IFERROR(RANK(order!AP262,order!AP$3:AP$554,0),"")</f>
        <v/>
      </c>
      <c r="AQ262" s="10" t="str">
        <f ca="1">IFERROR(RANK(order!AQ262,order!AQ$3:AQ$554,0),"")</f>
        <v/>
      </c>
      <c r="AR262" s="10" t="str">
        <f ca="1">IFERROR(RANK(order!AR262,order!AR$3:AR$554,0),"")</f>
        <v/>
      </c>
      <c r="AS262" s="10" t="str">
        <f ca="1">IFERROR(RANK(order!AS262,order!AS$3:AS$554,0),"")</f>
        <v/>
      </c>
      <c r="AT262" s="4" t="str">
        <f ca="1">IFERROR(RANK(order!AT262,order!AT$3:AT$554,0),"")</f>
        <v/>
      </c>
      <c r="AU262" s="4" t="str">
        <f ca="1">IFERROR(RANK(order!AU262,order!AU$3:AU$554,0),"")</f>
        <v/>
      </c>
      <c r="AV262" s="4" t="str">
        <f ca="1">IFERROR(RANK(order!AV262,order!AV$3:AV$554,0),"")</f>
        <v/>
      </c>
      <c r="AW262" s="10" t="str">
        <f ca="1">IFERROR(RANK(order!AW262,order!AW$3:AW$554,0),"")</f>
        <v/>
      </c>
      <c r="AX262" s="10" t="str">
        <f ca="1">IFERROR(RANK(order!AX262,order!AX$3:AX$554,0),"")</f>
        <v/>
      </c>
      <c r="AY262" s="10" t="str">
        <f ca="1">IFERROR(RANK(order!AY262,order!AY$3:AY$554,0),"")</f>
        <v/>
      </c>
      <c r="AZ262" s="4" t="str">
        <f ca="1">IFERROR(RANK(order!AZ262,order!AZ$3:AZ$554,0),"")</f>
        <v/>
      </c>
      <c r="BA262" s="4" t="str">
        <f ca="1">IFERROR(RANK(order!BA262,order!BA$3:BA$554,0),"")</f>
        <v/>
      </c>
      <c r="BB262" s="4" t="str">
        <f ca="1">IFERROR(RANK(order!BB262,order!BB$3:BB$554,0),"")</f>
        <v/>
      </c>
      <c r="BC262" s="10" t="str">
        <f ca="1">IFERROR(RANK(order!BC262,order!BC$3:BC$554,0),"")</f>
        <v/>
      </c>
      <c r="BD262" s="10" t="str">
        <f ca="1">IFERROR(RANK(order!BD262,order!BD$3:BD$554,0),"")</f>
        <v/>
      </c>
      <c r="BE262" s="10" t="str">
        <f ca="1">IFERROR(RANK(order!BE262,order!BE$3:BE$554,0),"")</f>
        <v/>
      </c>
      <c r="BF262" s="4" t="str">
        <f ca="1">IFERROR(RANK(order!BF262,order!BF$3:BF$554,0),"")</f>
        <v/>
      </c>
      <c r="BG262" s="4" t="str">
        <f ca="1">IFERROR(RANK(order!BG262,order!BG$3:BG$554,0),"")</f>
        <v/>
      </c>
      <c r="BH262" s="4" t="str">
        <f ca="1">IFERROR(RANK(order!BH262,order!BH$3:BH$554,0),"")</f>
        <v/>
      </c>
      <c r="BI262" s="10" t="str">
        <f ca="1">IFERROR(RANK(order!BI262,order!BI$3:BI$554,0),"")</f>
        <v/>
      </c>
      <c r="BJ262" s="10" t="str">
        <f ca="1">IFERROR(RANK(order!BJ262,order!BJ$3:BJ$554,0),"")</f>
        <v/>
      </c>
      <c r="BK262" s="10" t="str">
        <f ca="1">IFERROR(RANK(order!BK262,order!BK$3:BK$554,0),"")</f>
        <v/>
      </c>
      <c r="BL262" s="4" t="str">
        <f ca="1">IFERROR(RANK(order!BL262,order!BL$3:BL$554,0),"")</f>
        <v/>
      </c>
      <c r="BM262" s="4" t="str">
        <f ca="1">IFERROR(RANK(order!BM262,order!BM$3:BM$554,0),"")</f>
        <v/>
      </c>
      <c r="BN262" s="4" t="str">
        <f ca="1">IFERROR(RANK(order!BN262,order!BN$3:BN$554,0),"")</f>
        <v/>
      </c>
      <c r="BO262" s="10" t="str">
        <f ca="1">IFERROR(RANK(order!BO262,order!BO$3:BO$554,0),"")</f>
        <v/>
      </c>
      <c r="BP262" s="10" t="str">
        <f ca="1">IFERROR(RANK(order!BP262,order!BP$3:BP$554,0),"")</f>
        <v/>
      </c>
      <c r="BQ262" s="10" t="str">
        <f ca="1">IFERROR(RANK(order!BQ262,order!BQ$3:BQ$554,0),"")</f>
        <v/>
      </c>
      <c r="BR262" s="4" t="str">
        <f ca="1">IFERROR(RANK(order!BR262,order!BR$3:BR$554,0),"")</f>
        <v/>
      </c>
      <c r="BS262" s="4" t="str">
        <f ca="1">IFERROR(RANK(order!BS262,order!BS$3:BS$554,0),"")</f>
        <v/>
      </c>
      <c r="BT262" s="4" t="str">
        <f ca="1">IFERROR(RANK(order!BT262,order!BT$3:BT$554,0),"")</f>
        <v/>
      </c>
      <c r="BU262" s="95">
        <f t="shared" si="391"/>
        <v>260</v>
      </c>
      <c r="BV262" s="35" t="str">
        <f t="shared" si="392"/>
        <v>E1</v>
      </c>
      <c r="BW262" s="55">
        <f t="shared" ca="1" si="315"/>
        <v>0</v>
      </c>
      <c r="BX262" s="56" t="str">
        <f t="shared" ca="1" si="316"/>
        <v/>
      </c>
      <c r="BY262" s="56" t="str">
        <f t="shared" ca="1" si="317"/>
        <v/>
      </c>
      <c r="BZ262" s="57" t="str">
        <f t="shared" ca="1" si="318"/>
        <v/>
      </c>
      <c r="CA262" s="57" t="str">
        <f t="shared" ca="1" si="319"/>
        <v/>
      </c>
      <c r="CB262" s="58" t="str">
        <f t="shared" ca="1" si="320"/>
        <v/>
      </c>
      <c r="CC262" s="57" t="str">
        <f t="shared" ca="1" si="321"/>
        <v/>
      </c>
      <c r="CD262" s="57" t="str">
        <f t="shared" ca="1" si="322"/>
        <v/>
      </c>
      <c r="CE262" s="58" t="str">
        <f t="shared" ca="1" si="323"/>
        <v/>
      </c>
      <c r="CF262" s="59" t="str">
        <f t="shared" ca="1" si="324"/>
        <v/>
      </c>
      <c r="CG262" s="57" t="str">
        <f t="shared" ca="1" si="325"/>
        <v/>
      </c>
      <c r="CH262" s="57" t="str">
        <f t="shared" ca="1" si="326"/>
        <v/>
      </c>
      <c r="CI262" s="57" t="str">
        <f t="shared" ca="1" si="327"/>
        <v/>
      </c>
      <c r="CJ262" s="57" t="str">
        <f t="shared" ca="1" si="328"/>
        <v/>
      </c>
      <c r="CK262" s="57" t="str">
        <f t="shared" ca="1" si="329"/>
        <v/>
      </c>
      <c r="CL262" s="57" t="str">
        <f t="shared" ca="1" si="330"/>
        <v/>
      </c>
      <c r="CM262" s="57" t="str">
        <f t="shared" ca="1" si="331"/>
        <v/>
      </c>
      <c r="CN262" s="57" t="str">
        <f t="shared" ca="1" si="332"/>
        <v/>
      </c>
      <c r="CO262" s="57" t="str">
        <f t="shared" ca="1" si="333"/>
        <v/>
      </c>
      <c r="CP262" s="57" t="str">
        <f t="shared" ca="1" si="334"/>
        <v/>
      </c>
      <c r="CQ262" s="57" t="str">
        <f t="shared" ca="1" si="335"/>
        <v/>
      </c>
      <c r="CR262" s="57" t="str">
        <f t="shared" ca="1" si="336"/>
        <v/>
      </c>
      <c r="CS262" s="60" t="str">
        <f t="shared" ca="1" si="337"/>
        <v/>
      </c>
      <c r="CT262" s="60" t="str">
        <f t="shared" ca="1" si="338"/>
        <v/>
      </c>
      <c r="CU262" s="60" t="str">
        <f t="shared" ca="1" si="339"/>
        <v/>
      </c>
      <c r="CV262" s="60" t="str">
        <f t="shared" ca="1" si="340"/>
        <v/>
      </c>
      <c r="CW262" s="60" t="str">
        <f t="shared" ca="1" si="341"/>
        <v/>
      </c>
      <c r="CX262" s="60" t="str">
        <f t="shared" ca="1" si="342"/>
        <v/>
      </c>
      <c r="CY262" s="60" t="str">
        <f t="shared" ca="1" si="343"/>
        <v/>
      </c>
      <c r="CZ262" s="60" t="str">
        <f t="shared" ca="1" si="344"/>
        <v/>
      </c>
      <c r="DA262" s="65" t="str">
        <f t="shared" ca="1" si="345"/>
        <v/>
      </c>
      <c r="DB262" s="65" t="str">
        <f t="shared" ca="1" si="346"/>
        <v/>
      </c>
      <c r="DC262" s="65" t="str">
        <f t="shared" ca="1" si="347"/>
        <v/>
      </c>
      <c r="DD262" s="65" t="str">
        <f t="shared" ca="1" si="348"/>
        <v/>
      </c>
      <c r="DE262" s="65" t="str">
        <f t="shared" ca="1" si="349"/>
        <v/>
      </c>
      <c r="DF262" s="66" t="str">
        <f t="shared" ca="1" si="350"/>
        <v/>
      </c>
      <c r="DG262" s="66" t="str">
        <f t="shared" ca="1" si="351"/>
        <v/>
      </c>
      <c r="DH262" s="66" t="str">
        <f t="shared" ca="1" si="352"/>
        <v/>
      </c>
      <c r="DI262" s="66" t="str">
        <f t="shared" ca="1" si="353"/>
        <v/>
      </c>
      <c r="DJ262" s="66" t="str">
        <f t="shared" ca="1" si="354"/>
        <v/>
      </c>
      <c r="DK262" s="65" t="str">
        <f t="shared" ca="1" si="355"/>
        <v/>
      </c>
      <c r="DL262" s="65" t="str">
        <f t="shared" ca="1" si="356"/>
        <v/>
      </c>
      <c r="DM262" s="65" t="str">
        <f t="shared" ca="1" si="357"/>
        <v/>
      </c>
      <c r="DN262" s="65" t="str">
        <f t="shared" ca="1" si="358"/>
        <v/>
      </c>
      <c r="DO262" s="65" t="str">
        <f t="shared" ca="1" si="359"/>
        <v/>
      </c>
      <c r="DP262" s="65" t="str">
        <f t="shared" ca="1" si="360"/>
        <v/>
      </c>
      <c r="DQ262" s="65" t="str">
        <f t="shared" ca="1" si="361"/>
        <v/>
      </c>
      <c r="DR262" s="69" t="str">
        <f t="shared" ca="1" si="362"/>
        <v/>
      </c>
      <c r="DS262" s="69" t="str">
        <f t="shared" ca="1" si="363"/>
        <v/>
      </c>
      <c r="DT262" s="69" t="str">
        <f t="shared" ca="1" si="364"/>
        <v/>
      </c>
      <c r="DU262" s="69" t="str">
        <f t="shared" ca="1" si="365"/>
        <v/>
      </c>
      <c r="DV262" s="69" t="str">
        <f t="shared" ca="1" si="366"/>
        <v/>
      </c>
      <c r="DW262" s="69" t="str">
        <f t="shared" ca="1" si="367"/>
        <v/>
      </c>
      <c r="DX262" s="69" t="str">
        <f t="shared" ca="1" si="368"/>
        <v/>
      </c>
      <c r="DY262" s="69" t="str">
        <f t="shared" ca="1" si="369"/>
        <v/>
      </c>
      <c r="DZ262" s="72" t="str">
        <f t="shared" ca="1" si="370"/>
        <v/>
      </c>
      <c r="EA262" s="72" t="str">
        <f t="shared" ca="1" si="371"/>
        <v/>
      </c>
      <c r="EB262" s="72" t="str">
        <f t="shared" ca="1" si="372"/>
        <v/>
      </c>
      <c r="EC262" s="65" t="str">
        <f t="shared" ca="1" si="373"/>
        <v/>
      </c>
      <c r="ED262" s="65" t="str">
        <f t="shared" ca="1" si="374"/>
        <v/>
      </c>
      <c r="EE262" s="65" t="str">
        <f t="shared" ca="1" si="375"/>
        <v/>
      </c>
      <c r="EF262" s="65" t="str">
        <f t="shared" ca="1" si="376"/>
        <v/>
      </c>
      <c r="EG262" s="65" t="str">
        <f t="shared" ca="1" si="377"/>
        <v/>
      </c>
      <c r="EH262" s="65" t="str">
        <f t="shared" ca="1" si="378"/>
        <v/>
      </c>
      <c r="EI262" s="429" t="str">
        <f t="shared" ca="1" si="379"/>
        <v>No</v>
      </c>
      <c r="EJ262" s="428" t="str">
        <f t="shared" ca="1" si="380"/>
        <v/>
      </c>
      <c r="EK262" s="428" t="str">
        <f t="shared" ca="1" si="381"/>
        <v/>
      </c>
      <c r="EL262" s="65" t="str">
        <f t="shared" ca="1" si="382"/>
        <v/>
      </c>
      <c r="EM262" s="65" t="str">
        <f t="shared" ca="1" si="383"/>
        <v/>
      </c>
      <c r="EN262" s="65" t="str">
        <f t="shared" ca="1" si="384"/>
        <v/>
      </c>
      <c r="EO262" s="433" t="str">
        <f t="shared" ca="1" si="385"/>
        <v/>
      </c>
      <c r="EP262" s="433" t="str">
        <f t="shared" ca="1" si="386"/>
        <v/>
      </c>
      <c r="EQ262" s="433" t="str">
        <f t="shared" ca="1" si="387"/>
        <v/>
      </c>
      <c r="ER262" s="433" t="str">
        <f t="shared" ca="1" si="388"/>
        <v/>
      </c>
      <c r="ES262" s="433" t="str">
        <f t="shared" ca="1" si="389"/>
        <v/>
      </c>
      <c r="ET262" s="433" t="str">
        <f t="shared" ca="1" si="390"/>
        <v/>
      </c>
      <c r="EU262" s="433" t="str">
        <f ca="1">IF(OR(CO262="",CQ262=""),"",Discipline!$P$3*CO262+Discipline!$X$3*CQ262)</f>
        <v/>
      </c>
      <c r="EV262" s="433" t="str">
        <f ca="1">IF(OR(CP262="",CR262=""),"",Discipline!$P$3*CP262+Discipline!$X$3*CR262)</f>
        <v/>
      </c>
    </row>
    <row r="263" spans="1:152" x14ac:dyDescent="0.25">
      <c r="A263" s="10" t="str">
        <f ca="1">IFERROR(RANK(order!A263,order!A$3:A$554,0),"")</f>
        <v/>
      </c>
      <c r="B263" s="10" t="str">
        <f ca="1">IFERROR(RANK(order!B263,order!B$3:B$554,0),"")</f>
        <v/>
      </c>
      <c r="C263" s="10" t="str">
        <f ca="1">IFERROR(RANK(order!C263,order!C$3:C$554,0),"")</f>
        <v/>
      </c>
      <c r="D263" s="4" t="str">
        <f ca="1">IFERROR(RANK(order!D263,order!D$3:D$554,0),"")</f>
        <v/>
      </c>
      <c r="E263" s="4" t="str">
        <f ca="1">IFERROR(RANK(order!E263,order!E$3:E$554,0),"")</f>
        <v/>
      </c>
      <c r="F263" s="4" t="str">
        <f ca="1">IFERROR(RANK(order!F263,order!F$3:F$554,0),"")</f>
        <v/>
      </c>
      <c r="G263" s="10" t="str">
        <f ca="1">IFERROR(RANK(order!G263,order!G$3:G$554,0),"")</f>
        <v/>
      </c>
      <c r="H263" s="10" t="str">
        <f ca="1">IFERROR(RANK(order!H263,order!H$3:H$554,0),"")</f>
        <v/>
      </c>
      <c r="I263" s="10" t="str">
        <f ca="1">IFERROR(RANK(order!I263,order!I$3:I$554,0),"")</f>
        <v/>
      </c>
      <c r="J263" s="4" t="str">
        <f ca="1">IFERROR(RANK(order!J263,order!J$3:J$554,0),"")</f>
        <v/>
      </c>
      <c r="K263" s="4" t="str">
        <f ca="1">IFERROR(RANK(order!K263,order!K$3:K$554,0),"")</f>
        <v/>
      </c>
      <c r="L263" s="4" t="str">
        <f ca="1">IFERROR(RANK(order!L263,order!L$3:L$554,0),"")</f>
        <v/>
      </c>
      <c r="M263" s="10" t="str">
        <f ca="1">IFERROR(RANK(order!M263,order!M$3:M$554,0),"")</f>
        <v/>
      </c>
      <c r="N263" s="10" t="str">
        <f ca="1">IFERROR(RANK(order!N263,order!N$3:N$554,0),"")</f>
        <v/>
      </c>
      <c r="O263" s="10" t="str">
        <f ca="1">IFERROR(RANK(order!O263,order!O$3:O$554,0),"")</f>
        <v/>
      </c>
      <c r="P263" s="4" t="str">
        <f ca="1">IFERROR(RANK(order!P263,order!P$3:P$554,0),"")</f>
        <v/>
      </c>
      <c r="Q263" s="4" t="str">
        <f ca="1">IFERROR(RANK(order!Q263,order!Q$3:Q$554,0),"")</f>
        <v/>
      </c>
      <c r="R263" s="4" t="str">
        <f ca="1">IFERROR(RANK(order!R263,order!R$3:R$554,0),"")</f>
        <v/>
      </c>
      <c r="S263" s="10" t="str">
        <f ca="1">IFERROR(RANK(order!S263,order!S$3:S$554,0),"")</f>
        <v/>
      </c>
      <c r="T263" s="10" t="str">
        <f ca="1">IFERROR(RANK(order!T263,order!T$3:T$554,0),"")</f>
        <v/>
      </c>
      <c r="U263" s="10" t="str">
        <f ca="1">IFERROR(RANK(order!U263,order!U$3:U$554,0),"")</f>
        <v/>
      </c>
      <c r="V263" s="4" t="str">
        <f ca="1">IFERROR(RANK(order!V263,order!V$3:V$554,0),"")</f>
        <v/>
      </c>
      <c r="W263" s="4" t="str">
        <f ca="1">IFERROR(RANK(order!W263,order!W$3:W$554,0),"")</f>
        <v/>
      </c>
      <c r="X263" s="4" t="str">
        <f ca="1">IFERROR(RANK(order!X263,order!X$3:X$554,0),"")</f>
        <v/>
      </c>
      <c r="Y263" s="10" t="str">
        <f ca="1">IFERROR(RANK(order!Y263,order!Y$3:Y$554,0),"")</f>
        <v/>
      </c>
      <c r="Z263" s="10" t="str">
        <f ca="1">IFERROR(RANK(order!Z263,order!Z$3:Z$554,0),"")</f>
        <v/>
      </c>
      <c r="AA263" s="10" t="str">
        <f ca="1">IFERROR(RANK(order!AA263,order!AA$3:AA$554,0),"")</f>
        <v/>
      </c>
      <c r="AB263" s="4" t="str">
        <f ca="1">IFERROR(RANK(order!AB263,order!AB$3:AB$554,0),"")</f>
        <v/>
      </c>
      <c r="AC263" s="4" t="str">
        <f ca="1">IFERROR(RANK(order!AC263,order!AC$3:AC$554,0),"")</f>
        <v/>
      </c>
      <c r="AD263" s="4" t="str">
        <f ca="1">IFERROR(RANK(order!AD263,order!AD$3:AD$554,0),"")</f>
        <v/>
      </c>
      <c r="AE263" s="10" t="str">
        <f ca="1">IFERROR(RANK(order!AE263,order!AE$3:AE$554,0),"")</f>
        <v/>
      </c>
      <c r="AF263" s="10" t="str">
        <f ca="1">IFERROR(RANK(order!AF263,order!AF$3:AF$554,0),"")</f>
        <v/>
      </c>
      <c r="AG263" s="10" t="str">
        <f ca="1">IFERROR(RANK(order!AG263,order!AG$3:AG$554,0),"")</f>
        <v/>
      </c>
      <c r="AH263" s="4" t="str">
        <f ca="1">IFERROR(RANK(order!AH263,order!AH$3:AH$554,0),"")</f>
        <v/>
      </c>
      <c r="AI263" s="4" t="str">
        <f ca="1">IFERROR(RANK(order!AI263,order!AI$3:AI$554,0),"")</f>
        <v/>
      </c>
      <c r="AJ263" s="4" t="str">
        <f ca="1">IFERROR(RANK(order!AJ263,order!AJ$3:AJ$554,0),"")</f>
        <v/>
      </c>
      <c r="AK263" s="10" t="str">
        <f ca="1">IFERROR(RANK(order!AK263,order!AK$3:AK$554,0),"")</f>
        <v/>
      </c>
      <c r="AL263" s="10" t="str">
        <f ca="1">IFERROR(RANK(order!AL263,order!AL$3:AL$554,0),"")</f>
        <v/>
      </c>
      <c r="AM263" s="10" t="str">
        <f ca="1">IFERROR(RANK(order!AM263,order!AM$3:AM$554,0),"")</f>
        <v/>
      </c>
      <c r="AN263" s="4" t="str">
        <f ca="1">IFERROR(RANK(order!AN263,order!AN$3:AN$554,0),"")</f>
        <v/>
      </c>
      <c r="AO263" s="4" t="str">
        <f ca="1">IFERROR(RANK(order!AO263,order!AO$3:AO$554,0),"")</f>
        <v/>
      </c>
      <c r="AP263" s="4" t="str">
        <f ca="1">IFERROR(RANK(order!AP263,order!AP$3:AP$554,0),"")</f>
        <v/>
      </c>
      <c r="AQ263" s="10" t="str">
        <f ca="1">IFERROR(RANK(order!AQ263,order!AQ$3:AQ$554,0),"")</f>
        <v/>
      </c>
      <c r="AR263" s="10" t="str">
        <f ca="1">IFERROR(RANK(order!AR263,order!AR$3:AR$554,0),"")</f>
        <v/>
      </c>
      <c r="AS263" s="10" t="str">
        <f ca="1">IFERROR(RANK(order!AS263,order!AS$3:AS$554,0),"")</f>
        <v/>
      </c>
      <c r="AT263" s="4" t="str">
        <f ca="1">IFERROR(RANK(order!AT263,order!AT$3:AT$554,0),"")</f>
        <v/>
      </c>
      <c r="AU263" s="4" t="str">
        <f ca="1">IFERROR(RANK(order!AU263,order!AU$3:AU$554,0),"")</f>
        <v/>
      </c>
      <c r="AV263" s="4" t="str">
        <f ca="1">IFERROR(RANK(order!AV263,order!AV$3:AV$554,0),"")</f>
        <v/>
      </c>
      <c r="AW263" s="10" t="str">
        <f ca="1">IFERROR(RANK(order!AW263,order!AW$3:AW$554,0),"")</f>
        <v/>
      </c>
      <c r="AX263" s="10" t="str">
        <f ca="1">IFERROR(RANK(order!AX263,order!AX$3:AX$554,0),"")</f>
        <v/>
      </c>
      <c r="AY263" s="10" t="str">
        <f ca="1">IFERROR(RANK(order!AY263,order!AY$3:AY$554,0),"")</f>
        <v/>
      </c>
      <c r="AZ263" s="4" t="str">
        <f ca="1">IFERROR(RANK(order!AZ263,order!AZ$3:AZ$554,0),"")</f>
        <v/>
      </c>
      <c r="BA263" s="4" t="str">
        <f ca="1">IFERROR(RANK(order!BA263,order!BA$3:BA$554,0),"")</f>
        <v/>
      </c>
      <c r="BB263" s="4" t="str">
        <f ca="1">IFERROR(RANK(order!BB263,order!BB$3:BB$554,0),"")</f>
        <v/>
      </c>
      <c r="BC263" s="10" t="str">
        <f ca="1">IFERROR(RANK(order!BC263,order!BC$3:BC$554,0),"")</f>
        <v/>
      </c>
      <c r="BD263" s="10" t="str">
        <f ca="1">IFERROR(RANK(order!BD263,order!BD$3:BD$554,0),"")</f>
        <v/>
      </c>
      <c r="BE263" s="10" t="str">
        <f ca="1">IFERROR(RANK(order!BE263,order!BE$3:BE$554,0),"")</f>
        <v/>
      </c>
      <c r="BF263" s="4" t="str">
        <f ca="1">IFERROR(RANK(order!BF263,order!BF$3:BF$554,0),"")</f>
        <v/>
      </c>
      <c r="BG263" s="4" t="str">
        <f ca="1">IFERROR(RANK(order!BG263,order!BG$3:BG$554,0),"")</f>
        <v/>
      </c>
      <c r="BH263" s="4" t="str">
        <f ca="1">IFERROR(RANK(order!BH263,order!BH$3:BH$554,0),"")</f>
        <v/>
      </c>
      <c r="BI263" s="10" t="str">
        <f ca="1">IFERROR(RANK(order!BI263,order!BI$3:BI$554,0),"")</f>
        <v/>
      </c>
      <c r="BJ263" s="10" t="str">
        <f ca="1">IFERROR(RANK(order!BJ263,order!BJ$3:BJ$554,0),"")</f>
        <v/>
      </c>
      <c r="BK263" s="10" t="str">
        <f ca="1">IFERROR(RANK(order!BK263,order!BK$3:BK$554,0),"")</f>
        <v/>
      </c>
      <c r="BL263" s="4" t="str">
        <f ca="1">IFERROR(RANK(order!BL263,order!BL$3:BL$554,0),"")</f>
        <v/>
      </c>
      <c r="BM263" s="4" t="str">
        <f ca="1">IFERROR(RANK(order!BM263,order!BM$3:BM$554,0),"")</f>
        <v/>
      </c>
      <c r="BN263" s="4" t="str">
        <f ca="1">IFERROR(RANK(order!BN263,order!BN$3:BN$554,0),"")</f>
        <v/>
      </c>
      <c r="BO263" s="10" t="str">
        <f ca="1">IFERROR(RANK(order!BO263,order!BO$3:BO$554,0),"")</f>
        <v/>
      </c>
      <c r="BP263" s="10" t="str">
        <f ca="1">IFERROR(RANK(order!BP263,order!BP$3:BP$554,0),"")</f>
        <v/>
      </c>
      <c r="BQ263" s="10" t="str">
        <f ca="1">IFERROR(RANK(order!BQ263,order!BQ$3:BQ$554,0),"")</f>
        <v/>
      </c>
      <c r="BR263" s="4" t="str">
        <f ca="1">IFERROR(RANK(order!BR263,order!BR$3:BR$554,0),"")</f>
        <v/>
      </c>
      <c r="BS263" s="4" t="str">
        <f ca="1">IFERROR(RANK(order!BS263,order!BS$3:BS$554,0),"")</f>
        <v/>
      </c>
      <c r="BT263" s="4" t="str">
        <f ca="1">IFERROR(RANK(order!BT263,order!BT$3:BT$554,0),"")</f>
        <v/>
      </c>
      <c r="BU263" s="95">
        <f t="shared" si="391"/>
        <v>261</v>
      </c>
      <c r="BV263" s="35" t="str">
        <f t="shared" si="392"/>
        <v>E1</v>
      </c>
      <c r="BW263" s="55">
        <f t="shared" ca="1" si="315"/>
        <v>0</v>
      </c>
      <c r="BX263" s="56" t="str">
        <f t="shared" ca="1" si="316"/>
        <v/>
      </c>
      <c r="BY263" s="56" t="str">
        <f t="shared" ca="1" si="317"/>
        <v/>
      </c>
      <c r="BZ263" s="57" t="str">
        <f t="shared" ca="1" si="318"/>
        <v/>
      </c>
      <c r="CA263" s="57" t="str">
        <f t="shared" ca="1" si="319"/>
        <v/>
      </c>
      <c r="CB263" s="58" t="str">
        <f t="shared" ca="1" si="320"/>
        <v/>
      </c>
      <c r="CC263" s="57" t="str">
        <f t="shared" ca="1" si="321"/>
        <v/>
      </c>
      <c r="CD263" s="57" t="str">
        <f t="shared" ca="1" si="322"/>
        <v/>
      </c>
      <c r="CE263" s="58" t="str">
        <f t="shared" ca="1" si="323"/>
        <v/>
      </c>
      <c r="CF263" s="59" t="str">
        <f t="shared" ca="1" si="324"/>
        <v/>
      </c>
      <c r="CG263" s="57" t="str">
        <f t="shared" ca="1" si="325"/>
        <v/>
      </c>
      <c r="CH263" s="57" t="str">
        <f t="shared" ca="1" si="326"/>
        <v/>
      </c>
      <c r="CI263" s="57" t="str">
        <f t="shared" ca="1" si="327"/>
        <v/>
      </c>
      <c r="CJ263" s="57" t="str">
        <f t="shared" ca="1" si="328"/>
        <v/>
      </c>
      <c r="CK263" s="57" t="str">
        <f t="shared" ca="1" si="329"/>
        <v/>
      </c>
      <c r="CL263" s="57" t="str">
        <f t="shared" ca="1" si="330"/>
        <v/>
      </c>
      <c r="CM263" s="57" t="str">
        <f t="shared" ca="1" si="331"/>
        <v/>
      </c>
      <c r="CN263" s="57" t="str">
        <f t="shared" ca="1" si="332"/>
        <v/>
      </c>
      <c r="CO263" s="57" t="str">
        <f t="shared" ca="1" si="333"/>
        <v/>
      </c>
      <c r="CP263" s="57" t="str">
        <f t="shared" ca="1" si="334"/>
        <v/>
      </c>
      <c r="CQ263" s="57" t="str">
        <f t="shared" ca="1" si="335"/>
        <v/>
      </c>
      <c r="CR263" s="57" t="str">
        <f t="shared" ca="1" si="336"/>
        <v/>
      </c>
      <c r="CS263" s="60" t="str">
        <f t="shared" ca="1" si="337"/>
        <v/>
      </c>
      <c r="CT263" s="60" t="str">
        <f t="shared" ca="1" si="338"/>
        <v/>
      </c>
      <c r="CU263" s="60" t="str">
        <f t="shared" ca="1" si="339"/>
        <v/>
      </c>
      <c r="CV263" s="60" t="str">
        <f t="shared" ca="1" si="340"/>
        <v/>
      </c>
      <c r="CW263" s="60" t="str">
        <f t="shared" ca="1" si="341"/>
        <v/>
      </c>
      <c r="CX263" s="60" t="str">
        <f t="shared" ca="1" si="342"/>
        <v/>
      </c>
      <c r="CY263" s="60" t="str">
        <f t="shared" ca="1" si="343"/>
        <v/>
      </c>
      <c r="CZ263" s="60" t="str">
        <f t="shared" ca="1" si="344"/>
        <v/>
      </c>
      <c r="DA263" s="65" t="str">
        <f t="shared" ca="1" si="345"/>
        <v/>
      </c>
      <c r="DB263" s="65" t="str">
        <f t="shared" ca="1" si="346"/>
        <v/>
      </c>
      <c r="DC263" s="65" t="str">
        <f t="shared" ca="1" si="347"/>
        <v/>
      </c>
      <c r="DD263" s="65" t="str">
        <f t="shared" ca="1" si="348"/>
        <v/>
      </c>
      <c r="DE263" s="65" t="str">
        <f t="shared" ca="1" si="349"/>
        <v/>
      </c>
      <c r="DF263" s="66" t="str">
        <f t="shared" ca="1" si="350"/>
        <v/>
      </c>
      <c r="DG263" s="66" t="str">
        <f t="shared" ca="1" si="351"/>
        <v/>
      </c>
      <c r="DH263" s="66" t="str">
        <f t="shared" ca="1" si="352"/>
        <v/>
      </c>
      <c r="DI263" s="66" t="str">
        <f t="shared" ca="1" si="353"/>
        <v/>
      </c>
      <c r="DJ263" s="66" t="str">
        <f t="shared" ca="1" si="354"/>
        <v/>
      </c>
      <c r="DK263" s="65" t="str">
        <f t="shared" ca="1" si="355"/>
        <v/>
      </c>
      <c r="DL263" s="65" t="str">
        <f t="shared" ca="1" si="356"/>
        <v/>
      </c>
      <c r="DM263" s="65" t="str">
        <f t="shared" ca="1" si="357"/>
        <v/>
      </c>
      <c r="DN263" s="65" t="str">
        <f t="shared" ca="1" si="358"/>
        <v/>
      </c>
      <c r="DO263" s="65" t="str">
        <f t="shared" ca="1" si="359"/>
        <v/>
      </c>
      <c r="DP263" s="65" t="str">
        <f t="shared" ca="1" si="360"/>
        <v/>
      </c>
      <c r="DQ263" s="65" t="str">
        <f t="shared" ca="1" si="361"/>
        <v/>
      </c>
      <c r="DR263" s="69" t="str">
        <f t="shared" ca="1" si="362"/>
        <v/>
      </c>
      <c r="DS263" s="69" t="str">
        <f t="shared" ca="1" si="363"/>
        <v/>
      </c>
      <c r="DT263" s="69" t="str">
        <f t="shared" ca="1" si="364"/>
        <v/>
      </c>
      <c r="DU263" s="69" t="str">
        <f t="shared" ca="1" si="365"/>
        <v/>
      </c>
      <c r="DV263" s="69" t="str">
        <f t="shared" ca="1" si="366"/>
        <v/>
      </c>
      <c r="DW263" s="69" t="str">
        <f t="shared" ca="1" si="367"/>
        <v/>
      </c>
      <c r="DX263" s="69" t="str">
        <f t="shared" ca="1" si="368"/>
        <v/>
      </c>
      <c r="DY263" s="69" t="str">
        <f t="shared" ca="1" si="369"/>
        <v/>
      </c>
      <c r="DZ263" s="72" t="str">
        <f t="shared" ca="1" si="370"/>
        <v/>
      </c>
      <c r="EA263" s="72" t="str">
        <f t="shared" ca="1" si="371"/>
        <v/>
      </c>
      <c r="EB263" s="72" t="str">
        <f t="shared" ca="1" si="372"/>
        <v/>
      </c>
      <c r="EC263" s="65" t="str">
        <f t="shared" ca="1" si="373"/>
        <v/>
      </c>
      <c r="ED263" s="65" t="str">
        <f t="shared" ca="1" si="374"/>
        <v/>
      </c>
      <c r="EE263" s="65" t="str">
        <f t="shared" ca="1" si="375"/>
        <v/>
      </c>
      <c r="EF263" s="65" t="str">
        <f t="shared" ca="1" si="376"/>
        <v/>
      </c>
      <c r="EG263" s="65" t="str">
        <f t="shared" ca="1" si="377"/>
        <v/>
      </c>
      <c r="EH263" s="65" t="str">
        <f t="shared" ca="1" si="378"/>
        <v/>
      </c>
      <c r="EI263" s="429" t="str">
        <f t="shared" ca="1" si="379"/>
        <v>No</v>
      </c>
      <c r="EJ263" s="428" t="str">
        <f t="shared" ca="1" si="380"/>
        <v/>
      </c>
      <c r="EK263" s="428" t="str">
        <f t="shared" ca="1" si="381"/>
        <v/>
      </c>
      <c r="EL263" s="65" t="str">
        <f t="shared" ca="1" si="382"/>
        <v/>
      </c>
      <c r="EM263" s="65" t="str">
        <f t="shared" ca="1" si="383"/>
        <v/>
      </c>
      <c r="EN263" s="65" t="str">
        <f t="shared" ca="1" si="384"/>
        <v/>
      </c>
      <c r="EO263" s="433" t="str">
        <f t="shared" ca="1" si="385"/>
        <v/>
      </c>
      <c r="EP263" s="433" t="str">
        <f t="shared" ca="1" si="386"/>
        <v/>
      </c>
      <c r="EQ263" s="433" t="str">
        <f t="shared" ca="1" si="387"/>
        <v/>
      </c>
      <c r="ER263" s="433" t="str">
        <f t="shared" ca="1" si="388"/>
        <v/>
      </c>
      <c r="ES263" s="433" t="str">
        <f t="shared" ca="1" si="389"/>
        <v/>
      </c>
      <c r="ET263" s="433" t="str">
        <f t="shared" ca="1" si="390"/>
        <v/>
      </c>
      <c r="EU263" s="433" t="str">
        <f ca="1">IF(OR(CO263="",CQ263=""),"",Discipline!$P$3*CO263+Discipline!$X$3*CQ263)</f>
        <v/>
      </c>
      <c r="EV263" s="433" t="str">
        <f ca="1">IF(OR(CP263="",CR263=""),"",Discipline!$P$3*CP263+Discipline!$X$3*CR263)</f>
        <v/>
      </c>
    </row>
    <row r="264" spans="1:152" x14ac:dyDescent="0.25">
      <c r="A264" s="10" t="str">
        <f ca="1">IFERROR(RANK(order!A264,order!A$3:A$554,0),"")</f>
        <v/>
      </c>
      <c r="B264" s="10" t="str">
        <f ca="1">IFERROR(RANK(order!B264,order!B$3:B$554,0),"")</f>
        <v/>
      </c>
      <c r="C264" s="10" t="str">
        <f ca="1">IFERROR(RANK(order!C264,order!C$3:C$554,0),"")</f>
        <v/>
      </c>
      <c r="D264" s="4" t="str">
        <f ca="1">IFERROR(RANK(order!D264,order!D$3:D$554,0),"")</f>
        <v/>
      </c>
      <c r="E264" s="4" t="str">
        <f ca="1">IFERROR(RANK(order!E264,order!E$3:E$554,0),"")</f>
        <v/>
      </c>
      <c r="F264" s="4" t="str">
        <f ca="1">IFERROR(RANK(order!F264,order!F$3:F$554,0),"")</f>
        <v/>
      </c>
      <c r="G264" s="10" t="str">
        <f ca="1">IFERROR(RANK(order!G264,order!G$3:G$554,0),"")</f>
        <v/>
      </c>
      <c r="H264" s="10" t="str">
        <f ca="1">IFERROR(RANK(order!H264,order!H$3:H$554,0),"")</f>
        <v/>
      </c>
      <c r="I264" s="10" t="str">
        <f ca="1">IFERROR(RANK(order!I264,order!I$3:I$554,0),"")</f>
        <v/>
      </c>
      <c r="J264" s="4" t="str">
        <f ca="1">IFERROR(RANK(order!J264,order!J$3:J$554,0),"")</f>
        <v/>
      </c>
      <c r="K264" s="4" t="str">
        <f ca="1">IFERROR(RANK(order!K264,order!K$3:K$554,0),"")</f>
        <v/>
      </c>
      <c r="L264" s="4" t="str">
        <f ca="1">IFERROR(RANK(order!L264,order!L$3:L$554,0),"")</f>
        <v/>
      </c>
      <c r="M264" s="10" t="str">
        <f ca="1">IFERROR(RANK(order!M264,order!M$3:M$554,0),"")</f>
        <v/>
      </c>
      <c r="N264" s="10" t="str">
        <f ca="1">IFERROR(RANK(order!N264,order!N$3:N$554,0),"")</f>
        <v/>
      </c>
      <c r="O264" s="10" t="str">
        <f ca="1">IFERROR(RANK(order!O264,order!O$3:O$554,0),"")</f>
        <v/>
      </c>
      <c r="P264" s="4" t="str">
        <f ca="1">IFERROR(RANK(order!P264,order!P$3:P$554,0),"")</f>
        <v/>
      </c>
      <c r="Q264" s="4" t="str">
        <f ca="1">IFERROR(RANK(order!Q264,order!Q$3:Q$554,0),"")</f>
        <v/>
      </c>
      <c r="R264" s="4" t="str">
        <f ca="1">IFERROR(RANK(order!R264,order!R$3:R$554,0),"")</f>
        <v/>
      </c>
      <c r="S264" s="10" t="str">
        <f ca="1">IFERROR(RANK(order!S264,order!S$3:S$554,0),"")</f>
        <v/>
      </c>
      <c r="T264" s="10" t="str">
        <f ca="1">IFERROR(RANK(order!T264,order!T$3:T$554,0),"")</f>
        <v/>
      </c>
      <c r="U264" s="10" t="str">
        <f ca="1">IFERROR(RANK(order!U264,order!U$3:U$554,0),"")</f>
        <v/>
      </c>
      <c r="V264" s="4" t="str">
        <f ca="1">IFERROR(RANK(order!V264,order!V$3:V$554,0),"")</f>
        <v/>
      </c>
      <c r="W264" s="4" t="str">
        <f ca="1">IFERROR(RANK(order!W264,order!W$3:W$554,0),"")</f>
        <v/>
      </c>
      <c r="X264" s="4" t="str">
        <f ca="1">IFERROR(RANK(order!X264,order!X$3:X$554,0),"")</f>
        <v/>
      </c>
      <c r="Y264" s="10" t="str">
        <f ca="1">IFERROR(RANK(order!Y264,order!Y$3:Y$554,0),"")</f>
        <v/>
      </c>
      <c r="Z264" s="10" t="str">
        <f ca="1">IFERROR(RANK(order!Z264,order!Z$3:Z$554,0),"")</f>
        <v/>
      </c>
      <c r="AA264" s="10" t="str">
        <f ca="1">IFERROR(RANK(order!AA264,order!AA$3:AA$554,0),"")</f>
        <v/>
      </c>
      <c r="AB264" s="4" t="str">
        <f ca="1">IFERROR(RANK(order!AB264,order!AB$3:AB$554,0),"")</f>
        <v/>
      </c>
      <c r="AC264" s="4" t="str">
        <f ca="1">IFERROR(RANK(order!AC264,order!AC$3:AC$554,0),"")</f>
        <v/>
      </c>
      <c r="AD264" s="4" t="str">
        <f ca="1">IFERROR(RANK(order!AD264,order!AD$3:AD$554,0),"")</f>
        <v/>
      </c>
      <c r="AE264" s="10" t="str">
        <f ca="1">IFERROR(RANK(order!AE264,order!AE$3:AE$554,0),"")</f>
        <v/>
      </c>
      <c r="AF264" s="10" t="str">
        <f ca="1">IFERROR(RANK(order!AF264,order!AF$3:AF$554,0),"")</f>
        <v/>
      </c>
      <c r="AG264" s="10" t="str">
        <f ca="1">IFERROR(RANK(order!AG264,order!AG$3:AG$554,0),"")</f>
        <v/>
      </c>
      <c r="AH264" s="4" t="str">
        <f ca="1">IFERROR(RANK(order!AH264,order!AH$3:AH$554,0),"")</f>
        <v/>
      </c>
      <c r="AI264" s="4" t="str">
        <f ca="1">IFERROR(RANK(order!AI264,order!AI$3:AI$554,0),"")</f>
        <v/>
      </c>
      <c r="AJ264" s="4" t="str">
        <f ca="1">IFERROR(RANK(order!AJ264,order!AJ$3:AJ$554,0),"")</f>
        <v/>
      </c>
      <c r="AK264" s="10" t="str">
        <f ca="1">IFERROR(RANK(order!AK264,order!AK$3:AK$554,0),"")</f>
        <v/>
      </c>
      <c r="AL264" s="10" t="str">
        <f ca="1">IFERROR(RANK(order!AL264,order!AL$3:AL$554,0),"")</f>
        <v/>
      </c>
      <c r="AM264" s="10" t="str">
        <f ca="1">IFERROR(RANK(order!AM264,order!AM$3:AM$554,0),"")</f>
        <v/>
      </c>
      <c r="AN264" s="4" t="str">
        <f ca="1">IFERROR(RANK(order!AN264,order!AN$3:AN$554,0),"")</f>
        <v/>
      </c>
      <c r="AO264" s="4" t="str">
        <f ca="1">IFERROR(RANK(order!AO264,order!AO$3:AO$554,0),"")</f>
        <v/>
      </c>
      <c r="AP264" s="4" t="str">
        <f ca="1">IFERROR(RANK(order!AP264,order!AP$3:AP$554,0),"")</f>
        <v/>
      </c>
      <c r="AQ264" s="10" t="str">
        <f ca="1">IFERROR(RANK(order!AQ264,order!AQ$3:AQ$554,0),"")</f>
        <v/>
      </c>
      <c r="AR264" s="10" t="str">
        <f ca="1">IFERROR(RANK(order!AR264,order!AR$3:AR$554,0),"")</f>
        <v/>
      </c>
      <c r="AS264" s="10" t="str">
        <f ca="1">IFERROR(RANK(order!AS264,order!AS$3:AS$554,0),"")</f>
        <v/>
      </c>
      <c r="AT264" s="4" t="str">
        <f ca="1">IFERROR(RANK(order!AT264,order!AT$3:AT$554,0),"")</f>
        <v/>
      </c>
      <c r="AU264" s="4" t="str">
        <f ca="1">IFERROR(RANK(order!AU264,order!AU$3:AU$554,0),"")</f>
        <v/>
      </c>
      <c r="AV264" s="4" t="str">
        <f ca="1">IFERROR(RANK(order!AV264,order!AV$3:AV$554,0),"")</f>
        <v/>
      </c>
      <c r="AW264" s="10" t="str">
        <f ca="1">IFERROR(RANK(order!AW264,order!AW$3:AW$554,0),"")</f>
        <v/>
      </c>
      <c r="AX264" s="10" t="str">
        <f ca="1">IFERROR(RANK(order!AX264,order!AX$3:AX$554,0),"")</f>
        <v/>
      </c>
      <c r="AY264" s="10" t="str">
        <f ca="1">IFERROR(RANK(order!AY264,order!AY$3:AY$554,0),"")</f>
        <v/>
      </c>
      <c r="AZ264" s="4" t="str">
        <f ca="1">IFERROR(RANK(order!AZ264,order!AZ$3:AZ$554,0),"")</f>
        <v/>
      </c>
      <c r="BA264" s="4" t="str">
        <f ca="1">IFERROR(RANK(order!BA264,order!BA$3:BA$554,0),"")</f>
        <v/>
      </c>
      <c r="BB264" s="4" t="str">
        <f ca="1">IFERROR(RANK(order!BB264,order!BB$3:BB$554,0),"")</f>
        <v/>
      </c>
      <c r="BC264" s="10" t="str">
        <f ca="1">IFERROR(RANK(order!BC264,order!BC$3:BC$554,0),"")</f>
        <v/>
      </c>
      <c r="BD264" s="10" t="str">
        <f ca="1">IFERROR(RANK(order!BD264,order!BD$3:BD$554,0),"")</f>
        <v/>
      </c>
      <c r="BE264" s="10" t="str">
        <f ca="1">IFERROR(RANK(order!BE264,order!BE$3:BE$554,0),"")</f>
        <v/>
      </c>
      <c r="BF264" s="4" t="str">
        <f ca="1">IFERROR(RANK(order!BF264,order!BF$3:BF$554,0),"")</f>
        <v/>
      </c>
      <c r="BG264" s="4" t="str">
        <f ca="1">IFERROR(RANK(order!BG264,order!BG$3:BG$554,0),"")</f>
        <v/>
      </c>
      <c r="BH264" s="4" t="str">
        <f ca="1">IFERROR(RANK(order!BH264,order!BH$3:BH$554,0),"")</f>
        <v/>
      </c>
      <c r="BI264" s="10" t="str">
        <f ca="1">IFERROR(RANK(order!BI264,order!BI$3:BI$554,0),"")</f>
        <v/>
      </c>
      <c r="BJ264" s="10" t="str">
        <f ca="1">IFERROR(RANK(order!BJ264,order!BJ$3:BJ$554,0),"")</f>
        <v/>
      </c>
      <c r="BK264" s="10" t="str">
        <f ca="1">IFERROR(RANK(order!BK264,order!BK$3:BK$554,0),"")</f>
        <v/>
      </c>
      <c r="BL264" s="4" t="str">
        <f ca="1">IFERROR(RANK(order!BL264,order!BL$3:BL$554,0),"")</f>
        <v/>
      </c>
      <c r="BM264" s="4" t="str">
        <f ca="1">IFERROR(RANK(order!BM264,order!BM$3:BM$554,0),"")</f>
        <v/>
      </c>
      <c r="BN264" s="4" t="str">
        <f ca="1">IFERROR(RANK(order!BN264,order!BN$3:BN$554,0),"")</f>
        <v/>
      </c>
      <c r="BO264" s="10" t="str">
        <f ca="1">IFERROR(RANK(order!BO264,order!BO$3:BO$554,0),"")</f>
        <v/>
      </c>
      <c r="BP264" s="10" t="str">
        <f ca="1">IFERROR(RANK(order!BP264,order!BP$3:BP$554,0),"")</f>
        <v/>
      </c>
      <c r="BQ264" s="10" t="str">
        <f ca="1">IFERROR(RANK(order!BQ264,order!BQ$3:BQ$554,0),"")</f>
        <v/>
      </c>
      <c r="BR264" s="4" t="str">
        <f ca="1">IFERROR(RANK(order!BR264,order!BR$3:BR$554,0),"")</f>
        <v/>
      </c>
      <c r="BS264" s="4" t="str">
        <f ca="1">IFERROR(RANK(order!BS264,order!BS$3:BS$554,0),"")</f>
        <v/>
      </c>
      <c r="BT264" s="4" t="str">
        <f ca="1">IFERROR(RANK(order!BT264,order!BT$3:BT$554,0),"")</f>
        <v/>
      </c>
      <c r="BU264" s="95">
        <f t="shared" si="391"/>
        <v>262</v>
      </c>
      <c r="BV264" s="35" t="str">
        <f t="shared" si="392"/>
        <v>E1</v>
      </c>
      <c r="BW264" s="55">
        <f t="shared" ca="1" si="315"/>
        <v>0</v>
      </c>
      <c r="BX264" s="56" t="str">
        <f t="shared" ca="1" si="316"/>
        <v/>
      </c>
      <c r="BY264" s="56" t="str">
        <f t="shared" ca="1" si="317"/>
        <v/>
      </c>
      <c r="BZ264" s="57" t="str">
        <f t="shared" ca="1" si="318"/>
        <v/>
      </c>
      <c r="CA264" s="57" t="str">
        <f t="shared" ca="1" si="319"/>
        <v/>
      </c>
      <c r="CB264" s="58" t="str">
        <f t="shared" ca="1" si="320"/>
        <v/>
      </c>
      <c r="CC264" s="57" t="str">
        <f t="shared" ca="1" si="321"/>
        <v/>
      </c>
      <c r="CD264" s="57" t="str">
        <f t="shared" ca="1" si="322"/>
        <v/>
      </c>
      <c r="CE264" s="58" t="str">
        <f t="shared" ca="1" si="323"/>
        <v/>
      </c>
      <c r="CF264" s="59" t="str">
        <f t="shared" ca="1" si="324"/>
        <v/>
      </c>
      <c r="CG264" s="57" t="str">
        <f t="shared" ca="1" si="325"/>
        <v/>
      </c>
      <c r="CH264" s="57" t="str">
        <f t="shared" ca="1" si="326"/>
        <v/>
      </c>
      <c r="CI264" s="57" t="str">
        <f t="shared" ca="1" si="327"/>
        <v/>
      </c>
      <c r="CJ264" s="57" t="str">
        <f t="shared" ca="1" si="328"/>
        <v/>
      </c>
      <c r="CK264" s="57" t="str">
        <f t="shared" ca="1" si="329"/>
        <v/>
      </c>
      <c r="CL264" s="57" t="str">
        <f t="shared" ca="1" si="330"/>
        <v/>
      </c>
      <c r="CM264" s="57" t="str">
        <f t="shared" ca="1" si="331"/>
        <v/>
      </c>
      <c r="CN264" s="57" t="str">
        <f t="shared" ca="1" si="332"/>
        <v/>
      </c>
      <c r="CO264" s="57" t="str">
        <f t="shared" ca="1" si="333"/>
        <v/>
      </c>
      <c r="CP264" s="57" t="str">
        <f t="shared" ca="1" si="334"/>
        <v/>
      </c>
      <c r="CQ264" s="57" t="str">
        <f t="shared" ca="1" si="335"/>
        <v/>
      </c>
      <c r="CR264" s="57" t="str">
        <f t="shared" ca="1" si="336"/>
        <v/>
      </c>
      <c r="CS264" s="60" t="str">
        <f t="shared" ca="1" si="337"/>
        <v/>
      </c>
      <c r="CT264" s="60" t="str">
        <f t="shared" ca="1" si="338"/>
        <v/>
      </c>
      <c r="CU264" s="60" t="str">
        <f t="shared" ca="1" si="339"/>
        <v/>
      </c>
      <c r="CV264" s="60" t="str">
        <f t="shared" ca="1" si="340"/>
        <v/>
      </c>
      <c r="CW264" s="60" t="str">
        <f t="shared" ca="1" si="341"/>
        <v/>
      </c>
      <c r="CX264" s="60" t="str">
        <f t="shared" ca="1" si="342"/>
        <v/>
      </c>
      <c r="CY264" s="60" t="str">
        <f t="shared" ca="1" si="343"/>
        <v/>
      </c>
      <c r="CZ264" s="60" t="str">
        <f t="shared" ca="1" si="344"/>
        <v/>
      </c>
      <c r="DA264" s="65" t="str">
        <f t="shared" ca="1" si="345"/>
        <v/>
      </c>
      <c r="DB264" s="65" t="str">
        <f t="shared" ca="1" si="346"/>
        <v/>
      </c>
      <c r="DC264" s="65" t="str">
        <f t="shared" ca="1" si="347"/>
        <v/>
      </c>
      <c r="DD264" s="65" t="str">
        <f t="shared" ca="1" si="348"/>
        <v/>
      </c>
      <c r="DE264" s="65" t="str">
        <f t="shared" ca="1" si="349"/>
        <v/>
      </c>
      <c r="DF264" s="66" t="str">
        <f t="shared" ca="1" si="350"/>
        <v/>
      </c>
      <c r="DG264" s="66" t="str">
        <f t="shared" ca="1" si="351"/>
        <v/>
      </c>
      <c r="DH264" s="66" t="str">
        <f t="shared" ca="1" si="352"/>
        <v/>
      </c>
      <c r="DI264" s="66" t="str">
        <f t="shared" ca="1" si="353"/>
        <v/>
      </c>
      <c r="DJ264" s="66" t="str">
        <f t="shared" ca="1" si="354"/>
        <v/>
      </c>
      <c r="DK264" s="65" t="str">
        <f t="shared" ca="1" si="355"/>
        <v/>
      </c>
      <c r="DL264" s="65" t="str">
        <f t="shared" ca="1" si="356"/>
        <v/>
      </c>
      <c r="DM264" s="65" t="str">
        <f t="shared" ca="1" si="357"/>
        <v/>
      </c>
      <c r="DN264" s="65" t="str">
        <f t="shared" ca="1" si="358"/>
        <v/>
      </c>
      <c r="DO264" s="65" t="str">
        <f t="shared" ca="1" si="359"/>
        <v/>
      </c>
      <c r="DP264" s="65" t="str">
        <f t="shared" ca="1" si="360"/>
        <v/>
      </c>
      <c r="DQ264" s="65" t="str">
        <f t="shared" ca="1" si="361"/>
        <v/>
      </c>
      <c r="DR264" s="69" t="str">
        <f t="shared" ca="1" si="362"/>
        <v/>
      </c>
      <c r="DS264" s="69" t="str">
        <f t="shared" ca="1" si="363"/>
        <v/>
      </c>
      <c r="DT264" s="69" t="str">
        <f t="shared" ca="1" si="364"/>
        <v/>
      </c>
      <c r="DU264" s="69" t="str">
        <f t="shared" ca="1" si="365"/>
        <v/>
      </c>
      <c r="DV264" s="69" t="str">
        <f t="shared" ca="1" si="366"/>
        <v/>
      </c>
      <c r="DW264" s="69" t="str">
        <f t="shared" ca="1" si="367"/>
        <v/>
      </c>
      <c r="DX264" s="69" t="str">
        <f t="shared" ca="1" si="368"/>
        <v/>
      </c>
      <c r="DY264" s="69" t="str">
        <f t="shared" ca="1" si="369"/>
        <v/>
      </c>
      <c r="DZ264" s="72" t="str">
        <f t="shared" ca="1" si="370"/>
        <v/>
      </c>
      <c r="EA264" s="72" t="str">
        <f t="shared" ca="1" si="371"/>
        <v/>
      </c>
      <c r="EB264" s="72" t="str">
        <f t="shared" ca="1" si="372"/>
        <v/>
      </c>
      <c r="EC264" s="65" t="str">
        <f t="shared" ca="1" si="373"/>
        <v/>
      </c>
      <c r="ED264" s="65" t="str">
        <f t="shared" ca="1" si="374"/>
        <v/>
      </c>
      <c r="EE264" s="65" t="str">
        <f t="shared" ca="1" si="375"/>
        <v/>
      </c>
      <c r="EF264" s="65" t="str">
        <f t="shared" ca="1" si="376"/>
        <v/>
      </c>
      <c r="EG264" s="65" t="str">
        <f t="shared" ca="1" si="377"/>
        <v/>
      </c>
      <c r="EH264" s="65" t="str">
        <f t="shared" ca="1" si="378"/>
        <v/>
      </c>
      <c r="EI264" s="429" t="str">
        <f t="shared" ca="1" si="379"/>
        <v>No</v>
      </c>
      <c r="EJ264" s="428" t="str">
        <f t="shared" ca="1" si="380"/>
        <v/>
      </c>
      <c r="EK264" s="428" t="str">
        <f t="shared" ca="1" si="381"/>
        <v/>
      </c>
      <c r="EL264" s="65" t="str">
        <f t="shared" ca="1" si="382"/>
        <v/>
      </c>
      <c r="EM264" s="65" t="str">
        <f t="shared" ca="1" si="383"/>
        <v/>
      </c>
      <c r="EN264" s="65" t="str">
        <f t="shared" ca="1" si="384"/>
        <v/>
      </c>
      <c r="EO264" s="433" t="str">
        <f t="shared" ca="1" si="385"/>
        <v/>
      </c>
      <c r="EP264" s="433" t="str">
        <f t="shared" ca="1" si="386"/>
        <v/>
      </c>
      <c r="EQ264" s="433" t="str">
        <f t="shared" ca="1" si="387"/>
        <v/>
      </c>
      <c r="ER264" s="433" t="str">
        <f t="shared" ca="1" si="388"/>
        <v/>
      </c>
      <c r="ES264" s="433" t="str">
        <f t="shared" ca="1" si="389"/>
        <v/>
      </c>
      <c r="ET264" s="433" t="str">
        <f t="shared" ca="1" si="390"/>
        <v/>
      </c>
      <c r="EU264" s="433" t="str">
        <f ca="1">IF(OR(CO264="",CQ264=""),"",Discipline!$P$3*CO264+Discipline!$X$3*CQ264)</f>
        <v/>
      </c>
      <c r="EV264" s="433" t="str">
        <f ca="1">IF(OR(CP264="",CR264=""),"",Discipline!$P$3*CP264+Discipline!$X$3*CR264)</f>
        <v/>
      </c>
    </row>
    <row r="265" spans="1:152" x14ac:dyDescent="0.25">
      <c r="A265" s="10" t="str">
        <f ca="1">IFERROR(RANK(order!A265,order!A$3:A$554,0),"")</f>
        <v/>
      </c>
      <c r="B265" s="10" t="str">
        <f ca="1">IFERROR(RANK(order!B265,order!B$3:B$554,0),"")</f>
        <v/>
      </c>
      <c r="C265" s="10" t="str">
        <f ca="1">IFERROR(RANK(order!C265,order!C$3:C$554,0),"")</f>
        <v/>
      </c>
      <c r="D265" s="4" t="str">
        <f ca="1">IFERROR(RANK(order!D265,order!D$3:D$554,0),"")</f>
        <v/>
      </c>
      <c r="E265" s="4" t="str">
        <f ca="1">IFERROR(RANK(order!E265,order!E$3:E$554,0),"")</f>
        <v/>
      </c>
      <c r="F265" s="4" t="str">
        <f ca="1">IFERROR(RANK(order!F265,order!F$3:F$554,0),"")</f>
        <v/>
      </c>
      <c r="G265" s="10" t="str">
        <f ca="1">IFERROR(RANK(order!G265,order!G$3:G$554,0),"")</f>
        <v/>
      </c>
      <c r="H265" s="10" t="str">
        <f ca="1">IFERROR(RANK(order!H265,order!H$3:H$554,0),"")</f>
        <v/>
      </c>
      <c r="I265" s="10" t="str">
        <f ca="1">IFERROR(RANK(order!I265,order!I$3:I$554,0),"")</f>
        <v/>
      </c>
      <c r="J265" s="4" t="str">
        <f ca="1">IFERROR(RANK(order!J265,order!J$3:J$554,0),"")</f>
        <v/>
      </c>
      <c r="K265" s="4" t="str">
        <f ca="1">IFERROR(RANK(order!K265,order!K$3:K$554,0),"")</f>
        <v/>
      </c>
      <c r="L265" s="4" t="str">
        <f ca="1">IFERROR(RANK(order!L265,order!L$3:L$554,0),"")</f>
        <v/>
      </c>
      <c r="M265" s="10" t="str">
        <f ca="1">IFERROR(RANK(order!M265,order!M$3:M$554,0),"")</f>
        <v/>
      </c>
      <c r="N265" s="10" t="str">
        <f ca="1">IFERROR(RANK(order!N265,order!N$3:N$554,0),"")</f>
        <v/>
      </c>
      <c r="O265" s="10" t="str">
        <f ca="1">IFERROR(RANK(order!O265,order!O$3:O$554,0),"")</f>
        <v/>
      </c>
      <c r="P265" s="4" t="str">
        <f ca="1">IFERROR(RANK(order!P265,order!P$3:P$554,0),"")</f>
        <v/>
      </c>
      <c r="Q265" s="4" t="str">
        <f ca="1">IFERROR(RANK(order!Q265,order!Q$3:Q$554,0),"")</f>
        <v/>
      </c>
      <c r="R265" s="4" t="str">
        <f ca="1">IFERROR(RANK(order!R265,order!R$3:R$554,0),"")</f>
        <v/>
      </c>
      <c r="S265" s="10" t="str">
        <f ca="1">IFERROR(RANK(order!S265,order!S$3:S$554,0),"")</f>
        <v/>
      </c>
      <c r="T265" s="10" t="str">
        <f ca="1">IFERROR(RANK(order!T265,order!T$3:T$554,0),"")</f>
        <v/>
      </c>
      <c r="U265" s="10" t="str">
        <f ca="1">IFERROR(RANK(order!U265,order!U$3:U$554,0),"")</f>
        <v/>
      </c>
      <c r="V265" s="4" t="str">
        <f ca="1">IFERROR(RANK(order!V265,order!V$3:V$554,0),"")</f>
        <v/>
      </c>
      <c r="W265" s="4" t="str">
        <f ca="1">IFERROR(RANK(order!W265,order!W$3:W$554,0),"")</f>
        <v/>
      </c>
      <c r="X265" s="4" t="str">
        <f ca="1">IFERROR(RANK(order!X265,order!X$3:X$554,0),"")</f>
        <v/>
      </c>
      <c r="Y265" s="10" t="str">
        <f ca="1">IFERROR(RANK(order!Y265,order!Y$3:Y$554,0),"")</f>
        <v/>
      </c>
      <c r="Z265" s="10" t="str">
        <f ca="1">IFERROR(RANK(order!Z265,order!Z$3:Z$554,0),"")</f>
        <v/>
      </c>
      <c r="AA265" s="10" t="str">
        <f ca="1">IFERROR(RANK(order!AA265,order!AA$3:AA$554,0),"")</f>
        <v/>
      </c>
      <c r="AB265" s="4" t="str">
        <f ca="1">IFERROR(RANK(order!AB265,order!AB$3:AB$554,0),"")</f>
        <v/>
      </c>
      <c r="AC265" s="4" t="str">
        <f ca="1">IFERROR(RANK(order!AC265,order!AC$3:AC$554,0),"")</f>
        <v/>
      </c>
      <c r="AD265" s="4" t="str">
        <f ca="1">IFERROR(RANK(order!AD265,order!AD$3:AD$554,0),"")</f>
        <v/>
      </c>
      <c r="AE265" s="10" t="str">
        <f ca="1">IFERROR(RANK(order!AE265,order!AE$3:AE$554,0),"")</f>
        <v/>
      </c>
      <c r="AF265" s="10" t="str">
        <f ca="1">IFERROR(RANK(order!AF265,order!AF$3:AF$554,0),"")</f>
        <v/>
      </c>
      <c r="AG265" s="10" t="str">
        <f ca="1">IFERROR(RANK(order!AG265,order!AG$3:AG$554,0),"")</f>
        <v/>
      </c>
      <c r="AH265" s="4" t="str">
        <f ca="1">IFERROR(RANK(order!AH265,order!AH$3:AH$554,0),"")</f>
        <v/>
      </c>
      <c r="AI265" s="4" t="str">
        <f ca="1">IFERROR(RANK(order!AI265,order!AI$3:AI$554,0),"")</f>
        <v/>
      </c>
      <c r="AJ265" s="4" t="str">
        <f ca="1">IFERROR(RANK(order!AJ265,order!AJ$3:AJ$554,0),"")</f>
        <v/>
      </c>
      <c r="AK265" s="10" t="str">
        <f ca="1">IFERROR(RANK(order!AK265,order!AK$3:AK$554,0),"")</f>
        <v/>
      </c>
      <c r="AL265" s="10" t="str">
        <f ca="1">IFERROR(RANK(order!AL265,order!AL$3:AL$554,0),"")</f>
        <v/>
      </c>
      <c r="AM265" s="10" t="str">
        <f ca="1">IFERROR(RANK(order!AM265,order!AM$3:AM$554,0),"")</f>
        <v/>
      </c>
      <c r="AN265" s="4" t="str">
        <f ca="1">IFERROR(RANK(order!AN265,order!AN$3:AN$554,0),"")</f>
        <v/>
      </c>
      <c r="AO265" s="4" t="str">
        <f ca="1">IFERROR(RANK(order!AO265,order!AO$3:AO$554,0),"")</f>
        <v/>
      </c>
      <c r="AP265" s="4" t="str">
        <f ca="1">IFERROR(RANK(order!AP265,order!AP$3:AP$554,0),"")</f>
        <v/>
      </c>
      <c r="AQ265" s="10" t="str">
        <f ca="1">IFERROR(RANK(order!AQ265,order!AQ$3:AQ$554,0),"")</f>
        <v/>
      </c>
      <c r="AR265" s="10" t="str">
        <f ca="1">IFERROR(RANK(order!AR265,order!AR$3:AR$554,0),"")</f>
        <v/>
      </c>
      <c r="AS265" s="10" t="str">
        <f ca="1">IFERROR(RANK(order!AS265,order!AS$3:AS$554,0),"")</f>
        <v/>
      </c>
      <c r="AT265" s="4" t="str">
        <f ca="1">IFERROR(RANK(order!AT265,order!AT$3:AT$554,0),"")</f>
        <v/>
      </c>
      <c r="AU265" s="4" t="str">
        <f ca="1">IFERROR(RANK(order!AU265,order!AU$3:AU$554,0),"")</f>
        <v/>
      </c>
      <c r="AV265" s="4" t="str">
        <f ca="1">IFERROR(RANK(order!AV265,order!AV$3:AV$554,0),"")</f>
        <v/>
      </c>
      <c r="AW265" s="10" t="str">
        <f ca="1">IFERROR(RANK(order!AW265,order!AW$3:AW$554,0),"")</f>
        <v/>
      </c>
      <c r="AX265" s="10" t="str">
        <f ca="1">IFERROR(RANK(order!AX265,order!AX$3:AX$554,0),"")</f>
        <v/>
      </c>
      <c r="AY265" s="10" t="str">
        <f ca="1">IFERROR(RANK(order!AY265,order!AY$3:AY$554,0),"")</f>
        <v/>
      </c>
      <c r="AZ265" s="4" t="str">
        <f ca="1">IFERROR(RANK(order!AZ265,order!AZ$3:AZ$554,0),"")</f>
        <v/>
      </c>
      <c r="BA265" s="4" t="str">
        <f ca="1">IFERROR(RANK(order!BA265,order!BA$3:BA$554,0),"")</f>
        <v/>
      </c>
      <c r="BB265" s="4" t="str">
        <f ca="1">IFERROR(RANK(order!BB265,order!BB$3:BB$554,0),"")</f>
        <v/>
      </c>
      <c r="BC265" s="10" t="str">
        <f ca="1">IFERROR(RANK(order!BC265,order!BC$3:BC$554,0),"")</f>
        <v/>
      </c>
      <c r="BD265" s="10" t="str">
        <f ca="1">IFERROR(RANK(order!BD265,order!BD$3:BD$554,0),"")</f>
        <v/>
      </c>
      <c r="BE265" s="10" t="str">
        <f ca="1">IFERROR(RANK(order!BE265,order!BE$3:BE$554,0),"")</f>
        <v/>
      </c>
      <c r="BF265" s="4" t="str">
        <f ca="1">IFERROR(RANK(order!BF265,order!BF$3:BF$554,0),"")</f>
        <v/>
      </c>
      <c r="BG265" s="4" t="str">
        <f ca="1">IFERROR(RANK(order!BG265,order!BG$3:BG$554,0),"")</f>
        <v/>
      </c>
      <c r="BH265" s="4" t="str">
        <f ca="1">IFERROR(RANK(order!BH265,order!BH$3:BH$554,0),"")</f>
        <v/>
      </c>
      <c r="BI265" s="10" t="str">
        <f ca="1">IFERROR(RANK(order!BI265,order!BI$3:BI$554,0),"")</f>
        <v/>
      </c>
      <c r="BJ265" s="10" t="str">
        <f ca="1">IFERROR(RANK(order!BJ265,order!BJ$3:BJ$554,0),"")</f>
        <v/>
      </c>
      <c r="BK265" s="10" t="str">
        <f ca="1">IFERROR(RANK(order!BK265,order!BK$3:BK$554,0),"")</f>
        <v/>
      </c>
      <c r="BL265" s="4" t="str">
        <f ca="1">IFERROR(RANK(order!BL265,order!BL$3:BL$554,0),"")</f>
        <v/>
      </c>
      <c r="BM265" s="4" t="str">
        <f ca="1">IFERROR(RANK(order!BM265,order!BM$3:BM$554,0),"")</f>
        <v/>
      </c>
      <c r="BN265" s="4" t="str">
        <f ca="1">IFERROR(RANK(order!BN265,order!BN$3:BN$554,0),"")</f>
        <v/>
      </c>
      <c r="BO265" s="10" t="str">
        <f ca="1">IFERROR(RANK(order!BO265,order!BO$3:BO$554,0),"")</f>
        <v/>
      </c>
      <c r="BP265" s="10" t="str">
        <f ca="1">IFERROR(RANK(order!BP265,order!BP$3:BP$554,0),"")</f>
        <v/>
      </c>
      <c r="BQ265" s="10" t="str">
        <f ca="1">IFERROR(RANK(order!BQ265,order!BQ$3:BQ$554,0),"")</f>
        <v/>
      </c>
      <c r="BR265" s="4" t="str">
        <f ca="1">IFERROR(RANK(order!BR265,order!BR$3:BR$554,0),"")</f>
        <v/>
      </c>
      <c r="BS265" s="4" t="str">
        <f ca="1">IFERROR(RANK(order!BS265,order!BS$3:BS$554,0),"")</f>
        <v/>
      </c>
      <c r="BT265" s="4" t="str">
        <f ca="1">IFERROR(RANK(order!BT265,order!BT$3:BT$554,0),"")</f>
        <v/>
      </c>
      <c r="BU265" s="95">
        <f t="shared" si="391"/>
        <v>263</v>
      </c>
      <c r="BV265" s="35" t="str">
        <f t="shared" si="392"/>
        <v>E1</v>
      </c>
      <c r="BW265" s="55">
        <f t="shared" ca="1" si="315"/>
        <v>0</v>
      </c>
      <c r="BX265" s="56" t="str">
        <f t="shared" ca="1" si="316"/>
        <v/>
      </c>
      <c r="BY265" s="56" t="str">
        <f t="shared" ca="1" si="317"/>
        <v/>
      </c>
      <c r="BZ265" s="57" t="str">
        <f t="shared" ca="1" si="318"/>
        <v/>
      </c>
      <c r="CA265" s="57" t="str">
        <f t="shared" ca="1" si="319"/>
        <v/>
      </c>
      <c r="CB265" s="58" t="str">
        <f t="shared" ca="1" si="320"/>
        <v/>
      </c>
      <c r="CC265" s="57" t="str">
        <f t="shared" ca="1" si="321"/>
        <v/>
      </c>
      <c r="CD265" s="57" t="str">
        <f t="shared" ca="1" si="322"/>
        <v/>
      </c>
      <c r="CE265" s="58" t="str">
        <f t="shared" ca="1" si="323"/>
        <v/>
      </c>
      <c r="CF265" s="59" t="str">
        <f t="shared" ca="1" si="324"/>
        <v/>
      </c>
      <c r="CG265" s="57" t="str">
        <f t="shared" ca="1" si="325"/>
        <v/>
      </c>
      <c r="CH265" s="57" t="str">
        <f t="shared" ca="1" si="326"/>
        <v/>
      </c>
      <c r="CI265" s="57" t="str">
        <f t="shared" ca="1" si="327"/>
        <v/>
      </c>
      <c r="CJ265" s="57" t="str">
        <f t="shared" ca="1" si="328"/>
        <v/>
      </c>
      <c r="CK265" s="57" t="str">
        <f t="shared" ca="1" si="329"/>
        <v/>
      </c>
      <c r="CL265" s="57" t="str">
        <f t="shared" ca="1" si="330"/>
        <v/>
      </c>
      <c r="CM265" s="57" t="str">
        <f t="shared" ca="1" si="331"/>
        <v/>
      </c>
      <c r="CN265" s="57" t="str">
        <f t="shared" ca="1" si="332"/>
        <v/>
      </c>
      <c r="CO265" s="57" t="str">
        <f t="shared" ca="1" si="333"/>
        <v/>
      </c>
      <c r="CP265" s="57" t="str">
        <f t="shared" ca="1" si="334"/>
        <v/>
      </c>
      <c r="CQ265" s="57" t="str">
        <f t="shared" ca="1" si="335"/>
        <v/>
      </c>
      <c r="CR265" s="57" t="str">
        <f t="shared" ca="1" si="336"/>
        <v/>
      </c>
      <c r="CS265" s="60" t="str">
        <f t="shared" ca="1" si="337"/>
        <v/>
      </c>
      <c r="CT265" s="60" t="str">
        <f t="shared" ca="1" si="338"/>
        <v/>
      </c>
      <c r="CU265" s="60" t="str">
        <f t="shared" ca="1" si="339"/>
        <v/>
      </c>
      <c r="CV265" s="60" t="str">
        <f t="shared" ca="1" si="340"/>
        <v/>
      </c>
      <c r="CW265" s="60" t="str">
        <f t="shared" ca="1" si="341"/>
        <v/>
      </c>
      <c r="CX265" s="60" t="str">
        <f t="shared" ca="1" si="342"/>
        <v/>
      </c>
      <c r="CY265" s="60" t="str">
        <f t="shared" ca="1" si="343"/>
        <v/>
      </c>
      <c r="CZ265" s="60" t="str">
        <f t="shared" ca="1" si="344"/>
        <v/>
      </c>
      <c r="DA265" s="65" t="str">
        <f t="shared" ca="1" si="345"/>
        <v/>
      </c>
      <c r="DB265" s="65" t="str">
        <f t="shared" ca="1" si="346"/>
        <v/>
      </c>
      <c r="DC265" s="65" t="str">
        <f t="shared" ca="1" si="347"/>
        <v/>
      </c>
      <c r="DD265" s="65" t="str">
        <f t="shared" ca="1" si="348"/>
        <v/>
      </c>
      <c r="DE265" s="65" t="str">
        <f t="shared" ca="1" si="349"/>
        <v/>
      </c>
      <c r="DF265" s="66" t="str">
        <f t="shared" ca="1" si="350"/>
        <v/>
      </c>
      <c r="DG265" s="66" t="str">
        <f t="shared" ca="1" si="351"/>
        <v/>
      </c>
      <c r="DH265" s="66" t="str">
        <f t="shared" ca="1" si="352"/>
        <v/>
      </c>
      <c r="DI265" s="66" t="str">
        <f t="shared" ca="1" si="353"/>
        <v/>
      </c>
      <c r="DJ265" s="66" t="str">
        <f t="shared" ca="1" si="354"/>
        <v/>
      </c>
      <c r="DK265" s="65" t="str">
        <f t="shared" ca="1" si="355"/>
        <v/>
      </c>
      <c r="DL265" s="65" t="str">
        <f t="shared" ca="1" si="356"/>
        <v/>
      </c>
      <c r="DM265" s="65" t="str">
        <f t="shared" ca="1" si="357"/>
        <v/>
      </c>
      <c r="DN265" s="65" t="str">
        <f t="shared" ca="1" si="358"/>
        <v/>
      </c>
      <c r="DO265" s="65" t="str">
        <f t="shared" ca="1" si="359"/>
        <v/>
      </c>
      <c r="DP265" s="65" t="str">
        <f t="shared" ca="1" si="360"/>
        <v/>
      </c>
      <c r="DQ265" s="65" t="str">
        <f t="shared" ca="1" si="361"/>
        <v/>
      </c>
      <c r="DR265" s="69" t="str">
        <f t="shared" ca="1" si="362"/>
        <v/>
      </c>
      <c r="DS265" s="69" t="str">
        <f t="shared" ca="1" si="363"/>
        <v/>
      </c>
      <c r="DT265" s="69" t="str">
        <f t="shared" ca="1" si="364"/>
        <v/>
      </c>
      <c r="DU265" s="69" t="str">
        <f t="shared" ca="1" si="365"/>
        <v/>
      </c>
      <c r="DV265" s="69" t="str">
        <f t="shared" ca="1" si="366"/>
        <v/>
      </c>
      <c r="DW265" s="69" t="str">
        <f t="shared" ca="1" si="367"/>
        <v/>
      </c>
      <c r="DX265" s="69" t="str">
        <f t="shared" ca="1" si="368"/>
        <v/>
      </c>
      <c r="DY265" s="69" t="str">
        <f t="shared" ca="1" si="369"/>
        <v/>
      </c>
      <c r="DZ265" s="72" t="str">
        <f t="shared" ca="1" si="370"/>
        <v/>
      </c>
      <c r="EA265" s="72" t="str">
        <f t="shared" ca="1" si="371"/>
        <v/>
      </c>
      <c r="EB265" s="72" t="str">
        <f t="shared" ca="1" si="372"/>
        <v/>
      </c>
      <c r="EC265" s="65" t="str">
        <f t="shared" ca="1" si="373"/>
        <v/>
      </c>
      <c r="ED265" s="65" t="str">
        <f t="shared" ca="1" si="374"/>
        <v/>
      </c>
      <c r="EE265" s="65" t="str">
        <f t="shared" ca="1" si="375"/>
        <v/>
      </c>
      <c r="EF265" s="65" t="str">
        <f t="shared" ca="1" si="376"/>
        <v/>
      </c>
      <c r="EG265" s="65" t="str">
        <f t="shared" ca="1" si="377"/>
        <v/>
      </c>
      <c r="EH265" s="65" t="str">
        <f t="shared" ca="1" si="378"/>
        <v/>
      </c>
      <c r="EI265" s="429" t="str">
        <f t="shared" ca="1" si="379"/>
        <v>No</v>
      </c>
      <c r="EJ265" s="428" t="str">
        <f t="shared" ca="1" si="380"/>
        <v/>
      </c>
      <c r="EK265" s="428" t="str">
        <f t="shared" ca="1" si="381"/>
        <v/>
      </c>
      <c r="EL265" s="65" t="str">
        <f t="shared" ca="1" si="382"/>
        <v/>
      </c>
      <c r="EM265" s="65" t="str">
        <f t="shared" ca="1" si="383"/>
        <v/>
      </c>
      <c r="EN265" s="65" t="str">
        <f t="shared" ca="1" si="384"/>
        <v/>
      </c>
      <c r="EO265" s="433" t="str">
        <f t="shared" ca="1" si="385"/>
        <v/>
      </c>
      <c r="EP265" s="433" t="str">
        <f t="shared" ca="1" si="386"/>
        <v/>
      </c>
      <c r="EQ265" s="433" t="str">
        <f t="shared" ca="1" si="387"/>
        <v/>
      </c>
      <c r="ER265" s="433" t="str">
        <f t="shared" ca="1" si="388"/>
        <v/>
      </c>
      <c r="ES265" s="433" t="str">
        <f t="shared" ca="1" si="389"/>
        <v/>
      </c>
      <c r="ET265" s="433" t="str">
        <f t="shared" ca="1" si="390"/>
        <v/>
      </c>
      <c r="EU265" s="433" t="str">
        <f ca="1">IF(OR(CO265="",CQ265=""),"",Discipline!$P$3*CO265+Discipline!$X$3*CQ265)</f>
        <v/>
      </c>
      <c r="EV265" s="433" t="str">
        <f ca="1">IF(OR(CP265="",CR265=""),"",Discipline!$P$3*CP265+Discipline!$X$3*CR265)</f>
        <v/>
      </c>
    </row>
    <row r="266" spans="1:152" x14ac:dyDescent="0.25">
      <c r="A266" s="10" t="str">
        <f ca="1">IFERROR(RANK(order!A266,order!A$3:A$554,0),"")</f>
        <v/>
      </c>
      <c r="B266" s="10" t="str">
        <f ca="1">IFERROR(RANK(order!B266,order!B$3:B$554,0),"")</f>
        <v/>
      </c>
      <c r="C266" s="10" t="str">
        <f ca="1">IFERROR(RANK(order!C266,order!C$3:C$554,0),"")</f>
        <v/>
      </c>
      <c r="D266" s="4" t="str">
        <f ca="1">IFERROR(RANK(order!D266,order!D$3:D$554,0),"")</f>
        <v/>
      </c>
      <c r="E266" s="4" t="str">
        <f ca="1">IFERROR(RANK(order!E266,order!E$3:E$554,0),"")</f>
        <v/>
      </c>
      <c r="F266" s="4" t="str">
        <f ca="1">IFERROR(RANK(order!F266,order!F$3:F$554,0),"")</f>
        <v/>
      </c>
      <c r="G266" s="10" t="str">
        <f ca="1">IFERROR(RANK(order!G266,order!G$3:G$554,0),"")</f>
        <v/>
      </c>
      <c r="H266" s="10" t="str">
        <f ca="1">IFERROR(RANK(order!H266,order!H$3:H$554,0),"")</f>
        <v/>
      </c>
      <c r="I266" s="10" t="str">
        <f ca="1">IFERROR(RANK(order!I266,order!I$3:I$554,0),"")</f>
        <v/>
      </c>
      <c r="J266" s="4" t="str">
        <f ca="1">IFERROR(RANK(order!J266,order!J$3:J$554,0),"")</f>
        <v/>
      </c>
      <c r="K266" s="4" t="str">
        <f ca="1">IFERROR(RANK(order!K266,order!K$3:K$554,0),"")</f>
        <v/>
      </c>
      <c r="L266" s="4" t="str">
        <f ca="1">IFERROR(RANK(order!L266,order!L$3:L$554,0),"")</f>
        <v/>
      </c>
      <c r="M266" s="10" t="str">
        <f ca="1">IFERROR(RANK(order!M266,order!M$3:M$554,0),"")</f>
        <v/>
      </c>
      <c r="N266" s="10" t="str">
        <f ca="1">IFERROR(RANK(order!N266,order!N$3:N$554,0),"")</f>
        <v/>
      </c>
      <c r="O266" s="10" t="str">
        <f ca="1">IFERROR(RANK(order!O266,order!O$3:O$554,0),"")</f>
        <v/>
      </c>
      <c r="P266" s="4" t="str">
        <f ca="1">IFERROR(RANK(order!P266,order!P$3:P$554,0),"")</f>
        <v/>
      </c>
      <c r="Q266" s="4" t="str">
        <f ca="1">IFERROR(RANK(order!Q266,order!Q$3:Q$554,0),"")</f>
        <v/>
      </c>
      <c r="R266" s="4" t="str">
        <f ca="1">IFERROR(RANK(order!R266,order!R$3:R$554,0),"")</f>
        <v/>
      </c>
      <c r="S266" s="10" t="str">
        <f ca="1">IFERROR(RANK(order!S266,order!S$3:S$554,0),"")</f>
        <v/>
      </c>
      <c r="T266" s="10" t="str">
        <f ca="1">IFERROR(RANK(order!T266,order!T$3:T$554,0),"")</f>
        <v/>
      </c>
      <c r="U266" s="10" t="str">
        <f ca="1">IFERROR(RANK(order!U266,order!U$3:U$554,0),"")</f>
        <v/>
      </c>
      <c r="V266" s="4" t="str">
        <f ca="1">IFERROR(RANK(order!V266,order!V$3:V$554,0),"")</f>
        <v/>
      </c>
      <c r="W266" s="4" t="str">
        <f ca="1">IFERROR(RANK(order!W266,order!W$3:W$554,0),"")</f>
        <v/>
      </c>
      <c r="X266" s="4" t="str">
        <f ca="1">IFERROR(RANK(order!X266,order!X$3:X$554,0),"")</f>
        <v/>
      </c>
      <c r="Y266" s="10" t="str">
        <f ca="1">IFERROR(RANK(order!Y266,order!Y$3:Y$554,0),"")</f>
        <v/>
      </c>
      <c r="Z266" s="10" t="str">
        <f ca="1">IFERROR(RANK(order!Z266,order!Z$3:Z$554,0),"")</f>
        <v/>
      </c>
      <c r="AA266" s="10" t="str">
        <f ca="1">IFERROR(RANK(order!AA266,order!AA$3:AA$554,0),"")</f>
        <v/>
      </c>
      <c r="AB266" s="4" t="str">
        <f ca="1">IFERROR(RANK(order!AB266,order!AB$3:AB$554,0),"")</f>
        <v/>
      </c>
      <c r="AC266" s="4" t="str">
        <f ca="1">IFERROR(RANK(order!AC266,order!AC$3:AC$554,0),"")</f>
        <v/>
      </c>
      <c r="AD266" s="4" t="str">
        <f ca="1">IFERROR(RANK(order!AD266,order!AD$3:AD$554,0),"")</f>
        <v/>
      </c>
      <c r="AE266" s="10" t="str">
        <f ca="1">IFERROR(RANK(order!AE266,order!AE$3:AE$554,0),"")</f>
        <v/>
      </c>
      <c r="AF266" s="10" t="str">
        <f ca="1">IFERROR(RANK(order!AF266,order!AF$3:AF$554,0),"")</f>
        <v/>
      </c>
      <c r="AG266" s="10" t="str">
        <f ca="1">IFERROR(RANK(order!AG266,order!AG$3:AG$554,0),"")</f>
        <v/>
      </c>
      <c r="AH266" s="4" t="str">
        <f ca="1">IFERROR(RANK(order!AH266,order!AH$3:AH$554,0),"")</f>
        <v/>
      </c>
      <c r="AI266" s="4" t="str">
        <f ca="1">IFERROR(RANK(order!AI266,order!AI$3:AI$554,0),"")</f>
        <v/>
      </c>
      <c r="AJ266" s="4" t="str">
        <f ca="1">IFERROR(RANK(order!AJ266,order!AJ$3:AJ$554,0),"")</f>
        <v/>
      </c>
      <c r="AK266" s="10" t="str">
        <f ca="1">IFERROR(RANK(order!AK266,order!AK$3:AK$554,0),"")</f>
        <v/>
      </c>
      <c r="AL266" s="10" t="str">
        <f ca="1">IFERROR(RANK(order!AL266,order!AL$3:AL$554,0),"")</f>
        <v/>
      </c>
      <c r="AM266" s="10" t="str">
        <f ca="1">IFERROR(RANK(order!AM266,order!AM$3:AM$554,0),"")</f>
        <v/>
      </c>
      <c r="AN266" s="4" t="str">
        <f ca="1">IFERROR(RANK(order!AN266,order!AN$3:AN$554,0),"")</f>
        <v/>
      </c>
      <c r="AO266" s="4" t="str">
        <f ca="1">IFERROR(RANK(order!AO266,order!AO$3:AO$554,0),"")</f>
        <v/>
      </c>
      <c r="AP266" s="4" t="str">
        <f ca="1">IFERROR(RANK(order!AP266,order!AP$3:AP$554,0),"")</f>
        <v/>
      </c>
      <c r="AQ266" s="10" t="str">
        <f ca="1">IFERROR(RANK(order!AQ266,order!AQ$3:AQ$554,0),"")</f>
        <v/>
      </c>
      <c r="AR266" s="10" t="str">
        <f ca="1">IFERROR(RANK(order!AR266,order!AR$3:AR$554,0),"")</f>
        <v/>
      </c>
      <c r="AS266" s="10" t="str">
        <f ca="1">IFERROR(RANK(order!AS266,order!AS$3:AS$554,0),"")</f>
        <v/>
      </c>
      <c r="AT266" s="4" t="str">
        <f ca="1">IFERROR(RANK(order!AT266,order!AT$3:AT$554,0),"")</f>
        <v/>
      </c>
      <c r="AU266" s="4" t="str">
        <f ca="1">IFERROR(RANK(order!AU266,order!AU$3:AU$554,0),"")</f>
        <v/>
      </c>
      <c r="AV266" s="4" t="str">
        <f ca="1">IFERROR(RANK(order!AV266,order!AV$3:AV$554,0),"")</f>
        <v/>
      </c>
      <c r="AW266" s="10" t="str">
        <f ca="1">IFERROR(RANK(order!AW266,order!AW$3:AW$554,0),"")</f>
        <v/>
      </c>
      <c r="AX266" s="10" t="str">
        <f ca="1">IFERROR(RANK(order!AX266,order!AX$3:AX$554,0),"")</f>
        <v/>
      </c>
      <c r="AY266" s="10" t="str">
        <f ca="1">IFERROR(RANK(order!AY266,order!AY$3:AY$554,0),"")</f>
        <v/>
      </c>
      <c r="AZ266" s="4" t="str">
        <f ca="1">IFERROR(RANK(order!AZ266,order!AZ$3:AZ$554,0),"")</f>
        <v/>
      </c>
      <c r="BA266" s="4" t="str">
        <f ca="1">IFERROR(RANK(order!BA266,order!BA$3:BA$554,0),"")</f>
        <v/>
      </c>
      <c r="BB266" s="4" t="str">
        <f ca="1">IFERROR(RANK(order!BB266,order!BB$3:BB$554,0),"")</f>
        <v/>
      </c>
      <c r="BC266" s="10" t="str">
        <f ca="1">IFERROR(RANK(order!BC266,order!BC$3:BC$554,0),"")</f>
        <v/>
      </c>
      <c r="BD266" s="10" t="str">
        <f ca="1">IFERROR(RANK(order!BD266,order!BD$3:BD$554,0),"")</f>
        <v/>
      </c>
      <c r="BE266" s="10" t="str">
        <f ca="1">IFERROR(RANK(order!BE266,order!BE$3:BE$554,0),"")</f>
        <v/>
      </c>
      <c r="BF266" s="4" t="str">
        <f ca="1">IFERROR(RANK(order!BF266,order!BF$3:BF$554,0),"")</f>
        <v/>
      </c>
      <c r="BG266" s="4" t="str">
        <f ca="1">IFERROR(RANK(order!BG266,order!BG$3:BG$554,0),"")</f>
        <v/>
      </c>
      <c r="BH266" s="4" t="str">
        <f ca="1">IFERROR(RANK(order!BH266,order!BH$3:BH$554,0),"")</f>
        <v/>
      </c>
      <c r="BI266" s="10" t="str">
        <f ca="1">IFERROR(RANK(order!BI266,order!BI$3:BI$554,0),"")</f>
        <v/>
      </c>
      <c r="BJ266" s="10" t="str">
        <f ca="1">IFERROR(RANK(order!BJ266,order!BJ$3:BJ$554,0),"")</f>
        <v/>
      </c>
      <c r="BK266" s="10" t="str">
        <f ca="1">IFERROR(RANK(order!BK266,order!BK$3:BK$554,0),"")</f>
        <v/>
      </c>
      <c r="BL266" s="4" t="str">
        <f ca="1">IFERROR(RANK(order!BL266,order!BL$3:BL$554,0),"")</f>
        <v/>
      </c>
      <c r="BM266" s="4" t="str">
        <f ca="1">IFERROR(RANK(order!BM266,order!BM$3:BM$554,0),"")</f>
        <v/>
      </c>
      <c r="BN266" s="4" t="str">
        <f ca="1">IFERROR(RANK(order!BN266,order!BN$3:BN$554,0),"")</f>
        <v/>
      </c>
      <c r="BO266" s="10" t="str">
        <f ca="1">IFERROR(RANK(order!BO266,order!BO$3:BO$554,0),"")</f>
        <v/>
      </c>
      <c r="BP266" s="10" t="str">
        <f ca="1">IFERROR(RANK(order!BP266,order!BP$3:BP$554,0),"")</f>
        <v/>
      </c>
      <c r="BQ266" s="10" t="str">
        <f ca="1">IFERROR(RANK(order!BQ266,order!BQ$3:BQ$554,0),"")</f>
        <v/>
      </c>
      <c r="BR266" s="4" t="str">
        <f ca="1">IFERROR(RANK(order!BR266,order!BR$3:BR$554,0),"")</f>
        <v/>
      </c>
      <c r="BS266" s="4" t="str">
        <f ca="1">IFERROR(RANK(order!BS266,order!BS$3:BS$554,0),"")</f>
        <v/>
      </c>
      <c r="BT266" s="4" t="str">
        <f ca="1">IFERROR(RANK(order!BT266,order!BT$3:BT$554,0),"")</f>
        <v/>
      </c>
      <c r="BU266" s="95">
        <f t="shared" si="391"/>
        <v>264</v>
      </c>
      <c r="BV266" s="35" t="str">
        <f t="shared" si="392"/>
        <v>E1</v>
      </c>
      <c r="BW266" s="55">
        <f t="shared" ca="1" si="315"/>
        <v>0</v>
      </c>
      <c r="BX266" s="56" t="str">
        <f t="shared" ca="1" si="316"/>
        <v/>
      </c>
      <c r="BY266" s="56" t="str">
        <f t="shared" ca="1" si="317"/>
        <v/>
      </c>
      <c r="BZ266" s="57" t="str">
        <f t="shared" ca="1" si="318"/>
        <v/>
      </c>
      <c r="CA266" s="57" t="str">
        <f t="shared" ca="1" si="319"/>
        <v/>
      </c>
      <c r="CB266" s="58" t="str">
        <f t="shared" ca="1" si="320"/>
        <v/>
      </c>
      <c r="CC266" s="57" t="str">
        <f t="shared" ca="1" si="321"/>
        <v/>
      </c>
      <c r="CD266" s="57" t="str">
        <f t="shared" ca="1" si="322"/>
        <v/>
      </c>
      <c r="CE266" s="58" t="str">
        <f t="shared" ca="1" si="323"/>
        <v/>
      </c>
      <c r="CF266" s="59" t="str">
        <f t="shared" ca="1" si="324"/>
        <v/>
      </c>
      <c r="CG266" s="57" t="str">
        <f t="shared" ca="1" si="325"/>
        <v/>
      </c>
      <c r="CH266" s="57" t="str">
        <f t="shared" ca="1" si="326"/>
        <v/>
      </c>
      <c r="CI266" s="57" t="str">
        <f t="shared" ca="1" si="327"/>
        <v/>
      </c>
      <c r="CJ266" s="57" t="str">
        <f t="shared" ca="1" si="328"/>
        <v/>
      </c>
      <c r="CK266" s="57" t="str">
        <f t="shared" ca="1" si="329"/>
        <v/>
      </c>
      <c r="CL266" s="57" t="str">
        <f t="shared" ca="1" si="330"/>
        <v/>
      </c>
      <c r="CM266" s="57" t="str">
        <f t="shared" ca="1" si="331"/>
        <v/>
      </c>
      <c r="CN266" s="57" t="str">
        <f t="shared" ca="1" si="332"/>
        <v/>
      </c>
      <c r="CO266" s="57" t="str">
        <f t="shared" ca="1" si="333"/>
        <v/>
      </c>
      <c r="CP266" s="57" t="str">
        <f t="shared" ca="1" si="334"/>
        <v/>
      </c>
      <c r="CQ266" s="57" t="str">
        <f t="shared" ca="1" si="335"/>
        <v/>
      </c>
      <c r="CR266" s="57" t="str">
        <f t="shared" ca="1" si="336"/>
        <v/>
      </c>
      <c r="CS266" s="60" t="str">
        <f t="shared" ca="1" si="337"/>
        <v/>
      </c>
      <c r="CT266" s="60" t="str">
        <f t="shared" ca="1" si="338"/>
        <v/>
      </c>
      <c r="CU266" s="60" t="str">
        <f t="shared" ca="1" si="339"/>
        <v/>
      </c>
      <c r="CV266" s="60" t="str">
        <f t="shared" ca="1" si="340"/>
        <v/>
      </c>
      <c r="CW266" s="60" t="str">
        <f t="shared" ca="1" si="341"/>
        <v/>
      </c>
      <c r="CX266" s="60" t="str">
        <f t="shared" ca="1" si="342"/>
        <v/>
      </c>
      <c r="CY266" s="60" t="str">
        <f t="shared" ca="1" si="343"/>
        <v/>
      </c>
      <c r="CZ266" s="60" t="str">
        <f t="shared" ca="1" si="344"/>
        <v/>
      </c>
      <c r="DA266" s="65" t="str">
        <f t="shared" ca="1" si="345"/>
        <v/>
      </c>
      <c r="DB266" s="65" t="str">
        <f t="shared" ca="1" si="346"/>
        <v/>
      </c>
      <c r="DC266" s="65" t="str">
        <f t="shared" ca="1" si="347"/>
        <v/>
      </c>
      <c r="DD266" s="65" t="str">
        <f t="shared" ca="1" si="348"/>
        <v/>
      </c>
      <c r="DE266" s="65" t="str">
        <f t="shared" ca="1" si="349"/>
        <v/>
      </c>
      <c r="DF266" s="66" t="str">
        <f t="shared" ca="1" si="350"/>
        <v/>
      </c>
      <c r="DG266" s="66" t="str">
        <f t="shared" ca="1" si="351"/>
        <v/>
      </c>
      <c r="DH266" s="66" t="str">
        <f t="shared" ca="1" si="352"/>
        <v/>
      </c>
      <c r="DI266" s="66" t="str">
        <f t="shared" ca="1" si="353"/>
        <v/>
      </c>
      <c r="DJ266" s="66" t="str">
        <f t="shared" ca="1" si="354"/>
        <v/>
      </c>
      <c r="DK266" s="65" t="str">
        <f t="shared" ca="1" si="355"/>
        <v/>
      </c>
      <c r="DL266" s="65" t="str">
        <f t="shared" ca="1" si="356"/>
        <v/>
      </c>
      <c r="DM266" s="65" t="str">
        <f t="shared" ca="1" si="357"/>
        <v/>
      </c>
      <c r="DN266" s="65" t="str">
        <f t="shared" ca="1" si="358"/>
        <v/>
      </c>
      <c r="DO266" s="65" t="str">
        <f t="shared" ca="1" si="359"/>
        <v/>
      </c>
      <c r="DP266" s="65" t="str">
        <f t="shared" ca="1" si="360"/>
        <v/>
      </c>
      <c r="DQ266" s="65" t="str">
        <f t="shared" ca="1" si="361"/>
        <v/>
      </c>
      <c r="DR266" s="69" t="str">
        <f t="shared" ca="1" si="362"/>
        <v/>
      </c>
      <c r="DS266" s="69" t="str">
        <f t="shared" ca="1" si="363"/>
        <v/>
      </c>
      <c r="DT266" s="69" t="str">
        <f t="shared" ca="1" si="364"/>
        <v/>
      </c>
      <c r="DU266" s="69" t="str">
        <f t="shared" ca="1" si="365"/>
        <v/>
      </c>
      <c r="DV266" s="69" t="str">
        <f t="shared" ca="1" si="366"/>
        <v/>
      </c>
      <c r="DW266" s="69" t="str">
        <f t="shared" ca="1" si="367"/>
        <v/>
      </c>
      <c r="DX266" s="69" t="str">
        <f t="shared" ca="1" si="368"/>
        <v/>
      </c>
      <c r="DY266" s="69" t="str">
        <f t="shared" ca="1" si="369"/>
        <v/>
      </c>
      <c r="DZ266" s="72" t="str">
        <f t="shared" ca="1" si="370"/>
        <v/>
      </c>
      <c r="EA266" s="72" t="str">
        <f t="shared" ca="1" si="371"/>
        <v/>
      </c>
      <c r="EB266" s="72" t="str">
        <f t="shared" ca="1" si="372"/>
        <v/>
      </c>
      <c r="EC266" s="65" t="str">
        <f t="shared" ca="1" si="373"/>
        <v/>
      </c>
      <c r="ED266" s="65" t="str">
        <f t="shared" ca="1" si="374"/>
        <v/>
      </c>
      <c r="EE266" s="65" t="str">
        <f t="shared" ca="1" si="375"/>
        <v/>
      </c>
      <c r="EF266" s="65" t="str">
        <f t="shared" ca="1" si="376"/>
        <v/>
      </c>
      <c r="EG266" s="65" t="str">
        <f t="shared" ca="1" si="377"/>
        <v/>
      </c>
      <c r="EH266" s="65" t="str">
        <f t="shared" ca="1" si="378"/>
        <v/>
      </c>
      <c r="EI266" s="429" t="str">
        <f t="shared" ca="1" si="379"/>
        <v>No</v>
      </c>
      <c r="EJ266" s="428" t="str">
        <f t="shared" ca="1" si="380"/>
        <v/>
      </c>
      <c r="EK266" s="428" t="str">
        <f t="shared" ca="1" si="381"/>
        <v/>
      </c>
      <c r="EL266" s="65" t="str">
        <f t="shared" ca="1" si="382"/>
        <v/>
      </c>
      <c r="EM266" s="65" t="str">
        <f t="shared" ca="1" si="383"/>
        <v/>
      </c>
      <c r="EN266" s="65" t="str">
        <f t="shared" ca="1" si="384"/>
        <v/>
      </c>
      <c r="EO266" s="433" t="str">
        <f t="shared" ca="1" si="385"/>
        <v/>
      </c>
      <c r="EP266" s="433" t="str">
        <f t="shared" ca="1" si="386"/>
        <v/>
      </c>
      <c r="EQ266" s="433" t="str">
        <f t="shared" ca="1" si="387"/>
        <v/>
      </c>
      <c r="ER266" s="433" t="str">
        <f t="shared" ca="1" si="388"/>
        <v/>
      </c>
      <c r="ES266" s="433" t="str">
        <f t="shared" ca="1" si="389"/>
        <v/>
      </c>
      <c r="ET266" s="433" t="str">
        <f t="shared" ca="1" si="390"/>
        <v/>
      </c>
      <c r="EU266" s="433" t="str">
        <f ca="1">IF(OR(CO266="",CQ266=""),"",Discipline!$P$3*CO266+Discipline!$X$3*CQ266)</f>
        <v/>
      </c>
      <c r="EV266" s="433" t="str">
        <f ca="1">IF(OR(CP266="",CR266=""),"",Discipline!$P$3*CP266+Discipline!$X$3*CR266)</f>
        <v/>
      </c>
    </row>
    <row r="267" spans="1:152" x14ac:dyDescent="0.25">
      <c r="A267" s="10" t="str">
        <f ca="1">IFERROR(RANK(order!A267,order!A$3:A$554,0),"")</f>
        <v/>
      </c>
      <c r="B267" s="10" t="str">
        <f ca="1">IFERROR(RANK(order!B267,order!B$3:B$554,0),"")</f>
        <v/>
      </c>
      <c r="C267" s="10" t="str">
        <f ca="1">IFERROR(RANK(order!C267,order!C$3:C$554,0),"")</f>
        <v/>
      </c>
      <c r="D267" s="4" t="str">
        <f ca="1">IFERROR(RANK(order!D267,order!D$3:D$554,0),"")</f>
        <v/>
      </c>
      <c r="E267" s="4" t="str">
        <f ca="1">IFERROR(RANK(order!E267,order!E$3:E$554,0),"")</f>
        <v/>
      </c>
      <c r="F267" s="4" t="str">
        <f ca="1">IFERROR(RANK(order!F267,order!F$3:F$554,0),"")</f>
        <v/>
      </c>
      <c r="G267" s="10" t="str">
        <f ca="1">IFERROR(RANK(order!G267,order!G$3:G$554,0),"")</f>
        <v/>
      </c>
      <c r="H267" s="10" t="str">
        <f ca="1">IFERROR(RANK(order!H267,order!H$3:H$554,0),"")</f>
        <v/>
      </c>
      <c r="I267" s="10" t="str">
        <f ca="1">IFERROR(RANK(order!I267,order!I$3:I$554,0),"")</f>
        <v/>
      </c>
      <c r="J267" s="4" t="str">
        <f ca="1">IFERROR(RANK(order!J267,order!J$3:J$554,0),"")</f>
        <v/>
      </c>
      <c r="K267" s="4" t="str">
        <f ca="1">IFERROR(RANK(order!K267,order!K$3:K$554,0),"")</f>
        <v/>
      </c>
      <c r="L267" s="4" t="str">
        <f ca="1">IFERROR(RANK(order!L267,order!L$3:L$554,0),"")</f>
        <v/>
      </c>
      <c r="M267" s="10" t="str">
        <f ca="1">IFERROR(RANK(order!M267,order!M$3:M$554,0),"")</f>
        <v/>
      </c>
      <c r="N267" s="10" t="str">
        <f ca="1">IFERROR(RANK(order!N267,order!N$3:N$554,0),"")</f>
        <v/>
      </c>
      <c r="O267" s="10" t="str">
        <f ca="1">IFERROR(RANK(order!O267,order!O$3:O$554,0),"")</f>
        <v/>
      </c>
      <c r="P267" s="4" t="str">
        <f ca="1">IFERROR(RANK(order!P267,order!P$3:P$554,0),"")</f>
        <v/>
      </c>
      <c r="Q267" s="4" t="str">
        <f ca="1">IFERROR(RANK(order!Q267,order!Q$3:Q$554,0),"")</f>
        <v/>
      </c>
      <c r="R267" s="4" t="str">
        <f ca="1">IFERROR(RANK(order!R267,order!R$3:R$554,0),"")</f>
        <v/>
      </c>
      <c r="S267" s="10" t="str">
        <f ca="1">IFERROR(RANK(order!S267,order!S$3:S$554,0),"")</f>
        <v/>
      </c>
      <c r="T267" s="10" t="str">
        <f ca="1">IFERROR(RANK(order!T267,order!T$3:T$554,0),"")</f>
        <v/>
      </c>
      <c r="U267" s="10" t="str">
        <f ca="1">IFERROR(RANK(order!U267,order!U$3:U$554,0),"")</f>
        <v/>
      </c>
      <c r="V267" s="4" t="str">
        <f ca="1">IFERROR(RANK(order!V267,order!V$3:V$554,0),"")</f>
        <v/>
      </c>
      <c r="W267" s="4" t="str">
        <f ca="1">IFERROR(RANK(order!W267,order!W$3:W$554,0),"")</f>
        <v/>
      </c>
      <c r="X267" s="4" t="str">
        <f ca="1">IFERROR(RANK(order!X267,order!X$3:X$554,0),"")</f>
        <v/>
      </c>
      <c r="Y267" s="10" t="str">
        <f ca="1">IFERROR(RANK(order!Y267,order!Y$3:Y$554,0),"")</f>
        <v/>
      </c>
      <c r="Z267" s="10" t="str">
        <f ca="1">IFERROR(RANK(order!Z267,order!Z$3:Z$554,0),"")</f>
        <v/>
      </c>
      <c r="AA267" s="10" t="str">
        <f ca="1">IFERROR(RANK(order!AA267,order!AA$3:AA$554,0),"")</f>
        <v/>
      </c>
      <c r="AB267" s="4" t="str">
        <f ca="1">IFERROR(RANK(order!AB267,order!AB$3:AB$554,0),"")</f>
        <v/>
      </c>
      <c r="AC267" s="4" t="str">
        <f ca="1">IFERROR(RANK(order!AC267,order!AC$3:AC$554,0),"")</f>
        <v/>
      </c>
      <c r="AD267" s="4" t="str">
        <f ca="1">IFERROR(RANK(order!AD267,order!AD$3:AD$554,0),"")</f>
        <v/>
      </c>
      <c r="AE267" s="10" t="str">
        <f ca="1">IFERROR(RANK(order!AE267,order!AE$3:AE$554,0),"")</f>
        <v/>
      </c>
      <c r="AF267" s="10" t="str">
        <f ca="1">IFERROR(RANK(order!AF267,order!AF$3:AF$554,0),"")</f>
        <v/>
      </c>
      <c r="AG267" s="10" t="str">
        <f ca="1">IFERROR(RANK(order!AG267,order!AG$3:AG$554,0),"")</f>
        <v/>
      </c>
      <c r="AH267" s="4" t="str">
        <f ca="1">IFERROR(RANK(order!AH267,order!AH$3:AH$554,0),"")</f>
        <v/>
      </c>
      <c r="AI267" s="4" t="str">
        <f ca="1">IFERROR(RANK(order!AI267,order!AI$3:AI$554,0),"")</f>
        <v/>
      </c>
      <c r="AJ267" s="4" t="str">
        <f ca="1">IFERROR(RANK(order!AJ267,order!AJ$3:AJ$554,0),"")</f>
        <v/>
      </c>
      <c r="AK267" s="10" t="str">
        <f ca="1">IFERROR(RANK(order!AK267,order!AK$3:AK$554,0),"")</f>
        <v/>
      </c>
      <c r="AL267" s="10" t="str">
        <f ca="1">IFERROR(RANK(order!AL267,order!AL$3:AL$554,0),"")</f>
        <v/>
      </c>
      <c r="AM267" s="10" t="str">
        <f ca="1">IFERROR(RANK(order!AM267,order!AM$3:AM$554,0),"")</f>
        <v/>
      </c>
      <c r="AN267" s="4" t="str">
        <f ca="1">IFERROR(RANK(order!AN267,order!AN$3:AN$554,0),"")</f>
        <v/>
      </c>
      <c r="AO267" s="4" t="str">
        <f ca="1">IFERROR(RANK(order!AO267,order!AO$3:AO$554,0),"")</f>
        <v/>
      </c>
      <c r="AP267" s="4" t="str">
        <f ca="1">IFERROR(RANK(order!AP267,order!AP$3:AP$554,0),"")</f>
        <v/>
      </c>
      <c r="AQ267" s="10" t="str">
        <f ca="1">IFERROR(RANK(order!AQ267,order!AQ$3:AQ$554,0),"")</f>
        <v/>
      </c>
      <c r="AR267" s="10" t="str">
        <f ca="1">IFERROR(RANK(order!AR267,order!AR$3:AR$554,0),"")</f>
        <v/>
      </c>
      <c r="AS267" s="10" t="str">
        <f ca="1">IFERROR(RANK(order!AS267,order!AS$3:AS$554,0),"")</f>
        <v/>
      </c>
      <c r="AT267" s="4" t="str">
        <f ca="1">IFERROR(RANK(order!AT267,order!AT$3:AT$554,0),"")</f>
        <v/>
      </c>
      <c r="AU267" s="4" t="str">
        <f ca="1">IFERROR(RANK(order!AU267,order!AU$3:AU$554,0),"")</f>
        <v/>
      </c>
      <c r="AV267" s="4" t="str">
        <f ca="1">IFERROR(RANK(order!AV267,order!AV$3:AV$554,0),"")</f>
        <v/>
      </c>
      <c r="AW267" s="10" t="str">
        <f ca="1">IFERROR(RANK(order!AW267,order!AW$3:AW$554,0),"")</f>
        <v/>
      </c>
      <c r="AX267" s="10" t="str">
        <f ca="1">IFERROR(RANK(order!AX267,order!AX$3:AX$554,0),"")</f>
        <v/>
      </c>
      <c r="AY267" s="10" t="str">
        <f ca="1">IFERROR(RANK(order!AY267,order!AY$3:AY$554,0),"")</f>
        <v/>
      </c>
      <c r="AZ267" s="4" t="str">
        <f ca="1">IFERROR(RANK(order!AZ267,order!AZ$3:AZ$554,0),"")</f>
        <v/>
      </c>
      <c r="BA267" s="4" t="str">
        <f ca="1">IFERROR(RANK(order!BA267,order!BA$3:BA$554,0),"")</f>
        <v/>
      </c>
      <c r="BB267" s="4" t="str">
        <f ca="1">IFERROR(RANK(order!BB267,order!BB$3:BB$554,0),"")</f>
        <v/>
      </c>
      <c r="BC267" s="10" t="str">
        <f ca="1">IFERROR(RANK(order!BC267,order!BC$3:BC$554,0),"")</f>
        <v/>
      </c>
      <c r="BD267" s="10" t="str">
        <f ca="1">IFERROR(RANK(order!BD267,order!BD$3:BD$554,0),"")</f>
        <v/>
      </c>
      <c r="BE267" s="10" t="str">
        <f ca="1">IFERROR(RANK(order!BE267,order!BE$3:BE$554,0),"")</f>
        <v/>
      </c>
      <c r="BF267" s="4" t="str">
        <f ca="1">IFERROR(RANK(order!BF267,order!BF$3:BF$554,0),"")</f>
        <v/>
      </c>
      <c r="BG267" s="4" t="str">
        <f ca="1">IFERROR(RANK(order!BG267,order!BG$3:BG$554,0),"")</f>
        <v/>
      </c>
      <c r="BH267" s="4" t="str">
        <f ca="1">IFERROR(RANK(order!BH267,order!BH$3:BH$554,0),"")</f>
        <v/>
      </c>
      <c r="BI267" s="10" t="str">
        <f ca="1">IFERROR(RANK(order!BI267,order!BI$3:BI$554,0),"")</f>
        <v/>
      </c>
      <c r="BJ267" s="10" t="str">
        <f ca="1">IFERROR(RANK(order!BJ267,order!BJ$3:BJ$554,0),"")</f>
        <v/>
      </c>
      <c r="BK267" s="10" t="str">
        <f ca="1">IFERROR(RANK(order!BK267,order!BK$3:BK$554,0),"")</f>
        <v/>
      </c>
      <c r="BL267" s="4" t="str">
        <f ca="1">IFERROR(RANK(order!BL267,order!BL$3:BL$554,0),"")</f>
        <v/>
      </c>
      <c r="BM267" s="4" t="str">
        <f ca="1">IFERROR(RANK(order!BM267,order!BM$3:BM$554,0),"")</f>
        <v/>
      </c>
      <c r="BN267" s="4" t="str">
        <f ca="1">IFERROR(RANK(order!BN267,order!BN$3:BN$554,0),"")</f>
        <v/>
      </c>
      <c r="BO267" s="10" t="str">
        <f ca="1">IFERROR(RANK(order!BO267,order!BO$3:BO$554,0),"")</f>
        <v/>
      </c>
      <c r="BP267" s="10" t="str">
        <f ca="1">IFERROR(RANK(order!BP267,order!BP$3:BP$554,0),"")</f>
        <v/>
      </c>
      <c r="BQ267" s="10" t="str">
        <f ca="1">IFERROR(RANK(order!BQ267,order!BQ$3:BQ$554,0),"")</f>
        <v/>
      </c>
      <c r="BR267" s="4" t="str">
        <f ca="1">IFERROR(RANK(order!BR267,order!BR$3:BR$554,0),"")</f>
        <v/>
      </c>
      <c r="BS267" s="4" t="str">
        <f ca="1">IFERROR(RANK(order!BS267,order!BS$3:BS$554,0),"")</f>
        <v/>
      </c>
      <c r="BT267" s="4" t="str">
        <f ca="1">IFERROR(RANK(order!BT267,order!BT$3:BT$554,0),"")</f>
        <v/>
      </c>
      <c r="BU267" s="95">
        <f t="shared" si="391"/>
        <v>265</v>
      </c>
      <c r="BV267" s="35" t="str">
        <f t="shared" si="392"/>
        <v>E1</v>
      </c>
      <c r="BW267" s="55">
        <f t="shared" ca="1" si="315"/>
        <v>0</v>
      </c>
      <c r="BX267" s="56" t="str">
        <f t="shared" ca="1" si="316"/>
        <v/>
      </c>
      <c r="BY267" s="56" t="str">
        <f t="shared" ca="1" si="317"/>
        <v/>
      </c>
      <c r="BZ267" s="57" t="str">
        <f t="shared" ca="1" si="318"/>
        <v/>
      </c>
      <c r="CA267" s="57" t="str">
        <f t="shared" ca="1" si="319"/>
        <v/>
      </c>
      <c r="CB267" s="58" t="str">
        <f t="shared" ca="1" si="320"/>
        <v/>
      </c>
      <c r="CC267" s="57" t="str">
        <f t="shared" ca="1" si="321"/>
        <v/>
      </c>
      <c r="CD267" s="57" t="str">
        <f t="shared" ca="1" si="322"/>
        <v/>
      </c>
      <c r="CE267" s="58" t="str">
        <f t="shared" ca="1" si="323"/>
        <v/>
      </c>
      <c r="CF267" s="59" t="str">
        <f t="shared" ca="1" si="324"/>
        <v/>
      </c>
      <c r="CG267" s="57" t="str">
        <f t="shared" ca="1" si="325"/>
        <v/>
      </c>
      <c r="CH267" s="57" t="str">
        <f t="shared" ca="1" si="326"/>
        <v/>
      </c>
      <c r="CI267" s="57" t="str">
        <f t="shared" ca="1" si="327"/>
        <v/>
      </c>
      <c r="CJ267" s="57" t="str">
        <f t="shared" ca="1" si="328"/>
        <v/>
      </c>
      <c r="CK267" s="57" t="str">
        <f t="shared" ca="1" si="329"/>
        <v/>
      </c>
      <c r="CL267" s="57" t="str">
        <f t="shared" ca="1" si="330"/>
        <v/>
      </c>
      <c r="CM267" s="57" t="str">
        <f t="shared" ca="1" si="331"/>
        <v/>
      </c>
      <c r="CN267" s="57" t="str">
        <f t="shared" ca="1" si="332"/>
        <v/>
      </c>
      <c r="CO267" s="57" t="str">
        <f t="shared" ca="1" si="333"/>
        <v/>
      </c>
      <c r="CP267" s="57" t="str">
        <f t="shared" ca="1" si="334"/>
        <v/>
      </c>
      <c r="CQ267" s="57" t="str">
        <f t="shared" ca="1" si="335"/>
        <v/>
      </c>
      <c r="CR267" s="57" t="str">
        <f t="shared" ca="1" si="336"/>
        <v/>
      </c>
      <c r="CS267" s="60" t="str">
        <f t="shared" ca="1" si="337"/>
        <v/>
      </c>
      <c r="CT267" s="60" t="str">
        <f t="shared" ca="1" si="338"/>
        <v/>
      </c>
      <c r="CU267" s="60" t="str">
        <f t="shared" ca="1" si="339"/>
        <v/>
      </c>
      <c r="CV267" s="60" t="str">
        <f t="shared" ca="1" si="340"/>
        <v/>
      </c>
      <c r="CW267" s="60" t="str">
        <f t="shared" ca="1" si="341"/>
        <v/>
      </c>
      <c r="CX267" s="60" t="str">
        <f t="shared" ca="1" si="342"/>
        <v/>
      </c>
      <c r="CY267" s="60" t="str">
        <f t="shared" ca="1" si="343"/>
        <v/>
      </c>
      <c r="CZ267" s="60" t="str">
        <f t="shared" ca="1" si="344"/>
        <v/>
      </c>
      <c r="DA267" s="65" t="str">
        <f t="shared" ca="1" si="345"/>
        <v/>
      </c>
      <c r="DB267" s="65" t="str">
        <f t="shared" ca="1" si="346"/>
        <v/>
      </c>
      <c r="DC267" s="65" t="str">
        <f t="shared" ca="1" si="347"/>
        <v/>
      </c>
      <c r="DD267" s="65" t="str">
        <f t="shared" ca="1" si="348"/>
        <v/>
      </c>
      <c r="DE267" s="65" t="str">
        <f t="shared" ca="1" si="349"/>
        <v/>
      </c>
      <c r="DF267" s="66" t="str">
        <f t="shared" ca="1" si="350"/>
        <v/>
      </c>
      <c r="DG267" s="66" t="str">
        <f t="shared" ca="1" si="351"/>
        <v/>
      </c>
      <c r="DH267" s="66" t="str">
        <f t="shared" ca="1" si="352"/>
        <v/>
      </c>
      <c r="DI267" s="66" t="str">
        <f t="shared" ca="1" si="353"/>
        <v/>
      </c>
      <c r="DJ267" s="66" t="str">
        <f t="shared" ca="1" si="354"/>
        <v/>
      </c>
      <c r="DK267" s="65" t="str">
        <f t="shared" ca="1" si="355"/>
        <v/>
      </c>
      <c r="DL267" s="65" t="str">
        <f t="shared" ca="1" si="356"/>
        <v/>
      </c>
      <c r="DM267" s="65" t="str">
        <f t="shared" ca="1" si="357"/>
        <v/>
      </c>
      <c r="DN267" s="65" t="str">
        <f t="shared" ca="1" si="358"/>
        <v/>
      </c>
      <c r="DO267" s="65" t="str">
        <f t="shared" ca="1" si="359"/>
        <v/>
      </c>
      <c r="DP267" s="65" t="str">
        <f t="shared" ca="1" si="360"/>
        <v/>
      </c>
      <c r="DQ267" s="65" t="str">
        <f t="shared" ca="1" si="361"/>
        <v/>
      </c>
      <c r="DR267" s="69" t="str">
        <f t="shared" ca="1" si="362"/>
        <v/>
      </c>
      <c r="DS267" s="69" t="str">
        <f t="shared" ca="1" si="363"/>
        <v/>
      </c>
      <c r="DT267" s="69" t="str">
        <f t="shared" ca="1" si="364"/>
        <v/>
      </c>
      <c r="DU267" s="69" t="str">
        <f t="shared" ca="1" si="365"/>
        <v/>
      </c>
      <c r="DV267" s="69" t="str">
        <f t="shared" ca="1" si="366"/>
        <v/>
      </c>
      <c r="DW267" s="69" t="str">
        <f t="shared" ca="1" si="367"/>
        <v/>
      </c>
      <c r="DX267" s="69" t="str">
        <f t="shared" ca="1" si="368"/>
        <v/>
      </c>
      <c r="DY267" s="69" t="str">
        <f t="shared" ca="1" si="369"/>
        <v/>
      </c>
      <c r="DZ267" s="72" t="str">
        <f t="shared" ca="1" si="370"/>
        <v/>
      </c>
      <c r="EA267" s="72" t="str">
        <f t="shared" ca="1" si="371"/>
        <v/>
      </c>
      <c r="EB267" s="72" t="str">
        <f t="shared" ca="1" si="372"/>
        <v/>
      </c>
      <c r="EC267" s="65" t="str">
        <f t="shared" ca="1" si="373"/>
        <v/>
      </c>
      <c r="ED267" s="65" t="str">
        <f t="shared" ca="1" si="374"/>
        <v/>
      </c>
      <c r="EE267" s="65" t="str">
        <f t="shared" ca="1" si="375"/>
        <v/>
      </c>
      <c r="EF267" s="65" t="str">
        <f t="shared" ca="1" si="376"/>
        <v/>
      </c>
      <c r="EG267" s="65" t="str">
        <f t="shared" ca="1" si="377"/>
        <v/>
      </c>
      <c r="EH267" s="65" t="str">
        <f t="shared" ca="1" si="378"/>
        <v/>
      </c>
      <c r="EI267" s="429" t="str">
        <f t="shared" ca="1" si="379"/>
        <v>No</v>
      </c>
      <c r="EJ267" s="428" t="str">
        <f t="shared" ca="1" si="380"/>
        <v/>
      </c>
      <c r="EK267" s="428" t="str">
        <f t="shared" ca="1" si="381"/>
        <v/>
      </c>
      <c r="EL267" s="65" t="str">
        <f t="shared" ca="1" si="382"/>
        <v/>
      </c>
      <c r="EM267" s="65" t="str">
        <f t="shared" ca="1" si="383"/>
        <v/>
      </c>
      <c r="EN267" s="65" t="str">
        <f t="shared" ca="1" si="384"/>
        <v/>
      </c>
      <c r="EO267" s="433" t="str">
        <f t="shared" ca="1" si="385"/>
        <v/>
      </c>
      <c r="EP267" s="433" t="str">
        <f t="shared" ca="1" si="386"/>
        <v/>
      </c>
      <c r="EQ267" s="433" t="str">
        <f t="shared" ca="1" si="387"/>
        <v/>
      </c>
      <c r="ER267" s="433" t="str">
        <f t="shared" ca="1" si="388"/>
        <v/>
      </c>
      <c r="ES267" s="433" t="str">
        <f t="shared" ca="1" si="389"/>
        <v/>
      </c>
      <c r="ET267" s="433" t="str">
        <f t="shared" ca="1" si="390"/>
        <v/>
      </c>
      <c r="EU267" s="433" t="str">
        <f ca="1">IF(OR(CO267="",CQ267=""),"",Discipline!$P$3*CO267+Discipline!$X$3*CQ267)</f>
        <v/>
      </c>
      <c r="EV267" s="433" t="str">
        <f ca="1">IF(OR(CP267="",CR267=""),"",Discipline!$P$3*CP267+Discipline!$X$3*CR267)</f>
        <v/>
      </c>
    </row>
    <row r="268" spans="1:152" x14ac:dyDescent="0.25">
      <c r="A268" s="10" t="str">
        <f ca="1">IFERROR(RANK(order!A268,order!A$3:A$554,0),"")</f>
        <v/>
      </c>
      <c r="B268" s="10" t="str">
        <f ca="1">IFERROR(RANK(order!B268,order!B$3:B$554,0),"")</f>
        <v/>
      </c>
      <c r="C268" s="10" t="str">
        <f ca="1">IFERROR(RANK(order!C268,order!C$3:C$554,0),"")</f>
        <v/>
      </c>
      <c r="D268" s="4" t="str">
        <f ca="1">IFERROR(RANK(order!D268,order!D$3:D$554,0),"")</f>
        <v/>
      </c>
      <c r="E268" s="4" t="str">
        <f ca="1">IFERROR(RANK(order!E268,order!E$3:E$554,0),"")</f>
        <v/>
      </c>
      <c r="F268" s="4" t="str">
        <f ca="1">IFERROR(RANK(order!F268,order!F$3:F$554,0),"")</f>
        <v/>
      </c>
      <c r="G268" s="10" t="str">
        <f ca="1">IFERROR(RANK(order!G268,order!G$3:G$554,0),"")</f>
        <v/>
      </c>
      <c r="H268" s="10" t="str">
        <f ca="1">IFERROR(RANK(order!H268,order!H$3:H$554,0),"")</f>
        <v/>
      </c>
      <c r="I268" s="10" t="str">
        <f ca="1">IFERROR(RANK(order!I268,order!I$3:I$554,0),"")</f>
        <v/>
      </c>
      <c r="J268" s="4" t="str">
        <f ca="1">IFERROR(RANK(order!J268,order!J$3:J$554,0),"")</f>
        <v/>
      </c>
      <c r="K268" s="4" t="str">
        <f ca="1">IFERROR(RANK(order!K268,order!K$3:K$554,0),"")</f>
        <v/>
      </c>
      <c r="L268" s="4" t="str">
        <f ca="1">IFERROR(RANK(order!L268,order!L$3:L$554,0),"")</f>
        <v/>
      </c>
      <c r="M268" s="10" t="str">
        <f ca="1">IFERROR(RANK(order!M268,order!M$3:M$554,0),"")</f>
        <v/>
      </c>
      <c r="N268" s="10" t="str">
        <f ca="1">IFERROR(RANK(order!N268,order!N$3:N$554,0),"")</f>
        <v/>
      </c>
      <c r="O268" s="10" t="str">
        <f ca="1">IFERROR(RANK(order!O268,order!O$3:O$554,0),"")</f>
        <v/>
      </c>
      <c r="P268" s="4" t="str">
        <f ca="1">IFERROR(RANK(order!P268,order!P$3:P$554,0),"")</f>
        <v/>
      </c>
      <c r="Q268" s="4" t="str">
        <f ca="1">IFERROR(RANK(order!Q268,order!Q$3:Q$554,0),"")</f>
        <v/>
      </c>
      <c r="R268" s="4" t="str">
        <f ca="1">IFERROR(RANK(order!R268,order!R$3:R$554,0),"")</f>
        <v/>
      </c>
      <c r="S268" s="10" t="str">
        <f ca="1">IFERROR(RANK(order!S268,order!S$3:S$554,0),"")</f>
        <v/>
      </c>
      <c r="T268" s="10" t="str">
        <f ca="1">IFERROR(RANK(order!T268,order!T$3:T$554,0),"")</f>
        <v/>
      </c>
      <c r="U268" s="10" t="str">
        <f ca="1">IFERROR(RANK(order!U268,order!U$3:U$554,0),"")</f>
        <v/>
      </c>
      <c r="V268" s="4" t="str">
        <f ca="1">IFERROR(RANK(order!V268,order!V$3:V$554,0),"")</f>
        <v/>
      </c>
      <c r="W268" s="4" t="str">
        <f ca="1">IFERROR(RANK(order!W268,order!W$3:W$554,0),"")</f>
        <v/>
      </c>
      <c r="X268" s="4" t="str">
        <f ca="1">IFERROR(RANK(order!X268,order!X$3:X$554,0),"")</f>
        <v/>
      </c>
      <c r="Y268" s="10" t="str">
        <f ca="1">IFERROR(RANK(order!Y268,order!Y$3:Y$554,0),"")</f>
        <v/>
      </c>
      <c r="Z268" s="10" t="str">
        <f ca="1">IFERROR(RANK(order!Z268,order!Z$3:Z$554,0),"")</f>
        <v/>
      </c>
      <c r="AA268" s="10" t="str">
        <f ca="1">IFERROR(RANK(order!AA268,order!AA$3:AA$554,0),"")</f>
        <v/>
      </c>
      <c r="AB268" s="4" t="str">
        <f ca="1">IFERROR(RANK(order!AB268,order!AB$3:AB$554,0),"")</f>
        <v/>
      </c>
      <c r="AC268" s="4" t="str">
        <f ca="1">IFERROR(RANK(order!AC268,order!AC$3:AC$554,0),"")</f>
        <v/>
      </c>
      <c r="AD268" s="4" t="str">
        <f ca="1">IFERROR(RANK(order!AD268,order!AD$3:AD$554,0),"")</f>
        <v/>
      </c>
      <c r="AE268" s="10" t="str">
        <f ca="1">IFERROR(RANK(order!AE268,order!AE$3:AE$554,0),"")</f>
        <v/>
      </c>
      <c r="AF268" s="10" t="str">
        <f ca="1">IFERROR(RANK(order!AF268,order!AF$3:AF$554,0),"")</f>
        <v/>
      </c>
      <c r="AG268" s="10" t="str">
        <f ca="1">IFERROR(RANK(order!AG268,order!AG$3:AG$554,0),"")</f>
        <v/>
      </c>
      <c r="AH268" s="4" t="str">
        <f ca="1">IFERROR(RANK(order!AH268,order!AH$3:AH$554,0),"")</f>
        <v/>
      </c>
      <c r="AI268" s="4" t="str">
        <f ca="1">IFERROR(RANK(order!AI268,order!AI$3:AI$554,0),"")</f>
        <v/>
      </c>
      <c r="AJ268" s="4" t="str">
        <f ca="1">IFERROR(RANK(order!AJ268,order!AJ$3:AJ$554,0),"")</f>
        <v/>
      </c>
      <c r="AK268" s="10" t="str">
        <f ca="1">IFERROR(RANK(order!AK268,order!AK$3:AK$554,0),"")</f>
        <v/>
      </c>
      <c r="AL268" s="10" t="str">
        <f ca="1">IFERROR(RANK(order!AL268,order!AL$3:AL$554,0),"")</f>
        <v/>
      </c>
      <c r="AM268" s="10" t="str">
        <f ca="1">IFERROR(RANK(order!AM268,order!AM$3:AM$554,0),"")</f>
        <v/>
      </c>
      <c r="AN268" s="4" t="str">
        <f ca="1">IFERROR(RANK(order!AN268,order!AN$3:AN$554,0),"")</f>
        <v/>
      </c>
      <c r="AO268" s="4" t="str">
        <f ca="1">IFERROR(RANK(order!AO268,order!AO$3:AO$554,0),"")</f>
        <v/>
      </c>
      <c r="AP268" s="4" t="str">
        <f ca="1">IFERROR(RANK(order!AP268,order!AP$3:AP$554,0),"")</f>
        <v/>
      </c>
      <c r="AQ268" s="10" t="str">
        <f ca="1">IFERROR(RANK(order!AQ268,order!AQ$3:AQ$554,0),"")</f>
        <v/>
      </c>
      <c r="AR268" s="10" t="str">
        <f ca="1">IFERROR(RANK(order!AR268,order!AR$3:AR$554,0),"")</f>
        <v/>
      </c>
      <c r="AS268" s="10" t="str">
        <f ca="1">IFERROR(RANK(order!AS268,order!AS$3:AS$554,0),"")</f>
        <v/>
      </c>
      <c r="AT268" s="4" t="str">
        <f ca="1">IFERROR(RANK(order!AT268,order!AT$3:AT$554,0),"")</f>
        <v/>
      </c>
      <c r="AU268" s="4" t="str">
        <f ca="1">IFERROR(RANK(order!AU268,order!AU$3:AU$554,0),"")</f>
        <v/>
      </c>
      <c r="AV268" s="4" t="str">
        <f ca="1">IFERROR(RANK(order!AV268,order!AV$3:AV$554,0),"")</f>
        <v/>
      </c>
      <c r="AW268" s="10" t="str">
        <f ca="1">IFERROR(RANK(order!AW268,order!AW$3:AW$554,0),"")</f>
        <v/>
      </c>
      <c r="AX268" s="10" t="str">
        <f ca="1">IFERROR(RANK(order!AX268,order!AX$3:AX$554,0),"")</f>
        <v/>
      </c>
      <c r="AY268" s="10" t="str">
        <f ca="1">IFERROR(RANK(order!AY268,order!AY$3:AY$554,0),"")</f>
        <v/>
      </c>
      <c r="AZ268" s="4" t="str">
        <f ca="1">IFERROR(RANK(order!AZ268,order!AZ$3:AZ$554,0),"")</f>
        <v/>
      </c>
      <c r="BA268" s="4" t="str">
        <f ca="1">IFERROR(RANK(order!BA268,order!BA$3:BA$554,0),"")</f>
        <v/>
      </c>
      <c r="BB268" s="4" t="str">
        <f ca="1">IFERROR(RANK(order!BB268,order!BB$3:BB$554,0),"")</f>
        <v/>
      </c>
      <c r="BC268" s="10" t="str">
        <f ca="1">IFERROR(RANK(order!BC268,order!BC$3:BC$554,0),"")</f>
        <v/>
      </c>
      <c r="BD268" s="10" t="str">
        <f ca="1">IFERROR(RANK(order!BD268,order!BD$3:BD$554,0),"")</f>
        <v/>
      </c>
      <c r="BE268" s="10" t="str">
        <f ca="1">IFERROR(RANK(order!BE268,order!BE$3:BE$554,0),"")</f>
        <v/>
      </c>
      <c r="BF268" s="4" t="str">
        <f ca="1">IFERROR(RANK(order!BF268,order!BF$3:BF$554,0),"")</f>
        <v/>
      </c>
      <c r="BG268" s="4" t="str">
        <f ca="1">IFERROR(RANK(order!BG268,order!BG$3:BG$554,0),"")</f>
        <v/>
      </c>
      <c r="BH268" s="4" t="str">
        <f ca="1">IFERROR(RANK(order!BH268,order!BH$3:BH$554,0),"")</f>
        <v/>
      </c>
      <c r="BI268" s="10" t="str">
        <f ca="1">IFERROR(RANK(order!BI268,order!BI$3:BI$554,0),"")</f>
        <v/>
      </c>
      <c r="BJ268" s="10" t="str">
        <f ca="1">IFERROR(RANK(order!BJ268,order!BJ$3:BJ$554,0),"")</f>
        <v/>
      </c>
      <c r="BK268" s="10" t="str">
        <f ca="1">IFERROR(RANK(order!BK268,order!BK$3:BK$554,0),"")</f>
        <v/>
      </c>
      <c r="BL268" s="4" t="str">
        <f ca="1">IFERROR(RANK(order!BL268,order!BL$3:BL$554,0),"")</f>
        <v/>
      </c>
      <c r="BM268" s="4" t="str">
        <f ca="1">IFERROR(RANK(order!BM268,order!BM$3:BM$554,0),"")</f>
        <v/>
      </c>
      <c r="BN268" s="4" t="str">
        <f ca="1">IFERROR(RANK(order!BN268,order!BN$3:BN$554,0),"")</f>
        <v/>
      </c>
      <c r="BO268" s="10" t="str">
        <f ca="1">IFERROR(RANK(order!BO268,order!BO$3:BO$554,0),"")</f>
        <v/>
      </c>
      <c r="BP268" s="10" t="str">
        <f ca="1">IFERROR(RANK(order!BP268,order!BP$3:BP$554,0),"")</f>
        <v/>
      </c>
      <c r="BQ268" s="10" t="str">
        <f ca="1">IFERROR(RANK(order!BQ268,order!BQ$3:BQ$554,0),"")</f>
        <v/>
      </c>
      <c r="BR268" s="4" t="str">
        <f ca="1">IFERROR(RANK(order!BR268,order!BR$3:BR$554,0),"")</f>
        <v/>
      </c>
      <c r="BS268" s="4" t="str">
        <f ca="1">IFERROR(RANK(order!BS268,order!BS$3:BS$554,0),"")</f>
        <v/>
      </c>
      <c r="BT268" s="4" t="str">
        <f ca="1">IFERROR(RANK(order!BT268,order!BT$3:BT$554,0),"")</f>
        <v/>
      </c>
      <c r="BU268" s="95">
        <f t="shared" si="391"/>
        <v>266</v>
      </c>
      <c r="BV268" s="35" t="str">
        <f t="shared" si="392"/>
        <v>E1</v>
      </c>
      <c r="BW268" s="55">
        <f t="shared" ca="1" si="315"/>
        <v>0</v>
      </c>
      <c r="BX268" s="56" t="str">
        <f t="shared" ca="1" si="316"/>
        <v/>
      </c>
      <c r="BY268" s="56" t="str">
        <f t="shared" ca="1" si="317"/>
        <v/>
      </c>
      <c r="BZ268" s="57" t="str">
        <f t="shared" ca="1" si="318"/>
        <v/>
      </c>
      <c r="CA268" s="57" t="str">
        <f t="shared" ca="1" si="319"/>
        <v/>
      </c>
      <c r="CB268" s="58" t="str">
        <f t="shared" ca="1" si="320"/>
        <v/>
      </c>
      <c r="CC268" s="57" t="str">
        <f t="shared" ca="1" si="321"/>
        <v/>
      </c>
      <c r="CD268" s="57" t="str">
        <f t="shared" ca="1" si="322"/>
        <v/>
      </c>
      <c r="CE268" s="58" t="str">
        <f t="shared" ca="1" si="323"/>
        <v/>
      </c>
      <c r="CF268" s="59" t="str">
        <f t="shared" ca="1" si="324"/>
        <v/>
      </c>
      <c r="CG268" s="57" t="str">
        <f t="shared" ca="1" si="325"/>
        <v/>
      </c>
      <c r="CH268" s="57" t="str">
        <f t="shared" ca="1" si="326"/>
        <v/>
      </c>
      <c r="CI268" s="57" t="str">
        <f t="shared" ca="1" si="327"/>
        <v/>
      </c>
      <c r="CJ268" s="57" t="str">
        <f t="shared" ca="1" si="328"/>
        <v/>
      </c>
      <c r="CK268" s="57" t="str">
        <f t="shared" ca="1" si="329"/>
        <v/>
      </c>
      <c r="CL268" s="57" t="str">
        <f t="shared" ca="1" si="330"/>
        <v/>
      </c>
      <c r="CM268" s="57" t="str">
        <f t="shared" ca="1" si="331"/>
        <v/>
      </c>
      <c r="CN268" s="57" t="str">
        <f t="shared" ca="1" si="332"/>
        <v/>
      </c>
      <c r="CO268" s="57" t="str">
        <f t="shared" ca="1" si="333"/>
        <v/>
      </c>
      <c r="CP268" s="57" t="str">
        <f t="shared" ca="1" si="334"/>
        <v/>
      </c>
      <c r="CQ268" s="57" t="str">
        <f t="shared" ca="1" si="335"/>
        <v/>
      </c>
      <c r="CR268" s="57" t="str">
        <f t="shared" ca="1" si="336"/>
        <v/>
      </c>
      <c r="CS268" s="60" t="str">
        <f t="shared" ca="1" si="337"/>
        <v/>
      </c>
      <c r="CT268" s="60" t="str">
        <f t="shared" ca="1" si="338"/>
        <v/>
      </c>
      <c r="CU268" s="60" t="str">
        <f t="shared" ca="1" si="339"/>
        <v/>
      </c>
      <c r="CV268" s="60" t="str">
        <f t="shared" ca="1" si="340"/>
        <v/>
      </c>
      <c r="CW268" s="60" t="str">
        <f t="shared" ca="1" si="341"/>
        <v/>
      </c>
      <c r="CX268" s="60" t="str">
        <f t="shared" ca="1" si="342"/>
        <v/>
      </c>
      <c r="CY268" s="60" t="str">
        <f t="shared" ca="1" si="343"/>
        <v/>
      </c>
      <c r="CZ268" s="60" t="str">
        <f t="shared" ca="1" si="344"/>
        <v/>
      </c>
      <c r="DA268" s="65" t="str">
        <f t="shared" ca="1" si="345"/>
        <v/>
      </c>
      <c r="DB268" s="65" t="str">
        <f t="shared" ca="1" si="346"/>
        <v/>
      </c>
      <c r="DC268" s="65" t="str">
        <f t="shared" ca="1" si="347"/>
        <v/>
      </c>
      <c r="DD268" s="65" t="str">
        <f t="shared" ca="1" si="348"/>
        <v/>
      </c>
      <c r="DE268" s="65" t="str">
        <f t="shared" ca="1" si="349"/>
        <v/>
      </c>
      <c r="DF268" s="66" t="str">
        <f t="shared" ca="1" si="350"/>
        <v/>
      </c>
      <c r="DG268" s="66" t="str">
        <f t="shared" ca="1" si="351"/>
        <v/>
      </c>
      <c r="DH268" s="66" t="str">
        <f t="shared" ca="1" si="352"/>
        <v/>
      </c>
      <c r="DI268" s="66" t="str">
        <f t="shared" ca="1" si="353"/>
        <v/>
      </c>
      <c r="DJ268" s="66" t="str">
        <f t="shared" ca="1" si="354"/>
        <v/>
      </c>
      <c r="DK268" s="65" t="str">
        <f t="shared" ca="1" si="355"/>
        <v/>
      </c>
      <c r="DL268" s="65" t="str">
        <f t="shared" ca="1" si="356"/>
        <v/>
      </c>
      <c r="DM268" s="65" t="str">
        <f t="shared" ca="1" si="357"/>
        <v/>
      </c>
      <c r="DN268" s="65" t="str">
        <f t="shared" ca="1" si="358"/>
        <v/>
      </c>
      <c r="DO268" s="65" t="str">
        <f t="shared" ca="1" si="359"/>
        <v/>
      </c>
      <c r="DP268" s="65" t="str">
        <f t="shared" ca="1" si="360"/>
        <v/>
      </c>
      <c r="DQ268" s="65" t="str">
        <f t="shared" ca="1" si="361"/>
        <v/>
      </c>
      <c r="DR268" s="69" t="str">
        <f t="shared" ca="1" si="362"/>
        <v/>
      </c>
      <c r="DS268" s="69" t="str">
        <f t="shared" ca="1" si="363"/>
        <v/>
      </c>
      <c r="DT268" s="69" t="str">
        <f t="shared" ca="1" si="364"/>
        <v/>
      </c>
      <c r="DU268" s="69" t="str">
        <f t="shared" ca="1" si="365"/>
        <v/>
      </c>
      <c r="DV268" s="69" t="str">
        <f t="shared" ca="1" si="366"/>
        <v/>
      </c>
      <c r="DW268" s="69" t="str">
        <f t="shared" ca="1" si="367"/>
        <v/>
      </c>
      <c r="DX268" s="69" t="str">
        <f t="shared" ca="1" si="368"/>
        <v/>
      </c>
      <c r="DY268" s="69" t="str">
        <f t="shared" ca="1" si="369"/>
        <v/>
      </c>
      <c r="DZ268" s="72" t="str">
        <f t="shared" ca="1" si="370"/>
        <v/>
      </c>
      <c r="EA268" s="72" t="str">
        <f t="shared" ca="1" si="371"/>
        <v/>
      </c>
      <c r="EB268" s="72" t="str">
        <f t="shared" ca="1" si="372"/>
        <v/>
      </c>
      <c r="EC268" s="65" t="str">
        <f t="shared" ca="1" si="373"/>
        <v/>
      </c>
      <c r="ED268" s="65" t="str">
        <f t="shared" ca="1" si="374"/>
        <v/>
      </c>
      <c r="EE268" s="65" t="str">
        <f t="shared" ca="1" si="375"/>
        <v/>
      </c>
      <c r="EF268" s="65" t="str">
        <f t="shared" ca="1" si="376"/>
        <v/>
      </c>
      <c r="EG268" s="65" t="str">
        <f t="shared" ca="1" si="377"/>
        <v/>
      </c>
      <c r="EH268" s="65" t="str">
        <f t="shared" ca="1" si="378"/>
        <v/>
      </c>
      <c r="EI268" s="429" t="str">
        <f t="shared" ca="1" si="379"/>
        <v>No</v>
      </c>
      <c r="EJ268" s="428" t="str">
        <f t="shared" ca="1" si="380"/>
        <v/>
      </c>
      <c r="EK268" s="428" t="str">
        <f t="shared" ca="1" si="381"/>
        <v/>
      </c>
      <c r="EL268" s="65" t="str">
        <f t="shared" ca="1" si="382"/>
        <v/>
      </c>
      <c r="EM268" s="65" t="str">
        <f t="shared" ca="1" si="383"/>
        <v/>
      </c>
      <c r="EN268" s="65" t="str">
        <f t="shared" ca="1" si="384"/>
        <v/>
      </c>
      <c r="EO268" s="433" t="str">
        <f t="shared" ca="1" si="385"/>
        <v/>
      </c>
      <c r="EP268" s="433" t="str">
        <f t="shared" ca="1" si="386"/>
        <v/>
      </c>
      <c r="EQ268" s="433" t="str">
        <f t="shared" ca="1" si="387"/>
        <v/>
      </c>
      <c r="ER268" s="433" t="str">
        <f t="shared" ca="1" si="388"/>
        <v/>
      </c>
      <c r="ES268" s="433" t="str">
        <f t="shared" ca="1" si="389"/>
        <v/>
      </c>
      <c r="ET268" s="433" t="str">
        <f t="shared" ca="1" si="390"/>
        <v/>
      </c>
      <c r="EU268" s="433" t="str">
        <f ca="1">IF(OR(CO268="",CQ268=""),"",Discipline!$P$3*CO268+Discipline!$X$3*CQ268)</f>
        <v/>
      </c>
      <c r="EV268" s="433" t="str">
        <f ca="1">IF(OR(CP268="",CR268=""),"",Discipline!$P$3*CP268+Discipline!$X$3*CR268)</f>
        <v/>
      </c>
    </row>
    <row r="269" spans="1:152" x14ac:dyDescent="0.25">
      <c r="A269" s="10" t="str">
        <f ca="1">IFERROR(RANK(order!A269,order!A$3:A$554,0),"")</f>
        <v/>
      </c>
      <c r="B269" s="10" t="str">
        <f ca="1">IFERROR(RANK(order!B269,order!B$3:B$554,0),"")</f>
        <v/>
      </c>
      <c r="C269" s="10" t="str">
        <f ca="1">IFERROR(RANK(order!C269,order!C$3:C$554,0),"")</f>
        <v/>
      </c>
      <c r="D269" s="4" t="str">
        <f ca="1">IFERROR(RANK(order!D269,order!D$3:D$554,0),"")</f>
        <v/>
      </c>
      <c r="E269" s="4" t="str">
        <f ca="1">IFERROR(RANK(order!E269,order!E$3:E$554,0),"")</f>
        <v/>
      </c>
      <c r="F269" s="4" t="str">
        <f ca="1">IFERROR(RANK(order!F269,order!F$3:F$554,0),"")</f>
        <v/>
      </c>
      <c r="G269" s="10" t="str">
        <f ca="1">IFERROR(RANK(order!G269,order!G$3:G$554,0),"")</f>
        <v/>
      </c>
      <c r="H269" s="10" t="str">
        <f ca="1">IFERROR(RANK(order!H269,order!H$3:H$554,0),"")</f>
        <v/>
      </c>
      <c r="I269" s="10" t="str">
        <f ca="1">IFERROR(RANK(order!I269,order!I$3:I$554,0),"")</f>
        <v/>
      </c>
      <c r="J269" s="4" t="str">
        <f ca="1">IFERROR(RANK(order!J269,order!J$3:J$554,0),"")</f>
        <v/>
      </c>
      <c r="K269" s="4" t="str">
        <f ca="1">IFERROR(RANK(order!K269,order!K$3:K$554,0),"")</f>
        <v/>
      </c>
      <c r="L269" s="4" t="str">
        <f ca="1">IFERROR(RANK(order!L269,order!L$3:L$554,0),"")</f>
        <v/>
      </c>
      <c r="M269" s="10" t="str">
        <f ca="1">IFERROR(RANK(order!M269,order!M$3:M$554,0),"")</f>
        <v/>
      </c>
      <c r="N269" s="10" t="str">
        <f ca="1">IFERROR(RANK(order!N269,order!N$3:N$554,0),"")</f>
        <v/>
      </c>
      <c r="O269" s="10" t="str">
        <f ca="1">IFERROR(RANK(order!O269,order!O$3:O$554,0),"")</f>
        <v/>
      </c>
      <c r="P269" s="4" t="str">
        <f ca="1">IFERROR(RANK(order!P269,order!P$3:P$554,0),"")</f>
        <v/>
      </c>
      <c r="Q269" s="4" t="str">
        <f ca="1">IFERROR(RANK(order!Q269,order!Q$3:Q$554,0),"")</f>
        <v/>
      </c>
      <c r="R269" s="4" t="str">
        <f ca="1">IFERROR(RANK(order!R269,order!R$3:R$554,0),"")</f>
        <v/>
      </c>
      <c r="S269" s="10" t="str">
        <f ca="1">IFERROR(RANK(order!S269,order!S$3:S$554,0),"")</f>
        <v/>
      </c>
      <c r="T269" s="10" t="str">
        <f ca="1">IFERROR(RANK(order!T269,order!T$3:T$554,0),"")</f>
        <v/>
      </c>
      <c r="U269" s="10" t="str">
        <f ca="1">IFERROR(RANK(order!U269,order!U$3:U$554,0),"")</f>
        <v/>
      </c>
      <c r="V269" s="4" t="str">
        <f ca="1">IFERROR(RANK(order!V269,order!V$3:V$554,0),"")</f>
        <v/>
      </c>
      <c r="W269" s="4" t="str">
        <f ca="1">IFERROR(RANK(order!W269,order!W$3:W$554,0),"")</f>
        <v/>
      </c>
      <c r="X269" s="4" t="str">
        <f ca="1">IFERROR(RANK(order!X269,order!X$3:X$554,0),"")</f>
        <v/>
      </c>
      <c r="Y269" s="10" t="str">
        <f ca="1">IFERROR(RANK(order!Y269,order!Y$3:Y$554,0),"")</f>
        <v/>
      </c>
      <c r="Z269" s="10" t="str">
        <f ca="1">IFERROR(RANK(order!Z269,order!Z$3:Z$554,0),"")</f>
        <v/>
      </c>
      <c r="AA269" s="10" t="str">
        <f ca="1">IFERROR(RANK(order!AA269,order!AA$3:AA$554,0),"")</f>
        <v/>
      </c>
      <c r="AB269" s="4" t="str">
        <f ca="1">IFERROR(RANK(order!AB269,order!AB$3:AB$554,0),"")</f>
        <v/>
      </c>
      <c r="AC269" s="4" t="str">
        <f ca="1">IFERROR(RANK(order!AC269,order!AC$3:AC$554,0),"")</f>
        <v/>
      </c>
      <c r="AD269" s="4" t="str">
        <f ca="1">IFERROR(RANK(order!AD269,order!AD$3:AD$554,0),"")</f>
        <v/>
      </c>
      <c r="AE269" s="10" t="str">
        <f ca="1">IFERROR(RANK(order!AE269,order!AE$3:AE$554,0),"")</f>
        <v/>
      </c>
      <c r="AF269" s="10" t="str">
        <f ca="1">IFERROR(RANK(order!AF269,order!AF$3:AF$554,0),"")</f>
        <v/>
      </c>
      <c r="AG269" s="10" t="str">
        <f ca="1">IFERROR(RANK(order!AG269,order!AG$3:AG$554,0),"")</f>
        <v/>
      </c>
      <c r="AH269" s="4" t="str">
        <f ca="1">IFERROR(RANK(order!AH269,order!AH$3:AH$554,0),"")</f>
        <v/>
      </c>
      <c r="AI269" s="4" t="str">
        <f ca="1">IFERROR(RANK(order!AI269,order!AI$3:AI$554,0),"")</f>
        <v/>
      </c>
      <c r="AJ269" s="4" t="str">
        <f ca="1">IFERROR(RANK(order!AJ269,order!AJ$3:AJ$554,0),"")</f>
        <v/>
      </c>
      <c r="AK269" s="10" t="str">
        <f ca="1">IFERROR(RANK(order!AK269,order!AK$3:AK$554,0),"")</f>
        <v/>
      </c>
      <c r="AL269" s="10" t="str">
        <f ca="1">IFERROR(RANK(order!AL269,order!AL$3:AL$554,0),"")</f>
        <v/>
      </c>
      <c r="AM269" s="10" t="str">
        <f ca="1">IFERROR(RANK(order!AM269,order!AM$3:AM$554,0),"")</f>
        <v/>
      </c>
      <c r="AN269" s="4" t="str">
        <f ca="1">IFERROR(RANK(order!AN269,order!AN$3:AN$554,0),"")</f>
        <v/>
      </c>
      <c r="AO269" s="4" t="str">
        <f ca="1">IFERROR(RANK(order!AO269,order!AO$3:AO$554,0),"")</f>
        <v/>
      </c>
      <c r="AP269" s="4" t="str">
        <f ca="1">IFERROR(RANK(order!AP269,order!AP$3:AP$554,0),"")</f>
        <v/>
      </c>
      <c r="AQ269" s="10" t="str">
        <f ca="1">IFERROR(RANK(order!AQ269,order!AQ$3:AQ$554,0),"")</f>
        <v/>
      </c>
      <c r="AR269" s="10" t="str">
        <f ca="1">IFERROR(RANK(order!AR269,order!AR$3:AR$554,0),"")</f>
        <v/>
      </c>
      <c r="AS269" s="10" t="str">
        <f ca="1">IFERROR(RANK(order!AS269,order!AS$3:AS$554,0),"")</f>
        <v/>
      </c>
      <c r="AT269" s="4" t="str">
        <f ca="1">IFERROR(RANK(order!AT269,order!AT$3:AT$554,0),"")</f>
        <v/>
      </c>
      <c r="AU269" s="4" t="str">
        <f ca="1">IFERROR(RANK(order!AU269,order!AU$3:AU$554,0),"")</f>
        <v/>
      </c>
      <c r="AV269" s="4" t="str">
        <f ca="1">IFERROR(RANK(order!AV269,order!AV$3:AV$554,0),"")</f>
        <v/>
      </c>
      <c r="AW269" s="10" t="str">
        <f ca="1">IFERROR(RANK(order!AW269,order!AW$3:AW$554,0),"")</f>
        <v/>
      </c>
      <c r="AX269" s="10" t="str">
        <f ca="1">IFERROR(RANK(order!AX269,order!AX$3:AX$554,0),"")</f>
        <v/>
      </c>
      <c r="AY269" s="10" t="str">
        <f ca="1">IFERROR(RANK(order!AY269,order!AY$3:AY$554,0),"")</f>
        <v/>
      </c>
      <c r="AZ269" s="4" t="str">
        <f ca="1">IFERROR(RANK(order!AZ269,order!AZ$3:AZ$554,0),"")</f>
        <v/>
      </c>
      <c r="BA269" s="4" t="str">
        <f ca="1">IFERROR(RANK(order!BA269,order!BA$3:BA$554,0),"")</f>
        <v/>
      </c>
      <c r="BB269" s="4" t="str">
        <f ca="1">IFERROR(RANK(order!BB269,order!BB$3:BB$554,0),"")</f>
        <v/>
      </c>
      <c r="BC269" s="10" t="str">
        <f ca="1">IFERROR(RANK(order!BC269,order!BC$3:BC$554,0),"")</f>
        <v/>
      </c>
      <c r="BD269" s="10" t="str">
        <f ca="1">IFERROR(RANK(order!BD269,order!BD$3:BD$554,0),"")</f>
        <v/>
      </c>
      <c r="BE269" s="10" t="str">
        <f ca="1">IFERROR(RANK(order!BE269,order!BE$3:BE$554,0),"")</f>
        <v/>
      </c>
      <c r="BF269" s="4" t="str">
        <f ca="1">IFERROR(RANK(order!BF269,order!BF$3:BF$554,0),"")</f>
        <v/>
      </c>
      <c r="BG269" s="4" t="str">
        <f ca="1">IFERROR(RANK(order!BG269,order!BG$3:BG$554,0),"")</f>
        <v/>
      </c>
      <c r="BH269" s="4" t="str">
        <f ca="1">IFERROR(RANK(order!BH269,order!BH$3:BH$554,0),"")</f>
        <v/>
      </c>
      <c r="BI269" s="10" t="str">
        <f ca="1">IFERROR(RANK(order!BI269,order!BI$3:BI$554,0),"")</f>
        <v/>
      </c>
      <c r="BJ269" s="10" t="str">
        <f ca="1">IFERROR(RANK(order!BJ269,order!BJ$3:BJ$554,0),"")</f>
        <v/>
      </c>
      <c r="BK269" s="10" t="str">
        <f ca="1">IFERROR(RANK(order!BK269,order!BK$3:BK$554,0),"")</f>
        <v/>
      </c>
      <c r="BL269" s="4" t="str">
        <f ca="1">IFERROR(RANK(order!BL269,order!BL$3:BL$554,0),"")</f>
        <v/>
      </c>
      <c r="BM269" s="4" t="str">
        <f ca="1">IFERROR(RANK(order!BM269,order!BM$3:BM$554,0),"")</f>
        <v/>
      </c>
      <c r="BN269" s="4" t="str">
        <f ca="1">IFERROR(RANK(order!BN269,order!BN$3:BN$554,0),"")</f>
        <v/>
      </c>
      <c r="BO269" s="10" t="str">
        <f ca="1">IFERROR(RANK(order!BO269,order!BO$3:BO$554,0),"")</f>
        <v/>
      </c>
      <c r="BP269" s="10" t="str">
        <f ca="1">IFERROR(RANK(order!BP269,order!BP$3:BP$554,0),"")</f>
        <v/>
      </c>
      <c r="BQ269" s="10" t="str">
        <f ca="1">IFERROR(RANK(order!BQ269,order!BQ$3:BQ$554,0),"")</f>
        <v/>
      </c>
      <c r="BR269" s="4" t="str">
        <f ca="1">IFERROR(RANK(order!BR269,order!BR$3:BR$554,0),"")</f>
        <v/>
      </c>
      <c r="BS269" s="4" t="str">
        <f ca="1">IFERROR(RANK(order!BS269,order!BS$3:BS$554,0),"")</f>
        <v/>
      </c>
      <c r="BT269" s="4" t="str">
        <f ca="1">IFERROR(RANK(order!BT269,order!BT$3:BT$554,0),"")</f>
        <v/>
      </c>
      <c r="BU269" s="95">
        <f t="shared" si="391"/>
        <v>267</v>
      </c>
      <c r="BV269" s="35" t="str">
        <f t="shared" si="392"/>
        <v>E1</v>
      </c>
      <c r="BW269" s="55">
        <f t="shared" ca="1" si="315"/>
        <v>0</v>
      </c>
      <c r="BX269" s="56" t="str">
        <f t="shared" ca="1" si="316"/>
        <v/>
      </c>
      <c r="BY269" s="56" t="str">
        <f t="shared" ca="1" si="317"/>
        <v/>
      </c>
      <c r="BZ269" s="57" t="str">
        <f t="shared" ca="1" si="318"/>
        <v/>
      </c>
      <c r="CA269" s="57" t="str">
        <f t="shared" ca="1" si="319"/>
        <v/>
      </c>
      <c r="CB269" s="58" t="str">
        <f t="shared" ca="1" si="320"/>
        <v/>
      </c>
      <c r="CC269" s="57" t="str">
        <f t="shared" ca="1" si="321"/>
        <v/>
      </c>
      <c r="CD269" s="57" t="str">
        <f t="shared" ca="1" si="322"/>
        <v/>
      </c>
      <c r="CE269" s="58" t="str">
        <f t="shared" ca="1" si="323"/>
        <v/>
      </c>
      <c r="CF269" s="59" t="str">
        <f t="shared" ca="1" si="324"/>
        <v/>
      </c>
      <c r="CG269" s="57" t="str">
        <f t="shared" ca="1" si="325"/>
        <v/>
      </c>
      <c r="CH269" s="57" t="str">
        <f t="shared" ca="1" si="326"/>
        <v/>
      </c>
      <c r="CI269" s="57" t="str">
        <f t="shared" ca="1" si="327"/>
        <v/>
      </c>
      <c r="CJ269" s="57" t="str">
        <f t="shared" ca="1" si="328"/>
        <v/>
      </c>
      <c r="CK269" s="57" t="str">
        <f t="shared" ca="1" si="329"/>
        <v/>
      </c>
      <c r="CL269" s="57" t="str">
        <f t="shared" ca="1" si="330"/>
        <v/>
      </c>
      <c r="CM269" s="57" t="str">
        <f t="shared" ca="1" si="331"/>
        <v/>
      </c>
      <c r="CN269" s="57" t="str">
        <f t="shared" ca="1" si="332"/>
        <v/>
      </c>
      <c r="CO269" s="57" t="str">
        <f t="shared" ca="1" si="333"/>
        <v/>
      </c>
      <c r="CP269" s="57" t="str">
        <f t="shared" ca="1" si="334"/>
        <v/>
      </c>
      <c r="CQ269" s="57" t="str">
        <f t="shared" ca="1" si="335"/>
        <v/>
      </c>
      <c r="CR269" s="57" t="str">
        <f t="shared" ca="1" si="336"/>
        <v/>
      </c>
      <c r="CS269" s="60" t="str">
        <f t="shared" ca="1" si="337"/>
        <v/>
      </c>
      <c r="CT269" s="60" t="str">
        <f t="shared" ca="1" si="338"/>
        <v/>
      </c>
      <c r="CU269" s="60" t="str">
        <f t="shared" ca="1" si="339"/>
        <v/>
      </c>
      <c r="CV269" s="60" t="str">
        <f t="shared" ca="1" si="340"/>
        <v/>
      </c>
      <c r="CW269" s="60" t="str">
        <f t="shared" ca="1" si="341"/>
        <v/>
      </c>
      <c r="CX269" s="60" t="str">
        <f t="shared" ca="1" si="342"/>
        <v/>
      </c>
      <c r="CY269" s="60" t="str">
        <f t="shared" ca="1" si="343"/>
        <v/>
      </c>
      <c r="CZ269" s="60" t="str">
        <f t="shared" ca="1" si="344"/>
        <v/>
      </c>
      <c r="DA269" s="65" t="str">
        <f t="shared" ca="1" si="345"/>
        <v/>
      </c>
      <c r="DB269" s="65" t="str">
        <f t="shared" ca="1" si="346"/>
        <v/>
      </c>
      <c r="DC269" s="65" t="str">
        <f t="shared" ca="1" si="347"/>
        <v/>
      </c>
      <c r="DD269" s="65" t="str">
        <f t="shared" ca="1" si="348"/>
        <v/>
      </c>
      <c r="DE269" s="65" t="str">
        <f t="shared" ca="1" si="349"/>
        <v/>
      </c>
      <c r="DF269" s="66" t="str">
        <f t="shared" ca="1" si="350"/>
        <v/>
      </c>
      <c r="DG269" s="66" t="str">
        <f t="shared" ca="1" si="351"/>
        <v/>
      </c>
      <c r="DH269" s="66" t="str">
        <f t="shared" ca="1" si="352"/>
        <v/>
      </c>
      <c r="DI269" s="66" t="str">
        <f t="shared" ca="1" si="353"/>
        <v/>
      </c>
      <c r="DJ269" s="66" t="str">
        <f t="shared" ca="1" si="354"/>
        <v/>
      </c>
      <c r="DK269" s="65" t="str">
        <f t="shared" ca="1" si="355"/>
        <v/>
      </c>
      <c r="DL269" s="65" t="str">
        <f t="shared" ca="1" si="356"/>
        <v/>
      </c>
      <c r="DM269" s="65" t="str">
        <f t="shared" ca="1" si="357"/>
        <v/>
      </c>
      <c r="DN269" s="65" t="str">
        <f t="shared" ca="1" si="358"/>
        <v/>
      </c>
      <c r="DO269" s="65" t="str">
        <f t="shared" ca="1" si="359"/>
        <v/>
      </c>
      <c r="DP269" s="65" t="str">
        <f t="shared" ca="1" si="360"/>
        <v/>
      </c>
      <c r="DQ269" s="65" t="str">
        <f t="shared" ca="1" si="361"/>
        <v/>
      </c>
      <c r="DR269" s="69" t="str">
        <f t="shared" ca="1" si="362"/>
        <v/>
      </c>
      <c r="DS269" s="69" t="str">
        <f t="shared" ca="1" si="363"/>
        <v/>
      </c>
      <c r="DT269" s="69" t="str">
        <f t="shared" ca="1" si="364"/>
        <v/>
      </c>
      <c r="DU269" s="69" t="str">
        <f t="shared" ca="1" si="365"/>
        <v/>
      </c>
      <c r="DV269" s="69" t="str">
        <f t="shared" ca="1" si="366"/>
        <v/>
      </c>
      <c r="DW269" s="69" t="str">
        <f t="shared" ca="1" si="367"/>
        <v/>
      </c>
      <c r="DX269" s="69" t="str">
        <f t="shared" ca="1" si="368"/>
        <v/>
      </c>
      <c r="DY269" s="69" t="str">
        <f t="shared" ca="1" si="369"/>
        <v/>
      </c>
      <c r="DZ269" s="72" t="str">
        <f t="shared" ca="1" si="370"/>
        <v/>
      </c>
      <c r="EA269" s="72" t="str">
        <f t="shared" ca="1" si="371"/>
        <v/>
      </c>
      <c r="EB269" s="72" t="str">
        <f t="shared" ca="1" si="372"/>
        <v/>
      </c>
      <c r="EC269" s="65" t="str">
        <f t="shared" ca="1" si="373"/>
        <v/>
      </c>
      <c r="ED269" s="65" t="str">
        <f t="shared" ca="1" si="374"/>
        <v/>
      </c>
      <c r="EE269" s="65" t="str">
        <f t="shared" ca="1" si="375"/>
        <v/>
      </c>
      <c r="EF269" s="65" t="str">
        <f t="shared" ca="1" si="376"/>
        <v/>
      </c>
      <c r="EG269" s="65" t="str">
        <f t="shared" ca="1" si="377"/>
        <v/>
      </c>
      <c r="EH269" s="65" t="str">
        <f t="shared" ca="1" si="378"/>
        <v/>
      </c>
      <c r="EI269" s="429" t="str">
        <f t="shared" ca="1" si="379"/>
        <v>No</v>
      </c>
      <c r="EJ269" s="428" t="str">
        <f t="shared" ca="1" si="380"/>
        <v/>
      </c>
      <c r="EK269" s="428" t="str">
        <f t="shared" ca="1" si="381"/>
        <v/>
      </c>
      <c r="EL269" s="65" t="str">
        <f t="shared" ca="1" si="382"/>
        <v/>
      </c>
      <c r="EM269" s="65" t="str">
        <f t="shared" ca="1" si="383"/>
        <v/>
      </c>
      <c r="EN269" s="65" t="str">
        <f t="shared" ca="1" si="384"/>
        <v/>
      </c>
      <c r="EO269" s="433" t="str">
        <f t="shared" ca="1" si="385"/>
        <v/>
      </c>
      <c r="EP269" s="433" t="str">
        <f t="shared" ca="1" si="386"/>
        <v/>
      </c>
      <c r="EQ269" s="433" t="str">
        <f t="shared" ca="1" si="387"/>
        <v/>
      </c>
      <c r="ER269" s="433" t="str">
        <f t="shared" ca="1" si="388"/>
        <v/>
      </c>
      <c r="ES269" s="433" t="str">
        <f t="shared" ca="1" si="389"/>
        <v/>
      </c>
      <c r="ET269" s="433" t="str">
        <f t="shared" ca="1" si="390"/>
        <v/>
      </c>
      <c r="EU269" s="433" t="str">
        <f ca="1">IF(OR(CO269="",CQ269=""),"",Discipline!$P$3*CO269+Discipline!$X$3*CQ269)</f>
        <v/>
      </c>
      <c r="EV269" s="433" t="str">
        <f ca="1">IF(OR(CP269="",CR269=""),"",Discipline!$P$3*CP269+Discipline!$X$3*CR269)</f>
        <v/>
      </c>
    </row>
    <row r="270" spans="1:152" x14ac:dyDescent="0.25">
      <c r="A270" s="10" t="str">
        <f ca="1">IFERROR(RANK(order!A270,order!A$3:A$554,0),"")</f>
        <v/>
      </c>
      <c r="B270" s="10" t="str">
        <f ca="1">IFERROR(RANK(order!B270,order!B$3:B$554,0),"")</f>
        <v/>
      </c>
      <c r="C270" s="10" t="str">
        <f ca="1">IFERROR(RANK(order!C270,order!C$3:C$554,0),"")</f>
        <v/>
      </c>
      <c r="D270" s="4" t="str">
        <f ca="1">IFERROR(RANK(order!D270,order!D$3:D$554,0),"")</f>
        <v/>
      </c>
      <c r="E270" s="4" t="str">
        <f ca="1">IFERROR(RANK(order!E270,order!E$3:E$554,0),"")</f>
        <v/>
      </c>
      <c r="F270" s="4" t="str">
        <f ca="1">IFERROR(RANK(order!F270,order!F$3:F$554,0),"")</f>
        <v/>
      </c>
      <c r="G270" s="10" t="str">
        <f ca="1">IFERROR(RANK(order!G270,order!G$3:G$554,0),"")</f>
        <v/>
      </c>
      <c r="H270" s="10" t="str">
        <f ca="1">IFERROR(RANK(order!H270,order!H$3:H$554,0),"")</f>
        <v/>
      </c>
      <c r="I270" s="10" t="str">
        <f ca="1">IFERROR(RANK(order!I270,order!I$3:I$554,0),"")</f>
        <v/>
      </c>
      <c r="J270" s="4" t="str">
        <f ca="1">IFERROR(RANK(order!J270,order!J$3:J$554,0),"")</f>
        <v/>
      </c>
      <c r="K270" s="4" t="str">
        <f ca="1">IFERROR(RANK(order!K270,order!K$3:K$554,0),"")</f>
        <v/>
      </c>
      <c r="L270" s="4" t="str">
        <f ca="1">IFERROR(RANK(order!L270,order!L$3:L$554,0),"")</f>
        <v/>
      </c>
      <c r="M270" s="10" t="str">
        <f ca="1">IFERROR(RANK(order!M270,order!M$3:M$554,0),"")</f>
        <v/>
      </c>
      <c r="N270" s="10" t="str">
        <f ca="1">IFERROR(RANK(order!N270,order!N$3:N$554,0),"")</f>
        <v/>
      </c>
      <c r="O270" s="10" t="str">
        <f ca="1">IFERROR(RANK(order!O270,order!O$3:O$554,0),"")</f>
        <v/>
      </c>
      <c r="P270" s="4" t="str">
        <f ca="1">IFERROR(RANK(order!P270,order!P$3:P$554,0),"")</f>
        <v/>
      </c>
      <c r="Q270" s="4" t="str">
        <f ca="1">IFERROR(RANK(order!Q270,order!Q$3:Q$554,0),"")</f>
        <v/>
      </c>
      <c r="R270" s="4" t="str">
        <f ca="1">IFERROR(RANK(order!R270,order!R$3:R$554,0),"")</f>
        <v/>
      </c>
      <c r="S270" s="10" t="str">
        <f ca="1">IFERROR(RANK(order!S270,order!S$3:S$554,0),"")</f>
        <v/>
      </c>
      <c r="T270" s="10" t="str">
        <f ca="1">IFERROR(RANK(order!T270,order!T$3:T$554,0),"")</f>
        <v/>
      </c>
      <c r="U270" s="10" t="str">
        <f ca="1">IFERROR(RANK(order!U270,order!U$3:U$554,0),"")</f>
        <v/>
      </c>
      <c r="V270" s="4" t="str">
        <f ca="1">IFERROR(RANK(order!V270,order!V$3:V$554,0),"")</f>
        <v/>
      </c>
      <c r="W270" s="4" t="str">
        <f ca="1">IFERROR(RANK(order!W270,order!W$3:W$554,0),"")</f>
        <v/>
      </c>
      <c r="X270" s="4" t="str">
        <f ca="1">IFERROR(RANK(order!X270,order!X$3:X$554,0),"")</f>
        <v/>
      </c>
      <c r="Y270" s="10" t="str">
        <f ca="1">IFERROR(RANK(order!Y270,order!Y$3:Y$554,0),"")</f>
        <v/>
      </c>
      <c r="Z270" s="10" t="str">
        <f ca="1">IFERROR(RANK(order!Z270,order!Z$3:Z$554,0),"")</f>
        <v/>
      </c>
      <c r="AA270" s="10" t="str">
        <f ca="1">IFERROR(RANK(order!AA270,order!AA$3:AA$554,0),"")</f>
        <v/>
      </c>
      <c r="AB270" s="4" t="str">
        <f ca="1">IFERROR(RANK(order!AB270,order!AB$3:AB$554,0),"")</f>
        <v/>
      </c>
      <c r="AC270" s="4" t="str">
        <f ca="1">IFERROR(RANK(order!AC270,order!AC$3:AC$554,0),"")</f>
        <v/>
      </c>
      <c r="AD270" s="4" t="str">
        <f ca="1">IFERROR(RANK(order!AD270,order!AD$3:AD$554,0),"")</f>
        <v/>
      </c>
      <c r="AE270" s="10" t="str">
        <f ca="1">IFERROR(RANK(order!AE270,order!AE$3:AE$554,0),"")</f>
        <v/>
      </c>
      <c r="AF270" s="10" t="str">
        <f ca="1">IFERROR(RANK(order!AF270,order!AF$3:AF$554,0),"")</f>
        <v/>
      </c>
      <c r="AG270" s="10" t="str">
        <f ca="1">IFERROR(RANK(order!AG270,order!AG$3:AG$554,0),"")</f>
        <v/>
      </c>
      <c r="AH270" s="4" t="str">
        <f ca="1">IFERROR(RANK(order!AH270,order!AH$3:AH$554,0),"")</f>
        <v/>
      </c>
      <c r="AI270" s="4" t="str">
        <f ca="1">IFERROR(RANK(order!AI270,order!AI$3:AI$554,0),"")</f>
        <v/>
      </c>
      <c r="AJ270" s="4" t="str">
        <f ca="1">IFERROR(RANK(order!AJ270,order!AJ$3:AJ$554,0),"")</f>
        <v/>
      </c>
      <c r="AK270" s="10" t="str">
        <f ca="1">IFERROR(RANK(order!AK270,order!AK$3:AK$554,0),"")</f>
        <v/>
      </c>
      <c r="AL270" s="10" t="str">
        <f ca="1">IFERROR(RANK(order!AL270,order!AL$3:AL$554,0),"")</f>
        <v/>
      </c>
      <c r="AM270" s="10" t="str">
        <f ca="1">IFERROR(RANK(order!AM270,order!AM$3:AM$554,0),"")</f>
        <v/>
      </c>
      <c r="AN270" s="4" t="str">
        <f ca="1">IFERROR(RANK(order!AN270,order!AN$3:AN$554,0),"")</f>
        <v/>
      </c>
      <c r="AO270" s="4" t="str">
        <f ca="1">IFERROR(RANK(order!AO270,order!AO$3:AO$554,0),"")</f>
        <v/>
      </c>
      <c r="AP270" s="4" t="str">
        <f ca="1">IFERROR(RANK(order!AP270,order!AP$3:AP$554,0),"")</f>
        <v/>
      </c>
      <c r="AQ270" s="10" t="str">
        <f ca="1">IFERROR(RANK(order!AQ270,order!AQ$3:AQ$554,0),"")</f>
        <v/>
      </c>
      <c r="AR270" s="10" t="str">
        <f ca="1">IFERROR(RANK(order!AR270,order!AR$3:AR$554,0),"")</f>
        <v/>
      </c>
      <c r="AS270" s="10" t="str">
        <f ca="1">IFERROR(RANK(order!AS270,order!AS$3:AS$554,0),"")</f>
        <v/>
      </c>
      <c r="AT270" s="4" t="str">
        <f ca="1">IFERROR(RANK(order!AT270,order!AT$3:AT$554,0),"")</f>
        <v/>
      </c>
      <c r="AU270" s="4" t="str">
        <f ca="1">IFERROR(RANK(order!AU270,order!AU$3:AU$554,0),"")</f>
        <v/>
      </c>
      <c r="AV270" s="4" t="str">
        <f ca="1">IFERROR(RANK(order!AV270,order!AV$3:AV$554,0),"")</f>
        <v/>
      </c>
      <c r="AW270" s="10" t="str">
        <f ca="1">IFERROR(RANK(order!AW270,order!AW$3:AW$554,0),"")</f>
        <v/>
      </c>
      <c r="AX270" s="10" t="str">
        <f ca="1">IFERROR(RANK(order!AX270,order!AX$3:AX$554,0),"")</f>
        <v/>
      </c>
      <c r="AY270" s="10" t="str">
        <f ca="1">IFERROR(RANK(order!AY270,order!AY$3:AY$554,0),"")</f>
        <v/>
      </c>
      <c r="AZ270" s="4" t="str">
        <f ca="1">IFERROR(RANK(order!AZ270,order!AZ$3:AZ$554,0),"")</f>
        <v/>
      </c>
      <c r="BA270" s="4" t="str">
        <f ca="1">IFERROR(RANK(order!BA270,order!BA$3:BA$554,0),"")</f>
        <v/>
      </c>
      <c r="BB270" s="4" t="str">
        <f ca="1">IFERROR(RANK(order!BB270,order!BB$3:BB$554,0),"")</f>
        <v/>
      </c>
      <c r="BC270" s="10" t="str">
        <f ca="1">IFERROR(RANK(order!BC270,order!BC$3:BC$554,0),"")</f>
        <v/>
      </c>
      <c r="BD270" s="10" t="str">
        <f ca="1">IFERROR(RANK(order!BD270,order!BD$3:BD$554,0),"")</f>
        <v/>
      </c>
      <c r="BE270" s="10" t="str">
        <f ca="1">IFERROR(RANK(order!BE270,order!BE$3:BE$554,0),"")</f>
        <v/>
      </c>
      <c r="BF270" s="4" t="str">
        <f ca="1">IFERROR(RANK(order!BF270,order!BF$3:BF$554,0),"")</f>
        <v/>
      </c>
      <c r="BG270" s="4" t="str">
        <f ca="1">IFERROR(RANK(order!BG270,order!BG$3:BG$554,0),"")</f>
        <v/>
      </c>
      <c r="BH270" s="4" t="str">
        <f ca="1">IFERROR(RANK(order!BH270,order!BH$3:BH$554,0),"")</f>
        <v/>
      </c>
      <c r="BI270" s="10" t="str">
        <f ca="1">IFERROR(RANK(order!BI270,order!BI$3:BI$554,0),"")</f>
        <v/>
      </c>
      <c r="BJ270" s="10" t="str">
        <f ca="1">IFERROR(RANK(order!BJ270,order!BJ$3:BJ$554,0),"")</f>
        <v/>
      </c>
      <c r="BK270" s="10" t="str">
        <f ca="1">IFERROR(RANK(order!BK270,order!BK$3:BK$554,0),"")</f>
        <v/>
      </c>
      <c r="BL270" s="4" t="str">
        <f ca="1">IFERROR(RANK(order!BL270,order!BL$3:BL$554,0),"")</f>
        <v/>
      </c>
      <c r="BM270" s="4" t="str">
        <f ca="1">IFERROR(RANK(order!BM270,order!BM$3:BM$554,0),"")</f>
        <v/>
      </c>
      <c r="BN270" s="4" t="str">
        <f ca="1">IFERROR(RANK(order!BN270,order!BN$3:BN$554,0),"")</f>
        <v/>
      </c>
      <c r="BO270" s="10" t="str">
        <f ca="1">IFERROR(RANK(order!BO270,order!BO$3:BO$554,0),"")</f>
        <v/>
      </c>
      <c r="BP270" s="10" t="str">
        <f ca="1">IFERROR(RANK(order!BP270,order!BP$3:BP$554,0),"")</f>
        <v/>
      </c>
      <c r="BQ270" s="10" t="str">
        <f ca="1">IFERROR(RANK(order!BQ270,order!BQ$3:BQ$554,0),"")</f>
        <v/>
      </c>
      <c r="BR270" s="4" t="str">
        <f ca="1">IFERROR(RANK(order!BR270,order!BR$3:BR$554,0),"")</f>
        <v/>
      </c>
      <c r="BS270" s="4" t="str">
        <f ca="1">IFERROR(RANK(order!BS270,order!BS$3:BS$554,0),"")</f>
        <v/>
      </c>
      <c r="BT270" s="4" t="str">
        <f ca="1">IFERROR(RANK(order!BT270,order!BT$3:BT$554,0),"")</f>
        <v/>
      </c>
      <c r="BU270" s="95">
        <f t="shared" si="391"/>
        <v>268</v>
      </c>
      <c r="BV270" s="35" t="str">
        <f t="shared" si="392"/>
        <v>E1</v>
      </c>
      <c r="BW270" s="55">
        <f t="shared" ca="1" si="315"/>
        <v>0</v>
      </c>
      <c r="BX270" s="56" t="str">
        <f t="shared" ca="1" si="316"/>
        <v/>
      </c>
      <c r="BY270" s="56" t="str">
        <f t="shared" ca="1" si="317"/>
        <v/>
      </c>
      <c r="BZ270" s="57" t="str">
        <f t="shared" ca="1" si="318"/>
        <v/>
      </c>
      <c r="CA270" s="57" t="str">
        <f t="shared" ca="1" si="319"/>
        <v/>
      </c>
      <c r="CB270" s="58" t="str">
        <f t="shared" ca="1" si="320"/>
        <v/>
      </c>
      <c r="CC270" s="57" t="str">
        <f t="shared" ca="1" si="321"/>
        <v/>
      </c>
      <c r="CD270" s="57" t="str">
        <f t="shared" ca="1" si="322"/>
        <v/>
      </c>
      <c r="CE270" s="58" t="str">
        <f t="shared" ca="1" si="323"/>
        <v/>
      </c>
      <c r="CF270" s="59" t="str">
        <f t="shared" ca="1" si="324"/>
        <v/>
      </c>
      <c r="CG270" s="57" t="str">
        <f t="shared" ca="1" si="325"/>
        <v/>
      </c>
      <c r="CH270" s="57" t="str">
        <f t="shared" ca="1" si="326"/>
        <v/>
      </c>
      <c r="CI270" s="57" t="str">
        <f t="shared" ca="1" si="327"/>
        <v/>
      </c>
      <c r="CJ270" s="57" t="str">
        <f t="shared" ca="1" si="328"/>
        <v/>
      </c>
      <c r="CK270" s="57" t="str">
        <f t="shared" ca="1" si="329"/>
        <v/>
      </c>
      <c r="CL270" s="57" t="str">
        <f t="shared" ca="1" si="330"/>
        <v/>
      </c>
      <c r="CM270" s="57" t="str">
        <f t="shared" ca="1" si="331"/>
        <v/>
      </c>
      <c r="CN270" s="57" t="str">
        <f t="shared" ca="1" si="332"/>
        <v/>
      </c>
      <c r="CO270" s="57" t="str">
        <f t="shared" ca="1" si="333"/>
        <v/>
      </c>
      <c r="CP270" s="57" t="str">
        <f t="shared" ca="1" si="334"/>
        <v/>
      </c>
      <c r="CQ270" s="57" t="str">
        <f t="shared" ca="1" si="335"/>
        <v/>
      </c>
      <c r="CR270" s="57" t="str">
        <f t="shared" ca="1" si="336"/>
        <v/>
      </c>
      <c r="CS270" s="60" t="str">
        <f t="shared" ca="1" si="337"/>
        <v/>
      </c>
      <c r="CT270" s="60" t="str">
        <f t="shared" ca="1" si="338"/>
        <v/>
      </c>
      <c r="CU270" s="60" t="str">
        <f t="shared" ca="1" si="339"/>
        <v/>
      </c>
      <c r="CV270" s="60" t="str">
        <f t="shared" ca="1" si="340"/>
        <v/>
      </c>
      <c r="CW270" s="60" t="str">
        <f t="shared" ca="1" si="341"/>
        <v/>
      </c>
      <c r="CX270" s="60" t="str">
        <f t="shared" ca="1" si="342"/>
        <v/>
      </c>
      <c r="CY270" s="60" t="str">
        <f t="shared" ca="1" si="343"/>
        <v/>
      </c>
      <c r="CZ270" s="60" t="str">
        <f t="shared" ca="1" si="344"/>
        <v/>
      </c>
      <c r="DA270" s="65" t="str">
        <f t="shared" ca="1" si="345"/>
        <v/>
      </c>
      <c r="DB270" s="65" t="str">
        <f t="shared" ca="1" si="346"/>
        <v/>
      </c>
      <c r="DC270" s="65" t="str">
        <f t="shared" ca="1" si="347"/>
        <v/>
      </c>
      <c r="DD270" s="65" t="str">
        <f t="shared" ca="1" si="348"/>
        <v/>
      </c>
      <c r="DE270" s="65" t="str">
        <f t="shared" ca="1" si="349"/>
        <v/>
      </c>
      <c r="DF270" s="66" t="str">
        <f t="shared" ca="1" si="350"/>
        <v/>
      </c>
      <c r="DG270" s="66" t="str">
        <f t="shared" ca="1" si="351"/>
        <v/>
      </c>
      <c r="DH270" s="66" t="str">
        <f t="shared" ca="1" si="352"/>
        <v/>
      </c>
      <c r="DI270" s="66" t="str">
        <f t="shared" ca="1" si="353"/>
        <v/>
      </c>
      <c r="DJ270" s="66" t="str">
        <f t="shared" ca="1" si="354"/>
        <v/>
      </c>
      <c r="DK270" s="65" t="str">
        <f t="shared" ca="1" si="355"/>
        <v/>
      </c>
      <c r="DL270" s="65" t="str">
        <f t="shared" ca="1" si="356"/>
        <v/>
      </c>
      <c r="DM270" s="65" t="str">
        <f t="shared" ca="1" si="357"/>
        <v/>
      </c>
      <c r="DN270" s="65" t="str">
        <f t="shared" ca="1" si="358"/>
        <v/>
      </c>
      <c r="DO270" s="65" t="str">
        <f t="shared" ca="1" si="359"/>
        <v/>
      </c>
      <c r="DP270" s="65" t="str">
        <f t="shared" ca="1" si="360"/>
        <v/>
      </c>
      <c r="DQ270" s="65" t="str">
        <f t="shared" ca="1" si="361"/>
        <v/>
      </c>
      <c r="DR270" s="69" t="str">
        <f t="shared" ca="1" si="362"/>
        <v/>
      </c>
      <c r="DS270" s="69" t="str">
        <f t="shared" ca="1" si="363"/>
        <v/>
      </c>
      <c r="DT270" s="69" t="str">
        <f t="shared" ca="1" si="364"/>
        <v/>
      </c>
      <c r="DU270" s="69" t="str">
        <f t="shared" ca="1" si="365"/>
        <v/>
      </c>
      <c r="DV270" s="69" t="str">
        <f t="shared" ca="1" si="366"/>
        <v/>
      </c>
      <c r="DW270" s="69" t="str">
        <f t="shared" ca="1" si="367"/>
        <v/>
      </c>
      <c r="DX270" s="69" t="str">
        <f t="shared" ca="1" si="368"/>
        <v/>
      </c>
      <c r="DY270" s="69" t="str">
        <f t="shared" ca="1" si="369"/>
        <v/>
      </c>
      <c r="DZ270" s="72" t="str">
        <f t="shared" ca="1" si="370"/>
        <v/>
      </c>
      <c r="EA270" s="72" t="str">
        <f t="shared" ca="1" si="371"/>
        <v/>
      </c>
      <c r="EB270" s="72" t="str">
        <f t="shared" ca="1" si="372"/>
        <v/>
      </c>
      <c r="EC270" s="65" t="str">
        <f t="shared" ca="1" si="373"/>
        <v/>
      </c>
      <c r="ED270" s="65" t="str">
        <f t="shared" ca="1" si="374"/>
        <v/>
      </c>
      <c r="EE270" s="65" t="str">
        <f t="shared" ca="1" si="375"/>
        <v/>
      </c>
      <c r="EF270" s="65" t="str">
        <f t="shared" ca="1" si="376"/>
        <v/>
      </c>
      <c r="EG270" s="65" t="str">
        <f t="shared" ca="1" si="377"/>
        <v/>
      </c>
      <c r="EH270" s="65" t="str">
        <f t="shared" ca="1" si="378"/>
        <v/>
      </c>
      <c r="EI270" s="429" t="str">
        <f t="shared" ca="1" si="379"/>
        <v>No</v>
      </c>
      <c r="EJ270" s="428" t="str">
        <f t="shared" ca="1" si="380"/>
        <v/>
      </c>
      <c r="EK270" s="428" t="str">
        <f t="shared" ca="1" si="381"/>
        <v/>
      </c>
      <c r="EL270" s="65" t="str">
        <f t="shared" ca="1" si="382"/>
        <v/>
      </c>
      <c r="EM270" s="65" t="str">
        <f t="shared" ca="1" si="383"/>
        <v/>
      </c>
      <c r="EN270" s="65" t="str">
        <f t="shared" ca="1" si="384"/>
        <v/>
      </c>
      <c r="EO270" s="433" t="str">
        <f t="shared" ca="1" si="385"/>
        <v/>
      </c>
      <c r="EP270" s="433" t="str">
        <f t="shared" ca="1" si="386"/>
        <v/>
      </c>
      <c r="EQ270" s="433" t="str">
        <f t="shared" ca="1" si="387"/>
        <v/>
      </c>
      <c r="ER270" s="433" t="str">
        <f t="shared" ca="1" si="388"/>
        <v/>
      </c>
      <c r="ES270" s="433" t="str">
        <f t="shared" ca="1" si="389"/>
        <v/>
      </c>
      <c r="ET270" s="433" t="str">
        <f t="shared" ca="1" si="390"/>
        <v/>
      </c>
      <c r="EU270" s="433" t="str">
        <f ca="1">IF(OR(CO270="",CQ270=""),"",Discipline!$P$3*CO270+Discipline!$X$3*CQ270)</f>
        <v/>
      </c>
      <c r="EV270" s="433" t="str">
        <f ca="1">IF(OR(CP270="",CR270=""),"",Discipline!$P$3*CP270+Discipline!$X$3*CR270)</f>
        <v/>
      </c>
    </row>
    <row r="271" spans="1:152" x14ac:dyDescent="0.25">
      <c r="A271" s="10" t="str">
        <f ca="1">IFERROR(RANK(order!A271,order!A$3:A$554,0),"")</f>
        <v/>
      </c>
      <c r="B271" s="10" t="str">
        <f ca="1">IFERROR(RANK(order!B271,order!B$3:B$554,0),"")</f>
        <v/>
      </c>
      <c r="C271" s="10" t="str">
        <f ca="1">IFERROR(RANK(order!C271,order!C$3:C$554,0),"")</f>
        <v/>
      </c>
      <c r="D271" s="4" t="str">
        <f ca="1">IFERROR(RANK(order!D271,order!D$3:D$554,0),"")</f>
        <v/>
      </c>
      <c r="E271" s="4" t="str">
        <f ca="1">IFERROR(RANK(order!E271,order!E$3:E$554,0),"")</f>
        <v/>
      </c>
      <c r="F271" s="4" t="str">
        <f ca="1">IFERROR(RANK(order!F271,order!F$3:F$554,0),"")</f>
        <v/>
      </c>
      <c r="G271" s="10" t="str">
        <f ca="1">IFERROR(RANK(order!G271,order!G$3:G$554,0),"")</f>
        <v/>
      </c>
      <c r="H271" s="10" t="str">
        <f ca="1">IFERROR(RANK(order!H271,order!H$3:H$554,0),"")</f>
        <v/>
      </c>
      <c r="I271" s="10" t="str">
        <f ca="1">IFERROR(RANK(order!I271,order!I$3:I$554,0),"")</f>
        <v/>
      </c>
      <c r="J271" s="4" t="str">
        <f ca="1">IFERROR(RANK(order!J271,order!J$3:J$554,0),"")</f>
        <v/>
      </c>
      <c r="K271" s="4" t="str">
        <f ca="1">IFERROR(RANK(order!K271,order!K$3:K$554,0),"")</f>
        <v/>
      </c>
      <c r="L271" s="4" t="str">
        <f ca="1">IFERROR(RANK(order!L271,order!L$3:L$554,0),"")</f>
        <v/>
      </c>
      <c r="M271" s="10" t="str">
        <f ca="1">IFERROR(RANK(order!M271,order!M$3:M$554,0),"")</f>
        <v/>
      </c>
      <c r="N271" s="10" t="str">
        <f ca="1">IFERROR(RANK(order!N271,order!N$3:N$554,0),"")</f>
        <v/>
      </c>
      <c r="O271" s="10" t="str">
        <f ca="1">IFERROR(RANK(order!O271,order!O$3:O$554,0),"")</f>
        <v/>
      </c>
      <c r="P271" s="4" t="str">
        <f ca="1">IFERROR(RANK(order!P271,order!P$3:P$554,0),"")</f>
        <v/>
      </c>
      <c r="Q271" s="4" t="str">
        <f ca="1">IFERROR(RANK(order!Q271,order!Q$3:Q$554,0),"")</f>
        <v/>
      </c>
      <c r="R271" s="4" t="str">
        <f ca="1">IFERROR(RANK(order!R271,order!R$3:R$554,0),"")</f>
        <v/>
      </c>
      <c r="S271" s="10" t="str">
        <f ca="1">IFERROR(RANK(order!S271,order!S$3:S$554,0),"")</f>
        <v/>
      </c>
      <c r="T271" s="10" t="str">
        <f ca="1">IFERROR(RANK(order!T271,order!T$3:T$554,0),"")</f>
        <v/>
      </c>
      <c r="U271" s="10" t="str">
        <f ca="1">IFERROR(RANK(order!U271,order!U$3:U$554,0),"")</f>
        <v/>
      </c>
      <c r="V271" s="4" t="str">
        <f ca="1">IFERROR(RANK(order!V271,order!V$3:V$554,0),"")</f>
        <v/>
      </c>
      <c r="W271" s="4" t="str">
        <f ca="1">IFERROR(RANK(order!W271,order!W$3:W$554,0),"")</f>
        <v/>
      </c>
      <c r="X271" s="4" t="str">
        <f ca="1">IFERROR(RANK(order!X271,order!X$3:X$554,0),"")</f>
        <v/>
      </c>
      <c r="Y271" s="10" t="str">
        <f ca="1">IFERROR(RANK(order!Y271,order!Y$3:Y$554,0),"")</f>
        <v/>
      </c>
      <c r="Z271" s="10" t="str">
        <f ca="1">IFERROR(RANK(order!Z271,order!Z$3:Z$554,0),"")</f>
        <v/>
      </c>
      <c r="AA271" s="10" t="str">
        <f ca="1">IFERROR(RANK(order!AA271,order!AA$3:AA$554,0),"")</f>
        <v/>
      </c>
      <c r="AB271" s="4" t="str">
        <f ca="1">IFERROR(RANK(order!AB271,order!AB$3:AB$554,0),"")</f>
        <v/>
      </c>
      <c r="AC271" s="4" t="str">
        <f ca="1">IFERROR(RANK(order!AC271,order!AC$3:AC$554,0),"")</f>
        <v/>
      </c>
      <c r="AD271" s="4" t="str">
        <f ca="1">IFERROR(RANK(order!AD271,order!AD$3:AD$554,0),"")</f>
        <v/>
      </c>
      <c r="AE271" s="10" t="str">
        <f ca="1">IFERROR(RANK(order!AE271,order!AE$3:AE$554,0),"")</f>
        <v/>
      </c>
      <c r="AF271" s="10" t="str">
        <f ca="1">IFERROR(RANK(order!AF271,order!AF$3:AF$554,0),"")</f>
        <v/>
      </c>
      <c r="AG271" s="10" t="str">
        <f ca="1">IFERROR(RANK(order!AG271,order!AG$3:AG$554,0),"")</f>
        <v/>
      </c>
      <c r="AH271" s="4" t="str">
        <f ca="1">IFERROR(RANK(order!AH271,order!AH$3:AH$554,0),"")</f>
        <v/>
      </c>
      <c r="AI271" s="4" t="str">
        <f ca="1">IFERROR(RANK(order!AI271,order!AI$3:AI$554,0),"")</f>
        <v/>
      </c>
      <c r="AJ271" s="4" t="str">
        <f ca="1">IFERROR(RANK(order!AJ271,order!AJ$3:AJ$554,0),"")</f>
        <v/>
      </c>
      <c r="AK271" s="10" t="str">
        <f ca="1">IFERROR(RANK(order!AK271,order!AK$3:AK$554,0),"")</f>
        <v/>
      </c>
      <c r="AL271" s="10" t="str">
        <f ca="1">IFERROR(RANK(order!AL271,order!AL$3:AL$554,0),"")</f>
        <v/>
      </c>
      <c r="AM271" s="10" t="str">
        <f ca="1">IFERROR(RANK(order!AM271,order!AM$3:AM$554,0),"")</f>
        <v/>
      </c>
      <c r="AN271" s="4" t="str">
        <f ca="1">IFERROR(RANK(order!AN271,order!AN$3:AN$554,0),"")</f>
        <v/>
      </c>
      <c r="AO271" s="4" t="str">
        <f ca="1">IFERROR(RANK(order!AO271,order!AO$3:AO$554,0),"")</f>
        <v/>
      </c>
      <c r="AP271" s="4" t="str">
        <f ca="1">IFERROR(RANK(order!AP271,order!AP$3:AP$554,0),"")</f>
        <v/>
      </c>
      <c r="AQ271" s="10" t="str">
        <f ca="1">IFERROR(RANK(order!AQ271,order!AQ$3:AQ$554,0),"")</f>
        <v/>
      </c>
      <c r="AR271" s="10" t="str">
        <f ca="1">IFERROR(RANK(order!AR271,order!AR$3:AR$554,0),"")</f>
        <v/>
      </c>
      <c r="AS271" s="10" t="str">
        <f ca="1">IFERROR(RANK(order!AS271,order!AS$3:AS$554,0),"")</f>
        <v/>
      </c>
      <c r="AT271" s="4" t="str">
        <f ca="1">IFERROR(RANK(order!AT271,order!AT$3:AT$554,0),"")</f>
        <v/>
      </c>
      <c r="AU271" s="4" t="str">
        <f ca="1">IFERROR(RANK(order!AU271,order!AU$3:AU$554,0),"")</f>
        <v/>
      </c>
      <c r="AV271" s="4" t="str">
        <f ca="1">IFERROR(RANK(order!AV271,order!AV$3:AV$554,0),"")</f>
        <v/>
      </c>
      <c r="AW271" s="10" t="str">
        <f ca="1">IFERROR(RANK(order!AW271,order!AW$3:AW$554,0),"")</f>
        <v/>
      </c>
      <c r="AX271" s="10" t="str">
        <f ca="1">IFERROR(RANK(order!AX271,order!AX$3:AX$554,0),"")</f>
        <v/>
      </c>
      <c r="AY271" s="10" t="str">
        <f ca="1">IFERROR(RANK(order!AY271,order!AY$3:AY$554,0),"")</f>
        <v/>
      </c>
      <c r="AZ271" s="4" t="str">
        <f ca="1">IFERROR(RANK(order!AZ271,order!AZ$3:AZ$554,0),"")</f>
        <v/>
      </c>
      <c r="BA271" s="4" t="str">
        <f ca="1">IFERROR(RANK(order!BA271,order!BA$3:BA$554,0),"")</f>
        <v/>
      </c>
      <c r="BB271" s="4" t="str">
        <f ca="1">IFERROR(RANK(order!BB271,order!BB$3:BB$554,0),"")</f>
        <v/>
      </c>
      <c r="BC271" s="10" t="str">
        <f ca="1">IFERROR(RANK(order!BC271,order!BC$3:BC$554,0),"")</f>
        <v/>
      </c>
      <c r="BD271" s="10" t="str">
        <f ca="1">IFERROR(RANK(order!BD271,order!BD$3:BD$554,0),"")</f>
        <v/>
      </c>
      <c r="BE271" s="10" t="str">
        <f ca="1">IFERROR(RANK(order!BE271,order!BE$3:BE$554,0),"")</f>
        <v/>
      </c>
      <c r="BF271" s="4" t="str">
        <f ca="1">IFERROR(RANK(order!BF271,order!BF$3:BF$554,0),"")</f>
        <v/>
      </c>
      <c r="BG271" s="4" t="str">
        <f ca="1">IFERROR(RANK(order!BG271,order!BG$3:BG$554,0),"")</f>
        <v/>
      </c>
      <c r="BH271" s="4" t="str">
        <f ca="1">IFERROR(RANK(order!BH271,order!BH$3:BH$554,0),"")</f>
        <v/>
      </c>
      <c r="BI271" s="10" t="str">
        <f ca="1">IFERROR(RANK(order!BI271,order!BI$3:BI$554,0),"")</f>
        <v/>
      </c>
      <c r="BJ271" s="10" t="str">
        <f ca="1">IFERROR(RANK(order!BJ271,order!BJ$3:BJ$554,0),"")</f>
        <v/>
      </c>
      <c r="BK271" s="10" t="str">
        <f ca="1">IFERROR(RANK(order!BK271,order!BK$3:BK$554,0),"")</f>
        <v/>
      </c>
      <c r="BL271" s="4" t="str">
        <f ca="1">IFERROR(RANK(order!BL271,order!BL$3:BL$554,0),"")</f>
        <v/>
      </c>
      <c r="BM271" s="4" t="str">
        <f ca="1">IFERROR(RANK(order!BM271,order!BM$3:BM$554,0),"")</f>
        <v/>
      </c>
      <c r="BN271" s="4" t="str">
        <f ca="1">IFERROR(RANK(order!BN271,order!BN$3:BN$554,0),"")</f>
        <v/>
      </c>
      <c r="BO271" s="10" t="str">
        <f ca="1">IFERROR(RANK(order!BO271,order!BO$3:BO$554,0),"")</f>
        <v/>
      </c>
      <c r="BP271" s="10" t="str">
        <f ca="1">IFERROR(RANK(order!BP271,order!BP$3:BP$554,0),"")</f>
        <v/>
      </c>
      <c r="BQ271" s="10" t="str">
        <f ca="1">IFERROR(RANK(order!BQ271,order!BQ$3:BQ$554,0),"")</f>
        <v/>
      </c>
      <c r="BR271" s="4" t="str">
        <f ca="1">IFERROR(RANK(order!BR271,order!BR$3:BR$554,0),"")</f>
        <v/>
      </c>
      <c r="BS271" s="4" t="str">
        <f ca="1">IFERROR(RANK(order!BS271,order!BS$3:BS$554,0),"")</f>
        <v/>
      </c>
      <c r="BT271" s="4" t="str">
        <f ca="1">IFERROR(RANK(order!BT271,order!BT$3:BT$554,0),"")</f>
        <v/>
      </c>
      <c r="BU271" s="95">
        <f t="shared" si="391"/>
        <v>269</v>
      </c>
      <c r="BV271" s="35" t="str">
        <f t="shared" si="392"/>
        <v>E1</v>
      </c>
      <c r="BW271" s="55">
        <f t="shared" ca="1" si="315"/>
        <v>0</v>
      </c>
      <c r="BX271" s="56" t="str">
        <f t="shared" ca="1" si="316"/>
        <v/>
      </c>
      <c r="BY271" s="56" t="str">
        <f t="shared" ca="1" si="317"/>
        <v/>
      </c>
      <c r="BZ271" s="57" t="str">
        <f t="shared" ca="1" si="318"/>
        <v/>
      </c>
      <c r="CA271" s="57" t="str">
        <f t="shared" ca="1" si="319"/>
        <v/>
      </c>
      <c r="CB271" s="58" t="str">
        <f t="shared" ca="1" si="320"/>
        <v/>
      </c>
      <c r="CC271" s="57" t="str">
        <f t="shared" ca="1" si="321"/>
        <v/>
      </c>
      <c r="CD271" s="57" t="str">
        <f t="shared" ca="1" si="322"/>
        <v/>
      </c>
      <c r="CE271" s="58" t="str">
        <f t="shared" ca="1" si="323"/>
        <v/>
      </c>
      <c r="CF271" s="59" t="str">
        <f t="shared" ca="1" si="324"/>
        <v/>
      </c>
      <c r="CG271" s="57" t="str">
        <f t="shared" ca="1" si="325"/>
        <v/>
      </c>
      <c r="CH271" s="57" t="str">
        <f t="shared" ca="1" si="326"/>
        <v/>
      </c>
      <c r="CI271" s="57" t="str">
        <f t="shared" ca="1" si="327"/>
        <v/>
      </c>
      <c r="CJ271" s="57" t="str">
        <f t="shared" ca="1" si="328"/>
        <v/>
      </c>
      <c r="CK271" s="57" t="str">
        <f t="shared" ca="1" si="329"/>
        <v/>
      </c>
      <c r="CL271" s="57" t="str">
        <f t="shared" ca="1" si="330"/>
        <v/>
      </c>
      <c r="CM271" s="57" t="str">
        <f t="shared" ca="1" si="331"/>
        <v/>
      </c>
      <c r="CN271" s="57" t="str">
        <f t="shared" ca="1" si="332"/>
        <v/>
      </c>
      <c r="CO271" s="57" t="str">
        <f t="shared" ca="1" si="333"/>
        <v/>
      </c>
      <c r="CP271" s="57" t="str">
        <f t="shared" ca="1" si="334"/>
        <v/>
      </c>
      <c r="CQ271" s="57" t="str">
        <f t="shared" ca="1" si="335"/>
        <v/>
      </c>
      <c r="CR271" s="57" t="str">
        <f t="shared" ca="1" si="336"/>
        <v/>
      </c>
      <c r="CS271" s="60" t="str">
        <f t="shared" ca="1" si="337"/>
        <v/>
      </c>
      <c r="CT271" s="60" t="str">
        <f t="shared" ca="1" si="338"/>
        <v/>
      </c>
      <c r="CU271" s="60" t="str">
        <f t="shared" ca="1" si="339"/>
        <v/>
      </c>
      <c r="CV271" s="60" t="str">
        <f t="shared" ca="1" si="340"/>
        <v/>
      </c>
      <c r="CW271" s="60" t="str">
        <f t="shared" ca="1" si="341"/>
        <v/>
      </c>
      <c r="CX271" s="60" t="str">
        <f t="shared" ca="1" si="342"/>
        <v/>
      </c>
      <c r="CY271" s="60" t="str">
        <f t="shared" ca="1" si="343"/>
        <v/>
      </c>
      <c r="CZ271" s="60" t="str">
        <f t="shared" ca="1" si="344"/>
        <v/>
      </c>
      <c r="DA271" s="65" t="str">
        <f t="shared" ca="1" si="345"/>
        <v/>
      </c>
      <c r="DB271" s="65" t="str">
        <f t="shared" ca="1" si="346"/>
        <v/>
      </c>
      <c r="DC271" s="65" t="str">
        <f t="shared" ca="1" si="347"/>
        <v/>
      </c>
      <c r="DD271" s="65" t="str">
        <f t="shared" ca="1" si="348"/>
        <v/>
      </c>
      <c r="DE271" s="65" t="str">
        <f t="shared" ca="1" si="349"/>
        <v/>
      </c>
      <c r="DF271" s="66" t="str">
        <f t="shared" ca="1" si="350"/>
        <v/>
      </c>
      <c r="DG271" s="66" t="str">
        <f t="shared" ca="1" si="351"/>
        <v/>
      </c>
      <c r="DH271" s="66" t="str">
        <f t="shared" ca="1" si="352"/>
        <v/>
      </c>
      <c r="DI271" s="66" t="str">
        <f t="shared" ca="1" si="353"/>
        <v/>
      </c>
      <c r="DJ271" s="66" t="str">
        <f t="shared" ca="1" si="354"/>
        <v/>
      </c>
      <c r="DK271" s="65" t="str">
        <f t="shared" ca="1" si="355"/>
        <v/>
      </c>
      <c r="DL271" s="65" t="str">
        <f t="shared" ca="1" si="356"/>
        <v/>
      </c>
      <c r="DM271" s="65" t="str">
        <f t="shared" ca="1" si="357"/>
        <v/>
      </c>
      <c r="DN271" s="65" t="str">
        <f t="shared" ca="1" si="358"/>
        <v/>
      </c>
      <c r="DO271" s="65" t="str">
        <f t="shared" ca="1" si="359"/>
        <v/>
      </c>
      <c r="DP271" s="65" t="str">
        <f t="shared" ca="1" si="360"/>
        <v/>
      </c>
      <c r="DQ271" s="65" t="str">
        <f t="shared" ca="1" si="361"/>
        <v/>
      </c>
      <c r="DR271" s="69" t="str">
        <f t="shared" ca="1" si="362"/>
        <v/>
      </c>
      <c r="DS271" s="69" t="str">
        <f t="shared" ca="1" si="363"/>
        <v/>
      </c>
      <c r="DT271" s="69" t="str">
        <f t="shared" ca="1" si="364"/>
        <v/>
      </c>
      <c r="DU271" s="69" t="str">
        <f t="shared" ca="1" si="365"/>
        <v/>
      </c>
      <c r="DV271" s="69" t="str">
        <f t="shared" ca="1" si="366"/>
        <v/>
      </c>
      <c r="DW271" s="69" t="str">
        <f t="shared" ca="1" si="367"/>
        <v/>
      </c>
      <c r="DX271" s="69" t="str">
        <f t="shared" ca="1" si="368"/>
        <v/>
      </c>
      <c r="DY271" s="69" t="str">
        <f t="shared" ca="1" si="369"/>
        <v/>
      </c>
      <c r="DZ271" s="72" t="str">
        <f t="shared" ca="1" si="370"/>
        <v/>
      </c>
      <c r="EA271" s="72" t="str">
        <f t="shared" ca="1" si="371"/>
        <v/>
      </c>
      <c r="EB271" s="72" t="str">
        <f t="shared" ca="1" si="372"/>
        <v/>
      </c>
      <c r="EC271" s="65" t="str">
        <f t="shared" ca="1" si="373"/>
        <v/>
      </c>
      <c r="ED271" s="65" t="str">
        <f t="shared" ca="1" si="374"/>
        <v/>
      </c>
      <c r="EE271" s="65" t="str">
        <f t="shared" ca="1" si="375"/>
        <v/>
      </c>
      <c r="EF271" s="65" t="str">
        <f t="shared" ca="1" si="376"/>
        <v/>
      </c>
      <c r="EG271" s="65" t="str">
        <f t="shared" ca="1" si="377"/>
        <v/>
      </c>
      <c r="EH271" s="65" t="str">
        <f t="shared" ca="1" si="378"/>
        <v/>
      </c>
      <c r="EI271" s="429" t="str">
        <f t="shared" ca="1" si="379"/>
        <v>No</v>
      </c>
      <c r="EJ271" s="428" t="str">
        <f t="shared" ca="1" si="380"/>
        <v/>
      </c>
      <c r="EK271" s="428" t="str">
        <f t="shared" ca="1" si="381"/>
        <v/>
      </c>
      <c r="EL271" s="65" t="str">
        <f t="shared" ca="1" si="382"/>
        <v/>
      </c>
      <c r="EM271" s="65" t="str">
        <f t="shared" ca="1" si="383"/>
        <v/>
      </c>
      <c r="EN271" s="65" t="str">
        <f t="shared" ca="1" si="384"/>
        <v/>
      </c>
      <c r="EO271" s="433" t="str">
        <f t="shared" ca="1" si="385"/>
        <v/>
      </c>
      <c r="EP271" s="433" t="str">
        <f t="shared" ca="1" si="386"/>
        <v/>
      </c>
      <c r="EQ271" s="433" t="str">
        <f t="shared" ca="1" si="387"/>
        <v/>
      </c>
      <c r="ER271" s="433" t="str">
        <f t="shared" ca="1" si="388"/>
        <v/>
      </c>
      <c r="ES271" s="433" t="str">
        <f t="shared" ca="1" si="389"/>
        <v/>
      </c>
      <c r="ET271" s="433" t="str">
        <f t="shared" ca="1" si="390"/>
        <v/>
      </c>
      <c r="EU271" s="433" t="str">
        <f ca="1">IF(OR(CO271="",CQ271=""),"",Discipline!$P$3*CO271+Discipline!$X$3*CQ271)</f>
        <v/>
      </c>
      <c r="EV271" s="433" t="str">
        <f ca="1">IF(OR(CP271="",CR271=""),"",Discipline!$P$3*CP271+Discipline!$X$3*CR271)</f>
        <v/>
      </c>
    </row>
    <row r="272" spans="1:152" x14ac:dyDescent="0.25">
      <c r="A272" s="10" t="str">
        <f ca="1">IFERROR(RANK(order!A272,order!A$3:A$554,0),"")</f>
        <v/>
      </c>
      <c r="B272" s="10" t="str">
        <f ca="1">IFERROR(RANK(order!B272,order!B$3:B$554,0),"")</f>
        <v/>
      </c>
      <c r="C272" s="10" t="str">
        <f ca="1">IFERROR(RANK(order!C272,order!C$3:C$554,0),"")</f>
        <v/>
      </c>
      <c r="D272" s="4" t="str">
        <f ca="1">IFERROR(RANK(order!D272,order!D$3:D$554,0),"")</f>
        <v/>
      </c>
      <c r="E272" s="4" t="str">
        <f ca="1">IFERROR(RANK(order!E272,order!E$3:E$554,0),"")</f>
        <v/>
      </c>
      <c r="F272" s="4" t="str">
        <f ca="1">IFERROR(RANK(order!F272,order!F$3:F$554,0),"")</f>
        <v/>
      </c>
      <c r="G272" s="10" t="str">
        <f ca="1">IFERROR(RANK(order!G272,order!G$3:G$554,0),"")</f>
        <v/>
      </c>
      <c r="H272" s="10" t="str">
        <f ca="1">IFERROR(RANK(order!H272,order!H$3:H$554,0),"")</f>
        <v/>
      </c>
      <c r="I272" s="10" t="str">
        <f ca="1">IFERROR(RANK(order!I272,order!I$3:I$554,0),"")</f>
        <v/>
      </c>
      <c r="J272" s="4" t="str">
        <f ca="1">IFERROR(RANK(order!J272,order!J$3:J$554,0),"")</f>
        <v/>
      </c>
      <c r="K272" s="4" t="str">
        <f ca="1">IFERROR(RANK(order!K272,order!K$3:K$554,0),"")</f>
        <v/>
      </c>
      <c r="L272" s="4" t="str">
        <f ca="1">IFERROR(RANK(order!L272,order!L$3:L$554,0),"")</f>
        <v/>
      </c>
      <c r="M272" s="10" t="str">
        <f ca="1">IFERROR(RANK(order!M272,order!M$3:M$554,0),"")</f>
        <v/>
      </c>
      <c r="N272" s="10" t="str">
        <f ca="1">IFERROR(RANK(order!N272,order!N$3:N$554,0),"")</f>
        <v/>
      </c>
      <c r="O272" s="10" t="str">
        <f ca="1">IFERROR(RANK(order!O272,order!O$3:O$554,0),"")</f>
        <v/>
      </c>
      <c r="P272" s="4" t="str">
        <f ca="1">IFERROR(RANK(order!P272,order!P$3:P$554,0),"")</f>
        <v/>
      </c>
      <c r="Q272" s="4" t="str">
        <f ca="1">IFERROR(RANK(order!Q272,order!Q$3:Q$554,0),"")</f>
        <v/>
      </c>
      <c r="R272" s="4" t="str">
        <f ca="1">IFERROR(RANK(order!R272,order!R$3:R$554,0),"")</f>
        <v/>
      </c>
      <c r="S272" s="10" t="str">
        <f ca="1">IFERROR(RANK(order!S272,order!S$3:S$554,0),"")</f>
        <v/>
      </c>
      <c r="T272" s="10" t="str">
        <f ca="1">IFERROR(RANK(order!T272,order!T$3:T$554,0),"")</f>
        <v/>
      </c>
      <c r="U272" s="10" t="str">
        <f ca="1">IFERROR(RANK(order!U272,order!U$3:U$554,0),"")</f>
        <v/>
      </c>
      <c r="V272" s="4" t="str">
        <f ca="1">IFERROR(RANK(order!V272,order!V$3:V$554,0),"")</f>
        <v/>
      </c>
      <c r="W272" s="4" t="str">
        <f ca="1">IFERROR(RANK(order!W272,order!W$3:W$554,0),"")</f>
        <v/>
      </c>
      <c r="X272" s="4" t="str">
        <f ca="1">IFERROR(RANK(order!X272,order!X$3:X$554,0),"")</f>
        <v/>
      </c>
      <c r="Y272" s="10" t="str">
        <f ca="1">IFERROR(RANK(order!Y272,order!Y$3:Y$554,0),"")</f>
        <v/>
      </c>
      <c r="Z272" s="10" t="str">
        <f ca="1">IFERROR(RANK(order!Z272,order!Z$3:Z$554,0),"")</f>
        <v/>
      </c>
      <c r="AA272" s="10" t="str">
        <f ca="1">IFERROR(RANK(order!AA272,order!AA$3:AA$554,0),"")</f>
        <v/>
      </c>
      <c r="AB272" s="4" t="str">
        <f ca="1">IFERROR(RANK(order!AB272,order!AB$3:AB$554,0),"")</f>
        <v/>
      </c>
      <c r="AC272" s="4" t="str">
        <f ca="1">IFERROR(RANK(order!AC272,order!AC$3:AC$554,0),"")</f>
        <v/>
      </c>
      <c r="AD272" s="4" t="str">
        <f ca="1">IFERROR(RANK(order!AD272,order!AD$3:AD$554,0),"")</f>
        <v/>
      </c>
      <c r="AE272" s="10" t="str">
        <f ca="1">IFERROR(RANK(order!AE272,order!AE$3:AE$554,0),"")</f>
        <v/>
      </c>
      <c r="AF272" s="10" t="str">
        <f ca="1">IFERROR(RANK(order!AF272,order!AF$3:AF$554,0),"")</f>
        <v/>
      </c>
      <c r="AG272" s="10" t="str">
        <f ca="1">IFERROR(RANK(order!AG272,order!AG$3:AG$554,0),"")</f>
        <v/>
      </c>
      <c r="AH272" s="4" t="str">
        <f ca="1">IFERROR(RANK(order!AH272,order!AH$3:AH$554,0),"")</f>
        <v/>
      </c>
      <c r="AI272" s="4" t="str">
        <f ca="1">IFERROR(RANK(order!AI272,order!AI$3:AI$554,0),"")</f>
        <v/>
      </c>
      <c r="AJ272" s="4" t="str">
        <f ca="1">IFERROR(RANK(order!AJ272,order!AJ$3:AJ$554,0),"")</f>
        <v/>
      </c>
      <c r="AK272" s="10" t="str">
        <f ca="1">IFERROR(RANK(order!AK272,order!AK$3:AK$554,0),"")</f>
        <v/>
      </c>
      <c r="AL272" s="10" t="str">
        <f ca="1">IFERROR(RANK(order!AL272,order!AL$3:AL$554,0),"")</f>
        <v/>
      </c>
      <c r="AM272" s="10" t="str">
        <f ca="1">IFERROR(RANK(order!AM272,order!AM$3:AM$554,0),"")</f>
        <v/>
      </c>
      <c r="AN272" s="4" t="str">
        <f ca="1">IFERROR(RANK(order!AN272,order!AN$3:AN$554,0),"")</f>
        <v/>
      </c>
      <c r="AO272" s="4" t="str">
        <f ca="1">IFERROR(RANK(order!AO272,order!AO$3:AO$554,0),"")</f>
        <v/>
      </c>
      <c r="AP272" s="4" t="str">
        <f ca="1">IFERROR(RANK(order!AP272,order!AP$3:AP$554,0),"")</f>
        <v/>
      </c>
      <c r="AQ272" s="10" t="str">
        <f ca="1">IFERROR(RANK(order!AQ272,order!AQ$3:AQ$554,0),"")</f>
        <v/>
      </c>
      <c r="AR272" s="10" t="str">
        <f ca="1">IFERROR(RANK(order!AR272,order!AR$3:AR$554,0),"")</f>
        <v/>
      </c>
      <c r="AS272" s="10" t="str">
        <f ca="1">IFERROR(RANK(order!AS272,order!AS$3:AS$554,0),"")</f>
        <v/>
      </c>
      <c r="AT272" s="4" t="str">
        <f ca="1">IFERROR(RANK(order!AT272,order!AT$3:AT$554,0),"")</f>
        <v/>
      </c>
      <c r="AU272" s="4" t="str">
        <f ca="1">IFERROR(RANK(order!AU272,order!AU$3:AU$554,0),"")</f>
        <v/>
      </c>
      <c r="AV272" s="4" t="str">
        <f ca="1">IFERROR(RANK(order!AV272,order!AV$3:AV$554,0),"")</f>
        <v/>
      </c>
      <c r="AW272" s="10" t="str">
        <f ca="1">IFERROR(RANK(order!AW272,order!AW$3:AW$554,0),"")</f>
        <v/>
      </c>
      <c r="AX272" s="10" t="str">
        <f ca="1">IFERROR(RANK(order!AX272,order!AX$3:AX$554,0),"")</f>
        <v/>
      </c>
      <c r="AY272" s="10" t="str">
        <f ca="1">IFERROR(RANK(order!AY272,order!AY$3:AY$554,0),"")</f>
        <v/>
      </c>
      <c r="AZ272" s="4" t="str">
        <f ca="1">IFERROR(RANK(order!AZ272,order!AZ$3:AZ$554,0),"")</f>
        <v/>
      </c>
      <c r="BA272" s="4" t="str">
        <f ca="1">IFERROR(RANK(order!BA272,order!BA$3:BA$554,0),"")</f>
        <v/>
      </c>
      <c r="BB272" s="4" t="str">
        <f ca="1">IFERROR(RANK(order!BB272,order!BB$3:BB$554,0),"")</f>
        <v/>
      </c>
      <c r="BC272" s="10" t="str">
        <f ca="1">IFERROR(RANK(order!BC272,order!BC$3:BC$554,0),"")</f>
        <v/>
      </c>
      <c r="BD272" s="10" t="str">
        <f ca="1">IFERROR(RANK(order!BD272,order!BD$3:BD$554,0),"")</f>
        <v/>
      </c>
      <c r="BE272" s="10" t="str">
        <f ca="1">IFERROR(RANK(order!BE272,order!BE$3:BE$554,0),"")</f>
        <v/>
      </c>
      <c r="BF272" s="4" t="str">
        <f ca="1">IFERROR(RANK(order!BF272,order!BF$3:BF$554,0),"")</f>
        <v/>
      </c>
      <c r="BG272" s="4" t="str">
        <f ca="1">IFERROR(RANK(order!BG272,order!BG$3:BG$554,0),"")</f>
        <v/>
      </c>
      <c r="BH272" s="4" t="str">
        <f ca="1">IFERROR(RANK(order!BH272,order!BH$3:BH$554,0),"")</f>
        <v/>
      </c>
      <c r="BI272" s="10" t="str">
        <f ca="1">IFERROR(RANK(order!BI272,order!BI$3:BI$554,0),"")</f>
        <v/>
      </c>
      <c r="BJ272" s="10" t="str">
        <f ca="1">IFERROR(RANK(order!BJ272,order!BJ$3:BJ$554,0),"")</f>
        <v/>
      </c>
      <c r="BK272" s="10" t="str">
        <f ca="1">IFERROR(RANK(order!BK272,order!BK$3:BK$554,0),"")</f>
        <v/>
      </c>
      <c r="BL272" s="4" t="str">
        <f ca="1">IFERROR(RANK(order!BL272,order!BL$3:BL$554,0),"")</f>
        <v/>
      </c>
      <c r="BM272" s="4" t="str">
        <f ca="1">IFERROR(RANK(order!BM272,order!BM$3:BM$554,0),"")</f>
        <v/>
      </c>
      <c r="BN272" s="4" t="str">
        <f ca="1">IFERROR(RANK(order!BN272,order!BN$3:BN$554,0),"")</f>
        <v/>
      </c>
      <c r="BO272" s="10" t="str">
        <f ca="1">IFERROR(RANK(order!BO272,order!BO$3:BO$554,0),"")</f>
        <v/>
      </c>
      <c r="BP272" s="10" t="str">
        <f ca="1">IFERROR(RANK(order!BP272,order!BP$3:BP$554,0),"")</f>
        <v/>
      </c>
      <c r="BQ272" s="10" t="str">
        <f ca="1">IFERROR(RANK(order!BQ272,order!BQ$3:BQ$554,0),"")</f>
        <v/>
      </c>
      <c r="BR272" s="4" t="str">
        <f ca="1">IFERROR(RANK(order!BR272,order!BR$3:BR$554,0),"")</f>
        <v/>
      </c>
      <c r="BS272" s="4" t="str">
        <f ca="1">IFERROR(RANK(order!BS272,order!BS$3:BS$554,0),"")</f>
        <v/>
      </c>
      <c r="BT272" s="4" t="str">
        <f ca="1">IFERROR(RANK(order!BT272,order!BT$3:BT$554,0),"")</f>
        <v/>
      </c>
      <c r="BU272" s="95">
        <f t="shared" si="391"/>
        <v>270</v>
      </c>
      <c r="BV272" s="35" t="str">
        <f t="shared" si="392"/>
        <v>E1</v>
      </c>
      <c r="BW272" s="55">
        <f t="shared" ca="1" si="315"/>
        <v>0</v>
      </c>
      <c r="BX272" s="56" t="str">
        <f t="shared" ca="1" si="316"/>
        <v/>
      </c>
      <c r="BY272" s="56" t="str">
        <f t="shared" ca="1" si="317"/>
        <v/>
      </c>
      <c r="BZ272" s="57" t="str">
        <f t="shared" ca="1" si="318"/>
        <v/>
      </c>
      <c r="CA272" s="57" t="str">
        <f t="shared" ca="1" si="319"/>
        <v/>
      </c>
      <c r="CB272" s="58" t="str">
        <f t="shared" ca="1" si="320"/>
        <v/>
      </c>
      <c r="CC272" s="57" t="str">
        <f t="shared" ca="1" si="321"/>
        <v/>
      </c>
      <c r="CD272" s="57" t="str">
        <f t="shared" ca="1" si="322"/>
        <v/>
      </c>
      <c r="CE272" s="58" t="str">
        <f t="shared" ca="1" si="323"/>
        <v/>
      </c>
      <c r="CF272" s="59" t="str">
        <f t="shared" ca="1" si="324"/>
        <v/>
      </c>
      <c r="CG272" s="57" t="str">
        <f t="shared" ca="1" si="325"/>
        <v/>
      </c>
      <c r="CH272" s="57" t="str">
        <f t="shared" ca="1" si="326"/>
        <v/>
      </c>
      <c r="CI272" s="57" t="str">
        <f t="shared" ca="1" si="327"/>
        <v/>
      </c>
      <c r="CJ272" s="57" t="str">
        <f t="shared" ca="1" si="328"/>
        <v/>
      </c>
      <c r="CK272" s="57" t="str">
        <f t="shared" ca="1" si="329"/>
        <v/>
      </c>
      <c r="CL272" s="57" t="str">
        <f t="shared" ca="1" si="330"/>
        <v/>
      </c>
      <c r="CM272" s="57" t="str">
        <f t="shared" ca="1" si="331"/>
        <v/>
      </c>
      <c r="CN272" s="57" t="str">
        <f t="shared" ca="1" si="332"/>
        <v/>
      </c>
      <c r="CO272" s="57" t="str">
        <f t="shared" ca="1" si="333"/>
        <v/>
      </c>
      <c r="CP272" s="57" t="str">
        <f t="shared" ca="1" si="334"/>
        <v/>
      </c>
      <c r="CQ272" s="57" t="str">
        <f t="shared" ca="1" si="335"/>
        <v/>
      </c>
      <c r="CR272" s="57" t="str">
        <f t="shared" ca="1" si="336"/>
        <v/>
      </c>
      <c r="CS272" s="60" t="str">
        <f t="shared" ca="1" si="337"/>
        <v/>
      </c>
      <c r="CT272" s="60" t="str">
        <f t="shared" ca="1" si="338"/>
        <v/>
      </c>
      <c r="CU272" s="60" t="str">
        <f t="shared" ca="1" si="339"/>
        <v/>
      </c>
      <c r="CV272" s="60" t="str">
        <f t="shared" ca="1" si="340"/>
        <v/>
      </c>
      <c r="CW272" s="60" t="str">
        <f t="shared" ca="1" si="341"/>
        <v/>
      </c>
      <c r="CX272" s="60" t="str">
        <f t="shared" ca="1" si="342"/>
        <v/>
      </c>
      <c r="CY272" s="60" t="str">
        <f t="shared" ca="1" si="343"/>
        <v/>
      </c>
      <c r="CZ272" s="60" t="str">
        <f t="shared" ca="1" si="344"/>
        <v/>
      </c>
      <c r="DA272" s="65" t="str">
        <f t="shared" ca="1" si="345"/>
        <v/>
      </c>
      <c r="DB272" s="65" t="str">
        <f t="shared" ca="1" si="346"/>
        <v/>
      </c>
      <c r="DC272" s="65" t="str">
        <f t="shared" ca="1" si="347"/>
        <v/>
      </c>
      <c r="DD272" s="65" t="str">
        <f t="shared" ca="1" si="348"/>
        <v/>
      </c>
      <c r="DE272" s="65" t="str">
        <f t="shared" ca="1" si="349"/>
        <v/>
      </c>
      <c r="DF272" s="66" t="str">
        <f t="shared" ca="1" si="350"/>
        <v/>
      </c>
      <c r="DG272" s="66" t="str">
        <f t="shared" ca="1" si="351"/>
        <v/>
      </c>
      <c r="DH272" s="66" t="str">
        <f t="shared" ca="1" si="352"/>
        <v/>
      </c>
      <c r="DI272" s="66" t="str">
        <f t="shared" ca="1" si="353"/>
        <v/>
      </c>
      <c r="DJ272" s="66" t="str">
        <f t="shared" ca="1" si="354"/>
        <v/>
      </c>
      <c r="DK272" s="65" t="str">
        <f t="shared" ca="1" si="355"/>
        <v/>
      </c>
      <c r="DL272" s="65" t="str">
        <f t="shared" ca="1" si="356"/>
        <v/>
      </c>
      <c r="DM272" s="65" t="str">
        <f t="shared" ca="1" si="357"/>
        <v/>
      </c>
      <c r="DN272" s="65" t="str">
        <f t="shared" ca="1" si="358"/>
        <v/>
      </c>
      <c r="DO272" s="65" t="str">
        <f t="shared" ca="1" si="359"/>
        <v/>
      </c>
      <c r="DP272" s="65" t="str">
        <f t="shared" ca="1" si="360"/>
        <v/>
      </c>
      <c r="DQ272" s="65" t="str">
        <f t="shared" ca="1" si="361"/>
        <v/>
      </c>
      <c r="DR272" s="69" t="str">
        <f t="shared" ca="1" si="362"/>
        <v/>
      </c>
      <c r="DS272" s="69" t="str">
        <f t="shared" ca="1" si="363"/>
        <v/>
      </c>
      <c r="DT272" s="69" t="str">
        <f t="shared" ca="1" si="364"/>
        <v/>
      </c>
      <c r="DU272" s="69" t="str">
        <f t="shared" ca="1" si="365"/>
        <v/>
      </c>
      <c r="DV272" s="69" t="str">
        <f t="shared" ca="1" si="366"/>
        <v/>
      </c>
      <c r="DW272" s="69" t="str">
        <f t="shared" ca="1" si="367"/>
        <v/>
      </c>
      <c r="DX272" s="69" t="str">
        <f t="shared" ca="1" si="368"/>
        <v/>
      </c>
      <c r="DY272" s="69" t="str">
        <f t="shared" ca="1" si="369"/>
        <v/>
      </c>
      <c r="DZ272" s="72" t="str">
        <f t="shared" ca="1" si="370"/>
        <v/>
      </c>
      <c r="EA272" s="72" t="str">
        <f t="shared" ca="1" si="371"/>
        <v/>
      </c>
      <c r="EB272" s="72" t="str">
        <f t="shared" ca="1" si="372"/>
        <v/>
      </c>
      <c r="EC272" s="65" t="str">
        <f t="shared" ca="1" si="373"/>
        <v/>
      </c>
      <c r="ED272" s="65" t="str">
        <f t="shared" ca="1" si="374"/>
        <v/>
      </c>
      <c r="EE272" s="65" t="str">
        <f t="shared" ca="1" si="375"/>
        <v/>
      </c>
      <c r="EF272" s="65" t="str">
        <f t="shared" ca="1" si="376"/>
        <v/>
      </c>
      <c r="EG272" s="65" t="str">
        <f t="shared" ca="1" si="377"/>
        <v/>
      </c>
      <c r="EH272" s="65" t="str">
        <f t="shared" ca="1" si="378"/>
        <v/>
      </c>
      <c r="EI272" s="429" t="str">
        <f t="shared" ca="1" si="379"/>
        <v>No</v>
      </c>
      <c r="EJ272" s="428" t="str">
        <f t="shared" ca="1" si="380"/>
        <v/>
      </c>
      <c r="EK272" s="428" t="str">
        <f t="shared" ca="1" si="381"/>
        <v/>
      </c>
      <c r="EL272" s="65" t="str">
        <f t="shared" ca="1" si="382"/>
        <v/>
      </c>
      <c r="EM272" s="65" t="str">
        <f t="shared" ca="1" si="383"/>
        <v/>
      </c>
      <c r="EN272" s="65" t="str">
        <f t="shared" ca="1" si="384"/>
        <v/>
      </c>
      <c r="EO272" s="433" t="str">
        <f t="shared" ca="1" si="385"/>
        <v/>
      </c>
      <c r="EP272" s="433" t="str">
        <f t="shared" ca="1" si="386"/>
        <v/>
      </c>
      <c r="EQ272" s="433" t="str">
        <f t="shared" ca="1" si="387"/>
        <v/>
      </c>
      <c r="ER272" s="433" t="str">
        <f t="shared" ca="1" si="388"/>
        <v/>
      </c>
      <c r="ES272" s="433" t="str">
        <f t="shared" ca="1" si="389"/>
        <v/>
      </c>
      <c r="ET272" s="433" t="str">
        <f t="shared" ca="1" si="390"/>
        <v/>
      </c>
      <c r="EU272" s="433" t="str">
        <f ca="1">IF(OR(CO272="",CQ272=""),"",Discipline!$P$3*CO272+Discipline!$X$3*CQ272)</f>
        <v/>
      </c>
      <c r="EV272" s="433" t="str">
        <f ca="1">IF(OR(CP272="",CR272=""),"",Discipline!$P$3*CP272+Discipline!$X$3*CR272)</f>
        <v/>
      </c>
    </row>
    <row r="273" spans="1:152" x14ac:dyDescent="0.25">
      <c r="A273" s="10" t="str">
        <f ca="1">IFERROR(RANK(order!A273,order!A$3:A$554,0),"")</f>
        <v/>
      </c>
      <c r="B273" s="10" t="str">
        <f ca="1">IFERROR(RANK(order!B273,order!B$3:B$554,0),"")</f>
        <v/>
      </c>
      <c r="C273" s="10" t="str">
        <f ca="1">IFERROR(RANK(order!C273,order!C$3:C$554,0),"")</f>
        <v/>
      </c>
      <c r="D273" s="4" t="str">
        <f ca="1">IFERROR(RANK(order!D273,order!D$3:D$554,0),"")</f>
        <v/>
      </c>
      <c r="E273" s="4" t="str">
        <f ca="1">IFERROR(RANK(order!E273,order!E$3:E$554,0),"")</f>
        <v/>
      </c>
      <c r="F273" s="4" t="str">
        <f ca="1">IFERROR(RANK(order!F273,order!F$3:F$554,0),"")</f>
        <v/>
      </c>
      <c r="G273" s="10" t="str">
        <f ca="1">IFERROR(RANK(order!G273,order!G$3:G$554,0),"")</f>
        <v/>
      </c>
      <c r="H273" s="10" t="str">
        <f ca="1">IFERROR(RANK(order!H273,order!H$3:H$554,0),"")</f>
        <v/>
      </c>
      <c r="I273" s="10" t="str">
        <f ca="1">IFERROR(RANK(order!I273,order!I$3:I$554,0),"")</f>
        <v/>
      </c>
      <c r="J273" s="4" t="str">
        <f ca="1">IFERROR(RANK(order!J273,order!J$3:J$554,0),"")</f>
        <v/>
      </c>
      <c r="K273" s="4" t="str">
        <f ca="1">IFERROR(RANK(order!K273,order!K$3:K$554,0),"")</f>
        <v/>
      </c>
      <c r="L273" s="4" t="str">
        <f ca="1">IFERROR(RANK(order!L273,order!L$3:L$554,0),"")</f>
        <v/>
      </c>
      <c r="M273" s="10" t="str">
        <f ca="1">IFERROR(RANK(order!M273,order!M$3:M$554,0),"")</f>
        <v/>
      </c>
      <c r="N273" s="10" t="str">
        <f ca="1">IFERROR(RANK(order!N273,order!N$3:N$554,0),"")</f>
        <v/>
      </c>
      <c r="O273" s="10" t="str">
        <f ca="1">IFERROR(RANK(order!O273,order!O$3:O$554,0),"")</f>
        <v/>
      </c>
      <c r="P273" s="4" t="str">
        <f ca="1">IFERROR(RANK(order!P273,order!P$3:P$554,0),"")</f>
        <v/>
      </c>
      <c r="Q273" s="4" t="str">
        <f ca="1">IFERROR(RANK(order!Q273,order!Q$3:Q$554,0),"")</f>
        <v/>
      </c>
      <c r="R273" s="4" t="str">
        <f ca="1">IFERROR(RANK(order!R273,order!R$3:R$554,0),"")</f>
        <v/>
      </c>
      <c r="S273" s="10" t="str">
        <f ca="1">IFERROR(RANK(order!S273,order!S$3:S$554,0),"")</f>
        <v/>
      </c>
      <c r="T273" s="10" t="str">
        <f ca="1">IFERROR(RANK(order!T273,order!T$3:T$554,0),"")</f>
        <v/>
      </c>
      <c r="U273" s="10" t="str">
        <f ca="1">IFERROR(RANK(order!U273,order!U$3:U$554,0),"")</f>
        <v/>
      </c>
      <c r="V273" s="4" t="str">
        <f ca="1">IFERROR(RANK(order!V273,order!V$3:V$554,0),"")</f>
        <v/>
      </c>
      <c r="W273" s="4" t="str">
        <f ca="1">IFERROR(RANK(order!W273,order!W$3:W$554,0),"")</f>
        <v/>
      </c>
      <c r="X273" s="4" t="str">
        <f ca="1">IFERROR(RANK(order!X273,order!X$3:X$554,0),"")</f>
        <v/>
      </c>
      <c r="Y273" s="10" t="str">
        <f ca="1">IFERROR(RANK(order!Y273,order!Y$3:Y$554,0),"")</f>
        <v/>
      </c>
      <c r="Z273" s="10" t="str">
        <f ca="1">IFERROR(RANK(order!Z273,order!Z$3:Z$554,0),"")</f>
        <v/>
      </c>
      <c r="AA273" s="10" t="str">
        <f ca="1">IFERROR(RANK(order!AA273,order!AA$3:AA$554,0),"")</f>
        <v/>
      </c>
      <c r="AB273" s="4" t="str">
        <f ca="1">IFERROR(RANK(order!AB273,order!AB$3:AB$554,0),"")</f>
        <v/>
      </c>
      <c r="AC273" s="4" t="str">
        <f ca="1">IFERROR(RANK(order!AC273,order!AC$3:AC$554,0),"")</f>
        <v/>
      </c>
      <c r="AD273" s="4" t="str">
        <f ca="1">IFERROR(RANK(order!AD273,order!AD$3:AD$554,0),"")</f>
        <v/>
      </c>
      <c r="AE273" s="10" t="str">
        <f ca="1">IFERROR(RANK(order!AE273,order!AE$3:AE$554,0),"")</f>
        <v/>
      </c>
      <c r="AF273" s="10" t="str">
        <f ca="1">IFERROR(RANK(order!AF273,order!AF$3:AF$554,0),"")</f>
        <v/>
      </c>
      <c r="AG273" s="10" t="str">
        <f ca="1">IFERROR(RANK(order!AG273,order!AG$3:AG$554,0),"")</f>
        <v/>
      </c>
      <c r="AH273" s="4" t="str">
        <f ca="1">IFERROR(RANK(order!AH273,order!AH$3:AH$554,0),"")</f>
        <v/>
      </c>
      <c r="AI273" s="4" t="str">
        <f ca="1">IFERROR(RANK(order!AI273,order!AI$3:AI$554,0),"")</f>
        <v/>
      </c>
      <c r="AJ273" s="4" t="str">
        <f ca="1">IFERROR(RANK(order!AJ273,order!AJ$3:AJ$554,0),"")</f>
        <v/>
      </c>
      <c r="AK273" s="10" t="str">
        <f ca="1">IFERROR(RANK(order!AK273,order!AK$3:AK$554,0),"")</f>
        <v/>
      </c>
      <c r="AL273" s="10" t="str">
        <f ca="1">IFERROR(RANK(order!AL273,order!AL$3:AL$554,0),"")</f>
        <v/>
      </c>
      <c r="AM273" s="10" t="str">
        <f ca="1">IFERROR(RANK(order!AM273,order!AM$3:AM$554,0),"")</f>
        <v/>
      </c>
      <c r="AN273" s="4" t="str">
        <f ca="1">IFERROR(RANK(order!AN273,order!AN$3:AN$554,0),"")</f>
        <v/>
      </c>
      <c r="AO273" s="4" t="str">
        <f ca="1">IFERROR(RANK(order!AO273,order!AO$3:AO$554,0),"")</f>
        <v/>
      </c>
      <c r="AP273" s="4" t="str">
        <f ca="1">IFERROR(RANK(order!AP273,order!AP$3:AP$554,0),"")</f>
        <v/>
      </c>
      <c r="AQ273" s="10" t="str">
        <f ca="1">IFERROR(RANK(order!AQ273,order!AQ$3:AQ$554,0),"")</f>
        <v/>
      </c>
      <c r="AR273" s="10" t="str">
        <f ca="1">IFERROR(RANK(order!AR273,order!AR$3:AR$554,0),"")</f>
        <v/>
      </c>
      <c r="AS273" s="10" t="str">
        <f ca="1">IFERROR(RANK(order!AS273,order!AS$3:AS$554,0),"")</f>
        <v/>
      </c>
      <c r="AT273" s="4" t="str">
        <f ca="1">IFERROR(RANK(order!AT273,order!AT$3:AT$554,0),"")</f>
        <v/>
      </c>
      <c r="AU273" s="4" t="str">
        <f ca="1">IFERROR(RANK(order!AU273,order!AU$3:AU$554,0),"")</f>
        <v/>
      </c>
      <c r="AV273" s="4" t="str">
        <f ca="1">IFERROR(RANK(order!AV273,order!AV$3:AV$554,0),"")</f>
        <v/>
      </c>
      <c r="AW273" s="10" t="str">
        <f ca="1">IFERROR(RANK(order!AW273,order!AW$3:AW$554,0),"")</f>
        <v/>
      </c>
      <c r="AX273" s="10" t="str">
        <f ca="1">IFERROR(RANK(order!AX273,order!AX$3:AX$554,0),"")</f>
        <v/>
      </c>
      <c r="AY273" s="10" t="str">
        <f ca="1">IFERROR(RANK(order!AY273,order!AY$3:AY$554,0),"")</f>
        <v/>
      </c>
      <c r="AZ273" s="4" t="str">
        <f ca="1">IFERROR(RANK(order!AZ273,order!AZ$3:AZ$554,0),"")</f>
        <v/>
      </c>
      <c r="BA273" s="4" t="str">
        <f ca="1">IFERROR(RANK(order!BA273,order!BA$3:BA$554,0),"")</f>
        <v/>
      </c>
      <c r="BB273" s="4" t="str">
        <f ca="1">IFERROR(RANK(order!BB273,order!BB$3:BB$554,0),"")</f>
        <v/>
      </c>
      <c r="BC273" s="10" t="str">
        <f ca="1">IFERROR(RANK(order!BC273,order!BC$3:BC$554,0),"")</f>
        <v/>
      </c>
      <c r="BD273" s="10" t="str">
        <f ca="1">IFERROR(RANK(order!BD273,order!BD$3:BD$554,0),"")</f>
        <v/>
      </c>
      <c r="BE273" s="10" t="str">
        <f ca="1">IFERROR(RANK(order!BE273,order!BE$3:BE$554,0),"")</f>
        <v/>
      </c>
      <c r="BF273" s="4" t="str">
        <f ca="1">IFERROR(RANK(order!BF273,order!BF$3:BF$554,0),"")</f>
        <v/>
      </c>
      <c r="BG273" s="4" t="str">
        <f ca="1">IFERROR(RANK(order!BG273,order!BG$3:BG$554,0),"")</f>
        <v/>
      </c>
      <c r="BH273" s="4" t="str">
        <f ca="1">IFERROR(RANK(order!BH273,order!BH$3:BH$554,0),"")</f>
        <v/>
      </c>
      <c r="BI273" s="10" t="str">
        <f ca="1">IFERROR(RANK(order!BI273,order!BI$3:BI$554,0),"")</f>
        <v/>
      </c>
      <c r="BJ273" s="10" t="str">
        <f ca="1">IFERROR(RANK(order!BJ273,order!BJ$3:BJ$554,0),"")</f>
        <v/>
      </c>
      <c r="BK273" s="10" t="str">
        <f ca="1">IFERROR(RANK(order!BK273,order!BK$3:BK$554,0),"")</f>
        <v/>
      </c>
      <c r="BL273" s="4" t="str">
        <f ca="1">IFERROR(RANK(order!BL273,order!BL$3:BL$554,0),"")</f>
        <v/>
      </c>
      <c r="BM273" s="4" t="str">
        <f ca="1">IFERROR(RANK(order!BM273,order!BM$3:BM$554,0),"")</f>
        <v/>
      </c>
      <c r="BN273" s="4" t="str">
        <f ca="1">IFERROR(RANK(order!BN273,order!BN$3:BN$554,0),"")</f>
        <v/>
      </c>
      <c r="BO273" s="10" t="str">
        <f ca="1">IFERROR(RANK(order!BO273,order!BO$3:BO$554,0),"")</f>
        <v/>
      </c>
      <c r="BP273" s="10" t="str">
        <f ca="1">IFERROR(RANK(order!BP273,order!BP$3:BP$554,0),"")</f>
        <v/>
      </c>
      <c r="BQ273" s="10" t="str">
        <f ca="1">IFERROR(RANK(order!BQ273,order!BQ$3:BQ$554,0),"")</f>
        <v/>
      </c>
      <c r="BR273" s="4" t="str">
        <f ca="1">IFERROR(RANK(order!BR273,order!BR$3:BR$554,0),"")</f>
        <v/>
      </c>
      <c r="BS273" s="4" t="str">
        <f ca="1">IFERROR(RANK(order!BS273,order!BS$3:BS$554,0),"")</f>
        <v/>
      </c>
      <c r="BT273" s="4" t="str">
        <f ca="1">IFERROR(RANK(order!BT273,order!BT$3:BT$554,0),"")</f>
        <v/>
      </c>
      <c r="BU273" s="95">
        <f t="shared" si="391"/>
        <v>271</v>
      </c>
      <c r="BV273" s="35" t="str">
        <f t="shared" si="392"/>
        <v>E1</v>
      </c>
      <c r="BW273" s="55">
        <f t="shared" ca="1" si="315"/>
        <v>0</v>
      </c>
      <c r="BX273" s="56" t="str">
        <f t="shared" ca="1" si="316"/>
        <v/>
      </c>
      <c r="BY273" s="56" t="str">
        <f t="shared" ca="1" si="317"/>
        <v/>
      </c>
      <c r="BZ273" s="57" t="str">
        <f t="shared" ca="1" si="318"/>
        <v/>
      </c>
      <c r="CA273" s="57" t="str">
        <f t="shared" ca="1" si="319"/>
        <v/>
      </c>
      <c r="CB273" s="58" t="str">
        <f t="shared" ca="1" si="320"/>
        <v/>
      </c>
      <c r="CC273" s="57" t="str">
        <f t="shared" ca="1" si="321"/>
        <v/>
      </c>
      <c r="CD273" s="57" t="str">
        <f t="shared" ca="1" si="322"/>
        <v/>
      </c>
      <c r="CE273" s="58" t="str">
        <f t="shared" ca="1" si="323"/>
        <v/>
      </c>
      <c r="CF273" s="59" t="str">
        <f t="shared" ca="1" si="324"/>
        <v/>
      </c>
      <c r="CG273" s="57" t="str">
        <f t="shared" ca="1" si="325"/>
        <v/>
      </c>
      <c r="CH273" s="57" t="str">
        <f t="shared" ca="1" si="326"/>
        <v/>
      </c>
      <c r="CI273" s="57" t="str">
        <f t="shared" ca="1" si="327"/>
        <v/>
      </c>
      <c r="CJ273" s="57" t="str">
        <f t="shared" ca="1" si="328"/>
        <v/>
      </c>
      <c r="CK273" s="57" t="str">
        <f t="shared" ca="1" si="329"/>
        <v/>
      </c>
      <c r="CL273" s="57" t="str">
        <f t="shared" ca="1" si="330"/>
        <v/>
      </c>
      <c r="CM273" s="57" t="str">
        <f t="shared" ca="1" si="331"/>
        <v/>
      </c>
      <c r="CN273" s="57" t="str">
        <f t="shared" ca="1" si="332"/>
        <v/>
      </c>
      <c r="CO273" s="57" t="str">
        <f t="shared" ca="1" si="333"/>
        <v/>
      </c>
      <c r="CP273" s="57" t="str">
        <f t="shared" ca="1" si="334"/>
        <v/>
      </c>
      <c r="CQ273" s="57" t="str">
        <f t="shared" ca="1" si="335"/>
        <v/>
      </c>
      <c r="CR273" s="57" t="str">
        <f t="shared" ca="1" si="336"/>
        <v/>
      </c>
      <c r="CS273" s="60" t="str">
        <f t="shared" ca="1" si="337"/>
        <v/>
      </c>
      <c r="CT273" s="60" t="str">
        <f t="shared" ca="1" si="338"/>
        <v/>
      </c>
      <c r="CU273" s="60" t="str">
        <f t="shared" ca="1" si="339"/>
        <v/>
      </c>
      <c r="CV273" s="60" t="str">
        <f t="shared" ca="1" si="340"/>
        <v/>
      </c>
      <c r="CW273" s="60" t="str">
        <f t="shared" ca="1" si="341"/>
        <v/>
      </c>
      <c r="CX273" s="60" t="str">
        <f t="shared" ca="1" si="342"/>
        <v/>
      </c>
      <c r="CY273" s="60" t="str">
        <f t="shared" ca="1" si="343"/>
        <v/>
      </c>
      <c r="CZ273" s="60" t="str">
        <f t="shared" ca="1" si="344"/>
        <v/>
      </c>
      <c r="DA273" s="65" t="str">
        <f t="shared" ca="1" si="345"/>
        <v/>
      </c>
      <c r="DB273" s="65" t="str">
        <f t="shared" ca="1" si="346"/>
        <v/>
      </c>
      <c r="DC273" s="65" t="str">
        <f t="shared" ca="1" si="347"/>
        <v/>
      </c>
      <c r="DD273" s="65" t="str">
        <f t="shared" ca="1" si="348"/>
        <v/>
      </c>
      <c r="DE273" s="65" t="str">
        <f t="shared" ca="1" si="349"/>
        <v/>
      </c>
      <c r="DF273" s="66" t="str">
        <f t="shared" ca="1" si="350"/>
        <v/>
      </c>
      <c r="DG273" s="66" t="str">
        <f t="shared" ca="1" si="351"/>
        <v/>
      </c>
      <c r="DH273" s="66" t="str">
        <f t="shared" ca="1" si="352"/>
        <v/>
      </c>
      <c r="DI273" s="66" t="str">
        <f t="shared" ca="1" si="353"/>
        <v/>
      </c>
      <c r="DJ273" s="66" t="str">
        <f t="shared" ca="1" si="354"/>
        <v/>
      </c>
      <c r="DK273" s="65" t="str">
        <f t="shared" ca="1" si="355"/>
        <v/>
      </c>
      <c r="DL273" s="65" t="str">
        <f t="shared" ca="1" si="356"/>
        <v/>
      </c>
      <c r="DM273" s="65" t="str">
        <f t="shared" ca="1" si="357"/>
        <v/>
      </c>
      <c r="DN273" s="65" t="str">
        <f t="shared" ca="1" si="358"/>
        <v/>
      </c>
      <c r="DO273" s="65" t="str">
        <f t="shared" ca="1" si="359"/>
        <v/>
      </c>
      <c r="DP273" s="65" t="str">
        <f t="shared" ca="1" si="360"/>
        <v/>
      </c>
      <c r="DQ273" s="65" t="str">
        <f t="shared" ca="1" si="361"/>
        <v/>
      </c>
      <c r="DR273" s="69" t="str">
        <f t="shared" ca="1" si="362"/>
        <v/>
      </c>
      <c r="DS273" s="69" t="str">
        <f t="shared" ca="1" si="363"/>
        <v/>
      </c>
      <c r="DT273" s="69" t="str">
        <f t="shared" ca="1" si="364"/>
        <v/>
      </c>
      <c r="DU273" s="69" t="str">
        <f t="shared" ca="1" si="365"/>
        <v/>
      </c>
      <c r="DV273" s="69" t="str">
        <f t="shared" ca="1" si="366"/>
        <v/>
      </c>
      <c r="DW273" s="69" t="str">
        <f t="shared" ca="1" si="367"/>
        <v/>
      </c>
      <c r="DX273" s="69" t="str">
        <f t="shared" ca="1" si="368"/>
        <v/>
      </c>
      <c r="DY273" s="69" t="str">
        <f t="shared" ca="1" si="369"/>
        <v/>
      </c>
      <c r="DZ273" s="72" t="str">
        <f t="shared" ca="1" si="370"/>
        <v/>
      </c>
      <c r="EA273" s="72" t="str">
        <f t="shared" ca="1" si="371"/>
        <v/>
      </c>
      <c r="EB273" s="72" t="str">
        <f t="shared" ca="1" si="372"/>
        <v/>
      </c>
      <c r="EC273" s="65" t="str">
        <f t="shared" ca="1" si="373"/>
        <v/>
      </c>
      <c r="ED273" s="65" t="str">
        <f t="shared" ca="1" si="374"/>
        <v/>
      </c>
      <c r="EE273" s="65" t="str">
        <f t="shared" ca="1" si="375"/>
        <v/>
      </c>
      <c r="EF273" s="65" t="str">
        <f t="shared" ca="1" si="376"/>
        <v/>
      </c>
      <c r="EG273" s="65" t="str">
        <f t="shared" ca="1" si="377"/>
        <v/>
      </c>
      <c r="EH273" s="65" t="str">
        <f t="shared" ca="1" si="378"/>
        <v/>
      </c>
      <c r="EI273" s="429" t="str">
        <f t="shared" ca="1" si="379"/>
        <v>No</v>
      </c>
      <c r="EJ273" s="428" t="str">
        <f t="shared" ca="1" si="380"/>
        <v/>
      </c>
      <c r="EK273" s="428" t="str">
        <f t="shared" ca="1" si="381"/>
        <v/>
      </c>
      <c r="EL273" s="65" t="str">
        <f t="shared" ca="1" si="382"/>
        <v/>
      </c>
      <c r="EM273" s="65" t="str">
        <f t="shared" ca="1" si="383"/>
        <v/>
      </c>
      <c r="EN273" s="65" t="str">
        <f t="shared" ca="1" si="384"/>
        <v/>
      </c>
      <c r="EO273" s="433" t="str">
        <f t="shared" ca="1" si="385"/>
        <v/>
      </c>
      <c r="EP273" s="433" t="str">
        <f t="shared" ca="1" si="386"/>
        <v/>
      </c>
      <c r="EQ273" s="433" t="str">
        <f t="shared" ca="1" si="387"/>
        <v/>
      </c>
      <c r="ER273" s="433" t="str">
        <f t="shared" ca="1" si="388"/>
        <v/>
      </c>
      <c r="ES273" s="433" t="str">
        <f t="shared" ca="1" si="389"/>
        <v/>
      </c>
      <c r="ET273" s="433" t="str">
        <f t="shared" ca="1" si="390"/>
        <v/>
      </c>
      <c r="EU273" s="433" t="str">
        <f ca="1">IF(OR(CO273="",CQ273=""),"",Discipline!$P$3*CO273+Discipline!$X$3*CQ273)</f>
        <v/>
      </c>
      <c r="EV273" s="433" t="str">
        <f ca="1">IF(OR(CP273="",CR273=""),"",Discipline!$P$3*CP273+Discipline!$X$3*CR273)</f>
        <v/>
      </c>
    </row>
    <row r="274" spans="1:152" x14ac:dyDescent="0.25">
      <c r="A274" s="10" t="str">
        <f ca="1">IFERROR(RANK(order!A274,order!A$3:A$554,0),"")</f>
        <v/>
      </c>
      <c r="B274" s="10" t="str">
        <f ca="1">IFERROR(RANK(order!B274,order!B$3:B$554,0),"")</f>
        <v/>
      </c>
      <c r="C274" s="10" t="str">
        <f ca="1">IFERROR(RANK(order!C274,order!C$3:C$554,0),"")</f>
        <v/>
      </c>
      <c r="D274" s="4" t="str">
        <f ca="1">IFERROR(RANK(order!D274,order!D$3:D$554,0),"")</f>
        <v/>
      </c>
      <c r="E274" s="4" t="str">
        <f ca="1">IFERROR(RANK(order!E274,order!E$3:E$554,0),"")</f>
        <v/>
      </c>
      <c r="F274" s="4" t="str">
        <f ca="1">IFERROR(RANK(order!F274,order!F$3:F$554,0),"")</f>
        <v/>
      </c>
      <c r="G274" s="10" t="str">
        <f ca="1">IFERROR(RANK(order!G274,order!G$3:G$554,0),"")</f>
        <v/>
      </c>
      <c r="H274" s="10" t="str">
        <f ca="1">IFERROR(RANK(order!H274,order!H$3:H$554,0),"")</f>
        <v/>
      </c>
      <c r="I274" s="10" t="str">
        <f ca="1">IFERROR(RANK(order!I274,order!I$3:I$554,0),"")</f>
        <v/>
      </c>
      <c r="J274" s="4" t="str">
        <f ca="1">IFERROR(RANK(order!J274,order!J$3:J$554,0),"")</f>
        <v/>
      </c>
      <c r="K274" s="4" t="str">
        <f ca="1">IFERROR(RANK(order!K274,order!K$3:K$554,0),"")</f>
        <v/>
      </c>
      <c r="L274" s="4" t="str">
        <f ca="1">IFERROR(RANK(order!L274,order!L$3:L$554,0),"")</f>
        <v/>
      </c>
      <c r="M274" s="10" t="str">
        <f ca="1">IFERROR(RANK(order!M274,order!M$3:M$554,0),"")</f>
        <v/>
      </c>
      <c r="N274" s="10" t="str">
        <f ca="1">IFERROR(RANK(order!N274,order!N$3:N$554,0),"")</f>
        <v/>
      </c>
      <c r="O274" s="10" t="str">
        <f ca="1">IFERROR(RANK(order!O274,order!O$3:O$554,0),"")</f>
        <v/>
      </c>
      <c r="P274" s="4" t="str">
        <f ca="1">IFERROR(RANK(order!P274,order!P$3:P$554,0),"")</f>
        <v/>
      </c>
      <c r="Q274" s="4" t="str">
        <f ca="1">IFERROR(RANK(order!Q274,order!Q$3:Q$554,0),"")</f>
        <v/>
      </c>
      <c r="R274" s="4" t="str">
        <f ca="1">IFERROR(RANK(order!R274,order!R$3:R$554,0),"")</f>
        <v/>
      </c>
      <c r="S274" s="10" t="str">
        <f ca="1">IFERROR(RANK(order!S274,order!S$3:S$554,0),"")</f>
        <v/>
      </c>
      <c r="T274" s="10" t="str">
        <f ca="1">IFERROR(RANK(order!T274,order!T$3:T$554,0),"")</f>
        <v/>
      </c>
      <c r="U274" s="10" t="str">
        <f ca="1">IFERROR(RANK(order!U274,order!U$3:U$554,0),"")</f>
        <v/>
      </c>
      <c r="V274" s="4" t="str">
        <f ca="1">IFERROR(RANK(order!V274,order!V$3:V$554,0),"")</f>
        <v/>
      </c>
      <c r="W274" s="4" t="str">
        <f ca="1">IFERROR(RANK(order!W274,order!W$3:W$554,0),"")</f>
        <v/>
      </c>
      <c r="X274" s="4" t="str">
        <f ca="1">IFERROR(RANK(order!X274,order!X$3:X$554,0),"")</f>
        <v/>
      </c>
      <c r="Y274" s="10" t="str">
        <f ca="1">IFERROR(RANK(order!Y274,order!Y$3:Y$554,0),"")</f>
        <v/>
      </c>
      <c r="Z274" s="10" t="str">
        <f ca="1">IFERROR(RANK(order!Z274,order!Z$3:Z$554,0),"")</f>
        <v/>
      </c>
      <c r="AA274" s="10" t="str">
        <f ca="1">IFERROR(RANK(order!AA274,order!AA$3:AA$554,0),"")</f>
        <v/>
      </c>
      <c r="AB274" s="4" t="str">
        <f ca="1">IFERROR(RANK(order!AB274,order!AB$3:AB$554,0),"")</f>
        <v/>
      </c>
      <c r="AC274" s="4" t="str">
        <f ca="1">IFERROR(RANK(order!AC274,order!AC$3:AC$554,0),"")</f>
        <v/>
      </c>
      <c r="AD274" s="4" t="str">
        <f ca="1">IFERROR(RANK(order!AD274,order!AD$3:AD$554,0),"")</f>
        <v/>
      </c>
      <c r="AE274" s="10" t="str">
        <f ca="1">IFERROR(RANK(order!AE274,order!AE$3:AE$554,0),"")</f>
        <v/>
      </c>
      <c r="AF274" s="10" t="str">
        <f ca="1">IFERROR(RANK(order!AF274,order!AF$3:AF$554,0),"")</f>
        <v/>
      </c>
      <c r="AG274" s="10" t="str">
        <f ca="1">IFERROR(RANK(order!AG274,order!AG$3:AG$554,0),"")</f>
        <v/>
      </c>
      <c r="AH274" s="4" t="str">
        <f ca="1">IFERROR(RANK(order!AH274,order!AH$3:AH$554,0),"")</f>
        <v/>
      </c>
      <c r="AI274" s="4" t="str">
        <f ca="1">IFERROR(RANK(order!AI274,order!AI$3:AI$554,0),"")</f>
        <v/>
      </c>
      <c r="AJ274" s="4" t="str">
        <f ca="1">IFERROR(RANK(order!AJ274,order!AJ$3:AJ$554,0),"")</f>
        <v/>
      </c>
      <c r="AK274" s="10" t="str">
        <f ca="1">IFERROR(RANK(order!AK274,order!AK$3:AK$554,0),"")</f>
        <v/>
      </c>
      <c r="AL274" s="10" t="str">
        <f ca="1">IFERROR(RANK(order!AL274,order!AL$3:AL$554,0),"")</f>
        <v/>
      </c>
      <c r="AM274" s="10" t="str">
        <f ca="1">IFERROR(RANK(order!AM274,order!AM$3:AM$554,0),"")</f>
        <v/>
      </c>
      <c r="AN274" s="4" t="str">
        <f ca="1">IFERROR(RANK(order!AN274,order!AN$3:AN$554,0),"")</f>
        <v/>
      </c>
      <c r="AO274" s="4" t="str">
        <f ca="1">IFERROR(RANK(order!AO274,order!AO$3:AO$554,0),"")</f>
        <v/>
      </c>
      <c r="AP274" s="4" t="str">
        <f ca="1">IFERROR(RANK(order!AP274,order!AP$3:AP$554,0),"")</f>
        <v/>
      </c>
      <c r="AQ274" s="10" t="str">
        <f ca="1">IFERROR(RANK(order!AQ274,order!AQ$3:AQ$554,0),"")</f>
        <v/>
      </c>
      <c r="AR274" s="10" t="str">
        <f ca="1">IFERROR(RANK(order!AR274,order!AR$3:AR$554,0),"")</f>
        <v/>
      </c>
      <c r="AS274" s="10" t="str">
        <f ca="1">IFERROR(RANK(order!AS274,order!AS$3:AS$554,0),"")</f>
        <v/>
      </c>
      <c r="AT274" s="4" t="str">
        <f ca="1">IFERROR(RANK(order!AT274,order!AT$3:AT$554,0),"")</f>
        <v/>
      </c>
      <c r="AU274" s="4" t="str">
        <f ca="1">IFERROR(RANK(order!AU274,order!AU$3:AU$554,0),"")</f>
        <v/>
      </c>
      <c r="AV274" s="4" t="str">
        <f ca="1">IFERROR(RANK(order!AV274,order!AV$3:AV$554,0),"")</f>
        <v/>
      </c>
      <c r="AW274" s="10" t="str">
        <f ca="1">IFERROR(RANK(order!AW274,order!AW$3:AW$554,0),"")</f>
        <v/>
      </c>
      <c r="AX274" s="10" t="str">
        <f ca="1">IFERROR(RANK(order!AX274,order!AX$3:AX$554,0),"")</f>
        <v/>
      </c>
      <c r="AY274" s="10" t="str">
        <f ca="1">IFERROR(RANK(order!AY274,order!AY$3:AY$554,0),"")</f>
        <v/>
      </c>
      <c r="AZ274" s="4" t="str">
        <f ca="1">IFERROR(RANK(order!AZ274,order!AZ$3:AZ$554,0),"")</f>
        <v/>
      </c>
      <c r="BA274" s="4" t="str">
        <f ca="1">IFERROR(RANK(order!BA274,order!BA$3:BA$554,0),"")</f>
        <v/>
      </c>
      <c r="BB274" s="4" t="str">
        <f ca="1">IFERROR(RANK(order!BB274,order!BB$3:BB$554,0),"")</f>
        <v/>
      </c>
      <c r="BC274" s="10" t="str">
        <f ca="1">IFERROR(RANK(order!BC274,order!BC$3:BC$554,0),"")</f>
        <v/>
      </c>
      <c r="BD274" s="10" t="str">
        <f ca="1">IFERROR(RANK(order!BD274,order!BD$3:BD$554,0),"")</f>
        <v/>
      </c>
      <c r="BE274" s="10" t="str">
        <f ca="1">IFERROR(RANK(order!BE274,order!BE$3:BE$554,0),"")</f>
        <v/>
      </c>
      <c r="BF274" s="4" t="str">
        <f ca="1">IFERROR(RANK(order!BF274,order!BF$3:BF$554,0),"")</f>
        <v/>
      </c>
      <c r="BG274" s="4" t="str">
        <f ca="1">IFERROR(RANK(order!BG274,order!BG$3:BG$554,0),"")</f>
        <v/>
      </c>
      <c r="BH274" s="4" t="str">
        <f ca="1">IFERROR(RANK(order!BH274,order!BH$3:BH$554,0),"")</f>
        <v/>
      </c>
      <c r="BI274" s="10" t="str">
        <f ca="1">IFERROR(RANK(order!BI274,order!BI$3:BI$554,0),"")</f>
        <v/>
      </c>
      <c r="BJ274" s="10" t="str">
        <f ca="1">IFERROR(RANK(order!BJ274,order!BJ$3:BJ$554,0),"")</f>
        <v/>
      </c>
      <c r="BK274" s="10" t="str">
        <f ca="1">IFERROR(RANK(order!BK274,order!BK$3:BK$554,0),"")</f>
        <v/>
      </c>
      <c r="BL274" s="4" t="str">
        <f ca="1">IFERROR(RANK(order!BL274,order!BL$3:BL$554,0),"")</f>
        <v/>
      </c>
      <c r="BM274" s="4" t="str">
        <f ca="1">IFERROR(RANK(order!BM274,order!BM$3:BM$554,0),"")</f>
        <v/>
      </c>
      <c r="BN274" s="4" t="str">
        <f ca="1">IFERROR(RANK(order!BN274,order!BN$3:BN$554,0),"")</f>
        <v/>
      </c>
      <c r="BO274" s="10" t="str">
        <f ca="1">IFERROR(RANK(order!BO274,order!BO$3:BO$554,0),"")</f>
        <v/>
      </c>
      <c r="BP274" s="10" t="str">
        <f ca="1">IFERROR(RANK(order!BP274,order!BP$3:BP$554,0),"")</f>
        <v/>
      </c>
      <c r="BQ274" s="10" t="str">
        <f ca="1">IFERROR(RANK(order!BQ274,order!BQ$3:BQ$554,0),"")</f>
        <v/>
      </c>
      <c r="BR274" s="4" t="str">
        <f ca="1">IFERROR(RANK(order!BR274,order!BR$3:BR$554,0),"")</f>
        <v/>
      </c>
      <c r="BS274" s="4" t="str">
        <f ca="1">IFERROR(RANK(order!BS274,order!BS$3:BS$554,0),"")</f>
        <v/>
      </c>
      <c r="BT274" s="4" t="str">
        <f ca="1">IFERROR(RANK(order!BT274,order!BT$3:BT$554,0),"")</f>
        <v/>
      </c>
      <c r="BU274" s="95">
        <f t="shared" si="391"/>
        <v>272</v>
      </c>
      <c r="BV274" s="35" t="str">
        <f t="shared" si="392"/>
        <v>E1</v>
      </c>
      <c r="BW274" s="55">
        <f t="shared" ca="1" si="315"/>
        <v>0</v>
      </c>
      <c r="BX274" s="56" t="str">
        <f t="shared" ca="1" si="316"/>
        <v/>
      </c>
      <c r="BY274" s="56" t="str">
        <f t="shared" ca="1" si="317"/>
        <v/>
      </c>
      <c r="BZ274" s="57" t="str">
        <f t="shared" ca="1" si="318"/>
        <v/>
      </c>
      <c r="CA274" s="57" t="str">
        <f t="shared" ca="1" si="319"/>
        <v/>
      </c>
      <c r="CB274" s="58" t="str">
        <f t="shared" ca="1" si="320"/>
        <v/>
      </c>
      <c r="CC274" s="57" t="str">
        <f t="shared" ca="1" si="321"/>
        <v/>
      </c>
      <c r="CD274" s="57" t="str">
        <f t="shared" ca="1" si="322"/>
        <v/>
      </c>
      <c r="CE274" s="58" t="str">
        <f t="shared" ca="1" si="323"/>
        <v/>
      </c>
      <c r="CF274" s="59" t="str">
        <f t="shared" ca="1" si="324"/>
        <v/>
      </c>
      <c r="CG274" s="57" t="str">
        <f t="shared" ca="1" si="325"/>
        <v/>
      </c>
      <c r="CH274" s="57" t="str">
        <f t="shared" ca="1" si="326"/>
        <v/>
      </c>
      <c r="CI274" s="57" t="str">
        <f t="shared" ca="1" si="327"/>
        <v/>
      </c>
      <c r="CJ274" s="57" t="str">
        <f t="shared" ca="1" si="328"/>
        <v/>
      </c>
      <c r="CK274" s="57" t="str">
        <f t="shared" ca="1" si="329"/>
        <v/>
      </c>
      <c r="CL274" s="57" t="str">
        <f t="shared" ca="1" si="330"/>
        <v/>
      </c>
      <c r="CM274" s="57" t="str">
        <f t="shared" ca="1" si="331"/>
        <v/>
      </c>
      <c r="CN274" s="57" t="str">
        <f t="shared" ca="1" si="332"/>
        <v/>
      </c>
      <c r="CO274" s="57" t="str">
        <f t="shared" ca="1" si="333"/>
        <v/>
      </c>
      <c r="CP274" s="57" t="str">
        <f t="shared" ca="1" si="334"/>
        <v/>
      </c>
      <c r="CQ274" s="57" t="str">
        <f t="shared" ca="1" si="335"/>
        <v/>
      </c>
      <c r="CR274" s="57" t="str">
        <f t="shared" ca="1" si="336"/>
        <v/>
      </c>
      <c r="CS274" s="60" t="str">
        <f t="shared" ca="1" si="337"/>
        <v/>
      </c>
      <c r="CT274" s="60" t="str">
        <f t="shared" ca="1" si="338"/>
        <v/>
      </c>
      <c r="CU274" s="60" t="str">
        <f t="shared" ca="1" si="339"/>
        <v/>
      </c>
      <c r="CV274" s="60" t="str">
        <f t="shared" ca="1" si="340"/>
        <v/>
      </c>
      <c r="CW274" s="60" t="str">
        <f t="shared" ca="1" si="341"/>
        <v/>
      </c>
      <c r="CX274" s="60" t="str">
        <f t="shared" ca="1" si="342"/>
        <v/>
      </c>
      <c r="CY274" s="60" t="str">
        <f t="shared" ca="1" si="343"/>
        <v/>
      </c>
      <c r="CZ274" s="60" t="str">
        <f t="shared" ca="1" si="344"/>
        <v/>
      </c>
      <c r="DA274" s="65" t="str">
        <f t="shared" ca="1" si="345"/>
        <v/>
      </c>
      <c r="DB274" s="65" t="str">
        <f t="shared" ca="1" si="346"/>
        <v/>
      </c>
      <c r="DC274" s="65" t="str">
        <f t="shared" ca="1" si="347"/>
        <v/>
      </c>
      <c r="DD274" s="65" t="str">
        <f t="shared" ca="1" si="348"/>
        <v/>
      </c>
      <c r="DE274" s="65" t="str">
        <f t="shared" ca="1" si="349"/>
        <v/>
      </c>
      <c r="DF274" s="66" t="str">
        <f t="shared" ca="1" si="350"/>
        <v/>
      </c>
      <c r="DG274" s="66" t="str">
        <f t="shared" ca="1" si="351"/>
        <v/>
      </c>
      <c r="DH274" s="66" t="str">
        <f t="shared" ca="1" si="352"/>
        <v/>
      </c>
      <c r="DI274" s="66" t="str">
        <f t="shared" ca="1" si="353"/>
        <v/>
      </c>
      <c r="DJ274" s="66" t="str">
        <f t="shared" ca="1" si="354"/>
        <v/>
      </c>
      <c r="DK274" s="65" t="str">
        <f t="shared" ca="1" si="355"/>
        <v/>
      </c>
      <c r="DL274" s="65" t="str">
        <f t="shared" ca="1" si="356"/>
        <v/>
      </c>
      <c r="DM274" s="65" t="str">
        <f t="shared" ca="1" si="357"/>
        <v/>
      </c>
      <c r="DN274" s="65" t="str">
        <f t="shared" ca="1" si="358"/>
        <v/>
      </c>
      <c r="DO274" s="65" t="str">
        <f t="shared" ca="1" si="359"/>
        <v/>
      </c>
      <c r="DP274" s="65" t="str">
        <f t="shared" ca="1" si="360"/>
        <v/>
      </c>
      <c r="DQ274" s="65" t="str">
        <f t="shared" ca="1" si="361"/>
        <v/>
      </c>
      <c r="DR274" s="69" t="str">
        <f t="shared" ca="1" si="362"/>
        <v/>
      </c>
      <c r="DS274" s="69" t="str">
        <f t="shared" ca="1" si="363"/>
        <v/>
      </c>
      <c r="DT274" s="69" t="str">
        <f t="shared" ca="1" si="364"/>
        <v/>
      </c>
      <c r="DU274" s="69" t="str">
        <f t="shared" ca="1" si="365"/>
        <v/>
      </c>
      <c r="DV274" s="69" t="str">
        <f t="shared" ca="1" si="366"/>
        <v/>
      </c>
      <c r="DW274" s="69" t="str">
        <f t="shared" ca="1" si="367"/>
        <v/>
      </c>
      <c r="DX274" s="69" t="str">
        <f t="shared" ca="1" si="368"/>
        <v/>
      </c>
      <c r="DY274" s="69" t="str">
        <f t="shared" ca="1" si="369"/>
        <v/>
      </c>
      <c r="DZ274" s="72" t="str">
        <f t="shared" ca="1" si="370"/>
        <v/>
      </c>
      <c r="EA274" s="72" t="str">
        <f t="shared" ca="1" si="371"/>
        <v/>
      </c>
      <c r="EB274" s="72" t="str">
        <f t="shared" ca="1" si="372"/>
        <v/>
      </c>
      <c r="EC274" s="65" t="str">
        <f t="shared" ca="1" si="373"/>
        <v/>
      </c>
      <c r="ED274" s="65" t="str">
        <f t="shared" ca="1" si="374"/>
        <v/>
      </c>
      <c r="EE274" s="65" t="str">
        <f t="shared" ca="1" si="375"/>
        <v/>
      </c>
      <c r="EF274" s="65" t="str">
        <f t="shared" ca="1" si="376"/>
        <v/>
      </c>
      <c r="EG274" s="65" t="str">
        <f t="shared" ca="1" si="377"/>
        <v/>
      </c>
      <c r="EH274" s="65" t="str">
        <f t="shared" ca="1" si="378"/>
        <v/>
      </c>
      <c r="EI274" s="429" t="str">
        <f t="shared" ca="1" si="379"/>
        <v>No</v>
      </c>
      <c r="EJ274" s="428" t="str">
        <f t="shared" ca="1" si="380"/>
        <v/>
      </c>
      <c r="EK274" s="428" t="str">
        <f t="shared" ca="1" si="381"/>
        <v/>
      </c>
      <c r="EL274" s="65" t="str">
        <f t="shared" ca="1" si="382"/>
        <v/>
      </c>
      <c r="EM274" s="65" t="str">
        <f t="shared" ca="1" si="383"/>
        <v/>
      </c>
      <c r="EN274" s="65" t="str">
        <f t="shared" ca="1" si="384"/>
        <v/>
      </c>
      <c r="EO274" s="433" t="str">
        <f t="shared" ca="1" si="385"/>
        <v/>
      </c>
      <c r="EP274" s="433" t="str">
        <f t="shared" ca="1" si="386"/>
        <v/>
      </c>
      <c r="EQ274" s="433" t="str">
        <f t="shared" ca="1" si="387"/>
        <v/>
      </c>
      <c r="ER274" s="433" t="str">
        <f t="shared" ca="1" si="388"/>
        <v/>
      </c>
      <c r="ES274" s="433" t="str">
        <f t="shared" ca="1" si="389"/>
        <v/>
      </c>
      <c r="ET274" s="433" t="str">
        <f t="shared" ca="1" si="390"/>
        <v/>
      </c>
      <c r="EU274" s="433" t="str">
        <f ca="1">IF(OR(CO274="",CQ274=""),"",Discipline!$P$3*CO274+Discipline!$X$3*CQ274)</f>
        <v/>
      </c>
      <c r="EV274" s="433" t="str">
        <f ca="1">IF(OR(CP274="",CR274=""),"",Discipline!$P$3*CP274+Discipline!$X$3*CR274)</f>
        <v/>
      </c>
    </row>
    <row r="275" spans="1:152" x14ac:dyDescent="0.25">
      <c r="A275" s="10" t="str">
        <f ca="1">IFERROR(RANK(order!A275,order!A$3:A$554,0),"")</f>
        <v/>
      </c>
      <c r="B275" s="10" t="str">
        <f ca="1">IFERROR(RANK(order!B275,order!B$3:B$554,0),"")</f>
        <v/>
      </c>
      <c r="C275" s="10" t="str">
        <f ca="1">IFERROR(RANK(order!C275,order!C$3:C$554,0),"")</f>
        <v/>
      </c>
      <c r="D275" s="4" t="str">
        <f ca="1">IFERROR(RANK(order!D275,order!D$3:D$554,0),"")</f>
        <v/>
      </c>
      <c r="E275" s="4" t="str">
        <f ca="1">IFERROR(RANK(order!E275,order!E$3:E$554,0),"")</f>
        <v/>
      </c>
      <c r="F275" s="4" t="str">
        <f ca="1">IFERROR(RANK(order!F275,order!F$3:F$554,0),"")</f>
        <v/>
      </c>
      <c r="G275" s="10" t="str">
        <f ca="1">IFERROR(RANK(order!G275,order!G$3:G$554,0),"")</f>
        <v/>
      </c>
      <c r="H275" s="10" t="str">
        <f ca="1">IFERROR(RANK(order!H275,order!H$3:H$554,0),"")</f>
        <v/>
      </c>
      <c r="I275" s="10" t="str">
        <f ca="1">IFERROR(RANK(order!I275,order!I$3:I$554,0),"")</f>
        <v/>
      </c>
      <c r="J275" s="4" t="str">
        <f ca="1">IFERROR(RANK(order!J275,order!J$3:J$554,0),"")</f>
        <v/>
      </c>
      <c r="K275" s="4" t="str">
        <f ca="1">IFERROR(RANK(order!K275,order!K$3:K$554,0),"")</f>
        <v/>
      </c>
      <c r="L275" s="4" t="str">
        <f ca="1">IFERROR(RANK(order!L275,order!L$3:L$554,0),"")</f>
        <v/>
      </c>
      <c r="M275" s="10" t="str">
        <f ca="1">IFERROR(RANK(order!M275,order!M$3:M$554,0),"")</f>
        <v/>
      </c>
      <c r="N275" s="10" t="str">
        <f ca="1">IFERROR(RANK(order!N275,order!N$3:N$554,0),"")</f>
        <v/>
      </c>
      <c r="O275" s="10" t="str">
        <f ca="1">IFERROR(RANK(order!O275,order!O$3:O$554,0),"")</f>
        <v/>
      </c>
      <c r="P275" s="4" t="str">
        <f ca="1">IFERROR(RANK(order!P275,order!P$3:P$554,0),"")</f>
        <v/>
      </c>
      <c r="Q275" s="4" t="str">
        <f ca="1">IFERROR(RANK(order!Q275,order!Q$3:Q$554,0),"")</f>
        <v/>
      </c>
      <c r="R275" s="4" t="str">
        <f ca="1">IFERROR(RANK(order!R275,order!R$3:R$554,0),"")</f>
        <v/>
      </c>
      <c r="S275" s="10" t="str">
        <f ca="1">IFERROR(RANK(order!S275,order!S$3:S$554,0),"")</f>
        <v/>
      </c>
      <c r="T275" s="10" t="str">
        <f ca="1">IFERROR(RANK(order!T275,order!T$3:T$554,0),"")</f>
        <v/>
      </c>
      <c r="U275" s="10" t="str">
        <f ca="1">IFERROR(RANK(order!U275,order!U$3:U$554,0),"")</f>
        <v/>
      </c>
      <c r="V275" s="4" t="str">
        <f ca="1">IFERROR(RANK(order!V275,order!V$3:V$554,0),"")</f>
        <v/>
      </c>
      <c r="W275" s="4" t="str">
        <f ca="1">IFERROR(RANK(order!W275,order!W$3:W$554,0),"")</f>
        <v/>
      </c>
      <c r="X275" s="4" t="str">
        <f ca="1">IFERROR(RANK(order!X275,order!X$3:X$554,0),"")</f>
        <v/>
      </c>
      <c r="Y275" s="10" t="str">
        <f ca="1">IFERROR(RANK(order!Y275,order!Y$3:Y$554,0),"")</f>
        <v/>
      </c>
      <c r="Z275" s="10" t="str">
        <f ca="1">IFERROR(RANK(order!Z275,order!Z$3:Z$554,0),"")</f>
        <v/>
      </c>
      <c r="AA275" s="10" t="str">
        <f ca="1">IFERROR(RANK(order!AA275,order!AA$3:AA$554,0),"")</f>
        <v/>
      </c>
      <c r="AB275" s="4" t="str">
        <f ca="1">IFERROR(RANK(order!AB275,order!AB$3:AB$554,0),"")</f>
        <v/>
      </c>
      <c r="AC275" s="4" t="str">
        <f ca="1">IFERROR(RANK(order!AC275,order!AC$3:AC$554,0),"")</f>
        <v/>
      </c>
      <c r="AD275" s="4" t="str">
        <f ca="1">IFERROR(RANK(order!AD275,order!AD$3:AD$554,0),"")</f>
        <v/>
      </c>
      <c r="AE275" s="10" t="str">
        <f ca="1">IFERROR(RANK(order!AE275,order!AE$3:AE$554,0),"")</f>
        <v/>
      </c>
      <c r="AF275" s="10" t="str">
        <f ca="1">IFERROR(RANK(order!AF275,order!AF$3:AF$554,0),"")</f>
        <v/>
      </c>
      <c r="AG275" s="10" t="str">
        <f ca="1">IFERROR(RANK(order!AG275,order!AG$3:AG$554,0),"")</f>
        <v/>
      </c>
      <c r="AH275" s="4" t="str">
        <f ca="1">IFERROR(RANK(order!AH275,order!AH$3:AH$554,0),"")</f>
        <v/>
      </c>
      <c r="AI275" s="4" t="str">
        <f ca="1">IFERROR(RANK(order!AI275,order!AI$3:AI$554,0),"")</f>
        <v/>
      </c>
      <c r="AJ275" s="4" t="str">
        <f ca="1">IFERROR(RANK(order!AJ275,order!AJ$3:AJ$554,0),"")</f>
        <v/>
      </c>
      <c r="AK275" s="10" t="str">
        <f ca="1">IFERROR(RANK(order!AK275,order!AK$3:AK$554,0),"")</f>
        <v/>
      </c>
      <c r="AL275" s="10" t="str">
        <f ca="1">IFERROR(RANK(order!AL275,order!AL$3:AL$554,0),"")</f>
        <v/>
      </c>
      <c r="AM275" s="10" t="str">
        <f ca="1">IFERROR(RANK(order!AM275,order!AM$3:AM$554,0),"")</f>
        <v/>
      </c>
      <c r="AN275" s="4" t="str">
        <f ca="1">IFERROR(RANK(order!AN275,order!AN$3:AN$554,0),"")</f>
        <v/>
      </c>
      <c r="AO275" s="4" t="str">
        <f ca="1">IFERROR(RANK(order!AO275,order!AO$3:AO$554,0),"")</f>
        <v/>
      </c>
      <c r="AP275" s="4" t="str">
        <f ca="1">IFERROR(RANK(order!AP275,order!AP$3:AP$554,0),"")</f>
        <v/>
      </c>
      <c r="AQ275" s="10" t="str">
        <f ca="1">IFERROR(RANK(order!AQ275,order!AQ$3:AQ$554,0),"")</f>
        <v/>
      </c>
      <c r="AR275" s="10" t="str">
        <f ca="1">IFERROR(RANK(order!AR275,order!AR$3:AR$554,0),"")</f>
        <v/>
      </c>
      <c r="AS275" s="10" t="str">
        <f ca="1">IFERROR(RANK(order!AS275,order!AS$3:AS$554,0),"")</f>
        <v/>
      </c>
      <c r="AT275" s="4" t="str">
        <f ca="1">IFERROR(RANK(order!AT275,order!AT$3:AT$554,0),"")</f>
        <v/>
      </c>
      <c r="AU275" s="4" t="str">
        <f ca="1">IFERROR(RANK(order!AU275,order!AU$3:AU$554,0),"")</f>
        <v/>
      </c>
      <c r="AV275" s="4" t="str">
        <f ca="1">IFERROR(RANK(order!AV275,order!AV$3:AV$554,0),"")</f>
        <v/>
      </c>
      <c r="AW275" s="10" t="str">
        <f ca="1">IFERROR(RANK(order!AW275,order!AW$3:AW$554,0),"")</f>
        <v/>
      </c>
      <c r="AX275" s="10" t="str">
        <f ca="1">IFERROR(RANK(order!AX275,order!AX$3:AX$554,0),"")</f>
        <v/>
      </c>
      <c r="AY275" s="10" t="str">
        <f ca="1">IFERROR(RANK(order!AY275,order!AY$3:AY$554,0),"")</f>
        <v/>
      </c>
      <c r="AZ275" s="4" t="str">
        <f ca="1">IFERROR(RANK(order!AZ275,order!AZ$3:AZ$554,0),"")</f>
        <v/>
      </c>
      <c r="BA275" s="4" t="str">
        <f ca="1">IFERROR(RANK(order!BA275,order!BA$3:BA$554,0),"")</f>
        <v/>
      </c>
      <c r="BB275" s="4" t="str">
        <f ca="1">IFERROR(RANK(order!BB275,order!BB$3:BB$554,0),"")</f>
        <v/>
      </c>
      <c r="BC275" s="10" t="str">
        <f ca="1">IFERROR(RANK(order!BC275,order!BC$3:BC$554,0),"")</f>
        <v/>
      </c>
      <c r="BD275" s="10" t="str">
        <f ca="1">IFERROR(RANK(order!BD275,order!BD$3:BD$554,0),"")</f>
        <v/>
      </c>
      <c r="BE275" s="10" t="str">
        <f ca="1">IFERROR(RANK(order!BE275,order!BE$3:BE$554,0),"")</f>
        <v/>
      </c>
      <c r="BF275" s="4" t="str">
        <f ca="1">IFERROR(RANK(order!BF275,order!BF$3:BF$554,0),"")</f>
        <v/>
      </c>
      <c r="BG275" s="4" t="str">
        <f ca="1">IFERROR(RANK(order!BG275,order!BG$3:BG$554,0),"")</f>
        <v/>
      </c>
      <c r="BH275" s="4" t="str">
        <f ca="1">IFERROR(RANK(order!BH275,order!BH$3:BH$554,0),"")</f>
        <v/>
      </c>
      <c r="BI275" s="10" t="str">
        <f ca="1">IFERROR(RANK(order!BI275,order!BI$3:BI$554,0),"")</f>
        <v/>
      </c>
      <c r="BJ275" s="10" t="str">
        <f ca="1">IFERROR(RANK(order!BJ275,order!BJ$3:BJ$554,0),"")</f>
        <v/>
      </c>
      <c r="BK275" s="10" t="str">
        <f ca="1">IFERROR(RANK(order!BK275,order!BK$3:BK$554,0),"")</f>
        <v/>
      </c>
      <c r="BL275" s="4" t="str">
        <f ca="1">IFERROR(RANK(order!BL275,order!BL$3:BL$554,0),"")</f>
        <v/>
      </c>
      <c r="BM275" s="4" t="str">
        <f ca="1">IFERROR(RANK(order!BM275,order!BM$3:BM$554,0),"")</f>
        <v/>
      </c>
      <c r="BN275" s="4" t="str">
        <f ca="1">IFERROR(RANK(order!BN275,order!BN$3:BN$554,0),"")</f>
        <v/>
      </c>
      <c r="BO275" s="10" t="str">
        <f ca="1">IFERROR(RANK(order!BO275,order!BO$3:BO$554,0),"")</f>
        <v/>
      </c>
      <c r="BP275" s="10" t="str">
        <f ca="1">IFERROR(RANK(order!BP275,order!BP$3:BP$554,0),"")</f>
        <v/>
      </c>
      <c r="BQ275" s="10" t="str">
        <f ca="1">IFERROR(RANK(order!BQ275,order!BQ$3:BQ$554,0),"")</f>
        <v/>
      </c>
      <c r="BR275" s="4" t="str">
        <f ca="1">IFERROR(RANK(order!BR275,order!BR$3:BR$554,0),"")</f>
        <v/>
      </c>
      <c r="BS275" s="4" t="str">
        <f ca="1">IFERROR(RANK(order!BS275,order!BS$3:BS$554,0),"")</f>
        <v/>
      </c>
      <c r="BT275" s="4" t="str">
        <f ca="1">IFERROR(RANK(order!BT275,order!BT$3:BT$554,0),"")</f>
        <v/>
      </c>
      <c r="BU275" s="95">
        <f t="shared" si="391"/>
        <v>273</v>
      </c>
      <c r="BV275" s="35" t="str">
        <f t="shared" si="392"/>
        <v>E1</v>
      </c>
      <c r="BW275" s="55">
        <f t="shared" ca="1" si="315"/>
        <v>0</v>
      </c>
      <c r="BX275" s="56" t="str">
        <f t="shared" ca="1" si="316"/>
        <v/>
      </c>
      <c r="BY275" s="56" t="str">
        <f t="shared" ca="1" si="317"/>
        <v/>
      </c>
      <c r="BZ275" s="57" t="str">
        <f t="shared" ca="1" si="318"/>
        <v/>
      </c>
      <c r="CA275" s="57" t="str">
        <f t="shared" ca="1" si="319"/>
        <v/>
      </c>
      <c r="CB275" s="58" t="str">
        <f t="shared" ca="1" si="320"/>
        <v/>
      </c>
      <c r="CC275" s="57" t="str">
        <f t="shared" ca="1" si="321"/>
        <v/>
      </c>
      <c r="CD275" s="57" t="str">
        <f t="shared" ca="1" si="322"/>
        <v/>
      </c>
      <c r="CE275" s="58" t="str">
        <f t="shared" ca="1" si="323"/>
        <v/>
      </c>
      <c r="CF275" s="59" t="str">
        <f t="shared" ca="1" si="324"/>
        <v/>
      </c>
      <c r="CG275" s="57" t="str">
        <f t="shared" ca="1" si="325"/>
        <v/>
      </c>
      <c r="CH275" s="57" t="str">
        <f t="shared" ca="1" si="326"/>
        <v/>
      </c>
      <c r="CI275" s="57" t="str">
        <f t="shared" ca="1" si="327"/>
        <v/>
      </c>
      <c r="CJ275" s="57" t="str">
        <f t="shared" ca="1" si="328"/>
        <v/>
      </c>
      <c r="CK275" s="57" t="str">
        <f t="shared" ca="1" si="329"/>
        <v/>
      </c>
      <c r="CL275" s="57" t="str">
        <f t="shared" ca="1" si="330"/>
        <v/>
      </c>
      <c r="CM275" s="57" t="str">
        <f t="shared" ca="1" si="331"/>
        <v/>
      </c>
      <c r="CN275" s="57" t="str">
        <f t="shared" ca="1" si="332"/>
        <v/>
      </c>
      <c r="CO275" s="57" t="str">
        <f t="shared" ca="1" si="333"/>
        <v/>
      </c>
      <c r="CP275" s="57" t="str">
        <f t="shared" ca="1" si="334"/>
        <v/>
      </c>
      <c r="CQ275" s="57" t="str">
        <f t="shared" ca="1" si="335"/>
        <v/>
      </c>
      <c r="CR275" s="57" t="str">
        <f t="shared" ca="1" si="336"/>
        <v/>
      </c>
      <c r="CS275" s="60" t="str">
        <f t="shared" ca="1" si="337"/>
        <v/>
      </c>
      <c r="CT275" s="60" t="str">
        <f t="shared" ca="1" si="338"/>
        <v/>
      </c>
      <c r="CU275" s="60" t="str">
        <f t="shared" ca="1" si="339"/>
        <v/>
      </c>
      <c r="CV275" s="60" t="str">
        <f t="shared" ca="1" si="340"/>
        <v/>
      </c>
      <c r="CW275" s="60" t="str">
        <f t="shared" ca="1" si="341"/>
        <v/>
      </c>
      <c r="CX275" s="60" t="str">
        <f t="shared" ca="1" si="342"/>
        <v/>
      </c>
      <c r="CY275" s="60" t="str">
        <f t="shared" ca="1" si="343"/>
        <v/>
      </c>
      <c r="CZ275" s="60" t="str">
        <f t="shared" ca="1" si="344"/>
        <v/>
      </c>
      <c r="DA275" s="65" t="str">
        <f t="shared" ca="1" si="345"/>
        <v/>
      </c>
      <c r="DB275" s="65" t="str">
        <f t="shared" ca="1" si="346"/>
        <v/>
      </c>
      <c r="DC275" s="65" t="str">
        <f t="shared" ca="1" si="347"/>
        <v/>
      </c>
      <c r="DD275" s="65" t="str">
        <f t="shared" ca="1" si="348"/>
        <v/>
      </c>
      <c r="DE275" s="65" t="str">
        <f t="shared" ca="1" si="349"/>
        <v/>
      </c>
      <c r="DF275" s="66" t="str">
        <f t="shared" ca="1" si="350"/>
        <v/>
      </c>
      <c r="DG275" s="66" t="str">
        <f t="shared" ca="1" si="351"/>
        <v/>
      </c>
      <c r="DH275" s="66" t="str">
        <f t="shared" ca="1" si="352"/>
        <v/>
      </c>
      <c r="DI275" s="66" t="str">
        <f t="shared" ca="1" si="353"/>
        <v/>
      </c>
      <c r="DJ275" s="66" t="str">
        <f t="shared" ca="1" si="354"/>
        <v/>
      </c>
      <c r="DK275" s="65" t="str">
        <f t="shared" ca="1" si="355"/>
        <v/>
      </c>
      <c r="DL275" s="65" t="str">
        <f t="shared" ca="1" si="356"/>
        <v/>
      </c>
      <c r="DM275" s="65" t="str">
        <f t="shared" ca="1" si="357"/>
        <v/>
      </c>
      <c r="DN275" s="65" t="str">
        <f t="shared" ca="1" si="358"/>
        <v/>
      </c>
      <c r="DO275" s="65" t="str">
        <f t="shared" ca="1" si="359"/>
        <v/>
      </c>
      <c r="DP275" s="65" t="str">
        <f t="shared" ca="1" si="360"/>
        <v/>
      </c>
      <c r="DQ275" s="65" t="str">
        <f t="shared" ca="1" si="361"/>
        <v/>
      </c>
      <c r="DR275" s="69" t="str">
        <f t="shared" ca="1" si="362"/>
        <v/>
      </c>
      <c r="DS275" s="69" t="str">
        <f t="shared" ca="1" si="363"/>
        <v/>
      </c>
      <c r="DT275" s="69" t="str">
        <f t="shared" ca="1" si="364"/>
        <v/>
      </c>
      <c r="DU275" s="69" t="str">
        <f t="shared" ca="1" si="365"/>
        <v/>
      </c>
      <c r="DV275" s="69" t="str">
        <f t="shared" ca="1" si="366"/>
        <v/>
      </c>
      <c r="DW275" s="69" t="str">
        <f t="shared" ca="1" si="367"/>
        <v/>
      </c>
      <c r="DX275" s="69" t="str">
        <f t="shared" ca="1" si="368"/>
        <v/>
      </c>
      <c r="DY275" s="69" t="str">
        <f t="shared" ca="1" si="369"/>
        <v/>
      </c>
      <c r="DZ275" s="72" t="str">
        <f t="shared" ca="1" si="370"/>
        <v/>
      </c>
      <c r="EA275" s="72" t="str">
        <f t="shared" ca="1" si="371"/>
        <v/>
      </c>
      <c r="EB275" s="72" t="str">
        <f t="shared" ca="1" si="372"/>
        <v/>
      </c>
      <c r="EC275" s="65" t="str">
        <f t="shared" ca="1" si="373"/>
        <v/>
      </c>
      <c r="ED275" s="65" t="str">
        <f t="shared" ca="1" si="374"/>
        <v/>
      </c>
      <c r="EE275" s="65" t="str">
        <f t="shared" ca="1" si="375"/>
        <v/>
      </c>
      <c r="EF275" s="65" t="str">
        <f t="shared" ca="1" si="376"/>
        <v/>
      </c>
      <c r="EG275" s="65" t="str">
        <f t="shared" ca="1" si="377"/>
        <v/>
      </c>
      <c r="EH275" s="65" t="str">
        <f t="shared" ca="1" si="378"/>
        <v/>
      </c>
      <c r="EI275" s="429" t="str">
        <f t="shared" ca="1" si="379"/>
        <v>No</v>
      </c>
      <c r="EJ275" s="428" t="str">
        <f t="shared" ca="1" si="380"/>
        <v/>
      </c>
      <c r="EK275" s="428" t="str">
        <f t="shared" ca="1" si="381"/>
        <v/>
      </c>
      <c r="EL275" s="65" t="str">
        <f t="shared" ca="1" si="382"/>
        <v/>
      </c>
      <c r="EM275" s="65" t="str">
        <f t="shared" ca="1" si="383"/>
        <v/>
      </c>
      <c r="EN275" s="65" t="str">
        <f t="shared" ca="1" si="384"/>
        <v/>
      </c>
      <c r="EO275" s="433" t="str">
        <f t="shared" ca="1" si="385"/>
        <v/>
      </c>
      <c r="EP275" s="433" t="str">
        <f t="shared" ca="1" si="386"/>
        <v/>
      </c>
      <c r="EQ275" s="433" t="str">
        <f t="shared" ca="1" si="387"/>
        <v/>
      </c>
      <c r="ER275" s="433" t="str">
        <f t="shared" ca="1" si="388"/>
        <v/>
      </c>
      <c r="ES275" s="433" t="str">
        <f t="shared" ca="1" si="389"/>
        <v/>
      </c>
      <c r="ET275" s="433" t="str">
        <f t="shared" ca="1" si="390"/>
        <v/>
      </c>
      <c r="EU275" s="433" t="str">
        <f ca="1">IF(OR(CO275="",CQ275=""),"",Discipline!$P$3*CO275+Discipline!$X$3*CQ275)</f>
        <v/>
      </c>
      <c r="EV275" s="433" t="str">
        <f ca="1">IF(OR(CP275="",CR275=""),"",Discipline!$P$3*CP275+Discipline!$X$3*CR275)</f>
        <v/>
      </c>
    </row>
    <row r="276" spans="1:152" x14ac:dyDescent="0.25">
      <c r="A276" s="10" t="str">
        <f ca="1">IFERROR(RANK(order!A276,order!A$3:A$554,0),"")</f>
        <v/>
      </c>
      <c r="B276" s="10" t="str">
        <f ca="1">IFERROR(RANK(order!B276,order!B$3:B$554,0),"")</f>
        <v/>
      </c>
      <c r="C276" s="10" t="str">
        <f ca="1">IFERROR(RANK(order!C276,order!C$3:C$554,0),"")</f>
        <v/>
      </c>
      <c r="D276" s="4" t="str">
        <f ca="1">IFERROR(RANK(order!D276,order!D$3:D$554,0),"")</f>
        <v/>
      </c>
      <c r="E276" s="4" t="str">
        <f ca="1">IFERROR(RANK(order!E276,order!E$3:E$554,0),"")</f>
        <v/>
      </c>
      <c r="F276" s="4" t="str">
        <f ca="1">IFERROR(RANK(order!F276,order!F$3:F$554,0),"")</f>
        <v/>
      </c>
      <c r="G276" s="10" t="str">
        <f ca="1">IFERROR(RANK(order!G276,order!G$3:G$554,0),"")</f>
        <v/>
      </c>
      <c r="H276" s="10" t="str">
        <f ca="1">IFERROR(RANK(order!H276,order!H$3:H$554,0),"")</f>
        <v/>
      </c>
      <c r="I276" s="10" t="str">
        <f ca="1">IFERROR(RANK(order!I276,order!I$3:I$554,0),"")</f>
        <v/>
      </c>
      <c r="J276" s="4" t="str">
        <f ca="1">IFERROR(RANK(order!J276,order!J$3:J$554,0),"")</f>
        <v/>
      </c>
      <c r="K276" s="4" t="str">
        <f ca="1">IFERROR(RANK(order!K276,order!K$3:K$554,0),"")</f>
        <v/>
      </c>
      <c r="L276" s="4" t="str">
        <f ca="1">IFERROR(RANK(order!L276,order!L$3:L$554,0),"")</f>
        <v/>
      </c>
      <c r="M276" s="10" t="str">
        <f ca="1">IFERROR(RANK(order!M276,order!M$3:M$554,0),"")</f>
        <v/>
      </c>
      <c r="N276" s="10" t="str">
        <f ca="1">IFERROR(RANK(order!N276,order!N$3:N$554,0),"")</f>
        <v/>
      </c>
      <c r="O276" s="10" t="str">
        <f ca="1">IFERROR(RANK(order!O276,order!O$3:O$554,0),"")</f>
        <v/>
      </c>
      <c r="P276" s="4" t="str">
        <f ca="1">IFERROR(RANK(order!P276,order!P$3:P$554,0),"")</f>
        <v/>
      </c>
      <c r="Q276" s="4" t="str">
        <f ca="1">IFERROR(RANK(order!Q276,order!Q$3:Q$554,0),"")</f>
        <v/>
      </c>
      <c r="R276" s="4" t="str">
        <f ca="1">IFERROR(RANK(order!R276,order!R$3:R$554,0),"")</f>
        <v/>
      </c>
      <c r="S276" s="10" t="str">
        <f ca="1">IFERROR(RANK(order!S276,order!S$3:S$554,0),"")</f>
        <v/>
      </c>
      <c r="T276" s="10" t="str">
        <f ca="1">IFERROR(RANK(order!T276,order!T$3:T$554,0),"")</f>
        <v/>
      </c>
      <c r="U276" s="10" t="str">
        <f ca="1">IFERROR(RANK(order!U276,order!U$3:U$554,0),"")</f>
        <v/>
      </c>
      <c r="V276" s="4" t="str">
        <f ca="1">IFERROR(RANK(order!V276,order!V$3:V$554,0),"")</f>
        <v/>
      </c>
      <c r="W276" s="4" t="str">
        <f ca="1">IFERROR(RANK(order!W276,order!W$3:W$554,0),"")</f>
        <v/>
      </c>
      <c r="X276" s="4" t="str">
        <f ca="1">IFERROR(RANK(order!X276,order!X$3:X$554,0),"")</f>
        <v/>
      </c>
      <c r="Y276" s="10" t="str">
        <f ca="1">IFERROR(RANK(order!Y276,order!Y$3:Y$554,0),"")</f>
        <v/>
      </c>
      <c r="Z276" s="10" t="str">
        <f ca="1">IFERROR(RANK(order!Z276,order!Z$3:Z$554,0),"")</f>
        <v/>
      </c>
      <c r="AA276" s="10" t="str">
        <f ca="1">IFERROR(RANK(order!AA276,order!AA$3:AA$554,0),"")</f>
        <v/>
      </c>
      <c r="AB276" s="4" t="str">
        <f ca="1">IFERROR(RANK(order!AB276,order!AB$3:AB$554,0),"")</f>
        <v/>
      </c>
      <c r="AC276" s="4" t="str">
        <f ca="1">IFERROR(RANK(order!AC276,order!AC$3:AC$554,0),"")</f>
        <v/>
      </c>
      <c r="AD276" s="4" t="str">
        <f ca="1">IFERROR(RANK(order!AD276,order!AD$3:AD$554,0),"")</f>
        <v/>
      </c>
      <c r="AE276" s="10" t="str">
        <f ca="1">IFERROR(RANK(order!AE276,order!AE$3:AE$554,0),"")</f>
        <v/>
      </c>
      <c r="AF276" s="10" t="str">
        <f ca="1">IFERROR(RANK(order!AF276,order!AF$3:AF$554,0),"")</f>
        <v/>
      </c>
      <c r="AG276" s="10" t="str">
        <f ca="1">IFERROR(RANK(order!AG276,order!AG$3:AG$554,0),"")</f>
        <v/>
      </c>
      <c r="AH276" s="4" t="str">
        <f ca="1">IFERROR(RANK(order!AH276,order!AH$3:AH$554,0),"")</f>
        <v/>
      </c>
      <c r="AI276" s="4" t="str">
        <f ca="1">IFERROR(RANK(order!AI276,order!AI$3:AI$554,0),"")</f>
        <v/>
      </c>
      <c r="AJ276" s="4" t="str">
        <f ca="1">IFERROR(RANK(order!AJ276,order!AJ$3:AJ$554,0),"")</f>
        <v/>
      </c>
      <c r="AK276" s="10" t="str">
        <f ca="1">IFERROR(RANK(order!AK276,order!AK$3:AK$554,0),"")</f>
        <v/>
      </c>
      <c r="AL276" s="10" t="str">
        <f ca="1">IFERROR(RANK(order!AL276,order!AL$3:AL$554,0),"")</f>
        <v/>
      </c>
      <c r="AM276" s="10" t="str">
        <f ca="1">IFERROR(RANK(order!AM276,order!AM$3:AM$554,0),"")</f>
        <v/>
      </c>
      <c r="AN276" s="4" t="str">
        <f ca="1">IFERROR(RANK(order!AN276,order!AN$3:AN$554,0),"")</f>
        <v/>
      </c>
      <c r="AO276" s="4" t="str">
        <f ca="1">IFERROR(RANK(order!AO276,order!AO$3:AO$554,0),"")</f>
        <v/>
      </c>
      <c r="AP276" s="4" t="str">
        <f ca="1">IFERROR(RANK(order!AP276,order!AP$3:AP$554,0),"")</f>
        <v/>
      </c>
      <c r="AQ276" s="10" t="str">
        <f ca="1">IFERROR(RANK(order!AQ276,order!AQ$3:AQ$554,0),"")</f>
        <v/>
      </c>
      <c r="AR276" s="10" t="str">
        <f ca="1">IFERROR(RANK(order!AR276,order!AR$3:AR$554,0),"")</f>
        <v/>
      </c>
      <c r="AS276" s="10" t="str">
        <f ca="1">IFERROR(RANK(order!AS276,order!AS$3:AS$554,0),"")</f>
        <v/>
      </c>
      <c r="AT276" s="4" t="str">
        <f ca="1">IFERROR(RANK(order!AT276,order!AT$3:AT$554,0),"")</f>
        <v/>
      </c>
      <c r="AU276" s="4" t="str">
        <f ca="1">IFERROR(RANK(order!AU276,order!AU$3:AU$554,0),"")</f>
        <v/>
      </c>
      <c r="AV276" s="4" t="str">
        <f ca="1">IFERROR(RANK(order!AV276,order!AV$3:AV$554,0),"")</f>
        <v/>
      </c>
      <c r="AW276" s="10" t="str">
        <f ca="1">IFERROR(RANK(order!AW276,order!AW$3:AW$554,0),"")</f>
        <v/>
      </c>
      <c r="AX276" s="10" t="str">
        <f ca="1">IFERROR(RANK(order!AX276,order!AX$3:AX$554,0),"")</f>
        <v/>
      </c>
      <c r="AY276" s="10" t="str">
        <f ca="1">IFERROR(RANK(order!AY276,order!AY$3:AY$554,0),"")</f>
        <v/>
      </c>
      <c r="AZ276" s="4" t="str">
        <f ca="1">IFERROR(RANK(order!AZ276,order!AZ$3:AZ$554,0),"")</f>
        <v/>
      </c>
      <c r="BA276" s="4" t="str">
        <f ca="1">IFERROR(RANK(order!BA276,order!BA$3:BA$554,0),"")</f>
        <v/>
      </c>
      <c r="BB276" s="4" t="str">
        <f ca="1">IFERROR(RANK(order!BB276,order!BB$3:BB$554,0),"")</f>
        <v/>
      </c>
      <c r="BC276" s="10" t="str">
        <f ca="1">IFERROR(RANK(order!BC276,order!BC$3:BC$554,0),"")</f>
        <v/>
      </c>
      <c r="BD276" s="10" t="str">
        <f ca="1">IFERROR(RANK(order!BD276,order!BD$3:BD$554,0),"")</f>
        <v/>
      </c>
      <c r="BE276" s="10" t="str">
        <f ca="1">IFERROR(RANK(order!BE276,order!BE$3:BE$554,0),"")</f>
        <v/>
      </c>
      <c r="BF276" s="4" t="str">
        <f ca="1">IFERROR(RANK(order!BF276,order!BF$3:BF$554,0),"")</f>
        <v/>
      </c>
      <c r="BG276" s="4" t="str">
        <f ca="1">IFERROR(RANK(order!BG276,order!BG$3:BG$554,0),"")</f>
        <v/>
      </c>
      <c r="BH276" s="4" t="str">
        <f ca="1">IFERROR(RANK(order!BH276,order!BH$3:BH$554,0),"")</f>
        <v/>
      </c>
      <c r="BI276" s="10" t="str">
        <f ca="1">IFERROR(RANK(order!BI276,order!BI$3:BI$554,0),"")</f>
        <v/>
      </c>
      <c r="BJ276" s="10" t="str">
        <f ca="1">IFERROR(RANK(order!BJ276,order!BJ$3:BJ$554,0),"")</f>
        <v/>
      </c>
      <c r="BK276" s="10" t="str">
        <f ca="1">IFERROR(RANK(order!BK276,order!BK$3:BK$554,0),"")</f>
        <v/>
      </c>
      <c r="BL276" s="4" t="str">
        <f ca="1">IFERROR(RANK(order!BL276,order!BL$3:BL$554,0),"")</f>
        <v/>
      </c>
      <c r="BM276" s="4" t="str">
        <f ca="1">IFERROR(RANK(order!BM276,order!BM$3:BM$554,0),"")</f>
        <v/>
      </c>
      <c r="BN276" s="4" t="str">
        <f ca="1">IFERROR(RANK(order!BN276,order!BN$3:BN$554,0),"")</f>
        <v/>
      </c>
      <c r="BO276" s="10" t="str">
        <f ca="1">IFERROR(RANK(order!BO276,order!BO$3:BO$554,0),"")</f>
        <v/>
      </c>
      <c r="BP276" s="10" t="str">
        <f ca="1">IFERROR(RANK(order!BP276,order!BP$3:BP$554,0),"")</f>
        <v/>
      </c>
      <c r="BQ276" s="10" t="str">
        <f ca="1">IFERROR(RANK(order!BQ276,order!BQ$3:BQ$554,0),"")</f>
        <v/>
      </c>
      <c r="BR276" s="4" t="str">
        <f ca="1">IFERROR(RANK(order!BR276,order!BR$3:BR$554,0),"")</f>
        <v/>
      </c>
      <c r="BS276" s="4" t="str">
        <f ca="1">IFERROR(RANK(order!BS276,order!BS$3:BS$554,0),"")</f>
        <v/>
      </c>
      <c r="BT276" s="4" t="str">
        <f ca="1">IFERROR(RANK(order!BT276,order!BT$3:BT$554,0),"")</f>
        <v/>
      </c>
      <c r="BU276" s="95">
        <f t="shared" si="391"/>
        <v>274</v>
      </c>
      <c r="BV276" s="35" t="str">
        <f t="shared" si="392"/>
        <v>E1</v>
      </c>
      <c r="BW276" s="55">
        <f t="shared" ca="1" si="315"/>
        <v>0</v>
      </c>
      <c r="BX276" s="56" t="str">
        <f t="shared" ca="1" si="316"/>
        <v/>
      </c>
      <c r="BY276" s="56" t="str">
        <f t="shared" ca="1" si="317"/>
        <v/>
      </c>
      <c r="BZ276" s="57" t="str">
        <f t="shared" ca="1" si="318"/>
        <v/>
      </c>
      <c r="CA276" s="57" t="str">
        <f t="shared" ca="1" si="319"/>
        <v/>
      </c>
      <c r="CB276" s="58" t="str">
        <f t="shared" ca="1" si="320"/>
        <v/>
      </c>
      <c r="CC276" s="57" t="str">
        <f t="shared" ca="1" si="321"/>
        <v/>
      </c>
      <c r="CD276" s="57" t="str">
        <f t="shared" ca="1" si="322"/>
        <v/>
      </c>
      <c r="CE276" s="58" t="str">
        <f t="shared" ca="1" si="323"/>
        <v/>
      </c>
      <c r="CF276" s="59" t="str">
        <f t="shared" ca="1" si="324"/>
        <v/>
      </c>
      <c r="CG276" s="57" t="str">
        <f t="shared" ca="1" si="325"/>
        <v/>
      </c>
      <c r="CH276" s="57" t="str">
        <f t="shared" ca="1" si="326"/>
        <v/>
      </c>
      <c r="CI276" s="57" t="str">
        <f t="shared" ca="1" si="327"/>
        <v/>
      </c>
      <c r="CJ276" s="57" t="str">
        <f t="shared" ca="1" si="328"/>
        <v/>
      </c>
      <c r="CK276" s="57" t="str">
        <f t="shared" ca="1" si="329"/>
        <v/>
      </c>
      <c r="CL276" s="57" t="str">
        <f t="shared" ca="1" si="330"/>
        <v/>
      </c>
      <c r="CM276" s="57" t="str">
        <f t="shared" ca="1" si="331"/>
        <v/>
      </c>
      <c r="CN276" s="57" t="str">
        <f t="shared" ca="1" si="332"/>
        <v/>
      </c>
      <c r="CO276" s="57" t="str">
        <f t="shared" ca="1" si="333"/>
        <v/>
      </c>
      <c r="CP276" s="57" t="str">
        <f t="shared" ca="1" si="334"/>
        <v/>
      </c>
      <c r="CQ276" s="57" t="str">
        <f t="shared" ca="1" si="335"/>
        <v/>
      </c>
      <c r="CR276" s="57" t="str">
        <f t="shared" ca="1" si="336"/>
        <v/>
      </c>
      <c r="CS276" s="60" t="str">
        <f t="shared" ca="1" si="337"/>
        <v/>
      </c>
      <c r="CT276" s="60" t="str">
        <f t="shared" ca="1" si="338"/>
        <v/>
      </c>
      <c r="CU276" s="60" t="str">
        <f t="shared" ca="1" si="339"/>
        <v/>
      </c>
      <c r="CV276" s="60" t="str">
        <f t="shared" ca="1" si="340"/>
        <v/>
      </c>
      <c r="CW276" s="60" t="str">
        <f t="shared" ca="1" si="341"/>
        <v/>
      </c>
      <c r="CX276" s="60" t="str">
        <f t="shared" ca="1" si="342"/>
        <v/>
      </c>
      <c r="CY276" s="60" t="str">
        <f t="shared" ca="1" si="343"/>
        <v/>
      </c>
      <c r="CZ276" s="60" t="str">
        <f t="shared" ca="1" si="344"/>
        <v/>
      </c>
      <c r="DA276" s="65" t="str">
        <f t="shared" ca="1" si="345"/>
        <v/>
      </c>
      <c r="DB276" s="65" t="str">
        <f t="shared" ca="1" si="346"/>
        <v/>
      </c>
      <c r="DC276" s="65" t="str">
        <f t="shared" ca="1" si="347"/>
        <v/>
      </c>
      <c r="DD276" s="65" t="str">
        <f t="shared" ca="1" si="348"/>
        <v/>
      </c>
      <c r="DE276" s="65" t="str">
        <f t="shared" ca="1" si="349"/>
        <v/>
      </c>
      <c r="DF276" s="66" t="str">
        <f t="shared" ca="1" si="350"/>
        <v/>
      </c>
      <c r="DG276" s="66" t="str">
        <f t="shared" ca="1" si="351"/>
        <v/>
      </c>
      <c r="DH276" s="66" t="str">
        <f t="shared" ca="1" si="352"/>
        <v/>
      </c>
      <c r="DI276" s="66" t="str">
        <f t="shared" ca="1" si="353"/>
        <v/>
      </c>
      <c r="DJ276" s="66" t="str">
        <f t="shared" ca="1" si="354"/>
        <v/>
      </c>
      <c r="DK276" s="65" t="str">
        <f t="shared" ca="1" si="355"/>
        <v/>
      </c>
      <c r="DL276" s="65" t="str">
        <f t="shared" ca="1" si="356"/>
        <v/>
      </c>
      <c r="DM276" s="65" t="str">
        <f t="shared" ca="1" si="357"/>
        <v/>
      </c>
      <c r="DN276" s="65" t="str">
        <f t="shared" ca="1" si="358"/>
        <v/>
      </c>
      <c r="DO276" s="65" t="str">
        <f t="shared" ca="1" si="359"/>
        <v/>
      </c>
      <c r="DP276" s="65" t="str">
        <f t="shared" ca="1" si="360"/>
        <v/>
      </c>
      <c r="DQ276" s="65" t="str">
        <f t="shared" ca="1" si="361"/>
        <v/>
      </c>
      <c r="DR276" s="69" t="str">
        <f t="shared" ca="1" si="362"/>
        <v/>
      </c>
      <c r="DS276" s="69" t="str">
        <f t="shared" ca="1" si="363"/>
        <v/>
      </c>
      <c r="DT276" s="69" t="str">
        <f t="shared" ca="1" si="364"/>
        <v/>
      </c>
      <c r="DU276" s="69" t="str">
        <f t="shared" ca="1" si="365"/>
        <v/>
      </c>
      <c r="DV276" s="69" t="str">
        <f t="shared" ca="1" si="366"/>
        <v/>
      </c>
      <c r="DW276" s="69" t="str">
        <f t="shared" ca="1" si="367"/>
        <v/>
      </c>
      <c r="DX276" s="69" t="str">
        <f t="shared" ca="1" si="368"/>
        <v/>
      </c>
      <c r="DY276" s="69" t="str">
        <f t="shared" ca="1" si="369"/>
        <v/>
      </c>
      <c r="DZ276" s="72" t="str">
        <f t="shared" ca="1" si="370"/>
        <v/>
      </c>
      <c r="EA276" s="72" t="str">
        <f t="shared" ca="1" si="371"/>
        <v/>
      </c>
      <c r="EB276" s="72" t="str">
        <f t="shared" ca="1" si="372"/>
        <v/>
      </c>
      <c r="EC276" s="65" t="str">
        <f t="shared" ca="1" si="373"/>
        <v/>
      </c>
      <c r="ED276" s="65" t="str">
        <f t="shared" ca="1" si="374"/>
        <v/>
      </c>
      <c r="EE276" s="65" t="str">
        <f t="shared" ca="1" si="375"/>
        <v/>
      </c>
      <c r="EF276" s="65" t="str">
        <f t="shared" ca="1" si="376"/>
        <v/>
      </c>
      <c r="EG276" s="65" t="str">
        <f t="shared" ca="1" si="377"/>
        <v/>
      </c>
      <c r="EH276" s="65" t="str">
        <f t="shared" ca="1" si="378"/>
        <v/>
      </c>
      <c r="EI276" s="429" t="str">
        <f t="shared" ca="1" si="379"/>
        <v>No</v>
      </c>
      <c r="EJ276" s="428" t="str">
        <f t="shared" ca="1" si="380"/>
        <v/>
      </c>
      <c r="EK276" s="428" t="str">
        <f t="shared" ca="1" si="381"/>
        <v/>
      </c>
      <c r="EL276" s="65" t="str">
        <f t="shared" ca="1" si="382"/>
        <v/>
      </c>
      <c r="EM276" s="65" t="str">
        <f t="shared" ca="1" si="383"/>
        <v/>
      </c>
      <c r="EN276" s="65" t="str">
        <f t="shared" ca="1" si="384"/>
        <v/>
      </c>
      <c r="EO276" s="433" t="str">
        <f t="shared" ca="1" si="385"/>
        <v/>
      </c>
      <c r="EP276" s="433" t="str">
        <f t="shared" ca="1" si="386"/>
        <v/>
      </c>
      <c r="EQ276" s="433" t="str">
        <f t="shared" ca="1" si="387"/>
        <v/>
      </c>
      <c r="ER276" s="433" t="str">
        <f t="shared" ca="1" si="388"/>
        <v/>
      </c>
      <c r="ES276" s="433" t="str">
        <f t="shared" ca="1" si="389"/>
        <v/>
      </c>
      <c r="ET276" s="433" t="str">
        <f t="shared" ca="1" si="390"/>
        <v/>
      </c>
      <c r="EU276" s="433" t="str">
        <f ca="1">IF(OR(CO276="",CQ276=""),"",Discipline!$P$3*CO276+Discipline!$X$3*CQ276)</f>
        <v/>
      </c>
      <c r="EV276" s="433" t="str">
        <f ca="1">IF(OR(CP276="",CR276=""),"",Discipline!$P$3*CP276+Discipline!$X$3*CR276)</f>
        <v/>
      </c>
    </row>
    <row r="277" spans="1:152" x14ac:dyDescent="0.25">
      <c r="A277" s="10" t="str">
        <f ca="1">IFERROR(RANK(order!A277,order!A$3:A$554,0),"")</f>
        <v/>
      </c>
      <c r="B277" s="10" t="str">
        <f ca="1">IFERROR(RANK(order!B277,order!B$3:B$554,0),"")</f>
        <v/>
      </c>
      <c r="C277" s="10" t="str">
        <f ca="1">IFERROR(RANK(order!C277,order!C$3:C$554,0),"")</f>
        <v/>
      </c>
      <c r="D277" s="4" t="str">
        <f ca="1">IFERROR(RANK(order!D277,order!D$3:D$554,0),"")</f>
        <v/>
      </c>
      <c r="E277" s="4" t="str">
        <f ca="1">IFERROR(RANK(order!E277,order!E$3:E$554,0),"")</f>
        <v/>
      </c>
      <c r="F277" s="4" t="str">
        <f ca="1">IFERROR(RANK(order!F277,order!F$3:F$554,0),"")</f>
        <v/>
      </c>
      <c r="G277" s="10" t="str">
        <f ca="1">IFERROR(RANK(order!G277,order!G$3:G$554,0),"")</f>
        <v/>
      </c>
      <c r="H277" s="10" t="str">
        <f ca="1">IFERROR(RANK(order!H277,order!H$3:H$554,0),"")</f>
        <v/>
      </c>
      <c r="I277" s="10" t="str">
        <f ca="1">IFERROR(RANK(order!I277,order!I$3:I$554,0),"")</f>
        <v/>
      </c>
      <c r="J277" s="4" t="str">
        <f ca="1">IFERROR(RANK(order!J277,order!J$3:J$554,0),"")</f>
        <v/>
      </c>
      <c r="K277" s="4" t="str">
        <f ca="1">IFERROR(RANK(order!K277,order!K$3:K$554,0),"")</f>
        <v/>
      </c>
      <c r="L277" s="4" t="str">
        <f ca="1">IFERROR(RANK(order!L277,order!L$3:L$554,0),"")</f>
        <v/>
      </c>
      <c r="M277" s="10" t="str">
        <f ca="1">IFERROR(RANK(order!M277,order!M$3:M$554,0),"")</f>
        <v/>
      </c>
      <c r="N277" s="10" t="str">
        <f ca="1">IFERROR(RANK(order!N277,order!N$3:N$554,0),"")</f>
        <v/>
      </c>
      <c r="O277" s="10" t="str">
        <f ca="1">IFERROR(RANK(order!O277,order!O$3:O$554,0),"")</f>
        <v/>
      </c>
      <c r="P277" s="4" t="str">
        <f ca="1">IFERROR(RANK(order!P277,order!P$3:P$554,0),"")</f>
        <v/>
      </c>
      <c r="Q277" s="4" t="str">
        <f ca="1">IFERROR(RANK(order!Q277,order!Q$3:Q$554,0),"")</f>
        <v/>
      </c>
      <c r="R277" s="4" t="str">
        <f ca="1">IFERROR(RANK(order!R277,order!R$3:R$554,0),"")</f>
        <v/>
      </c>
      <c r="S277" s="10" t="str">
        <f ca="1">IFERROR(RANK(order!S277,order!S$3:S$554,0),"")</f>
        <v/>
      </c>
      <c r="T277" s="10" t="str">
        <f ca="1">IFERROR(RANK(order!T277,order!T$3:T$554,0),"")</f>
        <v/>
      </c>
      <c r="U277" s="10" t="str">
        <f ca="1">IFERROR(RANK(order!U277,order!U$3:U$554,0),"")</f>
        <v/>
      </c>
      <c r="V277" s="4" t="str">
        <f ca="1">IFERROR(RANK(order!V277,order!V$3:V$554,0),"")</f>
        <v/>
      </c>
      <c r="W277" s="4" t="str">
        <f ca="1">IFERROR(RANK(order!W277,order!W$3:W$554,0),"")</f>
        <v/>
      </c>
      <c r="X277" s="4" t="str">
        <f ca="1">IFERROR(RANK(order!X277,order!X$3:X$554,0),"")</f>
        <v/>
      </c>
      <c r="Y277" s="10" t="str">
        <f ca="1">IFERROR(RANK(order!Y277,order!Y$3:Y$554,0),"")</f>
        <v/>
      </c>
      <c r="Z277" s="10" t="str">
        <f ca="1">IFERROR(RANK(order!Z277,order!Z$3:Z$554,0),"")</f>
        <v/>
      </c>
      <c r="AA277" s="10" t="str">
        <f ca="1">IFERROR(RANK(order!AA277,order!AA$3:AA$554,0),"")</f>
        <v/>
      </c>
      <c r="AB277" s="4" t="str">
        <f ca="1">IFERROR(RANK(order!AB277,order!AB$3:AB$554,0),"")</f>
        <v/>
      </c>
      <c r="AC277" s="4" t="str">
        <f ca="1">IFERROR(RANK(order!AC277,order!AC$3:AC$554,0),"")</f>
        <v/>
      </c>
      <c r="AD277" s="4" t="str">
        <f ca="1">IFERROR(RANK(order!AD277,order!AD$3:AD$554,0),"")</f>
        <v/>
      </c>
      <c r="AE277" s="10" t="str">
        <f ca="1">IFERROR(RANK(order!AE277,order!AE$3:AE$554,0),"")</f>
        <v/>
      </c>
      <c r="AF277" s="10" t="str">
        <f ca="1">IFERROR(RANK(order!AF277,order!AF$3:AF$554,0),"")</f>
        <v/>
      </c>
      <c r="AG277" s="10" t="str">
        <f ca="1">IFERROR(RANK(order!AG277,order!AG$3:AG$554,0),"")</f>
        <v/>
      </c>
      <c r="AH277" s="4" t="str">
        <f ca="1">IFERROR(RANK(order!AH277,order!AH$3:AH$554,0),"")</f>
        <v/>
      </c>
      <c r="AI277" s="4" t="str">
        <f ca="1">IFERROR(RANK(order!AI277,order!AI$3:AI$554,0),"")</f>
        <v/>
      </c>
      <c r="AJ277" s="4" t="str">
        <f ca="1">IFERROR(RANK(order!AJ277,order!AJ$3:AJ$554,0),"")</f>
        <v/>
      </c>
      <c r="AK277" s="10" t="str">
        <f ca="1">IFERROR(RANK(order!AK277,order!AK$3:AK$554,0),"")</f>
        <v/>
      </c>
      <c r="AL277" s="10" t="str">
        <f ca="1">IFERROR(RANK(order!AL277,order!AL$3:AL$554,0),"")</f>
        <v/>
      </c>
      <c r="AM277" s="10" t="str">
        <f ca="1">IFERROR(RANK(order!AM277,order!AM$3:AM$554,0),"")</f>
        <v/>
      </c>
      <c r="AN277" s="4" t="str">
        <f ca="1">IFERROR(RANK(order!AN277,order!AN$3:AN$554,0),"")</f>
        <v/>
      </c>
      <c r="AO277" s="4" t="str">
        <f ca="1">IFERROR(RANK(order!AO277,order!AO$3:AO$554,0),"")</f>
        <v/>
      </c>
      <c r="AP277" s="4" t="str">
        <f ca="1">IFERROR(RANK(order!AP277,order!AP$3:AP$554,0),"")</f>
        <v/>
      </c>
      <c r="AQ277" s="10" t="str">
        <f ca="1">IFERROR(RANK(order!AQ277,order!AQ$3:AQ$554,0),"")</f>
        <v/>
      </c>
      <c r="AR277" s="10" t="str">
        <f ca="1">IFERROR(RANK(order!AR277,order!AR$3:AR$554,0),"")</f>
        <v/>
      </c>
      <c r="AS277" s="10" t="str">
        <f ca="1">IFERROR(RANK(order!AS277,order!AS$3:AS$554,0),"")</f>
        <v/>
      </c>
      <c r="AT277" s="4" t="str">
        <f ca="1">IFERROR(RANK(order!AT277,order!AT$3:AT$554,0),"")</f>
        <v/>
      </c>
      <c r="AU277" s="4" t="str">
        <f ca="1">IFERROR(RANK(order!AU277,order!AU$3:AU$554,0),"")</f>
        <v/>
      </c>
      <c r="AV277" s="4" t="str">
        <f ca="1">IFERROR(RANK(order!AV277,order!AV$3:AV$554,0),"")</f>
        <v/>
      </c>
      <c r="AW277" s="10" t="str">
        <f ca="1">IFERROR(RANK(order!AW277,order!AW$3:AW$554,0),"")</f>
        <v/>
      </c>
      <c r="AX277" s="10" t="str">
        <f ca="1">IFERROR(RANK(order!AX277,order!AX$3:AX$554,0),"")</f>
        <v/>
      </c>
      <c r="AY277" s="10" t="str">
        <f ca="1">IFERROR(RANK(order!AY277,order!AY$3:AY$554,0),"")</f>
        <v/>
      </c>
      <c r="AZ277" s="4" t="str">
        <f ca="1">IFERROR(RANK(order!AZ277,order!AZ$3:AZ$554,0),"")</f>
        <v/>
      </c>
      <c r="BA277" s="4" t="str">
        <f ca="1">IFERROR(RANK(order!BA277,order!BA$3:BA$554,0),"")</f>
        <v/>
      </c>
      <c r="BB277" s="4" t="str">
        <f ca="1">IFERROR(RANK(order!BB277,order!BB$3:BB$554,0),"")</f>
        <v/>
      </c>
      <c r="BC277" s="10" t="str">
        <f ca="1">IFERROR(RANK(order!BC277,order!BC$3:BC$554,0),"")</f>
        <v/>
      </c>
      <c r="BD277" s="10" t="str">
        <f ca="1">IFERROR(RANK(order!BD277,order!BD$3:BD$554,0),"")</f>
        <v/>
      </c>
      <c r="BE277" s="10" t="str">
        <f ca="1">IFERROR(RANK(order!BE277,order!BE$3:BE$554,0),"")</f>
        <v/>
      </c>
      <c r="BF277" s="4" t="str">
        <f ca="1">IFERROR(RANK(order!BF277,order!BF$3:BF$554,0),"")</f>
        <v/>
      </c>
      <c r="BG277" s="4" t="str">
        <f ca="1">IFERROR(RANK(order!BG277,order!BG$3:BG$554,0),"")</f>
        <v/>
      </c>
      <c r="BH277" s="4" t="str">
        <f ca="1">IFERROR(RANK(order!BH277,order!BH$3:BH$554,0),"")</f>
        <v/>
      </c>
      <c r="BI277" s="10" t="str">
        <f ca="1">IFERROR(RANK(order!BI277,order!BI$3:BI$554,0),"")</f>
        <v/>
      </c>
      <c r="BJ277" s="10" t="str">
        <f ca="1">IFERROR(RANK(order!BJ277,order!BJ$3:BJ$554,0),"")</f>
        <v/>
      </c>
      <c r="BK277" s="10" t="str">
        <f ca="1">IFERROR(RANK(order!BK277,order!BK$3:BK$554,0),"")</f>
        <v/>
      </c>
      <c r="BL277" s="4" t="str">
        <f ca="1">IFERROR(RANK(order!BL277,order!BL$3:BL$554,0),"")</f>
        <v/>
      </c>
      <c r="BM277" s="4" t="str">
        <f ca="1">IFERROR(RANK(order!BM277,order!BM$3:BM$554,0),"")</f>
        <v/>
      </c>
      <c r="BN277" s="4" t="str">
        <f ca="1">IFERROR(RANK(order!BN277,order!BN$3:BN$554,0),"")</f>
        <v/>
      </c>
      <c r="BO277" s="10" t="str">
        <f ca="1">IFERROR(RANK(order!BO277,order!BO$3:BO$554,0),"")</f>
        <v/>
      </c>
      <c r="BP277" s="10" t="str">
        <f ca="1">IFERROR(RANK(order!BP277,order!BP$3:BP$554,0),"")</f>
        <v/>
      </c>
      <c r="BQ277" s="10" t="str">
        <f ca="1">IFERROR(RANK(order!BQ277,order!BQ$3:BQ$554,0),"")</f>
        <v/>
      </c>
      <c r="BR277" s="4" t="str">
        <f ca="1">IFERROR(RANK(order!BR277,order!BR$3:BR$554,0),"")</f>
        <v/>
      </c>
      <c r="BS277" s="4" t="str">
        <f ca="1">IFERROR(RANK(order!BS277,order!BS$3:BS$554,0),"")</f>
        <v/>
      </c>
      <c r="BT277" s="4" t="str">
        <f ca="1">IFERROR(RANK(order!BT277,order!BT$3:BT$554,0),"")</f>
        <v/>
      </c>
      <c r="BU277" s="95">
        <f t="shared" si="391"/>
        <v>275</v>
      </c>
      <c r="BV277" s="35" t="str">
        <f t="shared" si="392"/>
        <v>E1</v>
      </c>
      <c r="BW277" s="55">
        <f t="shared" ca="1" si="315"/>
        <v>0</v>
      </c>
      <c r="BX277" s="56" t="str">
        <f t="shared" ca="1" si="316"/>
        <v/>
      </c>
      <c r="BY277" s="56" t="str">
        <f t="shared" ca="1" si="317"/>
        <v/>
      </c>
      <c r="BZ277" s="57" t="str">
        <f t="shared" ca="1" si="318"/>
        <v/>
      </c>
      <c r="CA277" s="57" t="str">
        <f t="shared" ca="1" si="319"/>
        <v/>
      </c>
      <c r="CB277" s="58" t="str">
        <f t="shared" ca="1" si="320"/>
        <v/>
      </c>
      <c r="CC277" s="57" t="str">
        <f t="shared" ca="1" si="321"/>
        <v/>
      </c>
      <c r="CD277" s="57" t="str">
        <f t="shared" ca="1" si="322"/>
        <v/>
      </c>
      <c r="CE277" s="58" t="str">
        <f t="shared" ca="1" si="323"/>
        <v/>
      </c>
      <c r="CF277" s="59" t="str">
        <f t="shared" ca="1" si="324"/>
        <v/>
      </c>
      <c r="CG277" s="57" t="str">
        <f t="shared" ca="1" si="325"/>
        <v/>
      </c>
      <c r="CH277" s="57" t="str">
        <f t="shared" ca="1" si="326"/>
        <v/>
      </c>
      <c r="CI277" s="57" t="str">
        <f t="shared" ca="1" si="327"/>
        <v/>
      </c>
      <c r="CJ277" s="57" t="str">
        <f t="shared" ca="1" si="328"/>
        <v/>
      </c>
      <c r="CK277" s="57" t="str">
        <f t="shared" ca="1" si="329"/>
        <v/>
      </c>
      <c r="CL277" s="57" t="str">
        <f t="shared" ca="1" si="330"/>
        <v/>
      </c>
      <c r="CM277" s="57" t="str">
        <f t="shared" ca="1" si="331"/>
        <v/>
      </c>
      <c r="CN277" s="57" t="str">
        <f t="shared" ca="1" si="332"/>
        <v/>
      </c>
      <c r="CO277" s="57" t="str">
        <f t="shared" ca="1" si="333"/>
        <v/>
      </c>
      <c r="CP277" s="57" t="str">
        <f t="shared" ca="1" si="334"/>
        <v/>
      </c>
      <c r="CQ277" s="57" t="str">
        <f t="shared" ca="1" si="335"/>
        <v/>
      </c>
      <c r="CR277" s="57" t="str">
        <f t="shared" ca="1" si="336"/>
        <v/>
      </c>
      <c r="CS277" s="60" t="str">
        <f t="shared" ca="1" si="337"/>
        <v/>
      </c>
      <c r="CT277" s="60" t="str">
        <f t="shared" ca="1" si="338"/>
        <v/>
      </c>
      <c r="CU277" s="60" t="str">
        <f t="shared" ca="1" si="339"/>
        <v/>
      </c>
      <c r="CV277" s="60" t="str">
        <f t="shared" ca="1" si="340"/>
        <v/>
      </c>
      <c r="CW277" s="60" t="str">
        <f t="shared" ca="1" si="341"/>
        <v/>
      </c>
      <c r="CX277" s="60" t="str">
        <f t="shared" ca="1" si="342"/>
        <v/>
      </c>
      <c r="CY277" s="60" t="str">
        <f t="shared" ca="1" si="343"/>
        <v/>
      </c>
      <c r="CZ277" s="60" t="str">
        <f t="shared" ca="1" si="344"/>
        <v/>
      </c>
      <c r="DA277" s="65" t="str">
        <f t="shared" ca="1" si="345"/>
        <v/>
      </c>
      <c r="DB277" s="65" t="str">
        <f t="shared" ca="1" si="346"/>
        <v/>
      </c>
      <c r="DC277" s="65" t="str">
        <f t="shared" ca="1" si="347"/>
        <v/>
      </c>
      <c r="DD277" s="65" t="str">
        <f t="shared" ca="1" si="348"/>
        <v/>
      </c>
      <c r="DE277" s="65" t="str">
        <f t="shared" ca="1" si="349"/>
        <v/>
      </c>
      <c r="DF277" s="66" t="str">
        <f t="shared" ca="1" si="350"/>
        <v/>
      </c>
      <c r="DG277" s="66" t="str">
        <f t="shared" ca="1" si="351"/>
        <v/>
      </c>
      <c r="DH277" s="66" t="str">
        <f t="shared" ca="1" si="352"/>
        <v/>
      </c>
      <c r="DI277" s="66" t="str">
        <f t="shared" ca="1" si="353"/>
        <v/>
      </c>
      <c r="DJ277" s="66" t="str">
        <f t="shared" ca="1" si="354"/>
        <v/>
      </c>
      <c r="DK277" s="65" t="str">
        <f t="shared" ca="1" si="355"/>
        <v/>
      </c>
      <c r="DL277" s="65" t="str">
        <f t="shared" ca="1" si="356"/>
        <v/>
      </c>
      <c r="DM277" s="65" t="str">
        <f t="shared" ca="1" si="357"/>
        <v/>
      </c>
      <c r="DN277" s="65" t="str">
        <f t="shared" ca="1" si="358"/>
        <v/>
      </c>
      <c r="DO277" s="65" t="str">
        <f t="shared" ca="1" si="359"/>
        <v/>
      </c>
      <c r="DP277" s="65" t="str">
        <f t="shared" ca="1" si="360"/>
        <v/>
      </c>
      <c r="DQ277" s="65" t="str">
        <f t="shared" ca="1" si="361"/>
        <v/>
      </c>
      <c r="DR277" s="69" t="str">
        <f t="shared" ca="1" si="362"/>
        <v/>
      </c>
      <c r="DS277" s="69" t="str">
        <f t="shared" ca="1" si="363"/>
        <v/>
      </c>
      <c r="DT277" s="69" t="str">
        <f t="shared" ca="1" si="364"/>
        <v/>
      </c>
      <c r="DU277" s="69" t="str">
        <f t="shared" ca="1" si="365"/>
        <v/>
      </c>
      <c r="DV277" s="69" t="str">
        <f t="shared" ca="1" si="366"/>
        <v/>
      </c>
      <c r="DW277" s="69" t="str">
        <f t="shared" ca="1" si="367"/>
        <v/>
      </c>
      <c r="DX277" s="69" t="str">
        <f t="shared" ca="1" si="368"/>
        <v/>
      </c>
      <c r="DY277" s="69" t="str">
        <f t="shared" ca="1" si="369"/>
        <v/>
      </c>
      <c r="DZ277" s="72" t="str">
        <f t="shared" ca="1" si="370"/>
        <v/>
      </c>
      <c r="EA277" s="72" t="str">
        <f t="shared" ca="1" si="371"/>
        <v/>
      </c>
      <c r="EB277" s="72" t="str">
        <f t="shared" ca="1" si="372"/>
        <v/>
      </c>
      <c r="EC277" s="65" t="str">
        <f t="shared" ca="1" si="373"/>
        <v/>
      </c>
      <c r="ED277" s="65" t="str">
        <f t="shared" ca="1" si="374"/>
        <v/>
      </c>
      <c r="EE277" s="65" t="str">
        <f t="shared" ca="1" si="375"/>
        <v/>
      </c>
      <c r="EF277" s="65" t="str">
        <f t="shared" ca="1" si="376"/>
        <v/>
      </c>
      <c r="EG277" s="65" t="str">
        <f t="shared" ca="1" si="377"/>
        <v/>
      </c>
      <c r="EH277" s="65" t="str">
        <f t="shared" ca="1" si="378"/>
        <v/>
      </c>
      <c r="EI277" s="429" t="str">
        <f t="shared" ca="1" si="379"/>
        <v>No</v>
      </c>
      <c r="EJ277" s="428" t="str">
        <f t="shared" ca="1" si="380"/>
        <v/>
      </c>
      <c r="EK277" s="428" t="str">
        <f t="shared" ca="1" si="381"/>
        <v/>
      </c>
      <c r="EL277" s="65" t="str">
        <f t="shared" ca="1" si="382"/>
        <v/>
      </c>
      <c r="EM277" s="65" t="str">
        <f t="shared" ca="1" si="383"/>
        <v/>
      </c>
      <c r="EN277" s="65" t="str">
        <f t="shared" ca="1" si="384"/>
        <v/>
      </c>
      <c r="EO277" s="433" t="str">
        <f t="shared" ca="1" si="385"/>
        <v/>
      </c>
      <c r="EP277" s="433" t="str">
        <f t="shared" ca="1" si="386"/>
        <v/>
      </c>
      <c r="EQ277" s="433" t="str">
        <f t="shared" ca="1" si="387"/>
        <v/>
      </c>
      <c r="ER277" s="433" t="str">
        <f t="shared" ca="1" si="388"/>
        <v/>
      </c>
      <c r="ES277" s="433" t="str">
        <f t="shared" ca="1" si="389"/>
        <v/>
      </c>
      <c r="ET277" s="433" t="str">
        <f t="shared" ca="1" si="390"/>
        <v/>
      </c>
      <c r="EU277" s="433" t="str">
        <f ca="1">IF(OR(CO277="",CQ277=""),"",Discipline!$P$3*CO277+Discipline!$X$3*CQ277)</f>
        <v/>
      </c>
      <c r="EV277" s="433" t="str">
        <f ca="1">IF(OR(CP277="",CR277=""),"",Discipline!$P$3*CP277+Discipline!$X$3*CR277)</f>
        <v/>
      </c>
    </row>
    <row r="278" spans="1:152" x14ac:dyDescent="0.25">
      <c r="A278" s="10" t="str">
        <f ca="1">IFERROR(RANK(order!A278,order!A$3:A$554,0),"")</f>
        <v/>
      </c>
      <c r="B278" s="10" t="str">
        <f ca="1">IFERROR(RANK(order!B278,order!B$3:B$554,0),"")</f>
        <v/>
      </c>
      <c r="C278" s="10" t="str">
        <f ca="1">IFERROR(RANK(order!C278,order!C$3:C$554,0),"")</f>
        <v/>
      </c>
      <c r="D278" s="4" t="str">
        <f ca="1">IFERROR(RANK(order!D278,order!D$3:D$554,0),"")</f>
        <v/>
      </c>
      <c r="E278" s="4" t="str">
        <f ca="1">IFERROR(RANK(order!E278,order!E$3:E$554,0),"")</f>
        <v/>
      </c>
      <c r="F278" s="4" t="str">
        <f ca="1">IFERROR(RANK(order!F278,order!F$3:F$554,0),"")</f>
        <v/>
      </c>
      <c r="G278" s="10" t="str">
        <f ca="1">IFERROR(RANK(order!G278,order!G$3:G$554,0),"")</f>
        <v/>
      </c>
      <c r="H278" s="10" t="str">
        <f ca="1">IFERROR(RANK(order!H278,order!H$3:H$554,0),"")</f>
        <v/>
      </c>
      <c r="I278" s="10" t="str">
        <f ca="1">IFERROR(RANK(order!I278,order!I$3:I$554,0),"")</f>
        <v/>
      </c>
      <c r="J278" s="4" t="str">
        <f ca="1">IFERROR(RANK(order!J278,order!J$3:J$554,0),"")</f>
        <v/>
      </c>
      <c r="K278" s="4" t="str">
        <f ca="1">IFERROR(RANK(order!K278,order!K$3:K$554,0),"")</f>
        <v/>
      </c>
      <c r="L278" s="4" t="str">
        <f ca="1">IFERROR(RANK(order!L278,order!L$3:L$554,0),"")</f>
        <v/>
      </c>
      <c r="M278" s="10" t="str">
        <f ca="1">IFERROR(RANK(order!M278,order!M$3:M$554,0),"")</f>
        <v/>
      </c>
      <c r="N278" s="10" t="str">
        <f ca="1">IFERROR(RANK(order!N278,order!N$3:N$554,0),"")</f>
        <v/>
      </c>
      <c r="O278" s="10" t="str">
        <f ca="1">IFERROR(RANK(order!O278,order!O$3:O$554,0),"")</f>
        <v/>
      </c>
      <c r="P278" s="4" t="str">
        <f ca="1">IFERROR(RANK(order!P278,order!P$3:P$554,0),"")</f>
        <v/>
      </c>
      <c r="Q278" s="4" t="str">
        <f ca="1">IFERROR(RANK(order!Q278,order!Q$3:Q$554,0),"")</f>
        <v/>
      </c>
      <c r="R278" s="4" t="str">
        <f ca="1">IFERROR(RANK(order!R278,order!R$3:R$554,0),"")</f>
        <v/>
      </c>
      <c r="S278" s="10" t="str">
        <f ca="1">IFERROR(RANK(order!S278,order!S$3:S$554,0),"")</f>
        <v/>
      </c>
      <c r="T278" s="10" t="str">
        <f ca="1">IFERROR(RANK(order!T278,order!T$3:T$554,0),"")</f>
        <v/>
      </c>
      <c r="U278" s="10" t="str">
        <f ca="1">IFERROR(RANK(order!U278,order!U$3:U$554,0),"")</f>
        <v/>
      </c>
      <c r="V278" s="4" t="str">
        <f ca="1">IFERROR(RANK(order!V278,order!V$3:V$554,0),"")</f>
        <v/>
      </c>
      <c r="W278" s="4" t="str">
        <f ca="1">IFERROR(RANK(order!W278,order!W$3:W$554,0),"")</f>
        <v/>
      </c>
      <c r="X278" s="4" t="str">
        <f ca="1">IFERROR(RANK(order!X278,order!X$3:X$554,0),"")</f>
        <v/>
      </c>
      <c r="Y278" s="10" t="str">
        <f ca="1">IFERROR(RANK(order!Y278,order!Y$3:Y$554,0),"")</f>
        <v/>
      </c>
      <c r="Z278" s="10" t="str">
        <f ca="1">IFERROR(RANK(order!Z278,order!Z$3:Z$554,0),"")</f>
        <v/>
      </c>
      <c r="AA278" s="10" t="str">
        <f ca="1">IFERROR(RANK(order!AA278,order!AA$3:AA$554,0),"")</f>
        <v/>
      </c>
      <c r="AB278" s="4" t="str">
        <f ca="1">IFERROR(RANK(order!AB278,order!AB$3:AB$554,0),"")</f>
        <v/>
      </c>
      <c r="AC278" s="4" t="str">
        <f ca="1">IFERROR(RANK(order!AC278,order!AC$3:AC$554,0),"")</f>
        <v/>
      </c>
      <c r="AD278" s="4" t="str">
        <f ca="1">IFERROR(RANK(order!AD278,order!AD$3:AD$554,0),"")</f>
        <v/>
      </c>
      <c r="AE278" s="10" t="str">
        <f ca="1">IFERROR(RANK(order!AE278,order!AE$3:AE$554,0),"")</f>
        <v/>
      </c>
      <c r="AF278" s="10" t="str">
        <f ca="1">IFERROR(RANK(order!AF278,order!AF$3:AF$554,0),"")</f>
        <v/>
      </c>
      <c r="AG278" s="10" t="str">
        <f ca="1">IFERROR(RANK(order!AG278,order!AG$3:AG$554,0),"")</f>
        <v/>
      </c>
      <c r="AH278" s="4" t="str">
        <f ca="1">IFERROR(RANK(order!AH278,order!AH$3:AH$554,0),"")</f>
        <v/>
      </c>
      <c r="AI278" s="4" t="str">
        <f ca="1">IFERROR(RANK(order!AI278,order!AI$3:AI$554,0),"")</f>
        <v/>
      </c>
      <c r="AJ278" s="4" t="str">
        <f ca="1">IFERROR(RANK(order!AJ278,order!AJ$3:AJ$554,0),"")</f>
        <v/>
      </c>
      <c r="AK278" s="10" t="str">
        <f ca="1">IFERROR(RANK(order!AK278,order!AK$3:AK$554,0),"")</f>
        <v/>
      </c>
      <c r="AL278" s="10" t="str">
        <f ca="1">IFERROR(RANK(order!AL278,order!AL$3:AL$554,0),"")</f>
        <v/>
      </c>
      <c r="AM278" s="10" t="str">
        <f ca="1">IFERROR(RANK(order!AM278,order!AM$3:AM$554,0),"")</f>
        <v/>
      </c>
      <c r="AN278" s="4" t="str">
        <f ca="1">IFERROR(RANK(order!AN278,order!AN$3:AN$554,0),"")</f>
        <v/>
      </c>
      <c r="AO278" s="4" t="str">
        <f ca="1">IFERROR(RANK(order!AO278,order!AO$3:AO$554,0),"")</f>
        <v/>
      </c>
      <c r="AP278" s="4" t="str">
        <f ca="1">IFERROR(RANK(order!AP278,order!AP$3:AP$554,0),"")</f>
        <v/>
      </c>
      <c r="AQ278" s="10" t="str">
        <f ca="1">IFERROR(RANK(order!AQ278,order!AQ$3:AQ$554,0),"")</f>
        <v/>
      </c>
      <c r="AR278" s="10" t="str">
        <f ca="1">IFERROR(RANK(order!AR278,order!AR$3:AR$554,0),"")</f>
        <v/>
      </c>
      <c r="AS278" s="10" t="str">
        <f ca="1">IFERROR(RANK(order!AS278,order!AS$3:AS$554,0),"")</f>
        <v/>
      </c>
      <c r="AT278" s="4" t="str">
        <f ca="1">IFERROR(RANK(order!AT278,order!AT$3:AT$554,0),"")</f>
        <v/>
      </c>
      <c r="AU278" s="4" t="str">
        <f ca="1">IFERROR(RANK(order!AU278,order!AU$3:AU$554,0),"")</f>
        <v/>
      </c>
      <c r="AV278" s="4" t="str">
        <f ca="1">IFERROR(RANK(order!AV278,order!AV$3:AV$554,0),"")</f>
        <v/>
      </c>
      <c r="AW278" s="10" t="str">
        <f ca="1">IFERROR(RANK(order!AW278,order!AW$3:AW$554,0),"")</f>
        <v/>
      </c>
      <c r="AX278" s="10" t="str">
        <f ca="1">IFERROR(RANK(order!AX278,order!AX$3:AX$554,0),"")</f>
        <v/>
      </c>
      <c r="AY278" s="10" t="str">
        <f ca="1">IFERROR(RANK(order!AY278,order!AY$3:AY$554,0),"")</f>
        <v/>
      </c>
      <c r="AZ278" s="4" t="str">
        <f ca="1">IFERROR(RANK(order!AZ278,order!AZ$3:AZ$554,0),"")</f>
        <v/>
      </c>
      <c r="BA278" s="4" t="str">
        <f ca="1">IFERROR(RANK(order!BA278,order!BA$3:BA$554,0),"")</f>
        <v/>
      </c>
      <c r="BB278" s="4" t="str">
        <f ca="1">IFERROR(RANK(order!BB278,order!BB$3:BB$554,0),"")</f>
        <v/>
      </c>
      <c r="BC278" s="10" t="str">
        <f ca="1">IFERROR(RANK(order!BC278,order!BC$3:BC$554,0),"")</f>
        <v/>
      </c>
      <c r="BD278" s="10" t="str">
        <f ca="1">IFERROR(RANK(order!BD278,order!BD$3:BD$554,0),"")</f>
        <v/>
      </c>
      <c r="BE278" s="10" t="str">
        <f ca="1">IFERROR(RANK(order!BE278,order!BE$3:BE$554,0),"")</f>
        <v/>
      </c>
      <c r="BF278" s="4" t="str">
        <f ca="1">IFERROR(RANK(order!BF278,order!BF$3:BF$554,0),"")</f>
        <v/>
      </c>
      <c r="BG278" s="4" t="str">
        <f ca="1">IFERROR(RANK(order!BG278,order!BG$3:BG$554,0),"")</f>
        <v/>
      </c>
      <c r="BH278" s="4" t="str">
        <f ca="1">IFERROR(RANK(order!BH278,order!BH$3:BH$554,0),"")</f>
        <v/>
      </c>
      <c r="BI278" s="10" t="str">
        <f ca="1">IFERROR(RANK(order!BI278,order!BI$3:BI$554,0),"")</f>
        <v/>
      </c>
      <c r="BJ278" s="10" t="str">
        <f ca="1">IFERROR(RANK(order!BJ278,order!BJ$3:BJ$554,0),"")</f>
        <v/>
      </c>
      <c r="BK278" s="10" t="str">
        <f ca="1">IFERROR(RANK(order!BK278,order!BK$3:BK$554,0),"")</f>
        <v/>
      </c>
      <c r="BL278" s="4" t="str">
        <f ca="1">IFERROR(RANK(order!BL278,order!BL$3:BL$554,0),"")</f>
        <v/>
      </c>
      <c r="BM278" s="4" t="str">
        <f ca="1">IFERROR(RANK(order!BM278,order!BM$3:BM$554,0),"")</f>
        <v/>
      </c>
      <c r="BN278" s="4" t="str">
        <f ca="1">IFERROR(RANK(order!BN278,order!BN$3:BN$554,0),"")</f>
        <v/>
      </c>
      <c r="BO278" s="10" t="str">
        <f ca="1">IFERROR(RANK(order!BO278,order!BO$3:BO$554,0),"")</f>
        <v/>
      </c>
      <c r="BP278" s="10" t="str">
        <f ca="1">IFERROR(RANK(order!BP278,order!BP$3:BP$554,0),"")</f>
        <v/>
      </c>
      <c r="BQ278" s="10" t="str">
        <f ca="1">IFERROR(RANK(order!BQ278,order!BQ$3:BQ$554,0),"")</f>
        <v/>
      </c>
      <c r="BR278" s="4" t="str">
        <f ca="1">IFERROR(RANK(order!BR278,order!BR$3:BR$554,0),"")</f>
        <v/>
      </c>
      <c r="BS278" s="4" t="str">
        <f ca="1">IFERROR(RANK(order!BS278,order!BS$3:BS$554,0),"")</f>
        <v/>
      </c>
      <c r="BT278" s="4" t="str">
        <f ca="1">IFERROR(RANK(order!BT278,order!BT$3:BT$554,0),"")</f>
        <v/>
      </c>
      <c r="BU278" s="95">
        <f t="shared" si="391"/>
        <v>276</v>
      </c>
      <c r="BV278" s="35" t="str">
        <f t="shared" si="392"/>
        <v>E1</v>
      </c>
      <c r="BW278" s="55">
        <f t="shared" ca="1" si="315"/>
        <v>0</v>
      </c>
      <c r="BX278" s="56" t="str">
        <f t="shared" ca="1" si="316"/>
        <v/>
      </c>
      <c r="BY278" s="56" t="str">
        <f t="shared" ca="1" si="317"/>
        <v/>
      </c>
      <c r="BZ278" s="57" t="str">
        <f t="shared" ca="1" si="318"/>
        <v/>
      </c>
      <c r="CA278" s="57" t="str">
        <f t="shared" ca="1" si="319"/>
        <v/>
      </c>
      <c r="CB278" s="58" t="str">
        <f t="shared" ca="1" si="320"/>
        <v/>
      </c>
      <c r="CC278" s="57" t="str">
        <f t="shared" ca="1" si="321"/>
        <v/>
      </c>
      <c r="CD278" s="57" t="str">
        <f t="shared" ca="1" si="322"/>
        <v/>
      </c>
      <c r="CE278" s="58" t="str">
        <f t="shared" ca="1" si="323"/>
        <v/>
      </c>
      <c r="CF278" s="59" t="str">
        <f t="shared" ca="1" si="324"/>
        <v/>
      </c>
      <c r="CG278" s="57" t="str">
        <f t="shared" ca="1" si="325"/>
        <v/>
      </c>
      <c r="CH278" s="57" t="str">
        <f t="shared" ca="1" si="326"/>
        <v/>
      </c>
      <c r="CI278" s="57" t="str">
        <f t="shared" ca="1" si="327"/>
        <v/>
      </c>
      <c r="CJ278" s="57" t="str">
        <f t="shared" ca="1" si="328"/>
        <v/>
      </c>
      <c r="CK278" s="57" t="str">
        <f t="shared" ca="1" si="329"/>
        <v/>
      </c>
      <c r="CL278" s="57" t="str">
        <f t="shared" ca="1" si="330"/>
        <v/>
      </c>
      <c r="CM278" s="57" t="str">
        <f t="shared" ca="1" si="331"/>
        <v/>
      </c>
      <c r="CN278" s="57" t="str">
        <f t="shared" ca="1" si="332"/>
        <v/>
      </c>
      <c r="CO278" s="57" t="str">
        <f t="shared" ca="1" si="333"/>
        <v/>
      </c>
      <c r="CP278" s="57" t="str">
        <f t="shared" ca="1" si="334"/>
        <v/>
      </c>
      <c r="CQ278" s="57" t="str">
        <f t="shared" ca="1" si="335"/>
        <v/>
      </c>
      <c r="CR278" s="57" t="str">
        <f t="shared" ca="1" si="336"/>
        <v/>
      </c>
      <c r="CS278" s="60" t="str">
        <f t="shared" ca="1" si="337"/>
        <v/>
      </c>
      <c r="CT278" s="60" t="str">
        <f t="shared" ca="1" si="338"/>
        <v/>
      </c>
      <c r="CU278" s="60" t="str">
        <f t="shared" ca="1" si="339"/>
        <v/>
      </c>
      <c r="CV278" s="60" t="str">
        <f t="shared" ca="1" si="340"/>
        <v/>
      </c>
      <c r="CW278" s="60" t="str">
        <f t="shared" ca="1" si="341"/>
        <v/>
      </c>
      <c r="CX278" s="60" t="str">
        <f t="shared" ca="1" si="342"/>
        <v/>
      </c>
      <c r="CY278" s="60" t="str">
        <f t="shared" ca="1" si="343"/>
        <v/>
      </c>
      <c r="CZ278" s="60" t="str">
        <f t="shared" ca="1" si="344"/>
        <v/>
      </c>
      <c r="DA278" s="65" t="str">
        <f t="shared" ca="1" si="345"/>
        <v/>
      </c>
      <c r="DB278" s="65" t="str">
        <f t="shared" ca="1" si="346"/>
        <v/>
      </c>
      <c r="DC278" s="65" t="str">
        <f t="shared" ca="1" si="347"/>
        <v/>
      </c>
      <c r="DD278" s="65" t="str">
        <f t="shared" ca="1" si="348"/>
        <v/>
      </c>
      <c r="DE278" s="65" t="str">
        <f t="shared" ca="1" si="349"/>
        <v/>
      </c>
      <c r="DF278" s="66" t="str">
        <f t="shared" ca="1" si="350"/>
        <v/>
      </c>
      <c r="DG278" s="66" t="str">
        <f t="shared" ca="1" si="351"/>
        <v/>
      </c>
      <c r="DH278" s="66" t="str">
        <f t="shared" ca="1" si="352"/>
        <v/>
      </c>
      <c r="DI278" s="66" t="str">
        <f t="shared" ca="1" si="353"/>
        <v/>
      </c>
      <c r="DJ278" s="66" t="str">
        <f t="shared" ca="1" si="354"/>
        <v/>
      </c>
      <c r="DK278" s="65" t="str">
        <f t="shared" ca="1" si="355"/>
        <v/>
      </c>
      <c r="DL278" s="65" t="str">
        <f t="shared" ca="1" si="356"/>
        <v/>
      </c>
      <c r="DM278" s="65" t="str">
        <f t="shared" ca="1" si="357"/>
        <v/>
      </c>
      <c r="DN278" s="65" t="str">
        <f t="shared" ca="1" si="358"/>
        <v/>
      </c>
      <c r="DO278" s="65" t="str">
        <f t="shared" ca="1" si="359"/>
        <v/>
      </c>
      <c r="DP278" s="65" t="str">
        <f t="shared" ca="1" si="360"/>
        <v/>
      </c>
      <c r="DQ278" s="65" t="str">
        <f t="shared" ca="1" si="361"/>
        <v/>
      </c>
      <c r="DR278" s="69" t="str">
        <f t="shared" ca="1" si="362"/>
        <v/>
      </c>
      <c r="DS278" s="69" t="str">
        <f t="shared" ca="1" si="363"/>
        <v/>
      </c>
      <c r="DT278" s="69" t="str">
        <f t="shared" ca="1" si="364"/>
        <v/>
      </c>
      <c r="DU278" s="69" t="str">
        <f t="shared" ca="1" si="365"/>
        <v/>
      </c>
      <c r="DV278" s="69" t="str">
        <f t="shared" ca="1" si="366"/>
        <v/>
      </c>
      <c r="DW278" s="69" t="str">
        <f t="shared" ca="1" si="367"/>
        <v/>
      </c>
      <c r="DX278" s="69" t="str">
        <f t="shared" ca="1" si="368"/>
        <v/>
      </c>
      <c r="DY278" s="69" t="str">
        <f t="shared" ca="1" si="369"/>
        <v/>
      </c>
      <c r="DZ278" s="72" t="str">
        <f t="shared" ca="1" si="370"/>
        <v/>
      </c>
      <c r="EA278" s="72" t="str">
        <f t="shared" ca="1" si="371"/>
        <v/>
      </c>
      <c r="EB278" s="72" t="str">
        <f t="shared" ca="1" si="372"/>
        <v/>
      </c>
      <c r="EC278" s="65" t="str">
        <f t="shared" ca="1" si="373"/>
        <v/>
      </c>
      <c r="ED278" s="65" t="str">
        <f t="shared" ca="1" si="374"/>
        <v/>
      </c>
      <c r="EE278" s="65" t="str">
        <f t="shared" ca="1" si="375"/>
        <v/>
      </c>
      <c r="EF278" s="65" t="str">
        <f t="shared" ca="1" si="376"/>
        <v/>
      </c>
      <c r="EG278" s="65" t="str">
        <f t="shared" ca="1" si="377"/>
        <v/>
      </c>
      <c r="EH278" s="65" t="str">
        <f t="shared" ca="1" si="378"/>
        <v/>
      </c>
      <c r="EI278" s="429" t="str">
        <f t="shared" ca="1" si="379"/>
        <v>No</v>
      </c>
      <c r="EJ278" s="428" t="str">
        <f t="shared" ca="1" si="380"/>
        <v/>
      </c>
      <c r="EK278" s="428" t="str">
        <f t="shared" ca="1" si="381"/>
        <v/>
      </c>
      <c r="EL278" s="65" t="str">
        <f t="shared" ca="1" si="382"/>
        <v/>
      </c>
      <c r="EM278" s="65" t="str">
        <f t="shared" ca="1" si="383"/>
        <v/>
      </c>
      <c r="EN278" s="65" t="str">
        <f t="shared" ca="1" si="384"/>
        <v/>
      </c>
      <c r="EO278" s="433" t="str">
        <f t="shared" ca="1" si="385"/>
        <v/>
      </c>
      <c r="EP278" s="433" t="str">
        <f t="shared" ca="1" si="386"/>
        <v/>
      </c>
      <c r="EQ278" s="433" t="str">
        <f t="shared" ca="1" si="387"/>
        <v/>
      </c>
      <c r="ER278" s="433" t="str">
        <f t="shared" ca="1" si="388"/>
        <v/>
      </c>
      <c r="ES278" s="433" t="str">
        <f t="shared" ca="1" si="389"/>
        <v/>
      </c>
      <c r="ET278" s="433" t="str">
        <f t="shared" ca="1" si="390"/>
        <v/>
      </c>
      <c r="EU278" s="433" t="str">
        <f ca="1">IF(OR(CO278="",CQ278=""),"",Discipline!$P$3*CO278+Discipline!$X$3*CQ278)</f>
        <v/>
      </c>
      <c r="EV278" s="433" t="str">
        <f ca="1">IF(OR(CP278="",CR278=""),"",Discipline!$P$3*CP278+Discipline!$X$3*CR278)</f>
        <v/>
      </c>
    </row>
    <row r="279" spans="1:152" x14ac:dyDescent="0.25">
      <c r="A279" s="10" t="str">
        <f ca="1">IFERROR(RANK(order!A279,order!A$3:A$554,0),"")</f>
        <v/>
      </c>
      <c r="B279" s="10" t="str">
        <f ca="1">IFERROR(RANK(order!B279,order!B$3:B$554,0),"")</f>
        <v/>
      </c>
      <c r="C279" s="10" t="str">
        <f ca="1">IFERROR(RANK(order!C279,order!C$3:C$554,0),"")</f>
        <v/>
      </c>
      <c r="D279" s="4" t="str">
        <f ca="1">IFERROR(RANK(order!D279,order!D$3:D$554,0),"")</f>
        <v/>
      </c>
      <c r="E279" s="4" t="str">
        <f ca="1">IFERROR(RANK(order!E279,order!E$3:E$554,0),"")</f>
        <v/>
      </c>
      <c r="F279" s="4" t="str">
        <f ca="1">IFERROR(RANK(order!F279,order!F$3:F$554,0),"")</f>
        <v/>
      </c>
      <c r="G279" s="10" t="str">
        <f ca="1">IFERROR(RANK(order!G279,order!G$3:G$554,0),"")</f>
        <v/>
      </c>
      <c r="H279" s="10" t="str">
        <f ca="1">IFERROR(RANK(order!H279,order!H$3:H$554,0),"")</f>
        <v/>
      </c>
      <c r="I279" s="10" t="str">
        <f ca="1">IFERROR(RANK(order!I279,order!I$3:I$554,0),"")</f>
        <v/>
      </c>
      <c r="J279" s="4" t="str">
        <f ca="1">IFERROR(RANK(order!J279,order!J$3:J$554,0),"")</f>
        <v/>
      </c>
      <c r="K279" s="4" t="str">
        <f ca="1">IFERROR(RANK(order!K279,order!K$3:K$554,0),"")</f>
        <v/>
      </c>
      <c r="L279" s="4" t="str">
        <f ca="1">IFERROR(RANK(order!L279,order!L$3:L$554,0),"")</f>
        <v/>
      </c>
      <c r="M279" s="10" t="str">
        <f ca="1">IFERROR(RANK(order!M279,order!M$3:M$554,0),"")</f>
        <v/>
      </c>
      <c r="N279" s="10" t="str">
        <f ca="1">IFERROR(RANK(order!N279,order!N$3:N$554,0),"")</f>
        <v/>
      </c>
      <c r="O279" s="10" t="str">
        <f ca="1">IFERROR(RANK(order!O279,order!O$3:O$554,0),"")</f>
        <v/>
      </c>
      <c r="P279" s="4" t="str">
        <f ca="1">IFERROR(RANK(order!P279,order!P$3:P$554,0),"")</f>
        <v/>
      </c>
      <c r="Q279" s="4" t="str">
        <f ca="1">IFERROR(RANK(order!Q279,order!Q$3:Q$554,0),"")</f>
        <v/>
      </c>
      <c r="R279" s="4" t="str">
        <f ca="1">IFERROR(RANK(order!R279,order!R$3:R$554,0),"")</f>
        <v/>
      </c>
      <c r="S279" s="10" t="str">
        <f ca="1">IFERROR(RANK(order!S279,order!S$3:S$554,0),"")</f>
        <v/>
      </c>
      <c r="T279" s="10" t="str">
        <f ca="1">IFERROR(RANK(order!T279,order!T$3:T$554,0),"")</f>
        <v/>
      </c>
      <c r="U279" s="10" t="str">
        <f ca="1">IFERROR(RANK(order!U279,order!U$3:U$554,0),"")</f>
        <v/>
      </c>
      <c r="V279" s="4" t="str">
        <f ca="1">IFERROR(RANK(order!V279,order!V$3:V$554,0),"")</f>
        <v/>
      </c>
      <c r="W279" s="4" t="str">
        <f ca="1">IFERROR(RANK(order!W279,order!W$3:W$554,0),"")</f>
        <v/>
      </c>
      <c r="X279" s="4" t="str">
        <f ca="1">IFERROR(RANK(order!X279,order!X$3:X$554,0),"")</f>
        <v/>
      </c>
      <c r="Y279" s="10" t="str">
        <f ca="1">IFERROR(RANK(order!Y279,order!Y$3:Y$554,0),"")</f>
        <v/>
      </c>
      <c r="Z279" s="10" t="str">
        <f ca="1">IFERROR(RANK(order!Z279,order!Z$3:Z$554,0),"")</f>
        <v/>
      </c>
      <c r="AA279" s="10" t="str">
        <f ca="1">IFERROR(RANK(order!AA279,order!AA$3:AA$554,0),"")</f>
        <v/>
      </c>
      <c r="AB279" s="4" t="str">
        <f ca="1">IFERROR(RANK(order!AB279,order!AB$3:AB$554,0),"")</f>
        <v/>
      </c>
      <c r="AC279" s="4" t="str">
        <f ca="1">IFERROR(RANK(order!AC279,order!AC$3:AC$554,0),"")</f>
        <v/>
      </c>
      <c r="AD279" s="4" t="str">
        <f ca="1">IFERROR(RANK(order!AD279,order!AD$3:AD$554,0),"")</f>
        <v/>
      </c>
      <c r="AE279" s="10" t="str">
        <f ca="1">IFERROR(RANK(order!AE279,order!AE$3:AE$554,0),"")</f>
        <v/>
      </c>
      <c r="AF279" s="10" t="str">
        <f ca="1">IFERROR(RANK(order!AF279,order!AF$3:AF$554,0),"")</f>
        <v/>
      </c>
      <c r="AG279" s="10" t="str">
        <f ca="1">IFERROR(RANK(order!AG279,order!AG$3:AG$554,0),"")</f>
        <v/>
      </c>
      <c r="AH279" s="4" t="str">
        <f ca="1">IFERROR(RANK(order!AH279,order!AH$3:AH$554,0),"")</f>
        <v/>
      </c>
      <c r="AI279" s="4" t="str">
        <f ca="1">IFERROR(RANK(order!AI279,order!AI$3:AI$554,0),"")</f>
        <v/>
      </c>
      <c r="AJ279" s="4" t="str">
        <f ca="1">IFERROR(RANK(order!AJ279,order!AJ$3:AJ$554,0),"")</f>
        <v/>
      </c>
      <c r="AK279" s="10" t="str">
        <f ca="1">IFERROR(RANK(order!AK279,order!AK$3:AK$554,0),"")</f>
        <v/>
      </c>
      <c r="AL279" s="10" t="str">
        <f ca="1">IFERROR(RANK(order!AL279,order!AL$3:AL$554,0),"")</f>
        <v/>
      </c>
      <c r="AM279" s="10" t="str">
        <f ca="1">IFERROR(RANK(order!AM279,order!AM$3:AM$554,0),"")</f>
        <v/>
      </c>
      <c r="AN279" s="4" t="str">
        <f ca="1">IFERROR(RANK(order!AN279,order!AN$3:AN$554,0),"")</f>
        <v/>
      </c>
      <c r="AO279" s="4" t="str">
        <f ca="1">IFERROR(RANK(order!AO279,order!AO$3:AO$554,0),"")</f>
        <v/>
      </c>
      <c r="AP279" s="4" t="str">
        <f ca="1">IFERROR(RANK(order!AP279,order!AP$3:AP$554,0),"")</f>
        <v/>
      </c>
      <c r="AQ279" s="10" t="str">
        <f ca="1">IFERROR(RANK(order!AQ279,order!AQ$3:AQ$554,0),"")</f>
        <v/>
      </c>
      <c r="AR279" s="10" t="str">
        <f ca="1">IFERROR(RANK(order!AR279,order!AR$3:AR$554,0),"")</f>
        <v/>
      </c>
      <c r="AS279" s="10" t="str">
        <f ca="1">IFERROR(RANK(order!AS279,order!AS$3:AS$554,0),"")</f>
        <v/>
      </c>
      <c r="AT279" s="4" t="str">
        <f ca="1">IFERROR(RANK(order!AT279,order!AT$3:AT$554,0),"")</f>
        <v/>
      </c>
      <c r="AU279" s="4" t="str">
        <f ca="1">IFERROR(RANK(order!AU279,order!AU$3:AU$554,0),"")</f>
        <v/>
      </c>
      <c r="AV279" s="4" t="str">
        <f ca="1">IFERROR(RANK(order!AV279,order!AV$3:AV$554,0),"")</f>
        <v/>
      </c>
      <c r="AW279" s="10" t="str">
        <f ca="1">IFERROR(RANK(order!AW279,order!AW$3:AW$554,0),"")</f>
        <v/>
      </c>
      <c r="AX279" s="10" t="str">
        <f ca="1">IFERROR(RANK(order!AX279,order!AX$3:AX$554,0),"")</f>
        <v/>
      </c>
      <c r="AY279" s="10" t="str">
        <f ca="1">IFERROR(RANK(order!AY279,order!AY$3:AY$554,0),"")</f>
        <v/>
      </c>
      <c r="AZ279" s="4" t="str">
        <f ca="1">IFERROR(RANK(order!AZ279,order!AZ$3:AZ$554,0),"")</f>
        <v/>
      </c>
      <c r="BA279" s="4" t="str">
        <f ca="1">IFERROR(RANK(order!BA279,order!BA$3:BA$554,0),"")</f>
        <v/>
      </c>
      <c r="BB279" s="4" t="str">
        <f ca="1">IFERROR(RANK(order!BB279,order!BB$3:BB$554,0),"")</f>
        <v/>
      </c>
      <c r="BC279" s="10" t="str">
        <f ca="1">IFERROR(RANK(order!BC279,order!BC$3:BC$554,0),"")</f>
        <v/>
      </c>
      <c r="BD279" s="10" t="str">
        <f ca="1">IFERROR(RANK(order!BD279,order!BD$3:BD$554,0),"")</f>
        <v/>
      </c>
      <c r="BE279" s="10" t="str">
        <f ca="1">IFERROR(RANK(order!BE279,order!BE$3:BE$554,0),"")</f>
        <v/>
      </c>
      <c r="BF279" s="4" t="str">
        <f ca="1">IFERROR(RANK(order!BF279,order!BF$3:BF$554,0),"")</f>
        <v/>
      </c>
      <c r="BG279" s="4" t="str">
        <f ca="1">IFERROR(RANK(order!BG279,order!BG$3:BG$554,0),"")</f>
        <v/>
      </c>
      <c r="BH279" s="4" t="str">
        <f ca="1">IFERROR(RANK(order!BH279,order!BH$3:BH$554,0),"")</f>
        <v/>
      </c>
      <c r="BI279" s="10" t="str">
        <f ca="1">IFERROR(RANK(order!BI279,order!BI$3:BI$554,0),"")</f>
        <v/>
      </c>
      <c r="BJ279" s="10" t="str">
        <f ca="1">IFERROR(RANK(order!BJ279,order!BJ$3:BJ$554,0),"")</f>
        <v/>
      </c>
      <c r="BK279" s="10" t="str">
        <f ca="1">IFERROR(RANK(order!BK279,order!BK$3:BK$554,0),"")</f>
        <v/>
      </c>
      <c r="BL279" s="4" t="str">
        <f ca="1">IFERROR(RANK(order!BL279,order!BL$3:BL$554,0),"")</f>
        <v/>
      </c>
      <c r="BM279" s="4" t="str">
        <f ca="1">IFERROR(RANK(order!BM279,order!BM$3:BM$554,0),"")</f>
        <v/>
      </c>
      <c r="BN279" s="4" t="str">
        <f ca="1">IFERROR(RANK(order!BN279,order!BN$3:BN$554,0),"")</f>
        <v/>
      </c>
      <c r="BO279" s="10" t="str">
        <f ca="1">IFERROR(RANK(order!BO279,order!BO$3:BO$554,0),"")</f>
        <v/>
      </c>
      <c r="BP279" s="10" t="str">
        <f ca="1">IFERROR(RANK(order!BP279,order!BP$3:BP$554,0),"")</f>
        <v/>
      </c>
      <c r="BQ279" s="10" t="str">
        <f ca="1">IFERROR(RANK(order!BQ279,order!BQ$3:BQ$554,0),"")</f>
        <v/>
      </c>
      <c r="BR279" s="4" t="str">
        <f ca="1">IFERROR(RANK(order!BR279,order!BR$3:BR$554,0),"")</f>
        <v/>
      </c>
      <c r="BS279" s="4" t="str">
        <f ca="1">IFERROR(RANK(order!BS279,order!BS$3:BS$554,0),"")</f>
        <v/>
      </c>
      <c r="BT279" s="4" t="str">
        <f ca="1">IFERROR(RANK(order!BT279,order!BT$3:BT$554,0),"")</f>
        <v/>
      </c>
      <c r="BU279" s="95">
        <f t="shared" si="391"/>
        <v>277</v>
      </c>
      <c r="BV279" s="35" t="str">
        <f t="shared" si="392"/>
        <v>E1</v>
      </c>
      <c r="BW279" s="55">
        <f t="shared" ca="1" si="315"/>
        <v>0</v>
      </c>
      <c r="BX279" s="56" t="str">
        <f t="shared" ca="1" si="316"/>
        <v/>
      </c>
      <c r="BY279" s="56" t="str">
        <f t="shared" ca="1" si="317"/>
        <v/>
      </c>
      <c r="BZ279" s="57" t="str">
        <f t="shared" ca="1" si="318"/>
        <v/>
      </c>
      <c r="CA279" s="57" t="str">
        <f t="shared" ca="1" si="319"/>
        <v/>
      </c>
      <c r="CB279" s="58" t="str">
        <f t="shared" ca="1" si="320"/>
        <v/>
      </c>
      <c r="CC279" s="57" t="str">
        <f t="shared" ca="1" si="321"/>
        <v/>
      </c>
      <c r="CD279" s="57" t="str">
        <f t="shared" ca="1" si="322"/>
        <v/>
      </c>
      <c r="CE279" s="58" t="str">
        <f t="shared" ca="1" si="323"/>
        <v/>
      </c>
      <c r="CF279" s="59" t="str">
        <f t="shared" ca="1" si="324"/>
        <v/>
      </c>
      <c r="CG279" s="57" t="str">
        <f t="shared" ca="1" si="325"/>
        <v/>
      </c>
      <c r="CH279" s="57" t="str">
        <f t="shared" ca="1" si="326"/>
        <v/>
      </c>
      <c r="CI279" s="57" t="str">
        <f t="shared" ca="1" si="327"/>
        <v/>
      </c>
      <c r="CJ279" s="57" t="str">
        <f t="shared" ca="1" si="328"/>
        <v/>
      </c>
      <c r="CK279" s="57" t="str">
        <f t="shared" ca="1" si="329"/>
        <v/>
      </c>
      <c r="CL279" s="57" t="str">
        <f t="shared" ca="1" si="330"/>
        <v/>
      </c>
      <c r="CM279" s="57" t="str">
        <f t="shared" ca="1" si="331"/>
        <v/>
      </c>
      <c r="CN279" s="57" t="str">
        <f t="shared" ca="1" si="332"/>
        <v/>
      </c>
      <c r="CO279" s="57" t="str">
        <f t="shared" ca="1" si="333"/>
        <v/>
      </c>
      <c r="CP279" s="57" t="str">
        <f t="shared" ca="1" si="334"/>
        <v/>
      </c>
      <c r="CQ279" s="57" t="str">
        <f t="shared" ca="1" si="335"/>
        <v/>
      </c>
      <c r="CR279" s="57" t="str">
        <f t="shared" ca="1" si="336"/>
        <v/>
      </c>
      <c r="CS279" s="60" t="str">
        <f t="shared" ca="1" si="337"/>
        <v/>
      </c>
      <c r="CT279" s="60" t="str">
        <f t="shared" ca="1" si="338"/>
        <v/>
      </c>
      <c r="CU279" s="60" t="str">
        <f t="shared" ca="1" si="339"/>
        <v/>
      </c>
      <c r="CV279" s="60" t="str">
        <f t="shared" ca="1" si="340"/>
        <v/>
      </c>
      <c r="CW279" s="60" t="str">
        <f t="shared" ca="1" si="341"/>
        <v/>
      </c>
      <c r="CX279" s="60" t="str">
        <f t="shared" ca="1" si="342"/>
        <v/>
      </c>
      <c r="CY279" s="60" t="str">
        <f t="shared" ca="1" si="343"/>
        <v/>
      </c>
      <c r="CZ279" s="60" t="str">
        <f t="shared" ca="1" si="344"/>
        <v/>
      </c>
      <c r="DA279" s="65" t="str">
        <f t="shared" ca="1" si="345"/>
        <v/>
      </c>
      <c r="DB279" s="65" t="str">
        <f t="shared" ca="1" si="346"/>
        <v/>
      </c>
      <c r="DC279" s="65" t="str">
        <f t="shared" ca="1" si="347"/>
        <v/>
      </c>
      <c r="DD279" s="65" t="str">
        <f t="shared" ca="1" si="348"/>
        <v/>
      </c>
      <c r="DE279" s="65" t="str">
        <f t="shared" ca="1" si="349"/>
        <v/>
      </c>
      <c r="DF279" s="66" t="str">
        <f t="shared" ca="1" si="350"/>
        <v/>
      </c>
      <c r="DG279" s="66" t="str">
        <f t="shared" ca="1" si="351"/>
        <v/>
      </c>
      <c r="DH279" s="66" t="str">
        <f t="shared" ca="1" si="352"/>
        <v/>
      </c>
      <c r="DI279" s="66" t="str">
        <f t="shared" ca="1" si="353"/>
        <v/>
      </c>
      <c r="DJ279" s="66" t="str">
        <f t="shared" ca="1" si="354"/>
        <v/>
      </c>
      <c r="DK279" s="65" t="str">
        <f t="shared" ca="1" si="355"/>
        <v/>
      </c>
      <c r="DL279" s="65" t="str">
        <f t="shared" ca="1" si="356"/>
        <v/>
      </c>
      <c r="DM279" s="65" t="str">
        <f t="shared" ca="1" si="357"/>
        <v/>
      </c>
      <c r="DN279" s="65" t="str">
        <f t="shared" ca="1" si="358"/>
        <v/>
      </c>
      <c r="DO279" s="65" t="str">
        <f t="shared" ca="1" si="359"/>
        <v/>
      </c>
      <c r="DP279" s="65" t="str">
        <f t="shared" ca="1" si="360"/>
        <v/>
      </c>
      <c r="DQ279" s="65" t="str">
        <f t="shared" ca="1" si="361"/>
        <v/>
      </c>
      <c r="DR279" s="69" t="str">
        <f t="shared" ca="1" si="362"/>
        <v/>
      </c>
      <c r="DS279" s="69" t="str">
        <f t="shared" ca="1" si="363"/>
        <v/>
      </c>
      <c r="DT279" s="69" t="str">
        <f t="shared" ca="1" si="364"/>
        <v/>
      </c>
      <c r="DU279" s="69" t="str">
        <f t="shared" ca="1" si="365"/>
        <v/>
      </c>
      <c r="DV279" s="69" t="str">
        <f t="shared" ca="1" si="366"/>
        <v/>
      </c>
      <c r="DW279" s="69" t="str">
        <f t="shared" ca="1" si="367"/>
        <v/>
      </c>
      <c r="DX279" s="69" t="str">
        <f t="shared" ca="1" si="368"/>
        <v/>
      </c>
      <c r="DY279" s="69" t="str">
        <f t="shared" ca="1" si="369"/>
        <v/>
      </c>
      <c r="DZ279" s="72" t="str">
        <f t="shared" ca="1" si="370"/>
        <v/>
      </c>
      <c r="EA279" s="72" t="str">
        <f t="shared" ca="1" si="371"/>
        <v/>
      </c>
      <c r="EB279" s="72" t="str">
        <f t="shared" ca="1" si="372"/>
        <v/>
      </c>
      <c r="EC279" s="65" t="str">
        <f t="shared" ca="1" si="373"/>
        <v/>
      </c>
      <c r="ED279" s="65" t="str">
        <f t="shared" ca="1" si="374"/>
        <v/>
      </c>
      <c r="EE279" s="65" t="str">
        <f t="shared" ca="1" si="375"/>
        <v/>
      </c>
      <c r="EF279" s="65" t="str">
        <f t="shared" ca="1" si="376"/>
        <v/>
      </c>
      <c r="EG279" s="65" t="str">
        <f t="shared" ca="1" si="377"/>
        <v/>
      </c>
      <c r="EH279" s="65" t="str">
        <f t="shared" ca="1" si="378"/>
        <v/>
      </c>
      <c r="EI279" s="429" t="str">
        <f t="shared" ca="1" si="379"/>
        <v>No</v>
      </c>
      <c r="EJ279" s="428" t="str">
        <f t="shared" ca="1" si="380"/>
        <v/>
      </c>
      <c r="EK279" s="428" t="str">
        <f t="shared" ca="1" si="381"/>
        <v/>
      </c>
      <c r="EL279" s="65" t="str">
        <f t="shared" ca="1" si="382"/>
        <v/>
      </c>
      <c r="EM279" s="65" t="str">
        <f t="shared" ca="1" si="383"/>
        <v/>
      </c>
      <c r="EN279" s="65" t="str">
        <f t="shared" ca="1" si="384"/>
        <v/>
      </c>
      <c r="EO279" s="433" t="str">
        <f t="shared" ca="1" si="385"/>
        <v/>
      </c>
      <c r="EP279" s="433" t="str">
        <f t="shared" ca="1" si="386"/>
        <v/>
      </c>
      <c r="EQ279" s="433" t="str">
        <f t="shared" ca="1" si="387"/>
        <v/>
      </c>
      <c r="ER279" s="433" t="str">
        <f t="shared" ca="1" si="388"/>
        <v/>
      </c>
      <c r="ES279" s="433" t="str">
        <f t="shared" ca="1" si="389"/>
        <v/>
      </c>
      <c r="ET279" s="433" t="str">
        <f t="shared" ca="1" si="390"/>
        <v/>
      </c>
      <c r="EU279" s="433" t="str">
        <f ca="1">IF(OR(CO279="",CQ279=""),"",Discipline!$P$3*CO279+Discipline!$X$3*CQ279)</f>
        <v/>
      </c>
      <c r="EV279" s="433" t="str">
        <f ca="1">IF(OR(CP279="",CR279=""),"",Discipline!$P$3*CP279+Discipline!$X$3*CR279)</f>
        <v/>
      </c>
    </row>
    <row r="280" spans="1:152" x14ac:dyDescent="0.25">
      <c r="A280" s="10" t="str">
        <f ca="1">IFERROR(RANK(order!A280,order!A$3:A$554,0),"")</f>
        <v/>
      </c>
      <c r="B280" s="10" t="str">
        <f ca="1">IFERROR(RANK(order!B280,order!B$3:B$554,0),"")</f>
        <v/>
      </c>
      <c r="C280" s="10" t="str">
        <f ca="1">IFERROR(RANK(order!C280,order!C$3:C$554,0),"")</f>
        <v/>
      </c>
      <c r="D280" s="4" t="str">
        <f ca="1">IFERROR(RANK(order!D280,order!D$3:D$554,0),"")</f>
        <v/>
      </c>
      <c r="E280" s="4" t="str">
        <f ca="1">IFERROR(RANK(order!E280,order!E$3:E$554,0),"")</f>
        <v/>
      </c>
      <c r="F280" s="4" t="str">
        <f ca="1">IFERROR(RANK(order!F280,order!F$3:F$554,0),"")</f>
        <v/>
      </c>
      <c r="G280" s="10" t="str">
        <f ca="1">IFERROR(RANK(order!G280,order!G$3:G$554,0),"")</f>
        <v/>
      </c>
      <c r="H280" s="10" t="str">
        <f ca="1">IFERROR(RANK(order!H280,order!H$3:H$554,0),"")</f>
        <v/>
      </c>
      <c r="I280" s="10" t="str">
        <f ca="1">IFERROR(RANK(order!I280,order!I$3:I$554,0),"")</f>
        <v/>
      </c>
      <c r="J280" s="4" t="str">
        <f ca="1">IFERROR(RANK(order!J280,order!J$3:J$554,0),"")</f>
        <v/>
      </c>
      <c r="K280" s="4" t="str">
        <f ca="1">IFERROR(RANK(order!K280,order!K$3:K$554,0),"")</f>
        <v/>
      </c>
      <c r="L280" s="4" t="str">
        <f ca="1">IFERROR(RANK(order!L280,order!L$3:L$554,0),"")</f>
        <v/>
      </c>
      <c r="M280" s="10" t="str">
        <f ca="1">IFERROR(RANK(order!M280,order!M$3:M$554,0),"")</f>
        <v/>
      </c>
      <c r="N280" s="10" t="str">
        <f ca="1">IFERROR(RANK(order!N280,order!N$3:N$554,0),"")</f>
        <v/>
      </c>
      <c r="O280" s="10" t="str">
        <f ca="1">IFERROR(RANK(order!O280,order!O$3:O$554,0),"")</f>
        <v/>
      </c>
      <c r="P280" s="4" t="str">
        <f ca="1">IFERROR(RANK(order!P280,order!P$3:P$554,0),"")</f>
        <v/>
      </c>
      <c r="Q280" s="4" t="str">
        <f ca="1">IFERROR(RANK(order!Q280,order!Q$3:Q$554,0),"")</f>
        <v/>
      </c>
      <c r="R280" s="4" t="str">
        <f ca="1">IFERROR(RANK(order!R280,order!R$3:R$554,0),"")</f>
        <v/>
      </c>
      <c r="S280" s="10" t="str">
        <f ca="1">IFERROR(RANK(order!S280,order!S$3:S$554,0),"")</f>
        <v/>
      </c>
      <c r="T280" s="10" t="str">
        <f ca="1">IFERROR(RANK(order!T280,order!T$3:T$554,0),"")</f>
        <v/>
      </c>
      <c r="U280" s="10" t="str">
        <f ca="1">IFERROR(RANK(order!U280,order!U$3:U$554,0),"")</f>
        <v/>
      </c>
      <c r="V280" s="4" t="str">
        <f ca="1">IFERROR(RANK(order!V280,order!V$3:V$554,0),"")</f>
        <v/>
      </c>
      <c r="W280" s="4" t="str">
        <f ca="1">IFERROR(RANK(order!W280,order!W$3:W$554,0),"")</f>
        <v/>
      </c>
      <c r="X280" s="4" t="str">
        <f ca="1">IFERROR(RANK(order!X280,order!X$3:X$554,0),"")</f>
        <v/>
      </c>
      <c r="Y280" s="10" t="str">
        <f ca="1">IFERROR(RANK(order!Y280,order!Y$3:Y$554,0),"")</f>
        <v/>
      </c>
      <c r="Z280" s="10" t="str">
        <f ca="1">IFERROR(RANK(order!Z280,order!Z$3:Z$554,0),"")</f>
        <v/>
      </c>
      <c r="AA280" s="10" t="str">
        <f ca="1">IFERROR(RANK(order!AA280,order!AA$3:AA$554,0),"")</f>
        <v/>
      </c>
      <c r="AB280" s="4" t="str">
        <f ca="1">IFERROR(RANK(order!AB280,order!AB$3:AB$554,0),"")</f>
        <v/>
      </c>
      <c r="AC280" s="4" t="str">
        <f ca="1">IFERROR(RANK(order!AC280,order!AC$3:AC$554,0),"")</f>
        <v/>
      </c>
      <c r="AD280" s="4" t="str">
        <f ca="1">IFERROR(RANK(order!AD280,order!AD$3:AD$554,0),"")</f>
        <v/>
      </c>
      <c r="AE280" s="10" t="str">
        <f ca="1">IFERROR(RANK(order!AE280,order!AE$3:AE$554,0),"")</f>
        <v/>
      </c>
      <c r="AF280" s="10" t="str">
        <f ca="1">IFERROR(RANK(order!AF280,order!AF$3:AF$554,0),"")</f>
        <v/>
      </c>
      <c r="AG280" s="10" t="str">
        <f ca="1">IFERROR(RANK(order!AG280,order!AG$3:AG$554,0),"")</f>
        <v/>
      </c>
      <c r="AH280" s="4" t="str">
        <f ca="1">IFERROR(RANK(order!AH280,order!AH$3:AH$554,0),"")</f>
        <v/>
      </c>
      <c r="AI280" s="4" t="str">
        <f ca="1">IFERROR(RANK(order!AI280,order!AI$3:AI$554,0),"")</f>
        <v/>
      </c>
      <c r="AJ280" s="4" t="str">
        <f ca="1">IFERROR(RANK(order!AJ280,order!AJ$3:AJ$554,0),"")</f>
        <v/>
      </c>
      <c r="AK280" s="10" t="str">
        <f ca="1">IFERROR(RANK(order!AK280,order!AK$3:AK$554,0),"")</f>
        <v/>
      </c>
      <c r="AL280" s="10" t="str">
        <f ca="1">IFERROR(RANK(order!AL280,order!AL$3:AL$554,0),"")</f>
        <v/>
      </c>
      <c r="AM280" s="10" t="str">
        <f ca="1">IFERROR(RANK(order!AM280,order!AM$3:AM$554,0),"")</f>
        <v/>
      </c>
      <c r="AN280" s="4" t="str">
        <f ca="1">IFERROR(RANK(order!AN280,order!AN$3:AN$554,0),"")</f>
        <v/>
      </c>
      <c r="AO280" s="4" t="str">
        <f ca="1">IFERROR(RANK(order!AO280,order!AO$3:AO$554,0),"")</f>
        <v/>
      </c>
      <c r="AP280" s="4" t="str">
        <f ca="1">IFERROR(RANK(order!AP280,order!AP$3:AP$554,0),"")</f>
        <v/>
      </c>
      <c r="AQ280" s="10" t="str">
        <f ca="1">IFERROR(RANK(order!AQ280,order!AQ$3:AQ$554,0),"")</f>
        <v/>
      </c>
      <c r="AR280" s="10" t="str">
        <f ca="1">IFERROR(RANK(order!AR280,order!AR$3:AR$554,0),"")</f>
        <v/>
      </c>
      <c r="AS280" s="10" t="str">
        <f ca="1">IFERROR(RANK(order!AS280,order!AS$3:AS$554,0),"")</f>
        <v/>
      </c>
      <c r="AT280" s="4" t="str">
        <f ca="1">IFERROR(RANK(order!AT280,order!AT$3:AT$554,0),"")</f>
        <v/>
      </c>
      <c r="AU280" s="4" t="str">
        <f ca="1">IFERROR(RANK(order!AU280,order!AU$3:AU$554,0),"")</f>
        <v/>
      </c>
      <c r="AV280" s="4" t="str">
        <f ca="1">IFERROR(RANK(order!AV280,order!AV$3:AV$554,0),"")</f>
        <v/>
      </c>
      <c r="AW280" s="10" t="str">
        <f ca="1">IFERROR(RANK(order!AW280,order!AW$3:AW$554,0),"")</f>
        <v/>
      </c>
      <c r="AX280" s="10" t="str">
        <f ca="1">IFERROR(RANK(order!AX280,order!AX$3:AX$554,0),"")</f>
        <v/>
      </c>
      <c r="AY280" s="10" t="str">
        <f ca="1">IFERROR(RANK(order!AY280,order!AY$3:AY$554,0),"")</f>
        <v/>
      </c>
      <c r="AZ280" s="4" t="str">
        <f ca="1">IFERROR(RANK(order!AZ280,order!AZ$3:AZ$554,0),"")</f>
        <v/>
      </c>
      <c r="BA280" s="4" t="str">
        <f ca="1">IFERROR(RANK(order!BA280,order!BA$3:BA$554,0),"")</f>
        <v/>
      </c>
      <c r="BB280" s="4" t="str">
        <f ca="1">IFERROR(RANK(order!BB280,order!BB$3:BB$554,0),"")</f>
        <v/>
      </c>
      <c r="BC280" s="10" t="str">
        <f ca="1">IFERROR(RANK(order!BC280,order!BC$3:BC$554,0),"")</f>
        <v/>
      </c>
      <c r="BD280" s="10" t="str">
        <f ca="1">IFERROR(RANK(order!BD280,order!BD$3:BD$554,0),"")</f>
        <v/>
      </c>
      <c r="BE280" s="10" t="str">
        <f ca="1">IFERROR(RANK(order!BE280,order!BE$3:BE$554,0),"")</f>
        <v/>
      </c>
      <c r="BF280" s="4" t="str">
        <f ca="1">IFERROR(RANK(order!BF280,order!BF$3:BF$554,0),"")</f>
        <v/>
      </c>
      <c r="BG280" s="4" t="str">
        <f ca="1">IFERROR(RANK(order!BG280,order!BG$3:BG$554,0),"")</f>
        <v/>
      </c>
      <c r="BH280" s="4" t="str">
        <f ca="1">IFERROR(RANK(order!BH280,order!BH$3:BH$554,0),"")</f>
        <v/>
      </c>
      <c r="BI280" s="10" t="str">
        <f ca="1">IFERROR(RANK(order!BI280,order!BI$3:BI$554,0),"")</f>
        <v/>
      </c>
      <c r="BJ280" s="10" t="str">
        <f ca="1">IFERROR(RANK(order!BJ280,order!BJ$3:BJ$554,0),"")</f>
        <v/>
      </c>
      <c r="BK280" s="10" t="str">
        <f ca="1">IFERROR(RANK(order!BK280,order!BK$3:BK$554,0),"")</f>
        <v/>
      </c>
      <c r="BL280" s="4" t="str">
        <f ca="1">IFERROR(RANK(order!BL280,order!BL$3:BL$554,0),"")</f>
        <v/>
      </c>
      <c r="BM280" s="4" t="str">
        <f ca="1">IFERROR(RANK(order!BM280,order!BM$3:BM$554,0),"")</f>
        <v/>
      </c>
      <c r="BN280" s="4" t="str">
        <f ca="1">IFERROR(RANK(order!BN280,order!BN$3:BN$554,0),"")</f>
        <v/>
      </c>
      <c r="BO280" s="10" t="str">
        <f ca="1">IFERROR(RANK(order!BO280,order!BO$3:BO$554,0),"")</f>
        <v/>
      </c>
      <c r="BP280" s="10" t="str">
        <f ca="1">IFERROR(RANK(order!BP280,order!BP$3:BP$554,0),"")</f>
        <v/>
      </c>
      <c r="BQ280" s="10" t="str">
        <f ca="1">IFERROR(RANK(order!BQ280,order!BQ$3:BQ$554,0),"")</f>
        <v/>
      </c>
      <c r="BR280" s="4" t="str">
        <f ca="1">IFERROR(RANK(order!BR280,order!BR$3:BR$554,0),"")</f>
        <v/>
      </c>
      <c r="BS280" s="4" t="str">
        <f ca="1">IFERROR(RANK(order!BS280,order!BS$3:BS$554,0),"")</f>
        <v/>
      </c>
      <c r="BT280" s="4" t="str">
        <f ca="1">IFERROR(RANK(order!BT280,order!BT$3:BT$554,0),"")</f>
        <v/>
      </c>
      <c r="BU280" s="95">
        <f t="shared" si="391"/>
        <v>278</v>
      </c>
      <c r="BV280" s="35" t="str">
        <f t="shared" si="392"/>
        <v>E1</v>
      </c>
      <c r="BW280" s="55">
        <f t="shared" ca="1" si="315"/>
        <v>0</v>
      </c>
      <c r="BX280" s="56" t="str">
        <f t="shared" ca="1" si="316"/>
        <v/>
      </c>
      <c r="BY280" s="56" t="str">
        <f t="shared" ca="1" si="317"/>
        <v/>
      </c>
      <c r="BZ280" s="57" t="str">
        <f t="shared" ca="1" si="318"/>
        <v/>
      </c>
      <c r="CA280" s="57" t="str">
        <f t="shared" ca="1" si="319"/>
        <v/>
      </c>
      <c r="CB280" s="58" t="str">
        <f t="shared" ca="1" si="320"/>
        <v/>
      </c>
      <c r="CC280" s="57" t="str">
        <f t="shared" ca="1" si="321"/>
        <v/>
      </c>
      <c r="CD280" s="57" t="str">
        <f t="shared" ca="1" si="322"/>
        <v/>
      </c>
      <c r="CE280" s="58" t="str">
        <f t="shared" ca="1" si="323"/>
        <v/>
      </c>
      <c r="CF280" s="59" t="str">
        <f t="shared" ca="1" si="324"/>
        <v/>
      </c>
      <c r="CG280" s="57" t="str">
        <f t="shared" ca="1" si="325"/>
        <v/>
      </c>
      <c r="CH280" s="57" t="str">
        <f t="shared" ca="1" si="326"/>
        <v/>
      </c>
      <c r="CI280" s="57" t="str">
        <f t="shared" ca="1" si="327"/>
        <v/>
      </c>
      <c r="CJ280" s="57" t="str">
        <f t="shared" ca="1" si="328"/>
        <v/>
      </c>
      <c r="CK280" s="57" t="str">
        <f t="shared" ca="1" si="329"/>
        <v/>
      </c>
      <c r="CL280" s="57" t="str">
        <f t="shared" ca="1" si="330"/>
        <v/>
      </c>
      <c r="CM280" s="57" t="str">
        <f t="shared" ca="1" si="331"/>
        <v/>
      </c>
      <c r="CN280" s="57" t="str">
        <f t="shared" ca="1" si="332"/>
        <v/>
      </c>
      <c r="CO280" s="57" t="str">
        <f t="shared" ca="1" si="333"/>
        <v/>
      </c>
      <c r="CP280" s="57" t="str">
        <f t="shared" ca="1" si="334"/>
        <v/>
      </c>
      <c r="CQ280" s="57" t="str">
        <f t="shared" ca="1" si="335"/>
        <v/>
      </c>
      <c r="CR280" s="57" t="str">
        <f t="shared" ca="1" si="336"/>
        <v/>
      </c>
      <c r="CS280" s="60" t="str">
        <f t="shared" ca="1" si="337"/>
        <v/>
      </c>
      <c r="CT280" s="60" t="str">
        <f t="shared" ca="1" si="338"/>
        <v/>
      </c>
      <c r="CU280" s="60" t="str">
        <f t="shared" ca="1" si="339"/>
        <v/>
      </c>
      <c r="CV280" s="60" t="str">
        <f t="shared" ca="1" si="340"/>
        <v/>
      </c>
      <c r="CW280" s="60" t="str">
        <f t="shared" ca="1" si="341"/>
        <v/>
      </c>
      <c r="CX280" s="60" t="str">
        <f t="shared" ca="1" si="342"/>
        <v/>
      </c>
      <c r="CY280" s="60" t="str">
        <f t="shared" ca="1" si="343"/>
        <v/>
      </c>
      <c r="CZ280" s="60" t="str">
        <f t="shared" ca="1" si="344"/>
        <v/>
      </c>
      <c r="DA280" s="65" t="str">
        <f t="shared" ca="1" si="345"/>
        <v/>
      </c>
      <c r="DB280" s="65" t="str">
        <f t="shared" ca="1" si="346"/>
        <v/>
      </c>
      <c r="DC280" s="65" t="str">
        <f t="shared" ca="1" si="347"/>
        <v/>
      </c>
      <c r="DD280" s="65" t="str">
        <f t="shared" ca="1" si="348"/>
        <v/>
      </c>
      <c r="DE280" s="65" t="str">
        <f t="shared" ca="1" si="349"/>
        <v/>
      </c>
      <c r="DF280" s="66" t="str">
        <f t="shared" ca="1" si="350"/>
        <v/>
      </c>
      <c r="DG280" s="66" t="str">
        <f t="shared" ca="1" si="351"/>
        <v/>
      </c>
      <c r="DH280" s="66" t="str">
        <f t="shared" ca="1" si="352"/>
        <v/>
      </c>
      <c r="DI280" s="66" t="str">
        <f t="shared" ca="1" si="353"/>
        <v/>
      </c>
      <c r="DJ280" s="66" t="str">
        <f t="shared" ca="1" si="354"/>
        <v/>
      </c>
      <c r="DK280" s="65" t="str">
        <f t="shared" ca="1" si="355"/>
        <v/>
      </c>
      <c r="DL280" s="65" t="str">
        <f t="shared" ca="1" si="356"/>
        <v/>
      </c>
      <c r="DM280" s="65" t="str">
        <f t="shared" ca="1" si="357"/>
        <v/>
      </c>
      <c r="DN280" s="65" t="str">
        <f t="shared" ca="1" si="358"/>
        <v/>
      </c>
      <c r="DO280" s="65" t="str">
        <f t="shared" ca="1" si="359"/>
        <v/>
      </c>
      <c r="DP280" s="65" t="str">
        <f t="shared" ca="1" si="360"/>
        <v/>
      </c>
      <c r="DQ280" s="65" t="str">
        <f t="shared" ca="1" si="361"/>
        <v/>
      </c>
      <c r="DR280" s="69" t="str">
        <f t="shared" ca="1" si="362"/>
        <v/>
      </c>
      <c r="DS280" s="69" t="str">
        <f t="shared" ca="1" si="363"/>
        <v/>
      </c>
      <c r="DT280" s="69" t="str">
        <f t="shared" ca="1" si="364"/>
        <v/>
      </c>
      <c r="DU280" s="69" t="str">
        <f t="shared" ca="1" si="365"/>
        <v/>
      </c>
      <c r="DV280" s="69" t="str">
        <f t="shared" ca="1" si="366"/>
        <v/>
      </c>
      <c r="DW280" s="69" t="str">
        <f t="shared" ca="1" si="367"/>
        <v/>
      </c>
      <c r="DX280" s="69" t="str">
        <f t="shared" ca="1" si="368"/>
        <v/>
      </c>
      <c r="DY280" s="69" t="str">
        <f t="shared" ca="1" si="369"/>
        <v/>
      </c>
      <c r="DZ280" s="72" t="str">
        <f t="shared" ca="1" si="370"/>
        <v/>
      </c>
      <c r="EA280" s="72" t="str">
        <f t="shared" ca="1" si="371"/>
        <v/>
      </c>
      <c r="EB280" s="72" t="str">
        <f t="shared" ca="1" si="372"/>
        <v/>
      </c>
      <c r="EC280" s="65" t="str">
        <f t="shared" ca="1" si="373"/>
        <v/>
      </c>
      <c r="ED280" s="65" t="str">
        <f t="shared" ca="1" si="374"/>
        <v/>
      </c>
      <c r="EE280" s="65" t="str">
        <f t="shared" ca="1" si="375"/>
        <v/>
      </c>
      <c r="EF280" s="65" t="str">
        <f t="shared" ca="1" si="376"/>
        <v/>
      </c>
      <c r="EG280" s="65" t="str">
        <f t="shared" ca="1" si="377"/>
        <v/>
      </c>
      <c r="EH280" s="65" t="str">
        <f t="shared" ca="1" si="378"/>
        <v/>
      </c>
      <c r="EI280" s="429" t="str">
        <f t="shared" ca="1" si="379"/>
        <v>No</v>
      </c>
      <c r="EJ280" s="428" t="str">
        <f t="shared" ca="1" si="380"/>
        <v/>
      </c>
      <c r="EK280" s="428" t="str">
        <f t="shared" ca="1" si="381"/>
        <v/>
      </c>
      <c r="EL280" s="65" t="str">
        <f t="shared" ca="1" si="382"/>
        <v/>
      </c>
      <c r="EM280" s="65" t="str">
        <f t="shared" ca="1" si="383"/>
        <v/>
      </c>
      <c r="EN280" s="65" t="str">
        <f t="shared" ca="1" si="384"/>
        <v/>
      </c>
      <c r="EO280" s="433" t="str">
        <f t="shared" ca="1" si="385"/>
        <v/>
      </c>
      <c r="EP280" s="433" t="str">
        <f t="shared" ca="1" si="386"/>
        <v/>
      </c>
      <c r="EQ280" s="433" t="str">
        <f t="shared" ca="1" si="387"/>
        <v/>
      </c>
      <c r="ER280" s="433" t="str">
        <f t="shared" ca="1" si="388"/>
        <v/>
      </c>
      <c r="ES280" s="433" t="str">
        <f t="shared" ca="1" si="389"/>
        <v/>
      </c>
      <c r="ET280" s="433" t="str">
        <f t="shared" ca="1" si="390"/>
        <v/>
      </c>
      <c r="EU280" s="433" t="str">
        <f ca="1">IF(OR(CO280="",CQ280=""),"",Discipline!$P$3*CO280+Discipline!$X$3*CQ280)</f>
        <v/>
      </c>
      <c r="EV280" s="433" t="str">
        <f ca="1">IF(OR(CP280="",CR280=""),"",Discipline!$P$3*CP280+Discipline!$X$3*CR280)</f>
        <v/>
      </c>
    </row>
    <row r="281" spans="1:152" x14ac:dyDescent="0.25">
      <c r="A281" s="10" t="str">
        <f ca="1">IFERROR(RANK(order!A281,order!A$3:A$554,0),"")</f>
        <v/>
      </c>
      <c r="B281" s="10" t="str">
        <f ca="1">IFERROR(RANK(order!B281,order!B$3:B$554,0),"")</f>
        <v/>
      </c>
      <c r="C281" s="10" t="str">
        <f ca="1">IFERROR(RANK(order!C281,order!C$3:C$554,0),"")</f>
        <v/>
      </c>
      <c r="D281" s="4" t="str">
        <f ca="1">IFERROR(RANK(order!D281,order!D$3:D$554,0),"")</f>
        <v/>
      </c>
      <c r="E281" s="4" t="str">
        <f ca="1">IFERROR(RANK(order!E281,order!E$3:E$554,0),"")</f>
        <v/>
      </c>
      <c r="F281" s="4" t="str">
        <f ca="1">IFERROR(RANK(order!F281,order!F$3:F$554,0),"")</f>
        <v/>
      </c>
      <c r="G281" s="10" t="str">
        <f ca="1">IFERROR(RANK(order!G281,order!G$3:G$554,0),"")</f>
        <v/>
      </c>
      <c r="H281" s="10" t="str">
        <f ca="1">IFERROR(RANK(order!H281,order!H$3:H$554,0),"")</f>
        <v/>
      </c>
      <c r="I281" s="10" t="str">
        <f ca="1">IFERROR(RANK(order!I281,order!I$3:I$554,0),"")</f>
        <v/>
      </c>
      <c r="J281" s="4" t="str">
        <f ca="1">IFERROR(RANK(order!J281,order!J$3:J$554,0),"")</f>
        <v/>
      </c>
      <c r="K281" s="4" t="str">
        <f ca="1">IFERROR(RANK(order!K281,order!K$3:K$554,0),"")</f>
        <v/>
      </c>
      <c r="L281" s="4" t="str">
        <f ca="1">IFERROR(RANK(order!L281,order!L$3:L$554,0),"")</f>
        <v/>
      </c>
      <c r="M281" s="10" t="str">
        <f ca="1">IFERROR(RANK(order!M281,order!M$3:M$554,0),"")</f>
        <v/>
      </c>
      <c r="N281" s="10" t="str">
        <f ca="1">IFERROR(RANK(order!N281,order!N$3:N$554,0),"")</f>
        <v/>
      </c>
      <c r="O281" s="10" t="str">
        <f ca="1">IFERROR(RANK(order!O281,order!O$3:O$554,0),"")</f>
        <v/>
      </c>
      <c r="P281" s="4" t="str">
        <f ca="1">IFERROR(RANK(order!P281,order!P$3:P$554,0),"")</f>
        <v/>
      </c>
      <c r="Q281" s="4" t="str">
        <f ca="1">IFERROR(RANK(order!Q281,order!Q$3:Q$554,0),"")</f>
        <v/>
      </c>
      <c r="R281" s="4" t="str">
        <f ca="1">IFERROR(RANK(order!R281,order!R$3:R$554,0),"")</f>
        <v/>
      </c>
      <c r="S281" s="10" t="str">
        <f ca="1">IFERROR(RANK(order!S281,order!S$3:S$554,0),"")</f>
        <v/>
      </c>
      <c r="T281" s="10" t="str">
        <f ca="1">IFERROR(RANK(order!T281,order!T$3:T$554,0),"")</f>
        <v/>
      </c>
      <c r="U281" s="10" t="str">
        <f ca="1">IFERROR(RANK(order!U281,order!U$3:U$554,0),"")</f>
        <v/>
      </c>
      <c r="V281" s="4" t="str">
        <f ca="1">IFERROR(RANK(order!V281,order!V$3:V$554,0),"")</f>
        <v/>
      </c>
      <c r="W281" s="4" t="str">
        <f ca="1">IFERROR(RANK(order!W281,order!W$3:W$554,0),"")</f>
        <v/>
      </c>
      <c r="X281" s="4" t="str">
        <f ca="1">IFERROR(RANK(order!X281,order!X$3:X$554,0),"")</f>
        <v/>
      </c>
      <c r="Y281" s="10" t="str">
        <f ca="1">IFERROR(RANK(order!Y281,order!Y$3:Y$554,0),"")</f>
        <v/>
      </c>
      <c r="Z281" s="10" t="str">
        <f ca="1">IFERROR(RANK(order!Z281,order!Z$3:Z$554,0),"")</f>
        <v/>
      </c>
      <c r="AA281" s="10" t="str">
        <f ca="1">IFERROR(RANK(order!AA281,order!AA$3:AA$554,0),"")</f>
        <v/>
      </c>
      <c r="AB281" s="4" t="str">
        <f ca="1">IFERROR(RANK(order!AB281,order!AB$3:AB$554,0),"")</f>
        <v/>
      </c>
      <c r="AC281" s="4" t="str">
        <f ca="1">IFERROR(RANK(order!AC281,order!AC$3:AC$554,0),"")</f>
        <v/>
      </c>
      <c r="AD281" s="4" t="str">
        <f ca="1">IFERROR(RANK(order!AD281,order!AD$3:AD$554,0),"")</f>
        <v/>
      </c>
      <c r="AE281" s="10" t="str">
        <f ca="1">IFERROR(RANK(order!AE281,order!AE$3:AE$554,0),"")</f>
        <v/>
      </c>
      <c r="AF281" s="10" t="str">
        <f ca="1">IFERROR(RANK(order!AF281,order!AF$3:AF$554,0),"")</f>
        <v/>
      </c>
      <c r="AG281" s="10" t="str">
        <f ca="1">IFERROR(RANK(order!AG281,order!AG$3:AG$554,0),"")</f>
        <v/>
      </c>
      <c r="AH281" s="4" t="str">
        <f ca="1">IFERROR(RANK(order!AH281,order!AH$3:AH$554,0),"")</f>
        <v/>
      </c>
      <c r="AI281" s="4" t="str">
        <f ca="1">IFERROR(RANK(order!AI281,order!AI$3:AI$554,0),"")</f>
        <v/>
      </c>
      <c r="AJ281" s="4" t="str">
        <f ca="1">IFERROR(RANK(order!AJ281,order!AJ$3:AJ$554,0),"")</f>
        <v/>
      </c>
      <c r="AK281" s="10" t="str">
        <f ca="1">IFERROR(RANK(order!AK281,order!AK$3:AK$554,0),"")</f>
        <v/>
      </c>
      <c r="AL281" s="10" t="str">
        <f ca="1">IFERROR(RANK(order!AL281,order!AL$3:AL$554,0),"")</f>
        <v/>
      </c>
      <c r="AM281" s="10" t="str">
        <f ca="1">IFERROR(RANK(order!AM281,order!AM$3:AM$554,0),"")</f>
        <v/>
      </c>
      <c r="AN281" s="4" t="str">
        <f ca="1">IFERROR(RANK(order!AN281,order!AN$3:AN$554,0),"")</f>
        <v/>
      </c>
      <c r="AO281" s="4" t="str">
        <f ca="1">IFERROR(RANK(order!AO281,order!AO$3:AO$554,0),"")</f>
        <v/>
      </c>
      <c r="AP281" s="4" t="str">
        <f ca="1">IFERROR(RANK(order!AP281,order!AP$3:AP$554,0),"")</f>
        <v/>
      </c>
      <c r="AQ281" s="10" t="str">
        <f ca="1">IFERROR(RANK(order!AQ281,order!AQ$3:AQ$554,0),"")</f>
        <v/>
      </c>
      <c r="AR281" s="10" t="str">
        <f ca="1">IFERROR(RANK(order!AR281,order!AR$3:AR$554,0),"")</f>
        <v/>
      </c>
      <c r="AS281" s="10" t="str">
        <f ca="1">IFERROR(RANK(order!AS281,order!AS$3:AS$554,0),"")</f>
        <v/>
      </c>
      <c r="AT281" s="4" t="str">
        <f ca="1">IFERROR(RANK(order!AT281,order!AT$3:AT$554,0),"")</f>
        <v/>
      </c>
      <c r="AU281" s="4" t="str">
        <f ca="1">IFERROR(RANK(order!AU281,order!AU$3:AU$554,0),"")</f>
        <v/>
      </c>
      <c r="AV281" s="4" t="str">
        <f ca="1">IFERROR(RANK(order!AV281,order!AV$3:AV$554,0),"")</f>
        <v/>
      </c>
      <c r="AW281" s="10" t="str">
        <f ca="1">IFERROR(RANK(order!AW281,order!AW$3:AW$554,0),"")</f>
        <v/>
      </c>
      <c r="AX281" s="10" t="str">
        <f ca="1">IFERROR(RANK(order!AX281,order!AX$3:AX$554,0),"")</f>
        <v/>
      </c>
      <c r="AY281" s="10" t="str">
        <f ca="1">IFERROR(RANK(order!AY281,order!AY$3:AY$554,0),"")</f>
        <v/>
      </c>
      <c r="AZ281" s="4" t="str">
        <f ca="1">IFERROR(RANK(order!AZ281,order!AZ$3:AZ$554,0),"")</f>
        <v/>
      </c>
      <c r="BA281" s="4" t="str">
        <f ca="1">IFERROR(RANK(order!BA281,order!BA$3:BA$554,0),"")</f>
        <v/>
      </c>
      <c r="BB281" s="4" t="str">
        <f ca="1">IFERROR(RANK(order!BB281,order!BB$3:BB$554,0),"")</f>
        <v/>
      </c>
      <c r="BC281" s="10" t="str">
        <f ca="1">IFERROR(RANK(order!BC281,order!BC$3:BC$554,0),"")</f>
        <v/>
      </c>
      <c r="BD281" s="10" t="str">
        <f ca="1">IFERROR(RANK(order!BD281,order!BD$3:BD$554,0),"")</f>
        <v/>
      </c>
      <c r="BE281" s="10" t="str">
        <f ca="1">IFERROR(RANK(order!BE281,order!BE$3:BE$554,0),"")</f>
        <v/>
      </c>
      <c r="BF281" s="4" t="str">
        <f ca="1">IFERROR(RANK(order!BF281,order!BF$3:BF$554,0),"")</f>
        <v/>
      </c>
      <c r="BG281" s="4" t="str">
        <f ca="1">IFERROR(RANK(order!BG281,order!BG$3:BG$554,0),"")</f>
        <v/>
      </c>
      <c r="BH281" s="4" t="str">
        <f ca="1">IFERROR(RANK(order!BH281,order!BH$3:BH$554,0),"")</f>
        <v/>
      </c>
      <c r="BI281" s="10" t="str">
        <f ca="1">IFERROR(RANK(order!BI281,order!BI$3:BI$554,0),"")</f>
        <v/>
      </c>
      <c r="BJ281" s="10" t="str">
        <f ca="1">IFERROR(RANK(order!BJ281,order!BJ$3:BJ$554,0),"")</f>
        <v/>
      </c>
      <c r="BK281" s="10" t="str">
        <f ca="1">IFERROR(RANK(order!BK281,order!BK$3:BK$554,0),"")</f>
        <v/>
      </c>
      <c r="BL281" s="4" t="str">
        <f ca="1">IFERROR(RANK(order!BL281,order!BL$3:BL$554,0),"")</f>
        <v/>
      </c>
      <c r="BM281" s="4" t="str">
        <f ca="1">IFERROR(RANK(order!BM281,order!BM$3:BM$554,0),"")</f>
        <v/>
      </c>
      <c r="BN281" s="4" t="str">
        <f ca="1">IFERROR(RANK(order!BN281,order!BN$3:BN$554,0),"")</f>
        <v/>
      </c>
      <c r="BO281" s="10" t="str">
        <f ca="1">IFERROR(RANK(order!BO281,order!BO$3:BO$554,0),"")</f>
        <v/>
      </c>
      <c r="BP281" s="10" t="str">
        <f ca="1">IFERROR(RANK(order!BP281,order!BP$3:BP$554,0),"")</f>
        <v/>
      </c>
      <c r="BQ281" s="10" t="str">
        <f ca="1">IFERROR(RANK(order!BQ281,order!BQ$3:BQ$554,0),"")</f>
        <v/>
      </c>
      <c r="BR281" s="4" t="str">
        <f ca="1">IFERROR(RANK(order!BR281,order!BR$3:BR$554,0),"")</f>
        <v/>
      </c>
      <c r="BS281" s="4" t="str">
        <f ca="1">IFERROR(RANK(order!BS281,order!BS$3:BS$554,0),"")</f>
        <v/>
      </c>
      <c r="BT281" s="4" t="str">
        <f ca="1">IFERROR(RANK(order!BT281,order!BT$3:BT$554,0),"")</f>
        <v/>
      </c>
      <c r="BU281" s="95">
        <f t="shared" si="391"/>
        <v>279</v>
      </c>
      <c r="BV281" s="35" t="str">
        <f t="shared" si="392"/>
        <v>E1</v>
      </c>
      <c r="BW281" s="55">
        <f t="shared" ca="1" si="315"/>
        <v>0</v>
      </c>
      <c r="BX281" s="56" t="str">
        <f t="shared" ca="1" si="316"/>
        <v/>
      </c>
      <c r="BY281" s="56" t="str">
        <f t="shared" ca="1" si="317"/>
        <v/>
      </c>
      <c r="BZ281" s="57" t="str">
        <f t="shared" ca="1" si="318"/>
        <v/>
      </c>
      <c r="CA281" s="57" t="str">
        <f t="shared" ca="1" si="319"/>
        <v/>
      </c>
      <c r="CB281" s="58" t="str">
        <f t="shared" ca="1" si="320"/>
        <v/>
      </c>
      <c r="CC281" s="57" t="str">
        <f t="shared" ca="1" si="321"/>
        <v/>
      </c>
      <c r="CD281" s="57" t="str">
        <f t="shared" ca="1" si="322"/>
        <v/>
      </c>
      <c r="CE281" s="58" t="str">
        <f t="shared" ca="1" si="323"/>
        <v/>
      </c>
      <c r="CF281" s="59" t="str">
        <f t="shared" ca="1" si="324"/>
        <v/>
      </c>
      <c r="CG281" s="57" t="str">
        <f t="shared" ca="1" si="325"/>
        <v/>
      </c>
      <c r="CH281" s="57" t="str">
        <f t="shared" ca="1" si="326"/>
        <v/>
      </c>
      <c r="CI281" s="57" t="str">
        <f t="shared" ca="1" si="327"/>
        <v/>
      </c>
      <c r="CJ281" s="57" t="str">
        <f t="shared" ca="1" si="328"/>
        <v/>
      </c>
      <c r="CK281" s="57" t="str">
        <f t="shared" ca="1" si="329"/>
        <v/>
      </c>
      <c r="CL281" s="57" t="str">
        <f t="shared" ca="1" si="330"/>
        <v/>
      </c>
      <c r="CM281" s="57" t="str">
        <f t="shared" ca="1" si="331"/>
        <v/>
      </c>
      <c r="CN281" s="57" t="str">
        <f t="shared" ca="1" si="332"/>
        <v/>
      </c>
      <c r="CO281" s="57" t="str">
        <f t="shared" ca="1" si="333"/>
        <v/>
      </c>
      <c r="CP281" s="57" t="str">
        <f t="shared" ca="1" si="334"/>
        <v/>
      </c>
      <c r="CQ281" s="57" t="str">
        <f t="shared" ca="1" si="335"/>
        <v/>
      </c>
      <c r="CR281" s="57" t="str">
        <f t="shared" ca="1" si="336"/>
        <v/>
      </c>
      <c r="CS281" s="60" t="str">
        <f t="shared" ca="1" si="337"/>
        <v/>
      </c>
      <c r="CT281" s="60" t="str">
        <f t="shared" ca="1" si="338"/>
        <v/>
      </c>
      <c r="CU281" s="60" t="str">
        <f t="shared" ca="1" si="339"/>
        <v/>
      </c>
      <c r="CV281" s="60" t="str">
        <f t="shared" ca="1" si="340"/>
        <v/>
      </c>
      <c r="CW281" s="60" t="str">
        <f t="shared" ca="1" si="341"/>
        <v/>
      </c>
      <c r="CX281" s="60" t="str">
        <f t="shared" ca="1" si="342"/>
        <v/>
      </c>
      <c r="CY281" s="60" t="str">
        <f t="shared" ca="1" si="343"/>
        <v/>
      </c>
      <c r="CZ281" s="60" t="str">
        <f t="shared" ca="1" si="344"/>
        <v/>
      </c>
      <c r="DA281" s="65" t="str">
        <f t="shared" ca="1" si="345"/>
        <v/>
      </c>
      <c r="DB281" s="65" t="str">
        <f t="shared" ca="1" si="346"/>
        <v/>
      </c>
      <c r="DC281" s="65" t="str">
        <f t="shared" ca="1" si="347"/>
        <v/>
      </c>
      <c r="DD281" s="65" t="str">
        <f t="shared" ca="1" si="348"/>
        <v/>
      </c>
      <c r="DE281" s="65" t="str">
        <f t="shared" ca="1" si="349"/>
        <v/>
      </c>
      <c r="DF281" s="66" t="str">
        <f t="shared" ca="1" si="350"/>
        <v/>
      </c>
      <c r="DG281" s="66" t="str">
        <f t="shared" ca="1" si="351"/>
        <v/>
      </c>
      <c r="DH281" s="66" t="str">
        <f t="shared" ca="1" si="352"/>
        <v/>
      </c>
      <c r="DI281" s="66" t="str">
        <f t="shared" ca="1" si="353"/>
        <v/>
      </c>
      <c r="DJ281" s="66" t="str">
        <f t="shared" ca="1" si="354"/>
        <v/>
      </c>
      <c r="DK281" s="65" t="str">
        <f t="shared" ca="1" si="355"/>
        <v/>
      </c>
      <c r="DL281" s="65" t="str">
        <f t="shared" ca="1" si="356"/>
        <v/>
      </c>
      <c r="DM281" s="65" t="str">
        <f t="shared" ca="1" si="357"/>
        <v/>
      </c>
      <c r="DN281" s="65" t="str">
        <f t="shared" ca="1" si="358"/>
        <v/>
      </c>
      <c r="DO281" s="65" t="str">
        <f t="shared" ca="1" si="359"/>
        <v/>
      </c>
      <c r="DP281" s="65" t="str">
        <f t="shared" ca="1" si="360"/>
        <v/>
      </c>
      <c r="DQ281" s="65" t="str">
        <f t="shared" ca="1" si="361"/>
        <v/>
      </c>
      <c r="DR281" s="69" t="str">
        <f t="shared" ca="1" si="362"/>
        <v/>
      </c>
      <c r="DS281" s="69" t="str">
        <f t="shared" ca="1" si="363"/>
        <v/>
      </c>
      <c r="DT281" s="69" t="str">
        <f t="shared" ca="1" si="364"/>
        <v/>
      </c>
      <c r="DU281" s="69" t="str">
        <f t="shared" ca="1" si="365"/>
        <v/>
      </c>
      <c r="DV281" s="69" t="str">
        <f t="shared" ca="1" si="366"/>
        <v/>
      </c>
      <c r="DW281" s="69" t="str">
        <f t="shared" ca="1" si="367"/>
        <v/>
      </c>
      <c r="DX281" s="69" t="str">
        <f t="shared" ca="1" si="368"/>
        <v/>
      </c>
      <c r="DY281" s="69" t="str">
        <f t="shared" ca="1" si="369"/>
        <v/>
      </c>
      <c r="DZ281" s="72" t="str">
        <f t="shared" ca="1" si="370"/>
        <v/>
      </c>
      <c r="EA281" s="72" t="str">
        <f t="shared" ca="1" si="371"/>
        <v/>
      </c>
      <c r="EB281" s="72" t="str">
        <f t="shared" ca="1" si="372"/>
        <v/>
      </c>
      <c r="EC281" s="65" t="str">
        <f t="shared" ca="1" si="373"/>
        <v/>
      </c>
      <c r="ED281" s="65" t="str">
        <f t="shared" ca="1" si="374"/>
        <v/>
      </c>
      <c r="EE281" s="65" t="str">
        <f t="shared" ca="1" si="375"/>
        <v/>
      </c>
      <c r="EF281" s="65" t="str">
        <f t="shared" ca="1" si="376"/>
        <v/>
      </c>
      <c r="EG281" s="65" t="str">
        <f t="shared" ca="1" si="377"/>
        <v/>
      </c>
      <c r="EH281" s="65" t="str">
        <f t="shared" ca="1" si="378"/>
        <v/>
      </c>
      <c r="EI281" s="429" t="str">
        <f t="shared" ca="1" si="379"/>
        <v>No</v>
      </c>
      <c r="EJ281" s="428" t="str">
        <f t="shared" ca="1" si="380"/>
        <v/>
      </c>
      <c r="EK281" s="428" t="str">
        <f t="shared" ca="1" si="381"/>
        <v/>
      </c>
      <c r="EL281" s="65" t="str">
        <f t="shared" ca="1" si="382"/>
        <v/>
      </c>
      <c r="EM281" s="65" t="str">
        <f t="shared" ca="1" si="383"/>
        <v/>
      </c>
      <c r="EN281" s="65" t="str">
        <f t="shared" ca="1" si="384"/>
        <v/>
      </c>
      <c r="EO281" s="433" t="str">
        <f t="shared" ca="1" si="385"/>
        <v/>
      </c>
      <c r="EP281" s="433" t="str">
        <f t="shared" ca="1" si="386"/>
        <v/>
      </c>
      <c r="EQ281" s="433" t="str">
        <f t="shared" ca="1" si="387"/>
        <v/>
      </c>
      <c r="ER281" s="433" t="str">
        <f t="shared" ca="1" si="388"/>
        <v/>
      </c>
      <c r="ES281" s="433" t="str">
        <f t="shared" ca="1" si="389"/>
        <v/>
      </c>
      <c r="ET281" s="433" t="str">
        <f t="shared" ca="1" si="390"/>
        <v/>
      </c>
      <c r="EU281" s="433" t="str">
        <f ca="1">IF(OR(CO281="",CQ281=""),"",Discipline!$P$3*CO281+Discipline!$X$3*CQ281)</f>
        <v/>
      </c>
      <c r="EV281" s="433" t="str">
        <f ca="1">IF(OR(CP281="",CR281=""),"",Discipline!$P$3*CP281+Discipline!$X$3*CR281)</f>
        <v/>
      </c>
    </row>
    <row r="282" spans="1:152" x14ac:dyDescent="0.25">
      <c r="A282" s="10" t="str">
        <f ca="1">IFERROR(RANK(order!A282,order!A$3:A$554,0),"")</f>
        <v/>
      </c>
      <c r="B282" s="10" t="str">
        <f ca="1">IFERROR(RANK(order!B282,order!B$3:B$554,0),"")</f>
        <v/>
      </c>
      <c r="C282" s="10" t="str">
        <f ca="1">IFERROR(RANK(order!C282,order!C$3:C$554,0),"")</f>
        <v/>
      </c>
      <c r="D282" s="4" t="str">
        <f ca="1">IFERROR(RANK(order!D282,order!D$3:D$554,0),"")</f>
        <v/>
      </c>
      <c r="E282" s="4" t="str">
        <f ca="1">IFERROR(RANK(order!E282,order!E$3:E$554,0),"")</f>
        <v/>
      </c>
      <c r="F282" s="4" t="str">
        <f ca="1">IFERROR(RANK(order!F282,order!F$3:F$554,0),"")</f>
        <v/>
      </c>
      <c r="G282" s="10" t="str">
        <f ca="1">IFERROR(RANK(order!G282,order!G$3:G$554,0),"")</f>
        <v/>
      </c>
      <c r="H282" s="10" t="str">
        <f ca="1">IFERROR(RANK(order!H282,order!H$3:H$554,0),"")</f>
        <v/>
      </c>
      <c r="I282" s="10" t="str">
        <f ca="1">IFERROR(RANK(order!I282,order!I$3:I$554,0),"")</f>
        <v/>
      </c>
      <c r="J282" s="4" t="str">
        <f ca="1">IFERROR(RANK(order!J282,order!J$3:J$554,0),"")</f>
        <v/>
      </c>
      <c r="K282" s="4" t="str">
        <f ca="1">IFERROR(RANK(order!K282,order!K$3:K$554,0),"")</f>
        <v/>
      </c>
      <c r="L282" s="4" t="str">
        <f ca="1">IFERROR(RANK(order!L282,order!L$3:L$554,0),"")</f>
        <v/>
      </c>
      <c r="M282" s="10" t="str">
        <f ca="1">IFERROR(RANK(order!M282,order!M$3:M$554,0),"")</f>
        <v/>
      </c>
      <c r="N282" s="10" t="str">
        <f ca="1">IFERROR(RANK(order!N282,order!N$3:N$554,0),"")</f>
        <v/>
      </c>
      <c r="O282" s="10" t="str">
        <f ca="1">IFERROR(RANK(order!O282,order!O$3:O$554,0),"")</f>
        <v/>
      </c>
      <c r="P282" s="4" t="str">
        <f ca="1">IFERROR(RANK(order!P282,order!P$3:P$554,0),"")</f>
        <v/>
      </c>
      <c r="Q282" s="4" t="str">
        <f ca="1">IFERROR(RANK(order!Q282,order!Q$3:Q$554,0),"")</f>
        <v/>
      </c>
      <c r="R282" s="4" t="str">
        <f ca="1">IFERROR(RANK(order!R282,order!R$3:R$554,0),"")</f>
        <v/>
      </c>
      <c r="S282" s="10" t="str">
        <f ca="1">IFERROR(RANK(order!S282,order!S$3:S$554,0),"")</f>
        <v/>
      </c>
      <c r="T282" s="10" t="str">
        <f ca="1">IFERROR(RANK(order!T282,order!T$3:T$554,0),"")</f>
        <v/>
      </c>
      <c r="U282" s="10" t="str">
        <f ca="1">IFERROR(RANK(order!U282,order!U$3:U$554,0),"")</f>
        <v/>
      </c>
      <c r="V282" s="4" t="str">
        <f ca="1">IFERROR(RANK(order!V282,order!V$3:V$554,0),"")</f>
        <v/>
      </c>
      <c r="W282" s="4" t="str">
        <f ca="1">IFERROR(RANK(order!W282,order!W$3:W$554,0),"")</f>
        <v/>
      </c>
      <c r="X282" s="4" t="str">
        <f ca="1">IFERROR(RANK(order!X282,order!X$3:X$554,0),"")</f>
        <v/>
      </c>
      <c r="Y282" s="10" t="str">
        <f ca="1">IFERROR(RANK(order!Y282,order!Y$3:Y$554,0),"")</f>
        <v/>
      </c>
      <c r="Z282" s="10" t="str">
        <f ca="1">IFERROR(RANK(order!Z282,order!Z$3:Z$554,0),"")</f>
        <v/>
      </c>
      <c r="AA282" s="10" t="str">
        <f ca="1">IFERROR(RANK(order!AA282,order!AA$3:AA$554,0),"")</f>
        <v/>
      </c>
      <c r="AB282" s="4" t="str">
        <f ca="1">IFERROR(RANK(order!AB282,order!AB$3:AB$554,0),"")</f>
        <v/>
      </c>
      <c r="AC282" s="4" t="str">
        <f ca="1">IFERROR(RANK(order!AC282,order!AC$3:AC$554,0),"")</f>
        <v/>
      </c>
      <c r="AD282" s="4" t="str">
        <f ca="1">IFERROR(RANK(order!AD282,order!AD$3:AD$554,0),"")</f>
        <v/>
      </c>
      <c r="AE282" s="10" t="str">
        <f ca="1">IFERROR(RANK(order!AE282,order!AE$3:AE$554,0),"")</f>
        <v/>
      </c>
      <c r="AF282" s="10" t="str">
        <f ca="1">IFERROR(RANK(order!AF282,order!AF$3:AF$554,0),"")</f>
        <v/>
      </c>
      <c r="AG282" s="10" t="str">
        <f ca="1">IFERROR(RANK(order!AG282,order!AG$3:AG$554,0),"")</f>
        <v/>
      </c>
      <c r="AH282" s="4" t="str">
        <f ca="1">IFERROR(RANK(order!AH282,order!AH$3:AH$554,0),"")</f>
        <v/>
      </c>
      <c r="AI282" s="4" t="str">
        <f ca="1">IFERROR(RANK(order!AI282,order!AI$3:AI$554,0),"")</f>
        <v/>
      </c>
      <c r="AJ282" s="4" t="str">
        <f ca="1">IFERROR(RANK(order!AJ282,order!AJ$3:AJ$554,0),"")</f>
        <v/>
      </c>
      <c r="AK282" s="10" t="str">
        <f ca="1">IFERROR(RANK(order!AK282,order!AK$3:AK$554,0),"")</f>
        <v/>
      </c>
      <c r="AL282" s="10" t="str">
        <f ca="1">IFERROR(RANK(order!AL282,order!AL$3:AL$554,0),"")</f>
        <v/>
      </c>
      <c r="AM282" s="10" t="str">
        <f ca="1">IFERROR(RANK(order!AM282,order!AM$3:AM$554,0),"")</f>
        <v/>
      </c>
      <c r="AN282" s="4" t="str">
        <f ca="1">IFERROR(RANK(order!AN282,order!AN$3:AN$554,0),"")</f>
        <v/>
      </c>
      <c r="AO282" s="4" t="str">
        <f ca="1">IFERROR(RANK(order!AO282,order!AO$3:AO$554,0),"")</f>
        <v/>
      </c>
      <c r="AP282" s="4" t="str">
        <f ca="1">IFERROR(RANK(order!AP282,order!AP$3:AP$554,0),"")</f>
        <v/>
      </c>
      <c r="AQ282" s="10" t="str">
        <f ca="1">IFERROR(RANK(order!AQ282,order!AQ$3:AQ$554,0),"")</f>
        <v/>
      </c>
      <c r="AR282" s="10" t="str">
        <f ca="1">IFERROR(RANK(order!AR282,order!AR$3:AR$554,0),"")</f>
        <v/>
      </c>
      <c r="AS282" s="10" t="str">
        <f ca="1">IFERROR(RANK(order!AS282,order!AS$3:AS$554,0),"")</f>
        <v/>
      </c>
      <c r="AT282" s="4" t="str">
        <f ca="1">IFERROR(RANK(order!AT282,order!AT$3:AT$554,0),"")</f>
        <v/>
      </c>
      <c r="AU282" s="4" t="str">
        <f ca="1">IFERROR(RANK(order!AU282,order!AU$3:AU$554,0),"")</f>
        <v/>
      </c>
      <c r="AV282" s="4" t="str">
        <f ca="1">IFERROR(RANK(order!AV282,order!AV$3:AV$554,0),"")</f>
        <v/>
      </c>
      <c r="AW282" s="10" t="str">
        <f ca="1">IFERROR(RANK(order!AW282,order!AW$3:AW$554,0),"")</f>
        <v/>
      </c>
      <c r="AX282" s="10" t="str">
        <f ca="1">IFERROR(RANK(order!AX282,order!AX$3:AX$554,0),"")</f>
        <v/>
      </c>
      <c r="AY282" s="10" t="str">
        <f ca="1">IFERROR(RANK(order!AY282,order!AY$3:AY$554,0),"")</f>
        <v/>
      </c>
      <c r="AZ282" s="4" t="str">
        <f ca="1">IFERROR(RANK(order!AZ282,order!AZ$3:AZ$554,0),"")</f>
        <v/>
      </c>
      <c r="BA282" s="4" t="str">
        <f ca="1">IFERROR(RANK(order!BA282,order!BA$3:BA$554,0),"")</f>
        <v/>
      </c>
      <c r="BB282" s="4" t="str">
        <f ca="1">IFERROR(RANK(order!BB282,order!BB$3:BB$554,0),"")</f>
        <v/>
      </c>
      <c r="BC282" s="10" t="str">
        <f ca="1">IFERROR(RANK(order!BC282,order!BC$3:BC$554,0),"")</f>
        <v/>
      </c>
      <c r="BD282" s="10" t="str">
        <f ca="1">IFERROR(RANK(order!BD282,order!BD$3:BD$554,0),"")</f>
        <v/>
      </c>
      <c r="BE282" s="10" t="str">
        <f ca="1">IFERROR(RANK(order!BE282,order!BE$3:BE$554,0),"")</f>
        <v/>
      </c>
      <c r="BF282" s="4" t="str">
        <f ca="1">IFERROR(RANK(order!BF282,order!BF$3:BF$554,0),"")</f>
        <v/>
      </c>
      <c r="BG282" s="4" t="str">
        <f ca="1">IFERROR(RANK(order!BG282,order!BG$3:BG$554,0),"")</f>
        <v/>
      </c>
      <c r="BH282" s="4" t="str">
        <f ca="1">IFERROR(RANK(order!BH282,order!BH$3:BH$554,0),"")</f>
        <v/>
      </c>
      <c r="BI282" s="10" t="str">
        <f ca="1">IFERROR(RANK(order!BI282,order!BI$3:BI$554,0),"")</f>
        <v/>
      </c>
      <c r="BJ282" s="10" t="str">
        <f ca="1">IFERROR(RANK(order!BJ282,order!BJ$3:BJ$554,0),"")</f>
        <v/>
      </c>
      <c r="BK282" s="10" t="str">
        <f ca="1">IFERROR(RANK(order!BK282,order!BK$3:BK$554,0),"")</f>
        <v/>
      </c>
      <c r="BL282" s="4" t="str">
        <f ca="1">IFERROR(RANK(order!BL282,order!BL$3:BL$554,0),"")</f>
        <v/>
      </c>
      <c r="BM282" s="4" t="str">
        <f ca="1">IFERROR(RANK(order!BM282,order!BM$3:BM$554,0),"")</f>
        <v/>
      </c>
      <c r="BN282" s="4" t="str">
        <f ca="1">IFERROR(RANK(order!BN282,order!BN$3:BN$554,0),"")</f>
        <v/>
      </c>
      <c r="BO282" s="10" t="str">
        <f ca="1">IFERROR(RANK(order!BO282,order!BO$3:BO$554,0),"")</f>
        <v/>
      </c>
      <c r="BP282" s="10" t="str">
        <f ca="1">IFERROR(RANK(order!BP282,order!BP$3:BP$554,0),"")</f>
        <v/>
      </c>
      <c r="BQ282" s="10" t="str">
        <f ca="1">IFERROR(RANK(order!BQ282,order!BQ$3:BQ$554,0),"")</f>
        <v/>
      </c>
      <c r="BR282" s="4" t="str">
        <f ca="1">IFERROR(RANK(order!BR282,order!BR$3:BR$554,0),"")</f>
        <v/>
      </c>
      <c r="BS282" s="4" t="str">
        <f ca="1">IFERROR(RANK(order!BS282,order!BS$3:BS$554,0),"")</f>
        <v/>
      </c>
      <c r="BT282" s="4" t="str">
        <f ca="1">IFERROR(RANK(order!BT282,order!BT$3:BT$554,0),"")</f>
        <v/>
      </c>
      <c r="BU282" s="95">
        <f t="shared" si="391"/>
        <v>280</v>
      </c>
      <c r="BV282" s="35" t="str">
        <f t="shared" si="392"/>
        <v>E1</v>
      </c>
      <c r="BW282" s="55">
        <f t="shared" ca="1" si="315"/>
        <v>0</v>
      </c>
      <c r="BX282" s="56" t="str">
        <f t="shared" ca="1" si="316"/>
        <v/>
      </c>
      <c r="BY282" s="56" t="str">
        <f t="shared" ca="1" si="317"/>
        <v/>
      </c>
      <c r="BZ282" s="57" t="str">
        <f t="shared" ca="1" si="318"/>
        <v/>
      </c>
      <c r="CA282" s="57" t="str">
        <f t="shared" ca="1" si="319"/>
        <v/>
      </c>
      <c r="CB282" s="58" t="str">
        <f t="shared" ca="1" si="320"/>
        <v/>
      </c>
      <c r="CC282" s="57" t="str">
        <f t="shared" ca="1" si="321"/>
        <v/>
      </c>
      <c r="CD282" s="57" t="str">
        <f t="shared" ca="1" si="322"/>
        <v/>
      </c>
      <c r="CE282" s="58" t="str">
        <f t="shared" ca="1" si="323"/>
        <v/>
      </c>
      <c r="CF282" s="59" t="str">
        <f t="shared" ca="1" si="324"/>
        <v/>
      </c>
      <c r="CG282" s="57" t="str">
        <f t="shared" ca="1" si="325"/>
        <v/>
      </c>
      <c r="CH282" s="57" t="str">
        <f t="shared" ca="1" si="326"/>
        <v/>
      </c>
      <c r="CI282" s="57" t="str">
        <f t="shared" ca="1" si="327"/>
        <v/>
      </c>
      <c r="CJ282" s="57" t="str">
        <f t="shared" ca="1" si="328"/>
        <v/>
      </c>
      <c r="CK282" s="57" t="str">
        <f t="shared" ca="1" si="329"/>
        <v/>
      </c>
      <c r="CL282" s="57" t="str">
        <f t="shared" ca="1" si="330"/>
        <v/>
      </c>
      <c r="CM282" s="57" t="str">
        <f t="shared" ca="1" si="331"/>
        <v/>
      </c>
      <c r="CN282" s="57" t="str">
        <f t="shared" ca="1" si="332"/>
        <v/>
      </c>
      <c r="CO282" s="57" t="str">
        <f t="shared" ca="1" si="333"/>
        <v/>
      </c>
      <c r="CP282" s="57" t="str">
        <f t="shared" ca="1" si="334"/>
        <v/>
      </c>
      <c r="CQ282" s="57" t="str">
        <f t="shared" ca="1" si="335"/>
        <v/>
      </c>
      <c r="CR282" s="57" t="str">
        <f t="shared" ca="1" si="336"/>
        <v/>
      </c>
      <c r="CS282" s="60" t="str">
        <f t="shared" ca="1" si="337"/>
        <v/>
      </c>
      <c r="CT282" s="60" t="str">
        <f t="shared" ca="1" si="338"/>
        <v/>
      </c>
      <c r="CU282" s="60" t="str">
        <f t="shared" ca="1" si="339"/>
        <v/>
      </c>
      <c r="CV282" s="60" t="str">
        <f t="shared" ca="1" si="340"/>
        <v/>
      </c>
      <c r="CW282" s="60" t="str">
        <f t="shared" ca="1" si="341"/>
        <v/>
      </c>
      <c r="CX282" s="60" t="str">
        <f t="shared" ca="1" si="342"/>
        <v/>
      </c>
      <c r="CY282" s="60" t="str">
        <f t="shared" ca="1" si="343"/>
        <v/>
      </c>
      <c r="CZ282" s="60" t="str">
        <f t="shared" ca="1" si="344"/>
        <v/>
      </c>
      <c r="DA282" s="65" t="str">
        <f t="shared" ca="1" si="345"/>
        <v/>
      </c>
      <c r="DB282" s="65" t="str">
        <f t="shared" ca="1" si="346"/>
        <v/>
      </c>
      <c r="DC282" s="65" t="str">
        <f t="shared" ca="1" si="347"/>
        <v/>
      </c>
      <c r="DD282" s="65" t="str">
        <f t="shared" ca="1" si="348"/>
        <v/>
      </c>
      <c r="DE282" s="65" t="str">
        <f t="shared" ca="1" si="349"/>
        <v/>
      </c>
      <c r="DF282" s="66" t="str">
        <f t="shared" ca="1" si="350"/>
        <v/>
      </c>
      <c r="DG282" s="66" t="str">
        <f t="shared" ca="1" si="351"/>
        <v/>
      </c>
      <c r="DH282" s="66" t="str">
        <f t="shared" ca="1" si="352"/>
        <v/>
      </c>
      <c r="DI282" s="66" t="str">
        <f t="shared" ca="1" si="353"/>
        <v/>
      </c>
      <c r="DJ282" s="66" t="str">
        <f t="shared" ca="1" si="354"/>
        <v/>
      </c>
      <c r="DK282" s="65" t="str">
        <f t="shared" ca="1" si="355"/>
        <v/>
      </c>
      <c r="DL282" s="65" t="str">
        <f t="shared" ca="1" si="356"/>
        <v/>
      </c>
      <c r="DM282" s="65" t="str">
        <f t="shared" ca="1" si="357"/>
        <v/>
      </c>
      <c r="DN282" s="65" t="str">
        <f t="shared" ca="1" si="358"/>
        <v/>
      </c>
      <c r="DO282" s="65" t="str">
        <f t="shared" ca="1" si="359"/>
        <v/>
      </c>
      <c r="DP282" s="65" t="str">
        <f t="shared" ca="1" si="360"/>
        <v/>
      </c>
      <c r="DQ282" s="65" t="str">
        <f t="shared" ca="1" si="361"/>
        <v/>
      </c>
      <c r="DR282" s="69" t="str">
        <f t="shared" ca="1" si="362"/>
        <v/>
      </c>
      <c r="DS282" s="69" t="str">
        <f t="shared" ca="1" si="363"/>
        <v/>
      </c>
      <c r="DT282" s="69" t="str">
        <f t="shared" ca="1" si="364"/>
        <v/>
      </c>
      <c r="DU282" s="69" t="str">
        <f t="shared" ca="1" si="365"/>
        <v/>
      </c>
      <c r="DV282" s="69" t="str">
        <f t="shared" ca="1" si="366"/>
        <v/>
      </c>
      <c r="DW282" s="69" t="str">
        <f t="shared" ca="1" si="367"/>
        <v/>
      </c>
      <c r="DX282" s="69" t="str">
        <f t="shared" ca="1" si="368"/>
        <v/>
      </c>
      <c r="DY282" s="69" t="str">
        <f t="shared" ca="1" si="369"/>
        <v/>
      </c>
      <c r="DZ282" s="72" t="str">
        <f t="shared" ca="1" si="370"/>
        <v/>
      </c>
      <c r="EA282" s="72" t="str">
        <f t="shared" ca="1" si="371"/>
        <v/>
      </c>
      <c r="EB282" s="72" t="str">
        <f t="shared" ca="1" si="372"/>
        <v/>
      </c>
      <c r="EC282" s="65" t="str">
        <f t="shared" ca="1" si="373"/>
        <v/>
      </c>
      <c r="ED282" s="65" t="str">
        <f t="shared" ca="1" si="374"/>
        <v/>
      </c>
      <c r="EE282" s="65" t="str">
        <f t="shared" ca="1" si="375"/>
        <v/>
      </c>
      <c r="EF282" s="65" t="str">
        <f t="shared" ca="1" si="376"/>
        <v/>
      </c>
      <c r="EG282" s="65" t="str">
        <f t="shared" ca="1" si="377"/>
        <v/>
      </c>
      <c r="EH282" s="65" t="str">
        <f t="shared" ca="1" si="378"/>
        <v/>
      </c>
      <c r="EI282" s="429" t="str">
        <f t="shared" ca="1" si="379"/>
        <v>No</v>
      </c>
      <c r="EJ282" s="428" t="str">
        <f t="shared" ca="1" si="380"/>
        <v/>
      </c>
      <c r="EK282" s="428" t="str">
        <f t="shared" ca="1" si="381"/>
        <v/>
      </c>
      <c r="EL282" s="65" t="str">
        <f t="shared" ca="1" si="382"/>
        <v/>
      </c>
      <c r="EM282" s="65" t="str">
        <f t="shared" ca="1" si="383"/>
        <v/>
      </c>
      <c r="EN282" s="65" t="str">
        <f t="shared" ca="1" si="384"/>
        <v/>
      </c>
      <c r="EO282" s="433" t="str">
        <f t="shared" ca="1" si="385"/>
        <v/>
      </c>
      <c r="EP282" s="433" t="str">
        <f t="shared" ca="1" si="386"/>
        <v/>
      </c>
      <c r="EQ282" s="433" t="str">
        <f t="shared" ca="1" si="387"/>
        <v/>
      </c>
      <c r="ER282" s="433" t="str">
        <f t="shared" ca="1" si="388"/>
        <v/>
      </c>
      <c r="ES282" s="433" t="str">
        <f t="shared" ca="1" si="389"/>
        <v/>
      </c>
      <c r="ET282" s="433" t="str">
        <f t="shared" ca="1" si="390"/>
        <v/>
      </c>
      <c r="EU282" s="433" t="str">
        <f ca="1">IF(OR(CO282="",CQ282=""),"",Discipline!$P$3*CO282+Discipline!$X$3*CQ282)</f>
        <v/>
      </c>
      <c r="EV282" s="433" t="str">
        <f ca="1">IF(OR(CP282="",CR282=""),"",Discipline!$P$3*CP282+Discipline!$X$3*CR282)</f>
        <v/>
      </c>
    </row>
    <row r="283" spans="1:152" x14ac:dyDescent="0.25">
      <c r="A283" s="10" t="str">
        <f ca="1">IFERROR(RANK(order!A283,order!A$3:A$554,0),"")</f>
        <v/>
      </c>
      <c r="B283" s="10" t="str">
        <f ca="1">IFERROR(RANK(order!B283,order!B$3:B$554,0),"")</f>
        <v/>
      </c>
      <c r="C283" s="10" t="str">
        <f ca="1">IFERROR(RANK(order!C283,order!C$3:C$554,0),"")</f>
        <v/>
      </c>
      <c r="D283" s="4" t="str">
        <f ca="1">IFERROR(RANK(order!D283,order!D$3:D$554,0),"")</f>
        <v/>
      </c>
      <c r="E283" s="4" t="str">
        <f ca="1">IFERROR(RANK(order!E283,order!E$3:E$554,0),"")</f>
        <v/>
      </c>
      <c r="F283" s="4" t="str">
        <f ca="1">IFERROR(RANK(order!F283,order!F$3:F$554,0),"")</f>
        <v/>
      </c>
      <c r="G283" s="10" t="str">
        <f ca="1">IFERROR(RANK(order!G283,order!G$3:G$554,0),"")</f>
        <v/>
      </c>
      <c r="H283" s="10" t="str">
        <f ca="1">IFERROR(RANK(order!H283,order!H$3:H$554,0),"")</f>
        <v/>
      </c>
      <c r="I283" s="10" t="str">
        <f ca="1">IFERROR(RANK(order!I283,order!I$3:I$554,0),"")</f>
        <v/>
      </c>
      <c r="J283" s="4" t="str">
        <f ca="1">IFERROR(RANK(order!J283,order!J$3:J$554,0),"")</f>
        <v/>
      </c>
      <c r="K283" s="4" t="str">
        <f ca="1">IFERROR(RANK(order!K283,order!K$3:K$554,0),"")</f>
        <v/>
      </c>
      <c r="L283" s="4" t="str">
        <f ca="1">IFERROR(RANK(order!L283,order!L$3:L$554,0),"")</f>
        <v/>
      </c>
      <c r="M283" s="10" t="str">
        <f ca="1">IFERROR(RANK(order!M283,order!M$3:M$554,0),"")</f>
        <v/>
      </c>
      <c r="N283" s="10" t="str">
        <f ca="1">IFERROR(RANK(order!N283,order!N$3:N$554,0),"")</f>
        <v/>
      </c>
      <c r="O283" s="10" t="str">
        <f ca="1">IFERROR(RANK(order!O283,order!O$3:O$554,0),"")</f>
        <v/>
      </c>
      <c r="P283" s="4" t="str">
        <f ca="1">IFERROR(RANK(order!P283,order!P$3:P$554,0),"")</f>
        <v/>
      </c>
      <c r="Q283" s="4" t="str">
        <f ca="1">IFERROR(RANK(order!Q283,order!Q$3:Q$554,0),"")</f>
        <v/>
      </c>
      <c r="R283" s="4" t="str">
        <f ca="1">IFERROR(RANK(order!R283,order!R$3:R$554,0),"")</f>
        <v/>
      </c>
      <c r="S283" s="10" t="str">
        <f ca="1">IFERROR(RANK(order!S283,order!S$3:S$554,0),"")</f>
        <v/>
      </c>
      <c r="T283" s="10" t="str">
        <f ca="1">IFERROR(RANK(order!T283,order!T$3:T$554,0),"")</f>
        <v/>
      </c>
      <c r="U283" s="10" t="str">
        <f ca="1">IFERROR(RANK(order!U283,order!U$3:U$554,0),"")</f>
        <v/>
      </c>
      <c r="V283" s="4" t="str">
        <f ca="1">IFERROR(RANK(order!V283,order!V$3:V$554,0),"")</f>
        <v/>
      </c>
      <c r="W283" s="4" t="str">
        <f ca="1">IFERROR(RANK(order!W283,order!W$3:W$554,0),"")</f>
        <v/>
      </c>
      <c r="X283" s="4" t="str">
        <f ca="1">IFERROR(RANK(order!X283,order!X$3:X$554,0),"")</f>
        <v/>
      </c>
      <c r="Y283" s="10" t="str">
        <f ca="1">IFERROR(RANK(order!Y283,order!Y$3:Y$554,0),"")</f>
        <v/>
      </c>
      <c r="Z283" s="10" t="str">
        <f ca="1">IFERROR(RANK(order!Z283,order!Z$3:Z$554,0),"")</f>
        <v/>
      </c>
      <c r="AA283" s="10" t="str">
        <f ca="1">IFERROR(RANK(order!AA283,order!AA$3:AA$554,0),"")</f>
        <v/>
      </c>
      <c r="AB283" s="4" t="str">
        <f ca="1">IFERROR(RANK(order!AB283,order!AB$3:AB$554,0),"")</f>
        <v/>
      </c>
      <c r="AC283" s="4" t="str">
        <f ca="1">IFERROR(RANK(order!AC283,order!AC$3:AC$554,0),"")</f>
        <v/>
      </c>
      <c r="AD283" s="4" t="str">
        <f ca="1">IFERROR(RANK(order!AD283,order!AD$3:AD$554,0),"")</f>
        <v/>
      </c>
      <c r="AE283" s="10" t="str">
        <f ca="1">IFERROR(RANK(order!AE283,order!AE$3:AE$554,0),"")</f>
        <v/>
      </c>
      <c r="AF283" s="10" t="str">
        <f ca="1">IFERROR(RANK(order!AF283,order!AF$3:AF$554,0),"")</f>
        <v/>
      </c>
      <c r="AG283" s="10" t="str">
        <f ca="1">IFERROR(RANK(order!AG283,order!AG$3:AG$554,0),"")</f>
        <v/>
      </c>
      <c r="AH283" s="4" t="str">
        <f ca="1">IFERROR(RANK(order!AH283,order!AH$3:AH$554,0),"")</f>
        <v/>
      </c>
      <c r="AI283" s="4" t="str">
        <f ca="1">IFERROR(RANK(order!AI283,order!AI$3:AI$554,0),"")</f>
        <v/>
      </c>
      <c r="AJ283" s="4" t="str">
        <f ca="1">IFERROR(RANK(order!AJ283,order!AJ$3:AJ$554,0),"")</f>
        <v/>
      </c>
      <c r="AK283" s="10" t="str">
        <f ca="1">IFERROR(RANK(order!AK283,order!AK$3:AK$554,0),"")</f>
        <v/>
      </c>
      <c r="AL283" s="10" t="str">
        <f ca="1">IFERROR(RANK(order!AL283,order!AL$3:AL$554,0),"")</f>
        <v/>
      </c>
      <c r="AM283" s="10" t="str">
        <f ca="1">IFERROR(RANK(order!AM283,order!AM$3:AM$554,0),"")</f>
        <v/>
      </c>
      <c r="AN283" s="4" t="str">
        <f ca="1">IFERROR(RANK(order!AN283,order!AN$3:AN$554,0),"")</f>
        <v/>
      </c>
      <c r="AO283" s="4" t="str">
        <f ca="1">IFERROR(RANK(order!AO283,order!AO$3:AO$554,0),"")</f>
        <v/>
      </c>
      <c r="AP283" s="4" t="str">
        <f ca="1">IFERROR(RANK(order!AP283,order!AP$3:AP$554,0),"")</f>
        <v/>
      </c>
      <c r="AQ283" s="10" t="str">
        <f ca="1">IFERROR(RANK(order!AQ283,order!AQ$3:AQ$554,0),"")</f>
        <v/>
      </c>
      <c r="AR283" s="10" t="str">
        <f ca="1">IFERROR(RANK(order!AR283,order!AR$3:AR$554,0),"")</f>
        <v/>
      </c>
      <c r="AS283" s="10" t="str">
        <f ca="1">IFERROR(RANK(order!AS283,order!AS$3:AS$554,0),"")</f>
        <v/>
      </c>
      <c r="AT283" s="4" t="str">
        <f ca="1">IFERROR(RANK(order!AT283,order!AT$3:AT$554,0),"")</f>
        <v/>
      </c>
      <c r="AU283" s="4" t="str">
        <f ca="1">IFERROR(RANK(order!AU283,order!AU$3:AU$554,0),"")</f>
        <v/>
      </c>
      <c r="AV283" s="4" t="str">
        <f ca="1">IFERROR(RANK(order!AV283,order!AV$3:AV$554,0),"")</f>
        <v/>
      </c>
      <c r="AW283" s="10" t="str">
        <f ca="1">IFERROR(RANK(order!AW283,order!AW$3:AW$554,0),"")</f>
        <v/>
      </c>
      <c r="AX283" s="10" t="str">
        <f ca="1">IFERROR(RANK(order!AX283,order!AX$3:AX$554,0),"")</f>
        <v/>
      </c>
      <c r="AY283" s="10" t="str">
        <f ca="1">IFERROR(RANK(order!AY283,order!AY$3:AY$554,0),"")</f>
        <v/>
      </c>
      <c r="AZ283" s="4" t="str">
        <f ca="1">IFERROR(RANK(order!AZ283,order!AZ$3:AZ$554,0),"")</f>
        <v/>
      </c>
      <c r="BA283" s="4" t="str">
        <f ca="1">IFERROR(RANK(order!BA283,order!BA$3:BA$554,0),"")</f>
        <v/>
      </c>
      <c r="BB283" s="4" t="str">
        <f ca="1">IFERROR(RANK(order!BB283,order!BB$3:BB$554,0),"")</f>
        <v/>
      </c>
      <c r="BC283" s="10" t="str">
        <f ca="1">IFERROR(RANK(order!BC283,order!BC$3:BC$554,0),"")</f>
        <v/>
      </c>
      <c r="BD283" s="10" t="str">
        <f ca="1">IFERROR(RANK(order!BD283,order!BD$3:BD$554,0),"")</f>
        <v/>
      </c>
      <c r="BE283" s="10" t="str">
        <f ca="1">IFERROR(RANK(order!BE283,order!BE$3:BE$554,0),"")</f>
        <v/>
      </c>
      <c r="BF283" s="4" t="str">
        <f ca="1">IFERROR(RANK(order!BF283,order!BF$3:BF$554,0),"")</f>
        <v/>
      </c>
      <c r="BG283" s="4" t="str">
        <f ca="1">IFERROR(RANK(order!BG283,order!BG$3:BG$554,0),"")</f>
        <v/>
      </c>
      <c r="BH283" s="4" t="str">
        <f ca="1">IFERROR(RANK(order!BH283,order!BH$3:BH$554,0),"")</f>
        <v/>
      </c>
      <c r="BI283" s="10" t="str">
        <f ca="1">IFERROR(RANK(order!BI283,order!BI$3:BI$554,0),"")</f>
        <v/>
      </c>
      <c r="BJ283" s="10" t="str">
        <f ca="1">IFERROR(RANK(order!BJ283,order!BJ$3:BJ$554,0),"")</f>
        <v/>
      </c>
      <c r="BK283" s="10" t="str">
        <f ca="1">IFERROR(RANK(order!BK283,order!BK$3:BK$554,0),"")</f>
        <v/>
      </c>
      <c r="BL283" s="4" t="str">
        <f ca="1">IFERROR(RANK(order!BL283,order!BL$3:BL$554,0),"")</f>
        <v/>
      </c>
      <c r="BM283" s="4" t="str">
        <f ca="1">IFERROR(RANK(order!BM283,order!BM$3:BM$554,0),"")</f>
        <v/>
      </c>
      <c r="BN283" s="4" t="str">
        <f ca="1">IFERROR(RANK(order!BN283,order!BN$3:BN$554,0),"")</f>
        <v/>
      </c>
      <c r="BO283" s="10" t="str">
        <f ca="1">IFERROR(RANK(order!BO283,order!BO$3:BO$554,0),"")</f>
        <v/>
      </c>
      <c r="BP283" s="10" t="str">
        <f ca="1">IFERROR(RANK(order!BP283,order!BP$3:BP$554,0),"")</f>
        <v/>
      </c>
      <c r="BQ283" s="10" t="str">
        <f ca="1">IFERROR(RANK(order!BQ283,order!BQ$3:BQ$554,0),"")</f>
        <v/>
      </c>
      <c r="BR283" s="4" t="str">
        <f ca="1">IFERROR(RANK(order!BR283,order!BR$3:BR$554,0),"")</f>
        <v/>
      </c>
      <c r="BS283" s="4" t="str">
        <f ca="1">IFERROR(RANK(order!BS283,order!BS$3:BS$554,0),"")</f>
        <v/>
      </c>
      <c r="BT283" s="4" t="str">
        <f ca="1">IFERROR(RANK(order!BT283,order!BT$3:BT$554,0),"")</f>
        <v/>
      </c>
      <c r="BU283" s="95">
        <f t="shared" si="391"/>
        <v>281</v>
      </c>
      <c r="BV283" s="35" t="str">
        <f t="shared" si="392"/>
        <v>E1</v>
      </c>
      <c r="BW283" s="55">
        <f t="shared" ca="1" si="315"/>
        <v>0</v>
      </c>
      <c r="BX283" s="56" t="str">
        <f t="shared" ca="1" si="316"/>
        <v/>
      </c>
      <c r="BY283" s="56" t="str">
        <f t="shared" ca="1" si="317"/>
        <v/>
      </c>
      <c r="BZ283" s="57" t="str">
        <f t="shared" ca="1" si="318"/>
        <v/>
      </c>
      <c r="CA283" s="57" t="str">
        <f t="shared" ca="1" si="319"/>
        <v/>
      </c>
      <c r="CB283" s="58" t="str">
        <f t="shared" ca="1" si="320"/>
        <v/>
      </c>
      <c r="CC283" s="57" t="str">
        <f t="shared" ca="1" si="321"/>
        <v/>
      </c>
      <c r="CD283" s="57" t="str">
        <f t="shared" ca="1" si="322"/>
        <v/>
      </c>
      <c r="CE283" s="58" t="str">
        <f t="shared" ca="1" si="323"/>
        <v/>
      </c>
      <c r="CF283" s="59" t="str">
        <f t="shared" ca="1" si="324"/>
        <v/>
      </c>
      <c r="CG283" s="57" t="str">
        <f t="shared" ca="1" si="325"/>
        <v/>
      </c>
      <c r="CH283" s="57" t="str">
        <f t="shared" ca="1" si="326"/>
        <v/>
      </c>
      <c r="CI283" s="57" t="str">
        <f t="shared" ca="1" si="327"/>
        <v/>
      </c>
      <c r="CJ283" s="57" t="str">
        <f t="shared" ca="1" si="328"/>
        <v/>
      </c>
      <c r="CK283" s="57" t="str">
        <f t="shared" ca="1" si="329"/>
        <v/>
      </c>
      <c r="CL283" s="57" t="str">
        <f t="shared" ca="1" si="330"/>
        <v/>
      </c>
      <c r="CM283" s="57" t="str">
        <f t="shared" ca="1" si="331"/>
        <v/>
      </c>
      <c r="CN283" s="57" t="str">
        <f t="shared" ca="1" si="332"/>
        <v/>
      </c>
      <c r="CO283" s="57" t="str">
        <f t="shared" ca="1" si="333"/>
        <v/>
      </c>
      <c r="CP283" s="57" t="str">
        <f t="shared" ca="1" si="334"/>
        <v/>
      </c>
      <c r="CQ283" s="57" t="str">
        <f t="shared" ca="1" si="335"/>
        <v/>
      </c>
      <c r="CR283" s="57" t="str">
        <f t="shared" ca="1" si="336"/>
        <v/>
      </c>
      <c r="CS283" s="60" t="str">
        <f t="shared" ca="1" si="337"/>
        <v/>
      </c>
      <c r="CT283" s="60" t="str">
        <f t="shared" ca="1" si="338"/>
        <v/>
      </c>
      <c r="CU283" s="60" t="str">
        <f t="shared" ca="1" si="339"/>
        <v/>
      </c>
      <c r="CV283" s="60" t="str">
        <f t="shared" ca="1" si="340"/>
        <v/>
      </c>
      <c r="CW283" s="60" t="str">
        <f t="shared" ca="1" si="341"/>
        <v/>
      </c>
      <c r="CX283" s="60" t="str">
        <f t="shared" ca="1" si="342"/>
        <v/>
      </c>
      <c r="CY283" s="60" t="str">
        <f t="shared" ca="1" si="343"/>
        <v/>
      </c>
      <c r="CZ283" s="60" t="str">
        <f t="shared" ca="1" si="344"/>
        <v/>
      </c>
      <c r="DA283" s="65" t="str">
        <f t="shared" ca="1" si="345"/>
        <v/>
      </c>
      <c r="DB283" s="65" t="str">
        <f t="shared" ca="1" si="346"/>
        <v/>
      </c>
      <c r="DC283" s="65" t="str">
        <f t="shared" ca="1" si="347"/>
        <v/>
      </c>
      <c r="DD283" s="65" t="str">
        <f t="shared" ca="1" si="348"/>
        <v/>
      </c>
      <c r="DE283" s="65" t="str">
        <f t="shared" ca="1" si="349"/>
        <v/>
      </c>
      <c r="DF283" s="66" t="str">
        <f t="shared" ca="1" si="350"/>
        <v/>
      </c>
      <c r="DG283" s="66" t="str">
        <f t="shared" ca="1" si="351"/>
        <v/>
      </c>
      <c r="DH283" s="66" t="str">
        <f t="shared" ca="1" si="352"/>
        <v/>
      </c>
      <c r="DI283" s="66" t="str">
        <f t="shared" ca="1" si="353"/>
        <v/>
      </c>
      <c r="DJ283" s="66" t="str">
        <f t="shared" ca="1" si="354"/>
        <v/>
      </c>
      <c r="DK283" s="65" t="str">
        <f t="shared" ca="1" si="355"/>
        <v/>
      </c>
      <c r="DL283" s="65" t="str">
        <f t="shared" ca="1" si="356"/>
        <v/>
      </c>
      <c r="DM283" s="65" t="str">
        <f t="shared" ca="1" si="357"/>
        <v/>
      </c>
      <c r="DN283" s="65" t="str">
        <f t="shared" ca="1" si="358"/>
        <v/>
      </c>
      <c r="DO283" s="65" t="str">
        <f t="shared" ca="1" si="359"/>
        <v/>
      </c>
      <c r="DP283" s="65" t="str">
        <f t="shared" ca="1" si="360"/>
        <v/>
      </c>
      <c r="DQ283" s="65" t="str">
        <f t="shared" ca="1" si="361"/>
        <v/>
      </c>
      <c r="DR283" s="69" t="str">
        <f t="shared" ca="1" si="362"/>
        <v/>
      </c>
      <c r="DS283" s="69" t="str">
        <f t="shared" ca="1" si="363"/>
        <v/>
      </c>
      <c r="DT283" s="69" t="str">
        <f t="shared" ca="1" si="364"/>
        <v/>
      </c>
      <c r="DU283" s="69" t="str">
        <f t="shared" ca="1" si="365"/>
        <v/>
      </c>
      <c r="DV283" s="69" t="str">
        <f t="shared" ca="1" si="366"/>
        <v/>
      </c>
      <c r="DW283" s="69" t="str">
        <f t="shared" ca="1" si="367"/>
        <v/>
      </c>
      <c r="DX283" s="69" t="str">
        <f t="shared" ca="1" si="368"/>
        <v/>
      </c>
      <c r="DY283" s="69" t="str">
        <f t="shared" ca="1" si="369"/>
        <v/>
      </c>
      <c r="DZ283" s="72" t="str">
        <f t="shared" ca="1" si="370"/>
        <v/>
      </c>
      <c r="EA283" s="72" t="str">
        <f t="shared" ca="1" si="371"/>
        <v/>
      </c>
      <c r="EB283" s="72" t="str">
        <f t="shared" ca="1" si="372"/>
        <v/>
      </c>
      <c r="EC283" s="65" t="str">
        <f t="shared" ca="1" si="373"/>
        <v/>
      </c>
      <c r="ED283" s="65" t="str">
        <f t="shared" ca="1" si="374"/>
        <v/>
      </c>
      <c r="EE283" s="65" t="str">
        <f t="shared" ca="1" si="375"/>
        <v/>
      </c>
      <c r="EF283" s="65" t="str">
        <f t="shared" ca="1" si="376"/>
        <v/>
      </c>
      <c r="EG283" s="65" t="str">
        <f t="shared" ca="1" si="377"/>
        <v/>
      </c>
      <c r="EH283" s="65" t="str">
        <f t="shared" ca="1" si="378"/>
        <v/>
      </c>
      <c r="EI283" s="429" t="str">
        <f t="shared" ca="1" si="379"/>
        <v>No</v>
      </c>
      <c r="EJ283" s="428" t="str">
        <f t="shared" ca="1" si="380"/>
        <v/>
      </c>
      <c r="EK283" s="428" t="str">
        <f t="shared" ca="1" si="381"/>
        <v/>
      </c>
      <c r="EL283" s="65" t="str">
        <f t="shared" ca="1" si="382"/>
        <v/>
      </c>
      <c r="EM283" s="65" t="str">
        <f t="shared" ca="1" si="383"/>
        <v/>
      </c>
      <c r="EN283" s="65" t="str">
        <f t="shared" ca="1" si="384"/>
        <v/>
      </c>
      <c r="EO283" s="433" t="str">
        <f t="shared" ca="1" si="385"/>
        <v/>
      </c>
      <c r="EP283" s="433" t="str">
        <f t="shared" ca="1" si="386"/>
        <v/>
      </c>
      <c r="EQ283" s="433" t="str">
        <f t="shared" ca="1" si="387"/>
        <v/>
      </c>
      <c r="ER283" s="433" t="str">
        <f t="shared" ca="1" si="388"/>
        <v/>
      </c>
      <c r="ES283" s="433" t="str">
        <f t="shared" ca="1" si="389"/>
        <v/>
      </c>
      <c r="ET283" s="433" t="str">
        <f t="shared" ca="1" si="390"/>
        <v/>
      </c>
      <c r="EU283" s="433" t="str">
        <f ca="1">IF(OR(CO283="",CQ283=""),"",Discipline!$P$3*CO283+Discipline!$X$3*CQ283)</f>
        <v/>
      </c>
      <c r="EV283" s="433" t="str">
        <f ca="1">IF(OR(CP283="",CR283=""),"",Discipline!$P$3*CP283+Discipline!$X$3*CR283)</f>
        <v/>
      </c>
    </row>
    <row r="284" spans="1:152" x14ac:dyDescent="0.25">
      <c r="A284" s="10" t="str">
        <f ca="1">IFERROR(RANK(order!A284,order!A$3:A$554,0),"")</f>
        <v/>
      </c>
      <c r="B284" s="10" t="str">
        <f ca="1">IFERROR(RANK(order!B284,order!B$3:B$554,0),"")</f>
        <v/>
      </c>
      <c r="C284" s="10" t="str">
        <f ca="1">IFERROR(RANK(order!C284,order!C$3:C$554,0),"")</f>
        <v/>
      </c>
      <c r="D284" s="4" t="str">
        <f ca="1">IFERROR(RANK(order!D284,order!D$3:D$554,0),"")</f>
        <v/>
      </c>
      <c r="E284" s="4" t="str">
        <f ca="1">IFERROR(RANK(order!E284,order!E$3:E$554,0),"")</f>
        <v/>
      </c>
      <c r="F284" s="4" t="str">
        <f ca="1">IFERROR(RANK(order!F284,order!F$3:F$554,0),"")</f>
        <v/>
      </c>
      <c r="G284" s="10" t="str">
        <f ca="1">IFERROR(RANK(order!G284,order!G$3:G$554,0),"")</f>
        <v/>
      </c>
      <c r="H284" s="10" t="str">
        <f ca="1">IFERROR(RANK(order!H284,order!H$3:H$554,0),"")</f>
        <v/>
      </c>
      <c r="I284" s="10" t="str">
        <f ca="1">IFERROR(RANK(order!I284,order!I$3:I$554,0),"")</f>
        <v/>
      </c>
      <c r="J284" s="4" t="str">
        <f ca="1">IFERROR(RANK(order!J284,order!J$3:J$554,0),"")</f>
        <v/>
      </c>
      <c r="K284" s="4" t="str">
        <f ca="1">IFERROR(RANK(order!K284,order!K$3:K$554,0),"")</f>
        <v/>
      </c>
      <c r="L284" s="4" t="str">
        <f ca="1">IFERROR(RANK(order!L284,order!L$3:L$554,0),"")</f>
        <v/>
      </c>
      <c r="M284" s="10" t="str">
        <f ca="1">IFERROR(RANK(order!M284,order!M$3:M$554,0),"")</f>
        <v/>
      </c>
      <c r="N284" s="10" t="str">
        <f ca="1">IFERROR(RANK(order!N284,order!N$3:N$554,0),"")</f>
        <v/>
      </c>
      <c r="O284" s="10" t="str">
        <f ca="1">IFERROR(RANK(order!O284,order!O$3:O$554,0),"")</f>
        <v/>
      </c>
      <c r="P284" s="4" t="str">
        <f ca="1">IFERROR(RANK(order!P284,order!P$3:P$554,0),"")</f>
        <v/>
      </c>
      <c r="Q284" s="4" t="str">
        <f ca="1">IFERROR(RANK(order!Q284,order!Q$3:Q$554,0),"")</f>
        <v/>
      </c>
      <c r="R284" s="4" t="str">
        <f ca="1">IFERROR(RANK(order!R284,order!R$3:R$554,0),"")</f>
        <v/>
      </c>
      <c r="S284" s="10" t="str">
        <f ca="1">IFERROR(RANK(order!S284,order!S$3:S$554,0),"")</f>
        <v/>
      </c>
      <c r="T284" s="10" t="str">
        <f ca="1">IFERROR(RANK(order!T284,order!T$3:T$554,0),"")</f>
        <v/>
      </c>
      <c r="U284" s="10" t="str">
        <f ca="1">IFERROR(RANK(order!U284,order!U$3:U$554,0),"")</f>
        <v/>
      </c>
      <c r="V284" s="4" t="str">
        <f ca="1">IFERROR(RANK(order!V284,order!V$3:V$554,0),"")</f>
        <v/>
      </c>
      <c r="W284" s="4" t="str">
        <f ca="1">IFERROR(RANK(order!W284,order!W$3:W$554,0),"")</f>
        <v/>
      </c>
      <c r="X284" s="4" t="str">
        <f ca="1">IFERROR(RANK(order!X284,order!X$3:X$554,0),"")</f>
        <v/>
      </c>
      <c r="Y284" s="10" t="str">
        <f ca="1">IFERROR(RANK(order!Y284,order!Y$3:Y$554,0),"")</f>
        <v/>
      </c>
      <c r="Z284" s="10" t="str">
        <f ca="1">IFERROR(RANK(order!Z284,order!Z$3:Z$554,0),"")</f>
        <v/>
      </c>
      <c r="AA284" s="10" t="str">
        <f ca="1">IFERROR(RANK(order!AA284,order!AA$3:AA$554,0),"")</f>
        <v/>
      </c>
      <c r="AB284" s="4" t="str">
        <f ca="1">IFERROR(RANK(order!AB284,order!AB$3:AB$554,0),"")</f>
        <v/>
      </c>
      <c r="AC284" s="4" t="str">
        <f ca="1">IFERROR(RANK(order!AC284,order!AC$3:AC$554,0),"")</f>
        <v/>
      </c>
      <c r="AD284" s="4" t="str">
        <f ca="1">IFERROR(RANK(order!AD284,order!AD$3:AD$554,0),"")</f>
        <v/>
      </c>
      <c r="AE284" s="10" t="str">
        <f ca="1">IFERROR(RANK(order!AE284,order!AE$3:AE$554,0),"")</f>
        <v/>
      </c>
      <c r="AF284" s="10" t="str">
        <f ca="1">IFERROR(RANK(order!AF284,order!AF$3:AF$554,0),"")</f>
        <v/>
      </c>
      <c r="AG284" s="10" t="str">
        <f ca="1">IFERROR(RANK(order!AG284,order!AG$3:AG$554,0),"")</f>
        <v/>
      </c>
      <c r="AH284" s="4" t="str">
        <f ca="1">IFERROR(RANK(order!AH284,order!AH$3:AH$554,0),"")</f>
        <v/>
      </c>
      <c r="AI284" s="4" t="str">
        <f ca="1">IFERROR(RANK(order!AI284,order!AI$3:AI$554,0),"")</f>
        <v/>
      </c>
      <c r="AJ284" s="4" t="str">
        <f ca="1">IFERROR(RANK(order!AJ284,order!AJ$3:AJ$554,0),"")</f>
        <v/>
      </c>
      <c r="AK284" s="10" t="str">
        <f ca="1">IFERROR(RANK(order!AK284,order!AK$3:AK$554,0),"")</f>
        <v/>
      </c>
      <c r="AL284" s="10" t="str">
        <f ca="1">IFERROR(RANK(order!AL284,order!AL$3:AL$554,0),"")</f>
        <v/>
      </c>
      <c r="AM284" s="10" t="str">
        <f ca="1">IFERROR(RANK(order!AM284,order!AM$3:AM$554,0),"")</f>
        <v/>
      </c>
      <c r="AN284" s="4" t="str">
        <f ca="1">IFERROR(RANK(order!AN284,order!AN$3:AN$554,0),"")</f>
        <v/>
      </c>
      <c r="AO284" s="4" t="str">
        <f ca="1">IFERROR(RANK(order!AO284,order!AO$3:AO$554,0),"")</f>
        <v/>
      </c>
      <c r="AP284" s="4" t="str">
        <f ca="1">IFERROR(RANK(order!AP284,order!AP$3:AP$554,0),"")</f>
        <v/>
      </c>
      <c r="AQ284" s="10" t="str">
        <f ca="1">IFERROR(RANK(order!AQ284,order!AQ$3:AQ$554,0),"")</f>
        <v/>
      </c>
      <c r="AR284" s="10" t="str">
        <f ca="1">IFERROR(RANK(order!AR284,order!AR$3:AR$554,0),"")</f>
        <v/>
      </c>
      <c r="AS284" s="10" t="str">
        <f ca="1">IFERROR(RANK(order!AS284,order!AS$3:AS$554,0),"")</f>
        <v/>
      </c>
      <c r="AT284" s="4" t="str">
        <f ca="1">IFERROR(RANK(order!AT284,order!AT$3:AT$554,0),"")</f>
        <v/>
      </c>
      <c r="AU284" s="4" t="str">
        <f ca="1">IFERROR(RANK(order!AU284,order!AU$3:AU$554,0),"")</f>
        <v/>
      </c>
      <c r="AV284" s="4" t="str">
        <f ca="1">IFERROR(RANK(order!AV284,order!AV$3:AV$554,0),"")</f>
        <v/>
      </c>
      <c r="AW284" s="10" t="str">
        <f ca="1">IFERROR(RANK(order!AW284,order!AW$3:AW$554,0),"")</f>
        <v/>
      </c>
      <c r="AX284" s="10" t="str">
        <f ca="1">IFERROR(RANK(order!AX284,order!AX$3:AX$554,0),"")</f>
        <v/>
      </c>
      <c r="AY284" s="10" t="str">
        <f ca="1">IFERROR(RANK(order!AY284,order!AY$3:AY$554,0),"")</f>
        <v/>
      </c>
      <c r="AZ284" s="4" t="str">
        <f ca="1">IFERROR(RANK(order!AZ284,order!AZ$3:AZ$554,0),"")</f>
        <v/>
      </c>
      <c r="BA284" s="4" t="str">
        <f ca="1">IFERROR(RANK(order!BA284,order!BA$3:BA$554,0),"")</f>
        <v/>
      </c>
      <c r="BB284" s="4" t="str">
        <f ca="1">IFERROR(RANK(order!BB284,order!BB$3:BB$554,0),"")</f>
        <v/>
      </c>
      <c r="BC284" s="10" t="str">
        <f ca="1">IFERROR(RANK(order!BC284,order!BC$3:BC$554,0),"")</f>
        <v/>
      </c>
      <c r="BD284" s="10" t="str">
        <f ca="1">IFERROR(RANK(order!BD284,order!BD$3:BD$554,0),"")</f>
        <v/>
      </c>
      <c r="BE284" s="10" t="str">
        <f ca="1">IFERROR(RANK(order!BE284,order!BE$3:BE$554,0),"")</f>
        <v/>
      </c>
      <c r="BF284" s="4" t="str">
        <f ca="1">IFERROR(RANK(order!BF284,order!BF$3:BF$554,0),"")</f>
        <v/>
      </c>
      <c r="BG284" s="4" t="str">
        <f ca="1">IFERROR(RANK(order!BG284,order!BG$3:BG$554,0),"")</f>
        <v/>
      </c>
      <c r="BH284" s="4" t="str">
        <f ca="1">IFERROR(RANK(order!BH284,order!BH$3:BH$554,0),"")</f>
        <v/>
      </c>
      <c r="BI284" s="10" t="str">
        <f ca="1">IFERROR(RANK(order!BI284,order!BI$3:BI$554,0),"")</f>
        <v/>
      </c>
      <c r="BJ284" s="10" t="str">
        <f ca="1">IFERROR(RANK(order!BJ284,order!BJ$3:BJ$554,0),"")</f>
        <v/>
      </c>
      <c r="BK284" s="10" t="str">
        <f ca="1">IFERROR(RANK(order!BK284,order!BK$3:BK$554,0),"")</f>
        <v/>
      </c>
      <c r="BL284" s="4" t="str">
        <f ca="1">IFERROR(RANK(order!BL284,order!BL$3:BL$554,0),"")</f>
        <v/>
      </c>
      <c r="BM284" s="4" t="str">
        <f ca="1">IFERROR(RANK(order!BM284,order!BM$3:BM$554,0),"")</f>
        <v/>
      </c>
      <c r="BN284" s="4" t="str">
        <f ca="1">IFERROR(RANK(order!BN284,order!BN$3:BN$554,0),"")</f>
        <v/>
      </c>
      <c r="BO284" s="10" t="str">
        <f ca="1">IFERROR(RANK(order!BO284,order!BO$3:BO$554,0),"")</f>
        <v/>
      </c>
      <c r="BP284" s="10" t="str">
        <f ca="1">IFERROR(RANK(order!BP284,order!BP$3:BP$554,0),"")</f>
        <v/>
      </c>
      <c r="BQ284" s="10" t="str">
        <f ca="1">IFERROR(RANK(order!BQ284,order!BQ$3:BQ$554,0),"")</f>
        <v/>
      </c>
      <c r="BR284" s="4" t="str">
        <f ca="1">IFERROR(RANK(order!BR284,order!BR$3:BR$554,0),"")</f>
        <v/>
      </c>
      <c r="BS284" s="4" t="str">
        <f ca="1">IFERROR(RANK(order!BS284,order!BS$3:BS$554,0),"")</f>
        <v/>
      </c>
      <c r="BT284" s="4" t="str">
        <f ca="1">IFERROR(RANK(order!BT284,order!BT$3:BT$554,0),"")</f>
        <v/>
      </c>
      <c r="BU284" s="95">
        <f t="shared" si="391"/>
        <v>282</v>
      </c>
      <c r="BV284" s="35" t="str">
        <f t="shared" si="392"/>
        <v>E1</v>
      </c>
      <c r="BW284" s="55">
        <f t="shared" ca="1" si="315"/>
        <v>0</v>
      </c>
      <c r="BX284" s="56" t="str">
        <f t="shared" ca="1" si="316"/>
        <v/>
      </c>
      <c r="BY284" s="56" t="str">
        <f t="shared" ca="1" si="317"/>
        <v/>
      </c>
      <c r="BZ284" s="57" t="str">
        <f t="shared" ca="1" si="318"/>
        <v/>
      </c>
      <c r="CA284" s="57" t="str">
        <f t="shared" ca="1" si="319"/>
        <v/>
      </c>
      <c r="CB284" s="58" t="str">
        <f t="shared" ca="1" si="320"/>
        <v/>
      </c>
      <c r="CC284" s="57" t="str">
        <f t="shared" ca="1" si="321"/>
        <v/>
      </c>
      <c r="CD284" s="57" t="str">
        <f t="shared" ca="1" si="322"/>
        <v/>
      </c>
      <c r="CE284" s="58" t="str">
        <f t="shared" ca="1" si="323"/>
        <v/>
      </c>
      <c r="CF284" s="59" t="str">
        <f t="shared" ca="1" si="324"/>
        <v/>
      </c>
      <c r="CG284" s="57" t="str">
        <f t="shared" ca="1" si="325"/>
        <v/>
      </c>
      <c r="CH284" s="57" t="str">
        <f t="shared" ca="1" si="326"/>
        <v/>
      </c>
      <c r="CI284" s="57" t="str">
        <f t="shared" ca="1" si="327"/>
        <v/>
      </c>
      <c r="CJ284" s="57" t="str">
        <f t="shared" ca="1" si="328"/>
        <v/>
      </c>
      <c r="CK284" s="57" t="str">
        <f t="shared" ca="1" si="329"/>
        <v/>
      </c>
      <c r="CL284" s="57" t="str">
        <f t="shared" ca="1" si="330"/>
        <v/>
      </c>
      <c r="CM284" s="57" t="str">
        <f t="shared" ca="1" si="331"/>
        <v/>
      </c>
      <c r="CN284" s="57" t="str">
        <f t="shared" ca="1" si="332"/>
        <v/>
      </c>
      <c r="CO284" s="57" t="str">
        <f t="shared" ca="1" si="333"/>
        <v/>
      </c>
      <c r="CP284" s="57" t="str">
        <f t="shared" ca="1" si="334"/>
        <v/>
      </c>
      <c r="CQ284" s="57" t="str">
        <f t="shared" ca="1" si="335"/>
        <v/>
      </c>
      <c r="CR284" s="57" t="str">
        <f t="shared" ca="1" si="336"/>
        <v/>
      </c>
      <c r="CS284" s="60" t="str">
        <f t="shared" ca="1" si="337"/>
        <v/>
      </c>
      <c r="CT284" s="60" t="str">
        <f t="shared" ca="1" si="338"/>
        <v/>
      </c>
      <c r="CU284" s="60" t="str">
        <f t="shared" ca="1" si="339"/>
        <v/>
      </c>
      <c r="CV284" s="60" t="str">
        <f t="shared" ca="1" si="340"/>
        <v/>
      </c>
      <c r="CW284" s="60" t="str">
        <f t="shared" ca="1" si="341"/>
        <v/>
      </c>
      <c r="CX284" s="60" t="str">
        <f t="shared" ca="1" si="342"/>
        <v/>
      </c>
      <c r="CY284" s="60" t="str">
        <f t="shared" ca="1" si="343"/>
        <v/>
      </c>
      <c r="CZ284" s="60" t="str">
        <f t="shared" ca="1" si="344"/>
        <v/>
      </c>
      <c r="DA284" s="65" t="str">
        <f t="shared" ca="1" si="345"/>
        <v/>
      </c>
      <c r="DB284" s="65" t="str">
        <f t="shared" ca="1" si="346"/>
        <v/>
      </c>
      <c r="DC284" s="65" t="str">
        <f t="shared" ca="1" si="347"/>
        <v/>
      </c>
      <c r="DD284" s="65" t="str">
        <f t="shared" ca="1" si="348"/>
        <v/>
      </c>
      <c r="DE284" s="65" t="str">
        <f t="shared" ca="1" si="349"/>
        <v/>
      </c>
      <c r="DF284" s="66" t="str">
        <f t="shared" ca="1" si="350"/>
        <v/>
      </c>
      <c r="DG284" s="66" t="str">
        <f t="shared" ca="1" si="351"/>
        <v/>
      </c>
      <c r="DH284" s="66" t="str">
        <f t="shared" ca="1" si="352"/>
        <v/>
      </c>
      <c r="DI284" s="66" t="str">
        <f t="shared" ca="1" si="353"/>
        <v/>
      </c>
      <c r="DJ284" s="66" t="str">
        <f t="shared" ca="1" si="354"/>
        <v/>
      </c>
      <c r="DK284" s="65" t="str">
        <f t="shared" ca="1" si="355"/>
        <v/>
      </c>
      <c r="DL284" s="65" t="str">
        <f t="shared" ca="1" si="356"/>
        <v/>
      </c>
      <c r="DM284" s="65" t="str">
        <f t="shared" ca="1" si="357"/>
        <v/>
      </c>
      <c r="DN284" s="65" t="str">
        <f t="shared" ca="1" si="358"/>
        <v/>
      </c>
      <c r="DO284" s="65" t="str">
        <f t="shared" ca="1" si="359"/>
        <v/>
      </c>
      <c r="DP284" s="65" t="str">
        <f t="shared" ca="1" si="360"/>
        <v/>
      </c>
      <c r="DQ284" s="65" t="str">
        <f t="shared" ca="1" si="361"/>
        <v/>
      </c>
      <c r="DR284" s="69" t="str">
        <f t="shared" ca="1" si="362"/>
        <v/>
      </c>
      <c r="DS284" s="69" t="str">
        <f t="shared" ca="1" si="363"/>
        <v/>
      </c>
      <c r="DT284" s="69" t="str">
        <f t="shared" ca="1" si="364"/>
        <v/>
      </c>
      <c r="DU284" s="69" t="str">
        <f t="shared" ca="1" si="365"/>
        <v/>
      </c>
      <c r="DV284" s="69" t="str">
        <f t="shared" ca="1" si="366"/>
        <v/>
      </c>
      <c r="DW284" s="69" t="str">
        <f t="shared" ca="1" si="367"/>
        <v/>
      </c>
      <c r="DX284" s="69" t="str">
        <f t="shared" ca="1" si="368"/>
        <v/>
      </c>
      <c r="DY284" s="69" t="str">
        <f t="shared" ca="1" si="369"/>
        <v/>
      </c>
      <c r="DZ284" s="72" t="str">
        <f t="shared" ca="1" si="370"/>
        <v/>
      </c>
      <c r="EA284" s="72" t="str">
        <f t="shared" ca="1" si="371"/>
        <v/>
      </c>
      <c r="EB284" s="72" t="str">
        <f t="shared" ca="1" si="372"/>
        <v/>
      </c>
      <c r="EC284" s="65" t="str">
        <f t="shared" ca="1" si="373"/>
        <v/>
      </c>
      <c r="ED284" s="65" t="str">
        <f t="shared" ca="1" si="374"/>
        <v/>
      </c>
      <c r="EE284" s="65" t="str">
        <f t="shared" ca="1" si="375"/>
        <v/>
      </c>
      <c r="EF284" s="65" t="str">
        <f t="shared" ca="1" si="376"/>
        <v/>
      </c>
      <c r="EG284" s="65" t="str">
        <f t="shared" ca="1" si="377"/>
        <v/>
      </c>
      <c r="EH284" s="65" t="str">
        <f t="shared" ca="1" si="378"/>
        <v/>
      </c>
      <c r="EI284" s="429" t="str">
        <f t="shared" ca="1" si="379"/>
        <v>No</v>
      </c>
      <c r="EJ284" s="428" t="str">
        <f t="shared" ca="1" si="380"/>
        <v/>
      </c>
      <c r="EK284" s="428" t="str">
        <f t="shared" ca="1" si="381"/>
        <v/>
      </c>
      <c r="EL284" s="65" t="str">
        <f t="shared" ca="1" si="382"/>
        <v/>
      </c>
      <c r="EM284" s="65" t="str">
        <f t="shared" ca="1" si="383"/>
        <v/>
      </c>
      <c r="EN284" s="65" t="str">
        <f t="shared" ca="1" si="384"/>
        <v/>
      </c>
      <c r="EO284" s="433" t="str">
        <f t="shared" ca="1" si="385"/>
        <v/>
      </c>
      <c r="EP284" s="433" t="str">
        <f t="shared" ca="1" si="386"/>
        <v/>
      </c>
      <c r="EQ284" s="433" t="str">
        <f t="shared" ca="1" si="387"/>
        <v/>
      </c>
      <c r="ER284" s="433" t="str">
        <f t="shared" ca="1" si="388"/>
        <v/>
      </c>
      <c r="ES284" s="433" t="str">
        <f t="shared" ca="1" si="389"/>
        <v/>
      </c>
      <c r="ET284" s="433" t="str">
        <f t="shared" ca="1" si="390"/>
        <v/>
      </c>
      <c r="EU284" s="433" t="str">
        <f ca="1">IF(OR(CO284="",CQ284=""),"",Discipline!$P$3*CO284+Discipline!$X$3*CQ284)</f>
        <v/>
      </c>
      <c r="EV284" s="433" t="str">
        <f ca="1">IF(OR(CP284="",CR284=""),"",Discipline!$P$3*CP284+Discipline!$X$3*CR284)</f>
        <v/>
      </c>
    </row>
    <row r="285" spans="1:152" x14ac:dyDescent="0.25">
      <c r="A285" s="10" t="str">
        <f ca="1">IFERROR(RANK(order!A285,order!A$3:A$554,0),"")</f>
        <v/>
      </c>
      <c r="B285" s="10" t="str">
        <f ca="1">IFERROR(RANK(order!B285,order!B$3:B$554,0),"")</f>
        <v/>
      </c>
      <c r="C285" s="10" t="str">
        <f ca="1">IFERROR(RANK(order!C285,order!C$3:C$554,0),"")</f>
        <v/>
      </c>
      <c r="D285" s="4" t="str">
        <f ca="1">IFERROR(RANK(order!D285,order!D$3:D$554,0),"")</f>
        <v/>
      </c>
      <c r="E285" s="4" t="str">
        <f ca="1">IFERROR(RANK(order!E285,order!E$3:E$554,0),"")</f>
        <v/>
      </c>
      <c r="F285" s="4" t="str">
        <f ca="1">IFERROR(RANK(order!F285,order!F$3:F$554,0),"")</f>
        <v/>
      </c>
      <c r="G285" s="10" t="str">
        <f ca="1">IFERROR(RANK(order!G285,order!G$3:G$554,0),"")</f>
        <v/>
      </c>
      <c r="H285" s="10" t="str">
        <f ca="1">IFERROR(RANK(order!H285,order!H$3:H$554,0),"")</f>
        <v/>
      </c>
      <c r="I285" s="10" t="str">
        <f ca="1">IFERROR(RANK(order!I285,order!I$3:I$554,0),"")</f>
        <v/>
      </c>
      <c r="J285" s="4" t="str">
        <f ca="1">IFERROR(RANK(order!J285,order!J$3:J$554,0),"")</f>
        <v/>
      </c>
      <c r="K285" s="4" t="str">
        <f ca="1">IFERROR(RANK(order!K285,order!K$3:K$554,0),"")</f>
        <v/>
      </c>
      <c r="L285" s="4" t="str">
        <f ca="1">IFERROR(RANK(order!L285,order!L$3:L$554,0),"")</f>
        <v/>
      </c>
      <c r="M285" s="10" t="str">
        <f ca="1">IFERROR(RANK(order!M285,order!M$3:M$554,0),"")</f>
        <v/>
      </c>
      <c r="N285" s="10" t="str">
        <f ca="1">IFERROR(RANK(order!N285,order!N$3:N$554,0),"")</f>
        <v/>
      </c>
      <c r="O285" s="10" t="str">
        <f ca="1">IFERROR(RANK(order!O285,order!O$3:O$554,0),"")</f>
        <v/>
      </c>
      <c r="P285" s="4" t="str">
        <f ca="1">IFERROR(RANK(order!P285,order!P$3:P$554,0),"")</f>
        <v/>
      </c>
      <c r="Q285" s="4" t="str">
        <f ca="1">IFERROR(RANK(order!Q285,order!Q$3:Q$554,0),"")</f>
        <v/>
      </c>
      <c r="R285" s="4" t="str">
        <f ca="1">IFERROR(RANK(order!R285,order!R$3:R$554,0),"")</f>
        <v/>
      </c>
      <c r="S285" s="10" t="str">
        <f ca="1">IFERROR(RANK(order!S285,order!S$3:S$554,0),"")</f>
        <v/>
      </c>
      <c r="T285" s="10" t="str">
        <f ca="1">IFERROR(RANK(order!T285,order!T$3:T$554,0),"")</f>
        <v/>
      </c>
      <c r="U285" s="10" t="str">
        <f ca="1">IFERROR(RANK(order!U285,order!U$3:U$554,0),"")</f>
        <v/>
      </c>
      <c r="V285" s="4" t="str">
        <f ca="1">IFERROR(RANK(order!V285,order!V$3:V$554,0),"")</f>
        <v/>
      </c>
      <c r="W285" s="4" t="str">
        <f ca="1">IFERROR(RANK(order!W285,order!W$3:W$554,0),"")</f>
        <v/>
      </c>
      <c r="X285" s="4" t="str">
        <f ca="1">IFERROR(RANK(order!X285,order!X$3:X$554,0),"")</f>
        <v/>
      </c>
      <c r="Y285" s="10" t="str">
        <f ca="1">IFERROR(RANK(order!Y285,order!Y$3:Y$554,0),"")</f>
        <v/>
      </c>
      <c r="Z285" s="10" t="str">
        <f ca="1">IFERROR(RANK(order!Z285,order!Z$3:Z$554,0),"")</f>
        <v/>
      </c>
      <c r="AA285" s="10" t="str">
        <f ca="1">IFERROR(RANK(order!AA285,order!AA$3:AA$554,0),"")</f>
        <v/>
      </c>
      <c r="AB285" s="4" t="str">
        <f ca="1">IFERROR(RANK(order!AB285,order!AB$3:AB$554,0),"")</f>
        <v/>
      </c>
      <c r="AC285" s="4" t="str">
        <f ca="1">IFERROR(RANK(order!AC285,order!AC$3:AC$554,0),"")</f>
        <v/>
      </c>
      <c r="AD285" s="4" t="str">
        <f ca="1">IFERROR(RANK(order!AD285,order!AD$3:AD$554,0),"")</f>
        <v/>
      </c>
      <c r="AE285" s="10" t="str">
        <f ca="1">IFERROR(RANK(order!AE285,order!AE$3:AE$554,0),"")</f>
        <v/>
      </c>
      <c r="AF285" s="10" t="str">
        <f ca="1">IFERROR(RANK(order!AF285,order!AF$3:AF$554,0),"")</f>
        <v/>
      </c>
      <c r="AG285" s="10" t="str">
        <f ca="1">IFERROR(RANK(order!AG285,order!AG$3:AG$554,0),"")</f>
        <v/>
      </c>
      <c r="AH285" s="4" t="str">
        <f ca="1">IFERROR(RANK(order!AH285,order!AH$3:AH$554,0),"")</f>
        <v/>
      </c>
      <c r="AI285" s="4" t="str">
        <f ca="1">IFERROR(RANK(order!AI285,order!AI$3:AI$554,0),"")</f>
        <v/>
      </c>
      <c r="AJ285" s="4" t="str">
        <f ca="1">IFERROR(RANK(order!AJ285,order!AJ$3:AJ$554,0),"")</f>
        <v/>
      </c>
      <c r="AK285" s="10" t="str">
        <f ca="1">IFERROR(RANK(order!AK285,order!AK$3:AK$554,0),"")</f>
        <v/>
      </c>
      <c r="AL285" s="10" t="str">
        <f ca="1">IFERROR(RANK(order!AL285,order!AL$3:AL$554,0),"")</f>
        <v/>
      </c>
      <c r="AM285" s="10" t="str">
        <f ca="1">IFERROR(RANK(order!AM285,order!AM$3:AM$554,0),"")</f>
        <v/>
      </c>
      <c r="AN285" s="4" t="str">
        <f ca="1">IFERROR(RANK(order!AN285,order!AN$3:AN$554,0),"")</f>
        <v/>
      </c>
      <c r="AO285" s="4" t="str">
        <f ca="1">IFERROR(RANK(order!AO285,order!AO$3:AO$554,0),"")</f>
        <v/>
      </c>
      <c r="AP285" s="4" t="str">
        <f ca="1">IFERROR(RANK(order!AP285,order!AP$3:AP$554,0),"")</f>
        <v/>
      </c>
      <c r="AQ285" s="10" t="str">
        <f ca="1">IFERROR(RANK(order!AQ285,order!AQ$3:AQ$554,0),"")</f>
        <v/>
      </c>
      <c r="AR285" s="10" t="str">
        <f ca="1">IFERROR(RANK(order!AR285,order!AR$3:AR$554,0),"")</f>
        <v/>
      </c>
      <c r="AS285" s="10" t="str">
        <f ca="1">IFERROR(RANK(order!AS285,order!AS$3:AS$554,0),"")</f>
        <v/>
      </c>
      <c r="AT285" s="4" t="str">
        <f ca="1">IFERROR(RANK(order!AT285,order!AT$3:AT$554,0),"")</f>
        <v/>
      </c>
      <c r="AU285" s="4" t="str">
        <f ca="1">IFERROR(RANK(order!AU285,order!AU$3:AU$554,0),"")</f>
        <v/>
      </c>
      <c r="AV285" s="4" t="str">
        <f ca="1">IFERROR(RANK(order!AV285,order!AV$3:AV$554,0),"")</f>
        <v/>
      </c>
      <c r="AW285" s="10" t="str">
        <f ca="1">IFERROR(RANK(order!AW285,order!AW$3:AW$554,0),"")</f>
        <v/>
      </c>
      <c r="AX285" s="10" t="str">
        <f ca="1">IFERROR(RANK(order!AX285,order!AX$3:AX$554,0),"")</f>
        <v/>
      </c>
      <c r="AY285" s="10" t="str">
        <f ca="1">IFERROR(RANK(order!AY285,order!AY$3:AY$554,0),"")</f>
        <v/>
      </c>
      <c r="AZ285" s="4" t="str">
        <f ca="1">IFERROR(RANK(order!AZ285,order!AZ$3:AZ$554,0),"")</f>
        <v/>
      </c>
      <c r="BA285" s="4" t="str">
        <f ca="1">IFERROR(RANK(order!BA285,order!BA$3:BA$554,0),"")</f>
        <v/>
      </c>
      <c r="BB285" s="4" t="str">
        <f ca="1">IFERROR(RANK(order!BB285,order!BB$3:BB$554,0),"")</f>
        <v/>
      </c>
      <c r="BC285" s="10" t="str">
        <f ca="1">IFERROR(RANK(order!BC285,order!BC$3:BC$554,0),"")</f>
        <v/>
      </c>
      <c r="BD285" s="10" t="str">
        <f ca="1">IFERROR(RANK(order!BD285,order!BD$3:BD$554,0),"")</f>
        <v/>
      </c>
      <c r="BE285" s="10" t="str">
        <f ca="1">IFERROR(RANK(order!BE285,order!BE$3:BE$554,0),"")</f>
        <v/>
      </c>
      <c r="BF285" s="4" t="str">
        <f ca="1">IFERROR(RANK(order!BF285,order!BF$3:BF$554,0),"")</f>
        <v/>
      </c>
      <c r="BG285" s="4" t="str">
        <f ca="1">IFERROR(RANK(order!BG285,order!BG$3:BG$554,0),"")</f>
        <v/>
      </c>
      <c r="BH285" s="4" t="str">
        <f ca="1">IFERROR(RANK(order!BH285,order!BH$3:BH$554,0),"")</f>
        <v/>
      </c>
      <c r="BI285" s="10" t="str">
        <f ca="1">IFERROR(RANK(order!BI285,order!BI$3:BI$554,0),"")</f>
        <v/>
      </c>
      <c r="BJ285" s="10" t="str">
        <f ca="1">IFERROR(RANK(order!BJ285,order!BJ$3:BJ$554,0),"")</f>
        <v/>
      </c>
      <c r="BK285" s="10" t="str">
        <f ca="1">IFERROR(RANK(order!BK285,order!BK$3:BK$554,0),"")</f>
        <v/>
      </c>
      <c r="BL285" s="4" t="str">
        <f ca="1">IFERROR(RANK(order!BL285,order!BL$3:BL$554,0),"")</f>
        <v/>
      </c>
      <c r="BM285" s="4" t="str">
        <f ca="1">IFERROR(RANK(order!BM285,order!BM$3:BM$554,0),"")</f>
        <v/>
      </c>
      <c r="BN285" s="4" t="str">
        <f ca="1">IFERROR(RANK(order!BN285,order!BN$3:BN$554,0),"")</f>
        <v/>
      </c>
      <c r="BO285" s="10" t="str">
        <f ca="1">IFERROR(RANK(order!BO285,order!BO$3:BO$554,0),"")</f>
        <v/>
      </c>
      <c r="BP285" s="10" t="str">
        <f ca="1">IFERROR(RANK(order!BP285,order!BP$3:BP$554,0),"")</f>
        <v/>
      </c>
      <c r="BQ285" s="10" t="str">
        <f ca="1">IFERROR(RANK(order!BQ285,order!BQ$3:BQ$554,0),"")</f>
        <v/>
      </c>
      <c r="BR285" s="4" t="str">
        <f ca="1">IFERROR(RANK(order!BR285,order!BR$3:BR$554,0),"")</f>
        <v/>
      </c>
      <c r="BS285" s="4" t="str">
        <f ca="1">IFERROR(RANK(order!BS285,order!BS$3:BS$554,0),"")</f>
        <v/>
      </c>
      <c r="BT285" s="4" t="str">
        <f ca="1">IFERROR(RANK(order!BT285,order!BT$3:BT$554,0),"")</f>
        <v/>
      </c>
      <c r="BU285" s="95">
        <f t="shared" si="391"/>
        <v>283</v>
      </c>
      <c r="BV285" s="35" t="str">
        <f t="shared" si="392"/>
        <v>E1</v>
      </c>
      <c r="BW285" s="55">
        <f t="shared" ca="1" si="315"/>
        <v>0</v>
      </c>
      <c r="BX285" s="56" t="str">
        <f t="shared" ca="1" si="316"/>
        <v/>
      </c>
      <c r="BY285" s="56" t="str">
        <f t="shared" ca="1" si="317"/>
        <v/>
      </c>
      <c r="BZ285" s="57" t="str">
        <f t="shared" ca="1" si="318"/>
        <v/>
      </c>
      <c r="CA285" s="57" t="str">
        <f t="shared" ca="1" si="319"/>
        <v/>
      </c>
      <c r="CB285" s="58" t="str">
        <f t="shared" ca="1" si="320"/>
        <v/>
      </c>
      <c r="CC285" s="57" t="str">
        <f t="shared" ca="1" si="321"/>
        <v/>
      </c>
      <c r="CD285" s="57" t="str">
        <f t="shared" ca="1" si="322"/>
        <v/>
      </c>
      <c r="CE285" s="58" t="str">
        <f t="shared" ca="1" si="323"/>
        <v/>
      </c>
      <c r="CF285" s="59" t="str">
        <f t="shared" ca="1" si="324"/>
        <v/>
      </c>
      <c r="CG285" s="57" t="str">
        <f t="shared" ca="1" si="325"/>
        <v/>
      </c>
      <c r="CH285" s="57" t="str">
        <f t="shared" ca="1" si="326"/>
        <v/>
      </c>
      <c r="CI285" s="57" t="str">
        <f t="shared" ca="1" si="327"/>
        <v/>
      </c>
      <c r="CJ285" s="57" t="str">
        <f t="shared" ca="1" si="328"/>
        <v/>
      </c>
      <c r="CK285" s="57" t="str">
        <f t="shared" ca="1" si="329"/>
        <v/>
      </c>
      <c r="CL285" s="57" t="str">
        <f t="shared" ca="1" si="330"/>
        <v/>
      </c>
      <c r="CM285" s="57" t="str">
        <f t="shared" ca="1" si="331"/>
        <v/>
      </c>
      <c r="CN285" s="57" t="str">
        <f t="shared" ca="1" si="332"/>
        <v/>
      </c>
      <c r="CO285" s="57" t="str">
        <f t="shared" ca="1" si="333"/>
        <v/>
      </c>
      <c r="CP285" s="57" t="str">
        <f t="shared" ca="1" si="334"/>
        <v/>
      </c>
      <c r="CQ285" s="57" t="str">
        <f t="shared" ca="1" si="335"/>
        <v/>
      </c>
      <c r="CR285" s="57" t="str">
        <f t="shared" ca="1" si="336"/>
        <v/>
      </c>
      <c r="CS285" s="60" t="str">
        <f t="shared" ca="1" si="337"/>
        <v/>
      </c>
      <c r="CT285" s="60" t="str">
        <f t="shared" ca="1" si="338"/>
        <v/>
      </c>
      <c r="CU285" s="60" t="str">
        <f t="shared" ca="1" si="339"/>
        <v/>
      </c>
      <c r="CV285" s="60" t="str">
        <f t="shared" ca="1" si="340"/>
        <v/>
      </c>
      <c r="CW285" s="60" t="str">
        <f t="shared" ca="1" si="341"/>
        <v/>
      </c>
      <c r="CX285" s="60" t="str">
        <f t="shared" ca="1" si="342"/>
        <v/>
      </c>
      <c r="CY285" s="60" t="str">
        <f t="shared" ca="1" si="343"/>
        <v/>
      </c>
      <c r="CZ285" s="60" t="str">
        <f t="shared" ca="1" si="344"/>
        <v/>
      </c>
      <c r="DA285" s="65" t="str">
        <f t="shared" ca="1" si="345"/>
        <v/>
      </c>
      <c r="DB285" s="65" t="str">
        <f t="shared" ca="1" si="346"/>
        <v/>
      </c>
      <c r="DC285" s="65" t="str">
        <f t="shared" ca="1" si="347"/>
        <v/>
      </c>
      <c r="DD285" s="65" t="str">
        <f t="shared" ca="1" si="348"/>
        <v/>
      </c>
      <c r="DE285" s="65" t="str">
        <f t="shared" ca="1" si="349"/>
        <v/>
      </c>
      <c r="DF285" s="66" t="str">
        <f t="shared" ca="1" si="350"/>
        <v/>
      </c>
      <c r="DG285" s="66" t="str">
        <f t="shared" ca="1" si="351"/>
        <v/>
      </c>
      <c r="DH285" s="66" t="str">
        <f t="shared" ca="1" si="352"/>
        <v/>
      </c>
      <c r="DI285" s="66" t="str">
        <f t="shared" ca="1" si="353"/>
        <v/>
      </c>
      <c r="DJ285" s="66" t="str">
        <f t="shared" ca="1" si="354"/>
        <v/>
      </c>
      <c r="DK285" s="65" t="str">
        <f t="shared" ca="1" si="355"/>
        <v/>
      </c>
      <c r="DL285" s="65" t="str">
        <f t="shared" ca="1" si="356"/>
        <v/>
      </c>
      <c r="DM285" s="65" t="str">
        <f t="shared" ca="1" si="357"/>
        <v/>
      </c>
      <c r="DN285" s="65" t="str">
        <f t="shared" ca="1" si="358"/>
        <v/>
      </c>
      <c r="DO285" s="65" t="str">
        <f t="shared" ca="1" si="359"/>
        <v/>
      </c>
      <c r="DP285" s="65" t="str">
        <f t="shared" ca="1" si="360"/>
        <v/>
      </c>
      <c r="DQ285" s="65" t="str">
        <f t="shared" ca="1" si="361"/>
        <v/>
      </c>
      <c r="DR285" s="69" t="str">
        <f t="shared" ca="1" si="362"/>
        <v/>
      </c>
      <c r="DS285" s="69" t="str">
        <f t="shared" ca="1" si="363"/>
        <v/>
      </c>
      <c r="DT285" s="69" t="str">
        <f t="shared" ca="1" si="364"/>
        <v/>
      </c>
      <c r="DU285" s="69" t="str">
        <f t="shared" ca="1" si="365"/>
        <v/>
      </c>
      <c r="DV285" s="69" t="str">
        <f t="shared" ca="1" si="366"/>
        <v/>
      </c>
      <c r="DW285" s="69" t="str">
        <f t="shared" ca="1" si="367"/>
        <v/>
      </c>
      <c r="DX285" s="69" t="str">
        <f t="shared" ca="1" si="368"/>
        <v/>
      </c>
      <c r="DY285" s="69" t="str">
        <f t="shared" ca="1" si="369"/>
        <v/>
      </c>
      <c r="DZ285" s="72" t="str">
        <f t="shared" ca="1" si="370"/>
        <v/>
      </c>
      <c r="EA285" s="72" t="str">
        <f t="shared" ca="1" si="371"/>
        <v/>
      </c>
      <c r="EB285" s="72" t="str">
        <f t="shared" ca="1" si="372"/>
        <v/>
      </c>
      <c r="EC285" s="65" t="str">
        <f t="shared" ca="1" si="373"/>
        <v/>
      </c>
      <c r="ED285" s="65" t="str">
        <f t="shared" ca="1" si="374"/>
        <v/>
      </c>
      <c r="EE285" s="65" t="str">
        <f t="shared" ca="1" si="375"/>
        <v/>
      </c>
      <c r="EF285" s="65" t="str">
        <f t="shared" ca="1" si="376"/>
        <v/>
      </c>
      <c r="EG285" s="65" t="str">
        <f t="shared" ca="1" si="377"/>
        <v/>
      </c>
      <c r="EH285" s="65" t="str">
        <f t="shared" ca="1" si="378"/>
        <v/>
      </c>
      <c r="EI285" s="429" t="str">
        <f t="shared" ca="1" si="379"/>
        <v>No</v>
      </c>
      <c r="EJ285" s="428" t="str">
        <f t="shared" ca="1" si="380"/>
        <v/>
      </c>
      <c r="EK285" s="428" t="str">
        <f t="shared" ca="1" si="381"/>
        <v/>
      </c>
      <c r="EL285" s="65" t="str">
        <f t="shared" ca="1" si="382"/>
        <v/>
      </c>
      <c r="EM285" s="65" t="str">
        <f t="shared" ca="1" si="383"/>
        <v/>
      </c>
      <c r="EN285" s="65" t="str">
        <f t="shared" ca="1" si="384"/>
        <v/>
      </c>
      <c r="EO285" s="433" t="str">
        <f t="shared" ca="1" si="385"/>
        <v/>
      </c>
      <c r="EP285" s="433" t="str">
        <f t="shared" ca="1" si="386"/>
        <v/>
      </c>
      <c r="EQ285" s="433" t="str">
        <f t="shared" ca="1" si="387"/>
        <v/>
      </c>
      <c r="ER285" s="433" t="str">
        <f t="shared" ca="1" si="388"/>
        <v/>
      </c>
      <c r="ES285" s="433" t="str">
        <f t="shared" ca="1" si="389"/>
        <v/>
      </c>
      <c r="ET285" s="433" t="str">
        <f t="shared" ca="1" si="390"/>
        <v/>
      </c>
      <c r="EU285" s="433" t="str">
        <f ca="1">IF(OR(CO285="",CQ285=""),"",Discipline!$P$3*CO285+Discipline!$X$3*CQ285)</f>
        <v/>
      </c>
      <c r="EV285" s="433" t="str">
        <f ca="1">IF(OR(CP285="",CR285=""),"",Discipline!$P$3*CP285+Discipline!$X$3*CR285)</f>
        <v/>
      </c>
    </row>
    <row r="286" spans="1:152" x14ac:dyDescent="0.25">
      <c r="A286" s="10" t="str">
        <f ca="1">IFERROR(RANK(order!A286,order!A$3:A$554,0),"")</f>
        <v/>
      </c>
      <c r="B286" s="10" t="str">
        <f ca="1">IFERROR(RANK(order!B286,order!B$3:B$554,0),"")</f>
        <v/>
      </c>
      <c r="C286" s="10" t="str">
        <f ca="1">IFERROR(RANK(order!C286,order!C$3:C$554,0),"")</f>
        <v/>
      </c>
      <c r="D286" s="4" t="str">
        <f ca="1">IFERROR(RANK(order!D286,order!D$3:D$554,0),"")</f>
        <v/>
      </c>
      <c r="E286" s="4" t="str">
        <f ca="1">IFERROR(RANK(order!E286,order!E$3:E$554,0),"")</f>
        <v/>
      </c>
      <c r="F286" s="4" t="str">
        <f ca="1">IFERROR(RANK(order!F286,order!F$3:F$554,0),"")</f>
        <v/>
      </c>
      <c r="G286" s="10" t="str">
        <f ca="1">IFERROR(RANK(order!G286,order!G$3:G$554,0),"")</f>
        <v/>
      </c>
      <c r="H286" s="10" t="str">
        <f ca="1">IFERROR(RANK(order!H286,order!H$3:H$554,0),"")</f>
        <v/>
      </c>
      <c r="I286" s="10" t="str">
        <f ca="1">IFERROR(RANK(order!I286,order!I$3:I$554,0),"")</f>
        <v/>
      </c>
      <c r="J286" s="4" t="str">
        <f ca="1">IFERROR(RANK(order!J286,order!J$3:J$554,0),"")</f>
        <v/>
      </c>
      <c r="K286" s="4" t="str">
        <f ca="1">IFERROR(RANK(order!K286,order!K$3:K$554,0),"")</f>
        <v/>
      </c>
      <c r="L286" s="4" t="str">
        <f ca="1">IFERROR(RANK(order!L286,order!L$3:L$554,0),"")</f>
        <v/>
      </c>
      <c r="M286" s="10" t="str">
        <f ca="1">IFERROR(RANK(order!M286,order!M$3:M$554,0),"")</f>
        <v/>
      </c>
      <c r="N286" s="10" t="str">
        <f ca="1">IFERROR(RANK(order!N286,order!N$3:N$554,0),"")</f>
        <v/>
      </c>
      <c r="O286" s="10" t="str">
        <f ca="1">IFERROR(RANK(order!O286,order!O$3:O$554,0),"")</f>
        <v/>
      </c>
      <c r="P286" s="4" t="str">
        <f ca="1">IFERROR(RANK(order!P286,order!P$3:P$554,0),"")</f>
        <v/>
      </c>
      <c r="Q286" s="4" t="str">
        <f ca="1">IFERROR(RANK(order!Q286,order!Q$3:Q$554,0),"")</f>
        <v/>
      </c>
      <c r="R286" s="4" t="str">
        <f ca="1">IFERROR(RANK(order!R286,order!R$3:R$554,0),"")</f>
        <v/>
      </c>
      <c r="S286" s="10" t="str">
        <f ca="1">IFERROR(RANK(order!S286,order!S$3:S$554,0),"")</f>
        <v/>
      </c>
      <c r="T286" s="10" t="str">
        <f ca="1">IFERROR(RANK(order!T286,order!T$3:T$554,0),"")</f>
        <v/>
      </c>
      <c r="U286" s="10" t="str">
        <f ca="1">IFERROR(RANK(order!U286,order!U$3:U$554,0),"")</f>
        <v/>
      </c>
      <c r="V286" s="4" t="str">
        <f ca="1">IFERROR(RANK(order!V286,order!V$3:V$554,0),"")</f>
        <v/>
      </c>
      <c r="W286" s="4" t="str">
        <f ca="1">IFERROR(RANK(order!W286,order!W$3:W$554,0),"")</f>
        <v/>
      </c>
      <c r="X286" s="4" t="str">
        <f ca="1">IFERROR(RANK(order!X286,order!X$3:X$554,0),"")</f>
        <v/>
      </c>
      <c r="Y286" s="10" t="str">
        <f ca="1">IFERROR(RANK(order!Y286,order!Y$3:Y$554,0),"")</f>
        <v/>
      </c>
      <c r="Z286" s="10" t="str">
        <f ca="1">IFERROR(RANK(order!Z286,order!Z$3:Z$554,0),"")</f>
        <v/>
      </c>
      <c r="AA286" s="10" t="str">
        <f ca="1">IFERROR(RANK(order!AA286,order!AA$3:AA$554,0),"")</f>
        <v/>
      </c>
      <c r="AB286" s="4" t="str">
        <f ca="1">IFERROR(RANK(order!AB286,order!AB$3:AB$554,0),"")</f>
        <v/>
      </c>
      <c r="AC286" s="4" t="str">
        <f ca="1">IFERROR(RANK(order!AC286,order!AC$3:AC$554,0),"")</f>
        <v/>
      </c>
      <c r="AD286" s="4" t="str">
        <f ca="1">IFERROR(RANK(order!AD286,order!AD$3:AD$554,0),"")</f>
        <v/>
      </c>
      <c r="AE286" s="10" t="str">
        <f ca="1">IFERROR(RANK(order!AE286,order!AE$3:AE$554,0),"")</f>
        <v/>
      </c>
      <c r="AF286" s="10" t="str">
        <f ca="1">IFERROR(RANK(order!AF286,order!AF$3:AF$554,0),"")</f>
        <v/>
      </c>
      <c r="AG286" s="10" t="str">
        <f ca="1">IFERROR(RANK(order!AG286,order!AG$3:AG$554,0),"")</f>
        <v/>
      </c>
      <c r="AH286" s="4" t="str">
        <f ca="1">IFERROR(RANK(order!AH286,order!AH$3:AH$554,0),"")</f>
        <v/>
      </c>
      <c r="AI286" s="4" t="str">
        <f ca="1">IFERROR(RANK(order!AI286,order!AI$3:AI$554,0),"")</f>
        <v/>
      </c>
      <c r="AJ286" s="4" t="str">
        <f ca="1">IFERROR(RANK(order!AJ286,order!AJ$3:AJ$554,0),"")</f>
        <v/>
      </c>
      <c r="AK286" s="10" t="str">
        <f ca="1">IFERROR(RANK(order!AK286,order!AK$3:AK$554,0),"")</f>
        <v/>
      </c>
      <c r="AL286" s="10" t="str">
        <f ca="1">IFERROR(RANK(order!AL286,order!AL$3:AL$554,0),"")</f>
        <v/>
      </c>
      <c r="AM286" s="10" t="str">
        <f ca="1">IFERROR(RANK(order!AM286,order!AM$3:AM$554,0),"")</f>
        <v/>
      </c>
      <c r="AN286" s="4" t="str">
        <f ca="1">IFERROR(RANK(order!AN286,order!AN$3:AN$554,0),"")</f>
        <v/>
      </c>
      <c r="AO286" s="4" t="str">
        <f ca="1">IFERROR(RANK(order!AO286,order!AO$3:AO$554,0),"")</f>
        <v/>
      </c>
      <c r="AP286" s="4" t="str">
        <f ca="1">IFERROR(RANK(order!AP286,order!AP$3:AP$554,0),"")</f>
        <v/>
      </c>
      <c r="AQ286" s="10" t="str">
        <f ca="1">IFERROR(RANK(order!AQ286,order!AQ$3:AQ$554,0),"")</f>
        <v/>
      </c>
      <c r="AR286" s="10" t="str">
        <f ca="1">IFERROR(RANK(order!AR286,order!AR$3:AR$554,0),"")</f>
        <v/>
      </c>
      <c r="AS286" s="10" t="str">
        <f ca="1">IFERROR(RANK(order!AS286,order!AS$3:AS$554,0),"")</f>
        <v/>
      </c>
      <c r="AT286" s="4" t="str">
        <f ca="1">IFERROR(RANK(order!AT286,order!AT$3:AT$554,0),"")</f>
        <v/>
      </c>
      <c r="AU286" s="4" t="str">
        <f ca="1">IFERROR(RANK(order!AU286,order!AU$3:AU$554,0),"")</f>
        <v/>
      </c>
      <c r="AV286" s="4" t="str">
        <f ca="1">IFERROR(RANK(order!AV286,order!AV$3:AV$554,0),"")</f>
        <v/>
      </c>
      <c r="AW286" s="10" t="str">
        <f ca="1">IFERROR(RANK(order!AW286,order!AW$3:AW$554,0),"")</f>
        <v/>
      </c>
      <c r="AX286" s="10" t="str">
        <f ca="1">IFERROR(RANK(order!AX286,order!AX$3:AX$554,0),"")</f>
        <v/>
      </c>
      <c r="AY286" s="10" t="str">
        <f ca="1">IFERROR(RANK(order!AY286,order!AY$3:AY$554,0),"")</f>
        <v/>
      </c>
      <c r="AZ286" s="4" t="str">
        <f ca="1">IFERROR(RANK(order!AZ286,order!AZ$3:AZ$554,0),"")</f>
        <v/>
      </c>
      <c r="BA286" s="4" t="str">
        <f ca="1">IFERROR(RANK(order!BA286,order!BA$3:BA$554,0),"")</f>
        <v/>
      </c>
      <c r="BB286" s="4" t="str">
        <f ca="1">IFERROR(RANK(order!BB286,order!BB$3:BB$554,0),"")</f>
        <v/>
      </c>
      <c r="BC286" s="10" t="str">
        <f ca="1">IFERROR(RANK(order!BC286,order!BC$3:BC$554,0),"")</f>
        <v/>
      </c>
      <c r="BD286" s="10" t="str">
        <f ca="1">IFERROR(RANK(order!BD286,order!BD$3:BD$554,0),"")</f>
        <v/>
      </c>
      <c r="BE286" s="10" t="str">
        <f ca="1">IFERROR(RANK(order!BE286,order!BE$3:BE$554,0),"")</f>
        <v/>
      </c>
      <c r="BF286" s="4" t="str">
        <f ca="1">IFERROR(RANK(order!BF286,order!BF$3:BF$554,0),"")</f>
        <v/>
      </c>
      <c r="BG286" s="4" t="str">
        <f ca="1">IFERROR(RANK(order!BG286,order!BG$3:BG$554,0),"")</f>
        <v/>
      </c>
      <c r="BH286" s="4" t="str">
        <f ca="1">IFERROR(RANK(order!BH286,order!BH$3:BH$554,0),"")</f>
        <v/>
      </c>
      <c r="BI286" s="10" t="str">
        <f ca="1">IFERROR(RANK(order!BI286,order!BI$3:BI$554,0),"")</f>
        <v/>
      </c>
      <c r="BJ286" s="10" t="str">
        <f ca="1">IFERROR(RANK(order!BJ286,order!BJ$3:BJ$554,0),"")</f>
        <v/>
      </c>
      <c r="BK286" s="10" t="str">
        <f ca="1">IFERROR(RANK(order!BK286,order!BK$3:BK$554,0),"")</f>
        <v/>
      </c>
      <c r="BL286" s="4" t="str">
        <f ca="1">IFERROR(RANK(order!BL286,order!BL$3:BL$554,0),"")</f>
        <v/>
      </c>
      <c r="BM286" s="4" t="str">
        <f ca="1">IFERROR(RANK(order!BM286,order!BM$3:BM$554,0),"")</f>
        <v/>
      </c>
      <c r="BN286" s="4" t="str">
        <f ca="1">IFERROR(RANK(order!BN286,order!BN$3:BN$554,0),"")</f>
        <v/>
      </c>
      <c r="BO286" s="10" t="str">
        <f ca="1">IFERROR(RANK(order!BO286,order!BO$3:BO$554,0),"")</f>
        <v/>
      </c>
      <c r="BP286" s="10" t="str">
        <f ca="1">IFERROR(RANK(order!BP286,order!BP$3:BP$554,0),"")</f>
        <v/>
      </c>
      <c r="BQ286" s="10" t="str">
        <f ca="1">IFERROR(RANK(order!BQ286,order!BQ$3:BQ$554,0),"")</f>
        <v/>
      </c>
      <c r="BR286" s="4" t="str">
        <f ca="1">IFERROR(RANK(order!BR286,order!BR$3:BR$554,0),"")</f>
        <v/>
      </c>
      <c r="BS286" s="4" t="str">
        <f ca="1">IFERROR(RANK(order!BS286,order!BS$3:BS$554,0),"")</f>
        <v/>
      </c>
      <c r="BT286" s="4" t="str">
        <f ca="1">IFERROR(RANK(order!BT286,order!BT$3:BT$554,0),"")</f>
        <v/>
      </c>
      <c r="BU286" s="95">
        <f t="shared" si="391"/>
        <v>284</v>
      </c>
      <c r="BV286" s="35" t="str">
        <f t="shared" si="392"/>
        <v>E1</v>
      </c>
      <c r="BW286" s="55">
        <f t="shared" ca="1" si="315"/>
        <v>0</v>
      </c>
      <c r="BX286" s="56" t="str">
        <f t="shared" ca="1" si="316"/>
        <v/>
      </c>
      <c r="BY286" s="56" t="str">
        <f t="shared" ca="1" si="317"/>
        <v/>
      </c>
      <c r="BZ286" s="57" t="str">
        <f t="shared" ca="1" si="318"/>
        <v/>
      </c>
      <c r="CA286" s="57" t="str">
        <f t="shared" ca="1" si="319"/>
        <v/>
      </c>
      <c r="CB286" s="58" t="str">
        <f t="shared" ca="1" si="320"/>
        <v/>
      </c>
      <c r="CC286" s="57" t="str">
        <f t="shared" ca="1" si="321"/>
        <v/>
      </c>
      <c r="CD286" s="57" t="str">
        <f t="shared" ca="1" si="322"/>
        <v/>
      </c>
      <c r="CE286" s="58" t="str">
        <f t="shared" ca="1" si="323"/>
        <v/>
      </c>
      <c r="CF286" s="59" t="str">
        <f t="shared" ca="1" si="324"/>
        <v/>
      </c>
      <c r="CG286" s="57" t="str">
        <f t="shared" ca="1" si="325"/>
        <v/>
      </c>
      <c r="CH286" s="57" t="str">
        <f t="shared" ca="1" si="326"/>
        <v/>
      </c>
      <c r="CI286" s="57" t="str">
        <f t="shared" ca="1" si="327"/>
        <v/>
      </c>
      <c r="CJ286" s="57" t="str">
        <f t="shared" ca="1" si="328"/>
        <v/>
      </c>
      <c r="CK286" s="57" t="str">
        <f t="shared" ca="1" si="329"/>
        <v/>
      </c>
      <c r="CL286" s="57" t="str">
        <f t="shared" ca="1" si="330"/>
        <v/>
      </c>
      <c r="CM286" s="57" t="str">
        <f t="shared" ca="1" si="331"/>
        <v/>
      </c>
      <c r="CN286" s="57" t="str">
        <f t="shared" ca="1" si="332"/>
        <v/>
      </c>
      <c r="CO286" s="57" t="str">
        <f t="shared" ca="1" si="333"/>
        <v/>
      </c>
      <c r="CP286" s="57" t="str">
        <f t="shared" ca="1" si="334"/>
        <v/>
      </c>
      <c r="CQ286" s="57" t="str">
        <f t="shared" ca="1" si="335"/>
        <v/>
      </c>
      <c r="CR286" s="57" t="str">
        <f t="shared" ca="1" si="336"/>
        <v/>
      </c>
      <c r="CS286" s="60" t="str">
        <f t="shared" ca="1" si="337"/>
        <v/>
      </c>
      <c r="CT286" s="60" t="str">
        <f t="shared" ca="1" si="338"/>
        <v/>
      </c>
      <c r="CU286" s="60" t="str">
        <f t="shared" ca="1" si="339"/>
        <v/>
      </c>
      <c r="CV286" s="60" t="str">
        <f t="shared" ca="1" si="340"/>
        <v/>
      </c>
      <c r="CW286" s="60" t="str">
        <f t="shared" ca="1" si="341"/>
        <v/>
      </c>
      <c r="CX286" s="60" t="str">
        <f t="shared" ca="1" si="342"/>
        <v/>
      </c>
      <c r="CY286" s="60" t="str">
        <f t="shared" ca="1" si="343"/>
        <v/>
      </c>
      <c r="CZ286" s="60" t="str">
        <f t="shared" ca="1" si="344"/>
        <v/>
      </c>
      <c r="DA286" s="65" t="str">
        <f t="shared" ca="1" si="345"/>
        <v/>
      </c>
      <c r="DB286" s="65" t="str">
        <f t="shared" ca="1" si="346"/>
        <v/>
      </c>
      <c r="DC286" s="65" t="str">
        <f t="shared" ca="1" si="347"/>
        <v/>
      </c>
      <c r="DD286" s="65" t="str">
        <f t="shared" ca="1" si="348"/>
        <v/>
      </c>
      <c r="DE286" s="65" t="str">
        <f t="shared" ca="1" si="349"/>
        <v/>
      </c>
      <c r="DF286" s="66" t="str">
        <f t="shared" ca="1" si="350"/>
        <v/>
      </c>
      <c r="DG286" s="66" t="str">
        <f t="shared" ca="1" si="351"/>
        <v/>
      </c>
      <c r="DH286" s="66" t="str">
        <f t="shared" ca="1" si="352"/>
        <v/>
      </c>
      <c r="DI286" s="66" t="str">
        <f t="shared" ca="1" si="353"/>
        <v/>
      </c>
      <c r="DJ286" s="66" t="str">
        <f t="shared" ca="1" si="354"/>
        <v/>
      </c>
      <c r="DK286" s="65" t="str">
        <f t="shared" ca="1" si="355"/>
        <v/>
      </c>
      <c r="DL286" s="65" t="str">
        <f t="shared" ca="1" si="356"/>
        <v/>
      </c>
      <c r="DM286" s="65" t="str">
        <f t="shared" ca="1" si="357"/>
        <v/>
      </c>
      <c r="DN286" s="65" t="str">
        <f t="shared" ca="1" si="358"/>
        <v/>
      </c>
      <c r="DO286" s="65" t="str">
        <f t="shared" ca="1" si="359"/>
        <v/>
      </c>
      <c r="DP286" s="65" t="str">
        <f t="shared" ca="1" si="360"/>
        <v/>
      </c>
      <c r="DQ286" s="65" t="str">
        <f t="shared" ca="1" si="361"/>
        <v/>
      </c>
      <c r="DR286" s="69" t="str">
        <f t="shared" ca="1" si="362"/>
        <v/>
      </c>
      <c r="DS286" s="69" t="str">
        <f t="shared" ca="1" si="363"/>
        <v/>
      </c>
      <c r="DT286" s="69" t="str">
        <f t="shared" ca="1" si="364"/>
        <v/>
      </c>
      <c r="DU286" s="69" t="str">
        <f t="shared" ca="1" si="365"/>
        <v/>
      </c>
      <c r="DV286" s="69" t="str">
        <f t="shared" ca="1" si="366"/>
        <v/>
      </c>
      <c r="DW286" s="69" t="str">
        <f t="shared" ca="1" si="367"/>
        <v/>
      </c>
      <c r="DX286" s="69" t="str">
        <f t="shared" ca="1" si="368"/>
        <v/>
      </c>
      <c r="DY286" s="69" t="str">
        <f t="shared" ca="1" si="369"/>
        <v/>
      </c>
      <c r="DZ286" s="72" t="str">
        <f t="shared" ca="1" si="370"/>
        <v/>
      </c>
      <c r="EA286" s="72" t="str">
        <f t="shared" ca="1" si="371"/>
        <v/>
      </c>
      <c r="EB286" s="72" t="str">
        <f t="shared" ca="1" si="372"/>
        <v/>
      </c>
      <c r="EC286" s="65" t="str">
        <f t="shared" ca="1" si="373"/>
        <v/>
      </c>
      <c r="ED286" s="65" t="str">
        <f t="shared" ca="1" si="374"/>
        <v/>
      </c>
      <c r="EE286" s="65" t="str">
        <f t="shared" ca="1" si="375"/>
        <v/>
      </c>
      <c r="EF286" s="65" t="str">
        <f t="shared" ca="1" si="376"/>
        <v/>
      </c>
      <c r="EG286" s="65" t="str">
        <f t="shared" ca="1" si="377"/>
        <v/>
      </c>
      <c r="EH286" s="65" t="str">
        <f t="shared" ca="1" si="378"/>
        <v/>
      </c>
      <c r="EI286" s="429" t="str">
        <f t="shared" ca="1" si="379"/>
        <v>No</v>
      </c>
      <c r="EJ286" s="428" t="str">
        <f t="shared" ca="1" si="380"/>
        <v/>
      </c>
      <c r="EK286" s="428" t="str">
        <f t="shared" ca="1" si="381"/>
        <v/>
      </c>
      <c r="EL286" s="65" t="str">
        <f t="shared" ca="1" si="382"/>
        <v/>
      </c>
      <c r="EM286" s="65" t="str">
        <f t="shared" ca="1" si="383"/>
        <v/>
      </c>
      <c r="EN286" s="65" t="str">
        <f t="shared" ca="1" si="384"/>
        <v/>
      </c>
      <c r="EO286" s="433" t="str">
        <f t="shared" ca="1" si="385"/>
        <v/>
      </c>
      <c r="EP286" s="433" t="str">
        <f t="shared" ca="1" si="386"/>
        <v/>
      </c>
      <c r="EQ286" s="433" t="str">
        <f t="shared" ca="1" si="387"/>
        <v/>
      </c>
      <c r="ER286" s="433" t="str">
        <f t="shared" ca="1" si="388"/>
        <v/>
      </c>
      <c r="ES286" s="433" t="str">
        <f t="shared" ca="1" si="389"/>
        <v/>
      </c>
      <c r="ET286" s="433" t="str">
        <f t="shared" ca="1" si="390"/>
        <v/>
      </c>
      <c r="EU286" s="433" t="str">
        <f ca="1">IF(OR(CO286="",CQ286=""),"",Discipline!$P$3*CO286+Discipline!$X$3*CQ286)</f>
        <v/>
      </c>
      <c r="EV286" s="433" t="str">
        <f ca="1">IF(OR(CP286="",CR286=""),"",Discipline!$P$3*CP286+Discipline!$X$3*CR286)</f>
        <v/>
      </c>
    </row>
    <row r="287" spans="1:152" x14ac:dyDescent="0.25">
      <c r="A287" s="10" t="str">
        <f ca="1">IFERROR(RANK(order!A287,order!A$3:A$554,0),"")</f>
        <v/>
      </c>
      <c r="B287" s="10" t="str">
        <f ca="1">IFERROR(RANK(order!B287,order!B$3:B$554,0),"")</f>
        <v/>
      </c>
      <c r="C287" s="10" t="str">
        <f ca="1">IFERROR(RANK(order!C287,order!C$3:C$554,0),"")</f>
        <v/>
      </c>
      <c r="D287" s="4" t="str">
        <f ca="1">IFERROR(RANK(order!D287,order!D$3:D$554,0),"")</f>
        <v/>
      </c>
      <c r="E287" s="4" t="str">
        <f ca="1">IFERROR(RANK(order!E287,order!E$3:E$554,0),"")</f>
        <v/>
      </c>
      <c r="F287" s="4" t="str">
        <f ca="1">IFERROR(RANK(order!F287,order!F$3:F$554,0),"")</f>
        <v/>
      </c>
      <c r="G287" s="10" t="str">
        <f ca="1">IFERROR(RANK(order!G287,order!G$3:G$554,0),"")</f>
        <v/>
      </c>
      <c r="H287" s="10" t="str">
        <f ca="1">IFERROR(RANK(order!H287,order!H$3:H$554,0),"")</f>
        <v/>
      </c>
      <c r="I287" s="10" t="str">
        <f ca="1">IFERROR(RANK(order!I287,order!I$3:I$554,0),"")</f>
        <v/>
      </c>
      <c r="J287" s="4" t="str">
        <f ca="1">IFERROR(RANK(order!J287,order!J$3:J$554,0),"")</f>
        <v/>
      </c>
      <c r="K287" s="4" t="str">
        <f ca="1">IFERROR(RANK(order!K287,order!K$3:K$554,0),"")</f>
        <v/>
      </c>
      <c r="L287" s="4" t="str">
        <f ca="1">IFERROR(RANK(order!L287,order!L$3:L$554,0),"")</f>
        <v/>
      </c>
      <c r="M287" s="10" t="str">
        <f ca="1">IFERROR(RANK(order!M287,order!M$3:M$554,0),"")</f>
        <v/>
      </c>
      <c r="N287" s="10" t="str">
        <f ca="1">IFERROR(RANK(order!N287,order!N$3:N$554,0),"")</f>
        <v/>
      </c>
      <c r="O287" s="10" t="str">
        <f ca="1">IFERROR(RANK(order!O287,order!O$3:O$554,0),"")</f>
        <v/>
      </c>
      <c r="P287" s="4" t="str">
        <f ca="1">IFERROR(RANK(order!P287,order!P$3:P$554,0),"")</f>
        <v/>
      </c>
      <c r="Q287" s="4" t="str">
        <f ca="1">IFERROR(RANK(order!Q287,order!Q$3:Q$554,0),"")</f>
        <v/>
      </c>
      <c r="R287" s="4" t="str">
        <f ca="1">IFERROR(RANK(order!R287,order!R$3:R$554,0),"")</f>
        <v/>
      </c>
      <c r="S287" s="10" t="str">
        <f ca="1">IFERROR(RANK(order!S287,order!S$3:S$554,0),"")</f>
        <v/>
      </c>
      <c r="T287" s="10" t="str">
        <f ca="1">IFERROR(RANK(order!T287,order!T$3:T$554,0),"")</f>
        <v/>
      </c>
      <c r="U287" s="10" t="str">
        <f ca="1">IFERROR(RANK(order!U287,order!U$3:U$554,0),"")</f>
        <v/>
      </c>
      <c r="V287" s="4" t="str">
        <f ca="1">IFERROR(RANK(order!V287,order!V$3:V$554,0),"")</f>
        <v/>
      </c>
      <c r="W287" s="4" t="str">
        <f ca="1">IFERROR(RANK(order!W287,order!W$3:W$554,0),"")</f>
        <v/>
      </c>
      <c r="X287" s="4" t="str">
        <f ca="1">IFERROR(RANK(order!X287,order!X$3:X$554,0),"")</f>
        <v/>
      </c>
      <c r="Y287" s="10" t="str">
        <f ca="1">IFERROR(RANK(order!Y287,order!Y$3:Y$554,0),"")</f>
        <v/>
      </c>
      <c r="Z287" s="10" t="str">
        <f ca="1">IFERROR(RANK(order!Z287,order!Z$3:Z$554,0),"")</f>
        <v/>
      </c>
      <c r="AA287" s="10" t="str">
        <f ca="1">IFERROR(RANK(order!AA287,order!AA$3:AA$554,0),"")</f>
        <v/>
      </c>
      <c r="AB287" s="4" t="str">
        <f ca="1">IFERROR(RANK(order!AB287,order!AB$3:AB$554,0),"")</f>
        <v/>
      </c>
      <c r="AC287" s="4" t="str">
        <f ca="1">IFERROR(RANK(order!AC287,order!AC$3:AC$554,0),"")</f>
        <v/>
      </c>
      <c r="AD287" s="4" t="str">
        <f ca="1">IFERROR(RANK(order!AD287,order!AD$3:AD$554,0),"")</f>
        <v/>
      </c>
      <c r="AE287" s="10" t="str">
        <f ca="1">IFERROR(RANK(order!AE287,order!AE$3:AE$554,0),"")</f>
        <v/>
      </c>
      <c r="AF287" s="10" t="str">
        <f ca="1">IFERROR(RANK(order!AF287,order!AF$3:AF$554,0),"")</f>
        <v/>
      </c>
      <c r="AG287" s="10" t="str">
        <f ca="1">IFERROR(RANK(order!AG287,order!AG$3:AG$554,0),"")</f>
        <v/>
      </c>
      <c r="AH287" s="4" t="str">
        <f ca="1">IFERROR(RANK(order!AH287,order!AH$3:AH$554,0),"")</f>
        <v/>
      </c>
      <c r="AI287" s="4" t="str">
        <f ca="1">IFERROR(RANK(order!AI287,order!AI$3:AI$554,0),"")</f>
        <v/>
      </c>
      <c r="AJ287" s="4" t="str">
        <f ca="1">IFERROR(RANK(order!AJ287,order!AJ$3:AJ$554,0),"")</f>
        <v/>
      </c>
      <c r="AK287" s="10" t="str">
        <f ca="1">IFERROR(RANK(order!AK287,order!AK$3:AK$554,0),"")</f>
        <v/>
      </c>
      <c r="AL287" s="10" t="str">
        <f ca="1">IFERROR(RANK(order!AL287,order!AL$3:AL$554,0),"")</f>
        <v/>
      </c>
      <c r="AM287" s="10" t="str">
        <f ca="1">IFERROR(RANK(order!AM287,order!AM$3:AM$554,0),"")</f>
        <v/>
      </c>
      <c r="AN287" s="4" t="str">
        <f ca="1">IFERROR(RANK(order!AN287,order!AN$3:AN$554,0),"")</f>
        <v/>
      </c>
      <c r="AO287" s="4" t="str">
        <f ca="1">IFERROR(RANK(order!AO287,order!AO$3:AO$554,0),"")</f>
        <v/>
      </c>
      <c r="AP287" s="4" t="str">
        <f ca="1">IFERROR(RANK(order!AP287,order!AP$3:AP$554,0),"")</f>
        <v/>
      </c>
      <c r="AQ287" s="10" t="str">
        <f ca="1">IFERROR(RANK(order!AQ287,order!AQ$3:AQ$554,0),"")</f>
        <v/>
      </c>
      <c r="AR287" s="10" t="str">
        <f ca="1">IFERROR(RANK(order!AR287,order!AR$3:AR$554,0),"")</f>
        <v/>
      </c>
      <c r="AS287" s="10" t="str">
        <f ca="1">IFERROR(RANK(order!AS287,order!AS$3:AS$554,0),"")</f>
        <v/>
      </c>
      <c r="AT287" s="4" t="str">
        <f ca="1">IFERROR(RANK(order!AT287,order!AT$3:AT$554,0),"")</f>
        <v/>
      </c>
      <c r="AU287" s="4" t="str">
        <f ca="1">IFERROR(RANK(order!AU287,order!AU$3:AU$554,0),"")</f>
        <v/>
      </c>
      <c r="AV287" s="4" t="str">
        <f ca="1">IFERROR(RANK(order!AV287,order!AV$3:AV$554,0),"")</f>
        <v/>
      </c>
      <c r="AW287" s="10" t="str">
        <f ca="1">IFERROR(RANK(order!AW287,order!AW$3:AW$554,0),"")</f>
        <v/>
      </c>
      <c r="AX287" s="10" t="str">
        <f ca="1">IFERROR(RANK(order!AX287,order!AX$3:AX$554,0),"")</f>
        <v/>
      </c>
      <c r="AY287" s="10" t="str">
        <f ca="1">IFERROR(RANK(order!AY287,order!AY$3:AY$554,0),"")</f>
        <v/>
      </c>
      <c r="AZ287" s="4" t="str">
        <f ca="1">IFERROR(RANK(order!AZ287,order!AZ$3:AZ$554,0),"")</f>
        <v/>
      </c>
      <c r="BA287" s="4" t="str">
        <f ca="1">IFERROR(RANK(order!BA287,order!BA$3:BA$554,0),"")</f>
        <v/>
      </c>
      <c r="BB287" s="4" t="str">
        <f ca="1">IFERROR(RANK(order!BB287,order!BB$3:BB$554,0),"")</f>
        <v/>
      </c>
      <c r="BC287" s="10" t="str">
        <f ca="1">IFERROR(RANK(order!BC287,order!BC$3:BC$554,0),"")</f>
        <v/>
      </c>
      <c r="BD287" s="10" t="str">
        <f ca="1">IFERROR(RANK(order!BD287,order!BD$3:BD$554,0),"")</f>
        <v/>
      </c>
      <c r="BE287" s="10" t="str">
        <f ca="1">IFERROR(RANK(order!BE287,order!BE$3:BE$554,0),"")</f>
        <v/>
      </c>
      <c r="BF287" s="4" t="str">
        <f ca="1">IFERROR(RANK(order!BF287,order!BF$3:BF$554,0),"")</f>
        <v/>
      </c>
      <c r="BG287" s="4" t="str">
        <f ca="1">IFERROR(RANK(order!BG287,order!BG$3:BG$554,0),"")</f>
        <v/>
      </c>
      <c r="BH287" s="4" t="str">
        <f ca="1">IFERROR(RANK(order!BH287,order!BH$3:BH$554,0),"")</f>
        <v/>
      </c>
      <c r="BI287" s="10" t="str">
        <f ca="1">IFERROR(RANK(order!BI287,order!BI$3:BI$554,0),"")</f>
        <v/>
      </c>
      <c r="BJ287" s="10" t="str">
        <f ca="1">IFERROR(RANK(order!BJ287,order!BJ$3:BJ$554,0),"")</f>
        <v/>
      </c>
      <c r="BK287" s="10" t="str">
        <f ca="1">IFERROR(RANK(order!BK287,order!BK$3:BK$554,0),"")</f>
        <v/>
      </c>
      <c r="BL287" s="4" t="str">
        <f ca="1">IFERROR(RANK(order!BL287,order!BL$3:BL$554,0),"")</f>
        <v/>
      </c>
      <c r="BM287" s="4" t="str">
        <f ca="1">IFERROR(RANK(order!BM287,order!BM$3:BM$554,0),"")</f>
        <v/>
      </c>
      <c r="BN287" s="4" t="str">
        <f ca="1">IFERROR(RANK(order!BN287,order!BN$3:BN$554,0),"")</f>
        <v/>
      </c>
      <c r="BO287" s="10" t="str">
        <f ca="1">IFERROR(RANK(order!BO287,order!BO$3:BO$554,0),"")</f>
        <v/>
      </c>
      <c r="BP287" s="10" t="str">
        <f ca="1">IFERROR(RANK(order!BP287,order!BP$3:BP$554,0),"")</f>
        <v/>
      </c>
      <c r="BQ287" s="10" t="str">
        <f ca="1">IFERROR(RANK(order!BQ287,order!BQ$3:BQ$554,0),"")</f>
        <v/>
      </c>
      <c r="BR287" s="4" t="str">
        <f ca="1">IFERROR(RANK(order!BR287,order!BR$3:BR$554,0),"")</f>
        <v/>
      </c>
      <c r="BS287" s="4" t="str">
        <f ca="1">IFERROR(RANK(order!BS287,order!BS$3:BS$554,0),"")</f>
        <v/>
      </c>
      <c r="BT287" s="4" t="str">
        <f ca="1">IFERROR(RANK(order!BT287,order!BT$3:BT$554,0),"")</f>
        <v/>
      </c>
      <c r="BU287" s="95">
        <f t="shared" si="391"/>
        <v>285</v>
      </c>
      <c r="BV287" s="35" t="str">
        <f t="shared" si="392"/>
        <v>E1</v>
      </c>
      <c r="BW287" s="55">
        <f t="shared" ca="1" si="315"/>
        <v>0</v>
      </c>
      <c r="BX287" s="56" t="str">
        <f t="shared" ca="1" si="316"/>
        <v/>
      </c>
      <c r="BY287" s="56" t="str">
        <f t="shared" ca="1" si="317"/>
        <v/>
      </c>
      <c r="BZ287" s="57" t="str">
        <f t="shared" ca="1" si="318"/>
        <v/>
      </c>
      <c r="CA287" s="57" t="str">
        <f t="shared" ca="1" si="319"/>
        <v/>
      </c>
      <c r="CB287" s="58" t="str">
        <f t="shared" ca="1" si="320"/>
        <v/>
      </c>
      <c r="CC287" s="57" t="str">
        <f t="shared" ca="1" si="321"/>
        <v/>
      </c>
      <c r="CD287" s="57" t="str">
        <f t="shared" ca="1" si="322"/>
        <v/>
      </c>
      <c r="CE287" s="58" t="str">
        <f t="shared" ca="1" si="323"/>
        <v/>
      </c>
      <c r="CF287" s="59" t="str">
        <f t="shared" ca="1" si="324"/>
        <v/>
      </c>
      <c r="CG287" s="57" t="str">
        <f t="shared" ca="1" si="325"/>
        <v/>
      </c>
      <c r="CH287" s="57" t="str">
        <f t="shared" ca="1" si="326"/>
        <v/>
      </c>
      <c r="CI287" s="57" t="str">
        <f t="shared" ca="1" si="327"/>
        <v/>
      </c>
      <c r="CJ287" s="57" t="str">
        <f t="shared" ca="1" si="328"/>
        <v/>
      </c>
      <c r="CK287" s="57" t="str">
        <f t="shared" ca="1" si="329"/>
        <v/>
      </c>
      <c r="CL287" s="57" t="str">
        <f t="shared" ca="1" si="330"/>
        <v/>
      </c>
      <c r="CM287" s="57" t="str">
        <f t="shared" ca="1" si="331"/>
        <v/>
      </c>
      <c r="CN287" s="57" t="str">
        <f t="shared" ca="1" si="332"/>
        <v/>
      </c>
      <c r="CO287" s="57" t="str">
        <f t="shared" ca="1" si="333"/>
        <v/>
      </c>
      <c r="CP287" s="57" t="str">
        <f t="shared" ca="1" si="334"/>
        <v/>
      </c>
      <c r="CQ287" s="57" t="str">
        <f t="shared" ca="1" si="335"/>
        <v/>
      </c>
      <c r="CR287" s="57" t="str">
        <f t="shared" ca="1" si="336"/>
        <v/>
      </c>
      <c r="CS287" s="60" t="str">
        <f t="shared" ca="1" si="337"/>
        <v/>
      </c>
      <c r="CT287" s="60" t="str">
        <f t="shared" ca="1" si="338"/>
        <v/>
      </c>
      <c r="CU287" s="60" t="str">
        <f t="shared" ca="1" si="339"/>
        <v/>
      </c>
      <c r="CV287" s="60" t="str">
        <f t="shared" ca="1" si="340"/>
        <v/>
      </c>
      <c r="CW287" s="60" t="str">
        <f t="shared" ca="1" si="341"/>
        <v/>
      </c>
      <c r="CX287" s="60" t="str">
        <f t="shared" ca="1" si="342"/>
        <v/>
      </c>
      <c r="CY287" s="60" t="str">
        <f t="shared" ca="1" si="343"/>
        <v/>
      </c>
      <c r="CZ287" s="60" t="str">
        <f t="shared" ca="1" si="344"/>
        <v/>
      </c>
      <c r="DA287" s="65" t="str">
        <f t="shared" ca="1" si="345"/>
        <v/>
      </c>
      <c r="DB287" s="65" t="str">
        <f t="shared" ca="1" si="346"/>
        <v/>
      </c>
      <c r="DC287" s="65" t="str">
        <f t="shared" ca="1" si="347"/>
        <v/>
      </c>
      <c r="DD287" s="65" t="str">
        <f t="shared" ca="1" si="348"/>
        <v/>
      </c>
      <c r="DE287" s="65" t="str">
        <f t="shared" ca="1" si="349"/>
        <v/>
      </c>
      <c r="DF287" s="66" t="str">
        <f t="shared" ca="1" si="350"/>
        <v/>
      </c>
      <c r="DG287" s="66" t="str">
        <f t="shared" ca="1" si="351"/>
        <v/>
      </c>
      <c r="DH287" s="66" t="str">
        <f t="shared" ca="1" si="352"/>
        <v/>
      </c>
      <c r="DI287" s="66" t="str">
        <f t="shared" ca="1" si="353"/>
        <v/>
      </c>
      <c r="DJ287" s="66" t="str">
        <f t="shared" ca="1" si="354"/>
        <v/>
      </c>
      <c r="DK287" s="65" t="str">
        <f t="shared" ca="1" si="355"/>
        <v/>
      </c>
      <c r="DL287" s="65" t="str">
        <f t="shared" ca="1" si="356"/>
        <v/>
      </c>
      <c r="DM287" s="65" t="str">
        <f t="shared" ca="1" si="357"/>
        <v/>
      </c>
      <c r="DN287" s="65" t="str">
        <f t="shared" ca="1" si="358"/>
        <v/>
      </c>
      <c r="DO287" s="65" t="str">
        <f t="shared" ca="1" si="359"/>
        <v/>
      </c>
      <c r="DP287" s="65" t="str">
        <f t="shared" ca="1" si="360"/>
        <v/>
      </c>
      <c r="DQ287" s="65" t="str">
        <f t="shared" ca="1" si="361"/>
        <v/>
      </c>
      <c r="DR287" s="69" t="str">
        <f t="shared" ca="1" si="362"/>
        <v/>
      </c>
      <c r="DS287" s="69" t="str">
        <f t="shared" ca="1" si="363"/>
        <v/>
      </c>
      <c r="DT287" s="69" t="str">
        <f t="shared" ca="1" si="364"/>
        <v/>
      </c>
      <c r="DU287" s="69" t="str">
        <f t="shared" ca="1" si="365"/>
        <v/>
      </c>
      <c r="DV287" s="69" t="str">
        <f t="shared" ca="1" si="366"/>
        <v/>
      </c>
      <c r="DW287" s="69" t="str">
        <f t="shared" ca="1" si="367"/>
        <v/>
      </c>
      <c r="DX287" s="69" t="str">
        <f t="shared" ca="1" si="368"/>
        <v/>
      </c>
      <c r="DY287" s="69" t="str">
        <f t="shared" ca="1" si="369"/>
        <v/>
      </c>
      <c r="DZ287" s="72" t="str">
        <f t="shared" ca="1" si="370"/>
        <v/>
      </c>
      <c r="EA287" s="72" t="str">
        <f t="shared" ca="1" si="371"/>
        <v/>
      </c>
      <c r="EB287" s="72" t="str">
        <f t="shared" ca="1" si="372"/>
        <v/>
      </c>
      <c r="EC287" s="65" t="str">
        <f t="shared" ca="1" si="373"/>
        <v/>
      </c>
      <c r="ED287" s="65" t="str">
        <f t="shared" ca="1" si="374"/>
        <v/>
      </c>
      <c r="EE287" s="65" t="str">
        <f t="shared" ca="1" si="375"/>
        <v/>
      </c>
      <c r="EF287" s="65" t="str">
        <f t="shared" ca="1" si="376"/>
        <v/>
      </c>
      <c r="EG287" s="65" t="str">
        <f t="shared" ca="1" si="377"/>
        <v/>
      </c>
      <c r="EH287" s="65" t="str">
        <f t="shared" ca="1" si="378"/>
        <v/>
      </c>
      <c r="EI287" s="429" t="str">
        <f t="shared" ca="1" si="379"/>
        <v>No</v>
      </c>
      <c r="EJ287" s="428" t="str">
        <f t="shared" ca="1" si="380"/>
        <v/>
      </c>
      <c r="EK287" s="428" t="str">
        <f t="shared" ca="1" si="381"/>
        <v/>
      </c>
      <c r="EL287" s="65" t="str">
        <f t="shared" ca="1" si="382"/>
        <v/>
      </c>
      <c r="EM287" s="65" t="str">
        <f t="shared" ca="1" si="383"/>
        <v/>
      </c>
      <c r="EN287" s="65" t="str">
        <f t="shared" ca="1" si="384"/>
        <v/>
      </c>
      <c r="EO287" s="433" t="str">
        <f t="shared" ca="1" si="385"/>
        <v/>
      </c>
      <c r="EP287" s="433" t="str">
        <f t="shared" ca="1" si="386"/>
        <v/>
      </c>
      <c r="EQ287" s="433" t="str">
        <f t="shared" ca="1" si="387"/>
        <v/>
      </c>
      <c r="ER287" s="433" t="str">
        <f t="shared" ca="1" si="388"/>
        <v/>
      </c>
      <c r="ES287" s="433" t="str">
        <f t="shared" ca="1" si="389"/>
        <v/>
      </c>
      <c r="ET287" s="433" t="str">
        <f t="shared" ca="1" si="390"/>
        <v/>
      </c>
      <c r="EU287" s="433" t="str">
        <f ca="1">IF(OR(CO287="",CQ287=""),"",Discipline!$P$3*CO287+Discipline!$X$3*CQ287)</f>
        <v/>
      </c>
      <c r="EV287" s="433" t="str">
        <f ca="1">IF(OR(CP287="",CR287=""),"",Discipline!$P$3*CP287+Discipline!$X$3*CR287)</f>
        <v/>
      </c>
    </row>
    <row r="288" spans="1:152" x14ac:dyDescent="0.25">
      <c r="A288" s="10" t="str">
        <f ca="1">IFERROR(RANK(order!A288,order!A$3:A$554,0),"")</f>
        <v/>
      </c>
      <c r="B288" s="10" t="str">
        <f ca="1">IFERROR(RANK(order!B288,order!B$3:B$554,0),"")</f>
        <v/>
      </c>
      <c r="C288" s="10" t="str">
        <f ca="1">IFERROR(RANK(order!C288,order!C$3:C$554,0),"")</f>
        <v/>
      </c>
      <c r="D288" s="4" t="str">
        <f ca="1">IFERROR(RANK(order!D288,order!D$3:D$554,0),"")</f>
        <v/>
      </c>
      <c r="E288" s="4" t="str">
        <f ca="1">IFERROR(RANK(order!E288,order!E$3:E$554,0),"")</f>
        <v/>
      </c>
      <c r="F288" s="4" t="str">
        <f ca="1">IFERROR(RANK(order!F288,order!F$3:F$554,0),"")</f>
        <v/>
      </c>
      <c r="G288" s="10" t="str">
        <f ca="1">IFERROR(RANK(order!G288,order!G$3:G$554,0),"")</f>
        <v/>
      </c>
      <c r="H288" s="10" t="str">
        <f ca="1">IFERROR(RANK(order!H288,order!H$3:H$554,0),"")</f>
        <v/>
      </c>
      <c r="I288" s="10" t="str">
        <f ca="1">IFERROR(RANK(order!I288,order!I$3:I$554,0),"")</f>
        <v/>
      </c>
      <c r="J288" s="4" t="str">
        <f ca="1">IFERROR(RANK(order!J288,order!J$3:J$554,0),"")</f>
        <v/>
      </c>
      <c r="K288" s="4" t="str">
        <f ca="1">IFERROR(RANK(order!K288,order!K$3:K$554,0),"")</f>
        <v/>
      </c>
      <c r="L288" s="4" t="str">
        <f ca="1">IFERROR(RANK(order!L288,order!L$3:L$554,0),"")</f>
        <v/>
      </c>
      <c r="M288" s="10" t="str">
        <f ca="1">IFERROR(RANK(order!M288,order!M$3:M$554,0),"")</f>
        <v/>
      </c>
      <c r="N288" s="10" t="str">
        <f ca="1">IFERROR(RANK(order!N288,order!N$3:N$554,0),"")</f>
        <v/>
      </c>
      <c r="O288" s="10" t="str">
        <f ca="1">IFERROR(RANK(order!O288,order!O$3:O$554,0),"")</f>
        <v/>
      </c>
      <c r="P288" s="4" t="str">
        <f ca="1">IFERROR(RANK(order!P288,order!P$3:P$554,0),"")</f>
        <v/>
      </c>
      <c r="Q288" s="4" t="str">
        <f ca="1">IFERROR(RANK(order!Q288,order!Q$3:Q$554,0),"")</f>
        <v/>
      </c>
      <c r="R288" s="4" t="str">
        <f ca="1">IFERROR(RANK(order!R288,order!R$3:R$554,0),"")</f>
        <v/>
      </c>
      <c r="S288" s="10" t="str">
        <f ca="1">IFERROR(RANK(order!S288,order!S$3:S$554,0),"")</f>
        <v/>
      </c>
      <c r="T288" s="10" t="str">
        <f ca="1">IFERROR(RANK(order!T288,order!T$3:T$554,0),"")</f>
        <v/>
      </c>
      <c r="U288" s="10" t="str">
        <f ca="1">IFERROR(RANK(order!U288,order!U$3:U$554,0),"")</f>
        <v/>
      </c>
      <c r="V288" s="4" t="str">
        <f ca="1">IFERROR(RANK(order!V288,order!V$3:V$554,0),"")</f>
        <v/>
      </c>
      <c r="W288" s="4" t="str">
        <f ca="1">IFERROR(RANK(order!W288,order!W$3:W$554,0),"")</f>
        <v/>
      </c>
      <c r="X288" s="4" t="str">
        <f ca="1">IFERROR(RANK(order!X288,order!X$3:X$554,0),"")</f>
        <v/>
      </c>
      <c r="Y288" s="10" t="str">
        <f ca="1">IFERROR(RANK(order!Y288,order!Y$3:Y$554,0),"")</f>
        <v/>
      </c>
      <c r="Z288" s="10" t="str">
        <f ca="1">IFERROR(RANK(order!Z288,order!Z$3:Z$554,0),"")</f>
        <v/>
      </c>
      <c r="AA288" s="10" t="str">
        <f ca="1">IFERROR(RANK(order!AA288,order!AA$3:AA$554,0),"")</f>
        <v/>
      </c>
      <c r="AB288" s="4" t="str">
        <f ca="1">IFERROR(RANK(order!AB288,order!AB$3:AB$554,0),"")</f>
        <v/>
      </c>
      <c r="AC288" s="4" t="str">
        <f ca="1">IFERROR(RANK(order!AC288,order!AC$3:AC$554,0),"")</f>
        <v/>
      </c>
      <c r="AD288" s="4" t="str">
        <f ca="1">IFERROR(RANK(order!AD288,order!AD$3:AD$554,0),"")</f>
        <v/>
      </c>
      <c r="AE288" s="10" t="str">
        <f ca="1">IFERROR(RANK(order!AE288,order!AE$3:AE$554,0),"")</f>
        <v/>
      </c>
      <c r="AF288" s="10" t="str">
        <f ca="1">IFERROR(RANK(order!AF288,order!AF$3:AF$554,0),"")</f>
        <v/>
      </c>
      <c r="AG288" s="10" t="str">
        <f ca="1">IFERROR(RANK(order!AG288,order!AG$3:AG$554,0),"")</f>
        <v/>
      </c>
      <c r="AH288" s="4" t="str">
        <f ca="1">IFERROR(RANK(order!AH288,order!AH$3:AH$554,0),"")</f>
        <v/>
      </c>
      <c r="AI288" s="4" t="str">
        <f ca="1">IFERROR(RANK(order!AI288,order!AI$3:AI$554,0),"")</f>
        <v/>
      </c>
      <c r="AJ288" s="4" t="str">
        <f ca="1">IFERROR(RANK(order!AJ288,order!AJ$3:AJ$554,0),"")</f>
        <v/>
      </c>
      <c r="AK288" s="10" t="str">
        <f ca="1">IFERROR(RANK(order!AK288,order!AK$3:AK$554,0),"")</f>
        <v/>
      </c>
      <c r="AL288" s="10" t="str">
        <f ca="1">IFERROR(RANK(order!AL288,order!AL$3:AL$554,0),"")</f>
        <v/>
      </c>
      <c r="AM288" s="10" t="str">
        <f ca="1">IFERROR(RANK(order!AM288,order!AM$3:AM$554,0),"")</f>
        <v/>
      </c>
      <c r="AN288" s="4" t="str">
        <f ca="1">IFERROR(RANK(order!AN288,order!AN$3:AN$554,0),"")</f>
        <v/>
      </c>
      <c r="AO288" s="4" t="str">
        <f ca="1">IFERROR(RANK(order!AO288,order!AO$3:AO$554,0),"")</f>
        <v/>
      </c>
      <c r="AP288" s="4" t="str">
        <f ca="1">IFERROR(RANK(order!AP288,order!AP$3:AP$554,0),"")</f>
        <v/>
      </c>
      <c r="AQ288" s="10" t="str">
        <f ca="1">IFERROR(RANK(order!AQ288,order!AQ$3:AQ$554,0),"")</f>
        <v/>
      </c>
      <c r="AR288" s="10" t="str">
        <f ca="1">IFERROR(RANK(order!AR288,order!AR$3:AR$554,0),"")</f>
        <v/>
      </c>
      <c r="AS288" s="10" t="str">
        <f ca="1">IFERROR(RANK(order!AS288,order!AS$3:AS$554,0),"")</f>
        <v/>
      </c>
      <c r="AT288" s="4" t="str">
        <f ca="1">IFERROR(RANK(order!AT288,order!AT$3:AT$554,0),"")</f>
        <v/>
      </c>
      <c r="AU288" s="4" t="str">
        <f ca="1">IFERROR(RANK(order!AU288,order!AU$3:AU$554,0),"")</f>
        <v/>
      </c>
      <c r="AV288" s="4" t="str">
        <f ca="1">IFERROR(RANK(order!AV288,order!AV$3:AV$554,0),"")</f>
        <v/>
      </c>
      <c r="AW288" s="10" t="str">
        <f ca="1">IFERROR(RANK(order!AW288,order!AW$3:AW$554,0),"")</f>
        <v/>
      </c>
      <c r="AX288" s="10" t="str">
        <f ca="1">IFERROR(RANK(order!AX288,order!AX$3:AX$554,0),"")</f>
        <v/>
      </c>
      <c r="AY288" s="10" t="str">
        <f ca="1">IFERROR(RANK(order!AY288,order!AY$3:AY$554,0),"")</f>
        <v/>
      </c>
      <c r="AZ288" s="4" t="str">
        <f ca="1">IFERROR(RANK(order!AZ288,order!AZ$3:AZ$554,0),"")</f>
        <v/>
      </c>
      <c r="BA288" s="4" t="str">
        <f ca="1">IFERROR(RANK(order!BA288,order!BA$3:BA$554,0),"")</f>
        <v/>
      </c>
      <c r="BB288" s="4" t="str">
        <f ca="1">IFERROR(RANK(order!BB288,order!BB$3:BB$554,0),"")</f>
        <v/>
      </c>
      <c r="BC288" s="10" t="str">
        <f ca="1">IFERROR(RANK(order!BC288,order!BC$3:BC$554,0),"")</f>
        <v/>
      </c>
      <c r="BD288" s="10" t="str">
        <f ca="1">IFERROR(RANK(order!BD288,order!BD$3:BD$554,0),"")</f>
        <v/>
      </c>
      <c r="BE288" s="10" t="str">
        <f ca="1">IFERROR(RANK(order!BE288,order!BE$3:BE$554,0),"")</f>
        <v/>
      </c>
      <c r="BF288" s="4" t="str">
        <f ca="1">IFERROR(RANK(order!BF288,order!BF$3:BF$554,0),"")</f>
        <v/>
      </c>
      <c r="BG288" s="4" t="str">
        <f ca="1">IFERROR(RANK(order!BG288,order!BG$3:BG$554,0),"")</f>
        <v/>
      </c>
      <c r="BH288" s="4" t="str">
        <f ca="1">IFERROR(RANK(order!BH288,order!BH$3:BH$554,0),"")</f>
        <v/>
      </c>
      <c r="BI288" s="10" t="str">
        <f ca="1">IFERROR(RANK(order!BI288,order!BI$3:BI$554,0),"")</f>
        <v/>
      </c>
      <c r="BJ288" s="10" t="str">
        <f ca="1">IFERROR(RANK(order!BJ288,order!BJ$3:BJ$554,0),"")</f>
        <v/>
      </c>
      <c r="BK288" s="10" t="str">
        <f ca="1">IFERROR(RANK(order!BK288,order!BK$3:BK$554,0),"")</f>
        <v/>
      </c>
      <c r="BL288" s="4" t="str">
        <f ca="1">IFERROR(RANK(order!BL288,order!BL$3:BL$554,0),"")</f>
        <v/>
      </c>
      <c r="BM288" s="4" t="str">
        <f ca="1">IFERROR(RANK(order!BM288,order!BM$3:BM$554,0),"")</f>
        <v/>
      </c>
      <c r="BN288" s="4" t="str">
        <f ca="1">IFERROR(RANK(order!BN288,order!BN$3:BN$554,0),"")</f>
        <v/>
      </c>
      <c r="BO288" s="10" t="str">
        <f ca="1">IFERROR(RANK(order!BO288,order!BO$3:BO$554,0),"")</f>
        <v/>
      </c>
      <c r="BP288" s="10" t="str">
        <f ca="1">IFERROR(RANK(order!BP288,order!BP$3:BP$554,0),"")</f>
        <v/>
      </c>
      <c r="BQ288" s="10" t="str">
        <f ca="1">IFERROR(RANK(order!BQ288,order!BQ$3:BQ$554,0),"")</f>
        <v/>
      </c>
      <c r="BR288" s="4" t="str">
        <f ca="1">IFERROR(RANK(order!BR288,order!BR$3:BR$554,0),"")</f>
        <v/>
      </c>
      <c r="BS288" s="4" t="str">
        <f ca="1">IFERROR(RANK(order!BS288,order!BS$3:BS$554,0),"")</f>
        <v/>
      </c>
      <c r="BT288" s="4" t="str">
        <f ca="1">IFERROR(RANK(order!BT288,order!BT$3:BT$554,0),"")</f>
        <v/>
      </c>
      <c r="BU288" s="95">
        <f t="shared" si="391"/>
        <v>286</v>
      </c>
      <c r="BV288" s="35" t="str">
        <f t="shared" si="392"/>
        <v>E1</v>
      </c>
      <c r="BW288" s="55">
        <f t="shared" ca="1" si="315"/>
        <v>0</v>
      </c>
      <c r="BX288" s="56" t="str">
        <f t="shared" ca="1" si="316"/>
        <v/>
      </c>
      <c r="BY288" s="56" t="str">
        <f t="shared" ca="1" si="317"/>
        <v/>
      </c>
      <c r="BZ288" s="57" t="str">
        <f t="shared" ca="1" si="318"/>
        <v/>
      </c>
      <c r="CA288" s="57" t="str">
        <f t="shared" ca="1" si="319"/>
        <v/>
      </c>
      <c r="CB288" s="58" t="str">
        <f t="shared" ca="1" si="320"/>
        <v/>
      </c>
      <c r="CC288" s="57" t="str">
        <f t="shared" ca="1" si="321"/>
        <v/>
      </c>
      <c r="CD288" s="57" t="str">
        <f t="shared" ca="1" si="322"/>
        <v/>
      </c>
      <c r="CE288" s="58" t="str">
        <f t="shared" ca="1" si="323"/>
        <v/>
      </c>
      <c r="CF288" s="59" t="str">
        <f t="shared" ca="1" si="324"/>
        <v/>
      </c>
      <c r="CG288" s="57" t="str">
        <f t="shared" ca="1" si="325"/>
        <v/>
      </c>
      <c r="CH288" s="57" t="str">
        <f t="shared" ca="1" si="326"/>
        <v/>
      </c>
      <c r="CI288" s="57" t="str">
        <f t="shared" ca="1" si="327"/>
        <v/>
      </c>
      <c r="CJ288" s="57" t="str">
        <f t="shared" ca="1" si="328"/>
        <v/>
      </c>
      <c r="CK288" s="57" t="str">
        <f t="shared" ca="1" si="329"/>
        <v/>
      </c>
      <c r="CL288" s="57" t="str">
        <f t="shared" ca="1" si="330"/>
        <v/>
      </c>
      <c r="CM288" s="57" t="str">
        <f t="shared" ca="1" si="331"/>
        <v/>
      </c>
      <c r="CN288" s="57" t="str">
        <f t="shared" ca="1" si="332"/>
        <v/>
      </c>
      <c r="CO288" s="57" t="str">
        <f t="shared" ca="1" si="333"/>
        <v/>
      </c>
      <c r="CP288" s="57" t="str">
        <f t="shared" ca="1" si="334"/>
        <v/>
      </c>
      <c r="CQ288" s="57" t="str">
        <f t="shared" ca="1" si="335"/>
        <v/>
      </c>
      <c r="CR288" s="57" t="str">
        <f t="shared" ca="1" si="336"/>
        <v/>
      </c>
      <c r="CS288" s="60" t="str">
        <f t="shared" ca="1" si="337"/>
        <v/>
      </c>
      <c r="CT288" s="60" t="str">
        <f t="shared" ca="1" si="338"/>
        <v/>
      </c>
      <c r="CU288" s="60" t="str">
        <f t="shared" ca="1" si="339"/>
        <v/>
      </c>
      <c r="CV288" s="60" t="str">
        <f t="shared" ca="1" si="340"/>
        <v/>
      </c>
      <c r="CW288" s="60" t="str">
        <f t="shared" ca="1" si="341"/>
        <v/>
      </c>
      <c r="CX288" s="60" t="str">
        <f t="shared" ca="1" si="342"/>
        <v/>
      </c>
      <c r="CY288" s="60" t="str">
        <f t="shared" ca="1" si="343"/>
        <v/>
      </c>
      <c r="CZ288" s="60" t="str">
        <f t="shared" ca="1" si="344"/>
        <v/>
      </c>
      <c r="DA288" s="65" t="str">
        <f t="shared" ca="1" si="345"/>
        <v/>
      </c>
      <c r="DB288" s="65" t="str">
        <f t="shared" ca="1" si="346"/>
        <v/>
      </c>
      <c r="DC288" s="65" t="str">
        <f t="shared" ca="1" si="347"/>
        <v/>
      </c>
      <c r="DD288" s="65" t="str">
        <f t="shared" ca="1" si="348"/>
        <v/>
      </c>
      <c r="DE288" s="65" t="str">
        <f t="shared" ca="1" si="349"/>
        <v/>
      </c>
      <c r="DF288" s="66" t="str">
        <f t="shared" ca="1" si="350"/>
        <v/>
      </c>
      <c r="DG288" s="66" t="str">
        <f t="shared" ca="1" si="351"/>
        <v/>
      </c>
      <c r="DH288" s="66" t="str">
        <f t="shared" ca="1" si="352"/>
        <v/>
      </c>
      <c r="DI288" s="66" t="str">
        <f t="shared" ca="1" si="353"/>
        <v/>
      </c>
      <c r="DJ288" s="66" t="str">
        <f t="shared" ca="1" si="354"/>
        <v/>
      </c>
      <c r="DK288" s="65" t="str">
        <f t="shared" ca="1" si="355"/>
        <v/>
      </c>
      <c r="DL288" s="65" t="str">
        <f t="shared" ca="1" si="356"/>
        <v/>
      </c>
      <c r="DM288" s="65" t="str">
        <f t="shared" ca="1" si="357"/>
        <v/>
      </c>
      <c r="DN288" s="65" t="str">
        <f t="shared" ca="1" si="358"/>
        <v/>
      </c>
      <c r="DO288" s="65" t="str">
        <f t="shared" ca="1" si="359"/>
        <v/>
      </c>
      <c r="DP288" s="65" t="str">
        <f t="shared" ca="1" si="360"/>
        <v/>
      </c>
      <c r="DQ288" s="65" t="str">
        <f t="shared" ca="1" si="361"/>
        <v/>
      </c>
      <c r="DR288" s="69" t="str">
        <f t="shared" ca="1" si="362"/>
        <v/>
      </c>
      <c r="DS288" s="69" t="str">
        <f t="shared" ca="1" si="363"/>
        <v/>
      </c>
      <c r="DT288" s="69" t="str">
        <f t="shared" ca="1" si="364"/>
        <v/>
      </c>
      <c r="DU288" s="69" t="str">
        <f t="shared" ca="1" si="365"/>
        <v/>
      </c>
      <c r="DV288" s="69" t="str">
        <f t="shared" ca="1" si="366"/>
        <v/>
      </c>
      <c r="DW288" s="69" t="str">
        <f t="shared" ca="1" si="367"/>
        <v/>
      </c>
      <c r="DX288" s="69" t="str">
        <f t="shared" ca="1" si="368"/>
        <v/>
      </c>
      <c r="DY288" s="69" t="str">
        <f t="shared" ca="1" si="369"/>
        <v/>
      </c>
      <c r="DZ288" s="72" t="str">
        <f t="shared" ca="1" si="370"/>
        <v/>
      </c>
      <c r="EA288" s="72" t="str">
        <f t="shared" ca="1" si="371"/>
        <v/>
      </c>
      <c r="EB288" s="72" t="str">
        <f t="shared" ca="1" si="372"/>
        <v/>
      </c>
      <c r="EC288" s="65" t="str">
        <f t="shared" ca="1" si="373"/>
        <v/>
      </c>
      <c r="ED288" s="65" t="str">
        <f t="shared" ca="1" si="374"/>
        <v/>
      </c>
      <c r="EE288" s="65" t="str">
        <f t="shared" ca="1" si="375"/>
        <v/>
      </c>
      <c r="EF288" s="65" t="str">
        <f t="shared" ca="1" si="376"/>
        <v/>
      </c>
      <c r="EG288" s="65" t="str">
        <f t="shared" ca="1" si="377"/>
        <v/>
      </c>
      <c r="EH288" s="65" t="str">
        <f t="shared" ca="1" si="378"/>
        <v/>
      </c>
      <c r="EI288" s="429" t="str">
        <f t="shared" ca="1" si="379"/>
        <v>No</v>
      </c>
      <c r="EJ288" s="428" t="str">
        <f t="shared" ca="1" si="380"/>
        <v/>
      </c>
      <c r="EK288" s="428" t="str">
        <f t="shared" ca="1" si="381"/>
        <v/>
      </c>
      <c r="EL288" s="65" t="str">
        <f t="shared" ca="1" si="382"/>
        <v/>
      </c>
      <c r="EM288" s="65" t="str">
        <f t="shared" ca="1" si="383"/>
        <v/>
      </c>
      <c r="EN288" s="65" t="str">
        <f t="shared" ca="1" si="384"/>
        <v/>
      </c>
      <c r="EO288" s="433" t="str">
        <f t="shared" ca="1" si="385"/>
        <v/>
      </c>
      <c r="EP288" s="433" t="str">
        <f t="shared" ca="1" si="386"/>
        <v/>
      </c>
      <c r="EQ288" s="433" t="str">
        <f t="shared" ca="1" si="387"/>
        <v/>
      </c>
      <c r="ER288" s="433" t="str">
        <f t="shared" ca="1" si="388"/>
        <v/>
      </c>
      <c r="ES288" s="433" t="str">
        <f t="shared" ca="1" si="389"/>
        <v/>
      </c>
      <c r="ET288" s="433" t="str">
        <f t="shared" ca="1" si="390"/>
        <v/>
      </c>
      <c r="EU288" s="433" t="str">
        <f ca="1">IF(OR(CO288="",CQ288=""),"",Discipline!$P$3*CO288+Discipline!$X$3*CQ288)</f>
        <v/>
      </c>
      <c r="EV288" s="433" t="str">
        <f ca="1">IF(OR(CP288="",CR288=""),"",Discipline!$P$3*CP288+Discipline!$X$3*CR288)</f>
        <v/>
      </c>
    </row>
    <row r="289" spans="1:152" x14ac:dyDescent="0.25">
      <c r="A289" s="10" t="str">
        <f ca="1">IFERROR(RANK(order!A289,order!A$3:A$554,0),"")</f>
        <v/>
      </c>
      <c r="B289" s="10" t="str">
        <f ca="1">IFERROR(RANK(order!B289,order!B$3:B$554,0),"")</f>
        <v/>
      </c>
      <c r="C289" s="10" t="str">
        <f ca="1">IFERROR(RANK(order!C289,order!C$3:C$554,0),"")</f>
        <v/>
      </c>
      <c r="D289" s="4" t="str">
        <f ca="1">IFERROR(RANK(order!D289,order!D$3:D$554,0),"")</f>
        <v/>
      </c>
      <c r="E289" s="4" t="str">
        <f ca="1">IFERROR(RANK(order!E289,order!E$3:E$554,0),"")</f>
        <v/>
      </c>
      <c r="F289" s="4" t="str">
        <f ca="1">IFERROR(RANK(order!F289,order!F$3:F$554,0),"")</f>
        <v/>
      </c>
      <c r="G289" s="10" t="str">
        <f ca="1">IFERROR(RANK(order!G289,order!G$3:G$554,0),"")</f>
        <v/>
      </c>
      <c r="H289" s="10" t="str">
        <f ca="1">IFERROR(RANK(order!H289,order!H$3:H$554,0),"")</f>
        <v/>
      </c>
      <c r="I289" s="10" t="str">
        <f ca="1">IFERROR(RANK(order!I289,order!I$3:I$554,0),"")</f>
        <v/>
      </c>
      <c r="J289" s="4" t="str">
        <f ca="1">IFERROR(RANK(order!J289,order!J$3:J$554,0),"")</f>
        <v/>
      </c>
      <c r="K289" s="4" t="str">
        <f ca="1">IFERROR(RANK(order!K289,order!K$3:K$554,0),"")</f>
        <v/>
      </c>
      <c r="L289" s="4" t="str">
        <f ca="1">IFERROR(RANK(order!L289,order!L$3:L$554,0),"")</f>
        <v/>
      </c>
      <c r="M289" s="10" t="str">
        <f ca="1">IFERROR(RANK(order!M289,order!M$3:M$554,0),"")</f>
        <v/>
      </c>
      <c r="N289" s="10" t="str">
        <f ca="1">IFERROR(RANK(order!N289,order!N$3:N$554,0),"")</f>
        <v/>
      </c>
      <c r="O289" s="10" t="str">
        <f ca="1">IFERROR(RANK(order!O289,order!O$3:O$554,0),"")</f>
        <v/>
      </c>
      <c r="P289" s="4" t="str">
        <f ca="1">IFERROR(RANK(order!P289,order!P$3:P$554,0),"")</f>
        <v/>
      </c>
      <c r="Q289" s="4" t="str">
        <f ca="1">IFERROR(RANK(order!Q289,order!Q$3:Q$554,0),"")</f>
        <v/>
      </c>
      <c r="R289" s="4" t="str">
        <f ca="1">IFERROR(RANK(order!R289,order!R$3:R$554,0),"")</f>
        <v/>
      </c>
      <c r="S289" s="10" t="str">
        <f ca="1">IFERROR(RANK(order!S289,order!S$3:S$554,0),"")</f>
        <v/>
      </c>
      <c r="T289" s="10" t="str">
        <f ca="1">IFERROR(RANK(order!T289,order!T$3:T$554,0),"")</f>
        <v/>
      </c>
      <c r="U289" s="10" t="str">
        <f ca="1">IFERROR(RANK(order!U289,order!U$3:U$554,0),"")</f>
        <v/>
      </c>
      <c r="V289" s="4" t="str">
        <f ca="1">IFERROR(RANK(order!V289,order!V$3:V$554,0),"")</f>
        <v/>
      </c>
      <c r="W289" s="4" t="str">
        <f ca="1">IFERROR(RANK(order!W289,order!W$3:W$554,0),"")</f>
        <v/>
      </c>
      <c r="X289" s="4" t="str">
        <f ca="1">IFERROR(RANK(order!X289,order!X$3:X$554,0),"")</f>
        <v/>
      </c>
      <c r="Y289" s="10" t="str">
        <f ca="1">IFERROR(RANK(order!Y289,order!Y$3:Y$554,0),"")</f>
        <v/>
      </c>
      <c r="Z289" s="10" t="str">
        <f ca="1">IFERROR(RANK(order!Z289,order!Z$3:Z$554,0),"")</f>
        <v/>
      </c>
      <c r="AA289" s="10" t="str">
        <f ca="1">IFERROR(RANK(order!AA289,order!AA$3:AA$554,0),"")</f>
        <v/>
      </c>
      <c r="AB289" s="4" t="str">
        <f ca="1">IFERROR(RANK(order!AB289,order!AB$3:AB$554,0),"")</f>
        <v/>
      </c>
      <c r="AC289" s="4" t="str">
        <f ca="1">IFERROR(RANK(order!AC289,order!AC$3:AC$554,0),"")</f>
        <v/>
      </c>
      <c r="AD289" s="4" t="str">
        <f ca="1">IFERROR(RANK(order!AD289,order!AD$3:AD$554,0),"")</f>
        <v/>
      </c>
      <c r="AE289" s="10" t="str">
        <f ca="1">IFERROR(RANK(order!AE289,order!AE$3:AE$554,0),"")</f>
        <v/>
      </c>
      <c r="AF289" s="10" t="str">
        <f ca="1">IFERROR(RANK(order!AF289,order!AF$3:AF$554,0),"")</f>
        <v/>
      </c>
      <c r="AG289" s="10" t="str">
        <f ca="1">IFERROR(RANK(order!AG289,order!AG$3:AG$554,0),"")</f>
        <v/>
      </c>
      <c r="AH289" s="4" t="str">
        <f ca="1">IFERROR(RANK(order!AH289,order!AH$3:AH$554,0),"")</f>
        <v/>
      </c>
      <c r="AI289" s="4" t="str">
        <f ca="1">IFERROR(RANK(order!AI289,order!AI$3:AI$554,0),"")</f>
        <v/>
      </c>
      <c r="AJ289" s="4" t="str">
        <f ca="1">IFERROR(RANK(order!AJ289,order!AJ$3:AJ$554,0),"")</f>
        <v/>
      </c>
      <c r="AK289" s="10" t="str">
        <f ca="1">IFERROR(RANK(order!AK289,order!AK$3:AK$554,0),"")</f>
        <v/>
      </c>
      <c r="AL289" s="10" t="str">
        <f ca="1">IFERROR(RANK(order!AL289,order!AL$3:AL$554,0),"")</f>
        <v/>
      </c>
      <c r="AM289" s="10" t="str">
        <f ca="1">IFERROR(RANK(order!AM289,order!AM$3:AM$554,0),"")</f>
        <v/>
      </c>
      <c r="AN289" s="4" t="str">
        <f ca="1">IFERROR(RANK(order!AN289,order!AN$3:AN$554,0),"")</f>
        <v/>
      </c>
      <c r="AO289" s="4" t="str">
        <f ca="1">IFERROR(RANK(order!AO289,order!AO$3:AO$554,0),"")</f>
        <v/>
      </c>
      <c r="AP289" s="4" t="str">
        <f ca="1">IFERROR(RANK(order!AP289,order!AP$3:AP$554,0),"")</f>
        <v/>
      </c>
      <c r="AQ289" s="10" t="str">
        <f ca="1">IFERROR(RANK(order!AQ289,order!AQ$3:AQ$554,0),"")</f>
        <v/>
      </c>
      <c r="AR289" s="10" t="str">
        <f ca="1">IFERROR(RANK(order!AR289,order!AR$3:AR$554,0),"")</f>
        <v/>
      </c>
      <c r="AS289" s="10" t="str">
        <f ca="1">IFERROR(RANK(order!AS289,order!AS$3:AS$554,0),"")</f>
        <v/>
      </c>
      <c r="AT289" s="4" t="str">
        <f ca="1">IFERROR(RANK(order!AT289,order!AT$3:AT$554,0),"")</f>
        <v/>
      </c>
      <c r="AU289" s="4" t="str">
        <f ca="1">IFERROR(RANK(order!AU289,order!AU$3:AU$554,0),"")</f>
        <v/>
      </c>
      <c r="AV289" s="4" t="str">
        <f ca="1">IFERROR(RANK(order!AV289,order!AV$3:AV$554,0),"")</f>
        <v/>
      </c>
      <c r="AW289" s="10" t="str">
        <f ca="1">IFERROR(RANK(order!AW289,order!AW$3:AW$554,0),"")</f>
        <v/>
      </c>
      <c r="AX289" s="10" t="str">
        <f ca="1">IFERROR(RANK(order!AX289,order!AX$3:AX$554,0),"")</f>
        <v/>
      </c>
      <c r="AY289" s="10" t="str">
        <f ca="1">IFERROR(RANK(order!AY289,order!AY$3:AY$554,0),"")</f>
        <v/>
      </c>
      <c r="AZ289" s="4" t="str">
        <f ca="1">IFERROR(RANK(order!AZ289,order!AZ$3:AZ$554,0),"")</f>
        <v/>
      </c>
      <c r="BA289" s="4" t="str">
        <f ca="1">IFERROR(RANK(order!BA289,order!BA$3:BA$554,0),"")</f>
        <v/>
      </c>
      <c r="BB289" s="4" t="str">
        <f ca="1">IFERROR(RANK(order!BB289,order!BB$3:BB$554,0),"")</f>
        <v/>
      </c>
      <c r="BC289" s="10" t="str">
        <f ca="1">IFERROR(RANK(order!BC289,order!BC$3:BC$554,0),"")</f>
        <v/>
      </c>
      <c r="BD289" s="10" t="str">
        <f ca="1">IFERROR(RANK(order!BD289,order!BD$3:BD$554,0),"")</f>
        <v/>
      </c>
      <c r="BE289" s="10" t="str">
        <f ca="1">IFERROR(RANK(order!BE289,order!BE$3:BE$554,0),"")</f>
        <v/>
      </c>
      <c r="BF289" s="4" t="str">
        <f ca="1">IFERROR(RANK(order!BF289,order!BF$3:BF$554,0),"")</f>
        <v/>
      </c>
      <c r="BG289" s="4" t="str">
        <f ca="1">IFERROR(RANK(order!BG289,order!BG$3:BG$554,0),"")</f>
        <v/>
      </c>
      <c r="BH289" s="4" t="str">
        <f ca="1">IFERROR(RANK(order!BH289,order!BH$3:BH$554,0),"")</f>
        <v/>
      </c>
      <c r="BI289" s="10" t="str">
        <f ca="1">IFERROR(RANK(order!BI289,order!BI$3:BI$554,0),"")</f>
        <v/>
      </c>
      <c r="BJ289" s="10" t="str">
        <f ca="1">IFERROR(RANK(order!BJ289,order!BJ$3:BJ$554,0),"")</f>
        <v/>
      </c>
      <c r="BK289" s="10" t="str">
        <f ca="1">IFERROR(RANK(order!BK289,order!BK$3:BK$554,0),"")</f>
        <v/>
      </c>
      <c r="BL289" s="4" t="str">
        <f ca="1">IFERROR(RANK(order!BL289,order!BL$3:BL$554,0),"")</f>
        <v/>
      </c>
      <c r="BM289" s="4" t="str">
        <f ca="1">IFERROR(RANK(order!BM289,order!BM$3:BM$554,0),"")</f>
        <v/>
      </c>
      <c r="BN289" s="4" t="str">
        <f ca="1">IFERROR(RANK(order!BN289,order!BN$3:BN$554,0),"")</f>
        <v/>
      </c>
      <c r="BO289" s="10" t="str">
        <f ca="1">IFERROR(RANK(order!BO289,order!BO$3:BO$554,0),"")</f>
        <v/>
      </c>
      <c r="BP289" s="10" t="str">
        <f ca="1">IFERROR(RANK(order!BP289,order!BP$3:BP$554,0),"")</f>
        <v/>
      </c>
      <c r="BQ289" s="10" t="str">
        <f ca="1">IFERROR(RANK(order!BQ289,order!BQ$3:BQ$554,0),"")</f>
        <v/>
      </c>
      <c r="BR289" s="4" t="str">
        <f ca="1">IFERROR(RANK(order!BR289,order!BR$3:BR$554,0),"")</f>
        <v/>
      </c>
      <c r="BS289" s="4" t="str">
        <f ca="1">IFERROR(RANK(order!BS289,order!BS$3:BS$554,0),"")</f>
        <v/>
      </c>
      <c r="BT289" s="4" t="str">
        <f ca="1">IFERROR(RANK(order!BT289,order!BT$3:BT$554,0),"")</f>
        <v/>
      </c>
      <c r="BU289" s="95">
        <f t="shared" si="391"/>
        <v>287</v>
      </c>
      <c r="BV289" s="35" t="str">
        <f t="shared" si="392"/>
        <v>E1</v>
      </c>
      <c r="BW289" s="55">
        <f t="shared" ca="1" si="315"/>
        <v>0</v>
      </c>
      <c r="BX289" s="56" t="str">
        <f t="shared" ca="1" si="316"/>
        <v/>
      </c>
      <c r="BY289" s="56" t="str">
        <f t="shared" ca="1" si="317"/>
        <v/>
      </c>
      <c r="BZ289" s="57" t="str">
        <f t="shared" ca="1" si="318"/>
        <v/>
      </c>
      <c r="CA289" s="57" t="str">
        <f t="shared" ca="1" si="319"/>
        <v/>
      </c>
      <c r="CB289" s="58" t="str">
        <f t="shared" ca="1" si="320"/>
        <v/>
      </c>
      <c r="CC289" s="57" t="str">
        <f t="shared" ca="1" si="321"/>
        <v/>
      </c>
      <c r="CD289" s="57" t="str">
        <f t="shared" ca="1" si="322"/>
        <v/>
      </c>
      <c r="CE289" s="58" t="str">
        <f t="shared" ca="1" si="323"/>
        <v/>
      </c>
      <c r="CF289" s="59" t="str">
        <f t="shared" ca="1" si="324"/>
        <v/>
      </c>
      <c r="CG289" s="57" t="str">
        <f t="shared" ca="1" si="325"/>
        <v/>
      </c>
      <c r="CH289" s="57" t="str">
        <f t="shared" ca="1" si="326"/>
        <v/>
      </c>
      <c r="CI289" s="57" t="str">
        <f t="shared" ca="1" si="327"/>
        <v/>
      </c>
      <c r="CJ289" s="57" t="str">
        <f t="shared" ca="1" si="328"/>
        <v/>
      </c>
      <c r="CK289" s="57" t="str">
        <f t="shared" ca="1" si="329"/>
        <v/>
      </c>
      <c r="CL289" s="57" t="str">
        <f t="shared" ca="1" si="330"/>
        <v/>
      </c>
      <c r="CM289" s="57" t="str">
        <f t="shared" ca="1" si="331"/>
        <v/>
      </c>
      <c r="CN289" s="57" t="str">
        <f t="shared" ca="1" si="332"/>
        <v/>
      </c>
      <c r="CO289" s="57" t="str">
        <f t="shared" ca="1" si="333"/>
        <v/>
      </c>
      <c r="CP289" s="57" t="str">
        <f t="shared" ca="1" si="334"/>
        <v/>
      </c>
      <c r="CQ289" s="57" t="str">
        <f t="shared" ca="1" si="335"/>
        <v/>
      </c>
      <c r="CR289" s="57" t="str">
        <f t="shared" ca="1" si="336"/>
        <v/>
      </c>
      <c r="CS289" s="60" t="str">
        <f t="shared" ca="1" si="337"/>
        <v/>
      </c>
      <c r="CT289" s="60" t="str">
        <f t="shared" ca="1" si="338"/>
        <v/>
      </c>
      <c r="CU289" s="60" t="str">
        <f t="shared" ca="1" si="339"/>
        <v/>
      </c>
      <c r="CV289" s="60" t="str">
        <f t="shared" ca="1" si="340"/>
        <v/>
      </c>
      <c r="CW289" s="60" t="str">
        <f t="shared" ca="1" si="341"/>
        <v/>
      </c>
      <c r="CX289" s="60" t="str">
        <f t="shared" ca="1" si="342"/>
        <v/>
      </c>
      <c r="CY289" s="60" t="str">
        <f t="shared" ca="1" si="343"/>
        <v/>
      </c>
      <c r="CZ289" s="60" t="str">
        <f t="shared" ca="1" si="344"/>
        <v/>
      </c>
      <c r="DA289" s="65" t="str">
        <f t="shared" ca="1" si="345"/>
        <v/>
      </c>
      <c r="DB289" s="65" t="str">
        <f t="shared" ca="1" si="346"/>
        <v/>
      </c>
      <c r="DC289" s="65" t="str">
        <f t="shared" ca="1" si="347"/>
        <v/>
      </c>
      <c r="DD289" s="65" t="str">
        <f t="shared" ca="1" si="348"/>
        <v/>
      </c>
      <c r="DE289" s="65" t="str">
        <f t="shared" ca="1" si="349"/>
        <v/>
      </c>
      <c r="DF289" s="66" t="str">
        <f t="shared" ca="1" si="350"/>
        <v/>
      </c>
      <c r="DG289" s="66" t="str">
        <f t="shared" ca="1" si="351"/>
        <v/>
      </c>
      <c r="DH289" s="66" t="str">
        <f t="shared" ca="1" si="352"/>
        <v/>
      </c>
      <c r="DI289" s="66" t="str">
        <f t="shared" ca="1" si="353"/>
        <v/>
      </c>
      <c r="DJ289" s="66" t="str">
        <f t="shared" ca="1" si="354"/>
        <v/>
      </c>
      <c r="DK289" s="65" t="str">
        <f t="shared" ca="1" si="355"/>
        <v/>
      </c>
      <c r="DL289" s="65" t="str">
        <f t="shared" ca="1" si="356"/>
        <v/>
      </c>
      <c r="DM289" s="65" t="str">
        <f t="shared" ca="1" si="357"/>
        <v/>
      </c>
      <c r="DN289" s="65" t="str">
        <f t="shared" ca="1" si="358"/>
        <v/>
      </c>
      <c r="DO289" s="65" t="str">
        <f t="shared" ca="1" si="359"/>
        <v/>
      </c>
      <c r="DP289" s="65" t="str">
        <f t="shared" ca="1" si="360"/>
        <v/>
      </c>
      <c r="DQ289" s="65" t="str">
        <f t="shared" ca="1" si="361"/>
        <v/>
      </c>
      <c r="DR289" s="69" t="str">
        <f t="shared" ca="1" si="362"/>
        <v/>
      </c>
      <c r="DS289" s="69" t="str">
        <f t="shared" ca="1" si="363"/>
        <v/>
      </c>
      <c r="DT289" s="69" t="str">
        <f t="shared" ca="1" si="364"/>
        <v/>
      </c>
      <c r="DU289" s="69" t="str">
        <f t="shared" ca="1" si="365"/>
        <v/>
      </c>
      <c r="DV289" s="69" t="str">
        <f t="shared" ca="1" si="366"/>
        <v/>
      </c>
      <c r="DW289" s="69" t="str">
        <f t="shared" ca="1" si="367"/>
        <v/>
      </c>
      <c r="DX289" s="69" t="str">
        <f t="shared" ca="1" si="368"/>
        <v/>
      </c>
      <c r="DY289" s="69" t="str">
        <f t="shared" ca="1" si="369"/>
        <v/>
      </c>
      <c r="DZ289" s="72" t="str">
        <f t="shared" ca="1" si="370"/>
        <v/>
      </c>
      <c r="EA289" s="72" t="str">
        <f t="shared" ca="1" si="371"/>
        <v/>
      </c>
      <c r="EB289" s="72" t="str">
        <f t="shared" ca="1" si="372"/>
        <v/>
      </c>
      <c r="EC289" s="65" t="str">
        <f t="shared" ca="1" si="373"/>
        <v/>
      </c>
      <c r="ED289" s="65" t="str">
        <f t="shared" ca="1" si="374"/>
        <v/>
      </c>
      <c r="EE289" s="65" t="str">
        <f t="shared" ca="1" si="375"/>
        <v/>
      </c>
      <c r="EF289" s="65" t="str">
        <f t="shared" ca="1" si="376"/>
        <v/>
      </c>
      <c r="EG289" s="65" t="str">
        <f t="shared" ca="1" si="377"/>
        <v/>
      </c>
      <c r="EH289" s="65" t="str">
        <f t="shared" ca="1" si="378"/>
        <v/>
      </c>
      <c r="EI289" s="429" t="str">
        <f t="shared" ca="1" si="379"/>
        <v>No</v>
      </c>
      <c r="EJ289" s="428" t="str">
        <f t="shared" ca="1" si="380"/>
        <v/>
      </c>
      <c r="EK289" s="428" t="str">
        <f t="shared" ca="1" si="381"/>
        <v/>
      </c>
      <c r="EL289" s="65" t="str">
        <f t="shared" ca="1" si="382"/>
        <v/>
      </c>
      <c r="EM289" s="65" t="str">
        <f t="shared" ca="1" si="383"/>
        <v/>
      </c>
      <c r="EN289" s="65" t="str">
        <f t="shared" ca="1" si="384"/>
        <v/>
      </c>
      <c r="EO289" s="433" t="str">
        <f t="shared" ca="1" si="385"/>
        <v/>
      </c>
      <c r="EP289" s="433" t="str">
        <f t="shared" ca="1" si="386"/>
        <v/>
      </c>
      <c r="EQ289" s="433" t="str">
        <f t="shared" ca="1" si="387"/>
        <v/>
      </c>
      <c r="ER289" s="433" t="str">
        <f t="shared" ca="1" si="388"/>
        <v/>
      </c>
      <c r="ES289" s="433" t="str">
        <f t="shared" ca="1" si="389"/>
        <v/>
      </c>
      <c r="ET289" s="433" t="str">
        <f t="shared" ca="1" si="390"/>
        <v/>
      </c>
      <c r="EU289" s="433" t="str">
        <f ca="1">IF(OR(CO289="",CQ289=""),"",Discipline!$P$3*CO289+Discipline!$X$3*CQ289)</f>
        <v/>
      </c>
      <c r="EV289" s="433" t="str">
        <f ca="1">IF(OR(CP289="",CR289=""),"",Discipline!$P$3*CP289+Discipline!$X$3*CR289)</f>
        <v/>
      </c>
    </row>
    <row r="290" spans="1:152" x14ac:dyDescent="0.25">
      <c r="A290" s="10" t="str">
        <f ca="1">IFERROR(RANK(order!A290,order!A$3:A$554,0),"")</f>
        <v/>
      </c>
      <c r="B290" s="10" t="str">
        <f ca="1">IFERROR(RANK(order!B290,order!B$3:B$554,0),"")</f>
        <v/>
      </c>
      <c r="C290" s="10" t="str">
        <f ca="1">IFERROR(RANK(order!C290,order!C$3:C$554,0),"")</f>
        <v/>
      </c>
      <c r="D290" s="4" t="str">
        <f ca="1">IFERROR(RANK(order!D290,order!D$3:D$554,0),"")</f>
        <v/>
      </c>
      <c r="E290" s="4" t="str">
        <f ca="1">IFERROR(RANK(order!E290,order!E$3:E$554,0),"")</f>
        <v/>
      </c>
      <c r="F290" s="4" t="str">
        <f ca="1">IFERROR(RANK(order!F290,order!F$3:F$554,0),"")</f>
        <v/>
      </c>
      <c r="G290" s="10" t="str">
        <f ca="1">IFERROR(RANK(order!G290,order!G$3:G$554,0),"")</f>
        <v/>
      </c>
      <c r="H290" s="10" t="str">
        <f ca="1">IFERROR(RANK(order!H290,order!H$3:H$554,0),"")</f>
        <v/>
      </c>
      <c r="I290" s="10" t="str">
        <f ca="1">IFERROR(RANK(order!I290,order!I$3:I$554,0),"")</f>
        <v/>
      </c>
      <c r="J290" s="4" t="str">
        <f ca="1">IFERROR(RANK(order!J290,order!J$3:J$554,0),"")</f>
        <v/>
      </c>
      <c r="K290" s="4" t="str">
        <f ca="1">IFERROR(RANK(order!K290,order!K$3:K$554,0),"")</f>
        <v/>
      </c>
      <c r="L290" s="4" t="str">
        <f ca="1">IFERROR(RANK(order!L290,order!L$3:L$554,0),"")</f>
        <v/>
      </c>
      <c r="M290" s="10" t="str">
        <f ca="1">IFERROR(RANK(order!M290,order!M$3:M$554,0),"")</f>
        <v/>
      </c>
      <c r="N290" s="10" t="str">
        <f ca="1">IFERROR(RANK(order!N290,order!N$3:N$554,0),"")</f>
        <v/>
      </c>
      <c r="O290" s="10" t="str">
        <f ca="1">IFERROR(RANK(order!O290,order!O$3:O$554,0),"")</f>
        <v/>
      </c>
      <c r="P290" s="4" t="str">
        <f ca="1">IFERROR(RANK(order!P290,order!P$3:P$554,0),"")</f>
        <v/>
      </c>
      <c r="Q290" s="4" t="str">
        <f ca="1">IFERROR(RANK(order!Q290,order!Q$3:Q$554,0),"")</f>
        <v/>
      </c>
      <c r="R290" s="4" t="str">
        <f ca="1">IFERROR(RANK(order!R290,order!R$3:R$554,0),"")</f>
        <v/>
      </c>
      <c r="S290" s="10" t="str">
        <f ca="1">IFERROR(RANK(order!S290,order!S$3:S$554,0),"")</f>
        <v/>
      </c>
      <c r="T290" s="10" t="str">
        <f ca="1">IFERROR(RANK(order!T290,order!T$3:T$554,0),"")</f>
        <v/>
      </c>
      <c r="U290" s="10" t="str">
        <f ca="1">IFERROR(RANK(order!U290,order!U$3:U$554,0),"")</f>
        <v/>
      </c>
      <c r="V290" s="4" t="str">
        <f ca="1">IFERROR(RANK(order!V290,order!V$3:V$554,0),"")</f>
        <v/>
      </c>
      <c r="W290" s="4" t="str">
        <f ca="1">IFERROR(RANK(order!W290,order!W$3:W$554,0),"")</f>
        <v/>
      </c>
      <c r="X290" s="4" t="str">
        <f ca="1">IFERROR(RANK(order!X290,order!X$3:X$554,0),"")</f>
        <v/>
      </c>
      <c r="Y290" s="10" t="str">
        <f ca="1">IFERROR(RANK(order!Y290,order!Y$3:Y$554,0),"")</f>
        <v/>
      </c>
      <c r="Z290" s="10" t="str">
        <f ca="1">IFERROR(RANK(order!Z290,order!Z$3:Z$554,0),"")</f>
        <v/>
      </c>
      <c r="AA290" s="10" t="str">
        <f ca="1">IFERROR(RANK(order!AA290,order!AA$3:AA$554,0),"")</f>
        <v/>
      </c>
      <c r="AB290" s="4" t="str">
        <f ca="1">IFERROR(RANK(order!AB290,order!AB$3:AB$554,0),"")</f>
        <v/>
      </c>
      <c r="AC290" s="4" t="str">
        <f ca="1">IFERROR(RANK(order!AC290,order!AC$3:AC$554,0),"")</f>
        <v/>
      </c>
      <c r="AD290" s="4" t="str">
        <f ca="1">IFERROR(RANK(order!AD290,order!AD$3:AD$554,0),"")</f>
        <v/>
      </c>
      <c r="AE290" s="10" t="str">
        <f ca="1">IFERROR(RANK(order!AE290,order!AE$3:AE$554,0),"")</f>
        <v/>
      </c>
      <c r="AF290" s="10" t="str">
        <f ca="1">IFERROR(RANK(order!AF290,order!AF$3:AF$554,0),"")</f>
        <v/>
      </c>
      <c r="AG290" s="10" t="str">
        <f ca="1">IFERROR(RANK(order!AG290,order!AG$3:AG$554,0),"")</f>
        <v/>
      </c>
      <c r="AH290" s="4" t="str">
        <f ca="1">IFERROR(RANK(order!AH290,order!AH$3:AH$554,0),"")</f>
        <v/>
      </c>
      <c r="AI290" s="4" t="str">
        <f ca="1">IFERROR(RANK(order!AI290,order!AI$3:AI$554,0),"")</f>
        <v/>
      </c>
      <c r="AJ290" s="4" t="str">
        <f ca="1">IFERROR(RANK(order!AJ290,order!AJ$3:AJ$554,0),"")</f>
        <v/>
      </c>
      <c r="AK290" s="10" t="str">
        <f ca="1">IFERROR(RANK(order!AK290,order!AK$3:AK$554,0),"")</f>
        <v/>
      </c>
      <c r="AL290" s="10" t="str">
        <f ca="1">IFERROR(RANK(order!AL290,order!AL$3:AL$554,0),"")</f>
        <v/>
      </c>
      <c r="AM290" s="10" t="str">
        <f ca="1">IFERROR(RANK(order!AM290,order!AM$3:AM$554,0),"")</f>
        <v/>
      </c>
      <c r="AN290" s="4" t="str">
        <f ca="1">IFERROR(RANK(order!AN290,order!AN$3:AN$554,0),"")</f>
        <v/>
      </c>
      <c r="AO290" s="4" t="str">
        <f ca="1">IFERROR(RANK(order!AO290,order!AO$3:AO$554,0),"")</f>
        <v/>
      </c>
      <c r="AP290" s="4" t="str">
        <f ca="1">IFERROR(RANK(order!AP290,order!AP$3:AP$554,0),"")</f>
        <v/>
      </c>
      <c r="AQ290" s="10" t="str">
        <f ca="1">IFERROR(RANK(order!AQ290,order!AQ$3:AQ$554,0),"")</f>
        <v/>
      </c>
      <c r="AR290" s="10" t="str">
        <f ca="1">IFERROR(RANK(order!AR290,order!AR$3:AR$554,0),"")</f>
        <v/>
      </c>
      <c r="AS290" s="10" t="str">
        <f ca="1">IFERROR(RANK(order!AS290,order!AS$3:AS$554,0),"")</f>
        <v/>
      </c>
      <c r="AT290" s="4" t="str">
        <f ca="1">IFERROR(RANK(order!AT290,order!AT$3:AT$554,0),"")</f>
        <v/>
      </c>
      <c r="AU290" s="4" t="str">
        <f ca="1">IFERROR(RANK(order!AU290,order!AU$3:AU$554,0),"")</f>
        <v/>
      </c>
      <c r="AV290" s="4" t="str">
        <f ca="1">IFERROR(RANK(order!AV290,order!AV$3:AV$554,0),"")</f>
        <v/>
      </c>
      <c r="AW290" s="10" t="str">
        <f ca="1">IFERROR(RANK(order!AW290,order!AW$3:AW$554,0),"")</f>
        <v/>
      </c>
      <c r="AX290" s="10" t="str">
        <f ca="1">IFERROR(RANK(order!AX290,order!AX$3:AX$554,0),"")</f>
        <v/>
      </c>
      <c r="AY290" s="10" t="str">
        <f ca="1">IFERROR(RANK(order!AY290,order!AY$3:AY$554,0),"")</f>
        <v/>
      </c>
      <c r="AZ290" s="4" t="str">
        <f ca="1">IFERROR(RANK(order!AZ290,order!AZ$3:AZ$554,0),"")</f>
        <v/>
      </c>
      <c r="BA290" s="4" t="str">
        <f ca="1">IFERROR(RANK(order!BA290,order!BA$3:BA$554,0),"")</f>
        <v/>
      </c>
      <c r="BB290" s="4" t="str">
        <f ca="1">IFERROR(RANK(order!BB290,order!BB$3:BB$554,0),"")</f>
        <v/>
      </c>
      <c r="BC290" s="10" t="str">
        <f ca="1">IFERROR(RANK(order!BC290,order!BC$3:BC$554,0),"")</f>
        <v/>
      </c>
      <c r="BD290" s="10" t="str">
        <f ca="1">IFERROR(RANK(order!BD290,order!BD$3:BD$554,0),"")</f>
        <v/>
      </c>
      <c r="BE290" s="10" t="str">
        <f ca="1">IFERROR(RANK(order!BE290,order!BE$3:BE$554,0),"")</f>
        <v/>
      </c>
      <c r="BF290" s="4" t="str">
        <f ca="1">IFERROR(RANK(order!BF290,order!BF$3:BF$554,0),"")</f>
        <v/>
      </c>
      <c r="BG290" s="4" t="str">
        <f ca="1">IFERROR(RANK(order!BG290,order!BG$3:BG$554,0),"")</f>
        <v/>
      </c>
      <c r="BH290" s="4" t="str">
        <f ca="1">IFERROR(RANK(order!BH290,order!BH$3:BH$554,0),"")</f>
        <v/>
      </c>
      <c r="BI290" s="10" t="str">
        <f ca="1">IFERROR(RANK(order!BI290,order!BI$3:BI$554,0),"")</f>
        <v/>
      </c>
      <c r="BJ290" s="10" t="str">
        <f ca="1">IFERROR(RANK(order!BJ290,order!BJ$3:BJ$554,0),"")</f>
        <v/>
      </c>
      <c r="BK290" s="10" t="str">
        <f ca="1">IFERROR(RANK(order!BK290,order!BK$3:BK$554,0),"")</f>
        <v/>
      </c>
      <c r="BL290" s="4" t="str">
        <f ca="1">IFERROR(RANK(order!BL290,order!BL$3:BL$554,0),"")</f>
        <v/>
      </c>
      <c r="BM290" s="4" t="str">
        <f ca="1">IFERROR(RANK(order!BM290,order!BM$3:BM$554,0),"")</f>
        <v/>
      </c>
      <c r="BN290" s="4" t="str">
        <f ca="1">IFERROR(RANK(order!BN290,order!BN$3:BN$554,0),"")</f>
        <v/>
      </c>
      <c r="BO290" s="10" t="str">
        <f ca="1">IFERROR(RANK(order!BO290,order!BO$3:BO$554,0),"")</f>
        <v/>
      </c>
      <c r="BP290" s="10" t="str">
        <f ca="1">IFERROR(RANK(order!BP290,order!BP$3:BP$554,0),"")</f>
        <v/>
      </c>
      <c r="BQ290" s="10" t="str">
        <f ca="1">IFERROR(RANK(order!BQ290,order!BQ$3:BQ$554,0),"")</f>
        <v/>
      </c>
      <c r="BR290" s="4" t="str">
        <f ca="1">IFERROR(RANK(order!BR290,order!BR$3:BR$554,0),"")</f>
        <v/>
      </c>
      <c r="BS290" s="4" t="str">
        <f ca="1">IFERROR(RANK(order!BS290,order!BS$3:BS$554,0),"")</f>
        <v/>
      </c>
      <c r="BT290" s="4" t="str">
        <f ca="1">IFERROR(RANK(order!BT290,order!BT$3:BT$554,0),"")</f>
        <v/>
      </c>
      <c r="BU290" s="95">
        <f t="shared" si="391"/>
        <v>288</v>
      </c>
      <c r="BV290" s="35" t="str">
        <f t="shared" si="392"/>
        <v>E1</v>
      </c>
      <c r="BW290" s="55">
        <f t="shared" ca="1" si="315"/>
        <v>0</v>
      </c>
      <c r="BX290" s="56" t="str">
        <f t="shared" ca="1" si="316"/>
        <v/>
      </c>
      <c r="BY290" s="56" t="str">
        <f t="shared" ca="1" si="317"/>
        <v/>
      </c>
      <c r="BZ290" s="57" t="str">
        <f t="shared" ca="1" si="318"/>
        <v/>
      </c>
      <c r="CA290" s="57" t="str">
        <f t="shared" ca="1" si="319"/>
        <v/>
      </c>
      <c r="CB290" s="58" t="str">
        <f t="shared" ca="1" si="320"/>
        <v/>
      </c>
      <c r="CC290" s="57" t="str">
        <f t="shared" ca="1" si="321"/>
        <v/>
      </c>
      <c r="CD290" s="57" t="str">
        <f t="shared" ca="1" si="322"/>
        <v/>
      </c>
      <c r="CE290" s="58" t="str">
        <f t="shared" ca="1" si="323"/>
        <v/>
      </c>
      <c r="CF290" s="59" t="str">
        <f t="shared" ca="1" si="324"/>
        <v/>
      </c>
      <c r="CG290" s="57" t="str">
        <f t="shared" ca="1" si="325"/>
        <v/>
      </c>
      <c r="CH290" s="57" t="str">
        <f t="shared" ca="1" si="326"/>
        <v/>
      </c>
      <c r="CI290" s="57" t="str">
        <f t="shared" ca="1" si="327"/>
        <v/>
      </c>
      <c r="CJ290" s="57" t="str">
        <f t="shared" ca="1" si="328"/>
        <v/>
      </c>
      <c r="CK290" s="57" t="str">
        <f t="shared" ca="1" si="329"/>
        <v/>
      </c>
      <c r="CL290" s="57" t="str">
        <f t="shared" ca="1" si="330"/>
        <v/>
      </c>
      <c r="CM290" s="57" t="str">
        <f t="shared" ca="1" si="331"/>
        <v/>
      </c>
      <c r="CN290" s="57" t="str">
        <f t="shared" ca="1" si="332"/>
        <v/>
      </c>
      <c r="CO290" s="57" t="str">
        <f t="shared" ca="1" si="333"/>
        <v/>
      </c>
      <c r="CP290" s="57" t="str">
        <f t="shared" ca="1" si="334"/>
        <v/>
      </c>
      <c r="CQ290" s="57" t="str">
        <f t="shared" ca="1" si="335"/>
        <v/>
      </c>
      <c r="CR290" s="57" t="str">
        <f t="shared" ca="1" si="336"/>
        <v/>
      </c>
      <c r="CS290" s="60" t="str">
        <f t="shared" ca="1" si="337"/>
        <v/>
      </c>
      <c r="CT290" s="60" t="str">
        <f t="shared" ca="1" si="338"/>
        <v/>
      </c>
      <c r="CU290" s="60" t="str">
        <f t="shared" ca="1" si="339"/>
        <v/>
      </c>
      <c r="CV290" s="60" t="str">
        <f t="shared" ca="1" si="340"/>
        <v/>
      </c>
      <c r="CW290" s="60" t="str">
        <f t="shared" ca="1" si="341"/>
        <v/>
      </c>
      <c r="CX290" s="60" t="str">
        <f t="shared" ca="1" si="342"/>
        <v/>
      </c>
      <c r="CY290" s="60" t="str">
        <f t="shared" ca="1" si="343"/>
        <v/>
      </c>
      <c r="CZ290" s="60" t="str">
        <f t="shared" ca="1" si="344"/>
        <v/>
      </c>
      <c r="DA290" s="65" t="str">
        <f t="shared" ca="1" si="345"/>
        <v/>
      </c>
      <c r="DB290" s="65" t="str">
        <f t="shared" ca="1" si="346"/>
        <v/>
      </c>
      <c r="DC290" s="65" t="str">
        <f t="shared" ca="1" si="347"/>
        <v/>
      </c>
      <c r="DD290" s="65" t="str">
        <f t="shared" ca="1" si="348"/>
        <v/>
      </c>
      <c r="DE290" s="65" t="str">
        <f t="shared" ca="1" si="349"/>
        <v/>
      </c>
      <c r="DF290" s="66" t="str">
        <f t="shared" ca="1" si="350"/>
        <v/>
      </c>
      <c r="DG290" s="66" t="str">
        <f t="shared" ca="1" si="351"/>
        <v/>
      </c>
      <c r="DH290" s="66" t="str">
        <f t="shared" ca="1" si="352"/>
        <v/>
      </c>
      <c r="DI290" s="66" t="str">
        <f t="shared" ca="1" si="353"/>
        <v/>
      </c>
      <c r="DJ290" s="66" t="str">
        <f t="shared" ca="1" si="354"/>
        <v/>
      </c>
      <c r="DK290" s="65" t="str">
        <f t="shared" ca="1" si="355"/>
        <v/>
      </c>
      <c r="DL290" s="65" t="str">
        <f t="shared" ca="1" si="356"/>
        <v/>
      </c>
      <c r="DM290" s="65" t="str">
        <f t="shared" ca="1" si="357"/>
        <v/>
      </c>
      <c r="DN290" s="65" t="str">
        <f t="shared" ca="1" si="358"/>
        <v/>
      </c>
      <c r="DO290" s="65" t="str">
        <f t="shared" ca="1" si="359"/>
        <v/>
      </c>
      <c r="DP290" s="65" t="str">
        <f t="shared" ca="1" si="360"/>
        <v/>
      </c>
      <c r="DQ290" s="65" t="str">
        <f t="shared" ca="1" si="361"/>
        <v/>
      </c>
      <c r="DR290" s="69" t="str">
        <f t="shared" ca="1" si="362"/>
        <v/>
      </c>
      <c r="DS290" s="69" t="str">
        <f t="shared" ca="1" si="363"/>
        <v/>
      </c>
      <c r="DT290" s="69" t="str">
        <f t="shared" ca="1" si="364"/>
        <v/>
      </c>
      <c r="DU290" s="69" t="str">
        <f t="shared" ca="1" si="365"/>
        <v/>
      </c>
      <c r="DV290" s="69" t="str">
        <f t="shared" ca="1" si="366"/>
        <v/>
      </c>
      <c r="DW290" s="69" t="str">
        <f t="shared" ca="1" si="367"/>
        <v/>
      </c>
      <c r="DX290" s="69" t="str">
        <f t="shared" ca="1" si="368"/>
        <v/>
      </c>
      <c r="DY290" s="69" t="str">
        <f t="shared" ca="1" si="369"/>
        <v/>
      </c>
      <c r="DZ290" s="72" t="str">
        <f t="shared" ca="1" si="370"/>
        <v/>
      </c>
      <c r="EA290" s="72" t="str">
        <f t="shared" ca="1" si="371"/>
        <v/>
      </c>
      <c r="EB290" s="72" t="str">
        <f t="shared" ca="1" si="372"/>
        <v/>
      </c>
      <c r="EC290" s="65" t="str">
        <f t="shared" ca="1" si="373"/>
        <v/>
      </c>
      <c r="ED290" s="65" t="str">
        <f t="shared" ca="1" si="374"/>
        <v/>
      </c>
      <c r="EE290" s="65" t="str">
        <f t="shared" ca="1" si="375"/>
        <v/>
      </c>
      <c r="EF290" s="65" t="str">
        <f t="shared" ca="1" si="376"/>
        <v/>
      </c>
      <c r="EG290" s="65" t="str">
        <f t="shared" ca="1" si="377"/>
        <v/>
      </c>
      <c r="EH290" s="65" t="str">
        <f t="shared" ca="1" si="378"/>
        <v/>
      </c>
      <c r="EI290" s="429" t="str">
        <f t="shared" ca="1" si="379"/>
        <v>No</v>
      </c>
      <c r="EJ290" s="428" t="str">
        <f t="shared" ca="1" si="380"/>
        <v/>
      </c>
      <c r="EK290" s="428" t="str">
        <f t="shared" ca="1" si="381"/>
        <v/>
      </c>
      <c r="EL290" s="65" t="str">
        <f t="shared" ca="1" si="382"/>
        <v/>
      </c>
      <c r="EM290" s="65" t="str">
        <f t="shared" ca="1" si="383"/>
        <v/>
      </c>
      <c r="EN290" s="65" t="str">
        <f t="shared" ca="1" si="384"/>
        <v/>
      </c>
      <c r="EO290" s="433" t="str">
        <f t="shared" ca="1" si="385"/>
        <v/>
      </c>
      <c r="EP290" s="433" t="str">
        <f t="shared" ca="1" si="386"/>
        <v/>
      </c>
      <c r="EQ290" s="433" t="str">
        <f t="shared" ca="1" si="387"/>
        <v/>
      </c>
      <c r="ER290" s="433" t="str">
        <f t="shared" ca="1" si="388"/>
        <v/>
      </c>
      <c r="ES290" s="433" t="str">
        <f t="shared" ca="1" si="389"/>
        <v/>
      </c>
      <c r="ET290" s="433" t="str">
        <f t="shared" ca="1" si="390"/>
        <v/>
      </c>
      <c r="EU290" s="433" t="str">
        <f ca="1">IF(OR(CO290="",CQ290=""),"",Discipline!$P$3*CO290+Discipline!$X$3*CQ290)</f>
        <v/>
      </c>
      <c r="EV290" s="433" t="str">
        <f ca="1">IF(OR(CP290="",CR290=""),"",Discipline!$P$3*CP290+Discipline!$X$3*CR290)</f>
        <v/>
      </c>
    </row>
    <row r="291" spans="1:152" x14ac:dyDescent="0.25">
      <c r="A291" s="10" t="str">
        <f ca="1">IFERROR(RANK(order!A291,order!A$3:A$554,0),"")</f>
        <v/>
      </c>
      <c r="B291" s="10" t="str">
        <f ca="1">IFERROR(RANK(order!B291,order!B$3:B$554,0),"")</f>
        <v/>
      </c>
      <c r="C291" s="10" t="str">
        <f ca="1">IFERROR(RANK(order!C291,order!C$3:C$554,0),"")</f>
        <v/>
      </c>
      <c r="D291" s="4" t="str">
        <f ca="1">IFERROR(RANK(order!D291,order!D$3:D$554,0),"")</f>
        <v/>
      </c>
      <c r="E291" s="4" t="str">
        <f ca="1">IFERROR(RANK(order!E291,order!E$3:E$554,0),"")</f>
        <v/>
      </c>
      <c r="F291" s="4" t="str">
        <f ca="1">IFERROR(RANK(order!F291,order!F$3:F$554,0),"")</f>
        <v/>
      </c>
      <c r="G291" s="10" t="str">
        <f ca="1">IFERROR(RANK(order!G291,order!G$3:G$554,0),"")</f>
        <v/>
      </c>
      <c r="H291" s="10" t="str">
        <f ca="1">IFERROR(RANK(order!H291,order!H$3:H$554,0),"")</f>
        <v/>
      </c>
      <c r="I291" s="10" t="str">
        <f ca="1">IFERROR(RANK(order!I291,order!I$3:I$554,0),"")</f>
        <v/>
      </c>
      <c r="J291" s="4" t="str">
        <f ca="1">IFERROR(RANK(order!J291,order!J$3:J$554,0),"")</f>
        <v/>
      </c>
      <c r="K291" s="4" t="str">
        <f ca="1">IFERROR(RANK(order!K291,order!K$3:K$554,0),"")</f>
        <v/>
      </c>
      <c r="L291" s="4" t="str">
        <f ca="1">IFERROR(RANK(order!L291,order!L$3:L$554,0),"")</f>
        <v/>
      </c>
      <c r="M291" s="10" t="str">
        <f ca="1">IFERROR(RANK(order!M291,order!M$3:M$554,0),"")</f>
        <v/>
      </c>
      <c r="N291" s="10" t="str">
        <f ca="1">IFERROR(RANK(order!N291,order!N$3:N$554,0),"")</f>
        <v/>
      </c>
      <c r="O291" s="10" t="str">
        <f ca="1">IFERROR(RANK(order!O291,order!O$3:O$554,0),"")</f>
        <v/>
      </c>
      <c r="P291" s="4" t="str">
        <f ca="1">IFERROR(RANK(order!P291,order!P$3:P$554,0),"")</f>
        <v/>
      </c>
      <c r="Q291" s="4" t="str">
        <f ca="1">IFERROR(RANK(order!Q291,order!Q$3:Q$554,0),"")</f>
        <v/>
      </c>
      <c r="R291" s="4" t="str">
        <f ca="1">IFERROR(RANK(order!R291,order!R$3:R$554,0),"")</f>
        <v/>
      </c>
      <c r="S291" s="10" t="str">
        <f ca="1">IFERROR(RANK(order!S291,order!S$3:S$554,0),"")</f>
        <v/>
      </c>
      <c r="T291" s="10" t="str">
        <f ca="1">IFERROR(RANK(order!T291,order!T$3:T$554,0),"")</f>
        <v/>
      </c>
      <c r="U291" s="10" t="str">
        <f ca="1">IFERROR(RANK(order!U291,order!U$3:U$554,0),"")</f>
        <v/>
      </c>
      <c r="V291" s="4" t="str">
        <f ca="1">IFERROR(RANK(order!V291,order!V$3:V$554,0),"")</f>
        <v/>
      </c>
      <c r="W291" s="4" t="str">
        <f ca="1">IFERROR(RANK(order!W291,order!W$3:W$554,0),"")</f>
        <v/>
      </c>
      <c r="X291" s="4" t="str">
        <f ca="1">IFERROR(RANK(order!X291,order!X$3:X$554,0),"")</f>
        <v/>
      </c>
      <c r="Y291" s="10" t="str">
        <f ca="1">IFERROR(RANK(order!Y291,order!Y$3:Y$554,0),"")</f>
        <v/>
      </c>
      <c r="Z291" s="10" t="str">
        <f ca="1">IFERROR(RANK(order!Z291,order!Z$3:Z$554,0),"")</f>
        <v/>
      </c>
      <c r="AA291" s="10" t="str">
        <f ca="1">IFERROR(RANK(order!AA291,order!AA$3:AA$554,0),"")</f>
        <v/>
      </c>
      <c r="AB291" s="4" t="str">
        <f ca="1">IFERROR(RANK(order!AB291,order!AB$3:AB$554,0),"")</f>
        <v/>
      </c>
      <c r="AC291" s="4" t="str">
        <f ca="1">IFERROR(RANK(order!AC291,order!AC$3:AC$554,0),"")</f>
        <v/>
      </c>
      <c r="AD291" s="4" t="str">
        <f ca="1">IFERROR(RANK(order!AD291,order!AD$3:AD$554,0),"")</f>
        <v/>
      </c>
      <c r="AE291" s="10" t="str">
        <f ca="1">IFERROR(RANK(order!AE291,order!AE$3:AE$554,0),"")</f>
        <v/>
      </c>
      <c r="AF291" s="10" t="str">
        <f ca="1">IFERROR(RANK(order!AF291,order!AF$3:AF$554,0),"")</f>
        <v/>
      </c>
      <c r="AG291" s="10" t="str">
        <f ca="1">IFERROR(RANK(order!AG291,order!AG$3:AG$554,0),"")</f>
        <v/>
      </c>
      <c r="AH291" s="4" t="str">
        <f ca="1">IFERROR(RANK(order!AH291,order!AH$3:AH$554,0),"")</f>
        <v/>
      </c>
      <c r="AI291" s="4" t="str">
        <f ca="1">IFERROR(RANK(order!AI291,order!AI$3:AI$554,0),"")</f>
        <v/>
      </c>
      <c r="AJ291" s="4" t="str">
        <f ca="1">IFERROR(RANK(order!AJ291,order!AJ$3:AJ$554,0),"")</f>
        <v/>
      </c>
      <c r="AK291" s="10" t="str">
        <f ca="1">IFERROR(RANK(order!AK291,order!AK$3:AK$554,0),"")</f>
        <v/>
      </c>
      <c r="AL291" s="10" t="str">
        <f ca="1">IFERROR(RANK(order!AL291,order!AL$3:AL$554,0),"")</f>
        <v/>
      </c>
      <c r="AM291" s="10" t="str">
        <f ca="1">IFERROR(RANK(order!AM291,order!AM$3:AM$554,0),"")</f>
        <v/>
      </c>
      <c r="AN291" s="4" t="str">
        <f ca="1">IFERROR(RANK(order!AN291,order!AN$3:AN$554,0),"")</f>
        <v/>
      </c>
      <c r="AO291" s="4" t="str">
        <f ca="1">IFERROR(RANK(order!AO291,order!AO$3:AO$554,0),"")</f>
        <v/>
      </c>
      <c r="AP291" s="4" t="str">
        <f ca="1">IFERROR(RANK(order!AP291,order!AP$3:AP$554,0),"")</f>
        <v/>
      </c>
      <c r="AQ291" s="10" t="str">
        <f ca="1">IFERROR(RANK(order!AQ291,order!AQ$3:AQ$554,0),"")</f>
        <v/>
      </c>
      <c r="AR291" s="10" t="str">
        <f ca="1">IFERROR(RANK(order!AR291,order!AR$3:AR$554,0),"")</f>
        <v/>
      </c>
      <c r="AS291" s="10" t="str">
        <f ca="1">IFERROR(RANK(order!AS291,order!AS$3:AS$554,0),"")</f>
        <v/>
      </c>
      <c r="AT291" s="4" t="str">
        <f ca="1">IFERROR(RANK(order!AT291,order!AT$3:AT$554,0),"")</f>
        <v/>
      </c>
      <c r="AU291" s="4" t="str">
        <f ca="1">IFERROR(RANK(order!AU291,order!AU$3:AU$554,0),"")</f>
        <v/>
      </c>
      <c r="AV291" s="4" t="str">
        <f ca="1">IFERROR(RANK(order!AV291,order!AV$3:AV$554,0),"")</f>
        <v/>
      </c>
      <c r="AW291" s="10" t="str">
        <f ca="1">IFERROR(RANK(order!AW291,order!AW$3:AW$554,0),"")</f>
        <v/>
      </c>
      <c r="AX291" s="10" t="str">
        <f ca="1">IFERROR(RANK(order!AX291,order!AX$3:AX$554,0),"")</f>
        <v/>
      </c>
      <c r="AY291" s="10" t="str">
        <f ca="1">IFERROR(RANK(order!AY291,order!AY$3:AY$554,0),"")</f>
        <v/>
      </c>
      <c r="AZ291" s="4" t="str">
        <f ca="1">IFERROR(RANK(order!AZ291,order!AZ$3:AZ$554,0),"")</f>
        <v/>
      </c>
      <c r="BA291" s="4" t="str">
        <f ca="1">IFERROR(RANK(order!BA291,order!BA$3:BA$554,0),"")</f>
        <v/>
      </c>
      <c r="BB291" s="4" t="str">
        <f ca="1">IFERROR(RANK(order!BB291,order!BB$3:BB$554,0),"")</f>
        <v/>
      </c>
      <c r="BC291" s="10" t="str">
        <f ca="1">IFERROR(RANK(order!BC291,order!BC$3:BC$554,0),"")</f>
        <v/>
      </c>
      <c r="BD291" s="10" t="str">
        <f ca="1">IFERROR(RANK(order!BD291,order!BD$3:BD$554,0),"")</f>
        <v/>
      </c>
      <c r="BE291" s="10" t="str">
        <f ca="1">IFERROR(RANK(order!BE291,order!BE$3:BE$554,0),"")</f>
        <v/>
      </c>
      <c r="BF291" s="4" t="str">
        <f ca="1">IFERROR(RANK(order!BF291,order!BF$3:BF$554,0),"")</f>
        <v/>
      </c>
      <c r="BG291" s="4" t="str">
        <f ca="1">IFERROR(RANK(order!BG291,order!BG$3:BG$554,0),"")</f>
        <v/>
      </c>
      <c r="BH291" s="4" t="str">
        <f ca="1">IFERROR(RANK(order!BH291,order!BH$3:BH$554,0),"")</f>
        <v/>
      </c>
      <c r="BI291" s="10" t="str">
        <f ca="1">IFERROR(RANK(order!BI291,order!BI$3:BI$554,0),"")</f>
        <v/>
      </c>
      <c r="BJ291" s="10" t="str">
        <f ca="1">IFERROR(RANK(order!BJ291,order!BJ$3:BJ$554,0),"")</f>
        <v/>
      </c>
      <c r="BK291" s="10" t="str">
        <f ca="1">IFERROR(RANK(order!BK291,order!BK$3:BK$554,0),"")</f>
        <v/>
      </c>
      <c r="BL291" s="4" t="str">
        <f ca="1">IFERROR(RANK(order!BL291,order!BL$3:BL$554,0),"")</f>
        <v/>
      </c>
      <c r="BM291" s="4" t="str">
        <f ca="1">IFERROR(RANK(order!BM291,order!BM$3:BM$554,0),"")</f>
        <v/>
      </c>
      <c r="BN291" s="4" t="str">
        <f ca="1">IFERROR(RANK(order!BN291,order!BN$3:BN$554,0),"")</f>
        <v/>
      </c>
      <c r="BO291" s="10" t="str">
        <f ca="1">IFERROR(RANK(order!BO291,order!BO$3:BO$554,0),"")</f>
        <v/>
      </c>
      <c r="BP291" s="10" t="str">
        <f ca="1">IFERROR(RANK(order!BP291,order!BP$3:BP$554,0),"")</f>
        <v/>
      </c>
      <c r="BQ291" s="10" t="str">
        <f ca="1">IFERROR(RANK(order!BQ291,order!BQ$3:BQ$554,0),"")</f>
        <v/>
      </c>
      <c r="BR291" s="4" t="str">
        <f ca="1">IFERROR(RANK(order!BR291,order!BR$3:BR$554,0),"")</f>
        <v/>
      </c>
      <c r="BS291" s="4" t="str">
        <f ca="1">IFERROR(RANK(order!BS291,order!BS$3:BS$554,0),"")</f>
        <v/>
      </c>
      <c r="BT291" s="4" t="str">
        <f ca="1">IFERROR(RANK(order!BT291,order!BT$3:BT$554,0),"")</f>
        <v/>
      </c>
      <c r="BU291" s="95">
        <f t="shared" si="391"/>
        <v>289</v>
      </c>
      <c r="BV291" s="35" t="str">
        <f t="shared" si="392"/>
        <v>E1</v>
      </c>
      <c r="BW291" s="55">
        <f t="shared" ca="1" si="315"/>
        <v>0</v>
      </c>
      <c r="BX291" s="56" t="str">
        <f t="shared" ca="1" si="316"/>
        <v/>
      </c>
      <c r="BY291" s="56" t="str">
        <f t="shared" ca="1" si="317"/>
        <v/>
      </c>
      <c r="BZ291" s="57" t="str">
        <f t="shared" ca="1" si="318"/>
        <v/>
      </c>
      <c r="CA291" s="57" t="str">
        <f t="shared" ca="1" si="319"/>
        <v/>
      </c>
      <c r="CB291" s="58" t="str">
        <f t="shared" ca="1" si="320"/>
        <v/>
      </c>
      <c r="CC291" s="57" t="str">
        <f t="shared" ca="1" si="321"/>
        <v/>
      </c>
      <c r="CD291" s="57" t="str">
        <f t="shared" ca="1" si="322"/>
        <v/>
      </c>
      <c r="CE291" s="58" t="str">
        <f t="shared" ca="1" si="323"/>
        <v/>
      </c>
      <c r="CF291" s="59" t="str">
        <f t="shared" ca="1" si="324"/>
        <v/>
      </c>
      <c r="CG291" s="57" t="str">
        <f t="shared" ca="1" si="325"/>
        <v/>
      </c>
      <c r="CH291" s="57" t="str">
        <f t="shared" ca="1" si="326"/>
        <v/>
      </c>
      <c r="CI291" s="57" t="str">
        <f t="shared" ca="1" si="327"/>
        <v/>
      </c>
      <c r="CJ291" s="57" t="str">
        <f t="shared" ca="1" si="328"/>
        <v/>
      </c>
      <c r="CK291" s="57" t="str">
        <f t="shared" ca="1" si="329"/>
        <v/>
      </c>
      <c r="CL291" s="57" t="str">
        <f t="shared" ca="1" si="330"/>
        <v/>
      </c>
      <c r="CM291" s="57" t="str">
        <f t="shared" ca="1" si="331"/>
        <v/>
      </c>
      <c r="CN291" s="57" t="str">
        <f t="shared" ca="1" si="332"/>
        <v/>
      </c>
      <c r="CO291" s="57" t="str">
        <f t="shared" ca="1" si="333"/>
        <v/>
      </c>
      <c r="CP291" s="57" t="str">
        <f t="shared" ca="1" si="334"/>
        <v/>
      </c>
      <c r="CQ291" s="57" t="str">
        <f t="shared" ca="1" si="335"/>
        <v/>
      </c>
      <c r="CR291" s="57" t="str">
        <f t="shared" ca="1" si="336"/>
        <v/>
      </c>
      <c r="CS291" s="60" t="str">
        <f t="shared" ca="1" si="337"/>
        <v/>
      </c>
      <c r="CT291" s="60" t="str">
        <f t="shared" ca="1" si="338"/>
        <v/>
      </c>
      <c r="CU291" s="60" t="str">
        <f t="shared" ca="1" si="339"/>
        <v/>
      </c>
      <c r="CV291" s="60" t="str">
        <f t="shared" ca="1" si="340"/>
        <v/>
      </c>
      <c r="CW291" s="60" t="str">
        <f t="shared" ca="1" si="341"/>
        <v/>
      </c>
      <c r="CX291" s="60" t="str">
        <f t="shared" ca="1" si="342"/>
        <v/>
      </c>
      <c r="CY291" s="60" t="str">
        <f t="shared" ca="1" si="343"/>
        <v/>
      </c>
      <c r="CZ291" s="60" t="str">
        <f t="shared" ca="1" si="344"/>
        <v/>
      </c>
      <c r="DA291" s="65" t="str">
        <f t="shared" ca="1" si="345"/>
        <v/>
      </c>
      <c r="DB291" s="65" t="str">
        <f t="shared" ca="1" si="346"/>
        <v/>
      </c>
      <c r="DC291" s="65" t="str">
        <f t="shared" ca="1" si="347"/>
        <v/>
      </c>
      <c r="DD291" s="65" t="str">
        <f t="shared" ca="1" si="348"/>
        <v/>
      </c>
      <c r="DE291" s="65" t="str">
        <f t="shared" ca="1" si="349"/>
        <v/>
      </c>
      <c r="DF291" s="66" t="str">
        <f t="shared" ca="1" si="350"/>
        <v/>
      </c>
      <c r="DG291" s="66" t="str">
        <f t="shared" ca="1" si="351"/>
        <v/>
      </c>
      <c r="DH291" s="66" t="str">
        <f t="shared" ca="1" si="352"/>
        <v/>
      </c>
      <c r="DI291" s="66" t="str">
        <f t="shared" ca="1" si="353"/>
        <v/>
      </c>
      <c r="DJ291" s="66" t="str">
        <f t="shared" ca="1" si="354"/>
        <v/>
      </c>
      <c r="DK291" s="65" t="str">
        <f t="shared" ca="1" si="355"/>
        <v/>
      </c>
      <c r="DL291" s="65" t="str">
        <f t="shared" ca="1" si="356"/>
        <v/>
      </c>
      <c r="DM291" s="65" t="str">
        <f t="shared" ca="1" si="357"/>
        <v/>
      </c>
      <c r="DN291" s="65" t="str">
        <f t="shared" ca="1" si="358"/>
        <v/>
      </c>
      <c r="DO291" s="65" t="str">
        <f t="shared" ca="1" si="359"/>
        <v/>
      </c>
      <c r="DP291" s="65" t="str">
        <f t="shared" ca="1" si="360"/>
        <v/>
      </c>
      <c r="DQ291" s="65" t="str">
        <f t="shared" ca="1" si="361"/>
        <v/>
      </c>
      <c r="DR291" s="69" t="str">
        <f t="shared" ca="1" si="362"/>
        <v/>
      </c>
      <c r="DS291" s="69" t="str">
        <f t="shared" ca="1" si="363"/>
        <v/>
      </c>
      <c r="DT291" s="69" t="str">
        <f t="shared" ca="1" si="364"/>
        <v/>
      </c>
      <c r="DU291" s="69" t="str">
        <f t="shared" ca="1" si="365"/>
        <v/>
      </c>
      <c r="DV291" s="69" t="str">
        <f t="shared" ca="1" si="366"/>
        <v/>
      </c>
      <c r="DW291" s="69" t="str">
        <f t="shared" ca="1" si="367"/>
        <v/>
      </c>
      <c r="DX291" s="69" t="str">
        <f t="shared" ca="1" si="368"/>
        <v/>
      </c>
      <c r="DY291" s="69" t="str">
        <f t="shared" ca="1" si="369"/>
        <v/>
      </c>
      <c r="DZ291" s="72" t="str">
        <f t="shared" ca="1" si="370"/>
        <v/>
      </c>
      <c r="EA291" s="72" t="str">
        <f t="shared" ca="1" si="371"/>
        <v/>
      </c>
      <c r="EB291" s="72" t="str">
        <f t="shared" ca="1" si="372"/>
        <v/>
      </c>
      <c r="EC291" s="65" t="str">
        <f t="shared" ca="1" si="373"/>
        <v/>
      </c>
      <c r="ED291" s="65" t="str">
        <f t="shared" ca="1" si="374"/>
        <v/>
      </c>
      <c r="EE291" s="65" t="str">
        <f t="shared" ca="1" si="375"/>
        <v/>
      </c>
      <c r="EF291" s="65" t="str">
        <f t="shared" ca="1" si="376"/>
        <v/>
      </c>
      <c r="EG291" s="65" t="str">
        <f t="shared" ca="1" si="377"/>
        <v/>
      </c>
      <c r="EH291" s="65" t="str">
        <f t="shared" ca="1" si="378"/>
        <v/>
      </c>
      <c r="EI291" s="429" t="str">
        <f t="shared" ca="1" si="379"/>
        <v>No</v>
      </c>
      <c r="EJ291" s="428" t="str">
        <f t="shared" ca="1" si="380"/>
        <v/>
      </c>
      <c r="EK291" s="428" t="str">
        <f t="shared" ca="1" si="381"/>
        <v/>
      </c>
      <c r="EL291" s="65" t="str">
        <f t="shared" ca="1" si="382"/>
        <v/>
      </c>
      <c r="EM291" s="65" t="str">
        <f t="shared" ca="1" si="383"/>
        <v/>
      </c>
      <c r="EN291" s="65" t="str">
        <f t="shared" ca="1" si="384"/>
        <v/>
      </c>
      <c r="EO291" s="433" t="str">
        <f t="shared" ca="1" si="385"/>
        <v/>
      </c>
      <c r="EP291" s="433" t="str">
        <f t="shared" ca="1" si="386"/>
        <v/>
      </c>
      <c r="EQ291" s="433" t="str">
        <f t="shared" ca="1" si="387"/>
        <v/>
      </c>
      <c r="ER291" s="433" t="str">
        <f t="shared" ca="1" si="388"/>
        <v/>
      </c>
      <c r="ES291" s="433" t="str">
        <f t="shared" ca="1" si="389"/>
        <v/>
      </c>
      <c r="ET291" s="433" t="str">
        <f t="shared" ca="1" si="390"/>
        <v/>
      </c>
      <c r="EU291" s="433" t="str">
        <f ca="1">IF(OR(CO291="",CQ291=""),"",Discipline!$P$3*CO291+Discipline!$X$3*CQ291)</f>
        <v/>
      </c>
      <c r="EV291" s="433" t="str">
        <f ca="1">IF(OR(CP291="",CR291=""),"",Discipline!$P$3*CP291+Discipline!$X$3*CR291)</f>
        <v/>
      </c>
    </row>
    <row r="292" spans="1:152" x14ac:dyDescent="0.25">
      <c r="A292" s="10" t="str">
        <f ca="1">IFERROR(RANK(order!A292,order!A$3:A$554,0),"")</f>
        <v/>
      </c>
      <c r="B292" s="10" t="str">
        <f ca="1">IFERROR(RANK(order!B292,order!B$3:B$554,0),"")</f>
        <v/>
      </c>
      <c r="C292" s="10" t="str">
        <f ca="1">IFERROR(RANK(order!C292,order!C$3:C$554,0),"")</f>
        <v/>
      </c>
      <c r="D292" s="4" t="str">
        <f ca="1">IFERROR(RANK(order!D292,order!D$3:D$554,0),"")</f>
        <v/>
      </c>
      <c r="E292" s="4" t="str">
        <f ca="1">IFERROR(RANK(order!E292,order!E$3:E$554,0),"")</f>
        <v/>
      </c>
      <c r="F292" s="4" t="str">
        <f ca="1">IFERROR(RANK(order!F292,order!F$3:F$554,0),"")</f>
        <v/>
      </c>
      <c r="G292" s="10" t="str">
        <f ca="1">IFERROR(RANK(order!G292,order!G$3:G$554,0),"")</f>
        <v/>
      </c>
      <c r="H292" s="10" t="str">
        <f ca="1">IFERROR(RANK(order!H292,order!H$3:H$554,0),"")</f>
        <v/>
      </c>
      <c r="I292" s="10" t="str">
        <f ca="1">IFERROR(RANK(order!I292,order!I$3:I$554,0),"")</f>
        <v/>
      </c>
      <c r="J292" s="4" t="str">
        <f ca="1">IFERROR(RANK(order!J292,order!J$3:J$554,0),"")</f>
        <v/>
      </c>
      <c r="K292" s="4" t="str">
        <f ca="1">IFERROR(RANK(order!K292,order!K$3:K$554,0),"")</f>
        <v/>
      </c>
      <c r="L292" s="4" t="str">
        <f ca="1">IFERROR(RANK(order!L292,order!L$3:L$554,0),"")</f>
        <v/>
      </c>
      <c r="M292" s="10" t="str">
        <f ca="1">IFERROR(RANK(order!M292,order!M$3:M$554,0),"")</f>
        <v/>
      </c>
      <c r="N292" s="10" t="str">
        <f ca="1">IFERROR(RANK(order!N292,order!N$3:N$554,0),"")</f>
        <v/>
      </c>
      <c r="O292" s="10" t="str">
        <f ca="1">IFERROR(RANK(order!O292,order!O$3:O$554,0),"")</f>
        <v/>
      </c>
      <c r="P292" s="4" t="str">
        <f ca="1">IFERROR(RANK(order!P292,order!P$3:P$554,0),"")</f>
        <v/>
      </c>
      <c r="Q292" s="4" t="str">
        <f ca="1">IFERROR(RANK(order!Q292,order!Q$3:Q$554,0),"")</f>
        <v/>
      </c>
      <c r="R292" s="4" t="str">
        <f ca="1">IFERROR(RANK(order!R292,order!R$3:R$554,0),"")</f>
        <v/>
      </c>
      <c r="S292" s="10" t="str">
        <f ca="1">IFERROR(RANK(order!S292,order!S$3:S$554,0),"")</f>
        <v/>
      </c>
      <c r="T292" s="10" t="str">
        <f ca="1">IFERROR(RANK(order!T292,order!T$3:T$554,0),"")</f>
        <v/>
      </c>
      <c r="U292" s="10" t="str">
        <f ca="1">IFERROR(RANK(order!U292,order!U$3:U$554,0),"")</f>
        <v/>
      </c>
      <c r="V292" s="4" t="str">
        <f ca="1">IFERROR(RANK(order!V292,order!V$3:V$554,0),"")</f>
        <v/>
      </c>
      <c r="W292" s="4" t="str">
        <f ca="1">IFERROR(RANK(order!W292,order!W$3:W$554,0),"")</f>
        <v/>
      </c>
      <c r="X292" s="4" t="str">
        <f ca="1">IFERROR(RANK(order!X292,order!X$3:X$554,0),"")</f>
        <v/>
      </c>
      <c r="Y292" s="10" t="str">
        <f ca="1">IFERROR(RANK(order!Y292,order!Y$3:Y$554,0),"")</f>
        <v/>
      </c>
      <c r="Z292" s="10" t="str">
        <f ca="1">IFERROR(RANK(order!Z292,order!Z$3:Z$554,0),"")</f>
        <v/>
      </c>
      <c r="AA292" s="10" t="str">
        <f ca="1">IFERROR(RANK(order!AA292,order!AA$3:AA$554,0),"")</f>
        <v/>
      </c>
      <c r="AB292" s="4" t="str">
        <f ca="1">IFERROR(RANK(order!AB292,order!AB$3:AB$554,0),"")</f>
        <v/>
      </c>
      <c r="AC292" s="4" t="str">
        <f ca="1">IFERROR(RANK(order!AC292,order!AC$3:AC$554,0),"")</f>
        <v/>
      </c>
      <c r="AD292" s="4" t="str">
        <f ca="1">IFERROR(RANK(order!AD292,order!AD$3:AD$554,0),"")</f>
        <v/>
      </c>
      <c r="AE292" s="10" t="str">
        <f ca="1">IFERROR(RANK(order!AE292,order!AE$3:AE$554,0),"")</f>
        <v/>
      </c>
      <c r="AF292" s="10" t="str">
        <f ca="1">IFERROR(RANK(order!AF292,order!AF$3:AF$554,0),"")</f>
        <v/>
      </c>
      <c r="AG292" s="10" t="str">
        <f ca="1">IFERROR(RANK(order!AG292,order!AG$3:AG$554,0),"")</f>
        <v/>
      </c>
      <c r="AH292" s="4" t="str">
        <f ca="1">IFERROR(RANK(order!AH292,order!AH$3:AH$554,0),"")</f>
        <v/>
      </c>
      <c r="AI292" s="4" t="str">
        <f ca="1">IFERROR(RANK(order!AI292,order!AI$3:AI$554,0),"")</f>
        <v/>
      </c>
      <c r="AJ292" s="4" t="str">
        <f ca="1">IFERROR(RANK(order!AJ292,order!AJ$3:AJ$554,0),"")</f>
        <v/>
      </c>
      <c r="AK292" s="10" t="str">
        <f ca="1">IFERROR(RANK(order!AK292,order!AK$3:AK$554,0),"")</f>
        <v/>
      </c>
      <c r="AL292" s="10" t="str">
        <f ca="1">IFERROR(RANK(order!AL292,order!AL$3:AL$554,0),"")</f>
        <v/>
      </c>
      <c r="AM292" s="10" t="str">
        <f ca="1">IFERROR(RANK(order!AM292,order!AM$3:AM$554,0),"")</f>
        <v/>
      </c>
      <c r="AN292" s="4" t="str">
        <f ca="1">IFERROR(RANK(order!AN292,order!AN$3:AN$554,0),"")</f>
        <v/>
      </c>
      <c r="AO292" s="4" t="str">
        <f ca="1">IFERROR(RANK(order!AO292,order!AO$3:AO$554,0),"")</f>
        <v/>
      </c>
      <c r="AP292" s="4" t="str">
        <f ca="1">IFERROR(RANK(order!AP292,order!AP$3:AP$554,0),"")</f>
        <v/>
      </c>
      <c r="AQ292" s="10" t="str">
        <f ca="1">IFERROR(RANK(order!AQ292,order!AQ$3:AQ$554,0),"")</f>
        <v/>
      </c>
      <c r="AR292" s="10" t="str">
        <f ca="1">IFERROR(RANK(order!AR292,order!AR$3:AR$554,0),"")</f>
        <v/>
      </c>
      <c r="AS292" s="10" t="str">
        <f ca="1">IFERROR(RANK(order!AS292,order!AS$3:AS$554,0),"")</f>
        <v/>
      </c>
      <c r="AT292" s="4" t="str">
        <f ca="1">IFERROR(RANK(order!AT292,order!AT$3:AT$554,0),"")</f>
        <v/>
      </c>
      <c r="AU292" s="4" t="str">
        <f ca="1">IFERROR(RANK(order!AU292,order!AU$3:AU$554,0),"")</f>
        <v/>
      </c>
      <c r="AV292" s="4" t="str">
        <f ca="1">IFERROR(RANK(order!AV292,order!AV$3:AV$554,0),"")</f>
        <v/>
      </c>
      <c r="AW292" s="10" t="str">
        <f ca="1">IFERROR(RANK(order!AW292,order!AW$3:AW$554,0),"")</f>
        <v/>
      </c>
      <c r="AX292" s="10" t="str">
        <f ca="1">IFERROR(RANK(order!AX292,order!AX$3:AX$554,0),"")</f>
        <v/>
      </c>
      <c r="AY292" s="10" t="str">
        <f ca="1">IFERROR(RANK(order!AY292,order!AY$3:AY$554,0),"")</f>
        <v/>
      </c>
      <c r="AZ292" s="4" t="str">
        <f ca="1">IFERROR(RANK(order!AZ292,order!AZ$3:AZ$554,0),"")</f>
        <v/>
      </c>
      <c r="BA292" s="4" t="str">
        <f ca="1">IFERROR(RANK(order!BA292,order!BA$3:BA$554,0),"")</f>
        <v/>
      </c>
      <c r="BB292" s="4" t="str">
        <f ca="1">IFERROR(RANK(order!BB292,order!BB$3:BB$554,0),"")</f>
        <v/>
      </c>
      <c r="BC292" s="10" t="str">
        <f ca="1">IFERROR(RANK(order!BC292,order!BC$3:BC$554,0),"")</f>
        <v/>
      </c>
      <c r="BD292" s="10" t="str">
        <f ca="1">IFERROR(RANK(order!BD292,order!BD$3:BD$554,0),"")</f>
        <v/>
      </c>
      <c r="BE292" s="10" t="str">
        <f ca="1">IFERROR(RANK(order!BE292,order!BE$3:BE$554,0),"")</f>
        <v/>
      </c>
      <c r="BF292" s="4" t="str">
        <f ca="1">IFERROR(RANK(order!BF292,order!BF$3:BF$554,0),"")</f>
        <v/>
      </c>
      <c r="BG292" s="4" t="str">
        <f ca="1">IFERROR(RANK(order!BG292,order!BG$3:BG$554,0),"")</f>
        <v/>
      </c>
      <c r="BH292" s="4" t="str">
        <f ca="1">IFERROR(RANK(order!BH292,order!BH$3:BH$554,0),"")</f>
        <v/>
      </c>
      <c r="BI292" s="10" t="str">
        <f ca="1">IFERROR(RANK(order!BI292,order!BI$3:BI$554,0),"")</f>
        <v/>
      </c>
      <c r="BJ292" s="10" t="str">
        <f ca="1">IFERROR(RANK(order!BJ292,order!BJ$3:BJ$554,0),"")</f>
        <v/>
      </c>
      <c r="BK292" s="10" t="str">
        <f ca="1">IFERROR(RANK(order!BK292,order!BK$3:BK$554,0),"")</f>
        <v/>
      </c>
      <c r="BL292" s="4" t="str">
        <f ca="1">IFERROR(RANK(order!BL292,order!BL$3:BL$554,0),"")</f>
        <v/>
      </c>
      <c r="BM292" s="4" t="str">
        <f ca="1">IFERROR(RANK(order!BM292,order!BM$3:BM$554,0),"")</f>
        <v/>
      </c>
      <c r="BN292" s="4" t="str">
        <f ca="1">IFERROR(RANK(order!BN292,order!BN$3:BN$554,0),"")</f>
        <v/>
      </c>
      <c r="BO292" s="10" t="str">
        <f ca="1">IFERROR(RANK(order!BO292,order!BO$3:BO$554,0),"")</f>
        <v/>
      </c>
      <c r="BP292" s="10" t="str">
        <f ca="1">IFERROR(RANK(order!BP292,order!BP$3:BP$554,0),"")</f>
        <v/>
      </c>
      <c r="BQ292" s="10" t="str">
        <f ca="1">IFERROR(RANK(order!BQ292,order!BQ$3:BQ$554,0),"")</f>
        <v/>
      </c>
      <c r="BR292" s="4" t="str">
        <f ca="1">IFERROR(RANK(order!BR292,order!BR$3:BR$554,0),"")</f>
        <v/>
      </c>
      <c r="BS292" s="4" t="str">
        <f ca="1">IFERROR(RANK(order!BS292,order!BS$3:BS$554,0),"")</f>
        <v/>
      </c>
      <c r="BT292" s="4" t="str">
        <f ca="1">IFERROR(RANK(order!BT292,order!BT$3:BT$554,0),"")</f>
        <v/>
      </c>
      <c r="BU292" s="95">
        <f t="shared" si="391"/>
        <v>290</v>
      </c>
      <c r="BV292" s="35" t="str">
        <f t="shared" si="392"/>
        <v>E1</v>
      </c>
      <c r="BW292" s="55">
        <f t="shared" ca="1" si="315"/>
        <v>0</v>
      </c>
      <c r="BX292" s="56" t="str">
        <f t="shared" ca="1" si="316"/>
        <v/>
      </c>
      <c r="BY292" s="56" t="str">
        <f t="shared" ca="1" si="317"/>
        <v/>
      </c>
      <c r="BZ292" s="57" t="str">
        <f t="shared" ca="1" si="318"/>
        <v/>
      </c>
      <c r="CA292" s="57" t="str">
        <f t="shared" ca="1" si="319"/>
        <v/>
      </c>
      <c r="CB292" s="58" t="str">
        <f t="shared" ca="1" si="320"/>
        <v/>
      </c>
      <c r="CC292" s="57" t="str">
        <f t="shared" ca="1" si="321"/>
        <v/>
      </c>
      <c r="CD292" s="57" t="str">
        <f t="shared" ca="1" si="322"/>
        <v/>
      </c>
      <c r="CE292" s="58" t="str">
        <f t="shared" ca="1" si="323"/>
        <v/>
      </c>
      <c r="CF292" s="59" t="str">
        <f t="shared" ca="1" si="324"/>
        <v/>
      </c>
      <c r="CG292" s="57" t="str">
        <f t="shared" ca="1" si="325"/>
        <v/>
      </c>
      <c r="CH292" s="57" t="str">
        <f t="shared" ca="1" si="326"/>
        <v/>
      </c>
      <c r="CI292" s="57" t="str">
        <f t="shared" ca="1" si="327"/>
        <v/>
      </c>
      <c r="CJ292" s="57" t="str">
        <f t="shared" ca="1" si="328"/>
        <v/>
      </c>
      <c r="CK292" s="57" t="str">
        <f t="shared" ca="1" si="329"/>
        <v/>
      </c>
      <c r="CL292" s="57" t="str">
        <f t="shared" ca="1" si="330"/>
        <v/>
      </c>
      <c r="CM292" s="57" t="str">
        <f t="shared" ca="1" si="331"/>
        <v/>
      </c>
      <c r="CN292" s="57" t="str">
        <f t="shared" ca="1" si="332"/>
        <v/>
      </c>
      <c r="CO292" s="57" t="str">
        <f t="shared" ca="1" si="333"/>
        <v/>
      </c>
      <c r="CP292" s="57" t="str">
        <f t="shared" ca="1" si="334"/>
        <v/>
      </c>
      <c r="CQ292" s="57" t="str">
        <f t="shared" ca="1" si="335"/>
        <v/>
      </c>
      <c r="CR292" s="57" t="str">
        <f t="shared" ca="1" si="336"/>
        <v/>
      </c>
      <c r="CS292" s="60" t="str">
        <f t="shared" ca="1" si="337"/>
        <v/>
      </c>
      <c r="CT292" s="60" t="str">
        <f t="shared" ca="1" si="338"/>
        <v/>
      </c>
      <c r="CU292" s="60" t="str">
        <f t="shared" ca="1" si="339"/>
        <v/>
      </c>
      <c r="CV292" s="60" t="str">
        <f t="shared" ca="1" si="340"/>
        <v/>
      </c>
      <c r="CW292" s="60" t="str">
        <f t="shared" ca="1" si="341"/>
        <v/>
      </c>
      <c r="CX292" s="60" t="str">
        <f t="shared" ca="1" si="342"/>
        <v/>
      </c>
      <c r="CY292" s="60" t="str">
        <f t="shared" ca="1" si="343"/>
        <v/>
      </c>
      <c r="CZ292" s="60" t="str">
        <f t="shared" ca="1" si="344"/>
        <v/>
      </c>
      <c r="DA292" s="65" t="str">
        <f t="shared" ca="1" si="345"/>
        <v/>
      </c>
      <c r="DB292" s="65" t="str">
        <f t="shared" ca="1" si="346"/>
        <v/>
      </c>
      <c r="DC292" s="65" t="str">
        <f t="shared" ca="1" si="347"/>
        <v/>
      </c>
      <c r="DD292" s="65" t="str">
        <f t="shared" ca="1" si="348"/>
        <v/>
      </c>
      <c r="DE292" s="65" t="str">
        <f t="shared" ca="1" si="349"/>
        <v/>
      </c>
      <c r="DF292" s="66" t="str">
        <f t="shared" ca="1" si="350"/>
        <v/>
      </c>
      <c r="DG292" s="66" t="str">
        <f t="shared" ca="1" si="351"/>
        <v/>
      </c>
      <c r="DH292" s="66" t="str">
        <f t="shared" ca="1" si="352"/>
        <v/>
      </c>
      <c r="DI292" s="66" t="str">
        <f t="shared" ca="1" si="353"/>
        <v/>
      </c>
      <c r="DJ292" s="66" t="str">
        <f t="shared" ca="1" si="354"/>
        <v/>
      </c>
      <c r="DK292" s="65" t="str">
        <f t="shared" ca="1" si="355"/>
        <v/>
      </c>
      <c r="DL292" s="65" t="str">
        <f t="shared" ca="1" si="356"/>
        <v/>
      </c>
      <c r="DM292" s="65" t="str">
        <f t="shared" ca="1" si="357"/>
        <v/>
      </c>
      <c r="DN292" s="65" t="str">
        <f t="shared" ca="1" si="358"/>
        <v/>
      </c>
      <c r="DO292" s="65" t="str">
        <f t="shared" ca="1" si="359"/>
        <v/>
      </c>
      <c r="DP292" s="65" t="str">
        <f t="shared" ca="1" si="360"/>
        <v/>
      </c>
      <c r="DQ292" s="65" t="str">
        <f t="shared" ca="1" si="361"/>
        <v/>
      </c>
      <c r="DR292" s="69" t="str">
        <f t="shared" ca="1" si="362"/>
        <v/>
      </c>
      <c r="DS292" s="69" t="str">
        <f t="shared" ca="1" si="363"/>
        <v/>
      </c>
      <c r="DT292" s="69" t="str">
        <f t="shared" ca="1" si="364"/>
        <v/>
      </c>
      <c r="DU292" s="69" t="str">
        <f t="shared" ca="1" si="365"/>
        <v/>
      </c>
      <c r="DV292" s="69" t="str">
        <f t="shared" ca="1" si="366"/>
        <v/>
      </c>
      <c r="DW292" s="69" t="str">
        <f t="shared" ca="1" si="367"/>
        <v/>
      </c>
      <c r="DX292" s="69" t="str">
        <f t="shared" ca="1" si="368"/>
        <v/>
      </c>
      <c r="DY292" s="69" t="str">
        <f t="shared" ca="1" si="369"/>
        <v/>
      </c>
      <c r="DZ292" s="72" t="str">
        <f t="shared" ca="1" si="370"/>
        <v/>
      </c>
      <c r="EA292" s="72" t="str">
        <f t="shared" ca="1" si="371"/>
        <v/>
      </c>
      <c r="EB292" s="72" t="str">
        <f t="shared" ca="1" si="372"/>
        <v/>
      </c>
      <c r="EC292" s="65" t="str">
        <f t="shared" ca="1" si="373"/>
        <v/>
      </c>
      <c r="ED292" s="65" t="str">
        <f t="shared" ca="1" si="374"/>
        <v/>
      </c>
      <c r="EE292" s="65" t="str">
        <f t="shared" ca="1" si="375"/>
        <v/>
      </c>
      <c r="EF292" s="65" t="str">
        <f t="shared" ca="1" si="376"/>
        <v/>
      </c>
      <c r="EG292" s="65" t="str">
        <f t="shared" ca="1" si="377"/>
        <v/>
      </c>
      <c r="EH292" s="65" t="str">
        <f t="shared" ca="1" si="378"/>
        <v/>
      </c>
      <c r="EI292" s="429" t="str">
        <f t="shared" ca="1" si="379"/>
        <v>No</v>
      </c>
      <c r="EJ292" s="428" t="str">
        <f t="shared" ca="1" si="380"/>
        <v/>
      </c>
      <c r="EK292" s="428" t="str">
        <f t="shared" ca="1" si="381"/>
        <v/>
      </c>
      <c r="EL292" s="65" t="str">
        <f t="shared" ca="1" si="382"/>
        <v/>
      </c>
      <c r="EM292" s="65" t="str">
        <f t="shared" ca="1" si="383"/>
        <v/>
      </c>
      <c r="EN292" s="65" t="str">
        <f t="shared" ca="1" si="384"/>
        <v/>
      </c>
      <c r="EO292" s="433" t="str">
        <f t="shared" ca="1" si="385"/>
        <v/>
      </c>
      <c r="EP292" s="433" t="str">
        <f t="shared" ca="1" si="386"/>
        <v/>
      </c>
      <c r="EQ292" s="433" t="str">
        <f t="shared" ca="1" si="387"/>
        <v/>
      </c>
      <c r="ER292" s="433" t="str">
        <f t="shared" ca="1" si="388"/>
        <v/>
      </c>
      <c r="ES292" s="433" t="str">
        <f t="shared" ca="1" si="389"/>
        <v/>
      </c>
      <c r="ET292" s="433" t="str">
        <f t="shared" ca="1" si="390"/>
        <v/>
      </c>
      <c r="EU292" s="433" t="str">
        <f ca="1">IF(OR(CO292="",CQ292=""),"",Discipline!$P$3*CO292+Discipline!$X$3*CQ292)</f>
        <v/>
      </c>
      <c r="EV292" s="433" t="str">
        <f ca="1">IF(OR(CP292="",CR292=""),"",Discipline!$P$3*CP292+Discipline!$X$3*CR292)</f>
        <v/>
      </c>
    </row>
    <row r="293" spans="1:152" x14ac:dyDescent="0.25">
      <c r="A293" s="10" t="str">
        <f ca="1">IFERROR(RANK(order!A293,order!A$3:A$554,0),"")</f>
        <v/>
      </c>
      <c r="B293" s="10" t="str">
        <f ca="1">IFERROR(RANK(order!B293,order!B$3:B$554,0),"")</f>
        <v/>
      </c>
      <c r="C293" s="10" t="str">
        <f ca="1">IFERROR(RANK(order!C293,order!C$3:C$554,0),"")</f>
        <v/>
      </c>
      <c r="D293" s="4" t="str">
        <f ca="1">IFERROR(RANK(order!D293,order!D$3:D$554,0),"")</f>
        <v/>
      </c>
      <c r="E293" s="4" t="str">
        <f ca="1">IFERROR(RANK(order!E293,order!E$3:E$554,0),"")</f>
        <v/>
      </c>
      <c r="F293" s="4" t="str">
        <f ca="1">IFERROR(RANK(order!F293,order!F$3:F$554,0),"")</f>
        <v/>
      </c>
      <c r="G293" s="10" t="str">
        <f ca="1">IFERROR(RANK(order!G293,order!G$3:G$554,0),"")</f>
        <v/>
      </c>
      <c r="H293" s="10" t="str">
        <f ca="1">IFERROR(RANK(order!H293,order!H$3:H$554,0),"")</f>
        <v/>
      </c>
      <c r="I293" s="10" t="str">
        <f ca="1">IFERROR(RANK(order!I293,order!I$3:I$554,0),"")</f>
        <v/>
      </c>
      <c r="J293" s="4" t="str">
        <f ca="1">IFERROR(RANK(order!J293,order!J$3:J$554,0),"")</f>
        <v/>
      </c>
      <c r="K293" s="4" t="str">
        <f ca="1">IFERROR(RANK(order!K293,order!K$3:K$554,0),"")</f>
        <v/>
      </c>
      <c r="L293" s="4" t="str">
        <f ca="1">IFERROR(RANK(order!L293,order!L$3:L$554,0),"")</f>
        <v/>
      </c>
      <c r="M293" s="10" t="str">
        <f ca="1">IFERROR(RANK(order!M293,order!M$3:M$554,0),"")</f>
        <v/>
      </c>
      <c r="N293" s="10" t="str">
        <f ca="1">IFERROR(RANK(order!N293,order!N$3:N$554,0),"")</f>
        <v/>
      </c>
      <c r="O293" s="10" t="str">
        <f ca="1">IFERROR(RANK(order!O293,order!O$3:O$554,0),"")</f>
        <v/>
      </c>
      <c r="P293" s="4" t="str">
        <f ca="1">IFERROR(RANK(order!P293,order!P$3:P$554,0),"")</f>
        <v/>
      </c>
      <c r="Q293" s="4" t="str">
        <f ca="1">IFERROR(RANK(order!Q293,order!Q$3:Q$554,0),"")</f>
        <v/>
      </c>
      <c r="R293" s="4" t="str">
        <f ca="1">IFERROR(RANK(order!R293,order!R$3:R$554,0),"")</f>
        <v/>
      </c>
      <c r="S293" s="10" t="str">
        <f ca="1">IFERROR(RANK(order!S293,order!S$3:S$554,0),"")</f>
        <v/>
      </c>
      <c r="T293" s="10" t="str">
        <f ca="1">IFERROR(RANK(order!T293,order!T$3:T$554,0),"")</f>
        <v/>
      </c>
      <c r="U293" s="10" t="str">
        <f ca="1">IFERROR(RANK(order!U293,order!U$3:U$554,0),"")</f>
        <v/>
      </c>
      <c r="V293" s="4" t="str">
        <f ca="1">IFERROR(RANK(order!V293,order!V$3:V$554,0),"")</f>
        <v/>
      </c>
      <c r="W293" s="4" t="str">
        <f ca="1">IFERROR(RANK(order!W293,order!W$3:W$554,0),"")</f>
        <v/>
      </c>
      <c r="X293" s="4" t="str">
        <f ca="1">IFERROR(RANK(order!X293,order!X$3:X$554,0),"")</f>
        <v/>
      </c>
      <c r="Y293" s="10" t="str">
        <f ca="1">IFERROR(RANK(order!Y293,order!Y$3:Y$554,0),"")</f>
        <v/>
      </c>
      <c r="Z293" s="10" t="str">
        <f ca="1">IFERROR(RANK(order!Z293,order!Z$3:Z$554,0),"")</f>
        <v/>
      </c>
      <c r="AA293" s="10" t="str">
        <f ca="1">IFERROR(RANK(order!AA293,order!AA$3:AA$554,0),"")</f>
        <v/>
      </c>
      <c r="AB293" s="4" t="str">
        <f ca="1">IFERROR(RANK(order!AB293,order!AB$3:AB$554,0),"")</f>
        <v/>
      </c>
      <c r="AC293" s="4" t="str">
        <f ca="1">IFERROR(RANK(order!AC293,order!AC$3:AC$554,0),"")</f>
        <v/>
      </c>
      <c r="AD293" s="4" t="str">
        <f ca="1">IFERROR(RANK(order!AD293,order!AD$3:AD$554,0),"")</f>
        <v/>
      </c>
      <c r="AE293" s="10" t="str">
        <f ca="1">IFERROR(RANK(order!AE293,order!AE$3:AE$554,0),"")</f>
        <v/>
      </c>
      <c r="AF293" s="10" t="str">
        <f ca="1">IFERROR(RANK(order!AF293,order!AF$3:AF$554,0),"")</f>
        <v/>
      </c>
      <c r="AG293" s="10" t="str">
        <f ca="1">IFERROR(RANK(order!AG293,order!AG$3:AG$554,0),"")</f>
        <v/>
      </c>
      <c r="AH293" s="4" t="str">
        <f ca="1">IFERROR(RANK(order!AH293,order!AH$3:AH$554,0),"")</f>
        <v/>
      </c>
      <c r="AI293" s="4" t="str">
        <f ca="1">IFERROR(RANK(order!AI293,order!AI$3:AI$554,0),"")</f>
        <v/>
      </c>
      <c r="AJ293" s="4" t="str">
        <f ca="1">IFERROR(RANK(order!AJ293,order!AJ$3:AJ$554,0),"")</f>
        <v/>
      </c>
      <c r="AK293" s="10" t="str">
        <f ca="1">IFERROR(RANK(order!AK293,order!AK$3:AK$554,0),"")</f>
        <v/>
      </c>
      <c r="AL293" s="10" t="str">
        <f ca="1">IFERROR(RANK(order!AL293,order!AL$3:AL$554,0),"")</f>
        <v/>
      </c>
      <c r="AM293" s="10" t="str">
        <f ca="1">IFERROR(RANK(order!AM293,order!AM$3:AM$554,0),"")</f>
        <v/>
      </c>
      <c r="AN293" s="4" t="str">
        <f ca="1">IFERROR(RANK(order!AN293,order!AN$3:AN$554,0),"")</f>
        <v/>
      </c>
      <c r="AO293" s="4" t="str">
        <f ca="1">IFERROR(RANK(order!AO293,order!AO$3:AO$554,0),"")</f>
        <v/>
      </c>
      <c r="AP293" s="4" t="str">
        <f ca="1">IFERROR(RANK(order!AP293,order!AP$3:AP$554,0),"")</f>
        <v/>
      </c>
      <c r="AQ293" s="10" t="str">
        <f ca="1">IFERROR(RANK(order!AQ293,order!AQ$3:AQ$554,0),"")</f>
        <v/>
      </c>
      <c r="AR293" s="10" t="str">
        <f ca="1">IFERROR(RANK(order!AR293,order!AR$3:AR$554,0),"")</f>
        <v/>
      </c>
      <c r="AS293" s="10" t="str">
        <f ca="1">IFERROR(RANK(order!AS293,order!AS$3:AS$554,0),"")</f>
        <v/>
      </c>
      <c r="AT293" s="4" t="str">
        <f ca="1">IFERROR(RANK(order!AT293,order!AT$3:AT$554,0),"")</f>
        <v/>
      </c>
      <c r="AU293" s="4" t="str">
        <f ca="1">IFERROR(RANK(order!AU293,order!AU$3:AU$554,0),"")</f>
        <v/>
      </c>
      <c r="AV293" s="4" t="str">
        <f ca="1">IFERROR(RANK(order!AV293,order!AV$3:AV$554,0),"")</f>
        <v/>
      </c>
      <c r="AW293" s="10" t="str">
        <f ca="1">IFERROR(RANK(order!AW293,order!AW$3:AW$554,0),"")</f>
        <v/>
      </c>
      <c r="AX293" s="10" t="str">
        <f ca="1">IFERROR(RANK(order!AX293,order!AX$3:AX$554,0),"")</f>
        <v/>
      </c>
      <c r="AY293" s="10" t="str">
        <f ca="1">IFERROR(RANK(order!AY293,order!AY$3:AY$554,0),"")</f>
        <v/>
      </c>
      <c r="AZ293" s="4" t="str">
        <f ca="1">IFERROR(RANK(order!AZ293,order!AZ$3:AZ$554,0),"")</f>
        <v/>
      </c>
      <c r="BA293" s="4" t="str">
        <f ca="1">IFERROR(RANK(order!BA293,order!BA$3:BA$554,0),"")</f>
        <v/>
      </c>
      <c r="BB293" s="4" t="str">
        <f ca="1">IFERROR(RANK(order!BB293,order!BB$3:BB$554,0),"")</f>
        <v/>
      </c>
      <c r="BC293" s="10" t="str">
        <f ca="1">IFERROR(RANK(order!BC293,order!BC$3:BC$554,0),"")</f>
        <v/>
      </c>
      <c r="BD293" s="10" t="str">
        <f ca="1">IFERROR(RANK(order!BD293,order!BD$3:BD$554,0),"")</f>
        <v/>
      </c>
      <c r="BE293" s="10" t="str">
        <f ca="1">IFERROR(RANK(order!BE293,order!BE$3:BE$554,0),"")</f>
        <v/>
      </c>
      <c r="BF293" s="4" t="str">
        <f ca="1">IFERROR(RANK(order!BF293,order!BF$3:BF$554,0),"")</f>
        <v/>
      </c>
      <c r="BG293" s="4" t="str">
        <f ca="1">IFERROR(RANK(order!BG293,order!BG$3:BG$554,0),"")</f>
        <v/>
      </c>
      <c r="BH293" s="4" t="str">
        <f ca="1">IFERROR(RANK(order!BH293,order!BH$3:BH$554,0),"")</f>
        <v/>
      </c>
      <c r="BI293" s="10" t="str">
        <f ca="1">IFERROR(RANK(order!BI293,order!BI$3:BI$554,0),"")</f>
        <v/>
      </c>
      <c r="BJ293" s="10" t="str">
        <f ca="1">IFERROR(RANK(order!BJ293,order!BJ$3:BJ$554,0),"")</f>
        <v/>
      </c>
      <c r="BK293" s="10" t="str">
        <f ca="1">IFERROR(RANK(order!BK293,order!BK$3:BK$554,0),"")</f>
        <v/>
      </c>
      <c r="BL293" s="4" t="str">
        <f ca="1">IFERROR(RANK(order!BL293,order!BL$3:BL$554,0),"")</f>
        <v/>
      </c>
      <c r="BM293" s="4" t="str">
        <f ca="1">IFERROR(RANK(order!BM293,order!BM$3:BM$554,0),"")</f>
        <v/>
      </c>
      <c r="BN293" s="4" t="str">
        <f ca="1">IFERROR(RANK(order!BN293,order!BN$3:BN$554,0),"")</f>
        <v/>
      </c>
      <c r="BO293" s="10" t="str">
        <f ca="1">IFERROR(RANK(order!BO293,order!BO$3:BO$554,0),"")</f>
        <v/>
      </c>
      <c r="BP293" s="10" t="str">
        <f ca="1">IFERROR(RANK(order!BP293,order!BP$3:BP$554,0),"")</f>
        <v/>
      </c>
      <c r="BQ293" s="10" t="str">
        <f ca="1">IFERROR(RANK(order!BQ293,order!BQ$3:BQ$554,0),"")</f>
        <v/>
      </c>
      <c r="BR293" s="4" t="str">
        <f ca="1">IFERROR(RANK(order!BR293,order!BR$3:BR$554,0),"")</f>
        <v/>
      </c>
      <c r="BS293" s="4" t="str">
        <f ca="1">IFERROR(RANK(order!BS293,order!BS$3:BS$554,0),"")</f>
        <v/>
      </c>
      <c r="BT293" s="4" t="str">
        <f ca="1">IFERROR(RANK(order!BT293,order!BT$3:BT$554,0),"")</f>
        <v/>
      </c>
      <c r="BU293" s="95">
        <f t="shared" si="391"/>
        <v>291</v>
      </c>
      <c r="BV293" s="35" t="str">
        <f t="shared" si="392"/>
        <v>E1</v>
      </c>
      <c r="BW293" s="55">
        <f t="shared" ca="1" si="315"/>
        <v>0</v>
      </c>
      <c r="BX293" s="56" t="str">
        <f t="shared" ca="1" si="316"/>
        <v/>
      </c>
      <c r="BY293" s="56" t="str">
        <f t="shared" ca="1" si="317"/>
        <v/>
      </c>
      <c r="BZ293" s="57" t="str">
        <f t="shared" ca="1" si="318"/>
        <v/>
      </c>
      <c r="CA293" s="57" t="str">
        <f t="shared" ca="1" si="319"/>
        <v/>
      </c>
      <c r="CB293" s="58" t="str">
        <f t="shared" ca="1" si="320"/>
        <v/>
      </c>
      <c r="CC293" s="57" t="str">
        <f t="shared" ca="1" si="321"/>
        <v/>
      </c>
      <c r="CD293" s="57" t="str">
        <f t="shared" ca="1" si="322"/>
        <v/>
      </c>
      <c r="CE293" s="58" t="str">
        <f t="shared" ca="1" si="323"/>
        <v/>
      </c>
      <c r="CF293" s="59" t="str">
        <f t="shared" ca="1" si="324"/>
        <v/>
      </c>
      <c r="CG293" s="57" t="str">
        <f t="shared" ca="1" si="325"/>
        <v/>
      </c>
      <c r="CH293" s="57" t="str">
        <f t="shared" ca="1" si="326"/>
        <v/>
      </c>
      <c r="CI293" s="57" t="str">
        <f t="shared" ca="1" si="327"/>
        <v/>
      </c>
      <c r="CJ293" s="57" t="str">
        <f t="shared" ca="1" si="328"/>
        <v/>
      </c>
      <c r="CK293" s="57" t="str">
        <f t="shared" ca="1" si="329"/>
        <v/>
      </c>
      <c r="CL293" s="57" t="str">
        <f t="shared" ca="1" si="330"/>
        <v/>
      </c>
      <c r="CM293" s="57" t="str">
        <f t="shared" ca="1" si="331"/>
        <v/>
      </c>
      <c r="CN293" s="57" t="str">
        <f t="shared" ca="1" si="332"/>
        <v/>
      </c>
      <c r="CO293" s="57" t="str">
        <f t="shared" ca="1" si="333"/>
        <v/>
      </c>
      <c r="CP293" s="57" t="str">
        <f t="shared" ca="1" si="334"/>
        <v/>
      </c>
      <c r="CQ293" s="57" t="str">
        <f t="shared" ca="1" si="335"/>
        <v/>
      </c>
      <c r="CR293" s="57" t="str">
        <f t="shared" ca="1" si="336"/>
        <v/>
      </c>
      <c r="CS293" s="60" t="str">
        <f t="shared" ca="1" si="337"/>
        <v/>
      </c>
      <c r="CT293" s="60" t="str">
        <f t="shared" ca="1" si="338"/>
        <v/>
      </c>
      <c r="CU293" s="60" t="str">
        <f t="shared" ca="1" si="339"/>
        <v/>
      </c>
      <c r="CV293" s="60" t="str">
        <f t="shared" ca="1" si="340"/>
        <v/>
      </c>
      <c r="CW293" s="60" t="str">
        <f t="shared" ca="1" si="341"/>
        <v/>
      </c>
      <c r="CX293" s="60" t="str">
        <f t="shared" ca="1" si="342"/>
        <v/>
      </c>
      <c r="CY293" s="60" t="str">
        <f t="shared" ca="1" si="343"/>
        <v/>
      </c>
      <c r="CZ293" s="60" t="str">
        <f t="shared" ca="1" si="344"/>
        <v/>
      </c>
      <c r="DA293" s="65" t="str">
        <f t="shared" ca="1" si="345"/>
        <v/>
      </c>
      <c r="DB293" s="65" t="str">
        <f t="shared" ca="1" si="346"/>
        <v/>
      </c>
      <c r="DC293" s="65" t="str">
        <f t="shared" ca="1" si="347"/>
        <v/>
      </c>
      <c r="DD293" s="65" t="str">
        <f t="shared" ca="1" si="348"/>
        <v/>
      </c>
      <c r="DE293" s="65" t="str">
        <f t="shared" ca="1" si="349"/>
        <v/>
      </c>
      <c r="DF293" s="66" t="str">
        <f t="shared" ca="1" si="350"/>
        <v/>
      </c>
      <c r="DG293" s="66" t="str">
        <f t="shared" ca="1" si="351"/>
        <v/>
      </c>
      <c r="DH293" s="66" t="str">
        <f t="shared" ca="1" si="352"/>
        <v/>
      </c>
      <c r="DI293" s="66" t="str">
        <f t="shared" ca="1" si="353"/>
        <v/>
      </c>
      <c r="DJ293" s="66" t="str">
        <f t="shared" ca="1" si="354"/>
        <v/>
      </c>
      <c r="DK293" s="65" t="str">
        <f t="shared" ca="1" si="355"/>
        <v/>
      </c>
      <c r="DL293" s="65" t="str">
        <f t="shared" ca="1" si="356"/>
        <v/>
      </c>
      <c r="DM293" s="65" t="str">
        <f t="shared" ca="1" si="357"/>
        <v/>
      </c>
      <c r="DN293" s="65" t="str">
        <f t="shared" ca="1" si="358"/>
        <v/>
      </c>
      <c r="DO293" s="65" t="str">
        <f t="shared" ca="1" si="359"/>
        <v/>
      </c>
      <c r="DP293" s="65" t="str">
        <f t="shared" ca="1" si="360"/>
        <v/>
      </c>
      <c r="DQ293" s="65" t="str">
        <f t="shared" ca="1" si="361"/>
        <v/>
      </c>
      <c r="DR293" s="69" t="str">
        <f t="shared" ca="1" si="362"/>
        <v/>
      </c>
      <c r="DS293" s="69" t="str">
        <f t="shared" ca="1" si="363"/>
        <v/>
      </c>
      <c r="DT293" s="69" t="str">
        <f t="shared" ca="1" si="364"/>
        <v/>
      </c>
      <c r="DU293" s="69" t="str">
        <f t="shared" ca="1" si="365"/>
        <v/>
      </c>
      <c r="DV293" s="69" t="str">
        <f t="shared" ca="1" si="366"/>
        <v/>
      </c>
      <c r="DW293" s="69" t="str">
        <f t="shared" ca="1" si="367"/>
        <v/>
      </c>
      <c r="DX293" s="69" t="str">
        <f t="shared" ca="1" si="368"/>
        <v/>
      </c>
      <c r="DY293" s="69" t="str">
        <f t="shared" ca="1" si="369"/>
        <v/>
      </c>
      <c r="DZ293" s="72" t="str">
        <f t="shared" ca="1" si="370"/>
        <v/>
      </c>
      <c r="EA293" s="72" t="str">
        <f t="shared" ca="1" si="371"/>
        <v/>
      </c>
      <c r="EB293" s="72" t="str">
        <f t="shared" ca="1" si="372"/>
        <v/>
      </c>
      <c r="EC293" s="65" t="str">
        <f t="shared" ca="1" si="373"/>
        <v/>
      </c>
      <c r="ED293" s="65" t="str">
        <f t="shared" ca="1" si="374"/>
        <v/>
      </c>
      <c r="EE293" s="65" t="str">
        <f t="shared" ca="1" si="375"/>
        <v/>
      </c>
      <c r="EF293" s="65" t="str">
        <f t="shared" ca="1" si="376"/>
        <v/>
      </c>
      <c r="EG293" s="65" t="str">
        <f t="shared" ca="1" si="377"/>
        <v/>
      </c>
      <c r="EH293" s="65" t="str">
        <f t="shared" ca="1" si="378"/>
        <v/>
      </c>
      <c r="EI293" s="429" t="str">
        <f t="shared" ca="1" si="379"/>
        <v>No</v>
      </c>
      <c r="EJ293" s="428" t="str">
        <f t="shared" ca="1" si="380"/>
        <v/>
      </c>
      <c r="EK293" s="428" t="str">
        <f t="shared" ca="1" si="381"/>
        <v/>
      </c>
      <c r="EL293" s="65" t="str">
        <f t="shared" ca="1" si="382"/>
        <v/>
      </c>
      <c r="EM293" s="65" t="str">
        <f t="shared" ca="1" si="383"/>
        <v/>
      </c>
      <c r="EN293" s="65" t="str">
        <f t="shared" ca="1" si="384"/>
        <v/>
      </c>
      <c r="EO293" s="433" t="str">
        <f t="shared" ca="1" si="385"/>
        <v/>
      </c>
      <c r="EP293" s="433" t="str">
        <f t="shared" ca="1" si="386"/>
        <v/>
      </c>
      <c r="EQ293" s="433" t="str">
        <f t="shared" ca="1" si="387"/>
        <v/>
      </c>
      <c r="ER293" s="433" t="str">
        <f t="shared" ca="1" si="388"/>
        <v/>
      </c>
      <c r="ES293" s="433" t="str">
        <f t="shared" ca="1" si="389"/>
        <v/>
      </c>
      <c r="ET293" s="433" t="str">
        <f t="shared" ca="1" si="390"/>
        <v/>
      </c>
      <c r="EU293" s="433" t="str">
        <f ca="1">IF(OR(CO293="",CQ293=""),"",Discipline!$P$3*CO293+Discipline!$X$3*CQ293)</f>
        <v/>
      </c>
      <c r="EV293" s="433" t="str">
        <f ca="1">IF(OR(CP293="",CR293=""),"",Discipline!$P$3*CP293+Discipline!$X$3*CR293)</f>
        <v/>
      </c>
    </row>
    <row r="294" spans="1:152" x14ac:dyDescent="0.25">
      <c r="A294" s="10" t="str">
        <f ca="1">IFERROR(RANK(order!A294,order!A$3:A$554,0),"")</f>
        <v/>
      </c>
      <c r="B294" s="10" t="str">
        <f ca="1">IFERROR(RANK(order!B294,order!B$3:B$554,0),"")</f>
        <v/>
      </c>
      <c r="C294" s="10" t="str">
        <f ca="1">IFERROR(RANK(order!C294,order!C$3:C$554,0),"")</f>
        <v/>
      </c>
      <c r="D294" s="4" t="str">
        <f ca="1">IFERROR(RANK(order!D294,order!D$3:D$554,0),"")</f>
        <v/>
      </c>
      <c r="E294" s="4" t="str">
        <f ca="1">IFERROR(RANK(order!E294,order!E$3:E$554,0),"")</f>
        <v/>
      </c>
      <c r="F294" s="4" t="str">
        <f ca="1">IFERROR(RANK(order!F294,order!F$3:F$554,0),"")</f>
        <v/>
      </c>
      <c r="G294" s="10" t="str">
        <f ca="1">IFERROR(RANK(order!G294,order!G$3:G$554,0),"")</f>
        <v/>
      </c>
      <c r="H294" s="10" t="str">
        <f ca="1">IFERROR(RANK(order!H294,order!H$3:H$554,0),"")</f>
        <v/>
      </c>
      <c r="I294" s="10" t="str">
        <f ca="1">IFERROR(RANK(order!I294,order!I$3:I$554,0),"")</f>
        <v/>
      </c>
      <c r="J294" s="4" t="str">
        <f ca="1">IFERROR(RANK(order!J294,order!J$3:J$554,0),"")</f>
        <v/>
      </c>
      <c r="K294" s="4" t="str">
        <f ca="1">IFERROR(RANK(order!K294,order!K$3:K$554,0),"")</f>
        <v/>
      </c>
      <c r="L294" s="4" t="str">
        <f ca="1">IFERROR(RANK(order!L294,order!L$3:L$554,0),"")</f>
        <v/>
      </c>
      <c r="M294" s="10" t="str">
        <f ca="1">IFERROR(RANK(order!M294,order!M$3:M$554,0),"")</f>
        <v/>
      </c>
      <c r="N294" s="10" t="str">
        <f ca="1">IFERROR(RANK(order!N294,order!N$3:N$554,0),"")</f>
        <v/>
      </c>
      <c r="O294" s="10" t="str">
        <f ca="1">IFERROR(RANK(order!O294,order!O$3:O$554,0),"")</f>
        <v/>
      </c>
      <c r="P294" s="4" t="str">
        <f ca="1">IFERROR(RANK(order!P294,order!P$3:P$554,0),"")</f>
        <v/>
      </c>
      <c r="Q294" s="4" t="str">
        <f ca="1">IFERROR(RANK(order!Q294,order!Q$3:Q$554,0),"")</f>
        <v/>
      </c>
      <c r="R294" s="4" t="str">
        <f ca="1">IFERROR(RANK(order!R294,order!R$3:R$554,0),"")</f>
        <v/>
      </c>
      <c r="S294" s="10" t="str">
        <f ca="1">IFERROR(RANK(order!S294,order!S$3:S$554,0),"")</f>
        <v/>
      </c>
      <c r="T294" s="10" t="str">
        <f ca="1">IFERROR(RANK(order!T294,order!T$3:T$554,0),"")</f>
        <v/>
      </c>
      <c r="U294" s="10" t="str">
        <f ca="1">IFERROR(RANK(order!U294,order!U$3:U$554,0),"")</f>
        <v/>
      </c>
      <c r="V294" s="4" t="str">
        <f ca="1">IFERROR(RANK(order!V294,order!V$3:V$554,0),"")</f>
        <v/>
      </c>
      <c r="W294" s="4" t="str">
        <f ca="1">IFERROR(RANK(order!W294,order!W$3:W$554,0),"")</f>
        <v/>
      </c>
      <c r="X294" s="4" t="str">
        <f ca="1">IFERROR(RANK(order!X294,order!X$3:X$554,0),"")</f>
        <v/>
      </c>
      <c r="Y294" s="10" t="str">
        <f ca="1">IFERROR(RANK(order!Y294,order!Y$3:Y$554,0),"")</f>
        <v/>
      </c>
      <c r="Z294" s="10" t="str">
        <f ca="1">IFERROR(RANK(order!Z294,order!Z$3:Z$554,0),"")</f>
        <v/>
      </c>
      <c r="AA294" s="10" t="str">
        <f ca="1">IFERROR(RANK(order!AA294,order!AA$3:AA$554,0),"")</f>
        <v/>
      </c>
      <c r="AB294" s="4" t="str">
        <f ca="1">IFERROR(RANK(order!AB294,order!AB$3:AB$554,0),"")</f>
        <v/>
      </c>
      <c r="AC294" s="4" t="str">
        <f ca="1">IFERROR(RANK(order!AC294,order!AC$3:AC$554,0),"")</f>
        <v/>
      </c>
      <c r="AD294" s="4" t="str">
        <f ca="1">IFERROR(RANK(order!AD294,order!AD$3:AD$554,0),"")</f>
        <v/>
      </c>
      <c r="AE294" s="10" t="str">
        <f ca="1">IFERROR(RANK(order!AE294,order!AE$3:AE$554,0),"")</f>
        <v/>
      </c>
      <c r="AF294" s="10" t="str">
        <f ca="1">IFERROR(RANK(order!AF294,order!AF$3:AF$554,0),"")</f>
        <v/>
      </c>
      <c r="AG294" s="10" t="str">
        <f ca="1">IFERROR(RANK(order!AG294,order!AG$3:AG$554,0),"")</f>
        <v/>
      </c>
      <c r="AH294" s="4" t="str">
        <f ca="1">IFERROR(RANK(order!AH294,order!AH$3:AH$554,0),"")</f>
        <v/>
      </c>
      <c r="AI294" s="4" t="str">
        <f ca="1">IFERROR(RANK(order!AI294,order!AI$3:AI$554,0),"")</f>
        <v/>
      </c>
      <c r="AJ294" s="4" t="str">
        <f ca="1">IFERROR(RANK(order!AJ294,order!AJ$3:AJ$554,0),"")</f>
        <v/>
      </c>
      <c r="AK294" s="10" t="str">
        <f ca="1">IFERROR(RANK(order!AK294,order!AK$3:AK$554,0),"")</f>
        <v/>
      </c>
      <c r="AL294" s="10" t="str">
        <f ca="1">IFERROR(RANK(order!AL294,order!AL$3:AL$554,0),"")</f>
        <v/>
      </c>
      <c r="AM294" s="10" t="str">
        <f ca="1">IFERROR(RANK(order!AM294,order!AM$3:AM$554,0),"")</f>
        <v/>
      </c>
      <c r="AN294" s="4" t="str">
        <f ca="1">IFERROR(RANK(order!AN294,order!AN$3:AN$554,0),"")</f>
        <v/>
      </c>
      <c r="AO294" s="4" t="str">
        <f ca="1">IFERROR(RANK(order!AO294,order!AO$3:AO$554,0),"")</f>
        <v/>
      </c>
      <c r="AP294" s="4" t="str">
        <f ca="1">IFERROR(RANK(order!AP294,order!AP$3:AP$554,0),"")</f>
        <v/>
      </c>
      <c r="AQ294" s="10" t="str">
        <f ca="1">IFERROR(RANK(order!AQ294,order!AQ$3:AQ$554,0),"")</f>
        <v/>
      </c>
      <c r="AR294" s="10" t="str">
        <f ca="1">IFERROR(RANK(order!AR294,order!AR$3:AR$554,0),"")</f>
        <v/>
      </c>
      <c r="AS294" s="10" t="str">
        <f ca="1">IFERROR(RANK(order!AS294,order!AS$3:AS$554,0),"")</f>
        <v/>
      </c>
      <c r="AT294" s="4" t="str">
        <f ca="1">IFERROR(RANK(order!AT294,order!AT$3:AT$554,0),"")</f>
        <v/>
      </c>
      <c r="AU294" s="4" t="str">
        <f ca="1">IFERROR(RANK(order!AU294,order!AU$3:AU$554,0),"")</f>
        <v/>
      </c>
      <c r="AV294" s="4" t="str">
        <f ca="1">IFERROR(RANK(order!AV294,order!AV$3:AV$554,0),"")</f>
        <v/>
      </c>
      <c r="AW294" s="10" t="str">
        <f ca="1">IFERROR(RANK(order!AW294,order!AW$3:AW$554,0),"")</f>
        <v/>
      </c>
      <c r="AX294" s="10" t="str">
        <f ca="1">IFERROR(RANK(order!AX294,order!AX$3:AX$554,0),"")</f>
        <v/>
      </c>
      <c r="AY294" s="10" t="str">
        <f ca="1">IFERROR(RANK(order!AY294,order!AY$3:AY$554,0),"")</f>
        <v/>
      </c>
      <c r="AZ294" s="4" t="str">
        <f ca="1">IFERROR(RANK(order!AZ294,order!AZ$3:AZ$554,0),"")</f>
        <v/>
      </c>
      <c r="BA294" s="4" t="str">
        <f ca="1">IFERROR(RANK(order!BA294,order!BA$3:BA$554,0),"")</f>
        <v/>
      </c>
      <c r="BB294" s="4" t="str">
        <f ca="1">IFERROR(RANK(order!BB294,order!BB$3:BB$554,0),"")</f>
        <v/>
      </c>
      <c r="BC294" s="10" t="str">
        <f ca="1">IFERROR(RANK(order!BC294,order!BC$3:BC$554,0),"")</f>
        <v/>
      </c>
      <c r="BD294" s="10" t="str">
        <f ca="1">IFERROR(RANK(order!BD294,order!BD$3:BD$554,0),"")</f>
        <v/>
      </c>
      <c r="BE294" s="10" t="str">
        <f ca="1">IFERROR(RANK(order!BE294,order!BE$3:BE$554,0),"")</f>
        <v/>
      </c>
      <c r="BF294" s="4" t="str">
        <f ca="1">IFERROR(RANK(order!BF294,order!BF$3:BF$554,0),"")</f>
        <v/>
      </c>
      <c r="BG294" s="4" t="str">
        <f ca="1">IFERROR(RANK(order!BG294,order!BG$3:BG$554,0),"")</f>
        <v/>
      </c>
      <c r="BH294" s="4" t="str">
        <f ca="1">IFERROR(RANK(order!BH294,order!BH$3:BH$554,0),"")</f>
        <v/>
      </c>
      <c r="BI294" s="10" t="str">
        <f ca="1">IFERROR(RANK(order!BI294,order!BI$3:BI$554,0),"")</f>
        <v/>
      </c>
      <c r="BJ294" s="10" t="str">
        <f ca="1">IFERROR(RANK(order!BJ294,order!BJ$3:BJ$554,0),"")</f>
        <v/>
      </c>
      <c r="BK294" s="10" t="str">
        <f ca="1">IFERROR(RANK(order!BK294,order!BK$3:BK$554,0),"")</f>
        <v/>
      </c>
      <c r="BL294" s="4" t="str">
        <f ca="1">IFERROR(RANK(order!BL294,order!BL$3:BL$554,0),"")</f>
        <v/>
      </c>
      <c r="BM294" s="4" t="str">
        <f ca="1">IFERROR(RANK(order!BM294,order!BM$3:BM$554,0),"")</f>
        <v/>
      </c>
      <c r="BN294" s="4" t="str">
        <f ca="1">IFERROR(RANK(order!BN294,order!BN$3:BN$554,0),"")</f>
        <v/>
      </c>
      <c r="BO294" s="10" t="str">
        <f ca="1">IFERROR(RANK(order!BO294,order!BO$3:BO$554,0),"")</f>
        <v/>
      </c>
      <c r="BP294" s="10" t="str">
        <f ca="1">IFERROR(RANK(order!BP294,order!BP$3:BP$554,0),"")</f>
        <v/>
      </c>
      <c r="BQ294" s="10" t="str">
        <f ca="1">IFERROR(RANK(order!BQ294,order!BQ$3:BQ$554,0),"")</f>
        <v/>
      </c>
      <c r="BR294" s="4" t="str">
        <f ca="1">IFERROR(RANK(order!BR294,order!BR$3:BR$554,0),"")</f>
        <v/>
      </c>
      <c r="BS294" s="4" t="str">
        <f ca="1">IFERROR(RANK(order!BS294,order!BS$3:BS$554,0),"")</f>
        <v/>
      </c>
      <c r="BT294" s="4" t="str">
        <f ca="1">IFERROR(RANK(order!BT294,order!BT$3:BT$554,0),"")</f>
        <v/>
      </c>
      <c r="BU294" s="95">
        <f t="shared" si="391"/>
        <v>292</v>
      </c>
      <c r="BV294" s="35" t="str">
        <f t="shared" si="392"/>
        <v>E1</v>
      </c>
      <c r="BW294" s="55">
        <f t="shared" ca="1" si="315"/>
        <v>0</v>
      </c>
      <c r="BX294" s="56" t="str">
        <f t="shared" ca="1" si="316"/>
        <v/>
      </c>
      <c r="BY294" s="56" t="str">
        <f t="shared" ca="1" si="317"/>
        <v/>
      </c>
      <c r="BZ294" s="57" t="str">
        <f t="shared" ca="1" si="318"/>
        <v/>
      </c>
      <c r="CA294" s="57" t="str">
        <f t="shared" ca="1" si="319"/>
        <v/>
      </c>
      <c r="CB294" s="58" t="str">
        <f t="shared" ca="1" si="320"/>
        <v/>
      </c>
      <c r="CC294" s="57" t="str">
        <f t="shared" ca="1" si="321"/>
        <v/>
      </c>
      <c r="CD294" s="57" t="str">
        <f t="shared" ca="1" si="322"/>
        <v/>
      </c>
      <c r="CE294" s="58" t="str">
        <f t="shared" ca="1" si="323"/>
        <v/>
      </c>
      <c r="CF294" s="59" t="str">
        <f t="shared" ca="1" si="324"/>
        <v/>
      </c>
      <c r="CG294" s="57" t="str">
        <f t="shared" ca="1" si="325"/>
        <v/>
      </c>
      <c r="CH294" s="57" t="str">
        <f t="shared" ca="1" si="326"/>
        <v/>
      </c>
      <c r="CI294" s="57" t="str">
        <f t="shared" ca="1" si="327"/>
        <v/>
      </c>
      <c r="CJ294" s="57" t="str">
        <f t="shared" ca="1" si="328"/>
        <v/>
      </c>
      <c r="CK294" s="57" t="str">
        <f t="shared" ca="1" si="329"/>
        <v/>
      </c>
      <c r="CL294" s="57" t="str">
        <f t="shared" ca="1" si="330"/>
        <v/>
      </c>
      <c r="CM294" s="57" t="str">
        <f t="shared" ca="1" si="331"/>
        <v/>
      </c>
      <c r="CN294" s="57" t="str">
        <f t="shared" ca="1" si="332"/>
        <v/>
      </c>
      <c r="CO294" s="57" t="str">
        <f t="shared" ca="1" si="333"/>
        <v/>
      </c>
      <c r="CP294" s="57" t="str">
        <f t="shared" ca="1" si="334"/>
        <v/>
      </c>
      <c r="CQ294" s="57" t="str">
        <f t="shared" ca="1" si="335"/>
        <v/>
      </c>
      <c r="CR294" s="57" t="str">
        <f t="shared" ca="1" si="336"/>
        <v/>
      </c>
      <c r="CS294" s="60" t="str">
        <f t="shared" ca="1" si="337"/>
        <v/>
      </c>
      <c r="CT294" s="60" t="str">
        <f t="shared" ca="1" si="338"/>
        <v/>
      </c>
      <c r="CU294" s="60" t="str">
        <f t="shared" ca="1" si="339"/>
        <v/>
      </c>
      <c r="CV294" s="60" t="str">
        <f t="shared" ca="1" si="340"/>
        <v/>
      </c>
      <c r="CW294" s="60" t="str">
        <f t="shared" ca="1" si="341"/>
        <v/>
      </c>
      <c r="CX294" s="60" t="str">
        <f t="shared" ca="1" si="342"/>
        <v/>
      </c>
      <c r="CY294" s="60" t="str">
        <f t="shared" ca="1" si="343"/>
        <v/>
      </c>
      <c r="CZ294" s="60" t="str">
        <f t="shared" ca="1" si="344"/>
        <v/>
      </c>
      <c r="DA294" s="65" t="str">
        <f t="shared" ca="1" si="345"/>
        <v/>
      </c>
      <c r="DB294" s="65" t="str">
        <f t="shared" ca="1" si="346"/>
        <v/>
      </c>
      <c r="DC294" s="65" t="str">
        <f t="shared" ca="1" si="347"/>
        <v/>
      </c>
      <c r="DD294" s="65" t="str">
        <f t="shared" ca="1" si="348"/>
        <v/>
      </c>
      <c r="DE294" s="65" t="str">
        <f t="shared" ca="1" si="349"/>
        <v/>
      </c>
      <c r="DF294" s="66" t="str">
        <f t="shared" ca="1" si="350"/>
        <v/>
      </c>
      <c r="DG294" s="66" t="str">
        <f t="shared" ca="1" si="351"/>
        <v/>
      </c>
      <c r="DH294" s="66" t="str">
        <f t="shared" ca="1" si="352"/>
        <v/>
      </c>
      <c r="DI294" s="66" t="str">
        <f t="shared" ca="1" si="353"/>
        <v/>
      </c>
      <c r="DJ294" s="66" t="str">
        <f t="shared" ca="1" si="354"/>
        <v/>
      </c>
      <c r="DK294" s="65" t="str">
        <f t="shared" ca="1" si="355"/>
        <v/>
      </c>
      <c r="DL294" s="65" t="str">
        <f t="shared" ca="1" si="356"/>
        <v/>
      </c>
      <c r="DM294" s="65" t="str">
        <f t="shared" ca="1" si="357"/>
        <v/>
      </c>
      <c r="DN294" s="65" t="str">
        <f t="shared" ca="1" si="358"/>
        <v/>
      </c>
      <c r="DO294" s="65" t="str">
        <f t="shared" ca="1" si="359"/>
        <v/>
      </c>
      <c r="DP294" s="65" t="str">
        <f t="shared" ca="1" si="360"/>
        <v/>
      </c>
      <c r="DQ294" s="65" t="str">
        <f t="shared" ca="1" si="361"/>
        <v/>
      </c>
      <c r="DR294" s="69" t="str">
        <f t="shared" ca="1" si="362"/>
        <v/>
      </c>
      <c r="DS294" s="69" t="str">
        <f t="shared" ca="1" si="363"/>
        <v/>
      </c>
      <c r="DT294" s="69" t="str">
        <f t="shared" ca="1" si="364"/>
        <v/>
      </c>
      <c r="DU294" s="69" t="str">
        <f t="shared" ca="1" si="365"/>
        <v/>
      </c>
      <c r="DV294" s="69" t="str">
        <f t="shared" ca="1" si="366"/>
        <v/>
      </c>
      <c r="DW294" s="69" t="str">
        <f t="shared" ca="1" si="367"/>
        <v/>
      </c>
      <c r="DX294" s="69" t="str">
        <f t="shared" ca="1" si="368"/>
        <v/>
      </c>
      <c r="DY294" s="69" t="str">
        <f t="shared" ca="1" si="369"/>
        <v/>
      </c>
      <c r="DZ294" s="72" t="str">
        <f t="shared" ca="1" si="370"/>
        <v/>
      </c>
      <c r="EA294" s="72" t="str">
        <f t="shared" ca="1" si="371"/>
        <v/>
      </c>
      <c r="EB294" s="72" t="str">
        <f t="shared" ca="1" si="372"/>
        <v/>
      </c>
      <c r="EC294" s="65" t="str">
        <f t="shared" ca="1" si="373"/>
        <v/>
      </c>
      <c r="ED294" s="65" t="str">
        <f t="shared" ca="1" si="374"/>
        <v/>
      </c>
      <c r="EE294" s="65" t="str">
        <f t="shared" ca="1" si="375"/>
        <v/>
      </c>
      <c r="EF294" s="65" t="str">
        <f t="shared" ca="1" si="376"/>
        <v/>
      </c>
      <c r="EG294" s="65" t="str">
        <f t="shared" ca="1" si="377"/>
        <v/>
      </c>
      <c r="EH294" s="65" t="str">
        <f t="shared" ca="1" si="378"/>
        <v/>
      </c>
      <c r="EI294" s="429" t="str">
        <f t="shared" ca="1" si="379"/>
        <v>No</v>
      </c>
      <c r="EJ294" s="428" t="str">
        <f t="shared" ca="1" si="380"/>
        <v/>
      </c>
      <c r="EK294" s="428" t="str">
        <f t="shared" ca="1" si="381"/>
        <v/>
      </c>
      <c r="EL294" s="65" t="str">
        <f t="shared" ca="1" si="382"/>
        <v/>
      </c>
      <c r="EM294" s="65" t="str">
        <f t="shared" ca="1" si="383"/>
        <v/>
      </c>
      <c r="EN294" s="65" t="str">
        <f t="shared" ca="1" si="384"/>
        <v/>
      </c>
      <c r="EO294" s="433" t="str">
        <f t="shared" ca="1" si="385"/>
        <v/>
      </c>
      <c r="EP294" s="433" t="str">
        <f t="shared" ca="1" si="386"/>
        <v/>
      </c>
      <c r="EQ294" s="433" t="str">
        <f t="shared" ca="1" si="387"/>
        <v/>
      </c>
      <c r="ER294" s="433" t="str">
        <f t="shared" ca="1" si="388"/>
        <v/>
      </c>
      <c r="ES294" s="433" t="str">
        <f t="shared" ca="1" si="389"/>
        <v/>
      </c>
      <c r="ET294" s="433" t="str">
        <f t="shared" ca="1" si="390"/>
        <v/>
      </c>
      <c r="EU294" s="433" t="str">
        <f ca="1">IF(OR(CO294="",CQ294=""),"",Discipline!$P$3*CO294+Discipline!$X$3*CQ294)</f>
        <v/>
      </c>
      <c r="EV294" s="433" t="str">
        <f ca="1">IF(OR(CP294="",CR294=""),"",Discipline!$P$3*CP294+Discipline!$X$3*CR294)</f>
        <v/>
      </c>
    </row>
    <row r="295" spans="1:152" x14ac:dyDescent="0.25">
      <c r="A295" s="10" t="str">
        <f ca="1">IFERROR(RANK(order!A295,order!A$3:A$554,0),"")</f>
        <v/>
      </c>
      <c r="B295" s="10" t="str">
        <f ca="1">IFERROR(RANK(order!B295,order!B$3:B$554,0),"")</f>
        <v/>
      </c>
      <c r="C295" s="10" t="str">
        <f ca="1">IFERROR(RANK(order!C295,order!C$3:C$554,0),"")</f>
        <v/>
      </c>
      <c r="D295" s="4" t="str">
        <f ca="1">IFERROR(RANK(order!D295,order!D$3:D$554,0),"")</f>
        <v/>
      </c>
      <c r="E295" s="4" t="str">
        <f ca="1">IFERROR(RANK(order!E295,order!E$3:E$554,0),"")</f>
        <v/>
      </c>
      <c r="F295" s="4" t="str">
        <f ca="1">IFERROR(RANK(order!F295,order!F$3:F$554,0),"")</f>
        <v/>
      </c>
      <c r="G295" s="10" t="str">
        <f ca="1">IFERROR(RANK(order!G295,order!G$3:G$554,0),"")</f>
        <v/>
      </c>
      <c r="H295" s="10" t="str">
        <f ca="1">IFERROR(RANK(order!H295,order!H$3:H$554,0),"")</f>
        <v/>
      </c>
      <c r="I295" s="10" t="str">
        <f ca="1">IFERROR(RANK(order!I295,order!I$3:I$554,0),"")</f>
        <v/>
      </c>
      <c r="J295" s="4" t="str">
        <f ca="1">IFERROR(RANK(order!J295,order!J$3:J$554,0),"")</f>
        <v/>
      </c>
      <c r="K295" s="4" t="str">
        <f ca="1">IFERROR(RANK(order!K295,order!K$3:K$554,0),"")</f>
        <v/>
      </c>
      <c r="L295" s="4" t="str">
        <f ca="1">IFERROR(RANK(order!L295,order!L$3:L$554,0),"")</f>
        <v/>
      </c>
      <c r="M295" s="10" t="str">
        <f ca="1">IFERROR(RANK(order!M295,order!M$3:M$554,0),"")</f>
        <v/>
      </c>
      <c r="N295" s="10" t="str">
        <f ca="1">IFERROR(RANK(order!N295,order!N$3:N$554,0),"")</f>
        <v/>
      </c>
      <c r="O295" s="10" t="str">
        <f ca="1">IFERROR(RANK(order!O295,order!O$3:O$554,0),"")</f>
        <v/>
      </c>
      <c r="P295" s="4" t="str">
        <f ca="1">IFERROR(RANK(order!P295,order!P$3:P$554,0),"")</f>
        <v/>
      </c>
      <c r="Q295" s="4" t="str">
        <f ca="1">IFERROR(RANK(order!Q295,order!Q$3:Q$554,0),"")</f>
        <v/>
      </c>
      <c r="R295" s="4" t="str">
        <f ca="1">IFERROR(RANK(order!R295,order!R$3:R$554,0),"")</f>
        <v/>
      </c>
      <c r="S295" s="10" t="str">
        <f ca="1">IFERROR(RANK(order!S295,order!S$3:S$554,0),"")</f>
        <v/>
      </c>
      <c r="T295" s="10" t="str">
        <f ca="1">IFERROR(RANK(order!T295,order!T$3:T$554,0),"")</f>
        <v/>
      </c>
      <c r="U295" s="10" t="str">
        <f ca="1">IFERROR(RANK(order!U295,order!U$3:U$554,0),"")</f>
        <v/>
      </c>
      <c r="V295" s="4" t="str">
        <f ca="1">IFERROR(RANK(order!V295,order!V$3:V$554,0),"")</f>
        <v/>
      </c>
      <c r="W295" s="4" t="str">
        <f ca="1">IFERROR(RANK(order!W295,order!W$3:W$554,0),"")</f>
        <v/>
      </c>
      <c r="X295" s="4" t="str">
        <f ca="1">IFERROR(RANK(order!X295,order!X$3:X$554,0),"")</f>
        <v/>
      </c>
      <c r="Y295" s="10" t="str">
        <f ca="1">IFERROR(RANK(order!Y295,order!Y$3:Y$554,0),"")</f>
        <v/>
      </c>
      <c r="Z295" s="10" t="str">
        <f ca="1">IFERROR(RANK(order!Z295,order!Z$3:Z$554,0),"")</f>
        <v/>
      </c>
      <c r="AA295" s="10" t="str">
        <f ca="1">IFERROR(RANK(order!AA295,order!AA$3:AA$554,0),"")</f>
        <v/>
      </c>
      <c r="AB295" s="4" t="str">
        <f ca="1">IFERROR(RANK(order!AB295,order!AB$3:AB$554,0),"")</f>
        <v/>
      </c>
      <c r="AC295" s="4" t="str">
        <f ca="1">IFERROR(RANK(order!AC295,order!AC$3:AC$554,0),"")</f>
        <v/>
      </c>
      <c r="AD295" s="4" t="str">
        <f ca="1">IFERROR(RANK(order!AD295,order!AD$3:AD$554,0),"")</f>
        <v/>
      </c>
      <c r="AE295" s="10" t="str">
        <f ca="1">IFERROR(RANK(order!AE295,order!AE$3:AE$554,0),"")</f>
        <v/>
      </c>
      <c r="AF295" s="10" t="str">
        <f ca="1">IFERROR(RANK(order!AF295,order!AF$3:AF$554,0),"")</f>
        <v/>
      </c>
      <c r="AG295" s="10" t="str">
        <f ca="1">IFERROR(RANK(order!AG295,order!AG$3:AG$554,0),"")</f>
        <v/>
      </c>
      <c r="AH295" s="4" t="str">
        <f ca="1">IFERROR(RANK(order!AH295,order!AH$3:AH$554,0),"")</f>
        <v/>
      </c>
      <c r="AI295" s="4" t="str">
        <f ca="1">IFERROR(RANK(order!AI295,order!AI$3:AI$554,0),"")</f>
        <v/>
      </c>
      <c r="AJ295" s="4" t="str">
        <f ca="1">IFERROR(RANK(order!AJ295,order!AJ$3:AJ$554,0),"")</f>
        <v/>
      </c>
      <c r="AK295" s="10" t="str">
        <f ca="1">IFERROR(RANK(order!AK295,order!AK$3:AK$554,0),"")</f>
        <v/>
      </c>
      <c r="AL295" s="10" t="str">
        <f ca="1">IFERROR(RANK(order!AL295,order!AL$3:AL$554,0),"")</f>
        <v/>
      </c>
      <c r="AM295" s="10" t="str">
        <f ca="1">IFERROR(RANK(order!AM295,order!AM$3:AM$554,0),"")</f>
        <v/>
      </c>
      <c r="AN295" s="4" t="str">
        <f ca="1">IFERROR(RANK(order!AN295,order!AN$3:AN$554,0),"")</f>
        <v/>
      </c>
      <c r="AO295" s="4" t="str">
        <f ca="1">IFERROR(RANK(order!AO295,order!AO$3:AO$554,0),"")</f>
        <v/>
      </c>
      <c r="AP295" s="4" t="str">
        <f ca="1">IFERROR(RANK(order!AP295,order!AP$3:AP$554,0),"")</f>
        <v/>
      </c>
      <c r="AQ295" s="10" t="str">
        <f ca="1">IFERROR(RANK(order!AQ295,order!AQ$3:AQ$554,0),"")</f>
        <v/>
      </c>
      <c r="AR295" s="10" t="str">
        <f ca="1">IFERROR(RANK(order!AR295,order!AR$3:AR$554,0),"")</f>
        <v/>
      </c>
      <c r="AS295" s="10" t="str">
        <f ca="1">IFERROR(RANK(order!AS295,order!AS$3:AS$554,0),"")</f>
        <v/>
      </c>
      <c r="AT295" s="4" t="str">
        <f ca="1">IFERROR(RANK(order!AT295,order!AT$3:AT$554,0),"")</f>
        <v/>
      </c>
      <c r="AU295" s="4" t="str">
        <f ca="1">IFERROR(RANK(order!AU295,order!AU$3:AU$554,0),"")</f>
        <v/>
      </c>
      <c r="AV295" s="4" t="str">
        <f ca="1">IFERROR(RANK(order!AV295,order!AV$3:AV$554,0),"")</f>
        <v/>
      </c>
      <c r="AW295" s="10" t="str">
        <f ca="1">IFERROR(RANK(order!AW295,order!AW$3:AW$554,0),"")</f>
        <v/>
      </c>
      <c r="AX295" s="10" t="str">
        <f ca="1">IFERROR(RANK(order!AX295,order!AX$3:AX$554,0),"")</f>
        <v/>
      </c>
      <c r="AY295" s="10" t="str">
        <f ca="1">IFERROR(RANK(order!AY295,order!AY$3:AY$554,0),"")</f>
        <v/>
      </c>
      <c r="AZ295" s="4" t="str">
        <f ca="1">IFERROR(RANK(order!AZ295,order!AZ$3:AZ$554,0),"")</f>
        <v/>
      </c>
      <c r="BA295" s="4" t="str">
        <f ca="1">IFERROR(RANK(order!BA295,order!BA$3:BA$554,0),"")</f>
        <v/>
      </c>
      <c r="BB295" s="4" t="str">
        <f ca="1">IFERROR(RANK(order!BB295,order!BB$3:BB$554,0),"")</f>
        <v/>
      </c>
      <c r="BC295" s="10" t="str">
        <f ca="1">IFERROR(RANK(order!BC295,order!BC$3:BC$554,0),"")</f>
        <v/>
      </c>
      <c r="BD295" s="10" t="str">
        <f ca="1">IFERROR(RANK(order!BD295,order!BD$3:BD$554,0),"")</f>
        <v/>
      </c>
      <c r="BE295" s="10" t="str">
        <f ca="1">IFERROR(RANK(order!BE295,order!BE$3:BE$554,0),"")</f>
        <v/>
      </c>
      <c r="BF295" s="4" t="str">
        <f ca="1">IFERROR(RANK(order!BF295,order!BF$3:BF$554,0),"")</f>
        <v/>
      </c>
      <c r="BG295" s="4" t="str">
        <f ca="1">IFERROR(RANK(order!BG295,order!BG$3:BG$554,0),"")</f>
        <v/>
      </c>
      <c r="BH295" s="4" t="str">
        <f ca="1">IFERROR(RANK(order!BH295,order!BH$3:BH$554,0),"")</f>
        <v/>
      </c>
      <c r="BI295" s="10" t="str">
        <f ca="1">IFERROR(RANK(order!BI295,order!BI$3:BI$554,0),"")</f>
        <v/>
      </c>
      <c r="BJ295" s="10" t="str">
        <f ca="1">IFERROR(RANK(order!BJ295,order!BJ$3:BJ$554,0),"")</f>
        <v/>
      </c>
      <c r="BK295" s="10" t="str">
        <f ca="1">IFERROR(RANK(order!BK295,order!BK$3:BK$554,0),"")</f>
        <v/>
      </c>
      <c r="BL295" s="4" t="str">
        <f ca="1">IFERROR(RANK(order!BL295,order!BL$3:BL$554,0),"")</f>
        <v/>
      </c>
      <c r="BM295" s="4" t="str">
        <f ca="1">IFERROR(RANK(order!BM295,order!BM$3:BM$554,0),"")</f>
        <v/>
      </c>
      <c r="BN295" s="4" t="str">
        <f ca="1">IFERROR(RANK(order!BN295,order!BN$3:BN$554,0),"")</f>
        <v/>
      </c>
      <c r="BO295" s="10" t="str">
        <f ca="1">IFERROR(RANK(order!BO295,order!BO$3:BO$554,0),"")</f>
        <v/>
      </c>
      <c r="BP295" s="10" t="str">
        <f ca="1">IFERROR(RANK(order!BP295,order!BP$3:BP$554,0),"")</f>
        <v/>
      </c>
      <c r="BQ295" s="10" t="str">
        <f ca="1">IFERROR(RANK(order!BQ295,order!BQ$3:BQ$554,0),"")</f>
        <v/>
      </c>
      <c r="BR295" s="4" t="str">
        <f ca="1">IFERROR(RANK(order!BR295,order!BR$3:BR$554,0),"")</f>
        <v/>
      </c>
      <c r="BS295" s="4" t="str">
        <f ca="1">IFERROR(RANK(order!BS295,order!BS$3:BS$554,0),"")</f>
        <v/>
      </c>
      <c r="BT295" s="4" t="str">
        <f ca="1">IFERROR(RANK(order!BT295,order!BT$3:BT$554,0),"")</f>
        <v/>
      </c>
      <c r="BU295" s="95">
        <f t="shared" si="391"/>
        <v>293</v>
      </c>
      <c r="BV295" s="35" t="str">
        <f t="shared" si="392"/>
        <v>E1</v>
      </c>
      <c r="BW295" s="55">
        <f t="shared" ca="1" si="315"/>
        <v>0</v>
      </c>
      <c r="BX295" s="56" t="str">
        <f t="shared" ca="1" si="316"/>
        <v/>
      </c>
      <c r="BY295" s="56" t="str">
        <f t="shared" ca="1" si="317"/>
        <v/>
      </c>
      <c r="BZ295" s="57" t="str">
        <f t="shared" ca="1" si="318"/>
        <v/>
      </c>
      <c r="CA295" s="57" t="str">
        <f t="shared" ca="1" si="319"/>
        <v/>
      </c>
      <c r="CB295" s="58" t="str">
        <f t="shared" ca="1" si="320"/>
        <v/>
      </c>
      <c r="CC295" s="57" t="str">
        <f t="shared" ca="1" si="321"/>
        <v/>
      </c>
      <c r="CD295" s="57" t="str">
        <f t="shared" ca="1" si="322"/>
        <v/>
      </c>
      <c r="CE295" s="58" t="str">
        <f t="shared" ca="1" si="323"/>
        <v/>
      </c>
      <c r="CF295" s="59" t="str">
        <f t="shared" ca="1" si="324"/>
        <v/>
      </c>
      <c r="CG295" s="57" t="str">
        <f t="shared" ca="1" si="325"/>
        <v/>
      </c>
      <c r="CH295" s="57" t="str">
        <f t="shared" ca="1" si="326"/>
        <v/>
      </c>
      <c r="CI295" s="57" t="str">
        <f t="shared" ca="1" si="327"/>
        <v/>
      </c>
      <c r="CJ295" s="57" t="str">
        <f t="shared" ca="1" si="328"/>
        <v/>
      </c>
      <c r="CK295" s="57" t="str">
        <f t="shared" ca="1" si="329"/>
        <v/>
      </c>
      <c r="CL295" s="57" t="str">
        <f t="shared" ca="1" si="330"/>
        <v/>
      </c>
      <c r="CM295" s="57" t="str">
        <f t="shared" ca="1" si="331"/>
        <v/>
      </c>
      <c r="CN295" s="57" t="str">
        <f t="shared" ca="1" si="332"/>
        <v/>
      </c>
      <c r="CO295" s="57" t="str">
        <f t="shared" ca="1" si="333"/>
        <v/>
      </c>
      <c r="CP295" s="57" t="str">
        <f t="shared" ca="1" si="334"/>
        <v/>
      </c>
      <c r="CQ295" s="57" t="str">
        <f t="shared" ca="1" si="335"/>
        <v/>
      </c>
      <c r="CR295" s="57" t="str">
        <f t="shared" ca="1" si="336"/>
        <v/>
      </c>
      <c r="CS295" s="60" t="str">
        <f t="shared" ca="1" si="337"/>
        <v/>
      </c>
      <c r="CT295" s="60" t="str">
        <f t="shared" ca="1" si="338"/>
        <v/>
      </c>
      <c r="CU295" s="60" t="str">
        <f t="shared" ca="1" si="339"/>
        <v/>
      </c>
      <c r="CV295" s="60" t="str">
        <f t="shared" ca="1" si="340"/>
        <v/>
      </c>
      <c r="CW295" s="60" t="str">
        <f t="shared" ca="1" si="341"/>
        <v/>
      </c>
      <c r="CX295" s="60" t="str">
        <f t="shared" ca="1" si="342"/>
        <v/>
      </c>
      <c r="CY295" s="60" t="str">
        <f t="shared" ca="1" si="343"/>
        <v/>
      </c>
      <c r="CZ295" s="60" t="str">
        <f t="shared" ca="1" si="344"/>
        <v/>
      </c>
      <c r="DA295" s="65" t="str">
        <f t="shared" ca="1" si="345"/>
        <v/>
      </c>
      <c r="DB295" s="65" t="str">
        <f t="shared" ca="1" si="346"/>
        <v/>
      </c>
      <c r="DC295" s="65" t="str">
        <f t="shared" ca="1" si="347"/>
        <v/>
      </c>
      <c r="DD295" s="65" t="str">
        <f t="shared" ca="1" si="348"/>
        <v/>
      </c>
      <c r="DE295" s="65" t="str">
        <f t="shared" ca="1" si="349"/>
        <v/>
      </c>
      <c r="DF295" s="66" t="str">
        <f t="shared" ca="1" si="350"/>
        <v/>
      </c>
      <c r="DG295" s="66" t="str">
        <f t="shared" ca="1" si="351"/>
        <v/>
      </c>
      <c r="DH295" s="66" t="str">
        <f t="shared" ca="1" si="352"/>
        <v/>
      </c>
      <c r="DI295" s="66" t="str">
        <f t="shared" ca="1" si="353"/>
        <v/>
      </c>
      <c r="DJ295" s="66" t="str">
        <f t="shared" ca="1" si="354"/>
        <v/>
      </c>
      <c r="DK295" s="65" t="str">
        <f t="shared" ca="1" si="355"/>
        <v/>
      </c>
      <c r="DL295" s="65" t="str">
        <f t="shared" ca="1" si="356"/>
        <v/>
      </c>
      <c r="DM295" s="65" t="str">
        <f t="shared" ca="1" si="357"/>
        <v/>
      </c>
      <c r="DN295" s="65" t="str">
        <f t="shared" ca="1" si="358"/>
        <v/>
      </c>
      <c r="DO295" s="65" t="str">
        <f t="shared" ca="1" si="359"/>
        <v/>
      </c>
      <c r="DP295" s="65" t="str">
        <f t="shared" ca="1" si="360"/>
        <v/>
      </c>
      <c r="DQ295" s="65" t="str">
        <f t="shared" ca="1" si="361"/>
        <v/>
      </c>
      <c r="DR295" s="69" t="str">
        <f t="shared" ca="1" si="362"/>
        <v/>
      </c>
      <c r="DS295" s="69" t="str">
        <f t="shared" ca="1" si="363"/>
        <v/>
      </c>
      <c r="DT295" s="69" t="str">
        <f t="shared" ca="1" si="364"/>
        <v/>
      </c>
      <c r="DU295" s="69" t="str">
        <f t="shared" ca="1" si="365"/>
        <v/>
      </c>
      <c r="DV295" s="69" t="str">
        <f t="shared" ca="1" si="366"/>
        <v/>
      </c>
      <c r="DW295" s="69" t="str">
        <f t="shared" ca="1" si="367"/>
        <v/>
      </c>
      <c r="DX295" s="69" t="str">
        <f t="shared" ca="1" si="368"/>
        <v/>
      </c>
      <c r="DY295" s="69" t="str">
        <f t="shared" ca="1" si="369"/>
        <v/>
      </c>
      <c r="DZ295" s="72" t="str">
        <f t="shared" ca="1" si="370"/>
        <v/>
      </c>
      <c r="EA295" s="72" t="str">
        <f t="shared" ca="1" si="371"/>
        <v/>
      </c>
      <c r="EB295" s="72" t="str">
        <f t="shared" ca="1" si="372"/>
        <v/>
      </c>
      <c r="EC295" s="65" t="str">
        <f t="shared" ca="1" si="373"/>
        <v/>
      </c>
      <c r="ED295" s="65" t="str">
        <f t="shared" ca="1" si="374"/>
        <v/>
      </c>
      <c r="EE295" s="65" t="str">
        <f t="shared" ca="1" si="375"/>
        <v/>
      </c>
      <c r="EF295" s="65" t="str">
        <f t="shared" ca="1" si="376"/>
        <v/>
      </c>
      <c r="EG295" s="65" t="str">
        <f t="shared" ca="1" si="377"/>
        <v/>
      </c>
      <c r="EH295" s="65" t="str">
        <f t="shared" ca="1" si="378"/>
        <v/>
      </c>
      <c r="EI295" s="429" t="str">
        <f t="shared" ca="1" si="379"/>
        <v>No</v>
      </c>
      <c r="EJ295" s="428" t="str">
        <f t="shared" ca="1" si="380"/>
        <v/>
      </c>
      <c r="EK295" s="428" t="str">
        <f t="shared" ca="1" si="381"/>
        <v/>
      </c>
      <c r="EL295" s="65" t="str">
        <f t="shared" ca="1" si="382"/>
        <v/>
      </c>
      <c r="EM295" s="65" t="str">
        <f t="shared" ca="1" si="383"/>
        <v/>
      </c>
      <c r="EN295" s="65" t="str">
        <f t="shared" ca="1" si="384"/>
        <v/>
      </c>
      <c r="EO295" s="433" t="str">
        <f t="shared" ca="1" si="385"/>
        <v/>
      </c>
      <c r="EP295" s="433" t="str">
        <f t="shared" ca="1" si="386"/>
        <v/>
      </c>
      <c r="EQ295" s="433" t="str">
        <f t="shared" ca="1" si="387"/>
        <v/>
      </c>
      <c r="ER295" s="433" t="str">
        <f t="shared" ca="1" si="388"/>
        <v/>
      </c>
      <c r="ES295" s="433" t="str">
        <f t="shared" ca="1" si="389"/>
        <v/>
      </c>
      <c r="ET295" s="433" t="str">
        <f t="shared" ca="1" si="390"/>
        <v/>
      </c>
      <c r="EU295" s="433" t="str">
        <f ca="1">IF(OR(CO295="",CQ295=""),"",Discipline!$P$3*CO295+Discipline!$X$3*CQ295)</f>
        <v/>
      </c>
      <c r="EV295" s="433" t="str">
        <f ca="1">IF(OR(CP295="",CR295=""),"",Discipline!$P$3*CP295+Discipline!$X$3*CR295)</f>
        <v/>
      </c>
    </row>
    <row r="296" spans="1:152" x14ac:dyDescent="0.25">
      <c r="A296" s="10" t="str">
        <f ca="1">IFERROR(RANK(order!A296,order!A$3:A$554,0),"")</f>
        <v/>
      </c>
      <c r="B296" s="10" t="str">
        <f ca="1">IFERROR(RANK(order!B296,order!B$3:B$554,0),"")</f>
        <v/>
      </c>
      <c r="C296" s="10" t="str">
        <f ca="1">IFERROR(RANK(order!C296,order!C$3:C$554,0),"")</f>
        <v/>
      </c>
      <c r="D296" s="4" t="str">
        <f ca="1">IFERROR(RANK(order!D296,order!D$3:D$554,0),"")</f>
        <v/>
      </c>
      <c r="E296" s="4" t="str">
        <f ca="1">IFERROR(RANK(order!E296,order!E$3:E$554,0),"")</f>
        <v/>
      </c>
      <c r="F296" s="4" t="str">
        <f ca="1">IFERROR(RANK(order!F296,order!F$3:F$554,0),"")</f>
        <v/>
      </c>
      <c r="G296" s="10" t="str">
        <f ca="1">IFERROR(RANK(order!G296,order!G$3:G$554,0),"")</f>
        <v/>
      </c>
      <c r="H296" s="10" t="str">
        <f ca="1">IFERROR(RANK(order!H296,order!H$3:H$554,0),"")</f>
        <v/>
      </c>
      <c r="I296" s="10" t="str">
        <f ca="1">IFERROR(RANK(order!I296,order!I$3:I$554,0),"")</f>
        <v/>
      </c>
      <c r="J296" s="4" t="str">
        <f ca="1">IFERROR(RANK(order!J296,order!J$3:J$554,0),"")</f>
        <v/>
      </c>
      <c r="K296" s="4" t="str">
        <f ca="1">IFERROR(RANK(order!K296,order!K$3:K$554,0),"")</f>
        <v/>
      </c>
      <c r="L296" s="4" t="str">
        <f ca="1">IFERROR(RANK(order!L296,order!L$3:L$554,0),"")</f>
        <v/>
      </c>
      <c r="M296" s="10" t="str">
        <f ca="1">IFERROR(RANK(order!M296,order!M$3:M$554,0),"")</f>
        <v/>
      </c>
      <c r="N296" s="10" t="str">
        <f ca="1">IFERROR(RANK(order!N296,order!N$3:N$554,0),"")</f>
        <v/>
      </c>
      <c r="O296" s="10" t="str">
        <f ca="1">IFERROR(RANK(order!O296,order!O$3:O$554,0),"")</f>
        <v/>
      </c>
      <c r="P296" s="4" t="str">
        <f ca="1">IFERROR(RANK(order!P296,order!P$3:P$554,0),"")</f>
        <v/>
      </c>
      <c r="Q296" s="4" t="str">
        <f ca="1">IFERROR(RANK(order!Q296,order!Q$3:Q$554,0),"")</f>
        <v/>
      </c>
      <c r="R296" s="4" t="str">
        <f ca="1">IFERROR(RANK(order!R296,order!R$3:R$554,0),"")</f>
        <v/>
      </c>
      <c r="S296" s="10" t="str">
        <f ca="1">IFERROR(RANK(order!S296,order!S$3:S$554,0),"")</f>
        <v/>
      </c>
      <c r="T296" s="10" t="str">
        <f ca="1">IFERROR(RANK(order!T296,order!T$3:T$554,0),"")</f>
        <v/>
      </c>
      <c r="U296" s="10" t="str">
        <f ca="1">IFERROR(RANK(order!U296,order!U$3:U$554,0),"")</f>
        <v/>
      </c>
      <c r="V296" s="4" t="str">
        <f ca="1">IFERROR(RANK(order!V296,order!V$3:V$554,0),"")</f>
        <v/>
      </c>
      <c r="W296" s="4" t="str">
        <f ca="1">IFERROR(RANK(order!W296,order!W$3:W$554,0),"")</f>
        <v/>
      </c>
      <c r="X296" s="4" t="str">
        <f ca="1">IFERROR(RANK(order!X296,order!X$3:X$554,0),"")</f>
        <v/>
      </c>
      <c r="Y296" s="10" t="str">
        <f ca="1">IFERROR(RANK(order!Y296,order!Y$3:Y$554,0),"")</f>
        <v/>
      </c>
      <c r="Z296" s="10" t="str">
        <f ca="1">IFERROR(RANK(order!Z296,order!Z$3:Z$554,0),"")</f>
        <v/>
      </c>
      <c r="AA296" s="10" t="str">
        <f ca="1">IFERROR(RANK(order!AA296,order!AA$3:AA$554,0),"")</f>
        <v/>
      </c>
      <c r="AB296" s="4" t="str">
        <f ca="1">IFERROR(RANK(order!AB296,order!AB$3:AB$554,0),"")</f>
        <v/>
      </c>
      <c r="AC296" s="4" t="str">
        <f ca="1">IFERROR(RANK(order!AC296,order!AC$3:AC$554,0),"")</f>
        <v/>
      </c>
      <c r="AD296" s="4" t="str">
        <f ca="1">IFERROR(RANK(order!AD296,order!AD$3:AD$554,0),"")</f>
        <v/>
      </c>
      <c r="AE296" s="10" t="str">
        <f ca="1">IFERROR(RANK(order!AE296,order!AE$3:AE$554,0),"")</f>
        <v/>
      </c>
      <c r="AF296" s="10" t="str">
        <f ca="1">IFERROR(RANK(order!AF296,order!AF$3:AF$554,0),"")</f>
        <v/>
      </c>
      <c r="AG296" s="10" t="str">
        <f ca="1">IFERROR(RANK(order!AG296,order!AG$3:AG$554,0),"")</f>
        <v/>
      </c>
      <c r="AH296" s="4" t="str">
        <f ca="1">IFERROR(RANK(order!AH296,order!AH$3:AH$554,0),"")</f>
        <v/>
      </c>
      <c r="AI296" s="4" t="str">
        <f ca="1">IFERROR(RANK(order!AI296,order!AI$3:AI$554,0),"")</f>
        <v/>
      </c>
      <c r="AJ296" s="4" t="str">
        <f ca="1">IFERROR(RANK(order!AJ296,order!AJ$3:AJ$554,0),"")</f>
        <v/>
      </c>
      <c r="AK296" s="10" t="str">
        <f ca="1">IFERROR(RANK(order!AK296,order!AK$3:AK$554,0),"")</f>
        <v/>
      </c>
      <c r="AL296" s="10" t="str">
        <f ca="1">IFERROR(RANK(order!AL296,order!AL$3:AL$554,0),"")</f>
        <v/>
      </c>
      <c r="AM296" s="10" t="str">
        <f ca="1">IFERROR(RANK(order!AM296,order!AM$3:AM$554,0),"")</f>
        <v/>
      </c>
      <c r="AN296" s="4" t="str">
        <f ca="1">IFERROR(RANK(order!AN296,order!AN$3:AN$554,0),"")</f>
        <v/>
      </c>
      <c r="AO296" s="4" t="str">
        <f ca="1">IFERROR(RANK(order!AO296,order!AO$3:AO$554,0),"")</f>
        <v/>
      </c>
      <c r="AP296" s="4" t="str">
        <f ca="1">IFERROR(RANK(order!AP296,order!AP$3:AP$554,0),"")</f>
        <v/>
      </c>
      <c r="AQ296" s="10" t="str">
        <f ca="1">IFERROR(RANK(order!AQ296,order!AQ$3:AQ$554,0),"")</f>
        <v/>
      </c>
      <c r="AR296" s="10" t="str">
        <f ca="1">IFERROR(RANK(order!AR296,order!AR$3:AR$554,0),"")</f>
        <v/>
      </c>
      <c r="AS296" s="10" t="str">
        <f ca="1">IFERROR(RANK(order!AS296,order!AS$3:AS$554,0),"")</f>
        <v/>
      </c>
      <c r="AT296" s="4" t="str">
        <f ca="1">IFERROR(RANK(order!AT296,order!AT$3:AT$554,0),"")</f>
        <v/>
      </c>
      <c r="AU296" s="4" t="str">
        <f ca="1">IFERROR(RANK(order!AU296,order!AU$3:AU$554,0),"")</f>
        <v/>
      </c>
      <c r="AV296" s="4" t="str">
        <f ca="1">IFERROR(RANK(order!AV296,order!AV$3:AV$554,0),"")</f>
        <v/>
      </c>
      <c r="AW296" s="10" t="str">
        <f ca="1">IFERROR(RANK(order!AW296,order!AW$3:AW$554,0),"")</f>
        <v/>
      </c>
      <c r="AX296" s="10" t="str">
        <f ca="1">IFERROR(RANK(order!AX296,order!AX$3:AX$554,0),"")</f>
        <v/>
      </c>
      <c r="AY296" s="10" t="str">
        <f ca="1">IFERROR(RANK(order!AY296,order!AY$3:AY$554,0),"")</f>
        <v/>
      </c>
      <c r="AZ296" s="4" t="str">
        <f ca="1">IFERROR(RANK(order!AZ296,order!AZ$3:AZ$554,0),"")</f>
        <v/>
      </c>
      <c r="BA296" s="4" t="str">
        <f ca="1">IFERROR(RANK(order!BA296,order!BA$3:BA$554,0),"")</f>
        <v/>
      </c>
      <c r="BB296" s="4" t="str">
        <f ca="1">IFERROR(RANK(order!BB296,order!BB$3:BB$554,0),"")</f>
        <v/>
      </c>
      <c r="BC296" s="10" t="str">
        <f ca="1">IFERROR(RANK(order!BC296,order!BC$3:BC$554,0),"")</f>
        <v/>
      </c>
      <c r="BD296" s="10" t="str">
        <f ca="1">IFERROR(RANK(order!BD296,order!BD$3:BD$554,0),"")</f>
        <v/>
      </c>
      <c r="BE296" s="10" t="str">
        <f ca="1">IFERROR(RANK(order!BE296,order!BE$3:BE$554,0),"")</f>
        <v/>
      </c>
      <c r="BF296" s="4" t="str">
        <f ca="1">IFERROR(RANK(order!BF296,order!BF$3:BF$554,0),"")</f>
        <v/>
      </c>
      <c r="BG296" s="4" t="str">
        <f ca="1">IFERROR(RANK(order!BG296,order!BG$3:BG$554,0),"")</f>
        <v/>
      </c>
      <c r="BH296" s="4" t="str">
        <f ca="1">IFERROR(RANK(order!BH296,order!BH$3:BH$554,0),"")</f>
        <v/>
      </c>
      <c r="BI296" s="10" t="str">
        <f ca="1">IFERROR(RANK(order!BI296,order!BI$3:BI$554,0),"")</f>
        <v/>
      </c>
      <c r="BJ296" s="10" t="str">
        <f ca="1">IFERROR(RANK(order!BJ296,order!BJ$3:BJ$554,0),"")</f>
        <v/>
      </c>
      <c r="BK296" s="10" t="str">
        <f ca="1">IFERROR(RANK(order!BK296,order!BK$3:BK$554,0),"")</f>
        <v/>
      </c>
      <c r="BL296" s="4" t="str">
        <f ca="1">IFERROR(RANK(order!BL296,order!BL$3:BL$554,0),"")</f>
        <v/>
      </c>
      <c r="BM296" s="4" t="str">
        <f ca="1">IFERROR(RANK(order!BM296,order!BM$3:BM$554,0),"")</f>
        <v/>
      </c>
      <c r="BN296" s="4" t="str">
        <f ca="1">IFERROR(RANK(order!BN296,order!BN$3:BN$554,0),"")</f>
        <v/>
      </c>
      <c r="BO296" s="10" t="str">
        <f ca="1">IFERROR(RANK(order!BO296,order!BO$3:BO$554,0),"")</f>
        <v/>
      </c>
      <c r="BP296" s="10" t="str">
        <f ca="1">IFERROR(RANK(order!BP296,order!BP$3:BP$554,0),"")</f>
        <v/>
      </c>
      <c r="BQ296" s="10" t="str">
        <f ca="1">IFERROR(RANK(order!BQ296,order!BQ$3:BQ$554,0),"")</f>
        <v/>
      </c>
      <c r="BR296" s="4" t="str">
        <f ca="1">IFERROR(RANK(order!BR296,order!BR$3:BR$554,0),"")</f>
        <v/>
      </c>
      <c r="BS296" s="4" t="str">
        <f ca="1">IFERROR(RANK(order!BS296,order!BS$3:BS$554,0),"")</f>
        <v/>
      </c>
      <c r="BT296" s="4" t="str">
        <f ca="1">IFERROR(RANK(order!BT296,order!BT$3:BT$554,0),"")</f>
        <v/>
      </c>
      <c r="BU296" s="95">
        <f t="shared" si="391"/>
        <v>294</v>
      </c>
      <c r="BV296" s="35" t="str">
        <f t="shared" si="392"/>
        <v>E1</v>
      </c>
      <c r="BW296" s="55">
        <f t="shared" ca="1" si="315"/>
        <v>0</v>
      </c>
      <c r="BX296" s="56" t="str">
        <f t="shared" ca="1" si="316"/>
        <v/>
      </c>
      <c r="BY296" s="56" t="str">
        <f t="shared" ca="1" si="317"/>
        <v/>
      </c>
      <c r="BZ296" s="57" t="str">
        <f t="shared" ca="1" si="318"/>
        <v/>
      </c>
      <c r="CA296" s="57" t="str">
        <f t="shared" ca="1" si="319"/>
        <v/>
      </c>
      <c r="CB296" s="58" t="str">
        <f t="shared" ca="1" si="320"/>
        <v/>
      </c>
      <c r="CC296" s="57" t="str">
        <f t="shared" ca="1" si="321"/>
        <v/>
      </c>
      <c r="CD296" s="57" t="str">
        <f t="shared" ca="1" si="322"/>
        <v/>
      </c>
      <c r="CE296" s="58" t="str">
        <f t="shared" ca="1" si="323"/>
        <v/>
      </c>
      <c r="CF296" s="59" t="str">
        <f t="shared" ca="1" si="324"/>
        <v/>
      </c>
      <c r="CG296" s="57" t="str">
        <f t="shared" ca="1" si="325"/>
        <v/>
      </c>
      <c r="CH296" s="57" t="str">
        <f t="shared" ca="1" si="326"/>
        <v/>
      </c>
      <c r="CI296" s="57" t="str">
        <f t="shared" ca="1" si="327"/>
        <v/>
      </c>
      <c r="CJ296" s="57" t="str">
        <f t="shared" ca="1" si="328"/>
        <v/>
      </c>
      <c r="CK296" s="57" t="str">
        <f t="shared" ca="1" si="329"/>
        <v/>
      </c>
      <c r="CL296" s="57" t="str">
        <f t="shared" ca="1" si="330"/>
        <v/>
      </c>
      <c r="CM296" s="57" t="str">
        <f t="shared" ca="1" si="331"/>
        <v/>
      </c>
      <c r="CN296" s="57" t="str">
        <f t="shared" ca="1" si="332"/>
        <v/>
      </c>
      <c r="CO296" s="57" t="str">
        <f t="shared" ca="1" si="333"/>
        <v/>
      </c>
      <c r="CP296" s="57" t="str">
        <f t="shared" ca="1" si="334"/>
        <v/>
      </c>
      <c r="CQ296" s="57" t="str">
        <f t="shared" ca="1" si="335"/>
        <v/>
      </c>
      <c r="CR296" s="57" t="str">
        <f t="shared" ca="1" si="336"/>
        <v/>
      </c>
      <c r="CS296" s="60" t="str">
        <f t="shared" ca="1" si="337"/>
        <v/>
      </c>
      <c r="CT296" s="60" t="str">
        <f t="shared" ca="1" si="338"/>
        <v/>
      </c>
      <c r="CU296" s="60" t="str">
        <f t="shared" ca="1" si="339"/>
        <v/>
      </c>
      <c r="CV296" s="60" t="str">
        <f t="shared" ca="1" si="340"/>
        <v/>
      </c>
      <c r="CW296" s="60" t="str">
        <f t="shared" ca="1" si="341"/>
        <v/>
      </c>
      <c r="CX296" s="60" t="str">
        <f t="shared" ca="1" si="342"/>
        <v/>
      </c>
      <c r="CY296" s="60" t="str">
        <f t="shared" ca="1" si="343"/>
        <v/>
      </c>
      <c r="CZ296" s="60" t="str">
        <f t="shared" ca="1" si="344"/>
        <v/>
      </c>
      <c r="DA296" s="65" t="str">
        <f t="shared" ca="1" si="345"/>
        <v/>
      </c>
      <c r="DB296" s="65" t="str">
        <f t="shared" ca="1" si="346"/>
        <v/>
      </c>
      <c r="DC296" s="65" t="str">
        <f t="shared" ca="1" si="347"/>
        <v/>
      </c>
      <c r="DD296" s="65" t="str">
        <f t="shared" ca="1" si="348"/>
        <v/>
      </c>
      <c r="DE296" s="65" t="str">
        <f t="shared" ca="1" si="349"/>
        <v/>
      </c>
      <c r="DF296" s="66" t="str">
        <f t="shared" ca="1" si="350"/>
        <v/>
      </c>
      <c r="DG296" s="66" t="str">
        <f t="shared" ca="1" si="351"/>
        <v/>
      </c>
      <c r="DH296" s="66" t="str">
        <f t="shared" ca="1" si="352"/>
        <v/>
      </c>
      <c r="DI296" s="66" t="str">
        <f t="shared" ca="1" si="353"/>
        <v/>
      </c>
      <c r="DJ296" s="66" t="str">
        <f t="shared" ca="1" si="354"/>
        <v/>
      </c>
      <c r="DK296" s="65" t="str">
        <f t="shared" ca="1" si="355"/>
        <v/>
      </c>
      <c r="DL296" s="65" t="str">
        <f t="shared" ca="1" si="356"/>
        <v/>
      </c>
      <c r="DM296" s="65" t="str">
        <f t="shared" ca="1" si="357"/>
        <v/>
      </c>
      <c r="DN296" s="65" t="str">
        <f t="shared" ca="1" si="358"/>
        <v/>
      </c>
      <c r="DO296" s="65" t="str">
        <f t="shared" ca="1" si="359"/>
        <v/>
      </c>
      <c r="DP296" s="65" t="str">
        <f t="shared" ca="1" si="360"/>
        <v/>
      </c>
      <c r="DQ296" s="65" t="str">
        <f t="shared" ca="1" si="361"/>
        <v/>
      </c>
      <c r="DR296" s="69" t="str">
        <f t="shared" ca="1" si="362"/>
        <v/>
      </c>
      <c r="DS296" s="69" t="str">
        <f t="shared" ca="1" si="363"/>
        <v/>
      </c>
      <c r="DT296" s="69" t="str">
        <f t="shared" ca="1" si="364"/>
        <v/>
      </c>
      <c r="DU296" s="69" t="str">
        <f t="shared" ca="1" si="365"/>
        <v/>
      </c>
      <c r="DV296" s="69" t="str">
        <f t="shared" ca="1" si="366"/>
        <v/>
      </c>
      <c r="DW296" s="69" t="str">
        <f t="shared" ca="1" si="367"/>
        <v/>
      </c>
      <c r="DX296" s="69" t="str">
        <f t="shared" ca="1" si="368"/>
        <v/>
      </c>
      <c r="DY296" s="69" t="str">
        <f t="shared" ca="1" si="369"/>
        <v/>
      </c>
      <c r="DZ296" s="72" t="str">
        <f t="shared" ca="1" si="370"/>
        <v/>
      </c>
      <c r="EA296" s="72" t="str">
        <f t="shared" ca="1" si="371"/>
        <v/>
      </c>
      <c r="EB296" s="72" t="str">
        <f t="shared" ca="1" si="372"/>
        <v/>
      </c>
      <c r="EC296" s="65" t="str">
        <f t="shared" ca="1" si="373"/>
        <v/>
      </c>
      <c r="ED296" s="65" t="str">
        <f t="shared" ca="1" si="374"/>
        <v/>
      </c>
      <c r="EE296" s="65" t="str">
        <f t="shared" ca="1" si="375"/>
        <v/>
      </c>
      <c r="EF296" s="65" t="str">
        <f t="shared" ca="1" si="376"/>
        <v/>
      </c>
      <c r="EG296" s="65" t="str">
        <f t="shared" ca="1" si="377"/>
        <v/>
      </c>
      <c r="EH296" s="65" t="str">
        <f t="shared" ca="1" si="378"/>
        <v/>
      </c>
      <c r="EI296" s="429" t="str">
        <f t="shared" ca="1" si="379"/>
        <v>No</v>
      </c>
      <c r="EJ296" s="428" t="str">
        <f t="shared" ca="1" si="380"/>
        <v/>
      </c>
      <c r="EK296" s="428" t="str">
        <f t="shared" ca="1" si="381"/>
        <v/>
      </c>
      <c r="EL296" s="65" t="str">
        <f t="shared" ca="1" si="382"/>
        <v/>
      </c>
      <c r="EM296" s="65" t="str">
        <f t="shared" ca="1" si="383"/>
        <v/>
      </c>
      <c r="EN296" s="65" t="str">
        <f t="shared" ca="1" si="384"/>
        <v/>
      </c>
      <c r="EO296" s="433" t="str">
        <f t="shared" ca="1" si="385"/>
        <v/>
      </c>
      <c r="EP296" s="433" t="str">
        <f t="shared" ca="1" si="386"/>
        <v/>
      </c>
      <c r="EQ296" s="433" t="str">
        <f t="shared" ca="1" si="387"/>
        <v/>
      </c>
      <c r="ER296" s="433" t="str">
        <f t="shared" ca="1" si="388"/>
        <v/>
      </c>
      <c r="ES296" s="433" t="str">
        <f t="shared" ca="1" si="389"/>
        <v/>
      </c>
      <c r="ET296" s="433" t="str">
        <f t="shared" ca="1" si="390"/>
        <v/>
      </c>
      <c r="EU296" s="433" t="str">
        <f ca="1">IF(OR(CO296="",CQ296=""),"",Discipline!$P$3*CO296+Discipline!$X$3*CQ296)</f>
        <v/>
      </c>
      <c r="EV296" s="433" t="str">
        <f ca="1">IF(OR(CP296="",CR296=""),"",Discipline!$P$3*CP296+Discipline!$X$3*CR296)</f>
        <v/>
      </c>
    </row>
    <row r="297" spans="1:152" x14ac:dyDescent="0.25">
      <c r="A297" s="10" t="str">
        <f ca="1">IFERROR(RANK(order!A297,order!A$3:A$554,0),"")</f>
        <v/>
      </c>
      <c r="B297" s="10" t="str">
        <f ca="1">IFERROR(RANK(order!B297,order!B$3:B$554,0),"")</f>
        <v/>
      </c>
      <c r="C297" s="10" t="str">
        <f ca="1">IFERROR(RANK(order!C297,order!C$3:C$554,0),"")</f>
        <v/>
      </c>
      <c r="D297" s="4" t="str">
        <f ca="1">IFERROR(RANK(order!D297,order!D$3:D$554,0),"")</f>
        <v/>
      </c>
      <c r="E297" s="4" t="str">
        <f ca="1">IFERROR(RANK(order!E297,order!E$3:E$554,0),"")</f>
        <v/>
      </c>
      <c r="F297" s="4" t="str">
        <f ca="1">IFERROR(RANK(order!F297,order!F$3:F$554,0),"")</f>
        <v/>
      </c>
      <c r="G297" s="10" t="str">
        <f ca="1">IFERROR(RANK(order!G297,order!G$3:G$554,0),"")</f>
        <v/>
      </c>
      <c r="H297" s="10" t="str">
        <f ca="1">IFERROR(RANK(order!H297,order!H$3:H$554,0),"")</f>
        <v/>
      </c>
      <c r="I297" s="10" t="str">
        <f ca="1">IFERROR(RANK(order!I297,order!I$3:I$554,0),"")</f>
        <v/>
      </c>
      <c r="J297" s="4" t="str">
        <f ca="1">IFERROR(RANK(order!J297,order!J$3:J$554,0),"")</f>
        <v/>
      </c>
      <c r="K297" s="4" t="str">
        <f ca="1">IFERROR(RANK(order!K297,order!K$3:K$554,0),"")</f>
        <v/>
      </c>
      <c r="L297" s="4" t="str">
        <f ca="1">IFERROR(RANK(order!L297,order!L$3:L$554,0),"")</f>
        <v/>
      </c>
      <c r="M297" s="10" t="str">
        <f ca="1">IFERROR(RANK(order!M297,order!M$3:M$554,0),"")</f>
        <v/>
      </c>
      <c r="N297" s="10" t="str">
        <f ca="1">IFERROR(RANK(order!N297,order!N$3:N$554,0),"")</f>
        <v/>
      </c>
      <c r="O297" s="10" t="str">
        <f ca="1">IFERROR(RANK(order!O297,order!O$3:O$554,0),"")</f>
        <v/>
      </c>
      <c r="P297" s="4" t="str">
        <f ca="1">IFERROR(RANK(order!P297,order!P$3:P$554,0),"")</f>
        <v/>
      </c>
      <c r="Q297" s="4" t="str">
        <f ca="1">IFERROR(RANK(order!Q297,order!Q$3:Q$554,0),"")</f>
        <v/>
      </c>
      <c r="R297" s="4" t="str">
        <f ca="1">IFERROR(RANK(order!R297,order!R$3:R$554,0),"")</f>
        <v/>
      </c>
      <c r="S297" s="10" t="str">
        <f ca="1">IFERROR(RANK(order!S297,order!S$3:S$554,0),"")</f>
        <v/>
      </c>
      <c r="T297" s="10" t="str">
        <f ca="1">IFERROR(RANK(order!T297,order!T$3:T$554,0),"")</f>
        <v/>
      </c>
      <c r="U297" s="10" t="str">
        <f ca="1">IFERROR(RANK(order!U297,order!U$3:U$554,0),"")</f>
        <v/>
      </c>
      <c r="V297" s="4" t="str">
        <f ca="1">IFERROR(RANK(order!V297,order!V$3:V$554,0),"")</f>
        <v/>
      </c>
      <c r="W297" s="4" t="str">
        <f ca="1">IFERROR(RANK(order!W297,order!W$3:W$554,0),"")</f>
        <v/>
      </c>
      <c r="X297" s="4" t="str">
        <f ca="1">IFERROR(RANK(order!X297,order!X$3:X$554,0),"")</f>
        <v/>
      </c>
      <c r="Y297" s="10" t="str">
        <f ca="1">IFERROR(RANK(order!Y297,order!Y$3:Y$554,0),"")</f>
        <v/>
      </c>
      <c r="Z297" s="10" t="str">
        <f ca="1">IFERROR(RANK(order!Z297,order!Z$3:Z$554,0),"")</f>
        <v/>
      </c>
      <c r="AA297" s="10" t="str">
        <f ca="1">IFERROR(RANK(order!AA297,order!AA$3:AA$554,0),"")</f>
        <v/>
      </c>
      <c r="AB297" s="4" t="str">
        <f ca="1">IFERROR(RANK(order!AB297,order!AB$3:AB$554,0),"")</f>
        <v/>
      </c>
      <c r="AC297" s="4" t="str">
        <f ca="1">IFERROR(RANK(order!AC297,order!AC$3:AC$554,0),"")</f>
        <v/>
      </c>
      <c r="AD297" s="4" t="str">
        <f ca="1">IFERROR(RANK(order!AD297,order!AD$3:AD$554,0),"")</f>
        <v/>
      </c>
      <c r="AE297" s="10" t="str">
        <f ca="1">IFERROR(RANK(order!AE297,order!AE$3:AE$554,0),"")</f>
        <v/>
      </c>
      <c r="AF297" s="10" t="str">
        <f ca="1">IFERROR(RANK(order!AF297,order!AF$3:AF$554,0),"")</f>
        <v/>
      </c>
      <c r="AG297" s="10" t="str">
        <f ca="1">IFERROR(RANK(order!AG297,order!AG$3:AG$554,0),"")</f>
        <v/>
      </c>
      <c r="AH297" s="4" t="str">
        <f ca="1">IFERROR(RANK(order!AH297,order!AH$3:AH$554,0),"")</f>
        <v/>
      </c>
      <c r="AI297" s="4" t="str">
        <f ca="1">IFERROR(RANK(order!AI297,order!AI$3:AI$554,0),"")</f>
        <v/>
      </c>
      <c r="AJ297" s="4" t="str">
        <f ca="1">IFERROR(RANK(order!AJ297,order!AJ$3:AJ$554,0),"")</f>
        <v/>
      </c>
      <c r="AK297" s="10" t="str">
        <f ca="1">IFERROR(RANK(order!AK297,order!AK$3:AK$554,0),"")</f>
        <v/>
      </c>
      <c r="AL297" s="10" t="str">
        <f ca="1">IFERROR(RANK(order!AL297,order!AL$3:AL$554,0),"")</f>
        <v/>
      </c>
      <c r="AM297" s="10" t="str">
        <f ca="1">IFERROR(RANK(order!AM297,order!AM$3:AM$554,0),"")</f>
        <v/>
      </c>
      <c r="AN297" s="4" t="str">
        <f ca="1">IFERROR(RANK(order!AN297,order!AN$3:AN$554,0),"")</f>
        <v/>
      </c>
      <c r="AO297" s="4" t="str">
        <f ca="1">IFERROR(RANK(order!AO297,order!AO$3:AO$554,0),"")</f>
        <v/>
      </c>
      <c r="AP297" s="4" t="str">
        <f ca="1">IFERROR(RANK(order!AP297,order!AP$3:AP$554,0),"")</f>
        <v/>
      </c>
      <c r="AQ297" s="10" t="str">
        <f ca="1">IFERROR(RANK(order!AQ297,order!AQ$3:AQ$554,0),"")</f>
        <v/>
      </c>
      <c r="AR297" s="10" t="str">
        <f ca="1">IFERROR(RANK(order!AR297,order!AR$3:AR$554,0),"")</f>
        <v/>
      </c>
      <c r="AS297" s="10" t="str">
        <f ca="1">IFERROR(RANK(order!AS297,order!AS$3:AS$554,0),"")</f>
        <v/>
      </c>
      <c r="AT297" s="4" t="str">
        <f ca="1">IFERROR(RANK(order!AT297,order!AT$3:AT$554,0),"")</f>
        <v/>
      </c>
      <c r="AU297" s="4" t="str">
        <f ca="1">IFERROR(RANK(order!AU297,order!AU$3:AU$554,0),"")</f>
        <v/>
      </c>
      <c r="AV297" s="4" t="str">
        <f ca="1">IFERROR(RANK(order!AV297,order!AV$3:AV$554,0),"")</f>
        <v/>
      </c>
      <c r="AW297" s="10" t="str">
        <f ca="1">IFERROR(RANK(order!AW297,order!AW$3:AW$554,0),"")</f>
        <v/>
      </c>
      <c r="AX297" s="10" t="str">
        <f ca="1">IFERROR(RANK(order!AX297,order!AX$3:AX$554,0),"")</f>
        <v/>
      </c>
      <c r="AY297" s="10" t="str">
        <f ca="1">IFERROR(RANK(order!AY297,order!AY$3:AY$554,0),"")</f>
        <v/>
      </c>
      <c r="AZ297" s="4" t="str">
        <f ca="1">IFERROR(RANK(order!AZ297,order!AZ$3:AZ$554,0),"")</f>
        <v/>
      </c>
      <c r="BA297" s="4" t="str">
        <f ca="1">IFERROR(RANK(order!BA297,order!BA$3:BA$554,0),"")</f>
        <v/>
      </c>
      <c r="BB297" s="4" t="str">
        <f ca="1">IFERROR(RANK(order!BB297,order!BB$3:BB$554,0),"")</f>
        <v/>
      </c>
      <c r="BC297" s="10" t="str">
        <f ca="1">IFERROR(RANK(order!BC297,order!BC$3:BC$554,0),"")</f>
        <v/>
      </c>
      <c r="BD297" s="10" t="str">
        <f ca="1">IFERROR(RANK(order!BD297,order!BD$3:BD$554,0),"")</f>
        <v/>
      </c>
      <c r="BE297" s="10" t="str">
        <f ca="1">IFERROR(RANK(order!BE297,order!BE$3:BE$554,0),"")</f>
        <v/>
      </c>
      <c r="BF297" s="4" t="str">
        <f ca="1">IFERROR(RANK(order!BF297,order!BF$3:BF$554,0),"")</f>
        <v/>
      </c>
      <c r="BG297" s="4" t="str">
        <f ca="1">IFERROR(RANK(order!BG297,order!BG$3:BG$554,0),"")</f>
        <v/>
      </c>
      <c r="BH297" s="4" t="str">
        <f ca="1">IFERROR(RANK(order!BH297,order!BH$3:BH$554,0),"")</f>
        <v/>
      </c>
      <c r="BI297" s="10" t="str">
        <f ca="1">IFERROR(RANK(order!BI297,order!BI$3:BI$554,0),"")</f>
        <v/>
      </c>
      <c r="BJ297" s="10" t="str">
        <f ca="1">IFERROR(RANK(order!BJ297,order!BJ$3:BJ$554,0),"")</f>
        <v/>
      </c>
      <c r="BK297" s="10" t="str">
        <f ca="1">IFERROR(RANK(order!BK297,order!BK$3:BK$554,0),"")</f>
        <v/>
      </c>
      <c r="BL297" s="4" t="str">
        <f ca="1">IFERROR(RANK(order!BL297,order!BL$3:BL$554,0),"")</f>
        <v/>
      </c>
      <c r="BM297" s="4" t="str">
        <f ca="1">IFERROR(RANK(order!BM297,order!BM$3:BM$554,0),"")</f>
        <v/>
      </c>
      <c r="BN297" s="4" t="str">
        <f ca="1">IFERROR(RANK(order!BN297,order!BN$3:BN$554,0),"")</f>
        <v/>
      </c>
      <c r="BO297" s="10" t="str">
        <f ca="1">IFERROR(RANK(order!BO297,order!BO$3:BO$554,0),"")</f>
        <v/>
      </c>
      <c r="BP297" s="10" t="str">
        <f ca="1">IFERROR(RANK(order!BP297,order!BP$3:BP$554,0),"")</f>
        <v/>
      </c>
      <c r="BQ297" s="10" t="str">
        <f ca="1">IFERROR(RANK(order!BQ297,order!BQ$3:BQ$554,0),"")</f>
        <v/>
      </c>
      <c r="BR297" s="4" t="str">
        <f ca="1">IFERROR(RANK(order!BR297,order!BR$3:BR$554,0),"")</f>
        <v/>
      </c>
      <c r="BS297" s="4" t="str">
        <f ca="1">IFERROR(RANK(order!BS297,order!BS$3:BS$554,0),"")</f>
        <v/>
      </c>
      <c r="BT297" s="4" t="str">
        <f ca="1">IFERROR(RANK(order!BT297,order!BT$3:BT$554,0),"")</f>
        <v/>
      </c>
      <c r="BU297" s="95">
        <f t="shared" si="391"/>
        <v>295</v>
      </c>
      <c r="BV297" s="35" t="str">
        <f t="shared" si="392"/>
        <v>E1</v>
      </c>
      <c r="BW297" s="55">
        <f t="shared" ca="1" si="315"/>
        <v>0</v>
      </c>
      <c r="BX297" s="56" t="str">
        <f t="shared" ca="1" si="316"/>
        <v/>
      </c>
      <c r="BY297" s="56" t="str">
        <f t="shared" ca="1" si="317"/>
        <v/>
      </c>
      <c r="BZ297" s="57" t="str">
        <f t="shared" ca="1" si="318"/>
        <v/>
      </c>
      <c r="CA297" s="57" t="str">
        <f t="shared" ca="1" si="319"/>
        <v/>
      </c>
      <c r="CB297" s="58" t="str">
        <f t="shared" ca="1" si="320"/>
        <v/>
      </c>
      <c r="CC297" s="57" t="str">
        <f t="shared" ca="1" si="321"/>
        <v/>
      </c>
      <c r="CD297" s="57" t="str">
        <f t="shared" ca="1" si="322"/>
        <v/>
      </c>
      <c r="CE297" s="58" t="str">
        <f t="shared" ca="1" si="323"/>
        <v/>
      </c>
      <c r="CF297" s="59" t="str">
        <f t="shared" ca="1" si="324"/>
        <v/>
      </c>
      <c r="CG297" s="57" t="str">
        <f t="shared" ca="1" si="325"/>
        <v/>
      </c>
      <c r="CH297" s="57" t="str">
        <f t="shared" ca="1" si="326"/>
        <v/>
      </c>
      <c r="CI297" s="57" t="str">
        <f t="shared" ca="1" si="327"/>
        <v/>
      </c>
      <c r="CJ297" s="57" t="str">
        <f t="shared" ca="1" si="328"/>
        <v/>
      </c>
      <c r="CK297" s="57" t="str">
        <f t="shared" ca="1" si="329"/>
        <v/>
      </c>
      <c r="CL297" s="57" t="str">
        <f t="shared" ca="1" si="330"/>
        <v/>
      </c>
      <c r="CM297" s="57" t="str">
        <f t="shared" ca="1" si="331"/>
        <v/>
      </c>
      <c r="CN297" s="57" t="str">
        <f t="shared" ca="1" si="332"/>
        <v/>
      </c>
      <c r="CO297" s="57" t="str">
        <f t="shared" ca="1" si="333"/>
        <v/>
      </c>
      <c r="CP297" s="57" t="str">
        <f t="shared" ca="1" si="334"/>
        <v/>
      </c>
      <c r="CQ297" s="57" t="str">
        <f t="shared" ca="1" si="335"/>
        <v/>
      </c>
      <c r="CR297" s="57" t="str">
        <f t="shared" ca="1" si="336"/>
        <v/>
      </c>
      <c r="CS297" s="60" t="str">
        <f t="shared" ca="1" si="337"/>
        <v/>
      </c>
      <c r="CT297" s="60" t="str">
        <f t="shared" ca="1" si="338"/>
        <v/>
      </c>
      <c r="CU297" s="60" t="str">
        <f t="shared" ca="1" si="339"/>
        <v/>
      </c>
      <c r="CV297" s="60" t="str">
        <f t="shared" ca="1" si="340"/>
        <v/>
      </c>
      <c r="CW297" s="60" t="str">
        <f t="shared" ca="1" si="341"/>
        <v/>
      </c>
      <c r="CX297" s="60" t="str">
        <f t="shared" ca="1" si="342"/>
        <v/>
      </c>
      <c r="CY297" s="60" t="str">
        <f t="shared" ca="1" si="343"/>
        <v/>
      </c>
      <c r="CZ297" s="60" t="str">
        <f t="shared" ca="1" si="344"/>
        <v/>
      </c>
      <c r="DA297" s="65" t="str">
        <f t="shared" ca="1" si="345"/>
        <v/>
      </c>
      <c r="DB297" s="65" t="str">
        <f t="shared" ca="1" si="346"/>
        <v/>
      </c>
      <c r="DC297" s="65" t="str">
        <f t="shared" ca="1" si="347"/>
        <v/>
      </c>
      <c r="DD297" s="65" t="str">
        <f t="shared" ca="1" si="348"/>
        <v/>
      </c>
      <c r="DE297" s="65" t="str">
        <f t="shared" ca="1" si="349"/>
        <v/>
      </c>
      <c r="DF297" s="66" t="str">
        <f t="shared" ca="1" si="350"/>
        <v/>
      </c>
      <c r="DG297" s="66" t="str">
        <f t="shared" ca="1" si="351"/>
        <v/>
      </c>
      <c r="DH297" s="66" t="str">
        <f t="shared" ca="1" si="352"/>
        <v/>
      </c>
      <c r="DI297" s="66" t="str">
        <f t="shared" ca="1" si="353"/>
        <v/>
      </c>
      <c r="DJ297" s="66" t="str">
        <f t="shared" ca="1" si="354"/>
        <v/>
      </c>
      <c r="DK297" s="65" t="str">
        <f t="shared" ca="1" si="355"/>
        <v/>
      </c>
      <c r="DL297" s="65" t="str">
        <f t="shared" ca="1" si="356"/>
        <v/>
      </c>
      <c r="DM297" s="65" t="str">
        <f t="shared" ca="1" si="357"/>
        <v/>
      </c>
      <c r="DN297" s="65" t="str">
        <f t="shared" ca="1" si="358"/>
        <v/>
      </c>
      <c r="DO297" s="65" t="str">
        <f t="shared" ca="1" si="359"/>
        <v/>
      </c>
      <c r="DP297" s="65" t="str">
        <f t="shared" ca="1" si="360"/>
        <v/>
      </c>
      <c r="DQ297" s="65" t="str">
        <f t="shared" ca="1" si="361"/>
        <v/>
      </c>
      <c r="DR297" s="69" t="str">
        <f t="shared" ca="1" si="362"/>
        <v/>
      </c>
      <c r="DS297" s="69" t="str">
        <f t="shared" ca="1" si="363"/>
        <v/>
      </c>
      <c r="DT297" s="69" t="str">
        <f t="shared" ca="1" si="364"/>
        <v/>
      </c>
      <c r="DU297" s="69" t="str">
        <f t="shared" ca="1" si="365"/>
        <v/>
      </c>
      <c r="DV297" s="69" t="str">
        <f t="shared" ca="1" si="366"/>
        <v/>
      </c>
      <c r="DW297" s="69" t="str">
        <f t="shared" ca="1" si="367"/>
        <v/>
      </c>
      <c r="DX297" s="69" t="str">
        <f t="shared" ca="1" si="368"/>
        <v/>
      </c>
      <c r="DY297" s="69" t="str">
        <f t="shared" ca="1" si="369"/>
        <v/>
      </c>
      <c r="DZ297" s="72" t="str">
        <f t="shared" ca="1" si="370"/>
        <v/>
      </c>
      <c r="EA297" s="72" t="str">
        <f t="shared" ca="1" si="371"/>
        <v/>
      </c>
      <c r="EB297" s="72" t="str">
        <f t="shared" ca="1" si="372"/>
        <v/>
      </c>
      <c r="EC297" s="65" t="str">
        <f t="shared" ca="1" si="373"/>
        <v/>
      </c>
      <c r="ED297" s="65" t="str">
        <f t="shared" ca="1" si="374"/>
        <v/>
      </c>
      <c r="EE297" s="65" t="str">
        <f t="shared" ca="1" si="375"/>
        <v/>
      </c>
      <c r="EF297" s="65" t="str">
        <f t="shared" ca="1" si="376"/>
        <v/>
      </c>
      <c r="EG297" s="65" t="str">
        <f t="shared" ca="1" si="377"/>
        <v/>
      </c>
      <c r="EH297" s="65" t="str">
        <f t="shared" ca="1" si="378"/>
        <v/>
      </c>
      <c r="EI297" s="429" t="str">
        <f t="shared" ca="1" si="379"/>
        <v>No</v>
      </c>
      <c r="EJ297" s="428" t="str">
        <f t="shared" ca="1" si="380"/>
        <v/>
      </c>
      <c r="EK297" s="428" t="str">
        <f t="shared" ca="1" si="381"/>
        <v/>
      </c>
      <c r="EL297" s="65" t="str">
        <f t="shared" ca="1" si="382"/>
        <v/>
      </c>
      <c r="EM297" s="65" t="str">
        <f t="shared" ca="1" si="383"/>
        <v/>
      </c>
      <c r="EN297" s="65" t="str">
        <f t="shared" ca="1" si="384"/>
        <v/>
      </c>
      <c r="EO297" s="433" t="str">
        <f t="shared" ca="1" si="385"/>
        <v/>
      </c>
      <c r="EP297" s="433" t="str">
        <f t="shared" ca="1" si="386"/>
        <v/>
      </c>
      <c r="EQ297" s="433" t="str">
        <f t="shared" ca="1" si="387"/>
        <v/>
      </c>
      <c r="ER297" s="433" t="str">
        <f t="shared" ca="1" si="388"/>
        <v/>
      </c>
      <c r="ES297" s="433" t="str">
        <f t="shared" ca="1" si="389"/>
        <v/>
      </c>
      <c r="ET297" s="433" t="str">
        <f t="shared" ca="1" si="390"/>
        <v/>
      </c>
      <c r="EU297" s="433" t="str">
        <f ca="1">IF(OR(CO297="",CQ297=""),"",Discipline!$P$3*CO297+Discipline!$X$3*CQ297)</f>
        <v/>
      </c>
      <c r="EV297" s="433" t="str">
        <f ca="1">IF(OR(CP297="",CR297=""),"",Discipline!$P$3*CP297+Discipline!$X$3*CR297)</f>
        <v/>
      </c>
    </row>
    <row r="298" spans="1:152" x14ac:dyDescent="0.25">
      <c r="A298" s="10" t="str">
        <f ca="1">IFERROR(RANK(order!A298,order!A$3:A$554,0),"")</f>
        <v/>
      </c>
      <c r="B298" s="10" t="str">
        <f ca="1">IFERROR(RANK(order!B298,order!B$3:B$554,0),"")</f>
        <v/>
      </c>
      <c r="C298" s="10" t="str">
        <f ca="1">IFERROR(RANK(order!C298,order!C$3:C$554,0),"")</f>
        <v/>
      </c>
      <c r="D298" s="4" t="str">
        <f ca="1">IFERROR(RANK(order!D298,order!D$3:D$554,0),"")</f>
        <v/>
      </c>
      <c r="E298" s="4" t="str">
        <f ca="1">IFERROR(RANK(order!E298,order!E$3:E$554,0),"")</f>
        <v/>
      </c>
      <c r="F298" s="4" t="str">
        <f ca="1">IFERROR(RANK(order!F298,order!F$3:F$554,0),"")</f>
        <v/>
      </c>
      <c r="G298" s="10" t="str">
        <f ca="1">IFERROR(RANK(order!G298,order!G$3:G$554,0),"")</f>
        <v/>
      </c>
      <c r="H298" s="10" t="str">
        <f ca="1">IFERROR(RANK(order!H298,order!H$3:H$554,0),"")</f>
        <v/>
      </c>
      <c r="I298" s="10" t="str">
        <f ca="1">IFERROR(RANK(order!I298,order!I$3:I$554,0),"")</f>
        <v/>
      </c>
      <c r="J298" s="4" t="str">
        <f ca="1">IFERROR(RANK(order!J298,order!J$3:J$554,0),"")</f>
        <v/>
      </c>
      <c r="K298" s="4" t="str">
        <f ca="1">IFERROR(RANK(order!K298,order!K$3:K$554,0),"")</f>
        <v/>
      </c>
      <c r="L298" s="4" t="str">
        <f ca="1">IFERROR(RANK(order!L298,order!L$3:L$554,0),"")</f>
        <v/>
      </c>
      <c r="M298" s="10" t="str">
        <f ca="1">IFERROR(RANK(order!M298,order!M$3:M$554,0),"")</f>
        <v/>
      </c>
      <c r="N298" s="10" t="str">
        <f ca="1">IFERROR(RANK(order!N298,order!N$3:N$554,0),"")</f>
        <v/>
      </c>
      <c r="O298" s="10" t="str">
        <f ca="1">IFERROR(RANK(order!O298,order!O$3:O$554,0),"")</f>
        <v/>
      </c>
      <c r="P298" s="4" t="str">
        <f ca="1">IFERROR(RANK(order!P298,order!P$3:P$554,0),"")</f>
        <v/>
      </c>
      <c r="Q298" s="4" t="str">
        <f ca="1">IFERROR(RANK(order!Q298,order!Q$3:Q$554,0),"")</f>
        <v/>
      </c>
      <c r="R298" s="4" t="str">
        <f ca="1">IFERROR(RANK(order!R298,order!R$3:R$554,0),"")</f>
        <v/>
      </c>
      <c r="S298" s="10" t="str">
        <f ca="1">IFERROR(RANK(order!S298,order!S$3:S$554,0),"")</f>
        <v/>
      </c>
      <c r="T298" s="10" t="str">
        <f ca="1">IFERROR(RANK(order!T298,order!T$3:T$554,0),"")</f>
        <v/>
      </c>
      <c r="U298" s="10" t="str">
        <f ca="1">IFERROR(RANK(order!U298,order!U$3:U$554,0),"")</f>
        <v/>
      </c>
      <c r="V298" s="4" t="str">
        <f ca="1">IFERROR(RANK(order!V298,order!V$3:V$554,0),"")</f>
        <v/>
      </c>
      <c r="W298" s="4" t="str">
        <f ca="1">IFERROR(RANK(order!W298,order!W$3:W$554,0),"")</f>
        <v/>
      </c>
      <c r="X298" s="4" t="str">
        <f ca="1">IFERROR(RANK(order!X298,order!X$3:X$554,0),"")</f>
        <v/>
      </c>
      <c r="Y298" s="10" t="str">
        <f ca="1">IFERROR(RANK(order!Y298,order!Y$3:Y$554,0),"")</f>
        <v/>
      </c>
      <c r="Z298" s="10" t="str">
        <f ca="1">IFERROR(RANK(order!Z298,order!Z$3:Z$554,0),"")</f>
        <v/>
      </c>
      <c r="AA298" s="10" t="str">
        <f ca="1">IFERROR(RANK(order!AA298,order!AA$3:AA$554,0),"")</f>
        <v/>
      </c>
      <c r="AB298" s="4" t="str">
        <f ca="1">IFERROR(RANK(order!AB298,order!AB$3:AB$554,0),"")</f>
        <v/>
      </c>
      <c r="AC298" s="4" t="str">
        <f ca="1">IFERROR(RANK(order!AC298,order!AC$3:AC$554,0),"")</f>
        <v/>
      </c>
      <c r="AD298" s="4" t="str">
        <f ca="1">IFERROR(RANK(order!AD298,order!AD$3:AD$554,0),"")</f>
        <v/>
      </c>
      <c r="AE298" s="10" t="str">
        <f ca="1">IFERROR(RANK(order!AE298,order!AE$3:AE$554,0),"")</f>
        <v/>
      </c>
      <c r="AF298" s="10" t="str">
        <f ca="1">IFERROR(RANK(order!AF298,order!AF$3:AF$554,0),"")</f>
        <v/>
      </c>
      <c r="AG298" s="10" t="str">
        <f ca="1">IFERROR(RANK(order!AG298,order!AG$3:AG$554,0),"")</f>
        <v/>
      </c>
      <c r="AH298" s="4" t="str">
        <f ca="1">IFERROR(RANK(order!AH298,order!AH$3:AH$554,0),"")</f>
        <v/>
      </c>
      <c r="AI298" s="4" t="str">
        <f ca="1">IFERROR(RANK(order!AI298,order!AI$3:AI$554,0),"")</f>
        <v/>
      </c>
      <c r="AJ298" s="4" t="str">
        <f ca="1">IFERROR(RANK(order!AJ298,order!AJ$3:AJ$554,0),"")</f>
        <v/>
      </c>
      <c r="AK298" s="10" t="str">
        <f ca="1">IFERROR(RANK(order!AK298,order!AK$3:AK$554,0),"")</f>
        <v/>
      </c>
      <c r="AL298" s="10" t="str">
        <f ca="1">IFERROR(RANK(order!AL298,order!AL$3:AL$554,0),"")</f>
        <v/>
      </c>
      <c r="AM298" s="10" t="str">
        <f ca="1">IFERROR(RANK(order!AM298,order!AM$3:AM$554,0),"")</f>
        <v/>
      </c>
      <c r="AN298" s="4" t="str">
        <f ca="1">IFERROR(RANK(order!AN298,order!AN$3:AN$554,0),"")</f>
        <v/>
      </c>
      <c r="AO298" s="4" t="str">
        <f ca="1">IFERROR(RANK(order!AO298,order!AO$3:AO$554,0),"")</f>
        <v/>
      </c>
      <c r="AP298" s="4" t="str">
        <f ca="1">IFERROR(RANK(order!AP298,order!AP$3:AP$554,0),"")</f>
        <v/>
      </c>
      <c r="AQ298" s="10" t="str">
        <f ca="1">IFERROR(RANK(order!AQ298,order!AQ$3:AQ$554,0),"")</f>
        <v/>
      </c>
      <c r="AR298" s="10" t="str">
        <f ca="1">IFERROR(RANK(order!AR298,order!AR$3:AR$554,0),"")</f>
        <v/>
      </c>
      <c r="AS298" s="10" t="str">
        <f ca="1">IFERROR(RANK(order!AS298,order!AS$3:AS$554,0),"")</f>
        <v/>
      </c>
      <c r="AT298" s="4" t="str">
        <f ca="1">IFERROR(RANK(order!AT298,order!AT$3:AT$554,0),"")</f>
        <v/>
      </c>
      <c r="AU298" s="4" t="str">
        <f ca="1">IFERROR(RANK(order!AU298,order!AU$3:AU$554,0),"")</f>
        <v/>
      </c>
      <c r="AV298" s="4" t="str">
        <f ca="1">IFERROR(RANK(order!AV298,order!AV$3:AV$554,0),"")</f>
        <v/>
      </c>
      <c r="AW298" s="10" t="str">
        <f ca="1">IFERROR(RANK(order!AW298,order!AW$3:AW$554,0),"")</f>
        <v/>
      </c>
      <c r="AX298" s="10" t="str">
        <f ca="1">IFERROR(RANK(order!AX298,order!AX$3:AX$554,0),"")</f>
        <v/>
      </c>
      <c r="AY298" s="10" t="str">
        <f ca="1">IFERROR(RANK(order!AY298,order!AY$3:AY$554,0),"")</f>
        <v/>
      </c>
      <c r="AZ298" s="4" t="str">
        <f ca="1">IFERROR(RANK(order!AZ298,order!AZ$3:AZ$554,0),"")</f>
        <v/>
      </c>
      <c r="BA298" s="4" t="str">
        <f ca="1">IFERROR(RANK(order!BA298,order!BA$3:BA$554,0),"")</f>
        <v/>
      </c>
      <c r="BB298" s="4" t="str">
        <f ca="1">IFERROR(RANK(order!BB298,order!BB$3:BB$554,0),"")</f>
        <v/>
      </c>
      <c r="BC298" s="10" t="str">
        <f ca="1">IFERROR(RANK(order!BC298,order!BC$3:BC$554,0),"")</f>
        <v/>
      </c>
      <c r="BD298" s="10" t="str">
        <f ca="1">IFERROR(RANK(order!BD298,order!BD$3:BD$554,0),"")</f>
        <v/>
      </c>
      <c r="BE298" s="10" t="str">
        <f ca="1">IFERROR(RANK(order!BE298,order!BE$3:BE$554,0),"")</f>
        <v/>
      </c>
      <c r="BF298" s="4" t="str">
        <f ca="1">IFERROR(RANK(order!BF298,order!BF$3:BF$554,0),"")</f>
        <v/>
      </c>
      <c r="BG298" s="4" t="str">
        <f ca="1">IFERROR(RANK(order!BG298,order!BG$3:BG$554,0),"")</f>
        <v/>
      </c>
      <c r="BH298" s="4" t="str">
        <f ca="1">IFERROR(RANK(order!BH298,order!BH$3:BH$554,0),"")</f>
        <v/>
      </c>
      <c r="BI298" s="10" t="str">
        <f ca="1">IFERROR(RANK(order!BI298,order!BI$3:BI$554,0),"")</f>
        <v/>
      </c>
      <c r="BJ298" s="10" t="str">
        <f ca="1">IFERROR(RANK(order!BJ298,order!BJ$3:BJ$554,0),"")</f>
        <v/>
      </c>
      <c r="BK298" s="10" t="str">
        <f ca="1">IFERROR(RANK(order!BK298,order!BK$3:BK$554,0),"")</f>
        <v/>
      </c>
      <c r="BL298" s="4" t="str">
        <f ca="1">IFERROR(RANK(order!BL298,order!BL$3:BL$554,0),"")</f>
        <v/>
      </c>
      <c r="BM298" s="4" t="str">
        <f ca="1">IFERROR(RANK(order!BM298,order!BM$3:BM$554,0),"")</f>
        <v/>
      </c>
      <c r="BN298" s="4" t="str">
        <f ca="1">IFERROR(RANK(order!BN298,order!BN$3:BN$554,0),"")</f>
        <v/>
      </c>
      <c r="BO298" s="10" t="str">
        <f ca="1">IFERROR(RANK(order!BO298,order!BO$3:BO$554,0),"")</f>
        <v/>
      </c>
      <c r="BP298" s="10" t="str">
        <f ca="1">IFERROR(RANK(order!BP298,order!BP$3:BP$554,0),"")</f>
        <v/>
      </c>
      <c r="BQ298" s="10" t="str">
        <f ca="1">IFERROR(RANK(order!BQ298,order!BQ$3:BQ$554,0),"")</f>
        <v/>
      </c>
      <c r="BR298" s="4" t="str">
        <f ca="1">IFERROR(RANK(order!BR298,order!BR$3:BR$554,0),"")</f>
        <v/>
      </c>
      <c r="BS298" s="4" t="str">
        <f ca="1">IFERROR(RANK(order!BS298,order!BS$3:BS$554,0),"")</f>
        <v/>
      </c>
      <c r="BT298" s="4" t="str">
        <f ca="1">IFERROR(RANK(order!BT298,order!BT$3:BT$554,0),"")</f>
        <v/>
      </c>
      <c r="BU298" s="95">
        <f t="shared" si="391"/>
        <v>296</v>
      </c>
      <c r="BV298" s="35" t="str">
        <f t="shared" si="392"/>
        <v>E1</v>
      </c>
      <c r="BW298" s="55">
        <f t="shared" ca="1" si="315"/>
        <v>0</v>
      </c>
      <c r="BX298" s="56" t="str">
        <f t="shared" ca="1" si="316"/>
        <v/>
      </c>
      <c r="BY298" s="56" t="str">
        <f t="shared" ca="1" si="317"/>
        <v/>
      </c>
      <c r="BZ298" s="57" t="str">
        <f t="shared" ca="1" si="318"/>
        <v/>
      </c>
      <c r="CA298" s="57" t="str">
        <f t="shared" ca="1" si="319"/>
        <v/>
      </c>
      <c r="CB298" s="58" t="str">
        <f t="shared" ca="1" si="320"/>
        <v/>
      </c>
      <c r="CC298" s="57" t="str">
        <f t="shared" ca="1" si="321"/>
        <v/>
      </c>
      <c r="CD298" s="57" t="str">
        <f t="shared" ca="1" si="322"/>
        <v/>
      </c>
      <c r="CE298" s="58" t="str">
        <f t="shared" ca="1" si="323"/>
        <v/>
      </c>
      <c r="CF298" s="59" t="str">
        <f t="shared" ca="1" si="324"/>
        <v/>
      </c>
      <c r="CG298" s="57" t="str">
        <f t="shared" ca="1" si="325"/>
        <v/>
      </c>
      <c r="CH298" s="57" t="str">
        <f t="shared" ca="1" si="326"/>
        <v/>
      </c>
      <c r="CI298" s="57" t="str">
        <f t="shared" ca="1" si="327"/>
        <v/>
      </c>
      <c r="CJ298" s="57" t="str">
        <f t="shared" ca="1" si="328"/>
        <v/>
      </c>
      <c r="CK298" s="57" t="str">
        <f t="shared" ca="1" si="329"/>
        <v/>
      </c>
      <c r="CL298" s="57" t="str">
        <f t="shared" ca="1" si="330"/>
        <v/>
      </c>
      <c r="CM298" s="57" t="str">
        <f t="shared" ca="1" si="331"/>
        <v/>
      </c>
      <c r="CN298" s="57" t="str">
        <f t="shared" ca="1" si="332"/>
        <v/>
      </c>
      <c r="CO298" s="57" t="str">
        <f t="shared" ca="1" si="333"/>
        <v/>
      </c>
      <c r="CP298" s="57" t="str">
        <f t="shared" ca="1" si="334"/>
        <v/>
      </c>
      <c r="CQ298" s="57" t="str">
        <f t="shared" ca="1" si="335"/>
        <v/>
      </c>
      <c r="CR298" s="57" t="str">
        <f t="shared" ca="1" si="336"/>
        <v/>
      </c>
      <c r="CS298" s="60" t="str">
        <f t="shared" ca="1" si="337"/>
        <v/>
      </c>
      <c r="CT298" s="60" t="str">
        <f t="shared" ca="1" si="338"/>
        <v/>
      </c>
      <c r="CU298" s="60" t="str">
        <f t="shared" ca="1" si="339"/>
        <v/>
      </c>
      <c r="CV298" s="60" t="str">
        <f t="shared" ca="1" si="340"/>
        <v/>
      </c>
      <c r="CW298" s="60" t="str">
        <f t="shared" ca="1" si="341"/>
        <v/>
      </c>
      <c r="CX298" s="60" t="str">
        <f t="shared" ca="1" si="342"/>
        <v/>
      </c>
      <c r="CY298" s="60" t="str">
        <f t="shared" ca="1" si="343"/>
        <v/>
      </c>
      <c r="CZ298" s="60" t="str">
        <f t="shared" ca="1" si="344"/>
        <v/>
      </c>
      <c r="DA298" s="65" t="str">
        <f t="shared" ca="1" si="345"/>
        <v/>
      </c>
      <c r="DB298" s="65" t="str">
        <f t="shared" ca="1" si="346"/>
        <v/>
      </c>
      <c r="DC298" s="65" t="str">
        <f t="shared" ca="1" si="347"/>
        <v/>
      </c>
      <c r="DD298" s="65" t="str">
        <f t="shared" ca="1" si="348"/>
        <v/>
      </c>
      <c r="DE298" s="65" t="str">
        <f t="shared" ca="1" si="349"/>
        <v/>
      </c>
      <c r="DF298" s="66" t="str">
        <f t="shared" ca="1" si="350"/>
        <v/>
      </c>
      <c r="DG298" s="66" t="str">
        <f t="shared" ca="1" si="351"/>
        <v/>
      </c>
      <c r="DH298" s="66" t="str">
        <f t="shared" ca="1" si="352"/>
        <v/>
      </c>
      <c r="DI298" s="66" t="str">
        <f t="shared" ca="1" si="353"/>
        <v/>
      </c>
      <c r="DJ298" s="66" t="str">
        <f t="shared" ca="1" si="354"/>
        <v/>
      </c>
      <c r="DK298" s="65" t="str">
        <f t="shared" ca="1" si="355"/>
        <v/>
      </c>
      <c r="DL298" s="65" t="str">
        <f t="shared" ca="1" si="356"/>
        <v/>
      </c>
      <c r="DM298" s="65" t="str">
        <f t="shared" ca="1" si="357"/>
        <v/>
      </c>
      <c r="DN298" s="65" t="str">
        <f t="shared" ca="1" si="358"/>
        <v/>
      </c>
      <c r="DO298" s="65" t="str">
        <f t="shared" ca="1" si="359"/>
        <v/>
      </c>
      <c r="DP298" s="65" t="str">
        <f t="shared" ca="1" si="360"/>
        <v/>
      </c>
      <c r="DQ298" s="65" t="str">
        <f t="shared" ca="1" si="361"/>
        <v/>
      </c>
      <c r="DR298" s="69" t="str">
        <f t="shared" ca="1" si="362"/>
        <v/>
      </c>
      <c r="DS298" s="69" t="str">
        <f t="shared" ca="1" si="363"/>
        <v/>
      </c>
      <c r="DT298" s="69" t="str">
        <f t="shared" ca="1" si="364"/>
        <v/>
      </c>
      <c r="DU298" s="69" t="str">
        <f t="shared" ca="1" si="365"/>
        <v/>
      </c>
      <c r="DV298" s="69" t="str">
        <f t="shared" ca="1" si="366"/>
        <v/>
      </c>
      <c r="DW298" s="69" t="str">
        <f t="shared" ca="1" si="367"/>
        <v/>
      </c>
      <c r="DX298" s="69" t="str">
        <f t="shared" ca="1" si="368"/>
        <v/>
      </c>
      <c r="DY298" s="69" t="str">
        <f t="shared" ca="1" si="369"/>
        <v/>
      </c>
      <c r="DZ298" s="72" t="str">
        <f t="shared" ca="1" si="370"/>
        <v/>
      </c>
      <c r="EA298" s="72" t="str">
        <f t="shared" ca="1" si="371"/>
        <v/>
      </c>
      <c r="EB298" s="72" t="str">
        <f t="shared" ca="1" si="372"/>
        <v/>
      </c>
      <c r="EC298" s="65" t="str">
        <f t="shared" ca="1" si="373"/>
        <v/>
      </c>
      <c r="ED298" s="65" t="str">
        <f t="shared" ca="1" si="374"/>
        <v/>
      </c>
      <c r="EE298" s="65" t="str">
        <f t="shared" ca="1" si="375"/>
        <v/>
      </c>
      <c r="EF298" s="65" t="str">
        <f t="shared" ca="1" si="376"/>
        <v/>
      </c>
      <c r="EG298" s="65" t="str">
        <f t="shared" ca="1" si="377"/>
        <v/>
      </c>
      <c r="EH298" s="65" t="str">
        <f t="shared" ca="1" si="378"/>
        <v/>
      </c>
      <c r="EI298" s="429" t="str">
        <f t="shared" ca="1" si="379"/>
        <v>No</v>
      </c>
      <c r="EJ298" s="428" t="str">
        <f t="shared" ca="1" si="380"/>
        <v/>
      </c>
      <c r="EK298" s="428" t="str">
        <f t="shared" ca="1" si="381"/>
        <v/>
      </c>
      <c r="EL298" s="65" t="str">
        <f t="shared" ca="1" si="382"/>
        <v/>
      </c>
      <c r="EM298" s="65" t="str">
        <f t="shared" ca="1" si="383"/>
        <v/>
      </c>
      <c r="EN298" s="65" t="str">
        <f t="shared" ca="1" si="384"/>
        <v/>
      </c>
      <c r="EO298" s="433" t="str">
        <f t="shared" ca="1" si="385"/>
        <v/>
      </c>
      <c r="EP298" s="433" t="str">
        <f t="shared" ca="1" si="386"/>
        <v/>
      </c>
      <c r="EQ298" s="433" t="str">
        <f t="shared" ca="1" si="387"/>
        <v/>
      </c>
      <c r="ER298" s="433" t="str">
        <f t="shared" ca="1" si="388"/>
        <v/>
      </c>
      <c r="ES298" s="433" t="str">
        <f t="shared" ca="1" si="389"/>
        <v/>
      </c>
      <c r="ET298" s="433" t="str">
        <f t="shared" ca="1" si="390"/>
        <v/>
      </c>
      <c r="EU298" s="433" t="str">
        <f ca="1">IF(OR(CO298="",CQ298=""),"",Discipline!$P$3*CO298+Discipline!$X$3*CQ298)</f>
        <v/>
      </c>
      <c r="EV298" s="433" t="str">
        <f ca="1">IF(OR(CP298="",CR298=""),"",Discipline!$P$3*CP298+Discipline!$X$3*CR298)</f>
        <v/>
      </c>
    </row>
    <row r="299" spans="1:152" x14ac:dyDescent="0.25">
      <c r="A299" s="10" t="str">
        <f ca="1">IFERROR(RANK(order!A299,order!A$3:A$554,0),"")</f>
        <v/>
      </c>
      <c r="B299" s="10" t="str">
        <f ca="1">IFERROR(RANK(order!B299,order!B$3:B$554,0),"")</f>
        <v/>
      </c>
      <c r="C299" s="10" t="str">
        <f ca="1">IFERROR(RANK(order!C299,order!C$3:C$554,0),"")</f>
        <v/>
      </c>
      <c r="D299" s="4" t="str">
        <f ca="1">IFERROR(RANK(order!D299,order!D$3:D$554,0),"")</f>
        <v/>
      </c>
      <c r="E299" s="4" t="str">
        <f ca="1">IFERROR(RANK(order!E299,order!E$3:E$554,0),"")</f>
        <v/>
      </c>
      <c r="F299" s="4" t="str">
        <f ca="1">IFERROR(RANK(order!F299,order!F$3:F$554,0),"")</f>
        <v/>
      </c>
      <c r="G299" s="10" t="str">
        <f ca="1">IFERROR(RANK(order!G299,order!G$3:G$554,0),"")</f>
        <v/>
      </c>
      <c r="H299" s="10" t="str">
        <f ca="1">IFERROR(RANK(order!H299,order!H$3:H$554,0),"")</f>
        <v/>
      </c>
      <c r="I299" s="10" t="str">
        <f ca="1">IFERROR(RANK(order!I299,order!I$3:I$554,0),"")</f>
        <v/>
      </c>
      <c r="J299" s="4" t="str">
        <f ca="1">IFERROR(RANK(order!J299,order!J$3:J$554,0),"")</f>
        <v/>
      </c>
      <c r="K299" s="4" t="str">
        <f ca="1">IFERROR(RANK(order!K299,order!K$3:K$554,0),"")</f>
        <v/>
      </c>
      <c r="L299" s="4" t="str">
        <f ca="1">IFERROR(RANK(order!L299,order!L$3:L$554,0),"")</f>
        <v/>
      </c>
      <c r="M299" s="10" t="str">
        <f ca="1">IFERROR(RANK(order!M299,order!M$3:M$554,0),"")</f>
        <v/>
      </c>
      <c r="N299" s="10" t="str">
        <f ca="1">IFERROR(RANK(order!N299,order!N$3:N$554,0),"")</f>
        <v/>
      </c>
      <c r="O299" s="10" t="str">
        <f ca="1">IFERROR(RANK(order!O299,order!O$3:O$554,0),"")</f>
        <v/>
      </c>
      <c r="P299" s="4" t="str">
        <f ca="1">IFERROR(RANK(order!P299,order!P$3:P$554,0),"")</f>
        <v/>
      </c>
      <c r="Q299" s="4" t="str">
        <f ca="1">IFERROR(RANK(order!Q299,order!Q$3:Q$554,0),"")</f>
        <v/>
      </c>
      <c r="R299" s="4" t="str">
        <f ca="1">IFERROR(RANK(order!R299,order!R$3:R$554,0),"")</f>
        <v/>
      </c>
      <c r="S299" s="10" t="str">
        <f ca="1">IFERROR(RANK(order!S299,order!S$3:S$554,0),"")</f>
        <v/>
      </c>
      <c r="T299" s="10" t="str">
        <f ca="1">IFERROR(RANK(order!T299,order!T$3:T$554,0),"")</f>
        <v/>
      </c>
      <c r="U299" s="10" t="str">
        <f ca="1">IFERROR(RANK(order!U299,order!U$3:U$554,0),"")</f>
        <v/>
      </c>
      <c r="V299" s="4" t="str">
        <f ca="1">IFERROR(RANK(order!V299,order!V$3:V$554,0),"")</f>
        <v/>
      </c>
      <c r="W299" s="4" t="str">
        <f ca="1">IFERROR(RANK(order!W299,order!W$3:W$554,0),"")</f>
        <v/>
      </c>
      <c r="X299" s="4" t="str">
        <f ca="1">IFERROR(RANK(order!X299,order!X$3:X$554,0),"")</f>
        <v/>
      </c>
      <c r="Y299" s="10" t="str">
        <f ca="1">IFERROR(RANK(order!Y299,order!Y$3:Y$554,0),"")</f>
        <v/>
      </c>
      <c r="Z299" s="10" t="str">
        <f ca="1">IFERROR(RANK(order!Z299,order!Z$3:Z$554,0),"")</f>
        <v/>
      </c>
      <c r="AA299" s="10" t="str">
        <f ca="1">IFERROR(RANK(order!AA299,order!AA$3:AA$554,0),"")</f>
        <v/>
      </c>
      <c r="AB299" s="4" t="str">
        <f ca="1">IFERROR(RANK(order!AB299,order!AB$3:AB$554,0),"")</f>
        <v/>
      </c>
      <c r="AC299" s="4" t="str">
        <f ca="1">IFERROR(RANK(order!AC299,order!AC$3:AC$554,0),"")</f>
        <v/>
      </c>
      <c r="AD299" s="4" t="str">
        <f ca="1">IFERROR(RANK(order!AD299,order!AD$3:AD$554,0),"")</f>
        <v/>
      </c>
      <c r="AE299" s="10" t="str">
        <f ca="1">IFERROR(RANK(order!AE299,order!AE$3:AE$554,0),"")</f>
        <v/>
      </c>
      <c r="AF299" s="10" t="str">
        <f ca="1">IFERROR(RANK(order!AF299,order!AF$3:AF$554,0),"")</f>
        <v/>
      </c>
      <c r="AG299" s="10" t="str">
        <f ca="1">IFERROR(RANK(order!AG299,order!AG$3:AG$554,0),"")</f>
        <v/>
      </c>
      <c r="AH299" s="4" t="str">
        <f ca="1">IFERROR(RANK(order!AH299,order!AH$3:AH$554,0),"")</f>
        <v/>
      </c>
      <c r="AI299" s="4" t="str">
        <f ca="1">IFERROR(RANK(order!AI299,order!AI$3:AI$554,0),"")</f>
        <v/>
      </c>
      <c r="AJ299" s="4" t="str">
        <f ca="1">IFERROR(RANK(order!AJ299,order!AJ$3:AJ$554,0),"")</f>
        <v/>
      </c>
      <c r="AK299" s="10" t="str">
        <f ca="1">IFERROR(RANK(order!AK299,order!AK$3:AK$554,0),"")</f>
        <v/>
      </c>
      <c r="AL299" s="10" t="str">
        <f ca="1">IFERROR(RANK(order!AL299,order!AL$3:AL$554,0),"")</f>
        <v/>
      </c>
      <c r="AM299" s="10" t="str">
        <f ca="1">IFERROR(RANK(order!AM299,order!AM$3:AM$554,0),"")</f>
        <v/>
      </c>
      <c r="AN299" s="4" t="str">
        <f ca="1">IFERROR(RANK(order!AN299,order!AN$3:AN$554,0),"")</f>
        <v/>
      </c>
      <c r="AO299" s="4" t="str">
        <f ca="1">IFERROR(RANK(order!AO299,order!AO$3:AO$554,0),"")</f>
        <v/>
      </c>
      <c r="AP299" s="4" t="str">
        <f ca="1">IFERROR(RANK(order!AP299,order!AP$3:AP$554,0),"")</f>
        <v/>
      </c>
      <c r="AQ299" s="10" t="str">
        <f ca="1">IFERROR(RANK(order!AQ299,order!AQ$3:AQ$554,0),"")</f>
        <v/>
      </c>
      <c r="AR299" s="10" t="str">
        <f ca="1">IFERROR(RANK(order!AR299,order!AR$3:AR$554,0),"")</f>
        <v/>
      </c>
      <c r="AS299" s="10" t="str">
        <f ca="1">IFERROR(RANK(order!AS299,order!AS$3:AS$554,0),"")</f>
        <v/>
      </c>
      <c r="AT299" s="4" t="str">
        <f ca="1">IFERROR(RANK(order!AT299,order!AT$3:AT$554,0),"")</f>
        <v/>
      </c>
      <c r="AU299" s="4" t="str">
        <f ca="1">IFERROR(RANK(order!AU299,order!AU$3:AU$554,0),"")</f>
        <v/>
      </c>
      <c r="AV299" s="4" t="str">
        <f ca="1">IFERROR(RANK(order!AV299,order!AV$3:AV$554,0),"")</f>
        <v/>
      </c>
      <c r="AW299" s="10" t="str">
        <f ca="1">IFERROR(RANK(order!AW299,order!AW$3:AW$554,0),"")</f>
        <v/>
      </c>
      <c r="AX299" s="10" t="str">
        <f ca="1">IFERROR(RANK(order!AX299,order!AX$3:AX$554,0),"")</f>
        <v/>
      </c>
      <c r="AY299" s="10" t="str">
        <f ca="1">IFERROR(RANK(order!AY299,order!AY$3:AY$554,0),"")</f>
        <v/>
      </c>
      <c r="AZ299" s="4" t="str">
        <f ca="1">IFERROR(RANK(order!AZ299,order!AZ$3:AZ$554,0),"")</f>
        <v/>
      </c>
      <c r="BA299" s="4" t="str">
        <f ca="1">IFERROR(RANK(order!BA299,order!BA$3:BA$554,0),"")</f>
        <v/>
      </c>
      <c r="BB299" s="4" t="str">
        <f ca="1">IFERROR(RANK(order!BB299,order!BB$3:BB$554,0),"")</f>
        <v/>
      </c>
      <c r="BC299" s="10" t="str">
        <f ca="1">IFERROR(RANK(order!BC299,order!BC$3:BC$554,0),"")</f>
        <v/>
      </c>
      <c r="BD299" s="10" t="str">
        <f ca="1">IFERROR(RANK(order!BD299,order!BD$3:BD$554,0),"")</f>
        <v/>
      </c>
      <c r="BE299" s="10" t="str">
        <f ca="1">IFERROR(RANK(order!BE299,order!BE$3:BE$554,0),"")</f>
        <v/>
      </c>
      <c r="BF299" s="4" t="str">
        <f ca="1">IFERROR(RANK(order!BF299,order!BF$3:BF$554,0),"")</f>
        <v/>
      </c>
      <c r="BG299" s="4" t="str">
        <f ca="1">IFERROR(RANK(order!BG299,order!BG$3:BG$554,0),"")</f>
        <v/>
      </c>
      <c r="BH299" s="4" t="str">
        <f ca="1">IFERROR(RANK(order!BH299,order!BH$3:BH$554,0),"")</f>
        <v/>
      </c>
      <c r="BI299" s="10" t="str">
        <f ca="1">IFERROR(RANK(order!BI299,order!BI$3:BI$554,0),"")</f>
        <v/>
      </c>
      <c r="BJ299" s="10" t="str">
        <f ca="1">IFERROR(RANK(order!BJ299,order!BJ$3:BJ$554,0),"")</f>
        <v/>
      </c>
      <c r="BK299" s="10" t="str">
        <f ca="1">IFERROR(RANK(order!BK299,order!BK$3:BK$554,0),"")</f>
        <v/>
      </c>
      <c r="BL299" s="4" t="str">
        <f ca="1">IFERROR(RANK(order!BL299,order!BL$3:BL$554,0),"")</f>
        <v/>
      </c>
      <c r="BM299" s="4" t="str">
        <f ca="1">IFERROR(RANK(order!BM299,order!BM$3:BM$554,0),"")</f>
        <v/>
      </c>
      <c r="BN299" s="4" t="str">
        <f ca="1">IFERROR(RANK(order!BN299,order!BN$3:BN$554,0),"")</f>
        <v/>
      </c>
      <c r="BO299" s="10" t="str">
        <f ca="1">IFERROR(RANK(order!BO299,order!BO$3:BO$554,0),"")</f>
        <v/>
      </c>
      <c r="BP299" s="10" t="str">
        <f ca="1">IFERROR(RANK(order!BP299,order!BP$3:BP$554,0),"")</f>
        <v/>
      </c>
      <c r="BQ299" s="10" t="str">
        <f ca="1">IFERROR(RANK(order!BQ299,order!BQ$3:BQ$554,0),"")</f>
        <v/>
      </c>
      <c r="BR299" s="4" t="str">
        <f ca="1">IFERROR(RANK(order!BR299,order!BR$3:BR$554,0),"")</f>
        <v/>
      </c>
      <c r="BS299" s="4" t="str">
        <f ca="1">IFERROR(RANK(order!BS299,order!BS$3:BS$554,0),"")</f>
        <v/>
      </c>
      <c r="BT299" s="4" t="str">
        <f ca="1">IFERROR(RANK(order!BT299,order!BT$3:BT$554,0),"")</f>
        <v/>
      </c>
      <c r="BU299" s="95">
        <f t="shared" si="391"/>
        <v>297</v>
      </c>
      <c r="BV299" s="35" t="str">
        <f t="shared" si="392"/>
        <v>E1</v>
      </c>
      <c r="BW299" s="55">
        <f t="shared" ca="1" si="315"/>
        <v>0</v>
      </c>
      <c r="BX299" s="56" t="str">
        <f t="shared" ca="1" si="316"/>
        <v/>
      </c>
      <c r="BY299" s="56" t="str">
        <f t="shared" ca="1" si="317"/>
        <v/>
      </c>
      <c r="BZ299" s="57" t="str">
        <f t="shared" ca="1" si="318"/>
        <v/>
      </c>
      <c r="CA299" s="57" t="str">
        <f t="shared" ca="1" si="319"/>
        <v/>
      </c>
      <c r="CB299" s="58" t="str">
        <f t="shared" ca="1" si="320"/>
        <v/>
      </c>
      <c r="CC299" s="57" t="str">
        <f t="shared" ca="1" si="321"/>
        <v/>
      </c>
      <c r="CD299" s="57" t="str">
        <f t="shared" ca="1" si="322"/>
        <v/>
      </c>
      <c r="CE299" s="58" t="str">
        <f t="shared" ca="1" si="323"/>
        <v/>
      </c>
      <c r="CF299" s="59" t="str">
        <f t="shared" ca="1" si="324"/>
        <v/>
      </c>
      <c r="CG299" s="57" t="str">
        <f t="shared" ca="1" si="325"/>
        <v/>
      </c>
      <c r="CH299" s="57" t="str">
        <f t="shared" ca="1" si="326"/>
        <v/>
      </c>
      <c r="CI299" s="57" t="str">
        <f t="shared" ca="1" si="327"/>
        <v/>
      </c>
      <c r="CJ299" s="57" t="str">
        <f t="shared" ca="1" si="328"/>
        <v/>
      </c>
      <c r="CK299" s="57" t="str">
        <f t="shared" ca="1" si="329"/>
        <v/>
      </c>
      <c r="CL299" s="57" t="str">
        <f t="shared" ca="1" si="330"/>
        <v/>
      </c>
      <c r="CM299" s="57" t="str">
        <f t="shared" ca="1" si="331"/>
        <v/>
      </c>
      <c r="CN299" s="57" t="str">
        <f t="shared" ca="1" si="332"/>
        <v/>
      </c>
      <c r="CO299" s="57" t="str">
        <f t="shared" ca="1" si="333"/>
        <v/>
      </c>
      <c r="CP299" s="57" t="str">
        <f t="shared" ca="1" si="334"/>
        <v/>
      </c>
      <c r="CQ299" s="57" t="str">
        <f t="shared" ca="1" si="335"/>
        <v/>
      </c>
      <c r="CR299" s="57" t="str">
        <f t="shared" ca="1" si="336"/>
        <v/>
      </c>
      <c r="CS299" s="60" t="str">
        <f t="shared" ca="1" si="337"/>
        <v/>
      </c>
      <c r="CT299" s="60" t="str">
        <f t="shared" ca="1" si="338"/>
        <v/>
      </c>
      <c r="CU299" s="60" t="str">
        <f t="shared" ca="1" si="339"/>
        <v/>
      </c>
      <c r="CV299" s="60" t="str">
        <f t="shared" ca="1" si="340"/>
        <v/>
      </c>
      <c r="CW299" s="60" t="str">
        <f t="shared" ca="1" si="341"/>
        <v/>
      </c>
      <c r="CX299" s="60" t="str">
        <f t="shared" ca="1" si="342"/>
        <v/>
      </c>
      <c r="CY299" s="60" t="str">
        <f t="shared" ca="1" si="343"/>
        <v/>
      </c>
      <c r="CZ299" s="60" t="str">
        <f t="shared" ca="1" si="344"/>
        <v/>
      </c>
      <c r="DA299" s="65" t="str">
        <f t="shared" ca="1" si="345"/>
        <v/>
      </c>
      <c r="DB299" s="65" t="str">
        <f t="shared" ca="1" si="346"/>
        <v/>
      </c>
      <c r="DC299" s="65" t="str">
        <f t="shared" ca="1" si="347"/>
        <v/>
      </c>
      <c r="DD299" s="65" t="str">
        <f t="shared" ca="1" si="348"/>
        <v/>
      </c>
      <c r="DE299" s="65" t="str">
        <f t="shared" ca="1" si="349"/>
        <v/>
      </c>
      <c r="DF299" s="66" t="str">
        <f t="shared" ca="1" si="350"/>
        <v/>
      </c>
      <c r="DG299" s="66" t="str">
        <f t="shared" ca="1" si="351"/>
        <v/>
      </c>
      <c r="DH299" s="66" t="str">
        <f t="shared" ca="1" si="352"/>
        <v/>
      </c>
      <c r="DI299" s="66" t="str">
        <f t="shared" ca="1" si="353"/>
        <v/>
      </c>
      <c r="DJ299" s="66" t="str">
        <f t="shared" ca="1" si="354"/>
        <v/>
      </c>
      <c r="DK299" s="65" t="str">
        <f t="shared" ca="1" si="355"/>
        <v/>
      </c>
      <c r="DL299" s="65" t="str">
        <f t="shared" ca="1" si="356"/>
        <v/>
      </c>
      <c r="DM299" s="65" t="str">
        <f t="shared" ca="1" si="357"/>
        <v/>
      </c>
      <c r="DN299" s="65" t="str">
        <f t="shared" ca="1" si="358"/>
        <v/>
      </c>
      <c r="DO299" s="65" t="str">
        <f t="shared" ca="1" si="359"/>
        <v/>
      </c>
      <c r="DP299" s="65" t="str">
        <f t="shared" ca="1" si="360"/>
        <v/>
      </c>
      <c r="DQ299" s="65" t="str">
        <f t="shared" ca="1" si="361"/>
        <v/>
      </c>
      <c r="DR299" s="69" t="str">
        <f t="shared" ca="1" si="362"/>
        <v/>
      </c>
      <c r="DS299" s="69" t="str">
        <f t="shared" ca="1" si="363"/>
        <v/>
      </c>
      <c r="DT299" s="69" t="str">
        <f t="shared" ca="1" si="364"/>
        <v/>
      </c>
      <c r="DU299" s="69" t="str">
        <f t="shared" ca="1" si="365"/>
        <v/>
      </c>
      <c r="DV299" s="69" t="str">
        <f t="shared" ca="1" si="366"/>
        <v/>
      </c>
      <c r="DW299" s="69" t="str">
        <f t="shared" ca="1" si="367"/>
        <v/>
      </c>
      <c r="DX299" s="69" t="str">
        <f t="shared" ca="1" si="368"/>
        <v/>
      </c>
      <c r="DY299" s="69" t="str">
        <f t="shared" ca="1" si="369"/>
        <v/>
      </c>
      <c r="DZ299" s="72" t="str">
        <f t="shared" ca="1" si="370"/>
        <v/>
      </c>
      <c r="EA299" s="72" t="str">
        <f t="shared" ca="1" si="371"/>
        <v/>
      </c>
      <c r="EB299" s="72" t="str">
        <f t="shared" ca="1" si="372"/>
        <v/>
      </c>
      <c r="EC299" s="65" t="str">
        <f t="shared" ca="1" si="373"/>
        <v/>
      </c>
      <c r="ED299" s="65" t="str">
        <f t="shared" ca="1" si="374"/>
        <v/>
      </c>
      <c r="EE299" s="65" t="str">
        <f t="shared" ca="1" si="375"/>
        <v/>
      </c>
      <c r="EF299" s="65" t="str">
        <f t="shared" ca="1" si="376"/>
        <v/>
      </c>
      <c r="EG299" s="65" t="str">
        <f t="shared" ca="1" si="377"/>
        <v/>
      </c>
      <c r="EH299" s="65" t="str">
        <f t="shared" ca="1" si="378"/>
        <v/>
      </c>
      <c r="EI299" s="429" t="str">
        <f t="shared" ca="1" si="379"/>
        <v>No</v>
      </c>
      <c r="EJ299" s="428" t="str">
        <f t="shared" ca="1" si="380"/>
        <v/>
      </c>
      <c r="EK299" s="428" t="str">
        <f t="shared" ca="1" si="381"/>
        <v/>
      </c>
      <c r="EL299" s="65" t="str">
        <f t="shared" ca="1" si="382"/>
        <v/>
      </c>
      <c r="EM299" s="65" t="str">
        <f t="shared" ca="1" si="383"/>
        <v/>
      </c>
      <c r="EN299" s="65" t="str">
        <f t="shared" ca="1" si="384"/>
        <v/>
      </c>
      <c r="EO299" s="433" t="str">
        <f t="shared" ca="1" si="385"/>
        <v/>
      </c>
      <c r="EP299" s="433" t="str">
        <f t="shared" ca="1" si="386"/>
        <v/>
      </c>
      <c r="EQ299" s="433" t="str">
        <f t="shared" ca="1" si="387"/>
        <v/>
      </c>
      <c r="ER299" s="433" t="str">
        <f t="shared" ca="1" si="388"/>
        <v/>
      </c>
      <c r="ES299" s="433" t="str">
        <f t="shared" ca="1" si="389"/>
        <v/>
      </c>
      <c r="ET299" s="433" t="str">
        <f t="shared" ca="1" si="390"/>
        <v/>
      </c>
      <c r="EU299" s="433" t="str">
        <f ca="1">IF(OR(CO299="",CQ299=""),"",Discipline!$P$3*CO299+Discipline!$X$3*CQ299)</f>
        <v/>
      </c>
      <c r="EV299" s="433" t="str">
        <f ca="1">IF(OR(CP299="",CR299=""),"",Discipline!$P$3*CP299+Discipline!$X$3*CR299)</f>
        <v/>
      </c>
    </row>
    <row r="300" spans="1:152" x14ac:dyDescent="0.25">
      <c r="A300" s="10" t="str">
        <f ca="1">IFERROR(RANK(order!A300,order!A$3:A$554,0),"")</f>
        <v/>
      </c>
      <c r="B300" s="10" t="str">
        <f ca="1">IFERROR(RANK(order!B300,order!B$3:B$554,0),"")</f>
        <v/>
      </c>
      <c r="C300" s="10" t="str">
        <f ca="1">IFERROR(RANK(order!C300,order!C$3:C$554,0),"")</f>
        <v/>
      </c>
      <c r="D300" s="4" t="str">
        <f ca="1">IFERROR(RANK(order!D300,order!D$3:D$554,0),"")</f>
        <v/>
      </c>
      <c r="E300" s="4" t="str">
        <f ca="1">IFERROR(RANK(order!E300,order!E$3:E$554,0),"")</f>
        <v/>
      </c>
      <c r="F300" s="4" t="str">
        <f ca="1">IFERROR(RANK(order!F300,order!F$3:F$554,0),"")</f>
        <v/>
      </c>
      <c r="G300" s="10" t="str">
        <f ca="1">IFERROR(RANK(order!G300,order!G$3:G$554,0),"")</f>
        <v/>
      </c>
      <c r="H300" s="10" t="str">
        <f ca="1">IFERROR(RANK(order!H300,order!H$3:H$554,0),"")</f>
        <v/>
      </c>
      <c r="I300" s="10" t="str">
        <f ca="1">IFERROR(RANK(order!I300,order!I$3:I$554,0),"")</f>
        <v/>
      </c>
      <c r="J300" s="4" t="str">
        <f ca="1">IFERROR(RANK(order!J300,order!J$3:J$554,0),"")</f>
        <v/>
      </c>
      <c r="K300" s="4" t="str">
        <f ca="1">IFERROR(RANK(order!K300,order!K$3:K$554,0),"")</f>
        <v/>
      </c>
      <c r="L300" s="4" t="str">
        <f ca="1">IFERROR(RANK(order!L300,order!L$3:L$554,0),"")</f>
        <v/>
      </c>
      <c r="M300" s="10" t="str">
        <f ca="1">IFERROR(RANK(order!M300,order!M$3:M$554,0),"")</f>
        <v/>
      </c>
      <c r="N300" s="10" t="str">
        <f ca="1">IFERROR(RANK(order!N300,order!N$3:N$554,0),"")</f>
        <v/>
      </c>
      <c r="O300" s="10" t="str">
        <f ca="1">IFERROR(RANK(order!O300,order!O$3:O$554,0),"")</f>
        <v/>
      </c>
      <c r="P300" s="4" t="str">
        <f ca="1">IFERROR(RANK(order!P300,order!P$3:P$554,0),"")</f>
        <v/>
      </c>
      <c r="Q300" s="4" t="str">
        <f ca="1">IFERROR(RANK(order!Q300,order!Q$3:Q$554,0),"")</f>
        <v/>
      </c>
      <c r="R300" s="4" t="str">
        <f ca="1">IFERROR(RANK(order!R300,order!R$3:R$554,0),"")</f>
        <v/>
      </c>
      <c r="S300" s="10" t="str">
        <f ca="1">IFERROR(RANK(order!S300,order!S$3:S$554,0),"")</f>
        <v/>
      </c>
      <c r="T300" s="10" t="str">
        <f ca="1">IFERROR(RANK(order!T300,order!T$3:T$554,0),"")</f>
        <v/>
      </c>
      <c r="U300" s="10" t="str">
        <f ca="1">IFERROR(RANK(order!U300,order!U$3:U$554,0),"")</f>
        <v/>
      </c>
      <c r="V300" s="4" t="str">
        <f ca="1">IFERROR(RANK(order!V300,order!V$3:V$554,0),"")</f>
        <v/>
      </c>
      <c r="W300" s="4" t="str">
        <f ca="1">IFERROR(RANK(order!W300,order!W$3:W$554,0),"")</f>
        <v/>
      </c>
      <c r="X300" s="4" t="str">
        <f ca="1">IFERROR(RANK(order!X300,order!X$3:X$554,0),"")</f>
        <v/>
      </c>
      <c r="Y300" s="10" t="str">
        <f ca="1">IFERROR(RANK(order!Y300,order!Y$3:Y$554,0),"")</f>
        <v/>
      </c>
      <c r="Z300" s="10" t="str">
        <f ca="1">IFERROR(RANK(order!Z300,order!Z$3:Z$554,0),"")</f>
        <v/>
      </c>
      <c r="AA300" s="10" t="str">
        <f ca="1">IFERROR(RANK(order!AA300,order!AA$3:AA$554,0),"")</f>
        <v/>
      </c>
      <c r="AB300" s="4" t="str">
        <f ca="1">IFERROR(RANK(order!AB300,order!AB$3:AB$554,0),"")</f>
        <v/>
      </c>
      <c r="AC300" s="4" t="str">
        <f ca="1">IFERROR(RANK(order!AC300,order!AC$3:AC$554,0),"")</f>
        <v/>
      </c>
      <c r="AD300" s="4" t="str">
        <f ca="1">IFERROR(RANK(order!AD300,order!AD$3:AD$554,0),"")</f>
        <v/>
      </c>
      <c r="AE300" s="10" t="str">
        <f ca="1">IFERROR(RANK(order!AE300,order!AE$3:AE$554,0),"")</f>
        <v/>
      </c>
      <c r="AF300" s="10" t="str">
        <f ca="1">IFERROR(RANK(order!AF300,order!AF$3:AF$554,0),"")</f>
        <v/>
      </c>
      <c r="AG300" s="10" t="str">
        <f ca="1">IFERROR(RANK(order!AG300,order!AG$3:AG$554,0),"")</f>
        <v/>
      </c>
      <c r="AH300" s="4" t="str">
        <f ca="1">IFERROR(RANK(order!AH300,order!AH$3:AH$554,0),"")</f>
        <v/>
      </c>
      <c r="AI300" s="4" t="str">
        <f ca="1">IFERROR(RANK(order!AI300,order!AI$3:AI$554,0),"")</f>
        <v/>
      </c>
      <c r="AJ300" s="4" t="str">
        <f ca="1">IFERROR(RANK(order!AJ300,order!AJ$3:AJ$554,0),"")</f>
        <v/>
      </c>
      <c r="AK300" s="10" t="str">
        <f ca="1">IFERROR(RANK(order!AK300,order!AK$3:AK$554,0),"")</f>
        <v/>
      </c>
      <c r="AL300" s="10" t="str">
        <f ca="1">IFERROR(RANK(order!AL300,order!AL$3:AL$554,0),"")</f>
        <v/>
      </c>
      <c r="AM300" s="10" t="str">
        <f ca="1">IFERROR(RANK(order!AM300,order!AM$3:AM$554,0),"")</f>
        <v/>
      </c>
      <c r="AN300" s="4" t="str">
        <f ca="1">IFERROR(RANK(order!AN300,order!AN$3:AN$554,0),"")</f>
        <v/>
      </c>
      <c r="AO300" s="4" t="str">
        <f ca="1">IFERROR(RANK(order!AO300,order!AO$3:AO$554,0),"")</f>
        <v/>
      </c>
      <c r="AP300" s="4" t="str">
        <f ca="1">IFERROR(RANK(order!AP300,order!AP$3:AP$554,0),"")</f>
        <v/>
      </c>
      <c r="AQ300" s="10" t="str">
        <f ca="1">IFERROR(RANK(order!AQ300,order!AQ$3:AQ$554,0),"")</f>
        <v/>
      </c>
      <c r="AR300" s="10" t="str">
        <f ca="1">IFERROR(RANK(order!AR300,order!AR$3:AR$554,0),"")</f>
        <v/>
      </c>
      <c r="AS300" s="10" t="str">
        <f ca="1">IFERROR(RANK(order!AS300,order!AS$3:AS$554,0),"")</f>
        <v/>
      </c>
      <c r="AT300" s="4" t="str">
        <f ca="1">IFERROR(RANK(order!AT300,order!AT$3:AT$554,0),"")</f>
        <v/>
      </c>
      <c r="AU300" s="4" t="str">
        <f ca="1">IFERROR(RANK(order!AU300,order!AU$3:AU$554,0),"")</f>
        <v/>
      </c>
      <c r="AV300" s="4" t="str">
        <f ca="1">IFERROR(RANK(order!AV300,order!AV$3:AV$554,0),"")</f>
        <v/>
      </c>
      <c r="AW300" s="10" t="str">
        <f ca="1">IFERROR(RANK(order!AW300,order!AW$3:AW$554,0),"")</f>
        <v/>
      </c>
      <c r="AX300" s="10" t="str">
        <f ca="1">IFERROR(RANK(order!AX300,order!AX$3:AX$554,0),"")</f>
        <v/>
      </c>
      <c r="AY300" s="10" t="str">
        <f ca="1">IFERROR(RANK(order!AY300,order!AY$3:AY$554,0),"")</f>
        <v/>
      </c>
      <c r="AZ300" s="4" t="str">
        <f ca="1">IFERROR(RANK(order!AZ300,order!AZ$3:AZ$554,0),"")</f>
        <v/>
      </c>
      <c r="BA300" s="4" t="str">
        <f ca="1">IFERROR(RANK(order!BA300,order!BA$3:BA$554,0),"")</f>
        <v/>
      </c>
      <c r="BB300" s="4" t="str">
        <f ca="1">IFERROR(RANK(order!BB300,order!BB$3:BB$554,0),"")</f>
        <v/>
      </c>
      <c r="BC300" s="10" t="str">
        <f ca="1">IFERROR(RANK(order!BC300,order!BC$3:BC$554,0),"")</f>
        <v/>
      </c>
      <c r="BD300" s="10" t="str">
        <f ca="1">IFERROR(RANK(order!BD300,order!BD$3:BD$554,0),"")</f>
        <v/>
      </c>
      <c r="BE300" s="10" t="str">
        <f ca="1">IFERROR(RANK(order!BE300,order!BE$3:BE$554,0),"")</f>
        <v/>
      </c>
      <c r="BF300" s="4" t="str">
        <f ca="1">IFERROR(RANK(order!BF300,order!BF$3:BF$554,0),"")</f>
        <v/>
      </c>
      <c r="BG300" s="4" t="str">
        <f ca="1">IFERROR(RANK(order!BG300,order!BG$3:BG$554,0),"")</f>
        <v/>
      </c>
      <c r="BH300" s="4" t="str">
        <f ca="1">IFERROR(RANK(order!BH300,order!BH$3:BH$554,0),"")</f>
        <v/>
      </c>
      <c r="BI300" s="10" t="str">
        <f ca="1">IFERROR(RANK(order!BI300,order!BI$3:BI$554,0),"")</f>
        <v/>
      </c>
      <c r="BJ300" s="10" t="str">
        <f ca="1">IFERROR(RANK(order!BJ300,order!BJ$3:BJ$554,0),"")</f>
        <v/>
      </c>
      <c r="BK300" s="10" t="str">
        <f ca="1">IFERROR(RANK(order!BK300,order!BK$3:BK$554,0),"")</f>
        <v/>
      </c>
      <c r="BL300" s="4" t="str">
        <f ca="1">IFERROR(RANK(order!BL300,order!BL$3:BL$554,0),"")</f>
        <v/>
      </c>
      <c r="BM300" s="4" t="str">
        <f ca="1">IFERROR(RANK(order!BM300,order!BM$3:BM$554,0),"")</f>
        <v/>
      </c>
      <c r="BN300" s="4" t="str">
        <f ca="1">IFERROR(RANK(order!BN300,order!BN$3:BN$554,0),"")</f>
        <v/>
      </c>
      <c r="BO300" s="10" t="str">
        <f ca="1">IFERROR(RANK(order!BO300,order!BO$3:BO$554,0),"")</f>
        <v/>
      </c>
      <c r="BP300" s="10" t="str">
        <f ca="1">IFERROR(RANK(order!BP300,order!BP$3:BP$554,0),"")</f>
        <v/>
      </c>
      <c r="BQ300" s="10" t="str">
        <f ca="1">IFERROR(RANK(order!BQ300,order!BQ$3:BQ$554,0),"")</f>
        <v/>
      </c>
      <c r="BR300" s="4" t="str">
        <f ca="1">IFERROR(RANK(order!BR300,order!BR$3:BR$554,0),"")</f>
        <v/>
      </c>
      <c r="BS300" s="4" t="str">
        <f ca="1">IFERROR(RANK(order!BS300,order!BS$3:BS$554,0),"")</f>
        <v/>
      </c>
      <c r="BT300" s="4" t="str">
        <f ca="1">IFERROR(RANK(order!BT300,order!BT$3:BT$554,0),"")</f>
        <v/>
      </c>
      <c r="BU300" s="95">
        <f t="shared" si="391"/>
        <v>298</v>
      </c>
      <c r="BV300" s="35" t="str">
        <f t="shared" si="392"/>
        <v>E1</v>
      </c>
      <c r="BW300" s="55">
        <f t="shared" ca="1" si="315"/>
        <v>0</v>
      </c>
      <c r="BX300" s="56" t="str">
        <f t="shared" ca="1" si="316"/>
        <v/>
      </c>
      <c r="BY300" s="56" t="str">
        <f t="shared" ca="1" si="317"/>
        <v/>
      </c>
      <c r="BZ300" s="57" t="str">
        <f t="shared" ca="1" si="318"/>
        <v/>
      </c>
      <c r="CA300" s="57" t="str">
        <f t="shared" ca="1" si="319"/>
        <v/>
      </c>
      <c r="CB300" s="58" t="str">
        <f t="shared" ca="1" si="320"/>
        <v/>
      </c>
      <c r="CC300" s="57" t="str">
        <f t="shared" ca="1" si="321"/>
        <v/>
      </c>
      <c r="CD300" s="57" t="str">
        <f t="shared" ca="1" si="322"/>
        <v/>
      </c>
      <c r="CE300" s="58" t="str">
        <f t="shared" ca="1" si="323"/>
        <v/>
      </c>
      <c r="CF300" s="59" t="str">
        <f t="shared" ca="1" si="324"/>
        <v/>
      </c>
      <c r="CG300" s="57" t="str">
        <f t="shared" ca="1" si="325"/>
        <v/>
      </c>
      <c r="CH300" s="57" t="str">
        <f t="shared" ca="1" si="326"/>
        <v/>
      </c>
      <c r="CI300" s="57" t="str">
        <f t="shared" ca="1" si="327"/>
        <v/>
      </c>
      <c r="CJ300" s="57" t="str">
        <f t="shared" ca="1" si="328"/>
        <v/>
      </c>
      <c r="CK300" s="57" t="str">
        <f t="shared" ca="1" si="329"/>
        <v/>
      </c>
      <c r="CL300" s="57" t="str">
        <f t="shared" ca="1" si="330"/>
        <v/>
      </c>
      <c r="CM300" s="57" t="str">
        <f t="shared" ca="1" si="331"/>
        <v/>
      </c>
      <c r="CN300" s="57" t="str">
        <f t="shared" ca="1" si="332"/>
        <v/>
      </c>
      <c r="CO300" s="57" t="str">
        <f t="shared" ca="1" si="333"/>
        <v/>
      </c>
      <c r="CP300" s="57" t="str">
        <f t="shared" ca="1" si="334"/>
        <v/>
      </c>
      <c r="CQ300" s="57" t="str">
        <f t="shared" ca="1" si="335"/>
        <v/>
      </c>
      <c r="CR300" s="57" t="str">
        <f t="shared" ca="1" si="336"/>
        <v/>
      </c>
      <c r="CS300" s="60" t="str">
        <f t="shared" ca="1" si="337"/>
        <v/>
      </c>
      <c r="CT300" s="60" t="str">
        <f t="shared" ca="1" si="338"/>
        <v/>
      </c>
      <c r="CU300" s="60" t="str">
        <f t="shared" ca="1" si="339"/>
        <v/>
      </c>
      <c r="CV300" s="60" t="str">
        <f t="shared" ca="1" si="340"/>
        <v/>
      </c>
      <c r="CW300" s="60" t="str">
        <f t="shared" ca="1" si="341"/>
        <v/>
      </c>
      <c r="CX300" s="60" t="str">
        <f t="shared" ca="1" si="342"/>
        <v/>
      </c>
      <c r="CY300" s="60" t="str">
        <f t="shared" ca="1" si="343"/>
        <v/>
      </c>
      <c r="CZ300" s="60" t="str">
        <f t="shared" ca="1" si="344"/>
        <v/>
      </c>
      <c r="DA300" s="65" t="str">
        <f t="shared" ca="1" si="345"/>
        <v/>
      </c>
      <c r="DB300" s="65" t="str">
        <f t="shared" ca="1" si="346"/>
        <v/>
      </c>
      <c r="DC300" s="65" t="str">
        <f t="shared" ca="1" si="347"/>
        <v/>
      </c>
      <c r="DD300" s="65" t="str">
        <f t="shared" ca="1" si="348"/>
        <v/>
      </c>
      <c r="DE300" s="65" t="str">
        <f t="shared" ca="1" si="349"/>
        <v/>
      </c>
      <c r="DF300" s="66" t="str">
        <f t="shared" ca="1" si="350"/>
        <v/>
      </c>
      <c r="DG300" s="66" t="str">
        <f t="shared" ca="1" si="351"/>
        <v/>
      </c>
      <c r="DH300" s="66" t="str">
        <f t="shared" ca="1" si="352"/>
        <v/>
      </c>
      <c r="DI300" s="66" t="str">
        <f t="shared" ca="1" si="353"/>
        <v/>
      </c>
      <c r="DJ300" s="66" t="str">
        <f t="shared" ca="1" si="354"/>
        <v/>
      </c>
      <c r="DK300" s="65" t="str">
        <f t="shared" ca="1" si="355"/>
        <v/>
      </c>
      <c r="DL300" s="65" t="str">
        <f t="shared" ca="1" si="356"/>
        <v/>
      </c>
      <c r="DM300" s="65" t="str">
        <f t="shared" ca="1" si="357"/>
        <v/>
      </c>
      <c r="DN300" s="65" t="str">
        <f t="shared" ca="1" si="358"/>
        <v/>
      </c>
      <c r="DO300" s="65" t="str">
        <f t="shared" ca="1" si="359"/>
        <v/>
      </c>
      <c r="DP300" s="65" t="str">
        <f t="shared" ca="1" si="360"/>
        <v/>
      </c>
      <c r="DQ300" s="65" t="str">
        <f t="shared" ca="1" si="361"/>
        <v/>
      </c>
      <c r="DR300" s="69" t="str">
        <f t="shared" ca="1" si="362"/>
        <v/>
      </c>
      <c r="DS300" s="69" t="str">
        <f t="shared" ca="1" si="363"/>
        <v/>
      </c>
      <c r="DT300" s="69" t="str">
        <f t="shared" ca="1" si="364"/>
        <v/>
      </c>
      <c r="DU300" s="69" t="str">
        <f t="shared" ca="1" si="365"/>
        <v/>
      </c>
      <c r="DV300" s="69" t="str">
        <f t="shared" ca="1" si="366"/>
        <v/>
      </c>
      <c r="DW300" s="69" t="str">
        <f t="shared" ca="1" si="367"/>
        <v/>
      </c>
      <c r="DX300" s="69" t="str">
        <f t="shared" ca="1" si="368"/>
        <v/>
      </c>
      <c r="DY300" s="69" t="str">
        <f t="shared" ca="1" si="369"/>
        <v/>
      </c>
      <c r="DZ300" s="72" t="str">
        <f t="shared" ca="1" si="370"/>
        <v/>
      </c>
      <c r="EA300" s="72" t="str">
        <f t="shared" ca="1" si="371"/>
        <v/>
      </c>
      <c r="EB300" s="72" t="str">
        <f t="shared" ca="1" si="372"/>
        <v/>
      </c>
      <c r="EC300" s="65" t="str">
        <f t="shared" ca="1" si="373"/>
        <v/>
      </c>
      <c r="ED300" s="65" t="str">
        <f t="shared" ca="1" si="374"/>
        <v/>
      </c>
      <c r="EE300" s="65" t="str">
        <f t="shared" ca="1" si="375"/>
        <v/>
      </c>
      <c r="EF300" s="65" t="str">
        <f t="shared" ca="1" si="376"/>
        <v/>
      </c>
      <c r="EG300" s="65" t="str">
        <f t="shared" ca="1" si="377"/>
        <v/>
      </c>
      <c r="EH300" s="65" t="str">
        <f t="shared" ca="1" si="378"/>
        <v/>
      </c>
      <c r="EI300" s="429" t="str">
        <f t="shared" ca="1" si="379"/>
        <v>No</v>
      </c>
      <c r="EJ300" s="428" t="str">
        <f t="shared" ca="1" si="380"/>
        <v/>
      </c>
      <c r="EK300" s="428" t="str">
        <f t="shared" ca="1" si="381"/>
        <v/>
      </c>
      <c r="EL300" s="65" t="str">
        <f t="shared" ca="1" si="382"/>
        <v/>
      </c>
      <c r="EM300" s="65" t="str">
        <f t="shared" ca="1" si="383"/>
        <v/>
      </c>
      <c r="EN300" s="65" t="str">
        <f t="shared" ca="1" si="384"/>
        <v/>
      </c>
      <c r="EO300" s="433" t="str">
        <f t="shared" ca="1" si="385"/>
        <v/>
      </c>
      <c r="EP300" s="433" t="str">
        <f t="shared" ca="1" si="386"/>
        <v/>
      </c>
      <c r="EQ300" s="433" t="str">
        <f t="shared" ca="1" si="387"/>
        <v/>
      </c>
      <c r="ER300" s="433" t="str">
        <f t="shared" ca="1" si="388"/>
        <v/>
      </c>
      <c r="ES300" s="433" t="str">
        <f t="shared" ca="1" si="389"/>
        <v/>
      </c>
      <c r="ET300" s="433" t="str">
        <f t="shared" ca="1" si="390"/>
        <v/>
      </c>
      <c r="EU300" s="433" t="str">
        <f ca="1">IF(OR(CO300="",CQ300=""),"",Discipline!$P$3*CO300+Discipline!$X$3*CQ300)</f>
        <v/>
      </c>
      <c r="EV300" s="433" t="str">
        <f ca="1">IF(OR(CP300="",CR300=""),"",Discipline!$P$3*CP300+Discipline!$X$3*CR300)</f>
        <v/>
      </c>
    </row>
    <row r="301" spans="1:152" x14ac:dyDescent="0.25">
      <c r="A301" s="10" t="str">
        <f ca="1">IFERROR(RANK(order!A301,order!A$3:A$554,0),"")</f>
        <v/>
      </c>
      <c r="B301" s="10" t="str">
        <f ca="1">IFERROR(RANK(order!B301,order!B$3:B$554,0),"")</f>
        <v/>
      </c>
      <c r="C301" s="10" t="str">
        <f ca="1">IFERROR(RANK(order!C301,order!C$3:C$554,0),"")</f>
        <v/>
      </c>
      <c r="D301" s="4" t="str">
        <f ca="1">IFERROR(RANK(order!D301,order!D$3:D$554,0),"")</f>
        <v/>
      </c>
      <c r="E301" s="4" t="str">
        <f ca="1">IFERROR(RANK(order!E301,order!E$3:E$554,0),"")</f>
        <v/>
      </c>
      <c r="F301" s="4" t="str">
        <f ca="1">IFERROR(RANK(order!F301,order!F$3:F$554,0),"")</f>
        <v/>
      </c>
      <c r="G301" s="10" t="str">
        <f ca="1">IFERROR(RANK(order!G301,order!G$3:G$554,0),"")</f>
        <v/>
      </c>
      <c r="H301" s="10" t="str">
        <f ca="1">IFERROR(RANK(order!H301,order!H$3:H$554,0),"")</f>
        <v/>
      </c>
      <c r="I301" s="10" t="str">
        <f ca="1">IFERROR(RANK(order!I301,order!I$3:I$554,0),"")</f>
        <v/>
      </c>
      <c r="J301" s="4" t="str">
        <f ca="1">IFERROR(RANK(order!J301,order!J$3:J$554,0),"")</f>
        <v/>
      </c>
      <c r="K301" s="4" t="str">
        <f ca="1">IFERROR(RANK(order!K301,order!K$3:K$554,0),"")</f>
        <v/>
      </c>
      <c r="L301" s="4" t="str">
        <f ca="1">IFERROR(RANK(order!L301,order!L$3:L$554,0),"")</f>
        <v/>
      </c>
      <c r="M301" s="10" t="str">
        <f ca="1">IFERROR(RANK(order!M301,order!M$3:M$554,0),"")</f>
        <v/>
      </c>
      <c r="N301" s="10" t="str">
        <f ca="1">IFERROR(RANK(order!N301,order!N$3:N$554,0),"")</f>
        <v/>
      </c>
      <c r="O301" s="10" t="str">
        <f ca="1">IFERROR(RANK(order!O301,order!O$3:O$554,0),"")</f>
        <v/>
      </c>
      <c r="P301" s="4" t="str">
        <f ca="1">IFERROR(RANK(order!P301,order!P$3:P$554,0),"")</f>
        <v/>
      </c>
      <c r="Q301" s="4" t="str">
        <f ca="1">IFERROR(RANK(order!Q301,order!Q$3:Q$554,0),"")</f>
        <v/>
      </c>
      <c r="R301" s="4" t="str">
        <f ca="1">IFERROR(RANK(order!R301,order!R$3:R$554,0),"")</f>
        <v/>
      </c>
      <c r="S301" s="10" t="str">
        <f ca="1">IFERROR(RANK(order!S301,order!S$3:S$554,0),"")</f>
        <v/>
      </c>
      <c r="T301" s="10" t="str">
        <f ca="1">IFERROR(RANK(order!T301,order!T$3:T$554,0),"")</f>
        <v/>
      </c>
      <c r="U301" s="10" t="str">
        <f ca="1">IFERROR(RANK(order!U301,order!U$3:U$554,0),"")</f>
        <v/>
      </c>
      <c r="V301" s="4" t="str">
        <f ca="1">IFERROR(RANK(order!V301,order!V$3:V$554,0),"")</f>
        <v/>
      </c>
      <c r="W301" s="4" t="str">
        <f ca="1">IFERROR(RANK(order!W301,order!W$3:W$554,0),"")</f>
        <v/>
      </c>
      <c r="X301" s="4" t="str">
        <f ca="1">IFERROR(RANK(order!X301,order!X$3:X$554,0),"")</f>
        <v/>
      </c>
      <c r="Y301" s="10" t="str">
        <f ca="1">IFERROR(RANK(order!Y301,order!Y$3:Y$554,0),"")</f>
        <v/>
      </c>
      <c r="Z301" s="10" t="str">
        <f ca="1">IFERROR(RANK(order!Z301,order!Z$3:Z$554,0),"")</f>
        <v/>
      </c>
      <c r="AA301" s="10" t="str">
        <f ca="1">IFERROR(RANK(order!AA301,order!AA$3:AA$554,0),"")</f>
        <v/>
      </c>
      <c r="AB301" s="4" t="str">
        <f ca="1">IFERROR(RANK(order!AB301,order!AB$3:AB$554,0),"")</f>
        <v/>
      </c>
      <c r="AC301" s="4" t="str">
        <f ca="1">IFERROR(RANK(order!AC301,order!AC$3:AC$554,0),"")</f>
        <v/>
      </c>
      <c r="AD301" s="4" t="str">
        <f ca="1">IFERROR(RANK(order!AD301,order!AD$3:AD$554,0),"")</f>
        <v/>
      </c>
      <c r="AE301" s="10" t="str">
        <f ca="1">IFERROR(RANK(order!AE301,order!AE$3:AE$554,0),"")</f>
        <v/>
      </c>
      <c r="AF301" s="10" t="str">
        <f ca="1">IFERROR(RANK(order!AF301,order!AF$3:AF$554,0),"")</f>
        <v/>
      </c>
      <c r="AG301" s="10" t="str">
        <f ca="1">IFERROR(RANK(order!AG301,order!AG$3:AG$554,0),"")</f>
        <v/>
      </c>
      <c r="AH301" s="4" t="str">
        <f ca="1">IFERROR(RANK(order!AH301,order!AH$3:AH$554,0),"")</f>
        <v/>
      </c>
      <c r="AI301" s="4" t="str">
        <f ca="1">IFERROR(RANK(order!AI301,order!AI$3:AI$554,0),"")</f>
        <v/>
      </c>
      <c r="AJ301" s="4" t="str">
        <f ca="1">IFERROR(RANK(order!AJ301,order!AJ$3:AJ$554,0),"")</f>
        <v/>
      </c>
      <c r="AK301" s="10" t="str">
        <f ca="1">IFERROR(RANK(order!AK301,order!AK$3:AK$554,0),"")</f>
        <v/>
      </c>
      <c r="AL301" s="10" t="str">
        <f ca="1">IFERROR(RANK(order!AL301,order!AL$3:AL$554,0),"")</f>
        <v/>
      </c>
      <c r="AM301" s="10" t="str">
        <f ca="1">IFERROR(RANK(order!AM301,order!AM$3:AM$554,0),"")</f>
        <v/>
      </c>
      <c r="AN301" s="4" t="str">
        <f ca="1">IFERROR(RANK(order!AN301,order!AN$3:AN$554,0),"")</f>
        <v/>
      </c>
      <c r="AO301" s="4" t="str">
        <f ca="1">IFERROR(RANK(order!AO301,order!AO$3:AO$554,0),"")</f>
        <v/>
      </c>
      <c r="AP301" s="4" t="str">
        <f ca="1">IFERROR(RANK(order!AP301,order!AP$3:AP$554,0),"")</f>
        <v/>
      </c>
      <c r="AQ301" s="10" t="str">
        <f ca="1">IFERROR(RANK(order!AQ301,order!AQ$3:AQ$554,0),"")</f>
        <v/>
      </c>
      <c r="AR301" s="10" t="str">
        <f ca="1">IFERROR(RANK(order!AR301,order!AR$3:AR$554,0),"")</f>
        <v/>
      </c>
      <c r="AS301" s="10" t="str">
        <f ca="1">IFERROR(RANK(order!AS301,order!AS$3:AS$554,0),"")</f>
        <v/>
      </c>
      <c r="AT301" s="4" t="str">
        <f ca="1">IFERROR(RANK(order!AT301,order!AT$3:AT$554,0),"")</f>
        <v/>
      </c>
      <c r="AU301" s="4" t="str">
        <f ca="1">IFERROR(RANK(order!AU301,order!AU$3:AU$554,0),"")</f>
        <v/>
      </c>
      <c r="AV301" s="4" t="str">
        <f ca="1">IFERROR(RANK(order!AV301,order!AV$3:AV$554,0),"")</f>
        <v/>
      </c>
      <c r="AW301" s="10" t="str">
        <f ca="1">IFERROR(RANK(order!AW301,order!AW$3:AW$554,0),"")</f>
        <v/>
      </c>
      <c r="AX301" s="10" t="str">
        <f ca="1">IFERROR(RANK(order!AX301,order!AX$3:AX$554,0),"")</f>
        <v/>
      </c>
      <c r="AY301" s="10" t="str">
        <f ca="1">IFERROR(RANK(order!AY301,order!AY$3:AY$554,0),"")</f>
        <v/>
      </c>
      <c r="AZ301" s="4" t="str">
        <f ca="1">IFERROR(RANK(order!AZ301,order!AZ$3:AZ$554,0),"")</f>
        <v/>
      </c>
      <c r="BA301" s="4" t="str">
        <f ca="1">IFERROR(RANK(order!BA301,order!BA$3:BA$554,0),"")</f>
        <v/>
      </c>
      <c r="BB301" s="4" t="str">
        <f ca="1">IFERROR(RANK(order!BB301,order!BB$3:BB$554,0),"")</f>
        <v/>
      </c>
      <c r="BC301" s="10" t="str">
        <f ca="1">IFERROR(RANK(order!BC301,order!BC$3:BC$554,0),"")</f>
        <v/>
      </c>
      <c r="BD301" s="10" t="str">
        <f ca="1">IFERROR(RANK(order!BD301,order!BD$3:BD$554,0),"")</f>
        <v/>
      </c>
      <c r="BE301" s="10" t="str">
        <f ca="1">IFERROR(RANK(order!BE301,order!BE$3:BE$554,0),"")</f>
        <v/>
      </c>
      <c r="BF301" s="4" t="str">
        <f ca="1">IFERROR(RANK(order!BF301,order!BF$3:BF$554,0),"")</f>
        <v/>
      </c>
      <c r="BG301" s="4" t="str">
        <f ca="1">IFERROR(RANK(order!BG301,order!BG$3:BG$554,0),"")</f>
        <v/>
      </c>
      <c r="BH301" s="4" t="str">
        <f ca="1">IFERROR(RANK(order!BH301,order!BH$3:BH$554,0),"")</f>
        <v/>
      </c>
      <c r="BI301" s="10" t="str">
        <f ca="1">IFERROR(RANK(order!BI301,order!BI$3:BI$554,0),"")</f>
        <v/>
      </c>
      <c r="BJ301" s="10" t="str">
        <f ca="1">IFERROR(RANK(order!BJ301,order!BJ$3:BJ$554,0),"")</f>
        <v/>
      </c>
      <c r="BK301" s="10" t="str">
        <f ca="1">IFERROR(RANK(order!BK301,order!BK$3:BK$554,0),"")</f>
        <v/>
      </c>
      <c r="BL301" s="4" t="str">
        <f ca="1">IFERROR(RANK(order!BL301,order!BL$3:BL$554,0),"")</f>
        <v/>
      </c>
      <c r="BM301" s="4" t="str">
        <f ca="1">IFERROR(RANK(order!BM301,order!BM$3:BM$554,0),"")</f>
        <v/>
      </c>
      <c r="BN301" s="4" t="str">
        <f ca="1">IFERROR(RANK(order!BN301,order!BN$3:BN$554,0),"")</f>
        <v/>
      </c>
      <c r="BO301" s="10" t="str">
        <f ca="1">IFERROR(RANK(order!BO301,order!BO$3:BO$554,0),"")</f>
        <v/>
      </c>
      <c r="BP301" s="10" t="str">
        <f ca="1">IFERROR(RANK(order!BP301,order!BP$3:BP$554,0),"")</f>
        <v/>
      </c>
      <c r="BQ301" s="10" t="str">
        <f ca="1">IFERROR(RANK(order!BQ301,order!BQ$3:BQ$554,0),"")</f>
        <v/>
      </c>
      <c r="BR301" s="4" t="str">
        <f ca="1">IFERROR(RANK(order!BR301,order!BR$3:BR$554,0),"")</f>
        <v/>
      </c>
      <c r="BS301" s="4" t="str">
        <f ca="1">IFERROR(RANK(order!BS301,order!BS$3:BS$554,0),"")</f>
        <v/>
      </c>
      <c r="BT301" s="4" t="str">
        <f ca="1">IFERROR(RANK(order!BT301,order!BT$3:BT$554,0),"")</f>
        <v/>
      </c>
      <c r="BU301" s="95">
        <f t="shared" si="391"/>
        <v>299</v>
      </c>
      <c r="BV301" s="35" t="str">
        <f t="shared" si="392"/>
        <v>E1</v>
      </c>
      <c r="BW301" s="55">
        <f t="shared" ca="1" si="315"/>
        <v>0</v>
      </c>
      <c r="BX301" s="56" t="str">
        <f t="shared" ca="1" si="316"/>
        <v/>
      </c>
      <c r="BY301" s="56" t="str">
        <f t="shared" ca="1" si="317"/>
        <v/>
      </c>
      <c r="BZ301" s="57" t="str">
        <f t="shared" ca="1" si="318"/>
        <v/>
      </c>
      <c r="CA301" s="57" t="str">
        <f t="shared" ca="1" si="319"/>
        <v/>
      </c>
      <c r="CB301" s="58" t="str">
        <f t="shared" ca="1" si="320"/>
        <v/>
      </c>
      <c r="CC301" s="57" t="str">
        <f t="shared" ca="1" si="321"/>
        <v/>
      </c>
      <c r="CD301" s="57" t="str">
        <f t="shared" ca="1" si="322"/>
        <v/>
      </c>
      <c r="CE301" s="58" t="str">
        <f t="shared" ca="1" si="323"/>
        <v/>
      </c>
      <c r="CF301" s="59" t="str">
        <f t="shared" ca="1" si="324"/>
        <v/>
      </c>
      <c r="CG301" s="57" t="str">
        <f t="shared" ca="1" si="325"/>
        <v/>
      </c>
      <c r="CH301" s="57" t="str">
        <f t="shared" ca="1" si="326"/>
        <v/>
      </c>
      <c r="CI301" s="57" t="str">
        <f t="shared" ca="1" si="327"/>
        <v/>
      </c>
      <c r="CJ301" s="57" t="str">
        <f t="shared" ca="1" si="328"/>
        <v/>
      </c>
      <c r="CK301" s="57" t="str">
        <f t="shared" ca="1" si="329"/>
        <v/>
      </c>
      <c r="CL301" s="57" t="str">
        <f t="shared" ca="1" si="330"/>
        <v/>
      </c>
      <c r="CM301" s="57" t="str">
        <f t="shared" ca="1" si="331"/>
        <v/>
      </c>
      <c r="CN301" s="57" t="str">
        <f t="shared" ca="1" si="332"/>
        <v/>
      </c>
      <c r="CO301" s="57" t="str">
        <f t="shared" ca="1" si="333"/>
        <v/>
      </c>
      <c r="CP301" s="57" t="str">
        <f t="shared" ca="1" si="334"/>
        <v/>
      </c>
      <c r="CQ301" s="57" t="str">
        <f t="shared" ca="1" si="335"/>
        <v/>
      </c>
      <c r="CR301" s="57" t="str">
        <f t="shared" ca="1" si="336"/>
        <v/>
      </c>
      <c r="CS301" s="60" t="str">
        <f t="shared" ca="1" si="337"/>
        <v/>
      </c>
      <c r="CT301" s="60" t="str">
        <f t="shared" ca="1" si="338"/>
        <v/>
      </c>
      <c r="CU301" s="60" t="str">
        <f t="shared" ca="1" si="339"/>
        <v/>
      </c>
      <c r="CV301" s="60" t="str">
        <f t="shared" ca="1" si="340"/>
        <v/>
      </c>
      <c r="CW301" s="60" t="str">
        <f t="shared" ca="1" si="341"/>
        <v/>
      </c>
      <c r="CX301" s="60" t="str">
        <f t="shared" ca="1" si="342"/>
        <v/>
      </c>
      <c r="CY301" s="60" t="str">
        <f t="shared" ca="1" si="343"/>
        <v/>
      </c>
      <c r="CZ301" s="60" t="str">
        <f t="shared" ca="1" si="344"/>
        <v/>
      </c>
      <c r="DA301" s="65" t="str">
        <f t="shared" ca="1" si="345"/>
        <v/>
      </c>
      <c r="DB301" s="65" t="str">
        <f t="shared" ca="1" si="346"/>
        <v/>
      </c>
      <c r="DC301" s="65" t="str">
        <f t="shared" ca="1" si="347"/>
        <v/>
      </c>
      <c r="DD301" s="65" t="str">
        <f t="shared" ca="1" si="348"/>
        <v/>
      </c>
      <c r="DE301" s="65" t="str">
        <f t="shared" ca="1" si="349"/>
        <v/>
      </c>
      <c r="DF301" s="66" t="str">
        <f t="shared" ca="1" si="350"/>
        <v/>
      </c>
      <c r="DG301" s="66" t="str">
        <f t="shared" ca="1" si="351"/>
        <v/>
      </c>
      <c r="DH301" s="66" t="str">
        <f t="shared" ca="1" si="352"/>
        <v/>
      </c>
      <c r="DI301" s="66" t="str">
        <f t="shared" ca="1" si="353"/>
        <v/>
      </c>
      <c r="DJ301" s="66" t="str">
        <f t="shared" ca="1" si="354"/>
        <v/>
      </c>
      <c r="DK301" s="65" t="str">
        <f t="shared" ca="1" si="355"/>
        <v/>
      </c>
      <c r="DL301" s="65" t="str">
        <f t="shared" ca="1" si="356"/>
        <v/>
      </c>
      <c r="DM301" s="65" t="str">
        <f t="shared" ca="1" si="357"/>
        <v/>
      </c>
      <c r="DN301" s="65" t="str">
        <f t="shared" ca="1" si="358"/>
        <v/>
      </c>
      <c r="DO301" s="65" t="str">
        <f t="shared" ca="1" si="359"/>
        <v/>
      </c>
      <c r="DP301" s="65" t="str">
        <f t="shared" ca="1" si="360"/>
        <v/>
      </c>
      <c r="DQ301" s="65" t="str">
        <f t="shared" ca="1" si="361"/>
        <v/>
      </c>
      <c r="DR301" s="69" t="str">
        <f t="shared" ca="1" si="362"/>
        <v/>
      </c>
      <c r="DS301" s="69" t="str">
        <f t="shared" ca="1" si="363"/>
        <v/>
      </c>
      <c r="DT301" s="69" t="str">
        <f t="shared" ca="1" si="364"/>
        <v/>
      </c>
      <c r="DU301" s="69" t="str">
        <f t="shared" ca="1" si="365"/>
        <v/>
      </c>
      <c r="DV301" s="69" t="str">
        <f t="shared" ca="1" si="366"/>
        <v/>
      </c>
      <c r="DW301" s="69" t="str">
        <f t="shared" ca="1" si="367"/>
        <v/>
      </c>
      <c r="DX301" s="69" t="str">
        <f t="shared" ca="1" si="368"/>
        <v/>
      </c>
      <c r="DY301" s="69" t="str">
        <f t="shared" ca="1" si="369"/>
        <v/>
      </c>
      <c r="DZ301" s="72" t="str">
        <f t="shared" ca="1" si="370"/>
        <v/>
      </c>
      <c r="EA301" s="72" t="str">
        <f t="shared" ca="1" si="371"/>
        <v/>
      </c>
      <c r="EB301" s="72" t="str">
        <f t="shared" ca="1" si="372"/>
        <v/>
      </c>
      <c r="EC301" s="65" t="str">
        <f t="shared" ca="1" si="373"/>
        <v/>
      </c>
      <c r="ED301" s="65" t="str">
        <f t="shared" ca="1" si="374"/>
        <v/>
      </c>
      <c r="EE301" s="65" t="str">
        <f t="shared" ca="1" si="375"/>
        <v/>
      </c>
      <c r="EF301" s="65" t="str">
        <f t="shared" ca="1" si="376"/>
        <v/>
      </c>
      <c r="EG301" s="65" t="str">
        <f t="shared" ca="1" si="377"/>
        <v/>
      </c>
      <c r="EH301" s="65" t="str">
        <f t="shared" ca="1" si="378"/>
        <v/>
      </c>
      <c r="EI301" s="429" t="str">
        <f t="shared" ca="1" si="379"/>
        <v>No</v>
      </c>
      <c r="EJ301" s="428" t="str">
        <f t="shared" ca="1" si="380"/>
        <v/>
      </c>
      <c r="EK301" s="428" t="str">
        <f t="shared" ca="1" si="381"/>
        <v/>
      </c>
      <c r="EL301" s="65" t="str">
        <f t="shared" ca="1" si="382"/>
        <v/>
      </c>
      <c r="EM301" s="65" t="str">
        <f t="shared" ca="1" si="383"/>
        <v/>
      </c>
      <c r="EN301" s="65" t="str">
        <f t="shared" ca="1" si="384"/>
        <v/>
      </c>
      <c r="EO301" s="433" t="str">
        <f t="shared" ca="1" si="385"/>
        <v/>
      </c>
      <c r="EP301" s="433" t="str">
        <f t="shared" ca="1" si="386"/>
        <v/>
      </c>
      <c r="EQ301" s="433" t="str">
        <f t="shared" ca="1" si="387"/>
        <v/>
      </c>
      <c r="ER301" s="433" t="str">
        <f t="shared" ca="1" si="388"/>
        <v/>
      </c>
      <c r="ES301" s="433" t="str">
        <f t="shared" ca="1" si="389"/>
        <v/>
      </c>
      <c r="ET301" s="433" t="str">
        <f t="shared" ca="1" si="390"/>
        <v/>
      </c>
      <c r="EU301" s="433" t="str">
        <f ca="1">IF(OR(CO301="",CQ301=""),"",Discipline!$P$3*CO301+Discipline!$X$3*CQ301)</f>
        <v/>
      </c>
      <c r="EV301" s="433" t="str">
        <f ca="1">IF(OR(CP301="",CR301=""),"",Discipline!$P$3*CP301+Discipline!$X$3*CR301)</f>
        <v/>
      </c>
    </row>
    <row r="302" spans="1:152" x14ac:dyDescent="0.25">
      <c r="A302" s="10" t="str">
        <f ca="1">IFERROR(RANK(order!A302,order!A$3:A$554,0),"")</f>
        <v/>
      </c>
      <c r="B302" s="10" t="str">
        <f ca="1">IFERROR(RANK(order!B302,order!B$3:B$554,0),"")</f>
        <v/>
      </c>
      <c r="C302" s="10" t="str">
        <f ca="1">IFERROR(RANK(order!C302,order!C$3:C$554,0),"")</f>
        <v/>
      </c>
      <c r="D302" s="4" t="str">
        <f ca="1">IFERROR(RANK(order!D302,order!D$3:D$554,0),"")</f>
        <v/>
      </c>
      <c r="E302" s="4" t="str">
        <f ca="1">IFERROR(RANK(order!E302,order!E$3:E$554,0),"")</f>
        <v/>
      </c>
      <c r="F302" s="4" t="str">
        <f ca="1">IFERROR(RANK(order!F302,order!F$3:F$554,0),"")</f>
        <v/>
      </c>
      <c r="G302" s="10" t="str">
        <f ca="1">IFERROR(RANK(order!G302,order!G$3:G$554,0),"")</f>
        <v/>
      </c>
      <c r="H302" s="10" t="str">
        <f ca="1">IFERROR(RANK(order!H302,order!H$3:H$554,0),"")</f>
        <v/>
      </c>
      <c r="I302" s="10" t="str">
        <f ca="1">IFERROR(RANK(order!I302,order!I$3:I$554,0),"")</f>
        <v/>
      </c>
      <c r="J302" s="4" t="str">
        <f ca="1">IFERROR(RANK(order!J302,order!J$3:J$554,0),"")</f>
        <v/>
      </c>
      <c r="K302" s="4" t="str">
        <f ca="1">IFERROR(RANK(order!K302,order!K$3:K$554,0),"")</f>
        <v/>
      </c>
      <c r="L302" s="4" t="str">
        <f ca="1">IFERROR(RANK(order!L302,order!L$3:L$554,0),"")</f>
        <v/>
      </c>
      <c r="M302" s="10" t="str">
        <f ca="1">IFERROR(RANK(order!M302,order!M$3:M$554,0),"")</f>
        <v/>
      </c>
      <c r="N302" s="10" t="str">
        <f ca="1">IFERROR(RANK(order!N302,order!N$3:N$554,0),"")</f>
        <v/>
      </c>
      <c r="O302" s="10" t="str">
        <f ca="1">IFERROR(RANK(order!O302,order!O$3:O$554,0),"")</f>
        <v/>
      </c>
      <c r="P302" s="4" t="str">
        <f ca="1">IFERROR(RANK(order!P302,order!P$3:P$554,0),"")</f>
        <v/>
      </c>
      <c r="Q302" s="4" t="str">
        <f ca="1">IFERROR(RANK(order!Q302,order!Q$3:Q$554,0),"")</f>
        <v/>
      </c>
      <c r="R302" s="4" t="str">
        <f ca="1">IFERROR(RANK(order!R302,order!R$3:R$554,0),"")</f>
        <v/>
      </c>
      <c r="S302" s="10" t="str">
        <f ca="1">IFERROR(RANK(order!S302,order!S$3:S$554,0),"")</f>
        <v/>
      </c>
      <c r="T302" s="10" t="str">
        <f ca="1">IFERROR(RANK(order!T302,order!T$3:T$554,0),"")</f>
        <v/>
      </c>
      <c r="U302" s="10" t="str">
        <f ca="1">IFERROR(RANK(order!U302,order!U$3:U$554,0),"")</f>
        <v/>
      </c>
      <c r="V302" s="4" t="str">
        <f ca="1">IFERROR(RANK(order!V302,order!V$3:V$554,0),"")</f>
        <v/>
      </c>
      <c r="W302" s="4" t="str">
        <f ca="1">IFERROR(RANK(order!W302,order!W$3:W$554,0),"")</f>
        <v/>
      </c>
      <c r="X302" s="4" t="str">
        <f ca="1">IFERROR(RANK(order!X302,order!X$3:X$554,0),"")</f>
        <v/>
      </c>
      <c r="Y302" s="10" t="str">
        <f ca="1">IFERROR(RANK(order!Y302,order!Y$3:Y$554,0),"")</f>
        <v/>
      </c>
      <c r="Z302" s="10" t="str">
        <f ca="1">IFERROR(RANK(order!Z302,order!Z$3:Z$554,0),"")</f>
        <v/>
      </c>
      <c r="AA302" s="10" t="str">
        <f ca="1">IFERROR(RANK(order!AA302,order!AA$3:AA$554,0),"")</f>
        <v/>
      </c>
      <c r="AB302" s="4" t="str">
        <f ca="1">IFERROR(RANK(order!AB302,order!AB$3:AB$554,0),"")</f>
        <v/>
      </c>
      <c r="AC302" s="4" t="str">
        <f ca="1">IFERROR(RANK(order!AC302,order!AC$3:AC$554,0),"")</f>
        <v/>
      </c>
      <c r="AD302" s="4" t="str">
        <f ca="1">IFERROR(RANK(order!AD302,order!AD$3:AD$554,0),"")</f>
        <v/>
      </c>
      <c r="AE302" s="10" t="str">
        <f ca="1">IFERROR(RANK(order!AE302,order!AE$3:AE$554,0),"")</f>
        <v/>
      </c>
      <c r="AF302" s="10" t="str">
        <f ca="1">IFERROR(RANK(order!AF302,order!AF$3:AF$554,0),"")</f>
        <v/>
      </c>
      <c r="AG302" s="10" t="str">
        <f ca="1">IFERROR(RANK(order!AG302,order!AG$3:AG$554,0),"")</f>
        <v/>
      </c>
      <c r="AH302" s="4" t="str">
        <f ca="1">IFERROR(RANK(order!AH302,order!AH$3:AH$554,0),"")</f>
        <v/>
      </c>
      <c r="AI302" s="4" t="str">
        <f ca="1">IFERROR(RANK(order!AI302,order!AI$3:AI$554,0),"")</f>
        <v/>
      </c>
      <c r="AJ302" s="4" t="str">
        <f ca="1">IFERROR(RANK(order!AJ302,order!AJ$3:AJ$554,0),"")</f>
        <v/>
      </c>
      <c r="AK302" s="10" t="str">
        <f ca="1">IFERROR(RANK(order!AK302,order!AK$3:AK$554,0),"")</f>
        <v/>
      </c>
      <c r="AL302" s="10" t="str">
        <f ca="1">IFERROR(RANK(order!AL302,order!AL$3:AL$554,0),"")</f>
        <v/>
      </c>
      <c r="AM302" s="10" t="str">
        <f ca="1">IFERROR(RANK(order!AM302,order!AM$3:AM$554,0),"")</f>
        <v/>
      </c>
      <c r="AN302" s="4" t="str">
        <f ca="1">IFERROR(RANK(order!AN302,order!AN$3:AN$554,0),"")</f>
        <v/>
      </c>
      <c r="AO302" s="4" t="str">
        <f ca="1">IFERROR(RANK(order!AO302,order!AO$3:AO$554,0),"")</f>
        <v/>
      </c>
      <c r="AP302" s="4" t="str">
        <f ca="1">IFERROR(RANK(order!AP302,order!AP$3:AP$554,0),"")</f>
        <v/>
      </c>
      <c r="AQ302" s="10" t="str">
        <f ca="1">IFERROR(RANK(order!AQ302,order!AQ$3:AQ$554,0),"")</f>
        <v/>
      </c>
      <c r="AR302" s="10" t="str">
        <f ca="1">IFERROR(RANK(order!AR302,order!AR$3:AR$554,0),"")</f>
        <v/>
      </c>
      <c r="AS302" s="10" t="str">
        <f ca="1">IFERROR(RANK(order!AS302,order!AS$3:AS$554,0),"")</f>
        <v/>
      </c>
      <c r="AT302" s="4" t="str">
        <f ca="1">IFERROR(RANK(order!AT302,order!AT$3:AT$554,0),"")</f>
        <v/>
      </c>
      <c r="AU302" s="4" t="str">
        <f ca="1">IFERROR(RANK(order!AU302,order!AU$3:AU$554,0),"")</f>
        <v/>
      </c>
      <c r="AV302" s="4" t="str">
        <f ca="1">IFERROR(RANK(order!AV302,order!AV$3:AV$554,0),"")</f>
        <v/>
      </c>
      <c r="AW302" s="10" t="str">
        <f ca="1">IFERROR(RANK(order!AW302,order!AW$3:AW$554,0),"")</f>
        <v/>
      </c>
      <c r="AX302" s="10" t="str">
        <f ca="1">IFERROR(RANK(order!AX302,order!AX$3:AX$554,0),"")</f>
        <v/>
      </c>
      <c r="AY302" s="10" t="str">
        <f ca="1">IFERROR(RANK(order!AY302,order!AY$3:AY$554,0),"")</f>
        <v/>
      </c>
      <c r="AZ302" s="4" t="str">
        <f ca="1">IFERROR(RANK(order!AZ302,order!AZ$3:AZ$554,0),"")</f>
        <v/>
      </c>
      <c r="BA302" s="4" t="str">
        <f ca="1">IFERROR(RANK(order!BA302,order!BA$3:BA$554,0),"")</f>
        <v/>
      </c>
      <c r="BB302" s="4" t="str">
        <f ca="1">IFERROR(RANK(order!BB302,order!BB$3:BB$554,0),"")</f>
        <v/>
      </c>
      <c r="BC302" s="10" t="str">
        <f ca="1">IFERROR(RANK(order!BC302,order!BC$3:BC$554,0),"")</f>
        <v/>
      </c>
      <c r="BD302" s="10" t="str">
        <f ca="1">IFERROR(RANK(order!BD302,order!BD$3:BD$554,0),"")</f>
        <v/>
      </c>
      <c r="BE302" s="10" t="str">
        <f ca="1">IFERROR(RANK(order!BE302,order!BE$3:BE$554,0),"")</f>
        <v/>
      </c>
      <c r="BF302" s="4" t="str">
        <f ca="1">IFERROR(RANK(order!BF302,order!BF$3:BF$554,0),"")</f>
        <v/>
      </c>
      <c r="BG302" s="4" t="str">
        <f ca="1">IFERROR(RANK(order!BG302,order!BG$3:BG$554,0),"")</f>
        <v/>
      </c>
      <c r="BH302" s="4" t="str">
        <f ca="1">IFERROR(RANK(order!BH302,order!BH$3:BH$554,0),"")</f>
        <v/>
      </c>
      <c r="BI302" s="10" t="str">
        <f ca="1">IFERROR(RANK(order!BI302,order!BI$3:BI$554,0),"")</f>
        <v/>
      </c>
      <c r="BJ302" s="10" t="str">
        <f ca="1">IFERROR(RANK(order!BJ302,order!BJ$3:BJ$554,0),"")</f>
        <v/>
      </c>
      <c r="BK302" s="10" t="str">
        <f ca="1">IFERROR(RANK(order!BK302,order!BK$3:BK$554,0),"")</f>
        <v/>
      </c>
      <c r="BL302" s="4" t="str">
        <f ca="1">IFERROR(RANK(order!BL302,order!BL$3:BL$554,0),"")</f>
        <v/>
      </c>
      <c r="BM302" s="4" t="str">
        <f ca="1">IFERROR(RANK(order!BM302,order!BM$3:BM$554,0),"")</f>
        <v/>
      </c>
      <c r="BN302" s="4" t="str">
        <f ca="1">IFERROR(RANK(order!BN302,order!BN$3:BN$554,0),"")</f>
        <v/>
      </c>
      <c r="BO302" s="10" t="str">
        <f ca="1">IFERROR(RANK(order!BO302,order!BO$3:BO$554,0),"")</f>
        <v/>
      </c>
      <c r="BP302" s="10" t="str">
        <f ca="1">IFERROR(RANK(order!BP302,order!BP$3:BP$554,0),"")</f>
        <v/>
      </c>
      <c r="BQ302" s="10" t="str">
        <f ca="1">IFERROR(RANK(order!BQ302,order!BQ$3:BQ$554,0),"")</f>
        <v/>
      </c>
      <c r="BR302" s="4" t="str">
        <f ca="1">IFERROR(RANK(order!BR302,order!BR$3:BR$554,0),"")</f>
        <v/>
      </c>
      <c r="BS302" s="4" t="str">
        <f ca="1">IFERROR(RANK(order!BS302,order!BS$3:BS$554,0),"")</f>
        <v/>
      </c>
      <c r="BT302" s="4" t="str">
        <f ca="1">IFERROR(RANK(order!BT302,order!BT$3:BT$554,0),"")</f>
        <v/>
      </c>
      <c r="BU302" s="95">
        <f t="shared" si="391"/>
        <v>300</v>
      </c>
      <c r="BV302" s="35" t="str">
        <f t="shared" si="392"/>
        <v>E1</v>
      </c>
      <c r="BW302" s="55">
        <f t="shared" ca="1" si="315"/>
        <v>0</v>
      </c>
      <c r="BX302" s="56" t="str">
        <f t="shared" ca="1" si="316"/>
        <v/>
      </c>
      <c r="BY302" s="56" t="str">
        <f t="shared" ca="1" si="317"/>
        <v/>
      </c>
      <c r="BZ302" s="57" t="str">
        <f t="shared" ca="1" si="318"/>
        <v/>
      </c>
      <c r="CA302" s="57" t="str">
        <f t="shared" ca="1" si="319"/>
        <v/>
      </c>
      <c r="CB302" s="58" t="str">
        <f t="shared" ca="1" si="320"/>
        <v/>
      </c>
      <c r="CC302" s="57" t="str">
        <f t="shared" ca="1" si="321"/>
        <v/>
      </c>
      <c r="CD302" s="57" t="str">
        <f t="shared" ca="1" si="322"/>
        <v/>
      </c>
      <c r="CE302" s="58" t="str">
        <f t="shared" ca="1" si="323"/>
        <v/>
      </c>
      <c r="CF302" s="59" t="str">
        <f t="shared" ca="1" si="324"/>
        <v/>
      </c>
      <c r="CG302" s="57" t="str">
        <f t="shared" ca="1" si="325"/>
        <v/>
      </c>
      <c r="CH302" s="57" t="str">
        <f t="shared" ca="1" si="326"/>
        <v/>
      </c>
      <c r="CI302" s="57" t="str">
        <f t="shared" ca="1" si="327"/>
        <v/>
      </c>
      <c r="CJ302" s="57" t="str">
        <f t="shared" ca="1" si="328"/>
        <v/>
      </c>
      <c r="CK302" s="57" t="str">
        <f t="shared" ca="1" si="329"/>
        <v/>
      </c>
      <c r="CL302" s="57" t="str">
        <f t="shared" ca="1" si="330"/>
        <v/>
      </c>
      <c r="CM302" s="57" t="str">
        <f t="shared" ca="1" si="331"/>
        <v/>
      </c>
      <c r="CN302" s="57" t="str">
        <f t="shared" ca="1" si="332"/>
        <v/>
      </c>
      <c r="CO302" s="57" t="str">
        <f t="shared" ca="1" si="333"/>
        <v/>
      </c>
      <c r="CP302" s="57" t="str">
        <f t="shared" ca="1" si="334"/>
        <v/>
      </c>
      <c r="CQ302" s="57" t="str">
        <f t="shared" ca="1" si="335"/>
        <v/>
      </c>
      <c r="CR302" s="57" t="str">
        <f t="shared" ca="1" si="336"/>
        <v/>
      </c>
      <c r="CS302" s="60" t="str">
        <f t="shared" ca="1" si="337"/>
        <v/>
      </c>
      <c r="CT302" s="60" t="str">
        <f t="shared" ca="1" si="338"/>
        <v/>
      </c>
      <c r="CU302" s="60" t="str">
        <f t="shared" ca="1" si="339"/>
        <v/>
      </c>
      <c r="CV302" s="60" t="str">
        <f t="shared" ca="1" si="340"/>
        <v/>
      </c>
      <c r="CW302" s="60" t="str">
        <f t="shared" ca="1" si="341"/>
        <v/>
      </c>
      <c r="CX302" s="60" t="str">
        <f t="shared" ca="1" si="342"/>
        <v/>
      </c>
      <c r="CY302" s="60" t="str">
        <f t="shared" ca="1" si="343"/>
        <v/>
      </c>
      <c r="CZ302" s="60" t="str">
        <f t="shared" ca="1" si="344"/>
        <v/>
      </c>
      <c r="DA302" s="65" t="str">
        <f t="shared" ca="1" si="345"/>
        <v/>
      </c>
      <c r="DB302" s="65" t="str">
        <f t="shared" ca="1" si="346"/>
        <v/>
      </c>
      <c r="DC302" s="65" t="str">
        <f t="shared" ca="1" si="347"/>
        <v/>
      </c>
      <c r="DD302" s="65" t="str">
        <f t="shared" ca="1" si="348"/>
        <v/>
      </c>
      <c r="DE302" s="65" t="str">
        <f t="shared" ca="1" si="349"/>
        <v/>
      </c>
      <c r="DF302" s="66" t="str">
        <f t="shared" ca="1" si="350"/>
        <v/>
      </c>
      <c r="DG302" s="66" t="str">
        <f t="shared" ca="1" si="351"/>
        <v/>
      </c>
      <c r="DH302" s="66" t="str">
        <f t="shared" ca="1" si="352"/>
        <v/>
      </c>
      <c r="DI302" s="66" t="str">
        <f t="shared" ca="1" si="353"/>
        <v/>
      </c>
      <c r="DJ302" s="66" t="str">
        <f t="shared" ca="1" si="354"/>
        <v/>
      </c>
      <c r="DK302" s="65" t="str">
        <f t="shared" ca="1" si="355"/>
        <v/>
      </c>
      <c r="DL302" s="65" t="str">
        <f t="shared" ca="1" si="356"/>
        <v/>
      </c>
      <c r="DM302" s="65" t="str">
        <f t="shared" ca="1" si="357"/>
        <v/>
      </c>
      <c r="DN302" s="65" t="str">
        <f t="shared" ca="1" si="358"/>
        <v/>
      </c>
      <c r="DO302" s="65" t="str">
        <f t="shared" ca="1" si="359"/>
        <v/>
      </c>
      <c r="DP302" s="65" t="str">
        <f t="shared" ca="1" si="360"/>
        <v/>
      </c>
      <c r="DQ302" s="65" t="str">
        <f t="shared" ca="1" si="361"/>
        <v/>
      </c>
      <c r="DR302" s="69" t="str">
        <f t="shared" ca="1" si="362"/>
        <v/>
      </c>
      <c r="DS302" s="69" t="str">
        <f t="shared" ca="1" si="363"/>
        <v/>
      </c>
      <c r="DT302" s="69" t="str">
        <f t="shared" ca="1" si="364"/>
        <v/>
      </c>
      <c r="DU302" s="69" t="str">
        <f t="shared" ca="1" si="365"/>
        <v/>
      </c>
      <c r="DV302" s="69" t="str">
        <f t="shared" ca="1" si="366"/>
        <v/>
      </c>
      <c r="DW302" s="69" t="str">
        <f t="shared" ca="1" si="367"/>
        <v/>
      </c>
      <c r="DX302" s="69" t="str">
        <f t="shared" ca="1" si="368"/>
        <v/>
      </c>
      <c r="DY302" s="69" t="str">
        <f t="shared" ca="1" si="369"/>
        <v/>
      </c>
      <c r="DZ302" s="72" t="str">
        <f t="shared" ca="1" si="370"/>
        <v/>
      </c>
      <c r="EA302" s="72" t="str">
        <f t="shared" ca="1" si="371"/>
        <v/>
      </c>
      <c r="EB302" s="72" t="str">
        <f t="shared" ca="1" si="372"/>
        <v/>
      </c>
      <c r="EC302" s="65" t="str">
        <f t="shared" ca="1" si="373"/>
        <v/>
      </c>
      <c r="ED302" s="65" t="str">
        <f t="shared" ca="1" si="374"/>
        <v/>
      </c>
      <c r="EE302" s="65" t="str">
        <f t="shared" ca="1" si="375"/>
        <v/>
      </c>
      <c r="EF302" s="65" t="str">
        <f t="shared" ca="1" si="376"/>
        <v/>
      </c>
      <c r="EG302" s="65" t="str">
        <f t="shared" ca="1" si="377"/>
        <v/>
      </c>
      <c r="EH302" s="65" t="str">
        <f t="shared" ca="1" si="378"/>
        <v/>
      </c>
      <c r="EI302" s="429" t="str">
        <f t="shared" ca="1" si="379"/>
        <v>No</v>
      </c>
      <c r="EJ302" s="428" t="str">
        <f t="shared" ca="1" si="380"/>
        <v/>
      </c>
      <c r="EK302" s="428" t="str">
        <f t="shared" ca="1" si="381"/>
        <v/>
      </c>
      <c r="EL302" s="65" t="str">
        <f t="shared" ca="1" si="382"/>
        <v/>
      </c>
      <c r="EM302" s="65" t="str">
        <f t="shared" ca="1" si="383"/>
        <v/>
      </c>
      <c r="EN302" s="65" t="str">
        <f t="shared" ca="1" si="384"/>
        <v/>
      </c>
      <c r="EO302" s="433" t="str">
        <f t="shared" ca="1" si="385"/>
        <v/>
      </c>
      <c r="EP302" s="433" t="str">
        <f t="shared" ca="1" si="386"/>
        <v/>
      </c>
      <c r="EQ302" s="433" t="str">
        <f t="shared" ca="1" si="387"/>
        <v/>
      </c>
      <c r="ER302" s="433" t="str">
        <f t="shared" ca="1" si="388"/>
        <v/>
      </c>
      <c r="ES302" s="433" t="str">
        <f t="shared" ca="1" si="389"/>
        <v/>
      </c>
      <c r="ET302" s="433" t="str">
        <f t="shared" ca="1" si="390"/>
        <v/>
      </c>
      <c r="EU302" s="433" t="str">
        <f ca="1">IF(OR(CO302="",CQ302=""),"",Discipline!$P$3*CO302+Discipline!$X$3*CQ302)</f>
        <v/>
      </c>
      <c r="EV302" s="433" t="str">
        <f ca="1">IF(OR(CP302="",CR302=""),"",Discipline!$P$3*CP302+Discipline!$X$3*CR302)</f>
        <v/>
      </c>
    </row>
    <row r="303" spans="1:152" x14ac:dyDescent="0.25">
      <c r="A303" s="10" t="str">
        <f ca="1">IFERROR(RANK(order!A303,order!A$3:A$554,0),"")</f>
        <v/>
      </c>
      <c r="B303" s="10" t="str">
        <f ca="1">IFERROR(RANK(order!B303,order!B$3:B$554,0),"")</f>
        <v/>
      </c>
      <c r="C303" s="10" t="str">
        <f ca="1">IFERROR(RANK(order!C303,order!C$3:C$554,0),"")</f>
        <v/>
      </c>
      <c r="D303" s="4" t="str">
        <f ca="1">IFERROR(RANK(order!D303,order!D$3:D$554,0),"")</f>
        <v/>
      </c>
      <c r="E303" s="4" t="str">
        <f ca="1">IFERROR(RANK(order!E303,order!E$3:E$554,0),"")</f>
        <v/>
      </c>
      <c r="F303" s="4" t="str">
        <f ca="1">IFERROR(RANK(order!F303,order!F$3:F$554,0),"")</f>
        <v/>
      </c>
      <c r="G303" s="10" t="str">
        <f ca="1">IFERROR(RANK(order!G303,order!G$3:G$554,0),"")</f>
        <v/>
      </c>
      <c r="H303" s="10" t="str">
        <f ca="1">IFERROR(RANK(order!H303,order!H$3:H$554,0),"")</f>
        <v/>
      </c>
      <c r="I303" s="10" t="str">
        <f ca="1">IFERROR(RANK(order!I303,order!I$3:I$554,0),"")</f>
        <v/>
      </c>
      <c r="J303" s="4" t="str">
        <f ca="1">IFERROR(RANK(order!J303,order!J$3:J$554,0),"")</f>
        <v/>
      </c>
      <c r="K303" s="4" t="str">
        <f ca="1">IFERROR(RANK(order!K303,order!K$3:K$554,0),"")</f>
        <v/>
      </c>
      <c r="L303" s="4" t="str">
        <f ca="1">IFERROR(RANK(order!L303,order!L$3:L$554,0),"")</f>
        <v/>
      </c>
      <c r="M303" s="10" t="str">
        <f ca="1">IFERROR(RANK(order!M303,order!M$3:M$554,0),"")</f>
        <v/>
      </c>
      <c r="N303" s="10" t="str">
        <f ca="1">IFERROR(RANK(order!N303,order!N$3:N$554,0),"")</f>
        <v/>
      </c>
      <c r="O303" s="10" t="str">
        <f ca="1">IFERROR(RANK(order!O303,order!O$3:O$554,0),"")</f>
        <v/>
      </c>
      <c r="P303" s="4" t="str">
        <f ca="1">IFERROR(RANK(order!P303,order!P$3:P$554,0),"")</f>
        <v/>
      </c>
      <c r="Q303" s="4" t="str">
        <f ca="1">IFERROR(RANK(order!Q303,order!Q$3:Q$554,0),"")</f>
        <v/>
      </c>
      <c r="R303" s="4" t="str">
        <f ca="1">IFERROR(RANK(order!R303,order!R$3:R$554,0),"")</f>
        <v/>
      </c>
      <c r="S303" s="10" t="str">
        <f ca="1">IFERROR(RANK(order!S303,order!S$3:S$554,0),"")</f>
        <v/>
      </c>
      <c r="T303" s="10" t="str">
        <f ca="1">IFERROR(RANK(order!T303,order!T$3:T$554,0),"")</f>
        <v/>
      </c>
      <c r="U303" s="10" t="str">
        <f ca="1">IFERROR(RANK(order!U303,order!U$3:U$554,0),"")</f>
        <v/>
      </c>
      <c r="V303" s="4" t="str">
        <f ca="1">IFERROR(RANK(order!V303,order!V$3:V$554,0),"")</f>
        <v/>
      </c>
      <c r="W303" s="4" t="str">
        <f ca="1">IFERROR(RANK(order!W303,order!W$3:W$554,0),"")</f>
        <v/>
      </c>
      <c r="X303" s="4" t="str">
        <f ca="1">IFERROR(RANK(order!X303,order!X$3:X$554,0),"")</f>
        <v/>
      </c>
      <c r="Y303" s="10" t="str">
        <f ca="1">IFERROR(RANK(order!Y303,order!Y$3:Y$554,0),"")</f>
        <v/>
      </c>
      <c r="Z303" s="10" t="str">
        <f ca="1">IFERROR(RANK(order!Z303,order!Z$3:Z$554,0),"")</f>
        <v/>
      </c>
      <c r="AA303" s="10" t="str">
        <f ca="1">IFERROR(RANK(order!AA303,order!AA$3:AA$554,0),"")</f>
        <v/>
      </c>
      <c r="AB303" s="4" t="str">
        <f ca="1">IFERROR(RANK(order!AB303,order!AB$3:AB$554,0),"")</f>
        <v/>
      </c>
      <c r="AC303" s="4" t="str">
        <f ca="1">IFERROR(RANK(order!AC303,order!AC$3:AC$554,0),"")</f>
        <v/>
      </c>
      <c r="AD303" s="4" t="str">
        <f ca="1">IFERROR(RANK(order!AD303,order!AD$3:AD$554,0),"")</f>
        <v/>
      </c>
      <c r="AE303" s="10" t="str">
        <f ca="1">IFERROR(RANK(order!AE303,order!AE$3:AE$554,0),"")</f>
        <v/>
      </c>
      <c r="AF303" s="10" t="str">
        <f ca="1">IFERROR(RANK(order!AF303,order!AF$3:AF$554,0),"")</f>
        <v/>
      </c>
      <c r="AG303" s="10" t="str">
        <f ca="1">IFERROR(RANK(order!AG303,order!AG$3:AG$554,0),"")</f>
        <v/>
      </c>
      <c r="AH303" s="4" t="str">
        <f ca="1">IFERROR(RANK(order!AH303,order!AH$3:AH$554,0),"")</f>
        <v/>
      </c>
      <c r="AI303" s="4" t="str">
        <f ca="1">IFERROR(RANK(order!AI303,order!AI$3:AI$554,0),"")</f>
        <v/>
      </c>
      <c r="AJ303" s="4" t="str">
        <f ca="1">IFERROR(RANK(order!AJ303,order!AJ$3:AJ$554,0),"")</f>
        <v/>
      </c>
      <c r="AK303" s="10" t="str">
        <f ca="1">IFERROR(RANK(order!AK303,order!AK$3:AK$554,0),"")</f>
        <v/>
      </c>
      <c r="AL303" s="10" t="str">
        <f ca="1">IFERROR(RANK(order!AL303,order!AL$3:AL$554,0),"")</f>
        <v/>
      </c>
      <c r="AM303" s="10" t="str">
        <f ca="1">IFERROR(RANK(order!AM303,order!AM$3:AM$554,0),"")</f>
        <v/>
      </c>
      <c r="AN303" s="4" t="str">
        <f ca="1">IFERROR(RANK(order!AN303,order!AN$3:AN$554,0),"")</f>
        <v/>
      </c>
      <c r="AO303" s="4" t="str">
        <f ca="1">IFERROR(RANK(order!AO303,order!AO$3:AO$554,0),"")</f>
        <v/>
      </c>
      <c r="AP303" s="4" t="str">
        <f ca="1">IFERROR(RANK(order!AP303,order!AP$3:AP$554,0),"")</f>
        <v/>
      </c>
      <c r="AQ303" s="10" t="str">
        <f ca="1">IFERROR(RANK(order!AQ303,order!AQ$3:AQ$554,0),"")</f>
        <v/>
      </c>
      <c r="AR303" s="10" t="str">
        <f ca="1">IFERROR(RANK(order!AR303,order!AR$3:AR$554,0),"")</f>
        <v/>
      </c>
      <c r="AS303" s="10" t="str">
        <f ca="1">IFERROR(RANK(order!AS303,order!AS$3:AS$554,0),"")</f>
        <v/>
      </c>
      <c r="AT303" s="4" t="str">
        <f ca="1">IFERROR(RANK(order!AT303,order!AT$3:AT$554,0),"")</f>
        <v/>
      </c>
      <c r="AU303" s="4" t="str">
        <f ca="1">IFERROR(RANK(order!AU303,order!AU$3:AU$554,0),"")</f>
        <v/>
      </c>
      <c r="AV303" s="4" t="str">
        <f ca="1">IFERROR(RANK(order!AV303,order!AV$3:AV$554,0),"")</f>
        <v/>
      </c>
      <c r="AW303" s="10" t="str">
        <f ca="1">IFERROR(RANK(order!AW303,order!AW$3:AW$554,0),"")</f>
        <v/>
      </c>
      <c r="AX303" s="10" t="str">
        <f ca="1">IFERROR(RANK(order!AX303,order!AX$3:AX$554,0),"")</f>
        <v/>
      </c>
      <c r="AY303" s="10" t="str">
        <f ca="1">IFERROR(RANK(order!AY303,order!AY$3:AY$554,0),"")</f>
        <v/>
      </c>
      <c r="AZ303" s="4" t="str">
        <f ca="1">IFERROR(RANK(order!AZ303,order!AZ$3:AZ$554,0),"")</f>
        <v/>
      </c>
      <c r="BA303" s="4" t="str">
        <f ca="1">IFERROR(RANK(order!BA303,order!BA$3:BA$554,0),"")</f>
        <v/>
      </c>
      <c r="BB303" s="4" t="str">
        <f ca="1">IFERROR(RANK(order!BB303,order!BB$3:BB$554,0),"")</f>
        <v/>
      </c>
      <c r="BC303" s="10" t="str">
        <f ca="1">IFERROR(RANK(order!BC303,order!BC$3:BC$554,0),"")</f>
        <v/>
      </c>
      <c r="BD303" s="10" t="str">
        <f ca="1">IFERROR(RANK(order!BD303,order!BD$3:BD$554,0),"")</f>
        <v/>
      </c>
      <c r="BE303" s="10" t="str">
        <f ca="1">IFERROR(RANK(order!BE303,order!BE$3:BE$554,0),"")</f>
        <v/>
      </c>
      <c r="BF303" s="4" t="str">
        <f ca="1">IFERROR(RANK(order!BF303,order!BF$3:BF$554,0),"")</f>
        <v/>
      </c>
      <c r="BG303" s="4" t="str">
        <f ca="1">IFERROR(RANK(order!BG303,order!BG$3:BG$554,0),"")</f>
        <v/>
      </c>
      <c r="BH303" s="4" t="str">
        <f ca="1">IFERROR(RANK(order!BH303,order!BH$3:BH$554,0),"")</f>
        <v/>
      </c>
      <c r="BI303" s="10" t="str">
        <f ca="1">IFERROR(RANK(order!BI303,order!BI$3:BI$554,0),"")</f>
        <v/>
      </c>
      <c r="BJ303" s="10" t="str">
        <f ca="1">IFERROR(RANK(order!BJ303,order!BJ$3:BJ$554,0),"")</f>
        <v/>
      </c>
      <c r="BK303" s="10" t="str">
        <f ca="1">IFERROR(RANK(order!BK303,order!BK$3:BK$554,0),"")</f>
        <v/>
      </c>
      <c r="BL303" s="4" t="str">
        <f ca="1">IFERROR(RANK(order!BL303,order!BL$3:BL$554,0),"")</f>
        <v/>
      </c>
      <c r="BM303" s="4" t="str">
        <f ca="1">IFERROR(RANK(order!BM303,order!BM$3:BM$554,0),"")</f>
        <v/>
      </c>
      <c r="BN303" s="4" t="str">
        <f ca="1">IFERROR(RANK(order!BN303,order!BN$3:BN$554,0),"")</f>
        <v/>
      </c>
      <c r="BO303" s="10" t="str">
        <f ca="1">IFERROR(RANK(order!BO303,order!BO$3:BO$554,0),"")</f>
        <v/>
      </c>
      <c r="BP303" s="10" t="str">
        <f ca="1">IFERROR(RANK(order!BP303,order!BP$3:BP$554,0),"")</f>
        <v/>
      </c>
      <c r="BQ303" s="10" t="str">
        <f ca="1">IFERROR(RANK(order!BQ303,order!BQ$3:BQ$554,0),"")</f>
        <v/>
      </c>
      <c r="BR303" s="4" t="str">
        <f ca="1">IFERROR(RANK(order!BR303,order!BR$3:BR$554,0),"")</f>
        <v/>
      </c>
      <c r="BS303" s="4" t="str">
        <f ca="1">IFERROR(RANK(order!BS303,order!BS$3:BS$554,0),"")</f>
        <v/>
      </c>
      <c r="BT303" s="4" t="str">
        <f ca="1">IFERROR(RANK(order!BT303,order!BT$3:BT$554,0),"")</f>
        <v/>
      </c>
      <c r="BU303" s="95">
        <f t="shared" si="391"/>
        <v>301</v>
      </c>
      <c r="BV303" s="35" t="str">
        <f t="shared" si="392"/>
        <v>E1</v>
      </c>
      <c r="BW303" s="55">
        <f t="shared" ca="1" si="315"/>
        <v>0</v>
      </c>
      <c r="BX303" s="56" t="str">
        <f t="shared" ca="1" si="316"/>
        <v/>
      </c>
      <c r="BY303" s="56" t="str">
        <f t="shared" ca="1" si="317"/>
        <v/>
      </c>
      <c r="BZ303" s="57" t="str">
        <f t="shared" ca="1" si="318"/>
        <v/>
      </c>
      <c r="CA303" s="57" t="str">
        <f t="shared" ca="1" si="319"/>
        <v/>
      </c>
      <c r="CB303" s="58" t="str">
        <f t="shared" ca="1" si="320"/>
        <v/>
      </c>
      <c r="CC303" s="57" t="str">
        <f t="shared" ca="1" si="321"/>
        <v/>
      </c>
      <c r="CD303" s="57" t="str">
        <f t="shared" ca="1" si="322"/>
        <v/>
      </c>
      <c r="CE303" s="58" t="str">
        <f t="shared" ca="1" si="323"/>
        <v/>
      </c>
      <c r="CF303" s="59" t="str">
        <f t="shared" ca="1" si="324"/>
        <v/>
      </c>
      <c r="CG303" s="57" t="str">
        <f t="shared" ca="1" si="325"/>
        <v/>
      </c>
      <c r="CH303" s="57" t="str">
        <f t="shared" ca="1" si="326"/>
        <v/>
      </c>
      <c r="CI303" s="57" t="str">
        <f t="shared" ca="1" si="327"/>
        <v/>
      </c>
      <c r="CJ303" s="57" t="str">
        <f t="shared" ca="1" si="328"/>
        <v/>
      </c>
      <c r="CK303" s="57" t="str">
        <f t="shared" ca="1" si="329"/>
        <v/>
      </c>
      <c r="CL303" s="57" t="str">
        <f t="shared" ca="1" si="330"/>
        <v/>
      </c>
      <c r="CM303" s="57" t="str">
        <f t="shared" ca="1" si="331"/>
        <v/>
      </c>
      <c r="CN303" s="57" t="str">
        <f t="shared" ca="1" si="332"/>
        <v/>
      </c>
      <c r="CO303" s="57" t="str">
        <f t="shared" ca="1" si="333"/>
        <v/>
      </c>
      <c r="CP303" s="57" t="str">
        <f t="shared" ca="1" si="334"/>
        <v/>
      </c>
      <c r="CQ303" s="57" t="str">
        <f t="shared" ca="1" si="335"/>
        <v/>
      </c>
      <c r="CR303" s="57" t="str">
        <f t="shared" ca="1" si="336"/>
        <v/>
      </c>
      <c r="CS303" s="60" t="str">
        <f t="shared" ca="1" si="337"/>
        <v/>
      </c>
      <c r="CT303" s="60" t="str">
        <f t="shared" ca="1" si="338"/>
        <v/>
      </c>
      <c r="CU303" s="60" t="str">
        <f t="shared" ca="1" si="339"/>
        <v/>
      </c>
      <c r="CV303" s="60" t="str">
        <f t="shared" ca="1" si="340"/>
        <v/>
      </c>
      <c r="CW303" s="60" t="str">
        <f t="shared" ca="1" si="341"/>
        <v/>
      </c>
      <c r="CX303" s="60" t="str">
        <f t="shared" ca="1" si="342"/>
        <v/>
      </c>
      <c r="CY303" s="60" t="str">
        <f t="shared" ca="1" si="343"/>
        <v/>
      </c>
      <c r="CZ303" s="60" t="str">
        <f t="shared" ca="1" si="344"/>
        <v/>
      </c>
      <c r="DA303" s="65" t="str">
        <f t="shared" ca="1" si="345"/>
        <v/>
      </c>
      <c r="DB303" s="65" t="str">
        <f t="shared" ca="1" si="346"/>
        <v/>
      </c>
      <c r="DC303" s="65" t="str">
        <f t="shared" ca="1" si="347"/>
        <v/>
      </c>
      <c r="DD303" s="65" t="str">
        <f t="shared" ca="1" si="348"/>
        <v/>
      </c>
      <c r="DE303" s="65" t="str">
        <f t="shared" ca="1" si="349"/>
        <v/>
      </c>
      <c r="DF303" s="66" t="str">
        <f t="shared" ca="1" si="350"/>
        <v/>
      </c>
      <c r="DG303" s="66" t="str">
        <f t="shared" ca="1" si="351"/>
        <v/>
      </c>
      <c r="DH303" s="66" t="str">
        <f t="shared" ca="1" si="352"/>
        <v/>
      </c>
      <c r="DI303" s="66" t="str">
        <f t="shared" ca="1" si="353"/>
        <v/>
      </c>
      <c r="DJ303" s="66" t="str">
        <f t="shared" ca="1" si="354"/>
        <v/>
      </c>
      <c r="DK303" s="65" t="str">
        <f t="shared" ca="1" si="355"/>
        <v/>
      </c>
      <c r="DL303" s="65" t="str">
        <f t="shared" ca="1" si="356"/>
        <v/>
      </c>
      <c r="DM303" s="65" t="str">
        <f t="shared" ca="1" si="357"/>
        <v/>
      </c>
      <c r="DN303" s="65" t="str">
        <f t="shared" ca="1" si="358"/>
        <v/>
      </c>
      <c r="DO303" s="65" t="str">
        <f t="shared" ca="1" si="359"/>
        <v/>
      </c>
      <c r="DP303" s="65" t="str">
        <f t="shared" ca="1" si="360"/>
        <v/>
      </c>
      <c r="DQ303" s="65" t="str">
        <f t="shared" ca="1" si="361"/>
        <v/>
      </c>
      <c r="DR303" s="69" t="str">
        <f t="shared" ca="1" si="362"/>
        <v/>
      </c>
      <c r="DS303" s="69" t="str">
        <f t="shared" ca="1" si="363"/>
        <v/>
      </c>
      <c r="DT303" s="69" t="str">
        <f t="shared" ca="1" si="364"/>
        <v/>
      </c>
      <c r="DU303" s="69" t="str">
        <f t="shared" ca="1" si="365"/>
        <v/>
      </c>
      <c r="DV303" s="69" t="str">
        <f t="shared" ca="1" si="366"/>
        <v/>
      </c>
      <c r="DW303" s="69" t="str">
        <f t="shared" ca="1" si="367"/>
        <v/>
      </c>
      <c r="DX303" s="69" t="str">
        <f t="shared" ca="1" si="368"/>
        <v/>
      </c>
      <c r="DY303" s="69" t="str">
        <f t="shared" ca="1" si="369"/>
        <v/>
      </c>
      <c r="DZ303" s="72" t="str">
        <f t="shared" ca="1" si="370"/>
        <v/>
      </c>
      <c r="EA303" s="72" t="str">
        <f t="shared" ca="1" si="371"/>
        <v/>
      </c>
      <c r="EB303" s="72" t="str">
        <f t="shared" ca="1" si="372"/>
        <v/>
      </c>
      <c r="EC303" s="65" t="str">
        <f t="shared" ca="1" si="373"/>
        <v/>
      </c>
      <c r="ED303" s="65" t="str">
        <f t="shared" ca="1" si="374"/>
        <v/>
      </c>
      <c r="EE303" s="65" t="str">
        <f t="shared" ca="1" si="375"/>
        <v/>
      </c>
      <c r="EF303" s="65" t="str">
        <f t="shared" ca="1" si="376"/>
        <v/>
      </c>
      <c r="EG303" s="65" t="str">
        <f t="shared" ca="1" si="377"/>
        <v/>
      </c>
      <c r="EH303" s="65" t="str">
        <f t="shared" ca="1" si="378"/>
        <v/>
      </c>
      <c r="EI303" s="429" t="str">
        <f t="shared" ca="1" si="379"/>
        <v>No</v>
      </c>
      <c r="EJ303" s="428" t="str">
        <f t="shared" ca="1" si="380"/>
        <v/>
      </c>
      <c r="EK303" s="428" t="str">
        <f t="shared" ca="1" si="381"/>
        <v/>
      </c>
      <c r="EL303" s="65" t="str">
        <f t="shared" ca="1" si="382"/>
        <v/>
      </c>
      <c r="EM303" s="65" t="str">
        <f t="shared" ca="1" si="383"/>
        <v/>
      </c>
      <c r="EN303" s="65" t="str">
        <f t="shared" ca="1" si="384"/>
        <v/>
      </c>
      <c r="EO303" s="433" t="str">
        <f t="shared" ca="1" si="385"/>
        <v/>
      </c>
      <c r="EP303" s="433" t="str">
        <f t="shared" ca="1" si="386"/>
        <v/>
      </c>
      <c r="EQ303" s="433" t="str">
        <f t="shared" ca="1" si="387"/>
        <v/>
      </c>
      <c r="ER303" s="433" t="str">
        <f t="shared" ca="1" si="388"/>
        <v/>
      </c>
      <c r="ES303" s="433" t="str">
        <f t="shared" ca="1" si="389"/>
        <v/>
      </c>
      <c r="ET303" s="433" t="str">
        <f t="shared" ca="1" si="390"/>
        <v/>
      </c>
      <c r="EU303" s="433" t="str">
        <f ca="1">IF(OR(CO303="",CQ303=""),"",Discipline!$P$3*CO303+Discipline!$X$3*CQ303)</f>
        <v/>
      </c>
      <c r="EV303" s="433" t="str">
        <f ca="1">IF(OR(CP303="",CR303=""),"",Discipline!$P$3*CP303+Discipline!$X$3*CR303)</f>
        <v/>
      </c>
    </row>
    <row r="304" spans="1:152" x14ac:dyDescent="0.25">
      <c r="A304" s="10" t="str">
        <f ca="1">IFERROR(RANK(order!A304,order!A$3:A$554,0),"")</f>
        <v/>
      </c>
      <c r="B304" s="10" t="str">
        <f ca="1">IFERROR(RANK(order!B304,order!B$3:B$554,0),"")</f>
        <v/>
      </c>
      <c r="C304" s="10" t="str">
        <f ca="1">IFERROR(RANK(order!C304,order!C$3:C$554,0),"")</f>
        <v/>
      </c>
      <c r="D304" s="4" t="str">
        <f ca="1">IFERROR(RANK(order!D304,order!D$3:D$554,0),"")</f>
        <v/>
      </c>
      <c r="E304" s="4" t="str">
        <f ca="1">IFERROR(RANK(order!E304,order!E$3:E$554,0),"")</f>
        <v/>
      </c>
      <c r="F304" s="4" t="str">
        <f ca="1">IFERROR(RANK(order!F304,order!F$3:F$554,0),"")</f>
        <v/>
      </c>
      <c r="G304" s="10" t="str">
        <f ca="1">IFERROR(RANK(order!G304,order!G$3:G$554,0),"")</f>
        <v/>
      </c>
      <c r="H304" s="10" t="str">
        <f ca="1">IFERROR(RANK(order!H304,order!H$3:H$554,0),"")</f>
        <v/>
      </c>
      <c r="I304" s="10" t="str">
        <f ca="1">IFERROR(RANK(order!I304,order!I$3:I$554,0),"")</f>
        <v/>
      </c>
      <c r="J304" s="4" t="str">
        <f ca="1">IFERROR(RANK(order!J304,order!J$3:J$554,0),"")</f>
        <v/>
      </c>
      <c r="K304" s="4" t="str">
        <f ca="1">IFERROR(RANK(order!K304,order!K$3:K$554,0),"")</f>
        <v/>
      </c>
      <c r="L304" s="4" t="str">
        <f ca="1">IFERROR(RANK(order!L304,order!L$3:L$554,0),"")</f>
        <v/>
      </c>
      <c r="M304" s="10" t="str">
        <f ca="1">IFERROR(RANK(order!M304,order!M$3:M$554,0),"")</f>
        <v/>
      </c>
      <c r="N304" s="10" t="str">
        <f ca="1">IFERROR(RANK(order!N304,order!N$3:N$554,0),"")</f>
        <v/>
      </c>
      <c r="O304" s="10" t="str">
        <f ca="1">IFERROR(RANK(order!O304,order!O$3:O$554,0),"")</f>
        <v/>
      </c>
      <c r="P304" s="4" t="str">
        <f ca="1">IFERROR(RANK(order!P304,order!P$3:P$554,0),"")</f>
        <v/>
      </c>
      <c r="Q304" s="4" t="str">
        <f ca="1">IFERROR(RANK(order!Q304,order!Q$3:Q$554,0),"")</f>
        <v/>
      </c>
      <c r="R304" s="4" t="str">
        <f ca="1">IFERROR(RANK(order!R304,order!R$3:R$554,0),"")</f>
        <v/>
      </c>
      <c r="S304" s="10" t="str">
        <f ca="1">IFERROR(RANK(order!S304,order!S$3:S$554,0),"")</f>
        <v/>
      </c>
      <c r="T304" s="10" t="str">
        <f ca="1">IFERROR(RANK(order!T304,order!T$3:T$554,0),"")</f>
        <v/>
      </c>
      <c r="U304" s="10" t="str">
        <f ca="1">IFERROR(RANK(order!U304,order!U$3:U$554,0),"")</f>
        <v/>
      </c>
      <c r="V304" s="4" t="str">
        <f ca="1">IFERROR(RANK(order!V304,order!V$3:V$554,0),"")</f>
        <v/>
      </c>
      <c r="W304" s="4" t="str">
        <f ca="1">IFERROR(RANK(order!W304,order!W$3:W$554,0),"")</f>
        <v/>
      </c>
      <c r="X304" s="4" t="str">
        <f ca="1">IFERROR(RANK(order!X304,order!X$3:X$554,0),"")</f>
        <v/>
      </c>
      <c r="Y304" s="10" t="str">
        <f ca="1">IFERROR(RANK(order!Y304,order!Y$3:Y$554,0),"")</f>
        <v/>
      </c>
      <c r="Z304" s="10" t="str">
        <f ca="1">IFERROR(RANK(order!Z304,order!Z$3:Z$554,0),"")</f>
        <v/>
      </c>
      <c r="AA304" s="10" t="str">
        <f ca="1">IFERROR(RANK(order!AA304,order!AA$3:AA$554,0),"")</f>
        <v/>
      </c>
      <c r="AB304" s="4" t="str">
        <f ca="1">IFERROR(RANK(order!AB304,order!AB$3:AB$554,0),"")</f>
        <v/>
      </c>
      <c r="AC304" s="4" t="str">
        <f ca="1">IFERROR(RANK(order!AC304,order!AC$3:AC$554,0),"")</f>
        <v/>
      </c>
      <c r="AD304" s="4" t="str">
        <f ca="1">IFERROR(RANK(order!AD304,order!AD$3:AD$554,0),"")</f>
        <v/>
      </c>
      <c r="AE304" s="10" t="str">
        <f ca="1">IFERROR(RANK(order!AE304,order!AE$3:AE$554,0),"")</f>
        <v/>
      </c>
      <c r="AF304" s="10" t="str">
        <f ca="1">IFERROR(RANK(order!AF304,order!AF$3:AF$554,0),"")</f>
        <v/>
      </c>
      <c r="AG304" s="10" t="str">
        <f ca="1">IFERROR(RANK(order!AG304,order!AG$3:AG$554,0),"")</f>
        <v/>
      </c>
      <c r="AH304" s="4" t="str">
        <f ca="1">IFERROR(RANK(order!AH304,order!AH$3:AH$554,0),"")</f>
        <v/>
      </c>
      <c r="AI304" s="4" t="str">
        <f ca="1">IFERROR(RANK(order!AI304,order!AI$3:AI$554,0),"")</f>
        <v/>
      </c>
      <c r="AJ304" s="4" t="str">
        <f ca="1">IFERROR(RANK(order!AJ304,order!AJ$3:AJ$554,0),"")</f>
        <v/>
      </c>
      <c r="AK304" s="10" t="str">
        <f ca="1">IFERROR(RANK(order!AK304,order!AK$3:AK$554,0),"")</f>
        <v/>
      </c>
      <c r="AL304" s="10" t="str">
        <f ca="1">IFERROR(RANK(order!AL304,order!AL$3:AL$554,0),"")</f>
        <v/>
      </c>
      <c r="AM304" s="10" t="str">
        <f ca="1">IFERROR(RANK(order!AM304,order!AM$3:AM$554,0),"")</f>
        <v/>
      </c>
      <c r="AN304" s="4" t="str">
        <f ca="1">IFERROR(RANK(order!AN304,order!AN$3:AN$554,0),"")</f>
        <v/>
      </c>
      <c r="AO304" s="4" t="str">
        <f ca="1">IFERROR(RANK(order!AO304,order!AO$3:AO$554,0),"")</f>
        <v/>
      </c>
      <c r="AP304" s="4" t="str">
        <f ca="1">IFERROR(RANK(order!AP304,order!AP$3:AP$554,0),"")</f>
        <v/>
      </c>
      <c r="AQ304" s="10" t="str">
        <f ca="1">IFERROR(RANK(order!AQ304,order!AQ$3:AQ$554,0),"")</f>
        <v/>
      </c>
      <c r="AR304" s="10" t="str">
        <f ca="1">IFERROR(RANK(order!AR304,order!AR$3:AR$554,0),"")</f>
        <v/>
      </c>
      <c r="AS304" s="10" t="str">
        <f ca="1">IFERROR(RANK(order!AS304,order!AS$3:AS$554,0),"")</f>
        <v/>
      </c>
      <c r="AT304" s="4" t="str">
        <f ca="1">IFERROR(RANK(order!AT304,order!AT$3:AT$554,0),"")</f>
        <v/>
      </c>
      <c r="AU304" s="4" t="str">
        <f ca="1">IFERROR(RANK(order!AU304,order!AU$3:AU$554,0),"")</f>
        <v/>
      </c>
      <c r="AV304" s="4" t="str">
        <f ca="1">IFERROR(RANK(order!AV304,order!AV$3:AV$554,0),"")</f>
        <v/>
      </c>
      <c r="AW304" s="10" t="str">
        <f ca="1">IFERROR(RANK(order!AW304,order!AW$3:AW$554,0),"")</f>
        <v/>
      </c>
      <c r="AX304" s="10" t="str">
        <f ca="1">IFERROR(RANK(order!AX304,order!AX$3:AX$554,0),"")</f>
        <v/>
      </c>
      <c r="AY304" s="10" t="str">
        <f ca="1">IFERROR(RANK(order!AY304,order!AY$3:AY$554,0),"")</f>
        <v/>
      </c>
      <c r="AZ304" s="4" t="str">
        <f ca="1">IFERROR(RANK(order!AZ304,order!AZ$3:AZ$554,0),"")</f>
        <v/>
      </c>
      <c r="BA304" s="4" t="str">
        <f ca="1">IFERROR(RANK(order!BA304,order!BA$3:BA$554,0),"")</f>
        <v/>
      </c>
      <c r="BB304" s="4" t="str">
        <f ca="1">IFERROR(RANK(order!BB304,order!BB$3:BB$554,0),"")</f>
        <v/>
      </c>
      <c r="BC304" s="10" t="str">
        <f ca="1">IFERROR(RANK(order!BC304,order!BC$3:BC$554,0),"")</f>
        <v/>
      </c>
      <c r="BD304" s="10" t="str">
        <f ca="1">IFERROR(RANK(order!BD304,order!BD$3:BD$554,0),"")</f>
        <v/>
      </c>
      <c r="BE304" s="10" t="str">
        <f ca="1">IFERROR(RANK(order!BE304,order!BE$3:BE$554,0),"")</f>
        <v/>
      </c>
      <c r="BF304" s="4" t="str">
        <f ca="1">IFERROR(RANK(order!BF304,order!BF$3:BF$554,0),"")</f>
        <v/>
      </c>
      <c r="BG304" s="4" t="str">
        <f ca="1">IFERROR(RANK(order!BG304,order!BG$3:BG$554,0),"")</f>
        <v/>
      </c>
      <c r="BH304" s="4" t="str">
        <f ca="1">IFERROR(RANK(order!BH304,order!BH$3:BH$554,0),"")</f>
        <v/>
      </c>
      <c r="BI304" s="10" t="str">
        <f ca="1">IFERROR(RANK(order!BI304,order!BI$3:BI$554,0),"")</f>
        <v/>
      </c>
      <c r="BJ304" s="10" t="str">
        <f ca="1">IFERROR(RANK(order!BJ304,order!BJ$3:BJ$554,0),"")</f>
        <v/>
      </c>
      <c r="BK304" s="10" t="str">
        <f ca="1">IFERROR(RANK(order!BK304,order!BK$3:BK$554,0),"")</f>
        <v/>
      </c>
      <c r="BL304" s="4" t="str">
        <f ca="1">IFERROR(RANK(order!BL304,order!BL$3:BL$554,0),"")</f>
        <v/>
      </c>
      <c r="BM304" s="4" t="str">
        <f ca="1">IFERROR(RANK(order!BM304,order!BM$3:BM$554,0),"")</f>
        <v/>
      </c>
      <c r="BN304" s="4" t="str">
        <f ca="1">IFERROR(RANK(order!BN304,order!BN$3:BN$554,0),"")</f>
        <v/>
      </c>
      <c r="BO304" s="10" t="str">
        <f ca="1">IFERROR(RANK(order!BO304,order!BO$3:BO$554,0),"")</f>
        <v/>
      </c>
      <c r="BP304" s="10" t="str">
        <f ca="1">IFERROR(RANK(order!BP304,order!BP$3:BP$554,0),"")</f>
        <v/>
      </c>
      <c r="BQ304" s="10" t="str">
        <f ca="1">IFERROR(RANK(order!BQ304,order!BQ$3:BQ$554,0),"")</f>
        <v/>
      </c>
      <c r="BR304" s="4" t="str">
        <f ca="1">IFERROR(RANK(order!BR304,order!BR$3:BR$554,0),"")</f>
        <v/>
      </c>
      <c r="BS304" s="4" t="str">
        <f ca="1">IFERROR(RANK(order!BS304,order!BS$3:BS$554,0),"")</f>
        <v/>
      </c>
      <c r="BT304" s="4" t="str">
        <f ca="1">IFERROR(RANK(order!BT304,order!BT$3:BT$554,0),"")</f>
        <v/>
      </c>
      <c r="BU304" s="95">
        <f t="shared" si="391"/>
        <v>302</v>
      </c>
      <c r="BV304" s="35" t="str">
        <f t="shared" si="392"/>
        <v>E1</v>
      </c>
      <c r="BW304" s="55">
        <f t="shared" ca="1" si="315"/>
        <v>0</v>
      </c>
      <c r="BX304" s="56" t="str">
        <f t="shared" ca="1" si="316"/>
        <v/>
      </c>
      <c r="BY304" s="56" t="str">
        <f t="shared" ca="1" si="317"/>
        <v/>
      </c>
      <c r="BZ304" s="57" t="str">
        <f t="shared" ca="1" si="318"/>
        <v/>
      </c>
      <c r="CA304" s="57" t="str">
        <f t="shared" ca="1" si="319"/>
        <v/>
      </c>
      <c r="CB304" s="58" t="str">
        <f t="shared" ca="1" si="320"/>
        <v/>
      </c>
      <c r="CC304" s="57" t="str">
        <f t="shared" ca="1" si="321"/>
        <v/>
      </c>
      <c r="CD304" s="57" t="str">
        <f t="shared" ca="1" si="322"/>
        <v/>
      </c>
      <c r="CE304" s="58" t="str">
        <f t="shared" ca="1" si="323"/>
        <v/>
      </c>
      <c r="CF304" s="59" t="str">
        <f t="shared" ca="1" si="324"/>
        <v/>
      </c>
      <c r="CG304" s="57" t="str">
        <f t="shared" ca="1" si="325"/>
        <v/>
      </c>
      <c r="CH304" s="57" t="str">
        <f t="shared" ca="1" si="326"/>
        <v/>
      </c>
      <c r="CI304" s="57" t="str">
        <f t="shared" ca="1" si="327"/>
        <v/>
      </c>
      <c r="CJ304" s="57" t="str">
        <f t="shared" ca="1" si="328"/>
        <v/>
      </c>
      <c r="CK304" s="57" t="str">
        <f t="shared" ca="1" si="329"/>
        <v/>
      </c>
      <c r="CL304" s="57" t="str">
        <f t="shared" ca="1" si="330"/>
        <v/>
      </c>
      <c r="CM304" s="57" t="str">
        <f t="shared" ca="1" si="331"/>
        <v/>
      </c>
      <c r="CN304" s="57" t="str">
        <f t="shared" ca="1" si="332"/>
        <v/>
      </c>
      <c r="CO304" s="57" t="str">
        <f t="shared" ca="1" si="333"/>
        <v/>
      </c>
      <c r="CP304" s="57" t="str">
        <f t="shared" ca="1" si="334"/>
        <v/>
      </c>
      <c r="CQ304" s="57" t="str">
        <f t="shared" ca="1" si="335"/>
        <v/>
      </c>
      <c r="CR304" s="57" t="str">
        <f t="shared" ca="1" si="336"/>
        <v/>
      </c>
      <c r="CS304" s="60" t="str">
        <f t="shared" ca="1" si="337"/>
        <v/>
      </c>
      <c r="CT304" s="60" t="str">
        <f t="shared" ca="1" si="338"/>
        <v/>
      </c>
      <c r="CU304" s="60" t="str">
        <f t="shared" ca="1" si="339"/>
        <v/>
      </c>
      <c r="CV304" s="60" t="str">
        <f t="shared" ca="1" si="340"/>
        <v/>
      </c>
      <c r="CW304" s="60" t="str">
        <f t="shared" ca="1" si="341"/>
        <v/>
      </c>
      <c r="CX304" s="60" t="str">
        <f t="shared" ca="1" si="342"/>
        <v/>
      </c>
      <c r="CY304" s="60" t="str">
        <f t="shared" ca="1" si="343"/>
        <v/>
      </c>
      <c r="CZ304" s="60" t="str">
        <f t="shared" ca="1" si="344"/>
        <v/>
      </c>
      <c r="DA304" s="65" t="str">
        <f t="shared" ca="1" si="345"/>
        <v/>
      </c>
      <c r="DB304" s="65" t="str">
        <f t="shared" ca="1" si="346"/>
        <v/>
      </c>
      <c r="DC304" s="65" t="str">
        <f t="shared" ca="1" si="347"/>
        <v/>
      </c>
      <c r="DD304" s="65" t="str">
        <f t="shared" ca="1" si="348"/>
        <v/>
      </c>
      <c r="DE304" s="65" t="str">
        <f t="shared" ca="1" si="349"/>
        <v/>
      </c>
      <c r="DF304" s="66" t="str">
        <f t="shared" ca="1" si="350"/>
        <v/>
      </c>
      <c r="DG304" s="66" t="str">
        <f t="shared" ca="1" si="351"/>
        <v/>
      </c>
      <c r="DH304" s="66" t="str">
        <f t="shared" ca="1" si="352"/>
        <v/>
      </c>
      <c r="DI304" s="66" t="str">
        <f t="shared" ca="1" si="353"/>
        <v/>
      </c>
      <c r="DJ304" s="66" t="str">
        <f t="shared" ca="1" si="354"/>
        <v/>
      </c>
      <c r="DK304" s="65" t="str">
        <f t="shared" ca="1" si="355"/>
        <v/>
      </c>
      <c r="DL304" s="65" t="str">
        <f t="shared" ca="1" si="356"/>
        <v/>
      </c>
      <c r="DM304" s="65" t="str">
        <f t="shared" ca="1" si="357"/>
        <v/>
      </c>
      <c r="DN304" s="65" t="str">
        <f t="shared" ca="1" si="358"/>
        <v/>
      </c>
      <c r="DO304" s="65" t="str">
        <f t="shared" ca="1" si="359"/>
        <v/>
      </c>
      <c r="DP304" s="65" t="str">
        <f t="shared" ca="1" si="360"/>
        <v/>
      </c>
      <c r="DQ304" s="65" t="str">
        <f t="shared" ca="1" si="361"/>
        <v/>
      </c>
      <c r="DR304" s="69" t="str">
        <f t="shared" ca="1" si="362"/>
        <v/>
      </c>
      <c r="DS304" s="69" t="str">
        <f t="shared" ca="1" si="363"/>
        <v/>
      </c>
      <c r="DT304" s="69" t="str">
        <f t="shared" ca="1" si="364"/>
        <v/>
      </c>
      <c r="DU304" s="69" t="str">
        <f t="shared" ca="1" si="365"/>
        <v/>
      </c>
      <c r="DV304" s="69" t="str">
        <f t="shared" ca="1" si="366"/>
        <v/>
      </c>
      <c r="DW304" s="69" t="str">
        <f t="shared" ca="1" si="367"/>
        <v/>
      </c>
      <c r="DX304" s="69" t="str">
        <f t="shared" ca="1" si="368"/>
        <v/>
      </c>
      <c r="DY304" s="69" t="str">
        <f t="shared" ca="1" si="369"/>
        <v/>
      </c>
      <c r="DZ304" s="72" t="str">
        <f t="shared" ca="1" si="370"/>
        <v/>
      </c>
      <c r="EA304" s="72" t="str">
        <f t="shared" ca="1" si="371"/>
        <v/>
      </c>
      <c r="EB304" s="72" t="str">
        <f t="shared" ca="1" si="372"/>
        <v/>
      </c>
      <c r="EC304" s="65" t="str">
        <f t="shared" ca="1" si="373"/>
        <v/>
      </c>
      <c r="ED304" s="65" t="str">
        <f t="shared" ca="1" si="374"/>
        <v/>
      </c>
      <c r="EE304" s="65" t="str">
        <f t="shared" ca="1" si="375"/>
        <v/>
      </c>
      <c r="EF304" s="65" t="str">
        <f t="shared" ca="1" si="376"/>
        <v/>
      </c>
      <c r="EG304" s="65" t="str">
        <f t="shared" ca="1" si="377"/>
        <v/>
      </c>
      <c r="EH304" s="65" t="str">
        <f t="shared" ca="1" si="378"/>
        <v/>
      </c>
      <c r="EI304" s="429" t="str">
        <f t="shared" ca="1" si="379"/>
        <v>No</v>
      </c>
      <c r="EJ304" s="428" t="str">
        <f t="shared" ca="1" si="380"/>
        <v/>
      </c>
      <c r="EK304" s="428" t="str">
        <f t="shared" ca="1" si="381"/>
        <v/>
      </c>
      <c r="EL304" s="65" t="str">
        <f t="shared" ca="1" si="382"/>
        <v/>
      </c>
      <c r="EM304" s="65" t="str">
        <f t="shared" ca="1" si="383"/>
        <v/>
      </c>
      <c r="EN304" s="65" t="str">
        <f t="shared" ca="1" si="384"/>
        <v/>
      </c>
      <c r="EO304" s="433" t="str">
        <f t="shared" ca="1" si="385"/>
        <v/>
      </c>
      <c r="EP304" s="433" t="str">
        <f t="shared" ca="1" si="386"/>
        <v/>
      </c>
      <c r="EQ304" s="433" t="str">
        <f t="shared" ca="1" si="387"/>
        <v/>
      </c>
      <c r="ER304" s="433" t="str">
        <f t="shared" ca="1" si="388"/>
        <v/>
      </c>
      <c r="ES304" s="433" t="str">
        <f t="shared" ca="1" si="389"/>
        <v/>
      </c>
      <c r="ET304" s="433" t="str">
        <f t="shared" ca="1" si="390"/>
        <v/>
      </c>
      <c r="EU304" s="433" t="str">
        <f ca="1">IF(OR(CO304="",CQ304=""),"",Discipline!$P$3*CO304+Discipline!$X$3*CQ304)</f>
        <v/>
      </c>
      <c r="EV304" s="433" t="str">
        <f ca="1">IF(OR(CP304="",CR304=""),"",Discipline!$P$3*CP304+Discipline!$X$3*CR304)</f>
        <v/>
      </c>
    </row>
    <row r="305" spans="1:152" x14ac:dyDescent="0.25">
      <c r="A305" s="10" t="str">
        <f ca="1">IFERROR(RANK(order!A305,order!A$3:A$554,0),"")</f>
        <v/>
      </c>
      <c r="B305" s="10" t="str">
        <f ca="1">IFERROR(RANK(order!B305,order!B$3:B$554,0),"")</f>
        <v/>
      </c>
      <c r="C305" s="10" t="str">
        <f ca="1">IFERROR(RANK(order!C305,order!C$3:C$554,0),"")</f>
        <v/>
      </c>
      <c r="D305" s="4" t="str">
        <f ca="1">IFERROR(RANK(order!D305,order!D$3:D$554,0),"")</f>
        <v/>
      </c>
      <c r="E305" s="4" t="str">
        <f ca="1">IFERROR(RANK(order!E305,order!E$3:E$554,0),"")</f>
        <v/>
      </c>
      <c r="F305" s="4" t="str">
        <f ca="1">IFERROR(RANK(order!F305,order!F$3:F$554,0),"")</f>
        <v/>
      </c>
      <c r="G305" s="10" t="str">
        <f ca="1">IFERROR(RANK(order!G305,order!G$3:G$554,0),"")</f>
        <v/>
      </c>
      <c r="H305" s="10" t="str">
        <f ca="1">IFERROR(RANK(order!H305,order!H$3:H$554,0),"")</f>
        <v/>
      </c>
      <c r="I305" s="10" t="str">
        <f ca="1">IFERROR(RANK(order!I305,order!I$3:I$554,0),"")</f>
        <v/>
      </c>
      <c r="J305" s="4" t="str">
        <f ca="1">IFERROR(RANK(order!J305,order!J$3:J$554,0),"")</f>
        <v/>
      </c>
      <c r="K305" s="4" t="str">
        <f ca="1">IFERROR(RANK(order!K305,order!K$3:K$554,0),"")</f>
        <v/>
      </c>
      <c r="L305" s="4" t="str">
        <f ca="1">IFERROR(RANK(order!L305,order!L$3:L$554,0),"")</f>
        <v/>
      </c>
      <c r="M305" s="10" t="str">
        <f ca="1">IFERROR(RANK(order!M305,order!M$3:M$554,0),"")</f>
        <v/>
      </c>
      <c r="N305" s="10" t="str">
        <f ca="1">IFERROR(RANK(order!N305,order!N$3:N$554,0),"")</f>
        <v/>
      </c>
      <c r="O305" s="10" t="str">
        <f ca="1">IFERROR(RANK(order!O305,order!O$3:O$554,0),"")</f>
        <v/>
      </c>
      <c r="P305" s="4" t="str">
        <f ca="1">IFERROR(RANK(order!P305,order!P$3:P$554,0),"")</f>
        <v/>
      </c>
      <c r="Q305" s="4" t="str">
        <f ca="1">IFERROR(RANK(order!Q305,order!Q$3:Q$554,0),"")</f>
        <v/>
      </c>
      <c r="R305" s="4" t="str">
        <f ca="1">IFERROR(RANK(order!R305,order!R$3:R$554,0),"")</f>
        <v/>
      </c>
      <c r="S305" s="10" t="str">
        <f ca="1">IFERROR(RANK(order!S305,order!S$3:S$554,0),"")</f>
        <v/>
      </c>
      <c r="T305" s="10" t="str">
        <f ca="1">IFERROR(RANK(order!T305,order!T$3:T$554,0),"")</f>
        <v/>
      </c>
      <c r="U305" s="10" t="str">
        <f ca="1">IFERROR(RANK(order!U305,order!U$3:U$554,0),"")</f>
        <v/>
      </c>
      <c r="V305" s="4" t="str">
        <f ca="1">IFERROR(RANK(order!V305,order!V$3:V$554,0),"")</f>
        <v/>
      </c>
      <c r="W305" s="4" t="str">
        <f ca="1">IFERROR(RANK(order!W305,order!W$3:W$554,0),"")</f>
        <v/>
      </c>
      <c r="X305" s="4" t="str">
        <f ca="1">IFERROR(RANK(order!X305,order!X$3:X$554,0),"")</f>
        <v/>
      </c>
      <c r="Y305" s="10" t="str">
        <f ca="1">IFERROR(RANK(order!Y305,order!Y$3:Y$554,0),"")</f>
        <v/>
      </c>
      <c r="Z305" s="10" t="str">
        <f ca="1">IFERROR(RANK(order!Z305,order!Z$3:Z$554,0),"")</f>
        <v/>
      </c>
      <c r="AA305" s="10" t="str">
        <f ca="1">IFERROR(RANK(order!AA305,order!AA$3:AA$554,0),"")</f>
        <v/>
      </c>
      <c r="AB305" s="4" t="str">
        <f ca="1">IFERROR(RANK(order!AB305,order!AB$3:AB$554,0),"")</f>
        <v/>
      </c>
      <c r="AC305" s="4" t="str">
        <f ca="1">IFERROR(RANK(order!AC305,order!AC$3:AC$554,0),"")</f>
        <v/>
      </c>
      <c r="AD305" s="4" t="str">
        <f ca="1">IFERROR(RANK(order!AD305,order!AD$3:AD$554,0),"")</f>
        <v/>
      </c>
      <c r="AE305" s="10" t="str">
        <f ca="1">IFERROR(RANK(order!AE305,order!AE$3:AE$554,0),"")</f>
        <v/>
      </c>
      <c r="AF305" s="10" t="str">
        <f ca="1">IFERROR(RANK(order!AF305,order!AF$3:AF$554,0),"")</f>
        <v/>
      </c>
      <c r="AG305" s="10" t="str">
        <f ca="1">IFERROR(RANK(order!AG305,order!AG$3:AG$554,0),"")</f>
        <v/>
      </c>
      <c r="AH305" s="4" t="str">
        <f ca="1">IFERROR(RANK(order!AH305,order!AH$3:AH$554,0),"")</f>
        <v/>
      </c>
      <c r="AI305" s="4" t="str">
        <f ca="1">IFERROR(RANK(order!AI305,order!AI$3:AI$554,0),"")</f>
        <v/>
      </c>
      <c r="AJ305" s="4" t="str">
        <f ca="1">IFERROR(RANK(order!AJ305,order!AJ$3:AJ$554,0),"")</f>
        <v/>
      </c>
      <c r="AK305" s="10" t="str">
        <f ca="1">IFERROR(RANK(order!AK305,order!AK$3:AK$554,0),"")</f>
        <v/>
      </c>
      <c r="AL305" s="10" t="str">
        <f ca="1">IFERROR(RANK(order!AL305,order!AL$3:AL$554,0),"")</f>
        <v/>
      </c>
      <c r="AM305" s="10" t="str">
        <f ca="1">IFERROR(RANK(order!AM305,order!AM$3:AM$554,0),"")</f>
        <v/>
      </c>
      <c r="AN305" s="4" t="str">
        <f ca="1">IFERROR(RANK(order!AN305,order!AN$3:AN$554,0),"")</f>
        <v/>
      </c>
      <c r="AO305" s="4" t="str">
        <f ca="1">IFERROR(RANK(order!AO305,order!AO$3:AO$554,0),"")</f>
        <v/>
      </c>
      <c r="AP305" s="4" t="str">
        <f ca="1">IFERROR(RANK(order!AP305,order!AP$3:AP$554,0),"")</f>
        <v/>
      </c>
      <c r="AQ305" s="10" t="str">
        <f ca="1">IFERROR(RANK(order!AQ305,order!AQ$3:AQ$554,0),"")</f>
        <v/>
      </c>
      <c r="AR305" s="10" t="str">
        <f ca="1">IFERROR(RANK(order!AR305,order!AR$3:AR$554,0),"")</f>
        <v/>
      </c>
      <c r="AS305" s="10" t="str">
        <f ca="1">IFERROR(RANK(order!AS305,order!AS$3:AS$554,0),"")</f>
        <v/>
      </c>
      <c r="AT305" s="4" t="str">
        <f ca="1">IFERROR(RANK(order!AT305,order!AT$3:AT$554,0),"")</f>
        <v/>
      </c>
      <c r="AU305" s="4" t="str">
        <f ca="1">IFERROR(RANK(order!AU305,order!AU$3:AU$554,0),"")</f>
        <v/>
      </c>
      <c r="AV305" s="4" t="str">
        <f ca="1">IFERROR(RANK(order!AV305,order!AV$3:AV$554,0),"")</f>
        <v/>
      </c>
      <c r="AW305" s="10" t="str">
        <f ca="1">IFERROR(RANK(order!AW305,order!AW$3:AW$554,0),"")</f>
        <v/>
      </c>
      <c r="AX305" s="10" t="str">
        <f ca="1">IFERROR(RANK(order!AX305,order!AX$3:AX$554,0),"")</f>
        <v/>
      </c>
      <c r="AY305" s="10" t="str">
        <f ca="1">IFERROR(RANK(order!AY305,order!AY$3:AY$554,0),"")</f>
        <v/>
      </c>
      <c r="AZ305" s="4" t="str">
        <f ca="1">IFERROR(RANK(order!AZ305,order!AZ$3:AZ$554,0),"")</f>
        <v/>
      </c>
      <c r="BA305" s="4" t="str">
        <f ca="1">IFERROR(RANK(order!BA305,order!BA$3:BA$554,0),"")</f>
        <v/>
      </c>
      <c r="BB305" s="4" t="str">
        <f ca="1">IFERROR(RANK(order!BB305,order!BB$3:BB$554,0),"")</f>
        <v/>
      </c>
      <c r="BC305" s="10" t="str">
        <f ca="1">IFERROR(RANK(order!BC305,order!BC$3:BC$554,0),"")</f>
        <v/>
      </c>
      <c r="BD305" s="10" t="str">
        <f ca="1">IFERROR(RANK(order!BD305,order!BD$3:BD$554,0),"")</f>
        <v/>
      </c>
      <c r="BE305" s="10" t="str">
        <f ca="1">IFERROR(RANK(order!BE305,order!BE$3:BE$554,0),"")</f>
        <v/>
      </c>
      <c r="BF305" s="4" t="str">
        <f ca="1">IFERROR(RANK(order!BF305,order!BF$3:BF$554,0),"")</f>
        <v/>
      </c>
      <c r="BG305" s="4" t="str">
        <f ca="1">IFERROR(RANK(order!BG305,order!BG$3:BG$554,0),"")</f>
        <v/>
      </c>
      <c r="BH305" s="4" t="str">
        <f ca="1">IFERROR(RANK(order!BH305,order!BH$3:BH$554,0),"")</f>
        <v/>
      </c>
      <c r="BI305" s="10" t="str">
        <f ca="1">IFERROR(RANK(order!BI305,order!BI$3:BI$554,0),"")</f>
        <v/>
      </c>
      <c r="BJ305" s="10" t="str">
        <f ca="1">IFERROR(RANK(order!BJ305,order!BJ$3:BJ$554,0),"")</f>
        <v/>
      </c>
      <c r="BK305" s="10" t="str">
        <f ca="1">IFERROR(RANK(order!BK305,order!BK$3:BK$554,0),"")</f>
        <v/>
      </c>
      <c r="BL305" s="4" t="str">
        <f ca="1">IFERROR(RANK(order!BL305,order!BL$3:BL$554,0),"")</f>
        <v/>
      </c>
      <c r="BM305" s="4" t="str">
        <f ca="1">IFERROR(RANK(order!BM305,order!BM$3:BM$554,0),"")</f>
        <v/>
      </c>
      <c r="BN305" s="4" t="str">
        <f ca="1">IFERROR(RANK(order!BN305,order!BN$3:BN$554,0),"")</f>
        <v/>
      </c>
      <c r="BO305" s="10" t="str">
        <f ca="1">IFERROR(RANK(order!BO305,order!BO$3:BO$554,0),"")</f>
        <v/>
      </c>
      <c r="BP305" s="10" t="str">
        <f ca="1">IFERROR(RANK(order!BP305,order!BP$3:BP$554,0),"")</f>
        <v/>
      </c>
      <c r="BQ305" s="10" t="str">
        <f ca="1">IFERROR(RANK(order!BQ305,order!BQ$3:BQ$554,0),"")</f>
        <v/>
      </c>
      <c r="BR305" s="4" t="str">
        <f ca="1">IFERROR(RANK(order!BR305,order!BR$3:BR$554,0),"")</f>
        <v/>
      </c>
      <c r="BS305" s="4" t="str">
        <f ca="1">IFERROR(RANK(order!BS305,order!BS$3:BS$554,0),"")</f>
        <v/>
      </c>
      <c r="BT305" s="4" t="str">
        <f ca="1">IFERROR(RANK(order!BT305,order!BT$3:BT$554,0),"")</f>
        <v/>
      </c>
      <c r="BU305" s="95">
        <f t="shared" si="391"/>
        <v>303</v>
      </c>
      <c r="BV305" s="35" t="str">
        <f t="shared" si="392"/>
        <v>E1</v>
      </c>
      <c r="BW305" s="55">
        <f t="shared" ca="1" si="315"/>
        <v>0</v>
      </c>
      <c r="BX305" s="56" t="str">
        <f t="shared" ca="1" si="316"/>
        <v/>
      </c>
      <c r="BY305" s="56" t="str">
        <f t="shared" ca="1" si="317"/>
        <v/>
      </c>
      <c r="BZ305" s="57" t="str">
        <f t="shared" ca="1" si="318"/>
        <v/>
      </c>
      <c r="CA305" s="57" t="str">
        <f t="shared" ca="1" si="319"/>
        <v/>
      </c>
      <c r="CB305" s="58" t="str">
        <f t="shared" ca="1" si="320"/>
        <v/>
      </c>
      <c r="CC305" s="57" t="str">
        <f t="shared" ca="1" si="321"/>
        <v/>
      </c>
      <c r="CD305" s="57" t="str">
        <f t="shared" ca="1" si="322"/>
        <v/>
      </c>
      <c r="CE305" s="58" t="str">
        <f t="shared" ca="1" si="323"/>
        <v/>
      </c>
      <c r="CF305" s="59" t="str">
        <f t="shared" ca="1" si="324"/>
        <v/>
      </c>
      <c r="CG305" s="57" t="str">
        <f t="shared" ca="1" si="325"/>
        <v/>
      </c>
      <c r="CH305" s="57" t="str">
        <f t="shared" ca="1" si="326"/>
        <v/>
      </c>
      <c r="CI305" s="57" t="str">
        <f t="shared" ca="1" si="327"/>
        <v/>
      </c>
      <c r="CJ305" s="57" t="str">
        <f t="shared" ca="1" si="328"/>
        <v/>
      </c>
      <c r="CK305" s="57" t="str">
        <f t="shared" ca="1" si="329"/>
        <v/>
      </c>
      <c r="CL305" s="57" t="str">
        <f t="shared" ca="1" si="330"/>
        <v/>
      </c>
      <c r="CM305" s="57" t="str">
        <f t="shared" ca="1" si="331"/>
        <v/>
      </c>
      <c r="CN305" s="57" t="str">
        <f t="shared" ca="1" si="332"/>
        <v/>
      </c>
      <c r="CO305" s="57" t="str">
        <f t="shared" ca="1" si="333"/>
        <v/>
      </c>
      <c r="CP305" s="57" t="str">
        <f t="shared" ca="1" si="334"/>
        <v/>
      </c>
      <c r="CQ305" s="57" t="str">
        <f t="shared" ca="1" si="335"/>
        <v/>
      </c>
      <c r="CR305" s="57" t="str">
        <f t="shared" ca="1" si="336"/>
        <v/>
      </c>
      <c r="CS305" s="60" t="str">
        <f t="shared" ca="1" si="337"/>
        <v/>
      </c>
      <c r="CT305" s="60" t="str">
        <f t="shared" ca="1" si="338"/>
        <v/>
      </c>
      <c r="CU305" s="60" t="str">
        <f t="shared" ca="1" si="339"/>
        <v/>
      </c>
      <c r="CV305" s="60" t="str">
        <f t="shared" ca="1" si="340"/>
        <v/>
      </c>
      <c r="CW305" s="60" t="str">
        <f t="shared" ca="1" si="341"/>
        <v/>
      </c>
      <c r="CX305" s="60" t="str">
        <f t="shared" ca="1" si="342"/>
        <v/>
      </c>
      <c r="CY305" s="60" t="str">
        <f t="shared" ca="1" si="343"/>
        <v/>
      </c>
      <c r="CZ305" s="60" t="str">
        <f t="shared" ca="1" si="344"/>
        <v/>
      </c>
      <c r="DA305" s="65" t="str">
        <f t="shared" ca="1" si="345"/>
        <v/>
      </c>
      <c r="DB305" s="65" t="str">
        <f t="shared" ca="1" si="346"/>
        <v/>
      </c>
      <c r="DC305" s="65" t="str">
        <f t="shared" ca="1" si="347"/>
        <v/>
      </c>
      <c r="DD305" s="65" t="str">
        <f t="shared" ca="1" si="348"/>
        <v/>
      </c>
      <c r="DE305" s="65" t="str">
        <f t="shared" ca="1" si="349"/>
        <v/>
      </c>
      <c r="DF305" s="66" t="str">
        <f t="shared" ca="1" si="350"/>
        <v/>
      </c>
      <c r="DG305" s="66" t="str">
        <f t="shared" ca="1" si="351"/>
        <v/>
      </c>
      <c r="DH305" s="66" t="str">
        <f t="shared" ca="1" si="352"/>
        <v/>
      </c>
      <c r="DI305" s="66" t="str">
        <f t="shared" ca="1" si="353"/>
        <v/>
      </c>
      <c r="DJ305" s="66" t="str">
        <f t="shared" ca="1" si="354"/>
        <v/>
      </c>
      <c r="DK305" s="65" t="str">
        <f t="shared" ca="1" si="355"/>
        <v/>
      </c>
      <c r="DL305" s="65" t="str">
        <f t="shared" ca="1" si="356"/>
        <v/>
      </c>
      <c r="DM305" s="65" t="str">
        <f t="shared" ca="1" si="357"/>
        <v/>
      </c>
      <c r="DN305" s="65" t="str">
        <f t="shared" ca="1" si="358"/>
        <v/>
      </c>
      <c r="DO305" s="65" t="str">
        <f t="shared" ca="1" si="359"/>
        <v/>
      </c>
      <c r="DP305" s="65" t="str">
        <f t="shared" ca="1" si="360"/>
        <v/>
      </c>
      <c r="DQ305" s="65" t="str">
        <f t="shared" ca="1" si="361"/>
        <v/>
      </c>
      <c r="DR305" s="69" t="str">
        <f t="shared" ca="1" si="362"/>
        <v/>
      </c>
      <c r="DS305" s="69" t="str">
        <f t="shared" ca="1" si="363"/>
        <v/>
      </c>
      <c r="DT305" s="69" t="str">
        <f t="shared" ca="1" si="364"/>
        <v/>
      </c>
      <c r="DU305" s="69" t="str">
        <f t="shared" ca="1" si="365"/>
        <v/>
      </c>
      <c r="DV305" s="69" t="str">
        <f t="shared" ca="1" si="366"/>
        <v/>
      </c>
      <c r="DW305" s="69" t="str">
        <f t="shared" ca="1" si="367"/>
        <v/>
      </c>
      <c r="DX305" s="69" t="str">
        <f t="shared" ca="1" si="368"/>
        <v/>
      </c>
      <c r="DY305" s="69" t="str">
        <f t="shared" ca="1" si="369"/>
        <v/>
      </c>
      <c r="DZ305" s="72" t="str">
        <f t="shared" ca="1" si="370"/>
        <v/>
      </c>
      <c r="EA305" s="72" t="str">
        <f t="shared" ca="1" si="371"/>
        <v/>
      </c>
      <c r="EB305" s="72" t="str">
        <f t="shared" ca="1" si="372"/>
        <v/>
      </c>
      <c r="EC305" s="65" t="str">
        <f t="shared" ca="1" si="373"/>
        <v/>
      </c>
      <c r="ED305" s="65" t="str">
        <f t="shared" ca="1" si="374"/>
        <v/>
      </c>
      <c r="EE305" s="65" t="str">
        <f t="shared" ca="1" si="375"/>
        <v/>
      </c>
      <c r="EF305" s="65" t="str">
        <f t="shared" ca="1" si="376"/>
        <v/>
      </c>
      <c r="EG305" s="65" t="str">
        <f t="shared" ca="1" si="377"/>
        <v/>
      </c>
      <c r="EH305" s="65" t="str">
        <f t="shared" ca="1" si="378"/>
        <v/>
      </c>
      <c r="EI305" s="429" t="str">
        <f t="shared" ca="1" si="379"/>
        <v>No</v>
      </c>
      <c r="EJ305" s="428" t="str">
        <f t="shared" ca="1" si="380"/>
        <v/>
      </c>
      <c r="EK305" s="428" t="str">
        <f t="shared" ca="1" si="381"/>
        <v/>
      </c>
      <c r="EL305" s="65" t="str">
        <f t="shared" ca="1" si="382"/>
        <v/>
      </c>
      <c r="EM305" s="65" t="str">
        <f t="shared" ca="1" si="383"/>
        <v/>
      </c>
      <c r="EN305" s="65" t="str">
        <f t="shared" ca="1" si="384"/>
        <v/>
      </c>
      <c r="EO305" s="433" t="str">
        <f t="shared" ca="1" si="385"/>
        <v/>
      </c>
      <c r="EP305" s="433" t="str">
        <f t="shared" ca="1" si="386"/>
        <v/>
      </c>
      <c r="EQ305" s="433" t="str">
        <f t="shared" ca="1" si="387"/>
        <v/>
      </c>
      <c r="ER305" s="433" t="str">
        <f t="shared" ca="1" si="388"/>
        <v/>
      </c>
      <c r="ES305" s="433" t="str">
        <f t="shared" ca="1" si="389"/>
        <v/>
      </c>
      <c r="ET305" s="433" t="str">
        <f t="shared" ca="1" si="390"/>
        <v/>
      </c>
      <c r="EU305" s="433" t="str">
        <f ca="1">IF(OR(CO305="",CQ305=""),"",Discipline!$P$3*CO305+Discipline!$X$3*CQ305)</f>
        <v/>
      </c>
      <c r="EV305" s="433" t="str">
        <f ca="1">IF(OR(CP305="",CR305=""),"",Discipline!$P$3*CP305+Discipline!$X$3*CR305)</f>
        <v/>
      </c>
    </row>
    <row r="306" spans="1:152" x14ac:dyDescent="0.25">
      <c r="A306" s="10" t="str">
        <f ca="1">IFERROR(RANK(order!A306,order!A$3:A$554,0),"")</f>
        <v/>
      </c>
      <c r="B306" s="10" t="str">
        <f ca="1">IFERROR(RANK(order!B306,order!B$3:B$554,0),"")</f>
        <v/>
      </c>
      <c r="C306" s="10" t="str">
        <f ca="1">IFERROR(RANK(order!C306,order!C$3:C$554,0),"")</f>
        <v/>
      </c>
      <c r="D306" s="4" t="str">
        <f ca="1">IFERROR(RANK(order!D306,order!D$3:D$554,0),"")</f>
        <v/>
      </c>
      <c r="E306" s="4" t="str">
        <f ca="1">IFERROR(RANK(order!E306,order!E$3:E$554,0),"")</f>
        <v/>
      </c>
      <c r="F306" s="4" t="str">
        <f ca="1">IFERROR(RANK(order!F306,order!F$3:F$554,0),"")</f>
        <v/>
      </c>
      <c r="G306" s="10" t="str">
        <f ca="1">IFERROR(RANK(order!G306,order!G$3:G$554,0),"")</f>
        <v/>
      </c>
      <c r="H306" s="10" t="str">
        <f ca="1">IFERROR(RANK(order!H306,order!H$3:H$554,0),"")</f>
        <v/>
      </c>
      <c r="I306" s="10" t="str">
        <f ca="1">IFERROR(RANK(order!I306,order!I$3:I$554,0),"")</f>
        <v/>
      </c>
      <c r="J306" s="4" t="str">
        <f ca="1">IFERROR(RANK(order!J306,order!J$3:J$554,0),"")</f>
        <v/>
      </c>
      <c r="K306" s="4" t="str">
        <f ca="1">IFERROR(RANK(order!K306,order!K$3:K$554,0),"")</f>
        <v/>
      </c>
      <c r="L306" s="4" t="str">
        <f ca="1">IFERROR(RANK(order!L306,order!L$3:L$554,0),"")</f>
        <v/>
      </c>
      <c r="M306" s="10" t="str">
        <f ca="1">IFERROR(RANK(order!M306,order!M$3:M$554,0),"")</f>
        <v/>
      </c>
      <c r="N306" s="10" t="str">
        <f ca="1">IFERROR(RANK(order!N306,order!N$3:N$554,0),"")</f>
        <v/>
      </c>
      <c r="O306" s="10" t="str">
        <f ca="1">IFERROR(RANK(order!O306,order!O$3:O$554,0),"")</f>
        <v/>
      </c>
      <c r="P306" s="4" t="str">
        <f ca="1">IFERROR(RANK(order!P306,order!P$3:P$554,0),"")</f>
        <v/>
      </c>
      <c r="Q306" s="4" t="str">
        <f ca="1">IFERROR(RANK(order!Q306,order!Q$3:Q$554,0),"")</f>
        <v/>
      </c>
      <c r="R306" s="4" t="str">
        <f ca="1">IFERROR(RANK(order!R306,order!R$3:R$554,0),"")</f>
        <v/>
      </c>
      <c r="S306" s="10" t="str">
        <f ca="1">IFERROR(RANK(order!S306,order!S$3:S$554,0),"")</f>
        <v/>
      </c>
      <c r="T306" s="10" t="str">
        <f ca="1">IFERROR(RANK(order!T306,order!T$3:T$554,0),"")</f>
        <v/>
      </c>
      <c r="U306" s="10" t="str">
        <f ca="1">IFERROR(RANK(order!U306,order!U$3:U$554,0),"")</f>
        <v/>
      </c>
      <c r="V306" s="4" t="str">
        <f ca="1">IFERROR(RANK(order!V306,order!V$3:V$554,0),"")</f>
        <v/>
      </c>
      <c r="W306" s="4" t="str">
        <f ca="1">IFERROR(RANK(order!W306,order!W$3:W$554,0),"")</f>
        <v/>
      </c>
      <c r="X306" s="4" t="str">
        <f ca="1">IFERROR(RANK(order!X306,order!X$3:X$554,0),"")</f>
        <v/>
      </c>
      <c r="Y306" s="10" t="str">
        <f ca="1">IFERROR(RANK(order!Y306,order!Y$3:Y$554,0),"")</f>
        <v/>
      </c>
      <c r="Z306" s="10" t="str">
        <f ca="1">IFERROR(RANK(order!Z306,order!Z$3:Z$554,0),"")</f>
        <v/>
      </c>
      <c r="AA306" s="10" t="str">
        <f ca="1">IFERROR(RANK(order!AA306,order!AA$3:AA$554,0),"")</f>
        <v/>
      </c>
      <c r="AB306" s="4" t="str">
        <f ca="1">IFERROR(RANK(order!AB306,order!AB$3:AB$554,0),"")</f>
        <v/>
      </c>
      <c r="AC306" s="4" t="str">
        <f ca="1">IFERROR(RANK(order!AC306,order!AC$3:AC$554,0),"")</f>
        <v/>
      </c>
      <c r="AD306" s="4" t="str">
        <f ca="1">IFERROR(RANK(order!AD306,order!AD$3:AD$554,0),"")</f>
        <v/>
      </c>
      <c r="AE306" s="10" t="str">
        <f ca="1">IFERROR(RANK(order!AE306,order!AE$3:AE$554,0),"")</f>
        <v/>
      </c>
      <c r="AF306" s="10" t="str">
        <f ca="1">IFERROR(RANK(order!AF306,order!AF$3:AF$554,0),"")</f>
        <v/>
      </c>
      <c r="AG306" s="10" t="str">
        <f ca="1">IFERROR(RANK(order!AG306,order!AG$3:AG$554,0),"")</f>
        <v/>
      </c>
      <c r="AH306" s="4" t="str">
        <f ca="1">IFERROR(RANK(order!AH306,order!AH$3:AH$554,0),"")</f>
        <v/>
      </c>
      <c r="AI306" s="4" t="str">
        <f ca="1">IFERROR(RANK(order!AI306,order!AI$3:AI$554,0),"")</f>
        <v/>
      </c>
      <c r="AJ306" s="4" t="str">
        <f ca="1">IFERROR(RANK(order!AJ306,order!AJ$3:AJ$554,0),"")</f>
        <v/>
      </c>
      <c r="AK306" s="10" t="str">
        <f ca="1">IFERROR(RANK(order!AK306,order!AK$3:AK$554,0),"")</f>
        <v/>
      </c>
      <c r="AL306" s="10" t="str">
        <f ca="1">IFERROR(RANK(order!AL306,order!AL$3:AL$554,0),"")</f>
        <v/>
      </c>
      <c r="AM306" s="10" t="str">
        <f ca="1">IFERROR(RANK(order!AM306,order!AM$3:AM$554,0),"")</f>
        <v/>
      </c>
      <c r="AN306" s="4" t="str">
        <f ca="1">IFERROR(RANK(order!AN306,order!AN$3:AN$554,0),"")</f>
        <v/>
      </c>
      <c r="AO306" s="4" t="str">
        <f ca="1">IFERROR(RANK(order!AO306,order!AO$3:AO$554,0),"")</f>
        <v/>
      </c>
      <c r="AP306" s="4" t="str">
        <f ca="1">IFERROR(RANK(order!AP306,order!AP$3:AP$554,0),"")</f>
        <v/>
      </c>
      <c r="AQ306" s="10" t="str">
        <f ca="1">IFERROR(RANK(order!AQ306,order!AQ$3:AQ$554,0),"")</f>
        <v/>
      </c>
      <c r="AR306" s="10" t="str">
        <f ca="1">IFERROR(RANK(order!AR306,order!AR$3:AR$554,0),"")</f>
        <v/>
      </c>
      <c r="AS306" s="10" t="str">
        <f ca="1">IFERROR(RANK(order!AS306,order!AS$3:AS$554,0),"")</f>
        <v/>
      </c>
      <c r="AT306" s="4" t="str">
        <f ca="1">IFERROR(RANK(order!AT306,order!AT$3:AT$554,0),"")</f>
        <v/>
      </c>
      <c r="AU306" s="4" t="str">
        <f ca="1">IFERROR(RANK(order!AU306,order!AU$3:AU$554,0),"")</f>
        <v/>
      </c>
      <c r="AV306" s="4" t="str">
        <f ca="1">IFERROR(RANK(order!AV306,order!AV$3:AV$554,0),"")</f>
        <v/>
      </c>
      <c r="AW306" s="10" t="str">
        <f ca="1">IFERROR(RANK(order!AW306,order!AW$3:AW$554,0),"")</f>
        <v/>
      </c>
      <c r="AX306" s="10" t="str">
        <f ca="1">IFERROR(RANK(order!AX306,order!AX$3:AX$554,0),"")</f>
        <v/>
      </c>
      <c r="AY306" s="10" t="str">
        <f ca="1">IFERROR(RANK(order!AY306,order!AY$3:AY$554,0),"")</f>
        <v/>
      </c>
      <c r="AZ306" s="4" t="str">
        <f ca="1">IFERROR(RANK(order!AZ306,order!AZ$3:AZ$554,0),"")</f>
        <v/>
      </c>
      <c r="BA306" s="4" t="str">
        <f ca="1">IFERROR(RANK(order!BA306,order!BA$3:BA$554,0),"")</f>
        <v/>
      </c>
      <c r="BB306" s="4" t="str">
        <f ca="1">IFERROR(RANK(order!BB306,order!BB$3:BB$554,0),"")</f>
        <v/>
      </c>
      <c r="BC306" s="10" t="str">
        <f ca="1">IFERROR(RANK(order!BC306,order!BC$3:BC$554,0),"")</f>
        <v/>
      </c>
      <c r="BD306" s="10" t="str">
        <f ca="1">IFERROR(RANK(order!BD306,order!BD$3:BD$554,0),"")</f>
        <v/>
      </c>
      <c r="BE306" s="10" t="str">
        <f ca="1">IFERROR(RANK(order!BE306,order!BE$3:BE$554,0),"")</f>
        <v/>
      </c>
      <c r="BF306" s="4" t="str">
        <f ca="1">IFERROR(RANK(order!BF306,order!BF$3:BF$554,0),"")</f>
        <v/>
      </c>
      <c r="BG306" s="4" t="str">
        <f ca="1">IFERROR(RANK(order!BG306,order!BG$3:BG$554,0),"")</f>
        <v/>
      </c>
      <c r="BH306" s="4" t="str">
        <f ca="1">IFERROR(RANK(order!BH306,order!BH$3:BH$554,0),"")</f>
        <v/>
      </c>
      <c r="BI306" s="10" t="str">
        <f ca="1">IFERROR(RANK(order!BI306,order!BI$3:BI$554,0),"")</f>
        <v/>
      </c>
      <c r="BJ306" s="10" t="str">
        <f ca="1">IFERROR(RANK(order!BJ306,order!BJ$3:BJ$554,0),"")</f>
        <v/>
      </c>
      <c r="BK306" s="10" t="str">
        <f ca="1">IFERROR(RANK(order!BK306,order!BK$3:BK$554,0),"")</f>
        <v/>
      </c>
      <c r="BL306" s="4" t="str">
        <f ca="1">IFERROR(RANK(order!BL306,order!BL$3:BL$554,0),"")</f>
        <v/>
      </c>
      <c r="BM306" s="4" t="str">
        <f ca="1">IFERROR(RANK(order!BM306,order!BM$3:BM$554,0),"")</f>
        <v/>
      </c>
      <c r="BN306" s="4" t="str">
        <f ca="1">IFERROR(RANK(order!BN306,order!BN$3:BN$554,0),"")</f>
        <v/>
      </c>
      <c r="BO306" s="10" t="str">
        <f ca="1">IFERROR(RANK(order!BO306,order!BO$3:BO$554,0),"")</f>
        <v/>
      </c>
      <c r="BP306" s="10" t="str">
        <f ca="1">IFERROR(RANK(order!BP306,order!BP$3:BP$554,0),"")</f>
        <v/>
      </c>
      <c r="BQ306" s="10" t="str">
        <f ca="1">IFERROR(RANK(order!BQ306,order!BQ$3:BQ$554,0),"")</f>
        <v/>
      </c>
      <c r="BR306" s="4" t="str">
        <f ca="1">IFERROR(RANK(order!BR306,order!BR$3:BR$554,0),"")</f>
        <v/>
      </c>
      <c r="BS306" s="4" t="str">
        <f ca="1">IFERROR(RANK(order!BS306,order!BS$3:BS$554,0),"")</f>
        <v/>
      </c>
      <c r="BT306" s="4" t="str">
        <f ca="1">IFERROR(RANK(order!BT306,order!BT$3:BT$554,0),"")</f>
        <v/>
      </c>
      <c r="BU306" s="95">
        <f t="shared" si="391"/>
        <v>304</v>
      </c>
      <c r="BV306" s="35" t="str">
        <f t="shared" si="392"/>
        <v>E1</v>
      </c>
      <c r="BW306" s="55">
        <f t="shared" ca="1" si="315"/>
        <v>0</v>
      </c>
      <c r="BX306" s="56" t="str">
        <f t="shared" ca="1" si="316"/>
        <v/>
      </c>
      <c r="BY306" s="56" t="str">
        <f t="shared" ca="1" si="317"/>
        <v/>
      </c>
      <c r="BZ306" s="57" t="str">
        <f t="shared" ca="1" si="318"/>
        <v/>
      </c>
      <c r="CA306" s="57" t="str">
        <f t="shared" ca="1" si="319"/>
        <v/>
      </c>
      <c r="CB306" s="58" t="str">
        <f t="shared" ca="1" si="320"/>
        <v/>
      </c>
      <c r="CC306" s="57" t="str">
        <f t="shared" ca="1" si="321"/>
        <v/>
      </c>
      <c r="CD306" s="57" t="str">
        <f t="shared" ca="1" si="322"/>
        <v/>
      </c>
      <c r="CE306" s="58" t="str">
        <f t="shared" ca="1" si="323"/>
        <v/>
      </c>
      <c r="CF306" s="59" t="str">
        <f t="shared" ca="1" si="324"/>
        <v/>
      </c>
      <c r="CG306" s="57" t="str">
        <f t="shared" ca="1" si="325"/>
        <v/>
      </c>
      <c r="CH306" s="57" t="str">
        <f t="shared" ca="1" si="326"/>
        <v/>
      </c>
      <c r="CI306" s="57" t="str">
        <f t="shared" ca="1" si="327"/>
        <v/>
      </c>
      <c r="CJ306" s="57" t="str">
        <f t="shared" ca="1" si="328"/>
        <v/>
      </c>
      <c r="CK306" s="57" t="str">
        <f t="shared" ca="1" si="329"/>
        <v/>
      </c>
      <c r="CL306" s="57" t="str">
        <f t="shared" ca="1" si="330"/>
        <v/>
      </c>
      <c r="CM306" s="57" t="str">
        <f t="shared" ca="1" si="331"/>
        <v/>
      </c>
      <c r="CN306" s="57" t="str">
        <f t="shared" ca="1" si="332"/>
        <v/>
      </c>
      <c r="CO306" s="57" t="str">
        <f t="shared" ca="1" si="333"/>
        <v/>
      </c>
      <c r="CP306" s="57" t="str">
        <f t="shared" ca="1" si="334"/>
        <v/>
      </c>
      <c r="CQ306" s="57" t="str">
        <f t="shared" ca="1" si="335"/>
        <v/>
      </c>
      <c r="CR306" s="57" t="str">
        <f t="shared" ca="1" si="336"/>
        <v/>
      </c>
      <c r="CS306" s="60" t="str">
        <f t="shared" ca="1" si="337"/>
        <v/>
      </c>
      <c r="CT306" s="60" t="str">
        <f t="shared" ca="1" si="338"/>
        <v/>
      </c>
      <c r="CU306" s="60" t="str">
        <f t="shared" ca="1" si="339"/>
        <v/>
      </c>
      <c r="CV306" s="60" t="str">
        <f t="shared" ca="1" si="340"/>
        <v/>
      </c>
      <c r="CW306" s="60" t="str">
        <f t="shared" ca="1" si="341"/>
        <v/>
      </c>
      <c r="CX306" s="60" t="str">
        <f t="shared" ca="1" si="342"/>
        <v/>
      </c>
      <c r="CY306" s="60" t="str">
        <f t="shared" ca="1" si="343"/>
        <v/>
      </c>
      <c r="CZ306" s="60" t="str">
        <f t="shared" ca="1" si="344"/>
        <v/>
      </c>
      <c r="DA306" s="65" t="str">
        <f t="shared" ca="1" si="345"/>
        <v/>
      </c>
      <c r="DB306" s="65" t="str">
        <f t="shared" ca="1" si="346"/>
        <v/>
      </c>
      <c r="DC306" s="65" t="str">
        <f t="shared" ca="1" si="347"/>
        <v/>
      </c>
      <c r="DD306" s="65" t="str">
        <f t="shared" ca="1" si="348"/>
        <v/>
      </c>
      <c r="DE306" s="65" t="str">
        <f t="shared" ca="1" si="349"/>
        <v/>
      </c>
      <c r="DF306" s="66" t="str">
        <f t="shared" ca="1" si="350"/>
        <v/>
      </c>
      <c r="DG306" s="66" t="str">
        <f t="shared" ca="1" si="351"/>
        <v/>
      </c>
      <c r="DH306" s="66" t="str">
        <f t="shared" ca="1" si="352"/>
        <v/>
      </c>
      <c r="DI306" s="66" t="str">
        <f t="shared" ca="1" si="353"/>
        <v/>
      </c>
      <c r="DJ306" s="66" t="str">
        <f t="shared" ca="1" si="354"/>
        <v/>
      </c>
      <c r="DK306" s="65" t="str">
        <f t="shared" ca="1" si="355"/>
        <v/>
      </c>
      <c r="DL306" s="65" t="str">
        <f t="shared" ca="1" si="356"/>
        <v/>
      </c>
      <c r="DM306" s="65" t="str">
        <f t="shared" ca="1" si="357"/>
        <v/>
      </c>
      <c r="DN306" s="65" t="str">
        <f t="shared" ca="1" si="358"/>
        <v/>
      </c>
      <c r="DO306" s="65" t="str">
        <f t="shared" ca="1" si="359"/>
        <v/>
      </c>
      <c r="DP306" s="65" t="str">
        <f t="shared" ca="1" si="360"/>
        <v/>
      </c>
      <c r="DQ306" s="65" t="str">
        <f t="shared" ca="1" si="361"/>
        <v/>
      </c>
      <c r="DR306" s="69" t="str">
        <f t="shared" ca="1" si="362"/>
        <v/>
      </c>
      <c r="DS306" s="69" t="str">
        <f t="shared" ca="1" si="363"/>
        <v/>
      </c>
      <c r="DT306" s="69" t="str">
        <f t="shared" ca="1" si="364"/>
        <v/>
      </c>
      <c r="DU306" s="69" t="str">
        <f t="shared" ca="1" si="365"/>
        <v/>
      </c>
      <c r="DV306" s="69" t="str">
        <f t="shared" ca="1" si="366"/>
        <v/>
      </c>
      <c r="DW306" s="69" t="str">
        <f t="shared" ca="1" si="367"/>
        <v/>
      </c>
      <c r="DX306" s="69" t="str">
        <f t="shared" ca="1" si="368"/>
        <v/>
      </c>
      <c r="DY306" s="69" t="str">
        <f t="shared" ca="1" si="369"/>
        <v/>
      </c>
      <c r="DZ306" s="72" t="str">
        <f t="shared" ca="1" si="370"/>
        <v/>
      </c>
      <c r="EA306" s="72" t="str">
        <f t="shared" ca="1" si="371"/>
        <v/>
      </c>
      <c r="EB306" s="72" t="str">
        <f t="shared" ca="1" si="372"/>
        <v/>
      </c>
      <c r="EC306" s="65" t="str">
        <f t="shared" ca="1" si="373"/>
        <v/>
      </c>
      <c r="ED306" s="65" t="str">
        <f t="shared" ca="1" si="374"/>
        <v/>
      </c>
      <c r="EE306" s="65" t="str">
        <f t="shared" ca="1" si="375"/>
        <v/>
      </c>
      <c r="EF306" s="65" t="str">
        <f t="shared" ca="1" si="376"/>
        <v/>
      </c>
      <c r="EG306" s="65" t="str">
        <f t="shared" ca="1" si="377"/>
        <v/>
      </c>
      <c r="EH306" s="65" t="str">
        <f t="shared" ca="1" si="378"/>
        <v/>
      </c>
      <c r="EI306" s="429" t="str">
        <f t="shared" ca="1" si="379"/>
        <v>No</v>
      </c>
      <c r="EJ306" s="428" t="str">
        <f t="shared" ca="1" si="380"/>
        <v/>
      </c>
      <c r="EK306" s="428" t="str">
        <f t="shared" ca="1" si="381"/>
        <v/>
      </c>
      <c r="EL306" s="65" t="str">
        <f t="shared" ca="1" si="382"/>
        <v/>
      </c>
      <c r="EM306" s="65" t="str">
        <f t="shared" ca="1" si="383"/>
        <v/>
      </c>
      <c r="EN306" s="65" t="str">
        <f t="shared" ca="1" si="384"/>
        <v/>
      </c>
      <c r="EO306" s="433" t="str">
        <f t="shared" ca="1" si="385"/>
        <v/>
      </c>
      <c r="EP306" s="433" t="str">
        <f t="shared" ca="1" si="386"/>
        <v/>
      </c>
      <c r="EQ306" s="433" t="str">
        <f t="shared" ca="1" si="387"/>
        <v/>
      </c>
      <c r="ER306" s="433" t="str">
        <f t="shared" ca="1" si="388"/>
        <v/>
      </c>
      <c r="ES306" s="433" t="str">
        <f t="shared" ca="1" si="389"/>
        <v/>
      </c>
      <c r="ET306" s="433" t="str">
        <f t="shared" ca="1" si="390"/>
        <v/>
      </c>
      <c r="EU306" s="433" t="str">
        <f ca="1">IF(OR(CO306="",CQ306=""),"",Discipline!$P$3*CO306+Discipline!$X$3*CQ306)</f>
        <v/>
      </c>
      <c r="EV306" s="433" t="str">
        <f ca="1">IF(OR(CP306="",CR306=""),"",Discipline!$P$3*CP306+Discipline!$X$3*CR306)</f>
        <v/>
      </c>
    </row>
    <row r="307" spans="1:152" x14ac:dyDescent="0.25">
      <c r="A307" s="10" t="str">
        <f ca="1">IFERROR(RANK(order!A307,order!A$3:A$554,0),"")</f>
        <v/>
      </c>
      <c r="B307" s="10" t="str">
        <f ca="1">IFERROR(RANK(order!B307,order!B$3:B$554,0),"")</f>
        <v/>
      </c>
      <c r="C307" s="10" t="str">
        <f ca="1">IFERROR(RANK(order!C307,order!C$3:C$554,0),"")</f>
        <v/>
      </c>
      <c r="D307" s="4" t="str">
        <f ca="1">IFERROR(RANK(order!D307,order!D$3:D$554,0),"")</f>
        <v/>
      </c>
      <c r="E307" s="4" t="str">
        <f ca="1">IFERROR(RANK(order!E307,order!E$3:E$554,0),"")</f>
        <v/>
      </c>
      <c r="F307" s="4" t="str">
        <f ca="1">IFERROR(RANK(order!F307,order!F$3:F$554,0),"")</f>
        <v/>
      </c>
      <c r="G307" s="10" t="str">
        <f ca="1">IFERROR(RANK(order!G307,order!G$3:G$554,0),"")</f>
        <v/>
      </c>
      <c r="H307" s="10" t="str">
        <f ca="1">IFERROR(RANK(order!H307,order!H$3:H$554,0),"")</f>
        <v/>
      </c>
      <c r="I307" s="10" t="str">
        <f ca="1">IFERROR(RANK(order!I307,order!I$3:I$554,0),"")</f>
        <v/>
      </c>
      <c r="J307" s="4" t="str">
        <f ca="1">IFERROR(RANK(order!J307,order!J$3:J$554,0),"")</f>
        <v/>
      </c>
      <c r="K307" s="4" t="str">
        <f ca="1">IFERROR(RANK(order!K307,order!K$3:K$554,0),"")</f>
        <v/>
      </c>
      <c r="L307" s="4" t="str">
        <f ca="1">IFERROR(RANK(order!L307,order!L$3:L$554,0),"")</f>
        <v/>
      </c>
      <c r="M307" s="10" t="str">
        <f ca="1">IFERROR(RANK(order!M307,order!M$3:M$554,0),"")</f>
        <v/>
      </c>
      <c r="N307" s="10" t="str">
        <f ca="1">IFERROR(RANK(order!N307,order!N$3:N$554,0),"")</f>
        <v/>
      </c>
      <c r="O307" s="10" t="str">
        <f ca="1">IFERROR(RANK(order!O307,order!O$3:O$554,0),"")</f>
        <v/>
      </c>
      <c r="P307" s="4" t="str">
        <f ca="1">IFERROR(RANK(order!P307,order!P$3:P$554,0),"")</f>
        <v/>
      </c>
      <c r="Q307" s="4" t="str">
        <f ca="1">IFERROR(RANK(order!Q307,order!Q$3:Q$554,0),"")</f>
        <v/>
      </c>
      <c r="R307" s="4" t="str">
        <f ca="1">IFERROR(RANK(order!R307,order!R$3:R$554,0),"")</f>
        <v/>
      </c>
      <c r="S307" s="10" t="str">
        <f ca="1">IFERROR(RANK(order!S307,order!S$3:S$554,0),"")</f>
        <v/>
      </c>
      <c r="T307" s="10" t="str">
        <f ca="1">IFERROR(RANK(order!T307,order!T$3:T$554,0),"")</f>
        <v/>
      </c>
      <c r="U307" s="10" t="str">
        <f ca="1">IFERROR(RANK(order!U307,order!U$3:U$554,0),"")</f>
        <v/>
      </c>
      <c r="V307" s="4" t="str">
        <f ca="1">IFERROR(RANK(order!V307,order!V$3:V$554,0),"")</f>
        <v/>
      </c>
      <c r="W307" s="4" t="str">
        <f ca="1">IFERROR(RANK(order!W307,order!W$3:W$554,0),"")</f>
        <v/>
      </c>
      <c r="X307" s="4" t="str">
        <f ca="1">IFERROR(RANK(order!X307,order!X$3:X$554,0),"")</f>
        <v/>
      </c>
      <c r="Y307" s="10" t="str">
        <f ca="1">IFERROR(RANK(order!Y307,order!Y$3:Y$554,0),"")</f>
        <v/>
      </c>
      <c r="Z307" s="10" t="str">
        <f ca="1">IFERROR(RANK(order!Z307,order!Z$3:Z$554,0),"")</f>
        <v/>
      </c>
      <c r="AA307" s="10" t="str">
        <f ca="1">IFERROR(RANK(order!AA307,order!AA$3:AA$554,0),"")</f>
        <v/>
      </c>
      <c r="AB307" s="4" t="str">
        <f ca="1">IFERROR(RANK(order!AB307,order!AB$3:AB$554,0),"")</f>
        <v/>
      </c>
      <c r="AC307" s="4" t="str">
        <f ca="1">IFERROR(RANK(order!AC307,order!AC$3:AC$554,0),"")</f>
        <v/>
      </c>
      <c r="AD307" s="4" t="str">
        <f ca="1">IFERROR(RANK(order!AD307,order!AD$3:AD$554,0),"")</f>
        <v/>
      </c>
      <c r="AE307" s="10" t="str">
        <f ca="1">IFERROR(RANK(order!AE307,order!AE$3:AE$554,0),"")</f>
        <v/>
      </c>
      <c r="AF307" s="10" t="str">
        <f ca="1">IFERROR(RANK(order!AF307,order!AF$3:AF$554,0),"")</f>
        <v/>
      </c>
      <c r="AG307" s="10" t="str">
        <f ca="1">IFERROR(RANK(order!AG307,order!AG$3:AG$554,0),"")</f>
        <v/>
      </c>
      <c r="AH307" s="4" t="str">
        <f ca="1">IFERROR(RANK(order!AH307,order!AH$3:AH$554,0),"")</f>
        <v/>
      </c>
      <c r="AI307" s="4" t="str">
        <f ca="1">IFERROR(RANK(order!AI307,order!AI$3:AI$554,0),"")</f>
        <v/>
      </c>
      <c r="AJ307" s="4" t="str">
        <f ca="1">IFERROR(RANK(order!AJ307,order!AJ$3:AJ$554,0),"")</f>
        <v/>
      </c>
      <c r="AK307" s="10" t="str">
        <f ca="1">IFERROR(RANK(order!AK307,order!AK$3:AK$554,0),"")</f>
        <v/>
      </c>
      <c r="AL307" s="10" t="str">
        <f ca="1">IFERROR(RANK(order!AL307,order!AL$3:AL$554,0),"")</f>
        <v/>
      </c>
      <c r="AM307" s="10" t="str">
        <f ca="1">IFERROR(RANK(order!AM307,order!AM$3:AM$554,0),"")</f>
        <v/>
      </c>
      <c r="AN307" s="4" t="str">
        <f ca="1">IFERROR(RANK(order!AN307,order!AN$3:AN$554,0),"")</f>
        <v/>
      </c>
      <c r="AO307" s="4" t="str">
        <f ca="1">IFERROR(RANK(order!AO307,order!AO$3:AO$554,0),"")</f>
        <v/>
      </c>
      <c r="AP307" s="4" t="str">
        <f ca="1">IFERROR(RANK(order!AP307,order!AP$3:AP$554,0),"")</f>
        <v/>
      </c>
      <c r="AQ307" s="10" t="str">
        <f ca="1">IFERROR(RANK(order!AQ307,order!AQ$3:AQ$554,0),"")</f>
        <v/>
      </c>
      <c r="AR307" s="10" t="str">
        <f ca="1">IFERROR(RANK(order!AR307,order!AR$3:AR$554,0),"")</f>
        <v/>
      </c>
      <c r="AS307" s="10" t="str">
        <f ca="1">IFERROR(RANK(order!AS307,order!AS$3:AS$554,0),"")</f>
        <v/>
      </c>
      <c r="AT307" s="4" t="str">
        <f ca="1">IFERROR(RANK(order!AT307,order!AT$3:AT$554,0),"")</f>
        <v/>
      </c>
      <c r="AU307" s="4" t="str">
        <f ca="1">IFERROR(RANK(order!AU307,order!AU$3:AU$554,0),"")</f>
        <v/>
      </c>
      <c r="AV307" s="4" t="str">
        <f ca="1">IFERROR(RANK(order!AV307,order!AV$3:AV$554,0),"")</f>
        <v/>
      </c>
      <c r="AW307" s="10" t="str">
        <f ca="1">IFERROR(RANK(order!AW307,order!AW$3:AW$554,0),"")</f>
        <v/>
      </c>
      <c r="AX307" s="10" t="str">
        <f ca="1">IFERROR(RANK(order!AX307,order!AX$3:AX$554,0),"")</f>
        <v/>
      </c>
      <c r="AY307" s="10" t="str">
        <f ca="1">IFERROR(RANK(order!AY307,order!AY$3:AY$554,0),"")</f>
        <v/>
      </c>
      <c r="AZ307" s="4" t="str">
        <f ca="1">IFERROR(RANK(order!AZ307,order!AZ$3:AZ$554,0),"")</f>
        <v/>
      </c>
      <c r="BA307" s="4" t="str">
        <f ca="1">IFERROR(RANK(order!BA307,order!BA$3:BA$554,0),"")</f>
        <v/>
      </c>
      <c r="BB307" s="4" t="str">
        <f ca="1">IFERROR(RANK(order!BB307,order!BB$3:BB$554,0),"")</f>
        <v/>
      </c>
      <c r="BC307" s="10" t="str">
        <f ca="1">IFERROR(RANK(order!BC307,order!BC$3:BC$554,0),"")</f>
        <v/>
      </c>
      <c r="BD307" s="10" t="str">
        <f ca="1">IFERROR(RANK(order!BD307,order!BD$3:BD$554,0),"")</f>
        <v/>
      </c>
      <c r="BE307" s="10" t="str">
        <f ca="1">IFERROR(RANK(order!BE307,order!BE$3:BE$554,0),"")</f>
        <v/>
      </c>
      <c r="BF307" s="4" t="str">
        <f ca="1">IFERROR(RANK(order!BF307,order!BF$3:BF$554,0),"")</f>
        <v/>
      </c>
      <c r="BG307" s="4" t="str">
        <f ca="1">IFERROR(RANK(order!BG307,order!BG$3:BG$554,0),"")</f>
        <v/>
      </c>
      <c r="BH307" s="4" t="str">
        <f ca="1">IFERROR(RANK(order!BH307,order!BH$3:BH$554,0),"")</f>
        <v/>
      </c>
      <c r="BI307" s="10" t="str">
        <f ca="1">IFERROR(RANK(order!BI307,order!BI$3:BI$554,0),"")</f>
        <v/>
      </c>
      <c r="BJ307" s="10" t="str">
        <f ca="1">IFERROR(RANK(order!BJ307,order!BJ$3:BJ$554,0),"")</f>
        <v/>
      </c>
      <c r="BK307" s="10" t="str">
        <f ca="1">IFERROR(RANK(order!BK307,order!BK$3:BK$554,0),"")</f>
        <v/>
      </c>
      <c r="BL307" s="4" t="str">
        <f ca="1">IFERROR(RANK(order!BL307,order!BL$3:BL$554,0),"")</f>
        <v/>
      </c>
      <c r="BM307" s="4" t="str">
        <f ca="1">IFERROR(RANK(order!BM307,order!BM$3:BM$554,0),"")</f>
        <v/>
      </c>
      <c r="BN307" s="4" t="str">
        <f ca="1">IFERROR(RANK(order!BN307,order!BN$3:BN$554,0),"")</f>
        <v/>
      </c>
      <c r="BO307" s="10" t="str">
        <f ca="1">IFERROR(RANK(order!BO307,order!BO$3:BO$554,0),"")</f>
        <v/>
      </c>
      <c r="BP307" s="10" t="str">
        <f ca="1">IFERROR(RANK(order!BP307,order!BP$3:BP$554,0),"")</f>
        <v/>
      </c>
      <c r="BQ307" s="10" t="str">
        <f ca="1">IFERROR(RANK(order!BQ307,order!BQ$3:BQ$554,0),"")</f>
        <v/>
      </c>
      <c r="BR307" s="4" t="str">
        <f ca="1">IFERROR(RANK(order!BR307,order!BR$3:BR$554,0),"")</f>
        <v/>
      </c>
      <c r="BS307" s="4" t="str">
        <f ca="1">IFERROR(RANK(order!BS307,order!BS$3:BS$554,0),"")</f>
        <v/>
      </c>
      <c r="BT307" s="4" t="str">
        <f ca="1">IFERROR(RANK(order!BT307,order!BT$3:BT$554,0),"")</f>
        <v/>
      </c>
      <c r="BU307" s="95">
        <f t="shared" si="391"/>
        <v>305</v>
      </c>
      <c r="BV307" s="35" t="str">
        <f t="shared" si="392"/>
        <v>E1</v>
      </c>
      <c r="BW307" s="55">
        <f t="shared" ca="1" si="315"/>
        <v>0</v>
      </c>
      <c r="BX307" s="56" t="str">
        <f t="shared" ca="1" si="316"/>
        <v/>
      </c>
      <c r="BY307" s="56" t="str">
        <f t="shared" ca="1" si="317"/>
        <v/>
      </c>
      <c r="BZ307" s="57" t="str">
        <f t="shared" ca="1" si="318"/>
        <v/>
      </c>
      <c r="CA307" s="57" t="str">
        <f t="shared" ca="1" si="319"/>
        <v/>
      </c>
      <c r="CB307" s="58" t="str">
        <f t="shared" ca="1" si="320"/>
        <v/>
      </c>
      <c r="CC307" s="57" t="str">
        <f t="shared" ca="1" si="321"/>
        <v/>
      </c>
      <c r="CD307" s="57" t="str">
        <f t="shared" ca="1" si="322"/>
        <v/>
      </c>
      <c r="CE307" s="58" t="str">
        <f t="shared" ca="1" si="323"/>
        <v/>
      </c>
      <c r="CF307" s="59" t="str">
        <f t="shared" ca="1" si="324"/>
        <v/>
      </c>
      <c r="CG307" s="57" t="str">
        <f t="shared" ca="1" si="325"/>
        <v/>
      </c>
      <c r="CH307" s="57" t="str">
        <f t="shared" ca="1" si="326"/>
        <v/>
      </c>
      <c r="CI307" s="57" t="str">
        <f t="shared" ca="1" si="327"/>
        <v/>
      </c>
      <c r="CJ307" s="57" t="str">
        <f t="shared" ca="1" si="328"/>
        <v/>
      </c>
      <c r="CK307" s="57" t="str">
        <f t="shared" ca="1" si="329"/>
        <v/>
      </c>
      <c r="CL307" s="57" t="str">
        <f t="shared" ca="1" si="330"/>
        <v/>
      </c>
      <c r="CM307" s="57" t="str">
        <f t="shared" ca="1" si="331"/>
        <v/>
      </c>
      <c r="CN307" s="57" t="str">
        <f t="shared" ca="1" si="332"/>
        <v/>
      </c>
      <c r="CO307" s="57" t="str">
        <f t="shared" ca="1" si="333"/>
        <v/>
      </c>
      <c r="CP307" s="57" t="str">
        <f t="shared" ca="1" si="334"/>
        <v/>
      </c>
      <c r="CQ307" s="57" t="str">
        <f t="shared" ca="1" si="335"/>
        <v/>
      </c>
      <c r="CR307" s="57" t="str">
        <f t="shared" ca="1" si="336"/>
        <v/>
      </c>
      <c r="CS307" s="60" t="str">
        <f t="shared" ca="1" si="337"/>
        <v/>
      </c>
      <c r="CT307" s="60" t="str">
        <f t="shared" ca="1" si="338"/>
        <v/>
      </c>
      <c r="CU307" s="60" t="str">
        <f t="shared" ca="1" si="339"/>
        <v/>
      </c>
      <c r="CV307" s="60" t="str">
        <f t="shared" ca="1" si="340"/>
        <v/>
      </c>
      <c r="CW307" s="60" t="str">
        <f t="shared" ca="1" si="341"/>
        <v/>
      </c>
      <c r="CX307" s="60" t="str">
        <f t="shared" ca="1" si="342"/>
        <v/>
      </c>
      <c r="CY307" s="60" t="str">
        <f t="shared" ca="1" si="343"/>
        <v/>
      </c>
      <c r="CZ307" s="60" t="str">
        <f t="shared" ca="1" si="344"/>
        <v/>
      </c>
      <c r="DA307" s="65" t="str">
        <f t="shared" ca="1" si="345"/>
        <v/>
      </c>
      <c r="DB307" s="65" t="str">
        <f t="shared" ca="1" si="346"/>
        <v/>
      </c>
      <c r="DC307" s="65" t="str">
        <f t="shared" ca="1" si="347"/>
        <v/>
      </c>
      <c r="DD307" s="65" t="str">
        <f t="shared" ca="1" si="348"/>
        <v/>
      </c>
      <c r="DE307" s="65" t="str">
        <f t="shared" ca="1" si="349"/>
        <v/>
      </c>
      <c r="DF307" s="66" t="str">
        <f t="shared" ca="1" si="350"/>
        <v/>
      </c>
      <c r="DG307" s="66" t="str">
        <f t="shared" ca="1" si="351"/>
        <v/>
      </c>
      <c r="DH307" s="66" t="str">
        <f t="shared" ca="1" si="352"/>
        <v/>
      </c>
      <c r="DI307" s="66" t="str">
        <f t="shared" ca="1" si="353"/>
        <v/>
      </c>
      <c r="DJ307" s="66" t="str">
        <f t="shared" ca="1" si="354"/>
        <v/>
      </c>
      <c r="DK307" s="65" t="str">
        <f t="shared" ca="1" si="355"/>
        <v/>
      </c>
      <c r="DL307" s="65" t="str">
        <f t="shared" ca="1" si="356"/>
        <v/>
      </c>
      <c r="DM307" s="65" t="str">
        <f t="shared" ca="1" si="357"/>
        <v/>
      </c>
      <c r="DN307" s="65" t="str">
        <f t="shared" ca="1" si="358"/>
        <v/>
      </c>
      <c r="DO307" s="65" t="str">
        <f t="shared" ca="1" si="359"/>
        <v/>
      </c>
      <c r="DP307" s="65" t="str">
        <f t="shared" ca="1" si="360"/>
        <v/>
      </c>
      <c r="DQ307" s="65" t="str">
        <f t="shared" ca="1" si="361"/>
        <v/>
      </c>
      <c r="DR307" s="69" t="str">
        <f t="shared" ca="1" si="362"/>
        <v/>
      </c>
      <c r="DS307" s="69" t="str">
        <f t="shared" ca="1" si="363"/>
        <v/>
      </c>
      <c r="DT307" s="69" t="str">
        <f t="shared" ca="1" si="364"/>
        <v/>
      </c>
      <c r="DU307" s="69" t="str">
        <f t="shared" ca="1" si="365"/>
        <v/>
      </c>
      <c r="DV307" s="69" t="str">
        <f t="shared" ca="1" si="366"/>
        <v/>
      </c>
      <c r="DW307" s="69" t="str">
        <f t="shared" ca="1" si="367"/>
        <v/>
      </c>
      <c r="DX307" s="69" t="str">
        <f t="shared" ca="1" si="368"/>
        <v/>
      </c>
      <c r="DY307" s="69" t="str">
        <f t="shared" ca="1" si="369"/>
        <v/>
      </c>
      <c r="DZ307" s="72" t="str">
        <f t="shared" ca="1" si="370"/>
        <v/>
      </c>
      <c r="EA307" s="72" t="str">
        <f t="shared" ca="1" si="371"/>
        <v/>
      </c>
      <c r="EB307" s="72" t="str">
        <f t="shared" ca="1" si="372"/>
        <v/>
      </c>
      <c r="EC307" s="65" t="str">
        <f t="shared" ca="1" si="373"/>
        <v/>
      </c>
      <c r="ED307" s="65" t="str">
        <f t="shared" ca="1" si="374"/>
        <v/>
      </c>
      <c r="EE307" s="65" t="str">
        <f t="shared" ca="1" si="375"/>
        <v/>
      </c>
      <c r="EF307" s="65" t="str">
        <f t="shared" ca="1" si="376"/>
        <v/>
      </c>
      <c r="EG307" s="65" t="str">
        <f t="shared" ca="1" si="377"/>
        <v/>
      </c>
      <c r="EH307" s="65" t="str">
        <f t="shared" ca="1" si="378"/>
        <v/>
      </c>
      <c r="EI307" s="429" t="str">
        <f t="shared" ca="1" si="379"/>
        <v>No</v>
      </c>
      <c r="EJ307" s="428" t="str">
        <f t="shared" ca="1" si="380"/>
        <v/>
      </c>
      <c r="EK307" s="428" t="str">
        <f t="shared" ca="1" si="381"/>
        <v/>
      </c>
      <c r="EL307" s="65" t="str">
        <f t="shared" ca="1" si="382"/>
        <v/>
      </c>
      <c r="EM307" s="65" t="str">
        <f t="shared" ca="1" si="383"/>
        <v/>
      </c>
      <c r="EN307" s="65" t="str">
        <f t="shared" ca="1" si="384"/>
        <v/>
      </c>
      <c r="EO307" s="433" t="str">
        <f t="shared" ca="1" si="385"/>
        <v/>
      </c>
      <c r="EP307" s="433" t="str">
        <f t="shared" ca="1" si="386"/>
        <v/>
      </c>
      <c r="EQ307" s="433" t="str">
        <f t="shared" ca="1" si="387"/>
        <v/>
      </c>
      <c r="ER307" s="433" t="str">
        <f t="shared" ca="1" si="388"/>
        <v/>
      </c>
      <c r="ES307" s="433" t="str">
        <f t="shared" ca="1" si="389"/>
        <v/>
      </c>
      <c r="ET307" s="433" t="str">
        <f t="shared" ca="1" si="390"/>
        <v/>
      </c>
      <c r="EU307" s="433" t="str">
        <f ca="1">IF(OR(CO307="",CQ307=""),"",Discipline!$P$3*CO307+Discipline!$X$3*CQ307)</f>
        <v/>
      </c>
      <c r="EV307" s="433" t="str">
        <f ca="1">IF(OR(CP307="",CR307=""),"",Discipline!$P$3*CP307+Discipline!$X$3*CR307)</f>
        <v/>
      </c>
    </row>
    <row r="308" spans="1:152" x14ac:dyDescent="0.25">
      <c r="A308" s="10" t="str">
        <f ca="1">IFERROR(RANK(order!A308,order!A$3:A$554,0),"")</f>
        <v/>
      </c>
      <c r="B308" s="10" t="str">
        <f ca="1">IFERROR(RANK(order!B308,order!B$3:B$554,0),"")</f>
        <v/>
      </c>
      <c r="C308" s="10" t="str">
        <f ca="1">IFERROR(RANK(order!C308,order!C$3:C$554,0),"")</f>
        <v/>
      </c>
      <c r="D308" s="4" t="str">
        <f ca="1">IFERROR(RANK(order!D308,order!D$3:D$554,0),"")</f>
        <v/>
      </c>
      <c r="E308" s="4" t="str">
        <f ca="1">IFERROR(RANK(order!E308,order!E$3:E$554,0),"")</f>
        <v/>
      </c>
      <c r="F308" s="4" t="str">
        <f ca="1">IFERROR(RANK(order!F308,order!F$3:F$554,0),"")</f>
        <v/>
      </c>
      <c r="G308" s="10" t="str">
        <f ca="1">IFERROR(RANK(order!G308,order!G$3:G$554,0),"")</f>
        <v/>
      </c>
      <c r="H308" s="10" t="str">
        <f ca="1">IFERROR(RANK(order!H308,order!H$3:H$554,0),"")</f>
        <v/>
      </c>
      <c r="I308" s="10" t="str">
        <f ca="1">IFERROR(RANK(order!I308,order!I$3:I$554,0),"")</f>
        <v/>
      </c>
      <c r="J308" s="4" t="str">
        <f ca="1">IFERROR(RANK(order!J308,order!J$3:J$554,0),"")</f>
        <v/>
      </c>
      <c r="K308" s="4" t="str">
        <f ca="1">IFERROR(RANK(order!K308,order!K$3:K$554,0),"")</f>
        <v/>
      </c>
      <c r="L308" s="4" t="str">
        <f ca="1">IFERROR(RANK(order!L308,order!L$3:L$554,0),"")</f>
        <v/>
      </c>
      <c r="M308" s="10" t="str">
        <f ca="1">IFERROR(RANK(order!M308,order!M$3:M$554,0),"")</f>
        <v/>
      </c>
      <c r="N308" s="10" t="str">
        <f ca="1">IFERROR(RANK(order!N308,order!N$3:N$554,0),"")</f>
        <v/>
      </c>
      <c r="O308" s="10" t="str">
        <f ca="1">IFERROR(RANK(order!O308,order!O$3:O$554,0),"")</f>
        <v/>
      </c>
      <c r="P308" s="4" t="str">
        <f ca="1">IFERROR(RANK(order!P308,order!P$3:P$554,0),"")</f>
        <v/>
      </c>
      <c r="Q308" s="4" t="str">
        <f ca="1">IFERROR(RANK(order!Q308,order!Q$3:Q$554,0),"")</f>
        <v/>
      </c>
      <c r="R308" s="4" t="str">
        <f ca="1">IFERROR(RANK(order!R308,order!R$3:R$554,0),"")</f>
        <v/>
      </c>
      <c r="S308" s="10" t="str">
        <f ca="1">IFERROR(RANK(order!S308,order!S$3:S$554,0),"")</f>
        <v/>
      </c>
      <c r="T308" s="10" t="str">
        <f ca="1">IFERROR(RANK(order!T308,order!T$3:T$554,0),"")</f>
        <v/>
      </c>
      <c r="U308" s="10" t="str">
        <f ca="1">IFERROR(RANK(order!U308,order!U$3:U$554,0),"")</f>
        <v/>
      </c>
      <c r="V308" s="4" t="str">
        <f ca="1">IFERROR(RANK(order!V308,order!V$3:V$554,0),"")</f>
        <v/>
      </c>
      <c r="W308" s="4" t="str">
        <f ca="1">IFERROR(RANK(order!W308,order!W$3:W$554,0),"")</f>
        <v/>
      </c>
      <c r="X308" s="4" t="str">
        <f ca="1">IFERROR(RANK(order!X308,order!X$3:X$554,0),"")</f>
        <v/>
      </c>
      <c r="Y308" s="10" t="str">
        <f ca="1">IFERROR(RANK(order!Y308,order!Y$3:Y$554,0),"")</f>
        <v/>
      </c>
      <c r="Z308" s="10" t="str">
        <f ca="1">IFERROR(RANK(order!Z308,order!Z$3:Z$554,0),"")</f>
        <v/>
      </c>
      <c r="AA308" s="10" t="str">
        <f ca="1">IFERROR(RANK(order!AA308,order!AA$3:AA$554,0),"")</f>
        <v/>
      </c>
      <c r="AB308" s="4" t="str">
        <f ca="1">IFERROR(RANK(order!AB308,order!AB$3:AB$554,0),"")</f>
        <v/>
      </c>
      <c r="AC308" s="4" t="str">
        <f ca="1">IFERROR(RANK(order!AC308,order!AC$3:AC$554,0),"")</f>
        <v/>
      </c>
      <c r="AD308" s="4" t="str">
        <f ca="1">IFERROR(RANK(order!AD308,order!AD$3:AD$554,0),"")</f>
        <v/>
      </c>
      <c r="AE308" s="10" t="str">
        <f ca="1">IFERROR(RANK(order!AE308,order!AE$3:AE$554,0),"")</f>
        <v/>
      </c>
      <c r="AF308" s="10" t="str">
        <f ca="1">IFERROR(RANK(order!AF308,order!AF$3:AF$554,0),"")</f>
        <v/>
      </c>
      <c r="AG308" s="10" t="str">
        <f ca="1">IFERROR(RANK(order!AG308,order!AG$3:AG$554,0),"")</f>
        <v/>
      </c>
      <c r="AH308" s="4" t="str">
        <f ca="1">IFERROR(RANK(order!AH308,order!AH$3:AH$554,0),"")</f>
        <v/>
      </c>
      <c r="AI308" s="4" t="str">
        <f ca="1">IFERROR(RANK(order!AI308,order!AI$3:AI$554,0),"")</f>
        <v/>
      </c>
      <c r="AJ308" s="4" t="str">
        <f ca="1">IFERROR(RANK(order!AJ308,order!AJ$3:AJ$554,0),"")</f>
        <v/>
      </c>
      <c r="AK308" s="10" t="str">
        <f ca="1">IFERROR(RANK(order!AK308,order!AK$3:AK$554,0),"")</f>
        <v/>
      </c>
      <c r="AL308" s="10" t="str">
        <f ca="1">IFERROR(RANK(order!AL308,order!AL$3:AL$554,0),"")</f>
        <v/>
      </c>
      <c r="AM308" s="10" t="str">
        <f ca="1">IFERROR(RANK(order!AM308,order!AM$3:AM$554,0),"")</f>
        <v/>
      </c>
      <c r="AN308" s="4" t="str">
        <f ca="1">IFERROR(RANK(order!AN308,order!AN$3:AN$554,0),"")</f>
        <v/>
      </c>
      <c r="AO308" s="4" t="str">
        <f ca="1">IFERROR(RANK(order!AO308,order!AO$3:AO$554,0),"")</f>
        <v/>
      </c>
      <c r="AP308" s="4" t="str">
        <f ca="1">IFERROR(RANK(order!AP308,order!AP$3:AP$554,0),"")</f>
        <v/>
      </c>
      <c r="AQ308" s="10" t="str">
        <f ca="1">IFERROR(RANK(order!AQ308,order!AQ$3:AQ$554,0),"")</f>
        <v/>
      </c>
      <c r="AR308" s="10" t="str">
        <f ca="1">IFERROR(RANK(order!AR308,order!AR$3:AR$554,0),"")</f>
        <v/>
      </c>
      <c r="AS308" s="10" t="str">
        <f ca="1">IFERROR(RANK(order!AS308,order!AS$3:AS$554,0),"")</f>
        <v/>
      </c>
      <c r="AT308" s="4" t="str">
        <f ca="1">IFERROR(RANK(order!AT308,order!AT$3:AT$554,0),"")</f>
        <v/>
      </c>
      <c r="AU308" s="4" t="str">
        <f ca="1">IFERROR(RANK(order!AU308,order!AU$3:AU$554,0),"")</f>
        <v/>
      </c>
      <c r="AV308" s="4" t="str">
        <f ca="1">IFERROR(RANK(order!AV308,order!AV$3:AV$554,0),"")</f>
        <v/>
      </c>
      <c r="AW308" s="10" t="str">
        <f ca="1">IFERROR(RANK(order!AW308,order!AW$3:AW$554,0),"")</f>
        <v/>
      </c>
      <c r="AX308" s="10" t="str">
        <f ca="1">IFERROR(RANK(order!AX308,order!AX$3:AX$554,0),"")</f>
        <v/>
      </c>
      <c r="AY308" s="10" t="str">
        <f ca="1">IFERROR(RANK(order!AY308,order!AY$3:AY$554,0),"")</f>
        <v/>
      </c>
      <c r="AZ308" s="4" t="str">
        <f ca="1">IFERROR(RANK(order!AZ308,order!AZ$3:AZ$554,0),"")</f>
        <v/>
      </c>
      <c r="BA308" s="4" t="str">
        <f ca="1">IFERROR(RANK(order!BA308,order!BA$3:BA$554,0),"")</f>
        <v/>
      </c>
      <c r="BB308" s="4" t="str">
        <f ca="1">IFERROR(RANK(order!BB308,order!BB$3:BB$554,0),"")</f>
        <v/>
      </c>
      <c r="BC308" s="10" t="str">
        <f ca="1">IFERROR(RANK(order!BC308,order!BC$3:BC$554,0),"")</f>
        <v/>
      </c>
      <c r="BD308" s="10" t="str">
        <f ca="1">IFERROR(RANK(order!BD308,order!BD$3:BD$554,0),"")</f>
        <v/>
      </c>
      <c r="BE308" s="10" t="str">
        <f ca="1">IFERROR(RANK(order!BE308,order!BE$3:BE$554,0),"")</f>
        <v/>
      </c>
      <c r="BF308" s="4" t="str">
        <f ca="1">IFERROR(RANK(order!BF308,order!BF$3:BF$554,0),"")</f>
        <v/>
      </c>
      <c r="BG308" s="4" t="str">
        <f ca="1">IFERROR(RANK(order!BG308,order!BG$3:BG$554,0),"")</f>
        <v/>
      </c>
      <c r="BH308" s="4" t="str">
        <f ca="1">IFERROR(RANK(order!BH308,order!BH$3:BH$554,0),"")</f>
        <v/>
      </c>
      <c r="BI308" s="10" t="str">
        <f ca="1">IFERROR(RANK(order!BI308,order!BI$3:BI$554,0),"")</f>
        <v/>
      </c>
      <c r="BJ308" s="10" t="str">
        <f ca="1">IFERROR(RANK(order!BJ308,order!BJ$3:BJ$554,0),"")</f>
        <v/>
      </c>
      <c r="BK308" s="10" t="str">
        <f ca="1">IFERROR(RANK(order!BK308,order!BK$3:BK$554,0),"")</f>
        <v/>
      </c>
      <c r="BL308" s="4" t="str">
        <f ca="1">IFERROR(RANK(order!BL308,order!BL$3:BL$554,0),"")</f>
        <v/>
      </c>
      <c r="BM308" s="4" t="str">
        <f ca="1">IFERROR(RANK(order!BM308,order!BM$3:BM$554,0),"")</f>
        <v/>
      </c>
      <c r="BN308" s="4" t="str">
        <f ca="1">IFERROR(RANK(order!BN308,order!BN$3:BN$554,0),"")</f>
        <v/>
      </c>
      <c r="BO308" s="10" t="str">
        <f ca="1">IFERROR(RANK(order!BO308,order!BO$3:BO$554,0),"")</f>
        <v/>
      </c>
      <c r="BP308" s="10" t="str">
        <f ca="1">IFERROR(RANK(order!BP308,order!BP$3:BP$554,0),"")</f>
        <v/>
      </c>
      <c r="BQ308" s="10" t="str">
        <f ca="1">IFERROR(RANK(order!BQ308,order!BQ$3:BQ$554,0),"")</f>
        <v/>
      </c>
      <c r="BR308" s="4" t="str">
        <f ca="1">IFERROR(RANK(order!BR308,order!BR$3:BR$554,0),"")</f>
        <v/>
      </c>
      <c r="BS308" s="4" t="str">
        <f ca="1">IFERROR(RANK(order!BS308,order!BS$3:BS$554,0),"")</f>
        <v/>
      </c>
      <c r="BT308" s="4" t="str">
        <f ca="1">IFERROR(RANK(order!BT308,order!BT$3:BT$554,0),"")</f>
        <v/>
      </c>
      <c r="BU308" s="95">
        <f t="shared" si="391"/>
        <v>306</v>
      </c>
      <c r="BV308" s="35" t="str">
        <f t="shared" si="392"/>
        <v>E1</v>
      </c>
      <c r="BW308" s="55">
        <f t="shared" ca="1" si="315"/>
        <v>0</v>
      </c>
      <c r="BX308" s="56" t="str">
        <f t="shared" ca="1" si="316"/>
        <v/>
      </c>
      <c r="BY308" s="56" t="str">
        <f t="shared" ca="1" si="317"/>
        <v/>
      </c>
      <c r="BZ308" s="57" t="str">
        <f t="shared" ca="1" si="318"/>
        <v/>
      </c>
      <c r="CA308" s="57" t="str">
        <f t="shared" ca="1" si="319"/>
        <v/>
      </c>
      <c r="CB308" s="58" t="str">
        <f t="shared" ca="1" si="320"/>
        <v/>
      </c>
      <c r="CC308" s="57" t="str">
        <f t="shared" ca="1" si="321"/>
        <v/>
      </c>
      <c r="CD308" s="57" t="str">
        <f t="shared" ca="1" si="322"/>
        <v/>
      </c>
      <c r="CE308" s="58" t="str">
        <f t="shared" ca="1" si="323"/>
        <v/>
      </c>
      <c r="CF308" s="59" t="str">
        <f t="shared" ca="1" si="324"/>
        <v/>
      </c>
      <c r="CG308" s="57" t="str">
        <f t="shared" ca="1" si="325"/>
        <v/>
      </c>
      <c r="CH308" s="57" t="str">
        <f t="shared" ca="1" si="326"/>
        <v/>
      </c>
      <c r="CI308" s="57" t="str">
        <f t="shared" ca="1" si="327"/>
        <v/>
      </c>
      <c r="CJ308" s="57" t="str">
        <f t="shared" ca="1" si="328"/>
        <v/>
      </c>
      <c r="CK308" s="57" t="str">
        <f t="shared" ca="1" si="329"/>
        <v/>
      </c>
      <c r="CL308" s="57" t="str">
        <f t="shared" ca="1" si="330"/>
        <v/>
      </c>
      <c r="CM308" s="57" t="str">
        <f t="shared" ca="1" si="331"/>
        <v/>
      </c>
      <c r="CN308" s="57" t="str">
        <f t="shared" ca="1" si="332"/>
        <v/>
      </c>
      <c r="CO308" s="57" t="str">
        <f t="shared" ca="1" si="333"/>
        <v/>
      </c>
      <c r="CP308" s="57" t="str">
        <f t="shared" ca="1" si="334"/>
        <v/>
      </c>
      <c r="CQ308" s="57" t="str">
        <f t="shared" ca="1" si="335"/>
        <v/>
      </c>
      <c r="CR308" s="57" t="str">
        <f t="shared" ca="1" si="336"/>
        <v/>
      </c>
      <c r="CS308" s="60" t="str">
        <f t="shared" ca="1" si="337"/>
        <v/>
      </c>
      <c r="CT308" s="60" t="str">
        <f t="shared" ca="1" si="338"/>
        <v/>
      </c>
      <c r="CU308" s="60" t="str">
        <f t="shared" ca="1" si="339"/>
        <v/>
      </c>
      <c r="CV308" s="60" t="str">
        <f t="shared" ca="1" si="340"/>
        <v/>
      </c>
      <c r="CW308" s="60" t="str">
        <f t="shared" ca="1" si="341"/>
        <v/>
      </c>
      <c r="CX308" s="60" t="str">
        <f t="shared" ca="1" si="342"/>
        <v/>
      </c>
      <c r="CY308" s="60" t="str">
        <f t="shared" ca="1" si="343"/>
        <v/>
      </c>
      <c r="CZ308" s="60" t="str">
        <f t="shared" ca="1" si="344"/>
        <v/>
      </c>
      <c r="DA308" s="65" t="str">
        <f t="shared" ca="1" si="345"/>
        <v/>
      </c>
      <c r="DB308" s="65" t="str">
        <f t="shared" ca="1" si="346"/>
        <v/>
      </c>
      <c r="DC308" s="65" t="str">
        <f t="shared" ca="1" si="347"/>
        <v/>
      </c>
      <c r="DD308" s="65" t="str">
        <f t="shared" ca="1" si="348"/>
        <v/>
      </c>
      <c r="DE308" s="65" t="str">
        <f t="shared" ca="1" si="349"/>
        <v/>
      </c>
      <c r="DF308" s="66" t="str">
        <f t="shared" ca="1" si="350"/>
        <v/>
      </c>
      <c r="DG308" s="66" t="str">
        <f t="shared" ca="1" si="351"/>
        <v/>
      </c>
      <c r="DH308" s="66" t="str">
        <f t="shared" ca="1" si="352"/>
        <v/>
      </c>
      <c r="DI308" s="66" t="str">
        <f t="shared" ca="1" si="353"/>
        <v/>
      </c>
      <c r="DJ308" s="66" t="str">
        <f t="shared" ca="1" si="354"/>
        <v/>
      </c>
      <c r="DK308" s="65" t="str">
        <f t="shared" ca="1" si="355"/>
        <v/>
      </c>
      <c r="DL308" s="65" t="str">
        <f t="shared" ca="1" si="356"/>
        <v/>
      </c>
      <c r="DM308" s="65" t="str">
        <f t="shared" ca="1" si="357"/>
        <v/>
      </c>
      <c r="DN308" s="65" t="str">
        <f t="shared" ca="1" si="358"/>
        <v/>
      </c>
      <c r="DO308" s="65" t="str">
        <f t="shared" ca="1" si="359"/>
        <v/>
      </c>
      <c r="DP308" s="65" t="str">
        <f t="shared" ca="1" si="360"/>
        <v/>
      </c>
      <c r="DQ308" s="65" t="str">
        <f t="shared" ca="1" si="361"/>
        <v/>
      </c>
      <c r="DR308" s="69" t="str">
        <f t="shared" ca="1" si="362"/>
        <v/>
      </c>
      <c r="DS308" s="69" t="str">
        <f t="shared" ca="1" si="363"/>
        <v/>
      </c>
      <c r="DT308" s="69" t="str">
        <f t="shared" ca="1" si="364"/>
        <v/>
      </c>
      <c r="DU308" s="69" t="str">
        <f t="shared" ca="1" si="365"/>
        <v/>
      </c>
      <c r="DV308" s="69" t="str">
        <f t="shared" ca="1" si="366"/>
        <v/>
      </c>
      <c r="DW308" s="69" t="str">
        <f t="shared" ca="1" si="367"/>
        <v/>
      </c>
      <c r="DX308" s="69" t="str">
        <f t="shared" ca="1" si="368"/>
        <v/>
      </c>
      <c r="DY308" s="69" t="str">
        <f t="shared" ca="1" si="369"/>
        <v/>
      </c>
      <c r="DZ308" s="72" t="str">
        <f t="shared" ca="1" si="370"/>
        <v/>
      </c>
      <c r="EA308" s="72" t="str">
        <f t="shared" ca="1" si="371"/>
        <v/>
      </c>
      <c r="EB308" s="72" t="str">
        <f t="shared" ca="1" si="372"/>
        <v/>
      </c>
      <c r="EC308" s="65" t="str">
        <f t="shared" ca="1" si="373"/>
        <v/>
      </c>
      <c r="ED308" s="65" t="str">
        <f t="shared" ca="1" si="374"/>
        <v/>
      </c>
      <c r="EE308" s="65" t="str">
        <f t="shared" ca="1" si="375"/>
        <v/>
      </c>
      <c r="EF308" s="65" t="str">
        <f t="shared" ca="1" si="376"/>
        <v/>
      </c>
      <c r="EG308" s="65" t="str">
        <f t="shared" ca="1" si="377"/>
        <v/>
      </c>
      <c r="EH308" s="65" t="str">
        <f t="shared" ca="1" si="378"/>
        <v/>
      </c>
      <c r="EI308" s="429" t="str">
        <f t="shared" ca="1" si="379"/>
        <v>No</v>
      </c>
      <c r="EJ308" s="428" t="str">
        <f t="shared" ca="1" si="380"/>
        <v/>
      </c>
      <c r="EK308" s="428" t="str">
        <f t="shared" ca="1" si="381"/>
        <v/>
      </c>
      <c r="EL308" s="65" t="str">
        <f t="shared" ca="1" si="382"/>
        <v/>
      </c>
      <c r="EM308" s="65" t="str">
        <f t="shared" ca="1" si="383"/>
        <v/>
      </c>
      <c r="EN308" s="65" t="str">
        <f t="shared" ca="1" si="384"/>
        <v/>
      </c>
      <c r="EO308" s="433" t="str">
        <f t="shared" ca="1" si="385"/>
        <v/>
      </c>
      <c r="EP308" s="433" t="str">
        <f t="shared" ca="1" si="386"/>
        <v/>
      </c>
      <c r="EQ308" s="433" t="str">
        <f t="shared" ca="1" si="387"/>
        <v/>
      </c>
      <c r="ER308" s="433" t="str">
        <f t="shared" ca="1" si="388"/>
        <v/>
      </c>
      <c r="ES308" s="433" t="str">
        <f t="shared" ca="1" si="389"/>
        <v/>
      </c>
      <c r="ET308" s="433" t="str">
        <f t="shared" ca="1" si="390"/>
        <v/>
      </c>
      <c r="EU308" s="433" t="str">
        <f ca="1">IF(OR(CO308="",CQ308=""),"",Discipline!$P$3*CO308+Discipline!$X$3*CQ308)</f>
        <v/>
      </c>
      <c r="EV308" s="433" t="str">
        <f ca="1">IF(OR(CP308="",CR308=""),"",Discipline!$P$3*CP308+Discipline!$X$3*CR308)</f>
        <v/>
      </c>
    </row>
    <row r="309" spans="1:152" x14ac:dyDescent="0.25">
      <c r="A309" s="10" t="str">
        <f ca="1">IFERROR(RANK(order!A309,order!A$3:A$554,0),"")</f>
        <v/>
      </c>
      <c r="B309" s="10" t="str">
        <f ca="1">IFERROR(RANK(order!B309,order!B$3:B$554,0),"")</f>
        <v/>
      </c>
      <c r="C309" s="10" t="str">
        <f ca="1">IFERROR(RANK(order!C309,order!C$3:C$554,0),"")</f>
        <v/>
      </c>
      <c r="D309" s="4" t="str">
        <f ca="1">IFERROR(RANK(order!D309,order!D$3:D$554,0),"")</f>
        <v/>
      </c>
      <c r="E309" s="4" t="str">
        <f ca="1">IFERROR(RANK(order!E309,order!E$3:E$554,0),"")</f>
        <v/>
      </c>
      <c r="F309" s="4" t="str">
        <f ca="1">IFERROR(RANK(order!F309,order!F$3:F$554,0),"")</f>
        <v/>
      </c>
      <c r="G309" s="10" t="str">
        <f ca="1">IFERROR(RANK(order!G309,order!G$3:G$554,0),"")</f>
        <v/>
      </c>
      <c r="H309" s="10" t="str">
        <f ca="1">IFERROR(RANK(order!H309,order!H$3:H$554,0),"")</f>
        <v/>
      </c>
      <c r="I309" s="10" t="str">
        <f ca="1">IFERROR(RANK(order!I309,order!I$3:I$554,0),"")</f>
        <v/>
      </c>
      <c r="J309" s="4" t="str">
        <f ca="1">IFERROR(RANK(order!J309,order!J$3:J$554,0),"")</f>
        <v/>
      </c>
      <c r="K309" s="4" t="str">
        <f ca="1">IFERROR(RANK(order!K309,order!K$3:K$554,0),"")</f>
        <v/>
      </c>
      <c r="L309" s="4" t="str">
        <f ca="1">IFERROR(RANK(order!L309,order!L$3:L$554,0),"")</f>
        <v/>
      </c>
      <c r="M309" s="10" t="str">
        <f ca="1">IFERROR(RANK(order!M309,order!M$3:M$554,0),"")</f>
        <v/>
      </c>
      <c r="N309" s="10" t="str">
        <f ca="1">IFERROR(RANK(order!N309,order!N$3:N$554,0),"")</f>
        <v/>
      </c>
      <c r="O309" s="10" t="str">
        <f ca="1">IFERROR(RANK(order!O309,order!O$3:O$554,0),"")</f>
        <v/>
      </c>
      <c r="P309" s="4" t="str">
        <f ca="1">IFERROR(RANK(order!P309,order!P$3:P$554,0),"")</f>
        <v/>
      </c>
      <c r="Q309" s="4" t="str">
        <f ca="1">IFERROR(RANK(order!Q309,order!Q$3:Q$554,0),"")</f>
        <v/>
      </c>
      <c r="R309" s="4" t="str">
        <f ca="1">IFERROR(RANK(order!R309,order!R$3:R$554,0),"")</f>
        <v/>
      </c>
      <c r="S309" s="10" t="str">
        <f ca="1">IFERROR(RANK(order!S309,order!S$3:S$554,0),"")</f>
        <v/>
      </c>
      <c r="T309" s="10" t="str">
        <f ca="1">IFERROR(RANK(order!T309,order!T$3:T$554,0),"")</f>
        <v/>
      </c>
      <c r="U309" s="10" t="str">
        <f ca="1">IFERROR(RANK(order!U309,order!U$3:U$554,0),"")</f>
        <v/>
      </c>
      <c r="V309" s="4" t="str">
        <f ca="1">IFERROR(RANK(order!V309,order!V$3:V$554,0),"")</f>
        <v/>
      </c>
      <c r="W309" s="4" t="str">
        <f ca="1">IFERROR(RANK(order!W309,order!W$3:W$554,0),"")</f>
        <v/>
      </c>
      <c r="X309" s="4" t="str">
        <f ca="1">IFERROR(RANK(order!X309,order!X$3:X$554,0),"")</f>
        <v/>
      </c>
      <c r="Y309" s="10" t="str">
        <f ca="1">IFERROR(RANK(order!Y309,order!Y$3:Y$554,0),"")</f>
        <v/>
      </c>
      <c r="Z309" s="10" t="str">
        <f ca="1">IFERROR(RANK(order!Z309,order!Z$3:Z$554,0),"")</f>
        <v/>
      </c>
      <c r="AA309" s="10" t="str">
        <f ca="1">IFERROR(RANK(order!AA309,order!AA$3:AA$554,0),"")</f>
        <v/>
      </c>
      <c r="AB309" s="4" t="str">
        <f ca="1">IFERROR(RANK(order!AB309,order!AB$3:AB$554,0),"")</f>
        <v/>
      </c>
      <c r="AC309" s="4" t="str">
        <f ca="1">IFERROR(RANK(order!AC309,order!AC$3:AC$554,0),"")</f>
        <v/>
      </c>
      <c r="AD309" s="4" t="str">
        <f ca="1">IFERROR(RANK(order!AD309,order!AD$3:AD$554,0),"")</f>
        <v/>
      </c>
      <c r="AE309" s="10" t="str">
        <f ca="1">IFERROR(RANK(order!AE309,order!AE$3:AE$554,0),"")</f>
        <v/>
      </c>
      <c r="AF309" s="10" t="str">
        <f ca="1">IFERROR(RANK(order!AF309,order!AF$3:AF$554,0),"")</f>
        <v/>
      </c>
      <c r="AG309" s="10" t="str">
        <f ca="1">IFERROR(RANK(order!AG309,order!AG$3:AG$554,0),"")</f>
        <v/>
      </c>
      <c r="AH309" s="4" t="str">
        <f ca="1">IFERROR(RANK(order!AH309,order!AH$3:AH$554,0),"")</f>
        <v/>
      </c>
      <c r="AI309" s="4" t="str">
        <f ca="1">IFERROR(RANK(order!AI309,order!AI$3:AI$554,0),"")</f>
        <v/>
      </c>
      <c r="AJ309" s="4" t="str">
        <f ca="1">IFERROR(RANK(order!AJ309,order!AJ$3:AJ$554,0),"")</f>
        <v/>
      </c>
      <c r="AK309" s="10" t="str">
        <f ca="1">IFERROR(RANK(order!AK309,order!AK$3:AK$554,0),"")</f>
        <v/>
      </c>
      <c r="AL309" s="10" t="str">
        <f ca="1">IFERROR(RANK(order!AL309,order!AL$3:AL$554,0),"")</f>
        <v/>
      </c>
      <c r="AM309" s="10" t="str">
        <f ca="1">IFERROR(RANK(order!AM309,order!AM$3:AM$554,0),"")</f>
        <v/>
      </c>
      <c r="AN309" s="4" t="str">
        <f ca="1">IFERROR(RANK(order!AN309,order!AN$3:AN$554,0),"")</f>
        <v/>
      </c>
      <c r="AO309" s="4" t="str">
        <f ca="1">IFERROR(RANK(order!AO309,order!AO$3:AO$554,0),"")</f>
        <v/>
      </c>
      <c r="AP309" s="4" t="str">
        <f ca="1">IFERROR(RANK(order!AP309,order!AP$3:AP$554,0),"")</f>
        <v/>
      </c>
      <c r="AQ309" s="10" t="str">
        <f ca="1">IFERROR(RANK(order!AQ309,order!AQ$3:AQ$554,0),"")</f>
        <v/>
      </c>
      <c r="AR309" s="10" t="str">
        <f ca="1">IFERROR(RANK(order!AR309,order!AR$3:AR$554,0),"")</f>
        <v/>
      </c>
      <c r="AS309" s="10" t="str">
        <f ca="1">IFERROR(RANK(order!AS309,order!AS$3:AS$554,0),"")</f>
        <v/>
      </c>
      <c r="AT309" s="4" t="str">
        <f ca="1">IFERROR(RANK(order!AT309,order!AT$3:AT$554,0),"")</f>
        <v/>
      </c>
      <c r="AU309" s="4" t="str">
        <f ca="1">IFERROR(RANK(order!AU309,order!AU$3:AU$554,0),"")</f>
        <v/>
      </c>
      <c r="AV309" s="4" t="str">
        <f ca="1">IFERROR(RANK(order!AV309,order!AV$3:AV$554,0),"")</f>
        <v/>
      </c>
      <c r="AW309" s="10" t="str">
        <f ca="1">IFERROR(RANK(order!AW309,order!AW$3:AW$554,0),"")</f>
        <v/>
      </c>
      <c r="AX309" s="10" t="str">
        <f ca="1">IFERROR(RANK(order!AX309,order!AX$3:AX$554,0),"")</f>
        <v/>
      </c>
      <c r="AY309" s="10" t="str">
        <f ca="1">IFERROR(RANK(order!AY309,order!AY$3:AY$554,0),"")</f>
        <v/>
      </c>
      <c r="AZ309" s="4" t="str">
        <f ca="1">IFERROR(RANK(order!AZ309,order!AZ$3:AZ$554,0),"")</f>
        <v/>
      </c>
      <c r="BA309" s="4" t="str">
        <f ca="1">IFERROR(RANK(order!BA309,order!BA$3:BA$554,0),"")</f>
        <v/>
      </c>
      <c r="BB309" s="4" t="str">
        <f ca="1">IFERROR(RANK(order!BB309,order!BB$3:BB$554,0),"")</f>
        <v/>
      </c>
      <c r="BC309" s="10" t="str">
        <f ca="1">IFERROR(RANK(order!BC309,order!BC$3:BC$554,0),"")</f>
        <v/>
      </c>
      <c r="BD309" s="10" t="str">
        <f ca="1">IFERROR(RANK(order!BD309,order!BD$3:BD$554,0),"")</f>
        <v/>
      </c>
      <c r="BE309" s="10" t="str">
        <f ca="1">IFERROR(RANK(order!BE309,order!BE$3:BE$554,0),"")</f>
        <v/>
      </c>
      <c r="BF309" s="4" t="str">
        <f ca="1">IFERROR(RANK(order!BF309,order!BF$3:BF$554,0),"")</f>
        <v/>
      </c>
      <c r="BG309" s="4" t="str">
        <f ca="1">IFERROR(RANK(order!BG309,order!BG$3:BG$554,0),"")</f>
        <v/>
      </c>
      <c r="BH309" s="4" t="str">
        <f ca="1">IFERROR(RANK(order!BH309,order!BH$3:BH$554,0),"")</f>
        <v/>
      </c>
      <c r="BI309" s="10" t="str">
        <f ca="1">IFERROR(RANK(order!BI309,order!BI$3:BI$554,0),"")</f>
        <v/>
      </c>
      <c r="BJ309" s="10" t="str">
        <f ca="1">IFERROR(RANK(order!BJ309,order!BJ$3:BJ$554,0),"")</f>
        <v/>
      </c>
      <c r="BK309" s="10" t="str">
        <f ca="1">IFERROR(RANK(order!BK309,order!BK$3:BK$554,0),"")</f>
        <v/>
      </c>
      <c r="BL309" s="4" t="str">
        <f ca="1">IFERROR(RANK(order!BL309,order!BL$3:BL$554,0),"")</f>
        <v/>
      </c>
      <c r="BM309" s="4" t="str">
        <f ca="1">IFERROR(RANK(order!BM309,order!BM$3:BM$554,0),"")</f>
        <v/>
      </c>
      <c r="BN309" s="4" t="str">
        <f ca="1">IFERROR(RANK(order!BN309,order!BN$3:BN$554,0),"")</f>
        <v/>
      </c>
      <c r="BO309" s="10" t="str">
        <f ca="1">IFERROR(RANK(order!BO309,order!BO$3:BO$554,0),"")</f>
        <v/>
      </c>
      <c r="BP309" s="10" t="str">
        <f ca="1">IFERROR(RANK(order!BP309,order!BP$3:BP$554,0),"")</f>
        <v/>
      </c>
      <c r="BQ309" s="10" t="str">
        <f ca="1">IFERROR(RANK(order!BQ309,order!BQ$3:BQ$554,0),"")</f>
        <v/>
      </c>
      <c r="BR309" s="4" t="str">
        <f ca="1">IFERROR(RANK(order!BR309,order!BR$3:BR$554,0),"")</f>
        <v/>
      </c>
      <c r="BS309" s="4" t="str">
        <f ca="1">IFERROR(RANK(order!BS309,order!BS$3:BS$554,0),"")</f>
        <v/>
      </c>
      <c r="BT309" s="4" t="str">
        <f ca="1">IFERROR(RANK(order!BT309,order!BT$3:BT$554,0),"")</f>
        <v/>
      </c>
      <c r="BU309" s="95">
        <f t="shared" si="391"/>
        <v>307</v>
      </c>
      <c r="BV309" s="35" t="str">
        <f t="shared" si="392"/>
        <v>E1</v>
      </c>
      <c r="BW309" s="55">
        <f t="shared" ca="1" si="315"/>
        <v>0</v>
      </c>
      <c r="BX309" s="56" t="str">
        <f t="shared" ca="1" si="316"/>
        <v/>
      </c>
      <c r="BY309" s="56" t="str">
        <f t="shared" ca="1" si="317"/>
        <v/>
      </c>
      <c r="BZ309" s="57" t="str">
        <f t="shared" ca="1" si="318"/>
        <v/>
      </c>
      <c r="CA309" s="57" t="str">
        <f t="shared" ca="1" si="319"/>
        <v/>
      </c>
      <c r="CB309" s="58" t="str">
        <f t="shared" ca="1" si="320"/>
        <v/>
      </c>
      <c r="CC309" s="57" t="str">
        <f t="shared" ca="1" si="321"/>
        <v/>
      </c>
      <c r="CD309" s="57" t="str">
        <f t="shared" ca="1" si="322"/>
        <v/>
      </c>
      <c r="CE309" s="58" t="str">
        <f t="shared" ca="1" si="323"/>
        <v/>
      </c>
      <c r="CF309" s="59" t="str">
        <f t="shared" ca="1" si="324"/>
        <v/>
      </c>
      <c r="CG309" s="57" t="str">
        <f t="shared" ca="1" si="325"/>
        <v/>
      </c>
      <c r="CH309" s="57" t="str">
        <f t="shared" ca="1" si="326"/>
        <v/>
      </c>
      <c r="CI309" s="57" t="str">
        <f t="shared" ca="1" si="327"/>
        <v/>
      </c>
      <c r="CJ309" s="57" t="str">
        <f t="shared" ca="1" si="328"/>
        <v/>
      </c>
      <c r="CK309" s="57" t="str">
        <f t="shared" ca="1" si="329"/>
        <v/>
      </c>
      <c r="CL309" s="57" t="str">
        <f t="shared" ca="1" si="330"/>
        <v/>
      </c>
      <c r="CM309" s="57" t="str">
        <f t="shared" ca="1" si="331"/>
        <v/>
      </c>
      <c r="CN309" s="57" t="str">
        <f t="shared" ca="1" si="332"/>
        <v/>
      </c>
      <c r="CO309" s="57" t="str">
        <f t="shared" ca="1" si="333"/>
        <v/>
      </c>
      <c r="CP309" s="57" t="str">
        <f t="shared" ca="1" si="334"/>
        <v/>
      </c>
      <c r="CQ309" s="57" t="str">
        <f t="shared" ca="1" si="335"/>
        <v/>
      </c>
      <c r="CR309" s="57" t="str">
        <f t="shared" ca="1" si="336"/>
        <v/>
      </c>
      <c r="CS309" s="60" t="str">
        <f t="shared" ca="1" si="337"/>
        <v/>
      </c>
      <c r="CT309" s="60" t="str">
        <f t="shared" ca="1" si="338"/>
        <v/>
      </c>
      <c r="CU309" s="60" t="str">
        <f t="shared" ca="1" si="339"/>
        <v/>
      </c>
      <c r="CV309" s="60" t="str">
        <f t="shared" ca="1" si="340"/>
        <v/>
      </c>
      <c r="CW309" s="60" t="str">
        <f t="shared" ca="1" si="341"/>
        <v/>
      </c>
      <c r="CX309" s="60" t="str">
        <f t="shared" ca="1" si="342"/>
        <v/>
      </c>
      <c r="CY309" s="60" t="str">
        <f t="shared" ca="1" si="343"/>
        <v/>
      </c>
      <c r="CZ309" s="60" t="str">
        <f t="shared" ca="1" si="344"/>
        <v/>
      </c>
      <c r="DA309" s="65" t="str">
        <f t="shared" ca="1" si="345"/>
        <v/>
      </c>
      <c r="DB309" s="65" t="str">
        <f t="shared" ca="1" si="346"/>
        <v/>
      </c>
      <c r="DC309" s="65" t="str">
        <f t="shared" ca="1" si="347"/>
        <v/>
      </c>
      <c r="DD309" s="65" t="str">
        <f t="shared" ca="1" si="348"/>
        <v/>
      </c>
      <c r="DE309" s="65" t="str">
        <f t="shared" ca="1" si="349"/>
        <v/>
      </c>
      <c r="DF309" s="66" t="str">
        <f t="shared" ca="1" si="350"/>
        <v/>
      </c>
      <c r="DG309" s="66" t="str">
        <f t="shared" ca="1" si="351"/>
        <v/>
      </c>
      <c r="DH309" s="66" t="str">
        <f t="shared" ca="1" si="352"/>
        <v/>
      </c>
      <c r="DI309" s="66" t="str">
        <f t="shared" ca="1" si="353"/>
        <v/>
      </c>
      <c r="DJ309" s="66" t="str">
        <f t="shared" ca="1" si="354"/>
        <v/>
      </c>
      <c r="DK309" s="65" t="str">
        <f t="shared" ca="1" si="355"/>
        <v/>
      </c>
      <c r="DL309" s="65" t="str">
        <f t="shared" ca="1" si="356"/>
        <v/>
      </c>
      <c r="DM309" s="65" t="str">
        <f t="shared" ca="1" si="357"/>
        <v/>
      </c>
      <c r="DN309" s="65" t="str">
        <f t="shared" ca="1" si="358"/>
        <v/>
      </c>
      <c r="DO309" s="65" t="str">
        <f t="shared" ca="1" si="359"/>
        <v/>
      </c>
      <c r="DP309" s="65" t="str">
        <f t="shared" ca="1" si="360"/>
        <v/>
      </c>
      <c r="DQ309" s="65" t="str">
        <f t="shared" ca="1" si="361"/>
        <v/>
      </c>
      <c r="DR309" s="69" t="str">
        <f t="shared" ca="1" si="362"/>
        <v/>
      </c>
      <c r="DS309" s="69" t="str">
        <f t="shared" ca="1" si="363"/>
        <v/>
      </c>
      <c r="DT309" s="69" t="str">
        <f t="shared" ca="1" si="364"/>
        <v/>
      </c>
      <c r="DU309" s="69" t="str">
        <f t="shared" ca="1" si="365"/>
        <v/>
      </c>
      <c r="DV309" s="69" t="str">
        <f t="shared" ca="1" si="366"/>
        <v/>
      </c>
      <c r="DW309" s="69" t="str">
        <f t="shared" ca="1" si="367"/>
        <v/>
      </c>
      <c r="DX309" s="69" t="str">
        <f t="shared" ca="1" si="368"/>
        <v/>
      </c>
      <c r="DY309" s="69" t="str">
        <f t="shared" ca="1" si="369"/>
        <v/>
      </c>
      <c r="DZ309" s="72" t="str">
        <f t="shared" ca="1" si="370"/>
        <v/>
      </c>
      <c r="EA309" s="72" t="str">
        <f t="shared" ca="1" si="371"/>
        <v/>
      </c>
      <c r="EB309" s="72" t="str">
        <f t="shared" ca="1" si="372"/>
        <v/>
      </c>
      <c r="EC309" s="65" t="str">
        <f t="shared" ca="1" si="373"/>
        <v/>
      </c>
      <c r="ED309" s="65" t="str">
        <f t="shared" ca="1" si="374"/>
        <v/>
      </c>
      <c r="EE309" s="65" t="str">
        <f t="shared" ca="1" si="375"/>
        <v/>
      </c>
      <c r="EF309" s="65" t="str">
        <f t="shared" ca="1" si="376"/>
        <v/>
      </c>
      <c r="EG309" s="65" t="str">
        <f t="shared" ca="1" si="377"/>
        <v/>
      </c>
      <c r="EH309" s="65" t="str">
        <f t="shared" ca="1" si="378"/>
        <v/>
      </c>
      <c r="EI309" s="429" t="str">
        <f t="shared" ca="1" si="379"/>
        <v>No</v>
      </c>
      <c r="EJ309" s="428" t="str">
        <f t="shared" ca="1" si="380"/>
        <v/>
      </c>
      <c r="EK309" s="428" t="str">
        <f t="shared" ca="1" si="381"/>
        <v/>
      </c>
      <c r="EL309" s="65" t="str">
        <f t="shared" ca="1" si="382"/>
        <v/>
      </c>
      <c r="EM309" s="65" t="str">
        <f t="shared" ca="1" si="383"/>
        <v/>
      </c>
      <c r="EN309" s="65" t="str">
        <f t="shared" ca="1" si="384"/>
        <v/>
      </c>
      <c r="EO309" s="433" t="str">
        <f t="shared" ca="1" si="385"/>
        <v/>
      </c>
      <c r="EP309" s="433" t="str">
        <f t="shared" ca="1" si="386"/>
        <v/>
      </c>
      <c r="EQ309" s="433" t="str">
        <f t="shared" ca="1" si="387"/>
        <v/>
      </c>
      <c r="ER309" s="433" t="str">
        <f t="shared" ca="1" si="388"/>
        <v/>
      </c>
      <c r="ES309" s="433" t="str">
        <f t="shared" ca="1" si="389"/>
        <v/>
      </c>
      <c r="ET309" s="433" t="str">
        <f t="shared" ca="1" si="390"/>
        <v/>
      </c>
      <c r="EU309" s="433" t="str">
        <f ca="1">IF(OR(CO309="",CQ309=""),"",Discipline!$P$3*CO309+Discipline!$X$3*CQ309)</f>
        <v/>
      </c>
      <c r="EV309" s="433" t="str">
        <f ca="1">IF(OR(CP309="",CR309=""),"",Discipline!$P$3*CP309+Discipline!$X$3*CR309)</f>
        <v/>
      </c>
    </row>
    <row r="310" spans="1:152" x14ac:dyDescent="0.25">
      <c r="A310" s="10" t="str">
        <f ca="1">IFERROR(RANK(order!A310,order!A$3:A$554,0),"")</f>
        <v/>
      </c>
      <c r="B310" s="10" t="str">
        <f ca="1">IFERROR(RANK(order!B310,order!B$3:B$554,0),"")</f>
        <v/>
      </c>
      <c r="C310" s="10" t="str">
        <f ca="1">IFERROR(RANK(order!C310,order!C$3:C$554,0),"")</f>
        <v/>
      </c>
      <c r="D310" s="4" t="str">
        <f ca="1">IFERROR(RANK(order!D310,order!D$3:D$554,0),"")</f>
        <v/>
      </c>
      <c r="E310" s="4" t="str">
        <f ca="1">IFERROR(RANK(order!E310,order!E$3:E$554,0),"")</f>
        <v/>
      </c>
      <c r="F310" s="4" t="str">
        <f ca="1">IFERROR(RANK(order!F310,order!F$3:F$554,0),"")</f>
        <v/>
      </c>
      <c r="G310" s="10" t="str">
        <f ca="1">IFERROR(RANK(order!G310,order!G$3:G$554,0),"")</f>
        <v/>
      </c>
      <c r="H310" s="10" t="str">
        <f ca="1">IFERROR(RANK(order!H310,order!H$3:H$554,0),"")</f>
        <v/>
      </c>
      <c r="I310" s="10" t="str">
        <f ca="1">IFERROR(RANK(order!I310,order!I$3:I$554,0),"")</f>
        <v/>
      </c>
      <c r="J310" s="4" t="str">
        <f ca="1">IFERROR(RANK(order!J310,order!J$3:J$554,0),"")</f>
        <v/>
      </c>
      <c r="K310" s="4" t="str">
        <f ca="1">IFERROR(RANK(order!K310,order!K$3:K$554,0),"")</f>
        <v/>
      </c>
      <c r="L310" s="4" t="str">
        <f ca="1">IFERROR(RANK(order!L310,order!L$3:L$554,0),"")</f>
        <v/>
      </c>
      <c r="M310" s="10" t="str">
        <f ca="1">IFERROR(RANK(order!M310,order!M$3:M$554,0),"")</f>
        <v/>
      </c>
      <c r="N310" s="10" t="str">
        <f ca="1">IFERROR(RANK(order!N310,order!N$3:N$554,0),"")</f>
        <v/>
      </c>
      <c r="O310" s="10" t="str">
        <f ca="1">IFERROR(RANK(order!O310,order!O$3:O$554,0),"")</f>
        <v/>
      </c>
      <c r="P310" s="4" t="str">
        <f ca="1">IFERROR(RANK(order!P310,order!P$3:P$554,0),"")</f>
        <v/>
      </c>
      <c r="Q310" s="4" t="str">
        <f ca="1">IFERROR(RANK(order!Q310,order!Q$3:Q$554,0),"")</f>
        <v/>
      </c>
      <c r="R310" s="4" t="str">
        <f ca="1">IFERROR(RANK(order!R310,order!R$3:R$554,0),"")</f>
        <v/>
      </c>
      <c r="S310" s="10" t="str">
        <f ca="1">IFERROR(RANK(order!S310,order!S$3:S$554,0),"")</f>
        <v/>
      </c>
      <c r="T310" s="10" t="str">
        <f ca="1">IFERROR(RANK(order!T310,order!T$3:T$554,0),"")</f>
        <v/>
      </c>
      <c r="U310" s="10" t="str">
        <f ca="1">IFERROR(RANK(order!U310,order!U$3:U$554,0),"")</f>
        <v/>
      </c>
      <c r="V310" s="4" t="str">
        <f ca="1">IFERROR(RANK(order!V310,order!V$3:V$554,0),"")</f>
        <v/>
      </c>
      <c r="W310" s="4" t="str">
        <f ca="1">IFERROR(RANK(order!W310,order!W$3:W$554,0),"")</f>
        <v/>
      </c>
      <c r="X310" s="4" t="str">
        <f ca="1">IFERROR(RANK(order!X310,order!X$3:X$554,0),"")</f>
        <v/>
      </c>
      <c r="Y310" s="10" t="str">
        <f ca="1">IFERROR(RANK(order!Y310,order!Y$3:Y$554,0),"")</f>
        <v/>
      </c>
      <c r="Z310" s="10" t="str">
        <f ca="1">IFERROR(RANK(order!Z310,order!Z$3:Z$554,0),"")</f>
        <v/>
      </c>
      <c r="AA310" s="10" t="str">
        <f ca="1">IFERROR(RANK(order!AA310,order!AA$3:AA$554,0),"")</f>
        <v/>
      </c>
      <c r="AB310" s="4" t="str">
        <f ca="1">IFERROR(RANK(order!AB310,order!AB$3:AB$554,0),"")</f>
        <v/>
      </c>
      <c r="AC310" s="4" t="str">
        <f ca="1">IFERROR(RANK(order!AC310,order!AC$3:AC$554,0),"")</f>
        <v/>
      </c>
      <c r="AD310" s="4" t="str">
        <f ca="1">IFERROR(RANK(order!AD310,order!AD$3:AD$554,0),"")</f>
        <v/>
      </c>
      <c r="AE310" s="10" t="str">
        <f ca="1">IFERROR(RANK(order!AE310,order!AE$3:AE$554,0),"")</f>
        <v/>
      </c>
      <c r="AF310" s="10" t="str">
        <f ca="1">IFERROR(RANK(order!AF310,order!AF$3:AF$554,0),"")</f>
        <v/>
      </c>
      <c r="AG310" s="10" t="str">
        <f ca="1">IFERROR(RANK(order!AG310,order!AG$3:AG$554,0),"")</f>
        <v/>
      </c>
      <c r="AH310" s="4" t="str">
        <f ca="1">IFERROR(RANK(order!AH310,order!AH$3:AH$554,0),"")</f>
        <v/>
      </c>
      <c r="AI310" s="4" t="str">
        <f ca="1">IFERROR(RANK(order!AI310,order!AI$3:AI$554,0),"")</f>
        <v/>
      </c>
      <c r="AJ310" s="4" t="str">
        <f ca="1">IFERROR(RANK(order!AJ310,order!AJ$3:AJ$554,0),"")</f>
        <v/>
      </c>
      <c r="AK310" s="10" t="str">
        <f ca="1">IFERROR(RANK(order!AK310,order!AK$3:AK$554,0),"")</f>
        <v/>
      </c>
      <c r="AL310" s="10" t="str">
        <f ca="1">IFERROR(RANK(order!AL310,order!AL$3:AL$554,0),"")</f>
        <v/>
      </c>
      <c r="AM310" s="10" t="str">
        <f ca="1">IFERROR(RANK(order!AM310,order!AM$3:AM$554,0),"")</f>
        <v/>
      </c>
      <c r="AN310" s="4" t="str">
        <f ca="1">IFERROR(RANK(order!AN310,order!AN$3:AN$554,0),"")</f>
        <v/>
      </c>
      <c r="AO310" s="4" t="str">
        <f ca="1">IFERROR(RANK(order!AO310,order!AO$3:AO$554,0),"")</f>
        <v/>
      </c>
      <c r="AP310" s="4" t="str">
        <f ca="1">IFERROR(RANK(order!AP310,order!AP$3:AP$554,0),"")</f>
        <v/>
      </c>
      <c r="AQ310" s="10" t="str">
        <f ca="1">IFERROR(RANK(order!AQ310,order!AQ$3:AQ$554,0),"")</f>
        <v/>
      </c>
      <c r="AR310" s="10" t="str">
        <f ca="1">IFERROR(RANK(order!AR310,order!AR$3:AR$554,0),"")</f>
        <v/>
      </c>
      <c r="AS310" s="10" t="str">
        <f ca="1">IFERROR(RANK(order!AS310,order!AS$3:AS$554,0),"")</f>
        <v/>
      </c>
      <c r="AT310" s="4" t="str">
        <f ca="1">IFERROR(RANK(order!AT310,order!AT$3:AT$554,0),"")</f>
        <v/>
      </c>
      <c r="AU310" s="4" t="str">
        <f ca="1">IFERROR(RANK(order!AU310,order!AU$3:AU$554,0),"")</f>
        <v/>
      </c>
      <c r="AV310" s="4" t="str">
        <f ca="1">IFERROR(RANK(order!AV310,order!AV$3:AV$554,0),"")</f>
        <v/>
      </c>
      <c r="AW310" s="10" t="str">
        <f ca="1">IFERROR(RANK(order!AW310,order!AW$3:AW$554,0),"")</f>
        <v/>
      </c>
      <c r="AX310" s="10" t="str">
        <f ca="1">IFERROR(RANK(order!AX310,order!AX$3:AX$554,0),"")</f>
        <v/>
      </c>
      <c r="AY310" s="10" t="str">
        <f ca="1">IFERROR(RANK(order!AY310,order!AY$3:AY$554,0),"")</f>
        <v/>
      </c>
      <c r="AZ310" s="4" t="str">
        <f ca="1">IFERROR(RANK(order!AZ310,order!AZ$3:AZ$554,0),"")</f>
        <v/>
      </c>
      <c r="BA310" s="4" t="str">
        <f ca="1">IFERROR(RANK(order!BA310,order!BA$3:BA$554,0),"")</f>
        <v/>
      </c>
      <c r="BB310" s="4" t="str">
        <f ca="1">IFERROR(RANK(order!BB310,order!BB$3:BB$554,0),"")</f>
        <v/>
      </c>
      <c r="BC310" s="10" t="str">
        <f ca="1">IFERROR(RANK(order!BC310,order!BC$3:BC$554,0),"")</f>
        <v/>
      </c>
      <c r="BD310" s="10" t="str">
        <f ca="1">IFERROR(RANK(order!BD310,order!BD$3:BD$554,0),"")</f>
        <v/>
      </c>
      <c r="BE310" s="10" t="str">
        <f ca="1">IFERROR(RANK(order!BE310,order!BE$3:BE$554,0),"")</f>
        <v/>
      </c>
      <c r="BF310" s="4" t="str">
        <f ca="1">IFERROR(RANK(order!BF310,order!BF$3:BF$554,0),"")</f>
        <v/>
      </c>
      <c r="BG310" s="4" t="str">
        <f ca="1">IFERROR(RANK(order!BG310,order!BG$3:BG$554,0),"")</f>
        <v/>
      </c>
      <c r="BH310" s="4" t="str">
        <f ca="1">IFERROR(RANK(order!BH310,order!BH$3:BH$554,0),"")</f>
        <v/>
      </c>
      <c r="BI310" s="10" t="str">
        <f ca="1">IFERROR(RANK(order!BI310,order!BI$3:BI$554,0),"")</f>
        <v/>
      </c>
      <c r="BJ310" s="10" t="str">
        <f ca="1">IFERROR(RANK(order!BJ310,order!BJ$3:BJ$554,0),"")</f>
        <v/>
      </c>
      <c r="BK310" s="10" t="str">
        <f ca="1">IFERROR(RANK(order!BK310,order!BK$3:BK$554,0),"")</f>
        <v/>
      </c>
      <c r="BL310" s="4" t="str">
        <f ca="1">IFERROR(RANK(order!BL310,order!BL$3:BL$554,0),"")</f>
        <v/>
      </c>
      <c r="BM310" s="4" t="str">
        <f ca="1">IFERROR(RANK(order!BM310,order!BM$3:BM$554,0),"")</f>
        <v/>
      </c>
      <c r="BN310" s="4" t="str">
        <f ca="1">IFERROR(RANK(order!BN310,order!BN$3:BN$554,0),"")</f>
        <v/>
      </c>
      <c r="BO310" s="10" t="str">
        <f ca="1">IFERROR(RANK(order!BO310,order!BO$3:BO$554,0),"")</f>
        <v/>
      </c>
      <c r="BP310" s="10" t="str">
        <f ca="1">IFERROR(RANK(order!BP310,order!BP$3:BP$554,0),"")</f>
        <v/>
      </c>
      <c r="BQ310" s="10" t="str">
        <f ca="1">IFERROR(RANK(order!BQ310,order!BQ$3:BQ$554,0),"")</f>
        <v/>
      </c>
      <c r="BR310" s="4" t="str">
        <f ca="1">IFERROR(RANK(order!BR310,order!BR$3:BR$554,0),"")</f>
        <v/>
      </c>
      <c r="BS310" s="4" t="str">
        <f ca="1">IFERROR(RANK(order!BS310,order!BS$3:BS$554,0),"")</f>
        <v/>
      </c>
      <c r="BT310" s="4" t="str">
        <f ca="1">IFERROR(RANK(order!BT310,order!BT$3:BT$554,0),"")</f>
        <v/>
      </c>
      <c r="BU310" s="95">
        <f t="shared" si="391"/>
        <v>308</v>
      </c>
      <c r="BV310" s="35" t="str">
        <f t="shared" si="392"/>
        <v>E1</v>
      </c>
      <c r="BW310" s="55">
        <f t="shared" ca="1" si="315"/>
        <v>0</v>
      </c>
      <c r="BX310" s="56" t="str">
        <f t="shared" ca="1" si="316"/>
        <v/>
      </c>
      <c r="BY310" s="56" t="str">
        <f t="shared" ca="1" si="317"/>
        <v/>
      </c>
      <c r="BZ310" s="57" t="str">
        <f t="shared" ca="1" si="318"/>
        <v/>
      </c>
      <c r="CA310" s="57" t="str">
        <f t="shared" ca="1" si="319"/>
        <v/>
      </c>
      <c r="CB310" s="58" t="str">
        <f t="shared" ca="1" si="320"/>
        <v/>
      </c>
      <c r="CC310" s="57" t="str">
        <f t="shared" ca="1" si="321"/>
        <v/>
      </c>
      <c r="CD310" s="57" t="str">
        <f t="shared" ca="1" si="322"/>
        <v/>
      </c>
      <c r="CE310" s="58" t="str">
        <f t="shared" ca="1" si="323"/>
        <v/>
      </c>
      <c r="CF310" s="59" t="str">
        <f t="shared" ca="1" si="324"/>
        <v/>
      </c>
      <c r="CG310" s="57" t="str">
        <f t="shared" ca="1" si="325"/>
        <v/>
      </c>
      <c r="CH310" s="57" t="str">
        <f t="shared" ca="1" si="326"/>
        <v/>
      </c>
      <c r="CI310" s="57" t="str">
        <f t="shared" ca="1" si="327"/>
        <v/>
      </c>
      <c r="CJ310" s="57" t="str">
        <f t="shared" ca="1" si="328"/>
        <v/>
      </c>
      <c r="CK310" s="57" t="str">
        <f t="shared" ca="1" si="329"/>
        <v/>
      </c>
      <c r="CL310" s="57" t="str">
        <f t="shared" ca="1" si="330"/>
        <v/>
      </c>
      <c r="CM310" s="57" t="str">
        <f t="shared" ca="1" si="331"/>
        <v/>
      </c>
      <c r="CN310" s="57" t="str">
        <f t="shared" ca="1" si="332"/>
        <v/>
      </c>
      <c r="CO310" s="57" t="str">
        <f t="shared" ca="1" si="333"/>
        <v/>
      </c>
      <c r="CP310" s="57" t="str">
        <f t="shared" ca="1" si="334"/>
        <v/>
      </c>
      <c r="CQ310" s="57" t="str">
        <f t="shared" ca="1" si="335"/>
        <v/>
      </c>
      <c r="CR310" s="57" t="str">
        <f t="shared" ca="1" si="336"/>
        <v/>
      </c>
      <c r="CS310" s="60" t="str">
        <f t="shared" ca="1" si="337"/>
        <v/>
      </c>
      <c r="CT310" s="60" t="str">
        <f t="shared" ca="1" si="338"/>
        <v/>
      </c>
      <c r="CU310" s="60" t="str">
        <f t="shared" ca="1" si="339"/>
        <v/>
      </c>
      <c r="CV310" s="60" t="str">
        <f t="shared" ca="1" si="340"/>
        <v/>
      </c>
      <c r="CW310" s="60" t="str">
        <f t="shared" ca="1" si="341"/>
        <v/>
      </c>
      <c r="CX310" s="60" t="str">
        <f t="shared" ca="1" si="342"/>
        <v/>
      </c>
      <c r="CY310" s="60" t="str">
        <f t="shared" ca="1" si="343"/>
        <v/>
      </c>
      <c r="CZ310" s="60" t="str">
        <f t="shared" ca="1" si="344"/>
        <v/>
      </c>
      <c r="DA310" s="65" t="str">
        <f t="shared" ca="1" si="345"/>
        <v/>
      </c>
      <c r="DB310" s="65" t="str">
        <f t="shared" ca="1" si="346"/>
        <v/>
      </c>
      <c r="DC310" s="65" t="str">
        <f t="shared" ca="1" si="347"/>
        <v/>
      </c>
      <c r="DD310" s="65" t="str">
        <f t="shared" ca="1" si="348"/>
        <v/>
      </c>
      <c r="DE310" s="65" t="str">
        <f t="shared" ca="1" si="349"/>
        <v/>
      </c>
      <c r="DF310" s="66" t="str">
        <f t="shared" ca="1" si="350"/>
        <v/>
      </c>
      <c r="DG310" s="66" t="str">
        <f t="shared" ca="1" si="351"/>
        <v/>
      </c>
      <c r="DH310" s="66" t="str">
        <f t="shared" ca="1" si="352"/>
        <v/>
      </c>
      <c r="DI310" s="66" t="str">
        <f t="shared" ca="1" si="353"/>
        <v/>
      </c>
      <c r="DJ310" s="66" t="str">
        <f t="shared" ca="1" si="354"/>
        <v/>
      </c>
      <c r="DK310" s="65" t="str">
        <f t="shared" ca="1" si="355"/>
        <v/>
      </c>
      <c r="DL310" s="65" t="str">
        <f t="shared" ca="1" si="356"/>
        <v/>
      </c>
      <c r="DM310" s="65" t="str">
        <f t="shared" ca="1" si="357"/>
        <v/>
      </c>
      <c r="DN310" s="65" t="str">
        <f t="shared" ca="1" si="358"/>
        <v/>
      </c>
      <c r="DO310" s="65" t="str">
        <f t="shared" ca="1" si="359"/>
        <v/>
      </c>
      <c r="DP310" s="65" t="str">
        <f t="shared" ca="1" si="360"/>
        <v/>
      </c>
      <c r="DQ310" s="65" t="str">
        <f t="shared" ca="1" si="361"/>
        <v/>
      </c>
      <c r="DR310" s="69" t="str">
        <f t="shared" ca="1" si="362"/>
        <v/>
      </c>
      <c r="DS310" s="69" t="str">
        <f t="shared" ca="1" si="363"/>
        <v/>
      </c>
      <c r="DT310" s="69" t="str">
        <f t="shared" ca="1" si="364"/>
        <v/>
      </c>
      <c r="DU310" s="69" t="str">
        <f t="shared" ca="1" si="365"/>
        <v/>
      </c>
      <c r="DV310" s="69" t="str">
        <f t="shared" ca="1" si="366"/>
        <v/>
      </c>
      <c r="DW310" s="69" t="str">
        <f t="shared" ca="1" si="367"/>
        <v/>
      </c>
      <c r="DX310" s="69" t="str">
        <f t="shared" ca="1" si="368"/>
        <v/>
      </c>
      <c r="DY310" s="69" t="str">
        <f t="shared" ca="1" si="369"/>
        <v/>
      </c>
      <c r="DZ310" s="72" t="str">
        <f t="shared" ca="1" si="370"/>
        <v/>
      </c>
      <c r="EA310" s="72" t="str">
        <f t="shared" ca="1" si="371"/>
        <v/>
      </c>
      <c r="EB310" s="72" t="str">
        <f t="shared" ca="1" si="372"/>
        <v/>
      </c>
      <c r="EC310" s="65" t="str">
        <f t="shared" ca="1" si="373"/>
        <v/>
      </c>
      <c r="ED310" s="65" t="str">
        <f t="shared" ca="1" si="374"/>
        <v/>
      </c>
      <c r="EE310" s="65" t="str">
        <f t="shared" ca="1" si="375"/>
        <v/>
      </c>
      <c r="EF310" s="65" t="str">
        <f t="shared" ca="1" si="376"/>
        <v/>
      </c>
      <c r="EG310" s="65" t="str">
        <f t="shared" ca="1" si="377"/>
        <v/>
      </c>
      <c r="EH310" s="65" t="str">
        <f t="shared" ca="1" si="378"/>
        <v/>
      </c>
      <c r="EI310" s="429" t="str">
        <f t="shared" ca="1" si="379"/>
        <v>No</v>
      </c>
      <c r="EJ310" s="428" t="str">
        <f t="shared" ca="1" si="380"/>
        <v/>
      </c>
      <c r="EK310" s="428" t="str">
        <f t="shared" ca="1" si="381"/>
        <v/>
      </c>
      <c r="EL310" s="65" t="str">
        <f t="shared" ca="1" si="382"/>
        <v/>
      </c>
      <c r="EM310" s="65" t="str">
        <f t="shared" ca="1" si="383"/>
        <v/>
      </c>
      <c r="EN310" s="65" t="str">
        <f t="shared" ca="1" si="384"/>
        <v/>
      </c>
      <c r="EO310" s="433" t="str">
        <f t="shared" ca="1" si="385"/>
        <v/>
      </c>
      <c r="EP310" s="433" t="str">
        <f t="shared" ca="1" si="386"/>
        <v/>
      </c>
      <c r="EQ310" s="433" t="str">
        <f t="shared" ca="1" si="387"/>
        <v/>
      </c>
      <c r="ER310" s="433" t="str">
        <f t="shared" ca="1" si="388"/>
        <v/>
      </c>
      <c r="ES310" s="433" t="str">
        <f t="shared" ca="1" si="389"/>
        <v/>
      </c>
      <c r="ET310" s="433" t="str">
        <f t="shared" ca="1" si="390"/>
        <v/>
      </c>
      <c r="EU310" s="433" t="str">
        <f ca="1">IF(OR(CO310="",CQ310=""),"",Discipline!$P$3*CO310+Discipline!$X$3*CQ310)</f>
        <v/>
      </c>
      <c r="EV310" s="433" t="str">
        <f ca="1">IF(OR(CP310="",CR310=""),"",Discipline!$P$3*CP310+Discipline!$X$3*CR310)</f>
        <v/>
      </c>
    </row>
    <row r="311" spans="1:152" x14ac:dyDescent="0.25">
      <c r="A311" s="10" t="str">
        <f ca="1">IFERROR(RANK(order!A311,order!A$3:A$554,0),"")</f>
        <v/>
      </c>
      <c r="B311" s="10" t="str">
        <f ca="1">IFERROR(RANK(order!B311,order!B$3:B$554,0),"")</f>
        <v/>
      </c>
      <c r="C311" s="10" t="str">
        <f ca="1">IFERROR(RANK(order!C311,order!C$3:C$554,0),"")</f>
        <v/>
      </c>
      <c r="D311" s="4" t="str">
        <f ca="1">IFERROR(RANK(order!D311,order!D$3:D$554,0),"")</f>
        <v/>
      </c>
      <c r="E311" s="4" t="str">
        <f ca="1">IFERROR(RANK(order!E311,order!E$3:E$554,0),"")</f>
        <v/>
      </c>
      <c r="F311" s="4" t="str">
        <f ca="1">IFERROR(RANK(order!F311,order!F$3:F$554,0),"")</f>
        <v/>
      </c>
      <c r="G311" s="10" t="str">
        <f ca="1">IFERROR(RANK(order!G311,order!G$3:G$554,0),"")</f>
        <v/>
      </c>
      <c r="H311" s="10" t="str">
        <f ca="1">IFERROR(RANK(order!H311,order!H$3:H$554,0),"")</f>
        <v/>
      </c>
      <c r="I311" s="10" t="str">
        <f ca="1">IFERROR(RANK(order!I311,order!I$3:I$554,0),"")</f>
        <v/>
      </c>
      <c r="J311" s="4" t="str">
        <f ca="1">IFERROR(RANK(order!J311,order!J$3:J$554,0),"")</f>
        <v/>
      </c>
      <c r="K311" s="4" t="str">
        <f ca="1">IFERROR(RANK(order!K311,order!K$3:K$554,0),"")</f>
        <v/>
      </c>
      <c r="L311" s="4" t="str">
        <f ca="1">IFERROR(RANK(order!L311,order!L$3:L$554,0),"")</f>
        <v/>
      </c>
      <c r="M311" s="10" t="str">
        <f ca="1">IFERROR(RANK(order!M311,order!M$3:M$554,0),"")</f>
        <v/>
      </c>
      <c r="N311" s="10" t="str">
        <f ca="1">IFERROR(RANK(order!N311,order!N$3:N$554,0),"")</f>
        <v/>
      </c>
      <c r="O311" s="10" t="str">
        <f ca="1">IFERROR(RANK(order!O311,order!O$3:O$554,0),"")</f>
        <v/>
      </c>
      <c r="P311" s="4" t="str">
        <f ca="1">IFERROR(RANK(order!P311,order!P$3:P$554,0),"")</f>
        <v/>
      </c>
      <c r="Q311" s="4" t="str">
        <f ca="1">IFERROR(RANK(order!Q311,order!Q$3:Q$554,0),"")</f>
        <v/>
      </c>
      <c r="R311" s="4" t="str">
        <f ca="1">IFERROR(RANK(order!R311,order!R$3:R$554,0),"")</f>
        <v/>
      </c>
      <c r="S311" s="10" t="str">
        <f ca="1">IFERROR(RANK(order!S311,order!S$3:S$554,0),"")</f>
        <v/>
      </c>
      <c r="T311" s="10" t="str">
        <f ca="1">IFERROR(RANK(order!T311,order!T$3:T$554,0),"")</f>
        <v/>
      </c>
      <c r="U311" s="10" t="str">
        <f ca="1">IFERROR(RANK(order!U311,order!U$3:U$554,0),"")</f>
        <v/>
      </c>
      <c r="V311" s="4" t="str">
        <f ca="1">IFERROR(RANK(order!V311,order!V$3:V$554,0),"")</f>
        <v/>
      </c>
      <c r="W311" s="4" t="str">
        <f ca="1">IFERROR(RANK(order!W311,order!W$3:W$554,0),"")</f>
        <v/>
      </c>
      <c r="X311" s="4" t="str">
        <f ca="1">IFERROR(RANK(order!X311,order!X$3:X$554,0),"")</f>
        <v/>
      </c>
      <c r="Y311" s="10" t="str">
        <f ca="1">IFERROR(RANK(order!Y311,order!Y$3:Y$554,0),"")</f>
        <v/>
      </c>
      <c r="Z311" s="10" t="str">
        <f ca="1">IFERROR(RANK(order!Z311,order!Z$3:Z$554,0),"")</f>
        <v/>
      </c>
      <c r="AA311" s="10" t="str">
        <f ca="1">IFERROR(RANK(order!AA311,order!AA$3:AA$554,0),"")</f>
        <v/>
      </c>
      <c r="AB311" s="4" t="str">
        <f ca="1">IFERROR(RANK(order!AB311,order!AB$3:AB$554,0),"")</f>
        <v/>
      </c>
      <c r="AC311" s="4" t="str">
        <f ca="1">IFERROR(RANK(order!AC311,order!AC$3:AC$554,0),"")</f>
        <v/>
      </c>
      <c r="AD311" s="4" t="str">
        <f ca="1">IFERROR(RANK(order!AD311,order!AD$3:AD$554,0),"")</f>
        <v/>
      </c>
      <c r="AE311" s="10" t="str">
        <f ca="1">IFERROR(RANK(order!AE311,order!AE$3:AE$554,0),"")</f>
        <v/>
      </c>
      <c r="AF311" s="10" t="str">
        <f ca="1">IFERROR(RANK(order!AF311,order!AF$3:AF$554,0),"")</f>
        <v/>
      </c>
      <c r="AG311" s="10" t="str">
        <f ca="1">IFERROR(RANK(order!AG311,order!AG$3:AG$554,0),"")</f>
        <v/>
      </c>
      <c r="AH311" s="4" t="str">
        <f ca="1">IFERROR(RANK(order!AH311,order!AH$3:AH$554,0),"")</f>
        <v/>
      </c>
      <c r="AI311" s="4" t="str">
        <f ca="1">IFERROR(RANK(order!AI311,order!AI$3:AI$554,0),"")</f>
        <v/>
      </c>
      <c r="AJ311" s="4" t="str">
        <f ca="1">IFERROR(RANK(order!AJ311,order!AJ$3:AJ$554,0),"")</f>
        <v/>
      </c>
      <c r="AK311" s="10" t="str">
        <f ca="1">IFERROR(RANK(order!AK311,order!AK$3:AK$554,0),"")</f>
        <v/>
      </c>
      <c r="AL311" s="10" t="str">
        <f ca="1">IFERROR(RANK(order!AL311,order!AL$3:AL$554,0),"")</f>
        <v/>
      </c>
      <c r="AM311" s="10" t="str">
        <f ca="1">IFERROR(RANK(order!AM311,order!AM$3:AM$554,0),"")</f>
        <v/>
      </c>
      <c r="AN311" s="4" t="str">
        <f ca="1">IFERROR(RANK(order!AN311,order!AN$3:AN$554,0),"")</f>
        <v/>
      </c>
      <c r="AO311" s="4" t="str">
        <f ca="1">IFERROR(RANK(order!AO311,order!AO$3:AO$554,0),"")</f>
        <v/>
      </c>
      <c r="AP311" s="4" t="str">
        <f ca="1">IFERROR(RANK(order!AP311,order!AP$3:AP$554,0),"")</f>
        <v/>
      </c>
      <c r="AQ311" s="10" t="str">
        <f ca="1">IFERROR(RANK(order!AQ311,order!AQ$3:AQ$554,0),"")</f>
        <v/>
      </c>
      <c r="AR311" s="10" t="str">
        <f ca="1">IFERROR(RANK(order!AR311,order!AR$3:AR$554,0),"")</f>
        <v/>
      </c>
      <c r="AS311" s="10" t="str">
        <f ca="1">IFERROR(RANK(order!AS311,order!AS$3:AS$554,0),"")</f>
        <v/>
      </c>
      <c r="AT311" s="4" t="str">
        <f ca="1">IFERROR(RANK(order!AT311,order!AT$3:AT$554,0),"")</f>
        <v/>
      </c>
      <c r="AU311" s="4" t="str">
        <f ca="1">IFERROR(RANK(order!AU311,order!AU$3:AU$554,0),"")</f>
        <v/>
      </c>
      <c r="AV311" s="4" t="str">
        <f ca="1">IFERROR(RANK(order!AV311,order!AV$3:AV$554,0),"")</f>
        <v/>
      </c>
      <c r="AW311" s="10" t="str">
        <f ca="1">IFERROR(RANK(order!AW311,order!AW$3:AW$554,0),"")</f>
        <v/>
      </c>
      <c r="AX311" s="10" t="str">
        <f ca="1">IFERROR(RANK(order!AX311,order!AX$3:AX$554,0),"")</f>
        <v/>
      </c>
      <c r="AY311" s="10" t="str">
        <f ca="1">IFERROR(RANK(order!AY311,order!AY$3:AY$554,0),"")</f>
        <v/>
      </c>
      <c r="AZ311" s="4" t="str">
        <f ca="1">IFERROR(RANK(order!AZ311,order!AZ$3:AZ$554,0),"")</f>
        <v/>
      </c>
      <c r="BA311" s="4" t="str">
        <f ca="1">IFERROR(RANK(order!BA311,order!BA$3:BA$554,0),"")</f>
        <v/>
      </c>
      <c r="BB311" s="4" t="str">
        <f ca="1">IFERROR(RANK(order!BB311,order!BB$3:BB$554,0),"")</f>
        <v/>
      </c>
      <c r="BC311" s="10" t="str">
        <f ca="1">IFERROR(RANK(order!BC311,order!BC$3:BC$554,0),"")</f>
        <v/>
      </c>
      <c r="BD311" s="10" t="str">
        <f ca="1">IFERROR(RANK(order!BD311,order!BD$3:BD$554,0),"")</f>
        <v/>
      </c>
      <c r="BE311" s="10" t="str">
        <f ca="1">IFERROR(RANK(order!BE311,order!BE$3:BE$554,0),"")</f>
        <v/>
      </c>
      <c r="BF311" s="4" t="str">
        <f ca="1">IFERROR(RANK(order!BF311,order!BF$3:BF$554,0),"")</f>
        <v/>
      </c>
      <c r="BG311" s="4" t="str">
        <f ca="1">IFERROR(RANK(order!BG311,order!BG$3:BG$554,0),"")</f>
        <v/>
      </c>
      <c r="BH311" s="4" t="str">
        <f ca="1">IFERROR(RANK(order!BH311,order!BH$3:BH$554,0),"")</f>
        <v/>
      </c>
      <c r="BI311" s="10" t="str">
        <f ca="1">IFERROR(RANK(order!BI311,order!BI$3:BI$554,0),"")</f>
        <v/>
      </c>
      <c r="BJ311" s="10" t="str">
        <f ca="1">IFERROR(RANK(order!BJ311,order!BJ$3:BJ$554,0),"")</f>
        <v/>
      </c>
      <c r="BK311" s="10" t="str">
        <f ca="1">IFERROR(RANK(order!BK311,order!BK$3:BK$554,0),"")</f>
        <v/>
      </c>
      <c r="BL311" s="4" t="str">
        <f ca="1">IFERROR(RANK(order!BL311,order!BL$3:BL$554,0),"")</f>
        <v/>
      </c>
      <c r="BM311" s="4" t="str">
        <f ca="1">IFERROR(RANK(order!BM311,order!BM$3:BM$554,0),"")</f>
        <v/>
      </c>
      <c r="BN311" s="4" t="str">
        <f ca="1">IFERROR(RANK(order!BN311,order!BN$3:BN$554,0),"")</f>
        <v/>
      </c>
      <c r="BO311" s="10" t="str">
        <f ca="1">IFERROR(RANK(order!BO311,order!BO$3:BO$554,0),"")</f>
        <v/>
      </c>
      <c r="BP311" s="10" t="str">
        <f ca="1">IFERROR(RANK(order!BP311,order!BP$3:BP$554,0),"")</f>
        <v/>
      </c>
      <c r="BQ311" s="10" t="str">
        <f ca="1">IFERROR(RANK(order!BQ311,order!BQ$3:BQ$554,0),"")</f>
        <v/>
      </c>
      <c r="BR311" s="4" t="str">
        <f ca="1">IFERROR(RANK(order!BR311,order!BR$3:BR$554,0),"")</f>
        <v/>
      </c>
      <c r="BS311" s="4" t="str">
        <f ca="1">IFERROR(RANK(order!BS311,order!BS$3:BS$554,0),"")</f>
        <v/>
      </c>
      <c r="BT311" s="4" t="str">
        <f ca="1">IFERROR(RANK(order!BT311,order!BT$3:BT$554,0),"")</f>
        <v/>
      </c>
      <c r="BU311" s="95">
        <f t="shared" si="391"/>
        <v>309</v>
      </c>
      <c r="BV311" s="35" t="str">
        <f t="shared" si="392"/>
        <v>E1</v>
      </c>
      <c r="BW311" s="55">
        <f t="shared" ca="1" si="315"/>
        <v>0</v>
      </c>
      <c r="BX311" s="56" t="str">
        <f t="shared" ca="1" si="316"/>
        <v/>
      </c>
      <c r="BY311" s="56" t="str">
        <f t="shared" ca="1" si="317"/>
        <v/>
      </c>
      <c r="BZ311" s="57" t="str">
        <f t="shared" ca="1" si="318"/>
        <v/>
      </c>
      <c r="CA311" s="57" t="str">
        <f t="shared" ca="1" si="319"/>
        <v/>
      </c>
      <c r="CB311" s="58" t="str">
        <f t="shared" ca="1" si="320"/>
        <v/>
      </c>
      <c r="CC311" s="57" t="str">
        <f t="shared" ca="1" si="321"/>
        <v/>
      </c>
      <c r="CD311" s="57" t="str">
        <f t="shared" ca="1" si="322"/>
        <v/>
      </c>
      <c r="CE311" s="58" t="str">
        <f t="shared" ca="1" si="323"/>
        <v/>
      </c>
      <c r="CF311" s="59" t="str">
        <f t="shared" ca="1" si="324"/>
        <v/>
      </c>
      <c r="CG311" s="57" t="str">
        <f t="shared" ca="1" si="325"/>
        <v/>
      </c>
      <c r="CH311" s="57" t="str">
        <f t="shared" ca="1" si="326"/>
        <v/>
      </c>
      <c r="CI311" s="57" t="str">
        <f t="shared" ca="1" si="327"/>
        <v/>
      </c>
      <c r="CJ311" s="57" t="str">
        <f t="shared" ca="1" si="328"/>
        <v/>
      </c>
      <c r="CK311" s="57" t="str">
        <f t="shared" ca="1" si="329"/>
        <v/>
      </c>
      <c r="CL311" s="57" t="str">
        <f t="shared" ca="1" si="330"/>
        <v/>
      </c>
      <c r="CM311" s="57" t="str">
        <f t="shared" ca="1" si="331"/>
        <v/>
      </c>
      <c r="CN311" s="57" t="str">
        <f t="shared" ca="1" si="332"/>
        <v/>
      </c>
      <c r="CO311" s="57" t="str">
        <f t="shared" ca="1" si="333"/>
        <v/>
      </c>
      <c r="CP311" s="57" t="str">
        <f t="shared" ca="1" si="334"/>
        <v/>
      </c>
      <c r="CQ311" s="57" t="str">
        <f t="shared" ca="1" si="335"/>
        <v/>
      </c>
      <c r="CR311" s="57" t="str">
        <f t="shared" ca="1" si="336"/>
        <v/>
      </c>
      <c r="CS311" s="60" t="str">
        <f t="shared" ca="1" si="337"/>
        <v/>
      </c>
      <c r="CT311" s="60" t="str">
        <f t="shared" ca="1" si="338"/>
        <v/>
      </c>
      <c r="CU311" s="60" t="str">
        <f t="shared" ca="1" si="339"/>
        <v/>
      </c>
      <c r="CV311" s="60" t="str">
        <f t="shared" ca="1" si="340"/>
        <v/>
      </c>
      <c r="CW311" s="60" t="str">
        <f t="shared" ca="1" si="341"/>
        <v/>
      </c>
      <c r="CX311" s="60" t="str">
        <f t="shared" ca="1" si="342"/>
        <v/>
      </c>
      <c r="CY311" s="60" t="str">
        <f t="shared" ca="1" si="343"/>
        <v/>
      </c>
      <c r="CZ311" s="60" t="str">
        <f t="shared" ca="1" si="344"/>
        <v/>
      </c>
      <c r="DA311" s="65" t="str">
        <f t="shared" ca="1" si="345"/>
        <v/>
      </c>
      <c r="DB311" s="65" t="str">
        <f t="shared" ca="1" si="346"/>
        <v/>
      </c>
      <c r="DC311" s="65" t="str">
        <f t="shared" ca="1" si="347"/>
        <v/>
      </c>
      <c r="DD311" s="65" t="str">
        <f t="shared" ca="1" si="348"/>
        <v/>
      </c>
      <c r="DE311" s="65" t="str">
        <f t="shared" ca="1" si="349"/>
        <v/>
      </c>
      <c r="DF311" s="66" t="str">
        <f t="shared" ca="1" si="350"/>
        <v/>
      </c>
      <c r="DG311" s="66" t="str">
        <f t="shared" ca="1" si="351"/>
        <v/>
      </c>
      <c r="DH311" s="66" t="str">
        <f t="shared" ca="1" si="352"/>
        <v/>
      </c>
      <c r="DI311" s="66" t="str">
        <f t="shared" ca="1" si="353"/>
        <v/>
      </c>
      <c r="DJ311" s="66" t="str">
        <f t="shared" ca="1" si="354"/>
        <v/>
      </c>
      <c r="DK311" s="65" t="str">
        <f t="shared" ca="1" si="355"/>
        <v/>
      </c>
      <c r="DL311" s="65" t="str">
        <f t="shared" ca="1" si="356"/>
        <v/>
      </c>
      <c r="DM311" s="65" t="str">
        <f t="shared" ca="1" si="357"/>
        <v/>
      </c>
      <c r="DN311" s="65" t="str">
        <f t="shared" ca="1" si="358"/>
        <v/>
      </c>
      <c r="DO311" s="65" t="str">
        <f t="shared" ca="1" si="359"/>
        <v/>
      </c>
      <c r="DP311" s="65" t="str">
        <f t="shared" ca="1" si="360"/>
        <v/>
      </c>
      <c r="DQ311" s="65" t="str">
        <f t="shared" ca="1" si="361"/>
        <v/>
      </c>
      <c r="DR311" s="69" t="str">
        <f t="shared" ca="1" si="362"/>
        <v/>
      </c>
      <c r="DS311" s="69" t="str">
        <f t="shared" ca="1" si="363"/>
        <v/>
      </c>
      <c r="DT311" s="69" t="str">
        <f t="shared" ca="1" si="364"/>
        <v/>
      </c>
      <c r="DU311" s="69" t="str">
        <f t="shared" ca="1" si="365"/>
        <v/>
      </c>
      <c r="DV311" s="69" t="str">
        <f t="shared" ca="1" si="366"/>
        <v/>
      </c>
      <c r="DW311" s="69" t="str">
        <f t="shared" ca="1" si="367"/>
        <v/>
      </c>
      <c r="DX311" s="69" t="str">
        <f t="shared" ca="1" si="368"/>
        <v/>
      </c>
      <c r="DY311" s="69" t="str">
        <f t="shared" ca="1" si="369"/>
        <v/>
      </c>
      <c r="DZ311" s="72" t="str">
        <f t="shared" ca="1" si="370"/>
        <v/>
      </c>
      <c r="EA311" s="72" t="str">
        <f t="shared" ca="1" si="371"/>
        <v/>
      </c>
      <c r="EB311" s="72" t="str">
        <f t="shared" ca="1" si="372"/>
        <v/>
      </c>
      <c r="EC311" s="65" t="str">
        <f t="shared" ca="1" si="373"/>
        <v/>
      </c>
      <c r="ED311" s="65" t="str">
        <f t="shared" ca="1" si="374"/>
        <v/>
      </c>
      <c r="EE311" s="65" t="str">
        <f t="shared" ca="1" si="375"/>
        <v/>
      </c>
      <c r="EF311" s="65" t="str">
        <f t="shared" ca="1" si="376"/>
        <v/>
      </c>
      <c r="EG311" s="65" t="str">
        <f t="shared" ca="1" si="377"/>
        <v/>
      </c>
      <c r="EH311" s="65" t="str">
        <f t="shared" ca="1" si="378"/>
        <v/>
      </c>
      <c r="EI311" s="429" t="str">
        <f t="shared" ca="1" si="379"/>
        <v>No</v>
      </c>
      <c r="EJ311" s="428" t="str">
        <f t="shared" ca="1" si="380"/>
        <v/>
      </c>
      <c r="EK311" s="428" t="str">
        <f t="shared" ca="1" si="381"/>
        <v/>
      </c>
      <c r="EL311" s="65" t="str">
        <f t="shared" ca="1" si="382"/>
        <v/>
      </c>
      <c r="EM311" s="65" t="str">
        <f t="shared" ca="1" si="383"/>
        <v/>
      </c>
      <c r="EN311" s="65" t="str">
        <f t="shared" ca="1" si="384"/>
        <v/>
      </c>
      <c r="EO311" s="433" t="str">
        <f t="shared" ca="1" si="385"/>
        <v/>
      </c>
      <c r="EP311" s="433" t="str">
        <f t="shared" ca="1" si="386"/>
        <v/>
      </c>
      <c r="EQ311" s="433" t="str">
        <f t="shared" ca="1" si="387"/>
        <v/>
      </c>
      <c r="ER311" s="433" t="str">
        <f t="shared" ca="1" si="388"/>
        <v/>
      </c>
      <c r="ES311" s="433" t="str">
        <f t="shared" ca="1" si="389"/>
        <v/>
      </c>
      <c r="ET311" s="433" t="str">
        <f t="shared" ca="1" si="390"/>
        <v/>
      </c>
      <c r="EU311" s="433" t="str">
        <f ca="1">IF(OR(CO311="",CQ311=""),"",Discipline!$P$3*CO311+Discipline!$X$3*CQ311)</f>
        <v/>
      </c>
      <c r="EV311" s="433" t="str">
        <f ca="1">IF(OR(CP311="",CR311=""),"",Discipline!$P$3*CP311+Discipline!$X$3*CR311)</f>
        <v/>
      </c>
    </row>
    <row r="312" spans="1:152" x14ac:dyDescent="0.25">
      <c r="A312" s="10" t="str">
        <f ca="1">IFERROR(RANK(order!A312,order!A$3:A$554,0),"")</f>
        <v/>
      </c>
      <c r="B312" s="10" t="str">
        <f ca="1">IFERROR(RANK(order!B312,order!B$3:B$554,0),"")</f>
        <v/>
      </c>
      <c r="C312" s="10" t="str">
        <f ca="1">IFERROR(RANK(order!C312,order!C$3:C$554,0),"")</f>
        <v/>
      </c>
      <c r="D312" s="4" t="str">
        <f ca="1">IFERROR(RANK(order!D312,order!D$3:D$554,0),"")</f>
        <v/>
      </c>
      <c r="E312" s="4" t="str">
        <f ca="1">IFERROR(RANK(order!E312,order!E$3:E$554,0),"")</f>
        <v/>
      </c>
      <c r="F312" s="4" t="str">
        <f ca="1">IFERROR(RANK(order!F312,order!F$3:F$554,0),"")</f>
        <v/>
      </c>
      <c r="G312" s="10" t="str">
        <f ca="1">IFERROR(RANK(order!G312,order!G$3:G$554,0),"")</f>
        <v/>
      </c>
      <c r="H312" s="10" t="str">
        <f ca="1">IFERROR(RANK(order!H312,order!H$3:H$554,0),"")</f>
        <v/>
      </c>
      <c r="I312" s="10" t="str">
        <f ca="1">IFERROR(RANK(order!I312,order!I$3:I$554,0),"")</f>
        <v/>
      </c>
      <c r="J312" s="4" t="str">
        <f ca="1">IFERROR(RANK(order!J312,order!J$3:J$554,0),"")</f>
        <v/>
      </c>
      <c r="K312" s="4" t="str">
        <f ca="1">IFERROR(RANK(order!K312,order!K$3:K$554,0),"")</f>
        <v/>
      </c>
      <c r="L312" s="4" t="str">
        <f ca="1">IFERROR(RANK(order!L312,order!L$3:L$554,0),"")</f>
        <v/>
      </c>
      <c r="M312" s="10" t="str">
        <f ca="1">IFERROR(RANK(order!M312,order!M$3:M$554,0),"")</f>
        <v/>
      </c>
      <c r="N312" s="10" t="str">
        <f ca="1">IFERROR(RANK(order!N312,order!N$3:N$554,0),"")</f>
        <v/>
      </c>
      <c r="O312" s="10" t="str">
        <f ca="1">IFERROR(RANK(order!O312,order!O$3:O$554,0),"")</f>
        <v/>
      </c>
      <c r="P312" s="4" t="str">
        <f ca="1">IFERROR(RANK(order!P312,order!P$3:P$554,0),"")</f>
        <v/>
      </c>
      <c r="Q312" s="4" t="str">
        <f ca="1">IFERROR(RANK(order!Q312,order!Q$3:Q$554,0),"")</f>
        <v/>
      </c>
      <c r="R312" s="4" t="str">
        <f ca="1">IFERROR(RANK(order!R312,order!R$3:R$554,0),"")</f>
        <v/>
      </c>
      <c r="S312" s="10" t="str">
        <f ca="1">IFERROR(RANK(order!S312,order!S$3:S$554,0),"")</f>
        <v/>
      </c>
      <c r="T312" s="10" t="str">
        <f ca="1">IFERROR(RANK(order!T312,order!T$3:T$554,0),"")</f>
        <v/>
      </c>
      <c r="U312" s="10" t="str">
        <f ca="1">IFERROR(RANK(order!U312,order!U$3:U$554,0),"")</f>
        <v/>
      </c>
      <c r="V312" s="4" t="str">
        <f ca="1">IFERROR(RANK(order!V312,order!V$3:V$554,0),"")</f>
        <v/>
      </c>
      <c r="W312" s="4" t="str">
        <f ca="1">IFERROR(RANK(order!W312,order!W$3:W$554,0),"")</f>
        <v/>
      </c>
      <c r="X312" s="4" t="str">
        <f ca="1">IFERROR(RANK(order!X312,order!X$3:X$554,0),"")</f>
        <v/>
      </c>
      <c r="Y312" s="10" t="str">
        <f ca="1">IFERROR(RANK(order!Y312,order!Y$3:Y$554,0),"")</f>
        <v/>
      </c>
      <c r="Z312" s="10" t="str">
        <f ca="1">IFERROR(RANK(order!Z312,order!Z$3:Z$554,0),"")</f>
        <v/>
      </c>
      <c r="AA312" s="10" t="str">
        <f ca="1">IFERROR(RANK(order!AA312,order!AA$3:AA$554,0),"")</f>
        <v/>
      </c>
      <c r="AB312" s="4" t="str">
        <f ca="1">IFERROR(RANK(order!AB312,order!AB$3:AB$554,0),"")</f>
        <v/>
      </c>
      <c r="AC312" s="4" t="str">
        <f ca="1">IFERROR(RANK(order!AC312,order!AC$3:AC$554,0),"")</f>
        <v/>
      </c>
      <c r="AD312" s="4" t="str">
        <f ca="1">IFERROR(RANK(order!AD312,order!AD$3:AD$554,0),"")</f>
        <v/>
      </c>
      <c r="AE312" s="10" t="str">
        <f ca="1">IFERROR(RANK(order!AE312,order!AE$3:AE$554,0),"")</f>
        <v/>
      </c>
      <c r="AF312" s="10" t="str">
        <f ca="1">IFERROR(RANK(order!AF312,order!AF$3:AF$554,0),"")</f>
        <v/>
      </c>
      <c r="AG312" s="10" t="str">
        <f ca="1">IFERROR(RANK(order!AG312,order!AG$3:AG$554,0),"")</f>
        <v/>
      </c>
      <c r="AH312" s="4" t="str">
        <f ca="1">IFERROR(RANK(order!AH312,order!AH$3:AH$554,0),"")</f>
        <v/>
      </c>
      <c r="AI312" s="4" t="str">
        <f ca="1">IFERROR(RANK(order!AI312,order!AI$3:AI$554,0),"")</f>
        <v/>
      </c>
      <c r="AJ312" s="4" t="str">
        <f ca="1">IFERROR(RANK(order!AJ312,order!AJ$3:AJ$554,0),"")</f>
        <v/>
      </c>
      <c r="AK312" s="10" t="str">
        <f ca="1">IFERROR(RANK(order!AK312,order!AK$3:AK$554,0),"")</f>
        <v/>
      </c>
      <c r="AL312" s="10" t="str">
        <f ca="1">IFERROR(RANK(order!AL312,order!AL$3:AL$554,0),"")</f>
        <v/>
      </c>
      <c r="AM312" s="10" t="str">
        <f ca="1">IFERROR(RANK(order!AM312,order!AM$3:AM$554,0),"")</f>
        <v/>
      </c>
      <c r="AN312" s="4" t="str">
        <f ca="1">IFERROR(RANK(order!AN312,order!AN$3:AN$554,0),"")</f>
        <v/>
      </c>
      <c r="AO312" s="4" t="str">
        <f ca="1">IFERROR(RANK(order!AO312,order!AO$3:AO$554,0),"")</f>
        <v/>
      </c>
      <c r="AP312" s="4" t="str">
        <f ca="1">IFERROR(RANK(order!AP312,order!AP$3:AP$554,0),"")</f>
        <v/>
      </c>
      <c r="AQ312" s="10" t="str">
        <f ca="1">IFERROR(RANK(order!AQ312,order!AQ$3:AQ$554,0),"")</f>
        <v/>
      </c>
      <c r="AR312" s="10" t="str">
        <f ca="1">IFERROR(RANK(order!AR312,order!AR$3:AR$554,0),"")</f>
        <v/>
      </c>
      <c r="AS312" s="10" t="str">
        <f ca="1">IFERROR(RANK(order!AS312,order!AS$3:AS$554,0),"")</f>
        <v/>
      </c>
      <c r="AT312" s="4" t="str">
        <f ca="1">IFERROR(RANK(order!AT312,order!AT$3:AT$554,0),"")</f>
        <v/>
      </c>
      <c r="AU312" s="4" t="str">
        <f ca="1">IFERROR(RANK(order!AU312,order!AU$3:AU$554,0),"")</f>
        <v/>
      </c>
      <c r="AV312" s="4" t="str">
        <f ca="1">IFERROR(RANK(order!AV312,order!AV$3:AV$554,0),"")</f>
        <v/>
      </c>
      <c r="AW312" s="10" t="str">
        <f ca="1">IFERROR(RANK(order!AW312,order!AW$3:AW$554,0),"")</f>
        <v/>
      </c>
      <c r="AX312" s="10" t="str">
        <f ca="1">IFERROR(RANK(order!AX312,order!AX$3:AX$554,0),"")</f>
        <v/>
      </c>
      <c r="AY312" s="10" t="str">
        <f ca="1">IFERROR(RANK(order!AY312,order!AY$3:AY$554,0),"")</f>
        <v/>
      </c>
      <c r="AZ312" s="4" t="str">
        <f ca="1">IFERROR(RANK(order!AZ312,order!AZ$3:AZ$554,0),"")</f>
        <v/>
      </c>
      <c r="BA312" s="4" t="str">
        <f ca="1">IFERROR(RANK(order!BA312,order!BA$3:BA$554,0),"")</f>
        <v/>
      </c>
      <c r="BB312" s="4" t="str">
        <f ca="1">IFERROR(RANK(order!BB312,order!BB$3:BB$554,0),"")</f>
        <v/>
      </c>
      <c r="BC312" s="10" t="str">
        <f ca="1">IFERROR(RANK(order!BC312,order!BC$3:BC$554,0),"")</f>
        <v/>
      </c>
      <c r="BD312" s="10" t="str">
        <f ca="1">IFERROR(RANK(order!BD312,order!BD$3:BD$554,0),"")</f>
        <v/>
      </c>
      <c r="BE312" s="10" t="str">
        <f ca="1">IFERROR(RANK(order!BE312,order!BE$3:BE$554,0),"")</f>
        <v/>
      </c>
      <c r="BF312" s="4" t="str">
        <f ca="1">IFERROR(RANK(order!BF312,order!BF$3:BF$554,0),"")</f>
        <v/>
      </c>
      <c r="BG312" s="4" t="str">
        <f ca="1">IFERROR(RANK(order!BG312,order!BG$3:BG$554,0),"")</f>
        <v/>
      </c>
      <c r="BH312" s="4" t="str">
        <f ca="1">IFERROR(RANK(order!BH312,order!BH$3:BH$554,0),"")</f>
        <v/>
      </c>
      <c r="BI312" s="10" t="str">
        <f ca="1">IFERROR(RANK(order!BI312,order!BI$3:BI$554,0),"")</f>
        <v/>
      </c>
      <c r="BJ312" s="10" t="str">
        <f ca="1">IFERROR(RANK(order!BJ312,order!BJ$3:BJ$554,0),"")</f>
        <v/>
      </c>
      <c r="BK312" s="10" t="str">
        <f ca="1">IFERROR(RANK(order!BK312,order!BK$3:BK$554,0),"")</f>
        <v/>
      </c>
      <c r="BL312" s="4" t="str">
        <f ca="1">IFERROR(RANK(order!BL312,order!BL$3:BL$554,0),"")</f>
        <v/>
      </c>
      <c r="BM312" s="4" t="str">
        <f ca="1">IFERROR(RANK(order!BM312,order!BM$3:BM$554,0),"")</f>
        <v/>
      </c>
      <c r="BN312" s="4" t="str">
        <f ca="1">IFERROR(RANK(order!BN312,order!BN$3:BN$554,0),"")</f>
        <v/>
      </c>
      <c r="BO312" s="10" t="str">
        <f ca="1">IFERROR(RANK(order!BO312,order!BO$3:BO$554,0),"")</f>
        <v/>
      </c>
      <c r="BP312" s="10" t="str">
        <f ca="1">IFERROR(RANK(order!BP312,order!BP$3:BP$554,0),"")</f>
        <v/>
      </c>
      <c r="BQ312" s="10" t="str">
        <f ca="1">IFERROR(RANK(order!BQ312,order!BQ$3:BQ$554,0),"")</f>
        <v/>
      </c>
      <c r="BR312" s="4" t="str">
        <f ca="1">IFERROR(RANK(order!BR312,order!BR$3:BR$554,0),"")</f>
        <v/>
      </c>
      <c r="BS312" s="4" t="str">
        <f ca="1">IFERROR(RANK(order!BS312,order!BS$3:BS$554,0),"")</f>
        <v/>
      </c>
      <c r="BT312" s="4" t="str">
        <f ca="1">IFERROR(RANK(order!BT312,order!BT$3:BT$554,0),"")</f>
        <v/>
      </c>
      <c r="BU312" s="95">
        <f t="shared" si="391"/>
        <v>310</v>
      </c>
      <c r="BV312" s="35" t="str">
        <f t="shared" si="392"/>
        <v>E1</v>
      </c>
      <c r="BW312" s="55">
        <f t="shared" ca="1" si="315"/>
        <v>0</v>
      </c>
      <c r="BX312" s="56" t="str">
        <f t="shared" ca="1" si="316"/>
        <v/>
      </c>
      <c r="BY312" s="56" t="str">
        <f t="shared" ca="1" si="317"/>
        <v/>
      </c>
      <c r="BZ312" s="57" t="str">
        <f t="shared" ca="1" si="318"/>
        <v/>
      </c>
      <c r="CA312" s="57" t="str">
        <f t="shared" ca="1" si="319"/>
        <v/>
      </c>
      <c r="CB312" s="58" t="str">
        <f t="shared" ca="1" si="320"/>
        <v/>
      </c>
      <c r="CC312" s="57" t="str">
        <f t="shared" ca="1" si="321"/>
        <v/>
      </c>
      <c r="CD312" s="57" t="str">
        <f t="shared" ca="1" si="322"/>
        <v/>
      </c>
      <c r="CE312" s="58" t="str">
        <f t="shared" ca="1" si="323"/>
        <v/>
      </c>
      <c r="CF312" s="59" t="str">
        <f t="shared" ca="1" si="324"/>
        <v/>
      </c>
      <c r="CG312" s="57" t="str">
        <f t="shared" ca="1" si="325"/>
        <v/>
      </c>
      <c r="CH312" s="57" t="str">
        <f t="shared" ca="1" si="326"/>
        <v/>
      </c>
      <c r="CI312" s="57" t="str">
        <f t="shared" ca="1" si="327"/>
        <v/>
      </c>
      <c r="CJ312" s="57" t="str">
        <f t="shared" ca="1" si="328"/>
        <v/>
      </c>
      <c r="CK312" s="57" t="str">
        <f t="shared" ca="1" si="329"/>
        <v/>
      </c>
      <c r="CL312" s="57" t="str">
        <f t="shared" ca="1" si="330"/>
        <v/>
      </c>
      <c r="CM312" s="57" t="str">
        <f t="shared" ca="1" si="331"/>
        <v/>
      </c>
      <c r="CN312" s="57" t="str">
        <f t="shared" ca="1" si="332"/>
        <v/>
      </c>
      <c r="CO312" s="57" t="str">
        <f t="shared" ca="1" si="333"/>
        <v/>
      </c>
      <c r="CP312" s="57" t="str">
        <f t="shared" ca="1" si="334"/>
        <v/>
      </c>
      <c r="CQ312" s="57" t="str">
        <f t="shared" ca="1" si="335"/>
        <v/>
      </c>
      <c r="CR312" s="57" t="str">
        <f t="shared" ca="1" si="336"/>
        <v/>
      </c>
      <c r="CS312" s="60" t="str">
        <f t="shared" ca="1" si="337"/>
        <v/>
      </c>
      <c r="CT312" s="60" t="str">
        <f t="shared" ca="1" si="338"/>
        <v/>
      </c>
      <c r="CU312" s="60" t="str">
        <f t="shared" ca="1" si="339"/>
        <v/>
      </c>
      <c r="CV312" s="60" t="str">
        <f t="shared" ca="1" si="340"/>
        <v/>
      </c>
      <c r="CW312" s="60" t="str">
        <f t="shared" ca="1" si="341"/>
        <v/>
      </c>
      <c r="CX312" s="60" t="str">
        <f t="shared" ca="1" si="342"/>
        <v/>
      </c>
      <c r="CY312" s="60" t="str">
        <f t="shared" ca="1" si="343"/>
        <v/>
      </c>
      <c r="CZ312" s="60" t="str">
        <f t="shared" ca="1" si="344"/>
        <v/>
      </c>
      <c r="DA312" s="65" t="str">
        <f t="shared" ca="1" si="345"/>
        <v/>
      </c>
      <c r="DB312" s="65" t="str">
        <f t="shared" ca="1" si="346"/>
        <v/>
      </c>
      <c r="DC312" s="65" t="str">
        <f t="shared" ca="1" si="347"/>
        <v/>
      </c>
      <c r="DD312" s="65" t="str">
        <f t="shared" ca="1" si="348"/>
        <v/>
      </c>
      <c r="DE312" s="65" t="str">
        <f t="shared" ca="1" si="349"/>
        <v/>
      </c>
      <c r="DF312" s="66" t="str">
        <f t="shared" ca="1" si="350"/>
        <v/>
      </c>
      <c r="DG312" s="66" t="str">
        <f t="shared" ca="1" si="351"/>
        <v/>
      </c>
      <c r="DH312" s="66" t="str">
        <f t="shared" ca="1" si="352"/>
        <v/>
      </c>
      <c r="DI312" s="66" t="str">
        <f t="shared" ca="1" si="353"/>
        <v/>
      </c>
      <c r="DJ312" s="66" t="str">
        <f t="shared" ca="1" si="354"/>
        <v/>
      </c>
      <c r="DK312" s="65" t="str">
        <f t="shared" ca="1" si="355"/>
        <v/>
      </c>
      <c r="DL312" s="65" t="str">
        <f t="shared" ca="1" si="356"/>
        <v/>
      </c>
      <c r="DM312" s="65" t="str">
        <f t="shared" ca="1" si="357"/>
        <v/>
      </c>
      <c r="DN312" s="65" t="str">
        <f t="shared" ca="1" si="358"/>
        <v/>
      </c>
      <c r="DO312" s="65" t="str">
        <f t="shared" ca="1" si="359"/>
        <v/>
      </c>
      <c r="DP312" s="65" t="str">
        <f t="shared" ca="1" si="360"/>
        <v/>
      </c>
      <c r="DQ312" s="65" t="str">
        <f t="shared" ca="1" si="361"/>
        <v/>
      </c>
      <c r="DR312" s="69" t="str">
        <f t="shared" ca="1" si="362"/>
        <v/>
      </c>
      <c r="DS312" s="69" t="str">
        <f t="shared" ca="1" si="363"/>
        <v/>
      </c>
      <c r="DT312" s="69" t="str">
        <f t="shared" ca="1" si="364"/>
        <v/>
      </c>
      <c r="DU312" s="69" t="str">
        <f t="shared" ca="1" si="365"/>
        <v/>
      </c>
      <c r="DV312" s="69" t="str">
        <f t="shared" ca="1" si="366"/>
        <v/>
      </c>
      <c r="DW312" s="69" t="str">
        <f t="shared" ca="1" si="367"/>
        <v/>
      </c>
      <c r="DX312" s="69" t="str">
        <f t="shared" ca="1" si="368"/>
        <v/>
      </c>
      <c r="DY312" s="69" t="str">
        <f t="shared" ca="1" si="369"/>
        <v/>
      </c>
      <c r="DZ312" s="72" t="str">
        <f t="shared" ca="1" si="370"/>
        <v/>
      </c>
      <c r="EA312" s="72" t="str">
        <f t="shared" ca="1" si="371"/>
        <v/>
      </c>
      <c r="EB312" s="72" t="str">
        <f t="shared" ca="1" si="372"/>
        <v/>
      </c>
      <c r="EC312" s="65" t="str">
        <f t="shared" ca="1" si="373"/>
        <v/>
      </c>
      <c r="ED312" s="65" t="str">
        <f t="shared" ca="1" si="374"/>
        <v/>
      </c>
      <c r="EE312" s="65" t="str">
        <f t="shared" ca="1" si="375"/>
        <v/>
      </c>
      <c r="EF312" s="65" t="str">
        <f t="shared" ca="1" si="376"/>
        <v/>
      </c>
      <c r="EG312" s="65" t="str">
        <f t="shared" ca="1" si="377"/>
        <v/>
      </c>
      <c r="EH312" s="65" t="str">
        <f t="shared" ca="1" si="378"/>
        <v/>
      </c>
      <c r="EI312" s="429" t="str">
        <f t="shared" ca="1" si="379"/>
        <v>No</v>
      </c>
      <c r="EJ312" s="428" t="str">
        <f t="shared" ca="1" si="380"/>
        <v/>
      </c>
      <c r="EK312" s="428" t="str">
        <f t="shared" ca="1" si="381"/>
        <v/>
      </c>
      <c r="EL312" s="65" t="str">
        <f t="shared" ca="1" si="382"/>
        <v/>
      </c>
      <c r="EM312" s="65" t="str">
        <f t="shared" ca="1" si="383"/>
        <v/>
      </c>
      <c r="EN312" s="65" t="str">
        <f t="shared" ca="1" si="384"/>
        <v/>
      </c>
      <c r="EO312" s="433" t="str">
        <f t="shared" ca="1" si="385"/>
        <v/>
      </c>
      <c r="EP312" s="433" t="str">
        <f t="shared" ca="1" si="386"/>
        <v/>
      </c>
      <c r="EQ312" s="433" t="str">
        <f t="shared" ca="1" si="387"/>
        <v/>
      </c>
      <c r="ER312" s="433" t="str">
        <f t="shared" ca="1" si="388"/>
        <v/>
      </c>
      <c r="ES312" s="433" t="str">
        <f t="shared" ca="1" si="389"/>
        <v/>
      </c>
      <c r="ET312" s="433" t="str">
        <f t="shared" ca="1" si="390"/>
        <v/>
      </c>
      <c r="EU312" s="433" t="str">
        <f ca="1">IF(OR(CO312="",CQ312=""),"",Discipline!$P$3*CO312+Discipline!$X$3*CQ312)</f>
        <v/>
      </c>
      <c r="EV312" s="433" t="str">
        <f ca="1">IF(OR(CP312="",CR312=""),"",Discipline!$P$3*CP312+Discipline!$X$3*CR312)</f>
        <v/>
      </c>
    </row>
    <row r="313" spans="1:152" x14ac:dyDescent="0.25">
      <c r="A313" s="10" t="str">
        <f ca="1">IFERROR(RANK(order!A313,order!A$3:A$554,0),"")</f>
        <v/>
      </c>
      <c r="B313" s="10" t="str">
        <f ca="1">IFERROR(RANK(order!B313,order!B$3:B$554,0),"")</f>
        <v/>
      </c>
      <c r="C313" s="10" t="str">
        <f ca="1">IFERROR(RANK(order!C313,order!C$3:C$554,0),"")</f>
        <v/>
      </c>
      <c r="D313" s="4" t="str">
        <f ca="1">IFERROR(RANK(order!D313,order!D$3:D$554,0),"")</f>
        <v/>
      </c>
      <c r="E313" s="4" t="str">
        <f ca="1">IFERROR(RANK(order!E313,order!E$3:E$554,0),"")</f>
        <v/>
      </c>
      <c r="F313" s="4" t="str">
        <f ca="1">IFERROR(RANK(order!F313,order!F$3:F$554,0),"")</f>
        <v/>
      </c>
      <c r="G313" s="10" t="str">
        <f ca="1">IFERROR(RANK(order!G313,order!G$3:G$554,0),"")</f>
        <v/>
      </c>
      <c r="H313" s="10" t="str">
        <f ca="1">IFERROR(RANK(order!H313,order!H$3:H$554,0),"")</f>
        <v/>
      </c>
      <c r="I313" s="10" t="str">
        <f ca="1">IFERROR(RANK(order!I313,order!I$3:I$554,0),"")</f>
        <v/>
      </c>
      <c r="J313" s="4" t="str">
        <f ca="1">IFERROR(RANK(order!J313,order!J$3:J$554,0),"")</f>
        <v/>
      </c>
      <c r="K313" s="4" t="str">
        <f ca="1">IFERROR(RANK(order!K313,order!K$3:K$554,0),"")</f>
        <v/>
      </c>
      <c r="L313" s="4" t="str">
        <f ca="1">IFERROR(RANK(order!L313,order!L$3:L$554,0),"")</f>
        <v/>
      </c>
      <c r="M313" s="10" t="str">
        <f ca="1">IFERROR(RANK(order!M313,order!M$3:M$554,0),"")</f>
        <v/>
      </c>
      <c r="N313" s="10" t="str">
        <f ca="1">IFERROR(RANK(order!N313,order!N$3:N$554,0),"")</f>
        <v/>
      </c>
      <c r="O313" s="10" t="str">
        <f ca="1">IFERROR(RANK(order!O313,order!O$3:O$554,0),"")</f>
        <v/>
      </c>
      <c r="P313" s="4" t="str">
        <f ca="1">IFERROR(RANK(order!P313,order!P$3:P$554,0),"")</f>
        <v/>
      </c>
      <c r="Q313" s="4" t="str">
        <f ca="1">IFERROR(RANK(order!Q313,order!Q$3:Q$554,0),"")</f>
        <v/>
      </c>
      <c r="R313" s="4" t="str">
        <f ca="1">IFERROR(RANK(order!R313,order!R$3:R$554,0),"")</f>
        <v/>
      </c>
      <c r="S313" s="10" t="str">
        <f ca="1">IFERROR(RANK(order!S313,order!S$3:S$554,0),"")</f>
        <v/>
      </c>
      <c r="T313" s="10" t="str">
        <f ca="1">IFERROR(RANK(order!T313,order!T$3:T$554,0),"")</f>
        <v/>
      </c>
      <c r="U313" s="10" t="str">
        <f ca="1">IFERROR(RANK(order!U313,order!U$3:U$554,0),"")</f>
        <v/>
      </c>
      <c r="V313" s="4" t="str">
        <f ca="1">IFERROR(RANK(order!V313,order!V$3:V$554,0),"")</f>
        <v/>
      </c>
      <c r="W313" s="4" t="str">
        <f ca="1">IFERROR(RANK(order!W313,order!W$3:W$554,0),"")</f>
        <v/>
      </c>
      <c r="X313" s="4" t="str">
        <f ca="1">IFERROR(RANK(order!X313,order!X$3:X$554,0),"")</f>
        <v/>
      </c>
      <c r="Y313" s="10" t="str">
        <f ca="1">IFERROR(RANK(order!Y313,order!Y$3:Y$554,0),"")</f>
        <v/>
      </c>
      <c r="Z313" s="10" t="str">
        <f ca="1">IFERROR(RANK(order!Z313,order!Z$3:Z$554,0),"")</f>
        <v/>
      </c>
      <c r="AA313" s="10" t="str">
        <f ca="1">IFERROR(RANK(order!AA313,order!AA$3:AA$554,0),"")</f>
        <v/>
      </c>
      <c r="AB313" s="4" t="str">
        <f ca="1">IFERROR(RANK(order!AB313,order!AB$3:AB$554,0),"")</f>
        <v/>
      </c>
      <c r="AC313" s="4" t="str">
        <f ca="1">IFERROR(RANK(order!AC313,order!AC$3:AC$554,0),"")</f>
        <v/>
      </c>
      <c r="AD313" s="4" t="str">
        <f ca="1">IFERROR(RANK(order!AD313,order!AD$3:AD$554,0),"")</f>
        <v/>
      </c>
      <c r="AE313" s="10" t="str">
        <f ca="1">IFERROR(RANK(order!AE313,order!AE$3:AE$554,0),"")</f>
        <v/>
      </c>
      <c r="AF313" s="10" t="str">
        <f ca="1">IFERROR(RANK(order!AF313,order!AF$3:AF$554,0),"")</f>
        <v/>
      </c>
      <c r="AG313" s="10" t="str">
        <f ca="1">IFERROR(RANK(order!AG313,order!AG$3:AG$554,0),"")</f>
        <v/>
      </c>
      <c r="AH313" s="4" t="str">
        <f ca="1">IFERROR(RANK(order!AH313,order!AH$3:AH$554,0),"")</f>
        <v/>
      </c>
      <c r="AI313" s="4" t="str">
        <f ca="1">IFERROR(RANK(order!AI313,order!AI$3:AI$554,0),"")</f>
        <v/>
      </c>
      <c r="AJ313" s="4" t="str">
        <f ca="1">IFERROR(RANK(order!AJ313,order!AJ$3:AJ$554,0),"")</f>
        <v/>
      </c>
      <c r="AK313" s="10" t="str">
        <f ca="1">IFERROR(RANK(order!AK313,order!AK$3:AK$554,0),"")</f>
        <v/>
      </c>
      <c r="AL313" s="10" t="str">
        <f ca="1">IFERROR(RANK(order!AL313,order!AL$3:AL$554,0),"")</f>
        <v/>
      </c>
      <c r="AM313" s="10" t="str">
        <f ca="1">IFERROR(RANK(order!AM313,order!AM$3:AM$554,0),"")</f>
        <v/>
      </c>
      <c r="AN313" s="4" t="str">
        <f ca="1">IFERROR(RANK(order!AN313,order!AN$3:AN$554,0),"")</f>
        <v/>
      </c>
      <c r="AO313" s="4" t="str">
        <f ca="1">IFERROR(RANK(order!AO313,order!AO$3:AO$554,0),"")</f>
        <v/>
      </c>
      <c r="AP313" s="4" t="str">
        <f ca="1">IFERROR(RANK(order!AP313,order!AP$3:AP$554,0),"")</f>
        <v/>
      </c>
      <c r="AQ313" s="10" t="str">
        <f ca="1">IFERROR(RANK(order!AQ313,order!AQ$3:AQ$554,0),"")</f>
        <v/>
      </c>
      <c r="AR313" s="10" t="str">
        <f ca="1">IFERROR(RANK(order!AR313,order!AR$3:AR$554,0),"")</f>
        <v/>
      </c>
      <c r="AS313" s="10" t="str">
        <f ca="1">IFERROR(RANK(order!AS313,order!AS$3:AS$554,0),"")</f>
        <v/>
      </c>
      <c r="AT313" s="4" t="str">
        <f ca="1">IFERROR(RANK(order!AT313,order!AT$3:AT$554,0),"")</f>
        <v/>
      </c>
      <c r="AU313" s="4" t="str">
        <f ca="1">IFERROR(RANK(order!AU313,order!AU$3:AU$554,0),"")</f>
        <v/>
      </c>
      <c r="AV313" s="4" t="str">
        <f ca="1">IFERROR(RANK(order!AV313,order!AV$3:AV$554,0),"")</f>
        <v/>
      </c>
      <c r="AW313" s="10" t="str">
        <f ca="1">IFERROR(RANK(order!AW313,order!AW$3:AW$554,0),"")</f>
        <v/>
      </c>
      <c r="AX313" s="10" t="str">
        <f ca="1">IFERROR(RANK(order!AX313,order!AX$3:AX$554,0),"")</f>
        <v/>
      </c>
      <c r="AY313" s="10" t="str">
        <f ca="1">IFERROR(RANK(order!AY313,order!AY$3:AY$554,0),"")</f>
        <v/>
      </c>
      <c r="AZ313" s="4" t="str">
        <f ca="1">IFERROR(RANK(order!AZ313,order!AZ$3:AZ$554,0),"")</f>
        <v/>
      </c>
      <c r="BA313" s="4" t="str">
        <f ca="1">IFERROR(RANK(order!BA313,order!BA$3:BA$554,0),"")</f>
        <v/>
      </c>
      <c r="BB313" s="4" t="str">
        <f ca="1">IFERROR(RANK(order!BB313,order!BB$3:BB$554,0),"")</f>
        <v/>
      </c>
      <c r="BC313" s="10" t="str">
        <f ca="1">IFERROR(RANK(order!BC313,order!BC$3:BC$554,0),"")</f>
        <v/>
      </c>
      <c r="BD313" s="10" t="str">
        <f ca="1">IFERROR(RANK(order!BD313,order!BD$3:BD$554,0),"")</f>
        <v/>
      </c>
      <c r="BE313" s="10" t="str">
        <f ca="1">IFERROR(RANK(order!BE313,order!BE$3:BE$554,0),"")</f>
        <v/>
      </c>
      <c r="BF313" s="4" t="str">
        <f ca="1">IFERROR(RANK(order!BF313,order!BF$3:BF$554,0),"")</f>
        <v/>
      </c>
      <c r="BG313" s="4" t="str">
        <f ca="1">IFERROR(RANK(order!BG313,order!BG$3:BG$554,0),"")</f>
        <v/>
      </c>
      <c r="BH313" s="4" t="str">
        <f ca="1">IFERROR(RANK(order!BH313,order!BH$3:BH$554,0),"")</f>
        <v/>
      </c>
      <c r="BI313" s="10" t="str">
        <f ca="1">IFERROR(RANK(order!BI313,order!BI$3:BI$554,0),"")</f>
        <v/>
      </c>
      <c r="BJ313" s="10" t="str">
        <f ca="1">IFERROR(RANK(order!BJ313,order!BJ$3:BJ$554,0),"")</f>
        <v/>
      </c>
      <c r="BK313" s="10" t="str">
        <f ca="1">IFERROR(RANK(order!BK313,order!BK$3:BK$554,0),"")</f>
        <v/>
      </c>
      <c r="BL313" s="4" t="str">
        <f ca="1">IFERROR(RANK(order!BL313,order!BL$3:BL$554,0),"")</f>
        <v/>
      </c>
      <c r="BM313" s="4" t="str">
        <f ca="1">IFERROR(RANK(order!BM313,order!BM$3:BM$554,0),"")</f>
        <v/>
      </c>
      <c r="BN313" s="4" t="str">
        <f ca="1">IFERROR(RANK(order!BN313,order!BN$3:BN$554,0),"")</f>
        <v/>
      </c>
      <c r="BO313" s="10" t="str">
        <f ca="1">IFERROR(RANK(order!BO313,order!BO$3:BO$554,0),"")</f>
        <v/>
      </c>
      <c r="BP313" s="10" t="str">
        <f ca="1">IFERROR(RANK(order!BP313,order!BP$3:BP$554,0),"")</f>
        <v/>
      </c>
      <c r="BQ313" s="10" t="str">
        <f ca="1">IFERROR(RANK(order!BQ313,order!BQ$3:BQ$554,0),"")</f>
        <v/>
      </c>
      <c r="BR313" s="4" t="str">
        <f ca="1">IFERROR(RANK(order!BR313,order!BR$3:BR$554,0),"")</f>
        <v/>
      </c>
      <c r="BS313" s="4" t="str">
        <f ca="1">IFERROR(RANK(order!BS313,order!BS$3:BS$554,0),"")</f>
        <v/>
      </c>
      <c r="BT313" s="4" t="str">
        <f ca="1">IFERROR(RANK(order!BT313,order!BT$3:BT$554,0),"")</f>
        <v/>
      </c>
      <c r="BU313" s="95">
        <f t="shared" si="391"/>
        <v>311</v>
      </c>
      <c r="BV313" s="35" t="str">
        <f t="shared" si="392"/>
        <v>E1</v>
      </c>
      <c r="BW313" s="55">
        <f t="shared" ca="1" si="315"/>
        <v>0</v>
      </c>
      <c r="BX313" s="56" t="str">
        <f t="shared" ca="1" si="316"/>
        <v/>
      </c>
      <c r="BY313" s="56" t="str">
        <f t="shared" ca="1" si="317"/>
        <v/>
      </c>
      <c r="BZ313" s="57" t="str">
        <f t="shared" ca="1" si="318"/>
        <v/>
      </c>
      <c r="CA313" s="57" t="str">
        <f t="shared" ca="1" si="319"/>
        <v/>
      </c>
      <c r="CB313" s="58" t="str">
        <f t="shared" ca="1" si="320"/>
        <v/>
      </c>
      <c r="CC313" s="57" t="str">
        <f t="shared" ca="1" si="321"/>
        <v/>
      </c>
      <c r="CD313" s="57" t="str">
        <f t="shared" ca="1" si="322"/>
        <v/>
      </c>
      <c r="CE313" s="58" t="str">
        <f t="shared" ca="1" si="323"/>
        <v/>
      </c>
      <c r="CF313" s="59" t="str">
        <f t="shared" ca="1" si="324"/>
        <v/>
      </c>
      <c r="CG313" s="57" t="str">
        <f t="shared" ca="1" si="325"/>
        <v/>
      </c>
      <c r="CH313" s="57" t="str">
        <f t="shared" ca="1" si="326"/>
        <v/>
      </c>
      <c r="CI313" s="57" t="str">
        <f t="shared" ca="1" si="327"/>
        <v/>
      </c>
      <c r="CJ313" s="57" t="str">
        <f t="shared" ca="1" si="328"/>
        <v/>
      </c>
      <c r="CK313" s="57" t="str">
        <f t="shared" ca="1" si="329"/>
        <v/>
      </c>
      <c r="CL313" s="57" t="str">
        <f t="shared" ca="1" si="330"/>
        <v/>
      </c>
      <c r="CM313" s="57" t="str">
        <f t="shared" ca="1" si="331"/>
        <v/>
      </c>
      <c r="CN313" s="57" t="str">
        <f t="shared" ca="1" si="332"/>
        <v/>
      </c>
      <c r="CO313" s="57" t="str">
        <f t="shared" ca="1" si="333"/>
        <v/>
      </c>
      <c r="CP313" s="57" t="str">
        <f t="shared" ca="1" si="334"/>
        <v/>
      </c>
      <c r="CQ313" s="57" t="str">
        <f t="shared" ca="1" si="335"/>
        <v/>
      </c>
      <c r="CR313" s="57" t="str">
        <f t="shared" ca="1" si="336"/>
        <v/>
      </c>
      <c r="CS313" s="60" t="str">
        <f t="shared" ca="1" si="337"/>
        <v/>
      </c>
      <c r="CT313" s="60" t="str">
        <f t="shared" ca="1" si="338"/>
        <v/>
      </c>
      <c r="CU313" s="60" t="str">
        <f t="shared" ca="1" si="339"/>
        <v/>
      </c>
      <c r="CV313" s="60" t="str">
        <f t="shared" ca="1" si="340"/>
        <v/>
      </c>
      <c r="CW313" s="60" t="str">
        <f t="shared" ca="1" si="341"/>
        <v/>
      </c>
      <c r="CX313" s="60" t="str">
        <f t="shared" ca="1" si="342"/>
        <v/>
      </c>
      <c r="CY313" s="60" t="str">
        <f t="shared" ca="1" si="343"/>
        <v/>
      </c>
      <c r="CZ313" s="60" t="str">
        <f t="shared" ca="1" si="344"/>
        <v/>
      </c>
      <c r="DA313" s="65" t="str">
        <f t="shared" ca="1" si="345"/>
        <v/>
      </c>
      <c r="DB313" s="65" t="str">
        <f t="shared" ca="1" si="346"/>
        <v/>
      </c>
      <c r="DC313" s="65" t="str">
        <f t="shared" ca="1" si="347"/>
        <v/>
      </c>
      <c r="DD313" s="65" t="str">
        <f t="shared" ca="1" si="348"/>
        <v/>
      </c>
      <c r="DE313" s="65" t="str">
        <f t="shared" ca="1" si="349"/>
        <v/>
      </c>
      <c r="DF313" s="66" t="str">
        <f t="shared" ca="1" si="350"/>
        <v/>
      </c>
      <c r="DG313" s="66" t="str">
        <f t="shared" ca="1" si="351"/>
        <v/>
      </c>
      <c r="DH313" s="66" t="str">
        <f t="shared" ca="1" si="352"/>
        <v/>
      </c>
      <c r="DI313" s="66" t="str">
        <f t="shared" ca="1" si="353"/>
        <v/>
      </c>
      <c r="DJ313" s="66" t="str">
        <f t="shared" ca="1" si="354"/>
        <v/>
      </c>
      <c r="DK313" s="65" t="str">
        <f t="shared" ca="1" si="355"/>
        <v/>
      </c>
      <c r="DL313" s="65" t="str">
        <f t="shared" ca="1" si="356"/>
        <v/>
      </c>
      <c r="DM313" s="65" t="str">
        <f t="shared" ca="1" si="357"/>
        <v/>
      </c>
      <c r="DN313" s="65" t="str">
        <f t="shared" ca="1" si="358"/>
        <v/>
      </c>
      <c r="DO313" s="65" t="str">
        <f t="shared" ca="1" si="359"/>
        <v/>
      </c>
      <c r="DP313" s="65" t="str">
        <f t="shared" ca="1" si="360"/>
        <v/>
      </c>
      <c r="DQ313" s="65" t="str">
        <f t="shared" ca="1" si="361"/>
        <v/>
      </c>
      <c r="DR313" s="69" t="str">
        <f t="shared" ca="1" si="362"/>
        <v/>
      </c>
      <c r="DS313" s="69" t="str">
        <f t="shared" ca="1" si="363"/>
        <v/>
      </c>
      <c r="DT313" s="69" t="str">
        <f t="shared" ca="1" si="364"/>
        <v/>
      </c>
      <c r="DU313" s="69" t="str">
        <f t="shared" ca="1" si="365"/>
        <v/>
      </c>
      <c r="DV313" s="69" t="str">
        <f t="shared" ca="1" si="366"/>
        <v/>
      </c>
      <c r="DW313" s="69" t="str">
        <f t="shared" ca="1" si="367"/>
        <v/>
      </c>
      <c r="DX313" s="69" t="str">
        <f t="shared" ca="1" si="368"/>
        <v/>
      </c>
      <c r="DY313" s="69" t="str">
        <f t="shared" ca="1" si="369"/>
        <v/>
      </c>
      <c r="DZ313" s="72" t="str">
        <f t="shared" ca="1" si="370"/>
        <v/>
      </c>
      <c r="EA313" s="72" t="str">
        <f t="shared" ca="1" si="371"/>
        <v/>
      </c>
      <c r="EB313" s="72" t="str">
        <f t="shared" ca="1" si="372"/>
        <v/>
      </c>
      <c r="EC313" s="65" t="str">
        <f t="shared" ca="1" si="373"/>
        <v/>
      </c>
      <c r="ED313" s="65" t="str">
        <f t="shared" ca="1" si="374"/>
        <v/>
      </c>
      <c r="EE313" s="65" t="str">
        <f t="shared" ca="1" si="375"/>
        <v/>
      </c>
      <c r="EF313" s="65" t="str">
        <f t="shared" ca="1" si="376"/>
        <v/>
      </c>
      <c r="EG313" s="65" t="str">
        <f t="shared" ca="1" si="377"/>
        <v/>
      </c>
      <c r="EH313" s="65" t="str">
        <f t="shared" ca="1" si="378"/>
        <v/>
      </c>
      <c r="EI313" s="429" t="str">
        <f t="shared" ca="1" si="379"/>
        <v>No</v>
      </c>
      <c r="EJ313" s="428" t="str">
        <f t="shared" ca="1" si="380"/>
        <v/>
      </c>
      <c r="EK313" s="428" t="str">
        <f t="shared" ca="1" si="381"/>
        <v/>
      </c>
      <c r="EL313" s="65" t="str">
        <f t="shared" ca="1" si="382"/>
        <v/>
      </c>
      <c r="EM313" s="65" t="str">
        <f t="shared" ca="1" si="383"/>
        <v/>
      </c>
      <c r="EN313" s="65" t="str">
        <f t="shared" ca="1" si="384"/>
        <v/>
      </c>
      <c r="EO313" s="433" t="str">
        <f t="shared" ca="1" si="385"/>
        <v/>
      </c>
      <c r="EP313" s="433" t="str">
        <f t="shared" ca="1" si="386"/>
        <v/>
      </c>
      <c r="EQ313" s="433" t="str">
        <f t="shared" ca="1" si="387"/>
        <v/>
      </c>
      <c r="ER313" s="433" t="str">
        <f t="shared" ca="1" si="388"/>
        <v/>
      </c>
      <c r="ES313" s="433" t="str">
        <f t="shared" ca="1" si="389"/>
        <v/>
      </c>
      <c r="ET313" s="433" t="str">
        <f t="shared" ca="1" si="390"/>
        <v/>
      </c>
      <c r="EU313" s="433" t="str">
        <f ca="1">IF(OR(CO313="",CQ313=""),"",Discipline!$P$3*CO313+Discipline!$X$3*CQ313)</f>
        <v/>
      </c>
      <c r="EV313" s="433" t="str">
        <f ca="1">IF(OR(CP313="",CR313=""),"",Discipline!$P$3*CP313+Discipline!$X$3*CR313)</f>
        <v/>
      </c>
    </row>
    <row r="314" spans="1:152" x14ac:dyDescent="0.25">
      <c r="A314" s="10" t="str">
        <f ca="1">IFERROR(RANK(order!A314,order!A$3:A$554,0),"")</f>
        <v/>
      </c>
      <c r="B314" s="10" t="str">
        <f ca="1">IFERROR(RANK(order!B314,order!B$3:B$554,0),"")</f>
        <v/>
      </c>
      <c r="C314" s="10" t="str">
        <f ca="1">IFERROR(RANK(order!C314,order!C$3:C$554,0),"")</f>
        <v/>
      </c>
      <c r="D314" s="4" t="str">
        <f ca="1">IFERROR(RANK(order!D314,order!D$3:D$554,0),"")</f>
        <v/>
      </c>
      <c r="E314" s="4" t="str">
        <f ca="1">IFERROR(RANK(order!E314,order!E$3:E$554,0),"")</f>
        <v/>
      </c>
      <c r="F314" s="4" t="str">
        <f ca="1">IFERROR(RANK(order!F314,order!F$3:F$554,0),"")</f>
        <v/>
      </c>
      <c r="G314" s="10" t="str">
        <f ca="1">IFERROR(RANK(order!G314,order!G$3:G$554,0),"")</f>
        <v/>
      </c>
      <c r="H314" s="10" t="str">
        <f ca="1">IFERROR(RANK(order!H314,order!H$3:H$554,0),"")</f>
        <v/>
      </c>
      <c r="I314" s="10" t="str">
        <f ca="1">IFERROR(RANK(order!I314,order!I$3:I$554,0),"")</f>
        <v/>
      </c>
      <c r="J314" s="4" t="str">
        <f ca="1">IFERROR(RANK(order!J314,order!J$3:J$554,0),"")</f>
        <v/>
      </c>
      <c r="K314" s="4" t="str">
        <f ca="1">IFERROR(RANK(order!K314,order!K$3:K$554,0),"")</f>
        <v/>
      </c>
      <c r="L314" s="4" t="str">
        <f ca="1">IFERROR(RANK(order!L314,order!L$3:L$554,0),"")</f>
        <v/>
      </c>
      <c r="M314" s="10" t="str">
        <f ca="1">IFERROR(RANK(order!M314,order!M$3:M$554,0),"")</f>
        <v/>
      </c>
      <c r="N314" s="10" t="str">
        <f ca="1">IFERROR(RANK(order!N314,order!N$3:N$554,0),"")</f>
        <v/>
      </c>
      <c r="O314" s="10" t="str">
        <f ca="1">IFERROR(RANK(order!O314,order!O$3:O$554,0),"")</f>
        <v/>
      </c>
      <c r="P314" s="4" t="str">
        <f ca="1">IFERROR(RANK(order!P314,order!P$3:P$554,0),"")</f>
        <v/>
      </c>
      <c r="Q314" s="4" t="str">
        <f ca="1">IFERROR(RANK(order!Q314,order!Q$3:Q$554,0),"")</f>
        <v/>
      </c>
      <c r="R314" s="4" t="str">
        <f ca="1">IFERROR(RANK(order!R314,order!R$3:R$554,0),"")</f>
        <v/>
      </c>
      <c r="S314" s="10" t="str">
        <f ca="1">IFERROR(RANK(order!S314,order!S$3:S$554,0),"")</f>
        <v/>
      </c>
      <c r="T314" s="10" t="str">
        <f ca="1">IFERROR(RANK(order!T314,order!T$3:T$554,0),"")</f>
        <v/>
      </c>
      <c r="U314" s="10" t="str">
        <f ca="1">IFERROR(RANK(order!U314,order!U$3:U$554,0),"")</f>
        <v/>
      </c>
      <c r="V314" s="4" t="str">
        <f ca="1">IFERROR(RANK(order!V314,order!V$3:V$554,0),"")</f>
        <v/>
      </c>
      <c r="W314" s="4" t="str">
        <f ca="1">IFERROR(RANK(order!W314,order!W$3:W$554,0),"")</f>
        <v/>
      </c>
      <c r="X314" s="4" t="str">
        <f ca="1">IFERROR(RANK(order!X314,order!X$3:X$554,0),"")</f>
        <v/>
      </c>
      <c r="Y314" s="10" t="str">
        <f ca="1">IFERROR(RANK(order!Y314,order!Y$3:Y$554,0),"")</f>
        <v/>
      </c>
      <c r="Z314" s="10" t="str">
        <f ca="1">IFERROR(RANK(order!Z314,order!Z$3:Z$554,0),"")</f>
        <v/>
      </c>
      <c r="AA314" s="10" t="str">
        <f ca="1">IFERROR(RANK(order!AA314,order!AA$3:AA$554,0),"")</f>
        <v/>
      </c>
      <c r="AB314" s="4" t="str">
        <f ca="1">IFERROR(RANK(order!AB314,order!AB$3:AB$554,0),"")</f>
        <v/>
      </c>
      <c r="AC314" s="4" t="str">
        <f ca="1">IFERROR(RANK(order!AC314,order!AC$3:AC$554,0),"")</f>
        <v/>
      </c>
      <c r="AD314" s="4" t="str">
        <f ca="1">IFERROR(RANK(order!AD314,order!AD$3:AD$554,0),"")</f>
        <v/>
      </c>
      <c r="AE314" s="10" t="str">
        <f ca="1">IFERROR(RANK(order!AE314,order!AE$3:AE$554,0),"")</f>
        <v/>
      </c>
      <c r="AF314" s="10" t="str">
        <f ca="1">IFERROR(RANK(order!AF314,order!AF$3:AF$554,0),"")</f>
        <v/>
      </c>
      <c r="AG314" s="10" t="str">
        <f ca="1">IFERROR(RANK(order!AG314,order!AG$3:AG$554,0),"")</f>
        <v/>
      </c>
      <c r="AH314" s="4" t="str">
        <f ca="1">IFERROR(RANK(order!AH314,order!AH$3:AH$554,0),"")</f>
        <v/>
      </c>
      <c r="AI314" s="4" t="str">
        <f ca="1">IFERROR(RANK(order!AI314,order!AI$3:AI$554,0),"")</f>
        <v/>
      </c>
      <c r="AJ314" s="4" t="str">
        <f ca="1">IFERROR(RANK(order!AJ314,order!AJ$3:AJ$554,0),"")</f>
        <v/>
      </c>
      <c r="AK314" s="10" t="str">
        <f ca="1">IFERROR(RANK(order!AK314,order!AK$3:AK$554,0),"")</f>
        <v/>
      </c>
      <c r="AL314" s="10" t="str">
        <f ca="1">IFERROR(RANK(order!AL314,order!AL$3:AL$554,0),"")</f>
        <v/>
      </c>
      <c r="AM314" s="10" t="str">
        <f ca="1">IFERROR(RANK(order!AM314,order!AM$3:AM$554,0),"")</f>
        <v/>
      </c>
      <c r="AN314" s="4" t="str">
        <f ca="1">IFERROR(RANK(order!AN314,order!AN$3:AN$554,0),"")</f>
        <v/>
      </c>
      <c r="AO314" s="4" t="str">
        <f ca="1">IFERROR(RANK(order!AO314,order!AO$3:AO$554,0),"")</f>
        <v/>
      </c>
      <c r="AP314" s="4" t="str">
        <f ca="1">IFERROR(RANK(order!AP314,order!AP$3:AP$554,0),"")</f>
        <v/>
      </c>
      <c r="AQ314" s="10" t="str">
        <f ca="1">IFERROR(RANK(order!AQ314,order!AQ$3:AQ$554,0),"")</f>
        <v/>
      </c>
      <c r="AR314" s="10" t="str">
        <f ca="1">IFERROR(RANK(order!AR314,order!AR$3:AR$554,0),"")</f>
        <v/>
      </c>
      <c r="AS314" s="10" t="str">
        <f ca="1">IFERROR(RANK(order!AS314,order!AS$3:AS$554,0),"")</f>
        <v/>
      </c>
      <c r="AT314" s="4" t="str">
        <f ca="1">IFERROR(RANK(order!AT314,order!AT$3:AT$554,0),"")</f>
        <v/>
      </c>
      <c r="AU314" s="4" t="str">
        <f ca="1">IFERROR(RANK(order!AU314,order!AU$3:AU$554,0),"")</f>
        <v/>
      </c>
      <c r="AV314" s="4" t="str">
        <f ca="1">IFERROR(RANK(order!AV314,order!AV$3:AV$554,0),"")</f>
        <v/>
      </c>
      <c r="AW314" s="10" t="str">
        <f ca="1">IFERROR(RANK(order!AW314,order!AW$3:AW$554,0),"")</f>
        <v/>
      </c>
      <c r="AX314" s="10" t="str">
        <f ca="1">IFERROR(RANK(order!AX314,order!AX$3:AX$554,0),"")</f>
        <v/>
      </c>
      <c r="AY314" s="10" t="str">
        <f ca="1">IFERROR(RANK(order!AY314,order!AY$3:AY$554,0),"")</f>
        <v/>
      </c>
      <c r="AZ314" s="4" t="str">
        <f ca="1">IFERROR(RANK(order!AZ314,order!AZ$3:AZ$554,0),"")</f>
        <v/>
      </c>
      <c r="BA314" s="4" t="str">
        <f ca="1">IFERROR(RANK(order!BA314,order!BA$3:BA$554,0),"")</f>
        <v/>
      </c>
      <c r="BB314" s="4" t="str">
        <f ca="1">IFERROR(RANK(order!BB314,order!BB$3:BB$554,0),"")</f>
        <v/>
      </c>
      <c r="BC314" s="10" t="str">
        <f ca="1">IFERROR(RANK(order!BC314,order!BC$3:BC$554,0),"")</f>
        <v/>
      </c>
      <c r="BD314" s="10" t="str">
        <f ca="1">IFERROR(RANK(order!BD314,order!BD$3:BD$554,0),"")</f>
        <v/>
      </c>
      <c r="BE314" s="10" t="str">
        <f ca="1">IFERROR(RANK(order!BE314,order!BE$3:BE$554,0),"")</f>
        <v/>
      </c>
      <c r="BF314" s="4" t="str">
        <f ca="1">IFERROR(RANK(order!BF314,order!BF$3:BF$554,0),"")</f>
        <v/>
      </c>
      <c r="BG314" s="4" t="str">
        <f ca="1">IFERROR(RANK(order!BG314,order!BG$3:BG$554,0),"")</f>
        <v/>
      </c>
      <c r="BH314" s="4" t="str">
        <f ca="1">IFERROR(RANK(order!BH314,order!BH$3:BH$554,0),"")</f>
        <v/>
      </c>
      <c r="BI314" s="10" t="str">
        <f ca="1">IFERROR(RANK(order!BI314,order!BI$3:BI$554,0),"")</f>
        <v/>
      </c>
      <c r="BJ314" s="10" t="str">
        <f ca="1">IFERROR(RANK(order!BJ314,order!BJ$3:BJ$554,0),"")</f>
        <v/>
      </c>
      <c r="BK314" s="10" t="str">
        <f ca="1">IFERROR(RANK(order!BK314,order!BK$3:BK$554,0),"")</f>
        <v/>
      </c>
      <c r="BL314" s="4" t="str">
        <f ca="1">IFERROR(RANK(order!BL314,order!BL$3:BL$554,0),"")</f>
        <v/>
      </c>
      <c r="BM314" s="4" t="str">
        <f ca="1">IFERROR(RANK(order!BM314,order!BM$3:BM$554,0),"")</f>
        <v/>
      </c>
      <c r="BN314" s="4" t="str">
        <f ca="1">IFERROR(RANK(order!BN314,order!BN$3:BN$554,0),"")</f>
        <v/>
      </c>
      <c r="BO314" s="10" t="str">
        <f ca="1">IFERROR(RANK(order!BO314,order!BO$3:BO$554,0),"")</f>
        <v/>
      </c>
      <c r="BP314" s="10" t="str">
        <f ca="1">IFERROR(RANK(order!BP314,order!BP$3:BP$554,0),"")</f>
        <v/>
      </c>
      <c r="BQ314" s="10" t="str">
        <f ca="1">IFERROR(RANK(order!BQ314,order!BQ$3:BQ$554,0),"")</f>
        <v/>
      </c>
      <c r="BR314" s="4" t="str">
        <f ca="1">IFERROR(RANK(order!BR314,order!BR$3:BR$554,0),"")</f>
        <v/>
      </c>
      <c r="BS314" s="4" t="str">
        <f ca="1">IFERROR(RANK(order!BS314,order!BS$3:BS$554,0),"")</f>
        <v/>
      </c>
      <c r="BT314" s="4" t="str">
        <f ca="1">IFERROR(RANK(order!BT314,order!BT$3:BT$554,0),"")</f>
        <v/>
      </c>
      <c r="BU314" s="95">
        <f t="shared" si="391"/>
        <v>312</v>
      </c>
      <c r="BV314" s="35" t="str">
        <f t="shared" si="392"/>
        <v>E1</v>
      </c>
      <c r="BW314" s="55">
        <f t="shared" ca="1" si="315"/>
        <v>0</v>
      </c>
      <c r="BX314" s="56" t="str">
        <f t="shared" ca="1" si="316"/>
        <v/>
      </c>
      <c r="BY314" s="56" t="str">
        <f t="shared" ca="1" si="317"/>
        <v/>
      </c>
      <c r="BZ314" s="57" t="str">
        <f t="shared" ca="1" si="318"/>
        <v/>
      </c>
      <c r="CA314" s="57" t="str">
        <f t="shared" ca="1" si="319"/>
        <v/>
      </c>
      <c r="CB314" s="58" t="str">
        <f t="shared" ca="1" si="320"/>
        <v/>
      </c>
      <c r="CC314" s="57" t="str">
        <f t="shared" ca="1" si="321"/>
        <v/>
      </c>
      <c r="CD314" s="57" t="str">
        <f t="shared" ca="1" si="322"/>
        <v/>
      </c>
      <c r="CE314" s="58" t="str">
        <f t="shared" ca="1" si="323"/>
        <v/>
      </c>
      <c r="CF314" s="59" t="str">
        <f t="shared" ca="1" si="324"/>
        <v/>
      </c>
      <c r="CG314" s="57" t="str">
        <f t="shared" ca="1" si="325"/>
        <v/>
      </c>
      <c r="CH314" s="57" t="str">
        <f t="shared" ca="1" si="326"/>
        <v/>
      </c>
      <c r="CI314" s="57" t="str">
        <f t="shared" ca="1" si="327"/>
        <v/>
      </c>
      <c r="CJ314" s="57" t="str">
        <f t="shared" ca="1" si="328"/>
        <v/>
      </c>
      <c r="CK314" s="57" t="str">
        <f t="shared" ca="1" si="329"/>
        <v/>
      </c>
      <c r="CL314" s="57" t="str">
        <f t="shared" ca="1" si="330"/>
        <v/>
      </c>
      <c r="CM314" s="57" t="str">
        <f t="shared" ca="1" si="331"/>
        <v/>
      </c>
      <c r="CN314" s="57" t="str">
        <f t="shared" ca="1" si="332"/>
        <v/>
      </c>
      <c r="CO314" s="57" t="str">
        <f t="shared" ca="1" si="333"/>
        <v/>
      </c>
      <c r="CP314" s="57" t="str">
        <f t="shared" ca="1" si="334"/>
        <v/>
      </c>
      <c r="CQ314" s="57" t="str">
        <f t="shared" ca="1" si="335"/>
        <v/>
      </c>
      <c r="CR314" s="57" t="str">
        <f t="shared" ca="1" si="336"/>
        <v/>
      </c>
      <c r="CS314" s="60" t="str">
        <f t="shared" ca="1" si="337"/>
        <v/>
      </c>
      <c r="CT314" s="60" t="str">
        <f t="shared" ca="1" si="338"/>
        <v/>
      </c>
      <c r="CU314" s="60" t="str">
        <f t="shared" ca="1" si="339"/>
        <v/>
      </c>
      <c r="CV314" s="60" t="str">
        <f t="shared" ca="1" si="340"/>
        <v/>
      </c>
      <c r="CW314" s="60" t="str">
        <f t="shared" ca="1" si="341"/>
        <v/>
      </c>
      <c r="CX314" s="60" t="str">
        <f t="shared" ca="1" si="342"/>
        <v/>
      </c>
      <c r="CY314" s="60" t="str">
        <f t="shared" ca="1" si="343"/>
        <v/>
      </c>
      <c r="CZ314" s="60" t="str">
        <f t="shared" ca="1" si="344"/>
        <v/>
      </c>
      <c r="DA314" s="65" t="str">
        <f t="shared" ca="1" si="345"/>
        <v/>
      </c>
      <c r="DB314" s="65" t="str">
        <f t="shared" ca="1" si="346"/>
        <v/>
      </c>
      <c r="DC314" s="65" t="str">
        <f t="shared" ca="1" si="347"/>
        <v/>
      </c>
      <c r="DD314" s="65" t="str">
        <f t="shared" ca="1" si="348"/>
        <v/>
      </c>
      <c r="DE314" s="65" t="str">
        <f t="shared" ca="1" si="349"/>
        <v/>
      </c>
      <c r="DF314" s="66" t="str">
        <f t="shared" ca="1" si="350"/>
        <v/>
      </c>
      <c r="DG314" s="66" t="str">
        <f t="shared" ca="1" si="351"/>
        <v/>
      </c>
      <c r="DH314" s="66" t="str">
        <f t="shared" ca="1" si="352"/>
        <v/>
      </c>
      <c r="DI314" s="66" t="str">
        <f t="shared" ca="1" si="353"/>
        <v/>
      </c>
      <c r="DJ314" s="66" t="str">
        <f t="shared" ca="1" si="354"/>
        <v/>
      </c>
      <c r="DK314" s="65" t="str">
        <f t="shared" ca="1" si="355"/>
        <v/>
      </c>
      <c r="DL314" s="65" t="str">
        <f t="shared" ca="1" si="356"/>
        <v/>
      </c>
      <c r="DM314" s="65" t="str">
        <f t="shared" ca="1" si="357"/>
        <v/>
      </c>
      <c r="DN314" s="65" t="str">
        <f t="shared" ca="1" si="358"/>
        <v/>
      </c>
      <c r="DO314" s="65" t="str">
        <f t="shared" ca="1" si="359"/>
        <v/>
      </c>
      <c r="DP314" s="65" t="str">
        <f t="shared" ca="1" si="360"/>
        <v/>
      </c>
      <c r="DQ314" s="65" t="str">
        <f t="shared" ca="1" si="361"/>
        <v/>
      </c>
      <c r="DR314" s="69" t="str">
        <f t="shared" ca="1" si="362"/>
        <v/>
      </c>
      <c r="DS314" s="69" t="str">
        <f t="shared" ca="1" si="363"/>
        <v/>
      </c>
      <c r="DT314" s="69" t="str">
        <f t="shared" ca="1" si="364"/>
        <v/>
      </c>
      <c r="DU314" s="69" t="str">
        <f t="shared" ca="1" si="365"/>
        <v/>
      </c>
      <c r="DV314" s="69" t="str">
        <f t="shared" ca="1" si="366"/>
        <v/>
      </c>
      <c r="DW314" s="69" t="str">
        <f t="shared" ca="1" si="367"/>
        <v/>
      </c>
      <c r="DX314" s="69" t="str">
        <f t="shared" ca="1" si="368"/>
        <v/>
      </c>
      <c r="DY314" s="69" t="str">
        <f t="shared" ca="1" si="369"/>
        <v/>
      </c>
      <c r="DZ314" s="72" t="str">
        <f t="shared" ca="1" si="370"/>
        <v/>
      </c>
      <c r="EA314" s="72" t="str">
        <f t="shared" ca="1" si="371"/>
        <v/>
      </c>
      <c r="EB314" s="72" t="str">
        <f t="shared" ca="1" si="372"/>
        <v/>
      </c>
      <c r="EC314" s="65" t="str">
        <f t="shared" ca="1" si="373"/>
        <v/>
      </c>
      <c r="ED314" s="65" t="str">
        <f t="shared" ca="1" si="374"/>
        <v/>
      </c>
      <c r="EE314" s="65" t="str">
        <f t="shared" ca="1" si="375"/>
        <v/>
      </c>
      <c r="EF314" s="65" t="str">
        <f t="shared" ca="1" si="376"/>
        <v/>
      </c>
      <c r="EG314" s="65" t="str">
        <f t="shared" ca="1" si="377"/>
        <v/>
      </c>
      <c r="EH314" s="65" t="str">
        <f t="shared" ca="1" si="378"/>
        <v/>
      </c>
      <c r="EI314" s="429" t="str">
        <f t="shared" ca="1" si="379"/>
        <v>No</v>
      </c>
      <c r="EJ314" s="428" t="str">
        <f t="shared" ca="1" si="380"/>
        <v/>
      </c>
      <c r="EK314" s="428" t="str">
        <f t="shared" ca="1" si="381"/>
        <v/>
      </c>
      <c r="EL314" s="65" t="str">
        <f t="shared" ca="1" si="382"/>
        <v/>
      </c>
      <c r="EM314" s="65" t="str">
        <f t="shared" ca="1" si="383"/>
        <v/>
      </c>
      <c r="EN314" s="65" t="str">
        <f t="shared" ca="1" si="384"/>
        <v/>
      </c>
      <c r="EO314" s="433" t="str">
        <f t="shared" ca="1" si="385"/>
        <v/>
      </c>
      <c r="EP314" s="433" t="str">
        <f t="shared" ca="1" si="386"/>
        <v/>
      </c>
      <c r="EQ314" s="433" t="str">
        <f t="shared" ca="1" si="387"/>
        <v/>
      </c>
      <c r="ER314" s="433" t="str">
        <f t="shared" ca="1" si="388"/>
        <v/>
      </c>
      <c r="ES314" s="433" t="str">
        <f t="shared" ca="1" si="389"/>
        <v/>
      </c>
      <c r="ET314" s="433" t="str">
        <f t="shared" ca="1" si="390"/>
        <v/>
      </c>
      <c r="EU314" s="433" t="str">
        <f ca="1">IF(OR(CO314="",CQ314=""),"",Discipline!$P$3*CO314+Discipline!$X$3*CQ314)</f>
        <v/>
      </c>
      <c r="EV314" s="433" t="str">
        <f ca="1">IF(OR(CP314="",CR314=""),"",Discipline!$P$3*CP314+Discipline!$X$3*CR314)</f>
        <v/>
      </c>
    </row>
    <row r="315" spans="1:152" x14ac:dyDescent="0.25">
      <c r="A315" s="10" t="str">
        <f ca="1">IFERROR(RANK(order!A315,order!A$3:A$554,0),"")</f>
        <v/>
      </c>
      <c r="B315" s="10" t="str">
        <f ca="1">IFERROR(RANK(order!B315,order!B$3:B$554,0),"")</f>
        <v/>
      </c>
      <c r="C315" s="10" t="str">
        <f ca="1">IFERROR(RANK(order!C315,order!C$3:C$554,0),"")</f>
        <v/>
      </c>
      <c r="D315" s="4" t="str">
        <f ca="1">IFERROR(RANK(order!D315,order!D$3:D$554,0),"")</f>
        <v/>
      </c>
      <c r="E315" s="4" t="str">
        <f ca="1">IFERROR(RANK(order!E315,order!E$3:E$554,0),"")</f>
        <v/>
      </c>
      <c r="F315" s="4" t="str">
        <f ca="1">IFERROR(RANK(order!F315,order!F$3:F$554,0),"")</f>
        <v/>
      </c>
      <c r="G315" s="10" t="str">
        <f ca="1">IFERROR(RANK(order!G315,order!G$3:G$554,0),"")</f>
        <v/>
      </c>
      <c r="H315" s="10" t="str">
        <f ca="1">IFERROR(RANK(order!H315,order!H$3:H$554,0),"")</f>
        <v/>
      </c>
      <c r="I315" s="10" t="str">
        <f ca="1">IFERROR(RANK(order!I315,order!I$3:I$554,0),"")</f>
        <v/>
      </c>
      <c r="J315" s="4" t="str">
        <f ca="1">IFERROR(RANK(order!J315,order!J$3:J$554,0),"")</f>
        <v/>
      </c>
      <c r="K315" s="4" t="str">
        <f ca="1">IFERROR(RANK(order!K315,order!K$3:K$554,0),"")</f>
        <v/>
      </c>
      <c r="L315" s="4" t="str">
        <f ca="1">IFERROR(RANK(order!L315,order!L$3:L$554,0),"")</f>
        <v/>
      </c>
      <c r="M315" s="10" t="str">
        <f ca="1">IFERROR(RANK(order!M315,order!M$3:M$554,0),"")</f>
        <v/>
      </c>
      <c r="N315" s="10" t="str">
        <f ca="1">IFERROR(RANK(order!N315,order!N$3:N$554,0),"")</f>
        <v/>
      </c>
      <c r="O315" s="10" t="str">
        <f ca="1">IFERROR(RANK(order!O315,order!O$3:O$554,0),"")</f>
        <v/>
      </c>
      <c r="P315" s="4" t="str">
        <f ca="1">IFERROR(RANK(order!P315,order!P$3:P$554,0),"")</f>
        <v/>
      </c>
      <c r="Q315" s="4" t="str">
        <f ca="1">IFERROR(RANK(order!Q315,order!Q$3:Q$554,0),"")</f>
        <v/>
      </c>
      <c r="R315" s="4" t="str">
        <f ca="1">IFERROR(RANK(order!R315,order!R$3:R$554,0),"")</f>
        <v/>
      </c>
      <c r="S315" s="10" t="str">
        <f ca="1">IFERROR(RANK(order!S315,order!S$3:S$554,0),"")</f>
        <v/>
      </c>
      <c r="T315" s="10" t="str">
        <f ca="1">IFERROR(RANK(order!T315,order!T$3:T$554,0),"")</f>
        <v/>
      </c>
      <c r="U315" s="10" t="str">
        <f ca="1">IFERROR(RANK(order!U315,order!U$3:U$554,0),"")</f>
        <v/>
      </c>
      <c r="V315" s="4" t="str">
        <f ca="1">IFERROR(RANK(order!V315,order!V$3:V$554,0),"")</f>
        <v/>
      </c>
      <c r="W315" s="4" t="str">
        <f ca="1">IFERROR(RANK(order!W315,order!W$3:W$554,0),"")</f>
        <v/>
      </c>
      <c r="X315" s="4" t="str">
        <f ca="1">IFERROR(RANK(order!X315,order!X$3:X$554,0),"")</f>
        <v/>
      </c>
      <c r="Y315" s="10" t="str">
        <f ca="1">IFERROR(RANK(order!Y315,order!Y$3:Y$554,0),"")</f>
        <v/>
      </c>
      <c r="Z315" s="10" t="str">
        <f ca="1">IFERROR(RANK(order!Z315,order!Z$3:Z$554,0),"")</f>
        <v/>
      </c>
      <c r="AA315" s="10" t="str">
        <f ca="1">IFERROR(RANK(order!AA315,order!AA$3:AA$554,0),"")</f>
        <v/>
      </c>
      <c r="AB315" s="4" t="str">
        <f ca="1">IFERROR(RANK(order!AB315,order!AB$3:AB$554,0),"")</f>
        <v/>
      </c>
      <c r="AC315" s="4" t="str">
        <f ca="1">IFERROR(RANK(order!AC315,order!AC$3:AC$554,0),"")</f>
        <v/>
      </c>
      <c r="AD315" s="4" t="str">
        <f ca="1">IFERROR(RANK(order!AD315,order!AD$3:AD$554,0),"")</f>
        <v/>
      </c>
      <c r="AE315" s="10" t="str">
        <f ca="1">IFERROR(RANK(order!AE315,order!AE$3:AE$554,0),"")</f>
        <v/>
      </c>
      <c r="AF315" s="10" t="str">
        <f ca="1">IFERROR(RANK(order!AF315,order!AF$3:AF$554,0),"")</f>
        <v/>
      </c>
      <c r="AG315" s="10" t="str">
        <f ca="1">IFERROR(RANK(order!AG315,order!AG$3:AG$554,0),"")</f>
        <v/>
      </c>
      <c r="AH315" s="4" t="str">
        <f ca="1">IFERROR(RANK(order!AH315,order!AH$3:AH$554,0),"")</f>
        <v/>
      </c>
      <c r="AI315" s="4" t="str">
        <f ca="1">IFERROR(RANK(order!AI315,order!AI$3:AI$554,0),"")</f>
        <v/>
      </c>
      <c r="AJ315" s="4" t="str">
        <f ca="1">IFERROR(RANK(order!AJ315,order!AJ$3:AJ$554,0),"")</f>
        <v/>
      </c>
      <c r="AK315" s="10" t="str">
        <f ca="1">IFERROR(RANK(order!AK315,order!AK$3:AK$554,0),"")</f>
        <v/>
      </c>
      <c r="AL315" s="10" t="str">
        <f ca="1">IFERROR(RANK(order!AL315,order!AL$3:AL$554,0),"")</f>
        <v/>
      </c>
      <c r="AM315" s="10" t="str">
        <f ca="1">IFERROR(RANK(order!AM315,order!AM$3:AM$554,0),"")</f>
        <v/>
      </c>
      <c r="AN315" s="4" t="str">
        <f ca="1">IFERROR(RANK(order!AN315,order!AN$3:AN$554,0),"")</f>
        <v/>
      </c>
      <c r="AO315" s="4" t="str">
        <f ca="1">IFERROR(RANK(order!AO315,order!AO$3:AO$554,0),"")</f>
        <v/>
      </c>
      <c r="AP315" s="4" t="str">
        <f ca="1">IFERROR(RANK(order!AP315,order!AP$3:AP$554,0),"")</f>
        <v/>
      </c>
      <c r="AQ315" s="10" t="str">
        <f ca="1">IFERROR(RANK(order!AQ315,order!AQ$3:AQ$554,0),"")</f>
        <v/>
      </c>
      <c r="AR315" s="10" t="str">
        <f ca="1">IFERROR(RANK(order!AR315,order!AR$3:AR$554,0),"")</f>
        <v/>
      </c>
      <c r="AS315" s="10" t="str">
        <f ca="1">IFERROR(RANK(order!AS315,order!AS$3:AS$554,0),"")</f>
        <v/>
      </c>
      <c r="AT315" s="4" t="str">
        <f ca="1">IFERROR(RANK(order!AT315,order!AT$3:AT$554,0),"")</f>
        <v/>
      </c>
      <c r="AU315" s="4" t="str">
        <f ca="1">IFERROR(RANK(order!AU315,order!AU$3:AU$554,0),"")</f>
        <v/>
      </c>
      <c r="AV315" s="4" t="str">
        <f ca="1">IFERROR(RANK(order!AV315,order!AV$3:AV$554,0),"")</f>
        <v/>
      </c>
      <c r="AW315" s="10" t="str">
        <f ca="1">IFERROR(RANK(order!AW315,order!AW$3:AW$554,0),"")</f>
        <v/>
      </c>
      <c r="AX315" s="10" t="str">
        <f ca="1">IFERROR(RANK(order!AX315,order!AX$3:AX$554,0),"")</f>
        <v/>
      </c>
      <c r="AY315" s="10" t="str">
        <f ca="1">IFERROR(RANK(order!AY315,order!AY$3:AY$554,0),"")</f>
        <v/>
      </c>
      <c r="AZ315" s="4" t="str">
        <f ca="1">IFERROR(RANK(order!AZ315,order!AZ$3:AZ$554,0),"")</f>
        <v/>
      </c>
      <c r="BA315" s="4" t="str">
        <f ca="1">IFERROR(RANK(order!BA315,order!BA$3:BA$554,0),"")</f>
        <v/>
      </c>
      <c r="BB315" s="4" t="str">
        <f ca="1">IFERROR(RANK(order!BB315,order!BB$3:BB$554,0),"")</f>
        <v/>
      </c>
      <c r="BC315" s="10" t="str">
        <f ca="1">IFERROR(RANK(order!BC315,order!BC$3:BC$554,0),"")</f>
        <v/>
      </c>
      <c r="BD315" s="10" t="str">
        <f ca="1">IFERROR(RANK(order!BD315,order!BD$3:BD$554,0),"")</f>
        <v/>
      </c>
      <c r="BE315" s="10" t="str">
        <f ca="1">IFERROR(RANK(order!BE315,order!BE$3:BE$554,0),"")</f>
        <v/>
      </c>
      <c r="BF315" s="4" t="str">
        <f ca="1">IFERROR(RANK(order!BF315,order!BF$3:BF$554,0),"")</f>
        <v/>
      </c>
      <c r="BG315" s="4" t="str">
        <f ca="1">IFERROR(RANK(order!BG315,order!BG$3:BG$554,0),"")</f>
        <v/>
      </c>
      <c r="BH315" s="4" t="str">
        <f ca="1">IFERROR(RANK(order!BH315,order!BH$3:BH$554,0),"")</f>
        <v/>
      </c>
      <c r="BI315" s="10" t="str">
        <f ca="1">IFERROR(RANK(order!BI315,order!BI$3:BI$554,0),"")</f>
        <v/>
      </c>
      <c r="BJ315" s="10" t="str">
        <f ca="1">IFERROR(RANK(order!BJ315,order!BJ$3:BJ$554,0),"")</f>
        <v/>
      </c>
      <c r="BK315" s="10" t="str">
        <f ca="1">IFERROR(RANK(order!BK315,order!BK$3:BK$554,0),"")</f>
        <v/>
      </c>
      <c r="BL315" s="4" t="str">
        <f ca="1">IFERROR(RANK(order!BL315,order!BL$3:BL$554,0),"")</f>
        <v/>
      </c>
      <c r="BM315" s="4" t="str">
        <f ca="1">IFERROR(RANK(order!BM315,order!BM$3:BM$554,0),"")</f>
        <v/>
      </c>
      <c r="BN315" s="4" t="str">
        <f ca="1">IFERROR(RANK(order!BN315,order!BN$3:BN$554,0),"")</f>
        <v/>
      </c>
      <c r="BO315" s="10" t="str">
        <f ca="1">IFERROR(RANK(order!BO315,order!BO$3:BO$554,0),"")</f>
        <v/>
      </c>
      <c r="BP315" s="10" t="str">
        <f ca="1">IFERROR(RANK(order!BP315,order!BP$3:BP$554,0),"")</f>
        <v/>
      </c>
      <c r="BQ315" s="10" t="str">
        <f ca="1">IFERROR(RANK(order!BQ315,order!BQ$3:BQ$554,0),"")</f>
        <v/>
      </c>
      <c r="BR315" s="4" t="str">
        <f ca="1">IFERROR(RANK(order!BR315,order!BR$3:BR$554,0),"")</f>
        <v/>
      </c>
      <c r="BS315" s="4" t="str">
        <f ca="1">IFERROR(RANK(order!BS315,order!BS$3:BS$554,0),"")</f>
        <v/>
      </c>
      <c r="BT315" s="4" t="str">
        <f ca="1">IFERROR(RANK(order!BT315,order!BT$3:BT$554,0),"")</f>
        <v/>
      </c>
      <c r="BU315" s="95">
        <f t="shared" si="391"/>
        <v>313</v>
      </c>
      <c r="BV315" s="35" t="str">
        <f t="shared" si="392"/>
        <v>E1</v>
      </c>
      <c r="BW315" s="55">
        <f t="shared" ca="1" si="315"/>
        <v>0</v>
      </c>
      <c r="BX315" s="56" t="str">
        <f t="shared" ca="1" si="316"/>
        <v/>
      </c>
      <c r="BY315" s="56" t="str">
        <f t="shared" ca="1" si="317"/>
        <v/>
      </c>
      <c r="BZ315" s="57" t="str">
        <f t="shared" ca="1" si="318"/>
        <v/>
      </c>
      <c r="CA315" s="57" t="str">
        <f t="shared" ca="1" si="319"/>
        <v/>
      </c>
      <c r="CB315" s="58" t="str">
        <f t="shared" ca="1" si="320"/>
        <v/>
      </c>
      <c r="CC315" s="57" t="str">
        <f t="shared" ca="1" si="321"/>
        <v/>
      </c>
      <c r="CD315" s="57" t="str">
        <f t="shared" ca="1" si="322"/>
        <v/>
      </c>
      <c r="CE315" s="58" t="str">
        <f t="shared" ca="1" si="323"/>
        <v/>
      </c>
      <c r="CF315" s="59" t="str">
        <f t="shared" ca="1" si="324"/>
        <v/>
      </c>
      <c r="CG315" s="57" t="str">
        <f t="shared" ca="1" si="325"/>
        <v/>
      </c>
      <c r="CH315" s="57" t="str">
        <f t="shared" ca="1" si="326"/>
        <v/>
      </c>
      <c r="CI315" s="57" t="str">
        <f t="shared" ca="1" si="327"/>
        <v/>
      </c>
      <c r="CJ315" s="57" t="str">
        <f t="shared" ca="1" si="328"/>
        <v/>
      </c>
      <c r="CK315" s="57" t="str">
        <f t="shared" ca="1" si="329"/>
        <v/>
      </c>
      <c r="CL315" s="57" t="str">
        <f t="shared" ca="1" si="330"/>
        <v/>
      </c>
      <c r="CM315" s="57" t="str">
        <f t="shared" ca="1" si="331"/>
        <v/>
      </c>
      <c r="CN315" s="57" t="str">
        <f t="shared" ca="1" si="332"/>
        <v/>
      </c>
      <c r="CO315" s="57" t="str">
        <f t="shared" ca="1" si="333"/>
        <v/>
      </c>
      <c r="CP315" s="57" t="str">
        <f t="shared" ca="1" si="334"/>
        <v/>
      </c>
      <c r="CQ315" s="57" t="str">
        <f t="shared" ca="1" si="335"/>
        <v/>
      </c>
      <c r="CR315" s="57" t="str">
        <f t="shared" ca="1" si="336"/>
        <v/>
      </c>
      <c r="CS315" s="60" t="str">
        <f t="shared" ca="1" si="337"/>
        <v/>
      </c>
      <c r="CT315" s="60" t="str">
        <f t="shared" ca="1" si="338"/>
        <v/>
      </c>
      <c r="CU315" s="60" t="str">
        <f t="shared" ca="1" si="339"/>
        <v/>
      </c>
      <c r="CV315" s="60" t="str">
        <f t="shared" ca="1" si="340"/>
        <v/>
      </c>
      <c r="CW315" s="60" t="str">
        <f t="shared" ca="1" si="341"/>
        <v/>
      </c>
      <c r="CX315" s="60" t="str">
        <f t="shared" ca="1" si="342"/>
        <v/>
      </c>
      <c r="CY315" s="60" t="str">
        <f t="shared" ca="1" si="343"/>
        <v/>
      </c>
      <c r="CZ315" s="60" t="str">
        <f t="shared" ca="1" si="344"/>
        <v/>
      </c>
      <c r="DA315" s="65" t="str">
        <f t="shared" ca="1" si="345"/>
        <v/>
      </c>
      <c r="DB315" s="65" t="str">
        <f t="shared" ca="1" si="346"/>
        <v/>
      </c>
      <c r="DC315" s="65" t="str">
        <f t="shared" ca="1" si="347"/>
        <v/>
      </c>
      <c r="DD315" s="65" t="str">
        <f t="shared" ca="1" si="348"/>
        <v/>
      </c>
      <c r="DE315" s="65" t="str">
        <f t="shared" ca="1" si="349"/>
        <v/>
      </c>
      <c r="DF315" s="66" t="str">
        <f t="shared" ca="1" si="350"/>
        <v/>
      </c>
      <c r="DG315" s="66" t="str">
        <f t="shared" ca="1" si="351"/>
        <v/>
      </c>
      <c r="DH315" s="66" t="str">
        <f t="shared" ca="1" si="352"/>
        <v/>
      </c>
      <c r="DI315" s="66" t="str">
        <f t="shared" ca="1" si="353"/>
        <v/>
      </c>
      <c r="DJ315" s="66" t="str">
        <f t="shared" ca="1" si="354"/>
        <v/>
      </c>
      <c r="DK315" s="65" t="str">
        <f t="shared" ca="1" si="355"/>
        <v/>
      </c>
      <c r="DL315" s="65" t="str">
        <f t="shared" ca="1" si="356"/>
        <v/>
      </c>
      <c r="DM315" s="65" t="str">
        <f t="shared" ca="1" si="357"/>
        <v/>
      </c>
      <c r="DN315" s="65" t="str">
        <f t="shared" ca="1" si="358"/>
        <v/>
      </c>
      <c r="DO315" s="65" t="str">
        <f t="shared" ca="1" si="359"/>
        <v/>
      </c>
      <c r="DP315" s="65" t="str">
        <f t="shared" ca="1" si="360"/>
        <v/>
      </c>
      <c r="DQ315" s="65" t="str">
        <f t="shared" ca="1" si="361"/>
        <v/>
      </c>
      <c r="DR315" s="69" t="str">
        <f t="shared" ca="1" si="362"/>
        <v/>
      </c>
      <c r="DS315" s="69" t="str">
        <f t="shared" ca="1" si="363"/>
        <v/>
      </c>
      <c r="DT315" s="69" t="str">
        <f t="shared" ca="1" si="364"/>
        <v/>
      </c>
      <c r="DU315" s="69" t="str">
        <f t="shared" ca="1" si="365"/>
        <v/>
      </c>
      <c r="DV315" s="69" t="str">
        <f t="shared" ca="1" si="366"/>
        <v/>
      </c>
      <c r="DW315" s="69" t="str">
        <f t="shared" ca="1" si="367"/>
        <v/>
      </c>
      <c r="DX315" s="69" t="str">
        <f t="shared" ca="1" si="368"/>
        <v/>
      </c>
      <c r="DY315" s="69" t="str">
        <f t="shared" ca="1" si="369"/>
        <v/>
      </c>
      <c r="DZ315" s="72" t="str">
        <f t="shared" ca="1" si="370"/>
        <v/>
      </c>
      <c r="EA315" s="72" t="str">
        <f t="shared" ca="1" si="371"/>
        <v/>
      </c>
      <c r="EB315" s="72" t="str">
        <f t="shared" ca="1" si="372"/>
        <v/>
      </c>
      <c r="EC315" s="65" t="str">
        <f t="shared" ca="1" si="373"/>
        <v/>
      </c>
      <c r="ED315" s="65" t="str">
        <f t="shared" ca="1" si="374"/>
        <v/>
      </c>
      <c r="EE315" s="65" t="str">
        <f t="shared" ca="1" si="375"/>
        <v/>
      </c>
      <c r="EF315" s="65" t="str">
        <f t="shared" ca="1" si="376"/>
        <v/>
      </c>
      <c r="EG315" s="65" t="str">
        <f t="shared" ca="1" si="377"/>
        <v/>
      </c>
      <c r="EH315" s="65" t="str">
        <f t="shared" ca="1" si="378"/>
        <v/>
      </c>
      <c r="EI315" s="429" t="str">
        <f t="shared" ca="1" si="379"/>
        <v>No</v>
      </c>
      <c r="EJ315" s="428" t="str">
        <f t="shared" ca="1" si="380"/>
        <v/>
      </c>
      <c r="EK315" s="428" t="str">
        <f t="shared" ca="1" si="381"/>
        <v/>
      </c>
      <c r="EL315" s="65" t="str">
        <f t="shared" ca="1" si="382"/>
        <v/>
      </c>
      <c r="EM315" s="65" t="str">
        <f t="shared" ca="1" si="383"/>
        <v/>
      </c>
      <c r="EN315" s="65" t="str">
        <f t="shared" ca="1" si="384"/>
        <v/>
      </c>
      <c r="EO315" s="433" t="str">
        <f t="shared" ca="1" si="385"/>
        <v/>
      </c>
      <c r="EP315" s="433" t="str">
        <f t="shared" ca="1" si="386"/>
        <v/>
      </c>
      <c r="EQ315" s="433" t="str">
        <f t="shared" ca="1" si="387"/>
        <v/>
      </c>
      <c r="ER315" s="433" t="str">
        <f t="shared" ca="1" si="388"/>
        <v/>
      </c>
      <c r="ES315" s="433" t="str">
        <f t="shared" ca="1" si="389"/>
        <v/>
      </c>
      <c r="ET315" s="433" t="str">
        <f t="shared" ca="1" si="390"/>
        <v/>
      </c>
      <c r="EU315" s="433" t="str">
        <f ca="1">IF(OR(CO315="",CQ315=""),"",Discipline!$P$3*CO315+Discipline!$X$3*CQ315)</f>
        <v/>
      </c>
      <c r="EV315" s="433" t="str">
        <f ca="1">IF(OR(CP315="",CR315=""),"",Discipline!$P$3*CP315+Discipline!$X$3*CR315)</f>
        <v/>
      </c>
    </row>
    <row r="316" spans="1:152" x14ac:dyDescent="0.25">
      <c r="A316" s="10" t="str">
        <f ca="1">IFERROR(RANK(order!A316,order!A$3:A$554,0),"")</f>
        <v/>
      </c>
      <c r="B316" s="10" t="str">
        <f ca="1">IFERROR(RANK(order!B316,order!B$3:B$554,0),"")</f>
        <v/>
      </c>
      <c r="C316" s="10" t="str">
        <f ca="1">IFERROR(RANK(order!C316,order!C$3:C$554,0),"")</f>
        <v/>
      </c>
      <c r="D316" s="4" t="str">
        <f ca="1">IFERROR(RANK(order!D316,order!D$3:D$554,0),"")</f>
        <v/>
      </c>
      <c r="E316" s="4" t="str">
        <f ca="1">IFERROR(RANK(order!E316,order!E$3:E$554,0),"")</f>
        <v/>
      </c>
      <c r="F316" s="4" t="str">
        <f ca="1">IFERROR(RANK(order!F316,order!F$3:F$554,0),"")</f>
        <v/>
      </c>
      <c r="G316" s="10" t="str">
        <f ca="1">IFERROR(RANK(order!G316,order!G$3:G$554,0),"")</f>
        <v/>
      </c>
      <c r="H316" s="10" t="str">
        <f ca="1">IFERROR(RANK(order!H316,order!H$3:H$554,0),"")</f>
        <v/>
      </c>
      <c r="I316" s="10" t="str">
        <f ca="1">IFERROR(RANK(order!I316,order!I$3:I$554,0),"")</f>
        <v/>
      </c>
      <c r="J316" s="4" t="str">
        <f ca="1">IFERROR(RANK(order!J316,order!J$3:J$554,0),"")</f>
        <v/>
      </c>
      <c r="K316" s="4" t="str">
        <f ca="1">IFERROR(RANK(order!K316,order!K$3:K$554,0),"")</f>
        <v/>
      </c>
      <c r="L316" s="4" t="str">
        <f ca="1">IFERROR(RANK(order!L316,order!L$3:L$554,0),"")</f>
        <v/>
      </c>
      <c r="M316" s="10" t="str">
        <f ca="1">IFERROR(RANK(order!M316,order!M$3:M$554,0),"")</f>
        <v/>
      </c>
      <c r="N316" s="10" t="str">
        <f ca="1">IFERROR(RANK(order!N316,order!N$3:N$554,0),"")</f>
        <v/>
      </c>
      <c r="O316" s="10" t="str">
        <f ca="1">IFERROR(RANK(order!O316,order!O$3:O$554,0),"")</f>
        <v/>
      </c>
      <c r="P316" s="4" t="str">
        <f ca="1">IFERROR(RANK(order!P316,order!P$3:P$554,0),"")</f>
        <v/>
      </c>
      <c r="Q316" s="4" t="str">
        <f ca="1">IFERROR(RANK(order!Q316,order!Q$3:Q$554,0),"")</f>
        <v/>
      </c>
      <c r="R316" s="4" t="str">
        <f ca="1">IFERROR(RANK(order!R316,order!R$3:R$554,0),"")</f>
        <v/>
      </c>
      <c r="S316" s="10" t="str">
        <f ca="1">IFERROR(RANK(order!S316,order!S$3:S$554,0),"")</f>
        <v/>
      </c>
      <c r="T316" s="10" t="str">
        <f ca="1">IFERROR(RANK(order!T316,order!T$3:T$554,0),"")</f>
        <v/>
      </c>
      <c r="U316" s="10" t="str">
        <f ca="1">IFERROR(RANK(order!U316,order!U$3:U$554,0),"")</f>
        <v/>
      </c>
      <c r="V316" s="4" t="str">
        <f ca="1">IFERROR(RANK(order!V316,order!V$3:V$554,0),"")</f>
        <v/>
      </c>
      <c r="W316" s="4" t="str">
        <f ca="1">IFERROR(RANK(order!W316,order!W$3:W$554,0),"")</f>
        <v/>
      </c>
      <c r="X316" s="4" t="str">
        <f ca="1">IFERROR(RANK(order!X316,order!X$3:X$554,0),"")</f>
        <v/>
      </c>
      <c r="Y316" s="10" t="str">
        <f ca="1">IFERROR(RANK(order!Y316,order!Y$3:Y$554,0),"")</f>
        <v/>
      </c>
      <c r="Z316" s="10" t="str">
        <f ca="1">IFERROR(RANK(order!Z316,order!Z$3:Z$554,0),"")</f>
        <v/>
      </c>
      <c r="AA316" s="10" t="str">
        <f ca="1">IFERROR(RANK(order!AA316,order!AA$3:AA$554,0),"")</f>
        <v/>
      </c>
      <c r="AB316" s="4" t="str">
        <f ca="1">IFERROR(RANK(order!AB316,order!AB$3:AB$554,0),"")</f>
        <v/>
      </c>
      <c r="AC316" s="4" t="str">
        <f ca="1">IFERROR(RANK(order!AC316,order!AC$3:AC$554,0),"")</f>
        <v/>
      </c>
      <c r="AD316" s="4" t="str">
        <f ca="1">IFERROR(RANK(order!AD316,order!AD$3:AD$554,0),"")</f>
        <v/>
      </c>
      <c r="AE316" s="10" t="str">
        <f ca="1">IFERROR(RANK(order!AE316,order!AE$3:AE$554,0),"")</f>
        <v/>
      </c>
      <c r="AF316" s="10" t="str">
        <f ca="1">IFERROR(RANK(order!AF316,order!AF$3:AF$554,0),"")</f>
        <v/>
      </c>
      <c r="AG316" s="10" t="str">
        <f ca="1">IFERROR(RANK(order!AG316,order!AG$3:AG$554,0),"")</f>
        <v/>
      </c>
      <c r="AH316" s="4" t="str">
        <f ca="1">IFERROR(RANK(order!AH316,order!AH$3:AH$554,0),"")</f>
        <v/>
      </c>
      <c r="AI316" s="4" t="str">
        <f ca="1">IFERROR(RANK(order!AI316,order!AI$3:AI$554,0),"")</f>
        <v/>
      </c>
      <c r="AJ316" s="4" t="str">
        <f ca="1">IFERROR(RANK(order!AJ316,order!AJ$3:AJ$554,0),"")</f>
        <v/>
      </c>
      <c r="AK316" s="10" t="str">
        <f ca="1">IFERROR(RANK(order!AK316,order!AK$3:AK$554,0),"")</f>
        <v/>
      </c>
      <c r="AL316" s="10" t="str">
        <f ca="1">IFERROR(RANK(order!AL316,order!AL$3:AL$554,0),"")</f>
        <v/>
      </c>
      <c r="AM316" s="10" t="str">
        <f ca="1">IFERROR(RANK(order!AM316,order!AM$3:AM$554,0),"")</f>
        <v/>
      </c>
      <c r="AN316" s="4" t="str">
        <f ca="1">IFERROR(RANK(order!AN316,order!AN$3:AN$554,0),"")</f>
        <v/>
      </c>
      <c r="AO316" s="4" t="str">
        <f ca="1">IFERROR(RANK(order!AO316,order!AO$3:AO$554,0),"")</f>
        <v/>
      </c>
      <c r="AP316" s="4" t="str">
        <f ca="1">IFERROR(RANK(order!AP316,order!AP$3:AP$554,0),"")</f>
        <v/>
      </c>
      <c r="AQ316" s="10" t="str">
        <f ca="1">IFERROR(RANK(order!AQ316,order!AQ$3:AQ$554,0),"")</f>
        <v/>
      </c>
      <c r="AR316" s="10" t="str">
        <f ca="1">IFERROR(RANK(order!AR316,order!AR$3:AR$554,0),"")</f>
        <v/>
      </c>
      <c r="AS316" s="10" t="str">
        <f ca="1">IFERROR(RANK(order!AS316,order!AS$3:AS$554,0),"")</f>
        <v/>
      </c>
      <c r="AT316" s="4" t="str">
        <f ca="1">IFERROR(RANK(order!AT316,order!AT$3:AT$554,0),"")</f>
        <v/>
      </c>
      <c r="AU316" s="4" t="str">
        <f ca="1">IFERROR(RANK(order!AU316,order!AU$3:AU$554,0),"")</f>
        <v/>
      </c>
      <c r="AV316" s="4" t="str">
        <f ca="1">IFERROR(RANK(order!AV316,order!AV$3:AV$554,0),"")</f>
        <v/>
      </c>
      <c r="AW316" s="10" t="str">
        <f ca="1">IFERROR(RANK(order!AW316,order!AW$3:AW$554,0),"")</f>
        <v/>
      </c>
      <c r="AX316" s="10" t="str">
        <f ca="1">IFERROR(RANK(order!AX316,order!AX$3:AX$554,0),"")</f>
        <v/>
      </c>
      <c r="AY316" s="10" t="str">
        <f ca="1">IFERROR(RANK(order!AY316,order!AY$3:AY$554,0),"")</f>
        <v/>
      </c>
      <c r="AZ316" s="4" t="str">
        <f ca="1">IFERROR(RANK(order!AZ316,order!AZ$3:AZ$554,0),"")</f>
        <v/>
      </c>
      <c r="BA316" s="4" t="str">
        <f ca="1">IFERROR(RANK(order!BA316,order!BA$3:BA$554,0),"")</f>
        <v/>
      </c>
      <c r="BB316" s="4" t="str">
        <f ca="1">IFERROR(RANK(order!BB316,order!BB$3:BB$554,0),"")</f>
        <v/>
      </c>
      <c r="BC316" s="10" t="str">
        <f ca="1">IFERROR(RANK(order!BC316,order!BC$3:BC$554,0),"")</f>
        <v/>
      </c>
      <c r="BD316" s="10" t="str">
        <f ca="1">IFERROR(RANK(order!BD316,order!BD$3:BD$554,0),"")</f>
        <v/>
      </c>
      <c r="BE316" s="10" t="str">
        <f ca="1">IFERROR(RANK(order!BE316,order!BE$3:BE$554,0),"")</f>
        <v/>
      </c>
      <c r="BF316" s="4" t="str">
        <f ca="1">IFERROR(RANK(order!BF316,order!BF$3:BF$554,0),"")</f>
        <v/>
      </c>
      <c r="BG316" s="4" t="str">
        <f ca="1">IFERROR(RANK(order!BG316,order!BG$3:BG$554,0),"")</f>
        <v/>
      </c>
      <c r="BH316" s="4" t="str">
        <f ca="1">IFERROR(RANK(order!BH316,order!BH$3:BH$554,0),"")</f>
        <v/>
      </c>
      <c r="BI316" s="10" t="str">
        <f ca="1">IFERROR(RANK(order!BI316,order!BI$3:BI$554,0),"")</f>
        <v/>
      </c>
      <c r="BJ316" s="10" t="str">
        <f ca="1">IFERROR(RANK(order!BJ316,order!BJ$3:BJ$554,0),"")</f>
        <v/>
      </c>
      <c r="BK316" s="10" t="str">
        <f ca="1">IFERROR(RANK(order!BK316,order!BK$3:BK$554,0),"")</f>
        <v/>
      </c>
      <c r="BL316" s="4" t="str">
        <f ca="1">IFERROR(RANK(order!BL316,order!BL$3:BL$554,0),"")</f>
        <v/>
      </c>
      <c r="BM316" s="4" t="str">
        <f ca="1">IFERROR(RANK(order!BM316,order!BM$3:BM$554,0),"")</f>
        <v/>
      </c>
      <c r="BN316" s="4" t="str">
        <f ca="1">IFERROR(RANK(order!BN316,order!BN$3:BN$554,0),"")</f>
        <v/>
      </c>
      <c r="BO316" s="10" t="str">
        <f ca="1">IFERROR(RANK(order!BO316,order!BO$3:BO$554,0),"")</f>
        <v/>
      </c>
      <c r="BP316" s="10" t="str">
        <f ca="1">IFERROR(RANK(order!BP316,order!BP$3:BP$554,0),"")</f>
        <v/>
      </c>
      <c r="BQ316" s="10" t="str">
        <f ca="1">IFERROR(RANK(order!BQ316,order!BQ$3:BQ$554,0),"")</f>
        <v/>
      </c>
      <c r="BR316" s="4" t="str">
        <f ca="1">IFERROR(RANK(order!BR316,order!BR$3:BR$554,0),"")</f>
        <v/>
      </c>
      <c r="BS316" s="4" t="str">
        <f ca="1">IFERROR(RANK(order!BS316,order!BS$3:BS$554,0),"")</f>
        <v/>
      </c>
      <c r="BT316" s="4" t="str">
        <f ca="1">IFERROR(RANK(order!BT316,order!BT$3:BT$554,0),"")</f>
        <v/>
      </c>
      <c r="BU316" s="95">
        <f t="shared" si="391"/>
        <v>314</v>
      </c>
      <c r="BV316" s="35" t="str">
        <f t="shared" si="392"/>
        <v>E1</v>
      </c>
      <c r="BW316" s="55">
        <f t="shared" ca="1" si="315"/>
        <v>0</v>
      </c>
      <c r="BX316" s="56" t="str">
        <f t="shared" ca="1" si="316"/>
        <v/>
      </c>
      <c r="BY316" s="56" t="str">
        <f t="shared" ca="1" si="317"/>
        <v/>
      </c>
      <c r="BZ316" s="57" t="str">
        <f t="shared" ca="1" si="318"/>
        <v/>
      </c>
      <c r="CA316" s="57" t="str">
        <f t="shared" ca="1" si="319"/>
        <v/>
      </c>
      <c r="CB316" s="58" t="str">
        <f t="shared" ca="1" si="320"/>
        <v/>
      </c>
      <c r="CC316" s="57" t="str">
        <f t="shared" ca="1" si="321"/>
        <v/>
      </c>
      <c r="CD316" s="57" t="str">
        <f t="shared" ca="1" si="322"/>
        <v/>
      </c>
      <c r="CE316" s="58" t="str">
        <f t="shared" ca="1" si="323"/>
        <v/>
      </c>
      <c r="CF316" s="59" t="str">
        <f t="shared" ca="1" si="324"/>
        <v/>
      </c>
      <c r="CG316" s="57" t="str">
        <f t="shared" ca="1" si="325"/>
        <v/>
      </c>
      <c r="CH316" s="57" t="str">
        <f t="shared" ca="1" si="326"/>
        <v/>
      </c>
      <c r="CI316" s="57" t="str">
        <f t="shared" ca="1" si="327"/>
        <v/>
      </c>
      <c r="CJ316" s="57" t="str">
        <f t="shared" ca="1" si="328"/>
        <v/>
      </c>
      <c r="CK316" s="57" t="str">
        <f t="shared" ca="1" si="329"/>
        <v/>
      </c>
      <c r="CL316" s="57" t="str">
        <f t="shared" ca="1" si="330"/>
        <v/>
      </c>
      <c r="CM316" s="57" t="str">
        <f t="shared" ca="1" si="331"/>
        <v/>
      </c>
      <c r="CN316" s="57" t="str">
        <f t="shared" ca="1" si="332"/>
        <v/>
      </c>
      <c r="CO316" s="57" t="str">
        <f t="shared" ca="1" si="333"/>
        <v/>
      </c>
      <c r="CP316" s="57" t="str">
        <f t="shared" ca="1" si="334"/>
        <v/>
      </c>
      <c r="CQ316" s="57" t="str">
        <f t="shared" ca="1" si="335"/>
        <v/>
      </c>
      <c r="CR316" s="57" t="str">
        <f t="shared" ca="1" si="336"/>
        <v/>
      </c>
      <c r="CS316" s="60" t="str">
        <f t="shared" ca="1" si="337"/>
        <v/>
      </c>
      <c r="CT316" s="60" t="str">
        <f t="shared" ca="1" si="338"/>
        <v/>
      </c>
      <c r="CU316" s="60" t="str">
        <f t="shared" ca="1" si="339"/>
        <v/>
      </c>
      <c r="CV316" s="60" t="str">
        <f t="shared" ca="1" si="340"/>
        <v/>
      </c>
      <c r="CW316" s="60" t="str">
        <f t="shared" ca="1" si="341"/>
        <v/>
      </c>
      <c r="CX316" s="60" t="str">
        <f t="shared" ca="1" si="342"/>
        <v/>
      </c>
      <c r="CY316" s="60" t="str">
        <f t="shared" ca="1" si="343"/>
        <v/>
      </c>
      <c r="CZ316" s="60" t="str">
        <f t="shared" ca="1" si="344"/>
        <v/>
      </c>
      <c r="DA316" s="65" t="str">
        <f t="shared" ca="1" si="345"/>
        <v/>
      </c>
      <c r="DB316" s="65" t="str">
        <f t="shared" ca="1" si="346"/>
        <v/>
      </c>
      <c r="DC316" s="65" t="str">
        <f t="shared" ca="1" si="347"/>
        <v/>
      </c>
      <c r="DD316" s="65" t="str">
        <f t="shared" ca="1" si="348"/>
        <v/>
      </c>
      <c r="DE316" s="65" t="str">
        <f t="shared" ca="1" si="349"/>
        <v/>
      </c>
      <c r="DF316" s="66" t="str">
        <f t="shared" ca="1" si="350"/>
        <v/>
      </c>
      <c r="DG316" s="66" t="str">
        <f t="shared" ca="1" si="351"/>
        <v/>
      </c>
      <c r="DH316" s="66" t="str">
        <f t="shared" ca="1" si="352"/>
        <v/>
      </c>
      <c r="DI316" s="66" t="str">
        <f t="shared" ca="1" si="353"/>
        <v/>
      </c>
      <c r="DJ316" s="66" t="str">
        <f t="shared" ca="1" si="354"/>
        <v/>
      </c>
      <c r="DK316" s="65" t="str">
        <f t="shared" ca="1" si="355"/>
        <v/>
      </c>
      <c r="DL316" s="65" t="str">
        <f t="shared" ca="1" si="356"/>
        <v/>
      </c>
      <c r="DM316" s="65" t="str">
        <f t="shared" ca="1" si="357"/>
        <v/>
      </c>
      <c r="DN316" s="65" t="str">
        <f t="shared" ca="1" si="358"/>
        <v/>
      </c>
      <c r="DO316" s="65" t="str">
        <f t="shared" ca="1" si="359"/>
        <v/>
      </c>
      <c r="DP316" s="65" t="str">
        <f t="shared" ca="1" si="360"/>
        <v/>
      </c>
      <c r="DQ316" s="65" t="str">
        <f t="shared" ca="1" si="361"/>
        <v/>
      </c>
      <c r="DR316" s="69" t="str">
        <f t="shared" ca="1" si="362"/>
        <v/>
      </c>
      <c r="DS316" s="69" t="str">
        <f t="shared" ca="1" si="363"/>
        <v/>
      </c>
      <c r="DT316" s="69" t="str">
        <f t="shared" ca="1" si="364"/>
        <v/>
      </c>
      <c r="DU316" s="69" t="str">
        <f t="shared" ca="1" si="365"/>
        <v/>
      </c>
      <c r="DV316" s="69" t="str">
        <f t="shared" ca="1" si="366"/>
        <v/>
      </c>
      <c r="DW316" s="69" t="str">
        <f t="shared" ca="1" si="367"/>
        <v/>
      </c>
      <c r="DX316" s="69" t="str">
        <f t="shared" ca="1" si="368"/>
        <v/>
      </c>
      <c r="DY316" s="69" t="str">
        <f t="shared" ca="1" si="369"/>
        <v/>
      </c>
      <c r="DZ316" s="72" t="str">
        <f t="shared" ca="1" si="370"/>
        <v/>
      </c>
      <c r="EA316" s="72" t="str">
        <f t="shared" ca="1" si="371"/>
        <v/>
      </c>
      <c r="EB316" s="72" t="str">
        <f t="shared" ca="1" si="372"/>
        <v/>
      </c>
      <c r="EC316" s="65" t="str">
        <f t="shared" ca="1" si="373"/>
        <v/>
      </c>
      <c r="ED316" s="65" t="str">
        <f t="shared" ca="1" si="374"/>
        <v/>
      </c>
      <c r="EE316" s="65" t="str">
        <f t="shared" ca="1" si="375"/>
        <v/>
      </c>
      <c r="EF316" s="65" t="str">
        <f t="shared" ca="1" si="376"/>
        <v/>
      </c>
      <c r="EG316" s="65" t="str">
        <f t="shared" ca="1" si="377"/>
        <v/>
      </c>
      <c r="EH316" s="65" t="str">
        <f t="shared" ca="1" si="378"/>
        <v/>
      </c>
      <c r="EI316" s="429" t="str">
        <f t="shared" ca="1" si="379"/>
        <v>No</v>
      </c>
      <c r="EJ316" s="428" t="str">
        <f t="shared" ca="1" si="380"/>
        <v/>
      </c>
      <c r="EK316" s="428" t="str">
        <f t="shared" ca="1" si="381"/>
        <v/>
      </c>
      <c r="EL316" s="65" t="str">
        <f t="shared" ca="1" si="382"/>
        <v/>
      </c>
      <c r="EM316" s="65" t="str">
        <f t="shared" ca="1" si="383"/>
        <v/>
      </c>
      <c r="EN316" s="65" t="str">
        <f t="shared" ca="1" si="384"/>
        <v/>
      </c>
      <c r="EO316" s="433" t="str">
        <f t="shared" ca="1" si="385"/>
        <v/>
      </c>
      <c r="EP316" s="433" t="str">
        <f t="shared" ca="1" si="386"/>
        <v/>
      </c>
      <c r="EQ316" s="433" t="str">
        <f t="shared" ca="1" si="387"/>
        <v/>
      </c>
      <c r="ER316" s="433" t="str">
        <f t="shared" ca="1" si="388"/>
        <v/>
      </c>
      <c r="ES316" s="433" t="str">
        <f t="shared" ca="1" si="389"/>
        <v/>
      </c>
      <c r="ET316" s="433" t="str">
        <f t="shared" ca="1" si="390"/>
        <v/>
      </c>
      <c r="EU316" s="433" t="str">
        <f ca="1">IF(OR(CO316="",CQ316=""),"",Discipline!$P$3*CO316+Discipline!$X$3*CQ316)</f>
        <v/>
      </c>
      <c r="EV316" s="433" t="str">
        <f ca="1">IF(OR(CP316="",CR316=""),"",Discipline!$P$3*CP316+Discipline!$X$3*CR316)</f>
        <v/>
      </c>
    </row>
    <row r="317" spans="1:152" x14ac:dyDescent="0.25">
      <c r="A317" s="10" t="str">
        <f ca="1">IFERROR(RANK(order!A317,order!A$3:A$554,0),"")</f>
        <v/>
      </c>
      <c r="B317" s="10" t="str">
        <f ca="1">IFERROR(RANK(order!B317,order!B$3:B$554,0),"")</f>
        <v/>
      </c>
      <c r="C317" s="10" t="str">
        <f ca="1">IFERROR(RANK(order!C317,order!C$3:C$554,0),"")</f>
        <v/>
      </c>
      <c r="D317" s="4" t="str">
        <f ca="1">IFERROR(RANK(order!D317,order!D$3:D$554,0),"")</f>
        <v/>
      </c>
      <c r="E317" s="4" t="str">
        <f ca="1">IFERROR(RANK(order!E317,order!E$3:E$554,0),"")</f>
        <v/>
      </c>
      <c r="F317" s="4" t="str">
        <f ca="1">IFERROR(RANK(order!F317,order!F$3:F$554,0),"")</f>
        <v/>
      </c>
      <c r="G317" s="10" t="str">
        <f ca="1">IFERROR(RANK(order!G317,order!G$3:G$554,0),"")</f>
        <v/>
      </c>
      <c r="H317" s="10" t="str">
        <f ca="1">IFERROR(RANK(order!H317,order!H$3:H$554,0),"")</f>
        <v/>
      </c>
      <c r="I317" s="10" t="str">
        <f ca="1">IFERROR(RANK(order!I317,order!I$3:I$554,0),"")</f>
        <v/>
      </c>
      <c r="J317" s="4" t="str">
        <f ca="1">IFERROR(RANK(order!J317,order!J$3:J$554,0),"")</f>
        <v/>
      </c>
      <c r="K317" s="4" t="str">
        <f ca="1">IFERROR(RANK(order!K317,order!K$3:K$554,0),"")</f>
        <v/>
      </c>
      <c r="L317" s="4" t="str">
        <f ca="1">IFERROR(RANK(order!L317,order!L$3:L$554,0),"")</f>
        <v/>
      </c>
      <c r="M317" s="10" t="str">
        <f ca="1">IFERROR(RANK(order!M317,order!M$3:M$554,0),"")</f>
        <v/>
      </c>
      <c r="N317" s="10" t="str">
        <f ca="1">IFERROR(RANK(order!N317,order!N$3:N$554,0),"")</f>
        <v/>
      </c>
      <c r="O317" s="10" t="str">
        <f ca="1">IFERROR(RANK(order!O317,order!O$3:O$554,0),"")</f>
        <v/>
      </c>
      <c r="P317" s="4" t="str">
        <f ca="1">IFERROR(RANK(order!P317,order!P$3:P$554,0),"")</f>
        <v/>
      </c>
      <c r="Q317" s="4" t="str">
        <f ca="1">IFERROR(RANK(order!Q317,order!Q$3:Q$554,0),"")</f>
        <v/>
      </c>
      <c r="R317" s="4" t="str">
        <f ca="1">IFERROR(RANK(order!R317,order!R$3:R$554,0),"")</f>
        <v/>
      </c>
      <c r="S317" s="10" t="str">
        <f ca="1">IFERROR(RANK(order!S317,order!S$3:S$554,0),"")</f>
        <v/>
      </c>
      <c r="T317" s="10" t="str">
        <f ca="1">IFERROR(RANK(order!T317,order!T$3:T$554,0),"")</f>
        <v/>
      </c>
      <c r="U317" s="10" t="str">
        <f ca="1">IFERROR(RANK(order!U317,order!U$3:U$554,0),"")</f>
        <v/>
      </c>
      <c r="V317" s="4" t="str">
        <f ca="1">IFERROR(RANK(order!V317,order!V$3:V$554,0),"")</f>
        <v/>
      </c>
      <c r="W317" s="4" t="str">
        <f ca="1">IFERROR(RANK(order!W317,order!W$3:W$554,0),"")</f>
        <v/>
      </c>
      <c r="X317" s="4" t="str">
        <f ca="1">IFERROR(RANK(order!X317,order!X$3:X$554,0),"")</f>
        <v/>
      </c>
      <c r="Y317" s="10" t="str">
        <f ca="1">IFERROR(RANK(order!Y317,order!Y$3:Y$554,0),"")</f>
        <v/>
      </c>
      <c r="Z317" s="10" t="str">
        <f ca="1">IFERROR(RANK(order!Z317,order!Z$3:Z$554,0),"")</f>
        <v/>
      </c>
      <c r="AA317" s="10" t="str">
        <f ca="1">IFERROR(RANK(order!AA317,order!AA$3:AA$554,0),"")</f>
        <v/>
      </c>
      <c r="AB317" s="4" t="str">
        <f ca="1">IFERROR(RANK(order!AB317,order!AB$3:AB$554,0),"")</f>
        <v/>
      </c>
      <c r="AC317" s="4" t="str">
        <f ca="1">IFERROR(RANK(order!AC317,order!AC$3:AC$554,0),"")</f>
        <v/>
      </c>
      <c r="AD317" s="4" t="str">
        <f ca="1">IFERROR(RANK(order!AD317,order!AD$3:AD$554,0),"")</f>
        <v/>
      </c>
      <c r="AE317" s="10" t="str">
        <f ca="1">IFERROR(RANK(order!AE317,order!AE$3:AE$554,0),"")</f>
        <v/>
      </c>
      <c r="AF317" s="10" t="str">
        <f ca="1">IFERROR(RANK(order!AF317,order!AF$3:AF$554,0),"")</f>
        <v/>
      </c>
      <c r="AG317" s="10" t="str">
        <f ca="1">IFERROR(RANK(order!AG317,order!AG$3:AG$554,0),"")</f>
        <v/>
      </c>
      <c r="AH317" s="4" t="str">
        <f ca="1">IFERROR(RANK(order!AH317,order!AH$3:AH$554,0),"")</f>
        <v/>
      </c>
      <c r="AI317" s="4" t="str">
        <f ca="1">IFERROR(RANK(order!AI317,order!AI$3:AI$554,0),"")</f>
        <v/>
      </c>
      <c r="AJ317" s="4" t="str">
        <f ca="1">IFERROR(RANK(order!AJ317,order!AJ$3:AJ$554,0),"")</f>
        <v/>
      </c>
      <c r="AK317" s="10" t="str">
        <f ca="1">IFERROR(RANK(order!AK317,order!AK$3:AK$554,0),"")</f>
        <v/>
      </c>
      <c r="AL317" s="10" t="str">
        <f ca="1">IFERROR(RANK(order!AL317,order!AL$3:AL$554,0),"")</f>
        <v/>
      </c>
      <c r="AM317" s="10" t="str">
        <f ca="1">IFERROR(RANK(order!AM317,order!AM$3:AM$554,0),"")</f>
        <v/>
      </c>
      <c r="AN317" s="4" t="str">
        <f ca="1">IFERROR(RANK(order!AN317,order!AN$3:AN$554,0),"")</f>
        <v/>
      </c>
      <c r="AO317" s="4" t="str">
        <f ca="1">IFERROR(RANK(order!AO317,order!AO$3:AO$554,0),"")</f>
        <v/>
      </c>
      <c r="AP317" s="4" t="str">
        <f ca="1">IFERROR(RANK(order!AP317,order!AP$3:AP$554,0),"")</f>
        <v/>
      </c>
      <c r="AQ317" s="10" t="str">
        <f ca="1">IFERROR(RANK(order!AQ317,order!AQ$3:AQ$554,0),"")</f>
        <v/>
      </c>
      <c r="AR317" s="10" t="str">
        <f ca="1">IFERROR(RANK(order!AR317,order!AR$3:AR$554,0),"")</f>
        <v/>
      </c>
      <c r="AS317" s="10" t="str">
        <f ca="1">IFERROR(RANK(order!AS317,order!AS$3:AS$554,0),"")</f>
        <v/>
      </c>
      <c r="AT317" s="4" t="str">
        <f ca="1">IFERROR(RANK(order!AT317,order!AT$3:AT$554,0),"")</f>
        <v/>
      </c>
      <c r="AU317" s="4" t="str">
        <f ca="1">IFERROR(RANK(order!AU317,order!AU$3:AU$554,0),"")</f>
        <v/>
      </c>
      <c r="AV317" s="4" t="str">
        <f ca="1">IFERROR(RANK(order!AV317,order!AV$3:AV$554,0),"")</f>
        <v/>
      </c>
      <c r="AW317" s="10" t="str">
        <f ca="1">IFERROR(RANK(order!AW317,order!AW$3:AW$554,0),"")</f>
        <v/>
      </c>
      <c r="AX317" s="10" t="str">
        <f ca="1">IFERROR(RANK(order!AX317,order!AX$3:AX$554,0),"")</f>
        <v/>
      </c>
      <c r="AY317" s="10" t="str">
        <f ca="1">IFERROR(RANK(order!AY317,order!AY$3:AY$554,0),"")</f>
        <v/>
      </c>
      <c r="AZ317" s="4" t="str">
        <f ca="1">IFERROR(RANK(order!AZ317,order!AZ$3:AZ$554,0),"")</f>
        <v/>
      </c>
      <c r="BA317" s="4" t="str">
        <f ca="1">IFERROR(RANK(order!BA317,order!BA$3:BA$554,0),"")</f>
        <v/>
      </c>
      <c r="BB317" s="4" t="str">
        <f ca="1">IFERROR(RANK(order!BB317,order!BB$3:BB$554,0),"")</f>
        <v/>
      </c>
      <c r="BC317" s="10" t="str">
        <f ca="1">IFERROR(RANK(order!BC317,order!BC$3:BC$554,0),"")</f>
        <v/>
      </c>
      <c r="BD317" s="10" t="str">
        <f ca="1">IFERROR(RANK(order!BD317,order!BD$3:BD$554,0),"")</f>
        <v/>
      </c>
      <c r="BE317" s="10" t="str">
        <f ca="1">IFERROR(RANK(order!BE317,order!BE$3:BE$554,0),"")</f>
        <v/>
      </c>
      <c r="BF317" s="4" t="str">
        <f ca="1">IFERROR(RANK(order!BF317,order!BF$3:BF$554,0),"")</f>
        <v/>
      </c>
      <c r="BG317" s="4" t="str">
        <f ca="1">IFERROR(RANK(order!BG317,order!BG$3:BG$554,0),"")</f>
        <v/>
      </c>
      <c r="BH317" s="4" t="str">
        <f ca="1">IFERROR(RANK(order!BH317,order!BH$3:BH$554,0),"")</f>
        <v/>
      </c>
      <c r="BI317" s="10" t="str">
        <f ca="1">IFERROR(RANK(order!BI317,order!BI$3:BI$554,0),"")</f>
        <v/>
      </c>
      <c r="BJ317" s="10" t="str">
        <f ca="1">IFERROR(RANK(order!BJ317,order!BJ$3:BJ$554,0),"")</f>
        <v/>
      </c>
      <c r="BK317" s="10" t="str">
        <f ca="1">IFERROR(RANK(order!BK317,order!BK$3:BK$554,0),"")</f>
        <v/>
      </c>
      <c r="BL317" s="4" t="str">
        <f ca="1">IFERROR(RANK(order!BL317,order!BL$3:BL$554,0),"")</f>
        <v/>
      </c>
      <c r="BM317" s="4" t="str">
        <f ca="1">IFERROR(RANK(order!BM317,order!BM$3:BM$554,0),"")</f>
        <v/>
      </c>
      <c r="BN317" s="4" t="str">
        <f ca="1">IFERROR(RANK(order!BN317,order!BN$3:BN$554,0),"")</f>
        <v/>
      </c>
      <c r="BO317" s="10" t="str">
        <f ca="1">IFERROR(RANK(order!BO317,order!BO$3:BO$554,0),"")</f>
        <v/>
      </c>
      <c r="BP317" s="10" t="str">
        <f ca="1">IFERROR(RANK(order!BP317,order!BP$3:BP$554,0),"")</f>
        <v/>
      </c>
      <c r="BQ317" s="10" t="str">
        <f ca="1">IFERROR(RANK(order!BQ317,order!BQ$3:BQ$554,0),"")</f>
        <v/>
      </c>
      <c r="BR317" s="4" t="str">
        <f ca="1">IFERROR(RANK(order!BR317,order!BR$3:BR$554,0),"")</f>
        <v/>
      </c>
      <c r="BS317" s="4" t="str">
        <f ca="1">IFERROR(RANK(order!BS317,order!BS$3:BS$554,0),"")</f>
        <v/>
      </c>
      <c r="BT317" s="4" t="str">
        <f ca="1">IFERROR(RANK(order!BT317,order!BT$3:BT$554,0),"")</f>
        <v/>
      </c>
      <c r="BU317" s="95">
        <f t="shared" si="391"/>
        <v>315</v>
      </c>
      <c r="BV317" s="35" t="str">
        <f t="shared" si="392"/>
        <v>E1</v>
      </c>
      <c r="BW317" s="55">
        <f t="shared" ca="1" si="315"/>
        <v>0</v>
      </c>
      <c r="BX317" s="56" t="str">
        <f t="shared" ca="1" si="316"/>
        <v/>
      </c>
      <c r="BY317" s="56" t="str">
        <f t="shared" ca="1" si="317"/>
        <v/>
      </c>
      <c r="BZ317" s="57" t="str">
        <f t="shared" ca="1" si="318"/>
        <v/>
      </c>
      <c r="CA317" s="57" t="str">
        <f t="shared" ca="1" si="319"/>
        <v/>
      </c>
      <c r="CB317" s="58" t="str">
        <f t="shared" ca="1" si="320"/>
        <v/>
      </c>
      <c r="CC317" s="57" t="str">
        <f t="shared" ca="1" si="321"/>
        <v/>
      </c>
      <c r="CD317" s="57" t="str">
        <f t="shared" ca="1" si="322"/>
        <v/>
      </c>
      <c r="CE317" s="58" t="str">
        <f t="shared" ca="1" si="323"/>
        <v/>
      </c>
      <c r="CF317" s="59" t="str">
        <f t="shared" ca="1" si="324"/>
        <v/>
      </c>
      <c r="CG317" s="57" t="str">
        <f t="shared" ca="1" si="325"/>
        <v/>
      </c>
      <c r="CH317" s="57" t="str">
        <f t="shared" ca="1" si="326"/>
        <v/>
      </c>
      <c r="CI317" s="57" t="str">
        <f t="shared" ca="1" si="327"/>
        <v/>
      </c>
      <c r="CJ317" s="57" t="str">
        <f t="shared" ca="1" si="328"/>
        <v/>
      </c>
      <c r="CK317" s="57" t="str">
        <f t="shared" ca="1" si="329"/>
        <v/>
      </c>
      <c r="CL317" s="57" t="str">
        <f t="shared" ca="1" si="330"/>
        <v/>
      </c>
      <c r="CM317" s="57" t="str">
        <f t="shared" ca="1" si="331"/>
        <v/>
      </c>
      <c r="CN317" s="57" t="str">
        <f t="shared" ca="1" si="332"/>
        <v/>
      </c>
      <c r="CO317" s="57" t="str">
        <f t="shared" ca="1" si="333"/>
        <v/>
      </c>
      <c r="CP317" s="57" t="str">
        <f t="shared" ca="1" si="334"/>
        <v/>
      </c>
      <c r="CQ317" s="57" t="str">
        <f t="shared" ca="1" si="335"/>
        <v/>
      </c>
      <c r="CR317" s="57" t="str">
        <f t="shared" ca="1" si="336"/>
        <v/>
      </c>
      <c r="CS317" s="60" t="str">
        <f t="shared" ca="1" si="337"/>
        <v/>
      </c>
      <c r="CT317" s="60" t="str">
        <f t="shared" ca="1" si="338"/>
        <v/>
      </c>
      <c r="CU317" s="60" t="str">
        <f t="shared" ca="1" si="339"/>
        <v/>
      </c>
      <c r="CV317" s="60" t="str">
        <f t="shared" ca="1" si="340"/>
        <v/>
      </c>
      <c r="CW317" s="60" t="str">
        <f t="shared" ca="1" si="341"/>
        <v/>
      </c>
      <c r="CX317" s="60" t="str">
        <f t="shared" ca="1" si="342"/>
        <v/>
      </c>
      <c r="CY317" s="60" t="str">
        <f t="shared" ca="1" si="343"/>
        <v/>
      </c>
      <c r="CZ317" s="60" t="str">
        <f t="shared" ca="1" si="344"/>
        <v/>
      </c>
      <c r="DA317" s="65" t="str">
        <f t="shared" ca="1" si="345"/>
        <v/>
      </c>
      <c r="DB317" s="65" t="str">
        <f t="shared" ca="1" si="346"/>
        <v/>
      </c>
      <c r="DC317" s="65" t="str">
        <f t="shared" ca="1" si="347"/>
        <v/>
      </c>
      <c r="DD317" s="65" t="str">
        <f t="shared" ca="1" si="348"/>
        <v/>
      </c>
      <c r="DE317" s="65" t="str">
        <f t="shared" ca="1" si="349"/>
        <v/>
      </c>
      <c r="DF317" s="66" t="str">
        <f t="shared" ca="1" si="350"/>
        <v/>
      </c>
      <c r="DG317" s="66" t="str">
        <f t="shared" ca="1" si="351"/>
        <v/>
      </c>
      <c r="DH317" s="66" t="str">
        <f t="shared" ca="1" si="352"/>
        <v/>
      </c>
      <c r="DI317" s="66" t="str">
        <f t="shared" ca="1" si="353"/>
        <v/>
      </c>
      <c r="DJ317" s="66" t="str">
        <f t="shared" ca="1" si="354"/>
        <v/>
      </c>
      <c r="DK317" s="65" t="str">
        <f t="shared" ca="1" si="355"/>
        <v/>
      </c>
      <c r="DL317" s="65" t="str">
        <f t="shared" ca="1" si="356"/>
        <v/>
      </c>
      <c r="DM317" s="65" t="str">
        <f t="shared" ca="1" si="357"/>
        <v/>
      </c>
      <c r="DN317" s="65" t="str">
        <f t="shared" ca="1" si="358"/>
        <v/>
      </c>
      <c r="DO317" s="65" t="str">
        <f t="shared" ca="1" si="359"/>
        <v/>
      </c>
      <c r="DP317" s="65" t="str">
        <f t="shared" ca="1" si="360"/>
        <v/>
      </c>
      <c r="DQ317" s="65" t="str">
        <f t="shared" ca="1" si="361"/>
        <v/>
      </c>
      <c r="DR317" s="69" t="str">
        <f t="shared" ca="1" si="362"/>
        <v/>
      </c>
      <c r="DS317" s="69" t="str">
        <f t="shared" ca="1" si="363"/>
        <v/>
      </c>
      <c r="DT317" s="69" t="str">
        <f t="shared" ca="1" si="364"/>
        <v/>
      </c>
      <c r="DU317" s="69" t="str">
        <f t="shared" ca="1" si="365"/>
        <v/>
      </c>
      <c r="DV317" s="69" t="str">
        <f t="shared" ca="1" si="366"/>
        <v/>
      </c>
      <c r="DW317" s="69" t="str">
        <f t="shared" ca="1" si="367"/>
        <v/>
      </c>
      <c r="DX317" s="69" t="str">
        <f t="shared" ca="1" si="368"/>
        <v/>
      </c>
      <c r="DY317" s="69" t="str">
        <f t="shared" ca="1" si="369"/>
        <v/>
      </c>
      <c r="DZ317" s="72" t="str">
        <f t="shared" ca="1" si="370"/>
        <v/>
      </c>
      <c r="EA317" s="72" t="str">
        <f t="shared" ca="1" si="371"/>
        <v/>
      </c>
      <c r="EB317" s="72" t="str">
        <f t="shared" ca="1" si="372"/>
        <v/>
      </c>
      <c r="EC317" s="65" t="str">
        <f t="shared" ca="1" si="373"/>
        <v/>
      </c>
      <c r="ED317" s="65" t="str">
        <f t="shared" ca="1" si="374"/>
        <v/>
      </c>
      <c r="EE317" s="65" t="str">
        <f t="shared" ca="1" si="375"/>
        <v/>
      </c>
      <c r="EF317" s="65" t="str">
        <f t="shared" ca="1" si="376"/>
        <v/>
      </c>
      <c r="EG317" s="65" t="str">
        <f t="shared" ca="1" si="377"/>
        <v/>
      </c>
      <c r="EH317" s="65" t="str">
        <f t="shared" ca="1" si="378"/>
        <v/>
      </c>
      <c r="EI317" s="429" t="str">
        <f t="shared" ca="1" si="379"/>
        <v>No</v>
      </c>
      <c r="EJ317" s="428" t="str">
        <f t="shared" ca="1" si="380"/>
        <v/>
      </c>
      <c r="EK317" s="428" t="str">
        <f t="shared" ca="1" si="381"/>
        <v/>
      </c>
      <c r="EL317" s="65" t="str">
        <f t="shared" ca="1" si="382"/>
        <v/>
      </c>
      <c r="EM317" s="65" t="str">
        <f t="shared" ca="1" si="383"/>
        <v/>
      </c>
      <c r="EN317" s="65" t="str">
        <f t="shared" ca="1" si="384"/>
        <v/>
      </c>
      <c r="EO317" s="433" t="str">
        <f t="shared" ca="1" si="385"/>
        <v/>
      </c>
      <c r="EP317" s="433" t="str">
        <f t="shared" ca="1" si="386"/>
        <v/>
      </c>
      <c r="EQ317" s="433" t="str">
        <f t="shared" ca="1" si="387"/>
        <v/>
      </c>
      <c r="ER317" s="433" t="str">
        <f t="shared" ca="1" si="388"/>
        <v/>
      </c>
      <c r="ES317" s="433" t="str">
        <f t="shared" ca="1" si="389"/>
        <v/>
      </c>
      <c r="ET317" s="433" t="str">
        <f t="shared" ca="1" si="390"/>
        <v/>
      </c>
      <c r="EU317" s="433" t="str">
        <f ca="1">IF(OR(CO317="",CQ317=""),"",Discipline!$P$3*CO317+Discipline!$X$3*CQ317)</f>
        <v/>
      </c>
      <c r="EV317" s="433" t="str">
        <f ca="1">IF(OR(CP317="",CR317=""),"",Discipline!$P$3*CP317+Discipline!$X$3*CR317)</f>
        <v/>
      </c>
    </row>
    <row r="318" spans="1:152" x14ac:dyDescent="0.25">
      <c r="A318" s="10" t="str">
        <f ca="1">IFERROR(RANK(order!A318,order!A$3:A$554,0),"")</f>
        <v/>
      </c>
      <c r="B318" s="10" t="str">
        <f ca="1">IFERROR(RANK(order!B318,order!B$3:B$554,0),"")</f>
        <v/>
      </c>
      <c r="C318" s="10" t="str">
        <f ca="1">IFERROR(RANK(order!C318,order!C$3:C$554,0),"")</f>
        <v/>
      </c>
      <c r="D318" s="4" t="str">
        <f ca="1">IFERROR(RANK(order!D318,order!D$3:D$554,0),"")</f>
        <v/>
      </c>
      <c r="E318" s="4" t="str">
        <f ca="1">IFERROR(RANK(order!E318,order!E$3:E$554,0),"")</f>
        <v/>
      </c>
      <c r="F318" s="4" t="str">
        <f ca="1">IFERROR(RANK(order!F318,order!F$3:F$554,0),"")</f>
        <v/>
      </c>
      <c r="G318" s="10" t="str">
        <f ca="1">IFERROR(RANK(order!G318,order!G$3:G$554,0),"")</f>
        <v/>
      </c>
      <c r="H318" s="10" t="str">
        <f ca="1">IFERROR(RANK(order!H318,order!H$3:H$554,0),"")</f>
        <v/>
      </c>
      <c r="I318" s="10" t="str">
        <f ca="1">IFERROR(RANK(order!I318,order!I$3:I$554,0),"")</f>
        <v/>
      </c>
      <c r="J318" s="4" t="str">
        <f ca="1">IFERROR(RANK(order!J318,order!J$3:J$554,0),"")</f>
        <v/>
      </c>
      <c r="K318" s="4" t="str">
        <f ca="1">IFERROR(RANK(order!K318,order!K$3:K$554,0),"")</f>
        <v/>
      </c>
      <c r="L318" s="4" t="str">
        <f ca="1">IFERROR(RANK(order!L318,order!L$3:L$554,0),"")</f>
        <v/>
      </c>
      <c r="M318" s="10" t="str">
        <f ca="1">IFERROR(RANK(order!M318,order!M$3:M$554,0),"")</f>
        <v/>
      </c>
      <c r="N318" s="10" t="str">
        <f ca="1">IFERROR(RANK(order!N318,order!N$3:N$554,0),"")</f>
        <v/>
      </c>
      <c r="O318" s="10" t="str">
        <f ca="1">IFERROR(RANK(order!O318,order!O$3:O$554,0),"")</f>
        <v/>
      </c>
      <c r="P318" s="4" t="str">
        <f ca="1">IFERROR(RANK(order!P318,order!P$3:P$554,0),"")</f>
        <v/>
      </c>
      <c r="Q318" s="4" t="str">
        <f ca="1">IFERROR(RANK(order!Q318,order!Q$3:Q$554,0),"")</f>
        <v/>
      </c>
      <c r="R318" s="4" t="str">
        <f ca="1">IFERROR(RANK(order!R318,order!R$3:R$554,0),"")</f>
        <v/>
      </c>
      <c r="S318" s="10" t="str">
        <f ca="1">IFERROR(RANK(order!S318,order!S$3:S$554,0),"")</f>
        <v/>
      </c>
      <c r="T318" s="10" t="str">
        <f ca="1">IFERROR(RANK(order!T318,order!T$3:T$554,0),"")</f>
        <v/>
      </c>
      <c r="U318" s="10" t="str">
        <f ca="1">IFERROR(RANK(order!U318,order!U$3:U$554,0),"")</f>
        <v/>
      </c>
      <c r="V318" s="4" t="str">
        <f ca="1">IFERROR(RANK(order!V318,order!V$3:V$554,0),"")</f>
        <v/>
      </c>
      <c r="W318" s="4" t="str">
        <f ca="1">IFERROR(RANK(order!W318,order!W$3:W$554,0),"")</f>
        <v/>
      </c>
      <c r="X318" s="4" t="str">
        <f ca="1">IFERROR(RANK(order!X318,order!X$3:X$554,0),"")</f>
        <v/>
      </c>
      <c r="Y318" s="10" t="str">
        <f ca="1">IFERROR(RANK(order!Y318,order!Y$3:Y$554,0),"")</f>
        <v/>
      </c>
      <c r="Z318" s="10" t="str">
        <f ca="1">IFERROR(RANK(order!Z318,order!Z$3:Z$554,0),"")</f>
        <v/>
      </c>
      <c r="AA318" s="10" t="str">
        <f ca="1">IFERROR(RANK(order!AA318,order!AA$3:AA$554,0),"")</f>
        <v/>
      </c>
      <c r="AB318" s="4" t="str">
        <f ca="1">IFERROR(RANK(order!AB318,order!AB$3:AB$554,0),"")</f>
        <v/>
      </c>
      <c r="AC318" s="4" t="str">
        <f ca="1">IFERROR(RANK(order!AC318,order!AC$3:AC$554,0),"")</f>
        <v/>
      </c>
      <c r="AD318" s="4" t="str">
        <f ca="1">IFERROR(RANK(order!AD318,order!AD$3:AD$554,0),"")</f>
        <v/>
      </c>
      <c r="AE318" s="10" t="str">
        <f ca="1">IFERROR(RANK(order!AE318,order!AE$3:AE$554,0),"")</f>
        <v/>
      </c>
      <c r="AF318" s="10" t="str">
        <f ca="1">IFERROR(RANK(order!AF318,order!AF$3:AF$554,0),"")</f>
        <v/>
      </c>
      <c r="AG318" s="10" t="str">
        <f ca="1">IFERROR(RANK(order!AG318,order!AG$3:AG$554,0),"")</f>
        <v/>
      </c>
      <c r="AH318" s="4" t="str">
        <f ca="1">IFERROR(RANK(order!AH318,order!AH$3:AH$554,0),"")</f>
        <v/>
      </c>
      <c r="AI318" s="4" t="str">
        <f ca="1">IFERROR(RANK(order!AI318,order!AI$3:AI$554,0),"")</f>
        <v/>
      </c>
      <c r="AJ318" s="4" t="str">
        <f ca="1">IFERROR(RANK(order!AJ318,order!AJ$3:AJ$554,0),"")</f>
        <v/>
      </c>
      <c r="AK318" s="10" t="str">
        <f ca="1">IFERROR(RANK(order!AK318,order!AK$3:AK$554,0),"")</f>
        <v/>
      </c>
      <c r="AL318" s="10" t="str">
        <f ca="1">IFERROR(RANK(order!AL318,order!AL$3:AL$554,0),"")</f>
        <v/>
      </c>
      <c r="AM318" s="10" t="str">
        <f ca="1">IFERROR(RANK(order!AM318,order!AM$3:AM$554,0),"")</f>
        <v/>
      </c>
      <c r="AN318" s="4" t="str">
        <f ca="1">IFERROR(RANK(order!AN318,order!AN$3:AN$554,0),"")</f>
        <v/>
      </c>
      <c r="AO318" s="4" t="str">
        <f ca="1">IFERROR(RANK(order!AO318,order!AO$3:AO$554,0),"")</f>
        <v/>
      </c>
      <c r="AP318" s="4" t="str">
        <f ca="1">IFERROR(RANK(order!AP318,order!AP$3:AP$554,0),"")</f>
        <v/>
      </c>
      <c r="AQ318" s="10" t="str">
        <f ca="1">IFERROR(RANK(order!AQ318,order!AQ$3:AQ$554,0),"")</f>
        <v/>
      </c>
      <c r="AR318" s="10" t="str">
        <f ca="1">IFERROR(RANK(order!AR318,order!AR$3:AR$554,0),"")</f>
        <v/>
      </c>
      <c r="AS318" s="10" t="str">
        <f ca="1">IFERROR(RANK(order!AS318,order!AS$3:AS$554,0),"")</f>
        <v/>
      </c>
      <c r="AT318" s="4" t="str">
        <f ca="1">IFERROR(RANK(order!AT318,order!AT$3:AT$554,0),"")</f>
        <v/>
      </c>
      <c r="AU318" s="4" t="str">
        <f ca="1">IFERROR(RANK(order!AU318,order!AU$3:AU$554,0),"")</f>
        <v/>
      </c>
      <c r="AV318" s="4" t="str">
        <f ca="1">IFERROR(RANK(order!AV318,order!AV$3:AV$554,0),"")</f>
        <v/>
      </c>
      <c r="AW318" s="10" t="str">
        <f ca="1">IFERROR(RANK(order!AW318,order!AW$3:AW$554,0),"")</f>
        <v/>
      </c>
      <c r="AX318" s="10" t="str">
        <f ca="1">IFERROR(RANK(order!AX318,order!AX$3:AX$554,0),"")</f>
        <v/>
      </c>
      <c r="AY318" s="10" t="str">
        <f ca="1">IFERROR(RANK(order!AY318,order!AY$3:AY$554,0),"")</f>
        <v/>
      </c>
      <c r="AZ318" s="4" t="str">
        <f ca="1">IFERROR(RANK(order!AZ318,order!AZ$3:AZ$554,0),"")</f>
        <v/>
      </c>
      <c r="BA318" s="4" t="str">
        <f ca="1">IFERROR(RANK(order!BA318,order!BA$3:BA$554,0),"")</f>
        <v/>
      </c>
      <c r="BB318" s="4" t="str">
        <f ca="1">IFERROR(RANK(order!BB318,order!BB$3:BB$554,0),"")</f>
        <v/>
      </c>
      <c r="BC318" s="10" t="str">
        <f ca="1">IFERROR(RANK(order!BC318,order!BC$3:BC$554,0),"")</f>
        <v/>
      </c>
      <c r="BD318" s="10" t="str">
        <f ca="1">IFERROR(RANK(order!BD318,order!BD$3:BD$554,0),"")</f>
        <v/>
      </c>
      <c r="BE318" s="10" t="str">
        <f ca="1">IFERROR(RANK(order!BE318,order!BE$3:BE$554,0),"")</f>
        <v/>
      </c>
      <c r="BF318" s="4" t="str">
        <f ca="1">IFERROR(RANK(order!BF318,order!BF$3:BF$554,0),"")</f>
        <v/>
      </c>
      <c r="BG318" s="4" t="str">
        <f ca="1">IFERROR(RANK(order!BG318,order!BG$3:BG$554,0),"")</f>
        <v/>
      </c>
      <c r="BH318" s="4" t="str">
        <f ca="1">IFERROR(RANK(order!BH318,order!BH$3:BH$554,0),"")</f>
        <v/>
      </c>
      <c r="BI318" s="10" t="str">
        <f ca="1">IFERROR(RANK(order!BI318,order!BI$3:BI$554,0),"")</f>
        <v/>
      </c>
      <c r="BJ318" s="10" t="str">
        <f ca="1">IFERROR(RANK(order!BJ318,order!BJ$3:BJ$554,0),"")</f>
        <v/>
      </c>
      <c r="BK318" s="10" t="str">
        <f ca="1">IFERROR(RANK(order!BK318,order!BK$3:BK$554,0),"")</f>
        <v/>
      </c>
      <c r="BL318" s="4" t="str">
        <f ca="1">IFERROR(RANK(order!BL318,order!BL$3:BL$554,0),"")</f>
        <v/>
      </c>
      <c r="BM318" s="4" t="str">
        <f ca="1">IFERROR(RANK(order!BM318,order!BM$3:BM$554,0),"")</f>
        <v/>
      </c>
      <c r="BN318" s="4" t="str">
        <f ca="1">IFERROR(RANK(order!BN318,order!BN$3:BN$554,0),"")</f>
        <v/>
      </c>
      <c r="BO318" s="10" t="str">
        <f ca="1">IFERROR(RANK(order!BO318,order!BO$3:BO$554,0),"")</f>
        <v/>
      </c>
      <c r="BP318" s="10" t="str">
        <f ca="1">IFERROR(RANK(order!BP318,order!BP$3:BP$554,0),"")</f>
        <v/>
      </c>
      <c r="BQ318" s="10" t="str">
        <f ca="1">IFERROR(RANK(order!BQ318,order!BQ$3:BQ$554,0),"")</f>
        <v/>
      </c>
      <c r="BR318" s="4" t="str">
        <f ca="1">IFERROR(RANK(order!BR318,order!BR$3:BR$554,0),"")</f>
        <v/>
      </c>
      <c r="BS318" s="4" t="str">
        <f ca="1">IFERROR(RANK(order!BS318,order!BS$3:BS$554,0),"")</f>
        <v/>
      </c>
      <c r="BT318" s="4" t="str">
        <f ca="1">IFERROR(RANK(order!BT318,order!BT$3:BT$554,0),"")</f>
        <v/>
      </c>
      <c r="BU318" s="95">
        <f t="shared" si="391"/>
        <v>316</v>
      </c>
      <c r="BV318" s="35" t="str">
        <f t="shared" si="392"/>
        <v>E1</v>
      </c>
      <c r="BW318" s="55">
        <f t="shared" ca="1" si="315"/>
        <v>0</v>
      </c>
      <c r="BX318" s="56" t="str">
        <f t="shared" ca="1" si="316"/>
        <v/>
      </c>
      <c r="BY318" s="56" t="str">
        <f t="shared" ca="1" si="317"/>
        <v/>
      </c>
      <c r="BZ318" s="57" t="str">
        <f t="shared" ca="1" si="318"/>
        <v/>
      </c>
      <c r="CA318" s="57" t="str">
        <f t="shared" ca="1" si="319"/>
        <v/>
      </c>
      <c r="CB318" s="58" t="str">
        <f t="shared" ca="1" si="320"/>
        <v/>
      </c>
      <c r="CC318" s="57" t="str">
        <f t="shared" ca="1" si="321"/>
        <v/>
      </c>
      <c r="CD318" s="57" t="str">
        <f t="shared" ca="1" si="322"/>
        <v/>
      </c>
      <c r="CE318" s="58" t="str">
        <f t="shared" ca="1" si="323"/>
        <v/>
      </c>
      <c r="CF318" s="59" t="str">
        <f t="shared" ca="1" si="324"/>
        <v/>
      </c>
      <c r="CG318" s="57" t="str">
        <f t="shared" ca="1" si="325"/>
        <v/>
      </c>
      <c r="CH318" s="57" t="str">
        <f t="shared" ca="1" si="326"/>
        <v/>
      </c>
      <c r="CI318" s="57" t="str">
        <f t="shared" ca="1" si="327"/>
        <v/>
      </c>
      <c r="CJ318" s="57" t="str">
        <f t="shared" ca="1" si="328"/>
        <v/>
      </c>
      <c r="CK318" s="57" t="str">
        <f t="shared" ca="1" si="329"/>
        <v/>
      </c>
      <c r="CL318" s="57" t="str">
        <f t="shared" ca="1" si="330"/>
        <v/>
      </c>
      <c r="CM318" s="57" t="str">
        <f t="shared" ca="1" si="331"/>
        <v/>
      </c>
      <c r="CN318" s="57" t="str">
        <f t="shared" ca="1" si="332"/>
        <v/>
      </c>
      <c r="CO318" s="57" t="str">
        <f t="shared" ca="1" si="333"/>
        <v/>
      </c>
      <c r="CP318" s="57" t="str">
        <f t="shared" ca="1" si="334"/>
        <v/>
      </c>
      <c r="CQ318" s="57" t="str">
        <f t="shared" ca="1" si="335"/>
        <v/>
      </c>
      <c r="CR318" s="57" t="str">
        <f t="shared" ca="1" si="336"/>
        <v/>
      </c>
      <c r="CS318" s="60" t="str">
        <f t="shared" ca="1" si="337"/>
        <v/>
      </c>
      <c r="CT318" s="60" t="str">
        <f t="shared" ca="1" si="338"/>
        <v/>
      </c>
      <c r="CU318" s="60" t="str">
        <f t="shared" ca="1" si="339"/>
        <v/>
      </c>
      <c r="CV318" s="60" t="str">
        <f t="shared" ca="1" si="340"/>
        <v/>
      </c>
      <c r="CW318" s="60" t="str">
        <f t="shared" ca="1" si="341"/>
        <v/>
      </c>
      <c r="CX318" s="60" t="str">
        <f t="shared" ca="1" si="342"/>
        <v/>
      </c>
      <c r="CY318" s="60" t="str">
        <f t="shared" ca="1" si="343"/>
        <v/>
      </c>
      <c r="CZ318" s="60" t="str">
        <f t="shared" ca="1" si="344"/>
        <v/>
      </c>
      <c r="DA318" s="65" t="str">
        <f t="shared" ca="1" si="345"/>
        <v/>
      </c>
      <c r="DB318" s="65" t="str">
        <f t="shared" ca="1" si="346"/>
        <v/>
      </c>
      <c r="DC318" s="65" t="str">
        <f t="shared" ca="1" si="347"/>
        <v/>
      </c>
      <c r="DD318" s="65" t="str">
        <f t="shared" ca="1" si="348"/>
        <v/>
      </c>
      <c r="DE318" s="65" t="str">
        <f t="shared" ca="1" si="349"/>
        <v/>
      </c>
      <c r="DF318" s="66" t="str">
        <f t="shared" ca="1" si="350"/>
        <v/>
      </c>
      <c r="DG318" s="66" t="str">
        <f t="shared" ca="1" si="351"/>
        <v/>
      </c>
      <c r="DH318" s="66" t="str">
        <f t="shared" ca="1" si="352"/>
        <v/>
      </c>
      <c r="DI318" s="66" t="str">
        <f t="shared" ca="1" si="353"/>
        <v/>
      </c>
      <c r="DJ318" s="66" t="str">
        <f t="shared" ca="1" si="354"/>
        <v/>
      </c>
      <c r="DK318" s="65" t="str">
        <f t="shared" ca="1" si="355"/>
        <v/>
      </c>
      <c r="DL318" s="65" t="str">
        <f t="shared" ca="1" si="356"/>
        <v/>
      </c>
      <c r="DM318" s="65" t="str">
        <f t="shared" ca="1" si="357"/>
        <v/>
      </c>
      <c r="DN318" s="65" t="str">
        <f t="shared" ca="1" si="358"/>
        <v/>
      </c>
      <c r="DO318" s="65" t="str">
        <f t="shared" ca="1" si="359"/>
        <v/>
      </c>
      <c r="DP318" s="65" t="str">
        <f t="shared" ca="1" si="360"/>
        <v/>
      </c>
      <c r="DQ318" s="65" t="str">
        <f t="shared" ca="1" si="361"/>
        <v/>
      </c>
      <c r="DR318" s="69" t="str">
        <f t="shared" ca="1" si="362"/>
        <v/>
      </c>
      <c r="DS318" s="69" t="str">
        <f t="shared" ca="1" si="363"/>
        <v/>
      </c>
      <c r="DT318" s="69" t="str">
        <f t="shared" ca="1" si="364"/>
        <v/>
      </c>
      <c r="DU318" s="69" t="str">
        <f t="shared" ca="1" si="365"/>
        <v/>
      </c>
      <c r="DV318" s="69" t="str">
        <f t="shared" ca="1" si="366"/>
        <v/>
      </c>
      <c r="DW318" s="69" t="str">
        <f t="shared" ca="1" si="367"/>
        <v/>
      </c>
      <c r="DX318" s="69" t="str">
        <f t="shared" ca="1" si="368"/>
        <v/>
      </c>
      <c r="DY318" s="69" t="str">
        <f t="shared" ca="1" si="369"/>
        <v/>
      </c>
      <c r="DZ318" s="72" t="str">
        <f t="shared" ca="1" si="370"/>
        <v/>
      </c>
      <c r="EA318" s="72" t="str">
        <f t="shared" ca="1" si="371"/>
        <v/>
      </c>
      <c r="EB318" s="72" t="str">
        <f t="shared" ca="1" si="372"/>
        <v/>
      </c>
      <c r="EC318" s="65" t="str">
        <f t="shared" ca="1" si="373"/>
        <v/>
      </c>
      <c r="ED318" s="65" t="str">
        <f t="shared" ca="1" si="374"/>
        <v/>
      </c>
      <c r="EE318" s="65" t="str">
        <f t="shared" ca="1" si="375"/>
        <v/>
      </c>
      <c r="EF318" s="65" t="str">
        <f t="shared" ca="1" si="376"/>
        <v/>
      </c>
      <c r="EG318" s="65" t="str">
        <f t="shared" ca="1" si="377"/>
        <v/>
      </c>
      <c r="EH318" s="65" t="str">
        <f t="shared" ca="1" si="378"/>
        <v/>
      </c>
      <c r="EI318" s="429" t="str">
        <f t="shared" ca="1" si="379"/>
        <v>No</v>
      </c>
      <c r="EJ318" s="428" t="str">
        <f t="shared" ca="1" si="380"/>
        <v/>
      </c>
      <c r="EK318" s="428" t="str">
        <f t="shared" ca="1" si="381"/>
        <v/>
      </c>
      <c r="EL318" s="65" t="str">
        <f t="shared" ca="1" si="382"/>
        <v/>
      </c>
      <c r="EM318" s="65" t="str">
        <f t="shared" ca="1" si="383"/>
        <v/>
      </c>
      <c r="EN318" s="65" t="str">
        <f t="shared" ca="1" si="384"/>
        <v/>
      </c>
      <c r="EO318" s="433" t="str">
        <f t="shared" ca="1" si="385"/>
        <v/>
      </c>
      <c r="EP318" s="433" t="str">
        <f t="shared" ca="1" si="386"/>
        <v/>
      </c>
      <c r="EQ318" s="433" t="str">
        <f t="shared" ca="1" si="387"/>
        <v/>
      </c>
      <c r="ER318" s="433" t="str">
        <f t="shared" ca="1" si="388"/>
        <v/>
      </c>
      <c r="ES318" s="433" t="str">
        <f t="shared" ca="1" si="389"/>
        <v/>
      </c>
      <c r="ET318" s="433" t="str">
        <f t="shared" ca="1" si="390"/>
        <v/>
      </c>
      <c r="EU318" s="433" t="str">
        <f ca="1">IF(OR(CO318="",CQ318=""),"",Discipline!$P$3*CO318+Discipline!$X$3*CQ318)</f>
        <v/>
      </c>
      <c r="EV318" s="433" t="str">
        <f ca="1">IF(OR(CP318="",CR318=""),"",Discipline!$P$3*CP318+Discipline!$X$3*CR318)</f>
        <v/>
      </c>
    </row>
    <row r="319" spans="1:152" x14ac:dyDescent="0.25">
      <c r="A319" s="10" t="str">
        <f ca="1">IFERROR(RANK(order!A319,order!A$3:A$554,0),"")</f>
        <v/>
      </c>
      <c r="B319" s="10" t="str">
        <f ca="1">IFERROR(RANK(order!B319,order!B$3:B$554,0),"")</f>
        <v/>
      </c>
      <c r="C319" s="10" t="str">
        <f ca="1">IFERROR(RANK(order!C319,order!C$3:C$554,0),"")</f>
        <v/>
      </c>
      <c r="D319" s="4" t="str">
        <f ca="1">IFERROR(RANK(order!D319,order!D$3:D$554,0),"")</f>
        <v/>
      </c>
      <c r="E319" s="4" t="str">
        <f ca="1">IFERROR(RANK(order!E319,order!E$3:E$554,0),"")</f>
        <v/>
      </c>
      <c r="F319" s="4" t="str">
        <f ca="1">IFERROR(RANK(order!F319,order!F$3:F$554,0),"")</f>
        <v/>
      </c>
      <c r="G319" s="10" t="str">
        <f ca="1">IFERROR(RANK(order!G319,order!G$3:G$554,0),"")</f>
        <v/>
      </c>
      <c r="H319" s="10" t="str">
        <f ca="1">IFERROR(RANK(order!H319,order!H$3:H$554,0),"")</f>
        <v/>
      </c>
      <c r="I319" s="10" t="str">
        <f ca="1">IFERROR(RANK(order!I319,order!I$3:I$554,0),"")</f>
        <v/>
      </c>
      <c r="J319" s="4" t="str">
        <f ca="1">IFERROR(RANK(order!J319,order!J$3:J$554,0),"")</f>
        <v/>
      </c>
      <c r="K319" s="4" t="str">
        <f ca="1">IFERROR(RANK(order!K319,order!K$3:K$554,0),"")</f>
        <v/>
      </c>
      <c r="L319" s="4" t="str">
        <f ca="1">IFERROR(RANK(order!L319,order!L$3:L$554,0),"")</f>
        <v/>
      </c>
      <c r="M319" s="10" t="str">
        <f ca="1">IFERROR(RANK(order!M319,order!M$3:M$554,0),"")</f>
        <v/>
      </c>
      <c r="N319" s="10" t="str">
        <f ca="1">IFERROR(RANK(order!N319,order!N$3:N$554,0),"")</f>
        <v/>
      </c>
      <c r="O319" s="10" t="str">
        <f ca="1">IFERROR(RANK(order!O319,order!O$3:O$554,0),"")</f>
        <v/>
      </c>
      <c r="P319" s="4" t="str">
        <f ca="1">IFERROR(RANK(order!P319,order!P$3:P$554,0),"")</f>
        <v/>
      </c>
      <c r="Q319" s="4" t="str">
        <f ca="1">IFERROR(RANK(order!Q319,order!Q$3:Q$554,0),"")</f>
        <v/>
      </c>
      <c r="R319" s="4" t="str">
        <f ca="1">IFERROR(RANK(order!R319,order!R$3:R$554,0),"")</f>
        <v/>
      </c>
      <c r="S319" s="10" t="str">
        <f ca="1">IFERROR(RANK(order!S319,order!S$3:S$554,0),"")</f>
        <v/>
      </c>
      <c r="T319" s="10" t="str">
        <f ca="1">IFERROR(RANK(order!T319,order!T$3:T$554,0),"")</f>
        <v/>
      </c>
      <c r="U319" s="10" t="str">
        <f ca="1">IFERROR(RANK(order!U319,order!U$3:U$554,0),"")</f>
        <v/>
      </c>
      <c r="V319" s="4" t="str">
        <f ca="1">IFERROR(RANK(order!V319,order!V$3:V$554,0),"")</f>
        <v/>
      </c>
      <c r="W319" s="4" t="str">
        <f ca="1">IFERROR(RANK(order!W319,order!W$3:W$554,0),"")</f>
        <v/>
      </c>
      <c r="X319" s="4" t="str">
        <f ca="1">IFERROR(RANK(order!X319,order!X$3:X$554,0),"")</f>
        <v/>
      </c>
      <c r="Y319" s="10" t="str">
        <f ca="1">IFERROR(RANK(order!Y319,order!Y$3:Y$554,0),"")</f>
        <v/>
      </c>
      <c r="Z319" s="10" t="str">
        <f ca="1">IFERROR(RANK(order!Z319,order!Z$3:Z$554,0),"")</f>
        <v/>
      </c>
      <c r="AA319" s="10" t="str">
        <f ca="1">IFERROR(RANK(order!AA319,order!AA$3:AA$554,0),"")</f>
        <v/>
      </c>
      <c r="AB319" s="4" t="str">
        <f ca="1">IFERROR(RANK(order!AB319,order!AB$3:AB$554,0),"")</f>
        <v/>
      </c>
      <c r="AC319" s="4" t="str">
        <f ca="1">IFERROR(RANK(order!AC319,order!AC$3:AC$554,0),"")</f>
        <v/>
      </c>
      <c r="AD319" s="4" t="str">
        <f ca="1">IFERROR(RANK(order!AD319,order!AD$3:AD$554,0),"")</f>
        <v/>
      </c>
      <c r="AE319" s="10" t="str">
        <f ca="1">IFERROR(RANK(order!AE319,order!AE$3:AE$554,0),"")</f>
        <v/>
      </c>
      <c r="AF319" s="10" t="str">
        <f ca="1">IFERROR(RANK(order!AF319,order!AF$3:AF$554,0),"")</f>
        <v/>
      </c>
      <c r="AG319" s="10" t="str">
        <f ca="1">IFERROR(RANK(order!AG319,order!AG$3:AG$554,0),"")</f>
        <v/>
      </c>
      <c r="AH319" s="4" t="str">
        <f ca="1">IFERROR(RANK(order!AH319,order!AH$3:AH$554,0),"")</f>
        <v/>
      </c>
      <c r="AI319" s="4" t="str">
        <f ca="1">IFERROR(RANK(order!AI319,order!AI$3:AI$554,0),"")</f>
        <v/>
      </c>
      <c r="AJ319" s="4" t="str">
        <f ca="1">IFERROR(RANK(order!AJ319,order!AJ$3:AJ$554,0),"")</f>
        <v/>
      </c>
      <c r="AK319" s="10" t="str">
        <f ca="1">IFERROR(RANK(order!AK319,order!AK$3:AK$554,0),"")</f>
        <v/>
      </c>
      <c r="AL319" s="10" t="str">
        <f ca="1">IFERROR(RANK(order!AL319,order!AL$3:AL$554,0),"")</f>
        <v/>
      </c>
      <c r="AM319" s="10" t="str">
        <f ca="1">IFERROR(RANK(order!AM319,order!AM$3:AM$554,0),"")</f>
        <v/>
      </c>
      <c r="AN319" s="4" t="str">
        <f ca="1">IFERROR(RANK(order!AN319,order!AN$3:AN$554,0),"")</f>
        <v/>
      </c>
      <c r="AO319" s="4" t="str">
        <f ca="1">IFERROR(RANK(order!AO319,order!AO$3:AO$554,0),"")</f>
        <v/>
      </c>
      <c r="AP319" s="4" t="str">
        <f ca="1">IFERROR(RANK(order!AP319,order!AP$3:AP$554,0),"")</f>
        <v/>
      </c>
      <c r="AQ319" s="10" t="str">
        <f ca="1">IFERROR(RANK(order!AQ319,order!AQ$3:AQ$554,0),"")</f>
        <v/>
      </c>
      <c r="AR319" s="10" t="str">
        <f ca="1">IFERROR(RANK(order!AR319,order!AR$3:AR$554,0),"")</f>
        <v/>
      </c>
      <c r="AS319" s="10" t="str">
        <f ca="1">IFERROR(RANK(order!AS319,order!AS$3:AS$554,0),"")</f>
        <v/>
      </c>
      <c r="AT319" s="4" t="str">
        <f ca="1">IFERROR(RANK(order!AT319,order!AT$3:AT$554,0),"")</f>
        <v/>
      </c>
      <c r="AU319" s="4" t="str">
        <f ca="1">IFERROR(RANK(order!AU319,order!AU$3:AU$554,0),"")</f>
        <v/>
      </c>
      <c r="AV319" s="4" t="str">
        <f ca="1">IFERROR(RANK(order!AV319,order!AV$3:AV$554,0),"")</f>
        <v/>
      </c>
      <c r="AW319" s="10" t="str">
        <f ca="1">IFERROR(RANK(order!AW319,order!AW$3:AW$554,0),"")</f>
        <v/>
      </c>
      <c r="AX319" s="10" t="str">
        <f ca="1">IFERROR(RANK(order!AX319,order!AX$3:AX$554,0),"")</f>
        <v/>
      </c>
      <c r="AY319" s="10" t="str">
        <f ca="1">IFERROR(RANK(order!AY319,order!AY$3:AY$554,0),"")</f>
        <v/>
      </c>
      <c r="AZ319" s="4" t="str">
        <f ca="1">IFERROR(RANK(order!AZ319,order!AZ$3:AZ$554,0),"")</f>
        <v/>
      </c>
      <c r="BA319" s="4" t="str">
        <f ca="1">IFERROR(RANK(order!BA319,order!BA$3:BA$554,0),"")</f>
        <v/>
      </c>
      <c r="BB319" s="4" t="str">
        <f ca="1">IFERROR(RANK(order!BB319,order!BB$3:BB$554,0),"")</f>
        <v/>
      </c>
      <c r="BC319" s="10" t="str">
        <f ca="1">IFERROR(RANK(order!BC319,order!BC$3:BC$554,0),"")</f>
        <v/>
      </c>
      <c r="BD319" s="10" t="str">
        <f ca="1">IFERROR(RANK(order!BD319,order!BD$3:BD$554,0),"")</f>
        <v/>
      </c>
      <c r="BE319" s="10" t="str">
        <f ca="1">IFERROR(RANK(order!BE319,order!BE$3:BE$554,0),"")</f>
        <v/>
      </c>
      <c r="BF319" s="4" t="str">
        <f ca="1">IFERROR(RANK(order!BF319,order!BF$3:BF$554,0),"")</f>
        <v/>
      </c>
      <c r="BG319" s="4" t="str">
        <f ca="1">IFERROR(RANK(order!BG319,order!BG$3:BG$554,0),"")</f>
        <v/>
      </c>
      <c r="BH319" s="4" t="str">
        <f ca="1">IFERROR(RANK(order!BH319,order!BH$3:BH$554,0),"")</f>
        <v/>
      </c>
      <c r="BI319" s="10" t="str">
        <f ca="1">IFERROR(RANK(order!BI319,order!BI$3:BI$554,0),"")</f>
        <v/>
      </c>
      <c r="BJ319" s="10" t="str">
        <f ca="1">IFERROR(RANK(order!BJ319,order!BJ$3:BJ$554,0),"")</f>
        <v/>
      </c>
      <c r="BK319" s="10" t="str">
        <f ca="1">IFERROR(RANK(order!BK319,order!BK$3:BK$554,0),"")</f>
        <v/>
      </c>
      <c r="BL319" s="4" t="str">
        <f ca="1">IFERROR(RANK(order!BL319,order!BL$3:BL$554,0),"")</f>
        <v/>
      </c>
      <c r="BM319" s="4" t="str">
        <f ca="1">IFERROR(RANK(order!BM319,order!BM$3:BM$554,0),"")</f>
        <v/>
      </c>
      <c r="BN319" s="4" t="str">
        <f ca="1">IFERROR(RANK(order!BN319,order!BN$3:BN$554,0),"")</f>
        <v/>
      </c>
      <c r="BO319" s="10" t="str">
        <f ca="1">IFERROR(RANK(order!BO319,order!BO$3:BO$554,0),"")</f>
        <v/>
      </c>
      <c r="BP319" s="10" t="str">
        <f ca="1">IFERROR(RANK(order!BP319,order!BP$3:BP$554,0),"")</f>
        <v/>
      </c>
      <c r="BQ319" s="10" t="str">
        <f ca="1">IFERROR(RANK(order!BQ319,order!BQ$3:BQ$554,0),"")</f>
        <v/>
      </c>
      <c r="BR319" s="4" t="str">
        <f ca="1">IFERROR(RANK(order!BR319,order!BR$3:BR$554,0),"")</f>
        <v/>
      </c>
      <c r="BS319" s="4" t="str">
        <f ca="1">IFERROR(RANK(order!BS319,order!BS$3:BS$554,0),"")</f>
        <v/>
      </c>
      <c r="BT319" s="4" t="str">
        <f ca="1">IFERROR(RANK(order!BT319,order!BT$3:BT$554,0),"")</f>
        <v/>
      </c>
      <c r="BU319" s="95">
        <f t="shared" si="391"/>
        <v>317</v>
      </c>
      <c r="BV319" s="35" t="str">
        <f t="shared" si="392"/>
        <v>E1</v>
      </c>
      <c r="BW319" s="55">
        <f t="shared" ca="1" si="315"/>
        <v>0</v>
      </c>
      <c r="BX319" s="56" t="str">
        <f t="shared" ca="1" si="316"/>
        <v/>
      </c>
      <c r="BY319" s="56" t="str">
        <f t="shared" ca="1" si="317"/>
        <v/>
      </c>
      <c r="BZ319" s="57" t="str">
        <f t="shared" ca="1" si="318"/>
        <v/>
      </c>
      <c r="CA319" s="57" t="str">
        <f t="shared" ca="1" si="319"/>
        <v/>
      </c>
      <c r="CB319" s="58" t="str">
        <f t="shared" ca="1" si="320"/>
        <v/>
      </c>
      <c r="CC319" s="57" t="str">
        <f t="shared" ca="1" si="321"/>
        <v/>
      </c>
      <c r="CD319" s="57" t="str">
        <f t="shared" ca="1" si="322"/>
        <v/>
      </c>
      <c r="CE319" s="58" t="str">
        <f t="shared" ca="1" si="323"/>
        <v/>
      </c>
      <c r="CF319" s="59" t="str">
        <f t="shared" ca="1" si="324"/>
        <v/>
      </c>
      <c r="CG319" s="57" t="str">
        <f t="shared" ca="1" si="325"/>
        <v/>
      </c>
      <c r="CH319" s="57" t="str">
        <f t="shared" ca="1" si="326"/>
        <v/>
      </c>
      <c r="CI319" s="57" t="str">
        <f t="shared" ca="1" si="327"/>
        <v/>
      </c>
      <c r="CJ319" s="57" t="str">
        <f t="shared" ca="1" si="328"/>
        <v/>
      </c>
      <c r="CK319" s="57" t="str">
        <f t="shared" ca="1" si="329"/>
        <v/>
      </c>
      <c r="CL319" s="57" t="str">
        <f t="shared" ca="1" si="330"/>
        <v/>
      </c>
      <c r="CM319" s="57" t="str">
        <f t="shared" ca="1" si="331"/>
        <v/>
      </c>
      <c r="CN319" s="57" t="str">
        <f t="shared" ca="1" si="332"/>
        <v/>
      </c>
      <c r="CO319" s="57" t="str">
        <f t="shared" ca="1" si="333"/>
        <v/>
      </c>
      <c r="CP319" s="57" t="str">
        <f t="shared" ca="1" si="334"/>
        <v/>
      </c>
      <c r="CQ319" s="57" t="str">
        <f t="shared" ca="1" si="335"/>
        <v/>
      </c>
      <c r="CR319" s="57" t="str">
        <f t="shared" ca="1" si="336"/>
        <v/>
      </c>
      <c r="CS319" s="60" t="str">
        <f t="shared" ca="1" si="337"/>
        <v/>
      </c>
      <c r="CT319" s="60" t="str">
        <f t="shared" ca="1" si="338"/>
        <v/>
      </c>
      <c r="CU319" s="60" t="str">
        <f t="shared" ca="1" si="339"/>
        <v/>
      </c>
      <c r="CV319" s="60" t="str">
        <f t="shared" ca="1" si="340"/>
        <v/>
      </c>
      <c r="CW319" s="60" t="str">
        <f t="shared" ca="1" si="341"/>
        <v/>
      </c>
      <c r="CX319" s="60" t="str">
        <f t="shared" ca="1" si="342"/>
        <v/>
      </c>
      <c r="CY319" s="60" t="str">
        <f t="shared" ca="1" si="343"/>
        <v/>
      </c>
      <c r="CZ319" s="60" t="str">
        <f t="shared" ca="1" si="344"/>
        <v/>
      </c>
      <c r="DA319" s="65" t="str">
        <f t="shared" ca="1" si="345"/>
        <v/>
      </c>
      <c r="DB319" s="65" t="str">
        <f t="shared" ca="1" si="346"/>
        <v/>
      </c>
      <c r="DC319" s="65" t="str">
        <f t="shared" ca="1" si="347"/>
        <v/>
      </c>
      <c r="DD319" s="65" t="str">
        <f t="shared" ca="1" si="348"/>
        <v/>
      </c>
      <c r="DE319" s="65" t="str">
        <f t="shared" ca="1" si="349"/>
        <v/>
      </c>
      <c r="DF319" s="66" t="str">
        <f t="shared" ca="1" si="350"/>
        <v/>
      </c>
      <c r="DG319" s="66" t="str">
        <f t="shared" ca="1" si="351"/>
        <v/>
      </c>
      <c r="DH319" s="66" t="str">
        <f t="shared" ca="1" si="352"/>
        <v/>
      </c>
      <c r="DI319" s="66" t="str">
        <f t="shared" ca="1" si="353"/>
        <v/>
      </c>
      <c r="DJ319" s="66" t="str">
        <f t="shared" ca="1" si="354"/>
        <v/>
      </c>
      <c r="DK319" s="65" t="str">
        <f t="shared" ca="1" si="355"/>
        <v/>
      </c>
      <c r="DL319" s="65" t="str">
        <f t="shared" ca="1" si="356"/>
        <v/>
      </c>
      <c r="DM319" s="65" t="str">
        <f t="shared" ca="1" si="357"/>
        <v/>
      </c>
      <c r="DN319" s="65" t="str">
        <f t="shared" ca="1" si="358"/>
        <v/>
      </c>
      <c r="DO319" s="65" t="str">
        <f t="shared" ca="1" si="359"/>
        <v/>
      </c>
      <c r="DP319" s="65" t="str">
        <f t="shared" ca="1" si="360"/>
        <v/>
      </c>
      <c r="DQ319" s="65" t="str">
        <f t="shared" ca="1" si="361"/>
        <v/>
      </c>
      <c r="DR319" s="69" t="str">
        <f t="shared" ca="1" si="362"/>
        <v/>
      </c>
      <c r="DS319" s="69" t="str">
        <f t="shared" ca="1" si="363"/>
        <v/>
      </c>
      <c r="DT319" s="69" t="str">
        <f t="shared" ca="1" si="364"/>
        <v/>
      </c>
      <c r="DU319" s="69" t="str">
        <f t="shared" ca="1" si="365"/>
        <v/>
      </c>
      <c r="DV319" s="69" t="str">
        <f t="shared" ca="1" si="366"/>
        <v/>
      </c>
      <c r="DW319" s="69" t="str">
        <f t="shared" ca="1" si="367"/>
        <v/>
      </c>
      <c r="DX319" s="69" t="str">
        <f t="shared" ca="1" si="368"/>
        <v/>
      </c>
      <c r="DY319" s="69" t="str">
        <f t="shared" ca="1" si="369"/>
        <v/>
      </c>
      <c r="DZ319" s="72" t="str">
        <f t="shared" ca="1" si="370"/>
        <v/>
      </c>
      <c r="EA319" s="72" t="str">
        <f t="shared" ca="1" si="371"/>
        <v/>
      </c>
      <c r="EB319" s="72" t="str">
        <f t="shared" ca="1" si="372"/>
        <v/>
      </c>
      <c r="EC319" s="65" t="str">
        <f t="shared" ca="1" si="373"/>
        <v/>
      </c>
      <c r="ED319" s="65" t="str">
        <f t="shared" ca="1" si="374"/>
        <v/>
      </c>
      <c r="EE319" s="65" t="str">
        <f t="shared" ca="1" si="375"/>
        <v/>
      </c>
      <c r="EF319" s="65" t="str">
        <f t="shared" ca="1" si="376"/>
        <v/>
      </c>
      <c r="EG319" s="65" t="str">
        <f t="shared" ca="1" si="377"/>
        <v/>
      </c>
      <c r="EH319" s="65" t="str">
        <f t="shared" ca="1" si="378"/>
        <v/>
      </c>
      <c r="EI319" s="429" t="str">
        <f t="shared" ca="1" si="379"/>
        <v>No</v>
      </c>
      <c r="EJ319" s="428" t="str">
        <f t="shared" ca="1" si="380"/>
        <v/>
      </c>
      <c r="EK319" s="428" t="str">
        <f t="shared" ca="1" si="381"/>
        <v/>
      </c>
      <c r="EL319" s="65" t="str">
        <f t="shared" ca="1" si="382"/>
        <v/>
      </c>
      <c r="EM319" s="65" t="str">
        <f t="shared" ca="1" si="383"/>
        <v/>
      </c>
      <c r="EN319" s="65" t="str">
        <f t="shared" ca="1" si="384"/>
        <v/>
      </c>
      <c r="EO319" s="433" t="str">
        <f t="shared" ca="1" si="385"/>
        <v/>
      </c>
      <c r="EP319" s="433" t="str">
        <f t="shared" ca="1" si="386"/>
        <v/>
      </c>
      <c r="EQ319" s="433" t="str">
        <f t="shared" ca="1" si="387"/>
        <v/>
      </c>
      <c r="ER319" s="433" t="str">
        <f t="shared" ca="1" si="388"/>
        <v/>
      </c>
      <c r="ES319" s="433" t="str">
        <f t="shared" ca="1" si="389"/>
        <v/>
      </c>
      <c r="ET319" s="433" t="str">
        <f t="shared" ca="1" si="390"/>
        <v/>
      </c>
      <c r="EU319" s="433" t="str">
        <f ca="1">IF(OR(CO319="",CQ319=""),"",Discipline!$P$3*CO319+Discipline!$X$3*CQ319)</f>
        <v/>
      </c>
      <c r="EV319" s="433" t="str">
        <f ca="1">IF(OR(CP319="",CR319=""),"",Discipline!$P$3*CP319+Discipline!$X$3*CR319)</f>
        <v/>
      </c>
    </row>
    <row r="320" spans="1:152" x14ac:dyDescent="0.25">
      <c r="A320" s="10" t="str">
        <f ca="1">IFERROR(RANK(order!A320,order!A$3:A$554,0),"")</f>
        <v/>
      </c>
      <c r="B320" s="10" t="str">
        <f ca="1">IFERROR(RANK(order!B320,order!B$3:B$554,0),"")</f>
        <v/>
      </c>
      <c r="C320" s="10" t="str">
        <f ca="1">IFERROR(RANK(order!C320,order!C$3:C$554,0),"")</f>
        <v/>
      </c>
      <c r="D320" s="4" t="str">
        <f ca="1">IFERROR(RANK(order!D320,order!D$3:D$554,0),"")</f>
        <v/>
      </c>
      <c r="E320" s="4" t="str">
        <f ca="1">IFERROR(RANK(order!E320,order!E$3:E$554,0),"")</f>
        <v/>
      </c>
      <c r="F320" s="4" t="str">
        <f ca="1">IFERROR(RANK(order!F320,order!F$3:F$554,0),"")</f>
        <v/>
      </c>
      <c r="G320" s="10" t="str">
        <f ca="1">IFERROR(RANK(order!G320,order!G$3:G$554,0),"")</f>
        <v/>
      </c>
      <c r="H320" s="10" t="str">
        <f ca="1">IFERROR(RANK(order!H320,order!H$3:H$554,0),"")</f>
        <v/>
      </c>
      <c r="I320" s="10" t="str">
        <f ca="1">IFERROR(RANK(order!I320,order!I$3:I$554,0),"")</f>
        <v/>
      </c>
      <c r="J320" s="4" t="str">
        <f ca="1">IFERROR(RANK(order!J320,order!J$3:J$554,0),"")</f>
        <v/>
      </c>
      <c r="K320" s="4" t="str">
        <f ca="1">IFERROR(RANK(order!K320,order!K$3:K$554,0),"")</f>
        <v/>
      </c>
      <c r="L320" s="4" t="str">
        <f ca="1">IFERROR(RANK(order!L320,order!L$3:L$554,0),"")</f>
        <v/>
      </c>
      <c r="M320" s="10" t="str">
        <f ca="1">IFERROR(RANK(order!M320,order!M$3:M$554,0),"")</f>
        <v/>
      </c>
      <c r="N320" s="10" t="str">
        <f ca="1">IFERROR(RANK(order!N320,order!N$3:N$554,0),"")</f>
        <v/>
      </c>
      <c r="O320" s="10" t="str">
        <f ca="1">IFERROR(RANK(order!O320,order!O$3:O$554,0),"")</f>
        <v/>
      </c>
      <c r="P320" s="4" t="str">
        <f ca="1">IFERROR(RANK(order!P320,order!P$3:P$554,0),"")</f>
        <v/>
      </c>
      <c r="Q320" s="4" t="str">
        <f ca="1">IFERROR(RANK(order!Q320,order!Q$3:Q$554,0),"")</f>
        <v/>
      </c>
      <c r="R320" s="4" t="str">
        <f ca="1">IFERROR(RANK(order!R320,order!R$3:R$554,0),"")</f>
        <v/>
      </c>
      <c r="S320" s="10" t="str">
        <f ca="1">IFERROR(RANK(order!S320,order!S$3:S$554,0),"")</f>
        <v/>
      </c>
      <c r="T320" s="10" t="str">
        <f ca="1">IFERROR(RANK(order!T320,order!T$3:T$554,0),"")</f>
        <v/>
      </c>
      <c r="U320" s="10" t="str">
        <f ca="1">IFERROR(RANK(order!U320,order!U$3:U$554,0),"")</f>
        <v/>
      </c>
      <c r="V320" s="4" t="str">
        <f ca="1">IFERROR(RANK(order!V320,order!V$3:V$554,0),"")</f>
        <v/>
      </c>
      <c r="W320" s="4" t="str">
        <f ca="1">IFERROR(RANK(order!W320,order!W$3:W$554,0),"")</f>
        <v/>
      </c>
      <c r="X320" s="4" t="str">
        <f ca="1">IFERROR(RANK(order!X320,order!X$3:X$554,0),"")</f>
        <v/>
      </c>
      <c r="Y320" s="10" t="str">
        <f ca="1">IFERROR(RANK(order!Y320,order!Y$3:Y$554,0),"")</f>
        <v/>
      </c>
      <c r="Z320" s="10" t="str">
        <f ca="1">IFERROR(RANK(order!Z320,order!Z$3:Z$554,0),"")</f>
        <v/>
      </c>
      <c r="AA320" s="10" t="str">
        <f ca="1">IFERROR(RANK(order!AA320,order!AA$3:AA$554,0),"")</f>
        <v/>
      </c>
      <c r="AB320" s="4" t="str">
        <f ca="1">IFERROR(RANK(order!AB320,order!AB$3:AB$554,0),"")</f>
        <v/>
      </c>
      <c r="AC320" s="4" t="str">
        <f ca="1">IFERROR(RANK(order!AC320,order!AC$3:AC$554,0),"")</f>
        <v/>
      </c>
      <c r="AD320" s="4" t="str">
        <f ca="1">IFERROR(RANK(order!AD320,order!AD$3:AD$554,0),"")</f>
        <v/>
      </c>
      <c r="AE320" s="10" t="str">
        <f ca="1">IFERROR(RANK(order!AE320,order!AE$3:AE$554,0),"")</f>
        <v/>
      </c>
      <c r="AF320" s="10" t="str">
        <f ca="1">IFERROR(RANK(order!AF320,order!AF$3:AF$554,0),"")</f>
        <v/>
      </c>
      <c r="AG320" s="10" t="str">
        <f ca="1">IFERROR(RANK(order!AG320,order!AG$3:AG$554,0),"")</f>
        <v/>
      </c>
      <c r="AH320" s="4" t="str">
        <f ca="1">IFERROR(RANK(order!AH320,order!AH$3:AH$554,0),"")</f>
        <v/>
      </c>
      <c r="AI320" s="4" t="str">
        <f ca="1">IFERROR(RANK(order!AI320,order!AI$3:AI$554,0),"")</f>
        <v/>
      </c>
      <c r="AJ320" s="4" t="str">
        <f ca="1">IFERROR(RANK(order!AJ320,order!AJ$3:AJ$554,0),"")</f>
        <v/>
      </c>
      <c r="AK320" s="10" t="str">
        <f ca="1">IFERROR(RANK(order!AK320,order!AK$3:AK$554,0),"")</f>
        <v/>
      </c>
      <c r="AL320" s="10" t="str">
        <f ca="1">IFERROR(RANK(order!AL320,order!AL$3:AL$554,0),"")</f>
        <v/>
      </c>
      <c r="AM320" s="10" t="str">
        <f ca="1">IFERROR(RANK(order!AM320,order!AM$3:AM$554,0),"")</f>
        <v/>
      </c>
      <c r="AN320" s="4" t="str">
        <f ca="1">IFERROR(RANK(order!AN320,order!AN$3:AN$554,0),"")</f>
        <v/>
      </c>
      <c r="AO320" s="4" t="str">
        <f ca="1">IFERROR(RANK(order!AO320,order!AO$3:AO$554,0),"")</f>
        <v/>
      </c>
      <c r="AP320" s="4" t="str">
        <f ca="1">IFERROR(RANK(order!AP320,order!AP$3:AP$554,0),"")</f>
        <v/>
      </c>
      <c r="AQ320" s="10" t="str">
        <f ca="1">IFERROR(RANK(order!AQ320,order!AQ$3:AQ$554,0),"")</f>
        <v/>
      </c>
      <c r="AR320" s="10" t="str">
        <f ca="1">IFERROR(RANK(order!AR320,order!AR$3:AR$554,0),"")</f>
        <v/>
      </c>
      <c r="AS320" s="10" t="str">
        <f ca="1">IFERROR(RANK(order!AS320,order!AS$3:AS$554,0),"")</f>
        <v/>
      </c>
      <c r="AT320" s="4" t="str">
        <f ca="1">IFERROR(RANK(order!AT320,order!AT$3:AT$554,0),"")</f>
        <v/>
      </c>
      <c r="AU320" s="4" t="str">
        <f ca="1">IFERROR(RANK(order!AU320,order!AU$3:AU$554,0),"")</f>
        <v/>
      </c>
      <c r="AV320" s="4" t="str">
        <f ca="1">IFERROR(RANK(order!AV320,order!AV$3:AV$554,0),"")</f>
        <v/>
      </c>
      <c r="AW320" s="10" t="str">
        <f ca="1">IFERROR(RANK(order!AW320,order!AW$3:AW$554,0),"")</f>
        <v/>
      </c>
      <c r="AX320" s="10" t="str">
        <f ca="1">IFERROR(RANK(order!AX320,order!AX$3:AX$554,0),"")</f>
        <v/>
      </c>
      <c r="AY320" s="10" t="str">
        <f ca="1">IFERROR(RANK(order!AY320,order!AY$3:AY$554,0),"")</f>
        <v/>
      </c>
      <c r="AZ320" s="4" t="str">
        <f ca="1">IFERROR(RANK(order!AZ320,order!AZ$3:AZ$554,0),"")</f>
        <v/>
      </c>
      <c r="BA320" s="4" t="str">
        <f ca="1">IFERROR(RANK(order!BA320,order!BA$3:BA$554,0),"")</f>
        <v/>
      </c>
      <c r="BB320" s="4" t="str">
        <f ca="1">IFERROR(RANK(order!BB320,order!BB$3:BB$554,0),"")</f>
        <v/>
      </c>
      <c r="BC320" s="10" t="str">
        <f ca="1">IFERROR(RANK(order!BC320,order!BC$3:BC$554,0),"")</f>
        <v/>
      </c>
      <c r="BD320" s="10" t="str">
        <f ca="1">IFERROR(RANK(order!BD320,order!BD$3:BD$554,0),"")</f>
        <v/>
      </c>
      <c r="BE320" s="10" t="str">
        <f ca="1">IFERROR(RANK(order!BE320,order!BE$3:BE$554,0),"")</f>
        <v/>
      </c>
      <c r="BF320" s="4" t="str">
        <f ca="1">IFERROR(RANK(order!BF320,order!BF$3:BF$554,0),"")</f>
        <v/>
      </c>
      <c r="BG320" s="4" t="str">
        <f ca="1">IFERROR(RANK(order!BG320,order!BG$3:BG$554,0),"")</f>
        <v/>
      </c>
      <c r="BH320" s="4" t="str">
        <f ca="1">IFERROR(RANK(order!BH320,order!BH$3:BH$554,0),"")</f>
        <v/>
      </c>
      <c r="BI320" s="10" t="str">
        <f ca="1">IFERROR(RANK(order!BI320,order!BI$3:BI$554,0),"")</f>
        <v/>
      </c>
      <c r="BJ320" s="10" t="str">
        <f ca="1">IFERROR(RANK(order!BJ320,order!BJ$3:BJ$554,0),"")</f>
        <v/>
      </c>
      <c r="BK320" s="10" t="str">
        <f ca="1">IFERROR(RANK(order!BK320,order!BK$3:BK$554,0),"")</f>
        <v/>
      </c>
      <c r="BL320" s="4" t="str">
        <f ca="1">IFERROR(RANK(order!BL320,order!BL$3:BL$554,0),"")</f>
        <v/>
      </c>
      <c r="BM320" s="4" t="str">
        <f ca="1">IFERROR(RANK(order!BM320,order!BM$3:BM$554,0),"")</f>
        <v/>
      </c>
      <c r="BN320" s="4" t="str">
        <f ca="1">IFERROR(RANK(order!BN320,order!BN$3:BN$554,0),"")</f>
        <v/>
      </c>
      <c r="BO320" s="10" t="str">
        <f ca="1">IFERROR(RANK(order!BO320,order!BO$3:BO$554,0),"")</f>
        <v/>
      </c>
      <c r="BP320" s="10" t="str">
        <f ca="1">IFERROR(RANK(order!BP320,order!BP$3:BP$554,0),"")</f>
        <v/>
      </c>
      <c r="BQ320" s="10" t="str">
        <f ca="1">IFERROR(RANK(order!BQ320,order!BQ$3:BQ$554,0),"")</f>
        <v/>
      </c>
      <c r="BR320" s="4" t="str">
        <f ca="1">IFERROR(RANK(order!BR320,order!BR$3:BR$554,0),"")</f>
        <v/>
      </c>
      <c r="BS320" s="4" t="str">
        <f ca="1">IFERROR(RANK(order!BS320,order!BS$3:BS$554,0),"")</f>
        <v/>
      </c>
      <c r="BT320" s="4" t="str">
        <f ca="1">IFERROR(RANK(order!BT320,order!BT$3:BT$554,0),"")</f>
        <v/>
      </c>
      <c r="BU320" s="95">
        <f t="shared" si="391"/>
        <v>318</v>
      </c>
      <c r="BV320" s="35" t="str">
        <f t="shared" si="392"/>
        <v>E1</v>
      </c>
      <c r="BW320" s="55">
        <f t="shared" ca="1" si="315"/>
        <v>0</v>
      </c>
      <c r="BX320" s="56" t="str">
        <f t="shared" ca="1" si="316"/>
        <v/>
      </c>
      <c r="BY320" s="56" t="str">
        <f t="shared" ca="1" si="317"/>
        <v/>
      </c>
      <c r="BZ320" s="57" t="str">
        <f t="shared" ca="1" si="318"/>
        <v/>
      </c>
      <c r="CA320" s="57" t="str">
        <f t="shared" ca="1" si="319"/>
        <v/>
      </c>
      <c r="CB320" s="58" t="str">
        <f t="shared" ca="1" si="320"/>
        <v/>
      </c>
      <c r="CC320" s="57" t="str">
        <f t="shared" ca="1" si="321"/>
        <v/>
      </c>
      <c r="CD320" s="57" t="str">
        <f t="shared" ca="1" si="322"/>
        <v/>
      </c>
      <c r="CE320" s="58" t="str">
        <f t="shared" ca="1" si="323"/>
        <v/>
      </c>
      <c r="CF320" s="59" t="str">
        <f t="shared" ca="1" si="324"/>
        <v/>
      </c>
      <c r="CG320" s="57" t="str">
        <f t="shared" ca="1" si="325"/>
        <v/>
      </c>
      <c r="CH320" s="57" t="str">
        <f t="shared" ca="1" si="326"/>
        <v/>
      </c>
      <c r="CI320" s="57" t="str">
        <f t="shared" ca="1" si="327"/>
        <v/>
      </c>
      <c r="CJ320" s="57" t="str">
        <f t="shared" ca="1" si="328"/>
        <v/>
      </c>
      <c r="CK320" s="57" t="str">
        <f t="shared" ca="1" si="329"/>
        <v/>
      </c>
      <c r="CL320" s="57" t="str">
        <f t="shared" ca="1" si="330"/>
        <v/>
      </c>
      <c r="CM320" s="57" t="str">
        <f t="shared" ca="1" si="331"/>
        <v/>
      </c>
      <c r="CN320" s="57" t="str">
        <f t="shared" ca="1" si="332"/>
        <v/>
      </c>
      <c r="CO320" s="57" t="str">
        <f t="shared" ca="1" si="333"/>
        <v/>
      </c>
      <c r="CP320" s="57" t="str">
        <f t="shared" ca="1" si="334"/>
        <v/>
      </c>
      <c r="CQ320" s="57" t="str">
        <f t="shared" ca="1" si="335"/>
        <v/>
      </c>
      <c r="CR320" s="57" t="str">
        <f t="shared" ca="1" si="336"/>
        <v/>
      </c>
      <c r="CS320" s="60" t="str">
        <f t="shared" ca="1" si="337"/>
        <v/>
      </c>
      <c r="CT320" s="60" t="str">
        <f t="shared" ca="1" si="338"/>
        <v/>
      </c>
      <c r="CU320" s="60" t="str">
        <f t="shared" ca="1" si="339"/>
        <v/>
      </c>
      <c r="CV320" s="60" t="str">
        <f t="shared" ca="1" si="340"/>
        <v/>
      </c>
      <c r="CW320" s="60" t="str">
        <f t="shared" ca="1" si="341"/>
        <v/>
      </c>
      <c r="CX320" s="60" t="str">
        <f t="shared" ca="1" si="342"/>
        <v/>
      </c>
      <c r="CY320" s="60" t="str">
        <f t="shared" ca="1" si="343"/>
        <v/>
      </c>
      <c r="CZ320" s="60" t="str">
        <f t="shared" ca="1" si="344"/>
        <v/>
      </c>
      <c r="DA320" s="65" t="str">
        <f t="shared" ca="1" si="345"/>
        <v/>
      </c>
      <c r="DB320" s="65" t="str">
        <f t="shared" ca="1" si="346"/>
        <v/>
      </c>
      <c r="DC320" s="65" t="str">
        <f t="shared" ca="1" si="347"/>
        <v/>
      </c>
      <c r="DD320" s="65" t="str">
        <f t="shared" ca="1" si="348"/>
        <v/>
      </c>
      <c r="DE320" s="65" t="str">
        <f t="shared" ca="1" si="349"/>
        <v/>
      </c>
      <c r="DF320" s="66" t="str">
        <f t="shared" ca="1" si="350"/>
        <v/>
      </c>
      <c r="DG320" s="66" t="str">
        <f t="shared" ca="1" si="351"/>
        <v/>
      </c>
      <c r="DH320" s="66" t="str">
        <f t="shared" ca="1" si="352"/>
        <v/>
      </c>
      <c r="DI320" s="66" t="str">
        <f t="shared" ca="1" si="353"/>
        <v/>
      </c>
      <c r="DJ320" s="66" t="str">
        <f t="shared" ca="1" si="354"/>
        <v/>
      </c>
      <c r="DK320" s="65" t="str">
        <f t="shared" ca="1" si="355"/>
        <v/>
      </c>
      <c r="DL320" s="65" t="str">
        <f t="shared" ca="1" si="356"/>
        <v/>
      </c>
      <c r="DM320" s="65" t="str">
        <f t="shared" ca="1" si="357"/>
        <v/>
      </c>
      <c r="DN320" s="65" t="str">
        <f t="shared" ca="1" si="358"/>
        <v/>
      </c>
      <c r="DO320" s="65" t="str">
        <f t="shared" ca="1" si="359"/>
        <v/>
      </c>
      <c r="DP320" s="65" t="str">
        <f t="shared" ca="1" si="360"/>
        <v/>
      </c>
      <c r="DQ320" s="65" t="str">
        <f t="shared" ca="1" si="361"/>
        <v/>
      </c>
      <c r="DR320" s="69" t="str">
        <f t="shared" ca="1" si="362"/>
        <v/>
      </c>
      <c r="DS320" s="69" t="str">
        <f t="shared" ca="1" si="363"/>
        <v/>
      </c>
      <c r="DT320" s="69" t="str">
        <f t="shared" ca="1" si="364"/>
        <v/>
      </c>
      <c r="DU320" s="69" t="str">
        <f t="shared" ca="1" si="365"/>
        <v/>
      </c>
      <c r="DV320" s="69" t="str">
        <f t="shared" ca="1" si="366"/>
        <v/>
      </c>
      <c r="DW320" s="69" t="str">
        <f t="shared" ca="1" si="367"/>
        <v/>
      </c>
      <c r="DX320" s="69" t="str">
        <f t="shared" ca="1" si="368"/>
        <v/>
      </c>
      <c r="DY320" s="69" t="str">
        <f t="shared" ca="1" si="369"/>
        <v/>
      </c>
      <c r="DZ320" s="72" t="str">
        <f t="shared" ca="1" si="370"/>
        <v/>
      </c>
      <c r="EA320" s="72" t="str">
        <f t="shared" ca="1" si="371"/>
        <v/>
      </c>
      <c r="EB320" s="72" t="str">
        <f t="shared" ca="1" si="372"/>
        <v/>
      </c>
      <c r="EC320" s="65" t="str">
        <f t="shared" ca="1" si="373"/>
        <v/>
      </c>
      <c r="ED320" s="65" t="str">
        <f t="shared" ca="1" si="374"/>
        <v/>
      </c>
      <c r="EE320" s="65" t="str">
        <f t="shared" ca="1" si="375"/>
        <v/>
      </c>
      <c r="EF320" s="65" t="str">
        <f t="shared" ca="1" si="376"/>
        <v/>
      </c>
      <c r="EG320" s="65" t="str">
        <f t="shared" ca="1" si="377"/>
        <v/>
      </c>
      <c r="EH320" s="65" t="str">
        <f t="shared" ca="1" si="378"/>
        <v/>
      </c>
      <c r="EI320" s="429" t="str">
        <f t="shared" ca="1" si="379"/>
        <v>No</v>
      </c>
      <c r="EJ320" s="428" t="str">
        <f t="shared" ca="1" si="380"/>
        <v/>
      </c>
      <c r="EK320" s="428" t="str">
        <f t="shared" ca="1" si="381"/>
        <v/>
      </c>
      <c r="EL320" s="65" t="str">
        <f t="shared" ca="1" si="382"/>
        <v/>
      </c>
      <c r="EM320" s="65" t="str">
        <f t="shared" ca="1" si="383"/>
        <v/>
      </c>
      <c r="EN320" s="65" t="str">
        <f t="shared" ca="1" si="384"/>
        <v/>
      </c>
      <c r="EO320" s="433" t="str">
        <f t="shared" ca="1" si="385"/>
        <v/>
      </c>
      <c r="EP320" s="433" t="str">
        <f t="shared" ca="1" si="386"/>
        <v/>
      </c>
      <c r="EQ320" s="433" t="str">
        <f t="shared" ca="1" si="387"/>
        <v/>
      </c>
      <c r="ER320" s="433" t="str">
        <f t="shared" ca="1" si="388"/>
        <v/>
      </c>
      <c r="ES320" s="433" t="str">
        <f t="shared" ca="1" si="389"/>
        <v/>
      </c>
      <c r="ET320" s="433" t="str">
        <f t="shared" ca="1" si="390"/>
        <v/>
      </c>
      <c r="EU320" s="433" t="str">
        <f ca="1">IF(OR(CO320="",CQ320=""),"",Discipline!$P$3*CO320+Discipline!$X$3*CQ320)</f>
        <v/>
      </c>
      <c r="EV320" s="433" t="str">
        <f ca="1">IF(OR(CP320="",CR320=""),"",Discipline!$P$3*CP320+Discipline!$X$3*CR320)</f>
        <v/>
      </c>
    </row>
    <row r="321" spans="1:152" x14ac:dyDescent="0.25">
      <c r="A321" s="10" t="str">
        <f ca="1">IFERROR(RANK(order!A321,order!A$3:A$554,0),"")</f>
        <v/>
      </c>
      <c r="B321" s="10" t="str">
        <f ca="1">IFERROR(RANK(order!B321,order!B$3:B$554,0),"")</f>
        <v/>
      </c>
      <c r="C321" s="10" t="str">
        <f ca="1">IFERROR(RANK(order!C321,order!C$3:C$554,0),"")</f>
        <v/>
      </c>
      <c r="D321" s="4" t="str">
        <f ca="1">IFERROR(RANK(order!D321,order!D$3:D$554,0),"")</f>
        <v/>
      </c>
      <c r="E321" s="4" t="str">
        <f ca="1">IFERROR(RANK(order!E321,order!E$3:E$554,0),"")</f>
        <v/>
      </c>
      <c r="F321" s="4" t="str">
        <f ca="1">IFERROR(RANK(order!F321,order!F$3:F$554,0),"")</f>
        <v/>
      </c>
      <c r="G321" s="10" t="str">
        <f ca="1">IFERROR(RANK(order!G321,order!G$3:G$554,0),"")</f>
        <v/>
      </c>
      <c r="H321" s="10" t="str">
        <f ca="1">IFERROR(RANK(order!H321,order!H$3:H$554,0),"")</f>
        <v/>
      </c>
      <c r="I321" s="10" t="str">
        <f ca="1">IFERROR(RANK(order!I321,order!I$3:I$554,0),"")</f>
        <v/>
      </c>
      <c r="J321" s="4" t="str">
        <f ca="1">IFERROR(RANK(order!J321,order!J$3:J$554,0),"")</f>
        <v/>
      </c>
      <c r="K321" s="4" t="str">
        <f ca="1">IFERROR(RANK(order!K321,order!K$3:K$554,0),"")</f>
        <v/>
      </c>
      <c r="L321" s="4" t="str">
        <f ca="1">IFERROR(RANK(order!L321,order!L$3:L$554,0),"")</f>
        <v/>
      </c>
      <c r="M321" s="10" t="str">
        <f ca="1">IFERROR(RANK(order!M321,order!M$3:M$554,0),"")</f>
        <v/>
      </c>
      <c r="N321" s="10" t="str">
        <f ca="1">IFERROR(RANK(order!N321,order!N$3:N$554,0),"")</f>
        <v/>
      </c>
      <c r="O321" s="10" t="str">
        <f ca="1">IFERROR(RANK(order!O321,order!O$3:O$554,0),"")</f>
        <v/>
      </c>
      <c r="P321" s="4" t="str">
        <f ca="1">IFERROR(RANK(order!P321,order!P$3:P$554,0),"")</f>
        <v/>
      </c>
      <c r="Q321" s="4" t="str">
        <f ca="1">IFERROR(RANK(order!Q321,order!Q$3:Q$554,0),"")</f>
        <v/>
      </c>
      <c r="R321" s="4" t="str">
        <f ca="1">IFERROR(RANK(order!R321,order!R$3:R$554,0),"")</f>
        <v/>
      </c>
      <c r="S321" s="10" t="str">
        <f ca="1">IFERROR(RANK(order!S321,order!S$3:S$554,0),"")</f>
        <v/>
      </c>
      <c r="T321" s="10" t="str">
        <f ca="1">IFERROR(RANK(order!T321,order!T$3:T$554,0),"")</f>
        <v/>
      </c>
      <c r="U321" s="10" t="str">
        <f ca="1">IFERROR(RANK(order!U321,order!U$3:U$554,0),"")</f>
        <v/>
      </c>
      <c r="V321" s="4" t="str">
        <f ca="1">IFERROR(RANK(order!V321,order!V$3:V$554,0),"")</f>
        <v/>
      </c>
      <c r="W321" s="4" t="str">
        <f ca="1">IFERROR(RANK(order!W321,order!W$3:W$554,0),"")</f>
        <v/>
      </c>
      <c r="X321" s="4" t="str">
        <f ca="1">IFERROR(RANK(order!X321,order!X$3:X$554,0),"")</f>
        <v/>
      </c>
      <c r="Y321" s="10" t="str">
        <f ca="1">IFERROR(RANK(order!Y321,order!Y$3:Y$554,0),"")</f>
        <v/>
      </c>
      <c r="Z321" s="10" t="str">
        <f ca="1">IFERROR(RANK(order!Z321,order!Z$3:Z$554,0),"")</f>
        <v/>
      </c>
      <c r="AA321" s="10" t="str">
        <f ca="1">IFERROR(RANK(order!AA321,order!AA$3:AA$554,0),"")</f>
        <v/>
      </c>
      <c r="AB321" s="4" t="str">
        <f ca="1">IFERROR(RANK(order!AB321,order!AB$3:AB$554,0),"")</f>
        <v/>
      </c>
      <c r="AC321" s="4" t="str">
        <f ca="1">IFERROR(RANK(order!AC321,order!AC$3:AC$554,0),"")</f>
        <v/>
      </c>
      <c r="AD321" s="4" t="str">
        <f ca="1">IFERROR(RANK(order!AD321,order!AD$3:AD$554,0),"")</f>
        <v/>
      </c>
      <c r="AE321" s="10" t="str">
        <f ca="1">IFERROR(RANK(order!AE321,order!AE$3:AE$554,0),"")</f>
        <v/>
      </c>
      <c r="AF321" s="10" t="str">
        <f ca="1">IFERROR(RANK(order!AF321,order!AF$3:AF$554,0),"")</f>
        <v/>
      </c>
      <c r="AG321" s="10" t="str">
        <f ca="1">IFERROR(RANK(order!AG321,order!AG$3:AG$554,0),"")</f>
        <v/>
      </c>
      <c r="AH321" s="4" t="str">
        <f ca="1">IFERROR(RANK(order!AH321,order!AH$3:AH$554,0),"")</f>
        <v/>
      </c>
      <c r="AI321" s="4" t="str">
        <f ca="1">IFERROR(RANK(order!AI321,order!AI$3:AI$554,0),"")</f>
        <v/>
      </c>
      <c r="AJ321" s="4" t="str">
        <f ca="1">IFERROR(RANK(order!AJ321,order!AJ$3:AJ$554,0),"")</f>
        <v/>
      </c>
      <c r="AK321" s="10" t="str">
        <f ca="1">IFERROR(RANK(order!AK321,order!AK$3:AK$554,0),"")</f>
        <v/>
      </c>
      <c r="AL321" s="10" t="str">
        <f ca="1">IFERROR(RANK(order!AL321,order!AL$3:AL$554,0),"")</f>
        <v/>
      </c>
      <c r="AM321" s="10" t="str">
        <f ca="1">IFERROR(RANK(order!AM321,order!AM$3:AM$554,0),"")</f>
        <v/>
      </c>
      <c r="AN321" s="4" t="str">
        <f ca="1">IFERROR(RANK(order!AN321,order!AN$3:AN$554,0),"")</f>
        <v/>
      </c>
      <c r="AO321" s="4" t="str">
        <f ca="1">IFERROR(RANK(order!AO321,order!AO$3:AO$554,0),"")</f>
        <v/>
      </c>
      <c r="AP321" s="4" t="str">
        <f ca="1">IFERROR(RANK(order!AP321,order!AP$3:AP$554,0),"")</f>
        <v/>
      </c>
      <c r="AQ321" s="10" t="str">
        <f ca="1">IFERROR(RANK(order!AQ321,order!AQ$3:AQ$554,0),"")</f>
        <v/>
      </c>
      <c r="AR321" s="10" t="str">
        <f ca="1">IFERROR(RANK(order!AR321,order!AR$3:AR$554,0),"")</f>
        <v/>
      </c>
      <c r="AS321" s="10" t="str">
        <f ca="1">IFERROR(RANK(order!AS321,order!AS$3:AS$554,0),"")</f>
        <v/>
      </c>
      <c r="AT321" s="4" t="str">
        <f ca="1">IFERROR(RANK(order!AT321,order!AT$3:AT$554,0),"")</f>
        <v/>
      </c>
      <c r="AU321" s="4" t="str">
        <f ca="1">IFERROR(RANK(order!AU321,order!AU$3:AU$554,0),"")</f>
        <v/>
      </c>
      <c r="AV321" s="4" t="str">
        <f ca="1">IFERROR(RANK(order!AV321,order!AV$3:AV$554,0),"")</f>
        <v/>
      </c>
      <c r="AW321" s="10" t="str">
        <f ca="1">IFERROR(RANK(order!AW321,order!AW$3:AW$554,0),"")</f>
        <v/>
      </c>
      <c r="AX321" s="10" t="str">
        <f ca="1">IFERROR(RANK(order!AX321,order!AX$3:AX$554,0),"")</f>
        <v/>
      </c>
      <c r="AY321" s="10" t="str">
        <f ca="1">IFERROR(RANK(order!AY321,order!AY$3:AY$554,0),"")</f>
        <v/>
      </c>
      <c r="AZ321" s="4" t="str">
        <f ca="1">IFERROR(RANK(order!AZ321,order!AZ$3:AZ$554,0),"")</f>
        <v/>
      </c>
      <c r="BA321" s="4" t="str">
        <f ca="1">IFERROR(RANK(order!BA321,order!BA$3:BA$554,0),"")</f>
        <v/>
      </c>
      <c r="BB321" s="4" t="str">
        <f ca="1">IFERROR(RANK(order!BB321,order!BB$3:BB$554,0),"")</f>
        <v/>
      </c>
      <c r="BC321" s="10" t="str">
        <f ca="1">IFERROR(RANK(order!BC321,order!BC$3:BC$554,0),"")</f>
        <v/>
      </c>
      <c r="BD321" s="10" t="str">
        <f ca="1">IFERROR(RANK(order!BD321,order!BD$3:BD$554,0),"")</f>
        <v/>
      </c>
      <c r="BE321" s="10" t="str">
        <f ca="1">IFERROR(RANK(order!BE321,order!BE$3:BE$554,0),"")</f>
        <v/>
      </c>
      <c r="BF321" s="4" t="str">
        <f ca="1">IFERROR(RANK(order!BF321,order!BF$3:BF$554,0),"")</f>
        <v/>
      </c>
      <c r="BG321" s="4" t="str">
        <f ca="1">IFERROR(RANK(order!BG321,order!BG$3:BG$554,0),"")</f>
        <v/>
      </c>
      <c r="BH321" s="4" t="str">
        <f ca="1">IFERROR(RANK(order!BH321,order!BH$3:BH$554,0),"")</f>
        <v/>
      </c>
      <c r="BI321" s="10" t="str">
        <f ca="1">IFERROR(RANK(order!BI321,order!BI$3:BI$554,0),"")</f>
        <v/>
      </c>
      <c r="BJ321" s="10" t="str">
        <f ca="1">IFERROR(RANK(order!BJ321,order!BJ$3:BJ$554,0),"")</f>
        <v/>
      </c>
      <c r="BK321" s="10" t="str">
        <f ca="1">IFERROR(RANK(order!BK321,order!BK$3:BK$554,0),"")</f>
        <v/>
      </c>
      <c r="BL321" s="4" t="str">
        <f ca="1">IFERROR(RANK(order!BL321,order!BL$3:BL$554,0),"")</f>
        <v/>
      </c>
      <c r="BM321" s="4" t="str">
        <f ca="1">IFERROR(RANK(order!BM321,order!BM$3:BM$554,0),"")</f>
        <v/>
      </c>
      <c r="BN321" s="4" t="str">
        <f ca="1">IFERROR(RANK(order!BN321,order!BN$3:BN$554,0),"")</f>
        <v/>
      </c>
      <c r="BO321" s="10" t="str">
        <f ca="1">IFERROR(RANK(order!BO321,order!BO$3:BO$554,0),"")</f>
        <v/>
      </c>
      <c r="BP321" s="10" t="str">
        <f ca="1">IFERROR(RANK(order!BP321,order!BP$3:BP$554,0),"")</f>
        <v/>
      </c>
      <c r="BQ321" s="10" t="str">
        <f ca="1">IFERROR(RANK(order!BQ321,order!BQ$3:BQ$554,0),"")</f>
        <v/>
      </c>
      <c r="BR321" s="4" t="str">
        <f ca="1">IFERROR(RANK(order!BR321,order!BR$3:BR$554,0),"")</f>
        <v/>
      </c>
      <c r="BS321" s="4" t="str">
        <f ca="1">IFERROR(RANK(order!BS321,order!BS$3:BS$554,0),"")</f>
        <v/>
      </c>
      <c r="BT321" s="4" t="str">
        <f ca="1">IFERROR(RANK(order!BT321,order!BT$3:BT$554,0),"")</f>
        <v/>
      </c>
      <c r="BU321" s="95">
        <f t="shared" si="391"/>
        <v>319</v>
      </c>
      <c r="BV321" s="35" t="str">
        <f t="shared" si="392"/>
        <v>E1</v>
      </c>
      <c r="BW321" s="55">
        <f t="shared" ca="1" si="315"/>
        <v>0</v>
      </c>
      <c r="BX321" s="56" t="str">
        <f t="shared" ca="1" si="316"/>
        <v/>
      </c>
      <c r="BY321" s="56" t="str">
        <f t="shared" ca="1" si="317"/>
        <v/>
      </c>
      <c r="BZ321" s="57" t="str">
        <f t="shared" ca="1" si="318"/>
        <v/>
      </c>
      <c r="CA321" s="57" t="str">
        <f t="shared" ca="1" si="319"/>
        <v/>
      </c>
      <c r="CB321" s="58" t="str">
        <f t="shared" ca="1" si="320"/>
        <v/>
      </c>
      <c r="CC321" s="57" t="str">
        <f t="shared" ca="1" si="321"/>
        <v/>
      </c>
      <c r="CD321" s="57" t="str">
        <f t="shared" ca="1" si="322"/>
        <v/>
      </c>
      <c r="CE321" s="58" t="str">
        <f t="shared" ca="1" si="323"/>
        <v/>
      </c>
      <c r="CF321" s="59" t="str">
        <f t="shared" ca="1" si="324"/>
        <v/>
      </c>
      <c r="CG321" s="57" t="str">
        <f t="shared" ca="1" si="325"/>
        <v/>
      </c>
      <c r="CH321" s="57" t="str">
        <f t="shared" ca="1" si="326"/>
        <v/>
      </c>
      <c r="CI321" s="57" t="str">
        <f t="shared" ca="1" si="327"/>
        <v/>
      </c>
      <c r="CJ321" s="57" t="str">
        <f t="shared" ca="1" si="328"/>
        <v/>
      </c>
      <c r="CK321" s="57" t="str">
        <f t="shared" ca="1" si="329"/>
        <v/>
      </c>
      <c r="CL321" s="57" t="str">
        <f t="shared" ca="1" si="330"/>
        <v/>
      </c>
      <c r="CM321" s="57" t="str">
        <f t="shared" ca="1" si="331"/>
        <v/>
      </c>
      <c r="CN321" s="57" t="str">
        <f t="shared" ca="1" si="332"/>
        <v/>
      </c>
      <c r="CO321" s="57" t="str">
        <f t="shared" ca="1" si="333"/>
        <v/>
      </c>
      <c r="CP321" s="57" t="str">
        <f t="shared" ca="1" si="334"/>
        <v/>
      </c>
      <c r="CQ321" s="57" t="str">
        <f t="shared" ca="1" si="335"/>
        <v/>
      </c>
      <c r="CR321" s="57" t="str">
        <f t="shared" ca="1" si="336"/>
        <v/>
      </c>
      <c r="CS321" s="60" t="str">
        <f t="shared" ca="1" si="337"/>
        <v/>
      </c>
      <c r="CT321" s="60" t="str">
        <f t="shared" ca="1" si="338"/>
        <v/>
      </c>
      <c r="CU321" s="60" t="str">
        <f t="shared" ca="1" si="339"/>
        <v/>
      </c>
      <c r="CV321" s="60" t="str">
        <f t="shared" ca="1" si="340"/>
        <v/>
      </c>
      <c r="CW321" s="60" t="str">
        <f t="shared" ca="1" si="341"/>
        <v/>
      </c>
      <c r="CX321" s="60" t="str">
        <f t="shared" ca="1" si="342"/>
        <v/>
      </c>
      <c r="CY321" s="60" t="str">
        <f t="shared" ca="1" si="343"/>
        <v/>
      </c>
      <c r="CZ321" s="60" t="str">
        <f t="shared" ca="1" si="344"/>
        <v/>
      </c>
      <c r="DA321" s="65" t="str">
        <f t="shared" ca="1" si="345"/>
        <v/>
      </c>
      <c r="DB321" s="65" t="str">
        <f t="shared" ca="1" si="346"/>
        <v/>
      </c>
      <c r="DC321" s="65" t="str">
        <f t="shared" ca="1" si="347"/>
        <v/>
      </c>
      <c r="DD321" s="65" t="str">
        <f t="shared" ca="1" si="348"/>
        <v/>
      </c>
      <c r="DE321" s="65" t="str">
        <f t="shared" ca="1" si="349"/>
        <v/>
      </c>
      <c r="DF321" s="66" t="str">
        <f t="shared" ca="1" si="350"/>
        <v/>
      </c>
      <c r="DG321" s="66" t="str">
        <f t="shared" ca="1" si="351"/>
        <v/>
      </c>
      <c r="DH321" s="66" t="str">
        <f t="shared" ca="1" si="352"/>
        <v/>
      </c>
      <c r="DI321" s="66" t="str">
        <f t="shared" ca="1" si="353"/>
        <v/>
      </c>
      <c r="DJ321" s="66" t="str">
        <f t="shared" ca="1" si="354"/>
        <v/>
      </c>
      <c r="DK321" s="65" t="str">
        <f t="shared" ca="1" si="355"/>
        <v/>
      </c>
      <c r="DL321" s="65" t="str">
        <f t="shared" ca="1" si="356"/>
        <v/>
      </c>
      <c r="DM321" s="65" t="str">
        <f t="shared" ca="1" si="357"/>
        <v/>
      </c>
      <c r="DN321" s="65" t="str">
        <f t="shared" ca="1" si="358"/>
        <v/>
      </c>
      <c r="DO321" s="65" t="str">
        <f t="shared" ca="1" si="359"/>
        <v/>
      </c>
      <c r="DP321" s="65" t="str">
        <f t="shared" ca="1" si="360"/>
        <v/>
      </c>
      <c r="DQ321" s="65" t="str">
        <f t="shared" ca="1" si="361"/>
        <v/>
      </c>
      <c r="DR321" s="69" t="str">
        <f t="shared" ca="1" si="362"/>
        <v/>
      </c>
      <c r="DS321" s="69" t="str">
        <f t="shared" ca="1" si="363"/>
        <v/>
      </c>
      <c r="DT321" s="69" t="str">
        <f t="shared" ca="1" si="364"/>
        <v/>
      </c>
      <c r="DU321" s="69" t="str">
        <f t="shared" ca="1" si="365"/>
        <v/>
      </c>
      <c r="DV321" s="69" t="str">
        <f t="shared" ca="1" si="366"/>
        <v/>
      </c>
      <c r="DW321" s="69" t="str">
        <f t="shared" ca="1" si="367"/>
        <v/>
      </c>
      <c r="DX321" s="69" t="str">
        <f t="shared" ca="1" si="368"/>
        <v/>
      </c>
      <c r="DY321" s="69" t="str">
        <f t="shared" ca="1" si="369"/>
        <v/>
      </c>
      <c r="DZ321" s="72" t="str">
        <f t="shared" ca="1" si="370"/>
        <v/>
      </c>
      <c r="EA321" s="72" t="str">
        <f t="shared" ca="1" si="371"/>
        <v/>
      </c>
      <c r="EB321" s="72" t="str">
        <f t="shared" ca="1" si="372"/>
        <v/>
      </c>
      <c r="EC321" s="65" t="str">
        <f t="shared" ca="1" si="373"/>
        <v/>
      </c>
      <c r="ED321" s="65" t="str">
        <f t="shared" ca="1" si="374"/>
        <v/>
      </c>
      <c r="EE321" s="65" t="str">
        <f t="shared" ca="1" si="375"/>
        <v/>
      </c>
      <c r="EF321" s="65" t="str">
        <f t="shared" ca="1" si="376"/>
        <v/>
      </c>
      <c r="EG321" s="65" t="str">
        <f t="shared" ca="1" si="377"/>
        <v/>
      </c>
      <c r="EH321" s="65" t="str">
        <f t="shared" ca="1" si="378"/>
        <v/>
      </c>
      <c r="EI321" s="429" t="str">
        <f t="shared" ca="1" si="379"/>
        <v>No</v>
      </c>
      <c r="EJ321" s="428" t="str">
        <f t="shared" ca="1" si="380"/>
        <v/>
      </c>
      <c r="EK321" s="428" t="str">
        <f t="shared" ca="1" si="381"/>
        <v/>
      </c>
      <c r="EL321" s="65" t="str">
        <f t="shared" ca="1" si="382"/>
        <v/>
      </c>
      <c r="EM321" s="65" t="str">
        <f t="shared" ca="1" si="383"/>
        <v/>
      </c>
      <c r="EN321" s="65" t="str">
        <f t="shared" ca="1" si="384"/>
        <v/>
      </c>
      <c r="EO321" s="433" t="str">
        <f t="shared" ca="1" si="385"/>
        <v/>
      </c>
      <c r="EP321" s="433" t="str">
        <f t="shared" ca="1" si="386"/>
        <v/>
      </c>
      <c r="EQ321" s="433" t="str">
        <f t="shared" ca="1" si="387"/>
        <v/>
      </c>
      <c r="ER321" s="433" t="str">
        <f t="shared" ca="1" si="388"/>
        <v/>
      </c>
      <c r="ES321" s="433" t="str">
        <f t="shared" ca="1" si="389"/>
        <v/>
      </c>
      <c r="ET321" s="433" t="str">
        <f t="shared" ca="1" si="390"/>
        <v/>
      </c>
      <c r="EU321" s="433" t="str">
        <f ca="1">IF(OR(CO321="",CQ321=""),"",Discipline!$P$3*CO321+Discipline!$X$3*CQ321)</f>
        <v/>
      </c>
      <c r="EV321" s="433" t="str">
        <f ca="1">IF(OR(CP321="",CR321=""),"",Discipline!$P$3*CP321+Discipline!$X$3*CR321)</f>
        <v/>
      </c>
    </row>
    <row r="322" spans="1:152" x14ac:dyDescent="0.25">
      <c r="A322" s="10" t="str">
        <f ca="1">IFERROR(RANK(order!A322,order!A$3:A$554,0),"")</f>
        <v/>
      </c>
      <c r="B322" s="10" t="str">
        <f ca="1">IFERROR(RANK(order!B322,order!B$3:B$554,0),"")</f>
        <v/>
      </c>
      <c r="C322" s="10" t="str">
        <f ca="1">IFERROR(RANK(order!C322,order!C$3:C$554,0),"")</f>
        <v/>
      </c>
      <c r="D322" s="4" t="str">
        <f ca="1">IFERROR(RANK(order!D322,order!D$3:D$554,0),"")</f>
        <v/>
      </c>
      <c r="E322" s="4" t="str">
        <f ca="1">IFERROR(RANK(order!E322,order!E$3:E$554,0),"")</f>
        <v/>
      </c>
      <c r="F322" s="4" t="str">
        <f ca="1">IFERROR(RANK(order!F322,order!F$3:F$554,0),"")</f>
        <v/>
      </c>
      <c r="G322" s="10" t="str">
        <f ca="1">IFERROR(RANK(order!G322,order!G$3:G$554,0),"")</f>
        <v/>
      </c>
      <c r="H322" s="10" t="str">
        <f ca="1">IFERROR(RANK(order!H322,order!H$3:H$554,0),"")</f>
        <v/>
      </c>
      <c r="I322" s="10" t="str">
        <f ca="1">IFERROR(RANK(order!I322,order!I$3:I$554,0),"")</f>
        <v/>
      </c>
      <c r="J322" s="4" t="str">
        <f ca="1">IFERROR(RANK(order!J322,order!J$3:J$554,0),"")</f>
        <v/>
      </c>
      <c r="K322" s="4" t="str">
        <f ca="1">IFERROR(RANK(order!K322,order!K$3:K$554,0),"")</f>
        <v/>
      </c>
      <c r="L322" s="4" t="str">
        <f ca="1">IFERROR(RANK(order!L322,order!L$3:L$554,0),"")</f>
        <v/>
      </c>
      <c r="M322" s="10" t="str">
        <f ca="1">IFERROR(RANK(order!M322,order!M$3:M$554,0),"")</f>
        <v/>
      </c>
      <c r="N322" s="10" t="str">
        <f ca="1">IFERROR(RANK(order!N322,order!N$3:N$554,0),"")</f>
        <v/>
      </c>
      <c r="O322" s="10" t="str">
        <f ca="1">IFERROR(RANK(order!O322,order!O$3:O$554,0),"")</f>
        <v/>
      </c>
      <c r="P322" s="4" t="str">
        <f ca="1">IFERROR(RANK(order!P322,order!P$3:P$554,0),"")</f>
        <v/>
      </c>
      <c r="Q322" s="4" t="str">
        <f ca="1">IFERROR(RANK(order!Q322,order!Q$3:Q$554,0),"")</f>
        <v/>
      </c>
      <c r="R322" s="4" t="str">
        <f ca="1">IFERROR(RANK(order!R322,order!R$3:R$554,0),"")</f>
        <v/>
      </c>
      <c r="S322" s="10" t="str">
        <f ca="1">IFERROR(RANK(order!S322,order!S$3:S$554,0),"")</f>
        <v/>
      </c>
      <c r="T322" s="10" t="str">
        <f ca="1">IFERROR(RANK(order!T322,order!T$3:T$554,0),"")</f>
        <v/>
      </c>
      <c r="U322" s="10" t="str">
        <f ca="1">IFERROR(RANK(order!U322,order!U$3:U$554,0),"")</f>
        <v/>
      </c>
      <c r="V322" s="4" t="str">
        <f ca="1">IFERROR(RANK(order!V322,order!V$3:V$554,0),"")</f>
        <v/>
      </c>
      <c r="W322" s="4" t="str">
        <f ca="1">IFERROR(RANK(order!W322,order!W$3:W$554,0),"")</f>
        <v/>
      </c>
      <c r="X322" s="4" t="str">
        <f ca="1">IFERROR(RANK(order!X322,order!X$3:X$554,0),"")</f>
        <v/>
      </c>
      <c r="Y322" s="10" t="str">
        <f ca="1">IFERROR(RANK(order!Y322,order!Y$3:Y$554,0),"")</f>
        <v/>
      </c>
      <c r="Z322" s="10" t="str">
        <f ca="1">IFERROR(RANK(order!Z322,order!Z$3:Z$554,0),"")</f>
        <v/>
      </c>
      <c r="AA322" s="10" t="str">
        <f ca="1">IFERROR(RANK(order!AA322,order!AA$3:AA$554,0),"")</f>
        <v/>
      </c>
      <c r="AB322" s="4" t="str">
        <f ca="1">IFERROR(RANK(order!AB322,order!AB$3:AB$554,0),"")</f>
        <v/>
      </c>
      <c r="AC322" s="4" t="str">
        <f ca="1">IFERROR(RANK(order!AC322,order!AC$3:AC$554,0),"")</f>
        <v/>
      </c>
      <c r="AD322" s="4" t="str">
        <f ca="1">IFERROR(RANK(order!AD322,order!AD$3:AD$554,0),"")</f>
        <v/>
      </c>
      <c r="AE322" s="10" t="str">
        <f ca="1">IFERROR(RANK(order!AE322,order!AE$3:AE$554,0),"")</f>
        <v/>
      </c>
      <c r="AF322" s="10" t="str">
        <f ca="1">IFERROR(RANK(order!AF322,order!AF$3:AF$554,0),"")</f>
        <v/>
      </c>
      <c r="AG322" s="10" t="str">
        <f ca="1">IFERROR(RANK(order!AG322,order!AG$3:AG$554,0),"")</f>
        <v/>
      </c>
      <c r="AH322" s="4" t="str">
        <f ca="1">IFERROR(RANK(order!AH322,order!AH$3:AH$554,0),"")</f>
        <v/>
      </c>
      <c r="AI322" s="4" t="str">
        <f ca="1">IFERROR(RANK(order!AI322,order!AI$3:AI$554,0),"")</f>
        <v/>
      </c>
      <c r="AJ322" s="4" t="str">
        <f ca="1">IFERROR(RANK(order!AJ322,order!AJ$3:AJ$554,0),"")</f>
        <v/>
      </c>
      <c r="AK322" s="10" t="str">
        <f ca="1">IFERROR(RANK(order!AK322,order!AK$3:AK$554,0),"")</f>
        <v/>
      </c>
      <c r="AL322" s="10" t="str">
        <f ca="1">IFERROR(RANK(order!AL322,order!AL$3:AL$554,0),"")</f>
        <v/>
      </c>
      <c r="AM322" s="10" t="str">
        <f ca="1">IFERROR(RANK(order!AM322,order!AM$3:AM$554,0),"")</f>
        <v/>
      </c>
      <c r="AN322" s="4" t="str">
        <f ca="1">IFERROR(RANK(order!AN322,order!AN$3:AN$554,0),"")</f>
        <v/>
      </c>
      <c r="AO322" s="4" t="str">
        <f ca="1">IFERROR(RANK(order!AO322,order!AO$3:AO$554,0),"")</f>
        <v/>
      </c>
      <c r="AP322" s="4" t="str">
        <f ca="1">IFERROR(RANK(order!AP322,order!AP$3:AP$554,0),"")</f>
        <v/>
      </c>
      <c r="AQ322" s="10" t="str">
        <f ca="1">IFERROR(RANK(order!AQ322,order!AQ$3:AQ$554,0),"")</f>
        <v/>
      </c>
      <c r="AR322" s="10" t="str">
        <f ca="1">IFERROR(RANK(order!AR322,order!AR$3:AR$554,0),"")</f>
        <v/>
      </c>
      <c r="AS322" s="10" t="str">
        <f ca="1">IFERROR(RANK(order!AS322,order!AS$3:AS$554,0),"")</f>
        <v/>
      </c>
      <c r="AT322" s="4" t="str">
        <f ca="1">IFERROR(RANK(order!AT322,order!AT$3:AT$554,0),"")</f>
        <v/>
      </c>
      <c r="AU322" s="4" t="str">
        <f ca="1">IFERROR(RANK(order!AU322,order!AU$3:AU$554,0),"")</f>
        <v/>
      </c>
      <c r="AV322" s="4" t="str">
        <f ca="1">IFERROR(RANK(order!AV322,order!AV$3:AV$554,0),"")</f>
        <v/>
      </c>
      <c r="AW322" s="10" t="str">
        <f ca="1">IFERROR(RANK(order!AW322,order!AW$3:AW$554,0),"")</f>
        <v/>
      </c>
      <c r="AX322" s="10" t="str">
        <f ca="1">IFERROR(RANK(order!AX322,order!AX$3:AX$554,0),"")</f>
        <v/>
      </c>
      <c r="AY322" s="10" t="str">
        <f ca="1">IFERROR(RANK(order!AY322,order!AY$3:AY$554,0),"")</f>
        <v/>
      </c>
      <c r="AZ322" s="4" t="str">
        <f ca="1">IFERROR(RANK(order!AZ322,order!AZ$3:AZ$554,0),"")</f>
        <v/>
      </c>
      <c r="BA322" s="4" t="str">
        <f ca="1">IFERROR(RANK(order!BA322,order!BA$3:BA$554,0),"")</f>
        <v/>
      </c>
      <c r="BB322" s="4" t="str">
        <f ca="1">IFERROR(RANK(order!BB322,order!BB$3:BB$554,0),"")</f>
        <v/>
      </c>
      <c r="BC322" s="10" t="str">
        <f ca="1">IFERROR(RANK(order!BC322,order!BC$3:BC$554,0),"")</f>
        <v/>
      </c>
      <c r="BD322" s="10" t="str">
        <f ca="1">IFERROR(RANK(order!BD322,order!BD$3:BD$554,0),"")</f>
        <v/>
      </c>
      <c r="BE322" s="10" t="str">
        <f ca="1">IFERROR(RANK(order!BE322,order!BE$3:BE$554,0),"")</f>
        <v/>
      </c>
      <c r="BF322" s="4" t="str">
        <f ca="1">IFERROR(RANK(order!BF322,order!BF$3:BF$554,0),"")</f>
        <v/>
      </c>
      <c r="BG322" s="4" t="str">
        <f ca="1">IFERROR(RANK(order!BG322,order!BG$3:BG$554,0),"")</f>
        <v/>
      </c>
      <c r="BH322" s="4" t="str">
        <f ca="1">IFERROR(RANK(order!BH322,order!BH$3:BH$554,0),"")</f>
        <v/>
      </c>
      <c r="BI322" s="10" t="str">
        <f ca="1">IFERROR(RANK(order!BI322,order!BI$3:BI$554,0),"")</f>
        <v/>
      </c>
      <c r="BJ322" s="10" t="str">
        <f ca="1">IFERROR(RANK(order!BJ322,order!BJ$3:BJ$554,0),"")</f>
        <v/>
      </c>
      <c r="BK322" s="10" t="str">
        <f ca="1">IFERROR(RANK(order!BK322,order!BK$3:BK$554,0),"")</f>
        <v/>
      </c>
      <c r="BL322" s="4" t="str">
        <f ca="1">IFERROR(RANK(order!BL322,order!BL$3:BL$554,0),"")</f>
        <v/>
      </c>
      <c r="BM322" s="4" t="str">
        <f ca="1">IFERROR(RANK(order!BM322,order!BM$3:BM$554,0),"")</f>
        <v/>
      </c>
      <c r="BN322" s="4" t="str">
        <f ca="1">IFERROR(RANK(order!BN322,order!BN$3:BN$554,0),"")</f>
        <v/>
      </c>
      <c r="BO322" s="10" t="str">
        <f ca="1">IFERROR(RANK(order!BO322,order!BO$3:BO$554,0),"")</f>
        <v/>
      </c>
      <c r="BP322" s="10" t="str">
        <f ca="1">IFERROR(RANK(order!BP322,order!BP$3:BP$554,0),"")</f>
        <v/>
      </c>
      <c r="BQ322" s="10" t="str">
        <f ca="1">IFERROR(RANK(order!BQ322,order!BQ$3:BQ$554,0),"")</f>
        <v/>
      </c>
      <c r="BR322" s="4" t="str">
        <f ca="1">IFERROR(RANK(order!BR322,order!BR$3:BR$554,0),"")</f>
        <v/>
      </c>
      <c r="BS322" s="4" t="str">
        <f ca="1">IFERROR(RANK(order!BS322,order!BS$3:BS$554,0),"")</f>
        <v/>
      </c>
      <c r="BT322" s="4" t="str">
        <f ca="1">IFERROR(RANK(order!BT322,order!BT$3:BT$554,0),"")</f>
        <v/>
      </c>
      <c r="BU322" s="95">
        <f t="shared" si="391"/>
        <v>320</v>
      </c>
      <c r="BV322" s="35" t="str">
        <f t="shared" si="392"/>
        <v>E1</v>
      </c>
      <c r="BW322" s="55">
        <f t="shared" ca="1" si="315"/>
        <v>0</v>
      </c>
      <c r="BX322" s="56" t="str">
        <f t="shared" ca="1" si="316"/>
        <v/>
      </c>
      <c r="BY322" s="56" t="str">
        <f t="shared" ca="1" si="317"/>
        <v/>
      </c>
      <c r="BZ322" s="57" t="str">
        <f t="shared" ca="1" si="318"/>
        <v/>
      </c>
      <c r="CA322" s="57" t="str">
        <f t="shared" ca="1" si="319"/>
        <v/>
      </c>
      <c r="CB322" s="58" t="str">
        <f t="shared" ca="1" si="320"/>
        <v/>
      </c>
      <c r="CC322" s="57" t="str">
        <f t="shared" ca="1" si="321"/>
        <v/>
      </c>
      <c r="CD322" s="57" t="str">
        <f t="shared" ca="1" si="322"/>
        <v/>
      </c>
      <c r="CE322" s="58" t="str">
        <f t="shared" ca="1" si="323"/>
        <v/>
      </c>
      <c r="CF322" s="59" t="str">
        <f t="shared" ca="1" si="324"/>
        <v/>
      </c>
      <c r="CG322" s="57" t="str">
        <f t="shared" ca="1" si="325"/>
        <v/>
      </c>
      <c r="CH322" s="57" t="str">
        <f t="shared" ca="1" si="326"/>
        <v/>
      </c>
      <c r="CI322" s="57" t="str">
        <f t="shared" ca="1" si="327"/>
        <v/>
      </c>
      <c r="CJ322" s="57" t="str">
        <f t="shared" ca="1" si="328"/>
        <v/>
      </c>
      <c r="CK322" s="57" t="str">
        <f t="shared" ca="1" si="329"/>
        <v/>
      </c>
      <c r="CL322" s="57" t="str">
        <f t="shared" ca="1" si="330"/>
        <v/>
      </c>
      <c r="CM322" s="57" t="str">
        <f t="shared" ca="1" si="331"/>
        <v/>
      </c>
      <c r="CN322" s="57" t="str">
        <f t="shared" ca="1" si="332"/>
        <v/>
      </c>
      <c r="CO322" s="57" t="str">
        <f t="shared" ca="1" si="333"/>
        <v/>
      </c>
      <c r="CP322" s="57" t="str">
        <f t="shared" ca="1" si="334"/>
        <v/>
      </c>
      <c r="CQ322" s="57" t="str">
        <f t="shared" ca="1" si="335"/>
        <v/>
      </c>
      <c r="CR322" s="57" t="str">
        <f t="shared" ca="1" si="336"/>
        <v/>
      </c>
      <c r="CS322" s="60" t="str">
        <f t="shared" ca="1" si="337"/>
        <v/>
      </c>
      <c r="CT322" s="60" t="str">
        <f t="shared" ca="1" si="338"/>
        <v/>
      </c>
      <c r="CU322" s="60" t="str">
        <f t="shared" ca="1" si="339"/>
        <v/>
      </c>
      <c r="CV322" s="60" t="str">
        <f t="shared" ca="1" si="340"/>
        <v/>
      </c>
      <c r="CW322" s="60" t="str">
        <f t="shared" ca="1" si="341"/>
        <v/>
      </c>
      <c r="CX322" s="60" t="str">
        <f t="shared" ca="1" si="342"/>
        <v/>
      </c>
      <c r="CY322" s="60" t="str">
        <f t="shared" ca="1" si="343"/>
        <v/>
      </c>
      <c r="CZ322" s="60" t="str">
        <f t="shared" ca="1" si="344"/>
        <v/>
      </c>
      <c r="DA322" s="65" t="str">
        <f t="shared" ca="1" si="345"/>
        <v/>
      </c>
      <c r="DB322" s="65" t="str">
        <f t="shared" ca="1" si="346"/>
        <v/>
      </c>
      <c r="DC322" s="65" t="str">
        <f t="shared" ca="1" si="347"/>
        <v/>
      </c>
      <c r="DD322" s="65" t="str">
        <f t="shared" ca="1" si="348"/>
        <v/>
      </c>
      <c r="DE322" s="65" t="str">
        <f t="shared" ca="1" si="349"/>
        <v/>
      </c>
      <c r="DF322" s="66" t="str">
        <f t="shared" ca="1" si="350"/>
        <v/>
      </c>
      <c r="DG322" s="66" t="str">
        <f t="shared" ca="1" si="351"/>
        <v/>
      </c>
      <c r="DH322" s="66" t="str">
        <f t="shared" ca="1" si="352"/>
        <v/>
      </c>
      <c r="DI322" s="66" t="str">
        <f t="shared" ca="1" si="353"/>
        <v/>
      </c>
      <c r="DJ322" s="66" t="str">
        <f t="shared" ca="1" si="354"/>
        <v/>
      </c>
      <c r="DK322" s="65" t="str">
        <f t="shared" ca="1" si="355"/>
        <v/>
      </c>
      <c r="DL322" s="65" t="str">
        <f t="shared" ca="1" si="356"/>
        <v/>
      </c>
      <c r="DM322" s="65" t="str">
        <f t="shared" ca="1" si="357"/>
        <v/>
      </c>
      <c r="DN322" s="65" t="str">
        <f t="shared" ca="1" si="358"/>
        <v/>
      </c>
      <c r="DO322" s="65" t="str">
        <f t="shared" ca="1" si="359"/>
        <v/>
      </c>
      <c r="DP322" s="65" t="str">
        <f t="shared" ca="1" si="360"/>
        <v/>
      </c>
      <c r="DQ322" s="65" t="str">
        <f t="shared" ca="1" si="361"/>
        <v/>
      </c>
      <c r="DR322" s="69" t="str">
        <f t="shared" ca="1" si="362"/>
        <v/>
      </c>
      <c r="DS322" s="69" t="str">
        <f t="shared" ca="1" si="363"/>
        <v/>
      </c>
      <c r="DT322" s="69" t="str">
        <f t="shared" ca="1" si="364"/>
        <v/>
      </c>
      <c r="DU322" s="69" t="str">
        <f t="shared" ca="1" si="365"/>
        <v/>
      </c>
      <c r="DV322" s="69" t="str">
        <f t="shared" ca="1" si="366"/>
        <v/>
      </c>
      <c r="DW322" s="69" t="str">
        <f t="shared" ca="1" si="367"/>
        <v/>
      </c>
      <c r="DX322" s="69" t="str">
        <f t="shared" ca="1" si="368"/>
        <v/>
      </c>
      <c r="DY322" s="69" t="str">
        <f t="shared" ca="1" si="369"/>
        <v/>
      </c>
      <c r="DZ322" s="72" t="str">
        <f t="shared" ca="1" si="370"/>
        <v/>
      </c>
      <c r="EA322" s="72" t="str">
        <f t="shared" ca="1" si="371"/>
        <v/>
      </c>
      <c r="EB322" s="72" t="str">
        <f t="shared" ca="1" si="372"/>
        <v/>
      </c>
      <c r="EC322" s="65" t="str">
        <f t="shared" ca="1" si="373"/>
        <v/>
      </c>
      <c r="ED322" s="65" t="str">
        <f t="shared" ca="1" si="374"/>
        <v/>
      </c>
      <c r="EE322" s="65" t="str">
        <f t="shared" ca="1" si="375"/>
        <v/>
      </c>
      <c r="EF322" s="65" t="str">
        <f t="shared" ca="1" si="376"/>
        <v/>
      </c>
      <c r="EG322" s="65" t="str">
        <f t="shared" ca="1" si="377"/>
        <v/>
      </c>
      <c r="EH322" s="65" t="str">
        <f t="shared" ca="1" si="378"/>
        <v/>
      </c>
      <c r="EI322" s="429" t="str">
        <f t="shared" ca="1" si="379"/>
        <v>No</v>
      </c>
      <c r="EJ322" s="428" t="str">
        <f t="shared" ca="1" si="380"/>
        <v/>
      </c>
      <c r="EK322" s="428" t="str">
        <f t="shared" ca="1" si="381"/>
        <v/>
      </c>
      <c r="EL322" s="65" t="str">
        <f t="shared" ca="1" si="382"/>
        <v/>
      </c>
      <c r="EM322" s="65" t="str">
        <f t="shared" ca="1" si="383"/>
        <v/>
      </c>
      <c r="EN322" s="65" t="str">
        <f t="shared" ca="1" si="384"/>
        <v/>
      </c>
      <c r="EO322" s="433" t="str">
        <f t="shared" ca="1" si="385"/>
        <v/>
      </c>
      <c r="EP322" s="433" t="str">
        <f t="shared" ca="1" si="386"/>
        <v/>
      </c>
      <c r="EQ322" s="433" t="str">
        <f t="shared" ca="1" si="387"/>
        <v/>
      </c>
      <c r="ER322" s="433" t="str">
        <f t="shared" ca="1" si="388"/>
        <v/>
      </c>
      <c r="ES322" s="433" t="str">
        <f t="shared" ca="1" si="389"/>
        <v/>
      </c>
      <c r="ET322" s="433" t="str">
        <f t="shared" ca="1" si="390"/>
        <v/>
      </c>
      <c r="EU322" s="433" t="str">
        <f ca="1">IF(OR(CO322="",CQ322=""),"",Discipline!$P$3*CO322+Discipline!$X$3*CQ322)</f>
        <v/>
      </c>
      <c r="EV322" s="433" t="str">
        <f ca="1">IF(OR(CP322="",CR322=""),"",Discipline!$P$3*CP322+Discipline!$X$3*CR322)</f>
        <v/>
      </c>
    </row>
    <row r="323" spans="1:152" x14ac:dyDescent="0.25">
      <c r="A323" s="10" t="str">
        <f ca="1">IFERROR(RANK(order!A323,order!A$3:A$554,0),"")</f>
        <v/>
      </c>
      <c r="B323" s="10" t="str">
        <f ca="1">IFERROR(RANK(order!B323,order!B$3:B$554,0),"")</f>
        <v/>
      </c>
      <c r="C323" s="10" t="str">
        <f ca="1">IFERROR(RANK(order!C323,order!C$3:C$554,0),"")</f>
        <v/>
      </c>
      <c r="D323" s="4" t="str">
        <f ca="1">IFERROR(RANK(order!D323,order!D$3:D$554,0),"")</f>
        <v/>
      </c>
      <c r="E323" s="4" t="str">
        <f ca="1">IFERROR(RANK(order!E323,order!E$3:E$554,0),"")</f>
        <v/>
      </c>
      <c r="F323" s="4" t="str">
        <f ca="1">IFERROR(RANK(order!F323,order!F$3:F$554,0),"")</f>
        <v/>
      </c>
      <c r="G323" s="10" t="str">
        <f ca="1">IFERROR(RANK(order!G323,order!G$3:G$554,0),"")</f>
        <v/>
      </c>
      <c r="H323" s="10" t="str">
        <f ca="1">IFERROR(RANK(order!H323,order!H$3:H$554,0),"")</f>
        <v/>
      </c>
      <c r="I323" s="10" t="str">
        <f ca="1">IFERROR(RANK(order!I323,order!I$3:I$554,0),"")</f>
        <v/>
      </c>
      <c r="J323" s="4" t="str">
        <f ca="1">IFERROR(RANK(order!J323,order!J$3:J$554,0),"")</f>
        <v/>
      </c>
      <c r="K323" s="4" t="str">
        <f ca="1">IFERROR(RANK(order!K323,order!K$3:K$554,0),"")</f>
        <v/>
      </c>
      <c r="L323" s="4" t="str">
        <f ca="1">IFERROR(RANK(order!L323,order!L$3:L$554,0),"")</f>
        <v/>
      </c>
      <c r="M323" s="10" t="str">
        <f ca="1">IFERROR(RANK(order!M323,order!M$3:M$554,0),"")</f>
        <v/>
      </c>
      <c r="N323" s="10" t="str">
        <f ca="1">IFERROR(RANK(order!N323,order!N$3:N$554,0),"")</f>
        <v/>
      </c>
      <c r="O323" s="10" t="str">
        <f ca="1">IFERROR(RANK(order!O323,order!O$3:O$554,0),"")</f>
        <v/>
      </c>
      <c r="P323" s="4" t="str">
        <f ca="1">IFERROR(RANK(order!P323,order!P$3:P$554,0),"")</f>
        <v/>
      </c>
      <c r="Q323" s="4" t="str">
        <f ca="1">IFERROR(RANK(order!Q323,order!Q$3:Q$554,0),"")</f>
        <v/>
      </c>
      <c r="R323" s="4" t="str">
        <f ca="1">IFERROR(RANK(order!R323,order!R$3:R$554,0),"")</f>
        <v/>
      </c>
      <c r="S323" s="10" t="str">
        <f ca="1">IFERROR(RANK(order!S323,order!S$3:S$554,0),"")</f>
        <v/>
      </c>
      <c r="T323" s="10" t="str">
        <f ca="1">IFERROR(RANK(order!T323,order!T$3:T$554,0),"")</f>
        <v/>
      </c>
      <c r="U323" s="10" t="str">
        <f ca="1">IFERROR(RANK(order!U323,order!U$3:U$554,0),"")</f>
        <v/>
      </c>
      <c r="V323" s="4" t="str">
        <f ca="1">IFERROR(RANK(order!V323,order!V$3:V$554,0),"")</f>
        <v/>
      </c>
      <c r="W323" s="4" t="str">
        <f ca="1">IFERROR(RANK(order!W323,order!W$3:W$554,0),"")</f>
        <v/>
      </c>
      <c r="X323" s="4" t="str">
        <f ca="1">IFERROR(RANK(order!X323,order!X$3:X$554,0),"")</f>
        <v/>
      </c>
      <c r="Y323" s="10" t="str">
        <f ca="1">IFERROR(RANK(order!Y323,order!Y$3:Y$554,0),"")</f>
        <v/>
      </c>
      <c r="Z323" s="10" t="str">
        <f ca="1">IFERROR(RANK(order!Z323,order!Z$3:Z$554,0),"")</f>
        <v/>
      </c>
      <c r="AA323" s="10" t="str">
        <f ca="1">IFERROR(RANK(order!AA323,order!AA$3:AA$554,0),"")</f>
        <v/>
      </c>
      <c r="AB323" s="4" t="str">
        <f ca="1">IFERROR(RANK(order!AB323,order!AB$3:AB$554,0),"")</f>
        <v/>
      </c>
      <c r="AC323" s="4" t="str">
        <f ca="1">IFERROR(RANK(order!AC323,order!AC$3:AC$554,0),"")</f>
        <v/>
      </c>
      <c r="AD323" s="4" t="str">
        <f ca="1">IFERROR(RANK(order!AD323,order!AD$3:AD$554,0),"")</f>
        <v/>
      </c>
      <c r="AE323" s="10" t="str">
        <f ca="1">IFERROR(RANK(order!AE323,order!AE$3:AE$554,0),"")</f>
        <v/>
      </c>
      <c r="AF323" s="10" t="str">
        <f ca="1">IFERROR(RANK(order!AF323,order!AF$3:AF$554,0),"")</f>
        <v/>
      </c>
      <c r="AG323" s="10" t="str">
        <f ca="1">IFERROR(RANK(order!AG323,order!AG$3:AG$554,0),"")</f>
        <v/>
      </c>
      <c r="AH323" s="4" t="str">
        <f ca="1">IFERROR(RANK(order!AH323,order!AH$3:AH$554,0),"")</f>
        <v/>
      </c>
      <c r="AI323" s="4" t="str">
        <f ca="1">IFERROR(RANK(order!AI323,order!AI$3:AI$554,0),"")</f>
        <v/>
      </c>
      <c r="AJ323" s="4" t="str">
        <f ca="1">IFERROR(RANK(order!AJ323,order!AJ$3:AJ$554,0),"")</f>
        <v/>
      </c>
      <c r="AK323" s="10" t="str">
        <f ca="1">IFERROR(RANK(order!AK323,order!AK$3:AK$554,0),"")</f>
        <v/>
      </c>
      <c r="AL323" s="10" t="str">
        <f ca="1">IFERROR(RANK(order!AL323,order!AL$3:AL$554,0),"")</f>
        <v/>
      </c>
      <c r="AM323" s="10" t="str">
        <f ca="1">IFERROR(RANK(order!AM323,order!AM$3:AM$554,0),"")</f>
        <v/>
      </c>
      <c r="AN323" s="4" t="str">
        <f ca="1">IFERROR(RANK(order!AN323,order!AN$3:AN$554,0),"")</f>
        <v/>
      </c>
      <c r="AO323" s="4" t="str">
        <f ca="1">IFERROR(RANK(order!AO323,order!AO$3:AO$554,0),"")</f>
        <v/>
      </c>
      <c r="AP323" s="4" t="str">
        <f ca="1">IFERROR(RANK(order!AP323,order!AP$3:AP$554,0),"")</f>
        <v/>
      </c>
      <c r="AQ323" s="10" t="str">
        <f ca="1">IFERROR(RANK(order!AQ323,order!AQ$3:AQ$554,0),"")</f>
        <v/>
      </c>
      <c r="AR323" s="10" t="str">
        <f ca="1">IFERROR(RANK(order!AR323,order!AR$3:AR$554,0),"")</f>
        <v/>
      </c>
      <c r="AS323" s="10" t="str">
        <f ca="1">IFERROR(RANK(order!AS323,order!AS$3:AS$554,0),"")</f>
        <v/>
      </c>
      <c r="AT323" s="4" t="str">
        <f ca="1">IFERROR(RANK(order!AT323,order!AT$3:AT$554,0),"")</f>
        <v/>
      </c>
      <c r="AU323" s="4" t="str">
        <f ca="1">IFERROR(RANK(order!AU323,order!AU$3:AU$554,0),"")</f>
        <v/>
      </c>
      <c r="AV323" s="4" t="str">
        <f ca="1">IFERROR(RANK(order!AV323,order!AV$3:AV$554,0),"")</f>
        <v/>
      </c>
      <c r="AW323" s="10" t="str">
        <f ca="1">IFERROR(RANK(order!AW323,order!AW$3:AW$554,0),"")</f>
        <v/>
      </c>
      <c r="AX323" s="10" t="str">
        <f ca="1">IFERROR(RANK(order!AX323,order!AX$3:AX$554,0),"")</f>
        <v/>
      </c>
      <c r="AY323" s="10" t="str">
        <f ca="1">IFERROR(RANK(order!AY323,order!AY$3:AY$554,0),"")</f>
        <v/>
      </c>
      <c r="AZ323" s="4" t="str">
        <f ca="1">IFERROR(RANK(order!AZ323,order!AZ$3:AZ$554,0),"")</f>
        <v/>
      </c>
      <c r="BA323" s="4" t="str">
        <f ca="1">IFERROR(RANK(order!BA323,order!BA$3:BA$554,0),"")</f>
        <v/>
      </c>
      <c r="BB323" s="4" t="str">
        <f ca="1">IFERROR(RANK(order!BB323,order!BB$3:BB$554,0),"")</f>
        <v/>
      </c>
      <c r="BC323" s="10" t="str">
        <f ca="1">IFERROR(RANK(order!BC323,order!BC$3:BC$554,0),"")</f>
        <v/>
      </c>
      <c r="BD323" s="10" t="str">
        <f ca="1">IFERROR(RANK(order!BD323,order!BD$3:BD$554,0),"")</f>
        <v/>
      </c>
      <c r="BE323" s="10" t="str">
        <f ca="1">IFERROR(RANK(order!BE323,order!BE$3:BE$554,0),"")</f>
        <v/>
      </c>
      <c r="BF323" s="4" t="str">
        <f ca="1">IFERROR(RANK(order!BF323,order!BF$3:BF$554,0),"")</f>
        <v/>
      </c>
      <c r="BG323" s="4" t="str">
        <f ca="1">IFERROR(RANK(order!BG323,order!BG$3:BG$554,0),"")</f>
        <v/>
      </c>
      <c r="BH323" s="4" t="str">
        <f ca="1">IFERROR(RANK(order!BH323,order!BH$3:BH$554,0),"")</f>
        <v/>
      </c>
      <c r="BI323" s="10" t="str">
        <f ca="1">IFERROR(RANK(order!BI323,order!BI$3:BI$554,0),"")</f>
        <v/>
      </c>
      <c r="BJ323" s="10" t="str">
        <f ca="1">IFERROR(RANK(order!BJ323,order!BJ$3:BJ$554,0),"")</f>
        <v/>
      </c>
      <c r="BK323" s="10" t="str">
        <f ca="1">IFERROR(RANK(order!BK323,order!BK$3:BK$554,0),"")</f>
        <v/>
      </c>
      <c r="BL323" s="4" t="str">
        <f ca="1">IFERROR(RANK(order!BL323,order!BL$3:BL$554,0),"")</f>
        <v/>
      </c>
      <c r="BM323" s="4" t="str">
        <f ca="1">IFERROR(RANK(order!BM323,order!BM$3:BM$554,0),"")</f>
        <v/>
      </c>
      <c r="BN323" s="4" t="str">
        <f ca="1">IFERROR(RANK(order!BN323,order!BN$3:BN$554,0),"")</f>
        <v/>
      </c>
      <c r="BO323" s="10" t="str">
        <f ca="1">IFERROR(RANK(order!BO323,order!BO$3:BO$554,0),"")</f>
        <v/>
      </c>
      <c r="BP323" s="10" t="str">
        <f ca="1">IFERROR(RANK(order!BP323,order!BP$3:BP$554,0),"")</f>
        <v/>
      </c>
      <c r="BQ323" s="10" t="str">
        <f ca="1">IFERROR(RANK(order!BQ323,order!BQ$3:BQ$554,0),"")</f>
        <v/>
      </c>
      <c r="BR323" s="4" t="str">
        <f ca="1">IFERROR(RANK(order!BR323,order!BR$3:BR$554,0),"")</f>
        <v/>
      </c>
      <c r="BS323" s="4" t="str">
        <f ca="1">IFERROR(RANK(order!BS323,order!BS$3:BS$554,0),"")</f>
        <v/>
      </c>
      <c r="BT323" s="4" t="str">
        <f ca="1">IFERROR(RANK(order!BT323,order!BT$3:BT$554,0),"")</f>
        <v/>
      </c>
      <c r="BU323" s="95">
        <f t="shared" si="391"/>
        <v>321</v>
      </c>
      <c r="BV323" s="35" t="str">
        <f t="shared" si="392"/>
        <v>E1</v>
      </c>
      <c r="BW323" s="55">
        <f t="shared" ref="BW323:BW386" ca="1" si="393">HLOOKUP(BW$2,INDIRECT("'[all-euro-data-2018-2019.xlsx]"&amp;$BV323&amp;"'!$A$1:$BM$553"),ROW()-1,FALSE)</f>
        <v>0</v>
      </c>
      <c r="BX323" s="56" t="str">
        <f t="shared" ref="BX323:BX386" ca="1" si="394">IF(EI323="No","",HLOOKUP(BX$2,INDIRECT("'[all-euro-data-2018-2019.xlsx]"&amp;$BV323&amp;"'!$A$1:$BM$553"),ROW()-1,FALSE))</f>
        <v/>
      </c>
      <c r="BY323" s="56" t="str">
        <f t="shared" ref="BY323:BY386" ca="1" si="395">IF(EI323="No","",HLOOKUP(BY$2,INDIRECT("'[all-euro-data-2018-2019.xlsx]"&amp;$BV323&amp;"'!$A$1:$BM$553"),ROW()-1,FALSE))</f>
        <v/>
      </c>
      <c r="BZ323" s="57" t="str">
        <f t="shared" ref="BZ323:BZ386" ca="1" si="396">IF(EI323="No","",HLOOKUP(BZ$2,INDIRECT("'[all-euro-data-2018-2019.xlsx]"&amp;$BV323&amp;"'!$A$1:$BM$553"),ROW()-1,FALSE))</f>
        <v/>
      </c>
      <c r="CA323" s="57" t="str">
        <f t="shared" ref="CA323:CA386" ca="1" si="397">IF(EI323="No","",HLOOKUP(CA$2,INDIRECT("'[all-euro-data-2018-2019.xlsx]"&amp;$BV323&amp;"'!$A$1:$BM$553"),ROW()-1,FALSE))</f>
        <v/>
      </c>
      <c r="CB323" s="58" t="str">
        <f t="shared" ref="CB323:CB386" ca="1" si="398">IF(EI323="No","",HLOOKUP(CB$2,INDIRECT("'[all-euro-data-2018-2019.xlsx]"&amp;$BV323&amp;"'!$A$1:$BM$553"),ROW()-1,FALSE))</f>
        <v/>
      </c>
      <c r="CC323" s="57" t="str">
        <f t="shared" ref="CC323:CC386" ca="1" si="399">IF(EI323="No","",HLOOKUP(CC$2,INDIRECT("'[all-euro-data-2018-2019.xlsx]"&amp;$BV323&amp;"'!$A$1:$BM$553"),ROW()-1,FALSE))</f>
        <v/>
      </c>
      <c r="CD323" s="57" t="str">
        <f t="shared" ref="CD323:CD386" ca="1" si="400">IF(EI323="No","",HLOOKUP(CD$2,INDIRECT("'[all-euro-data-2018-2019.xlsx]"&amp;$BV323&amp;"'!$A$1:$BM$553"),ROW()-1,FALSE))</f>
        <v/>
      </c>
      <c r="CE323" s="58" t="str">
        <f t="shared" ref="CE323:CE386" ca="1" si="401">IF(EI323="No","",HLOOKUP(CE$2,INDIRECT("'[all-euro-data-2018-2019.xlsx]"&amp;$BV323&amp;"'!$A$1:$BM$553"),ROW()-1,FALSE))</f>
        <v/>
      </c>
      <c r="CF323" s="59" t="str">
        <f t="shared" ref="CF323:CF386" ca="1" si="402">IF(EI323="No","",HLOOKUP(CF$2,INDIRECT("'[all-euro-data-2018-2019.xlsx]"&amp;$BV323&amp;"'!$A$1:$BM$553"),ROW()-1,FALSE))</f>
        <v/>
      </c>
      <c r="CG323" s="57" t="str">
        <f t="shared" ref="CG323:CG386" ca="1" si="403">IF(EI323="No","",HLOOKUP(CG$2,INDIRECT("'[all-euro-data-2018-2019.xlsx]"&amp;$BV323&amp;"'!$A$1:$BM$553"),ROW()-1,FALSE))</f>
        <v/>
      </c>
      <c r="CH323" s="57" t="str">
        <f t="shared" ref="CH323:CH386" ca="1" si="404">IF(EI323="No","",HLOOKUP(CH$2,INDIRECT("'[all-euro-data-2018-2019.xlsx]"&amp;$BV323&amp;"'!$A$1:$BM$553"),ROW()-1,FALSE))</f>
        <v/>
      </c>
      <c r="CI323" s="57" t="str">
        <f t="shared" ref="CI323:CI386" ca="1" si="405">IF(EI323="No","",HLOOKUP(CI$2,INDIRECT("'[all-euro-data-2018-2019.xlsx]"&amp;$BV323&amp;"'!$A$1:$BM$553"),ROW()-1,FALSE))</f>
        <v/>
      </c>
      <c r="CJ323" s="57" t="str">
        <f t="shared" ref="CJ323:CJ386" ca="1" si="406">IF(EI323="No","",HLOOKUP(CJ$2,INDIRECT("'[all-euro-data-2018-2019.xlsx]"&amp;$BV323&amp;"'!$A$1:$BM$553"),ROW()-1,FALSE))</f>
        <v/>
      </c>
      <c r="CK323" s="57" t="str">
        <f t="shared" ref="CK323:CK386" ca="1" si="407">IF(EI323="No","",HLOOKUP(CK$2,INDIRECT("'[all-euro-data-2018-2019.xlsx]"&amp;$BV323&amp;"'!$A$1:$BM$553"),ROW()-1,FALSE))</f>
        <v/>
      </c>
      <c r="CL323" s="57" t="str">
        <f t="shared" ref="CL323:CL386" ca="1" si="408">IF(EI323="No","",HLOOKUP(CL$2,INDIRECT("'[all-euro-data-2018-2019.xlsx]"&amp;$BV323&amp;"'!$A$1:$BM$553"),ROW()-1,FALSE))</f>
        <v/>
      </c>
      <c r="CM323" s="57" t="str">
        <f t="shared" ref="CM323:CM386" ca="1" si="409">IF(EI323="No","",HLOOKUP(CM$2,INDIRECT("'[all-euro-data-2018-2019.xlsx]"&amp;$BV323&amp;"'!$A$1:$BM$553"),ROW()-1,FALSE))</f>
        <v/>
      </c>
      <c r="CN323" s="57" t="str">
        <f t="shared" ref="CN323:CN386" ca="1" si="410">IF(EI323="No","",HLOOKUP(CN$2,INDIRECT("'[all-euro-data-2018-2019.xlsx]"&amp;$BV323&amp;"'!$A$1:$BM$553"),ROW()-1,FALSE))</f>
        <v/>
      </c>
      <c r="CO323" s="57" t="str">
        <f t="shared" ref="CO323:CO386" ca="1" si="411">IF(EI323="No","",HLOOKUP(CO$2,INDIRECT("'[all-euro-data-2018-2019.xlsx]"&amp;$BV323&amp;"'!$A$1:$BM$553"),ROW()-1,FALSE))</f>
        <v/>
      </c>
      <c r="CP323" s="57" t="str">
        <f t="shared" ref="CP323:CP386" ca="1" si="412">IF(EI323="No","",HLOOKUP(CP$2,INDIRECT("'[all-euro-data-2018-2019.xlsx]"&amp;$BV323&amp;"'!$A$1:$BM$553"),ROW()-1,FALSE))</f>
        <v/>
      </c>
      <c r="CQ323" s="57" t="str">
        <f t="shared" ref="CQ323:CQ386" ca="1" si="413">IF(EI323="No","",HLOOKUP(CQ$2,INDIRECT("'[all-euro-data-2018-2019.xlsx]"&amp;$BV323&amp;"'!$A$1:$BM$553"),ROW()-1,FALSE))</f>
        <v/>
      </c>
      <c r="CR323" s="57" t="str">
        <f t="shared" ref="CR323:CR386" ca="1" si="414">IF(EI323="No","",HLOOKUP(CR$2,INDIRECT("'[all-euro-data-2018-2019.xlsx]"&amp;$BV323&amp;"'!$A$1:$BM$553"),ROW()-1,FALSE))</f>
        <v/>
      </c>
      <c r="CS323" s="60" t="str">
        <f t="shared" ref="CS323:CS386" ca="1" si="415">IF(EI323="No","",IF(HLOOKUP(CS$2,INDIRECT("'[all-euro-data-2018-2019.xlsx]"&amp;$BV323&amp;"'!$A$1:$BM$553"),ROW()-1,FALSE)=0,1,HLOOKUP(CS$2,INDIRECT("'[all-euro-data-2018-2019.xlsx]"&amp;$BV323&amp;"'!$A$1:$BM$553"),ROW()-1,FALSE)))</f>
        <v/>
      </c>
      <c r="CT323" s="60" t="str">
        <f t="shared" ref="CT323:CT386" ca="1" si="416">IF(EI323="No","",IF(HLOOKUP(CT$2,INDIRECT("'[all-euro-data-2018-2019.xlsx]"&amp;$BV323&amp;"'!$A$1:$BM$553"),ROW()-1,FALSE)=0,1,HLOOKUP(CT$2,INDIRECT("'[all-euro-data-2018-2019.xlsx]"&amp;$BV323&amp;"'!$A$1:$BM$553"),ROW()-1,FALSE)))</f>
        <v/>
      </c>
      <c r="CU323" s="60" t="str">
        <f t="shared" ref="CU323:CU386" ca="1" si="417">IF(EI323="No","",IF(HLOOKUP(CU$2,INDIRECT("'[all-euro-data-2018-2019.xlsx]"&amp;$BV323&amp;"'!$A$1:$BM$553"),ROW()-1,FALSE)=0,1,HLOOKUP(CU$2,INDIRECT("'[all-euro-data-2018-2019.xlsx]"&amp;$BV323&amp;"'!$A$1:$BM$553"),ROW()-1,FALSE)))</f>
        <v/>
      </c>
      <c r="CV323" s="60" t="str">
        <f t="shared" ref="CV323:CV386" ca="1" si="418">IF(EI323="No","",IF(HLOOKUP(CV$2,INDIRECT("'[all-euro-data-2018-2019.xlsx]"&amp;$BV323&amp;"'!$A$1:$BM$553"),ROW()-1,FALSE)=0,1,HLOOKUP(CV$2,INDIRECT("'[all-euro-data-2018-2019.xlsx]"&amp;$BV323&amp;"'!$A$1:$BM$553"),ROW()-1,FALSE)))</f>
        <v/>
      </c>
      <c r="CW323" s="60" t="str">
        <f t="shared" ref="CW323:CW386" ca="1" si="419">IF(EI323="No","",IF(HLOOKUP(CW$2,INDIRECT("'[all-euro-data-2018-2019.xlsx]"&amp;$BV323&amp;"'!$A$1:$BM$553"),ROW()-1,FALSE)=0,1,HLOOKUP(CW$2,INDIRECT("'[all-euro-data-2018-2019.xlsx]"&amp;$BV323&amp;"'!$A$1:$BM$553"),ROW()-1,FALSE)))</f>
        <v/>
      </c>
      <c r="CX323" s="60" t="str">
        <f t="shared" ref="CX323:CX386" ca="1" si="420">IF(EI323="No","",IF(HLOOKUP(CX$2,INDIRECT("'[all-euro-data-2018-2019.xlsx]"&amp;$BV323&amp;"'!$A$1:$BM$553"),ROW()-1,FALSE)=0,1,HLOOKUP(CX$2,INDIRECT("'[all-euro-data-2018-2019.xlsx]"&amp;$BV323&amp;"'!$A$1:$BM$553"),ROW()-1,FALSE)))</f>
        <v/>
      </c>
      <c r="CY323" s="60" t="str">
        <f t="shared" ref="CY323:CY386" ca="1" si="421">IF(EI323="No","",IF(HLOOKUP(CY$2,INDIRECT("'[all-euro-data-2018-2019.xlsx]"&amp;$BV323&amp;"'!$A$1:$BM$553"),ROW()-1,FALSE)=0,1,HLOOKUP(CY$2,INDIRECT("'[all-euro-data-2018-2019.xlsx]"&amp;$BV323&amp;"'!$A$1:$BM$553"),ROW()-1,FALSE)))</f>
        <v/>
      </c>
      <c r="CZ323" s="60" t="str">
        <f t="shared" ref="CZ323:CZ386" ca="1" si="422">IF(EI323="No","",IF(HLOOKUP(CZ$2,INDIRECT("'[all-euro-data-2018-2019.xlsx]"&amp;$BV323&amp;"'!$A$1:$BM$553"),ROW()-1,FALSE)=0,1,HLOOKUP(CZ$2,INDIRECT("'[all-euro-data-2018-2019.xlsx]"&amp;$BV323&amp;"'!$A$1:$BM$553"),ROW()-1,FALSE)))</f>
        <v/>
      </c>
      <c r="DA323" s="65" t="str">
        <f t="shared" ca="1" si="345"/>
        <v/>
      </c>
      <c r="DB323" s="65" t="str">
        <f t="shared" ca="1" si="346"/>
        <v/>
      </c>
      <c r="DC323" s="65" t="str">
        <f t="shared" ca="1" si="347"/>
        <v/>
      </c>
      <c r="DD323" s="65" t="str">
        <f t="shared" ca="1" si="348"/>
        <v/>
      </c>
      <c r="DE323" s="65" t="str">
        <f t="shared" ca="1" si="349"/>
        <v/>
      </c>
      <c r="DF323" s="66" t="str">
        <f t="shared" ca="1" si="350"/>
        <v/>
      </c>
      <c r="DG323" s="66" t="str">
        <f t="shared" ca="1" si="351"/>
        <v/>
      </c>
      <c r="DH323" s="66" t="str">
        <f t="shared" ca="1" si="352"/>
        <v/>
      </c>
      <c r="DI323" s="66" t="str">
        <f t="shared" ca="1" si="353"/>
        <v/>
      </c>
      <c r="DJ323" s="66" t="str">
        <f t="shared" ca="1" si="354"/>
        <v/>
      </c>
      <c r="DK323" s="65" t="str">
        <f t="shared" ca="1" si="355"/>
        <v/>
      </c>
      <c r="DL323" s="65" t="str">
        <f t="shared" ca="1" si="356"/>
        <v/>
      </c>
      <c r="DM323" s="65" t="str">
        <f t="shared" ca="1" si="357"/>
        <v/>
      </c>
      <c r="DN323" s="65" t="str">
        <f t="shared" ca="1" si="358"/>
        <v/>
      </c>
      <c r="DO323" s="65" t="str">
        <f t="shared" ca="1" si="359"/>
        <v/>
      </c>
      <c r="DP323" s="65" t="str">
        <f t="shared" ca="1" si="360"/>
        <v/>
      </c>
      <c r="DQ323" s="65" t="str">
        <f t="shared" ca="1" si="361"/>
        <v/>
      </c>
      <c r="DR323" s="69" t="str">
        <f t="shared" ca="1" si="362"/>
        <v/>
      </c>
      <c r="DS323" s="69" t="str">
        <f t="shared" ca="1" si="363"/>
        <v/>
      </c>
      <c r="DT323" s="69" t="str">
        <f t="shared" ca="1" si="364"/>
        <v/>
      </c>
      <c r="DU323" s="69" t="str">
        <f t="shared" ca="1" si="365"/>
        <v/>
      </c>
      <c r="DV323" s="69" t="str">
        <f t="shared" ca="1" si="366"/>
        <v/>
      </c>
      <c r="DW323" s="69" t="str">
        <f t="shared" ca="1" si="367"/>
        <v/>
      </c>
      <c r="DX323" s="69" t="str">
        <f t="shared" ca="1" si="368"/>
        <v/>
      </c>
      <c r="DY323" s="69" t="str">
        <f t="shared" ca="1" si="369"/>
        <v/>
      </c>
      <c r="DZ323" s="72" t="str">
        <f t="shared" ca="1" si="370"/>
        <v/>
      </c>
      <c r="EA323" s="72" t="str">
        <f t="shared" ca="1" si="371"/>
        <v/>
      </c>
      <c r="EB323" s="72" t="str">
        <f t="shared" ca="1" si="372"/>
        <v/>
      </c>
      <c r="EC323" s="65" t="str">
        <f t="shared" ca="1" si="373"/>
        <v/>
      </c>
      <c r="ED323" s="65" t="str">
        <f t="shared" ca="1" si="374"/>
        <v/>
      </c>
      <c r="EE323" s="65" t="str">
        <f t="shared" ca="1" si="375"/>
        <v/>
      </c>
      <c r="EF323" s="65" t="str">
        <f t="shared" ca="1" si="376"/>
        <v/>
      </c>
      <c r="EG323" s="65" t="str">
        <f t="shared" ca="1" si="377"/>
        <v/>
      </c>
      <c r="EH323" s="65" t="str">
        <f t="shared" ca="1" si="378"/>
        <v/>
      </c>
      <c r="EI323" s="429" t="str">
        <f t="shared" ca="1" si="379"/>
        <v>No</v>
      </c>
      <c r="EJ323" s="428" t="str">
        <f t="shared" ca="1" si="380"/>
        <v/>
      </c>
      <c r="EK323" s="428" t="str">
        <f t="shared" ca="1" si="381"/>
        <v/>
      </c>
      <c r="EL323" s="65" t="str">
        <f t="shared" ca="1" si="382"/>
        <v/>
      </c>
      <c r="EM323" s="65" t="str">
        <f t="shared" ca="1" si="383"/>
        <v/>
      </c>
      <c r="EN323" s="65" t="str">
        <f t="shared" ca="1" si="384"/>
        <v/>
      </c>
      <c r="EO323" s="433" t="str">
        <f t="shared" ca="1" si="385"/>
        <v/>
      </c>
      <c r="EP323" s="433" t="str">
        <f t="shared" ca="1" si="386"/>
        <v/>
      </c>
      <c r="EQ323" s="433" t="str">
        <f t="shared" ca="1" si="387"/>
        <v/>
      </c>
      <c r="ER323" s="433" t="str">
        <f t="shared" ca="1" si="388"/>
        <v/>
      </c>
      <c r="ES323" s="433" t="str">
        <f t="shared" ca="1" si="389"/>
        <v/>
      </c>
      <c r="ET323" s="433" t="str">
        <f t="shared" ca="1" si="390"/>
        <v/>
      </c>
      <c r="EU323" s="433" t="str">
        <f ca="1">IF(OR(CO323="",CQ323=""),"",Discipline!$P$3*CO323+Discipline!$X$3*CQ323)</f>
        <v/>
      </c>
      <c r="EV323" s="433" t="str">
        <f ca="1">IF(OR(CP323="",CR323=""),"",Discipline!$P$3*CP323+Discipline!$X$3*CR323)</f>
        <v/>
      </c>
    </row>
    <row r="324" spans="1:152" x14ac:dyDescent="0.25">
      <c r="A324" s="10" t="str">
        <f ca="1">IFERROR(RANK(order!A324,order!A$3:A$554,0),"")</f>
        <v/>
      </c>
      <c r="B324" s="10" t="str">
        <f ca="1">IFERROR(RANK(order!B324,order!B$3:B$554,0),"")</f>
        <v/>
      </c>
      <c r="C324" s="10" t="str">
        <f ca="1">IFERROR(RANK(order!C324,order!C$3:C$554,0),"")</f>
        <v/>
      </c>
      <c r="D324" s="4" t="str">
        <f ca="1">IFERROR(RANK(order!D324,order!D$3:D$554,0),"")</f>
        <v/>
      </c>
      <c r="E324" s="4" t="str">
        <f ca="1">IFERROR(RANK(order!E324,order!E$3:E$554,0),"")</f>
        <v/>
      </c>
      <c r="F324" s="4" t="str">
        <f ca="1">IFERROR(RANK(order!F324,order!F$3:F$554,0),"")</f>
        <v/>
      </c>
      <c r="G324" s="10" t="str">
        <f ca="1">IFERROR(RANK(order!G324,order!G$3:G$554,0),"")</f>
        <v/>
      </c>
      <c r="H324" s="10" t="str">
        <f ca="1">IFERROR(RANK(order!H324,order!H$3:H$554,0),"")</f>
        <v/>
      </c>
      <c r="I324" s="10" t="str">
        <f ca="1">IFERROR(RANK(order!I324,order!I$3:I$554,0),"")</f>
        <v/>
      </c>
      <c r="J324" s="4" t="str">
        <f ca="1">IFERROR(RANK(order!J324,order!J$3:J$554,0),"")</f>
        <v/>
      </c>
      <c r="K324" s="4" t="str">
        <f ca="1">IFERROR(RANK(order!K324,order!K$3:K$554,0),"")</f>
        <v/>
      </c>
      <c r="L324" s="4" t="str">
        <f ca="1">IFERROR(RANK(order!L324,order!L$3:L$554,0),"")</f>
        <v/>
      </c>
      <c r="M324" s="10" t="str">
        <f ca="1">IFERROR(RANK(order!M324,order!M$3:M$554,0),"")</f>
        <v/>
      </c>
      <c r="N324" s="10" t="str">
        <f ca="1">IFERROR(RANK(order!N324,order!N$3:N$554,0),"")</f>
        <v/>
      </c>
      <c r="O324" s="10" t="str">
        <f ca="1">IFERROR(RANK(order!O324,order!O$3:O$554,0),"")</f>
        <v/>
      </c>
      <c r="P324" s="4" t="str">
        <f ca="1">IFERROR(RANK(order!P324,order!P$3:P$554,0),"")</f>
        <v/>
      </c>
      <c r="Q324" s="4" t="str">
        <f ca="1">IFERROR(RANK(order!Q324,order!Q$3:Q$554,0),"")</f>
        <v/>
      </c>
      <c r="R324" s="4" t="str">
        <f ca="1">IFERROR(RANK(order!R324,order!R$3:R$554,0),"")</f>
        <v/>
      </c>
      <c r="S324" s="10" t="str">
        <f ca="1">IFERROR(RANK(order!S324,order!S$3:S$554,0),"")</f>
        <v/>
      </c>
      <c r="T324" s="10" t="str">
        <f ca="1">IFERROR(RANK(order!T324,order!T$3:T$554,0),"")</f>
        <v/>
      </c>
      <c r="U324" s="10" t="str">
        <f ca="1">IFERROR(RANK(order!U324,order!U$3:U$554,0),"")</f>
        <v/>
      </c>
      <c r="V324" s="4" t="str">
        <f ca="1">IFERROR(RANK(order!V324,order!V$3:V$554,0),"")</f>
        <v/>
      </c>
      <c r="W324" s="4" t="str">
        <f ca="1">IFERROR(RANK(order!W324,order!W$3:W$554,0),"")</f>
        <v/>
      </c>
      <c r="X324" s="4" t="str">
        <f ca="1">IFERROR(RANK(order!X324,order!X$3:X$554,0),"")</f>
        <v/>
      </c>
      <c r="Y324" s="10" t="str">
        <f ca="1">IFERROR(RANK(order!Y324,order!Y$3:Y$554,0),"")</f>
        <v/>
      </c>
      <c r="Z324" s="10" t="str">
        <f ca="1">IFERROR(RANK(order!Z324,order!Z$3:Z$554,0),"")</f>
        <v/>
      </c>
      <c r="AA324" s="10" t="str">
        <f ca="1">IFERROR(RANK(order!AA324,order!AA$3:AA$554,0),"")</f>
        <v/>
      </c>
      <c r="AB324" s="4" t="str">
        <f ca="1">IFERROR(RANK(order!AB324,order!AB$3:AB$554,0),"")</f>
        <v/>
      </c>
      <c r="AC324" s="4" t="str">
        <f ca="1">IFERROR(RANK(order!AC324,order!AC$3:AC$554,0),"")</f>
        <v/>
      </c>
      <c r="AD324" s="4" t="str">
        <f ca="1">IFERROR(RANK(order!AD324,order!AD$3:AD$554,0),"")</f>
        <v/>
      </c>
      <c r="AE324" s="10" t="str">
        <f ca="1">IFERROR(RANK(order!AE324,order!AE$3:AE$554,0),"")</f>
        <v/>
      </c>
      <c r="AF324" s="10" t="str">
        <f ca="1">IFERROR(RANK(order!AF324,order!AF$3:AF$554,0),"")</f>
        <v/>
      </c>
      <c r="AG324" s="10" t="str">
        <f ca="1">IFERROR(RANK(order!AG324,order!AG$3:AG$554,0),"")</f>
        <v/>
      </c>
      <c r="AH324" s="4" t="str">
        <f ca="1">IFERROR(RANK(order!AH324,order!AH$3:AH$554,0),"")</f>
        <v/>
      </c>
      <c r="AI324" s="4" t="str">
        <f ca="1">IFERROR(RANK(order!AI324,order!AI$3:AI$554,0),"")</f>
        <v/>
      </c>
      <c r="AJ324" s="4" t="str">
        <f ca="1">IFERROR(RANK(order!AJ324,order!AJ$3:AJ$554,0),"")</f>
        <v/>
      </c>
      <c r="AK324" s="10" t="str">
        <f ca="1">IFERROR(RANK(order!AK324,order!AK$3:AK$554,0),"")</f>
        <v/>
      </c>
      <c r="AL324" s="10" t="str">
        <f ca="1">IFERROR(RANK(order!AL324,order!AL$3:AL$554,0),"")</f>
        <v/>
      </c>
      <c r="AM324" s="10" t="str">
        <f ca="1">IFERROR(RANK(order!AM324,order!AM$3:AM$554,0),"")</f>
        <v/>
      </c>
      <c r="AN324" s="4" t="str">
        <f ca="1">IFERROR(RANK(order!AN324,order!AN$3:AN$554,0),"")</f>
        <v/>
      </c>
      <c r="AO324" s="4" t="str">
        <f ca="1">IFERROR(RANK(order!AO324,order!AO$3:AO$554,0),"")</f>
        <v/>
      </c>
      <c r="AP324" s="4" t="str">
        <f ca="1">IFERROR(RANK(order!AP324,order!AP$3:AP$554,0),"")</f>
        <v/>
      </c>
      <c r="AQ324" s="10" t="str">
        <f ca="1">IFERROR(RANK(order!AQ324,order!AQ$3:AQ$554,0),"")</f>
        <v/>
      </c>
      <c r="AR324" s="10" t="str">
        <f ca="1">IFERROR(RANK(order!AR324,order!AR$3:AR$554,0),"")</f>
        <v/>
      </c>
      <c r="AS324" s="10" t="str">
        <f ca="1">IFERROR(RANK(order!AS324,order!AS$3:AS$554,0),"")</f>
        <v/>
      </c>
      <c r="AT324" s="4" t="str">
        <f ca="1">IFERROR(RANK(order!AT324,order!AT$3:AT$554,0),"")</f>
        <v/>
      </c>
      <c r="AU324" s="4" t="str">
        <f ca="1">IFERROR(RANK(order!AU324,order!AU$3:AU$554,0),"")</f>
        <v/>
      </c>
      <c r="AV324" s="4" t="str">
        <f ca="1">IFERROR(RANK(order!AV324,order!AV$3:AV$554,0),"")</f>
        <v/>
      </c>
      <c r="AW324" s="10" t="str">
        <f ca="1">IFERROR(RANK(order!AW324,order!AW$3:AW$554,0),"")</f>
        <v/>
      </c>
      <c r="AX324" s="10" t="str">
        <f ca="1">IFERROR(RANK(order!AX324,order!AX$3:AX$554,0),"")</f>
        <v/>
      </c>
      <c r="AY324" s="10" t="str">
        <f ca="1">IFERROR(RANK(order!AY324,order!AY$3:AY$554,0),"")</f>
        <v/>
      </c>
      <c r="AZ324" s="4" t="str">
        <f ca="1">IFERROR(RANK(order!AZ324,order!AZ$3:AZ$554,0),"")</f>
        <v/>
      </c>
      <c r="BA324" s="4" t="str">
        <f ca="1">IFERROR(RANK(order!BA324,order!BA$3:BA$554,0),"")</f>
        <v/>
      </c>
      <c r="BB324" s="4" t="str">
        <f ca="1">IFERROR(RANK(order!BB324,order!BB$3:BB$554,0),"")</f>
        <v/>
      </c>
      <c r="BC324" s="10" t="str">
        <f ca="1">IFERROR(RANK(order!BC324,order!BC$3:BC$554,0),"")</f>
        <v/>
      </c>
      <c r="BD324" s="10" t="str">
        <f ca="1">IFERROR(RANK(order!BD324,order!BD$3:BD$554,0),"")</f>
        <v/>
      </c>
      <c r="BE324" s="10" t="str">
        <f ca="1">IFERROR(RANK(order!BE324,order!BE$3:BE$554,0),"")</f>
        <v/>
      </c>
      <c r="BF324" s="4" t="str">
        <f ca="1">IFERROR(RANK(order!BF324,order!BF$3:BF$554,0),"")</f>
        <v/>
      </c>
      <c r="BG324" s="4" t="str">
        <f ca="1">IFERROR(RANK(order!BG324,order!BG$3:BG$554,0),"")</f>
        <v/>
      </c>
      <c r="BH324" s="4" t="str">
        <f ca="1">IFERROR(RANK(order!BH324,order!BH$3:BH$554,0),"")</f>
        <v/>
      </c>
      <c r="BI324" s="10" t="str">
        <f ca="1">IFERROR(RANK(order!BI324,order!BI$3:BI$554,0),"")</f>
        <v/>
      </c>
      <c r="BJ324" s="10" t="str">
        <f ca="1">IFERROR(RANK(order!BJ324,order!BJ$3:BJ$554,0),"")</f>
        <v/>
      </c>
      <c r="BK324" s="10" t="str">
        <f ca="1">IFERROR(RANK(order!BK324,order!BK$3:BK$554,0),"")</f>
        <v/>
      </c>
      <c r="BL324" s="4" t="str">
        <f ca="1">IFERROR(RANK(order!BL324,order!BL$3:BL$554,0),"")</f>
        <v/>
      </c>
      <c r="BM324" s="4" t="str">
        <f ca="1">IFERROR(RANK(order!BM324,order!BM$3:BM$554,0),"")</f>
        <v/>
      </c>
      <c r="BN324" s="4" t="str">
        <f ca="1">IFERROR(RANK(order!BN324,order!BN$3:BN$554,0),"")</f>
        <v/>
      </c>
      <c r="BO324" s="10" t="str">
        <f ca="1">IFERROR(RANK(order!BO324,order!BO$3:BO$554,0),"")</f>
        <v/>
      </c>
      <c r="BP324" s="10" t="str">
        <f ca="1">IFERROR(RANK(order!BP324,order!BP$3:BP$554,0),"")</f>
        <v/>
      </c>
      <c r="BQ324" s="10" t="str">
        <f ca="1">IFERROR(RANK(order!BQ324,order!BQ$3:BQ$554,0),"")</f>
        <v/>
      </c>
      <c r="BR324" s="4" t="str">
        <f ca="1">IFERROR(RANK(order!BR324,order!BR$3:BR$554,0),"")</f>
        <v/>
      </c>
      <c r="BS324" s="4" t="str">
        <f ca="1">IFERROR(RANK(order!BS324,order!BS$3:BS$554,0),"")</f>
        <v/>
      </c>
      <c r="BT324" s="4" t="str">
        <f ca="1">IFERROR(RANK(order!BT324,order!BT$3:BT$554,0),"")</f>
        <v/>
      </c>
      <c r="BU324" s="95">
        <f t="shared" si="391"/>
        <v>322</v>
      </c>
      <c r="BV324" s="35" t="str">
        <f t="shared" si="392"/>
        <v>E1</v>
      </c>
      <c r="BW324" s="55">
        <f t="shared" ca="1" si="393"/>
        <v>0</v>
      </c>
      <c r="BX324" s="56" t="str">
        <f t="shared" ca="1" si="394"/>
        <v/>
      </c>
      <c r="BY324" s="56" t="str">
        <f t="shared" ca="1" si="395"/>
        <v/>
      </c>
      <c r="BZ324" s="57" t="str">
        <f t="shared" ca="1" si="396"/>
        <v/>
      </c>
      <c r="CA324" s="57" t="str">
        <f t="shared" ca="1" si="397"/>
        <v/>
      </c>
      <c r="CB324" s="58" t="str">
        <f t="shared" ca="1" si="398"/>
        <v/>
      </c>
      <c r="CC324" s="57" t="str">
        <f t="shared" ca="1" si="399"/>
        <v/>
      </c>
      <c r="CD324" s="57" t="str">
        <f t="shared" ca="1" si="400"/>
        <v/>
      </c>
      <c r="CE324" s="58" t="str">
        <f t="shared" ca="1" si="401"/>
        <v/>
      </c>
      <c r="CF324" s="59" t="str">
        <f t="shared" ca="1" si="402"/>
        <v/>
      </c>
      <c r="CG324" s="57" t="str">
        <f t="shared" ca="1" si="403"/>
        <v/>
      </c>
      <c r="CH324" s="57" t="str">
        <f t="shared" ca="1" si="404"/>
        <v/>
      </c>
      <c r="CI324" s="57" t="str">
        <f t="shared" ca="1" si="405"/>
        <v/>
      </c>
      <c r="CJ324" s="57" t="str">
        <f t="shared" ca="1" si="406"/>
        <v/>
      </c>
      <c r="CK324" s="57" t="str">
        <f t="shared" ca="1" si="407"/>
        <v/>
      </c>
      <c r="CL324" s="57" t="str">
        <f t="shared" ca="1" si="408"/>
        <v/>
      </c>
      <c r="CM324" s="57" t="str">
        <f t="shared" ca="1" si="409"/>
        <v/>
      </c>
      <c r="CN324" s="57" t="str">
        <f t="shared" ca="1" si="410"/>
        <v/>
      </c>
      <c r="CO324" s="57" t="str">
        <f t="shared" ca="1" si="411"/>
        <v/>
      </c>
      <c r="CP324" s="57" t="str">
        <f t="shared" ca="1" si="412"/>
        <v/>
      </c>
      <c r="CQ324" s="57" t="str">
        <f t="shared" ca="1" si="413"/>
        <v/>
      </c>
      <c r="CR324" s="57" t="str">
        <f t="shared" ca="1" si="414"/>
        <v/>
      </c>
      <c r="CS324" s="60" t="str">
        <f t="shared" ca="1" si="415"/>
        <v/>
      </c>
      <c r="CT324" s="60" t="str">
        <f t="shared" ca="1" si="416"/>
        <v/>
      </c>
      <c r="CU324" s="60" t="str">
        <f t="shared" ca="1" si="417"/>
        <v/>
      </c>
      <c r="CV324" s="60" t="str">
        <f t="shared" ca="1" si="418"/>
        <v/>
      </c>
      <c r="CW324" s="60" t="str">
        <f t="shared" ca="1" si="419"/>
        <v/>
      </c>
      <c r="CX324" s="60" t="str">
        <f t="shared" ca="1" si="420"/>
        <v/>
      </c>
      <c r="CY324" s="60" t="str">
        <f t="shared" ca="1" si="421"/>
        <v/>
      </c>
      <c r="CZ324" s="60" t="str">
        <f t="shared" ca="1" si="422"/>
        <v/>
      </c>
      <c r="DA324" s="65" t="str">
        <f t="shared" ref="DA324:DA387" ca="1" si="423">IF(OR(BW324="",BW324=0),"",BZ324+CA324)</f>
        <v/>
      </c>
      <c r="DB324" s="65" t="str">
        <f t="shared" ref="DB324:DB387" ca="1" si="424">IF(OR(BW324="",BW324=0),"",CC324+CD324)</f>
        <v/>
      </c>
      <c r="DC324" s="65" t="str">
        <f t="shared" ref="DC324:DC387" ca="1" si="425">IF(OR(BW324="",BW324=0),"",DD324+DE324)</f>
        <v/>
      </c>
      <c r="DD324" s="65" t="str">
        <f t="shared" ref="DD324:DD387" ca="1" si="426">IF(OR(BW324="",BW324=0),"",BZ324-CC324)</f>
        <v/>
      </c>
      <c r="DE324" s="65" t="str">
        <f t="shared" ref="DE324:DE387" ca="1" si="427">IF(OR(BW324="",BW324=0),"",CA324-CD324)</f>
        <v/>
      </c>
      <c r="DF324" s="66" t="str">
        <f t="shared" ref="DF324:DF387" ca="1" si="428">IF(OR(BW324="",BW324=0),"",IF(DD324&gt;DE324,"H",IF(DD324=DE324,"D",IF(DD324&lt;DE324,"A","Error!"))))</f>
        <v/>
      </c>
      <c r="DG324" s="66" t="str">
        <f t="shared" ref="DG324:DG387" ca="1" si="429">IF(OR(BW324="",BW324=0),"",CONCATENATE(CE324,"-",CB324))</f>
        <v/>
      </c>
      <c r="DH324" s="66" t="str">
        <f t="shared" ref="DH324:DH387" ca="1" si="430">IF(OR(BW324="",BW324=0),"",IF(OR(BZ324&gt;3.5,CA324&gt;3.5),CONCATENATE(CB324,"4more"),CONCATENATE(CB324,BZ324,CA324)))</f>
        <v/>
      </c>
      <c r="DI324" s="66" t="str">
        <f t="shared" ref="DI324:DI387" ca="1" si="431">IF(OR(BW324="",BW324=0),"",IF(OR(CC324&gt;2.5,CD324&gt;2.5),CONCATENATE(CE324,"3more"),CONCATENATE(CE324,CC324,CD324)))</f>
        <v/>
      </c>
      <c r="DJ324" s="66" t="str">
        <f t="shared" ref="DJ324:DJ387" ca="1" si="432">IF(OR(BW324="",BW324=0),"",IF(OR(DD324&gt;2.5,DE324&gt;2.5),CONCATENATE(DF324,"3more"),CONCATENATE(DF324,DD324,DE324)))</f>
        <v/>
      </c>
      <c r="DK324" s="65" t="str">
        <f t="shared" ref="DK324:DK387" ca="1" si="433">IF(OR(BW324="",BW324=0),"",IF(AND(BZ324&gt;0,CA324&gt;0),"Yes","No"))</f>
        <v/>
      </c>
      <c r="DL324" s="65" t="str">
        <f t="shared" ref="DL324:DL387" ca="1" si="434">IF(OR(BW324="",BW324=0),"",IF(AND(CC324&gt;0,DD324&gt;0),1,0))</f>
        <v/>
      </c>
      <c r="DM324" s="65" t="str">
        <f t="shared" ref="DM324:DM387" ca="1" si="435">IF(OR(BW324="",BW324=0),"",IF(AND(CD324&gt;0,DE324&gt;0),1,0))</f>
        <v/>
      </c>
      <c r="DN324" s="65" t="str">
        <f t="shared" ref="DN324:DN387" ca="1" si="436">IF(OR(BW324="",BW324=0),"",IF(AND(CB324="H",CA324=0),1,0))</f>
        <v/>
      </c>
      <c r="DO324" s="65" t="str">
        <f t="shared" ref="DO324:DO387" ca="1" si="437">IF(OR(BW324="",BW324=0),"",IF(AND(CB324="A",BZ324=0),1,0))</f>
        <v/>
      </c>
      <c r="DP324" s="65" t="str">
        <f t="shared" ref="DP324:DP387" ca="1" si="438">IF(OR(BW324="",BW324=0),"",IF(AND(CE324="H",DF324="H"),1,0))</f>
        <v/>
      </c>
      <c r="DQ324" s="65" t="str">
        <f t="shared" ref="DQ324:DQ387" ca="1" si="439">IF(OR(BW324="",BW324=0),"",IF(AND(CE324="A",DF324="A"),1,0))</f>
        <v/>
      </c>
      <c r="DR324" s="69" t="str">
        <f t="shared" ref="DR324:DR387" ca="1" si="440">IF(OR(BW324="",BW324=0),"",IF(CB324="H",CS324-1,-1))</f>
        <v/>
      </c>
      <c r="DS324" s="69" t="str">
        <f t="shared" ref="DS324:DS387" ca="1" si="441">IF(OR(BW324="",BW324=0),"",IF(CB324="D",CT324-1,-1))</f>
        <v/>
      </c>
      <c r="DT324" s="69" t="str">
        <f t="shared" ref="DT324:DT387" ca="1" si="442">IF(OR(BW324="",BW324=0),"",IF(CB324="A",CU324-1,-1))</f>
        <v/>
      </c>
      <c r="DU324" s="69" t="str">
        <f t="shared" ref="DU324:DU387" ca="1" si="443">IF(OR(BW324="",BW324=0),"",IF(CB324="H",CV324-1,-1))</f>
        <v/>
      </c>
      <c r="DV324" s="69" t="str">
        <f t="shared" ref="DV324:DV387" ca="1" si="444">IF(OR(BW324="",BW324=0),"",IF(CB324="D",CW324-1,-1))</f>
        <v/>
      </c>
      <c r="DW324" s="69" t="str">
        <f t="shared" ref="DW324:DW387" ca="1" si="445">IF(OR(BW324="",BW324=0),"",IF(CB324="A",CX324-1,-1))</f>
        <v/>
      </c>
      <c r="DX324" s="69" t="str">
        <f t="shared" ref="DX324:DX387" ca="1" si="446">IF(OR(BW324="",BW324=0),"",IF(BZ324+CA324&gt;2.5,CY324-1,-1))</f>
        <v/>
      </c>
      <c r="DY324" s="69" t="str">
        <f t="shared" ref="DY324:DY387" ca="1" si="447">IF(OR(BW324="",BW324=0),"",IF(BZ324+CA324&lt;2.5,CZ324-1,-1))</f>
        <v/>
      </c>
      <c r="DZ324" s="72" t="str">
        <f t="shared" ref="DZ324:DZ387" ca="1" si="448">IF(OR(BW324="",BW324=0),"",100/CS324+100/CT324+100/CU324)</f>
        <v/>
      </c>
      <c r="EA324" s="72" t="str">
        <f t="shared" ref="EA324:EA387" ca="1" si="449">IF(OR(BW324="",BW324=0),"",100/CV324+100/CW324+100/CX324)</f>
        <v/>
      </c>
      <c r="EB324" s="72" t="str">
        <f t="shared" ref="EB324:EB387" ca="1" si="450">IF(OR(BW324="",BW324=0),"",100/CY324+100/CZ324)</f>
        <v/>
      </c>
      <c r="EC324" s="65" t="str">
        <f t="shared" ref="EC324:EC387" ca="1" si="451">IF(OR(BW324="",BW324=0),"",IF(CA324=0,1,0))</f>
        <v/>
      </c>
      <c r="ED324" s="65" t="str">
        <f t="shared" ref="ED324:ED387" ca="1" si="452">IF(OR(BW324="",BW324=0),"",IF(BZ324=0,1,0))</f>
        <v/>
      </c>
      <c r="EE324" s="65" t="str">
        <f t="shared" ref="EE324:EE387" ca="1" si="453">IF(OR(BW324="",BW324=0),"",IF(AND(CB324="A",BZ324=0),1,0))</f>
        <v/>
      </c>
      <c r="EF324" s="65" t="str">
        <f t="shared" ref="EF324:EF387" ca="1" si="454">IF(OR(BW324="",BW324=0),"",IF(AND(CB324="H",CA324=0),1,0))</f>
        <v/>
      </c>
      <c r="EG324" s="65" t="str">
        <f t="shared" ref="EG324:EG387" ca="1" si="455">IF(OR(BW324="",BW324=0),"",IF(BZ324=0,1,0))</f>
        <v/>
      </c>
      <c r="EH324" s="65" t="str">
        <f t="shared" ref="EH324:EH387" ca="1" si="456">IF(OR(BW324="",BW324=0),"",IF(CA324=0,1,0))</f>
        <v/>
      </c>
      <c r="EI324" s="429" t="str">
        <f t="shared" ref="EI324:EI387" ca="1" si="457">IF(OR(BW324="",BW324=0),"No","Yes")</f>
        <v>No</v>
      </c>
      <c r="EJ324" s="428" t="str">
        <f t="shared" ref="EJ324:EJ387" ca="1" si="458">IF(OR(DB324="",DC324=""),"",IF(DB324&gt;DC324,"F",IF(DB324=DC324,"E",IF(DB324&lt;DC324,"S","Error!"))))</f>
        <v/>
      </c>
      <c r="EK324" s="428" t="str">
        <f t="shared" ref="EK324:EK387" ca="1" si="459">IF(DA324="","",IF(DA324&lt;2.5,"Under",IF(DA324&gt;2.5,"Over","Error")))</f>
        <v/>
      </c>
      <c r="EL324" s="65" t="str">
        <f t="shared" ref="EL324:EL387" ca="1" si="460">IF(OR(BW324="",BW324=0),"",IF(AND(CC324&gt;0,CD324&gt;0),"Yes","No"))</f>
        <v/>
      </c>
      <c r="EM324" s="65" t="str">
        <f t="shared" ref="EM324:EM387" ca="1" si="461">IF(OR(BW324="",BW324=0),"",IF(AND(DD324&gt;0,DE324&gt;0),"Yes","No"))</f>
        <v/>
      </c>
      <c r="EN324" s="65" t="str">
        <f t="shared" ref="EN324:EN387" ca="1" si="462">IF(OR(CO324="",CP324="",CQ324="",CR324=""),"",10*(CO324+CP324)+25*(CQ324+CR324))</f>
        <v/>
      </c>
      <c r="EO324" s="433" t="str">
        <f t="shared" ref="EO324:EO387" ca="1" si="463">IF(OR(CO324="",CP324=""),"",CO324+CP324)</f>
        <v/>
      </c>
      <c r="EP324" s="433" t="str">
        <f t="shared" ref="EP324:EP387" ca="1" si="464">IF(OR(CQ324="",CR324=""),"",CQ324+CR324)</f>
        <v/>
      </c>
      <c r="EQ324" s="433" t="str">
        <f t="shared" ref="EQ324:EQ387" ca="1" si="465">IF(OR(CM324="",CN324=""),"",CM324+CN324)</f>
        <v/>
      </c>
      <c r="ER324" s="433" t="str">
        <f t="shared" ref="ER324:ER387" ca="1" si="466">IF(OR(CG324="",CH324=""),"",CG324+CH324)</f>
        <v/>
      </c>
      <c r="ES324" s="433" t="str">
        <f t="shared" ref="ES324:ES387" ca="1" si="467">IF(OR(CI324="",CJ324=""),"",CI324+CJ324)</f>
        <v/>
      </c>
      <c r="ET324" s="433" t="str">
        <f t="shared" ref="ET324:ET387" ca="1" si="468">IF(OR(CK324="",CL324=""),"",CK324+CL324)</f>
        <v/>
      </c>
      <c r="EU324" s="433" t="str">
        <f ca="1">IF(OR(CO324="",CQ324=""),"",Discipline!$P$3*CO324+Discipline!$X$3*CQ324)</f>
        <v/>
      </c>
      <c r="EV324" s="433" t="str">
        <f ca="1">IF(OR(CP324="",CR324=""),"",Discipline!$P$3*CP324+Discipline!$X$3*CR324)</f>
        <v/>
      </c>
    </row>
    <row r="325" spans="1:152" x14ac:dyDescent="0.25">
      <c r="A325" s="10" t="str">
        <f ca="1">IFERROR(RANK(order!A325,order!A$3:A$554,0),"")</f>
        <v/>
      </c>
      <c r="B325" s="10" t="str">
        <f ca="1">IFERROR(RANK(order!B325,order!B$3:B$554,0),"")</f>
        <v/>
      </c>
      <c r="C325" s="10" t="str">
        <f ca="1">IFERROR(RANK(order!C325,order!C$3:C$554,0),"")</f>
        <v/>
      </c>
      <c r="D325" s="4" t="str">
        <f ca="1">IFERROR(RANK(order!D325,order!D$3:D$554,0),"")</f>
        <v/>
      </c>
      <c r="E325" s="4" t="str">
        <f ca="1">IFERROR(RANK(order!E325,order!E$3:E$554,0),"")</f>
        <v/>
      </c>
      <c r="F325" s="4" t="str">
        <f ca="1">IFERROR(RANK(order!F325,order!F$3:F$554,0),"")</f>
        <v/>
      </c>
      <c r="G325" s="10" t="str">
        <f ca="1">IFERROR(RANK(order!G325,order!G$3:G$554,0),"")</f>
        <v/>
      </c>
      <c r="H325" s="10" t="str">
        <f ca="1">IFERROR(RANK(order!H325,order!H$3:H$554,0),"")</f>
        <v/>
      </c>
      <c r="I325" s="10" t="str">
        <f ca="1">IFERROR(RANK(order!I325,order!I$3:I$554,0),"")</f>
        <v/>
      </c>
      <c r="J325" s="4" t="str">
        <f ca="1">IFERROR(RANK(order!J325,order!J$3:J$554,0),"")</f>
        <v/>
      </c>
      <c r="K325" s="4" t="str">
        <f ca="1">IFERROR(RANK(order!K325,order!K$3:K$554,0),"")</f>
        <v/>
      </c>
      <c r="L325" s="4" t="str">
        <f ca="1">IFERROR(RANK(order!L325,order!L$3:L$554,0),"")</f>
        <v/>
      </c>
      <c r="M325" s="10" t="str">
        <f ca="1">IFERROR(RANK(order!M325,order!M$3:M$554,0),"")</f>
        <v/>
      </c>
      <c r="N325" s="10" t="str">
        <f ca="1">IFERROR(RANK(order!N325,order!N$3:N$554,0),"")</f>
        <v/>
      </c>
      <c r="O325" s="10" t="str">
        <f ca="1">IFERROR(RANK(order!O325,order!O$3:O$554,0),"")</f>
        <v/>
      </c>
      <c r="P325" s="4" t="str">
        <f ca="1">IFERROR(RANK(order!P325,order!P$3:P$554,0),"")</f>
        <v/>
      </c>
      <c r="Q325" s="4" t="str">
        <f ca="1">IFERROR(RANK(order!Q325,order!Q$3:Q$554,0),"")</f>
        <v/>
      </c>
      <c r="R325" s="4" t="str">
        <f ca="1">IFERROR(RANK(order!R325,order!R$3:R$554,0),"")</f>
        <v/>
      </c>
      <c r="S325" s="10" t="str">
        <f ca="1">IFERROR(RANK(order!S325,order!S$3:S$554,0),"")</f>
        <v/>
      </c>
      <c r="T325" s="10" t="str">
        <f ca="1">IFERROR(RANK(order!T325,order!T$3:T$554,0),"")</f>
        <v/>
      </c>
      <c r="U325" s="10" t="str">
        <f ca="1">IFERROR(RANK(order!U325,order!U$3:U$554,0),"")</f>
        <v/>
      </c>
      <c r="V325" s="4" t="str">
        <f ca="1">IFERROR(RANK(order!V325,order!V$3:V$554,0),"")</f>
        <v/>
      </c>
      <c r="W325" s="4" t="str">
        <f ca="1">IFERROR(RANK(order!W325,order!W$3:W$554,0),"")</f>
        <v/>
      </c>
      <c r="X325" s="4" t="str">
        <f ca="1">IFERROR(RANK(order!X325,order!X$3:X$554,0),"")</f>
        <v/>
      </c>
      <c r="Y325" s="10" t="str">
        <f ca="1">IFERROR(RANK(order!Y325,order!Y$3:Y$554,0),"")</f>
        <v/>
      </c>
      <c r="Z325" s="10" t="str">
        <f ca="1">IFERROR(RANK(order!Z325,order!Z$3:Z$554,0),"")</f>
        <v/>
      </c>
      <c r="AA325" s="10" t="str">
        <f ca="1">IFERROR(RANK(order!AA325,order!AA$3:AA$554,0),"")</f>
        <v/>
      </c>
      <c r="AB325" s="4" t="str">
        <f ca="1">IFERROR(RANK(order!AB325,order!AB$3:AB$554,0),"")</f>
        <v/>
      </c>
      <c r="AC325" s="4" t="str">
        <f ca="1">IFERROR(RANK(order!AC325,order!AC$3:AC$554,0),"")</f>
        <v/>
      </c>
      <c r="AD325" s="4" t="str">
        <f ca="1">IFERROR(RANK(order!AD325,order!AD$3:AD$554,0),"")</f>
        <v/>
      </c>
      <c r="AE325" s="10" t="str">
        <f ca="1">IFERROR(RANK(order!AE325,order!AE$3:AE$554,0),"")</f>
        <v/>
      </c>
      <c r="AF325" s="10" t="str">
        <f ca="1">IFERROR(RANK(order!AF325,order!AF$3:AF$554,0),"")</f>
        <v/>
      </c>
      <c r="AG325" s="10" t="str">
        <f ca="1">IFERROR(RANK(order!AG325,order!AG$3:AG$554,0),"")</f>
        <v/>
      </c>
      <c r="AH325" s="4" t="str">
        <f ca="1">IFERROR(RANK(order!AH325,order!AH$3:AH$554,0),"")</f>
        <v/>
      </c>
      <c r="AI325" s="4" t="str">
        <f ca="1">IFERROR(RANK(order!AI325,order!AI$3:AI$554,0),"")</f>
        <v/>
      </c>
      <c r="AJ325" s="4" t="str">
        <f ca="1">IFERROR(RANK(order!AJ325,order!AJ$3:AJ$554,0),"")</f>
        <v/>
      </c>
      <c r="AK325" s="10" t="str">
        <f ca="1">IFERROR(RANK(order!AK325,order!AK$3:AK$554,0),"")</f>
        <v/>
      </c>
      <c r="AL325" s="10" t="str">
        <f ca="1">IFERROR(RANK(order!AL325,order!AL$3:AL$554,0),"")</f>
        <v/>
      </c>
      <c r="AM325" s="10" t="str">
        <f ca="1">IFERROR(RANK(order!AM325,order!AM$3:AM$554,0),"")</f>
        <v/>
      </c>
      <c r="AN325" s="4" t="str">
        <f ca="1">IFERROR(RANK(order!AN325,order!AN$3:AN$554,0),"")</f>
        <v/>
      </c>
      <c r="AO325" s="4" t="str">
        <f ca="1">IFERROR(RANK(order!AO325,order!AO$3:AO$554,0),"")</f>
        <v/>
      </c>
      <c r="AP325" s="4" t="str">
        <f ca="1">IFERROR(RANK(order!AP325,order!AP$3:AP$554,0),"")</f>
        <v/>
      </c>
      <c r="AQ325" s="10" t="str">
        <f ca="1">IFERROR(RANK(order!AQ325,order!AQ$3:AQ$554,0),"")</f>
        <v/>
      </c>
      <c r="AR325" s="10" t="str">
        <f ca="1">IFERROR(RANK(order!AR325,order!AR$3:AR$554,0),"")</f>
        <v/>
      </c>
      <c r="AS325" s="10" t="str">
        <f ca="1">IFERROR(RANK(order!AS325,order!AS$3:AS$554,0),"")</f>
        <v/>
      </c>
      <c r="AT325" s="4" t="str">
        <f ca="1">IFERROR(RANK(order!AT325,order!AT$3:AT$554,0),"")</f>
        <v/>
      </c>
      <c r="AU325" s="4" t="str">
        <f ca="1">IFERROR(RANK(order!AU325,order!AU$3:AU$554,0),"")</f>
        <v/>
      </c>
      <c r="AV325" s="4" t="str">
        <f ca="1">IFERROR(RANK(order!AV325,order!AV$3:AV$554,0),"")</f>
        <v/>
      </c>
      <c r="AW325" s="10" t="str">
        <f ca="1">IFERROR(RANK(order!AW325,order!AW$3:AW$554,0),"")</f>
        <v/>
      </c>
      <c r="AX325" s="10" t="str">
        <f ca="1">IFERROR(RANK(order!AX325,order!AX$3:AX$554,0),"")</f>
        <v/>
      </c>
      <c r="AY325" s="10" t="str">
        <f ca="1">IFERROR(RANK(order!AY325,order!AY$3:AY$554,0),"")</f>
        <v/>
      </c>
      <c r="AZ325" s="4" t="str">
        <f ca="1">IFERROR(RANK(order!AZ325,order!AZ$3:AZ$554,0),"")</f>
        <v/>
      </c>
      <c r="BA325" s="4" t="str">
        <f ca="1">IFERROR(RANK(order!BA325,order!BA$3:BA$554,0),"")</f>
        <v/>
      </c>
      <c r="BB325" s="4" t="str">
        <f ca="1">IFERROR(RANK(order!BB325,order!BB$3:BB$554,0),"")</f>
        <v/>
      </c>
      <c r="BC325" s="10" t="str">
        <f ca="1">IFERROR(RANK(order!BC325,order!BC$3:BC$554,0),"")</f>
        <v/>
      </c>
      <c r="BD325" s="10" t="str">
        <f ca="1">IFERROR(RANK(order!BD325,order!BD$3:BD$554,0),"")</f>
        <v/>
      </c>
      <c r="BE325" s="10" t="str">
        <f ca="1">IFERROR(RANK(order!BE325,order!BE$3:BE$554,0),"")</f>
        <v/>
      </c>
      <c r="BF325" s="4" t="str">
        <f ca="1">IFERROR(RANK(order!BF325,order!BF$3:BF$554,0),"")</f>
        <v/>
      </c>
      <c r="BG325" s="4" t="str">
        <f ca="1">IFERROR(RANK(order!BG325,order!BG$3:BG$554,0),"")</f>
        <v/>
      </c>
      <c r="BH325" s="4" t="str">
        <f ca="1">IFERROR(RANK(order!BH325,order!BH$3:BH$554,0),"")</f>
        <v/>
      </c>
      <c r="BI325" s="10" t="str">
        <f ca="1">IFERROR(RANK(order!BI325,order!BI$3:BI$554,0),"")</f>
        <v/>
      </c>
      <c r="BJ325" s="10" t="str">
        <f ca="1">IFERROR(RANK(order!BJ325,order!BJ$3:BJ$554,0),"")</f>
        <v/>
      </c>
      <c r="BK325" s="10" t="str">
        <f ca="1">IFERROR(RANK(order!BK325,order!BK$3:BK$554,0),"")</f>
        <v/>
      </c>
      <c r="BL325" s="4" t="str">
        <f ca="1">IFERROR(RANK(order!BL325,order!BL$3:BL$554,0),"")</f>
        <v/>
      </c>
      <c r="BM325" s="4" t="str">
        <f ca="1">IFERROR(RANK(order!BM325,order!BM$3:BM$554,0),"")</f>
        <v/>
      </c>
      <c r="BN325" s="4" t="str">
        <f ca="1">IFERROR(RANK(order!BN325,order!BN$3:BN$554,0),"")</f>
        <v/>
      </c>
      <c r="BO325" s="10" t="str">
        <f ca="1">IFERROR(RANK(order!BO325,order!BO$3:BO$554,0),"")</f>
        <v/>
      </c>
      <c r="BP325" s="10" t="str">
        <f ca="1">IFERROR(RANK(order!BP325,order!BP$3:BP$554,0),"")</f>
        <v/>
      </c>
      <c r="BQ325" s="10" t="str">
        <f ca="1">IFERROR(RANK(order!BQ325,order!BQ$3:BQ$554,0),"")</f>
        <v/>
      </c>
      <c r="BR325" s="4" t="str">
        <f ca="1">IFERROR(RANK(order!BR325,order!BR$3:BR$554,0),"")</f>
        <v/>
      </c>
      <c r="BS325" s="4" t="str">
        <f ca="1">IFERROR(RANK(order!BS325,order!BS$3:BS$554,0),"")</f>
        <v/>
      </c>
      <c r="BT325" s="4" t="str">
        <f ca="1">IFERROR(RANK(order!BT325,order!BT$3:BT$554,0),"")</f>
        <v/>
      </c>
      <c r="BU325" s="95">
        <f t="shared" ref="BU325:BU388" si="469">BU324+1</f>
        <v>323</v>
      </c>
      <c r="BV325" s="35" t="str">
        <f t="shared" ref="BV325:BV388" si="470">$BV$3</f>
        <v>E1</v>
      </c>
      <c r="BW325" s="55">
        <f t="shared" ca="1" si="393"/>
        <v>0</v>
      </c>
      <c r="BX325" s="56" t="str">
        <f t="shared" ca="1" si="394"/>
        <v/>
      </c>
      <c r="BY325" s="56" t="str">
        <f t="shared" ca="1" si="395"/>
        <v/>
      </c>
      <c r="BZ325" s="57" t="str">
        <f t="shared" ca="1" si="396"/>
        <v/>
      </c>
      <c r="CA325" s="57" t="str">
        <f t="shared" ca="1" si="397"/>
        <v/>
      </c>
      <c r="CB325" s="58" t="str">
        <f t="shared" ca="1" si="398"/>
        <v/>
      </c>
      <c r="CC325" s="57" t="str">
        <f t="shared" ca="1" si="399"/>
        <v/>
      </c>
      <c r="CD325" s="57" t="str">
        <f t="shared" ca="1" si="400"/>
        <v/>
      </c>
      <c r="CE325" s="58" t="str">
        <f t="shared" ca="1" si="401"/>
        <v/>
      </c>
      <c r="CF325" s="59" t="str">
        <f t="shared" ca="1" si="402"/>
        <v/>
      </c>
      <c r="CG325" s="57" t="str">
        <f t="shared" ca="1" si="403"/>
        <v/>
      </c>
      <c r="CH325" s="57" t="str">
        <f t="shared" ca="1" si="404"/>
        <v/>
      </c>
      <c r="CI325" s="57" t="str">
        <f t="shared" ca="1" si="405"/>
        <v/>
      </c>
      <c r="CJ325" s="57" t="str">
        <f t="shared" ca="1" si="406"/>
        <v/>
      </c>
      <c r="CK325" s="57" t="str">
        <f t="shared" ca="1" si="407"/>
        <v/>
      </c>
      <c r="CL325" s="57" t="str">
        <f t="shared" ca="1" si="408"/>
        <v/>
      </c>
      <c r="CM325" s="57" t="str">
        <f t="shared" ca="1" si="409"/>
        <v/>
      </c>
      <c r="CN325" s="57" t="str">
        <f t="shared" ca="1" si="410"/>
        <v/>
      </c>
      <c r="CO325" s="57" t="str">
        <f t="shared" ca="1" si="411"/>
        <v/>
      </c>
      <c r="CP325" s="57" t="str">
        <f t="shared" ca="1" si="412"/>
        <v/>
      </c>
      <c r="CQ325" s="57" t="str">
        <f t="shared" ca="1" si="413"/>
        <v/>
      </c>
      <c r="CR325" s="57" t="str">
        <f t="shared" ca="1" si="414"/>
        <v/>
      </c>
      <c r="CS325" s="60" t="str">
        <f t="shared" ca="1" si="415"/>
        <v/>
      </c>
      <c r="CT325" s="60" t="str">
        <f t="shared" ca="1" si="416"/>
        <v/>
      </c>
      <c r="CU325" s="60" t="str">
        <f t="shared" ca="1" si="417"/>
        <v/>
      </c>
      <c r="CV325" s="60" t="str">
        <f t="shared" ca="1" si="418"/>
        <v/>
      </c>
      <c r="CW325" s="60" t="str">
        <f t="shared" ca="1" si="419"/>
        <v/>
      </c>
      <c r="CX325" s="60" t="str">
        <f t="shared" ca="1" si="420"/>
        <v/>
      </c>
      <c r="CY325" s="60" t="str">
        <f t="shared" ca="1" si="421"/>
        <v/>
      </c>
      <c r="CZ325" s="60" t="str">
        <f t="shared" ca="1" si="422"/>
        <v/>
      </c>
      <c r="DA325" s="65" t="str">
        <f t="shared" ca="1" si="423"/>
        <v/>
      </c>
      <c r="DB325" s="65" t="str">
        <f t="shared" ca="1" si="424"/>
        <v/>
      </c>
      <c r="DC325" s="65" t="str">
        <f t="shared" ca="1" si="425"/>
        <v/>
      </c>
      <c r="DD325" s="65" t="str">
        <f t="shared" ca="1" si="426"/>
        <v/>
      </c>
      <c r="DE325" s="65" t="str">
        <f t="shared" ca="1" si="427"/>
        <v/>
      </c>
      <c r="DF325" s="66" t="str">
        <f t="shared" ca="1" si="428"/>
        <v/>
      </c>
      <c r="DG325" s="66" t="str">
        <f t="shared" ca="1" si="429"/>
        <v/>
      </c>
      <c r="DH325" s="66" t="str">
        <f t="shared" ca="1" si="430"/>
        <v/>
      </c>
      <c r="DI325" s="66" t="str">
        <f t="shared" ca="1" si="431"/>
        <v/>
      </c>
      <c r="DJ325" s="66" t="str">
        <f t="shared" ca="1" si="432"/>
        <v/>
      </c>
      <c r="DK325" s="65" t="str">
        <f t="shared" ca="1" si="433"/>
        <v/>
      </c>
      <c r="DL325" s="65" t="str">
        <f t="shared" ca="1" si="434"/>
        <v/>
      </c>
      <c r="DM325" s="65" t="str">
        <f t="shared" ca="1" si="435"/>
        <v/>
      </c>
      <c r="DN325" s="65" t="str">
        <f t="shared" ca="1" si="436"/>
        <v/>
      </c>
      <c r="DO325" s="65" t="str">
        <f t="shared" ca="1" si="437"/>
        <v/>
      </c>
      <c r="DP325" s="65" t="str">
        <f t="shared" ca="1" si="438"/>
        <v/>
      </c>
      <c r="DQ325" s="65" t="str">
        <f t="shared" ca="1" si="439"/>
        <v/>
      </c>
      <c r="DR325" s="69" t="str">
        <f t="shared" ca="1" si="440"/>
        <v/>
      </c>
      <c r="DS325" s="69" t="str">
        <f t="shared" ca="1" si="441"/>
        <v/>
      </c>
      <c r="DT325" s="69" t="str">
        <f t="shared" ca="1" si="442"/>
        <v/>
      </c>
      <c r="DU325" s="69" t="str">
        <f t="shared" ca="1" si="443"/>
        <v/>
      </c>
      <c r="DV325" s="69" t="str">
        <f t="shared" ca="1" si="444"/>
        <v/>
      </c>
      <c r="DW325" s="69" t="str">
        <f t="shared" ca="1" si="445"/>
        <v/>
      </c>
      <c r="DX325" s="69" t="str">
        <f t="shared" ca="1" si="446"/>
        <v/>
      </c>
      <c r="DY325" s="69" t="str">
        <f t="shared" ca="1" si="447"/>
        <v/>
      </c>
      <c r="DZ325" s="72" t="str">
        <f t="shared" ca="1" si="448"/>
        <v/>
      </c>
      <c r="EA325" s="72" t="str">
        <f t="shared" ca="1" si="449"/>
        <v/>
      </c>
      <c r="EB325" s="72" t="str">
        <f t="shared" ca="1" si="450"/>
        <v/>
      </c>
      <c r="EC325" s="65" t="str">
        <f t="shared" ca="1" si="451"/>
        <v/>
      </c>
      <c r="ED325" s="65" t="str">
        <f t="shared" ca="1" si="452"/>
        <v/>
      </c>
      <c r="EE325" s="65" t="str">
        <f t="shared" ca="1" si="453"/>
        <v/>
      </c>
      <c r="EF325" s="65" t="str">
        <f t="shared" ca="1" si="454"/>
        <v/>
      </c>
      <c r="EG325" s="65" t="str">
        <f t="shared" ca="1" si="455"/>
        <v/>
      </c>
      <c r="EH325" s="65" t="str">
        <f t="shared" ca="1" si="456"/>
        <v/>
      </c>
      <c r="EI325" s="429" t="str">
        <f t="shared" ca="1" si="457"/>
        <v>No</v>
      </c>
      <c r="EJ325" s="428" t="str">
        <f t="shared" ca="1" si="458"/>
        <v/>
      </c>
      <c r="EK325" s="428" t="str">
        <f t="shared" ca="1" si="459"/>
        <v/>
      </c>
      <c r="EL325" s="65" t="str">
        <f t="shared" ca="1" si="460"/>
        <v/>
      </c>
      <c r="EM325" s="65" t="str">
        <f t="shared" ca="1" si="461"/>
        <v/>
      </c>
      <c r="EN325" s="65" t="str">
        <f t="shared" ca="1" si="462"/>
        <v/>
      </c>
      <c r="EO325" s="433" t="str">
        <f t="shared" ca="1" si="463"/>
        <v/>
      </c>
      <c r="EP325" s="433" t="str">
        <f t="shared" ca="1" si="464"/>
        <v/>
      </c>
      <c r="EQ325" s="433" t="str">
        <f t="shared" ca="1" si="465"/>
        <v/>
      </c>
      <c r="ER325" s="433" t="str">
        <f t="shared" ca="1" si="466"/>
        <v/>
      </c>
      <c r="ES325" s="433" t="str">
        <f t="shared" ca="1" si="467"/>
        <v/>
      </c>
      <c r="ET325" s="433" t="str">
        <f t="shared" ca="1" si="468"/>
        <v/>
      </c>
      <c r="EU325" s="433" t="str">
        <f ca="1">IF(OR(CO325="",CQ325=""),"",Discipline!$P$3*CO325+Discipline!$X$3*CQ325)</f>
        <v/>
      </c>
      <c r="EV325" s="433" t="str">
        <f ca="1">IF(OR(CP325="",CR325=""),"",Discipline!$P$3*CP325+Discipline!$X$3*CR325)</f>
        <v/>
      </c>
    </row>
    <row r="326" spans="1:152" x14ac:dyDescent="0.25">
      <c r="A326" s="10" t="str">
        <f ca="1">IFERROR(RANK(order!A326,order!A$3:A$554,0),"")</f>
        <v/>
      </c>
      <c r="B326" s="10" t="str">
        <f ca="1">IFERROR(RANK(order!B326,order!B$3:B$554,0),"")</f>
        <v/>
      </c>
      <c r="C326" s="10" t="str">
        <f ca="1">IFERROR(RANK(order!C326,order!C$3:C$554,0),"")</f>
        <v/>
      </c>
      <c r="D326" s="4" t="str">
        <f ca="1">IFERROR(RANK(order!D326,order!D$3:D$554,0),"")</f>
        <v/>
      </c>
      <c r="E326" s="4" t="str">
        <f ca="1">IFERROR(RANK(order!E326,order!E$3:E$554,0),"")</f>
        <v/>
      </c>
      <c r="F326" s="4" t="str">
        <f ca="1">IFERROR(RANK(order!F326,order!F$3:F$554,0),"")</f>
        <v/>
      </c>
      <c r="G326" s="10" t="str">
        <f ca="1">IFERROR(RANK(order!G326,order!G$3:G$554,0),"")</f>
        <v/>
      </c>
      <c r="H326" s="10" t="str">
        <f ca="1">IFERROR(RANK(order!H326,order!H$3:H$554,0),"")</f>
        <v/>
      </c>
      <c r="I326" s="10" t="str">
        <f ca="1">IFERROR(RANK(order!I326,order!I$3:I$554,0),"")</f>
        <v/>
      </c>
      <c r="J326" s="4" t="str">
        <f ca="1">IFERROR(RANK(order!J326,order!J$3:J$554,0),"")</f>
        <v/>
      </c>
      <c r="K326" s="4" t="str">
        <f ca="1">IFERROR(RANK(order!K326,order!K$3:K$554,0),"")</f>
        <v/>
      </c>
      <c r="L326" s="4" t="str">
        <f ca="1">IFERROR(RANK(order!L326,order!L$3:L$554,0),"")</f>
        <v/>
      </c>
      <c r="M326" s="10" t="str">
        <f ca="1">IFERROR(RANK(order!M326,order!M$3:M$554,0),"")</f>
        <v/>
      </c>
      <c r="N326" s="10" t="str">
        <f ca="1">IFERROR(RANK(order!N326,order!N$3:N$554,0),"")</f>
        <v/>
      </c>
      <c r="O326" s="10" t="str">
        <f ca="1">IFERROR(RANK(order!O326,order!O$3:O$554,0),"")</f>
        <v/>
      </c>
      <c r="P326" s="4" t="str">
        <f ca="1">IFERROR(RANK(order!P326,order!P$3:P$554,0),"")</f>
        <v/>
      </c>
      <c r="Q326" s="4" t="str">
        <f ca="1">IFERROR(RANK(order!Q326,order!Q$3:Q$554,0),"")</f>
        <v/>
      </c>
      <c r="R326" s="4" t="str">
        <f ca="1">IFERROR(RANK(order!R326,order!R$3:R$554,0),"")</f>
        <v/>
      </c>
      <c r="S326" s="10" t="str">
        <f ca="1">IFERROR(RANK(order!S326,order!S$3:S$554,0),"")</f>
        <v/>
      </c>
      <c r="T326" s="10" t="str">
        <f ca="1">IFERROR(RANK(order!T326,order!T$3:T$554,0),"")</f>
        <v/>
      </c>
      <c r="U326" s="10" t="str">
        <f ca="1">IFERROR(RANK(order!U326,order!U$3:U$554,0),"")</f>
        <v/>
      </c>
      <c r="V326" s="4" t="str">
        <f ca="1">IFERROR(RANK(order!V326,order!V$3:V$554,0),"")</f>
        <v/>
      </c>
      <c r="W326" s="4" t="str">
        <f ca="1">IFERROR(RANK(order!W326,order!W$3:W$554,0),"")</f>
        <v/>
      </c>
      <c r="X326" s="4" t="str">
        <f ca="1">IFERROR(RANK(order!X326,order!X$3:X$554,0),"")</f>
        <v/>
      </c>
      <c r="Y326" s="10" t="str">
        <f ca="1">IFERROR(RANK(order!Y326,order!Y$3:Y$554,0),"")</f>
        <v/>
      </c>
      <c r="Z326" s="10" t="str">
        <f ca="1">IFERROR(RANK(order!Z326,order!Z$3:Z$554,0),"")</f>
        <v/>
      </c>
      <c r="AA326" s="10" t="str">
        <f ca="1">IFERROR(RANK(order!AA326,order!AA$3:AA$554,0),"")</f>
        <v/>
      </c>
      <c r="AB326" s="4" t="str">
        <f ca="1">IFERROR(RANK(order!AB326,order!AB$3:AB$554,0),"")</f>
        <v/>
      </c>
      <c r="AC326" s="4" t="str">
        <f ca="1">IFERROR(RANK(order!AC326,order!AC$3:AC$554,0),"")</f>
        <v/>
      </c>
      <c r="AD326" s="4" t="str">
        <f ca="1">IFERROR(RANK(order!AD326,order!AD$3:AD$554,0),"")</f>
        <v/>
      </c>
      <c r="AE326" s="10" t="str">
        <f ca="1">IFERROR(RANK(order!AE326,order!AE$3:AE$554,0),"")</f>
        <v/>
      </c>
      <c r="AF326" s="10" t="str">
        <f ca="1">IFERROR(RANK(order!AF326,order!AF$3:AF$554,0),"")</f>
        <v/>
      </c>
      <c r="AG326" s="10" t="str">
        <f ca="1">IFERROR(RANK(order!AG326,order!AG$3:AG$554,0),"")</f>
        <v/>
      </c>
      <c r="AH326" s="4" t="str">
        <f ca="1">IFERROR(RANK(order!AH326,order!AH$3:AH$554,0),"")</f>
        <v/>
      </c>
      <c r="AI326" s="4" t="str">
        <f ca="1">IFERROR(RANK(order!AI326,order!AI$3:AI$554,0),"")</f>
        <v/>
      </c>
      <c r="AJ326" s="4" t="str">
        <f ca="1">IFERROR(RANK(order!AJ326,order!AJ$3:AJ$554,0),"")</f>
        <v/>
      </c>
      <c r="AK326" s="10" t="str">
        <f ca="1">IFERROR(RANK(order!AK326,order!AK$3:AK$554,0),"")</f>
        <v/>
      </c>
      <c r="AL326" s="10" t="str">
        <f ca="1">IFERROR(RANK(order!AL326,order!AL$3:AL$554,0),"")</f>
        <v/>
      </c>
      <c r="AM326" s="10" t="str">
        <f ca="1">IFERROR(RANK(order!AM326,order!AM$3:AM$554,0),"")</f>
        <v/>
      </c>
      <c r="AN326" s="4" t="str">
        <f ca="1">IFERROR(RANK(order!AN326,order!AN$3:AN$554,0),"")</f>
        <v/>
      </c>
      <c r="AO326" s="4" t="str">
        <f ca="1">IFERROR(RANK(order!AO326,order!AO$3:AO$554,0),"")</f>
        <v/>
      </c>
      <c r="AP326" s="4" t="str">
        <f ca="1">IFERROR(RANK(order!AP326,order!AP$3:AP$554,0),"")</f>
        <v/>
      </c>
      <c r="AQ326" s="10" t="str">
        <f ca="1">IFERROR(RANK(order!AQ326,order!AQ$3:AQ$554,0),"")</f>
        <v/>
      </c>
      <c r="AR326" s="10" t="str">
        <f ca="1">IFERROR(RANK(order!AR326,order!AR$3:AR$554,0),"")</f>
        <v/>
      </c>
      <c r="AS326" s="10" t="str">
        <f ca="1">IFERROR(RANK(order!AS326,order!AS$3:AS$554,0),"")</f>
        <v/>
      </c>
      <c r="AT326" s="4" t="str">
        <f ca="1">IFERROR(RANK(order!AT326,order!AT$3:AT$554,0),"")</f>
        <v/>
      </c>
      <c r="AU326" s="4" t="str">
        <f ca="1">IFERROR(RANK(order!AU326,order!AU$3:AU$554,0),"")</f>
        <v/>
      </c>
      <c r="AV326" s="4" t="str">
        <f ca="1">IFERROR(RANK(order!AV326,order!AV$3:AV$554,0),"")</f>
        <v/>
      </c>
      <c r="AW326" s="10" t="str">
        <f ca="1">IFERROR(RANK(order!AW326,order!AW$3:AW$554,0),"")</f>
        <v/>
      </c>
      <c r="AX326" s="10" t="str">
        <f ca="1">IFERROR(RANK(order!AX326,order!AX$3:AX$554,0),"")</f>
        <v/>
      </c>
      <c r="AY326" s="10" t="str">
        <f ca="1">IFERROR(RANK(order!AY326,order!AY$3:AY$554,0),"")</f>
        <v/>
      </c>
      <c r="AZ326" s="4" t="str">
        <f ca="1">IFERROR(RANK(order!AZ326,order!AZ$3:AZ$554,0),"")</f>
        <v/>
      </c>
      <c r="BA326" s="4" t="str">
        <f ca="1">IFERROR(RANK(order!BA326,order!BA$3:BA$554,0),"")</f>
        <v/>
      </c>
      <c r="BB326" s="4" t="str">
        <f ca="1">IFERROR(RANK(order!BB326,order!BB$3:BB$554,0),"")</f>
        <v/>
      </c>
      <c r="BC326" s="10" t="str">
        <f ca="1">IFERROR(RANK(order!BC326,order!BC$3:BC$554,0),"")</f>
        <v/>
      </c>
      <c r="BD326" s="10" t="str">
        <f ca="1">IFERROR(RANK(order!BD326,order!BD$3:BD$554,0),"")</f>
        <v/>
      </c>
      <c r="BE326" s="10" t="str">
        <f ca="1">IFERROR(RANK(order!BE326,order!BE$3:BE$554,0),"")</f>
        <v/>
      </c>
      <c r="BF326" s="4" t="str">
        <f ca="1">IFERROR(RANK(order!BF326,order!BF$3:BF$554,0),"")</f>
        <v/>
      </c>
      <c r="BG326" s="4" t="str">
        <f ca="1">IFERROR(RANK(order!BG326,order!BG$3:BG$554,0),"")</f>
        <v/>
      </c>
      <c r="BH326" s="4" t="str">
        <f ca="1">IFERROR(RANK(order!BH326,order!BH$3:BH$554,0),"")</f>
        <v/>
      </c>
      <c r="BI326" s="10" t="str">
        <f ca="1">IFERROR(RANK(order!BI326,order!BI$3:BI$554,0),"")</f>
        <v/>
      </c>
      <c r="BJ326" s="10" t="str">
        <f ca="1">IFERROR(RANK(order!BJ326,order!BJ$3:BJ$554,0),"")</f>
        <v/>
      </c>
      <c r="BK326" s="10" t="str">
        <f ca="1">IFERROR(RANK(order!BK326,order!BK$3:BK$554,0),"")</f>
        <v/>
      </c>
      <c r="BL326" s="4" t="str">
        <f ca="1">IFERROR(RANK(order!BL326,order!BL$3:BL$554,0),"")</f>
        <v/>
      </c>
      <c r="BM326" s="4" t="str">
        <f ca="1">IFERROR(RANK(order!BM326,order!BM$3:BM$554,0),"")</f>
        <v/>
      </c>
      <c r="BN326" s="4" t="str">
        <f ca="1">IFERROR(RANK(order!BN326,order!BN$3:BN$554,0),"")</f>
        <v/>
      </c>
      <c r="BO326" s="10" t="str">
        <f ca="1">IFERROR(RANK(order!BO326,order!BO$3:BO$554,0),"")</f>
        <v/>
      </c>
      <c r="BP326" s="10" t="str">
        <f ca="1">IFERROR(RANK(order!BP326,order!BP$3:BP$554,0),"")</f>
        <v/>
      </c>
      <c r="BQ326" s="10" t="str">
        <f ca="1">IFERROR(RANK(order!BQ326,order!BQ$3:BQ$554,0),"")</f>
        <v/>
      </c>
      <c r="BR326" s="4" t="str">
        <f ca="1">IFERROR(RANK(order!BR326,order!BR$3:BR$554,0),"")</f>
        <v/>
      </c>
      <c r="BS326" s="4" t="str">
        <f ca="1">IFERROR(RANK(order!BS326,order!BS$3:BS$554,0),"")</f>
        <v/>
      </c>
      <c r="BT326" s="4" t="str">
        <f ca="1">IFERROR(RANK(order!BT326,order!BT$3:BT$554,0),"")</f>
        <v/>
      </c>
      <c r="BU326" s="95">
        <f t="shared" si="469"/>
        <v>324</v>
      </c>
      <c r="BV326" s="35" t="str">
        <f t="shared" si="470"/>
        <v>E1</v>
      </c>
      <c r="BW326" s="55">
        <f t="shared" ca="1" si="393"/>
        <v>0</v>
      </c>
      <c r="BX326" s="56" t="str">
        <f t="shared" ca="1" si="394"/>
        <v/>
      </c>
      <c r="BY326" s="56" t="str">
        <f t="shared" ca="1" si="395"/>
        <v/>
      </c>
      <c r="BZ326" s="57" t="str">
        <f t="shared" ca="1" si="396"/>
        <v/>
      </c>
      <c r="CA326" s="57" t="str">
        <f t="shared" ca="1" si="397"/>
        <v/>
      </c>
      <c r="CB326" s="58" t="str">
        <f t="shared" ca="1" si="398"/>
        <v/>
      </c>
      <c r="CC326" s="57" t="str">
        <f t="shared" ca="1" si="399"/>
        <v/>
      </c>
      <c r="CD326" s="57" t="str">
        <f t="shared" ca="1" si="400"/>
        <v/>
      </c>
      <c r="CE326" s="58" t="str">
        <f t="shared" ca="1" si="401"/>
        <v/>
      </c>
      <c r="CF326" s="59" t="str">
        <f t="shared" ca="1" si="402"/>
        <v/>
      </c>
      <c r="CG326" s="57" t="str">
        <f t="shared" ca="1" si="403"/>
        <v/>
      </c>
      <c r="CH326" s="57" t="str">
        <f t="shared" ca="1" si="404"/>
        <v/>
      </c>
      <c r="CI326" s="57" t="str">
        <f t="shared" ca="1" si="405"/>
        <v/>
      </c>
      <c r="CJ326" s="57" t="str">
        <f t="shared" ca="1" si="406"/>
        <v/>
      </c>
      <c r="CK326" s="57" t="str">
        <f t="shared" ca="1" si="407"/>
        <v/>
      </c>
      <c r="CL326" s="57" t="str">
        <f t="shared" ca="1" si="408"/>
        <v/>
      </c>
      <c r="CM326" s="57" t="str">
        <f t="shared" ca="1" si="409"/>
        <v/>
      </c>
      <c r="CN326" s="57" t="str">
        <f t="shared" ca="1" si="410"/>
        <v/>
      </c>
      <c r="CO326" s="57" t="str">
        <f t="shared" ca="1" si="411"/>
        <v/>
      </c>
      <c r="CP326" s="57" t="str">
        <f t="shared" ca="1" si="412"/>
        <v/>
      </c>
      <c r="CQ326" s="57" t="str">
        <f t="shared" ca="1" si="413"/>
        <v/>
      </c>
      <c r="CR326" s="57" t="str">
        <f t="shared" ca="1" si="414"/>
        <v/>
      </c>
      <c r="CS326" s="60" t="str">
        <f t="shared" ca="1" si="415"/>
        <v/>
      </c>
      <c r="CT326" s="60" t="str">
        <f t="shared" ca="1" si="416"/>
        <v/>
      </c>
      <c r="CU326" s="60" t="str">
        <f t="shared" ca="1" si="417"/>
        <v/>
      </c>
      <c r="CV326" s="60" t="str">
        <f t="shared" ca="1" si="418"/>
        <v/>
      </c>
      <c r="CW326" s="60" t="str">
        <f t="shared" ca="1" si="419"/>
        <v/>
      </c>
      <c r="CX326" s="60" t="str">
        <f t="shared" ca="1" si="420"/>
        <v/>
      </c>
      <c r="CY326" s="60" t="str">
        <f t="shared" ca="1" si="421"/>
        <v/>
      </c>
      <c r="CZ326" s="60" t="str">
        <f t="shared" ca="1" si="422"/>
        <v/>
      </c>
      <c r="DA326" s="65" t="str">
        <f t="shared" ca="1" si="423"/>
        <v/>
      </c>
      <c r="DB326" s="65" t="str">
        <f t="shared" ca="1" si="424"/>
        <v/>
      </c>
      <c r="DC326" s="65" t="str">
        <f t="shared" ca="1" si="425"/>
        <v/>
      </c>
      <c r="DD326" s="65" t="str">
        <f t="shared" ca="1" si="426"/>
        <v/>
      </c>
      <c r="DE326" s="65" t="str">
        <f t="shared" ca="1" si="427"/>
        <v/>
      </c>
      <c r="DF326" s="66" t="str">
        <f t="shared" ca="1" si="428"/>
        <v/>
      </c>
      <c r="DG326" s="66" t="str">
        <f t="shared" ca="1" si="429"/>
        <v/>
      </c>
      <c r="DH326" s="66" t="str">
        <f t="shared" ca="1" si="430"/>
        <v/>
      </c>
      <c r="DI326" s="66" t="str">
        <f t="shared" ca="1" si="431"/>
        <v/>
      </c>
      <c r="DJ326" s="66" t="str">
        <f t="shared" ca="1" si="432"/>
        <v/>
      </c>
      <c r="DK326" s="65" t="str">
        <f t="shared" ca="1" si="433"/>
        <v/>
      </c>
      <c r="DL326" s="65" t="str">
        <f t="shared" ca="1" si="434"/>
        <v/>
      </c>
      <c r="DM326" s="65" t="str">
        <f t="shared" ca="1" si="435"/>
        <v/>
      </c>
      <c r="DN326" s="65" t="str">
        <f t="shared" ca="1" si="436"/>
        <v/>
      </c>
      <c r="DO326" s="65" t="str">
        <f t="shared" ca="1" si="437"/>
        <v/>
      </c>
      <c r="DP326" s="65" t="str">
        <f t="shared" ca="1" si="438"/>
        <v/>
      </c>
      <c r="DQ326" s="65" t="str">
        <f t="shared" ca="1" si="439"/>
        <v/>
      </c>
      <c r="DR326" s="69" t="str">
        <f t="shared" ca="1" si="440"/>
        <v/>
      </c>
      <c r="DS326" s="69" t="str">
        <f t="shared" ca="1" si="441"/>
        <v/>
      </c>
      <c r="DT326" s="69" t="str">
        <f t="shared" ca="1" si="442"/>
        <v/>
      </c>
      <c r="DU326" s="69" t="str">
        <f t="shared" ca="1" si="443"/>
        <v/>
      </c>
      <c r="DV326" s="69" t="str">
        <f t="shared" ca="1" si="444"/>
        <v/>
      </c>
      <c r="DW326" s="69" t="str">
        <f t="shared" ca="1" si="445"/>
        <v/>
      </c>
      <c r="DX326" s="69" t="str">
        <f t="shared" ca="1" si="446"/>
        <v/>
      </c>
      <c r="DY326" s="69" t="str">
        <f t="shared" ca="1" si="447"/>
        <v/>
      </c>
      <c r="DZ326" s="72" t="str">
        <f t="shared" ca="1" si="448"/>
        <v/>
      </c>
      <c r="EA326" s="72" t="str">
        <f t="shared" ca="1" si="449"/>
        <v/>
      </c>
      <c r="EB326" s="72" t="str">
        <f t="shared" ca="1" si="450"/>
        <v/>
      </c>
      <c r="EC326" s="65" t="str">
        <f t="shared" ca="1" si="451"/>
        <v/>
      </c>
      <c r="ED326" s="65" t="str">
        <f t="shared" ca="1" si="452"/>
        <v/>
      </c>
      <c r="EE326" s="65" t="str">
        <f t="shared" ca="1" si="453"/>
        <v/>
      </c>
      <c r="EF326" s="65" t="str">
        <f t="shared" ca="1" si="454"/>
        <v/>
      </c>
      <c r="EG326" s="65" t="str">
        <f t="shared" ca="1" si="455"/>
        <v/>
      </c>
      <c r="EH326" s="65" t="str">
        <f t="shared" ca="1" si="456"/>
        <v/>
      </c>
      <c r="EI326" s="429" t="str">
        <f t="shared" ca="1" si="457"/>
        <v>No</v>
      </c>
      <c r="EJ326" s="428" t="str">
        <f t="shared" ca="1" si="458"/>
        <v/>
      </c>
      <c r="EK326" s="428" t="str">
        <f t="shared" ca="1" si="459"/>
        <v/>
      </c>
      <c r="EL326" s="65" t="str">
        <f t="shared" ca="1" si="460"/>
        <v/>
      </c>
      <c r="EM326" s="65" t="str">
        <f t="shared" ca="1" si="461"/>
        <v/>
      </c>
      <c r="EN326" s="65" t="str">
        <f t="shared" ca="1" si="462"/>
        <v/>
      </c>
      <c r="EO326" s="433" t="str">
        <f t="shared" ca="1" si="463"/>
        <v/>
      </c>
      <c r="EP326" s="433" t="str">
        <f t="shared" ca="1" si="464"/>
        <v/>
      </c>
      <c r="EQ326" s="433" t="str">
        <f t="shared" ca="1" si="465"/>
        <v/>
      </c>
      <c r="ER326" s="433" t="str">
        <f t="shared" ca="1" si="466"/>
        <v/>
      </c>
      <c r="ES326" s="433" t="str">
        <f t="shared" ca="1" si="467"/>
        <v/>
      </c>
      <c r="ET326" s="433" t="str">
        <f t="shared" ca="1" si="468"/>
        <v/>
      </c>
      <c r="EU326" s="433" t="str">
        <f ca="1">IF(OR(CO326="",CQ326=""),"",Discipline!$P$3*CO326+Discipline!$X$3*CQ326)</f>
        <v/>
      </c>
      <c r="EV326" s="433" t="str">
        <f ca="1">IF(OR(CP326="",CR326=""),"",Discipline!$P$3*CP326+Discipline!$X$3*CR326)</f>
        <v/>
      </c>
    </row>
    <row r="327" spans="1:152" x14ac:dyDescent="0.25">
      <c r="A327" s="10" t="str">
        <f ca="1">IFERROR(RANK(order!A327,order!A$3:A$554,0),"")</f>
        <v/>
      </c>
      <c r="B327" s="10" t="str">
        <f ca="1">IFERROR(RANK(order!B327,order!B$3:B$554,0),"")</f>
        <v/>
      </c>
      <c r="C327" s="10" t="str">
        <f ca="1">IFERROR(RANK(order!C327,order!C$3:C$554,0),"")</f>
        <v/>
      </c>
      <c r="D327" s="4" t="str">
        <f ca="1">IFERROR(RANK(order!D327,order!D$3:D$554,0),"")</f>
        <v/>
      </c>
      <c r="E327" s="4" t="str">
        <f ca="1">IFERROR(RANK(order!E327,order!E$3:E$554,0),"")</f>
        <v/>
      </c>
      <c r="F327" s="4" t="str">
        <f ca="1">IFERROR(RANK(order!F327,order!F$3:F$554,0),"")</f>
        <v/>
      </c>
      <c r="G327" s="10" t="str">
        <f ca="1">IFERROR(RANK(order!G327,order!G$3:G$554,0),"")</f>
        <v/>
      </c>
      <c r="H327" s="10" t="str">
        <f ca="1">IFERROR(RANK(order!H327,order!H$3:H$554,0),"")</f>
        <v/>
      </c>
      <c r="I327" s="10" t="str">
        <f ca="1">IFERROR(RANK(order!I327,order!I$3:I$554,0),"")</f>
        <v/>
      </c>
      <c r="J327" s="4" t="str">
        <f ca="1">IFERROR(RANK(order!J327,order!J$3:J$554,0),"")</f>
        <v/>
      </c>
      <c r="K327" s="4" t="str">
        <f ca="1">IFERROR(RANK(order!K327,order!K$3:K$554,0),"")</f>
        <v/>
      </c>
      <c r="L327" s="4" t="str">
        <f ca="1">IFERROR(RANK(order!L327,order!L$3:L$554,0),"")</f>
        <v/>
      </c>
      <c r="M327" s="10" t="str">
        <f ca="1">IFERROR(RANK(order!M327,order!M$3:M$554,0),"")</f>
        <v/>
      </c>
      <c r="N327" s="10" t="str">
        <f ca="1">IFERROR(RANK(order!N327,order!N$3:N$554,0),"")</f>
        <v/>
      </c>
      <c r="O327" s="10" t="str">
        <f ca="1">IFERROR(RANK(order!O327,order!O$3:O$554,0),"")</f>
        <v/>
      </c>
      <c r="P327" s="4" t="str">
        <f ca="1">IFERROR(RANK(order!P327,order!P$3:P$554,0),"")</f>
        <v/>
      </c>
      <c r="Q327" s="4" t="str">
        <f ca="1">IFERROR(RANK(order!Q327,order!Q$3:Q$554,0),"")</f>
        <v/>
      </c>
      <c r="R327" s="4" t="str">
        <f ca="1">IFERROR(RANK(order!R327,order!R$3:R$554,0),"")</f>
        <v/>
      </c>
      <c r="S327" s="10" t="str">
        <f ca="1">IFERROR(RANK(order!S327,order!S$3:S$554,0),"")</f>
        <v/>
      </c>
      <c r="T327" s="10" t="str">
        <f ca="1">IFERROR(RANK(order!T327,order!T$3:T$554,0),"")</f>
        <v/>
      </c>
      <c r="U327" s="10" t="str">
        <f ca="1">IFERROR(RANK(order!U327,order!U$3:U$554,0),"")</f>
        <v/>
      </c>
      <c r="V327" s="4" t="str">
        <f ca="1">IFERROR(RANK(order!V327,order!V$3:V$554,0),"")</f>
        <v/>
      </c>
      <c r="W327" s="4" t="str">
        <f ca="1">IFERROR(RANK(order!W327,order!W$3:W$554,0),"")</f>
        <v/>
      </c>
      <c r="X327" s="4" t="str">
        <f ca="1">IFERROR(RANK(order!X327,order!X$3:X$554,0),"")</f>
        <v/>
      </c>
      <c r="Y327" s="10" t="str">
        <f ca="1">IFERROR(RANK(order!Y327,order!Y$3:Y$554,0),"")</f>
        <v/>
      </c>
      <c r="Z327" s="10" t="str">
        <f ca="1">IFERROR(RANK(order!Z327,order!Z$3:Z$554,0),"")</f>
        <v/>
      </c>
      <c r="AA327" s="10" t="str">
        <f ca="1">IFERROR(RANK(order!AA327,order!AA$3:AA$554,0),"")</f>
        <v/>
      </c>
      <c r="AB327" s="4" t="str">
        <f ca="1">IFERROR(RANK(order!AB327,order!AB$3:AB$554,0),"")</f>
        <v/>
      </c>
      <c r="AC327" s="4" t="str">
        <f ca="1">IFERROR(RANK(order!AC327,order!AC$3:AC$554,0),"")</f>
        <v/>
      </c>
      <c r="AD327" s="4" t="str">
        <f ca="1">IFERROR(RANK(order!AD327,order!AD$3:AD$554,0),"")</f>
        <v/>
      </c>
      <c r="AE327" s="10" t="str">
        <f ca="1">IFERROR(RANK(order!AE327,order!AE$3:AE$554,0),"")</f>
        <v/>
      </c>
      <c r="AF327" s="10" t="str">
        <f ca="1">IFERROR(RANK(order!AF327,order!AF$3:AF$554,0),"")</f>
        <v/>
      </c>
      <c r="AG327" s="10" t="str">
        <f ca="1">IFERROR(RANK(order!AG327,order!AG$3:AG$554,0),"")</f>
        <v/>
      </c>
      <c r="AH327" s="4" t="str">
        <f ca="1">IFERROR(RANK(order!AH327,order!AH$3:AH$554,0),"")</f>
        <v/>
      </c>
      <c r="AI327" s="4" t="str">
        <f ca="1">IFERROR(RANK(order!AI327,order!AI$3:AI$554,0),"")</f>
        <v/>
      </c>
      <c r="AJ327" s="4" t="str">
        <f ca="1">IFERROR(RANK(order!AJ327,order!AJ$3:AJ$554,0),"")</f>
        <v/>
      </c>
      <c r="AK327" s="10" t="str">
        <f ca="1">IFERROR(RANK(order!AK327,order!AK$3:AK$554,0),"")</f>
        <v/>
      </c>
      <c r="AL327" s="10" t="str">
        <f ca="1">IFERROR(RANK(order!AL327,order!AL$3:AL$554,0),"")</f>
        <v/>
      </c>
      <c r="AM327" s="10" t="str">
        <f ca="1">IFERROR(RANK(order!AM327,order!AM$3:AM$554,0),"")</f>
        <v/>
      </c>
      <c r="AN327" s="4" t="str">
        <f ca="1">IFERROR(RANK(order!AN327,order!AN$3:AN$554,0),"")</f>
        <v/>
      </c>
      <c r="AO327" s="4" t="str">
        <f ca="1">IFERROR(RANK(order!AO327,order!AO$3:AO$554,0),"")</f>
        <v/>
      </c>
      <c r="AP327" s="4" t="str">
        <f ca="1">IFERROR(RANK(order!AP327,order!AP$3:AP$554,0),"")</f>
        <v/>
      </c>
      <c r="AQ327" s="10" t="str">
        <f ca="1">IFERROR(RANK(order!AQ327,order!AQ$3:AQ$554,0),"")</f>
        <v/>
      </c>
      <c r="AR327" s="10" t="str">
        <f ca="1">IFERROR(RANK(order!AR327,order!AR$3:AR$554,0),"")</f>
        <v/>
      </c>
      <c r="AS327" s="10" t="str">
        <f ca="1">IFERROR(RANK(order!AS327,order!AS$3:AS$554,0),"")</f>
        <v/>
      </c>
      <c r="AT327" s="4" t="str">
        <f ca="1">IFERROR(RANK(order!AT327,order!AT$3:AT$554,0),"")</f>
        <v/>
      </c>
      <c r="AU327" s="4" t="str">
        <f ca="1">IFERROR(RANK(order!AU327,order!AU$3:AU$554,0),"")</f>
        <v/>
      </c>
      <c r="AV327" s="4" t="str">
        <f ca="1">IFERROR(RANK(order!AV327,order!AV$3:AV$554,0),"")</f>
        <v/>
      </c>
      <c r="AW327" s="10" t="str">
        <f ca="1">IFERROR(RANK(order!AW327,order!AW$3:AW$554,0),"")</f>
        <v/>
      </c>
      <c r="AX327" s="10" t="str">
        <f ca="1">IFERROR(RANK(order!AX327,order!AX$3:AX$554,0),"")</f>
        <v/>
      </c>
      <c r="AY327" s="10" t="str">
        <f ca="1">IFERROR(RANK(order!AY327,order!AY$3:AY$554,0),"")</f>
        <v/>
      </c>
      <c r="AZ327" s="4" t="str">
        <f ca="1">IFERROR(RANK(order!AZ327,order!AZ$3:AZ$554,0),"")</f>
        <v/>
      </c>
      <c r="BA327" s="4" t="str">
        <f ca="1">IFERROR(RANK(order!BA327,order!BA$3:BA$554,0),"")</f>
        <v/>
      </c>
      <c r="BB327" s="4" t="str">
        <f ca="1">IFERROR(RANK(order!BB327,order!BB$3:BB$554,0),"")</f>
        <v/>
      </c>
      <c r="BC327" s="10" t="str">
        <f ca="1">IFERROR(RANK(order!BC327,order!BC$3:BC$554,0),"")</f>
        <v/>
      </c>
      <c r="BD327" s="10" t="str">
        <f ca="1">IFERROR(RANK(order!BD327,order!BD$3:BD$554,0),"")</f>
        <v/>
      </c>
      <c r="BE327" s="10" t="str">
        <f ca="1">IFERROR(RANK(order!BE327,order!BE$3:BE$554,0),"")</f>
        <v/>
      </c>
      <c r="BF327" s="4" t="str">
        <f ca="1">IFERROR(RANK(order!BF327,order!BF$3:BF$554,0),"")</f>
        <v/>
      </c>
      <c r="BG327" s="4" t="str">
        <f ca="1">IFERROR(RANK(order!BG327,order!BG$3:BG$554,0),"")</f>
        <v/>
      </c>
      <c r="BH327" s="4" t="str">
        <f ca="1">IFERROR(RANK(order!BH327,order!BH$3:BH$554,0),"")</f>
        <v/>
      </c>
      <c r="BI327" s="10" t="str">
        <f ca="1">IFERROR(RANK(order!BI327,order!BI$3:BI$554,0),"")</f>
        <v/>
      </c>
      <c r="BJ327" s="10" t="str">
        <f ca="1">IFERROR(RANK(order!BJ327,order!BJ$3:BJ$554,0),"")</f>
        <v/>
      </c>
      <c r="BK327" s="10" t="str">
        <f ca="1">IFERROR(RANK(order!BK327,order!BK$3:BK$554,0),"")</f>
        <v/>
      </c>
      <c r="BL327" s="4" t="str">
        <f ca="1">IFERROR(RANK(order!BL327,order!BL$3:BL$554,0),"")</f>
        <v/>
      </c>
      <c r="BM327" s="4" t="str">
        <f ca="1">IFERROR(RANK(order!BM327,order!BM$3:BM$554,0),"")</f>
        <v/>
      </c>
      <c r="BN327" s="4" t="str">
        <f ca="1">IFERROR(RANK(order!BN327,order!BN$3:BN$554,0),"")</f>
        <v/>
      </c>
      <c r="BO327" s="10" t="str">
        <f ca="1">IFERROR(RANK(order!BO327,order!BO$3:BO$554,0),"")</f>
        <v/>
      </c>
      <c r="BP327" s="10" t="str">
        <f ca="1">IFERROR(RANK(order!BP327,order!BP$3:BP$554,0),"")</f>
        <v/>
      </c>
      <c r="BQ327" s="10" t="str">
        <f ca="1">IFERROR(RANK(order!BQ327,order!BQ$3:BQ$554,0),"")</f>
        <v/>
      </c>
      <c r="BR327" s="4" t="str">
        <f ca="1">IFERROR(RANK(order!BR327,order!BR$3:BR$554,0),"")</f>
        <v/>
      </c>
      <c r="BS327" s="4" t="str">
        <f ca="1">IFERROR(RANK(order!BS327,order!BS$3:BS$554,0),"")</f>
        <v/>
      </c>
      <c r="BT327" s="4" t="str">
        <f ca="1">IFERROR(RANK(order!BT327,order!BT$3:BT$554,0),"")</f>
        <v/>
      </c>
      <c r="BU327" s="95">
        <f t="shared" si="469"/>
        <v>325</v>
      </c>
      <c r="BV327" s="35" t="str">
        <f t="shared" si="470"/>
        <v>E1</v>
      </c>
      <c r="BW327" s="55">
        <f t="shared" ca="1" si="393"/>
        <v>0</v>
      </c>
      <c r="BX327" s="56" t="str">
        <f t="shared" ca="1" si="394"/>
        <v/>
      </c>
      <c r="BY327" s="56" t="str">
        <f t="shared" ca="1" si="395"/>
        <v/>
      </c>
      <c r="BZ327" s="57" t="str">
        <f t="shared" ca="1" si="396"/>
        <v/>
      </c>
      <c r="CA327" s="57" t="str">
        <f t="shared" ca="1" si="397"/>
        <v/>
      </c>
      <c r="CB327" s="58" t="str">
        <f t="shared" ca="1" si="398"/>
        <v/>
      </c>
      <c r="CC327" s="57" t="str">
        <f t="shared" ca="1" si="399"/>
        <v/>
      </c>
      <c r="CD327" s="57" t="str">
        <f t="shared" ca="1" si="400"/>
        <v/>
      </c>
      <c r="CE327" s="58" t="str">
        <f t="shared" ca="1" si="401"/>
        <v/>
      </c>
      <c r="CF327" s="59" t="str">
        <f t="shared" ca="1" si="402"/>
        <v/>
      </c>
      <c r="CG327" s="57" t="str">
        <f t="shared" ca="1" si="403"/>
        <v/>
      </c>
      <c r="CH327" s="57" t="str">
        <f t="shared" ca="1" si="404"/>
        <v/>
      </c>
      <c r="CI327" s="57" t="str">
        <f t="shared" ca="1" si="405"/>
        <v/>
      </c>
      <c r="CJ327" s="57" t="str">
        <f t="shared" ca="1" si="406"/>
        <v/>
      </c>
      <c r="CK327" s="57" t="str">
        <f t="shared" ca="1" si="407"/>
        <v/>
      </c>
      <c r="CL327" s="57" t="str">
        <f t="shared" ca="1" si="408"/>
        <v/>
      </c>
      <c r="CM327" s="57" t="str">
        <f t="shared" ca="1" si="409"/>
        <v/>
      </c>
      <c r="CN327" s="57" t="str">
        <f t="shared" ca="1" si="410"/>
        <v/>
      </c>
      <c r="CO327" s="57" t="str">
        <f t="shared" ca="1" si="411"/>
        <v/>
      </c>
      <c r="CP327" s="57" t="str">
        <f t="shared" ca="1" si="412"/>
        <v/>
      </c>
      <c r="CQ327" s="57" t="str">
        <f t="shared" ca="1" si="413"/>
        <v/>
      </c>
      <c r="CR327" s="57" t="str">
        <f t="shared" ca="1" si="414"/>
        <v/>
      </c>
      <c r="CS327" s="60" t="str">
        <f t="shared" ca="1" si="415"/>
        <v/>
      </c>
      <c r="CT327" s="60" t="str">
        <f t="shared" ca="1" si="416"/>
        <v/>
      </c>
      <c r="CU327" s="60" t="str">
        <f t="shared" ca="1" si="417"/>
        <v/>
      </c>
      <c r="CV327" s="60" t="str">
        <f t="shared" ca="1" si="418"/>
        <v/>
      </c>
      <c r="CW327" s="60" t="str">
        <f t="shared" ca="1" si="419"/>
        <v/>
      </c>
      <c r="CX327" s="60" t="str">
        <f t="shared" ca="1" si="420"/>
        <v/>
      </c>
      <c r="CY327" s="60" t="str">
        <f t="shared" ca="1" si="421"/>
        <v/>
      </c>
      <c r="CZ327" s="60" t="str">
        <f t="shared" ca="1" si="422"/>
        <v/>
      </c>
      <c r="DA327" s="65" t="str">
        <f t="shared" ca="1" si="423"/>
        <v/>
      </c>
      <c r="DB327" s="65" t="str">
        <f t="shared" ca="1" si="424"/>
        <v/>
      </c>
      <c r="DC327" s="65" t="str">
        <f t="shared" ca="1" si="425"/>
        <v/>
      </c>
      <c r="DD327" s="65" t="str">
        <f t="shared" ca="1" si="426"/>
        <v/>
      </c>
      <c r="DE327" s="65" t="str">
        <f t="shared" ca="1" si="427"/>
        <v/>
      </c>
      <c r="DF327" s="66" t="str">
        <f t="shared" ca="1" si="428"/>
        <v/>
      </c>
      <c r="DG327" s="66" t="str">
        <f t="shared" ca="1" si="429"/>
        <v/>
      </c>
      <c r="DH327" s="66" t="str">
        <f t="shared" ca="1" si="430"/>
        <v/>
      </c>
      <c r="DI327" s="66" t="str">
        <f t="shared" ca="1" si="431"/>
        <v/>
      </c>
      <c r="DJ327" s="66" t="str">
        <f t="shared" ca="1" si="432"/>
        <v/>
      </c>
      <c r="DK327" s="65" t="str">
        <f t="shared" ca="1" si="433"/>
        <v/>
      </c>
      <c r="DL327" s="65" t="str">
        <f t="shared" ca="1" si="434"/>
        <v/>
      </c>
      <c r="DM327" s="65" t="str">
        <f t="shared" ca="1" si="435"/>
        <v/>
      </c>
      <c r="DN327" s="65" t="str">
        <f t="shared" ca="1" si="436"/>
        <v/>
      </c>
      <c r="DO327" s="65" t="str">
        <f t="shared" ca="1" si="437"/>
        <v/>
      </c>
      <c r="DP327" s="65" t="str">
        <f t="shared" ca="1" si="438"/>
        <v/>
      </c>
      <c r="DQ327" s="65" t="str">
        <f t="shared" ca="1" si="439"/>
        <v/>
      </c>
      <c r="DR327" s="69" t="str">
        <f t="shared" ca="1" si="440"/>
        <v/>
      </c>
      <c r="DS327" s="69" t="str">
        <f t="shared" ca="1" si="441"/>
        <v/>
      </c>
      <c r="DT327" s="69" t="str">
        <f t="shared" ca="1" si="442"/>
        <v/>
      </c>
      <c r="DU327" s="69" t="str">
        <f t="shared" ca="1" si="443"/>
        <v/>
      </c>
      <c r="DV327" s="69" t="str">
        <f t="shared" ca="1" si="444"/>
        <v/>
      </c>
      <c r="DW327" s="69" t="str">
        <f t="shared" ca="1" si="445"/>
        <v/>
      </c>
      <c r="DX327" s="69" t="str">
        <f t="shared" ca="1" si="446"/>
        <v/>
      </c>
      <c r="DY327" s="69" t="str">
        <f t="shared" ca="1" si="447"/>
        <v/>
      </c>
      <c r="DZ327" s="72" t="str">
        <f t="shared" ca="1" si="448"/>
        <v/>
      </c>
      <c r="EA327" s="72" t="str">
        <f t="shared" ca="1" si="449"/>
        <v/>
      </c>
      <c r="EB327" s="72" t="str">
        <f t="shared" ca="1" si="450"/>
        <v/>
      </c>
      <c r="EC327" s="65" t="str">
        <f t="shared" ca="1" si="451"/>
        <v/>
      </c>
      <c r="ED327" s="65" t="str">
        <f t="shared" ca="1" si="452"/>
        <v/>
      </c>
      <c r="EE327" s="65" t="str">
        <f t="shared" ca="1" si="453"/>
        <v/>
      </c>
      <c r="EF327" s="65" t="str">
        <f t="shared" ca="1" si="454"/>
        <v/>
      </c>
      <c r="EG327" s="65" t="str">
        <f t="shared" ca="1" si="455"/>
        <v/>
      </c>
      <c r="EH327" s="65" t="str">
        <f t="shared" ca="1" si="456"/>
        <v/>
      </c>
      <c r="EI327" s="429" t="str">
        <f t="shared" ca="1" si="457"/>
        <v>No</v>
      </c>
      <c r="EJ327" s="428" t="str">
        <f t="shared" ca="1" si="458"/>
        <v/>
      </c>
      <c r="EK327" s="428" t="str">
        <f t="shared" ca="1" si="459"/>
        <v/>
      </c>
      <c r="EL327" s="65" t="str">
        <f t="shared" ca="1" si="460"/>
        <v/>
      </c>
      <c r="EM327" s="65" t="str">
        <f t="shared" ca="1" si="461"/>
        <v/>
      </c>
      <c r="EN327" s="65" t="str">
        <f t="shared" ca="1" si="462"/>
        <v/>
      </c>
      <c r="EO327" s="433" t="str">
        <f t="shared" ca="1" si="463"/>
        <v/>
      </c>
      <c r="EP327" s="433" t="str">
        <f t="shared" ca="1" si="464"/>
        <v/>
      </c>
      <c r="EQ327" s="433" t="str">
        <f t="shared" ca="1" si="465"/>
        <v/>
      </c>
      <c r="ER327" s="433" t="str">
        <f t="shared" ca="1" si="466"/>
        <v/>
      </c>
      <c r="ES327" s="433" t="str">
        <f t="shared" ca="1" si="467"/>
        <v/>
      </c>
      <c r="ET327" s="433" t="str">
        <f t="shared" ca="1" si="468"/>
        <v/>
      </c>
      <c r="EU327" s="433" t="str">
        <f ca="1">IF(OR(CO327="",CQ327=""),"",Discipline!$P$3*CO327+Discipline!$X$3*CQ327)</f>
        <v/>
      </c>
      <c r="EV327" s="433" t="str">
        <f ca="1">IF(OR(CP327="",CR327=""),"",Discipline!$P$3*CP327+Discipline!$X$3*CR327)</f>
        <v/>
      </c>
    </row>
    <row r="328" spans="1:152" x14ac:dyDescent="0.25">
      <c r="A328" s="10" t="str">
        <f ca="1">IFERROR(RANK(order!A328,order!A$3:A$554,0),"")</f>
        <v/>
      </c>
      <c r="B328" s="10" t="str">
        <f ca="1">IFERROR(RANK(order!B328,order!B$3:B$554,0),"")</f>
        <v/>
      </c>
      <c r="C328" s="10" t="str">
        <f ca="1">IFERROR(RANK(order!C328,order!C$3:C$554,0),"")</f>
        <v/>
      </c>
      <c r="D328" s="4" t="str">
        <f ca="1">IFERROR(RANK(order!D328,order!D$3:D$554,0),"")</f>
        <v/>
      </c>
      <c r="E328" s="4" t="str">
        <f ca="1">IFERROR(RANK(order!E328,order!E$3:E$554,0),"")</f>
        <v/>
      </c>
      <c r="F328" s="4" t="str">
        <f ca="1">IFERROR(RANK(order!F328,order!F$3:F$554,0),"")</f>
        <v/>
      </c>
      <c r="G328" s="10" t="str">
        <f ca="1">IFERROR(RANK(order!G328,order!G$3:G$554,0),"")</f>
        <v/>
      </c>
      <c r="H328" s="10" t="str">
        <f ca="1">IFERROR(RANK(order!H328,order!H$3:H$554,0),"")</f>
        <v/>
      </c>
      <c r="I328" s="10" t="str">
        <f ca="1">IFERROR(RANK(order!I328,order!I$3:I$554,0),"")</f>
        <v/>
      </c>
      <c r="J328" s="4" t="str">
        <f ca="1">IFERROR(RANK(order!J328,order!J$3:J$554,0),"")</f>
        <v/>
      </c>
      <c r="K328" s="4" t="str">
        <f ca="1">IFERROR(RANK(order!K328,order!K$3:K$554,0),"")</f>
        <v/>
      </c>
      <c r="L328" s="4" t="str">
        <f ca="1">IFERROR(RANK(order!L328,order!L$3:L$554,0),"")</f>
        <v/>
      </c>
      <c r="M328" s="10" t="str">
        <f ca="1">IFERROR(RANK(order!M328,order!M$3:M$554,0),"")</f>
        <v/>
      </c>
      <c r="N328" s="10" t="str">
        <f ca="1">IFERROR(RANK(order!N328,order!N$3:N$554,0),"")</f>
        <v/>
      </c>
      <c r="O328" s="10" t="str">
        <f ca="1">IFERROR(RANK(order!O328,order!O$3:O$554,0),"")</f>
        <v/>
      </c>
      <c r="P328" s="4" t="str">
        <f ca="1">IFERROR(RANK(order!P328,order!P$3:P$554,0),"")</f>
        <v/>
      </c>
      <c r="Q328" s="4" t="str">
        <f ca="1">IFERROR(RANK(order!Q328,order!Q$3:Q$554,0),"")</f>
        <v/>
      </c>
      <c r="R328" s="4" t="str">
        <f ca="1">IFERROR(RANK(order!R328,order!R$3:R$554,0),"")</f>
        <v/>
      </c>
      <c r="S328" s="10" t="str">
        <f ca="1">IFERROR(RANK(order!S328,order!S$3:S$554,0),"")</f>
        <v/>
      </c>
      <c r="T328" s="10" t="str">
        <f ca="1">IFERROR(RANK(order!T328,order!T$3:T$554,0),"")</f>
        <v/>
      </c>
      <c r="U328" s="10" t="str">
        <f ca="1">IFERROR(RANK(order!U328,order!U$3:U$554,0),"")</f>
        <v/>
      </c>
      <c r="V328" s="4" t="str">
        <f ca="1">IFERROR(RANK(order!V328,order!V$3:V$554,0),"")</f>
        <v/>
      </c>
      <c r="W328" s="4" t="str">
        <f ca="1">IFERROR(RANK(order!W328,order!W$3:W$554,0),"")</f>
        <v/>
      </c>
      <c r="X328" s="4" t="str">
        <f ca="1">IFERROR(RANK(order!X328,order!X$3:X$554,0),"")</f>
        <v/>
      </c>
      <c r="Y328" s="10" t="str">
        <f ca="1">IFERROR(RANK(order!Y328,order!Y$3:Y$554,0),"")</f>
        <v/>
      </c>
      <c r="Z328" s="10" t="str">
        <f ca="1">IFERROR(RANK(order!Z328,order!Z$3:Z$554,0),"")</f>
        <v/>
      </c>
      <c r="AA328" s="10" t="str">
        <f ca="1">IFERROR(RANK(order!AA328,order!AA$3:AA$554,0),"")</f>
        <v/>
      </c>
      <c r="AB328" s="4" t="str">
        <f ca="1">IFERROR(RANK(order!AB328,order!AB$3:AB$554,0),"")</f>
        <v/>
      </c>
      <c r="AC328" s="4" t="str">
        <f ca="1">IFERROR(RANK(order!AC328,order!AC$3:AC$554,0),"")</f>
        <v/>
      </c>
      <c r="AD328" s="4" t="str">
        <f ca="1">IFERROR(RANK(order!AD328,order!AD$3:AD$554,0),"")</f>
        <v/>
      </c>
      <c r="AE328" s="10" t="str">
        <f ca="1">IFERROR(RANK(order!AE328,order!AE$3:AE$554,0),"")</f>
        <v/>
      </c>
      <c r="AF328" s="10" t="str">
        <f ca="1">IFERROR(RANK(order!AF328,order!AF$3:AF$554,0),"")</f>
        <v/>
      </c>
      <c r="AG328" s="10" t="str">
        <f ca="1">IFERROR(RANK(order!AG328,order!AG$3:AG$554,0),"")</f>
        <v/>
      </c>
      <c r="AH328" s="4" t="str">
        <f ca="1">IFERROR(RANK(order!AH328,order!AH$3:AH$554,0),"")</f>
        <v/>
      </c>
      <c r="AI328" s="4" t="str">
        <f ca="1">IFERROR(RANK(order!AI328,order!AI$3:AI$554,0),"")</f>
        <v/>
      </c>
      <c r="AJ328" s="4" t="str">
        <f ca="1">IFERROR(RANK(order!AJ328,order!AJ$3:AJ$554,0),"")</f>
        <v/>
      </c>
      <c r="AK328" s="10" t="str">
        <f ca="1">IFERROR(RANK(order!AK328,order!AK$3:AK$554,0),"")</f>
        <v/>
      </c>
      <c r="AL328" s="10" t="str">
        <f ca="1">IFERROR(RANK(order!AL328,order!AL$3:AL$554,0),"")</f>
        <v/>
      </c>
      <c r="AM328" s="10" t="str">
        <f ca="1">IFERROR(RANK(order!AM328,order!AM$3:AM$554,0),"")</f>
        <v/>
      </c>
      <c r="AN328" s="4" t="str">
        <f ca="1">IFERROR(RANK(order!AN328,order!AN$3:AN$554,0),"")</f>
        <v/>
      </c>
      <c r="AO328" s="4" t="str">
        <f ca="1">IFERROR(RANK(order!AO328,order!AO$3:AO$554,0),"")</f>
        <v/>
      </c>
      <c r="AP328" s="4" t="str">
        <f ca="1">IFERROR(RANK(order!AP328,order!AP$3:AP$554,0),"")</f>
        <v/>
      </c>
      <c r="AQ328" s="10" t="str">
        <f ca="1">IFERROR(RANK(order!AQ328,order!AQ$3:AQ$554,0),"")</f>
        <v/>
      </c>
      <c r="AR328" s="10" t="str">
        <f ca="1">IFERROR(RANK(order!AR328,order!AR$3:AR$554,0),"")</f>
        <v/>
      </c>
      <c r="AS328" s="10" t="str">
        <f ca="1">IFERROR(RANK(order!AS328,order!AS$3:AS$554,0),"")</f>
        <v/>
      </c>
      <c r="AT328" s="4" t="str">
        <f ca="1">IFERROR(RANK(order!AT328,order!AT$3:AT$554,0),"")</f>
        <v/>
      </c>
      <c r="AU328" s="4" t="str">
        <f ca="1">IFERROR(RANK(order!AU328,order!AU$3:AU$554,0),"")</f>
        <v/>
      </c>
      <c r="AV328" s="4" t="str">
        <f ca="1">IFERROR(RANK(order!AV328,order!AV$3:AV$554,0),"")</f>
        <v/>
      </c>
      <c r="AW328" s="10" t="str">
        <f ca="1">IFERROR(RANK(order!AW328,order!AW$3:AW$554,0),"")</f>
        <v/>
      </c>
      <c r="AX328" s="10" t="str">
        <f ca="1">IFERROR(RANK(order!AX328,order!AX$3:AX$554,0),"")</f>
        <v/>
      </c>
      <c r="AY328" s="10" t="str">
        <f ca="1">IFERROR(RANK(order!AY328,order!AY$3:AY$554,0),"")</f>
        <v/>
      </c>
      <c r="AZ328" s="4" t="str">
        <f ca="1">IFERROR(RANK(order!AZ328,order!AZ$3:AZ$554,0),"")</f>
        <v/>
      </c>
      <c r="BA328" s="4" t="str">
        <f ca="1">IFERROR(RANK(order!BA328,order!BA$3:BA$554,0),"")</f>
        <v/>
      </c>
      <c r="BB328" s="4" t="str">
        <f ca="1">IFERROR(RANK(order!BB328,order!BB$3:BB$554,0),"")</f>
        <v/>
      </c>
      <c r="BC328" s="10" t="str">
        <f ca="1">IFERROR(RANK(order!BC328,order!BC$3:BC$554,0),"")</f>
        <v/>
      </c>
      <c r="BD328" s="10" t="str">
        <f ca="1">IFERROR(RANK(order!BD328,order!BD$3:BD$554,0),"")</f>
        <v/>
      </c>
      <c r="BE328" s="10" t="str">
        <f ca="1">IFERROR(RANK(order!BE328,order!BE$3:BE$554,0),"")</f>
        <v/>
      </c>
      <c r="BF328" s="4" t="str">
        <f ca="1">IFERROR(RANK(order!BF328,order!BF$3:BF$554,0),"")</f>
        <v/>
      </c>
      <c r="BG328" s="4" t="str">
        <f ca="1">IFERROR(RANK(order!BG328,order!BG$3:BG$554,0),"")</f>
        <v/>
      </c>
      <c r="BH328" s="4" t="str">
        <f ca="1">IFERROR(RANK(order!BH328,order!BH$3:BH$554,0),"")</f>
        <v/>
      </c>
      <c r="BI328" s="10" t="str">
        <f ca="1">IFERROR(RANK(order!BI328,order!BI$3:BI$554,0),"")</f>
        <v/>
      </c>
      <c r="BJ328" s="10" t="str">
        <f ca="1">IFERROR(RANK(order!BJ328,order!BJ$3:BJ$554,0),"")</f>
        <v/>
      </c>
      <c r="BK328" s="10" t="str">
        <f ca="1">IFERROR(RANK(order!BK328,order!BK$3:BK$554,0),"")</f>
        <v/>
      </c>
      <c r="BL328" s="4" t="str">
        <f ca="1">IFERROR(RANK(order!BL328,order!BL$3:BL$554,0),"")</f>
        <v/>
      </c>
      <c r="BM328" s="4" t="str">
        <f ca="1">IFERROR(RANK(order!BM328,order!BM$3:BM$554,0),"")</f>
        <v/>
      </c>
      <c r="BN328" s="4" t="str">
        <f ca="1">IFERROR(RANK(order!BN328,order!BN$3:BN$554,0),"")</f>
        <v/>
      </c>
      <c r="BO328" s="10" t="str">
        <f ca="1">IFERROR(RANK(order!BO328,order!BO$3:BO$554,0),"")</f>
        <v/>
      </c>
      <c r="BP328" s="10" t="str">
        <f ca="1">IFERROR(RANK(order!BP328,order!BP$3:BP$554,0),"")</f>
        <v/>
      </c>
      <c r="BQ328" s="10" t="str">
        <f ca="1">IFERROR(RANK(order!BQ328,order!BQ$3:BQ$554,0),"")</f>
        <v/>
      </c>
      <c r="BR328" s="4" t="str">
        <f ca="1">IFERROR(RANK(order!BR328,order!BR$3:BR$554,0),"")</f>
        <v/>
      </c>
      <c r="BS328" s="4" t="str">
        <f ca="1">IFERROR(RANK(order!BS328,order!BS$3:BS$554,0),"")</f>
        <v/>
      </c>
      <c r="BT328" s="4" t="str">
        <f ca="1">IFERROR(RANK(order!BT328,order!BT$3:BT$554,0),"")</f>
        <v/>
      </c>
      <c r="BU328" s="95">
        <f t="shared" si="469"/>
        <v>326</v>
      </c>
      <c r="BV328" s="35" t="str">
        <f t="shared" si="470"/>
        <v>E1</v>
      </c>
      <c r="BW328" s="55">
        <f t="shared" ca="1" si="393"/>
        <v>0</v>
      </c>
      <c r="BX328" s="56" t="str">
        <f t="shared" ca="1" si="394"/>
        <v/>
      </c>
      <c r="BY328" s="56" t="str">
        <f t="shared" ca="1" si="395"/>
        <v/>
      </c>
      <c r="BZ328" s="57" t="str">
        <f t="shared" ca="1" si="396"/>
        <v/>
      </c>
      <c r="CA328" s="57" t="str">
        <f t="shared" ca="1" si="397"/>
        <v/>
      </c>
      <c r="CB328" s="58" t="str">
        <f t="shared" ca="1" si="398"/>
        <v/>
      </c>
      <c r="CC328" s="57" t="str">
        <f t="shared" ca="1" si="399"/>
        <v/>
      </c>
      <c r="CD328" s="57" t="str">
        <f t="shared" ca="1" si="400"/>
        <v/>
      </c>
      <c r="CE328" s="58" t="str">
        <f t="shared" ca="1" si="401"/>
        <v/>
      </c>
      <c r="CF328" s="59" t="str">
        <f t="shared" ca="1" si="402"/>
        <v/>
      </c>
      <c r="CG328" s="57" t="str">
        <f t="shared" ca="1" si="403"/>
        <v/>
      </c>
      <c r="CH328" s="57" t="str">
        <f t="shared" ca="1" si="404"/>
        <v/>
      </c>
      <c r="CI328" s="57" t="str">
        <f t="shared" ca="1" si="405"/>
        <v/>
      </c>
      <c r="CJ328" s="57" t="str">
        <f t="shared" ca="1" si="406"/>
        <v/>
      </c>
      <c r="CK328" s="57" t="str">
        <f t="shared" ca="1" si="407"/>
        <v/>
      </c>
      <c r="CL328" s="57" t="str">
        <f t="shared" ca="1" si="408"/>
        <v/>
      </c>
      <c r="CM328" s="57" t="str">
        <f t="shared" ca="1" si="409"/>
        <v/>
      </c>
      <c r="CN328" s="57" t="str">
        <f t="shared" ca="1" si="410"/>
        <v/>
      </c>
      <c r="CO328" s="57" t="str">
        <f t="shared" ca="1" si="411"/>
        <v/>
      </c>
      <c r="CP328" s="57" t="str">
        <f t="shared" ca="1" si="412"/>
        <v/>
      </c>
      <c r="CQ328" s="57" t="str">
        <f t="shared" ca="1" si="413"/>
        <v/>
      </c>
      <c r="CR328" s="57" t="str">
        <f t="shared" ca="1" si="414"/>
        <v/>
      </c>
      <c r="CS328" s="60" t="str">
        <f t="shared" ca="1" si="415"/>
        <v/>
      </c>
      <c r="CT328" s="60" t="str">
        <f t="shared" ca="1" si="416"/>
        <v/>
      </c>
      <c r="CU328" s="60" t="str">
        <f t="shared" ca="1" si="417"/>
        <v/>
      </c>
      <c r="CV328" s="60" t="str">
        <f t="shared" ca="1" si="418"/>
        <v/>
      </c>
      <c r="CW328" s="60" t="str">
        <f t="shared" ca="1" si="419"/>
        <v/>
      </c>
      <c r="CX328" s="60" t="str">
        <f t="shared" ca="1" si="420"/>
        <v/>
      </c>
      <c r="CY328" s="60" t="str">
        <f t="shared" ca="1" si="421"/>
        <v/>
      </c>
      <c r="CZ328" s="60" t="str">
        <f t="shared" ca="1" si="422"/>
        <v/>
      </c>
      <c r="DA328" s="65" t="str">
        <f t="shared" ca="1" si="423"/>
        <v/>
      </c>
      <c r="DB328" s="65" t="str">
        <f t="shared" ca="1" si="424"/>
        <v/>
      </c>
      <c r="DC328" s="65" t="str">
        <f t="shared" ca="1" si="425"/>
        <v/>
      </c>
      <c r="DD328" s="65" t="str">
        <f t="shared" ca="1" si="426"/>
        <v/>
      </c>
      <c r="DE328" s="65" t="str">
        <f t="shared" ca="1" si="427"/>
        <v/>
      </c>
      <c r="DF328" s="66" t="str">
        <f t="shared" ca="1" si="428"/>
        <v/>
      </c>
      <c r="DG328" s="66" t="str">
        <f t="shared" ca="1" si="429"/>
        <v/>
      </c>
      <c r="DH328" s="66" t="str">
        <f t="shared" ca="1" si="430"/>
        <v/>
      </c>
      <c r="DI328" s="66" t="str">
        <f t="shared" ca="1" si="431"/>
        <v/>
      </c>
      <c r="DJ328" s="66" t="str">
        <f t="shared" ca="1" si="432"/>
        <v/>
      </c>
      <c r="DK328" s="65" t="str">
        <f t="shared" ca="1" si="433"/>
        <v/>
      </c>
      <c r="DL328" s="65" t="str">
        <f t="shared" ca="1" si="434"/>
        <v/>
      </c>
      <c r="DM328" s="65" t="str">
        <f t="shared" ca="1" si="435"/>
        <v/>
      </c>
      <c r="DN328" s="65" t="str">
        <f t="shared" ca="1" si="436"/>
        <v/>
      </c>
      <c r="DO328" s="65" t="str">
        <f t="shared" ca="1" si="437"/>
        <v/>
      </c>
      <c r="DP328" s="65" t="str">
        <f t="shared" ca="1" si="438"/>
        <v/>
      </c>
      <c r="DQ328" s="65" t="str">
        <f t="shared" ca="1" si="439"/>
        <v/>
      </c>
      <c r="DR328" s="69" t="str">
        <f t="shared" ca="1" si="440"/>
        <v/>
      </c>
      <c r="DS328" s="69" t="str">
        <f t="shared" ca="1" si="441"/>
        <v/>
      </c>
      <c r="DT328" s="69" t="str">
        <f t="shared" ca="1" si="442"/>
        <v/>
      </c>
      <c r="DU328" s="69" t="str">
        <f t="shared" ca="1" si="443"/>
        <v/>
      </c>
      <c r="DV328" s="69" t="str">
        <f t="shared" ca="1" si="444"/>
        <v/>
      </c>
      <c r="DW328" s="69" t="str">
        <f t="shared" ca="1" si="445"/>
        <v/>
      </c>
      <c r="DX328" s="69" t="str">
        <f t="shared" ca="1" si="446"/>
        <v/>
      </c>
      <c r="DY328" s="69" t="str">
        <f t="shared" ca="1" si="447"/>
        <v/>
      </c>
      <c r="DZ328" s="72" t="str">
        <f t="shared" ca="1" si="448"/>
        <v/>
      </c>
      <c r="EA328" s="72" t="str">
        <f t="shared" ca="1" si="449"/>
        <v/>
      </c>
      <c r="EB328" s="72" t="str">
        <f t="shared" ca="1" si="450"/>
        <v/>
      </c>
      <c r="EC328" s="65" t="str">
        <f t="shared" ca="1" si="451"/>
        <v/>
      </c>
      <c r="ED328" s="65" t="str">
        <f t="shared" ca="1" si="452"/>
        <v/>
      </c>
      <c r="EE328" s="65" t="str">
        <f t="shared" ca="1" si="453"/>
        <v/>
      </c>
      <c r="EF328" s="65" t="str">
        <f t="shared" ca="1" si="454"/>
        <v/>
      </c>
      <c r="EG328" s="65" t="str">
        <f t="shared" ca="1" si="455"/>
        <v/>
      </c>
      <c r="EH328" s="65" t="str">
        <f t="shared" ca="1" si="456"/>
        <v/>
      </c>
      <c r="EI328" s="429" t="str">
        <f t="shared" ca="1" si="457"/>
        <v>No</v>
      </c>
      <c r="EJ328" s="428" t="str">
        <f t="shared" ca="1" si="458"/>
        <v/>
      </c>
      <c r="EK328" s="428" t="str">
        <f t="shared" ca="1" si="459"/>
        <v/>
      </c>
      <c r="EL328" s="65" t="str">
        <f t="shared" ca="1" si="460"/>
        <v/>
      </c>
      <c r="EM328" s="65" t="str">
        <f t="shared" ca="1" si="461"/>
        <v/>
      </c>
      <c r="EN328" s="65" t="str">
        <f t="shared" ca="1" si="462"/>
        <v/>
      </c>
      <c r="EO328" s="433" t="str">
        <f t="shared" ca="1" si="463"/>
        <v/>
      </c>
      <c r="EP328" s="433" t="str">
        <f t="shared" ca="1" si="464"/>
        <v/>
      </c>
      <c r="EQ328" s="433" t="str">
        <f t="shared" ca="1" si="465"/>
        <v/>
      </c>
      <c r="ER328" s="433" t="str">
        <f t="shared" ca="1" si="466"/>
        <v/>
      </c>
      <c r="ES328" s="433" t="str">
        <f t="shared" ca="1" si="467"/>
        <v/>
      </c>
      <c r="ET328" s="433" t="str">
        <f t="shared" ca="1" si="468"/>
        <v/>
      </c>
      <c r="EU328" s="433" t="str">
        <f ca="1">IF(OR(CO328="",CQ328=""),"",Discipline!$P$3*CO328+Discipline!$X$3*CQ328)</f>
        <v/>
      </c>
      <c r="EV328" s="433" t="str">
        <f ca="1">IF(OR(CP328="",CR328=""),"",Discipline!$P$3*CP328+Discipline!$X$3*CR328)</f>
        <v/>
      </c>
    </row>
    <row r="329" spans="1:152" x14ac:dyDescent="0.25">
      <c r="A329" s="10" t="str">
        <f ca="1">IFERROR(RANK(order!A329,order!A$3:A$554,0),"")</f>
        <v/>
      </c>
      <c r="B329" s="10" t="str">
        <f ca="1">IFERROR(RANK(order!B329,order!B$3:B$554,0),"")</f>
        <v/>
      </c>
      <c r="C329" s="10" t="str">
        <f ca="1">IFERROR(RANK(order!C329,order!C$3:C$554,0),"")</f>
        <v/>
      </c>
      <c r="D329" s="4" t="str">
        <f ca="1">IFERROR(RANK(order!D329,order!D$3:D$554,0),"")</f>
        <v/>
      </c>
      <c r="E329" s="4" t="str">
        <f ca="1">IFERROR(RANK(order!E329,order!E$3:E$554,0),"")</f>
        <v/>
      </c>
      <c r="F329" s="4" t="str">
        <f ca="1">IFERROR(RANK(order!F329,order!F$3:F$554,0),"")</f>
        <v/>
      </c>
      <c r="G329" s="10" t="str">
        <f ca="1">IFERROR(RANK(order!G329,order!G$3:G$554,0),"")</f>
        <v/>
      </c>
      <c r="H329" s="10" t="str">
        <f ca="1">IFERROR(RANK(order!H329,order!H$3:H$554,0),"")</f>
        <v/>
      </c>
      <c r="I329" s="10" t="str">
        <f ca="1">IFERROR(RANK(order!I329,order!I$3:I$554,0),"")</f>
        <v/>
      </c>
      <c r="J329" s="4" t="str">
        <f ca="1">IFERROR(RANK(order!J329,order!J$3:J$554,0),"")</f>
        <v/>
      </c>
      <c r="K329" s="4" t="str">
        <f ca="1">IFERROR(RANK(order!K329,order!K$3:K$554,0),"")</f>
        <v/>
      </c>
      <c r="L329" s="4" t="str">
        <f ca="1">IFERROR(RANK(order!L329,order!L$3:L$554,0),"")</f>
        <v/>
      </c>
      <c r="M329" s="10" t="str">
        <f ca="1">IFERROR(RANK(order!M329,order!M$3:M$554,0),"")</f>
        <v/>
      </c>
      <c r="N329" s="10" t="str">
        <f ca="1">IFERROR(RANK(order!N329,order!N$3:N$554,0),"")</f>
        <v/>
      </c>
      <c r="O329" s="10" t="str">
        <f ca="1">IFERROR(RANK(order!O329,order!O$3:O$554,0),"")</f>
        <v/>
      </c>
      <c r="P329" s="4" t="str">
        <f ca="1">IFERROR(RANK(order!P329,order!P$3:P$554,0),"")</f>
        <v/>
      </c>
      <c r="Q329" s="4" t="str">
        <f ca="1">IFERROR(RANK(order!Q329,order!Q$3:Q$554,0),"")</f>
        <v/>
      </c>
      <c r="R329" s="4" t="str">
        <f ca="1">IFERROR(RANK(order!R329,order!R$3:R$554,0),"")</f>
        <v/>
      </c>
      <c r="S329" s="10" t="str">
        <f ca="1">IFERROR(RANK(order!S329,order!S$3:S$554,0),"")</f>
        <v/>
      </c>
      <c r="T329" s="10" t="str">
        <f ca="1">IFERROR(RANK(order!T329,order!T$3:T$554,0),"")</f>
        <v/>
      </c>
      <c r="U329" s="10" t="str">
        <f ca="1">IFERROR(RANK(order!U329,order!U$3:U$554,0),"")</f>
        <v/>
      </c>
      <c r="V329" s="4" t="str">
        <f ca="1">IFERROR(RANK(order!V329,order!V$3:V$554,0),"")</f>
        <v/>
      </c>
      <c r="W329" s="4" t="str">
        <f ca="1">IFERROR(RANK(order!W329,order!W$3:W$554,0),"")</f>
        <v/>
      </c>
      <c r="X329" s="4" t="str">
        <f ca="1">IFERROR(RANK(order!X329,order!X$3:X$554,0),"")</f>
        <v/>
      </c>
      <c r="Y329" s="10" t="str">
        <f ca="1">IFERROR(RANK(order!Y329,order!Y$3:Y$554,0),"")</f>
        <v/>
      </c>
      <c r="Z329" s="10" t="str">
        <f ca="1">IFERROR(RANK(order!Z329,order!Z$3:Z$554,0),"")</f>
        <v/>
      </c>
      <c r="AA329" s="10" t="str">
        <f ca="1">IFERROR(RANK(order!AA329,order!AA$3:AA$554,0),"")</f>
        <v/>
      </c>
      <c r="AB329" s="4" t="str">
        <f ca="1">IFERROR(RANK(order!AB329,order!AB$3:AB$554,0),"")</f>
        <v/>
      </c>
      <c r="AC329" s="4" t="str">
        <f ca="1">IFERROR(RANK(order!AC329,order!AC$3:AC$554,0),"")</f>
        <v/>
      </c>
      <c r="AD329" s="4" t="str">
        <f ca="1">IFERROR(RANK(order!AD329,order!AD$3:AD$554,0),"")</f>
        <v/>
      </c>
      <c r="AE329" s="10" t="str">
        <f ca="1">IFERROR(RANK(order!AE329,order!AE$3:AE$554,0),"")</f>
        <v/>
      </c>
      <c r="AF329" s="10" t="str">
        <f ca="1">IFERROR(RANK(order!AF329,order!AF$3:AF$554,0),"")</f>
        <v/>
      </c>
      <c r="AG329" s="10" t="str">
        <f ca="1">IFERROR(RANK(order!AG329,order!AG$3:AG$554,0),"")</f>
        <v/>
      </c>
      <c r="AH329" s="4" t="str">
        <f ca="1">IFERROR(RANK(order!AH329,order!AH$3:AH$554,0),"")</f>
        <v/>
      </c>
      <c r="AI329" s="4" t="str">
        <f ca="1">IFERROR(RANK(order!AI329,order!AI$3:AI$554,0),"")</f>
        <v/>
      </c>
      <c r="AJ329" s="4" t="str">
        <f ca="1">IFERROR(RANK(order!AJ329,order!AJ$3:AJ$554,0),"")</f>
        <v/>
      </c>
      <c r="AK329" s="10" t="str">
        <f ca="1">IFERROR(RANK(order!AK329,order!AK$3:AK$554,0),"")</f>
        <v/>
      </c>
      <c r="AL329" s="10" t="str">
        <f ca="1">IFERROR(RANK(order!AL329,order!AL$3:AL$554,0),"")</f>
        <v/>
      </c>
      <c r="AM329" s="10" t="str">
        <f ca="1">IFERROR(RANK(order!AM329,order!AM$3:AM$554,0),"")</f>
        <v/>
      </c>
      <c r="AN329" s="4" t="str">
        <f ca="1">IFERROR(RANK(order!AN329,order!AN$3:AN$554,0),"")</f>
        <v/>
      </c>
      <c r="AO329" s="4" t="str">
        <f ca="1">IFERROR(RANK(order!AO329,order!AO$3:AO$554,0),"")</f>
        <v/>
      </c>
      <c r="AP329" s="4" t="str">
        <f ca="1">IFERROR(RANK(order!AP329,order!AP$3:AP$554,0),"")</f>
        <v/>
      </c>
      <c r="AQ329" s="10" t="str">
        <f ca="1">IFERROR(RANK(order!AQ329,order!AQ$3:AQ$554,0),"")</f>
        <v/>
      </c>
      <c r="AR329" s="10" t="str">
        <f ca="1">IFERROR(RANK(order!AR329,order!AR$3:AR$554,0),"")</f>
        <v/>
      </c>
      <c r="AS329" s="10" t="str">
        <f ca="1">IFERROR(RANK(order!AS329,order!AS$3:AS$554,0),"")</f>
        <v/>
      </c>
      <c r="AT329" s="4" t="str">
        <f ca="1">IFERROR(RANK(order!AT329,order!AT$3:AT$554,0),"")</f>
        <v/>
      </c>
      <c r="AU329" s="4" t="str">
        <f ca="1">IFERROR(RANK(order!AU329,order!AU$3:AU$554,0),"")</f>
        <v/>
      </c>
      <c r="AV329" s="4" t="str">
        <f ca="1">IFERROR(RANK(order!AV329,order!AV$3:AV$554,0),"")</f>
        <v/>
      </c>
      <c r="AW329" s="10" t="str">
        <f ca="1">IFERROR(RANK(order!AW329,order!AW$3:AW$554,0),"")</f>
        <v/>
      </c>
      <c r="AX329" s="10" t="str">
        <f ca="1">IFERROR(RANK(order!AX329,order!AX$3:AX$554,0),"")</f>
        <v/>
      </c>
      <c r="AY329" s="10" t="str">
        <f ca="1">IFERROR(RANK(order!AY329,order!AY$3:AY$554,0),"")</f>
        <v/>
      </c>
      <c r="AZ329" s="4" t="str">
        <f ca="1">IFERROR(RANK(order!AZ329,order!AZ$3:AZ$554,0),"")</f>
        <v/>
      </c>
      <c r="BA329" s="4" t="str">
        <f ca="1">IFERROR(RANK(order!BA329,order!BA$3:BA$554,0),"")</f>
        <v/>
      </c>
      <c r="BB329" s="4" t="str">
        <f ca="1">IFERROR(RANK(order!BB329,order!BB$3:BB$554,0),"")</f>
        <v/>
      </c>
      <c r="BC329" s="10" t="str">
        <f ca="1">IFERROR(RANK(order!BC329,order!BC$3:BC$554,0),"")</f>
        <v/>
      </c>
      <c r="BD329" s="10" t="str">
        <f ca="1">IFERROR(RANK(order!BD329,order!BD$3:BD$554,0),"")</f>
        <v/>
      </c>
      <c r="BE329" s="10" t="str">
        <f ca="1">IFERROR(RANK(order!BE329,order!BE$3:BE$554,0),"")</f>
        <v/>
      </c>
      <c r="BF329" s="4" t="str">
        <f ca="1">IFERROR(RANK(order!BF329,order!BF$3:BF$554,0),"")</f>
        <v/>
      </c>
      <c r="BG329" s="4" t="str">
        <f ca="1">IFERROR(RANK(order!BG329,order!BG$3:BG$554,0),"")</f>
        <v/>
      </c>
      <c r="BH329" s="4" t="str">
        <f ca="1">IFERROR(RANK(order!BH329,order!BH$3:BH$554,0),"")</f>
        <v/>
      </c>
      <c r="BI329" s="10" t="str">
        <f ca="1">IFERROR(RANK(order!BI329,order!BI$3:BI$554,0),"")</f>
        <v/>
      </c>
      <c r="BJ329" s="10" t="str">
        <f ca="1">IFERROR(RANK(order!BJ329,order!BJ$3:BJ$554,0),"")</f>
        <v/>
      </c>
      <c r="BK329" s="10" t="str">
        <f ca="1">IFERROR(RANK(order!BK329,order!BK$3:BK$554,0),"")</f>
        <v/>
      </c>
      <c r="BL329" s="4" t="str">
        <f ca="1">IFERROR(RANK(order!BL329,order!BL$3:BL$554,0),"")</f>
        <v/>
      </c>
      <c r="BM329" s="4" t="str">
        <f ca="1">IFERROR(RANK(order!BM329,order!BM$3:BM$554,0),"")</f>
        <v/>
      </c>
      <c r="BN329" s="4" t="str">
        <f ca="1">IFERROR(RANK(order!BN329,order!BN$3:BN$554,0),"")</f>
        <v/>
      </c>
      <c r="BO329" s="10" t="str">
        <f ca="1">IFERROR(RANK(order!BO329,order!BO$3:BO$554,0),"")</f>
        <v/>
      </c>
      <c r="BP329" s="10" t="str">
        <f ca="1">IFERROR(RANK(order!BP329,order!BP$3:BP$554,0),"")</f>
        <v/>
      </c>
      <c r="BQ329" s="10" t="str">
        <f ca="1">IFERROR(RANK(order!BQ329,order!BQ$3:BQ$554,0),"")</f>
        <v/>
      </c>
      <c r="BR329" s="4" t="str">
        <f ca="1">IFERROR(RANK(order!BR329,order!BR$3:BR$554,0),"")</f>
        <v/>
      </c>
      <c r="BS329" s="4" t="str">
        <f ca="1">IFERROR(RANK(order!BS329,order!BS$3:BS$554,0),"")</f>
        <v/>
      </c>
      <c r="BT329" s="4" t="str">
        <f ca="1">IFERROR(RANK(order!BT329,order!BT$3:BT$554,0),"")</f>
        <v/>
      </c>
      <c r="BU329" s="95">
        <f t="shared" si="469"/>
        <v>327</v>
      </c>
      <c r="BV329" s="35" t="str">
        <f t="shared" si="470"/>
        <v>E1</v>
      </c>
      <c r="BW329" s="55">
        <f t="shared" ca="1" si="393"/>
        <v>0</v>
      </c>
      <c r="BX329" s="56" t="str">
        <f t="shared" ca="1" si="394"/>
        <v/>
      </c>
      <c r="BY329" s="56" t="str">
        <f t="shared" ca="1" si="395"/>
        <v/>
      </c>
      <c r="BZ329" s="57" t="str">
        <f t="shared" ca="1" si="396"/>
        <v/>
      </c>
      <c r="CA329" s="57" t="str">
        <f t="shared" ca="1" si="397"/>
        <v/>
      </c>
      <c r="CB329" s="58" t="str">
        <f t="shared" ca="1" si="398"/>
        <v/>
      </c>
      <c r="CC329" s="57" t="str">
        <f t="shared" ca="1" si="399"/>
        <v/>
      </c>
      <c r="CD329" s="57" t="str">
        <f t="shared" ca="1" si="400"/>
        <v/>
      </c>
      <c r="CE329" s="58" t="str">
        <f t="shared" ca="1" si="401"/>
        <v/>
      </c>
      <c r="CF329" s="59" t="str">
        <f t="shared" ca="1" si="402"/>
        <v/>
      </c>
      <c r="CG329" s="57" t="str">
        <f t="shared" ca="1" si="403"/>
        <v/>
      </c>
      <c r="CH329" s="57" t="str">
        <f t="shared" ca="1" si="404"/>
        <v/>
      </c>
      <c r="CI329" s="57" t="str">
        <f t="shared" ca="1" si="405"/>
        <v/>
      </c>
      <c r="CJ329" s="57" t="str">
        <f t="shared" ca="1" si="406"/>
        <v/>
      </c>
      <c r="CK329" s="57" t="str">
        <f t="shared" ca="1" si="407"/>
        <v/>
      </c>
      <c r="CL329" s="57" t="str">
        <f t="shared" ca="1" si="408"/>
        <v/>
      </c>
      <c r="CM329" s="57" t="str">
        <f t="shared" ca="1" si="409"/>
        <v/>
      </c>
      <c r="CN329" s="57" t="str">
        <f t="shared" ca="1" si="410"/>
        <v/>
      </c>
      <c r="CO329" s="57" t="str">
        <f t="shared" ca="1" si="411"/>
        <v/>
      </c>
      <c r="CP329" s="57" t="str">
        <f t="shared" ca="1" si="412"/>
        <v/>
      </c>
      <c r="CQ329" s="57" t="str">
        <f t="shared" ca="1" si="413"/>
        <v/>
      </c>
      <c r="CR329" s="57" t="str">
        <f t="shared" ca="1" si="414"/>
        <v/>
      </c>
      <c r="CS329" s="60" t="str">
        <f t="shared" ca="1" si="415"/>
        <v/>
      </c>
      <c r="CT329" s="60" t="str">
        <f t="shared" ca="1" si="416"/>
        <v/>
      </c>
      <c r="CU329" s="60" t="str">
        <f t="shared" ca="1" si="417"/>
        <v/>
      </c>
      <c r="CV329" s="60" t="str">
        <f t="shared" ca="1" si="418"/>
        <v/>
      </c>
      <c r="CW329" s="60" t="str">
        <f t="shared" ca="1" si="419"/>
        <v/>
      </c>
      <c r="CX329" s="60" t="str">
        <f t="shared" ca="1" si="420"/>
        <v/>
      </c>
      <c r="CY329" s="60" t="str">
        <f t="shared" ca="1" si="421"/>
        <v/>
      </c>
      <c r="CZ329" s="60" t="str">
        <f t="shared" ca="1" si="422"/>
        <v/>
      </c>
      <c r="DA329" s="65" t="str">
        <f t="shared" ca="1" si="423"/>
        <v/>
      </c>
      <c r="DB329" s="65" t="str">
        <f t="shared" ca="1" si="424"/>
        <v/>
      </c>
      <c r="DC329" s="65" t="str">
        <f t="shared" ca="1" si="425"/>
        <v/>
      </c>
      <c r="DD329" s="65" t="str">
        <f t="shared" ca="1" si="426"/>
        <v/>
      </c>
      <c r="DE329" s="65" t="str">
        <f t="shared" ca="1" si="427"/>
        <v/>
      </c>
      <c r="DF329" s="66" t="str">
        <f t="shared" ca="1" si="428"/>
        <v/>
      </c>
      <c r="DG329" s="66" t="str">
        <f t="shared" ca="1" si="429"/>
        <v/>
      </c>
      <c r="DH329" s="66" t="str">
        <f t="shared" ca="1" si="430"/>
        <v/>
      </c>
      <c r="DI329" s="66" t="str">
        <f t="shared" ca="1" si="431"/>
        <v/>
      </c>
      <c r="DJ329" s="66" t="str">
        <f t="shared" ca="1" si="432"/>
        <v/>
      </c>
      <c r="DK329" s="65" t="str">
        <f t="shared" ca="1" si="433"/>
        <v/>
      </c>
      <c r="DL329" s="65" t="str">
        <f t="shared" ca="1" si="434"/>
        <v/>
      </c>
      <c r="DM329" s="65" t="str">
        <f t="shared" ca="1" si="435"/>
        <v/>
      </c>
      <c r="DN329" s="65" t="str">
        <f t="shared" ca="1" si="436"/>
        <v/>
      </c>
      <c r="DO329" s="65" t="str">
        <f t="shared" ca="1" si="437"/>
        <v/>
      </c>
      <c r="DP329" s="65" t="str">
        <f t="shared" ca="1" si="438"/>
        <v/>
      </c>
      <c r="DQ329" s="65" t="str">
        <f t="shared" ca="1" si="439"/>
        <v/>
      </c>
      <c r="DR329" s="69" t="str">
        <f t="shared" ca="1" si="440"/>
        <v/>
      </c>
      <c r="DS329" s="69" t="str">
        <f t="shared" ca="1" si="441"/>
        <v/>
      </c>
      <c r="DT329" s="69" t="str">
        <f t="shared" ca="1" si="442"/>
        <v/>
      </c>
      <c r="DU329" s="69" t="str">
        <f t="shared" ca="1" si="443"/>
        <v/>
      </c>
      <c r="DV329" s="69" t="str">
        <f t="shared" ca="1" si="444"/>
        <v/>
      </c>
      <c r="DW329" s="69" t="str">
        <f t="shared" ca="1" si="445"/>
        <v/>
      </c>
      <c r="DX329" s="69" t="str">
        <f t="shared" ca="1" si="446"/>
        <v/>
      </c>
      <c r="DY329" s="69" t="str">
        <f t="shared" ca="1" si="447"/>
        <v/>
      </c>
      <c r="DZ329" s="72" t="str">
        <f t="shared" ca="1" si="448"/>
        <v/>
      </c>
      <c r="EA329" s="72" t="str">
        <f t="shared" ca="1" si="449"/>
        <v/>
      </c>
      <c r="EB329" s="72" t="str">
        <f t="shared" ca="1" si="450"/>
        <v/>
      </c>
      <c r="EC329" s="65" t="str">
        <f t="shared" ca="1" si="451"/>
        <v/>
      </c>
      <c r="ED329" s="65" t="str">
        <f t="shared" ca="1" si="452"/>
        <v/>
      </c>
      <c r="EE329" s="65" t="str">
        <f t="shared" ca="1" si="453"/>
        <v/>
      </c>
      <c r="EF329" s="65" t="str">
        <f t="shared" ca="1" si="454"/>
        <v/>
      </c>
      <c r="EG329" s="65" t="str">
        <f t="shared" ca="1" si="455"/>
        <v/>
      </c>
      <c r="EH329" s="65" t="str">
        <f t="shared" ca="1" si="456"/>
        <v/>
      </c>
      <c r="EI329" s="429" t="str">
        <f t="shared" ca="1" si="457"/>
        <v>No</v>
      </c>
      <c r="EJ329" s="428" t="str">
        <f t="shared" ca="1" si="458"/>
        <v/>
      </c>
      <c r="EK329" s="428" t="str">
        <f t="shared" ca="1" si="459"/>
        <v/>
      </c>
      <c r="EL329" s="65" t="str">
        <f t="shared" ca="1" si="460"/>
        <v/>
      </c>
      <c r="EM329" s="65" t="str">
        <f t="shared" ca="1" si="461"/>
        <v/>
      </c>
      <c r="EN329" s="65" t="str">
        <f t="shared" ca="1" si="462"/>
        <v/>
      </c>
      <c r="EO329" s="433" t="str">
        <f t="shared" ca="1" si="463"/>
        <v/>
      </c>
      <c r="EP329" s="433" t="str">
        <f t="shared" ca="1" si="464"/>
        <v/>
      </c>
      <c r="EQ329" s="433" t="str">
        <f t="shared" ca="1" si="465"/>
        <v/>
      </c>
      <c r="ER329" s="433" t="str">
        <f t="shared" ca="1" si="466"/>
        <v/>
      </c>
      <c r="ES329" s="433" t="str">
        <f t="shared" ca="1" si="467"/>
        <v/>
      </c>
      <c r="ET329" s="433" t="str">
        <f t="shared" ca="1" si="468"/>
        <v/>
      </c>
      <c r="EU329" s="433" t="str">
        <f ca="1">IF(OR(CO329="",CQ329=""),"",Discipline!$P$3*CO329+Discipline!$X$3*CQ329)</f>
        <v/>
      </c>
      <c r="EV329" s="433" t="str">
        <f ca="1">IF(OR(CP329="",CR329=""),"",Discipline!$P$3*CP329+Discipline!$X$3*CR329)</f>
        <v/>
      </c>
    </row>
    <row r="330" spans="1:152" x14ac:dyDescent="0.25">
      <c r="A330" s="10" t="str">
        <f ca="1">IFERROR(RANK(order!A330,order!A$3:A$554,0),"")</f>
        <v/>
      </c>
      <c r="B330" s="10" t="str">
        <f ca="1">IFERROR(RANK(order!B330,order!B$3:B$554,0),"")</f>
        <v/>
      </c>
      <c r="C330" s="10" t="str">
        <f ca="1">IFERROR(RANK(order!C330,order!C$3:C$554,0),"")</f>
        <v/>
      </c>
      <c r="D330" s="4" t="str">
        <f ca="1">IFERROR(RANK(order!D330,order!D$3:D$554,0),"")</f>
        <v/>
      </c>
      <c r="E330" s="4" t="str">
        <f ca="1">IFERROR(RANK(order!E330,order!E$3:E$554,0),"")</f>
        <v/>
      </c>
      <c r="F330" s="4" t="str">
        <f ca="1">IFERROR(RANK(order!F330,order!F$3:F$554,0),"")</f>
        <v/>
      </c>
      <c r="G330" s="10" t="str">
        <f ca="1">IFERROR(RANK(order!G330,order!G$3:G$554,0),"")</f>
        <v/>
      </c>
      <c r="H330" s="10" t="str">
        <f ca="1">IFERROR(RANK(order!H330,order!H$3:H$554,0),"")</f>
        <v/>
      </c>
      <c r="I330" s="10" t="str">
        <f ca="1">IFERROR(RANK(order!I330,order!I$3:I$554,0),"")</f>
        <v/>
      </c>
      <c r="J330" s="4" t="str">
        <f ca="1">IFERROR(RANK(order!J330,order!J$3:J$554,0),"")</f>
        <v/>
      </c>
      <c r="K330" s="4" t="str">
        <f ca="1">IFERROR(RANK(order!K330,order!K$3:K$554,0),"")</f>
        <v/>
      </c>
      <c r="L330" s="4" t="str">
        <f ca="1">IFERROR(RANK(order!L330,order!L$3:L$554,0),"")</f>
        <v/>
      </c>
      <c r="M330" s="10" t="str">
        <f ca="1">IFERROR(RANK(order!M330,order!M$3:M$554,0),"")</f>
        <v/>
      </c>
      <c r="N330" s="10" t="str">
        <f ca="1">IFERROR(RANK(order!N330,order!N$3:N$554,0),"")</f>
        <v/>
      </c>
      <c r="O330" s="10" t="str">
        <f ca="1">IFERROR(RANK(order!O330,order!O$3:O$554,0),"")</f>
        <v/>
      </c>
      <c r="P330" s="4" t="str">
        <f ca="1">IFERROR(RANK(order!P330,order!P$3:P$554,0),"")</f>
        <v/>
      </c>
      <c r="Q330" s="4" t="str">
        <f ca="1">IFERROR(RANK(order!Q330,order!Q$3:Q$554,0),"")</f>
        <v/>
      </c>
      <c r="R330" s="4" t="str">
        <f ca="1">IFERROR(RANK(order!R330,order!R$3:R$554,0),"")</f>
        <v/>
      </c>
      <c r="S330" s="10" t="str">
        <f ca="1">IFERROR(RANK(order!S330,order!S$3:S$554,0),"")</f>
        <v/>
      </c>
      <c r="T330" s="10" t="str">
        <f ca="1">IFERROR(RANK(order!T330,order!T$3:T$554,0),"")</f>
        <v/>
      </c>
      <c r="U330" s="10" t="str">
        <f ca="1">IFERROR(RANK(order!U330,order!U$3:U$554,0),"")</f>
        <v/>
      </c>
      <c r="V330" s="4" t="str">
        <f ca="1">IFERROR(RANK(order!V330,order!V$3:V$554,0),"")</f>
        <v/>
      </c>
      <c r="W330" s="4" t="str">
        <f ca="1">IFERROR(RANK(order!W330,order!W$3:W$554,0),"")</f>
        <v/>
      </c>
      <c r="X330" s="4" t="str">
        <f ca="1">IFERROR(RANK(order!X330,order!X$3:X$554,0),"")</f>
        <v/>
      </c>
      <c r="Y330" s="10" t="str">
        <f ca="1">IFERROR(RANK(order!Y330,order!Y$3:Y$554,0),"")</f>
        <v/>
      </c>
      <c r="Z330" s="10" t="str">
        <f ca="1">IFERROR(RANK(order!Z330,order!Z$3:Z$554,0),"")</f>
        <v/>
      </c>
      <c r="AA330" s="10" t="str">
        <f ca="1">IFERROR(RANK(order!AA330,order!AA$3:AA$554,0),"")</f>
        <v/>
      </c>
      <c r="AB330" s="4" t="str">
        <f ca="1">IFERROR(RANK(order!AB330,order!AB$3:AB$554,0),"")</f>
        <v/>
      </c>
      <c r="AC330" s="4" t="str">
        <f ca="1">IFERROR(RANK(order!AC330,order!AC$3:AC$554,0),"")</f>
        <v/>
      </c>
      <c r="AD330" s="4" t="str">
        <f ca="1">IFERROR(RANK(order!AD330,order!AD$3:AD$554,0),"")</f>
        <v/>
      </c>
      <c r="AE330" s="10" t="str">
        <f ca="1">IFERROR(RANK(order!AE330,order!AE$3:AE$554,0),"")</f>
        <v/>
      </c>
      <c r="AF330" s="10" t="str">
        <f ca="1">IFERROR(RANK(order!AF330,order!AF$3:AF$554,0),"")</f>
        <v/>
      </c>
      <c r="AG330" s="10" t="str">
        <f ca="1">IFERROR(RANK(order!AG330,order!AG$3:AG$554,0),"")</f>
        <v/>
      </c>
      <c r="AH330" s="4" t="str">
        <f ca="1">IFERROR(RANK(order!AH330,order!AH$3:AH$554,0),"")</f>
        <v/>
      </c>
      <c r="AI330" s="4" t="str">
        <f ca="1">IFERROR(RANK(order!AI330,order!AI$3:AI$554,0),"")</f>
        <v/>
      </c>
      <c r="AJ330" s="4" t="str">
        <f ca="1">IFERROR(RANK(order!AJ330,order!AJ$3:AJ$554,0),"")</f>
        <v/>
      </c>
      <c r="AK330" s="10" t="str">
        <f ca="1">IFERROR(RANK(order!AK330,order!AK$3:AK$554,0),"")</f>
        <v/>
      </c>
      <c r="AL330" s="10" t="str">
        <f ca="1">IFERROR(RANK(order!AL330,order!AL$3:AL$554,0),"")</f>
        <v/>
      </c>
      <c r="AM330" s="10" t="str">
        <f ca="1">IFERROR(RANK(order!AM330,order!AM$3:AM$554,0),"")</f>
        <v/>
      </c>
      <c r="AN330" s="4" t="str">
        <f ca="1">IFERROR(RANK(order!AN330,order!AN$3:AN$554,0),"")</f>
        <v/>
      </c>
      <c r="AO330" s="4" t="str">
        <f ca="1">IFERROR(RANK(order!AO330,order!AO$3:AO$554,0),"")</f>
        <v/>
      </c>
      <c r="AP330" s="4" t="str">
        <f ca="1">IFERROR(RANK(order!AP330,order!AP$3:AP$554,0),"")</f>
        <v/>
      </c>
      <c r="AQ330" s="10" t="str">
        <f ca="1">IFERROR(RANK(order!AQ330,order!AQ$3:AQ$554,0),"")</f>
        <v/>
      </c>
      <c r="AR330" s="10" t="str">
        <f ca="1">IFERROR(RANK(order!AR330,order!AR$3:AR$554,0),"")</f>
        <v/>
      </c>
      <c r="AS330" s="10" t="str">
        <f ca="1">IFERROR(RANK(order!AS330,order!AS$3:AS$554,0),"")</f>
        <v/>
      </c>
      <c r="AT330" s="4" t="str">
        <f ca="1">IFERROR(RANK(order!AT330,order!AT$3:AT$554,0),"")</f>
        <v/>
      </c>
      <c r="AU330" s="4" t="str">
        <f ca="1">IFERROR(RANK(order!AU330,order!AU$3:AU$554,0),"")</f>
        <v/>
      </c>
      <c r="AV330" s="4" t="str">
        <f ca="1">IFERROR(RANK(order!AV330,order!AV$3:AV$554,0),"")</f>
        <v/>
      </c>
      <c r="AW330" s="10" t="str">
        <f ca="1">IFERROR(RANK(order!AW330,order!AW$3:AW$554,0),"")</f>
        <v/>
      </c>
      <c r="AX330" s="10" t="str">
        <f ca="1">IFERROR(RANK(order!AX330,order!AX$3:AX$554,0),"")</f>
        <v/>
      </c>
      <c r="AY330" s="10" t="str">
        <f ca="1">IFERROR(RANK(order!AY330,order!AY$3:AY$554,0),"")</f>
        <v/>
      </c>
      <c r="AZ330" s="4" t="str">
        <f ca="1">IFERROR(RANK(order!AZ330,order!AZ$3:AZ$554,0),"")</f>
        <v/>
      </c>
      <c r="BA330" s="4" t="str">
        <f ca="1">IFERROR(RANK(order!BA330,order!BA$3:BA$554,0),"")</f>
        <v/>
      </c>
      <c r="BB330" s="4" t="str">
        <f ca="1">IFERROR(RANK(order!BB330,order!BB$3:BB$554,0),"")</f>
        <v/>
      </c>
      <c r="BC330" s="10" t="str">
        <f ca="1">IFERROR(RANK(order!BC330,order!BC$3:BC$554,0),"")</f>
        <v/>
      </c>
      <c r="BD330" s="10" t="str">
        <f ca="1">IFERROR(RANK(order!BD330,order!BD$3:BD$554,0),"")</f>
        <v/>
      </c>
      <c r="BE330" s="10" t="str">
        <f ca="1">IFERROR(RANK(order!BE330,order!BE$3:BE$554,0),"")</f>
        <v/>
      </c>
      <c r="BF330" s="4" t="str">
        <f ca="1">IFERROR(RANK(order!BF330,order!BF$3:BF$554,0),"")</f>
        <v/>
      </c>
      <c r="BG330" s="4" t="str">
        <f ca="1">IFERROR(RANK(order!BG330,order!BG$3:BG$554,0),"")</f>
        <v/>
      </c>
      <c r="BH330" s="4" t="str">
        <f ca="1">IFERROR(RANK(order!BH330,order!BH$3:BH$554,0),"")</f>
        <v/>
      </c>
      <c r="BI330" s="10" t="str">
        <f ca="1">IFERROR(RANK(order!BI330,order!BI$3:BI$554,0),"")</f>
        <v/>
      </c>
      <c r="BJ330" s="10" t="str">
        <f ca="1">IFERROR(RANK(order!BJ330,order!BJ$3:BJ$554,0),"")</f>
        <v/>
      </c>
      <c r="BK330" s="10" t="str">
        <f ca="1">IFERROR(RANK(order!BK330,order!BK$3:BK$554,0),"")</f>
        <v/>
      </c>
      <c r="BL330" s="4" t="str">
        <f ca="1">IFERROR(RANK(order!BL330,order!BL$3:BL$554,0),"")</f>
        <v/>
      </c>
      <c r="BM330" s="4" t="str">
        <f ca="1">IFERROR(RANK(order!BM330,order!BM$3:BM$554,0),"")</f>
        <v/>
      </c>
      <c r="BN330" s="4" t="str">
        <f ca="1">IFERROR(RANK(order!BN330,order!BN$3:BN$554,0),"")</f>
        <v/>
      </c>
      <c r="BO330" s="10" t="str">
        <f ca="1">IFERROR(RANK(order!BO330,order!BO$3:BO$554,0),"")</f>
        <v/>
      </c>
      <c r="BP330" s="10" t="str">
        <f ca="1">IFERROR(RANK(order!BP330,order!BP$3:BP$554,0),"")</f>
        <v/>
      </c>
      <c r="BQ330" s="10" t="str">
        <f ca="1">IFERROR(RANK(order!BQ330,order!BQ$3:BQ$554,0),"")</f>
        <v/>
      </c>
      <c r="BR330" s="4" t="str">
        <f ca="1">IFERROR(RANK(order!BR330,order!BR$3:BR$554,0),"")</f>
        <v/>
      </c>
      <c r="BS330" s="4" t="str">
        <f ca="1">IFERROR(RANK(order!BS330,order!BS$3:BS$554,0),"")</f>
        <v/>
      </c>
      <c r="BT330" s="4" t="str">
        <f ca="1">IFERROR(RANK(order!BT330,order!BT$3:BT$554,0),"")</f>
        <v/>
      </c>
      <c r="BU330" s="95">
        <f t="shared" si="469"/>
        <v>328</v>
      </c>
      <c r="BV330" s="35" t="str">
        <f t="shared" si="470"/>
        <v>E1</v>
      </c>
      <c r="BW330" s="55">
        <f t="shared" ca="1" si="393"/>
        <v>0</v>
      </c>
      <c r="BX330" s="56" t="str">
        <f t="shared" ca="1" si="394"/>
        <v/>
      </c>
      <c r="BY330" s="56" t="str">
        <f t="shared" ca="1" si="395"/>
        <v/>
      </c>
      <c r="BZ330" s="57" t="str">
        <f t="shared" ca="1" si="396"/>
        <v/>
      </c>
      <c r="CA330" s="57" t="str">
        <f t="shared" ca="1" si="397"/>
        <v/>
      </c>
      <c r="CB330" s="58" t="str">
        <f t="shared" ca="1" si="398"/>
        <v/>
      </c>
      <c r="CC330" s="57" t="str">
        <f t="shared" ca="1" si="399"/>
        <v/>
      </c>
      <c r="CD330" s="57" t="str">
        <f t="shared" ca="1" si="400"/>
        <v/>
      </c>
      <c r="CE330" s="58" t="str">
        <f t="shared" ca="1" si="401"/>
        <v/>
      </c>
      <c r="CF330" s="59" t="str">
        <f t="shared" ca="1" si="402"/>
        <v/>
      </c>
      <c r="CG330" s="57" t="str">
        <f t="shared" ca="1" si="403"/>
        <v/>
      </c>
      <c r="CH330" s="57" t="str">
        <f t="shared" ca="1" si="404"/>
        <v/>
      </c>
      <c r="CI330" s="57" t="str">
        <f t="shared" ca="1" si="405"/>
        <v/>
      </c>
      <c r="CJ330" s="57" t="str">
        <f t="shared" ca="1" si="406"/>
        <v/>
      </c>
      <c r="CK330" s="57" t="str">
        <f t="shared" ca="1" si="407"/>
        <v/>
      </c>
      <c r="CL330" s="57" t="str">
        <f t="shared" ca="1" si="408"/>
        <v/>
      </c>
      <c r="CM330" s="57" t="str">
        <f t="shared" ca="1" si="409"/>
        <v/>
      </c>
      <c r="CN330" s="57" t="str">
        <f t="shared" ca="1" si="410"/>
        <v/>
      </c>
      <c r="CO330" s="57" t="str">
        <f t="shared" ca="1" si="411"/>
        <v/>
      </c>
      <c r="CP330" s="57" t="str">
        <f t="shared" ca="1" si="412"/>
        <v/>
      </c>
      <c r="CQ330" s="57" t="str">
        <f t="shared" ca="1" si="413"/>
        <v/>
      </c>
      <c r="CR330" s="57" t="str">
        <f t="shared" ca="1" si="414"/>
        <v/>
      </c>
      <c r="CS330" s="60" t="str">
        <f t="shared" ca="1" si="415"/>
        <v/>
      </c>
      <c r="CT330" s="60" t="str">
        <f t="shared" ca="1" si="416"/>
        <v/>
      </c>
      <c r="CU330" s="60" t="str">
        <f t="shared" ca="1" si="417"/>
        <v/>
      </c>
      <c r="CV330" s="60" t="str">
        <f t="shared" ca="1" si="418"/>
        <v/>
      </c>
      <c r="CW330" s="60" t="str">
        <f t="shared" ca="1" si="419"/>
        <v/>
      </c>
      <c r="CX330" s="60" t="str">
        <f t="shared" ca="1" si="420"/>
        <v/>
      </c>
      <c r="CY330" s="60" t="str">
        <f t="shared" ca="1" si="421"/>
        <v/>
      </c>
      <c r="CZ330" s="60" t="str">
        <f t="shared" ca="1" si="422"/>
        <v/>
      </c>
      <c r="DA330" s="65" t="str">
        <f t="shared" ca="1" si="423"/>
        <v/>
      </c>
      <c r="DB330" s="65" t="str">
        <f t="shared" ca="1" si="424"/>
        <v/>
      </c>
      <c r="DC330" s="65" t="str">
        <f t="shared" ca="1" si="425"/>
        <v/>
      </c>
      <c r="DD330" s="65" t="str">
        <f t="shared" ca="1" si="426"/>
        <v/>
      </c>
      <c r="DE330" s="65" t="str">
        <f t="shared" ca="1" si="427"/>
        <v/>
      </c>
      <c r="DF330" s="66" t="str">
        <f t="shared" ca="1" si="428"/>
        <v/>
      </c>
      <c r="DG330" s="66" t="str">
        <f t="shared" ca="1" si="429"/>
        <v/>
      </c>
      <c r="DH330" s="66" t="str">
        <f t="shared" ca="1" si="430"/>
        <v/>
      </c>
      <c r="DI330" s="66" t="str">
        <f t="shared" ca="1" si="431"/>
        <v/>
      </c>
      <c r="DJ330" s="66" t="str">
        <f t="shared" ca="1" si="432"/>
        <v/>
      </c>
      <c r="DK330" s="65" t="str">
        <f t="shared" ca="1" si="433"/>
        <v/>
      </c>
      <c r="DL330" s="65" t="str">
        <f t="shared" ca="1" si="434"/>
        <v/>
      </c>
      <c r="DM330" s="65" t="str">
        <f t="shared" ca="1" si="435"/>
        <v/>
      </c>
      <c r="DN330" s="65" t="str">
        <f t="shared" ca="1" si="436"/>
        <v/>
      </c>
      <c r="DO330" s="65" t="str">
        <f t="shared" ca="1" si="437"/>
        <v/>
      </c>
      <c r="DP330" s="65" t="str">
        <f t="shared" ca="1" si="438"/>
        <v/>
      </c>
      <c r="DQ330" s="65" t="str">
        <f t="shared" ca="1" si="439"/>
        <v/>
      </c>
      <c r="DR330" s="69" t="str">
        <f t="shared" ca="1" si="440"/>
        <v/>
      </c>
      <c r="DS330" s="69" t="str">
        <f t="shared" ca="1" si="441"/>
        <v/>
      </c>
      <c r="DT330" s="69" t="str">
        <f t="shared" ca="1" si="442"/>
        <v/>
      </c>
      <c r="DU330" s="69" t="str">
        <f t="shared" ca="1" si="443"/>
        <v/>
      </c>
      <c r="DV330" s="69" t="str">
        <f t="shared" ca="1" si="444"/>
        <v/>
      </c>
      <c r="DW330" s="69" t="str">
        <f t="shared" ca="1" si="445"/>
        <v/>
      </c>
      <c r="DX330" s="69" t="str">
        <f t="shared" ca="1" si="446"/>
        <v/>
      </c>
      <c r="DY330" s="69" t="str">
        <f t="shared" ca="1" si="447"/>
        <v/>
      </c>
      <c r="DZ330" s="72" t="str">
        <f t="shared" ca="1" si="448"/>
        <v/>
      </c>
      <c r="EA330" s="72" t="str">
        <f t="shared" ca="1" si="449"/>
        <v/>
      </c>
      <c r="EB330" s="72" t="str">
        <f t="shared" ca="1" si="450"/>
        <v/>
      </c>
      <c r="EC330" s="65" t="str">
        <f t="shared" ca="1" si="451"/>
        <v/>
      </c>
      <c r="ED330" s="65" t="str">
        <f t="shared" ca="1" si="452"/>
        <v/>
      </c>
      <c r="EE330" s="65" t="str">
        <f t="shared" ca="1" si="453"/>
        <v/>
      </c>
      <c r="EF330" s="65" t="str">
        <f t="shared" ca="1" si="454"/>
        <v/>
      </c>
      <c r="EG330" s="65" t="str">
        <f t="shared" ca="1" si="455"/>
        <v/>
      </c>
      <c r="EH330" s="65" t="str">
        <f t="shared" ca="1" si="456"/>
        <v/>
      </c>
      <c r="EI330" s="429" t="str">
        <f t="shared" ca="1" si="457"/>
        <v>No</v>
      </c>
      <c r="EJ330" s="428" t="str">
        <f t="shared" ca="1" si="458"/>
        <v/>
      </c>
      <c r="EK330" s="428" t="str">
        <f t="shared" ca="1" si="459"/>
        <v/>
      </c>
      <c r="EL330" s="65" t="str">
        <f t="shared" ca="1" si="460"/>
        <v/>
      </c>
      <c r="EM330" s="65" t="str">
        <f t="shared" ca="1" si="461"/>
        <v/>
      </c>
      <c r="EN330" s="65" t="str">
        <f t="shared" ca="1" si="462"/>
        <v/>
      </c>
      <c r="EO330" s="433" t="str">
        <f t="shared" ca="1" si="463"/>
        <v/>
      </c>
      <c r="EP330" s="433" t="str">
        <f t="shared" ca="1" si="464"/>
        <v/>
      </c>
      <c r="EQ330" s="433" t="str">
        <f t="shared" ca="1" si="465"/>
        <v/>
      </c>
      <c r="ER330" s="433" t="str">
        <f t="shared" ca="1" si="466"/>
        <v/>
      </c>
      <c r="ES330" s="433" t="str">
        <f t="shared" ca="1" si="467"/>
        <v/>
      </c>
      <c r="ET330" s="433" t="str">
        <f t="shared" ca="1" si="468"/>
        <v/>
      </c>
      <c r="EU330" s="433" t="str">
        <f ca="1">IF(OR(CO330="",CQ330=""),"",Discipline!$P$3*CO330+Discipline!$X$3*CQ330)</f>
        <v/>
      </c>
      <c r="EV330" s="433" t="str">
        <f ca="1">IF(OR(CP330="",CR330=""),"",Discipline!$P$3*CP330+Discipline!$X$3*CR330)</f>
        <v/>
      </c>
    </row>
    <row r="331" spans="1:152" x14ac:dyDescent="0.25">
      <c r="A331" s="10" t="str">
        <f ca="1">IFERROR(RANK(order!A331,order!A$3:A$554,0),"")</f>
        <v/>
      </c>
      <c r="B331" s="10" t="str">
        <f ca="1">IFERROR(RANK(order!B331,order!B$3:B$554,0),"")</f>
        <v/>
      </c>
      <c r="C331" s="10" t="str">
        <f ca="1">IFERROR(RANK(order!C331,order!C$3:C$554,0),"")</f>
        <v/>
      </c>
      <c r="D331" s="4" t="str">
        <f ca="1">IFERROR(RANK(order!D331,order!D$3:D$554,0),"")</f>
        <v/>
      </c>
      <c r="E331" s="4" t="str">
        <f ca="1">IFERROR(RANK(order!E331,order!E$3:E$554,0),"")</f>
        <v/>
      </c>
      <c r="F331" s="4" t="str">
        <f ca="1">IFERROR(RANK(order!F331,order!F$3:F$554,0),"")</f>
        <v/>
      </c>
      <c r="G331" s="10" t="str">
        <f ca="1">IFERROR(RANK(order!G331,order!G$3:G$554,0),"")</f>
        <v/>
      </c>
      <c r="H331" s="10" t="str">
        <f ca="1">IFERROR(RANK(order!H331,order!H$3:H$554,0),"")</f>
        <v/>
      </c>
      <c r="I331" s="10" t="str">
        <f ca="1">IFERROR(RANK(order!I331,order!I$3:I$554,0),"")</f>
        <v/>
      </c>
      <c r="J331" s="4" t="str">
        <f ca="1">IFERROR(RANK(order!J331,order!J$3:J$554,0),"")</f>
        <v/>
      </c>
      <c r="K331" s="4" t="str">
        <f ca="1">IFERROR(RANK(order!K331,order!K$3:K$554,0),"")</f>
        <v/>
      </c>
      <c r="L331" s="4" t="str">
        <f ca="1">IFERROR(RANK(order!L331,order!L$3:L$554,0),"")</f>
        <v/>
      </c>
      <c r="M331" s="10" t="str">
        <f ca="1">IFERROR(RANK(order!M331,order!M$3:M$554,0),"")</f>
        <v/>
      </c>
      <c r="N331" s="10" t="str">
        <f ca="1">IFERROR(RANK(order!N331,order!N$3:N$554,0),"")</f>
        <v/>
      </c>
      <c r="O331" s="10" t="str">
        <f ca="1">IFERROR(RANK(order!O331,order!O$3:O$554,0),"")</f>
        <v/>
      </c>
      <c r="P331" s="4" t="str">
        <f ca="1">IFERROR(RANK(order!P331,order!P$3:P$554,0),"")</f>
        <v/>
      </c>
      <c r="Q331" s="4" t="str">
        <f ca="1">IFERROR(RANK(order!Q331,order!Q$3:Q$554,0),"")</f>
        <v/>
      </c>
      <c r="R331" s="4" t="str">
        <f ca="1">IFERROR(RANK(order!R331,order!R$3:R$554,0),"")</f>
        <v/>
      </c>
      <c r="S331" s="10" t="str">
        <f ca="1">IFERROR(RANK(order!S331,order!S$3:S$554,0),"")</f>
        <v/>
      </c>
      <c r="T331" s="10" t="str">
        <f ca="1">IFERROR(RANK(order!T331,order!T$3:T$554,0),"")</f>
        <v/>
      </c>
      <c r="U331" s="10" t="str">
        <f ca="1">IFERROR(RANK(order!U331,order!U$3:U$554,0),"")</f>
        <v/>
      </c>
      <c r="V331" s="4" t="str">
        <f ca="1">IFERROR(RANK(order!V331,order!V$3:V$554,0),"")</f>
        <v/>
      </c>
      <c r="W331" s="4" t="str">
        <f ca="1">IFERROR(RANK(order!W331,order!W$3:W$554,0),"")</f>
        <v/>
      </c>
      <c r="X331" s="4" t="str">
        <f ca="1">IFERROR(RANK(order!X331,order!X$3:X$554,0),"")</f>
        <v/>
      </c>
      <c r="Y331" s="10" t="str">
        <f ca="1">IFERROR(RANK(order!Y331,order!Y$3:Y$554,0),"")</f>
        <v/>
      </c>
      <c r="Z331" s="10" t="str">
        <f ca="1">IFERROR(RANK(order!Z331,order!Z$3:Z$554,0),"")</f>
        <v/>
      </c>
      <c r="AA331" s="10" t="str">
        <f ca="1">IFERROR(RANK(order!AA331,order!AA$3:AA$554,0),"")</f>
        <v/>
      </c>
      <c r="AB331" s="4" t="str">
        <f ca="1">IFERROR(RANK(order!AB331,order!AB$3:AB$554,0),"")</f>
        <v/>
      </c>
      <c r="AC331" s="4" t="str">
        <f ca="1">IFERROR(RANK(order!AC331,order!AC$3:AC$554,0),"")</f>
        <v/>
      </c>
      <c r="AD331" s="4" t="str">
        <f ca="1">IFERROR(RANK(order!AD331,order!AD$3:AD$554,0),"")</f>
        <v/>
      </c>
      <c r="AE331" s="10" t="str">
        <f ca="1">IFERROR(RANK(order!AE331,order!AE$3:AE$554,0),"")</f>
        <v/>
      </c>
      <c r="AF331" s="10" t="str">
        <f ca="1">IFERROR(RANK(order!AF331,order!AF$3:AF$554,0),"")</f>
        <v/>
      </c>
      <c r="AG331" s="10" t="str">
        <f ca="1">IFERROR(RANK(order!AG331,order!AG$3:AG$554,0),"")</f>
        <v/>
      </c>
      <c r="AH331" s="4" t="str">
        <f ca="1">IFERROR(RANK(order!AH331,order!AH$3:AH$554,0),"")</f>
        <v/>
      </c>
      <c r="AI331" s="4" t="str">
        <f ca="1">IFERROR(RANK(order!AI331,order!AI$3:AI$554,0),"")</f>
        <v/>
      </c>
      <c r="AJ331" s="4" t="str">
        <f ca="1">IFERROR(RANK(order!AJ331,order!AJ$3:AJ$554,0),"")</f>
        <v/>
      </c>
      <c r="AK331" s="10" t="str">
        <f ca="1">IFERROR(RANK(order!AK331,order!AK$3:AK$554,0),"")</f>
        <v/>
      </c>
      <c r="AL331" s="10" t="str">
        <f ca="1">IFERROR(RANK(order!AL331,order!AL$3:AL$554,0),"")</f>
        <v/>
      </c>
      <c r="AM331" s="10" t="str">
        <f ca="1">IFERROR(RANK(order!AM331,order!AM$3:AM$554,0),"")</f>
        <v/>
      </c>
      <c r="AN331" s="4" t="str">
        <f ca="1">IFERROR(RANK(order!AN331,order!AN$3:AN$554,0),"")</f>
        <v/>
      </c>
      <c r="AO331" s="4" t="str">
        <f ca="1">IFERROR(RANK(order!AO331,order!AO$3:AO$554,0),"")</f>
        <v/>
      </c>
      <c r="AP331" s="4" t="str">
        <f ca="1">IFERROR(RANK(order!AP331,order!AP$3:AP$554,0),"")</f>
        <v/>
      </c>
      <c r="AQ331" s="10" t="str">
        <f ca="1">IFERROR(RANK(order!AQ331,order!AQ$3:AQ$554,0),"")</f>
        <v/>
      </c>
      <c r="AR331" s="10" t="str">
        <f ca="1">IFERROR(RANK(order!AR331,order!AR$3:AR$554,0),"")</f>
        <v/>
      </c>
      <c r="AS331" s="10" t="str">
        <f ca="1">IFERROR(RANK(order!AS331,order!AS$3:AS$554,0),"")</f>
        <v/>
      </c>
      <c r="AT331" s="4" t="str">
        <f ca="1">IFERROR(RANK(order!AT331,order!AT$3:AT$554,0),"")</f>
        <v/>
      </c>
      <c r="AU331" s="4" t="str">
        <f ca="1">IFERROR(RANK(order!AU331,order!AU$3:AU$554,0),"")</f>
        <v/>
      </c>
      <c r="AV331" s="4" t="str">
        <f ca="1">IFERROR(RANK(order!AV331,order!AV$3:AV$554,0),"")</f>
        <v/>
      </c>
      <c r="AW331" s="10" t="str">
        <f ca="1">IFERROR(RANK(order!AW331,order!AW$3:AW$554,0),"")</f>
        <v/>
      </c>
      <c r="AX331" s="10" t="str">
        <f ca="1">IFERROR(RANK(order!AX331,order!AX$3:AX$554,0),"")</f>
        <v/>
      </c>
      <c r="AY331" s="10" t="str">
        <f ca="1">IFERROR(RANK(order!AY331,order!AY$3:AY$554,0),"")</f>
        <v/>
      </c>
      <c r="AZ331" s="4" t="str">
        <f ca="1">IFERROR(RANK(order!AZ331,order!AZ$3:AZ$554,0),"")</f>
        <v/>
      </c>
      <c r="BA331" s="4" t="str">
        <f ca="1">IFERROR(RANK(order!BA331,order!BA$3:BA$554,0),"")</f>
        <v/>
      </c>
      <c r="BB331" s="4" t="str">
        <f ca="1">IFERROR(RANK(order!BB331,order!BB$3:BB$554,0),"")</f>
        <v/>
      </c>
      <c r="BC331" s="10" t="str">
        <f ca="1">IFERROR(RANK(order!BC331,order!BC$3:BC$554,0),"")</f>
        <v/>
      </c>
      <c r="BD331" s="10" t="str">
        <f ca="1">IFERROR(RANK(order!BD331,order!BD$3:BD$554,0),"")</f>
        <v/>
      </c>
      <c r="BE331" s="10" t="str">
        <f ca="1">IFERROR(RANK(order!BE331,order!BE$3:BE$554,0),"")</f>
        <v/>
      </c>
      <c r="BF331" s="4" t="str">
        <f ca="1">IFERROR(RANK(order!BF331,order!BF$3:BF$554,0),"")</f>
        <v/>
      </c>
      <c r="BG331" s="4" t="str">
        <f ca="1">IFERROR(RANK(order!BG331,order!BG$3:BG$554,0),"")</f>
        <v/>
      </c>
      <c r="BH331" s="4" t="str">
        <f ca="1">IFERROR(RANK(order!BH331,order!BH$3:BH$554,0),"")</f>
        <v/>
      </c>
      <c r="BI331" s="10" t="str">
        <f ca="1">IFERROR(RANK(order!BI331,order!BI$3:BI$554,0),"")</f>
        <v/>
      </c>
      <c r="BJ331" s="10" t="str">
        <f ca="1">IFERROR(RANK(order!BJ331,order!BJ$3:BJ$554,0),"")</f>
        <v/>
      </c>
      <c r="BK331" s="10" t="str">
        <f ca="1">IFERROR(RANK(order!BK331,order!BK$3:BK$554,0),"")</f>
        <v/>
      </c>
      <c r="BL331" s="4" t="str">
        <f ca="1">IFERROR(RANK(order!BL331,order!BL$3:BL$554,0),"")</f>
        <v/>
      </c>
      <c r="BM331" s="4" t="str">
        <f ca="1">IFERROR(RANK(order!BM331,order!BM$3:BM$554,0),"")</f>
        <v/>
      </c>
      <c r="BN331" s="4" t="str">
        <f ca="1">IFERROR(RANK(order!BN331,order!BN$3:BN$554,0),"")</f>
        <v/>
      </c>
      <c r="BO331" s="10" t="str">
        <f ca="1">IFERROR(RANK(order!BO331,order!BO$3:BO$554,0),"")</f>
        <v/>
      </c>
      <c r="BP331" s="10" t="str">
        <f ca="1">IFERROR(RANK(order!BP331,order!BP$3:BP$554,0),"")</f>
        <v/>
      </c>
      <c r="BQ331" s="10" t="str">
        <f ca="1">IFERROR(RANK(order!BQ331,order!BQ$3:BQ$554,0),"")</f>
        <v/>
      </c>
      <c r="BR331" s="4" t="str">
        <f ca="1">IFERROR(RANK(order!BR331,order!BR$3:BR$554,0),"")</f>
        <v/>
      </c>
      <c r="BS331" s="4" t="str">
        <f ca="1">IFERROR(RANK(order!BS331,order!BS$3:BS$554,0),"")</f>
        <v/>
      </c>
      <c r="BT331" s="4" t="str">
        <f ca="1">IFERROR(RANK(order!BT331,order!BT$3:BT$554,0),"")</f>
        <v/>
      </c>
      <c r="BU331" s="95">
        <f t="shared" si="469"/>
        <v>329</v>
      </c>
      <c r="BV331" s="35" t="str">
        <f t="shared" si="470"/>
        <v>E1</v>
      </c>
      <c r="BW331" s="55">
        <f t="shared" ca="1" si="393"/>
        <v>0</v>
      </c>
      <c r="BX331" s="56" t="str">
        <f t="shared" ca="1" si="394"/>
        <v/>
      </c>
      <c r="BY331" s="56" t="str">
        <f t="shared" ca="1" si="395"/>
        <v/>
      </c>
      <c r="BZ331" s="57" t="str">
        <f t="shared" ca="1" si="396"/>
        <v/>
      </c>
      <c r="CA331" s="57" t="str">
        <f t="shared" ca="1" si="397"/>
        <v/>
      </c>
      <c r="CB331" s="58" t="str">
        <f t="shared" ca="1" si="398"/>
        <v/>
      </c>
      <c r="CC331" s="57" t="str">
        <f t="shared" ca="1" si="399"/>
        <v/>
      </c>
      <c r="CD331" s="57" t="str">
        <f t="shared" ca="1" si="400"/>
        <v/>
      </c>
      <c r="CE331" s="58" t="str">
        <f t="shared" ca="1" si="401"/>
        <v/>
      </c>
      <c r="CF331" s="59" t="str">
        <f t="shared" ca="1" si="402"/>
        <v/>
      </c>
      <c r="CG331" s="57" t="str">
        <f t="shared" ca="1" si="403"/>
        <v/>
      </c>
      <c r="CH331" s="57" t="str">
        <f t="shared" ca="1" si="404"/>
        <v/>
      </c>
      <c r="CI331" s="57" t="str">
        <f t="shared" ca="1" si="405"/>
        <v/>
      </c>
      <c r="CJ331" s="57" t="str">
        <f t="shared" ca="1" si="406"/>
        <v/>
      </c>
      <c r="CK331" s="57" t="str">
        <f t="shared" ca="1" si="407"/>
        <v/>
      </c>
      <c r="CL331" s="57" t="str">
        <f t="shared" ca="1" si="408"/>
        <v/>
      </c>
      <c r="CM331" s="57" t="str">
        <f t="shared" ca="1" si="409"/>
        <v/>
      </c>
      <c r="CN331" s="57" t="str">
        <f t="shared" ca="1" si="410"/>
        <v/>
      </c>
      <c r="CO331" s="57" t="str">
        <f t="shared" ca="1" si="411"/>
        <v/>
      </c>
      <c r="CP331" s="57" t="str">
        <f t="shared" ca="1" si="412"/>
        <v/>
      </c>
      <c r="CQ331" s="57" t="str">
        <f t="shared" ca="1" si="413"/>
        <v/>
      </c>
      <c r="CR331" s="57" t="str">
        <f t="shared" ca="1" si="414"/>
        <v/>
      </c>
      <c r="CS331" s="60" t="str">
        <f t="shared" ca="1" si="415"/>
        <v/>
      </c>
      <c r="CT331" s="60" t="str">
        <f t="shared" ca="1" si="416"/>
        <v/>
      </c>
      <c r="CU331" s="60" t="str">
        <f t="shared" ca="1" si="417"/>
        <v/>
      </c>
      <c r="CV331" s="60" t="str">
        <f t="shared" ca="1" si="418"/>
        <v/>
      </c>
      <c r="CW331" s="60" t="str">
        <f t="shared" ca="1" si="419"/>
        <v/>
      </c>
      <c r="CX331" s="60" t="str">
        <f t="shared" ca="1" si="420"/>
        <v/>
      </c>
      <c r="CY331" s="60" t="str">
        <f t="shared" ca="1" si="421"/>
        <v/>
      </c>
      <c r="CZ331" s="60" t="str">
        <f t="shared" ca="1" si="422"/>
        <v/>
      </c>
      <c r="DA331" s="65" t="str">
        <f t="shared" ca="1" si="423"/>
        <v/>
      </c>
      <c r="DB331" s="65" t="str">
        <f t="shared" ca="1" si="424"/>
        <v/>
      </c>
      <c r="DC331" s="65" t="str">
        <f t="shared" ca="1" si="425"/>
        <v/>
      </c>
      <c r="DD331" s="65" t="str">
        <f t="shared" ca="1" si="426"/>
        <v/>
      </c>
      <c r="DE331" s="65" t="str">
        <f t="shared" ca="1" si="427"/>
        <v/>
      </c>
      <c r="DF331" s="66" t="str">
        <f t="shared" ca="1" si="428"/>
        <v/>
      </c>
      <c r="DG331" s="66" t="str">
        <f t="shared" ca="1" si="429"/>
        <v/>
      </c>
      <c r="DH331" s="66" t="str">
        <f t="shared" ca="1" si="430"/>
        <v/>
      </c>
      <c r="DI331" s="66" t="str">
        <f t="shared" ca="1" si="431"/>
        <v/>
      </c>
      <c r="DJ331" s="66" t="str">
        <f t="shared" ca="1" si="432"/>
        <v/>
      </c>
      <c r="DK331" s="65" t="str">
        <f t="shared" ca="1" si="433"/>
        <v/>
      </c>
      <c r="DL331" s="65" t="str">
        <f t="shared" ca="1" si="434"/>
        <v/>
      </c>
      <c r="DM331" s="65" t="str">
        <f t="shared" ca="1" si="435"/>
        <v/>
      </c>
      <c r="DN331" s="65" t="str">
        <f t="shared" ca="1" si="436"/>
        <v/>
      </c>
      <c r="DO331" s="65" t="str">
        <f t="shared" ca="1" si="437"/>
        <v/>
      </c>
      <c r="DP331" s="65" t="str">
        <f t="shared" ca="1" si="438"/>
        <v/>
      </c>
      <c r="DQ331" s="65" t="str">
        <f t="shared" ca="1" si="439"/>
        <v/>
      </c>
      <c r="DR331" s="69" t="str">
        <f t="shared" ca="1" si="440"/>
        <v/>
      </c>
      <c r="DS331" s="69" t="str">
        <f t="shared" ca="1" si="441"/>
        <v/>
      </c>
      <c r="DT331" s="69" t="str">
        <f t="shared" ca="1" si="442"/>
        <v/>
      </c>
      <c r="DU331" s="69" t="str">
        <f t="shared" ca="1" si="443"/>
        <v/>
      </c>
      <c r="DV331" s="69" t="str">
        <f t="shared" ca="1" si="444"/>
        <v/>
      </c>
      <c r="DW331" s="69" t="str">
        <f t="shared" ca="1" si="445"/>
        <v/>
      </c>
      <c r="DX331" s="69" t="str">
        <f t="shared" ca="1" si="446"/>
        <v/>
      </c>
      <c r="DY331" s="69" t="str">
        <f t="shared" ca="1" si="447"/>
        <v/>
      </c>
      <c r="DZ331" s="72" t="str">
        <f t="shared" ca="1" si="448"/>
        <v/>
      </c>
      <c r="EA331" s="72" t="str">
        <f t="shared" ca="1" si="449"/>
        <v/>
      </c>
      <c r="EB331" s="72" t="str">
        <f t="shared" ca="1" si="450"/>
        <v/>
      </c>
      <c r="EC331" s="65" t="str">
        <f t="shared" ca="1" si="451"/>
        <v/>
      </c>
      <c r="ED331" s="65" t="str">
        <f t="shared" ca="1" si="452"/>
        <v/>
      </c>
      <c r="EE331" s="65" t="str">
        <f t="shared" ca="1" si="453"/>
        <v/>
      </c>
      <c r="EF331" s="65" t="str">
        <f t="shared" ca="1" si="454"/>
        <v/>
      </c>
      <c r="EG331" s="65" t="str">
        <f t="shared" ca="1" si="455"/>
        <v/>
      </c>
      <c r="EH331" s="65" t="str">
        <f t="shared" ca="1" si="456"/>
        <v/>
      </c>
      <c r="EI331" s="429" t="str">
        <f t="shared" ca="1" si="457"/>
        <v>No</v>
      </c>
      <c r="EJ331" s="428" t="str">
        <f t="shared" ca="1" si="458"/>
        <v/>
      </c>
      <c r="EK331" s="428" t="str">
        <f t="shared" ca="1" si="459"/>
        <v/>
      </c>
      <c r="EL331" s="65" t="str">
        <f t="shared" ca="1" si="460"/>
        <v/>
      </c>
      <c r="EM331" s="65" t="str">
        <f t="shared" ca="1" si="461"/>
        <v/>
      </c>
      <c r="EN331" s="65" t="str">
        <f t="shared" ca="1" si="462"/>
        <v/>
      </c>
      <c r="EO331" s="433" t="str">
        <f t="shared" ca="1" si="463"/>
        <v/>
      </c>
      <c r="EP331" s="433" t="str">
        <f t="shared" ca="1" si="464"/>
        <v/>
      </c>
      <c r="EQ331" s="433" t="str">
        <f t="shared" ca="1" si="465"/>
        <v/>
      </c>
      <c r="ER331" s="433" t="str">
        <f t="shared" ca="1" si="466"/>
        <v/>
      </c>
      <c r="ES331" s="433" t="str">
        <f t="shared" ca="1" si="467"/>
        <v/>
      </c>
      <c r="ET331" s="433" t="str">
        <f t="shared" ca="1" si="468"/>
        <v/>
      </c>
      <c r="EU331" s="433" t="str">
        <f ca="1">IF(OR(CO331="",CQ331=""),"",Discipline!$P$3*CO331+Discipline!$X$3*CQ331)</f>
        <v/>
      </c>
      <c r="EV331" s="433" t="str">
        <f ca="1">IF(OR(CP331="",CR331=""),"",Discipline!$P$3*CP331+Discipline!$X$3*CR331)</f>
        <v/>
      </c>
    </row>
    <row r="332" spans="1:152" x14ac:dyDescent="0.25">
      <c r="A332" s="10" t="str">
        <f ca="1">IFERROR(RANK(order!A332,order!A$3:A$554,0),"")</f>
        <v/>
      </c>
      <c r="B332" s="10" t="str">
        <f ca="1">IFERROR(RANK(order!B332,order!B$3:B$554,0),"")</f>
        <v/>
      </c>
      <c r="C332" s="10" t="str">
        <f ca="1">IFERROR(RANK(order!C332,order!C$3:C$554,0),"")</f>
        <v/>
      </c>
      <c r="D332" s="4" t="str">
        <f ca="1">IFERROR(RANK(order!D332,order!D$3:D$554,0),"")</f>
        <v/>
      </c>
      <c r="E332" s="4" t="str">
        <f ca="1">IFERROR(RANK(order!E332,order!E$3:E$554,0),"")</f>
        <v/>
      </c>
      <c r="F332" s="4" t="str">
        <f ca="1">IFERROR(RANK(order!F332,order!F$3:F$554,0),"")</f>
        <v/>
      </c>
      <c r="G332" s="10" t="str">
        <f ca="1">IFERROR(RANK(order!G332,order!G$3:G$554,0),"")</f>
        <v/>
      </c>
      <c r="H332" s="10" t="str">
        <f ca="1">IFERROR(RANK(order!H332,order!H$3:H$554,0),"")</f>
        <v/>
      </c>
      <c r="I332" s="10" t="str">
        <f ca="1">IFERROR(RANK(order!I332,order!I$3:I$554,0),"")</f>
        <v/>
      </c>
      <c r="J332" s="4" t="str">
        <f ca="1">IFERROR(RANK(order!J332,order!J$3:J$554,0),"")</f>
        <v/>
      </c>
      <c r="K332" s="4" t="str">
        <f ca="1">IFERROR(RANK(order!K332,order!K$3:K$554,0),"")</f>
        <v/>
      </c>
      <c r="L332" s="4" t="str">
        <f ca="1">IFERROR(RANK(order!L332,order!L$3:L$554,0),"")</f>
        <v/>
      </c>
      <c r="M332" s="10" t="str">
        <f ca="1">IFERROR(RANK(order!M332,order!M$3:M$554,0),"")</f>
        <v/>
      </c>
      <c r="N332" s="10" t="str">
        <f ca="1">IFERROR(RANK(order!N332,order!N$3:N$554,0),"")</f>
        <v/>
      </c>
      <c r="O332" s="10" t="str">
        <f ca="1">IFERROR(RANK(order!O332,order!O$3:O$554,0),"")</f>
        <v/>
      </c>
      <c r="P332" s="4" t="str">
        <f ca="1">IFERROR(RANK(order!P332,order!P$3:P$554,0),"")</f>
        <v/>
      </c>
      <c r="Q332" s="4" t="str">
        <f ca="1">IFERROR(RANK(order!Q332,order!Q$3:Q$554,0),"")</f>
        <v/>
      </c>
      <c r="R332" s="4" t="str">
        <f ca="1">IFERROR(RANK(order!R332,order!R$3:R$554,0),"")</f>
        <v/>
      </c>
      <c r="S332" s="10" t="str">
        <f ca="1">IFERROR(RANK(order!S332,order!S$3:S$554,0),"")</f>
        <v/>
      </c>
      <c r="T332" s="10" t="str">
        <f ca="1">IFERROR(RANK(order!T332,order!T$3:T$554,0),"")</f>
        <v/>
      </c>
      <c r="U332" s="10" t="str">
        <f ca="1">IFERROR(RANK(order!U332,order!U$3:U$554,0),"")</f>
        <v/>
      </c>
      <c r="V332" s="4" t="str">
        <f ca="1">IFERROR(RANK(order!V332,order!V$3:V$554,0),"")</f>
        <v/>
      </c>
      <c r="W332" s="4" t="str">
        <f ca="1">IFERROR(RANK(order!W332,order!W$3:W$554,0),"")</f>
        <v/>
      </c>
      <c r="X332" s="4" t="str">
        <f ca="1">IFERROR(RANK(order!X332,order!X$3:X$554,0),"")</f>
        <v/>
      </c>
      <c r="Y332" s="10" t="str">
        <f ca="1">IFERROR(RANK(order!Y332,order!Y$3:Y$554,0),"")</f>
        <v/>
      </c>
      <c r="Z332" s="10" t="str">
        <f ca="1">IFERROR(RANK(order!Z332,order!Z$3:Z$554,0),"")</f>
        <v/>
      </c>
      <c r="AA332" s="10" t="str">
        <f ca="1">IFERROR(RANK(order!AA332,order!AA$3:AA$554,0),"")</f>
        <v/>
      </c>
      <c r="AB332" s="4" t="str">
        <f ca="1">IFERROR(RANK(order!AB332,order!AB$3:AB$554,0),"")</f>
        <v/>
      </c>
      <c r="AC332" s="4" t="str">
        <f ca="1">IFERROR(RANK(order!AC332,order!AC$3:AC$554,0),"")</f>
        <v/>
      </c>
      <c r="AD332" s="4" t="str">
        <f ca="1">IFERROR(RANK(order!AD332,order!AD$3:AD$554,0),"")</f>
        <v/>
      </c>
      <c r="AE332" s="10" t="str">
        <f ca="1">IFERROR(RANK(order!AE332,order!AE$3:AE$554,0),"")</f>
        <v/>
      </c>
      <c r="AF332" s="10" t="str">
        <f ca="1">IFERROR(RANK(order!AF332,order!AF$3:AF$554,0),"")</f>
        <v/>
      </c>
      <c r="AG332" s="10" t="str">
        <f ca="1">IFERROR(RANK(order!AG332,order!AG$3:AG$554,0),"")</f>
        <v/>
      </c>
      <c r="AH332" s="4" t="str">
        <f ca="1">IFERROR(RANK(order!AH332,order!AH$3:AH$554,0),"")</f>
        <v/>
      </c>
      <c r="AI332" s="4" t="str">
        <f ca="1">IFERROR(RANK(order!AI332,order!AI$3:AI$554,0),"")</f>
        <v/>
      </c>
      <c r="AJ332" s="4" t="str">
        <f ca="1">IFERROR(RANK(order!AJ332,order!AJ$3:AJ$554,0),"")</f>
        <v/>
      </c>
      <c r="AK332" s="10" t="str">
        <f ca="1">IFERROR(RANK(order!AK332,order!AK$3:AK$554,0),"")</f>
        <v/>
      </c>
      <c r="AL332" s="10" t="str">
        <f ca="1">IFERROR(RANK(order!AL332,order!AL$3:AL$554,0),"")</f>
        <v/>
      </c>
      <c r="AM332" s="10" t="str">
        <f ca="1">IFERROR(RANK(order!AM332,order!AM$3:AM$554,0),"")</f>
        <v/>
      </c>
      <c r="AN332" s="4" t="str">
        <f ca="1">IFERROR(RANK(order!AN332,order!AN$3:AN$554,0),"")</f>
        <v/>
      </c>
      <c r="AO332" s="4" t="str">
        <f ca="1">IFERROR(RANK(order!AO332,order!AO$3:AO$554,0),"")</f>
        <v/>
      </c>
      <c r="AP332" s="4" t="str">
        <f ca="1">IFERROR(RANK(order!AP332,order!AP$3:AP$554,0),"")</f>
        <v/>
      </c>
      <c r="AQ332" s="10" t="str">
        <f ca="1">IFERROR(RANK(order!AQ332,order!AQ$3:AQ$554,0),"")</f>
        <v/>
      </c>
      <c r="AR332" s="10" t="str">
        <f ca="1">IFERROR(RANK(order!AR332,order!AR$3:AR$554,0),"")</f>
        <v/>
      </c>
      <c r="AS332" s="10" t="str">
        <f ca="1">IFERROR(RANK(order!AS332,order!AS$3:AS$554,0),"")</f>
        <v/>
      </c>
      <c r="AT332" s="4" t="str">
        <f ca="1">IFERROR(RANK(order!AT332,order!AT$3:AT$554,0),"")</f>
        <v/>
      </c>
      <c r="AU332" s="4" t="str">
        <f ca="1">IFERROR(RANK(order!AU332,order!AU$3:AU$554,0),"")</f>
        <v/>
      </c>
      <c r="AV332" s="4" t="str">
        <f ca="1">IFERROR(RANK(order!AV332,order!AV$3:AV$554,0),"")</f>
        <v/>
      </c>
      <c r="AW332" s="10" t="str">
        <f ca="1">IFERROR(RANK(order!AW332,order!AW$3:AW$554,0),"")</f>
        <v/>
      </c>
      <c r="AX332" s="10" t="str">
        <f ca="1">IFERROR(RANK(order!AX332,order!AX$3:AX$554,0),"")</f>
        <v/>
      </c>
      <c r="AY332" s="10" t="str">
        <f ca="1">IFERROR(RANK(order!AY332,order!AY$3:AY$554,0),"")</f>
        <v/>
      </c>
      <c r="AZ332" s="4" t="str">
        <f ca="1">IFERROR(RANK(order!AZ332,order!AZ$3:AZ$554,0),"")</f>
        <v/>
      </c>
      <c r="BA332" s="4" t="str">
        <f ca="1">IFERROR(RANK(order!BA332,order!BA$3:BA$554,0),"")</f>
        <v/>
      </c>
      <c r="BB332" s="4" t="str">
        <f ca="1">IFERROR(RANK(order!BB332,order!BB$3:BB$554,0),"")</f>
        <v/>
      </c>
      <c r="BC332" s="10" t="str">
        <f ca="1">IFERROR(RANK(order!BC332,order!BC$3:BC$554,0),"")</f>
        <v/>
      </c>
      <c r="BD332" s="10" t="str">
        <f ca="1">IFERROR(RANK(order!BD332,order!BD$3:BD$554,0),"")</f>
        <v/>
      </c>
      <c r="BE332" s="10" t="str">
        <f ca="1">IFERROR(RANK(order!BE332,order!BE$3:BE$554,0),"")</f>
        <v/>
      </c>
      <c r="BF332" s="4" t="str">
        <f ca="1">IFERROR(RANK(order!BF332,order!BF$3:BF$554,0),"")</f>
        <v/>
      </c>
      <c r="BG332" s="4" t="str">
        <f ca="1">IFERROR(RANK(order!BG332,order!BG$3:BG$554,0),"")</f>
        <v/>
      </c>
      <c r="BH332" s="4" t="str">
        <f ca="1">IFERROR(RANK(order!BH332,order!BH$3:BH$554,0),"")</f>
        <v/>
      </c>
      <c r="BI332" s="10" t="str">
        <f ca="1">IFERROR(RANK(order!BI332,order!BI$3:BI$554,0),"")</f>
        <v/>
      </c>
      <c r="BJ332" s="10" t="str">
        <f ca="1">IFERROR(RANK(order!BJ332,order!BJ$3:BJ$554,0),"")</f>
        <v/>
      </c>
      <c r="BK332" s="10" t="str">
        <f ca="1">IFERROR(RANK(order!BK332,order!BK$3:BK$554,0),"")</f>
        <v/>
      </c>
      <c r="BL332" s="4" t="str">
        <f ca="1">IFERROR(RANK(order!BL332,order!BL$3:BL$554,0),"")</f>
        <v/>
      </c>
      <c r="BM332" s="4" t="str">
        <f ca="1">IFERROR(RANK(order!BM332,order!BM$3:BM$554,0),"")</f>
        <v/>
      </c>
      <c r="BN332" s="4" t="str">
        <f ca="1">IFERROR(RANK(order!BN332,order!BN$3:BN$554,0),"")</f>
        <v/>
      </c>
      <c r="BO332" s="10" t="str">
        <f ca="1">IFERROR(RANK(order!BO332,order!BO$3:BO$554,0),"")</f>
        <v/>
      </c>
      <c r="BP332" s="10" t="str">
        <f ca="1">IFERROR(RANK(order!BP332,order!BP$3:BP$554,0),"")</f>
        <v/>
      </c>
      <c r="BQ332" s="10" t="str">
        <f ca="1">IFERROR(RANK(order!BQ332,order!BQ$3:BQ$554,0),"")</f>
        <v/>
      </c>
      <c r="BR332" s="4" t="str">
        <f ca="1">IFERROR(RANK(order!BR332,order!BR$3:BR$554,0),"")</f>
        <v/>
      </c>
      <c r="BS332" s="4" t="str">
        <f ca="1">IFERROR(RANK(order!BS332,order!BS$3:BS$554,0),"")</f>
        <v/>
      </c>
      <c r="BT332" s="4" t="str">
        <f ca="1">IFERROR(RANK(order!BT332,order!BT$3:BT$554,0),"")</f>
        <v/>
      </c>
      <c r="BU332" s="95">
        <f t="shared" si="469"/>
        <v>330</v>
      </c>
      <c r="BV332" s="35" t="str">
        <f t="shared" si="470"/>
        <v>E1</v>
      </c>
      <c r="BW332" s="55">
        <f t="shared" ca="1" si="393"/>
        <v>0</v>
      </c>
      <c r="BX332" s="56" t="str">
        <f t="shared" ca="1" si="394"/>
        <v/>
      </c>
      <c r="BY332" s="56" t="str">
        <f t="shared" ca="1" si="395"/>
        <v/>
      </c>
      <c r="BZ332" s="57" t="str">
        <f t="shared" ca="1" si="396"/>
        <v/>
      </c>
      <c r="CA332" s="57" t="str">
        <f t="shared" ca="1" si="397"/>
        <v/>
      </c>
      <c r="CB332" s="58" t="str">
        <f t="shared" ca="1" si="398"/>
        <v/>
      </c>
      <c r="CC332" s="57" t="str">
        <f t="shared" ca="1" si="399"/>
        <v/>
      </c>
      <c r="CD332" s="57" t="str">
        <f t="shared" ca="1" si="400"/>
        <v/>
      </c>
      <c r="CE332" s="58" t="str">
        <f t="shared" ca="1" si="401"/>
        <v/>
      </c>
      <c r="CF332" s="59" t="str">
        <f t="shared" ca="1" si="402"/>
        <v/>
      </c>
      <c r="CG332" s="57" t="str">
        <f t="shared" ca="1" si="403"/>
        <v/>
      </c>
      <c r="CH332" s="57" t="str">
        <f t="shared" ca="1" si="404"/>
        <v/>
      </c>
      <c r="CI332" s="57" t="str">
        <f t="shared" ca="1" si="405"/>
        <v/>
      </c>
      <c r="CJ332" s="57" t="str">
        <f t="shared" ca="1" si="406"/>
        <v/>
      </c>
      <c r="CK332" s="57" t="str">
        <f t="shared" ca="1" si="407"/>
        <v/>
      </c>
      <c r="CL332" s="57" t="str">
        <f t="shared" ca="1" si="408"/>
        <v/>
      </c>
      <c r="CM332" s="57" t="str">
        <f t="shared" ca="1" si="409"/>
        <v/>
      </c>
      <c r="CN332" s="57" t="str">
        <f t="shared" ca="1" si="410"/>
        <v/>
      </c>
      <c r="CO332" s="57" t="str">
        <f t="shared" ca="1" si="411"/>
        <v/>
      </c>
      <c r="CP332" s="57" t="str">
        <f t="shared" ca="1" si="412"/>
        <v/>
      </c>
      <c r="CQ332" s="57" t="str">
        <f t="shared" ca="1" si="413"/>
        <v/>
      </c>
      <c r="CR332" s="57" t="str">
        <f t="shared" ca="1" si="414"/>
        <v/>
      </c>
      <c r="CS332" s="60" t="str">
        <f t="shared" ca="1" si="415"/>
        <v/>
      </c>
      <c r="CT332" s="60" t="str">
        <f t="shared" ca="1" si="416"/>
        <v/>
      </c>
      <c r="CU332" s="60" t="str">
        <f t="shared" ca="1" si="417"/>
        <v/>
      </c>
      <c r="CV332" s="60" t="str">
        <f t="shared" ca="1" si="418"/>
        <v/>
      </c>
      <c r="CW332" s="60" t="str">
        <f t="shared" ca="1" si="419"/>
        <v/>
      </c>
      <c r="CX332" s="60" t="str">
        <f t="shared" ca="1" si="420"/>
        <v/>
      </c>
      <c r="CY332" s="60" t="str">
        <f t="shared" ca="1" si="421"/>
        <v/>
      </c>
      <c r="CZ332" s="60" t="str">
        <f t="shared" ca="1" si="422"/>
        <v/>
      </c>
      <c r="DA332" s="65" t="str">
        <f t="shared" ca="1" si="423"/>
        <v/>
      </c>
      <c r="DB332" s="65" t="str">
        <f t="shared" ca="1" si="424"/>
        <v/>
      </c>
      <c r="DC332" s="65" t="str">
        <f t="shared" ca="1" si="425"/>
        <v/>
      </c>
      <c r="DD332" s="65" t="str">
        <f t="shared" ca="1" si="426"/>
        <v/>
      </c>
      <c r="DE332" s="65" t="str">
        <f t="shared" ca="1" si="427"/>
        <v/>
      </c>
      <c r="DF332" s="66" t="str">
        <f t="shared" ca="1" si="428"/>
        <v/>
      </c>
      <c r="DG332" s="66" t="str">
        <f t="shared" ca="1" si="429"/>
        <v/>
      </c>
      <c r="DH332" s="66" t="str">
        <f t="shared" ca="1" si="430"/>
        <v/>
      </c>
      <c r="DI332" s="66" t="str">
        <f t="shared" ca="1" si="431"/>
        <v/>
      </c>
      <c r="DJ332" s="66" t="str">
        <f t="shared" ca="1" si="432"/>
        <v/>
      </c>
      <c r="DK332" s="65" t="str">
        <f t="shared" ca="1" si="433"/>
        <v/>
      </c>
      <c r="DL332" s="65" t="str">
        <f t="shared" ca="1" si="434"/>
        <v/>
      </c>
      <c r="DM332" s="65" t="str">
        <f t="shared" ca="1" si="435"/>
        <v/>
      </c>
      <c r="DN332" s="65" t="str">
        <f t="shared" ca="1" si="436"/>
        <v/>
      </c>
      <c r="DO332" s="65" t="str">
        <f t="shared" ca="1" si="437"/>
        <v/>
      </c>
      <c r="DP332" s="65" t="str">
        <f t="shared" ca="1" si="438"/>
        <v/>
      </c>
      <c r="DQ332" s="65" t="str">
        <f t="shared" ca="1" si="439"/>
        <v/>
      </c>
      <c r="DR332" s="69" t="str">
        <f t="shared" ca="1" si="440"/>
        <v/>
      </c>
      <c r="DS332" s="69" t="str">
        <f t="shared" ca="1" si="441"/>
        <v/>
      </c>
      <c r="DT332" s="69" t="str">
        <f t="shared" ca="1" si="442"/>
        <v/>
      </c>
      <c r="DU332" s="69" t="str">
        <f t="shared" ca="1" si="443"/>
        <v/>
      </c>
      <c r="DV332" s="69" t="str">
        <f t="shared" ca="1" si="444"/>
        <v/>
      </c>
      <c r="DW332" s="69" t="str">
        <f t="shared" ca="1" si="445"/>
        <v/>
      </c>
      <c r="DX332" s="69" t="str">
        <f t="shared" ca="1" si="446"/>
        <v/>
      </c>
      <c r="DY332" s="69" t="str">
        <f t="shared" ca="1" si="447"/>
        <v/>
      </c>
      <c r="DZ332" s="72" t="str">
        <f t="shared" ca="1" si="448"/>
        <v/>
      </c>
      <c r="EA332" s="72" t="str">
        <f t="shared" ca="1" si="449"/>
        <v/>
      </c>
      <c r="EB332" s="72" t="str">
        <f t="shared" ca="1" si="450"/>
        <v/>
      </c>
      <c r="EC332" s="65" t="str">
        <f t="shared" ca="1" si="451"/>
        <v/>
      </c>
      <c r="ED332" s="65" t="str">
        <f t="shared" ca="1" si="452"/>
        <v/>
      </c>
      <c r="EE332" s="65" t="str">
        <f t="shared" ca="1" si="453"/>
        <v/>
      </c>
      <c r="EF332" s="65" t="str">
        <f t="shared" ca="1" si="454"/>
        <v/>
      </c>
      <c r="EG332" s="65" t="str">
        <f t="shared" ca="1" si="455"/>
        <v/>
      </c>
      <c r="EH332" s="65" t="str">
        <f t="shared" ca="1" si="456"/>
        <v/>
      </c>
      <c r="EI332" s="429" t="str">
        <f t="shared" ca="1" si="457"/>
        <v>No</v>
      </c>
      <c r="EJ332" s="428" t="str">
        <f t="shared" ca="1" si="458"/>
        <v/>
      </c>
      <c r="EK332" s="428" t="str">
        <f t="shared" ca="1" si="459"/>
        <v/>
      </c>
      <c r="EL332" s="65" t="str">
        <f t="shared" ca="1" si="460"/>
        <v/>
      </c>
      <c r="EM332" s="65" t="str">
        <f t="shared" ca="1" si="461"/>
        <v/>
      </c>
      <c r="EN332" s="65" t="str">
        <f t="shared" ca="1" si="462"/>
        <v/>
      </c>
      <c r="EO332" s="433" t="str">
        <f t="shared" ca="1" si="463"/>
        <v/>
      </c>
      <c r="EP332" s="433" t="str">
        <f t="shared" ca="1" si="464"/>
        <v/>
      </c>
      <c r="EQ332" s="433" t="str">
        <f t="shared" ca="1" si="465"/>
        <v/>
      </c>
      <c r="ER332" s="433" t="str">
        <f t="shared" ca="1" si="466"/>
        <v/>
      </c>
      <c r="ES332" s="433" t="str">
        <f t="shared" ca="1" si="467"/>
        <v/>
      </c>
      <c r="ET332" s="433" t="str">
        <f t="shared" ca="1" si="468"/>
        <v/>
      </c>
      <c r="EU332" s="433" t="str">
        <f ca="1">IF(OR(CO332="",CQ332=""),"",Discipline!$P$3*CO332+Discipline!$X$3*CQ332)</f>
        <v/>
      </c>
      <c r="EV332" s="433" t="str">
        <f ca="1">IF(OR(CP332="",CR332=""),"",Discipline!$P$3*CP332+Discipline!$X$3*CR332)</f>
        <v/>
      </c>
    </row>
    <row r="333" spans="1:152" x14ac:dyDescent="0.25">
      <c r="A333" s="10" t="str">
        <f ca="1">IFERROR(RANK(order!A333,order!A$3:A$554,0),"")</f>
        <v/>
      </c>
      <c r="B333" s="10" t="str">
        <f ca="1">IFERROR(RANK(order!B333,order!B$3:B$554,0),"")</f>
        <v/>
      </c>
      <c r="C333" s="10" t="str">
        <f ca="1">IFERROR(RANK(order!C333,order!C$3:C$554,0),"")</f>
        <v/>
      </c>
      <c r="D333" s="4" t="str">
        <f ca="1">IFERROR(RANK(order!D333,order!D$3:D$554,0),"")</f>
        <v/>
      </c>
      <c r="E333" s="4" t="str">
        <f ca="1">IFERROR(RANK(order!E333,order!E$3:E$554,0),"")</f>
        <v/>
      </c>
      <c r="F333" s="4" t="str">
        <f ca="1">IFERROR(RANK(order!F333,order!F$3:F$554,0),"")</f>
        <v/>
      </c>
      <c r="G333" s="10" t="str">
        <f ca="1">IFERROR(RANK(order!G333,order!G$3:G$554,0),"")</f>
        <v/>
      </c>
      <c r="H333" s="10" t="str">
        <f ca="1">IFERROR(RANK(order!H333,order!H$3:H$554,0),"")</f>
        <v/>
      </c>
      <c r="I333" s="10" t="str">
        <f ca="1">IFERROR(RANK(order!I333,order!I$3:I$554,0),"")</f>
        <v/>
      </c>
      <c r="J333" s="4" t="str">
        <f ca="1">IFERROR(RANK(order!J333,order!J$3:J$554,0),"")</f>
        <v/>
      </c>
      <c r="K333" s="4" t="str">
        <f ca="1">IFERROR(RANK(order!K333,order!K$3:K$554,0),"")</f>
        <v/>
      </c>
      <c r="L333" s="4" t="str">
        <f ca="1">IFERROR(RANK(order!L333,order!L$3:L$554,0),"")</f>
        <v/>
      </c>
      <c r="M333" s="10" t="str">
        <f ca="1">IFERROR(RANK(order!M333,order!M$3:M$554,0),"")</f>
        <v/>
      </c>
      <c r="N333" s="10" t="str">
        <f ca="1">IFERROR(RANK(order!N333,order!N$3:N$554,0),"")</f>
        <v/>
      </c>
      <c r="O333" s="10" t="str">
        <f ca="1">IFERROR(RANK(order!O333,order!O$3:O$554,0),"")</f>
        <v/>
      </c>
      <c r="P333" s="4" t="str">
        <f ca="1">IFERROR(RANK(order!P333,order!P$3:P$554,0),"")</f>
        <v/>
      </c>
      <c r="Q333" s="4" t="str">
        <f ca="1">IFERROR(RANK(order!Q333,order!Q$3:Q$554,0),"")</f>
        <v/>
      </c>
      <c r="R333" s="4" t="str">
        <f ca="1">IFERROR(RANK(order!R333,order!R$3:R$554,0),"")</f>
        <v/>
      </c>
      <c r="S333" s="10" t="str">
        <f ca="1">IFERROR(RANK(order!S333,order!S$3:S$554,0),"")</f>
        <v/>
      </c>
      <c r="T333" s="10" t="str">
        <f ca="1">IFERROR(RANK(order!T333,order!T$3:T$554,0),"")</f>
        <v/>
      </c>
      <c r="U333" s="10" t="str">
        <f ca="1">IFERROR(RANK(order!U333,order!U$3:U$554,0),"")</f>
        <v/>
      </c>
      <c r="V333" s="4" t="str">
        <f ca="1">IFERROR(RANK(order!V333,order!V$3:V$554,0),"")</f>
        <v/>
      </c>
      <c r="W333" s="4" t="str">
        <f ca="1">IFERROR(RANK(order!W333,order!W$3:W$554,0),"")</f>
        <v/>
      </c>
      <c r="X333" s="4" t="str">
        <f ca="1">IFERROR(RANK(order!X333,order!X$3:X$554,0),"")</f>
        <v/>
      </c>
      <c r="Y333" s="10" t="str">
        <f ca="1">IFERROR(RANK(order!Y333,order!Y$3:Y$554,0),"")</f>
        <v/>
      </c>
      <c r="Z333" s="10" t="str">
        <f ca="1">IFERROR(RANK(order!Z333,order!Z$3:Z$554,0),"")</f>
        <v/>
      </c>
      <c r="AA333" s="10" t="str">
        <f ca="1">IFERROR(RANK(order!AA333,order!AA$3:AA$554,0),"")</f>
        <v/>
      </c>
      <c r="AB333" s="4" t="str">
        <f ca="1">IFERROR(RANK(order!AB333,order!AB$3:AB$554,0),"")</f>
        <v/>
      </c>
      <c r="AC333" s="4" t="str">
        <f ca="1">IFERROR(RANK(order!AC333,order!AC$3:AC$554,0),"")</f>
        <v/>
      </c>
      <c r="AD333" s="4" t="str">
        <f ca="1">IFERROR(RANK(order!AD333,order!AD$3:AD$554,0),"")</f>
        <v/>
      </c>
      <c r="AE333" s="10" t="str">
        <f ca="1">IFERROR(RANK(order!AE333,order!AE$3:AE$554,0),"")</f>
        <v/>
      </c>
      <c r="AF333" s="10" t="str">
        <f ca="1">IFERROR(RANK(order!AF333,order!AF$3:AF$554,0),"")</f>
        <v/>
      </c>
      <c r="AG333" s="10" t="str">
        <f ca="1">IFERROR(RANK(order!AG333,order!AG$3:AG$554,0),"")</f>
        <v/>
      </c>
      <c r="AH333" s="4" t="str">
        <f ca="1">IFERROR(RANK(order!AH333,order!AH$3:AH$554,0),"")</f>
        <v/>
      </c>
      <c r="AI333" s="4" t="str">
        <f ca="1">IFERROR(RANK(order!AI333,order!AI$3:AI$554,0),"")</f>
        <v/>
      </c>
      <c r="AJ333" s="4" t="str">
        <f ca="1">IFERROR(RANK(order!AJ333,order!AJ$3:AJ$554,0),"")</f>
        <v/>
      </c>
      <c r="AK333" s="10" t="str">
        <f ca="1">IFERROR(RANK(order!AK333,order!AK$3:AK$554,0),"")</f>
        <v/>
      </c>
      <c r="AL333" s="10" t="str">
        <f ca="1">IFERROR(RANK(order!AL333,order!AL$3:AL$554,0),"")</f>
        <v/>
      </c>
      <c r="AM333" s="10" t="str">
        <f ca="1">IFERROR(RANK(order!AM333,order!AM$3:AM$554,0),"")</f>
        <v/>
      </c>
      <c r="AN333" s="4" t="str">
        <f ca="1">IFERROR(RANK(order!AN333,order!AN$3:AN$554,0),"")</f>
        <v/>
      </c>
      <c r="AO333" s="4" t="str">
        <f ca="1">IFERROR(RANK(order!AO333,order!AO$3:AO$554,0),"")</f>
        <v/>
      </c>
      <c r="AP333" s="4" t="str">
        <f ca="1">IFERROR(RANK(order!AP333,order!AP$3:AP$554,0),"")</f>
        <v/>
      </c>
      <c r="AQ333" s="10" t="str">
        <f ca="1">IFERROR(RANK(order!AQ333,order!AQ$3:AQ$554,0),"")</f>
        <v/>
      </c>
      <c r="AR333" s="10" t="str">
        <f ca="1">IFERROR(RANK(order!AR333,order!AR$3:AR$554,0),"")</f>
        <v/>
      </c>
      <c r="AS333" s="10" t="str">
        <f ca="1">IFERROR(RANK(order!AS333,order!AS$3:AS$554,0),"")</f>
        <v/>
      </c>
      <c r="AT333" s="4" t="str">
        <f ca="1">IFERROR(RANK(order!AT333,order!AT$3:AT$554,0),"")</f>
        <v/>
      </c>
      <c r="AU333" s="4" t="str">
        <f ca="1">IFERROR(RANK(order!AU333,order!AU$3:AU$554,0),"")</f>
        <v/>
      </c>
      <c r="AV333" s="4" t="str">
        <f ca="1">IFERROR(RANK(order!AV333,order!AV$3:AV$554,0),"")</f>
        <v/>
      </c>
      <c r="AW333" s="10" t="str">
        <f ca="1">IFERROR(RANK(order!AW333,order!AW$3:AW$554,0),"")</f>
        <v/>
      </c>
      <c r="AX333" s="10" t="str">
        <f ca="1">IFERROR(RANK(order!AX333,order!AX$3:AX$554,0),"")</f>
        <v/>
      </c>
      <c r="AY333" s="10" t="str">
        <f ca="1">IFERROR(RANK(order!AY333,order!AY$3:AY$554,0),"")</f>
        <v/>
      </c>
      <c r="AZ333" s="4" t="str">
        <f ca="1">IFERROR(RANK(order!AZ333,order!AZ$3:AZ$554,0),"")</f>
        <v/>
      </c>
      <c r="BA333" s="4" t="str">
        <f ca="1">IFERROR(RANK(order!BA333,order!BA$3:BA$554,0),"")</f>
        <v/>
      </c>
      <c r="BB333" s="4" t="str">
        <f ca="1">IFERROR(RANK(order!BB333,order!BB$3:BB$554,0),"")</f>
        <v/>
      </c>
      <c r="BC333" s="10" t="str">
        <f ca="1">IFERROR(RANK(order!BC333,order!BC$3:BC$554,0),"")</f>
        <v/>
      </c>
      <c r="BD333" s="10" t="str">
        <f ca="1">IFERROR(RANK(order!BD333,order!BD$3:BD$554,0),"")</f>
        <v/>
      </c>
      <c r="BE333" s="10" t="str">
        <f ca="1">IFERROR(RANK(order!BE333,order!BE$3:BE$554,0),"")</f>
        <v/>
      </c>
      <c r="BF333" s="4" t="str">
        <f ca="1">IFERROR(RANK(order!BF333,order!BF$3:BF$554,0),"")</f>
        <v/>
      </c>
      <c r="BG333" s="4" t="str">
        <f ca="1">IFERROR(RANK(order!BG333,order!BG$3:BG$554,0),"")</f>
        <v/>
      </c>
      <c r="BH333" s="4" t="str">
        <f ca="1">IFERROR(RANK(order!BH333,order!BH$3:BH$554,0),"")</f>
        <v/>
      </c>
      <c r="BI333" s="10" t="str">
        <f ca="1">IFERROR(RANK(order!BI333,order!BI$3:BI$554,0),"")</f>
        <v/>
      </c>
      <c r="BJ333" s="10" t="str">
        <f ca="1">IFERROR(RANK(order!BJ333,order!BJ$3:BJ$554,0),"")</f>
        <v/>
      </c>
      <c r="BK333" s="10" t="str">
        <f ca="1">IFERROR(RANK(order!BK333,order!BK$3:BK$554,0),"")</f>
        <v/>
      </c>
      <c r="BL333" s="4" t="str">
        <f ca="1">IFERROR(RANK(order!BL333,order!BL$3:BL$554,0),"")</f>
        <v/>
      </c>
      <c r="BM333" s="4" t="str">
        <f ca="1">IFERROR(RANK(order!BM333,order!BM$3:BM$554,0),"")</f>
        <v/>
      </c>
      <c r="BN333" s="4" t="str">
        <f ca="1">IFERROR(RANK(order!BN333,order!BN$3:BN$554,0),"")</f>
        <v/>
      </c>
      <c r="BO333" s="10" t="str">
        <f ca="1">IFERROR(RANK(order!BO333,order!BO$3:BO$554,0),"")</f>
        <v/>
      </c>
      <c r="BP333" s="10" t="str">
        <f ca="1">IFERROR(RANK(order!BP333,order!BP$3:BP$554,0),"")</f>
        <v/>
      </c>
      <c r="BQ333" s="10" t="str">
        <f ca="1">IFERROR(RANK(order!BQ333,order!BQ$3:BQ$554,0),"")</f>
        <v/>
      </c>
      <c r="BR333" s="4" t="str">
        <f ca="1">IFERROR(RANK(order!BR333,order!BR$3:BR$554,0),"")</f>
        <v/>
      </c>
      <c r="BS333" s="4" t="str">
        <f ca="1">IFERROR(RANK(order!BS333,order!BS$3:BS$554,0),"")</f>
        <v/>
      </c>
      <c r="BT333" s="4" t="str">
        <f ca="1">IFERROR(RANK(order!BT333,order!BT$3:BT$554,0),"")</f>
        <v/>
      </c>
      <c r="BU333" s="95">
        <f t="shared" si="469"/>
        <v>331</v>
      </c>
      <c r="BV333" s="35" t="str">
        <f t="shared" si="470"/>
        <v>E1</v>
      </c>
      <c r="BW333" s="55">
        <f t="shared" ca="1" si="393"/>
        <v>0</v>
      </c>
      <c r="BX333" s="56" t="str">
        <f t="shared" ca="1" si="394"/>
        <v/>
      </c>
      <c r="BY333" s="56" t="str">
        <f t="shared" ca="1" si="395"/>
        <v/>
      </c>
      <c r="BZ333" s="57" t="str">
        <f t="shared" ca="1" si="396"/>
        <v/>
      </c>
      <c r="CA333" s="57" t="str">
        <f t="shared" ca="1" si="397"/>
        <v/>
      </c>
      <c r="CB333" s="58" t="str">
        <f t="shared" ca="1" si="398"/>
        <v/>
      </c>
      <c r="CC333" s="57" t="str">
        <f t="shared" ca="1" si="399"/>
        <v/>
      </c>
      <c r="CD333" s="57" t="str">
        <f t="shared" ca="1" si="400"/>
        <v/>
      </c>
      <c r="CE333" s="58" t="str">
        <f t="shared" ca="1" si="401"/>
        <v/>
      </c>
      <c r="CF333" s="59" t="str">
        <f t="shared" ca="1" si="402"/>
        <v/>
      </c>
      <c r="CG333" s="57" t="str">
        <f t="shared" ca="1" si="403"/>
        <v/>
      </c>
      <c r="CH333" s="57" t="str">
        <f t="shared" ca="1" si="404"/>
        <v/>
      </c>
      <c r="CI333" s="57" t="str">
        <f t="shared" ca="1" si="405"/>
        <v/>
      </c>
      <c r="CJ333" s="57" t="str">
        <f t="shared" ca="1" si="406"/>
        <v/>
      </c>
      <c r="CK333" s="57" t="str">
        <f t="shared" ca="1" si="407"/>
        <v/>
      </c>
      <c r="CL333" s="57" t="str">
        <f t="shared" ca="1" si="408"/>
        <v/>
      </c>
      <c r="CM333" s="57" t="str">
        <f t="shared" ca="1" si="409"/>
        <v/>
      </c>
      <c r="CN333" s="57" t="str">
        <f t="shared" ca="1" si="410"/>
        <v/>
      </c>
      <c r="CO333" s="57" t="str">
        <f t="shared" ca="1" si="411"/>
        <v/>
      </c>
      <c r="CP333" s="57" t="str">
        <f t="shared" ca="1" si="412"/>
        <v/>
      </c>
      <c r="CQ333" s="57" t="str">
        <f t="shared" ca="1" si="413"/>
        <v/>
      </c>
      <c r="CR333" s="57" t="str">
        <f t="shared" ca="1" si="414"/>
        <v/>
      </c>
      <c r="CS333" s="60" t="str">
        <f t="shared" ca="1" si="415"/>
        <v/>
      </c>
      <c r="CT333" s="60" t="str">
        <f t="shared" ca="1" si="416"/>
        <v/>
      </c>
      <c r="CU333" s="60" t="str">
        <f t="shared" ca="1" si="417"/>
        <v/>
      </c>
      <c r="CV333" s="60" t="str">
        <f t="shared" ca="1" si="418"/>
        <v/>
      </c>
      <c r="CW333" s="60" t="str">
        <f t="shared" ca="1" si="419"/>
        <v/>
      </c>
      <c r="CX333" s="60" t="str">
        <f t="shared" ca="1" si="420"/>
        <v/>
      </c>
      <c r="CY333" s="60" t="str">
        <f t="shared" ca="1" si="421"/>
        <v/>
      </c>
      <c r="CZ333" s="60" t="str">
        <f t="shared" ca="1" si="422"/>
        <v/>
      </c>
      <c r="DA333" s="65" t="str">
        <f t="shared" ca="1" si="423"/>
        <v/>
      </c>
      <c r="DB333" s="65" t="str">
        <f t="shared" ca="1" si="424"/>
        <v/>
      </c>
      <c r="DC333" s="65" t="str">
        <f t="shared" ca="1" si="425"/>
        <v/>
      </c>
      <c r="DD333" s="65" t="str">
        <f t="shared" ca="1" si="426"/>
        <v/>
      </c>
      <c r="DE333" s="65" t="str">
        <f t="shared" ca="1" si="427"/>
        <v/>
      </c>
      <c r="DF333" s="66" t="str">
        <f t="shared" ca="1" si="428"/>
        <v/>
      </c>
      <c r="DG333" s="66" t="str">
        <f t="shared" ca="1" si="429"/>
        <v/>
      </c>
      <c r="DH333" s="66" t="str">
        <f t="shared" ca="1" si="430"/>
        <v/>
      </c>
      <c r="DI333" s="66" t="str">
        <f t="shared" ca="1" si="431"/>
        <v/>
      </c>
      <c r="DJ333" s="66" t="str">
        <f t="shared" ca="1" si="432"/>
        <v/>
      </c>
      <c r="DK333" s="65" t="str">
        <f t="shared" ca="1" si="433"/>
        <v/>
      </c>
      <c r="DL333" s="65" t="str">
        <f t="shared" ca="1" si="434"/>
        <v/>
      </c>
      <c r="DM333" s="65" t="str">
        <f t="shared" ca="1" si="435"/>
        <v/>
      </c>
      <c r="DN333" s="65" t="str">
        <f t="shared" ca="1" si="436"/>
        <v/>
      </c>
      <c r="DO333" s="65" t="str">
        <f t="shared" ca="1" si="437"/>
        <v/>
      </c>
      <c r="DP333" s="65" t="str">
        <f t="shared" ca="1" si="438"/>
        <v/>
      </c>
      <c r="DQ333" s="65" t="str">
        <f t="shared" ca="1" si="439"/>
        <v/>
      </c>
      <c r="DR333" s="69" t="str">
        <f t="shared" ca="1" si="440"/>
        <v/>
      </c>
      <c r="DS333" s="69" t="str">
        <f t="shared" ca="1" si="441"/>
        <v/>
      </c>
      <c r="DT333" s="69" t="str">
        <f t="shared" ca="1" si="442"/>
        <v/>
      </c>
      <c r="DU333" s="69" t="str">
        <f t="shared" ca="1" si="443"/>
        <v/>
      </c>
      <c r="DV333" s="69" t="str">
        <f t="shared" ca="1" si="444"/>
        <v/>
      </c>
      <c r="DW333" s="69" t="str">
        <f t="shared" ca="1" si="445"/>
        <v/>
      </c>
      <c r="DX333" s="69" t="str">
        <f t="shared" ca="1" si="446"/>
        <v/>
      </c>
      <c r="DY333" s="69" t="str">
        <f t="shared" ca="1" si="447"/>
        <v/>
      </c>
      <c r="DZ333" s="72" t="str">
        <f t="shared" ca="1" si="448"/>
        <v/>
      </c>
      <c r="EA333" s="72" t="str">
        <f t="shared" ca="1" si="449"/>
        <v/>
      </c>
      <c r="EB333" s="72" t="str">
        <f t="shared" ca="1" si="450"/>
        <v/>
      </c>
      <c r="EC333" s="65" t="str">
        <f t="shared" ca="1" si="451"/>
        <v/>
      </c>
      <c r="ED333" s="65" t="str">
        <f t="shared" ca="1" si="452"/>
        <v/>
      </c>
      <c r="EE333" s="65" t="str">
        <f t="shared" ca="1" si="453"/>
        <v/>
      </c>
      <c r="EF333" s="65" t="str">
        <f t="shared" ca="1" si="454"/>
        <v/>
      </c>
      <c r="EG333" s="65" t="str">
        <f t="shared" ca="1" si="455"/>
        <v/>
      </c>
      <c r="EH333" s="65" t="str">
        <f t="shared" ca="1" si="456"/>
        <v/>
      </c>
      <c r="EI333" s="429" t="str">
        <f t="shared" ca="1" si="457"/>
        <v>No</v>
      </c>
      <c r="EJ333" s="428" t="str">
        <f t="shared" ca="1" si="458"/>
        <v/>
      </c>
      <c r="EK333" s="428" t="str">
        <f t="shared" ca="1" si="459"/>
        <v/>
      </c>
      <c r="EL333" s="65" t="str">
        <f t="shared" ca="1" si="460"/>
        <v/>
      </c>
      <c r="EM333" s="65" t="str">
        <f t="shared" ca="1" si="461"/>
        <v/>
      </c>
      <c r="EN333" s="65" t="str">
        <f t="shared" ca="1" si="462"/>
        <v/>
      </c>
      <c r="EO333" s="433" t="str">
        <f t="shared" ca="1" si="463"/>
        <v/>
      </c>
      <c r="EP333" s="433" t="str">
        <f t="shared" ca="1" si="464"/>
        <v/>
      </c>
      <c r="EQ333" s="433" t="str">
        <f t="shared" ca="1" si="465"/>
        <v/>
      </c>
      <c r="ER333" s="433" t="str">
        <f t="shared" ca="1" si="466"/>
        <v/>
      </c>
      <c r="ES333" s="433" t="str">
        <f t="shared" ca="1" si="467"/>
        <v/>
      </c>
      <c r="ET333" s="433" t="str">
        <f t="shared" ca="1" si="468"/>
        <v/>
      </c>
      <c r="EU333" s="433" t="str">
        <f ca="1">IF(OR(CO333="",CQ333=""),"",Discipline!$P$3*CO333+Discipline!$X$3*CQ333)</f>
        <v/>
      </c>
      <c r="EV333" s="433" t="str">
        <f ca="1">IF(OR(CP333="",CR333=""),"",Discipline!$P$3*CP333+Discipline!$X$3*CR333)</f>
        <v/>
      </c>
    </row>
    <row r="334" spans="1:152" x14ac:dyDescent="0.25">
      <c r="A334" s="10" t="str">
        <f ca="1">IFERROR(RANK(order!A334,order!A$3:A$554,0),"")</f>
        <v/>
      </c>
      <c r="B334" s="10" t="str">
        <f ca="1">IFERROR(RANK(order!B334,order!B$3:B$554,0),"")</f>
        <v/>
      </c>
      <c r="C334" s="10" t="str">
        <f ca="1">IFERROR(RANK(order!C334,order!C$3:C$554,0),"")</f>
        <v/>
      </c>
      <c r="D334" s="4" t="str">
        <f ca="1">IFERROR(RANK(order!D334,order!D$3:D$554,0),"")</f>
        <v/>
      </c>
      <c r="E334" s="4" t="str">
        <f ca="1">IFERROR(RANK(order!E334,order!E$3:E$554,0),"")</f>
        <v/>
      </c>
      <c r="F334" s="4" t="str">
        <f ca="1">IFERROR(RANK(order!F334,order!F$3:F$554,0),"")</f>
        <v/>
      </c>
      <c r="G334" s="10" t="str">
        <f ca="1">IFERROR(RANK(order!G334,order!G$3:G$554,0),"")</f>
        <v/>
      </c>
      <c r="H334" s="10" t="str">
        <f ca="1">IFERROR(RANK(order!H334,order!H$3:H$554,0),"")</f>
        <v/>
      </c>
      <c r="I334" s="10" t="str">
        <f ca="1">IFERROR(RANK(order!I334,order!I$3:I$554,0),"")</f>
        <v/>
      </c>
      <c r="J334" s="4" t="str">
        <f ca="1">IFERROR(RANK(order!J334,order!J$3:J$554,0),"")</f>
        <v/>
      </c>
      <c r="K334" s="4" t="str">
        <f ca="1">IFERROR(RANK(order!K334,order!K$3:K$554,0),"")</f>
        <v/>
      </c>
      <c r="L334" s="4" t="str">
        <f ca="1">IFERROR(RANK(order!L334,order!L$3:L$554,0),"")</f>
        <v/>
      </c>
      <c r="M334" s="10" t="str">
        <f ca="1">IFERROR(RANK(order!M334,order!M$3:M$554,0),"")</f>
        <v/>
      </c>
      <c r="N334" s="10" t="str">
        <f ca="1">IFERROR(RANK(order!N334,order!N$3:N$554,0),"")</f>
        <v/>
      </c>
      <c r="O334" s="10" t="str">
        <f ca="1">IFERROR(RANK(order!O334,order!O$3:O$554,0),"")</f>
        <v/>
      </c>
      <c r="P334" s="4" t="str">
        <f ca="1">IFERROR(RANK(order!P334,order!P$3:P$554,0),"")</f>
        <v/>
      </c>
      <c r="Q334" s="4" t="str">
        <f ca="1">IFERROR(RANK(order!Q334,order!Q$3:Q$554,0),"")</f>
        <v/>
      </c>
      <c r="R334" s="4" t="str">
        <f ca="1">IFERROR(RANK(order!R334,order!R$3:R$554,0),"")</f>
        <v/>
      </c>
      <c r="S334" s="10" t="str">
        <f ca="1">IFERROR(RANK(order!S334,order!S$3:S$554,0),"")</f>
        <v/>
      </c>
      <c r="T334" s="10" t="str">
        <f ca="1">IFERROR(RANK(order!T334,order!T$3:T$554,0),"")</f>
        <v/>
      </c>
      <c r="U334" s="10" t="str">
        <f ca="1">IFERROR(RANK(order!U334,order!U$3:U$554,0),"")</f>
        <v/>
      </c>
      <c r="V334" s="4" t="str">
        <f ca="1">IFERROR(RANK(order!V334,order!V$3:V$554,0),"")</f>
        <v/>
      </c>
      <c r="W334" s="4" t="str">
        <f ca="1">IFERROR(RANK(order!W334,order!W$3:W$554,0),"")</f>
        <v/>
      </c>
      <c r="X334" s="4" t="str">
        <f ca="1">IFERROR(RANK(order!X334,order!X$3:X$554,0),"")</f>
        <v/>
      </c>
      <c r="Y334" s="10" t="str">
        <f ca="1">IFERROR(RANK(order!Y334,order!Y$3:Y$554,0),"")</f>
        <v/>
      </c>
      <c r="Z334" s="10" t="str">
        <f ca="1">IFERROR(RANK(order!Z334,order!Z$3:Z$554,0),"")</f>
        <v/>
      </c>
      <c r="AA334" s="10" t="str">
        <f ca="1">IFERROR(RANK(order!AA334,order!AA$3:AA$554,0),"")</f>
        <v/>
      </c>
      <c r="AB334" s="4" t="str">
        <f ca="1">IFERROR(RANK(order!AB334,order!AB$3:AB$554,0),"")</f>
        <v/>
      </c>
      <c r="AC334" s="4" t="str">
        <f ca="1">IFERROR(RANK(order!AC334,order!AC$3:AC$554,0),"")</f>
        <v/>
      </c>
      <c r="AD334" s="4" t="str">
        <f ca="1">IFERROR(RANK(order!AD334,order!AD$3:AD$554,0),"")</f>
        <v/>
      </c>
      <c r="AE334" s="10" t="str">
        <f ca="1">IFERROR(RANK(order!AE334,order!AE$3:AE$554,0),"")</f>
        <v/>
      </c>
      <c r="AF334" s="10" t="str">
        <f ca="1">IFERROR(RANK(order!AF334,order!AF$3:AF$554,0),"")</f>
        <v/>
      </c>
      <c r="AG334" s="10" t="str">
        <f ca="1">IFERROR(RANK(order!AG334,order!AG$3:AG$554,0),"")</f>
        <v/>
      </c>
      <c r="AH334" s="4" t="str">
        <f ca="1">IFERROR(RANK(order!AH334,order!AH$3:AH$554,0),"")</f>
        <v/>
      </c>
      <c r="AI334" s="4" t="str">
        <f ca="1">IFERROR(RANK(order!AI334,order!AI$3:AI$554,0),"")</f>
        <v/>
      </c>
      <c r="AJ334" s="4" t="str">
        <f ca="1">IFERROR(RANK(order!AJ334,order!AJ$3:AJ$554,0),"")</f>
        <v/>
      </c>
      <c r="AK334" s="10" t="str">
        <f ca="1">IFERROR(RANK(order!AK334,order!AK$3:AK$554,0),"")</f>
        <v/>
      </c>
      <c r="AL334" s="10" t="str">
        <f ca="1">IFERROR(RANK(order!AL334,order!AL$3:AL$554,0),"")</f>
        <v/>
      </c>
      <c r="AM334" s="10" t="str">
        <f ca="1">IFERROR(RANK(order!AM334,order!AM$3:AM$554,0),"")</f>
        <v/>
      </c>
      <c r="AN334" s="4" t="str">
        <f ca="1">IFERROR(RANK(order!AN334,order!AN$3:AN$554,0),"")</f>
        <v/>
      </c>
      <c r="AO334" s="4" t="str">
        <f ca="1">IFERROR(RANK(order!AO334,order!AO$3:AO$554,0),"")</f>
        <v/>
      </c>
      <c r="AP334" s="4" t="str">
        <f ca="1">IFERROR(RANK(order!AP334,order!AP$3:AP$554,0),"")</f>
        <v/>
      </c>
      <c r="AQ334" s="10" t="str">
        <f ca="1">IFERROR(RANK(order!AQ334,order!AQ$3:AQ$554,0),"")</f>
        <v/>
      </c>
      <c r="AR334" s="10" t="str">
        <f ca="1">IFERROR(RANK(order!AR334,order!AR$3:AR$554,0),"")</f>
        <v/>
      </c>
      <c r="AS334" s="10" t="str">
        <f ca="1">IFERROR(RANK(order!AS334,order!AS$3:AS$554,0),"")</f>
        <v/>
      </c>
      <c r="AT334" s="4" t="str">
        <f ca="1">IFERROR(RANK(order!AT334,order!AT$3:AT$554,0),"")</f>
        <v/>
      </c>
      <c r="AU334" s="4" t="str">
        <f ca="1">IFERROR(RANK(order!AU334,order!AU$3:AU$554,0),"")</f>
        <v/>
      </c>
      <c r="AV334" s="4" t="str">
        <f ca="1">IFERROR(RANK(order!AV334,order!AV$3:AV$554,0),"")</f>
        <v/>
      </c>
      <c r="AW334" s="10" t="str">
        <f ca="1">IFERROR(RANK(order!AW334,order!AW$3:AW$554,0),"")</f>
        <v/>
      </c>
      <c r="AX334" s="10" t="str">
        <f ca="1">IFERROR(RANK(order!AX334,order!AX$3:AX$554,0),"")</f>
        <v/>
      </c>
      <c r="AY334" s="10" t="str">
        <f ca="1">IFERROR(RANK(order!AY334,order!AY$3:AY$554,0),"")</f>
        <v/>
      </c>
      <c r="AZ334" s="4" t="str">
        <f ca="1">IFERROR(RANK(order!AZ334,order!AZ$3:AZ$554,0),"")</f>
        <v/>
      </c>
      <c r="BA334" s="4" t="str">
        <f ca="1">IFERROR(RANK(order!BA334,order!BA$3:BA$554,0),"")</f>
        <v/>
      </c>
      <c r="BB334" s="4" t="str">
        <f ca="1">IFERROR(RANK(order!BB334,order!BB$3:BB$554,0),"")</f>
        <v/>
      </c>
      <c r="BC334" s="10" t="str">
        <f ca="1">IFERROR(RANK(order!BC334,order!BC$3:BC$554,0),"")</f>
        <v/>
      </c>
      <c r="BD334" s="10" t="str">
        <f ca="1">IFERROR(RANK(order!BD334,order!BD$3:BD$554,0),"")</f>
        <v/>
      </c>
      <c r="BE334" s="10" t="str">
        <f ca="1">IFERROR(RANK(order!BE334,order!BE$3:BE$554,0),"")</f>
        <v/>
      </c>
      <c r="BF334" s="4" t="str">
        <f ca="1">IFERROR(RANK(order!BF334,order!BF$3:BF$554,0),"")</f>
        <v/>
      </c>
      <c r="BG334" s="4" t="str">
        <f ca="1">IFERROR(RANK(order!BG334,order!BG$3:BG$554,0),"")</f>
        <v/>
      </c>
      <c r="BH334" s="4" t="str">
        <f ca="1">IFERROR(RANK(order!BH334,order!BH$3:BH$554,0),"")</f>
        <v/>
      </c>
      <c r="BI334" s="10" t="str">
        <f ca="1">IFERROR(RANK(order!BI334,order!BI$3:BI$554,0),"")</f>
        <v/>
      </c>
      <c r="BJ334" s="10" t="str">
        <f ca="1">IFERROR(RANK(order!BJ334,order!BJ$3:BJ$554,0),"")</f>
        <v/>
      </c>
      <c r="BK334" s="10" t="str">
        <f ca="1">IFERROR(RANK(order!BK334,order!BK$3:BK$554,0),"")</f>
        <v/>
      </c>
      <c r="BL334" s="4" t="str">
        <f ca="1">IFERROR(RANK(order!BL334,order!BL$3:BL$554,0),"")</f>
        <v/>
      </c>
      <c r="BM334" s="4" t="str">
        <f ca="1">IFERROR(RANK(order!BM334,order!BM$3:BM$554,0),"")</f>
        <v/>
      </c>
      <c r="BN334" s="4" t="str">
        <f ca="1">IFERROR(RANK(order!BN334,order!BN$3:BN$554,0),"")</f>
        <v/>
      </c>
      <c r="BO334" s="10" t="str">
        <f ca="1">IFERROR(RANK(order!BO334,order!BO$3:BO$554,0),"")</f>
        <v/>
      </c>
      <c r="BP334" s="10" t="str">
        <f ca="1">IFERROR(RANK(order!BP334,order!BP$3:BP$554,0),"")</f>
        <v/>
      </c>
      <c r="BQ334" s="10" t="str">
        <f ca="1">IFERROR(RANK(order!BQ334,order!BQ$3:BQ$554,0),"")</f>
        <v/>
      </c>
      <c r="BR334" s="4" t="str">
        <f ca="1">IFERROR(RANK(order!BR334,order!BR$3:BR$554,0),"")</f>
        <v/>
      </c>
      <c r="BS334" s="4" t="str">
        <f ca="1">IFERROR(RANK(order!BS334,order!BS$3:BS$554,0),"")</f>
        <v/>
      </c>
      <c r="BT334" s="4" t="str">
        <f ca="1">IFERROR(RANK(order!BT334,order!BT$3:BT$554,0),"")</f>
        <v/>
      </c>
      <c r="BU334" s="95">
        <f t="shared" si="469"/>
        <v>332</v>
      </c>
      <c r="BV334" s="35" t="str">
        <f t="shared" si="470"/>
        <v>E1</v>
      </c>
      <c r="BW334" s="55">
        <f t="shared" ca="1" si="393"/>
        <v>0</v>
      </c>
      <c r="BX334" s="56" t="str">
        <f t="shared" ca="1" si="394"/>
        <v/>
      </c>
      <c r="BY334" s="56" t="str">
        <f t="shared" ca="1" si="395"/>
        <v/>
      </c>
      <c r="BZ334" s="57" t="str">
        <f t="shared" ca="1" si="396"/>
        <v/>
      </c>
      <c r="CA334" s="57" t="str">
        <f t="shared" ca="1" si="397"/>
        <v/>
      </c>
      <c r="CB334" s="58" t="str">
        <f t="shared" ca="1" si="398"/>
        <v/>
      </c>
      <c r="CC334" s="57" t="str">
        <f t="shared" ca="1" si="399"/>
        <v/>
      </c>
      <c r="CD334" s="57" t="str">
        <f t="shared" ca="1" si="400"/>
        <v/>
      </c>
      <c r="CE334" s="58" t="str">
        <f t="shared" ca="1" si="401"/>
        <v/>
      </c>
      <c r="CF334" s="59" t="str">
        <f t="shared" ca="1" si="402"/>
        <v/>
      </c>
      <c r="CG334" s="57" t="str">
        <f t="shared" ca="1" si="403"/>
        <v/>
      </c>
      <c r="CH334" s="57" t="str">
        <f t="shared" ca="1" si="404"/>
        <v/>
      </c>
      <c r="CI334" s="57" t="str">
        <f t="shared" ca="1" si="405"/>
        <v/>
      </c>
      <c r="CJ334" s="57" t="str">
        <f t="shared" ca="1" si="406"/>
        <v/>
      </c>
      <c r="CK334" s="57" t="str">
        <f t="shared" ca="1" si="407"/>
        <v/>
      </c>
      <c r="CL334" s="57" t="str">
        <f t="shared" ca="1" si="408"/>
        <v/>
      </c>
      <c r="CM334" s="57" t="str">
        <f t="shared" ca="1" si="409"/>
        <v/>
      </c>
      <c r="CN334" s="57" t="str">
        <f t="shared" ca="1" si="410"/>
        <v/>
      </c>
      <c r="CO334" s="57" t="str">
        <f t="shared" ca="1" si="411"/>
        <v/>
      </c>
      <c r="CP334" s="57" t="str">
        <f t="shared" ca="1" si="412"/>
        <v/>
      </c>
      <c r="CQ334" s="57" t="str">
        <f t="shared" ca="1" si="413"/>
        <v/>
      </c>
      <c r="CR334" s="57" t="str">
        <f t="shared" ca="1" si="414"/>
        <v/>
      </c>
      <c r="CS334" s="60" t="str">
        <f t="shared" ca="1" si="415"/>
        <v/>
      </c>
      <c r="CT334" s="60" t="str">
        <f t="shared" ca="1" si="416"/>
        <v/>
      </c>
      <c r="CU334" s="60" t="str">
        <f t="shared" ca="1" si="417"/>
        <v/>
      </c>
      <c r="CV334" s="60" t="str">
        <f t="shared" ca="1" si="418"/>
        <v/>
      </c>
      <c r="CW334" s="60" t="str">
        <f t="shared" ca="1" si="419"/>
        <v/>
      </c>
      <c r="CX334" s="60" t="str">
        <f t="shared" ca="1" si="420"/>
        <v/>
      </c>
      <c r="CY334" s="60" t="str">
        <f t="shared" ca="1" si="421"/>
        <v/>
      </c>
      <c r="CZ334" s="60" t="str">
        <f t="shared" ca="1" si="422"/>
        <v/>
      </c>
      <c r="DA334" s="65" t="str">
        <f t="shared" ca="1" si="423"/>
        <v/>
      </c>
      <c r="DB334" s="65" t="str">
        <f t="shared" ca="1" si="424"/>
        <v/>
      </c>
      <c r="DC334" s="65" t="str">
        <f t="shared" ca="1" si="425"/>
        <v/>
      </c>
      <c r="DD334" s="65" t="str">
        <f t="shared" ca="1" si="426"/>
        <v/>
      </c>
      <c r="DE334" s="65" t="str">
        <f t="shared" ca="1" si="427"/>
        <v/>
      </c>
      <c r="DF334" s="66" t="str">
        <f t="shared" ca="1" si="428"/>
        <v/>
      </c>
      <c r="DG334" s="66" t="str">
        <f t="shared" ca="1" si="429"/>
        <v/>
      </c>
      <c r="DH334" s="66" t="str">
        <f t="shared" ca="1" si="430"/>
        <v/>
      </c>
      <c r="DI334" s="66" t="str">
        <f t="shared" ca="1" si="431"/>
        <v/>
      </c>
      <c r="DJ334" s="66" t="str">
        <f t="shared" ca="1" si="432"/>
        <v/>
      </c>
      <c r="DK334" s="65" t="str">
        <f t="shared" ca="1" si="433"/>
        <v/>
      </c>
      <c r="DL334" s="65" t="str">
        <f t="shared" ca="1" si="434"/>
        <v/>
      </c>
      <c r="DM334" s="65" t="str">
        <f t="shared" ca="1" si="435"/>
        <v/>
      </c>
      <c r="DN334" s="65" t="str">
        <f t="shared" ca="1" si="436"/>
        <v/>
      </c>
      <c r="DO334" s="65" t="str">
        <f t="shared" ca="1" si="437"/>
        <v/>
      </c>
      <c r="DP334" s="65" t="str">
        <f t="shared" ca="1" si="438"/>
        <v/>
      </c>
      <c r="DQ334" s="65" t="str">
        <f t="shared" ca="1" si="439"/>
        <v/>
      </c>
      <c r="DR334" s="69" t="str">
        <f t="shared" ca="1" si="440"/>
        <v/>
      </c>
      <c r="DS334" s="69" t="str">
        <f t="shared" ca="1" si="441"/>
        <v/>
      </c>
      <c r="DT334" s="69" t="str">
        <f t="shared" ca="1" si="442"/>
        <v/>
      </c>
      <c r="DU334" s="69" t="str">
        <f t="shared" ca="1" si="443"/>
        <v/>
      </c>
      <c r="DV334" s="69" t="str">
        <f t="shared" ca="1" si="444"/>
        <v/>
      </c>
      <c r="DW334" s="69" t="str">
        <f t="shared" ca="1" si="445"/>
        <v/>
      </c>
      <c r="DX334" s="69" t="str">
        <f t="shared" ca="1" si="446"/>
        <v/>
      </c>
      <c r="DY334" s="69" t="str">
        <f t="shared" ca="1" si="447"/>
        <v/>
      </c>
      <c r="DZ334" s="72" t="str">
        <f t="shared" ca="1" si="448"/>
        <v/>
      </c>
      <c r="EA334" s="72" t="str">
        <f t="shared" ca="1" si="449"/>
        <v/>
      </c>
      <c r="EB334" s="72" t="str">
        <f t="shared" ca="1" si="450"/>
        <v/>
      </c>
      <c r="EC334" s="65" t="str">
        <f t="shared" ca="1" si="451"/>
        <v/>
      </c>
      <c r="ED334" s="65" t="str">
        <f t="shared" ca="1" si="452"/>
        <v/>
      </c>
      <c r="EE334" s="65" t="str">
        <f t="shared" ca="1" si="453"/>
        <v/>
      </c>
      <c r="EF334" s="65" t="str">
        <f t="shared" ca="1" si="454"/>
        <v/>
      </c>
      <c r="EG334" s="65" t="str">
        <f t="shared" ca="1" si="455"/>
        <v/>
      </c>
      <c r="EH334" s="65" t="str">
        <f t="shared" ca="1" si="456"/>
        <v/>
      </c>
      <c r="EI334" s="429" t="str">
        <f t="shared" ca="1" si="457"/>
        <v>No</v>
      </c>
      <c r="EJ334" s="428" t="str">
        <f t="shared" ca="1" si="458"/>
        <v/>
      </c>
      <c r="EK334" s="428" t="str">
        <f t="shared" ca="1" si="459"/>
        <v/>
      </c>
      <c r="EL334" s="65" t="str">
        <f t="shared" ca="1" si="460"/>
        <v/>
      </c>
      <c r="EM334" s="65" t="str">
        <f t="shared" ca="1" si="461"/>
        <v/>
      </c>
      <c r="EN334" s="65" t="str">
        <f t="shared" ca="1" si="462"/>
        <v/>
      </c>
      <c r="EO334" s="433" t="str">
        <f t="shared" ca="1" si="463"/>
        <v/>
      </c>
      <c r="EP334" s="433" t="str">
        <f t="shared" ca="1" si="464"/>
        <v/>
      </c>
      <c r="EQ334" s="433" t="str">
        <f t="shared" ca="1" si="465"/>
        <v/>
      </c>
      <c r="ER334" s="433" t="str">
        <f t="shared" ca="1" si="466"/>
        <v/>
      </c>
      <c r="ES334" s="433" t="str">
        <f t="shared" ca="1" si="467"/>
        <v/>
      </c>
      <c r="ET334" s="433" t="str">
        <f t="shared" ca="1" si="468"/>
        <v/>
      </c>
      <c r="EU334" s="433" t="str">
        <f ca="1">IF(OR(CO334="",CQ334=""),"",Discipline!$P$3*CO334+Discipline!$X$3*CQ334)</f>
        <v/>
      </c>
      <c r="EV334" s="433" t="str">
        <f ca="1">IF(OR(CP334="",CR334=""),"",Discipline!$P$3*CP334+Discipline!$X$3*CR334)</f>
        <v/>
      </c>
    </row>
    <row r="335" spans="1:152" x14ac:dyDescent="0.25">
      <c r="A335" s="10" t="str">
        <f ca="1">IFERROR(RANK(order!A335,order!A$3:A$554,0),"")</f>
        <v/>
      </c>
      <c r="B335" s="10" t="str">
        <f ca="1">IFERROR(RANK(order!B335,order!B$3:B$554,0),"")</f>
        <v/>
      </c>
      <c r="C335" s="10" t="str">
        <f ca="1">IFERROR(RANK(order!C335,order!C$3:C$554,0),"")</f>
        <v/>
      </c>
      <c r="D335" s="4" t="str">
        <f ca="1">IFERROR(RANK(order!D335,order!D$3:D$554,0),"")</f>
        <v/>
      </c>
      <c r="E335" s="4" t="str">
        <f ca="1">IFERROR(RANK(order!E335,order!E$3:E$554,0),"")</f>
        <v/>
      </c>
      <c r="F335" s="4" t="str">
        <f ca="1">IFERROR(RANK(order!F335,order!F$3:F$554,0),"")</f>
        <v/>
      </c>
      <c r="G335" s="10" t="str">
        <f ca="1">IFERROR(RANK(order!G335,order!G$3:G$554,0),"")</f>
        <v/>
      </c>
      <c r="H335" s="10" t="str">
        <f ca="1">IFERROR(RANK(order!H335,order!H$3:H$554,0),"")</f>
        <v/>
      </c>
      <c r="I335" s="10" t="str">
        <f ca="1">IFERROR(RANK(order!I335,order!I$3:I$554,0),"")</f>
        <v/>
      </c>
      <c r="J335" s="4" t="str">
        <f ca="1">IFERROR(RANK(order!J335,order!J$3:J$554,0),"")</f>
        <v/>
      </c>
      <c r="K335" s="4" t="str">
        <f ca="1">IFERROR(RANK(order!K335,order!K$3:K$554,0),"")</f>
        <v/>
      </c>
      <c r="L335" s="4" t="str">
        <f ca="1">IFERROR(RANK(order!L335,order!L$3:L$554,0),"")</f>
        <v/>
      </c>
      <c r="M335" s="10" t="str">
        <f ca="1">IFERROR(RANK(order!M335,order!M$3:M$554,0),"")</f>
        <v/>
      </c>
      <c r="N335" s="10" t="str">
        <f ca="1">IFERROR(RANK(order!N335,order!N$3:N$554,0),"")</f>
        <v/>
      </c>
      <c r="O335" s="10" t="str">
        <f ca="1">IFERROR(RANK(order!O335,order!O$3:O$554,0),"")</f>
        <v/>
      </c>
      <c r="P335" s="4" t="str">
        <f ca="1">IFERROR(RANK(order!P335,order!P$3:P$554,0),"")</f>
        <v/>
      </c>
      <c r="Q335" s="4" t="str">
        <f ca="1">IFERROR(RANK(order!Q335,order!Q$3:Q$554,0),"")</f>
        <v/>
      </c>
      <c r="R335" s="4" t="str">
        <f ca="1">IFERROR(RANK(order!R335,order!R$3:R$554,0),"")</f>
        <v/>
      </c>
      <c r="S335" s="10" t="str">
        <f ca="1">IFERROR(RANK(order!S335,order!S$3:S$554,0),"")</f>
        <v/>
      </c>
      <c r="T335" s="10" t="str">
        <f ca="1">IFERROR(RANK(order!T335,order!T$3:T$554,0),"")</f>
        <v/>
      </c>
      <c r="U335" s="10" t="str">
        <f ca="1">IFERROR(RANK(order!U335,order!U$3:U$554,0),"")</f>
        <v/>
      </c>
      <c r="V335" s="4" t="str">
        <f ca="1">IFERROR(RANK(order!V335,order!V$3:V$554,0),"")</f>
        <v/>
      </c>
      <c r="W335" s="4" t="str">
        <f ca="1">IFERROR(RANK(order!W335,order!W$3:W$554,0),"")</f>
        <v/>
      </c>
      <c r="X335" s="4" t="str">
        <f ca="1">IFERROR(RANK(order!X335,order!X$3:X$554,0),"")</f>
        <v/>
      </c>
      <c r="Y335" s="10" t="str">
        <f ca="1">IFERROR(RANK(order!Y335,order!Y$3:Y$554,0),"")</f>
        <v/>
      </c>
      <c r="Z335" s="10" t="str">
        <f ca="1">IFERROR(RANK(order!Z335,order!Z$3:Z$554,0),"")</f>
        <v/>
      </c>
      <c r="AA335" s="10" t="str">
        <f ca="1">IFERROR(RANK(order!AA335,order!AA$3:AA$554,0),"")</f>
        <v/>
      </c>
      <c r="AB335" s="4" t="str">
        <f ca="1">IFERROR(RANK(order!AB335,order!AB$3:AB$554,0),"")</f>
        <v/>
      </c>
      <c r="AC335" s="4" t="str">
        <f ca="1">IFERROR(RANK(order!AC335,order!AC$3:AC$554,0),"")</f>
        <v/>
      </c>
      <c r="AD335" s="4" t="str">
        <f ca="1">IFERROR(RANK(order!AD335,order!AD$3:AD$554,0),"")</f>
        <v/>
      </c>
      <c r="AE335" s="10" t="str">
        <f ca="1">IFERROR(RANK(order!AE335,order!AE$3:AE$554,0),"")</f>
        <v/>
      </c>
      <c r="AF335" s="10" t="str">
        <f ca="1">IFERROR(RANK(order!AF335,order!AF$3:AF$554,0),"")</f>
        <v/>
      </c>
      <c r="AG335" s="10" t="str">
        <f ca="1">IFERROR(RANK(order!AG335,order!AG$3:AG$554,0),"")</f>
        <v/>
      </c>
      <c r="AH335" s="4" t="str">
        <f ca="1">IFERROR(RANK(order!AH335,order!AH$3:AH$554,0),"")</f>
        <v/>
      </c>
      <c r="AI335" s="4" t="str">
        <f ca="1">IFERROR(RANK(order!AI335,order!AI$3:AI$554,0),"")</f>
        <v/>
      </c>
      <c r="AJ335" s="4" t="str">
        <f ca="1">IFERROR(RANK(order!AJ335,order!AJ$3:AJ$554,0),"")</f>
        <v/>
      </c>
      <c r="AK335" s="10" t="str">
        <f ca="1">IFERROR(RANK(order!AK335,order!AK$3:AK$554,0),"")</f>
        <v/>
      </c>
      <c r="AL335" s="10" t="str">
        <f ca="1">IFERROR(RANK(order!AL335,order!AL$3:AL$554,0),"")</f>
        <v/>
      </c>
      <c r="AM335" s="10" t="str">
        <f ca="1">IFERROR(RANK(order!AM335,order!AM$3:AM$554,0),"")</f>
        <v/>
      </c>
      <c r="AN335" s="4" t="str">
        <f ca="1">IFERROR(RANK(order!AN335,order!AN$3:AN$554,0),"")</f>
        <v/>
      </c>
      <c r="AO335" s="4" t="str">
        <f ca="1">IFERROR(RANK(order!AO335,order!AO$3:AO$554,0),"")</f>
        <v/>
      </c>
      <c r="AP335" s="4" t="str">
        <f ca="1">IFERROR(RANK(order!AP335,order!AP$3:AP$554,0),"")</f>
        <v/>
      </c>
      <c r="AQ335" s="10" t="str">
        <f ca="1">IFERROR(RANK(order!AQ335,order!AQ$3:AQ$554,0),"")</f>
        <v/>
      </c>
      <c r="AR335" s="10" t="str">
        <f ca="1">IFERROR(RANK(order!AR335,order!AR$3:AR$554,0),"")</f>
        <v/>
      </c>
      <c r="AS335" s="10" t="str">
        <f ca="1">IFERROR(RANK(order!AS335,order!AS$3:AS$554,0),"")</f>
        <v/>
      </c>
      <c r="AT335" s="4" t="str">
        <f ca="1">IFERROR(RANK(order!AT335,order!AT$3:AT$554,0),"")</f>
        <v/>
      </c>
      <c r="AU335" s="4" t="str">
        <f ca="1">IFERROR(RANK(order!AU335,order!AU$3:AU$554,0),"")</f>
        <v/>
      </c>
      <c r="AV335" s="4" t="str">
        <f ca="1">IFERROR(RANK(order!AV335,order!AV$3:AV$554,0),"")</f>
        <v/>
      </c>
      <c r="AW335" s="10" t="str">
        <f ca="1">IFERROR(RANK(order!AW335,order!AW$3:AW$554,0),"")</f>
        <v/>
      </c>
      <c r="AX335" s="10" t="str">
        <f ca="1">IFERROR(RANK(order!AX335,order!AX$3:AX$554,0),"")</f>
        <v/>
      </c>
      <c r="AY335" s="10" t="str">
        <f ca="1">IFERROR(RANK(order!AY335,order!AY$3:AY$554,0),"")</f>
        <v/>
      </c>
      <c r="AZ335" s="4" t="str">
        <f ca="1">IFERROR(RANK(order!AZ335,order!AZ$3:AZ$554,0),"")</f>
        <v/>
      </c>
      <c r="BA335" s="4" t="str">
        <f ca="1">IFERROR(RANK(order!BA335,order!BA$3:BA$554,0),"")</f>
        <v/>
      </c>
      <c r="BB335" s="4" t="str">
        <f ca="1">IFERROR(RANK(order!BB335,order!BB$3:BB$554,0),"")</f>
        <v/>
      </c>
      <c r="BC335" s="10" t="str">
        <f ca="1">IFERROR(RANK(order!BC335,order!BC$3:BC$554,0),"")</f>
        <v/>
      </c>
      <c r="BD335" s="10" t="str">
        <f ca="1">IFERROR(RANK(order!BD335,order!BD$3:BD$554,0),"")</f>
        <v/>
      </c>
      <c r="BE335" s="10" t="str">
        <f ca="1">IFERROR(RANK(order!BE335,order!BE$3:BE$554,0),"")</f>
        <v/>
      </c>
      <c r="BF335" s="4" t="str">
        <f ca="1">IFERROR(RANK(order!BF335,order!BF$3:BF$554,0),"")</f>
        <v/>
      </c>
      <c r="BG335" s="4" t="str">
        <f ca="1">IFERROR(RANK(order!BG335,order!BG$3:BG$554,0),"")</f>
        <v/>
      </c>
      <c r="BH335" s="4" t="str">
        <f ca="1">IFERROR(RANK(order!BH335,order!BH$3:BH$554,0),"")</f>
        <v/>
      </c>
      <c r="BI335" s="10" t="str">
        <f ca="1">IFERROR(RANK(order!BI335,order!BI$3:BI$554,0),"")</f>
        <v/>
      </c>
      <c r="BJ335" s="10" t="str">
        <f ca="1">IFERROR(RANK(order!BJ335,order!BJ$3:BJ$554,0),"")</f>
        <v/>
      </c>
      <c r="BK335" s="10" t="str">
        <f ca="1">IFERROR(RANK(order!BK335,order!BK$3:BK$554,0),"")</f>
        <v/>
      </c>
      <c r="BL335" s="4" t="str">
        <f ca="1">IFERROR(RANK(order!BL335,order!BL$3:BL$554,0),"")</f>
        <v/>
      </c>
      <c r="BM335" s="4" t="str">
        <f ca="1">IFERROR(RANK(order!BM335,order!BM$3:BM$554,0),"")</f>
        <v/>
      </c>
      <c r="BN335" s="4" t="str">
        <f ca="1">IFERROR(RANK(order!BN335,order!BN$3:BN$554,0),"")</f>
        <v/>
      </c>
      <c r="BO335" s="10" t="str">
        <f ca="1">IFERROR(RANK(order!BO335,order!BO$3:BO$554,0),"")</f>
        <v/>
      </c>
      <c r="BP335" s="10" t="str">
        <f ca="1">IFERROR(RANK(order!BP335,order!BP$3:BP$554,0),"")</f>
        <v/>
      </c>
      <c r="BQ335" s="10" t="str">
        <f ca="1">IFERROR(RANK(order!BQ335,order!BQ$3:BQ$554,0),"")</f>
        <v/>
      </c>
      <c r="BR335" s="4" t="str">
        <f ca="1">IFERROR(RANK(order!BR335,order!BR$3:BR$554,0),"")</f>
        <v/>
      </c>
      <c r="BS335" s="4" t="str">
        <f ca="1">IFERROR(RANK(order!BS335,order!BS$3:BS$554,0),"")</f>
        <v/>
      </c>
      <c r="BT335" s="4" t="str">
        <f ca="1">IFERROR(RANK(order!BT335,order!BT$3:BT$554,0),"")</f>
        <v/>
      </c>
      <c r="BU335" s="95">
        <f t="shared" si="469"/>
        <v>333</v>
      </c>
      <c r="BV335" s="35" t="str">
        <f t="shared" si="470"/>
        <v>E1</v>
      </c>
      <c r="BW335" s="55">
        <f t="shared" ca="1" si="393"/>
        <v>0</v>
      </c>
      <c r="BX335" s="56" t="str">
        <f t="shared" ca="1" si="394"/>
        <v/>
      </c>
      <c r="BY335" s="56" t="str">
        <f t="shared" ca="1" si="395"/>
        <v/>
      </c>
      <c r="BZ335" s="57" t="str">
        <f t="shared" ca="1" si="396"/>
        <v/>
      </c>
      <c r="CA335" s="57" t="str">
        <f t="shared" ca="1" si="397"/>
        <v/>
      </c>
      <c r="CB335" s="58" t="str">
        <f t="shared" ca="1" si="398"/>
        <v/>
      </c>
      <c r="CC335" s="57" t="str">
        <f t="shared" ca="1" si="399"/>
        <v/>
      </c>
      <c r="CD335" s="57" t="str">
        <f t="shared" ca="1" si="400"/>
        <v/>
      </c>
      <c r="CE335" s="58" t="str">
        <f t="shared" ca="1" si="401"/>
        <v/>
      </c>
      <c r="CF335" s="59" t="str">
        <f t="shared" ca="1" si="402"/>
        <v/>
      </c>
      <c r="CG335" s="57" t="str">
        <f t="shared" ca="1" si="403"/>
        <v/>
      </c>
      <c r="CH335" s="57" t="str">
        <f t="shared" ca="1" si="404"/>
        <v/>
      </c>
      <c r="CI335" s="57" t="str">
        <f t="shared" ca="1" si="405"/>
        <v/>
      </c>
      <c r="CJ335" s="57" t="str">
        <f t="shared" ca="1" si="406"/>
        <v/>
      </c>
      <c r="CK335" s="57" t="str">
        <f t="shared" ca="1" si="407"/>
        <v/>
      </c>
      <c r="CL335" s="57" t="str">
        <f t="shared" ca="1" si="408"/>
        <v/>
      </c>
      <c r="CM335" s="57" t="str">
        <f t="shared" ca="1" si="409"/>
        <v/>
      </c>
      <c r="CN335" s="57" t="str">
        <f t="shared" ca="1" si="410"/>
        <v/>
      </c>
      <c r="CO335" s="57" t="str">
        <f t="shared" ca="1" si="411"/>
        <v/>
      </c>
      <c r="CP335" s="57" t="str">
        <f t="shared" ca="1" si="412"/>
        <v/>
      </c>
      <c r="CQ335" s="57" t="str">
        <f t="shared" ca="1" si="413"/>
        <v/>
      </c>
      <c r="CR335" s="57" t="str">
        <f t="shared" ca="1" si="414"/>
        <v/>
      </c>
      <c r="CS335" s="60" t="str">
        <f t="shared" ca="1" si="415"/>
        <v/>
      </c>
      <c r="CT335" s="60" t="str">
        <f t="shared" ca="1" si="416"/>
        <v/>
      </c>
      <c r="CU335" s="60" t="str">
        <f t="shared" ca="1" si="417"/>
        <v/>
      </c>
      <c r="CV335" s="60" t="str">
        <f t="shared" ca="1" si="418"/>
        <v/>
      </c>
      <c r="CW335" s="60" t="str">
        <f t="shared" ca="1" si="419"/>
        <v/>
      </c>
      <c r="CX335" s="60" t="str">
        <f t="shared" ca="1" si="420"/>
        <v/>
      </c>
      <c r="CY335" s="60" t="str">
        <f t="shared" ca="1" si="421"/>
        <v/>
      </c>
      <c r="CZ335" s="60" t="str">
        <f t="shared" ca="1" si="422"/>
        <v/>
      </c>
      <c r="DA335" s="65" t="str">
        <f t="shared" ca="1" si="423"/>
        <v/>
      </c>
      <c r="DB335" s="65" t="str">
        <f t="shared" ca="1" si="424"/>
        <v/>
      </c>
      <c r="DC335" s="65" t="str">
        <f t="shared" ca="1" si="425"/>
        <v/>
      </c>
      <c r="DD335" s="65" t="str">
        <f t="shared" ca="1" si="426"/>
        <v/>
      </c>
      <c r="DE335" s="65" t="str">
        <f t="shared" ca="1" si="427"/>
        <v/>
      </c>
      <c r="DF335" s="66" t="str">
        <f t="shared" ca="1" si="428"/>
        <v/>
      </c>
      <c r="DG335" s="66" t="str">
        <f t="shared" ca="1" si="429"/>
        <v/>
      </c>
      <c r="DH335" s="66" t="str">
        <f t="shared" ca="1" si="430"/>
        <v/>
      </c>
      <c r="DI335" s="66" t="str">
        <f t="shared" ca="1" si="431"/>
        <v/>
      </c>
      <c r="DJ335" s="66" t="str">
        <f t="shared" ca="1" si="432"/>
        <v/>
      </c>
      <c r="DK335" s="65" t="str">
        <f t="shared" ca="1" si="433"/>
        <v/>
      </c>
      <c r="DL335" s="65" t="str">
        <f t="shared" ca="1" si="434"/>
        <v/>
      </c>
      <c r="DM335" s="65" t="str">
        <f t="shared" ca="1" si="435"/>
        <v/>
      </c>
      <c r="DN335" s="65" t="str">
        <f t="shared" ca="1" si="436"/>
        <v/>
      </c>
      <c r="DO335" s="65" t="str">
        <f t="shared" ca="1" si="437"/>
        <v/>
      </c>
      <c r="DP335" s="65" t="str">
        <f t="shared" ca="1" si="438"/>
        <v/>
      </c>
      <c r="DQ335" s="65" t="str">
        <f t="shared" ca="1" si="439"/>
        <v/>
      </c>
      <c r="DR335" s="69" t="str">
        <f t="shared" ca="1" si="440"/>
        <v/>
      </c>
      <c r="DS335" s="69" t="str">
        <f t="shared" ca="1" si="441"/>
        <v/>
      </c>
      <c r="DT335" s="69" t="str">
        <f t="shared" ca="1" si="442"/>
        <v/>
      </c>
      <c r="DU335" s="69" t="str">
        <f t="shared" ca="1" si="443"/>
        <v/>
      </c>
      <c r="DV335" s="69" t="str">
        <f t="shared" ca="1" si="444"/>
        <v/>
      </c>
      <c r="DW335" s="69" t="str">
        <f t="shared" ca="1" si="445"/>
        <v/>
      </c>
      <c r="DX335" s="69" t="str">
        <f t="shared" ca="1" si="446"/>
        <v/>
      </c>
      <c r="DY335" s="69" t="str">
        <f t="shared" ca="1" si="447"/>
        <v/>
      </c>
      <c r="DZ335" s="72" t="str">
        <f t="shared" ca="1" si="448"/>
        <v/>
      </c>
      <c r="EA335" s="72" t="str">
        <f t="shared" ca="1" si="449"/>
        <v/>
      </c>
      <c r="EB335" s="72" t="str">
        <f t="shared" ca="1" si="450"/>
        <v/>
      </c>
      <c r="EC335" s="65" t="str">
        <f t="shared" ca="1" si="451"/>
        <v/>
      </c>
      <c r="ED335" s="65" t="str">
        <f t="shared" ca="1" si="452"/>
        <v/>
      </c>
      <c r="EE335" s="65" t="str">
        <f t="shared" ca="1" si="453"/>
        <v/>
      </c>
      <c r="EF335" s="65" t="str">
        <f t="shared" ca="1" si="454"/>
        <v/>
      </c>
      <c r="EG335" s="65" t="str">
        <f t="shared" ca="1" si="455"/>
        <v/>
      </c>
      <c r="EH335" s="65" t="str">
        <f t="shared" ca="1" si="456"/>
        <v/>
      </c>
      <c r="EI335" s="429" t="str">
        <f t="shared" ca="1" si="457"/>
        <v>No</v>
      </c>
      <c r="EJ335" s="428" t="str">
        <f t="shared" ca="1" si="458"/>
        <v/>
      </c>
      <c r="EK335" s="428" t="str">
        <f t="shared" ca="1" si="459"/>
        <v/>
      </c>
      <c r="EL335" s="65" t="str">
        <f t="shared" ca="1" si="460"/>
        <v/>
      </c>
      <c r="EM335" s="65" t="str">
        <f t="shared" ca="1" si="461"/>
        <v/>
      </c>
      <c r="EN335" s="65" t="str">
        <f t="shared" ca="1" si="462"/>
        <v/>
      </c>
      <c r="EO335" s="433" t="str">
        <f t="shared" ca="1" si="463"/>
        <v/>
      </c>
      <c r="EP335" s="433" t="str">
        <f t="shared" ca="1" si="464"/>
        <v/>
      </c>
      <c r="EQ335" s="433" t="str">
        <f t="shared" ca="1" si="465"/>
        <v/>
      </c>
      <c r="ER335" s="433" t="str">
        <f t="shared" ca="1" si="466"/>
        <v/>
      </c>
      <c r="ES335" s="433" t="str">
        <f t="shared" ca="1" si="467"/>
        <v/>
      </c>
      <c r="ET335" s="433" t="str">
        <f t="shared" ca="1" si="468"/>
        <v/>
      </c>
      <c r="EU335" s="433" t="str">
        <f ca="1">IF(OR(CO335="",CQ335=""),"",Discipline!$P$3*CO335+Discipline!$X$3*CQ335)</f>
        <v/>
      </c>
      <c r="EV335" s="433" t="str">
        <f ca="1">IF(OR(CP335="",CR335=""),"",Discipline!$P$3*CP335+Discipline!$X$3*CR335)</f>
        <v/>
      </c>
    </row>
    <row r="336" spans="1:152" x14ac:dyDescent="0.25">
      <c r="A336" s="10" t="str">
        <f ca="1">IFERROR(RANK(order!A336,order!A$3:A$554,0),"")</f>
        <v/>
      </c>
      <c r="B336" s="10" t="str">
        <f ca="1">IFERROR(RANK(order!B336,order!B$3:B$554,0),"")</f>
        <v/>
      </c>
      <c r="C336" s="10" t="str">
        <f ca="1">IFERROR(RANK(order!C336,order!C$3:C$554,0),"")</f>
        <v/>
      </c>
      <c r="D336" s="4" t="str">
        <f ca="1">IFERROR(RANK(order!D336,order!D$3:D$554,0),"")</f>
        <v/>
      </c>
      <c r="E336" s="4" t="str">
        <f ca="1">IFERROR(RANK(order!E336,order!E$3:E$554,0),"")</f>
        <v/>
      </c>
      <c r="F336" s="4" t="str">
        <f ca="1">IFERROR(RANK(order!F336,order!F$3:F$554,0),"")</f>
        <v/>
      </c>
      <c r="G336" s="10" t="str">
        <f ca="1">IFERROR(RANK(order!G336,order!G$3:G$554,0),"")</f>
        <v/>
      </c>
      <c r="H336" s="10" t="str">
        <f ca="1">IFERROR(RANK(order!H336,order!H$3:H$554,0),"")</f>
        <v/>
      </c>
      <c r="I336" s="10" t="str">
        <f ca="1">IFERROR(RANK(order!I336,order!I$3:I$554,0),"")</f>
        <v/>
      </c>
      <c r="J336" s="4" t="str">
        <f ca="1">IFERROR(RANK(order!J336,order!J$3:J$554,0),"")</f>
        <v/>
      </c>
      <c r="K336" s="4" t="str">
        <f ca="1">IFERROR(RANK(order!K336,order!K$3:K$554,0),"")</f>
        <v/>
      </c>
      <c r="L336" s="4" t="str">
        <f ca="1">IFERROR(RANK(order!L336,order!L$3:L$554,0),"")</f>
        <v/>
      </c>
      <c r="M336" s="10" t="str">
        <f ca="1">IFERROR(RANK(order!M336,order!M$3:M$554,0),"")</f>
        <v/>
      </c>
      <c r="N336" s="10" t="str">
        <f ca="1">IFERROR(RANK(order!N336,order!N$3:N$554,0),"")</f>
        <v/>
      </c>
      <c r="O336" s="10" t="str">
        <f ca="1">IFERROR(RANK(order!O336,order!O$3:O$554,0),"")</f>
        <v/>
      </c>
      <c r="P336" s="4" t="str">
        <f ca="1">IFERROR(RANK(order!P336,order!P$3:P$554,0),"")</f>
        <v/>
      </c>
      <c r="Q336" s="4" t="str">
        <f ca="1">IFERROR(RANK(order!Q336,order!Q$3:Q$554,0),"")</f>
        <v/>
      </c>
      <c r="R336" s="4" t="str">
        <f ca="1">IFERROR(RANK(order!R336,order!R$3:R$554,0),"")</f>
        <v/>
      </c>
      <c r="S336" s="10" t="str">
        <f ca="1">IFERROR(RANK(order!S336,order!S$3:S$554,0),"")</f>
        <v/>
      </c>
      <c r="T336" s="10" t="str">
        <f ca="1">IFERROR(RANK(order!T336,order!T$3:T$554,0),"")</f>
        <v/>
      </c>
      <c r="U336" s="10" t="str">
        <f ca="1">IFERROR(RANK(order!U336,order!U$3:U$554,0),"")</f>
        <v/>
      </c>
      <c r="V336" s="4" t="str">
        <f ca="1">IFERROR(RANK(order!V336,order!V$3:V$554,0),"")</f>
        <v/>
      </c>
      <c r="W336" s="4" t="str">
        <f ca="1">IFERROR(RANK(order!W336,order!W$3:W$554,0),"")</f>
        <v/>
      </c>
      <c r="X336" s="4" t="str">
        <f ca="1">IFERROR(RANK(order!X336,order!X$3:X$554,0),"")</f>
        <v/>
      </c>
      <c r="Y336" s="10" t="str">
        <f ca="1">IFERROR(RANK(order!Y336,order!Y$3:Y$554,0),"")</f>
        <v/>
      </c>
      <c r="Z336" s="10" t="str">
        <f ca="1">IFERROR(RANK(order!Z336,order!Z$3:Z$554,0),"")</f>
        <v/>
      </c>
      <c r="AA336" s="10" t="str">
        <f ca="1">IFERROR(RANK(order!AA336,order!AA$3:AA$554,0),"")</f>
        <v/>
      </c>
      <c r="AB336" s="4" t="str">
        <f ca="1">IFERROR(RANK(order!AB336,order!AB$3:AB$554,0),"")</f>
        <v/>
      </c>
      <c r="AC336" s="4" t="str">
        <f ca="1">IFERROR(RANK(order!AC336,order!AC$3:AC$554,0),"")</f>
        <v/>
      </c>
      <c r="AD336" s="4" t="str">
        <f ca="1">IFERROR(RANK(order!AD336,order!AD$3:AD$554,0),"")</f>
        <v/>
      </c>
      <c r="AE336" s="10" t="str">
        <f ca="1">IFERROR(RANK(order!AE336,order!AE$3:AE$554,0),"")</f>
        <v/>
      </c>
      <c r="AF336" s="10" t="str">
        <f ca="1">IFERROR(RANK(order!AF336,order!AF$3:AF$554,0),"")</f>
        <v/>
      </c>
      <c r="AG336" s="10" t="str">
        <f ca="1">IFERROR(RANK(order!AG336,order!AG$3:AG$554,0),"")</f>
        <v/>
      </c>
      <c r="AH336" s="4" t="str">
        <f ca="1">IFERROR(RANK(order!AH336,order!AH$3:AH$554,0),"")</f>
        <v/>
      </c>
      <c r="AI336" s="4" t="str">
        <f ca="1">IFERROR(RANK(order!AI336,order!AI$3:AI$554,0),"")</f>
        <v/>
      </c>
      <c r="AJ336" s="4" t="str">
        <f ca="1">IFERROR(RANK(order!AJ336,order!AJ$3:AJ$554,0),"")</f>
        <v/>
      </c>
      <c r="AK336" s="10" t="str">
        <f ca="1">IFERROR(RANK(order!AK336,order!AK$3:AK$554,0),"")</f>
        <v/>
      </c>
      <c r="AL336" s="10" t="str">
        <f ca="1">IFERROR(RANK(order!AL336,order!AL$3:AL$554,0),"")</f>
        <v/>
      </c>
      <c r="AM336" s="10" t="str">
        <f ca="1">IFERROR(RANK(order!AM336,order!AM$3:AM$554,0),"")</f>
        <v/>
      </c>
      <c r="AN336" s="4" t="str">
        <f ca="1">IFERROR(RANK(order!AN336,order!AN$3:AN$554,0),"")</f>
        <v/>
      </c>
      <c r="AO336" s="4" t="str">
        <f ca="1">IFERROR(RANK(order!AO336,order!AO$3:AO$554,0),"")</f>
        <v/>
      </c>
      <c r="AP336" s="4" t="str">
        <f ca="1">IFERROR(RANK(order!AP336,order!AP$3:AP$554,0),"")</f>
        <v/>
      </c>
      <c r="AQ336" s="10" t="str">
        <f ca="1">IFERROR(RANK(order!AQ336,order!AQ$3:AQ$554,0),"")</f>
        <v/>
      </c>
      <c r="AR336" s="10" t="str">
        <f ca="1">IFERROR(RANK(order!AR336,order!AR$3:AR$554,0),"")</f>
        <v/>
      </c>
      <c r="AS336" s="10" t="str">
        <f ca="1">IFERROR(RANK(order!AS336,order!AS$3:AS$554,0),"")</f>
        <v/>
      </c>
      <c r="AT336" s="4" t="str">
        <f ca="1">IFERROR(RANK(order!AT336,order!AT$3:AT$554,0),"")</f>
        <v/>
      </c>
      <c r="AU336" s="4" t="str">
        <f ca="1">IFERROR(RANK(order!AU336,order!AU$3:AU$554,0),"")</f>
        <v/>
      </c>
      <c r="AV336" s="4" t="str">
        <f ca="1">IFERROR(RANK(order!AV336,order!AV$3:AV$554,0),"")</f>
        <v/>
      </c>
      <c r="AW336" s="10" t="str">
        <f ca="1">IFERROR(RANK(order!AW336,order!AW$3:AW$554,0),"")</f>
        <v/>
      </c>
      <c r="AX336" s="10" t="str">
        <f ca="1">IFERROR(RANK(order!AX336,order!AX$3:AX$554,0),"")</f>
        <v/>
      </c>
      <c r="AY336" s="10" t="str">
        <f ca="1">IFERROR(RANK(order!AY336,order!AY$3:AY$554,0),"")</f>
        <v/>
      </c>
      <c r="AZ336" s="4" t="str">
        <f ca="1">IFERROR(RANK(order!AZ336,order!AZ$3:AZ$554,0),"")</f>
        <v/>
      </c>
      <c r="BA336" s="4" t="str">
        <f ca="1">IFERROR(RANK(order!BA336,order!BA$3:BA$554,0),"")</f>
        <v/>
      </c>
      <c r="BB336" s="4" t="str">
        <f ca="1">IFERROR(RANK(order!BB336,order!BB$3:BB$554,0),"")</f>
        <v/>
      </c>
      <c r="BC336" s="10" t="str">
        <f ca="1">IFERROR(RANK(order!BC336,order!BC$3:BC$554,0),"")</f>
        <v/>
      </c>
      <c r="BD336" s="10" t="str">
        <f ca="1">IFERROR(RANK(order!BD336,order!BD$3:BD$554,0),"")</f>
        <v/>
      </c>
      <c r="BE336" s="10" t="str">
        <f ca="1">IFERROR(RANK(order!BE336,order!BE$3:BE$554,0),"")</f>
        <v/>
      </c>
      <c r="BF336" s="4" t="str">
        <f ca="1">IFERROR(RANK(order!BF336,order!BF$3:BF$554,0),"")</f>
        <v/>
      </c>
      <c r="BG336" s="4" t="str">
        <f ca="1">IFERROR(RANK(order!BG336,order!BG$3:BG$554,0),"")</f>
        <v/>
      </c>
      <c r="BH336" s="4" t="str">
        <f ca="1">IFERROR(RANK(order!BH336,order!BH$3:BH$554,0),"")</f>
        <v/>
      </c>
      <c r="BI336" s="10" t="str">
        <f ca="1">IFERROR(RANK(order!BI336,order!BI$3:BI$554,0),"")</f>
        <v/>
      </c>
      <c r="BJ336" s="10" t="str">
        <f ca="1">IFERROR(RANK(order!BJ336,order!BJ$3:BJ$554,0),"")</f>
        <v/>
      </c>
      <c r="BK336" s="10" t="str">
        <f ca="1">IFERROR(RANK(order!BK336,order!BK$3:BK$554,0),"")</f>
        <v/>
      </c>
      <c r="BL336" s="4" t="str">
        <f ca="1">IFERROR(RANK(order!BL336,order!BL$3:BL$554,0),"")</f>
        <v/>
      </c>
      <c r="BM336" s="4" t="str">
        <f ca="1">IFERROR(RANK(order!BM336,order!BM$3:BM$554,0),"")</f>
        <v/>
      </c>
      <c r="BN336" s="4" t="str">
        <f ca="1">IFERROR(RANK(order!BN336,order!BN$3:BN$554,0),"")</f>
        <v/>
      </c>
      <c r="BO336" s="10" t="str">
        <f ca="1">IFERROR(RANK(order!BO336,order!BO$3:BO$554,0),"")</f>
        <v/>
      </c>
      <c r="BP336" s="10" t="str">
        <f ca="1">IFERROR(RANK(order!BP336,order!BP$3:BP$554,0),"")</f>
        <v/>
      </c>
      <c r="BQ336" s="10" t="str">
        <f ca="1">IFERROR(RANK(order!BQ336,order!BQ$3:BQ$554,0),"")</f>
        <v/>
      </c>
      <c r="BR336" s="4" t="str">
        <f ca="1">IFERROR(RANK(order!BR336,order!BR$3:BR$554,0),"")</f>
        <v/>
      </c>
      <c r="BS336" s="4" t="str">
        <f ca="1">IFERROR(RANK(order!BS336,order!BS$3:BS$554,0),"")</f>
        <v/>
      </c>
      <c r="BT336" s="4" t="str">
        <f ca="1">IFERROR(RANK(order!BT336,order!BT$3:BT$554,0),"")</f>
        <v/>
      </c>
      <c r="BU336" s="95">
        <f t="shared" si="469"/>
        <v>334</v>
      </c>
      <c r="BV336" s="35" t="str">
        <f t="shared" si="470"/>
        <v>E1</v>
      </c>
      <c r="BW336" s="55">
        <f t="shared" ca="1" si="393"/>
        <v>0</v>
      </c>
      <c r="BX336" s="56" t="str">
        <f t="shared" ca="1" si="394"/>
        <v/>
      </c>
      <c r="BY336" s="56" t="str">
        <f t="shared" ca="1" si="395"/>
        <v/>
      </c>
      <c r="BZ336" s="57" t="str">
        <f t="shared" ca="1" si="396"/>
        <v/>
      </c>
      <c r="CA336" s="57" t="str">
        <f t="shared" ca="1" si="397"/>
        <v/>
      </c>
      <c r="CB336" s="58" t="str">
        <f t="shared" ca="1" si="398"/>
        <v/>
      </c>
      <c r="CC336" s="57" t="str">
        <f t="shared" ca="1" si="399"/>
        <v/>
      </c>
      <c r="CD336" s="57" t="str">
        <f t="shared" ca="1" si="400"/>
        <v/>
      </c>
      <c r="CE336" s="58" t="str">
        <f t="shared" ca="1" si="401"/>
        <v/>
      </c>
      <c r="CF336" s="59" t="str">
        <f t="shared" ca="1" si="402"/>
        <v/>
      </c>
      <c r="CG336" s="57" t="str">
        <f t="shared" ca="1" si="403"/>
        <v/>
      </c>
      <c r="CH336" s="57" t="str">
        <f t="shared" ca="1" si="404"/>
        <v/>
      </c>
      <c r="CI336" s="57" t="str">
        <f t="shared" ca="1" si="405"/>
        <v/>
      </c>
      <c r="CJ336" s="57" t="str">
        <f t="shared" ca="1" si="406"/>
        <v/>
      </c>
      <c r="CK336" s="57" t="str">
        <f t="shared" ca="1" si="407"/>
        <v/>
      </c>
      <c r="CL336" s="57" t="str">
        <f t="shared" ca="1" si="408"/>
        <v/>
      </c>
      <c r="CM336" s="57" t="str">
        <f t="shared" ca="1" si="409"/>
        <v/>
      </c>
      <c r="CN336" s="57" t="str">
        <f t="shared" ca="1" si="410"/>
        <v/>
      </c>
      <c r="CO336" s="57" t="str">
        <f t="shared" ca="1" si="411"/>
        <v/>
      </c>
      <c r="CP336" s="57" t="str">
        <f t="shared" ca="1" si="412"/>
        <v/>
      </c>
      <c r="CQ336" s="57" t="str">
        <f t="shared" ca="1" si="413"/>
        <v/>
      </c>
      <c r="CR336" s="57" t="str">
        <f t="shared" ca="1" si="414"/>
        <v/>
      </c>
      <c r="CS336" s="60" t="str">
        <f t="shared" ca="1" si="415"/>
        <v/>
      </c>
      <c r="CT336" s="60" t="str">
        <f t="shared" ca="1" si="416"/>
        <v/>
      </c>
      <c r="CU336" s="60" t="str">
        <f t="shared" ca="1" si="417"/>
        <v/>
      </c>
      <c r="CV336" s="60" t="str">
        <f t="shared" ca="1" si="418"/>
        <v/>
      </c>
      <c r="CW336" s="60" t="str">
        <f t="shared" ca="1" si="419"/>
        <v/>
      </c>
      <c r="CX336" s="60" t="str">
        <f t="shared" ca="1" si="420"/>
        <v/>
      </c>
      <c r="CY336" s="60" t="str">
        <f t="shared" ca="1" si="421"/>
        <v/>
      </c>
      <c r="CZ336" s="60" t="str">
        <f t="shared" ca="1" si="422"/>
        <v/>
      </c>
      <c r="DA336" s="65" t="str">
        <f t="shared" ca="1" si="423"/>
        <v/>
      </c>
      <c r="DB336" s="65" t="str">
        <f t="shared" ca="1" si="424"/>
        <v/>
      </c>
      <c r="DC336" s="65" t="str">
        <f t="shared" ca="1" si="425"/>
        <v/>
      </c>
      <c r="DD336" s="65" t="str">
        <f t="shared" ca="1" si="426"/>
        <v/>
      </c>
      <c r="DE336" s="65" t="str">
        <f t="shared" ca="1" si="427"/>
        <v/>
      </c>
      <c r="DF336" s="66" t="str">
        <f t="shared" ca="1" si="428"/>
        <v/>
      </c>
      <c r="DG336" s="66" t="str">
        <f t="shared" ca="1" si="429"/>
        <v/>
      </c>
      <c r="DH336" s="66" t="str">
        <f t="shared" ca="1" si="430"/>
        <v/>
      </c>
      <c r="DI336" s="66" t="str">
        <f t="shared" ca="1" si="431"/>
        <v/>
      </c>
      <c r="DJ336" s="66" t="str">
        <f t="shared" ca="1" si="432"/>
        <v/>
      </c>
      <c r="DK336" s="65" t="str">
        <f t="shared" ca="1" si="433"/>
        <v/>
      </c>
      <c r="DL336" s="65" t="str">
        <f t="shared" ca="1" si="434"/>
        <v/>
      </c>
      <c r="DM336" s="65" t="str">
        <f t="shared" ca="1" si="435"/>
        <v/>
      </c>
      <c r="DN336" s="65" t="str">
        <f t="shared" ca="1" si="436"/>
        <v/>
      </c>
      <c r="DO336" s="65" t="str">
        <f t="shared" ca="1" si="437"/>
        <v/>
      </c>
      <c r="DP336" s="65" t="str">
        <f t="shared" ca="1" si="438"/>
        <v/>
      </c>
      <c r="DQ336" s="65" t="str">
        <f t="shared" ca="1" si="439"/>
        <v/>
      </c>
      <c r="DR336" s="69" t="str">
        <f t="shared" ca="1" si="440"/>
        <v/>
      </c>
      <c r="DS336" s="69" t="str">
        <f t="shared" ca="1" si="441"/>
        <v/>
      </c>
      <c r="DT336" s="69" t="str">
        <f t="shared" ca="1" si="442"/>
        <v/>
      </c>
      <c r="DU336" s="69" t="str">
        <f t="shared" ca="1" si="443"/>
        <v/>
      </c>
      <c r="DV336" s="69" t="str">
        <f t="shared" ca="1" si="444"/>
        <v/>
      </c>
      <c r="DW336" s="69" t="str">
        <f t="shared" ca="1" si="445"/>
        <v/>
      </c>
      <c r="DX336" s="69" t="str">
        <f t="shared" ca="1" si="446"/>
        <v/>
      </c>
      <c r="DY336" s="69" t="str">
        <f t="shared" ca="1" si="447"/>
        <v/>
      </c>
      <c r="DZ336" s="72" t="str">
        <f t="shared" ca="1" si="448"/>
        <v/>
      </c>
      <c r="EA336" s="72" t="str">
        <f t="shared" ca="1" si="449"/>
        <v/>
      </c>
      <c r="EB336" s="72" t="str">
        <f t="shared" ca="1" si="450"/>
        <v/>
      </c>
      <c r="EC336" s="65" t="str">
        <f t="shared" ca="1" si="451"/>
        <v/>
      </c>
      <c r="ED336" s="65" t="str">
        <f t="shared" ca="1" si="452"/>
        <v/>
      </c>
      <c r="EE336" s="65" t="str">
        <f t="shared" ca="1" si="453"/>
        <v/>
      </c>
      <c r="EF336" s="65" t="str">
        <f t="shared" ca="1" si="454"/>
        <v/>
      </c>
      <c r="EG336" s="65" t="str">
        <f t="shared" ca="1" si="455"/>
        <v/>
      </c>
      <c r="EH336" s="65" t="str">
        <f t="shared" ca="1" si="456"/>
        <v/>
      </c>
      <c r="EI336" s="429" t="str">
        <f t="shared" ca="1" si="457"/>
        <v>No</v>
      </c>
      <c r="EJ336" s="428" t="str">
        <f t="shared" ca="1" si="458"/>
        <v/>
      </c>
      <c r="EK336" s="428" t="str">
        <f t="shared" ca="1" si="459"/>
        <v/>
      </c>
      <c r="EL336" s="65" t="str">
        <f t="shared" ca="1" si="460"/>
        <v/>
      </c>
      <c r="EM336" s="65" t="str">
        <f t="shared" ca="1" si="461"/>
        <v/>
      </c>
      <c r="EN336" s="65" t="str">
        <f t="shared" ca="1" si="462"/>
        <v/>
      </c>
      <c r="EO336" s="433" t="str">
        <f t="shared" ca="1" si="463"/>
        <v/>
      </c>
      <c r="EP336" s="433" t="str">
        <f t="shared" ca="1" si="464"/>
        <v/>
      </c>
      <c r="EQ336" s="433" t="str">
        <f t="shared" ca="1" si="465"/>
        <v/>
      </c>
      <c r="ER336" s="433" t="str">
        <f t="shared" ca="1" si="466"/>
        <v/>
      </c>
      <c r="ES336" s="433" t="str">
        <f t="shared" ca="1" si="467"/>
        <v/>
      </c>
      <c r="ET336" s="433" t="str">
        <f t="shared" ca="1" si="468"/>
        <v/>
      </c>
      <c r="EU336" s="433" t="str">
        <f ca="1">IF(OR(CO336="",CQ336=""),"",Discipline!$P$3*CO336+Discipline!$X$3*CQ336)</f>
        <v/>
      </c>
      <c r="EV336" s="433" t="str">
        <f ca="1">IF(OR(CP336="",CR336=""),"",Discipline!$P$3*CP336+Discipline!$X$3*CR336)</f>
        <v/>
      </c>
    </row>
    <row r="337" spans="1:152" x14ac:dyDescent="0.25">
      <c r="A337" s="10" t="str">
        <f ca="1">IFERROR(RANK(order!A337,order!A$3:A$554,0),"")</f>
        <v/>
      </c>
      <c r="B337" s="10" t="str">
        <f ca="1">IFERROR(RANK(order!B337,order!B$3:B$554,0),"")</f>
        <v/>
      </c>
      <c r="C337" s="10" t="str">
        <f ca="1">IFERROR(RANK(order!C337,order!C$3:C$554,0),"")</f>
        <v/>
      </c>
      <c r="D337" s="4" t="str">
        <f ca="1">IFERROR(RANK(order!D337,order!D$3:D$554,0),"")</f>
        <v/>
      </c>
      <c r="E337" s="4" t="str">
        <f ca="1">IFERROR(RANK(order!E337,order!E$3:E$554,0),"")</f>
        <v/>
      </c>
      <c r="F337" s="4" t="str">
        <f ca="1">IFERROR(RANK(order!F337,order!F$3:F$554,0),"")</f>
        <v/>
      </c>
      <c r="G337" s="10" t="str">
        <f ca="1">IFERROR(RANK(order!G337,order!G$3:G$554,0),"")</f>
        <v/>
      </c>
      <c r="H337" s="10" t="str">
        <f ca="1">IFERROR(RANK(order!H337,order!H$3:H$554,0),"")</f>
        <v/>
      </c>
      <c r="I337" s="10" t="str">
        <f ca="1">IFERROR(RANK(order!I337,order!I$3:I$554,0),"")</f>
        <v/>
      </c>
      <c r="J337" s="4" t="str">
        <f ca="1">IFERROR(RANK(order!J337,order!J$3:J$554,0),"")</f>
        <v/>
      </c>
      <c r="K337" s="4" t="str">
        <f ca="1">IFERROR(RANK(order!K337,order!K$3:K$554,0),"")</f>
        <v/>
      </c>
      <c r="L337" s="4" t="str">
        <f ca="1">IFERROR(RANK(order!L337,order!L$3:L$554,0),"")</f>
        <v/>
      </c>
      <c r="M337" s="10" t="str">
        <f ca="1">IFERROR(RANK(order!M337,order!M$3:M$554,0),"")</f>
        <v/>
      </c>
      <c r="N337" s="10" t="str">
        <f ca="1">IFERROR(RANK(order!N337,order!N$3:N$554,0),"")</f>
        <v/>
      </c>
      <c r="O337" s="10" t="str">
        <f ca="1">IFERROR(RANK(order!O337,order!O$3:O$554,0),"")</f>
        <v/>
      </c>
      <c r="P337" s="4" t="str">
        <f ca="1">IFERROR(RANK(order!P337,order!P$3:P$554,0),"")</f>
        <v/>
      </c>
      <c r="Q337" s="4" t="str">
        <f ca="1">IFERROR(RANK(order!Q337,order!Q$3:Q$554,0),"")</f>
        <v/>
      </c>
      <c r="R337" s="4" t="str">
        <f ca="1">IFERROR(RANK(order!R337,order!R$3:R$554,0),"")</f>
        <v/>
      </c>
      <c r="S337" s="10" t="str">
        <f ca="1">IFERROR(RANK(order!S337,order!S$3:S$554,0),"")</f>
        <v/>
      </c>
      <c r="T337" s="10" t="str">
        <f ca="1">IFERROR(RANK(order!T337,order!T$3:T$554,0),"")</f>
        <v/>
      </c>
      <c r="U337" s="10" t="str">
        <f ca="1">IFERROR(RANK(order!U337,order!U$3:U$554,0),"")</f>
        <v/>
      </c>
      <c r="V337" s="4" t="str">
        <f ca="1">IFERROR(RANK(order!V337,order!V$3:V$554,0),"")</f>
        <v/>
      </c>
      <c r="W337" s="4" t="str">
        <f ca="1">IFERROR(RANK(order!W337,order!W$3:W$554,0),"")</f>
        <v/>
      </c>
      <c r="X337" s="4" t="str">
        <f ca="1">IFERROR(RANK(order!X337,order!X$3:X$554,0),"")</f>
        <v/>
      </c>
      <c r="Y337" s="10" t="str">
        <f ca="1">IFERROR(RANK(order!Y337,order!Y$3:Y$554,0),"")</f>
        <v/>
      </c>
      <c r="Z337" s="10" t="str">
        <f ca="1">IFERROR(RANK(order!Z337,order!Z$3:Z$554,0),"")</f>
        <v/>
      </c>
      <c r="AA337" s="10" t="str">
        <f ca="1">IFERROR(RANK(order!AA337,order!AA$3:AA$554,0),"")</f>
        <v/>
      </c>
      <c r="AB337" s="4" t="str">
        <f ca="1">IFERROR(RANK(order!AB337,order!AB$3:AB$554,0),"")</f>
        <v/>
      </c>
      <c r="AC337" s="4" t="str">
        <f ca="1">IFERROR(RANK(order!AC337,order!AC$3:AC$554,0),"")</f>
        <v/>
      </c>
      <c r="AD337" s="4" t="str">
        <f ca="1">IFERROR(RANK(order!AD337,order!AD$3:AD$554,0),"")</f>
        <v/>
      </c>
      <c r="AE337" s="10" t="str">
        <f ca="1">IFERROR(RANK(order!AE337,order!AE$3:AE$554,0),"")</f>
        <v/>
      </c>
      <c r="AF337" s="10" t="str">
        <f ca="1">IFERROR(RANK(order!AF337,order!AF$3:AF$554,0),"")</f>
        <v/>
      </c>
      <c r="AG337" s="10" t="str">
        <f ca="1">IFERROR(RANK(order!AG337,order!AG$3:AG$554,0),"")</f>
        <v/>
      </c>
      <c r="AH337" s="4" t="str">
        <f ca="1">IFERROR(RANK(order!AH337,order!AH$3:AH$554,0),"")</f>
        <v/>
      </c>
      <c r="AI337" s="4" t="str">
        <f ca="1">IFERROR(RANK(order!AI337,order!AI$3:AI$554,0),"")</f>
        <v/>
      </c>
      <c r="AJ337" s="4" t="str">
        <f ca="1">IFERROR(RANK(order!AJ337,order!AJ$3:AJ$554,0),"")</f>
        <v/>
      </c>
      <c r="AK337" s="10" t="str">
        <f ca="1">IFERROR(RANK(order!AK337,order!AK$3:AK$554,0),"")</f>
        <v/>
      </c>
      <c r="AL337" s="10" t="str">
        <f ca="1">IFERROR(RANK(order!AL337,order!AL$3:AL$554,0),"")</f>
        <v/>
      </c>
      <c r="AM337" s="10" t="str">
        <f ca="1">IFERROR(RANK(order!AM337,order!AM$3:AM$554,0),"")</f>
        <v/>
      </c>
      <c r="AN337" s="4" t="str">
        <f ca="1">IFERROR(RANK(order!AN337,order!AN$3:AN$554,0),"")</f>
        <v/>
      </c>
      <c r="AO337" s="4" t="str">
        <f ca="1">IFERROR(RANK(order!AO337,order!AO$3:AO$554,0),"")</f>
        <v/>
      </c>
      <c r="AP337" s="4" t="str">
        <f ca="1">IFERROR(RANK(order!AP337,order!AP$3:AP$554,0),"")</f>
        <v/>
      </c>
      <c r="AQ337" s="10" t="str">
        <f ca="1">IFERROR(RANK(order!AQ337,order!AQ$3:AQ$554,0),"")</f>
        <v/>
      </c>
      <c r="AR337" s="10" t="str">
        <f ca="1">IFERROR(RANK(order!AR337,order!AR$3:AR$554,0),"")</f>
        <v/>
      </c>
      <c r="AS337" s="10" t="str">
        <f ca="1">IFERROR(RANK(order!AS337,order!AS$3:AS$554,0),"")</f>
        <v/>
      </c>
      <c r="AT337" s="4" t="str">
        <f ca="1">IFERROR(RANK(order!AT337,order!AT$3:AT$554,0),"")</f>
        <v/>
      </c>
      <c r="AU337" s="4" t="str">
        <f ca="1">IFERROR(RANK(order!AU337,order!AU$3:AU$554,0),"")</f>
        <v/>
      </c>
      <c r="AV337" s="4" t="str">
        <f ca="1">IFERROR(RANK(order!AV337,order!AV$3:AV$554,0),"")</f>
        <v/>
      </c>
      <c r="AW337" s="10" t="str">
        <f ca="1">IFERROR(RANK(order!AW337,order!AW$3:AW$554,0),"")</f>
        <v/>
      </c>
      <c r="AX337" s="10" t="str">
        <f ca="1">IFERROR(RANK(order!AX337,order!AX$3:AX$554,0),"")</f>
        <v/>
      </c>
      <c r="AY337" s="10" t="str">
        <f ca="1">IFERROR(RANK(order!AY337,order!AY$3:AY$554,0),"")</f>
        <v/>
      </c>
      <c r="AZ337" s="4" t="str">
        <f ca="1">IFERROR(RANK(order!AZ337,order!AZ$3:AZ$554,0),"")</f>
        <v/>
      </c>
      <c r="BA337" s="4" t="str">
        <f ca="1">IFERROR(RANK(order!BA337,order!BA$3:BA$554,0),"")</f>
        <v/>
      </c>
      <c r="BB337" s="4" t="str">
        <f ca="1">IFERROR(RANK(order!BB337,order!BB$3:BB$554,0),"")</f>
        <v/>
      </c>
      <c r="BC337" s="10" t="str">
        <f ca="1">IFERROR(RANK(order!BC337,order!BC$3:BC$554,0),"")</f>
        <v/>
      </c>
      <c r="BD337" s="10" t="str">
        <f ca="1">IFERROR(RANK(order!BD337,order!BD$3:BD$554,0),"")</f>
        <v/>
      </c>
      <c r="BE337" s="10" t="str">
        <f ca="1">IFERROR(RANK(order!BE337,order!BE$3:BE$554,0),"")</f>
        <v/>
      </c>
      <c r="BF337" s="4" t="str">
        <f ca="1">IFERROR(RANK(order!BF337,order!BF$3:BF$554,0),"")</f>
        <v/>
      </c>
      <c r="BG337" s="4" t="str">
        <f ca="1">IFERROR(RANK(order!BG337,order!BG$3:BG$554,0),"")</f>
        <v/>
      </c>
      <c r="BH337" s="4" t="str">
        <f ca="1">IFERROR(RANK(order!BH337,order!BH$3:BH$554,0),"")</f>
        <v/>
      </c>
      <c r="BI337" s="10" t="str">
        <f ca="1">IFERROR(RANK(order!BI337,order!BI$3:BI$554,0),"")</f>
        <v/>
      </c>
      <c r="BJ337" s="10" t="str">
        <f ca="1">IFERROR(RANK(order!BJ337,order!BJ$3:BJ$554,0),"")</f>
        <v/>
      </c>
      <c r="BK337" s="10" t="str">
        <f ca="1">IFERROR(RANK(order!BK337,order!BK$3:BK$554,0),"")</f>
        <v/>
      </c>
      <c r="BL337" s="4" t="str">
        <f ca="1">IFERROR(RANK(order!BL337,order!BL$3:BL$554,0),"")</f>
        <v/>
      </c>
      <c r="BM337" s="4" t="str">
        <f ca="1">IFERROR(RANK(order!BM337,order!BM$3:BM$554,0),"")</f>
        <v/>
      </c>
      <c r="BN337" s="4" t="str">
        <f ca="1">IFERROR(RANK(order!BN337,order!BN$3:BN$554,0),"")</f>
        <v/>
      </c>
      <c r="BO337" s="10" t="str">
        <f ca="1">IFERROR(RANK(order!BO337,order!BO$3:BO$554,0),"")</f>
        <v/>
      </c>
      <c r="BP337" s="10" t="str">
        <f ca="1">IFERROR(RANK(order!BP337,order!BP$3:BP$554,0),"")</f>
        <v/>
      </c>
      <c r="BQ337" s="10" t="str">
        <f ca="1">IFERROR(RANK(order!BQ337,order!BQ$3:BQ$554,0),"")</f>
        <v/>
      </c>
      <c r="BR337" s="4" t="str">
        <f ca="1">IFERROR(RANK(order!BR337,order!BR$3:BR$554,0),"")</f>
        <v/>
      </c>
      <c r="BS337" s="4" t="str">
        <f ca="1">IFERROR(RANK(order!BS337,order!BS$3:BS$554,0),"")</f>
        <v/>
      </c>
      <c r="BT337" s="4" t="str">
        <f ca="1">IFERROR(RANK(order!BT337,order!BT$3:BT$554,0),"")</f>
        <v/>
      </c>
      <c r="BU337" s="95">
        <f t="shared" si="469"/>
        <v>335</v>
      </c>
      <c r="BV337" s="35" t="str">
        <f t="shared" si="470"/>
        <v>E1</v>
      </c>
      <c r="BW337" s="55">
        <f t="shared" ca="1" si="393"/>
        <v>0</v>
      </c>
      <c r="BX337" s="56" t="str">
        <f t="shared" ca="1" si="394"/>
        <v/>
      </c>
      <c r="BY337" s="56" t="str">
        <f t="shared" ca="1" si="395"/>
        <v/>
      </c>
      <c r="BZ337" s="57" t="str">
        <f t="shared" ca="1" si="396"/>
        <v/>
      </c>
      <c r="CA337" s="57" t="str">
        <f t="shared" ca="1" si="397"/>
        <v/>
      </c>
      <c r="CB337" s="58" t="str">
        <f t="shared" ca="1" si="398"/>
        <v/>
      </c>
      <c r="CC337" s="57" t="str">
        <f t="shared" ca="1" si="399"/>
        <v/>
      </c>
      <c r="CD337" s="57" t="str">
        <f t="shared" ca="1" si="400"/>
        <v/>
      </c>
      <c r="CE337" s="58" t="str">
        <f t="shared" ca="1" si="401"/>
        <v/>
      </c>
      <c r="CF337" s="59" t="str">
        <f t="shared" ca="1" si="402"/>
        <v/>
      </c>
      <c r="CG337" s="57" t="str">
        <f t="shared" ca="1" si="403"/>
        <v/>
      </c>
      <c r="CH337" s="57" t="str">
        <f t="shared" ca="1" si="404"/>
        <v/>
      </c>
      <c r="CI337" s="57" t="str">
        <f t="shared" ca="1" si="405"/>
        <v/>
      </c>
      <c r="CJ337" s="57" t="str">
        <f t="shared" ca="1" si="406"/>
        <v/>
      </c>
      <c r="CK337" s="57" t="str">
        <f t="shared" ca="1" si="407"/>
        <v/>
      </c>
      <c r="CL337" s="57" t="str">
        <f t="shared" ca="1" si="408"/>
        <v/>
      </c>
      <c r="CM337" s="57" t="str">
        <f t="shared" ca="1" si="409"/>
        <v/>
      </c>
      <c r="CN337" s="57" t="str">
        <f t="shared" ca="1" si="410"/>
        <v/>
      </c>
      <c r="CO337" s="57" t="str">
        <f t="shared" ca="1" si="411"/>
        <v/>
      </c>
      <c r="CP337" s="57" t="str">
        <f t="shared" ca="1" si="412"/>
        <v/>
      </c>
      <c r="CQ337" s="57" t="str">
        <f t="shared" ca="1" si="413"/>
        <v/>
      </c>
      <c r="CR337" s="57" t="str">
        <f t="shared" ca="1" si="414"/>
        <v/>
      </c>
      <c r="CS337" s="60" t="str">
        <f t="shared" ca="1" si="415"/>
        <v/>
      </c>
      <c r="CT337" s="60" t="str">
        <f t="shared" ca="1" si="416"/>
        <v/>
      </c>
      <c r="CU337" s="60" t="str">
        <f t="shared" ca="1" si="417"/>
        <v/>
      </c>
      <c r="CV337" s="60" t="str">
        <f t="shared" ca="1" si="418"/>
        <v/>
      </c>
      <c r="CW337" s="60" t="str">
        <f t="shared" ca="1" si="419"/>
        <v/>
      </c>
      <c r="CX337" s="60" t="str">
        <f t="shared" ca="1" si="420"/>
        <v/>
      </c>
      <c r="CY337" s="60" t="str">
        <f t="shared" ca="1" si="421"/>
        <v/>
      </c>
      <c r="CZ337" s="60" t="str">
        <f t="shared" ca="1" si="422"/>
        <v/>
      </c>
      <c r="DA337" s="65" t="str">
        <f t="shared" ca="1" si="423"/>
        <v/>
      </c>
      <c r="DB337" s="65" t="str">
        <f t="shared" ca="1" si="424"/>
        <v/>
      </c>
      <c r="DC337" s="65" t="str">
        <f t="shared" ca="1" si="425"/>
        <v/>
      </c>
      <c r="DD337" s="65" t="str">
        <f t="shared" ca="1" si="426"/>
        <v/>
      </c>
      <c r="DE337" s="65" t="str">
        <f t="shared" ca="1" si="427"/>
        <v/>
      </c>
      <c r="DF337" s="66" t="str">
        <f t="shared" ca="1" si="428"/>
        <v/>
      </c>
      <c r="DG337" s="66" t="str">
        <f t="shared" ca="1" si="429"/>
        <v/>
      </c>
      <c r="DH337" s="66" t="str">
        <f t="shared" ca="1" si="430"/>
        <v/>
      </c>
      <c r="DI337" s="66" t="str">
        <f t="shared" ca="1" si="431"/>
        <v/>
      </c>
      <c r="DJ337" s="66" t="str">
        <f t="shared" ca="1" si="432"/>
        <v/>
      </c>
      <c r="DK337" s="65" t="str">
        <f t="shared" ca="1" si="433"/>
        <v/>
      </c>
      <c r="DL337" s="65" t="str">
        <f t="shared" ca="1" si="434"/>
        <v/>
      </c>
      <c r="DM337" s="65" t="str">
        <f t="shared" ca="1" si="435"/>
        <v/>
      </c>
      <c r="DN337" s="65" t="str">
        <f t="shared" ca="1" si="436"/>
        <v/>
      </c>
      <c r="DO337" s="65" t="str">
        <f t="shared" ca="1" si="437"/>
        <v/>
      </c>
      <c r="DP337" s="65" t="str">
        <f t="shared" ca="1" si="438"/>
        <v/>
      </c>
      <c r="DQ337" s="65" t="str">
        <f t="shared" ca="1" si="439"/>
        <v/>
      </c>
      <c r="DR337" s="69" t="str">
        <f t="shared" ca="1" si="440"/>
        <v/>
      </c>
      <c r="DS337" s="69" t="str">
        <f t="shared" ca="1" si="441"/>
        <v/>
      </c>
      <c r="DT337" s="69" t="str">
        <f t="shared" ca="1" si="442"/>
        <v/>
      </c>
      <c r="DU337" s="69" t="str">
        <f t="shared" ca="1" si="443"/>
        <v/>
      </c>
      <c r="DV337" s="69" t="str">
        <f t="shared" ca="1" si="444"/>
        <v/>
      </c>
      <c r="DW337" s="69" t="str">
        <f t="shared" ca="1" si="445"/>
        <v/>
      </c>
      <c r="DX337" s="69" t="str">
        <f t="shared" ca="1" si="446"/>
        <v/>
      </c>
      <c r="DY337" s="69" t="str">
        <f t="shared" ca="1" si="447"/>
        <v/>
      </c>
      <c r="DZ337" s="72" t="str">
        <f t="shared" ca="1" si="448"/>
        <v/>
      </c>
      <c r="EA337" s="72" t="str">
        <f t="shared" ca="1" si="449"/>
        <v/>
      </c>
      <c r="EB337" s="72" t="str">
        <f t="shared" ca="1" si="450"/>
        <v/>
      </c>
      <c r="EC337" s="65" t="str">
        <f t="shared" ca="1" si="451"/>
        <v/>
      </c>
      <c r="ED337" s="65" t="str">
        <f t="shared" ca="1" si="452"/>
        <v/>
      </c>
      <c r="EE337" s="65" t="str">
        <f t="shared" ca="1" si="453"/>
        <v/>
      </c>
      <c r="EF337" s="65" t="str">
        <f t="shared" ca="1" si="454"/>
        <v/>
      </c>
      <c r="EG337" s="65" t="str">
        <f t="shared" ca="1" si="455"/>
        <v/>
      </c>
      <c r="EH337" s="65" t="str">
        <f t="shared" ca="1" si="456"/>
        <v/>
      </c>
      <c r="EI337" s="429" t="str">
        <f t="shared" ca="1" si="457"/>
        <v>No</v>
      </c>
      <c r="EJ337" s="428" t="str">
        <f t="shared" ca="1" si="458"/>
        <v/>
      </c>
      <c r="EK337" s="428" t="str">
        <f t="shared" ca="1" si="459"/>
        <v/>
      </c>
      <c r="EL337" s="65" t="str">
        <f t="shared" ca="1" si="460"/>
        <v/>
      </c>
      <c r="EM337" s="65" t="str">
        <f t="shared" ca="1" si="461"/>
        <v/>
      </c>
      <c r="EN337" s="65" t="str">
        <f t="shared" ca="1" si="462"/>
        <v/>
      </c>
      <c r="EO337" s="433" t="str">
        <f t="shared" ca="1" si="463"/>
        <v/>
      </c>
      <c r="EP337" s="433" t="str">
        <f t="shared" ca="1" si="464"/>
        <v/>
      </c>
      <c r="EQ337" s="433" t="str">
        <f t="shared" ca="1" si="465"/>
        <v/>
      </c>
      <c r="ER337" s="433" t="str">
        <f t="shared" ca="1" si="466"/>
        <v/>
      </c>
      <c r="ES337" s="433" t="str">
        <f t="shared" ca="1" si="467"/>
        <v/>
      </c>
      <c r="ET337" s="433" t="str">
        <f t="shared" ca="1" si="468"/>
        <v/>
      </c>
      <c r="EU337" s="433" t="str">
        <f ca="1">IF(OR(CO337="",CQ337=""),"",Discipline!$P$3*CO337+Discipline!$X$3*CQ337)</f>
        <v/>
      </c>
      <c r="EV337" s="433" t="str">
        <f ca="1">IF(OR(CP337="",CR337=""),"",Discipline!$P$3*CP337+Discipline!$X$3*CR337)</f>
        <v/>
      </c>
    </row>
    <row r="338" spans="1:152" x14ac:dyDescent="0.25">
      <c r="A338" s="10" t="str">
        <f ca="1">IFERROR(RANK(order!A338,order!A$3:A$554,0),"")</f>
        <v/>
      </c>
      <c r="B338" s="10" t="str">
        <f ca="1">IFERROR(RANK(order!B338,order!B$3:B$554,0),"")</f>
        <v/>
      </c>
      <c r="C338" s="10" t="str">
        <f ca="1">IFERROR(RANK(order!C338,order!C$3:C$554,0),"")</f>
        <v/>
      </c>
      <c r="D338" s="4" t="str">
        <f ca="1">IFERROR(RANK(order!D338,order!D$3:D$554,0),"")</f>
        <v/>
      </c>
      <c r="E338" s="4" t="str">
        <f ca="1">IFERROR(RANK(order!E338,order!E$3:E$554,0),"")</f>
        <v/>
      </c>
      <c r="F338" s="4" t="str">
        <f ca="1">IFERROR(RANK(order!F338,order!F$3:F$554,0),"")</f>
        <v/>
      </c>
      <c r="G338" s="10" t="str">
        <f ca="1">IFERROR(RANK(order!G338,order!G$3:G$554,0),"")</f>
        <v/>
      </c>
      <c r="H338" s="10" t="str">
        <f ca="1">IFERROR(RANK(order!H338,order!H$3:H$554,0),"")</f>
        <v/>
      </c>
      <c r="I338" s="10" t="str">
        <f ca="1">IFERROR(RANK(order!I338,order!I$3:I$554,0),"")</f>
        <v/>
      </c>
      <c r="J338" s="4" t="str">
        <f ca="1">IFERROR(RANK(order!J338,order!J$3:J$554,0),"")</f>
        <v/>
      </c>
      <c r="K338" s="4" t="str">
        <f ca="1">IFERROR(RANK(order!K338,order!K$3:K$554,0),"")</f>
        <v/>
      </c>
      <c r="L338" s="4" t="str">
        <f ca="1">IFERROR(RANK(order!L338,order!L$3:L$554,0),"")</f>
        <v/>
      </c>
      <c r="M338" s="10" t="str">
        <f ca="1">IFERROR(RANK(order!M338,order!M$3:M$554,0),"")</f>
        <v/>
      </c>
      <c r="N338" s="10" t="str">
        <f ca="1">IFERROR(RANK(order!N338,order!N$3:N$554,0),"")</f>
        <v/>
      </c>
      <c r="O338" s="10" t="str">
        <f ca="1">IFERROR(RANK(order!O338,order!O$3:O$554,0),"")</f>
        <v/>
      </c>
      <c r="P338" s="4" t="str">
        <f ca="1">IFERROR(RANK(order!P338,order!P$3:P$554,0),"")</f>
        <v/>
      </c>
      <c r="Q338" s="4" t="str">
        <f ca="1">IFERROR(RANK(order!Q338,order!Q$3:Q$554,0),"")</f>
        <v/>
      </c>
      <c r="R338" s="4" t="str">
        <f ca="1">IFERROR(RANK(order!R338,order!R$3:R$554,0),"")</f>
        <v/>
      </c>
      <c r="S338" s="10" t="str">
        <f ca="1">IFERROR(RANK(order!S338,order!S$3:S$554,0),"")</f>
        <v/>
      </c>
      <c r="T338" s="10" t="str">
        <f ca="1">IFERROR(RANK(order!T338,order!T$3:T$554,0),"")</f>
        <v/>
      </c>
      <c r="U338" s="10" t="str">
        <f ca="1">IFERROR(RANK(order!U338,order!U$3:U$554,0),"")</f>
        <v/>
      </c>
      <c r="V338" s="4" t="str">
        <f ca="1">IFERROR(RANK(order!V338,order!V$3:V$554,0),"")</f>
        <v/>
      </c>
      <c r="W338" s="4" t="str">
        <f ca="1">IFERROR(RANK(order!W338,order!W$3:W$554,0),"")</f>
        <v/>
      </c>
      <c r="X338" s="4" t="str">
        <f ca="1">IFERROR(RANK(order!X338,order!X$3:X$554,0),"")</f>
        <v/>
      </c>
      <c r="Y338" s="10" t="str">
        <f ca="1">IFERROR(RANK(order!Y338,order!Y$3:Y$554,0),"")</f>
        <v/>
      </c>
      <c r="Z338" s="10" t="str">
        <f ca="1">IFERROR(RANK(order!Z338,order!Z$3:Z$554,0),"")</f>
        <v/>
      </c>
      <c r="AA338" s="10" t="str">
        <f ca="1">IFERROR(RANK(order!AA338,order!AA$3:AA$554,0),"")</f>
        <v/>
      </c>
      <c r="AB338" s="4" t="str">
        <f ca="1">IFERROR(RANK(order!AB338,order!AB$3:AB$554,0),"")</f>
        <v/>
      </c>
      <c r="AC338" s="4" t="str">
        <f ca="1">IFERROR(RANK(order!AC338,order!AC$3:AC$554,0),"")</f>
        <v/>
      </c>
      <c r="AD338" s="4" t="str">
        <f ca="1">IFERROR(RANK(order!AD338,order!AD$3:AD$554,0),"")</f>
        <v/>
      </c>
      <c r="AE338" s="10" t="str">
        <f ca="1">IFERROR(RANK(order!AE338,order!AE$3:AE$554,0),"")</f>
        <v/>
      </c>
      <c r="AF338" s="10" t="str">
        <f ca="1">IFERROR(RANK(order!AF338,order!AF$3:AF$554,0),"")</f>
        <v/>
      </c>
      <c r="AG338" s="10" t="str">
        <f ca="1">IFERROR(RANK(order!AG338,order!AG$3:AG$554,0),"")</f>
        <v/>
      </c>
      <c r="AH338" s="4" t="str">
        <f ca="1">IFERROR(RANK(order!AH338,order!AH$3:AH$554,0),"")</f>
        <v/>
      </c>
      <c r="AI338" s="4" t="str">
        <f ca="1">IFERROR(RANK(order!AI338,order!AI$3:AI$554,0),"")</f>
        <v/>
      </c>
      <c r="AJ338" s="4" t="str">
        <f ca="1">IFERROR(RANK(order!AJ338,order!AJ$3:AJ$554,0),"")</f>
        <v/>
      </c>
      <c r="AK338" s="10" t="str">
        <f ca="1">IFERROR(RANK(order!AK338,order!AK$3:AK$554,0),"")</f>
        <v/>
      </c>
      <c r="AL338" s="10" t="str">
        <f ca="1">IFERROR(RANK(order!AL338,order!AL$3:AL$554,0),"")</f>
        <v/>
      </c>
      <c r="AM338" s="10" t="str">
        <f ca="1">IFERROR(RANK(order!AM338,order!AM$3:AM$554,0),"")</f>
        <v/>
      </c>
      <c r="AN338" s="4" t="str">
        <f ca="1">IFERROR(RANK(order!AN338,order!AN$3:AN$554,0),"")</f>
        <v/>
      </c>
      <c r="AO338" s="4" t="str">
        <f ca="1">IFERROR(RANK(order!AO338,order!AO$3:AO$554,0),"")</f>
        <v/>
      </c>
      <c r="AP338" s="4" t="str">
        <f ca="1">IFERROR(RANK(order!AP338,order!AP$3:AP$554,0),"")</f>
        <v/>
      </c>
      <c r="AQ338" s="10" t="str">
        <f ca="1">IFERROR(RANK(order!AQ338,order!AQ$3:AQ$554,0),"")</f>
        <v/>
      </c>
      <c r="AR338" s="10" t="str">
        <f ca="1">IFERROR(RANK(order!AR338,order!AR$3:AR$554,0),"")</f>
        <v/>
      </c>
      <c r="AS338" s="10" t="str">
        <f ca="1">IFERROR(RANK(order!AS338,order!AS$3:AS$554,0),"")</f>
        <v/>
      </c>
      <c r="AT338" s="4" t="str">
        <f ca="1">IFERROR(RANK(order!AT338,order!AT$3:AT$554,0),"")</f>
        <v/>
      </c>
      <c r="AU338" s="4" t="str">
        <f ca="1">IFERROR(RANK(order!AU338,order!AU$3:AU$554,0),"")</f>
        <v/>
      </c>
      <c r="AV338" s="4" t="str">
        <f ca="1">IFERROR(RANK(order!AV338,order!AV$3:AV$554,0),"")</f>
        <v/>
      </c>
      <c r="AW338" s="10" t="str">
        <f ca="1">IFERROR(RANK(order!AW338,order!AW$3:AW$554,0),"")</f>
        <v/>
      </c>
      <c r="AX338" s="10" t="str">
        <f ca="1">IFERROR(RANK(order!AX338,order!AX$3:AX$554,0),"")</f>
        <v/>
      </c>
      <c r="AY338" s="10" t="str">
        <f ca="1">IFERROR(RANK(order!AY338,order!AY$3:AY$554,0),"")</f>
        <v/>
      </c>
      <c r="AZ338" s="4" t="str">
        <f ca="1">IFERROR(RANK(order!AZ338,order!AZ$3:AZ$554,0),"")</f>
        <v/>
      </c>
      <c r="BA338" s="4" t="str">
        <f ca="1">IFERROR(RANK(order!BA338,order!BA$3:BA$554,0),"")</f>
        <v/>
      </c>
      <c r="BB338" s="4" t="str">
        <f ca="1">IFERROR(RANK(order!BB338,order!BB$3:BB$554,0),"")</f>
        <v/>
      </c>
      <c r="BC338" s="10" t="str">
        <f ca="1">IFERROR(RANK(order!BC338,order!BC$3:BC$554,0),"")</f>
        <v/>
      </c>
      <c r="BD338" s="10" t="str">
        <f ca="1">IFERROR(RANK(order!BD338,order!BD$3:BD$554,0),"")</f>
        <v/>
      </c>
      <c r="BE338" s="10" t="str">
        <f ca="1">IFERROR(RANK(order!BE338,order!BE$3:BE$554,0),"")</f>
        <v/>
      </c>
      <c r="BF338" s="4" t="str">
        <f ca="1">IFERROR(RANK(order!BF338,order!BF$3:BF$554,0),"")</f>
        <v/>
      </c>
      <c r="BG338" s="4" t="str">
        <f ca="1">IFERROR(RANK(order!BG338,order!BG$3:BG$554,0),"")</f>
        <v/>
      </c>
      <c r="BH338" s="4" t="str">
        <f ca="1">IFERROR(RANK(order!BH338,order!BH$3:BH$554,0),"")</f>
        <v/>
      </c>
      <c r="BI338" s="10" t="str">
        <f ca="1">IFERROR(RANK(order!BI338,order!BI$3:BI$554,0),"")</f>
        <v/>
      </c>
      <c r="BJ338" s="10" t="str">
        <f ca="1">IFERROR(RANK(order!BJ338,order!BJ$3:BJ$554,0),"")</f>
        <v/>
      </c>
      <c r="BK338" s="10" t="str">
        <f ca="1">IFERROR(RANK(order!BK338,order!BK$3:BK$554,0),"")</f>
        <v/>
      </c>
      <c r="BL338" s="4" t="str">
        <f ca="1">IFERROR(RANK(order!BL338,order!BL$3:BL$554,0),"")</f>
        <v/>
      </c>
      <c r="BM338" s="4" t="str">
        <f ca="1">IFERROR(RANK(order!BM338,order!BM$3:BM$554,0),"")</f>
        <v/>
      </c>
      <c r="BN338" s="4" t="str">
        <f ca="1">IFERROR(RANK(order!BN338,order!BN$3:BN$554,0),"")</f>
        <v/>
      </c>
      <c r="BO338" s="10" t="str">
        <f ca="1">IFERROR(RANK(order!BO338,order!BO$3:BO$554,0),"")</f>
        <v/>
      </c>
      <c r="BP338" s="10" t="str">
        <f ca="1">IFERROR(RANK(order!BP338,order!BP$3:BP$554,0),"")</f>
        <v/>
      </c>
      <c r="BQ338" s="10" t="str">
        <f ca="1">IFERROR(RANK(order!BQ338,order!BQ$3:BQ$554,0),"")</f>
        <v/>
      </c>
      <c r="BR338" s="4" t="str">
        <f ca="1">IFERROR(RANK(order!BR338,order!BR$3:BR$554,0),"")</f>
        <v/>
      </c>
      <c r="BS338" s="4" t="str">
        <f ca="1">IFERROR(RANK(order!BS338,order!BS$3:BS$554,0),"")</f>
        <v/>
      </c>
      <c r="BT338" s="4" t="str">
        <f ca="1">IFERROR(RANK(order!BT338,order!BT$3:BT$554,0),"")</f>
        <v/>
      </c>
      <c r="BU338" s="95">
        <f t="shared" si="469"/>
        <v>336</v>
      </c>
      <c r="BV338" s="35" t="str">
        <f t="shared" si="470"/>
        <v>E1</v>
      </c>
      <c r="BW338" s="55">
        <f t="shared" ca="1" si="393"/>
        <v>0</v>
      </c>
      <c r="BX338" s="56" t="str">
        <f t="shared" ca="1" si="394"/>
        <v/>
      </c>
      <c r="BY338" s="56" t="str">
        <f t="shared" ca="1" si="395"/>
        <v/>
      </c>
      <c r="BZ338" s="57" t="str">
        <f t="shared" ca="1" si="396"/>
        <v/>
      </c>
      <c r="CA338" s="57" t="str">
        <f t="shared" ca="1" si="397"/>
        <v/>
      </c>
      <c r="CB338" s="58" t="str">
        <f t="shared" ca="1" si="398"/>
        <v/>
      </c>
      <c r="CC338" s="57" t="str">
        <f t="shared" ca="1" si="399"/>
        <v/>
      </c>
      <c r="CD338" s="57" t="str">
        <f t="shared" ca="1" si="400"/>
        <v/>
      </c>
      <c r="CE338" s="58" t="str">
        <f t="shared" ca="1" si="401"/>
        <v/>
      </c>
      <c r="CF338" s="59" t="str">
        <f t="shared" ca="1" si="402"/>
        <v/>
      </c>
      <c r="CG338" s="57" t="str">
        <f t="shared" ca="1" si="403"/>
        <v/>
      </c>
      <c r="CH338" s="57" t="str">
        <f t="shared" ca="1" si="404"/>
        <v/>
      </c>
      <c r="CI338" s="57" t="str">
        <f t="shared" ca="1" si="405"/>
        <v/>
      </c>
      <c r="CJ338" s="57" t="str">
        <f t="shared" ca="1" si="406"/>
        <v/>
      </c>
      <c r="CK338" s="57" t="str">
        <f t="shared" ca="1" si="407"/>
        <v/>
      </c>
      <c r="CL338" s="57" t="str">
        <f t="shared" ca="1" si="408"/>
        <v/>
      </c>
      <c r="CM338" s="57" t="str">
        <f t="shared" ca="1" si="409"/>
        <v/>
      </c>
      <c r="CN338" s="57" t="str">
        <f t="shared" ca="1" si="410"/>
        <v/>
      </c>
      <c r="CO338" s="57" t="str">
        <f t="shared" ca="1" si="411"/>
        <v/>
      </c>
      <c r="CP338" s="57" t="str">
        <f t="shared" ca="1" si="412"/>
        <v/>
      </c>
      <c r="CQ338" s="57" t="str">
        <f t="shared" ca="1" si="413"/>
        <v/>
      </c>
      <c r="CR338" s="57" t="str">
        <f t="shared" ca="1" si="414"/>
        <v/>
      </c>
      <c r="CS338" s="60" t="str">
        <f t="shared" ca="1" si="415"/>
        <v/>
      </c>
      <c r="CT338" s="60" t="str">
        <f t="shared" ca="1" si="416"/>
        <v/>
      </c>
      <c r="CU338" s="60" t="str">
        <f t="shared" ca="1" si="417"/>
        <v/>
      </c>
      <c r="CV338" s="60" t="str">
        <f t="shared" ca="1" si="418"/>
        <v/>
      </c>
      <c r="CW338" s="60" t="str">
        <f t="shared" ca="1" si="419"/>
        <v/>
      </c>
      <c r="CX338" s="60" t="str">
        <f t="shared" ca="1" si="420"/>
        <v/>
      </c>
      <c r="CY338" s="60" t="str">
        <f t="shared" ca="1" si="421"/>
        <v/>
      </c>
      <c r="CZ338" s="60" t="str">
        <f t="shared" ca="1" si="422"/>
        <v/>
      </c>
      <c r="DA338" s="65" t="str">
        <f t="shared" ca="1" si="423"/>
        <v/>
      </c>
      <c r="DB338" s="65" t="str">
        <f t="shared" ca="1" si="424"/>
        <v/>
      </c>
      <c r="DC338" s="65" t="str">
        <f t="shared" ca="1" si="425"/>
        <v/>
      </c>
      <c r="DD338" s="65" t="str">
        <f t="shared" ca="1" si="426"/>
        <v/>
      </c>
      <c r="DE338" s="65" t="str">
        <f t="shared" ca="1" si="427"/>
        <v/>
      </c>
      <c r="DF338" s="66" t="str">
        <f t="shared" ca="1" si="428"/>
        <v/>
      </c>
      <c r="DG338" s="66" t="str">
        <f t="shared" ca="1" si="429"/>
        <v/>
      </c>
      <c r="DH338" s="66" t="str">
        <f t="shared" ca="1" si="430"/>
        <v/>
      </c>
      <c r="DI338" s="66" t="str">
        <f t="shared" ca="1" si="431"/>
        <v/>
      </c>
      <c r="DJ338" s="66" t="str">
        <f t="shared" ca="1" si="432"/>
        <v/>
      </c>
      <c r="DK338" s="65" t="str">
        <f t="shared" ca="1" si="433"/>
        <v/>
      </c>
      <c r="DL338" s="65" t="str">
        <f t="shared" ca="1" si="434"/>
        <v/>
      </c>
      <c r="DM338" s="65" t="str">
        <f t="shared" ca="1" si="435"/>
        <v/>
      </c>
      <c r="DN338" s="65" t="str">
        <f t="shared" ca="1" si="436"/>
        <v/>
      </c>
      <c r="DO338" s="65" t="str">
        <f t="shared" ca="1" si="437"/>
        <v/>
      </c>
      <c r="DP338" s="65" t="str">
        <f t="shared" ca="1" si="438"/>
        <v/>
      </c>
      <c r="DQ338" s="65" t="str">
        <f t="shared" ca="1" si="439"/>
        <v/>
      </c>
      <c r="DR338" s="69" t="str">
        <f t="shared" ca="1" si="440"/>
        <v/>
      </c>
      <c r="DS338" s="69" t="str">
        <f t="shared" ca="1" si="441"/>
        <v/>
      </c>
      <c r="DT338" s="69" t="str">
        <f t="shared" ca="1" si="442"/>
        <v/>
      </c>
      <c r="DU338" s="69" t="str">
        <f t="shared" ca="1" si="443"/>
        <v/>
      </c>
      <c r="DV338" s="69" t="str">
        <f t="shared" ca="1" si="444"/>
        <v/>
      </c>
      <c r="DW338" s="69" t="str">
        <f t="shared" ca="1" si="445"/>
        <v/>
      </c>
      <c r="DX338" s="69" t="str">
        <f t="shared" ca="1" si="446"/>
        <v/>
      </c>
      <c r="DY338" s="69" t="str">
        <f t="shared" ca="1" si="447"/>
        <v/>
      </c>
      <c r="DZ338" s="72" t="str">
        <f t="shared" ca="1" si="448"/>
        <v/>
      </c>
      <c r="EA338" s="72" t="str">
        <f t="shared" ca="1" si="449"/>
        <v/>
      </c>
      <c r="EB338" s="72" t="str">
        <f t="shared" ca="1" si="450"/>
        <v/>
      </c>
      <c r="EC338" s="65" t="str">
        <f t="shared" ca="1" si="451"/>
        <v/>
      </c>
      <c r="ED338" s="65" t="str">
        <f t="shared" ca="1" si="452"/>
        <v/>
      </c>
      <c r="EE338" s="65" t="str">
        <f t="shared" ca="1" si="453"/>
        <v/>
      </c>
      <c r="EF338" s="65" t="str">
        <f t="shared" ca="1" si="454"/>
        <v/>
      </c>
      <c r="EG338" s="65" t="str">
        <f t="shared" ca="1" si="455"/>
        <v/>
      </c>
      <c r="EH338" s="65" t="str">
        <f t="shared" ca="1" si="456"/>
        <v/>
      </c>
      <c r="EI338" s="429" t="str">
        <f t="shared" ca="1" si="457"/>
        <v>No</v>
      </c>
      <c r="EJ338" s="428" t="str">
        <f t="shared" ca="1" si="458"/>
        <v/>
      </c>
      <c r="EK338" s="428" t="str">
        <f t="shared" ca="1" si="459"/>
        <v/>
      </c>
      <c r="EL338" s="65" t="str">
        <f t="shared" ca="1" si="460"/>
        <v/>
      </c>
      <c r="EM338" s="65" t="str">
        <f t="shared" ca="1" si="461"/>
        <v/>
      </c>
      <c r="EN338" s="65" t="str">
        <f t="shared" ca="1" si="462"/>
        <v/>
      </c>
      <c r="EO338" s="433" t="str">
        <f t="shared" ca="1" si="463"/>
        <v/>
      </c>
      <c r="EP338" s="433" t="str">
        <f t="shared" ca="1" si="464"/>
        <v/>
      </c>
      <c r="EQ338" s="433" t="str">
        <f t="shared" ca="1" si="465"/>
        <v/>
      </c>
      <c r="ER338" s="433" t="str">
        <f t="shared" ca="1" si="466"/>
        <v/>
      </c>
      <c r="ES338" s="433" t="str">
        <f t="shared" ca="1" si="467"/>
        <v/>
      </c>
      <c r="ET338" s="433" t="str">
        <f t="shared" ca="1" si="468"/>
        <v/>
      </c>
      <c r="EU338" s="433" t="str">
        <f ca="1">IF(OR(CO338="",CQ338=""),"",Discipline!$P$3*CO338+Discipline!$X$3*CQ338)</f>
        <v/>
      </c>
      <c r="EV338" s="433" t="str">
        <f ca="1">IF(OR(CP338="",CR338=""),"",Discipline!$P$3*CP338+Discipline!$X$3*CR338)</f>
        <v/>
      </c>
    </row>
    <row r="339" spans="1:152" x14ac:dyDescent="0.25">
      <c r="A339" s="10" t="str">
        <f ca="1">IFERROR(RANK(order!A339,order!A$3:A$554,0),"")</f>
        <v/>
      </c>
      <c r="B339" s="10" t="str">
        <f ca="1">IFERROR(RANK(order!B339,order!B$3:B$554,0),"")</f>
        <v/>
      </c>
      <c r="C339" s="10" t="str">
        <f ca="1">IFERROR(RANK(order!C339,order!C$3:C$554,0),"")</f>
        <v/>
      </c>
      <c r="D339" s="4" t="str">
        <f ca="1">IFERROR(RANK(order!D339,order!D$3:D$554,0),"")</f>
        <v/>
      </c>
      <c r="E339" s="4" t="str">
        <f ca="1">IFERROR(RANK(order!E339,order!E$3:E$554,0),"")</f>
        <v/>
      </c>
      <c r="F339" s="4" t="str">
        <f ca="1">IFERROR(RANK(order!F339,order!F$3:F$554,0),"")</f>
        <v/>
      </c>
      <c r="G339" s="10" t="str">
        <f ca="1">IFERROR(RANK(order!G339,order!G$3:G$554,0),"")</f>
        <v/>
      </c>
      <c r="H339" s="10" t="str">
        <f ca="1">IFERROR(RANK(order!H339,order!H$3:H$554,0),"")</f>
        <v/>
      </c>
      <c r="I339" s="10" t="str">
        <f ca="1">IFERROR(RANK(order!I339,order!I$3:I$554,0),"")</f>
        <v/>
      </c>
      <c r="J339" s="4" t="str">
        <f ca="1">IFERROR(RANK(order!J339,order!J$3:J$554,0),"")</f>
        <v/>
      </c>
      <c r="K339" s="4" t="str">
        <f ca="1">IFERROR(RANK(order!K339,order!K$3:K$554,0),"")</f>
        <v/>
      </c>
      <c r="L339" s="4" t="str">
        <f ca="1">IFERROR(RANK(order!L339,order!L$3:L$554,0),"")</f>
        <v/>
      </c>
      <c r="M339" s="10" t="str">
        <f ca="1">IFERROR(RANK(order!M339,order!M$3:M$554,0),"")</f>
        <v/>
      </c>
      <c r="N339" s="10" t="str">
        <f ca="1">IFERROR(RANK(order!N339,order!N$3:N$554,0),"")</f>
        <v/>
      </c>
      <c r="O339" s="10" t="str">
        <f ca="1">IFERROR(RANK(order!O339,order!O$3:O$554,0),"")</f>
        <v/>
      </c>
      <c r="P339" s="4" t="str">
        <f ca="1">IFERROR(RANK(order!P339,order!P$3:P$554,0),"")</f>
        <v/>
      </c>
      <c r="Q339" s="4" t="str">
        <f ca="1">IFERROR(RANK(order!Q339,order!Q$3:Q$554,0),"")</f>
        <v/>
      </c>
      <c r="R339" s="4" t="str">
        <f ca="1">IFERROR(RANK(order!R339,order!R$3:R$554,0),"")</f>
        <v/>
      </c>
      <c r="S339" s="10" t="str">
        <f ca="1">IFERROR(RANK(order!S339,order!S$3:S$554,0),"")</f>
        <v/>
      </c>
      <c r="T339" s="10" t="str">
        <f ca="1">IFERROR(RANK(order!T339,order!T$3:T$554,0),"")</f>
        <v/>
      </c>
      <c r="U339" s="10" t="str">
        <f ca="1">IFERROR(RANK(order!U339,order!U$3:U$554,0),"")</f>
        <v/>
      </c>
      <c r="V339" s="4" t="str">
        <f ca="1">IFERROR(RANK(order!V339,order!V$3:V$554,0),"")</f>
        <v/>
      </c>
      <c r="W339" s="4" t="str">
        <f ca="1">IFERROR(RANK(order!W339,order!W$3:W$554,0),"")</f>
        <v/>
      </c>
      <c r="X339" s="4" t="str">
        <f ca="1">IFERROR(RANK(order!X339,order!X$3:X$554,0),"")</f>
        <v/>
      </c>
      <c r="Y339" s="10" t="str">
        <f ca="1">IFERROR(RANK(order!Y339,order!Y$3:Y$554,0),"")</f>
        <v/>
      </c>
      <c r="Z339" s="10" t="str">
        <f ca="1">IFERROR(RANK(order!Z339,order!Z$3:Z$554,0),"")</f>
        <v/>
      </c>
      <c r="AA339" s="10" t="str">
        <f ca="1">IFERROR(RANK(order!AA339,order!AA$3:AA$554,0),"")</f>
        <v/>
      </c>
      <c r="AB339" s="4" t="str">
        <f ca="1">IFERROR(RANK(order!AB339,order!AB$3:AB$554,0),"")</f>
        <v/>
      </c>
      <c r="AC339" s="4" t="str">
        <f ca="1">IFERROR(RANK(order!AC339,order!AC$3:AC$554,0),"")</f>
        <v/>
      </c>
      <c r="AD339" s="4" t="str">
        <f ca="1">IFERROR(RANK(order!AD339,order!AD$3:AD$554,0),"")</f>
        <v/>
      </c>
      <c r="AE339" s="10" t="str">
        <f ca="1">IFERROR(RANK(order!AE339,order!AE$3:AE$554,0),"")</f>
        <v/>
      </c>
      <c r="AF339" s="10" t="str">
        <f ca="1">IFERROR(RANK(order!AF339,order!AF$3:AF$554,0),"")</f>
        <v/>
      </c>
      <c r="AG339" s="10" t="str">
        <f ca="1">IFERROR(RANK(order!AG339,order!AG$3:AG$554,0),"")</f>
        <v/>
      </c>
      <c r="AH339" s="4" t="str">
        <f ca="1">IFERROR(RANK(order!AH339,order!AH$3:AH$554,0),"")</f>
        <v/>
      </c>
      <c r="AI339" s="4" t="str">
        <f ca="1">IFERROR(RANK(order!AI339,order!AI$3:AI$554,0),"")</f>
        <v/>
      </c>
      <c r="AJ339" s="4" t="str">
        <f ca="1">IFERROR(RANK(order!AJ339,order!AJ$3:AJ$554,0),"")</f>
        <v/>
      </c>
      <c r="AK339" s="10" t="str">
        <f ca="1">IFERROR(RANK(order!AK339,order!AK$3:AK$554,0),"")</f>
        <v/>
      </c>
      <c r="AL339" s="10" t="str">
        <f ca="1">IFERROR(RANK(order!AL339,order!AL$3:AL$554,0),"")</f>
        <v/>
      </c>
      <c r="AM339" s="10" t="str">
        <f ca="1">IFERROR(RANK(order!AM339,order!AM$3:AM$554,0),"")</f>
        <v/>
      </c>
      <c r="AN339" s="4" t="str">
        <f ca="1">IFERROR(RANK(order!AN339,order!AN$3:AN$554,0),"")</f>
        <v/>
      </c>
      <c r="AO339" s="4" t="str">
        <f ca="1">IFERROR(RANK(order!AO339,order!AO$3:AO$554,0),"")</f>
        <v/>
      </c>
      <c r="AP339" s="4" t="str">
        <f ca="1">IFERROR(RANK(order!AP339,order!AP$3:AP$554,0),"")</f>
        <v/>
      </c>
      <c r="AQ339" s="10" t="str">
        <f ca="1">IFERROR(RANK(order!AQ339,order!AQ$3:AQ$554,0),"")</f>
        <v/>
      </c>
      <c r="AR339" s="10" t="str">
        <f ca="1">IFERROR(RANK(order!AR339,order!AR$3:AR$554,0),"")</f>
        <v/>
      </c>
      <c r="AS339" s="10" t="str">
        <f ca="1">IFERROR(RANK(order!AS339,order!AS$3:AS$554,0),"")</f>
        <v/>
      </c>
      <c r="AT339" s="4" t="str">
        <f ca="1">IFERROR(RANK(order!AT339,order!AT$3:AT$554,0),"")</f>
        <v/>
      </c>
      <c r="AU339" s="4" t="str">
        <f ca="1">IFERROR(RANK(order!AU339,order!AU$3:AU$554,0),"")</f>
        <v/>
      </c>
      <c r="AV339" s="4" t="str">
        <f ca="1">IFERROR(RANK(order!AV339,order!AV$3:AV$554,0),"")</f>
        <v/>
      </c>
      <c r="AW339" s="10" t="str">
        <f ca="1">IFERROR(RANK(order!AW339,order!AW$3:AW$554,0),"")</f>
        <v/>
      </c>
      <c r="AX339" s="10" t="str">
        <f ca="1">IFERROR(RANK(order!AX339,order!AX$3:AX$554,0),"")</f>
        <v/>
      </c>
      <c r="AY339" s="10" t="str">
        <f ca="1">IFERROR(RANK(order!AY339,order!AY$3:AY$554,0),"")</f>
        <v/>
      </c>
      <c r="AZ339" s="4" t="str">
        <f ca="1">IFERROR(RANK(order!AZ339,order!AZ$3:AZ$554,0),"")</f>
        <v/>
      </c>
      <c r="BA339" s="4" t="str">
        <f ca="1">IFERROR(RANK(order!BA339,order!BA$3:BA$554,0),"")</f>
        <v/>
      </c>
      <c r="BB339" s="4" t="str">
        <f ca="1">IFERROR(RANK(order!BB339,order!BB$3:BB$554,0),"")</f>
        <v/>
      </c>
      <c r="BC339" s="10" t="str">
        <f ca="1">IFERROR(RANK(order!BC339,order!BC$3:BC$554,0),"")</f>
        <v/>
      </c>
      <c r="BD339" s="10" t="str">
        <f ca="1">IFERROR(RANK(order!BD339,order!BD$3:BD$554,0),"")</f>
        <v/>
      </c>
      <c r="BE339" s="10" t="str">
        <f ca="1">IFERROR(RANK(order!BE339,order!BE$3:BE$554,0),"")</f>
        <v/>
      </c>
      <c r="BF339" s="4" t="str">
        <f ca="1">IFERROR(RANK(order!BF339,order!BF$3:BF$554,0),"")</f>
        <v/>
      </c>
      <c r="BG339" s="4" t="str">
        <f ca="1">IFERROR(RANK(order!BG339,order!BG$3:BG$554,0),"")</f>
        <v/>
      </c>
      <c r="BH339" s="4" t="str">
        <f ca="1">IFERROR(RANK(order!BH339,order!BH$3:BH$554,0),"")</f>
        <v/>
      </c>
      <c r="BI339" s="10" t="str">
        <f ca="1">IFERROR(RANK(order!BI339,order!BI$3:BI$554,0),"")</f>
        <v/>
      </c>
      <c r="BJ339" s="10" t="str">
        <f ca="1">IFERROR(RANK(order!BJ339,order!BJ$3:BJ$554,0),"")</f>
        <v/>
      </c>
      <c r="BK339" s="10" t="str">
        <f ca="1">IFERROR(RANK(order!BK339,order!BK$3:BK$554,0),"")</f>
        <v/>
      </c>
      <c r="BL339" s="4" t="str">
        <f ca="1">IFERROR(RANK(order!BL339,order!BL$3:BL$554,0),"")</f>
        <v/>
      </c>
      <c r="BM339" s="4" t="str">
        <f ca="1">IFERROR(RANK(order!BM339,order!BM$3:BM$554,0),"")</f>
        <v/>
      </c>
      <c r="BN339" s="4" t="str">
        <f ca="1">IFERROR(RANK(order!BN339,order!BN$3:BN$554,0),"")</f>
        <v/>
      </c>
      <c r="BO339" s="10" t="str">
        <f ca="1">IFERROR(RANK(order!BO339,order!BO$3:BO$554,0),"")</f>
        <v/>
      </c>
      <c r="BP339" s="10" t="str">
        <f ca="1">IFERROR(RANK(order!BP339,order!BP$3:BP$554,0),"")</f>
        <v/>
      </c>
      <c r="BQ339" s="10" t="str">
        <f ca="1">IFERROR(RANK(order!BQ339,order!BQ$3:BQ$554,0),"")</f>
        <v/>
      </c>
      <c r="BR339" s="4" t="str">
        <f ca="1">IFERROR(RANK(order!BR339,order!BR$3:BR$554,0),"")</f>
        <v/>
      </c>
      <c r="BS339" s="4" t="str">
        <f ca="1">IFERROR(RANK(order!BS339,order!BS$3:BS$554,0),"")</f>
        <v/>
      </c>
      <c r="BT339" s="4" t="str">
        <f ca="1">IFERROR(RANK(order!BT339,order!BT$3:BT$554,0),"")</f>
        <v/>
      </c>
      <c r="BU339" s="95">
        <f t="shared" si="469"/>
        <v>337</v>
      </c>
      <c r="BV339" s="35" t="str">
        <f t="shared" si="470"/>
        <v>E1</v>
      </c>
      <c r="BW339" s="55">
        <f t="shared" ca="1" si="393"/>
        <v>0</v>
      </c>
      <c r="BX339" s="56" t="str">
        <f t="shared" ca="1" si="394"/>
        <v/>
      </c>
      <c r="BY339" s="56" t="str">
        <f t="shared" ca="1" si="395"/>
        <v/>
      </c>
      <c r="BZ339" s="57" t="str">
        <f t="shared" ca="1" si="396"/>
        <v/>
      </c>
      <c r="CA339" s="57" t="str">
        <f t="shared" ca="1" si="397"/>
        <v/>
      </c>
      <c r="CB339" s="58" t="str">
        <f t="shared" ca="1" si="398"/>
        <v/>
      </c>
      <c r="CC339" s="57" t="str">
        <f t="shared" ca="1" si="399"/>
        <v/>
      </c>
      <c r="CD339" s="57" t="str">
        <f t="shared" ca="1" si="400"/>
        <v/>
      </c>
      <c r="CE339" s="58" t="str">
        <f t="shared" ca="1" si="401"/>
        <v/>
      </c>
      <c r="CF339" s="59" t="str">
        <f t="shared" ca="1" si="402"/>
        <v/>
      </c>
      <c r="CG339" s="57" t="str">
        <f t="shared" ca="1" si="403"/>
        <v/>
      </c>
      <c r="CH339" s="57" t="str">
        <f t="shared" ca="1" si="404"/>
        <v/>
      </c>
      <c r="CI339" s="57" t="str">
        <f t="shared" ca="1" si="405"/>
        <v/>
      </c>
      <c r="CJ339" s="57" t="str">
        <f t="shared" ca="1" si="406"/>
        <v/>
      </c>
      <c r="CK339" s="57" t="str">
        <f t="shared" ca="1" si="407"/>
        <v/>
      </c>
      <c r="CL339" s="57" t="str">
        <f t="shared" ca="1" si="408"/>
        <v/>
      </c>
      <c r="CM339" s="57" t="str">
        <f t="shared" ca="1" si="409"/>
        <v/>
      </c>
      <c r="CN339" s="57" t="str">
        <f t="shared" ca="1" si="410"/>
        <v/>
      </c>
      <c r="CO339" s="57" t="str">
        <f t="shared" ca="1" si="411"/>
        <v/>
      </c>
      <c r="CP339" s="57" t="str">
        <f t="shared" ca="1" si="412"/>
        <v/>
      </c>
      <c r="CQ339" s="57" t="str">
        <f t="shared" ca="1" si="413"/>
        <v/>
      </c>
      <c r="CR339" s="57" t="str">
        <f t="shared" ca="1" si="414"/>
        <v/>
      </c>
      <c r="CS339" s="60" t="str">
        <f t="shared" ca="1" si="415"/>
        <v/>
      </c>
      <c r="CT339" s="60" t="str">
        <f t="shared" ca="1" si="416"/>
        <v/>
      </c>
      <c r="CU339" s="60" t="str">
        <f t="shared" ca="1" si="417"/>
        <v/>
      </c>
      <c r="CV339" s="60" t="str">
        <f t="shared" ca="1" si="418"/>
        <v/>
      </c>
      <c r="CW339" s="60" t="str">
        <f t="shared" ca="1" si="419"/>
        <v/>
      </c>
      <c r="CX339" s="60" t="str">
        <f t="shared" ca="1" si="420"/>
        <v/>
      </c>
      <c r="CY339" s="60" t="str">
        <f t="shared" ca="1" si="421"/>
        <v/>
      </c>
      <c r="CZ339" s="60" t="str">
        <f t="shared" ca="1" si="422"/>
        <v/>
      </c>
      <c r="DA339" s="65" t="str">
        <f t="shared" ca="1" si="423"/>
        <v/>
      </c>
      <c r="DB339" s="65" t="str">
        <f t="shared" ca="1" si="424"/>
        <v/>
      </c>
      <c r="DC339" s="65" t="str">
        <f t="shared" ca="1" si="425"/>
        <v/>
      </c>
      <c r="DD339" s="65" t="str">
        <f t="shared" ca="1" si="426"/>
        <v/>
      </c>
      <c r="DE339" s="65" t="str">
        <f t="shared" ca="1" si="427"/>
        <v/>
      </c>
      <c r="DF339" s="66" t="str">
        <f t="shared" ca="1" si="428"/>
        <v/>
      </c>
      <c r="DG339" s="66" t="str">
        <f t="shared" ca="1" si="429"/>
        <v/>
      </c>
      <c r="DH339" s="66" t="str">
        <f t="shared" ca="1" si="430"/>
        <v/>
      </c>
      <c r="DI339" s="66" t="str">
        <f t="shared" ca="1" si="431"/>
        <v/>
      </c>
      <c r="DJ339" s="66" t="str">
        <f t="shared" ca="1" si="432"/>
        <v/>
      </c>
      <c r="DK339" s="65" t="str">
        <f t="shared" ca="1" si="433"/>
        <v/>
      </c>
      <c r="DL339" s="65" t="str">
        <f t="shared" ca="1" si="434"/>
        <v/>
      </c>
      <c r="DM339" s="65" t="str">
        <f t="shared" ca="1" si="435"/>
        <v/>
      </c>
      <c r="DN339" s="65" t="str">
        <f t="shared" ca="1" si="436"/>
        <v/>
      </c>
      <c r="DO339" s="65" t="str">
        <f t="shared" ca="1" si="437"/>
        <v/>
      </c>
      <c r="DP339" s="65" t="str">
        <f t="shared" ca="1" si="438"/>
        <v/>
      </c>
      <c r="DQ339" s="65" t="str">
        <f t="shared" ca="1" si="439"/>
        <v/>
      </c>
      <c r="DR339" s="69" t="str">
        <f t="shared" ca="1" si="440"/>
        <v/>
      </c>
      <c r="DS339" s="69" t="str">
        <f t="shared" ca="1" si="441"/>
        <v/>
      </c>
      <c r="DT339" s="69" t="str">
        <f t="shared" ca="1" si="442"/>
        <v/>
      </c>
      <c r="DU339" s="69" t="str">
        <f t="shared" ca="1" si="443"/>
        <v/>
      </c>
      <c r="DV339" s="69" t="str">
        <f t="shared" ca="1" si="444"/>
        <v/>
      </c>
      <c r="DW339" s="69" t="str">
        <f t="shared" ca="1" si="445"/>
        <v/>
      </c>
      <c r="DX339" s="69" t="str">
        <f t="shared" ca="1" si="446"/>
        <v/>
      </c>
      <c r="DY339" s="69" t="str">
        <f t="shared" ca="1" si="447"/>
        <v/>
      </c>
      <c r="DZ339" s="72" t="str">
        <f t="shared" ca="1" si="448"/>
        <v/>
      </c>
      <c r="EA339" s="72" t="str">
        <f t="shared" ca="1" si="449"/>
        <v/>
      </c>
      <c r="EB339" s="72" t="str">
        <f t="shared" ca="1" si="450"/>
        <v/>
      </c>
      <c r="EC339" s="65" t="str">
        <f t="shared" ca="1" si="451"/>
        <v/>
      </c>
      <c r="ED339" s="65" t="str">
        <f t="shared" ca="1" si="452"/>
        <v/>
      </c>
      <c r="EE339" s="65" t="str">
        <f t="shared" ca="1" si="453"/>
        <v/>
      </c>
      <c r="EF339" s="65" t="str">
        <f t="shared" ca="1" si="454"/>
        <v/>
      </c>
      <c r="EG339" s="65" t="str">
        <f t="shared" ca="1" si="455"/>
        <v/>
      </c>
      <c r="EH339" s="65" t="str">
        <f t="shared" ca="1" si="456"/>
        <v/>
      </c>
      <c r="EI339" s="429" t="str">
        <f t="shared" ca="1" si="457"/>
        <v>No</v>
      </c>
      <c r="EJ339" s="428" t="str">
        <f t="shared" ca="1" si="458"/>
        <v/>
      </c>
      <c r="EK339" s="428" t="str">
        <f t="shared" ca="1" si="459"/>
        <v/>
      </c>
      <c r="EL339" s="65" t="str">
        <f t="shared" ca="1" si="460"/>
        <v/>
      </c>
      <c r="EM339" s="65" t="str">
        <f t="shared" ca="1" si="461"/>
        <v/>
      </c>
      <c r="EN339" s="65" t="str">
        <f t="shared" ca="1" si="462"/>
        <v/>
      </c>
      <c r="EO339" s="433" t="str">
        <f t="shared" ca="1" si="463"/>
        <v/>
      </c>
      <c r="EP339" s="433" t="str">
        <f t="shared" ca="1" si="464"/>
        <v/>
      </c>
      <c r="EQ339" s="433" t="str">
        <f t="shared" ca="1" si="465"/>
        <v/>
      </c>
      <c r="ER339" s="433" t="str">
        <f t="shared" ca="1" si="466"/>
        <v/>
      </c>
      <c r="ES339" s="433" t="str">
        <f t="shared" ca="1" si="467"/>
        <v/>
      </c>
      <c r="ET339" s="433" t="str">
        <f t="shared" ca="1" si="468"/>
        <v/>
      </c>
      <c r="EU339" s="433" t="str">
        <f ca="1">IF(OR(CO339="",CQ339=""),"",Discipline!$P$3*CO339+Discipline!$X$3*CQ339)</f>
        <v/>
      </c>
      <c r="EV339" s="433" t="str">
        <f ca="1">IF(OR(CP339="",CR339=""),"",Discipline!$P$3*CP339+Discipline!$X$3*CR339)</f>
        <v/>
      </c>
    </row>
    <row r="340" spans="1:152" x14ac:dyDescent="0.25">
      <c r="A340" s="10" t="str">
        <f ca="1">IFERROR(RANK(order!A340,order!A$3:A$554,0),"")</f>
        <v/>
      </c>
      <c r="B340" s="10" t="str">
        <f ca="1">IFERROR(RANK(order!B340,order!B$3:B$554,0),"")</f>
        <v/>
      </c>
      <c r="C340" s="10" t="str">
        <f ca="1">IFERROR(RANK(order!C340,order!C$3:C$554,0),"")</f>
        <v/>
      </c>
      <c r="D340" s="4" t="str">
        <f ca="1">IFERROR(RANK(order!D340,order!D$3:D$554,0),"")</f>
        <v/>
      </c>
      <c r="E340" s="4" t="str">
        <f ca="1">IFERROR(RANK(order!E340,order!E$3:E$554,0),"")</f>
        <v/>
      </c>
      <c r="F340" s="4" t="str">
        <f ca="1">IFERROR(RANK(order!F340,order!F$3:F$554,0),"")</f>
        <v/>
      </c>
      <c r="G340" s="10" t="str">
        <f ca="1">IFERROR(RANK(order!G340,order!G$3:G$554,0),"")</f>
        <v/>
      </c>
      <c r="H340" s="10" t="str">
        <f ca="1">IFERROR(RANK(order!H340,order!H$3:H$554,0),"")</f>
        <v/>
      </c>
      <c r="I340" s="10" t="str">
        <f ca="1">IFERROR(RANK(order!I340,order!I$3:I$554,0),"")</f>
        <v/>
      </c>
      <c r="J340" s="4" t="str">
        <f ca="1">IFERROR(RANK(order!J340,order!J$3:J$554,0),"")</f>
        <v/>
      </c>
      <c r="K340" s="4" t="str">
        <f ca="1">IFERROR(RANK(order!K340,order!K$3:K$554,0),"")</f>
        <v/>
      </c>
      <c r="L340" s="4" t="str">
        <f ca="1">IFERROR(RANK(order!L340,order!L$3:L$554,0),"")</f>
        <v/>
      </c>
      <c r="M340" s="10" t="str">
        <f ca="1">IFERROR(RANK(order!M340,order!M$3:M$554,0),"")</f>
        <v/>
      </c>
      <c r="N340" s="10" t="str">
        <f ca="1">IFERROR(RANK(order!N340,order!N$3:N$554,0),"")</f>
        <v/>
      </c>
      <c r="O340" s="10" t="str">
        <f ca="1">IFERROR(RANK(order!O340,order!O$3:O$554,0),"")</f>
        <v/>
      </c>
      <c r="P340" s="4" t="str">
        <f ca="1">IFERROR(RANK(order!P340,order!P$3:P$554,0),"")</f>
        <v/>
      </c>
      <c r="Q340" s="4" t="str">
        <f ca="1">IFERROR(RANK(order!Q340,order!Q$3:Q$554,0),"")</f>
        <v/>
      </c>
      <c r="R340" s="4" t="str">
        <f ca="1">IFERROR(RANK(order!R340,order!R$3:R$554,0),"")</f>
        <v/>
      </c>
      <c r="S340" s="10" t="str">
        <f ca="1">IFERROR(RANK(order!S340,order!S$3:S$554,0),"")</f>
        <v/>
      </c>
      <c r="T340" s="10" t="str">
        <f ca="1">IFERROR(RANK(order!T340,order!T$3:T$554,0),"")</f>
        <v/>
      </c>
      <c r="U340" s="10" t="str">
        <f ca="1">IFERROR(RANK(order!U340,order!U$3:U$554,0),"")</f>
        <v/>
      </c>
      <c r="V340" s="4" t="str">
        <f ca="1">IFERROR(RANK(order!V340,order!V$3:V$554,0),"")</f>
        <v/>
      </c>
      <c r="W340" s="4" t="str">
        <f ca="1">IFERROR(RANK(order!W340,order!W$3:W$554,0),"")</f>
        <v/>
      </c>
      <c r="X340" s="4" t="str">
        <f ca="1">IFERROR(RANK(order!X340,order!X$3:X$554,0),"")</f>
        <v/>
      </c>
      <c r="Y340" s="10" t="str">
        <f ca="1">IFERROR(RANK(order!Y340,order!Y$3:Y$554,0),"")</f>
        <v/>
      </c>
      <c r="Z340" s="10" t="str">
        <f ca="1">IFERROR(RANK(order!Z340,order!Z$3:Z$554,0),"")</f>
        <v/>
      </c>
      <c r="AA340" s="10" t="str">
        <f ca="1">IFERROR(RANK(order!AA340,order!AA$3:AA$554,0),"")</f>
        <v/>
      </c>
      <c r="AB340" s="4" t="str">
        <f ca="1">IFERROR(RANK(order!AB340,order!AB$3:AB$554,0),"")</f>
        <v/>
      </c>
      <c r="AC340" s="4" t="str">
        <f ca="1">IFERROR(RANK(order!AC340,order!AC$3:AC$554,0),"")</f>
        <v/>
      </c>
      <c r="AD340" s="4" t="str">
        <f ca="1">IFERROR(RANK(order!AD340,order!AD$3:AD$554,0),"")</f>
        <v/>
      </c>
      <c r="AE340" s="10" t="str">
        <f ca="1">IFERROR(RANK(order!AE340,order!AE$3:AE$554,0),"")</f>
        <v/>
      </c>
      <c r="AF340" s="10" t="str">
        <f ca="1">IFERROR(RANK(order!AF340,order!AF$3:AF$554,0),"")</f>
        <v/>
      </c>
      <c r="AG340" s="10" t="str">
        <f ca="1">IFERROR(RANK(order!AG340,order!AG$3:AG$554,0),"")</f>
        <v/>
      </c>
      <c r="AH340" s="4" t="str">
        <f ca="1">IFERROR(RANK(order!AH340,order!AH$3:AH$554,0),"")</f>
        <v/>
      </c>
      <c r="AI340" s="4" t="str">
        <f ca="1">IFERROR(RANK(order!AI340,order!AI$3:AI$554,0),"")</f>
        <v/>
      </c>
      <c r="AJ340" s="4" t="str">
        <f ca="1">IFERROR(RANK(order!AJ340,order!AJ$3:AJ$554,0),"")</f>
        <v/>
      </c>
      <c r="AK340" s="10" t="str">
        <f ca="1">IFERROR(RANK(order!AK340,order!AK$3:AK$554,0),"")</f>
        <v/>
      </c>
      <c r="AL340" s="10" t="str">
        <f ca="1">IFERROR(RANK(order!AL340,order!AL$3:AL$554,0),"")</f>
        <v/>
      </c>
      <c r="AM340" s="10" t="str">
        <f ca="1">IFERROR(RANK(order!AM340,order!AM$3:AM$554,0),"")</f>
        <v/>
      </c>
      <c r="AN340" s="4" t="str">
        <f ca="1">IFERROR(RANK(order!AN340,order!AN$3:AN$554,0),"")</f>
        <v/>
      </c>
      <c r="AO340" s="4" t="str">
        <f ca="1">IFERROR(RANK(order!AO340,order!AO$3:AO$554,0),"")</f>
        <v/>
      </c>
      <c r="AP340" s="4" t="str">
        <f ca="1">IFERROR(RANK(order!AP340,order!AP$3:AP$554,0),"")</f>
        <v/>
      </c>
      <c r="AQ340" s="10" t="str">
        <f ca="1">IFERROR(RANK(order!AQ340,order!AQ$3:AQ$554,0),"")</f>
        <v/>
      </c>
      <c r="AR340" s="10" t="str">
        <f ca="1">IFERROR(RANK(order!AR340,order!AR$3:AR$554,0),"")</f>
        <v/>
      </c>
      <c r="AS340" s="10" t="str">
        <f ca="1">IFERROR(RANK(order!AS340,order!AS$3:AS$554,0),"")</f>
        <v/>
      </c>
      <c r="AT340" s="4" t="str">
        <f ca="1">IFERROR(RANK(order!AT340,order!AT$3:AT$554,0),"")</f>
        <v/>
      </c>
      <c r="AU340" s="4" t="str">
        <f ca="1">IFERROR(RANK(order!AU340,order!AU$3:AU$554,0),"")</f>
        <v/>
      </c>
      <c r="AV340" s="4" t="str">
        <f ca="1">IFERROR(RANK(order!AV340,order!AV$3:AV$554,0),"")</f>
        <v/>
      </c>
      <c r="AW340" s="10" t="str">
        <f ca="1">IFERROR(RANK(order!AW340,order!AW$3:AW$554,0),"")</f>
        <v/>
      </c>
      <c r="AX340" s="10" t="str">
        <f ca="1">IFERROR(RANK(order!AX340,order!AX$3:AX$554,0),"")</f>
        <v/>
      </c>
      <c r="AY340" s="10" t="str">
        <f ca="1">IFERROR(RANK(order!AY340,order!AY$3:AY$554,0),"")</f>
        <v/>
      </c>
      <c r="AZ340" s="4" t="str">
        <f ca="1">IFERROR(RANK(order!AZ340,order!AZ$3:AZ$554,0),"")</f>
        <v/>
      </c>
      <c r="BA340" s="4" t="str">
        <f ca="1">IFERROR(RANK(order!BA340,order!BA$3:BA$554,0),"")</f>
        <v/>
      </c>
      <c r="BB340" s="4" t="str">
        <f ca="1">IFERROR(RANK(order!BB340,order!BB$3:BB$554,0),"")</f>
        <v/>
      </c>
      <c r="BC340" s="10" t="str">
        <f ca="1">IFERROR(RANK(order!BC340,order!BC$3:BC$554,0),"")</f>
        <v/>
      </c>
      <c r="BD340" s="10" t="str">
        <f ca="1">IFERROR(RANK(order!BD340,order!BD$3:BD$554,0),"")</f>
        <v/>
      </c>
      <c r="BE340" s="10" t="str">
        <f ca="1">IFERROR(RANK(order!BE340,order!BE$3:BE$554,0),"")</f>
        <v/>
      </c>
      <c r="BF340" s="4" t="str">
        <f ca="1">IFERROR(RANK(order!BF340,order!BF$3:BF$554,0),"")</f>
        <v/>
      </c>
      <c r="BG340" s="4" t="str">
        <f ca="1">IFERROR(RANK(order!BG340,order!BG$3:BG$554,0),"")</f>
        <v/>
      </c>
      <c r="BH340" s="4" t="str">
        <f ca="1">IFERROR(RANK(order!BH340,order!BH$3:BH$554,0),"")</f>
        <v/>
      </c>
      <c r="BI340" s="10" t="str">
        <f ca="1">IFERROR(RANK(order!BI340,order!BI$3:BI$554,0),"")</f>
        <v/>
      </c>
      <c r="BJ340" s="10" t="str">
        <f ca="1">IFERROR(RANK(order!BJ340,order!BJ$3:BJ$554,0),"")</f>
        <v/>
      </c>
      <c r="BK340" s="10" t="str">
        <f ca="1">IFERROR(RANK(order!BK340,order!BK$3:BK$554,0),"")</f>
        <v/>
      </c>
      <c r="BL340" s="4" t="str">
        <f ca="1">IFERROR(RANK(order!BL340,order!BL$3:BL$554,0),"")</f>
        <v/>
      </c>
      <c r="BM340" s="4" t="str">
        <f ca="1">IFERROR(RANK(order!BM340,order!BM$3:BM$554,0),"")</f>
        <v/>
      </c>
      <c r="BN340" s="4" t="str">
        <f ca="1">IFERROR(RANK(order!BN340,order!BN$3:BN$554,0),"")</f>
        <v/>
      </c>
      <c r="BO340" s="10" t="str">
        <f ca="1">IFERROR(RANK(order!BO340,order!BO$3:BO$554,0),"")</f>
        <v/>
      </c>
      <c r="BP340" s="10" t="str">
        <f ca="1">IFERROR(RANK(order!BP340,order!BP$3:BP$554,0),"")</f>
        <v/>
      </c>
      <c r="BQ340" s="10" t="str">
        <f ca="1">IFERROR(RANK(order!BQ340,order!BQ$3:BQ$554,0),"")</f>
        <v/>
      </c>
      <c r="BR340" s="4" t="str">
        <f ca="1">IFERROR(RANK(order!BR340,order!BR$3:BR$554,0),"")</f>
        <v/>
      </c>
      <c r="BS340" s="4" t="str">
        <f ca="1">IFERROR(RANK(order!BS340,order!BS$3:BS$554,0),"")</f>
        <v/>
      </c>
      <c r="BT340" s="4" t="str">
        <f ca="1">IFERROR(RANK(order!BT340,order!BT$3:BT$554,0),"")</f>
        <v/>
      </c>
      <c r="BU340" s="95">
        <f t="shared" si="469"/>
        <v>338</v>
      </c>
      <c r="BV340" s="35" t="str">
        <f t="shared" si="470"/>
        <v>E1</v>
      </c>
      <c r="BW340" s="55">
        <f t="shared" ca="1" si="393"/>
        <v>0</v>
      </c>
      <c r="BX340" s="56" t="str">
        <f t="shared" ca="1" si="394"/>
        <v/>
      </c>
      <c r="BY340" s="56" t="str">
        <f t="shared" ca="1" si="395"/>
        <v/>
      </c>
      <c r="BZ340" s="57" t="str">
        <f t="shared" ca="1" si="396"/>
        <v/>
      </c>
      <c r="CA340" s="57" t="str">
        <f t="shared" ca="1" si="397"/>
        <v/>
      </c>
      <c r="CB340" s="58" t="str">
        <f t="shared" ca="1" si="398"/>
        <v/>
      </c>
      <c r="CC340" s="57" t="str">
        <f t="shared" ca="1" si="399"/>
        <v/>
      </c>
      <c r="CD340" s="57" t="str">
        <f t="shared" ca="1" si="400"/>
        <v/>
      </c>
      <c r="CE340" s="58" t="str">
        <f t="shared" ca="1" si="401"/>
        <v/>
      </c>
      <c r="CF340" s="59" t="str">
        <f t="shared" ca="1" si="402"/>
        <v/>
      </c>
      <c r="CG340" s="57" t="str">
        <f t="shared" ca="1" si="403"/>
        <v/>
      </c>
      <c r="CH340" s="57" t="str">
        <f t="shared" ca="1" si="404"/>
        <v/>
      </c>
      <c r="CI340" s="57" t="str">
        <f t="shared" ca="1" si="405"/>
        <v/>
      </c>
      <c r="CJ340" s="57" t="str">
        <f t="shared" ca="1" si="406"/>
        <v/>
      </c>
      <c r="CK340" s="57" t="str">
        <f t="shared" ca="1" si="407"/>
        <v/>
      </c>
      <c r="CL340" s="57" t="str">
        <f t="shared" ca="1" si="408"/>
        <v/>
      </c>
      <c r="CM340" s="57" t="str">
        <f t="shared" ca="1" si="409"/>
        <v/>
      </c>
      <c r="CN340" s="57" t="str">
        <f t="shared" ca="1" si="410"/>
        <v/>
      </c>
      <c r="CO340" s="57" t="str">
        <f t="shared" ca="1" si="411"/>
        <v/>
      </c>
      <c r="CP340" s="57" t="str">
        <f t="shared" ca="1" si="412"/>
        <v/>
      </c>
      <c r="CQ340" s="57" t="str">
        <f t="shared" ca="1" si="413"/>
        <v/>
      </c>
      <c r="CR340" s="57" t="str">
        <f t="shared" ca="1" si="414"/>
        <v/>
      </c>
      <c r="CS340" s="60" t="str">
        <f t="shared" ca="1" si="415"/>
        <v/>
      </c>
      <c r="CT340" s="60" t="str">
        <f t="shared" ca="1" si="416"/>
        <v/>
      </c>
      <c r="CU340" s="60" t="str">
        <f t="shared" ca="1" si="417"/>
        <v/>
      </c>
      <c r="CV340" s="60" t="str">
        <f t="shared" ca="1" si="418"/>
        <v/>
      </c>
      <c r="CW340" s="60" t="str">
        <f t="shared" ca="1" si="419"/>
        <v/>
      </c>
      <c r="CX340" s="60" t="str">
        <f t="shared" ca="1" si="420"/>
        <v/>
      </c>
      <c r="CY340" s="60" t="str">
        <f t="shared" ca="1" si="421"/>
        <v/>
      </c>
      <c r="CZ340" s="60" t="str">
        <f t="shared" ca="1" si="422"/>
        <v/>
      </c>
      <c r="DA340" s="65" t="str">
        <f t="shared" ca="1" si="423"/>
        <v/>
      </c>
      <c r="DB340" s="65" t="str">
        <f t="shared" ca="1" si="424"/>
        <v/>
      </c>
      <c r="DC340" s="65" t="str">
        <f t="shared" ca="1" si="425"/>
        <v/>
      </c>
      <c r="DD340" s="65" t="str">
        <f t="shared" ca="1" si="426"/>
        <v/>
      </c>
      <c r="DE340" s="65" t="str">
        <f t="shared" ca="1" si="427"/>
        <v/>
      </c>
      <c r="DF340" s="66" t="str">
        <f t="shared" ca="1" si="428"/>
        <v/>
      </c>
      <c r="DG340" s="66" t="str">
        <f t="shared" ca="1" si="429"/>
        <v/>
      </c>
      <c r="DH340" s="66" t="str">
        <f t="shared" ca="1" si="430"/>
        <v/>
      </c>
      <c r="DI340" s="66" t="str">
        <f t="shared" ca="1" si="431"/>
        <v/>
      </c>
      <c r="DJ340" s="66" t="str">
        <f t="shared" ca="1" si="432"/>
        <v/>
      </c>
      <c r="DK340" s="65" t="str">
        <f t="shared" ca="1" si="433"/>
        <v/>
      </c>
      <c r="DL340" s="65" t="str">
        <f t="shared" ca="1" si="434"/>
        <v/>
      </c>
      <c r="DM340" s="65" t="str">
        <f t="shared" ca="1" si="435"/>
        <v/>
      </c>
      <c r="DN340" s="65" t="str">
        <f t="shared" ca="1" si="436"/>
        <v/>
      </c>
      <c r="DO340" s="65" t="str">
        <f t="shared" ca="1" si="437"/>
        <v/>
      </c>
      <c r="DP340" s="65" t="str">
        <f t="shared" ca="1" si="438"/>
        <v/>
      </c>
      <c r="DQ340" s="65" t="str">
        <f t="shared" ca="1" si="439"/>
        <v/>
      </c>
      <c r="DR340" s="69" t="str">
        <f t="shared" ca="1" si="440"/>
        <v/>
      </c>
      <c r="DS340" s="69" t="str">
        <f t="shared" ca="1" si="441"/>
        <v/>
      </c>
      <c r="DT340" s="69" t="str">
        <f t="shared" ca="1" si="442"/>
        <v/>
      </c>
      <c r="DU340" s="69" t="str">
        <f t="shared" ca="1" si="443"/>
        <v/>
      </c>
      <c r="DV340" s="69" t="str">
        <f t="shared" ca="1" si="444"/>
        <v/>
      </c>
      <c r="DW340" s="69" t="str">
        <f t="shared" ca="1" si="445"/>
        <v/>
      </c>
      <c r="DX340" s="69" t="str">
        <f t="shared" ca="1" si="446"/>
        <v/>
      </c>
      <c r="DY340" s="69" t="str">
        <f t="shared" ca="1" si="447"/>
        <v/>
      </c>
      <c r="DZ340" s="72" t="str">
        <f t="shared" ca="1" si="448"/>
        <v/>
      </c>
      <c r="EA340" s="72" t="str">
        <f t="shared" ca="1" si="449"/>
        <v/>
      </c>
      <c r="EB340" s="72" t="str">
        <f t="shared" ca="1" si="450"/>
        <v/>
      </c>
      <c r="EC340" s="65" t="str">
        <f t="shared" ca="1" si="451"/>
        <v/>
      </c>
      <c r="ED340" s="65" t="str">
        <f t="shared" ca="1" si="452"/>
        <v/>
      </c>
      <c r="EE340" s="65" t="str">
        <f t="shared" ca="1" si="453"/>
        <v/>
      </c>
      <c r="EF340" s="65" t="str">
        <f t="shared" ca="1" si="454"/>
        <v/>
      </c>
      <c r="EG340" s="65" t="str">
        <f t="shared" ca="1" si="455"/>
        <v/>
      </c>
      <c r="EH340" s="65" t="str">
        <f t="shared" ca="1" si="456"/>
        <v/>
      </c>
      <c r="EI340" s="429" t="str">
        <f t="shared" ca="1" si="457"/>
        <v>No</v>
      </c>
      <c r="EJ340" s="428" t="str">
        <f t="shared" ca="1" si="458"/>
        <v/>
      </c>
      <c r="EK340" s="428" t="str">
        <f t="shared" ca="1" si="459"/>
        <v/>
      </c>
      <c r="EL340" s="65" t="str">
        <f t="shared" ca="1" si="460"/>
        <v/>
      </c>
      <c r="EM340" s="65" t="str">
        <f t="shared" ca="1" si="461"/>
        <v/>
      </c>
      <c r="EN340" s="65" t="str">
        <f t="shared" ca="1" si="462"/>
        <v/>
      </c>
      <c r="EO340" s="433" t="str">
        <f t="shared" ca="1" si="463"/>
        <v/>
      </c>
      <c r="EP340" s="433" t="str">
        <f t="shared" ca="1" si="464"/>
        <v/>
      </c>
      <c r="EQ340" s="433" t="str">
        <f t="shared" ca="1" si="465"/>
        <v/>
      </c>
      <c r="ER340" s="433" t="str">
        <f t="shared" ca="1" si="466"/>
        <v/>
      </c>
      <c r="ES340" s="433" t="str">
        <f t="shared" ca="1" si="467"/>
        <v/>
      </c>
      <c r="ET340" s="433" t="str">
        <f t="shared" ca="1" si="468"/>
        <v/>
      </c>
      <c r="EU340" s="433" t="str">
        <f ca="1">IF(OR(CO340="",CQ340=""),"",Discipline!$P$3*CO340+Discipline!$X$3*CQ340)</f>
        <v/>
      </c>
      <c r="EV340" s="433" t="str">
        <f ca="1">IF(OR(CP340="",CR340=""),"",Discipline!$P$3*CP340+Discipline!$X$3*CR340)</f>
        <v/>
      </c>
    </row>
    <row r="341" spans="1:152" x14ac:dyDescent="0.25">
      <c r="A341" s="10" t="str">
        <f ca="1">IFERROR(RANK(order!A341,order!A$3:A$554,0),"")</f>
        <v/>
      </c>
      <c r="B341" s="10" t="str">
        <f ca="1">IFERROR(RANK(order!B341,order!B$3:B$554,0),"")</f>
        <v/>
      </c>
      <c r="C341" s="10" t="str">
        <f ca="1">IFERROR(RANK(order!C341,order!C$3:C$554,0),"")</f>
        <v/>
      </c>
      <c r="D341" s="4" t="str">
        <f ca="1">IFERROR(RANK(order!D341,order!D$3:D$554,0),"")</f>
        <v/>
      </c>
      <c r="E341" s="4" t="str">
        <f ca="1">IFERROR(RANK(order!E341,order!E$3:E$554,0),"")</f>
        <v/>
      </c>
      <c r="F341" s="4" t="str">
        <f ca="1">IFERROR(RANK(order!F341,order!F$3:F$554,0),"")</f>
        <v/>
      </c>
      <c r="G341" s="10" t="str">
        <f ca="1">IFERROR(RANK(order!G341,order!G$3:G$554,0),"")</f>
        <v/>
      </c>
      <c r="H341" s="10" t="str">
        <f ca="1">IFERROR(RANK(order!H341,order!H$3:H$554,0),"")</f>
        <v/>
      </c>
      <c r="I341" s="10" t="str">
        <f ca="1">IFERROR(RANK(order!I341,order!I$3:I$554,0),"")</f>
        <v/>
      </c>
      <c r="J341" s="4" t="str">
        <f ca="1">IFERROR(RANK(order!J341,order!J$3:J$554,0),"")</f>
        <v/>
      </c>
      <c r="K341" s="4" t="str">
        <f ca="1">IFERROR(RANK(order!K341,order!K$3:K$554,0),"")</f>
        <v/>
      </c>
      <c r="L341" s="4" t="str">
        <f ca="1">IFERROR(RANK(order!L341,order!L$3:L$554,0),"")</f>
        <v/>
      </c>
      <c r="M341" s="10" t="str">
        <f ca="1">IFERROR(RANK(order!M341,order!M$3:M$554,0),"")</f>
        <v/>
      </c>
      <c r="N341" s="10" t="str">
        <f ca="1">IFERROR(RANK(order!N341,order!N$3:N$554,0),"")</f>
        <v/>
      </c>
      <c r="O341" s="10" t="str">
        <f ca="1">IFERROR(RANK(order!O341,order!O$3:O$554,0),"")</f>
        <v/>
      </c>
      <c r="P341" s="4" t="str">
        <f ca="1">IFERROR(RANK(order!P341,order!P$3:P$554,0),"")</f>
        <v/>
      </c>
      <c r="Q341" s="4" t="str">
        <f ca="1">IFERROR(RANK(order!Q341,order!Q$3:Q$554,0),"")</f>
        <v/>
      </c>
      <c r="R341" s="4" t="str">
        <f ca="1">IFERROR(RANK(order!R341,order!R$3:R$554,0),"")</f>
        <v/>
      </c>
      <c r="S341" s="10" t="str">
        <f ca="1">IFERROR(RANK(order!S341,order!S$3:S$554,0),"")</f>
        <v/>
      </c>
      <c r="T341" s="10" t="str">
        <f ca="1">IFERROR(RANK(order!T341,order!T$3:T$554,0),"")</f>
        <v/>
      </c>
      <c r="U341" s="10" t="str">
        <f ca="1">IFERROR(RANK(order!U341,order!U$3:U$554,0),"")</f>
        <v/>
      </c>
      <c r="V341" s="4" t="str">
        <f ca="1">IFERROR(RANK(order!V341,order!V$3:V$554,0),"")</f>
        <v/>
      </c>
      <c r="W341" s="4" t="str">
        <f ca="1">IFERROR(RANK(order!W341,order!W$3:W$554,0),"")</f>
        <v/>
      </c>
      <c r="X341" s="4" t="str">
        <f ca="1">IFERROR(RANK(order!X341,order!X$3:X$554,0),"")</f>
        <v/>
      </c>
      <c r="Y341" s="10" t="str">
        <f ca="1">IFERROR(RANK(order!Y341,order!Y$3:Y$554,0),"")</f>
        <v/>
      </c>
      <c r="Z341" s="10" t="str">
        <f ca="1">IFERROR(RANK(order!Z341,order!Z$3:Z$554,0),"")</f>
        <v/>
      </c>
      <c r="AA341" s="10" t="str">
        <f ca="1">IFERROR(RANK(order!AA341,order!AA$3:AA$554,0),"")</f>
        <v/>
      </c>
      <c r="AB341" s="4" t="str">
        <f ca="1">IFERROR(RANK(order!AB341,order!AB$3:AB$554,0),"")</f>
        <v/>
      </c>
      <c r="AC341" s="4" t="str">
        <f ca="1">IFERROR(RANK(order!AC341,order!AC$3:AC$554,0),"")</f>
        <v/>
      </c>
      <c r="AD341" s="4" t="str">
        <f ca="1">IFERROR(RANK(order!AD341,order!AD$3:AD$554,0),"")</f>
        <v/>
      </c>
      <c r="AE341" s="10" t="str">
        <f ca="1">IFERROR(RANK(order!AE341,order!AE$3:AE$554,0),"")</f>
        <v/>
      </c>
      <c r="AF341" s="10" t="str">
        <f ca="1">IFERROR(RANK(order!AF341,order!AF$3:AF$554,0),"")</f>
        <v/>
      </c>
      <c r="AG341" s="10" t="str">
        <f ca="1">IFERROR(RANK(order!AG341,order!AG$3:AG$554,0),"")</f>
        <v/>
      </c>
      <c r="AH341" s="4" t="str">
        <f ca="1">IFERROR(RANK(order!AH341,order!AH$3:AH$554,0),"")</f>
        <v/>
      </c>
      <c r="AI341" s="4" t="str">
        <f ca="1">IFERROR(RANK(order!AI341,order!AI$3:AI$554,0),"")</f>
        <v/>
      </c>
      <c r="AJ341" s="4" t="str">
        <f ca="1">IFERROR(RANK(order!AJ341,order!AJ$3:AJ$554,0),"")</f>
        <v/>
      </c>
      <c r="AK341" s="10" t="str">
        <f ca="1">IFERROR(RANK(order!AK341,order!AK$3:AK$554,0),"")</f>
        <v/>
      </c>
      <c r="AL341" s="10" t="str">
        <f ca="1">IFERROR(RANK(order!AL341,order!AL$3:AL$554,0),"")</f>
        <v/>
      </c>
      <c r="AM341" s="10" t="str">
        <f ca="1">IFERROR(RANK(order!AM341,order!AM$3:AM$554,0),"")</f>
        <v/>
      </c>
      <c r="AN341" s="4" t="str">
        <f ca="1">IFERROR(RANK(order!AN341,order!AN$3:AN$554,0),"")</f>
        <v/>
      </c>
      <c r="AO341" s="4" t="str">
        <f ca="1">IFERROR(RANK(order!AO341,order!AO$3:AO$554,0),"")</f>
        <v/>
      </c>
      <c r="AP341" s="4" t="str">
        <f ca="1">IFERROR(RANK(order!AP341,order!AP$3:AP$554,0),"")</f>
        <v/>
      </c>
      <c r="AQ341" s="10" t="str">
        <f ca="1">IFERROR(RANK(order!AQ341,order!AQ$3:AQ$554,0),"")</f>
        <v/>
      </c>
      <c r="AR341" s="10" t="str">
        <f ca="1">IFERROR(RANK(order!AR341,order!AR$3:AR$554,0),"")</f>
        <v/>
      </c>
      <c r="AS341" s="10" t="str">
        <f ca="1">IFERROR(RANK(order!AS341,order!AS$3:AS$554,0),"")</f>
        <v/>
      </c>
      <c r="AT341" s="4" t="str">
        <f ca="1">IFERROR(RANK(order!AT341,order!AT$3:AT$554,0),"")</f>
        <v/>
      </c>
      <c r="AU341" s="4" t="str">
        <f ca="1">IFERROR(RANK(order!AU341,order!AU$3:AU$554,0),"")</f>
        <v/>
      </c>
      <c r="AV341" s="4" t="str">
        <f ca="1">IFERROR(RANK(order!AV341,order!AV$3:AV$554,0),"")</f>
        <v/>
      </c>
      <c r="AW341" s="10" t="str">
        <f ca="1">IFERROR(RANK(order!AW341,order!AW$3:AW$554,0),"")</f>
        <v/>
      </c>
      <c r="AX341" s="10" t="str">
        <f ca="1">IFERROR(RANK(order!AX341,order!AX$3:AX$554,0),"")</f>
        <v/>
      </c>
      <c r="AY341" s="10" t="str">
        <f ca="1">IFERROR(RANK(order!AY341,order!AY$3:AY$554,0),"")</f>
        <v/>
      </c>
      <c r="AZ341" s="4" t="str">
        <f ca="1">IFERROR(RANK(order!AZ341,order!AZ$3:AZ$554,0),"")</f>
        <v/>
      </c>
      <c r="BA341" s="4" t="str">
        <f ca="1">IFERROR(RANK(order!BA341,order!BA$3:BA$554,0),"")</f>
        <v/>
      </c>
      <c r="BB341" s="4" t="str">
        <f ca="1">IFERROR(RANK(order!BB341,order!BB$3:BB$554,0),"")</f>
        <v/>
      </c>
      <c r="BC341" s="10" t="str">
        <f ca="1">IFERROR(RANK(order!BC341,order!BC$3:BC$554,0),"")</f>
        <v/>
      </c>
      <c r="BD341" s="10" t="str">
        <f ca="1">IFERROR(RANK(order!BD341,order!BD$3:BD$554,0),"")</f>
        <v/>
      </c>
      <c r="BE341" s="10" t="str">
        <f ca="1">IFERROR(RANK(order!BE341,order!BE$3:BE$554,0),"")</f>
        <v/>
      </c>
      <c r="BF341" s="4" t="str">
        <f ca="1">IFERROR(RANK(order!BF341,order!BF$3:BF$554,0),"")</f>
        <v/>
      </c>
      <c r="BG341" s="4" t="str">
        <f ca="1">IFERROR(RANK(order!BG341,order!BG$3:BG$554,0),"")</f>
        <v/>
      </c>
      <c r="BH341" s="4" t="str">
        <f ca="1">IFERROR(RANK(order!BH341,order!BH$3:BH$554,0),"")</f>
        <v/>
      </c>
      <c r="BI341" s="10" t="str">
        <f ca="1">IFERROR(RANK(order!BI341,order!BI$3:BI$554,0),"")</f>
        <v/>
      </c>
      <c r="BJ341" s="10" t="str">
        <f ca="1">IFERROR(RANK(order!BJ341,order!BJ$3:BJ$554,0),"")</f>
        <v/>
      </c>
      <c r="BK341" s="10" t="str">
        <f ca="1">IFERROR(RANK(order!BK341,order!BK$3:BK$554,0),"")</f>
        <v/>
      </c>
      <c r="BL341" s="4" t="str">
        <f ca="1">IFERROR(RANK(order!BL341,order!BL$3:BL$554,0),"")</f>
        <v/>
      </c>
      <c r="BM341" s="4" t="str">
        <f ca="1">IFERROR(RANK(order!BM341,order!BM$3:BM$554,0),"")</f>
        <v/>
      </c>
      <c r="BN341" s="4" t="str">
        <f ca="1">IFERROR(RANK(order!BN341,order!BN$3:BN$554,0),"")</f>
        <v/>
      </c>
      <c r="BO341" s="10" t="str">
        <f ca="1">IFERROR(RANK(order!BO341,order!BO$3:BO$554,0),"")</f>
        <v/>
      </c>
      <c r="BP341" s="10" t="str">
        <f ca="1">IFERROR(RANK(order!BP341,order!BP$3:BP$554,0),"")</f>
        <v/>
      </c>
      <c r="BQ341" s="10" t="str">
        <f ca="1">IFERROR(RANK(order!BQ341,order!BQ$3:BQ$554,0),"")</f>
        <v/>
      </c>
      <c r="BR341" s="4" t="str">
        <f ca="1">IFERROR(RANK(order!BR341,order!BR$3:BR$554,0),"")</f>
        <v/>
      </c>
      <c r="BS341" s="4" t="str">
        <f ca="1">IFERROR(RANK(order!BS341,order!BS$3:BS$554,0),"")</f>
        <v/>
      </c>
      <c r="BT341" s="4" t="str">
        <f ca="1">IFERROR(RANK(order!BT341,order!BT$3:BT$554,0),"")</f>
        <v/>
      </c>
      <c r="BU341" s="95">
        <f t="shared" si="469"/>
        <v>339</v>
      </c>
      <c r="BV341" s="35" t="str">
        <f t="shared" si="470"/>
        <v>E1</v>
      </c>
      <c r="BW341" s="55">
        <f t="shared" ca="1" si="393"/>
        <v>0</v>
      </c>
      <c r="BX341" s="56" t="str">
        <f t="shared" ca="1" si="394"/>
        <v/>
      </c>
      <c r="BY341" s="56" t="str">
        <f t="shared" ca="1" si="395"/>
        <v/>
      </c>
      <c r="BZ341" s="57" t="str">
        <f t="shared" ca="1" si="396"/>
        <v/>
      </c>
      <c r="CA341" s="57" t="str">
        <f t="shared" ca="1" si="397"/>
        <v/>
      </c>
      <c r="CB341" s="58" t="str">
        <f t="shared" ca="1" si="398"/>
        <v/>
      </c>
      <c r="CC341" s="57" t="str">
        <f t="shared" ca="1" si="399"/>
        <v/>
      </c>
      <c r="CD341" s="57" t="str">
        <f t="shared" ca="1" si="400"/>
        <v/>
      </c>
      <c r="CE341" s="58" t="str">
        <f t="shared" ca="1" si="401"/>
        <v/>
      </c>
      <c r="CF341" s="59" t="str">
        <f t="shared" ca="1" si="402"/>
        <v/>
      </c>
      <c r="CG341" s="57" t="str">
        <f t="shared" ca="1" si="403"/>
        <v/>
      </c>
      <c r="CH341" s="57" t="str">
        <f t="shared" ca="1" si="404"/>
        <v/>
      </c>
      <c r="CI341" s="57" t="str">
        <f t="shared" ca="1" si="405"/>
        <v/>
      </c>
      <c r="CJ341" s="57" t="str">
        <f t="shared" ca="1" si="406"/>
        <v/>
      </c>
      <c r="CK341" s="57" t="str">
        <f t="shared" ca="1" si="407"/>
        <v/>
      </c>
      <c r="CL341" s="57" t="str">
        <f t="shared" ca="1" si="408"/>
        <v/>
      </c>
      <c r="CM341" s="57" t="str">
        <f t="shared" ca="1" si="409"/>
        <v/>
      </c>
      <c r="CN341" s="57" t="str">
        <f t="shared" ca="1" si="410"/>
        <v/>
      </c>
      <c r="CO341" s="57" t="str">
        <f t="shared" ca="1" si="411"/>
        <v/>
      </c>
      <c r="CP341" s="57" t="str">
        <f t="shared" ca="1" si="412"/>
        <v/>
      </c>
      <c r="CQ341" s="57" t="str">
        <f t="shared" ca="1" si="413"/>
        <v/>
      </c>
      <c r="CR341" s="57" t="str">
        <f t="shared" ca="1" si="414"/>
        <v/>
      </c>
      <c r="CS341" s="60" t="str">
        <f t="shared" ca="1" si="415"/>
        <v/>
      </c>
      <c r="CT341" s="60" t="str">
        <f t="shared" ca="1" si="416"/>
        <v/>
      </c>
      <c r="CU341" s="60" t="str">
        <f t="shared" ca="1" si="417"/>
        <v/>
      </c>
      <c r="CV341" s="60" t="str">
        <f t="shared" ca="1" si="418"/>
        <v/>
      </c>
      <c r="CW341" s="60" t="str">
        <f t="shared" ca="1" si="419"/>
        <v/>
      </c>
      <c r="CX341" s="60" t="str">
        <f t="shared" ca="1" si="420"/>
        <v/>
      </c>
      <c r="CY341" s="60" t="str">
        <f t="shared" ca="1" si="421"/>
        <v/>
      </c>
      <c r="CZ341" s="60" t="str">
        <f t="shared" ca="1" si="422"/>
        <v/>
      </c>
      <c r="DA341" s="65" t="str">
        <f t="shared" ca="1" si="423"/>
        <v/>
      </c>
      <c r="DB341" s="65" t="str">
        <f t="shared" ca="1" si="424"/>
        <v/>
      </c>
      <c r="DC341" s="65" t="str">
        <f t="shared" ca="1" si="425"/>
        <v/>
      </c>
      <c r="DD341" s="65" t="str">
        <f t="shared" ca="1" si="426"/>
        <v/>
      </c>
      <c r="DE341" s="65" t="str">
        <f t="shared" ca="1" si="427"/>
        <v/>
      </c>
      <c r="DF341" s="66" t="str">
        <f t="shared" ca="1" si="428"/>
        <v/>
      </c>
      <c r="DG341" s="66" t="str">
        <f t="shared" ca="1" si="429"/>
        <v/>
      </c>
      <c r="DH341" s="66" t="str">
        <f t="shared" ca="1" si="430"/>
        <v/>
      </c>
      <c r="DI341" s="66" t="str">
        <f t="shared" ca="1" si="431"/>
        <v/>
      </c>
      <c r="DJ341" s="66" t="str">
        <f t="shared" ca="1" si="432"/>
        <v/>
      </c>
      <c r="DK341" s="65" t="str">
        <f t="shared" ca="1" si="433"/>
        <v/>
      </c>
      <c r="DL341" s="65" t="str">
        <f t="shared" ca="1" si="434"/>
        <v/>
      </c>
      <c r="DM341" s="65" t="str">
        <f t="shared" ca="1" si="435"/>
        <v/>
      </c>
      <c r="DN341" s="65" t="str">
        <f t="shared" ca="1" si="436"/>
        <v/>
      </c>
      <c r="DO341" s="65" t="str">
        <f t="shared" ca="1" si="437"/>
        <v/>
      </c>
      <c r="DP341" s="65" t="str">
        <f t="shared" ca="1" si="438"/>
        <v/>
      </c>
      <c r="DQ341" s="65" t="str">
        <f t="shared" ca="1" si="439"/>
        <v/>
      </c>
      <c r="DR341" s="69" t="str">
        <f t="shared" ca="1" si="440"/>
        <v/>
      </c>
      <c r="DS341" s="69" t="str">
        <f t="shared" ca="1" si="441"/>
        <v/>
      </c>
      <c r="DT341" s="69" t="str">
        <f t="shared" ca="1" si="442"/>
        <v/>
      </c>
      <c r="DU341" s="69" t="str">
        <f t="shared" ca="1" si="443"/>
        <v/>
      </c>
      <c r="DV341" s="69" t="str">
        <f t="shared" ca="1" si="444"/>
        <v/>
      </c>
      <c r="DW341" s="69" t="str">
        <f t="shared" ca="1" si="445"/>
        <v/>
      </c>
      <c r="DX341" s="69" t="str">
        <f t="shared" ca="1" si="446"/>
        <v/>
      </c>
      <c r="DY341" s="69" t="str">
        <f t="shared" ca="1" si="447"/>
        <v/>
      </c>
      <c r="DZ341" s="72" t="str">
        <f t="shared" ca="1" si="448"/>
        <v/>
      </c>
      <c r="EA341" s="72" t="str">
        <f t="shared" ca="1" si="449"/>
        <v/>
      </c>
      <c r="EB341" s="72" t="str">
        <f t="shared" ca="1" si="450"/>
        <v/>
      </c>
      <c r="EC341" s="65" t="str">
        <f t="shared" ca="1" si="451"/>
        <v/>
      </c>
      <c r="ED341" s="65" t="str">
        <f t="shared" ca="1" si="452"/>
        <v/>
      </c>
      <c r="EE341" s="65" t="str">
        <f t="shared" ca="1" si="453"/>
        <v/>
      </c>
      <c r="EF341" s="65" t="str">
        <f t="shared" ca="1" si="454"/>
        <v/>
      </c>
      <c r="EG341" s="65" t="str">
        <f t="shared" ca="1" si="455"/>
        <v/>
      </c>
      <c r="EH341" s="65" t="str">
        <f t="shared" ca="1" si="456"/>
        <v/>
      </c>
      <c r="EI341" s="429" t="str">
        <f t="shared" ca="1" si="457"/>
        <v>No</v>
      </c>
      <c r="EJ341" s="428" t="str">
        <f t="shared" ca="1" si="458"/>
        <v/>
      </c>
      <c r="EK341" s="428" t="str">
        <f t="shared" ca="1" si="459"/>
        <v/>
      </c>
      <c r="EL341" s="65" t="str">
        <f t="shared" ca="1" si="460"/>
        <v/>
      </c>
      <c r="EM341" s="65" t="str">
        <f t="shared" ca="1" si="461"/>
        <v/>
      </c>
      <c r="EN341" s="65" t="str">
        <f t="shared" ca="1" si="462"/>
        <v/>
      </c>
      <c r="EO341" s="433" t="str">
        <f t="shared" ca="1" si="463"/>
        <v/>
      </c>
      <c r="EP341" s="433" t="str">
        <f t="shared" ca="1" si="464"/>
        <v/>
      </c>
      <c r="EQ341" s="433" t="str">
        <f t="shared" ca="1" si="465"/>
        <v/>
      </c>
      <c r="ER341" s="433" t="str">
        <f t="shared" ca="1" si="466"/>
        <v/>
      </c>
      <c r="ES341" s="433" t="str">
        <f t="shared" ca="1" si="467"/>
        <v/>
      </c>
      <c r="ET341" s="433" t="str">
        <f t="shared" ca="1" si="468"/>
        <v/>
      </c>
      <c r="EU341" s="433" t="str">
        <f ca="1">IF(OR(CO341="",CQ341=""),"",Discipline!$P$3*CO341+Discipline!$X$3*CQ341)</f>
        <v/>
      </c>
      <c r="EV341" s="433" t="str">
        <f ca="1">IF(OR(CP341="",CR341=""),"",Discipline!$P$3*CP341+Discipline!$X$3*CR341)</f>
        <v/>
      </c>
    </row>
    <row r="342" spans="1:152" x14ac:dyDescent="0.25">
      <c r="A342" s="10" t="str">
        <f ca="1">IFERROR(RANK(order!A342,order!A$3:A$554,0),"")</f>
        <v/>
      </c>
      <c r="B342" s="10" t="str">
        <f ca="1">IFERROR(RANK(order!B342,order!B$3:B$554,0),"")</f>
        <v/>
      </c>
      <c r="C342" s="10" t="str">
        <f ca="1">IFERROR(RANK(order!C342,order!C$3:C$554,0),"")</f>
        <v/>
      </c>
      <c r="D342" s="4" t="str">
        <f ca="1">IFERROR(RANK(order!D342,order!D$3:D$554,0),"")</f>
        <v/>
      </c>
      <c r="E342" s="4" t="str">
        <f ca="1">IFERROR(RANK(order!E342,order!E$3:E$554,0),"")</f>
        <v/>
      </c>
      <c r="F342" s="4" t="str">
        <f ca="1">IFERROR(RANK(order!F342,order!F$3:F$554,0),"")</f>
        <v/>
      </c>
      <c r="G342" s="10" t="str">
        <f ca="1">IFERROR(RANK(order!G342,order!G$3:G$554,0),"")</f>
        <v/>
      </c>
      <c r="H342" s="10" t="str">
        <f ca="1">IFERROR(RANK(order!H342,order!H$3:H$554,0),"")</f>
        <v/>
      </c>
      <c r="I342" s="10" t="str">
        <f ca="1">IFERROR(RANK(order!I342,order!I$3:I$554,0),"")</f>
        <v/>
      </c>
      <c r="J342" s="4" t="str">
        <f ca="1">IFERROR(RANK(order!J342,order!J$3:J$554,0),"")</f>
        <v/>
      </c>
      <c r="K342" s="4" t="str">
        <f ca="1">IFERROR(RANK(order!K342,order!K$3:K$554,0),"")</f>
        <v/>
      </c>
      <c r="L342" s="4" t="str">
        <f ca="1">IFERROR(RANK(order!L342,order!L$3:L$554,0),"")</f>
        <v/>
      </c>
      <c r="M342" s="10" t="str">
        <f ca="1">IFERROR(RANK(order!M342,order!M$3:M$554,0),"")</f>
        <v/>
      </c>
      <c r="N342" s="10" t="str">
        <f ca="1">IFERROR(RANK(order!N342,order!N$3:N$554,0),"")</f>
        <v/>
      </c>
      <c r="O342" s="10" t="str">
        <f ca="1">IFERROR(RANK(order!O342,order!O$3:O$554,0),"")</f>
        <v/>
      </c>
      <c r="P342" s="4" t="str">
        <f ca="1">IFERROR(RANK(order!P342,order!P$3:P$554,0),"")</f>
        <v/>
      </c>
      <c r="Q342" s="4" t="str">
        <f ca="1">IFERROR(RANK(order!Q342,order!Q$3:Q$554,0),"")</f>
        <v/>
      </c>
      <c r="R342" s="4" t="str">
        <f ca="1">IFERROR(RANK(order!R342,order!R$3:R$554,0),"")</f>
        <v/>
      </c>
      <c r="S342" s="10" t="str">
        <f ca="1">IFERROR(RANK(order!S342,order!S$3:S$554,0),"")</f>
        <v/>
      </c>
      <c r="T342" s="10" t="str">
        <f ca="1">IFERROR(RANK(order!T342,order!T$3:T$554,0),"")</f>
        <v/>
      </c>
      <c r="U342" s="10" t="str">
        <f ca="1">IFERROR(RANK(order!U342,order!U$3:U$554,0),"")</f>
        <v/>
      </c>
      <c r="V342" s="4" t="str">
        <f ca="1">IFERROR(RANK(order!V342,order!V$3:V$554,0),"")</f>
        <v/>
      </c>
      <c r="W342" s="4" t="str">
        <f ca="1">IFERROR(RANK(order!W342,order!W$3:W$554,0),"")</f>
        <v/>
      </c>
      <c r="X342" s="4" t="str">
        <f ca="1">IFERROR(RANK(order!X342,order!X$3:X$554,0),"")</f>
        <v/>
      </c>
      <c r="Y342" s="10" t="str">
        <f ca="1">IFERROR(RANK(order!Y342,order!Y$3:Y$554,0),"")</f>
        <v/>
      </c>
      <c r="Z342" s="10" t="str">
        <f ca="1">IFERROR(RANK(order!Z342,order!Z$3:Z$554,0),"")</f>
        <v/>
      </c>
      <c r="AA342" s="10" t="str">
        <f ca="1">IFERROR(RANK(order!AA342,order!AA$3:AA$554,0),"")</f>
        <v/>
      </c>
      <c r="AB342" s="4" t="str">
        <f ca="1">IFERROR(RANK(order!AB342,order!AB$3:AB$554,0),"")</f>
        <v/>
      </c>
      <c r="AC342" s="4" t="str">
        <f ca="1">IFERROR(RANK(order!AC342,order!AC$3:AC$554,0),"")</f>
        <v/>
      </c>
      <c r="AD342" s="4" t="str">
        <f ca="1">IFERROR(RANK(order!AD342,order!AD$3:AD$554,0),"")</f>
        <v/>
      </c>
      <c r="AE342" s="10" t="str">
        <f ca="1">IFERROR(RANK(order!AE342,order!AE$3:AE$554,0),"")</f>
        <v/>
      </c>
      <c r="AF342" s="10" t="str">
        <f ca="1">IFERROR(RANK(order!AF342,order!AF$3:AF$554,0),"")</f>
        <v/>
      </c>
      <c r="AG342" s="10" t="str">
        <f ca="1">IFERROR(RANK(order!AG342,order!AG$3:AG$554,0),"")</f>
        <v/>
      </c>
      <c r="AH342" s="4" t="str">
        <f ca="1">IFERROR(RANK(order!AH342,order!AH$3:AH$554,0),"")</f>
        <v/>
      </c>
      <c r="AI342" s="4" t="str">
        <f ca="1">IFERROR(RANK(order!AI342,order!AI$3:AI$554,0),"")</f>
        <v/>
      </c>
      <c r="AJ342" s="4" t="str">
        <f ca="1">IFERROR(RANK(order!AJ342,order!AJ$3:AJ$554,0),"")</f>
        <v/>
      </c>
      <c r="AK342" s="10" t="str">
        <f ca="1">IFERROR(RANK(order!AK342,order!AK$3:AK$554,0),"")</f>
        <v/>
      </c>
      <c r="AL342" s="10" t="str">
        <f ca="1">IFERROR(RANK(order!AL342,order!AL$3:AL$554,0),"")</f>
        <v/>
      </c>
      <c r="AM342" s="10" t="str">
        <f ca="1">IFERROR(RANK(order!AM342,order!AM$3:AM$554,0),"")</f>
        <v/>
      </c>
      <c r="AN342" s="4" t="str">
        <f ca="1">IFERROR(RANK(order!AN342,order!AN$3:AN$554,0),"")</f>
        <v/>
      </c>
      <c r="AO342" s="4" t="str">
        <f ca="1">IFERROR(RANK(order!AO342,order!AO$3:AO$554,0),"")</f>
        <v/>
      </c>
      <c r="AP342" s="4" t="str">
        <f ca="1">IFERROR(RANK(order!AP342,order!AP$3:AP$554,0),"")</f>
        <v/>
      </c>
      <c r="AQ342" s="10" t="str">
        <f ca="1">IFERROR(RANK(order!AQ342,order!AQ$3:AQ$554,0),"")</f>
        <v/>
      </c>
      <c r="AR342" s="10" t="str">
        <f ca="1">IFERROR(RANK(order!AR342,order!AR$3:AR$554,0),"")</f>
        <v/>
      </c>
      <c r="AS342" s="10" t="str">
        <f ca="1">IFERROR(RANK(order!AS342,order!AS$3:AS$554,0),"")</f>
        <v/>
      </c>
      <c r="AT342" s="4" t="str">
        <f ca="1">IFERROR(RANK(order!AT342,order!AT$3:AT$554,0),"")</f>
        <v/>
      </c>
      <c r="AU342" s="4" t="str">
        <f ca="1">IFERROR(RANK(order!AU342,order!AU$3:AU$554,0),"")</f>
        <v/>
      </c>
      <c r="AV342" s="4" t="str">
        <f ca="1">IFERROR(RANK(order!AV342,order!AV$3:AV$554,0),"")</f>
        <v/>
      </c>
      <c r="AW342" s="10" t="str">
        <f ca="1">IFERROR(RANK(order!AW342,order!AW$3:AW$554,0),"")</f>
        <v/>
      </c>
      <c r="AX342" s="10" t="str">
        <f ca="1">IFERROR(RANK(order!AX342,order!AX$3:AX$554,0),"")</f>
        <v/>
      </c>
      <c r="AY342" s="10" t="str">
        <f ca="1">IFERROR(RANK(order!AY342,order!AY$3:AY$554,0),"")</f>
        <v/>
      </c>
      <c r="AZ342" s="4" t="str">
        <f ca="1">IFERROR(RANK(order!AZ342,order!AZ$3:AZ$554,0),"")</f>
        <v/>
      </c>
      <c r="BA342" s="4" t="str">
        <f ca="1">IFERROR(RANK(order!BA342,order!BA$3:BA$554,0),"")</f>
        <v/>
      </c>
      <c r="BB342" s="4" t="str">
        <f ca="1">IFERROR(RANK(order!BB342,order!BB$3:BB$554,0),"")</f>
        <v/>
      </c>
      <c r="BC342" s="10" t="str">
        <f ca="1">IFERROR(RANK(order!BC342,order!BC$3:BC$554,0),"")</f>
        <v/>
      </c>
      <c r="BD342" s="10" t="str">
        <f ca="1">IFERROR(RANK(order!BD342,order!BD$3:BD$554,0),"")</f>
        <v/>
      </c>
      <c r="BE342" s="10" t="str">
        <f ca="1">IFERROR(RANK(order!BE342,order!BE$3:BE$554,0),"")</f>
        <v/>
      </c>
      <c r="BF342" s="4" t="str">
        <f ca="1">IFERROR(RANK(order!BF342,order!BF$3:BF$554,0),"")</f>
        <v/>
      </c>
      <c r="BG342" s="4" t="str">
        <f ca="1">IFERROR(RANK(order!BG342,order!BG$3:BG$554,0),"")</f>
        <v/>
      </c>
      <c r="BH342" s="4" t="str">
        <f ca="1">IFERROR(RANK(order!BH342,order!BH$3:BH$554,0),"")</f>
        <v/>
      </c>
      <c r="BI342" s="10" t="str">
        <f ca="1">IFERROR(RANK(order!BI342,order!BI$3:BI$554,0),"")</f>
        <v/>
      </c>
      <c r="BJ342" s="10" t="str">
        <f ca="1">IFERROR(RANK(order!BJ342,order!BJ$3:BJ$554,0),"")</f>
        <v/>
      </c>
      <c r="BK342" s="10" t="str">
        <f ca="1">IFERROR(RANK(order!BK342,order!BK$3:BK$554,0),"")</f>
        <v/>
      </c>
      <c r="BL342" s="4" t="str">
        <f ca="1">IFERROR(RANK(order!BL342,order!BL$3:BL$554,0),"")</f>
        <v/>
      </c>
      <c r="BM342" s="4" t="str">
        <f ca="1">IFERROR(RANK(order!BM342,order!BM$3:BM$554,0),"")</f>
        <v/>
      </c>
      <c r="BN342" s="4" t="str">
        <f ca="1">IFERROR(RANK(order!BN342,order!BN$3:BN$554,0),"")</f>
        <v/>
      </c>
      <c r="BO342" s="10" t="str">
        <f ca="1">IFERROR(RANK(order!BO342,order!BO$3:BO$554,0),"")</f>
        <v/>
      </c>
      <c r="BP342" s="10" t="str">
        <f ca="1">IFERROR(RANK(order!BP342,order!BP$3:BP$554,0),"")</f>
        <v/>
      </c>
      <c r="BQ342" s="10" t="str">
        <f ca="1">IFERROR(RANK(order!BQ342,order!BQ$3:BQ$554,0),"")</f>
        <v/>
      </c>
      <c r="BR342" s="4" t="str">
        <f ca="1">IFERROR(RANK(order!BR342,order!BR$3:BR$554,0),"")</f>
        <v/>
      </c>
      <c r="BS342" s="4" t="str">
        <f ca="1">IFERROR(RANK(order!BS342,order!BS$3:BS$554,0),"")</f>
        <v/>
      </c>
      <c r="BT342" s="4" t="str">
        <f ca="1">IFERROR(RANK(order!BT342,order!BT$3:BT$554,0),"")</f>
        <v/>
      </c>
      <c r="BU342" s="95">
        <f t="shared" si="469"/>
        <v>340</v>
      </c>
      <c r="BV342" s="35" t="str">
        <f t="shared" si="470"/>
        <v>E1</v>
      </c>
      <c r="BW342" s="55">
        <f t="shared" ca="1" si="393"/>
        <v>0</v>
      </c>
      <c r="BX342" s="56" t="str">
        <f t="shared" ca="1" si="394"/>
        <v/>
      </c>
      <c r="BY342" s="56" t="str">
        <f t="shared" ca="1" si="395"/>
        <v/>
      </c>
      <c r="BZ342" s="57" t="str">
        <f t="shared" ca="1" si="396"/>
        <v/>
      </c>
      <c r="CA342" s="57" t="str">
        <f t="shared" ca="1" si="397"/>
        <v/>
      </c>
      <c r="CB342" s="58" t="str">
        <f t="shared" ca="1" si="398"/>
        <v/>
      </c>
      <c r="CC342" s="57" t="str">
        <f t="shared" ca="1" si="399"/>
        <v/>
      </c>
      <c r="CD342" s="57" t="str">
        <f t="shared" ca="1" si="400"/>
        <v/>
      </c>
      <c r="CE342" s="58" t="str">
        <f t="shared" ca="1" si="401"/>
        <v/>
      </c>
      <c r="CF342" s="59" t="str">
        <f t="shared" ca="1" si="402"/>
        <v/>
      </c>
      <c r="CG342" s="57" t="str">
        <f t="shared" ca="1" si="403"/>
        <v/>
      </c>
      <c r="CH342" s="57" t="str">
        <f t="shared" ca="1" si="404"/>
        <v/>
      </c>
      <c r="CI342" s="57" t="str">
        <f t="shared" ca="1" si="405"/>
        <v/>
      </c>
      <c r="CJ342" s="57" t="str">
        <f t="shared" ca="1" si="406"/>
        <v/>
      </c>
      <c r="CK342" s="57" t="str">
        <f t="shared" ca="1" si="407"/>
        <v/>
      </c>
      <c r="CL342" s="57" t="str">
        <f t="shared" ca="1" si="408"/>
        <v/>
      </c>
      <c r="CM342" s="57" t="str">
        <f t="shared" ca="1" si="409"/>
        <v/>
      </c>
      <c r="CN342" s="57" t="str">
        <f t="shared" ca="1" si="410"/>
        <v/>
      </c>
      <c r="CO342" s="57" t="str">
        <f t="shared" ca="1" si="411"/>
        <v/>
      </c>
      <c r="CP342" s="57" t="str">
        <f t="shared" ca="1" si="412"/>
        <v/>
      </c>
      <c r="CQ342" s="57" t="str">
        <f t="shared" ca="1" si="413"/>
        <v/>
      </c>
      <c r="CR342" s="57" t="str">
        <f t="shared" ca="1" si="414"/>
        <v/>
      </c>
      <c r="CS342" s="60" t="str">
        <f t="shared" ca="1" si="415"/>
        <v/>
      </c>
      <c r="CT342" s="60" t="str">
        <f t="shared" ca="1" si="416"/>
        <v/>
      </c>
      <c r="CU342" s="60" t="str">
        <f t="shared" ca="1" si="417"/>
        <v/>
      </c>
      <c r="CV342" s="60" t="str">
        <f t="shared" ca="1" si="418"/>
        <v/>
      </c>
      <c r="CW342" s="60" t="str">
        <f t="shared" ca="1" si="419"/>
        <v/>
      </c>
      <c r="CX342" s="60" t="str">
        <f t="shared" ca="1" si="420"/>
        <v/>
      </c>
      <c r="CY342" s="60" t="str">
        <f t="shared" ca="1" si="421"/>
        <v/>
      </c>
      <c r="CZ342" s="60" t="str">
        <f t="shared" ca="1" si="422"/>
        <v/>
      </c>
      <c r="DA342" s="65" t="str">
        <f t="shared" ca="1" si="423"/>
        <v/>
      </c>
      <c r="DB342" s="65" t="str">
        <f t="shared" ca="1" si="424"/>
        <v/>
      </c>
      <c r="DC342" s="65" t="str">
        <f t="shared" ca="1" si="425"/>
        <v/>
      </c>
      <c r="DD342" s="65" t="str">
        <f t="shared" ca="1" si="426"/>
        <v/>
      </c>
      <c r="DE342" s="65" t="str">
        <f t="shared" ca="1" si="427"/>
        <v/>
      </c>
      <c r="DF342" s="66" t="str">
        <f t="shared" ca="1" si="428"/>
        <v/>
      </c>
      <c r="DG342" s="66" t="str">
        <f t="shared" ca="1" si="429"/>
        <v/>
      </c>
      <c r="DH342" s="66" t="str">
        <f t="shared" ca="1" si="430"/>
        <v/>
      </c>
      <c r="DI342" s="66" t="str">
        <f t="shared" ca="1" si="431"/>
        <v/>
      </c>
      <c r="DJ342" s="66" t="str">
        <f t="shared" ca="1" si="432"/>
        <v/>
      </c>
      <c r="DK342" s="65" t="str">
        <f t="shared" ca="1" si="433"/>
        <v/>
      </c>
      <c r="DL342" s="65" t="str">
        <f t="shared" ca="1" si="434"/>
        <v/>
      </c>
      <c r="DM342" s="65" t="str">
        <f t="shared" ca="1" si="435"/>
        <v/>
      </c>
      <c r="DN342" s="65" t="str">
        <f t="shared" ca="1" si="436"/>
        <v/>
      </c>
      <c r="DO342" s="65" t="str">
        <f t="shared" ca="1" si="437"/>
        <v/>
      </c>
      <c r="DP342" s="65" t="str">
        <f t="shared" ca="1" si="438"/>
        <v/>
      </c>
      <c r="DQ342" s="65" t="str">
        <f t="shared" ca="1" si="439"/>
        <v/>
      </c>
      <c r="DR342" s="69" t="str">
        <f t="shared" ca="1" si="440"/>
        <v/>
      </c>
      <c r="DS342" s="69" t="str">
        <f t="shared" ca="1" si="441"/>
        <v/>
      </c>
      <c r="DT342" s="69" t="str">
        <f t="shared" ca="1" si="442"/>
        <v/>
      </c>
      <c r="DU342" s="69" t="str">
        <f t="shared" ca="1" si="443"/>
        <v/>
      </c>
      <c r="DV342" s="69" t="str">
        <f t="shared" ca="1" si="444"/>
        <v/>
      </c>
      <c r="DW342" s="69" t="str">
        <f t="shared" ca="1" si="445"/>
        <v/>
      </c>
      <c r="DX342" s="69" t="str">
        <f t="shared" ca="1" si="446"/>
        <v/>
      </c>
      <c r="DY342" s="69" t="str">
        <f t="shared" ca="1" si="447"/>
        <v/>
      </c>
      <c r="DZ342" s="72" t="str">
        <f t="shared" ca="1" si="448"/>
        <v/>
      </c>
      <c r="EA342" s="72" t="str">
        <f t="shared" ca="1" si="449"/>
        <v/>
      </c>
      <c r="EB342" s="72" t="str">
        <f t="shared" ca="1" si="450"/>
        <v/>
      </c>
      <c r="EC342" s="65" t="str">
        <f t="shared" ca="1" si="451"/>
        <v/>
      </c>
      <c r="ED342" s="65" t="str">
        <f t="shared" ca="1" si="452"/>
        <v/>
      </c>
      <c r="EE342" s="65" t="str">
        <f t="shared" ca="1" si="453"/>
        <v/>
      </c>
      <c r="EF342" s="65" t="str">
        <f t="shared" ca="1" si="454"/>
        <v/>
      </c>
      <c r="EG342" s="65" t="str">
        <f t="shared" ca="1" si="455"/>
        <v/>
      </c>
      <c r="EH342" s="65" t="str">
        <f t="shared" ca="1" si="456"/>
        <v/>
      </c>
      <c r="EI342" s="429" t="str">
        <f t="shared" ca="1" si="457"/>
        <v>No</v>
      </c>
      <c r="EJ342" s="428" t="str">
        <f t="shared" ca="1" si="458"/>
        <v/>
      </c>
      <c r="EK342" s="428" t="str">
        <f t="shared" ca="1" si="459"/>
        <v/>
      </c>
      <c r="EL342" s="65" t="str">
        <f t="shared" ca="1" si="460"/>
        <v/>
      </c>
      <c r="EM342" s="65" t="str">
        <f t="shared" ca="1" si="461"/>
        <v/>
      </c>
      <c r="EN342" s="65" t="str">
        <f t="shared" ca="1" si="462"/>
        <v/>
      </c>
      <c r="EO342" s="433" t="str">
        <f t="shared" ca="1" si="463"/>
        <v/>
      </c>
      <c r="EP342" s="433" t="str">
        <f t="shared" ca="1" si="464"/>
        <v/>
      </c>
      <c r="EQ342" s="433" t="str">
        <f t="shared" ca="1" si="465"/>
        <v/>
      </c>
      <c r="ER342" s="433" t="str">
        <f t="shared" ca="1" si="466"/>
        <v/>
      </c>
      <c r="ES342" s="433" t="str">
        <f t="shared" ca="1" si="467"/>
        <v/>
      </c>
      <c r="ET342" s="433" t="str">
        <f t="shared" ca="1" si="468"/>
        <v/>
      </c>
      <c r="EU342" s="433" t="str">
        <f ca="1">IF(OR(CO342="",CQ342=""),"",Discipline!$P$3*CO342+Discipline!$X$3*CQ342)</f>
        <v/>
      </c>
      <c r="EV342" s="433" t="str">
        <f ca="1">IF(OR(CP342="",CR342=""),"",Discipline!$P$3*CP342+Discipline!$X$3*CR342)</f>
        <v/>
      </c>
    </row>
    <row r="343" spans="1:152" x14ac:dyDescent="0.25">
      <c r="A343" s="10" t="str">
        <f ca="1">IFERROR(RANK(order!A343,order!A$3:A$554,0),"")</f>
        <v/>
      </c>
      <c r="B343" s="10" t="str">
        <f ca="1">IFERROR(RANK(order!B343,order!B$3:B$554,0),"")</f>
        <v/>
      </c>
      <c r="C343" s="10" t="str">
        <f ca="1">IFERROR(RANK(order!C343,order!C$3:C$554,0),"")</f>
        <v/>
      </c>
      <c r="D343" s="4" t="str">
        <f ca="1">IFERROR(RANK(order!D343,order!D$3:D$554,0),"")</f>
        <v/>
      </c>
      <c r="E343" s="4" t="str">
        <f ca="1">IFERROR(RANK(order!E343,order!E$3:E$554,0),"")</f>
        <v/>
      </c>
      <c r="F343" s="4" t="str">
        <f ca="1">IFERROR(RANK(order!F343,order!F$3:F$554,0),"")</f>
        <v/>
      </c>
      <c r="G343" s="10" t="str">
        <f ca="1">IFERROR(RANK(order!G343,order!G$3:G$554,0),"")</f>
        <v/>
      </c>
      <c r="H343" s="10" t="str">
        <f ca="1">IFERROR(RANK(order!H343,order!H$3:H$554,0),"")</f>
        <v/>
      </c>
      <c r="I343" s="10" t="str">
        <f ca="1">IFERROR(RANK(order!I343,order!I$3:I$554,0),"")</f>
        <v/>
      </c>
      <c r="J343" s="4" t="str">
        <f ca="1">IFERROR(RANK(order!J343,order!J$3:J$554,0),"")</f>
        <v/>
      </c>
      <c r="K343" s="4" t="str">
        <f ca="1">IFERROR(RANK(order!K343,order!K$3:K$554,0),"")</f>
        <v/>
      </c>
      <c r="L343" s="4" t="str">
        <f ca="1">IFERROR(RANK(order!L343,order!L$3:L$554,0),"")</f>
        <v/>
      </c>
      <c r="M343" s="10" t="str">
        <f ca="1">IFERROR(RANK(order!M343,order!M$3:M$554,0),"")</f>
        <v/>
      </c>
      <c r="N343" s="10" t="str">
        <f ca="1">IFERROR(RANK(order!N343,order!N$3:N$554,0),"")</f>
        <v/>
      </c>
      <c r="O343" s="10" t="str">
        <f ca="1">IFERROR(RANK(order!O343,order!O$3:O$554,0),"")</f>
        <v/>
      </c>
      <c r="P343" s="4" t="str">
        <f ca="1">IFERROR(RANK(order!P343,order!P$3:P$554,0),"")</f>
        <v/>
      </c>
      <c r="Q343" s="4" t="str">
        <f ca="1">IFERROR(RANK(order!Q343,order!Q$3:Q$554,0),"")</f>
        <v/>
      </c>
      <c r="R343" s="4" t="str">
        <f ca="1">IFERROR(RANK(order!R343,order!R$3:R$554,0),"")</f>
        <v/>
      </c>
      <c r="S343" s="10" t="str">
        <f ca="1">IFERROR(RANK(order!S343,order!S$3:S$554,0),"")</f>
        <v/>
      </c>
      <c r="T343" s="10" t="str">
        <f ca="1">IFERROR(RANK(order!T343,order!T$3:T$554,0),"")</f>
        <v/>
      </c>
      <c r="U343" s="10" t="str">
        <f ca="1">IFERROR(RANK(order!U343,order!U$3:U$554,0),"")</f>
        <v/>
      </c>
      <c r="V343" s="4" t="str">
        <f ca="1">IFERROR(RANK(order!V343,order!V$3:V$554,0),"")</f>
        <v/>
      </c>
      <c r="W343" s="4" t="str">
        <f ca="1">IFERROR(RANK(order!W343,order!W$3:W$554,0),"")</f>
        <v/>
      </c>
      <c r="X343" s="4" t="str">
        <f ca="1">IFERROR(RANK(order!X343,order!X$3:X$554,0),"")</f>
        <v/>
      </c>
      <c r="Y343" s="10" t="str">
        <f ca="1">IFERROR(RANK(order!Y343,order!Y$3:Y$554,0),"")</f>
        <v/>
      </c>
      <c r="Z343" s="10" t="str">
        <f ca="1">IFERROR(RANK(order!Z343,order!Z$3:Z$554,0),"")</f>
        <v/>
      </c>
      <c r="AA343" s="10" t="str">
        <f ca="1">IFERROR(RANK(order!AA343,order!AA$3:AA$554,0),"")</f>
        <v/>
      </c>
      <c r="AB343" s="4" t="str">
        <f ca="1">IFERROR(RANK(order!AB343,order!AB$3:AB$554,0),"")</f>
        <v/>
      </c>
      <c r="AC343" s="4" t="str">
        <f ca="1">IFERROR(RANK(order!AC343,order!AC$3:AC$554,0),"")</f>
        <v/>
      </c>
      <c r="AD343" s="4" t="str">
        <f ca="1">IFERROR(RANK(order!AD343,order!AD$3:AD$554,0),"")</f>
        <v/>
      </c>
      <c r="AE343" s="10" t="str">
        <f ca="1">IFERROR(RANK(order!AE343,order!AE$3:AE$554,0),"")</f>
        <v/>
      </c>
      <c r="AF343" s="10" t="str">
        <f ca="1">IFERROR(RANK(order!AF343,order!AF$3:AF$554,0),"")</f>
        <v/>
      </c>
      <c r="AG343" s="10" t="str">
        <f ca="1">IFERROR(RANK(order!AG343,order!AG$3:AG$554,0),"")</f>
        <v/>
      </c>
      <c r="AH343" s="4" t="str">
        <f ca="1">IFERROR(RANK(order!AH343,order!AH$3:AH$554,0),"")</f>
        <v/>
      </c>
      <c r="AI343" s="4" t="str">
        <f ca="1">IFERROR(RANK(order!AI343,order!AI$3:AI$554,0),"")</f>
        <v/>
      </c>
      <c r="AJ343" s="4" t="str">
        <f ca="1">IFERROR(RANK(order!AJ343,order!AJ$3:AJ$554,0),"")</f>
        <v/>
      </c>
      <c r="AK343" s="10" t="str">
        <f ca="1">IFERROR(RANK(order!AK343,order!AK$3:AK$554,0),"")</f>
        <v/>
      </c>
      <c r="AL343" s="10" t="str">
        <f ca="1">IFERROR(RANK(order!AL343,order!AL$3:AL$554,0),"")</f>
        <v/>
      </c>
      <c r="AM343" s="10" t="str">
        <f ca="1">IFERROR(RANK(order!AM343,order!AM$3:AM$554,0),"")</f>
        <v/>
      </c>
      <c r="AN343" s="4" t="str">
        <f ca="1">IFERROR(RANK(order!AN343,order!AN$3:AN$554,0),"")</f>
        <v/>
      </c>
      <c r="AO343" s="4" t="str">
        <f ca="1">IFERROR(RANK(order!AO343,order!AO$3:AO$554,0),"")</f>
        <v/>
      </c>
      <c r="AP343" s="4" t="str">
        <f ca="1">IFERROR(RANK(order!AP343,order!AP$3:AP$554,0),"")</f>
        <v/>
      </c>
      <c r="AQ343" s="10" t="str">
        <f ca="1">IFERROR(RANK(order!AQ343,order!AQ$3:AQ$554,0),"")</f>
        <v/>
      </c>
      <c r="AR343" s="10" t="str">
        <f ca="1">IFERROR(RANK(order!AR343,order!AR$3:AR$554,0),"")</f>
        <v/>
      </c>
      <c r="AS343" s="10" t="str">
        <f ca="1">IFERROR(RANK(order!AS343,order!AS$3:AS$554,0),"")</f>
        <v/>
      </c>
      <c r="AT343" s="4" t="str">
        <f ca="1">IFERROR(RANK(order!AT343,order!AT$3:AT$554,0),"")</f>
        <v/>
      </c>
      <c r="AU343" s="4" t="str">
        <f ca="1">IFERROR(RANK(order!AU343,order!AU$3:AU$554,0),"")</f>
        <v/>
      </c>
      <c r="AV343" s="4" t="str">
        <f ca="1">IFERROR(RANK(order!AV343,order!AV$3:AV$554,0),"")</f>
        <v/>
      </c>
      <c r="AW343" s="10" t="str">
        <f ca="1">IFERROR(RANK(order!AW343,order!AW$3:AW$554,0),"")</f>
        <v/>
      </c>
      <c r="AX343" s="10" t="str">
        <f ca="1">IFERROR(RANK(order!AX343,order!AX$3:AX$554,0),"")</f>
        <v/>
      </c>
      <c r="AY343" s="10" t="str">
        <f ca="1">IFERROR(RANK(order!AY343,order!AY$3:AY$554,0),"")</f>
        <v/>
      </c>
      <c r="AZ343" s="4" t="str">
        <f ca="1">IFERROR(RANK(order!AZ343,order!AZ$3:AZ$554,0),"")</f>
        <v/>
      </c>
      <c r="BA343" s="4" t="str">
        <f ca="1">IFERROR(RANK(order!BA343,order!BA$3:BA$554,0),"")</f>
        <v/>
      </c>
      <c r="BB343" s="4" t="str">
        <f ca="1">IFERROR(RANK(order!BB343,order!BB$3:BB$554,0),"")</f>
        <v/>
      </c>
      <c r="BC343" s="10" t="str">
        <f ca="1">IFERROR(RANK(order!BC343,order!BC$3:BC$554,0),"")</f>
        <v/>
      </c>
      <c r="BD343" s="10" t="str">
        <f ca="1">IFERROR(RANK(order!BD343,order!BD$3:BD$554,0),"")</f>
        <v/>
      </c>
      <c r="BE343" s="10" t="str">
        <f ca="1">IFERROR(RANK(order!BE343,order!BE$3:BE$554,0),"")</f>
        <v/>
      </c>
      <c r="BF343" s="4" t="str">
        <f ca="1">IFERROR(RANK(order!BF343,order!BF$3:BF$554,0),"")</f>
        <v/>
      </c>
      <c r="BG343" s="4" t="str">
        <f ca="1">IFERROR(RANK(order!BG343,order!BG$3:BG$554,0),"")</f>
        <v/>
      </c>
      <c r="BH343" s="4" t="str">
        <f ca="1">IFERROR(RANK(order!BH343,order!BH$3:BH$554,0),"")</f>
        <v/>
      </c>
      <c r="BI343" s="10" t="str">
        <f ca="1">IFERROR(RANK(order!BI343,order!BI$3:BI$554,0),"")</f>
        <v/>
      </c>
      <c r="BJ343" s="10" t="str">
        <f ca="1">IFERROR(RANK(order!BJ343,order!BJ$3:BJ$554,0),"")</f>
        <v/>
      </c>
      <c r="BK343" s="10" t="str">
        <f ca="1">IFERROR(RANK(order!BK343,order!BK$3:BK$554,0),"")</f>
        <v/>
      </c>
      <c r="BL343" s="4" t="str">
        <f ca="1">IFERROR(RANK(order!BL343,order!BL$3:BL$554,0),"")</f>
        <v/>
      </c>
      <c r="BM343" s="4" t="str">
        <f ca="1">IFERROR(RANK(order!BM343,order!BM$3:BM$554,0),"")</f>
        <v/>
      </c>
      <c r="BN343" s="4" t="str">
        <f ca="1">IFERROR(RANK(order!BN343,order!BN$3:BN$554,0),"")</f>
        <v/>
      </c>
      <c r="BO343" s="10" t="str">
        <f ca="1">IFERROR(RANK(order!BO343,order!BO$3:BO$554,0),"")</f>
        <v/>
      </c>
      <c r="BP343" s="10" t="str">
        <f ca="1">IFERROR(RANK(order!BP343,order!BP$3:BP$554,0),"")</f>
        <v/>
      </c>
      <c r="BQ343" s="10" t="str">
        <f ca="1">IFERROR(RANK(order!BQ343,order!BQ$3:BQ$554,0),"")</f>
        <v/>
      </c>
      <c r="BR343" s="4" t="str">
        <f ca="1">IFERROR(RANK(order!BR343,order!BR$3:BR$554,0),"")</f>
        <v/>
      </c>
      <c r="BS343" s="4" t="str">
        <f ca="1">IFERROR(RANK(order!BS343,order!BS$3:BS$554,0),"")</f>
        <v/>
      </c>
      <c r="BT343" s="4" t="str">
        <f ca="1">IFERROR(RANK(order!BT343,order!BT$3:BT$554,0),"")</f>
        <v/>
      </c>
      <c r="BU343" s="95">
        <f t="shared" si="469"/>
        <v>341</v>
      </c>
      <c r="BV343" s="35" t="str">
        <f t="shared" si="470"/>
        <v>E1</v>
      </c>
      <c r="BW343" s="55">
        <f t="shared" ca="1" si="393"/>
        <v>0</v>
      </c>
      <c r="BX343" s="56" t="str">
        <f t="shared" ca="1" si="394"/>
        <v/>
      </c>
      <c r="BY343" s="56" t="str">
        <f t="shared" ca="1" si="395"/>
        <v/>
      </c>
      <c r="BZ343" s="57" t="str">
        <f t="shared" ca="1" si="396"/>
        <v/>
      </c>
      <c r="CA343" s="57" t="str">
        <f t="shared" ca="1" si="397"/>
        <v/>
      </c>
      <c r="CB343" s="58" t="str">
        <f t="shared" ca="1" si="398"/>
        <v/>
      </c>
      <c r="CC343" s="57" t="str">
        <f t="shared" ca="1" si="399"/>
        <v/>
      </c>
      <c r="CD343" s="57" t="str">
        <f t="shared" ca="1" si="400"/>
        <v/>
      </c>
      <c r="CE343" s="58" t="str">
        <f t="shared" ca="1" si="401"/>
        <v/>
      </c>
      <c r="CF343" s="59" t="str">
        <f t="shared" ca="1" si="402"/>
        <v/>
      </c>
      <c r="CG343" s="57" t="str">
        <f t="shared" ca="1" si="403"/>
        <v/>
      </c>
      <c r="CH343" s="57" t="str">
        <f t="shared" ca="1" si="404"/>
        <v/>
      </c>
      <c r="CI343" s="57" t="str">
        <f t="shared" ca="1" si="405"/>
        <v/>
      </c>
      <c r="CJ343" s="57" t="str">
        <f t="shared" ca="1" si="406"/>
        <v/>
      </c>
      <c r="CK343" s="57" t="str">
        <f t="shared" ca="1" si="407"/>
        <v/>
      </c>
      <c r="CL343" s="57" t="str">
        <f t="shared" ca="1" si="408"/>
        <v/>
      </c>
      <c r="CM343" s="57" t="str">
        <f t="shared" ca="1" si="409"/>
        <v/>
      </c>
      <c r="CN343" s="57" t="str">
        <f t="shared" ca="1" si="410"/>
        <v/>
      </c>
      <c r="CO343" s="57" t="str">
        <f t="shared" ca="1" si="411"/>
        <v/>
      </c>
      <c r="CP343" s="57" t="str">
        <f t="shared" ca="1" si="412"/>
        <v/>
      </c>
      <c r="CQ343" s="57" t="str">
        <f t="shared" ca="1" si="413"/>
        <v/>
      </c>
      <c r="CR343" s="57" t="str">
        <f t="shared" ca="1" si="414"/>
        <v/>
      </c>
      <c r="CS343" s="60" t="str">
        <f t="shared" ca="1" si="415"/>
        <v/>
      </c>
      <c r="CT343" s="60" t="str">
        <f t="shared" ca="1" si="416"/>
        <v/>
      </c>
      <c r="CU343" s="60" t="str">
        <f t="shared" ca="1" si="417"/>
        <v/>
      </c>
      <c r="CV343" s="60" t="str">
        <f t="shared" ca="1" si="418"/>
        <v/>
      </c>
      <c r="CW343" s="60" t="str">
        <f t="shared" ca="1" si="419"/>
        <v/>
      </c>
      <c r="CX343" s="60" t="str">
        <f t="shared" ca="1" si="420"/>
        <v/>
      </c>
      <c r="CY343" s="60" t="str">
        <f t="shared" ca="1" si="421"/>
        <v/>
      </c>
      <c r="CZ343" s="60" t="str">
        <f t="shared" ca="1" si="422"/>
        <v/>
      </c>
      <c r="DA343" s="65" t="str">
        <f t="shared" ca="1" si="423"/>
        <v/>
      </c>
      <c r="DB343" s="65" t="str">
        <f t="shared" ca="1" si="424"/>
        <v/>
      </c>
      <c r="DC343" s="65" t="str">
        <f t="shared" ca="1" si="425"/>
        <v/>
      </c>
      <c r="DD343" s="65" t="str">
        <f t="shared" ca="1" si="426"/>
        <v/>
      </c>
      <c r="DE343" s="65" t="str">
        <f t="shared" ca="1" si="427"/>
        <v/>
      </c>
      <c r="DF343" s="66" t="str">
        <f t="shared" ca="1" si="428"/>
        <v/>
      </c>
      <c r="DG343" s="66" t="str">
        <f t="shared" ca="1" si="429"/>
        <v/>
      </c>
      <c r="DH343" s="66" t="str">
        <f t="shared" ca="1" si="430"/>
        <v/>
      </c>
      <c r="DI343" s="66" t="str">
        <f t="shared" ca="1" si="431"/>
        <v/>
      </c>
      <c r="DJ343" s="66" t="str">
        <f t="shared" ca="1" si="432"/>
        <v/>
      </c>
      <c r="DK343" s="65" t="str">
        <f t="shared" ca="1" si="433"/>
        <v/>
      </c>
      <c r="DL343" s="65" t="str">
        <f t="shared" ca="1" si="434"/>
        <v/>
      </c>
      <c r="DM343" s="65" t="str">
        <f t="shared" ca="1" si="435"/>
        <v/>
      </c>
      <c r="DN343" s="65" t="str">
        <f t="shared" ca="1" si="436"/>
        <v/>
      </c>
      <c r="DO343" s="65" t="str">
        <f t="shared" ca="1" si="437"/>
        <v/>
      </c>
      <c r="DP343" s="65" t="str">
        <f t="shared" ca="1" si="438"/>
        <v/>
      </c>
      <c r="DQ343" s="65" t="str">
        <f t="shared" ca="1" si="439"/>
        <v/>
      </c>
      <c r="DR343" s="69" t="str">
        <f t="shared" ca="1" si="440"/>
        <v/>
      </c>
      <c r="DS343" s="69" t="str">
        <f t="shared" ca="1" si="441"/>
        <v/>
      </c>
      <c r="DT343" s="69" t="str">
        <f t="shared" ca="1" si="442"/>
        <v/>
      </c>
      <c r="DU343" s="69" t="str">
        <f t="shared" ca="1" si="443"/>
        <v/>
      </c>
      <c r="DV343" s="69" t="str">
        <f t="shared" ca="1" si="444"/>
        <v/>
      </c>
      <c r="DW343" s="69" t="str">
        <f t="shared" ca="1" si="445"/>
        <v/>
      </c>
      <c r="DX343" s="69" t="str">
        <f t="shared" ca="1" si="446"/>
        <v/>
      </c>
      <c r="DY343" s="69" t="str">
        <f t="shared" ca="1" si="447"/>
        <v/>
      </c>
      <c r="DZ343" s="72" t="str">
        <f t="shared" ca="1" si="448"/>
        <v/>
      </c>
      <c r="EA343" s="72" t="str">
        <f t="shared" ca="1" si="449"/>
        <v/>
      </c>
      <c r="EB343" s="72" t="str">
        <f t="shared" ca="1" si="450"/>
        <v/>
      </c>
      <c r="EC343" s="65" t="str">
        <f t="shared" ca="1" si="451"/>
        <v/>
      </c>
      <c r="ED343" s="65" t="str">
        <f t="shared" ca="1" si="452"/>
        <v/>
      </c>
      <c r="EE343" s="65" t="str">
        <f t="shared" ca="1" si="453"/>
        <v/>
      </c>
      <c r="EF343" s="65" t="str">
        <f t="shared" ca="1" si="454"/>
        <v/>
      </c>
      <c r="EG343" s="65" t="str">
        <f t="shared" ca="1" si="455"/>
        <v/>
      </c>
      <c r="EH343" s="65" t="str">
        <f t="shared" ca="1" si="456"/>
        <v/>
      </c>
      <c r="EI343" s="429" t="str">
        <f t="shared" ca="1" si="457"/>
        <v>No</v>
      </c>
      <c r="EJ343" s="428" t="str">
        <f t="shared" ca="1" si="458"/>
        <v/>
      </c>
      <c r="EK343" s="428" t="str">
        <f t="shared" ca="1" si="459"/>
        <v/>
      </c>
      <c r="EL343" s="65" t="str">
        <f t="shared" ca="1" si="460"/>
        <v/>
      </c>
      <c r="EM343" s="65" t="str">
        <f t="shared" ca="1" si="461"/>
        <v/>
      </c>
      <c r="EN343" s="65" t="str">
        <f t="shared" ca="1" si="462"/>
        <v/>
      </c>
      <c r="EO343" s="433" t="str">
        <f t="shared" ca="1" si="463"/>
        <v/>
      </c>
      <c r="EP343" s="433" t="str">
        <f t="shared" ca="1" si="464"/>
        <v/>
      </c>
      <c r="EQ343" s="433" t="str">
        <f t="shared" ca="1" si="465"/>
        <v/>
      </c>
      <c r="ER343" s="433" t="str">
        <f t="shared" ca="1" si="466"/>
        <v/>
      </c>
      <c r="ES343" s="433" t="str">
        <f t="shared" ca="1" si="467"/>
        <v/>
      </c>
      <c r="ET343" s="433" t="str">
        <f t="shared" ca="1" si="468"/>
        <v/>
      </c>
      <c r="EU343" s="433" t="str">
        <f ca="1">IF(OR(CO343="",CQ343=""),"",Discipline!$P$3*CO343+Discipline!$X$3*CQ343)</f>
        <v/>
      </c>
      <c r="EV343" s="433" t="str">
        <f ca="1">IF(OR(CP343="",CR343=""),"",Discipline!$P$3*CP343+Discipline!$X$3*CR343)</f>
        <v/>
      </c>
    </row>
    <row r="344" spans="1:152" x14ac:dyDescent="0.25">
      <c r="A344" s="10" t="str">
        <f ca="1">IFERROR(RANK(order!A344,order!A$3:A$554,0),"")</f>
        <v/>
      </c>
      <c r="B344" s="10" t="str">
        <f ca="1">IFERROR(RANK(order!B344,order!B$3:B$554,0),"")</f>
        <v/>
      </c>
      <c r="C344" s="10" t="str">
        <f ca="1">IFERROR(RANK(order!C344,order!C$3:C$554,0),"")</f>
        <v/>
      </c>
      <c r="D344" s="4" t="str">
        <f ca="1">IFERROR(RANK(order!D344,order!D$3:D$554,0),"")</f>
        <v/>
      </c>
      <c r="E344" s="4" t="str">
        <f ca="1">IFERROR(RANK(order!E344,order!E$3:E$554,0),"")</f>
        <v/>
      </c>
      <c r="F344" s="4" t="str">
        <f ca="1">IFERROR(RANK(order!F344,order!F$3:F$554,0),"")</f>
        <v/>
      </c>
      <c r="G344" s="10" t="str">
        <f ca="1">IFERROR(RANK(order!G344,order!G$3:G$554,0),"")</f>
        <v/>
      </c>
      <c r="H344" s="10" t="str">
        <f ca="1">IFERROR(RANK(order!H344,order!H$3:H$554,0),"")</f>
        <v/>
      </c>
      <c r="I344" s="10" t="str">
        <f ca="1">IFERROR(RANK(order!I344,order!I$3:I$554,0),"")</f>
        <v/>
      </c>
      <c r="J344" s="4" t="str">
        <f ca="1">IFERROR(RANK(order!J344,order!J$3:J$554,0),"")</f>
        <v/>
      </c>
      <c r="K344" s="4" t="str">
        <f ca="1">IFERROR(RANK(order!K344,order!K$3:K$554,0),"")</f>
        <v/>
      </c>
      <c r="L344" s="4" t="str">
        <f ca="1">IFERROR(RANK(order!L344,order!L$3:L$554,0),"")</f>
        <v/>
      </c>
      <c r="M344" s="10" t="str">
        <f ca="1">IFERROR(RANK(order!M344,order!M$3:M$554,0),"")</f>
        <v/>
      </c>
      <c r="N344" s="10" t="str">
        <f ca="1">IFERROR(RANK(order!N344,order!N$3:N$554,0),"")</f>
        <v/>
      </c>
      <c r="O344" s="10" t="str">
        <f ca="1">IFERROR(RANK(order!O344,order!O$3:O$554,0),"")</f>
        <v/>
      </c>
      <c r="P344" s="4" t="str">
        <f ca="1">IFERROR(RANK(order!P344,order!P$3:P$554,0),"")</f>
        <v/>
      </c>
      <c r="Q344" s="4" t="str">
        <f ca="1">IFERROR(RANK(order!Q344,order!Q$3:Q$554,0),"")</f>
        <v/>
      </c>
      <c r="R344" s="4" t="str">
        <f ca="1">IFERROR(RANK(order!R344,order!R$3:R$554,0),"")</f>
        <v/>
      </c>
      <c r="S344" s="10" t="str">
        <f ca="1">IFERROR(RANK(order!S344,order!S$3:S$554,0),"")</f>
        <v/>
      </c>
      <c r="T344" s="10" t="str">
        <f ca="1">IFERROR(RANK(order!T344,order!T$3:T$554,0),"")</f>
        <v/>
      </c>
      <c r="U344" s="10" t="str">
        <f ca="1">IFERROR(RANK(order!U344,order!U$3:U$554,0),"")</f>
        <v/>
      </c>
      <c r="V344" s="4" t="str">
        <f ca="1">IFERROR(RANK(order!V344,order!V$3:V$554,0),"")</f>
        <v/>
      </c>
      <c r="W344" s="4" t="str">
        <f ca="1">IFERROR(RANK(order!W344,order!W$3:W$554,0),"")</f>
        <v/>
      </c>
      <c r="X344" s="4" t="str">
        <f ca="1">IFERROR(RANK(order!X344,order!X$3:X$554,0),"")</f>
        <v/>
      </c>
      <c r="Y344" s="10" t="str">
        <f ca="1">IFERROR(RANK(order!Y344,order!Y$3:Y$554,0),"")</f>
        <v/>
      </c>
      <c r="Z344" s="10" t="str">
        <f ca="1">IFERROR(RANK(order!Z344,order!Z$3:Z$554,0),"")</f>
        <v/>
      </c>
      <c r="AA344" s="10" t="str">
        <f ca="1">IFERROR(RANK(order!AA344,order!AA$3:AA$554,0),"")</f>
        <v/>
      </c>
      <c r="AB344" s="4" t="str">
        <f ca="1">IFERROR(RANK(order!AB344,order!AB$3:AB$554,0),"")</f>
        <v/>
      </c>
      <c r="AC344" s="4" t="str">
        <f ca="1">IFERROR(RANK(order!AC344,order!AC$3:AC$554,0),"")</f>
        <v/>
      </c>
      <c r="AD344" s="4" t="str">
        <f ca="1">IFERROR(RANK(order!AD344,order!AD$3:AD$554,0),"")</f>
        <v/>
      </c>
      <c r="AE344" s="10" t="str">
        <f ca="1">IFERROR(RANK(order!AE344,order!AE$3:AE$554,0),"")</f>
        <v/>
      </c>
      <c r="AF344" s="10" t="str">
        <f ca="1">IFERROR(RANK(order!AF344,order!AF$3:AF$554,0),"")</f>
        <v/>
      </c>
      <c r="AG344" s="10" t="str">
        <f ca="1">IFERROR(RANK(order!AG344,order!AG$3:AG$554,0),"")</f>
        <v/>
      </c>
      <c r="AH344" s="4" t="str">
        <f ca="1">IFERROR(RANK(order!AH344,order!AH$3:AH$554,0),"")</f>
        <v/>
      </c>
      <c r="AI344" s="4" t="str">
        <f ca="1">IFERROR(RANK(order!AI344,order!AI$3:AI$554,0),"")</f>
        <v/>
      </c>
      <c r="AJ344" s="4" t="str">
        <f ca="1">IFERROR(RANK(order!AJ344,order!AJ$3:AJ$554,0),"")</f>
        <v/>
      </c>
      <c r="AK344" s="10" t="str">
        <f ca="1">IFERROR(RANK(order!AK344,order!AK$3:AK$554,0),"")</f>
        <v/>
      </c>
      <c r="AL344" s="10" t="str">
        <f ca="1">IFERROR(RANK(order!AL344,order!AL$3:AL$554,0),"")</f>
        <v/>
      </c>
      <c r="AM344" s="10" t="str">
        <f ca="1">IFERROR(RANK(order!AM344,order!AM$3:AM$554,0),"")</f>
        <v/>
      </c>
      <c r="AN344" s="4" t="str">
        <f ca="1">IFERROR(RANK(order!AN344,order!AN$3:AN$554,0),"")</f>
        <v/>
      </c>
      <c r="AO344" s="4" t="str">
        <f ca="1">IFERROR(RANK(order!AO344,order!AO$3:AO$554,0),"")</f>
        <v/>
      </c>
      <c r="AP344" s="4" t="str">
        <f ca="1">IFERROR(RANK(order!AP344,order!AP$3:AP$554,0),"")</f>
        <v/>
      </c>
      <c r="AQ344" s="10" t="str">
        <f ca="1">IFERROR(RANK(order!AQ344,order!AQ$3:AQ$554,0),"")</f>
        <v/>
      </c>
      <c r="AR344" s="10" t="str">
        <f ca="1">IFERROR(RANK(order!AR344,order!AR$3:AR$554,0),"")</f>
        <v/>
      </c>
      <c r="AS344" s="10" t="str">
        <f ca="1">IFERROR(RANK(order!AS344,order!AS$3:AS$554,0),"")</f>
        <v/>
      </c>
      <c r="AT344" s="4" t="str">
        <f ca="1">IFERROR(RANK(order!AT344,order!AT$3:AT$554,0),"")</f>
        <v/>
      </c>
      <c r="AU344" s="4" t="str">
        <f ca="1">IFERROR(RANK(order!AU344,order!AU$3:AU$554,0),"")</f>
        <v/>
      </c>
      <c r="AV344" s="4" t="str">
        <f ca="1">IFERROR(RANK(order!AV344,order!AV$3:AV$554,0),"")</f>
        <v/>
      </c>
      <c r="AW344" s="10" t="str">
        <f ca="1">IFERROR(RANK(order!AW344,order!AW$3:AW$554,0),"")</f>
        <v/>
      </c>
      <c r="AX344" s="10" t="str">
        <f ca="1">IFERROR(RANK(order!AX344,order!AX$3:AX$554,0),"")</f>
        <v/>
      </c>
      <c r="AY344" s="10" t="str">
        <f ca="1">IFERROR(RANK(order!AY344,order!AY$3:AY$554,0),"")</f>
        <v/>
      </c>
      <c r="AZ344" s="4" t="str">
        <f ca="1">IFERROR(RANK(order!AZ344,order!AZ$3:AZ$554,0),"")</f>
        <v/>
      </c>
      <c r="BA344" s="4" t="str">
        <f ca="1">IFERROR(RANK(order!BA344,order!BA$3:BA$554,0),"")</f>
        <v/>
      </c>
      <c r="BB344" s="4" t="str">
        <f ca="1">IFERROR(RANK(order!BB344,order!BB$3:BB$554,0),"")</f>
        <v/>
      </c>
      <c r="BC344" s="10" t="str">
        <f ca="1">IFERROR(RANK(order!BC344,order!BC$3:BC$554,0),"")</f>
        <v/>
      </c>
      <c r="BD344" s="10" t="str">
        <f ca="1">IFERROR(RANK(order!BD344,order!BD$3:BD$554,0),"")</f>
        <v/>
      </c>
      <c r="BE344" s="10" t="str">
        <f ca="1">IFERROR(RANK(order!BE344,order!BE$3:BE$554,0),"")</f>
        <v/>
      </c>
      <c r="BF344" s="4" t="str">
        <f ca="1">IFERROR(RANK(order!BF344,order!BF$3:BF$554,0),"")</f>
        <v/>
      </c>
      <c r="BG344" s="4" t="str">
        <f ca="1">IFERROR(RANK(order!BG344,order!BG$3:BG$554,0),"")</f>
        <v/>
      </c>
      <c r="BH344" s="4" t="str">
        <f ca="1">IFERROR(RANK(order!BH344,order!BH$3:BH$554,0),"")</f>
        <v/>
      </c>
      <c r="BI344" s="10" t="str">
        <f ca="1">IFERROR(RANK(order!BI344,order!BI$3:BI$554,0),"")</f>
        <v/>
      </c>
      <c r="BJ344" s="10" t="str">
        <f ca="1">IFERROR(RANK(order!BJ344,order!BJ$3:BJ$554,0),"")</f>
        <v/>
      </c>
      <c r="BK344" s="10" t="str">
        <f ca="1">IFERROR(RANK(order!BK344,order!BK$3:BK$554,0),"")</f>
        <v/>
      </c>
      <c r="BL344" s="4" t="str">
        <f ca="1">IFERROR(RANK(order!BL344,order!BL$3:BL$554,0),"")</f>
        <v/>
      </c>
      <c r="BM344" s="4" t="str">
        <f ca="1">IFERROR(RANK(order!BM344,order!BM$3:BM$554,0),"")</f>
        <v/>
      </c>
      <c r="BN344" s="4" t="str">
        <f ca="1">IFERROR(RANK(order!BN344,order!BN$3:BN$554,0),"")</f>
        <v/>
      </c>
      <c r="BO344" s="10" t="str">
        <f ca="1">IFERROR(RANK(order!BO344,order!BO$3:BO$554,0),"")</f>
        <v/>
      </c>
      <c r="BP344" s="10" t="str">
        <f ca="1">IFERROR(RANK(order!BP344,order!BP$3:BP$554,0),"")</f>
        <v/>
      </c>
      <c r="BQ344" s="10" t="str">
        <f ca="1">IFERROR(RANK(order!BQ344,order!BQ$3:BQ$554,0),"")</f>
        <v/>
      </c>
      <c r="BR344" s="4" t="str">
        <f ca="1">IFERROR(RANK(order!BR344,order!BR$3:BR$554,0),"")</f>
        <v/>
      </c>
      <c r="BS344" s="4" t="str">
        <f ca="1">IFERROR(RANK(order!BS344,order!BS$3:BS$554,0),"")</f>
        <v/>
      </c>
      <c r="BT344" s="4" t="str">
        <f ca="1">IFERROR(RANK(order!BT344,order!BT$3:BT$554,0),"")</f>
        <v/>
      </c>
      <c r="BU344" s="95">
        <f t="shared" si="469"/>
        <v>342</v>
      </c>
      <c r="BV344" s="35" t="str">
        <f t="shared" si="470"/>
        <v>E1</v>
      </c>
      <c r="BW344" s="55">
        <f t="shared" ca="1" si="393"/>
        <v>0</v>
      </c>
      <c r="BX344" s="56" t="str">
        <f t="shared" ca="1" si="394"/>
        <v/>
      </c>
      <c r="BY344" s="56" t="str">
        <f t="shared" ca="1" si="395"/>
        <v/>
      </c>
      <c r="BZ344" s="57" t="str">
        <f t="shared" ca="1" si="396"/>
        <v/>
      </c>
      <c r="CA344" s="57" t="str">
        <f t="shared" ca="1" si="397"/>
        <v/>
      </c>
      <c r="CB344" s="58" t="str">
        <f t="shared" ca="1" si="398"/>
        <v/>
      </c>
      <c r="CC344" s="57" t="str">
        <f t="shared" ca="1" si="399"/>
        <v/>
      </c>
      <c r="CD344" s="57" t="str">
        <f t="shared" ca="1" si="400"/>
        <v/>
      </c>
      <c r="CE344" s="58" t="str">
        <f t="shared" ca="1" si="401"/>
        <v/>
      </c>
      <c r="CF344" s="59" t="str">
        <f t="shared" ca="1" si="402"/>
        <v/>
      </c>
      <c r="CG344" s="57" t="str">
        <f t="shared" ca="1" si="403"/>
        <v/>
      </c>
      <c r="CH344" s="57" t="str">
        <f t="shared" ca="1" si="404"/>
        <v/>
      </c>
      <c r="CI344" s="57" t="str">
        <f t="shared" ca="1" si="405"/>
        <v/>
      </c>
      <c r="CJ344" s="57" t="str">
        <f t="shared" ca="1" si="406"/>
        <v/>
      </c>
      <c r="CK344" s="57" t="str">
        <f t="shared" ca="1" si="407"/>
        <v/>
      </c>
      <c r="CL344" s="57" t="str">
        <f t="shared" ca="1" si="408"/>
        <v/>
      </c>
      <c r="CM344" s="57" t="str">
        <f t="shared" ca="1" si="409"/>
        <v/>
      </c>
      <c r="CN344" s="57" t="str">
        <f t="shared" ca="1" si="410"/>
        <v/>
      </c>
      <c r="CO344" s="57" t="str">
        <f t="shared" ca="1" si="411"/>
        <v/>
      </c>
      <c r="CP344" s="57" t="str">
        <f t="shared" ca="1" si="412"/>
        <v/>
      </c>
      <c r="CQ344" s="57" t="str">
        <f t="shared" ca="1" si="413"/>
        <v/>
      </c>
      <c r="CR344" s="57" t="str">
        <f t="shared" ca="1" si="414"/>
        <v/>
      </c>
      <c r="CS344" s="60" t="str">
        <f t="shared" ca="1" si="415"/>
        <v/>
      </c>
      <c r="CT344" s="60" t="str">
        <f t="shared" ca="1" si="416"/>
        <v/>
      </c>
      <c r="CU344" s="60" t="str">
        <f t="shared" ca="1" si="417"/>
        <v/>
      </c>
      <c r="CV344" s="60" t="str">
        <f t="shared" ca="1" si="418"/>
        <v/>
      </c>
      <c r="CW344" s="60" t="str">
        <f t="shared" ca="1" si="419"/>
        <v/>
      </c>
      <c r="CX344" s="60" t="str">
        <f t="shared" ca="1" si="420"/>
        <v/>
      </c>
      <c r="CY344" s="60" t="str">
        <f t="shared" ca="1" si="421"/>
        <v/>
      </c>
      <c r="CZ344" s="60" t="str">
        <f t="shared" ca="1" si="422"/>
        <v/>
      </c>
      <c r="DA344" s="65" t="str">
        <f t="shared" ca="1" si="423"/>
        <v/>
      </c>
      <c r="DB344" s="65" t="str">
        <f t="shared" ca="1" si="424"/>
        <v/>
      </c>
      <c r="DC344" s="65" t="str">
        <f t="shared" ca="1" si="425"/>
        <v/>
      </c>
      <c r="DD344" s="65" t="str">
        <f t="shared" ca="1" si="426"/>
        <v/>
      </c>
      <c r="DE344" s="65" t="str">
        <f t="shared" ca="1" si="427"/>
        <v/>
      </c>
      <c r="DF344" s="66" t="str">
        <f t="shared" ca="1" si="428"/>
        <v/>
      </c>
      <c r="DG344" s="66" t="str">
        <f t="shared" ca="1" si="429"/>
        <v/>
      </c>
      <c r="DH344" s="66" t="str">
        <f t="shared" ca="1" si="430"/>
        <v/>
      </c>
      <c r="DI344" s="66" t="str">
        <f t="shared" ca="1" si="431"/>
        <v/>
      </c>
      <c r="DJ344" s="66" t="str">
        <f t="shared" ca="1" si="432"/>
        <v/>
      </c>
      <c r="DK344" s="65" t="str">
        <f t="shared" ca="1" si="433"/>
        <v/>
      </c>
      <c r="DL344" s="65" t="str">
        <f t="shared" ca="1" si="434"/>
        <v/>
      </c>
      <c r="DM344" s="65" t="str">
        <f t="shared" ca="1" si="435"/>
        <v/>
      </c>
      <c r="DN344" s="65" t="str">
        <f t="shared" ca="1" si="436"/>
        <v/>
      </c>
      <c r="DO344" s="65" t="str">
        <f t="shared" ca="1" si="437"/>
        <v/>
      </c>
      <c r="DP344" s="65" t="str">
        <f t="shared" ca="1" si="438"/>
        <v/>
      </c>
      <c r="DQ344" s="65" t="str">
        <f t="shared" ca="1" si="439"/>
        <v/>
      </c>
      <c r="DR344" s="69" t="str">
        <f t="shared" ca="1" si="440"/>
        <v/>
      </c>
      <c r="DS344" s="69" t="str">
        <f t="shared" ca="1" si="441"/>
        <v/>
      </c>
      <c r="DT344" s="69" t="str">
        <f t="shared" ca="1" si="442"/>
        <v/>
      </c>
      <c r="DU344" s="69" t="str">
        <f t="shared" ca="1" si="443"/>
        <v/>
      </c>
      <c r="DV344" s="69" t="str">
        <f t="shared" ca="1" si="444"/>
        <v/>
      </c>
      <c r="DW344" s="69" t="str">
        <f t="shared" ca="1" si="445"/>
        <v/>
      </c>
      <c r="DX344" s="69" t="str">
        <f t="shared" ca="1" si="446"/>
        <v/>
      </c>
      <c r="DY344" s="69" t="str">
        <f t="shared" ca="1" si="447"/>
        <v/>
      </c>
      <c r="DZ344" s="72" t="str">
        <f t="shared" ca="1" si="448"/>
        <v/>
      </c>
      <c r="EA344" s="72" t="str">
        <f t="shared" ca="1" si="449"/>
        <v/>
      </c>
      <c r="EB344" s="72" t="str">
        <f t="shared" ca="1" si="450"/>
        <v/>
      </c>
      <c r="EC344" s="65" t="str">
        <f t="shared" ca="1" si="451"/>
        <v/>
      </c>
      <c r="ED344" s="65" t="str">
        <f t="shared" ca="1" si="452"/>
        <v/>
      </c>
      <c r="EE344" s="65" t="str">
        <f t="shared" ca="1" si="453"/>
        <v/>
      </c>
      <c r="EF344" s="65" t="str">
        <f t="shared" ca="1" si="454"/>
        <v/>
      </c>
      <c r="EG344" s="65" t="str">
        <f t="shared" ca="1" si="455"/>
        <v/>
      </c>
      <c r="EH344" s="65" t="str">
        <f t="shared" ca="1" si="456"/>
        <v/>
      </c>
      <c r="EI344" s="429" t="str">
        <f t="shared" ca="1" si="457"/>
        <v>No</v>
      </c>
      <c r="EJ344" s="428" t="str">
        <f t="shared" ca="1" si="458"/>
        <v/>
      </c>
      <c r="EK344" s="428" t="str">
        <f t="shared" ca="1" si="459"/>
        <v/>
      </c>
      <c r="EL344" s="65" t="str">
        <f t="shared" ca="1" si="460"/>
        <v/>
      </c>
      <c r="EM344" s="65" t="str">
        <f t="shared" ca="1" si="461"/>
        <v/>
      </c>
      <c r="EN344" s="65" t="str">
        <f t="shared" ca="1" si="462"/>
        <v/>
      </c>
      <c r="EO344" s="433" t="str">
        <f t="shared" ca="1" si="463"/>
        <v/>
      </c>
      <c r="EP344" s="433" t="str">
        <f t="shared" ca="1" si="464"/>
        <v/>
      </c>
      <c r="EQ344" s="433" t="str">
        <f t="shared" ca="1" si="465"/>
        <v/>
      </c>
      <c r="ER344" s="433" t="str">
        <f t="shared" ca="1" si="466"/>
        <v/>
      </c>
      <c r="ES344" s="433" t="str">
        <f t="shared" ca="1" si="467"/>
        <v/>
      </c>
      <c r="ET344" s="433" t="str">
        <f t="shared" ca="1" si="468"/>
        <v/>
      </c>
      <c r="EU344" s="433" t="str">
        <f ca="1">IF(OR(CO344="",CQ344=""),"",Discipline!$P$3*CO344+Discipline!$X$3*CQ344)</f>
        <v/>
      </c>
      <c r="EV344" s="433" t="str">
        <f ca="1">IF(OR(CP344="",CR344=""),"",Discipline!$P$3*CP344+Discipline!$X$3*CR344)</f>
        <v/>
      </c>
    </row>
    <row r="345" spans="1:152" x14ac:dyDescent="0.25">
      <c r="A345" s="10" t="str">
        <f ca="1">IFERROR(RANK(order!A345,order!A$3:A$554,0),"")</f>
        <v/>
      </c>
      <c r="B345" s="10" t="str">
        <f ca="1">IFERROR(RANK(order!B345,order!B$3:B$554,0),"")</f>
        <v/>
      </c>
      <c r="C345" s="10" t="str">
        <f ca="1">IFERROR(RANK(order!C345,order!C$3:C$554,0),"")</f>
        <v/>
      </c>
      <c r="D345" s="4" t="str">
        <f ca="1">IFERROR(RANK(order!D345,order!D$3:D$554,0),"")</f>
        <v/>
      </c>
      <c r="E345" s="4" t="str">
        <f ca="1">IFERROR(RANK(order!E345,order!E$3:E$554,0),"")</f>
        <v/>
      </c>
      <c r="F345" s="4" t="str">
        <f ca="1">IFERROR(RANK(order!F345,order!F$3:F$554,0),"")</f>
        <v/>
      </c>
      <c r="G345" s="10" t="str">
        <f ca="1">IFERROR(RANK(order!G345,order!G$3:G$554,0),"")</f>
        <v/>
      </c>
      <c r="H345" s="10" t="str">
        <f ca="1">IFERROR(RANK(order!H345,order!H$3:H$554,0),"")</f>
        <v/>
      </c>
      <c r="I345" s="10" t="str">
        <f ca="1">IFERROR(RANK(order!I345,order!I$3:I$554,0),"")</f>
        <v/>
      </c>
      <c r="J345" s="4" t="str">
        <f ca="1">IFERROR(RANK(order!J345,order!J$3:J$554,0),"")</f>
        <v/>
      </c>
      <c r="K345" s="4" t="str">
        <f ca="1">IFERROR(RANK(order!K345,order!K$3:K$554,0),"")</f>
        <v/>
      </c>
      <c r="L345" s="4" t="str">
        <f ca="1">IFERROR(RANK(order!L345,order!L$3:L$554,0),"")</f>
        <v/>
      </c>
      <c r="M345" s="10" t="str">
        <f ca="1">IFERROR(RANK(order!M345,order!M$3:M$554,0),"")</f>
        <v/>
      </c>
      <c r="N345" s="10" t="str">
        <f ca="1">IFERROR(RANK(order!N345,order!N$3:N$554,0),"")</f>
        <v/>
      </c>
      <c r="O345" s="10" t="str">
        <f ca="1">IFERROR(RANK(order!O345,order!O$3:O$554,0),"")</f>
        <v/>
      </c>
      <c r="P345" s="4" t="str">
        <f ca="1">IFERROR(RANK(order!P345,order!P$3:P$554,0),"")</f>
        <v/>
      </c>
      <c r="Q345" s="4" t="str">
        <f ca="1">IFERROR(RANK(order!Q345,order!Q$3:Q$554,0),"")</f>
        <v/>
      </c>
      <c r="R345" s="4" t="str">
        <f ca="1">IFERROR(RANK(order!R345,order!R$3:R$554,0),"")</f>
        <v/>
      </c>
      <c r="S345" s="10" t="str">
        <f ca="1">IFERROR(RANK(order!S345,order!S$3:S$554,0),"")</f>
        <v/>
      </c>
      <c r="T345" s="10" t="str">
        <f ca="1">IFERROR(RANK(order!T345,order!T$3:T$554,0),"")</f>
        <v/>
      </c>
      <c r="U345" s="10" t="str">
        <f ca="1">IFERROR(RANK(order!U345,order!U$3:U$554,0),"")</f>
        <v/>
      </c>
      <c r="V345" s="4" t="str">
        <f ca="1">IFERROR(RANK(order!V345,order!V$3:V$554,0),"")</f>
        <v/>
      </c>
      <c r="W345" s="4" t="str">
        <f ca="1">IFERROR(RANK(order!W345,order!W$3:W$554,0),"")</f>
        <v/>
      </c>
      <c r="X345" s="4" t="str">
        <f ca="1">IFERROR(RANK(order!X345,order!X$3:X$554,0),"")</f>
        <v/>
      </c>
      <c r="Y345" s="10" t="str">
        <f ca="1">IFERROR(RANK(order!Y345,order!Y$3:Y$554,0),"")</f>
        <v/>
      </c>
      <c r="Z345" s="10" t="str">
        <f ca="1">IFERROR(RANK(order!Z345,order!Z$3:Z$554,0),"")</f>
        <v/>
      </c>
      <c r="AA345" s="10" t="str">
        <f ca="1">IFERROR(RANK(order!AA345,order!AA$3:AA$554,0),"")</f>
        <v/>
      </c>
      <c r="AB345" s="4" t="str">
        <f ca="1">IFERROR(RANK(order!AB345,order!AB$3:AB$554,0),"")</f>
        <v/>
      </c>
      <c r="AC345" s="4" t="str">
        <f ca="1">IFERROR(RANK(order!AC345,order!AC$3:AC$554,0),"")</f>
        <v/>
      </c>
      <c r="AD345" s="4" t="str">
        <f ca="1">IFERROR(RANK(order!AD345,order!AD$3:AD$554,0),"")</f>
        <v/>
      </c>
      <c r="AE345" s="10" t="str">
        <f ca="1">IFERROR(RANK(order!AE345,order!AE$3:AE$554,0),"")</f>
        <v/>
      </c>
      <c r="AF345" s="10" t="str">
        <f ca="1">IFERROR(RANK(order!AF345,order!AF$3:AF$554,0),"")</f>
        <v/>
      </c>
      <c r="AG345" s="10" t="str">
        <f ca="1">IFERROR(RANK(order!AG345,order!AG$3:AG$554,0),"")</f>
        <v/>
      </c>
      <c r="AH345" s="4" t="str">
        <f ca="1">IFERROR(RANK(order!AH345,order!AH$3:AH$554,0),"")</f>
        <v/>
      </c>
      <c r="AI345" s="4" t="str">
        <f ca="1">IFERROR(RANK(order!AI345,order!AI$3:AI$554,0),"")</f>
        <v/>
      </c>
      <c r="AJ345" s="4" t="str">
        <f ca="1">IFERROR(RANK(order!AJ345,order!AJ$3:AJ$554,0),"")</f>
        <v/>
      </c>
      <c r="AK345" s="10" t="str">
        <f ca="1">IFERROR(RANK(order!AK345,order!AK$3:AK$554,0),"")</f>
        <v/>
      </c>
      <c r="AL345" s="10" t="str">
        <f ca="1">IFERROR(RANK(order!AL345,order!AL$3:AL$554,0),"")</f>
        <v/>
      </c>
      <c r="AM345" s="10" t="str">
        <f ca="1">IFERROR(RANK(order!AM345,order!AM$3:AM$554,0),"")</f>
        <v/>
      </c>
      <c r="AN345" s="4" t="str">
        <f ca="1">IFERROR(RANK(order!AN345,order!AN$3:AN$554,0),"")</f>
        <v/>
      </c>
      <c r="AO345" s="4" t="str">
        <f ca="1">IFERROR(RANK(order!AO345,order!AO$3:AO$554,0),"")</f>
        <v/>
      </c>
      <c r="AP345" s="4" t="str">
        <f ca="1">IFERROR(RANK(order!AP345,order!AP$3:AP$554,0),"")</f>
        <v/>
      </c>
      <c r="AQ345" s="10" t="str">
        <f ca="1">IFERROR(RANK(order!AQ345,order!AQ$3:AQ$554,0),"")</f>
        <v/>
      </c>
      <c r="AR345" s="10" t="str">
        <f ca="1">IFERROR(RANK(order!AR345,order!AR$3:AR$554,0),"")</f>
        <v/>
      </c>
      <c r="AS345" s="10" t="str">
        <f ca="1">IFERROR(RANK(order!AS345,order!AS$3:AS$554,0),"")</f>
        <v/>
      </c>
      <c r="AT345" s="4" t="str">
        <f ca="1">IFERROR(RANK(order!AT345,order!AT$3:AT$554,0),"")</f>
        <v/>
      </c>
      <c r="AU345" s="4" t="str">
        <f ca="1">IFERROR(RANK(order!AU345,order!AU$3:AU$554,0),"")</f>
        <v/>
      </c>
      <c r="AV345" s="4" t="str">
        <f ca="1">IFERROR(RANK(order!AV345,order!AV$3:AV$554,0),"")</f>
        <v/>
      </c>
      <c r="AW345" s="10" t="str">
        <f ca="1">IFERROR(RANK(order!AW345,order!AW$3:AW$554,0),"")</f>
        <v/>
      </c>
      <c r="AX345" s="10" t="str">
        <f ca="1">IFERROR(RANK(order!AX345,order!AX$3:AX$554,0),"")</f>
        <v/>
      </c>
      <c r="AY345" s="10" t="str">
        <f ca="1">IFERROR(RANK(order!AY345,order!AY$3:AY$554,0),"")</f>
        <v/>
      </c>
      <c r="AZ345" s="4" t="str">
        <f ca="1">IFERROR(RANK(order!AZ345,order!AZ$3:AZ$554,0),"")</f>
        <v/>
      </c>
      <c r="BA345" s="4" t="str">
        <f ca="1">IFERROR(RANK(order!BA345,order!BA$3:BA$554,0),"")</f>
        <v/>
      </c>
      <c r="BB345" s="4" t="str">
        <f ca="1">IFERROR(RANK(order!BB345,order!BB$3:BB$554,0),"")</f>
        <v/>
      </c>
      <c r="BC345" s="10" t="str">
        <f ca="1">IFERROR(RANK(order!BC345,order!BC$3:BC$554,0),"")</f>
        <v/>
      </c>
      <c r="BD345" s="10" t="str">
        <f ca="1">IFERROR(RANK(order!BD345,order!BD$3:BD$554,0),"")</f>
        <v/>
      </c>
      <c r="BE345" s="10" t="str">
        <f ca="1">IFERROR(RANK(order!BE345,order!BE$3:BE$554,0),"")</f>
        <v/>
      </c>
      <c r="BF345" s="4" t="str">
        <f ca="1">IFERROR(RANK(order!BF345,order!BF$3:BF$554,0),"")</f>
        <v/>
      </c>
      <c r="BG345" s="4" t="str">
        <f ca="1">IFERROR(RANK(order!BG345,order!BG$3:BG$554,0),"")</f>
        <v/>
      </c>
      <c r="BH345" s="4" t="str">
        <f ca="1">IFERROR(RANK(order!BH345,order!BH$3:BH$554,0),"")</f>
        <v/>
      </c>
      <c r="BI345" s="10" t="str">
        <f ca="1">IFERROR(RANK(order!BI345,order!BI$3:BI$554,0),"")</f>
        <v/>
      </c>
      <c r="BJ345" s="10" t="str">
        <f ca="1">IFERROR(RANK(order!BJ345,order!BJ$3:BJ$554,0),"")</f>
        <v/>
      </c>
      <c r="BK345" s="10" t="str">
        <f ca="1">IFERROR(RANK(order!BK345,order!BK$3:BK$554,0),"")</f>
        <v/>
      </c>
      <c r="BL345" s="4" t="str">
        <f ca="1">IFERROR(RANK(order!BL345,order!BL$3:BL$554,0),"")</f>
        <v/>
      </c>
      <c r="BM345" s="4" t="str">
        <f ca="1">IFERROR(RANK(order!BM345,order!BM$3:BM$554,0),"")</f>
        <v/>
      </c>
      <c r="BN345" s="4" t="str">
        <f ca="1">IFERROR(RANK(order!BN345,order!BN$3:BN$554,0),"")</f>
        <v/>
      </c>
      <c r="BO345" s="10" t="str">
        <f ca="1">IFERROR(RANK(order!BO345,order!BO$3:BO$554,0),"")</f>
        <v/>
      </c>
      <c r="BP345" s="10" t="str">
        <f ca="1">IFERROR(RANK(order!BP345,order!BP$3:BP$554,0),"")</f>
        <v/>
      </c>
      <c r="BQ345" s="10" t="str">
        <f ca="1">IFERROR(RANK(order!BQ345,order!BQ$3:BQ$554,0),"")</f>
        <v/>
      </c>
      <c r="BR345" s="4" t="str">
        <f ca="1">IFERROR(RANK(order!BR345,order!BR$3:BR$554,0),"")</f>
        <v/>
      </c>
      <c r="BS345" s="4" t="str">
        <f ca="1">IFERROR(RANK(order!BS345,order!BS$3:BS$554,0),"")</f>
        <v/>
      </c>
      <c r="BT345" s="4" t="str">
        <f ca="1">IFERROR(RANK(order!BT345,order!BT$3:BT$554,0),"")</f>
        <v/>
      </c>
      <c r="BU345" s="95">
        <f t="shared" si="469"/>
        <v>343</v>
      </c>
      <c r="BV345" s="35" t="str">
        <f t="shared" si="470"/>
        <v>E1</v>
      </c>
      <c r="BW345" s="55">
        <f t="shared" ca="1" si="393"/>
        <v>0</v>
      </c>
      <c r="BX345" s="56" t="str">
        <f t="shared" ca="1" si="394"/>
        <v/>
      </c>
      <c r="BY345" s="56" t="str">
        <f t="shared" ca="1" si="395"/>
        <v/>
      </c>
      <c r="BZ345" s="57" t="str">
        <f t="shared" ca="1" si="396"/>
        <v/>
      </c>
      <c r="CA345" s="57" t="str">
        <f t="shared" ca="1" si="397"/>
        <v/>
      </c>
      <c r="CB345" s="58" t="str">
        <f t="shared" ca="1" si="398"/>
        <v/>
      </c>
      <c r="CC345" s="57" t="str">
        <f t="shared" ca="1" si="399"/>
        <v/>
      </c>
      <c r="CD345" s="57" t="str">
        <f t="shared" ca="1" si="400"/>
        <v/>
      </c>
      <c r="CE345" s="58" t="str">
        <f t="shared" ca="1" si="401"/>
        <v/>
      </c>
      <c r="CF345" s="59" t="str">
        <f t="shared" ca="1" si="402"/>
        <v/>
      </c>
      <c r="CG345" s="57" t="str">
        <f t="shared" ca="1" si="403"/>
        <v/>
      </c>
      <c r="CH345" s="57" t="str">
        <f t="shared" ca="1" si="404"/>
        <v/>
      </c>
      <c r="CI345" s="57" t="str">
        <f t="shared" ca="1" si="405"/>
        <v/>
      </c>
      <c r="CJ345" s="57" t="str">
        <f t="shared" ca="1" si="406"/>
        <v/>
      </c>
      <c r="CK345" s="57" t="str">
        <f t="shared" ca="1" si="407"/>
        <v/>
      </c>
      <c r="CL345" s="57" t="str">
        <f t="shared" ca="1" si="408"/>
        <v/>
      </c>
      <c r="CM345" s="57" t="str">
        <f t="shared" ca="1" si="409"/>
        <v/>
      </c>
      <c r="CN345" s="57" t="str">
        <f t="shared" ca="1" si="410"/>
        <v/>
      </c>
      <c r="CO345" s="57" t="str">
        <f t="shared" ca="1" si="411"/>
        <v/>
      </c>
      <c r="CP345" s="57" t="str">
        <f t="shared" ca="1" si="412"/>
        <v/>
      </c>
      <c r="CQ345" s="57" t="str">
        <f t="shared" ca="1" si="413"/>
        <v/>
      </c>
      <c r="CR345" s="57" t="str">
        <f t="shared" ca="1" si="414"/>
        <v/>
      </c>
      <c r="CS345" s="60" t="str">
        <f t="shared" ca="1" si="415"/>
        <v/>
      </c>
      <c r="CT345" s="60" t="str">
        <f t="shared" ca="1" si="416"/>
        <v/>
      </c>
      <c r="CU345" s="60" t="str">
        <f t="shared" ca="1" si="417"/>
        <v/>
      </c>
      <c r="CV345" s="60" t="str">
        <f t="shared" ca="1" si="418"/>
        <v/>
      </c>
      <c r="CW345" s="60" t="str">
        <f t="shared" ca="1" si="419"/>
        <v/>
      </c>
      <c r="CX345" s="60" t="str">
        <f t="shared" ca="1" si="420"/>
        <v/>
      </c>
      <c r="CY345" s="60" t="str">
        <f t="shared" ca="1" si="421"/>
        <v/>
      </c>
      <c r="CZ345" s="60" t="str">
        <f t="shared" ca="1" si="422"/>
        <v/>
      </c>
      <c r="DA345" s="65" t="str">
        <f t="shared" ca="1" si="423"/>
        <v/>
      </c>
      <c r="DB345" s="65" t="str">
        <f t="shared" ca="1" si="424"/>
        <v/>
      </c>
      <c r="DC345" s="65" t="str">
        <f t="shared" ca="1" si="425"/>
        <v/>
      </c>
      <c r="DD345" s="65" t="str">
        <f t="shared" ca="1" si="426"/>
        <v/>
      </c>
      <c r="DE345" s="65" t="str">
        <f t="shared" ca="1" si="427"/>
        <v/>
      </c>
      <c r="DF345" s="66" t="str">
        <f t="shared" ca="1" si="428"/>
        <v/>
      </c>
      <c r="DG345" s="66" t="str">
        <f t="shared" ca="1" si="429"/>
        <v/>
      </c>
      <c r="DH345" s="66" t="str">
        <f t="shared" ca="1" si="430"/>
        <v/>
      </c>
      <c r="DI345" s="66" t="str">
        <f t="shared" ca="1" si="431"/>
        <v/>
      </c>
      <c r="DJ345" s="66" t="str">
        <f t="shared" ca="1" si="432"/>
        <v/>
      </c>
      <c r="DK345" s="65" t="str">
        <f t="shared" ca="1" si="433"/>
        <v/>
      </c>
      <c r="DL345" s="65" t="str">
        <f t="shared" ca="1" si="434"/>
        <v/>
      </c>
      <c r="DM345" s="65" t="str">
        <f t="shared" ca="1" si="435"/>
        <v/>
      </c>
      <c r="DN345" s="65" t="str">
        <f t="shared" ca="1" si="436"/>
        <v/>
      </c>
      <c r="DO345" s="65" t="str">
        <f t="shared" ca="1" si="437"/>
        <v/>
      </c>
      <c r="DP345" s="65" t="str">
        <f t="shared" ca="1" si="438"/>
        <v/>
      </c>
      <c r="DQ345" s="65" t="str">
        <f t="shared" ca="1" si="439"/>
        <v/>
      </c>
      <c r="DR345" s="69" t="str">
        <f t="shared" ca="1" si="440"/>
        <v/>
      </c>
      <c r="DS345" s="69" t="str">
        <f t="shared" ca="1" si="441"/>
        <v/>
      </c>
      <c r="DT345" s="69" t="str">
        <f t="shared" ca="1" si="442"/>
        <v/>
      </c>
      <c r="DU345" s="69" t="str">
        <f t="shared" ca="1" si="443"/>
        <v/>
      </c>
      <c r="DV345" s="69" t="str">
        <f t="shared" ca="1" si="444"/>
        <v/>
      </c>
      <c r="DW345" s="69" t="str">
        <f t="shared" ca="1" si="445"/>
        <v/>
      </c>
      <c r="DX345" s="69" t="str">
        <f t="shared" ca="1" si="446"/>
        <v/>
      </c>
      <c r="DY345" s="69" t="str">
        <f t="shared" ca="1" si="447"/>
        <v/>
      </c>
      <c r="DZ345" s="72" t="str">
        <f t="shared" ca="1" si="448"/>
        <v/>
      </c>
      <c r="EA345" s="72" t="str">
        <f t="shared" ca="1" si="449"/>
        <v/>
      </c>
      <c r="EB345" s="72" t="str">
        <f t="shared" ca="1" si="450"/>
        <v/>
      </c>
      <c r="EC345" s="65" t="str">
        <f t="shared" ca="1" si="451"/>
        <v/>
      </c>
      <c r="ED345" s="65" t="str">
        <f t="shared" ca="1" si="452"/>
        <v/>
      </c>
      <c r="EE345" s="65" t="str">
        <f t="shared" ca="1" si="453"/>
        <v/>
      </c>
      <c r="EF345" s="65" t="str">
        <f t="shared" ca="1" si="454"/>
        <v/>
      </c>
      <c r="EG345" s="65" t="str">
        <f t="shared" ca="1" si="455"/>
        <v/>
      </c>
      <c r="EH345" s="65" t="str">
        <f t="shared" ca="1" si="456"/>
        <v/>
      </c>
      <c r="EI345" s="429" t="str">
        <f t="shared" ca="1" si="457"/>
        <v>No</v>
      </c>
      <c r="EJ345" s="428" t="str">
        <f t="shared" ca="1" si="458"/>
        <v/>
      </c>
      <c r="EK345" s="428" t="str">
        <f t="shared" ca="1" si="459"/>
        <v/>
      </c>
      <c r="EL345" s="65" t="str">
        <f t="shared" ca="1" si="460"/>
        <v/>
      </c>
      <c r="EM345" s="65" t="str">
        <f t="shared" ca="1" si="461"/>
        <v/>
      </c>
      <c r="EN345" s="65" t="str">
        <f t="shared" ca="1" si="462"/>
        <v/>
      </c>
      <c r="EO345" s="433" t="str">
        <f t="shared" ca="1" si="463"/>
        <v/>
      </c>
      <c r="EP345" s="433" t="str">
        <f t="shared" ca="1" si="464"/>
        <v/>
      </c>
      <c r="EQ345" s="433" t="str">
        <f t="shared" ca="1" si="465"/>
        <v/>
      </c>
      <c r="ER345" s="433" t="str">
        <f t="shared" ca="1" si="466"/>
        <v/>
      </c>
      <c r="ES345" s="433" t="str">
        <f t="shared" ca="1" si="467"/>
        <v/>
      </c>
      <c r="ET345" s="433" t="str">
        <f t="shared" ca="1" si="468"/>
        <v/>
      </c>
      <c r="EU345" s="433" t="str">
        <f ca="1">IF(OR(CO345="",CQ345=""),"",Discipline!$P$3*CO345+Discipline!$X$3*CQ345)</f>
        <v/>
      </c>
      <c r="EV345" s="433" t="str">
        <f ca="1">IF(OR(CP345="",CR345=""),"",Discipline!$P$3*CP345+Discipline!$X$3*CR345)</f>
        <v/>
      </c>
    </row>
    <row r="346" spans="1:152" x14ac:dyDescent="0.25">
      <c r="A346" s="10" t="str">
        <f ca="1">IFERROR(RANK(order!A346,order!A$3:A$554,0),"")</f>
        <v/>
      </c>
      <c r="B346" s="10" t="str">
        <f ca="1">IFERROR(RANK(order!B346,order!B$3:B$554,0),"")</f>
        <v/>
      </c>
      <c r="C346" s="10" t="str">
        <f ca="1">IFERROR(RANK(order!C346,order!C$3:C$554,0),"")</f>
        <v/>
      </c>
      <c r="D346" s="4" t="str">
        <f ca="1">IFERROR(RANK(order!D346,order!D$3:D$554,0),"")</f>
        <v/>
      </c>
      <c r="E346" s="4" t="str">
        <f ca="1">IFERROR(RANK(order!E346,order!E$3:E$554,0),"")</f>
        <v/>
      </c>
      <c r="F346" s="4" t="str">
        <f ca="1">IFERROR(RANK(order!F346,order!F$3:F$554,0),"")</f>
        <v/>
      </c>
      <c r="G346" s="10" t="str">
        <f ca="1">IFERROR(RANK(order!G346,order!G$3:G$554,0),"")</f>
        <v/>
      </c>
      <c r="H346" s="10" t="str">
        <f ca="1">IFERROR(RANK(order!H346,order!H$3:H$554,0),"")</f>
        <v/>
      </c>
      <c r="I346" s="10" t="str">
        <f ca="1">IFERROR(RANK(order!I346,order!I$3:I$554,0),"")</f>
        <v/>
      </c>
      <c r="J346" s="4" t="str">
        <f ca="1">IFERROR(RANK(order!J346,order!J$3:J$554,0),"")</f>
        <v/>
      </c>
      <c r="K346" s="4" t="str">
        <f ca="1">IFERROR(RANK(order!K346,order!K$3:K$554,0),"")</f>
        <v/>
      </c>
      <c r="L346" s="4" t="str">
        <f ca="1">IFERROR(RANK(order!L346,order!L$3:L$554,0),"")</f>
        <v/>
      </c>
      <c r="M346" s="10" t="str">
        <f ca="1">IFERROR(RANK(order!M346,order!M$3:M$554,0),"")</f>
        <v/>
      </c>
      <c r="N346" s="10" t="str">
        <f ca="1">IFERROR(RANK(order!N346,order!N$3:N$554,0),"")</f>
        <v/>
      </c>
      <c r="O346" s="10" t="str">
        <f ca="1">IFERROR(RANK(order!O346,order!O$3:O$554,0),"")</f>
        <v/>
      </c>
      <c r="P346" s="4" t="str">
        <f ca="1">IFERROR(RANK(order!P346,order!P$3:P$554,0),"")</f>
        <v/>
      </c>
      <c r="Q346" s="4" t="str">
        <f ca="1">IFERROR(RANK(order!Q346,order!Q$3:Q$554,0),"")</f>
        <v/>
      </c>
      <c r="R346" s="4" t="str">
        <f ca="1">IFERROR(RANK(order!R346,order!R$3:R$554,0),"")</f>
        <v/>
      </c>
      <c r="S346" s="10" t="str">
        <f ca="1">IFERROR(RANK(order!S346,order!S$3:S$554,0),"")</f>
        <v/>
      </c>
      <c r="T346" s="10" t="str">
        <f ca="1">IFERROR(RANK(order!T346,order!T$3:T$554,0),"")</f>
        <v/>
      </c>
      <c r="U346" s="10" t="str">
        <f ca="1">IFERROR(RANK(order!U346,order!U$3:U$554,0),"")</f>
        <v/>
      </c>
      <c r="V346" s="4" t="str">
        <f ca="1">IFERROR(RANK(order!V346,order!V$3:V$554,0),"")</f>
        <v/>
      </c>
      <c r="W346" s="4" t="str">
        <f ca="1">IFERROR(RANK(order!W346,order!W$3:W$554,0),"")</f>
        <v/>
      </c>
      <c r="X346" s="4" t="str">
        <f ca="1">IFERROR(RANK(order!X346,order!X$3:X$554,0),"")</f>
        <v/>
      </c>
      <c r="Y346" s="10" t="str">
        <f ca="1">IFERROR(RANK(order!Y346,order!Y$3:Y$554,0),"")</f>
        <v/>
      </c>
      <c r="Z346" s="10" t="str">
        <f ca="1">IFERROR(RANK(order!Z346,order!Z$3:Z$554,0),"")</f>
        <v/>
      </c>
      <c r="AA346" s="10" t="str">
        <f ca="1">IFERROR(RANK(order!AA346,order!AA$3:AA$554,0),"")</f>
        <v/>
      </c>
      <c r="AB346" s="4" t="str">
        <f ca="1">IFERROR(RANK(order!AB346,order!AB$3:AB$554,0),"")</f>
        <v/>
      </c>
      <c r="AC346" s="4" t="str">
        <f ca="1">IFERROR(RANK(order!AC346,order!AC$3:AC$554,0),"")</f>
        <v/>
      </c>
      <c r="AD346" s="4" t="str">
        <f ca="1">IFERROR(RANK(order!AD346,order!AD$3:AD$554,0),"")</f>
        <v/>
      </c>
      <c r="AE346" s="10" t="str">
        <f ca="1">IFERROR(RANK(order!AE346,order!AE$3:AE$554,0),"")</f>
        <v/>
      </c>
      <c r="AF346" s="10" t="str">
        <f ca="1">IFERROR(RANK(order!AF346,order!AF$3:AF$554,0),"")</f>
        <v/>
      </c>
      <c r="AG346" s="10" t="str">
        <f ca="1">IFERROR(RANK(order!AG346,order!AG$3:AG$554,0),"")</f>
        <v/>
      </c>
      <c r="AH346" s="4" t="str">
        <f ca="1">IFERROR(RANK(order!AH346,order!AH$3:AH$554,0),"")</f>
        <v/>
      </c>
      <c r="AI346" s="4" t="str">
        <f ca="1">IFERROR(RANK(order!AI346,order!AI$3:AI$554,0),"")</f>
        <v/>
      </c>
      <c r="AJ346" s="4" t="str">
        <f ca="1">IFERROR(RANK(order!AJ346,order!AJ$3:AJ$554,0),"")</f>
        <v/>
      </c>
      <c r="AK346" s="10" t="str">
        <f ca="1">IFERROR(RANK(order!AK346,order!AK$3:AK$554,0),"")</f>
        <v/>
      </c>
      <c r="AL346" s="10" t="str">
        <f ca="1">IFERROR(RANK(order!AL346,order!AL$3:AL$554,0),"")</f>
        <v/>
      </c>
      <c r="AM346" s="10" t="str">
        <f ca="1">IFERROR(RANK(order!AM346,order!AM$3:AM$554,0),"")</f>
        <v/>
      </c>
      <c r="AN346" s="4" t="str">
        <f ca="1">IFERROR(RANK(order!AN346,order!AN$3:AN$554,0),"")</f>
        <v/>
      </c>
      <c r="AO346" s="4" t="str">
        <f ca="1">IFERROR(RANK(order!AO346,order!AO$3:AO$554,0),"")</f>
        <v/>
      </c>
      <c r="AP346" s="4" t="str">
        <f ca="1">IFERROR(RANK(order!AP346,order!AP$3:AP$554,0),"")</f>
        <v/>
      </c>
      <c r="AQ346" s="10" t="str">
        <f ca="1">IFERROR(RANK(order!AQ346,order!AQ$3:AQ$554,0),"")</f>
        <v/>
      </c>
      <c r="AR346" s="10" t="str">
        <f ca="1">IFERROR(RANK(order!AR346,order!AR$3:AR$554,0),"")</f>
        <v/>
      </c>
      <c r="AS346" s="10" t="str">
        <f ca="1">IFERROR(RANK(order!AS346,order!AS$3:AS$554,0),"")</f>
        <v/>
      </c>
      <c r="AT346" s="4" t="str">
        <f ca="1">IFERROR(RANK(order!AT346,order!AT$3:AT$554,0),"")</f>
        <v/>
      </c>
      <c r="AU346" s="4" t="str">
        <f ca="1">IFERROR(RANK(order!AU346,order!AU$3:AU$554,0),"")</f>
        <v/>
      </c>
      <c r="AV346" s="4" t="str">
        <f ca="1">IFERROR(RANK(order!AV346,order!AV$3:AV$554,0),"")</f>
        <v/>
      </c>
      <c r="AW346" s="10" t="str">
        <f ca="1">IFERROR(RANK(order!AW346,order!AW$3:AW$554,0),"")</f>
        <v/>
      </c>
      <c r="AX346" s="10" t="str">
        <f ca="1">IFERROR(RANK(order!AX346,order!AX$3:AX$554,0),"")</f>
        <v/>
      </c>
      <c r="AY346" s="10" t="str">
        <f ca="1">IFERROR(RANK(order!AY346,order!AY$3:AY$554,0),"")</f>
        <v/>
      </c>
      <c r="AZ346" s="4" t="str">
        <f ca="1">IFERROR(RANK(order!AZ346,order!AZ$3:AZ$554,0),"")</f>
        <v/>
      </c>
      <c r="BA346" s="4" t="str">
        <f ca="1">IFERROR(RANK(order!BA346,order!BA$3:BA$554,0),"")</f>
        <v/>
      </c>
      <c r="BB346" s="4" t="str">
        <f ca="1">IFERROR(RANK(order!BB346,order!BB$3:BB$554,0),"")</f>
        <v/>
      </c>
      <c r="BC346" s="10" t="str">
        <f ca="1">IFERROR(RANK(order!BC346,order!BC$3:BC$554,0),"")</f>
        <v/>
      </c>
      <c r="BD346" s="10" t="str">
        <f ca="1">IFERROR(RANK(order!BD346,order!BD$3:BD$554,0),"")</f>
        <v/>
      </c>
      <c r="BE346" s="10" t="str">
        <f ca="1">IFERROR(RANK(order!BE346,order!BE$3:BE$554,0),"")</f>
        <v/>
      </c>
      <c r="BF346" s="4" t="str">
        <f ca="1">IFERROR(RANK(order!BF346,order!BF$3:BF$554,0),"")</f>
        <v/>
      </c>
      <c r="BG346" s="4" t="str">
        <f ca="1">IFERROR(RANK(order!BG346,order!BG$3:BG$554,0),"")</f>
        <v/>
      </c>
      <c r="BH346" s="4" t="str">
        <f ca="1">IFERROR(RANK(order!BH346,order!BH$3:BH$554,0),"")</f>
        <v/>
      </c>
      <c r="BI346" s="10" t="str">
        <f ca="1">IFERROR(RANK(order!BI346,order!BI$3:BI$554,0),"")</f>
        <v/>
      </c>
      <c r="BJ346" s="10" t="str">
        <f ca="1">IFERROR(RANK(order!BJ346,order!BJ$3:BJ$554,0),"")</f>
        <v/>
      </c>
      <c r="BK346" s="10" t="str">
        <f ca="1">IFERROR(RANK(order!BK346,order!BK$3:BK$554,0),"")</f>
        <v/>
      </c>
      <c r="BL346" s="4" t="str">
        <f ca="1">IFERROR(RANK(order!BL346,order!BL$3:BL$554,0),"")</f>
        <v/>
      </c>
      <c r="BM346" s="4" t="str">
        <f ca="1">IFERROR(RANK(order!BM346,order!BM$3:BM$554,0),"")</f>
        <v/>
      </c>
      <c r="BN346" s="4" t="str">
        <f ca="1">IFERROR(RANK(order!BN346,order!BN$3:BN$554,0),"")</f>
        <v/>
      </c>
      <c r="BO346" s="10" t="str">
        <f ca="1">IFERROR(RANK(order!BO346,order!BO$3:BO$554,0),"")</f>
        <v/>
      </c>
      <c r="BP346" s="10" t="str">
        <f ca="1">IFERROR(RANK(order!BP346,order!BP$3:BP$554,0),"")</f>
        <v/>
      </c>
      <c r="BQ346" s="10" t="str">
        <f ca="1">IFERROR(RANK(order!BQ346,order!BQ$3:BQ$554,0),"")</f>
        <v/>
      </c>
      <c r="BR346" s="4" t="str">
        <f ca="1">IFERROR(RANK(order!BR346,order!BR$3:BR$554,0),"")</f>
        <v/>
      </c>
      <c r="BS346" s="4" t="str">
        <f ca="1">IFERROR(RANK(order!BS346,order!BS$3:BS$554,0),"")</f>
        <v/>
      </c>
      <c r="BT346" s="4" t="str">
        <f ca="1">IFERROR(RANK(order!BT346,order!BT$3:BT$554,0),"")</f>
        <v/>
      </c>
      <c r="BU346" s="95">
        <f t="shared" si="469"/>
        <v>344</v>
      </c>
      <c r="BV346" s="35" t="str">
        <f t="shared" si="470"/>
        <v>E1</v>
      </c>
      <c r="BW346" s="55">
        <f t="shared" ca="1" si="393"/>
        <v>0</v>
      </c>
      <c r="BX346" s="56" t="str">
        <f t="shared" ca="1" si="394"/>
        <v/>
      </c>
      <c r="BY346" s="56" t="str">
        <f t="shared" ca="1" si="395"/>
        <v/>
      </c>
      <c r="BZ346" s="57" t="str">
        <f t="shared" ca="1" si="396"/>
        <v/>
      </c>
      <c r="CA346" s="57" t="str">
        <f t="shared" ca="1" si="397"/>
        <v/>
      </c>
      <c r="CB346" s="58" t="str">
        <f t="shared" ca="1" si="398"/>
        <v/>
      </c>
      <c r="CC346" s="57" t="str">
        <f t="shared" ca="1" si="399"/>
        <v/>
      </c>
      <c r="CD346" s="57" t="str">
        <f t="shared" ca="1" si="400"/>
        <v/>
      </c>
      <c r="CE346" s="58" t="str">
        <f t="shared" ca="1" si="401"/>
        <v/>
      </c>
      <c r="CF346" s="59" t="str">
        <f t="shared" ca="1" si="402"/>
        <v/>
      </c>
      <c r="CG346" s="57" t="str">
        <f t="shared" ca="1" si="403"/>
        <v/>
      </c>
      <c r="CH346" s="57" t="str">
        <f t="shared" ca="1" si="404"/>
        <v/>
      </c>
      <c r="CI346" s="57" t="str">
        <f t="shared" ca="1" si="405"/>
        <v/>
      </c>
      <c r="CJ346" s="57" t="str">
        <f t="shared" ca="1" si="406"/>
        <v/>
      </c>
      <c r="CK346" s="57" t="str">
        <f t="shared" ca="1" si="407"/>
        <v/>
      </c>
      <c r="CL346" s="57" t="str">
        <f t="shared" ca="1" si="408"/>
        <v/>
      </c>
      <c r="CM346" s="57" t="str">
        <f t="shared" ca="1" si="409"/>
        <v/>
      </c>
      <c r="CN346" s="57" t="str">
        <f t="shared" ca="1" si="410"/>
        <v/>
      </c>
      <c r="CO346" s="57" t="str">
        <f t="shared" ca="1" si="411"/>
        <v/>
      </c>
      <c r="CP346" s="57" t="str">
        <f t="shared" ca="1" si="412"/>
        <v/>
      </c>
      <c r="CQ346" s="57" t="str">
        <f t="shared" ca="1" si="413"/>
        <v/>
      </c>
      <c r="CR346" s="57" t="str">
        <f t="shared" ca="1" si="414"/>
        <v/>
      </c>
      <c r="CS346" s="60" t="str">
        <f t="shared" ca="1" si="415"/>
        <v/>
      </c>
      <c r="CT346" s="60" t="str">
        <f t="shared" ca="1" si="416"/>
        <v/>
      </c>
      <c r="CU346" s="60" t="str">
        <f t="shared" ca="1" si="417"/>
        <v/>
      </c>
      <c r="CV346" s="60" t="str">
        <f t="shared" ca="1" si="418"/>
        <v/>
      </c>
      <c r="CW346" s="60" t="str">
        <f t="shared" ca="1" si="419"/>
        <v/>
      </c>
      <c r="CX346" s="60" t="str">
        <f t="shared" ca="1" si="420"/>
        <v/>
      </c>
      <c r="CY346" s="60" t="str">
        <f t="shared" ca="1" si="421"/>
        <v/>
      </c>
      <c r="CZ346" s="60" t="str">
        <f t="shared" ca="1" si="422"/>
        <v/>
      </c>
      <c r="DA346" s="65" t="str">
        <f t="shared" ca="1" si="423"/>
        <v/>
      </c>
      <c r="DB346" s="65" t="str">
        <f t="shared" ca="1" si="424"/>
        <v/>
      </c>
      <c r="DC346" s="65" t="str">
        <f t="shared" ca="1" si="425"/>
        <v/>
      </c>
      <c r="DD346" s="65" t="str">
        <f t="shared" ca="1" si="426"/>
        <v/>
      </c>
      <c r="DE346" s="65" t="str">
        <f t="shared" ca="1" si="427"/>
        <v/>
      </c>
      <c r="DF346" s="66" t="str">
        <f t="shared" ca="1" si="428"/>
        <v/>
      </c>
      <c r="DG346" s="66" t="str">
        <f t="shared" ca="1" si="429"/>
        <v/>
      </c>
      <c r="DH346" s="66" t="str">
        <f t="shared" ca="1" si="430"/>
        <v/>
      </c>
      <c r="DI346" s="66" t="str">
        <f t="shared" ca="1" si="431"/>
        <v/>
      </c>
      <c r="DJ346" s="66" t="str">
        <f t="shared" ca="1" si="432"/>
        <v/>
      </c>
      <c r="DK346" s="65" t="str">
        <f t="shared" ca="1" si="433"/>
        <v/>
      </c>
      <c r="DL346" s="65" t="str">
        <f t="shared" ca="1" si="434"/>
        <v/>
      </c>
      <c r="DM346" s="65" t="str">
        <f t="shared" ca="1" si="435"/>
        <v/>
      </c>
      <c r="DN346" s="65" t="str">
        <f t="shared" ca="1" si="436"/>
        <v/>
      </c>
      <c r="DO346" s="65" t="str">
        <f t="shared" ca="1" si="437"/>
        <v/>
      </c>
      <c r="DP346" s="65" t="str">
        <f t="shared" ca="1" si="438"/>
        <v/>
      </c>
      <c r="DQ346" s="65" t="str">
        <f t="shared" ca="1" si="439"/>
        <v/>
      </c>
      <c r="DR346" s="69" t="str">
        <f t="shared" ca="1" si="440"/>
        <v/>
      </c>
      <c r="DS346" s="69" t="str">
        <f t="shared" ca="1" si="441"/>
        <v/>
      </c>
      <c r="DT346" s="69" t="str">
        <f t="shared" ca="1" si="442"/>
        <v/>
      </c>
      <c r="DU346" s="69" t="str">
        <f t="shared" ca="1" si="443"/>
        <v/>
      </c>
      <c r="DV346" s="69" t="str">
        <f t="shared" ca="1" si="444"/>
        <v/>
      </c>
      <c r="DW346" s="69" t="str">
        <f t="shared" ca="1" si="445"/>
        <v/>
      </c>
      <c r="DX346" s="69" t="str">
        <f t="shared" ca="1" si="446"/>
        <v/>
      </c>
      <c r="DY346" s="69" t="str">
        <f t="shared" ca="1" si="447"/>
        <v/>
      </c>
      <c r="DZ346" s="72" t="str">
        <f t="shared" ca="1" si="448"/>
        <v/>
      </c>
      <c r="EA346" s="72" t="str">
        <f t="shared" ca="1" si="449"/>
        <v/>
      </c>
      <c r="EB346" s="72" t="str">
        <f t="shared" ca="1" si="450"/>
        <v/>
      </c>
      <c r="EC346" s="65" t="str">
        <f t="shared" ca="1" si="451"/>
        <v/>
      </c>
      <c r="ED346" s="65" t="str">
        <f t="shared" ca="1" si="452"/>
        <v/>
      </c>
      <c r="EE346" s="65" t="str">
        <f t="shared" ca="1" si="453"/>
        <v/>
      </c>
      <c r="EF346" s="65" t="str">
        <f t="shared" ca="1" si="454"/>
        <v/>
      </c>
      <c r="EG346" s="65" t="str">
        <f t="shared" ca="1" si="455"/>
        <v/>
      </c>
      <c r="EH346" s="65" t="str">
        <f t="shared" ca="1" si="456"/>
        <v/>
      </c>
      <c r="EI346" s="429" t="str">
        <f t="shared" ca="1" si="457"/>
        <v>No</v>
      </c>
      <c r="EJ346" s="428" t="str">
        <f t="shared" ca="1" si="458"/>
        <v/>
      </c>
      <c r="EK346" s="428" t="str">
        <f t="shared" ca="1" si="459"/>
        <v/>
      </c>
      <c r="EL346" s="65" t="str">
        <f t="shared" ca="1" si="460"/>
        <v/>
      </c>
      <c r="EM346" s="65" t="str">
        <f t="shared" ca="1" si="461"/>
        <v/>
      </c>
      <c r="EN346" s="65" t="str">
        <f t="shared" ca="1" si="462"/>
        <v/>
      </c>
      <c r="EO346" s="433" t="str">
        <f t="shared" ca="1" si="463"/>
        <v/>
      </c>
      <c r="EP346" s="433" t="str">
        <f t="shared" ca="1" si="464"/>
        <v/>
      </c>
      <c r="EQ346" s="433" t="str">
        <f t="shared" ca="1" si="465"/>
        <v/>
      </c>
      <c r="ER346" s="433" t="str">
        <f t="shared" ca="1" si="466"/>
        <v/>
      </c>
      <c r="ES346" s="433" t="str">
        <f t="shared" ca="1" si="467"/>
        <v/>
      </c>
      <c r="ET346" s="433" t="str">
        <f t="shared" ca="1" si="468"/>
        <v/>
      </c>
      <c r="EU346" s="433" t="str">
        <f ca="1">IF(OR(CO346="",CQ346=""),"",Discipline!$P$3*CO346+Discipline!$X$3*CQ346)</f>
        <v/>
      </c>
      <c r="EV346" s="433" t="str">
        <f ca="1">IF(OR(CP346="",CR346=""),"",Discipline!$P$3*CP346+Discipline!$X$3*CR346)</f>
        <v/>
      </c>
    </row>
    <row r="347" spans="1:152" x14ac:dyDescent="0.25">
      <c r="A347" s="10" t="str">
        <f ca="1">IFERROR(RANK(order!A347,order!A$3:A$554,0),"")</f>
        <v/>
      </c>
      <c r="B347" s="10" t="str">
        <f ca="1">IFERROR(RANK(order!B347,order!B$3:B$554,0),"")</f>
        <v/>
      </c>
      <c r="C347" s="10" t="str">
        <f ca="1">IFERROR(RANK(order!C347,order!C$3:C$554,0),"")</f>
        <v/>
      </c>
      <c r="D347" s="4" t="str">
        <f ca="1">IFERROR(RANK(order!D347,order!D$3:D$554,0),"")</f>
        <v/>
      </c>
      <c r="E347" s="4" t="str">
        <f ca="1">IFERROR(RANK(order!E347,order!E$3:E$554,0),"")</f>
        <v/>
      </c>
      <c r="F347" s="4" t="str">
        <f ca="1">IFERROR(RANK(order!F347,order!F$3:F$554,0),"")</f>
        <v/>
      </c>
      <c r="G347" s="10" t="str">
        <f ca="1">IFERROR(RANK(order!G347,order!G$3:G$554,0),"")</f>
        <v/>
      </c>
      <c r="H347" s="10" t="str">
        <f ca="1">IFERROR(RANK(order!H347,order!H$3:H$554,0),"")</f>
        <v/>
      </c>
      <c r="I347" s="10" t="str">
        <f ca="1">IFERROR(RANK(order!I347,order!I$3:I$554,0),"")</f>
        <v/>
      </c>
      <c r="J347" s="4" t="str">
        <f ca="1">IFERROR(RANK(order!J347,order!J$3:J$554,0),"")</f>
        <v/>
      </c>
      <c r="K347" s="4" t="str">
        <f ca="1">IFERROR(RANK(order!K347,order!K$3:K$554,0),"")</f>
        <v/>
      </c>
      <c r="L347" s="4" t="str">
        <f ca="1">IFERROR(RANK(order!L347,order!L$3:L$554,0),"")</f>
        <v/>
      </c>
      <c r="M347" s="10" t="str">
        <f ca="1">IFERROR(RANK(order!M347,order!M$3:M$554,0),"")</f>
        <v/>
      </c>
      <c r="N347" s="10" t="str">
        <f ca="1">IFERROR(RANK(order!N347,order!N$3:N$554,0),"")</f>
        <v/>
      </c>
      <c r="O347" s="10" t="str">
        <f ca="1">IFERROR(RANK(order!O347,order!O$3:O$554,0),"")</f>
        <v/>
      </c>
      <c r="P347" s="4" t="str">
        <f ca="1">IFERROR(RANK(order!P347,order!P$3:P$554,0),"")</f>
        <v/>
      </c>
      <c r="Q347" s="4" t="str">
        <f ca="1">IFERROR(RANK(order!Q347,order!Q$3:Q$554,0),"")</f>
        <v/>
      </c>
      <c r="R347" s="4" t="str">
        <f ca="1">IFERROR(RANK(order!R347,order!R$3:R$554,0),"")</f>
        <v/>
      </c>
      <c r="S347" s="10" t="str">
        <f ca="1">IFERROR(RANK(order!S347,order!S$3:S$554,0),"")</f>
        <v/>
      </c>
      <c r="T347" s="10" t="str">
        <f ca="1">IFERROR(RANK(order!T347,order!T$3:T$554,0),"")</f>
        <v/>
      </c>
      <c r="U347" s="10" t="str">
        <f ca="1">IFERROR(RANK(order!U347,order!U$3:U$554,0),"")</f>
        <v/>
      </c>
      <c r="V347" s="4" t="str">
        <f ca="1">IFERROR(RANK(order!V347,order!V$3:V$554,0),"")</f>
        <v/>
      </c>
      <c r="W347" s="4" t="str">
        <f ca="1">IFERROR(RANK(order!W347,order!W$3:W$554,0),"")</f>
        <v/>
      </c>
      <c r="X347" s="4" t="str">
        <f ca="1">IFERROR(RANK(order!X347,order!X$3:X$554,0),"")</f>
        <v/>
      </c>
      <c r="Y347" s="10" t="str">
        <f ca="1">IFERROR(RANK(order!Y347,order!Y$3:Y$554,0),"")</f>
        <v/>
      </c>
      <c r="Z347" s="10" t="str">
        <f ca="1">IFERROR(RANK(order!Z347,order!Z$3:Z$554,0),"")</f>
        <v/>
      </c>
      <c r="AA347" s="10" t="str">
        <f ca="1">IFERROR(RANK(order!AA347,order!AA$3:AA$554,0),"")</f>
        <v/>
      </c>
      <c r="AB347" s="4" t="str">
        <f ca="1">IFERROR(RANK(order!AB347,order!AB$3:AB$554,0),"")</f>
        <v/>
      </c>
      <c r="AC347" s="4" t="str">
        <f ca="1">IFERROR(RANK(order!AC347,order!AC$3:AC$554,0),"")</f>
        <v/>
      </c>
      <c r="AD347" s="4" t="str">
        <f ca="1">IFERROR(RANK(order!AD347,order!AD$3:AD$554,0),"")</f>
        <v/>
      </c>
      <c r="AE347" s="10" t="str">
        <f ca="1">IFERROR(RANK(order!AE347,order!AE$3:AE$554,0),"")</f>
        <v/>
      </c>
      <c r="AF347" s="10" t="str">
        <f ca="1">IFERROR(RANK(order!AF347,order!AF$3:AF$554,0),"")</f>
        <v/>
      </c>
      <c r="AG347" s="10" t="str">
        <f ca="1">IFERROR(RANK(order!AG347,order!AG$3:AG$554,0),"")</f>
        <v/>
      </c>
      <c r="AH347" s="4" t="str">
        <f ca="1">IFERROR(RANK(order!AH347,order!AH$3:AH$554,0),"")</f>
        <v/>
      </c>
      <c r="AI347" s="4" t="str">
        <f ca="1">IFERROR(RANK(order!AI347,order!AI$3:AI$554,0),"")</f>
        <v/>
      </c>
      <c r="AJ347" s="4" t="str">
        <f ca="1">IFERROR(RANK(order!AJ347,order!AJ$3:AJ$554,0),"")</f>
        <v/>
      </c>
      <c r="AK347" s="10" t="str">
        <f ca="1">IFERROR(RANK(order!AK347,order!AK$3:AK$554,0),"")</f>
        <v/>
      </c>
      <c r="AL347" s="10" t="str">
        <f ca="1">IFERROR(RANK(order!AL347,order!AL$3:AL$554,0),"")</f>
        <v/>
      </c>
      <c r="AM347" s="10" t="str">
        <f ca="1">IFERROR(RANK(order!AM347,order!AM$3:AM$554,0),"")</f>
        <v/>
      </c>
      <c r="AN347" s="4" t="str">
        <f ca="1">IFERROR(RANK(order!AN347,order!AN$3:AN$554,0),"")</f>
        <v/>
      </c>
      <c r="AO347" s="4" t="str">
        <f ca="1">IFERROR(RANK(order!AO347,order!AO$3:AO$554,0),"")</f>
        <v/>
      </c>
      <c r="AP347" s="4" t="str">
        <f ca="1">IFERROR(RANK(order!AP347,order!AP$3:AP$554,0),"")</f>
        <v/>
      </c>
      <c r="AQ347" s="10" t="str">
        <f ca="1">IFERROR(RANK(order!AQ347,order!AQ$3:AQ$554,0),"")</f>
        <v/>
      </c>
      <c r="AR347" s="10" t="str">
        <f ca="1">IFERROR(RANK(order!AR347,order!AR$3:AR$554,0),"")</f>
        <v/>
      </c>
      <c r="AS347" s="10" t="str">
        <f ca="1">IFERROR(RANK(order!AS347,order!AS$3:AS$554,0),"")</f>
        <v/>
      </c>
      <c r="AT347" s="4" t="str">
        <f ca="1">IFERROR(RANK(order!AT347,order!AT$3:AT$554,0),"")</f>
        <v/>
      </c>
      <c r="AU347" s="4" t="str">
        <f ca="1">IFERROR(RANK(order!AU347,order!AU$3:AU$554,0),"")</f>
        <v/>
      </c>
      <c r="AV347" s="4" t="str">
        <f ca="1">IFERROR(RANK(order!AV347,order!AV$3:AV$554,0),"")</f>
        <v/>
      </c>
      <c r="AW347" s="10" t="str">
        <f ca="1">IFERROR(RANK(order!AW347,order!AW$3:AW$554,0),"")</f>
        <v/>
      </c>
      <c r="AX347" s="10" t="str">
        <f ca="1">IFERROR(RANK(order!AX347,order!AX$3:AX$554,0),"")</f>
        <v/>
      </c>
      <c r="AY347" s="10" t="str">
        <f ca="1">IFERROR(RANK(order!AY347,order!AY$3:AY$554,0),"")</f>
        <v/>
      </c>
      <c r="AZ347" s="4" t="str">
        <f ca="1">IFERROR(RANK(order!AZ347,order!AZ$3:AZ$554,0),"")</f>
        <v/>
      </c>
      <c r="BA347" s="4" t="str">
        <f ca="1">IFERROR(RANK(order!BA347,order!BA$3:BA$554,0),"")</f>
        <v/>
      </c>
      <c r="BB347" s="4" t="str">
        <f ca="1">IFERROR(RANK(order!BB347,order!BB$3:BB$554,0),"")</f>
        <v/>
      </c>
      <c r="BC347" s="10" t="str">
        <f ca="1">IFERROR(RANK(order!BC347,order!BC$3:BC$554,0),"")</f>
        <v/>
      </c>
      <c r="BD347" s="10" t="str">
        <f ca="1">IFERROR(RANK(order!BD347,order!BD$3:BD$554,0),"")</f>
        <v/>
      </c>
      <c r="BE347" s="10" t="str">
        <f ca="1">IFERROR(RANK(order!BE347,order!BE$3:BE$554,0),"")</f>
        <v/>
      </c>
      <c r="BF347" s="4" t="str">
        <f ca="1">IFERROR(RANK(order!BF347,order!BF$3:BF$554,0),"")</f>
        <v/>
      </c>
      <c r="BG347" s="4" t="str">
        <f ca="1">IFERROR(RANK(order!BG347,order!BG$3:BG$554,0),"")</f>
        <v/>
      </c>
      <c r="BH347" s="4" t="str">
        <f ca="1">IFERROR(RANK(order!BH347,order!BH$3:BH$554,0),"")</f>
        <v/>
      </c>
      <c r="BI347" s="10" t="str">
        <f ca="1">IFERROR(RANK(order!BI347,order!BI$3:BI$554,0),"")</f>
        <v/>
      </c>
      <c r="BJ347" s="10" t="str">
        <f ca="1">IFERROR(RANK(order!BJ347,order!BJ$3:BJ$554,0),"")</f>
        <v/>
      </c>
      <c r="BK347" s="10" t="str">
        <f ca="1">IFERROR(RANK(order!BK347,order!BK$3:BK$554,0),"")</f>
        <v/>
      </c>
      <c r="BL347" s="4" t="str">
        <f ca="1">IFERROR(RANK(order!BL347,order!BL$3:BL$554,0),"")</f>
        <v/>
      </c>
      <c r="BM347" s="4" t="str">
        <f ca="1">IFERROR(RANK(order!BM347,order!BM$3:BM$554,0),"")</f>
        <v/>
      </c>
      <c r="BN347" s="4" t="str">
        <f ca="1">IFERROR(RANK(order!BN347,order!BN$3:BN$554,0),"")</f>
        <v/>
      </c>
      <c r="BO347" s="10" t="str">
        <f ca="1">IFERROR(RANK(order!BO347,order!BO$3:BO$554,0),"")</f>
        <v/>
      </c>
      <c r="BP347" s="10" t="str">
        <f ca="1">IFERROR(RANK(order!BP347,order!BP$3:BP$554,0),"")</f>
        <v/>
      </c>
      <c r="BQ347" s="10" t="str">
        <f ca="1">IFERROR(RANK(order!BQ347,order!BQ$3:BQ$554,0),"")</f>
        <v/>
      </c>
      <c r="BR347" s="4" t="str">
        <f ca="1">IFERROR(RANK(order!BR347,order!BR$3:BR$554,0),"")</f>
        <v/>
      </c>
      <c r="BS347" s="4" t="str">
        <f ca="1">IFERROR(RANK(order!BS347,order!BS$3:BS$554,0),"")</f>
        <v/>
      </c>
      <c r="BT347" s="4" t="str">
        <f ca="1">IFERROR(RANK(order!BT347,order!BT$3:BT$554,0),"")</f>
        <v/>
      </c>
      <c r="BU347" s="95">
        <f t="shared" si="469"/>
        <v>345</v>
      </c>
      <c r="BV347" s="35" t="str">
        <f t="shared" si="470"/>
        <v>E1</v>
      </c>
      <c r="BW347" s="55">
        <f t="shared" ca="1" si="393"/>
        <v>0</v>
      </c>
      <c r="BX347" s="56" t="str">
        <f t="shared" ca="1" si="394"/>
        <v/>
      </c>
      <c r="BY347" s="56" t="str">
        <f t="shared" ca="1" si="395"/>
        <v/>
      </c>
      <c r="BZ347" s="57" t="str">
        <f t="shared" ca="1" si="396"/>
        <v/>
      </c>
      <c r="CA347" s="57" t="str">
        <f t="shared" ca="1" si="397"/>
        <v/>
      </c>
      <c r="CB347" s="58" t="str">
        <f t="shared" ca="1" si="398"/>
        <v/>
      </c>
      <c r="CC347" s="57" t="str">
        <f t="shared" ca="1" si="399"/>
        <v/>
      </c>
      <c r="CD347" s="57" t="str">
        <f t="shared" ca="1" si="400"/>
        <v/>
      </c>
      <c r="CE347" s="58" t="str">
        <f t="shared" ca="1" si="401"/>
        <v/>
      </c>
      <c r="CF347" s="59" t="str">
        <f t="shared" ca="1" si="402"/>
        <v/>
      </c>
      <c r="CG347" s="57" t="str">
        <f t="shared" ca="1" si="403"/>
        <v/>
      </c>
      <c r="CH347" s="57" t="str">
        <f t="shared" ca="1" si="404"/>
        <v/>
      </c>
      <c r="CI347" s="57" t="str">
        <f t="shared" ca="1" si="405"/>
        <v/>
      </c>
      <c r="CJ347" s="57" t="str">
        <f t="shared" ca="1" si="406"/>
        <v/>
      </c>
      <c r="CK347" s="57" t="str">
        <f t="shared" ca="1" si="407"/>
        <v/>
      </c>
      <c r="CL347" s="57" t="str">
        <f t="shared" ca="1" si="408"/>
        <v/>
      </c>
      <c r="CM347" s="57" t="str">
        <f t="shared" ca="1" si="409"/>
        <v/>
      </c>
      <c r="CN347" s="57" t="str">
        <f t="shared" ca="1" si="410"/>
        <v/>
      </c>
      <c r="CO347" s="57" t="str">
        <f t="shared" ca="1" si="411"/>
        <v/>
      </c>
      <c r="CP347" s="57" t="str">
        <f t="shared" ca="1" si="412"/>
        <v/>
      </c>
      <c r="CQ347" s="57" t="str">
        <f t="shared" ca="1" si="413"/>
        <v/>
      </c>
      <c r="CR347" s="57" t="str">
        <f t="shared" ca="1" si="414"/>
        <v/>
      </c>
      <c r="CS347" s="60" t="str">
        <f t="shared" ca="1" si="415"/>
        <v/>
      </c>
      <c r="CT347" s="60" t="str">
        <f t="shared" ca="1" si="416"/>
        <v/>
      </c>
      <c r="CU347" s="60" t="str">
        <f t="shared" ca="1" si="417"/>
        <v/>
      </c>
      <c r="CV347" s="60" t="str">
        <f t="shared" ca="1" si="418"/>
        <v/>
      </c>
      <c r="CW347" s="60" t="str">
        <f t="shared" ca="1" si="419"/>
        <v/>
      </c>
      <c r="CX347" s="60" t="str">
        <f t="shared" ca="1" si="420"/>
        <v/>
      </c>
      <c r="CY347" s="60" t="str">
        <f t="shared" ca="1" si="421"/>
        <v/>
      </c>
      <c r="CZ347" s="60" t="str">
        <f t="shared" ca="1" si="422"/>
        <v/>
      </c>
      <c r="DA347" s="65" t="str">
        <f t="shared" ca="1" si="423"/>
        <v/>
      </c>
      <c r="DB347" s="65" t="str">
        <f t="shared" ca="1" si="424"/>
        <v/>
      </c>
      <c r="DC347" s="65" t="str">
        <f t="shared" ca="1" si="425"/>
        <v/>
      </c>
      <c r="DD347" s="65" t="str">
        <f t="shared" ca="1" si="426"/>
        <v/>
      </c>
      <c r="DE347" s="65" t="str">
        <f t="shared" ca="1" si="427"/>
        <v/>
      </c>
      <c r="DF347" s="66" t="str">
        <f t="shared" ca="1" si="428"/>
        <v/>
      </c>
      <c r="DG347" s="66" t="str">
        <f t="shared" ca="1" si="429"/>
        <v/>
      </c>
      <c r="DH347" s="66" t="str">
        <f t="shared" ca="1" si="430"/>
        <v/>
      </c>
      <c r="DI347" s="66" t="str">
        <f t="shared" ca="1" si="431"/>
        <v/>
      </c>
      <c r="DJ347" s="66" t="str">
        <f t="shared" ca="1" si="432"/>
        <v/>
      </c>
      <c r="DK347" s="65" t="str">
        <f t="shared" ca="1" si="433"/>
        <v/>
      </c>
      <c r="DL347" s="65" t="str">
        <f t="shared" ca="1" si="434"/>
        <v/>
      </c>
      <c r="DM347" s="65" t="str">
        <f t="shared" ca="1" si="435"/>
        <v/>
      </c>
      <c r="DN347" s="65" t="str">
        <f t="shared" ca="1" si="436"/>
        <v/>
      </c>
      <c r="DO347" s="65" t="str">
        <f t="shared" ca="1" si="437"/>
        <v/>
      </c>
      <c r="DP347" s="65" t="str">
        <f t="shared" ca="1" si="438"/>
        <v/>
      </c>
      <c r="DQ347" s="65" t="str">
        <f t="shared" ca="1" si="439"/>
        <v/>
      </c>
      <c r="DR347" s="69" t="str">
        <f t="shared" ca="1" si="440"/>
        <v/>
      </c>
      <c r="DS347" s="69" t="str">
        <f t="shared" ca="1" si="441"/>
        <v/>
      </c>
      <c r="DT347" s="69" t="str">
        <f t="shared" ca="1" si="442"/>
        <v/>
      </c>
      <c r="DU347" s="69" t="str">
        <f t="shared" ca="1" si="443"/>
        <v/>
      </c>
      <c r="DV347" s="69" t="str">
        <f t="shared" ca="1" si="444"/>
        <v/>
      </c>
      <c r="DW347" s="69" t="str">
        <f t="shared" ca="1" si="445"/>
        <v/>
      </c>
      <c r="DX347" s="69" t="str">
        <f t="shared" ca="1" si="446"/>
        <v/>
      </c>
      <c r="DY347" s="69" t="str">
        <f t="shared" ca="1" si="447"/>
        <v/>
      </c>
      <c r="DZ347" s="72" t="str">
        <f t="shared" ca="1" si="448"/>
        <v/>
      </c>
      <c r="EA347" s="72" t="str">
        <f t="shared" ca="1" si="449"/>
        <v/>
      </c>
      <c r="EB347" s="72" t="str">
        <f t="shared" ca="1" si="450"/>
        <v/>
      </c>
      <c r="EC347" s="65" t="str">
        <f t="shared" ca="1" si="451"/>
        <v/>
      </c>
      <c r="ED347" s="65" t="str">
        <f t="shared" ca="1" si="452"/>
        <v/>
      </c>
      <c r="EE347" s="65" t="str">
        <f t="shared" ca="1" si="453"/>
        <v/>
      </c>
      <c r="EF347" s="65" t="str">
        <f t="shared" ca="1" si="454"/>
        <v/>
      </c>
      <c r="EG347" s="65" t="str">
        <f t="shared" ca="1" si="455"/>
        <v/>
      </c>
      <c r="EH347" s="65" t="str">
        <f t="shared" ca="1" si="456"/>
        <v/>
      </c>
      <c r="EI347" s="429" t="str">
        <f t="shared" ca="1" si="457"/>
        <v>No</v>
      </c>
      <c r="EJ347" s="428" t="str">
        <f t="shared" ca="1" si="458"/>
        <v/>
      </c>
      <c r="EK347" s="428" t="str">
        <f t="shared" ca="1" si="459"/>
        <v/>
      </c>
      <c r="EL347" s="65" t="str">
        <f t="shared" ca="1" si="460"/>
        <v/>
      </c>
      <c r="EM347" s="65" t="str">
        <f t="shared" ca="1" si="461"/>
        <v/>
      </c>
      <c r="EN347" s="65" t="str">
        <f t="shared" ca="1" si="462"/>
        <v/>
      </c>
      <c r="EO347" s="433" t="str">
        <f t="shared" ca="1" si="463"/>
        <v/>
      </c>
      <c r="EP347" s="433" t="str">
        <f t="shared" ca="1" si="464"/>
        <v/>
      </c>
      <c r="EQ347" s="433" t="str">
        <f t="shared" ca="1" si="465"/>
        <v/>
      </c>
      <c r="ER347" s="433" t="str">
        <f t="shared" ca="1" si="466"/>
        <v/>
      </c>
      <c r="ES347" s="433" t="str">
        <f t="shared" ca="1" si="467"/>
        <v/>
      </c>
      <c r="ET347" s="433" t="str">
        <f t="shared" ca="1" si="468"/>
        <v/>
      </c>
      <c r="EU347" s="433" t="str">
        <f ca="1">IF(OR(CO347="",CQ347=""),"",Discipline!$P$3*CO347+Discipline!$X$3*CQ347)</f>
        <v/>
      </c>
      <c r="EV347" s="433" t="str">
        <f ca="1">IF(OR(CP347="",CR347=""),"",Discipline!$P$3*CP347+Discipline!$X$3*CR347)</f>
        <v/>
      </c>
    </row>
    <row r="348" spans="1:152" x14ac:dyDescent="0.25">
      <c r="A348" s="10" t="str">
        <f ca="1">IFERROR(RANK(order!A348,order!A$3:A$554,0),"")</f>
        <v/>
      </c>
      <c r="B348" s="10" t="str">
        <f ca="1">IFERROR(RANK(order!B348,order!B$3:B$554,0),"")</f>
        <v/>
      </c>
      <c r="C348" s="10" t="str">
        <f ca="1">IFERROR(RANK(order!C348,order!C$3:C$554,0),"")</f>
        <v/>
      </c>
      <c r="D348" s="4" t="str">
        <f ca="1">IFERROR(RANK(order!D348,order!D$3:D$554,0),"")</f>
        <v/>
      </c>
      <c r="E348" s="4" t="str">
        <f ca="1">IFERROR(RANK(order!E348,order!E$3:E$554,0),"")</f>
        <v/>
      </c>
      <c r="F348" s="4" t="str">
        <f ca="1">IFERROR(RANK(order!F348,order!F$3:F$554,0),"")</f>
        <v/>
      </c>
      <c r="G348" s="10" t="str">
        <f ca="1">IFERROR(RANK(order!G348,order!G$3:G$554,0),"")</f>
        <v/>
      </c>
      <c r="H348" s="10" t="str">
        <f ca="1">IFERROR(RANK(order!H348,order!H$3:H$554,0),"")</f>
        <v/>
      </c>
      <c r="I348" s="10" t="str">
        <f ca="1">IFERROR(RANK(order!I348,order!I$3:I$554,0),"")</f>
        <v/>
      </c>
      <c r="J348" s="4" t="str">
        <f ca="1">IFERROR(RANK(order!J348,order!J$3:J$554,0),"")</f>
        <v/>
      </c>
      <c r="K348" s="4" t="str">
        <f ca="1">IFERROR(RANK(order!K348,order!K$3:K$554,0),"")</f>
        <v/>
      </c>
      <c r="L348" s="4" t="str">
        <f ca="1">IFERROR(RANK(order!L348,order!L$3:L$554,0),"")</f>
        <v/>
      </c>
      <c r="M348" s="10" t="str">
        <f ca="1">IFERROR(RANK(order!M348,order!M$3:M$554,0),"")</f>
        <v/>
      </c>
      <c r="N348" s="10" t="str">
        <f ca="1">IFERROR(RANK(order!N348,order!N$3:N$554,0),"")</f>
        <v/>
      </c>
      <c r="O348" s="10" t="str">
        <f ca="1">IFERROR(RANK(order!O348,order!O$3:O$554,0),"")</f>
        <v/>
      </c>
      <c r="P348" s="4" t="str">
        <f ca="1">IFERROR(RANK(order!P348,order!P$3:P$554,0),"")</f>
        <v/>
      </c>
      <c r="Q348" s="4" t="str">
        <f ca="1">IFERROR(RANK(order!Q348,order!Q$3:Q$554,0),"")</f>
        <v/>
      </c>
      <c r="R348" s="4" t="str">
        <f ca="1">IFERROR(RANK(order!R348,order!R$3:R$554,0),"")</f>
        <v/>
      </c>
      <c r="S348" s="10" t="str">
        <f ca="1">IFERROR(RANK(order!S348,order!S$3:S$554,0),"")</f>
        <v/>
      </c>
      <c r="T348" s="10" t="str">
        <f ca="1">IFERROR(RANK(order!T348,order!T$3:T$554,0),"")</f>
        <v/>
      </c>
      <c r="U348" s="10" t="str">
        <f ca="1">IFERROR(RANK(order!U348,order!U$3:U$554,0),"")</f>
        <v/>
      </c>
      <c r="V348" s="4" t="str">
        <f ca="1">IFERROR(RANK(order!V348,order!V$3:V$554,0),"")</f>
        <v/>
      </c>
      <c r="W348" s="4" t="str">
        <f ca="1">IFERROR(RANK(order!W348,order!W$3:W$554,0),"")</f>
        <v/>
      </c>
      <c r="X348" s="4" t="str">
        <f ca="1">IFERROR(RANK(order!X348,order!X$3:X$554,0),"")</f>
        <v/>
      </c>
      <c r="Y348" s="10" t="str">
        <f ca="1">IFERROR(RANK(order!Y348,order!Y$3:Y$554,0),"")</f>
        <v/>
      </c>
      <c r="Z348" s="10" t="str">
        <f ca="1">IFERROR(RANK(order!Z348,order!Z$3:Z$554,0),"")</f>
        <v/>
      </c>
      <c r="AA348" s="10" t="str">
        <f ca="1">IFERROR(RANK(order!AA348,order!AA$3:AA$554,0),"")</f>
        <v/>
      </c>
      <c r="AB348" s="4" t="str">
        <f ca="1">IFERROR(RANK(order!AB348,order!AB$3:AB$554,0),"")</f>
        <v/>
      </c>
      <c r="AC348" s="4" t="str">
        <f ca="1">IFERROR(RANK(order!AC348,order!AC$3:AC$554,0),"")</f>
        <v/>
      </c>
      <c r="AD348" s="4" t="str">
        <f ca="1">IFERROR(RANK(order!AD348,order!AD$3:AD$554,0),"")</f>
        <v/>
      </c>
      <c r="AE348" s="10" t="str">
        <f ca="1">IFERROR(RANK(order!AE348,order!AE$3:AE$554,0),"")</f>
        <v/>
      </c>
      <c r="AF348" s="10" t="str">
        <f ca="1">IFERROR(RANK(order!AF348,order!AF$3:AF$554,0),"")</f>
        <v/>
      </c>
      <c r="AG348" s="10" t="str">
        <f ca="1">IFERROR(RANK(order!AG348,order!AG$3:AG$554,0),"")</f>
        <v/>
      </c>
      <c r="AH348" s="4" t="str">
        <f ca="1">IFERROR(RANK(order!AH348,order!AH$3:AH$554,0),"")</f>
        <v/>
      </c>
      <c r="AI348" s="4" t="str">
        <f ca="1">IFERROR(RANK(order!AI348,order!AI$3:AI$554,0),"")</f>
        <v/>
      </c>
      <c r="AJ348" s="4" t="str">
        <f ca="1">IFERROR(RANK(order!AJ348,order!AJ$3:AJ$554,0),"")</f>
        <v/>
      </c>
      <c r="AK348" s="10" t="str">
        <f ca="1">IFERROR(RANK(order!AK348,order!AK$3:AK$554,0),"")</f>
        <v/>
      </c>
      <c r="AL348" s="10" t="str">
        <f ca="1">IFERROR(RANK(order!AL348,order!AL$3:AL$554,0),"")</f>
        <v/>
      </c>
      <c r="AM348" s="10" t="str">
        <f ca="1">IFERROR(RANK(order!AM348,order!AM$3:AM$554,0),"")</f>
        <v/>
      </c>
      <c r="AN348" s="4" t="str">
        <f ca="1">IFERROR(RANK(order!AN348,order!AN$3:AN$554,0),"")</f>
        <v/>
      </c>
      <c r="AO348" s="4" t="str">
        <f ca="1">IFERROR(RANK(order!AO348,order!AO$3:AO$554,0),"")</f>
        <v/>
      </c>
      <c r="AP348" s="4" t="str">
        <f ca="1">IFERROR(RANK(order!AP348,order!AP$3:AP$554,0),"")</f>
        <v/>
      </c>
      <c r="AQ348" s="10" t="str">
        <f ca="1">IFERROR(RANK(order!AQ348,order!AQ$3:AQ$554,0),"")</f>
        <v/>
      </c>
      <c r="AR348" s="10" t="str">
        <f ca="1">IFERROR(RANK(order!AR348,order!AR$3:AR$554,0),"")</f>
        <v/>
      </c>
      <c r="AS348" s="10" t="str">
        <f ca="1">IFERROR(RANK(order!AS348,order!AS$3:AS$554,0),"")</f>
        <v/>
      </c>
      <c r="AT348" s="4" t="str">
        <f ca="1">IFERROR(RANK(order!AT348,order!AT$3:AT$554,0),"")</f>
        <v/>
      </c>
      <c r="AU348" s="4" t="str">
        <f ca="1">IFERROR(RANK(order!AU348,order!AU$3:AU$554,0),"")</f>
        <v/>
      </c>
      <c r="AV348" s="4" t="str">
        <f ca="1">IFERROR(RANK(order!AV348,order!AV$3:AV$554,0),"")</f>
        <v/>
      </c>
      <c r="AW348" s="10" t="str">
        <f ca="1">IFERROR(RANK(order!AW348,order!AW$3:AW$554,0),"")</f>
        <v/>
      </c>
      <c r="AX348" s="10" t="str">
        <f ca="1">IFERROR(RANK(order!AX348,order!AX$3:AX$554,0),"")</f>
        <v/>
      </c>
      <c r="AY348" s="10" t="str">
        <f ca="1">IFERROR(RANK(order!AY348,order!AY$3:AY$554,0),"")</f>
        <v/>
      </c>
      <c r="AZ348" s="4" t="str">
        <f ca="1">IFERROR(RANK(order!AZ348,order!AZ$3:AZ$554,0),"")</f>
        <v/>
      </c>
      <c r="BA348" s="4" t="str">
        <f ca="1">IFERROR(RANK(order!BA348,order!BA$3:BA$554,0),"")</f>
        <v/>
      </c>
      <c r="BB348" s="4" t="str">
        <f ca="1">IFERROR(RANK(order!BB348,order!BB$3:BB$554,0),"")</f>
        <v/>
      </c>
      <c r="BC348" s="10" t="str">
        <f ca="1">IFERROR(RANK(order!BC348,order!BC$3:BC$554,0),"")</f>
        <v/>
      </c>
      <c r="BD348" s="10" t="str">
        <f ca="1">IFERROR(RANK(order!BD348,order!BD$3:BD$554,0),"")</f>
        <v/>
      </c>
      <c r="BE348" s="10" t="str">
        <f ca="1">IFERROR(RANK(order!BE348,order!BE$3:BE$554,0),"")</f>
        <v/>
      </c>
      <c r="BF348" s="4" t="str">
        <f ca="1">IFERROR(RANK(order!BF348,order!BF$3:BF$554,0),"")</f>
        <v/>
      </c>
      <c r="BG348" s="4" t="str">
        <f ca="1">IFERROR(RANK(order!BG348,order!BG$3:BG$554,0),"")</f>
        <v/>
      </c>
      <c r="BH348" s="4" t="str">
        <f ca="1">IFERROR(RANK(order!BH348,order!BH$3:BH$554,0),"")</f>
        <v/>
      </c>
      <c r="BI348" s="10" t="str">
        <f ca="1">IFERROR(RANK(order!BI348,order!BI$3:BI$554,0),"")</f>
        <v/>
      </c>
      <c r="BJ348" s="10" t="str">
        <f ca="1">IFERROR(RANK(order!BJ348,order!BJ$3:BJ$554,0),"")</f>
        <v/>
      </c>
      <c r="BK348" s="10" t="str">
        <f ca="1">IFERROR(RANK(order!BK348,order!BK$3:BK$554,0),"")</f>
        <v/>
      </c>
      <c r="BL348" s="4" t="str">
        <f ca="1">IFERROR(RANK(order!BL348,order!BL$3:BL$554,0),"")</f>
        <v/>
      </c>
      <c r="BM348" s="4" t="str">
        <f ca="1">IFERROR(RANK(order!BM348,order!BM$3:BM$554,0),"")</f>
        <v/>
      </c>
      <c r="BN348" s="4" t="str">
        <f ca="1">IFERROR(RANK(order!BN348,order!BN$3:BN$554,0),"")</f>
        <v/>
      </c>
      <c r="BO348" s="10" t="str">
        <f ca="1">IFERROR(RANK(order!BO348,order!BO$3:BO$554,0),"")</f>
        <v/>
      </c>
      <c r="BP348" s="10" t="str">
        <f ca="1">IFERROR(RANK(order!BP348,order!BP$3:BP$554,0),"")</f>
        <v/>
      </c>
      <c r="BQ348" s="10" t="str">
        <f ca="1">IFERROR(RANK(order!BQ348,order!BQ$3:BQ$554,0),"")</f>
        <v/>
      </c>
      <c r="BR348" s="4" t="str">
        <f ca="1">IFERROR(RANK(order!BR348,order!BR$3:BR$554,0),"")</f>
        <v/>
      </c>
      <c r="BS348" s="4" t="str">
        <f ca="1">IFERROR(RANK(order!BS348,order!BS$3:BS$554,0),"")</f>
        <v/>
      </c>
      <c r="BT348" s="4" t="str">
        <f ca="1">IFERROR(RANK(order!BT348,order!BT$3:BT$554,0),"")</f>
        <v/>
      </c>
      <c r="BU348" s="95">
        <f t="shared" si="469"/>
        <v>346</v>
      </c>
      <c r="BV348" s="35" t="str">
        <f t="shared" si="470"/>
        <v>E1</v>
      </c>
      <c r="BW348" s="55">
        <f t="shared" ca="1" si="393"/>
        <v>0</v>
      </c>
      <c r="BX348" s="56" t="str">
        <f t="shared" ca="1" si="394"/>
        <v/>
      </c>
      <c r="BY348" s="56" t="str">
        <f t="shared" ca="1" si="395"/>
        <v/>
      </c>
      <c r="BZ348" s="57" t="str">
        <f t="shared" ca="1" si="396"/>
        <v/>
      </c>
      <c r="CA348" s="57" t="str">
        <f t="shared" ca="1" si="397"/>
        <v/>
      </c>
      <c r="CB348" s="58" t="str">
        <f t="shared" ca="1" si="398"/>
        <v/>
      </c>
      <c r="CC348" s="57" t="str">
        <f t="shared" ca="1" si="399"/>
        <v/>
      </c>
      <c r="CD348" s="57" t="str">
        <f t="shared" ca="1" si="400"/>
        <v/>
      </c>
      <c r="CE348" s="58" t="str">
        <f t="shared" ca="1" si="401"/>
        <v/>
      </c>
      <c r="CF348" s="59" t="str">
        <f t="shared" ca="1" si="402"/>
        <v/>
      </c>
      <c r="CG348" s="57" t="str">
        <f t="shared" ca="1" si="403"/>
        <v/>
      </c>
      <c r="CH348" s="57" t="str">
        <f t="shared" ca="1" si="404"/>
        <v/>
      </c>
      <c r="CI348" s="57" t="str">
        <f t="shared" ca="1" si="405"/>
        <v/>
      </c>
      <c r="CJ348" s="57" t="str">
        <f t="shared" ca="1" si="406"/>
        <v/>
      </c>
      <c r="CK348" s="57" t="str">
        <f t="shared" ca="1" si="407"/>
        <v/>
      </c>
      <c r="CL348" s="57" t="str">
        <f t="shared" ca="1" si="408"/>
        <v/>
      </c>
      <c r="CM348" s="57" t="str">
        <f t="shared" ca="1" si="409"/>
        <v/>
      </c>
      <c r="CN348" s="57" t="str">
        <f t="shared" ca="1" si="410"/>
        <v/>
      </c>
      <c r="CO348" s="57" t="str">
        <f t="shared" ca="1" si="411"/>
        <v/>
      </c>
      <c r="CP348" s="57" t="str">
        <f t="shared" ca="1" si="412"/>
        <v/>
      </c>
      <c r="CQ348" s="57" t="str">
        <f t="shared" ca="1" si="413"/>
        <v/>
      </c>
      <c r="CR348" s="57" t="str">
        <f t="shared" ca="1" si="414"/>
        <v/>
      </c>
      <c r="CS348" s="60" t="str">
        <f t="shared" ca="1" si="415"/>
        <v/>
      </c>
      <c r="CT348" s="60" t="str">
        <f t="shared" ca="1" si="416"/>
        <v/>
      </c>
      <c r="CU348" s="60" t="str">
        <f t="shared" ca="1" si="417"/>
        <v/>
      </c>
      <c r="CV348" s="60" t="str">
        <f t="shared" ca="1" si="418"/>
        <v/>
      </c>
      <c r="CW348" s="60" t="str">
        <f t="shared" ca="1" si="419"/>
        <v/>
      </c>
      <c r="CX348" s="60" t="str">
        <f t="shared" ca="1" si="420"/>
        <v/>
      </c>
      <c r="CY348" s="60" t="str">
        <f t="shared" ca="1" si="421"/>
        <v/>
      </c>
      <c r="CZ348" s="60" t="str">
        <f t="shared" ca="1" si="422"/>
        <v/>
      </c>
      <c r="DA348" s="65" t="str">
        <f t="shared" ca="1" si="423"/>
        <v/>
      </c>
      <c r="DB348" s="65" t="str">
        <f t="shared" ca="1" si="424"/>
        <v/>
      </c>
      <c r="DC348" s="65" t="str">
        <f t="shared" ca="1" si="425"/>
        <v/>
      </c>
      <c r="DD348" s="65" t="str">
        <f t="shared" ca="1" si="426"/>
        <v/>
      </c>
      <c r="DE348" s="65" t="str">
        <f t="shared" ca="1" si="427"/>
        <v/>
      </c>
      <c r="DF348" s="66" t="str">
        <f t="shared" ca="1" si="428"/>
        <v/>
      </c>
      <c r="DG348" s="66" t="str">
        <f t="shared" ca="1" si="429"/>
        <v/>
      </c>
      <c r="DH348" s="66" t="str">
        <f t="shared" ca="1" si="430"/>
        <v/>
      </c>
      <c r="DI348" s="66" t="str">
        <f t="shared" ca="1" si="431"/>
        <v/>
      </c>
      <c r="DJ348" s="66" t="str">
        <f t="shared" ca="1" si="432"/>
        <v/>
      </c>
      <c r="DK348" s="65" t="str">
        <f t="shared" ca="1" si="433"/>
        <v/>
      </c>
      <c r="DL348" s="65" t="str">
        <f t="shared" ca="1" si="434"/>
        <v/>
      </c>
      <c r="DM348" s="65" t="str">
        <f t="shared" ca="1" si="435"/>
        <v/>
      </c>
      <c r="DN348" s="65" t="str">
        <f t="shared" ca="1" si="436"/>
        <v/>
      </c>
      <c r="DO348" s="65" t="str">
        <f t="shared" ca="1" si="437"/>
        <v/>
      </c>
      <c r="DP348" s="65" t="str">
        <f t="shared" ca="1" si="438"/>
        <v/>
      </c>
      <c r="DQ348" s="65" t="str">
        <f t="shared" ca="1" si="439"/>
        <v/>
      </c>
      <c r="DR348" s="69" t="str">
        <f t="shared" ca="1" si="440"/>
        <v/>
      </c>
      <c r="DS348" s="69" t="str">
        <f t="shared" ca="1" si="441"/>
        <v/>
      </c>
      <c r="DT348" s="69" t="str">
        <f t="shared" ca="1" si="442"/>
        <v/>
      </c>
      <c r="DU348" s="69" t="str">
        <f t="shared" ca="1" si="443"/>
        <v/>
      </c>
      <c r="DV348" s="69" t="str">
        <f t="shared" ca="1" si="444"/>
        <v/>
      </c>
      <c r="DW348" s="69" t="str">
        <f t="shared" ca="1" si="445"/>
        <v/>
      </c>
      <c r="DX348" s="69" t="str">
        <f t="shared" ca="1" si="446"/>
        <v/>
      </c>
      <c r="DY348" s="69" t="str">
        <f t="shared" ca="1" si="447"/>
        <v/>
      </c>
      <c r="DZ348" s="72" t="str">
        <f t="shared" ca="1" si="448"/>
        <v/>
      </c>
      <c r="EA348" s="72" t="str">
        <f t="shared" ca="1" si="449"/>
        <v/>
      </c>
      <c r="EB348" s="72" t="str">
        <f t="shared" ca="1" si="450"/>
        <v/>
      </c>
      <c r="EC348" s="65" t="str">
        <f t="shared" ca="1" si="451"/>
        <v/>
      </c>
      <c r="ED348" s="65" t="str">
        <f t="shared" ca="1" si="452"/>
        <v/>
      </c>
      <c r="EE348" s="65" t="str">
        <f t="shared" ca="1" si="453"/>
        <v/>
      </c>
      <c r="EF348" s="65" t="str">
        <f t="shared" ca="1" si="454"/>
        <v/>
      </c>
      <c r="EG348" s="65" t="str">
        <f t="shared" ca="1" si="455"/>
        <v/>
      </c>
      <c r="EH348" s="65" t="str">
        <f t="shared" ca="1" si="456"/>
        <v/>
      </c>
      <c r="EI348" s="429" t="str">
        <f t="shared" ca="1" si="457"/>
        <v>No</v>
      </c>
      <c r="EJ348" s="428" t="str">
        <f t="shared" ca="1" si="458"/>
        <v/>
      </c>
      <c r="EK348" s="428" t="str">
        <f t="shared" ca="1" si="459"/>
        <v/>
      </c>
      <c r="EL348" s="65" t="str">
        <f t="shared" ca="1" si="460"/>
        <v/>
      </c>
      <c r="EM348" s="65" t="str">
        <f t="shared" ca="1" si="461"/>
        <v/>
      </c>
      <c r="EN348" s="65" t="str">
        <f t="shared" ca="1" si="462"/>
        <v/>
      </c>
      <c r="EO348" s="433" t="str">
        <f t="shared" ca="1" si="463"/>
        <v/>
      </c>
      <c r="EP348" s="433" t="str">
        <f t="shared" ca="1" si="464"/>
        <v/>
      </c>
      <c r="EQ348" s="433" t="str">
        <f t="shared" ca="1" si="465"/>
        <v/>
      </c>
      <c r="ER348" s="433" t="str">
        <f t="shared" ca="1" si="466"/>
        <v/>
      </c>
      <c r="ES348" s="433" t="str">
        <f t="shared" ca="1" si="467"/>
        <v/>
      </c>
      <c r="ET348" s="433" t="str">
        <f t="shared" ca="1" si="468"/>
        <v/>
      </c>
      <c r="EU348" s="433" t="str">
        <f ca="1">IF(OR(CO348="",CQ348=""),"",Discipline!$P$3*CO348+Discipline!$X$3*CQ348)</f>
        <v/>
      </c>
      <c r="EV348" s="433" t="str">
        <f ca="1">IF(OR(CP348="",CR348=""),"",Discipline!$P$3*CP348+Discipline!$X$3*CR348)</f>
        <v/>
      </c>
    </row>
    <row r="349" spans="1:152" x14ac:dyDescent="0.25">
      <c r="A349" s="10" t="str">
        <f ca="1">IFERROR(RANK(order!A349,order!A$3:A$554,0),"")</f>
        <v/>
      </c>
      <c r="B349" s="10" t="str">
        <f ca="1">IFERROR(RANK(order!B349,order!B$3:B$554,0),"")</f>
        <v/>
      </c>
      <c r="C349" s="10" t="str">
        <f ca="1">IFERROR(RANK(order!C349,order!C$3:C$554,0),"")</f>
        <v/>
      </c>
      <c r="D349" s="4" t="str">
        <f ca="1">IFERROR(RANK(order!D349,order!D$3:D$554,0),"")</f>
        <v/>
      </c>
      <c r="E349" s="4" t="str">
        <f ca="1">IFERROR(RANK(order!E349,order!E$3:E$554,0),"")</f>
        <v/>
      </c>
      <c r="F349" s="4" t="str">
        <f ca="1">IFERROR(RANK(order!F349,order!F$3:F$554,0),"")</f>
        <v/>
      </c>
      <c r="G349" s="10" t="str">
        <f ca="1">IFERROR(RANK(order!G349,order!G$3:G$554,0),"")</f>
        <v/>
      </c>
      <c r="H349" s="10" t="str">
        <f ca="1">IFERROR(RANK(order!H349,order!H$3:H$554,0),"")</f>
        <v/>
      </c>
      <c r="I349" s="10" t="str">
        <f ca="1">IFERROR(RANK(order!I349,order!I$3:I$554,0),"")</f>
        <v/>
      </c>
      <c r="J349" s="4" t="str">
        <f ca="1">IFERROR(RANK(order!J349,order!J$3:J$554,0),"")</f>
        <v/>
      </c>
      <c r="K349" s="4" t="str">
        <f ca="1">IFERROR(RANK(order!K349,order!K$3:K$554,0),"")</f>
        <v/>
      </c>
      <c r="L349" s="4" t="str">
        <f ca="1">IFERROR(RANK(order!L349,order!L$3:L$554,0),"")</f>
        <v/>
      </c>
      <c r="M349" s="10" t="str">
        <f ca="1">IFERROR(RANK(order!M349,order!M$3:M$554,0),"")</f>
        <v/>
      </c>
      <c r="N349" s="10" t="str">
        <f ca="1">IFERROR(RANK(order!N349,order!N$3:N$554,0),"")</f>
        <v/>
      </c>
      <c r="O349" s="10" t="str">
        <f ca="1">IFERROR(RANK(order!O349,order!O$3:O$554,0),"")</f>
        <v/>
      </c>
      <c r="P349" s="4" t="str">
        <f ca="1">IFERROR(RANK(order!P349,order!P$3:P$554,0),"")</f>
        <v/>
      </c>
      <c r="Q349" s="4" t="str">
        <f ca="1">IFERROR(RANK(order!Q349,order!Q$3:Q$554,0),"")</f>
        <v/>
      </c>
      <c r="R349" s="4" t="str">
        <f ca="1">IFERROR(RANK(order!R349,order!R$3:R$554,0),"")</f>
        <v/>
      </c>
      <c r="S349" s="10" t="str">
        <f ca="1">IFERROR(RANK(order!S349,order!S$3:S$554,0),"")</f>
        <v/>
      </c>
      <c r="T349" s="10" t="str">
        <f ca="1">IFERROR(RANK(order!T349,order!T$3:T$554,0),"")</f>
        <v/>
      </c>
      <c r="U349" s="10" t="str">
        <f ca="1">IFERROR(RANK(order!U349,order!U$3:U$554,0),"")</f>
        <v/>
      </c>
      <c r="V349" s="4" t="str">
        <f ca="1">IFERROR(RANK(order!V349,order!V$3:V$554,0),"")</f>
        <v/>
      </c>
      <c r="W349" s="4" t="str">
        <f ca="1">IFERROR(RANK(order!W349,order!W$3:W$554,0),"")</f>
        <v/>
      </c>
      <c r="X349" s="4" t="str">
        <f ca="1">IFERROR(RANK(order!X349,order!X$3:X$554,0),"")</f>
        <v/>
      </c>
      <c r="Y349" s="10" t="str">
        <f ca="1">IFERROR(RANK(order!Y349,order!Y$3:Y$554,0),"")</f>
        <v/>
      </c>
      <c r="Z349" s="10" t="str">
        <f ca="1">IFERROR(RANK(order!Z349,order!Z$3:Z$554,0),"")</f>
        <v/>
      </c>
      <c r="AA349" s="10" t="str">
        <f ca="1">IFERROR(RANK(order!AA349,order!AA$3:AA$554,0),"")</f>
        <v/>
      </c>
      <c r="AB349" s="4" t="str">
        <f ca="1">IFERROR(RANK(order!AB349,order!AB$3:AB$554,0),"")</f>
        <v/>
      </c>
      <c r="AC349" s="4" t="str">
        <f ca="1">IFERROR(RANK(order!AC349,order!AC$3:AC$554,0),"")</f>
        <v/>
      </c>
      <c r="AD349" s="4" t="str">
        <f ca="1">IFERROR(RANK(order!AD349,order!AD$3:AD$554,0),"")</f>
        <v/>
      </c>
      <c r="AE349" s="10" t="str">
        <f ca="1">IFERROR(RANK(order!AE349,order!AE$3:AE$554,0),"")</f>
        <v/>
      </c>
      <c r="AF349" s="10" t="str">
        <f ca="1">IFERROR(RANK(order!AF349,order!AF$3:AF$554,0),"")</f>
        <v/>
      </c>
      <c r="AG349" s="10" t="str">
        <f ca="1">IFERROR(RANK(order!AG349,order!AG$3:AG$554,0),"")</f>
        <v/>
      </c>
      <c r="AH349" s="4" t="str">
        <f ca="1">IFERROR(RANK(order!AH349,order!AH$3:AH$554,0),"")</f>
        <v/>
      </c>
      <c r="AI349" s="4" t="str">
        <f ca="1">IFERROR(RANK(order!AI349,order!AI$3:AI$554,0),"")</f>
        <v/>
      </c>
      <c r="AJ349" s="4" t="str">
        <f ca="1">IFERROR(RANK(order!AJ349,order!AJ$3:AJ$554,0),"")</f>
        <v/>
      </c>
      <c r="AK349" s="10" t="str">
        <f ca="1">IFERROR(RANK(order!AK349,order!AK$3:AK$554,0),"")</f>
        <v/>
      </c>
      <c r="AL349" s="10" t="str">
        <f ca="1">IFERROR(RANK(order!AL349,order!AL$3:AL$554,0),"")</f>
        <v/>
      </c>
      <c r="AM349" s="10" t="str">
        <f ca="1">IFERROR(RANK(order!AM349,order!AM$3:AM$554,0),"")</f>
        <v/>
      </c>
      <c r="AN349" s="4" t="str">
        <f ca="1">IFERROR(RANK(order!AN349,order!AN$3:AN$554,0),"")</f>
        <v/>
      </c>
      <c r="AO349" s="4" t="str">
        <f ca="1">IFERROR(RANK(order!AO349,order!AO$3:AO$554,0),"")</f>
        <v/>
      </c>
      <c r="AP349" s="4" t="str">
        <f ca="1">IFERROR(RANK(order!AP349,order!AP$3:AP$554,0),"")</f>
        <v/>
      </c>
      <c r="AQ349" s="10" t="str">
        <f ca="1">IFERROR(RANK(order!AQ349,order!AQ$3:AQ$554,0),"")</f>
        <v/>
      </c>
      <c r="AR349" s="10" t="str">
        <f ca="1">IFERROR(RANK(order!AR349,order!AR$3:AR$554,0),"")</f>
        <v/>
      </c>
      <c r="AS349" s="10" t="str">
        <f ca="1">IFERROR(RANK(order!AS349,order!AS$3:AS$554,0),"")</f>
        <v/>
      </c>
      <c r="AT349" s="4" t="str">
        <f ca="1">IFERROR(RANK(order!AT349,order!AT$3:AT$554,0),"")</f>
        <v/>
      </c>
      <c r="AU349" s="4" t="str">
        <f ca="1">IFERROR(RANK(order!AU349,order!AU$3:AU$554,0),"")</f>
        <v/>
      </c>
      <c r="AV349" s="4" t="str">
        <f ca="1">IFERROR(RANK(order!AV349,order!AV$3:AV$554,0),"")</f>
        <v/>
      </c>
      <c r="AW349" s="10" t="str">
        <f ca="1">IFERROR(RANK(order!AW349,order!AW$3:AW$554,0),"")</f>
        <v/>
      </c>
      <c r="AX349" s="10" t="str">
        <f ca="1">IFERROR(RANK(order!AX349,order!AX$3:AX$554,0),"")</f>
        <v/>
      </c>
      <c r="AY349" s="10" t="str">
        <f ca="1">IFERROR(RANK(order!AY349,order!AY$3:AY$554,0),"")</f>
        <v/>
      </c>
      <c r="AZ349" s="4" t="str">
        <f ca="1">IFERROR(RANK(order!AZ349,order!AZ$3:AZ$554,0),"")</f>
        <v/>
      </c>
      <c r="BA349" s="4" t="str">
        <f ca="1">IFERROR(RANK(order!BA349,order!BA$3:BA$554,0),"")</f>
        <v/>
      </c>
      <c r="BB349" s="4" t="str">
        <f ca="1">IFERROR(RANK(order!BB349,order!BB$3:BB$554,0),"")</f>
        <v/>
      </c>
      <c r="BC349" s="10" t="str">
        <f ca="1">IFERROR(RANK(order!BC349,order!BC$3:BC$554,0),"")</f>
        <v/>
      </c>
      <c r="BD349" s="10" t="str">
        <f ca="1">IFERROR(RANK(order!BD349,order!BD$3:BD$554,0),"")</f>
        <v/>
      </c>
      <c r="BE349" s="10" t="str">
        <f ca="1">IFERROR(RANK(order!BE349,order!BE$3:BE$554,0),"")</f>
        <v/>
      </c>
      <c r="BF349" s="4" t="str">
        <f ca="1">IFERROR(RANK(order!BF349,order!BF$3:BF$554,0),"")</f>
        <v/>
      </c>
      <c r="BG349" s="4" t="str">
        <f ca="1">IFERROR(RANK(order!BG349,order!BG$3:BG$554,0),"")</f>
        <v/>
      </c>
      <c r="BH349" s="4" t="str">
        <f ca="1">IFERROR(RANK(order!BH349,order!BH$3:BH$554,0),"")</f>
        <v/>
      </c>
      <c r="BI349" s="10" t="str">
        <f ca="1">IFERROR(RANK(order!BI349,order!BI$3:BI$554,0),"")</f>
        <v/>
      </c>
      <c r="BJ349" s="10" t="str">
        <f ca="1">IFERROR(RANK(order!BJ349,order!BJ$3:BJ$554,0),"")</f>
        <v/>
      </c>
      <c r="BK349" s="10" t="str">
        <f ca="1">IFERROR(RANK(order!BK349,order!BK$3:BK$554,0),"")</f>
        <v/>
      </c>
      <c r="BL349" s="4" t="str">
        <f ca="1">IFERROR(RANK(order!BL349,order!BL$3:BL$554,0),"")</f>
        <v/>
      </c>
      <c r="BM349" s="4" t="str">
        <f ca="1">IFERROR(RANK(order!BM349,order!BM$3:BM$554,0),"")</f>
        <v/>
      </c>
      <c r="BN349" s="4" t="str">
        <f ca="1">IFERROR(RANK(order!BN349,order!BN$3:BN$554,0),"")</f>
        <v/>
      </c>
      <c r="BO349" s="10" t="str">
        <f ca="1">IFERROR(RANK(order!BO349,order!BO$3:BO$554,0),"")</f>
        <v/>
      </c>
      <c r="BP349" s="10" t="str">
        <f ca="1">IFERROR(RANK(order!BP349,order!BP$3:BP$554,0),"")</f>
        <v/>
      </c>
      <c r="BQ349" s="10" t="str">
        <f ca="1">IFERROR(RANK(order!BQ349,order!BQ$3:BQ$554,0),"")</f>
        <v/>
      </c>
      <c r="BR349" s="4" t="str">
        <f ca="1">IFERROR(RANK(order!BR349,order!BR$3:BR$554,0),"")</f>
        <v/>
      </c>
      <c r="BS349" s="4" t="str">
        <f ca="1">IFERROR(RANK(order!BS349,order!BS$3:BS$554,0),"")</f>
        <v/>
      </c>
      <c r="BT349" s="4" t="str">
        <f ca="1">IFERROR(RANK(order!BT349,order!BT$3:BT$554,0),"")</f>
        <v/>
      </c>
      <c r="BU349" s="95">
        <f t="shared" si="469"/>
        <v>347</v>
      </c>
      <c r="BV349" s="35" t="str">
        <f t="shared" si="470"/>
        <v>E1</v>
      </c>
      <c r="BW349" s="55">
        <f t="shared" ca="1" si="393"/>
        <v>0</v>
      </c>
      <c r="BX349" s="56" t="str">
        <f t="shared" ca="1" si="394"/>
        <v/>
      </c>
      <c r="BY349" s="56" t="str">
        <f t="shared" ca="1" si="395"/>
        <v/>
      </c>
      <c r="BZ349" s="57" t="str">
        <f t="shared" ca="1" si="396"/>
        <v/>
      </c>
      <c r="CA349" s="57" t="str">
        <f t="shared" ca="1" si="397"/>
        <v/>
      </c>
      <c r="CB349" s="58" t="str">
        <f t="shared" ca="1" si="398"/>
        <v/>
      </c>
      <c r="CC349" s="57" t="str">
        <f t="shared" ca="1" si="399"/>
        <v/>
      </c>
      <c r="CD349" s="57" t="str">
        <f t="shared" ca="1" si="400"/>
        <v/>
      </c>
      <c r="CE349" s="58" t="str">
        <f t="shared" ca="1" si="401"/>
        <v/>
      </c>
      <c r="CF349" s="59" t="str">
        <f t="shared" ca="1" si="402"/>
        <v/>
      </c>
      <c r="CG349" s="57" t="str">
        <f t="shared" ca="1" si="403"/>
        <v/>
      </c>
      <c r="CH349" s="57" t="str">
        <f t="shared" ca="1" si="404"/>
        <v/>
      </c>
      <c r="CI349" s="57" t="str">
        <f t="shared" ca="1" si="405"/>
        <v/>
      </c>
      <c r="CJ349" s="57" t="str">
        <f t="shared" ca="1" si="406"/>
        <v/>
      </c>
      <c r="CK349" s="57" t="str">
        <f t="shared" ca="1" si="407"/>
        <v/>
      </c>
      <c r="CL349" s="57" t="str">
        <f t="shared" ca="1" si="408"/>
        <v/>
      </c>
      <c r="CM349" s="57" t="str">
        <f t="shared" ca="1" si="409"/>
        <v/>
      </c>
      <c r="CN349" s="57" t="str">
        <f t="shared" ca="1" si="410"/>
        <v/>
      </c>
      <c r="CO349" s="57" t="str">
        <f t="shared" ca="1" si="411"/>
        <v/>
      </c>
      <c r="CP349" s="57" t="str">
        <f t="shared" ca="1" si="412"/>
        <v/>
      </c>
      <c r="CQ349" s="57" t="str">
        <f t="shared" ca="1" si="413"/>
        <v/>
      </c>
      <c r="CR349" s="57" t="str">
        <f t="shared" ca="1" si="414"/>
        <v/>
      </c>
      <c r="CS349" s="60" t="str">
        <f t="shared" ca="1" si="415"/>
        <v/>
      </c>
      <c r="CT349" s="60" t="str">
        <f t="shared" ca="1" si="416"/>
        <v/>
      </c>
      <c r="CU349" s="60" t="str">
        <f t="shared" ca="1" si="417"/>
        <v/>
      </c>
      <c r="CV349" s="60" t="str">
        <f t="shared" ca="1" si="418"/>
        <v/>
      </c>
      <c r="CW349" s="60" t="str">
        <f t="shared" ca="1" si="419"/>
        <v/>
      </c>
      <c r="CX349" s="60" t="str">
        <f t="shared" ca="1" si="420"/>
        <v/>
      </c>
      <c r="CY349" s="60" t="str">
        <f t="shared" ca="1" si="421"/>
        <v/>
      </c>
      <c r="CZ349" s="60" t="str">
        <f t="shared" ca="1" si="422"/>
        <v/>
      </c>
      <c r="DA349" s="65" t="str">
        <f t="shared" ca="1" si="423"/>
        <v/>
      </c>
      <c r="DB349" s="65" t="str">
        <f t="shared" ca="1" si="424"/>
        <v/>
      </c>
      <c r="DC349" s="65" t="str">
        <f t="shared" ca="1" si="425"/>
        <v/>
      </c>
      <c r="DD349" s="65" t="str">
        <f t="shared" ca="1" si="426"/>
        <v/>
      </c>
      <c r="DE349" s="65" t="str">
        <f t="shared" ca="1" si="427"/>
        <v/>
      </c>
      <c r="DF349" s="66" t="str">
        <f t="shared" ca="1" si="428"/>
        <v/>
      </c>
      <c r="DG349" s="66" t="str">
        <f t="shared" ca="1" si="429"/>
        <v/>
      </c>
      <c r="DH349" s="66" t="str">
        <f t="shared" ca="1" si="430"/>
        <v/>
      </c>
      <c r="DI349" s="66" t="str">
        <f t="shared" ca="1" si="431"/>
        <v/>
      </c>
      <c r="DJ349" s="66" t="str">
        <f t="shared" ca="1" si="432"/>
        <v/>
      </c>
      <c r="DK349" s="65" t="str">
        <f t="shared" ca="1" si="433"/>
        <v/>
      </c>
      <c r="DL349" s="65" t="str">
        <f t="shared" ca="1" si="434"/>
        <v/>
      </c>
      <c r="DM349" s="65" t="str">
        <f t="shared" ca="1" si="435"/>
        <v/>
      </c>
      <c r="DN349" s="65" t="str">
        <f t="shared" ca="1" si="436"/>
        <v/>
      </c>
      <c r="DO349" s="65" t="str">
        <f t="shared" ca="1" si="437"/>
        <v/>
      </c>
      <c r="DP349" s="65" t="str">
        <f t="shared" ca="1" si="438"/>
        <v/>
      </c>
      <c r="DQ349" s="65" t="str">
        <f t="shared" ca="1" si="439"/>
        <v/>
      </c>
      <c r="DR349" s="69" t="str">
        <f t="shared" ca="1" si="440"/>
        <v/>
      </c>
      <c r="DS349" s="69" t="str">
        <f t="shared" ca="1" si="441"/>
        <v/>
      </c>
      <c r="DT349" s="69" t="str">
        <f t="shared" ca="1" si="442"/>
        <v/>
      </c>
      <c r="DU349" s="69" t="str">
        <f t="shared" ca="1" si="443"/>
        <v/>
      </c>
      <c r="DV349" s="69" t="str">
        <f t="shared" ca="1" si="444"/>
        <v/>
      </c>
      <c r="DW349" s="69" t="str">
        <f t="shared" ca="1" si="445"/>
        <v/>
      </c>
      <c r="DX349" s="69" t="str">
        <f t="shared" ca="1" si="446"/>
        <v/>
      </c>
      <c r="DY349" s="69" t="str">
        <f t="shared" ca="1" si="447"/>
        <v/>
      </c>
      <c r="DZ349" s="72" t="str">
        <f t="shared" ca="1" si="448"/>
        <v/>
      </c>
      <c r="EA349" s="72" t="str">
        <f t="shared" ca="1" si="449"/>
        <v/>
      </c>
      <c r="EB349" s="72" t="str">
        <f t="shared" ca="1" si="450"/>
        <v/>
      </c>
      <c r="EC349" s="65" t="str">
        <f t="shared" ca="1" si="451"/>
        <v/>
      </c>
      <c r="ED349" s="65" t="str">
        <f t="shared" ca="1" si="452"/>
        <v/>
      </c>
      <c r="EE349" s="65" t="str">
        <f t="shared" ca="1" si="453"/>
        <v/>
      </c>
      <c r="EF349" s="65" t="str">
        <f t="shared" ca="1" si="454"/>
        <v/>
      </c>
      <c r="EG349" s="65" t="str">
        <f t="shared" ca="1" si="455"/>
        <v/>
      </c>
      <c r="EH349" s="65" t="str">
        <f t="shared" ca="1" si="456"/>
        <v/>
      </c>
      <c r="EI349" s="429" t="str">
        <f t="shared" ca="1" si="457"/>
        <v>No</v>
      </c>
      <c r="EJ349" s="428" t="str">
        <f t="shared" ca="1" si="458"/>
        <v/>
      </c>
      <c r="EK349" s="428" t="str">
        <f t="shared" ca="1" si="459"/>
        <v/>
      </c>
      <c r="EL349" s="65" t="str">
        <f t="shared" ca="1" si="460"/>
        <v/>
      </c>
      <c r="EM349" s="65" t="str">
        <f t="shared" ca="1" si="461"/>
        <v/>
      </c>
      <c r="EN349" s="65" t="str">
        <f t="shared" ca="1" si="462"/>
        <v/>
      </c>
      <c r="EO349" s="433" t="str">
        <f t="shared" ca="1" si="463"/>
        <v/>
      </c>
      <c r="EP349" s="433" t="str">
        <f t="shared" ca="1" si="464"/>
        <v/>
      </c>
      <c r="EQ349" s="433" t="str">
        <f t="shared" ca="1" si="465"/>
        <v/>
      </c>
      <c r="ER349" s="433" t="str">
        <f t="shared" ca="1" si="466"/>
        <v/>
      </c>
      <c r="ES349" s="433" t="str">
        <f t="shared" ca="1" si="467"/>
        <v/>
      </c>
      <c r="ET349" s="433" t="str">
        <f t="shared" ca="1" si="468"/>
        <v/>
      </c>
      <c r="EU349" s="433" t="str">
        <f ca="1">IF(OR(CO349="",CQ349=""),"",Discipline!$P$3*CO349+Discipline!$X$3*CQ349)</f>
        <v/>
      </c>
      <c r="EV349" s="433" t="str">
        <f ca="1">IF(OR(CP349="",CR349=""),"",Discipline!$P$3*CP349+Discipline!$X$3*CR349)</f>
        <v/>
      </c>
    </row>
    <row r="350" spans="1:152" x14ac:dyDescent="0.25">
      <c r="A350" s="10" t="str">
        <f ca="1">IFERROR(RANK(order!A350,order!A$3:A$554,0),"")</f>
        <v/>
      </c>
      <c r="B350" s="10" t="str">
        <f ca="1">IFERROR(RANK(order!B350,order!B$3:B$554,0),"")</f>
        <v/>
      </c>
      <c r="C350" s="10" t="str">
        <f ca="1">IFERROR(RANK(order!C350,order!C$3:C$554,0),"")</f>
        <v/>
      </c>
      <c r="D350" s="4" t="str">
        <f ca="1">IFERROR(RANK(order!D350,order!D$3:D$554,0),"")</f>
        <v/>
      </c>
      <c r="E350" s="4" t="str">
        <f ca="1">IFERROR(RANK(order!E350,order!E$3:E$554,0),"")</f>
        <v/>
      </c>
      <c r="F350" s="4" t="str">
        <f ca="1">IFERROR(RANK(order!F350,order!F$3:F$554,0),"")</f>
        <v/>
      </c>
      <c r="G350" s="10" t="str">
        <f ca="1">IFERROR(RANK(order!G350,order!G$3:G$554,0),"")</f>
        <v/>
      </c>
      <c r="H350" s="10" t="str">
        <f ca="1">IFERROR(RANK(order!H350,order!H$3:H$554,0),"")</f>
        <v/>
      </c>
      <c r="I350" s="10" t="str">
        <f ca="1">IFERROR(RANK(order!I350,order!I$3:I$554,0),"")</f>
        <v/>
      </c>
      <c r="J350" s="4" t="str">
        <f ca="1">IFERROR(RANK(order!J350,order!J$3:J$554,0),"")</f>
        <v/>
      </c>
      <c r="K350" s="4" t="str">
        <f ca="1">IFERROR(RANK(order!K350,order!K$3:K$554,0),"")</f>
        <v/>
      </c>
      <c r="L350" s="4" t="str">
        <f ca="1">IFERROR(RANK(order!L350,order!L$3:L$554,0),"")</f>
        <v/>
      </c>
      <c r="M350" s="10" t="str">
        <f ca="1">IFERROR(RANK(order!M350,order!M$3:M$554,0),"")</f>
        <v/>
      </c>
      <c r="N350" s="10" t="str">
        <f ca="1">IFERROR(RANK(order!N350,order!N$3:N$554,0),"")</f>
        <v/>
      </c>
      <c r="O350" s="10" t="str">
        <f ca="1">IFERROR(RANK(order!O350,order!O$3:O$554,0),"")</f>
        <v/>
      </c>
      <c r="P350" s="4" t="str">
        <f ca="1">IFERROR(RANK(order!P350,order!P$3:P$554,0),"")</f>
        <v/>
      </c>
      <c r="Q350" s="4" t="str">
        <f ca="1">IFERROR(RANK(order!Q350,order!Q$3:Q$554,0),"")</f>
        <v/>
      </c>
      <c r="R350" s="4" t="str">
        <f ca="1">IFERROR(RANK(order!R350,order!R$3:R$554,0),"")</f>
        <v/>
      </c>
      <c r="S350" s="10" t="str">
        <f ca="1">IFERROR(RANK(order!S350,order!S$3:S$554,0),"")</f>
        <v/>
      </c>
      <c r="T350" s="10" t="str">
        <f ca="1">IFERROR(RANK(order!T350,order!T$3:T$554,0),"")</f>
        <v/>
      </c>
      <c r="U350" s="10" t="str">
        <f ca="1">IFERROR(RANK(order!U350,order!U$3:U$554,0),"")</f>
        <v/>
      </c>
      <c r="V350" s="4" t="str">
        <f ca="1">IFERROR(RANK(order!V350,order!V$3:V$554,0),"")</f>
        <v/>
      </c>
      <c r="W350" s="4" t="str">
        <f ca="1">IFERROR(RANK(order!W350,order!W$3:W$554,0),"")</f>
        <v/>
      </c>
      <c r="X350" s="4" t="str">
        <f ca="1">IFERROR(RANK(order!X350,order!X$3:X$554,0),"")</f>
        <v/>
      </c>
      <c r="Y350" s="10" t="str">
        <f ca="1">IFERROR(RANK(order!Y350,order!Y$3:Y$554,0),"")</f>
        <v/>
      </c>
      <c r="Z350" s="10" t="str">
        <f ca="1">IFERROR(RANK(order!Z350,order!Z$3:Z$554,0),"")</f>
        <v/>
      </c>
      <c r="AA350" s="10" t="str">
        <f ca="1">IFERROR(RANK(order!AA350,order!AA$3:AA$554,0),"")</f>
        <v/>
      </c>
      <c r="AB350" s="4" t="str">
        <f ca="1">IFERROR(RANK(order!AB350,order!AB$3:AB$554,0),"")</f>
        <v/>
      </c>
      <c r="AC350" s="4" t="str">
        <f ca="1">IFERROR(RANK(order!AC350,order!AC$3:AC$554,0),"")</f>
        <v/>
      </c>
      <c r="AD350" s="4" t="str">
        <f ca="1">IFERROR(RANK(order!AD350,order!AD$3:AD$554,0),"")</f>
        <v/>
      </c>
      <c r="AE350" s="10" t="str">
        <f ca="1">IFERROR(RANK(order!AE350,order!AE$3:AE$554,0),"")</f>
        <v/>
      </c>
      <c r="AF350" s="10" t="str">
        <f ca="1">IFERROR(RANK(order!AF350,order!AF$3:AF$554,0),"")</f>
        <v/>
      </c>
      <c r="AG350" s="10" t="str">
        <f ca="1">IFERROR(RANK(order!AG350,order!AG$3:AG$554,0),"")</f>
        <v/>
      </c>
      <c r="AH350" s="4" t="str">
        <f ca="1">IFERROR(RANK(order!AH350,order!AH$3:AH$554,0),"")</f>
        <v/>
      </c>
      <c r="AI350" s="4" t="str">
        <f ca="1">IFERROR(RANK(order!AI350,order!AI$3:AI$554,0),"")</f>
        <v/>
      </c>
      <c r="AJ350" s="4" t="str">
        <f ca="1">IFERROR(RANK(order!AJ350,order!AJ$3:AJ$554,0),"")</f>
        <v/>
      </c>
      <c r="AK350" s="10" t="str">
        <f ca="1">IFERROR(RANK(order!AK350,order!AK$3:AK$554,0),"")</f>
        <v/>
      </c>
      <c r="AL350" s="10" t="str">
        <f ca="1">IFERROR(RANK(order!AL350,order!AL$3:AL$554,0),"")</f>
        <v/>
      </c>
      <c r="AM350" s="10" t="str">
        <f ca="1">IFERROR(RANK(order!AM350,order!AM$3:AM$554,0),"")</f>
        <v/>
      </c>
      <c r="AN350" s="4" t="str">
        <f ca="1">IFERROR(RANK(order!AN350,order!AN$3:AN$554,0),"")</f>
        <v/>
      </c>
      <c r="AO350" s="4" t="str">
        <f ca="1">IFERROR(RANK(order!AO350,order!AO$3:AO$554,0),"")</f>
        <v/>
      </c>
      <c r="AP350" s="4" t="str">
        <f ca="1">IFERROR(RANK(order!AP350,order!AP$3:AP$554,0),"")</f>
        <v/>
      </c>
      <c r="AQ350" s="10" t="str">
        <f ca="1">IFERROR(RANK(order!AQ350,order!AQ$3:AQ$554,0),"")</f>
        <v/>
      </c>
      <c r="AR350" s="10" t="str">
        <f ca="1">IFERROR(RANK(order!AR350,order!AR$3:AR$554,0),"")</f>
        <v/>
      </c>
      <c r="AS350" s="10" t="str">
        <f ca="1">IFERROR(RANK(order!AS350,order!AS$3:AS$554,0),"")</f>
        <v/>
      </c>
      <c r="AT350" s="4" t="str">
        <f ca="1">IFERROR(RANK(order!AT350,order!AT$3:AT$554,0),"")</f>
        <v/>
      </c>
      <c r="AU350" s="4" t="str">
        <f ca="1">IFERROR(RANK(order!AU350,order!AU$3:AU$554,0),"")</f>
        <v/>
      </c>
      <c r="AV350" s="4" t="str">
        <f ca="1">IFERROR(RANK(order!AV350,order!AV$3:AV$554,0),"")</f>
        <v/>
      </c>
      <c r="AW350" s="10" t="str">
        <f ca="1">IFERROR(RANK(order!AW350,order!AW$3:AW$554,0),"")</f>
        <v/>
      </c>
      <c r="AX350" s="10" t="str">
        <f ca="1">IFERROR(RANK(order!AX350,order!AX$3:AX$554,0),"")</f>
        <v/>
      </c>
      <c r="AY350" s="10" t="str">
        <f ca="1">IFERROR(RANK(order!AY350,order!AY$3:AY$554,0),"")</f>
        <v/>
      </c>
      <c r="AZ350" s="4" t="str">
        <f ca="1">IFERROR(RANK(order!AZ350,order!AZ$3:AZ$554,0),"")</f>
        <v/>
      </c>
      <c r="BA350" s="4" t="str">
        <f ca="1">IFERROR(RANK(order!BA350,order!BA$3:BA$554,0),"")</f>
        <v/>
      </c>
      <c r="BB350" s="4" t="str">
        <f ca="1">IFERROR(RANK(order!BB350,order!BB$3:BB$554,0),"")</f>
        <v/>
      </c>
      <c r="BC350" s="10" t="str">
        <f ca="1">IFERROR(RANK(order!BC350,order!BC$3:BC$554,0),"")</f>
        <v/>
      </c>
      <c r="BD350" s="10" t="str">
        <f ca="1">IFERROR(RANK(order!BD350,order!BD$3:BD$554,0),"")</f>
        <v/>
      </c>
      <c r="BE350" s="10" t="str">
        <f ca="1">IFERROR(RANK(order!BE350,order!BE$3:BE$554,0),"")</f>
        <v/>
      </c>
      <c r="BF350" s="4" t="str">
        <f ca="1">IFERROR(RANK(order!BF350,order!BF$3:BF$554,0),"")</f>
        <v/>
      </c>
      <c r="BG350" s="4" t="str">
        <f ca="1">IFERROR(RANK(order!BG350,order!BG$3:BG$554,0),"")</f>
        <v/>
      </c>
      <c r="BH350" s="4" t="str">
        <f ca="1">IFERROR(RANK(order!BH350,order!BH$3:BH$554,0),"")</f>
        <v/>
      </c>
      <c r="BI350" s="10" t="str">
        <f ca="1">IFERROR(RANK(order!BI350,order!BI$3:BI$554,0),"")</f>
        <v/>
      </c>
      <c r="BJ350" s="10" t="str">
        <f ca="1">IFERROR(RANK(order!BJ350,order!BJ$3:BJ$554,0),"")</f>
        <v/>
      </c>
      <c r="BK350" s="10" t="str">
        <f ca="1">IFERROR(RANK(order!BK350,order!BK$3:BK$554,0),"")</f>
        <v/>
      </c>
      <c r="BL350" s="4" t="str">
        <f ca="1">IFERROR(RANK(order!BL350,order!BL$3:BL$554,0),"")</f>
        <v/>
      </c>
      <c r="BM350" s="4" t="str">
        <f ca="1">IFERROR(RANK(order!BM350,order!BM$3:BM$554,0),"")</f>
        <v/>
      </c>
      <c r="BN350" s="4" t="str">
        <f ca="1">IFERROR(RANK(order!BN350,order!BN$3:BN$554,0),"")</f>
        <v/>
      </c>
      <c r="BO350" s="10" t="str">
        <f ca="1">IFERROR(RANK(order!BO350,order!BO$3:BO$554,0),"")</f>
        <v/>
      </c>
      <c r="BP350" s="10" t="str">
        <f ca="1">IFERROR(RANK(order!BP350,order!BP$3:BP$554,0),"")</f>
        <v/>
      </c>
      <c r="BQ350" s="10" t="str">
        <f ca="1">IFERROR(RANK(order!BQ350,order!BQ$3:BQ$554,0),"")</f>
        <v/>
      </c>
      <c r="BR350" s="4" t="str">
        <f ca="1">IFERROR(RANK(order!BR350,order!BR$3:BR$554,0),"")</f>
        <v/>
      </c>
      <c r="BS350" s="4" t="str">
        <f ca="1">IFERROR(RANK(order!BS350,order!BS$3:BS$554,0),"")</f>
        <v/>
      </c>
      <c r="BT350" s="4" t="str">
        <f ca="1">IFERROR(RANK(order!BT350,order!BT$3:BT$554,0),"")</f>
        <v/>
      </c>
      <c r="BU350" s="95">
        <f t="shared" si="469"/>
        <v>348</v>
      </c>
      <c r="BV350" s="35" t="str">
        <f t="shared" si="470"/>
        <v>E1</v>
      </c>
      <c r="BW350" s="55">
        <f t="shared" ca="1" si="393"/>
        <v>0</v>
      </c>
      <c r="BX350" s="56" t="str">
        <f t="shared" ca="1" si="394"/>
        <v/>
      </c>
      <c r="BY350" s="56" t="str">
        <f t="shared" ca="1" si="395"/>
        <v/>
      </c>
      <c r="BZ350" s="57" t="str">
        <f t="shared" ca="1" si="396"/>
        <v/>
      </c>
      <c r="CA350" s="57" t="str">
        <f t="shared" ca="1" si="397"/>
        <v/>
      </c>
      <c r="CB350" s="58" t="str">
        <f t="shared" ca="1" si="398"/>
        <v/>
      </c>
      <c r="CC350" s="57" t="str">
        <f t="shared" ca="1" si="399"/>
        <v/>
      </c>
      <c r="CD350" s="57" t="str">
        <f t="shared" ca="1" si="400"/>
        <v/>
      </c>
      <c r="CE350" s="58" t="str">
        <f t="shared" ca="1" si="401"/>
        <v/>
      </c>
      <c r="CF350" s="59" t="str">
        <f t="shared" ca="1" si="402"/>
        <v/>
      </c>
      <c r="CG350" s="57" t="str">
        <f t="shared" ca="1" si="403"/>
        <v/>
      </c>
      <c r="CH350" s="57" t="str">
        <f t="shared" ca="1" si="404"/>
        <v/>
      </c>
      <c r="CI350" s="57" t="str">
        <f t="shared" ca="1" si="405"/>
        <v/>
      </c>
      <c r="CJ350" s="57" t="str">
        <f t="shared" ca="1" si="406"/>
        <v/>
      </c>
      <c r="CK350" s="57" t="str">
        <f t="shared" ca="1" si="407"/>
        <v/>
      </c>
      <c r="CL350" s="57" t="str">
        <f t="shared" ca="1" si="408"/>
        <v/>
      </c>
      <c r="CM350" s="57" t="str">
        <f t="shared" ca="1" si="409"/>
        <v/>
      </c>
      <c r="CN350" s="57" t="str">
        <f t="shared" ca="1" si="410"/>
        <v/>
      </c>
      <c r="CO350" s="57" t="str">
        <f t="shared" ca="1" si="411"/>
        <v/>
      </c>
      <c r="CP350" s="57" t="str">
        <f t="shared" ca="1" si="412"/>
        <v/>
      </c>
      <c r="CQ350" s="57" t="str">
        <f t="shared" ca="1" si="413"/>
        <v/>
      </c>
      <c r="CR350" s="57" t="str">
        <f t="shared" ca="1" si="414"/>
        <v/>
      </c>
      <c r="CS350" s="60" t="str">
        <f t="shared" ca="1" si="415"/>
        <v/>
      </c>
      <c r="CT350" s="60" t="str">
        <f t="shared" ca="1" si="416"/>
        <v/>
      </c>
      <c r="CU350" s="60" t="str">
        <f t="shared" ca="1" si="417"/>
        <v/>
      </c>
      <c r="CV350" s="60" t="str">
        <f t="shared" ca="1" si="418"/>
        <v/>
      </c>
      <c r="CW350" s="60" t="str">
        <f t="shared" ca="1" si="419"/>
        <v/>
      </c>
      <c r="CX350" s="60" t="str">
        <f t="shared" ca="1" si="420"/>
        <v/>
      </c>
      <c r="CY350" s="60" t="str">
        <f t="shared" ca="1" si="421"/>
        <v/>
      </c>
      <c r="CZ350" s="60" t="str">
        <f t="shared" ca="1" si="422"/>
        <v/>
      </c>
      <c r="DA350" s="65" t="str">
        <f t="shared" ca="1" si="423"/>
        <v/>
      </c>
      <c r="DB350" s="65" t="str">
        <f t="shared" ca="1" si="424"/>
        <v/>
      </c>
      <c r="DC350" s="65" t="str">
        <f t="shared" ca="1" si="425"/>
        <v/>
      </c>
      <c r="DD350" s="65" t="str">
        <f t="shared" ca="1" si="426"/>
        <v/>
      </c>
      <c r="DE350" s="65" t="str">
        <f t="shared" ca="1" si="427"/>
        <v/>
      </c>
      <c r="DF350" s="66" t="str">
        <f t="shared" ca="1" si="428"/>
        <v/>
      </c>
      <c r="DG350" s="66" t="str">
        <f t="shared" ca="1" si="429"/>
        <v/>
      </c>
      <c r="DH350" s="66" t="str">
        <f t="shared" ca="1" si="430"/>
        <v/>
      </c>
      <c r="DI350" s="66" t="str">
        <f t="shared" ca="1" si="431"/>
        <v/>
      </c>
      <c r="DJ350" s="66" t="str">
        <f t="shared" ca="1" si="432"/>
        <v/>
      </c>
      <c r="DK350" s="65" t="str">
        <f t="shared" ca="1" si="433"/>
        <v/>
      </c>
      <c r="DL350" s="65" t="str">
        <f t="shared" ca="1" si="434"/>
        <v/>
      </c>
      <c r="DM350" s="65" t="str">
        <f t="shared" ca="1" si="435"/>
        <v/>
      </c>
      <c r="DN350" s="65" t="str">
        <f t="shared" ca="1" si="436"/>
        <v/>
      </c>
      <c r="DO350" s="65" t="str">
        <f t="shared" ca="1" si="437"/>
        <v/>
      </c>
      <c r="DP350" s="65" t="str">
        <f t="shared" ca="1" si="438"/>
        <v/>
      </c>
      <c r="DQ350" s="65" t="str">
        <f t="shared" ca="1" si="439"/>
        <v/>
      </c>
      <c r="DR350" s="69" t="str">
        <f t="shared" ca="1" si="440"/>
        <v/>
      </c>
      <c r="DS350" s="69" t="str">
        <f t="shared" ca="1" si="441"/>
        <v/>
      </c>
      <c r="DT350" s="69" t="str">
        <f t="shared" ca="1" si="442"/>
        <v/>
      </c>
      <c r="DU350" s="69" t="str">
        <f t="shared" ca="1" si="443"/>
        <v/>
      </c>
      <c r="DV350" s="69" t="str">
        <f t="shared" ca="1" si="444"/>
        <v/>
      </c>
      <c r="DW350" s="69" t="str">
        <f t="shared" ca="1" si="445"/>
        <v/>
      </c>
      <c r="DX350" s="69" t="str">
        <f t="shared" ca="1" si="446"/>
        <v/>
      </c>
      <c r="DY350" s="69" t="str">
        <f t="shared" ca="1" si="447"/>
        <v/>
      </c>
      <c r="DZ350" s="72" t="str">
        <f t="shared" ca="1" si="448"/>
        <v/>
      </c>
      <c r="EA350" s="72" t="str">
        <f t="shared" ca="1" si="449"/>
        <v/>
      </c>
      <c r="EB350" s="72" t="str">
        <f t="shared" ca="1" si="450"/>
        <v/>
      </c>
      <c r="EC350" s="65" t="str">
        <f t="shared" ca="1" si="451"/>
        <v/>
      </c>
      <c r="ED350" s="65" t="str">
        <f t="shared" ca="1" si="452"/>
        <v/>
      </c>
      <c r="EE350" s="65" t="str">
        <f t="shared" ca="1" si="453"/>
        <v/>
      </c>
      <c r="EF350" s="65" t="str">
        <f t="shared" ca="1" si="454"/>
        <v/>
      </c>
      <c r="EG350" s="65" t="str">
        <f t="shared" ca="1" si="455"/>
        <v/>
      </c>
      <c r="EH350" s="65" t="str">
        <f t="shared" ca="1" si="456"/>
        <v/>
      </c>
      <c r="EI350" s="429" t="str">
        <f t="shared" ca="1" si="457"/>
        <v>No</v>
      </c>
      <c r="EJ350" s="428" t="str">
        <f t="shared" ca="1" si="458"/>
        <v/>
      </c>
      <c r="EK350" s="428" t="str">
        <f t="shared" ca="1" si="459"/>
        <v/>
      </c>
      <c r="EL350" s="65" t="str">
        <f t="shared" ca="1" si="460"/>
        <v/>
      </c>
      <c r="EM350" s="65" t="str">
        <f t="shared" ca="1" si="461"/>
        <v/>
      </c>
      <c r="EN350" s="65" t="str">
        <f t="shared" ca="1" si="462"/>
        <v/>
      </c>
      <c r="EO350" s="433" t="str">
        <f t="shared" ca="1" si="463"/>
        <v/>
      </c>
      <c r="EP350" s="433" t="str">
        <f t="shared" ca="1" si="464"/>
        <v/>
      </c>
      <c r="EQ350" s="433" t="str">
        <f t="shared" ca="1" si="465"/>
        <v/>
      </c>
      <c r="ER350" s="433" t="str">
        <f t="shared" ca="1" si="466"/>
        <v/>
      </c>
      <c r="ES350" s="433" t="str">
        <f t="shared" ca="1" si="467"/>
        <v/>
      </c>
      <c r="ET350" s="433" t="str">
        <f t="shared" ca="1" si="468"/>
        <v/>
      </c>
      <c r="EU350" s="433" t="str">
        <f ca="1">IF(OR(CO350="",CQ350=""),"",Discipline!$P$3*CO350+Discipline!$X$3*CQ350)</f>
        <v/>
      </c>
      <c r="EV350" s="433" t="str">
        <f ca="1">IF(OR(CP350="",CR350=""),"",Discipline!$P$3*CP350+Discipline!$X$3*CR350)</f>
        <v/>
      </c>
    </row>
    <row r="351" spans="1:152" x14ac:dyDescent="0.25">
      <c r="A351" s="10" t="str">
        <f ca="1">IFERROR(RANK(order!A351,order!A$3:A$554,0),"")</f>
        <v/>
      </c>
      <c r="B351" s="10" t="str">
        <f ca="1">IFERROR(RANK(order!B351,order!B$3:B$554,0),"")</f>
        <v/>
      </c>
      <c r="C351" s="10" t="str">
        <f ca="1">IFERROR(RANK(order!C351,order!C$3:C$554,0),"")</f>
        <v/>
      </c>
      <c r="D351" s="4" t="str">
        <f ca="1">IFERROR(RANK(order!D351,order!D$3:D$554,0),"")</f>
        <v/>
      </c>
      <c r="E351" s="4" t="str">
        <f ca="1">IFERROR(RANK(order!E351,order!E$3:E$554,0),"")</f>
        <v/>
      </c>
      <c r="F351" s="4" t="str">
        <f ca="1">IFERROR(RANK(order!F351,order!F$3:F$554,0),"")</f>
        <v/>
      </c>
      <c r="G351" s="10" t="str">
        <f ca="1">IFERROR(RANK(order!G351,order!G$3:G$554,0),"")</f>
        <v/>
      </c>
      <c r="H351" s="10" t="str">
        <f ca="1">IFERROR(RANK(order!H351,order!H$3:H$554,0),"")</f>
        <v/>
      </c>
      <c r="I351" s="10" t="str">
        <f ca="1">IFERROR(RANK(order!I351,order!I$3:I$554,0),"")</f>
        <v/>
      </c>
      <c r="J351" s="4" t="str">
        <f ca="1">IFERROR(RANK(order!J351,order!J$3:J$554,0),"")</f>
        <v/>
      </c>
      <c r="K351" s="4" t="str">
        <f ca="1">IFERROR(RANK(order!K351,order!K$3:K$554,0),"")</f>
        <v/>
      </c>
      <c r="L351" s="4" t="str">
        <f ca="1">IFERROR(RANK(order!L351,order!L$3:L$554,0),"")</f>
        <v/>
      </c>
      <c r="M351" s="10" t="str">
        <f ca="1">IFERROR(RANK(order!M351,order!M$3:M$554,0),"")</f>
        <v/>
      </c>
      <c r="N351" s="10" t="str">
        <f ca="1">IFERROR(RANK(order!N351,order!N$3:N$554,0),"")</f>
        <v/>
      </c>
      <c r="O351" s="10" t="str">
        <f ca="1">IFERROR(RANK(order!O351,order!O$3:O$554,0),"")</f>
        <v/>
      </c>
      <c r="P351" s="4" t="str">
        <f ca="1">IFERROR(RANK(order!P351,order!P$3:P$554,0),"")</f>
        <v/>
      </c>
      <c r="Q351" s="4" t="str">
        <f ca="1">IFERROR(RANK(order!Q351,order!Q$3:Q$554,0),"")</f>
        <v/>
      </c>
      <c r="R351" s="4" t="str">
        <f ca="1">IFERROR(RANK(order!R351,order!R$3:R$554,0),"")</f>
        <v/>
      </c>
      <c r="S351" s="10" t="str">
        <f ca="1">IFERROR(RANK(order!S351,order!S$3:S$554,0),"")</f>
        <v/>
      </c>
      <c r="T351" s="10" t="str">
        <f ca="1">IFERROR(RANK(order!T351,order!T$3:T$554,0),"")</f>
        <v/>
      </c>
      <c r="U351" s="10" t="str">
        <f ca="1">IFERROR(RANK(order!U351,order!U$3:U$554,0),"")</f>
        <v/>
      </c>
      <c r="V351" s="4" t="str">
        <f ca="1">IFERROR(RANK(order!V351,order!V$3:V$554,0),"")</f>
        <v/>
      </c>
      <c r="W351" s="4" t="str">
        <f ca="1">IFERROR(RANK(order!W351,order!W$3:W$554,0),"")</f>
        <v/>
      </c>
      <c r="X351" s="4" t="str">
        <f ca="1">IFERROR(RANK(order!X351,order!X$3:X$554,0),"")</f>
        <v/>
      </c>
      <c r="Y351" s="10" t="str">
        <f ca="1">IFERROR(RANK(order!Y351,order!Y$3:Y$554,0),"")</f>
        <v/>
      </c>
      <c r="Z351" s="10" t="str">
        <f ca="1">IFERROR(RANK(order!Z351,order!Z$3:Z$554,0),"")</f>
        <v/>
      </c>
      <c r="AA351" s="10" t="str">
        <f ca="1">IFERROR(RANK(order!AA351,order!AA$3:AA$554,0),"")</f>
        <v/>
      </c>
      <c r="AB351" s="4" t="str">
        <f ca="1">IFERROR(RANK(order!AB351,order!AB$3:AB$554,0),"")</f>
        <v/>
      </c>
      <c r="AC351" s="4" t="str">
        <f ca="1">IFERROR(RANK(order!AC351,order!AC$3:AC$554,0),"")</f>
        <v/>
      </c>
      <c r="AD351" s="4" t="str">
        <f ca="1">IFERROR(RANK(order!AD351,order!AD$3:AD$554,0),"")</f>
        <v/>
      </c>
      <c r="AE351" s="10" t="str">
        <f ca="1">IFERROR(RANK(order!AE351,order!AE$3:AE$554,0),"")</f>
        <v/>
      </c>
      <c r="AF351" s="10" t="str">
        <f ca="1">IFERROR(RANK(order!AF351,order!AF$3:AF$554,0),"")</f>
        <v/>
      </c>
      <c r="AG351" s="10" t="str">
        <f ca="1">IFERROR(RANK(order!AG351,order!AG$3:AG$554,0),"")</f>
        <v/>
      </c>
      <c r="AH351" s="4" t="str">
        <f ca="1">IFERROR(RANK(order!AH351,order!AH$3:AH$554,0),"")</f>
        <v/>
      </c>
      <c r="AI351" s="4" t="str">
        <f ca="1">IFERROR(RANK(order!AI351,order!AI$3:AI$554,0),"")</f>
        <v/>
      </c>
      <c r="AJ351" s="4" t="str">
        <f ca="1">IFERROR(RANK(order!AJ351,order!AJ$3:AJ$554,0),"")</f>
        <v/>
      </c>
      <c r="AK351" s="10" t="str">
        <f ca="1">IFERROR(RANK(order!AK351,order!AK$3:AK$554,0),"")</f>
        <v/>
      </c>
      <c r="AL351" s="10" t="str">
        <f ca="1">IFERROR(RANK(order!AL351,order!AL$3:AL$554,0),"")</f>
        <v/>
      </c>
      <c r="AM351" s="10" t="str">
        <f ca="1">IFERROR(RANK(order!AM351,order!AM$3:AM$554,0),"")</f>
        <v/>
      </c>
      <c r="AN351" s="4" t="str">
        <f ca="1">IFERROR(RANK(order!AN351,order!AN$3:AN$554,0),"")</f>
        <v/>
      </c>
      <c r="AO351" s="4" t="str">
        <f ca="1">IFERROR(RANK(order!AO351,order!AO$3:AO$554,0),"")</f>
        <v/>
      </c>
      <c r="AP351" s="4" t="str">
        <f ca="1">IFERROR(RANK(order!AP351,order!AP$3:AP$554,0),"")</f>
        <v/>
      </c>
      <c r="AQ351" s="10" t="str">
        <f ca="1">IFERROR(RANK(order!AQ351,order!AQ$3:AQ$554,0),"")</f>
        <v/>
      </c>
      <c r="AR351" s="10" t="str">
        <f ca="1">IFERROR(RANK(order!AR351,order!AR$3:AR$554,0),"")</f>
        <v/>
      </c>
      <c r="AS351" s="10" t="str">
        <f ca="1">IFERROR(RANK(order!AS351,order!AS$3:AS$554,0),"")</f>
        <v/>
      </c>
      <c r="AT351" s="4" t="str">
        <f ca="1">IFERROR(RANK(order!AT351,order!AT$3:AT$554,0),"")</f>
        <v/>
      </c>
      <c r="AU351" s="4" t="str">
        <f ca="1">IFERROR(RANK(order!AU351,order!AU$3:AU$554,0),"")</f>
        <v/>
      </c>
      <c r="AV351" s="4" t="str">
        <f ca="1">IFERROR(RANK(order!AV351,order!AV$3:AV$554,0),"")</f>
        <v/>
      </c>
      <c r="AW351" s="10" t="str">
        <f ca="1">IFERROR(RANK(order!AW351,order!AW$3:AW$554,0),"")</f>
        <v/>
      </c>
      <c r="AX351" s="10" t="str">
        <f ca="1">IFERROR(RANK(order!AX351,order!AX$3:AX$554,0),"")</f>
        <v/>
      </c>
      <c r="AY351" s="10" t="str">
        <f ca="1">IFERROR(RANK(order!AY351,order!AY$3:AY$554,0),"")</f>
        <v/>
      </c>
      <c r="AZ351" s="4" t="str">
        <f ca="1">IFERROR(RANK(order!AZ351,order!AZ$3:AZ$554,0),"")</f>
        <v/>
      </c>
      <c r="BA351" s="4" t="str">
        <f ca="1">IFERROR(RANK(order!BA351,order!BA$3:BA$554,0),"")</f>
        <v/>
      </c>
      <c r="BB351" s="4" t="str">
        <f ca="1">IFERROR(RANK(order!BB351,order!BB$3:BB$554,0),"")</f>
        <v/>
      </c>
      <c r="BC351" s="10" t="str">
        <f ca="1">IFERROR(RANK(order!BC351,order!BC$3:BC$554,0),"")</f>
        <v/>
      </c>
      <c r="BD351" s="10" t="str">
        <f ca="1">IFERROR(RANK(order!BD351,order!BD$3:BD$554,0),"")</f>
        <v/>
      </c>
      <c r="BE351" s="10" t="str">
        <f ca="1">IFERROR(RANK(order!BE351,order!BE$3:BE$554,0),"")</f>
        <v/>
      </c>
      <c r="BF351" s="4" t="str">
        <f ca="1">IFERROR(RANK(order!BF351,order!BF$3:BF$554,0),"")</f>
        <v/>
      </c>
      <c r="BG351" s="4" t="str">
        <f ca="1">IFERROR(RANK(order!BG351,order!BG$3:BG$554,0),"")</f>
        <v/>
      </c>
      <c r="BH351" s="4" t="str">
        <f ca="1">IFERROR(RANK(order!BH351,order!BH$3:BH$554,0),"")</f>
        <v/>
      </c>
      <c r="BI351" s="10" t="str">
        <f ca="1">IFERROR(RANK(order!BI351,order!BI$3:BI$554,0),"")</f>
        <v/>
      </c>
      <c r="BJ351" s="10" t="str">
        <f ca="1">IFERROR(RANK(order!BJ351,order!BJ$3:BJ$554,0),"")</f>
        <v/>
      </c>
      <c r="BK351" s="10" t="str">
        <f ca="1">IFERROR(RANK(order!BK351,order!BK$3:BK$554,0),"")</f>
        <v/>
      </c>
      <c r="BL351" s="4" t="str">
        <f ca="1">IFERROR(RANK(order!BL351,order!BL$3:BL$554,0),"")</f>
        <v/>
      </c>
      <c r="BM351" s="4" t="str">
        <f ca="1">IFERROR(RANK(order!BM351,order!BM$3:BM$554,0),"")</f>
        <v/>
      </c>
      <c r="BN351" s="4" t="str">
        <f ca="1">IFERROR(RANK(order!BN351,order!BN$3:BN$554,0),"")</f>
        <v/>
      </c>
      <c r="BO351" s="10" t="str">
        <f ca="1">IFERROR(RANK(order!BO351,order!BO$3:BO$554,0),"")</f>
        <v/>
      </c>
      <c r="BP351" s="10" t="str">
        <f ca="1">IFERROR(RANK(order!BP351,order!BP$3:BP$554,0),"")</f>
        <v/>
      </c>
      <c r="BQ351" s="10" t="str">
        <f ca="1">IFERROR(RANK(order!BQ351,order!BQ$3:BQ$554,0),"")</f>
        <v/>
      </c>
      <c r="BR351" s="4" t="str">
        <f ca="1">IFERROR(RANK(order!BR351,order!BR$3:BR$554,0),"")</f>
        <v/>
      </c>
      <c r="BS351" s="4" t="str">
        <f ca="1">IFERROR(RANK(order!BS351,order!BS$3:BS$554,0),"")</f>
        <v/>
      </c>
      <c r="BT351" s="4" t="str">
        <f ca="1">IFERROR(RANK(order!BT351,order!BT$3:BT$554,0),"")</f>
        <v/>
      </c>
      <c r="BU351" s="95">
        <f t="shared" si="469"/>
        <v>349</v>
      </c>
      <c r="BV351" s="35" t="str">
        <f t="shared" si="470"/>
        <v>E1</v>
      </c>
      <c r="BW351" s="55">
        <f t="shared" ca="1" si="393"/>
        <v>0</v>
      </c>
      <c r="BX351" s="56" t="str">
        <f t="shared" ca="1" si="394"/>
        <v/>
      </c>
      <c r="BY351" s="56" t="str">
        <f t="shared" ca="1" si="395"/>
        <v/>
      </c>
      <c r="BZ351" s="57" t="str">
        <f t="shared" ca="1" si="396"/>
        <v/>
      </c>
      <c r="CA351" s="57" t="str">
        <f t="shared" ca="1" si="397"/>
        <v/>
      </c>
      <c r="CB351" s="58" t="str">
        <f t="shared" ca="1" si="398"/>
        <v/>
      </c>
      <c r="CC351" s="57" t="str">
        <f t="shared" ca="1" si="399"/>
        <v/>
      </c>
      <c r="CD351" s="57" t="str">
        <f t="shared" ca="1" si="400"/>
        <v/>
      </c>
      <c r="CE351" s="58" t="str">
        <f t="shared" ca="1" si="401"/>
        <v/>
      </c>
      <c r="CF351" s="59" t="str">
        <f t="shared" ca="1" si="402"/>
        <v/>
      </c>
      <c r="CG351" s="57" t="str">
        <f t="shared" ca="1" si="403"/>
        <v/>
      </c>
      <c r="CH351" s="57" t="str">
        <f t="shared" ca="1" si="404"/>
        <v/>
      </c>
      <c r="CI351" s="57" t="str">
        <f t="shared" ca="1" si="405"/>
        <v/>
      </c>
      <c r="CJ351" s="57" t="str">
        <f t="shared" ca="1" si="406"/>
        <v/>
      </c>
      <c r="CK351" s="57" t="str">
        <f t="shared" ca="1" si="407"/>
        <v/>
      </c>
      <c r="CL351" s="57" t="str">
        <f t="shared" ca="1" si="408"/>
        <v/>
      </c>
      <c r="CM351" s="57" t="str">
        <f t="shared" ca="1" si="409"/>
        <v/>
      </c>
      <c r="CN351" s="57" t="str">
        <f t="shared" ca="1" si="410"/>
        <v/>
      </c>
      <c r="CO351" s="57" t="str">
        <f t="shared" ca="1" si="411"/>
        <v/>
      </c>
      <c r="CP351" s="57" t="str">
        <f t="shared" ca="1" si="412"/>
        <v/>
      </c>
      <c r="CQ351" s="57" t="str">
        <f t="shared" ca="1" si="413"/>
        <v/>
      </c>
      <c r="CR351" s="57" t="str">
        <f t="shared" ca="1" si="414"/>
        <v/>
      </c>
      <c r="CS351" s="60" t="str">
        <f t="shared" ca="1" si="415"/>
        <v/>
      </c>
      <c r="CT351" s="60" t="str">
        <f t="shared" ca="1" si="416"/>
        <v/>
      </c>
      <c r="CU351" s="60" t="str">
        <f t="shared" ca="1" si="417"/>
        <v/>
      </c>
      <c r="CV351" s="60" t="str">
        <f t="shared" ca="1" si="418"/>
        <v/>
      </c>
      <c r="CW351" s="60" t="str">
        <f t="shared" ca="1" si="419"/>
        <v/>
      </c>
      <c r="CX351" s="60" t="str">
        <f t="shared" ca="1" si="420"/>
        <v/>
      </c>
      <c r="CY351" s="60" t="str">
        <f t="shared" ca="1" si="421"/>
        <v/>
      </c>
      <c r="CZ351" s="60" t="str">
        <f t="shared" ca="1" si="422"/>
        <v/>
      </c>
      <c r="DA351" s="65" t="str">
        <f t="shared" ca="1" si="423"/>
        <v/>
      </c>
      <c r="DB351" s="65" t="str">
        <f t="shared" ca="1" si="424"/>
        <v/>
      </c>
      <c r="DC351" s="65" t="str">
        <f t="shared" ca="1" si="425"/>
        <v/>
      </c>
      <c r="DD351" s="65" t="str">
        <f t="shared" ca="1" si="426"/>
        <v/>
      </c>
      <c r="DE351" s="65" t="str">
        <f t="shared" ca="1" si="427"/>
        <v/>
      </c>
      <c r="DF351" s="66" t="str">
        <f t="shared" ca="1" si="428"/>
        <v/>
      </c>
      <c r="DG351" s="66" t="str">
        <f t="shared" ca="1" si="429"/>
        <v/>
      </c>
      <c r="DH351" s="66" t="str">
        <f t="shared" ca="1" si="430"/>
        <v/>
      </c>
      <c r="DI351" s="66" t="str">
        <f t="shared" ca="1" si="431"/>
        <v/>
      </c>
      <c r="DJ351" s="66" t="str">
        <f t="shared" ca="1" si="432"/>
        <v/>
      </c>
      <c r="DK351" s="65" t="str">
        <f t="shared" ca="1" si="433"/>
        <v/>
      </c>
      <c r="DL351" s="65" t="str">
        <f t="shared" ca="1" si="434"/>
        <v/>
      </c>
      <c r="DM351" s="65" t="str">
        <f t="shared" ca="1" si="435"/>
        <v/>
      </c>
      <c r="DN351" s="65" t="str">
        <f t="shared" ca="1" si="436"/>
        <v/>
      </c>
      <c r="DO351" s="65" t="str">
        <f t="shared" ca="1" si="437"/>
        <v/>
      </c>
      <c r="DP351" s="65" t="str">
        <f t="shared" ca="1" si="438"/>
        <v/>
      </c>
      <c r="DQ351" s="65" t="str">
        <f t="shared" ca="1" si="439"/>
        <v/>
      </c>
      <c r="DR351" s="69" t="str">
        <f t="shared" ca="1" si="440"/>
        <v/>
      </c>
      <c r="DS351" s="69" t="str">
        <f t="shared" ca="1" si="441"/>
        <v/>
      </c>
      <c r="DT351" s="69" t="str">
        <f t="shared" ca="1" si="442"/>
        <v/>
      </c>
      <c r="DU351" s="69" t="str">
        <f t="shared" ca="1" si="443"/>
        <v/>
      </c>
      <c r="DV351" s="69" t="str">
        <f t="shared" ca="1" si="444"/>
        <v/>
      </c>
      <c r="DW351" s="69" t="str">
        <f t="shared" ca="1" si="445"/>
        <v/>
      </c>
      <c r="DX351" s="69" t="str">
        <f t="shared" ca="1" si="446"/>
        <v/>
      </c>
      <c r="DY351" s="69" t="str">
        <f t="shared" ca="1" si="447"/>
        <v/>
      </c>
      <c r="DZ351" s="72" t="str">
        <f t="shared" ca="1" si="448"/>
        <v/>
      </c>
      <c r="EA351" s="72" t="str">
        <f t="shared" ca="1" si="449"/>
        <v/>
      </c>
      <c r="EB351" s="72" t="str">
        <f t="shared" ca="1" si="450"/>
        <v/>
      </c>
      <c r="EC351" s="65" t="str">
        <f t="shared" ca="1" si="451"/>
        <v/>
      </c>
      <c r="ED351" s="65" t="str">
        <f t="shared" ca="1" si="452"/>
        <v/>
      </c>
      <c r="EE351" s="65" t="str">
        <f t="shared" ca="1" si="453"/>
        <v/>
      </c>
      <c r="EF351" s="65" t="str">
        <f t="shared" ca="1" si="454"/>
        <v/>
      </c>
      <c r="EG351" s="65" t="str">
        <f t="shared" ca="1" si="455"/>
        <v/>
      </c>
      <c r="EH351" s="65" t="str">
        <f t="shared" ca="1" si="456"/>
        <v/>
      </c>
      <c r="EI351" s="429" t="str">
        <f t="shared" ca="1" si="457"/>
        <v>No</v>
      </c>
      <c r="EJ351" s="428" t="str">
        <f t="shared" ca="1" si="458"/>
        <v/>
      </c>
      <c r="EK351" s="428" t="str">
        <f t="shared" ca="1" si="459"/>
        <v/>
      </c>
      <c r="EL351" s="65" t="str">
        <f t="shared" ca="1" si="460"/>
        <v/>
      </c>
      <c r="EM351" s="65" t="str">
        <f t="shared" ca="1" si="461"/>
        <v/>
      </c>
      <c r="EN351" s="65" t="str">
        <f t="shared" ca="1" si="462"/>
        <v/>
      </c>
      <c r="EO351" s="433" t="str">
        <f t="shared" ca="1" si="463"/>
        <v/>
      </c>
      <c r="EP351" s="433" t="str">
        <f t="shared" ca="1" si="464"/>
        <v/>
      </c>
      <c r="EQ351" s="433" t="str">
        <f t="shared" ca="1" si="465"/>
        <v/>
      </c>
      <c r="ER351" s="433" t="str">
        <f t="shared" ca="1" si="466"/>
        <v/>
      </c>
      <c r="ES351" s="433" t="str">
        <f t="shared" ca="1" si="467"/>
        <v/>
      </c>
      <c r="ET351" s="433" t="str">
        <f t="shared" ca="1" si="468"/>
        <v/>
      </c>
      <c r="EU351" s="433" t="str">
        <f ca="1">IF(OR(CO351="",CQ351=""),"",Discipline!$P$3*CO351+Discipline!$X$3*CQ351)</f>
        <v/>
      </c>
      <c r="EV351" s="433" t="str">
        <f ca="1">IF(OR(CP351="",CR351=""),"",Discipline!$P$3*CP351+Discipline!$X$3*CR351)</f>
        <v/>
      </c>
    </row>
    <row r="352" spans="1:152" x14ac:dyDescent="0.25">
      <c r="A352" s="10" t="str">
        <f ca="1">IFERROR(RANK(order!A352,order!A$3:A$554,0),"")</f>
        <v/>
      </c>
      <c r="B352" s="10" t="str">
        <f ca="1">IFERROR(RANK(order!B352,order!B$3:B$554,0),"")</f>
        <v/>
      </c>
      <c r="C352" s="10" t="str">
        <f ca="1">IFERROR(RANK(order!C352,order!C$3:C$554,0),"")</f>
        <v/>
      </c>
      <c r="D352" s="4" t="str">
        <f ca="1">IFERROR(RANK(order!D352,order!D$3:D$554,0),"")</f>
        <v/>
      </c>
      <c r="E352" s="4" t="str">
        <f ca="1">IFERROR(RANK(order!E352,order!E$3:E$554,0),"")</f>
        <v/>
      </c>
      <c r="F352" s="4" t="str">
        <f ca="1">IFERROR(RANK(order!F352,order!F$3:F$554,0),"")</f>
        <v/>
      </c>
      <c r="G352" s="10" t="str">
        <f ca="1">IFERROR(RANK(order!G352,order!G$3:G$554,0),"")</f>
        <v/>
      </c>
      <c r="H352" s="10" t="str">
        <f ca="1">IFERROR(RANK(order!H352,order!H$3:H$554,0),"")</f>
        <v/>
      </c>
      <c r="I352" s="10" t="str">
        <f ca="1">IFERROR(RANK(order!I352,order!I$3:I$554,0),"")</f>
        <v/>
      </c>
      <c r="J352" s="4" t="str">
        <f ca="1">IFERROR(RANK(order!J352,order!J$3:J$554,0),"")</f>
        <v/>
      </c>
      <c r="K352" s="4" t="str">
        <f ca="1">IFERROR(RANK(order!K352,order!K$3:K$554,0),"")</f>
        <v/>
      </c>
      <c r="L352" s="4" t="str">
        <f ca="1">IFERROR(RANK(order!L352,order!L$3:L$554,0),"")</f>
        <v/>
      </c>
      <c r="M352" s="10" t="str">
        <f ca="1">IFERROR(RANK(order!M352,order!M$3:M$554,0),"")</f>
        <v/>
      </c>
      <c r="N352" s="10" t="str">
        <f ca="1">IFERROR(RANK(order!N352,order!N$3:N$554,0),"")</f>
        <v/>
      </c>
      <c r="O352" s="10" t="str">
        <f ca="1">IFERROR(RANK(order!O352,order!O$3:O$554,0),"")</f>
        <v/>
      </c>
      <c r="P352" s="4" t="str">
        <f ca="1">IFERROR(RANK(order!P352,order!P$3:P$554,0),"")</f>
        <v/>
      </c>
      <c r="Q352" s="4" t="str">
        <f ca="1">IFERROR(RANK(order!Q352,order!Q$3:Q$554,0),"")</f>
        <v/>
      </c>
      <c r="R352" s="4" t="str">
        <f ca="1">IFERROR(RANK(order!R352,order!R$3:R$554,0),"")</f>
        <v/>
      </c>
      <c r="S352" s="10" t="str">
        <f ca="1">IFERROR(RANK(order!S352,order!S$3:S$554,0),"")</f>
        <v/>
      </c>
      <c r="T352" s="10" t="str">
        <f ca="1">IFERROR(RANK(order!T352,order!T$3:T$554,0),"")</f>
        <v/>
      </c>
      <c r="U352" s="10" t="str">
        <f ca="1">IFERROR(RANK(order!U352,order!U$3:U$554,0),"")</f>
        <v/>
      </c>
      <c r="V352" s="4" t="str">
        <f ca="1">IFERROR(RANK(order!V352,order!V$3:V$554,0),"")</f>
        <v/>
      </c>
      <c r="W352" s="4" t="str">
        <f ca="1">IFERROR(RANK(order!W352,order!W$3:W$554,0),"")</f>
        <v/>
      </c>
      <c r="X352" s="4" t="str">
        <f ca="1">IFERROR(RANK(order!X352,order!X$3:X$554,0),"")</f>
        <v/>
      </c>
      <c r="Y352" s="10" t="str">
        <f ca="1">IFERROR(RANK(order!Y352,order!Y$3:Y$554,0),"")</f>
        <v/>
      </c>
      <c r="Z352" s="10" t="str">
        <f ca="1">IFERROR(RANK(order!Z352,order!Z$3:Z$554,0),"")</f>
        <v/>
      </c>
      <c r="AA352" s="10" t="str">
        <f ca="1">IFERROR(RANK(order!AA352,order!AA$3:AA$554,0),"")</f>
        <v/>
      </c>
      <c r="AB352" s="4" t="str">
        <f ca="1">IFERROR(RANK(order!AB352,order!AB$3:AB$554,0),"")</f>
        <v/>
      </c>
      <c r="AC352" s="4" t="str">
        <f ca="1">IFERROR(RANK(order!AC352,order!AC$3:AC$554,0),"")</f>
        <v/>
      </c>
      <c r="AD352" s="4" t="str">
        <f ca="1">IFERROR(RANK(order!AD352,order!AD$3:AD$554,0),"")</f>
        <v/>
      </c>
      <c r="AE352" s="10" t="str">
        <f ca="1">IFERROR(RANK(order!AE352,order!AE$3:AE$554,0),"")</f>
        <v/>
      </c>
      <c r="AF352" s="10" t="str">
        <f ca="1">IFERROR(RANK(order!AF352,order!AF$3:AF$554,0),"")</f>
        <v/>
      </c>
      <c r="AG352" s="10" t="str">
        <f ca="1">IFERROR(RANK(order!AG352,order!AG$3:AG$554,0),"")</f>
        <v/>
      </c>
      <c r="AH352" s="4" t="str">
        <f ca="1">IFERROR(RANK(order!AH352,order!AH$3:AH$554,0),"")</f>
        <v/>
      </c>
      <c r="AI352" s="4" t="str">
        <f ca="1">IFERROR(RANK(order!AI352,order!AI$3:AI$554,0),"")</f>
        <v/>
      </c>
      <c r="AJ352" s="4" t="str">
        <f ca="1">IFERROR(RANK(order!AJ352,order!AJ$3:AJ$554,0),"")</f>
        <v/>
      </c>
      <c r="AK352" s="10" t="str">
        <f ca="1">IFERROR(RANK(order!AK352,order!AK$3:AK$554,0),"")</f>
        <v/>
      </c>
      <c r="AL352" s="10" t="str">
        <f ca="1">IFERROR(RANK(order!AL352,order!AL$3:AL$554,0),"")</f>
        <v/>
      </c>
      <c r="AM352" s="10" t="str">
        <f ca="1">IFERROR(RANK(order!AM352,order!AM$3:AM$554,0),"")</f>
        <v/>
      </c>
      <c r="AN352" s="4" t="str">
        <f ca="1">IFERROR(RANK(order!AN352,order!AN$3:AN$554,0),"")</f>
        <v/>
      </c>
      <c r="AO352" s="4" t="str">
        <f ca="1">IFERROR(RANK(order!AO352,order!AO$3:AO$554,0),"")</f>
        <v/>
      </c>
      <c r="AP352" s="4" t="str">
        <f ca="1">IFERROR(RANK(order!AP352,order!AP$3:AP$554,0),"")</f>
        <v/>
      </c>
      <c r="AQ352" s="10" t="str">
        <f ca="1">IFERROR(RANK(order!AQ352,order!AQ$3:AQ$554,0),"")</f>
        <v/>
      </c>
      <c r="AR352" s="10" t="str">
        <f ca="1">IFERROR(RANK(order!AR352,order!AR$3:AR$554,0),"")</f>
        <v/>
      </c>
      <c r="AS352" s="10" t="str">
        <f ca="1">IFERROR(RANK(order!AS352,order!AS$3:AS$554,0),"")</f>
        <v/>
      </c>
      <c r="AT352" s="4" t="str">
        <f ca="1">IFERROR(RANK(order!AT352,order!AT$3:AT$554,0),"")</f>
        <v/>
      </c>
      <c r="AU352" s="4" t="str">
        <f ca="1">IFERROR(RANK(order!AU352,order!AU$3:AU$554,0),"")</f>
        <v/>
      </c>
      <c r="AV352" s="4" t="str">
        <f ca="1">IFERROR(RANK(order!AV352,order!AV$3:AV$554,0),"")</f>
        <v/>
      </c>
      <c r="AW352" s="10" t="str">
        <f ca="1">IFERROR(RANK(order!AW352,order!AW$3:AW$554,0),"")</f>
        <v/>
      </c>
      <c r="AX352" s="10" t="str">
        <f ca="1">IFERROR(RANK(order!AX352,order!AX$3:AX$554,0),"")</f>
        <v/>
      </c>
      <c r="AY352" s="10" t="str">
        <f ca="1">IFERROR(RANK(order!AY352,order!AY$3:AY$554,0),"")</f>
        <v/>
      </c>
      <c r="AZ352" s="4" t="str">
        <f ca="1">IFERROR(RANK(order!AZ352,order!AZ$3:AZ$554,0),"")</f>
        <v/>
      </c>
      <c r="BA352" s="4" t="str">
        <f ca="1">IFERROR(RANK(order!BA352,order!BA$3:BA$554,0),"")</f>
        <v/>
      </c>
      <c r="BB352" s="4" t="str">
        <f ca="1">IFERROR(RANK(order!BB352,order!BB$3:BB$554,0),"")</f>
        <v/>
      </c>
      <c r="BC352" s="10" t="str">
        <f ca="1">IFERROR(RANK(order!BC352,order!BC$3:BC$554,0),"")</f>
        <v/>
      </c>
      <c r="BD352" s="10" t="str">
        <f ca="1">IFERROR(RANK(order!BD352,order!BD$3:BD$554,0),"")</f>
        <v/>
      </c>
      <c r="BE352" s="10" t="str">
        <f ca="1">IFERROR(RANK(order!BE352,order!BE$3:BE$554,0),"")</f>
        <v/>
      </c>
      <c r="BF352" s="4" t="str">
        <f ca="1">IFERROR(RANK(order!BF352,order!BF$3:BF$554,0),"")</f>
        <v/>
      </c>
      <c r="BG352" s="4" t="str">
        <f ca="1">IFERROR(RANK(order!BG352,order!BG$3:BG$554,0),"")</f>
        <v/>
      </c>
      <c r="BH352" s="4" t="str">
        <f ca="1">IFERROR(RANK(order!BH352,order!BH$3:BH$554,0),"")</f>
        <v/>
      </c>
      <c r="BI352" s="10" t="str">
        <f ca="1">IFERROR(RANK(order!BI352,order!BI$3:BI$554,0),"")</f>
        <v/>
      </c>
      <c r="BJ352" s="10" t="str">
        <f ca="1">IFERROR(RANK(order!BJ352,order!BJ$3:BJ$554,0),"")</f>
        <v/>
      </c>
      <c r="BK352" s="10" t="str">
        <f ca="1">IFERROR(RANK(order!BK352,order!BK$3:BK$554,0),"")</f>
        <v/>
      </c>
      <c r="BL352" s="4" t="str">
        <f ca="1">IFERROR(RANK(order!BL352,order!BL$3:BL$554,0),"")</f>
        <v/>
      </c>
      <c r="BM352" s="4" t="str">
        <f ca="1">IFERROR(RANK(order!BM352,order!BM$3:BM$554,0),"")</f>
        <v/>
      </c>
      <c r="BN352" s="4" t="str">
        <f ca="1">IFERROR(RANK(order!BN352,order!BN$3:BN$554,0),"")</f>
        <v/>
      </c>
      <c r="BO352" s="10" t="str">
        <f ca="1">IFERROR(RANK(order!BO352,order!BO$3:BO$554,0),"")</f>
        <v/>
      </c>
      <c r="BP352" s="10" t="str">
        <f ca="1">IFERROR(RANK(order!BP352,order!BP$3:BP$554,0),"")</f>
        <v/>
      </c>
      <c r="BQ352" s="10" t="str">
        <f ca="1">IFERROR(RANK(order!BQ352,order!BQ$3:BQ$554,0),"")</f>
        <v/>
      </c>
      <c r="BR352" s="4" t="str">
        <f ca="1">IFERROR(RANK(order!BR352,order!BR$3:BR$554,0),"")</f>
        <v/>
      </c>
      <c r="BS352" s="4" t="str">
        <f ca="1">IFERROR(RANK(order!BS352,order!BS$3:BS$554,0),"")</f>
        <v/>
      </c>
      <c r="BT352" s="4" t="str">
        <f ca="1">IFERROR(RANK(order!BT352,order!BT$3:BT$554,0),"")</f>
        <v/>
      </c>
      <c r="BU352" s="95">
        <f t="shared" si="469"/>
        <v>350</v>
      </c>
      <c r="BV352" s="35" t="str">
        <f t="shared" si="470"/>
        <v>E1</v>
      </c>
      <c r="BW352" s="55">
        <f t="shared" ca="1" si="393"/>
        <v>0</v>
      </c>
      <c r="BX352" s="56" t="str">
        <f t="shared" ca="1" si="394"/>
        <v/>
      </c>
      <c r="BY352" s="56" t="str">
        <f t="shared" ca="1" si="395"/>
        <v/>
      </c>
      <c r="BZ352" s="57" t="str">
        <f t="shared" ca="1" si="396"/>
        <v/>
      </c>
      <c r="CA352" s="57" t="str">
        <f t="shared" ca="1" si="397"/>
        <v/>
      </c>
      <c r="CB352" s="58" t="str">
        <f t="shared" ca="1" si="398"/>
        <v/>
      </c>
      <c r="CC352" s="57" t="str">
        <f t="shared" ca="1" si="399"/>
        <v/>
      </c>
      <c r="CD352" s="57" t="str">
        <f t="shared" ca="1" si="400"/>
        <v/>
      </c>
      <c r="CE352" s="58" t="str">
        <f t="shared" ca="1" si="401"/>
        <v/>
      </c>
      <c r="CF352" s="59" t="str">
        <f t="shared" ca="1" si="402"/>
        <v/>
      </c>
      <c r="CG352" s="57" t="str">
        <f t="shared" ca="1" si="403"/>
        <v/>
      </c>
      <c r="CH352" s="57" t="str">
        <f t="shared" ca="1" si="404"/>
        <v/>
      </c>
      <c r="CI352" s="57" t="str">
        <f t="shared" ca="1" si="405"/>
        <v/>
      </c>
      <c r="CJ352" s="57" t="str">
        <f t="shared" ca="1" si="406"/>
        <v/>
      </c>
      <c r="CK352" s="57" t="str">
        <f t="shared" ca="1" si="407"/>
        <v/>
      </c>
      <c r="CL352" s="57" t="str">
        <f t="shared" ca="1" si="408"/>
        <v/>
      </c>
      <c r="CM352" s="57" t="str">
        <f t="shared" ca="1" si="409"/>
        <v/>
      </c>
      <c r="CN352" s="57" t="str">
        <f t="shared" ca="1" si="410"/>
        <v/>
      </c>
      <c r="CO352" s="57" t="str">
        <f t="shared" ca="1" si="411"/>
        <v/>
      </c>
      <c r="CP352" s="57" t="str">
        <f t="shared" ca="1" si="412"/>
        <v/>
      </c>
      <c r="CQ352" s="57" t="str">
        <f t="shared" ca="1" si="413"/>
        <v/>
      </c>
      <c r="CR352" s="57" t="str">
        <f t="shared" ca="1" si="414"/>
        <v/>
      </c>
      <c r="CS352" s="60" t="str">
        <f t="shared" ca="1" si="415"/>
        <v/>
      </c>
      <c r="CT352" s="60" t="str">
        <f t="shared" ca="1" si="416"/>
        <v/>
      </c>
      <c r="CU352" s="60" t="str">
        <f t="shared" ca="1" si="417"/>
        <v/>
      </c>
      <c r="CV352" s="60" t="str">
        <f t="shared" ca="1" si="418"/>
        <v/>
      </c>
      <c r="CW352" s="60" t="str">
        <f t="shared" ca="1" si="419"/>
        <v/>
      </c>
      <c r="CX352" s="60" t="str">
        <f t="shared" ca="1" si="420"/>
        <v/>
      </c>
      <c r="CY352" s="60" t="str">
        <f t="shared" ca="1" si="421"/>
        <v/>
      </c>
      <c r="CZ352" s="60" t="str">
        <f t="shared" ca="1" si="422"/>
        <v/>
      </c>
      <c r="DA352" s="65" t="str">
        <f t="shared" ca="1" si="423"/>
        <v/>
      </c>
      <c r="DB352" s="65" t="str">
        <f t="shared" ca="1" si="424"/>
        <v/>
      </c>
      <c r="DC352" s="65" t="str">
        <f t="shared" ca="1" si="425"/>
        <v/>
      </c>
      <c r="DD352" s="65" t="str">
        <f t="shared" ca="1" si="426"/>
        <v/>
      </c>
      <c r="DE352" s="65" t="str">
        <f t="shared" ca="1" si="427"/>
        <v/>
      </c>
      <c r="DF352" s="66" t="str">
        <f t="shared" ca="1" si="428"/>
        <v/>
      </c>
      <c r="DG352" s="66" t="str">
        <f t="shared" ca="1" si="429"/>
        <v/>
      </c>
      <c r="DH352" s="66" t="str">
        <f t="shared" ca="1" si="430"/>
        <v/>
      </c>
      <c r="DI352" s="66" t="str">
        <f t="shared" ca="1" si="431"/>
        <v/>
      </c>
      <c r="DJ352" s="66" t="str">
        <f t="shared" ca="1" si="432"/>
        <v/>
      </c>
      <c r="DK352" s="65" t="str">
        <f t="shared" ca="1" si="433"/>
        <v/>
      </c>
      <c r="DL352" s="65" t="str">
        <f t="shared" ca="1" si="434"/>
        <v/>
      </c>
      <c r="DM352" s="65" t="str">
        <f t="shared" ca="1" si="435"/>
        <v/>
      </c>
      <c r="DN352" s="65" t="str">
        <f t="shared" ca="1" si="436"/>
        <v/>
      </c>
      <c r="DO352" s="65" t="str">
        <f t="shared" ca="1" si="437"/>
        <v/>
      </c>
      <c r="DP352" s="65" t="str">
        <f t="shared" ca="1" si="438"/>
        <v/>
      </c>
      <c r="DQ352" s="65" t="str">
        <f t="shared" ca="1" si="439"/>
        <v/>
      </c>
      <c r="DR352" s="69" t="str">
        <f t="shared" ca="1" si="440"/>
        <v/>
      </c>
      <c r="DS352" s="69" t="str">
        <f t="shared" ca="1" si="441"/>
        <v/>
      </c>
      <c r="DT352" s="69" t="str">
        <f t="shared" ca="1" si="442"/>
        <v/>
      </c>
      <c r="DU352" s="69" t="str">
        <f t="shared" ca="1" si="443"/>
        <v/>
      </c>
      <c r="DV352" s="69" t="str">
        <f t="shared" ca="1" si="444"/>
        <v/>
      </c>
      <c r="DW352" s="69" t="str">
        <f t="shared" ca="1" si="445"/>
        <v/>
      </c>
      <c r="DX352" s="69" t="str">
        <f t="shared" ca="1" si="446"/>
        <v/>
      </c>
      <c r="DY352" s="69" t="str">
        <f t="shared" ca="1" si="447"/>
        <v/>
      </c>
      <c r="DZ352" s="72" t="str">
        <f t="shared" ca="1" si="448"/>
        <v/>
      </c>
      <c r="EA352" s="72" t="str">
        <f t="shared" ca="1" si="449"/>
        <v/>
      </c>
      <c r="EB352" s="72" t="str">
        <f t="shared" ca="1" si="450"/>
        <v/>
      </c>
      <c r="EC352" s="65" t="str">
        <f t="shared" ca="1" si="451"/>
        <v/>
      </c>
      <c r="ED352" s="65" t="str">
        <f t="shared" ca="1" si="452"/>
        <v/>
      </c>
      <c r="EE352" s="65" t="str">
        <f t="shared" ca="1" si="453"/>
        <v/>
      </c>
      <c r="EF352" s="65" t="str">
        <f t="shared" ca="1" si="454"/>
        <v/>
      </c>
      <c r="EG352" s="65" t="str">
        <f t="shared" ca="1" si="455"/>
        <v/>
      </c>
      <c r="EH352" s="65" t="str">
        <f t="shared" ca="1" si="456"/>
        <v/>
      </c>
      <c r="EI352" s="429" t="str">
        <f t="shared" ca="1" si="457"/>
        <v>No</v>
      </c>
      <c r="EJ352" s="428" t="str">
        <f t="shared" ca="1" si="458"/>
        <v/>
      </c>
      <c r="EK352" s="428" t="str">
        <f t="shared" ca="1" si="459"/>
        <v/>
      </c>
      <c r="EL352" s="65" t="str">
        <f t="shared" ca="1" si="460"/>
        <v/>
      </c>
      <c r="EM352" s="65" t="str">
        <f t="shared" ca="1" si="461"/>
        <v/>
      </c>
      <c r="EN352" s="65" t="str">
        <f t="shared" ca="1" si="462"/>
        <v/>
      </c>
      <c r="EO352" s="433" t="str">
        <f t="shared" ca="1" si="463"/>
        <v/>
      </c>
      <c r="EP352" s="433" t="str">
        <f t="shared" ca="1" si="464"/>
        <v/>
      </c>
      <c r="EQ352" s="433" t="str">
        <f t="shared" ca="1" si="465"/>
        <v/>
      </c>
      <c r="ER352" s="433" t="str">
        <f t="shared" ca="1" si="466"/>
        <v/>
      </c>
      <c r="ES352" s="433" t="str">
        <f t="shared" ca="1" si="467"/>
        <v/>
      </c>
      <c r="ET352" s="433" t="str">
        <f t="shared" ca="1" si="468"/>
        <v/>
      </c>
      <c r="EU352" s="433" t="str">
        <f ca="1">IF(OR(CO352="",CQ352=""),"",Discipline!$P$3*CO352+Discipline!$X$3*CQ352)</f>
        <v/>
      </c>
      <c r="EV352" s="433" t="str">
        <f ca="1">IF(OR(CP352="",CR352=""),"",Discipline!$P$3*CP352+Discipline!$X$3*CR352)</f>
        <v/>
      </c>
    </row>
    <row r="353" spans="1:152" x14ac:dyDescent="0.25">
      <c r="A353" s="10" t="str">
        <f ca="1">IFERROR(RANK(order!A353,order!A$3:A$554,0),"")</f>
        <v/>
      </c>
      <c r="B353" s="10" t="str">
        <f ca="1">IFERROR(RANK(order!B353,order!B$3:B$554,0),"")</f>
        <v/>
      </c>
      <c r="C353" s="10" t="str">
        <f ca="1">IFERROR(RANK(order!C353,order!C$3:C$554,0),"")</f>
        <v/>
      </c>
      <c r="D353" s="4" t="str">
        <f ca="1">IFERROR(RANK(order!D353,order!D$3:D$554,0),"")</f>
        <v/>
      </c>
      <c r="E353" s="4" t="str">
        <f ca="1">IFERROR(RANK(order!E353,order!E$3:E$554,0),"")</f>
        <v/>
      </c>
      <c r="F353" s="4" t="str">
        <f ca="1">IFERROR(RANK(order!F353,order!F$3:F$554,0),"")</f>
        <v/>
      </c>
      <c r="G353" s="10" t="str">
        <f ca="1">IFERROR(RANK(order!G353,order!G$3:G$554,0),"")</f>
        <v/>
      </c>
      <c r="H353" s="10" t="str">
        <f ca="1">IFERROR(RANK(order!H353,order!H$3:H$554,0),"")</f>
        <v/>
      </c>
      <c r="I353" s="10" t="str">
        <f ca="1">IFERROR(RANK(order!I353,order!I$3:I$554,0),"")</f>
        <v/>
      </c>
      <c r="J353" s="4" t="str">
        <f ca="1">IFERROR(RANK(order!J353,order!J$3:J$554,0),"")</f>
        <v/>
      </c>
      <c r="K353" s="4" t="str">
        <f ca="1">IFERROR(RANK(order!K353,order!K$3:K$554,0),"")</f>
        <v/>
      </c>
      <c r="L353" s="4" t="str">
        <f ca="1">IFERROR(RANK(order!L353,order!L$3:L$554,0),"")</f>
        <v/>
      </c>
      <c r="M353" s="10" t="str">
        <f ca="1">IFERROR(RANK(order!M353,order!M$3:M$554,0),"")</f>
        <v/>
      </c>
      <c r="N353" s="10" t="str">
        <f ca="1">IFERROR(RANK(order!N353,order!N$3:N$554,0),"")</f>
        <v/>
      </c>
      <c r="O353" s="10" t="str">
        <f ca="1">IFERROR(RANK(order!O353,order!O$3:O$554,0),"")</f>
        <v/>
      </c>
      <c r="P353" s="4" t="str">
        <f ca="1">IFERROR(RANK(order!P353,order!P$3:P$554,0),"")</f>
        <v/>
      </c>
      <c r="Q353" s="4" t="str">
        <f ca="1">IFERROR(RANK(order!Q353,order!Q$3:Q$554,0),"")</f>
        <v/>
      </c>
      <c r="R353" s="4" t="str">
        <f ca="1">IFERROR(RANK(order!R353,order!R$3:R$554,0),"")</f>
        <v/>
      </c>
      <c r="S353" s="10" t="str">
        <f ca="1">IFERROR(RANK(order!S353,order!S$3:S$554,0),"")</f>
        <v/>
      </c>
      <c r="T353" s="10" t="str">
        <f ca="1">IFERROR(RANK(order!T353,order!T$3:T$554,0),"")</f>
        <v/>
      </c>
      <c r="U353" s="10" t="str">
        <f ca="1">IFERROR(RANK(order!U353,order!U$3:U$554,0),"")</f>
        <v/>
      </c>
      <c r="V353" s="4" t="str">
        <f ca="1">IFERROR(RANK(order!V353,order!V$3:V$554,0),"")</f>
        <v/>
      </c>
      <c r="W353" s="4" t="str">
        <f ca="1">IFERROR(RANK(order!W353,order!W$3:W$554,0),"")</f>
        <v/>
      </c>
      <c r="X353" s="4" t="str">
        <f ca="1">IFERROR(RANK(order!X353,order!X$3:X$554,0),"")</f>
        <v/>
      </c>
      <c r="Y353" s="10" t="str">
        <f ca="1">IFERROR(RANK(order!Y353,order!Y$3:Y$554,0),"")</f>
        <v/>
      </c>
      <c r="Z353" s="10" t="str">
        <f ca="1">IFERROR(RANK(order!Z353,order!Z$3:Z$554,0),"")</f>
        <v/>
      </c>
      <c r="AA353" s="10" t="str">
        <f ca="1">IFERROR(RANK(order!AA353,order!AA$3:AA$554,0),"")</f>
        <v/>
      </c>
      <c r="AB353" s="4" t="str">
        <f ca="1">IFERROR(RANK(order!AB353,order!AB$3:AB$554,0),"")</f>
        <v/>
      </c>
      <c r="AC353" s="4" t="str">
        <f ca="1">IFERROR(RANK(order!AC353,order!AC$3:AC$554,0),"")</f>
        <v/>
      </c>
      <c r="AD353" s="4" t="str">
        <f ca="1">IFERROR(RANK(order!AD353,order!AD$3:AD$554,0),"")</f>
        <v/>
      </c>
      <c r="AE353" s="10" t="str">
        <f ca="1">IFERROR(RANK(order!AE353,order!AE$3:AE$554,0),"")</f>
        <v/>
      </c>
      <c r="AF353" s="10" t="str">
        <f ca="1">IFERROR(RANK(order!AF353,order!AF$3:AF$554,0),"")</f>
        <v/>
      </c>
      <c r="AG353" s="10" t="str">
        <f ca="1">IFERROR(RANK(order!AG353,order!AG$3:AG$554,0),"")</f>
        <v/>
      </c>
      <c r="AH353" s="4" t="str">
        <f ca="1">IFERROR(RANK(order!AH353,order!AH$3:AH$554,0),"")</f>
        <v/>
      </c>
      <c r="AI353" s="4" t="str">
        <f ca="1">IFERROR(RANK(order!AI353,order!AI$3:AI$554,0),"")</f>
        <v/>
      </c>
      <c r="AJ353" s="4" t="str">
        <f ca="1">IFERROR(RANK(order!AJ353,order!AJ$3:AJ$554,0),"")</f>
        <v/>
      </c>
      <c r="AK353" s="10" t="str">
        <f ca="1">IFERROR(RANK(order!AK353,order!AK$3:AK$554,0),"")</f>
        <v/>
      </c>
      <c r="AL353" s="10" t="str">
        <f ca="1">IFERROR(RANK(order!AL353,order!AL$3:AL$554,0),"")</f>
        <v/>
      </c>
      <c r="AM353" s="10" t="str">
        <f ca="1">IFERROR(RANK(order!AM353,order!AM$3:AM$554,0),"")</f>
        <v/>
      </c>
      <c r="AN353" s="4" t="str">
        <f ca="1">IFERROR(RANK(order!AN353,order!AN$3:AN$554,0),"")</f>
        <v/>
      </c>
      <c r="AO353" s="4" t="str">
        <f ca="1">IFERROR(RANK(order!AO353,order!AO$3:AO$554,0),"")</f>
        <v/>
      </c>
      <c r="AP353" s="4" t="str">
        <f ca="1">IFERROR(RANK(order!AP353,order!AP$3:AP$554,0),"")</f>
        <v/>
      </c>
      <c r="AQ353" s="10" t="str">
        <f ca="1">IFERROR(RANK(order!AQ353,order!AQ$3:AQ$554,0),"")</f>
        <v/>
      </c>
      <c r="AR353" s="10" t="str">
        <f ca="1">IFERROR(RANK(order!AR353,order!AR$3:AR$554,0),"")</f>
        <v/>
      </c>
      <c r="AS353" s="10" t="str">
        <f ca="1">IFERROR(RANK(order!AS353,order!AS$3:AS$554,0),"")</f>
        <v/>
      </c>
      <c r="AT353" s="4" t="str">
        <f ca="1">IFERROR(RANK(order!AT353,order!AT$3:AT$554,0),"")</f>
        <v/>
      </c>
      <c r="AU353" s="4" t="str">
        <f ca="1">IFERROR(RANK(order!AU353,order!AU$3:AU$554,0),"")</f>
        <v/>
      </c>
      <c r="AV353" s="4" t="str">
        <f ca="1">IFERROR(RANK(order!AV353,order!AV$3:AV$554,0),"")</f>
        <v/>
      </c>
      <c r="AW353" s="10" t="str">
        <f ca="1">IFERROR(RANK(order!AW353,order!AW$3:AW$554,0),"")</f>
        <v/>
      </c>
      <c r="AX353" s="10" t="str">
        <f ca="1">IFERROR(RANK(order!AX353,order!AX$3:AX$554,0),"")</f>
        <v/>
      </c>
      <c r="AY353" s="10" t="str">
        <f ca="1">IFERROR(RANK(order!AY353,order!AY$3:AY$554,0),"")</f>
        <v/>
      </c>
      <c r="AZ353" s="4" t="str">
        <f ca="1">IFERROR(RANK(order!AZ353,order!AZ$3:AZ$554,0),"")</f>
        <v/>
      </c>
      <c r="BA353" s="4" t="str">
        <f ca="1">IFERROR(RANK(order!BA353,order!BA$3:BA$554,0),"")</f>
        <v/>
      </c>
      <c r="BB353" s="4" t="str">
        <f ca="1">IFERROR(RANK(order!BB353,order!BB$3:BB$554,0),"")</f>
        <v/>
      </c>
      <c r="BC353" s="10" t="str">
        <f ca="1">IFERROR(RANK(order!BC353,order!BC$3:BC$554,0),"")</f>
        <v/>
      </c>
      <c r="BD353" s="10" t="str">
        <f ca="1">IFERROR(RANK(order!BD353,order!BD$3:BD$554,0),"")</f>
        <v/>
      </c>
      <c r="BE353" s="10" t="str">
        <f ca="1">IFERROR(RANK(order!BE353,order!BE$3:BE$554,0),"")</f>
        <v/>
      </c>
      <c r="BF353" s="4" t="str">
        <f ca="1">IFERROR(RANK(order!BF353,order!BF$3:BF$554,0),"")</f>
        <v/>
      </c>
      <c r="BG353" s="4" t="str">
        <f ca="1">IFERROR(RANK(order!BG353,order!BG$3:BG$554,0),"")</f>
        <v/>
      </c>
      <c r="BH353" s="4" t="str">
        <f ca="1">IFERROR(RANK(order!BH353,order!BH$3:BH$554,0),"")</f>
        <v/>
      </c>
      <c r="BI353" s="10" t="str">
        <f ca="1">IFERROR(RANK(order!BI353,order!BI$3:BI$554,0),"")</f>
        <v/>
      </c>
      <c r="BJ353" s="10" t="str">
        <f ca="1">IFERROR(RANK(order!BJ353,order!BJ$3:BJ$554,0),"")</f>
        <v/>
      </c>
      <c r="BK353" s="10" t="str">
        <f ca="1">IFERROR(RANK(order!BK353,order!BK$3:BK$554,0),"")</f>
        <v/>
      </c>
      <c r="BL353" s="4" t="str">
        <f ca="1">IFERROR(RANK(order!BL353,order!BL$3:BL$554,0),"")</f>
        <v/>
      </c>
      <c r="BM353" s="4" t="str">
        <f ca="1">IFERROR(RANK(order!BM353,order!BM$3:BM$554,0),"")</f>
        <v/>
      </c>
      <c r="BN353" s="4" t="str">
        <f ca="1">IFERROR(RANK(order!BN353,order!BN$3:BN$554,0),"")</f>
        <v/>
      </c>
      <c r="BO353" s="10" t="str">
        <f ca="1">IFERROR(RANK(order!BO353,order!BO$3:BO$554,0),"")</f>
        <v/>
      </c>
      <c r="BP353" s="10" t="str">
        <f ca="1">IFERROR(RANK(order!BP353,order!BP$3:BP$554,0),"")</f>
        <v/>
      </c>
      <c r="BQ353" s="10" t="str">
        <f ca="1">IFERROR(RANK(order!BQ353,order!BQ$3:BQ$554,0),"")</f>
        <v/>
      </c>
      <c r="BR353" s="4" t="str">
        <f ca="1">IFERROR(RANK(order!BR353,order!BR$3:BR$554,0),"")</f>
        <v/>
      </c>
      <c r="BS353" s="4" t="str">
        <f ca="1">IFERROR(RANK(order!BS353,order!BS$3:BS$554,0),"")</f>
        <v/>
      </c>
      <c r="BT353" s="4" t="str">
        <f ca="1">IFERROR(RANK(order!BT353,order!BT$3:BT$554,0),"")</f>
        <v/>
      </c>
      <c r="BU353" s="95">
        <f t="shared" si="469"/>
        <v>351</v>
      </c>
      <c r="BV353" s="35" t="str">
        <f t="shared" si="470"/>
        <v>E1</v>
      </c>
      <c r="BW353" s="55">
        <f t="shared" ca="1" si="393"/>
        <v>0</v>
      </c>
      <c r="BX353" s="56" t="str">
        <f t="shared" ca="1" si="394"/>
        <v/>
      </c>
      <c r="BY353" s="56" t="str">
        <f t="shared" ca="1" si="395"/>
        <v/>
      </c>
      <c r="BZ353" s="57" t="str">
        <f t="shared" ca="1" si="396"/>
        <v/>
      </c>
      <c r="CA353" s="57" t="str">
        <f t="shared" ca="1" si="397"/>
        <v/>
      </c>
      <c r="CB353" s="58" t="str">
        <f t="shared" ca="1" si="398"/>
        <v/>
      </c>
      <c r="CC353" s="57" t="str">
        <f t="shared" ca="1" si="399"/>
        <v/>
      </c>
      <c r="CD353" s="57" t="str">
        <f t="shared" ca="1" si="400"/>
        <v/>
      </c>
      <c r="CE353" s="58" t="str">
        <f t="shared" ca="1" si="401"/>
        <v/>
      </c>
      <c r="CF353" s="59" t="str">
        <f t="shared" ca="1" si="402"/>
        <v/>
      </c>
      <c r="CG353" s="57" t="str">
        <f t="shared" ca="1" si="403"/>
        <v/>
      </c>
      <c r="CH353" s="57" t="str">
        <f t="shared" ca="1" si="404"/>
        <v/>
      </c>
      <c r="CI353" s="57" t="str">
        <f t="shared" ca="1" si="405"/>
        <v/>
      </c>
      <c r="CJ353" s="57" t="str">
        <f t="shared" ca="1" si="406"/>
        <v/>
      </c>
      <c r="CK353" s="57" t="str">
        <f t="shared" ca="1" si="407"/>
        <v/>
      </c>
      <c r="CL353" s="57" t="str">
        <f t="shared" ca="1" si="408"/>
        <v/>
      </c>
      <c r="CM353" s="57" t="str">
        <f t="shared" ca="1" si="409"/>
        <v/>
      </c>
      <c r="CN353" s="57" t="str">
        <f t="shared" ca="1" si="410"/>
        <v/>
      </c>
      <c r="CO353" s="57" t="str">
        <f t="shared" ca="1" si="411"/>
        <v/>
      </c>
      <c r="CP353" s="57" t="str">
        <f t="shared" ca="1" si="412"/>
        <v/>
      </c>
      <c r="CQ353" s="57" t="str">
        <f t="shared" ca="1" si="413"/>
        <v/>
      </c>
      <c r="CR353" s="57" t="str">
        <f t="shared" ca="1" si="414"/>
        <v/>
      </c>
      <c r="CS353" s="60" t="str">
        <f t="shared" ca="1" si="415"/>
        <v/>
      </c>
      <c r="CT353" s="60" t="str">
        <f t="shared" ca="1" si="416"/>
        <v/>
      </c>
      <c r="CU353" s="60" t="str">
        <f t="shared" ca="1" si="417"/>
        <v/>
      </c>
      <c r="CV353" s="60" t="str">
        <f t="shared" ca="1" si="418"/>
        <v/>
      </c>
      <c r="CW353" s="60" t="str">
        <f t="shared" ca="1" si="419"/>
        <v/>
      </c>
      <c r="CX353" s="60" t="str">
        <f t="shared" ca="1" si="420"/>
        <v/>
      </c>
      <c r="CY353" s="60" t="str">
        <f t="shared" ca="1" si="421"/>
        <v/>
      </c>
      <c r="CZ353" s="60" t="str">
        <f t="shared" ca="1" si="422"/>
        <v/>
      </c>
      <c r="DA353" s="65" t="str">
        <f t="shared" ca="1" si="423"/>
        <v/>
      </c>
      <c r="DB353" s="65" t="str">
        <f t="shared" ca="1" si="424"/>
        <v/>
      </c>
      <c r="DC353" s="65" t="str">
        <f t="shared" ca="1" si="425"/>
        <v/>
      </c>
      <c r="DD353" s="65" t="str">
        <f t="shared" ca="1" si="426"/>
        <v/>
      </c>
      <c r="DE353" s="65" t="str">
        <f t="shared" ca="1" si="427"/>
        <v/>
      </c>
      <c r="DF353" s="66" t="str">
        <f t="shared" ca="1" si="428"/>
        <v/>
      </c>
      <c r="DG353" s="66" t="str">
        <f t="shared" ca="1" si="429"/>
        <v/>
      </c>
      <c r="DH353" s="66" t="str">
        <f t="shared" ca="1" si="430"/>
        <v/>
      </c>
      <c r="DI353" s="66" t="str">
        <f t="shared" ca="1" si="431"/>
        <v/>
      </c>
      <c r="DJ353" s="66" t="str">
        <f t="shared" ca="1" si="432"/>
        <v/>
      </c>
      <c r="DK353" s="65" t="str">
        <f t="shared" ca="1" si="433"/>
        <v/>
      </c>
      <c r="DL353" s="65" t="str">
        <f t="shared" ca="1" si="434"/>
        <v/>
      </c>
      <c r="DM353" s="65" t="str">
        <f t="shared" ca="1" si="435"/>
        <v/>
      </c>
      <c r="DN353" s="65" t="str">
        <f t="shared" ca="1" si="436"/>
        <v/>
      </c>
      <c r="DO353" s="65" t="str">
        <f t="shared" ca="1" si="437"/>
        <v/>
      </c>
      <c r="DP353" s="65" t="str">
        <f t="shared" ca="1" si="438"/>
        <v/>
      </c>
      <c r="DQ353" s="65" t="str">
        <f t="shared" ca="1" si="439"/>
        <v/>
      </c>
      <c r="DR353" s="69" t="str">
        <f t="shared" ca="1" si="440"/>
        <v/>
      </c>
      <c r="DS353" s="69" t="str">
        <f t="shared" ca="1" si="441"/>
        <v/>
      </c>
      <c r="DT353" s="69" t="str">
        <f t="shared" ca="1" si="442"/>
        <v/>
      </c>
      <c r="DU353" s="69" t="str">
        <f t="shared" ca="1" si="443"/>
        <v/>
      </c>
      <c r="DV353" s="69" t="str">
        <f t="shared" ca="1" si="444"/>
        <v/>
      </c>
      <c r="DW353" s="69" t="str">
        <f t="shared" ca="1" si="445"/>
        <v/>
      </c>
      <c r="DX353" s="69" t="str">
        <f t="shared" ca="1" si="446"/>
        <v/>
      </c>
      <c r="DY353" s="69" t="str">
        <f t="shared" ca="1" si="447"/>
        <v/>
      </c>
      <c r="DZ353" s="72" t="str">
        <f t="shared" ca="1" si="448"/>
        <v/>
      </c>
      <c r="EA353" s="72" t="str">
        <f t="shared" ca="1" si="449"/>
        <v/>
      </c>
      <c r="EB353" s="72" t="str">
        <f t="shared" ca="1" si="450"/>
        <v/>
      </c>
      <c r="EC353" s="65" t="str">
        <f t="shared" ca="1" si="451"/>
        <v/>
      </c>
      <c r="ED353" s="65" t="str">
        <f t="shared" ca="1" si="452"/>
        <v/>
      </c>
      <c r="EE353" s="65" t="str">
        <f t="shared" ca="1" si="453"/>
        <v/>
      </c>
      <c r="EF353" s="65" t="str">
        <f t="shared" ca="1" si="454"/>
        <v/>
      </c>
      <c r="EG353" s="65" t="str">
        <f t="shared" ca="1" si="455"/>
        <v/>
      </c>
      <c r="EH353" s="65" t="str">
        <f t="shared" ca="1" si="456"/>
        <v/>
      </c>
      <c r="EI353" s="429" t="str">
        <f t="shared" ca="1" si="457"/>
        <v>No</v>
      </c>
      <c r="EJ353" s="428" t="str">
        <f t="shared" ca="1" si="458"/>
        <v/>
      </c>
      <c r="EK353" s="428" t="str">
        <f t="shared" ca="1" si="459"/>
        <v/>
      </c>
      <c r="EL353" s="65" t="str">
        <f t="shared" ca="1" si="460"/>
        <v/>
      </c>
      <c r="EM353" s="65" t="str">
        <f t="shared" ca="1" si="461"/>
        <v/>
      </c>
      <c r="EN353" s="65" t="str">
        <f t="shared" ca="1" si="462"/>
        <v/>
      </c>
      <c r="EO353" s="433" t="str">
        <f t="shared" ca="1" si="463"/>
        <v/>
      </c>
      <c r="EP353" s="433" t="str">
        <f t="shared" ca="1" si="464"/>
        <v/>
      </c>
      <c r="EQ353" s="433" t="str">
        <f t="shared" ca="1" si="465"/>
        <v/>
      </c>
      <c r="ER353" s="433" t="str">
        <f t="shared" ca="1" si="466"/>
        <v/>
      </c>
      <c r="ES353" s="433" t="str">
        <f t="shared" ca="1" si="467"/>
        <v/>
      </c>
      <c r="ET353" s="433" t="str">
        <f t="shared" ca="1" si="468"/>
        <v/>
      </c>
      <c r="EU353" s="433" t="str">
        <f ca="1">IF(OR(CO353="",CQ353=""),"",Discipline!$P$3*CO353+Discipline!$X$3*CQ353)</f>
        <v/>
      </c>
      <c r="EV353" s="433" t="str">
        <f ca="1">IF(OR(CP353="",CR353=""),"",Discipline!$P$3*CP353+Discipline!$X$3*CR353)</f>
        <v/>
      </c>
    </row>
    <row r="354" spans="1:152" x14ac:dyDescent="0.25">
      <c r="A354" s="10" t="str">
        <f ca="1">IFERROR(RANK(order!A354,order!A$3:A$554,0),"")</f>
        <v/>
      </c>
      <c r="B354" s="10" t="str">
        <f ca="1">IFERROR(RANK(order!B354,order!B$3:B$554,0),"")</f>
        <v/>
      </c>
      <c r="C354" s="10" t="str">
        <f ca="1">IFERROR(RANK(order!C354,order!C$3:C$554,0),"")</f>
        <v/>
      </c>
      <c r="D354" s="4" t="str">
        <f ca="1">IFERROR(RANK(order!D354,order!D$3:D$554,0),"")</f>
        <v/>
      </c>
      <c r="E354" s="4" t="str">
        <f ca="1">IFERROR(RANK(order!E354,order!E$3:E$554,0),"")</f>
        <v/>
      </c>
      <c r="F354" s="4" t="str">
        <f ca="1">IFERROR(RANK(order!F354,order!F$3:F$554,0),"")</f>
        <v/>
      </c>
      <c r="G354" s="10" t="str">
        <f ca="1">IFERROR(RANK(order!G354,order!G$3:G$554,0),"")</f>
        <v/>
      </c>
      <c r="H354" s="10" t="str">
        <f ca="1">IFERROR(RANK(order!H354,order!H$3:H$554,0),"")</f>
        <v/>
      </c>
      <c r="I354" s="10" t="str">
        <f ca="1">IFERROR(RANK(order!I354,order!I$3:I$554,0),"")</f>
        <v/>
      </c>
      <c r="J354" s="4" t="str">
        <f ca="1">IFERROR(RANK(order!J354,order!J$3:J$554,0),"")</f>
        <v/>
      </c>
      <c r="K354" s="4" t="str">
        <f ca="1">IFERROR(RANK(order!K354,order!K$3:K$554,0),"")</f>
        <v/>
      </c>
      <c r="L354" s="4" t="str">
        <f ca="1">IFERROR(RANK(order!L354,order!L$3:L$554,0),"")</f>
        <v/>
      </c>
      <c r="M354" s="10" t="str">
        <f ca="1">IFERROR(RANK(order!M354,order!M$3:M$554,0),"")</f>
        <v/>
      </c>
      <c r="N354" s="10" t="str">
        <f ca="1">IFERROR(RANK(order!N354,order!N$3:N$554,0),"")</f>
        <v/>
      </c>
      <c r="O354" s="10" t="str">
        <f ca="1">IFERROR(RANK(order!O354,order!O$3:O$554,0),"")</f>
        <v/>
      </c>
      <c r="P354" s="4" t="str">
        <f ca="1">IFERROR(RANK(order!P354,order!P$3:P$554,0),"")</f>
        <v/>
      </c>
      <c r="Q354" s="4" t="str">
        <f ca="1">IFERROR(RANK(order!Q354,order!Q$3:Q$554,0),"")</f>
        <v/>
      </c>
      <c r="R354" s="4" t="str">
        <f ca="1">IFERROR(RANK(order!R354,order!R$3:R$554,0),"")</f>
        <v/>
      </c>
      <c r="S354" s="10" t="str">
        <f ca="1">IFERROR(RANK(order!S354,order!S$3:S$554,0),"")</f>
        <v/>
      </c>
      <c r="T354" s="10" t="str">
        <f ca="1">IFERROR(RANK(order!T354,order!T$3:T$554,0),"")</f>
        <v/>
      </c>
      <c r="U354" s="10" t="str">
        <f ca="1">IFERROR(RANK(order!U354,order!U$3:U$554,0),"")</f>
        <v/>
      </c>
      <c r="V354" s="4" t="str">
        <f ca="1">IFERROR(RANK(order!V354,order!V$3:V$554,0),"")</f>
        <v/>
      </c>
      <c r="W354" s="4" t="str">
        <f ca="1">IFERROR(RANK(order!W354,order!W$3:W$554,0),"")</f>
        <v/>
      </c>
      <c r="X354" s="4" t="str">
        <f ca="1">IFERROR(RANK(order!X354,order!X$3:X$554,0),"")</f>
        <v/>
      </c>
      <c r="Y354" s="10" t="str">
        <f ca="1">IFERROR(RANK(order!Y354,order!Y$3:Y$554,0),"")</f>
        <v/>
      </c>
      <c r="Z354" s="10" t="str">
        <f ca="1">IFERROR(RANK(order!Z354,order!Z$3:Z$554,0),"")</f>
        <v/>
      </c>
      <c r="AA354" s="10" t="str">
        <f ca="1">IFERROR(RANK(order!AA354,order!AA$3:AA$554,0),"")</f>
        <v/>
      </c>
      <c r="AB354" s="4" t="str">
        <f ca="1">IFERROR(RANK(order!AB354,order!AB$3:AB$554,0),"")</f>
        <v/>
      </c>
      <c r="AC354" s="4" t="str">
        <f ca="1">IFERROR(RANK(order!AC354,order!AC$3:AC$554,0),"")</f>
        <v/>
      </c>
      <c r="AD354" s="4" t="str">
        <f ca="1">IFERROR(RANK(order!AD354,order!AD$3:AD$554,0),"")</f>
        <v/>
      </c>
      <c r="AE354" s="10" t="str">
        <f ca="1">IFERROR(RANK(order!AE354,order!AE$3:AE$554,0),"")</f>
        <v/>
      </c>
      <c r="AF354" s="10" t="str">
        <f ca="1">IFERROR(RANK(order!AF354,order!AF$3:AF$554,0),"")</f>
        <v/>
      </c>
      <c r="AG354" s="10" t="str">
        <f ca="1">IFERROR(RANK(order!AG354,order!AG$3:AG$554,0),"")</f>
        <v/>
      </c>
      <c r="AH354" s="4" t="str">
        <f ca="1">IFERROR(RANK(order!AH354,order!AH$3:AH$554,0),"")</f>
        <v/>
      </c>
      <c r="AI354" s="4" t="str">
        <f ca="1">IFERROR(RANK(order!AI354,order!AI$3:AI$554,0),"")</f>
        <v/>
      </c>
      <c r="AJ354" s="4" t="str">
        <f ca="1">IFERROR(RANK(order!AJ354,order!AJ$3:AJ$554,0),"")</f>
        <v/>
      </c>
      <c r="AK354" s="10" t="str">
        <f ca="1">IFERROR(RANK(order!AK354,order!AK$3:AK$554,0),"")</f>
        <v/>
      </c>
      <c r="AL354" s="10" t="str">
        <f ca="1">IFERROR(RANK(order!AL354,order!AL$3:AL$554,0),"")</f>
        <v/>
      </c>
      <c r="AM354" s="10" t="str">
        <f ca="1">IFERROR(RANK(order!AM354,order!AM$3:AM$554,0),"")</f>
        <v/>
      </c>
      <c r="AN354" s="4" t="str">
        <f ca="1">IFERROR(RANK(order!AN354,order!AN$3:AN$554,0),"")</f>
        <v/>
      </c>
      <c r="AO354" s="4" t="str">
        <f ca="1">IFERROR(RANK(order!AO354,order!AO$3:AO$554,0),"")</f>
        <v/>
      </c>
      <c r="AP354" s="4" t="str">
        <f ca="1">IFERROR(RANK(order!AP354,order!AP$3:AP$554,0),"")</f>
        <v/>
      </c>
      <c r="AQ354" s="10" t="str">
        <f ca="1">IFERROR(RANK(order!AQ354,order!AQ$3:AQ$554,0),"")</f>
        <v/>
      </c>
      <c r="AR354" s="10" t="str">
        <f ca="1">IFERROR(RANK(order!AR354,order!AR$3:AR$554,0),"")</f>
        <v/>
      </c>
      <c r="AS354" s="10" t="str">
        <f ca="1">IFERROR(RANK(order!AS354,order!AS$3:AS$554,0),"")</f>
        <v/>
      </c>
      <c r="AT354" s="4" t="str">
        <f ca="1">IFERROR(RANK(order!AT354,order!AT$3:AT$554,0),"")</f>
        <v/>
      </c>
      <c r="AU354" s="4" t="str">
        <f ca="1">IFERROR(RANK(order!AU354,order!AU$3:AU$554,0),"")</f>
        <v/>
      </c>
      <c r="AV354" s="4" t="str">
        <f ca="1">IFERROR(RANK(order!AV354,order!AV$3:AV$554,0),"")</f>
        <v/>
      </c>
      <c r="AW354" s="10" t="str">
        <f ca="1">IFERROR(RANK(order!AW354,order!AW$3:AW$554,0),"")</f>
        <v/>
      </c>
      <c r="AX354" s="10" t="str">
        <f ca="1">IFERROR(RANK(order!AX354,order!AX$3:AX$554,0),"")</f>
        <v/>
      </c>
      <c r="AY354" s="10" t="str">
        <f ca="1">IFERROR(RANK(order!AY354,order!AY$3:AY$554,0),"")</f>
        <v/>
      </c>
      <c r="AZ354" s="4" t="str">
        <f ca="1">IFERROR(RANK(order!AZ354,order!AZ$3:AZ$554,0),"")</f>
        <v/>
      </c>
      <c r="BA354" s="4" t="str">
        <f ca="1">IFERROR(RANK(order!BA354,order!BA$3:BA$554,0),"")</f>
        <v/>
      </c>
      <c r="BB354" s="4" t="str">
        <f ca="1">IFERROR(RANK(order!BB354,order!BB$3:BB$554,0),"")</f>
        <v/>
      </c>
      <c r="BC354" s="10" t="str">
        <f ca="1">IFERROR(RANK(order!BC354,order!BC$3:BC$554,0),"")</f>
        <v/>
      </c>
      <c r="BD354" s="10" t="str">
        <f ca="1">IFERROR(RANK(order!BD354,order!BD$3:BD$554,0),"")</f>
        <v/>
      </c>
      <c r="BE354" s="10" t="str">
        <f ca="1">IFERROR(RANK(order!BE354,order!BE$3:BE$554,0),"")</f>
        <v/>
      </c>
      <c r="BF354" s="4" t="str">
        <f ca="1">IFERROR(RANK(order!BF354,order!BF$3:BF$554,0),"")</f>
        <v/>
      </c>
      <c r="BG354" s="4" t="str">
        <f ca="1">IFERROR(RANK(order!BG354,order!BG$3:BG$554,0),"")</f>
        <v/>
      </c>
      <c r="BH354" s="4" t="str">
        <f ca="1">IFERROR(RANK(order!BH354,order!BH$3:BH$554,0),"")</f>
        <v/>
      </c>
      <c r="BI354" s="10" t="str">
        <f ca="1">IFERROR(RANK(order!BI354,order!BI$3:BI$554,0),"")</f>
        <v/>
      </c>
      <c r="BJ354" s="10" t="str">
        <f ca="1">IFERROR(RANK(order!BJ354,order!BJ$3:BJ$554,0),"")</f>
        <v/>
      </c>
      <c r="BK354" s="10" t="str">
        <f ca="1">IFERROR(RANK(order!BK354,order!BK$3:BK$554,0),"")</f>
        <v/>
      </c>
      <c r="BL354" s="4" t="str">
        <f ca="1">IFERROR(RANK(order!BL354,order!BL$3:BL$554,0),"")</f>
        <v/>
      </c>
      <c r="BM354" s="4" t="str">
        <f ca="1">IFERROR(RANK(order!BM354,order!BM$3:BM$554,0),"")</f>
        <v/>
      </c>
      <c r="BN354" s="4" t="str">
        <f ca="1">IFERROR(RANK(order!BN354,order!BN$3:BN$554,0),"")</f>
        <v/>
      </c>
      <c r="BO354" s="10" t="str">
        <f ca="1">IFERROR(RANK(order!BO354,order!BO$3:BO$554,0),"")</f>
        <v/>
      </c>
      <c r="BP354" s="10" t="str">
        <f ca="1">IFERROR(RANK(order!BP354,order!BP$3:BP$554,0),"")</f>
        <v/>
      </c>
      <c r="BQ354" s="10" t="str">
        <f ca="1">IFERROR(RANK(order!BQ354,order!BQ$3:BQ$554,0),"")</f>
        <v/>
      </c>
      <c r="BR354" s="4" t="str">
        <f ca="1">IFERROR(RANK(order!BR354,order!BR$3:BR$554,0),"")</f>
        <v/>
      </c>
      <c r="BS354" s="4" t="str">
        <f ca="1">IFERROR(RANK(order!BS354,order!BS$3:BS$554,0),"")</f>
        <v/>
      </c>
      <c r="BT354" s="4" t="str">
        <f ca="1">IFERROR(RANK(order!BT354,order!BT$3:BT$554,0),"")</f>
        <v/>
      </c>
      <c r="BU354" s="95">
        <f t="shared" si="469"/>
        <v>352</v>
      </c>
      <c r="BV354" s="35" t="str">
        <f t="shared" si="470"/>
        <v>E1</v>
      </c>
      <c r="BW354" s="55">
        <f t="shared" ca="1" si="393"/>
        <v>0</v>
      </c>
      <c r="BX354" s="56" t="str">
        <f t="shared" ca="1" si="394"/>
        <v/>
      </c>
      <c r="BY354" s="56" t="str">
        <f t="shared" ca="1" si="395"/>
        <v/>
      </c>
      <c r="BZ354" s="57" t="str">
        <f t="shared" ca="1" si="396"/>
        <v/>
      </c>
      <c r="CA354" s="57" t="str">
        <f t="shared" ca="1" si="397"/>
        <v/>
      </c>
      <c r="CB354" s="58" t="str">
        <f t="shared" ca="1" si="398"/>
        <v/>
      </c>
      <c r="CC354" s="57" t="str">
        <f t="shared" ca="1" si="399"/>
        <v/>
      </c>
      <c r="CD354" s="57" t="str">
        <f t="shared" ca="1" si="400"/>
        <v/>
      </c>
      <c r="CE354" s="58" t="str">
        <f t="shared" ca="1" si="401"/>
        <v/>
      </c>
      <c r="CF354" s="59" t="str">
        <f t="shared" ca="1" si="402"/>
        <v/>
      </c>
      <c r="CG354" s="57" t="str">
        <f t="shared" ca="1" si="403"/>
        <v/>
      </c>
      <c r="CH354" s="57" t="str">
        <f t="shared" ca="1" si="404"/>
        <v/>
      </c>
      <c r="CI354" s="57" t="str">
        <f t="shared" ca="1" si="405"/>
        <v/>
      </c>
      <c r="CJ354" s="57" t="str">
        <f t="shared" ca="1" si="406"/>
        <v/>
      </c>
      <c r="CK354" s="57" t="str">
        <f t="shared" ca="1" si="407"/>
        <v/>
      </c>
      <c r="CL354" s="57" t="str">
        <f t="shared" ca="1" si="408"/>
        <v/>
      </c>
      <c r="CM354" s="57" t="str">
        <f t="shared" ca="1" si="409"/>
        <v/>
      </c>
      <c r="CN354" s="57" t="str">
        <f t="shared" ca="1" si="410"/>
        <v/>
      </c>
      <c r="CO354" s="57" t="str">
        <f t="shared" ca="1" si="411"/>
        <v/>
      </c>
      <c r="CP354" s="57" t="str">
        <f t="shared" ca="1" si="412"/>
        <v/>
      </c>
      <c r="CQ354" s="57" t="str">
        <f t="shared" ca="1" si="413"/>
        <v/>
      </c>
      <c r="CR354" s="57" t="str">
        <f t="shared" ca="1" si="414"/>
        <v/>
      </c>
      <c r="CS354" s="60" t="str">
        <f t="shared" ca="1" si="415"/>
        <v/>
      </c>
      <c r="CT354" s="60" t="str">
        <f t="shared" ca="1" si="416"/>
        <v/>
      </c>
      <c r="CU354" s="60" t="str">
        <f t="shared" ca="1" si="417"/>
        <v/>
      </c>
      <c r="CV354" s="60" t="str">
        <f t="shared" ca="1" si="418"/>
        <v/>
      </c>
      <c r="CW354" s="60" t="str">
        <f t="shared" ca="1" si="419"/>
        <v/>
      </c>
      <c r="CX354" s="60" t="str">
        <f t="shared" ca="1" si="420"/>
        <v/>
      </c>
      <c r="CY354" s="60" t="str">
        <f t="shared" ca="1" si="421"/>
        <v/>
      </c>
      <c r="CZ354" s="60" t="str">
        <f t="shared" ca="1" si="422"/>
        <v/>
      </c>
      <c r="DA354" s="65" t="str">
        <f t="shared" ca="1" si="423"/>
        <v/>
      </c>
      <c r="DB354" s="65" t="str">
        <f t="shared" ca="1" si="424"/>
        <v/>
      </c>
      <c r="DC354" s="65" t="str">
        <f t="shared" ca="1" si="425"/>
        <v/>
      </c>
      <c r="DD354" s="65" t="str">
        <f t="shared" ca="1" si="426"/>
        <v/>
      </c>
      <c r="DE354" s="65" t="str">
        <f t="shared" ca="1" si="427"/>
        <v/>
      </c>
      <c r="DF354" s="66" t="str">
        <f t="shared" ca="1" si="428"/>
        <v/>
      </c>
      <c r="DG354" s="66" t="str">
        <f t="shared" ca="1" si="429"/>
        <v/>
      </c>
      <c r="DH354" s="66" t="str">
        <f t="shared" ca="1" si="430"/>
        <v/>
      </c>
      <c r="DI354" s="66" t="str">
        <f t="shared" ca="1" si="431"/>
        <v/>
      </c>
      <c r="DJ354" s="66" t="str">
        <f t="shared" ca="1" si="432"/>
        <v/>
      </c>
      <c r="DK354" s="65" t="str">
        <f t="shared" ca="1" si="433"/>
        <v/>
      </c>
      <c r="DL354" s="65" t="str">
        <f t="shared" ca="1" si="434"/>
        <v/>
      </c>
      <c r="DM354" s="65" t="str">
        <f t="shared" ca="1" si="435"/>
        <v/>
      </c>
      <c r="DN354" s="65" t="str">
        <f t="shared" ca="1" si="436"/>
        <v/>
      </c>
      <c r="DO354" s="65" t="str">
        <f t="shared" ca="1" si="437"/>
        <v/>
      </c>
      <c r="DP354" s="65" t="str">
        <f t="shared" ca="1" si="438"/>
        <v/>
      </c>
      <c r="DQ354" s="65" t="str">
        <f t="shared" ca="1" si="439"/>
        <v/>
      </c>
      <c r="DR354" s="69" t="str">
        <f t="shared" ca="1" si="440"/>
        <v/>
      </c>
      <c r="DS354" s="69" t="str">
        <f t="shared" ca="1" si="441"/>
        <v/>
      </c>
      <c r="DT354" s="69" t="str">
        <f t="shared" ca="1" si="442"/>
        <v/>
      </c>
      <c r="DU354" s="69" t="str">
        <f t="shared" ca="1" si="443"/>
        <v/>
      </c>
      <c r="DV354" s="69" t="str">
        <f t="shared" ca="1" si="444"/>
        <v/>
      </c>
      <c r="DW354" s="69" t="str">
        <f t="shared" ca="1" si="445"/>
        <v/>
      </c>
      <c r="DX354" s="69" t="str">
        <f t="shared" ca="1" si="446"/>
        <v/>
      </c>
      <c r="DY354" s="69" t="str">
        <f t="shared" ca="1" si="447"/>
        <v/>
      </c>
      <c r="DZ354" s="72" t="str">
        <f t="shared" ca="1" si="448"/>
        <v/>
      </c>
      <c r="EA354" s="72" t="str">
        <f t="shared" ca="1" si="449"/>
        <v/>
      </c>
      <c r="EB354" s="72" t="str">
        <f t="shared" ca="1" si="450"/>
        <v/>
      </c>
      <c r="EC354" s="65" t="str">
        <f t="shared" ca="1" si="451"/>
        <v/>
      </c>
      <c r="ED354" s="65" t="str">
        <f t="shared" ca="1" si="452"/>
        <v/>
      </c>
      <c r="EE354" s="65" t="str">
        <f t="shared" ca="1" si="453"/>
        <v/>
      </c>
      <c r="EF354" s="65" t="str">
        <f t="shared" ca="1" si="454"/>
        <v/>
      </c>
      <c r="EG354" s="65" t="str">
        <f t="shared" ca="1" si="455"/>
        <v/>
      </c>
      <c r="EH354" s="65" t="str">
        <f t="shared" ca="1" si="456"/>
        <v/>
      </c>
      <c r="EI354" s="429" t="str">
        <f t="shared" ca="1" si="457"/>
        <v>No</v>
      </c>
      <c r="EJ354" s="428" t="str">
        <f t="shared" ca="1" si="458"/>
        <v/>
      </c>
      <c r="EK354" s="428" t="str">
        <f t="shared" ca="1" si="459"/>
        <v/>
      </c>
      <c r="EL354" s="65" t="str">
        <f t="shared" ca="1" si="460"/>
        <v/>
      </c>
      <c r="EM354" s="65" t="str">
        <f t="shared" ca="1" si="461"/>
        <v/>
      </c>
      <c r="EN354" s="65" t="str">
        <f t="shared" ca="1" si="462"/>
        <v/>
      </c>
      <c r="EO354" s="433" t="str">
        <f t="shared" ca="1" si="463"/>
        <v/>
      </c>
      <c r="EP354" s="433" t="str">
        <f t="shared" ca="1" si="464"/>
        <v/>
      </c>
      <c r="EQ354" s="433" t="str">
        <f t="shared" ca="1" si="465"/>
        <v/>
      </c>
      <c r="ER354" s="433" t="str">
        <f t="shared" ca="1" si="466"/>
        <v/>
      </c>
      <c r="ES354" s="433" t="str">
        <f t="shared" ca="1" si="467"/>
        <v/>
      </c>
      <c r="ET354" s="433" t="str">
        <f t="shared" ca="1" si="468"/>
        <v/>
      </c>
      <c r="EU354" s="433" t="str">
        <f ca="1">IF(OR(CO354="",CQ354=""),"",Discipline!$P$3*CO354+Discipline!$X$3*CQ354)</f>
        <v/>
      </c>
      <c r="EV354" s="433" t="str">
        <f ca="1">IF(OR(CP354="",CR354=""),"",Discipline!$P$3*CP354+Discipline!$X$3*CR354)</f>
        <v/>
      </c>
    </row>
    <row r="355" spans="1:152" x14ac:dyDescent="0.25">
      <c r="A355" s="10" t="str">
        <f ca="1">IFERROR(RANK(order!A355,order!A$3:A$554,0),"")</f>
        <v/>
      </c>
      <c r="B355" s="10" t="str">
        <f ca="1">IFERROR(RANK(order!B355,order!B$3:B$554,0),"")</f>
        <v/>
      </c>
      <c r="C355" s="10" t="str">
        <f ca="1">IFERROR(RANK(order!C355,order!C$3:C$554,0),"")</f>
        <v/>
      </c>
      <c r="D355" s="4" t="str">
        <f ca="1">IFERROR(RANK(order!D355,order!D$3:D$554,0),"")</f>
        <v/>
      </c>
      <c r="E355" s="4" t="str">
        <f ca="1">IFERROR(RANK(order!E355,order!E$3:E$554,0),"")</f>
        <v/>
      </c>
      <c r="F355" s="4" t="str">
        <f ca="1">IFERROR(RANK(order!F355,order!F$3:F$554,0),"")</f>
        <v/>
      </c>
      <c r="G355" s="10" t="str">
        <f ca="1">IFERROR(RANK(order!G355,order!G$3:G$554,0),"")</f>
        <v/>
      </c>
      <c r="H355" s="10" t="str">
        <f ca="1">IFERROR(RANK(order!H355,order!H$3:H$554,0),"")</f>
        <v/>
      </c>
      <c r="I355" s="10" t="str">
        <f ca="1">IFERROR(RANK(order!I355,order!I$3:I$554,0),"")</f>
        <v/>
      </c>
      <c r="J355" s="4" t="str">
        <f ca="1">IFERROR(RANK(order!J355,order!J$3:J$554,0),"")</f>
        <v/>
      </c>
      <c r="K355" s="4" t="str">
        <f ca="1">IFERROR(RANK(order!K355,order!K$3:K$554,0),"")</f>
        <v/>
      </c>
      <c r="L355" s="4" t="str">
        <f ca="1">IFERROR(RANK(order!L355,order!L$3:L$554,0),"")</f>
        <v/>
      </c>
      <c r="M355" s="10" t="str">
        <f ca="1">IFERROR(RANK(order!M355,order!M$3:M$554,0),"")</f>
        <v/>
      </c>
      <c r="N355" s="10" t="str">
        <f ca="1">IFERROR(RANK(order!N355,order!N$3:N$554,0),"")</f>
        <v/>
      </c>
      <c r="O355" s="10" t="str">
        <f ca="1">IFERROR(RANK(order!O355,order!O$3:O$554,0),"")</f>
        <v/>
      </c>
      <c r="P355" s="4" t="str">
        <f ca="1">IFERROR(RANK(order!P355,order!P$3:P$554,0),"")</f>
        <v/>
      </c>
      <c r="Q355" s="4" t="str">
        <f ca="1">IFERROR(RANK(order!Q355,order!Q$3:Q$554,0),"")</f>
        <v/>
      </c>
      <c r="R355" s="4" t="str">
        <f ca="1">IFERROR(RANK(order!R355,order!R$3:R$554,0),"")</f>
        <v/>
      </c>
      <c r="S355" s="10" t="str">
        <f ca="1">IFERROR(RANK(order!S355,order!S$3:S$554,0),"")</f>
        <v/>
      </c>
      <c r="T355" s="10" t="str">
        <f ca="1">IFERROR(RANK(order!T355,order!T$3:T$554,0),"")</f>
        <v/>
      </c>
      <c r="U355" s="10" t="str">
        <f ca="1">IFERROR(RANK(order!U355,order!U$3:U$554,0),"")</f>
        <v/>
      </c>
      <c r="V355" s="4" t="str">
        <f ca="1">IFERROR(RANK(order!V355,order!V$3:V$554,0),"")</f>
        <v/>
      </c>
      <c r="W355" s="4" t="str">
        <f ca="1">IFERROR(RANK(order!W355,order!W$3:W$554,0),"")</f>
        <v/>
      </c>
      <c r="X355" s="4" t="str">
        <f ca="1">IFERROR(RANK(order!X355,order!X$3:X$554,0),"")</f>
        <v/>
      </c>
      <c r="Y355" s="10" t="str">
        <f ca="1">IFERROR(RANK(order!Y355,order!Y$3:Y$554,0),"")</f>
        <v/>
      </c>
      <c r="Z355" s="10" t="str">
        <f ca="1">IFERROR(RANK(order!Z355,order!Z$3:Z$554,0),"")</f>
        <v/>
      </c>
      <c r="AA355" s="10" t="str">
        <f ca="1">IFERROR(RANK(order!AA355,order!AA$3:AA$554,0),"")</f>
        <v/>
      </c>
      <c r="AB355" s="4" t="str">
        <f ca="1">IFERROR(RANK(order!AB355,order!AB$3:AB$554,0),"")</f>
        <v/>
      </c>
      <c r="AC355" s="4" t="str">
        <f ca="1">IFERROR(RANK(order!AC355,order!AC$3:AC$554,0),"")</f>
        <v/>
      </c>
      <c r="AD355" s="4" t="str">
        <f ca="1">IFERROR(RANK(order!AD355,order!AD$3:AD$554,0),"")</f>
        <v/>
      </c>
      <c r="AE355" s="10" t="str">
        <f ca="1">IFERROR(RANK(order!AE355,order!AE$3:AE$554,0),"")</f>
        <v/>
      </c>
      <c r="AF355" s="10" t="str">
        <f ca="1">IFERROR(RANK(order!AF355,order!AF$3:AF$554,0),"")</f>
        <v/>
      </c>
      <c r="AG355" s="10" t="str">
        <f ca="1">IFERROR(RANK(order!AG355,order!AG$3:AG$554,0),"")</f>
        <v/>
      </c>
      <c r="AH355" s="4" t="str">
        <f ca="1">IFERROR(RANK(order!AH355,order!AH$3:AH$554,0),"")</f>
        <v/>
      </c>
      <c r="AI355" s="4" t="str">
        <f ca="1">IFERROR(RANK(order!AI355,order!AI$3:AI$554,0),"")</f>
        <v/>
      </c>
      <c r="AJ355" s="4" t="str">
        <f ca="1">IFERROR(RANK(order!AJ355,order!AJ$3:AJ$554,0),"")</f>
        <v/>
      </c>
      <c r="AK355" s="10" t="str">
        <f ca="1">IFERROR(RANK(order!AK355,order!AK$3:AK$554,0),"")</f>
        <v/>
      </c>
      <c r="AL355" s="10" t="str">
        <f ca="1">IFERROR(RANK(order!AL355,order!AL$3:AL$554,0),"")</f>
        <v/>
      </c>
      <c r="AM355" s="10" t="str">
        <f ca="1">IFERROR(RANK(order!AM355,order!AM$3:AM$554,0),"")</f>
        <v/>
      </c>
      <c r="AN355" s="4" t="str">
        <f ca="1">IFERROR(RANK(order!AN355,order!AN$3:AN$554,0),"")</f>
        <v/>
      </c>
      <c r="AO355" s="4" t="str">
        <f ca="1">IFERROR(RANK(order!AO355,order!AO$3:AO$554,0),"")</f>
        <v/>
      </c>
      <c r="AP355" s="4" t="str">
        <f ca="1">IFERROR(RANK(order!AP355,order!AP$3:AP$554,0),"")</f>
        <v/>
      </c>
      <c r="AQ355" s="10" t="str">
        <f ca="1">IFERROR(RANK(order!AQ355,order!AQ$3:AQ$554,0),"")</f>
        <v/>
      </c>
      <c r="AR355" s="10" t="str">
        <f ca="1">IFERROR(RANK(order!AR355,order!AR$3:AR$554,0),"")</f>
        <v/>
      </c>
      <c r="AS355" s="10" t="str">
        <f ca="1">IFERROR(RANK(order!AS355,order!AS$3:AS$554,0),"")</f>
        <v/>
      </c>
      <c r="AT355" s="4" t="str">
        <f ca="1">IFERROR(RANK(order!AT355,order!AT$3:AT$554,0),"")</f>
        <v/>
      </c>
      <c r="AU355" s="4" t="str">
        <f ca="1">IFERROR(RANK(order!AU355,order!AU$3:AU$554,0),"")</f>
        <v/>
      </c>
      <c r="AV355" s="4" t="str">
        <f ca="1">IFERROR(RANK(order!AV355,order!AV$3:AV$554,0),"")</f>
        <v/>
      </c>
      <c r="AW355" s="10" t="str">
        <f ca="1">IFERROR(RANK(order!AW355,order!AW$3:AW$554,0),"")</f>
        <v/>
      </c>
      <c r="AX355" s="10" t="str">
        <f ca="1">IFERROR(RANK(order!AX355,order!AX$3:AX$554,0),"")</f>
        <v/>
      </c>
      <c r="AY355" s="10" t="str">
        <f ca="1">IFERROR(RANK(order!AY355,order!AY$3:AY$554,0),"")</f>
        <v/>
      </c>
      <c r="AZ355" s="4" t="str">
        <f ca="1">IFERROR(RANK(order!AZ355,order!AZ$3:AZ$554,0),"")</f>
        <v/>
      </c>
      <c r="BA355" s="4" t="str">
        <f ca="1">IFERROR(RANK(order!BA355,order!BA$3:BA$554,0),"")</f>
        <v/>
      </c>
      <c r="BB355" s="4" t="str">
        <f ca="1">IFERROR(RANK(order!BB355,order!BB$3:BB$554,0),"")</f>
        <v/>
      </c>
      <c r="BC355" s="10" t="str">
        <f ca="1">IFERROR(RANK(order!BC355,order!BC$3:BC$554,0),"")</f>
        <v/>
      </c>
      <c r="BD355" s="10" t="str">
        <f ca="1">IFERROR(RANK(order!BD355,order!BD$3:BD$554,0),"")</f>
        <v/>
      </c>
      <c r="BE355" s="10" t="str">
        <f ca="1">IFERROR(RANK(order!BE355,order!BE$3:BE$554,0),"")</f>
        <v/>
      </c>
      <c r="BF355" s="4" t="str">
        <f ca="1">IFERROR(RANK(order!BF355,order!BF$3:BF$554,0),"")</f>
        <v/>
      </c>
      <c r="BG355" s="4" t="str">
        <f ca="1">IFERROR(RANK(order!BG355,order!BG$3:BG$554,0),"")</f>
        <v/>
      </c>
      <c r="BH355" s="4" t="str">
        <f ca="1">IFERROR(RANK(order!BH355,order!BH$3:BH$554,0),"")</f>
        <v/>
      </c>
      <c r="BI355" s="10" t="str">
        <f ca="1">IFERROR(RANK(order!BI355,order!BI$3:BI$554,0),"")</f>
        <v/>
      </c>
      <c r="BJ355" s="10" t="str">
        <f ca="1">IFERROR(RANK(order!BJ355,order!BJ$3:BJ$554,0),"")</f>
        <v/>
      </c>
      <c r="BK355" s="10" t="str">
        <f ca="1">IFERROR(RANK(order!BK355,order!BK$3:BK$554,0),"")</f>
        <v/>
      </c>
      <c r="BL355" s="4" t="str">
        <f ca="1">IFERROR(RANK(order!BL355,order!BL$3:BL$554,0),"")</f>
        <v/>
      </c>
      <c r="BM355" s="4" t="str">
        <f ca="1">IFERROR(RANK(order!BM355,order!BM$3:BM$554,0),"")</f>
        <v/>
      </c>
      <c r="BN355" s="4" t="str">
        <f ca="1">IFERROR(RANK(order!BN355,order!BN$3:BN$554,0),"")</f>
        <v/>
      </c>
      <c r="BO355" s="10" t="str">
        <f ca="1">IFERROR(RANK(order!BO355,order!BO$3:BO$554,0),"")</f>
        <v/>
      </c>
      <c r="BP355" s="10" t="str">
        <f ca="1">IFERROR(RANK(order!BP355,order!BP$3:BP$554,0),"")</f>
        <v/>
      </c>
      <c r="BQ355" s="10" t="str">
        <f ca="1">IFERROR(RANK(order!BQ355,order!BQ$3:BQ$554,0),"")</f>
        <v/>
      </c>
      <c r="BR355" s="4" t="str">
        <f ca="1">IFERROR(RANK(order!BR355,order!BR$3:BR$554,0),"")</f>
        <v/>
      </c>
      <c r="BS355" s="4" t="str">
        <f ca="1">IFERROR(RANK(order!BS355,order!BS$3:BS$554,0),"")</f>
        <v/>
      </c>
      <c r="BT355" s="4" t="str">
        <f ca="1">IFERROR(RANK(order!BT355,order!BT$3:BT$554,0),"")</f>
        <v/>
      </c>
      <c r="BU355" s="95">
        <f t="shared" si="469"/>
        <v>353</v>
      </c>
      <c r="BV355" s="35" t="str">
        <f t="shared" si="470"/>
        <v>E1</v>
      </c>
      <c r="BW355" s="55">
        <f t="shared" ca="1" si="393"/>
        <v>0</v>
      </c>
      <c r="BX355" s="56" t="str">
        <f t="shared" ca="1" si="394"/>
        <v/>
      </c>
      <c r="BY355" s="56" t="str">
        <f t="shared" ca="1" si="395"/>
        <v/>
      </c>
      <c r="BZ355" s="57" t="str">
        <f t="shared" ca="1" si="396"/>
        <v/>
      </c>
      <c r="CA355" s="57" t="str">
        <f t="shared" ca="1" si="397"/>
        <v/>
      </c>
      <c r="CB355" s="58" t="str">
        <f t="shared" ca="1" si="398"/>
        <v/>
      </c>
      <c r="CC355" s="57" t="str">
        <f t="shared" ca="1" si="399"/>
        <v/>
      </c>
      <c r="CD355" s="57" t="str">
        <f t="shared" ca="1" si="400"/>
        <v/>
      </c>
      <c r="CE355" s="58" t="str">
        <f t="shared" ca="1" si="401"/>
        <v/>
      </c>
      <c r="CF355" s="59" t="str">
        <f t="shared" ca="1" si="402"/>
        <v/>
      </c>
      <c r="CG355" s="57" t="str">
        <f t="shared" ca="1" si="403"/>
        <v/>
      </c>
      <c r="CH355" s="57" t="str">
        <f t="shared" ca="1" si="404"/>
        <v/>
      </c>
      <c r="CI355" s="57" t="str">
        <f t="shared" ca="1" si="405"/>
        <v/>
      </c>
      <c r="CJ355" s="57" t="str">
        <f t="shared" ca="1" si="406"/>
        <v/>
      </c>
      <c r="CK355" s="57" t="str">
        <f t="shared" ca="1" si="407"/>
        <v/>
      </c>
      <c r="CL355" s="57" t="str">
        <f t="shared" ca="1" si="408"/>
        <v/>
      </c>
      <c r="CM355" s="57" t="str">
        <f t="shared" ca="1" si="409"/>
        <v/>
      </c>
      <c r="CN355" s="57" t="str">
        <f t="shared" ca="1" si="410"/>
        <v/>
      </c>
      <c r="CO355" s="57" t="str">
        <f t="shared" ca="1" si="411"/>
        <v/>
      </c>
      <c r="CP355" s="57" t="str">
        <f t="shared" ca="1" si="412"/>
        <v/>
      </c>
      <c r="CQ355" s="57" t="str">
        <f t="shared" ca="1" si="413"/>
        <v/>
      </c>
      <c r="CR355" s="57" t="str">
        <f t="shared" ca="1" si="414"/>
        <v/>
      </c>
      <c r="CS355" s="60" t="str">
        <f t="shared" ca="1" si="415"/>
        <v/>
      </c>
      <c r="CT355" s="60" t="str">
        <f t="shared" ca="1" si="416"/>
        <v/>
      </c>
      <c r="CU355" s="60" t="str">
        <f t="shared" ca="1" si="417"/>
        <v/>
      </c>
      <c r="CV355" s="60" t="str">
        <f t="shared" ca="1" si="418"/>
        <v/>
      </c>
      <c r="CW355" s="60" t="str">
        <f t="shared" ca="1" si="419"/>
        <v/>
      </c>
      <c r="CX355" s="60" t="str">
        <f t="shared" ca="1" si="420"/>
        <v/>
      </c>
      <c r="CY355" s="60" t="str">
        <f t="shared" ca="1" si="421"/>
        <v/>
      </c>
      <c r="CZ355" s="60" t="str">
        <f t="shared" ca="1" si="422"/>
        <v/>
      </c>
      <c r="DA355" s="65" t="str">
        <f t="shared" ca="1" si="423"/>
        <v/>
      </c>
      <c r="DB355" s="65" t="str">
        <f t="shared" ca="1" si="424"/>
        <v/>
      </c>
      <c r="DC355" s="65" t="str">
        <f t="shared" ca="1" si="425"/>
        <v/>
      </c>
      <c r="DD355" s="65" t="str">
        <f t="shared" ca="1" si="426"/>
        <v/>
      </c>
      <c r="DE355" s="65" t="str">
        <f t="shared" ca="1" si="427"/>
        <v/>
      </c>
      <c r="DF355" s="66" t="str">
        <f t="shared" ca="1" si="428"/>
        <v/>
      </c>
      <c r="DG355" s="66" t="str">
        <f t="shared" ca="1" si="429"/>
        <v/>
      </c>
      <c r="DH355" s="66" t="str">
        <f t="shared" ca="1" si="430"/>
        <v/>
      </c>
      <c r="DI355" s="66" t="str">
        <f t="shared" ca="1" si="431"/>
        <v/>
      </c>
      <c r="DJ355" s="66" t="str">
        <f t="shared" ca="1" si="432"/>
        <v/>
      </c>
      <c r="DK355" s="65" t="str">
        <f t="shared" ca="1" si="433"/>
        <v/>
      </c>
      <c r="DL355" s="65" t="str">
        <f t="shared" ca="1" si="434"/>
        <v/>
      </c>
      <c r="DM355" s="65" t="str">
        <f t="shared" ca="1" si="435"/>
        <v/>
      </c>
      <c r="DN355" s="65" t="str">
        <f t="shared" ca="1" si="436"/>
        <v/>
      </c>
      <c r="DO355" s="65" t="str">
        <f t="shared" ca="1" si="437"/>
        <v/>
      </c>
      <c r="DP355" s="65" t="str">
        <f t="shared" ca="1" si="438"/>
        <v/>
      </c>
      <c r="DQ355" s="65" t="str">
        <f t="shared" ca="1" si="439"/>
        <v/>
      </c>
      <c r="DR355" s="69" t="str">
        <f t="shared" ca="1" si="440"/>
        <v/>
      </c>
      <c r="DS355" s="69" t="str">
        <f t="shared" ca="1" si="441"/>
        <v/>
      </c>
      <c r="DT355" s="69" t="str">
        <f t="shared" ca="1" si="442"/>
        <v/>
      </c>
      <c r="DU355" s="69" t="str">
        <f t="shared" ca="1" si="443"/>
        <v/>
      </c>
      <c r="DV355" s="69" t="str">
        <f t="shared" ca="1" si="444"/>
        <v/>
      </c>
      <c r="DW355" s="69" t="str">
        <f t="shared" ca="1" si="445"/>
        <v/>
      </c>
      <c r="DX355" s="69" t="str">
        <f t="shared" ca="1" si="446"/>
        <v/>
      </c>
      <c r="DY355" s="69" t="str">
        <f t="shared" ca="1" si="447"/>
        <v/>
      </c>
      <c r="DZ355" s="72" t="str">
        <f t="shared" ca="1" si="448"/>
        <v/>
      </c>
      <c r="EA355" s="72" t="str">
        <f t="shared" ca="1" si="449"/>
        <v/>
      </c>
      <c r="EB355" s="72" t="str">
        <f t="shared" ca="1" si="450"/>
        <v/>
      </c>
      <c r="EC355" s="65" t="str">
        <f t="shared" ca="1" si="451"/>
        <v/>
      </c>
      <c r="ED355" s="65" t="str">
        <f t="shared" ca="1" si="452"/>
        <v/>
      </c>
      <c r="EE355" s="65" t="str">
        <f t="shared" ca="1" si="453"/>
        <v/>
      </c>
      <c r="EF355" s="65" t="str">
        <f t="shared" ca="1" si="454"/>
        <v/>
      </c>
      <c r="EG355" s="65" t="str">
        <f t="shared" ca="1" si="455"/>
        <v/>
      </c>
      <c r="EH355" s="65" t="str">
        <f t="shared" ca="1" si="456"/>
        <v/>
      </c>
      <c r="EI355" s="429" t="str">
        <f t="shared" ca="1" si="457"/>
        <v>No</v>
      </c>
      <c r="EJ355" s="428" t="str">
        <f t="shared" ca="1" si="458"/>
        <v/>
      </c>
      <c r="EK355" s="428" t="str">
        <f t="shared" ca="1" si="459"/>
        <v/>
      </c>
      <c r="EL355" s="65" t="str">
        <f t="shared" ca="1" si="460"/>
        <v/>
      </c>
      <c r="EM355" s="65" t="str">
        <f t="shared" ca="1" si="461"/>
        <v/>
      </c>
      <c r="EN355" s="65" t="str">
        <f t="shared" ca="1" si="462"/>
        <v/>
      </c>
      <c r="EO355" s="433" t="str">
        <f t="shared" ca="1" si="463"/>
        <v/>
      </c>
      <c r="EP355" s="433" t="str">
        <f t="shared" ca="1" si="464"/>
        <v/>
      </c>
      <c r="EQ355" s="433" t="str">
        <f t="shared" ca="1" si="465"/>
        <v/>
      </c>
      <c r="ER355" s="433" t="str">
        <f t="shared" ca="1" si="466"/>
        <v/>
      </c>
      <c r="ES355" s="433" t="str">
        <f t="shared" ca="1" si="467"/>
        <v/>
      </c>
      <c r="ET355" s="433" t="str">
        <f t="shared" ca="1" si="468"/>
        <v/>
      </c>
      <c r="EU355" s="433" t="str">
        <f ca="1">IF(OR(CO355="",CQ355=""),"",Discipline!$P$3*CO355+Discipline!$X$3*CQ355)</f>
        <v/>
      </c>
      <c r="EV355" s="433" t="str">
        <f ca="1">IF(OR(CP355="",CR355=""),"",Discipline!$P$3*CP355+Discipline!$X$3*CR355)</f>
        <v/>
      </c>
    </row>
    <row r="356" spans="1:152" x14ac:dyDescent="0.25">
      <c r="A356" s="10" t="str">
        <f ca="1">IFERROR(RANK(order!A356,order!A$3:A$554,0),"")</f>
        <v/>
      </c>
      <c r="B356" s="10" t="str">
        <f ca="1">IFERROR(RANK(order!B356,order!B$3:B$554,0),"")</f>
        <v/>
      </c>
      <c r="C356" s="10" t="str">
        <f ca="1">IFERROR(RANK(order!C356,order!C$3:C$554,0),"")</f>
        <v/>
      </c>
      <c r="D356" s="4" t="str">
        <f ca="1">IFERROR(RANK(order!D356,order!D$3:D$554,0),"")</f>
        <v/>
      </c>
      <c r="E356" s="4" t="str">
        <f ca="1">IFERROR(RANK(order!E356,order!E$3:E$554,0),"")</f>
        <v/>
      </c>
      <c r="F356" s="4" t="str">
        <f ca="1">IFERROR(RANK(order!F356,order!F$3:F$554,0),"")</f>
        <v/>
      </c>
      <c r="G356" s="10" t="str">
        <f ca="1">IFERROR(RANK(order!G356,order!G$3:G$554,0),"")</f>
        <v/>
      </c>
      <c r="H356" s="10" t="str">
        <f ca="1">IFERROR(RANK(order!H356,order!H$3:H$554,0),"")</f>
        <v/>
      </c>
      <c r="I356" s="10" t="str">
        <f ca="1">IFERROR(RANK(order!I356,order!I$3:I$554,0),"")</f>
        <v/>
      </c>
      <c r="J356" s="4" t="str">
        <f ca="1">IFERROR(RANK(order!J356,order!J$3:J$554,0),"")</f>
        <v/>
      </c>
      <c r="K356" s="4" t="str">
        <f ca="1">IFERROR(RANK(order!K356,order!K$3:K$554,0),"")</f>
        <v/>
      </c>
      <c r="L356" s="4" t="str">
        <f ca="1">IFERROR(RANK(order!L356,order!L$3:L$554,0),"")</f>
        <v/>
      </c>
      <c r="M356" s="10" t="str">
        <f ca="1">IFERROR(RANK(order!M356,order!M$3:M$554,0),"")</f>
        <v/>
      </c>
      <c r="N356" s="10" t="str">
        <f ca="1">IFERROR(RANK(order!N356,order!N$3:N$554,0),"")</f>
        <v/>
      </c>
      <c r="O356" s="10" t="str">
        <f ca="1">IFERROR(RANK(order!O356,order!O$3:O$554,0),"")</f>
        <v/>
      </c>
      <c r="P356" s="4" t="str">
        <f ca="1">IFERROR(RANK(order!P356,order!P$3:P$554,0),"")</f>
        <v/>
      </c>
      <c r="Q356" s="4" t="str">
        <f ca="1">IFERROR(RANK(order!Q356,order!Q$3:Q$554,0),"")</f>
        <v/>
      </c>
      <c r="R356" s="4" t="str">
        <f ca="1">IFERROR(RANK(order!R356,order!R$3:R$554,0),"")</f>
        <v/>
      </c>
      <c r="S356" s="10" t="str">
        <f ca="1">IFERROR(RANK(order!S356,order!S$3:S$554,0),"")</f>
        <v/>
      </c>
      <c r="T356" s="10" t="str">
        <f ca="1">IFERROR(RANK(order!T356,order!T$3:T$554,0),"")</f>
        <v/>
      </c>
      <c r="U356" s="10" t="str">
        <f ca="1">IFERROR(RANK(order!U356,order!U$3:U$554,0),"")</f>
        <v/>
      </c>
      <c r="V356" s="4" t="str">
        <f ca="1">IFERROR(RANK(order!V356,order!V$3:V$554,0),"")</f>
        <v/>
      </c>
      <c r="W356" s="4" t="str">
        <f ca="1">IFERROR(RANK(order!W356,order!W$3:W$554,0),"")</f>
        <v/>
      </c>
      <c r="X356" s="4" t="str">
        <f ca="1">IFERROR(RANK(order!X356,order!X$3:X$554,0),"")</f>
        <v/>
      </c>
      <c r="Y356" s="10" t="str">
        <f ca="1">IFERROR(RANK(order!Y356,order!Y$3:Y$554,0),"")</f>
        <v/>
      </c>
      <c r="Z356" s="10" t="str">
        <f ca="1">IFERROR(RANK(order!Z356,order!Z$3:Z$554,0),"")</f>
        <v/>
      </c>
      <c r="AA356" s="10" t="str">
        <f ca="1">IFERROR(RANK(order!AA356,order!AA$3:AA$554,0),"")</f>
        <v/>
      </c>
      <c r="AB356" s="4" t="str">
        <f ca="1">IFERROR(RANK(order!AB356,order!AB$3:AB$554,0),"")</f>
        <v/>
      </c>
      <c r="AC356" s="4" t="str">
        <f ca="1">IFERROR(RANK(order!AC356,order!AC$3:AC$554,0),"")</f>
        <v/>
      </c>
      <c r="AD356" s="4" t="str">
        <f ca="1">IFERROR(RANK(order!AD356,order!AD$3:AD$554,0),"")</f>
        <v/>
      </c>
      <c r="AE356" s="10" t="str">
        <f ca="1">IFERROR(RANK(order!AE356,order!AE$3:AE$554,0),"")</f>
        <v/>
      </c>
      <c r="AF356" s="10" t="str">
        <f ca="1">IFERROR(RANK(order!AF356,order!AF$3:AF$554,0),"")</f>
        <v/>
      </c>
      <c r="AG356" s="10" t="str">
        <f ca="1">IFERROR(RANK(order!AG356,order!AG$3:AG$554,0),"")</f>
        <v/>
      </c>
      <c r="AH356" s="4" t="str">
        <f ca="1">IFERROR(RANK(order!AH356,order!AH$3:AH$554,0),"")</f>
        <v/>
      </c>
      <c r="AI356" s="4" t="str">
        <f ca="1">IFERROR(RANK(order!AI356,order!AI$3:AI$554,0),"")</f>
        <v/>
      </c>
      <c r="AJ356" s="4" t="str">
        <f ca="1">IFERROR(RANK(order!AJ356,order!AJ$3:AJ$554,0),"")</f>
        <v/>
      </c>
      <c r="AK356" s="10" t="str">
        <f ca="1">IFERROR(RANK(order!AK356,order!AK$3:AK$554,0),"")</f>
        <v/>
      </c>
      <c r="AL356" s="10" t="str">
        <f ca="1">IFERROR(RANK(order!AL356,order!AL$3:AL$554,0),"")</f>
        <v/>
      </c>
      <c r="AM356" s="10" t="str">
        <f ca="1">IFERROR(RANK(order!AM356,order!AM$3:AM$554,0),"")</f>
        <v/>
      </c>
      <c r="AN356" s="4" t="str">
        <f ca="1">IFERROR(RANK(order!AN356,order!AN$3:AN$554,0),"")</f>
        <v/>
      </c>
      <c r="AO356" s="4" t="str">
        <f ca="1">IFERROR(RANK(order!AO356,order!AO$3:AO$554,0),"")</f>
        <v/>
      </c>
      <c r="AP356" s="4" t="str">
        <f ca="1">IFERROR(RANK(order!AP356,order!AP$3:AP$554,0),"")</f>
        <v/>
      </c>
      <c r="AQ356" s="10" t="str">
        <f ca="1">IFERROR(RANK(order!AQ356,order!AQ$3:AQ$554,0),"")</f>
        <v/>
      </c>
      <c r="AR356" s="10" t="str">
        <f ca="1">IFERROR(RANK(order!AR356,order!AR$3:AR$554,0),"")</f>
        <v/>
      </c>
      <c r="AS356" s="10" t="str">
        <f ca="1">IFERROR(RANK(order!AS356,order!AS$3:AS$554,0),"")</f>
        <v/>
      </c>
      <c r="AT356" s="4" t="str">
        <f ca="1">IFERROR(RANK(order!AT356,order!AT$3:AT$554,0),"")</f>
        <v/>
      </c>
      <c r="AU356" s="4" t="str">
        <f ca="1">IFERROR(RANK(order!AU356,order!AU$3:AU$554,0),"")</f>
        <v/>
      </c>
      <c r="AV356" s="4" t="str">
        <f ca="1">IFERROR(RANK(order!AV356,order!AV$3:AV$554,0),"")</f>
        <v/>
      </c>
      <c r="AW356" s="10" t="str">
        <f ca="1">IFERROR(RANK(order!AW356,order!AW$3:AW$554,0),"")</f>
        <v/>
      </c>
      <c r="AX356" s="10" t="str">
        <f ca="1">IFERROR(RANK(order!AX356,order!AX$3:AX$554,0),"")</f>
        <v/>
      </c>
      <c r="AY356" s="10" t="str">
        <f ca="1">IFERROR(RANK(order!AY356,order!AY$3:AY$554,0),"")</f>
        <v/>
      </c>
      <c r="AZ356" s="4" t="str">
        <f ca="1">IFERROR(RANK(order!AZ356,order!AZ$3:AZ$554,0),"")</f>
        <v/>
      </c>
      <c r="BA356" s="4" t="str">
        <f ca="1">IFERROR(RANK(order!BA356,order!BA$3:BA$554,0),"")</f>
        <v/>
      </c>
      <c r="BB356" s="4" t="str">
        <f ca="1">IFERROR(RANK(order!BB356,order!BB$3:BB$554,0),"")</f>
        <v/>
      </c>
      <c r="BC356" s="10" t="str">
        <f ca="1">IFERROR(RANK(order!BC356,order!BC$3:BC$554,0),"")</f>
        <v/>
      </c>
      <c r="BD356" s="10" t="str">
        <f ca="1">IFERROR(RANK(order!BD356,order!BD$3:BD$554,0),"")</f>
        <v/>
      </c>
      <c r="BE356" s="10" t="str">
        <f ca="1">IFERROR(RANK(order!BE356,order!BE$3:BE$554,0),"")</f>
        <v/>
      </c>
      <c r="BF356" s="4" t="str">
        <f ca="1">IFERROR(RANK(order!BF356,order!BF$3:BF$554,0),"")</f>
        <v/>
      </c>
      <c r="BG356" s="4" t="str">
        <f ca="1">IFERROR(RANK(order!BG356,order!BG$3:BG$554,0),"")</f>
        <v/>
      </c>
      <c r="BH356" s="4" t="str">
        <f ca="1">IFERROR(RANK(order!BH356,order!BH$3:BH$554,0),"")</f>
        <v/>
      </c>
      <c r="BI356" s="10" t="str">
        <f ca="1">IFERROR(RANK(order!BI356,order!BI$3:BI$554,0),"")</f>
        <v/>
      </c>
      <c r="BJ356" s="10" t="str">
        <f ca="1">IFERROR(RANK(order!BJ356,order!BJ$3:BJ$554,0),"")</f>
        <v/>
      </c>
      <c r="BK356" s="10" t="str">
        <f ca="1">IFERROR(RANK(order!BK356,order!BK$3:BK$554,0),"")</f>
        <v/>
      </c>
      <c r="BL356" s="4" t="str">
        <f ca="1">IFERROR(RANK(order!BL356,order!BL$3:BL$554,0),"")</f>
        <v/>
      </c>
      <c r="BM356" s="4" t="str">
        <f ca="1">IFERROR(RANK(order!BM356,order!BM$3:BM$554,0),"")</f>
        <v/>
      </c>
      <c r="BN356" s="4" t="str">
        <f ca="1">IFERROR(RANK(order!BN356,order!BN$3:BN$554,0),"")</f>
        <v/>
      </c>
      <c r="BO356" s="10" t="str">
        <f ca="1">IFERROR(RANK(order!BO356,order!BO$3:BO$554,0),"")</f>
        <v/>
      </c>
      <c r="BP356" s="10" t="str">
        <f ca="1">IFERROR(RANK(order!BP356,order!BP$3:BP$554,0),"")</f>
        <v/>
      </c>
      <c r="BQ356" s="10" t="str">
        <f ca="1">IFERROR(RANK(order!BQ356,order!BQ$3:BQ$554,0),"")</f>
        <v/>
      </c>
      <c r="BR356" s="4" t="str">
        <f ca="1">IFERROR(RANK(order!BR356,order!BR$3:BR$554,0),"")</f>
        <v/>
      </c>
      <c r="BS356" s="4" t="str">
        <f ca="1">IFERROR(RANK(order!BS356,order!BS$3:BS$554,0),"")</f>
        <v/>
      </c>
      <c r="BT356" s="4" t="str">
        <f ca="1">IFERROR(RANK(order!BT356,order!BT$3:BT$554,0),"")</f>
        <v/>
      </c>
      <c r="BU356" s="95">
        <f t="shared" si="469"/>
        <v>354</v>
      </c>
      <c r="BV356" s="35" t="str">
        <f t="shared" si="470"/>
        <v>E1</v>
      </c>
      <c r="BW356" s="55">
        <f t="shared" ca="1" si="393"/>
        <v>0</v>
      </c>
      <c r="BX356" s="56" t="str">
        <f t="shared" ca="1" si="394"/>
        <v/>
      </c>
      <c r="BY356" s="56" t="str">
        <f t="shared" ca="1" si="395"/>
        <v/>
      </c>
      <c r="BZ356" s="57" t="str">
        <f t="shared" ca="1" si="396"/>
        <v/>
      </c>
      <c r="CA356" s="57" t="str">
        <f t="shared" ca="1" si="397"/>
        <v/>
      </c>
      <c r="CB356" s="58" t="str">
        <f t="shared" ca="1" si="398"/>
        <v/>
      </c>
      <c r="CC356" s="57" t="str">
        <f t="shared" ca="1" si="399"/>
        <v/>
      </c>
      <c r="CD356" s="57" t="str">
        <f t="shared" ca="1" si="400"/>
        <v/>
      </c>
      <c r="CE356" s="58" t="str">
        <f t="shared" ca="1" si="401"/>
        <v/>
      </c>
      <c r="CF356" s="59" t="str">
        <f t="shared" ca="1" si="402"/>
        <v/>
      </c>
      <c r="CG356" s="57" t="str">
        <f t="shared" ca="1" si="403"/>
        <v/>
      </c>
      <c r="CH356" s="57" t="str">
        <f t="shared" ca="1" si="404"/>
        <v/>
      </c>
      <c r="CI356" s="57" t="str">
        <f t="shared" ca="1" si="405"/>
        <v/>
      </c>
      <c r="CJ356" s="57" t="str">
        <f t="shared" ca="1" si="406"/>
        <v/>
      </c>
      <c r="CK356" s="57" t="str">
        <f t="shared" ca="1" si="407"/>
        <v/>
      </c>
      <c r="CL356" s="57" t="str">
        <f t="shared" ca="1" si="408"/>
        <v/>
      </c>
      <c r="CM356" s="57" t="str">
        <f t="shared" ca="1" si="409"/>
        <v/>
      </c>
      <c r="CN356" s="57" t="str">
        <f t="shared" ca="1" si="410"/>
        <v/>
      </c>
      <c r="CO356" s="57" t="str">
        <f t="shared" ca="1" si="411"/>
        <v/>
      </c>
      <c r="CP356" s="57" t="str">
        <f t="shared" ca="1" si="412"/>
        <v/>
      </c>
      <c r="CQ356" s="57" t="str">
        <f t="shared" ca="1" si="413"/>
        <v/>
      </c>
      <c r="CR356" s="57" t="str">
        <f t="shared" ca="1" si="414"/>
        <v/>
      </c>
      <c r="CS356" s="60" t="str">
        <f t="shared" ca="1" si="415"/>
        <v/>
      </c>
      <c r="CT356" s="60" t="str">
        <f t="shared" ca="1" si="416"/>
        <v/>
      </c>
      <c r="CU356" s="60" t="str">
        <f t="shared" ca="1" si="417"/>
        <v/>
      </c>
      <c r="CV356" s="60" t="str">
        <f t="shared" ca="1" si="418"/>
        <v/>
      </c>
      <c r="CW356" s="60" t="str">
        <f t="shared" ca="1" si="419"/>
        <v/>
      </c>
      <c r="CX356" s="60" t="str">
        <f t="shared" ca="1" si="420"/>
        <v/>
      </c>
      <c r="CY356" s="60" t="str">
        <f t="shared" ca="1" si="421"/>
        <v/>
      </c>
      <c r="CZ356" s="60" t="str">
        <f t="shared" ca="1" si="422"/>
        <v/>
      </c>
      <c r="DA356" s="65" t="str">
        <f t="shared" ca="1" si="423"/>
        <v/>
      </c>
      <c r="DB356" s="65" t="str">
        <f t="shared" ca="1" si="424"/>
        <v/>
      </c>
      <c r="DC356" s="65" t="str">
        <f t="shared" ca="1" si="425"/>
        <v/>
      </c>
      <c r="DD356" s="65" t="str">
        <f t="shared" ca="1" si="426"/>
        <v/>
      </c>
      <c r="DE356" s="65" t="str">
        <f t="shared" ca="1" si="427"/>
        <v/>
      </c>
      <c r="DF356" s="66" t="str">
        <f t="shared" ca="1" si="428"/>
        <v/>
      </c>
      <c r="DG356" s="66" t="str">
        <f t="shared" ca="1" si="429"/>
        <v/>
      </c>
      <c r="DH356" s="66" t="str">
        <f t="shared" ca="1" si="430"/>
        <v/>
      </c>
      <c r="DI356" s="66" t="str">
        <f t="shared" ca="1" si="431"/>
        <v/>
      </c>
      <c r="DJ356" s="66" t="str">
        <f t="shared" ca="1" si="432"/>
        <v/>
      </c>
      <c r="DK356" s="65" t="str">
        <f t="shared" ca="1" si="433"/>
        <v/>
      </c>
      <c r="DL356" s="65" t="str">
        <f t="shared" ca="1" si="434"/>
        <v/>
      </c>
      <c r="DM356" s="65" t="str">
        <f t="shared" ca="1" si="435"/>
        <v/>
      </c>
      <c r="DN356" s="65" t="str">
        <f t="shared" ca="1" si="436"/>
        <v/>
      </c>
      <c r="DO356" s="65" t="str">
        <f t="shared" ca="1" si="437"/>
        <v/>
      </c>
      <c r="DP356" s="65" t="str">
        <f t="shared" ca="1" si="438"/>
        <v/>
      </c>
      <c r="DQ356" s="65" t="str">
        <f t="shared" ca="1" si="439"/>
        <v/>
      </c>
      <c r="DR356" s="69" t="str">
        <f t="shared" ca="1" si="440"/>
        <v/>
      </c>
      <c r="DS356" s="69" t="str">
        <f t="shared" ca="1" si="441"/>
        <v/>
      </c>
      <c r="DT356" s="69" t="str">
        <f t="shared" ca="1" si="442"/>
        <v/>
      </c>
      <c r="DU356" s="69" t="str">
        <f t="shared" ca="1" si="443"/>
        <v/>
      </c>
      <c r="DV356" s="69" t="str">
        <f t="shared" ca="1" si="444"/>
        <v/>
      </c>
      <c r="DW356" s="69" t="str">
        <f t="shared" ca="1" si="445"/>
        <v/>
      </c>
      <c r="DX356" s="69" t="str">
        <f t="shared" ca="1" si="446"/>
        <v/>
      </c>
      <c r="DY356" s="69" t="str">
        <f t="shared" ca="1" si="447"/>
        <v/>
      </c>
      <c r="DZ356" s="72" t="str">
        <f t="shared" ca="1" si="448"/>
        <v/>
      </c>
      <c r="EA356" s="72" t="str">
        <f t="shared" ca="1" si="449"/>
        <v/>
      </c>
      <c r="EB356" s="72" t="str">
        <f t="shared" ca="1" si="450"/>
        <v/>
      </c>
      <c r="EC356" s="65" t="str">
        <f t="shared" ca="1" si="451"/>
        <v/>
      </c>
      <c r="ED356" s="65" t="str">
        <f t="shared" ca="1" si="452"/>
        <v/>
      </c>
      <c r="EE356" s="65" t="str">
        <f t="shared" ca="1" si="453"/>
        <v/>
      </c>
      <c r="EF356" s="65" t="str">
        <f t="shared" ca="1" si="454"/>
        <v/>
      </c>
      <c r="EG356" s="65" t="str">
        <f t="shared" ca="1" si="455"/>
        <v/>
      </c>
      <c r="EH356" s="65" t="str">
        <f t="shared" ca="1" si="456"/>
        <v/>
      </c>
      <c r="EI356" s="429" t="str">
        <f t="shared" ca="1" si="457"/>
        <v>No</v>
      </c>
      <c r="EJ356" s="428" t="str">
        <f t="shared" ca="1" si="458"/>
        <v/>
      </c>
      <c r="EK356" s="428" t="str">
        <f t="shared" ca="1" si="459"/>
        <v/>
      </c>
      <c r="EL356" s="65" t="str">
        <f t="shared" ca="1" si="460"/>
        <v/>
      </c>
      <c r="EM356" s="65" t="str">
        <f t="shared" ca="1" si="461"/>
        <v/>
      </c>
      <c r="EN356" s="65" t="str">
        <f t="shared" ca="1" si="462"/>
        <v/>
      </c>
      <c r="EO356" s="433" t="str">
        <f t="shared" ca="1" si="463"/>
        <v/>
      </c>
      <c r="EP356" s="433" t="str">
        <f t="shared" ca="1" si="464"/>
        <v/>
      </c>
      <c r="EQ356" s="433" t="str">
        <f t="shared" ca="1" si="465"/>
        <v/>
      </c>
      <c r="ER356" s="433" t="str">
        <f t="shared" ca="1" si="466"/>
        <v/>
      </c>
      <c r="ES356" s="433" t="str">
        <f t="shared" ca="1" si="467"/>
        <v/>
      </c>
      <c r="ET356" s="433" t="str">
        <f t="shared" ca="1" si="468"/>
        <v/>
      </c>
      <c r="EU356" s="433" t="str">
        <f ca="1">IF(OR(CO356="",CQ356=""),"",Discipline!$P$3*CO356+Discipline!$X$3*CQ356)</f>
        <v/>
      </c>
      <c r="EV356" s="433" t="str">
        <f ca="1">IF(OR(CP356="",CR356=""),"",Discipline!$P$3*CP356+Discipline!$X$3*CR356)</f>
        <v/>
      </c>
    </row>
    <row r="357" spans="1:152" x14ac:dyDescent="0.25">
      <c r="A357" s="10" t="str">
        <f ca="1">IFERROR(RANK(order!A357,order!A$3:A$554,0),"")</f>
        <v/>
      </c>
      <c r="B357" s="10" t="str">
        <f ca="1">IFERROR(RANK(order!B357,order!B$3:B$554,0),"")</f>
        <v/>
      </c>
      <c r="C357" s="10" t="str">
        <f ca="1">IFERROR(RANK(order!C357,order!C$3:C$554,0),"")</f>
        <v/>
      </c>
      <c r="D357" s="4" t="str">
        <f ca="1">IFERROR(RANK(order!D357,order!D$3:D$554,0),"")</f>
        <v/>
      </c>
      <c r="E357" s="4" t="str">
        <f ca="1">IFERROR(RANK(order!E357,order!E$3:E$554,0),"")</f>
        <v/>
      </c>
      <c r="F357" s="4" t="str">
        <f ca="1">IFERROR(RANK(order!F357,order!F$3:F$554,0),"")</f>
        <v/>
      </c>
      <c r="G357" s="10" t="str">
        <f ca="1">IFERROR(RANK(order!G357,order!G$3:G$554,0),"")</f>
        <v/>
      </c>
      <c r="H357" s="10" t="str">
        <f ca="1">IFERROR(RANK(order!H357,order!H$3:H$554,0),"")</f>
        <v/>
      </c>
      <c r="I357" s="10" t="str">
        <f ca="1">IFERROR(RANK(order!I357,order!I$3:I$554,0),"")</f>
        <v/>
      </c>
      <c r="J357" s="4" t="str">
        <f ca="1">IFERROR(RANK(order!J357,order!J$3:J$554,0),"")</f>
        <v/>
      </c>
      <c r="K357" s="4" t="str">
        <f ca="1">IFERROR(RANK(order!K357,order!K$3:K$554,0),"")</f>
        <v/>
      </c>
      <c r="L357" s="4" t="str">
        <f ca="1">IFERROR(RANK(order!L357,order!L$3:L$554,0),"")</f>
        <v/>
      </c>
      <c r="M357" s="10" t="str">
        <f ca="1">IFERROR(RANK(order!M357,order!M$3:M$554,0),"")</f>
        <v/>
      </c>
      <c r="N357" s="10" t="str">
        <f ca="1">IFERROR(RANK(order!N357,order!N$3:N$554,0),"")</f>
        <v/>
      </c>
      <c r="O357" s="10" t="str">
        <f ca="1">IFERROR(RANK(order!O357,order!O$3:O$554,0),"")</f>
        <v/>
      </c>
      <c r="P357" s="4" t="str">
        <f ca="1">IFERROR(RANK(order!P357,order!P$3:P$554,0),"")</f>
        <v/>
      </c>
      <c r="Q357" s="4" t="str">
        <f ca="1">IFERROR(RANK(order!Q357,order!Q$3:Q$554,0),"")</f>
        <v/>
      </c>
      <c r="R357" s="4" t="str">
        <f ca="1">IFERROR(RANK(order!R357,order!R$3:R$554,0),"")</f>
        <v/>
      </c>
      <c r="S357" s="10" t="str">
        <f ca="1">IFERROR(RANK(order!S357,order!S$3:S$554,0),"")</f>
        <v/>
      </c>
      <c r="T357" s="10" t="str">
        <f ca="1">IFERROR(RANK(order!T357,order!T$3:T$554,0),"")</f>
        <v/>
      </c>
      <c r="U357" s="10" t="str">
        <f ca="1">IFERROR(RANK(order!U357,order!U$3:U$554,0),"")</f>
        <v/>
      </c>
      <c r="V357" s="4" t="str">
        <f ca="1">IFERROR(RANK(order!V357,order!V$3:V$554,0),"")</f>
        <v/>
      </c>
      <c r="W357" s="4" t="str">
        <f ca="1">IFERROR(RANK(order!W357,order!W$3:W$554,0),"")</f>
        <v/>
      </c>
      <c r="X357" s="4" t="str">
        <f ca="1">IFERROR(RANK(order!X357,order!X$3:X$554,0),"")</f>
        <v/>
      </c>
      <c r="Y357" s="10" t="str">
        <f ca="1">IFERROR(RANK(order!Y357,order!Y$3:Y$554,0),"")</f>
        <v/>
      </c>
      <c r="Z357" s="10" t="str">
        <f ca="1">IFERROR(RANK(order!Z357,order!Z$3:Z$554,0),"")</f>
        <v/>
      </c>
      <c r="AA357" s="10" t="str">
        <f ca="1">IFERROR(RANK(order!AA357,order!AA$3:AA$554,0),"")</f>
        <v/>
      </c>
      <c r="AB357" s="4" t="str">
        <f ca="1">IFERROR(RANK(order!AB357,order!AB$3:AB$554,0),"")</f>
        <v/>
      </c>
      <c r="AC357" s="4" t="str">
        <f ca="1">IFERROR(RANK(order!AC357,order!AC$3:AC$554,0),"")</f>
        <v/>
      </c>
      <c r="AD357" s="4" t="str">
        <f ca="1">IFERROR(RANK(order!AD357,order!AD$3:AD$554,0),"")</f>
        <v/>
      </c>
      <c r="AE357" s="10" t="str">
        <f ca="1">IFERROR(RANK(order!AE357,order!AE$3:AE$554,0),"")</f>
        <v/>
      </c>
      <c r="AF357" s="10" t="str">
        <f ca="1">IFERROR(RANK(order!AF357,order!AF$3:AF$554,0),"")</f>
        <v/>
      </c>
      <c r="AG357" s="10" t="str">
        <f ca="1">IFERROR(RANK(order!AG357,order!AG$3:AG$554,0),"")</f>
        <v/>
      </c>
      <c r="AH357" s="4" t="str">
        <f ca="1">IFERROR(RANK(order!AH357,order!AH$3:AH$554,0),"")</f>
        <v/>
      </c>
      <c r="AI357" s="4" t="str">
        <f ca="1">IFERROR(RANK(order!AI357,order!AI$3:AI$554,0),"")</f>
        <v/>
      </c>
      <c r="AJ357" s="4" t="str">
        <f ca="1">IFERROR(RANK(order!AJ357,order!AJ$3:AJ$554,0),"")</f>
        <v/>
      </c>
      <c r="AK357" s="10" t="str">
        <f ca="1">IFERROR(RANK(order!AK357,order!AK$3:AK$554,0),"")</f>
        <v/>
      </c>
      <c r="AL357" s="10" t="str">
        <f ca="1">IFERROR(RANK(order!AL357,order!AL$3:AL$554,0),"")</f>
        <v/>
      </c>
      <c r="AM357" s="10" t="str">
        <f ca="1">IFERROR(RANK(order!AM357,order!AM$3:AM$554,0),"")</f>
        <v/>
      </c>
      <c r="AN357" s="4" t="str">
        <f ca="1">IFERROR(RANK(order!AN357,order!AN$3:AN$554,0),"")</f>
        <v/>
      </c>
      <c r="AO357" s="4" t="str">
        <f ca="1">IFERROR(RANK(order!AO357,order!AO$3:AO$554,0),"")</f>
        <v/>
      </c>
      <c r="AP357" s="4" t="str">
        <f ca="1">IFERROR(RANK(order!AP357,order!AP$3:AP$554,0),"")</f>
        <v/>
      </c>
      <c r="AQ357" s="10" t="str">
        <f ca="1">IFERROR(RANK(order!AQ357,order!AQ$3:AQ$554,0),"")</f>
        <v/>
      </c>
      <c r="AR357" s="10" t="str">
        <f ca="1">IFERROR(RANK(order!AR357,order!AR$3:AR$554,0),"")</f>
        <v/>
      </c>
      <c r="AS357" s="10" t="str">
        <f ca="1">IFERROR(RANK(order!AS357,order!AS$3:AS$554,0),"")</f>
        <v/>
      </c>
      <c r="AT357" s="4" t="str">
        <f ca="1">IFERROR(RANK(order!AT357,order!AT$3:AT$554,0),"")</f>
        <v/>
      </c>
      <c r="AU357" s="4" t="str">
        <f ca="1">IFERROR(RANK(order!AU357,order!AU$3:AU$554,0),"")</f>
        <v/>
      </c>
      <c r="AV357" s="4" t="str">
        <f ca="1">IFERROR(RANK(order!AV357,order!AV$3:AV$554,0),"")</f>
        <v/>
      </c>
      <c r="AW357" s="10" t="str">
        <f ca="1">IFERROR(RANK(order!AW357,order!AW$3:AW$554,0),"")</f>
        <v/>
      </c>
      <c r="AX357" s="10" t="str">
        <f ca="1">IFERROR(RANK(order!AX357,order!AX$3:AX$554,0),"")</f>
        <v/>
      </c>
      <c r="AY357" s="10" t="str">
        <f ca="1">IFERROR(RANK(order!AY357,order!AY$3:AY$554,0),"")</f>
        <v/>
      </c>
      <c r="AZ357" s="4" t="str">
        <f ca="1">IFERROR(RANK(order!AZ357,order!AZ$3:AZ$554,0),"")</f>
        <v/>
      </c>
      <c r="BA357" s="4" t="str">
        <f ca="1">IFERROR(RANK(order!BA357,order!BA$3:BA$554,0),"")</f>
        <v/>
      </c>
      <c r="BB357" s="4" t="str">
        <f ca="1">IFERROR(RANK(order!BB357,order!BB$3:BB$554,0),"")</f>
        <v/>
      </c>
      <c r="BC357" s="10" t="str">
        <f ca="1">IFERROR(RANK(order!BC357,order!BC$3:BC$554,0),"")</f>
        <v/>
      </c>
      <c r="BD357" s="10" t="str">
        <f ca="1">IFERROR(RANK(order!BD357,order!BD$3:BD$554,0),"")</f>
        <v/>
      </c>
      <c r="BE357" s="10" t="str">
        <f ca="1">IFERROR(RANK(order!BE357,order!BE$3:BE$554,0),"")</f>
        <v/>
      </c>
      <c r="BF357" s="4" t="str">
        <f ca="1">IFERROR(RANK(order!BF357,order!BF$3:BF$554,0),"")</f>
        <v/>
      </c>
      <c r="BG357" s="4" t="str">
        <f ca="1">IFERROR(RANK(order!BG357,order!BG$3:BG$554,0),"")</f>
        <v/>
      </c>
      <c r="BH357" s="4" t="str">
        <f ca="1">IFERROR(RANK(order!BH357,order!BH$3:BH$554,0),"")</f>
        <v/>
      </c>
      <c r="BI357" s="10" t="str">
        <f ca="1">IFERROR(RANK(order!BI357,order!BI$3:BI$554,0),"")</f>
        <v/>
      </c>
      <c r="BJ357" s="10" t="str">
        <f ca="1">IFERROR(RANK(order!BJ357,order!BJ$3:BJ$554,0),"")</f>
        <v/>
      </c>
      <c r="BK357" s="10" t="str">
        <f ca="1">IFERROR(RANK(order!BK357,order!BK$3:BK$554,0),"")</f>
        <v/>
      </c>
      <c r="BL357" s="4" t="str">
        <f ca="1">IFERROR(RANK(order!BL357,order!BL$3:BL$554,0),"")</f>
        <v/>
      </c>
      <c r="BM357" s="4" t="str">
        <f ca="1">IFERROR(RANK(order!BM357,order!BM$3:BM$554,0),"")</f>
        <v/>
      </c>
      <c r="BN357" s="4" t="str">
        <f ca="1">IFERROR(RANK(order!BN357,order!BN$3:BN$554,0),"")</f>
        <v/>
      </c>
      <c r="BO357" s="10" t="str">
        <f ca="1">IFERROR(RANK(order!BO357,order!BO$3:BO$554,0),"")</f>
        <v/>
      </c>
      <c r="BP357" s="10" t="str">
        <f ca="1">IFERROR(RANK(order!BP357,order!BP$3:BP$554,0),"")</f>
        <v/>
      </c>
      <c r="BQ357" s="10" t="str">
        <f ca="1">IFERROR(RANK(order!BQ357,order!BQ$3:BQ$554,0),"")</f>
        <v/>
      </c>
      <c r="BR357" s="4" t="str">
        <f ca="1">IFERROR(RANK(order!BR357,order!BR$3:BR$554,0),"")</f>
        <v/>
      </c>
      <c r="BS357" s="4" t="str">
        <f ca="1">IFERROR(RANK(order!BS357,order!BS$3:BS$554,0),"")</f>
        <v/>
      </c>
      <c r="BT357" s="4" t="str">
        <f ca="1">IFERROR(RANK(order!BT357,order!BT$3:BT$554,0),"")</f>
        <v/>
      </c>
      <c r="BU357" s="95">
        <f t="shared" si="469"/>
        <v>355</v>
      </c>
      <c r="BV357" s="35" t="str">
        <f t="shared" si="470"/>
        <v>E1</v>
      </c>
      <c r="BW357" s="55">
        <f t="shared" ca="1" si="393"/>
        <v>0</v>
      </c>
      <c r="BX357" s="56" t="str">
        <f t="shared" ca="1" si="394"/>
        <v/>
      </c>
      <c r="BY357" s="56" t="str">
        <f t="shared" ca="1" si="395"/>
        <v/>
      </c>
      <c r="BZ357" s="57" t="str">
        <f t="shared" ca="1" si="396"/>
        <v/>
      </c>
      <c r="CA357" s="57" t="str">
        <f t="shared" ca="1" si="397"/>
        <v/>
      </c>
      <c r="CB357" s="58" t="str">
        <f t="shared" ca="1" si="398"/>
        <v/>
      </c>
      <c r="CC357" s="57" t="str">
        <f t="shared" ca="1" si="399"/>
        <v/>
      </c>
      <c r="CD357" s="57" t="str">
        <f t="shared" ca="1" si="400"/>
        <v/>
      </c>
      <c r="CE357" s="58" t="str">
        <f t="shared" ca="1" si="401"/>
        <v/>
      </c>
      <c r="CF357" s="59" t="str">
        <f t="shared" ca="1" si="402"/>
        <v/>
      </c>
      <c r="CG357" s="57" t="str">
        <f t="shared" ca="1" si="403"/>
        <v/>
      </c>
      <c r="CH357" s="57" t="str">
        <f t="shared" ca="1" si="404"/>
        <v/>
      </c>
      <c r="CI357" s="57" t="str">
        <f t="shared" ca="1" si="405"/>
        <v/>
      </c>
      <c r="CJ357" s="57" t="str">
        <f t="shared" ca="1" si="406"/>
        <v/>
      </c>
      <c r="CK357" s="57" t="str">
        <f t="shared" ca="1" si="407"/>
        <v/>
      </c>
      <c r="CL357" s="57" t="str">
        <f t="shared" ca="1" si="408"/>
        <v/>
      </c>
      <c r="CM357" s="57" t="str">
        <f t="shared" ca="1" si="409"/>
        <v/>
      </c>
      <c r="CN357" s="57" t="str">
        <f t="shared" ca="1" si="410"/>
        <v/>
      </c>
      <c r="CO357" s="57" t="str">
        <f t="shared" ca="1" si="411"/>
        <v/>
      </c>
      <c r="CP357" s="57" t="str">
        <f t="shared" ca="1" si="412"/>
        <v/>
      </c>
      <c r="CQ357" s="57" t="str">
        <f t="shared" ca="1" si="413"/>
        <v/>
      </c>
      <c r="CR357" s="57" t="str">
        <f t="shared" ca="1" si="414"/>
        <v/>
      </c>
      <c r="CS357" s="60" t="str">
        <f t="shared" ca="1" si="415"/>
        <v/>
      </c>
      <c r="CT357" s="60" t="str">
        <f t="shared" ca="1" si="416"/>
        <v/>
      </c>
      <c r="CU357" s="60" t="str">
        <f t="shared" ca="1" si="417"/>
        <v/>
      </c>
      <c r="CV357" s="60" t="str">
        <f t="shared" ca="1" si="418"/>
        <v/>
      </c>
      <c r="CW357" s="60" t="str">
        <f t="shared" ca="1" si="419"/>
        <v/>
      </c>
      <c r="CX357" s="60" t="str">
        <f t="shared" ca="1" si="420"/>
        <v/>
      </c>
      <c r="CY357" s="60" t="str">
        <f t="shared" ca="1" si="421"/>
        <v/>
      </c>
      <c r="CZ357" s="60" t="str">
        <f t="shared" ca="1" si="422"/>
        <v/>
      </c>
      <c r="DA357" s="65" t="str">
        <f t="shared" ca="1" si="423"/>
        <v/>
      </c>
      <c r="DB357" s="65" t="str">
        <f t="shared" ca="1" si="424"/>
        <v/>
      </c>
      <c r="DC357" s="65" t="str">
        <f t="shared" ca="1" si="425"/>
        <v/>
      </c>
      <c r="DD357" s="65" t="str">
        <f t="shared" ca="1" si="426"/>
        <v/>
      </c>
      <c r="DE357" s="65" t="str">
        <f t="shared" ca="1" si="427"/>
        <v/>
      </c>
      <c r="DF357" s="66" t="str">
        <f t="shared" ca="1" si="428"/>
        <v/>
      </c>
      <c r="DG357" s="66" t="str">
        <f t="shared" ca="1" si="429"/>
        <v/>
      </c>
      <c r="DH357" s="66" t="str">
        <f t="shared" ca="1" si="430"/>
        <v/>
      </c>
      <c r="DI357" s="66" t="str">
        <f t="shared" ca="1" si="431"/>
        <v/>
      </c>
      <c r="DJ357" s="66" t="str">
        <f t="shared" ca="1" si="432"/>
        <v/>
      </c>
      <c r="DK357" s="65" t="str">
        <f t="shared" ca="1" si="433"/>
        <v/>
      </c>
      <c r="DL357" s="65" t="str">
        <f t="shared" ca="1" si="434"/>
        <v/>
      </c>
      <c r="DM357" s="65" t="str">
        <f t="shared" ca="1" si="435"/>
        <v/>
      </c>
      <c r="DN357" s="65" t="str">
        <f t="shared" ca="1" si="436"/>
        <v/>
      </c>
      <c r="DO357" s="65" t="str">
        <f t="shared" ca="1" si="437"/>
        <v/>
      </c>
      <c r="DP357" s="65" t="str">
        <f t="shared" ca="1" si="438"/>
        <v/>
      </c>
      <c r="DQ357" s="65" t="str">
        <f t="shared" ca="1" si="439"/>
        <v/>
      </c>
      <c r="DR357" s="69" t="str">
        <f t="shared" ca="1" si="440"/>
        <v/>
      </c>
      <c r="DS357" s="69" t="str">
        <f t="shared" ca="1" si="441"/>
        <v/>
      </c>
      <c r="DT357" s="69" t="str">
        <f t="shared" ca="1" si="442"/>
        <v/>
      </c>
      <c r="DU357" s="69" t="str">
        <f t="shared" ca="1" si="443"/>
        <v/>
      </c>
      <c r="DV357" s="69" t="str">
        <f t="shared" ca="1" si="444"/>
        <v/>
      </c>
      <c r="DW357" s="69" t="str">
        <f t="shared" ca="1" si="445"/>
        <v/>
      </c>
      <c r="DX357" s="69" t="str">
        <f t="shared" ca="1" si="446"/>
        <v/>
      </c>
      <c r="DY357" s="69" t="str">
        <f t="shared" ca="1" si="447"/>
        <v/>
      </c>
      <c r="DZ357" s="72" t="str">
        <f t="shared" ca="1" si="448"/>
        <v/>
      </c>
      <c r="EA357" s="72" t="str">
        <f t="shared" ca="1" si="449"/>
        <v/>
      </c>
      <c r="EB357" s="72" t="str">
        <f t="shared" ca="1" si="450"/>
        <v/>
      </c>
      <c r="EC357" s="65" t="str">
        <f t="shared" ca="1" si="451"/>
        <v/>
      </c>
      <c r="ED357" s="65" t="str">
        <f t="shared" ca="1" si="452"/>
        <v/>
      </c>
      <c r="EE357" s="65" t="str">
        <f t="shared" ca="1" si="453"/>
        <v/>
      </c>
      <c r="EF357" s="65" t="str">
        <f t="shared" ca="1" si="454"/>
        <v/>
      </c>
      <c r="EG357" s="65" t="str">
        <f t="shared" ca="1" si="455"/>
        <v/>
      </c>
      <c r="EH357" s="65" t="str">
        <f t="shared" ca="1" si="456"/>
        <v/>
      </c>
      <c r="EI357" s="429" t="str">
        <f t="shared" ca="1" si="457"/>
        <v>No</v>
      </c>
      <c r="EJ357" s="428" t="str">
        <f t="shared" ca="1" si="458"/>
        <v/>
      </c>
      <c r="EK357" s="428" t="str">
        <f t="shared" ca="1" si="459"/>
        <v/>
      </c>
      <c r="EL357" s="65" t="str">
        <f t="shared" ca="1" si="460"/>
        <v/>
      </c>
      <c r="EM357" s="65" t="str">
        <f t="shared" ca="1" si="461"/>
        <v/>
      </c>
      <c r="EN357" s="65" t="str">
        <f t="shared" ca="1" si="462"/>
        <v/>
      </c>
      <c r="EO357" s="433" t="str">
        <f t="shared" ca="1" si="463"/>
        <v/>
      </c>
      <c r="EP357" s="433" t="str">
        <f t="shared" ca="1" si="464"/>
        <v/>
      </c>
      <c r="EQ357" s="433" t="str">
        <f t="shared" ca="1" si="465"/>
        <v/>
      </c>
      <c r="ER357" s="433" t="str">
        <f t="shared" ca="1" si="466"/>
        <v/>
      </c>
      <c r="ES357" s="433" t="str">
        <f t="shared" ca="1" si="467"/>
        <v/>
      </c>
      <c r="ET357" s="433" t="str">
        <f t="shared" ca="1" si="468"/>
        <v/>
      </c>
      <c r="EU357" s="433" t="str">
        <f ca="1">IF(OR(CO357="",CQ357=""),"",Discipline!$P$3*CO357+Discipline!$X$3*CQ357)</f>
        <v/>
      </c>
      <c r="EV357" s="433" t="str">
        <f ca="1">IF(OR(CP357="",CR357=""),"",Discipline!$P$3*CP357+Discipline!$X$3*CR357)</f>
        <v/>
      </c>
    </row>
    <row r="358" spans="1:152" x14ac:dyDescent="0.25">
      <c r="A358" s="10" t="str">
        <f ca="1">IFERROR(RANK(order!A358,order!A$3:A$554,0),"")</f>
        <v/>
      </c>
      <c r="B358" s="10" t="str">
        <f ca="1">IFERROR(RANK(order!B358,order!B$3:B$554,0),"")</f>
        <v/>
      </c>
      <c r="C358" s="10" t="str">
        <f ca="1">IFERROR(RANK(order!C358,order!C$3:C$554,0),"")</f>
        <v/>
      </c>
      <c r="D358" s="4" t="str">
        <f ca="1">IFERROR(RANK(order!D358,order!D$3:D$554,0),"")</f>
        <v/>
      </c>
      <c r="E358" s="4" t="str">
        <f ca="1">IFERROR(RANK(order!E358,order!E$3:E$554,0),"")</f>
        <v/>
      </c>
      <c r="F358" s="4" t="str">
        <f ca="1">IFERROR(RANK(order!F358,order!F$3:F$554,0),"")</f>
        <v/>
      </c>
      <c r="G358" s="10" t="str">
        <f ca="1">IFERROR(RANK(order!G358,order!G$3:G$554,0),"")</f>
        <v/>
      </c>
      <c r="H358" s="10" t="str">
        <f ca="1">IFERROR(RANK(order!H358,order!H$3:H$554,0),"")</f>
        <v/>
      </c>
      <c r="I358" s="10" t="str">
        <f ca="1">IFERROR(RANK(order!I358,order!I$3:I$554,0),"")</f>
        <v/>
      </c>
      <c r="J358" s="4" t="str">
        <f ca="1">IFERROR(RANK(order!J358,order!J$3:J$554,0),"")</f>
        <v/>
      </c>
      <c r="K358" s="4" t="str">
        <f ca="1">IFERROR(RANK(order!K358,order!K$3:K$554,0),"")</f>
        <v/>
      </c>
      <c r="L358" s="4" t="str">
        <f ca="1">IFERROR(RANK(order!L358,order!L$3:L$554,0),"")</f>
        <v/>
      </c>
      <c r="M358" s="10" t="str">
        <f ca="1">IFERROR(RANK(order!M358,order!M$3:M$554,0),"")</f>
        <v/>
      </c>
      <c r="N358" s="10" t="str">
        <f ca="1">IFERROR(RANK(order!N358,order!N$3:N$554,0),"")</f>
        <v/>
      </c>
      <c r="O358" s="10" t="str">
        <f ca="1">IFERROR(RANK(order!O358,order!O$3:O$554,0),"")</f>
        <v/>
      </c>
      <c r="P358" s="4" t="str">
        <f ca="1">IFERROR(RANK(order!P358,order!P$3:P$554,0),"")</f>
        <v/>
      </c>
      <c r="Q358" s="4" t="str">
        <f ca="1">IFERROR(RANK(order!Q358,order!Q$3:Q$554,0),"")</f>
        <v/>
      </c>
      <c r="R358" s="4" t="str">
        <f ca="1">IFERROR(RANK(order!R358,order!R$3:R$554,0),"")</f>
        <v/>
      </c>
      <c r="S358" s="10" t="str">
        <f ca="1">IFERROR(RANK(order!S358,order!S$3:S$554,0),"")</f>
        <v/>
      </c>
      <c r="T358" s="10" t="str">
        <f ca="1">IFERROR(RANK(order!T358,order!T$3:T$554,0),"")</f>
        <v/>
      </c>
      <c r="U358" s="10" t="str">
        <f ca="1">IFERROR(RANK(order!U358,order!U$3:U$554,0),"")</f>
        <v/>
      </c>
      <c r="V358" s="4" t="str">
        <f ca="1">IFERROR(RANK(order!V358,order!V$3:V$554,0),"")</f>
        <v/>
      </c>
      <c r="W358" s="4" t="str">
        <f ca="1">IFERROR(RANK(order!W358,order!W$3:W$554,0),"")</f>
        <v/>
      </c>
      <c r="X358" s="4" t="str">
        <f ca="1">IFERROR(RANK(order!X358,order!X$3:X$554,0),"")</f>
        <v/>
      </c>
      <c r="Y358" s="10" t="str">
        <f ca="1">IFERROR(RANK(order!Y358,order!Y$3:Y$554,0),"")</f>
        <v/>
      </c>
      <c r="Z358" s="10" t="str">
        <f ca="1">IFERROR(RANK(order!Z358,order!Z$3:Z$554,0),"")</f>
        <v/>
      </c>
      <c r="AA358" s="10" t="str">
        <f ca="1">IFERROR(RANK(order!AA358,order!AA$3:AA$554,0),"")</f>
        <v/>
      </c>
      <c r="AB358" s="4" t="str">
        <f ca="1">IFERROR(RANK(order!AB358,order!AB$3:AB$554,0),"")</f>
        <v/>
      </c>
      <c r="AC358" s="4" t="str">
        <f ca="1">IFERROR(RANK(order!AC358,order!AC$3:AC$554,0),"")</f>
        <v/>
      </c>
      <c r="AD358" s="4" t="str">
        <f ca="1">IFERROR(RANK(order!AD358,order!AD$3:AD$554,0),"")</f>
        <v/>
      </c>
      <c r="AE358" s="10" t="str">
        <f ca="1">IFERROR(RANK(order!AE358,order!AE$3:AE$554,0),"")</f>
        <v/>
      </c>
      <c r="AF358" s="10" t="str">
        <f ca="1">IFERROR(RANK(order!AF358,order!AF$3:AF$554,0),"")</f>
        <v/>
      </c>
      <c r="AG358" s="10" t="str">
        <f ca="1">IFERROR(RANK(order!AG358,order!AG$3:AG$554,0),"")</f>
        <v/>
      </c>
      <c r="AH358" s="4" t="str">
        <f ca="1">IFERROR(RANK(order!AH358,order!AH$3:AH$554,0),"")</f>
        <v/>
      </c>
      <c r="AI358" s="4" t="str">
        <f ca="1">IFERROR(RANK(order!AI358,order!AI$3:AI$554,0),"")</f>
        <v/>
      </c>
      <c r="AJ358" s="4" t="str">
        <f ca="1">IFERROR(RANK(order!AJ358,order!AJ$3:AJ$554,0),"")</f>
        <v/>
      </c>
      <c r="AK358" s="10" t="str">
        <f ca="1">IFERROR(RANK(order!AK358,order!AK$3:AK$554,0),"")</f>
        <v/>
      </c>
      <c r="AL358" s="10" t="str">
        <f ca="1">IFERROR(RANK(order!AL358,order!AL$3:AL$554,0),"")</f>
        <v/>
      </c>
      <c r="AM358" s="10" t="str">
        <f ca="1">IFERROR(RANK(order!AM358,order!AM$3:AM$554,0),"")</f>
        <v/>
      </c>
      <c r="AN358" s="4" t="str">
        <f ca="1">IFERROR(RANK(order!AN358,order!AN$3:AN$554,0),"")</f>
        <v/>
      </c>
      <c r="AO358" s="4" t="str">
        <f ca="1">IFERROR(RANK(order!AO358,order!AO$3:AO$554,0),"")</f>
        <v/>
      </c>
      <c r="AP358" s="4" t="str">
        <f ca="1">IFERROR(RANK(order!AP358,order!AP$3:AP$554,0),"")</f>
        <v/>
      </c>
      <c r="AQ358" s="10" t="str">
        <f ca="1">IFERROR(RANK(order!AQ358,order!AQ$3:AQ$554,0),"")</f>
        <v/>
      </c>
      <c r="AR358" s="10" t="str">
        <f ca="1">IFERROR(RANK(order!AR358,order!AR$3:AR$554,0),"")</f>
        <v/>
      </c>
      <c r="AS358" s="10" t="str">
        <f ca="1">IFERROR(RANK(order!AS358,order!AS$3:AS$554,0),"")</f>
        <v/>
      </c>
      <c r="AT358" s="4" t="str">
        <f ca="1">IFERROR(RANK(order!AT358,order!AT$3:AT$554,0),"")</f>
        <v/>
      </c>
      <c r="AU358" s="4" t="str">
        <f ca="1">IFERROR(RANK(order!AU358,order!AU$3:AU$554,0),"")</f>
        <v/>
      </c>
      <c r="AV358" s="4" t="str">
        <f ca="1">IFERROR(RANK(order!AV358,order!AV$3:AV$554,0),"")</f>
        <v/>
      </c>
      <c r="AW358" s="10" t="str">
        <f ca="1">IFERROR(RANK(order!AW358,order!AW$3:AW$554,0),"")</f>
        <v/>
      </c>
      <c r="AX358" s="10" t="str">
        <f ca="1">IFERROR(RANK(order!AX358,order!AX$3:AX$554,0),"")</f>
        <v/>
      </c>
      <c r="AY358" s="10" t="str">
        <f ca="1">IFERROR(RANK(order!AY358,order!AY$3:AY$554,0),"")</f>
        <v/>
      </c>
      <c r="AZ358" s="4" t="str">
        <f ca="1">IFERROR(RANK(order!AZ358,order!AZ$3:AZ$554,0),"")</f>
        <v/>
      </c>
      <c r="BA358" s="4" t="str">
        <f ca="1">IFERROR(RANK(order!BA358,order!BA$3:BA$554,0),"")</f>
        <v/>
      </c>
      <c r="BB358" s="4" t="str">
        <f ca="1">IFERROR(RANK(order!BB358,order!BB$3:BB$554,0),"")</f>
        <v/>
      </c>
      <c r="BC358" s="10" t="str">
        <f ca="1">IFERROR(RANK(order!BC358,order!BC$3:BC$554,0),"")</f>
        <v/>
      </c>
      <c r="BD358" s="10" t="str">
        <f ca="1">IFERROR(RANK(order!BD358,order!BD$3:BD$554,0),"")</f>
        <v/>
      </c>
      <c r="BE358" s="10" t="str">
        <f ca="1">IFERROR(RANK(order!BE358,order!BE$3:BE$554,0),"")</f>
        <v/>
      </c>
      <c r="BF358" s="4" t="str">
        <f ca="1">IFERROR(RANK(order!BF358,order!BF$3:BF$554,0),"")</f>
        <v/>
      </c>
      <c r="BG358" s="4" t="str">
        <f ca="1">IFERROR(RANK(order!BG358,order!BG$3:BG$554,0),"")</f>
        <v/>
      </c>
      <c r="BH358" s="4" t="str">
        <f ca="1">IFERROR(RANK(order!BH358,order!BH$3:BH$554,0),"")</f>
        <v/>
      </c>
      <c r="BI358" s="10" t="str">
        <f ca="1">IFERROR(RANK(order!BI358,order!BI$3:BI$554,0),"")</f>
        <v/>
      </c>
      <c r="BJ358" s="10" t="str">
        <f ca="1">IFERROR(RANK(order!BJ358,order!BJ$3:BJ$554,0),"")</f>
        <v/>
      </c>
      <c r="BK358" s="10" t="str">
        <f ca="1">IFERROR(RANK(order!BK358,order!BK$3:BK$554,0),"")</f>
        <v/>
      </c>
      <c r="BL358" s="4" t="str">
        <f ca="1">IFERROR(RANK(order!BL358,order!BL$3:BL$554,0),"")</f>
        <v/>
      </c>
      <c r="BM358" s="4" t="str">
        <f ca="1">IFERROR(RANK(order!BM358,order!BM$3:BM$554,0),"")</f>
        <v/>
      </c>
      <c r="BN358" s="4" t="str">
        <f ca="1">IFERROR(RANK(order!BN358,order!BN$3:BN$554,0),"")</f>
        <v/>
      </c>
      <c r="BO358" s="10" t="str">
        <f ca="1">IFERROR(RANK(order!BO358,order!BO$3:BO$554,0),"")</f>
        <v/>
      </c>
      <c r="BP358" s="10" t="str">
        <f ca="1">IFERROR(RANK(order!BP358,order!BP$3:BP$554,0),"")</f>
        <v/>
      </c>
      <c r="BQ358" s="10" t="str">
        <f ca="1">IFERROR(RANK(order!BQ358,order!BQ$3:BQ$554,0),"")</f>
        <v/>
      </c>
      <c r="BR358" s="4" t="str">
        <f ca="1">IFERROR(RANK(order!BR358,order!BR$3:BR$554,0),"")</f>
        <v/>
      </c>
      <c r="BS358" s="4" t="str">
        <f ca="1">IFERROR(RANK(order!BS358,order!BS$3:BS$554,0),"")</f>
        <v/>
      </c>
      <c r="BT358" s="4" t="str">
        <f ca="1">IFERROR(RANK(order!BT358,order!BT$3:BT$554,0),"")</f>
        <v/>
      </c>
      <c r="BU358" s="95">
        <f t="shared" si="469"/>
        <v>356</v>
      </c>
      <c r="BV358" s="35" t="str">
        <f t="shared" si="470"/>
        <v>E1</v>
      </c>
      <c r="BW358" s="55">
        <f t="shared" ca="1" si="393"/>
        <v>0</v>
      </c>
      <c r="BX358" s="56" t="str">
        <f t="shared" ca="1" si="394"/>
        <v/>
      </c>
      <c r="BY358" s="56" t="str">
        <f t="shared" ca="1" si="395"/>
        <v/>
      </c>
      <c r="BZ358" s="57" t="str">
        <f t="shared" ca="1" si="396"/>
        <v/>
      </c>
      <c r="CA358" s="57" t="str">
        <f t="shared" ca="1" si="397"/>
        <v/>
      </c>
      <c r="CB358" s="58" t="str">
        <f t="shared" ca="1" si="398"/>
        <v/>
      </c>
      <c r="CC358" s="57" t="str">
        <f t="shared" ca="1" si="399"/>
        <v/>
      </c>
      <c r="CD358" s="57" t="str">
        <f t="shared" ca="1" si="400"/>
        <v/>
      </c>
      <c r="CE358" s="58" t="str">
        <f t="shared" ca="1" si="401"/>
        <v/>
      </c>
      <c r="CF358" s="59" t="str">
        <f t="shared" ca="1" si="402"/>
        <v/>
      </c>
      <c r="CG358" s="57" t="str">
        <f t="shared" ca="1" si="403"/>
        <v/>
      </c>
      <c r="CH358" s="57" t="str">
        <f t="shared" ca="1" si="404"/>
        <v/>
      </c>
      <c r="CI358" s="57" t="str">
        <f t="shared" ca="1" si="405"/>
        <v/>
      </c>
      <c r="CJ358" s="57" t="str">
        <f t="shared" ca="1" si="406"/>
        <v/>
      </c>
      <c r="CK358" s="57" t="str">
        <f t="shared" ca="1" si="407"/>
        <v/>
      </c>
      <c r="CL358" s="57" t="str">
        <f t="shared" ca="1" si="408"/>
        <v/>
      </c>
      <c r="CM358" s="57" t="str">
        <f t="shared" ca="1" si="409"/>
        <v/>
      </c>
      <c r="CN358" s="57" t="str">
        <f t="shared" ca="1" si="410"/>
        <v/>
      </c>
      <c r="CO358" s="57" t="str">
        <f t="shared" ca="1" si="411"/>
        <v/>
      </c>
      <c r="CP358" s="57" t="str">
        <f t="shared" ca="1" si="412"/>
        <v/>
      </c>
      <c r="CQ358" s="57" t="str">
        <f t="shared" ca="1" si="413"/>
        <v/>
      </c>
      <c r="CR358" s="57" t="str">
        <f t="shared" ca="1" si="414"/>
        <v/>
      </c>
      <c r="CS358" s="60" t="str">
        <f t="shared" ca="1" si="415"/>
        <v/>
      </c>
      <c r="CT358" s="60" t="str">
        <f t="shared" ca="1" si="416"/>
        <v/>
      </c>
      <c r="CU358" s="60" t="str">
        <f t="shared" ca="1" si="417"/>
        <v/>
      </c>
      <c r="CV358" s="60" t="str">
        <f t="shared" ca="1" si="418"/>
        <v/>
      </c>
      <c r="CW358" s="60" t="str">
        <f t="shared" ca="1" si="419"/>
        <v/>
      </c>
      <c r="CX358" s="60" t="str">
        <f t="shared" ca="1" si="420"/>
        <v/>
      </c>
      <c r="CY358" s="60" t="str">
        <f t="shared" ca="1" si="421"/>
        <v/>
      </c>
      <c r="CZ358" s="60" t="str">
        <f t="shared" ca="1" si="422"/>
        <v/>
      </c>
      <c r="DA358" s="65" t="str">
        <f t="shared" ca="1" si="423"/>
        <v/>
      </c>
      <c r="DB358" s="65" t="str">
        <f t="shared" ca="1" si="424"/>
        <v/>
      </c>
      <c r="DC358" s="65" t="str">
        <f t="shared" ca="1" si="425"/>
        <v/>
      </c>
      <c r="DD358" s="65" t="str">
        <f t="shared" ca="1" si="426"/>
        <v/>
      </c>
      <c r="DE358" s="65" t="str">
        <f t="shared" ca="1" si="427"/>
        <v/>
      </c>
      <c r="DF358" s="66" t="str">
        <f t="shared" ca="1" si="428"/>
        <v/>
      </c>
      <c r="DG358" s="66" t="str">
        <f t="shared" ca="1" si="429"/>
        <v/>
      </c>
      <c r="DH358" s="66" t="str">
        <f t="shared" ca="1" si="430"/>
        <v/>
      </c>
      <c r="DI358" s="66" t="str">
        <f t="shared" ca="1" si="431"/>
        <v/>
      </c>
      <c r="DJ358" s="66" t="str">
        <f t="shared" ca="1" si="432"/>
        <v/>
      </c>
      <c r="DK358" s="65" t="str">
        <f t="shared" ca="1" si="433"/>
        <v/>
      </c>
      <c r="DL358" s="65" t="str">
        <f t="shared" ca="1" si="434"/>
        <v/>
      </c>
      <c r="DM358" s="65" t="str">
        <f t="shared" ca="1" si="435"/>
        <v/>
      </c>
      <c r="DN358" s="65" t="str">
        <f t="shared" ca="1" si="436"/>
        <v/>
      </c>
      <c r="DO358" s="65" t="str">
        <f t="shared" ca="1" si="437"/>
        <v/>
      </c>
      <c r="DP358" s="65" t="str">
        <f t="shared" ca="1" si="438"/>
        <v/>
      </c>
      <c r="DQ358" s="65" t="str">
        <f t="shared" ca="1" si="439"/>
        <v/>
      </c>
      <c r="DR358" s="69" t="str">
        <f t="shared" ca="1" si="440"/>
        <v/>
      </c>
      <c r="DS358" s="69" t="str">
        <f t="shared" ca="1" si="441"/>
        <v/>
      </c>
      <c r="DT358" s="69" t="str">
        <f t="shared" ca="1" si="442"/>
        <v/>
      </c>
      <c r="DU358" s="69" t="str">
        <f t="shared" ca="1" si="443"/>
        <v/>
      </c>
      <c r="DV358" s="69" t="str">
        <f t="shared" ca="1" si="444"/>
        <v/>
      </c>
      <c r="DW358" s="69" t="str">
        <f t="shared" ca="1" si="445"/>
        <v/>
      </c>
      <c r="DX358" s="69" t="str">
        <f t="shared" ca="1" si="446"/>
        <v/>
      </c>
      <c r="DY358" s="69" t="str">
        <f t="shared" ca="1" si="447"/>
        <v/>
      </c>
      <c r="DZ358" s="72" t="str">
        <f t="shared" ca="1" si="448"/>
        <v/>
      </c>
      <c r="EA358" s="72" t="str">
        <f t="shared" ca="1" si="449"/>
        <v/>
      </c>
      <c r="EB358" s="72" t="str">
        <f t="shared" ca="1" si="450"/>
        <v/>
      </c>
      <c r="EC358" s="65" t="str">
        <f t="shared" ca="1" si="451"/>
        <v/>
      </c>
      <c r="ED358" s="65" t="str">
        <f t="shared" ca="1" si="452"/>
        <v/>
      </c>
      <c r="EE358" s="65" t="str">
        <f t="shared" ca="1" si="453"/>
        <v/>
      </c>
      <c r="EF358" s="65" t="str">
        <f t="shared" ca="1" si="454"/>
        <v/>
      </c>
      <c r="EG358" s="65" t="str">
        <f t="shared" ca="1" si="455"/>
        <v/>
      </c>
      <c r="EH358" s="65" t="str">
        <f t="shared" ca="1" si="456"/>
        <v/>
      </c>
      <c r="EI358" s="429" t="str">
        <f t="shared" ca="1" si="457"/>
        <v>No</v>
      </c>
      <c r="EJ358" s="428" t="str">
        <f t="shared" ca="1" si="458"/>
        <v/>
      </c>
      <c r="EK358" s="428" t="str">
        <f t="shared" ca="1" si="459"/>
        <v/>
      </c>
      <c r="EL358" s="65" t="str">
        <f t="shared" ca="1" si="460"/>
        <v/>
      </c>
      <c r="EM358" s="65" t="str">
        <f t="shared" ca="1" si="461"/>
        <v/>
      </c>
      <c r="EN358" s="65" t="str">
        <f t="shared" ca="1" si="462"/>
        <v/>
      </c>
      <c r="EO358" s="433" t="str">
        <f t="shared" ca="1" si="463"/>
        <v/>
      </c>
      <c r="EP358" s="433" t="str">
        <f t="shared" ca="1" si="464"/>
        <v/>
      </c>
      <c r="EQ358" s="433" t="str">
        <f t="shared" ca="1" si="465"/>
        <v/>
      </c>
      <c r="ER358" s="433" t="str">
        <f t="shared" ca="1" si="466"/>
        <v/>
      </c>
      <c r="ES358" s="433" t="str">
        <f t="shared" ca="1" si="467"/>
        <v/>
      </c>
      <c r="ET358" s="433" t="str">
        <f t="shared" ca="1" si="468"/>
        <v/>
      </c>
      <c r="EU358" s="433" t="str">
        <f ca="1">IF(OR(CO358="",CQ358=""),"",Discipline!$P$3*CO358+Discipline!$X$3*CQ358)</f>
        <v/>
      </c>
      <c r="EV358" s="433" t="str">
        <f ca="1">IF(OR(CP358="",CR358=""),"",Discipline!$P$3*CP358+Discipline!$X$3*CR358)</f>
        <v/>
      </c>
    </row>
    <row r="359" spans="1:152" x14ac:dyDescent="0.25">
      <c r="A359" s="10" t="str">
        <f ca="1">IFERROR(RANK(order!A359,order!A$3:A$554,0),"")</f>
        <v/>
      </c>
      <c r="B359" s="10" t="str">
        <f ca="1">IFERROR(RANK(order!B359,order!B$3:B$554,0),"")</f>
        <v/>
      </c>
      <c r="C359" s="10" t="str">
        <f ca="1">IFERROR(RANK(order!C359,order!C$3:C$554,0),"")</f>
        <v/>
      </c>
      <c r="D359" s="4" t="str">
        <f ca="1">IFERROR(RANK(order!D359,order!D$3:D$554,0),"")</f>
        <v/>
      </c>
      <c r="E359" s="4" t="str">
        <f ca="1">IFERROR(RANK(order!E359,order!E$3:E$554,0),"")</f>
        <v/>
      </c>
      <c r="F359" s="4" t="str">
        <f ca="1">IFERROR(RANK(order!F359,order!F$3:F$554,0),"")</f>
        <v/>
      </c>
      <c r="G359" s="10" t="str">
        <f ca="1">IFERROR(RANK(order!G359,order!G$3:G$554,0),"")</f>
        <v/>
      </c>
      <c r="H359" s="10" t="str">
        <f ca="1">IFERROR(RANK(order!H359,order!H$3:H$554,0),"")</f>
        <v/>
      </c>
      <c r="I359" s="10" t="str">
        <f ca="1">IFERROR(RANK(order!I359,order!I$3:I$554,0),"")</f>
        <v/>
      </c>
      <c r="J359" s="4" t="str">
        <f ca="1">IFERROR(RANK(order!J359,order!J$3:J$554,0),"")</f>
        <v/>
      </c>
      <c r="K359" s="4" t="str">
        <f ca="1">IFERROR(RANK(order!K359,order!K$3:K$554,0),"")</f>
        <v/>
      </c>
      <c r="L359" s="4" t="str">
        <f ca="1">IFERROR(RANK(order!L359,order!L$3:L$554,0),"")</f>
        <v/>
      </c>
      <c r="M359" s="10" t="str">
        <f ca="1">IFERROR(RANK(order!M359,order!M$3:M$554,0),"")</f>
        <v/>
      </c>
      <c r="N359" s="10" t="str">
        <f ca="1">IFERROR(RANK(order!N359,order!N$3:N$554,0),"")</f>
        <v/>
      </c>
      <c r="O359" s="10" t="str">
        <f ca="1">IFERROR(RANK(order!O359,order!O$3:O$554,0),"")</f>
        <v/>
      </c>
      <c r="P359" s="4" t="str">
        <f ca="1">IFERROR(RANK(order!P359,order!P$3:P$554,0),"")</f>
        <v/>
      </c>
      <c r="Q359" s="4" t="str">
        <f ca="1">IFERROR(RANK(order!Q359,order!Q$3:Q$554,0),"")</f>
        <v/>
      </c>
      <c r="R359" s="4" t="str">
        <f ca="1">IFERROR(RANK(order!R359,order!R$3:R$554,0),"")</f>
        <v/>
      </c>
      <c r="S359" s="10" t="str">
        <f ca="1">IFERROR(RANK(order!S359,order!S$3:S$554,0),"")</f>
        <v/>
      </c>
      <c r="T359" s="10" t="str">
        <f ca="1">IFERROR(RANK(order!T359,order!T$3:T$554,0),"")</f>
        <v/>
      </c>
      <c r="U359" s="10" t="str">
        <f ca="1">IFERROR(RANK(order!U359,order!U$3:U$554,0),"")</f>
        <v/>
      </c>
      <c r="V359" s="4" t="str">
        <f ca="1">IFERROR(RANK(order!V359,order!V$3:V$554,0),"")</f>
        <v/>
      </c>
      <c r="W359" s="4" t="str">
        <f ca="1">IFERROR(RANK(order!W359,order!W$3:W$554,0),"")</f>
        <v/>
      </c>
      <c r="X359" s="4" t="str">
        <f ca="1">IFERROR(RANK(order!X359,order!X$3:X$554,0),"")</f>
        <v/>
      </c>
      <c r="Y359" s="10" t="str">
        <f ca="1">IFERROR(RANK(order!Y359,order!Y$3:Y$554,0),"")</f>
        <v/>
      </c>
      <c r="Z359" s="10" t="str">
        <f ca="1">IFERROR(RANK(order!Z359,order!Z$3:Z$554,0),"")</f>
        <v/>
      </c>
      <c r="AA359" s="10" t="str">
        <f ca="1">IFERROR(RANK(order!AA359,order!AA$3:AA$554,0),"")</f>
        <v/>
      </c>
      <c r="AB359" s="4" t="str">
        <f ca="1">IFERROR(RANK(order!AB359,order!AB$3:AB$554,0),"")</f>
        <v/>
      </c>
      <c r="AC359" s="4" t="str">
        <f ca="1">IFERROR(RANK(order!AC359,order!AC$3:AC$554,0),"")</f>
        <v/>
      </c>
      <c r="AD359" s="4" t="str">
        <f ca="1">IFERROR(RANK(order!AD359,order!AD$3:AD$554,0),"")</f>
        <v/>
      </c>
      <c r="AE359" s="10" t="str">
        <f ca="1">IFERROR(RANK(order!AE359,order!AE$3:AE$554,0),"")</f>
        <v/>
      </c>
      <c r="AF359" s="10" t="str">
        <f ca="1">IFERROR(RANK(order!AF359,order!AF$3:AF$554,0),"")</f>
        <v/>
      </c>
      <c r="AG359" s="10" t="str">
        <f ca="1">IFERROR(RANK(order!AG359,order!AG$3:AG$554,0),"")</f>
        <v/>
      </c>
      <c r="AH359" s="4" t="str">
        <f ca="1">IFERROR(RANK(order!AH359,order!AH$3:AH$554,0),"")</f>
        <v/>
      </c>
      <c r="AI359" s="4" t="str">
        <f ca="1">IFERROR(RANK(order!AI359,order!AI$3:AI$554,0),"")</f>
        <v/>
      </c>
      <c r="AJ359" s="4" t="str">
        <f ca="1">IFERROR(RANK(order!AJ359,order!AJ$3:AJ$554,0),"")</f>
        <v/>
      </c>
      <c r="AK359" s="10" t="str">
        <f ca="1">IFERROR(RANK(order!AK359,order!AK$3:AK$554,0),"")</f>
        <v/>
      </c>
      <c r="AL359" s="10" t="str">
        <f ca="1">IFERROR(RANK(order!AL359,order!AL$3:AL$554,0),"")</f>
        <v/>
      </c>
      <c r="AM359" s="10" t="str">
        <f ca="1">IFERROR(RANK(order!AM359,order!AM$3:AM$554,0),"")</f>
        <v/>
      </c>
      <c r="AN359" s="4" t="str">
        <f ca="1">IFERROR(RANK(order!AN359,order!AN$3:AN$554,0),"")</f>
        <v/>
      </c>
      <c r="AO359" s="4" t="str">
        <f ca="1">IFERROR(RANK(order!AO359,order!AO$3:AO$554,0),"")</f>
        <v/>
      </c>
      <c r="AP359" s="4" t="str">
        <f ca="1">IFERROR(RANK(order!AP359,order!AP$3:AP$554,0),"")</f>
        <v/>
      </c>
      <c r="AQ359" s="10" t="str">
        <f ca="1">IFERROR(RANK(order!AQ359,order!AQ$3:AQ$554,0),"")</f>
        <v/>
      </c>
      <c r="AR359" s="10" t="str">
        <f ca="1">IFERROR(RANK(order!AR359,order!AR$3:AR$554,0),"")</f>
        <v/>
      </c>
      <c r="AS359" s="10" t="str">
        <f ca="1">IFERROR(RANK(order!AS359,order!AS$3:AS$554,0),"")</f>
        <v/>
      </c>
      <c r="AT359" s="4" t="str">
        <f ca="1">IFERROR(RANK(order!AT359,order!AT$3:AT$554,0),"")</f>
        <v/>
      </c>
      <c r="AU359" s="4" t="str">
        <f ca="1">IFERROR(RANK(order!AU359,order!AU$3:AU$554,0),"")</f>
        <v/>
      </c>
      <c r="AV359" s="4" t="str">
        <f ca="1">IFERROR(RANK(order!AV359,order!AV$3:AV$554,0),"")</f>
        <v/>
      </c>
      <c r="AW359" s="10" t="str">
        <f ca="1">IFERROR(RANK(order!AW359,order!AW$3:AW$554,0),"")</f>
        <v/>
      </c>
      <c r="AX359" s="10" t="str">
        <f ca="1">IFERROR(RANK(order!AX359,order!AX$3:AX$554,0),"")</f>
        <v/>
      </c>
      <c r="AY359" s="10" t="str">
        <f ca="1">IFERROR(RANK(order!AY359,order!AY$3:AY$554,0),"")</f>
        <v/>
      </c>
      <c r="AZ359" s="4" t="str">
        <f ca="1">IFERROR(RANK(order!AZ359,order!AZ$3:AZ$554,0),"")</f>
        <v/>
      </c>
      <c r="BA359" s="4" t="str">
        <f ca="1">IFERROR(RANK(order!BA359,order!BA$3:BA$554,0),"")</f>
        <v/>
      </c>
      <c r="BB359" s="4" t="str">
        <f ca="1">IFERROR(RANK(order!BB359,order!BB$3:BB$554,0),"")</f>
        <v/>
      </c>
      <c r="BC359" s="10" t="str">
        <f ca="1">IFERROR(RANK(order!BC359,order!BC$3:BC$554,0),"")</f>
        <v/>
      </c>
      <c r="BD359" s="10" t="str">
        <f ca="1">IFERROR(RANK(order!BD359,order!BD$3:BD$554,0),"")</f>
        <v/>
      </c>
      <c r="BE359" s="10" t="str">
        <f ca="1">IFERROR(RANK(order!BE359,order!BE$3:BE$554,0),"")</f>
        <v/>
      </c>
      <c r="BF359" s="4" t="str">
        <f ca="1">IFERROR(RANK(order!BF359,order!BF$3:BF$554,0),"")</f>
        <v/>
      </c>
      <c r="BG359" s="4" t="str">
        <f ca="1">IFERROR(RANK(order!BG359,order!BG$3:BG$554,0),"")</f>
        <v/>
      </c>
      <c r="BH359" s="4" t="str">
        <f ca="1">IFERROR(RANK(order!BH359,order!BH$3:BH$554,0),"")</f>
        <v/>
      </c>
      <c r="BI359" s="10" t="str">
        <f ca="1">IFERROR(RANK(order!BI359,order!BI$3:BI$554,0),"")</f>
        <v/>
      </c>
      <c r="BJ359" s="10" t="str">
        <f ca="1">IFERROR(RANK(order!BJ359,order!BJ$3:BJ$554,0),"")</f>
        <v/>
      </c>
      <c r="BK359" s="10" t="str">
        <f ca="1">IFERROR(RANK(order!BK359,order!BK$3:BK$554,0),"")</f>
        <v/>
      </c>
      <c r="BL359" s="4" t="str">
        <f ca="1">IFERROR(RANK(order!BL359,order!BL$3:BL$554,0),"")</f>
        <v/>
      </c>
      <c r="BM359" s="4" t="str">
        <f ca="1">IFERROR(RANK(order!BM359,order!BM$3:BM$554,0),"")</f>
        <v/>
      </c>
      <c r="BN359" s="4" t="str">
        <f ca="1">IFERROR(RANK(order!BN359,order!BN$3:BN$554,0),"")</f>
        <v/>
      </c>
      <c r="BO359" s="10" t="str">
        <f ca="1">IFERROR(RANK(order!BO359,order!BO$3:BO$554,0),"")</f>
        <v/>
      </c>
      <c r="BP359" s="10" t="str">
        <f ca="1">IFERROR(RANK(order!BP359,order!BP$3:BP$554,0),"")</f>
        <v/>
      </c>
      <c r="BQ359" s="10" t="str">
        <f ca="1">IFERROR(RANK(order!BQ359,order!BQ$3:BQ$554,0),"")</f>
        <v/>
      </c>
      <c r="BR359" s="4" t="str">
        <f ca="1">IFERROR(RANK(order!BR359,order!BR$3:BR$554,0),"")</f>
        <v/>
      </c>
      <c r="BS359" s="4" t="str">
        <f ca="1">IFERROR(RANK(order!BS359,order!BS$3:BS$554,0),"")</f>
        <v/>
      </c>
      <c r="BT359" s="4" t="str">
        <f ca="1">IFERROR(RANK(order!BT359,order!BT$3:BT$554,0),"")</f>
        <v/>
      </c>
      <c r="BU359" s="95">
        <f t="shared" si="469"/>
        <v>357</v>
      </c>
      <c r="BV359" s="35" t="str">
        <f t="shared" si="470"/>
        <v>E1</v>
      </c>
      <c r="BW359" s="55">
        <f t="shared" ca="1" si="393"/>
        <v>0</v>
      </c>
      <c r="BX359" s="56" t="str">
        <f t="shared" ca="1" si="394"/>
        <v/>
      </c>
      <c r="BY359" s="56" t="str">
        <f t="shared" ca="1" si="395"/>
        <v/>
      </c>
      <c r="BZ359" s="57" t="str">
        <f t="shared" ca="1" si="396"/>
        <v/>
      </c>
      <c r="CA359" s="57" t="str">
        <f t="shared" ca="1" si="397"/>
        <v/>
      </c>
      <c r="CB359" s="58" t="str">
        <f t="shared" ca="1" si="398"/>
        <v/>
      </c>
      <c r="CC359" s="57" t="str">
        <f t="shared" ca="1" si="399"/>
        <v/>
      </c>
      <c r="CD359" s="57" t="str">
        <f t="shared" ca="1" si="400"/>
        <v/>
      </c>
      <c r="CE359" s="58" t="str">
        <f t="shared" ca="1" si="401"/>
        <v/>
      </c>
      <c r="CF359" s="59" t="str">
        <f t="shared" ca="1" si="402"/>
        <v/>
      </c>
      <c r="CG359" s="57" t="str">
        <f t="shared" ca="1" si="403"/>
        <v/>
      </c>
      <c r="CH359" s="57" t="str">
        <f t="shared" ca="1" si="404"/>
        <v/>
      </c>
      <c r="CI359" s="57" t="str">
        <f t="shared" ca="1" si="405"/>
        <v/>
      </c>
      <c r="CJ359" s="57" t="str">
        <f t="shared" ca="1" si="406"/>
        <v/>
      </c>
      <c r="CK359" s="57" t="str">
        <f t="shared" ca="1" si="407"/>
        <v/>
      </c>
      <c r="CL359" s="57" t="str">
        <f t="shared" ca="1" si="408"/>
        <v/>
      </c>
      <c r="CM359" s="57" t="str">
        <f t="shared" ca="1" si="409"/>
        <v/>
      </c>
      <c r="CN359" s="57" t="str">
        <f t="shared" ca="1" si="410"/>
        <v/>
      </c>
      <c r="CO359" s="57" t="str">
        <f t="shared" ca="1" si="411"/>
        <v/>
      </c>
      <c r="CP359" s="57" t="str">
        <f t="shared" ca="1" si="412"/>
        <v/>
      </c>
      <c r="CQ359" s="57" t="str">
        <f t="shared" ca="1" si="413"/>
        <v/>
      </c>
      <c r="CR359" s="57" t="str">
        <f t="shared" ca="1" si="414"/>
        <v/>
      </c>
      <c r="CS359" s="60" t="str">
        <f t="shared" ca="1" si="415"/>
        <v/>
      </c>
      <c r="CT359" s="60" t="str">
        <f t="shared" ca="1" si="416"/>
        <v/>
      </c>
      <c r="CU359" s="60" t="str">
        <f t="shared" ca="1" si="417"/>
        <v/>
      </c>
      <c r="CV359" s="60" t="str">
        <f t="shared" ca="1" si="418"/>
        <v/>
      </c>
      <c r="CW359" s="60" t="str">
        <f t="shared" ca="1" si="419"/>
        <v/>
      </c>
      <c r="CX359" s="60" t="str">
        <f t="shared" ca="1" si="420"/>
        <v/>
      </c>
      <c r="CY359" s="60" t="str">
        <f t="shared" ca="1" si="421"/>
        <v/>
      </c>
      <c r="CZ359" s="60" t="str">
        <f t="shared" ca="1" si="422"/>
        <v/>
      </c>
      <c r="DA359" s="65" t="str">
        <f t="shared" ca="1" si="423"/>
        <v/>
      </c>
      <c r="DB359" s="65" t="str">
        <f t="shared" ca="1" si="424"/>
        <v/>
      </c>
      <c r="DC359" s="65" t="str">
        <f t="shared" ca="1" si="425"/>
        <v/>
      </c>
      <c r="DD359" s="65" t="str">
        <f t="shared" ca="1" si="426"/>
        <v/>
      </c>
      <c r="DE359" s="65" t="str">
        <f t="shared" ca="1" si="427"/>
        <v/>
      </c>
      <c r="DF359" s="66" t="str">
        <f t="shared" ca="1" si="428"/>
        <v/>
      </c>
      <c r="DG359" s="66" t="str">
        <f t="shared" ca="1" si="429"/>
        <v/>
      </c>
      <c r="DH359" s="66" t="str">
        <f t="shared" ca="1" si="430"/>
        <v/>
      </c>
      <c r="DI359" s="66" t="str">
        <f t="shared" ca="1" si="431"/>
        <v/>
      </c>
      <c r="DJ359" s="66" t="str">
        <f t="shared" ca="1" si="432"/>
        <v/>
      </c>
      <c r="DK359" s="65" t="str">
        <f t="shared" ca="1" si="433"/>
        <v/>
      </c>
      <c r="DL359" s="65" t="str">
        <f t="shared" ca="1" si="434"/>
        <v/>
      </c>
      <c r="DM359" s="65" t="str">
        <f t="shared" ca="1" si="435"/>
        <v/>
      </c>
      <c r="DN359" s="65" t="str">
        <f t="shared" ca="1" si="436"/>
        <v/>
      </c>
      <c r="DO359" s="65" t="str">
        <f t="shared" ca="1" si="437"/>
        <v/>
      </c>
      <c r="DP359" s="65" t="str">
        <f t="shared" ca="1" si="438"/>
        <v/>
      </c>
      <c r="DQ359" s="65" t="str">
        <f t="shared" ca="1" si="439"/>
        <v/>
      </c>
      <c r="DR359" s="69" t="str">
        <f t="shared" ca="1" si="440"/>
        <v/>
      </c>
      <c r="DS359" s="69" t="str">
        <f t="shared" ca="1" si="441"/>
        <v/>
      </c>
      <c r="DT359" s="69" t="str">
        <f t="shared" ca="1" si="442"/>
        <v/>
      </c>
      <c r="DU359" s="69" t="str">
        <f t="shared" ca="1" si="443"/>
        <v/>
      </c>
      <c r="DV359" s="69" t="str">
        <f t="shared" ca="1" si="444"/>
        <v/>
      </c>
      <c r="DW359" s="69" t="str">
        <f t="shared" ca="1" si="445"/>
        <v/>
      </c>
      <c r="DX359" s="69" t="str">
        <f t="shared" ca="1" si="446"/>
        <v/>
      </c>
      <c r="DY359" s="69" t="str">
        <f t="shared" ca="1" si="447"/>
        <v/>
      </c>
      <c r="DZ359" s="72" t="str">
        <f t="shared" ca="1" si="448"/>
        <v/>
      </c>
      <c r="EA359" s="72" t="str">
        <f t="shared" ca="1" si="449"/>
        <v/>
      </c>
      <c r="EB359" s="72" t="str">
        <f t="shared" ca="1" si="450"/>
        <v/>
      </c>
      <c r="EC359" s="65" t="str">
        <f t="shared" ca="1" si="451"/>
        <v/>
      </c>
      <c r="ED359" s="65" t="str">
        <f t="shared" ca="1" si="452"/>
        <v/>
      </c>
      <c r="EE359" s="65" t="str">
        <f t="shared" ca="1" si="453"/>
        <v/>
      </c>
      <c r="EF359" s="65" t="str">
        <f t="shared" ca="1" si="454"/>
        <v/>
      </c>
      <c r="EG359" s="65" t="str">
        <f t="shared" ca="1" si="455"/>
        <v/>
      </c>
      <c r="EH359" s="65" t="str">
        <f t="shared" ca="1" si="456"/>
        <v/>
      </c>
      <c r="EI359" s="429" t="str">
        <f t="shared" ca="1" si="457"/>
        <v>No</v>
      </c>
      <c r="EJ359" s="428" t="str">
        <f t="shared" ca="1" si="458"/>
        <v/>
      </c>
      <c r="EK359" s="428" t="str">
        <f t="shared" ca="1" si="459"/>
        <v/>
      </c>
      <c r="EL359" s="65" t="str">
        <f t="shared" ca="1" si="460"/>
        <v/>
      </c>
      <c r="EM359" s="65" t="str">
        <f t="shared" ca="1" si="461"/>
        <v/>
      </c>
      <c r="EN359" s="65" t="str">
        <f t="shared" ca="1" si="462"/>
        <v/>
      </c>
      <c r="EO359" s="433" t="str">
        <f t="shared" ca="1" si="463"/>
        <v/>
      </c>
      <c r="EP359" s="433" t="str">
        <f t="shared" ca="1" si="464"/>
        <v/>
      </c>
      <c r="EQ359" s="433" t="str">
        <f t="shared" ca="1" si="465"/>
        <v/>
      </c>
      <c r="ER359" s="433" t="str">
        <f t="shared" ca="1" si="466"/>
        <v/>
      </c>
      <c r="ES359" s="433" t="str">
        <f t="shared" ca="1" si="467"/>
        <v/>
      </c>
      <c r="ET359" s="433" t="str">
        <f t="shared" ca="1" si="468"/>
        <v/>
      </c>
      <c r="EU359" s="433" t="str">
        <f ca="1">IF(OR(CO359="",CQ359=""),"",Discipline!$P$3*CO359+Discipline!$X$3*CQ359)</f>
        <v/>
      </c>
      <c r="EV359" s="433" t="str">
        <f ca="1">IF(OR(CP359="",CR359=""),"",Discipline!$P$3*CP359+Discipline!$X$3*CR359)</f>
        <v/>
      </c>
    </row>
    <row r="360" spans="1:152" x14ac:dyDescent="0.25">
      <c r="A360" s="10" t="str">
        <f ca="1">IFERROR(RANK(order!A360,order!A$3:A$554,0),"")</f>
        <v/>
      </c>
      <c r="B360" s="10" t="str">
        <f ca="1">IFERROR(RANK(order!B360,order!B$3:B$554,0),"")</f>
        <v/>
      </c>
      <c r="C360" s="10" t="str">
        <f ca="1">IFERROR(RANK(order!C360,order!C$3:C$554,0),"")</f>
        <v/>
      </c>
      <c r="D360" s="4" t="str">
        <f ca="1">IFERROR(RANK(order!D360,order!D$3:D$554,0),"")</f>
        <v/>
      </c>
      <c r="E360" s="4" t="str">
        <f ca="1">IFERROR(RANK(order!E360,order!E$3:E$554,0),"")</f>
        <v/>
      </c>
      <c r="F360" s="4" t="str">
        <f ca="1">IFERROR(RANK(order!F360,order!F$3:F$554,0),"")</f>
        <v/>
      </c>
      <c r="G360" s="10" t="str">
        <f ca="1">IFERROR(RANK(order!G360,order!G$3:G$554,0),"")</f>
        <v/>
      </c>
      <c r="H360" s="10" t="str">
        <f ca="1">IFERROR(RANK(order!H360,order!H$3:H$554,0),"")</f>
        <v/>
      </c>
      <c r="I360" s="10" t="str">
        <f ca="1">IFERROR(RANK(order!I360,order!I$3:I$554,0),"")</f>
        <v/>
      </c>
      <c r="J360" s="4" t="str">
        <f ca="1">IFERROR(RANK(order!J360,order!J$3:J$554,0),"")</f>
        <v/>
      </c>
      <c r="K360" s="4" t="str">
        <f ca="1">IFERROR(RANK(order!K360,order!K$3:K$554,0),"")</f>
        <v/>
      </c>
      <c r="L360" s="4" t="str">
        <f ca="1">IFERROR(RANK(order!L360,order!L$3:L$554,0),"")</f>
        <v/>
      </c>
      <c r="M360" s="10" t="str">
        <f ca="1">IFERROR(RANK(order!M360,order!M$3:M$554,0),"")</f>
        <v/>
      </c>
      <c r="N360" s="10" t="str">
        <f ca="1">IFERROR(RANK(order!N360,order!N$3:N$554,0),"")</f>
        <v/>
      </c>
      <c r="O360" s="10" t="str">
        <f ca="1">IFERROR(RANK(order!O360,order!O$3:O$554,0),"")</f>
        <v/>
      </c>
      <c r="P360" s="4" t="str">
        <f ca="1">IFERROR(RANK(order!P360,order!P$3:P$554,0),"")</f>
        <v/>
      </c>
      <c r="Q360" s="4" t="str">
        <f ca="1">IFERROR(RANK(order!Q360,order!Q$3:Q$554,0),"")</f>
        <v/>
      </c>
      <c r="R360" s="4" t="str">
        <f ca="1">IFERROR(RANK(order!R360,order!R$3:R$554,0),"")</f>
        <v/>
      </c>
      <c r="S360" s="10" t="str">
        <f ca="1">IFERROR(RANK(order!S360,order!S$3:S$554,0),"")</f>
        <v/>
      </c>
      <c r="T360" s="10" t="str">
        <f ca="1">IFERROR(RANK(order!T360,order!T$3:T$554,0),"")</f>
        <v/>
      </c>
      <c r="U360" s="10" t="str">
        <f ca="1">IFERROR(RANK(order!U360,order!U$3:U$554,0),"")</f>
        <v/>
      </c>
      <c r="V360" s="4" t="str">
        <f ca="1">IFERROR(RANK(order!V360,order!V$3:V$554,0),"")</f>
        <v/>
      </c>
      <c r="W360" s="4" t="str">
        <f ca="1">IFERROR(RANK(order!W360,order!W$3:W$554,0),"")</f>
        <v/>
      </c>
      <c r="X360" s="4" t="str">
        <f ca="1">IFERROR(RANK(order!X360,order!X$3:X$554,0),"")</f>
        <v/>
      </c>
      <c r="Y360" s="10" t="str">
        <f ca="1">IFERROR(RANK(order!Y360,order!Y$3:Y$554,0),"")</f>
        <v/>
      </c>
      <c r="Z360" s="10" t="str">
        <f ca="1">IFERROR(RANK(order!Z360,order!Z$3:Z$554,0),"")</f>
        <v/>
      </c>
      <c r="AA360" s="10" t="str">
        <f ca="1">IFERROR(RANK(order!AA360,order!AA$3:AA$554,0),"")</f>
        <v/>
      </c>
      <c r="AB360" s="4" t="str">
        <f ca="1">IFERROR(RANK(order!AB360,order!AB$3:AB$554,0),"")</f>
        <v/>
      </c>
      <c r="AC360" s="4" t="str">
        <f ca="1">IFERROR(RANK(order!AC360,order!AC$3:AC$554,0),"")</f>
        <v/>
      </c>
      <c r="AD360" s="4" t="str">
        <f ca="1">IFERROR(RANK(order!AD360,order!AD$3:AD$554,0),"")</f>
        <v/>
      </c>
      <c r="AE360" s="10" t="str">
        <f ca="1">IFERROR(RANK(order!AE360,order!AE$3:AE$554,0),"")</f>
        <v/>
      </c>
      <c r="AF360" s="10" t="str">
        <f ca="1">IFERROR(RANK(order!AF360,order!AF$3:AF$554,0),"")</f>
        <v/>
      </c>
      <c r="AG360" s="10" t="str">
        <f ca="1">IFERROR(RANK(order!AG360,order!AG$3:AG$554,0),"")</f>
        <v/>
      </c>
      <c r="AH360" s="4" t="str">
        <f ca="1">IFERROR(RANK(order!AH360,order!AH$3:AH$554,0),"")</f>
        <v/>
      </c>
      <c r="AI360" s="4" t="str">
        <f ca="1">IFERROR(RANK(order!AI360,order!AI$3:AI$554,0),"")</f>
        <v/>
      </c>
      <c r="AJ360" s="4" t="str">
        <f ca="1">IFERROR(RANK(order!AJ360,order!AJ$3:AJ$554,0),"")</f>
        <v/>
      </c>
      <c r="AK360" s="10" t="str">
        <f ca="1">IFERROR(RANK(order!AK360,order!AK$3:AK$554,0),"")</f>
        <v/>
      </c>
      <c r="AL360" s="10" t="str">
        <f ca="1">IFERROR(RANK(order!AL360,order!AL$3:AL$554,0),"")</f>
        <v/>
      </c>
      <c r="AM360" s="10" t="str">
        <f ca="1">IFERROR(RANK(order!AM360,order!AM$3:AM$554,0),"")</f>
        <v/>
      </c>
      <c r="AN360" s="4" t="str">
        <f ca="1">IFERROR(RANK(order!AN360,order!AN$3:AN$554,0),"")</f>
        <v/>
      </c>
      <c r="AO360" s="4" t="str">
        <f ca="1">IFERROR(RANK(order!AO360,order!AO$3:AO$554,0),"")</f>
        <v/>
      </c>
      <c r="AP360" s="4" t="str">
        <f ca="1">IFERROR(RANK(order!AP360,order!AP$3:AP$554,0),"")</f>
        <v/>
      </c>
      <c r="AQ360" s="10" t="str">
        <f ca="1">IFERROR(RANK(order!AQ360,order!AQ$3:AQ$554,0),"")</f>
        <v/>
      </c>
      <c r="AR360" s="10" t="str">
        <f ca="1">IFERROR(RANK(order!AR360,order!AR$3:AR$554,0),"")</f>
        <v/>
      </c>
      <c r="AS360" s="10" t="str">
        <f ca="1">IFERROR(RANK(order!AS360,order!AS$3:AS$554,0),"")</f>
        <v/>
      </c>
      <c r="AT360" s="4" t="str">
        <f ca="1">IFERROR(RANK(order!AT360,order!AT$3:AT$554,0),"")</f>
        <v/>
      </c>
      <c r="AU360" s="4" t="str">
        <f ca="1">IFERROR(RANK(order!AU360,order!AU$3:AU$554,0),"")</f>
        <v/>
      </c>
      <c r="AV360" s="4" t="str">
        <f ca="1">IFERROR(RANK(order!AV360,order!AV$3:AV$554,0),"")</f>
        <v/>
      </c>
      <c r="AW360" s="10" t="str">
        <f ca="1">IFERROR(RANK(order!AW360,order!AW$3:AW$554,0),"")</f>
        <v/>
      </c>
      <c r="AX360" s="10" t="str">
        <f ca="1">IFERROR(RANK(order!AX360,order!AX$3:AX$554,0),"")</f>
        <v/>
      </c>
      <c r="AY360" s="10" t="str">
        <f ca="1">IFERROR(RANK(order!AY360,order!AY$3:AY$554,0),"")</f>
        <v/>
      </c>
      <c r="AZ360" s="4" t="str">
        <f ca="1">IFERROR(RANK(order!AZ360,order!AZ$3:AZ$554,0),"")</f>
        <v/>
      </c>
      <c r="BA360" s="4" t="str">
        <f ca="1">IFERROR(RANK(order!BA360,order!BA$3:BA$554,0),"")</f>
        <v/>
      </c>
      <c r="BB360" s="4" t="str">
        <f ca="1">IFERROR(RANK(order!BB360,order!BB$3:BB$554,0),"")</f>
        <v/>
      </c>
      <c r="BC360" s="10" t="str">
        <f ca="1">IFERROR(RANK(order!BC360,order!BC$3:BC$554,0),"")</f>
        <v/>
      </c>
      <c r="BD360" s="10" t="str">
        <f ca="1">IFERROR(RANK(order!BD360,order!BD$3:BD$554,0),"")</f>
        <v/>
      </c>
      <c r="BE360" s="10" t="str">
        <f ca="1">IFERROR(RANK(order!BE360,order!BE$3:BE$554,0),"")</f>
        <v/>
      </c>
      <c r="BF360" s="4" t="str">
        <f ca="1">IFERROR(RANK(order!BF360,order!BF$3:BF$554,0),"")</f>
        <v/>
      </c>
      <c r="BG360" s="4" t="str">
        <f ca="1">IFERROR(RANK(order!BG360,order!BG$3:BG$554,0),"")</f>
        <v/>
      </c>
      <c r="BH360" s="4" t="str">
        <f ca="1">IFERROR(RANK(order!BH360,order!BH$3:BH$554,0),"")</f>
        <v/>
      </c>
      <c r="BI360" s="10" t="str">
        <f ca="1">IFERROR(RANK(order!BI360,order!BI$3:BI$554,0),"")</f>
        <v/>
      </c>
      <c r="BJ360" s="10" t="str">
        <f ca="1">IFERROR(RANK(order!BJ360,order!BJ$3:BJ$554,0),"")</f>
        <v/>
      </c>
      <c r="BK360" s="10" t="str">
        <f ca="1">IFERROR(RANK(order!BK360,order!BK$3:BK$554,0),"")</f>
        <v/>
      </c>
      <c r="BL360" s="4" t="str">
        <f ca="1">IFERROR(RANK(order!BL360,order!BL$3:BL$554,0),"")</f>
        <v/>
      </c>
      <c r="BM360" s="4" t="str">
        <f ca="1">IFERROR(RANK(order!BM360,order!BM$3:BM$554,0),"")</f>
        <v/>
      </c>
      <c r="BN360" s="4" t="str">
        <f ca="1">IFERROR(RANK(order!BN360,order!BN$3:BN$554,0),"")</f>
        <v/>
      </c>
      <c r="BO360" s="10" t="str">
        <f ca="1">IFERROR(RANK(order!BO360,order!BO$3:BO$554,0),"")</f>
        <v/>
      </c>
      <c r="BP360" s="10" t="str">
        <f ca="1">IFERROR(RANK(order!BP360,order!BP$3:BP$554,0),"")</f>
        <v/>
      </c>
      <c r="BQ360" s="10" t="str">
        <f ca="1">IFERROR(RANK(order!BQ360,order!BQ$3:BQ$554,0),"")</f>
        <v/>
      </c>
      <c r="BR360" s="4" t="str">
        <f ca="1">IFERROR(RANK(order!BR360,order!BR$3:BR$554,0),"")</f>
        <v/>
      </c>
      <c r="BS360" s="4" t="str">
        <f ca="1">IFERROR(RANK(order!BS360,order!BS$3:BS$554,0),"")</f>
        <v/>
      </c>
      <c r="BT360" s="4" t="str">
        <f ca="1">IFERROR(RANK(order!BT360,order!BT$3:BT$554,0),"")</f>
        <v/>
      </c>
      <c r="BU360" s="95">
        <f t="shared" si="469"/>
        <v>358</v>
      </c>
      <c r="BV360" s="35" t="str">
        <f t="shared" si="470"/>
        <v>E1</v>
      </c>
      <c r="BW360" s="55">
        <f t="shared" ca="1" si="393"/>
        <v>0</v>
      </c>
      <c r="BX360" s="56" t="str">
        <f t="shared" ca="1" si="394"/>
        <v/>
      </c>
      <c r="BY360" s="56" t="str">
        <f t="shared" ca="1" si="395"/>
        <v/>
      </c>
      <c r="BZ360" s="57" t="str">
        <f t="shared" ca="1" si="396"/>
        <v/>
      </c>
      <c r="CA360" s="57" t="str">
        <f t="shared" ca="1" si="397"/>
        <v/>
      </c>
      <c r="CB360" s="58" t="str">
        <f t="shared" ca="1" si="398"/>
        <v/>
      </c>
      <c r="CC360" s="57" t="str">
        <f t="shared" ca="1" si="399"/>
        <v/>
      </c>
      <c r="CD360" s="57" t="str">
        <f t="shared" ca="1" si="400"/>
        <v/>
      </c>
      <c r="CE360" s="58" t="str">
        <f t="shared" ca="1" si="401"/>
        <v/>
      </c>
      <c r="CF360" s="59" t="str">
        <f t="shared" ca="1" si="402"/>
        <v/>
      </c>
      <c r="CG360" s="57" t="str">
        <f t="shared" ca="1" si="403"/>
        <v/>
      </c>
      <c r="CH360" s="57" t="str">
        <f t="shared" ca="1" si="404"/>
        <v/>
      </c>
      <c r="CI360" s="57" t="str">
        <f t="shared" ca="1" si="405"/>
        <v/>
      </c>
      <c r="CJ360" s="57" t="str">
        <f t="shared" ca="1" si="406"/>
        <v/>
      </c>
      <c r="CK360" s="57" t="str">
        <f t="shared" ca="1" si="407"/>
        <v/>
      </c>
      <c r="CL360" s="57" t="str">
        <f t="shared" ca="1" si="408"/>
        <v/>
      </c>
      <c r="CM360" s="57" t="str">
        <f t="shared" ca="1" si="409"/>
        <v/>
      </c>
      <c r="CN360" s="57" t="str">
        <f t="shared" ca="1" si="410"/>
        <v/>
      </c>
      <c r="CO360" s="57" t="str">
        <f t="shared" ca="1" si="411"/>
        <v/>
      </c>
      <c r="CP360" s="57" t="str">
        <f t="shared" ca="1" si="412"/>
        <v/>
      </c>
      <c r="CQ360" s="57" t="str">
        <f t="shared" ca="1" si="413"/>
        <v/>
      </c>
      <c r="CR360" s="57" t="str">
        <f t="shared" ca="1" si="414"/>
        <v/>
      </c>
      <c r="CS360" s="60" t="str">
        <f t="shared" ca="1" si="415"/>
        <v/>
      </c>
      <c r="CT360" s="60" t="str">
        <f t="shared" ca="1" si="416"/>
        <v/>
      </c>
      <c r="CU360" s="60" t="str">
        <f t="shared" ca="1" si="417"/>
        <v/>
      </c>
      <c r="CV360" s="60" t="str">
        <f t="shared" ca="1" si="418"/>
        <v/>
      </c>
      <c r="CW360" s="60" t="str">
        <f t="shared" ca="1" si="419"/>
        <v/>
      </c>
      <c r="CX360" s="60" t="str">
        <f t="shared" ca="1" si="420"/>
        <v/>
      </c>
      <c r="CY360" s="60" t="str">
        <f t="shared" ca="1" si="421"/>
        <v/>
      </c>
      <c r="CZ360" s="60" t="str">
        <f t="shared" ca="1" si="422"/>
        <v/>
      </c>
      <c r="DA360" s="65" t="str">
        <f t="shared" ca="1" si="423"/>
        <v/>
      </c>
      <c r="DB360" s="65" t="str">
        <f t="shared" ca="1" si="424"/>
        <v/>
      </c>
      <c r="DC360" s="65" t="str">
        <f t="shared" ca="1" si="425"/>
        <v/>
      </c>
      <c r="DD360" s="65" t="str">
        <f t="shared" ca="1" si="426"/>
        <v/>
      </c>
      <c r="DE360" s="65" t="str">
        <f t="shared" ca="1" si="427"/>
        <v/>
      </c>
      <c r="DF360" s="66" t="str">
        <f t="shared" ca="1" si="428"/>
        <v/>
      </c>
      <c r="DG360" s="66" t="str">
        <f t="shared" ca="1" si="429"/>
        <v/>
      </c>
      <c r="DH360" s="66" t="str">
        <f t="shared" ca="1" si="430"/>
        <v/>
      </c>
      <c r="DI360" s="66" t="str">
        <f t="shared" ca="1" si="431"/>
        <v/>
      </c>
      <c r="DJ360" s="66" t="str">
        <f t="shared" ca="1" si="432"/>
        <v/>
      </c>
      <c r="DK360" s="65" t="str">
        <f t="shared" ca="1" si="433"/>
        <v/>
      </c>
      <c r="DL360" s="65" t="str">
        <f t="shared" ca="1" si="434"/>
        <v/>
      </c>
      <c r="DM360" s="65" t="str">
        <f t="shared" ca="1" si="435"/>
        <v/>
      </c>
      <c r="DN360" s="65" t="str">
        <f t="shared" ca="1" si="436"/>
        <v/>
      </c>
      <c r="DO360" s="65" t="str">
        <f t="shared" ca="1" si="437"/>
        <v/>
      </c>
      <c r="DP360" s="65" t="str">
        <f t="shared" ca="1" si="438"/>
        <v/>
      </c>
      <c r="DQ360" s="65" t="str">
        <f t="shared" ca="1" si="439"/>
        <v/>
      </c>
      <c r="DR360" s="69" t="str">
        <f t="shared" ca="1" si="440"/>
        <v/>
      </c>
      <c r="DS360" s="69" t="str">
        <f t="shared" ca="1" si="441"/>
        <v/>
      </c>
      <c r="DT360" s="69" t="str">
        <f t="shared" ca="1" si="442"/>
        <v/>
      </c>
      <c r="DU360" s="69" t="str">
        <f t="shared" ca="1" si="443"/>
        <v/>
      </c>
      <c r="DV360" s="69" t="str">
        <f t="shared" ca="1" si="444"/>
        <v/>
      </c>
      <c r="DW360" s="69" t="str">
        <f t="shared" ca="1" si="445"/>
        <v/>
      </c>
      <c r="DX360" s="69" t="str">
        <f t="shared" ca="1" si="446"/>
        <v/>
      </c>
      <c r="DY360" s="69" t="str">
        <f t="shared" ca="1" si="447"/>
        <v/>
      </c>
      <c r="DZ360" s="72" t="str">
        <f t="shared" ca="1" si="448"/>
        <v/>
      </c>
      <c r="EA360" s="72" t="str">
        <f t="shared" ca="1" si="449"/>
        <v/>
      </c>
      <c r="EB360" s="72" t="str">
        <f t="shared" ca="1" si="450"/>
        <v/>
      </c>
      <c r="EC360" s="65" t="str">
        <f t="shared" ca="1" si="451"/>
        <v/>
      </c>
      <c r="ED360" s="65" t="str">
        <f t="shared" ca="1" si="452"/>
        <v/>
      </c>
      <c r="EE360" s="65" t="str">
        <f t="shared" ca="1" si="453"/>
        <v/>
      </c>
      <c r="EF360" s="65" t="str">
        <f t="shared" ca="1" si="454"/>
        <v/>
      </c>
      <c r="EG360" s="65" t="str">
        <f t="shared" ca="1" si="455"/>
        <v/>
      </c>
      <c r="EH360" s="65" t="str">
        <f t="shared" ca="1" si="456"/>
        <v/>
      </c>
      <c r="EI360" s="429" t="str">
        <f t="shared" ca="1" si="457"/>
        <v>No</v>
      </c>
      <c r="EJ360" s="428" t="str">
        <f t="shared" ca="1" si="458"/>
        <v/>
      </c>
      <c r="EK360" s="428" t="str">
        <f t="shared" ca="1" si="459"/>
        <v/>
      </c>
      <c r="EL360" s="65" t="str">
        <f t="shared" ca="1" si="460"/>
        <v/>
      </c>
      <c r="EM360" s="65" t="str">
        <f t="shared" ca="1" si="461"/>
        <v/>
      </c>
      <c r="EN360" s="65" t="str">
        <f t="shared" ca="1" si="462"/>
        <v/>
      </c>
      <c r="EO360" s="433" t="str">
        <f t="shared" ca="1" si="463"/>
        <v/>
      </c>
      <c r="EP360" s="433" t="str">
        <f t="shared" ca="1" si="464"/>
        <v/>
      </c>
      <c r="EQ360" s="433" t="str">
        <f t="shared" ca="1" si="465"/>
        <v/>
      </c>
      <c r="ER360" s="433" t="str">
        <f t="shared" ca="1" si="466"/>
        <v/>
      </c>
      <c r="ES360" s="433" t="str">
        <f t="shared" ca="1" si="467"/>
        <v/>
      </c>
      <c r="ET360" s="433" t="str">
        <f t="shared" ca="1" si="468"/>
        <v/>
      </c>
      <c r="EU360" s="433" t="str">
        <f ca="1">IF(OR(CO360="",CQ360=""),"",Discipline!$P$3*CO360+Discipline!$X$3*CQ360)</f>
        <v/>
      </c>
      <c r="EV360" s="433" t="str">
        <f ca="1">IF(OR(CP360="",CR360=""),"",Discipline!$P$3*CP360+Discipline!$X$3*CR360)</f>
        <v/>
      </c>
    </row>
    <row r="361" spans="1:152" x14ac:dyDescent="0.25">
      <c r="A361" s="10" t="str">
        <f ca="1">IFERROR(RANK(order!A361,order!A$3:A$554,0),"")</f>
        <v/>
      </c>
      <c r="B361" s="10" t="str">
        <f ca="1">IFERROR(RANK(order!B361,order!B$3:B$554,0),"")</f>
        <v/>
      </c>
      <c r="C361" s="10" t="str">
        <f ca="1">IFERROR(RANK(order!C361,order!C$3:C$554,0),"")</f>
        <v/>
      </c>
      <c r="D361" s="4" t="str">
        <f ca="1">IFERROR(RANK(order!D361,order!D$3:D$554,0),"")</f>
        <v/>
      </c>
      <c r="E361" s="4" t="str">
        <f ca="1">IFERROR(RANK(order!E361,order!E$3:E$554,0),"")</f>
        <v/>
      </c>
      <c r="F361" s="4" t="str">
        <f ca="1">IFERROR(RANK(order!F361,order!F$3:F$554,0),"")</f>
        <v/>
      </c>
      <c r="G361" s="10" t="str">
        <f ca="1">IFERROR(RANK(order!G361,order!G$3:G$554,0),"")</f>
        <v/>
      </c>
      <c r="H361" s="10" t="str">
        <f ca="1">IFERROR(RANK(order!H361,order!H$3:H$554,0),"")</f>
        <v/>
      </c>
      <c r="I361" s="10" t="str">
        <f ca="1">IFERROR(RANK(order!I361,order!I$3:I$554,0),"")</f>
        <v/>
      </c>
      <c r="J361" s="4" t="str">
        <f ca="1">IFERROR(RANK(order!J361,order!J$3:J$554,0),"")</f>
        <v/>
      </c>
      <c r="K361" s="4" t="str">
        <f ca="1">IFERROR(RANK(order!K361,order!K$3:K$554,0),"")</f>
        <v/>
      </c>
      <c r="L361" s="4" t="str">
        <f ca="1">IFERROR(RANK(order!L361,order!L$3:L$554,0),"")</f>
        <v/>
      </c>
      <c r="M361" s="10" t="str">
        <f ca="1">IFERROR(RANK(order!M361,order!M$3:M$554,0),"")</f>
        <v/>
      </c>
      <c r="N361" s="10" t="str">
        <f ca="1">IFERROR(RANK(order!N361,order!N$3:N$554,0),"")</f>
        <v/>
      </c>
      <c r="O361" s="10" t="str">
        <f ca="1">IFERROR(RANK(order!O361,order!O$3:O$554,0),"")</f>
        <v/>
      </c>
      <c r="P361" s="4" t="str">
        <f ca="1">IFERROR(RANK(order!P361,order!P$3:P$554,0),"")</f>
        <v/>
      </c>
      <c r="Q361" s="4" t="str">
        <f ca="1">IFERROR(RANK(order!Q361,order!Q$3:Q$554,0),"")</f>
        <v/>
      </c>
      <c r="R361" s="4" t="str">
        <f ca="1">IFERROR(RANK(order!R361,order!R$3:R$554,0),"")</f>
        <v/>
      </c>
      <c r="S361" s="10" t="str">
        <f ca="1">IFERROR(RANK(order!S361,order!S$3:S$554,0),"")</f>
        <v/>
      </c>
      <c r="T361" s="10" t="str">
        <f ca="1">IFERROR(RANK(order!T361,order!T$3:T$554,0),"")</f>
        <v/>
      </c>
      <c r="U361" s="10" t="str">
        <f ca="1">IFERROR(RANK(order!U361,order!U$3:U$554,0),"")</f>
        <v/>
      </c>
      <c r="V361" s="4" t="str">
        <f ca="1">IFERROR(RANK(order!V361,order!V$3:V$554,0),"")</f>
        <v/>
      </c>
      <c r="W361" s="4" t="str">
        <f ca="1">IFERROR(RANK(order!W361,order!W$3:W$554,0),"")</f>
        <v/>
      </c>
      <c r="X361" s="4" t="str">
        <f ca="1">IFERROR(RANK(order!X361,order!X$3:X$554,0),"")</f>
        <v/>
      </c>
      <c r="Y361" s="10" t="str">
        <f ca="1">IFERROR(RANK(order!Y361,order!Y$3:Y$554,0),"")</f>
        <v/>
      </c>
      <c r="Z361" s="10" t="str">
        <f ca="1">IFERROR(RANK(order!Z361,order!Z$3:Z$554,0),"")</f>
        <v/>
      </c>
      <c r="AA361" s="10" t="str">
        <f ca="1">IFERROR(RANK(order!AA361,order!AA$3:AA$554,0),"")</f>
        <v/>
      </c>
      <c r="AB361" s="4" t="str">
        <f ca="1">IFERROR(RANK(order!AB361,order!AB$3:AB$554,0),"")</f>
        <v/>
      </c>
      <c r="AC361" s="4" t="str">
        <f ca="1">IFERROR(RANK(order!AC361,order!AC$3:AC$554,0),"")</f>
        <v/>
      </c>
      <c r="AD361" s="4" t="str">
        <f ca="1">IFERROR(RANK(order!AD361,order!AD$3:AD$554,0),"")</f>
        <v/>
      </c>
      <c r="AE361" s="10" t="str">
        <f ca="1">IFERROR(RANK(order!AE361,order!AE$3:AE$554,0),"")</f>
        <v/>
      </c>
      <c r="AF361" s="10" t="str">
        <f ca="1">IFERROR(RANK(order!AF361,order!AF$3:AF$554,0),"")</f>
        <v/>
      </c>
      <c r="AG361" s="10" t="str">
        <f ca="1">IFERROR(RANK(order!AG361,order!AG$3:AG$554,0),"")</f>
        <v/>
      </c>
      <c r="AH361" s="4" t="str">
        <f ca="1">IFERROR(RANK(order!AH361,order!AH$3:AH$554,0),"")</f>
        <v/>
      </c>
      <c r="AI361" s="4" t="str">
        <f ca="1">IFERROR(RANK(order!AI361,order!AI$3:AI$554,0),"")</f>
        <v/>
      </c>
      <c r="AJ361" s="4" t="str">
        <f ca="1">IFERROR(RANK(order!AJ361,order!AJ$3:AJ$554,0),"")</f>
        <v/>
      </c>
      <c r="AK361" s="10" t="str">
        <f ca="1">IFERROR(RANK(order!AK361,order!AK$3:AK$554,0),"")</f>
        <v/>
      </c>
      <c r="AL361" s="10" t="str">
        <f ca="1">IFERROR(RANK(order!AL361,order!AL$3:AL$554,0),"")</f>
        <v/>
      </c>
      <c r="AM361" s="10" t="str">
        <f ca="1">IFERROR(RANK(order!AM361,order!AM$3:AM$554,0),"")</f>
        <v/>
      </c>
      <c r="AN361" s="4" t="str">
        <f ca="1">IFERROR(RANK(order!AN361,order!AN$3:AN$554,0),"")</f>
        <v/>
      </c>
      <c r="AO361" s="4" t="str">
        <f ca="1">IFERROR(RANK(order!AO361,order!AO$3:AO$554,0),"")</f>
        <v/>
      </c>
      <c r="AP361" s="4" t="str">
        <f ca="1">IFERROR(RANK(order!AP361,order!AP$3:AP$554,0),"")</f>
        <v/>
      </c>
      <c r="AQ361" s="10" t="str">
        <f ca="1">IFERROR(RANK(order!AQ361,order!AQ$3:AQ$554,0),"")</f>
        <v/>
      </c>
      <c r="AR361" s="10" t="str">
        <f ca="1">IFERROR(RANK(order!AR361,order!AR$3:AR$554,0),"")</f>
        <v/>
      </c>
      <c r="AS361" s="10" t="str">
        <f ca="1">IFERROR(RANK(order!AS361,order!AS$3:AS$554,0),"")</f>
        <v/>
      </c>
      <c r="AT361" s="4" t="str">
        <f ca="1">IFERROR(RANK(order!AT361,order!AT$3:AT$554,0),"")</f>
        <v/>
      </c>
      <c r="AU361" s="4" t="str">
        <f ca="1">IFERROR(RANK(order!AU361,order!AU$3:AU$554,0),"")</f>
        <v/>
      </c>
      <c r="AV361" s="4" t="str">
        <f ca="1">IFERROR(RANK(order!AV361,order!AV$3:AV$554,0),"")</f>
        <v/>
      </c>
      <c r="AW361" s="10" t="str">
        <f ca="1">IFERROR(RANK(order!AW361,order!AW$3:AW$554,0),"")</f>
        <v/>
      </c>
      <c r="AX361" s="10" t="str">
        <f ca="1">IFERROR(RANK(order!AX361,order!AX$3:AX$554,0),"")</f>
        <v/>
      </c>
      <c r="AY361" s="10" t="str">
        <f ca="1">IFERROR(RANK(order!AY361,order!AY$3:AY$554,0),"")</f>
        <v/>
      </c>
      <c r="AZ361" s="4" t="str">
        <f ca="1">IFERROR(RANK(order!AZ361,order!AZ$3:AZ$554,0),"")</f>
        <v/>
      </c>
      <c r="BA361" s="4" t="str">
        <f ca="1">IFERROR(RANK(order!BA361,order!BA$3:BA$554,0),"")</f>
        <v/>
      </c>
      <c r="BB361" s="4" t="str">
        <f ca="1">IFERROR(RANK(order!BB361,order!BB$3:BB$554,0),"")</f>
        <v/>
      </c>
      <c r="BC361" s="10" t="str">
        <f ca="1">IFERROR(RANK(order!BC361,order!BC$3:BC$554,0),"")</f>
        <v/>
      </c>
      <c r="BD361" s="10" t="str">
        <f ca="1">IFERROR(RANK(order!BD361,order!BD$3:BD$554,0),"")</f>
        <v/>
      </c>
      <c r="BE361" s="10" t="str">
        <f ca="1">IFERROR(RANK(order!BE361,order!BE$3:BE$554,0),"")</f>
        <v/>
      </c>
      <c r="BF361" s="4" t="str">
        <f ca="1">IFERROR(RANK(order!BF361,order!BF$3:BF$554,0),"")</f>
        <v/>
      </c>
      <c r="BG361" s="4" t="str">
        <f ca="1">IFERROR(RANK(order!BG361,order!BG$3:BG$554,0),"")</f>
        <v/>
      </c>
      <c r="BH361" s="4" t="str">
        <f ca="1">IFERROR(RANK(order!BH361,order!BH$3:BH$554,0),"")</f>
        <v/>
      </c>
      <c r="BI361" s="10" t="str">
        <f ca="1">IFERROR(RANK(order!BI361,order!BI$3:BI$554,0),"")</f>
        <v/>
      </c>
      <c r="BJ361" s="10" t="str">
        <f ca="1">IFERROR(RANK(order!BJ361,order!BJ$3:BJ$554,0),"")</f>
        <v/>
      </c>
      <c r="BK361" s="10" t="str">
        <f ca="1">IFERROR(RANK(order!BK361,order!BK$3:BK$554,0),"")</f>
        <v/>
      </c>
      <c r="BL361" s="4" t="str">
        <f ca="1">IFERROR(RANK(order!BL361,order!BL$3:BL$554,0),"")</f>
        <v/>
      </c>
      <c r="BM361" s="4" t="str">
        <f ca="1">IFERROR(RANK(order!BM361,order!BM$3:BM$554,0),"")</f>
        <v/>
      </c>
      <c r="BN361" s="4" t="str">
        <f ca="1">IFERROR(RANK(order!BN361,order!BN$3:BN$554,0),"")</f>
        <v/>
      </c>
      <c r="BO361" s="10" t="str">
        <f ca="1">IFERROR(RANK(order!BO361,order!BO$3:BO$554,0),"")</f>
        <v/>
      </c>
      <c r="BP361" s="10" t="str">
        <f ca="1">IFERROR(RANK(order!BP361,order!BP$3:BP$554,0),"")</f>
        <v/>
      </c>
      <c r="BQ361" s="10" t="str">
        <f ca="1">IFERROR(RANK(order!BQ361,order!BQ$3:BQ$554,0),"")</f>
        <v/>
      </c>
      <c r="BR361" s="4" t="str">
        <f ca="1">IFERROR(RANK(order!BR361,order!BR$3:BR$554,0),"")</f>
        <v/>
      </c>
      <c r="BS361" s="4" t="str">
        <f ca="1">IFERROR(RANK(order!BS361,order!BS$3:BS$554,0),"")</f>
        <v/>
      </c>
      <c r="BT361" s="4" t="str">
        <f ca="1">IFERROR(RANK(order!BT361,order!BT$3:BT$554,0),"")</f>
        <v/>
      </c>
      <c r="BU361" s="95">
        <f t="shared" si="469"/>
        <v>359</v>
      </c>
      <c r="BV361" s="35" t="str">
        <f t="shared" si="470"/>
        <v>E1</v>
      </c>
      <c r="BW361" s="55">
        <f t="shared" ca="1" si="393"/>
        <v>0</v>
      </c>
      <c r="BX361" s="56" t="str">
        <f t="shared" ca="1" si="394"/>
        <v/>
      </c>
      <c r="BY361" s="56" t="str">
        <f t="shared" ca="1" si="395"/>
        <v/>
      </c>
      <c r="BZ361" s="57" t="str">
        <f t="shared" ca="1" si="396"/>
        <v/>
      </c>
      <c r="CA361" s="57" t="str">
        <f t="shared" ca="1" si="397"/>
        <v/>
      </c>
      <c r="CB361" s="58" t="str">
        <f t="shared" ca="1" si="398"/>
        <v/>
      </c>
      <c r="CC361" s="57" t="str">
        <f t="shared" ca="1" si="399"/>
        <v/>
      </c>
      <c r="CD361" s="57" t="str">
        <f t="shared" ca="1" si="400"/>
        <v/>
      </c>
      <c r="CE361" s="58" t="str">
        <f t="shared" ca="1" si="401"/>
        <v/>
      </c>
      <c r="CF361" s="59" t="str">
        <f t="shared" ca="1" si="402"/>
        <v/>
      </c>
      <c r="CG361" s="57" t="str">
        <f t="shared" ca="1" si="403"/>
        <v/>
      </c>
      <c r="CH361" s="57" t="str">
        <f t="shared" ca="1" si="404"/>
        <v/>
      </c>
      <c r="CI361" s="57" t="str">
        <f t="shared" ca="1" si="405"/>
        <v/>
      </c>
      <c r="CJ361" s="57" t="str">
        <f t="shared" ca="1" si="406"/>
        <v/>
      </c>
      <c r="CK361" s="57" t="str">
        <f t="shared" ca="1" si="407"/>
        <v/>
      </c>
      <c r="CL361" s="57" t="str">
        <f t="shared" ca="1" si="408"/>
        <v/>
      </c>
      <c r="CM361" s="57" t="str">
        <f t="shared" ca="1" si="409"/>
        <v/>
      </c>
      <c r="CN361" s="57" t="str">
        <f t="shared" ca="1" si="410"/>
        <v/>
      </c>
      <c r="CO361" s="57" t="str">
        <f t="shared" ca="1" si="411"/>
        <v/>
      </c>
      <c r="CP361" s="57" t="str">
        <f t="shared" ca="1" si="412"/>
        <v/>
      </c>
      <c r="CQ361" s="57" t="str">
        <f t="shared" ca="1" si="413"/>
        <v/>
      </c>
      <c r="CR361" s="57" t="str">
        <f t="shared" ca="1" si="414"/>
        <v/>
      </c>
      <c r="CS361" s="60" t="str">
        <f t="shared" ca="1" si="415"/>
        <v/>
      </c>
      <c r="CT361" s="60" t="str">
        <f t="shared" ca="1" si="416"/>
        <v/>
      </c>
      <c r="CU361" s="60" t="str">
        <f t="shared" ca="1" si="417"/>
        <v/>
      </c>
      <c r="CV361" s="60" t="str">
        <f t="shared" ca="1" si="418"/>
        <v/>
      </c>
      <c r="CW361" s="60" t="str">
        <f t="shared" ca="1" si="419"/>
        <v/>
      </c>
      <c r="CX361" s="60" t="str">
        <f t="shared" ca="1" si="420"/>
        <v/>
      </c>
      <c r="CY361" s="60" t="str">
        <f t="shared" ca="1" si="421"/>
        <v/>
      </c>
      <c r="CZ361" s="60" t="str">
        <f t="shared" ca="1" si="422"/>
        <v/>
      </c>
      <c r="DA361" s="65" t="str">
        <f t="shared" ca="1" si="423"/>
        <v/>
      </c>
      <c r="DB361" s="65" t="str">
        <f t="shared" ca="1" si="424"/>
        <v/>
      </c>
      <c r="DC361" s="65" t="str">
        <f t="shared" ca="1" si="425"/>
        <v/>
      </c>
      <c r="DD361" s="65" t="str">
        <f t="shared" ca="1" si="426"/>
        <v/>
      </c>
      <c r="DE361" s="65" t="str">
        <f t="shared" ca="1" si="427"/>
        <v/>
      </c>
      <c r="DF361" s="66" t="str">
        <f t="shared" ca="1" si="428"/>
        <v/>
      </c>
      <c r="DG361" s="66" t="str">
        <f t="shared" ca="1" si="429"/>
        <v/>
      </c>
      <c r="DH361" s="66" t="str">
        <f t="shared" ca="1" si="430"/>
        <v/>
      </c>
      <c r="DI361" s="66" t="str">
        <f t="shared" ca="1" si="431"/>
        <v/>
      </c>
      <c r="DJ361" s="66" t="str">
        <f t="shared" ca="1" si="432"/>
        <v/>
      </c>
      <c r="DK361" s="65" t="str">
        <f t="shared" ca="1" si="433"/>
        <v/>
      </c>
      <c r="DL361" s="65" t="str">
        <f t="shared" ca="1" si="434"/>
        <v/>
      </c>
      <c r="DM361" s="65" t="str">
        <f t="shared" ca="1" si="435"/>
        <v/>
      </c>
      <c r="DN361" s="65" t="str">
        <f t="shared" ca="1" si="436"/>
        <v/>
      </c>
      <c r="DO361" s="65" t="str">
        <f t="shared" ca="1" si="437"/>
        <v/>
      </c>
      <c r="DP361" s="65" t="str">
        <f t="shared" ca="1" si="438"/>
        <v/>
      </c>
      <c r="DQ361" s="65" t="str">
        <f t="shared" ca="1" si="439"/>
        <v/>
      </c>
      <c r="DR361" s="69" t="str">
        <f t="shared" ca="1" si="440"/>
        <v/>
      </c>
      <c r="DS361" s="69" t="str">
        <f t="shared" ca="1" si="441"/>
        <v/>
      </c>
      <c r="DT361" s="69" t="str">
        <f t="shared" ca="1" si="442"/>
        <v/>
      </c>
      <c r="DU361" s="69" t="str">
        <f t="shared" ca="1" si="443"/>
        <v/>
      </c>
      <c r="DV361" s="69" t="str">
        <f t="shared" ca="1" si="444"/>
        <v/>
      </c>
      <c r="DW361" s="69" t="str">
        <f t="shared" ca="1" si="445"/>
        <v/>
      </c>
      <c r="DX361" s="69" t="str">
        <f t="shared" ca="1" si="446"/>
        <v/>
      </c>
      <c r="DY361" s="69" t="str">
        <f t="shared" ca="1" si="447"/>
        <v/>
      </c>
      <c r="DZ361" s="72" t="str">
        <f t="shared" ca="1" si="448"/>
        <v/>
      </c>
      <c r="EA361" s="72" t="str">
        <f t="shared" ca="1" si="449"/>
        <v/>
      </c>
      <c r="EB361" s="72" t="str">
        <f t="shared" ca="1" si="450"/>
        <v/>
      </c>
      <c r="EC361" s="65" t="str">
        <f t="shared" ca="1" si="451"/>
        <v/>
      </c>
      <c r="ED361" s="65" t="str">
        <f t="shared" ca="1" si="452"/>
        <v/>
      </c>
      <c r="EE361" s="65" t="str">
        <f t="shared" ca="1" si="453"/>
        <v/>
      </c>
      <c r="EF361" s="65" t="str">
        <f t="shared" ca="1" si="454"/>
        <v/>
      </c>
      <c r="EG361" s="65" t="str">
        <f t="shared" ca="1" si="455"/>
        <v/>
      </c>
      <c r="EH361" s="65" t="str">
        <f t="shared" ca="1" si="456"/>
        <v/>
      </c>
      <c r="EI361" s="429" t="str">
        <f t="shared" ca="1" si="457"/>
        <v>No</v>
      </c>
      <c r="EJ361" s="428" t="str">
        <f t="shared" ca="1" si="458"/>
        <v/>
      </c>
      <c r="EK361" s="428" t="str">
        <f t="shared" ca="1" si="459"/>
        <v/>
      </c>
      <c r="EL361" s="65" t="str">
        <f t="shared" ca="1" si="460"/>
        <v/>
      </c>
      <c r="EM361" s="65" t="str">
        <f t="shared" ca="1" si="461"/>
        <v/>
      </c>
      <c r="EN361" s="65" t="str">
        <f t="shared" ca="1" si="462"/>
        <v/>
      </c>
      <c r="EO361" s="433" t="str">
        <f t="shared" ca="1" si="463"/>
        <v/>
      </c>
      <c r="EP361" s="433" t="str">
        <f t="shared" ca="1" si="464"/>
        <v/>
      </c>
      <c r="EQ361" s="433" t="str">
        <f t="shared" ca="1" si="465"/>
        <v/>
      </c>
      <c r="ER361" s="433" t="str">
        <f t="shared" ca="1" si="466"/>
        <v/>
      </c>
      <c r="ES361" s="433" t="str">
        <f t="shared" ca="1" si="467"/>
        <v/>
      </c>
      <c r="ET361" s="433" t="str">
        <f t="shared" ca="1" si="468"/>
        <v/>
      </c>
      <c r="EU361" s="433" t="str">
        <f ca="1">IF(OR(CO361="",CQ361=""),"",Discipline!$P$3*CO361+Discipline!$X$3*CQ361)</f>
        <v/>
      </c>
      <c r="EV361" s="433" t="str">
        <f ca="1">IF(OR(CP361="",CR361=""),"",Discipline!$P$3*CP361+Discipline!$X$3*CR361)</f>
        <v/>
      </c>
    </row>
    <row r="362" spans="1:152" x14ac:dyDescent="0.25">
      <c r="A362" s="10" t="str">
        <f ca="1">IFERROR(RANK(order!A362,order!A$3:A$554,0),"")</f>
        <v/>
      </c>
      <c r="B362" s="10" t="str">
        <f ca="1">IFERROR(RANK(order!B362,order!B$3:B$554,0),"")</f>
        <v/>
      </c>
      <c r="C362" s="10" t="str">
        <f ca="1">IFERROR(RANK(order!C362,order!C$3:C$554,0),"")</f>
        <v/>
      </c>
      <c r="D362" s="4" t="str">
        <f ca="1">IFERROR(RANK(order!D362,order!D$3:D$554,0),"")</f>
        <v/>
      </c>
      <c r="E362" s="4" t="str">
        <f ca="1">IFERROR(RANK(order!E362,order!E$3:E$554,0),"")</f>
        <v/>
      </c>
      <c r="F362" s="4" t="str">
        <f ca="1">IFERROR(RANK(order!F362,order!F$3:F$554,0),"")</f>
        <v/>
      </c>
      <c r="G362" s="10" t="str">
        <f ca="1">IFERROR(RANK(order!G362,order!G$3:G$554,0),"")</f>
        <v/>
      </c>
      <c r="H362" s="10" t="str">
        <f ca="1">IFERROR(RANK(order!H362,order!H$3:H$554,0),"")</f>
        <v/>
      </c>
      <c r="I362" s="10" t="str">
        <f ca="1">IFERROR(RANK(order!I362,order!I$3:I$554,0),"")</f>
        <v/>
      </c>
      <c r="J362" s="4" t="str">
        <f ca="1">IFERROR(RANK(order!J362,order!J$3:J$554,0),"")</f>
        <v/>
      </c>
      <c r="K362" s="4" t="str">
        <f ca="1">IFERROR(RANK(order!K362,order!K$3:K$554,0),"")</f>
        <v/>
      </c>
      <c r="L362" s="4" t="str">
        <f ca="1">IFERROR(RANK(order!L362,order!L$3:L$554,0),"")</f>
        <v/>
      </c>
      <c r="M362" s="10" t="str">
        <f ca="1">IFERROR(RANK(order!M362,order!M$3:M$554,0),"")</f>
        <v/>
      </c>
      <c r="N362" s="10" t="str">
        <f ca="1">IFERROR(RANK(order!N362,order!N$3:N$554,0),"")</f>
        <v/>
      </c>
      <c r="O362" s="10" t="str">
        <f ca="1">IFERROR(RANK(order!O362,order!O$3:O$554,0),"")</f>
        <v/>
      </c>
      <c r="P362" s="4" t="str">
        <f ca="1">IFERROR(RANK(order!P362,order!P$3:P$554,0),"")</f>
        <v/>
      </c>
      <c r="Q362" s="4" t="str">
        <f ca="1">IFERROR(RANK(order!Q362,order!Q$3:Q$554,0),"")</f>
        <v/>
      </c>
      <c r="R362" s="4" t="str">
        <f ca="1">IFERROR(RANK(order!R362,order!R$3:R$554,0),"")</f>
        <v/>
      </c>
      <c r="S362" s="10" t="str">
        <f ca="1">IFERROR(RANK(order!S362,order!S$3:S$554,0),"")</f>
        <v/>
      </c>
      <c r="T362" s="10" t="str">
        <f ca="1">IFERROR(RANK(order!T362,order!T$3:T$554,0),"")</f>
        <v/>
      </c>
      <c r="U362" s="10" t="str">
        <f ca="1">IFERROR(RANK(order!U362,order!U$3:U$554,0),"")</f>
        <v/>
      </c>
      <c r="V362" s="4" t="str">
        <f ca="1">IFERROR(RANK(order!V362,order!V$3:V$554,0),"")</f>
        <v/>
      </c>
      <c r="W362" s="4" t="str">
        <f ca="1">IFERROR(RANK(order!W362,order!W$3:W$554,0),"")</f>
        <v/>
      </c>
      <c r="X362" s="4" t="str">
        <f ca="1">IFERROR(RANK(order!X362,order!X$3:X$554,0),"")</f>
        <v/>
      </c>
      <c r="Y362" s="10" t="str">
        <f ca="1">IFERROR(RANK(order!Y362,order!Y$3:Y$554,0),"")</f>
        <v/>
      </c>
      <c r="Z362" s="10" t="str">
        <f ca="1">IFERROR(RANK(order!Z362,order!Z$3:Z$554,0),"")</f>
        <v/>
      </c>
      <c r="AA362" s="10" t="str">
        <f ca="1">IFERROR(RANK(order!AA362,order!AA$3:AA$554,0),"")</f>
        <v/>
      </c>
      <c r="AB362" s="4" t="str">
        <f ca="1">IFERROR(RANK(order!AB362,order!AB$3:AB$554,0),"")</f>
        <v/>
      </c>
      <c r="AC362" s="4" t="str">
        <f ca="1">IFERROR(RANK(order!AC362,order!AC$3:AC$554,0),"")</f>
        <v/>
      </c>
      <c r="AD362" s="4" t="str">
        <f ca="1">IFERROR(RANK(order!AD362,order!AD$3:AD$554,0),"")</f>
        <v/>
      </c>
      <c r="AE362" s="10" t="str">
        <f ca="1">IFERROR(RANK(order!AE362,order!AE$3:AE$554,0),"")</f>
        <v/>
      </c>
      <c r="AF362" s="10" t="str">
        <f ca="1">IFERROR(RANK(order!AF362,order!AF$3:AF$554,0),"")</f>
        <v/>
      </c>
      <c r="AG362" s="10" t="str">
        <f ca="1">IFERROR(RANK(order!AG362,order!AG$3:AG$554,0),"")</f>
        <v/>
      </c>
      <c r="AH362" s="4" t="str">
        <f ca="1">IFERROR(RANK(order!AH362,order!AH$3:AH$554,0),"")</f>
        <v/>
      </c>
      <c r="AI362" s="4" t="str">
        <f ca="1">IFERROR(RANK(order!AI362,order!AI$3:AI$554,0),"")</f>
        <v/>
      </c>
      <c r="AJ362" s="4" t="str">
        <f ca="1">IFERROR(RANK(order!AJ362,order!AJ$3:AJ$554,0),"")</f>
        <v/>
      </c>
      <c r="AK362" s="10" t="str">
        <f ca="1">IFERROR(RANK(order!AK362,order!AK$3:AK$554,0),"")</f>
        <v/>
      </c>
      <c r="AL362" s="10" t="str">
        <f ca="1">IFERROR(RANK(order!AL362,order!AL$3:AL$554,0),"")</f>
        <v/>
      </c>
      <c r="AM362" s="10" t="str">
        <f ca="1">IFERROR(RANK(order!AM362,order!AM$3:AM$554,0),"")</f>
        <v/>
      </c>
      <c r="AN362" s="4" t="str">
        <f ca="1">IFERROR(RANK(order!AN362,order!AN$3:AN$554,0),"")</f>
        <v/>
      </c>
      <c r="AO362" s="4" t="str">
        <f ca="1">IFERROR(RANK(order!AO362,order!AO$3:AO$554,0),"")</f>
        <v/>
      </c>
      <c r="AP362" s="4" t="str">
        <f ca="1">IFERROR(RANK(order!AP362,order!AP$3:AP$554,0),"")</f>
        <v/>
      </c>
      <c r="AQ362" s="10" t="str">
        <f ca="1">IFERROR(RANK(order!AQ362,order!AQ$3:AQ$554,0),"")</f>
        <v/>
      </c>
      <c r="AR362" s="10" t="str">
        <f ca="1">IFERROR(RANK(order!AR362,order!AR$3:AR$554,0),"")</f>
        <v/>
      </c>
      <c r="AS362" s="10" t="str">
        <f ca="1">IFERROR(RANK(order!AS362,order!AS$3:AS$554,0),"")</f>
        <v/>
      </c>
      <c r="AT362" s="4" t="str">
        <f ca="1">IFERROR(RANK(order!AT362,order!AT$3:AT$554,0),"")</f>
        <v/>
      </c>
      <c r="AU362" s="4" t="str">
        <f ca="1">IFERROR(RANK(order!AU362,order!AU$3:AU$554,0),"")</f>
        <v/>
      </c>
      <c r="AV362" s="4" t="str">
        <f ca="1">IFERROR(RANK(order!AV362,order!AV$3:AV$554,0),"")</f>
        <v/>
      </c>
      <c r="AW362" s="10" t="str">
        <f ca="1">IFERROR(RANK(order!AW362,order!AW$3:AW$554,0),"")</f>
        <v/>
      </c>
      <c r="AX362" s="10" t="str">
        <f ca="1">IFERROR(RANK(order!AX362,order!AX$3:AX$554,0),"")</f>
        <v/>
      </c>
      <c r="AY362" s="10" t="str">
        <f ca="1">IFERROR(RANK(order!AY362,order!AY$3:AY$554,0),"")</f>
        <v/>
      </c>
      <c r="AZ362" s="4" t="str">
        <f ca="1">IFERROR(RANK(order!AZ362,order!AZ$3:AZ$554,0),"")</f>
        <v/>
      </c>
      <c r="BA362" s="4" t="str">
        <f ca="1">IFERROR(RANK(order!BA362,order!BA$3:BA$554,0),"")</f>
        <v/>
      </c>
      <c r="BB362" s="4" t="str">
        <f ca="1">IFERROR(RANK(order!BB362,order!BB$3:BB$554,0),"")</f>
        <v/>
      </c>
      <c r="BC362" s="10" t="str">
        <f ca="1">IFERROR(RANK(order!BC362,order!BC$3:BC$554,0),"")</f>
        <v/>
      </c>
      <c r="BD362" s="10" t="str">
        <f ca="1">IFERROR(RANK(order!BD362,order!BD$3:BD$554,0),"")</f>
        <v/>
      </c>
      <c r="BE362" s="10" t="str">
        <f ca="1">IFERROR(RANK(order!BE362,order!BE$3:BE$554,0),"")</f>
        <v/>
      </c>
      <c r="BF362" s="4" t="str">
        <f ca="1">IFERROR(RANK(order!BF362,order!BF$3:BF$554,0),"")</f>
        <v/>
      </c>
      <c r="BG362" s="4" t="str">
        <f ca="1">IFERROR(RANK(order!BG362,order!BG$3:BG$554,0),"")</f>
        <v/>
      </c>
      <c r="BH362" s="4" t="str">
        <f ca="1">IFERROR(RANK(order!BH362,order!BH$3:BH$554,0),"")</f>
        <v/>
      </c>
      <c r="BI362" s="10" t="str">
        <f ca="1">IFERROR(RANK(order!BI362,order!BI$3:BI$554,0),"")</f>
        <v/>
      </c>
      <c r="BJ362" s="10" t="str">
        <f ca="1">IFERROR(RANK(order!BJ362,order!BJ$3:BJ$554,0),"")</f>
        <v/>
      </c>
      <c r="BK362" s="10" t="str">
        <f ca="1">IFERROR(RANK(order!BK362,order!BK$3:BK$554,0),"")</f>
        <v/>
      </c>
      <c r="BL362" s="4" t="str">
        <f ca="1">IFERROR(RANK(order!BL362,order!BL$3:BL$554,0),"")</f>
        <v/>
      </c>
      <c r="BM362" s="4" t="str">
        <f ca="1">IFERROR(RANK(order!BM362,order!BM$3:BM$554,0),"")</f>
        <v/>
      </c>
      <c r="BN362" s="4" t="str">
        <f ca="1">IFERROR(RANK(order!BN362,order!BN$3:BN$554,0),"")</f>
        <v/>
      </c>
      <c r="BO362" s="10" t="str">
        <f ca="1">IFERROR(RANK(order!BO362,order!BO$3:BO$554,0),"")</f>
        <v/>
      </c>
      <c r="BP362" s="10" t="str">
        <f ca="1">IFERROR(RANK(order!BP362,order!BP$3:BP$554,0),"")</f>
        <v/>
      </c>
      <c r="BQ362" s="10" t="str">
        <f ca="1">IFERROR(RANK(order!BQ362,order!BQ$3:BQ$554,0),"")</f>
        <v/>
      </c>
      <c r="BR362" s="4" t="str">
        <f ca="1">IFERROR(RANK(order!BR362,order!BR$3:BR$554,0),"")</f>
        <v/>
      </c>
      <c r="BS362" s="4" t="str">
        <f ca="1">IFERROR(RANK(order!BS362,order!BS$3:BS$554,0),"")</f>
        <v/>
      </c>
      <c r="BT362" s="4" t="str">
        <f ca="1">IFERROR(RANK(order!BT362,order!BT$3:BT$554,0),"")</f>
        <v/>
      </c>
      <c r="BU362" s="95">
        <f t="shared" si="469"/>
        <v>360</v>
      </c>
      <c r="BV362" s="35" t="str">
        <f t="shared" si="470"/>
        <v>E1</v>
      </c>
      <c r="BW362" s="55">
        <f t="shared" ca="1" si="393"/>
        <v>0</v>
      </c>
      <c r="BX362" s="56" t="str">
        <f t="shared" ca="1" si="394"/>
        <v/>
      </c>
      <c r="BY362" s="56" t="str">
        <f t="shared" ca="1" si="395"/>
        <v/>
      </c>
      <c r="BZ362" s="57" t="str">
        <f t="shared" ca="1" si="396"/>
        <v/>
      </c>
      <c r="CA362" s="57" t="str">
        <f t="shared" ca="1" si="397"/>
        <v/>
      </c>
      <c r="CB362" s="58" t="str">
        <f t="shared" ca="1" si="398"/>
        <v/>
      </c>
      <c r="CC362" s="57" t="str">
        <f t="shared" ca="1" si="399"/>
        <v/>
      </c>
      <c r="CD362" s="57" t="str">
        <f t="shared" ca="1" si="400"/>
        <v/>
      </c>
      <c r="CE362" s="58" t="str">
        <f t="shared" ca="1" si="401"/>
        <v/>
      </c>
      <c r="CF362" s="59" t="str">
        <f t="shared" ca="1" si="402"/>
        <v/>
      </c>
      <c r="CG362" s="57" t="str">
        <f t="shared" ca="1" si="403"/>
        <v/>
      </c>
      <c r="CH362" s="57" t="str">
        <f t="shared" ca="1" si="404"/>
        <v/>
      </c>
      <c r="CI362" s="57" t="str">
        <f t="shared" ca="1" si="405"/>
        <v/>
      </c>
      <c r="CJ362" s="57" t="str">
        <f t="shared" ca="1" si="406"/>
        <v/>
      </c>
      <c r="CK362" s="57" t="str">
        <f t="shared" ca="1" si="407"/>
        <v/>
      </c>
      <c r="CL362" s="57" t="str">
        <f t="shared" ca="1" si="408"/>
        <v/>
      </c>
      <c r="CM362" s="57" t="str">
        <f t="shared" ca="1" si="409"/>
        <v/>
      </c>
      <c r="CN362" s="57" t="str">
        <f t="shared" ca="1" si="410"/>
        <v/>
      </c>
      <c r="CO362" s="57" t="str">
        <f t="shared" ca="1" si="411"/>
        <v/>
      </c>
      <c r="CP362" s="57" t="str">
        <f t="shared" ca="1" si="412"/>
        <v/>
      </c>
      <c r="CQ362" s="57" t="str">
        <f t="shared" ca="1" si="413"/>
        <v/>
      </c>
      <c r="CR362" s="57" t="str">
        <f t="shared" ca="1" si="414"/>
        <v/>
      </c>
      <c r="CS362" s="60" t="str">
        <f t="shared" ca="1" si="415"/>
        <v/>
      </c>
      <c r="CT362" s="60" t="str">
        <f t="shared" ca="1" si="416"/>
        <v/>
      </c>
      <c r="CU362" s="60" t="str">
        <f t="shared" ca="1" si="417"/>
        <v/>
      </c>
      <c r="CV362" s="60" t="str">
        <f t="shared" ca="1" si="418"/>
        <v/>
      </c>
      <c r="CW362" s="60" t="str">
        <f t="shared" ca="1" si="419"/>
        <v/>
      </c>
      <c r="CX362" s="60" t="str">
        <f t="shared" ca="1" si="420"/>
        <v/>
      </c>
      <c r="CY362" s="60" t="str">
        <f t="shared" ca="1" si="421"/>
        <v/>
      </c>
      <c r="CZ362" s="60" t="str">
        <f t="shared" ca="1" si="422"/>
        <v/>
      </c>
      <c r="DA362" s="65" t="str">
        <f t="shared" ca="1" si="423"/>
        <v/>
      </c>
      <c r="DB362" s="65" t="str">
        <f t="shared" ca="1" si="424"/>
        <v/>
      </c>
      <c r="DC362" s="65" t="str">
        <f t="shared" ca="1" si="425"/>
        <v/>
      </c>
      <c r="DD362" s="65" t="str">
        <f t="shared" ca="1" si="426"/>
        <v/>
      </c>
      <c r="DE362" s="65" t="str">
        <f t="shared" ca="1" si="427"/>
        <v/>
      </c>
      <c r="DF362" s="66" t="str">
        <f t="shared" ca="1" si="428"/>
        <v/>
      </c>
      <c r="DG362" s="66" t="str">
        <f t="shared" ca="1" si="429"/>
        <v/>
      </c>
      <c r="DH362" s="66" t="str">
        <f t="shared" ca="1" si="430"/>
        <v/>
      </c>
      <c r="DI362" s="66" t="str">
        <f t="shared" ca="1" si="431"/>
        <v/>
      </c>
      <c r="DJ362" s="66" t="str">
        <f t="shared" ca="1" si="432"/>
        <v/>
      </c>
      <c r="DK362" s="65" t="str">
        <f t="shared" ca="1" si="433"/>
        <v/>
      </c>
      <c r="DL362" s="65" t="str">
        <f t="shared" ca="1" si="434"/>
        <v/>
      </c>
      <c r="DM362" s="65" t="str">
        <f t="shared" ca="1" si="435"/>
        <v/>
      </c>
      <c r="DN362" s="65" t="str">
        <f t="shared" ca="1" si="436"/>
        <v/>
      </c>
      <c r="DO362" s="65" t="str">
        <f t="shared" ca="1" si="437"/>
        <v/>
      </c>
      <c r="DP362" s="65" t="str">
        <f t="shared" ca="1" si="438"/>
        <v/>
      </c>
      <c r="DQ362" s="65" t="str">
        <f t="shared" ca="1" si="439"/>
        <v/>
      </c>
      <c r="DR362" s="69" t="str">
        <f t="shared" ca="1" si="440"/>
        <v/>
      </c>
      <c r="DS362" s="69" t="str">
        <f t="shared" ca="1" si="441"/>
        <v/>
      </c>
      <c r="DT362" s="69" t="str">
        <f t="shared" ca="1" si="442"/>
        <v/>
      </c>
      <c r="DU362" s="69" t="str">
        <f t="shared" ca="1" si="443"/>
        <v/>
      </c>
      <c r="DV362" s="69" t="str">
        <f t="shared" ca="1" si="444"/>
        <v/>
      </c>
      <c r="DW362" s="69" t="str">
        <f t="shared" ca="1" si="445"/>
        <v/>
      </c>
      <c r="DX362" s="69" t="str">
        <f t="shared" ca="1" si="446"/>
        <v/>
      </c>
      <c r="DY362" s="69" t="str">
        <f t="shared" ca="1" si="447"/>
        <v/>
      </c>
      <c r="DZ362" s="72" t="str">
        <f t="shared" ca="1" si="448"/>
        <v/>
      </c>
      <c r="EA362" s="72" t="str">
        <f t="shared" ca="1" si="449"/>
        <v/>
      </c>
      <c r="EB362" s="72" t="str">
        <f t="shared" ca="1" si="450"/>
        <v/>
      </c>
      <c r="EC362" s="65" t="str">
        <f t="shared" ca="1" si="451"/>
        <v/>
      </c>
      <c r="ED362" s="65" t="str">
        <f t="shared" ca="1" si="452"/>
        <v/>
      </c>
      <c r="EE362" s="65" t="str">
        <f t="shared" ca="1" si="453"/>
        <v/>
      </c>
      <c r="EF362" s="65" t="str">
        <f t="shared" ca="1" si="454"/>
        <v/>
      </c>
      <c r="EG362" s="65" t="str">
        <f t="shared" ca="1" si="455"/>
        <v/>
      </c>
      <c r="EH362" s="65" t="str">
        <f t="shared" ca="1" si="456"/>
        <v/>
      </c>
      <c r="EI362" s="429" t="str">
        <f t="shared" ca="1" si="457"/>
        <v>No</v>
      </c>
      <c r="EJ362" s="428" t="str">
        <f t="shared" ca="1" si="458"/>
        <v/>
      </c>
      <c r="EK362" s="428" t="str">
        <f t="shared" ca="1" si="459"/>
        <v/>
      </c>
      <c r="EL362" s="65" t="str">
        <f t="shared" ca="1" si="460"/>
        <v/>
      </c>
      <c r="EM362" s="65" t="str">
        <f t="shared" ca="1" si="461"/>
        <v/>
      </c>
      <c r="EN362" s="65" t="str">
        <f t="shared" ca="1" si="462"/>
        <v/>
      </c>
      <c r="EO362" s="433" t="str">
        <f t="shared" ca="1" si="463"/>
        <v/>
      </c>
      <c r="EP362" s="433" t="str">
        <f t="shared" ca="1" si="464"/>
        <v/>
      </c>
      <c r="EQ362" s="433" t="str">
        <f t="shared" ca="1" si="465"/>
        <v/>
      </c>
      <c r="ER362" s="433" t="str">
        <f t="shared" ca="1" si="466"/>
        <v/>
      </c>
      <c r="ES362" s="433" t="str">
        <f t="shared" ca="1" si="467"/>
        <v/>
      </c>
      <c r="ET362" s="433" t="str">
        <f t="shared" ca="1" si="468"/>
        <v/>
      </c>
      <c r="EU362" s="433" t="str">
        <f ca="1">IF(OR(CO362="",CQ362=""),"",Discipline!$P$3*CO362+Discipline!$X$3*CQ362)</f>
        <v/>
      </c>
      <c r="EV362" s="433" t="str">
        <f ca="1">IF(OR(CP362="",CR362=""),"",Discipline!$P$3*CP362+Discipline!$X$3*CR362)</f>
        <v/>
      </c>
    </row>
    <row r="363" spans="1:152" x14ac:dyDescent="0.25">
      <c r="A363" s="10" t="str">
        <f ca="1">IFERROR(RANK(order!A363,order!A$3:A$554,0),"")</f>
        <v/>
      </c>
      <c r="B363" s="10" t="str">
        <f ca="1">IFERROR(RANK(order!B363,order!B$3:B$554,0),"")</f>
        <v/>
      </c>
      <c r="C363" s="10" t="str">
        <f ca="1">IFERROR(RANK(order!C363,order!C$3:C$554,0),"")</f>
        <v/>
      </c>
      <c r="D363" s="4" t="str">
        <f ca="1">IFERROR(RANK(order!D363,order!D$3:D$554,0),"")</f>
        <v/>
      </c>
      <c r="E363" s="4" t="str">
        <f ca="1">IFERROR(RANK(order!E363,order!E$3:E$554,0),"")</f>
        <v/>
      </c>
      <c r="F363" s="4" t="str">
        <f ca="1">IFERROR(RANK(order!F363,order!F$3:F$554,0),"")</f>
        <v/>
      </c>
      <c r="G363" s="10" t="str">
        <f ca="1">IFERROR(RANK(order!G363,order!G$3:G$554,0),"")</f>
        <v/>
      </c>
      <c r="H363" s="10" t="str">
        <f ca="1">IFERROR(RANK(order!H363,order!H$3:H$554,0),"")</f>
        <v/>
      </c>
      <c r="I363" s="10" t="str">
        <f ca="1">IFERROR(RANK(order!I363,order!I$3:I$554,0),"")</f>
        <v/>
      </c>
      <c r="J363" s="4" t="str">
        <f ca="1">IFERROR(RANK(order!J363,order!J$3:J$554,0),"")</f>
        <v/>
      </c>
      <c r="K363" s="4" t="str">
        <f ca="1">IFERROR(RANK(order!K363,order!K$3:K$554,0),"")</f>
        <v/>
      </c>
      <c r="L363" s="4" t="str">
        <f ca="1">IFERROR(RANK(order!L363,order!L$3:L$554,0),"")</f>
        <v/>
      </c>
      <c r="M363" s="10" t="str">
        <f ca="1">IFERROR(RANK(order!M363,order!M$3:M$554,0),"")</f>
        <v/>
      </c>
      <c r="N363" s="10" t="str">
        <f ca="1">IFERROR(RANK(order!N363,order!N$3:N$554,0),"")</f>
        <v/>
      </c>
      <c r="O363" s="10" t="str">
        <f ca="1">IFERROR(RANK(order!O363,order!O$3:O$554,0),"")</f>
        <v/>
      </c>
      <c r="P363" s="4" t="str">
        <f ca="1">IFERROR(RANK(order!P363,order!P$3:P$554,0),"")</f>
        <v/>
      </c>
      <c r="Q363" s="4" t="str">
        <f ca="1">IFERROR(RANK(order!Q363,order!Q$3:Q$554,0),"")</f>
        <v/>
      </c>
      <c r="R363" s="4" t="str">
        <f ca="1">IFERROR(RANK(order!R363,order!R$3:R$554,0),"")</f>
        <v/>
      </c>
      <c r="S363" s="10" t="str">
        <f ca="1">IFERROR(RANK(order!S363,order!S$3:S$554,0),"")</f>
        <v/>
      </c>
      <c r="T363" s="10" t="str">
        <f ca="1">IFERROR(RANK(order!T363,order!T$3:T$554,0),"")</f>
        <v/>
      </c>
      <c r="U363" s="10" t="str">
        <f ca="1">IFERROR(RANK(order!U363,order!U$3:U$554,0),"")</f>
        <v/>
      </c>
      <c r="V363" s="4" t="str">
        <f ca="1">IFERROR(RANK(order!V363,order!V$3:V$554,0),"")</f>
        <v/>
      </c>
      <c r="W363" s="4" t="str">
        <f ca="1">IFERROR(RANK(order!W363,order!W$3:W$554,0),"")</f>
        <v/>
      </c>
      <c r="X363" s="4" t="str">
        <f ca="1">IFERROR(RANK(order!X363,order!X$3:X$554,0),"")</f>
        <v/>
      </c>
      <c r="Y363" s="10" t="str">
        <f ca="1">IFERROR(RANK(order!Y363,order!Y$3:Y$554,0),"")</f>
        <v/>
      </c>
      <c r="Z363" s="10" t="str">
        <f ca="1">IFERROR(RANK(order!Z363,order!Z$3:Z$554,0),"")</f>
        <v/>
      </c>
      <c r="AA363" s="10" t="str">
        <f ca="1">IFERROR(RANK(order!AA363,order!AA$3:AA$554,0),"")</f>
        <v/>
      </c>
      <c r="AB363" s="4" t="str">
        <f ca="1">IFERROR(RANK(order!AB363,order!AB$3:AB$554,0),"")</f>
        <v/>
      </c>
      <c r="AC363" s="4" t="str">
        <f ca="1">IFERROR(RANK(order!AC363,order!AC$3:AC$554,0),"")</f>
        <v/>
      </c>
      <c r="AD363" s="4" t="str">
        <f ca="1">IFERROR(RANK(order!AD363,order!AD$3:AD$554,0),"")</f>
        <v/>
      </c>
      <c r="AE363" s="10" t="str">
        <f ca="1">IFERROR(RANK(order!AE363,order!AE$3:AE$554,0),"")</f>
        <v/>
      </c>
      <c r="AF363" s="10" t="str">
        <f ca="1">IFERROR(RANK(order!AF363,order!AF$3:AF$554,0),"")</f>
        <v/>
      </c>
      <c r="AG363" s="10" t="str">
        <f ca="1">IFERROR(RANK(order!AG363,order!AG$3:AG$554,0),"")</f>
        <v/>
      </c>
      <c r="AH363" s="4" t="str">
        <f ca="1">IFERROR(RANK(order!AH363,order!AH$3:AH$554,0),"")</f>
        <v/>
      </c>
      <c r="AI363" s="4" t="str">
        <f ca="1">IFERROR(RANK(order!AI363,order!AI$3:AI$554,0),"")</f>
        <v/>
      </c>
      <c r="AJ363" s="4" t="str">
        <f ca="1">IFERROR(RANK(order!AJ363,order!AJ$3:AJ$554,0),"")</f>
        <v/>
      </c>
      <c r="AK363" s="10" t="str">
        <f ca="1">IFERROR(RANK(order!AK363,order!AK$3:AK$554,0),"")</f>
        <v/>
      </c>
      <c r="AL363" s="10" t="str">
        <f ca="1">IFERROR(RANK(order!AL363,order!AL$3:AL$554,0),"")</f>
        <v/>
      </c>
      <c r="AM363" s="10" t="str">
        <f ca="1">IFERROR(RANK(order!AM363,order!AM$3:AM$554,0),"")</f>
        <v/>
      </c>
      <c r="AN363" s="4" t="str">
        <f ca="1">IFERROR(RANK(order!AN363,order!AN$3:AN$554,0),"")</f>
        <v/>
      </c>
      <c r="AO363" s="4" t="str">
        <f ca="1">IFERROR(RANK(order!AO363,order!AO$3:AO$554,0),"")</f>
        <v/>
      </c>
      <c r="AP363" s="4" t="str">
        <f ca="1">IFERROR(RANK(order!AP363,order!AP$3:AP$554,0),"")</f>
        <v/>
      </c>
      <c r="AQ363" s="10" t="str">
        <f ca="1">IFERROR(RANK(order!AQ363,order!AQ$3:AQ$554,0),"")</f>
        <v/>
      </c>
      <c r="AR363" s="10" t="str">
        <f ca="1">IFERROR(RANK(order!AR363,order!AR$3:AR$554,0),"")</f>
        <v/>
      </c>
      <c r="AS363" s="10" t="str">
        <f ca="1">IFERROR(RANK(order!AS363,order!AS$3:AS$554,0),"")</f>
        <v/>
      </c>
      <c r="AT363" s="4" t="str">
        <f ca="1">IFERROR(RANK(order!AT363,order!AT$3:AT$554,0),"")</f>
        <v/>
      </c>
      <c r="AU363" s="4" t="str">
        <f ca="1">IFERROR(RANK(order!AU363,order!AU$3:AU$554,0),"")</f>
        <v/>
      </c>
      <c r="AV363" s="4" t="str">
        <f ca="1">IFERROR(RANK(order!AV363,order!AV$3:AV$554,0),"")</f>
        <v/>
      </c>
      <c r="AW363" s="10" t="str">
        <f ca="1">IFERROR(RANK(order!AW363,order!AW$3:AW$554,0),"")</f>
        <v/>
      </c>
      <c r="AX363" s="10" t="str">
        <f ca="1">IFERROR(RANK(order!AX363,order!AX$3:AX$554,0),"")</f>
        <v/>
      </c>
      <c r="AY363" s="10" t="str">
        <f ca="1">IFERROR(RANK(order!AY363,order!AY$3:AY$554,0),"")</f>
        <v/>
      </c>
      <c r="AZ363" s="4" t="str">
        <f ca="1">IFERROR(RANK(order!AZ363,order!AZ$3:AZ$554,0),"")</f>
        <v/>
      </c>
      <c r="BA363" s="4" t="str">
        <f ca="1">IFERROR(RANK(order!BA363,order!BA$3:BA$554,0),"")</f>
        <v/>
      </c>
      <c r="BB363" s="4" t="str">
        <f ca="1">IFERROR(RANK(order!BB363,order!BB$3:BB$554,0),"")</f>
        <v/>
      </c>
      <c r="BC363" s="10" t="str">
        <f ca="1">IFERROR(RANK(order!BC363,order!BC$3:BC$554,0),"")</f>
        <v/>
      </c>
      <c r="BD363" s="10" t="str">
        <f ca="1">IFERROR(RANK(order!BD363,order!BD$3:BD$554,0),"")</f>
        <v/>
      </c>
      <c r="BE363" s="10" t="str">
        <f ca="1">IFERROR(RANK(order!BE363,order!BE$3:BE$554,0),"")</f>
        <v/>
      </c>
      <c r="BF363" s="4" t="str">
        <f ca="1">IFERROR(RANK(order!BF363,order!BF$3:BF$554,0),"")</f>
        <v/>
      </c>
      <c r="BG363" s="4" t="str">
        <f ca="1">IFERROR(RANK(order!BG363,order!BG$3:BG$554,0),"")</f>
        <v/>
      </c>
      <c r="BH363" s="4" t="str">
        <f ca="1">IFERROR(RANK(order!BH363,order!BH$3:BH$554,0),"")</f>
        <v/>
      </c>
      <c r="BI363" s="10" t="str">
        <f ca="1">IFERROR(RANK(order!BI363,order!BI$3:BI$554,0),"")</f>
        <v/>
      </c>
      <c r="BJ363" s="10" t="str">
        <f ca="1">IFERROR(RANK(order!BJ363,order!BJ$3:BJ$554,0),"")</f>
        <v/>
      </c>
      <c r="BK363" s="10" t="str">
        <f ca="1">IFERROR(RANK(order!BK363,order!BK$3:BK$554,0),"")</f>
        <v/>
      </c>
      <c r="BL363" s="4" t="str">
        <f ca="1">IFERROR(RANK(order!BL363,order!BL$3:BL$554,0),"")</f>
        <v/>
      </c>
      <c r="BM363" s="4" t="str">
        <f ca="1">IFERROR(RANK(order!BM363,order!BM$3:BM$554,0),"")</f>
        <v/>
      </c>
      <c r="BN363" s="4" t="str">
        <f ca="1">IFERROR(RANK(order!BN363,order!BN$3:BN$554,0),"")</f>
        <v/>
      </c>
      <c r="BO363" s="10" t="str">
        <f ca="1">IFERROR(RANK(order!BO363,order!BO$3:BO$554,0),"")</f>
        <v/>
      </c>
      <c r="BP363" s="10" t="str">
        <f ca="1">IFERROR(RANK(order!BP363,order!BP$3:BP$554,0),"")</f>
        <v/>
      </c>
      <c r="BQ363" s="10" t="str">
        <f ca="1">IFERROR(RANK(order!BQ363,order!BQ$3:BQ$554,0),"")</f>
        <v/>
      </c>
      <c r="BR363" s="4" t="str">
        <f ca="1">IFERROR(RANK(order!BR363,order!BR$3:BR$554,0),"")</f>
        <v/>
      </c>
      <c r="BS363" s="4" t="str">
        <f ca="1">IFERROR(RANK(order!BS363,order!BS$3:BS$554,0),"")</f>
        <v/>
      </c>
      <c r="BT363" s="4" t="str">
        <f ca="1">IFERROR(RANK(order!BT363,order!BT$3:BT$554,0),"")</f>
        <v/>
      </c>
      <c r="BU363" s="95">
        <f t="shared" si="469"/>
        <v>361</v>
      </c>
      <c r="BV363" s="35" t="str">
        <f t="shared" si="470"/>
        <v>E1</v>
      </c>
      <c r="BW363" s="55">
        <f t="shared" ca="1" si="393"/>
        <v>0</v>
      </c>
      <c r="BX363" s="56" t="str">
        <f t="shared" ca="1" si="394"/>
        <v/>
      </c>
      <c r="BY363" s="56" t="str">
        <f t="shared" ca="1" si="395"/>
        <v/>
      </c>
      <c r="BZ363" s="57" t="str">
        <f t="shared" ca="1" si="396"/>
        <v/>
      </c>
      <c r="CA363" s="57" t="str">
        <f t="shared" ca="1" si="397"/>
        <v/>
      </c>
      <c r="CB363" s="58" t="str">
        <f t="shared" ca="1" si="398"/>
        <v/>
      </c>
      <c r="CC363" s="57" t="str">
        <f t="shared" ca="1" si="399"/>
        <v/>
      </c>
      <c r="CD363" s="57" t="str">
        <f t="shared" ca="1" si="400"/>
        <v/>
      </c>
      <c r="CE363" s="58" t="str">
        <f t="shared" ca="1" si="401"/>
        <v/>
      </c>
      <c r="CF363" s="59" t="str">
        <f t="shared" ca="1" si="402"/>
        <v/>
      </c>
      <c r="CG363" s="57" t="str">
        <f t="shared" ca="1" si="403"/>
        <v/>
      </c>
      <c r="CH363" s="57" t="str">
        <f t="shared" ca="1" si="404"/>
        <v/>
      </c>
      <c r="CI363" s="57" t="str">
        <f t="shared" ca="1" si="405"/>
        <v/>
      </c>
      <c r="CJ363" s="57" t="str">
        <f t="shared" ca="1" si="406"/>
        <v/>
      </c>
      <c r="CK363" s="57" t="str">
        <f t="shared" ca="1" si="407"/>
        <v/>
      </c>
      <c r="CL363" s="57" t="str">
        <f t="shared" ca="1" si="408"/>
        <v/>
      </c>
      <c r="CM363" s="57" t="str">
        <f t="shared" ca="1" si="409"/>
        <v/>
      </c>
      <c r="CN363" s="57" t="str">
        <f t="shared" ca="1" si="410"/>
        <v/>
      </c>
      <c r="CO363" s="57" t="str">
        <f t="shared" ca="1" si="411"/>
        <v/>
      </c>
      <c r="CP363" s="57" t="str">
        <f t="shared" ca="1" si="412"/>
        <v/>
      </c>
      <c r="CQ363" s="57" t="str">
        <f t="shared" ca="1" si="413"/>
        <v/>
      </c>
      <c r="CR363" s="57" t="str">
        <f t="shared" ca="1" si="414"/>
        <v/>
      </c>
      <c r="CS363" s="60" t="str">
        <f t="shared" ca="1" si="415"/>
        <v/>
      </c>
      <c r="CT363" s="60" t="str">
        <f t="shared" ca="1" si="416"/>
        <v/>
      </c>
      <c r="CU363" s="60" t="str">
        <f t="shared" ca="1" si="417"/>
        <v/>
      </c>
      <c r="CV363" s="60" t="str">
        <f t="shared" ca="1" si="418"/>
        <v/>
      </c>
      <c r="CW363" s="60" t="str">
        <f t="shared" ca="1" si="419"/>
        <v/>
      </c>
      <c r="CX363" s="60" t="str">
        <f t="shared" ca="1" si="420"/>
        <v/>
      </c>
      <c r="CY363" s="60" t="str">
        <f t="shared" ca="1" si="421"/>
        <v/>
      </c>
      <c r="CZ363" s="60" t="str">
        <f t="shared" ca="1" si="422"/>
        <v/>
      </c>
      <c r="DA363" s="65" t="str">
        <f t="shared" ca="1" si="423"/>
        <v/>
      </c>
      <c r="DB363" s="65" t="str">
        <f t="shared" ca="1" si="424"/>
        <v/>
      </c>
      <c r="DC363" s="65" t="str">
        <f t="shared" ca="1" si="425"/>
        <v/>
      </c>
      <c r="DD363" s="65" t="str">
        <f t="shared" ca="1" si="426"/>
        <v/>
      </c>
      <c r="DE363" s="65" t="str">
        <f t="shared" ca="1" si="427"/>
        <v/>
      </c>
      <c r="DF363" s="66" t="str">
        <f t="shared" ca="1" si="428"/>
        <v/>
      </c>
      <c r="DG363" s="66" t="str">
        <f t="shared" ca="1" si="429"/>
        <v/>
      </c>
      <c r="DH363" s="66" t="str">
        <f t="shared" ca="1" si="430"/>
        <v/>
      </c>
      <c r="DI363" s="66" t="str">
        <f t="shared" ca="1" si="431"/>
        <v/>
      </c>
      <c r="DJ363" s="66" t="str">
        <f t="shared" ca="1" si="432"/>
        <v/>
      </c>
      <c r="DK363" s="65" t="str">
        <f t="shared" ca="1" si="433"/>
        <v/>
      </c>
      <c r="DL363" s="65" t="str">
        <f t="shared" ca="1" si="434"/>
        <v/>
      </c>
      <c r="DM363" s="65" t="str">
        <f t="shared" ca="1" si="435"/>
        <v/>
      </c>
      <c r="DN363" s="65" t="str">
        <f t="shared" ca="1" si="436"/>
        <v/>
      </c>
      <c r="DO363" s="65" t="str">
        <f t="shared" ca="1" si="437"/>
        <v/>
      </c>
      <c r="DP363" s="65" t="str">
        <f t="shared" ca="1" si="438"/>
        <v/>
      </c>
      <c r="DQ363" s="65" t="str">
        <f t="shared" ca="1" si="439"/>
        <v/>
      </c>
      <c r="DR363" s="69" t="str">
        <f t="shared" ca="1" si="440"/>
        <v/>
      </c>
      <c r="DS363" s="69" t="str">
        <f t="shared" ca="1" si="441"/>
        <v/>
      </c>
      <c r="DT363" s="69" t="str">
        <f t="shared" ca="1" si="442"/>
        <v/>
      </c>
      <c r="DU363" s="69" t="str">
        <f t="shared" ca="1" si="443"/>
        <v/>
      </c>
      <c r="DV363" s="69" t="str">
        <f t="shared" ca="1" si="444"/>
        <v/>
      </c>
      <c r="DW363" s="69" t="str">
        <f t="shared" ca="1" si="445"/>
        <v/>
      </c>
      <c r="DX363" s="69" t="str">
        <f t="shared" ca="1" si="446"/>
        <v/>
      </c>
      <c r="DY363" s="69" t="str">
        <f t="shared" ca="1" si="447"/>
        <v/>
      </c>
      <c r="DZ363" s="72" t="str">
        <f t="shared" ca="1" si="448"/>
        <v/>
      </c>
      <c r="EA363" s="72" t="str">
        <f t="shared" ca="1" si="449"/>
        <v/>
      </c>
      <c r="EB363" s="72" t="str">
        <f t="shared" ca="1" si="450"/>
        <v/>
      </c>
      <c r="EC363" s="65" t="str">
        <f t="shared" ca="1" si="451"/>
        <v/>
      </c>
      <c r="ED363" s="65" t="str">
        <f t="shared" ca="1" si="452"/>
        <v/>
      </c>
      <c r="EE363" s="65" t="str">
        <f t="shared" ca="1" si="453"/>
        <v/>
      </c>
      <c r="EF363" s="65" t="str">
        <f t="shared" ca="1" si="454"/>
        <v/>
      </c>
      <c r="EG363" s="65" t="str">
        <f t="shared" ca="1" si="455"/>
        <v/>
      </c>
      <c r="EH363" s="65" t="str">
        <f t="shared" ca="1" si="456"/>
        <v/>
      </c>
      <c r="EI363" s="429" t="str">
        <f t="shared" ca="1" si="457"/>
        <v>No</v>
      </c>
      <c r="EJ363" s="428" t="str">
        <f t="shared" ca="1" si="458"/>
        <v/>
      </c>
      <c r="EK363" s="428" t="str">
        <f t="shared" ca="1" si="459"/>
        <v/>
      </c>
      <c r="EL363" s="65" t="str">
        <f t="shared" ca="1" si="460"/>
        <v/>
      </c>
      <c r="EM363" s="65" t="str">
        <f t="shared" ca="1" si="461"/>
        <v/>
      </c>
      <c r="EN363" s="65" t="str">
        <f t="shared" ca="1" si="462"/>
        <v/>
      </c>
      <c r="EO363" s="433" t="str">
        <f t="shared" ca="1" si="463"/>
        <v/>
      </c>
      <c r="EP363" s="433" t="str">
        <f t="shared" ca="1" si="464"/>
        <v/>
      </c>
      <c r="EQ363" s="433" t="str">
        <f t="shared" ca="1" si="465"/>
        <v/>
      </c>
      <c r="ER363" s="433" t="str">
        <f t="shared" ca="1" si="466"/>
        <v/>
      </c>
      <c r="ES363" s="433" t="str">
        <f t="shared" ca="1" si="467"/>
        <v/>
      </c>
      <c r="ET363" s="433" t="str">
        <f t="shared" ca="1" si="468"/>
        <v/>
      </c>
      <c r="EU363" s="433" t="str">
        <f ca="1">IF(OR(CO363="",CQ363=""),"",Discipline!$P$3*CO363+Discipline!$X$3*CQ363)</f>
        <v/>
      </c>
      <c r="EV363" s="433" t="str">
        <f ca="1">IF(OR(CP363="",CR363=""),"",Discipline!$P$3*CP363+Discipline!$X$3*CR363)</f>
        <v/>
      </c>
    </row>
    <row r="364" spans="1:152" x14ac:dyDescent="0.25">
      <c r="A364" s="10" t="str">
        <f ca="1">IFERROR(RANK(order!A364,order!A$3:A$554,0),"")</f>
        <v/>
      </c>
      <c r="B364" s="10" t="str">
        <f ca="1">IFERROR(RANK(order!B364,order!B$3:B$554,0),"")</f>
        <v/>
      </c>
      <c r="C364" s="10" t="str">
        <f ca="1">IFERROR(RANK(order!C364,order!C$3:C$554,0),"")</f>
        <v/>
      </c>
      <c r="D364" s="4" t="str">
        <f ca="1">IFERROR(RANK(order!D364,order!D$3:D$554,0),"")</f>
        <v/>
      </c>
      <c r="E364" s="4" t="str">
        <f ca="1">IFERROR(RANK(order!E364,order!E$3:E$554,0),"")</f>
        <v/>
      </c>
      <c r="F364" s="4" t="str">
        <f ca="1">IFERROR(RANK(order!F364,order!F$3:F$554,0),"")</f>
        <v/>
      </c>
      <c r="G364" s="10" t="str">
        <f ca="1">IFERROR(RANK(order!G364,order!G$3:G$554,0),"")</f>
        <v/>
      </c>
      <c r="H364" s="10" t="str">
        <f ca="1">IFERROR(RANK(order!H364,order!H$3:H$554,0),"")</f>
        <v/>
      </c>
      <c r="I364" s="10" t="str">
        <f ca="1">IFERROR(RANK(order!I364,order!I$3:I$554,0),"")</f>
        <v/>
      </c>
      <c r="J364" s="4" t="str">
        <f ca="1">IFERROR(RANK(order!J364,order!J$3:J$554,0),"")</f>
        <v/>
      </c>
      <c r="K364" s="4" t="str">
        <f ca="1">IFERROR(RANK(order!K364,order!K$3:K$554,0),"")</f>
        <v/>
      </c>
      <c r="L364" s="4" t="str">
        <f ca="1">IFERROR(RANK(order!L364,order!L$3:L$554,0),"")</f>
        <v/>
      </c>
      <c r="M364" s="10" t="str">
        <f ca="1">IFERROR(RANK(order!M364,order!M$3:M$554,0),"")</f>
        <v/>
      </c>
      <c r="N364" s="10" t="str">
        <f ca="1">IFERROR(RANK(order!N364,order!N$3:N$554,0),"")</f>
        <v/>
      </c>
      <c r="O364" s="10" t="str">
        <f ca="1">IFERROR(RANK(order!O364,order!O$3:O$554,0),"")</f>
        <v/>
      </c>
      <c r="P364" s="4" t="str">
        <f ca="1">IFERROR(RANK(order!P364,order!P$3:P$554,0),"")</f>
        <v/>
      </c>
      <c r="Q364" s="4" t="str">
        <f ca="1">IFERROR(RANK(order!Q364,order!Q$3:Q$554,0),"")</f>
        <v/>
      </c>
      <c r="R364" s="4" t="str">
        <f ca="1">IFERROR(RANK(order!R364,order!R$3:R$554,0),"")</f>
        <v/>
      </c>
      <c r="S364" s="10" t="str">
        <f ca="1">IFERROR(RANK(order!S364,order!S$3:S$554,0),"")</f>
        <v/>
      </c>
      <c r="T364" s="10" t="str">
        <f ca="1">IFERROR(RANK(order!T364,order!T$3:T$554,0),"")</f>
        <v/>
      </c>
      <c r="U364" s="10" t="str">
        <f ca="1">IFERROR(RANK(order!U364,order!U$3:U$554,0),"")</f>
        <v/>
      </c>
      <c r="V364" s="4" t="str">
        <f ca="1">IFERROR(RANK(order!V364,order!V$3:V$554,0),"")</f>
        <v/>
      </c>
      <c r="W364" s="4" t="str">
        <f ca="1">IFERROR(RANK(order!W364,order!W$3:W$554,0),"")</f>
        <v/>
      </c>
      <c r="X364" s="4" t="str">
        <f ca="1">IFERROR(RANK(order!X364,order!X$3:X$554,0),"")</f>
        <v/>
      </c>
      <c r="Y364" s="10" t="str">
        <f ca="1">IFERROR(RANK(order!Y364,order!Y$3:Y$554,0),"")</f>
        <v/>
      </c>
      <c r="Z364" s="10" t="str">
        <f ca="1">IFERROR(RANK(order!Z364,order!Z$3:Z$554,0),"")</f>
        <v/>
      </c>
      <c r="AA364" s="10" t="str">
        <f ca="1">IFERROR(RANK(order!AA364,order!AA$3:AA$554,0),"")</f>
        <v/>
      </c>
      <c r="AB364" s="4" t="str">
        <f ca="1">IFERROR(RANK(order!AB364,order!AB$3:AB$554,0),"")</f>
        <v/>
      </c>
      <c r="AC364" s="4" t="str">
        <f ca="1">IFERROR(RANK(order!AC364,order!AC$3:AC$554,0),"")</f>
        <v/>
      </c>
      <c r="AD364" s="4" t="str">
        <f ca="1">IFERROR(RANK(order!AD364,order!AD$3:AD$554,0),"")</f>
        <v/>
      </c>
      <c r="AE364" s="10" t="str">
        <f ca="1">IFERROR(RANK(order!AE364,order!AE$3:AE$554,0),"")</f>
        <v/>
      </c>
      <c r="AF364" s="10" t="str">
        <f ca="1">IFERROR(RANK(order!AF364,order!AF$3:AF$554,0),"")</f>
        <v/>
      </c>
      <c r="AG364" s="10" t="str">
        <f ca="1">IFERROR(RANK(order!AG364,order!AG$3:AG$554,0),"")</f>
        <v/>
      </c>
      <c r="AH364" s="4" t="str">
        <f ca="1">IFERROR(RANK(order!AH364,order!AH$3:AH$554,0),"")</f>
        <v/>
      </c>
      <c r="AI364" s="4" t="str">
        <f ca="1">IFERROR(RANK(order!AI364,order!AI$3:AI$554,0),"")</f>
        <v/>
      </c>
      <c r="AJ364" s="4" t="str">
        <f ca="1">IFERROR(RANK(order!AJ364,order!AJ$3:AJ$554,0),"")</f>
        <v/>
      </c>
      <c r="AK364" s="10" t="str">
        <f ca="1">IFERROR(RANK(order!AK364,order!AK$3:AK$554,0),"")</f>
        <v/>
      </c>
      <c r="AL364" s="10" t="str">
        <f ca="1">IFERROR(RANK(order!AL364,order!AL$3:AL$554,0),"")</f>
        <v/>
      </c>
      <c r="AM364" s="10" t="str">
        <f ca="1">IFERROR(RANK(order!AM364,order!AM$3:AM$554,0),"")</f>
        <v/>
      </c>
      <c r="AN364" s="4" t="str">
        <f ca="1">IFERROR(RANK(order!AN364,order!AN$3:AN$554,0),"")</f>
        <v/>
      </c>
      <c r="AO364" s="4" t="str">
        <f ca="1">IFERROR(RANK(order!AO364,order!AO$3:AO$554,0),"")</f>
        <v/>
      </c>
      <c r="AP364" s="4" t="str">
        <f ca="1">IFERROR(RANK(order!AP364,order!AP$3:AP$554,0),"")</f>
        <v/>
      </c>
      <c r="AQ364" s="10" t="str">
        <f ca="1">IFERROR(RANK(order!AQ364,order!AQ$3:AQ$554,0),"")</f>
        <v/>
      </c>
      <c r="AR364" s="10" t="str">
        <f ca="1">IFERROR(RANK(order!AR364,order!AR$3:AR$554,0),"")</f>
        <v/>
      </c>
      <c r="AS364" s="10" t="str">
        <f ca="1">IFERROR(RANK(order!AS364,order!AS$3:AS$554,0),"")</f>
        <v/>
      </c>
      <c r="AT364" s="4" t="str">
        <f ca="1">IFERROR(RANK(order!AT364,order!AT$3:AT$554,0),"")</f>
        <v/>
      </c>
      <c r="AU364" s="4" t="str">
        <f ca="1">IFERROR(RANK(order!AU364,order!AU$3:AU$554,0),"")</f>
        <v/>
      </c>
      <c r="AV364" s="4" t="str">
        <f ca="1">IFERROR(RANK(order!AV364,order!AV$3:AV$554,0),"")</f>
        <v/>
      </c>
      <c r="AW364" s="10" t="str">
        <f ca="1">IFERROR(RANK(order!AW364,order!AW$3:AW$554,0),"")</f>
        <v/>
      </c>
      <c r="AX364" s="10" t="str">
        <f ca="1">IFERROR(RANK(order!AX364,order!AX$3:AX$554,0),"")</f>
        <v/>
      </c>
      <c r="AY364" s="10" t="str">
        <f ca="1">IFERROR(RANK(order!AY364,order!AY$3:AY$554,0),"")</f>
        <v/>
      </c>
      <c r="AZ364" s="4" t="str">
        <f ca="1">IFERROR(RANK(order!AZ364,order!AZ$3:AZ$554,0),"")</f>
        <v/>
      </c>
      <c r="BA364" s="4" t="str">
        <f ca="1">IFERROR(RANK(order!BA364,order!BA$3:BA$554,0),"")</f>
        <v/>
      </c>
      <c r="BB364" s="4" t="str">
        <f ca="1">IFERROR(RANK(order!BB364,order!BB$3:BB$554,0),"")</f>
        <v/>
      </c>
      <c r="BC364" s="10" t="str">
        <f ca="1">IFERROR(RANK(order!BC364,order!BC$3:BC$554,0),"")</f>
        <v/>
      </c>
      <c r="BD364" s="10" t="str">
        <f ca="1">IFERROR(RANK(order!BD364,order!BD$3:BD$554,0),"")</f>
        <v/>
      </c>
      <c r="BE364" s="10" t="str">
        <f ca="1">IFERROR(RANK(order!BE364,order!BE$3:BE$554,0),"")</f>
        <v/>
      </c>
      <c r="BF364" s="4" t="str">
        <f ca="1">IFERROR(RANK(order!BF364,order!BF$3:BF$554,0),"")</f>
        <v/>
      </c>
      <c r="BG364" s="4" t="str">
        <f ca="1">IFERROR(RANK(order!BG364,order!BG$3:BG$554,0),"")</f>
        <v/>
      </c>
      <c r="BH364" s="4" t="str">
        <f ca="1">IFERROR(RANK(order!BH364,order!BH$3:BH$554,0),"")</f>
        <v/>
      </c>
      <c r="BI364" s="10" t="str">
        <f ca="1">IFERROR(RANK(order!BI364,order!BI$3:BI$554,0),"")</f>
        <v/>
      </c>
      <c r="BJ364" s="10" t="str">
        <f ca="1">IFERROR(RANK(order!BJ364,order!BJ$3:BJ$554,0),"")</f>
        <v/>
      </c>
      <c r="BK364" s="10" t="str">
        <f ca="1">IFERROR(RANK(order!BK364,order!BK$3:BK$554,0),"")</f>
        <v/>
      </c>
      <c r="BL364" s="4" t="str">
        <f ca="1">IFERROR(RANK(order!BL364,order!BL$3:BL$554,0),"")</f>
        <v/>
      </c>
      <c r="BM364" s="4" t="str">
        <f ca="1">IFERROR(RANK(order!BM364,order!BM$3:BM$554,0),"")</f>
        <v/>
      </c>
      <c r="BN364" s="4" t="str">
        <f ca="1">IFERROR(RANK(order!BN364,order!BN$3:BN$554,0),"")</f>
        <v/>
      </c>
      <c r="BO364" s="10" t="str">
        <f ca="1">IFERROR(RANK(order!BO364,order!BO$3:BO$554,0),"")</f>
        <v/>
      </c>
      <c r="BP364" s="10" t="str">
        <f ca="1">IFERROR(RANK(order!BP364,order!BP$3:BP$554,0),"")</f>
        <v/>
      </c>
      <c r="BQ364" s="10" t="str">
        <f ca="1">IFERROR(RANK(order!BQ364,order!BQ$3:BQ$554,0),"")</f>
        <v/>
      </c>
      <c r="BR364" s="4" t="str">
        <f ca="1">IFERROR(RANK(order!BR364,order!BR$3:BR$554,0),"")</f>
        <v/>
      </c>
      <c r="BS364" s="4" t="str">
        <f ca="1">IFERROR(RANK(order!BS364,order!BS$3:BS$554,0),"")</f>
        <v/>
      </c>
      <c r="BT364" s="4" t="str">
        <f ca="1">IFERROR(RANK(order!BT364,order!BT$3:BT$554,0),"")</f>
        <v/>
      </c>
      <c r="BU364" s="95">
        <f t="shared" si="469"/>
        <v>362</v>
      </c>
      <c r="BV364" s="35" t="str">
        <f t="shared" si="470"/>
        <v>E1</v>
      </c>
      <c r="BW364" s="55">
        <f t="shared" ca="1" si="393"/>
        <v>0</v>
      </c>
      <c r="BX364" s="56" t="str">
        <f t="shared" ca="1" si="394"/>
        <v/>
      </c>
      <c r="BY364" s="56" t="str">
        <f t="shared" ca="1" si="395"/>
        <v/>
      </c>
      <c r="BZ364" s="57" t="str">
        <f t="shared" ca="1" si="396"/>
        <v/>
      </c>
      <c r="CA364" s="57" t="str">
        <f t="shared" ca="1" si="397"/>
        <v/>
      </c>
      <c r="CB364" s="58" t="str">
        <f t="shared" ca="1" si="398"/>
        <v/>
      </c>
      <c r="CC364" s="57" t="str">
        <f t="shared" ca="1" si="399"/>
        <v/>
      </c>
      <c r="CD364" s="57" t="str">
        <f t="shared" ca="1" si="400"/>
        <v/>
      </c>
      <c r="CE364" s="58" t="str">
        <f t="shared" ca="1" si="401"/>
        <v/>
      </c>
      <c r="CF364" s="59" t="str">
        <f t="shared" ca="1" si="402"/>
        <v/>
      </c>
      <c r="CG364" s="57" t="str">
        <f t="shared" ca="1" si="403"/>
        <v/>
      </c>
      <c r="CH364" s="57" t="str">
        <f t="shared" ca="1" si="404"/>
        <v/>
      </c>
      <c r="CI364" s="57" t="str">
        <f t="shared" ca="1" si="405"/>
        <v/>
      </c>
      <c r="CJ364" s="57" t="str">
        <f t="shared" ca="1" si="406"/>
        <v/>
      </c>
      <c r="CK364" s="57" t="str">
        <f t="shared" ca="1" si="407"/>
        <v/>
      </c>
      <c r="CL364" s="57" t="str">
        <f t="shared" ca="1" si="408"/>
        <v/>
      </c>
      <c r="CM364" s="57" t="str">
        <f t="shared" ca="1" si="409"/>
        <v/>
      </c>
      <c r="CN364" s="57" t="str">
        <f t="shared" ca="1" si="410"/>
        <v/>
      </c>
      <c r="CO364" s="57" t="str">
        <f t="shared" ca="1" si="411"/>
        <v/>
      </c>
      <c r="CP364" s="57" t="str">
        <f t="shared" ca="1" si="412"/>
        <v/>
      </c>
      <c r="CQ364" s="57" t="str">
        <f t="shared" ca="1" si="413"/>
        <v/>
      </c>
      <c r="CR364" s="57" t="str">
        <f t="shared" ca="1" si="414"/>
        <v/>
      </c>
      <c r="CS364" s="60" t="str">
        <f t="shared" ca="1" si="415"/>
        <v/>
      </c>
      <c r="CT364" s="60" t="str">
        <f t="shared" ca="1" si="416"/>
        <v/>
      </c>
      <c r="CU364" s="60" t="str">
        <f t="shared" ca="1" si="417"/>
        <v/>
      </c>
      <c r="CV364" s="60" t="str">
        <f t="shared" ca="1" si="418"/>
        <v/>
      </c>
      <c r="CW364" s="60" t="str">
        <f t="shared" ca="1" si="419"/>
        <v/>
      </c>
      <c r="CX364" s="60" t="str">
        <f t="shared" ca="1" si="420"/>
        <v/>
      </c>
      <c r="CY364" s="60" t="str">
        <f t="shared" ca="1" si="421"/>
        <v/>
      </c>
      <c r="CZ364" s="60" t="str">
        <f t="shared" ca="1" si="422"/>
        <v/>
      </c>
      <c r="DA364" s="65" t="str">
        <f t="shared" ca="1" si="423"/>
        <v/>
      </c>
      <c r="DB364" s="65" t="str">
        <f t="shared" ca="1" si="424"/>
        <v/>
      </c>
      <c r="DC364" s="65" t="str">
        <f t="shared" ca="1" si="425"/>
        <v/>
      </c>
      <c r="DD364" s="65" t="str">
        <f t="shared" ca="1" si="426"/>
        <v/>
      </c>
      <c r="DE364" s="65" t="str">
        <f t="shared" ca="1" si="427"/>
        <v/>
      </c>
      <c r="DF364" s="66" t="str">
        <f t="shared" ca="1" si="428"/>
        <v/>
      </c>
      <c r="DG364" s="66" t="str">
        <f t="shared" ca="1" si="429"/>
        <v/>
      </c>
      <c r="DH364" s="66" t="str">
        <f t="shared" ca="1" si="430"/>
        <v/>
      </c>
      <c r="DI364" s="66" t="str">
        <f t="shared" ca="1" si="431"/>
        <v/>
      </c>
      <c r="DJ364" s="66" t="str">
        <f t="shared" ca="1" si="432"/>
        <v/>
      </c>
      <c r="DK364" s="65" t="str">
        <f t="shared" ca="1" si="433"/>
        <v/>
      </c>
      <c r="DL364" s="65" t="str">
        <f t="shared" ca="1" si="434"/>
        <v/>
      </c>
      <c r="DM364" s="65" t="str">
        <f t="shared" ca="1" si="435"/>
        <v/>
      </c>
      <c r="DN364" s="65" t="str">
        <f t="shared" ca="1" si="436"/>
        <v/>
      </c>
      <c r="DO364" s="65" t="str">
        <f t="shared" ca="1" si="437"/>
        <v/>
      </c>
      <c r="DP364" s="65" t="str">
        <f t="shared" ca="1" si="438"/>
        <v/>
      </c>
      <c r="DQ364" s="65" t="str">
        <f t="shared" ca="1" si="439"/>
        <v/>
      </c>
      <c r="DR364" s="69" t="str">
        <f t="shared" ca="1" si="440"/>
        <v/>
      </c>
      <c r="DS364" s="69" t="str">
        <f t="shared" ca="1" si="441"/>
        <v/>
      </c>
      <c r="DT364" s="69" t="str">
        <f t="shared" ca="1" si="442"/>
        <v/>
      </c>
      <c r="DU364" s="69" t="str">
        <f t="shared" ca="1" si="443"/>
        <v/>
      </c>
      <c r="DV364" s="69" t="str">
        <f t="shared" ca="1" si="444"/>
        <v/>
      </c>
      <c r="DW364" s="69" t="str">
        <f t="shared" ca="1" si="445"/>
        <v/>
      </c>
      <c r="DX364" s="69" t="str">
        <f t="shared" ca="1" si="446"/>
        <v/>
      </c>
      <c r="DY364" s="69" t="str">
        <f t="shared" ca="1" si="447"/>
        <v/>
      </c>
      <c r="DZ364" s="72" t="str">
        <f t="shared" ca="1" si="448"/>
        <v/>
      </c>
      <c r="EA364" s="72" t="str">
        <f t="shared" ca="1" si="449"/>
        <v/>
      </c>
      <c r="EB364" s="72" t="str">
        <f t="shared" ca="1" si="450"/>
        <v/>
      </c>
      <c r="EC364" s="65" t="str">
        <f t="shared" ca="1" si="451"/>
        <v/>
      </c>
      <c r="ED364" s="65" t="str">
        <f t="shared" ca="1" si="452"/>
        <v/>
      </c>
      <c r="EE364" s="65" t="str">
        <f t="shared" ca="1" si="453"/>
        <v/>
      </c>
      <c r="EF364" s="65" t="str">
        <f t="shared" ca="1" si="454"/>
        <v/>
      </c>
      <c r="EG364" s="65" t="str">
        <f t="shared" ca="1" si="455"/>
        <v/>
      </c>
      <c r="EH364" s="65" t="str">
        <f t="shared" ca="1" si="456"/>
        <v/>
      </c>
      <c r="EI364" s="429" t="str">
        <f t="shared" ca="1" si="457"/>
        <v>No</v>
      </c>
      <c r="EJ364" s="428" t="str">
        <f t="shared" ca="1" si="458"/>
        <v/>
      </c>
      <c r="EK364" s="428" t="str">
        <f t="shared" ca="1" si="459"/>
        <v/>
      </c>
      <c r="EL364" s="65" t="str">
        <f t="shared" ca="1" si="460"/>
        <v/>
      </c>
      <c r="EM364" s="65" t="str">
        <f t="shared" ca="1" si="461"/>
        <v/>
      </c>
      <c r="EN364" s="65" t="str">
        <f t="shared" ca="1" si="462"/>
        <v/>
      </c>
      <c r="EO364" s="433" t="str">
        <f t="shared" ca="1" si="463"/>
        <v/>
      </c>
      <c r="EP364" s="433" t="str">
        <f t="shared" ca="1" si="464"/>
        <v/>
      </c>
      <c r="EQ364" s="433" t="str">
        <f t="shared" ca="1" si="465"/>
        <v/>
      </c>
      <c r="ER364" s="433" t="str">
        <f t="shared" ca="1" si="466"/>
        <v/>
      </c>
      <c r="ES364" s="433" t="str">
        <f t="shared" ca="1" si="467"/>
        <v/>
      </c>
      <c r="ET364" s="433" t="str">
        <f t="shared" ca="1" si="468"/>
        <v/>
      </c>
      <c r="EU364" s="433" t="str">
        <f ca="1">IF(OR(CO364="",CQ364=""),"",Discipline!$P$3*CO364+Discipline!$X$3*CQ364)</f>
        <v/>
      </c>
      <c r="EV364" s="433" t="str">
        <f ca="1">IF(OR(CP364="",CR364=""),"",Discipline!$P$3*CP364+Discipline!$X$3*CR364)</f>
        <v/>
      </c>
    </row>
    <row r="365" spans="1:152" x14ac:dyDescent="0.25">
      <c r="A365" s="10" t="str">
        <f ca="1">IFERROR(RANK(order!A365,order!A$3:A$554,0),"")</f>
        <v/>
      </c>
      <c r="B365" s="10" t="str">
        <f ca="1">IFERROR(RANK(order!B365,order!B$3:B$554,0),"")</f>
        <v/>
      </c>
      <c r="C365" s="10" t="str">
        <f ca="1">IFERROR(RANK(order!C365,order!C$3:C$554,0),"")</f>
        <v/>
      </c>
      <c r="D365" s="4" t="str">
        <f ca="1">IFERROR(RANK(order!D365,order!D$3:D$554,0),"")</f>
        <v/>
      </c>
      <c r="E365" s="4" t="str">
        <f ca="1">IFERROR(RANK(order!E365,order!E$3:E$554,0),"")</f>
        <v/>
      </c>
      <c r="F365" s="4" t="str">
        <f ca="1">IFERROR(RANK(order!F365,order!F$3:F$554,0),"")</f>
        <v/>
      </c>
      <c r="G365" s="10" t="str">
        <f ca="1">IFERROR(RANK(order!G365,order!G$3:G$554,0),"")</f>
        <v/>
      </c>
      <c r="H365" s="10" t="str">
        <f ca="1">IFERROR(RANK(order!H365,order!H$3:H$554,0),"")</f>
        <v/>
      </c>
      <c r="I365" s="10" t="str">
        <f ca="1">IFERROR(RANK(order!I365,order!I$3:I$554,0),"")</f>
        <v/>
      </c>
      <c r="J365" s="4" t="str">
        <f ca="1">IFERROR(RANK(order!J365,order!J$3:J$554,0),"")</f>
        <v/>
      </c>
      <c r="K365" s="4" t="str">
        <f ca="1">IFERROR(RANK(order!K365,order!K$3:K$554,0),"")</f>
        <v/>
      </c>
      <c r="L365" s="4" t="str">
        <f ca="1">IFERROR(RANK(order!L365,order!L$3:L$554,0),"")</f>
        <v/>
      </c>
      <c r="M365" s="10" t="str">
        <f ca="1">IFERROR(RANK(order!M365,order!M$3:M$554,0),"")</f>
        <v/>
      </c>
      <c r="N365" s="10" t="str">
        <f ca="1">IFERROR(RANK(order!N365,order!N$3:N$554,0),"")</f>
        <v/>
      </c>
      <c r="O365" s="10" t="str">
        <f ca="1">IFERROR(RANK(order!O365,order!O$3:O$554,0),"")</f>
        <v/>
      </c>
      <c r="P365" s="4" t="str">
        <f ca="1">IFERROR(RANK(order!P365,order!P$3:P$554,0),"")</f>
        <v/>
      </c>
      <c r="Q365" s="4" t="str">
        <f ca="1">IFERROR(RANK(order!Q365,order!Q$3:Q$554,0),"")</f>
        <v/>
      </c>
      <c r="R365" s="4" t="str">
        <f ca="1">IFERROR(RANK(order!R365,order!R$3:R$554,0),"")</f>
        <v/>
      </c>
      <c r="S365" s="10" t="str">
        <f ca="1">IFERROR(RANK(order!S365,order!S$3:S$554,0),"")</f>
        <v/>
      </c>
      <c r="T365" s="10" t="str">
        <f ca="1">IFERROR(RANK(order!T365,order!T$3:T$554,0),"")</f>
        <v/>
      </c>
      <c r="U365" s="10" t="str">
        <f ca="1">IFERROR(RANK(order!U365,order!U$3:U$554,0),"")</f>
        <v/>
      </c>
      <c r="V365" s="4" t="str">
        <f ca="1">IFERROR(RANK(order!V365,order!V$3:V$554,0),"")</f>
        <v/>
      </c>
      <c r="W365" s="4" t="str">
        <f ca="1">IFERROR(RANK(order!W365,order!W$3:W$554,0),"")</f>
        <v/>
      </c>
      <c r="X365" s="4" t="str">
        <f ca="1">IFERROR(RANK(order!X365,order!X$3:X$554,0),"")</f>
        <v/>
      </c>
      <c r="Y365" s="10" t="str">
        <f ca="1">IFERROR(RANK(order!Y365,order!Y$3:Y$554,0),"")</f>
        <v/>
      </c>
      <c r="Z365" s="10" t="str">
        <f ca="1">IFERROR(RANK(order!Z365,order!Z$3:Z$554,0),"")</f>
        <v/>
      </c>
      <c r="AA365" s="10" t="str">
        <f ca="1">IFERROR(RANK(order!AA365,order!AA$3:AA$554,0),"")</f>
        <v/>
      </c>
      <c r="AB365" s="4" t="str">
        <f ca="1">IFERROR(RANK(order!AB365,order!AB$3:AB$554,0),"")</f>
        <v/>
      </c>
      <c r="AC365" s="4" t="str">
        <f ca="1">IFERROR(RANK(order!AC365,order!AC$3:AC$554,0),"")</f>
        <v/>
      </c>
      <c r="AD365" s="4" t="str">
        <f ca="1">IFERROR(RANK(order!AD365,order!AD$3:AD$554,0),"")</f>
        <v/>
      </c>
      <c r="AE365" s="10" t="str">
        <f ca="1">IFERROR(RANK(order!AE365,order!AE$3:AE$554,0),"")</f>
        <v/>
      </c>
      <c r="AF365" s="10" t="str">
        <f ca="1">IFERROR(RANK(order!AF365,order!AF$3:AF$554,0),"")</f>
        <v/>
      </c>
      <c r="AG365" s="10" t="str">
        <f ca="1">IFERROR(RANK(order!AG365,order!AG$3:AG$554,0),"")</f>
        <v/>
      </c>
      <c r="AH365" s="4" t="str">
        <f ca="1">IFERROR(RANK(order!AH365,order!AH$3:AH$554,0),"")</f>
        <v/>
      </c>
      <c r="AI365" s="4" t="str">
        <f ca="1">IFERROR(RANK(order!AI365,order!AI$3:AI$554,0),"")</f>
        <v/>
      </c>
      <c r="AJ365" s="4" t="str">
        <f ca="1">IFERROR(RANK(order!AJ365,order!AJ$3:AJ$554,0),"")</f>
        <v/>
      </c>
      <c r="AK365" s="10" t="str">
        <f ca="1">IFERROR(RANK(order!AK365,order!AK$3:AK$554,0),"")</f>
        <v/>
      </c>
      <c r="AL365" s="10" t="str">
        <f ca="1">IFERROR(RANK(order!AL365,order!AL$3:AL$554,0),"")</f>
        <v/>
      </c>
      <c r="AM365" s="10" t="str">
        <f ca="1">IFERROR(RANK(order!AM365,order!AM$3:AM$554,0),"")</f>
        <v/>
      </c>
      <c r="AN365" s="4" t="str">
        <f ca="1">IFERROR(RANK(order!AN365,order!AN$3:AN$554,0),"")</f>
        <v/>
      </c>
      <c r="AO365" s="4" t="str">
        <f ca="1">IFERROR(RANK(order!AO365,order!AO$3:AO$554,0),"")</f>
        <v/>
      </c>
      <c r="AP365" s="4" t="str">
        <f ca="1">IFERROR(RANK(order!AP365,order!AP$3:AP$554,0),"")</f>
        <v/>
      </c>
      <c r="AQ365" s="10" t="str">
        <f ca="1">IFERROR(RANK(order!AQ365,order!AQ$3:AQ$554,0),"")</f>
        <v/>
      </c>
      <c r="AR365" s="10" t="str">
        <f ca="1">IFERROR(RANK(order!AR365,order!AR$3:AR$554,0),"")</f>
        <v/>
      </c>
      <c r="AS365" s="10" t="str">
        <f ca="1">IFERROR(RANK(order!AS365,order!AS$3:AS$554,0),"")</f>
        <v/>
      </c>
      <c r="AT365" s="4" t="str">
        <f ca="1">IFERROR(RANK(order!AT365,order!AT$3:AT$554,0),"")</f>
        <v/>
      </c>
      <c r="AU365" s="4" t="str">
        <f ca="1">IFERROR(RANK(order!AU365,order!AU$3:AU$554,0),"")</f>
        <v/>
      </c>
      <c r="AV365" s="4" t="str">
        <f ca="1">IFERROR(RANK(order!AV365,order!AV$3:AV$554,0),"")</f>
        <v/>
      </c>
      <c r="AW365" s="10" t="str">
        <f ca="1">IFERROR(RANK(order!AW365,order!AW$3:AW$554,0),"")</f>
        <v/>
      </c>
      <c r="AX365" s="10" t="str">
        <f ca="1">IFERROR(RANK(order!AX365,order!AX$3:AX$554,0),"")</f>
        <v/>
      </c>
      <c r="AY365" s="10" t="str">
        <f ca="1">IFERROR(RANK(order!AY365,order!AY$3:AY$554,0),"")</f>
        <v/>
      </c>
      <c r="AZ365" s="4" t="str">
        <f ca="1">IFERROR(RANK(order!AZ365,order!AZ$3:AZ$554,0),"")</f>
        <v/>
      </c>
      <c r="BA365" s="4" t="str">
        <f ca="1">IFERROR(RANK(order!BA365,order!BA$3:BA$554,0),"")</f>
        <v/>
      </c>
      <c r="BB365" s="4" t="str">
        <f ca="1">IFERROR(RANK(order!BB365,order!BB$3:BB$554,0),"")</f>
        <v/>
      </c>
      <c r="BC365" s="10" t="str">
        <f ca="1">IFERROR(RANK(order!BC365,order!BC$3:BC$554,0),"")</f>
        <v/>
      </c>
      <c r="BD365" s="10" t="str">
        <f ca="1">IFERROR(RANK(order!BD365,order!BD$3:BD$554,0),"")</f>
        <v/>
      </c>
      <c r="BE365" s="10" t="str">
        <f ca="1">IFERROR(RANK(order!BE365,order!BE$3:BE$554,0),"")</f>
        <v/>
      </c>
      <c r="BF365" s="4" t="str">
        <f ca="1">IFERROR(RANK(order!BF365,order!BF$3:BF$554,0),"")</f>
        <v/>
      </c>
      <c r="BG365" s="4" t="str">
        <f ca="1">IFERROR(RANK(order!BG365,order!BG$3:BG$554,0),"")</f>
        <v/>
      </c>
      <c r="BH365" s="4" t="str">
        <f ca="1">IFERROR(RANK(order!BH365,order!BH$3:BH$554,0),"")</f>
        <v/>
      </c>
      <c r="BI365" s="10" t="str">
        <f ca="1">IFERROR(RANK(order!BI365,order!BI$3:BI$554,0),"")</f>
        <v/>
      </c>
      <c r="BJ365" s="10" t="str">
        <f ca="1">IFERROR(RANK(order!BJ365,order!BJ$3:BJ$554,0),"")</f>
        <v/>
      </c>
      <c r="BK365" s="10" t="str">
        <f ca="1">IFERROR(RANK(order!BK365,order!BK$3:BK$554,0),"")</f>
        <v/>
      </c>
      <c r="BL365" s="4" t="str">
        <f ca="1">IFERROR(RANK(order!BL365,order!BL$3:BL$554,0),"")</f>
        <v/>
      </c>
      <c r="BM365" s="4" t="str">
        <f ca="1">IFERROR(RANK(order!BM365,order!BM$3:BM$554,0),"")</f>
        <v/>
      </c>
      <c r="BN365" s="4" t="str">
        <f ca="1">IFERROR(RANK(order!BN365,order!BN$3:BN$554,0),"")</f>
        <v/>
      </c>
      <c r="BO365" s="10" t="str">
        <f ca="1">IFERROR(RANK(order!BO365,order!BO$3:BO$554,0),"")</f>
        <v/>
      </c>
      <c r="BP365" s="10" t="str">
        <f ca="1">IFERROR(RANK(order!BP365,order!BP$3:BP$554,0),"")</f>
        <v/>
      </c>
      <c r="BQ365" s="10" t="str">
        <f ca="1">IFERROR(RANK(order!BQ365,order!BQ$3:BQ$554,0),"")</f>
        <v/>
      </c>
      <c r="BR365" s="4" t="str">
        <f ca="1">IFERROR(RANK(order!BR365,order!BR$3:BR$554,0),"")</f>
        <v/>
      </c>
      <c r="BS365" s="4" t="str">
        <f ca="1">IFERROR(RANK(order!BS365,order!BS$3:BS$554,0),"")</f>
        <v/>
      </c>
      <c r="BT365" s="4" t="str">
        <f ca="1">IFERROR(RANK(order!BT365,order!BT$3:BT$554,0),"")</f>
        <v/>
      </c>
      <c r="BU365" s="95">
        <f t="shared" si="469"/>
        <v>363</v>
      </c>
      <c r="BV365" s="35" t="str">
        <f t="shared" si="470"/>
        <v>E1</v>
      </c>
      <c r="BW365" s="55">
        <f t="shared" ca="1" si="393"/>
        <v>0</v>
      </c>
      <c r="BX365" s="56" t="str">
        <f t="shared" ca="1" si="394"/>
        <v/>
      </c>
      <c r="BY365" s="56" t="str">
        <f t="shared" ca="1" si="395"/>
        <v/>
      </c>
      <c r="BZ365" s="57" t="str">
        <f t="shared" ca="1" si="396"/>
        <v/>
      </c>
      <c r="CA365" s="57" t="str">
        <f t="shared" ca="1" si="397"/>
        <v/>
      </c>
      <c r="CB365" s="58" t="str">
        <f t="shared" ca="1" si="398"/>
        <v/>
      </c>
      <c r="CC365" s="57" t="str">
        <f t="shared" ca="1" si="399"/>
        <v/>
      </c>
      <c r="CD365" s="57" t="str">
        <f t="shared" ca="1" si="400"/>
        <v/>
      </c>
      <c r="CE365" s="58" t="str">
        <f t="shared" ca="1" si="401"/>
        <v/>
      </c>
      <c r="CF365" s="59" t="str">
        <f t="shared" ca="1" si="402"/>
        <v/>
      </c>
      <c r="CG365" s="57" t="str">
        <f t="shared" ca="1" si="403"/>
        <v/>
      </c>
      <c r="CH365" s="57" t="str">
        <f t="shared" ca="1" si="404"/>
        <v/>
      </c>
      <c r="CI365" s="57" t="str">
        <f t="shared" ca="1" si="405"/>
        <v/>
      </c>
      <c r="CJ365" s="57" t="str">
        <f t="shared" ca="1" si="406"/>
        <v/>
      </c>
      <c r="CK365" s="57" t="str">
        <f t="shared" ca="1" si="407"/>
        <v/>
      </c>
      <c r="CL365" s="57" t="str">
        <f t="shared" ca="1" si="408"/>
        <v/>
      </c>
      <c r="CM365" s="57" t="str">
        <f t="shared" ca="1" si="409"/>
        <v/>
      </c>
      <c r="CN365" s="57" t="str">
        <f t="shared" ca="1" si="410"/>
        <v/>
      </c>
      <c r="CO365" s="57" t="str">
        <f t="shared" ca="1" si="411"/>
        <v/>
      </c>
      <c r="CP365" s="57" t="str">
        <f t="shared" ca="1" si="412"/>
        <v/>
      </c>
      <c r="CQ365" s="57" t="str">
        <f t="shared" ca="1" si="413"/>
        <v/>
      </c>
      <c r="CR365" s="57" t="str">
        <f t="shared" ca="1" si="414"/>
        <v/>
      </c>
      <c r="CS365" s="60" t="str">
        <f t="shared" ca="1" si="415"/>
        <v/>
      </c>
      <c r="CT365" s="60" t="str">
        <f t="shared" ca="1" si="416"/>
        <v/>
      </c>
      <c r="CU365" s="60" t="str">
        <f t="shared" ca="1" si="417"/>
        <v/>
      </c>
      <c r="CV365" s="60" t="str">
        <f t="shared" ca="1" si="418"/>
        <v/>
      </c>
      <c r="CW365" s="60" t="str">
        <f t="shared" ca="1" si="419"/>
        <v/>
      </c>
      <c r="CX365" s="60" t="str">
        <f t="shared" ca="1" si="420"/>
        <v/>
      </c>
      <c r="CY365" s="60" t="str">
        <f t="shared" ca="1" si="421"/>
        <v/>
      </c>
      <c r="CZ365" s="60" t="str">
        <f t="shared" ca="1" si="422"/>
        <v/>
      </c>
      <c r="DA365" s="65" t="str">
        <f t="shared" ca="1" si="423"/>
        <v/>
      </c>
      <c r="DB365" s="65" t="str">
        <f t="shared" ca="1" si="424"/>
        <v/>
      </c>
      <c r="DC365" s="65" t="str">
        <f t="shared" ca="1" si="425"/>
        <v/>
      </c>
      <c r="DD365" s="65" t="str">
        <f t="shared" ca="1" si="426"/>
        <v/>
      </c>
      <c r="DE365" s="65" t="str">
        <f t="shared" ca="1" si="427"/>
        <v/>
      </c>
      <c r="DF365" s="66" t="str">
        <f t="shared" ca="1" si="428"/>
        <v/>
      </c>
      <c r="DG365" s="66" t="str">
        <f t="shared" ca="1" si="429"/>
        <v/>
      </c>
      <c r="DH365" s="66" t="str">
        <f t="shared" ca="1" si="430"/>
        <v/>
      </c>
      <c r="DI365" s="66" t="str">
        <f t="shared" ca="1" si="431"/>
        <v/>
      </c>
      <c r="DJ365" s="66" t="str">
        <f t="shared" ca="1" si="432"/>
        <v/>
      </c>
      <c r="DK365" s="65" t="str">
        <f t="shared" ca="1" si="433"/>
        <v/>
      </c>
      <c r="DL365" s="65" t="str">
        <f t="shared" ca="1" si="434"/>
        <v/>
      </c>
      <c r="DM365" s="65" t="str">
        <f t="shared" ca="1" si="435"/>
        <v/>
      </c>
      <c r="DN365" s="65" t="str">
        <f t="shared" ca="1" si="436"/>
        <v/>
      </c>
      <c r="DO365" s="65" t="str">
        <f t="shared" ca="1" si="437"/>
        <v/>
      </c>
      <c r="DP365" s="65" t="str">
        <f t="shared" ca="1" si="438"/>
        <v/>
      </c>
      <c r="DQ365" s="65" t="str">
        <f t="shared" ca="1" si="439"/>
        <v/>
      </c>
      <c r="DR365" s="69" t="str">
        <f t="shared" ca="1" si="440"/>
        <v/>
      </c>
      <c r="DS365" s="69" t="str">
        <f t="shared" ca="1" si="441"/>
        <v/>
      </c>
      <c r="DT365" s="69" t="str">
        <f t="shared" ca="1" si="442"/>
        <v/>
      </c>
      <c r="DU365" s="69" t="str">
        <f t="shared" ca="1" si="443"/>
        <v/>
      </c>
      <c r="DV365" s="69" t="str">
        <f t="shared" ca="1" si="444"/>
        <v/>
      </c>
      <c r="DW365" s="69" t="str">
        <f t="shared" ca="1" si="445"/>
        <v/>
      </c>
      <c r="DX365" s="69" t="str">
        <f t="shared" ca="1" si="446"/>
        <v/>
      </c>
      <c r="DY365" s="69" t="str">
        <f t="shared" ca="1" si="447"/>
        <v/>
      </c>
      <c r="DZ365" s="72" t="str">
        <f t="shared" ca="1" si="448"/>
        <v/>
      </c>
      <c r="EA365" s="72" t="str">
        <f t="shared" ca="1" si="449"/>
        <v/>
      </c>
      <c r="EB365" s="72" t="str">
        <f t="shared" ca="1" si="450"/>
        <v/>
      </c>
      <c r="EC365" s="65" t="str">
        <f t="shared" ca="1" si="451"/>
        <v/>
      </c>
      <c r="ED365" s="65" t="str">
        <f t="shared" ca="1" si="452"/>
        <v/>
      </c>
      <c r="EE365" s="65" t="str">
        <f t="shared" ca="1" si="453"/>
        <v/>
      </c>
      <c r="EF365" s="65" t="str">
        <f t="shared" ca="1" si="454"/>
        <v/>
      </c>
      <c r="EG365" s="65" t="str">
        <f t="shared" ca="1" si="455"/>
        <v/>
      </c>
      <c r="EH365" s="65" t="str">
        <f t="shared" ca="1" si="456"/>
        <v/>
      </c>
      <c r="EI365" s="429" t="str">
        <f t="shared" ca="1" si="457"/>
        <v>No</v>
      </c>
      <c r="EJ365" s="428" t="str">
        <f t="shared" ca="1" si="458"/>
        <v/>
      </c>
      <c r="EK365" s="428" t="str">
        <f t="shared" ca="1" si="459"/>
        <v/>
      </c>
      <c r="EL365" s="65" t="str">
        <f t="shared" ca="1" si="460"/>
        <v/>
      </c>
      <c r="EM365" s="65" t="str">
        <f t="shared" ca="1" si="461"/>
        <v/>
      </c>
      <c r="EN365" s="65" t="str">
        <f t="shared" ca="1" si="462"/>
        <v/>
      </c>
      <c r="EO365" s="433" t="str">
        <f t="shared" ca="1" si="463"/>
        <v/>
      </c>
      <c r="EP365" s="433" t="str">
        <f t="shared" ca="1" si="464"/>
        <v/>
      </c>
      <c r="EQ365" s="433" t="str">
        <f t="shared" ca="1" si="465"/>
        <v/>
      </c>
      <c r="ER365" s="433" t="str">
        <f t="shared" ca="1" si="466"/>
        <v/>
      </c>
      <c r="ES365" s="433" t="str">
        <f t="shared" ca="1" si="467"/>
        <v/>
      </c>
      <c r="ET365" s="433" t="str">
        <f t="shared" ca="1" si="468"/>
        <v/>
      </c>
      <c r="EU365" s="433" t="str">
        <f ca="1">IF(OR(CO365="",CQ365=""),"",Discipline!$P$3*CO365+Discipline!$X$3*CQ365)</f>
        <v/>
      </c>
      <c r="EV365" s="433" t="str">
        <f ca="1">IF(OR(CP365="",CR365=""),"",Discipline!$P$3*CP365+Discipline!$X$3*CR365)</f>
        <v/>
      </c>
    </row>
    <row r="366" spans="1:152" x14ac:dyDescent="0.25">
      <c r="A366" s="10" t="str">
        <f ca="1">IFERROR(RANK(order!A366,order!A$3:A$554,0),"")</f>
        <v/>
      </c>
      <c r="B366" s="10" t="str">
        <f ca="1">IFERROR(RANK(order!B366,order!B$3:B$554,0),"")</f>
        <v/>
      </c>
      <c r="C366" s="10" t="str">
        <f ca="1">IFERROR(RANK(order!C366,order!C$3:C$554,0),"")</f>
        <v/>
      </c>
      <c r="D366" s="4" t="str">
        <f ca="1">IFERROR(RANK(order!D366,order!D$3:D$554,0),"")</f>
        <v/>
      </c>
      <c r="E366" s="4" t="str">
        <f ca="1">IFERROR(RANK(order!E366,order!E$3:E$554,0),"")</f>
        <v/>
      </c>
      <c r="F366" s="4" t="str">
        <f ca="1">IFERROR(RANK(order!F366,order!F$3:F$554,0),"")</f>
        <v/>
      </c>
      <c r="G366" s="10" t="str">
        <f ca="1">IFERROR(RANK(order!G366,order!G$3:G$554,0),"")</f>
        <v/>
      </c>
      <c r="H366" s="10" t="str">
        <f ca="1">IFERROR(RANK(order!H366,order!H$3:H$554,0),"")</f>
        <v/>
      </c>
      <c r="I366" s="10" t="str">
        <f ca="1">IFERROR(RANK(order!I366,order!I$3:I$554,0),"")</f>
        <v/>
      </c>
      <c r="J366" s="4" t="str">
        <f ca="1">IFERROR(RANK(order!J366,order!J$3:J$554,0),"")</f>
        <v/>
      </c>
      <c r="K366" s="4" t="str">
        <f ca="1">IFERROR(RANK(order!K366,order!K$3:K$554,0),"")</f>
        <v/>
      </c>
      <c r="L366" s="4" t="str">
        <f ca="1">IFERROR(RANK(order!L366,order!L$3:L$554,0),"")</f>
        <v/>
      </c>
      <c r="M366" s="10" t="str">
        <f ca="1">IFERROR(RANK(order!M366,order!M$3:M$554,0),"")</f>
        <v/>
      </c>
      <c r="N366" s="10" t="str">
        <f ca="1">IFERROR(RANK(order!N366,order!N$3:N$554,0),"")</f>
        <v/>
      </c>
      <c r="O366" s="10" t="str">
        <f ca="1">IFERROR(RANK(order!O366,order!O$3:O$554,0),"")</f>
        <v/>
      </c>
      <c r="P366" s="4" t="str">
        <f ca="1">IFERROR(RANK(order!P366,order!P$3:P$554,0),"")</f>
        <v/>
      </c>
      <c r="Q366" s="4" t="str">
        <f ca="1">IFERROR(RANK(order!Q366,order!Q$3:Q$554,0),"")</f>
        <v/>
      </c>
      <c r="R366" s="4" t="str">
        <f ca="1">IFERROR(RANK(order!R366,order!R$3:R$554,0),"")</f>
        <v/>
      </c>
      <c r="S366" s="10" t="str">
        <f ca="1">IFERROR(RANK(order!S366,order!S$3:S$554,0),"")</f>
        <v/>
      </c>
      <c r="T366" s="10" t="str">
        <f ca="1">IFERROR(RANK(order!T366,order!T$3:T$554,0),"")</f>
        <v/>
      </c>
      <c r="U366" s="10" t="str">
        <f ca="1">IFERROR(RANK(order!U366,order!U$3:U$554,0),"")</f>
        <v/>
      </c>
      <c r="V366" s="4" t="str">
        <f ca="1">IFERROR(RANK(order!V366,order!V$3:V$554,0),"")</f>
        <v/>
      </c>
      <c r="W366" s="4" t="str">
        <f ca="1">IFERROR(RANK(order!W366,order!W$3:W$554,0),"")</f>
        <v/>
      </c>
      <c r="X366" s="4" t="str">
        <f ca="1">IFERROR(RANK(order!X366,order!X$3:X$554,0),"")</f>
        <v/>
      </c>
      <c r="Y366" s="10" t="str">
        <f ca="1">IFERROR(RANK(order!Y366,order!Y$3:Y$554,0),"")</f>
        <v/>
      </c>
      <c r="Z366" s="10" t="str">
        <f ca="1">IFERROR(RANK(order!Z366,order!Z$3:Z$554,0),"")</f>
        <v/>
      </c>
      <c r="AA366" s="10" t="str">
        <f ca="1">IFERROR(RANK(order!AA366,order!AA$3:AA$554,0),"")</f>
        <v/>
      </c>
      <c r="AB366" s="4" t="str">
        <f ca="1">IFERROR(RANK(order!AB366,order!AB$3:AB$554,0),"")</f>
        <v/>
      </c>
      <c r="AC366" s="4" t="str">
        <f ca="1">IFERROR(RANK(order!AC366,order!AC$3:AC$554,0),"")</f>
        <v/>
      </c>
      <c r="AD366" s="4" t="str">
        <f ca="1">IFERROR(RANK(order!AD366,order!AD$3:AD$554,0),"")</f>
        <v/>
      </c>
      <c r="AE366" s="10" t="str">
        <f ca="1">IFERROR(RANK(order!AE366,order!AE$3:AE$554,0),"")</f>
        <v/>
      </c>
      <c r="AF366" s="10" t="str">
        <f ca="1">IFERROR(RANK(order!AF366,order!AF$3:AF$554,0),"")</f>
        <v/>
      </c>
      <c r="AG366" s="10" t="str">
        <f ca="1">IFERROR(RANK(order!AG366,order!AG$3:AG$554,0),"")</f>
        <v/>
      </c>
      <c r="AH366" s="4" t="str">
        <f ca="1">IFERROR(RANK(order!AH366,order!AH$3:AH$554,0),"")</f>
        <v/>
      </c>
      <c r="AI366" s="4" t="str">
        <f ca="1">IFERROR(RANK(order!AI366,order!AI$3:AI$554,0),"")</f>
        <v/>
      </c>
      <c r="AJ366" s="4" t="str">
        <f ca="1">IFERROR(RANK(order!AJ366,order!AJ$3:AJ$554,0),"")</f>
        <v/>
      </c>
      <c r="AK366" s="10" t="str">
        <f ca="1">IFERROR(RANK(order!AK366,order!AK$3:AK$554,0),"")</f>
        <v/>
      </c>
      <c r="AL366" s="10" t="str">
        <f ca="1">IFERROR(RANK(order!AL366,order!AL$3:AL$554,0),"")</f>
        <v/>
      </c>
      <c r="AM366" s="10" t="str">
        <f ca="1">IFERROR(RANK(order!AM366,order!AM$3:AM$554,0),"")</f>
        <v/>
      </c>
      <c r="AN366" s="4" t="str">
        <f ca="1">IFERROR(RANK(order!AN366,order!AN$3:AN$554,0),"")</f>
        <v/>
      </c>
      <c r="AO366" s="4" t="str">
        <f ca="1">IFERROR(RANK(order!AO366,order!AO$3:AO$554,0),"")</f>
        <v/>
      </c>
      <c r="AP366" s="4" t="str">
        <f ca="1">IFERROR(RANK(order!AP366,order!AP$3:AP$554,0),"")</f>
        <v/>
      </c>
      <c r="AQ366" s="10" t="str">
        <f ca="1">IFERROR(RANK(order!AQ366,order!AQ$3:AQ$554,0),"")</f>
        <v/>
      </c>
      <c r="AR366" s="10" t="str">
        <f ca="1">IFERROR(RANK(order!AR366,order!AR$3:AR$554,0),"")</f>
        <v/>
      </c>
      <c r="AS366" s="10" t="str">
        <f ca="1">IFERROR(RANK(order!AS366,order!AS$3:AS$554,0),"")</f>
        <v/>
      </c>
      <c r="AT366" s="4" t="str">
        <f ca="1">IFERROR(RANK(order!AT366,order!AT$3:AT$554,0),"")</f>
        <v/>
      </c>
      <c r="AU366" s="4" t="str">
        <f ca="1">IFERROR(RANK(order!AU366,order!AU$3:AU$554,0),"")</f>
        <v/>
      </c>
      <c r="AV366" s="4" t="str">
        <f ca="1">IFERROR(RANK(order!AV366,order!AV$3:AV$554,0),"")</f>
        <v/>
      </c>
      <c r="AW366" s="10" t="str">
        <f ca="1">IFERROR(RANK(order!AW366,order!AW$3:AW$554,0),"")</f>
        <v/>
      </c>
      <c r="AX366" s="10" t="str">
        <f ca="1">IFERROR(RANK(order!AX366,order!AX$3:AX$554,0),"")</f>
        <v/>
      </c>
      <c r="AY366" s="10" t="str">
        <f ca="1">IFERROR(RANK(order!AY366,order!AY$3:AY$554,0),"")</f>
        <v/>
      </c>
      <c r="AZ366" s="4" t="str">
        <f ca="1">IFERROR(RANK(order!AZ366,order!AZ$3:AZ$554,0),"")</f>
        <v/>
      </c>
      <c r="BA366" s="4" t="str">
        <f ca="1">IFERROR(RANK(order!BA366,order!BA$3:BA$554,0),"")</f>
        <v/>
      </c>
      <c r="BB366" s="4" t="str">
        <f ca="1">IFERROR(RANK(order!BB366,order!BB$3:BB$554,0),"")</f>
        <v/>
      </c>
      <c r="BC366" s="10" t="str">
        <f ca="1">IFERROR(RANK(order!BC366,order!BC$3:BC$554,0),"")</f>
        <v/>
      </c>
      <c r="BD366" s="10" t="str">
        <f ca="1">IFERROR(RANK(order!BD366,order!BD$3:BD$554,0),"")</f>
        <v/>
      </c>
      <c r="BE366" s="10" t="str">
        <f ca="1">IFERROR(RANK(order!BE366,order!BE$3:BE$554,0),"")</f>
        <v/>
      </c>
      <c r="BF366" s="4" t="str">
        <f ca="1">IFERROR(RANK(order!BF366,order!BF$3:BF$554,0),"")</f>
        <v/>
      </c>
      <c r="BG366" s="4" t="str">
        <f ca="1">IFERROR(RANK(order!BG366,order!BG$3:BG$554,0),"")</f>
        <v/>
      </c>
      <c r="BH366" s="4" t="str">
        <f ca="1">IFERROR(RANK(order!BH366,order!BH$3:BH$554,0),"")</f>
        <v/>
      </c>
      <c r="BI366" s="10" t="str">
        <f ca="1">IFERROR(RANK(order!BI366,order!BI$3:BI$554,0),"")</f>
        <v/>
      </c>
      <c r="BJ366" s="10" t="str">
        <f ca="1">IFERROR(RANK(order!BJ366,order!BJ$3:BJ$554,0),"")</f>
        <v/>
      </c>
      <c r="BK366" s="10" t="str">
        <f ca="1">IFERROR(RANK(order!BK366,order!BK$3:BK$554,0),"")</f>
        <v/>
      </c>
      <c r="BL366" s="4" t="str">
        <f ca="1">IFERROR(RANK(order!BL366,order!BL$3:BL$554,0),"")</f>
        <v/>
      </c>
      <c r="BM366" s="4" t="str">
        <f ca="1">IFERROR(RANK(order!BM366,order!BM$3:BM$554,0),"")</f>
        <v/>
      </c>
      <c r="BN366" s="4" t="str">
        <f ca="1">IFERROR(RANK(order!BN366,order!BN$3:BN$554,0),"")</f>
        <v/>
      </c>
      <c r="BO366" s="10" t="str">
        <f ca="1">IFERROR(RANK(order!BO366,order!BO$3:BO$554,0),"")</f>
        <v/>
      </c>
      <c r="BP366" s="10" t="str">
        <f ca="1">IFERROR(RANK(order!BP366,order!BP$3:BP$554,0),"")</f>
        <v/>
      </c>
      <c r="BQ366" s="10" t="str">
        <f ca="1">IFERROR(RANK(order!BQ366,order!BQ$3:BQ$554,0),"")</f>
        <v/>
      </c>
      <c r="BR366" s="4" t="str">
        <f ca="1">IFERROR(RANK(order!BR366,order!BR$3:BR$554,0),"")</f>
        <v/>
      </c>
      <c r="BS366" s="4" t="str">
        <f ca="1">IFERROR(RANK(order!BS366,order!BS$3:BS$554,0),"")</f>
        <v/>
      </c>
      <c r="BT366" s="4" t="str">
        <f ca="1">IFERROR(RANK(order!BT366,order!BT$3:BT$554,0),"")</f>
        <v/>
      </c>
      <c r="BU366" s="95">
        <f t="shared" si="469"/>
        <v>364</v>
      </c>
      <c r="BV366" s="35" t="str">
        <f t="shared" si="470"/>
        <v>E1</v>
      </c>
      <c r="BW366" s="55">
        <f t="shared" ca="1" si="393"/>
        <v>0</v>
      </c>
      <c r="BX366" s="56" t="str">
        <f t="shared" ca="1" si="394"/>
        <v/>
      </c>
      <c r="BY366" s="56" t="str">
        <f t="shared" ca="1" si="395"/>
        <v/>
      </c>
      <c r="BZ366" s="57" t="str">
        <f t="shared" ca="1" si="396"/>
        <v/>
      </c>
      <c r="CA366" s="57" t="str">
        <f t="shared" ca="1" si="397"/>
        <v/>
      </c>
      <c r="CB366" s="58" t="str">
        <f t="shared" ca="1" si="398"/>
        <v/>
      </c>
      <c r="CC366" s="57" t="str">
        <f t="shared" ca="1" si="399"/>
        <v/>
      </c>
      <c r="CD366" s="57" t="str">
        <f t="shared" ca="1" si="400"/>
        <v/>
      </c>
      <c r="CE366" s="58" t="str">
        <f t="shared" ca="1" si="401"/>
        <v/>
      </c>
      <c r="CF366" s="59" t="str">
        <f t="shared" ca="1" si="402"/>
        <v/>
      </c>
      <c r="CG366" s="57" t="str">
        <f t="shared" ca="1" si="403"/>
        <v/>
      </c>
      <c r="CH366" s="57" t="str">
        <f t="shared" ca="1" si="404"/>
        <v/>
      </c>
      <c r="CI366" s="57" t="str">
        <f t="shared" ca="1" si="405"/>
        <v/>
      </c>
      <c r="CJ366" s="57" t="str">
        <f t="shared" ca="1" si="406"/>
        <v/>
      </c>
      <c r="CK366" s="57" t="str">
        <f t="shared" ca="1" si="407"/>
        <v/>
      </c>
      <c r="CL366" s="57" t="str">
        <f t="shared" ca="1" si="408"/>
        <v/>
      </c>
      <c r="CM366" s="57" t="str">
        <f t="shared" ca="1" si="409"/>
        <v/>
      </c>
      <c r="CN366" s="57" t="str">
        <f t="shared" ca="1" si="410"/>
        <v/>
      </c>
      <c r="CO366" s="57" t="str">
        <f t="shared" ca="1" si="411"/>
        <v/>
      </c>
      <c r="CP366" s="57" t="str">
        <f t="shared" ca="1" si="412"/>
        <v/>
      </c>
      <c r="CQ366" s="57" t="str">
        <f t="shared" ca="1" si="413"/>
        <v/>
      </c>
      <c r="CR366" s="57" t="str">
        <f t="shared" ca="1" si="414"/>
        <v/>
      </c>
      <c r="CS366" s="60" t="str">
        <f t="shared" ca="1" si="415"/>
        <v/>
      </c>
      <c r="CT366" s="60" t="str">
        <f t="shared" ca="1" si="416"/>
        <v/>
      </c>
      <c r="CU366" s="60" t="str">
        <f t="shared" ca="1" si="417"/>
        <v/>
      </c>
      <c r="CV366" s="60" t="str">
        <f t="shared" ca="1" si="418"/>
        <v/>
      </c>
      <c r="CW366" s="60" t="str">
        <f t="shared" ca="1" si="419"/>
        <v/>
      </c>
      <c r="CX366" s="60" t="str">
        <f t="shared" ca="1" si="420"/>
        <v/>
      </c>
      <c r="CY366" s="60" t="str">
        <f t="shared" ca="1" si="421"/>
        <v/>
      </c>
      <c r="CZ366" s="60" t="str">
        <f t="shared" ca="1" si="422"/>
        <v/>
      </c>
      <c r="DA366" s="65" t="str">
        <f t="shared" ca="1" si="423"/>
        <v/>
      </c>
      <c r="DB366" s="65" t="str">
        <f t="shared" ca="1" si="424"/>
        <v/>
      </c>
      <c r="DC366" s="65" t="str">
        <f t="shared" ca="1" si="425"/>
        <v/>
      </c>
      <c r="DD366" s="65" t="str">
        <f t="shared" ca="1" si="426"/>
        <v/>
      </c>
      <c r="DE366" s="65" t="str">
        <f t="shared" ca="1" si="427"/>
        <v/>
      </c>
      <c r="DF366" s="66" t="str">
        <f t="shared" ca="1" si="428"/>
        <v/>
      </c>
      <c r="DG366" s="66" t="str">
        <f t="shared" ca="1" si="429"/>
        <v/>
      </c>
      <c r="DH366" s="66" t="str">
        <f t="shared" ca="1" si="430"/>
        <v/>
      </c>
      <c r="DI366" s="66" t="str">
        <f t="shared" ca="1" si="431"/>
        <v/>
      </c>
      <c r="DJ366" s="66" t="str">
        <f t="shared" ca="1" si="432"/>
        <v/>
      </c>
      <c r="DK366" s="65" t="str">
        <f t="shared" ca="1" si="433"/>
        <v/>
      </c>
      <c r="DL366" s="65" t="str">
        <f t="shared" ca="1" si="434"/>
        <v/>
      </c>
      <c r="DM366" s="65" t="str">
        <f t="shared" ca="1" si="435"/>
        <v/>
      </c>
      <c r="DN366" s="65" t="str">
        <f t="shared" ca="1" si="436"/>
        <v/>
      </c>
      <c r="DO366" s="65" t="str">
        <f t="shared" ca="1" si="437"/>
        <v/>
      </c>
      <c r="DP366" s="65" t="str">
        <f t="shared" ca="1" si="438"/>
        <v/>
      </c>
      <c r="DQ366" s="65" t="str">
        <f t="shared" ca="1" si="439"/>
        <v/>
      </c>
      <c r="DR366" s="69" t="str">
        <f t="shared" ca="1" si="440"/>
        <v/>
      </c>
      <c r="DS366" s="69" t="str">
        <f t="shared" ca="1" si="441"/>
        <v/>
      </c>
      <c r="DT366" s="69" t="str">
        <f t="shared" ca="1" si="442"/>
        <v/>
      </c>
      <c r="DU366" s="69" t="str">
        <f t="shared" ca="1" si="443"/>
        <v/>
      </c>
      <c r="DV366" s="69" t="str">
        <f t="shared" ca="1" si="444"/>
        <v/>
      </c>
      <c r="DW366" s="69" t="str">
        <f t="shared" ca="1" si="445"/>
        <v/>
      </c>
      <c r="DX366" s="69" t="str">
        <f t="shared" ca="1" si="446"/>
        <v/>
      </c>
      <c r="DY366" s="69" t="str">
        <f t="shared" ca="1" si="447"/>
        <v/>
      </c>
      <c r="DZ366" s="72" t="str">
        <f t="shared" ca="1" si="448"/>
        <v/>
      </c>
      <c r="EA366" s="72" t="str">
        <f t="shared" ca="1" si="449"/>
        <v/>
      </c>
      <c r="EB366" s="72" t="str">
        <f t="shared" ca="1" si="450"/>
        <v/>
      </c>
      <c r="EC366" s="65" t="str">
        <f t="shared" ca="1" si="451"/>
        <v/>
      </c>
      <c r="ED366" s="65" t="str">
        <f t="shared" ca="1" si="452"/>
        <v/>
      </c>
      <c r="EE366" s="65" t="str">
        <f t="shared" ca="1" si="453"/>
        <v/>
      </c>
      <c r="EF366" s="65" t="str">
        <f t="shared" ca="1" si="454"/>
        <v/>
      </c>
      <c r="EG366" s="65" t="str">
        <f t="shared" ca="1" si="455"/>
        <v/>
      </c>
      <c r="EH366" s="65" t="str">
        <f t="shared" ca="1" si="456"/>
        <v/>
      </c>
      <c r="EI366" s="429" t="str">
        <f t="shared" ca="1" si="457"/>
        <v>No</v>
      </c>
      <c r="EJ366" s="428" t="str">
        <f t="shared" ca="1" si="458"/>
        <v/>
      </c>
      <c r="EK366" s="428" t="str">
        <f t="shared" ca="1" si="459"/>
        <v/>
      </c>
      <c r="EL366" s="65" t="str">
        <f t="shared" ca="1" si="460"/>
        <v/>
      </c>
      <c r="EM366" s="65" t="str">
        <f t="shared" ca="1" si="461"/>
        <v/>
      </c>
      <c r="EN366" s="65" t="str">
        <f t="shared" ca="1" si="462"/>
        <v/>
      </c>
      <c r="EO366" s="433" t="str">
        <f t="shared" ca="1" si="463"/>
        <v/>
      </c>
      <c r="EP366" s="433" t="str">
        <f t="shared" ca="1" si="464"/>
        <v/>
      </c>
      <c r="EQ366" s="433" t="str">
        <f t="shared" ca="1" si="465"/>
        <v/>
      </c>
      <c r="ER366" s="433" t="str">
        <f t="shared" ca="1" si="466"/>
        <v/>
      </c>
      <c r="ES366" s="433" t="str">
        <f t="shared" ca="1" si="467"/>
        <v/>
      </c>
      <c r="ET366" s="433" t="str">
        <f t="shared" ca="1" si="468"/>
        <v/>
      </c>
      <c r="EU366" s="433" t="str">
        <f ca="1">IF(OR(CO366="",CQ366=""),"",Discipline!$P$3*CO366+Discipline!$X$3*CQ366)</f>
        <v/>
      </c>
      <c r="EV366" s="433" t="str">
        <f ca="1">IF(OR(CP366="",CR366=""),"",Discipline!$P$3*CP366+Discipline!$X$3*CR366)</f>
        <v/>
      </c>
    </row>
    <row r="367" spans="1:152" x14ac:dyDescent="0.25">
      <c r="A367" s="10" t="str">
        <f ca="1">IFERROR(RANK(order!A367,order!A$3:A$554,0),"")</f>
        <v/>
      </c>
      <c r="B367" s="10" t="str">
        <f ca="1">IFERROR(RANK(order!B367,order!B$3:B$554,0),"")</f>
        <v/>
      </c>
      <c r="C367" s="10" t="str">
        <f ca="1">IFERROR(RANK(order!C367,order!C$3:C$554,0),"")</f>
        <v/>
      </c>
      <c r="D367" s="4" t="str">
        <f ca="1">IFERROR(RANK(order!D367,order!D$3:D$554,0),"")</f>
        <v/>
      </c>
      <c r="E367" s="4" t="str">
        <f ca="1">IFERROR(RANK(order!E367,order!E$3:E$554,0),"")</f>
        <v/>
      </c>
      <c r="F367" s="4" t="str">
        <f ca="1">IFERROR(RANK(order!F367,order!F$3:F$554,0),"")</f>
        <v/>
      </c>
      <c r="G367" s="10" t="str">
        <f ca="1">IFERROR(RANK(order!G367,order!G$3:G$554,0),"")</f>
        <v/>
      </c>
      <c r="H367" s="10" t="str">
        <f ca="1">IFERROR(RANK(order!H367,order!H$3:H$554,0),"")</f>
        <v/>
      </c>
      <c r="I367" s="10" t="str">
        <f ca="1">IFERROR(RANK(order!I367,order!I$3:I$554,0),"")</f>
        <v/>
      </c>
      <c r="J367" s="4" t="str">
        <f ca="1">IFERROR(RANK(order!J367,order!J$3:J$554,0),"")</f>
        <v/>
      </c>
      <c r="K367" s="4" t="str">
        <f ca="1">IFERROR(RANK(order!K367,order!K$3:K$554,0),"")</f>
        <v/>
      </c>
      <c r="L367" s="4" t="str">
        <f ca="1">IFERROR(RANK(order!L367,order!L$3:L$554,0),"")</f>
        <v/>
      </c>
      <c r="M367" s="10" t="str">
        <f ca="1">IFERROR(RANK(order!M367,order!M$3:M$554,0),"")</f>
        <v/>
      </c>
      <c r="N367" s="10" t="str">
        <f ca="1">IFERROR(RANK(order!N367,order!N$3:N$554,0),"")</f>
        <v/>
      </c>
      <c r="O367" s="10" t="str">
        <f ca="1">IFERROR(RANK(order!O367,order!O$3:O$554,0),"")</f>
        <v/>
      </c>
      <c r="P367" s="4" t="str">
        <f ca="1">IFERROR(RANK(order!P367,order!P$3:P$554,0),"")</f>
        <v/>
      </c>
      <c r="Q367" s="4" t="str">
        <f ca="1">IFERROR(RANK(order!Q367,order!Q$3:Q$554,0),"")</f>
        <v/>
      </c>
      <c r="R367" s="4" t="str">
        <f ca="1">IFERROR(RANK(order!R367,order!R$3:R$554,0),"")</f>
        <v/>
      </c>
      <c r="S367" s="10" t="str">
        <f ca="1">IFERROR(RANK(order!S367,order!S$3:S$554,0),"")</f>
        <v/>
      </c>
      <c r="T367" s="10" t="str">
        <f ca="1">IFERROR(RANK(order!T367,order!T$3:T$554,0),"")</f>
        <v/>
      </c>
      <c r="U367" s="10" t="str">
        <f ca="1">IFERROR(RANK(order!U367,order!U$3:U$554,0),"")</f>
        <v/>
      </c>
      <c r="V367" s="4" t="str">
        <f ca="1">IFERROR(RANK(order!V367,order!V$3:V$554,0),"")</f>
        <v/>
      </c>
      <c r="W367" s="4" t="str">
        <f ca="1">IFERROR(RANK(order!W367,order!W$3:W$554,0),"")</f>
        <v/>
      </c>
      <c r="X367" s="4" t="str">
        <f ca="1">IFERROR(RANK(order!X367,order!X$3:X$554,0),"")</f>
        <v/>
      </c>
      <c r="Y367" s="10" t="str">
        <f ca="1">IFERROR(RANK(order!Y367,order!Y$3:Y$554,0),"")</f>
        <v/>
      </c>
      <c r="Z367" s="10" t="str">
        <f ca="1">IFERROR(RANK(order!Z367,order!Z$3:Z$554,0),"")</f>
        <v/>
      </c>
      <c r="AA367" s="10" t="str">
        <f ca="1">IFERROR(RANK(order!AA367,order!AA$3:AA$554,0),"")</f>
        <v/>
      </c>
      <c r="AB367" s="4" t="str">
        <f ca="1">IFERROR(RANK(order!AB367,order!AB$3:AB$554,0),"")</f>
        <v/>
      </c>
      <c r="AC367" s="4" t="str">
        <f ca="1">IFERROR(RANK(order!AC367,order!AC$3:AC$554,0),"")</f>
        <v/>
      </c>
      <c r="AD367" s="4" t="str">
        <f ca="1">IFERROR(RANK(order!AD367,order!AD$3:AD$554,0),"")</f>
        <v/>
      </c>
      <c r="AE367" s="10" t="str">
        <f ca="1">IFERROR(RANK(order!AE367,order!AE$3:AE$554,0),"")</f>
        <v/>
      </c>
      <c r="AF367" s="10" t="str">
        <f ca="1">IFERROR(RANK(order!AF367,order!AF$3:AF$554,0),"")</f>
        <v/>
      </c>
      <c r="AG367" s="10" t="str">
        <f ca="1">IFERROR(RANK(order!AG367,order!AG$3:AG$554,0),"")</f>
        <v/>
      </c>
      <c r="AH367" s="4" t="str">
        <f ca="1">IFERROR(RANK(order!AH367,order!AH$3:AH$554,0),"")</f>
        <v/>
      </c>
      <c r="AI367" s="4" t="str">
        <f ca="1">IFERROR(RANK(order!AI367,order!AI$3:AI$554,0),"")</f>
        <v/>
      </c>
      <c r="AJ367" s="4" t="str">
        <f ca="1">IFERROR(RANK(order!AJ367,order!AJ$3:AJ$554,0),"")</f>
        <v/>
      </c>
      <c r="AK367" s="10" t="str">
        <f ca="1">IFERROR(RANK(order!AK367,order!AK$3:AK$554,0),"")</f>
        <v/>
      </c>
      <c r="AL367" s="10" t="str">
        <f ca="1">IFERROR(RANK(order!AL367,order!AL$3:AL$554,0),"")</f>
        <v/>
      </c>
      <c r="AM367" s="10" t="str">
        <f ca="1">IFERROR(RANK(order!AM367,order!AM$3:AM$554,0),"")</f>
        <v/>
      </c>
      <c r="AN367" s="4" t="str">
        <f ca="1">IFERROR(RANK(order!AN367,order!AN$3:AN$554,0),"")</f>
        <v/>
      </c>
      <c r="AO367" s="4" t="str">
        <f ca="1">IFERROR(RANK(order!AO367,order!AO$3:AO$554,0),"")</f>
        <v/>
      </c>
      <c r="AP367" s="4" t="str">
        <f ca="1">IFERROR(RANK(order!AP367,order!AP$3:AP$554,0),"")</f>
        <v/>
      </c>
      <c r="AQ367" s="10" t="str">
        <f ca="1">IFERROR(RANK(order!AQ367,order!AQ$3:AQ$554,0),"")</f>
        <v/>
      </c>
      <c r="AR367" s="10" t="str">
        <f ca="1">IFERROR(RANK(order!AR367,order!AR$3:AR$554,0),"")</f>
        <v/>
      </c>
      <c r="AS367" s="10" t="str">
        <f ca="1">IFERROR(RANK(order!AS367,order!AS$3:AS$554,0),"")</f>
        <v/>
      </c>
      <c r="AT367" s="4" t="str">
        <f ca="1">IFERROR(RANK(order!AT367,order!AT$3:AT$554,0),"")</f>
        <v/>
      </c>
      <c r="AU367" s="4" t="str">
        <f ca="1">IFERROR(RANK(order!AU367,order!AU$3:AU$554,0),"")</f>
        <v/>
      </c>
      <c r="AV367" s="4" t="str">
        <f ca="1">IFERROR(RANK(order!AV367,order!AV$3:AV$554,0),"")</f>
        <v/>
      </c>
      <c r="AW367" s="10" t="str">
        <f ca="1">IFERROR(RANK(order!AW367,order!AW$3:AW$554,0),"")</f>
        <v/>
      </c>
      <c r="AX367" s="10" t="str">
        <f ca="1">IFERROR(RANK(order!AX367,order!AX$3:AX$554,0),"")</f>
        <v/>
      </c>
      <c r="AY367" s="10" t="str">
        <f ca="1">IFERROR(RANK(order!AY367,order!AY$3:AY$554,0),"")</f>
        <v/>
      </c>
      <c r="AZ367" s="4" t="str">
        <f ca="1">IFERROR(RANK(order!AZ367,order!AZ$3:AZ$554,0),"")</f>
        <v/>
      </c>
      <c r="BA367" s="4" t="str">
        <f ca="1">IFERROR(RANK(order!BA367,order!BA$3:BA$554,0),"")</f>
        <v/>
      </c>
      <c r="BB367" s="4" t="str">
        <f ca="1">IFERROR(RANK(order!BB367,order!BB$3:BB$554,0),"")</f>
        <v/>
      </c>
      <c r="BC367" s="10" t="str">
        <f ca="1">IFERROR(RANK(order!BC367,order!BC$3:BC$554,0),"")</f>
        <v/>
      </c>
      <c r="BD367" s="10" t="str">
        <f ca="1">IFERROR(RANK(order!BD367,order!BD$3:BD$554,0),"")</f>
        <v/>
      </c>
      <c r="BE367" s="10" t="str">
        <f ca="1">IFERROR(RANK(order!BE367,order!BE$3:BE$554,0),"")</f>
        <v/>
      </c>
      <c r="BF367" s="4" t="str">
        <f ca="1">IFERROR(RANK(order!BF367,order!BF$3:BF$554,0),"")</f>
        <v/>
      </c>
      <c r="BG367" s="4" t="str">
        <f ca="1">IFERROR(RANK(order!BG367,order!BG$3:BG$554,0),"")</f>
        <v/>
      </c>
      <c r="BH367" s="4" t="str">
        <f ca="1">IFERROR(RANK(order!BH367,order!BH$3:BH$554,0),"")</f>
        <v/>
      </c>
      <c r="BI367" s="10" t="str">
        <f ca="1">IFERROR(RANK(order!BI367,order!BI$3:BI$554,0),"")</f>
        <v/>
      </c>
      <c r="BJ367" s="10" t="str">
        <f ca="1">IFERROR(RANK(order!BJ367,order!BJ$3:BJ$554,0),"")</f>
        <v/>
      </c>
      <c r="BK367" s="10" t="str">
        <f ca="1">IFERROR(RANK(order!BK367,order!BK$3:BK$554,0),"")</f>
        <v/>
      </c>
      <c r="BL367" s="4" t="str">
        <f ca="1">IFERROR(RANK(order!BL367,order!BL$3:BL$554,0),"")</f>
        <v/>
      </c>
      <c r="BM367" s="4" t="str">
        <f ca="1">IFERROR(RANK(order!BM367,order!BM$3:BM$554,0),"")</f>
        <v/>
      </c>
      <c r="BN367" s="4" t="str">
        <f ca="1">IFERROR(RANK(order!BN367,order!BN$3:BN$554,0),"")</f>
        <v/>
      </c>
      <c r="BO367" s="10" t="str">
        <f ca="1">IFERROR(RANK(order!BO367,order!BO$3:BO$554,0),"")</f>
        <v/>
      </c>
      <c r="BP367" s="10" t="str">
        <f ca="1">IFERROR(RANK(order!BP367,order!BP$3:BP$554,0),"")</f>
        <v/>
      </c>
      <c r="BQ367" s="10" t="str">
        <f ca="1">IFERROR(RANK(order!BQ367,order!BQ$3:BQ$554,0),"")</f>
        <v/>
      </c>
      <c r="BR367" s="4" t="str">
        <f ca="1">IFERROR(RANK(order!BR367,order!BR$3:BR$554,0),"")</f>
        <v/>
      </c>
      <c r="BS367" s="4" t="str">
        <f ca="1">IFERROR(RANK(order!BS367,order!BS$3:BS$554,0),"")</f>
        <v/>
      </c>
      <c r="BT367" s="4" t="str">
        <f ca="1">IFERROR(RANK(order!BT367,order!BT$3:BT$554,0),"")</f>
        <v/>
      </c>
      <c r="BU367" s="95">
        <f t="shared" si="469"/>
        <v>365</v>
      </c>
      <c r="BV367" s="35" t="str">
        <f t="shared" si="470"/>
        <v>E1</v>
      </c>
      <c r="BW367" s="55">
        <f t="shared" ca="1" si="393"/>
        <v>0</v>
      </c>
      <c r="BX367" s="56" t="str">
        <f t="shared" ca="1" si="394"/>
        <v/>
      </c>
      <c r="BY367" s="56" t="str">
        <f t="shared" ca="1" si="395"/>
        <v/>
      </c>
      <c r="BZ367" s="57" t="str">
        <f t="shared" ca="1" si="396"/>
        <v/>
      </c>
      <c r="CA367" s="57" t="str">
        <f t="shared" ca="1" si="397"/>
        <v/>
      </c>
      <c r="CB367" s="58" t="str">
        <f t="shared" ca="1" si="398"/>
        <v/>
      </c>
      <c r="CC367" s="57" t="str">
        <f t="shared" ca="1" si="399"/>
        <v/>
      </c>
      <c r="CD367" s="57" t="str">
        <f t="shared" ca="1" si="400"/>
        <v/>
      </c>
      <c r="CE367" s="58" t="str">
        <f t="shared" ca="1" si="401"/>
        <v/>
      </c>
      <c r="CF367" s="59" t="str">
        <f t="shared" ca="1" si="402"/>
        <v/>
      </c>
      <c r="CG367" s="57" t="str">
        <f t="shared" ca="1" si="403"/>
        <v/>
      </c>
      <c r="CH367" s="57" t="str">
        <f t="shared" ca="1" si="404"/>
        <v/>
      </c>
      <c r="CI367" s="57" t="str">
        <f t="shared" ca="1" si="405"/>
        <v/>
      </c>
      <c r="CJ367" s="57" t="str">
        <f t="shared" ca="1" si="406"/>
        <v/>
      </c>
      <c r="CK367" s="57" t="str">
        <f t="shared" ca="1" si="407"/>
        <v/>
      </c>
      <c r="CL367" s="57" t="str">
        <f t="shared" ca="1" si="408"/>
        <v/>
      </c>
      <c r="CM367" s="57" t="str">
        <f t="shared" ca="1" si="409"/>
        <v/>
      </c>
      <c r="CN367" s="57" t="str">
        <f t="shared" ca="1" si="410"/>
        <v/>
      </c>
      <c r="CO367" s="57" t="str">
        <f t="shared" ca="1" si="411"/>
        <v/>
      </c>
      <c r="CP367" s="57" t="str">
        <f t="shared" ca="1" si="412"/>
        <v/>
      </c>
      <c r="CQ367" s="57" t="str">
        <f t="shared" ca="1" si="413"/>
        <v/>
      </c>
      <c r="CR367" s="57" t="str">
        <f t="shared" ca="1" si="414"/>
        <v/>
      </c>
      <c r="CS367" s="60" t="str">
        <f t="shared" ca="1" si="415"/>
        <v/>
      </c>
      <c r="CT367" s="60" t="str">
        <f t="shared" ca="1" si="416"/>
        <v/>
      </c>
      <c r="CU367" s="60" t="str">
        <f t="shared" ca="1" si="417"/>
        <v/>
      </c>
      <c r="CV367" s="60" t="str">
        <f t="shared" ca="1" si="418"/>
        <v/>
      </c>
      <c r="CW367" s="60" t="str">
        <f t="shared" ca="1" si="419"/>
        <v/>
      </c>
      <c r="CX367" s="60" t="str">
        <f t="shared" ca="1" si="420"/>
        <v/>
      </c>
      <c r="CY367" s="60" t="str">
        <f t="shared" ca="1" si="421"/>
        <v/>
      </c>
      <c r="CZ367" s="60" t="str">
        <f t="shared" ca="1" si="422"/>
        <v/>
      </c>
      <c r="DA367" s="65" t="str">
        <f t="shared" ca="1" si="423"/>
        <v/>
      </c>
      <c r="DB367" s="65" t="str">
        <f t="shared" ca="1" si="424"/>
        <v/>
      </c>
      <c r="DC367" s="65" t="str">
        <f t="shared" ca="1" si="425"/>
        <v/>
      </c>
      <c r="DD367" s="65" t="str">
        <f t="shared" ca="1" si="426"/>
        <v/>
      </c>
      <c r="DE367" s="65" t="str">
        <f t="shared" ca="1" si="427"/>
        <v/>
      </c>
      <c r="DF367" s="66" t="str">
        <f t="shared" ca="1" si="428"/>
        <v/>
      </c>
      <c r="DG367" s="66" t="str">
        <f t="shared" ca="1" si="429"/>
        <v/>
      </c>
      <c r="DH367" s="66" t="str">
        <f t="shared" ca="1" si="430"/>
        <v/>
      </c>
      <c r="DI367" s="66" t="str">
        <f t="shared" ca="1" si="431"/>
        <v/>
      </c>
      <c r="DJ367" s="66" t="str">
        <f t="shared" ca="1" si="432"/>
        <v/>
      </c>
      <c r="DK367" s="65" t="str">
        <f t="shared" ca="1" si="433"/>
        <v/>
      </c>
      <c r="DL367" s="65" t="str">
        <f t="shared" ca="1" si="434"/>
        <v/>
      </c>
      <c r="DM367" s="65" t="str">
        <f t="shared" ca="1" si="435"/>
        <v/>
      </c>
      <c r="DN367" s="65" t="str">
        <f t="shared" ca="1" si="436"/>
        <v/>
      </c>
      <c r="DO367" s="65" t="str">
        <f t="shared" ca="1" si="437"/>
        <v/>
      </c>
      <c r="DP367" s="65" t="str">
        <f t="shared" ca="1" si="438"/>
        <v/>
      </c>
      <c r="DQ367" s="65" t="str">
        <f t="shared" ca="1" si="439"/>
        <v/>
      </c>
      <c r="DR367" s="69" t="str">
        <f t="shared" ca="1" si="440"/>
        <v/>
      </c>
      <c r="DS367" s="69" t="str">
        <f t="shared" ca="1" si="441"/>
        <v/>
      </c>
      <c r="DT367" s="69" t="str">
        <f t="shared" ca="1" si="442"/>
        <v/>
      </c>
      <c r="DU367" s="69" t="str">
        <f t="shared" ca="1" si="443"/>
        <v/>
      </c>
      <c r="DV367" s="69" t="str">
        <f t="shared" ca="1" si="444"/>
        <v/>
      </c>
      <c r="DW367" s="69" t="str">
        <f t="shared" ca="1" si="445"/>
        <v/>
      </c>
      <c r="DX367" s="69" t="str">
        <f t="shared" ca="1" si="446"/>
        <v/>
      </c>
      <c r="DY367" s="69" t="str">
        <f t="shared" ca="1" si="447"/>
        <v/>
      </c>
      <c r="DZ367" s="72" t="str">
        <f t="shared" ca="1" si="448"/>
        <v/>
      </c>
      <c r="EA367" s="72" t="str">
        <f t="shared" ca="1" si="449"/>
        <v/>
      </c>
      <c r="EB367" s="72" t="str">
        <f t="shared" ca="1" si="450"/>
        <v/>
      </c>
      <c r="EC367" s="65" t="str">
        <f t="shared" ca="1" si="451"/>
        <v/>
      </c>
      <c r="ED367" s="65" t="str">
        <f t="shared" ca="1" si="452"/>
        <v/>
      </c>
      <c r="EE367" s="65" t="str">
        <f t="shared" ca="1" si="453"/>
        <v/>
      </c>
      <c r="EF367" s="65" t="str">
        <f t="shared" ca="1" si="454"/>
        <v/>
      </c>
      <c r="EG367" s="65" t="str">
        <f t="shared" ca="1" si="455"/>
        <v/>
      </c>
      <c r="EH367" s="65" t="str">
        <f t="shared" ca="1" si="456"/>
        <v/>
      </c>
      <c r="EI367" s="429" t="str">
        <f t="shared" ca="1" si="457"/>
        <v>No</v>
      </c>
      <c r="EJ367" s="428" t="str">
        <f t="shared" ca="1" si="458"/>
        <v/>
      </c>
      <c r="EK367" s="428" t="str">
        <f t="shared" ca="1" si="459"/>
        <v/>
      </c>
      <c r="EL367" s="65" t="str">
        <f t="shared" ca="1" si="460"/>
        <v/>
      </c>
      <c r="EM367" s="65" t="str">
        <f t="shared" ca="1" si="461"/>
        <v/>
      </c>
      <c r="EN367" s="65" t="str">
        <f t="shared" ca="1" si="462"/>
        <v/>
      </c>
      <c r="EO367" s="433" t="str">
        <f t="shared" ca="1" si="463"/>
        <v/>
      </c>
      <c r="EP367" s="433" t="str">
        <f t="shared" ca="1" si="464"/>
        <v/>
      </c>
      <c r="EQ367" s="433" t="str">
        <f t="shared" ca="1" si="465"/>
        <v/>
      </c>
      <c r="ER367" s="433" t="str">
        <f t="shared" ca="1" si="466"/>
        <v/>
      </c>
      <c r="ES367" s="433" t="str">
        <f t="shared" ca="1" si="467"/>
        <v/>
      </c>
      <c r="ET367" s="433" t="str">
        <f t="shared" ca="1" si="468"/>
        <v/>
      </c>
      <c r="EU367" s="433" t="str">
        <f ca="1">IF(OR(CO367="",CQ367=""),"",Discipline!$P$3*CO367+Discipline!$X$3*CQ367)</f>
        <v/>
      </c>
      <c r="EV367" s="433" t="str">
        <f ca="1">IF(OR(CP367="",CR367=""),"",Discipline!$P$3*CP367+Discipline!$X$3*CR367)</f>
        <v/>
      </c>
    </row>
    <row r="368" spans="1:152" x14ac:dyDescent="0.25">
      <c r="A368" s="10" t="str">
        <f ca="1">IFERROR(RANK(order!A368,order!A$3:A$554,0),"")</f>
        <v/>
      </c>
      <c r="B368" s="10" t="str">
        <f ca="1">IFERROR(RANK(order!B368,order!B$3:B$554,0),"")</f>
        <v/>
      </c>
      <c r="C368" s="10" t="str">
        <f ca="1">IFERROR(RANK(order!C368,order!C$3:C$554,0),"")</f>
        <v/>
      </c>
      <c r="D368" s="4" t="str">
        <f ca="1">IFERROR(RANK(order!D368,order!D$3:D$554,0),"")</f>
        <v/>
      </c>
      <c r="E368" s="4" t="str">
        <f ca="1">IFERROR(RANK(order!E368,order!E$3:E$554,0),"")</f>
        <v/>
      </c>
      <c r="F368" s="4" t="str">
        <f ca="1">IFERROR(RANK(order!F368,order!F$3:F$554,0),"")</f>
        <v/>
      </c>
      <c r="G368" s="10" t="str">
        <f ca="1">IFERROR(RANK(order!G368,order!G$3:G$554,0),"")</f>
        <v/>
      </c>
      <c r="H368" s="10" t="str">
        <f ca="1">IFERROR(RANK(order!H368,order!H$3:H$554,0),"")</f>
        <v/>
      </c>
      <c r="I368" s="10" t="str">
        <f ca="1">IFERROR(RANK(order!I368,order!I$3:I$554,0),"")</f>
        <v/>
      </c>
      <c r="J368" s="4" t="str">
        <f ca="1">IFERROR(RANK(order!J368,order!J$3:J$554,0),"")</f>
        <v/>
      </c>
      <c r="K368" s="4" t="str">
        <f ca="1">IFERROR(RANK(order!K368,order!K$3:K$554,0),"")</f>
        <v/>
      </c>
      <c r="L368" s="4" t="str">
        <f ca="1">IFERROR(RANK(order!L368,order!L$3:L$554,0),"")</f>
        <v/>
      </c>
      <c r="M368" s="10" t="str">
        <f ca="1">IFERROR(RANK(order!M368,order!M$3:M$554,0),"")</f>
        <v/>
      </c>
      <c r="N368" s="10" t="str">
        <f ca="1">IFERROR(RANK(order!N368,order!N$3:N$554,0),"")</f>
        <v/>
      </c>
      <c r="O368" s="10" t="str">
        <f ca="1">IFERROR(RANK(order!O368,order!O$3:O$554,0),"")</f>
        <v/>
      </c>
      <c r="P368" s="4" t="str">
        <f ca="1">IFERROR(RANK(order!P368,order!P$3:P$554,0),"")</f>
        <v/>
      </c>
      <c r="Q368" s="4" t="str">
        <f ca="1">IFERROR(RANK(order!Q368,order!Q$3:Q$554,0),"")</f>
        <v/>
      </c>
      <c r="R368" s="4" t="str">
        <f ca="1">IFERROR(RANK(order!R368,order!R$3:R$554,0),"")</f>
        <v/>
      </c>
      <c r="S368" s="10" t="str">
        <f ca="1">IFERROR(RANK(order!S368,order!S$3:S$554,0),"")</f>
        <v/>
      </c>
      <c r="T368" s="10" t="str">
        <f ca="1">IFERROR(RANK(order!T368,order!T$3:T$554,0),"")</f>
        <v/>
      </c>
      <c r="U368" s="10" t="str">
        <f ca="1">IFERROR(RANK(order!U368,order!U$3:U$554,0),"")</f>
        <v/>
      </c>
      <c r="V368" s="4" t="str">
        <f ca="1">IFERROR(RANK(order!V368,order!V$3:V$554,0),"")</f>
        <v/>
      </c>
      <c r="W368" s="4" t="str">
        <f ca="1">IFERROR(RANK(order!W368,order!W$3:W$554,0),"")</f>
        <v/>
      </c>
      <c r="X368" s="4" t="str">
        <f ca="1">IFERROR(RANK(order!X368,order!X$3:X$554,0),"")</f>
        <v/>
      </c>
      <c r="Y368" s="10" t="str">
        <f ca="1">IFERROR(RANK(order!Y368,order!Y$3:Y$554,0),"")</f>
        <v/>
      </c>
      <c r="Z368" s="10" t="str">
        <f ca="1">IFERROR(RANK(order!Z368,order!Z$3:Z$554,0),"")</f>
        <v/>
      </c>
      <c r="AA368" s="10" t="str">
        <f ca="1">IFERROR(RANK(order!AA368,order!AA$3:AA$554,0),"")</f>
        <v/>
      </c>
      <c r="AB368" s="4" t="str">
        <f ca="1">IFERROR(RANK(order!AB368,order!AB$3:AB$554,0),"")</f>
        <v/>
      </c>
      <c r="AC368" s="4" t="str">
        <f ca="1">IFERROR(RANK(order!AC368,order!AC$3:AC$554,0),"")</f>
        <v/>
      </c>
      <c r="AD368" s="4" t="str">
        <f ca="1">IFERROR(RANK(order!AD368,order!AD$3:AD$554,0),"")</f>
        <v/>
      </c>
      <c r="AE368" s="10" t="str">
        <f ca="1">IFERROR(RANK(order!AE368,order!AE$3:AE$554,0),"")</f>
        <v/>
      </c>
      <c r="AF368" s="10" t="str">
        <f ca="1">IFERROR(RANK(order!AF368,order!AF$3:AF$554,0),"")</f>
        <v/>
      </c>
      <c r="AG368" s="10" t="str">
        <f ca="1">IFERROR(RANK(order!AG368,order!AG$3:AG$554,0),"")</f>
        <v/>
      </c>
      <c r="AH368" s="4" t="str">
        <f ca="1">IFERROR(RANK(order!AH368,order!AH$3:AH$554,0),"")</f>
        <v/>
      </c>
      <c r="AI368" s="4" t="str">
        <f ca="1">IFERROR(RANK(order!AI368,order!AI$3:AI$554,0),"")</f>
        <v/>
      </c>
      <c r="AJ368" s="4" t="str">
        <f ca="1">IFERROR(RANK(order!AJ368,order!AJ$3:AJ$554,0),"")</f>
        <v/>
      </c>
      <c r="AK368" s="10" t="str">
        <f ca="1">IFERROR(RANK(order!AK368,order!AK$3:AK$554,0),"")</f>
        <v/>
      </c>
      <c r="AL368" s="10" t="str">
        <f ca="1">IFERROR(RANK(order!AL368,order!AL$3:AL$554,0),"")</f>
        <v/>
      </c>
      <c r="AM368" s="10" t="str">
        <f ca="1">IFERROR(RANK(order!AM368,order!AM$3:AM$554,0),"")</f>
        <v/>
      </c>
      <c r="AN368" s="4" t="str">
        <f ca="1">IFERROR(RANK(order!AN368,order!AN$3:AN$554,0),"")</f>
        <v/>
      </c>
      <c r="AO368" s="4" t="str">
        <f ca="1">IFERROR(RANK(order!AO368,order!AO$3:AO$554,0),"")</f>
        <v/>
      </c>
      <c r="AP368" s="4" t="str">
        <f ca="1">IFERROR(RANK(order!AP368,order!AP$3:AP$554,0),"")</f>
        <v/>
      </c>
      <c r="AQ368" s="10" t="str">
        <f ca="1">IFERROR(RANK(order!AQ368,order!AQ$3:AQ$554,0),"")</f>
        <v/>
      </c>
      <c r="AR368" s="10" t="str">
        <f ca="1">IFERROR(RANK(order!AR368,order!AR$3:AR$554,0),"")</f>
        <v/>
      </c>
      <c r="AS368" s="10" t="str">
        <f ca="1">IFERROR(RANK(order!AS368,order!AS$3:AS$554,0),"")</f>
        <v/>
      </c>
      <c r="AT368" s="4" t="str">
        <f ca="1">IFERROR(RANK(order!AT368,order!AT$3:AT$554,0),"")</f>
        <v/>
      </c>
      <c r="AU368" s="4" t="str">
        <f ca="1">IFERROR(RANK(order!AU368,order!AU$3:AU$554,0),"")</f>
        <v/>
      </c>
      <c r="AV368" s="4" t="str">
        <f ca="1">IFERROR(RANK(order!AV368,order!AV$3:AV$554,0),"")</f>
        <v/>
      </c>
      <c r="AW368" s="10" t="str">
        <f ca="1">IFERROR(RANK(order!AW368,order!AW$3:AW$554,0),"")</f>
        <v/>
      </c>
      <c r="AX368" s="10" t="str">
        <f ca="1">IFERROR(RANK(order!AX368,order!AX$3:AX$554,0),"")</f>
        <v/>
      </c>
      <c r="AY368" s="10" t="str">
        <f ca="1">IFERROR(RANK(order!AY368,order!AY$3:AY$554,0),"")</f>
        <v/>
      </c>
      <c r="AZ368" s="4" t="str">
        <f ca="1">IFERROR(RANK(order!AZ368,order!AZ$3:AZ$554,0),"")</f>
        <v/>
      </c>
      <c r="BA368" s="4" t="str">
        <f ca="1">IFERROR(RANK(order!BA368,order!BA$3:BA$554,0),"")</f>
        <v/>
      </c>
      <c r="BB368" s="4" t="str">
        <f ca="1">IFERROR(RANK(order!BB368,order!BB$3:BB$554,0),"")</f>
        <v/>
      </c>
      <c r="BC368" s="10" t="str">
        <f ca="1">IFERROR(RANK(order!BC368,order!BC$3:BC$554,0),"")</f>
        <v/>
      </c>
      <c r="BD368" s="10" t="str">
        <f ca="1">IFERROR(RANK(order!BD368,order!BD$3:BD$554,0),"")</f>
        <v/>
      </c>
      <c r="BE368" s="10" t="str">
        <f ca="1">IFERROR(RANK(order!BE368,order!BE$3:BE$554,0),"")</f>
        <v/>
      </c>
      <c r="BF368" s="4" t="str">
        <f ca="1">IFERROR(RANK(order!BF368,order!BF$3:BF$554,0),"")</f>
        <v/>
      </c>
      <c r="BG368" s="4" t="str">
        <f ca="1">IFERROR(RANK(order!BG368,order!BG$3:BG$554,0),"")</f>
        <v/>
      </c>
      <c r="BH368" s="4" t="str">
        <f ca="1">IFERROR(RANK(order!BH368,order!BH$3:BH$554,0),"")</f>
        <v/>
      </c>
      <c r="BI368" s="10" t="str">
        <f ca="1">IFERROR(RANK(order!BI368,order!BI$3:BI$554,0),"")</f>
        <v/>
      </c>
      <c r="BJ368" s="10" t="str">
        <f ca="1">IFERROR(RANK(order!BJ368,order!BJ$3:BJ$554,0),"")</f>
        <v/>
      </c>
      <c r="BK368" s="10" t="str">
        <f ca="1">IFERROR(RANK(order!BK368,order!BK$3:BK$554,0),"")</f>
        <v/>
      </c>
      <c r="BL368" s="4" t="str">
        <f ca="1">IFERROR(RANK(order!BL368,order!BL$3:BL$554,0),"")</f>
        <v/>
      </c>
      <c r="BM368" s="4" t="str">
        <f ca="1">IFERROR(RANK(order!BM368,order!BM$3:BM$554,0),"")</f>
        <v/>
      </c>
      <c r="BN368" s="4" t="str">
        <f ca="1">IFERROR(RANK(order!BN368,order!BN$3:BN$554,0),"")</f>
        <v/>
      </c>
      <c r="BO368" s="10" t="str">
        <f ca="1">IFERROR(RANK(order!BO368,order!BO$3:BO$554,0),"")</f>
        <v/>
      </c>
      <c r="BP368" s="10" t="str">
        <f ca="1">IFERROR(RANK(order!BP368,order!BP$3:BP$554,0),"")</f>
        <v/>
      </c>
      <c r="BQ368" s="10" t="str">
        <f ca="1">IFERROR(RANK(order!BQ368,order!BQ$3:BQ$554,0),"")</f>
        <v/>
      </c>
      <c r="BR368" s="4" t="str">
        <f ca="1">IFERROR(RANK(order!BR368,order!BR$3:BR$554,0),"")</f>
        <v/>
      </c>
      <c r="BS368" s="4" t="str">
        <f ca="1">IFERROR(RANK(order!BS368,order!BS$3:BS$554,0),"")</f>
        <v/>
      </c>
      <c r="BT368" s="4" t="str">
        <f ca="1">IFERROR(RANK(order!BT368,order!BT$3:BT$554,0),"")</f>
        <v/>
      </c>
      <c r="BU368" s="95">
        <f t="shared" si="469"/>
        <v>366</v>
      </c>
      <c r="BV368" s="35" t="str">
        <f t="shared" si="470"/>
        <v>E1</v>
      </c>
      <c r="BW368" s="55">
        <f t="shared" ca="1" si="393"/>
        <v>0</v>
      </c>
      <c r="BX368" s="56" t="str">
        <f t="shared" ca="1" si="394"/>
        <v/>
      </c>
      <c r="BY368" s="56" t="str">
        <f t="shared" ca="1" si="395"/>
        <v/>
      </c>
      <c r="BZ368" s="57" t="str">
        <f t="shared" ca="1" si="396"/>
        <v/>
      </c>
      <c r="CA368" s="57" t="str">
        <f t="shared" ca="1" si="397"/>
        <v/>
      </c>
      <c r="CB368" s="58" t="str">
        <f t="shared" ca="1" si="398"/>
        <v/>
      </c>
      <c r="CC368" s="57" t="str">
        <f t="shared" ca="1" si="399"/>
        <v/>
      </c>
      <c r="CD368" s="57" t="str">
        <f t="shared" ca="1" si="400"/>
        <v/>
      </c>
      <c r="CE368" s="58" t="str">
        <f t="shared" ca="1" si="401"/>
        <v/>
      </c>
      <c r="CF368" s="59" t="str">
        <f t="shared" ca="1" si="402"/>
        <v/>
      </c>
      <c r="CG368" s="57" t="str">
        <f t="shared" ca="1" si="403"/>
        <v/>
      </c>
      <c r="CH368" s="57" t="str">
        <f t="shared" ca="1" si="404"/>
        <v/>
      </c>
      <c r="CI368" s="57" t="str">
        <f t="shared" ca="1" si="405"/>
        <v/>
      </c>
      <c r="CJ368" s="57" t="str">
        <f t="shared" ca="1" si="406"/>
        <v/>
      </c>
      <c r="CK368" s="57" t="str">
        <f t="shared" ca="1" si="407"/>
        <v/>
      </c>
      <c r="CL368" s="57" t="str">
        <f t="shared" ca="1" si="408"/>
        <v/>
      </c>
      <c r="CM368" s="57" t="str">
        <f t="shared" ca="1" si="409"/>
        <v/>
      </c>
      <c r="CN368" s="57" t="str">
        <f t="shared" ca="1" si="410"/>
        <v/>
      </c>
      <c r="CO368" s="57" t="str">
        <f t="shared" ca="1" si="411"/>
        <v/>
      </c>
      <c r="CP368" s="57" t="str">
        <f t="shared" ca="1" si="412"/>
        <v/>
      </c>
      <c r="CQ368" s="57" t="str">
        <f t="shared" ca="1" si="413"/>
        <v/>
      </c>
      <c r="CR368" s="57" t="str">
        <f t="shared" ca="1" si="414"/>
        <v/>
      </c>
      <c r="CS368" s="60" t="str">
        <f t="shared" ca="1" si="415"/>
        <v/>
      </c>
      <c r="CT368" s="60" t="str">
        <f t="shared" ca="1" si="416"/>
        <v/>
      </c>
      <c r="CU368" s="60" t="str">
        <f t="shared" ca="1" si="417"/>
        <v/>
      </c>
      <c r="CV368" s="60" t="str">
        <f t="shared" ca="1" si="418"/>
        <v/>
      </c>
      <c r="CW368" s="60" t="str">
        <f t="shared" ca="1" si="419"/>
        <v/>
      </c>
      <c r="CX368" s="60" t="str">
        <f t="shared" ca="1" si="420"/>
        <v/>
      </c>
      <c r="CY368" s="60" t="str">
        <f t="shared" ca="1" si="421"/>
        <v/>
      </c>
      <c r="CZ368" s="60" t="str">
        <f t="shared" ca="1" si="422"/>
        <v/>
      </c>
      <c r="DA368" s="65" t="str">
        <f t="shared" ca="1" si="423"/>
        <v/>
      </c>
      <c r="DB368" s="65" t="str">
        <f t="shared" ca="1" si="424"/>
        <v/>
      </c>
      <c r="DC368" s="65" t="str">
        <f t="shared" ca="1" si="425"/>
        <v/>
      </c>
      <c r="DD368" s="65" t="str">
        <f t="shared" ca="1" si="426"/>
        <v/>
      </c>
      <c r="DE368" s="65" t="str">
        <f t="shared" ca="1" si="427"/>
        <v/>
      </c>
      <c r="DF368" s="66" t="str">
        <f t="shared" ca="1" si="428"/>
        <v/>
      </c>
      <c r="DG368" s="66" t="str">
        <f t="shared" ca="1" si="429"/>
        <v/>
      </c>
      <c r="DH368" s="66" t="str">
        <f t="shared" ca="1" si="430"/>
        <v/>
      </c>
      <c r="DI368" s="66" t="str">
        <f t="shared" ca="1" si="431"/>
        <v/>
      </c>
      <c r="DJ368" s="66" t="str">
        <f t="shared" ca="1" si="432"/>
        <v/>
      </c>
      <c r="DK368" s="65" t="str">
        <f t="shared" ca="1" si="433"/>
        <v/>
      </c>
      <c r="DL368" s="65" t="str">
        <f t="shared" ca="1" si="434"/>
        <v/>
      </c>
      <c r="DM368" s="65" t="str">
        <f t="shared" ca="1" si="435"/>
        <v/>
      </c>
      <c r="DN368" s="65" t="str">
        <f t="shared" ca="1" si="436"/>
        <v/>
      </c>
      <c r="DO368" s="65" t="str">
        <f t="shared" ca="1" si="437"/>
        <v/>
      </c>
      <c r="DP368" s="65" t="str">
        <f t="shared" ca="1" si="438"/>
        <v/>
      </c>
      <c r="DQ368" s="65" t="str">
        <f t="shared" ca="1" si="439"/>
        <v/>
      </c>
      <c r="DR368" s="69" t="str">
        <f t="shared" ca="1" si="440"/>
        <v/>
      </c>
      <c r="DS368" s="69" t="str">
        <f t="shared" ca="1" si="441"/>
        <v/>
      </c>
      <c r="DT368" s="69" t="str">
        <f t="shared" ca="1" si="442"/>
        <v/>
      </c>
      <c r="DU368" s="69" t="str">
        <f t="shared" ca="1" si="443"/>
        <v/>
      </c>
      <c r="DV368" s="69" t="str">
        <f t="shared" ca="1" si="444"/>
        <v/>
      </c>
      <c r="DW368" s="69" t="str">
        <f t="shared" ca="1" si="445"/>
        <v/>
      </c>
      <c r="DX368" s="69" t="str">
        <f t="shared" ca="1" si="446"/>
        <v/>
      </c>
      <c r="DY368" s="69" t="str">
        <f t="shared" ca="1" si="447"/>
        <v/>
      </c>
      <c r="DZ368" s="72" t="str">
        <f t="shared" ca="1" si="448"/>
        <v/>
      </c>
      <c r="EA368" s="72" t="str">
        <f t="shared" ca="1" si="449"/>
        <v/>
      </c>
      <c r="EB368" s="72" t="str">
        <f t="shared" ca="1" si="450"/>
        <v/>
      </c>
      <c r="EC368" s="65" t="str">
        <f t="shared" ca="1" si="451"/>
        <v/>
      </c>
      <c r="ED368" s="65" t="str">
        <f t="shared" ca="1" si="452"/>
        <v/>
      </c>
      <c r="EE368" s="65" t="str">
        <f t="shared" ca="1" si="453"/>
        <v/>
      </c>
      <c r="EF368" s="65" t="str">
        <f t="shared" ca="1" si="454"/>
        <v/>
      </c>
      <c r="EG368" s="65" t="str">
        <f t="shared" ca="1" si="455"/>
        <v/>
      </c>
      <c r="EH368" s="65" t="str">
        <f t="shared" ca="1" si="456"/>
        <v/>
      </c>
      <c r="EI368" s="429" t="str">
        <f t="shared" ca="1" si="457"/>
        <v>No</v>
      </c>
      <c r="EJ368" s="428" t="str">
        <f t="shared" ca="1" si="458"/>
        <v/>
      </c>
      <c r="EK368" s="428" t="str">
        <f t="shared" ca="1" si="459"/>
        <v/>
      </c>
      <c r="EL368" s="65" t="str">
        <f t="shared" ca="1" si="460"/>
        <v/>
      </c>
      <c r="EM368" s="65" t="str">
        <f t="shared" ca="1" si="461"/>
        <v/>
      </c>
      <c r="EN368" s="65" t="str">
        <f t="shared" ca="1" si="462"/>
        <v/>
      </c>
      <c r="EO368" s="433" t="str">
        <f t="shared" ca="1" si="463"/>
        <v/>
      </c>
      <c r="EP368" s="433" t="str">
        <f t="shared" ca="1" si="464"/>
        <v/>
      </c>
      <c r="EQ368" s="433" t="str">
        <f t="shared" ca="1" si="465"/>
        <v/>
      </c>
      <c r="ER368" s="433" t="str">
        <f t="shared" ca="1" si="466"/>
        <v/>
      </c>
      <c r="ES368" s="433" t="str">
        <f t="shared" ca="1" si="467"/>
        <v/>
      </c>
      <c r="ET368" s="433" t="str">
        <f t="shared" ca="1" si="468"/>
        <v/>
      </c>
      <c r="EU368" s="433" t="str">
        <f ca="1">IF(OR(CO368="",CQ368=""),"",Discipline!$P$3*CO368+Discipline!$X$3*CQ368)</f>
        <v/>
      </c>
      <c r="EV368" s="433" t="str">
        <f ca="1">IF(OR(CP368="",CR368=""),"",Discipline!$P$3*CP368+Discipline!$X$3*CR368)</f>
        <v/>
      </c>
    </row>
    <row r="369" spans="1:152" x14ac:dyDescent="0.25">
      <c r="A369" s="10" t="str">
        <f ca="1">IFERROR(RANK(order!A369,order!A$3:A$554,0),"")</f>
        <v/>
      </c>
      <c r="B369" s="10" t="str">
        <f ca="1">IFERROR(RANK(order!B369,order!B$3:B$554,0),"")</f>
        <v/>
      </c>
      <c r="C369" s="10" t="str">
        <f ca="1">IFERROR(RANK(order!C369,order!C$3:C$554,0),"")</f>
        <v/>
      </c>
      <c r="D369" s="4" t="str">
        <f ca="1">IFERROR(RANK(order!D369,order!D$3:D$554,0),"")</f>
        <v/>
      </c>
      <c r="E369" s="4" t="str">
        <f ca="1">IFERROR(RANK(order!E369,order!E$3:E$554,0),"")</f>
        <v/>
      </c>
      <c r="F369" s="4" t="str">
        <f ca="1">IFERROR(RANK(order!F369,order!F$3:F$554,0),"")</f>
        <v/>
      </c>
      <c r="G369" s="10" t="str">
        <f ca="1">IFERROR(RANK(order!G369,order!G$3:G$554,0),"")</f>
        <v/>
      </c>
      <c r="H369" s="10" t="str">
        <f ca="1">IFERROR(RANK(order!H369,order!H$3:H$554,0),"")</f>
        <v/>
      </c>
      <c r="I369" s="10" t="str">
        <f ca="1">IFERROR(RANK(order!I369,order!I$3:I$554,0),"")</f>
        <v/>
      </c>
      <c r="J369" s="4" t="str">
        <f ca="1">IFERROR(RANK(order!J369,order!J$3:J$554,0),"")</f>
        <v/>
      </c>
      <c r="K369" s="4" t="str">
        <f ca="1">IFERROR(RANK(order!K369,order!K$3:K$554,0),"")</f>
        <v/>
      </c>
      <c r="L369" s="4" t="str">
        <f ca="1">IFERROR(RANK(order!L369,order!L$3:L$554,0),"")</f>
        <v/>
      </c>
      <c r="M369" s="10" t="str">
        <f ca="1">IFERROR(RANK(order!M369,order!M$3:M$554,0),"")</f>
        <v/>
      </c>
      <c r="N369" s="10" t="str">
        <f ca="1">IFERROR(RANK(order!N369,order!N$3:N$554,0),"")</f>
        <v/>
      </c>
      <c r="O369" s="10" t="str">
        <f ca="1">IFERROR(RANK(order!O369,order!O$3:O$554,0),"")</f>
        <v/>
      </c>
      <c r="P369" s="4" t="str">
        <f ca="1">IFERROR(RANK(order!P369,order!P$3:P$554,0),"")</f>
        <v/>
      </c>
      <c r="Q369" s="4" t="str">
        <f ca="1">IFERROR(RANK(order!Q369,order!Q$3:Q$554,0),"")</f>
        <v/>
      </c>
      <c r="R369" s="4" t="str">
        <f ca="1">IFERROR(RANK(order!R369,order!R$3:R$554,0),"")</f>
        <v/>
      </c>
      <c r="S369" s="10" t="str">
        <f ca="1">IFERROR(RANK(order!S369,order!S$3:S$554,0),"")</f>
        <v/>
      </c>
      <c r="T369" s="10" t="str">
        <f ca="1">IFERROR(RANK(order!T369,order!T$3:T$554,0),"")</f>
        <v/>
      </c>
      <c r="U369" s="10" t="str">
        <f ca="1">IFERROR(RANK(order!U369,order!U$3:U$554,0),"")</f>
        <v/>
      </c>
      <c r="V369" s="4" t="str">
        <f ca="1">IFERROR(RANK(order!V369,order!V$3:V$554,0),"")</f>
        <v/>
      </c>
      <c r="W369" s="4" t="str">
        <f ca="1">IFERROR(RANK(order!W369,order!W$3:W$554,0),"")</f>
        <v/>
      </c>
      <c r="X369" s="4" t="str">
        <f ca="1">IFERROR(RANK(order!X369,order!X$3:X$554,0),"")</f>
        <v/>
      </c>
      <c r="Y369" s="10" t="str">
        <f ca="1">IFERROR(RANK(order!Y369,order!Y$3:Y$554,0),"")</f>
        <v/>
      </c>
      <c r="Z369" s="10" t="str">
        <f ca="1">IFERROR(RANK(order!Z369,order!Z$3:Z$554,0),"")</f>
        <v/>
      </c>
      <c r="AA369" s="10" t="str">
        <f ca="1">IFERROR(RANK(order!AA369,order!AA$3:AA$554,0),"")</f>
        <v/>
      </c>
      <c r="AB369" s="4" t="str">
        <f ca="1">IFERROR(RANK(order!AB369,order!AB$3:AB$554,0),"")</f>
        <v/>
      </c>
      <c r="AC369" s="4" t="str">
        <f ca="1">IFERROR(RANK(order!AC369,order!AC$3:AC$554,0),"")</f>
        <v/>
      </c>
      <c r="AD369" s="4" t="str">
        <f ca="1">IFERROR(RANK(order!AD369,order!AD$3:AD$554,0),"")</f>
        <v/>
      </c>
      <c r="AE369" s="10" t="str">
        <f ca="1">IFERROR(RANK(order!AE369,order!AE$3:AE$554,0),"")</f>
        <v/>
      </c>
      <c r="AF369" s="10" t="str">
        <f ca="1">IFERROR(RANK(order!AF369,order!AF$3:AF$554,0),"")</f>
        <v/>
      </c>
      <c r="AG369" s="10" t="str">
        <f ca="1">IFERROR(RANK(order!AG369,order!AG$3:AG$554,0),"")</f>
        <v/>
      </c>
      <c r="AH369" s="4" t="str">
        <f ca="1">IFERROR(RANK(order!AH369,order!AH$3:AH$554,0),"")</f>
        <v/>
      </c>
      <c r="AI369" s="4" t="str">
        <f ca="1">IFERROR(RANK(order!AI369,order!AI$3:AI$554,0),"")</f>
        <v/>
      </c>
      <c r="AJ369" s="4" t="str">
        <f ca="1">IFERROR(RANK(order!AJ369,order!AJ$3:AJ$554,0),"")</f>
        <v/>
      </c>
      <c r="AK369" s="10" t="str">
        <f ca="1">IFERROR(RANK(order!AK369,order!AK$3:AK$554,0),"")</f>
        <v/>
      </c>
      <c r="AL369" s="10" t="str">
        <f ca="1">IFERROR(RANK(order!AL369,order!AL$3:AL$554,0),"")</f>
        <v/>
      </c>
      <c r="AM369" s="10" t="str">
        <f ca="1">IFERROR(RANK(order!AM369,order!AM$3:AM$554,0),"")</f>
        <v/>
      </c>
      <c r="AN369" s="4" t="str">
        <f ca="1">IFERROR(RANK(order!AN369,order!AN$3:AN$554,0),"")</f>
        <v/>
      </c>
      <c r="AO369" s="4" t="str">
        <f ca="1">IFERROR(RANK(order!AO369,order!AO$3:AO$554,0),"")</f>
        <v/>
      </c>
      <c r="AP369" s="4" t="str">
        <f ca="1">IFERROR(RANK(order!AP369,order!AP$3:AP$554,0),"")</f>
        <v/>
      </c>
      <c r="AQ369" s="10" t="str">
        <f ca="1">IFERROR(RANK(order!AQ369,order!AQ$3:AQ$554,0),"")</f>
        <v/>
      </c>
      <c r="AR369" s="10" t="str">
        <f ca="1">IFERROR(RANK(order!AR369,order!AR$3:AR$554,0),"")</f>
        <v/>
      </c>
      <c r="AS369" s="10" t="str">
        <f ca="1">IFERROR(RANK(order!AS369,order!AS$3:AS$554,0),"")</f>
        <v/>
      </c>
      <c r="AT369" s="4" t="str">
        <f ca="1">IFERROR(RANK(order!AT369,order!AT$3:AT$554,0),"")</f>
        <v/>
      </c>
      <c r="AU369" s="4" t="str">
        <f ca="1">IFERROR(RANK(order!AU369,order!AU$3:AU$554,0),"")</f>
        <v/>
      </c>
      <c r="AV369" s="4" t="str">
        <f ca="1">IFERROR(RANK(order!AV369,order!AV$3:AV$554,0),"")</f>
        <v/>
      </c>
      <c r="AW369" s="10" t="str">
        <f ca="1">IFERROR(RANK(order!AW369,order!AW$3:AW$554,0),"")</f>
        <v/>
      </c>
      <c r="AX369" s="10" t="str">
        <f ca="1">IFERROR(RANK(order!AX369,order!AX$3:AX$554,0),"")</f>
        <v/>
      </c>
      <c r="AY369" s="10" t="str">
        <f ca="1">IFERROR(RANK(order!AY369,order!AY$3:AY$554,0),"")</f>
        <v/>
      </c>
      <c r="AZ369" s="4" t="str">
        <f ca="1">IFERROR(RANK(order!AZ369,order!AZ$3:AZ$554,0),"")</f>
        <v/>
      </c>
      <c r="BA369" s="4" t="str">
        <f ca="1">IFERROR(RANK(order!BA369,order!BA$3:BA$554,0),"")</f>
        <v/>
      </c>
      <c r="BB369" s="4" t="str">
        <f ca="1">IFERROR(RANK(order!BB369,order!BB$3:BB$554,0),"")</f>
        <v/>
      </c>
      <c r="BC369" s="10" t="str">
        <f ca="1">IFERROR(RANK(order!BC369,order!BC$3:BC$554,0),"")</f>
        <v/>
      </c>
      <c r="BD369" s="10" t="str">
        <f ca="1">IFERROR(RANK(order!BD369,order!BD$3:BD$554,0),"")</f>
        <v/>
      </c>
      <c r="BE369" s="10" t="str">
        <f ca="1">IFERROR(RANK(order!BE369,order!BE$3:BE$554,0),"")</f>
        <v/>
      </c>
      <c r="BF369" s="4" t="str">
        <f ca="1">IFERROR(RANK(order!BF369,order!BF$3:BF$554,0),"")</f>
        <v/>
      </c>
      <c r="BG369" s="4" t="str">
        <f ca="1">IFERROR(RANK(order!BG369,order!BG$3:BG$554,0),"")</f>
        <v/>
      </c>
      <c r="BH369" s="4" t="str">
        <f ca="1">IFERROR(RANK(order!BH369,order!BH$3:BH$554,0),"")</f>
        <v/>
      </c>
      <c r="BI369" s="10" t="str">
        <f ca="1">IFERROR(RANK(order!BI369,order!BI$3:BI$554,0),"")</f>
        <v/>
      </c>
      <c r="BJ369" s="10" t="str">
        <f ca="1">IFERROR(RANK(order!BJ369,order!BJ$3:BJ$554,0),"")</f>
        <v/>
      </c>
      <c r="BK369" s="10" t="str">
        <f ca="1">IFERROR(RANK(order!BK369,order!BK$3:BK$554,0),"")</f>
        <v/>
      </c>
      <c r="BL369" s="4" t="str">
        <f ca="1">IFERROR(RANK(order!BL369,order!BL$3:BL$554,0),"")</f>
        <v/>
      </c>
      <c r="BM369" s="4" t="str">
        <f ca="1">IFERROR(RANK(order!BM369,order!BM$3:BM$554,0),"")</f>
        <v/>
      </c>
      <c r="BN369" s="4" t="str">
        <f ca="1">IFERROR(RANK(order!BN369,order!BN$3:BN$554,0),"")</f>
        <v/>
      </c>
      <c r="BO369" s="10" t="str">
        <f ca="1">IFERROR(RANK(order!BO369,order!BO$3:BO$554,0),"")</f>
        <v/>
      </c>
      <c r="BP369" s="10" t="str">
        <f ca="1">IFERROR(RANK(order!BP369,order!BP$3:BP$554,0),"")</f>
        <v/>
      </c>
      <c r="BQ369" s="10" t="str">
        <f ca="1">IFERROR(RANK(order!BQ369,order!BQ$3:BQ$554,0),"")</f>
        <v/>
      </c>
      <c r="BR369" s="4" t="str">
        <f ca="1">IFERROR(RANK(order!BR369,order!BR$3:BR$554,0),"")</f>
        <v/>
      </c>
      <c r="BS369" s="4" t="str">
        <f ca="1">IFERROR(RANK(order!BS369,order!BS$3:BS$554,0),"")</f>
        <v/>
      </c>
      <c r="BT369" s="4" t="str">
        <f ca="1">IFERROR(RANK(order!BT369,order!BT$3:BT$554,0),"")</f>
        <v/>
      </c>
      <c r="BU369" s="95">
        <f t="shared" si="469"/>
        <v>367</v>
      </c>
      <c r="BV369" s="35" t="str">
        <f t="shared" si="470"/>
        <v>E1</v>
      </c>
      <c r="BW369" s="55">
        <f t="shared" ca="1" si="393"/>
        <v>0</v>
      </c>
      <c r="BX369" s="56" t="str">
        <f t="shared" ca="1" si="394"/>
        <v/>
      </c>
      <c r="BY369" s="56" t="str">
        <f t="shared" ca="1" si="395"/>
        <v/>
      </c>
      <c r="BZ369" s="57" t="str">
        <f t="shared" ca="1" si="396"/>
        <v/>
      </c>
      <c r="CA369" s="57" t="str">
        <f t="shared" ca="1" si="397"/>
        <v/>
      </c>
      <c r="CB369" s="58" t="str">
        <f t="shared" ca="1" si="398"/>
        <v/>
      </c>
      <c r="CC369" s="57" t="str">
        <f t="shared" ca="1" si="399"/>
        <v/>
      </c>
      <c r="CD369" s="57" t="str">
        <f t="shared" ca="1" si="400"/>
        <v/>
      </c>
      <c r="CE369" s="58" t="str">
        <f t="shared" ca="1" si="401"/>
        <v/>
      </c>
      <c r="CF369" s="59" t="str">
        <f t="shared" ca="1" si="402"/>
        <v/>
      </c>
      <c r="CG369" s="57" t="str">
        <f t="shared" ca="1" si="403"/>
        <v/>
      </c>
      <c r="CH369" s="57" t="str">
        <f t="shared" ca="1" si="404"/>
        <v/>
      </c>
      <c r="CI369" s="57" t="str">
        <f t="shared" ca="1" si="405"/>
        <v/>
      </c>
      <c r="CJ369" s="57" t="str">
        <f t="shared" ca="1" si="406"/>
        <v/>
      </c>
      <c r="CK369" s="57" t="str">
        <f t="shared" ca="1" si="407"/>
        <v/>
      </c>
      <c r="CL369" s="57" t="str">
        <f t="shared" ca="1" si="408"/>
        <v/>
      </c>
      <c r="CM369" s="57" t="str">
        <f t="shared" ca="1" si="409"/>
        <v/>
      </c>
      <c r="CN369" s="57" t="str">
        <f t="shared" ca="1" si="410"/>
        <v/>
      </c>
      <c r="CO369" s="57" t="str">
        <f t="shared" ca="1" si="411"/>
        <v/>
      </c>
      <c r="CP369" s="57" t="str">
        <f t="shared" ca="1" si="412"/>
        <v/>
      </c>
      <c r="CQ369" s="57" t="str">
        <f t="shared" ca="1" si="413"/>
        <v/>
      </c>
      <c r="CR369" s="57" t="str">
        <f t="shared" ca="1" si="414"/>
        <v/>
      </c>
      <c r="CS369" s="60" t="str">
        <f t="shared" ca="1" si="415"/>
        <v/>
      </c>
      <c r="CT369" s="60" t="str">
        <f t="shared" ca="1" si="416"/>
        <v/>
      </c>
      <c r="CU369" s="60" t="str">
        <f t="shared" ca="1" si="417"/>
        <v/>
      </c>
      <c r="CV369" s="60" t="str">
        <f t="shared" ca="1" si="418"/>
        <v/>
      </c>
      <c r="CW369" s="60" t="str">
        <f t="shared" ca="1" si="419"/>
        <v/>
      </c>
      <c r="CX369" s="60" t="str">
        <f t="shared" ca="1" si="420"/>
        <v/>
      </c>
      <c r="CY369" s="60" t="str">
        <f t="shared" ca="1" si="421"/>
        <v/>
      </c>
      <c r="CZ369" s="60" t="str">
        <f t="shared" ca="1" si="422"/>
        <v/>
      </c>
      <c r="DA369" s="65" t="str">
        <f t="shared" ca="1" si="423"/>
        <v/>
      </c>
      <c r="DB369" s="65" t="str">
        <f t="shared" ca="1" si="424"/>
        <v/>
      </c>
      <c r="DC369" s="65" t="str">
        <f t="shared" ca="1" si="425"/>
        <v/>
      </c>
      <c r="DD369" s="65" t="str">
        <f t="shared" ca="1" si="426"/>
        <v/>
      </c>
      <c r="DE369" s="65" t="str">
        <f t="shared" ca="1" si="427"/>
        <v/>
      </c>
      <c r="DF369" s="66" t="str">
        <f t="shared" ca="1" si="428"/>
        <v/>
      </c>
      <c r="DG369" s="66" t="str">
        <f t="shared" ca="1" si="429"/>
        <v/>
      </c>
      <c r="DH369" s="66" t="str">
        <f t="shared" ca="1" si="430"/>
        <v/>
      </c>
      <c r="DI369" s="66" t="str">
        <f t="shared" ca="1" si="431"/>
        <v/>
      </c>
      <c r="DJ369" s="66" t="str">
        <f t="shared" ca="1" si="432"/>
        <v/>
      </c>
      <c r="DK369" s="65" t="str">
        <f t="shared" ca="1" si="433"/>
        <v/>
      </c>
      <c r="DL369" s="65" t="str">
        <f t="shared" ca="1" si="434"/>
        <v/>
      </c>
      <c r="DM369" s="65" t="str">
        <f t="shared" ca="1" si="435"/>
        <v/>
      </c>
      <c r="DN369" s="65" t="str">
        <f t="shared" ca="1" si="436"/>
        <v/>
      </c>
      <c r="DO369" s="65" t="str">
        <f t="shared" ca="1" si="437"/>
        <v/>
      </c>
      <c r="DP369" s="65" t="str">
        <f t="shared" ca="1" si="438"/>
        <v/>
      </c>
      <c r="DQ369" s="65" t="str">
        <f t="shared" ca="1" si="439"/>
        <v/>
      </c>
      <c r="DR369" s="69" t="str">
        <f t="shared" ca="1" si="440"/>
        <v/>
      </c>
      <c r="DS369" s="69" t="str">
        <f t="shared" ca="1" si="441"/>
        <v/>
      </c>
      <c r="DT369" s="69" t="str">
        <f t="shared" ca="1" si="442"/>
        <v/>
      </c>
      <c r="DU369" s="69" t="str">
        <f t="shared" ca="1" si="443"/>
        <v/>
      </c>
      <c r="DV369" s="69" t="str">
        <f t="shared" ca="1" si="444"/>
        <v/>
      </c>
      <c r="DW369" s="69" t="str">
        <f t="shared" ca="1" si="445"/>
        <v/>
      </c>
      <c r="DX369" s="69" t="str">
        <f t="shared" ca="1" si="446"/>
        <v/>
      </c>
      <c r="DY369" s="69" t="str">
        <f t="shared" ca="1" si="447"/>
        <v/>
      </c>
      <c r="DZ369" s="72" t="str">
        <f t="shared" ca="1" si="448"/>
        <v/>
      </c>
      <c r="EA369" s="72" t="str">
        <f t="shared" ca="1" si="449"/>
        <v/>
      </c>
      <c r="EB369" s="72" t="str">
        <f t="shared" ca="1" si="450"/>
        <v/>
      </c>
      <c r="EC369" s="65" t="str">
        <f t="shared" ca="1" si="451"/>
        <v/>
      </c>
      <c r="ED369" s="65" t="str">
        <f t="shared" ca="1" si="452"/>
        <v/>
      </c>
      <c r="EE369" s="65" t="str">
        <f t="shared" ca="1" si="453"/>
        <v/>
      </c>
      <c r="EF369" s="65" t="str">
        <f t="shared" ca="1" si="454"/>
        <v/>
      </c>
      <c r="EG369" s="65" t="str">
        <f t="shared" ca="1" si="455"/>
        <v/>
      </c>
      <c r="EH369" s="65" t="str">
        <f t="shared" ca="1" si="456"/>
        <v/>
      </c>
      <c r="EI369" s="429" t="str">
        <f t="shared" ca="1" si="457"/>
        <v>No</v>
      </c>
      <c r="EJ369" s="428" t="str">
        <f t="shared" ca="1" si="458"/>
        <v/>
      </c>
      <c r="EK369" s="428" t="str">
        <f t="shared" ca="1" si="459"/>
        <v/>
      </c>
      <c r="EL369" s="65" t="str">
        <f t="shared" ca="1" si="460"/>
        <v/>
      </c>
      <c r="EM369" s="65" t="str">
        <f t="shared" ca="1" si="461"/>
        <v/>
      </c>
      <c r="EN369" s="65" t="str">
        <f t="shared" ca="1" si="462"/>
        <v/>
      </c>
      <c r="EO369" s="433" t="str">
        <f t="shared" ca="1" si="463"/>
        <v/>
      </c>
      <c r="EP369" s="433" t="str">
        <f t="shared" ca="1" si="464"/>
        <v/>
      </c>
      <c r="EQ369" s="433" t="str">
        <f t="shared" ca="1" si="465"/>
        <v/>
      </c>
      <c r="ER369" s="433" t="str">
        <f t="shared" ca="1" si="466"/>
        <v/>
      </c>
      <c r="ES369" s="433" t="str">
        <f t="shared" ca="1" si="467"/>
        <v/>
      </c>
      <c r="ET369" s="433" t="str">
        <f t="shared" ca="1" si="468"/>
        <v/>
      </c>
      <c r="EU369" s="433" t="str">
        <f ca="1">IF(OR(CO369="",CQ369=""),"",Discipline!$P$3*CO369+Discipline!$X$3*CQ369)</f>
        <v/>
      </c>
      <c r="EV369" s="433" t="str">
        <f ca="1">IF(OR(CP369="",CR369=""),"",Discipline!$P$3*CP369+Discipline!$X$3*CR369)</f>
        <v/>
      </c>
    </row>
    <row r="370" spans="1:152" x14ac:dyDescent="0.25">
      <c r="A370" s="10" t="str">
        <f ca="1">IFERROR(RANK(order!A370,order!A$3:A$554,0),"")</f>
        <v/>
      </c>
      <c r="B370" s="10" t="str">
        <f ca="1">IFERROR(RANK(order!B370,order!B$3:B$554,0),"")</f>
        <v/>
      </c>
      <c r="C370" s="10" t="str">
        <f ca="1">IFERROR(RANK(order!C370,order!C$3:C$554,0),"")</f>
        <v/>
      </c>
      <c r="D370" s="4" t="str">
        <f ca="1">IFERROR(RANK(order!D370,order!D$3:D$554,0),"")</f>
        <v/>
      </c>
      <c r="E370" s="4" t="str">
        <f ca="1">IFERROR(RANK(order!E370,order!E$3:E$554,0),"")</f>
        <v/>
      </c>
      <c r="F370" s="4" t="str">
        <f ca="1">IFERROR(RANK(order!F370,order!F$3:F$554,0),"")</f>
        <v/>
      </c>
      <c r="G370" s="10" t="str">
        <f ca="1">IFERROR(RANK(order!G370,order!G$3:G$554,0),"")</f>
        <v/>
      </c>
      <c r="H370" s="10" t="str">
        <f ca="1">IFERROR(RANK(order!H370,order!H$3:H$554,0),"")</f>
        <v/>
      </c>
      <c r="I370" s="10" t="str">
        <f ca="1">IFERROR(RANK(order!I370,order!I$3:I$554,0),"")</f>
        <v/>
      </c>
      <c r="J370" s="4" t="str">
        <f ca="1">IFERROR(RANK(order!J370,order!J$3:J$554,0),"")</f>
        <v/>
      </c>
      <c r="K370" s="4" t="str">
        <f ca="1">IFERROR(RANK(order!K370,order!K$3:K$554,0),"")</f>
        <v/>
      </c>
      <c r="L370" s="4" t="str">
        <f ca="1">IFERROR(RANK(order!L370,order!L$3:L$554,0),"")</f>
        <v/>
      </c>
      <c r="M370" s="10" t="str">
        <f ca="1">IFERROR(RANK(order!M370,order!M$3:M$554,0),"")</f>
        <v/>
      </c>
      <c r="N370" s="10" t="str">
        <f ca="1">IFERROR(RANK(order!N370,order!N$3:N$554,0),"")</f>
        <v/>
      </c>
      <c r="O370" s="10" t="str">
        <f ca="1">IFERROR(RANK(order!O370,order!O$3:O$554,0),"")</f>
        <v/>
      </c>
      <c r="P370" s="4" t="str">
        <f ca="1">IFERROR(RANK(order!P370,order!P$3:P$554,0),"")</f>
        <v/>
      </c>
      <c r="Q370" s="4" t="str">
        <f ca="1">IFERROR(RANK(order!Q370,order!Q$3:Q$554,0),"")</f>
        <v/>
      </c>
      <c r="R370" s="4" t="str">
        <f ca="1">IFERROR(RANK(order!R370,order!R$3:R$554,0),"")</f>
        <v/>
      </c>
      <c r="S370" s="10" t="str">
        <f ca="1">IFERROR(RANK(order!S370,order!S$3:S$554,0),"")</f>
        <v/>
      </c>
      <c r="T370" s="10" t="str">
        <f ca="1">IFERROR(RANK(order!T370,order!T$3:T$554,0),"")</f>
        <v/>
      </c>
      <c r="U370" s="10" t="str">
        <f ca="1">IFERROR(RANK(order!U370,order!U$3:U$554,0),"")</f>
        <v/>
      </c>
      <c r="V370" s="4" t="str">
        <f ca="1">IFERROR(RANK(order!V370,order!V$3:V$554,0),"")</f>
        <v/>
      </c>
      <c r="W370" s="4" t="str">
        <f ca="1">IFERROR(RANK(order!W370,order!W$3:W$554,0),"")</f>
        <v/>
      </c>
      <c r="X370" s="4" t="str">
        <f ca="1">IFERROR(RANK(order!X370,order!X$3:X$554,0),"")</f>
        <v/>
      </c>
      <c r="Y370" s="10" t="str">
        <f ca="1">IFERROR(RANK(order!Y370,order!Y$3:Y$554,0),"")</f>
        <v/>
      </c>
      <c r="Z370" s="10" t="str">
        <f ca="1">IFERROR(RANK(order!Z370,order!Z$3:Z$554,0),"")</f>
        <v/>
      </c>
      <c r="AA370" s="10" t="str">
        <f ca="1">IFERROR(RANK(order!AA370,order!AA$3:AA$554,0),"")</f>
        <v/>
      </c>
      <c r="AB370" s="4" t="str">
        <f ca="1">IFERROR(RANK(order!AB370,order!AB$3:AB$554,0),"")</f>
        <v/>
      </c>
      <c r="AC370" s="4" t="str">
        <f ca="1">IFERROR(RANK(order!AC370,order!AC$3:AC$554,0),"")</f>
        <v/>
      </c>
      <c r="AD370" s="4" t="str">
        <f ca="1">IFERROR(RANK(order!AD370,order!AD$3:AD$554,0),"")</f>
        <v/>
      </c>
      <c r="AE370" s="10" t="str">
        <f ca="1">IFERROR(RANK(order!AE370,order!AE$3:AE$554,0),"")</f>
        <v/>
      </c>
      <c r="AF370" s="10" t="str">
        <f ca="1">IFERROR(RANK(order!AF370,order!AF$3:AF$554,0),"")</f>
        <v/>
      </c>
      <c r="AG370" s="10" t="str">
        <f ca="1">IFERROR(RANK(order!AG370,order!AG$3:AG$554,0),"")</f>
        <v/>
      </c>
      <c r="AH370" s="4" t="str">
        <f ca="1">IFERROR(RANK(order!AH370,order!AH$3:AH$554,0),"")</f>
        <v/>
      </c>
      <c r="AI370" s="4" t="str">
        <f ca="1">IFERROR(RANK(order!AI370,order!AI$3:AI$554,0),"")</f>
        <v/>
      </c>
      <c r="AJ370" s="4" t="str">
        <f ca="1">IFERROR(RANK(order!AJ370,order!AJ$3:AJ$554,0),"")</f>
        <v/>
      </c>
      <c r="AK370" s="10" t="str">
        <f ca="1">IFERROR(RANK(order!AK370,order!AK$3:AK$554,0),"")</f>
        <v/>
      </c>
      <c r="AL370" s="10" t="str">
        <f ca="1">IFERROR(RANK(order!AL370,order!AL$3:AL$554,0),"")</f>
        <v/>
      </c>
      <c r="AM370" s="10" t="str">
        <f ca="1">IFERROR(RANK(order!AM370,order!AM$3:AM$554,0),"")</f>
        <v/>
      </c>
      <c r="AN370" s="4" t="str">
        <f ca="1">IFERROR(RANK(order!AN370,order!AN$3:AN$554,0),"")</f>
        <v/>
      </c>
      <c r="AO370" s="4" t="str">
        <f ca="1">IFERROR(RANK(order!AO370,order!AO$3:AO$554,0),"")</f>
        <v/>
      </c>
      <c r="AP370" s="4" t="str">
        <f ca="1">IFERROR(RANK(order!AP370,order!AP$3:AP$554,0),"")</f>
        <v/>
      </c>
      <c r="AQ370" s="10" t="str">
        <f ca="1">IFERROR(RANK(order!AQ370,order!AQ$3:AQ$554,0),"")</f>
        <v/>
      </c>
      <c r="AR370" s="10" t="str">
        <f ca="1">IFERROR(RANK(order!AR370,order!AR$3:AR$554,0),"")</f>
        <v/>
      </c>
      <c r="AS370" s="10" t="str">
        <f ca="1">IFERROR(RANK(order!AS370,order!AS$3:AS$554,0),"")</f>
        <v/>
      </c>
      <c r="AT370" s="4" t="str">
        <f ca="1">IFERROR(RANK(order!AT370,order!AT$3:AT$554,0),"")</f>
        <v/>
      </c>
      <c r="AU370" s="4" t="str">
        <f ca="1">IFERROR(RANK(order!AU370,order!AU$3:AU$554,0),"")</f>
        <v/>
      </c>
      <c r="AV370" s="4" t="str">
        <f ca="1">IFERROR(RANK(order!AV370,order!AV$3:AV$554,0),"")</f>
        <v/>
      </c>
      <c r="AW370" s="10" t="str">
        <f ca="1">IFERROR(RANK(order!AW370,order!AW$3:AW$554,0),"")</f>
        <v/>
      </c>
      <c r="AX370" s="10" t="str">
        <f ca="1">IFERROR(RANK(order!AX370,order!AX$3:AX$554,0),"")</f>
        <v/>
      </c>
      <c r="AY370" s="10" t="str">
        <f ca="1">IFERROR(RANK(order!AY370,order!AY$3:AY$554,0),"")</f>
        <v/>
      </c>
      <c r="AZ370" s="4" t="str">
        <f ca="1">IFERROR(RANK(order!AZ370,order!AZ$3:AZ$554,0),"")</f>
        <v/>
      </c>
      <c r="BA370" s="4" t="str">
        <f ca="1">IFERROR(RANK(order!BA370,order!BA$3:BA$554,0),"")</f>
        <v/>
      </c>
      <c r="BB370" s="4" t="str">
        <f ca="1">IFERROR(RANK(order!BB370,order!BB$3:BB$554,0),"")</f>
        <v/>
      </c>
      <c r="BC370" s="10" t="str">
        <f ca="1">IFERROR(RANK(order!BC370,order!BC$3:BC$554,0),"")</f>
        <v/>
      </c>
      <c r="BD370" s="10" t="str">
        <f ca="1">IFERROR(RANK(order!BD370,order!BD$3:BD$554,0),"")</f>
        <v/>
      </c>
      <c r="BE370" s="10" t="str">
        <f ca="1">IFERROR(RANK(order!BE370,order!BE$3:BE$554,0),"")</f>
        <v/>
      </c>
      <c r="BF370" s="4" t="str">
        <f ca="1">IFERROR(RANK(order!BF370,order!BF$3:BF$554,0),"")</f>
        <v/>
      </c>
      <c r="BG370" s="4" t="str">
        <f ca="1">IFERROR(RANK(order!BG370,order!BG$3:BG$554,0),"")</f>
        <v/>
      </c>
      <c r="BH370" s="4" t="str">
        <f ca="1">IFERROR(RANK(order!BH370,order!BH$3:BH$554,0),"")</f>
        <v/>
      </c>
      <c r="BI370" s="10" t="str">
        <f ca="1">IFERROR(RANK(order!BI370,order!BI$3:BI$554,0),"")</f>
        <v/>
      </c>
      <c r="BJ370" s="10" t="str">
        <f ca="1">IFERROR(RANK(order!BJ370,order!BJ$3:BJ$554,0),"")</f>
        <v/>
      </c>
      <c r="BK370" s="10" t="str">
        <f ca="1">IFERROR(RANK(order!BK370,order!BK$3:BK$554,0),"")</f>
        <v/>
      </c>
      <c r="BL370" s="4" t="str">
        <f ca="1">IFERROR(RANK(order!BL370,order!BL$3:BL$554,0),"")</f>
        <v/>
      </c>
      <c r="BM370" s="4" t="str">
        <f ca="1">IFERROR(RANK(order!BM370,order!BM$3:BM$554,0),"")</f>
        <v/>
      </c>
      <c r="BN370" s="4" t="str">
        <f ca="1">IFERROR(RANK(order!BN370,order!BN$3:BN$554,0),"")</f>
        <v/>
      </c>
      <c r="BO370" s="10" t="str">
        <f ca="1">IFERROR(RANK(order!BO370,order!BO$3:BO$554,0),"")</f>
        <v/>
      </c>
      <c r="BP370" s="10" t="str">
        <f ca="1">IFERROR(RANK(order!BP370,order!BP$3:BP$554,0),"")</f>
        <v/>
      </c>
      <c r="BQ370" s="10" t="str">
        <f ca="1">IFERROR(RANK(order!BQ370,order!BQ$3:BQ$554,0),"")</f>
        <v/>
      </c>
      <c r="BR370" s="4" t="str">
        <f ca="1">IFERROR(RANK(order!BR370,order!BR$3:BR$554,0),"")</f>
        <v/>
      </c>
      <c r="BS370" s="4" t="str">
        <f ca="1">IFERROR(RANK(order!BS370,order!BS$3:BS$554,0),"")</f>
        <v/>
      </c>
      <c r="BT370" s="4" t="str">
        <f ca="1">IFERROR(RANK(order!BT370,order!BT$3:BT$554,0),"")</f>
        <v/>
      </c>
      <c r="BU370" s="95">
        <f t="shared" si="469"/>
        <v>368</v>
      </c>
      <c r="BV370" s="35" t="str">
        <f t="shared" si="470"/>
        <v>E1</v>
      </c>
      <c r="BW370" s="55">
        <f t="shared" ca="1" si="393"/>
        <v>0</v>
      </c>
      <c r="BX370" s="56" t="str">
        <f t="shared" ca="1" si="394"/>
        <v/>
      </c>
      <c r="BY370" s="56" t="str">
        <f t="shared" ca="1" si="395"/>
        <v/>
      </c>
      <c r="BZ370" s="57" t="str">
        <f t="shared" ca="1" si="396"/>
        <v/>
      </c>
      <c r="CA370" s="57" t="str">
        <f t="shared" ca="1" si="397"/>
        <v/>
      </c>
      <c r="CB370" s="58" t="str">
        <f t="shared" ca="1" si="398"/>
        <v/>
      </c>
      <c r="CC370" s="57" t="str">
        <f t="shared" ca="1" si="399"/>
        <v/>
      </c>
      <c r="CD370" s="57" t="str">
        <f t="shared" ca="1" si="400"/>
        <v/>
      </c>
      <c r="CE370" s="58" t="str">
        <f t="shared" ca="1" si="401"/>
        <v/>
      </c>
      <c r="CF370" s="59" t="str">
        <f t="shared" ca="1" si="402"/>
        <v/>
      </c>
      <c r="CG370" s="57" t="str">
        <f t="shared" ca="1" si="403"/>
        <v/>
      </c>
      <c r="CH370" s="57" t="str">
        <f t="shared" ca="1" si="404"/>
        <v/>
      </c>
      <c r="CI370" s="57" t="str">
        <f t="shared" ca="1" si="405"/>
        <v/>
      </c>
      <c r="CJ370" s="57" t="str">
        <f t="shared" ca="1" si="406"/>
        <v/>
      </c>
      <c r="CK370" s="57" t="str">
        <f t="shared" ca="1" si="407"/>
        <v/>
      </c>
      <c r="CL370" s="57" t="str">
        <f t="shared" ca="1" si="408"/>
        <v/>
      </c>
      <c r="CM370" s="57" t="str">
        <f t="shared" ca="1" si="409"/>
        <v/>
      </c>
      <c r="CN370" s="57" t="str">
        <f t="shared" ca="1" si="410"/>
        <v/>
      </c>
      <c r="CO370" s="57" t="str">
        <f t="shared" ca="1" si="411"/>
        <v/>
      </c>
      <c r="CP370" s="57" t="str">
        <f t="shared" ca="1" si="412"/>
        <v/>
      </c>
      <c r="CQ370" s="57" t="str">
        <f t="shared" ca="1" si="413"/>
        <v/>
      </c>
      <c r="CR370" s="57" t="str">
        <f t="shared" ca="1" si="414"/>
        <v/>
      </c>
      <c r="CS370" s="60" t="str">
        <f t="shared" ca="1" si="415"/>
        <v/>
      </c>
      <c r="CT370" s="60" t="str">
        <f t="shared" ca="1" si="416"/>
        <v/>
      </c>
      <c r="CU370" s="60" t="str">
        <f t="shared" ca="1" si="417"/>
        <v/>
      </c>
      <c r="CV370" s="60" t="str">
        <f t="shared" ca="1" si="418"/>
        <v/>
      </c>
      <c r="CW370" s="60" t="str">
        <f t="shared" ca="1" si="419"/>
        <v/>
      </c>
      <c r="CX370" s="60" t="str">
        <f t="shared" ca="1" si="420"/>
        <v/>
      </c>
      <c r="CY370" s="60" t="str">
        <f t="shared" ca="1" si="421"/>
        <v/>
      </c>
      <c r="CZ370" s="60" t="str">
        <f t="shared" ca="1" si="422"/>
        <v/>
      </c>
      <c r="DA370" s="65" t="str">
        <f t="shared" ca="1" si="423"/>
        <v/>
      </c>
      <c r="DB370" s="65" t="str">
        <f t="shared" ca="1" si="424"/>
        <v/>
      </c>
      <c r="DC370" s="65" t="str">
        <f t="shared" ca="1" si="425"/>
        <v/>
      </c>
      <c r="DD370" s="65" t="str">
        <f t="shared" ca="1" si="426"/>
        <v/>
      </c>
      <c r="DE370" s="65" t="str">
        <f t="shared" ca="1" si="427"/>
        <v/>
      </c>
      <c r="DF370" s="66" t="str">
        <f t="shared" ca="1" si="428"/>
        <v/>
      </c>
      <c r="DG370" s="66" t="str">
        <f t="shared" ca="1" si="429"/>
        <v/>
      </c>
      <c r="DH370" s="66" t="str">
        <f t="shared" ca="1" si="430"/>
        <v/>
      </c>
      <c r="DI370" s="66" t="str">
        <f t="shared" ca="1" si="431"/>
        <v/>
      </c>
      <c r="DJ370" s="66" t="str">
        <f t="shared" ca="1" si="432"/>
        <v/>
      </c>
      <c r="DK370" s="65" t="str">
        <f t="shared" ca="1" si="433"/>
        <v/>
      </c>
      <c r="DL370" s="65" t="str">
        <f t="shared" ca="1" si="434"/>
        <v/>
      </c>
      <c r="DM370" s="65" t="str">
        <f t="shared" ca="1" si="435"/>
        <v/>
      </c>
      <c r="DN370" s="65" t="str">
        <f t="shared" ca="1" si="436"/>
        <v/>
      </c>
      <c r="DO370" s="65" t="str">
        <f t="shared" ca="1" si="437"/>
        <v/>
      </c>
      <c r="DP370" s="65" t="str">
        <f t="shared" ca="1" si="438"/>
        <v/>
      </c>
      <c r="DQ370" s="65" t="str">
        <f t="shared" ca="1" si="439"/>
        <v/>
      </c>
      <c r="DR370" s="69" t="str">
        <f t="shared" ca="1" si="440"/>
        <v/>
      </c>
      <c r="DS370" s="69" t="str">
        <f t="shared" ca="1" si="441"/>
        <v/>
      </c>
      <c r="DT370" s="69" t="str">
        <f t="shared" ca="1" si="442"/>
        <v/>
      </c>
      <c r="DU370" s="69" t="str">
        <f t="shared" ca="1" si="443"/>
        <v/>
      </c>
      <c r="DV370" s="69" t="str">
        <f t="shared" ca="1" si="444"/>
        <v/>
      </c>
      <c r="DW370" s="69" t="str">
        <f t="shared" ca="1" si="445"/>
        <v/>
      </c>
      <c r="DX370" s="69" t="str">
        <f t="shared" ca="1" si="446"/>
        <v/>
      </c>
      <c r="DY370" s="69" t="str">
        <f t="shared" ca="1" si="447"/>
        <v/>
      </c>
      <c r="DZ370" s="72" t="str">
        <f t="shared" ca="1" si="448"/>
        <v/>
      </c>
      <c r="EA370" s="72" t="str">
        <f t="shared" ca="1" si="449"/>
        <v/>
      </c>
      <c r="EB370" s="72" t="str">
        <f t="shared" ca="1" si="450"/>
        <v/>
      </c>
      <c r="EC370" s="65" t="str">
        <f t="shared" ca="1" si="451"/>
        <v/>
      </c>
      <c r="ED370" s="65" t="str">
        <f t="shared" ca="1" si="452"/>
        <v/>
      </c>
      <c r="EE370" s="65" t="str">
        <f t="shared" ca="1" si="453"/>
        <v/>
      </c>
      <c r="EF370" s="65" t="str">
        <f t="shared" ca="1" si="454"/>
        <v/>
      </c>
      <c r="EG370" s="65" t="str">
        <f t="shared" ca="1" si="455"/>
        <v/>
      </c>
      <c r="EH370" s="65" t="str">
        <f t="shared" ca="1" si="456"/>
        <v/>
      </c>
      <c r="EI370" s="429" t="str">
        <f t="shared" ca="1" si="457"/>
        <v>No</v>
      </c>
      <c r="EJ370" s="428" t="str">
        <f t="shared" ca="1" si="458"/>
        <v/>
      </c>
      <c r="EK370" s="428" t="str">
        <f t="shared" ca="1" si="459"/>
        <v/>
      </c>
      <c r="EL370" s="65" t="str">
        <f t="shared" ca="1" si="460"/>
        <v/>
      </c>
      <c r="EM370" s="65" t="str">
        <f t="shared" ca="1" si="461"/>
        <v/>
      </c>
      <c r="EN370" s="65" t="str">
        <f t="shared" ca="1" si="462"/>
        <v/>
      </c>
      <c r="EO370" s="433" t="str">
        <f t="shared" ca="1" si="463"/>
        <v/>
      </c>
      <c r="EP370" s="433" t="str">
        <f t="shared" ca="1" si="464"/>
        <v/>
      </c>
      <c r="EQ370" s="433" t="str">
        <f t="shared" ca="1" si="465"/>
        <v/>
      </c>
      <c r="ER370" s="433" t="str">
        <f t="shared" ca="1" si="466"/>
        <v/>
      </c>
      <c r="ES370" s="433" t="str">
        <f t="shared" ca="1" si="467"/>
        <v/>
      </c>
      <c r="ET370" s="433" t="str">
        <f t="shared" ca="1" si="468"/>
        <v/>
      </c>
      <c r="EU370" s="433" t="str">
        <f ca="1">IF(OR(CO370="",CQ370=""),"",Discipline!$P$3*CO370+Discipline!$X$3*CQ370)</f>
        <v/>
      </c>
      <c r="EV370" s="433" t="str">
        <f ca="1">IF(OR(CP370="",CR370=""),"",Discipline!$P$3*CP370+Discipline!$X$3*CR370)</f>
        <v/>
      </c>
    </row>
    <row r="371" spans="1:152" x14ac:dyDescent="0.25">
      <c r="A371" s="10" t="str">
        <f ca="1">IFERROR(RANK(order!A371,order!A$3:A$554,0),"")</f>
        <v/>
      </c>
      <c r="B371" s="10" t="str">
        <f ca="1">IFERROR(RANK(order!B371,order!B$3:B$554,0),"")</f>
        <v/>
      </c>
      <c r="C371" s="10" t="str">
        <f ca="1">IFERROR(RANK(order!C371,order!C$3:C$554,0),"")</f>
        <v/>
      </c>
      <c r="D371" s="4" t="str">
        <f ca="1">IFERROR(RANK(order!D371,order!D$3:D$554,0),"")</f>
        <v/>
      </c>
      <c r="E371" s="4" t="str">
        <f ca="1">IFERROR(RANK(order!E371,order!E$3:E$554,0),"")</f>
        <v/>
      </c>
      <c r="F371" s="4" t="str">
        <f ca="1">IFERROR(RANK(order!F371,order!F$3:F$554,0),"")</f>
        <v/>
      </c>
      <c r="G371" s="10" t="str">
        <f ca="1">IFERROR(RANK(order!G371,order!G$3:G$554,0),"")</f>
        <v/>
      </c>
      <c r="H371" s="10" t="str">
        <f ca="1">IFERROR(RANK(order!H371,order!H$3:H$554,0),"")</f>
        <v/>
      </c>
      <c r="I371" s="10" t="str">
        <f ca="1">IFERROR(RANK(order!I371,order!I$3:I$554,0),"")</f>
        <v/>
      </c>
      <c r="J371" s="4" t="str">
        <f ca="1">IFERROR(RANK(order!J371,order!J$3:J$554,0),"")</f>
        <v/>
      </c>
      <c r="K371" s="4" t="str">
        <f ca="1">IFERROR(RANK(order!K371,order!K$3:K$554,0),"")</f>
        <v/>
      </c>
      <c r="L371" s="4" t="str">
        <f ca="1">IFERROR(RANK(order!L371,order!L$3:L$554,0),"")</f>
        <v/>
      </c>
      <c r="M371" s="10" t="str">
        <f ca="1">IFERROR(RANK(order!M371,order!M$3:M$554,0),"")</f>
        <v/>
      </c>
      <c r="N371" s="10" t="str">
        <f ca="1">IFERROR(RANK(order!N371,order!N$3:N$554,0),"")</f>
        <v/>
      </c>
      <c r="O371" s="10" t="str">
        <f ca="1">IFERROR(RANK(order!O371,order!O$3:O$554,0),"")</f>
        <v/>
      </c>
      <c r="P371" s="4" t="str">
        <f ca="1">IFERROR(RANK(order!P371,order!P$3:P$554,0),"")</f>
        <v/>
      </c>
      <c r="Q371" s="4" t="str">
        <f ca="1">IFERROR(RANK(order!Q371,order!Q$3:Q$554,0),"")</f>
        <v/>
      </c>
      <c r="R371" s="4" t="str">
        <f ca="1">IFERROR(RANK(order!R371,order!R$3:R$554,0),"")</f>
        <v/>
      </c>
      <c r="S371" s="10" t="str">
        <f ca="1">IFERROR(RANK(order!S371,order!S$3:S$554,0),"")</f>
        <v/>
      </c>
      <c r="T371" s="10" t="str">
        <f ca="1">IFERROR(RANK(order!T371,order!T$3:T$554,0),"")</f>
        <v/>
      </c>
      <c r="U371" s="10" t="str">
        <f ca="1">IFERROR(RANK(order!U371,order!U$3:U$554,0),"")</f>
        <v/>
      </c>
      <c r="V371" s="4" t="str">
        <f ca="1">IFERROR(RANK(order!V371,order!V$3:V$554,0),"")</f>
        <v/>
      </c>
      <c r="W371" s="4" t="str">
        <f ca="1">IFERROR(RANK(order!W371,order!W$3:W$554,0),"")</f>
        <v/>
      </c>
      <c r="X371" s="4" t="str">
        <f ca="1">IFERROR(RANK(order!X371,order!X$3:X$554,0),"")</f>
        <v/>
      </c>
      <c r="Y371" s="10" t="str">
        <f ca="1">IFERROR(RANK(order!Y371,order!Y$3:Y$554,0),"")</f>
        <v/>
      </c>
      <c r="Z371" s="10" t="str">
        <f ca="1">IFERROR(RANK(order!Z371,order!Z$3:Z$554,0),"")</f>
        <v/>
      </c>
      <c r="AA371" s="10" t="str">
        <f ca="1">IFERROR(RANK(order!AA371,order!AA$3:AA$554,0),"")</f>
        <v/>
      </c>
      <c r="AB371" s="4" t="str">
        <f ca="1">IFERROR(RANK(order!AB371,order!AB$3:AB$554,0),"")</f>
        <v/>
      </c>
      <c r="AC371" s="4" t="str">
        <f ca="1">IFERROR(RANK(order!AC371,order!AC$3:AC$554,0),"")</f>
        <v/>
      </c>
      <c r="AD371" s="4" t="str">
        <f ca="1">IFERROR(RANK(order!AD371,order!AD$3:AD$554,0),"")</f>
        <v/>
      </c>
      <c r="AE371" s="10" t="str">
        <f ca="1">IFERROR(RANK(order!AE371,order!AE$3:AE$554,0),"")</f>
        <v/>
      </c>
      <c r="AF371" s="10" t="str">
        <f ca="1">IFERROR(RANK(order!AF371,order!AF$3:AF$554,0),"")</f>
        <v/>
      </c>
      <c r="AG371" s="10" t="str">
        <f ca="1">IFERROR(RANK(order!AG371,order!AG$3:AG$554,0),"")</f>
        <v/>
      </c>
      <c r="AH371" s="4" t="str">
        <f ca="1">IFERROR(RANK(order!AH371,order!AH$3:AH$554,0),"")</f>
        <v/>
      </c>
      <c r="AI371" s="4" t="str">
        <f ca="1">IFERROR(RANK(order!AI371,order!AI$3:AI$554,0),"")</f>
        <v/>
      </c>
      <c r="AJ371" s="4" t="str">
        <f ca="1">IFERROR(RANK(order!AJ371,order!AJ$3:AJ$554,0),"")</f>
        <v/>
      </c>
      <c r="AK371" s="10" t="str">
        <f ca="1">IFERROR(RANK(order!AK371,order!AK$3:AK$554,0),"")</f>
        <v/>
      </c>
      <c r="AL371" s="10" t="str">
        <f ca="1">IFERROR(RANK(order!AL371,order!AL$3:AL$554,0),"")</f>
        <v/>
      </c>
      <c r="AM371" s="10" t="str">
        <f ca="1">IFERROR(RANK(order!AM371,order!AM$3:AM$554,0),"")</f>
        <v/>
      </c>
      <c r="AN371" s="4" t="str">
        <f ca="1">IFERROR(RANK(order!AN371,order!AN$3:AN$554,0),"")</f>
        <v/>
      </c>
      <c r="AO371" s="4" t="str">
        <f ca="1">IFERROR(RANK(order!AO371,order!AO$3:AO$554,0),"")</f>
        <v/>
      </c>
      <c r="AP371" s="4" t="str">
        <f ca="1">IFERROR(RANK(order!AP371,order!AP$3:AP$554,0),"")</f>
        <v/>
      </c>
      <c r="AQ371" s="10" t="str">
        <f ca="1">IFERROR(RANK(order!AQ371,order!AQ$3:AQ$554,0),"")</f>
        <v/>
      </c>
      <c r="AR371" s="10" t="str">
        <f ca="1">IFERROR(RANK(order!AR371,order!AR$3:AR$554,0),"")</f>
        <v/>
      </c>
      <c r="AS371" s="10" t="str">
        <f ca="1">IFERROR(RANK(order!AS371,order!AS$3:AS$554,0),"")</f>
        <v/>
      </c>
      <c r="AT371" s="4" t="str">
        <f ca="1">IFERROR(RANK(order!AT371,order!AT$3:AT$554,0),"")</f>
        <v/>
      </c>
      <c r="AU371" s="4" t="str">
        <f ca="1">IFERROR(RANK(order!AU371,order!AU$3:AU$554,0),"")</f>
        <v/>
      </c>
      <c r="AV371" s="4" t="str">
        <f ca="1">IFERROR(RANK(order!AV371,order!AV$3:AV$554,0),"")</f>
        <v/>
      </c>
      <c r="AW371" s="10" t="str">
        <f ca="1">IFERROR(RANK(order!AW371,order!AW$3:AW$554,0),"")</f>
        <v/>
      </c>
      <c r="AX371" s="10" t="str">
        <f ca="1">IFERROR(RANK(order!AX371,order!AX$3:AX$554,0),"")</f>
        <v/>
      </c>
      <c r="AY371" s="10" t="str">
        <f ca="1">IFERROR(RANK(order!AY371,order!AY$3:AY$554,0),"")</f>
        <v/>
      </c>
      <c r="AZ371" s="4" t="str">
        <f ca="1">IFERROR(RANK(order!AZ371,order!AZ$3:AZ$554,0),"")</f>
        <v/>
      </c>
      <c r="BA371" s="4" t="str">
        <f ca="1">IFERROR(RANK(order!BA371,order!BA$3:BA$554,0),"")</f>
        <v/>
      </c>
      <c r="BB371" s="4" t="str">
        <f ca="1">IFERROR(RANK(order!BB371,order!BB$3:BB$554,0),"")</f>
        <v/>
      </c>
      <c r="BC371" s="10" t="str">
        <f ca="1">IFERROR(RANK(order!BC371,order!BC$3:BC$554,0),"")</f>
        <v/>
      </c>
      <c r="BD371" s="10" t="str">
        <f ca="1">IFERROR(RANK(order!BD371,order!BD$3:BD$554,0),"")</f>
        <v/>
      </c>
      <c r="BE371" s="10" t="str">
        <f ca="1">IFERROR(RANK(order!BE371,order!BE$3:BE$554,0),"")</f>
        <v/>
      </c>
      <c r="BF371" s="4" t="str">
        <f ca="1">IFERROR(RANK(order!BF371,order!BF$3:BF$554,0),"")</f>
        <v/>
      </c>
      <c r="BG371" s="4" t="str">
        <f ca="1">IFERROR(RANK(order!BG371,order!BG$3:BG$554,0),"")</f>
        <v/>
      </c>
      <c r="BH371" s="4" t="str">
        <f ca="1">IFERROR(RANK(order!BH371,order!BH$3:BH$554,0),"")</f>
        <v/>
      </c>
      <c r="BI371" s="10" t="str">
        <f ca="1">IFERROR(RANK(order!BI371,order!BI$3:BI$554,0),"")</f>
        <v/>
      </c>
      <c r="BJ371" s="10" t="str">
        <f ca="1">IFERROR(RANK(order!BJ371,order!BJ$3:BJ$554,0),"")</f>
        <v/>
      </c>
      <c r="BK371" s="10" t="str">
        <f ca="1">IFERROR(RANK(order!BK371,order!BK$3:BK$554,0),"")</f>
        <v/>
      </c>
      <c r="BL371" s="4" t="str">
        <f ca="1">IFERROR(RANK(order!BL371,order!BL$3:BL$554,0),"")</f>
        <v/>
      </c>
      <c r="BM371" s="4" t="str">
        <f ca="1">IFERROR(RANK(order!BM371,order!BM$3:BM$554,0),"")</f>
        <v/>
      </c>
      <c r="BN371" s="4" t="str">
        <f ca="1">IFERROR(RANK(order!BN371,order!BN$3:BN$554,0),"")</f>
        <v/>
      </c>
      <c r="BO371" s="10" t="str">
        <f ca="1">IFERROR(RANK(order!BO371,order!BO$3:BO$554,0),"")</f>
        <v/>
      </c>
      <c r="BP371" s="10" t="str">
        <f ca="1">IFERROR(RANK(order!BP371,order!BP$3:BP$554,0),"")</f>
        <v/>
      </c>
      <c r="BQ371" s="10" t="str">
        <f ca="1">IFERROR(RANK(order!BQ371,order!BQ$3:BQ$554,0),"")</f>
        <v/>
      </c>
      <c r="BR371" s="4" t="str">
        <f ca="1">IFERROR(RANK(order!BR371,order!BR$3:BR$554,0),"")</f>
        <v/>
      </c>
      <c r="BS371" s="4" t="str">
        <f ca="1">IFERROR(RANK(order!BS371,order!BS$3:BS$554,0),"")</f>
        <v/>
      </c>
      <c r="BT371" s="4" t="str">
        <f ca="1">IFERROR(RANK(order!BT371,order!BT$3:BT$554,0),"")</f>
        <v/>
      </c>
      <c r="BU371" s="95">
        <f t="shared" si="469"/>
        <v>369</v>
      </c>
      <c r="BV371" s="35" t="str">
        <f t="shared" si="470"/>
        <v>E1</v>
      </c>
      <c r="BW371" s="55">
        <f t="shared" ca="1" si="393"/>
        <v>0</v>
      </c>
      <c r="BX371" s="56" t="str">
        <f t="shared" ca="1" si="394"/>
        <v/>
      </c>
      <c r="BY371" s="56" t="str">
        <f t="shared" ca="1" si="395"/>
        <v/>
      </c>
      <c r="BZ371" s="57" t="str">
        <f t="shared" ca="1" si="396"/>
        <v/>
      </c>
      <c r="CA371" s="57" t="str">
        <f t="shared" ca="1" si="397"/>
        <v/>
      </c>
      <c r="CB371" s="58" t="str">
        <f t="shared" ca="1" si="398"/>
        <v/>
      </c>
      <c r="CC371" s="57" t="str">
        <f t="shared" ca="1" si="399"/>
        <v/>
      </c>
      <c r="CD371" s="57" t="str">
        <f t="shared" ca="1" si="400"/>
        <v/>
      </c>
      <c r="CE371" s="58" t="str">
        <f t="shared" ca="1" si="401"/>
        <v/>
      </c>
      <c r="CF371" s="59" t="str">
        <f t="shared" ca="1" si="402"/>
        <v/>
      </c>
      <c r="CG371" s="57" t="str">
        <f t="shared" ca="1" si="403"/>
        <v/>
      </c>
      <c r="CH371" s="57" t="str">
        <f t="shared" ca="1" si="404"/>
        <v/>
      </c>
      <c r="CI371" s="57" t="str">
        <f t="shared" ca="1" si="405"/>
        <v/>
      </c>
      <c r="CJ371" s="57" t="str">
        <f t="shared" ca="1" si="406"/>
        <v/>
      </c>
      <c r="CK371" s="57" t="str">
        <f t="shared" ca="1" si="407"/>
        <v/>
      </c>
      <c r="CL371" s="57" t="str">
        <f t="shared" ca="1" si="408"/>
        <v/>
      </c>
      <c r="CM371" s="57" t="str">
        <f t="shared" ca="1" si="409"/>
        <v/>
      </c>
      <c r="CN371" s="57" t="str">
        <f t="shared" ca="1" si="410"/>
        <v/>
      </c>
      <c r="CO371" s="57" t="str">
        <f t="shared" ca="1" si="411"/>
        <v/>
      </c>
      <c r="CP371" s="57" t="str">
        <f t="shared" ca="1" si="412"/>
        <v/>
      </c>
      <c r="CQ371" s="57" t="str">
        <f t="shared" ca="1" si="413"/>
        <v/>
      </c>
      <c r="CR371" s="57" t="str">
        <f t="shared" ca="1" si="414"/>
        <v/>
      </c>
      <c r="CS371" s="60" t="str">
        <f t="shared" ca="1" si="415"/>
        <v/>
      </c>
      <c r="CT371" s="60" t="str">
        <f t="shared" ca="1" si="416"/>
        <v/>
      </c>
      <c r="CU371" s="60" t="str">
        <f t="shared" ca="1" si="417"/>
        <v/>
      </c>
      <c r="CV371" s="60" t="str">
        <f t="shared" ca="1" si="418"/>
        <v/>
      </c>
      <c r="CW371" s="60" t="str">
        <f t="shared" ca="1" si="419"/>
        <v/>
      </c>
      <c r="CX371" s="60" t="str">
        <f t="shared" ca="1" si="420"/>
        <v/>
      </c>
      <c r="CY371" s="60" t="str">
        <f t="shared" ca="1" si="421"/>
        <v/>
      </c>
      <c r="CZ371" s="60" t="str">
        <f t="shared" ca="1" si="422"/>
        <v/>
      </c>
      <c r="DA371" s="65" t="str">
        <f t="shared" ca="1" si="423"/>
        <v/>
      </c>
      <c r="DB371" s="65" t="str">
        <f t="shared" ca="1" si="424"/>
        <v/>
      </c>
      <c r="DC371" s="65" t="str">
        <f t="shared" ca="1" si="425"/>
        <v/>
      </c>
      <c r="DD371" s="65" t="str">
        <f t="shared" ca="1" si="426"/>
        <v/>
      </c>
      <c r="DE371" s="65" t="str">
        <f t="shared" ca="1" si="427"/>
        <v/>
      </c>
      <c r="DF371" s="66" t="str">
        <f t="shared" ca="1" si="428"/>
        <v/>
      </c>
      <c r="DG371" s="66" t="str">
        <f t="shared" ca="1" si="429"/>
        <v/>
      </c>
      <c r="DH371" s="66" t="str">
        <f t="shared" ca="1" si="430"/>
        <v/>
      </c>
      <c r="DI371" s="66" t="str">
        <f t="shared" ca="1" si="431"/>
        <v/>
      </c>
      <c r="DJ371" s="66" t="str">
        <f t="shared" ca="1" si="432"/>
        <v/>
      </c>
      <c r="DK371" s="65" t="str">
        <f t="shared" ca="1" si="433"/>
        <v/>
      </c>
      <c r="DL371" s="65" t="str">
        <f t="shared" ca="1" si="434"/>
        <v/>
      </c>
      <c r="DM371" s="65" t="str">
        <f t="shared" ca="1" si="435"/>
        <v/>
      </c>
      <c r="DN371" s="65" t="str">
        <f t="shared" ca="1" si="436"/>
        <v/>
      </c>
      <c r="DO371" s="65" t="str">
        <f t="shared" ca="1" si="437"/>
        <v/>
      </c>
      <c r="DP371" s="65" t="str">
        <f t="shared" ca="1" si="438"/>
        <v/>
      </c>
      <c r="DQ371" s="65" t="str">
        <f t="shared" ca="1" si="439"/>
        <v/>
      </c>
      <c r="DR371" s="69" t="str">
        <f t="shared" ca="1" si="440"/>
        <v/>
      </c>
      <c r="DS371" s="69" t="str">
        <f t="shared" ca="1" si="441"/>
        <v/>
      </c>
      <c r="DT371" s="69" t="str">
        <f t="shared" ca="1" si="442"/>
        <v/>
      </c>
      <c r="DU371" s="69" t="str">
        <f t="shared" ca="1" si="443"/>
        <v/>
      </c>
      <c r="DV371" s="69" t="str">
        <f t="shared" ca="1" si="444"/>
        <v/>
      </c>
      <c r="DW371" s="69" t="str">
        <f t="shared" ca="1" si="445"/>
        <v/>
      </c>
      <c r="DX371" s="69" t="str">
        <f t="shared" ca="1" si="446"/>
        <v/>
      </c>
      <c r="DY371" s="69" t="str">
        <f t="shared" ca="1" si="447"/>
        <v/>
      </c>
      <c r="DZ371" s="72" t="str">
        <f t="shared" ca="1" si="448"/>
        <v/>
      </c>
      <c r="EA371" s="72" t="str">
        <f t="shared" ca="1" si="449"/>
        <v/>
      </c>
      <c r="EB371" s="72" t="str">
        <f t="shared" ca="1" si="450"/>
        <v/>
      </c>
      <c r="EC371" s="65" t="str">
        <f t="shared" ca="1" si="451"/>
        <v/>
      </c>
      <c r="ED371" s="65" t="str">
        <f t="shared" ca="1" si="452"/>
        <v/>
      </c>
      <c r="EE371" s="65" t="str">
        <f t="shared" ca="1" si="453"/>
        <v/>
      </c>
      <c r="EF371" s="65" t="str">
        <f t="shared" ca="1" si="454"/>
        <v/>
      </c>
      <c r="EG371" s="65" t="str">
        <f t="shared" ca="1" si="455"/>
        <v/>
      </c>
      <c r="EH371" s="65" t="str">
        <f t="shared" ca="1" si="456"/>
        <v/>
      </c>
      <c r="EI371" s="429" t="str">
        <f t="shared" ca="1" si="457"/>
        <v>No</v>
      </c>
      <c r="EJ371" s="428" t="str">
        <f t="shared" ca="1" si="458"/>
        <v/>
      </c>
      <c r="EK371" s="428" t="str">
        <f t="shared" ca="1" si="459"/>
        <v/>
      </c>
      <c r="EL371" s="65" t="str">
        <f t="shared" ca="1" si="460"/>
        <v/>
      </c>
      <c r="EM371" s="65" t="str">
        <f t="shared" ca="1" si="461"/>
        <v/>
      </c>
      <c r="EN371" s="65" t="str">
        <f t="shared" ca="1" si="462"/>
        <v/>
      </c>
      <c r="EO371" s="433" t="str">
        <f t="shared" ca="1" si="463"/>
        <v/>
      </c>
      <c r="EP371" s="433" t="str">
        <f t="shared" ca="1" si="464"/>
        <v/>
      </c>
      <c r="EQ371" s="433" t="str">
        <f t="shared" ca="1" si="465"/>
        <v/>
      </c>
      <c r="ER371" s="433" t="str">
        <f t="shared" ca="1" si="466"/>
        <v/>
      </c>
      <c r="ES371" s="433" t="str">
        <f t="shared" ca="1" si="467"/>
        <v/>
      </c>
      <c r="ET371" s="433" t="str">
        <f t="shared" ca="1" si="468"/>
        <v/>
      </c>
      <c r="EU371" s="433" t="str">
        <f ca="1">IF(OR(CO371="",CQ371=""),"",Discipline!$P$3*CO371+Discipline!$X$3*CQ371)</f>
        <v/>
      </c>
      <c r="EV371" s="433" t="str">
        <f ca="1">IF(OR(CP371="",CR371=""),"",Discipline!$P$3*CP371+Discipline!$X$3*CR371)</f>
        <v/>
      </c>
    </row>
    <row r="372" spans="1:152" x14ac:dyDescent="0.25">
      <c r="A372" s="10" t="str">
        <f ca="1">IFERROR(RANK(order!A372,order!A$3:A$554,0),"")</f>
        <v/>
      </c>
      <c r="B372" s="10" t="str">
        <f ca="1">IFERROR(RANK(order!B372,order!B$3:B$554,0),"")</f>
        <v/>
      </c>
      <c r="C372" s="10" t="str">
        <f ca="1">IFERROR(RANK(order!C372,order!C$3:C$554,0),"")</f>
        <v/>
      </c>
      <c r="D372" s="4" t="str">
        <f ca="1">IFERROR(RANK(order!D372,order!D$3:D$554,0),"")</f>
        <v/>
      </c>
      <c r="E372" s="4" t="str">
        <f ca="1">IFERROR(RANK(order!E372,order!E$3:E$554,0),"")</f>
        <v/>
      </c>
      <c r="F372" s="4" t="str">
        <f ca="1">IFERROR(RANK(order!F372,order!F$3:F$554,0),"")</f>
        <v/>
      </c>
      <c r="G372" s="10" t="str">
        <f ca="1">IFERROR(RANK(order!G372,order!G$3:G$554,0),"")</f>
        <v/>
      </c>
      <c r="H372" s="10" t="str">
        <f ca="1">IFERROR(RANK(order!H372,order!H$3:H$554,0),"")</f>
        <v/>
      </c>
      <c r="I372" s="10" t="str">
        <f ca="1">IFERROR(RANK(order!I372,order!I$3:I$554,0),"")</f>
        <v/>
      </c>
      <c r="J372" s="4" t="str">
        <f ca="1">IFERROR(RANK(order!J372,order!J$3:J$554,0),"")</f>
        <v/>
      </c>
      <c r="K372" s="4" t="str">
        <f ca="1">IFERROR(RANK(order!K372,order!K$3:K$554,0),"")</f>
        <v/>
      </c>
      <c r="L372" s="4" t="str">
        <f ca="1">IFERROR(RANK(order!L372,order!L$3:L$554,0),"")</f>
        <v/>
      </c>
      <c r="M372" s="10" t="str">
        <f ca="1">IFERROR(RANK(order!M372,order!M$3:M$554,0),"")</f>
        <v/>
      </c>
      <c r="N372" s="10" t="str">
        <f ca="1">IFERROR(RANK(order!N372,order!N$3:N$554,0),"")</f>
        <v/>
      </c>
      <c r="O372" s="10" t="str">
        <f ca="1">IFERROR(RANK(order!O372,order!O$3:O$554,0),"")</f>
        <v/>
      </c>
      <c r="P372" s="4" t="str">
        <f ca="1">IFERROR(RANK(order!P372,order!P$3:P$554,0),"")</f>
        <v/>
      </c>
      <c r="Q372" s="4" t="str">
        <f ca="1">IFERROR(RANK(order!Q372,order!Q$3:Q$554,0),"")</f>
        <v/>
      </c>
      <c r="R372" s="4" t="str">
        <f ca="1">IFERROR(RANK(order!R372,order!R$3:R$554,0),"")</f>
        <v/>
      </c>
      <c r="S372" s="10" t="str">
        <f ca="1">IFERROR(RANK(order!S372,order!S$3:S$554,0),"")</f>
        <v/>
      </c>
      <c r="T372" s="10" t="str">
        <f ca="1">IFERROR(RANK(order!T372,order!T$3:T$554,0),"")</f>
        <v/>
      </c>
      <c r="U372" s="10" t="str">
        <f ca="1">IFERROR(RANK(order!U372,order!U$3:U$554,0),"")</f>
        <v/>
      </c>
      <c r="V372" s="4" t="str">
        <f ca="1">IFERROR(RANK(order!V372,order!V$3:V$554,0),"")</f>
        <v/>
      </c>
      <c r="W372" s="4" t="str">
        <f ca="1">IFERROR(RANK(order!W372,order!W$3:W$554,0),"")</f>
        <v/>
      </c>
      <c r="X372" s="4" t="str">
        <f ca="1">IFERROR(RANK(order!X372,order!X$3:X$554,0),"")</f>
        <v/>
      </c>
      <c r="Y372" s="10" t="str">
        <f ca="1">IFERROR(RANK(order!Y372,order!Y$3:Y$554,0),"")</f>
        <v/>
      </c>
      <c r="Z372" s="10" t="str">
        <f ca="1">IFERROR(RANK(order!Z372,order!Z$3:Z$554,0),"")</f>
        <v/>
      </c>
      <c r="AA372" s="10" t="str">
        <f ca="1">IFERROR(RANK(order!AA372,order!AA$3:AA$554,0),"")</f>
        <v/>
      </c>
      <c r="AB372" s="4" t="str">
        <f ca="1">IFERROR(RANK(order!AB372,order!AB$3:AB$554,0),"")</f>
        <v/>
      </c>
      <c r="AC372" s="4" t="str">
        <f ca="1">IFERROR(RANK(order!AC372,order!AC$3:AC$554,0),"")</f>
        <v/>
      </c>
      <c r="AD372" s="4" t="str">
        <f ca="1">IFERROR(RANK(order!AD372,order!AD$3:AD$554,0),"")</f>
        <v/>
      </c>
      <c r="AE372" s="10" t="str">
        <f ca="1">IFERROR(RANK(order!AE372,order!AE$3:AE$554,0),"")</f>
        <v/>
      </c>
      <c r="AF372" s="10" t="str">
        <f ca="1">IFERROR(RANK(order!AF372,order!AF$3:AF$554,0),"")</f>
        <v/>
      </c>
      <c r="AG372" s="10" t="str">
        <f ca="1">IFERROR(RANK(order!AG372,order!AG$3:AG$554,0),"")</f>
        <v/>
      </c>
      <c r="AH372" s="4" t="str">
        <f ca="1">IFERROR(RANK(order!AH372,order!AH$3:AH$554,0),"")</f>
        <v/>
      </c>
      <c r="AI372" s="4" t="str">
        <f ca="1">IFERROR(RANK(order!AI372,order!AI$3:AI$554,0),"")</f>
        <v/>
      </c>
      <c r="AJ372" s="4" t="str">
        <f ca="1">IFERROR(RANK(order!AJ372,order!AJ$3:AJ$554,0),"")</f>
        <v/>
      </c>
      <c r="AK372" s="10" t="str">
        <f ca="1">IFERROR(RANK(order!AK372,order!AK$3:AK$554,0),"")</f>
        <v/>
      </c>
      <c r="AL372" s="10" t="str">
        <f ca="1">IFERROR(RANK(order!AL372,order!AL$3:AL$554,0),"")</f>
        <v/>
      </c>
      <c r="AM372" s="10" t="str">
        <f ca="1">IFERROR(RANK(order!AM372,order!AM$3:AM$554,0),"")</f>
        <v/>
      </c>
      <c r="AN372" s="4" t="str">
        <f ca="1">IFERROR(RANK(order!AN372,order!AN$3:AN$554,0),"")</f>
        <v/>
      </c>
      <c r="AO372" s="4" t="str">
        <f ca="1">IFERROR(RANK(order!AO372,order!AO$3:AO$554,0),"")</f>
        <v/>
      </c>
      <c r="AP372" s="4" t="str">
        <f ca="1">IFERROR(RANK(order!AP372,order!AP$3:AP$554,0),"")</f>
        <v/>
      </c>
      <c r="AQ372" s="10" t="str">
        <f ca="1">IFERROR(RANK(order!AQ372,order!AQ$3:AQ$554,0),"")</f>
        <v/>
      </c>
      <c r="AR372" s="10" t="str">
        <f ca="1">IFERROR(RANK(order!AR372,order!AR$3:AR$554,0),"")</f>
        <v/>
      </c>
      <c r="AS372" s="10" t="str">
        <f ca="1">IFERROR(RANK(order!AS372,order!AS$3:AS$554,0),"")</f>
        <v/>
      </c>
      <c r="AT372" s="4" t="str">
        <f ca="1">IFERROR(RANK(order!AT372,order!AT$3:AT$554,0),"")</f>
        <v/>
      </c>
      <c r="AU372" s="4" t="str">
        <f ca="1">IFERROR(RANK(order!AU372,order!AU$3:AU$554,0),"")</f>
        <v/>
      </c>
      <c r="AV372" s="4" t="str">
        <f ca="1">IFERROR(RANK(order!AV372,order!AV$3:AV$554,0),"")</f>
        <v/>
      </c>
      <c r="AW372" s="10" t="str">
        <f ca="1">IFERROR(RANK(order!AW372,order!AW$3:AW$554,0),"")</f>
        <v/>
      </c>
      <c r="AX372" s="10" t="str">
        <f ca="1">IFERROR(RANK(order!AX372,order!AX$3:AX$554,0),"")</f>
        <v/>
      </c>
      <c r="AY372" s="10" t="str">
        <f ca="1">IFERROR(RANK(order!AY372,order!AY$3:AY$554,0),"")</f>
        <v/>
      </c>
      <c r="AZ372" s="4" t="str">
        <f ca="1">IFERROR(RANK(order!AZ372,order!AZ$3:AZ$554,0),"")</f>
        <v/>
      </c>
      <c r="BA372" s="4" t="str">
        <f ca="1">IFERROR(RANK(order!BA372,order!BA$3:BA$554,0),"")</f>
        <v/>
      </c>
      <c r="BB372" s="4" t="str">
        <f ca="1">IFERROR(RANK(order!BB372,order!BB$3:BB$554,0),"")</f>
        <v/>
      </c>
      <c r="BC372" s="10" t="str">
        <f ca="1">IFERROR(RANK(order!BC372,order!BC$3:BC$554,0),"")</f>
        <v/>
      </c>
      <c r="BD372" s="10" t="str">
        <f ca="1">IFERROR(RANK(order!BD372,order!BD$3:BD$554,0),"")</f>
        <v/>
      </c>
      <c r="BE372" s="10" t="str">
        <f ca="1">IFERROR(RANK(order!BE372,order!BE$3:BE$554,0),"")</f>
        <v/>
      </c>
      <c r="BF372" s="4" t="str">
        <f ca="1">IFERROR(RANK(order!BF372,order!BF$3:BF$554,0),"")</f>
        <v/>
      </c>
      <c r="BG372" s="4" t="str">
        <f ca="1">IFERROR(RANK(order!BG372,order!BG$3:BG$554,0),"")</f>
        <v/>
      </c>
      <c r="BH372" s="4" t="str">
        <f ca="1">IFERROR(RANK(order!BH372,order!BH$3:BH$554,0),"")</f>
        <v/>
      </c>
      <c r="BI372" s="10" t="str">
        <f ca="1">IFERROR(RANK(order!BI372,order!BI$3:BI$554,0),"")</f>
        <v/>
      </c>
      <c r="BJ372" s="10" t="str">
        <f ca="1">IFERROR(RANK(order!BJ372,order!BJ$3:BJ$554,0),"")</f>
        <v/>
      </c>
      <c r="BK372" s="10" t="str">
        <f ca="1">IFERROR(RANK(order!BK372,order!BK$3:BK$554,0),"")</f>
        <v/>
      </c>
      <c r="BL372" s="4" t="str">
        <f ca="1">IFERROR(RANK(order!BL372,order!BL$3:BL$554,0),"")</f>
        <v/>
      </c>
      <c r="BM372" s="4" t="str">
        <f ca="1">IFERROR(RANK(order!BM372,order!BM$3:BM$554,0),"")</f>
        <v/>
      </c>
      <c r="BN372" s="4" t="str">
        <f ca="1">IFERROR(RANK(order!BN372,order!BN$3:BN$554,0),"")</f>
        <v/>
      </c>
      <c r="BO372" s="10" t="str">
        <f ca="1">IFERROR(RANK(order!BO372,order!BO$3:BO$554,0),"")</f>
        <v/>
      </c>
      <c r="BP372" s="10" t="str">
        <f ca="1">IFERROR(RANK(order!BP372,order!BP$3:BP$554,0),"")</f>
        <v/>
      </c>
      <c r="BQ372" s="10" t="str">
        <f ca="1">IFERROR(RANK(order!BQ372,order!BQ$3:BQ$554,0),"")</f>
        <v/>
      </c>
      <c r="BR372" s="4" t="str">
        <f ca="1">IFERROR(RANK(order!BR372,order!BR$3:BR$554,0),"")</f>
        <v/>
      </c>
      <c r="BS372" s="4" t="str">
        <f ca="1">IFERROR(RANK(order!BS372,order!BS$3:BS$554,0),"")</f>
        <v/>
      </c>
      <c r="BT372" s="4" t="str">
        <f ca="1">IFERROR(RANK(order!BT372,order!BT$3:BT$554,0),"")</f>
        <v/>
      </c>
      <c r="BU372" s="95">
        <f t="shared" si="469"/>
        <v>370</v>
      </c>
      <c r="BV372" s="35" t="str">
        <f t="shared" si="470"/>
        <v>E1</v>
      </c>
      <c r="BW372" s="55">
        <f t="shared" ca="1" si="393"/>
        <v>0</v>
      </c>
      <c r="BX372" s="56" t="str">
        <f t="shared" ca="1" si="394"/>
        <v/>
      </c>
      <c r="BY372" s="56" t="str">
        <f t="shared" ca="1" si="395"/>
        <v/>
      </c>
      <c r="BZ372" s="57" t="str">
        <f t="shared" ca="1" si="396"/>
        <v/>
      </c>
      <c r="CA372" s="57" t="str">
        <f t="shared" ca="1" si="397"/>
        <v/>
      </c>
      <c r="CB372" s="58" t="str">
        <f t="shared" ca="1" si="398"/>
        <v/>
      </c>
      <c r="CC372" s="57" t="str">
        <f t="shared" ca="1" si="399"/>
        <v/>
      </c>
      <c r="CD372" s="57" t="str">
        <f t="shared" ca="1" si="400"/>
        <v/>
      </c>
      <c r="CE372" s="58" t="str">
        <f t="shared" ca="1" si="401"/>
        <v/>
      </c>
      <c r="CF372" s="59" t="str">
        <f t="shared" ca="1" si="402"/>
        <v/>
      </c>
      <c r="CG372" s="57" t="str">
        <f t="shared" ca="1" si="403"/>
        <v/>
      </c>
      <c r="CH372" s="57" t="str">
        <f t="shared" ca="1" si="404"/>
        <v/>
      </c>
      <c r="CI372" s="57" t="str">
        <f t="shared" ca="1" si="405"/>
        <v/>
      </c>
      <c r="CJ372" s="57" t="str">
        <f t="shared" ca="1" si="406"/>
        <v/>
      </c>
      <c r="CK372" s="57" t="str">
        <f t="shared" ca="1" si="407"/>
        <v/>
      </c>
      <c r="CL372" s="57" t="str">
        <f t="shared" ca="1" si="408"/>
        <v/>
      </c>
      <c r="CM372" s="57" t="str">
        <f t="shared" ca="1" si="409"/>
        <v/>
      </c>
      <c r="CN372" s="57" t="str">
        <f t="shared" ca="1" si="410"/>
        <v/>
      </c>
      <c r="CO372" s="57" t="str">
        <f t="shared" ca="1" si="411"/>
        <v/>
      </c>
      <c r="CP372" s="57" t="str">
        <f t="shared" ca="1" si="412"/>
        <v/>
      </c>
      <c r="CQ372" s="57" t="str">
        <f t="shared" ca="1" si="413"/>
        <v/>
      </c>
      <c r="CR372" s="57" t="str">
        <f t="shared" ca="1" si="414"/>
        <v/>
      </c>
      <c r="CS372" s="60" t="str">
        <f t="shared" ca="1" si="415"/>
        <v/>
      </c>
      <c r="CT372" s="60" t="str">
        <f t="shared" ca="1" si="416"/>
        <v/>
      </c>
      <c r="CU372" s="60" t="str">
        <f t="shared" ca="1" si="417"/>
        <v/>
      </c>
      <c r="CV372" s="60" t="str">
        <f t="shared" ca="1" si="418"/>
        <v/>
      </c>
      <c r="CW372" s="60" t="str">
        <f t="shared" ca="1" si="419"/>
        <v/>
      </c>
      <c r="CX372" s="60" t="str">
        <f t="shared" ca="1" si="420"/>
        <v/>
      </c>
      <c r="CY372" s="60" t="str">
        <f t="shared" ca="1" si="421"/>
        <v/>
      </c>
      <c r="CZ372" s="60" t="str">
        <f t="shared" ca="1" si="422"/>
        <v/>
      </c>
      <c r="DA372" s="65" t="str">
        <f t="shared" ca="1" si="423"/>
        <v/>
      </c>
      <c r="DB372" s="65" t="str">
        <f t="shared" ca="1" si="424"/>
        <v/>
      </c>
      <c r="DC372" s="65" t="str">
        <f t="shared" ca="1" si="425"/>
        <v/>
      </c>
      <c r="DD372" s="65" t="str">
        <f t="shared" ca="1" si="426"/>
        <v/>
      </c>
      <c r="DE372" s="65" t="str">
        <f t="shared" ca="1" si="427"/>
        <v/>
      </c>
      <c r="DF372" s="66" t="str">
        <f t="shared" ca="1" si="428"/>
        <v/>
      </c>
      <c r="DG372" s="66" t="str">
        <f t="shared" ca="1" si="429"/>
        <v/>
      </c>
      <c r="DH372" s="66" t="str">
        <f t="shared" ca="1" si="430"/>
        <v/>
      </c>
      <c r="DI372" s="66" t="str">
        <f t="shared" ca="1" si="431"/>
        <v/>
      </c>
      <c r="DJ372" s="66" t="str">
        <f t="shared" ca="1" si="432"/>
        <v/>
      </c>
      <c r="DK372" s="65" t="str">
        <f t="shared" ca="1" si="433"/>
        <v/>
      </c>
      <c r="DL372" s="65" t="str">
        <f t="shared" ca="1" si="434"/>
        <v/>
      </c>
      <c r="DM372" s="65" t="str">
        <f t="shared" ca="1" si="435"/>
        <v/>
      </c>
      <c r="DN372" s="65" t="str">
        <f t="shared" ca="1" si="436"/>
        <v/>
      </c>
      <c r="DO372" s="65" t="str">
        <f t="shared" ca="1" si="437"/>
        <v/>
      </c>
      <c r="DP372" s="65" t="str">
        <f t="shared" ca="1" si="438"/>
        <v/>
      </c>
      <c r="DQ372" s="65" t="str">
        <f t="shared" ca="1" si="439"/>
        <v/>
      </c>
      <c r="DR372" s="69" t="str">
        <f t="shared" ca="1" si="440"/>
        <v/>
      </c>
      <c r="DS372" s="69" t="str">
        <f t="shared" ca="1" si="441"/>
        <v/>
      </c>
      <c r="DT372" s="69" t="str">
        <f t="shared" ca="1" si="442"/>
        <v/>
      </c>
      <c r="DU372" s="69" t="str">
        <f t="shared" ca="1" si="443"/>
        <v/>
      </c>
      <c r="DV372" s="69" t="str">
        <f t="shared" ca="1" si="444"/>
        <v/>
      </c>
      <c r="DW372" s="69" t="str">
        <f t="shared" ca="1" si="445"/>
        <v/>
      </c>
      <c r="DX372" s="69" t="str">
        <f t="shared" ca="1" si="446"/>
        <v/>
      </c>
      <c r="DY372" s="69" t="str">
        <f t="shared" ca="1" si="447"/>
        <v/>
      </c>
      <c r="DZ372" s="72" t="str">
        <f t="shared" ca="1" si="448"/>
        <v/>
      </c>
      <c r="EA372" s="72" t="str">
        <f t="shared" ca="1" si="449"/>
        <v/>
      </c>
      <c r="EB372" s="72" t="str">
        <f t="shared" ca="1" si="450"/>
        <v/>
      </c>
      <c r="EC372" s="65" t="str">
        <f t="shared" ca="1" si="451"/>
        <v/>
      </c>
      <c r="ED372" s="65" t="str">
        <f t="shared" ca="1" si="452"/>
        <v/>
      </c>
      <c r="EE372" s="65" t="str">
        <f t="shared" ca="1" si="453"/>
        <v/>
      </c>
      <c r="EF372" s="65" t="str">
        <f t="shared" ca="1" si="454"/>
        <v/>
      </c>
      <c r="EG372" s="65" t="str">
        <f t="shared" ca="1" si="455"/>
        <v/>
      </c>
      <c r="EH372" s="65" t="str">
        <f t="shared" ca="1" si="456"/>
        <v/>
      </c>
      <c r="EI372" s="429" t="str">
        <f t="shared" ca="1" si="457"/>
        <v>No</v>
      </c>
      <c r="EJ372" s="428" t="str">
        <f t="shared" ca="1" si="458"/>
        <v/>
      </c>
      <c r="EK372" s="428" t="str">
        <f t="shared" ca="1" si="459"/>
        <v/>
      </c>
      <c r="EL372" s="65" t="str">
        <f t="shared" ca="1" si="460"/>
        <v/>
      </c>
      <c r="EM372" s="65" t="str">
        <f t="shared" ca="1" si="461"/>
        <v/>
      </c>
      <c r="EN372" s="65" t="str">
        <f t="shared" ca="1" si="462"/>
        <v/>
      </c>
      <c r="EO372" s="433" t="str">
        <f t="shared" ca="1" si="463"/>
        <v/>
      </c>
      <c r="EP372" s="433" t="str">
        <f t="shared" ca="1" si="464"/>
        <v/>
      </c>
      <c r="EQ372" s="433" t="str">
        <f t="shared" ca="1" si="465"/>
        <v/>
      </c>
      <c r="ER372" s="433" t="str">
        <f t="shared" ca="1" si="466"/>
        <v/>
      </c>
      <c r="ES372" s="433" t="str">
        <f t="shared" ca="1" si="467"/>
        <v/>
      </c>
      <c r="ET372" s="433" t="str">
        <f t="shared" ca="1" si="468"/>
        <v/>
      </c>
      <c r="EU372" s="433" t="str">
        <f ca="1">IF(OR(CO372="",CQ372=""),"",Discipline!$P$3*CO372+Discipline!$X$3*CQ372)</f>
        <v/>
      </c>
      <c r="EV372" s="433" t="str">
        <f ca="1">IF(OR(CP372="",CR372=""),"",Discipline!$P$3*CP372+Discipline!$X$3*CR372)</f>
        <v/>
      </c>
    </row>
    <row r="373" spans="1:152" x14ac:dyDescent="0.25">
      <c r="A373" s="10" t="str">
        <f ca="1">IFERROR(RANK(order!A373,order!A$3:A$554,0),"")</f>
        <v/>
      </c>
      <c r="B373" s="10" t="str">
        <f ca="1">IFERROR(RANK(order!B373,order!B$3:B$554,0),"")</f>
        <v/>
      </c>
      <c r="C373" s="10" t="str">
        <f ca="1">IFERROR(RANK(order!C373,order!C$3:C$554,0),"")</f>
        <v/>
      </c>
      <c r="D373" s="4" t="str">
        <f ca="1">IFERROR(RANK(order!D373,order!D$3:D$554,0),"")</f>
        <v/>
      </c>
      <c r="E373" s="4" t="str">
        <f ca="1">IFERROR(RANK(order!E373,order!E$3:E$554,0),"")</f>
        <v/>
      </c>
      <c r="F373" s="4" t="str">
        <f ca="1">IFERROR(RANK(order!F373,order!F$3:F$554,0),"")</f>
        <v/>
      </c>
      <c r="G373" s="10" t="str">
        <f ca="1">IFERROR(RANK(order!G373,order!G$3:G$554,0),"")</f>
        <v/>
      </c>
      <c r="H373" s="10" t="str">
        <f ca="1">IFERROR(RANK(order!H373,order!H$3:H$554,0),"")</f>
        <v/>
      </c>
      <c r="I373" s="10" t="str">
        <f ca="1">IFERROR(RANK(order!I373,order!I$3:I$554,0),"")</f>
        <v/>
      </c>
      <c r="J373" s="4" t="str">
        <f ca="1">IFERROR(RANK(order!J373,order!J$3:J$554,0),"")</f>
        <v/>
      </c>
      <c r="K373" s="4" t="str">
        <f ca="1">IFERROR(RANK(order!K373,order!K$3:K$554,0),"")</f>
        <v/>
      </c>
      <c r="L373" s="4" t="str">
        <f ca="1">IFERROR(RANK(order!L373,order!L$3:L$554,0),"")</f>
        <v/>
      </c>
      <c r="M373" s="10" t="str">
        <f ca="1">IFERROR(RANK(order!M373,order!M$3:M$554,0),"")</f>
        <v/>
      </c>
      <c r="N373" s="10" t="str">
        <f ca="1">IFERROR(RANK(order!N373,order!N$3:N$554,0),"")</f>
        <v/>
      </c>
      <c r="O373" s="10" t="str">
        <f ca="1">IFERROR(RANK(order!O373,order!O$3:O$554,0),"")</f>
        <v/>
      </c>
      <c r="P373" s="4" t="str">
        <f ca="1">IFERROR(RANK(order!P373,order!P$3:P$554,0),"")</f>
        <v/>
      </c>
      <c r="Q373" s="4" t="str">
        <f ca="1">IFERROR(RANK(order!Q373,order!Q$3:Q$554,0),"")</f>
        <v/>
      </c>
      <c r="R373" s="4" t="str">
        <f ca="1">IFERROR(RANK(order!R373,order!R$3:R$554,0),"")</f>
        <v/>
      </c>
      <c r="S373" s="10" t="str">
        <f ca="1">IFERROR(RANK(order!S373,order!S$3:S$554,0),"")</f>
        <v/>
      </c>
      <c r="T373" s="10" t="str">
        <f ca="1">IFERROR(RANK(order!T373,order!T$3:T$554,0),"")</f>
        <v/>
      </c>
      <c r="U373" s="10" t="str">
        <f ca="1">IFERROR(RANK(order!U373,order!U$3:U$554,0),"")</f>
        <v/>
      </c>
      <c r="V373" s="4" t="str">
        <f ca="1">IFERROR(RANK(order!V373,order!V$3:V$554,0),"")</f>
        <v/>
      </c>
      <c r="W373" s="4" t="str">
        <f ca="1">IFERROR(RANK(order!W373,order!W$3:W$554,0),"")</f>
        <v/>
      </c>
      <c r="X373" s="4" t="str">
        <f ca="1">IFERROR(RANK(order!X373,order!X$3:X$554,0),"")</f>
        <v/>
      </c>
      <c r="Y373" s="10" t="str">
        <f ca="1">IFERROR(RANK(order!Y373,order!Y$3:Y$554,0),"")</f>
        <v/>
      </c>
      <c r="Z373" s="10" t="str">
        <f ca="1">IFERROR(RANK(order!Z373,order!Z$3:Z$554,0),"")</f>
        <v/>
      </c>
      <c r="AA373" s="10" t="str">
        <f ca="1">IFERROR(RANK(order!AA373,order!AA$3:AA$554,0),"")</f>
        <v/>
      </c>
      <c r="AB373" s="4" t="str">
        <f ca="1">IFERROR(RANK(order!AB373,order!AB$3:AB$554,0),"")</f>
        <v/>
      </c>
      <c r="AC373" s="4" t="str">
        <f ca="1">IFERROR(RANK(order!AC373,order!AC$3:AC$554,0),"")</f>
        <v/>
      </c>
      <c r="AD373" s="4" t="str">
        <f ca="1">IFERROR(RANK(order!AD373,order!AD$3:AD$554,0),"")</f>
        <v/>
      </c>
      <c r="AE373" s="10" t="str">
        <f ca="1">IFERROR(RANK(order!AE373,order!AE$3:AE$554,0),"")</f>
        <v/>
      </c>
      <c r="AF373" s="10" t="str">
        <f ca="1">IFERROR(RANK(order!AF373,order!AF$3:AF$554,0),"")</f>
        <v/>
      </c>
      <c r="AG373" s="10" t="str">
        <f ca="1">IFERROR(RANK(order!AG373,order!AG$3:AG$554,0),"")</f>
        <v/>
      </c>
      <c r="AH373" s="4" t="str">
        <f ca="1">IFERROR(RANK(order!AH373,order!AH$3:AH$554,0),"")</f>
        <v/>
      </c>
      <c r="AI373" s="4" t="str">
        <f ca="1">IFERROR(RANK(order!AI373,order!AI$3:AI$554,0),"")</f>
        <v/>
      </c>
      <c r="AJ373" s="4" t="str">
        <f ca="1">IFERROR(RANK(order!AJ373,order!AJ$3:AJ$554,0),"")</f>
        <v/>
      </c>
      <c r="AK373" s="10" t="str">
        <f ca="1">IFERROR(RANK(order!AK373,order!AK$3:AK$554,0),"")</f>
        <v/>
      </c>
      <c r="AL373" s="10" t="str">
        <f ca="1">IFERROR(RANK(order!AL373,order!AL$3:AL$554,0),"")</f>
        <v/>
      </c>
      <c r="AM373" s="10" t="str">
        <f ca="1">IFERROR(RANK(order!AM373,order!AM$3:AM$554,0),"")</f>
        <v/>
      </c>
      <c r="AN373" s="4" t="str">
        <f ca="1">IFERROR(RANK(order!AN373,order!AN$3:AN$554,0),"")</f>
        <v/>
      </c>
      <c r="AO373" s="4" t="str">
        <f ca="1">IFERROR(RANK(order!AO373,order!AO$3:AO$554,0),"")</f>
        <v/>
      </c>
      <c r="AP373" s="4" t="str">
        <f ca="1">IFERROR(RANK(order!AP373,order!AP$3:AP$554,0),"")</f>
        <v/>
      </c>
      <c r="AQ373" s="10" t="str">
        <f ca="1">IFERROR(RANK(order!AQ373,order!AQ$3:AQ$554,0),"")</f>
        <v/>
      </c>
      <c r="AR373" s="10" t="str">
        <f ca="1">IFERROR(RANK(order!AR373,order!AR$3:AR$554,0),"")</f>
        <v/>
      </c>
      <c r="AS373" s="10" t="str">
        <f ca="1">IFERROR(RANK(order!AS373,order!AS$3:AS$554,0),"")</f>
        <v/>
      </c>
      <c r="AT373" s="4" t="str">
        <f ca="1">IFERROR(RANK(order!AT373,order!AT$3:AT$554,0),"")</f>
        <v/>
      </c>
      <c r="AU373" s="4" t="str">
        <f ca="1">IFERROR(RANK(order!AU373,order!AU$3:AU$554,0),"")</f>
        <v/>
      </c>
      <c r="AV373" s="4" t="str">
        <f ca="1">IFERROR(RANK(order!AV373,order!AV$3:AV$554,0),"")</f>
        <v/>
      </c>
      <c r="AW373" s="10" t="str">
        <f ca="1">IFERROR(RANK(order!AW373,order!AW$3:AW$554,0),"")</f>
        <v/>
      </c>
      <c r="AX373" s="10" t="str">
        <f ca="1">IFERROR(RANK(order!AX373,order!AX$3:AX$554,0),"")</f>
        <v/>
      </c>
      <c r="AY373" s="10" t="str">
        <f ca="1">IFERROR(RANK(order!AY373,order!AY$3:AY$554,0),"")</f>
        <v/>
      </c>
      <c r="AZ373" s="4" t="str">
        <f ca="1">IFERROR(RANK(order!AZ373,order!AZ$3:AZ$554,0),"")</f>
        <v/>
      </c>
      <c r="BA373" s="4" t="str">
        <f ca="1">IFERROR(RANK(order!BA373,order!BA$3:BA$554,0),"")</f>
        <v/>
      </c>
      <c r="BB373" s="4" t="str">
        <f ca="1">IFERROR(RANK(order!BB373,order!BB$3:BB$554,0),"")</f>
        <v/>
      </c>
      <c r="BC373" s="10" t="str">
        <f ca="1">IFERROR(RANK(order!BC373,order!BC$3:BC$554,0),"")</f>
        <v/>
      </c>
      <c r="BD373" s="10" t="str">
        <f ca="1">IFERROR(RANK(order!BD373,order!BD$3:BD$554,0),"")</f>
        <v/>
      </c>
      <c r="BE373" s="10" t="str">
        <f ca="1">IFERROR(RANK(order!BE373,order!BE$3:BE$554,0),"")</f>
        <v/>
      </c>
      <c r="BF373" s="4" t="str">
        <f ca="1">IFERROR(RANK(order!BF373,order!BF$3:BF$554,0),"")</f>
        <v/>
      </c>
      <c r="BG373" s="4" t="str">
        <f ca="1">IFERROR(RANK(order!BG373,order!BG$3:BG$554,0),"")</f>
        <v/>
      </c>
      <c r="BH373" s="4" t="str">
        <f ca="1">IFERROR(RANK(order!BH373,order!BH$3:BH$554,0),"")</f>
        <v/>
      </c>
      <c r="BI373" s="10" t="str">
        <f ca="1">IFERROR(RANK(order!BI373,order!BI$3:BI$554,0),"")</f>
        <v/>
      </c>
      <c r="BJ373" s="10" t="str">
        <f ca="1">IFERROR(RANK(order!BJ373,order!BJ$3:BJ$554,0),"")</f>
        <v/>
      </c>
      <c r="BK373" s="10" t="str">
        <f ca="1">IFERROR(RANK(order!BK373,order!BK$3:BK$554,0),"")</f>
        <v/>
      </c>
      <c r="BL373" s="4" t="str">
        <f ca="1">IFERROR(RANK(order!BL373,order!BL$3:BL$554,0),"")</f>
        <v/>
      </c>
      <c r="BM373" s="4" t="str">
        <f ca="1">IFERROR(RANK(order!BM373,order!BM$3:BM$554,0),"")</f>
        <v/>
      </c>
      <c r="BN373" s="4" t="str">
        <f ca="1">IFERROR(RANK(order!BN373,order!BN$3:BN$554,0),"")</f>
        <v/>
      </c>
      <c r="BO373" s="10" t="str">
        <f ca="1">IFERROR(RANK(order!BO373,order!BO$3:BO$554,0),"")</f>
        <v/>
      </c>
      <c r="BP373" s="10" t="str">
        <f ca="1">IFERROR(RANK(order!BP373,order!BP$3:BP$554,0),"")</f>
        <v/>
      </c>
      <c r="BQ373" s="10" t="str">
        <f ca="1">IFERROR(RANK(order!BQ373,order!BQ$3:BQ$554,0),"")</f>
        <v/>
      </c>
      <c r="BR373" s="4" t="str">
        <f ca="1">IFERROR(RANK(order!BR373,order!BR$3:BR$554,0),"")</f>
        <v/>
      </c>
      <c r="BS373" s="4" t="str">
        <f ca="1">IFERROR(RANK(order!BS373,order!BS$3:BS$554,0),"")</f>
        <v/>
      </c>
      <c r="BT373" s="4" t="str">
        <f ca="1">IFERROR(RANK(order!BT373,order!BT$3:BT$554,0),"")</f>
        <v/>
      </c>
      <c r="BU373" s="95">
        <f t="shared" si="469"/>
        <v>371</v>
      </c>
      <c r="BV373" s="35" t="str">
        <f t="shared" si="470"/>
        <v>E1</v>
      </c>
      <c r="BW373" s="55">
        <f t="shared" ca="1" si="393"/>
        <v>0</v>
      </c>
      <c r="BX373" s="56" t="str">
        <f t="shared" ca="1" si="394"/>
        <v/>
      </c>
      <c r="BY373" s="56" t="str">
        <f t="shared" ca="1" si="395"/>
        <v/>
      </c>
      <c r="BZ373" s="57" t="str">
        <f t="shared" ca="1" si="396"/>
        <v/>
      </c>
      <c r="CA373" s="57" t="str">
        <f t="shared" ca="1" si="397"/>
        <v/>
      </c>
      <c r="CB373" s="58" t="str">
        <f t="shared" ca="1" si="398"/>
        <v/>
      </c>
      <c r="CC373" s="57" t="str">
        <f t="shared" ca="1" si="399"/>
        <v/>
      </c>
      <c r="CD373" s="57" t="str">
        <f t="shared" ca="1" si="400"/>
        <v/>
      </c>
      <c r="CE373" s="58" t="str">
        <f t="shared" ca="1" si="401"/>
        <v/>
      </c>
      <c r="CF373" s="59" t="str">
        <f t="shared" ca="1" si="402"/>
        <v/>
      </c>
      <c r="CG373" s="57" t="str">
        <f t="shared" ca="1" si="403"/>
        <v/>
      </c>
      <c r="CH373" s="57" t="str">
        <f t="shared" ca="1" si="404"/>
        <v/>
      </c>
      <c r="CI373" s="57" t="str">
        <f t="shared" ca="1" si="405"/>
        <v/>
      </c>
      <c r="CJ373" s="57" t="str">
        <f t="shared" ca="1" si="406"/>
        <v/>
      </c>
      <c r="CK373" s="57" t="str">
        <f t="shared" ca="1" si="407"/>
        <v/>
      </c>
      <c r="CL373" s="57" t="str">
        <f t="shared" ca="1" si="408"/>
        <v/>
      </c>
      <c r="CM373" s="57" t="str">
        <f t="shared" ca="1" si="409"/>
        <v/>
      </c>
      <c r="CN373" s="57" t="str">
        <f t="shared" ca="1" si="410"/>
        <v/>
      </c>
      <c r="CO373" s="57" t="str">
        <f t="shared" ca="1" si="411"/>
        <v/>
      </c>
      <c r="CP373" s="57" t="str">
        <f t="shared" ca="1" si="412"/>
        <v/>
      </c>
      <c r="CQ373" s="57" t="str">
        <f t="shared" ca="1" si="413"/>
        <v/>
      </c>
      <c r="CR373" s="57" t="str">
        <f t="shared" ca="1" si="414"/>
        <v/>
      </c>
      <c r="CS373" s="60" t="str">
        <f t="shared" ca="1" si="415"/>
        <v/>
      </c>
      <c r="CT373" s="60" t="str">
        <f t="shared" ca="1" si="416"/>
        <v/>
      </c>
      <c r="CU373" s="60" t="str">
        <f t="shared" ca="1" si="417"/>
        <v/>
      </c>
      <c r="CV373" s="60" t="str">
        <f t="shared" ca="1" si="418"/>
        <v/>
      </c>
      <c r="CW373" s="60" t="str">
        <f t="shared" ca="1" si="419"/>
        <v/>
      </c>
      <c r="CX373" s="60" t="str">
        <f t="shared" ca="1" si="420"/>
        <v/>
      </c>
      <c r="CY373" s="60" t="str">
        <f t="shared" ca="1" si="421"/>
        <v/>
      </c>
      <c r="CZ373" s="60" t="str">
        <f t="shared" ca="1" si="422"/>
        <v/>
      </c>
      <c r="DA373" s="65" t="str">
        <f t="shared" ca="1" si="423"/>
        <v/>
      </c>
      <c r="DB373" s="65" t="str">
        <f t="shared" ca="1" si="424"/>
        <v/>
      </c>
      <c r="DC373" s="65" t="str">
        <f t="shared" ca="1" si="425"/>
        <v/>
      </c>
      <c r="DD373" s="65" t="str">
        <f t="shared" ca="1" si="426"/>
        <v/>
      </c>
      <c r="DE373" s="65" t="str">
        <f t="shared" ca="1" si="427"/>
        <v/>
      </c>
      <c r="DF373" s="66" t="str">
        <f t="shared" ca="1" si="428"/>
        <v/>
      </c>
      <c r="DG373" s="66" t="str">
        <f t="shared" ca="1" si="429"/>
        <v/>
      </c>
      <c r="DH373" s="66" t="str">
        <f t="shared" ca="1" si="430"/>
        <v/>
      </c>
      <c r="DI373" s="66" t="str">
        <f t="shared" ca="1" si="431"/>
        <v/>
      </c>
      <c r="DJ373" s="66" t="str">
        <f t="shared" ca="1" si="432"/>
        <v/>
      </c>
      <c r="DK373" s="65" t="str">
        <f t="shared" ca="1" si="433"/>
        <v/>
      </c>
      <c r="DL373" s="65" t="str">
        <f t="shared" ca="1" si="434"/>
        <v/>
      </c>
      <c r="DM373" s="65" t="str">
        <f t="shared" ca="1" si="435"/>
        <v/>
      </c>
      <c r="DN373" s="65" t="str">
        <f t="shared" ca="1" si="436"/>
        <v/>
      </c>
      <c r="DO373" s="65" t="str">
        <f t="shared" ca="1" si="437"/>
        <v/>
      </c>
      <c r="DP373" s="65" t="str">
        <f t="shared" ca="1" si="438"/>
        <v/>
      </c>
      <c r="DQ373" s="65" t="str">
        <f t="shared" ca="1" si="439"/>
        <v/>
      </c>
      <c r="DR373" s="69" t="str">
        <f t="shared" ca="1" si="440"/>
        <v/>
      </c>
      <c r="DS373" s="69" t="str">
        <f t="shared" ca="1" si="441"/>
        <v/>
      </c>
      <c r="DT373" s="69" t="str">
        <f t="shared" ca="1" si="442"/>
        <v/>
      </c>
      <c r="DU373" s="69" t="str">
        <f t="shared" ca="1" si="443"/>
        <v/>
      </c>
      <c r="DV373" s="69" t="str">
        <f t="shared" ca="1" si="444"/>
        <v/>
      </c>
      <c r="DW373" s="69" t="str">
        <f t="shared" ca="1" si="445"/>
        <v/>
      </c>
      <c r="DX373" s="69" t="str">
        <f t="shared" ca="1" si="446"/>
        <v/>
      </c>
      <c r="DY373" s="69" t="str">
        <f t="shared" ca="1" si="447"/>
        <v/>
      </c>
      <c r="DZ373" s="72" t="str">
        <f t="shared" ca="1" si="448"/>
        <v/>
      </c>
      <c r="EA373" s="72" t="str">
        <f t="shared" ca="1" si="449"/>
        <v/>
      </c>
      <c r="EB373" s="72" t="str">
        <f t="shared" ca="1" si="450"/>
        <v/>
      </c>
      <c r="EC373" s="65" t="str">
        <f t="shared" ca="1" si="451"/>
        <v/>
      </c>
      <c r="ED373" s="65" t="str">
        <f t="shared" ca="1" si="452"/>
        <v/>
      </c>
      <c r="EE373" s="65" t="str">
        <f t="shared" ca="1" si="453"/>
        <v/>
      </c>
      <c r="EF373" s="65" t="str">
        <f t="shared" ca="1" si="454"/>
        <v/>
      </c>
      <c r="EG373" s="65" t="str">
        <f t="shared" ca="1" si="455"/>
        <v/>
      </c>
      <c r="EH373" s="65" t="str">
        <f t="shared" ca="1" si="456"/>
        <v/>
      </c>
      <c r="EI373" s="429" t="str">
        <f t="shared" ca="1" si="457"/>
        <v>No</v>
      </c>
      <c r="EJ373" s="428" t="str">
        <f t="shared" ca="1" si="458"/>
        <v/>
      </c>
      <c r="EK373" s="428" t="str">
        <f t="shared" ca="1" si="459"/>
        <v/>
      </c>
      <c r="EL373" s="65" t="str">
        <f t="shared" ca="1" si="460"/>
        <v/>
      </c>
      <c r="EM373" s="65" t="str">
        <f t="shared" ca="1" si="461"/>
        <v/>
      </c>
      <c r="EN373" s="65" t="str">
        <f t="shared" ca="1" si="462"/>
        <v/>
      </c>
      <c r="EO373" s="433" t="str">
        <f t="shared" ca="1" si="463"/>
        <v/>
      </c>
      <c r="EP373" s="433" t="str">
        <f t="shared" ca="1" si="464"/>
        <v/>
      </c>
      <c r="EQ373" s="433" t="str">
        <f t="shared" ca="1" si="465"/>
        <v/>
      </c>
      <c r="ER373" s="433" t="str">
        <f t="shared" ca="1" si="466"/>
        <v/>
      </c>
      <c r="ES373" s="433" t="str">
        <f t="shared" ca="1" si="467"/>
        <v/>
      </c>
      <c r="ET373" s="433" t="str">
        <f t="shared" ca="1" si="468"/>
        <v/>
      </c>
      <c r="EU373" s="433" t="str">
        <f ca="1">IF(OR(CO373="",CQ373=""),"",Discipline!$P$3*CO373+Discipline!$X$3*CQ373)</f>
        <v/>
      </c>
      <c r="EV373" s="433" t="str">
        <f ca="1">IF(OR(CP373="",CR373=""),"",Discipline!$P$3*CP373+Discipline!$X$3*CR373)</f>
        <v/>
      </c>
    </row>
    <row r="374" spans="1:152" x14ac:dyDescent="0.25">
      <c r="A374" s="10" t="str">
        <f ca="1">IFERROR(RANK(order!A374,order!A$3:A$554,0),"")</f>
        <v/>
      </c>
      <c r="B374" s="10" t="str">
        <f ca="1">IFERROR(RANK(order!B374,order!B$3:B$554,0),"")</f>
        <v/>
      </c>
      <c r="C374" s="10" t="str">
        <f ca="1">IFERROR(RANK(order!C374,order!C$3:C$554,0),"")</f>
        <v/>
      </c>
      <c r="D374" s="4" t="str">
        <f ca="1">IFERROR(RANK(order!D374,order!D$3:D$554,0),"")</f>
        <v/>
      </c>
      <c r="E374" s="4" t="str">
        <f ca="1">IFERROR(RANK(order!E374,order!E$3:E$554,0),"")</f>
        <v/>
      </c>
      <c r="F374" s="4" t="str">
        <f ca="1">IFERROR(RANK(order!F374,order!F$3:F$554,0),"")</f>
        <v/>
      </c>
      <c r="G374" s="10" t="str">
        <f ca="1">IFERROR(RANK(order!G374,order!G$3:G$554,0),"")</f>
        <v/>
      </c>
      <c r="H374" s="10" t="str">
        <f ca="1">IFERROR(RANK(order!H374,order!H$3:H$554,0),"")</f>
        <v/>
      </c>
      <c r="I374" s="10" t="str">
        <f ca="1">IFERROR(RANK(order!I374,order!I$3:I$554,0),"")</f>
        <v/>
      </c>
      <c r="J374" s="4" t="str">
        <f ca="1">IFERROR(RANK(order!J374,order!J$3:J$554,0),"")</f>
        <v/>
      </c>
      <c r="K374" s="4" t="str">
        <f ca="1">IFERROR(RANK(order!K374,order!K$3:K$554,0),"")</f>
        <v/>
      </c>
      <c r="L374" s="4" t="str">
        <f ca="1">IFERROR(RANK(order!L374,order!L$3:L$554,0),"")</f>
        <v/>
      </c>
      <c r="M374" s="10" t="str">
        <f ca="1">IFERROR(RANK(order!M374,order!M$3:M$554,0),"")</f>
        <v/>
      </c>
      <c r="N374" s="10" t="str">
        <f ca="1">IFERROR(RANK(order!N374,order!N$3:N$554,0),"")</f>
        <v/>
      </c>
      <c r="O374" s="10" t="str">
        <f ca="1">IFERROR(RANK(order!O374,order!O$3:O$554,0),"")</f>
        <v/>
      </c>
      <c r="P374" s="4" t="str">
        <f ca="1">IFERROR(RANK(order!P374,order!P$3:P$554,0),"")</f>
        <v/>
      </c>
      <c r="Q374" s="4" t="str">
        <f ca="1">IFERROR(RANK(order!Q374,order!Q$3:Q$554,0),"")</f>
        <v/>
      </c>
      <c r="R374" s="4" t="str">
        <f ca="1">IFERROR(RANK(order!R374,order!R$3:R$554,0),"")</f>
        <v/>
      </c>
      <c r="S374" s="10" t="str">
        <f ca="1">IFERROR(RANK(order!S374,order!S$3:S$554,0),"")</f>
        <v/>
      </c>
      <c r="T374" s="10" t="str">
        <f ca="1">IFERROR(RANK(order!T374,order!T$3:T$554,0),"")</f>
        <v/>
      </c>
      <c r="U374" s="10" t="str">
        <f ca="1">IFERROR(RANK(order!U374,order!U$3:U$554,0),"")</f>
        <v/>
      </c>
      <c r="V374" s="4" t="str">
        <f ca="1">IFERROR(RANK(order!V374,order!V$3:V$554,0),"")</f>
        <v/>
      </c>
      <c r="W374" s="4" t="str">
        <f ca="1">IFERROR(RANK(order!W374,order!W$3:W$554,0),"")</f>
        <v/>
      </c>
      <c r="X374" s="4" t="str">
        <f ca="1">IFERROR(RANK(order!X374,order!X$3:X$554,0),"")</f>
        <v/>
      </c>
      <c r="Y374" s="10" t="str">
        <f ca="1">IFERROR(RANK(order!Y374,order!Y$3:Y$554,0),"")</f>
        <v/>
      </c>
      <c r="Z374" s="10" t="str">
        <f ca="1">IFERROR(RANK(order!Z374,order!Z$3:Z$554,0),"")</f>
        <v/>
      </c>
      <c r="AA374" s="10" t="str">
        <f ca="1">IFERROR(RANK(order!AA374,order!AA$3:AA$554,0),"")</f>
        <v/>
      </c>
      <c r="AB374" s="4" t="str">
        <f ca="1">IFERROR(RANK(order!AB374,order!AB$3:AB$554,0),"")</f>
        <v/>
      </c>
      <c r="AC374" s="4" t="str">
        <f ca="1">IFERROR(RANK(order!AC374,order!AC$3:AC$554,0),"")</f>
        <v/>
      </c>
      <c r="AD374" s="4" t="str">
        <f ca="1">IFERROR(RANK(order!AD374,order!AD$3:AD$554,0),"")</f>
        <v/>
      </c>
      <c r="AE374" s="10" t="str">
        <f ca="1">IFERROR(RANK(order!AE374,order!AE$3:AE$554,0),"")</f>
        <v/>
      </c>
      <c r="AF374" s="10" t="str">
        <f ca="1">IFERROR(RANK(order!AF374,order!AF$3:AF$554,0),"")</f>
        <v/>
      </c>
      <c r="AG374" s="10" t="str">
        <f ca="1">IFERROR(RANK(order!AG374,order!AG$3:AG$554,0),"")</f>
        <v/>
      </c>
      <c r="AH374" s="4" t="str">
        <f ca="1">IFERROR(RANK(order!AH374,order!AH$3:AH$554,0),"")</f>
        <v/>
      </c>
      <c r="AI374" s="4" t="str">
        <f ca="1">IFERROR(RANK(order!AI374,order!AI$3:AI$554,0),"")</f>
        <v/>
      </c>
      <c r="AJ374" s="4" t="str">
        <f ca="1">IFERROR(RANK(order!AJ374,order!AJ$3:AJ$554,0),"")</f>
        <v/>
      </c>
      <c r="AK374" s="10" t="str">
        <f ca="1">IFERROR(RANK(order!AK374,order!AK$3:AK$554,0),"")</f>
        <v/>
      </c>
      <c r="AL374" s="10" t="str">
        <f ca="1">IFERROR(RANK(order!AL374,order!AL$3:AL$554,0),"")</f>
        <v/>
      </c>
      <c r="AM374" s="10" t="str">
        <f ca="1">IFERROR(RANK(order!AM374,order!AM$3:AM$554,0),"")</f>
        <v/>
      </c>
      <c r="AN374" s="4" t="str">
        <f ca="1">IFERROR(RANK(order!AN374,order!AN$3:AN$554,0),"")</f>
        <v/>
      </c>
      <c r="AO374" s="4" t="str">
        <f ca="1">IFERROR(RANK(order!AO374,order!AO$3:AO$554,0),"")</f>
        <v/>
      </c>
      <c r="AP374" s="4" t="str">
        <f ca="1">IFERROR(RANK(order!AP374,order!AP$3:AP$554,0),"")</f>
        <v/>
      </c>
      <c r="AQ374" s="10" t="str">
        <f ca="1">IFERROR(RANK(order!AQ374,order!AQ$3:AQ$554,0),"")</f>
        <v/>
      </c>
      <c r="AR374" s="10" t="str">
        <f ca="1">IFERROR(RANK(order!AR374,order!AR$3:AR$554,0),"")</f>
        <v/>
      </c>
      <c r="AS374" s="10" t="str">
        <f ca="1">IFERROR(RANK(order!AS374,order!AS$3:AS$554,0),"")</f>
        <v/>
      </c>
      <c r="AT374" s="4" t="str">
        <f ca="1">IFERROR(RANK(order!AT374,order!AT$3:AT$554,0),"")</f>
        <v/>
      </c>
      <c r="AU374" s="4" t="str">
        <f ca="1">IFERROR(RANK(order!AU374,order!AU$3:AU$554,0),"")</f>
        <v/>
      </c>
      <c r="AV374" s="4" t="str">
        <f ca="1">IFERROR(RANK(order!AV374,order!AV$3:AV$554,0),"")</f>
        <v/>
      </c>
      <c r="AW374" s="10" t="str">
        <f ca="1">IFERROR(RANK(order!AW374,order!AW$3:AW$554,0),"")</f>
        <v/>
      </c>
      <c r="AX374" s="10" t="str">
        <f ca="1">IFERROR(RANK(order!AX374,order!AX$3:AX$554,0),"")</f>
        <v/>
      </c>
      <c r="AY374" s="10" t="str">
        <f ca="1">IFERROR(RANK(order!AY374,order!AY$3:AY$554,0),"")</f>
        <v/>
      </c>
      <c r="AZ374" s="4" t="str">
        <f ca="1">IFERROR(RANK(order!AZ374,order!AZ$3:AZ$554,0),"")</f>
        <v/>
      </c>
      <c r="BA374" s="4" t="str">
        <f ca="1">IFERROR(RANK(order!BA374,order!BA$3:BA$554,0),"")</f>
        <v/>
      </c>
      <c r="BB374" s="4" t="str">
        <f ca="1">IFERROR(RANK(order!BB374,order!BB$3:BB$554,0),"")</f>
        <v/>
      </c>
      <c r="BC374" s="10" t="str">
        <f ca="1">IFERROR(RANK(order!BC374,order!BC$3:BC$554,0),"")</f>
        <v/>
      </c>
      <c r="BD374" s="10" t="str">
        <f ca="1">IFERROR(RANK(order!BD374,order!BD$3:BD$554,0),"")</f>
        <v/>
      </c>
      <c r="BE374" s="10" t="str">
        <f ca="1">IFERROR(RANK(order!BE374,order!BE$3:BE$554,0),"")</f>
        <v/>
      </c>
      <c r="BF374" s="4" t="str">
        <f ca="1">IFERROR(RANK(order!BF374,order!BF$3:BF$554,0),"")</f>
        <v/>
      </c>
      <c r="BG374" s="4" t="str">
        <f ca="1">IFERROR(RANK(order!BG374,order!BG$3:BG$554,0),"")</f>
        <v/>
      </c>
      <c r="BH374" s="4" t="str">
        <f ca="1">IFERROR(RANK(order!BH374,order!BH$3:BH$554,0),"")</f>
        <v/>
      </c>
      <c r="BI374" s="10" t="str">
        <f ca="1">IFERROR(RANK(order!BI374,order!BI$3:BI$554,0),"")</f>
        <v/>
      </c>
      <c r="BJ374" s="10" t="str">
        <f ca="1">IFERROR(RANK(order!BJ374,order!BJ$3:BJ$554,0),"")</f>
        <v/>
      </c>
      <c r="BK374" s="10" t="str">
        <f ca="1">IFERROR(RANK(order!BK374,order!BK$3:BK$554,0),"")</f>
        <v/>
      </c>
      <c r="BL374" s="4" t="str">
        <f ca="1">IFERROR(RANK(order!BL374,order!BL$3:BL$554,0),"")</f>
        <v/>
      </c>
      <c r="BM374" s="4" t="str">
        <f ca="1">IFERROR(RANK(order!BM374,order!BM$3:BM$554,0),"")</f>
        <v/>
      </c>
      <c r="BN374" s="4" t="str">
        <f ca="1">IFERROR(RANK(order!BN374,order!BN$3:BN$554,0),"")</f>
        <v/>
      </c>
      <c r="BO374" s="10" t="str">
        <f ca="1">IFERROR(RANK(order!BO374,order!BO$3:BO$554,0),"")</f>
        <v/>
      </c>
      <c r="BP374" s="10" t="str">
        <f ca="1">IFERROR(RANK(order!BP374,order!BP$3:BP$554,0),"")</f>
        <v/>
      </c>
      <c r="BQ374" s="10" t="str">
        <f ca="1">IFERROR(RANK(order!BQ374,order!BQ$3:BQ$554,0),"")</f>
        <v/>
      </c>
      <c r="BR374" s="4" t="str">
        <f ca="1">IFERROR(RANK(order!BR374,order!BR$3:BR$554,0),"")</f>
        <v/>
      </c>
      <c r="BS374" s="4" t="str">
        <f ca="1">IFERROR(RANK(order!BS374,order!BS$3:BS$554,0),"")</f>
        <v/>
      </c>
      <c r="BT374" s="4" t="str">
        <f ca="1">IFERROR(RANK(order!BT374,order!BT$3:BT$554,0),"")</f>
        <v/>
      </c>
      <c r="BU374" s="95">
        <f t="shared" si="469"/>
        <v>372</v>
      </c>
      <c r="BV374" s="35" t="str">
        <f t="shared" si="470"/>
        <v>E1</v>
      </c>
      <c r="BW374" s="55">
        <f t="shared" ca="1" si="393"/>
        <v>0</v>
      </c>
      <c r="BX374" s="56" t="str">
        <f t="shared" ca="1" si="394"/>
        <v/>
      </c>
      <c r="BY374" s="56" t="str">
        <f t="shared" ca="1" si="395"/>
        <v/>
      </c>
      <c r="BZ374" s="57" t="str">
        <f t="shared" ca="1" si="396"/>
        <v/>
      </c>
      <c r="CA374" s="57" t="str">
        <f t="shared" ca="1" si="397"/>
        <v/>
      </c>
      <c r="CB374" s="58" t="str">
        <f t="shared" ca="1" si="398"/>
        <v/>
      </c>
      <c r="CC374" s="57" t="str">
        <f t="shared" ca="1" si="399"/>
        <v/>
      </c>
      <c r="CD374" s="57" t="str">
        <f t="shared" ca="1" si="400"/>
        <v/>
      </c>
      <c r="CE374" s="58" t="str">
        <f t="shared" ca="1" si="401"/>
        <v/>
      </c>
      <c r="CF374" s="59" t="str">
        <f t="shared" ca="1" si="402"/>
        <v/>
      </c>
      <c r="CG374" s="57" t="str">
        <f t="shared" ca="1" si="403"/>
        <v/>
      </c>
      <c r="CH374" s="57" t="str">
        <f t="shared" ca="1" si="404"/>
        <v/>
      </c>
      <c r="CI374" s="57" t="str">
        <f t="shared" ca="1" si="405"/>
        <v/>
      </c>
      <c r="CJ374" s="57" t="str">
        <f t="shared" ca="1" si="406"/>
        <v/>
      </c>
      <c r="CK374" s="57" t="str">
        <f t="shared" ca="1" si="407"/>
        <v/>
      </c>
      <c r="CL374" s="57" t="str">
        <f t="shared" ca="1" si="408"/>
        <v/>
      </c>
      <c r="CM374" s="57" t="str">
        <f t="shared" ca="1" si="409"/>
        <v/>
      </c>
      <c r="CN374" s="57" t="str">
        <f t="shared" ca="1" si="410"/>
        <v/>
      </c>
      <c r="CO374" s="57" t="str">
        <f t="shared" ca="1" si="411"/>
        <v/>
      </c>
      <c r="CP374" s="57" t="str">
        <f t="shared" ca="1" si="412"/>
        <v/>
      </c>
      <c r="CQ374" s="57" t="str">
        <f t="shared" ca="1" si="413"/>
        <v/>
      </c>
      <c r="CR374" s="57" t="str">
        <f t="shared" ca="1" si="414"/>
        <v/>
      </c>
      <c r="CS374" s="60" t="str">
        <f t="shared" ca="1" si="415"/>
        <v/>
      </c>
      <c r="CT374" s="60" t="str">
        <f t="shared" ca="1" si="416"/>
        <v/>
      </c>
      <c r="CU374" s="60" t="str">
        <f t="shared" ca="1" si="417"/>
        <v/>
      </c>
      <c r="CV374" s="60" t="str">
        <f t="shared" ca="1" si="418"/>
        <v/>
      </c>
      <c r="CW374" s="60" t="str">
        <f t="shared" ca="1" si="419"/>
        <v/>
      </c>
      <c r="CX374" s="60" t="str">
        <f t="shared" ca="1" si="420"/>
        <v/>
      </c>
      <c r="CY374" s="60" t="str">
        <f t="shared" ca="1" si="421"/>
        <v/>
      </c>
      <c r="CZ374" s="60" t="str">
        <f t="shared" ca="1" si="422"/>
        <v/>
      </c>
      <c r="DA374" s="65" t="str">
        <f t="shared" ca="1" si="423"/>
        <v/>
      </c>
      <c r="DB374" s="65" t="str">
        <f t="shared" ca="1" si="424"/>
        <v/>
      </c>
      <c r="DC374" s="65" t="str">
        <f t="shared" ca="1" si="425"/>
        <v/>
      </c>
      <c r="DD374" s="65" t="str">
        <f t="shared" ca="1" si="426"/>
        <v/>
      </c>
      <c r="DE374" s="65" t="str">
        <f t="shared" ca="1" si="427"/>
        <v/>
      </c>
      <c r="DF374" s="66" t="str">
        <f t="shared" ca="1" si="428"/>
        <v/>
      </c>
      <c r="DG374" s="66" t="str">
        <f t="shared" ca="1" si="429"/>
        <v/>
      </c>
      <c r="DH374" s="66" t="str">
        <f t="shared" ca="1" si="430"/>
        <v/>
      </c>
      <c r="DI374" s="66" t="str">
        <f t="shared" ca="1" si="431"/>
        <v/>
      </c>
      <c r="DJ374" s="66" t="str">
        <f t="shared" ca="1" si="432"/>
        <v/>
      </c>
      <c r="DK374" s="65" t="str">
        <f t="shared" ca="1" si="433"/>
        <v/>
      </c>
      <c r="DL374" s="65" t="str">
        <f t="shared" ca="1" si="434"/>
        <v/>
      </c>
      <c r="DM374" s="65" t="str">
        <f t="shared" ca="1" si="435"/>
        <v/>
      </c>
      <c r="DN374" s="65" t="str">
        <f t="shared" ca="1" si="436"/>
        <v/>
      </c>
      <c r="DO374" s="65" t="str">
        <f t="shared" ca="1" si="437"/>
        <v/>
      </c>
      <c r="DP374" s="65" t="str">
        <f t="shared" ca="1" si="438"/>
        <v/>
      </c>
      <c r="DQ374" s="65" t="str">
        <f t="shared" ca="1" si="439"/>
        <v/>
      </c>
      <c r="DR374" s="69" t="str">
        <f t="shared" ca="1" si="440"/>
        <v/>
      </c>
      <c r="DS374" s="69" t="str">
        <f t="shared" ca="1" si="441"/>
        <v/>
      </c>
      <c r="DT374" s="69" t="str">
        <f t="shared" ca="1" si="442"/>
        <v/>
      </c>
      <c r="DU374" s="69" t="str">
        <f t="shared" ca="1" si="443"/>
        <v/>
      </c>
      <c r="DV374" s="69" t="str">
        <f t="shared" ca="1" si="444"/>
        <v/>
      </c>
      <c r="DW374" s="69" t="str">
        <f t="shared" ca="1" si="445"/>
        <v/>
      </c>
      <c r="DX374" s="69" t="str">
        <f t="shared" ca="1" si="446"/>
        <v/>
      </c>
      <c r="DY374" s="69" t="str">
        <f t="shared" ca="1" si="447"/>
        <v/>
      </c>
      <c r="DZ374" s="72" t="str">
        <f t="shared" ca="1" si="448"/>
        <v/>
      </c>
      <c r="EA374" s="72" t="str">
        <f t="shared" ca="1" si="449"/>
        <v/>
      </c>
      <c r="EB374" s="72" t="str">
        <f t="shared" ca="1" si="450"/>
        <v/>
      </c>
      <c r="EC374" s="65" t="str">
        <f t="shared" ca="1" si="451"/>
        <v/>
      </c>
      <c r="ED374" s="65" t="str">
        <f t="shared" ca="1" si="452"/>
        <v/>
      </c>
      <c r="EE374" s="65" t="str">
        <f t="shared" ca="1" si="453"/>
        <v/>
      </c>
      <c r="EF374" s="65" t="str">
        <f t="shared" ca="1" si="454"/>
        <v/>
      </c>
      <c r="EG374" s="65" t="str">
        <f t="shared" ca="1" si="455"/>
        <v/>
      </c>
      <c r="EH374" s="65" t="str">
        <f t="shared" ca="1" si="456"/>
        <v/>
      </c>
      <c r="EI374" s="429" t="str">
        <f t="shared" ca="1" si="457"/>
        <v>No</v>
      </c>
      <c r="EJ374" s="428" t="str">
        <f t="shared" ca="1" si="458"/>
        <v/>
      </c>
      <c r="EK374" s="428" t="str">
        <f t="shared" ca="1" si="459"/>
        <v/>
      </c>
      <c r="EL374" s="65" t="str">
        <f t="shared" ca="1" si="460"/>
        <v/>
      </c>
      <c r="EM374" s="65" t="str">
        <f t="shared" ca="1" si="461"/>
        <v/>
      </c>
      <c r="EN374" s="65" t="str">
        <f t="shared" ca="1" si="462"/>
        <v/>
      </c>
      <c r="EO374" s="433" t="str">
        <f t="shared" ca="1" si="463"/>
        <v/>
      </c>
      <c r="EP374" s="433" t="str">
        <f t="shared" ca="1" si="464"/>
        <v/>
      </c>
      <c r="EQ374" s="433" t="str">
        <f t="shared" ca="1" si="465"/>
        <v/>
      </c>
      <c r="ER374" s="433" t="str">
        <f t="shared" ca="1" si="466"/>
        <v/>
      </c>
      <c r="ES374" s="433" t="str">
        <f t="shared" ca="1" si="467"/>
        <v/>
      </c>
      <c r="ET374" s="433" t="str">
        <f t="shared" ca="1" si="468"/>
        <v/>
      </c>
      <c r="EU374" s="433" t="str">
        <f ca="1">IF(OR(CO374="",CQ374=""),"",Discipline!$P$3*CO374+Discipline!$X$3*CQ374)</f>
        <v/>
      </c>
      <c r="EV374" s="433" t="str">
        <f ca="1">IF(OR(CP374="",CR374=""),"",Discipline!$P$3*CP374+Discipline!$X$3*CR374)</f>
        <v/>
      </c>
    </row>
    <row r="375" spans="1:152" x14ac:dyDescent="0.25">
      <c r="A375" s="10" t="str">
        <f ca="1">IFERROR(RANK(order!A375,order!A$3:A$554,0),"")</f>
        <v/>
      </c>
      <c r="B375" s="10" t="str">
        <f ca="1">IFERROR(RANK(order!B375,order!B$3:B$554,0),"")</f>
        <v/>
      </c>
      <c r="C375" s="10" t="str">
        <f ca="1">IFERROR(RANK(order!C375,order!C$3:C$554,0),"")</f>
        <v/>
      </c>
      <c r="D375" s="4" t="str">
        <f ca="1">IFERROR(RANK(order!D375,order!D$3:D$554,0),"")</f>
        <v/>
      </c>
      <c r="E375" s="4" t="str">
        <f ca="1">IFERROR(RANK(order!E375,order!E$3:E$554,0),"")</f>
        <v/>
      </c>
      <c r="F375" s="4" t="str">
        <f ca="1">IFERROR(RANK(order!F375,order!F$3:F$554,0),"")</f>
        <v/>
      </c>
      <c r="G375" s="10" t="str">
        <f ca="1">IFERROR(RANK(order!G375,order!G$3:G$554,0),"")</f>
        <v/>
      </c>
      <c r="H375" s="10" t="str">
        <f ca="1">IFERROR(RANK(order!H375,order!H$3:H$554,0),"")</f>
        <v/>
      </c>
      <c r="I375" s="10" t="str">
        <f ca="1">IFERROR(RANK(order!I375,order!I$3:I$554,0),"")</f>
        <v/>
      </c>
      <c r="J375" s="4" t="str">
        <f ca="1">IFERROR(RANK(order!J375,order!J$3:J$554,0),"")</f>
        <v/>
      </c>
      <c r="K375" s="4" t="str">
        <f ca="1">IFERROR(RANK(order!K375,order!K$3:K$554,0),"")</f>
        <v/>
      </c>
      <c r="L375" s="4" t="str">
        <f ca="1">IFERROR(RANK(order!L375,order!L$3:L$554,0),"")</f>
        <v/>
      </c>
      <c r="M375" s="10" t="str">
        <f ca="1">IFERROR(RANK(order!M375,order!M$3:M$554,0),"")</f>
        <v/>
      </c>
      <c r="N375" s="10" t="str">
        <f ca="1">IFERROR(RANK(order!N375,order!N$3:N$554,0),"")</f>
        <v/>
      </c>
      <c r="O375" s="10" t="str">
        <f ca="1">IFERROR(RANK(order!O375,order!O$3:O$554,0),"")</f>
        <v/>
      </c>
      <c r="P375" s="4" t="str">
        <f ca="1">IFERROR(RANK(order!P375,order!P$3:P$554,0),"")</f>
        <v/>
      </c>
      <c r="Q375" s="4" t="str">
        <f ca="1">IFERROR(RANK(order!Q375,order!Q$3:Q$554,0),"")</f>
        <v/>
      </c>
      <c r="R375" s="4" t="str">
        <f ca="1">IFERROR(RANK(order!R375,order!R$3:R$554,0),"")</f>
        <v/>
      </c>
      <c r="S375" s="10" t="str">
        <f ca="1">IFERROR(RANK(order!S375,order!S$3:S$554,0),"")</f>
        <v/>
      </c>
      <c r="T375" s="10" t="str">
        <f ca="1">IFERROR(RANK(order!T375,order!T$3:T$554,0),"")</f>
        <v/>
      </c>
      <c r="U375" s="10" t="str">
        <f ca="1">IFERROR(RANK(order!U375,order!U$3:U$554,0),"")</f>
        <v/>
      </c>
      <c r="V375" s="4" t="str">
        <f ca="1">IFERROR(RANK(order!V375,order!V$3:V$554,0),"")</f>
        <v/>
      </c>
      <c r="W375" s="4" t="str">
        <f ca="1">IFERROR(RANK(order!W375,order!W$3:W$554,0),"")</f>
        <v/>
      </c>
      <c r="X375" s="4" t="str">
        <f ca="1">IFERROR(RANK(order!X375,order!X$3:X$554,0),"")</f>
        <v/>
      </c>
      <c r="Y375" s="10" t="str">
        <f ca="1">IFERROR(RANK(order!Y375,order!Y$3:Y$554,0),"")</f>
        <v/>
      </c>
      <c r="Z375" s="10" t="str">
        <f ca="1">IFERROR(RANK(order!Z375,order!Z$3:Z$554,0),"")</f>
        <v/>
      </c>
      <c r="AA375" s="10" t="str">
        <f ca="1">IFERROR(RANK(order!AA375,order!AA$3:AA$554,0),"")</f>
        <v/>
      </c>
      <c r="AB375" s="4" t="str">
        <f ca="1">IFERROR(RANK(order!AB375,order!AB$3:AB$554,0),"")</f>
        <v/>
      </c>
      <c r="AC375" s="4" t="str">
        <f ca="1">IFERROR(RANK(order!AC375,order!AC$3:AC$554,0),"")</f>
        <v/>
      </c>
      <c r="AD375" s="4" t="str">
        <f ca="1">IFERROR(RANK(order!AD375,order!AD$3:AD$554,0),"")</f>
        <v/>
      </c>
      <c r="AE375" s="10" t="str">
        <f ca="1">IFERROR(RANK(order!AE375,order!AE$3:AE$554,0),"")</f>
        <v/>
      </c>
      <c r="AF375" s="10" t="str">
        <f ca="1">IFERROR(RANK(order!AF375,order!AF$3:AF$554,0),"")</f>
        <v/>
      </c>
      <c r="AG375" s="10" t="str">
        <f ca="1">IFERROR(RANK(order!AG375,order!AG$3:AG$554,0),"")</f>
        <v/>
      </c>
      <c r="AH375" s="4" t="str">
        <f ca="1">IFERROR(RANK(order!AH375,order!AH$3:AH$554,0),"")</f>
        <v/>
      </c>
      <c r="AI375" s="4" t="str">
        <f ca="1">IFERROR(RANK(order!AI375,order!AI$3:AI$554,0),"")</f>
        <v/>
      </c>
      <c r="AJ375" s="4" t="str">
        <f ca="1">IFERROR(RANK(order!AJ375,order!AJ$3:AJ$554,0),"")</f>
        <v/>
      </c>
      <c r="AK375" s="10" t="str">
        <f ca="1">IFERROR(RANK(order!AK375,order!AK$3:AK$554,0),"")</f>
        <v/>
      </c>
      <c r="AL375" s="10" t="str">
        <f ca="1">IFERROR(RANK(order!AL375,order!AL$3:AL$554,0),"")</f>
        <v/>
      </c>
      <c r="AM375" s="10" t="str">
        <f ca="1">IFERROR(RANK(order!AM375,order!AM$3:AM$554,0),"")</f>
        <v/>
      </c>
      <c r="AN375" s="4" t="str">
        <f ca="1">IFERROR(RANK(order!AN375,order!AN$3:AN$554,0),"")</f>
        <v/>
      </c>
      <c r="AO375" s="4" t="str">
        <f ca="1">IFERROR(RANK(order!AO375,order!AO$3:AO$554,0),"")</f>
        <v/>
      </c>
      <c r="AP375" s="4" t="str">
        <f ca="1">IFERROR(RANK(order!AP375,order!AP$3:AP$554,0),"")</f>
        <v/>
      </c>
      <c r="AQ375" s="10" t="str">
        <f ca="1">IFERROR(RANK(order!AQ375,order!AQ$3:AQ$554,0),"")</f>
        <v/>
      </c>
      <c r="AR375" s="10" t="str">
        <f ca="1">IFERROR(RANK(order!AR375,order!AR$3:AR$554,0),"")</f>
        <v/>
      </c>
      <c r="AS375" s="10" t="str">
        <f ca="1">IFERROR(RANK(order!AS375,order!AS$3:AS$554,0),"")</f>
        <v/>
      </c>
      <c r="AT375" s="4" t="str">
        <f ca="1">IFERROR(RANK(order!AT375,order!AT$3:AT$554,0),"")</f>
        <v/>
      </c>
      <c r="AU375" s="4" t="str">
        <f ca="1">IFERROR(RANK(order!AU375,order!AU$3:AU$554,0),"")</f>
        <v/>
      </c>
      <c r="AV375" s="4" t="str">
        <f ca="1">IFERROR(RANK(order!AV375,order!AV$3:AV$554,0),"")</f>
        <v/>
      </c>
      <c r="AW375" s="10" t="str">
        <f ca="1">IFERROR(RANK(order!AW375,order!AW$3:AW$554,0),"")</f>
        <v/>
      </c>
      <c r="AX375" s="10" t="str">
        <f ca="1">IFERROR(RANK(order!AX375,order!AX$3:AX$554,0),"")</f>
        <v/>
      </c>
      <c r="AY375" s="10" t="str">
        <f ca="1">IFERROR(RANK(order!AY375,order!AY$3:AY$554,0),"")</f>
        <v/>
      </c>
      <c r="AZ375" s="4" t="str">
        <f ca="1">IFERROR(RANK(order!AZ375,order!AZ$3:AZ$554,0),"")</f>
        <v/>
      </c>
      <c r="BA375" s="4" t="str">
        <f ca="1">IFERROR(RANK(order!BA375,order!BA$3:BA$554,0),"")</f>
        <v/>
      </c>
      <c r="BB375" s="4" t="str">
        <f ca="1">IFERROR(RANK(order!BB375,order!BB$3:BB$554,0),"")</f>
        <v/>
      </c>
      <c r="BC375" s="10" t="str">
        <f ca="1">IFERROR(RANK(order!BC375,order!BC$3:BC$554,0),"")</f>
        <v/>
      </c>
      <c r="BD375" s="10" t="str">
        <f ca="1">IFERROR(RANK(order!BD375,order!BD$3:BD$554,0),"")</f>
        <v/>
      </c>
      <c r="BE375" s="10" t="str">
        <f ca="1">IFERROR(RANK(order!BE375,order!BE$3:BE$554,0),"")</f>
        <v/>
      </c>
      <c r="BF375" s="4" t="str">
        <f ca="1">IFERROR(RANK(order!BF375,order!BF$3:BF$554,0),"")</f>
        <v/>
      </c>
      <c r="BG375" s="4" t="str">
        <f ca="1">IFERROR(RANK(order!BG375,order!BG$3:BG$554,0),"")</f>
        <v/>
      </c>
      <c r="BH375" s="4" t="str">
        <f ca="1">IFERROR(RANK(order!BH375,order!BH$3:BH$554,0),"")</f>
        <v/>
      </c>
      <c r="BI375" s="10" t="str">
        <f ca="1">IFERROR(RANK(order!BI375,order!BI$3:BI$554,0),"")</f>
        <v/>
      </c>
      <c r="BJ375" s="10" t="str">
        <f ca="1">IFERROR(RANK(order!BJ375,order!BJ$3:BJ$554,0),"")</f>
        <v/>
      </c>
      <c r="BK375" s="10" t="str">
        <f ca="1">IFERROR(RANK(order!BK375,order!BK$3:BK$554,0),"")</f>
        <v/>
      </c>
      <c r="BL375" s="4" t="str">
        <f ca="1">IFERROR(RANK(order!BL375,order!BL$3:BL$554,0),"")</f>
        <v/>
      </c>
      <c r="BM375" s="4" t="str">
        <f ca="1">IFERROR(RANK(order!BM375,order!BM$3:BM$554,0),"")</f>
        <v/>
      </c>
      <c r="BN375" s="4" t="str">
        <f ca="1">IFERROR(RANK(order!BN375,order!BN$3:BN$554,0),"")</f>
        <v/>
      </c>
      <c r="BO375" s="10" t="str">
        <f ca="1">IFERROR(RANK(order!BO375,order!BO$3:BO$554,0),"")</f>
        <v/>
      </c>
      <c r="BP375" s="10" t="str">
        <f ca="1">IFERROR(RANK(order!BP375,order!BP$3:BP$554,0),"")</f>
        <v/>
      </c>
      <c r="BQ375" s="10" t="str">
        <f ca="1">IFERROR(RANK(order!BQ375,order!BQ$3:BQ$554,0),"")</f>
        <v/>
      </c>
      <c r="BR375" s="4" t="str">
        <f ca="1">IFERROR(RANK(order!BR375,order!BR$3:BR$554,0),"")</f>
        <v/>
      </c>
      <c r="BS375" s="4" t="str">
        <f ca="1">IFERROR(RANK(order!BS375,order!BS$3:BS$554,0),"")</f>
        <v/>
      </c>
      <c r="BT375" s="4" t="str">
        <f ca="1">IFERROR(RANK(order!BT375,order!BT$3:BT$554,0),"")</f>
        <v/>
      </c>
      <c r="BU375" s="95">
        <f t="shared" si="469"/>
        <v>373</v>
      </c>
      <c r="BV375" s="35" t="str">
        <f t="shared" si="470"/>
        <v>E1</v>
      </c>
      <c r="BW375" s="55">
        <f t="shared" ca="1" si="393"/>
        <v>0</v>
      </c>
      <c r="BX375" s="56" t="str">
        <f t="shared" ca="1" si="394"/>
        <v/>
      </c>
      <c r="BY375" s="56" t="str">
        <f t="shared" ca="1" si="395"/>
        <v/>
      </c>
      <c r="BZ375" s="57" t="str">
        <f t="shared" ca="1" si="396"/>
        <v/>
      </c>
      <c r="CA375" s="57" t="str">
        <f t="shared" ca="1" si="397"/>
        <v/>
      </c>
      <c r="CB375" s="58" t="str">
        <f t="shared" ca="1" si="398"/>
        <v/>
      </c>
      <c r="CC375" s="57" t="str">
        <f t="shared" ca="1" si="399"/>
        <v/>
      </c>
      <c r="CD375" s="57" t="str">
        <f t="shared" ca="1" si="400"/>
        <v/>
      </c>
      <c r="CE375" s="58" t="str">
        <f t="shared" ca="1" si="401"/>
        <v/>
      </c>
      <c r="CF375" s="59" t="str">
        <f t="shared" ca="1" si="402"/>
        <v/>
      </c>
      <c r="CG375" s="57" t="str">
        <f t="shared" ca="1" si="403"/>
        <v/>
      </c>
      <c r="CH375" s="57" t="str">
        <f t="shared" ca="1" si="404"/>
        <v/>
      </c>
      <c r="CI375" s="57" t="str">
        <f t="shared" ca="1" si="405"/>
        <v/>
      </c>
      <c r="CJ375" s="57" t="str">
        <f t="shared" ca="1" si="406"/>
        <v/>
      </c>
      <c r="CK375" s="57" t="str">
        <f t="shared" ca="1" si="407"/>
        <v/>
      </c>
      <c r="CL375" s="57" t="str">
        <f t="shared" ca="1" si="408"/>
        <v/>
      </c>
      <c r="CM375" s="57" t="str">
        <f t="shared" ca="1" si="409"/>
        <v/>
      </c>
      <c r="CN375" s="57" t="str">
        <f t="shared" ca="1" si="410"/>
        <v/>
      </c>
      <c r="CO375" s="57" t="str">
        <f t="shared" ca="1" si="411"/>
        <v/>
      </c>
      <c r="CP375" s="57" t="str">
        <f t="shared" ca="1" si="412"/>
        <v/>
      </c>
      <c r="CQ375" s="57" t="str">
        <f t="shared" ca="1" si="413"/>
        <v/>
      </c>
      <c r="CR375" s="57" t="str">
        <f t="shared" ca="1" si="414"/>
        <v/>
      </c>
      <c r="CS375" s="60" t="str">
        <f t="shared" ca="1" si="415"/>
        <v/>
      </c>
      <c r="CT375" s="60" t="str">
        <f t="shared" ca="1" si="416"/>
        <v/>
      </c>
      <c r="CU375" s="60" t="str">
        <f t="shared" ca="1" si="417"/>
        <v/>
      </c>
      <c r="CV375" s="60" t="str">
        <f t="shared" ca="1" si="418"/>
        <v/>
      </c>
      <c r="CW375" s="60" t="str">
        <f t="shared" ca="1" si="419"/>
        <v/>
      </c>
      <c r="CX375" s="60" t="str">
        <f t="shared" ca="1" si="420"/>
        <v/>
      </c>
      <c r="CY375" s="60" t="str">
        <f t="shared" ca="1" si="421"/>
        <v/>
      </c>
      <c r="CZ375" s="60" t="str">
        <f t="shared" ca="1" si="422"/>
        <v/>
      </c>
      <c r="DA375" s="65" t="str">
        <f t="shared" ca="1" si="423"/>
        <v/>
      </c>
      <c r="DB375" s="65" t="str">
        <f t="shared" ca="1" si="424"/>
        <v/>
      </c>
      <c r="DC375" s="65" t="str">
        <f t="shared" ca="1" si="425"/>
        <v/>
      </c>
      <c r="DD375" s="65" t="str">
        <f t="shared" ca="1" si="426"/>
        <v/>
      </c>
      <c r="DE375" s="65" t="str">
        <f t="shared" ca="1" si="427"/>
        <v/>
      </c>
      <c r="DF375" s="66" t="str">
        <f t="shared" ca="1" si="428"/>
        <v/>
      </c>
      <c r="DG375" s="66" t="str">
        <f t="shared" ca="1" si="429"/>
        <v/>
      </c>
      <c r="DH375" s="66" t="str">
        <f t="shared" ca="1" si="430"/>
        <v/>
      </c>
      <c r="DI375" s="66" t="str">
        <f t="shared" ca="1" si="431"/>
        <v/>
      </c>
      <c r="DJ375" s="66" t="str">
        <f t="shared" ca="1" si="432"/>
        <v/>
      </c>
      <c r="DK375" s="65" t="str">
        <f t="shared" ca="1" si="433"/>
        <v/>
      </c>
      <c r="DL375" s="65" t="str">
        <f t="shared" ca="1" si="434"/>
        <v/>
      </c>
      <c r="DM375" s="65" t="str">
        <f t="shared" ca="1" si="435"/>
        <v/>
      </c>
      <c r="DN375" s="65" t="str">
        <f t="shared" ca="1" si="436"/>
        <v/>
      </c>
      <c r="DO375" s="65" t="str">
        <f t="shared" ca="1" si="437"/>
        <v/>
      </c>
      <c r="DP375" s="65" t="str">
        <f t="shared" ca="1" si="438"/>
        <v/>
      </c>
      <c r="DQ375" s="65" t="str">
        <f t="shared" ca="1" si="439"/>
        <v/>
      </c>
      <c r="DR375" s="69" t="str">
        <f t="shared" ca="1" si="440"/>
        <v/>
      </c>
      <c r="DS375" s="69" t="str">
        <f t="shared" ca="1" si="441"/>
        <v/>
      </c>
      <c r="DT375" s="69" t="str">
        <f t="shared" ca="1" si="442"/>
        <v/>
      </c>
      <c r="DU375" s="69" t="str">
        <f t="shared" ca="1" si="443"/>
        <v/>
      </c>
      <c r="DV375" s="69" t="str">
        <f t="shared" ca="1" si="444"/>
        <v/>
      </c>
      <c r="DW375" s="69" t="str">
        <f t="shared" ca="1" si="445"/>
        <v/>
      </c>
      <c r="DX375" s="69" t="str">
        <f t="shared" ca="1" si="446"/>
        <v/>
      </c>
      <c r="DY375" s="69" t="str">
        <f t="shared" ca="1" si="447"/>
        <v/>
      </c>
      <c r="DZ375" s="72" t="str">
        <f t="shared" ca="1" si="448"/>
        <v/>
      </c>
      <c r="EA375" s="72" t="str">
        <f t="shared" ca="1" si="449"/>
        <v/>
      </c>
      <c r="EB375" s="72" t="str">
        <f t="shared" ca="1" si="450"/>
        <v/>
      </c>
      <c r="EC375" s="65" t="str">
        <f t="shared" ca="1" si="451"/>
        <v/>
      </c>
      <c r="ED375" s="65" t="str">
        <f t="shared" ca="1" si="452"/>
        <v/>
      </c>
      <c r="EE375" s="65" t="str">
        <f t="shared" ca="1" si="453"/>
        <v/>
      </c>
      <c r="EF375" s="65" t="str">
        <f t="shared" ca="1" si="454"/>
        <v/>
      </c>
      <c r="EG375" s="65" t="str">
        <f t="shared" ca="1" si="455"/>
        <v/>
      </c>
      <c r="EH375" s="65" t="str">
        <f t="shared" ca="1" si="456"/>
        <v/>
      </c>
      <c r="EI375" s="429" t="str">
        <f t="shared" ca="1" si="457"/>
        <v>No</v>
      </c>
      <c r="EJ375" s="428" t="str">
        <f t="shared" ca="1" si="458"/>
        <v/>
      </c>
      <c r="EK375" s="428" t="str">
        <f t="shared" ca="1" si="459"/>
        <v/>
      </c>
      <c r="EL375" s="65" t="str">
        <f t="shared" ca="1" si="460"/>
        <v/>
      </c>
      <c r="EM375" s="65" t="str">
        <f t="shared" ca="1" si="461"/>
        <v/>
      </c>
      <c r="EN375" s="65" t="str">
        <f t="shared" ca="1" si="462"/>
        <v/>
      </c>
      <c r="EO375" s="433" t="str">
        <f t="shared" ca="1" si="463"/>
        <v/>
      </c>
      <c r="EP375" s="433" t="str">
        <f t="shared" ca="1" si="464"/>
        <v/>
      </c>
      <c r="EQ375" s="433" t="str">
        <f t="shared" ca="1" si="465"/>
        <v/>
      </c>
      <c r="ER375" s="433" t="str">
        <f t="shared" ca="1" si="466"/>
        <v/>
      </c>
      <c r="ES375" s="433" t="str">
        <f t="shared" ca="1" si="467"/>
        <v/>
      </c>
      <c r="ET375" s="433" t="str">
        <f t="shared" ca="1" si="468"/>
        <v/>
      </c>
      <c r="EU375" s="433" t="str">
        <f ca="1">IF(OR(CO375="",CQ375=""),"",Discipline!$P$3*CO375+Discipline!$X$3*CQ375)</f>
        <v/>
      </c>
      <c r="EV375" s="433" t="str">
        <f ca="1">IF(OR(CP375="",CR375=""),"",Discipline!$P$3*CP375+Discipline!$X$3*CR375)</f>
        <v/>
      </c>
    </row>
    <row r="376" spans="1:152" x14ac:dyDescent="0.25">
      <c r="A376" s="10" t="str">
        <f ca="1">IFERROR(RANK(order!A376,order!A$3:A$554,0),"")</f>
        <v/>
      </c>
      <c r="B376" s="10" t="str">
        <f ca="1">IFERROR(RANK(order!B376,order!B$3:B$554,0),"")</f>
        <v/>
      </c>
      <c r="C376" s="10" t="str">
        <f ca="1">IFERROR(RANK(order!C376,order!C$3:C$554,0),"")</f>
        <v/>
      </c>
      <c r="D376" s="4" t="str">
        <f ca="1">IFERROR(RANK(order!D376,order!D$3:D$554,0),"")</f>
        <v/>
      </c>
      <c r="E376" s="4" t="str">
        <f ca="1">IFERROR(RANK(order!E376,order!E$3:E$554,0),"")</f>
        <v/>
      </c>
      <c r="F376" s="4" t="str">
        <f ca="1">IFERROR(RANK(order!F376,order!F$3:F$554,0),"")</f>
        <v/>
      </c>
      <c r="G376" s="10" t="str">
        <f ca="1">IFERROR(RANK(order!G376,order!G$3:G$554,0),"")</f>
        <v/>
      </c>
      <c r="H376" s="10" t="str">
        <f ca="1">IFERROR(RANK(order!H376,order!H$3:H$554,0),"")</f>
        <v/>
      </c>
      <c r="I376" s="10" t="str">
        <f ca="1">IFERROR(RANK(order!I376,order!I$3:I$554,0),"")</f>
        <v/>
      </c>
      <c r="J376" s="4" t="str">
        <f ca="1">IFERROR(RANK(order!J376,order!J$3:J$554,0),"")</f>
        <v/>
      </c>
      <c r="K376" s="4" t="str">
        <f ca="1">IFERROR(RANK(order!K376,order!K$3:K$554,0),"")</f>
        <v/>
      </c>
      <c r="L376" s="4" t="str">
        <f ca="1">IFERROR(RANK(order!L376,order!L$3:L$554,0),"")</f>
        <v/>
      </c>
      <c r="M376" s="10" t="str">
        <f ca="1">IFERROR(RANK(order!M376,order!M$3:M$554,0),"")</f>
        <v/>
      </c>
      <c r="N376" s="10" t="str">
        <f ca="1">IFERROR(RANK(order!N376,order!N$3:N$554,0),"")</f>
        <v/>
      </c>
      <c r="O376" s="10" t="str">
        <f ca="1">IFERROR(RANK(order!O376,order!O$3:O$554,0),"")</f>
        <v/>
      </c>
      <c r="P376" s="4" t="str">
        <f ca="1">IFERROR(RANK(order!P376,order!P$3:P$554,0),"")</f>
        <v/>
      </c>
      <c r="Q376" s="4" t="str">
        <f ca="1">IFERROR(RANK(order!Q376,order!Q$3:Q$554,0),"")</f>
        <v/>
      </c>
      <c r="R376" s="4" t="str">
        <f ca="1">IFERROR(RANK(order!R376,order!R$3:R$554,0),"")</f>
        <v/>
      </c>
      <c r="S376" s="10" t="str">
        <f ca="1">IFERROR(RANK(order!S376,order!S$3:S$554,0),"")</f>
        <v/>
      </c>
      <c r="T376" s="10" t="str">
        <f ca="1">IFERROR(RANK(order!T376,order!T$3:T$554,0),"")</f>
        <v/>
      </c>
      <c r="U376" s="10" t="str">
        <f ca="1">IFERROR(RANK(order!U376,order!U$3:U$554,0),"")</f>
        <v/>
      </c>
      <c r="V376" s="4" t="str">
        <f ca="1">IFERROR(RANK(order!V376,order!V$3:V$554,0),"")</f>
        <v/>
      </c>
      <c r="W376" s="4" t="str">
        <f ca="1">IFERROR(RANK(order!W376,order!W$3:W$554,0),"")</f>
        <v/>
      </c>
      <c r="X376" s="4" t="str">
        <f ca="1">IFERROR(RANK(order!X376,order!X$3:X$554,0),"")</f>
        <v/>
      </c>
      <c r="Y376" s="10" t="str">
        <f ca="1">IFERROR(RANK(order!Y376,order!Y$3:Y$554,0),"")</f>
        <v/>
      </c>
      <c r="Z376" s="10" t="str">
        <f ca="1">IFERROR(RANK(order!Z376,order!Z$3:Z$554,0),"")</f>
        <v/>
      </c>
      <c r="AA376" s="10" t="str">
        <f ca="1">IFERROR(RANK(order!AA376,order!AA$3:AA$554,0),"")</f>
        <v/>
      </c>
      <c r="AB376" s="4" t="str">
        <f ca="1">IFERROR(RANK(order!AB376,order!AB$3:AB$554,0),"")</f>
        <v/>
      </c>
      <c r="AC376" s="4" t="str">
        <f ca="1">IFERROR(RANK(order!AC376,order!AC$3:AC$554,0),"")</f>
        <v/>
      </c>
      <c r="AD376" s="4" t="str">
        <f ca="1">IFERROR(RANK(order!AD376,order!AD$3:AD$554,0),"")</f>
        <v/>
      </c>
      <c r="AE376" s="10" t="str">
        <f ca="1">IFERROR(RANK(order!AE376,order!AE$3:AE$554,0),"")</f>
        <v/>
      </c>
      <c r="AF376" s="10" t="str">
        <f ca="1">IFERROR(RANK(order!AF376,order!AF$3:AF$554,0),"")</f>
        <v/>
      </c>
      <c r="AG376" s="10" t="str">
        <f ca="1">IFERROR(RANK(order!AG376,order!AG$3:AG$554,0),"")</f>
        <v/>
      </c>
      <c r="AH376" s="4" t="str">
        <f ca="1">IFERROR(RANK(order!AH376,order!AH$3:AH$554,0),"")</f>
        <v/>
      </c>
      <c r="AI376" s="4" t="str">
        <f ca="1">IFERROR(RANK(order!AI376,order!AI$3:AI$554,0),"")</f>
        <v/>
      </c>
      <c r="AJ376" s="4" t="str">
        <f ca="1">IFERROR(RANK(order!AJ376,order!AJ$3:AJ$554,0),"")</f>
        <v/>
      </c>
      <c r="AK376" s="10" t="str">
        <f ca="1">IFERROR(RANK(order!AK376,order!AK$3:AK$554,0),"")</f>
        <v/>
      </c>
      <c r="AL376" s="10" t="str">
        <f ca="1">IFERROR(RANK(order!AL376,order!AL$3:AL$554,0),"")</f>
        <v/>
      </c>
      <c r="AM376" s="10" t="str">
        <f ca="1">IFERROR(RANK(order!AM376,order!AM$3:AM$554,0),"")</f>
        <v/>
      </c>
      <c r="AN376" s="4" t="str">
        <f ca="1">IFERROR(RANK(order!AN376,order!AN$3:AN$554,0),"")</f>
        <v/>
      </c>
      <c r="AO376" s="4" t="str">
        <f ca="1">IFERROR(RANK(order!AO376,order!AO$3:AO$554,0),"")</f>
        <v/>
      </c>
      <c r="AP376" s="4" t="str">
        <f ca="1">IFERROR(RANK(order!AP376,order!AP$3:AP$554,0),"")</f>
        <v/>
      </c>
      <c r="AQ376" s="10" t="str">
        <f ca="1">IFERROR(RANK(order!AQ376,order!AQ$3:AQ$554,0),"")</f>
        <v/>
      </c>
      <c r="AR376" s="10" t="str">
        <f ca="1">IFERROR(RANK(order!AR376,order!AR$3:AR$554,0),"")</f>
        <v/>
      </c>
      <c r="AS376" s="10" t="str">
        <f ca="1">IFERROR(RANK(order!AS376,order!AS$3:AS$554,0),"")</f>
        <v/>
      </c>
      <c r="AT376" s="4" t="str">
        <f ca="1">IFERROR(RANK(order!AT376,order!AT$3:AT$554,0),"")</f>
        <v/>
      </c>
      <c r="AU376" s="4" t="str">
        <f ca="1">IFERROR(RANK(order!AU376,order!AU$3:AU$554,0),"")</f>
        <v/>
      </c>
      <c r="AV376" s="4" t="str">
        <f ca="1">IFERROR(RANK(order!AV376,order!AV$3:AV$554,0),"")</f>
        <v/>
      </c>
      <c r="AW376" s="10" t="str">
        <f ca="1">IFERROR(RANK(order!AW376,order!AW$3:AW$554,0),"")</f>
        <v/>
      </c>
      <c r="AX376" s="10" t="str">
        <f ca="1">IFERROR(RANK(order!AX376,order!AX$3:AX$554,0),"")</f>
        <v/>
      </c>
      <c r="AY376" s="10" t="str">
        <f ca="1">IFERROR(RANK(order!AY376,order!AY$3:AY$554,0),"")</f>
        <v/>
      </c>
      <c r="AZ376" s="4" t="str">
        <f ca="1">IFERROR(RANK(order!AZ376,order!AZ$3:AZ$554,0),"")</f>
        <v/>
      </c>
      <c r="BA376" s="4" t="str">
        <f ca="1">IFERROR(RANK(order!BA376,order!BA$3:BA$554,0),"")</f>
        <v/>
      </c>
      <c r="BB376" s="4" t="str">
        <f ca="1">IFERROR(RANK(order!BB376,order!BB$3:BB$554,0),"")</f>
        <v/>
      </c>
      <c r="BC376" s="10" t="str">
        <f ca="1">IFERROR(RANK(order!BC376,order!BC$3:BC$554,0),"")</f>
        <v/>
      </c>
      <c r="BD376" s="10" t="str">
        <f ca="1">IFERROR(RANK(order!BD376,order!BD$3:BD$554,0),"")</f>
        <v/>
      </c>
      <c r="BE376" s="10" t="str">
        <f ca="1">IFERROR(RANK(order!BE376,order!BE$3:BE$554,0),"")</f>
        <v/>
      </c>
      <c r="BF376" s="4" t="str">
        <f ca="1">IFERROR(RANK(order!BF376,order!BF$3:BF$554,0),"")</f>
        <v/>
      </c>
      <c r="BG376" s="4" t="str">
        <f ca="1">IFERROR(RANK(order!BG376,order!BG$3:BG$554,0),"")</f>
        <v/>
      </c>
      <c r="BH376" s="4" t="str">
        <f ca="1">IFERROR(RANK(order!BH376,order!BH$3:BH$554,0),"")</f>
        <v/>
      </c>
      <c r="BI376" s="10" t="str">
        <f ca="1">IFERROR(RANK(order!BI376,order!BI$3:BI$554,0),"")</f>
        <v/>
      </c>
      <c r="BJ376" s="10" t="str">
        <f ca="1">IFERROR(RANK(order!BJ376,order!BJ$3:BJ$554,0),"")</f>
        <v/>
      </c>
      <c r="BK376" s="10" t="str">
        <f ca="1">IFERROR(RANK(order!BK376,order!BK$3:BK$554,0),"")</f>
        <v/>
      </c>
      <c r="BL376" s="4" t="str">
        <f ca="1">IFERROR(RANK(order!BL376,order!BL$3:BL$554,0),"")</f>
        <v/>
      </c>
      <c r="BM376" s="4" t="str">
        <f ca="1">IFERROR(RANK(order!BM376,order!BM$3:BM$554,0),"")</f>
        <v/>
      </c>
      <c r="BN376" s="4" t="str">
        <f ca="1">IFERROR(RANK(order!BN376,order!BN$3:BN$554,0),"")</f>
        <v/>
      </c>
      <c r="BO376" s="10" t="str">
        <f ca="1">IFERROR(RANK(order!BO376,order!BO$3:BO$554,0),"")</f>
        <v/>
      </c>
      <c r="BP376" s="10" t="str">
        <f ca="1">IFERROR(RANK(order!BP376,order!BP$3:BP$554,0),"")</f>
        <v/>
      </c>
      <c r="BQ376" s="10" t="str">
        <f ca="1">IFERROR(RANK(order!BQ376,order!BQ$3:BQ$554,0),"")</f>
        <v/>
      </c>
      <c r="BR376" s="4" t="str">
        <f ca="1">IFERROR(RANK(order!BR376,order!BR$3:BR$554,0),"")</f>
        <v/>
      </c>
      <c r="BS376" s="4" t="str">
        <f ca="1">IFERROR(RANK(order!BS376,order!BS$3:BS$554,0),"")</f>
        <v/>
      </c>
      <c r="BT376" s="4" t="str">
        <f ca="1">IFERROR(RANK(order!BT376,order!BT$3:BT$554,0),"")</f>
        <v/>
      </c>
      <c r="BU376" s="95">
        <f t="shared" si="469"/>
        <v>374</v>
      </c>
      <c r="BV376" s="35" t="str">
        <f t="shared" si="470"/>
        <v>E1</v>
      </c>
      <c r="BW376" s="55">
        <f t="shared" ca="1" si="393"/>
        <v>0</v>
      </c>
      <c r="BX376" s="56" t="str">
        <f t="shared" ca="1" si="394"/>
        <v/>
      </c>
      <c r="BY376" s="56" t="str">
        <f t="shared" ca="1" si="395"/>
        <v/>
      </c>
      <c r="BZ376" s="57" t="str">
        <f t="shared" ca="1" si="396"/>
        <v/>
      </c>
      <c r="CA376" s="57" t="str">
        <f t="shared" ca="1" si="397"/>
        <v/>
      </c>
      <c r="CB376" s="58" t="str">
        <f t="shared" ca="1" si="398"/>
        <v/>
      </c>
      <c r="CC376" s="57" t="str">
        <f t="shared" ca="1" si="399"/>
        <v/>
      </c>
      <c r="CD376" s="57" t="str">
        <f t="shared" ca="1" si="400"/>
        <v/>
      </c>
      <c r="CE376" s="58" t="str">
        <f t="shared" ca="1" si="401"/>
        <v/>
      </c>
      <c r="CF376" s="59" t="str">
        <f t="shared" ca="1" si="402"/>
        <v/>
      </c>
      <c r="CG376" s="57" t="str">
        <f t="shared" ca="1" si="403"/>
        <v/>
      </c>
      <c r="CH376" s="57" t="str">
        <f t="shared" ca="1" si="404"/>
        <v/>
      </c>
      <c r="CI376" s="57" t="str">
        <f t="shared" ca="1" si="405"/>
        <v/>
      </c>
      <c r="CJ376" s="57" t="str">
        <f t="shared" ca="1" si="406"/>
        <v/>
      </c>
      <c r="CK376" s="57" t="str">
        <f t="shared" ca="1" si="407"/>
        <v/>
      </c>
      <c r="CL376" s="57" t="str">
        <f t="shared" ca="1" si="408"/>
        <v/>
      </c>
      <c r="CM376" s="57" t="str">
        <f t="shared" ca="1" si="409"/>
        <v/>
      </c>
      <c r="CN376" s="57" t="str">
        <f t="shared" ca="1" si="410"/>
        <v/>
      </c>
      <c r="CO376" s="57" t="str">
        <f t="shared" ca="1" si="411"/>
        <v/>
      </c>
      <c r="CP376" s="57" t="str">
        <f t="shared" ca="1" si="412"/>
        <v/>
      </c>
      <c r="CQ376" s="57" t="str">
        <f t="shared" ca="1" si="413"/>
        <v/>
      </c>
      <c r="CR376" s="57" t="str">
        <f t="shared" ca="1" si="414"/>
        <v/>
      </c>
      <c r="CS376" s="60" t="str">
        <f t="shared" ca="1" si="415"/>
        <v/>
      </c>
      <c r="CT376" s="60" t="str">
        <f t="shared" ca="1" si="416"/>
        <v/>
      </c>
      <c r="CU376" s="60" t="str">
        <f t="shared" ca="1" si="417"/>
        <v/>
      </c>
      <c r="CV376" s="60" t="str">
        <f t="shared" ca="1" si="418"/>
        <v/>
      </c>
      <c r="CW376" s="60" t="str">
        <f t="shared" ca="1" si="419"/>
        <v/>
      </c>
      <c r="CX376" s="60" t="str">
        <f t="shared" ca="1" si="420"/>
        <v/>
      </c>
      <c r="CY376" s="60" t="str">
        <f t="shared" ca="1" si="421"/>
        <v/>
      </c>
      <c r="CZ376" s="60" t="str">
        <f t="shared" ca="1" si="422"/>
        <v/>
      </c>
      <c r="DA376" s="65" t="str">
        <f t="shared" ca="1" si="423"/>
        <v/>
      </c>
      <c r="DB376" s="65" t="str">
        <f t="shared" ca="1" si="424"/>
        <v/>
      </c>
      <c r="DC376" s="65" t="str">
        <f t="shared" ca="1" si="425"/>
        <v/>
      </c>
      <c r="DD376" s="65" t="str">
        <f t="shared" ca="1" si="426"/>
        <v/>
      </c>
      <c r="DE376" s="65" t="str">
        <f t="shared" ca="1" si="427"/>
        <v/>
      </c>
      <c r="DF376" s="66" t="str">
        <f t="shared" ca="1" si="428"/>
        <v/>
      </c>
      <c r="DG376" s="66" t="str">
        <f t="shared" ca="1" si="429"/>
        <v/>
      </c>
      <c r="DH376" s="66" t="str">
        <f t="shared" ca="1" si="430"/>
        <v/>
      </c>
      <c r="DI376" s="66" t="str">
        <f t="shared" ca="1" si="431"/>
        <v/>
      </c>
      <c r="DJ376" s="66" t="str">
        <f t="shared" ca="1" si="432"/>
        <v/>
      </c>
      <c r="DK376" s="65" t="str">
        <f t="shared" ca="1" si="433"/>
        <v/>
      </c>
      <c r="DL376" s="65" t="str">
        <f t="shared" ca="1" si="434"/>
        <v/>
      </c>
      <c r="DM376" s="65" t="str">
        <f t="shared" ca="1" si="435"/>
        <v/>
      </c>
      <c r="DN376" s="65" t="str">
        <f t="shared" ca="1" si="436"/>
        <v/>
      </c>
      <c r="DO376" s="65" t="str">
        <f t="shared" ca="1" si="437"/>
        <v/>
      </c>
      <c r="DP376" s="65" t="str">
        <f t="shared" ca="1" si="438"/>
        <v/>
      </c>
      <c r="DQ376" s="65" t="str">
        <f t="shared" ca="1" si="439"/>
        <v/>
      </c>
      <c r="DR376" s="69" t="str">
        <f t="shared" ca="1" si="440"/>
        <v/>
      </c>
      <c r="DS376" s="69" t="str">
        <f t="shared" ca="1" si="441"/>
        <v/>
      </c>
      <c r="DT376" s="69" t="str">
        <f t="shared" ca="1" si="442"/>
        <v/>
      </c>
      <c r="DU376" s="69" t="str">
        <f t="shared" ca="1" si="443"/>
        <v/>
      </c>
      <c r="DV376" s="69" t="str">
        <f t="shared" ca="1" si="444"/>
        <v/>
      </c>
      <c r="DW376" s="69" t="str">
        <f t="shared" ca="1" si="445"/>
        <v/>
      </c>
      <c r="DX376" s="69" t="str">
        <f t="shared" ca="1" si="446"/>
        <v/>
      </c>
      <c r="DY376" s="69" t="str">
        <f t="shared" ca="1" si="447"/>
        <v/>
      </c>
      <c r="DZ376" s="72" t="str">
        <f t="shared" ca="1" si="448"/>
        <v/>
      </c>
      <c r="EA376" s="72" t="str">
        <f t="shared" ca="1" si="449"/>
        <v/>
      </c>
      <c r="EB376" s="72" t="str">
        <f t="shared" ca="1" si="450"/>
        <v/>
      </c>
      <c r="EC376" s="65" t="str">
        <f t="shared" ca="1" si="451"/>
        <v/>
      </c>
      <c r="ED376" s="65" t="str">
        <f t="shared" ca="1" si="452"/>
        <v/>
      </c>
      <c r="EE376" s="65" t="str">
        <f t="shared" ca="1" si="453"/>
        <v/>
      </c>
      <c r="EF376" s="65" t="str">
        <f t="shared" ca="1" si="454"/>
        <v/>
      </c>
      <c r="EG376" s="65" t="str">
        <f t="shared" ca="1" si="455"/>
        <v/>
      </c>
      <c r="EH376" s="65" t="str">
        <f t="shared" ca="1" si="456"/>
        <v/>
      </c>
      <c r="EI376" s="429" t="str">
        <f t="shared" ca="1" si="457"/>
        <v>No</v>
      </c>
      <c r="EJ376" s="428" t="str">
        <f t="shared" ca="1" si="458"/>
        <v/>
      </c>
      <c r="EK376" s="428" t="str">
        <f t="shared" ca="1" si="459"/>
        <v/>
      </c>
      <c r="EL376" s="65" t="str">
        <f t="shared" ca="1" si="460"/>
        <v/>
      </c>
      <c r="EM376" s="65" t="str">
        <f t="shared" ca="1" si="461"/>
        <v/>
      </c>
      <c r="EN376" s="65" t="str">
        <f t="shared" ca="1" si="462"/>
        <v/>
      </c>
      <c r="EO376" s="433" t="str">
        <f t="shared" ca="1" si="463"/>
        <v/>
      </c>
      <c r="EP376" s="433" t="str">
        <f t="shared" ca="1" si="464"/>
        <v/>
      </c>
      <c r="EQ376" s="433" t="str">
        <f t="shared" ca="1" si="465"/>
        <v/>
      </c>
      <c r="ER376" s="433" t="str">
        <f t="shared" ca="1" si="466"/>
        <v/>
      </c>
      <c r="ES376" s="433" t="str">
        <f t="shared" ca="1" si="467"/>
        <v/>
      </c>
      <c r="ET376" s="433" t="str">
        <f t="shared" ca="1" si="468"/>
        <v/>
      </c>
      <c r="EU376" s="433" t="str">
        <f ca="1">IF(OR(CO376="",CQ376=""),"",Discipline!$P$3*CO376+Discipline!$X$3*CQ376)</f>
        <v/>
      </c>
      <c r="EV376" s="433" t="str">
        <f ca="1">IF(OR(CP376="",CR376=""),"",Discipline!$P$3*CP376+Discipline!$X$3*CR376)</f>
        <v/>
      </c>
    </row>
    <row r="377" spans="1:152" x14ac:dyDescent="0.25">
      <c r="A377" s="10" t="str">
        <f ca="1">IFERROR(RANK(order!A377,order!A$3:A$554,0),"")</f>
        <v/>
      </c>
      <c r="B377" s="10" t="str">
        <f ca="1">IFERROR(RANK(order!B377,order!B$3:B$554,0),"")</f>
        <v/>
      </c>
      <c r="C377" s="10" t="str">
        <f ca="1">IFERROR(RANK(order!C377,order!C$3:C$554,0),"")</f>
        <v/>
      </c>
      <c r="D377" s="4" t="str">
        <f ca="1">IFERROR(RANK(order!D377,order!D$3:D$554,0),"")</f>
        <v/>
      </c>
      <c r="E377" s="4" t="str">
        <f ca="1">IFERROR(RANK(order!E377,order!E$3:E$554,0),"")</f>
        <v/>
      </c>
      <c r="F377" s="4" t="str">
        <f ca="1">IFERROR(RANK(order!F377,order!F$3:F$554,0),"")</f>
        <v/>
      </c>
      <c r="G377" s="10" t="str">
        <f ca="1">IFERROR(RANK(order!G377,order!G$3:G$554,0),"")</f>
        <v/>
      </c>
      <c r="H377" s="10" t="str">
        <f ca="1">IFERROR(RANK(order!H377,order!H$3:H$554,0),"")</f>
        <v/>
      </c>
      <c r="I377" s="10" t="str">
        <f ca="1">IFERROR(RANK(order!I377,order!I$3:I$554,0),"")</f>
        <v/>
      </c>
      <c r="J377" s="4" t="str">
        <f ca="1">IFERROR(RANK(order!J377,order!J$3:J$554,0),"")</f>
        <v/>
      </c>
      <c r="K377" s="4" t="str">
        <f ca="1">IFERROR(RANK(order!K377,order!K$3:K$554,0),"")</f>
        <v/>
      </c>
      <c r="L377" s="4" t="str">
        <f ca="1">IFERROR(RANK(order!L377,order!L$3:L$554,0),"")</f>
        <v/>
      </c>
      <c r="M377" s="10" t="str">
        <f ca="1">IFERROR(RANK(order!M377,order!M$3:M$554,0),"")</f>
        <v/>
      </c>
      <c r="N377" s="10" t="str">
        <f ca="1">IFERROR(RANK(order!N377,order!N$3:N$554,0),"")</f>
        <v/>
      </c>
      <c r="O377" s="10" t="str">
        <f ca="1">IFERROR(RANK(order!O377,order!O$3:O$554,0),"")</f>
        <v/>
      </c>
      <c r="P377" s="4" t="str">
        <f ca="1">IFERROR(RANK(order!P377,order!P$3:P$554,0),"")</f>
        <v/>
      </c>
      <c r="Q377" s="4" t="str">
        <f ca="1">IFERROR(RANK(order!Q377,order!Q$3:Q$554,0),"")</f>
        <v/>
      </c>
      <c r="R377" s="4" t="str">
        <f ca="1">IFERROR(RANK(order!R377,order!R$3:R$554,0),"")</f>
        <v/>
      </c>
      <c r="S377" s="10" t="str">
        <f ca="1">IFERROR(RANK(order!S377,order!S$3:S$554,0),"")</f>
        <v/>
      </c>
      <c r="T377" s="10" t="str">
        <f ca="1">IFERROR(RANK(order!T377,order!T$3:T$554,0),"")</f>
        <v/>
      </c>
      <c r="U377" s="10" t="str">
        <f ca="1">IFERROR(RANK(order!U377,order!U$3:U$554,0),"")</f>
        <v/>
      </c>
      <c r="V377" s="4" t="str">
        <f ca="1">IFERROR(RANK(order!V377,order!V$3:V$554,0),"")</f>
        <v/>
      </c>
      <c r="W377" s="4" t="str">
        <f ca="1">IFERROR(RANK(order!W377,order!W$3:W$554,0),"")</f>
        <v/>
      </c>
      <c r="X377" s="4" t="str">
        <f ca="1">IFERROR(RANK(order!X377,order!X$3:X$554,0),"")</f>
        <v/>
      </c>
      <c r="Y377" s="10" t="str">
        <f ca="1">IFERROR(RANK(order!Y377,order!Y$3:Y$554,0),"")</f>
        <v/>
      </c>
      <c r="Z377" s="10" t="str">
        <f ca="1">IFERROR(RANK(order!Z377,order!Z$3:Z$554,0),"")</f>
        <v/>
      </c>
      <c r="AA377" s="10" t="str">
        <f ca="1">IFERROR(RANK(order!AA377,order!AA$3:AA$554,0),"")</f>
        <v/>
      </c>
      <c r="AB377" s="4" t="str">
        <f ca="1">IFERROR(RANK(order!AB377,order!AB$3:AB$554,0),"")</f>
        <v/>
      </c>
      <c r="AC377" s="4" t="str">
        <f ca="1">IFERROR(RANK(order!AC377,order!AC$3:AC$554,0),"")</f>
        <v/>
      </c>
      <c r="AD377" s="4" t="str">
        <f ca="1">IFERROR(RANK(order!AD377,order!AD$3:AD$554,0),"")</f>
        <v/>
      </c>
      <c r="AE377" s="10" t="str">
        <f ca="1">IFERROR(RANK(order!AE377,order!AE$3:AE$554,0),"")</f>
        <v/>
      </c>
      <c r="AF377" s="10" t="str">
        <f ca="1">IFERROR(RANK(order!AF377,order!AF$3:AF$554,0),"")</f>
        <v/>
      </c>
      <c r="AG377" s="10" t="str">
        <f ca="1">IFERROR(RANK(order!AG377,order!AG$3:AG$554,0),"")</f>
        <v/>
      </c>
      <c r="AH377" s="4" t="str">
        <f ca="1">IFERROR(RANK(order!AH377,order!AH$3:AH$554,0),"")</f>
        <v/>
      </c>
      <c r="AI377" s="4" t="str">
        <f ca="1">IFERROR(RANK(order!AI377,order!AI$3:AI$554,0),"")</f>
        <v/>
      </c>
      <c r="AJ377" s="4" t="str">
        <f ca="1">IFERROR(RANK(order!AJ377,order!AJ$3:AJ$554,0),"")</f>
        <v/>
      </c>
      <c r="AK377" s="10" t="str">
        <f ca="1">IFERROR(RANK(order!AK377,order!AK$3:AK$554,0),"")</f>
        <v/>
      </c>
      <c r="AL377" s="10" t="str">
        <f ca="1">IFERROR(RANK(order!AL377,order!AL$3:AL$554,0),"")</f>
        <v/>
      </c>
      <c r="AM377" s="10" t="str">
        <f ca="1">IFERROR(RANK(order!AM377,order!AM$3:AM$554,0),"")</f>
        <v/>
      </c>
      <c r="AN377" s="4" t="str">
        <f ca="1">IFERROR(RANK(order!AN377,order!AN$3:AN$554,0),"")</f>
        <v/>
      </c>
      <c r="AO377" s="4" t="str">
        <f ca="1">IFERROR(RANK(order!AO377,order!AO$3:AO$554,0),"")</f>
        <v/>
      </c>
      <c r="AP377" s="4" t="str">
        <f ca="1">IFERROR(RANK(order!AP377,order!AP$3:AP$554,0),"")</f>
        <v/>
      </c>
      <c r="AQ377" s="10" t="str">
        <f ca="1">IFERROR(RANK(order!AQ377,order!AQ$3:AQ$554,0),"")</f>
        <v/>
      </c>
      <c r="AR377" s="10" t="str">
        <f ca="1">IFERROR(RANK(order!AR377,order!AR$3:AR$554,0),"")</f>
        <v/>
      </c>
      <c r="AS377" s="10" t="str">
        <f ca="1">IFERROR(RANK(order!AS377,order!AS$3:AS$554,0),"")</f>
        <v/>
      </c>
      <c r="AT377" s="4" t="str">
        <f ca="1">IFERROR(RANK(order!AT377,order!AT$3:AT$554,0),"")</f>
        <v/>
      </c>
      <c r="AU377" s="4" t="str">
        <f ca="1">IFERROR(RANK(order!AU377,order!AU$3:AU$554,0),"")</f>
        <v/>
      </c>
      <c r="AV377" s="4" t="str">
        <f ca="1">IFERROR(RANK(order!AV377,order!AV$3:AV$554,0),"")</f>
        <v/>
      </c>
      <c r="AW377" s="10" t="str">
        <f ca="1">IFERROR(RANK(order!AW377,order!AW$3:AW$554,0),"")</f>
        <v/>
      </c>
      <c r="AX377" s="10" t="str">
        <f ca="1">IFERROR(RANK(order!AX377,order!AX$3:AX$554,0),"")</f>
        <v/>
      </c>
      <c r="AY377" s="10" t="str">
        <f ca="1">IFERROR(RANK(order!AY377,order!AY$3:AY$554,0),"")</f>
        <v/>
      </c>
      <c r="AZ377" s="4" t="str">
        <f ca="1">IFERROR(RANK(order!AZ377,order!AZ$3:AZ$554,0),"")</f>
        <v/>
      </c>
      <c r="BA377" s="4" t="str">
        <f ca="1">IFERROR(RANK(order!BA377,order!BA$3:BA$554,0),"")</f>
        <v/>
      </c>
      <c r="BB377" s="4" t="str">
        <f ca="1">IFERROR(RANK(order!BB377,order!BB$3:BB$554,0),"")</f>
        <v/>
      </c>
      <c r="BC377" s="10" t="str">
        <f ca="1">IFERROR(RANK(order!BC377,order!BC$3:BC$554,0),"")</f>
        <v/>
      </c>
      <c r="BD377" s="10" t="str">
        <f ca="1">IFERROR(RANK(order!BD377,order!BD$3:BD$554,0),"")</f>
        <v/>
      </c>
      <c r="BE377" s="10" t="str">
        <f ca="1">IFERROR(RANK(order!BE377,order!BE$3:BE$554,0),"")</f>
        <v/>
      </c>
      <c r="BF377" s="4" t="str">
        <f ca="1">IFERROR(RANK(order!BF377,order!BF$3:BF$554,0),"")</f>
        <v/>
      </c>
      <c r="BG377" s="4" t="str">
        <f ca="1">IFERROR(RANK(order!BG377,order!BG$3:BG$554,0),"")</f>
        <v/>
      </c>
      <c r="BH377" s="4" t="str">
        <f ca="1">IFERROR(RANK(order!BH377,order!BH$3:BH$554,0),"")</f>
        <v/>
      </c>
      <c r="BI377" s="10" t="str">
        <f ca="1">IFERROR(RANK(order!BI377,order!BI$3:BI$554,0),"")</f>
        <v/>
      </c>
      <c r="BJ377" s="10" t="str">
        <f ca="1">IFERROR(RANK(order!BJ377,order!BJ$3:BJ$554,0),"")</f>
        <v/>
      </c>
      <c r="BK377" s="10" t="str">
        <f ca="1">IFERROR(RANK(order!BK377,order!BK$3:BK$554,0),"")</f>
        <v/>
      </c>
      <c r="BL377" s="4" t="str">
        <f ca="1">IFERROR(RANK(order!BL377,order!BL$3:BL$554,0),"")</f>
        <v/>
      </c>
      <c r="BM377" s="4" t="str">
        <f ca="1">IFERROR(RANK(order!BM377,order!BM$3:BM$554,0),"")</f>
        <v/>
      </c>
      <c r="BN377" s="4" t="str">
        <f ca="1">IFERROR(RANK(order!BN377,order!BN$3:BN$554,0),"")</f>
        <v/>
      </c>
      <c r="BO377" s="10" t="str">
        <f ca="1">IFERROR(RANK(order!BO377,order!BO$3:BO$554,0),"")</f>
        <v/>
      </c>
      <c r="BP377" s="10" t="str">
        <f ca="1">IFERROR(RANK(order!BP377,order!BP$3:BP$554,0),"")</f>
        <v/>
      </c>
      <c r="BQ377" s="10" t="str">
        <f ca="1">IFERROR(RANK(order!BQ377,order!BQ$3:BQ$554,0),"")</f>
        <v/>
      </c>
      <c r="BR377" s="4" t="str">
        <f ca="1">IFERROR(RANK(order!BR377,order!BR$3:BR$554,0),"")</f>
        <v/>
      </c>
      <c r="BS377" s="4" t="str">
        <f ca="1">IFERROR(RANK(order!BS377,order!BS$3:BS$554,0),"")</f>
        <v/>
      </c>
      <c r="BT377" s="4" t="str">
        <f ca="1">IFERROR(RANK(order!BT377,order!BT$3:BT$554,0),"")</f>
        <v/>
      </c>
      <c r="BU377" s="95">
        <f t="shared" si="469"/>
        <v>375</v>
      </c>
      <c r="BV377" s="35" t="str">
        <f t="shared" si="470"/>
        <v>E1</v>
      </c>
      <c r="BW377" s="55">
        <f t="shared" ca="1" si="393"/>
        <v>0</v>
      </c>
      <c r="BX377" s="56" t="str">
        <f t="shared" ca="1" si="394"/>
        <v/>
      </c>
      <c r="BY377" s="56" t="str">
        <f t="shared" ca="1" si="395"/>
        <v/>
      </c>
      <c r="BZ377" s="57" t="str">
        <f t="shared" ca="1" si="396"/>
        <v/>
      </c>
      <c r="CA377" s="57" t="str">
        <f t="shared" ca="1" si="397"/>
        <v/>
      </c>
      <c r="CB377" s="58" t="str">
        <f t="shared" ca="1" si="398"/>
        <v/>
      </c>
      <c r="CC377" s="57" t="str">
        <f t="shared" ca="1" si="399"/>
        <v/>
      </c>
      <c r="CD377" s="57" t="str">
        <f t="shared" ca="1" si="400"/>
        <v/>
      </c>
      <c r="CE377" s="58" t="str">
        <f t="shared" ca="1" si="401"/>
        <v/>
      </c>
      <c r="CF377" s="59" t="str">
        <f t="shared" ca="1" si="402"/>
        <v/>
      </c>
      <c r="CG377" s="57" t="str">
        <f t="shared" ca="1" si="403"/>
        <v/>
      </c>
      <c r="CH377" s="57" t="str">
        <f t="shared" ca="1" si="404"/>
        <v/>
      </c>
      <c r="CI377" s="57" t="str">
        <f t="shared" ca="1" si="405"/>
        <v/>
      </c>
      <c r="CJ377" s="57" t="str">
        <f t="shared" ca="1" si="406"/>
        <v/>
      </c>
      <c r="CK377" s="57" t="str">
        <f t="shared" ca="1" si="407"/>
        <v/>
      </c>
      <c r="CL377" s="57" t="str">
        <f t="shared" ca="1" si="408"/>
        <v/>
      </c>
      <c r="CM377" s="57" t="str">
        <f t="shared" ca="1" si="409"/>
        <v/>
      </c>
      <c r="CN377" s="57" t="str">
        <f t="shared" ca="1" si="410"/>
        <v/>
      </c>
      <c r="CO377" s="57" t="str">
        <f t="shared" ca="1" si="411"/>
        <v/>
      </c>
      <c r="CP377" s="57" t="str">
        <f t="shared" ca="1" si="412"/>
        <v/>
      </c>
      <c r="CQ377" s="57" t="str">
        <f t="shared" ca="1" si="413"/>
        <v/>
      </c>
      <c r="CR377" s="57" t="str">
        <f t="shared" ca="1" si="414"/>
        <v/>
      </c>
      <c r="CS377" s="60" t="str">
        <f t="shared" ca="1" si="415"/>
        <v/>
      </c>
      <c r="CT377" s="60" t="str">
        <f t="shared" ca="1" si="416"/>
        <v/>
      </c>
      <c r="CU377" s="60" t="str">
        <f t="shared" ca="1" si="417"/>
        <v/>
      </c>
      <c r="CV377" s="60" t="str">
        <f t="shared" ca="1" si="418"/>
        <v/>
      </c>
      <c r="CW377" s="60" t="str">
        <f t="shared" ca="1" si="419"/>
        <v/>
      </c>
      <c r="CX377" s="60" t="str">
        <f t="shared" ca="1" si="420"/>
        <v/>
      </c>
      <c r="CY377" s="60" t="str">
        <f t="shared" ca="1" si="421"/>
        <v/>
      </c>
      <c r="CZ377" s="60" t="str">
        <f t="shared" ca="1" si="422"/>
        <v/>
      </c>
      <c r="DA377" s="65" t="str">
        <f t="shared" ca="1" si="423"/>
        <v/>
      </c>
      <c r="DB377" s="65" t="str">
        <f t="shared" ca="1" si="424"/>
        <v/>
      </c>
      <c r="DC377" s="65" t="str">
        <f t="shared" ca="1" si="425"/>
        <v/>
      </c>
      <c r="DD377" s="65" t="str">
        <f t="shared" ca="1" si="426"/>
        <v/>
      </c>
      <c r="DE377" s="65" t="str">
        <f t="shared" ca="1" si="427"/>
        <v/>
      </c>
      <c r="DF377" s="66" t="str">
        <f t="shared" ca="1" si="428"/>
        <v/>
      </c>
      <c r="DG377" s="66" t="str">
        <f t="shared" ca="1" si="429"/>
        <v/>
      </c>
      <c r="DH377" s="66" t="str">
        <f t="shared" ca="1" si="430"/>
        <v/>
      </c>
      <c r="DI377" s="66" t="str">
        <f t="shared" ca="1" si="431"/>
        <v/>
      </c>
      <c r="DJ377" s="66" t="str">
        <f t="shared" ca="1" si="432"/>
        <v/>
      </c>
      <c r="DK377" s="65" t="str">
        <f t="shared" ca="1" si="433"/>
        <v/>
      </c>
      <c r="DL377" s="65" t="str">
        <f t="shared" ca="1" si="434"/>
        <v/>
      </c>
      <c r="DM377" s="65" t="str">
        <f t="shared" ca="1" si="435"/>
        <v/>
      </c>
      <c r="DN377" s="65" t="str">
        <f t="shared" ca="1" si="436"/>
        <v/>
      </c>
      <c r="DO377" s="65" t="str">
        <f t="shared" ca="1" si="437"/>
        <v/>
      </c>
      <c r="DP377" s="65" t="str">
        <f t="shared" ca="1" si="438"/>
        <v/>
      </c>
      <c r="DQ377" s="65" t="str">
        <f t="shared" ca="1" si="439"/>
        <v/>
      </c>
      <c r="DR377" s="69" t="str">
        <f t="shared" ca="1" si="440"/>
        <v/>
      </c>
      <c r="DS377" s="69" t="str">
        <f t="shared" ca="1" si="441"/>
        <v/>
      </c>
      <c r="DT377" s="69" t="str">
        <f t="shared" ca="1" si="442"/>
        <v/>
      </c>
      <c r="DU377" s="69" t="str">
        <f t="shared" ca="1" si="443"/>
        <v/>
      </c>
      <c r="DV377" s="69" t="str">
        <f t="shared" ca="1" si="444"/>
        <v/>
      </c>
      <c r="DW377" s="69" t="str">
        <f t="shared" ca="1" si="445"/>
        <v/>
      </c>
      <c r="DX377" s="69" t="str">
        <f t="shared" ca="1" si="446"/>
        <v/>
      </c>
      <c r="DY377" s="69" t="str">
        <f t="shared" ca="1" si="447"/>
        <v/>
      </c>
      <c r="DZ377" s="72" t="str">
        <f t="shared" ca="1" si="448"/>
        <v/>
      </c>
      <c r="EA377" s="72" t="str">
        <f t="shared" ca="1" si="449"/>
        <v/>
      </c>
      <c r="EB377" s="72" t="str">
        <f t="shared" ca="1" si="450"/>
        <v/>
      </c>
      <c r="EC377" s="65" t="str">
        <f t="shared" ca="1" si="451"/>
        <v/>
      </c>
      <c r="ED377" s="65" t="str">
        <f t="shared" ca="1" si="452"/>
        <v/>
      </c>
      <c r="EE377" s="65" t="str">
        <f t="shared" ca="1" si="453"/>
        <v/>
      </c>
      <c r="EF377" s="65" t="str">
        <f t="shared" ca="1" si="454"/>
        <v/>
      </c>
      <c r="EG377" s="65" t="str">
        <f t="shared" ca="1" si="455"/>
        <v/>
      </c>
      <c r="EH377" s="65" t="str">
        <f t="shared" ca="1" si="456"/>
        <v/>
      </c>
      <c r="EI377" s="429" t="str">
        <f t="shared" ca="1" si="457"/>
        <v>No</v>
      </c>
      <c r="EJ377" s="428" t="str">
        <f t="shared" ca="1" si="458"/>
        <v/>
      </c>
      <c r="EK377" s="428" t="str">
        <f t="shared" ca="1" si="459"/>
        <v/>
      </c>
      <c r="EL377" s="65" t="str">
        <f t="shared" ca="1" si="460"/>
        <v/>
      </c>
      <c r="EM377" s="65" t="str">
        <f t="shared" ca="1" si="461"/>
        <v/>
      </c>
      <c r="EN377" s="65" t="str">
        <f t="shared" ca="1" si="462"/>
        <v/>
      </c>
      <c r="EO377" s="433" t="str">
        <f t="shared" ca="1" si="463"/>
        <v/>
      </c>
      <c r="EP377" s="433" t="str">
        <f t="shared" ca="1" si="464"/>
        <v/>
      </c>
      <c r="EQ377" s="433" t="str">
        <f t="shared" ca="1" si="465"/>
        <v/>
      </c>
      <c r="ER377" s="433" t="str">
        <f t="shared" ca="1" si="466"/>
        <v/>
      </c>
      <c r="ES377" s="433" t="str">
        <f t="shared" ca="1" si="467"/>
        <v/>
      </c>
      <c r="ET377" s="433" t="str">
        <f t="shared" ca="1" si="468"/>
        <v/>
      </c>
      <c r="EU377" s="433" t="str">
        <f ca="1">IF(OR(CO377="",CQ377=""),"",Discipline!$P$3*CO377+Discipline!$X$3*CQ377)</f>
        <v/>
      </c>
      <c r="EV377" s="433" t="str">
        <f ca="1">IF(OR(CP377="",CR377=""),"",Discipline!$P$3*CP377+Discipline!$X$3*CR377)</f>
        <v/>
      </c>
    </row>
    <row r="378" spans="1:152" x14ac:dyDescent="0.25">
      <c r="A378" s="10" t="str">
        <f ca="1">IFERROR(RANK(order!A378,order!A$3:A$554,0),"")</f>
        <v/>
      </c>
      <c r="B378" s="10" t="str">
        <f ca="1">IFERROR(RANK(order!B378,order!B$3:B$554,0),"")</f>
        <v/>
      </c>
      <c r="C378" s="10" t="str">
        <f ca="1">IFERROR(RANK(order!C378,order!C$3:C$554,0),"")</f>
        <v/>
      </c>
      <c r="D378" s="4" t="str">
        <f ca="1">IFERROR(RANK(order!D378,order!D$3:D$554,0),"")</f>
        <v/>
      </c>
      <c r="E378" s="4" t="str">
        <f ca="1">IFERROR(RANK(order!E378,order!E$3:E$554,0),"")</f>
        <v/>
      </c>
      <c r="F378" s="4" t="str">
        <f ca="1">IFERROR(RANK(order!F378,order!F$3:F$554,0),"")</f>
        <v/>
      </c>
      <c r="G378" s="10" t="str">
        <f ca="1">IFERROR(RANK(order!G378,order!G$3:G$554,0),"")</f>
        <v/>
      </c>
      <c r="H378" s="10" t="str">
        <f ca="1">IFERROR(RANK(order!H378,order!H$3:H$554,0),"")</f>
        <v/>
      </c>
      <c r="I378" s="10" t="str">
        <f ca="1">IFERROR(RANK(order!I378,order!I$3:I$554,0),"")</f>
        <v/>
      </c>
      <c r="J378" s="4" t="str">
        <f ca="1">IFERROR(RANK(order!J378,order!J$3:J$554,0),"")</f>
        <v/>
      </c>
      <c r="K378" s="4" t="str">
        <f ca="1">IFERROR(RANK(order!K378,order!K$3:K$554,0),"")</f>
        <v/>
      </c>
      <c r="L378" s="4" t="str">
        <f ca="1">IFERROR(RANK(order!L378,order!L$3:L$554,0),"")</f>
        <v/>
      </c>
      <c r="M378" s="10" t="str">
        <f ca="1">IFERROR(RANK(order!M378,order!M$3:M$554,0),"")</f>
        <v/>
      </c>
      <c r="N378" s="10" t="str">
        <f ca="1">IFERROR(RANK(order!N378,order!N$3:N$554,0),"")</f>
        <v/>
      </c>
      <c r="O378" s="10" t="str">
        <f ca="1">IFERROR(RANK(order!O378,order!O$3:O$554,0),"")</f>
        <v/>
      </c>
      <c r="P378" s="4" t="str">
        <f ca="1">IFERROR(RANK(order!P378,order!P$3:P$554,0),"")</f>
        <v/>
      </c>
      <c r="Q378" s="4" t="str">
        <f ca="1">IFERROR(RANK(order!Q378,order!Q$3:Q$554,0),"")</f>
        <v/>
      </c>
      <c r="R378" s="4" t="str">
        <f ca="1">IFERROR(RANK(order!R378,order!R$3:R$554,0),"")</f>
        <v/>
      </c>
      <c r="S378" s="10" t="str">
        <f ca="1">IFERROR(RANK(order!S378,order!S$3:S$554,0),"")</f>
        <v/>
      </c>
      <c r="T378" s="10" t="str">
        <f ca="1">IFERROR(RANK(order!T378,order!T$3:T$554,0),"")</f>
        <v/>
      </c>
      <c r="U378" s="10" t="str">
        <f ca="1">IFERROR(RANK(order!U378,order!U$3:U$554,0),"")</f>
        <v/>
      </c>
      <c r="V378" s="4" t="str">
        <f ca="1">IFERROR(RANK(order!V378,order!V$3:V$554,0),"")</f>
        <v/>
      </c>
      <c r="W378" s="4" t="str">
        <f ca="1">IFERROR(RANK(order!W378,order!W$3:W$554,0),"")</f>
        <v/>
      </c>
      <c r="X378" s="4" t="str">
        <f ca="1">IFERROR(RANK(order!X378,order!X$3:X$554,0),"")</f>
        <v/>
      </c>
      <c r="Y378" s="10" t="str">
        <f ca="1">IFERROR(RANK(order!Y378,order!Y$3:Y$554,0),"")</f>
        <v/>
      </c>
      <c r="Z378" s="10" t="str">
        <f ca="1">IFERROR(RANK(order!Z378,order!Z$3:Z$554,0),"")</f>
        <v/>
      </c>
      <c r="AA378" s="10" t="str">
        <f ca="1">IFERROR(RANK(order!AA378,order!AA$3:AA$554,0),"")</f>
        <v/>
      </c>
      <c r="AB378" s="4" t="str">
        <f ca="1">IFERROR(RANK(order!AB378,order!AB$3:AB$554,0),"")</f>
        <v/>
      </c>
      <c r="AC378" s="4" t="str">
        <f ca="1">IFERROR(RANK(order!AC378,order!AC$3:AC$554,0),"")</f>
        <v/>
      </c>
      <c r="AD378" s="4" t="str">
        <f ca="1">IFERROR(RANK(order!AD378,order!AD$3:AD$554,0),"")</f>
        <v/>
      </c>
      <c r="AE378" s="10" t="str">
        <f ca="1">IFERROR(RANK(order!AE378,order!AE$3:AE$554,0),"")</f>
        <v/>
      </c>
      <c r="AF378" s="10" t="str">
        <f ca="1">IFERROR(RANK(order!AF378,order!AF$3:AF$554,0),"")</f>
        <v/>
      </c>
      <c r="AG378" s="10" t="str">
        <f ca="1">IFERROR(RANK(order!AG378,order!AG$3:AG$554,0),"")</f>
        <v/>
      </c>
      <c r="AH378" s="4" t="str">
        <f ca="1">IFERROR(RANK(order!AH378,order!AH$3:AH$554,0),"")</f>
        <v/>
      </c>
      <c r="AI378" s="4" t="str">
        <f ca="1">IFERROR(RANK(order!AI378,order!AI$3:AI$554,0),"")</f>
        <v/>
      </c>
      <c r="AJ378" s="4" t="str">
        <f ca="1">IFERROR(RANK(order!AJ378,order!AJ$3:AJ$554,0),"")</f>
        <v/>
      </c>
      <c r="AK378" s="10" t="str">
        <f ca="1">IFERROR(RANK(order!AK378,order!AK$3:AK$554,0),"")</f>
        <v/>
      </c>
      <c r="AL378" s="10" t="str">
        <f ca="1">IFERROR(RANK(order!AL378,order!AL$3:AL$554,0),"")</f>
        <v/>
      </c>
      <c r="AM378" s="10" t="str">
        <f ca="1">IFERROR(RANK(order!AM378,order!AM$3:AM$554,0),"")</f>
        <v/>
      </c>
      <c r="AN378" s="4" t="str">
        <f ca="1">IFERROR(RANK(order!AN378,order!AN$3:AN$554,0),"")</f>
        <v/>
      </c>
      <c r="AO378" s="4" t="str">
        <f ca="1">IFERROR(RANK(order!AO378,order!AO$3:AO$554,0),"")</f>
        <v/>
      </c>
      <c r="AP378" s="4" t="str">
        <f ca="1">IFERROR(RANK(order!AP378,order!AP$3:AP$554,0),"")</f>
        <v/>
      </c>
      <c r="AQ378" s="10" t="str">
        <f ca="1">IFERROR(RANK(order!AQ378,order!AQ$3:AQ$554,0),"")</f>
        <v/>
      </c>
      <c r="AR378" s="10" t="str">
        <f ca="1">IFERROR(RANK(order!AR378,order!AR$3:AR$554,0),"")</f>
        <v/>
      </c>
      <c r="AS378" s="10" t="str">
        <f ca="1">IFERROR(RANK(order!AS378,order!AS$3:AS$554,0),"")</f>
        <v/>
      </c>
      <c r="AT378" s="4" t="str">
        <f ca="1">IFERROR(RANK(order!AT378,order!AT$3:AT$554,0),"")</f>
        <v/>
      </c>
      <c r="AU378" s="4" t="str">
        <f ca="1">IFERROR(RANK(order!AU378,order!AU$3:AU$554,0),"")</f>
        <v/>
      </c>
      <c r="AV378" s="4" t="str">
        <f ca="1">IFERROR(RANK(order!AV378,order!AV$3:AV$554,0),"")</f>
        <v/>
      </c>
      <c r="AW378" s="10" t="str">
        <f ca="1">IFERROR(RANK(order!AW378,order!AW$3:AW$554,0),"")</f>
        <v/>
      </c>
      <c r="AX378" s="10" t="str">
        <f ca="1">IFERROR(RANK(order!AX378,order!AX$3:AX$554,0),"")</f>
        <v/>
      </c>
      <c r="AY378" s="10" t="str">
        <f ca="1">IFERROR(RANK(order!AY378,order!AY$3:AY$554,0),"")</f>
        <v/>
      </c>
      <c r="AZ378" s="4" t="str">
        <f ca="1">IFERROR(RANK(order!AZ378,order!AZ$3:AZ$554,0),"")</f>
        <v/>
      </c>
      <c r="BA378" s="4" t="str">
        <f ca="1">IFERROR(RANK(order!BA378,order!BA$3:BA$554,0),"")</f>
        <v/>
      </c>
      <c r="BB378" s="4" t="str">
        <f ca="1">IFERROR(RANK(order!BB378,order!BB$3:BB$554,0),"")</f>
        <v/>
      </c>
      <c r="BC378" s="10" t="str">
        <f ca="1">IFERROR(RANK(order!BC378,order!BC$3:BC$554,0),"")</f>
        <v/>
      </c>
      <c r="BD378" s="10" t="str">
        <f ca="1">IFERROR(RANK(order!BD378,order!BD$3:BD$554,0),"")</f>
        <v/>
      </c>
      <c r="BE378" s="10" t="str">
        <f ca="1">IFERROR(RANK(order!BE378,order!BE$3:BE$554,0),"")</f>
        <v/>
      </c>
      <c r="BF378" s="4" t="str">
        <f ca="1">IFERROR(RANK(order!BF378,order!BF$3:BF$554,0),"")</f>
        <v/>
      </c>
      <c r="BG378" s="4" t="str">
        <f ca="1">IFERROR(RANK(order!BG378,order!BG$3:BG$554,0),"")</f>
        <v/>
      </c>
      <c r="BH378" s="4" t="str">
        <f ca="1">IFERROR(RANK(order!BH378,order!BH$3:BH$554,0),"")</f>
        <v/>
      </c>
      <c r="BI378" s="10" t="str">
        <f ca="1">IFERROR(RANK(order!BI378,order!BI$3:BI$554,0),"")</f>
        <v/>
      </c>
      <c r="BJ378" s="10" t="str">
        <f ca="1">IFERROR(RANK(order!BJ378,order!BJ$3:BJ$554,0),"")</f>
        <v/>
      </c>
      <c r="BK378" s="10" t="str">
        <f ca="1">IFERROR(RANK(order!BK378,order!BK$3:BK$554,0),"")</f>
        <v/>
      </c>
      <c r="BL378" s="4" t="str">
        <f ca="1">IFERROR(RANK(order!BL378,order!BL$3:BL$554,0),"")</f>
        <v/>
      </c>
      <c r="BM378" s="4" t="str">
        <f ca="1">IFERROR(RANK(order!BM378,order!BM$3:BM$554,0),"")</f>
        <v/>
      </c>
      <c r="BN378" s="4" t="str">
        <f ca="1">IFERROR(RANK(order!BN378,order!BN$3:BN$554,0),"")</f>
        <v/>
      </c>
      <c r="BO378" s="10" t="str">
        <f ca="1">IFERROR(RANK(order!BO378,order!BO$3:BO$554,0),"")</f>
        <v/>
      </c>
      <c r="BP378" s="10" t="str">
        <f ca="1">IFERROR(RANK(order!BP378,order!BP$3:BP$554,0),"")</f>
        <v/>
      </c>
      <c r="BQ378" s="10" t="str">
        <f ca="1">IFERROR(RANK(order!BQ378,order!BQ$3:BQ$554,0),"")</f>
        <v/>
      </c>
      <c r="BR378" s="4" t="str">
        <f ca="1">IFERROR(RANK(order!BR378,order!BR$3:BR$554,0),"")</f>
        <v/>
      </c>
      <c r="BS378" s="4" t="str">
        <f ca="1">IFERROR(RANK(order!BS378,order!BS$3:BS$554,0),"")</f>
        <v/>
      </c>
      <c r="BT378" s="4" t="str">
        <f ca="1">IFERROR(RANK(order!BT378,order!BT$3:BT$554,0),"")</f>
        <v/>
      </c>
      <c r="BU378" s="95">
        <f t="shared" si="469"/>
        <v>376</v>
      </c>
      <c r="BV378" s="35" t="str">
        <f t="shared" si="470"/>
        <v>E1</v>
      </c>
      <c r="BW378" s="55">
        <f t="shared" ca="1" si="393"/>
        <v>0</v>
      </c>
      <c r="BX378" s="56" t="str">
        <f t="shared" ca="1" si="394"/>
        <v/>
      </c>
      <c r="BY378" s="56" t="str">
        <f t="shared" ca="1" si="395"/>
        <v/>
      </c>
      <c r="BZ378" s="57" t="str">
        <f t="shared" ca="1" si="396"/>
        <v/>
      </c>
      <c r="CA378" s="57" t="str">
        <f t="shared" ca="1" si="397"/>
        <v/>
      </c>
      <c r="CB378" s="58" t="str">
        <f t="shared" ca="1" si="398"/>
        <v/>
      </c>
      <c r="CC378" s="57" t="str">
        <f t="shared" ca="1" si="399"/>
        <v/>
      </c>
      <c r="CD378" s="57" t="str">
        <f t="shared" ca="1" si="400"/>
        <v/>
      </c>
      <c r="CE378" s="58" t="str">
        <f t="shared" ca="1" si="401"/>
        <v/>
      </c>
      <c r="CF378" s="59" t="str">
        <f t="shared" ca="1" si="402"/>
        <v/>
      </c>
      <c r="CG378" s="57" t="str">
        <f t="shared" ca="1" si="403"/>
        <v/>
      </c>
      <c r="CH378" s="57" t="str">
        <f t="shared" ca="1" si="404"/>
        <v/>
      </c>
      <c r="CI378" s="57" t="str">
        <f t="shared" ca="1" si="405"/>
        <v/>
      </c>
      <c r="CJ378" s="57" t="str">
        <f t="shared" ca="1" si="406"/>
        <v/>
      </c>
      <c r="CK378" s="57" t="str">
        <f t="shared" ca="1" si="407"/>
        <v/>
      </c>
      <c r="CL378" s="57" t="str">
        <f t="shared" ca="1" si="408"/>
        <v/>
      </c>
      <c r="CM378" s="57" t="str">
        <f t="shared" ca="1" si="409"/>
        <v/>
      </c>
      <c r="CN378" s="57" t="str">
        <f t="shared" ca="1" si="410"/>
        <v/>
      </c>
      <c r="CO378" s="57" t="str">
        <f t="shared" ca="1" si="411"/>
        <v/>
      </c>
      <c r="CP378" s="57" t="str">
        <f t="shared" ca="1" si="412"/>
        <v/>
      </c>
      <c r="CQ378" s="57" t="str">
        <f t="shared" ca="1" si="413"/>
        <v/>
      </c>
      <c r="CR378" s="57" t="str">
        <f t="shared" ca="1" si="414"/>
        <v/>
      </c>
      <c r="CS378" s="60" t="str">
        <f t="shared" ca="1" si="415"/>
        <v/>
      </c>
      <c r="CT378" s="60" t="str">
        <f t="shared" ca="1" si="416"/>
        <v/>
      </c>
      <c r="CU378" s="60" t="str">
        <f t="shared" ca="1" si="417"/>
        <v/>
      </c>
      <c r="CV378" s="60" t="str">
        <f t="shared" ca="1" si="418"/>
        <v/>
      </c>
      <c r="CW378" s="60" t="str">
        <f t="shared" ca="1" si="419"/>
        <v/>
      </c>
      <c r="CX378" s="60" t="str">
        <f t="shared" ca="1" si="420"/>
        <v/>
      </c>
      <c r="CY378" s="60" t="str">
        <f t="shared" ca="1" si="421"/>
        <v/>
      </c>
      <c r="CZ378" s="60" t="str">
        <f t="shared" ca="1" si="422"/>
        <v/>
      </c>
      <c r="DA378" s="65" t="str">
        <f t="shared" ca="1" si="423"/>
        <v/>
      </c>
      <c r="DB378" s="65" t="str">
        <f t="shared" ca="1" si="424"/>
        <v/>
      </c>
      <c r="DC378" s="65" t="str">
        <f t="shared" ca="1" si="425"/>
        <v/>
      </c>
      <c r="DD378" s="65" t="str">
        <f t="shared" ca="1" si="426"/>
        <v/>
      </c>
      <c r="DE378" s="65" t="str">
        <f t="shared" ca="1" si="427"/>
        <v/>
      </c>
      <c r="DF378" s="66" t="str">
        <f t="shared" ca="1" si="428"/>
        <v/>
      </c>
      <c r="DG378" s="66" t="str">
        <f t="shared" ca="1" si="429"/>
        <v/>
      </c>
      <c r="DH378" s="66" t="str">
        <f t="shared" ca="1" si="430"/>
        <v/>
      </c>
      <c r="DI378" s="66" t="str">
        <f t="shared" ca="1" si="431"/>
        <v/>
      </c>
      <c r="DJ378" s="66" t="str">
        <f t="shared" ca="1" si="432"/>
        <v/>
      </c>
      <c r="DK378" s="65" t="str">
        <f t="shared" ca="1" si="433"/>
        <v/>
      </c>
      <c r="DL378" s="65" t="str">
        <f t="shared" ca="1" si="434"/>
        <v/>
      </c>
      <c r="DM378" s="65" t="str">
        <f t="shared" ca="1" si="435"/>
        <v/>
      </c>
      <c r="DN378" s="65" t="str">
        <f t="shared" ca="1" si="436"/>
        <v/>
      </c>
      <c r="DO378" s="65" t="str">
        <f t="shared" ca="1" si="437"/>
        <v/>
      </c>
      <c r="DP378" s="65" t="str">
        <f t="shared" ca="1" si="438"/>
        <v/>
      </c>
      <c r="DQ378" s="65" t="str">
        <f t="shared" ca="1" si="439"/>
        <v/>
      </c>
      <c r="DR378" s="69" t="str">
        <f t="shared" ca="1" si="440"/>
        <v/>
      </c>
      <c r="DS378" s="69" t="str">
        <f t="shared" ca="1" si="441"/>
        <v/>
      </c>
      <c r="DT378" s="69" t="str">
        <f t="shared" ca="1" si="442"/>
        <v/>
      </c>
      <c r="DU378" s="69" t="str">
        <f t="shared" ca="1" si="443"/>
        <v/>
      </c>
      <c r="DV378" s="69" t="str">
        <f t="shared" ca="1" si="444"/>
        <v/>
      </c>
      <c r="DW378" s="69" t="str">
        <f t="shared" ca="1" si="445"/>
        <v/>
      </c>
      <c r="DX378" s="69" t="str">
        <f t="shared" ca="1" si="446"/>
        <v/>
      </c>
      <c r="DY378" s="69" t="str">
        <f t="shared" ca="1" si="447"/>
        <v/>
      </c>
      <c r="DZ378" s="72" t="str">
        <f t="shared" ca="1" si="448"/>
        <v/>
      </c>
      <c r="EA378" s="72" t="str">
        <f t="shared" ca="1" si="449"/>
        <v/>
      </c>
      <c r="EB378" s="72" t="str">
        <f t="shared" ca="1" si="450"/>
        <v/>
      </c>
      <c r="EC378" s="65" t="str">
        <f t="shared" ca="1" si="451"/>
        <v/>
      </c>
      <c r="ED378" s="65" t="str">
        <f t="shared" ca="1" si="452"/>
        <v/>
      </c>
      <c r="EE378" s="65" t="str">
        <f t="shared" ca="1" si="453"/>
        <v/>
      </c>
      <c r="EF378" s="65" t="str">
        <f t="shared" ca="1" si="454"/>
        <v/>
      </c>
      <c r="EG378" s="65" t="str">
        <f t="shared" ca="1" si="455"/>
        <v/>
      </c>
      <c r="EH378" s="65" t="str">
        <f t="shared" ca="1" si="456"/>
        <v/>
      </c>
      <c r="EI378" s="429" t="str">
        <f t="shared" ca="1" si="457"/>
        <v>No</v>
      </c>
      <c r="EJ378" s="428" t="str">
        <f t="shared" ca="1" si="458"/>
        <v/>
      </c>
      <c r="EK378" s="428" t="str">
        <f t="shared" ca="1" si="459"/>
        <v/>
      </c>
      <c r="EL378" s="65" t="str">
        <f t="shared" ca="1" si="460"/>
        <v/>
      </c>
      <c r="EM378" s="65" t="str">
        <f t="shared" ca="1" si="461"/>
        <v/>
      </c>
      <c r="EN378" s="65" t="str">
        <f t="shared" ca="1" si="462"/>
        <v/>
      </c>
      <c r="EO378" s="433" t="str">
        <f t="shared" ca="1" si="463"/>
        <v/>
      </c>
      <c r="EP378" s="433" t="str">
        <f t="shared" ca="1" si="464"/>
        <v/>
      </c>
      <c r="EQ378" s="433" t="str">
        <f t="shared" ca="1" si="465"/>
        <v/>
      </c>
      <c r="ER378" s="433" t="str">
        <f t="shared" ca="1" si="466"/>
        <v/>
      </c>
      <c r="ES378" s="433" t="str">
        <f t="shared" ca="1" si="467"/>
        <v/>
      </c>
      <c r="ET378" s="433" t="str">
        <f t="shared" ca="1" si="468"/>
        <v/>
      </c>
      <c r="EU378" s="433" t="str">
        <f ca="1">IF(OR(CO378="",CQ378=""),"",Discipline!$P$3*CO378+Discipline!$X$3*CQ378)</f>
        <v/>
      </c>
      <c r="EV378" s="433" t="str">
        <f ca="1">IF(OR(CP378="",CR378=""),"",Discipline!$P$3*CP378+Discipline!$X$3*CR378)</f>
        <v/>
      </c>
    </row>
    <row r="379" spans="1:152" x14ac:dyDescent="0.25">
      <c r="A379" s="10" t="str">
        <f ca="1">IFERROR(RANK(order!A379,order!A$3:A$554,0),"")</f>
        <v/>
      </c>
      <c r="B379" s="10" t="str">
        <f ca="1">IFERROR(RANK(order!B379,order!B$3:B$554,0),"")</f>
        <v/>
      </c>
      <c r="C379" s="10" t="str">
        <f ca="1">IFERROR(RANK(order!C379,order!C$3:C$554,0),"")</f>
        <v/>
      </c>
      <c r="D379" s="4" t="str">
        <f ca="1">IFERROR(RANK(order!D379,order!D$3:D$554,0),"")</f>
        <v/>
      </c>
      <c r="E379" s="4" t="str">
        <f ca="1">IFERROR(RANK(order!E379,order!E$3:E$554,0),"")</f>
        <v/>
      </c>
      <c r="F379" s="4" t="str">
        <f ca="1">IFERROR(RANK(order!F379,order!F$3:F$554,0),"")</f>
        <v/>
      </c>
      <c r="G379" s="10" t="str">
        <f ca="1">IFERROR(RANK(order!G379,order!G$3:G$554,0),"")</f>
        <v/>
      </c>
      <c r="H379" s="10" t="str">
        <f ca="1">IFERROR(RANK(order!H379,order!H$3:H$554,0),"")</f>
        <v/>
      </c>
      <c r="I379" s="10" t="str">
        <f ca="1">IFERROR(RANK(order!I379,order!I$3:I$554,0),"")</f>
        <v/>
      </c>
      <c r="J379" s="4" t="str">
        <f ca="1">IFERROR(RANK(order!J379,order!J$3:J$554,0),"")</f>
        <v/>
      </c>
      <c r="K379" s="4" t="str">
        <f ca="1">IFERROR(RANK(order!K379,order!K$3:K$554,0),"")</f>
        <v/>
      </c>
      <c r="L379" s="4" t="str">
        <f ca="1">IFERROR(RANK(order!L379,order!L$3:L$554,0),"")</f>
        <v/>
      </c>
      <c r="M379" s="10" t="str">
        <f ca="1">IFERROR(RANK(order!M379,order!M$3:M$554,0),"")</f>
        <v/>
      </c>
      <c r="N379" s="10" t="str">
        <f ca="1">IFERROR(RANK(order!N379,order!N$3:N$554,0),"")</f>
        <v/>
      </c>
      <c r="O379" s="10" t="str">
        <f ca="1">IFERROR(RANK(order!O379,order!O$3:O$554,0),"")</f>
        <v/>
      </c>
      <c r="P379" s="4" t="str">
        <f ca="1">IFERROR(RANK(order!P379,order!P$3:P$554,0),"")</f>
        <v/>
      </c>
      <c r="Q379" s="4" t="str">
        <f ca="1">IFERROR(RANK(order!Q379,order!Q$3:Q$554,0),"")</f>
        <v/>
      </c>
      <c r="R379" s="4" t="str">
        <f ca="1">IFERROR(RANK(order!R379,order!R$3:R$554,0),"")</f>
        <v/>
      </c>
      <c r="S379" s="10" t="str">
        <f ca="1">IFERROR(RANK(order!S379,order!S$3:S$554,0),"")</f>
        <v/>
      </c>
      <c r="T379" s="10" t="str">
        <f ca="1">IFERROR(RANK(order!T379,order!T$3:T$554,0),"")</f>
        <v/>
      </c>
      <c r="U379" s="10" t="str">
        <f ca="1">IFERROR(RANK(order!U379,order!U$3:U$554,0),"")</f>
        <v/>
      </c>
      <c r="V379" s="4" t="str">
        <f ca="1">IFERROR(RANK(order!V379,order!V$3:V$554,0),"")</f>
        <v/>
      </c>
      <c r="W379" s="4" t="str">
        <f ca="1">IFERROR(RANK(order!W379,order!W$3:W$554,0),"")</f>
        <v/>
      </c>
      <c r="X379" s="4" t="str">
        <f ca="1">IFERROR(RANK(order!X379,order!X$3:X$554,0),"")</f>
        <v/>
      </c>
      <c r="Y379" s="10" t="str">
        <f ca="1">IFERROR(RANK(order!Y379,order!Y$3:Y$554,0),"")</f>
        <v/>
      </c>
      <c r="Z379" s="10" t="str">
        <f ca="1">IFERROR(RANK(order!Z379,order!Z$3:Z$554,0),"")</f>
        <v/>
      </c>
      <c r="AA379" s="10" t="str">
        <f ca="1">IFERROR(RANK(order!AA379,order!AA$3:AA$554,0),"")</f>
        <v/>
      </c>
      <c r="AB379" s="4" t="str">
        <f ca="1">IFERROR(RANK(order!AB379,order!AB$3:AB$554,0),"")</f>
        <v/>
      </c>
      <c r="AC379" s="4" t="str">
        <f ca="1">IFERROR(RANK(order!AC379,order!AC$3:AC$554,0),"")</f>
        <v/>
      </c>
      <c r="AD379" s="4" t="str">
        <f ca="1">IFERROR(RANK(order!AD379,order!AD$3:AD$554,0),"")</f>
        <v/>
      </c>
      <c r="AE379" s="10" t="str">
        <f ca="1">IFERROR(RANK(order!AE379,order!AE$3:AE$554,0),"")</f>
        <v/>
      </c>
      <c r="AF379" s="10" t="str">
        <f ca="1">IFERROR(RANK(order!AF379,order!AF$3:AF$554,0),"")</f>
        <v/>
      </c>
      <c r="AG379" s="10" t="str">
        <f ca="1">IFERROR(RANK(order!AG379,order!AG$3:AG$554,0),"")</f>
        <v/>
      </c>
      <c r="AH379" s="4" t="str">
        <f ca="1">IFERROR(RANK(order!AH379,order!AH$3:AH$554,0),"")</f>
        <v/>
      </c>
      <c r="AI379" s="4" t="str">
        <f ca="1">IFERROR(RANK(order!AI379,order!AI$3:AI$554,0),"")</f>
        <v/>
      </c>
      <c r="AJ379" s="4" t="str">
        <f ca="1">IFERROR(RANK(order!AJ379,order!AJ$3:AJ$554,0),"")</f>
        <v/>
      </c>
      <c r="AK379" s="10" t="str">
        <f ca="1">IFERROR(RANK(order!AK379,order!AK$3:AK$554,0),"")</f>
        <v/>
      </c>
      <c r="AL379" s="10" t="str">
        <f ca="1">IFERROR(RANK(order!AL379,order!AL$3:AL$554,0),"")</f>
        <v/>
      </c>
      <c r="AM379" s="10" t="str">
        <f ca="1">IFERROR(RANK(order!AM379,order!AM$3:AM$554,0),"")</f>
        <v/>
      </c>
      <c r="AN379" s="4" t="str">
        <f ca="1">IFERROR(RANK(order!AN379,order!AN$3:AN$554,0),"")</f>
        <v/>
      </c>
      <c r="AO379" s="4" t="str">
        <f ca="1">IFERROR(RANK(order!AO379,order!AO$3:AO$554,0),"")</f>
        <v/>
      </c>
      <c r="AP379" s="4" t="str">
        <f ca="1">IFERROR(RANK(order!AP379,order!AP$3:AP$554,0),"")</f>
        <v/>
      </c>
      <c r="AQ379" s="10" t="str">
        <f ca="1">IFERROR(RANK(order!AQ379,order!AQ$3:AQ$554,0),"")</f>
        <v/>
      </c>
      <c r="AR379" s="10" t="str">
        <f ca="1">IFERROR(RANK(order!AR379,order!AR$3:AR$554,0),"")</f>
        <v/>
      </c>
      <c r="AS379" s="10" t="str">
        <f ca="1">IFERROR(RANK(order!AS379,order!AS$3:AS$554,0),"")</f>
        <v/>
      </c>
      <c r="AT379" s="4" t="str">
        <f ca="1">IFERROR(RANK(order!AT379,order!AT$3:AT$554,0),"")</f>
        <v/>
      </c>
      <c r="AU379" s="4" t="str">
        <f ca="1">IFERROR(RANK(order!AU379,order!AU$3:AU$554,0),"")</f>
        <v/>
      </c>
      <c r="AV379" s="4" t="str">
        <f ca="1">IFERROR(RANK(order!AV379,order!AV$3:AV$554,0),"")</f>
        <v/>
      </c>
      <c r="AW379" s="10" t="str">
        <f ca="1">IFERROR(RANK(order!AW379,order!AW$3:AW$554,0),"")</f>
        <v/>
      </c>
      <c r="AX379" s="10" t="str">
        <f ca="1">IFERROR(RANK(order!AX379,order!AX$3:AX$554,0),"")</f>
        <v/>
      </c>
      <c r="AY379" s="10" t="str">
        <f ca="1">IFERROR(RANK(order!AY379,order!AY$3:AY$554,0),"")</f>
        <v/>
      </c>
      <c r="AZ379" s="4" t="str">
        <f ca="1">IFERROR(RANK(order!AZ379,order!AZ$3:AZ$554,0),"")</f>
        <v/>
      </c>
      <c r="BA379" s="4" t="str">
        <f ca="1">IFERROR(RANK(order!BA379,order!BA$3:BA$554,0),"")</f>
        <v/>
      </c>
      <c r="BB379" s="4" t="str">
        <f ca="1">IFERROR(RANK(order!BB379,order!BB$3:BB$554,0),"")</f>
        <v/>
      </c>
      <c r="BC379" s="10" t="str">
        <f ca="1">IFERROR(RANK(order!BC379,order!BC$3:BC$554,0),"")</f>
        <v/>
      </c>
      <c r="BD379" s="10" t="str">
        <f ca="1">IFERROR(RANK(order!BD379,order!BD$3:BD$554,0),"")</f>
        <v/>
      </c>
      <c r="BE379" s="10" t="str">
        <f ca="1">IFERROR(RANK(order!BE379,order!BE$3:BE$554,0),"")</f>
        <v/>
      </c>
      <c r="BF379" s="4" t="str">
        <f ca="1">IFERROR(RANK(order!BF379,order!BF$3:BF$554,0),"")</f>
        <v/>
      </c>
      <c r="BG379" s="4" t="str">
        <f ca="1">IFERROR(RANK(order!BG379,order!BG$3:BG$554,0),"")</f>
        <v/>
      </c>
      <c r="BH379" s="4" t="str">
        <f ca="1">IFERROR(RANK(order!BH379,order!BH$3:BH$554,0),"")</f>
        <v/>
      </c>
      <c r="BI379" s="10" t="str">
        <f ca="1">IFERROR(RANK(order!BI379,order!BI$3:BI$554,0),"")</f>
        <v/>
      </c>
      <c r="BJ379" s="10" t="str">
        <f ca="1">IFERROR(RANK(order!BJ379,order!BJ$3:BJ$554,0),"")</f>
        <v/>
      </c>
      <c r="BK379" s="10" t="str">
        <f ca="1">IFERROR(RANK(order!BK379,order!BK$3:BK$554,0),"")</f>
        <v/>
      </c>
      <c r="BL379" s="4" t="str">
        <f ca="1">IFERROR(RANK(order!BL379,order!BL$3:BL$554,0),"")</f>
        <v/>
      </c>
      <c r="BM379" s="4" t="str">
        <f ca="1">IFERROR(RANK(order!BM379,order!BM$3:BM$554,0),"")</f>
        <v/>
      </c>
      <c r="BN379" s="4" t="str">
        <f ca="1">IFERROR(RANK(order!BN379,order!BN$3:BN$554,0),"")</f>
        <v/>
      </c>
      <c r="BO379" s="10" t="str">
        <f ca="1">IFERROR(RANK(order!BO379,order!BO$3:BO$554,0),"")</f>
        <v/>
      </c>
      <c r="BP379" s="10" t="str">
        <f ca="1">IFERROR(RANK(order!BP379,order!BP$3:BP$554,0),"")</f>
        <v/>
      </c>
      <c r="BQ379" s="10" t="str">
        <f ca="1">IFERROR(RANK(order!BQ379,order!BQ$3:BQ$554,0),"")</f>
        <v/>
      </c>
      <c r="BR379" s="4" t="str">
        <f ca="1">IFERROR(RANK(order!BR379,order!BR$3:BR$554,0),"")</f>
        <v/>
      </c>
      <c r="BS379" s="4" t="str">
        <f ca="1">IFERROR(RANK(order!BS379,order!BS$3:BS$554,0),"")</f>
        <v/>
      </c>
      <c r="BT379" s="4" t="str">
        <f ca="1">IFERROR(RANK(order!BT379,order!BT$3:BT$554,0),"")</f>
        <v/>
      </c>
      <c r="BU379" s="95">
        <f t="shared" si="469"/>
        <v>377</v>
      </c>
      <c r="BV379" s="35" t="str">
        <f t="shared" si="470"/>
        <v>E1</v>
      </c>
      <c r="BW379" s="55">
        <f t="shared" ca="1" si="393"/>
        <v>0</v>
      </c>
      <c r="BX379" s="56" t="str">
        <f t="shared" ca="1" si="394"/>
        <v/>
      </c>
      <c r="BY379" s="56" t="str">
        <f t="shared" ca="1" si="395"/>
        <v/>
      </c>
      <c r="BZ379" s="57" t="str">
        <f t="shared" ca="1" si="396"/>
        <v/>
      </c>
      <c r="CA379" s="57" t="str">
        <f t="shared" ca="1" si="397"/>
        <v/>
      </c>
      <c r="CB379" s="58" t="str">
        <f t="shared" ca="1" si="398"/>
        <v/>
      </c>
      <c r="CC379" s="57" t="str">
        <f t="shared" ca="1" si="399"/>
        <v/>
      </c>
      <c r="CD379" s="57" t="str">
        <f t="shared" ca="1" si="400"/>
        <v/>
      </c>
      <c r="CE379" s="58" t="str">
        <f t="shared" ca="1" si="401"/>
        <v/>
      </c>
      <c r="CF379" s="59" t="str">
        <f t="shared" ca="1" si="402"/>
        <v/>
      </c>
      <c r="CG379" s="57" t="str">
        <f t="shared" ca="1" si="403"/>
        <v/>
      </c>
      <c r="CH379" s="57" t="str">
        <f t="shared" ca="1" si="404"/>
        <v/>
      </c>
      <c r="CI379" s="57" t="str">
        <f t="shared" ca="1" si="405"/>
        <v/>
      </c>
      <c r="CJ379" s="57" t="str">
        <f t="shared" ca="1" si="406"/>
        <v/>
      </c>
      <c r="CK379" s="57" t="str">
        <f t="shared" ca="1" si="407"/>
        <v/>
      </c>
      <c r="CL379" s="57" t="str">
        <f t="shared" ca="1" si="408"/>
        <v/>
      </c>
      <c r="CM379" s="57" t="str">
        <f t="shared" ca="1" si="409"/>
        <v/>
      </c>
      <c r="CN379" s="57" t="str">
        <f t="shared" ca="1" si="410"/>
        <v/>
      </c>
      <c r="CO379" s="57" t="str">
        <f t="shared" ca="1" si="411"/>
        <v/>
      </c>
      <c r="CP379" s="57" t="str">
        <f t="shared" ca="1" si="412"/>
        <v/>
      </c>
      <c r="CQ379" s="57" t="str">
        <f t="shared" ca="1" si="413"/>
        <v/>
      </c>
      <c r="CR379" s="57" t="str">
        <f t="shared" ca="1" si="414"/>
        <v/>
      </c>
      <c r="CS379" s="60" t="str">
        <f t="shared" ca="1" si="415"/>
        <v/>
      </c>
      <c r="CT379" s="60" t="str">
        <f t="shared" ca="1" si="416"/>
        <v/>
      </c>
      <c r="CU379" s="60" t="str">
        <f t="shared" ca="1" si="417"/>
        <v/>
      </c>
      <c r="CV379" s="60" t="str">
        <f t="shared" ca="1" si="418"/>
        <v/>
      </c>
      <c r="CW379" s="60" t="str">
        <f t="shared" ca="1" si="419"/>
        <v/>
      </c>
      <c r="CX379" s="60" t="str">
        <f t="shared" ca="1" si="420"/>
        <v/>
      </c>
      <c r="CY379" s="60" t="str">
        <f t="shared" ca="1" si="421"/>
        <v/>
      </c>
      <c r="CZ379" s="60" t="str">
        <f t="shared" ca="1" si="422"/>
        <v/>
      </c>
      <c r="DA379" s="65" t="str">
        <f t="shared" ca="1" si="423"/>
        <v/>
      </c>
      <c r="DB379" s="65" t="str">
        <f t="shared" ca="1" si="424"/>
        <v/>
      </c>
      <c r="DC379" s="65" t="str">
        <f t="shared" ca="1" si="425"/>
        <v/>
      </c>
      <c r="DD379" s="65" t="str">
        <f t="shared" ca="1" si="426"/>
        <v/>
      </c>
      <c r="DE379" s="65" t="str">
        <f t="shared" ca="1" si="427"/>
        <v/>
      </c>
      <c r="DF379" s="66" t="str">
        <f t="shared" ca="1" si="428"/>
        <v/>
      </c>
      <c r="DG379" s="66" t="str">
        <f t="shared" ca="1" si="429"/>
        <v/>
      </c>
      <c r="DH379" s="66" t="str">
        <f t="shared" ca="1" si="430"/>
        <v/>
      </c>
      <c r="DI379" s="66" t="str">
        <f t="shared" ca="1" si="431"/>
        <v/>
      </c>
      <c r="DJ379" s="66" t="str">
        <f t="shared" ca="1" si="432"/>
        <v/>
      </c>
      <c r="DK379" s="65" t="str">
        <f t="shared" ca="1" si="433"/>
        <v/>
      </c>
      <c r="DL379" s="65" t="str">
        <f t="shared" ca="1" si="434"/>
        <v/>
      </c>
      <c r="DM379" s="65" t="str">
        <f t="shared" ca="1" si="435"/>
        <v/>
      </c>
      <c r="DN379" s="65" t="str">
        <f t="shared" ca="1" si="436"/>
        <v/>
      </c>
      <c r="DO379" s="65" t="str">
        <f t="shared" ca="1" si="437"/>
        <v/>
      </c>
      <c r="DP379" s="65" t="str">
        <f t="shared" ca="1" si="438"/>
        <v/>
      </c>
      <c r="DQ379" s="65" t="str">
        <f t="shared" ca="1" si="439"/>
        <v/>
      </c>
      <c r="DR379" s="69" t="str">
        <f t="shared" ca="1" si="440"/>
        <v/>
      </c>
      <c r="DS379" s="69" t="str">
        <f t="shared" ca="1" si="441"/>
        <v/>
      </c>
      <c r="DT379" s="69" t="str">
        <f t="shared" ca="1" si="442"/>
        <v/>
      </c>
      <c r="DU379" s="69" t="str">
        <f t="shared" ca="1" si="443"/>
        <v/>
      </c>
      <c r="DV379" s="69" t="str">
        <f t="shared" ca="1" si="444"/>
        <v/>
      </c>
      <c r="DW379" s="69" t="str">
        <f t="shared" ca="1" si="445"/>
        <v/>
      </c>
      <c r="DX379" s="69" t="str">
        <f t="shared" ca="1" si="446"/>
        <v/>
      </c>
      <c r="DY379" s="69" t="str">
        <f t="shared" ca="1" si="447"/>
        <v/>
      </c>
      <c r="DZ379" s="72" t="str">
        <f t="shared" ca="1" si="448"/>
        <v/>
      </c>
      <c r="EA379" s="72" t="str">
        <f t="shared" ca="1" si="449"/>
        <v/>
      </c>
      <c r="EB379" s="72" t="str">
        <f t="shared" ca="1" si="450"/>
        <v/>
      </c>
      <c r="EC379" s="65" t="str">
        <f t="shared" ca="1" si="451"/>
        <v/>
      </c>
      <c r="ED379" s="65" t="str">
        <f t="shared" ca="1" si="452"/>
        <v/>
      </c>
      <c r="EE379" s="65" t="str">
        <f t="shared" ca="1" si="453"/>
        <v/>
      </c>
      <c r="EF379" s="65" t="str">
        <f t="shared" ca="1" si="454"/>
        <v/>
      </c>
      <c r="EG379" s="65" t="str">
        <f t="shared" ca="1" si="455"/>
        <v/>
      </c>
      <c r="EH379" s="65" t="str">
        <f t="shared" ca="1" si="456"/>
        <v/>
      </c>
      <c r="EI379" s="429" t="str">
        <f t="shared" ca="1" si="457"/>
        <v>No</v>
      </c>
      <c r="EJ379" s="428" t="str">
        <f t="shared" ca="1" si="458"/>
        <v/>
      </c>
      <c r="EK379" s="428" t="str">
        <f t="shared" ca="1" si="459"/>
        <v/>
      </c>
      <c r="EL379" s="65" t="str">
        <f t="shared" ca="1" si="460"/>
        <v/>
      </c>
      <c r="EM379" s="65" t="str">
        <f t="shared" ca="1" si="461"/>
        <v/>
      </c>
      <c r="EN379" s="65" t="str">
        <f t="shared" ca="1" si="462"/>
        <v/>
      </c>
      <c r="EO379" s="433" t="str">
        <f t="shared" ca="1" si="463"/>
        <v/>
      </c>
      <c r="EP379" s="433" t="str">
        <f t="shared" ca="1" si="464"/>
        <v/>
      </c>
      <c r="EQ379" s="433" t="str">
        <f t="shared" ca="1" si="465"/>
        <v/>
      </c>
      <c r="ER379" s="433" t="str">
        <f t="shared" ca="1" si="466"/>
        <v/>
      </c>
      <c r="ES379" s="433" t="str">
        <f t="shared" ca="1" si="467"/>
        <v/>
      </c>
      <c r="ET379" s="433" t="str">
        <f t="shared" ca="1" si="468"/>
        <v/>
      </c>
      <c r="EU379" s="433" t="str">
        <f ca="1">IF(OR(CO379="",CQ379=""),"",Discipline!$P$3*CO379+Discipline!$X$3*CQ379)</f>
        <v/>
      </c>
      <c r="EV379" s="433" t="str">
        <f ca="1">IF(OR(CP379="",CR379=""),"",Discipline!$P$3*CP379+Discipline!$X$3*CR379)</f>
        <v/>
      </c>
    </row>
    <row r="380" spans="1:152" x14ac:dyDescent="0.25">
      <c r="A380" s="10" t="str">
        <f ca="1">IFERROR(RANK(order!A380,order!A$3:A$554,0),"")</f>
        <v/>
      </c>
      <c r="B380" s="10" t="str">
        <f ca="1">IFERROR(RANK(order!B380,order!B$3:B$554,0),"")</f>
        <v/>
      </c>
      <c r="C380" s="10" t="str">
        <f ca="1">IFERROR(RANK(order!C380,order!C$3:C$554,0),"")</f>
        <v/>
      </c>
      <c r="D380" s="4" t="str">
        <f ca="1">IFERROR(RANK(order!D380,order!D$3:D$554,0),"")</f>
        <v/>
      </c>
      <c r="E380" s="4" t="str">
        <f ca="1">IFERROR(RANK(order!E380,order!E$3:E$554,0),"")</f>
        <v/>
      </c>
      <c r="F380" s="4" t="str">
        <f ca="1">IFERROR(RANK(order!F380,order!F$3:F$554,0),"")</f>
        <v/>
      </c>
      <c r="G380" s="10" t="str">
        <f ca="1">IFERROR(RANK(order!G380,order!G$3:G$554,0),"")</f>
        <v/>
      </c>
      <c r="H380" s="10" t="str">
        <f ca="1">IFERROR(RANK(order!H380,order!H$3:H$554,0),"")</f>
        <v/>
      </c>
      <c r="I380" s="10" t="str">
        <f ca="1">IFERROR(RANK(order!I380,order!I$3:I$554,0),"")</f>
        <v/>
      </c>
      <c r="J380" s="4" t="str">
        <f ca="1">IFERROR(RANK(order!J380,order!J$3:J$554,0),"")</f>
        <v/>
      </c>
      <c r="K380" s="4" t="str">
        <f ca="1">IFERROR(RANK(order!K380,order!K$3:K$554,0),"")</f>
        <v/>
      </c>
      <c r="L380" s="4" t="str">
        <f ca="1">IFERROR(RANK(order!L380,order!L$3:L$554,0),"")</f>
        <v/>
      </c>
      <c r="M380" s="10" t="str">
        <f ca="1">IFERROR(RANK(order!M380,order!M$3:M$554,0),"")</f>
        <v/>
      </c>
      <c r="N380" s="10" t="str">
        <f ca="1">IFERROR(RANK(order!N380,order!N$3:N$554,0),"")</f>
        <v/>
      </c>
      <c r="O380" s="10" t="str">
        <f ca="1">IFERROR(RANK(order!O380,order!O$3:O$554,0),"")</f>
        <v/>
      </c>
      <c r="P380" s="4" t="str">
        <f ca="1">IFERROR(RANK(order!P380,order!P$3:P$554,0),"")</f>
        <v/>
      </c>
      <c r="Q380" s="4" t="str">
        <f ca="1">IFERROR(RANK(order!Q380,order!Q$3:Q$554,0),"")</f>
        <v/>
      </c>
      <c r="R380" s="4" t="str">
        <f ca="1">IFERROR(RANK(order!R380,order!R$3:R$554,0),"")</f>
        <v/>
      </c>
      <c r="S380" s="10" t="str">
        <f ca="1">IFERROR(RANK(order!S380,order!S$3:S$554,0),"")</f>
        <v/>
      </c>
      <c r="T380" s="10" t="str">
        <f ca="1">IFERROR(RANK(order!T380,order!T$3:T$554,0),"")</f>
        <v/>
      </c>
      <c r="U380" s="10" t="str">
        <f ca="1">IFERROR(RANK(order!U380,order!U$3:U$554,0),"")</f>
        <v/>
      </c>
      <c r="V380" s="4" t="str">
        <f ca="1">IFERROR(RANK(order!V380,order!V$3:V$554,0),"")</f>
        <v/>
      </c>
      <c r="W380" s="4" t="str">
        <f ca="1">IFERROR(RANK(order!W380,order!W$3:W$554,0),"")</f>
        <v/>
      </c>
      <c r="X380" s="4" t="str">
        <f ca="1">IFERROR(RANK(order!X380,order!X$3:X$554,0),"")</f>
        <v/>
      </c>
      <c r="Y380" s="10" t="str">
        <f ca="1">IFERROR(RANK(order!Y380,order!Y$3:Y$554,0),"")</f>
        <v/>
      </c>
      <c r="Z380" s="10" t="str">
        <f ca="1">IFERROR(RANK(order!Z380,order!Z$3:Z$554,0),"")</f>
        <v/>
      </c>
      <c r="AA380" s="10" t="str">
        <f ca="1">IFERROR(RANK(order!AA380,order!AA$3:AA$554,0),"")</f>
        <v/>
      </c>
      <c r="AB380" s="4" t="str">
        <f ca="1">IFERROR(RANK(order!AB380,order!AB$3:AB$554,0),"")</f>
        <v/>
      </c>
      <c r="AC380" s="4" t="str">
        <f ca="1">IFERROR(RANK(order!AC380,order!AC$3:AC$554,0),"")</f>
        <v/>
      </c>
      <c r="AD380" s="4" t="str">
        <f ca="1">IFERROR(RANK(order!AD380,order!AD$3:AD$554,0),"")</f>
        <v/>
      </c>
      <c r="AE380" s="10" t="str">
        <f ca="1">IFERROR(RANK(order!AE380,order!AE$3:AE$554,0),"")</f>
        <v/>
      </c>
      <c r="AF380" s="10" t="str">
        <f ca="1">IFERROR(RANK(order!AF380,order!AF$3:AF$554,0),"")</f>
        <v/>
      </c>
      <c r="AG380" s="10" t="str">
        <f ca="1">IFERROR(RANK(order!AG380,order!AG$3:AG$554,0),"")</f>
        <v/>
      </c>
      <c r="AH380" s="4" t="str">
        <f ca="1">IFERROR(RANK(order!AH380,order!AH$3:AH$554,0),"")</f>
        <v/>
      </c>
      <c r="AI380" s="4" t="str">
        <f ca="1">IFERROR(RANK(order!AI380,order!AI$3:AI$554,0),"")</f>
        <v/>
      </c>
      <c r="AJ380" s="4" t="str">
        <f ca="1">IFERROR(RANK(order!AJ380,order!AJ$3:AJ$554,0),"")</f>
        <v/>
      </c>
      <c r="AK380" s="10" t="str">
        <f ca="1">IFERROR(RANK(order!AK380,order!AK$3:AK$554,0),"")</f>
        <v/>
      </c>
      <c r="AL380" s="10" t="str">
        <f ca="1">IFERROR(RANK(order!AL380,order!AL$3:AL$554,0),"")</f>
        <v/>
      </c>
      <c r="AM380" s="10" t="str">
        <f ca="1">IFERROR(RANK(order!AM380,order!AM$3:AM$554,0),"")</f>
        <v/>
      </c>
      <c r="AN380" s="4" t="str">
        <f ca="1">IFERROR(RANK(order!AN380,order!AN$3:AN$554,0),"")</f>
        <v/>
      </c>
      <c r="AO380" s="4" t="str">
        <f ca="1">IFERROR(RANK(order!AO380,order!AO$3:AO$554,0),"")</f>
        <v/>
      </c>
      <c r="AP380" s="4" t="str">
        <f ca="1">IFERROR(RANK(order!AP380,order!AP$3:AP$554,0),"")</f>
        <v/>
      </c>
      <c r="AQ380" s="10" t="str">
        <f ca="1">IFERROR(RANK(order!AQ380,order!AQ$3:AQ$554,0),"")</f>
        <v/>
      </c>
      <c r="AR380" s="10" t="str">
        <f ca="1">IFERROR(RANK(order!AR380,order!AR$3:AR$554,0),"")</f>
        <v/>
      </c>
      <c r="AS380" s="10" t="str">
        <f ca="1">IFERROR(RANK(order!AS380,order!AS$3:AS$554,0),"")</f>
        <v/>
      </c>
      <c r="AT380" s="4" t="str">
        <f ca="1">IFERROR(RANK(order!AT380,order!AT$3:AT$554,0),"")</f>
        <v/>
      </c>
      <c r="AU380" s="4" t="str">
        <f ca="1">IFERROR(RANK(order!AU380,order!AU$3:AU$554,0),"")</f>
        <v/>
      </c>
      <c r="AV380" s="4" t="str">
        <f ca="1">IFERROR(RANK(order!AV380,order!AV$3:AV$554,0),"")</f>
        <v/>
      </c>
      <c r="AW380" s="10" t="str">
        <f ca="1">IFERROR(RANK(order!AW380,order!AW$3:AW$554,0),"")</f>
        <v/>
      </c>
      <c r="AX380" s="10" t="str">
        <f ca="1">IFERROR(RANK(order!AX380,order!AX$3:AX$554,0),"")</f>
        <v/>
      </c>
      <c r="AY380" s="10" t="str">
        <f ca="1">IFERROR(RANK(order!AY380,order!AY$3:AY$554,0),"")</f>
        <v/>
      </c>
      <c r="AZ380" s="4" t="str">
        <f ca="1">IFERROR(RANK(order!AZ380,order!AZ$3:AZ$554,0),"")</f>
        <v/>
      </c>
      <c r="BA380" s="4" t="str">
        <f ca="1">IFERROR(RANK(order!BA380,order!BA$3:BA$554,0),"")</f>
        <v/>
      </c>
      <c r="BB380" s="4" t="str">
        <f ca="1">IFERROR(RANK(order!BB380,order!BB$3:BB$554,0),"")</f>
        <v/>
      </c>
      <c r="BC380" s="10" t="str">
        <f ca="1">IFERROR(RANK(order!BC380,order!BC$3:BC$554,0),"")</f>
        <v/>
      </c>
      <c r="BD380" s="10" t="str">
        <f ca="1">IFERROR(RANK(order!BD380,order!BD$3:BD$554,0),"")</f>
        <v/>
      </c>
      <c r="BE380" s="10" t="str">
        <f ca="1">IFERROR(RANK(order!BE380,order!BE$3:BE$554,0),"")</f>
        <v/>
      </c>
      <c r="BF380" s="4" t="str">
        <f ca="1">IFERROR(RANK(order!BF380,order!BF$3:BF$554,0),"")</f>
        <v/>
      </c>
      <c r="BG380" s="4" t="str">
        <f ca="1">IFERROR(RANK(order!BG380,order!BG$3:BG$554,0),"")</f>
        <v/>
      </c>
      <c r="BH380" s="4" t="str">
        <f ca="1">IFERROR(RANK(order!BH380,order!BH$3:BH$554,0),"")</f>
        <v/>
      </c>
      <c r="BI380" s="10" t="str">
        <f ca="1">IFERROR(RANK(order!BI380,order!BI$3:BI$554,0),"")</f>
        <v/>
      </c>
      <c r="BJ380" s="10" t="str">
        <f ca="1">IFERROR(RANK(order!BJ380,order!BJ$3:BJ$554,0),"")</f>
        <v/>
      </c>
      <c r="BK380" s="10" t="str">
        <f ca="1">IFERROR(RANK(order!BK380,order!BK$3:BK$554,0),"")</f>
        <v/>
      </c>
      <c r="BL380" s="4" t="str">
        <f ca="1">IFERROR(RANK(order!BL380,order!BL$3:BL$554,0),"")</f>
        <v/>
      </c>
      <c r="BM380" s="4" t="str">
        <f ca="1">IFERROR(RANK(order!BM380,order!BM$3:BM$554,0),"")</f>
        <v/>
      </c>
      <c r="BN380" s="4" t="str">
        <f ca="1">IFERROR(RANK(order!BN380,order!BN$3:BN$554,0),"")</f>
        <v/>
      </c>
      <c r="BO380" s="10" t="str">
        <f ca="1">IFERROR(RANK(order!BO380,order!BO$3:BO$554,0),"")</f>
        <v/>
      </c>
      <c r="BP380" s="10" t="str">
        <f ca="1">IFERROR(RANK(order!BP380,order!BP$3:BP$554,0),"")</f>
        <v/>
      </c>
      <c r="BQ380" s="10" t="str">
        <f ca="1">IFERROR(RANK(order!BQ380,order!BQ$3:BQ$554,0),"")</f>
        <v/>
      </c>
      <c r="BR380" s="4" t="str">
        <f ca="1">IFERROR(RANK(order!BR380,order!BR$3:BR$554,0),"")</f>
        <v/>
      </c>
      <c r="BS380" s="4" t="str">
        <f ca="1">IFERROR(RANK(order!BS380,order!BS$3:BS$554,0),"")</f>
        <v/>
      </c>
      <c r="BT380" s="4" t="str">
        <f ca="1">IFERROR(RANK(order!BT380,order!BT$3:BT$554,0),"")</f>
        <v/>
      </c>
      <c r="BU380" s="95">
        <f t="shared" si="469"/>
        <v>378</v>
      </c>
      <c r="BV380" s="35" t="str">
        <f t="shared" si="470"/>
        <v>E1</v>
      </c>
      <c r="BW380" s="55">
        <f t="shared" ca="1" si="393"/>
        <v>0</v>
      </c>
      <c r="BX380" s="56" t="str">
        <f t="shared" ca="1" si="394"/>
        <v/>
      </c>
      <c r="BY380" s="56" t="str">
        <f t="shared" ca="1" si="395"/>
        <v/>
      </c>
      <c r="BZ380" s="57" t="str">
        <f t="shared" ca="1" si="396"/>
        <v/>
      </c>
      <c r="CA380" s="57" t="str">
        <f t="shared" ca="1" si="397"/>
        <v/>
      </c>
      <c r="CB380" s="58" t="str">
        <f t="shared" ca="1" si="398"/>
        <v/>
      </c>
      <c r="CC380" s="57" t="str">
        <f t="shared" ca="1" si="399"/>
        <v/>
      </c>
      <c r="CD380" s="57" t="str">
        <f t="shared" ca="1" si="400"/>
        <v/>
      </c>
      <c r="CE380" s="58" t="str">
        <f t="shared" ca="1" si="401"/>
        <v/>
      </c>
      <c r="CF380" s="59" t="str">
        <f t="shared" ca="1" si="402"/>
        <v/>
      </c>
      <c r="CG380" s="57" t="str">
        <f t="shared" ca="1" si="403"/>
        <v/>
      </c>
      <c r="CH380" s="57" t="str">
        <f t="shared" ca="1" si="404"/>
        <v/>
      </c>
      <c r="CI380" s="57" t="str">
        <f t="shared" ca="1" si="405"/>
        <v/>
      </c>
      <c r="CJ380" s="57" t="str">
        <f t="shared" ca="1" si="406"/>
        <v/>
      </c>
      <c r="CK380" s="57" t="str">
        <f t="shared" ca="1" si="407"/>
        <v/>
      </c>
      <c r="CL380" s="57" t="str">
        <f t="shared" ca="1" si="408"/>
        <v/>
      </c>
      <c r="CM380" s="57" t="str">
        <f t="shared" ca="1" si="409"/>
        <v/>
      </c>
      <c r="CN380" s="57" t="str">
        <f t="shared" ca="1" si="410"/>
        <v/>
      </c>
      <c r="CO380" s="57" t="str">
        <f t="shared" ca="1" si="411"/>
        <v/>
      </c>
      <c r="CP380" s="57" t="str">
        <f t="shared" ca="1" si="412"/>
        <v/>
      </c>
      <c r="CQ380" s="57" t="str">
        <f t="shared" ca="1" si="413"/>
        <v/>
      </c>
      <c r="CR380" s="57" t="str">
        <f t="shared" ca="1" si="414"/>
        <v/>
      </c>
      <c r="CS380" s="60" t="str">
        <f t="shared" ca="1" si="415"/>
        <v/>
      </c>
      <c r="CT380" s="60" t="str">
        <f t="shared" ca="1" si="416"/>
        <v/>
      </c>
      <c r="CU380" s="60" t="str">
        <f t="shared" ca="1" si="417"/>
        <v/>
      </c>
      <c r="CV380" s="60" t="str">
        <f t="shared" ca="1" si="418"/>
        <v/>
      </c>
      <c r="CW380" s="60" t="str">
        <f t="shared" ca="1" si="419"/>
        <v/>
      </c>
      <c r="CX380" s="60" t="str">
        <f t="shared" ca="1" si="420"/>
        <v/>
      </c>
      <c r="CY380" s="60" t="str">
        <f t="shared" ca="1" si="421"/>
        <v/>
      </c>
      <c r="CZ380" s="60" t="str">
        <f t="shared" ca="1" si="422"/>
        <v/>
      </c>
      <c r="DA380" s="65" t="str">
        <f t="shared" ca="1" si="423"/>
        <v/>
      </c>
      <c r="DB380" s="65" t="str">
        <f t="shared" ca="1" si="424"/>
        <v/>
      </c>
      <c r="DC380" s="65" t="str">
        <f t="shared" ca="1" si="425"/>
        <v/>
      </c>
      <c r="DD380" s="65" t="str">
        <f t="shared" ca="1" si="426"/>
        <v/>
      </c>
      <c r="DE380" s="65" t="str">
        <f t="shared" ca="1" si="427"/>
        <v/>
      </c>
      <c r="DF380" s="66" t="str">
        <f t="shared" ca="1" si="428"/>
        <v/>
      </c>
      <c r="DG380" s="66" t="str">
        <f t="shared" ca="1" si="429"/>
        <v/>
      </c>
      <c r="DH380" s="66" t="str">
        <f t="shared" ca="1" si="430"/>
        <v/>
      </c>
      <c r="DI380" s="66" t="str">
        <f t="shared" ca="1" si="431"/>
        <v/>
      </c>
      <c r="DJ380" s="66" t="str">
        <f t="shared" ca="1" si="432"/>
        <v/>
      </c>
      <c r="DK380" s="65" t="str">
        <f t="shared" ca="1" si="433"/>
        <v/>
      </c>
      <c r="DL380" s="65" t="str">
        <f t="shared" ca="1" si="434"/>
        <v/>
      </c>
      <c r="DM380" s="65" t="str">
        <f t="shared" ca="1" si="435"/>
        <v/>
      </c>
      <c r="DN380" s="65" t="str">
        <f t="shared" ca="1" si="436"/>
        <v/>
      </c>
      <c r="DO380" s="65" t="str">
        <f t="shared" ca="1" si="437"/>
        <v/>
      </c>
      <c r="DP380" s="65" t="str">
        <f t="shared" ca="1" si="438"/>
        <v/>
      </c>
      <c r="DQ380" s="65" t="str">
        <f t="shared" ca="1" si="439"/>
        <v/>
      </c>
      <c r="DR380" s="69" t="str">
        <f t="shared" ca="1" si="440"/>
        <v/>
      </c>
      <c r="DS380" s="69" t="str">
        <f t="shared" ca="1" si="441"/>
        <v/>
      </c>
      <c r="DT380" s="69" t="str">
        <f t="shared" ca="1" si="442"/>
        <v/>
      </c>
      <c r="DU380" s="69" t="str">
        <f t="shared" ca="1" si="443"/>
        <v/>
      </c>
      <c r="DV380" s="69" t="str">
        <f t="shared" ca="1" si="444"/>
        <v/>
      </c>
      <c r="DW380" s="69" t="str">
        <f t="shared" ca="1" si="445"/>
        <v/>
      </c>
      <c r="DX380" s="69" t="str">
        <f t="shared" ca="1" si="446"/>
        <v/>
      </c>
      <c r="DY380" s="69" t="str">
        <f t="shared" ca="1" si="447"/>
        <v/>
      </c>
      <c r="DZ380" s="72" t="str">
        <f t="shared" ca="1" si="448"/>
        <v/>
      </c>
      <c r="EA380" s="72" t="str">
        <f t="shared" ca="1" si="449"/>
        <v/>
      </c>
      <c r="EB380" s="72" t="str">
        <f t="shared" ca="1" si="450"/>
        <v/>
      </c>
      <c r="EC380" s="65" t="str">
        <f t="shared" ca="1" si="451"/>
        <v/>
      </c>
      <c r="ED380" s="65" t="str">
        <f t="shared" ca="1" si="452"/>
        <v/>
      </c>
      <c r="EE380" s="65" t="str">
        <f t="shared" ca="1" si="453"/>
        <v/>
      </c>
      <c r="EF380" s="65" t="str">
        <f t="shared" ca="1" si="454"/>
        <v/>
      </c>
      <c r="EG380" s="65" t="str">
        <f t="shared" ca="1" si="455"/>
        <v/>
      </c>
      <c r="EH380" s="65" t="str">
        <f t="shared" ca="1" si="456"/>
        <v/>
      </c>
      <c r="EI380" s="429" t="str">
        <f t="shared" ca="1" si="457"/>
        <v>No</v>
      </c>
      <c r="EJ380" s="428" t="str">
        <f t="shared" ca="1" si="458"/>
        <v/>
      </c>
      <c r="EK380" s="428" t="str">
        <f t="shared" ca="1" si="459"/>
        <v/>
      </c>
      <c r="EL380" s="65" t="str">
        <f t="shared" ca="1" si="460"/>
        <v/>
      </c>
      <c r="EM380" s="65" t="str">
        <f t="shared" ca="1" si="461"/>
        <v/>
      </c>
      <c r="EN380" s="65" t="str">
        <f t="shared" ca="1" si="462"/>
        <v/>
      </c>
      <c r="EO380" s="433" t="str">
        <f t="shared" ca="1" si="463"/>
        <v/>
      </c>
      <c r="EP380" s="433" t="str">
        <f t="shared" ca="1" si="464"/>
        <v/>
      </c>
      <c r="EQ380" s="433" t="str">
        <f t="shared" ca="1" si="465"/>
        <v/>
      </c>
      <c r="ER380" s="433" t="str">
        <f t="shared" ca="1" si="466"/>
        <v/>
      </c>
      <c r="ES380" s="433" t="str">
        <f t="shared" ca="1" si="467"/>
        <v/>
      </c>
      <c r="ET380" s="433" t="str">
        <f t="shared" ca="1" si="468"/>
        <v/>
      </c>
      <c r="EU380" s="433" t="str">
        <f ca="1">IF(OR(CO380="",CQ380=""),"",Discipline!$P$3*CO380+Discipline!$X$3*CQ380)</f>
        <v/>
      </c>
      <c r="EV380" s="433" t="str">
        <f ca="1">IF(OR(CP380="",CR380=""),"",Discipline!$P$3*CP380+Discipline!$X$3*CR380)</f>
        <v/>
      </c>
    </row>
    <row r="381" spans="1:152" x14ac:dyDescent="0.25">
      <c r="A381" s="10" t="str">
        <f ca="1">IFERROR(RANK(order!A381,order!A$3:A$554,0),"")</f>
        <v/>
      </c>
      <c r="B381" s="10" t="str">
        <f ca="1">IFERROR(RANK(order!B381,order!B$3:B$554,0),"")</f>
        <v/>
      </c>
      <c r="C381" s="10" t="str">
        <f ca="1">IFERROR(RANK(order!C381,order!C$3:C$554,0),"")</f>
        <v/>
      </c>
      <c r="D381" s="4" t="str">
        <f ca="1">IFERROR(RANK(order!D381,order!D$3:D$554,0),"")</f>
        <v/>
      </c>
      <c r="E381" s="4" t="str">
        <f ca="1">IFERROR(RANK(order!E381,order!E$3:E$554,0),"")</f>
        <v/>
      </c>
      <c r="F381" s="4" t="str">
        <f ca="1">IFERROR(RANK(order!F381,order!F$3:F$554,0),"")</f>
        <v/>
      </c>
      <c r="G381" s="10" t="str">
        <f ca="1">IFERROR(RANK(order!G381,order!G$3:G$554,0),"")</f>
        <v/>
      </c>
      <c r="H381" s="10" t="str">
        <f ca="1">IFERROR(RANK(order!H381,order!H$3:H$554,0),"")</f>
        <v/>
      </c>
      <c r="I381" s="10" t="str">
        <f ca="1">IFERROR(RANK(order!I381,order!I$3:I$554,0),"")</f>
        <v/>
      </c>
      <c r="J381" s="4" t="str">
        <f ca="1">IFERROR(RANK(order!J381,order!J$3:J$554,0),"")</f>
        <v/>
      </c>
      <c r="K381" s="4" t="str">
        <f ca="1">IFERROR(RANK(order!K381,order!K$3:K$554,0),"")</f>
        <v/>
      </c>
      <c r="L381" s="4" t="str">
        <f ca="1">IFERROR(RANK(order!L381,order!L$3:L$554,0),"")</f>
        <v/>
      </c>
      <c r="M381" s="10" t="str">
        <f ca="1">IFERROR(RANK(order!M381,order!M$3:M$554,0),"")</f>
        <v/>
      </c>
      <c r="N381" s="10" t="str">
        <f ca="1">IFERROR(RANK(order!N381,order!N$3:N$554,0),"")</f>
        <v/>
      </c>
      <c r="O381" s="10" t="str">
        <f ca="1">IFERROR(RANK(order!O381,order!O$3:O$554,0),"")</f>
        <v/>
      </c>
      <c r="P381" s="4" t="str">
        <f ca="1">IFERROR(RANK(order!P381,order!P$3:P$554,0),"")</f>
        <v/>
      </c>
      <c r="Q381" s="4" t="str">
        <f ca="1">IFERROR(RANK(order!Q381,order!Q$3:Q$554,0),"")</f>
        <v/>
      </c>
      <c r="R381" s="4" t="str">
        <f ca="1">IFERROR(RANK(order!R381,order!R$3:R$554,0),"")</f>
        <v/>
      </c>
      <c r="S381" s="10" t="str">
        <f ca="1">IFERROR(RANK(order!S381,order!S$3:S$554,0),"")</f>
        <v/>
      </c>
      <c r="T381" s="10" t="str">
        <f ca="1">IFERROR(RANK(order!T381,order!T$3:T$554,0),"")</f>
        <v/>
      </c>
      <c r="U381" s="10" t="str">
        <f ca="1">IFERROR(RANK(order!U381,order!U$3:U$554,0),"")</f>
        <v/>
      </c>
      <c r="V381" s="4" t="str">
        <f ca="1">IFERROR(RANK(order!V381,order!V$3:V$554,0),"")</f>
        <v/>
      </c>
      <c r="W381" s="4" t="str">
        <f ca="1">IFERROR(RANK(order!W381,order!W$3:W$554,0),"")</f>
        <v/>
      </c>
      <c r="X381" s="4" t="str">
        <f ca="1">IFERROR(RANK(order!X381,order!X$3:X$554,0),"")</f>
        <v/>
      </c>
      <c r="Y381" s="10" t="str">
        <f ca="1">IFERROR(RANK(order!Y381,order!Y$3:Y$554,0),"")</f>
        <v/>
      </c>
      <c r="Z381" s="10" t="str">
        <f ca="1">IFERROR(RANK(order!Z381,order!Z$3:Z$554,0),"")</f>
        <v/>
      </c>
      <c r="AA381" s="10" t="str">
        <f ca="1">IFERROR(RANK(order!AA381,order!AA$3:AA$554,0),"")</f>
        <v/>
      </c>
      <c r="AB381" s="4" t="str">
        <f ca="1">IFERROR(RANK(order!AB381,order!AB$3:AB$554,0),"")</f>
        <v/>
      </c>
      <c r="AC381" s="4" t="str">
        <f ca="1">IFERROR(RANK(order!AC381,order!AC$3:AC$554,0),"")</f>
        <v/>
      </c>
      <c r="AD381" s="4" t="str">
        <f ca="1">IFERROR(RANK(order!AD381,order!AD$3:AD$554,0),"")</f>
        <v/>
      </c>
      <c r="AE381" s="10" t="str">
        <f ca="1">IFERROR(RANK(order!AE381,order!AE$3:AE$554,0),"")</f>
        <v/>
      </c>
      <c r="AF381" s="10" t="str">
        <f ca="1">IFERROR(RANK(order!AF381,order!AF$3:AF$554,0),"")</f>
        <v/>
      </c>
      <c r="AG381" s="10" t="str">
        <f ca="1">IFERROR(RANK(order!AG381,order!AG$3:AG$554,0),"")</f>
        <v/>
      </c>
      <c r="AH381" s="4" t="str">
        <f ca="1">IFERROR(RANK(order!AH381,order!AH$3:AH$554,0),"")</f>
        <v/>
      </c>
      <c r="AI381" s="4" t="str">
        <f ca="1">IFERROR(RANK(order!AI381,order!AI$3:AI$554,0),"")</f>
        <v/>
      </c>
      <c r="AJ381" s="4" t="str">
        <f ca="1">IFERROR(RANK(order!AJ381,order!AJ$3:AJ$554,0),"")</f>
        <v/>
      </c>
      <c r="AK381" s="10" t="str">
        <f ca="1">IFERROR(RANK(order!AK381,order!AK$3:AK$554,0),"")</f>
        <v/>
      </c>
      <c r="AL381" s="10" t="str">
        <f ca="1">IFERROR(RANK(order!AL381,order!AL$3:AL$554,0),"")</f>
        <v/>
      </c>
      <c r="AM381" s="10" t="str">
        <f ca="1">IFERROR(RANK(order!AM381,order!AM$3:AM$554,0),"")</f>
        <v/>
      </c>
      <c r="AN381" s="4" t="str">
        <f ca="1">IFERROR(RANK(order!AN381,order!AN$3:AN$554,0),"")</f>
        <v/>
      </c>
      <c r="AO381" s="4" t="str">
        <f ca="1">IFERROR(RANK(order!AO381,order!AO$3:AO$554,0),"")</f>
        <v/>
      </c>
      <c r="AP381" s="4" t="str">
        <f ca="1">IFERROR(RANK(order!AP381,order!AP$3:AP$554,0),"")</f>
        <v/>
      </c>
      <c r="AQ381" s="10" t="str">
        <f ca="1">IFERROR(RANK(order!AQ381,order!AQ$3:AQ$554,0),"")</f>
        <v/>
      </c>
      <c r="AR381" s="10" t="str">
        <f ca="1">IFERROR(RANK(order!AR381,order!AR$3:AR$554,0),"")</f>
        <v/>
      </c>
      <c r="AS381" s="10" t="str">
        <f ca="1">IFERROR(RANK(order!AS381,order!AS$3:AS$554,0),"")</f>
        <v/>
      </c>
      <c r="AT381" s="4" t="str">
        <f ca="1">IFERROR(RANK(order!AT381,order!AT$3:AT$554,0),"")</f>
        <v/>
      </c>
      <c r="AU381" s="4" t="str">
        <f ca="1">IFERROR(RANK(order!AU381,order!AU$3:AU$554,0),"")</f>
        <v/>
      </c>
      <c r="AV381" s="4" t="str">
        <f ca="1">IFERROR(RANK(order!AV381,order!AV$3:AV$554,0),"")</f>
        <v/>
      </c>
      <c r="AW381" s="10" t="str">
        <f ca="1">IFERROR(RANK(order!AW381,order!AW$3:AW$554,0),"")</f>
        <v/>
      </c>
      <c r="AX381" s="10" t="str">
        <f ca="1">IFERROR(RANK(order!AX381,order!AX$3:AX$554,0),"")</f>
        <v/>
      </c>
      <c r="AY381" s="10" t="str">
        <f ca="1">IFERROR(RANK(order!AY381,order!AY$3:AY$554,0),"")</f>
        <v/>
      </c>
      <c r="AZ381" s="4" t="str">
        <f ca="1">IFERROR(RANK(order!AZ381,order!AZ$3:AZ$554,0),"")</f>
        <v/>
      </c>
      <c r="BA381" s="4" t="str">
        <f ca="1">IFERROR(RANK(order!BA381,order!BA$3:BA$554,0),"")</f>
        <v/>
      </c>
      <c r="BB381" s="4" t="str">
        <f ca="1">IFERROR(RANK(order!BB381,order!BB$3:BB$554,0),"")</f>
        <v/>
      </c>
      <c r="BC381" s="10" t="str">
        <f ca="1">IFERROR(RANK(order!BC381,order!BC$3:BC$554,0),"")</f>
        <v/>
      </c>
      <c r="BD381" s="10" t="str">
        <f ca="1">IFERROR(RANK(order!BD381,order!BD$3:BD$554,0),"")</f>
        <v/>
      </c>
      <c r="BE381" s="10" t="str">
        <f ca="1">IFERROR(RANK(order!BE381,order!BE$3:BE$554,0),"")</f>
        <v/>
      </c>
      <c r="BF381" s="4" t="str">
        <f ca="1">IFERROR(RANK(order!BF381,order!BF$3:BF$554,0),"")</f>
        <v/>
      </c>
      <c r="BG381" s="4" t="str">
        <f ca="1">IFERROR(RANK(order!BG381,order!BG$3:BG$554,0),"")</f>
        <v/>
      </c>
      <c r="BH381" s="4" t="str">
        <f ca="1">IFERROR(RANK(order!BH381,order!BH$3:BH$554,0),"")</f>
        <v/>
      </c>
      <c r="BI381" s="10" t="str">
        <f ca="1">IFERROR(RANK(order!BI381,order!BI$3:BI$554,0),"")</f>
        <v/>
      </c>
      <c r="BJ381" s="10" t="str">
        <f ca="1">IFERROR(RANK(order!BJ381,order!BJ$3:BJ$554,0),"")</f>
        <v/>
      </c>
      <c r="BK381" s="10" t="str">
        <f ca="1">IFERROR(RANK(order!BK381,order!BK$3:BK$554,0),"")</f>
        <v/>
      </c>
      <c r="BL381" s="4" t="str">
        <f ca="1">IFERROR(RANK(order!BL381,order!BL$3:BL$554,0),"")</f>
        <v/>
      </c>
      <c r="BM381" s="4" t="str">
        <f ca="1">IFERROR(RANK(order!BM381,order!BM$3:BM$554,0),"")</f>
        <v/>
      </c>
      <c r="BN381" s="4" t="str">
        <f ca="1">IFERROR(RANK(order!BN381,order!BN$3:BN$554,0),"")</f>
        <v/>
      </c>
      <c r="BO381" s="10" t="str">
        <f ca="1">IFERROR(RANK(order!BO381,order!BO$3:BO$554,0),"")</f>
        <v/>
      </c>
      <c r="BP381" s="10" t="str">
        <f ca="1">IFERROR(RANK(order!BP381,order!BP$3:BP$554,0),"")</f>
        <v/>
      </c>
      <c r="BQ381" s="10" t="str">
        <f ca="1">IFERROR(RANK(order!BQ381,order!BQ$3:BQ$554,0),"")</f>
        <v/>
      </c>
      <c r="BR381" s="4" t="str">
        <f ca="1">IFERROR(RANK(order!BR381,order!BR$3:BR$554,0),"")</f>
        <v/>
      </c>
      <c r="BS381" s="4" t="str">
        <f ca="1">IFERROR(RANK(order!BS381,order!BS$3:BS$554,0),"")</f>
        <v/>
      </c>
      <c r="BT381" s="4" t="str">
        <f ca="1">IFERROR(RANK(order!BT381,order!BT$3:BT$554,0),"")</f>
        <v/>
      </c>
      <c r="BU381" s="95">
        <f t="shared" si="469"/>
        <v>379</v>
      </c>
      <c r="BV381" s="35" t="str">
        <f t="shared" si="470"/>
        <v>E1</v>
      </c>
      <c r="BW381" s="55">
        <f t="shared" ca="1" si="393"/>
        <v>0</v>
      </c>
      <c r="BX381" s="56" t="str">
        <f t="shared" ca="1" si="394"/>
        <v/>
      </c>
      <c r="BY381" s="56" t="str">
        <f t="shared" ca="1" si="395"/>
        <v/>
      </c>
      <c r="BZ381" s="57" t="str">
        <f t="shared" ca="1" si="396"/>
        <v/>
      </c>
      <c r="CA381" s="57" t="str">
        <f t="shared" ca="1" si="397"/>
        <v/>
      </c>
      <c r="CB381" s="58" t="str">
        <f t="shared" ca="1" si="398"/>
        <v/>
      </c>
      <c r="CC381" s="57" t="str">
        <f t="shared" ca="1" si="399"/>
        <v/>
      </c>
      <c r="CD381" s="57" t="str">
        <f t="shared" ca="1" si="400"/>
        <v/>
      </c>
      <c r="CE381" s="58" t="str">
        <f t="shared" ca="1" si="401"/>
        <v/>
      </c>
      <c r="CF381" s="59" t="str">
        <f t="shared" ca="1" si="402"/>
        <v/>
      </c>
      <c r="CG381" s="57" t="str">
        <f t="shared" ca="1" si="403"/>
        <v/>
      </c>
      <c r="CH381" s="57" t="str">
        <f t="shared" ca="1" si="404"/>
        <v/>
      </c>
      <c r="CI381" s="57" t="str">
        <f t="shared" ca="1" si="405"/>
        <v/>
      </c>
      <c r="CJ381" s="57" t="str">
        <f t="shared" ca="1" si="406"/>
        <v/>
      </c>
      <c r="CK381" s="57" t="str">
        <f t="shared" ca="1" si="407"/>
        <v/>
      </c>
      <c r="CL381" s="57" t="str">
        <f t="shared" ca="1" si="408"/>
        <v/>
      </c>
      <c r="CM381" s="57" t="str">
        <f t="shared" ca="1" si="409"/>
        <v/>
      </c>
      <c r="CN381" s="57" t="str">
        <f t="shared" ca="1" si="410"/>
        <v/>
      </c>
      <c r="CO381" s="57" t="str">
        <f t="shared" ca="1" si="411"/>
        <v/>
      </c>
      <c r="CP381" s="57" t="str">
        <f t="shared" ca="1" si="412"/>
        <v/>
      </c>
      <c r="CQ381" s="57" t="str">
        <f t="shared" ca="1" si="413"/>
        <v/>
      </c>
      <c r="CR381" s="57" t="str">
        <f t="shared" ca="1" si="414"/>
        <v/>
      </c>
      <c r="CS381" s="60" t="str">
        <f t="shared" ca="1" si="415"/>
        <v/>
      </c>
      <c r="CT381" s="60" t="str">
        <f t="shared" ca="1" si="416"/>
        <v/>
      </c>
      <c r="CU381" s="60" t="str">
        <f t="shared" ca="1" si="417"/>
        <v/>
      </c>
      <c r="CV381" s="60" t="str">
        <f t="shared" ca="1" si="418"/>
        <v/>
      </c>
      <c r="CW381" s="60" t="str">
        <f t="shared" ca="1" si="419"/>
        <v/>
      </c>
      <c r="CX381" s="60" t="str">
        <f t="shared" ca="1" si="420"/>
        <v/>
      </c>
      <c r="CY381" s="60" t="str">
        <f t="shared" ca="1" si="421"/>
        <v/>
      </c>
      <c r="CZ381" s="60" t="str">
        <f t="shared" ca="1" si="422"/>
        <v/>
      </c>
      <c r="DA381" s="65" t="str">
        <f t="shared" ca="1" si="423"/>
        <v/>
      </c>
      <c r="DB381" s="65" t="str">
        <f t="shared" ca="1" si="424"/>
        <v/>
      </c>
      <c r="DC381" s="65" t="str">
        <f t="shared" ca="1" si="425"/>
        <v/>
      </c>
      <c r="DD381" s="65" t="str">
        <f t="shared" ca="1" si="426"/>
        <v/>
      </c>
      <c r="DE381" s="65" t="str">
        <f t="shared" ca="1" si="427"/>
        <v/>
      </c>
      <c r="DF381" s="66" t="str">
        <f t="shared" ca="1" si="428"/>
        <v/>
      </c>
      <c r="DG381" s="66" t="str">
        <f t="shared" ca="1" si="429"/>
        <v/>
      </c>
      <c r="DH381" s="66" t="str">
        <f t="shared" ca="1" si="430"/>
        <v/>
      </c>
      <c r="DI381" s="66" t="str">
        <f t="shared" ca="1" si="431"/>
        <v/>
      </c>
      <c r="DJ381" s="66" t="str">
        <f t="shared" ca="1" si="432"/>
        <v/>
      </c>
      <c r="DK381" s="65" t="str">
        <f t="shared" ca="1" si="433"/>
        <v/>
      </c>
      <c r="DL381" s="65" t="str">
        <f t="shared" ca="1" si="434"/>
        <v/>
      </c>
      <c r="DM381" s="65" t="str">
        <f t="shared" ca="1" si="435"/>
        <v/>
      </c>
      <c r="DN381" s="65" t="str">
        <f t="shared" ca="1" si="436"/>
        <v/>
      </c>
      <c r="DO381" s="65" t="str">
        <f t="shared" ca="1" si="437"/>
        <v/>
      </c>
      <c r="DP381" s="65" t="str">
        <f t="shared" ca="1" si="438"/>
        <v/>
      </c>
      <c r="DQ381" s="65" t="str">
        <f t="shared" ca="1" si="439"/>
        <v/>
      </c>
      <c r="DR381" s="69" t="str">
        <f t="shared" ca="1" si="440"/>
        <v/>
      </c>
      <c r="DS381" s="69" t="str">
        <f t="shared" ca="1" si="441"/>
        <v/>
      </c>
      <c r="DT381" s="69" t="str">
        <f t="shared" ca="1" si="442"/>
        <v/>
      </c>
      <c r="DU381" s="69" t="str">
        <f t="shared" ca="1" si="443"/>
        <v/>
      </c>
      <c r="DV381" s="69" t="str">
        <f t="shared" ca="1" si="444"/>
        <v/>
      </c>
      <c r="DW381" s="69" t="str">
        <f t="shared" ca="1" si="445"/>
        <v/>
      </c>
      <c r="DX381" s="69" t="str">
        <f t="shared" ca="1" si="446"/>
        <v/>
      </c>
      <c r="DY381" s="69" t="str">
        <f t="shared" ca="1" si="447"/>
        <v/>
      </c>
      <c r="DZ381" s="72" t="str">
        <f t="shared" ca="1" si="448"/>
        <v/>
      </c>
      <c r="EA381" s="72" t="str">
        <f t="shared" ca="1" si="449"/>
        <v/>
      </c>
      <c r="EB381" s="72" t="str">
        <f t="shared" ca="1" si="450"/>
        <v/>
      </c>
      <c r="EC381" s="65" t="str">
        <f t="shared" ca="1" si="451"/>
        <v/>
      </c>
      <c r="ED381" s="65" t="str">
        <f t="shared" ca="1" si="452"/>
        <v/>
      </c>
      <c r="EE381" s="65" t="str">
        <f t="shared" ca="1" si="453"/>
        <v/>
      </c>
      <c r="EF381" s="65" t="str">
        <f t="shared" ca="1" si="454"/>
        <v/>
      </c>
      <c r="EG381" s="65" t="str">
        <f t="shared" ca="1" si="455"/>
        <v/>
      </c>
      <c r="EH381" s="65" t="str">
        <f t="shared" ca="1" si="456"/>
        <v/>
      </c>
      <c r="EI381" s="429" t="str">
        <f t="shared" ca="1" si="457"/>
        <v>No</v>
      </c>
      <c r="EJ381" s="428" t="str">
        <f t="shared" ca="1" si="458"/>
        <v/>
      </c>
      <c r="EK381" s="428" t="str">
        <f t="shared" ca="1" si="459"/>
        <v/>
      </c>
      <c r="EL381" s="65" t="str">
        <f t="shared" ca="1" si="460"/>
        <v/>
      </c>
      <c r="EM381" s="65" t="str">
        <f t="shared" ca="1" si="461"/>
        <v/>
      </c>
      <c r="EN381" s="65" t="str">
        <f t="shared" ca="1" si="462"/>
        <v/>
      </c>
      <c r="EO381" s="433" t="str">
        <f t="shared" ca="1" si="463"/>
        <v/>
      </c>
      <c r="EP381" s="433" t="str">
        <f t="shared" ca="1" si="464"/>
        <v/>
      </c>
      <c r="EQ381" s="433" t="str">
        <f t="shared" ca="1" si="465"/>
        <v/>
      </c>
      <c r="ER381" s="433" t="str">
        <f t="shared" ca="1" si="466"/>
        <v/>
      </c>
      <c r="ES381" s="433" t="str">
        <f t="shared" ca="1" si="467"/>
        <v/>
      </c>
      <c r="ET381" s="433" t="str">
        <f t="shared" ca="1" si="468"/>
        <v/>
      </c>
      <c r="EU381" s="433" t="str">
        <f ca="1">IF(OR(CO381="",CQ381=""),"",Discipline!$P$3*CO381+Discipline!$X$3*CQ381)</f>
        <v/>
      </c>
      <c r="EV381" s="433" t="str">
        <f ca="1">IF(OR(CP381="",CR381=""),"",Discipline!$P$3*CP381+Discipline!$X$3*CR381)</f>
        <v/>
      </c>
    </row>
    <row r="382" spans="1:152" x14ac:dyDescent="0.25">
      <c r="A382" s="10" t="str">
        <f ca="1">IFERROR(RANK(order!A382,order!A$3:A$554,0),"")</f>
        <v/>
      </c>
      <c r="B382" s="10" t="str">
        <f ca="1">IFERROR(RANK(order!B382,order!B$3:B$554,0),"")</f>
        <v/>
      </c>
      <c r="C382" s="10" t="str">
        <f ca="1">IFERROR(RANK(order!C382,order!C$3:C$554,0),"")</f>
        <v/>
      </c>
      <c r="D382" s="4" t="str">
        <f ca="1">IFERROR(RANK(order!D382,order!D$3:D$554,0),"")</f>
        <v/>
      </c>
      <c r="E382" s="4" t="str">
        <f ca="1">IFERROR(RANK(order!E382,order!E$3:E$554,0),"")</f>
        <v/>
      </c>
      <c r="F382" s="4" t="str">
        <f ca="1">IFERROR(RANK(order!F382,order!F$3:F$554,0),"")</f>
        <v/>
      </c>
      <c r="G382" s="10" t="str">
        <f ca="1">IFERROR(RANK(order!G382,order!G$3:G$554,0),"")</f>
        <v/>
      </c>
      <c r="H382" s="10" t="str">
        <f ca="1">IFERROR(RANK(order!H382,order!H$3:H$554,0),"")</f>
        <v/>
      </c>
      <c r="I382" s="10" t="str">
        <f ca="1">IFERROR(RANK(order!I382,order!I$3:I$554,0),"")</f>
        <v/>
      </c>
      <c r="J382" s="4" t="str">
        <f ca="1">IFERROR(RANK(order!J382,order!J$3:J$554,0),"")</f>
        <v/>
      </c>
      <c r="K382" s="4" t="str">
        <f ca="1">IFERROR(RANK(order!K382,order!K$3:K$554,0),"")</f>
        <v/>
      </c>
      <c r="L382" s="4" t="str">
        <f ca="1">IFERROR(RANK(order!L382,order!L$3:L$554,0),"")</f>
        <v/>
      </c>
      <c r="M382" s="10" t="str">
        <f ca="1">IFERROR(RANK(order!M382,order!M$3:M$554,0),"")</f>
        <v/>
      </c>
      <c r="N382" s="10" t="str">
        <f ca="1">IFERROR(RANK(order!N382,order!N$3:N$554,0),"")</f>
        <v/>
      </c>
      <c r="O382" s="10" t="str">
        <f ca="1">IFERROR(RANK(order!O382,order!O$3:O$554,0),"")</f>
        <v/>
      </c>
      <c r="P382" s="4" t="str">
        <f ca="1">IFERROR(RANK(order!P382,order!P$3:P$554,0),"")</f>
        <v/>
      </c>
      <c r="Q382" s="4" t="str">
        <f ca="1">IFERROR(RANK(order!Q382,order!Q$3:Q$554,0),"")</f>
        <v/>
      </c>
      <c r="R382" s="4" t="str">
        <f ca="1">IFERROR(RANK(order!R382,order!R$3:R$554,0),"")</f>
        <v/>
      </c>
      <c r="S382" s="10" t="str">
        <f ca="1">IFERROR(RANK(order!S382,order!S$3:S$554,0),"")</f>
        <v/>
      </c>
      <c r="T382" s="10" t="str">
        <f ca="1">IFERROR(RANK(order!T382,order!T$3:T$554,0),"")</f>
        <v/>
      </c>
      <c r="U382" s="10" t="str">
        <f ca="1">IFERROR(RANK(order!U382,order!U$3:U$554,0),"")</f>
        <v/>
      </c>
      <c r="V382" s="4" t="str">
        <f ca="1">IFERROR(RANK(order!V382,order!V$3:V$554,0),"")</f>
        <v/>
      </c>
      <c r="W382" s="4" t="str">
        <f ca="1">IFERROR(RANK(order!W382,order!W$3:W$554,0),"")</f>
        <v/>
      </c>
      <c r="X382" s="4" t="str">
        <f ca="1">IFERROR(RANK(order!X382,order!X$3:X$554,0),"")</f>
        <v/>
      </c>
      <c r="Y382" s="10" t="str">
        <f ca="1">IFERROR(RANK(order!Y382,order!Y$3:Y$554,0),"")</f>
        <v/>
      </c>
      <c r="Z382" s="10" t="str">
        <f ca="1">IFERROR(RANK(order!Z382,order!Z$3:Z$554,0),"")</f>
        <v/>
      </c>
      <c r="AA382" s="10" t="str">
        <f ca="1">IFERROR(RANK(order!AA382,order!AA$3:AA$554,0),"")</f>
        <v/>
      </c>
      <c r="AB382" s="4" t="str">
        <f ca="1">IFERROR(RANK(order!AB382,order!AB$3:AB$554,0),"")</f>
        <v/>
      </c>
      <c r="AC382" s="4" t="str">
        <f ca="1">IFERROR(RANK(order!AC382,order!AC$3:AC$554,0),"")</f>
        <v/>
      </c>
      <c r="AD382" s="4" t="str">
        <f ca="1">IFERROR(RANK(order!AD382,order!AD$3:AD$554,0),"")</f>
        <v/>
      </c>
      <c r="AE382" s="10" t="str">
        <f ca="1">IFERROR(RANK(order!AE382,order!AE$3:AE$554,0),"")</f>
        <v/>
      </c>
      <c r="AF382" s="10" t="str">
        <f ca="1">IFERROR(RANK(order!AF382,order!AF$3:AF$554,0),"")</f>
        <v/>
      </c>
      <c r="AG382" s="10" t="str">
        <f ca="1">IFERROR(RANK(order!AG382,order!AG$3:AG$554,0),"")</f>
        <v/>
      </c>
      <c r="AH382" s="4" t="str">
        <f ca="1">IFERROR(RANK(order!AH382,order!AH$3:AH$554,0),"")</f>
        <v/>
      </c>
      <c r="AI382" s="4" t="str">
        <f ca="1">IFERROR(RANK(order!AI382,order!AI$3:AI$554,0),"")</f>
        <v/>
      </c>
      <c r="AJ382" s="4" t="str">
        <f ca="1">IFERROR(RANK(order!AJ382,order!AJ$3:AJ$554,0),"")</f>
        <v/>
      </c>
      <c r="AK382" s="10" t="str">
        <f ca="1">IFERROR(RANK(order!AK382,order!AK$3:AK$554,0),"")</f>
        <v/>
      </c>
      <c r="AL382" s="10" t="str">
        <f ca="1">IFERROR(RANK(order!AL382,order!AL$3:AL$554,0),"")</f>
        <v/>
      </c>
      <c r="AM382" s="10" t="str">
        <f ca="1">IFERROR(RANK(order!AM382,order!AM$3:AM$554,0),"")</f>
        <v/>
      </c>
      <c r="AN382" s="4" t="str">
        <f ca="1">IFERROR(RANK(order!AN382,order!AN$3:AN$554,0),"")</f>
        <v/>
      </c>
      <c r="AO382" s="4" t="str">
        <f ca="1">IFERROR(RANK(order!AO382,order!AO$3:AO$554,0),"")</f>
        <v/>
      </c>
      <c r="AP382" s="4" t="str">
        <f ca="1">IFERROR(RANK(order!AP382,order!AP$3:AP$554,0),"")</f>
        <v/>
      </c>
      <c r="AQ382" s="10" t="str">
        <f ca="1">IFERROR(RANK(order!AQ382,order!AQ$3:AQ$554,0),"")</f>
        <v/>
      </c>
      <c r="AR382" s="10" t="str">
        <f ca="1">IFERROR(RANK(order!AR382,order!AR$3:AR$554,0),"")</f>
        <v/>
      </c>
      <c r="AS382" s="10" t="str">
        <f ca="1">IFERROR(RANK(order!AS382,order!AS$3:AS$554,0),"")</f>
        <v/>
      </c>
      <c r="AT382" s="4" t="str">
        <f ca="1">IFERROR(RANK(order!AT382,order!AT$3:AT$554,0),"")</f>
        <v/>
      </c>
      <c r="AU382" s="4" t="str">
        <f ca="1">IFERROR(RANK(order!AU382,order!AU$3:AU$554,0),"")</f>
        <v/>
      </c>
      <c r="AV382" s="4" t="str">
        <f ca="1">IFERROR(RANK(order!AV382,order!AV$3:AV$554,0),"")</f>
        <v/>
      </c>
      <c r="AW382" s="10" t="str">
        <f ca="1">IFERROR(RANK(order!AW382,order!AW$3:AW$554,0),"")</f>
        <v/>
      </c>
      <c r="AX382" s="10" t="str">
        <f ca="1">IFERROR(RANK(order!AX382,order!AX$3:AX$554,0),"")</f>
        <v/>
      </c>
      <c r="AY382" s="10" t="str">
        <f ca="1">IFERROR(RANK(order!AY382,order!AY$3:AY$554,0),"")</f>
        <v/>
      </c>
      <c r="AZ382" s="4" t="str">
        <f ca="1">IFERROR(RANK(order!AZ382,order!AZ$3:AZ$554,0),"")</f>
        <v/>
      </c>
      <c r="BA382" s="4" t="str">
        <f ca="1">IFERROR(RANK(order!BA382,order!BA$3:BA$554,0),"")</f>
        <v/>
      </c>
      <c r="BB382" s="4" t="str">
        <f ca="1">IFERROR(RANK(order!BB382,order!BB$3:BB$554,0),"")</f>
        <v/>
      </c>
      <c r="BC382" s="10" t="str">
        <f ca="1">IFERROR(RANK(order!BC382,order!BC$3:BC$554,0),"")</f>
        <v/>
      </c>
      <c r="BD382" s="10" t="str">
        <f ca="1">IFERROR(RANK(order!BD382,order!BD$3:BD$554,0),"")</f>
        <v/>
      </c>
      <c r="BE382" s="10" t="str">
        <f ca="1">IFERROR(RANK(order!BE382,order!BE$3:BE$554,0),"")</f>
        <v/>
      </c>
      <c r="BF382" s="4" t="str">
        <f ca="1">IFERROR(RANK(order!BF382,order!BF$3:BF$554,0),"")</f>
        <v/>
      </c>
      <c r="BG382" s="4" t="str">
        <f ca="1">IFERROR(RANK(order!BG382,order!BG$3:BG$554,0),"")</f>
        <v/>
      </c>
      <c r="BH382" s="4" t="str">
        <f ca="1">IFERROR(RANK(order!BH382,order!BH$3:BH$554,0),"")</f>
        <v/>
      </c>
      <c r="BI382" s="10" t="str">
        <f ca="1">IFERROR(RANK(order!BI382,order!BI$3:BI$554,0),"")</f>
        <v/>
      </c>
      <c r="BJ382" s="10" t="str">
        <f ca="1">IFERROR(RANK(order!BJ382,order!BJ$3:BJ$554,0),"")</f>
        <v/>
      </c>
      <c r="BK382" s="10" t="str">
        <f ca="1">IFERROR(RANK(order!BK382,order!BK$3:BK$554,0),"")</f>
        <v/>
      </c>
      <c r="BL382" s="4" t="str">
        <f ca="1">IFERROR(RANK(order!BL382,order!BL$3:BL$554,0),"")</f>
        <v/>
      </c>
      <c r="BM382" s="4" t="str">
        <f ca="1">IFERROR(RANK(order!BM382,order!BM$3:BM$554,0),"")</f>
        <v/>
      </c>
      <c r="BN382" s="4" t="str">
        <f ca="1">IFERROR(RANK(order!BN382,order!BN$3:BN$554,0),"")</f>
        <v/>
      </c>
      <c r="BO382" s="10" t="str">
        <f ca="1">IFERROR(RANK(order!BO382,order!BO$3:BO$554,0),"")</f>
        <v/>
      </c>
      <c r="BP382" s="10" t="str">
        <f ca="1">IFERROR(RANK(order!BP382,order!BP$3:BP$554,0),"")</f>
        <v/>
      </c>
      <c r="BQ382" s="10" t="str">
        <f ca="1">IFERROR(RANK(order!BQ382,order!BQ$3:BQ$554,0),"")</f>
        <v/>
      </c>
      <c r="BR382" s="4" t="str">
        <f ca="1">IFERROR(RANK(order!BR382,order!BR$3:BR$554,0),"")</f>
        <v/>
      </c>
      <c r="BS382" s="4" t="str">
        <f ca="1">IFERROR(RANK(order!BS382,order!BS$3:BS$554,0),"")</f>
        <v/>
      </c>
      <c r="BT382" s="4" t="str">
        <f ca="1">IFERROR(RANK(order!BT382,order!BT$3:BT$554,0),"")</f>
        <v/>
      </c>
      <c r="BU382" s="95">
        <f t="shared" si="469"/>
        <v>380</v>
      </c>
      <c r="BV382" s="35" t="str">
        <f t="shared" si="470"/>
        <v>E1</v>
      </c>
      <c r="BW382" s="55">
        <f t="shared" ca="1" si="393"/>
        <v>0</v>
      </c>
      <c r="BX382" s="56" t="str">
        <f t="shared" ca="1" si="394"/>
        <v/>
      </c>
      <c r="BY382" s="56" t="str">
        <f t="shared" ca="1" si="395"/>
        <v/>
      </c>
      <c r="BZ382" s="57" t="str">
        <f t="shared" ca="1" si="396"/>
        <v/>
      </c>
      <c r="CA382" s="57" t="str">
        <f t="shared" ca="1" si="397"/>
        <v/>
      </c>
      <c r="CB382" s="58" t="str">
        <f t="shared" ca="1" si="398"/>
        <v/>
      </c>
      <c r="CC382" s="57" t="str">
        <f t="shared" ca="1" si="399"/>
        <v/>
      </c>
      <c r="CD382" s="57" t="str">
        <f t="shared" ca="1" si="400"/>
        <v/>
      </c>
      <c r="CE382" s="58" t="str">
        <f t="shared" ca="1" si="401"/>
        <v/>
      </c>
      <c r="CF382" s="59" t="str">
        <f t="shared" ca="1" si="402"/>
        <v/>
      </c>
      <c r="CG382" s="57" t="str">
        <f t="shared" ca="1" si="403"/>
        <v/>
      </c>
      <c r="CH382" s="57" t="str">
        <f t="shared" ca="1" si="404"/>
        <v/>
      </c>
      <c r="CI382" s="57" t="str">
        <f t="shared" ca="1" si="405"/>
        <v/>
      </c>
      <c r="CJ382" s="57" t="str">
        <f t="shared" ca="1" si="406"/>
        <v/>
      </c>
      <c r="CK382" s="57" t="str">
        <f t="shared" ca="1" si="407"/>
        <v/>
      </c>
      <c r="CL382" s="57" t="str">
        <f t="shared" ca="1" si="408"/>
        <v/>
      </c>
      <c r="CM382" s="57" t="str">
        <f t="shared" ca="1" si="409"/>
        <v/>
      </c>
      <c r="CN382" s="57" t="str">
        <f t="shared" ca="1" si="410"/>
        <v/>
      </c>
      <c r="CO382" s="57" t="str">
        <f t="shared" ca="1" si="411"/>
        <v/>
      </c>
      <c r="CP382" s="57" t="str">
        <f t="shared" ca="1" si="412"/>
        <v/>
      </c>
      <c r="CQ382" s="57" t="str">
        <f t="shared" ca="1" si="413"/>
        <v/>
      </c>
      <c r="CR382" s="57" t="str">
        <f t="shared" ca="1" si="414"/>
        <v/>
      </c>
      <c r="CS382" s="60" t="str">
        <f t="shared" ca="1" si="415"/>
        <v/>
      </c>
      <c r="CT382" s="60" t="str">
        <f t="shared" ca="1" si="416"/>
        <v/>
      </c>
      <c r="CU382" s="60" t="str">
        <f t="shared" ca="1" si="417"/>
        <v/>
      </c>
      <c r="CV382" s="60" t="str">
        <f t="shared" ca="1" si="418"/>
        <v/>
      </c>
      <c r="CW382" s="60" t="str">
        <f t="shared" ca="1" si="419"/>
        <v/>
      </c>
      <c r="CX382" s="60" t="str">
        <f t="shared" ca="1" si="420"/>
        <v/>
      </c>
      <c r="CY382" s="60" t="str">
        <f t="shared" ca="1" si="421"/>
        <v/>
      </c>
      <c r="CZ382" s="60" t="str">
        <f t="shared" ca="1" si="422"/>
        <v/>
      </c>
      <c r="DA382" s="65" t="str">
        <f t="shared" ca="1" si="423"/>
        <v/>
      </c>
      <c r="DB382" s="65" t="str">
        <f t="shared" ca="1" si="424"/>
        <v/>
      </c>
      <c r="DC382" s="65" t="str">
        <f t="shared" ca="1" si="425"/>
        <v/>
      </c>
      <c r="DD382" s="65" t="str">
        <f t="shared" ca="1" si="426"/>
        <v/>
      </c>
      <c r="DE382" s="65" t="str">
        <f t="shared" ca="1" si="427"/>
        <v/>
      </c>
      <c r="DF382" s="66" t="str">
        <f t="shared" ca="1" si="428"/>
        <v/>
      </c>
      <c r="DG382" s="66" t="str">
        <f t="shared" ca="1" si="429"/>
        <v/>
      </c>
      <c r="DH382" s="66" t="str">
        <f t="shared" ca="1" si="430"/>
        <v/>
      </c>
      <c r="DI382" s="66" t="str">
        <f t="shared" ca="1" si="431"/>
        <v/>
      </c>
      <c r="DJ382" s="66" t="str">
        <f t="shared" ca="1" si="432"/>
        <v/>
      </c>
      <c r="DK382" s="65" t="str">
        <f t="shared" ca="1" si="433"/>
        <v/>
      </c>
      <c r="DL382" s="65" t="str">
        <f t="shared" ca="1" si="434"/>
        <v/>
      </c>
      <c r="DM382" s="65" t="str">
        <f t="shared" ca="1" si="435"/>
        <v/>
      </c>
      <c r="DN382" s="65" t="str">
        <f t="shared" ca="1" si="436"/>
        <v/>
      </c>
      <c r="DO382" s="65" t="str">
        <f t="shared" ca="1" si="437"/>
        <v/>
      </c>
      <c r="DP382" s="65" t="str">
        <f t="shared" ca="1" si="438"/>
        <v/>
      </c>
      <c r="DQ382" s="65" t="str">
        <f t="shared" ca="1" si="439"/>
        <v/>
      </c>
      <c r="DR382" s="69" t="str">
        <f t="shared" ca="1" si="440"/>
        <v/>
      </c>
      <c r="DS382" s="69" t="str">
        <f t="shared" ca="1" si="441"/>
        <v/>
      </c>
      <c r="DT382" s="69" t="str">
        <f t="shared" ca="1" si="442"/>
        <v/>
      </c>
      <c r="DU382" s="69" t="str">
        <f t="shared" ca="1" si="443"/>
        <v/>
      </c>
      <c r="DV382" s="69" t="str">
        <f t="shared" ca="1" si="444"/>
        <v/>
      </c>
      <c r="DW382" s="69" t="str">
        <f t="shared" ca="1" si="445"/>
        <v/>
      </c>
      <c r="DX382" s="69" t="str">
        <f t="shared" ca="1" si="446"/>
        <v/>
      </c>
      <c r="DY382" s="69" t="str">
        <f t="shared" ca="1" si="447"/>
        <v/>
      </c>
      <c r="DZ382" s="72" t="str">
        <f t="shared" ca="1" si="448"/>
        <v/>
      </c>
      <c r="EA382" s="72" t="str">
        <f t="shared" ca="1" si="449"/>
        <v/>
      </c>
      <c r="EB382" s="72" t="str">
        <f t="shared" ca="1" si="450"/>
        <v/>
      </c>
      <c r="EC382" s="65" t="str">
        <f t="shared" ca="1" si="451"/>
        <v/>
      </c>
      <c r="ED382" s="65" t="str">
        <f t="shared" ca="1" si="452"/>
        <v/>
      </c>
      <c r="EE382" s="65" t="str">
        <f t="shared" ca="1" si="453"/>
        <v/>
      </c>
      <c r="EF382" s="65" t="str">
        <f t="shared" ca="1" si="454"/>
        <v/>
      </c>
      <c r="EG382" s="65" t="str">
        <f t="shared" ca="1" si="455"/>
        <v/>
      </c>
      <c r="EH382" s="65" t="str">
        <f t="shared" ca="1" si="456"/>
        <v/>
      </c>
      <c r="EI382" s="429" t="str">
        <f t="shared" ca="1" si="457"/>
        <v>No</v>
      </c>
      <c r="EJ382" s="428" t="str">
        <f t="shared" ca="1" si="458"/>
        <v/>
      </c>
      <c r="EK382" s="428" t="str">
        <f t="shared" ca="1" si="459"/>
        <v/>
      </c>
      <c r="EL382" s="65" t="str">
        <f t="shared" ca="1" si="460"/>
        <v/>
      </c>
      <c r="EM382" s="65" t="str">
        <f t="shared" ca="1" si="461"/>
        <v/>
      </c>
      <c r="EN382" s="65" t="str">
        <f t="shared" ca="1" si="462"/>
        <v/>
      </c>
      <c r="EO382" s="433" t="str">
        <f t="shared" ca="1" si="463"/>
        <v/>
      </c>
      <c r="EP382" s="433" t="str">
        <f t="shared" ca="1" si="464"/>
        <v/>
      </c>
      <c r="EQ382" s="433" t="str">
        <f t="shared" ca="1" si="465"/>
        <v/>
      </c>
      <c r="ER382" s="433" t="str">
        <f t="shared" ca="1" si="466"/>
        <v/>
      </c>
      <c r="ES382" s="433" t="str">
        <f t="shared" ca="1" si="467"/>
        <v/>
      </c>
      <c r="ET382" s="433" t="str">
        <f t="shared" ca="1" si="468"/>
        <v/>
      </c>
      <c r="EU382" s="433" t="str">
        <f ca="1">IF(OR(CO382="",CQ382=""),"",Discipline!$P$3*CO382+Discipline!$X$3*CQ382)</f>
        <v/>
      </c>
      <c r="EV382" s="433" t="str">
        <f ca="1">IF(OR(CP382="",CR382=""),"",Discipline!$P$3*CP382+Discipline!$X$3*CR382)</f>
        <v/>
      </c>
    </row>
    <row r="383" spans="1:152" x14ac:dyDescent="0.25">
      <c r="A383" s="10" t="str">
        <f ca="1">IFERROR(RANK(order!A383,order!A$3:A$554,0),"")</f>
        <v/>
      </c>
      <c r="B383" s="10" t="str">
        <f ca="1">IFERROR(RANK(order!B383,order!B$3:B$554,0),"")</f>
        <v/>
      </c>
      <c r="C383" s="10" t="str">
        <f ca="1">IFERROR(RANK(order!C383,order!C$3:C$554,0),"")</f>
        <v/>
      </c>
      <c r="D383" s="4" t="str">
        <f ca="1">IFERROR(RANK(order!D383,order!D$3:D$554,0),"")</f>
        <v/>
      </c>
      <c r="E383" s="4" t="str">
        <f ca="1">IFERROR(RANK(order!E383,order!E$3:E$554,0),"")</f>
        <v/>
      </c>
      <c r="F383" s="4" t="str">
        <f ca="1">IFERROR(RANK(order!F383,order!F$3:F$554,0),"")</f>
        <v/>
      </c>
      <c r="G383" s="10" t="str">
        <f ca="1">IFERROR(RANK(order!G383,order!G$3:G$554,0),"")</f>
        <v/>
      </c>
      <c r="H383" s="10" t="str">
        <f ca="1">IFERROR(RANK(order!H383,order!H$3:H$554,0),"")</f>
        <v/>
      </c>
      <c r="I383" s="10" t="str">
        <f ca="1">IFERROR(RANK(order!I383,order!I$3:I$554,0),"")</f>
        <v/>
      </c>
      <c r="J383" s="4" t="str">
        <f ca="1">IFERROR(RANK(order!J383,order!J$3:J$554,0),"")</f>
        <v/>
      </c>
      <c r="K383" s="4" t="str">
        <f ca="1">IFERROR(RANK(order!K383,order!K$3:K$554,0),"")</f>
        <v/>
      </c>
      <c r="L383" s="4" t="str">
        <f ca="1">IFERROR(RANK(order!L383,order!L$3:L$554,0),"")</f>
        <v/>
      </c>
      <c r="M383" s="10" t="str">
        <f ca="1">IFERROR(RANK(order!M383,order!M$3:M$554,0),"")</f>
        <v/>
      </c>
      <c r="N383" s="10" t="str">
        <f ca="1">IFERROR(RANK(order!N383,order!N$3:N$554,0),"")</f>
        <v/>
      </c>
      <c r="O383" s="10" t="str">
        <f ca="1">IFERROR(RANK(order!O383,order!O$3:O$554,0),"")</f>
        <v/>
      </c>
      <c r="P383" s="4" t="str">
        <f ca="1">IFERROR(RANK(order!P383,order!P$3:P$554,0),"")</f>
        <v/>
      </c>
      <c r="Q383" s="4" t="str">
        <f ca="1">IFERROR(RANK(order!Q383,order!Q$3:Q$554,0),"")</f>
        <v/>
      </c>
      <c r="R383" s="4" t="str">
        <f ca="1">IFERROR(RANK(order!R383,order!R$3:R$554,0),"")</f>
        <v/>
      </c>
      <c r="S383" s="10" t="str">
        <f ca="1">IFERROR(RANK(order!S383,order!S$3:S$554,0),"")</f>
        <v/>
      </c>
      <c r="T383" s="10" t="str">
        <f ca="1">IFERROR(RANK(order!T383,order!T$3:T$554,0),"")</f>
        <v/>
      </c>
      <c r="U383" s="10" t="str">
        <f ca="1">IFERROR(RANK(order!U383,order!U$3:U$554,0),"")</f>
        <v/>
      </c>
      <c r="V383" s="4" t="str">
        <f ca="1">IFERROR(RANK(order!V383,order!V$3:V$554,0),"")</f>
        <v/>
      </c>
      <c r="W383" s="4" t="str">
        <f ca="1">IFERROR(RANK(order!W383,order!W$3:W$554,0),"")</f>
        <v/>
      </c>
      <c r="X383" s="4" t="str">
        <f ca="1">IFERROR(RANK(order!X383,order!X$3:X$554,0),"")</f>
        <v/>
      </c>
      <c r="Y383" s="10" t="str">
        <f ca="1">IFERROR(RANK(order!Y383,order!Y$3:Y$554,0),"")</f>
        <v/>
      </c>
      <c r="Z383" s="10" t="str">
        <f ca="1">IFERROR(RANK(order!Z383,order!Z$3:Z$554,0),"")</f>
        <v/>
      </c>
      <c r="AA383" s="10" t="str">
        <f ca="1">IFERROR(RANK(order!AA383,order!AA$3:AA$554,0),"")</f>
        <v/>
      </c>
      <c r="AB383" s="4" t="str">
        <f ca="1">IFERROR(RANK(order!AB383,order!AB$3:AB$554,0),"")</f>
        <v/>
      </c>
      <c r="AC383" s="4" t="str">
        <f ca="1">IFERROR(RANK(order!AC383,order!AC$3:AC$554,0),"")</f>
        <v/>
      </c>
      <c r="AD383" s="4" t="str">
        <f ca="1">IFERROR(RANK(order!AD383,order!AD$3:AD$554,0),"")</f>
        <v/>
      </c>
      <c r="AE383" s="10" t="str">
        <f ca="1">IFERROR(RANK(order!AE383,order!AE$3:AE$554,0),"")</f>
        <v/>
      </c>
      <c r="AF383" s="10" t="str">
        <f ca="1">IFERROR(RANK(order!AF383,order!AF$3:AF$554,0),"")</f>
        <v/>
      </c>
      <c r="AG383" s="10" t="str">
        <f ca="1">IFERROR(RANK(order!AG383,order!AG$3:AG$554,0),"")</f>
        <v/>
      </c>
      <c r="AH383" s="4" t="str">
        <f ca="1">IFERROR(RANK(order!AH383,order!AH$3:AH$554,0),"")</f>
        <v/>
      </c>
      <c r="AI383" s="4" t="str">
        <f ca="1">IFERROR(RANK(order!AI383,order!AI$3:AI$554,0),"")</f>
        <v/>
      </c>
      <c r="AJ383" s="4" t="str">
        <f ca="1">IFERROR(RANK(order!AJ383,order!AJ$3:AJ$554,0),"")</f>
        <v/>
      </c>
      <c r="AK383" s="10" t="str">
        <f ca="1">IFERROR(RANK(order!AK383,order!AK$3:AK$554,0),"")</f>
        <v/>
      </c>
      <c r="AL383" s="10" t="str">
        <f ca="1">IFERROR(RANK(order!AL383,order!AL$3:AL$554,0),"")</f>
        <v/>
      </c>
      <c r="AM383" s="10" t="str">
        <f ca="1">IFERROR(RANK(order!AM383,order!AM$3:AM$554,0),"")</f>
        <v/>
      </c>
      <c r="AN383" s="4" t="str">
        <f ca="1">IFERROR(RANK(order!AN383,order!AN$3:AN$554,0),"")</f>
        <v/>
      </c>
      <c r="AO383" s="4" t="str">
        <f ca="1">IFERROR(RANK(order!AO383,order!AO$3:AO$554,0),"")</f>
        <v/>
      </c>
      <c r="AP383" s="4" t="str">
        <f ca="1">IFERROR(RANK(order!AP383,order!AP$3:AP$554,0),"")</f>
        <v/>
      </c>
      <c r="AQ383" s="10" t="str">
        <f ca="1">IFERROR(RANK(order!AQ383,order!AQ$3:AQ$554,0),"")</f>
        <v/>
      </c>
      <c r="AR383" s="10" t="str">
        <f ca="1">IFERROR(RANK(order!AR383,order!AR$3:AR$554,0),"")</f>
        <v/>
      </c>
      <c r="AS383" s="10" t="str">
        <f ca="1">IFERROR(RANK(order!AS383,order!AS$3:AS$554,0),"")</f>
        <v/>
      </c>
      <c r="AT383" s="4" t="str">
        <f ca="1">IFERROR(RANK(order!AT383,order!AT$3:AT$554,0),"")</f>
        <v/>
      </c>
      <c r="AU383" s="4" t="str">
        <f ca="1">IFERROR(RANK(order!AU383,order!AU$3:AU$554,0),"")</f>
        <v/>
      </c>
      <c r="AV383" s="4" t="str">
        <f ca="1">IFERROR(RANK(order!AV383,order!AV$3:AV$554,0),"")</f>
        <v/>
      </c>
      <c r="AW383" s="10" t="str">
        <f ca="1">IFERROR(RANK(order!AW383,order!AW$3:AW$554,0),"")</f>
        <v/>
      </c>
      <c r="AX383" s="10" t="str">
        <f ca="1">IFERROR(RANK(order!AX383,order!AX$3:AX$554,0),"")</f>
        <v/>
      </c>
      <c r="AY383" s="10" t="str">
        <f ca="1">IFERROR(RANK(order!AY383,order!AY$3:AY$554,0),"")</f>
        <v/>
      </c>
      <c r="AZ383" s="4" t="str">
        <f ca="1">IFERROR(RANK(order!AZ383,order!AZ$3:AZ$554,0),"")</f>
        <v/>
      </c>
      <c r="BA383" s="4" t="str">
        <f ca="1">IFERROR(RANK(order!BA383,order!BA$3:BA$554,0),"")</f>
        <v/>
      </c>
      <c r="BB383" s="4" t="str">
        <f ca="1">IFERROR(RANK(order!BB383,order!BB$3:BB$554,0),"")</f>
        <v/>
      </c>
      <c r="BC383" s="10" t="str">
        <f ca="1">IFERROR(RANK(order!BC383,order!BC$3:BC$554,0),"")</f>
        <v/>
      </c>
      <c r="BD383" s="10" t="str">
        <f ca="1">IFERROR(RANK(order!BD383,order!BD$3:BD$554,0),"")</f>
        <v/>
      </c>
      <c r="BE383" s="10" t="str">
        <f ca="1">IFERROR(RANK(order!BE383,order!BE$3:BE$554,0),"")</f>
        <v/>
      </c>
      <c r="BF383" s="4" t="str">
        <f ca="1">IFERROR(RANK(order!BF383,order!BF$3:BF$554,0),"")</f>
        <v/>
      </c>
      <c r="BG383" s="4" t="str">
        <f ca="1">IFERROR(RANK(order!BG383,order!BG$3:BG$554,0),"")</f>
        <v/>
      </c>
      <c r="BH383" s="4" t="str">
        <f ca="1">IFERROR(RANK(order!BH383,order!BH$3:BH$554,0),"")</f>
        <v/>
      </c>
      <c r="BI383" s="10" t="str">
        <f ca="1">IFERROR(RANK(order!BI383,order!BI$3:BI$554,0),"")</f>
        <v/>
      </c>
      <c r="BJ383" s="10" t="str">
        <f ca="1">IFERROR(RANK(order!BJ383,order!BJ$3:BJ$554,0),"")</f>
        <v/>
      </c>
      <c r="BK383" s="10" t="str">
        <f ca="1">IFERROR(RANK(order!BK383,order!BK$3:BK$554,0),"")</f>
        <v/>
      </c>
      <c r="BL383" s="4" t="str">
        <f ca="1">IFERROR(RANK(order!BL383,order!BL$3:BL$554,0),"")</f>
        <v/>
      </c>
      <c r="BM383" s="4" t="str">
        <f ca="1">IFERROR(RANK(order!BM383,order!BM$3:BM$554,0),"")</f>
        <v/>
      </c>
      <c r="BN383" s="4" t="str">
        <f ca="1">IFERROR(RANK(order!BN383,order!BN$3:BN$554,0),"")</f>
        <v/>
      </c>
      <c r="BO383" s="10" t="str">
        <f ca="1">IFERROR(RANK(order!BO383,order!BO$3:BO$554,0),"")</f>
        <v/>
      </c>
      <c r="BP383" s="10" t="str">
        <f ca="1">IFERROR(RANK(order!BP383,order!BP$3:BP$554,0),"")</f>
        <v/>
      </c>
      <c r="BQ383" s="10" t="str">
        <f ca="1">IFERROR(RANK(order!BQ383,order!BQ$3:BQ$554,0),"")</f>
        <v/>
      </c>
      <c r="BR383" s="4" t="str">
        <f ca="1">IFERROR(RANK(order!BR383,order!BR$3:BR$554,0),"")</f>
        <v/>
      </c>
      <c r="BS383" s="4" t="str">
        <f ca="1">IFERROR(RANK(order!BS383,order!BS$3:BS$554,0),"")</f>
        <v/>
      </c>
      <c r="BT383" s="4" t="str">
        <f ca="1">IFERROR(RANK(order!BT383,order!BT$3:BT$554,0),"")</f>
        <v/>
      </c>
      <c r="BU383" s="95">
        <f t="shared" si="469"/>
        <v>381</v>
      </c>
      <c r="BV383" s="35" t="str">
        <f t="shared" si="470"/>
        <v>E1</v>
      </c>
      <c r="BW383" s="55">
        <f t="shared" ca="1" si="393"/>
        <v>0</v>
      </c>
      <c r="BX383" s="56" t="str">
        <f t="shared" ca="1" si="394"/>
        <v/>
      </c>
      <c r="BY383" s="56" t="str">
        <f t="shared" ca="1" si="395"/>
        <v/>
      </c>
      <c r="BZ383" s="57" t="str">
        <f t="shared" ca="1" si="396"/>
        <v/>
      </c>
      <c r="CA383" s="57" t="str">
        <f t="shared" ca="1" si="397"/>
        <v/>
      </c>
      <c r="CB383" s="58" t="str">
        <f t="shared" ca="1" si="398"/>
        <v/>
      </c>
      <c r="CC383" s="57" t="str">
        <f t="shared" ca="1" si="399"/>
        <v/>
      </c>
      <c r="CD383" s="57" t="str">
        <f t="shared" ca="1" si="400"/>
        <v/>
      </c>
      <c r="CE383" s="58" t="str">
        <f t="shared" ca="1" si="401"/>
        <v/>
      </c>
      <c r="CF383" s="59" t="str">
        <f t="shared" ca="1" si="402"/>
        <v/>
      </c>
      <c r="CG383" s="57" t="str">
        <f t="shared" ca="1" si="403"/>
        <v/>
      </c>
      <c r="CH383" s="57" t="str">
        <f t="shared" ca="1" si="404"/>
        <v/>
      </c>
      <c r="CI383" s="57" t="str">
        <f t="shared" ca="1" si="405"/>
        <v/>
      </c>
      <c r="CJ383" s="57" t="str">
        <f t="shared" ca="1" si="406"/>
        <v/>
      </c>
      <c r="CK383" s="57" t="str">
        <f t="shared" ca="1" si="407"/>
        <v/>
      </c>
      <c r="CL383" s="57" t="str">
        <f t="shared" ca="1" si="408"/>
        <v/>
      </c>
      <c r="CM383" s="57" t="str">
        <f t="shared" ca="1" si="409"/>
        <v/>
      </c>
      <c r="CN383" s="57" t="str">
        <f t="shared" ca="1" si="410"/>
        <v/>
      </c>
      <c r="CO383" s="57" t="str">
        <f t="shared" ca="1" si="411"/>
        <v/>
      </c>
      <c r="CP383" s="57" t="str">
        <f t="shared" ca="1" si="412"/>
        <v/>
      </c>
      <c r="CQ383" s="57" t="str">
        <f t="shared" ca="1" si="413"/>
        <v/>
      </c>
      <c r="CR383" s="57" t="str">
        <f t="shared" ca="1" si="414"/>
        <v/>
      </c>
      <c r="CS383" s="60" t="str">
        <f t="shared" ca="1" si="415"/>
        <v/>
      </c>
      <c r="CT383" s="60" t="str">
        <f t="shared" ca="1" si="416"/>
        <v/>
      </c>
      <c r="CU383" s="60" t="str">
        <f t="shared" ca="1" si="417"/>
        <v/>
      </c>
      <c r="CV383" s="60" t="str">
        <f t="shared" ca="1" si="418"/>
        <v/>
      </c>
      <c r="CW383" s="60" t="str">
        <f t="shared" ca="1" si="419"/>
        <v/>
      </c>
      <c r="CX383" s="60" t="str">
        <f t="shared" ca="1" si="420"/>
        <v/>
      </c>
      <c r="CY383" s="60" t="str">
        <f t="shared" ca="1" si="421"/>
        <v/>
      </c>
      <c r="CZ383" s="60" t="str">
        <f t="shared" ca="1" si="422"/>
        <v/>
      </c>
      <c r="DA383" s="65" t="str">
        <f t="shared" ca="1" si="423"/>
        <v/>
      </c>
      <c r="DB383" s="65" t="str">
        <f t="shared" ca="1" si="424"/>
        <v/>
      </c>
      <c r="DC383" s="65" t="str">
        <f t="shared" ca="1" si="425"/>
        <v/>
      </c>
      <c r="DD383" s="65" t="str">
        <f t="shared" ca="1" si="426"/>
        <v/>
      </c>
      <c r="DE383" s="65" t="str">
        <f t="shared" ca="1" si="427"/>
        <v/>
      </c>
      <c r="DF383" s="66" t="str">
        <f t="shared" ca="1" si="428"/>
        <v/>
      </c>
      <c r="DG383" s="66" t="str">
        <f t="shared" ca="1" si="429"/>
        <v/>
      </c>
      <c r="DH383" s="66" t="str">
        <f t="shared" ca="1" si="430"/>
        <v/>
      </c>
      <c r="DI383" s="66" t="str">
        <f t="shared" ca="1" si="431"/>
        <v/>
      </c>
      <c r="DJ383" s="66" t="str">
        <f t="shared" ca="1" si="432"/>
        <v/>
      </c>
      <c r="DK383" s="65" t="str">
        <f t="shared" ca="1" si="433"/>
        <v/>
      </c>
      <c r="DL383" s="65" t="str">
        <f t="shared" ca="1" si="434"/>
        <v/>
      </c>
      <c r="DM383" s="65" t="str">
        <f t="shared" ca="1" si="435"/>
        <v/>
      </c>
      <c r="DN383" s="65" t="str">
        <f t="shared" ca="1" si="436"/>
        <v/>
      </c>
      <c r="DO383" s="65" t="str">
        <f t="shared" ca="1" si="437"/>
        <v/>
      </c>
      <c r="DP383" s="65" t="str">
        <f t="shared" ca="1" si="438"/>
        <v/>
      </c>
      <c r="DQ383" s="65" t="str">
        <f t="shared" ca="1" si="439"/>
        <v/>
      </c>
      <c r="DR383" s="69" t="str">
        <f t="shared" ca="1" si="440"/>
        <v/>
      </c>
      <c r="DS383" s="69" t="str">
        <f t="shared" ca="1" si="441"/>
        <v/>
      </c>
      <c r="DT383" s="69" t="str">
        <f t="shared" ca="1" si="442"/>
        <v/>
      </c>
      <c r="DU383" s="69" t="str">
        <f t="shared" ca="1" si="443"/>
        <v/>
      </c>
      <c r="DV383" s="69" t="str">
        <f t="shared" ca="1" si="444"/>
        <v/>
      </c>
      <c r="DW383" s="69" t="str">
        <f t="shared" ca="1" si="445"/>
        <v/>
      </c>
      <c r="DX383" s="69" t="str">
        <f t="shared" ca="1" si="446"/>
        <v/>
      </c>
      <c r="DY383" s="69" t="str">
        <f t="shared" ca="1" si="447"/>
        <v/>
      </c>
      <c r="DZ383" s="72" t="str">
        <f t="shared" ca="1" si="448"/>
        <v/>
      </c>
      <c r="EA383" s="72" t="str">
        <f t="shared" ca="1" si="449"/>
        <v/>
      </c>
      <c r="EB383" s="72" t="str">
        <f t="shared" ca="1" si="450"/>
        <v/>
      </c>
      <c r="EC383" s="65" t="str">
        <f t="shared" ca="1" si="451"/>
        <v/>
      </c>
      <c r="ED383" s="65" t="str">
        <f t="shared" ca="1" si="452"/>
        <v/>
      </c>
      <c r="EE383" s="65" t="str">
        <f t="shared" ca="1" si="453"/>
        <v/>
      </c>
      <c r="EF383" s="65" t="str">
        <f t="shared" ca="1" si="454"/>
        <v/>
      </c>
      <c r="EG383" s="65" t="str">
        <f t="shared" ca="1" si="455"/>
        <v/>
      </c>
      <c r="EH383" s="65" t="str">
        <f t="shared" ca="1" si="456"/>
        <v/>
      </c>
      <c r="EI383" s="429" t="str">
        <f t="shared" ca="1" si="457"/>
        <v>No</v>
      </c>
      <c r="EJ383" s="428" t="str">
        <f t="shared" ca="1" si="458"/>
        <v/>
      </c>
      <c r="EK383" s="428" t="str">
        <f t="shared" ca="1" si="459"/>
        <v/>
      </c>
      <c r="EL383" s="65" t="str">
        <f t="shared" ca="1" si="460"/>
        <v/>
      </c>
      <c r="EM383" s="65" t="str">
        <f t="shared" ca="1" si="461"/>
        <v/>
      </c>
      <c r="EN383" s="65" t="str">
        <f t="shared" ca="1" si="462"/>
        <v/>
      </c>
      <c r="EO383" s="433" t="str">
        <f t="shared" ca="1" si="463"/>
        <v/>
      </c>
      <c r="EP383" s="433" t="str">
        <f t="shared" ca="1" si="464"/>
        <v/>
      </c>
      <c r="EQ383" s="433" t="str">
        <f t="shared" ca="1" si="465"/>
        <v/>
      </c>
      <c r="ER383" s="433" t="str">
        <f t="shared" ca="1" si="466"/>
        <v/>
      </c>
      <c r="ES383" s="433" t="str">
        <f t="shared" ca="1" si="467"/>
        <v/>
      </c>
      <c r="ET383" s="433" t="str">
        <f t="shared" ca="1" si="468"/>
        <v/>
      </c>
      <c r="EU383" s="433" t="str">
        <f ca="1">IF(OR(CO383="",CQ383=""),"",Discipline!$P$3*CO383+Discipline!$X$3*CQ383)</f>
        <v/>
      </c>
      <c r="EV383" s="433" t="str">
        <f ca="1">IF(OR(CP383="",CR383=""),"",Discipline!$P$3*CP383+Discipline!$X$3*CR383)</f>
        <v/>
      </c>
    </row>
    <row r="384" spans="1:152" x14ac:dyDescent="0.25">
      <c r="A384" s="10" t="str">
        <f ca="1">IFERROR(RANK(order!A384,order!A$3:A$554,0),"")</f>
        <v/>
      </c>
      <c r="B384" s="10" t="str">
        <f ca="1">IFERROR(RANK(order!B384,order!B$3:B$554,0),"")</f>
        <v/>
      </c>
      <c r="C384" s="10" t="str">
        <f ca="1">IFERROR(RANK(order!C384,order!C$3:C$554,0),"")</f>
        <v/>
      </c>
      <c r="D384" s="4" t="str">
        <f ca="1">IFERROR(RANK(order!D384,order!D$3:D$554,0),"")</f>
        <v/>
      </c>
      <c r="E384" s="4" t="str">
        <f ca="1">IFERROR(RANK(order!E384,order!E$3:E$554,0),"")</f>
        <v/>
      </c>
      <c r="F384" s="4" t="str">
        <f ca="1">IFERROR(RANK(order!F384,order!F$3:F$554,0),"")</f>
        <v/>
      </c>
      <c r="G384" s="10" t="str">
        <f ca="1">IFERROR(RANK(order!G384,order!G$3:G$554,0),"")</f>
        <v/>
      </c>
      <c r="H384" s="10" t="str">
        <f ca="1">IFERROR(RANK(order!H384,order!H$3:H$554,0),"")</f>
        <v/>
      </c>
      <c r="I384" s="10" t="str">
        <f ca="1">IFERROR(RANK(order!I384,order!I$3:I$554,0),"")</f>
        <v/>
      </c>
      <c r="J384" s="4" t="str">
        <f ca="1">IFERROR(RANK(order!J384,order!J$3:J$554,0),"")</f>
        <v/>
      </c>
      <c r="K384" s="4" t="str">
        <f ca="1">IFERROR(RANK(order!K384,order!K$3:K$554,0),"")</f>
        <v/>
      </c>
      <c r="L384" s="4" t="str">
        <f ca="1">IFERROR(RANK(order!L384,order!L$3:L$554,0),"")</f>
        <v/>
      </c>
      <c r="M384" s="10" t="str">
        <f ca="1">IFERROR(RANK(order!M384,order!M$3:M$554,0),"")</f>
        <v/>
      </c>
      <c r="N384" s="10" t="str">
        <f ca="1">IFERROR(RANK(order!N384,order!N$3:N$554,0),"")</f>
        <v/>
      </c>
      <c r="O384" s="10" t="str">
        <f ca="1">IFERROR(RANK(order!O384,order!O$3:O$554,0),"")</f>
        <v/>
      </c>
      <c r="P384" s="4" t="str">
        <f ca="1">IFERROR(RANK(order!P384,order!P$3:P$554,0),"")</f>
        <v/>
      </c>
      <c r="Q384" s="4" t="str">
        <f ca="1">IFERROR(RANK(order!Q384,order!Q$3:Q$554,0),"")</f>
        <v/>
      </c>
      <c r="R384" s="4" t="str">
        <f ca="1">IFERROR(RANK(order!R384,order!R$3:R$554,0),"")</f>
        <v/>
      </c>
      <c r="S384" s="10" t="str">
        <f ca="1">IFERROR(RANK(order!S384,order!S$3:S$554,0),"")</f>
        <v/>
      </c>
      <c r="T384" s="10" t="str">
        <f ca="1">IFERROR(RANK(order!T384,order!T$3:T$554,0),"")</f>
        <v/>
      </c>
      <c r="U384" s="10" t="str">
        <f ca="1">IFERROR(RANK(order!U384,order!U$3:U$554,0),"")</f>
        <v/>
      </c>
      <c r="V384" s="4" t="str">
        <f ca="1">IFERROR(RANK(order!V384,order!V$3:V$554,0),"")</f>
        <v/>
      </c>
      <c r="W384" s="4" t="str">
        <f ca="1">IFERROR(RANK(order!W384,order!W$3:W$554,0),"")</f>
        <v/>
      </c>
      <c r="X384" s="4" t="str">
        <f ca="1">IFERROR(RANK(order!X384,order!X$3:X$554,0),"")</f>
        <v/>
      </c>
      <c r="Y384" s="10" t="str">
        <f ca="1">IFERROR(RANK(order!Y384,order!Y$3:Y$554,0),"")</f>
        <v/>
      </c>
      <c r="Z384" s="10" t="str">
        <f ca="1">IFERROR(RANK(order!Z384,order!Z$3:Z$554,0),"")</f>
        <v/>
      </c>
      <c r="AA384" s="10" t="str">
        <f ca="1">IFERROR(RANK(order!AA384,order!AA$3:AA$554,0),"")</f>
        <v/>
      </c>
      <c r="AB384" s="4" t="str">
        <f ca="1">IFERROR(RANK(order!AB384,order!AB$3:AB$554,0),"")</f>
        <v/>
      </c>
      <c r="AC384" s="4" t="str">
        <f ca="1">IFERROR(RANK(order!AC384,order!AC$3:AC$554,0),"")</f>
        <v/>
      </c>
      <c r="AD384" s="4" t="str">
        <f ca="1">IFERROR(RANK(order!AD384,order!AD$3:AD$554,0),"")</f>
        <v/>
      </c>
      <c r="AE384" s="10" t="str">
        <f ca="1">IFERROR(RANK(order!AE384,order!AE$3:AE$554,0),"")</f>
        <v/>
      </c>
      <c r="AF384" s="10" t="str">
        <f ca="1">IFERROR(RANK(order!AF384,order!AF$3:AF$554,0),"")</f>
        <v/>
      </c>
      <c r="AG384" s="10" t="str">
        <f ca="1">IFERROR(RANK(order!AG384,order!AG$3:AG$554,0),"")</f>
        <v/>
      </c>
      <c r="AH384" s="4" t="str">
        <f ca="1">IFERROR(RANK(order!AH384,order!AH$3:AH$554,0),"")</f>
        <v/>
      </c>
      <c r="AI384" s="4" t="str">
        <f ca="1">IFERROR(RANK(order!AI384,order!AI$3:AI$554,0),"")</f>
        <v/>
      </c>
      <c r="AJ384" s="4" t="str">
        <f ca="1">IFERROR(RANK(order!AJ384,order!AJ$3:AJ$554,0),"")</f>
        <v/>
      </c>
      <c r="AK384" s="10" t="str">
        <f ca="1">IFERROR(RANK(order!AK384,order!AK$3:AK$554,0),"")</f>
        <v/>
      </c>
      <c r="AL384" s="10" t="str">
        <f ca="1">IFERROR(RANK(order!AL384,order!AL$3:AL$554,0),"")</f>
        <v/>
      </c>
      <c r="AM384" s="10" t="str">
        <f ca="1">IFERROR(RANK(order!AM384,order!AM$3:AM$554,0),"")</f>
        <v/>
      </c>
      <c r="AN384" s="4" t="str">
        <f ca="1">IFERROR(RANK(order!AN384,order!AN$3:AN$554,0),"")</f>
        <v/>
      </c>
      <c r="AO384" s="4" t="str">
        <f ca="1">IFERROR(RANK(order!AO384,order!AO$3:AO$554,0),"")</f>
        <v/>
      </c>
      <c r="AP384" s="4" t="str">
        <f ca="1">IFERROR(RANK(order!AP384,order!AP$3:AP$554,0),"")</f>
        <v/>
      </c>
      <c r="AQ384" s="10" t="str">
        <f ca="1">IFERROR(RANK(order!AQ384,order!AQ$3:AQ$554,0),"")</f>
        <v/>
      </c>
      <c r="AR384" s="10" t="str">
        <f ca="1">IFERROR(RANK(order!AR384,order!AR$3:AR$554,0),"")</f>
        <v/>
      </c>
      <c r="AS384" s="10" t="str">
        <f ca="1">IFERROR(RANK(order!AS384,order!AS$3:AS$554,0),"")</f>
        <v/>
      </c>
      <c r="AT384" s="4" t="str">
        <f ca="1">IFERROR(RANK(order!AT384,order!AT$3:AT$554,0),"")</f>
        <v/>
      </c>
      <c r="AU384" s="4" t="str">
        <f ca="1">IFERROR(RANK(order!AU384,order!AU$3:AU$554,0),"")</f>
        <v/>
      </c>
      <c r="AV384" s="4" t="str">
        <f ca="1">IFERROR(RANK(order!AV384,order!AV$3:AV$554,0),"")</f>
        <v/>
      </c>
      <c r="AW384" s="10" t="str">
        <f ca="1">IFERROR(RANK(order!AW384,order!AW$3:AW$554,0),"")</f>
        <v/>
      </c>
      <c r="AX384" s="10" t="str">
        <f ca="1">IFERROR(RANK(order!AX384,order!AX$3:AX$554,0),"")</f>
        <v/>
      </c>
      <c r="AY384" s="10" t="str">
        <f ca="1">IFERROR(RANK(order!AY384,order!AY$3:AY$554,0),"")</f>
        <v/>
      </c>
      <c r="AZ384" s="4" t="str">
        <f ca="1">IFERROR(RANK(order!AZ384,order!AZ$3:AZ$554,0),"")</f>
        <v/>
      </c>
      <c r="BA384" s="4" t="str">
        <f ca="1">IFERROR(RANK(order!BA384,order!BA$3:BA$554,0),"")</f>
        <v/>
      </c>
      <c r="BB384" s="4" t="str">
        <f ca="1">IFERROR(RANK(order!BB384,order!BB$3:BB$554,0),"")</f>
        <v/>
      </c>
      <c r="BC384" s="10" t="str">
        <f ca="1">IFERROR(RANK(order!BC384,order!BC$3:BC$554,0),"")</f>
        <v/>
      </c>
      <c r="BD384" s="10" t="str">
        <f ca="1">IFERROR(RANK(order!BD384,order!BD$3:BD$554,0),"")</f>
        <v/>
      </c>
      <c r="BE384" s="10" t="str">
        <f ca="1">IFERROR(RANK(order!BE384,order!BE$3:BE$554,0),"")</f>
        <v/>
      </c>
      <c r="BF384" s="4" t="str">
        <f ca="1">IFERROR(RANK(order!BF384,order!BF$3:BF$554,0),"")</f>
        <v/>
      </c>
      <c r="BG384" s="4" t="str">
        <f ca="1">IFERROR(RANK(order!BG384,order!BG$3:BG$554,0),"")</f>
        <v/>
      </c>
      <c r="BH384" s="4" t="str">
        <f ca="1">IFERROR(RANK(order!BH384,order!BH$3:BH$554,0),"")</f>
        <v/>
      </c>
      <c r="BI384" s="10" t="str">
        <f ca="1">IFERROR(RANK(order!BI384,order!BI$3:BI$554,0),"")</f>
        <v/>
      </c>
      <c r="BJ384" s="10" t="str">
        <f ca="1">IFERROR(RANK(order!BJ384,order!BJ$3:BJ$554,0),"")</f>
        <v/>
      </c>
      <c r="BK384" s="10" t="str">
        <f ca="1">IFERROR(RANK(order!BK384,order!BK$3:BK$554,0),"")</f>
        <v/>
      </c>
      <c r="BL384" s="4" t="str">
        <f ca="1">IFERROR(RANK(order!BL384,order!BL$3:BL$554,0),"")</f>
        <v/>
      </c>
      <c r="BM384" s="4" t="str">
        <f ca="1">IFERROR(RANK(order!BM384,order!BM$3:BM$554,0),"")</f>
        <v/>
      </c>
      <c r="BN384" s="4" t="str">
        <f ca="1">IFERROR(RANK(order!BN384,order!BN$3:BN$554,0),"")</f>
        <v/>
      </c>
      <c r="BO384" s="10" t="str">
        <f ca="1">IFERROR(RANK(order!BO384,order!BO$3:BO$554,0),"")</f>
        <v/>
      </c>
      <c r="BP384" s="10" t="str">
        <f ca="1">IFERROR(RANK(order!BP384,order!BP$3:BP$554,0),"")</f>
        <v/>
      </c>
      <c r="BQ384" s="10" t="str">
        <f ca="1">IFERROR(RANK(order!BQ384,order!BQ$3:BQ$554,0),"")</f>
        <v/>
      </c>
      <c r="BR384" s="4" t="str">
        <f ca="1">IFERROR(RANK(order!BR384,order!BR$3:BR$554,0),"")</f>
        <v/>
      </c>
      <c r="BS384" s="4" t="str">
        <f ca="1">IFERROR(RANK(order!BS384,order!BS$3:BS$554,0),"")</f>
        <v/>
      </c>
      <c r="BT384" s="4" t="str">
        <f ca="1">IFERROR(RANK(order!BT384,order!BT$3:BT$554,0),"")</f>
        <v/>
      </c>
      <c r="BU384" s="95">
        <f t="shared" si="469"/>
        <v>382</v>
      </c>
      <c r="BV384" s="35" t="str">
        <f t="shared" si="470"/>
        <v>E1</v>
      </c>
      <c r="BW384" s="55">
        <f t="shared" ca="1" si="393"/>
        <v>0</v>
      </c>
      <c r="BX384" s="56" t="str">
        <f t="shared" ca="1" si="394"/>
        <v/>
      </c>
      <c r="BY384" s="56" t="str">
        <f t="shared" ca="1" si="395"/>
        <v/>
      </c>
      <c r="BZ384" s="57" t="str">
        <f t="shared" ca="1" si="396"/>
        <v/>
      </c>
      <c r="CA384" s="57" t="str">
        <f t="shared" ca="1" si="397"/>
        <v/>
      </c>
      <c r="CB384" s="58" t="str">
        <f t="shared" ca="1" si="398"/>
        <v/>
      </c>
      <c r="CC384" s="57" t="str">
        <f t="shared" ca="1" si="399"/>
        <v/>
      </c>
      <c r="CD384" s="57" t="str">
        <f t="shared" ca="1" si="400"/>
        <v/>
      </c>
      <c r="CE384" s="58" t="str">
        <f t="shared" ca="1" si="401"/>
        <v/>
      </c>
      <c r="CF384" s="59" t="str">
        <f t="shared" ca="1" si="402"/>
        <v/>
      </c>
      <c r="CG384" s="57" t="str">
        <f t="shared" ca="1" si="403"/>
        <v/>
      </c>
      <c r="CH384" s="57" t="str">
        <f t="shared" ca="1" si="404"/>
        <v/>
      </c>
      <c r="CI384" s="57" t="str">
        <f t="shared" ca="1" si="405"/>
        <v/>
      </c>
      <c r="CJ384" s="57" t="str">
        <f t="shared" ca="1" si="406"/>
        <v/>
      </c>
      <c r="CK384" s="57" t="str">
        <f t="shared" ca="1" si="407"/>
        <v/>
      </c>
      <c r="CL384" s="57" t="str">
        <f t="shared" ca="1" si="408"/>
        <v/>
      </c>
      <c r="CM384" s="57" t="str">
        <f t="shared" ca="1" si="409"/>
        <v/>
      </c>
      <c r="CN384" s="57" t="str">
        <f t="shared" ca="1" si="410"/>
        <v/>
      </c>
      <c r="CO384" s="57" t="str">
        <f t="shared" ca="1" si="411"/>
        <v/>
      </c>
      <c r="CP384" s="57" t="str">
        <f t="shared" ca="1" si="412"/>
        <v/>
      </c>
      <c r="CQ384" s="57" t="str">
        <f t="shared" ca="1" si="413"/>
        <v/>
      </c>
      <c r="CR384" s="57" t="str">
        <f t="shared" ca="1" si="414"/>
        <v/>
      </c>
      <c r="CS384" s="60" t="str">
        <f t="shared" ca="1" si="415"/>
        <v/>
      </c>
      <c r="CT384" s="60" t="str">
        <f t="shared" ca="1" si="416"/>
        <v/>
      </c>
      <c r="CU384" s="60" t="str">
        <f t="shared" ca="1" si="417"/>
        <v/>
      </c>
      <c r="CV384" s="60" t="str">
        <f t="shared" ca="1" si="418"/>
        <v/>
      </c>
      <c r="CW384" s="60" t="str">
        <f t="shared" ca="1" si="419"/>
        <v/>
      </c>
      <c r="CX384" s="60" t="str">
        <f t="shared" ca="1" si="420"/>
        <v/>
      </c>
      <c r="CY384" s="60" t="str">
        <f t="shared" ca="1" si="421"/>
        <v/>
      </c>
      <c r="CZ384" s="60" t="str">
        <f t="shared" ca="1" si="422"/>
        <v/>
      </c>
      <c r="DA384" s="65" t="str">
        <f t="shared" ca="1" si="423"/>
        <v/>
      </c>
      <c r="DB384" s="65" t="str">
        <f t="shared" ca="1" si="424"/>
        <v/>
      </c>
      <c r="DC384" s="65" t="str">
        <f t="shared" ca="1" si="425"/>
        <v/>
      </c>
      <c r="DD384" s="65" t="str">
        <f t="shared" ca="1" si="426"/>
        <v/>
      </c>
      <c r="DE384" s="65" t="str">
        <f t="shared" ca="1" si="427"/>
        <v/>
      </c>
      <c r="DF384" s="66" t="str">
        <f t="shared" ca="1" si="428"/>
        <v/>
      </c>
      <c r="DG384" s="66" t="str">
        <f t="shared" ca="1" si="429"/>
        <v/>
      </c>
      <c r="DH384" s="66" t="str">
        <f t="shared" ca="1" si="430"/>
        <v/>
      </c>
      <c r="DI384" s="66" t="str">
        <f t="shared" ca="1" si="431"/>
        <v/>
      </c>
      <c r="DJ384" s="66" t="str">
        <f t="shared" ca="1" si="432"/>
        <v/>
      </c>
      <c r="DK384" s="65" t="str">
        <f t="shared" ca="1" si="433"/>
        <v/>
      </c>
      <c r="DL384" s="65" t="str">
        <f t="shared" ca="1" si="434"/>
        <v/>
      </c>
      <c r="DM384" s="65" t="str">
        <f t="shared" ca="1" si="435"/>
        <v/>
      </c>
      <c r="DN384" s="65" t="str">
        <f t="shared" ca="1" si="436"/>
        <v/>
      </c>
      <c r="DO384" s="65" t="str">
        <f t="shared" ca="1" si="437"/>
        <v/>
      </c>
      <c r="DP384" s="65" t="str">
        <f t="shared" ca="1" si="438"/>
        <v/>
      </c>
      <c r="DQ384" s="65" t="str">
        <f t="shared" ca="1" si="439"/>
        <v/>
      </c>
      <c r="DR384" s="69" t="str">
        <f t="shared" ca="1" si="440"/>
        <v/>
      </c>
      <c r="DS384" s="69" t="str">
        <f t="shared" ca="1" si="441"/>
        <v/>
      </c>
      <c r="DT384" s="69" t="str">
        <f t="shared" ca="1" si="442"/>
        <v/>
      </c>
      <c r="DU384" s="69" t="str">
        <f t="shared" ca="1" si="443"/>
        <v/>
      </c>
      <c r="DV384" s="69" t="str">
        <f t="shared" ca="1" si="444"/>
        <v/>
      </c>
      <c r="DW384" s="69" t="str">
        <f t="shared" ca="1" si="445"/>
        <v/>
      </c>
      <c r="DX384" s="69" t="str">
        <f t="shared" ca="1" si="446"/>
        <v/>
      </c>
      <c r="DY384" s="69" t="str">
        <f t="shared" ca="1" si="447"/>
        <v/>
      </c>
      <c r="DZ384" s="72" t="str">
        <f t="shared" ca="1" si="448"/>
        <v/>
      </c>
      <c r="EA384" s="72" t="str">
        <f t="shared" ca="1" si="449"/>
        <v/>
      </c>
      <c r="EB384" s="72" t="str">
        <f t="shared" ca="1" si="450"/>
        <v/>
      </c>
      <c r="EC384" s="65" t="str">
        <f t="shared" ca="1" si="451"/>
        <v/>
      </c>
      <c r="ED384" s="65" t="str">
        <f t="shared" ca="1" si="452"/>
        <v/>
      </c>
      <c r="EE384" s="65" t="str">
        <f t="shared" ca="1" si="453"/>
        <v/>
      </c>
      <c r="EF384" s="65" t="str">
        <f t="shared" ca="1" si="454"/>
        <v/>
      </c>
      <c r="EG384" s="65" t="str">
        <f t="shared" ca="1" si="455"/>
        <v/>
      </c>
      <c r="EH384" s="65" t="str">
        <f t="shared" ca="1" si="456"/>
        <v/>
      </c>
      <c r="EI384" s="429" t="str">
        <f t="shared" ca="1" si="457"/>
        <v>No</v>
      </c>
      <c r="EJ384" s="428" t="str">
        <f t="shared" ca="1" si="458"/>
        <v/>
      </c>
      <c r="EK384" s="428" t="str">
        <f t="shared" ca="1" si="459"/>
        <v/>
      </c>
      <c r="EL384" s="65" t="str">
        <f t="shared" ca="1" si="460"/>
        <v/>
      </c>
      <c r="EM384" s="65" t="str">
        <f t="shared" ca="1" si="461"/>
        <v/>
      </c>
      <c r="EN384" s="65" t="str">
        <f t="shared" ca="1" si="462"/>
        <v/>
      </c>
      <c r="EO384" s="433" t="str">
        <f t="shared" ca="1" si="463"/>
        <v/>
      </c>
      <c r="EP384" s="433" t="str">
        <f t="shared" ca="1" si="464"/>
        <v/>
      </c>
      <c r="EQ384" s="433" t="str">
        <f t="shared" ca="1" si="465"/>
        <v/>
      </c>
      <c r="ER384" s="433" t="str">
        <f t="shared" ca="1" si="466"/>
        <v/>
      </c>
      <c r="ES384" s="433" t="str">
        <f t="shared" ca="1" si="467"/>
        <v/>
      </c>
      <c r="ET384" s="433" t="str">
        <f t="shared" ca="1" si="468"/>
        <v/>
      </c>
      <c r="EU384" s="433" t="str">
        <f ca="1">IF(OR(CO384="",CQ384=""),"",Discipline!$P$3*CO384+Discipline!$X$3*CQ384)</f>
        <v/>
      </c>
      <c r="EV384" s="433" t="str">
        <f ca="1">IF(OR(CP384="",CR384=""),"",Discipline!$P$3*CP384+Discipline!$X$3*CR384)</f>
        <v/>
      </c>
    </row>
    <row r="385" spans="1:152" x14ac:dyDescent="0.25">
      <c r="A385" s="10" t="str">
        <f ca="1">IFERROR(RANK(order!A385,order!A$3:A$554,0),"")</f>
        <v/>
      </c>
      <c r="B385" s="10" t="str">
        <f ca="1">IFERROR(RANK(order!B385,order!B$3:B$554,0),"")</f>
        <v/>
      </c>
      <c r="C385" s="10" t="str">
        <f ca="1">IFERROR(RANK(order!C385,order!C$3:C$554,0),"")</f>
        <v/>
      </c>
      <c r="D385" s="4" t="str">
        <f ca="1">IFERROR(RANK(order!D385,order!D$3:D$554,0),"")</f>
        <v/>
      </c>
      <c r="E385" s="4" t="str">
        <f ca="1">IFERROR(RANK(order!E385,order!E$3:E$554,0),"")</f>
        <v/>
      </c>
      <c r="F385" s="4" t="str">
        <f ca="1">IFERROR(RANK(order!F385,order!F$3:F$554,0),"")</f>
        <v/>
      </c>
      <c r="G385" s="10" t="str">
        <f ca="1">IFERROR(RANK(order!G385,order!G$3:G$554,0),"")</f>
        <v/>
      </c>
      <c r="H385" s="10" t="str">
        <f ca="1">IFERROR(RANK(order!H385,order!H$3:H$554,0),"")</f>
        <v/>
      </c>
      <c r="I385" s="10" t="str">
        <f ca="1">IFERROR(RANK(order!I385,order!I$3:I$554,0),"")</f>
        <v/>
      </c>
      <c r="J385" s="4" t="str">
        <f ca="1">IFERROR(RANK(order!J385,order!J$3:J$554,0),"")</f>
        <v/>
      </c>
      <c r="K385" s="4" t="str">
        <f ca="1">IFERROR(RANK(order!K385,order!K$3:K$554,0),"")</f>
        <v/>
      </c>
      <c r="L385" s="4" t="str">
        <f ca="1">IFERROR(RANK(order!L385,order!L$3:L$554,0),"")</f>
        <v/>
      </c>
      <c r="M385" s="10" t="str">
        <f ca="1">IFERROR(RANK(order!M385,order!M$3:M$554,0),"")</f>
        <v/>
      </c>
      <c r="N385" s="10" t="str">
        <f ca="1">IFERROR(RANK(order!N385,order!N$3:N$554,0),"")</f>
        <v/>
      </c>
      <c r="O385" s="10" t="str">
        <f ca="1">IFERROR(RANK(order!O385,order!O$3:O$554,0),"")</f>
        <v/>
      </c>
      <c r="P385" s="4" t="str">
        <f ca="1">IFERROR(RANK(order!P385,order!P$3:P$554,0),"")</f>
        <v/>
      </c>
      <c r="Q385" s="4" t="str">
        <f ca="1">IFERROR(RANK(order!Q385,order!Q$3:Q$554,0),"")</f>
        <v/>
      </c>
      <c r="R385" s="4" t="str">
        <f ca="1">IFERROR(RANK(order!R385,order!R$3:R$554,0),"")</f>
        <v/>
      </c>
      <c r="S385" s="10" t="str">
        <f ca="1">IFERROR(RANK(order!S385,order!S$3:S$554,0),"")</f>
        <v/>
      </c>
      <c r="T385" s="10" t="str">
        <f ca="1">IFERROR(RANK(order!T385,order!T$3:T$554,0),"")</f>
        <v/>
      </c>
      <c r="U385" s="10" t="str">
        <f ca="1">IFERROR(RANK(order!U385,order!U$3:U$554,0),"")</f>
        <v/>
      </c>
      <c r="V385" s="4" t="str">
        <f ca="1">IFERROR(RANK(order!V385,order!V$3:V$554,0),"")</f>
        <v/>
      </c>
      <c r="W385" s="4" t="str">
        <f ca="1">IFERROR(RANK(order!W385,order!W$3:W$554,0),"")</f>
        <v/>
      </c>
      <c r="X385" s="4" t="str">
        <f ca="1">IFERROR(RANK(order!X385,order!X$3:X$554,0),"")</f>
        <v/>
      </c>
      <c r="Y385" s="10" t="str">
        <f ca="1">IFERROR(RANK(order!Y385,order!Y$3:Y$554,0),"")</f>
        <v/>
      </c>
      <c r="Z385" s="10" t="str">
        <f ca="1">IFERROR(RANK(order!Z385,order!Z$3:Z$554,0),"")</f>
        <v/>
      </c>
      <c r="AA385" s="10" t="str">
        <f ca="1">IFERROR(RANK(order!AA385,order!AA$3:AA$554,0),"")</f>
        <v/>
      </c>
      <c r="AB385" s="4" t="str">
        <f ca="1">IFERROR(RANK(order!AB385,order!AB$3:AB$554,0),"")</f>
        <v/>
      </c>
      <c r="AC385" s="4" t="str">
        <f ca="1">IFERROR(RANK(order!AC385,order!AC$3:AC$554,0),"")</f>
        <v/>
      </c>
      <c r="AD385" s="4" t="str">
        <f ca="1">IFERROR(RANK(order!AD385,order!AD$3:AD$554,0),"")</f>
        <v/>
      </c>
      <c r="AE385" s="10" t="str">
        <f ca="1">IFERROR(RANK(order!AE385,order!AE$3:AE$554,0),"")</f>
        <v/>
      </c>
      <c r="AF385" s="10" t="str">
        <f ca="1">IFERROR(RANK(order!AF385,order!AF$3:AF$554,0),"")</f>
        <v/>
      </c>
      <c r="AG385" s="10" t="str">
        <f ca="1">IFERROR(RANK(order!AG385,order!AG$3:AG$554,0),"")</f>
        <v/>
      </c>
      <c r="AH385" s="4" t="str">
        <f ca="1">IFERROR(RANK(order!AH385,order!AH$3:AH$554,0),"")</f>
        <v/>
      </c>
      <c r="AI385" s="4" t="str">
        <f ca="1">IFERROR(RANK(order!AI385,order!AI$3:AI$554,0),"")</f>
        <v/>
      </c>
      <c r="AJ385" s="4" t="str">
        <f ca="1">IFERROR(RANK(order!AJ385,order!AJ$3:AJ$554,0),"")</f>
        <v/>
      </c>
      <c r="AK385" s="10" t="str">
        <f ca="1">IFERROR(RANK(order!AK385,order!AK$3:AK$554,0),"")</f>
        <v/>
      </c>
      <c r="AL385" s="10" t="str">
        <f ca="1">IFERROR(RANK(order!AL385,order!AL$3:AL$554,0),"")</f>
        <v/>
      </c>
      <c r="AM385" s="10" t="str">
        <f ca="1">IFERROR(RANK(order!AM385,order!AM$3:AM$554,0),"")</f>
        <v/>
      </c>
      <c r="AN385" s="4" t="str">
        <f ca="1">IFERROR(RANK(order!AN385,order!AN$3:AN$554,0),"")</f>
        <v/>
      </c>
      <c r="AO385" s="4" t="str">
        <f ca="1">IFERROR(RANK(order!AO385,order!AO$3:AO$554,0),"")</f>
        <v/>
      </c>
      <c r="AP385" s="4" t="str">
        <f ca="1">IFERROR(RANK(order!AP385,order!AP$3:AP$554,0),"")</f>
        <v/>
      </c>
      <c r="AQ385" s="10" t="str">
        <f ca="1">IFERROR(RANK(order!AQ385,order!AQ$3:AQ$554,0),"")</f>
        <v/>
      </c>
      <c r="AR385" s="10" t="str">
        <f ca="1">IFERROR(RANK(order!AR385,order!AR$3:AR$554,0),"")</f>
        <v/>
      </c>
      <c r="AS385" s="10" t="str">
        <f ca="1">IFERROR(RANK(order!AS385,order!AS$3:AS$554,0),"")</f>
        <v/>
      </c>
      <c r="AT385" s="4" t="str">
        <f ca="1">IFERROR(RANK(order!AT385,order!AT$3:AT$554,0),"")</f>
        <v/>
      </c>
      <c r="AU385" s="4" t="str">
        <f ca="1">IFERROR(RANK(order!AU385,order!AU$3:AU$554,0),"")</f>
        <v/>
      </c>
      <c r="AV385" s="4" t="str">
        <f ca="1">IFERROR(RANK(order!AV385,order!AV$3:AV$554,0),"")</f>
        <v/>
      </c>
      <c r="AW385" s="10" t="str">
        <f ca="1">IFERROR(RANK(order!AW385,order!AW$3:AW$554,0),"")</f>
        <v/>
      </c>
      <c r="AX385" s="10" t="str">
        <f ca="1">IFERROR(RANK(order!AX385,order!AX$3:AX$554,0),"")</f>
        <v/>
      </c>
      <c r="AY385" s="10" t="str">
        <f ca="1">IFERROR(RANK(order!AY385,order!AY$3:AY$554,0),"")</f>
        <v/>
      </c>
      <c r="AZ385" s="4" t="str">
        <f ca="1">IFERROR(RANK(order!AZ385,order!AZ$3:AZ$554,0),"")</f>
        <v/>
      </c>
      <c r="BA385" s="4" t="str">
        <f ca="1">IFERROR(RANK(order!BA385,order!BA$3:BA$554,0),"")</f>
        <v/>
      </c>
      <c r="BB385" s="4" t="str">
        <f ca="1">IFERROR(RANK(order!BB385,order!BB$3:BB$554,0),"")</f>
        <v/>
      </c>
      <c r="BC385" s="10" t="str">
        <f ca="1">IFERROR(RANK(order!BC385,order!BC$3:BC$554,0),"")</f>
        <v/>
      </c>
      <c r="BD385" s="10" t="str">
        <f ca="1">IFERROR(RANK(order!BD385,order!BD$3:BD$554,0),"")</f>
        <v/>
      </c>
      <c r="BE385" s="10" t="str">
        <f ca="1">IFERROR(RANK(order!BE385,order!BE$3:BE$554,0),"")</f>
        <v/>
      </c>
      <c r="BF385" s="4" t="str">
        <f ca="1">IFERROR(RANK(order!BF385,order!BF$3:BF$554,0),"")</f>
        <v/>
      </c>
      <c r="BG385" s="4" t="str">
        <f ca="1">IFERROR(RANK(order!BG385,order!BG$3:BG$554,0),"")</f>
        <v/>
      </c>
      <c r="BH385" s="4" t="str">
        <f ca="1">IFERROR(RANK(order!BH385,order!BH$3:BH$554,0),"")</f>
        <v/>
      </c>
      <c r="BI385" s="10" t="str">
        <f ca="1">IFERROR(RANK(order!BI385,order!BI$3:BI$554,0),"")</f>
        <v/>
      </c>
      <c r="BJ385" s="10" t="str">
        <f ca="1">IFERROR(RANK(order!BJ385,order!BJ$3:BJ$554,0),"")</f>
        <v/>
      </c>
      <c r="BK385" s="10" t="str">
        <f ca="1">IFERROR(RANK(order!BK385,order!BK$3:BK$554,0),"")</f>
        <v/>
      </c>
      <c r="BL385" s="4" t="str">
        <f ca="1">IFERROR(RANK(order!BL385,order!BL$3:BL$554,0),"")</f>
        <v/>
      </c>
      <c r="BM385" s="4" t="str">
        <f ca="1">IFERROR(RANK(order!BM385,order!BM$3:BM$554,0),"")</f>
        <v/>
      </c>
      <c r="BN385" s="4" t="str">
        <f ca="1">IFERROR(RANK(order!BN385,order!BN$3:BN$554,0),"")</f>
        <v/>
      </c>
      <c r="BO385" s="10" t="str">
        <f ca="1">IFERROR(RANK(order!BO385,order!BO$3:BO$554,0),"")</f>
        <v/>
      </c>
      <c r="BP385" s="10" t="str">
        <f ca="1">IFERROR(RANK(order!BP385,order!BP$3:BP$554,0),"")</f>
        <v/>
      </c>
      <c r="BQ385" s="10" t="str">
        <f ca="1">IFERROR(RANK(order!BQ385,order!BQ$3:BQ$554,0),"")</f>
        <v/>
      </c>
      <c r="BR385" s="4" t="str">
        <f ca="1">IFERROR(RANK(order!BR385,order!BR$3:BR$554,0),"")</f>
        <v/>
      </c>
      <c r="BS385" s="4" t="str">
        <f ca="1">IFERROR(RANK(order!BS385,order!BS$3:BS$554,0),"")</f>
        <v/>
      </c>
      <c r="BT385" s="4" t="str">
        <f ca="1">IFERROR(RANK(order!BT385,order!BT$3:BT$554,0),"")</f>
        <v/>
      </c>
      <c r="BU385" s="95">
        <f t="shared" si="469"/>
        <v>383</v>
      </c>
      <c r="BV385" s="35" t="str">
        <f t="shared" si="470"/>
        <v>E1</v>
      </c>
      <c r="BW385" s="55">
        <f t="shared" ca="1" si="393"/>
        <v>0</v>
      </c>
      <c r="BX385" s="56" t="str">
        <f t="shared" ca="1" si="394"/>
        <v/>
      </c>
      <c r="BY385" s="56" t="str">
        <f t="shared" ca="1" si="395"/>
        <v/>
      </c>
      <c r="BZ385" s="57" t="str">
        <f t="shared" ca="1" si="396"/>
        <v/>
      </c>
      <c r="CA385" s="57" t="str">
        <f t="shared" ca="1" si="397"/>
        <v/>
      </c>
      <c r="CB385" s="58" t="str">
        <f t="shared" ca="1" si="398"/>
        <v/>
      </c>
      <c r="CC385" s="57" t="str">
        <f t="shared" ca="1" si="399"/>
        <v/>
      </c>
      <c r="CD385" s="57" t="str">
        <f t="shared" ca="1" si="400"/>
        <v/>
      </c>
      <c r="CE385" s="58" t="str">
        <f t="shared" ca="1" si="401"/>
        <v/>
      </c>
      <c r="CF385" s="59" t="str">
        <f t="shared" ca="1" si="402"/>
        <v/>
      </c>
      <c r="CG385" s="57" t="str">
        <f t="shared" ca="1" si="403"/>
        <v/>
      </c>
      <c r="CH385" s="57" t="str">
        <f t="shared" ca="1" si="404"/>
        <v/>
      </c>
      <c r="CI385" s="57" t="str">
        <f t="shared" ca="1" si="405"/>
        <v/>
      </c>
      <c r="CJ385" s="57" t="str">
        <f t="shared" ca="1" si="406"/>
        <v/>
      </c>
      <c r="CK385" s="57" t="str">
        <f t="shared" ca="1" si="407"/>
        <v/>
      </c>
      <c r="CL385" s="57" t="str">
        <f t="shared" ca="1" si="408"/>
        <v/>
      </c>
      <c r="CM385" s="57" t="str">
        <f t="shared" ca="1" si="409"/>
        <v/>
      </c>
      <c r="CN385" s="57" t="str">
        <f t="shared" ca="1" si="410"/>
        <v/>
      </c>
      <c r="CO385" s="57" t="str">
        <f t="shared" ca="1" si="411"/>
        <v/>
      </c>
      <c r="CP385" s="57" t="str">
        <f t="shared" ca="1" si="412"/>
        <v/>
      </c>
      <c r="CQ385" s="57" t="str">
        <f t="shared" ca="1" si="413"/>
        <v/>
      </c>
      <c r="CR385" s="57" t="str">
        <f t="shared" ca="1" si="414"/>
        <v/>
      </c>
      <c r="CS385" s="60" t="str">
        <f t="shared" ca="1" si="415"/>
        <v/>
      </c>
      <c r="CT385" s="60" t="str">
        <f t="shared" ca="1" si="416"/>
        <v/>
      </c>
      <c r="CU385" s="60" t="str">
        <f t="shared" ca="1" si="417"/>
        <v/>
      </c>
      <c r="CV385" s="60" t="str">
        <f t="shared" ca="1" si="418"/>
        <v/>
      </c>
      <c r="CW385" s="60" t="str">
        <f t="shared" ca="1" si="419"/>
        <v/>
      </c>
      <c r="CX385" s="60" t="str">
        <f t="shared" ca="1" si="420"/>
        <v/>
      </c>
      <c r="CY385" s="60" t="str">
        <f t="shared" ca="1" si="421"/>
        <v/>
      </c>
      <c r="CZ385" s="60" t="str">
        <f t="shared" ca="1" si="422"/>
        <v/>
      </c>
      <c r="DA385" s="65" t="str">
        <f t="shared" ca="1" si="423"/>
        <v/>
      </c>
      <c r="DB385" s="65" t="str">
        <f t="shared" ca="1" si="424"/>
        <v/>
      </c>
      <c r="DC385" s="65" t="str">
        <f t="shared" ca="1" si="425"/>
        <v/>
      </c>
      <c r="DD385" s="65" t="str">
        <f t="shared" ca="1" si="426"/>
        <v/>
      </c>
      <c r="DE385" s="65" t="str">
        <f t="shared" ca="1" si="427"/>
        <v/>
      </c>
      <c r="DF385" s="66" t="str">
        <f t="shared" ca="1" si="428"/>
        <v/>
      </c>
      <c r="DG385" s="66" t="str">
        <f t="shared" ca="1" si="429"/>
        <v/>
      </c>
      <c r="DH385" s="66" t="str">
        <f t="shared" ca="1" si="430"/>
        <v/>
      </c>
      <c r="DI385" s="66" t="str">
        <f t="shared" ca="1" si="431"/>
        <v/>
      </c>
      <c r="DJ385" s="66" t="str">
        <f t="shared" ca="1" si="432"/>
        <v/>
      </c>
      <c r="DK385" s="65" t="str">
        <f t="shared" ca="1" si="433"/>
        <v/>
      </c>
      <c r="DL385" s="65" t="str">
        <f t="shared" ca="1" si="434"/>
        <v/>
      </c>
      <c r="DM385" s="65" t="str">
        <f t="shared" ca="1" si="435"/>
        <v/>
      </c>
      <c r="DN385" s="65" t="str">
        <f t="shared" ca="1" si="436"/>
        <v/>
      </c>
      <c r="DO385" s="65" t="str">
        <f t="shared" ca="1" si="437"/>
        <v/>
      </c>
      <c r="DP385" s="65" t="str">
        <f t="shared" ca="1" si="438"/>
        <v/>
      </c>
      <c r="DQ385" s="65" t="str">
        <f t="shared" ca="1" si="439"/>
        <v/>
      </c>
      <c r="DR385" s="69" t="str">
        <f t="shared" ca="1" si="440"/>
        <v/>
      </c>
      <c r="DS385" s="69" t="str">
        <f t="shared" ca="1" si="441"/>
        <v/>
      </c>
      <c r="DT385" s="69" t="str">
        <f t="shared" ca="1" si="442"/>
        <v/>
      </c>
      <c r="DU385" s="69" t="str">
        <f t="shared" ca="1" si="443"/>
        <v/>
      </c>
      <c r="DV385" s="69" t="str">
        <f t="shared" ca="1" si="444"/>
        <v/>
      </c>
      <c r="DW385" s="69" t="str">
        <f t="shared" ca="1" si="445"/>
        <v/>
      </c>
      <c r="DX385" s="69" t="str">
        <f t="shared" ca="1" si="446"/>
        <v/>
      </c>
      <c r="DY385" s="69" t="str">
        <f t="shared" ca="1" si="447"/>
        <v/>
      </c>
      <c r="DZ385" s="72" t="str">
        <f t="shared" ca="1" si="448"/>
        <v/>
      </c>
      <c r="EA385" s="72" t="str">
        <f t="shared" ca="1" si="449"/>
        <v/>
      </c>
      <c r="EB385" s="72" t="str">
        <f t="shared" ca="1" si="450"/>
        <v/>
      </c>
      <c r="EC385" s="65" t="str">
        <f t="shared" ca="1" si="451"/>
        <v/>
      </c>
      <c r="ED385" s="65" t="str">
        <f t="shared" ca="1" si="452"/>
        <v/>
      </c>
      <c r="EE385" s="65" t="str">
        <f t="shared" ca="1" si="453"/>
        <v/>
      </c>
      <c r="EF385" s="65" t="str">
        <f t="shared" ca="1" si="454"/>
        <v/>
      </c>
      <c r="EG385" s="65" t="str">
        <f t="shared" ca="1" si="455"/>
        <v/>
      </c>
      <c r="EH385" s="65" t="str">
        <f t="shared" ca="1" si="456"/>
        <v/>
      </c>
      <c r="EI385" s="429" t="str">
        <f t="shared" ca="1" si="457"/>
        <v>No</v>
      </c>
      <c r="EJ385" s="428" t="str">
        <f t="shared" ca="1" si="458"/>
        <v/>
      </c>
      <c r="EK385" s="428" t="str">
        <f t="shared" ca="1" si="459"/>
        <v/>
      </c>
      <c r="EL385" s="65" t="str">
        <f t="shared" ca="1" si="460"/>
        <v/>
      </c>
      <c r="EM385" s="65" t="str">
        <f t="shared" ca="1" si="461"/>
        <v/>
      </c>
      <c r="EN385" s="65" t="str">
        <f t="shared" ca="1" si="462"/>
        <v/>
      </c>
      <c r="EO385" s="433" t="str">
        <f t="shared" ca="1" si="463"/>
        <v/>
      </c>
      <c r="EP385" s="433" t="str">
        <f t="shared" ca="1" si="464"/>
        <v/>
      </c>
      <c r="EQ385" s="433" t="str">
        <f t="shared" ca="1" si="465"/>
        <v/>
      </c>
      <c r="ER385" s="433" t="str">
        <f t="shared" ca="1" si="466"/>
        <v/>
      </c>
      <c r="ES385" s="433" t="str">
        <f t="shared" ca="1" si="467"/>
        <v/>
      </c>
      <c r="ET385" s="433" t="str">
        <f t="shared" ca="1" si="468"/>
        <v/>
      </c>
      <c r="EU385" s="433" t="str">
        <f ca="1">IF(OR(CO385="",CQ385=""),"",Discipline!$P$3*CO385+Discipline!$X$3*CQ385)</f>
        <v/>
      </c>
      <c r="EV385" s="433" t="str">
        <f ca="1">IF(OR(CP385="",CR385=""),"",Discipline!$P$3*CP385+Discipline!$X$3*CR385)</f>
        <v/>
      </c>
    </row>
    <row r="386" spans="1:152" x14ac:dyDescent="0.25">
      <c r="A386" s="10" t="str">
        <f ca="1">IFERROR(RANK(order!A386,order!A$3:A$554,0),"")</f>
        <v/>
      </c>
      <c r="B386" s="10" t="str">
        <f ca="1">IFERROR(RANK(order!B386,order!B$3:B$554,0),"")</f>
        <v/>
      </c>
      <c r="C386" s="10" t="str">
        <f ca="1">IFERROR(RANK(order!C386,order!C$3:C$554,0),"")</f>
        <v/>
      </c>
      <c r="D386" s="4" t="str">
        <f ca="1">IFERROR(RANK(order!D386,order!D$3:D$554,0),"")</f>
        <v/>
      </c>
      <c r="E386" s="4" t="str">
        <f ca="1">IFERROR(RANK(order!E386,order!E$3:E$554,0),"")</f>
        <v/>
      </c>
      <c r="F386" s="4" t="str">
        <f ca="1">IFERROR(RANK(order!F386,order!F$3:F$554,0),"")</f>
        <v/>
      </c>
      <c r="G386" s="10" t="str">
        <f ca="1">IFERROR(RANK(order!G386,order!G$3:G$554,0),"")</f>
        <v/>
      </c>
      <c r="H386" s="10" t="str">
        <f ca="1">IFERROR(RANK(order!H386,order!H$3:H$554,0),"")</f>
        <v/>
      </c>
      <c r="I386" s="10" t="str">
        <f ca="1">IFERROR(RANK(order!I386,order!I$3:I$554,0),"")</f>
        <v/>
      </c>
      <c r="J386" s="4" t="str">
        <f ca="1">IFERROR(RANK(order!J386,order!J$3:J$554,0),"")</f>
        <v/>
      </c>
      <c r="K386" s="4" t="str">
        <f ca="1">IFERROR(RANK(order!K386,order!K$3:K$554,0),"")</f>
        <v/>
      </c>
      <c r="L386" s="4" t="str">
        <f ca="1">IFERROR(RANK(order!L386,order!L$3:L$554,0),"")</f>
        <v/>
      </c>
      <c r="M386" s="10" t="str">
        <f ca="1">IFERROR(RANK(order!M386,order!M$3:M$554,0),"")</f>
        <v/>
      </c>
      <c r="N386" s="10" t="str">
        <f ca="1">IFERROR(RANK(order!N386,order!N$3:N$554,0),"")</f>
        <v/>
      </c>
      <c r="O386" s="10" t="str">
        <f ca="1">IFERROR(RANK(order!O386,order!O$3:O$554,0),"")</f>
        <v/>
      </c>
      <c r="P386" s="4" t="str">
        <f ca="1">IFERROR(RANK(order!P386,order!P$3:P$554,0),"")</f>
        <v/>
      </c>
      <c r="Q386" s="4" t="str">
        <f ca="1">IFERROR(RANK(order!Q386,order!Q$3:Q$554,0),"")</f>
        <v/>
      </c>
      <c r="R386" s="4" t="str">
        <f ca="1">IFERROR(RANK(order!R386,order!R$3:R$554,0),"")</f>
        <v/>
      </c>
      <c r="S386" s="10" t="str">
        <f ca="1">IFERROR(RANK(order!S386,order!S$3:S$554,0),"")</f>
        <v/>
      </c>
      <c r="T386" s="10" t="str">
        <f ca="1">IFERROR(RANK(order!T386,order!T$3:T$554,0),"")</f>
        <v/>
      </c>
      <c r="U386" s="10" t="str">
        <f ca="1">IFERROR(RANK(order!U386,order!U$3:U$554,0),"")</f>
        <v/>
      </c>
      <c r="V386" s="4" t="str">
        <f ca="1">IFERROR(RANK(order!V386,order!V$3:V$554,0),"")</f>
        <v/>
      </c>
      <c r="W386" s="4" t="str">
        <f ca="1">IFERROR(RANK(order!W386,order!W$3:W$554,0),"")</f>
        <v/>
      </c>
      <c r="X386" s="4" t="str">
        <f ca="1">IFERROR(RANK(order!X386,order!X$3:X$554,0),"")</f>
        <v/>
      </c>
      <c r="Y386" s="10" t="str">
        <f ca="1">IFERROR(RANK(order!Y386,order!Y$3:Y$554,0),"")</f>
        <v/>
      </c>
      <c r="Z386" s="10" t="str">
        <f ca="1">IFERROR(RANK(order!Z386,order!Z$3:Z$554,0),"")</f>
        <v/>
      </c>
      <c r="AA386" s="10" t="str">
        <f ca="1">IFERROR(RANK(order!AA386,order!AA$3:AA$554,0),"")</f>
        <v/>
      </c>
      <c r="AB386" s="4" t="str">
        <f ca="1">IFERROR(RANK(order!AB386,order!AB$3:AB$554,0),"")</f>
        <v/>
      </c>
      <c r="AC386" s="4" t="str">
        <f ca="1">IFERROR(RANK(order!AC386,order!AC$3:AC$554,0),"")</f>
        <v/>
      </c>
      <c r="AD386" s="4" t="str">
        <f ca="1">IFERROR(RANK(order!AD386,order!AD$3:AD$554,0),"")</f>
        <v/>
      </c>
      <c r="AE386" s="10" t="str">
        <f ca="1">IFERROR(RANK(order!AE386,order!AE$3:AE$554,0),"")</f>
        <v/>
      </c>
      <c r="AF386" s="10" t="str">
        <f ca="1">IFERROR(RANK(order!AF386,order!AF$3:AF$554,0),"")</f>
        <v/>
      </c>
      <c r="AG386" s="10" t="str">
        <f ca="1">IFERROR(RANK(order!AG386,order!AG$3:AG$554,0),"")</f>
        <v/>
      </c>
      <c r="AH386" s="4" t="str">
        <f ca="1">IFERROR(RANK(order!AH386,order!AH$3:AH$554,0),"")</f>
        <v/>
      </c>
      <c r="AI386" s="4" t="str">
        <f ca="1">IFERROR(RANK(order!AI386,order!AI$3:AI$554,0),"")</f>
        <v/>
      </c>
      <c r="AJ386" s="4" t="str">
        <f ca="1">IFERROR(RANK(order!AJ386,order!AJ$3:AJ$554,0),"")</f>
        <v/>
      </c>
      <c r="AK386" s="10" t="str">
        <f ca="1">IFERROR(RANK(order!AK386,order!AK$3:AK$554,0),"")</f>
        <v/>
      </c>
      <c r="AL386" s="10" t="str">
        <f ca="1">IFERROR(RANK(order!AL386,order!AL$3:AL$554,0),"")</f>
        <v/>
      </c>
      <c r="AM386" s="10" t="str">
        <f ca="1">IFERROR(RANK(order!AM386,order!AM$3:AM$554,0),"")</f>
        <v/>
      </c>
      <c r="AN386" s="4" t="str">
        <f ca="1">IFERROR(RANK(order!AN386,order!AN$3:AN$554,0),"")</f>
        <v/>
      </c>
      <c r="AO386" s="4" t="str">
        <f ca="1">IFERROR(RANK(order!AO386,order!AO$3:AO$554,0),"")</f>
        <v/>
      </c>
      <c r="AP386" s="4" t="str">
        <f ca="1">IFERROR(RANK(order!AP386,order!AP$3:AP$554,0),"")</f>
        <v/>
      </c>
      <c r="AQ386" s="10" t="str">
        <f ca="1">IFERROR(RANK(order!AQ386,order!AQ$3:AQ$554,0),"")</f>
        <v/>
      </c>
      <c r="AR386" s="10" t="str">
        <f ca="1">IFERROR(RANK(order!AR386,order!AR$3:AR$554,0),"")</f>
        <v/>
      </c>
      <c r="AS386" s="10" t="str">
        <f ca="1">IFERROR(RANK(order!AS386,order!AS$3:AS$554,0),"")</f>
        <v/>
      </c>
      <c r="AT386" s="4" t="str">
        <f ca="1">IFERROR(RANK(order!AT386,order!AT$3:AT$554,0),"")</f>
        <v/>
      </c>
      <c r="AU386" s="4" t="str">
        <f ca="1">IFERROR(RANK(order!AU386,order!AU$3:AU$554,0),"")</f>
        <v/>
      </c>
      <c r="AV386" s="4" t="str">
        <f ca="1">IFERROR(RANK(order!AV386,order!AV$3:AV$554,0),"")</f>
        <v/>
      </c>
      <c r="AW386" s="10" t="str">
        <f ca="1">IFERROR(RANK(order!AW386,order!AW$3:AW$554,0),"")</f>
        <v/>
      </c>
      <c r="AX386" s="10" t="str">
        <f ca="1">IFERROR(RANK(order!AX386,order!AX$3:AX$554,0),"")</f>
        <v/>
      </c>
      <c r="AY386" s="10" t="str">
        <f ca="1">IFERROR(RANK(order!AY386,order!AY$3:AY$554,0),"")</f>
        <v/>
      </c>
      <c r="AZ386" s="4" t="str">
        <f ca="1">IFERROR(RANK(order!AZ386,order!AZ$3:AZ$554,0),"")</f>
        <v/>
      </c>
      <c r="BA386" s="4" t="str">
        <f ca="1">IFERROR(RANK(order!BA386,order!BA$3:BA$554,0),"")</f>
        <v/>
      </c>
      <c r="BB386" s="4" t="str">
        <f ca="1">IFERROR(RANK(order!BB386,order!BB$3:BB$554,0),"")</f>
        <v/>
      </c>
      <c r="BC386" s="10" t="str">
        <f ca="1">IFERROR(RANK(order!BC386,order!BC$3:BC$554,0),"")</f>
        <v/>
      </c>
      <c r="BD386" s="10" t="str">
        <f ca="1">IFERROR(RANK(order!BD386,order!BD$3:BD$554,0),"")</f>
        <v/>
      </c>
      <c r="BE386" s="10" t="str">
        <f ca="1">IFERROR(RANK(order!BE386,order!BE$3:BE$554,0),"")</f>
        <v/>
      </c>
      <c r="BF386" s="4" t="str">
        <f ca="1">IFERROR(RANK(order!BF386,order!BF$3:BF$554,0),"")</f>
        <v/>
      </c>
      <c r="BG386" s="4" t="str">
        <f ca="1">IFERROR(RANK(order!BG386,order!BG$3:BG$554,0),"")</f>
        <v/>
      </c>
      <c r="BH386" s="4" t="str">
        <f ca="1">IFERROR(RANK(order!BH386,order!BH$3:BH$554,0),"")</f>
        <v/>
      </c>
      <c r="BI386" s="10" t="str">
        <f ca="1">IFERROR(RANK(order!BI386,order!BI$3:BI$554,0),"")</f>
        <v/>
      </c>
      <c r="BJ386" s="10" t="str">
        <f ca="1">IFERROR(RANK(order!BJ386,order!BJ$3:BJ$554,0),"")</f>
        <v/>
      </c>
      <c r="BK386" s="10" t="str">
        <f ca="1">IFERROR(RANK(order!BK386,order!BK$3:BK$554,0),"")</f>
        <v/>
      </c>
      <c r="BL386" s="4" t="str">
        <f ca="1">IFERROR(RANK(order!BL386,order!BL$3:BL$554,0),"")</f>
        <v/>
      </c>
      <c r="BM386" s="4" t="str">
        <f ca="1">IFERROR(RANK(order!BM386,order!BM$3:BM$554,0),"")</f>
        <v/>
      </c>
      <c r="BN386" s="4" t="str">
        <f ca="1">IFERROR(RANK(order!BN386,order!BN$3:BN$554,0),"")</f>
        <v/>
      </c>
      <c r="BO386" s="10" t="str">
        <f ca="1">IFERROR(RANK(order!BO386,order!BO$3:BO$554,0),"")</f>
        <v/>
      </c>
      <c r="BP386" s="10" t="str">
        <f ca="1">IFERROR(RANK(order!BP386,order!BP$3:BP$554,0),"")</f>
        <v/>
      </c>
      <c r="BQ386" s="10" t="str">
        <f ca="1">IFERROR(RANK(order!BQ386,order!BQ$3:BQ$554,0),"")</f>
        <v/>
      </c>
      <c r="BR386" s="4" t="str">
        <f ca="1">IFERROR(RANK(order!BR386,order!BR$3:BR$554,0),"")</f>
        <v/>
      </c>
      <c r="BS386" s="4" t="str">
        <f ca="1">IFERROR(RANK(order!BS386,order!BS$3:BS$554,0),"")</f>
        <v/>
      </c>
      <c r="BT386" s="4" t="str">
        <f ca="1">IFERROR(RANK(order!BT386,order!BT$3:BT$554,0),"")</f>
        <v/>
      </c>
      <c r="BU386" s="95">
        <f t="shared" si="469"/>
        <v>384</v>
      </c>
      <c r="BV386" s="35" t="str">
        <f t="shared" si="470"/>
        <v>E1</v>
      </c>
      <c r="BW386" s="55">
        <f t="shared" ca="1" si="393"/>
        <v>0</v>
      </c>
      <c r="BX386" s="56" t="str">
        <f t="shared" ca="1" si="394"/>
        <v/>
      </c>
      <c r="BY386" s="56" t="str">
        <f t="shared" ca="1" si="395"/>
        <v/>
      </c>
      <c r="BZ386" s="57" t="str">
        <f t="shared" ca="1" si="396"/>
        <v/>
      </c>
      <c r="CA386" s="57" t="str">
        <f t="shared" ca="1" si="397"/>
        <v/>
      </c>
      <c r="CB386" s="58" t="str">
        <f t="shared" ca="1" si="398"/>
        <v/>
      </c>
      <c r="CC386" s="57" t="str">
        <f t="shared" ca="1" si="399"/>
        <v/>
      </c>
      <c r="CD386" s="57" t="str">
        <f t="shared" ca="1" si="400"/>
        <v/>
      </c>
      <c r="CE386" s="58" t="str">
        <f t="shared" ca="1" si="401"/>
        <v/>
      </c>
      <c r="CF386" s="59" t="str">
        <f t="shared" ca="1" si="402"/>
        <v/>
      </c>
      <c r="CG386" s="57" t="str">
        <f t="shared" ca="1" si="403"/>
        <v/>
      </c>
      <c r="CH386" s="57" t="str">
        <f t="shared" ca="1" si="404"/>
        <v/>
      </c>
      <c r="CI386" s="57" t="str">
        <f t="shared" ca="1" si="405"/>
        <v/>
      </c>
      <c r="CJ386" s="57" t="str">
        <f t="shared" ca="1" si="406"/>
        <v/>
      </c>
      <c r="CK386" s="57" t="str">
        <f t="shared" ca="1" si="407"/>
        <v/>
      </c>
      <c r="CL386" s="57" t="str">
        <f t="shared" ca="1" si="408"/>
        <v/>
      </c>
      <c r="CM386" s="57" t="str">
        <f t="shared" ca="1" si="409"/>
        <v/>
      </c>
      <c r="CN386" s="57" t="str">
        <f t="shared" ca="1" si="410"/>
        <v/>
      </c>
      <c r="CO386" s="57" t="str">
        <f t="shared" ca="1" si="411"/>
        <v/>
      </c>
      <c r="CP386" s="57" t="str">
        <f t="shared" ca="1" si="412"/>
        <v/>
      </c>
      <c r="CQ386" s="57" t="str">
        <f t="shared" ca="1" si="413"/>
        <v/>
      </c>
      <c r="CR386" s="57" t="str">
        <f t="shared" ca="1" si="414"/>
        <v/>
      </c>
      <c r="CS386" s="60" t="str">
        <f t="shared" ca="1" si="415"/>
        <v/>
      </c>
      <c r="CT386" s="60" t="str">
        <f t="shared" ca="1" si="416"/>
        <v/>
      </c>
      <c r="CU386" s="60" t="str">
        <f t="shared" ca="1" si="417"/>
        <v/>
      </c>
      <c r="CV386" s="60" t="str">
        <f t="shared" ca="1" si="418"/>
        <v/>
      </c>
      <c r="CW386" s="60" t="str">
        <f t="shared" ca="1" si="419"/>
        <v/>
      </c>
      <c r="CX386" s="60" t="str">
        <f t="shared" ca="1" si="420"/>
        <v/>
      </c>
      <c r="CY386" s="60" t="str">
        <f t="shared" ca="1" si="421"/>
        <v/>
      </c>
      <c r="CZ386" s="60" t="str">
        <f t="shared" ca="1" si="422"/>
        <v/>
      </c>
      <c r="DA386" s="65" t="str">
        <f t="shared" ca="1" si="423"/>
        <v/>
      </c>
      <c r="DB386" s="65" t="str">
        <f t="shared" ca="1" si="424"/>
        <v/>
      </c>
      <c r="DC386" s="65" t="str">
        <f t="shared" ca="1" si="425"/>
        <v/>
      </c>
      <c r="DD386" s="65" t="str">
        <f t="shared" ca="1" si="426"/>
        <v/>
      </c>
      <c r="DE386" s="65" t="str">
        <f t="shared" ca="1" si="427"/>
        <v/>
      </c>
      <c r="DF386" s="66" t="str">
        <f t="shared" ca="1" si="428"/>
        <v/>
      </c>
      <c r="DG386" s="66" t="str">
        <f t="shared" ca="1" si="429"/>
        <v/>
      </c>
      <c r="DH386" s="66" t="str">
        <f t="shared" ca="1" si="430"/>
        <v/>
      </c>
      <c r="DI386" s="66" t="str">
        <f t="shared" ca="1" si="431"/>
        <v/>
      </c>
      <c r="DJ386" s="66" t="str">
        <f t="shared" ca="1" si="432"/>
        <v/>
      </c>
      <c r="DK386" s="65" t="str">
        <f t="shared" ca="1" si="433"/>
        <v/>
      </c>
      <c r="DL386" s="65" t="str">
        <f t="shared" ca="1" si="434"/>
        <v/>
      </c>
      <c r="DM386" s="65" t="str">
        <f t="shared" ca="1" si="435"/>
        <v/>
      </c>
      <c r="DN386" s="65" t="str">
        <f t="shared" ca="1" si="436"/>
        <v/>
      </c>
      <c r="DO386" s="65" t="str">
        <f t="shared" ca="1" si="437"/>
        <v/>
      </c>
      <c r="DP386" s="65" t="str">
        <f t="shared" ca="1" si="438"/>
        <v/>
      </c>
      <c r="DQ386" s="65" t="str">
        <f t="shared" ca="1" si="439"/>
        <v/>
      </c>
      <c r="DR386" s="69" t="str">
        <f t="shared" ca="1" si="440"/>
        <v/>
      </c>
      <c r="DS386" s="69" t="str">
        <f t="shared" ca="1" si="441"/>
        <v/>
      </c>
      <c r="DT386" s="69" t="str">
        <f t="shared" ca="1" si="442"/>
        <v/>
      </c>
      <c r="DU386" s="69" t="str">
        <f t="shared" ca="1" si="443"/>
        <v/>
      </c>
      <c r="DV386" s="69" t="str">
        <f t="shared" ca="1" si="444"/>
        <v/>
      </c>
      <c r="DW386" s="69" t="str">
        <f t="shared" ca="1" si="445"/>
        <v/>
      </c>
      <c r="DX386" s="69" t="str">
        <f t="shared" ca="1" si="446"/>
        <v/>
      </c>
      <c r="DY386" s="69" t="str">
        <f t="shared" ca="1" si="447"/>
        <v/>
      </c>
      <c r="DZ386" s="72" t="str">
        <f t="shared" ca="1" si="448"/>
        <v/>
      </c>
      <c r="EA386" s="72" t="str">
        <f t="shared" ca="1" si="449"/>
        <v/>
      </c>
      <c r="EB386" s="72" t="str">
        <f t="shared" ca="1" si="450"/>
        <v/>
      </c>
      <c r="EC386" s="65" t="str">
        <f t="shared" ca="1" si="451"/>
        <v/>
      </c>
      <c r="ED386" s="65" t="str">
        <f t="shared" ca="1" si="452"/>
        <v/>
      </c>
      <c r="EE386" s="65" t="str">
        <f t="shared" ca="1" si="453"/>
        <v/>
      </c>
      <c r="EF386" s="65" t="str">
        <f t="shared" ca="1" si="454"/>
        <v/>
      </c>
      <c r="EG386" s="65" t="str">
        <f t="shared" ca="1" si="455"/>
        <v/>
      </c>
      <c r="EH386" s="65" t="str">
        <f t="shared" ca="1" si="456"/>
        <v/>
      </c>
      <c r="EI386" s="429" t="str">
        <f t="shared" ca="1" si="457"/>
        <v>No</v>
      </c>
      <c r="EJ386" s="428" t="str">
        <f t="shared" ca="1" si="458"/>
        <v/>
      </c>
      <c r="EK386" s="428" t="str">
        <f t="shared" ca="1" si="459"/>
        <v/>
      </c>
      <c r="EL386" s="65" t="str">
        <f t="shared" ca="1" si="460"/>
        <v/>
      </c>
      <c r="EM386" s="65" t="str">
        <f t="shared" ca="1" si="461"/>
        <v/>
      </c>
      <c r="EN386" s="65" t="str">
        <f t="shared" ca="1" si="462"/>
        <v/>
      </c>
      <c r="EO386" s="433" t="str">
        <f t="shared" ca="1" si="463"/>
        <v/>
      </c>
      <c r="EP386" s="433" t="str">
        <f t="shared" ca="1" si="464"/>
        <v/>
      </c>
      <c r="EQ386" s="433" t="str">
        <f t="shared" ca="1" si="465"/>
        <v/>
      </c>
      <c r="ER386" s="433" t="str">
        <f t="shared" ca="1" si="466"/>
        <v/>
      </c>
      <c r="ES386" s="433" t="str">
        <f t="shared" ca="1" si="467"/>
        <v/>
      </c>
      <c r="ET386" s="433" t="str">
        <f t="shared" ca="1" si="468"/>
        <v/>
      </c>
      <c r="EU386" s="433" t="str">
        <f ca="1">IF(OR(CO386="",CQ386=""),"",Discipline!$P$3*CO386+Discipline!$X$3*CQ386)</f>
        <v/>
      </c>
      <c r="EV386" s="433" t="str">
        <f ca="1">IF(OR(CP386="",CR386=""),"",Discipline!$P$3*CP386+Discipline!$X$3*CR386)</f>
        <v/>
      </c>
    </row>
    <row r="387" spans="1:152" x14ac:dyDescent="0.25">
      <c r="A387" s="10" t="str">
        <f ca="1">IFERROR(RANK(order!A387,order!A$3:A$554,0),"")</f>
        <v/>
      </c>
      <c r="B387" s="10" t="str">
        <f ca="1">IFERROR(RANK(order!B387,order!B$3:B$554,0),"")</f>
        <v/>
      </c>
      <c r="C387" s="10" t="str">
        <f ca="1">IFERROR(RANK(order!C387,order!C$3:C$554,0),"")</f>
        <v/>
      </c>
      <c r="D387" s="4" t="str">
        <f ca="1">IFERROR(RANK(order!D387,order!D$3:D$554,0),"")</f>
        <v/>
      </c>
      <c r="E387" s="4" t="str">
        <f ca="1">IFERROR(RANK(order!E387,order!E$3:E$554,0),"")</f>
        <v/>
      </c>
      <c r="F387" s="4" t="str">
        <f ca="1">IFERROR(RANK(order!F387,order!F$3:F$554,0),"")</f>
        <v/>
      </c>
      <c r="G387" s="10" t="str">
        <f ca="1">IFERROR(RANK(order!G387,order!G$3:G$554,0),"")</f>
        <v/>
      </c>
      <c r="H387" s="10" t="str">
        <f ca="1">IFERROR(RANK(order!H387,order!H$3:H$554,0),"")</f>
        <v/>
      </c>
      <c r="I387" s="10" t="str">
        <f ca="1">IFERROR(RANK(order!I387,order!I$3:I$554,0),"")</f>
        <v/>
      </c>
      <c r="J387" s="4" t="str">
        <f ca="1">IFERROR(RANK(order!J387,order!J$3:J$554,0),"")</f>
        <v/>
      </c>
      <c r="K387" s="4" t="str">
        <f ca="1">IFERROR(RANK(order!K387,order!K$3:K$554,0),"")</f>
        <v/>
      </c>
      <c r="L387" s="4" t="str">
        <f ca="1">IFERROR(RANK(order!L387,order!L$3:L$554,0),"")</f>
        <v/>
      </c>
      <c r="M387" s="10" t="str">
        <f ca="1">IFERROR(RANK(order!M387,order!M$3:M$554,0),"")</f>
        <v/>
      </c>
      <c r="N387" s="10" t="str">
        <f ca="1">IFERROR(RANK(order!N387,order!N$3:N$554,0),"")</f>
        <v/>
      </c>
      <c r="O387" s="10" t="str">
        <f ca="1">IFERROR(RANK(order!O387,order!O$3:O$554,0),"")</f>
        <v/>
      </c>
      <c r="P387" s="4" t="str">
        <f ca="1">IFERROR(RANK(order!P387,order!P$3:P$554,0),"")</f>
        <v/>
      </c>
      <c r="Q387" s="4" t="str">
        <f ca="1">IFERROR(RANK(order!Q387,order!Q$3:Q$554,0),"")</f>
        <v/>
      </c>
      <c r="R387" s="4" t="str">
        <f ca="1">IFERROR(RANK(order!R387,order!R$3:R$554,0),"")</f>
        <v/>
      </c>
      <c r="S387" s="10" t="str">
        <f ca="1">IFERROR(RANK(order!S387,order!S$3:S$554,0),"")</f>
        <v/>
      </c>
      <c r="T387" s="10" t="str">
        <f ca="1">IFERROR(RANK(order!T387,order!T$3:T$554,0),"")</f>
        <v/>
      </c>
      <c r="U387" s="10" t="str">
        <f ca="1">IFERROR(RANK(order!U387,order!U$3:U$554,0),"")</f>
        <v/>
      </c>
      <c r="V387" s="4" t="str">
        <f ca="1">IFERROR(RANK(order!V387,order!V$3:V$554,0),"")</f>
        <v/>
      </c>
      <c r="W387" s="4" t="str">
        <f ca="1">IFERROR(RANK(order!W387,order!W$3:W$554,0),"")</f>
        <v/>
      </c>
      <c r="X387" s="4" t="str">
        <f ca="1">IFERROR(RANK(order!X387,order!X$3:X$554,0),"")</f>
        <v/>
      </c>
      <c r="Y387" s="10" t="str">
        <f ca="1">IFERROR(RANK(order!Y387,order!Y$3:Y$554,0),"")</f>
        <v/>
      </c>
      <c r="Z387" s="10" t="str">
        <f ca="1">IFERROR(RANK(order!Z387,order!Z$3:Z$554,0),"")</f>
        <v/>
      </c>
      <c r="AA387" s="10" t="str">
        <f ca="1">IFERROR(RANK(order!AA387,order!AA$3:AA$554,0),"")</f>
        <v/>
      </c>
      <c r="AB387" s="4" t="str">
        <f ca="1">IFERROR(RANK(order!AB387,order!AB$3:AB$554,0),"")</f>
        <v/>
      </c>
      <c r="AC387" s="4" t="str">
        <f ca="1">IFERROR(RANK(order!AC387,order!AC$3:AC$554,0),"")</f>
        <v/>
      </c>
      <c r="AD387" s="4" t="str">
        <f ca="1">IFERROR(RANK(order!AD387,order!AD$3:AD$554,0),"")</f>
        <v/>
      </c>
      <c r="AE387" s="10" t="str">
        <f ca="1">IFERROR(RANK(order!AE387,order!AE$3:AE$554,0),"")</f>
        <v/>
      </c>
      <c r="AF387" s="10" t="str">
        <f ca="1">IFERROR(RANK(order!AF387,order!AF$3:AF$554,0),"")</f>
        <v/>
      </c>
      <c r="AG387" s="10" t="str">
        <f ca="1">IFERROR(RANK(order!AG387,order!AG$3:AG$554,0),"")</f>
        <v/>
      </c>
      <c r="AH387" s="4" t="str">
        <f ca="1">IFERROR(RANK(order!AH387,order!AH$3:AH$554,0),"")</f>
        <v/>
      </c>
      <c r="AI387" s="4" t="str">
        <f ca="1">IFERROR(RANK(order!AI387,order!AI$3:AI$554,0),"")</f>
        <v/>
      </c>
      <c r="AJ387" s="4" t="str">
        <f ca="1">IFERROR(RANK(order!AJ387,order!AJ$3:AJ$554,0),"")</f>
        <v/>
      </c>
      <c r="AK387" s="10" t="str">
        <f ca="1">IFERROR(RANK(order!AK387,order!AK$3:AK$554,0),"")</f>
        <v/>
      </c>
      <c r="AL387" s="10" t="str">
        <f ca="1">IFERROR(RANK(order!AL387,order!AL$3:AL$554,0),"")</f>
        <v/>
      </c>
      <c r="AM387" s="10" t="str">
        <f ca="1">IFERROR(RANK(order!AM387,order!AM$3:AM$554,0),"")</f>
        <v/>
      </c>
      <c r="AN387" s="4" t="str">
        <f ca="1">IFERROR(RANK(order!AN387,order!AN$3:AN$554,0),"")</f>
        <v/>
      </c>
      <c r="AO387" s="4" t="str">
        <f ca="1">IFERROR(RANK(order!AO387,order!AO$3:AO$554,0),"")</f>
        <v/>
      </c>
      <c r="AP387" s="4" t="str">
        <f ca="1">IFERROR(RANK(order!AP387,order!AP$3:AP$554,0),"")</f>
        <v/>
      </c>
      <c r="AQ387" s="10" t="str">
        <f ca="1">IFERROR(RANK(order!AQ387,order!AQ$3:AQ$554,0),"")</f>
        <v/>
      </c>
      <c r="AR387" s="10" t="str">
        <f ca="1">IFERROR(RANK(order!AR387,order!AR$3:AR$554,0),"")</f>
        <v/>
      </c>
      <c r="AS387" s="10" t="str">
        <f ca="1">IFERROR(RANK(order!AS387,order!AS$3:AS$554,0),"")</f>
        <v/>
      </c>
      <c r="AT387" s="4" t="str">
        <f ca="1">IFERROR(RANK(order!AT387,order!AT$3:AT$554,0),"")</f>
        <v/>
      </c>
      <c r="AU387" s="4" t="str">
        <f ca="1">IFERROR(RANK(order!AU387,order!AU$3:AU$554,0),"")</f>
        <v/>
      </c>
      <c r="AV387" s="4" t="str">
        <f ca="1">IFERROR(RANK(order!AV387,order!AV$3:AV$554,0),"")</f>
        <v/>
      </c>
      <c r="AW387" s="10" t="str">
        <f ca="1">IFERROR(RANK(order!AW387,order!AW$3:AW$554,0),"")</f>
        <v/>
      </c>
      <c r="AX387" s="10" t="str">
        <f ca="1">IFERROR(RANK(order!AX387,order!AX$3:AX$554,0),"")</f>
        <v/>
      </c>
      <c r="AY387" s="10" t="str">
        <f ca="1">IFERROR(RANK(order!AY387,order!AY$3:AY$554,0),"")</f>
        <v/>
      </c>
      <c r="AZ387" s="4" t="str">
        <f ca="1">IFERROR(RANK(order!AZ387,order!AZ$3:AZ$554,0),"")</f>
        <v/>
      </c>
      <c r="BA387" s="4" t="str">
        <f ca="1">IFERROR(RANK(order!BA387,order!BA$3:BA$554,0),"")</f>
        <v/>
      </c>
      <c r="BB387" s="4" t="str">
        <f ca="1">IFERROR(RANK(order!BB387,order!BB$3:BB$554,0),"")</f>
        <v/>
      </c>
      <c r="BC387" s="10" t="str">
        <f ca="1">IFERROR(RANK(order!BC387,order!BC$3:BC$554,0),"")</f>
        <v/>
      </c>
      <c r="BD387" s="10" t="str">
        <f ca="1">IFERROR(RANK(order!BD387,order!BD$3:BD$554,0),"")</f>
        <v/>
      </c>
      <c r="BE387" s="10" t="str">
        <f ca="1">IFERROR(RANK(order!BE387,order!BE$3:BE$554,0),"")</f>
        <v/>
      </c>
      <c r="BF387" s="4" t="str">
        <f ca="1">IFERROR(RANK(order!BF387,order!BF$3:BF$554,0),"")</f>
        <v/>
      </c>
      <c r="BG387" s="4" t="str">
        <f ca="1">IFERROR(RANK(order!BG387,order!BG$3:BG$554,0),"")</f>
        <v/>
      </c>
      <c r="BH387" s="4" t="str">
        <f ca="1">IFERROR(RANK(order!BH387,order!BH$3:BH$554,0),"")</f>
        <v/>
      </c>
      <c r="BI387" s="10" t="str">
        <f ca="1">IFERROR(RANK(order!BI387,order!BI$3:BI$554,0),"")</f>
        <v/>
      </c>
      <c r="BJ387" s="10" t="str">
        <f ca="1">IFERROR(RANK(order!BJ387,order!BJ$3:BJ$554,0),"")</f>
        <v/>
      </c>
      <c r="BK387" s="10" t="str">
        <f ca="1">IFERROR(RANK(order!BK387,order!BK$3:BK$554,0),"")</f>
        <v/>
      </c>
      <c r="BL387" s="4" t="str">
        <f ca="1">IFERROR(RANK(order!BL387,order!BL$3:BL$554,0),"")</f>
        <v/>
      </c>
      <c r="BM387" s="4" t="str">
        <f ca="1">IFERROR(RANK(order!BM387,order!BM$3:BM$554,0),"")</f>
        <v/>
      </c>
      <c r="BN387" s="4" t="str">
        <f ca="1">IFERROR(RANK(order!BN387,order!BN$3:BN$554,0),"")</f>
        <v/>
      </c>
      <c r="BO387" s="10" t="str">
        <f ca="1">IFERROR(RANK(order!BO387,order!BO$3:BO$554,0),"")</f>
        <v/>
      </c>
      <c r="BP387" s="10" t="str">
        <f ca="1">IFERROR(RANK(order!BP387,order!BP$3:BP$554,0),"")</f>
        <v/>
      </c>
      <c r="BQ387" s="10" t="str">
        <f ca="1">IFERROR(RANK(order!BQ387,order!BQ$3:BQ$554,0),"")</f>
        <v/>
      </c>
      <c r="BR387" s="4" t="str">
        <f ca="1">IFERROR(RANK(order!BR387,order!BR$3:BR$554,0),"")</f>
        <v/>
      </c>
      <c r="BS387" s="4" t="str">
        <f ca="1">IFERROR(RANK(order!BS387,order!BS$3:BS$554,0),"")</f>
        <v/>
      </c>
      <c r="BT387" s="4" t="str">
        <f ca="1">IFERROR(RANK(order!BT387,order!BT$3:BT$554,0),"")</f>
        <v/>
      </c>
      <c r="BU387" s="95">
        <f t="shared" si="469"/>
        <v>385</v>
      </c>
      <c r="BV387" s="35" t="str">
        <f t="shared" si="470"/>
        <v>E1</v>
      </c>
      <c r="BW387" s="55">
        <f t="shared" ref="BW387:BW450" ca="1" si="471">HLOOKUP(BW$2,INDIRECT("'[all-euro-data-2018-2019.xlsx]"&amp;$BV387&amp;"'!$A$1:$BM$553"),ROW()-1,FALSE)</f>
        <v>0</v>
      </c>
      <c r="BX387" s="56" t="str">
        <f t="shared" ref="BX387:BX450" ca="1" si="472">IF(EI387="No","",HLOOKUP(BX$2,INDIRECT("'[all-euro-data-2018-2019.xlsx]"&amp;$BV387&amp;"'!$A$1:$BM$553"),ROW()-1,FALSE))</f>
        <v/>
      </c>
      <c r="BY387" s="56" t="str">
        <f t="shared" ref="BY387:BY450" ca="1" si="473">IF(EI387="No","",HLOOKUP(BY$2,INDIRECT("'[all-euro-data-2018-2019.xlsx]"&amp;$BV387&amp;"'!$A$1:$BM$553"),ROW()-1,FALSE))</f>
        <v/>
      </c>
      <c r="BZ387" s="57" t="str">
        <f t="shared" ref="BZ387:BZ450" ca="1" si="474">IF(EI387="No","",HLOOKUP(BZ$2,INDIRECT("'[all-euro-data-2018-2019.xlsx]"&amp;$BV387&amp;"'!$A$1:$BM$553"),ROW()-1,FALSE))</f>
        <v/>
      </c>
      <c r="CA387" s="57" t="str">
        <f t="shared" ref="CA387:CA450" ca="1" si="475">IF(EI387="No","",HLOOKUP(CA$2,INDIRECT("'[all-euro-data-2018-2019.xlsx]"&amp;$BV387&amp;"'!$A$1:$BM$553"),ROW()-1,FALSE))</f>
        <v/>
      </c>
      <c r="CB387" s="58" t="str">
        <f t="shared" ref="CB387:CB450" ca="1" si="476">IF(EI387="No","",HLOOKUP(CB$2,INDIRECT("'[all-euro-data-2018-2019.xlsx]"&amp;$BV387&amp;"'!$A$1:$BM$553"),ROW()-1,FALSE))</f>
        <v/>
      </c>
      <c r="CC387" s="57" t="str">
        <f t="shared" ref="CC387:CC450" ca="1" si="477">IF(EI387="No","",HLOOKUP(CC$2,INDIRECT("'[all-euro-data-2018-2019.xlsx]"&amp;$BV387&amp;"'!$A$1:$BM$553"),ROW()-1,FALSE))</f>
        <v/>
      </c>
      <c r="CD387" s="57" t="str">
        <f t="shared" ref="CD387:CD450" ca="1" si="478">IF(EI387="No","",HLOOKUP(CD$2,INDIRECT("'[all-euro-data-2018-2019.xlsx]"&amp;$BV387&amp;"'!$A$1:$BM$553"),ROW()-1,FALSE))</f>
        <v/>
      </c>
      <c r="CE387" s="58" t="str">
        <f t="shared" ref="CE387:CE450" ca="1" si="479">IF(EI387="No","",HLOOKUP(CE$2,INDIRECT("'[all-euro-data-2018-2019.xlsx]"&amp;$BV387&amp;"'!$A$1:$BM$553"),ROW()-1,FALSE))</f>
        <v/>
      </c>
      <c r="CF387" s="59" t="str">
        <f t="shared" ref="CF387:CF450" ca="1" si="480">IF(EI387="No","",HLOOKUP(CF$2,INDIRECT("'[all-euro-data-2018-2019.xlsx]"&amp;$BV387&amp;"'!$A$1:$BM$553"),ROW()-1,FALSE))</f>
        <v/>
      </c>
      <c r="CG387" s="57" t="str">
        <f t="shared" ref="CG387:CG450" ca="1" si="481">IF(EI387="No","",HLOOKUP(CG$2,INDIRECT("'[all-euro-data-2018-2019.xlsx]"&amp;$BV387&amp;"'!$A$1:$BM$553"),ROW()-1,FALSE))</f>
        <v/>
      </c>
      <c r="CH387" s="57" t="str">
        <f t="shared" ref="CH387:CH450" ca="1" si="482">IF(EI387="No","",HLOOKUP(CH$2,INDIRECT("'[all-euro-data-2018-2019.xlsx]"&amp;$BV387&amp;"'!$A$1:$BM$553"),ROW()-1,FALSE))</f>
        <v/>
      </c>
      <c r="CI387" s="57" t="str">
        <f t="shared" ref="CI387:CI450" ca="1" si="483">IF(EI387="No","",HLOOKUP(CI$2,INDIRECT("'[all-euro-data-2018-2019.xlsx]"&amp;$BV387&amp;"'!$A$1:$BM$553"),ROW()-1,FALSE))</f>
        <v/>
      </c>
      <c r="CJ387" s="57" t="str">
        <f t="shared" ref="CJ387:CJ450" ca="1" si="484">IF(EI387="No","",HLOOKUP(CJ$2,INDIRECT("'[all-euro-data-2018-2019.xlsx]"&amp;$BV387&amp;"'!$A$1:$BM$553"),ROW()-1,FALSE))</f>
        <v/>
      </c>
      <c r="CK387" s="57" t="str">
        <f t="shared" ref="CK387:CK450" ca="1" si="485">IF(EI387="No","",HLOOKUP(CK$2,INDIRECT("'[all-euro-data-2018-2019.xlsx]"&amp;$BV387&amp;"'!$A$1:$BM$553"),ROW()-1,FALSE))</f>
        <v/>
      </c>
      <c r="CL387" s="57" t="str">
        <f t="shared" ref="CL387:CL450" ca="1" si="486">IF(EI387="No","",HLOOKUP(CL$2,INDIRECT("'[all-euro-data-2018-2019.xlsx]"&amp;$BV387&amp;"'!$A$1:$BM$553"),ROW()-1,FALSE))</f>
        <v/>
      </c>
      <c r="CM387" s="57" t="str">
        <f t="shared" ref="CM387:CM450" ca="1" si="487">IF(EI387="No","",HLOOKUP(CM$2,INDIRECT("'[all-euro-data-2018-2019.xlsx]"&amp;$BV387&amp;"'!$A$1:$BM$553"),ROW()-1,FALSE))</f>
        <v/>
      </c>
      <c r="CN387" s="57" t="str">
        <f t="shared" ref="CN387:CN450" ca="1" si="488">IF(EI387="No","",HLOOKUP(CN$2,INDIRECT("'[all-euro-data-2018-2019.xlsx]"&amp;$BV387&amp;"'!$A$1:$BM$553"),ROW()-1,FALSE))</f>
        <v/>
      </c>
      <c r="CO387" s="57" t="str">
        <f t="shared" ref="CO387:CO450" ca="1" si="489">IF(EI387="No","",HLOOKUP(CO$2,INDIRECT("'[all-euro-data-2018-2019.xlsx]"&amp;$BV387&amp;"'!$A$1:$BM$553"),ROW()-1,FALSE))</f>
        <v/>
      </c>
      <c r="CP387" s="57" t="str">
        <f t="shared" ref="CP387:CP450" ca="1" si="490">IF(EI387="No","",HLOOKUP(CP$2,INDIRECT("'[all-euro-data-2018-2019.xlsx]"&amp;$BV387&amp;"'!$A$1:$BM$553"),ROW()-1,FALSE))</f>
        <v/>
      </c>
      <c r="CQ387" s="57" t="str">
        <f t="shared" ref="CQ387:CQ450" ca="1" si="491">IF(EI387="No","",HLOOKUP(CQ$2,INDIRECT("'[all-euro-data-2018-2019.xlsx]"&amp;$BV387&amp;"'!$A$1:$BM$553"),ROW()-1,FALSE))</f>
        <v/>
      </c>
      <c r="CR387" s="57" t="str">
        <f t="shared" ref="CR387:CR450" ca="1" si="492">IF(EI387="No","",HLOOKUP(CR$2,INDIRECT("'[all-euro-data-2018-2019.xlsx]"&amp;$BV387&amp;"'!$A$1:$BM$553"),ROW()-1,FALSE))</f>
        <v/>
      </c>
      <c r="CS387" s="60" t="str">
        <f t="shared" ref="CS387:CS450" ca="1" si="493">IF(EI387="No","",IF(HLOOKUP(CS$2,INDIRECT("'[all-euro-data-2018-2019.xlsx]"&amp;$BV387&amp;"'!$A$1:$BM$553"),ROW()-1,FALSE)=0,1,HLOOKUP(CS$2,INDIRECT("'[all-euro-data-2018-2019.xlsx]"&amp;$BV387&amp;"'!$A$1:$BM$553"),ROW()-1,FALSE)))</f>
        <v/>
      </c>
      <c r="CT387" s="60" t="str">
        <f t="shared" ref="CT387:CT450" ca="1" si="494">IF(EI387="No","",IF(HLOOKUP(CT$2,INDIRECT("'[all-euro-data-2018-2019.xlsx]"&amp;$BV387&amp;"'!$A$1:$BM$553"),ROW()-1,FALSE)=0,1,HLOOKUP(CT$2,INDIRECT("'[all-euro-data-2018-2019.xlsx]"&amp;$BV387&amp;"'!$A$1:$BM$553"),ROW()-1,FALSE)))</f>
        <v/>
      </c>
      <c r="CU387" s="60" t="str">
        <f t="shared" ref="CU387:CU450" ca="1" si="495">IF(EI387="No","",IF(HLOOKUP(CU$2,INDIRECT("'[all-euro-data-2018-2019.xlsx]"&amp;$BV387&amp;"'!$A$1:$BM$553"),ROW()-1,FALSE)=0,1,HLOOKUP(CU$2,INDIRECT("'[all-euro-data-2018-2019.xlsx]"&amp;$BV387&amp;"'!$A$1:$BM$553"),ROW()-1,FALSE)))</f>
        <v/>
      </c>
      <c r="CV387" s="60" t="str">
        <f t="shared" ref="CV387:CV450" ca="1" si="496">IF(EI387="No","",IF(HLOOKUP(CV$2,INDIRECT("'[all-euro-data-2018-2019.xlsx]"&amp;$BV387&amp;"'!$A$1:$BM$553"),ROW()-1,FALSE)=0,1,HLOOKUP(CV$2,INDIRECT("'[all-euro-data-2018-2019.xlsx]"&amp;$BV387&amp;"'!$A$1:$BM$553"),ROW()-1,FALSE)))</f>
        <v/>
      </c>
      <c r="CW387" s="60" t="str">
        <f t="shared" ref="CW387:CW450" ca="1" si="497">IF(EI387="No","",IF(HLOOKUP(CW$2,INDIRECT("'[all-euro-data-2018-2019.xlsx]"&amp;$BV387&amp;"'!$A$1:$BM$553"),ROW()-1,FALSE)=0,1,HLOOKUP(CW$2,INDIRECT("'[all-euro-data-2018-2019.xlsx]"&amp;$BV387&amp;"'!$A$1:$BM$553"),ROW()-1,FALSE)))</f>
        <v/>
      </c>
      <c r="CX387" s="60" t="str">
        <f t="shared" ref="CX387:CX450" ca="1" si="498">IF(EI387="No","",IF(HLOOKUP(CX$2,INDIRECT("'[all-euro-data-2018-2019.xlsx]"&amp;$BV387&amp;"'!$A$1:$BM$553"),ROW()-1,FALSE)=0,1,HLOOKUP(CX$2,INDIRECT("'[all-euro-data-2018-2019.xlsx]"&amp;$BV387&amp;"'!$A$1:$BM$553"),ROW()-1,FALSE)))</f>
        <v/>
      </c>
      <c r="CY387" s="60" t="str">
        <f t="shared" ref="CY387:CY450" ca="1" si="499">IF(EI387="No","",IF(HLOOKUP(CY$2,INDIRECT("'[all-euro-data-2018-2019.xlsx]"&amp;$BV387&amp;"'!$A$1:$BM$553"),ROW()-1,FALSE)=0,1,HLOOKUP(CY$2,INDIRECT("'[all-euro-data-2018-2019.xlsx]"&amp;$BV387&amp;"'!$A$1:$BM$553"),ROW()-1,FALSE)))</f>
        <v/>
      </c>
      <c r="CZ387" s="60" t="str">
        <f t="shared" ref="CZ387:CZ450" ca="1" si="500">IF(EI387="No","",IF(HLOOKUP(CZ$2,INDIRECT("'[all-euro-data-2018-2019.xlsx]"&amp;$BV387&amp;"'!$A$1:$BM$553"),ROW()-1,FALSE)=0,1,HLOOKUP(CZ$2,INDIRECT("'[all-euro-data-2018-2019.xlsx]"&amp;$BV387&amp;"'!$A$1:$BM$553"),ROW()-1,FALSE)))</f>
        <v/>
      </c>
      <c r="DA387" s="65" t="str">
        <f t="shared" ca="1" si="423"/>
        <v/>
      </c>
      <c r="DB387" s="65" t="str">
        <f t="shared" ca="1" si="424"/>
        <v/>
      </c>
      <c r="DC387" s="65" t="str">
        <f t="shared" ca="1" si="425"/>
        <v/>
      </c>
      <c r="DD387" s="65" t="str">
        <f t="shared" ca="1" si="426"/>
        <v/>
      </c>
      <c r="DE387" s="65" t="str">
        <f t="shared" ca="1" si="427"/>
        <v/>
      </c>
      <c r="DF387" s="66" t="str">
        <f t="shared" ca="1" si="428"/>
        <v/>
      </c>
      <c r="DG387" s="66" t="str">
        <f t="shared" ca="1" si="429"/>
        <v/>
      </c>
      <c r="DH387" s="66" t="str">
        <f t="shared" ca="1" si="430"/>
        <v/>
      </c>
      <c r="DI387" s="66" t="str">
        <f t="shared" ca="1" si="431"/>
        <v/>
      </c>
      <c r="DJ387" s="66" t="str">
        <f t="shared" ca="1" si="432"/>
        <v/>
      </c>
      <c r="DK387" s="65" t="str">
        <f t="shared" ca="1" si="433"/>
        <v/>
      </c>
      <c r="DL387" s="65" t="str">
        <f t="shared" ca="1" si="434"/>
        <v/>
      </c>
      <c r="DM387" s="65" t="str">
        <f t="shared" ca="1" si="435"/>
        <v/>
      </c>
      <c r="DN387" s="65" t="str">
        <f t="shared" ca="1" si="436"/>
        <v/>
      </c>
      <c r="DO387" s="65" t="str">
        <f t="shared" ca="1" si="437"/>
        <v/>
      </c>
      <c r="DP387" s="65" t="str">
        <f t="shared" ca="1" si="438"/>
        <v/>
      </c>
      <c r="DQ387" s="65" t="str">
        <f t="shared" ca="1" si="439"/>
        <v/>
      </c>
      <c r="DR387" s="69" t="str">
        <f t="shared" ca="1" si="440"/>
        <v/>
      </c>
      <c r="DS387" s="69" t="str">
        <f t="shared" ca="1" si="441"/>
        <v/>
      </c>
      <c r="DT387" s="69" t="str">
        <f t="shared" ca="1" si="442"/>
        <v/>
      </c>
      <c r="DU387" s="69" t="str">
        <f t="shared" ca="1" si="443"/>
        <v/>
      </c>
      <c r="DV387" s="69" t="str">
        <f t="shared" ca="1" si="444"/>
        <v/>
      </c>
      <c r="DW387" s="69" t="str">
        <f t="shared" ca="1" si="445"/>
        <v/>
      </c>
      <c r="DX387" s="69" t="str">
        <f t="shared" ca="1" si="446"/>
        <v/>
      </c>
      <c r="DY387" s="69" t="str">
        <f t="shared" ca="1" si="447"/>
        <v/>
      </c>
      <c r="DZ387" s="72" t="str">
        <f t="shared" ca="1" si="448"/>
        <v/>
      </c>
      <c r="EA387" s="72" t="str">
        <f t="shared" ca="1" si="449"/>
        <v/>
      </c>
      <c r="EB387" s="72" t="str">
        <f t="shared" ca="1" si="450"/>
        <v/>
      </c>
      <c r="EC387" s="65" t="str">
        <f t="shared" ca="1" si="451"/>
        <v/>
      </c>
      <c r="ED387" s="65" t="str">
        <f t="shared" ca="1" si="452"/>
        <v/>
      </c>
      <c r="EE387" s="65" t="str">
        <f t="shared" ca="1" si="453"/>
        <v/>
      </c>
      <c r="EF387" s="65" t="str">
        <f t="shared" ca="1" si="454"/>
        <v/>
      </c>
      <c r="EG387" s="65" t="str">
        <f t="shared" ca="1" si="455"/>
        <v/>
      </c>
      <c r="EH387" s="65" t="str">
        <f t="shared" ca="1" si="456"/>
        <v/>
      </c>
      <c r="EI387" s="429" t="str">
        <f t="shared" ca="1" si="457"/>
        <v>No</v>
      </c>
      <c r="EJ387" s="428" t="str">
        <f t="shared" ca="1" si="458"/>
        <v/>
      </c>
      <c r="EK387" s="428" t="str">
        <f t="shared" ca="1" si="459"/>
        <v/>
      </c>
      <c r="EL387" s="65" t="str">
        <f t="shared" ca="1" si="460"/>
        <v/>
      </c>
      <c r="EM387" s="65" t="str">
        <f t="shared" ca="1" si="461"/>
        <v/>
      </c>
      <c r="EN387" s="65" t="str">
        <f t="shared" ca="1" si="462"/>
        <v/>
      </c>
      <c r="EO387" s="433" t="str">
        <f t="shared" ca="1" si="463"/>
        <v/>
      </c>
      <c r="EP387" s="433" t="str">
        <f t="shared" ca="1" si="464"/>
        <v/>
      </c>
      <c r="EQ387" s="433" t="str">
        <f t="shared" ca="1" si="465"/>
        <v/>
      </c>
      <c r="ER387" s="433" t="str">
        <f t="shared" ca="1" si="466"/>
        <v/>
      </c>
      <c r="ES387" s="433" t="str">
        <f t="shared" ca="1" si="467"/>
        <v/>
      </c>
      <c r="ET387" s="433" t="str">
        <f t="shared" ca="1" si="468"/>
        <v/>
      </c>
      <c r="EU387" s="433" t="str">
        <f ca="1">IF(OR(CO387="",CQ387=""),"",Discipline!$P$3*CO387+Discipline!$X$3*CQ387)</f>
        <v/>
      </c>
      <c r="EV387" s="433" t="str">
        <f ca="1">IF(OR(CP387="",CR387=""),"",Discipline!$P$3*CP387+Discipline!$X$3*CR387)</f>
        <v/>
      </c>
    </row>
    <row r="388" spans="1:152" x14ac:dyDescent="0.25">
      <c r="A388" s="10" t="str">
        <f ca="1">IFERROR(RANK(order!A388,order!A$3:A$554,0),"")</f>
        <v/>
      </c>
      <c r="B388" s="10" t="str">
        <f ca="1">IFERROR(RANK(order!B388,order!B$3:B$554,0),"")</f>
        <v/>
      </c>
      <c r="C388" s="10" t="str">
        <f ca="1">IFERROR(RANK(order!C388,order!C$3:C$554,0),"")</f>
        <v/>
      </c>
      <c r="D388" s="4" t="str">
        <f ca="1">IFERROR(RANK(order!D388,order!D$3:D$554,0),"")</f>
        <v/>
      </c>
      <c r="E388" s="4" t="str">
        <f ca="1">IFERROR(RANK(order!E388,order!E$3:E$554,0),"")</f>
        <v/>
      </c>
      <c r="F388" s="4" t="str">
        <f ca="1">IFERROR(RANK(order!F388,order!F$3:F$554,0),"")</f>
        <v/>
      </c>
      <c r="G388" s="10" t="str">
        <f ca="1">IFERROR(RANK(order!G388,order!G$3:G$554,0),"")</f>
        <v/>
      </c>
      <c r="H388" s="10" t="str">
        <f ca="1">IFERROR(RANK(order!H388,order!H$3:H$554,0),"")</f>
        <v/>
      </c>
      <c r="I388" s="10" t="str">
        <f ca="1">IFERROR(RANK(order!I388,order!I$3:I$554,0),"")</f>
        <v/>
      </c>
      <c r="J388" s="4" t="str">
        <f ca="1">IFERROR(RANK(order!J388,order!J$3:J$554,0),"")</f>
        <v/>
      </c>
      <c r="K388" s="4" t="str">
        <f ca="1">IFERROR(RANK(order!K388,order!K$3:K$554,0),"")</f>
        <v/>
      </c>
      <c r="L388" s="4" t="str">
        <f ca="1">IFERROR(RANK(order!L388,order!L$3:L$554,0),"")</f>
        <v/>
      </c>
      <c r="M388" s="10" t="str">
        <f ca="1">IFERROR(RANK(order!M388,order!M$3:M$554,0),"")</f>
        <v/>
      </c>
      <c r="N388" s="10" t="str">
        <f ca="1">IFERROR(RANK(order!N388,order!N$3:N$554,0),"")</f>
        <v/>
      </c>
      <c r="O388" s="10" t="str">
        <f ca="1">IFERROR(RANK(order!O388,order!O$3:O$554,0),"")</f>
        <v/>
      </c>
      <c r="P388" s="4" t="str">
        <f ca="1">IFERROR(RANK(order!P388,order!P$3:P$554,0),"")</f>
        <v/>
      </c>
      <c r="Q388" s="4" t="str">
        <f ca="1">IFERROR(RANK(order!Q388,order!Q$3:Q$554,0),"")</f>
        <v/>
      </c>
      <c r="R388" s="4" t="str">
        <f ca="1">IFERROR(RANK(order!R388,order!R$3:R$554,0),"")</f>
        <v/>
      </c>
      <c r="S388" s="10" t="str">
        <f ca="1">IFERROR(RANK(order!S388,order!S$3:S$554,0),"")</f>
        <v/>
      </c>
      <c r="T388" s="10" t="str">
        <f ca="1">IFERROR(RANK(order!T388,order!T$3:T$554,0),"")</f>
        <v/>
      </c>
      <c r="U388" s="10" t="str">
        <f ca="1">IFERROR(RANK(order!U388,order!U$3:U$554,0),"")</f>
        <v/>
      </c>
      <c r="V388" s="4" t="str">
        <f ca="1">IFERROR(RANK(order!V388,order!V$3:V$554,0),"")</f>
        <v/>
      </c>
      <c r="W388" s="4" t="str">
        <f ca="1">IFERROR(RANK(order!W388,order!W$3:W$554,0),"")</f>
        <v/>
      </c>
      <c r="X388" s="4" t="str">
        <f ca="1">IFERROR(RANK(order!X388,order!X$3:X$554,0),"")</f>
        <v/>
      </c>
      <c r="Y388" s="10" t="str">
        <f ca="1">IFERROR(RANK(order!Y388,order!Y$3:Y$554,0),"")</f>
        <v/>
      </c>
      <c r="Z388" s="10" t="str">
        <f ca="1">IFERROR(RANK(order!Z388,order!Z$3:Z$554,0),"")</f>
        <v/>
      </c>
      <c r="AA388" s="10" t="str">
        <f ca="1">IFERROR(RANK(order!AA388,order!AA$3:AA$554,0),"")</f>
        <v/>
      </c>
      <c r="AB388" s="4" t="str">
        <f ca="1">IFERROR(RANK(order!AB388,order!AB$3:AB$554,0),"")</f>
        <v/>
      </c>
      <c r="AC388" s="4" t="str">
        <f ca="1">IFERROR(RANK(order!AC388,order!AC$3:AC$554,0),"")</f>
        <v/>
      </c>
      <c r="AD388" s="4" t="str">
        <f ca="1">IFERROR(RANK(order!AD388,order!AD$3:AD$554,0),"")</f>
        <v/>
      </c>
      <c r="AE388" s="10" t="str">
        <f ca="1">IFERROR(RANK(order!AE388,order!AE$3:AE$554,0),"")</f>
        <v/>
      </c>
      <c r="AF388" s="10" t="str">
        <f ca="1">IFERROR(RANK(order!AF388,order!AF$3:AF$554,0),"")</f>
        <v/>
      </c>
      <c r="AG388" s="10" t="str">
        <f ca="1">IFERROR(RANK(order!AG388,order!AG$3:AG$554,0),"")</f>
        <v/>
      </c>
      <c r="AH388" s="4" t="str">
        <f ca="1">IFERROR(RANK(order!AH388,order!AH$3:AH$554,0),"")</f>
        <v/>
      </c>
      <c r="AI388" s="4" t="str">
        <f ca="1">IFERROR(RANK(order!AI388,order!AI$3:AI$554,0),"")</f>
        <v/>
      </c>
      <c r="AJ388" s="4" t="str">
        <f ca="1">IFERROR(RANK(order!AJ388,order!AJ$3:AJ$554,0),"")</f>
        <v/>
      </c>
      <c r="AK388" s="10" t="str">
        <f ca="1">IFERROR(RANK(order!AK388,order!AK$3:AK$554,0),"")</f>
        <v/>
      </c>
      <c r="AL388" s="10" t="str">
        <f ca="1">IFERROR(RANK(order!AL388,order!AL$3:AL$554,0),"")</f>
        <v/>
      </c>
      <c r="AM388" s="10" t="str">
        <f ca="1">IFERROR(RANK(order!AM388,order!AM$3:AM$554,0),"")</f>
        <v/>
      </c>
      <c r="AN388" s="4" t="str">
        <f ca="1">IFERROR(RANK(order!AN388,order!AN$3:AN$554,0),"")</f>
        <v/>
      </c>
      <c r="AO388" s="4" t="str">
        <f ca="1">IFERROR(RANK(order!AO388,order!AO$3:AO$554,0),"")</f>
        <v/>
      </c>
      <c r="AP388" s="4" t="str">
        <f ca="1">IFERROR(RANK(order!AP388,order!AP$3:AP$554,0),"")</f>
        <v/>
      </c>
      <c r="AQ388" s="10" t="str">
        <f ca="1">IFERROR(RANK(order!AQ388,order!AQ$3:AQ$554,0),"")</f>
        <v/>
      </c>
      <c r="AR388" s="10" t="str">
        <f ca="1">IFERROR(RANK(order!AR388,order!AR$3:AR$554,0),"")</f>
        <v/>
      </c>
      <c r="AS388" s="10" t="str">
        <f ca="1">IFERROR(RANK(order!AS388,order!AS$3:AS$554,0),"")</f>
        <v/>
      </c>
      <c r="AT388" s="4" t="str">
        <f ca="1">IFERROR(RANK(order!AT388,order!AT$3:AT$554,0),"")</f>
        <v/>
      </c>
      <c r="AU388" s="4" t="str">
        <f ca="1">IFERROR(RANK(order!AU388,order!AU$3:AU$554,0),"")</f>
        <v/>
      </c>
      <c r="AV388" s="4" t="str">
        <f ca="1">IFERROR(RANK(order!AV388,order!AV$3:AV$554,0),"")</f>
        <v/>
      </c>
      <c r="AW388" s="10" t="str">
        <f ca="1">IFERROR(RANK(order!AW388,order!AW$3:AW$554,0),"")</f>
        <v/>
      </c>
      <c r="AX388" s="10" t="str">
        <f ca="1">IFERROR(RANK(order!AX388,order!AX$3:AX$554,0),"")</f>
        <v/>
      </c>
      <c r="AY388" s="10" t="str">
        <f ca="1">IFERROR(RANK(order!AY388,order!AY$3:AY$554,0),"")</f>
        <v/>
      </c>
      <c r="AZ388" s="4" t="str">
        <f ca="1">IFERROR(RANK(order!AZ388,order!AZ$3:AZ$554,0),"")</f>
        <v/>
      </c>
      <c r="BA388" s="4" t="str">
        <f ca="1">IFERROR(RANK(order!BA388,order!BA$3:BA$554,0),"")</f>
        <v/>
      </c>
      <c r="BB388" s="4" t="str">
        <f ca="1">IFERROR(RANK(order!BB388,order!BB$3:BB$554,0),"")</f>
        <v/>
      </c>
      <c r="BC388" s="10" t="str">
        <f ca="1">IFERROR(RANK(order!BC388,order!BC$3:BC$554,0),"")</f>
        <v/>
      </c>
      <c r="BD388" s="10" t="str">
        <f ca="1">IFERROR(RANK(order!BD388,order!BD$3:BD$554,0),"")</f>
        <v/>
      </c>
      <c r="BE388" s="10" t="str">
        <f ca="1">IFERROR(RANK(order!BE388,order!BE$3:BE$554,0),"")</f>
        <v/>
      </c>
      <c r="BF388" s="4" t="str">
        <f ca="1">IFERROR(RANK(order!BF388,order!BF$3:BF$554,0),"")</f>
        <v/>
      </c>
      <c r="BG388" s="4" t="str">
        <f ca="1">IFERROR(RANK(order!BG388,order!BG$3:BG$554,0),"")</f>
        <v/>
      </c>
      <c r="BH388" s="4" t="str">
        <f ca="1">IFERROR(RANK(order!BH388,order!BH$3:BH$554,0),"")</f>
        <v/>
      </c>
      <c r="BI388" s="10" t="str">
        <f ca="1">IFERROR(RANK(order!BI388,order!BI$3:BI$554,0),"")</f>
        <v/>
      </c>
      <c r="BJ388" s="10" t="str">
        <f ca="1">IFERROR(RANK(order!BJ388,order!BJ$3:BJ$554,0),"")</f>
        <v/>
      </c>
      <c r="BK388" s="10" t="str">
        <f ca="1">IFERROR(RANK(order!BK388,order!BK$3:BK$554,0),"")</f>
        <v/>
      </c>
      <c r="BL388" s="4" t="str">
        <f ca="1">IFERROR(RANK(order!BL388,order!BL$3:BL$554,0),"")</f>
        <v/>
      </c>
      <c r="BM388" s="4" t="str">
        <f ca="1">IFERROR(RANK(order!BM388,order!BM$3:BM$554,0),"")</f>
        <v/>
      </c>
      <c r="BN388" s="4" t="str">
        <f ca="1">IFERROR(RANK(order!BN388,order!BN$3:BN$554,0),"")</f>
        <v/>
      </c>
      <c r="BO388" s="10" t="str">
        <f ca="1">IFERROR(RANK(order!BO388,order!BO$3:BO$554,0),"")</f>
        <v/>
      </c>
      <c r="BP388" s="10" t="str">
        <f ca="1">IFERROR(RANK(order!BP388,order!BP$3:BP$554,0),"")</f>
        <v/>
      </c>
      <c r="BQ388" s="10" t="str">
        <f ca="1">IFERROR(RANK(order!BQ388,order!BQ$3:BQ$554,0),"")</f>
        <v/>
      </c>
      <c r="BR388" s="4" t="str">
        <f ca="1">IFERROR(RANK(order!BR388,order!BR$3:BR$554,0),"")</f>
        <v/>
      </c>
      <c r="BS388" s="4" t="str">
        <f ca="1">IFERROR(RANK(order!BS388,order!BS$3:BS$554,0),"")</f>
        <v/>
      </c>
      <c r="BT388" s="4" t="str">
        <f ca="1">IFERROR(RANK(order!BT388,order!BT$3:BT$554,0),"")</f>
        <v/>
      </c>
      <c r="BU388" s="95">
        <f t="shared" si="469"/>
        <v>386</v>
      </c>
      <c r="BV388" s="35" t="str">
        <f t="shared" si="470"/>
        <v>E1</v>
      </c>
      <c r="BW388" s="55">
        <f t="shared" ca="1" si="471"/>
        <v>0</v>
      </c>
      <c r="BX388" s="56" t="str">
        <f t="shared" ca="1" si="472"/>
        <v/>
      </c>
      <c r="BY388" s="56" t="str">
        <f t="shared" ca="1" si="473"/>
        <v/>
      </c>
      <c r="BZ388" s="57" t="str">
        <f t="shared" ca="1" si="474"/>
        <v/>
      </c>
      <c r="CA388" s="57" t="str">
        <f t="shared" ca="1" si="475"/>
        <v/>
      </c>
      <c r="CB388" s="58" t="str">
        <f t="shared" ca="1" si="476"/>
        <v/>
      </c>
      <c r="CC388" s="57" t="str">
        <f t="shared" ca="1" si="477"/>
        <v/>
      </c>
      <c r="CD388" s="57" t="str">
        <f t="shared" ca="1" si="478"/>
        <v/>
      </c>
      <c r="CE388" s="58" t="str">
        <f t="shared" ca="1" si="479"/>
        <v/>
      </c>
      <c r="CF388" s="59" t="str">
        <f t="shared" ca="1" si="480"/>
        <v/>
      </c>
      <c r="CG388" s="57" t="str">
        <f t="shared" ca="1" si="481"/>
        <v/>
      </c>
      <c r="CH388" s="57" t="str">
        <f t="shared" ca="1" si="482"/>
        <v/>
      </c>
      <c r="CI388" s="57" t="str">
        <f t="shared" ca="1" si="483"/>
        <v/>
      </c>
      <c r="CJ388" s="57" t="str">
        <f t="shared" ca="1" si="484"/>
        <v/>
      </c>
      <c r="CK388" s="57" t="str">
        <f t="shared" ca="1" si="485"/>
        <v/>
      </c>
      <c r="CL388" s="57" t="str">
        <f t="shared" ca="1" si="486"/>
        <v/>
      </c>
      <c r="CM388" s="57" t="str">
        <f t="shared" ca="1" si="487"/>
        <v/>
      </c>
      <c r="CN388" s="57" t="str">
        <f t="shared" ca="1" si="488"/>
        <v/>
      </c>
      <c r="CO388" s="57" t="str">
        <f t="shared" ca="1" si="489"/>
        <v/>
      </c>
      <c r="CP388" s="57" t="str">
        <f t="shared" ca="1" si="490"/>
        <v/>
      </c>
      <c r="CQ388" s="57" t="str">
        <f t="shared" ca="1" si="491"/>
        <v/>
      </c>
      <c r="CR388" s="57" t="str">
        <f t="shared" ca="1" si="492"/>
        <v/>
      </c>
      <c r="CS388" s="60" t="str">
        <f t="shared" ca="1" si="493"/>
        <v/>
      </c>
      <c r="CT388" s="60" t="str">
        <f t="shared" ca="1" si="494"/>
        <v/>
      </c>
      <c r="CU388" s="60" t="str">
        <f t="shared" ca="1" si="495"/>
        <v/>
      </c>
      <c r="CV388" s="60" t="str">
        <f t="shared" ca="1" si="496"/>
        <v/>
      </c>
      <c r="CW388" s="60" t="str">
        <f t="shared" ca="1" si="497"/>
        <v/>
      </c>
      <c r="CX388" s="60" t="str">
        <f t="shared" ca="1" si="498"/>
        <v/>
      </c>
      <c r="CY388" s="60" t="str">
        <f t="shared" ca="1" si="499"/>
        <v/>
      </c>
      <c r="CZ388" s="60" t="str">
        <f t="shared" ca="1" si="500"/>
        <v/>
      </c>
      <c r="DA388" s="65" t="str">
        <f t="shared" ref="DA388:DA451" ca="1" si="501">IF(OR(BW388="",BW388=0),"",BZ388+CA388)</f>
        <v/>
      </c>
      <c r="DB388" s="65" t="str">
        <f t="shared" ref="DB388:DB451" ca="1" si="502">IF(OR(BW388="",BW388=0),"",CC388+CD388)</f>
        <v/>
      </c>
      <c r="DC388" s="65" t="str">
        <f t="shared" ref="DC388:DC451" ca="1" si="503">IF(OR(BW388="",BW388=0),"",DD388+DE388)</f>
        <v/>
      </c>
      <c r="DD388" s="65" t="str">
        <f t="shared" ref="DD388:DD451" ca="1" si="504">IF(OR(BW388="",BW388=0),"",BZ388-CC388)</f>
        <v/>
      </c>
      <c r="DE388" s="65" t="str">
        <f t="shared" ref="DE388:DE451" ca="1" si="505">IF(OR(BW388="",BW388=0),"",CA388-CD388)</f>
        <v/>
      </c>
      <c r="DF388" s="66" t="str">
        <f t="shared" ref="DF388:DF451" ca="1" si="506">IF(OR(BW388="",BW388=0),"",IF(DD388&gt;DE388,"H",IF(DD388=DE388,"D",IF(DD388&lt;DE388,"A","Error!"))))</f>
        <v/>
      </c>
      <c r="DG388" s="66" t="str">
        <f t="shared" ref="DG388:DG451" ca="1" si="507">IF(OR(BW388="",BW388=0),"",CONCATENATE(CE388,"-",CB388))</f>
        <v/>
      </c>
      <c r="DH388" s="66" t="str">
        <f t="shared" ref="DH388:DH451" ca="1" si="508">IF(OR(BW388="",BW388=0),"",IF(OR(BZ388&gt;3.5,CA388&gt;3.5),CONCATENATE(CB388,"4more"),CONCATENATE(CB388,BZ388,CA388)))</f>
        <v/>
      </c>
      <c r="DI388" s="66" t="str">
        <f t="shared" ref="DI388:DI451" ca="1" si="509">IF(OR(BW388="",BW388=0),"",IF(OR(CC388&gt;2.5,CD388&gt;2.5),CONCATENATE(CE388,"3more"),CONCATENATE(CE388,CC388,CD388)))</f>
        <v/>
      </c>
      <c r="DJ388" s="66" t="str">
        <f t="shared" ref="DJ388:DJ451" ca="1" si="510">IF(OR(BW388="",BW388=0),"",IF(OR(DD388&gt;2.5,DE388&gt;2.5),CONCATENATE(DF388,"3more"),CONCATENATE(DF388,DD388,DE388)))</f>
        <v/>
      </c>
      <c r="DK388" s="65" t="str">
        <f t="shared" ref="DK388:DK451" ca="1" si="511">IF(OR(BW388="",BW388=0),"",IF(AND(BZ388&gt;0,CA388&gt;0),"Yes","No"))</f>
        <v/>
      </c>
      <c r="DL388" s="65" t="str">
        <f t="shared" ref="DL388:DL451" ca="1" si="512">IF(OR(BW388="",BW388=0),"",IF(AND(CC388&gt;0,DD388&gt;0),1,0))</f>
        <v/>
      </c>
      <c r="DM388" s="65" t="str">
        <f t="shared" ref="DM388:DM451" ca="1" si="513">IF(OR(BW388="",BW388=0),"",IF(AND(CD388&gt;0,DE388&gt;0),1,0))</f>
        <v/>
      </c>
      <c r="DN388" s="65" t="str">
        <f t="shared" ref="DN388:DN451" ca="1" si="514">IF(OR(BW388="",BW388=0),"",IF(AND(CB388="H",CA388=0),1,0))</f>
        <v/>
      </c>
      <c r="DO388" s="65" t="str">
        <f t="shared" ref="DO388:DO451" ca="1" si="515">IF(OR(BW388="",BW388=0),"",IF(AND(CB388="A",BZ388=0),1,0))</f>
        <v/>
      </c>
      <c r="DP388" s="65" t="str">
        <f t="shared" ref="DP388:DP451" ca="1" si="516">IF(OR(BW388="",BW388=0),"",IF(AND(CE388="H",DF388="H"),1,0))</f>
        <v/>
      </c>
      <c r="DQ388" s="65" t="str">
        <f t="shared" ref="DQ388:DQ451" ca="1" si="517">IF(OR(BW388="",BW388=0),"",IF(AND(CE388="A",DF388="A"),1,0))</f>
        <v/>
      </c>
      <c r="DR388" s="69" t="str">
        <f t="shared" ref="DR388:DR451" ca="1" si="518">IF(OR(BW388="",BW388=0),"",IF(CB388="H",CS388-1,-1))</f>
        <v/>
      </c>
      <c r="DS388" s="69" t="str">
        <f t="shared" ref="DS388:DS451" ca="1" si="519">IF(OR(BW388="",BW388=0),"",IF(CB388="D",CT388-1,-1))</f>
        <v/>
      </c>
      <c r="DT388" s="69" t="str">
        <f t="shared" ref="DT388:DT451" ca="1" si="520">IF(OR(BW388="",BW388=0),"",IF(CB388="A",CU388-1,-1))</f>
        <v/>
      </c>
      <c r="DU388" s="69" t="str">
        <f t="shared" ref="DU388:DU451" ca="1" si="521">IF(OR(BW388="",BW388=0),"",IF(CB388="H",CV388-1,-1))</f>
        <v/>
      </c>
      <c r="DV388" s="69" t="str">
        <f t="shared" ref="DV388:DV451" ca="1" si="522">IF(OR(BW388="",BW388=0),"",IF(CB388="D",CW388-1,-1))</f>
        <v/>
      </c>
      <c r="DW388" s="69" t="str">
        <f t="shared" ref="DW388:DW451" ca="1" si="523">IF(OR(BW388="",BW388=0),"",IF(CB388="A",CX388-1,-1))</f>
        <v/>
      </c>
      <c r="DX388" s="69" t="str">
        <f t="shared" ref="DX388:DX451" ca="1" si="524">IF(OR(BW388="",BW388=0),"",IF(BZ388+CA388&gt;2.5,CY388-1,-1))</f>
        <v/>
      </c>
      <c r="DY388" s="69" t="str">
        <f t="shared" ref="DY388:DY451" ca="1" si="525">IF(OR(BW388="",BW388=0),"",IF(BZ388+CA388&lt;2.5,CZ388-1,-1))</f>
        <v/>
      </c>
      <c r="DZ388" s="72" t="str">
        <f t="shared" ref="DZ388:DZ451" ca="1" si="526">IF(OR(BW388="",BW388=0),"",100/CS388+100/CT388+100/CU388)</f>
        <v/>
      </c>
      <c r="EA388" s="72" t="str">
        <f t="shared" ref="EA388:EA451" ca="1" si="527">IF(OR(BW388="",BW388=0),"",100/CV388+100/CW388+100/CX388)</f>
        <v/>
      </c>
      <c r="EB388" s="72" t="str">
        <f t="shared" ref="EB388:EB451" ca="1" si="528">IF(OR(BW388="",BW388=0),"",100/CY388+100/CZ388)</f>
        <v/>
      </c>
      <c r="EC388" s="65" t="str">
        <f t="shared" ref="EC388:EC451" ca="1" si="529">IF(OR(BW388="",BW388=0),"",IF(CA388=0,1,0))</f>
        <v/>
      </c>
      <c r="ED388" s="65" t="str">
        <f t="shared" ref="ED388:ED451" ca="1" si="530">IF(OR(BW388="",BW388=0),"",IF(BZ388=0,1,0))</f>
        <v/>
      </c>
      <c r="EE388" s="65" t="str">
        <f t="shared" ref="EE388:EE451" ca="1" si="531">IF(OR(BW388="",BW388=0),"",IF(AND(CB388="A",BZ388=0),1,0))</f>
        <v/>
      </c>
      <c r="EF388" s="65" t="str">
        <f t="shared" ref="EF388:EF451" ca="1" si="532">IF(OR(BW388="",BW388=0),"",IF(AND(CB388="H",CA388=0),1,0))</f>
        <v/>
      </c>
      <c r="EG388" s="65" t="str">
        <f t="shared" ref="EG388:EG451" ca="1" si="533">IF(OR(BW388="",BW388=0),"",IF(BZ388=0,1,0))</f>
        <v/>
      </c>
      <c r="EH388" s="65" t="str">
        <f t="shared" ref="EH388:EH451" ca="1" si="534">IF(OR(BW388="",BW388=0),"",IF(CA388=0,1,0))</f>
        <v/>
      </c>
      <c r="EI388" s="429" t="str">
        <f t="shared" ref="EI388:EI451" ca="1" si="535">IF(OR(BW388="",BW388=0),"No","Yes")</f>
        <v>No</v>
      </c>
      <c r="EJ388" s="428" t="str">
        <f t="shared" ref="EJ388:EJ451" ca="1" si="536">IF(OR(DB388="",DC388=""),"",IF(DB388&gt;DC388,"F",IF(DB388=DC388,"E",IF(DB388&lt;DC388,"S","Error!"))))</f>
        <v/>
      </c>
      <c r="EK388" s="428" t="str">
        <f t="shared" ref="EK388:EK451" ca="1" si="537">IF(DA388="","",IF(DA388&lt;2.5,"Under",IF(DA388&gt;2.5,"Over","Error")))</f>
        <v/>
      </c>
      <c r="EL388" s="65" t="str">
        <f t="shared" ref="EL388:EL451" ca="1" si="538">IF(OR(BW388="",BW388=0),"",IF(AND(CC388&gt;0,CD388&gt;0),"Yes","No"))</f>
        <v/>
      </c>
      <c r="EM388" s="65" t="str">
        <f t="shared" ref="EM388:EM451" ca="1" si="539">IF(OR(BW388="",BW388=0),"",IF(AND(DD388&gt;0,DE388&gt;0),"Yes","No"))</f>
        <v/>
      </c>
      <c r="EN388" s="65" t="str">
        <f t="shared" ref="EN388:EN451" ca="1" si="540">IF(OR(CO388="",CP388="",CQ388="",CR388=""),"",10*(CO388+CP388)+25*(CQ388+CR388))</f>
        <v/>
      </c>
      <c r="EO388" s="433" t="str">
        <f t="shared" ref="EO388:EO451" ca="1" si="541">IF(OR(CO388="",CP388=""),"",CO388+CP388)</f>
        <v/>
      </c>
      <c r="EP388" s="433" t="str">
        <f t="shared" ref="EP388:EP451" ca="1" si="542">IF(OR(CQ388="",CR388=""),"",CQ388+CR388)</f>
        <v/>
      </c>
      <c r="EQ388" s="433" t="str">
        <f t="shared" ref="EQ388:EQ451" ca="1" si="543">IF(OR(CM388="",CN388=""),"",CM388+CN388)</f>
        <v/>
      </c>
      <c r="ER388" s="433" t="str">
        <f t="shared" ref="ER388:ER451" ca="1" si="544">IF(OR(CG388="",CH388=""),"",CG388+CH388)</f>
        <v/>
      </c>
      <c r="ES388" s="433" t="str">
        <f t="shared" ref="ES388:ES451" ca="1" si="545">IF(OR(CI388="",CJ388=""),"",CI388+CJ388)</f>
        <v/>
      </c>
      <c r="ET388" s="433" t="str">
        <f t="shared" ref="ET388:ET451" ca="1" si="546">IF(OR(CK388="",CL388=""),"",CK388+CL388)</f>
        <v/>
      </c>
      <c r="EU388" s="433" t="str">
        <f ca="1">IF(OR(CO388="",CQ388=""),"",Discipline!$P$3*CO388+Discipline!$X$3*CQ388)</f>
        <v/>
      </c>
      <c r="EV388" s="433" t="str">
        <f ca="1">IF(OR(CP388="",CR388=""),"",Discipline!$P$3*CP388+Discipline!$X$3*CR388)</f>
        <v/>
      </c>
    </row>
    <row r="389" spans="1:152" x14ac:dyDescent="0.25">
      <c r="A389" s="10" t="str">
        <f ca="1">IFERROR(RANK(order!A389,order!A$3:A$554,0),"")</f>
        <v/>
      </c>
      <c r="B389" s="10" t="str">
        <f ca="1">IFERROR(RANK(order!B389,order!B$3:B$554,0),"")</f>
        <v/>
      </c>
      <c r="C389" s="10" t="str">
        <f ca="1">IFERROR(RANK(order!C389,order!C$3:C$554,0),"")</f>
        <v/>
      </c>
      <c r="D389" s="4" t="str">
        <f ca="1">IFERROR(RANK(order!D389,order!D$3:D$554,0),"")</f>
        <v/>
      </c>
      <c r="E389" s="4" t="str">
        <f ca="1">IFERROR(RANK(order!E389,order!E$3:E$554,0),"")</f>
        <v/>
      </c>
      <c r="F389" s="4" t="str">
        <f ca="1">IFERROR(RANK(order!F389,order!F$3:F$554,0),"")</f>
        <v/>
      </c>
      <c r="G389" s="10" t="str">
        <f ca="1">IFERROR(RANK(order!G389,order!G$3:G$554,0),"")</f>
        <v/>
      </c>
      <c r="H389" s="10" t="str">
        <f ca="1">IFERROR(RANK(order!H389,order!H$3:H$554,0),"")</f>
        <v/>
      </c>
      <c r="I389" s="10" t="str">
        <f ca="1">IFERROR(RANK(order!I389,order!I$3:I$554,0),"")</f>
        <v/>
      </c>
      <c r="J389" s="4" t="str">
        <f ca="1">IFERROR(RANK(order!J389,order!J$3:J$554,0),"")</f>
        <v/>
      </c>
      <c r="K389" s="4" t="str">
        <f ca="1">IFERROR(RANK(order!K389,order!K$3:K$554,0),"")</f>
        <v/>
      </c>
      <c r="L389" s="4" t="str">
        <f ca="1">IFERROR(RANK(order!L389,order!L$3:L$554,0),"")</f>
        <v/>
      </c>
      <c r="M389" s="10" t="str">
        <f ca="1">IFERROR(RANK(order!M389,order!M$3:M$554,0),"")</f>
        <v/>
      </c>
      <c r="N389" s="10" t="str">
        <f ca="1">IFERROR(RANK(order!N389,order!N$3:N$554,0),"")</f>
        <v/>
      </c>
      <c r="O389" s="10" t="str">
        <f ca="1">IFERROR(RANK(order!O389,order!O$3:O$554,0),"")</f>
        <v/>
      </c>
      <c r="P389" s="4" t="str">
        <f ca="1">IFERROR(RANK(order!P389,order!P$3:P$554,0),"")</f>
        <v/>
      </c>
      <c r="Q389" s="4" t="str">
        <f ca="1">IFERROR(RANK(order!Q389,order!Q$3:Q$554,0),"")</f>
        <v/>
      </c>
      <c r="R389" s="4" t="str">
        <f ca="1">IFERROR(RANK(order!R389,order!R$3:R$554,0),"")</f>
        <v/>
      </c>
      <c r="S389" s="10" t="str">
        <f ca="1">IFERROR(RANK(order!S389,order!S$3:S$554,0),"")</f>
        <v/>
      </c>
      <c r="T389" s="10" t="str">
        <f ca="1">IFERROR(RANK(order!T389,order!T$3:T$554,0),"")</f>
        <v/>
      </c>
      <c r="U389" s="10" t="str">
        <f ca="1">IFERROR(RANK(order!U389,order!U$3:U$554,0),"")</f>
        <v/>
      </c>
      <c r="V389" s="4" t="str">
        <f ca="1">IFERROR(RANK(order!V389,order!V$3:V$554,0),"")</f>
        <v/>
      </c>
      <c r="W389" s="4" t="str">
        <f ca="1">IFERROR(RANK(order!W389,order!W$3:W$554,0),"")</f>
        <v/>
      </c>
      <c r="X389" s="4" t="str">
        <f ca="1">IFERROR(RANK(order!X389,order!X$3:X$554,0),"")</f>
        <v/>
      </c>
      <c r="Y389" s="10" t="str">
        <f ca="1">IFERROR(RANK(order!Y389,order!Y$3:Y$554,0),"")</f>
        <v/>
      </c>
      <c r="Z389" s="10" t="str">
        <f ca="1">IFERROR(RANK(order!Z389,order!Z$3:Z$554,0),"")</f>
        <v/>
      </c>
      <c r="AA389" s="10" t="str">
        <f ca="1">IFERROR(RANK(order!AA389,order!AA$3:AA$554,0),"")</f>
        <v/>
      </c>
      <c r="AB389" s="4" t="str">
        <f ca="1">IFERROR(RANK(order!AB389,order!AB$3:AB$554,0),"")</f>
        <v/>
      </c>
      <c r="AC389" s="4" t="str">
        <f ca="1">IFERROR(RANK(order!AC389,order!AC$3:AC$554,0),"")</f>
        <v/>
      </c>
      <c r="AD389" s="4" t="str">
        <f ca="1">IFERROR(RANK(order!AD389,order!AD$3:AD$554,0),"")</f>
        <v/>
      </c>
      <c r="AE389" s="10" t="str">
        <f ca="1">IFERROR(RANK(order!AE389,order!AE$3:AE$554,0),"")</f>
        <v/>
      </c>
      <c r="AF389" s="10" t="str">
        <f ca="1">IFERROR(RANK(order!AF389,order!AF$3:AF$554,0),"")</f>
        <v/>
      </c>
      <c r="AG389" s="10" t="str">
        <f ca="1">IFERROR(RANK(order!AG389,order!AG$3:AG$554,0),"")</f>
        <v/>
      </c>
      <c r="AH389" s="4" t="str">
        <f ca="1">IFERROR(RANK(order!AH389,order!AH$3:AH$554,0),"")</f>
        <v/>
      </c>
      <c r="AI389" s="4" t="str">
        <f ca="1">IFERROR(RANK(order!AI389,order!AI$3:AI$554,0),"")</f>
        <v/>
      </c>
      <c r="AJ389" s="4" t="str">
        <f ca="1">IFERROR(RANK(order!AJ389,order!AJ$3:AJ$554,0),"")</f>
        <v/>
      </c>
      <c r="AK389" s="10" t="str">
        <f ca="1">IFERROR(RANK(order!AK389,order!AK$3:AK$554,0),"")</f>
        <v/>
      </c>
      <c r="AL389" s="10" t="str">
        <f ca="1">IFERROR(RANK(order!AL389,order!AL$3:AL$554,0),"")</f>
        <v/>
      </c>
      <c r="AM389" s="10" t="str">
        <f ca="1">IFERROR(RANK(order!AM389,order!AM$3:AM$554,0),"")</f>
        <v/>
      </c>
      <c r="AN389" s="4" t="str">
        <f ca="1">IFERROR(RANK(order!AN389,order!AN$3:AN$554,0),"")</f>
        <v/>
      </c>
      <c r="AO389" s="4" t="str">
        <f ca="1">IFERROR(RANK(order!AO389,order!AO$3:AO$554,0),"")</f>
        <v/>
      </c>
      <c r="AP389" s="4" t="str">
        <f ca="1">IFERROR(RANK(order!AP389,order!AP$3:AP$554,0),"")</f>
        <v/>
      </c>
      <c r="AQ389" s="10" t="str">
        <f ca="1">IFERROR(RANK(order!AQ389,order!AQ$3:AQ$554,0),"")</f>
        <v/>
      </c>
      <c r="AR389" s="10" t="str">
        <f ca="1">IFERROR(RANK(order!AR389,order!AR$3:AR$554,0),"")</f>
        <v/>
      </c>
      <c r="AS389" s="10" t="str">
        <f ca="1">IFERROR(RANK(order!AS389,order!AS$3:AS$554,0),"")</f>
        <v/>
      </c>
      <c r="AT389" s="4" t="str">
        <f ca="1">IFERROR(RANK(order!AT389,order!AT$3:AT$554,0),"")</f>
        <v/>
      </c>
      <c r="AU389" s="4" t="str">
        <f ca="1">IFERROR(RANK(order!AU389,order!AU$3:AU$554,0),"")</f>
        <v/>
      </c>
      <c r="AV389" s="4" t="str">
        <f ca="1">IFERROR(RANK(order!AV389,order!AV$3:AV$554,0),"")</f>
        <v/>
      </c>
      <c r="AW389" s="10" t="str">
        <f ca="1">IFERROR(RANK(order!AW389,order!AW$3:AW$554,0),"")</f>
        <v/>
      </c>
      <c r="AX389" s="10" t="str">
        <f ca="1">IFERROR(RANK(order!AX389,order!AX$3:AX$554,0),"")</f>
        <v/>
      </c>
      <c r="AY389" s="10" t="str">
        <f ca="1">IFERROR(RANK(order!AY389,order!AY$3:AY$554,0),"")</f>
        <v/>
      </c>
      <c r="AZ389" s="4" t="str">
        <f ca="1">IFERROR(RANK(order!AZ389,order!AZ$3:AZ$554,0),"")</f>
        <v/>
      </c>
      <c r="BA389" s="4" t="str">
        <f ca="1">IFERROR(RANK(order!BA389,order!BA$3:BA$554,0),"")</f>
        <v/>
      </c>
      <c r="BB389" s="4" t="str">
        <f ca="1">IFERROR(RANK(order!BB389,order!BB$3:BB$554,0),"")</f>
        <v/>
      </c>
      <c r="BC389" s="10" t="str">
        <f ca="1">IFERROR(RANK(order!BC389,order!BC$3:BC$554,0),"")</f>
        <v/>
      </c>
      <c r="BD389" s="10" t="str">
        <f ca="1">IFERROR(RANK(order!BD389,order!BD$3:BD$554,0),"")</f>
        <v/>
      </c>
      <c r="BE389" s="10" t="str">
        <f ca="1">IFERROR(RANK(order!BE389,order!BE$3:BE$554,0),"")</f>
        <v/>
      </c>
      <c r="BF389" s="4" t="str">
        <f ca="1">IFERROR(RANK(order!BF389,order!BF$3:BF$554,0),"")</f>
        <v/>
      </c>
      <c r="BG389" s="4" t="str">
        <f ca="1">IFERROR(RANK(order!BG389,order!BG$3:BG$554,0),"")</f>
        <v/>
      </c>
      <c r="BH389" s="4" t="str">
        <f ca="1">IFERROR(RANK(order!BH389,order!BH$3:BH$554,0),"")</f>
        <v/>
      </c>
      <c r="BI389" s="10" t="str">
        <f ca="1">IFERROR(RANK(order!BI389,order!BI$3:BI$554,0),"")</f>
        <v/>
      </c>
      <c r="BJ389" s="10" t="str">
        <f ca="1">IFERROR(RANK(order!BJ389,order!BJ$3:BJ$554,0),"")</f>
        <v/>
      </c>
      <c r="BK389" s="10" t="str">
        <f ca="1">IFERROR(RANK(order!BK389,order!BK$3:BK$554,0),"")</f>
        <v/>
      </c>
      <c r="BL389" s="4" t="str">
        <f ca="1">IFERROR(RANK(order!BL389,order!BL$3:BL$554,0),"")</f>
        <v/>
      </c>
      <c r="BM389" s="4" t="str">
        <f ca="1">IFERROR(RANK(order!BM389,order!BM$3:BM$554,0),"")</f>
        <v/>
      </c>
      <c r="BN389" s="4" t="str">
        <f ca="1">IFERROR(RANK(order!BN389,order!BN$3:BN$554,0),"")</f>
        <v/>
      </c>
      <c r="BO389" s="10" t="str">
        <f ca="1">IFERROR(RANK(order!BO389,order!BO$3:BO$554,0),"")</f>
        <v/>
      </c>
      <c r="BP389" s="10" t="str">
        <f ca="1">IFERROR(RANK(order!BP389,order!BP$3:BP$554,0),"")</f>
        <v/>
      </c>
      <c r="BQ389" s="10" t="str">
        <f ca="1">IFERROR(RANK(order!BQ389,order!BQ$3:BQ$554,0),"")</f>
        <v/>
      </c>
      <c r="BR389" s="4" t="str">
        <f ca="1">IFERROR(RANK(order!BR389,order!BR$3:BR$554,0),"")</f>
        <v/>
      </c>
      <c r="BS389" s="4" t="str">
        <f ca="1">IFERROR(RANK(order!BS389,order!BS$3:BS$554,0),"")</f>
        <v/>
      </c>
      <c r="BT389" s="4" t="str">
        <f ca="1">IFERROR(RANK(order!BT389,order!BT$3:BT$554,0),"")</f>
        <v/>
      </c>
      <c r="BU389" s="95">
        <f t="shared" ref="BU389:BU452" si="547">BU388+1</f>
        <v>387</v>
      </c>
      <c r="BV389" s="35" t="str">
        <f t="shared" ref="BV389:BV452" si="548">$BV$3</f>
        <v>E1</v>
      </c>
      <c r="BW389" s="55">
        <f t="shared" ca="1" si="471"/>
        <v>0</v>
      </c>
      <c r="BX389" s="56" t="str">
        <f t="shared" ca="1" si="472"/>
        <v/>
      </c>
      <c r="BY389" s="56" t="str">
        <f t="shared" ca="1" si="473"/>
        <v/>
      </c>
      <c r="BZ389" s="57" t="str">
        <f t="shared" ca="1" si="474"/>
        <v/>
      </c>
      <c r="CA389" s="57" t="str">
        <f t="shared" ca="1" si="475"/>
        <v/>
      </c>
      <c r="CB389" s="58" t="str">
        <f t="shared" ca="1" si="476"/>
        <v/>
      </c>
      <c r="CC389" s="57" t="str">
        <f t="shared" ca="1" si="477"/>
        <v/>
      </c>
      <c r="CD389" s="57" t="str">
        <f t="shared" ca="1" si="478"/>
        <v/>
      </c>
      <c r="CE389" s="58" t="str">
        <f t="shared" ca="1" si="479"/>
        <v/>
      </c>
      <c r="CF389" s="59" t="str">
        <f t="shared" ca="1" si="480"/>
        <v/>
      </c>
      <c r="CG389" s="57" t="str">
        <f t="shared" ca="1" si="481"/>
        <v/>
      </c>
      <c r="CH389" s="57" t="str">
        <f t="shared" ca="1" si="482"/>
        <v/>
      </c>
      <c r="CI389" s="57" t="str">
        <f t="shared" ca="1" si="483"/>
        <v/>
      </c>
      <c r="CJ389" s="57" t="str">
        <f t="shared" ca="1" si="484"/>
        <v/>
      </c>
      <c r="CK389" s="57" t="str">
        <f t="shared" ca="1" si="485"/>
        <v/>
      </c>
      <c r="CL389" s="57" t="str">
        <f t="shared" ca="1" si="486"/>
        <v/>
      </c>
      <c r="CM389" s="57" t="str">
        <f t="shared" ca="1" si="487"/>
        <v/>
      </c>
      <c r="CN389" s="57" t="str">
        <f t="shared" ca="1" si="488"/>
        <v/>
      </c>
      <c r="CO389" s="57" t="str">
        <f t="shared" ca="1" si="489"/>
        <v/>
      </c>
      <c r="CP389" s="57" t="str">
        <f t="shared" ca="1" si="490"/>
        <v/>
      </c>
      <c r="CQ389" s="57" t="str">
        <f t="shared" ca="1" si="491"/>
        <v/>
      </c>
      <c r="CR389" s="57" t="str">
        <f t="shared" ca="1" si="492"/>
        <v/>
      </c>
      <c r="CS389" s="60" t="str">
        <f t="shared" ca="1" si="493"/>
        <v/>
      </c>
      <c r="CT389" s="60" t="str">
        <f t="shared" ca="1" si="494"/>
        <v/>
      </c>
      <c r="CU389" s="60" t="str">
        <f t="shared" ca="1" si="495"/>
        <v/>
      </c>
      <c r="CV389" s="60" t="str">
        <f t="shared" ca="1" si="496"/>
        <v/>
      </c>
      <c r="CW389" s="60" t="str">
        <f t="shared" ca="1" si="497"/>
        <v/>
      </c>
      <c r="CX389" s="60" t="str">
        <f t="shared" ca="1" si="498"/>
        <v/>
      </c>
      <c r="CY389" s="60" t="str">
        <f t="shared" ca="1" si="499"/>
        <v/>
      </c>
      <c r="CZ389" s="60" t="str">
        <f t="shared" ca="1" si="500"/>
        <v/>
      </c>
      <c r="DA389" s="65" t="str">
        <f t="shared" ca="1" si="501"/>
        <v/>
      </c>
      <c r="DB389" s="65" t="str">
        <f t="shared" ca="1" si="502"/>
        <v/>
      </c>
      <c r="DC389" s="65" t="str">
        <f t="shared" ca="1" si="503"/>
        <v/>
      </c>
      <c r="DD389" s="65" t="str">
        <f t="shared" ca="1" si="504"/>
        <v/>
      </c>
      <c r="DE389" s="65" t="str">
        <f t="shared" ca="1" si="505"/>
        <v/>
      </c>
      <c r="DF389" s="66" t="str">
        <f t="shared" ca="1" si="506"/>
        <v/>
      </c>
      <c r="DG389" s="66" t="str">
        <f t="shared" ca="1" si="507"/>
        <v/>
      </c>
      <c r="DH389" s="66" t="str">
        <f t="shared" ca="1" si="508"/>
        <v/>
      </c>
      <c r="DI389" s="66" t="str">
        <f t="shared" ca="1" si="509"/>
        <v/>
      </c>
      <c r="DJ389" s="66" t="str">
        <f t="shared" ca="1" si="510"/>
        <v/>
      </c>
      <c r="DK389" s="65" t="str">
        <f t="shared" ca="1" si="511"/>
        <v/>
      </c>
      <c r="DL389" s="65" t="str">
        <f t="shared" ca="1" si="512"/>
        <v/>
      </c>
      <c r="DM389" s="65" t="str">
        <f t="shared" ca="1" si="513"/>
        <v/>
      </c>
      <c r="DN389" s="65" t="str">
        <f t="shared" ca="1" si="514"/>
        <v/>
      </c>
      <c r="DO389" s="65" t="str">
        <f t="shared" ca="1" si="515"/>
        <v/>
      </c>
      <c r="DP389" s="65" t="str">
        <f t="shared" ca="1" si="516"/>
        <v/>
      </c>
      <c r="DQ389" s="65" t="str">
        <f t="shared" ca="1" si="517"/>
        <v/>
      </c>
      <c r="DR389" s="69" t="str">
        <f t="shared" ca="1" si="518"/>
        <v/>
      </c>
      <c r="DS389" s="69" t="str">
        <f t="shared" ca="1" si="519"/>
        <v/>
      </c>
      <c r="DT389" s="69" t="str">
        <f t="shared" ca="1" si="520"/>
        <v/>
      </c>
      <c r="DU389" s="69" t="str">
        <f t="shared" ca="1" si="521"/>
        <v/>
      </c>
      <c r="DV389" s="69" t="str">
        <f t="shared" ca="1" si="522"/>
        <v/>
      </c>
      <c r="DW389" s="69" t="str">
        <f t="shared" ca="1" si="523"/>
        <v/>
      </c>
      <c r="DX389" s="69" t="str">
        <f t="shared" ca="1" si="524"/>
        <v/>
      </c>
      <c r="DY389" s="69" t="str">
        <f t="shared" ca="1" si="525"/>
        <v/>
      </c>
      <c r="DZ389" s="72" t="str">
        <f t="shared" ca="1" si="526"/>
        <v/>
      </c>
      <c r="EA389" s="72" t="str">
        <f t="shared" ca="1" si="527"/>
        <v/>
      </c>
      <c r="EB389" s="72" t="str">
        <f t="shared" ca="1" si="528"/>
        <v/>
      </c>
      <c r="EC389" s="65" t="str">
        <f t="shared" ca="1" si="529"/>
        <v/>
      </c>
      <c r="ED389" s="65" t="str">
        <f t="shared" ca="1" si="530"/>
        <v/>
      </c>
      <c r="EE389" s="65" t="str">
        <f t="shared" ca="1" si="531"/>
        <v/>
      </c>
      <c r="EF389" s="65" t="str">
        <f t="shared" ca="1" si="532"/>
        <v/>
      </c>
      <c r="EG389" s="65" t="str">
        <f t="shared" ca="1" si="533"/>
        <v/>
      </c>
      <c r="EH389" s="65" t="str">
        <f t="shared" ca="1" si="534"/>
        <v/>
      </c>
      <c r="EI389" s="429" t="str">
        <f t="shared" ca="1" si="535"/>
        <v>No</v>
      </c>
      <c r="EJ389" s="428" t="str">
        <f t="shared" ca="1" si="536"/>
        <v/>
      </c>
      <c r="EK389" s="428" t="str">
        <f t="shared" ca="1" si="537"/>
        <v/>
      </c>
      <c r="EL389" s="65" t="str">
        <f t="shared" ca="1" si="538"/>
        <v/>
      </c>
      <c r="EM389" s="65" t="str">
        <f t="shared" ca="1" si="539"/>
        <v/>
      </c>
      <c r="EN389" s="65" t="str">
        <f t="shared" ca="1" si="540"/>
        <v/>
      </c>
      <c r="EO389" s="433" t="str">
        <f t="shared" ca="1" si="541"/>
        <v/>
      </c>
      <c r="EP389" s="433" t="str">
        <f t="shared" ca="1" si="542"/>
        <v/>
      </c>
      <c r="EQ389" s="433" t="str">
        <f t="shared" ca="1" si="543"/>
        <v/>
      </c>
      <c r="ER389" s="433" t="str">
        <f t="shared" ca="1" si="544"/>
        <v/>
      </c>
      <c r="ES389" s="433" t="str">
        <f t="shared" ca="1" si="545"/>
        <v/>
      </c>
      <c r="ET389" s="433" t="str">
        <f t="shared" ca="1" si="546"/>
        <v/>
      </c>
      <c r="EU389" s="433" t="str">
        <f ca="1">IF(OR(CO389="",CQ389=""),"",Discipline!$P$3*CO389+Discipline!$X$3*CQ389)</f>
        <v/>
      </c>
      <c r="EV389" s="433" t="str">
        <f ca="1">IF(OR(CP389="",CR389=""),"",Discipline!$P$3*CP389+Discipline!$X$3*CR389)</f>
        <v/>
      </c>
    </row>
    <row r="390" spans="1:152" x14ac:dyDescent="0.25">
      <c r="A390" s="10" t="str">
        <f ca="1">IFERROR(RANK(order!A390,order!A$3:A$554,0),"")</f>
        <v/>
      </c>
      <c r="B390" s="10" t="str">
        <f ca="1">IFERROR(RANK(order!B390,order!B$3:B$554,0),"")</f>
        <v/>
      </c>
      <c r="C390" s="10" t="str">
        <f ca="1">IFERROR(RANK(order!C390,order!C$3:C$554,0),"")</f>
        <v/>
      </c>
      <c r="D390" s="4" t="str">
        <f ca="1">IFERROR(RANK(order!D390,order!D$3:D$554,0),"")</f>
        <v/>
      </c>
      <c r="E390" s="4" t="str">
        <f ca="1">IFERROR(RANK(order!E390,order!E$3:E$554,0),"")</f>
        <v/>
      </c>
      <c r="F390" s="4" t="str">
        <f ca="1">IFERROR(RANK(order!F390,order!F$3:F$554,0),"")</f>
        <v/>
      </c>
      <c r="G390" s="10" t="str">
        <f ca="1">IFERROR(RANK(order!G390,order!G$3:G$554,0),"")</f>
        <v/>
      </c>
      <c r="H390" s="10" t="str">
        <f ca="1">IFERROR(RANK(order!H390,order!H$3:H$554,0),"")</f>
        <v/>
      </c>
      <c r="I390" s="10" t="str">
        <f ca="1">IFERROR(RANK(order!I390,order!I$3:I$554,0),"")</f>
        <v/>
      </c>
      <c r="J390" s="4" t="str">
        <f ca="1">IFERROR(RANK(order!J390,order!J$3:J$554,0),"")</f>
        <v/>
      </c>
      <c r="K390" s="4" t="str">
        <f ca="1">IFERROR(RANK(order!K390,order!K$3:K$554,0),"")</f>
        <v/>
      </c>
      <c r="L390" s="4" t="str">
        <f ca="1">IFERROR(RANK(order!L390,order!L$3:L$554,0),"")</f>
        <v/>
      </c>
      <c r="M390" s="10" t="str">
        <f ca="1">IFERROR(RANK(order!M390,order!M$3:M$554,0),"")</f>
        <v/>
      </c>
      <c r="N390" s="10" t="str">
        <f ca="1">IFERROR(RANK(order!N390,order!N$3:N$554,0),"")</f>
        <v/>
      </c>
      <c r="O390" s="10" t="str">
        <f ca="1">IFERROR(RANK(order!O390,order!O$3:O$554,0),"")</f>
        <v/>
      </c>
      <c r="P390" s="4" t="str">
        <f ca="1">IFERROR(RANK(order!P390,order!P$3:P$554,0),"")</f>
        <v/>
      </c>
      <c r="Q390" s="4" t="str">
        <f ca="1">IFERROR(RANK(order!Q390,order!Q$3:Q$554,0),"")</f>
        <v/>
      </c>
      <c r="R390" s="4" t="str">
        <f ca="1">IFERROR(RANK(order!R390,order!R$3:R$554,0),"")</f>
        <v/>
      </c>
      <c r="S390" s="10" t="str">
        <f ca="1">IFERROR(RANK(order!S390,order!S$3:S$554,0),"")</f>
        <v/>
      </c>
      <c r="T390" s="10" t="str">
        <f ca="1">IFERROR(RANK(order!T390,order!T$3:T$554,0),"")</f>
        <v/>
      </c>
      <c r="U390" s="10" t="str">
        <f ca="1">IFERROR(RANK(order!U390,order!U$3:U$554,0),"")</f>
        <v/>
      </c>
      <c r="V390" s="4" t="str">
        <f ca="1">IFERROR(RANK(order!V390,order!V$3:V$554,0),"")</f>
        <v/>
      </c>
      <c r="W390" s="4" t="str">
        <f ca="1">IFERROR(RANK(order!W390,order!W$3:W$554,0),"")</f>
        <v/>
      </c>
      <c r="X390" s="4" t="str">
        <f ca="1">IFERROR(RANK(order!X390,order!X$3:X$554,0),"")</f>
        <v/>
      </c>
      <c r="Y390" s="10" t="str">
        <f ca="1">IFERROR(RANK(order!Y390,order!Y$3:Y$554,0),"")</f>
        <v/>
      </c>
      <c r="Z390" s="10" t="str">
        <f ca="1">IFERROR(RANK(order!Z390,order!Z$3:Z$554,0),"")</f>
        <v/>
      </c>
      <c r="AA390" s="10" t="str">
        <f ca="1">IFERROR(RANK(order!AA390,order!AA$3:AA$554,0),"")</f>
        <v/>
      </c>
      <c r="AB390" s="4" t="str">
        <f ca="1">IFERROR(RANK(order!AB390,order!AB$3:AB$554,0),"")</f>
        <v/>
      </c>
      <c r="AC390" s="4" t="str">
        <f ca="1">IFERROR(RANK(order!AC390,order!AC$3:AC$554,0),"")</f>
        <v/>
      </c>
      <c r="AD390" s="4" t="str">
        <f ca="1">IFERROR(RANK(order!AD390,order!AD$3:AD$554,0),"")</f>
        <v/>
      </c>
      <c r="AE390" s="10" t="str">
        <f ca="1">IFERROR(RANK(order!AE390,order!AE$3:AE$554,0),"")</f>
        <v/>
      </c>
      <c r="AF390" s="10" t="str">
        <f ca="1">IFERROR(RANK(order!AF390,order!AF$3:AF$554,0),"")</f>
        <v/>
      </c>
      <c r="AG390" s="10" t="str">
        <f ca="1">IFERROR(RANK(order!AG390,order!AG$3:AG$554,0),"")</f>
        <v/>
      </c>
      <c r="AH390" s="4" t="str">
        <f ca="1">IFERROR(RANK(order!AH390,order!AH$3:AH$554,0),"")</f>
        <v/>
      </c>
      <c r="AI390" s="4" t="str">
        <f ca="1">IFERROR(RANK(order!AI390,order!AI$3:AI$554,0),"")</f>
        <v/>
      </c>
      <c r="AJ390" s="4" t="str">
        <f ca="1">IFERROR(RANK(order!AJ390,order!AJ$3:AJ$554,0),"")</f>
        <v/>
      </c>
      <c r="AK390" s="10" t="str">
        <f ca="1">IFERROR(RANK(order!AK390,order!AK$3:AK$554,0),"")</f>
        <v/>
      </c>
      <c r="AL390" s="10" t="str">
        <f ca="1">IFERROR(RANK(order!AL390,order!AL$3:AL$554,0),"")</f>
        <v/>
      </c>
      <c r="AM390" s="10" t="str">
        <f ca="1">IFERROR(RANK(order!AM390,order!AM$3:AM$554,0),"")</f>
        <v/>
      </c>
      <c r="AN390" s="4" t="str">
        <f ca="1">IFERROR(RANK(order!AN390,order!AN$3:AN$554,0),"")</f>
        <v/>
      </c>
      <c r="AO390" s="4" t="str">
        <f ca="1">IFERROR(RANK(order!AO390,order!AO$3:AO$554,0),"")</f>
        <v/>
      </c>
      <c r="AP390" s="4" t="str">
        <f ca="1">IFERROR(RANK(order!AP390,order!AP$3:AP$554,0),"")</f>
        <v/>
      </c>
      <c r="AQ390" s="10" t="str">
        <f ca="1">IFERROR(RANK(order!AQ390,order!AQ$3:AQ$554,0),"")</f>
        <v/>
      </c>
      <c r="AR390" s="10" t="str">
        <f ca="1">IFERROR(RANK(order!AR390,order!AR$3:AR$554,0),"")</f>
        <v/>
      </c>
      <c r="AS390" s="10" t="str">
        <f ca="1">IFERROR(RANK(order!AS390,order!AS$3:AS$554,0),"")</f>
        <v/>
      </c>
      <c r="AT390" s="4" t="str">
        <f ca="1">IFERROR(RANK(order!AT390,order!AT$3:AT$554,0),"")</f>
        <v/>
      </c>
      <c r="AU390" s="4" t="str">
        <f ca="1">IFERROR(RANK(order!AU390,order!AU$3:AU$554,0),"")</f>
        <v/>
      </c>
      <c r="AV390" s="4" t="str">
        <f ca="1">IFERROR(RANK(order!AV390,order!AV$3:AV$554,0),"")</f>
        <v/>
      </c>
      <c r="AW390" s="10" t="str">
        <f ca="1">IFERROR(RANK(order!AW390,order!AW$3:AW$554,0),"")</f>
        <v/>
      </c>
      <c r="AX390" s="10" t="str">
        <f ca="1">IFERROR(RANK(order!AX390,order!AX$3:AX$554,0),"")</f>
        <v/>
      </c>
      <c r="AY390" s="10" t="str">
        <f ca="1">IFERROR(RANK(order!AY390,order!AY$3:AY$554,0),"")</f>
        <v/>
      </c>
      <c r="AZ390" s="4" t="str">
        <f ca="1">IFERROR(RANK(order!AZ390,order!AZ$3:AZ$554,0),"")</f>
        <v/>
      </c>
      <c r="BA390" s="4" t="str">
        <f ca="1">IFERROR(RANK(order!BA390,order!BA$3:BA$554,0),"")</f>
        <v/>
      </c>
      <c r="BB390" s="4" t="str">
        <f ca="1">IFERROR(RANK(order!BB390,order!BB$3:BB$554,0),"")</f>
        <v/>
      </c>
      <c r="BC390" s="10" t="str">
        <f ca="1">IFERROR(RANK(order!BC390,order!BC$3:BC$554,0),"")</f>
        <v/>
      </c>
      <c r="BD390" s="10" t="str">
        <f ca="1">IFERROR(RANK(order!BD390,order!BD$3:BD$554,0),"")</f>
        <v/>
      </c>
      <c r="BE390" s="10" t="str">
        <f ca="1">IFERROR(RANK(order!BE390,order!BE$3:BE$554,0),"")</f>
        <v/>
      </c>
      <c r="BF390" s="4" t="str">
        <f ca="1">IFERROR(RANK(order!BF390,order!BF$3:BF$554,0),"")</f>
        <v/>
      </c>
      <c r="BG390" s="4" t="str">
        <f ca="1">IFERROR(RANK(order!BG390,order!BG$3:BG$554,0),"")</f>
        <v/>
      </c>
      <c r="BH390" s="4" t="str">
        <f ca="1">IFERROR(RANK(order!BH390,order!BH$3:BH$554,0),"")</f>
        <v/>
      </c>
      <c r="BI390" s="10" t="str">
        <f ca="1">IFERROR(RANK(order!BI390,order!BI$3:BI$554,0),"")</f>
        <v/>
      </c>
      <c r="BJ390" s="10" t="str">
        <f ca="1">IFERROR(RANK(order!BJ390,order!BJ$3:BJ$554,0),"")</f>
        <v/>
      </c>
      <c r="BK390" s="10" t="str">
        <f ca="1">IFERROR(RANK(order!BK390,order!BK$3:BK$554,0),"")</f>
        <v/>
      </c>
      <c r="BL390" s="4" t="str">
        <f ca="1">IFERROR(RANK(order!BL390,order!BL$3:BL$554,0),"")</f>
        <v/>
      </c>
      <c r="BM390" s="4" t="str">
        <f ca="1">IFERROR(RANK(order!BM390,order!BM$3:BM$554,0),"")</f>
        <v/>
      </c>
      <c r="BN390" s="4" t="str">
        <f ca="1">IFERROR(RANK(order!BN390,order!BN$3:BN$554,0),"")</f>
        <v/>
      </c>
      <c r="BO390" s="10" t="str">
        <f ca="1">IFERROR(RANK(order!BO390,order!BO$3:BO$554,0),"")</f>
        <v/>
      </c>
      <c r="BP390" s="10" t="str">
        <f ca="1">IFERROR(RANK(order!BP390,order!BP$3:BP$554,0),"")</f>
        <v/>
      </c>
      <c r="BQ390" s="10" t="str">
        <f ca="1">IFERROR(RANK(order!BQ390,order!BQ$3:BQ$554,0),"")</f>
        <v/>
      </c>
      <c r="BR390" s="4" t="str">
        <f ca="1">IFERROR(RANK(order!BR390,order!BR$3:BR$554,0),"")</f>
        <v/>
      </c>
      <c r="BS390" s="4" t="str">
        <f ca="1">IFERROR(RANK(order!BS390,order!BS$3:BS$554,0),"")</f>
        <v/>
      </c>
      <c r="BT390" s="4" t="str">
        <f ca="1">IFERROR(RANK(order!BT390,order!BT$3:BT$554,0),"")</f>
        <v/>
      </c>
      <c r="BU390" s="95">
        <f t="shared" si="547"/>
        <v>388</v>
      </c>
      <c r="BV390" s="35" t="str">
        <f t="shared" si="548"/>
        <v>E1</v>
      </c>
      <c r="BW390" s="55">
        <f t="shared" ca="1" si="471"/>
        <v>0</v>
      </c>
      <c r="BX390" s="56" t="str">
        <f t="shared" ca="1" si="472"/>
        <v/>
      </c>
      <c r="BY390" s="56" t="str">
        <f t="shared" ca="1" si="473"/>
        <v/>
      </c>
      <c r="BZ390" s="57" t="str">
        <f t="shared" ca="1" si="474"/>
        <v/>
      </c>
      <c r="CA390" s="57" t="str">
        <f t="shared" ca="1" si="475"/>
        <v/>
      </c>
      <c r="CB390" s="58" t="str">
        <f t="shared" ca="1" si="476"/>
        <v/>
      </c>
      <c r="CC390" s="57" t="str">
        <f t="shared" ca="1" si="477"/>
        <v/>
      </c>
      <c r="CD390" s="57" t="str">
        <f t="shared" ca="1" si="478"/>
        <v/>
      </c>
      <c r="CE390" s="58" t="str">
        <f t="shared" ca="1" si="479"/>
        <v/>
      </c>
      <c r="CF390" s="59" t="str">
        <f t="shared" ca="1" si="480"/>
        <v/>
      </c>
      <c r="CG390" s="57" t="str">
        <f t="shared" ca="1" si="481"/>
        <v/>
      </c>
      <c r="CH390" s="57" t="str">
        <f t="shared" ca="1" si="482"/>
        <v/>
      </c>
      <c r="CI390" s="57" t="str">
        <f t="shared" ca="1" si="483"/>
        <v/>
      </c>
      <c r="CJ390" s="57" t="str">
        <f t="shared" ca="1" si="484"/>
        <v/>
      </c>
      <c r="CK390" s="57" t="str">
        <f t="shared" ca="1" si="485"/>
        <v/>
      </c>
      <c r="CL390" s="57" t="str">
        <f t="shared" ca="1" si="486"/>
        <v/>
      </c>
      <c r="CM390" s="57" t="str">
        <f t="shared" ca="1" si="487"/>
        <v/>
      </c>
      <c r="CN390" s="57" t="str">
        <f t="shared" ca="1" si="488"/>
        <v/>
      </c>
      <c r="CO390" s="57" t="str">
        <f t="shared" ca="1" si="489"/>
        <v/>
      </c>
      <c r="CP390" s="57" t="str">
        <f t="shared" ca="1" si="490"/>
        <v/>
      </c>
      <c r="CQ390" s="57" t="str">
        <f t="shared" ca="1" si="491"/>
        <v/>
      </c>
      <c r="CR390" s="57" t="str">
        <f t="shared" ca="1" si="492"/>
        <v/>
      </c>
      <c r="CS390" s="60" t="str">
        <f t="shared" ca="1" si="493"/>
        <v/>
      </c>
      <c r="CT390" s="60" t="str">
        <f t="shared" ca="1" si="494"/>
        <v/>
      </c>
      <c r="CU390" s="60" t="str">
        <f t="shared" ca="1" si="495"/>
        <v/>
      </c>
      <c r="CV390" s="60" t="str">
        <f t="shared" ca="1" si="496"/>
        <v/>
      </c>
      <c r="CW390" s="60" t="str">
        <f t="shared" ca="1" si="497"/>
        <v/>
      </c>
      <c r="CX390" s="60" t="str">
        <f t="shared" ca="1" si="498"/>
        <v/>
      </c>
      <c r="CY390" s="60" t="str">
        <f t="shared" ca="1" si="499"/>
        <v/>
      </c>
      <c r="CZ390" s="60" t="str">
        <f t="shared" ca="1" si="500"/>
        <v/>
      </c>
      <c r="DA390" s="65" t="str">
        <f t="shared" ca="1" si="501"/>
        <v/>
      </c>
      <c r="DB390" s="65" t="str">
        <f t="shared" ca="1" si="502"/>
        <v/>
      </c>
      <c r="DC390" s="65" t="str">
        <f t="shared" ca="1" si="503"/>
        <v/>
      </c>
      <c r="DD390" s="65" t="str">
        <f t="shared" ca="1" si="504"/>
        <v/>
      </c>
      <c r="DE390" s="65" t="str">
        <f t="shared" ca="1" si="505"/>
        <v/>
      </c>
      <c r="DF390" s="66" t="str">
        <f t="shared" ca="1" si="506"/>
        <v/>
      </c>
      <c r="DG390" s="66" t="str">
        <f t="shared" ca="1" si="507"/>
        <v/>
      </c>
      <c r="DH390" s="66" t="str">
        <f t="shared" ca="1" si="508"/>
        <v/>
      </c>
      <c r="DI390" s="66" t="str">
        <f t="shared" ca="1" si="509"/>
        <v/>
      </c>
      <c r="DJ390" s="66" t="str">
        <f t="shared" ca="1" si="510"/>
        <v/>
      </c>
      <c r="DK390" s="65" t="str">
        <f t="shared" ca="1" si="511"/>
        <v/>
      </c>
      <c r="DL390" s="65" t="str">
        <f t="shared" ca="1" si="512"/>
        <v/>
      </c>
      <c r="DM390" s="65" t="str">
        <f t="shared" ca="1" si="513"/>
        <v/>
      </c>
      <c r="DN390" s="65" t="str">
        <f t="shared" ca="1" si="514"/>
        <v/>
      </c>
      <c r="DO390" s="65" t="str">
        <f t="shared" ca="1" si="515"/>
        <v/>
      </c>
      <c r="DP390" s="65" t="str">
        <f t="shared" ca="1" si="516"/>
        <v/>
      </c>
      <c r="DQ390" s="65" t="str">
        <f t="shared" ca="1" si="517"/>
        <v/>
      </c>
      <c r="DR390" s="69" t="str">
        <f t="shared" ca="1" si="518"/>
        <v/>
      </c>
      <c r="DS390" s="69" t="str">
        <f t="shared" ca="1" si="519"/>
        <v/>
      </c>
      <c r="DT390" s="69" t="str">
        <f t="shared" ca="1" si="520"/>
        <v/>
      </c>
      <c r="DU390" s="69" t="str">
        <f t="shared" ca="1" si="521"/>
        <v/>
      </c>
      <c r="DV390" s="69" t="str">
        <f t="shared" ca="1" si="522"/>
        <v/>
      </c>
      <c r="DW390" s="69" t="str">
        <f t="shared" ca="1" si="523"/>
        <v/>
      </c>
      <c r="DX390" s="69" t="str">
        <f t="shared" ca="1" si="524"/>
        <v/>
      </c>
      <c r="DY390" s="69" t="str">
        <f t="shared" ca="1" si="525"/>
        <v/>
      </c>
      <c r="DZ390" s="72" t="str">
        <f t="shared" ca="1" si="526"/>
        <v/>
      </c>
      <c r="EA390" s="72" t="str">
        <f t="shared" ca="1" si="527"/>
        <v/>
      </c>
      <c r="EB390" s="72" t="str">
        <f t="shared" ca="1" si="528"/>
        <v/>
      </c>
      <c r="EC390" s="65" t="str">
        <f t="shared" ca="1" si="529"/>
        <v/>
      </c>
      <c r="ED390" s="65" t="str">
        <f t="shared" ca="1" si="530"/>
        <v/>
      </c>
      <c r="EE390" s="65" t="str">
        <f t="shared" ca="1" si="531"/>
        <v/>
      </c>
      <c r="EF390" s="65" t="str">
        <f t="shared" ca="1" si="532"/>
        <v/>
      </c>
      <c r="EG390" s="65" t="str">
        <f t="shared" ca="1" si="533"/>
        <v/>
      </c>
      <c r="EH390" s="65" t="str">
        <f t="shared" ca="1" si="534"/>
        <v/>
      </c>
      <c r="EI390" s="429" t="str">
        <f t="shared" ca="1" si="535"/>
        <v>No</v>
      </c>
      <c r="EJ390" s="428" t="str">
        <f t="shared" ca="1" si="536"/>
        <v/>
      </c>
      <c r="EK390" s="428" t="str">
        <f t="shared" ca="1" si="537"/>
        <v/>
      </c>
      <c r="EL390" s="65" t="str">
        <f t="shared" ca="1" si="538"/>
        <v/>
      </c>
      <c r="EM390" s="65" t="str">
        <f t="shared" ca="1" si="539"/>
        <v/>
      </c>
      <c r="EN390" s="65" t="str">
        <f t="shared" ca="1" si="540"/>
        <v/>
      </c>
      <c r="EO390" s="433" t="str">
        <f t="shared" ca="1" si="541"/>
        <v/>
      </c>
      <c r="EP390" s="433" t="str">
        <f t="shared" ca="1" si="542"/>
        <v/>
      </c>
      <c r="EQ390" s="433" t="str">
        <f t="shared" ca="1" si="543"/>
        <v/>
      </c>
      <c r="ER390" s="433" t="str">
        <f t="shared" ca="1" si="544"/>
        <v/>
      </c>
      <c r="ES390" s="433" t="str">
        <f t="shared" ca="1" si="545"/>
        <v/>
      </c>
      <c r="ET390" s="433" t="str">
        <f t="shared" ca="1" si="546"/>
        <v/>
      </c>
      <c r="EU390" s="433" t="str">
        <f ca="1">IF(OR(CO390="",CQ390=""),"",Discipline!$P$3*CO390+Discipline!$X$3*CQ390)</f>
        <v/>
      </c>
      <c r="EV390" s="433" t="str">
        <f ca="1">IF(OR(CP390="",CR390=""),"",Discipline!$P$3*CP390+Discipline!$X$3*CR390)</f>
        <v/>
      </c>
    </row>
    <row r="391" spans="1:152" x14ac:dyDescent="0.25">
      <c r="A391" s="10" t="str">
        <f ca="1">IFERROR(RANK(order!A391,order!A$3:A$554,0),"")</f>
        <v/>
      </c>
      <c r="B391" s="10" t="str">
        <f ca="1">IFERROR(RANK(order!B391,order!B$3:B$554,0),"")</f>
        <v/>
      </c>
      <c r="C391" s="10" t="str">
        <f ca="1">IFERROR(RANK(order!C391,order!C$3:C$554,0),"")</f>
        <v/>
      </c>
      <c r="D391" s="4" t="str">
        <f ca="1">IFERROR(RANK(order!D391,order!D$3:D$554,0),"")</f>
        <v/>
      </c>
      <c r="E391" s="4" t="str">
        <f ca="1">IFERROR(RANK(order!E391,order!E$3:E$554,0),"")</f>
        <v/>
      </c>
      <c r="F391" s="4" t="str">
        <f ca="1">IFERROR(RANK(order!F391,order!F$3:F$554,0),"")</f>
        <v/>
      </c>
      <c r="G391" s="10" t="str">
        <f ca="1">IFERROR(RANK(order!G391,order!G$3:G$554,0),"")</f>
        <v/>
      </c>
      <c r="H391" s="10" t="str">
        <f ca="1">IFERROR(RANK(order!H391,order!H$3:H$554,0),"")</f>
        <v/>
      </c>
      <c r="I391" s="10" t="str">
        <f ca="1">IFERROR(RANK(order!I391,order!I$3:I$554,0),"")</f>
        <v/>
      </c>
      <c r="J391" s="4" t="str">
        <f ca="1">IFERROR(RANK(order!J391,order!J$3:J$554,0),"")</f>
        <v/>
      </c>
      <c r="K391" s="4" t="str">
        <f ca="1">IFERROR(RANK(order!K391,order!K$3:K$554,0),"")</f>
        <v/>
      </c>
      <c r="L391" s="4" t="str">
        <f ca="1">IFERROR(RANK(order!L391,order!L$3:L$554,0),"")</f>
        <v/>
      </c>
      <c r="M391" s="10" t="str">
        <f ca="1">IFERROR(RANK(order!M391,order!M$3:M$554,0),"")</f>
        <v/>
      </c>
      <c r="N391" s="10" t="str">
        <f ca="1">IFERROR(RANK(order!N391,order!N$3:N$554,0),"")</f>
        <v/>
      </c>
      <c r="O391" s="10" t="str">
        <f ca="1">IFERROR(RANK(order!O391,order!O$3:O$554,0),"")</f>
        <v/>
      </c>
      <c r="P391" s="4" t="str">
        <f ca="1">IFERROR(RANK(order!P391,order!P$3:P$554,0),"")</f>
        <v/>
      </c>
      <c r="Q391" s="4" t="str">
        <f ca="1">IFERROR(RANK(order!Q391,order!Q$3:Q$554,0),"")</f>
        <v/>
      </c>
      <c r="R391" s="4" t="str">
        <f ca="1">IFERROR(RANK(order!R391,order!R$3:R$554,0),"")</f>
        <v/>
      </c>
      <c r="S391" s="10" t="str">
        <f ca="1">IFERROR(RANK(order!S391,order!S$3:S$554,0),"")</f>
        <v/>
      </c>
      <c r="T391" s="10" t="str">
        <f ca="1">IFERROR(RANK(order!T391,order!T$3:T$554,0),"")</f>
        <v/>
      </c>
      <c r="U391" s="10" t="str">
        <f ca="1">IFERROR(RANK(order!U391,order!U$3:U$554,0),"")</f>
        <v/>
      </c>
      <c r="V391" s="4" t="str">
        <f ca="1">IFERROR(RANK(order!V391,order!V$3:V$554,0),"")</f>
        <v/>
      </c>
      <c r="W391" s="4" t="str">
        <f ca="1">IFERROR(RANK(order!W391,order!W$3:W$554,0),"")</f>
        <v/>
      </c>
      <c r="X391" s="4" t="str">
        <f ca="1">IFERROR(RANK(order!X391,order!X$3:X$554,0),"")</f>
        <v/>
      </c>
      <c r="Y391" s="10" t="str">
        <f ca="1">IFERROR(RANK(order!Y391,order!Y$3:Y$554,0),"")</f>
        <v/>
      </c>
      <c r="Z391" s="10" t="str">
        <f ca="1">IFERROR(RANK(order!Z391,order!Z$3:Z$554,0),"")</f>
        <v/>
      </c>
      <c r="AA391" s="10" t="str">
        <f ca="1">IFERROR(RANK(order!AA391,order!AA$3:AA$554,0),"")</f>
        <v/>
      </c>
      <c r="AB391" s="4" t="str">
        <f ca="1">IFERROR(RANK(order!AB391,order!AB$3:AB$554,0),"")</f>
        <v/>
      </c>
      <c r="AC391" s="4" t="str">
        <f ca="1">IFERROR(RANK(order!AC391,order!AC$3:AC$554,0),"")</f>
        <v/>
      </c>
      <c r="AD391" s="4" t="str">
        <f ca="1">IFERROR(RANK(order!AD391,order!AD$3:AD$554,0),"")</f>
        <v/>
      </c>
      <c r="AE391" s="10" t="str">
        <f ca="1">IFERROR(RANK(order!AE391,order!AE$3:AE$554,0),"")</f>
        <v/>
      </c>
      <c r="AF391" s="10" t="str">
        <f ca="1">IFERROR(RANK(order!AF391,order!AF$3:AF$554,0),"")</f>
        <v/>
      </c>
      <c r="AG391" s="10" t="str">
        <f ca="1">IFERROR(RANK(order!AG391,order!AG$3:AG$554,0),"")</f>
        <v/>
      </c>
      <c r="AH391" s="4" t="str">
        <f ca="1">IFERROR(RANK(order!AH391,order!AH$3:AH$554,0),"")</f>
        <v/>
      </c>
      <c r="AI391" s="4" t="str">
        <f ca="1">IFERROR(RANK(order!AI391,order!AI$3:AI$554,0),"")</f>
        <v/>
      </c>
      <c r="AJ391" s="4" t="str">
        <f ca="1">IFERROR(RANK(order!AJ391,order!AJ$3:AJ$554,0),"")</f>
        <v/>
      </c>
      <c r="AK391" s="10" t="str">
        <f ca="1">IFERROR(RANK(order!AK391,order!AK$3:AK$554,0),"")</f>
        <v/>
      </c>
      <c r="AL391" s="10" t="str">
        <f ca="1">IFERROR(RANK(order!AL391,order!AL$3:AL$554,0),"")</f>
        <v/>
      </c>
      <c r="AM391" s="10" t="str">
        <f ca="1">IFERROR(RANK(order!AM391,order!AM$3:AM$554,0),"")</f>
        <v/>
      </c>
      <c r="AN391" s="4" t="str">
        <f ca="1">IFERROR(RANK(order!AN391,order!AN$3:AN$554,0),"")</f>
        <v/>
      </c>
      <c r="AO391" s="4" t="str">
        <f ca="1">IFERROR(RANK(order!AO391,order!AO$3:AO$554,0),"")</f>
        <v/>
      </c>
      <c r="AP391" s="4" t="str">
        <f ca="1">IFERROR(RANK(order!AP391,order!AP$3:AP$554,0),"")</f>
        <v/>
      </c>
      <c r="AQ391" s="10" t="str">
        <f ca="1">IFERROR(RANK(order!AQ391,order!AQ$3:AQ$554,0),"")</f>
        <v/>
      </c>
      <c r="AR391" s="10" t="str">
        <f ca="1">IFERROR(RANK(order!AR391,order!AR$3:AR$554,0),"")</f>
        <v/>
      </c>
      <c r="AS391" s="10" t="str">
        <f ca="1">IFERROR(RANK(order!AS391,order!AS$3:AS$554,0),"")</f>
        <v/>
      </c>
      <c r="AT391" s="4" t="str">
        <f ca="1">IFERROR(RANK(order!AT391,order!AT$3:AT$554,0),"")</f>
        <v/>
      </c>
      <c r="AU391" s="4" t="str">
        <f ca="1">IFERROR(RANK(order!AU391,order!AU$3:AU$554,0),"")</f>
        <v/>
      </c>
      <c r="AV391" s="4" t="str">
        <f ca="1">IFERROR(RANK(order!AV391,order!AV$3:AV$554,0),"")</f>
        <v/>
      </c>
      <c r="AW391" s="10" t="str">
        <f ca="1">IFERROR(RANK(order!AW391,order!AW$3:AW$554,0),"")</f>
        <v/>
      </c>
      <c r="AX391" s="10" t="str">
        <f ca="1">IFERROR(RANK(order!AX391,order!AX$3:AX$554,0),"")</f>
        <v/>
      </c>
      <c r="AY391" s="10" t="str">
        <f ca="1">IFERROR(RANK(order!AY391,order!AY$3:AY$554,0),"")</f>
        <v/>
      </c>
      <c r="AZ391" s="4" t="str">
        <f ca="1">IFERROR(RANK(order!AZ391,order!AZ$3:AZ$554,0),"")</f>
        <v/>
      </c>
      <c r="BA391" s="4" t="str">
        <f ca="1">IFERROR(RANK(order!BA391,order!BA$3:BA$554,0),"")</f>
        <v/>
      </c>
      <c r="BB391" s="4" t="str">
        <f ca="1">IFERROR(RANK(order!BB391,order!BB$3:BB$554,0),"")</f>
        <v/>
      </c>
      <c r="BC391" s="10" t="str">
        <f ca="1">IFERROR(RANK(order!BC391,order!BC$3:BC$554,0),"")</f>
        <v/>
      </c>
      <c r="BD391" s="10" t="str">
        <f ca="1">IFERROR(RANK(order!BD391,order!BD$3:BD$554,0),"")</f>
        <v/>
      </c>
      <c r="BE391" s="10" t="str">
        <f ca="1">IFERROR(RANK(order!BE391,order!BE$3:BE$554,0),"")</f>
        <v/>
      </c>
      <c r="BF391" s="4" t="str">
        <f ca="1">IFERROR(RANK(order!BF391,order!BF$3:BF$554,0),"")</f>
        <v/>
      </c>
      <c r="BG391" s="4" t="str">
        <f ca="1">IFERROR(RANK(order!BG391,order!BG$3:BG$554,0),"")</f>
        <v/>
      </c>
      <c r="BH391" s="4" t="str">
        <f ca="1">IFERROR(RANK(order!BH391,order!BH$3:BH$554,0),"")</f>
        <v/>
      </c>
      <c r="BI391" s="10" t="str">
        <f ca="1">IFERROR(RANK(order!BI391,order!BI$3:BI$554,0),"")</f>
        <v/>
      </c>
      <c r="BJ391" s="10" t="str">
        <f ca="1">IFERROR(RANK(order!BJ391,order!BJ$3:BJ$554,0),"")</f>
        <v/>
      </c>
      <c r="BK391" s="10" t="str">
        <f ca="1">IFERROR(RANK(order!BK391,order!BK$3:BK$554,0),"")</f>
        <v/>
      </c>
      <c r="BL391" s="4" t="str">
        <f ca="1">IFERROR(RANK(order!BL391,order!BL$3:BL$554,0),"")</f>
        <v/>
      </c>
      <c r="BM391" s="4" t="str">
        <f ca="1">IFERROR(RANK(order!BM391,order!BM$3:BM$554,0),"")</f>
        <v/>
      </c>
      <c r="BN391" s="4" t="str">
        <f ca="1">IFERROR(RANK(order!BN391,order!BN$3:BN$554,0),"")</f>
        <v/>
      </c>
      <c r="BO391" s="10" t="str">
        <f ca="1">IFERROR(RANK(order!BO391,order!BO$3:BO$554,0),"")</f>
        <v/>
      </c>
      <c r="BP391" s="10" t="str">
        <f ca="1">IFERROR(RANK(order!BP391,order!BP$3:BP$554,0),"")</f>
        <v/>
      </c>
      <c r="BQ391" s="10" t="str">
        <f ca="1">IFERROR(RANK(order!BQ391,order!BQ$3:BQ$554,0),"")</f>
        <v/>
      </c>
      <c r="BR391" s="4" t="str">
        <f ca="1">IFERROR(RANK(order!BR391,order!BR$3:BR$554,0),"")</f>
        <v/>
      </c>
      <c r="BS391" s="4" t="str">
        <f ca="1">IFERROR(RANK(order!BS391,order!BS$3:BS$554,0),"")</f>
        <v/>
      </c>
      <c r="BT391" s="4" t="str">
        <f ca="1">IFERROR(RANK(order!BT391,order!BT$3:BT$554,0),"")</f>
        <v/>
      </c>
      <c r="BU391" s="95">
        <f t="shared" si="547"/>
        <v>389</v>
      </c>
      <c r="BV391" s="35" t="str">
        <f t="shared" si="548"/>
        <v>E1</v>
      </c>
      <c r="BW391" s="55">
        <f t="shared" ca="1" si="471"/>
        <v>0</v>
      </c>
      <c r="BX391" s="56" t="str">
        <f t="shared" ca="1" si="472"/>
        <v/>
      </c>
      <c r="BY391" s="56" t="str">
        <f t="shared" ca="1" si="473"/>
        <v/>
      </c>
      <c r="BZ391" s="57" t="str">
        <f t="shared" ca="1" si="474"/>
        <v/>
      </c>
      <c r="CA391" s="57" t="str">
        <f t="shared" ca="1" si="475"/>
        <v/>
      </c>
      <c r="CB391" s="58" t="str">
        <f t="shared" ca="1" si="476"/>
        <v/>
      </c>
      <c r="CC391" s="57" t="str">
        <f t="shared" ca="1" si="477"/>
        <v/>
      </c>
      <c r="CD391" s="57" t="str">
        <f t="shared" ca="1" si="478"/>
        <v/>
      </c>
      <c r="CE391" s="58" t="str">
        <f t="shared" ca="1" si="479"/>
        <v/>
      </c>
      <c r="CF391" s="59" t="str">
        <f t="shared" ca="1" si="480"/>
        <v/>
      </c>
      <c r="CG391" s="57" t="str">
        <f t="shared" ca="1" si="481"/>
        <v/>
      </c>
      <c r="CH391" s="57" t="str">
        <f t="shared" ca="1" si="482"/>
        <v/>
      </c>
      <c r="CI391" s="57" t="str">
        <f t="shared" ca="1" si="483"/>
        <v/>
      </c>
      <c r="CJ391" s="57" t="str">
        <f t="shared" ca="1" si="484"/>
        <v/>
      </c>
      <c r="CK391" s="57" t="str">
        <f t="shared" ca="1" si="485"/>
        <v/>
      </c>
      <c r="CL391" s="57" t="str">
        <f t="shared" ca="1" si="486"/>
        <v/>
      </c>
      <c r="CM391" s="57" t="str">
        <f t="shared" ca="1" si="487"/>
        <v/>
      </c>
      <c r="CN391" s="57" t="str">
        <f t="shared" ca="1" si="488"/>
        <v/>
      </c>
      <c r="CO391" s="57" t="str">
        <f t="shared" ca="1" si="489"/>
        <v/>
      </c>
      <c r="CP391" s="57" t="str">
        <f t="shared" ca="1" si="490"/>
        <v/>
      </c>
      <c r="CQ391" s="57" t="str">
        <f t="shared" ca="1" si="491"/>
        <v/>
      </c>
      <c r="CR391" s="57" t="str">
        <f t="shared" ca="1" si="492"/>
        <v/>
      </c>
      <c r="CS391" s="60" t="str">
        <f t="shared" ca="1" si="493"/>
        <v/>
      </c>
      <c r="CT391" s="60" t="str">
        <f t="shared" ca="1" si="494"/>
        <v/>
      </c>
      <c r="CU391" s="60" t="str">
        <f t="shared" ca="1" si="495"/>
        <v/>
      </c>
      <c r="CV391" s="60" t="str">
        <f t="shared" ca="1" si="496"/>
        <v/>
      </c>
      <c r="CW391" s="60" t="str">
        <f t="shared" ca="1" si="497"/>
        <v/>
      </c>
      <c r="CX391" s="60" t="str">
        <f t="shared" ca="1" si="498"/>
        <v/>
      </c>
      <c r="CY391" s="60" t="str">
        <f t="shared" ca="1" si="499"/>
        <v/>
      </c>
      <c r="CZ391" s="60" t="str">
        <f t="shared" ca="1" si="500"/>
        <v/>
      </c>
      <c r="DA391" s="65" t="str">
        <f t="shared" ca="1" si="501"/>
        <v/>
      </c>
      <c r="DB391" s="65" t="str">
        <f t="shared" ca="1" si="502"/>
        <v/>
      </c>
      <c r="DC391" s="65" t="str">
        <f t="shared" ca="1" si="503"/>
        <v/>
      </c>
      <c r="DD391" s="65" t="str">
        <f t="shared" ca="1" si="504"/>
        <v/>
      </c>
      <c r="DE391" s="65" t="str">
        <f t="shared" ca="1" si="505"/>
        <v/>
      </c>
      <c r="DF391" s="66" t="str">
        <f t="shared" ca="1" si="506"/>
        <v/>
      </c>
      <c r="DG391" s="66" t="str">
        <f t="shared" ca="1" si="507"/>
        <v/>
      </c>
      <c r="DH391" s="66" t="str">
        <f t="shared" ca="1" si="508"/>
        <v/>
      </c>
      <c r="DI391" s="66" t="str">
        <f t="shared" ca="1" si="509"/>
        <v/>
      </c>
      <c r="DJ391" s="66" t="str">
        <f t="shared" ca="1" si="510"/>
        <v/>
      </c>
      <c r="DK391" s="65" t="str">
        <f t="shared" ca="1" si="511"/>
        <v/>
      </c>
      <c r="DL391" s="65" t="str">
        <f t="shared" ca="1" si="512"/>
        <v/>
      </c>
      <c r="DM391" s="65" t="str">
        <f t="shared" ca="1" si="513"/>
        <v/>
      </c>
      <c r="DN391" s="65" t="str">
        <f t="shared" ca="1" si="514"/>
        <v/>
      </c>
      <c r="DO391" s="65" t="str">
        <f t="shared" ca="1" si="515"/>
        <v/>
      </c>
      <c r="DP391" s="65" t="str">
        <f t="shared" ca="1" si="516"/>
        <v/>
      </c>
      <c r="DQ391" s="65" t="str">
        <f t="shared" ca="1" si="517"/>
        <v/>
      </c>
      <c r="DR391" s="69" t="str">
        <f t="shared" ca="1" si="518"/>
        <v/>
      </c>
      <c r="DS391" s="69" t="str">
        <f t="shared" ca="1" si="519"/>
        <v/>
      </c>
      <c r="DT391" s="69" t="str">
        <f t="shared" ca="1" si="520"/>
        <v/>
      </c>
      <c r="DU391" s="69" t="str">
        <f t="shared" ca="1" si="521"/>
        <v/>
      </c>
      <c r="DV391" s="69" t="str">
        <f t="shared" ca="1" si="522"/>
        <v/>
      </c>
      <c r="DW391" s="69" t="str">
        <f t="shared" ca="1" si="523"/>
        <v/>
      </c>
      <c r="DX391" s="69" t="str">
        <f t="shared" ca="1" si="524"/>
        <v/>
      </c>
      <c r="DY391" s="69" t="str">
        <f t="shared" ca="1" si="525"/>
        <v/>
      </c>
      <c r="DZ391" s="72" t="str">
        <f t="shared" ca="1" si="526"/>
        <v/>
      </c>
      <c r="EA391" s="72" t="str">
        <f t="shared" ca="1" si="527"/>
        <v/>
      </c>
      <c r="EB391" s="72" t="str">
        <f t="shared" ca="1" si="528"/>
        <v/>
      </c>
      <c r="EC391" s="65" t="str">
        <f t="shared" ca="1" si="529"/>
        <v/>
      </c>
      <c r="ED391" s="65" t="str">
        <f t="shared" ca="1" si="530"/>
        <v/>
      </c>
      <c r="EE391" s="65" t="str">
        <f t="shared" ca="1" si="531"/>
        <v/>
      </c>
      <c r="EF391" s="65" t="str">
        <f t="shared" ca="1" si="532"/>
        <v/>
      </c>
      <c r="EG391" s="65" t="str">
        <f t="shared" ca="1" si="533"/>
        <v/>
      </c>
      <c r="EH391" s="65" t="str">
        <f t="shared" ca="1" si="534"/>
        <v/>
      </c>
      <c r="EI391" s="429" t="str">
        <f t="shared" ca="1" si="535"/>
        <v>No</v>
      </c>
      <c r="EJ391" s="428" t="str">
        <f t="shared" ca="1" si="536"/>
        <v/>
      </c>
      <c r="EK391" s="428" t="str">
        <f t="shared" ca="1" si="537"/>
        <v/>
      </c>
      <c r="EL391" s="65" t="str">
        <f t="shared" ca="1" si="538"/>
        <v/>
      </c>
      <c r="EM391" s="65" t="str">
        <f t="shared" ca="1" si="539"/>
        <v/>
      </c>
      <c r="EN391" s="65" t="str">
        <f t="shared" ca="1" si="540"/>
        <v/>
      </c>
      <c r="EO391" s="433" t="str">
        <f t="shared" ca="1" si="541"/>
        <v/>
      </c>
      <c r="EP391" s="433" t="str">
        <f t="shared" ca="1" si="542"/>
        <v/>
      </c>
      <c r="EQ391" s="433" t="str">
        <f t="shared" ca="1" si="543"/>
        <v/>
      </c>
      <c r="ER391" s="433" t="str">
        <f t="shared" ca="1" si="544"/>
        <v/>
      </c>
      <c r="ES391" s="433" t="str">
        <f t="shared" ca="1" si="545"/>
        <v/>
      </c>
      <c r="ET391" s="433" t="str">
        <f t="shared" ca="1" si="546"/>
        <v/>
      </c>
      <c r="EU391" s="433" t="str">
        <f ca="1">IF(OR(CO391="",CQ391=""),"",Discipline!$P$3*CO391+Discipline!$X$3*CQ391)</f>
        <v/>
      </c>
      <c r="EV391" s="433" t="str">
        <f ca="1">IF(OR(CP391="",CR391=""),"",Discipline!$P$3*CP391+Discipline!$X$3*CR391)</f>
        <v/>
      </c>
    </row>
    <row r="392" spans="1:152" x14ac:dyDescent="0.25">
      <c r="A392" s="10" t="str">
        <f ca="1">IFERROR(RANK(order!A392,order!A$3:A$554,0),"")</f>
        <v/>
      </c>
      <c r="B392" s="10" t="str">
        <f ca="1">IFERROR(RANK(order!B392,order!B$3:B$554,0),"")</f>
        <v/>
      </c>
      <c r="C392" s="10" t="str">
        <f ca="1">IFERROR(RANK(order!C392,order!C$3:C$554,0),"")</f>
        <v/>
      </c>
      <c r="D392" s="4" t="str">
        <f ca="1">IFERROR(RANK(order!D392,order!D$3:D$554,0),"")</f>
        <v/>
      </c>
      <c r="E392" s="4" t="str">
        <f ca="1">IFERROR(RANK(order!E392,order!E$3:E$554,0),"")</f>
        <v/>
      </c>
      <c r="F392" s="4" t="str">
        <f ca="1">IFERROR(RANK(order!F392,order!F$3:F$554,0),"")</f>
        <v/>
      </c>
      <c r="G392" s="10" t="str">
        <f ca="1">IFERROR(RANK(order!G392,order!G$3:G$554,0),"")</f>
        <v/>
      </c>
      <c r="H392" s="10" t="str">
        <f ca="1">IFERROR(RANK(order!H392,order!H$3:H$554,0),"")</f>
        <v/>
      </c>
      <c r="I392" s="10" t="str">
        <f ca="1">IFERROR(RANK(order!I392,order!I$3:I$554,0),"")</f>
        <v/>
      </c>
      <c r="J392" s="4" t="str">
        <f ca="1">IFERROR(RANK(order!J392,order!J$3:J$554,0),"")</f>
        <v/>
      </c>
      <c r="K392" s="4" t="str">
        <f ca="1">IFERROR(RANK(order!K392,order!K$3:K$554,0),"")</f>
        <v/>
      </c>
      <c r="L392" s="4" t="str">
        <f ca="1">IFERROR(RANK(order!L392,order!L$3:L$554,0),"")</f>
        <v/>
      </c>
      <c r="M392" s="10" t="str">
        <f ca="1">IFERROR(RANK(order!M392,order!M$3:M$554,0),"")</f>
        <v/>
      </c>
      <c r="N392" s="10" t="str">
        <f ca="1">IFERROR(RANK(order!N392,order!N$3:N$554,0),"")</f>
        <v/>
      </c>
      <c r="O392" s="10" t="str">
        <f ca="1">IFERROR(RANK(order!O392,order!O$3:O$554,0),"")</f>
        <v/>
      </c>
      <c r="P392" s="4" t="str">
        <f ca="1">IFERROR(RANK(order!P392,order!P$3:P$554,0),"")</f>
        <v/>
      </c>
      <c r="Q392" s="4" t="str">
        <f ca="1">IFERROR(RANK(order!Q392,order!Q$3:Q$554,0),"")</f>
        <v/>
      </c>
      <c r="R392" s="4" t="str">
        <f ca="1">IFERROR(RANK(order!R392,order!R$3:R$554,0),"")</f>
        <v/>
      </c>
      <c r="S392" s="10" t="str">
        <f ca="1">IFERROR(RANK(order!S392,order!S$3:S$554,0),"")</f>
        <v/>
      </c>
      <c r="T392" s="10" t="str">
        <f ca="1">IFERROR(RANK(order!T392,order!T$3:T$554,0),"")</f>
        <v/>
      </c>
      <c r="U392" s="10" t="str">
        <f ca="1">IFERROR(RANK(order!U392,order!U$3:U$554,0),"")</f>
        <v/>
      </c>
      <c r="V392" s="4" t="str">
        <f ca="1">IFERROR(RANK(order!V392,order!V$3:V$554,0),"")</f>
        <v/>
      </c>
      <c r="W392" s="4" t="str">
        <f ca="1">IFERROR(RANK(order!W392,order!W$3:W$554,0),"")</f>
        <v/>
      </c>
      <c r="X392" s="4" t="str">
        <f ca="1">IFERROR(RANK(order!X392,order!X$3:X$554,0),"")</f>
        <v/>
      </c>
      <c r="Y392" s="10" t="str">
        <f ca="1">IFERROR(RANK(order!Y392,order!Y$3:Y$554,0),"")</f>
        <v/>
      </c>
      <c r="Z392" s="10" t="str">
        <f ca="1">IFERROR(RANK(order!Z392,order!Z$3:Z$554,0),"")</f>
        <v/>
      </c>
      <c r="AA392" s="10" t="str">
        <f ca="1">IFERROR(RANK(order!AA392,order!AA$3:AA$554,0),"")</f>
        <v/>
      </c>
      <c r="AB392" s="4" t="str">
        <f ca="1">IFERROR(RANK(order!AB392,order!AB$3:AB$554,0),"")</f>
        <v/>
      </c>
      <c r="AC392" s="4" t="str">
        <f ca="1">IFERROR(RANK(order!AC392,order!AC$3:AC$554,0),"")</f>
        <v/>
      </c>
      <c r="AD392" s="4" t="str">
        <f ca="1">IFERROR(RANK(order!AD392,order!AD$3:AD$554,0),"")</f>
        <v/>
      </c>
      <c r="AE392" s="10" t="str">
        <f ca="1">IFERROR(RANK(order!AE392,order!AE$3:AE$554,0),"")</f>
        <v/>
      </c>
      <c r="AF392" s="10" t="str">
        <f ca="1">IFERROR(RANK(order!AF392,order!AF$3:AF$554,0),"")</f>
        <v/>
      </c>
      <c r="AG392" s="10" t="str">
        <f ca="1">IFERROR(RANK(order!AG392,order!AG$3:AG$554,0),"")</f>
        <v/>
      </c>
      <c r="AH392" s="4" t="str">
        <f ca="1">IFERROR(RANK(order!AH392,order!AH$3:AH$554,0),"")</f>
        <v/>
      </c>
      <c r="AI392" s="4" t="str">
        <f ca="1">IFERROR(RANK(order!AI392,order!AI$3:AI$554,0),"")</f>
        <v/>
      </c>
      <c r="AJ392" s="4" t="str">
        <f ca="1">IFERROR(RANK(order!AJ392,order!AJ$3:AJ$554,0),"")</f>
        <v/>
      </c>
      <c r="AK392" s="10" t="str">
        <f ca="1">IFERROR(RANK(order!AK392,order!AK$3:AK$554,0),"")</f>
        <v/>
      </c>
      <c r="AL392" s="10" t="str">
        <f ca="1">IFERROR(RANK(order!AL392,order!AL$3:AL$554,0),"")</f>
        <v/>
      </c>
      <c r="AM392" s="10" t="str">
        <f ca="1">IFERROR(RANK(order!AM392,order!AM$3:AM$554,0),"")</f>
        <v/>
      </c>
      <c r="AN392" s="4" t="str">
        <f ca="1">IFERROR(RANK(order!AN392,order!AN$3:AN$554,0),"")</f>
        <v/>
      </c>
      <c r="AO392" s="4" t="str">
        <f ca="1">IFERROR(RANK(order!AO392,order!AO$3:AO$554,0),"")</f>
        <v/>
      </c>
      <c r="AP392" s="4" t="str">
        <f ca="1">IFERROR(RANK(order!AP392,order!AP$3:AP$554,0),"")</f>
        <v/>
      </c>
      <c r="AQ392" s="10" t="str">
        <f ca="1">IFERROR(RANK(order!AQ392,order!AQ$3:AQ$554,0),"")</f>
        <v/>
      </c>
      <c r="AR392" s="10" t="str">
        <f ca="1">IFERROR(RANK(order!AR392,order!AR$3:AR$554,0),"")</f>
        <v/>
      </c>
      <c r="AS392" s="10" t="str">
        <f ca="1">IFERROR(RANK(order!AS392,order!AS$3:AS$554,0),"")</f>
        <v/>
      </c>
      <c r="AT392" s="4" t="str">
        <f ca="1">IFERROR(RANK(order!AT392,order!AT$3:AT$554,0),"")</f>
        <v/>
      </c>
      <c r="AU392" s="4" t="str">
        <f ca="1">IFERROR(RANK(order!AU392,order!AU$3:AU$554,0),"")</f>
        <v/>
      </c>
      <c r="AV392" s="4" t="str">
        <f ca="1">IFERROR(RANK(order!AV392,order!AV$3:AV$554,0),"")</f>
        <v/>
      </c>
      <c r="AW392" s="10" t="str">
        <f ca="1">IFERROR(RANK(order!AW392,order!AW$3:AW$554,0),"")</f>
        <v/>
      </c>
      <c r="AX392" s="10" t="str">
        <f ca="1">IFERROR(RANK(order!AX392,order!AX$3:AX$554,0),"")</f>
        <v/>
      </c>
      <c r="AY392" s="10" t="str">
        <f ca="1">IFERROR(RANK(order!AY392,order!AY$3:AY$554,0),"")</f>
        <v/>
      </c>
      <c r="AZ392" s="4" t="str">
        <f ca="1">IFERROR(RANK(order!AZ392,order!AZ$3:AZ$554,0),"")</f>
        <v/>
      </c>
      <c r="BA392" s="4" t="str">
        <f ca="1">IFERROR(RANK(order!BA392,order!BA$3:BA$554,0),"")</f>
        <v/>
      </c>
      <c r="BB392" s="4" t="str">
        <f ca="1">IFERROR(RANK(order!BB392,order!BB$3:BB$554,0),"")</f>
        <v/>
      </c>
      <c r="BC392" s="10" t="str">
        <f ca="1">IFERROR(RANK(order!BC392,order!BC$3:BC$554,0),"")</f>
        <v/>
      </c>
      <c r="BD392" s="10" t="str">
        <f ca="1">IFERROR(RANK(order!BD392,order!BD$3:BD$554,0),"")</f>
        <v/>
      </c>
      <c r="BE392" s="10" t="str">
        <f ca="1">IFERROR(RANK(order!BE392,order!BE$3:BE$554,0),"")</f>
        <v/>
      </c>
      <c r="BF392" s="4" t="str">
        <f ca="1">IFERROR(RANK(order!BF392,order!BF$3:BF$554,0),"")</f>
        <v/>
      </c>
      <c r="BG392" s="4" t="str">
        <f ca="1">IFERROR(RANK(order!BG392,order!BG$3:BG$554,0),"")</f>
        <v/>
      </c>
      <c r="BH392" s="4" t="str">
        <f ca="1">IFERROR(RANK(order!BH392,order!BH$3:BH$554,0),"")</f>
        <v/>
      </c>
      <c r="BI392" s="10" t="str">
        <f ca="1">IFERROR(RANK(order!BI392,order!BI$3:BI$554,0),"")</f>
        <v/>
      </c>
      <c r="BJ392" s="10" t="str">
        <f ca="1">IFERROR(RANK(order!BJ392,order!BJ$3:BJ$554,0),"")</f>
        <v/>
      </c>
      <c r="BK392" s="10" t="str">
        <f ca="1">IFERROR(RANK(order!BK392,order!BK$3:BK$554,0),"")</f>
        <v/>
      </c>
      <c r="BL392" s="4" t="str">
        <f ca="1">IFERROR(RANK(order!BL392,order!BL$3:BL$554,0),"")</f>
        <v/>
      </c>
      <c r="BM392" s="4" t="str">
        <f ca="1">IFERROR(RANK(order!BM392,order!BM$3:BM$554,0),"")</f>
        <v/>
      </c>
      <c r="BN392" s="4" t="str">
        <f ca="1">IFERROR(RANK(order!BN392,order!BN$3:BN$554,0),"")</f>
        <v/>
      </c>
      <c r="BO392" s="10" t="str">
        <f ca="1">IFERROR(RANK(order!BO392,order!BO$3:BO$554,0),"")</f>
        <v/>
      </c>
      <c r="BP392" s="10" t="str">
        <f ca="1">IFERROR(RANK(order!BP392,order!BP$3:BP$554,0),"")</f>
        <v/>
      </c>
      <c r="BQ392" s="10" t="str">
        <f ca="1">IFERROR(RANK(order!BQ392,order!BQ$3:BQ$554,0),"")</f>
        <v/>
      </c>
      <c r="BR392" s="4" t="str">
        <f ca="1">IFERROR(RANK(order!BR392,order!BR$3:BR$554,0),"")</f>
        <v/>
      </c>
      <c r="BS392" s="4" t="str">
        <f ca="1">IFERROR(RANK(order!BS392,order!BS$3:BS$554,0),"")</f>
        <v/>
      </c>
      <c r="BT392" s="4" t="str">
        <f ca="1">IFERROR(RANK(order!BT392,order!BT$3:BT$554,0),"")</f>
        <v/>
      </c>
      <c r="BU392" s="95">
        <f t="shared" si="547"/>
        <v>390</v>
      </c>
      <c r="BV392" s="35" t="str">
        <f t="shared" si="548"/>
        <v>E1</v>
      </c>
      <c r="BW392" s="55">
        <f t="shared" ca="1" si="471"/>
        <v>0</v>
      </c>
      <c r="BX392" s="56" t="str">
        <f t="shared" ca="1" si="472"/>
        <v/>
      </c>
      <c r="BY392" s="56" t="str">
        <f t="shared" ca="1" si="473"/>
        <v/>
      </c>
      <c r="BZ392" s="57" t="str">
        <f t="shared" ca="1" si="474"/>
        <v/>
      </c>
      <c r="CA392" s="57" t="str">
        <f t="shared" ca="1" si="475"/>
        <v/>
      </c>
      <c r="CB392" s="58" t="str">
        <f t="shared" ca="1" si="476"/>
        <v/>
      </c>
      <c r="CC392" s="57" t="str">
        <f t="shared" ca="1" si="477"/>
        <v/>
      </c>
      <c r="CD392" s="57" t="str">
        <f t="shared" ca="1" si="478"/>
        <v/>
      </c>
      <c r="CE392" s="58" t="str">
        <f t="shared" ca="1" si="479"/>
        <v/>
      </c>
      <c r="CF392" s="59" t="str">
        <f t="shared" ca="1" si="480"/>
        <v/>
      </c>
      <c r="CG392" s="57" t="str">
        <f t="shared" ca="1" si="481"/>
        <v/>
      </c>
      <c r="CH392" s="57" t="str">
        <f t="shared" ca="1" si="482"/>
        <v/>
      </c>
      <c r="CI392" s="57" t="str">
        <f t="shared" ca="1" si="483"/>
        <v/>
      </c>
      <c r="CJ392" s="57" t="str">
        <f t="shared" ca="1" si="484"/>
        <v/>
      </c>
      <c r="CK392" s="57" t="str">
        <f t="shared" ca="1" si="485"/>
        <v/>
      </c>
      <c r="CL392" s="57" t="str">
        <f t="shared" ca="1" si="486"/>
        <v/>
      </c>
      <c r="CM392" s="57" t="str">
        <f t="shared" ca="1" si="487"/>
        <v/>
      </c>
      <c r="CN392" s="57" t="str">
        <f t="shared" ca="1" si="488"/>
        <v/>
      </c>
      <c r="CO392" s="57" t="str">
        <f t="shared" ca="1" si="489"/>
        <v/>
      </c>
      <c r="CP392" s="57" t="str">
        <f t="shared" ca="1" si="490"/>
        <v/>
      </c>
      <c r="CQ392" s="57" t="str">
        <f t="shared" ca="1" si="491"/>
        <v/>
      </c>
      <c r="CR392" s="57" t="str">
        <f t="shared" ca="1" si="492"/>
        <v/>
      </c>
      <c r="CS392" s="60" t="str">
        <f t="shared" ca="1" si="493"/>
        <v/>
      </c>
      <c r="CT392" s="60" t="str">
        <f t="shared" ca="1" si="494"/>
        <v/>
      </c>
      <c r="CU392" s="60" t="str">
        <f t="shared" ca="1" si="495"/>
        <v/>
      </c>
      <c r="CV392" s="60" t="str">
        <f t="shared" ca="1" si="496"/>
        <v/>
      </c>
      <c r="CW392" s="60" t="str">
        <f t="shared" ca="1" si="497"/>
        <v/>
      </c>
      <c r="CX392" s="60" t="str">
        <f t="shared" ca="1" si="498"/>
        <v/>
      </c>
      <c r="CY392" s="60" t="str">
        <f t="shared" ca="1" si="499"/>
        <v/>
      </c>
      <c r="CZ392" s="60" t="str">
        <f t="shared" ca="1" si="500"/>
        <v/>
      </c>
      <c r="DA392" s="65" t="str">
        <f t="shared" ca="1" si="501"/>
        <v/>
      </c>
      <c r="DB392" s="65" t="str">
        <f t="shared" ca="1" si="502"/>
        <v/>
      </c>
      <c r="DC392" s="65" t="str">
        <f t="shared" ca="1" si="503"/>
        <v/>
      </c>
      <c r="DD392" s="65" t="str">
        <f t="shared" ca="1" si="504"/>
        <v/>
      </c>
      <c r="DE392" s="65" t="str">
        <f t="shared" ca="1" si="505"/>
        <v/>
      </c>
      <c r="DF392" s="66" t="str">
        <f t="shared" ca="1" si="506"/>
        <v/>
      </c>
      <c r="DG392" s="66" t="str">
        <f t="shared" ca="1" si="507"/>
        <v/>
      </c>
      <c r="DH392" s="66" t="str">
        <f t="shared" ca="1" si="508"/>
        <v/>
      </c>
      <c r="DI392" s="66" t="str">
        <f t="shared" ca="1" si="509"/>
        <v/>
      </c>
      <c r="DJ392" s="66" t="str">
        <f t="shared" ca="1" si="510"/>
        <v/>
      </c>
      <c r="DK392" s="65" t="str">
        <f t="shared" ca="1" si="511"/>
        <v/>
      </c>
      <c r="DL392" s="65" t="str">
        <f t="shared" ca="1" si="512"/>
        <v/>
      </c>
      <c r="DM392" s="65" t="str">
        <f t="shared" ca="1" si="513"/>
        <v/>
      </c>
      <c r="DN392" s="65" t="str">
        <f t="shared" ca="1" si="514"/>
        <v/>
      </c>
      <c r="DO392" s="65" t="str">
        <f t="shared" ca="1" si="515"/>
        <v/>
      </c>
      <c r="DP392" s="65" t="str">
        <f t="shared" ca="1" si="516"/>
        <v/>
      </c>
      <c r="DQ392" s="65" t="str">
        <f t="shared" ca="1" si="517"/>
        <v/>
      </c>
      <c r="DR392" s="69" t="str">
        <f t="shared" ca="1" si="518"/>
        <v/>
      </c>
      <c r="DS392" s="69" t="str">
        <f t="shared" ca="1" si="519"/>
        <v/>
      </c>
      <c r="DT392" s="69" t="str">
        <f t="shared" ca="1" si="520"/>
        <v/>
      </c>
      <c r="DU392" s="69" t="str">
        <f t="shared" ca="1" si="521"/>
        <v/>
      </c>
      <c r="DV392" s="69" t="str">
        <f t="shared" ca="1" si="522"/>
        <v/>
      </c>
      <c r="DW392" s="69" t="str">
        <f t="shared" ca="1" si="523"/>
        <v/>
      </c>
      <c r="DX392" s="69" t="str">
        <f t="shared" ca="1" si="524"/>
        <v/>
      </c>
      <c r="DY392" s="69" t="str">
        <f t="shared" ca="1" si="525"/>
        <v/>
      </c>
      <c r="DZ392" s="72" t="str">
        <f t="shared" ca="1" si="526"/>
        <v/>
      </c>
      <c r="EA392" s="72" t="str">
        <f t="shared" ca="1" si="527"/>
        <v/>
      </c>
      <c r="EB392" s="72" t="str">
        <f t="shared" ca="1" si="528"/>
        <v/>
      </c>
      <c r="EC392" s="65" t="str">
        <f t="shared" ca="1" si="529"/>
        <v/>
      </c>
      <c r="ED392" s="65" t="str">
        <f t="shared" ca="1" si="530"/>
        <v/>
      </c>
      <c r="EE392" s="65" t="str">
        <f t="shared" ca="1" si="531"/>
        <v/>
      </c>
      <c r="EF392" s="65" t="str">
        <f t="shared" ca="1" si="532"/>
        <v/>
      </c>
      <c r="EG392" s="65" t="str">
        <f t="shared" ca="1" si="533"/>
        <v/>
      </c>
      <c r="EH392" s="65" t="str">
        <f t="shared" ca="1" si="534"/>
        <v/>
      </c>
      <c r="EI392" s="429" t="str">
        <f t="shared" ca="1" si="535"/>
        <v>No</v>
      </c>
      <c r="EJ392" s="428" t="str">
        <f t="shared" ca="1" si="536"/>
        <v/>
      </c>
      <c r="EK392" s="428" t="str">
        <f t="shared" ca="1" si="537"/>
        <v/>
      </c>
      <c r="EL392" s="65" t="str">
        <f t="shared" ca="1" si="538"/>
        <v/>
      </c>
      <c r="EM392" s="65" t="str">
        <f t="shared" ca="1" si="539"/>
        <v/>
      </c>
      <c r="EN392" s="65" t="str">
        <f t="shared" ca="1" si="540"/>
        <v/>
      </c>
      <c r="EO392" s="433" t="str">
        <f t="shared" ca="1" si="541"/>
        <v/>
      </c>
      <c r="EP392" s="433" t="str">
        <f t="shared" ca="1" si="542"/>
        <v/>
      </c>
      <c r="EQ392" s="433" t="str">
        <f t="shared" ca="1" si="543"/>
        <v/>
      </c>
      <c r="ER392" s="433" t="str">
        <f t="shared" ca="1" si="544"/>
        <v/>
      </c>
      <c r="ES392" s="433" t="str">
        <f t="shared" ca="1" si="545"/>
        <v/>
      </c>
      <c r="ET392" s="433" t="str">
        <f t="shared" ca="1" si="546"/>
        <v/>
      </c>
      <c r="EU392" s="433" t="str">
        <f ca="1">IF(OR(CO392="",CQ392=""),"",Discipline!$P$3*CO392+Discipline!$X$3*CQ392)</f>
        <v/>
      </c>
      <c r="EV392" s="433" t="str">
        <f ca="1">IF(OR(CP392="",CR392=""),"",Discipline!$P$3*CP392+Discipline!$X$3*CR392)</f>
        <v/>
      </c>
    </row>
    <row r="393" spans="1:152" x14ac:dyDescent="0.25">
      <c r="A393" s="10" t="str">
        <f ca="1">IFERROR(RANK(order!A393,order!A$3:A$554,0),"")</f>
        <v/>
      </c>
      <c r="B393" s="10" t="str">
        <f ca="1">IFERROR(RANK(order!B393,order!B$3:B$554,0),"")</f>
        <v/>
      </c>
      <c r="C393" s="10" t="str">
        <f ca="1">IFERROR(RANK(order!C393,order!C$3:C$554,0),"")</f>
        <v/>
      </c>
      <c r="D393" s="4" t="str">
        <f ca="1">IFERROR(RANK(order!D393,order!D$3:D$554,0),"")</f>
        <v/>
      </c>
      <c r="E393" s="4" t="str">
        <f ca="1">IFERROR(RANK(order!E393,order!E$3:E$554,0),"")</f>
        <v/>
      </c>
      <c r="F393" s="4" t="str">
        <f ca="1">IFERROR(RANK(order!F393,order!F$3:F$554,0),"")</f>
        <v/>
      </c>
      <c r="G393" s="10" t="str">
        <f ca="1">IFERROR(RANK(order!G393,order!G$3:G$554,0),"")</f>
        <v/>
      </c>
      <c r="H393" s="10" t="str">
        <f ca="1">IFERROR(RANK(order!H393,order!H$3:H$554,0),"")</f>
        <v/>
      </c>
      <c r="I393" s="10" t="str">
        <f ca="1">IFERROR(RANK(order!I393,order!I$3:I$554,0),"")</f>
        <v/>
      </c>
      <c r="J393" s="4" t="str">
        <f ca="1">IFERROR(RANK(order!J393,order!J$3:J$554,0),"")</f>
        <v/>
      </c>
      <c r="K393" s="4" t="str">
        <f ca="1">IFERROR(RANK(order!K393,order!K$3:K$554,0),"")</f>
        <v/>
      </c>
      <c r="L393" s="4" t="str">
        <f ca="1">IFERROR(RANK(order!L393,order!L$3:L$554,0),"")</f>
        <v/>
      </c>
      <c r="M393" s="10" t="str">
        <f ca="1">IFERROR(RANK(order!M393,order!M$3:M$554,0),"")</f>
        <v/>
      </c>
      <c r="N393" s="10" t="str">
        <f ca="1">IFERROR(RANK(order!N393,order!N$3:N$554,0),"")</f>
        <v/>
      </c>
      <c r="O393" s="10" t="str">
        <f ca="1">IFERROR(RANK(order!O393,order!O$3:O$554,0),"")</f>
        <v/>
      </c>
      <c r="P393" s="4" t="str">
        <f ca="1">IFERROR(RANK(order!P393,order!P$3:P$554,0),"")</f>
        <v/>
      </c>
      <c r="Q393" s="4" t="str">
        <f ca="1">IFERROR(RANK(order!Q393,order!Q$3:Q$554,0),"")</f>
        <v/>
      </c>
      <c r="R393" s="4" t="str">
        <f ca="1">IFERROR(RANK(order!R393,order!R$3:R$554,0),"")</f>
        <v/>
      </c>
      <c r="S393" s="10" t="str">
        <f ca="1">IFERROR(RANK(order!S393,order!S$3:S$554,0),"")</f>
        <v/>
      </c>
      <c r="T393" s="10" t="str">
        <f ca="1">IFERROR(RANK(order!T393,order!T$3:T$554,0),"")</f>
        <v/>
      </c>
      <c r="U393" s="10" t="str">
        <f ca="1">IFERROR(RANK(order!U393,order!U$3:U$554,0),"")</f>
        <v/>
      </c>
      <c r="V393" s="4" t="str">
        <f ca="1">IFERROR(RANK(order!V393,order!V$3:V$554,0),"")</f>
        <v/>
      </c>
      <c r="W393" s="4" t="str">
        <f ca="1">IFERROR(RANK(order!W393,order!W$3:W$554,0),"")</f>
        <v/>
      </c>
      <c r="X393" s="4" t="str">
        <f ca="1">IFERROR(RANK(order!X393,order!X$3:X$554,0),"")</f>
        <v/>
      </c>
      <c r="Y393" s="10" t="str">
        <f ca="1">IFERROR(RANK(order!Y393,order!Y$3:Y$554,0),"")</f>
        <v/>
      </c>
      <c r="Z393" s="10" t="str">
        <f ca="1">IFERROR(RANK(order!Z393,order!Z$3:Z$554,0),"")</f>
        <v/>
      </c>
      <c r="AA393" s="10" t="str">
        <f ca="1">IFERROR(RANK(order!AA393,order!AA$3:AA$554,0),"")</f>
        <v/>
      </c>
      <c r="AB393" s="4" t="str">
        <f ca="1">IFERROR(RANK(order!AB393,order!AB$3:AB$554,0),"")</f>
        <v/>
      </c>
      <c r="AC393" s="4" t="str">
        <f ca="1">IFERROR(RANK(order!AC393,order!AC$3:AC$554,0),"")</f>
        <v/>
      </c>
      <c r="AD393" s="4" t="str">
        <f ca="1">IFERROR(RANK(order!AD393,order!AD$3:AD$554,0),"")</f>
        <v/>
      </c>
      <c r="AE393" s="10" t="str">
        <f ca="1">IFERROR(RANK(order!AE393,order!AE$3:AE$554,0),"")</f>
        <v/>
      </c>
      <c r="AF393" s="10" t="str">
        <f ca="1">IFERROR(RANK(order!AF393,order!AF$3:AF$554,0),"")</f>
        <v/>
      </c>
      <c r="AG393" s="10" t="str">
        <f ca="1">IFERROR(RANK(order!AG393,order!AG$3:AG$554,0),"")</f>
        <v/>
      </c>
      <c r="AH393" s="4" t="str">
        <f ca="1">IFERROR(RANK(order!AH393,order!AH$3:AH$554,0),"")</f>
        <v/>
      </c>
      <c r="AI393" s="4" t="str">
        <f ca="1">IFERROR(RANK(order!AI393,order!AI$3:AI$554,0),"")</f>
        <v/>
      </c>
      <c r="AJ393" s="4" t="str">
        <f ca="1">IFERROR(RANK(order!AJ393,order!AJ$3:AJ$554,0),"")</f>
        <v/>
      </c>
      <c r="AK393" s="10" t="str">
        <f ca="1">IFERROR(RANK(order!AK393,order!AK$3:AK$554,0),"")</f>
        <v/>
      </c>
      <c r="AL393" s="10" t="str">
        <f ca="1">IFERROR(RANK(order!AL393,order!AL$3:AL$554,0),"")</f>
        <v/>
      </c>
      <c r="AM393" s="10" t="str">
        <f ca="1">IFERROR(RANK(order!AM393,order!AM$3:AM$554,0),"")</f>
        <v/>
      </c>
      <c r="AN393" s="4" t="str">
        <f ca="1">IFERROR(RANK(order!AN393,order!AN$3:AN$554,0),"")</f>
        <v/>
      </c>
      <c r="AO393" s="4" t="str">
        <f ca="1">IFERROR(RANK(order!AO393,order!AO$3:AO$554,0),"")</f>
        <v/>
      </c>
      <c r="AP393" s="4" t="str">
        <f ca="1">IFERROR(RANK(order!AP393,order!AP$3:AP$554,0),"")</f>
        <v/>
      </c>
      <c r="AQ393" s="10" t="str">
        <f ca="1">IFERROR(RANK(order!AQ393,order!AQ$3:AQ$554,0),"")</f>
        <v/>
      </c>
      <c r="AR393" s="10" t="str">
        <f ca="1">IFERROR(RANK(order!AR393,order!AR$3:AR$554,0),"")</f>
        <v/>
      </c>
      <c r="AS393" s="10" t="str">
        <f ca="1">IFERROR(RANK(order!AS393,order!AS$3:AS$554,0),"")</f>
        <v/>
      </c>
      <c r="AT393" s="4" t="str">
        <f ca="1">IFERROR(RANK(order!AT393,order!AT$3:AT$554,0),"")</f>
        <v/>
      </c>
      <c r="AU393" s="4" t="str">
        <f ca="1">IFERROR(RANK(order!AU393,order!AU$3:AU$554,0),"")</f>
        <v/>
      </c>
      <c r="AV393" s="4" t="str">
        <f ca="1">IFERROR(RANK(order!AV393,order!AV$3:AV$554,0),"")</f>
        <v/>
      </c>
      <c r="AW393" s="10" t="str">
        <f ca="1">IFERROR(RANK(order!AW393,order!AW$3:AW$554,0),"")</f>
        <v/>
      </c>
      <c r="AX393" s="10" t="str">
        <f ca="1">IFERROR(RANK(order!AX393,order!AX$3:AX$554,0),"")</f>
        <v/>
      </c>
      <c r="AY393" s="10" t="str">
        <f ca="1">IFERROR(RANK(order!AY393,order!AY$3:AY$554,0),"")</f>
        <v/>
      </c>
      <c r="AZ393" s="4" t="str">
        <f ca="1">IFERROR(RANK(order!AZ393,order!AZ$3:AZ$554,0),"")</f>
        <v/>
      </c>
      <c r="BA393" s="4" t="str">
        <f ca="1">IFERROR(RANK(order!BA393,order!BA$3:BA$554,0),"")</f>
        <v/>
      </c>
      <c r="BB393" s="4" t="str">
        <f ca="1">IFERROR(RANK(order!BB393,order!BB$3:BB$554,0),"")</f>
        <v/>
      </c>
      <c r="BC393" s="10" t="str">
        <f ca="1">IFERROR(RANK(order!BC393,order!BC$3:BC$554,0),"")</f>
        <v/>
      </c>
      <c r="BD393" s="10" t="str">
        <f ca="1">IFERROR(RANK(order!BD393,order!BD$3:BD$554,0),"")</f>
        <v/>
      </c>
      <c r="BE393" s="10" t="str">
        <f ca="1">IFERROR(RANK(order!BE393,order!BE$3:BE$554,0),"")</f>
        <v/>
      </c>
      <c r="BF393" s="4" t="str">
        <f ca="1">IFERROR(RANK(order!BF393,order!BF$3:BF$554,0),"")</f>
        <v/>
      </c>
      <c r="BG393" s="4" t="str">
        <f ca="1">IFERROR(RANK(order!BG393,order!BG$3:BG$554,0),"")</f>
        <v/>
      </c>
      <c r="BH393" s="4" t="str">
        <f ca="1">IFERROR(RANK(order!BH393,order!BH$3:BH$554,0),"")</f>
        <v/>
      </c>
      <c r="BI393" s="10" t="str">
        <f ca="1">IFERROR(RANK(order!BI393,order!BI$3:BI$554,0),"")</f>
        <v/>
      </c>
      <c r="BJ393" s="10" t="str">
        <f ca="1">IFERROR(RANK(order!BJ393,order!BJ$3:BJ$554,0),"")</f>
        <v/>
      </c>
      <c r="BK393" s="10" t="str">
        <f ca="1">IFERROR(RANK(order!BK393,order!BK$3:BK$554,0),"")</f>
        <v/>
      </c>
      <c r="BL393" s="4" t="str">
        <f ca="1">IFERROR(RANK(order!BL393,order!BL$3:BL$554,0),"")</f>
        <v/>
      </c>
      <c r="BM393" s="4" t="str">
        <f ca="1">IFERROR(RANK(order!BM393,order!BM$3:BM$554,0),"")</f>
        <v/>
      </c>
      <c r="BN393" s="4" t="str">
        <f ca="1">IFERROR(RANK(order!BN393,order!BN$3:BN$554,0),"")</f>
        <v/>
      </c>
      <c r="BO393" s="10" t="str">
        <f ca="1">IFERROR(RANK(order!BO393,order!BO$3:BO$554,0),"")</f>
        <v/>
      </c>
      <c r="BP393" s="10" t="str">
        <f ca="1">IFERROR(RANK(order!BP393,order!BP$3:BP$554,0),"")</f>
        <v/>
      </c>
      <c r="BQ393" s="10" t="str">
        <f ca="1">IFERROR(RANK(order!BQ393,order!BQ$3:BQ$554,0),"")</f>
        <v/>
      </c>
      <c r="BR393" s="4" t="str">
        <f ca="1">IFERROR(RANK(order!BR393,order!BR$3:BR$554,0),"")</f>
        <v/>
      </c>
      <c r="BS393" s="4" t="str">
        <f ca="1">IFERROR(RANK(order!BS393,order!BS$3:BS$554,0),"")</f>
        <v/>
      </c>
      <c r="BT393" s="4" t="str">
        <f ca="1">IFERROR(RANK(order!BT393,order!BT$3:BT$554,0),"")</f>
        <v/>
      </c>
      <c r="BU393" s="95">
        <f t="shared" si="547"/>
        <v>391</v>
      </c>
      <c r="BV393" s="35" t="str">
        <f t="shared" si="548"/>
        <v>E1</v>
      </c>
      <c r="BW393" s="55">
        <f t="shared" ca="1" si="471"/>
        <v>0</v>
      </c>
      <c r="BX393" s="56" t="str">
        <f t="shared" ca="1" si="472"/>
        <v/>
      </c>
      <c r="BY393" s="56" t="str">
        <f t="shared" ca="1" si="473"/>
        <v/>
      </c>
      <c r="BZ393" s="57" t="str">
        <f t="shared" ca="1" si="474"/>
        <v/>
      </c>
      <c r="CA393" s="57" t="str">
        <f t="shared" ca="1" si="475"/>
        <v/>
      </c>
      <c r="CB393" s="58" t="str">
        <f t="shared" ca="1" si="476"/>
        <v/>
      </c>
      <c r="CC393" s="57" t="str">
        <f t="shared" ca="1" si="477"/>
        <v/>
      </c>
      <c r="CD393" s="57" t="str">
        <f t="shared" ca="1" si="478"/>
        <v/>
      </c>
      <c r="CE393" s="58" t="str">
        <f t="shared" ca="1" si="479"/>
        <v/>
      </c>
      <c r="CF393" s="59" t="str">
        <f t="shared" ca="1" si="480"/>
        <v/>
      </c>
      <c r="CG393" s="57" t="str">
        <f t="shared" ca="1" si="481"/>
        <v/>
      </c>
      <c r="CH393" s="57" t="str">
        <f t="shared" ca="1" si="482"/>
        <v/>
      </c>
      <c r="CI393" s="57" t="str">
        <f t="shared" ca="1" si="483"/>
        <v/>
      </c>
      <c r="CJ393" s="57" t="str">
        <f t="shared" ca="1" si="484"/>
        <v/>
      </c>
      <c r="CK393" s="57" t="str">
        <f t="shared" ca="1" si="485"/>
        <v/>
      </c>
      <c r="CL393" s="57" t="str">
        <f t="shared" ca="1" si="486"/>
        <v/>
      </c>
      <c r="CM393" s="57" t="str">
        <f t="shared" ca="1" si="487"/>
        <v/>
      </c>
      <c r="CN393" s="57" t="str">
        <f t="shared" ca="1" si="488"/>
        <v/>
      </c>
      <c r="CO393" s="57" t="str">
        <f t="shared" ca="1" si="489"/>
        <v/>
      </c>
      <c r="CP393" s="57" t="str">
        <f t="shared" ca="1" si="490"/>
        <v/>
      </c>
      <c r="CQ393" s="57" t="str">
        <f t="shared" ca="1" si="491"/>
        <v/>
      </c>
      <c r="CR393" s="57" t="str">
        <f t="shared" ca="1" si="492"/>
        <v/>
      </c>
      <c r="CS393" s="60" t="str">
        <f t="shared" ca="1" si="493"/>
        <v/>
      </c>
      <c r="CT393" s="60" t="str">
        <f t="shared" ca="1" si="494"/>
        <v/>
      </c>
      <c r="CU393" s="60" t="str">
        <f t="shared" ca="1" si="495"/>
        <v/>
      </c>
      <c r="CV393" s="60" t="str">
        <f t="shared" ca="1" si="496"/>
        <v/>
      </c>
      <c r="CW393" s="60" t="str">
        <f t="shared" ca="1" si="497"/>
        <v/>
      </c>
      <c r="CX393" s="60" t="str">
        <f t="shared" ca="1" si="498"/>
        <v/>
      </c>
      <c r="CY393" s="60" t="str">
        <f t="shared" ca="1" si="499"/>
        <v/>
      </c>
      <c r="CZ393" s="60" t="str">
        <f t="shared" ca="1" si="500"/>
        <v/>
      </c>
      <c r="DA393" s="65" t="str">
        <f t="shared" ca="1" si="501"/>
        <v/>
      </c>
      <c r="DB393" s="65" t="str">
        <f t="shared" ca="1" si="502"/>
        <v/>
      </c>
      <c r="DC393" s="65" t="str">
        <f t="shared" ca="1" si="503"/>
        <v/>
      </c>
      <c r="DD393" s="65" t="str">
        <f t="shared" ca="1" si="504"/>
        <v/>
      </c>
      <c r="DE393" s="65" t="str">
        <f t="shared" ca="1" si="505"/>
        <v/>
      </c>
      <c r="DF393" s="66" t="str">
        <f t="shared" ca="1" si="506"/>
        <v/>
      </c>
      <c r="DG393" s="66" t="str">
        <f t="shared" ca="1" si="507"/>
        <v/>
      </c>
      <c r="DH393" s="66" t="str">
        <f t="shared" ca="1" si="508"/>
        <v/>
      </c>
      <c r="DI393" s="66" t="str">
        <f t="shared" ca="1" si="509"/>
        <v/>
      </c>
      <c r="DJ393" s="66" t="str">
        <f t="shared" ca="1" si="510"/>
        <v/>
      </c>
      <c r="DK393" s="65" t="str">
        <f t="shared" ca="1" si="511"/>
        <v/>
      </c>
      <c r="DL393" s="65" t="str">
        <f t="shared" ca="1" si="512"/>
        <v/>
      </c>
      <c r="DM393" s="65" t="str">
        <f t="shared" ca="1" si="513"/>
        <v/>
      </c>
      <c r="DN393" s="65" t="str">
        <f t="shared" ca="1" si="514"/>
        <v/>
      </c>
      <c r="DO393" s="65" t="str">
        <f t="shared" ca="1" si="515"/>
        <v/>
      </c>
      <c r="DP393" s="65" t="str">
        <f t="shared" ca="1" si="516"/>
        <v/>
      </c>
      <c r="DQ393" s="65" t="str">
        <f t="shared" ca="1" si="517"/>
        <v/>
      </c>
      <c r="DR393" s="69" t="str">
        <f t="shared" ca="1" si="518"/>
        <v/>
      </c>
      <c r="DS393" s="69" t="str">
        <f t="shared" ca="1" si="519"/>
        <v/>
      </c>
      <c r="DT393" s="69" t="str">
        <f t="shared" ca="1" si="520"/>
        <v/>
      </c>
      <c r="DU393" s="69" t="str">
        <f t="shared" ca="1" si="521"/>
        <v/>
      </c>
      <c r="DV393" s="69" t="str">
        <f t="shared" ca="1" si="522"/>
        <v/>
      </c>
      <c r="DW393" s="69" t="str">
        <f t="shared" ca="1" si="523"/>
        <v/>
      </c>
      <c r="DX393" s="69" t="str">
        <f t="shared" ca="1" si="524"/>
        <v/>
      </c>
      <c r="DY393" s="69" t="str">
        <f t="shared" ca="1" si="525"/>
        <v/>
      </c>
      <c r="DZ393" s="72" t="str">
        <f t="shared" ca="1" si="526"/>
        <v/>
      </c>
      <c r="EA393" s="72" t="str">
        <f t="shared" ca="1" si="527"/>
        <v/>
      </c>
      <c r="EB393" s="72" t="str">
        <f t="shared" ca="1" si="528"/>
        <v/>
      </c>
      <c r="EC393" s="65" t="str">
        <f t="shared" ca="1" si="529"/>
        <v/>
      </c>
      <c r="ED393" s="65" t="str">
        <f t="shared" ca="1" si="530"/>
        <v/>
      </c>
      <c r="EE393" s="65" t="str">
        <f t="shared" ca="1" si="531"/>
        <v/>
      </c>
      <c r="EF393" s="65" t="str">
        <f t="shared" ca="1" si="532"/>
        <v/>
      </c>
      <c r="EG393" s="65" t="str">
        <f t="shared" ca="1" si="533"/>
        <v/>
      </c>
      <c r="EH393" s="65" t="str">
        <f t="shared" ca="1" si="534"/>
        <v/>
      </c>
      <c r="EI393" s="429" t="str">
        <f t="shared" ca="1" si="535"/>
        <v>No</v>
      </c>
      <c r="EJ393" s="428" t="str">
        <f t="shared" ca="1" si="536"/>
        <v/>
      </c>
      <c r="EK393" s="428" t="str">
        <f t="shared" ca="1" si="537"/>
        <v/>
      </c>
      <c r="EL393" s="65" t="str">
        <f t="shared" ca="1" si="538"/>
        <v/>
      </c>
      <c r="EM393" s="65" t="str">
        <f t="shared" ca="1" si="539"/>
        <v/>
      </c>
      <c r="EN393" s="65" t="str">
        <f t="shared" ca="1" si="540"/>
        <v/>
      </c>
      <c r="EO393" s="433" t="str">
        <f t="shared" ca="1" si="541"/>
        <v/>
      </c>
      <c r="EP393" s="433" t="str">
        <f t="shared" ca="1" si="542"/>
        <v/>
      </c>
      <c r="EQ393" s="433" t="str">
        <f t="shared" ca="1" si="543"/>
        <v/>
      </c>
      <c r="ER393" s="433" t="str">
        <f t="shared" ca="1" si="544"/>
        <v/>
      </c>
      <c r="ES393" s="433" t="str">
        <f t="shared" ca="1" si="545"/>
        <v/>
      </c>
      <c r="ET393" s="433" t="str">
        <f t="shared" ca="1" si="546"/>
        <v/>
      </c>
      <c r="EU393" s="433" t="str">
        <f ca="1">IF(OR(CO393="",CQ393=""),"",Discipline!$P$3*CO393+Discipline!$X$3*CQ393)</f>
        <v/>
      </c>
      <c r="EV393" s="433" t="str">
        <f ca="1">IF(OR(CP393="",CR393=""),"",Discipline!$P$3*CP393+Discipline!$X$3*CR393)</f>
        <v/>
      </c>
    </row>
    <row r="394" spans="1:152" x14ac:dyDescent="0.25">
      <c r="A394" s="10" t="str">
        <f ca="1">IFERROR(RANK(order!A394,order!A$3:A$554,0),"")</f>
        <v/>
      </c>
      <c r="B394" s="10" t="str">
        <f ca="1">IFERROR(RANK(order!B394,order!B$3:B$554,0),"")</f>
        <v/>
      </c>
      <c r="C394" s="10" t="str">
        <f ca="1">IFERROR(RANK(order!C394,order!C$3:C$554,0),"")</f>
        <v/>
      </c>
      <c r="D394" s="4" t="str">
        <f ca="1">IFERROR(RANK(order!D394,order!D$3:D$554,0),"")</f>
        <v/>
      </c>
      <c r="E394" s="4" t="str">
        <f ca="1">IFERROR(RANK(order!E394,order!E$3:E$554,0),"")</f>
        <v/>
      </c>
      <c r="F394" s="4" t="str">
        <f ca="1">IFERROR(RANK(order!F394,order!F$3:F$554,0),"")</f>
        <v/>
      </c>
      <c r="G394" s="10" t="str">
        <f ca="1">IFERROR(RANK(order!G394,order!G$3:G$554,0),"")</f>
        <v/>
      </c>
      <c r="H394" s="10" t="str">
        <f ca="1">IFERROR(RANK(order!H394,order!H$3:H$554,0),"")</f>
        <v/>
      </c>
      <c r="I394" s="10" t="str">
        <f ca="1">IFERROR(RANK(order!I394,order!I$3:I$554,0),"")</f>
        <v/>
      </c>
      <c r="J394" s="4" t="str">
        <f ca="1">IFERROR(RANK(order!J394,order!J$3:J$554,0),"")</f>
        <v/>
      </c>
      <c r="K394" s="4" t="str">
        <f ca="1">IFERROR(RANK(order!K394,order!K$3:K$554,0),"")</f>
        <v/>
      </c>
      <c r="L394" s="4" t="str">
        <f ca="1">IFERROR(RANK(order!L394,order!L$3:L$554,0),"")</f>
        <v/>
      </c>
      <c r="M394" s="10" t="str">
        <f ca="1">IFERROR(RANK(order!M394,order!M$3:M$554,0),"")</f>
        <v/>
      </c>
      <c r="N394" s="10" t="str">
        <f ca="1">IFERROR(RANK(order!N394,order!N$3:N$554,0),"")</f>
        <v/>
      </c>
      <c r="O394" s="10" t="str">
        <f ca="1">IFERROR(RANK(order!O394,order!O$3:O$554,0),"")</f>
        <v/>
      </c>
      <c r="P394" s="4" t="str">
        <f ca="1">IFERROR(RANK(order!P394,order!P$3:P$554,0),"")</f>
        <v/>
      </c>
      <c r="Q394" s="4" t="str">
        <f ca="1">IFERROR(RANK(order!Q394,order!Q$3:Q$554,0),"")</f>
        <v/>
      </c>
      <c r="R394" s="4" t="str">
        <f ca="1">IFERROR(RANK(order!R394,order!R$3:R$554,0),"")</f>
        <v/>
      </c>
      <c r="S394" s="10" t="str">
        <f ca="1">IFERROR(RANK(order!S394,order!S$3:S$554,0),"")</f>
        <v/>
      </c>
      <c r="T394" s="10" t="str">
        <f ca="1">IFERROR(RANK(order!T394,order!T$3:T$554,0),"")</f>
        <v/>
      </c>
      <c r="U394" s="10" t="str">
        <f ca="1">IFERROR(RANK(order!U394,order!U$3:U$554,0),"")</f>
        <v/>
      </c>
      <c r="V394" s="4" t="str">
        <f ca="1">IFERROR(RANK(order!V394,order!V$3:V$554,0),"")</f>
        <v/>
      </c>
      <c r="W394" s="4" t="str">
        <f ca="1">IFERROR(RANK(order!W394,order!W$3:W$554,0),"")</f>
        <v/>
      </c>
      <c r="X394" s="4" t="str">
        <f ca="1">IFERROR(RANK(order!X394,order!X$3:X$554,0),"")</f>
        <v/>
      </c>
      <c r="Y394" s="10" t="str">
        <f ca="1">IFERROR(RANK(order!Y394,order!Y$3:Y$554,0),"")</f>
        <v/>
      </c>
      <c r="Z394" s="10" t="str">
        <f ca="1">IFERROR(RANK(order!Z394,order!Z$3:Z$554,0),"")</f>
        <v/>
      </c>
      <c r="AA394" s="10" t="str">
        <f ca="1">IFERROR(RANK(order!AA394,order!AA$3:AA$554,0),"")</f>
        <v/>
      </c>
      <c r="AB394" s="4" t="str">
        <f ca="1">IFERROR(RANK(order!AB394,order!AB$3:AB$554,0),"")</f>
        <v/>
      </c>
      <c r="AC394" s="4" t="str">
        <f ca="1">IFERROR(RANK(order!AC394,order!AC$3:AC$554,0),"")</f>
        <v/>
      </c>
      <c r="AD394" s="4" t="str">
        <f ca="1">IFERROR(RANK(order!AD394,order!AD$3:AD$554,0),"")</f>
        <v/>
      </c>
      <c r="AE394" s="10" t="str">
        <f ca="1">IFERROR(RANK(order!AE394,order!AE$3:AE$554,0),"")</f>
        <v/>
      </c>
      <c r="AF394" s="10" t="str">
        <f ca="1">IFERROR(RANK(order!AF394,order!AF$3:AF$554,0),"")</f>
        <v/>
      </c>
      <c r="AG394" s="10" t="str">
        <f ca="1">IFERROR(RANK(order!AG394,order!AG$3:AG$554,0),"")</f>
        <v/>
      </c>
      <c r="AH394" s="4" t="str">
        <f ca="1">IFERROR(RANK(order!AH394,order!AH$3:AH$554,0),"")</f>
        <v/>
      </c>
      <c r="AI394" s="4" t="str">
        <f ca="1">IFERROR(RANK(order!AI394,order!AI$3:AI$554,0),"")</f>
        <v/>
      </c>
      <c r="AJ394" s="4" t="str">
        <f ca="1">IFERROR(RANK(order!AJ394,order!AJ$3:AJ$554,0),"")</f>
        <v/>
      </c>
      <c r="AK394" s="10" t="str">
        <f ca="1">IFERROR(RANK(order!AK394,order!AK$3:AK$554,0),"")</f>
        <v/>
      </c>
      <c r="AL394" s="10" t="str">
        <f ca="1">IFERROR(RANK(order!AL394,order!AL$3:AL$554,0),"")</f>
        <v/>
      </c>
      <c r="AM394" s="10" t="str">
        <f ca="1">IFERROR(RANK(order!AM394,order!AM$3:AM$554,0),"")</f>
        <v/>
      </c>
      <c r="AN394" s="4" t="str">
        <f ca="1">IFERROR(RANK(order!AN394,order!AN$3:AN$554,0),"")</f>
        <v/>
      </c>
      <c r="AO394" s="4" t="str">
        <f ca="1">IFERROR(RANK(order!AO394,order!AO$3:AO$554,0),"")</f>
        <v/>
      </c>
      <c r="AP394" s="4" t="str">
        <f ca="1">IFERROR(RANK(order!AP394,order!AP$3:AP$554,0),"")</f>
        <v/>
      </c>
      <c r="AQ394" s="10" t="str">
        <f ca="1">IFERROR(RANK(order!AQ394,order!AQ$3:AQ$554,0),"")</f>
        <v/>
      </c>
      <c r="AR394" s="10" t="str">
        <f ca="1">IFERROR(RANK(order!AR394,order!AR$3:AR$554,0),"")</f>
        <v/>
      </c>
      <c r="AS394" s="10" t="str">
        <f ca="1">IFERROR(RANK(order!AS394,order!AS$3:AS$554,0),"")</f>
        <v/>
      </c>
      <c r="AT394" s="4" t="str">
        <f ca="1">IFERROR(RANK(order!AT394,order!AT$3:AT$554,0),"")</f>
        <v/>
      </c>
      <c r="AU394" s="4" t="str">
        <f ca="1">IFERROR(RANK(order!AU394,order!AU$3:AU$554,0),"")</f>
        <v/>
      </c>
      <c r="AV394" s="4" t="str">
        <f ca="1">IFERROR(RANK(order!AV394,order!AV$3:AV$554,0),"")</f>
        <v/>
      </c>
      <c r="AW394" s="10" t="str">
        <f ca="1">IFERROR(RANK(order!AW394,order!AW$3:AW$554,0),"")</f>
        <v/>
      </c>
      <c r="AX394" s="10" t="str">
        <f ca="1">IFERROR(RANK(order!AX394,order!AX$3:AX$554,0),"")</f>
        <v/>
      </c>
      <c r="AY394" s="10" t="str">
        <f ca="1">IFERROR(RANK(order!AY394,order!AY$3:AY$554,0),"")</f>
        <v/>
      </c>
      <c r="AZ394" s="4" t="str">
        <f ca="1">IFERROR(RANK(order!AZ394,order!AZ$3:AZ$554,0),"")</f>
        <v/>
      </c>
      <c r="BA394" s="4" t="str">
        <f ca="1">IFERROR(RANK(order!BA394,order!BA$3:BA$554,0),"")</f>
        <v/>
      </c>
      <c r="BB394" s="4" t="str">
        <f ca="1">IFERROR(RANK(order!BB394,order!BB$3:BB$554,0),"")</f>
        <v/>
      </c>
      <c r="BC394" s="10" t="str">
        <f ca="1">IFERROR(RANK(order!BC394,order!BC$3:BC$554,0),"")</f>
        <v/>
      </c>
      <c r="BD394" s="10" t="str">
        <f ca="1">IFERROR(RANK(order!BD394,order!BD$3:BD$554,0),"")</f>
        <v/>
      </c>
      <c r="BE394" s="10" t="str">
        <f ca="1">IFERROR(RANK(order!BE394,order!BE$3:BE$554,0),"")</f>
        <v/>
      </c>
      <c r="BF394" s="4" t="str">
        <f ca="1">IFERROR(RANK(order!BF394,order!BF$3:BF$554,0),"")</f>
        <v/>
      </c>
      <c r="BG394" s="4" t="str">
        <f ca="1">IFERROR(RANK(order!BG394,order!BG$3:BG$554,0),"")</f>
        <v/>
      </c>
      <c r="BH394" s="4" t="str">
        <f ca="1">IFERROR(RANK(order!BH394,order!BH$3:BH$554,0),"")</f>
        <v/>
      </c>
      <c r="BI394" s="10" t="str">
        <f ca="1">IFERROR(RANK(order!BI394,order!BI$3:BI$554,0),"")</f>
        <v/>
      </c>
      <c r="BJ394" s="10" t="str">
        <f ca="1">IFERROR(RANK(order!BJ394,order!BJ$3:BJ$554,0),"")</f>
        <v/>
      </c>
      <c r="BK394" s="10" t="str">
        <f ca="1">IFERROR(RANK(order!BK394,order!BK$3:BK$554,0),"")</f>
        <v/>
      </c>
      <c r="BL394" s="4" t="str">
        <f ca="1">IFERROR(RANK(order!BL394,order!BL$3:BL$554,0),"")</f>
        <v/>
      </c>
      <c r="BM394" s="4" t="str">
        <f ca="1">IFERROR(RANK(order!BM394,order!BM$3:BM$554,0),"")</f>
        <v/>
      </c>
      <c r="BN394" s="4" t="str">
        <f ca="1">IFERROR(RANK(order!BN394,order!BN$3:BN$554,0),"")</f>
        <v/>
      </c>
      <c r="BO394" s="10" t="str">
        <f ca="1">IFERROR(RANK(order!BO394,order!BO$3:BO$554,0),"")</f>
        <v/>
      </c>
      <c r="BP394" s="10" t="str">
        <f ca="1">IFERROR(RANK(order!BP394,order!BP$3:BP$554,0),"")</f>
        <v/>
      </c>
      <c r="BQ394" s="10" t="str">
        <f ca="1">IFERROR(RANK(order!BQ394,order!BQ$3:BQ$554,0),"")</f>
        <v/>
      </c>
      <c r="BR394" s="4" t="str">
        <f ca="1">IFERROR(RANK(order!BR394,order!BR$3:BR$554,0),"")</f>
        <v/>
      </c>
      <c r="BS394" s="4" t="str">
        <f ca="1">IFERROR(RANK(order!BS394,order!BS$3:BS$554,0),"")</f>
        <v/>
      </c>
      <c r="BT394" s="4" t="str">
        <f ca="1">IFERROR(RANK(order!BT394,order!BT$3:BT$554,0),"")</f>
        <v/>
      </c>
      <c r="BU394" s="95">
        <f t="shared" si="547"/>
        <v>392</v>
      </c>
      <c r="BV394" s="35" t="str">
        <f t="shared" si="548"/>
        <v>E1</v>
      </c>
      <c r="BW394" s="55">
        <f t="shared" ca="1" si="471"/>
        <v>0</v>
      </c>
      <c r="BX394" s="56" t="str">
        <f t="shared" ca="1" si="472"/>
        <v/>
      </c>
      <c r="BY394" s="56" t="str">
        <f t="shared" ca="1" si="473"/>
        <v/>
      </c>
      <c r="BZ394" s="57" t="str">
        <f t="shared" ca="1" si="474"/>
        <v/>
      </c>
      <c r="CA394" s="57" t="str">
        <f t="shared" ca="1" si="475"/>
        <v/>
      </c>
      <c r="CB394" s="58" t="str">
        <f t="shared" ca="1" si="476"/>
        <v/>
      </c>
      <c r="CC394" s="57" t="str">
        <f t="shared" ca="1" si="477"/>
        <v/>
      </c>
      <c r="CD394" s="57" t="str">
        <f t="shared" ca="1" si="478"/>
        <v/>
      </c>
      <c r="CE394" s="58" t="str">
        <f t="shared" ca="1" si="479"/>
        <v/>
      </c>
      <c r="CF394" s="59" t="str">
        <f t="shared" ca="1" si="480"/>
        <v/>
      </c>
      <c r="CG394" s="57" t="str">
        <f t="shared" ca="1" si="481"/>
        <v/>
      </c>
      <c r="CH394" s="57" t="str">
        <f t="shared" ca="1" si="482"/>
        <v/>
      </c>
      <c r="CI394" s="57" t="str">
        <f t="shared" ca="1" si="483"/>
        <v/>
      </c>
      <c r="CJ394" s="57" t="str">
        <f t="shared" ca="1" si="484"/>
        <v/>
      </c>
      <c r="CK394" s="57" t="str">
        <f t="shared" ca="1" si="485"/>
        <v/>
      </c>
      <c r="CL394" s="57" t="str">
        <f t="shared" ca="1" si="486"/>
        <v/>
      </c>
      <c r="CM394" s="57" t="str">
        <f t="shared" ca="1" si="487"/>
        <v/>
      </c>
      <c r="CN394" s="57" t="str">
        <f t="shared" ca="1" si="488"/>
        <v/>
      </c>
      <c r="CO394" s="57" t="str">
        <f t="shared" ca="1" si="489"/>
        <v/>
      </c>
      <c r="CP394" s="57" t="str">
        <f t="shared" ca="1" si="490"/>
        <v/>
      </c>
      <c r="CQ394" s="57" t="str">
        <f t="shared" ca="1" si="491"/>
        <v/>
      </c>
      <c r="CR394" s="57" t="str">
        <f t="shared" ca="1" si="492"/>
        <v/>
      </c>
      <c r="CS394" s="60" t="str">
        <f t="shared" ca="1" si="493"/>
        <v/>
      </c>
      <c r="CT394" s="60" t="str">
        <f t="shared" ca="1" si="494"/>
        <v/>
      </c>
      <c r="CU394" s="60" t="str">
        <f t="shared" ca="1" si="495"/>
        <v/>
      </c>
      <c r="CV394" s="60" t="str">
        <f t="shared" ca="1" si="496"/>
        <v/>
      </c>
      <c r="CW394" s="60" t="str">
        <f t="shared" ca="1" si="497"/>
        <v/>
      </c>
      <c r="CX394" s="60" t="str">
        <f t="shared" ca="1" si="498"/>
        <v/>
      </c>
      <c r="CY394" s="60" t="str">
        <f t="shared" ca="1" si="499"/>
        <v/>
      </c>
      <c r="CZ394" s="60" t="str">
        <f t="shared" ca="1" si="500"/>
        <v/>
      </c>
      <c r="DA394" s="65" t="str">
        <f t="shared" ca="1" si="501"/>
        <v/>
      </c>
      <c r="DB394" s="65" t="str">
        <f t="shared" ca="1" si="502"/>
        <v/>
      </c>
      <c r="DC394" s="65" t="str">
        <f t="shared" ca="1" si="503"/>
        <v/>
      </c>
      <c r="DD394" s="65" t="str">
        <f t="shared" ca="1" si="504"/>
        <v/>
      </c>
      <c r="DE394" s="65" t="str">
        <f t="shared" ca="1" si="505"/>
        <v/>
      </c>
      <c r="DF394" s="66" t="str">
        <f t="shared" ca="1" si="506"/>
        <v/>
      </c>
      <c r="DG394" s="66" t="str">
        <f t="shared" ca="1" si="507"/>
        <v/>
      </c>
      <c r="DH394" s="66" t="str">
        <f t="shared" ca="1" si="508"/>
        <v/>
      </c>
      <c r="DI394" s="66" t="str">
        <f t="shared" ca="1" si="509"/>
        <v/>
      </c>
      <c r="DJ394" s="66" t="str">
        <f t="shared" ca="1" si="510"/>
        <v/>
      </c>
      <c r="DK394" s="65" t="str">
        <f t="shared" ca="1" si="511"/>
        <v/>
      </c>
      <c r="DL394" s="65" t="str">
        <f t="shared" ca="1" si="512"/>
        <v/>
      </c>
      <c r="DM394" s="65" t="str">
        <f t="shared" ca="1" si="513"/>
        <v/>
      </c>
      <c r="DN394" s="65" t="str">
        <f t="shared" ca="1" si="514"/>
        <v/>
      </c>
      <c r="DO394" s="65" t="str">
        <f t="shared" ca="1" si="515"/>
        <v/>
      </c>
      <c r="DP394" s="65" t="str">
        <f t="shared" ca="1" si="516"/>
        <v/>
      </c>
      <c r="DQ394" s="65" t="str">
        <f t="shared" ca="1" si="517"/>
        <v/>
      </c>
      <c r="DR394" s="69" t="str">
        <f t="shared" ca="1" si="518"/>
        <v/>
      </c>
      <c r="DS394" s="69" t="str">
        <f t="shared" ca="1" si="519"/>
        <v/>
      </c>
      <c r="DT394" s="69" t="str">
        <f t="shared" ca="1" si="520"/>
        <v/>
      </c>
      <c r="DU394" s="69" t="str">
        <f t="shared" ca="1" si="521"/>
        <v/>
      </c>
      <c r="DV394" s="69" t="str">
        <f t="shared" ca="1" si="522"/>
        <v/>
      </c>
      <c r="DW394" s="69" t="str">
        <f t="shared" ca="1" si="523"/>
        <v/>
      </c>
      <c r="DX394" s="69" t="str">
        <f t="shared" ca="1" si="524"/>
        <v/>
      </c>
      <c r="DY394" s="69" t="str">
        <f t="shared" ca="1" si="525"/>
        <v/>
      </c>
      <c r="DZ394" s="72" t="str">
        <f t="shared" ca="1" si="526"/>
        <v/>
      </c>
      <c r="EA394" s="72" t="str">
        <f t="shared" ca="1" si="527"/>
        <v/>
      </c>
      <c r="EB394" s="72" t="str">
        <f t="shared" ca="1" si="528"/>
        <v/>
      </c>
      <c r="EC394" s="65" t="str">
        <f t="shared" ca="1" si="529"/>
        <v/>
      </c>
      <c r="ED394" s="65" t="str">
        <f t="shared" ca="1" si="530"/>
        <v/>
      </c>
      <c r="EE394" s="65" t="str">
        <f t="shared" ca="1" si="531"/>
        <v/>
      </c>
      <c r="EF394" s="65" t="str">
        <f t="shared" ca="1" si="532"/>
        <v/>
      </c>
      <c r="EG394" s="65" t="str">
        <f t="shared" ca="1" si="533"/>
        <v/>
      </c>
      <c r="EH394" s="65" t="str">
        <f t="shared" ca="1" si="534"/>
        <v/>
      </c>
      <c r="EI394" s="429" t="str">
        <f t="shared" ca="1" si="535"/>
        <v>No</v>
      </c>
      <c r="EJ394" s="428" t="str">
        <f t="shared" ca="1" si="536"/>
        <v/>
      </c>
      <c r="EK394" s="428" t="str">
        <f t="shared" ca="1" si="537"/>
        <v/>
      </c>
      <c r="EL394" s="65" t="str">
        <f t="shared" ca="1" si="538"/>
        <v/>
      </c>
      <c r="EM394" s="65" t="str">
        <f t="shared" ca="1" si="539"/>
        <v/>
      </c>
      <c r="EN394" s="65" t="str">
        <f t="shared" ca="1" si="540"/>
        <v/>
      </c>
      <c r="EO394" s="433" t="str">
        <f t="shared" ca="1" si="541"/>
        <v/>
      </c>
      <c r="EP394" s="433" t="str">
        <f t="shared" ca="1" si="542"/>
        <v/>
      </c>
      <c r="EQ394" s="433" t="str">
        <f t="shared" ca="1" si="543"/>
        <v/>
      </c>
      <c r="ER394" s="433" t="str">
        <f t="shared" ca="1" si="544"/>
        <v/>
      </c>
      <c r="ES394" s="433" t="str">
        <f t="shared" ca="1" si="545"/>
        <v/>
      </c>
      <c r="ET394" s="433" t="str">
        <f t="shared" ca="1" si="546"/>
        <v/>
      </c>
      <c r="EU394" s="433" t="str">
        <f ca="1">IF(OR(CO394="",CQ394=""),"",Discipline!$P$3*CO394+Discipline!$X$3*CQ394)</f>
        <v/>
      </c>
      <c r="EV394" s="433" t="str">
        <f ca="1">IF(OR(CP394="",CR394=""),"",Discipline!$P$3*CP394+Discipline!$X$3*CR394)</f>
        <v/>
      </c>
    </row>
    <row r="395" spans="1:152" x14ac:dyDescent="0.25">
      <c r="A395" s="10" t="str">
        <f ca="1">IFERROR(RANK(order!A395,order!A$3:A$554,0),"")</f>
        <v/>
      </c>
      <c r="B395" s="10" t="str">
        <f ca="1">IFERROR(RANK(order!B395,order!B$3:B$554,0),"")</f>
        <v/>
      </c>
      <c r="C395" s="10" t="str">
        <f ca="1">IFERROR(RANK(order!C395,order!C$3:C$554,0),"")</f>
        <v/>
      </c>
      <c r="D395" s="4" t="str">
        <f ca="1">IFERROR(RANK(order!D395,order!D$3:D$554,0),"")</f>
        <v/>
      </c>
      <c r="E395" s="4" t="str">
        <f ca="1">IFERROR(RANK(order!E395,order!E$3:E$554,0),"")</f>
        <v/>
      </c>
      <c r="F395" s="4" t="str">
        <f ca="1">IFERROR(RANK(order!F395,order!F$3:F$554,0),"")</f>
        <v/>
      </c>
      <c r="G395" s="10" t="str">
        <f ca="1">IFERROR(RANK(order!G395,order!G$3:G$554,0),"")</f>
        <v/>
      </c>
      <c r="H395" s="10" t="str">
        <f ca="1">IFERROR(RANK(order!H395,order!H$3:H$554,0),"")</f>
        <v/>
      </c>
      <c r="I395" s="10" t="str">
        <f ca="1">IFERROR(RANK(order!I395,order!I$3:I$554,0),"")</f>
        <v/>
      </c>
      <c r="J395" s="4" t="str">
        <f ca="1">IFERROR(RANK(order!J395,order!J$3:J$554,0),"")</f>
        <v/>
      </c>
      <c r="K395" s="4" t="str">
        <f ca="1">IFERROR(RANK(order!K395,order!K$3:K$554,0),"")</f>
        <v/>
      </c>
      <c r="L395" s="4" t="str">
        <f ca="1">IFERROR(RANK(order!L395,order!L$3:L$554,0),"")</f>
        <v/>
      </c>
      <c r="M395" s="10" t="str">
        <f ca="1">IFERROR(RANK(order!M395,order!M$3:M$554,0),"")</f>
        <v/>
      </c>
      <c r="N395" s="10" t="str">
        <f ca="1">IFERROR(RANK(order!N395,order!N$3:N$554,0),"")</f>
        <v/>
      </c>
      <c r="O395" s="10" t="str">
        <f ca="1">IFERROR(RANK(order!O395,order!O$3:O$554,0),"")</f>
        <v/>
      </c>
      <c r="P395" s="4" t="str">
        <f ca="1">IFERROR(RANK(order!P395,order!P$3:P$554,0),"")</f>
        <v/>
      </c>
      <c r="Q395" s="4" t="str">
        <f ca="1">IFERROR(RANK(order!Q395,order!Q$3:Q$554,0),"")</f>
        <v/>
      </c>
      <c r="R395" s="4" t="str">
        <f ca="1">IFERROR(RANK(order!R395,order!R$3:R$554,0),"")</f>
        <v/>
      </c>
      <c r="S395" s="10" t="str">
        <f ca="1">IFERROR(RANK(order!S395,order!S$3:S$554,0),"")</f>
        <v/>
      </c>
      <c r="T395" s="10" t="str">
        <f ca="1">IFERROR(RANK(order!T395,order!T$3:T$554,0),"")</f>
        <v/>
      </c>
      <c r="U395" s="10" t="str">
        <f ca="1">IFERROR(RANK(order!U395,order!U$3:U$554,0),"")</f>
        <v/>
      </c>
      <c r="V395" s="4" t="str">
        <f ca="1">IFERROR(RANK(order!V395,order!V$3:V$554,0),"")</f>
        <v/>
      </c>
      <c r="W395" s="4" t="str">
        <f ca="1">IFERROR(RANK(order!W395,order!W$3:W$554,0),"")</f>
        <v/>
      </c>
      <c r="X395" s="4" t="str">
        <f ca="1">IFERROR(RANK(order!X395,order!X$3:X$554,0),"")</f>
        <v/>
      </c>
      <c r="Y395" s="10" t="str">
        <f ca="1">IFERROR(RANK(order!Y395,order!Y$3:Y$554,0),"")</f>
        <v/>
      </c>
      <c r="Z395" s="10" t="str">
        <f ca="1">IFERROR(RANK(order!Z395,order!Z$3:Z$554,0),"")</f>
        <v/>
      </c>
      <c r="AA395" s="10" t="str">
        <f ca="1">IFERROR(RANK(order!AA395,order!AA$3:AA$554,0),"")</f>
        <v/>
      </c>
      <c r="AB395" s="4" t="str">
        <f ca="1">IFERROR(RANK(order!AB395,order!AB$3:AB$554,0),"")</f>
        <v/>
      </c>
      <c r="AC395" s="4" t="str">
        <f ca="1">IFERROR(RANK(order!AC395,order!AC$3:AC$554,0),"")</f>
        <v/>
      </c>
      <c r="AD395" s="4" t="str">
        <f ca="1">IFERROR(RANK(order!AD395,order!AD$3:AD$554,0),"")</f>
        <v/>
      </c>
      <c r="AE395" s="10" t="str">
        <f ca="1">IFERROR(RANK(order!AE395,order!AE$3:AE$554,0),"")</f>
        <v/>
      </c>
      <c r="AF395" s="10" t="str">
        <f ca="1">IFERROR(RANK(order!AF395,order!AF$3:AF$554,0),"")</f>
        <v/>
      </c>
      <c r="AG395" s="10" t="str">
        <f ca="1">IFERROR(RANK(order!AG395,order!AG$3:AG$554,0),"")</f>
        <v/>
      </c>
      <c r="AH395" s="4" t="str">
        <f ca="1">IFERROR(RANK(order!AH395,order!AH$3:AH$554,0),"")</f>
        <v/>
      </c>
      <c r="AI395" s="4" t="str">
        <f ca="1">IFERROR(RANK(order!AI395,order!AI$3:AI$554,0),"")</f>
        <v/>
      </c>
      <c r="AJ395" s="4" t="str">
        <f ca="1">IFERROR(RANK(order!AJ395,order!AJ$3:AJ$554,0),"")</f>
        <v/>
      </c>
      <c r="AK395" s="10" t="str">
        <f ca="1">IFERROR(RANK(order!AK395,order!AK$3:AK$554,0),"")</f>
        <v/>
      </c>
      <c r="AL395" s="10" t="str">
        <f ca="1">IFERROR(RANK(order!AL395,order!AL$3:AL$554,0),"")</f>
        <v/>
      </c>
      <c r="AM395" s="10" t="str">
        <f ca="1">IFERROR(RANK(order!AM395,order!AM$3:AM$554,0),"")</f>
        <v/>
      </c>
      <c r="AN395" s="4" t="str">
        <f ca="1">IFERROR(RANK(order!AN395,order!AN$3:AN$554,0),"")</f>
        <v/>
      </c>
      <c r="AO395" s="4" t="str">
        <f ca="1">IFERROR(RANK(order!AO395,order!AO$3:AO$554,0),"")</f>
        <v/>
      </c>
      <c r="AP395" s="4" t="str">
        <f ca="1">IFERROR(RANK(order!AP395,order!AP$3:AP$554,0),"")</f>
        <v/>
      </c>
      <c r="AQ395" s="10" t="str">
        <f ca="1">IFERROR(RANK(order!AQ395,order!AQ$3:AQ$554,0),"")</f>
        <v/>
      </c>
      <c r="AR395" s="10" t="str">
        <f ca="1">IFERROR(RANK(order!AR395,order!AR$3:AR$554,0),"")</f>
        <v/>
      </c>
      <c r="AS395" s="10" t="str">
        <f ca="1">IFERROR(RANK(order!AS395,order!AS$3:AS$554,0),"")</f>
        <v/>
      </c>
      <c r="AT395" s="4" t="str">
        <f ca="1">IFERROR(RANK(order!AT395,order!AT$3:AT$554,0),"")</f>
        <v/>
      </c>
      <c r="AU395" s="4" t="str">
        <f ca="1">IFERROR(RANK(order!AU395,order!AU$3:AU$554,0),"")</f>
        <v/>
      </c>
      <c r="AV395" s="4" t="str">
        <f ca="1">IFERROR(RANK(order!AV395,order!AV$3:AV$554,0),"")</f>
        <v/>
      </c>
      <c r="AW395" s="10" t="str">
        <f ca="1">IFERROR(RANK(order!AW395,order!AW$3:AW$554,0),"")</f>
        <v/>
      </c>
      <c r="AX395" s="10" t="str">
        <f ca="1">IFERROR(RANK(order!AX395,order!AX$3:AX$554,0),"")</f>
        <v/>
      </c>
      <c r="AY395" s="10" t="str">
        <f ca="1">IFERROR(RANK(order!AY395,order!AY$3:AY$554,0),"")</f>
        <v/>
      </c>
      <c r="AZ395" s="4" t="str">
        <f ca="1">IFERROR(RANK(order!AZ395,order!AZ$3:AZ$554,0),"")</f>
        <v/>
      </c>
      <c r="BA395" s="4" t="str">
        <f ca="1">IFERROR(RANK(order!BA395,order!BA$3:BA$554,0),"")</f>
        <v/>
      </c>
      <c r="BB395" s="4" t="str">
        <f ca="1">IFERROR(RANK(order!BB395,order!BB$3:BB$554,0),"")</f>
        <v/>
      </c>
      <c r="BC395" s="10" t="str">
        <f ca="1">IFERROR(RANK(order!BC395,order!BC$3:BC$554,0),"")</f>
        <v/>
      </c>
      <c r="BD395" s="10" t="str">
        <f ca="1">IFERROR(RANK(order!BD395,order!BD$3:BD$554,0),"")</f>
        <v/>
      </c>
      <c r="BE395" s="10" t="str">
        <f ca="1">IFERROR(RANK(order!BE395,order!BE$3:BE$554,0),"")</f>
        <v/>
      </c>
      <c r="BF395" s="4" t="str">
        <f ca="1">IFERROR(RANK(order!BF395,order!BF$3:BF$554,0),"")</f>
        <v/>
      </c>
      <c r="BG395" s="4" t="str">
        <f ca="1">IFERROR(RANK(order!BG395,order!BG$3:BG$554,0),"")</f>
        <v/>
      </c>
      <c r="BH395" s="4" t="str">
        <f ca="1">IFERROR(RANK(order!BH395,order!BH$3:BH$554,0),"")</f>
        <v/>
      </c>
      <c r="BI395" s="10" t="str">
        <f ca="1">IFERROR(RANK(order!BI395,order!BI$3:BI$554,0),"")</f>
        <v/>
      </c>
      <c r="BJ395" s="10" t="str">
        <f ca="1">IFERROR(RANK(order!BJ395,order!BJ$3:BJ$554,0),"")</f>
        <v/>
      </c>
      <c r="BK395" s="10" t="str">
        <f ca="1">IFERROR(RANK(order!BK395,order!BK$3:BK$554,0),"")</f>
        <v/>
      </c>
      <c r="BL395" s="4" t="str">
        <f ca="1">IFERROR(RANK(order!BL395,order!BL$3:BL$554,0),"")</f>
        <v/>
      </c>
      <c r="BM395" s="4" t="str">
        <f ca="1">IFERROR(RANK(order!BM395,order!BM$3:BM$554,0),"")</f>
        <v/>
      </c>
      <c r="BN395" s="4" t="str">
        <f ca="1">IFERROR(RANK(order!BN395,order!BN$3:BN$554,0),"")</f>
        <v/>
      </c>
      <c r="BO395" s="10" t="str">
        <f ca="1">IFERROR(RANK(order!BO395,order!BO$3:BO$554,0),"")</f>
        <v/>
      </c>
      <c r="BP395" s="10" t="str">
        <f ca="1">IFERROR(RANK(order!BP395,order!BP$3:BP$554,0),"")</f>
        <v/>
      </c>
      <c r="BQ395" s="10" t="str">
        <f ca="1">IFERROR(RANK(order!BQ395,order!BQ$3:BQ$554,0),"")</f>
        <v/>
      </c>
      <c r="BR395" s="4" t="str">
        <f ca="1">IFERROR(RANK(order!BR395,order!BR$3:BR$554,0),"")</f>
        <v/>
      </c>
      <c r="BS395" s="4" t="str">
        <f ca="1">IFERROR(RANK(order!BS395,order!BS$3:BS$554,0),"")</f>
        <v/>
      </c>
      <c r="BT395" s="4" t="str">
        <f ca="1">IFERROR(RANK(order!BT395,order!BT$3:BT$554,0),"")</f>
        <v/>
      </c>
      <c r="BU395" s="95">
        <f t="shared" si="547"/>
        <v>393</v>
      </c>
      <c r="BV395" s="35" t="str">
        <f t="shared" si="548"/>
        <v>E1</v>
      </c>
      <c r="BW395" s="55">
        <f t="shared" ca="1" si="471"/>
        <v>0</v>
      </c>
      <c r="BX395" s="56" t="str">
        <f t="shared" ca="1" si="472"/>
        <v/>
      </c>
      <c r="BY395" s="56" t="str">
        <f t="shared" ca="1" si="473"/>
        <v/>
      </c>
      <c r="BZ395" s="57" t="str">
        <f t="shared" ca="1" si="474"/>
        <v/>
      </c>
      <c r="CA395" s="57" t="str">
        <f t="shared" ca="1" si="475"/>
        <v/>
      </c>
      <c r="CB395" s="58" t="str">
        <f t="shared" ca="1" si="476"/>
        <v/>
      </c>
      <c r="CC395" s="57" t="str">
        <f t="shared" ca="1" si="477"/>
        <v/>
      </c>
      <c r="CD395" s="57" t="str">
        <f t="shared" ca="1" si="478"/>
        <v/>
      </c>
      <c r="CE395" s="58" t="str">
        <f t="shared" ca="1" si="479"/>
        <v/>
      </c>
      <c r="CF395" s="59" t="str">
        <f t="shared" ca="1" si="480"/>
        <v/>
      </c>
      <c r="CG395" s="57" t="str">
        <f t="shared" ca="1" si="481"/>
        <v/>
      </c>
      <c r="CH395" s="57" t="str">
        <f t="shared" ca="1" si="482"/>
        <v/>
      </c>
      <c r="CI395" s="57" t="str">
        <f t="shared" ca="1" si="483"/>
        <v/>
      </c>
      <c r="CJ395" s="57" t="str">
        <f t="shared" ca="1" si="484"/>
        <v/>
      </c>
      <c r="CK395" s="57" t="str">
        <f t="shared" ca="1" si="485"/>
        <v/>
      </c>
      <c r="CL395" s="57" t="str">
        <f t="shared" ca="1" si="486"/>
        <v/>
      </c>
      <c r="CM395" s="57" t="str">
        <f t="shared" ca="1" si="487"/>
        <v/>
      </c>
      <c r="CN395" s="57" t="str">
        <f t="shared" ca="1" si="488"/>
        <v/>
      </c>
      <c r="CO395" s="57" t="str">
        <f t="shared" ca="1" si="489"/>
        <v/>
      </c>
      <c r="CP395" s="57" t="str">
        <f t="shared" ca="1" si="490"/>
        <v/>
      </c>
      <c r="CQ395" s="57" t="str">
        <f t="shared" ca="1" si="491"/>
        <v/>
      </c>
      <c r="CR395" s="57" t="str">
        <f t="shared" ca="1" si="492"/>
        <v/>
      </c>
      <c r="CS395" s="60" t="str">
        <f t="shared" ca="1" si="493"/>
        <v/>
      </c>
      <c r="CT395" s="60" t="str">
        <f t="shared" ca="1" si="494"/>
        <v/>
      </c>
      <c r="CU395" s="60" t="str">
        <f t="shared" ca="1" si="495"/>
        <v/>
      </c>
      <c r="CV395" s="60" t="str">
        <f t="shared" ca="1" si="496"/>
        <v/>
      </c>
      <c r="CW395" s="60" t="str">
        <f t="shared" ca="1" si="497"/>
        <v/>
      </c>
      <c r="CX395" s="60" t="str">
        <f t="shared" ca="1" si="498"/>
        <v/>
      </c>
      <c r="CY395" s="60" t="str">
        <f t="shared" ca="1" si="499"/>
        <v/>
      </c>
      <c r="CZ395" s="60" t="str">
        <f t="shared" ca="1" si="500"/>
        <v/>
      </c>
      <c r="DA395" s="65" t="str">
        <f t="shared" ca="1" si="501"/>
        <v/>
      </c>
      <c r="DB395" s="65" t="str">
        <f t="shared" ca="1" si="502"/>
        <v/>
      </c>
      <c r="DC395" s="65" t="str">
        <f t="shared" ca="1" si="503"/>
        <v/>
      </c>
      <c r="DD395" s="65" t="str">
        <f t="shared" ca="1" si="504"/>
        <v/>
      </c>
      <c r="DE395" s="65" t="str">
        <f t="shared" ca="1" si="505"/>
        <v/>
      </c>
      <c r="DF395" s="66" t="str">
        <f t="shared" ca="1" si="506"/>
        <v/>
      </c>
      <c r="DG395" s="66" t="str">
        <f t="shared" ca="1" si="507"/>
        <v/>
      </c>
      <c r="DH395" s="66" t="str">
        <f t="shared" ca="1" si="508"/>
        <v/>
      </c>
      <c r="DI395" s="66" t="str">
        <f t="shared" ca="1" si="509"/>
        <v/>
      </c>
      <c r="DJ395" s="66" t="str">
        <f t="shared" ca="1" si="510"/>
        <v/>
      </c>
      <c r="DK395" s="65" t="str">
        <f t="shared" ca="1" si="511"/>
        <v/>
      </c>
      <c r="DL395" s="65" t="str">
        <f t="shared" ca="1" si="512"/>
        <v/>
      </c>
      <c r="DM395" s="65" t="str">
        <f t="shared" ca="1" si="513"/>
        <v/>
      </c>
      <c r="DN395" s="65" t="str">
        <f t="shared" ca="1" si="514"/>
        <v/>
      </c>
      <c r="DO395" s="65" t="str">
        <f t="shared" ca="1" si="515"/>
        <v/>
      </c>
      <c r="DP395" s="65" t="str">
        <f t="shared" ca="1" si="516"/>
        <v/>
      </c>
      <c r="DQ395" s="65" t="str">
        <f t="shared" ca="1" si="517"/>
        <v/>
      </c>
      <c r="DR395" s="69" t="str">
        <f t="shared" ca="1" si="518"/>
        <v/>
      </c>
      <c r="DS395" s="69" t="str">
        <f t="shared" ca="1" si="519"/>
        <v/>
      </c>
      <c r="DT395" s="69" t="str">
        <f t="shared" ca="1" si="520"/>
        <v/>
      </c>
      <c r="DU395" s="69" t="str">
        <f t="shared" ca="1" si="521"/>
        <v/>
      </c>
      <c r="DV395" s="69" t="str">
        <f t="shared" ca="1" si="522"/>
        <v/>
      </c>
      <c r="DW395" s="69" t="str">
        <f t="shared" ca="1" si="523"/>
        <v/>
      </c>
      <c r="DX395" s="69" t="str">
        <f t="shared" ca="1" si="524"/>
        <v/>
      </c>
      <c r="DY395" s="69" t="str">
        <f t="shared" ca="1" si="525"/>
        <v/>
      </c>
      <c r="DZ395" s="72" t="str">
        <f t="shared" ca="1" si="526"/>
        <v/>
      </c>
      <c r="EA395" s="72" t="str">
        <f t="shared" ca="1" si="527"/>
        <v/>
      </c>
      <c r="EB395" s="72" t="str">
        <f t="shared" ca="1" si="528"/>
        <v/>
      </c>
      <c r="EC395" s="65" t="str">
        <f t="shared" ca="1" si="529"/>
        <v/>
      </c>
      <c r="ED395" s="65" t="str">
        <f t="shared" ca="1" si="530"/>
        <v/>
      </c>
      <c r="EE395" s="65" t="str">
        <f t="shared" ca="1" si="531"/>
        <v/>
      </c>
      <c r="EF395" s="65" t="str">
        <f t="shared" ca="1" si="532"/>
        <v/>
      </c>
      <c r="EG395" s="65" t="str">
        <f t="shared" ca="1" si="533"/>
        <v/>
      </c>
      <c r="EH395" s="65" t="str">
        <f t="shared" ca="1" si="534"/>
        <v/>
      </c>
      <c r="EI395" s="429" t="str">
        <f t="shared" ca="1" si="535"/>
        <v>No</v>
      </c>
      <c r="EJ395" s="428" t="str">
        <f t="shared" ca="1" si="536"/>
        <v/>
      </c>
      <c r="EK395" s="428" t="str">
        <f t="shared" ca="1" si="537"/>
        <v/>
      </c>
      <c r="EL395" s="65" t="str">
        <f t="shared" ca="1" si="538"/>
        <v/>
      </c>
      <c r="EM395" s="65" t="str">
        <f t="shared" ca="1" si="539"/>
        <v/>
      </c>
      <c r="EN395" s="65" t="str">
        <f t="shared" ca="1" si="540"/>
        <v/>
      </c>
      <c r="EO395" s="433" t="str">
        <f t="shared" ca="1" si="541"/>
        <v/>
      </c>
      <c r="EP395" s="433" t="str">
        <f t="shared" ca="1" si="542"/>
        <v/>
      </c>
      <c r="EQ395" s="433" t="str">
        <f t="shared" ca="1" si="543"/>
        <v/>
      </c>
      <c r="ER395" s="433" t="str">
        <f t="shared" ca="1" si="544"/>
        <v/>
      </c>
      <c r="ES395" s="433" t="str">
        <f t="shared" ca="1" si="545"/>
        <v/>
      </c>
      <c r="ET395" s="433" t="str">
        <f t="shared" ca="1" si="546"/>
        <v/>
      </c>
      <c r="EU395" s="433" t="str">
        <f ca="1">IF(OR(CO395="",CQ395=""),"",Discipline!$P$3*CO395+Discipline!$X$3*CQ395)</f>
        <v/>
      </c>
      <c r="EV395" s="433" t="str">
        <f ca="1">IF(OR(CP395="",CR395=""),"",Discipline!$P$3*CP395+Discipline!$X$3*CR395)</f>
        <v/>
      </c>
    </row>
    <row r="396" spans="1:152" x14ac:dyDescent="0.25">
      <c r="A396" s="10" t="str">
        <f ca="1">IFERROR(RANK(order!A396,order!A$3:A$554,0),"")</f>
        <v/>
      </c>
      <c r="B396" s="10" t="str">
        <f ca="1">IFERROR(RANK(order!B396,order!B$3:B$554,0),"")</f>
        <v/>
      </c>
      <c r="C396" s="10" t="str">
        <f ca="1">IFERROR(RANK(order!C396,order!C$3:C$554,0),"")</f>
        <v/>
      </c>
      <c r="D396" s="4" t="str">
        <f ca="1">IFERROR(RANK(order!D396,order!D$3:D$554,0),"")</f>
        <v/>
      </c>
      <c r="E396" s="4" t="str">
        <f ca="1">IFERROR(RANK(order!E396,order!E$3:E$554,0),"")</f>
        <v/>
      </c>
      <c r="F396" s="4" t="str">
        <f ca="1">IFERROR(RANK(order!F396,order!F$3:F$554,0),"")</f>
        <v/>
      </c>
      <c r="G396" s="10" t="str">
        <f ca="1">IFERROR(RANK(order!G396,order!G$3:G$554,0),"")</f>
        <v/>
      </c>
      <c r="H396" s="10" t="str">
        <f ca="1">IFERROR(RANK(order!H396,order!H$3:H$554,0),"")</f>
        <v/>
      </c>
      <c r="I396" s="10" t="str">
        <f ca="1">IFERROR(RANK(order!I396,order!I$3:I$554,0),"")</f>
        <v/>
      </c>
      <c r="J396" s="4" t="str">
        <f ca="1">IFERROR(RANK(order!J396,order!J$3:J$554,0),"")</f>
        <v/>
      </c>
      <c r="K396" s="4" t="str">
        <f ca="1">IFERROR(RANK(order!K396,order!K$3:K$554,0),"")</f>
        <v/>
      </c>
      <c r="L396" s="4" t="str">
        <f ca="1">IFERROR(RANK(order!L396,order!L$3:L$554,0),"")</f>
        <v/>
      </c>
      <c r="M396" s="10" t="str">
        <f ca="1">IFERROR(RANK(order!M396,order!M$3:M$554,0),"")</f>
        <v/>
      </c>
      <c r="N396" s="10" t="str">
        <f ca="1">IFERROR(RANK(order!N396,order!N$3:N$554,0),"")</f>
        <v/>
      </c>
      <c r="O396" s="10" t="str">
        <f ca="1">IFERROR(RANK(order!O396,order!O$3:O$554,0),"")</f>
        <v/>
      </c>
      <c r="P396" s="4" t="str">
        <f ca="1">IFERROR(RANK(order!P396,order!P$3:P$554,0),"")</f>
        <v/>
      </c>
      <c r="Q396" s="4" t="str">
        <f ca="1">IFERROR(RANK(order!Q396,order!Q$3:Q$554,0),"")</f>
        <v/>
      </c>
      <c r="R396" s="4" t="str">
        <f ca="1">IFERROR(RANK(order!R396,order!R$3:R$554,0),"")</f>
        <v/>
      </c>
      <c r="S396" s="10" t="str">
        <f ca="1">IFERROR(RANK(order!S396,order!S$3:S$554,0),"")</f>
        <v/>
      </c>
      <c r="T396" s="10" t="str">
        <f ca="1">IFERROR(RANK(order!T396,order!T$3:T$554,0),"")</f>
        <v/>
      </c>
      <c r="U396" s="10" t="str">
        <f ca="1">IFERROR(RANK(order!U396,order!U$3:U$554,0),"")</f>
        <v/>
      </c>
      <c r="V396" s="4" t="str">
        <f ca="1">IFERROR(RANK(order!V396,order!V$3:V$554,0),"")</f>
        <v/>
      </c>
      <c r="W396" s="4" t="str">
        <f ca="1">IFERROR(RANK(order!W396,order!W$3:W$554,0),"")</f>
        <v/>
      </c>
      <c r="X396" s="4" t="str">
        <f ca="1">IFERROR(RANK(order!X396,order!X$3:X$554,0),"")</f>
        <v/>
      </c>
      <c r="Y396" s="10" t="str">
        <f ca="1">IFERROR(RANK(order!Y396,order!Y$3:Y$554,0),"")</f>
        <v/>
      </c>
      <c r="Z396" s="10" t="str">
        <f ca="1">IFERROR(RANK(order!Z396,order!Z$3:Z$554,0),"")</f>
        <v/>
      </c>
      <c r="AA396" s="10" t="str">
        <f ca="1">IFERROR(RANK(order!AA396,order!AA$3:AA$554,0),"")</f>
        <v/>
      </c>
      <c r="AB396" s="4" t="str">
        <f ca="1">IFERROR(RANK(order!AB396,order!AB$3:AB$554,0),"")</f>
        <v/>
      </c>
      <c r="AC396" s="4" t="str">
        <f ca="1">IFERROR(RANK(order!AC396,order!AC$3:AC$554,0),"")</f>
        <v/>
      </c>
      <c r="AD396" s="4" t="str">
        <f ca="1">IFERROR(RANK(order!AD396,order!AD$3:AD$554,0),"")</f>
        <v/>
      </c>
      <c r="AE396" s="10" t="str">
        <f ca="1">IFERROR(RANK(order!AE396,order!AE$3:AE$554,0),"")</f>
        <v/>
      </c>
      <c r="AF396" s="10" t="str">
        <f ca="1">IFERROR(RANK(order!AF396,order!AF$3:AF$554,0),"")</f>
        <v/>
      </c>
      <c r="AG396" s="10" t="str">
        <f ca="1">IFERROR(RANK(order!AG396,order!AG$3:AG$554,0),"")</f>
        <v/>
      </c>
      <c r="AH396" s="4" t="str">
        <f ca="1">IFERROR(RANK(order!AH396,order!AH$3:AH$554,0),"")</f>
        <v/>
      </c>
      <c r="AI396" s="4" t="str">
        <f ca="1">IFERROR(RANK(order!AI396,order!AI$3:AI$554,0),"")</f>
        <v/>
      </c>
      <c r="AJ396" s="4" t="str">
        <f ca="1">IFERROR(RANK(order!AJ396,order!AJ$3:AJ$554,0),"")</f>
        <v/>
      </c>
      <c r="AK396" s="10" t="str">
        <f ca="1">IFERROR(RANK(order!AK396,order!AK$3:AK$554,0),"")</f>
        <v/>
      </c>
      <c r="AL396" s="10" t="str">
        <f ca="1">IFERROR(RANK(order!AL396,order!AL$3:AL$554,0),"")</f>
        <v/>
      </c>
      <c r="AM396" s="10" t="str">
        <f ca="1">IFERROR(RANK(order!AM396,order!AM$3:AM$554,0),"")</f>
        <v/>
      </c>
      <c r="AN396" s="4" t="str">
        <f ca="1">IFERROR(RANK(order!AN396,order!AN$3:AN$554,0),"")</f>
        <v/>
      </c>
      <c r="AO396" s="4" t="str">
        <f ca="1">IFERROR(RANK(order!AO396,order!AO$3:AO$554,0),"")</f>
        <v/>
      </c>
      <c r="AP396" s="4" t="str">
        <f ca="1">IFERROR(RANK(order!AP396,order!AP$3:AP$554,0),"")</f>
        <v/>
      </c>
      <c r="AQ396" s="10" t="str">
        <f ca="1">IFERROR(RANK(order!AQ396,order!AQ$3:AQ$554,0),"")</f>
        <v/>
      </c>
      <c r="AR396" s="10" t="str">
        <f ca="1">IFERROR(RANK(order!AR396,order!AR$3:AR$554,0),"")</f>
        <v/>
      </c>
      <c r="AS396" s="10" t="str">
        <f ca="1">IFERROR(RANK(order!AS396,order!AS$3:AS$554,0),"")</f>
        <v/>
      </c>
      <c r="AT396" s="4" t="str">
        <f ca="1">IFERROR(RANK(order!AT396,order!AT$3:AT$554,0),"")</f>
        <v/>
      </c>
      <c r="AU396" s="4" t="str">
        <f ca="1">IFERROR(RANK(order!AU396,order!AU$3:AU$554,0),"")</f>
        <v/>
      </c>
      <c r="AV396" s="4" t="str">
        <f ca="1">IFERROR(RANK(order!AV396,order!AV$3:AV$554,0),"")</f>
        <v/>
      </c>
      <c r="AW396" s="10" t="str">
        <f ca="1">IFERROR(RANK(order!AW396,order!AW$3:AW$554,0),"")</f>
        <v/>
      </c>
      <c r="AX396" s="10" t="str">
        <f ca="1">IFERROR(RANK(order!AX396,order!AX$3:AX$554,0),"")</f>
        <v/>
      </c>
      <c r="AY396" s="10" t="str">
        <f ca="1">IFERROR(RANK(order!AY396,order!AY$3:AY$554,0),"")</f>
        <v/>
      </c>
      <c r="AZ396" s="4" t="str">
        <f ca="1">IFERROR(RANK(order!AZ396,order!AZ$3:AZ$554,0),"")</f>
        <v/>
      </c>
      <c r="BA396" s="4" t="str">
        <f ca="1">IFERROR(RANK(order!BA396,order!BA$3:BA$554,0),"")</f>
        <v/>
      </c>
      <c r="BB396" s="4" t="str">
        <f ca="1">IFERROR(RANK(order!BB396,order!BB$3:BB$554,0),"")</f>
        <v/>
      </c>
      <c r="BC396" s="10" t="str">
        <f ca="1">IFERROR(RANK(order!BC396,order!BC$3:BC$554,0),"")</f>
        <v/>
      </c>
      <c r="BD396" s="10" t="str">
        <f ca="1">IFERROR(RANK(order!BD396,order!BD$3:BD$554,0),"")</f>
        <v/>
      </c>
      <c r="BE396" s="10" t="str">
        <f ca="1">IFERROR(RANK(order!BE396,order!BE$3:BE$554,0),"")</f>
        <v/>
      </c>
      <c r="BF396" s="4" t="str">
        <f ca="1">IFERROR(RANK(order!BF396,order!BF$3:BF$554,0),"")</f>
        <v/>
      </c>
      <c r="BG396" s="4" t="str">
        <f ca="1">IFERROR(RANK(order!BG396,order!BG$3:BG$554,0),"")</f>
        <v/>
      </c>
      <c r="BH396" s="4" t="str">
        <f ca="1">IFERROR(RANK(order!BH396,order!BH$3:BH$554,0),"")</f>
        <v/>
      </c>
      <c r="BI396" s="10" t="str">
        <f ca="1">IFERROR(RANK(order!BI396,order!BI$3:BI$554,0),"")</f>
        <v/>
      </c>
      <c r="BJ396" s="10" t="str">
        <f ca="1">IFERROR(RANK(order!BJ396,order!BJ$3:BJ$554,0),"")</f>
        <v/>
      </c>
      <c r="BK396" s="10" t="str">
        <f ca="1">IFERROR(RANK(order!BK396,order!BK$3:BK$554,0),"")</f>
        <v/>
      </c>
      <c r="BL396" s="4" t="str">
        <f ca="1">IFERROR(RANK(order!BL396,order!BL$3:BL$554,0),"")</f>
        <v/>
      </c>
      <c r="BM396" s="4" t="str">
        <f ca="1">IFERROR(RANK(order!BM396,order!BM$3:BM$554,0),"")</f>
        <v/>
      </c>
      <c r="BN396" s="4" t="str">
        <f ca="1">IFERROR(RANK(order!BN396,order!BN$3:BN$554,0),"")</f>
        <v/>
      </c>
      <c r="BO396" s="10" t="str">
        <f ca="1">IFERROR(RANK(order!BO396,order!BO$3:BO$554,0),"")</f>
        <v/>
      </c>
      <c r="BP396" s="10" t="str">
        <f ca="1">IFERROR(RANK(order!BP396,order!BP$3:BP$554,0),"")</f>
        <v/>
      </c>
      <c r="BQ396" s="10" t="str">
        <f ca="1">IFERROR(RANK(order!BQ396,order!BQ$3:BQ$554,0),"")</f>
        <v/>
      </c>
      <c r="BR396" s="4" t="str">
        <f ca="1">IFERROR(RANK(order!BR396,order!BR$3:BR$554,0),"")</f>
        <v/>
      </c>
      <c r="BS396" s="4" t="str">
        <f ca="1">IFERROR(RANK(order!BS396,order!BS$3:BS$554,0),"")</f>
        <v/>
      </c>
      <c r="BT396" s="4" t="str">
        <f ca="1">IFERROR(RANK(order!BT396,order!BT$3:BT$554,0),"")</f>
        <v/>
      </c>
      <c r="BU396" s="95">
        <f t="shared" si="547"/>
        <v>394</v>
      </c>
      <c r="BV396" s="35" t="str">
        <f t="shared" si="548"/>
        <v>E1</v>
      </c>
      <c r="BW396" s="55">
        <f t="shared" ca="1" si="471"/>
        <v>0</v>
      </c>
      <c r="BX396" s="56" t="str">
        <f t="shared" ca="1" si="472"/>
        <v/>
      </c>
      <c r="BY396" s="56" t="str">
        <f t="shared" ca="1" si="473"/>
        <v/>
      </c>
      <c r="BZ396" s="57" t="str">
        <f t="shared" ca="1" si="474"/>
        <v/>
      </c>
      <c r="CA396" s="57" t="str">
        <f t="shared" ca="1" si="475"/>
        <v/>
      </c>
      <c r="CB396" s="58" t="str">
        <f t="shared" ca="1" si="476"/>
        <v/>
      </c>
      <c r="CC396" s="57" t="str">
        <f t="shared" ca="1" si="477"/>
        <v/>
      </c>
      <c r="CD396" s="57" t="str">
        <f t="shared" ca="1" si="478"/>
        <v/>
      </c>
      <c r="CE396" s="58" t="str">
        <f t="shared" ca="1" si="479"/>
        <v/>
      </c>
      <c r="CF396" s="59" t="str">
        <f t="shared" ca="1" si="480"/>
        <v/>
      </c>
      <c r="CG396" s="57" t="str">
        <f t="shared" ca="1" si="481"/>
        <v/>
      </c>
      <c r="CH396" s="57" t="str">
        <f t="shared" ca="1" si="482"/>
        <v/>
      </c>
      <c r="CI396" s="57" t="str">
        <f t="shared" ca="1" si="483"/>
        <v/>
      </c>
      <c r="CJ396" s="57" t="str">
        <f t="shared" ca="1" si="484"/>
        <v/>
      </c>
      <c r="CK396" s="57" t="str">
        <f t="shared" ca="1" si="485"/>
        <v/>
      </c>
      <c r="CL396" s="57" t="str">
        <f t="shared" ca="1" si="486"/>
        <v/>
      </c>
      <c r="CM396" s="57" t="str">
        <f t="shared" ca="1" si="487"/>
        <v/>
      </c>
      <c r="CN396" s="57" t="str">
        <f t="shared" ca="1" si="488"/>
        <v/>
      </c>
      <c r="CO396" s="57" t="str">
        <f t="shared" ca="1" si="489"/>
        <v/>
      </c>
      <c r="CP396" s="57" t="str">
        <f t="shared" ca="1" si="490"/>
        <v/>
      </c>
      <c r="CQ396" s="57" t="str">
        <f t="shared" ca="1" si="491"/>
        <v/>
      </c>
      <c r="CR396" s="57" t="str">
        <f t="shared" ca="1" si="492"/>
        <v/>
      </c>
      <c r="CS396" s="60" t="str">
        <f t="shared" ca="1" si="493"/>
        <v/>
      </c>
      <c r="CT396" s="60" t="str">
        <f t="shared" ca="1" si="494"/>
        <v/>
      </c>
      <c r="CU396" s="60" t="str">
        <f t="shared" ca="1" si="495"/>
        <v/>
      </c>
      <c r="CV396" s="60" t="str">
        <f t="shared" ca="1" si="496"/>
        <v/>
      </c>
      <c r="CW396" s="60" t="str">
        <f t="shared" ca="1" si="497"/>
        <v/>
      </c>
      <c r="CX396" s="60" t="str">
        <f t="shared" ca="1" si="498"/>
        <v/>
      </c>
      <c r="CY396" s="60" t="str">
        <f t="shared" ca="1" si="499"/>
        <v/>
      </c>
      <c r="CZ396" s="60" t="str">
        <f t="shared" ca="1" si="500"/>
        <v/>
      </c>
      <c r="DA396" s="65" t="str">
        <f t="shared" ca="1" si="501"/>
        <v/>
      </c>
      <c r="DB396" s="65" t="str">
        <f t="shared" ca="1" si="502"/>
        <v/>
      </c>
      <c r="DC396" s="65" t="str">
        <f t="shared" ca="1" si="503"/>
        <v/>
      </c>
      <c r="DD396" s="65" t="str">
        <f t="shared" ca="1" si="504"/>
        <v/>
      </c>
      <c r="DE396" s="65" t="str">
        <f t="shared" ca="1" si="505"/>
        <v/>
      </c>
      <c r="DF396" s="66" t="str">
        <f t="shared" ca="1" si="506"/>
        <v/>
      </c>
      <c r="DG396" s="66" t="str">
        <f t="shared" ca="1" si="507"/>
        <v/>
      </c>
      <c r="DH396" s="66" t="str">
        <f t="shared" ca="1" si="508"/>
        <v/>
      </c>
      <c r="DI396" s="66" t="str">
        <f t="shared" ca="1" si="509"/>
        <v/>
      </c>
      <c r="DJ396" s="66" t="str">
        <f t="shared" ca="1" si="510"/>
        <v/>
      </c>
      <c r="DK396" s="65" t="str">
        <f t="shared" ca="1" si="511"/>
        <v/>
      </c>
      <c r="DL396" s="65" t="str">
        <f t="shared" ca="1" si="512"/>
        <v/>
      </c>
      <c r="DM396" s="65" t="str">
        <f t="shared" ca="1" si="513"/>
        <v/>
      </c>
      <c r="DN396" s="65" t="str">
        <f t="shared" ca="1" si="514"/>
        <v/>
      </c>
      <c r="DO396" s="65" t="str">
        <f t="shared" ca="1" si="515"/>
        <v/>
      </c>
      <c r="DP396" s="65" t="str">
        <f t="shared" ca="1" si="516"/>
        <v/>
      </c>
      <c r="DQ396" s="65" t="str">
        <f t="shared" ca="1" si="517"/>
        <v/>
      </c>
      <c r="DR396" s="69" t="str">
        <f t="shared" ca="1" si="518"/>
        <v/>
      </c>
      <c r="DS396" s="69" t="str">
        <f t="shared" ca="1" si="519"/>
        <v/>
      </c>
      <c r="DT396" s="69" t="str">
        <f t="shared" ca="1" si="520"/>
        <v/>
      </c>
      <c r="DU396" s="69" t="str">
        <f t="shared" ca="1" si="521"/>
        <v/>
      </c>
      <c r="DV396" s="69" t="str">
        <f t="shared" ca="1" si="522"/>
        <v/>
      </c>
      <c r="DW396" s="69" t="str">
        <f t="shared" ca="1" si="523"/>
        <v/>
      </c>
      <c r="DX396" s="69" t="str">
        <f t="shared" ca="1" si="524"/>
        <v/>
      </c>
      <c r="DY396" s="69" t="str">
        <f t="shared" ca="1" si="525"/>
        <v/>
      </c>
      <c r="DZ396" s="72" t="str">
        <f t="shared" ca="1" si="526"/>
        <v/>
      </c>
      <c r="EA396" s="72" t="str">
        <f t="shared" ca="1" si="527"/>
        <v/>
      </c>
      <c r="EB396" s="72" t="str">
        <f t="shared" ca="1" si="528"/>
        <v/>
      </c>
      <c r="EC396" s="65" t="str">
        <f t="shared" ca="1" si="529"/>
        <v/>
      </c>
      <c r="ED396" s="65" t="str">
        <f t="shared" ca="1" si="530"/>
        <v/>
      </c>
      <c r="EE396" s="65" t="str">
        <f t="shared" ca="1" si="531"/>
        <v/>
      </c>
      <c r="EF396" s="65" t="str">
        <f t="shared" ca="1" si="532"/>
        <v/>
      </c>
      <c r="EG396" s="65" t="str">
        <f t="shared" ca="1" si="533"/>
        <v/>
      </c>
      <c r="EH396" s="65" t="str">
        <f t="shared" ca="1" si="534"/>
        <v/>
      </c>
      <c r="EI396" s="429" t="str">
        <f t="shared" ca="1" si="535"/>
        <v>No</v>
      </c>
      <c r="EJ396" s="428" t="str">
        <f t="shared" ca="1" si="536"/>
        <v/>
      </c>
      <c r="EK396" s="428" t="str">
        <f t="shared" ca="1" si="537"/>
        <v/>
      </c>
      <c r="EL396" s="65" t="str">
        <f t="shared" ca="1" si="538"/>
        <v/>
      </c>
      <c r="EM396" s="65" t="str">
        <f t="shared" ca="1" si="539"/>
        <v/>
      </c>
      <c r="EN396" s="65" t="str">
        <f t="shared" ca="1" si="540"/>
        <v/>
      </c>
      <c r="EO396" s="433" t="str">
        <f t="shared" ca="1" si="541"/>
        <v/>
      </c>
      <c r="EP396" s="433" t="str">
        <f t="shared" ca="1" si="542"/>
        <v/>
      </c>
      <c r="EQ396" s="433" t="str">
        <f t="shared" ca="1" si="543"/>
        <v/>
      </c>
      <c r="ER396" s="433" t="str">
        <f t="shared" ca="1" si="544"/>
        <v/>
      </c>
      <c r="ES396" s="433" t="str">
        <f t="shared" ca="1" si="545"/>
        <v/>
      </c>
      <c r="ET396" s="433" t="str">
        <f t="shared" ca="1" si="546"/>
        <v/>
      </c>
      <c r="EU396" s="433" t="str">
        <f ca="1">IF(OR(CO396="",CQ396=""),"",Discipline!$P$3*CO396+Discipline!$X$3*CQ396)</f>
        <v/>
      </c>
      <c r="EV396" s="433" t="str">
        <f ca="1">IF(OR(CP396="",CR396=""),"",Discipline!$P$3*CP396+Discipline!$X$3*CR396)</f>
        <v/>
      </c>
    </row>
    <row r="397" spans="1:152" x14ac:dyDescent="0.25">
      <c r="A397" s="10" t="str">
        <f ca="1">IFERROR(RANK(order!A397,order!A$3:A$554,0),"")</f>
        <v/>
      </c>
      <c r="B397" s="10" t="str">
        <f ca="1">IFERROR(RANK(order!B397,order!B$3:B$554,0),"")</f>
        <v/>
      </c>
      <c r="C397" s="10" t="str">
        <f ca="1">IFERROR(RANK(order!C397,order!C$3:C$554,0),"")</f>
        <v/>
      </c>
      <c r="D397" s="4" t="str">
        <f ca="1">IFERROR(RANK(order!D397,order!D$3:D$554,0),"")</f>
        <v/>
      </c>
      <c r="E397" s="4" t="str">
        <f ca="1">IFERROR(RANK(order!E397,order!E$3:E$554,0),"")</f>
        <v/>
      </c>
      <c r="F397" s="4" t="str">
        <f ca="1">IFERROR(RANK(order!F397,order!F$3:F$554,0),"")</f>
        <v/>
      </c>
      <c r="G397" s="10" t="str">
        <f ca="1">IFERROR(RANK(order!G397,order!G$3:G$554,0),"")</f>
        <v/>
      </c>
      <c r="H397" s="10" t="str">
        <f ca="1">IFERROR(RANK(order!H397,order!H$3:H$554,0),"")</f>
        <v/>
      </c>
      <c r="I397" s="10" t="str">
        <f ca="1">IFERROR(RANK(order!I397,order!I$3:I$554,0),"")</f>
        <v/>
      </c>
      <c r="J397" s="4" t="str">
        <f ca="1">IFERROR(RANK(order!J397,order!J$3:J$554,0),"")</f>
        <v/>
      </c>
      <c r="K397" s="4" t="str">
        <f ca="1">IFERROR(RANK(order!K397,order!K$3:K$554,0),"")</f>
        <v/>
      </c>
      <c r="L397" s="4" t="str">
        <f ca="1">IFERROR(RANK(order!L397,order!L$3:L$554,0),"")</f>
        <v/>
      </c>
      <c r="M397" s="10" t="str">
        <f ca="1">IFERROR(RANK(order!M397,order!M$3:M$554,0),"")</f>
        <v/>
      </c>
      <c r="N397" s="10" t="str">
        <f ca="1">IFERROR(RANK(order!N397,order!N$3:N$554,0),"")</f>
        <v/>
      </c>
      <c r="O397" s="10" t="str">
        <f ca="1">IFERROR(RANK(order!O397,order!O$3:O$554,0),"")</f>
        <v/>
      </c>
      <c r="P397" s="4" t="str">
        <f ca="1">IFERROR(RANK(order!P397,order!P$3:P$554,0),"")</f>
        <v/>
      </c>
      <c r="Q397" s="4" t="str">
        <f ca="1">IFERROR(RANK(order!Q397,order!Q$3:Q$554,0),"")</f>
        <v/>
      </c>
      <c r="R397" s="4" t="str">
        <f ca="1">IFERROR(RANK(order!R397,order!R$3:R$554,0),"")</f>
        <v/>
      </c>
      <c r="S397" s="10" t="str">
        <f ca="1">IFERROR(RANK(order!S397,order!S$3:S$554,0),"")</f>
        <v/>
      </c>
      <c r="T397" s="10" t="str">
        <f ca="1">IFERROR(RANK(order!T397,order!T$3:T$554,0),"")</f>
        <v/>
      </c>
      <c r="U397" s="10" t="str">
        <f ca="1">IFERROR(RANK(order!U397,order!U$3:U$554,0),"")</f>
        <v/>
      </c>
      <c r="V397" s="4" t="str">
        <f ca="1">IFERROR(RANK(order!V397,order!V$3:V$554,0),"")</f>
        <v/>
      </c>
      <c r="W397" s="4" t="str">
        <f ca="1">IFERROR(RANK(order!W397,order!W$3:W$554,0),"")</f>
        <v/>
      </c>
      <c r="X397" s="4" t="str">
        <f ca="1">IFERROR(RANK(order!X397,order!X$3:X$554,0),"")</f>
        <v/>
      </c>
      <c r="Y397" s="10" t="str">
        <f ca="1">IFERROR(RANK(order!Y397,order!Y$3:Y$554,0),"")</f>
        <v/>
      </c>
      <c r="Z397" s="10" t="str">
        <f ca="1">IFERROR(RANK(order!Z397,order!Z$3:Z$554,0),"")</f>
        <v/>
      </c>
      <c r="AA397" s="10" t="str">
        <f ca="1">IFERROR(RANK(order!AA397,order!AA$3:AA$554,0),"")</f>
        <v/>
      </c>
      <c r="AB397" s="4" t="str">
        <f ca="1">IFERROR(RANK(order!AB397,order!AB$3:AB$554,0),"")</f>
        <v/>
      </c>
      <c r="AC397" s="4" t="str">
        <f ca="1">IFERROR(RANK(order!AC397,order!AC$3:AC$554,0),"")</f>
        <v/>
      </c>
      <c r="AD397" s="4" t="str">
        <f ca="1">IFERROR(RANK(order!AD397,order!AD$3:AD$554,0),"")</f>
        <v/>
      </c>
      <c r="AE397" s="10" t="str">
        <f ca="1">IFERROR(RANK(order!AE397,order!AE$3:AE$554,0),"")</f>
        <v/>
      </c>
      <c r="AF397" s="10" t="str">
        <f ca="1">IFERROR(RANK(order!AF397,order!AF$3:AF$554,0),"")</f>
        <v/>
      </c>
      <c r="AG397" s="10" t="str">
        <f ca="1">IFERROR(RANK(order!AG397,order!AG$3:AG$554,0),"")</f>
        <v/>
      </c>
      <c r="AH397" s="4" t="str">
        <f ca="1">IFERROR(RANK(order!AH397,order!AH$3:AH$554,0),"")</f>
        <v/>
      </c>
      <c r="AI397" s="4" t="str">
        <f ca="1">IFERROR(RANK(order!AI397,order!AI$3:AI$554,0),"")</f>
        <v/>
      </c>
      <c r="AJ397" s="4" t="str">
        <f ca="1">IFERROR(RANK(order!AJ397,order!AJ$3:AJ$554,0),"")</f>
        <v/>
      </c>
      <c r="AK397" s="10" t="str">
        <f ca="1">IFERROR(RANK(order!AK397,order!AK$3:AK$554,0),"")</f>
        <v/>
      </c>
      <c r="AL397" s="10" t="str">
        <f ca="1">IFERROR(RANK(order!AL397,order!AL$3:AL$554,0),"")</f>
        <v/>
      </c>
      <c r="AM397" s="10" t="str">
        <f ca="1">IFERROR(RANK(order!AM397,order!AM$3:AM$554,0),"")</f>
        <v/>
      </c>
      <c r="AN397" s="4" t="str">
        <f ca="1">IFERROR(RANK(order!AN397,order!AN$3:AN$554,0),"")</f>
        <v/>
      </c>
      <c r="AO397" s="4" t="str">
        <f ca="1">IFERROR(RANK(order!AO397,order!AO$3:AO$554,0),"")</f>
        <v/>
      </c>
      <c r="AP397" s="4" t="str">
        <f ca="1">IFERROR(RANK(order!AP397,order!AP$3:AP$554,0),"")</f>
        <v/>
      </c>
      <c r="AQ397" s="10" t="str">
        <f ca="1">IFERROR(RANK(order!AQ397,order!AQ$3:AQ$554,0),"")</f>
        <v/>
      </c>
      <c r="AR397" s="10" t="str">
        <f ca="1">IFERROR(RANK(order!AR397,order!AR$3:AR$554,0),"")</f>
        <v/>
      </c>
      <c r="AS397" s="10" t="str">
        <f ca="1">IFERROR(RANK(order!AS397,order!AS$3:AS$554,0),"")</f>
        <v/>
      </c>
      <c r="AT397" s="4" t="str">
        <f ca="1">IFERROR(RANK(order!AT397,order!AT$3:AT$554,0),"")</f>
        <v/>
      </c>
      <c r="AU397" s="4" t="str">
        <f ca="1">IFERROR(RANK(order!AU397,order!AU$3:AU$554,0),"")</f>
        <v/>
      </c>
      <c r="AV397" s="4" t="str">
        <f ca="1">IFERROR(RANK(order!AV397,order!AV$3:AV$554,0),"")</f>
        <v/>
      </c>
      <c r="AW397" s="10" t="str">
        <f ca="1">IFERROR(RANK(order!AW397,order!AW$3:AW$554,0),"")</f>
        <v/>
      </c>
      <c r="AX397" s="10" t="str">
        <f ca="1">IFERROR(RANK(order!AX397,order!AX$3:AX$554,0),"")</f>
        <v/>
      </c>
      <c r="AY397" s="10" t="str">
        <f ca="1">IFERROR(RANK(order!AY397,order!AY$3:AY$554,0),"")</f>
        <v/>
      </c>
      <c r="AZ397" s="4" t="str">
        <f ca="1">IFERROR(RANK(order!AZ397,order!AZ$3:AZ$554,0),"")</f>
        <v/>
      </c>
      <c r="BA397" s="4" t="str">
        <f ca="1">IFERROR(RANK(order!BA397,order!BA$3:BA$554,0),"")</f>
        <v/>
      </c>
      <c r="BB397" s="4" t="str">
        <f ca="1">IFERROR(RANK(order!BB397,order!BB$3:BB$554,0),"")</f>
        <v/>
      </c>
      <c r="BC397" s="10" t="str">
        <f ca="1">IFERROR(RANK(order!BC397,order!BC$3:BC$554,0),"")</f>
        <v/>
      </c>
      <c r="BD397" s="10" t="str">
        <f ca="1">IFERROR(RANK(order!BD397,order!BD$3:BD$554,0),"")</f>
        <v/>
      </c>
      <c r="BE397" s="10" t="str">
        <f ca="1">IFERROR(RANK(order!BE397,order!BE$3:BE$554,0),"")</f>
        <v/>
      </c>
      <c r="BF397" s="4" t="str">
        <f ca="1">IFERROR(RANK(order!BF397,order!BF$3:BF$554,0),"")</f>
        <v/>
      </c>
      <c r="BG397" s="4" t="str">
        <f ca="1">IFERROR(RANK(order!BG397,order!BG$3:BG$554,0),"")</f>
        <v/>
      </c>
      <c r="BH397" s="4" t="str">
        <f ca="1">IFERROR(RANK(order!BH397,order!BH$3:BH$554,0),"")</f>
        <v/>
      </c>
      <c r="BI397" s="10" t="str">
        <f ca="1">IFERROR(RANK(order!BI397,order!BI$3:BI$554,0),"")</f>
        <v/>
      </c>
      <c r="BJ397" s="10" t="str">
        <f ca="1">IFERROR(RANK(order!BJ397,order!BJ$3:BJ$554,0),"")</f>
        <v/>
      </c>
      <c r="BK397" s="10" t="str">
        <f ca="1">IFERROR(RANK(order!BK397,order!BK$3:BK$554,0),"")</f>
        <v/>
      </c>
      <c r="BL397" s="4" t="str">
        <f ca="1">IFERROR(RANK(order!BL397,order!BL$3:BL$554,0),"")</f>
        <v/>
      </c>
      <c r="BM397" s="4" t="str">
        <f ca="1">IFERROR(RANK(order!BM397,order!BM$3:BM$554,0),"")</f>
        <v/>
      </c>
      <c r="BN397" s="4" t="str">
        <f ca="1">IFERROR(RANK(order!BN397,order!BN$3:BN$554,0),"")</f>
        <v/>
      </c>
      <c r="BO397" s="10" t="str">
        <f ca="1">IFERROR(RANK(order!BO397,order!BO$3:BO$554,0),"")</f>
        <v/>
      </c>
      <c r="BP397" s="10" t="str">
        <f ca="1">IFERROR(RANK(order!BP397,order!BP$3:BP$554,0),"")</f>
        <v/>
      </c>
      <c r="BQ397" s="10" t="str">
        <f ca="1">IFERROR(RANK(order!BQ397,order!BQ$3:BQ$554,0),"")</f>
        <v/>
      </c>
      <c r="BR397" s="4" t="str">
        <f ca="1">IFERROR(RANK(order!BR397,order!BR$3:BR$554,0),"")</f>
        <v/>
      </c>
      <c r="BS397" s="4" t="str">
        <f ca="1">IFERROR(RANK(order!BS397,order!BS$3:BS$554,0),"")</f>
        <v/>
      </c>
      <c r="BT397" s="4" t="str">
        <f ca="1">IFERROR(RANK(order!BT397,order!BT$3:BT$554,0),"")</f>
        <v/>
      </c>
      <c r="BU397" s="95">
        <f t="shared" si="547"/>
        <v>395</v>
      </c>
      <c r="BV397" s="35" t="str">
        <f t="shared" si="548"/>
        <v>E1</v>
      </c>
      <c r="BW397" s="55">
        <f t="shared" ca="1" si="471"/>
        <v>0</v>
      </c>
      <c r="BX397" s="56" t="str">
        <f t="shared" ca="1" si="472"/>
        <v/>
      </c>
      <c r="BY397" s="56" t="str">
        <f t="shared" ca="1" si="473"/>
        <v/>
      </c>
      <c r="BZ397" s="57" t="str">
        <f t="shared" ca="1" si="474"/>
        <v/>
      </c>
      <c r="CA397" s="57" t="str">
        <f t="shared" ca="1" si="475"/>
        <v/>
      </c>
      <c r="CB397" s="58" t="str">
        <f t="shared" ca="1" si="476"/>
        <v/>
      </c>
      <c r="CC397" s="57" t="str">
        <f t="shared" ca="1" si="477"/>
        <v/>
      </c>
      <c r="CD397" s="57" t="str">
        <f t="shared" ca="1" si="478"/>
        <v/>
      </c>
      <c r="CE397" s="58" t="str">
        <f t="shared" ca="1" si="479"/>
        <v/>
      </c>
      <c r="CF397" s="59" t="str">
        <f t="shared" ca="1" si="480"/>
        <v/>
      </c>
      <c r="CG397" s="57" t="str">
        <f t="shared" ca="1" si="481"/>
        <v/>
      </c>
      <c r="CH397" s="57" t="str">
        <f t="shared" ca="1" si="482"/>
        <v/>
      </c>
      <c r="CI397" s="57" t="str">
        <f t="shared" ca="1" si="483"/>
        <v/>
      </c>
      <c r="CJ397" s="57" t="str">
        <f t="shared" ca="1" si="484"/>
        <v/>
      </c>
      <c r="CK397" s="57" t="str">
        <f t="shared" ca="1" si="485"/>
        <v/>
      </c>
      <c r="CL397" s="57" t="str">
        <f t="shared" ca="1" si="486"/>
        <v/>
      </c>
      <c r="CM397" s="57" t="str">
        <f t="shared" ca="1" si="487"/>
        <v/>
      </c>
      <c r="CN397" s="57" t="str">
        <f t="shared" ca="1" si="488"/>
        <v/>
      </c>
      <c r="CO397" s="57" t="str">
        <f t="shared" ca="1" si="489"/>
        <v/>
      </c>
      <c r="CP397" s="57" t="str">
        <f t="shared" ca="1" si="490"/>
        <v/>
      </c>
      <c r="CQ397" s="57" t="str">
        <f t="shared" ca="1" si="491"/>
        <v/>
      </c>
      <c r="CR397" s="57" t="str">
        <f t="shared" ca="1" si="492"/>
        <v/>
      </c>
      <c r="CS397" s="60" t="str">
        <f t="shared" ca="1" si="493"/>
        <v/>
      </c>
      <c r="CT397" s="60" t="str">
        <f t="shared" ca="1" si="494"/>
        <v/>
      </c>
      <c r="CU397" s="60" t="str">
        <f t="shared" ca="1" si="495"/>
        <v/>
      </c>
      <c r="CV397" s="60" t="str">
        <f t="shared" ca="1" si="496"/>
        <v/>
      </c>
      <c r="CW397" s="60" t="str">
        <f t="shared" ca="1" si="497"/>
        <v/>
      </c>
      <c r="CX397" s="60" t="str">
        <f t="shared" ca="1" si="498"/>
        <v/>
      </c>
      <c r="CY397" s="60" t="str">
        <f t="shared" ca="1" si="499"/>
        <v/>
      </c>
      <c r="CZ397" s="60" t="str">
        <f t="shared" ca="1" si="500"/>
        <v/>
      </c>
      <c r="DA397" s="65" t="str">
        <f t="shared" ca="1" si="501"/>
        <v/>
      </c>
      <c r="DB397" s="65" t="str">
        <f t="shared" ca="1" si="502"/>
        <v/>
      </c>
      <c r="DC397" s="65" t="str">
        <f t="shared" ca="1" si="503"/>
        <v/>
      </c>
      <c r="DD397" s="65" t="str">
        <f t="shared" ca="1" si="504"/>
        <v/>
      </c>
      <c r="DE397" s="65" t="str">
        <f t="shared" ca="1" si="505"/>
        <v/>
      </c>
      <c r="DF397" s="66" t="str">
        <f t="shared" ca="1" si="506"/>
        <v/>
      </c>
      <c r="DG397" s="66" t="str">
        <f t="shared" ca="1" si="507"/>
        <v/>
      </c>
      <c r="DH397" s="66" t="str">
        <f t="shared" ca="1" si="508"/>
        <v/>
      </c>
      <c r="DI397" s="66" t="str">
        <f t="shared" ca="1" si="509"/>
        <v/>
      </c>
      <c r="DJ397" s="66" t="str">
        <f t="shared" ca="1" si="510"/>
        <v/>
      </c>
      <c r="DK397" s="65" t="str">
        <f t="shared" ca="1" si="511"/>
        <v/>
      </c>
      <c r="DL397" s="65" t="str">
        <f t="shared" ca="1" si="512"/>
        <v/>
      </c>
      <c r="DM397" s="65" t="str">
        <f t="shared" ca="1" si="513"/>
        <v/>
      </c>
      <c r="DN397" s="65" t="str">
        <f t="shared" ca="1" si="514"/>
        <v/>
      </c>
      <c r="DO397" s="65" t="str">
        <f t="shared" ca="1" si="515"/>
        <v/>
      </c>
      <c r="DP397" s="65" t="str">
        <f t="shared" ca="1" si="516"/>
        <v/>
      </c>
      <c r="DQ397" s="65" t="str">
        <f t="shared" ca="1" si="517"/>
        <v/>
      </c>
      <c r="DR397" s="69" t="str">
        <f t="shared" ca="1" si="518"/>
        <v/>
      </c>
      <c r="DS397" s="69" t="str">
        <f t="shared" ca="1" si="519"/>
        <v/>
      </c>
      <c r="DT397" s="69" t="str">
        <f t="shared" ca="1" si="520"/>
        <v/>
      </c>
      <c r="DU397" s="69" t="str">
        <f t="shared" ca="1" si="521"/>
        <v/>
      </c>
      <c r="DV397" s="69" t="str">
        <f t="shared" ca="1" si="522"/>
        <v/>
      </c>
      <c r="DW397" s="69" t="str">
        <f t="shared" ca="1" si="523"/>
        <v/>
      </c>
      <c r="DX397" s="69" t="str">
        <f t="shared" ca="1" si="524"/>
        <v/>
      </c>
      <c r="DY397" s="69" t="str">
        <f t="shared" ca="1" si="525"/>
        <v/>
      </c>
      <c r="DZ397" s="72" t="str">
        <f t="shared" ca="1" si="526"/>
        <v/>
      </c>
      <c r="EA397" s="72" t="str">
        <f t="shared" ca="1" si="527"/>
        <v/>
      </c>
      <c r="EB397" s="72" t="str">
        <f t="shared" ca="1" si="528"/>
        <v/>
      </c>
      <c r="EC397" s="65" t="str">
        <f t="shared" ca="1" si="529"/>
        <v/>
      </c>
      <c r="ED397" s="65" t="str">
        <f t="shared" ca="1" si="530"/>
        <v/>
      </c>
      <c r="EE397" s="65" t="str">
        <f t="shared" ca="1" si="531"/>
        <v/>
      </c>
      <c r="EF397" s="65" t="str">
        <f t="shared" ca="1" si="532"/>
        <v/>
      </c>
      <c r="EG397" s="65" t="str">
        <f t="shared" ca="1" si="533"/>
        <v/>
      </c>
      <c r="EH397" s="65" t="str">
        <f t="shared" ca="1" si="534"/>
        <v/>
      </c>
      <c r="EI397" s="429" t="str">
        <f t="shared" ca="1" si="535"/>
        <v>No</v>
      </c>
      <c r="EJ397" s="428" t="str">
        <f t="shared" ca="1" si="536"/>
        <v/>
      </c>
      <c r="EK397" s="428" t="str">
        <f t="shared" ca="1" si="537"/>
        <v/>
      </c>
      <c r="EL397" s="65" t="str">
        <f t="shared" ca="1" si="538"/>
        <v/>
      </c>
      <c r="EM397" s="65" t="str">
        <f t="shared" ca="1" si="539"/>
        <v/>
      </c>
      <c r="EN397" s="65" t="str">
        <f t="shared" ca="1" si="540"/>
        <v/>
      </c>
      <c r="EO397" s="433" t="str">
        <f t="shared" ca="1" si="541"/>
        <v/>
      </c>
      <c r="EP397" s="433" t="str">
        <f t="shared" ca="1" si="542"/>
        <v/>
      </c>
      <c r="EQ397" s="433" t="str">
        <f t="shared" ca="1" si="543"/>
        <v/>
      </c>
      <c r="ER397" s="433" t="str">
        <f t="shared" ca="1" si="544"/>
        <v/>
      </c>
      <c r="ES397" s="433" t="str">
        <f t="shared" ca="1" si="545"/>
        <v/>
      </c>
      <c r="ET397" s="433" t="str">
        <f t="shared" ca="1" si="546"/>
        <v/>
      </c>
      <c r="EU397" s="433" t="str">
        <f ca="1">IF(OR(CO397="",CQ397=""),"",Discipline!$P$3*CO397+Discipline!$X$3*CQ397)</f>
        <v/>
      </c>
      <c r="EV397" s="433" t="str">
        <f ca="1">IF(OR(CP397="",CR397=""),"",Discipline!$P$3*CP397+Discipline!$X$3*CR397)</f>
        <v/>
      </c>
    </row>
    <row r="398" spans="1:152" x14ac:dyDescent="0.25">
      <c r="A398" s="10" t="str">
        <f ca="1">IFERROR(RANK(order!A398,order!A$3:A$554,0),"")</f>
        <v/>
      </c>
      <c r="B398" s="10" t="str">
        <f ca="1">IFERROR(RANK(order!B398,order!B$3:B$554,0),"")</f>
        <v/>
      </c>
      <c r="C398" s="10" t="str">
        <f ca="1">IFERROR(RANK(order!C398,order!C$3:C$554,0),"")</f>
        <v/>
      </c>
      <c r="D398" s="4" t="str">
        <f ca="1">IFERROR(RANK(order!D398,order!D$3:D$554,0),"")</f>
        <v/>
      </c>
      <c r="E398" s="4" t="str">
        <f ca="1">IFERROR(RANK(order!E398,order!E$3:E$554,0),"")</f>
        <v/>
      </c>
      <c r="F398" s="4" t="str">
        <f ca="1">IFERROR(RANK(order!F398,order!F$3:F$554,0),"")</f>
        <v/>
      </c>
      <c r="G398" s="10" t="str">
        <f ca="1">IFERROR(RANK(order!G398,order!G$3:G$554,0),"")</f>
        <v/>
      </c>
      <c r="H398" s="10" t="str">
        <f ca="1">IFERROR(RANK(order!H398,order!H$3:H$554,0),"")</f>
        <v/>
      </c>
      <c r="I398" s="10" t="str">
        <f ca="1">IFERROR(RANK(order!I398,order!I$3:I$554,0),"")</f>
        <v/>
      </c>
      <c r="J398" s="4" t="str">
        <f ca="1">IFERROR(RANK(order!J398,order!J$3:J$554,0),"")</f>
        <v/>
      </c>
      <c r="K398" s="4" t="str">
        <f ca="1">IFERROR(RANK(order!K398,order!K$3:K$554,0),"")</f>
        <v/>
      </c>
      <c r="L398" s="4" t="str">
        <f ca="1">IFERROR(RANK(order!L398,order!L$3:L$554,0),"")</f>
        <v/>
      </c>
      <c r="M398" s="10" t="str">
        <f ca="1">IFERROR(RANK(order!M398,order!M$3:M$554,0),"")</f>
        <v/>
      </c>
      <c r="N398" s="10" t="str">
        <f ca="1">IFERROR(RANK(order!N398,order!N$3:N$554,0),"")</f>
        <v/>
      </c>
      <c r="O398" s="10" t="str">
        <f ca="1">IFERROR(RANK(order!O398,order!O$3:O$554,0),"")</f>
        <v/>
      </c>
      <c r="P398" s="4" t="str">
        <f ca="1">IFERROR(RANK(order!P398,order!P$3:P$554,0),"")</f>
        <v/>
      </c>
      <c r="Q398" s="4" t="str">
        <f ca="1">IFERROR(RANK(order!Q398,order!Q$3:Q$554,0),"")</f>
        <v/>
      </c>
      <c r="R398" s="4" t="str">
        <f ca="1">IFERROR(RANK(order!R398,order!R$3:R$554,0),"")</f>
        <v/>
      </c>
      <c r="S398" s="10" t="str">
        <f ca="1">IFERROR(RANK(order!S398,order!S$3:S$554,0),"")</f>
        <v/>
      </c>
      <c r="T398" s="10" t="str">
        <f ca="1">IFERROR(RANK(order!T398,order!T$3:T$554,0),"")</f>
        <v/>
      </c>
      <c r="U398" s="10" t="str">
        <f ca="1">IFERROR(RANK(order!U398,order!U$3:U$554,0),"")</f>
        <v/>
      </c>
      <c r="V398" s="4" t="str">
        <f ca="1">IFERROR(RANK(order!V398,order!V$3:V$554,0),"")</f>
        <v/>
      </c>
      <c r="W398" s="4" t="str">
        <f ca="1">IFERROR(RANK(order!W398,order!W$3:W$554,0),"")</f>
        <v/>
      </c>
      <c r="X398" s="4" t="str">
        <f ca="1">IFERROR(RANK(order!X398,order!X$3:X$554,0),"")</f>
        <v/>
      </c>
      <c r="Y398" s="10" t="str">
        <f ca="1">IFERROR(RANK(order!Y398,order!Y$3:Y$554,0),"")</f>
        <v/>
      </c>
      <c r="Z398" s="10" t="str">
        <f ca="1">IFERROR(RANK(order!Z398,order!Z$3:Z$554,0),"")</f>
        <v/>
      </c>
      <c r="AA398" s="10" t="str">
        <f ca="1">IFERROR(RANK(order!AA398,order!AA$3:AA$554,0),"")</f>
        <v/>
      </c>
      <c r="AB398" s="4" t="str">
        <f ca="1">IFERROR(RANK(order!AB398,order!AB$3:AB$554,0),"")</f>
        <v/>
      </c>
      <c r="AC398" s="4" t="str">
        <f ca="1">IFERROR(RANK(order!AC398,order!AC$3:AC$554,0),"")</f>
        <v/>
      </c>
      <c r="AD398" s="4" t="str">
        <f ca="1">IFERROR(RANK(order!AD398,order!AD$3:AD$554,0),"")</f>
        <v/>
      </c>
      <c r="AE398" s="10" t="str">
        <f ca="1">IFERROR(RANK(order!AE398,order!AE$3:AE$554,0),"")</f>
        <v/>
      </c>
      <c r="AF398" s="10" t="str">
        <f ca="1">IFERROR(RANK(order!AF398,order!AF$3:AF$554,0),"")</f>
        <v/>
      </c>
      <c r="AG398" s="10" t="str">
        <f ca="1">IFERROR(RANK(order!AG398,order!AG$3:AG$554,0),"")</f>
        <v/>
      </c>
      <c r="AH398" s="4" t="str">
        <f ca="1">IFERROR(RANK(order!AH398,order!AH$3:AH$554,0),"")</f>
        <v/>
      </c>
      <c r="AI398" s="4" t="str">
        <f ca="1">IFERROR(RANK(order!AI398,order!AI$3:AI$554,0),"")</f>
        <v/>
      </c>
      <c r="AJ398" s="4" t="str">
        <f ca="1">IFERROR(RANK(order!AJ398,order!AJ$3:AJ$554,0),"")</f>
        <v/>
      </c>
      <c r="AK398" s="10" t="str">
        <f ca="1">IFERROR(RANK(order!AK398,order!AK$3:AK$554,0),"")</f>
        <v/>
      </c>
      <c r="AL398" s="10" t="str">
        <f ca="1">IFERROR(RANK(order!AL398,order!AL$3:AL$554,0),"")</f>
        <v/>
      </c>
      <c r="AM398" s="10" t="str">
        <f ca="1">IFERROR(RANK(order!AM398,order!AM$3:AM$554,0),"")</f>
        <v/>
      </c>
      <c r="AN398" s="4" t="str">
        <f ca="1">IFERROR(RANK(order!AN398,order!AN$3:AN$554,0),"")</f>
        <v/>
      </c>
      <c r="AO398" s="4" t="str">
        <f ca="1">IFERROR(RANK(order!AO398,order!AO$3:AO$554,0),"")</f>
        <v/>
      </c>
      <c r="AP398" s="4" t="str">
        <f ca="1">IFERROR(RANK(order!AP398,order!AP$3:AP$554,0),"")</f>
        <v/>
      </c>
      <c r="AQ398" s="10" t="str">
        <f ca="1">IFERROR(RANK(order!AQ398,order!AQ$3:AQ$554,0),"")</f>
        <v/>
      </c>
      <c r="AR398" s="10" t="str">
        <f ca="1">IFERROR(RANK(order!AR398,order!AR$3:AR$554,0),"")</f>
        <v/>
      </c>
      <c r="AS398" s="10" t="str">
        <f ca="1">IFERROR(RANK(order!AS398,order!AS$3:AS$554,0),"")</f>
        <v/>
      </c>
      <c r="AT398" s="4" t="str">
        <f ca="1">IFERROR(RANK(order!AT398,order!AT$3:AT$554,0),"")</f>
        <v/>
      </c>
      <c r="AU398" s="4" t="str">
        <f ca="1">IFERROR(RANK(order!AU398,order!AU$3:AU$554,0),"")</f>
        <v/>
      </c>
      <c r="AV398" s="4" t="str">
        <f ca="1">IFERROR(RANK(order!AV398,order!AV$3:AV$554,0),"")</f>
        <v/>
      </c>
      <c r="AW398" s="10" t="str">
        <f ca="1">IFERROR(RANK(order!AW398,order!AW$3:AW$554,0),"")</f>
        <v/>
      </c>
      <c r="AX398" s="10" t="str">
        <f ca="1">IFERROR(RANK(order!AX398,order!AX$3:AX$554,0),"")</f>
        <v/>
      </c>
      <c r="AY398" s="10" t="str">
        <f ca="1">IFERROR(RANK(order!AY398,order!AY$3:AY$554,0),"")</f>
        <v/>
      </c>
      <c r="AZ398" s="4" t="str">
        <f ca="1">IFERROR(RANK(order!AZ398,order!AZ$3:AZ$554,0),"")</f>
        <v/>
      </c>
      <c r="BA398" s="4" t="str">
        <f ca="1">IFERROR(RANK(order!BA398,order!BA$3:BA$554,0),"")</f>
        <v/>
      </c>
      <c r="BB398" s="4" t="str">
        <f ca="1">IFERROR(RANK(order!BB398,order!BB$3:BB$554,0),"")</f>
        <v/>
      </c>
      <c r="BC398" s="10" t="str">
        <f ca="1">IFERROR(RANK(order!BC398,order!BC$3:BC$554,0),"")</f>
        <v/>
      </c>
      <c r="BD398" s="10" t="str">
        <f ca="1">IFERROR(RANK(order!BD398,order!BD$3:BD$554,0),"")</f>
        <v/>
      </c>
      <c r="BE398" s="10" t="str">
        <f ca="1">IFERROR(RANK(order!BE398,order!BE$3:BE$554,0),"")</f>
        <v/>
      </c>
      <c r="BF398" s="4" t="str">
        <f ca="1">IFERROR(RANK(order!BF398,order!BF$3:BF$554,0),"")</f>
        <v/>
      </c>
      <c r="BG398" s="4" t="str">
        <f ca="1">IFERROR(RANK(order!BG398,order!BG$3:BG$554,0),"")</f>
        <v/>
      </c>
      <c r="BH398" s="4" t="str">
        <f ca="1">IFERROR(RANK(order!BH398,order!BH$3:BH$554,0),"")</f>
        <v/>
      </c>
      <c r="BI398" s="10" t="str">
        <f ca="1">IFERROR(RANK(order!BI398,order!BI$3:BI$554,0),"")</f>
        <v/>
      </c>
      <c r="BJ398" s="10" t="str">
        <f ca="1">IFERROR(RANK(order!BJ398,order!BJ$3:BJ$554,0),"")</f>
        <v/>
      </c>
      <c r="BK398" s="10" t="str">
        <f ca="1">IFERROR(RANK(order!BK398,order!BK$3:BK$554,0),"")</f>
        <v/>
      </c>
      <c r="BL398" s="4" t="str">
        <f ca="1">IFERROR(RANK(order!BL398,order!BL$3:BL$554,0),"")</f>
        <v/>
      </c>
      <c r="BM398" s="4" t="str">
        <f ca="1">IFERROR(RANK(order!BM398,order!BM$3:BM$554,0),"")</f>
        <v/>
      </c>
      <c r="BN398" s="4" t="str">
        <f ca="1">IFERROR(RANK(order!BN398,order!BN$3:BN$554,0),"")</f>
        <v/>
      </c>
      <c r="BO398" s="10" t="str">
        <f ca="1">IFERROR(RANK(order!BO398,order!BO$3:BO$554,0),"")</f>
        <v/>
      </c>
      <c r="BP398" s="10" t="str">
        <f ca="1">IFERROR(RANK(order!BP398,order!BP$3:BP$554,0),"")</f>
        <v/>
      </c>
      <c r="BQ398" s="10" t="str">
        <f ca="1">IFERROR(RANK(order!BQ398,order!BQ$3:BQ$554,0),"")</f>
        <v/>
      </c>
      <c r="BR398" s="4" t="str">
        <f ca="1">IFERROR(RANK(order!BR398,order!BR$3:BR$554,0),"")</f>
        <v/>
      </c>
      <c r="BS398" s="4" t="str">
        <f ca="1">IFERROR(RANK(order!BS398,order!BS$3:BS$554,0),"")</f>
        <v/>
      </c>
      <c r="BT398" s="4" t="str">
        <f ca="1">IFERROR(RANK(order!BT398,order!BT$3:BT$554,0),"")</f>
        <v/>
      </c>
      <c r="BU398" s="95">
        <f t="shared" si="547"/>
        <v>396</v>
      </c>
      <c r="BV398" s="35" t="str">
        <f t="shared" si="548"/>
        <v>E1</v>
      </c>
      <c r="BW398" s="55">
        <f t="shared" ca="1" si="471"/>
        <v>0</v>
      </c>
      <c r="BX398" s="56" t="str">
        <f t="shared" ca="1" si="472"/>
        <v/>
      </c>
      <c r="BY398" s="56" t="str">
        <f t="shared" ca="1" si="473"/>
        <v/>
      </c>
      <c r="BZ398" s="57" t="str">
        <f t="shared" ca="1" si="474"/>
        <v/>
      </c>
      <c r="CA398" s="57" t="str">
        <f t="shared" ca="1" si="475"/>
        <v/>
      </c>
      <c r="CB398" s="58" t="str">
        <f t="shared" ca="1" si="476"/>
        <v/>
      </c>
      <c r="CC398" s="57" t="str">
        <f t="shared" ca="1" si="477"/>
        <v/>
      </c>
      <c r="CD398" s="57" t="str">
        <f t="shared" ca="1" si="478"/>
        <v/>
      </c>
      <c r="CE398" s="58" t="str">
        <f t="shared" ca="1" si="479"/>
        <v/>
      </c>
      <c r="CF398" s="59" t="str">
        <f t="shared" ca="1" si="480"/>
        <v/>
      </c>
      <c r="CG398" s="57" t="str">
        <f t="shared" ca="1" si="481"/>
        <v/>
      </c>
      <c r="CH398" s="57" t="str">
        <f t="shared" ca="1" si="482"/>
        <v/>
      </c>
      <c r="CI398" s="57" t="str">
        <f t="shared" ca="1" si="483"/>
        <v/>
      </c>
      <c r="CJ398" s="57" t="str">
        <f t="shared" ca="1" si="484"/>
        <v/>
      </c>
      <c r="CK398" s="57" t="str">
        <f t="shared" ca="1" si="485"/>
        <v/>
      </c>
      <c r="CL398" s="57" t="str">
        <f t="shared" ca="1" si="486"/>
        <v/>
      </c>
      <c r="CM398" s="57" t="str">
        <f t="shared" ca="1" si="487"/>
        <v/>
      </c>
      <c r="CN398" s="57" t="str">
        <f t="shared" ca="1" si="488"/>
        <v/>
      </c>
      <c r="CO398" s="57" t="str">
        <f t="shared" ca="1" si="489"/>
        <v/>
      </c>
      <c r="CP398" s="57" t="str">
        <f t="shared" ca="1" si="490"/>
        <v/>
      </c>
      <c r="CQ398" s="57" t="str">
        <f t="shared" ca="1" si="491"/>
        <v/>
      </c>
      <c r="CR398" s="57" t="str">
        <f t="shared" ca="1" si="492"/>
        <v/>
      </c>
      <c r="CS398" s="60" t="str">
        <f t="shared" ca="1" si="493"/>
        <v/>
      </c>
      <c r="CT398" s="60" t="str">
        <f t="shared" ca="1" si="494"/>
        <v/>
      </c>
      <c r="CU398" s="60" t="str">
        <f t="shared" ca="1" si="495"/>
        <v/>
      </c>
      <c r="CV398" s="60" t="str">
        <f t="shared" ca="1" si="496"/>
        <v/>
      </c>
      <c r="CW398" s="60" t="str">
        <f t="shared" ca="1" si="497"/>
        <v/>
      </c>
      <c r="CX398" s="60" t="str">
        <f t="shared" ca="1" si="498"/>
        <v/>
      </c>
      <c r="CY398" s="60" t="str">
        <f t="shared" ca="1" si="499"/>
        <v/>
      </c>
      <c r="CZ398" s="60" t="str">
        <f t="shared" ca="1" si="500"/>
        <v/>
      </c>
      <c r="DA398" s="65" t="str">
        <f t="shared" ca="1" si="501"/>
        <v/>
      </c>
      <c r="DB398" s="65" t="str">
        <f t="shared" ca="1" si="502"/>
        <v/>
      </c>
      <c r="DC398" s="65" t="str">
        <f t="shared" ca="1" si="503"/>
        <v/>
      </c>
      <c r="DD398" s="65" t="str">
        <f t="shared" ca="1" si="504"/>
        <v/>
      </c>
      <c r="DE398" s="65" t="str">
        <f t="shared" ca="1" si="505"/>
        <v/>
      </c>
      <c r="DF398" s="66" t="str">
        <f t="shared" ca="1" si="506"/>
        <v/>
      </c>
      <c r="DG398" s="66" t="str">
        <f t="shared" ca="1" si="507"/>
        <v/>
      </c>
      <c r="DH398" s="66" t="str">
        <f t="shared" ca="1" si="508"/>
        <v/>
      </c>
      <c r="DI398" s="66" t="str">
        <f t="shared" ca="1" si="509"/>
        <v/>
      </c>
      <c r="DJ398" s="66" t="str">
        <f t="shared" ca="1" si="510"/>
        <v/>
      </c>
      <c r="DK398" s="65" t="str">
        <f t="shared" ca="1" si="511"/>
        <v/>
      </c>
      <c r="DL398" s="65" t="str">
        <f t="shared" ca="1" si="512"/>
        <v/>
      </c>
      <c r="DM398" s="65" t="str">
        <f t="shared" ca="1" si="513"/>
        <v/>
      </c>
      <c r="DN398" s="65" t="str">
        <f t="shared" ca="1" si="514"/>
        <v/>
      </c>
      <c r="DO398" s="65" t="str">
        <f t="shared" ca="1" si="515"/>
        <v/>
      </c>
      <c r="DP398" s="65" t="str">
        <f t="shared" ca="1" si="516"/>
        <v/>
      </c>
      <c r="DQ398" s="65" t="str">
        <f t="shared" ca="1" si="517"/>
        <v/>
      </c>
      <c r="DR398" s="69" t="str">
        <f t="shared" ca="1" si="518"/>
        <v/>
      </c>
      <c r="DS398" s="69" t="str">
        <f t="shared" ca="1" si="519"/>
        <v/>
      </c>
      <c r="DT398" s="69" t="str">
        <f t="shared" ca="1" si="520"/>
        <v/>
      </c>
      <c r="DU398" s="69" t="str">
        <f t="shared" ca="1" si="521"/>
        <v/>
      </c>
      <c r="DV398" s="69" t="str">
        <f t="shared" ca="1" si="522"/>
        <v/>
      </c>
      <c r="DW398" s="69" t="str">
        <f t="shared" ca="1" si="523"/>
        <v/>
      </c>
      <c r="DX398" s="69" t="str">
        <f t="shared" ca="1" si="524"/>
        <v/>
      </c>
      <c r="DY398" s="69" t="str">
        <f t="shared" ca="1" si="525"/>
        <v/>
      </c>
      <c r="DZ398" s="72" t="str">
        <f t="shared" ca="1" si="526"/>
        <v/>
      </c>
      <c r="EA398" s="72" t="str">
        <f t="shared" ca="1" si="527"/>
        <v/>
      </c>
      <c r="EB398" s="72" t="str">
        <f t="shared" ca="1" si="528"/>
        <v/>
      </c>
      <c r="EC398" s="65" t="str">
        <f t="shared" ca="1" si="529"/>
        <v/>
      </c>
      <c r="ED398" s="65" t="str">
        <f t="shared" ca="1" si="530"/>
        <v/>
      </c>
      <c r="EE398" s="65" t="str">
        <f t="shared" ca="1" si="531"/>
        <v/>
      </c>
      <c r="EF398" s="65" t="str">
        <f t="shared" ca="1" si="532"/>
        <v/>
      </c>
      <c r="EG398" s="65" t="str">
        <f t="shared" ca="1" si="533"/>
        <v/>
      </c>
      <c r="EH398" s="65" t="str">
        <f t="shared" ca="1" si="534"/>
        <v/>
      </c>
      <c r="EI398" s="429" t="str">
        <f t="shared" ca="1" si="535"/>
        <v>No</v>
      </c>
      <c r="EJ398" s="428" t="str">
        <f t="shared" ca="1" si="536"/>
        <v/>
      </c>
      <c r="EK398" s="428" t="str">
        <f t="shared" ca="1" si="537"/>
        <v/>
      </c>
      <c r="EL398" s="65" t="str">
        <f t="shared" ca="1" si="538"/>
        <v/>
      </c>
      <c r="EM398" s="65" t="str">
        <f t="shared" ca="1" si="539"/>
        <v/>
      </c>
      <c r="EN398" s="65" t="str">
        <f t="shared" ca="1" si="540"/>
        <v/>
      </c>
      <c r="EO398" s="433" t="str">
        <f t="shared" ca="1" si="541"/>
        <v/>
      </c>
      <c r="EP398" s="433" t="str">
        <f t="shared" ca="1" si="542"/>
        <v/>
      </c>
      <c r="EQ398" s="433" t="str">
        <f t="shared" ca="1" si="543"/>
        <v/>
      </c>
      <c r="ER398" s="433" t="str">
        <f t="shared" ca="1" si="544"/>
        <v/>
      </c>
      <c r="ES398" s="433" t="str">
        <f t="shared" ca="1" si="545"/>
        <v/>
      </c>
      <c r="ET398" s="433" t="str">
        <f t="shared" ca="1" si="546"/>
        <v/>
      </c>
      <c r="EU398" s="433" t="str">
        <f ca="1">IF(OR(CO398="",CQ398=""),"",Discipline!$P$3*CO398+Discipline!$X$3*CQ398)</f>
        <v/>
      </c>
      <c r="EV398" s="433" t="str">
        <f ca="1">IF(OR(CP398="",CR398=""),"",Discipline!$P$3*CP398+Discipline!$X$3*CR398)</f>
        <v/>
      </c>
    </row>
    <row r="399" spans="1:152" x14ac:dyDescent="0.25">
      <c r="A399" s="10" t="str">
        <f ca="1">IFERROR(RANK(order!A399,order!A$3:A$554,0),"")</f>
        <v/>
      </c>
      <c r="B399" s="10" t="str">
        <f ca="1">IFERROR(RANK(order!B399,order!B$3:B$554,0),"")</f>
        <v/>
      </c>
      <c r="C399" s="10" t="str">
        <f ca="1">IFERROR(RANK(order!C399,order!C$3:C$554,0),"")</f>
        <v/>
      </c>
      <c r="D399" s="4" t="str">
        <f ca="1">IFERROR(RANK(order!D399,order!D$3:D$554,0),"")</f>
        <v/>
      </c>
      <c r="E399" s="4" t="str">
        <f ca="1">IFERROR(RANK(order!E399,order!E$3:E$554,0),"")</f>
        <v/>
      </c>
      <c r="F399" s="4" t="str">
        <f ca="1">IFERROR(RANK(order!F399,order!F$3:F$554,0),"")</f>
        <v/>
      </c>
      <c r="G399" s="10" t="str">
        <f ca="1">IFERROR(RANK(order!G399,order!G$3:G$554,0),"")</f>
        <v/>
      </c>
      <c r="H399" s="10" t="str">
        <f ca="1">IFERROR(RANK(order!H399,order!H$3:H$554,0),"")</f>
        <v/>
      </c>
      <c r="I399" s="10" t="str">
        <f ca="1">IFERROR(RANK(order!I399,order!I$3:I$554,0),"")</f>
        <v/>
      </c>
      <c r="J399" s="4" t="str">
        <f ca="1">IFERROR(RANK(order!J399,order!J$3:J$554,0),"")</f>
        <v/>
      </c>
      <c r="K399" s="4" t="str">
        <f ca="1">IFERROR(RANK(order!K399,order!K$3:K$554,0),"")</f>
        <v/>
      </c>
      <c r="L399" s="4" t="str">
        <f ca="1">IFERROR(RANK(order!L399,order!L$3:L$554,0),"")</f>
        <v/>
      </c>
      <c r="M399" s="10" t="str">
        <f ca="1">IFERROR(RANK(order!M399,order!M$3:M$554,0),"")</f>
        <v/>
      </c>
      <c r="N399" s="10" t="str">
        <f ca="1">IFERROR(RANK(order!N399,order!N$3:N$554,0),"")</f>
        <v/>
      </c>
      <c r="O399" s="10" t="str">
        <f ca="1">IFERROR(RANK(order!O399,order!O$3:O$554,0),"")</f>
        <v/>
      </c>
      <c r="P399" s="4" t="str">
        <f ca="1">IFERROR(RANK(order!P399,order!P$3:P$554,0),"")</f>
        <v/>
      </c>
      <c r="Q399" s="4" t="str">
        <f ca="1">IFERROR(RANK(order!Q399,order!Q$3:Q$554,0),"")</f>
        <v/>
      </c>
      <c r="R399" s="4" t="str">
        <f ca="1">IFERROR(RANK(order!R399,order!R$3:R$554,0),"")</f>
        <v/>
      </c>
      <c r="S399" s="10" t="str">
        <f ca="1">IFERROR(RANK(order!S399,order!S$3:S$554,0),"")</f>
        <v/>
      </c>
      <c r="T399" s="10" t="str">
        <f ca="1">IFERROR(RANK(order!T399,order!T$3:T$554,0),"")</f>
        <v/>
      </c>
      <c r="U399" s="10" t="str">
        <f ca="1">IFERROR(RANK(order!U399,order!U$3:U$554,0),"")</f>
        <v/>
      </c>
      <c r="V399" s="4" t="str">
        <f ca="1">IFERROR(RANK(order!V399,order!V$3:V$554,0),"")</f>
        <v/>
      </c>
      <c r="W399" s="4" t="str">
        <f ca="1">IFERROR(RANK(order!W399,order!W$3:W$554,0),"")</f>
        <v/>
      </c>
      <c r="X399" s="4" t="str">
        <f ca="1">IFERROR(RANK(order!X399,order!X$3:X$554,0),"")</f>
        <v/>
      </c>
      <c r="Y399" s="10" t="str">
        <f ca="1">IFERROR(RANK(order!Y399,order!Y$3:Y$554,0),"")</f>
        <v/>
      </c>
      <c r="Z399" s="10" t="str">
        <f ca="1">IFERROR(RANK(order!Z399,order!Z$3:Z$554,0),"")</f>
        <v/>
      </c>
      <c r="AA399" s="10" t="str">
        <f ca="1">IFERROR(RANK(order!AA399,order!AA$3:AA$554,0),"")</f>
        <v/>
      </c>
      <c r="AB399" s="4" t="str">
        <f ca="1">IFERROR(RANK(order!AB399,order!AB$3:AB$554,0),"")</f>
        <v/>
      </c>
      <c r="AC399" s="4" t="str">
        <f ca="1">IFERROR(RANK(order!AC399,order!AC$3:AC$554,0),"")</f>
        <v/>
      </c>
      <c r="AD399" s="4" t="str">
        <f ca="1">IFERROR(RANK(order!AD399,order!AD$3:AD$554,0),"")</f>
        <v/>
      </c>
      <c r="AE399" s="10" t="str">
        <f ca="1">IFERROR(RANK(order!AE399,order!AE$3:AE$554,0),"")</f>
        <v/>
      </c>
      <c r="AF399" s="10" t="str">
        <f ca="1">IFERROR(RANK(order!AF399,order!AF$3:AF$554,0),"")</f>
        <v/>
      </c>
      <c r="AG399" s="10" t="str">
        <f ca="1">IFERROR(RANK(order!AG399,order!AG$3:AG$554,0),"")</f>
        <v/>
      </c>
      <c r="AH399" s="4" t="str">
        <f ca="1">IFERROR(RANK(order!AH399,order!AH$3:AH$554,0),"")</f>
        <v/>
      </c>
      <c r="AI399" s="4" t="str">
        <f ca="1">IFERROR(RANK(order!AI399,order!AI$3:AI$554,0),"")</f>
        <v/>
      </c>
      <c r="AJ399" s="4" t="str">
        <f ca="1">IFERROR(RANK(order!AJ399,order!AJ$3:AJ$554,0),"")</f>
        <v/>
      </c>
      <c r="AK399" s="10" t="str">
        <f ca="1">IFERROR(RANK(order!AK399,order!AK$3:AK$554,0),"")</f>
        <v/>
      </c>
      <c r="AL399" s="10" t="str">
        <f ca="1">IFERROR(RANK(order!AL399,order!AL$3:AL$554,0),"")</f>
        <v/>
      </c>
      <c r="AM399" s="10" t="str">
        <f ca="1">IFERROR(RANK(order!AM399,order!AM$3:AM$554,0),"")</f>
        <v/>
      </c>
      <c r="AN399" s="4" t="str">
        <f ca="1">IFERROR(RANK(order!AN399,order!AN$3:AN$554,0),"")</f>
        <v/>
      </c>
      <c r="AO399" s="4" t="str">
        <f ca="1">IFERROR(RANK(order!AO399,order!AO$3:AO$554,0),"")</f>
        <v/>
      </c>
      <c r="AP399" s="4" t="str">
        <f ca="1">IFERROR(RANK(order!AP399,order!AP$3:AP$554,0),"")</f>
        <v/>
      </c>
      <c r="AQ399" s="10" t="str">
        <f ca="1">IFERROR(RANK(order!AQ399,order!AQ$3:AQ$554,0),"")</f>
        <v/>
      </c>
      <c r="AR399" s="10" t="str">
        <f ca="1">IFERROR(RANK(order!AR399,order!AR$3:AR$554,0),"")</f>
        <v/>
      </c>
      <c r="AS399" s="10" t="str">
        <f ca="1">IFERROR(RANK(order!AS399,order!AS$3:AS$554,0),"")</f>
        <v/>
      </c>
      <c r="AT399" s="4" t="str">
        <f ca="1">IFERROR(RANK(order!AT399,order!AT$3:AT$554,0),"")</f>
        <v/>
      </c>
      <c r="AU399" s="4" t="str">
        <f ca="1">IFERROR(RANK(order!AU399,order!AU$3:AU$554,0),"")</f>
        <v/>
      </c>
      <c r="AV399" s="4" t="str">
        <f ca="1">IFERROR(RANK(order!AV399,order!AV$3:AV$554,0),"")</f>
        <v/>
      </c>
      <c r="AW399" s="10" t="str">
        <f ca="1">IFERROR(RANK(order!AW399,order!AW$3:AW$554,0),"")</f>
        <v/>
      </c>
      <c r="AX399" s="10" t="str">
        <f ca="1">IFERROR(RANK(order!AX399,order!AX$3:AX$554,0),"")</f>
        <v/>
      </c>
      <c r="AY399" s="10" t="str">
        <f ca="1">IFERROR(RANK(order!AY399,order!AY$3:AY$554,0),"")</f>
        <v/>
      </c>
      <c r="AZ399" s="4" t="str">
        <f ca="1">IFERROR(RANK(order!AZ399,order!AZ$3:AZ$554,0),"")</f>
        <v/>
      </c>
      <c r="BA399" s="4" t="str">
        <f ca="1">IFERROR(RANK(order!BA399,order!BA$3:BA$554,0),"")</f>
        <v/>
      </c>
      <c r="BB399" s="4" t="str">
        <f ca="1">IFERROR(RANK(order!BB399,order!BB$3:BB$554,0),"")</f>
        <v/>
      </c>
      <c r="BC399" s="10" t="str">
        <f ca="1">IFERROR(RANK(order!BC399,order!BC$3:BC$554,0),"")</f>
        <v/>
      </c>
      <c r="BD399" s="10" t="str">
        <f ca="1">IFERROR(RANK(order!BD399,order!BD$3:BD$554,0),"")</f>
        <v/>
      </c>
      <c r="BE399" s="10" t="str">
        <f ca="1">IFERROR(RANK(order!BE399,order!BE$3:BE$554,0),"")</f>
        <v/>
      </c>
      <c r="BF399" s="4" t="str">
        <f ca="1">IFERROR(RANK(order!BF399,order!BF$3:BF$554,0),"")</f>
        <v/>
      </c>
      <c r="BG399" s="4" t="str">
        <f ca="1">IFERROR(RANK(order!BG399,order!BG$3:BG$554,0),"")</f>
        <v/>
      </c>
      <c r="BH399" s="4" t="str">
        <f ca="1">IFERROR(RANK(order!BH399,order!BH$3:BH$554,0),"")</f>
        <v/>
      </c>
      <c r="BI399" s="10" t="str">
        <f ca="1">IFERROR(RANK(order!BI399,order!BI$3:BI$554,0),"")</f>
        <v/>
      </c>
      <c r="BJ399" s="10" t="str">
        <f ca="1">IFERROR(RANK(order!BJ399,order!BJ$3:BJ$554,0),"")</f>
        <v/>
      </c>
      <c r="BK399" s="10" t="str">
        <f ca="1">IFERROR(RANK(order!BK399,order!BK$3:BK$554,0),"")</f>
        <v/>
      </c>
      <c r="BL399" s="4" t="str">
        <f ca="1">IFERROR(RANK(order!BL399,order!BL$3:BL$554,0),"")</f>
        <v/>
      </c>
      <c r="BM399" s="4" t="str">
        <f ca="1">IFERROR(RANK(order!BM399,order!BM$3:BM$554,0),"")</f>
        <v/>
      </c>
      <c r="BN399" s="4" t="str">
        <f ca="1">IFERROR(RANK(order!BN399,order!BN$3:BN$554,0),"")</f>
        <v/>
      </c>
      <c r="BO399" s="10" t="str">
        <f ca="1">IFERROR(RANK(order!BO399,order!BO$3:BO$554,0),"")</f>
        <v/>
      </c>
      <c r="BP399" s="10" t="str">
        <f ca="1">IFERROR(RANK(order!BP399,order!BP$3:BP$554,0),"")</f>
        <v/>
      </c>
      <c r="BQ399" s="10" t="str">
        <f ca="1">IFERROR(RANK(order!BQ399,order!BQ$3:BQ$554,0),"")</f>
        <v/>
      </c>
      <c r="BR399" s="4" t="str">
        <f ca="1">IFERROR(RANK(order!BR399,order!BR$3:BR$554,0),"")</f>
        <v/>
      </c>
      <c r="BS399" s="4" t="str">
        <f ca="1">IFERROR(RANK(order!BS399,order!BS$3:BS$554,0),"")</f>
        <v/>
      </c>
      <c r="BT399" s="4" t="str">
        <f ca="1">IFERROR(RANK(order!BT399,order!BT$3:BT$554,0),"")</f>
        <v/>
      </c>
      <c r="BU399" s="95">
        <f t="shared" si="547"/>
        <v>397</v>
      </c>
      <c r="BV399" s="35" t="str">
        <f t="shared" si="548"/>
        <v>E1</v>
      </c>
      <c r="BW399" s="55">
        <f t="shared" ca="1" si="471"/>
        <v>0</v>
      </c>
      <c r="BX399" s="56" t="str">
        <f t="shared" ca="1" si="472"/>
        <v/>
      </c>
      <c r="BY399" s="56" t="str">
        <f t="shared" ca="1" si="473"/>
        <v/>
      </c>
      <c r="BZ399" s="57" t="str">
        <f t="shared" ca="1" si="474"/>
        <v/>
      </c>
      <c r="CA399" s="57" t="str">
        <f t="shared" ca="1" si="475"/>
        <v/>
      </c>
      <c r="CB399" s="58" t="str">
        <f t="shared" ca="1" si="476"/>
        <v/>
      </c>
      <c r="CC399" s="57" t="str">
        <f t="shared" ca="1" si="477"/>
        <v/>
      </c>
      <c r="CD399" s="57" t="str">
        <f t="shared" ca="1" si="478"/>
        <v/>
      </c>
      <c r="CE399" s="58" t="str">
        <f t="shared" ca="1" si="479"/>
        <v/>
      </c>
      <c r="CF399" s="59" t="str">
        <f t="shared" ca="1" si="480"/>
        <v/>
      </c>
      <c r="CG399" s="57" t="str">
        <f t="shared" ca="1" si="481"/>
        <v/>
      </c>
      <c r="CH399" s="57" t="str">
        <f t="shared" ca="1" si="482"/>
        <v/>
      </c>
      <c r="CI399" s="57" t="str">
        <f t="shared" ca="1" si="483"/>
        <v/>
      </c>
      <c r="CJ399" s="57" t="str">
        <f t="shared" ca="1" si="484"/>
        <v/>
      </c>
      <c r="CK399" s="57" t="str">
        <f t="shared" ca="1" si="485"/>
        <v/>
      </c>
      <c r="CL399" s="57" t="str">
        <f t="shared" ca="1" si="486"/>
        <v/>
      </c>
      <c r="CM399" s="57" t="str">
        <f t="shared" ca="1" si="487"/>
        <v/>
      </c>
      <c r="CN399" s="57" t="str">
        <f t="shared" ca="1" si="488"/>
        <v/>
      </c>
      <c r="CO399" s="57" t="str">
        <f t="shared" ca="1" si="489"/>
        <v/>
      </c>
      <c r="CP399" s="57" t="str">
        <f t="shared" ca="1" si="490"/>
        <v/>
      </c>
      <c r="CQ399" s="57" t="str">
        <f t="shared" ca="1" si="491"/>
        <v/>
      </c>
      <c r="CR399" s="57" t="str">
        <f t="shared" ca="1" si="492"/>
        <v/>
      </c>
      <c r="CS399" s="60" t="str">
        <f t="shared" ca="1" si="493"/>
        <v/>
      </c>
      <c r="CT399" s="60" t="str">
        <f t="shared" ca="1" si="494"/>
        <v/>
      </c>
      <c r="CU399" s="60" t="str">
        <f t="shared" ca="1" si="495"/>
        <v/>
      </c>
      <c r="CV399" s="60" t="str">
        <f t="shared" ca="1" si="496"/>
        <v/>
      </c>
      <c r="CW399" s="60" t="str">
        <f t="shared" ca="1" si="497"/>
        <v/>
      </c>
      <c r="CX399" s="60" t="str">
        <f t="shared" ca="1" si="498"/>
        <v/>
      </c>
      <c r="CY399" s="60" t="str">
        <f t="shared" ca="1" si="499"/>
        <v/>
      </c>
      <c r="CZ399" s="60" t="str">
        <f t="shared" ca="1" si="500"/>
        <v/>
      </c>
      <c r="DA399" s="65" t="str">
        <f t="shared" ca="1" si="501"/>
        <v/>
      </c>
      <c r="DB399" s="65" t="str">
        <f t="shared" ca="1" si="502"/>
        <v/>
      </c>
      <c r="DC399" s="65" t="str">
        <f t="shared" ca="1" si="503"/>
        <v/>
      </c>
      <c r="DD399" s="65" t="str">
        <f t="shared" ca="1" si="504"/>
        <v/>
      </c>
      <c r="DE399" s="65" t="str">
        <f t="shared" ca="1" si="505"/>
        <v/>
      </c>
      <c r="DF399" s="66" t="str">
        <f t="shared" ca="1" si="506"/>
        <v/>
      </c>
      <c r="DG399" s="66" t="str">
        <f t="shared" ca="1" si="507"/>
        <v/>
      </c>
      <c r="DH399" s="66" t="str">
        <f t="shared" ca="1" si="508"/>
        <v/>
      </c>
      <c r="DI399" s="66" t="str">
        <f t="shared" ca="1" si="509"/>
        <v/>
      </c>
      <c r="DJ399" s="66" t="str">
        <f t="shared" ca="1" si="510"/>
        <v/>
      </c>
      <c r="DK399" s="65" t="str">
        <f t="shared" ca="1" si="511"/>
        <v/>
      </c>
      <c r="DL399" s="65" t="str">
        <f t="shared" ca="1" si="512"/>
        <v/>
      </c>
      <c r="DM399" s="65" t="str">
        <f t="shared" ca="1" si="513"/>
        <v/>
      </c>
      <c r="DN399" s="65" t="str">
        <f t="shared" ca="1" si="514"/>
        <v/>
      </c>
      <c r="DO399" s="65" t="str">
        <f t="shared" ca="1" si="515"/>
        <v/>
      </c>
      <c r="DP399" s="65" t="str">
        <f t="shared" ca="1" si="516"/>
        <v/>
      </c>
      <c r="DQ399" s="65" t="str">
        <f t="shared" ca="1" si="517"/>
        <v/>
      </c>
      <c r="DR399" s="69" t="str">
        <f t="shared" ca="1" si="518"/>
        <v/>
      </c>
      <c r="DS399" s="69" t="str">
        <f t="shared" ca="1" si="519"/>
        <v/>
      </c>
      <c r="DT399" s="69" t="str">
        <f t="shared" ca="1" si="520"/>
        <v/>
      </c>
      <c r="DU399" s="69" t="str">
        <f t="shared" ca="1" si="521"/>
        <v/>
      </c>
      <c r="DV399" s="69" t="str">
        <f t="shared" ca="1" si="522"/>
        <v/>
      </c>
      <c r="DW399" s="69" t="str">
        <f t="shared" ca="1" si="523"/>
        <v/>
      </c>
      <c r="DX399" s="69" t="str">
        <f t="shared" ca="1" si="524"/>
        <v/>
      </c>
      <c r="DY399" s="69" t="str">
        <f t="shared" ca="1" si="525"/>
        <v/>
      </c>
      <c r="DZ399" s="72" t="str">
        <f t="shared" ca="1" si="526"/>
        <v/>
      </c>
      <c r="EA399" s="72" t="str">
        <f t="shared" ca="1" si="527"/>
        <v/>
      </c>
      <c r="EB399" s="72" t="str">
        <f t="shared" ca="1" si="528"/>
        <v/>
      </c>
      <c r="EC399" s="65" t="str">
        <f t="shared" ca="1" si="529"/>
        <v/>
      </c>
      <c r="ED399" s="65" t="str">
        <f t="shared" ca="1" si="530"/>
        <v/>
      </c>
      <c r="EE399" s="65" t="str">
        <f t="shared" ca="1" si="531"/>
        <v/>
      </c>
      <c r="EF399" s="65" t="str">
        <f t="shared" ca="1" si="532"/>
        <v/>
      </c>
      <c r="EG399" s="65" t="str">
        <f t="shared" ca="1" si="533"/>
        <v/>
      </c>
      <c r="EH399" s="65" t="str">
        <f t="shared" ca="1" si="534"/>
        <v/>
      </c>
      <c r="EI399" s="429" t="str">
        <f t="shared" ca="1" si="535"/>
        <v>No</v>
      </c>
      <c r="EJ399" s="428" t="str">
        <f t="shared" ca="1" si="536"/>
        <v/>
      </c>
      <c r="EK399" s="428" t="str">
        <f t="shared" ca="1" si="537"/>
        <v/>
      </c>
      <c r="EL399" s="65" t="str">
        <f t="shared" ca="1" si="538"/>
        <v/>
      </c>
      <c r="EM399" s="65" t="str">
        <f t="shared" ca="1" si="539"/>
        <v/>
      </c>
      <c r="EN399" s="65" t="str">
        <f t="shared" ca="1" si="540"/>
        <v/>
      </c>
      <c r="EO399" s="433" t="str">
        <f t="shared" ca="1" si="541"/>
        <v/>
      </c>
      <c r="EP399" s="433" t="str">
        <f t="shared" ca="1" si="542"/>
        <v/>
      </c>
      <c r="EQ399" s="433" t="str">
        <f t="shared" ca="1" si="543"/>
        <v/>
      </c>
      <c r="ER399" s="433" t="str">
        <f t="shared" ca="1" si="544"/>
        <v/>
      </c>
      <c r="ES399" s="433" t="str">
        <f t="shared" ca="1" si="545"/>
        <v/>
      </c>
      <c r="ET399" s="433" t="str">
        <f t="shared" ca="1" si="546"/>
        <v/>
      </c>
      <c r="EU399" s="433" t="str">
        <f ca="1">IF(OR(CO399="",CQ399=""),"",Discipline!$P$3*CO399+Discipline!$X$3*CQ399)</f>
        <v/>
      </c>
      <c r="EV399" s="433" t="str">
        <f ca="1">IF(OR(CP399="",CR399=""),"",Discipline!$P$3*CP399+Discipline!$X$3*CR399)</f>
        <v/>
      </c>
    </row>
    <row r="400" spans="1:152" x14ac:dyDescent="0.25">
      <c r="A400" s="10" t="str">
        <f ca="1">IFERROR(RANK(order!A400,order!A$3:A$554,0),"")</f>
        <v/>
      </c>
      <c r="B400" s="10" t="str">
        <f ca="1">IFERROR(RANK(order!B400,order!B$3:B$554,0),"")</f>
        <v/>
      </c>
      <c r="C400" s="10" t="str">
        <f ca="1">IFERROR(RANK(order!C400,order!C$3:C$554,0),"")</f>
        <v/>
      </c>
      <c r="D400" s="4" t="str">
        <f ca="1">IFERROR(RANK(order!D400,order!D$3:D$554,0),"")</f>
        <v/>
      </c>
      <c r="E400" s="4" t="str">
        <f ca="1">IFERROR(RANK(order!E400,order!E$3:E$554,0),"")</f>
        <v/>
      </c>
      <c r="F400" s="4" t="str">
        <f ca="1">IFERROR(RANK(order!F400,order!F$3:F$554,0),"")</f>
        <v/>
      </c>
      <c r="G400" s="10" t="str">
        <f ca="1">IFERROR(RANK(order!G400,order!G$3:G$554,0),"")</f>
        <v/>
      </c>
      <c r="H400" s="10" t="str">
        <f ca="1">IFERROR(RANK(order!H400,order!H$3:H$554,0),"")</f>
        <v/>
      </c>
      <c r="I400" s="10" t="str">
        <f ca="1">IFERROR(RANK(order!I400,order!I$3:I$554,0),"")</f>
        <v/>
      </c>
      <c r="J400" s="4" t="str">
        <f ca="1">IFERROR(RANK(order!J400,order!J$3:J$554,0),"")</f>
        <v/>
      </c>
      <c r="K400" s="4" t="str">
        <f ca="1">IFERROR(RANK(order!K400,order!K$3:K$554,0),"")</f>
        <v/>
      </c>
      <c r="L400" s="4" t="str">
        <f ca="1">IFERROR(RANK(order!L400,order!L$3:L$554,0),"")</f>
        <v/>
      </c>
      <c r="M400" s="10" t="str">
        <f ca="1">IFERROR(RANK(order!M400,order!M$3:M$554,0),"")</f>
        <v/>
      </c>
      <c r="N400" s="10" t="str">
        <f ca="1">IFERROR(RANK(order!N400,order!N$3:N$554,0),"")</f>
        <v/>
      </c>
      <c r="O400" s="10" t="str">
        <f ca="1">IFERROR(RANK(order!O400,order!O$3:O$554,0),"")</f>
        <v/>
      </c>
      <c r="P400" s="4" t="str">
        <f ca="1">IFERROR(RANK(order!P400,order!P$3:P$554,0),"")</f>
        <v/>
      </c>
      <c r="Q400" s="4" t="str">
        <f ca="1">IFERROR(RANK(order!Q400,order!Q$3:Q$554,0),"")</f>
        <v/>
      </c>
      <c r="R400" s="4" t="str">
        <f ca="1">IFERROR(RANK(order!R400,order!R$3:R$554,0),"")</f>
        <v/>
      </c>
      <c r="S400" s="10" t="str">
        <f ca="1">IFERROR(RANK(order!S400,order!S$3:S$554,0),"")</f>
        <v/>
      </c>
      <c r="T400" s="10" t="str">
        <f ca="1">IFERROR(RANK(order!T400,order!T$3:T$554,0),"")</f>
        <v/>
      </c>
      <c r="U400" s="10" t="str">
        <f ca="1">IFERROR(RANK(order!U400,order!U$3:U$554,0),"")</f>
        <v/>
      </c>
      <c r="V400" s="4" t="str">
        <f ca="1">IFERROR(RANK(order!V400,order!V$3:V$554,0),"")</f>
        <v/>
      </c>
      <c r="W400" s="4" t="str">
        <f ca="1">IFERROR(RANK(order!W400,order!W$3:W$554,0),"")</f>
        <v/>
      </c>
      <c r="X400" s="4" t="str">
        <f ca="1">IFERROR(RANK(order!X400,order!X$3:X$554,0),"")</f>
        <v/>
      </c>
      <c r="Y400" s="10" t="str">
        <f ca="1">IFERROR(RANK(order!Y400,order!Y$3:Y$554,0),"")</f>
        <v/>
      </c>
      <c r="Z400" s="10" t="str">
        <f ca="1">IFERROR(RANK(order!Z400,order!Z$3:Z$554,0),"")</f>
        <v/>
      </c>
      <c r="AA400" s="10" t="str">
        <f ca="1">IFERROR(RANK(order!AA400,order!AA$3:AA$554,0),"")</f>
        <v/>
      </c>
      <c r="AB400" s="4" t="str">
        <f ca="1">IFERROR(RANK(order!AB400,order!AB$3:AB$554,0),"")</f>
        <v/>
      </c>
      <c r="AC400" s="4" t="str">
        <f ca="1">IFERROR(RANK(order!AC400,order!AC$3:AC$554,0),"")</f>
        <v/>
      </c>
      <c r="AD400" s="4" t="str">
        <f ca="1">IFERROR(RANK(order!AD400,order!AD$3:AD$554,0),"")</f>
        <v/>
      </c>
      <c r="AE400" s="10" t="str">
        <f ca="1">IFERROR(RANK(order!AE400,order!AE$3:AE$554,0),"")</f>
        <v/>
      </c>
      <c r="AF400" s="10" t="str">
        <f ca="1">IFERROR(RANK(order!AF400,order!AF$3:AF$554,0),"")</f>
        <v/>
      </c>
      <c r="AG400" s="10" t="str">
        <f ca="1">IFERROR(RANK(order!AG400,order!AG$3:AG$554,0),"")</f>
        <v/>
      </c>
      <c r="AH400" s="4" t="str">
        <f ca="1">IFERROR(RANK(order!AH400,order!AH$3:AH$554,0),"")</f>
        <v/>
      </c>
      <c r="AI400" s="4" t="str">
        <f ca="1">IFERROR(RANK(order!AI400,order!AI$3:AI$554,0),"")</f>
        <v/>
      </c>
      <c r="AJ400" s="4" t="str">
        <f ca="1">IFERROR(RANK(order!AJ400,order!AJ$3:AJ$554,0),"")</f>
        <v/>
      </c>
      <c r="AK400" s="10" t="str">
        <f ca="1">IFERROR(RANK(order!AK400,order!AK$3:AK$554,0),"")</f>
        <v/>
      </c>
      <c r="AL400" s="10" t="str">
        <f ca="1">IFERROR(RANK(order!AL400,order!AL$3:AL$554,0),"")</f>
        <v/>
      </c>
      <c r="AM400" s="10" t="str">
        <f ca="1">IFERROR(RANK(order!AM400,order!AM$3:AM$554,0),"")</f>
        <v/>
      </c>
      <c r="AN400" s="4" t="str">
        <f ca="1">IFERROR(RANK(order!AN400,order!AN$3:AN$554,0),"")</f>
        <v/>
      </c>
      <c r="AO400" s="4" t="str">
        <f ca="1">IFERROR(RANK(order!AO400,order!AO$3:AO$554,0),"")</f>
        <v/>
      </c>
      <c r="AP400" s="4" t="str">
        <f ca="1">IFERROR(RANK(order!AP400,order!AP$3:AP$554,0),"")</f>
        <v/>
      </c>
      <c r="AQ400" s="10" t="str">
        <f ca="1">IFERROR(RANK(order!AQ400,order!AQ$3:AQ$554,0),"")</f>
        <v/>
      </c>
      <c r="AR400" s="10" t="str">
        <f ca="1">IFERROR(RANK(order!AR400,order!AR$3:AR$554,0),"")</f>
        <v/>
      </c>
      <c r="AS400" s="10" t="str">
        <f ca="1">IFERROR(RANK(order!AS400,order!AS$3:AS$554,0),"")</f>
        <v/>
      </c>
      <c r="AT400" s="4" t="str">
        <f ca="1">IFERROR(RANK(order!AT400,order!AT$3:AT$554,0),"")</f>
        <v/>
      </c>
      <c r="AU400" s="4" t="str">
        <f ca="1">IFERROR(RANK(order!AU400,order!AU$3:AU$554,0),"")</f>
        <v/>
      </c>
      <c r="AV400" s="4" t="str">
        <f ca="1">IFERROR(RANK(order!AV400,order!AV$3:AV$554,0),"")</f>
        <v/>
      </c>
      <c r="AW400" s="10" t="str">
        <f ca="1">IFERROR(RANK(order!AW400,order!AW$3:AW$554,0),"")</f>
        <v/>
      </c>
      <c r="AX400" s="10" t="str">
        <f ca="1">IFERROR(RANK(order!AX400,order!AX$3:AX$554,0),"")</f>
        <v/>
      </c>
      <c r="AY400" s="10" t="str">
        <f ca="1">IFERROR(RANK(order!AY400,order!AY$3:AY$554,0),"")</f>
        <v/>
      </c>
      <c r="AZ400" s="4" t="str">
        <f ca="1">IFERROR(RANK(order!AZ400,order!AZ$3:AZ$554,0),"")</f>
        <v/>
      </c>
      <c r="BA400" s="4" t="str">
        <f ca="1">IFERROR(RANK(order!BA400,order!BA$3:BA$554,0),"")</f>
        <v/>
      </c>
      <c r="BB400" s="4" t="str">
        <f ca="1">IFERROR(RANK(order!BB400,order!BB$3:BB$554,0),"")</f>
        <v/>
      </c>
      <c r="BC400" s="10" t="str">
        <f ca="1">IFERROR(RANK(order!BC400,order!BC$3:BC$554,0),"")</f>
        <v/>
      </c>
      <c r="BD400" s="10" t="str">
        <f ca="1">IFERROR(RANK(order!BD400,order!BD$3:BD$554,0),"")</f>
        <v/>
      </c>
      <c r="BE400" s="10" t="str">
        <f ca="1">IFERROR(RANK(order!BE400,order!BE$3:BE$554,0),"")</f>
        <v/>
      </c>
      <c r="BF400" s="4" t="str">
        <f ca="1">IFERROR(RANK(order!BF400,order!BF$3:BF$554,0),"")</f>
        <v/>
      </c>
      <c r="BG400" s="4" t="str">
        <f ca="1">IFERROR(RANK(order!BG400,order!BG$3:BG$554,0),"")</f>
        <v/>
      </c>
      <c r="BH400" s="4" t="str">
        <f ca="1">IFERROR(RANK(order!BH400,order!BH$3:BH$554,0),"")</f>
        <v/>
      </c>
      <c r="BI400" s="10" t="str">
        <f ca="1">IFERROR(RANK(order!BI400,order!BI$3:BI$554,0),"")</f>
        <v/>
      </c>
      <c r="BJ400" s="10" t="str">
        <f ca="1">IFERROR(RANK(order!BJ400,order!BJ$3:BJ$554,0),"")</f>
        <v/>
      </c>
      <c r="BK400" s="10" t="str">
        <f ca="1">IFERROR(RANK(order!BK400,order!BK$3:BK$554,0),"")</f>
        <v/>
      </c>
      <c r="BL400" s="4" t="str">
        <f ca="1">IFERROR(RANK(order!BL400,order!BL$3:BL$554,0),"")</f>
        <v/>
      </c>
      <c r="BM400" s="4" t="str">
        <f ca="1">IFERROR(RANK(order!BM400,order!BM$3:BM$554,0),"")</f>
        <v/>
      </c>
      <c r="BN400" s="4" t="str">
        <f ca="1">IFERROR(RANK(order!BN400,order!BN$3:BN$554,0),"")</f>
        <v/>
      </c>
      <c r="BO400" s="10" t="str">
        <f ca="1">IFERROR(RANK(order!BO400,order!BO$3:BO$554,0),"")</f>
        <v/>
      </c>
      <c r="BP400" s="10" t="str">
        <f ca="1">IFERROR(RANK(order!BP400,order!BP$3:BP$554,0),"")</f>
        <v/>
      </c>
      <c r="BQ400" s="10" t="str">
        <f ca="1">IFERROR(RANK(order!BQ400,order!BQ$3:BQ$554,0),"")</f>
        <v/>
      </c>
      <c r="BR400" s="4" t="str">
        <f ca="1">IFERROR(RANK(order!BR400,order!BR$3:BR$554,0),"")</f>
        <v/>
      </c>
      <c r="BS400" s="4" t="str">
        <f ca="1">IFERROR(RANK(order!BS400,order!BS$3:BS$554,0),"")</f>
        <v/>
      </c>
      <c r="BT400" s="4" t="str">
        <f ca="1">IFERROR(RANK(order!BT400,order!BT$3:BT$554,0),"")</f>
        <v/>
      </c>
      <c r="BU400" s="95">
        <f t="shared" si="547"/>
        <v>398</v>
      </c>
      <c r="BV400" s="35" t="str">
        <f t="shared" si="548"/>
        <v>E1</v>
      </c>
      <c r="BW400" s="55">
        <f t="shared" ca="1" si="471"/>
        <v>0</v>
      </c>
      <c r="BX400" s="56" t="str">
        <f t="shared" ca="1" si="472"/>
        <v/>
      </c>
      <c r="BY400" s="56" t="str">
        <f t="shared" ca="1" si="473"/>
        <v/>
      </c>
      <c r="BZ400" s="57" t="str">
        <f t="shared" ca="1" si="474"/>
        <v/>
      </c>
      <c r="CA400" s="57" t="str">
        <f t="shared" ca="1" si="475"/>
        <v/>
      </c>
      <c r="CB400" s="58" t="str">
        <f t="shared" ca="1" si="476"/>
        <v/>
      </c>
      <c r="CC400" s="57" t="str">
        <f t="shared" ca="1" si="477"/>
        <v/>
      </c>
      <c r="CD400" s="57" t="str">
        <f t="shared" ca="1" si="478"/>
        <v/>
      </c>
      <c r="CE400" s="58" t="str">
        <f t="shared" ca="1" si="479"/>
        <v/>
      </c>
      <c r="CF400" s="59" t="str">
        <f t="shared" ca="1" si="480"/>
        <v/>
      </c>
      <c r="CG400" s="57" t="str">
        <f t="shared" ca="1" si="481"/>
        <v/>
      </c>
      <c r="CH400" s="57" t="str">
        <f t="shared" ca="1" si="482"/>
        <v/>
      </c>
      <c r="CI400" s="57" t="str">
        <f t="shared" ca="1" si="483"/>
        <v/>
      </c>
      <c r="CJ400" s="57" t="str">
        <f t="shared" ca="1" si="484"/>
        <v/>
      </c>
      <c r="CK400" s="57" t="str">
        <f t="shared" ca="1" si="485"/>
        <v/>
      </c>
      <c r="CL400" s="57" t="str">
        <f t="shared" ca="1" si="486"/>
        <v/>
      </c>
      <c r="CM400" s="57" t="str">
        <f t="shared" ca="1" si="487"/>
        <v/>
      </c>
      <c r="CN400" s="57" t="str">
        <f t="shared" ca="1" si="488"/>
        <v/>
      </c>
      <c r="CO400" s="57" t="str">
        <f t="shared" ca="1" si="489"/>
        <v/>
      </c>
      <c r="CP400" s="57" t="str">
        <f t="shared" ca="1" si="490"/>
        <v/>
      </c>
      <c r="CQ400" s="57" t="str">
        <f t="shared" ca="1" si="491"/>
        <v/>
      </c>
      <c r="CR400" s="57" t="str">
        <f t="shared" ca="1" si="492"/>
        <v/>
      </c>
      <c r="CS400" s="60" t="str">
        <f t="shared" ca="1" si="493"/>
        <v/>
      </c>
      <c r="CT400" s="60" t="str">
        <f t="shared" ca="1" si="494"/>
        <v/>
      </c>
      <c r="CU400" s="60" t="str">
        <f t="shared" ca="1" si="495"/>
        <v/>
      </c>
      <c r="CV400" s="60" t="str">
        <f t="shared" ca="1" si="496"/>
        <v/>
      </c>
      <c r="CW400" s="60" t="str">
        <f t="shared" ca="1" si="497"/>
        <v/>
      </c>
      <c r="CX400" s="60" t="str">
        <f t="shared" ca="1" si="498"/>
        <v/>
      </c>
      <c r="CY400" s="60" t="str">
        <f t="shared" ca="1" si="499"/>
        <v/>
      </c>
      <c r="CZ400" s="60" t="str">
        <f t="shared" ca="1" si="500"/>
        <v/>
      </c>
      <c r="DA400" s="65" t="str">
        <f t="shared" ca="1" si="501"/>
        <v/>
      </c>
      <c r="DB400" s="65" t="str">
        <f t="shared" ca="1" si="502"/>
        <v/>
      </c>
      <c r="DC400" s="65" t="str">
        <f t="shared" ca="1" si="503"/>
        <v/>
      </c>
      <c r="DD400" s="65" t="str">
        <f t="shared" ca="1" si="504"/>
        <v/>
      </c>
      <c r="DE400" s="65" t="str">
        <f t="shared" ca="1" si="505"/>
        <v/>
      </c>
      <c r="DF400" s="66" t="str">
        <f t="shared" ca="1" si="506"/>
        <v/>
      </c>
      <c r="DG400" s="66" t="str">
        <f t="shared" ca="1" si="507"/>
        <v/>
      </c>
      <c r="DH400" s="66" t="str">
        <f t="shared" ca="1" si="508"/>
        <v/>
      </c>
      <c r="DI400" s="66" t="str">
        <f t="shared" ca="1" si="509"/>
        <v/>
      </c>
      <c r="DJ400" s="66" t="str">
        <f t="shared" ca="1" si="510"/>
        <v/>
      </c>
      <c r="DK400" s="65" t="str">
        <f t="shared" ca="1" si="511"/>
        <v/>
      </c>
      <c r="DL400" s="65" t="str">
        <f t="shared" ca="1" si="512"/>
        <v/>
      </c>
      <c r="DM400" s="65" t="str">
        <f t="shared" ca="1" si="513"/>
        <v/>
      </c>
      <c r="DN400" s="65" t="str">
        <f t="shared" ca="1" si="514"/>
        <v/>
      </c>
      <c r="DO400" s="65" t="str">
        <f t="shared" ca="1" si="515"/>
        <v/>
      </c>
      <c r="DP400" s="65" t="str">
        <f t="shared" ca="1" si="516"/>
        <v/>
      </c>
      <c r="DQ400" s="65" t="str">
        <f t="shared" ca="1" si="517"/>
        <v/>
      </c>
      <c r="DR400" s="69" t="str">
        <f t="shared" ca="1" si="518"/>
        <v/>
      </c>
      <c r="DS400" s="69" t="str">
        <f t="shared" ca="1" si="519"/>
        <v/>
      </c>
      <c r="DT400" s="69" t="str">
        <f t="shared" ca="1" si="520"/>
        <v/>
      </c>
      <c r="DU400" s="69" t="str">
        <f t="shared" ca="1" si="521"/>
        <v/>
      </c>
      <c r="DV400" s="69" t="str">
        <f t="shared" ca="1" si="522"/>
        <v/>
      </c>
      <c r="DW400" s="69" t="str">
        <f t="shared" ca="1" si="523"/>
        <v/>
      </c>
      <c r="DX400" s="69" t="str">
        <f t="shared" ca="1" si="524"/>
        <v/>
      </c>
      <c r="DY400" s="69" t="str">
        <f t="shared" ca="1" si="525"/>
        <v/>
      </c>
      <c r="DZ400" s="72" t="str">
        <f t="shared" ca="1" si="526"/>
        <v/>
      </c>
      <c r="EA400" s="72" t="str">
        <f t="shared" ca="1" si="527"/>
        <v/>
      </c>
      <c r="EB400" s="72" t="str">
        <f t="shared" ca="1" si="528"/>
        <v/>
      </c>
      <c r="EC400" s="65" t="str">
        <f t="shared" ca="1" si="529"/>
        <v/>
      </c>
      <c r="ED400" s="65" t="str">
        <f t="shared" ca="1" si="530"/>
        <v/>
      </c>
      <c r="EE400" s="65" t="str">
        <f t="shared" ca="1" si="531"/>
        <v/>
      </c>
      <c r="EF400" s="65" t="str">
        <f t="shared" ca="1" si="532"/>
        <v/>
      </c>
      <c r="EG400" s="65" t="str">
        <f t="shared" ca="1" si="533"/>
        <v/>
      </c>
      <c r="EH400" s="65" t="str">
        <f t="shared" ca="1" si="534"/>
        <v/>
      </c>
      <c r="EI400" s="429" t="str">
        <f t="shared" ca="1" si="535"/>
        <v>No</v>
      </c>
      <c r="EJ400" s="428" t="str">
        <f t="shared" ca="1" si="536"/>
        <v/>
      </c>
      <c r="EK400" s="428" t="str">
        <f t="shared" ca="1" si="537"/>
        <v/>
      </c>
      <c r="EL400" s="65" t="str">
        <f t="shared" ca="1" si="538"/>
        <v/>
      </c>
      <c r="EM400" s="65" t="str">
        <f t="shared" ca="1" si="539"/>
        <v/>
      </c>
      <c r="EN400" s="65" t="str">
        <f t="shared" ca="1" si="540"/>
        <v/>
      </c>
      <c r="EO400" s="433" t="str">
        <f t="shared" ca="1" si="541"/>
        <v/>
      </c>
      <c r="EP400" s="433" t="str">
        <f t="shared" ca="1" si="542"/>
        <v/>
      </c>
      <c r="EQ400" s="433" t="str">
        <f t="shared" ca="1" si="543"/>
        <v/>
      </c>
      <c r="ER400" s="433" t="str">
        <f t="shared" ca="1" si="544"/>
        <v/>
      </c>
      <c r="ES400" s="433" t="str">
        <f t="shared" ca="1" si="545"/>
        <v/>
      </c>
      <c r="ET400" s="433" t="str">
        <f t="shared" ca="1" si="546"/>
        <v/>
      </c>
      <c r="EU400" s="433" t="str">
        <f ca="1">IF(OR(CO400="",CQ400=""),"",Discipline!$P$3*CO400+Discipline!$X$3*CQ400)</f>
        <v/>
      </c>
      <c r="EV400" s="433" t="str">
        <f ca="1">IF(OR(CP400="",CR400=""),"",Discipline!$P$3*CP400+Discipline!$X$3*CR400)</f>
        <v/>
      </c>
    </row>
    <row r="401" spans="1:152" x14ac:dyDescent="0.25">
      <c r="A401" s="10" t="str">
        <f ca="1">IFERROR(RANK(order!A401,order!A$3:A$554,0),"")</f>
        <v/>
      </c>
      <c r="B401" s="10" t="str">
        <f ca="1">IFERROR(RANK(order!B401,order!B$3:B$554,0),"")</f>
        <v/>
      </c>
      <c r="C401" s="10" t="str">
        <f ca="1">IFERROR(RANK(order!C401,order!C$3:C$554,0),"")</f>
        <v/>
      </c>
      <c r="D401" s="4" t="str">
        <f ca="1">IFERROR(RANK(order!D401,order!D$3:D$554,0),"")</f>
        <v/>
      </c>
      <c r="E401" s="4" t="str">
        <f ca="1">IFERROR(RANK(order!E401,order!E$3:E$554,0),"")</f>
        <v/>
      </c>
      <c r="F401" s="4" t="str">
        <f ca="1">IFERROR(RANK(order!F401,order!F$3:F$554,0),"")</f>
        <v/>
      </c>
      <c r="G401" s="10" t="str">
        <f ca="1">IFERROR(RANK(order!G401,order!G$3:G$554,0),"")</f>
        <v/>
      </c>
      <c r="H401" s="10" t="str">
        <f ca="1">IFERROR(RANK(order!H401,order!H$3:H$554,0),"")</f>
        <v/>
      </c>
      <c r="I401" s="10" t="str">
        <f ca="1">IFERROR(RANK(order!I401,order!I$3:I$554,0),"")</f>
        <v/>
      </c>
      <c r="J401" s="4" t="str">
        <f ca="1">IFERROR(RANK(order!J401,order!J$3:J$554,0),"")</f>
        <v/>
      </c>
      <c r="K401" s="4" t="str">
        <f ca="1">IFERROR(RANK(order!K401,order!K$3:K$554,0),"")</f>
        <v/>
      </c>
      <c r="L401" s="4" t="str">
        <f ca="1">IFERROR(RANK(order!L401,order!L$3:L$554,0),"")</f>
        <v/>
      </c>
      <c r="M401" s="10" t="str">
        <f ca="1">IFERROR(RANK(order!M401,order!M$3:M$554,0),"")</f>
        <v/>
      </c>
      <c r="N401" s="10" t="str">
        <f ca="1">IFERROR(RANK(order!N401,order!N$3:N$554,0),"")</f>
        <v/>
      </c>
      <c r="O401" s="10" t="str">
        <f ca="1">IFERROR(RANK(order!O401,order!O$3:O$554,0),"")</f>
        <v/>
      </c>
      <c r="P401" s="4" t="str">
        <f ca="1">IFERROR(RANK(order!P401,order!P$3:P$554,0),"")</f>
        <v/>
      </c>
      <c r="Q401" s="4" t="str">
        <f ca="1">IFERROR(RANK(order!Q401,order!Q$3:Q$554,0),"")</f>
        <v/>
      </c>
      <c r="R401" s="4" t="str">
        <f ca="1">IFERROR(RANK(order!R401,order!R$3:R$554,0),"")</f>
        <v/>
      </c>
      <c r="S401" s="10" t="str">
        <f ca="1">IFERROR(RANK(order!S401,order!S$3:S$554,0),"")</f>
        <v/>
      </c>
      <c r="T401" s="10" t="str">
        <f ca="1">IFERROR(RANK(order!T401,order!T$3:T$554,0),"")</f>
        <v/>
      </c>
      <c r="U401" s="10" t="str">
        <f ca="1">IFERROR(RANK(order!U401,order!U$3:U$554,0),"")</f>
        <v/>
      </c>
      <c r="V401" s="4" t="str">
        <f ca="1">IFERROR(RANK(order!V401,order!V$3:V$554,0),"")</f>
        <v/>
      </c>
      <c r="W401" s="4" t="str">
        <f ca="1">IFERROR(RANK(order!W401,order!W$3:W$554,0),"")</f>
        <v/>
      </c>
      <c r="X401" s="4" t="str">
        <f ca="1">IFERROR(RANK(order!X401,order!X$3:X$554,0),"")</f>
        <v/>
      </c>
      <c r="Y401" s="10" t="str">
        <f ca="1">IFERROR(RANK(order!Y401,order!Y$3:Y$554,0),"")</f>
        <v/>
      </c>
      <c r="Z401" s="10" t="str">
        <f ca="1">IFERROR(RANK(order!Z401,order!Z$3:Z$554,0),"")</f>
        <v/>
      </c>
      <c r="AA401" s="10" t="str">
        <f ca="1">IFERROR(RANK(order!AA401,order!AA$3:AA$554,0),"")</f>
        <v/>
      </c>
      <c r="AB401" s="4" t="str">
        <f ca="1">IFERROR(RANK(order!AB401,order!AB$3:AB$554,0),"")</f>
        <v/>
      </c>
      <c r="AC401" s="4" t="str">
        <f ca="1">IFERROR(RANK(order!AC401,order!AC$3:AC$554,0),"")</f>
        <v/>
      </c>
      <c r="AD401" s="4" t="str">
        <f ca="1">IFERROR(RANK(order!AD401,order!AD$3:AD$554,0),"")</f>
        <v/>
      </c>
      <c r="AE401" s="10" t="str">
        <f ca="1">IFERROR(RANK(order!AE401,order!AE$3:AE$554,0),"")</f>
        <v/>
      </c>
      <c r="AF401" s="10" t="str">
        <f ca="1">IFERROR(RANK(order!AF401,order!AF$3:AF$554,0),"")</f>
        <v/>
      </c>
      <c r="AG401" s="10" t="str">
        <f ca="1">IFERROR(RANK(order!AG401,order!AG$3:AG$554,0),"")</f>
        <v/>
      </c>
      <c r="AH401" s="4" t="str">
        <f ca="1">IFERROR(RANK(order!AH401,order!AH$3:AH$554,0),"")</f>
        <v/>
      </c>
      <c r="AI401" s="4" t="str">
        <f ca="1">IFERROR(RANK(order!AI401,order!AI$3:AI$554,0),"")</f>
        <v/>
      </c>
      <c r="AJ401" s="4" t="str">
        <f ca="1">IFERROR(RANK(order!AJ401,order!AJ$3:AJ$554,0),"")</f>
        <v/>
      </c>
      <c r="AK401" s="10" t="str">
        <f ca="1">IFERROR(RANK(order!AK401,order!AK$3:AK$554,0),"")</f>
        <v/>
      </c>
      <c r="AL401" s="10" t="str">
        <f ca="1">IFERROR(RANK(order!AL401,order!AL$3:AL$554,0),"")</f>
        <v/>
      </c>
      <c r="AM401" s="10" t="str">
        <f ca="1">IFERROR(RANK(order!AM401,order!AM$3:AM$554,0),"")</f>
        <v/>
      </c>
      <c r="AN401" s="4" t="str">
        <f ca="1">IFERROR(RANK(order!AN401,order!AN$3:AN$554,0),"")</f>
        <v/>
      </c>
      <c r="AO401" s="4" t="str">
        <f ca="1">IFERROR(RANK(order!AO401,order!AO$3:AO$554,0),"")</f>
        <v/>
      </c>
      <c r="AP401" s="4" t="str">
        <f ca="1">IFERROR(RANK(order!AP401,order!AP$3:AP$554,0),"")</f>
        <v/>
      </c>
      <c r="AQ401" s="10" t="str">
        <f ca="1">IFERROR(RANK(order!AQ401,order!AQ$3:AQ$554,0),"")</f>
        <v/>
      </c>
      <c r="AR401" s="10" t="str">
        <f ca="1">IFERROR(RANK(order!AR401,order!AR$3:AR$554,0),"")</f>
        <v/>
      </c>
      <c r="AS401" s="10" t="str">
        <f ca="1">IFERROR(RANK(order!AS401,order!AS$3:AS$554,0),"")</f>
        <v/>
      </c>
      <c r="AT401" s="4" t="str">
        <f ca="1">IFERROR(RANK(order!AT401,order!AT$3:AT$554,0),"")</f>
        <v/>
      </c>
      <c r="AU401" s="4" t="str">
        <f ca="1">IFERROR(RANK(order!AU401,order!AU$3:AU$554,0),"")</f>
        <v/>
      </c>
      <c r="AV401" s="4" t="str">
        <f ca="1">IFERROR(RANK(order!AV401,order!AV$3:AV$554,0),"")</f>
        <v/>
      </c>
      <c r="AW401" s="10" t="str">
        <f ca="1">IFERROR(RANK(order!AW401,order!AW$3:AW$554,0),"")</f>
        <v/>
      </c>
      <c r="AX401" s="10" t="str">
        <f ca="1">IFERROR(RANK(order!AX401,order!AX$3:AX$554,0),"")</f>
        <v/>
      </c>
      <c r="AY401" s="10" t="str">
        <f ca="1">IFERROR(RANK(order!AY401,order!AY$3:AY$554,0),"")</f>
        <v/>
      </c>
      <c r="AZ401" s="4" t="str">
        <f ca="1">IFERROR(RANK(order!AZ401,order!AZ$3:AZ$554,0),"")</f>
        <v/>
      </c>
      <c r="BA401" s="4" t="str">
        <f ca="1">IFERROR(RANK(order!BA401,order!BA$3:BA$554,0),"")</f>
        <v/>
      </c>
      <c r="BB401" s="4" t="str">
        <f ca="1">IFERROR(RANK(order!BB401,order!BB$3:BB$554,0),"")</f>
        <v/>
      </c>
      <c r="BC401" s="10" t="str">
        <f ca="1">IFERROR(RANK(order!BC401,order!BC$3:BC$554,0),"")</f>
        <v/>
      </c>
      <c r="BD401" s="10" t="str">
        <f ca="1">IFERROR(RANK(order!BD401,order!BD$3:BD$554,0),"")</f>
        <v/>
      </c>
      <c r="BE401" s="10" t="str">
        <f ca="1">IFERROR(RANK(order!BE401,order!BE$3:BE$554,0),"")</f>
        <v/>
      </c>
      <c r="BF401" s="4" t="str">
        <f ca="1">IFERROR(RANK(order!BF401,order!BF$3:BF$554,0),"")</f>
        <v/>
      </c>
      <c r="BG401" s="4" t="str">
        <f ca="1">IFERROR(RANK(order!BG401,order!BG$3:BG$554,0),"")</f>
        <v/>
      </c>
      <c r="BH401" s="4" t="str">
        <f ca="1">IFERROR(RANK(order!BH401,order!BH$3:BH$554,0),"")</f>
        <v/>
      </c>
      <c r="BI401" s="10" t="str">
        <f ca="1">IFERROR(RANK(order!BI401,order!BI$3:BI$554,0),"")</f>
        <v/>
      </c>
      <c r="BJ401" s="10" t="str">
        <f ca="1">IFERROR(RANK(order!BJ401,order!BJ$3:BJ$554,0),"")</f>
        <v/>
      </c>
      <c r="BK401" s="10" t="str">
        <f ca="1">IFERROR(RANK(order!BK401,order!BK$3:BK$554,0),"")</f>
        <v/>
      </c>
      <c r="BL401" s="4" t="str">
        <f ca="1">IFERROR(RANK(order!BL401,order!BL$3:BL$554,0),"")</f>
        <v/>
      </c>
      <c r="BM401" s="4" t="str">
        <f ca="1">IFERROR(RANK(order!BM401,order!BM$3:BM$554,0),"")</f>
        <v/>
      </c>
      <c r="BN401" s="4" t="str">
        <f ca="1">IFERROR(RANK(order!BN401,order!BN$3:BN$554,0),"")</f>
        <v/>
      </c>
      <c r="BO401" s="10" t="str">
        <f ca="1">IFERROR(RANK(order!BO401,order!BO$3:BO$554,0),"")</f>
        <v/>
      </c>
      <c r="BP401" s="10" t="str">
        <f ca="1">IFERROR(RANK(order!BP401,order!BP$3:BP$554,0),"")</f>
        <v/>
      </c>
      <c r="BQ401" s="10" t="str">
        <f ca="1">IFERROR(RANK(order!BQ401,order!BQ$3:BQ$554,0),"")</f>
        <v/>
      </c>
      <c r="BR401" s="4" t="str">
        <f ca="1">IFERROR(RANK(order!BR401,order!BR$3:BR$554,0),"")</f>
        <v/>
      </c>
      <c r="BS401" s="4" t="str">
        <f ca="1">IFERROR(RANK(order!BS401,order!BS$3:BS$554,0),"")</f>
        <v/>
      </c>
      <c r="BT401" s="4" t="str">
        <f ca="1">IFERROR(RANK(order!BT401,order!BT$3:BT$554,0),"")</f>
        <v/>
      </c>
      <c r="BU401" s="95">
        <f t="shared" si="547"/>
        <v>399</v>
      </c>
      <c r="BV401" s="35" t="str">
        <f t="shared" si="548"/>
        <v>E1</v>
      </c>
      <c r="BW401" s="55">
        <f t="shared" ca="1" si="471"/>
        <v>0</v>
      </c>
      <c r="BX401" s="56" t="str">
        <f t="shared" ca="1" si="472"/>
        <v/>
      </c>
      <c r="BY401" s="56" t="str">
        <f t="shared" ca="1" si="473"/>
        <v/>
      </c>
      <c r="BZ401" s="57" t="str">
        <f t="shared" ca="1" si="474"/>
        <v/>
      </c>
      <c r="CA401" s="57" t="str">
        <f t="shared" ca="1" si="475"/>
        <v/>
      </c>
      <c r="CB401" s="58" t="str">
        <f t="shared" ca="1" si="476"/>
        <v/>
      </c>
      <c r="CC401" s="57" t="str">
        <f t="shared" ca="1" si="477"/>
        <v/>
      </c>
      <c r="CD401" s="57" t="str">
        <f t="shared" ca="1" si="478"/>
        <v/>
      </c>
      <c r="CE401" s="58" t="str">
        <f t="shared" ca="1" si="479"/>
        <v/>
      </c>
      <c r="CF401" s="59" t="str">
        <f t="shared" ca="1" si="480"/>
        <v/>
      </c>
      <c r="CG401" s="57" t="str">
        <f t="shared" ca="1" si="481"/>
        <v/>
      </c>
      <c r="CH401" s="57" t="str">
        <f t="shared" ca="1" si="482"/>
        <v/>
      </c>
      <c r="CI401" s="57" t="str">
        <f t="shared" ca="1" si="483"/>
        <v/>
      </c>
      <c r="CJ401" s="57" t="str">
        <f t="shared" ca="1" si="484"/>
        <v/>
      </c>
      <c r="CK401" s="57" t="str">
        <f t="shared" ca="1" si="485"/>
        <v/>
      </c>
      <c r="CL401" s="57" t="str">
        <f t="shared" ca="1" si="486"/>
        <v/>
      </c>
      <c r="CM401" s="57" t="str">
        <f t="shared" ca="1" si="487"/>
        <v/>
      </c>
      <c r="CN401" s="57" t="str">
        <f t="shared" ca="1" si="488"/>
        <v/>
      </c>
      <c r="CO401" s="57" t="str">
        <f t="shared" ca="1" si="489"/>
        <v/>
      </c>
      <c r="CP401" s="57" t="str">
        <f t="shared" ca="1" si="490"/>
        <v/>
      </c>
      <c r="CQ401" s="57" t="str">
        <f t="shared" ca="1" si="491"/>
        <v/>
      </c>
      <c r="CR401" s="57" t="str">
        <f t="shared" ca="1" si="492"/>
        <v/>
      </c>
      <c r="CS401" s="60" t="str">
        <f t="shared" ca="1" si="493"/>
        <v/>
      </c>
      <c r="CT401" s="60" t="str">
        <f t="shared" ca="1" si="494"/>
        <v/>
      </c>
      <c r="CU401" s="60" t="str">
        <f t="shared" ca="1" si="495"/>
        <v/>
      </c>
      <c r="CV401" s="60" t="str">
        <f t="shared" ca="1" si="496"/>
        <v/>
      </c>
      <c r="CW401" s="60" t="str">
        <f t="shared" ca="1" si="497"/>
        <v/>
      </c>
      <c r="CX401" s="60" t="str">
        <f t="shared" ca="1" si="498"/>
        <v/>
      </c>
      <c r="CY401" s="60" t="str">
        <f t="shared" ca="1" si="499"/>
        <v/>
      </c>
      <c r="CZ401" s="60" t="str">
        <f t="shared" ca="1" si="500"/>
        <v/>
      </c>
      <c r="DA401" s="65" t="str">
        <f t="shared" ca="1" si="501"/>
        <v/>
      </c>
      <c r="DB401" s="65" t="str">
        <f t="shared" ca="1" si="502"/>
        <v/>
      </c>
      <c r="DC401" s="65" t="str">
        <f t="shared" ca="1" si="503"/>
        <v/>
      </c>
      <c r="DD401" s="65" t="str">
        <f t="shared" ca="1" si="504"/>
        <v/>
      </c>
      <c r="DE401" s="65" t="str">
        <f t="shared" ca="1" si="505"/>
        <v/>
      </c>
      <c r="DF401" s="66" t="str">
        <f t="shared" ca="1" si="506"/>
        <v/>
      </c>
      <c r="DG401" s="66" t="str">
        <f t="shared" ca="1" si="507"/>
        <v/>
      </c>
      <c r="DH401" s="66" t="str">
        <f t="shared" ca="1" si="508"/>
        <v/>
      </c>
      <c r="DI401" s="66" t="str">
        <f t="shared" ca="1" si="509"/>
        <v/>
      </c>
      <c r="DJ401" s="66" t="str">
        <f t="shared" ca="1" si="510"/>
        <v/>
      </c>
      <c r="DK401" s="65" t="str">
        <f t="shared" ca="1" si="511"/>
        <v/>
      </c>
      <c r="DL401" s="65" t="str">
        <f t="shared" ca="1" si="512"/>
        <v/>
      </c>
      <c r="DM401" s="65" t="str">
        <f t="shared" ca="1" si="513"/>
        <v/>
      </c>
      <c r="DN401" s="65" t="str">
        <f t="shared" ca="1" si="514"/>
        <v/>
      </c>
      <c r="DO401" s="65" t="str">
        <f t="shared" ca="1" si="515"/>
        <v/>
      </c>
      <c r="DP401" s="65" t="str">
        <f t="shared" ca="1" si="516"/>
        <v/>
      </c>
      <c r="DQ401" s="65" t="str">
        <f t="shared" ca="1" si="517"/>
        <v/>
      </c>
      <c r="DR401" s="69" t="str">
        <f t="shared" ca="1" si="518"/>
        <v/>
      </c>
      <c r="DS401" s="69" t="str">
        <f t="shared" ca="1" si="519"/>
        <v/>
      </c>
      <c r="DT401" s="69" t="str">
        <f t="shared" ca="1" si="520"/>
        <v/>
      </c>
      <c r="DU401" s="69" t="str">
        <f t="shared" ca="1" si="521"/>
        <v/>
      </c>
      <c r="DV401" s="69" t="str">
        <f t="shared" ca="1" si="522"/>
        <v/>
      </c>
      <c r="DW401" s="69" t="str">
        <f t="shared" ca="1" si="523"/>
        <v/>
      </c>
      <c r="DX401" s="69" t="str">
        <f t="shared" ca="1" si="524"/>
        <v/>
      </c>
      <c r="DY401" s="69" t="str">
        <f t="shared" ca="1" si="525"/>
        <v/>
      </c>
      <c r="DZ401" s="72" t="str">
        <f t="shared" ca="1" si="526"/>
        <v/>
      </c>
      <c r="EA401" s="72" t="str">
        <f t="shared" ca="1" si="527"/>
        <v/>
      </c>
      <c r="EB401" s="72" t="str">
        <f t="shared" ca="1" si="528"/>
        <v/>
      </c>
      <c r="EC401" s="65" t="str">
        <f t="shared" ca="1" si="529"/>
        <v/>
      </c>
      <c r="ED401" s="65" t="str">
        <f t="shared" ca="1" si="530"/>
        <v/>
      </c>
      <c r="EE401" s="65" t="str">
        <f t="shared" ca="1" si="531"/>
        <v/>
      </c>
      <c r="EF401" s="65" t="str">
        <f t="shared" ca="1" si="532"/>
        <v/>
      </c>
      <c r="EG401" s="65" t="str">
        <f t="shared" ca="1" si="533"/>
        <v/>
      </c>
      <c r="EH401" s="65" t="str">
        <f t="shared" ca="1" si="534"/>
        <v/>
      </c>
      <c r="EI401" s="429" t="str">
        <f t="shared" ca="1" si="535"/>
        <v>No</v>
      </c>
      <c r="EJ401" s="428" t="str">
        <f t="shared" ca="1" si="536"/>
        <v/>
      </c>
      <c r="EK401" s="428" t="str">
        <f t="shared" ca="1" si="537"/>
        <v/>
      </c>
      <c r="EL401" s="65" t="str">
        <f t="shared" ca="1" si="538"/>
        <v/>
      </c>
      <c r="EM401" s="65" t="str">
        <f t="shared" ca="1" si="539"/>
        <v/>
      </c>
      <c r="EN401" s="65" t="str">
        <f t="shared" ca="1" si="540"/>
        <v/>
      </c>
      <c r="EO401" s="433" t="str">
        <f t="shared" ca="1" si="541"/>
        <v/>
      </c>
      <c r="EP401" s="433" t="str">
        <f t="shared" ca="1" si="542"/>
        <v/>
      </c>
      <c r="EQ401" s="433" t="str">
        <f t="shared" ca="1" si="543"/>
        <v/>
      </c>
      <c r="ER401" s="433" t="str">
        <f t="shared" ca="1" si="544"/>
        <v/>
      </c>
      <c r="ES401" s="433" t="str">
        <f t="shared" ca="1" si="545"/>
        <v/>
      </c>
      <c r="ET401" s="433" t="str">
        <f t="shared" ca="1" si="546"/>
        <v/>
      </c>
      <c r="EU401" s="433" t="str">
        <f ca="1">IF(OR(CO401="",CQ401=""),"",Discipline!$P$3*CO401+Discipline!$X$3*CQ401)</f>
        <v/>
      </c>
      <c r="EV401" s="433" t="str">
        <f ca="1">IF(OR(CP401="",CR401=""),"",Discipline!$P$3*CP401+Discipline!$X$3*CR401)</f>
        <v/>
      </c>
    </row>
    <row r="402" spans="1:152" x14ac:dyDescent="0.25">
      <c r="A402" s="10" t="str">
        <f ca="1">IFERROR(RANK(order!A402,order!A$3:A$554,0),"")</f>
        <v/>
      </c>
      <c r="B402" s="10" t="str">
        <f ca="1">IFERROR(RANK(order!B402,order!B$3:B$554,0),"")</f>
        <v/>
      </c>
      <c r="C402" s="10" t="str">
        <f ca="1">IFERROR(RANK(order!C402,order!C$3:C$554,0),"")</f>
        <v/>
      </c>
      <c r="D402" s="4" t="str">
        <f ca="1">IFERROR(RANK(order!D402,order!D$3:D$554,0),"")</f>
        <v/>
      </c>
      <c r="E402" s="4" t="str">
        <f ca="1">IFERROR(RANK(order!E402,order!E$3:E$554,0),"")</f>
        <v/>
      </c>
      <c r="F402" s="4" t="str">
        <f ca="1">IFERROR(RANK(order!F402,order!F$3:F$554,0),"")</f>
        <v/>
      </c>
      <c r="G402" s="10" t="str">
        <f ca="1">IFERROR(RANK(order!G402,order!G$3:G$554,0),"")</f>
        <v/>
      </c>
      <c r="H402" s="10" t="str">
        <f ca="1">IFERROR(RANK(order!H402,order!H$3:H$554,0),"")</f>
        <v/>
      </c>
      <c r="I402" s="10" t="str">
        <f ca="1">IFERROR(RANK(order!I402,order!I$3:I$554,0),"")</f>
        <v/>
      </c>
      <c r="J402" s="4" t="str">
        <f ca="1">IFERROR(RANK(order!J402,order!J$3:J$554,0),"")</f>
        <v/>
      </c>
      <c r="K402" s="4" t="str">
        <f ca="1">IFERROR(RANK(order!K402,order!K$3:K$554,0),"")</f>
        <v/>
      </c>
      <c r="L402" s="4" t="str">
        <f ca="1">IFERROR(RANK(order!L402,order!L$3:L$554,0),"")</f>
        <v/>
      </c>
      <c r="M402" s="10" t="str">
        <f ca="1">IFERROR(RANK(order!M402,order!M$3:M$554,0),"")</f>
        <v/>
      </c>
      <c r="N402" s="10" t="str">
        <f ca="1">IFERROR(RANK(order!N402,order!N$3:N$554,0),"")</f>
        <v/>
      </c>
      <c r="O402" s="10" t="str">
        <f ca="1">IFERROR(RANK(order!O402,order!O$3:O$554,0),"")</f>
        <v/>
      </c>
      <c r="P402" s="4" t="str">
        <f ca="1">IFERROR(RANK(order!P402,order!P$3:P$554,0),"")</f>
        <v/>
      </c>
      <c r="Q402" s="4" t="str">
        <f ca="1">IFERROR(RANK(order!Q402,order!Q$3:Q$554,0),"")</f>
        <v/>
      </c>
      <c r="R402" s="4" t="str">
        <f ca="1">IFERROR(RANK(order!R402,order!R$3:R$554,0),"")</f>
        <v/>
      </c>
      <c r="S402" s="10" t="str">
        <f ca="1">IFERROR(RANK(order!S402,order!S$3:S$554,0),"")</f>
        <v/>
      </c>
      <c r="T402" s="10" t="str">
        <f ca="1">IFERROR(RANK(order!T402,order!T$3:T$554,0),"")</f>
        <v/>
      </c>
      <c r="U402" s="10" t="str">
        <f ca="1">IFERROR(RANK(order!U402,order!U$3:U$554,0),"")</f>
        <v/>
      </c>
      <c r="V402" s="4" t="str">
        <f ca="1">IFERROR(RANK(order!V402,order!V$3:V$554,0),"")</f>
        <v/>
      </c>
      <c r="W402" s="4" t="str">
        <f ca="1">IFERROR(RANK(order!W402,order!W$3:W$554,0),"")</f>
        <v/>
      </c>
      <c r="X402" s="4" t="str">
        <f ca="1">IFERROR(RANK(order!X402,order!X$3:X$554,0),"")</f>
        <v/>
      </c>
      <c r="Y402" s="10" t="str">
        <f ca="1">IFERROR(RANK(order!Y402,order!Y$3:Y$554,0),"")</f>
        <v/>
      </c>
      <c r="Z402" s="10" t="str">
        <f ca="1">IFERROR(RANK(order!Z402,order!Z$3:Z$554,0),"")</f>
        <v/>
      </c>
      <c r="AA402" s="10" t="str">
        <f ca="1">IFERROR(RANK(order!AA402,order!AA$3:AA$554,0),"")</f>
        <v/>
      </c>
      <c r="AB402" s="4" t="str">
        <f ca="1">IFERROR(RANK(order!AB402,order!AB$3:AB$554,0),"")</f>
        <v/>
      </c>
      <c r="AC402" s="4" t="str">
        <f ca="1">IFERROR(RANK(order!AC402,order!AC$3:AC$554,0),"")</f>
        <v/>
      </c>
      <c r="AD402" s="4" t="str">
        <f ca="1">IFERROR(RANK(order!AD402,order!AD$3:AD$554,0),"")</f>
        <v/>
      </c>
      <c r="AE402" s="10" t="str">
        <f ca="1">IFERROR(RANK(order!AE402,order!AE$3:AE$554,0),"")</f>
        <v/>
      </c>
      <c r="AF402" s="10" t="str">
        <f ca="1">IFERROR(RANK(order!AF402,order!AF$3:AF$554,0),"")</f>
        <v/>
      </c>
      <c r="AG402" s="10" t="str">
        <f ca="1">IFERROR(RANK(order!AG402,order!AG$3:AG$554,0),"")</f>
        <v/>
      </c>
      <c r="AH402" s="4" t="str">
        <f ca="1">IFERROR(RANK(order!AH402,order!AH$3:AH$554,0),"")</f>
        <v/>
      </c>
      <c r="AI402" s="4" t="str">
        <f ca="1">IFERROR(RANK(order!AI402,order!AI$3:AI$554,0),"")</f>
        <v/>
      </c>
      <c r="AJ402" s="4" t="str">
        <f ca="1">IFERROR(RANK(order!AJ402,order!AJ$3:AJ$554,0),"")</f>
        <v/>
      </c>
      <c r="AK402" s="10" t="str">
        <f ca="1">IFERROR(RANK(order!AK402,order!AK$3:AK$554,0),"")</f>
        <v/>
      </c>
      <c r="AL402" s="10" t="str">
        <f ca="1">IFERROR(RANK(order!AL402,order!AL$3:AL$554,0),"")</f>
        <v/>
      </c>
      <c r="AM402" s="10" t="str">
        <f ca="1">IFERROR(RANK(order!AM402,order!AM$3:AM$554,0),"")</f>
        <v/>
      </c>
      <c r="AN402" s="4" t="str">
        <f ca="1">IFERROR(RANK(order!AN402,order!AN$3:AN$554,0),"")</f>
        <v/>
      </c>
      <c r="AO402" s="4" t="str">
        <f ca="1">IFERROR(RANK(order!AO402,order!AO$3:AO$554,0),"")</f>
        <v/>
      </c>
      <c r="AP402" s="4" t="str">
        <f ca="1">IFERROR(RANK(order!AP402,order!AP$3:AP$554,0),"")</f>
        <v/>
      </c>
      <c r="AQ402" s="10" t="str">
        <f ca="1">IFERROR(RANK(order!AQ402,order!AQ$3:AQ$554,0),"")</f>
        <v/>
      </c>
      <c r="AR402" s="10" t="str">
        <f ca="1">IFERROR(RANK(order!AR402,order!AR$3:AR$554,0),"")</f>
        <v/>
      </c>
      <c r="AS402" s="10" t="str">
        <f ca="1">IFERROR(RANK(order!AS402,order!AS$3:AS$554,0),"")</f>
        <v/>
      </c>
      <c r="AT402" s="4" t="str">
        <f ca="1">IFERROR(RANK(order!AT402,order!AT$3:AT$554,0),"")</f>
        <v/>
      </c>
      <c r="AU402" s="4" t="str">
        <f ca="1">IFERROR(RANK(order!AU402,order!AU$3:AU$554,0),"")</f>
        <v/>
      </c>
      <c r="AV402" s="4" t="str">
        <f ca="1">IFERROR(RANK(order!AV402,order!AV$3:AV$554,0),"")</f>
        <v/>
      </c>
      <c r="AW402" s="10" t="str">
        <f ca="1">IFERROR(RANK(order!AW402,order!AW$3:AW$554,0),"")</f>
        <v/>
      </c>
      <c r="AX402" s="10" t="str">
        <f ca="1">IFERROR(RANK(order!AX402,order!AX$3:AX$554,0),"")</f>
        <v/>
      </c>
      <c r="AY402" s="10" t="str">
        <f ca="1">IFERROR(RANK(order!AY402,order!AY$3:AY$554,0),"")</f>
        <v/>
      </c>
      <c r="AZ402" s="4" t="str">
        <f ca="1">IFERROR(RANK(order!AZ402,order!AZ$3:AZ$554,0),"")</f>
        <v/>
      </c>
      <c r="BA402" s="4" t="str">
        <f ca="1">IFERROR(RANK(order!BA402,order!BA$3:BA$554,0),"")</f>
        <v/>
      </c>
      <c r="BB402" s="4" t="str">
        <f ca="1">IFERROR(RANK(order!BB402,order!BB$3:BB$554,0),"")</f>
        <v/>
      </c>
      <c r="BC402" s="10" t="str">
        <f ca="1">IFERROR(RANK(order!BC402,order!BC$3:BC$554,0),"")</f>
        <v/>
      </c>
      <c r="BD402" s="10" t="str">
        <f ca="1">IFERROR(RANK(order!BD402,order!BD$3:BD$554,0),"")</f>
        <v/>
      </c>
      <c r="BE402" s="10" t="str">
        <f ca="1">IFERROR(RANK(order!BE402,order!BE$3:BE$554,0),"")</f>
        <v/>
      </c>
      <c r="BF402" s="4" t="str">
        <f ca="1">IFERROR(RANK(order!BF402,order!BF$3:BF$554,0),"")</f>
        <v/>
      </c>
      <c r="BG402" s="4" t="str">
        <f ca="1">IFERROR(RANK(order!BG402,order!BG$3:BG$554,0),"")</f>
        <v/>
      </c>
      <c r="BH402" s="4" t="str">
        <f ca="1">IFERROR(RANK(order!BH402,order!BH$3:BH$554,0),"")</f>
        <v/>
      </c>
      <c r="BI402" s="10" t="str">
        <f ca="1">IFERROR(RANK(order!BI402,order!BI$3:BI$554,0),"")</f>
        <v/>
      </c>
      <c r="BJ402" s="10" t="str">
        <f ca="1">IFERROR(RANK(order!BJ402,order!BJ$3:BJ$554,0),"")</f>
        <v/>
      </c>
      <c r="BK402" s="10" t="str">
        <f ca="1">IFERROR(RANK(order!BK402,order!BK$3:BK$554,0),"")</f>
        <v/>
      </c>
      <c r="BL402" s="4" t="str">
        <f ca="1">IFERROR(RANK(order!BL402,order!BL$3:BL$554,0),"")</f>
        <v/>
      </c>
      <c r="BM402" s="4" t="str">
        <f ca="1">IFERROR(RANK(order!BM402,order!BM$3:BM$554,0),"")</f>
        <v/>
      </c>
      <c r="BN402" s="4" t="str">
        <f ca="1">IFERROR(RANK(order!BN402,order!BN$3:BN$554,0),"")</f>
        <v/>
      </c>
      <c r="BO402" s="10" t="str">
        <f ca="1">IFERROR(RANK(order!BO402,order!BO$3:BO$554,0),"")</f>
        <v/>
      </c>
      <c r="BP402" s="10" t="str">
        <f ca="1">IFERROR(RANK(order!BP402,order!BP$3:BP$554,0),"")</f>
        <v/>
      </c>
      <c r="BQ402" s="10" t="str">
        <f ca="1">IFERROR(RANK(order!BQ402,order!BQ$3:BQ$554,0),"")</f>
        <v/>
      </c>
      <c r="BR402" s="4" t="str">
        <f ca="1">IFERROR(RANK(order!BR402,order!BR$3:BR$554,0),"")</f>
        <v/>
      </c>
      <c r="BS402" s="4" t="str">
        <f ca="1">IFERROR(RANK(order!BS402,order!BS$3:BS$554,0),"")</f>
        <v/>
      </c>
      <c r="BT402" s="4" t="str">
        <f ca="1">IFERROR(RANK(order!BT402,order!BT$3:BT$554,0),"")</f>
        <v/>
      </c>
      <c r="BU402" s="95">
        <f t="shared" si="547"/>
        <v>400</v>
      </c>
      <c r="BV402" s="35" t="str">
        <f t="shared" si="548"/>
        <v>E1</v>
      </c>
      <c r="BW402" s="55">
        <f t="shared" ca="1" si="471"/>
        <v>0</v>
      </c>
      <c r="BX402" s="56" t="str">
        <f t="shared" ca="1" si="472"/>
        <v/>
      </c>
      <c r="BY402" s="56" t="str">
        <f t="shared" ca="1" si="473"/>
        <v/>
      </c>
      <c r="BZ402" s="57" t="str">
        <f t="shared" ca="1" si="474"/>
        <v/>
      </c>
      <c r="CA402" s="57" t="str">
        <f t="shared" ca="1" si="475"/>
        <v/>
      </c>
      <c r="CB402" s="58" t="str">
        <f t="shared" ca="1" si="476"/>
        <v/>
      </c>
      <c r="CC402" s="57" t="str">
        <f t="shared" ca="1" si="477"/>
        <v/>
      </c>
      <c r="CD402" s="57" t="str">
        <f t="shared" ca="1" si="478"/>
        <v/>
      </c>
      <c r="CE402" s="58" t="str">
        <f t="shared" ca="1" si="479"/>
        <v/>
      </c>
      <c r="CF402" s="59" t="str">
        <f t="shared" ca="1" si="480"/>
        <v/>
      </c>
      <c r="CG402" s="57" t="str">
        <f t="shared" ca="1" si="481"/>
        <v/>
      </c>
      <c r="CH402" s="57" t="str">
        <f t="shared" ca="1" si="482"/>
        <v/>
      </c>
      <c r="CI402" s="57" t="str">
        <f t="shared" ca="1" si="483"/>
        <v/>
      </c>
      <c r="CJ402" s="57" t="str">
        <f t="shared" ca="1" si="484"/>
        <v/>
      </c>
      <c r="CK402" s="57" t="str">
        <f t="shared" ca="1" si="485"/>
        <v/>
      </c>
      <c r="CL402" s="57" t="str">
        <f t="shared" ca="1" si="486"/>
        <v/>
      </c>
      <c r="CM402" s="57" t="str">
        <f t="shared" ca="1" si="487"/>
        <v/>
      </c>
      <c r="CN402" s="57" t="str">
        <f t="shared" ca="1" si="488"/>
        <v/>
      </c>
      <c r="CO402" s="57" t="str">
        <f t="shared" ca="1" si="489"/>
        <v/>
      </c>
      <c r="CP402" s="57" t="str">
        <f t="shared" ca="1" si="490"/>
        <v/>
      </c>
      <c r="CQ402" s="57" t="str">
        <f t="shared" ca="1" si="491"/>
        <v/>
      </c>
      <c r="CR402" s="57" t="str">
        <f t="shared" ca="1" si="492"/>
        <v/>
      </c>
      <c r="CS402" s="60" t="str">
        <f t="shared" ca="1" si="493"/>
        <v/>
      </c>
      <c r="CT402" s="60" t="str">
        <f t="shared" ca="1" si="494"/>
        <v/>
      </c>
      <c r="CU402" s="60" t="str">
        <f t="shared" ca="1" si="495"/>
        <v/>
      </c>
      <c r="CV402" s="60" t="str">
        <f t="shared" ca="1" si="496"/>
        <v/>
      </c>
      <c r="CW402" s="60" t="str">
        <f t="shared" ca="1" si="497"/>
        <v/>
      </c>
      <c r="CX402" s="60" t="str">
        <f t="shared" ca="1" si="498"/>
        <v/>
      </c>
      <c r="CY402" s="60" t="str">
        <f t="shared" ca="1" si="499"/>
        <v/>
      </c>
      <c r="CZ402" s="60" t="str">
        <f t="shared" ca="1" si="500"/>
        <v/>
      </c>
      <c r="DA402" s="65" t="str">
        <f t="shared" ca="1" si="501"/>
        <v/>
      </c>
      <c r="DB402" s="65" t="str">
        <f t="shared" ca="1" si="502"/>
        <v/>
      </c>
      <c r="DC402" s="65" t="str">
        <f t="shared" ca="1" si="503"/>
        <v/>
      </c>
      <c r="DD402" s="65" t="str">
        <f t="shared" ca="1" si="504"/>
        <v/>
      </c>
      <c r="DE402" s="65" t="str">
        <f t="shared" ca="1" si="505"/>
        <v/>
      </c>
      <c r="DF402" s="66" t="str">
        <f t="shared" ca="1" si="506"/>
        <v/>
      </c>
      <c r="DG402" s="66" t="str">
        <f t="shared" ca="1" si="507"/>
        <v/>
      </c>
      <c r="DH402" s="66" t="str">
        <f t="shared" ca="1" si="508"/>
        <v/>
      </c>
      <c r="DI402" s="66" t="str">
        <f t="shared" ca="1" si="509"/>
        <v/>
      </c>
      <c r="DJ402" s="66" t="str">
        <f t="shared" ca="1" si="510"/>
        <v/>
      </c>
      <c r="DK402" s="65" t="str">
        <f t="shared" ca="1" si="511"/>
        <v/>
      </c>
      <c r="DL402" s="65" t="str">
        <f t="shared" ca="1" si="512"/>
        <v/>
      </c>
      <c r="DM402" s="65" t="str">
        <f t="shared" ca="1" si="513"/>
        <v/>
      </c>
      <c r="DN402" s="65" t="str">
        <f t="shared" ca="1" si="514"/>
        <v/>
      </c>
      <c r="DO402" s="65" t="str">
        <f t="shared" ca="1" si="515"/>
        <v/>
      </c>
      <c r="DP402" s="65" t="str">
        <f t="shared" ca="1" si="516"/>
        <v/>
      </c>
      <c r="DQ402" s="65" t="str">
        <f t="shared" ca="1" si="517"/>
        <v/>
      </c>
      <c r="DR402" s="69" t="str">
        <f t="shared" ca="1" si="518"/>
        <v/>
      </c>
      <c r="DS402" s="69" t="str">
        <f t="shared" ca="1" si="519"/>
        <v/>
      </c>
      <c r="DT402" s="69" t="str">
        <f t="shared" ca="1" si="520"/>
        <v/>
      </c>
      <c r="DU402" s="69" t="str">
        <f t="shared" ca="1" si="521"/>
        <v/>
      </c>
      <c r="DV402" s="69" t="str">
        <f t="shared" ca="1" si="522"/>
        <v/>
      </c>
      <c r="DW402" s="69" t="str">
        <f t="shared" ca="1" si="523"/>
        <v/>
      </c>
      <c r="DX402" s="69" t="str">
        <f t="shared" ca="1" si="524"/>
        <v/>
      </c>
      <c r="DY402" s="69" t="str">
        <f t="shared" ca="1" si="525"/>
        <v/>
      </c>
      <c r="DZ402" s="72" t="str">
        <f t="shared" ca="1" si="526"/>
        <v/>
      </c>
      <c r="EA402" s="72" t="str">
        <f t="shared" ca="1" si="527"/>
        <v/>
      </c>
      <c r="EB402" s="72" t="str">
        <f t="shared" ca="1" si="528"/>
        <v/>
      </c>
      <c r="EC402" s="65" t="str">
        <f t="shared" ca="1" si="529"/>
        <v/>
      </c>
      <c r="ED402" s="65" t="str">
        <f t="shared" ca="1" si="530"/>
        <v/>
      </c>
      <c r="EE402" s="65" t="str">
        <f t="shared" ca="1" si="531"/>
        <v/>
      </c>
      <c r="EF402" s="65" t="str">
        <f t="shared" ca="1" si="532"/>
        <v/>
      </c>
      <c r="EG402" s="65" t="str">
        <f t="shared" ca="1" si="533"/>
        <v/>
      </c>
      <c r="EH402" s="65" t="str">
        <f t="shared" ca="1" si="534"/>
        <v/>
      </c>
      <c r="EI402" s="429" t="str">
        <f t="shared" ca="1" si="535"/>
        <v>No</v>
      </c>
      <c r="EJ402" s="428" t="str">
        <f t="shared" ca="1" si="536"/>
        <v/>
      </c>
      <c r="EK402" s="428" t="str">
        <f t="shared" ca="1" si="537"/>
        <v/>
      </c>
      <c r="EL402" s="65" t="str">
        <f t="shared" ca="1" si="538"/>
        <v/>
      </c>
      <c r="EM402" s="65" t="str">
        <f t="shared" ca="1" si="539"/>
        <v/>
      </c>
      <c r="EN402" s="65" t="str">
        <f t="shared" ca="1" si="540"/>
        <v/>
      </c>
      <c r="EO402" s="433" t="str">
        <f t="shared" ca="1" si="541"/>
        <v/>
      </c>
      <c r="EP402" s="433" t="str">
        <f t="shared" ca="1" si="542"/>
        <v/>
      </c>
      <c r="EQ402" s="433" t="str">
        <f t="shared" ca="1" si="543"/>
        <v/>
      </c>
      <c r="ER402" s="433" t="str">
        <f t="shared" ca="1" si="544"/>
        <v/>
      </c>
      <c r="ES402" s="433" t="str">
        <f t="shared" ca="1" si="545"/>
        <v/>
      </c>
      <c r="ET402" s="433" t="str">
        <f t="shared" ca="1" si="546"/>
        <v/>
      </c>
      <c r="EU402" s="433" t="str">
        <f ca="1">IF(OR(CO402="",CQ402=""),"",Discipline!$P$3*CO402+Discipline!$X$3*CQ402)</f>
        <v/>
      </c>
      <c r="EV402" s="433" t="str">
        <f ca="1">IF(OR(CP402="",CR402=""),"",Discipline!$P$3*CP402+Discipline!$X$3*CR402)</f>
        <v/>
      </c>
    </row>
    <row r="403" spans="1:152" x14ac:dyDescent="0.25">
      <c r="A403" s="10" t="str">
        <f ca="1">IFERROR(RANK(order!A403,order!A$3:A$554,0),"")</f>
        <v/>
      </c>
      <c r="B403" s="10" t="str">
        <f ca="1">IFERROR(RANK(order!B403,order!B$3:B$554,0),"")</f>
        <v/>
      </c>
      <c r="C403" s="10" t="str">
        <f ca="1">IFERROR(RANK(order!C403,order!C$3:C$554,0),"")</f>
        <v/>
      </c>
      <c r="D403" s="4" t="str">
        <f ca="1">IFERROR(RANK(order!D403,order!D$3:D$554,0),"")</f>
        <v/>
      </c>
      <c r="E403" s="4" t="str">
        <f ca="1">IFERROR(RANK(order!E403,order!E$3:E$554,0),"")</f>
        <v/>
      </c>
      <c r="F403" s="4" t="str">
        <f ca="1">IFERROR(RANK(order!F403,order!F$3:F$554,0),"")</f>
        <v/>
      </c>
      <c r="G403" s="10" t="str">
        <f ca="1">IFERROR(RANK(order!G403,order!G$3:G$554,0),"")</f>
        <v/>
      </c>
      <c r="H403" s="10" t="str">
        <f ca="1">IFERROR(RANK(order!H403,order!H$3:H$554,0),"")</f>
        <v/>
      </c>
      <c r="I403" s="10" t="str">
        <f ca="1">IFERROR(RANK(order!I403,order!I$3:I$554,0),"")</f>
        <v/>
      </c>
      <c r="J403" s="4" t="str">
        <f ca="1">IFERROR(RANK(order!J403,order!J$3:J$554,0),"")</f>
        <v/>
      </c>
      <c r="K403" s="4" t="str">
        <f ca="1">IFERROR(RANK(order!K403,order!K$3:K$554,0),"")</f>
        <v/>
      </c>
      <c r="L403" s="4" t="str">
        <f ca="1">IFERROR(RANK(order!L403,order!L$3:L$554,0),"")</f>
        <v/>
      </c>
      <c r="M403" s="10" t="str">
        <f ca="1">IFERROR(RANK(order!M403,order!M$3:M$554,0),"")</f>
        <v/>
      </c>
      <c r="N403" s="10" t="str">
        <f ca="1">IFERROR(RANK(order!N403,order!N$3:N$554,0),"")</f>
        <v/>
      </c>
      <c r="O403" s="10" t="str">
        <f ca="1">IFERROR(RANK(order!O403,order!O$3:O$554,0),"")</f>
        <v/>
      </c>
      <c r="P403" s="4" t="str">
        <f ca="1">IFERROR(RANK(order!P403,order!P$3:P$554,0),"")</f>
        <v/>
      </c>
      <c r="Q403" s="4" t="str">
        <f ca="1">IFERROR(RANK(order!Q403,order!Q$3:Q$554,0),"")</f>
        <v/>
      </c>
      <c r="R403" s="4" t="str">
        <f ca="1">IFERROR(RANK(order!R403,order!R$3:R$554,0),"")</f>
        <v/>
      </c>
      <c r="S403" s="10" t="str">
        <f ca="1">IFERROR(RANK(order!S403,order!S$3:S$554,0),"")</f>
        <v/>
      </c>
      <c r="T403" s="10" t="str">
        <f ca="1">IFERROR(RANK(order!T403,order!T$3:T$554,0),"")</f>
        <v/>
      </c>
      <c r="U403" s="10" t="str">
        <f ca="1">IFERROR(RANK(order!U403,order!U$3:U$554,0),"")</f>
        <v/>
      </c>
      <c r="V403" s="4" t="str">
        <f ca="1">IFERROR(RANK(order!V403,order!V$3:V$554,0),"")</f>
        <v/>
      </c>
      <c r="W403" s="4" t="str">
        <f ca="1">IFERROR(RANK(order!W403,order!W$3:W$554,0),"")</f>
        <v/>
      </c>
      <c r="X403" s="4" t="str">
        <f ca="1">IFERROR(RANK(order!X403,order!X$3:X$554,0),"")</f>
        <v/>
      </c>
      <c r="Y403" s="10" t="str">
        <f ca="1">IFERROR(RANK(order!Y403,order!Y$3:Y$554,0),"")</f>
        <v/>
      </c>
      <c r="Z403" s="10" t="str">
        <f ca="1">IFERROR(RANK(order!Z403,order!Z$3:Z$554,0),"")</f>
        <v/>
      </c>
      <c r="AA403" s="10" t="str">
        <f ca="1">IFERROR(RANK(order!AA403,order!AA$3:AA$554,0),"")</f>
        <v/>
      </c>
      <c r="AB403" s="4" t="str">
        <f ca="1">IFERROR(RANK(order!AB403,order!AB$3:AB$554,0),"")</f>
        <v/>
      </c>
      <c r="AC403" s="4" t="str">
        <f ca="1">IFERROR(RANK(order!AC403,order!AC$3:AC$554,0),"")</f>
        <v/>
      </c>
      <c r="AD403" s="4" t="str">
        <f ca="1">IFERROR(RANK(order!AD403,order!AD$3:AD$554,0),"")</f>
        <v/>
      </c>
      <c r="AE403" s="10" t="str">
        <f ca="1">IFERROR(RANK(order!AE403,order!AE$3:AE$554,0),"")</f>
        <v/>
      </c>
      <c r="AF403" s="10" t="str">
        <f ca="1">IFERROR(RANK(order!AF403,order!AF$3:AF$554,0),"")</f>
        <v/>
      </c>
      <c r="AG403" s="10" t="str">
        <f ca="1">IFERROR(RANK(order!AG403,order!AG$3:AG$554,0),"")</f>
        <v/>
      </c>
      <c r="AH403" s="4" t="str">
        <f ca="1">IFERROR(RANK(order!AH403,order!AH$3:AH$554,0),"")</f>
        <v/>
      </c>
      <c r="AI403" s="4" t="str">
        <f ca="1">IFERROR(RANK(order!AI403,order!AI$3:AI$554,0),"")</f>
        <v/>
      </c>
      <c r="AJ403" s="4" t="str">
        <f ca="1">IFERROR(RANK(order!AJ403,order!AJ$3:AJ$554,0),"")</f>
        <v/>
      </c>
      <c r="AK403" s="10" t="str">
        <f ca="1">IFERROR(RANK(order!AK403,order!AK$3:AK$554,0),"")</f>
        <v/>
      </c>
      <c r="AL403" s="10" t="str">
        <f ca="1">IFERROR(RANK(order!AL403,order!AL$3:AL$554,0),"")</f>
        <v/>
      </c>
      <c r="AM403" s="10" t="str">
        <f ca="1">IFERROR(RANK(order!AM403,order!AM$3:AM$554,0),"")</f>
        <v/>
      </c>
      <c r="AN403" s="4" t="str">
        <f ca="1">IFERROR(RANK(order!AN403,order!AN$3:AN$554,0),"")</f>
        <v/>
      </c>
      <c r="AO403" s="4" t="str">
        <f ca="1">IFERROR(RANK(order!AO403,order!AO$3:AO$554,0),"")</f>
        <v/>
      </c>
      <c r="AP403" s="4" t="str">
        <f ca="1">IFERROR(RANK(order!AP403,order!AP$3:AP$554,0),"")</f>
        <v/>
      </c>
      <c r="AQ403" s="10" t="str">
        <f ca="1">IFERROR(RANK(order!AQ403,order!AQ$3:AQ$554,0),"")</f>
        <v/>
      </c>
      <c r="AR403" s="10" t="str">
        <f ca="1">IFERROR(RANK(order!AR403,order!AR$3:AR$554,0),"")</f>
        <v/>
      </c>
      <c r="AS403" s="10" t="str">
        <f ca="1">IFERROR(RANK(order!AS403,order!AS$3:AS$554,0),"")</f>
        <v/>
      </c>
      <c r="AT403" s="4" t="str">
        <f ca="1">IFERROR(RANK(order!AT403,order!AT$3:AT$554,0),"")</f>
        <v/>
      </c>
      <c r="AU403" s="4" t="str">
        <f ca="1">IFERROR(RANK(order!AU403,order!AU$3:AU$554,0),"")</f>
        <v/>
      </c>
      <c r="AV403" s="4" t="str">
        <f ca="1">IFERROR(RANK(order!AV403,order!AV$3:AV$554,0),"")</f>
        <v/>
      </c>
      <c r="AW403" s="10" t="str">
        <f ca="1">IFERROR(RANK(order!AW403,order!AW$3:AW$554,0),"")</f>
        <v/>
      </c>
      <c r="AX403" s="10" t="str">
        <f ca="1">IFERROR(RANK(order!AX403,order!AX$3:AX$554,0),"")</f>
        <v/>
      </c>
      <c r="AY403" s="10" t="str">
        <f ca="1">IFERROR(RANK(order!AY403,order!AY$3:AY$554,0),"")</f>
        <v/>
      </c>
      <c r="AZ403" s="4" t="str">
        <f ca="1">IFERROR(RANK(order!AZ403,order!AZ$3:AZ$554,0),"")</f>
        <v/>
      </c>
      <c r="BA403" s="4" t="str">
        <f ca="1">IFERROR(RANK(order!BA403,order!BA$3:BA$554,0),"")</f>
        <v/>
      </c>
      <c r="BB403" s="4" t="str">
        <f ca="1">IFERROR(RANK(order!BB403,order!BB$3:BB$554,0),"")</f>
        <v/>
      </c>
      <c r="BC403" s="10" t="str">
        <f ca="1">IFERROR(RANK(order!BC403,order!BC$3:BC$554,0),"")</f>
        <v/>
      </c>
      <c r="BD403" s="10" t="str">
        <f ca="1">IFERROR(RANK(order!BD403,order!BD$3:BD$554,0),"")</f>
        <v/>
      </c>
      <c r="BE403" s="10" t="str">
        <f ca="1">IFERROR(RANK(order!BE403,order!BE$3:BE$554,0),"")</f>
        <v/>
      </c>
      <c r="BF403" s="4" t="str">
        <f ca="1">IFERROR(RANK(order!BF403,order!BF$3:BF$554,0),"")</f>
        <v/>
      </c>
      <c r="BG403" s="4" t="str">
        <f ca="1">IFERROR(RANK(order!BG403,order!BG$3:BG$554,0),"")</f>
        <v/>
      </c>
      <c r="BH403" s="4" t="str">
        <f ca="1">IFERROR(RANK(order!BH403,order!BH$3:BH$554,0),"")</f>
        <v/>
      </c>
      <c r="BI403" s="10" t="str">
        <f ca="1">IFERROR(RANK(order!BI403,order!BI$3:BI$554,0),"")</f>
        <v/>
      </c>
      <c r="BJ403" s="10" t="str">
        <f ca="1">IFERROR(RANK(order!BJ403,order!BJ$3:BJ$554,0),"")</f>
        <v/>
      </c>
      <c r="BK403" s="10" t="str">
        <f ca="1">IFERROR(RANK(order!BK403,order!BK$3:BK$554,0),"")</f>
        <v/>
      </c>
      <c r="BL403" s="4" t="str">
        <f ca="1">IFERROR(RANK(order!BL403,order!BL$3:BL$554,0),"")</f>
        <v/>
      </c>
      <c r="BM403" s="4" t="str">
        <f ca="1">IFERROR(RANK(order!BM403,order!BM$3:BM$554,0),"")</f>
        <v/>
      </c>
      <c r="BN403" s="4" t="str">
        <f ca="1">IFERROR(RANK(order!BN403,order!BN$3:BN$554,0),"")</f>
        <v/>
      </c>
      <c r="BO403" s="10" t="str">
        <f ca="1">IFERROR(RANK(order!BO403,order!BO$3:BO$554,0),"")</f>
        <v/>
      </c>
      <c r="BP403" s="10" t="str">
        <f ca="1">IFERROR(RANK(order!BP403,order!BP$3:BP$554,0),"")</f>
        <v/>
      </c>
      <c r="BQ403" s="10" t="str">
        <f ca="1">IFERROR(RANK(order!BQ403,order!BQ$3:BQ$554,0),"")</f>
        <v/>
      </c>
      <c r="BR403" s="4" t="str">
        <f ca="1">IFERROR(RANK(order!BR403,order!BR$3:BR$554,0),"")</f>
        <v/>
      </c>
      <c r="BS403" s="4" t="str">
        <f ca="1">IFERROR(RANK(order!BS403,order!BS$3:BS$554,0),"")</f>
        <v/>
      </c>
      <c r="BT403" s="4" t="str">
        <f ca="1">IFERROR(RANK(order!BT403,order!BT$3:BT$554,0),"")</f>
        <v/>
      </c>
      <c r="BU403" s="95">
        <f t="shared" si="547"/>
        <v>401</v>
      </c>
      <c r="BV403" s="35" t="str">
        <f t="shared" si="548"/>
        <v>E1</v>
      </c>
      <c r="BW403" s="55">
        <f t="shared" ca="1" si="471"/>
        <v>0</v>
      </c>
      <c r="BX403" s="56" t="str">
        <f t="shared" ca="1" si="472"/>
        <v/>
      </c>
      <c r="BY403" s="56" t="str">
        <f t="shared" ca="1" si="473"/>
        <v/>
      </c>
      <c r="BZ403" s="57" t="str">
        <f t="shared" ca="1" si="474"/>
        <v/>
      </c>
      <c r="CA403" s="57" t="str">
        <f t="shared" ca="1" si="475"/>
        <v/>
      </c>
      <c r="CB403" s="58" t="str">
        <f t="shared" ca="1" si="476"/>
        <v/>
      </c>
      <c r="CC403" s="57" t="str">
        <f t="shared" ca="1" si="477"/>
        <v/>
      </c>
      <c r="CD403" s="57" t="str">
        <f t="shared" ca="1" si="478"/>
        <v/>
      </c>
      <c r="CE403" s="58" t="str">
        <f t="shared" ca="1" si="479"/>
        <v/>
      </c>
      <c r="CF403" s="59" t="str">
        <f t="shared" ca="1" si="480"/>
        <v/>
      </c>
      <c r="CG403" s="57" t="str">
        <f t="shared" ca="1" si="481"/>
        <v/>
      </c>
      <c r="CH403" s="57" t="str">
        <f t="shared" ca="1" si="482"/>
        <v/>
      </c>
      <c r="CI403" s="57" t="str">
        <f t="shared" ca="1" si="483"/>
        <v/>
      </c>
      <c r="CJ403" s="57" t="str">
        <f t="shared" ca="1" si="484"/>
        <v/>
      </c>
      <c r="CK403" s="57" t="str">
        <f t="shared" ca="1" si="485"/>
        <v/>
      </c>
      <c r="CL403" s="57" t="str">
        <f t="shared" ca="1" si="486"/>
        <v/>
      </c>
      <c r="CM403" s="57" t="str">
        <f t="shared" ca="1" si="487"/>
        <v/>
      </c>
      <c r="CN403" s="57" t="str">
        <f t="shared" ca="1" si="488"/>
        <v/>
      </c>
      <c r="CO403" s="57" t="str">
        <f t="shared" ca="1" si="489"/>
        <v/>
      </c>
      <c r="CP403" s="57" t="str">
        <f t="shared" ca="1" si="490"/>
        <v/>
      </c>
      <c r="CQ403" s="57" t="str">
        <f t="shared" ca="1" si="491"/>
        <v/>
      </c>
      <c r="CR403" s="57" t="str">
        <f t="shared" ca="1" si="492"/>
        <v/>
      </c>
      <c r="CS403" s="60" t="str">
        <f t="shared" ca="1" si="493"/>
        <v/>
      </c>
      <c r="CT403" s="60" t="str">
        <f t="shared" ca="1" si="494"/>
        <v/>
      </c>
      <c r="CU403" s="60" t="str">
        <f t="shared" ca="1" si="495"/>
        <v/>
      </c>
      <c r="CV403" s="60" t="str">
        <f t="shared" ca="1" si="496"/>
        <v/>
      </c>
      <c r="CW403" s="60" t="str">
        <f t="shared" ca="1" si="497"/>
        <v/>
      </c>
      <c r="CX403" s="60" t="str">
        <f t="shared" ca="1" si="498"/>
        <v/>
      </c>
      <c r="CY403" s="60" t="str">
        <f t="shared" ca="1" si="499"/>
        <v/>
      </c>
      <c r="CZ403" s="60" t="str">
        <f t="shared" ca="1" si="500"/>
        <v/>
      </c>
      <c r="DA403" s="65" t="str">
        <f t="shared" ca="1" si="501"/>
        <v/>
      </c>
      <c r="DB403" s="65" t="str">
        <f t="shared" ca="1" si="502"/>
        <v/>
      </c>
      <c r="DC403" s="65" t="str">
        <f t="shared" ca="1" si="503"/>
        <v/>
      </c>
      <c r="DD403" s="65" t="str">
        <f t="shared" ca="1" si="504"/>
        <v/>
      </c>
      <c r="DE403" s="65" t="str">
        <f t="shared" ca="1" si="505"/>
        <v/>
      </c>
      <c r="DF403" s="66" t="str">
        <f t="shared" ca="1" si="506"/>
        <v/>
      </c>
      <c r="DG403" s="66" t="str">
        <f t="shared" ca="1" si="507"/>
        <v/>
      </c>
      <c r="DH403" s="66" t="str">
        <f t="shared" ca="1" si="508"/>
        <v/>
      </c>
      <c r="DI403" s="66" t="str">
        <f t="shared" ca="1" si="509"/>
        <v/>
      </c>
      <c r="DJ403" s="66" t="str">
        <f t="shared" ca="1" si="510"/>
        <v/>
      </c>
      <c r="DK403" s="65" t="str">
        <f t="shared" ca="1" si="511"/>
        <v/>
      </c>
      <c r="DL403" s="65" t="str">
        <f t="shared" ca="1" si="512"/>
        <v/>
      </c>
      <c r="DM403" s="65" t="str">
        <f t="shared" ca="1" si="513"/>
        <v/>
      </c>
      <c r="DN403" s="65" t="str">
        <f t="shared" ca="1" si="514"/>
        <v/>
      </c>
      <c r="DO403" s="65" t="str">
        <f t="shared" ca="1" si="515"/>
        <v/>
      </c>
      <c r="DP403" s="65" t="str">
        <f t="shared" ca="1" si="516"/>
        <v/>
      </c>
      <c r="DQ403" s="65" t="str">
        <f t="shared" ca="1" si="517"/>
        <v/>
      </c>
      <c r="DR403" s="69" t="str">
        <f t="shared" ca="1" si="518"/>
        <v/>
      </c>
      <c r="DS403" s="69" t="str">
        <f t="shared" ca="1" si="519"/>
        <v/>
      </c>
      <c r="DT403" s="69" t="str">
        <f t="shared" ca="1" si="520"/>
        <v/>
      </c>
      <c r="DU403" s="69" t="str">
        <f t="shared" ca="1" si="521"/>
        <v/>
      </c>
      <c r="DV403" s="69" t="str">
        <f t="shared" ca="1" si="522"/>
        <v/>
      </c>
      <c r="DW403" s="69" t="str">
        <f t="shared" ca="1" si="523"/>
        <v/>
      </c>
      <c r="DX403" s="69" t="str">
        <f t="shared" ca="1" si="524"/>
        <v/>
      </c>
      <c r="DY403" s="69" t="str">
        <f t="shared" ca="1" si="525"/>
        <v/>
      </c>
      <c r="DZ403" s="72" t="str">
        <f t="shared" ca="1" si="526"/>
        <v/>
      </c>
      <c r="EA403" s="72" t="str">
        <f t="shared" ca="1" si="527"/>
        <v/>
      </c>
      <c r="EB403" s="72" t="str">
        <f t="shared" ca="1" si="528"/>
        <v/>
      </c>
      <c r="EC403" s="65" t="str">
        <f t="shared" ca="1" si="529"/>
        <v/>
      </c>
      <c r="ED403" s="65" t="str">
        <f t="shared" ca="1" si="530"/>
        <v/>
      </c>
      <c r="EE403" s="65" t="str">
        <f t="shared" ca="1" si="531"/>
        <v/>
      </c>
      <c r="EF403" s="65" t="str">
        <f t="shared" ca="1" si="532"/>
        <v/>
      </c>
      <c r="EG403" s="65" t="str">
        <f t="shared" ca="1" si="533"/>
        <v/>
      </c>
      <c r="EH403" s="65" t="str">
        <f t="shared" ca="1" si="534"/>
        <v/>
      </c>
      <c r="EI403" s="429" t="str">
        <f t="shared" ca="1" si="535"/>
        <v>No</v>
      </c>
      <c r="EJ403" s="428" t="str">
        <f t="shared" ca="1" si="536"/>
        <v/>
      </c>
      <c r="EK403" s="428" t="str">
        <f t="shared" ca="1" si="537"/>
        <v/>
      </c>
      <c r="EL403" s="65" t="str">
        <f t="shared" ca="1" si="538"/>
        <v/>
      </c>
      <c r="EM403" s="65" t="str">
        <f t="shared" ca="1" si="539"/>
        <v/>
      </c>
      <c r="EN403" s="65" t="str">
        <f t="shared" ca="1" si="540"/>
        <v/>
      </c>
      <c r="EO403" s="433" t="str">
        <f t="shared" ca="1" si="541"/>
        <v/>
      </c>
      <c r="EP403" s="433" t="str">
        <f t="shared" ca="1" si="542"/>
        <v/>
      </c>
      <c r="EQ403" s="433" t="str">
        <f t="shared" ca="1" si="543"/>
        <v/>
      </c>
      <c r="ER403" s="433" t="str">
        <f t="shared" ca="1" si="544"/>
        <v/>
      </c>
      <c r="ES403" s="433" t="str">
        <f t="shared" ca="1" si="545"/>
        <v/>
      </c>
      <c r="ET403" s="433" t="str">
        <f t="shared" ca="1" si="546"/>
        <v/>
      </c>
      <c r="EU403" s="433" t="str">
        <f ca="1">IF(OR(CO403="",CQ403=""),"",Discipline!$P$3*CO403+Discipline!$X$3*CQ403)</f>
        <v/>
      </c>
      <c r="EV403" s="433" t="str">
        <f ca="1">IF(OR(CP403="",CR403=""),"",Discipline!$P$3*CP403+Discipline!$X$3*CR403)</f>
        <v/>
      </c>
    </row>
    <row r="404" spans="1:152" x14ac:dyDescent="0.25">
      <c r="A404" s="10" t="str">
        <f ca="1">IFERROR(RANK(order!A404,order!A$3:A$554,0),"")</f>
        <v/>
      </c>
      <c r="B404" s="10" t="str">
        <f ca="1">IFERROR(RANK(order!B404,order!B$3:B$554,0),"")</f>
        <v/>
      </c>
      <c r="C404" s="10" t="str">
        <f ca="1">IFERROR(RANK(order!C404,order!C$3:C$554,0),"")</f>
        <v/>
      </c>
      <c r="D404" s="4" t="str">
        <f ca="1">IFERROR(RANK(order!D404,order!D$3:D$554,0),"")</f>
        <v/>
      </c>
      <c r="E404" s="4" t="str">
        <f ca="1">IFERROR(RANK(order!E404,order!E$3:E$554,0),"")</f>
        <v/>
      </c>
      <c r="F404" s="4" t="str">
        <f ca="1">IFERROR(RANK(order!F404,order!F$3:F$554,0),"")</f>
        <v/>
      </c>
      <c r="G404" s="10" t="str">
        <f ca="1">IFERROR(RANK(order!G404,order!G$3:G$554,0),"")</f>
        <v/>
      </c>
      <c r="H404" s="10" t="str">
        <f ca="1">IFERROR(RANK(order!H404,order!H$3:H$554,0),"")</f>
        <v/>
      </c>
      <c r="I404" s="10" t="str">
        <f ca="1">IFERROR(RANK(order!I404,order!I$3:I$554,0),"")</f>
        <v/>
      </c>
      <c r="J404" s="4" t="str">
        <f ca="1">IFERROR(RANK(order!J404,order!J$3:J$554,0),"")</f>
        <v/>
      </c>
      <c r="K404" s="4" t="str">
        <f ca="1">IFERROR(RANK(order!K404,order!K$3:K$554,0),"")</f>
        <v/>
      </c>
      <c r="L404" s="4" t="str">
        <f ca="1">IFERROR(RANK(order!L404,order!L$3:L$554,0),"")</f>
        <v/>
      </c>
      <c r="M404" s="10" t="str">
        <f ca="1">IFERROR(RANK(order!M404,order!M$3:M$554,0),"")</f>
        <v/>
      </c>
      <c r="N404" s="10" t="str">
        <f ca="1">IFERROR(RANK(order!N404,order!N$3:N$554,0),"")</f>
        <v/>
      </c>
      <c r="O404" s="10" t="str">
        <f ca="1">IFERROR(RANK(order!O404,order!O$3:O$554,0),"")</f>
        <v/>
      </c>
      <c r="P404" s="4" t="str">
        <f ca="1">IFERROR(RANK(order!P404,order!P$3:P$554,0),"")</f>
        <v/>
      </c>
      <c r="Q404" s="4" t="str">
        <f ca="1">IFERROR(RANK(order!Q404,order!Q$3:Q$554,0),"")</f>
        <v/>
      </c>
      <c r="R404" s="4" t="str">
        <f ca="1">IFERROR(RANK(order!R404,order!R$3:R$554,0),"")</f>
        <v/>
      </c>
      <c r="S404" s="10" t="str">
        <f ca="1">IFERROR(RANK(order!S404,order!S$3:S$554,0),"")</f>
        <v/>
      </c>
      <c r="T404" s="10" t="str">
        <f ca="1">IFERROR(RANK(order!T404,order!T$3:T$554,0),"")</f>
        <v/>
      </c>
      <c r="U404" s="10" t="str">
        <f ca="1">IFERROR(RANK(order!U404,order!U$3:U$554,0),"")</f>
        <v/>
      </c>
      <c r="V404" s="4" t="str">
        <f ca="1">IFERROR(RANK(order!V404,order!V$3:V$554,0),"")</f>
        <v/>
      </c>
      <c r="W404" s="4" t="str">
        <f ca="1">IFERROR(RANK(order!W404,order!W$3:W$554,0),"")</f>
        <v/>
      </c>
      <c r="X404" s="4" t="str">
        <f ca="1">IFERROR(RANK(order!X404,order!X$3:X$554,0),"")</f>
        <v/>
      </c>
      <c r="Y404" s="10" t="str">
        <f ca="1">IFERROR(RANK(order!Y404,order!Y$3:Y$554,0),"")</f>
        <v/>
      </c>
      <c r="Z404" s="10" t="str">
        <f ca="1">IFERROR(RANK(order!Z404,order!Z$3:Z$554,0),"")</f>
        <v/>
      </c>
      <c r="AA404" s="10" t="str">
        <f ca="1">IFERROR(RANK(order!AA404,order!AA$3:AA$554,0),"")</f>
        <v/>
      </c>
      <c r="AB404" s="4" t="str">
        <f ca="1">IFERROR(RANK(order!AB404,order!AB$3:AB$554,0),"")</f>
        <v/>
      </c>
      <c r="AC404" s="4" t="str">
        <f ca="1">IFERROR(RANK(order!AC404,order!AC$3:AC$554,0),"")</f>
        <v/>
      </c>
      <c r="AD404" s="4" t="str">
        <f ca="1">IFERROR(RANK(order!AD404,order!AD$3:AD$554,0),"")</f>
        <v/>
      </c>
      <c r="AE404" s="10" t="str">
        <f ca="1">IFERROR(RANK(order!AE404,order!AE$3:AE$554,0),"")</f>
        <v/>
      </c>
      <c r="AF404" s="10" t="str">
        <f ca="1">IFERROR(RANK(order!AF404,order!AF$3:AF$554,0),"")</f>
        <v/>
      </c>
      <c r="AG404" s="10" t="str">
        <f ca="1">IFERROR(RANK(order!AG404,order!AG$3:AG$554,0),"")</f>
        <v/>
      </c>
      <c r="AH404" s="4" t="str">
        <f ca="1">IFERROR(RANK(order!AH404,order!AH$3:AH$554,0),"")</f>
        <v/>
      </c>
      <c r="AI404" s="4" t="str">
        <f ca="1">IFERROR(RANK(order!AI404,order!AI$3:AI$554,0),"")</f>
        <v/>
      </c>
      <c r="AJ404" s="4" t="str">
        <f ca="1">IFERROR(RANK(order!AJ404,order!AJ$3:AJ$554,0),"")</f>
        <v/>
      </c>
      <c r="AK404" s="10" t="str">
        <f ca="1">IFERROR(RANK(order!AK404,order!AK$3:AK$554,0),"")</f>
        <v/>
      </c>
      <c r="AL404" s="10" t="str">
        <f ca="1">IFERROR(RANK(order!AL404,order!AL$3:AL$554,0),"")</f>
        <v/>
      </c>
      <c r="AM404" s="10" t="str">
        <f ca="1">IFERROR(RANK(order!AM404,order!AM$3:AM$554,0),"")</f>
        <v/>
      </c>
      <c r="AN404" s="4" t="str">
        <f ca="1">IFERROR(RANK(order!AN404,order!AN$3:AN$554,0),"")</f>
        <v/>
      </c>
      <c r="AO404" s="4" t="str">
        <f ca="1">IFERROR(RANK(order!AO404,order!AO$3:AO$554,0),"")</f>
        <v/>
      </c>
      <c r="AP404" s="4" t="str">
        <f ca="1">IFERROR(RANK(order!AP404,order!AP$3:AP$554,0),"")</f>
        <v/>
      </c>
      <c r="AQ404" s="10" t="str">
        <f ca="1">IFERROR(RANK(order!AQ404,order!AQ$3:AQ$554,0),"")</f>
        <v/>
      </c>
      <c r="AR404" s="10" t="str">
        <f ca="1">IFERROR(RANK(order!AR404,order!AR$3:AR$554,0),"")</f>
        <v/>
      </c>
      <c r="AS404" s="10" t="str">
        <f ca="1">IFERROR(RANK(order!AS404,order!AS$3:AS$554,0),"")</f>
        <v/>
      </c>
      <c r="AT404" s="4" t="str">
        <f ca="1">IFERROR(RANK(order!AT404,order!AT$3:AT$554,0),"")</f>
        <v/>
      </c>
      <c r="AU404" s="4" t="str">
        <f ca="1">IFERROR(RANK(order!AU404,order!AU$3:AU$554,0),"")</f>
        <v/>
      </c>
      <c r="AV404" s="4" t="str">
        <f ca="1">IFERROR(RANK(order!AV404,order!AV$3:AV$554,0),"")</f>
        <v/>
      </c>
      <c r="AW404" s="10" t="str">
        <f ca="1">IFERROR(RANK(order!AW404,order!AW$3:AW$554,0),"")</f>
        <v/>
      </c>
      <c r="AX404" s="10" t="str">
        <f ca="1">IFERROR(RANK(order!AX404,order!AX$3:AX$554,0),"")</f>
        <v/>
      </c>
      <c r="AY404" s="10" t="str">
        <f ca="1">IFERROR(RANK(order!AY404,order!AY$3:AY$554,0),"")</f>
        <v/>
      </c>
      <c r="AZ404" s="4" t="str">
        <f ca="1">IFERROR(RANK(order!AZ404,order!AZ$3:AZ$554,0),"")</f>
        <v/>
      </c>
      <c r="BA404" s="4" t="str">
        <f ca="1">IFERROR(RANK(order!BA404,order!BA$3:BA$554,0),"")</f>
        <v/>
      </c>
      <c r="BB404" s="4" t="str">
        <f ca="1">IFERROR(RANK(order!BB404,order!BB$3:BB$554,0),"")</f>
        <v/>
      </c>
      <c r="BC404" s="10" t="str">
        <f ca="1">IFERROR(RANK(order!BC404,order!BC$3:BC$554,0),"")</f>
        <v/>
      </c>
      <c r="BD404" s="10" t="str">
        <f ca="1">IFERROR(RANK(order!BD404,order!BD$3:BD$554,0),"")</f>
        <v/>
      </c>
      <c r="BE404" s="10" t="str">
        <f ca="1">IFERROR(RANK(order!BE404,order!BE$3:BE$554,0),"")</f>
        <v/>
      </c>
      <c r="BF404" s="4" t="str">
        <f ca="1">IFERROR(RANK(order!BF404,order!BF$3:BF$554,0),"")</f>
        <v/>
      </c>
      <c r="BG404" s="4" t="str">
        <f ca="1">IFERROR(RANK(order!BG404,order!BG$3:BG$554,0),"")</f>
        <v/>
      </c>
      <c r="BH404" s="4" t="str">
        <f ca="1">IFERROR(RANK(order!BH404,order!BH$3:BH$554,0),"")</f>
        <v/>
      </c>
      <c r="BI404" s="10" t="str">
        <f ca="1">IFERROR(RANK(order!BI404,order!BI$3:BI$554,0),"")</f>
        <v/>
      </c>
      <c r="BJ404" s="10" t="str">
        <f ca="1">IFERROR(RANK(order!BJ404,order!BJ$3:BJ$554,0),"")</f>
        <v/>
      </c>
      <c r="BK404" s="10" t="str">
        <f ca="1">IFERROR(RANK(order!BK404,order!BK$3:BK$554,0),"")</f>
        <v/>
      </c>
      <c r="BL404" s="4" t="str">
        <f ca="1">IFERROR(RANK(order!BL404,order!BL$3:BL$554,0),"")</f>
        <v/>
      </c>
      <c r="BM404" s="4" t="str">
        <f ca="1">IFERROR(RANK(order!BM404,order!BM$3:BM$554,0),"")</f>
        <v/>
      </c>
      <c r="BN404" s="4" t="str">
        <f ca="1">IFERROR(RANK(order!BN404,order!BN$3:BN$554,0),"")</f>
        <v/>
      </c>
      <c r="BO404" s="10" t="str">
        <f ca="1">IFERROR(RANK(order!BO404,order!BO$3:BO$554,0),"")</f>
        <v/>
      </c>
      <c r="BP404" s="10" t="str">
        <f ca="1">IFERROR(RANK(order!BP404,order!BP$3:BP$554,0),"")</f>
        <v/>
      </c>
      <c r="BQ404" s="10" t="str">
        <f ca="1">IFERROR(RANK(order!BQ404,order!BQ$3:BQ$554,0),"")</f>
        <v/>
      </c>
      <c r="BR404" s="4" t="str">
        <f ca="1">IFERROR(RANK(order!BR404,order!BR$3:BR$554,0),"")</f>
        <v/>
      </c>
      <c r="BS404" s="4" t="str">
        <f ca="1">IFERROR(RANK(order!BS404,order!BS$3:BS$554,0),"")</f>
        <v/>
      </c>
      <c r="BT404" s="4" t="str">
        <f ca="1">IFERROR(RANK(order!BT404,order!BT$3:BT$554,0),"")</f>
        <v/>
      </c>
      <c r="BU404" s="95">
        <f t="shared" si="547"/>
        <v>402</v>
      </c>
      <c r="BV404" s="35" t="str">
        <f t="shared" si="548"/>
        <v>E1</v>
      </c>
      <c r="BW404" s="55">
        <f t="shared" ca="1" si="471"/>
        <v>0</v>
      </c>
      <c r="BX404" s="56" t="str">
        <f t="shared" ca="1" si="472"/>
        <v/>
      </c>
      <c r="BY404" s="56" t="str">
        <f t="shared" ca="1" si="473"/>
        <v/>
      </c>
      <c r="BZ404" s="57" t="str">
        <f t="shared" ca="1" si="474"/>
        <v/>
      </c>
      <c r="CA404" s="57" t="str">
        <f t="shared" ca="1" si="475"/>
        <v/>
      </c>
      <c r="CB404" s="58" t="str">
        <f t="shared" ca="1" si="476"/>
        <v/>
      </c>
      <c r="CC404" s="57" t="str">
        <f t="shared" ca="1" si="477"/>
        <v/>
      </c>
      <c r="CD404" s="57" t="str">
        <f t="shared" ca="1" si="478"/>
        <v/>
      </c>
      <c r="CE404" s="58" t="str">
        <f t="shared" ca="1" si="479"/>
        <v/>
      </c>
      <c r="CF404" s="59" t="str">
        <f t="shared" ca="1" si="480"/>
        <v/>
      </c>
      <c r="CG404" s="57" t="str">
        <f t="shared" ca="1" si="481"/>
        <v/>
      </c>
      <c r="CH404" s="57" t="str">
        <f t="shared" ca="1" si="482"/>
        <v/>
      </c>
      <c r="CI404" s="57" t="str">
        <f t="shared" ca="1" si="483"/>
        <v/>
      </c>
      <c r="CJ404" s="57" t="str">
        <f t="shared" ca="1" si="484"/>
        <v/>
      </c>
      <c r="CK404" s="57" t="str">
        <f t="shared" ca="1" si="485"/>
        <v/>
      </c>
      <c r="CL404" s="57" t="str">
        <f t="shared" ca="1" si="486"/>
        <v/>
      </c>
      <c r="CM404" s="57" t="str">
        <f t="shared" ca="1" si="487"/>
        <v/>
      </c>
      <c r="CN404" s="57" t="str">
        <f t="shared" ca="1" si="488"/>
        <v/>
      </c>
      <c r="CO404" s="57" t="str">
        <f t="shared" ca="1" si="489"/>
        <v/>
      </c>
      <c r="CP404" s="57" t="str">
        <f t="shared" ca="1" si="490"/>
        <v/>
      </c>
      <c r="CQ404" s="57" t="str">
        <f t="shared" ca="1" si="491"/>
        <v/>
      </c>
      <c r="CR404" s="57" t="str">
        <f t="shared" ca="1" si="492"/>
        <v/>
      </c>
      <c r="CS404" s="60" t="str">
        <f t="shared" ca="1" si="493"/>
        <v/>
      </c>
      <c r="CT404" s="60" t="str">
        <f t="shared" ca="1" si="494"/>
        <v/>
      </c>
      <c r="CU404" s="60" t="str">
        <f t="shared" ca="1" si="495"/>
        <v/>
      </c>
      <c r="CV404" s="60" t="str">
        <f t="shared" ca="1" si="496"/>
        <v/>
      </c>
      <c r="CW404" s="60" t="str">
        <f t="shared" ca="1" si="497"/>
        <v/>
      </c>
      <c r="CX404" s="60" t="str">
        <f t="shared" ca="1" si="498"/>
        <v/>
      </c>
      <c r="CY404" s="60" t="str">
        <f t="shared" ca="1" si="499"/>
        <v/>
      </c>
      <c r="CZ404" s="60" t="str">
        <f t="shared" ca="1" si="500"/>
        <v/>
      </c>
      <c r="DA404" s="65" t="str">
        <f t="shared" ca="1" si="501"/>
        <v/>
      </c>
      <c r="DB404" s="65" t="str">
        <f t="shared" ca="1" si="502"/>
        <v/>
      </c>
      <c r="DC404" s="65" t="str">
        <f t="shared" ca="1" si="503"/>
        <v/>
      </c>
      <c r="DD404" s="65" t="str">
        <f t="shared" ca="1" si="504"/>
        <v/>
      </c>
      <c r="DE404" s="65" t="str">
        <f t="shared" ca="1" si="505"/>
        <v/>
      </c>
      <c r="DF404" s="66" t="str">
        <f t="shared" ca="1" si="506"/>
        <v/>
      </c>
      <c r="DG404" s="66" t="str">
        <f t="shared" ca="1" si="507"/>
        <v/>
      </c>
      <c r="DH404" s="66" t="str">
        <f t="shared" ca="1" si="508"/>
        <v/>
      </c>
      <c r="DI404" s="66" t="str">
        <f t="shared" ca="1" si="509"/>
        <v/>
      </c>
      <c r="DJ404" s="66" t="str">
        <f t="shared" ca="1" si="510"/>
        <v/>
      </c>
      <c r="DK404" s="65" t="str">
        <f t="shared" ca="1" si="511"/>
        <v/>
      </c>
      <c r="DL404" s="65" t="str">
        <f t="shared" ca="1" si="512"/>
        <v/>
      </c>
      <c r="DM404" s="65" t="str">
        <f t="shared" ca="1" si="513"/>
        <v/>
      </c>
      <c r="DN404" s="65" t="str">
        <f t="shared" ca="1" si="514"/>
        <v/>
      </c>
      <c r="DO404" s="65" t="str">
        <f t="shared" ca="1" si="515"/>
        <v/>
      </c>
      <c r="DP404" s="65" t="str">
        <f t="shared" ca="1" si="516"/>
        <v/>
      </c>
      <c r="DQ404" s="65" t="str">
        <f t="shared" ca="1" si="517"/>
        <v/>
      </c>
      <c r="DR404" s="69" t="str">
        <f t="shared" ca="1" si="518"/>
        <v/>
      </c>
      <c r="DS404" s="69" t="str">
        <f t="shared" ca="1" si="519"/>
        <v/>
      </c>
      <c r="DT404" s="69" t="str">
        <f t="shared" ca="1" si="520"/>
        <v/>
      </c>
      <c r="DU404" s="69" t="str">
        <f t="shared" ca="1" si="521"/>
        <v/>
      </c>
      <c r="DV404" s="69" t="str">
        <f t="shared" ca="1" si="522"/>
        <v/>
      </c>
      <c r="DW404" s="69" t="str">
        <f t="shared" ca="1" si="523"/>
        <v/>
      </c>
      <c r="DX404" s="69" t="str">
        <f t="shared" ca="1" si="524"/>
        <v/>
      </c>
      <c r="DY404" s="69" t="str">
        <f t="shared" ca="1" si="525"/>
        <v/>
      </c>
      <c r="DZ404" s="72" t="str">
        <f t="shared" ca="1" si="526"/>
        <v/>
      </c>
      <c r="EA404" s="72" t="str">
        <f t="shared" ca="1" si="527"/>
        <v/>
      </c>
      <c r="EB404" s="72" t="str">
        <f t="shared" ca="1" si="528"/>
        <v/>
      </c>
      <c r="EC404" s="65" t="str">
        <f t="shared" ca="1" si="529"/>
        <v/>
      </c>
      <c r="ED404" s="65" t="str">
        <f t="shared" ca="1" si="530"/>
        <v/>
      </c>
      <c r="EE404" s="65" t="str">
        <f t="shared" ca="1" si="531"/>
        <v/>
      </c>
      <c r="EF404" s="65" t="str">
        <f t="shared" ca="1" si="532"/>
        <v/>
      </c>
      <c r="EG404" s="65" t="str">
        <f t="shared" ca="1" si="533"/>
        <v/>
      </c>
      <c r="EH404" s="65" t="str">
        <f t="shared" ca="1" si="534"/>
        <v/>
      </c>
      <c r="EI404" s="429" t="str">
        <f t="shared" ca="1" si="535"/>
        <v>No</v>
      </c>
      <c r="EJ404" s="428" t="str">
        <f t="shared" ca="1" si="536"/>
        <v/>
      </c>
      <c r="EK404" s="428" t="str">
        <f t="shared" ca="1" si="537"/>
        <v/>
      </c>
      <c r="EL404" s="65" t="str">
        <f t="shared" ca="1" si="538"/>
        <v/>
      </c>
      <c r="EM404" s="65" t="str">
        <f t="shared" ca="1" si="539"/>
        <v/>
      </c>
      <c r="EN404" s="65" t="str">
        <f t="shared" ca="1" si="540"/>
        <v/>
      </c>
      <c r="EO404" s="433" t="str">
        <f t="shared" ca="1" si="541"/>
        <v/>
      </c>
      <c r="EP404" s="433" t="str">
        <f t="shared" ca="1" si="542"/>
        <v/>
      </c>
      <c r="EQ404" s="433" t="str">
        <f t="shared" ca="1" si="543"/>
        <v/>
      </c>
      <c r="ER404" s="433" t="str">
        <f t="shared" ca="1" si="544"/>
        <v/>
      </c>
      <c r="ES404" s="433" t="str">
        <f t="shared" ca="1" si="545"/>
        <v/>
      </c>
      <c r="ET404" s="433" t="str">
        <f t="shared" ca="1" si="546"/>
        <v/>
      </c>
      <c r="EU404" s="433" t="str">
        <f ca="1">IF(OR(CO404="",CQ404=""),"",Discipline!$P$3*CO404+Discipline!$X$3*CQ404)</f>
        <v/>
      </c>
      <c r="EV404" s="433" t="str">
        <f ca="1">IF(OR(CP404="",CR404=""),"",Discipline!$P$3*CP404+Discipline!$X$3*CR404)</f>
        <v/>
      </c>
    </row>
    <row r="405" spans="1:152" x14ac:dyDescent="0.25">
      <c r="A405" s="10" t="str">
        <f ca="1">IFERROR(RANK(order!A405,order!A$3:A$554,0),"")</f>
        <v/>
      </c>
      <c r="B405" s="10" t="str">
        <f ca="1">IFERROR(RANK(order!B405,order!B$3:B$554,0),"")</f>
        <v/>
      </c>
      <c r="C405" s="10" t="str">
        <f ca="1">IFERROR(RANK(order!C405,order!C$3:C$554,0),"")</f>
        <v/>
      </c>
      <c r="D405" s="4" t="str">
        <f ca="1">IFERROR(RANK(order!D405,order!D$3:D$554,0),"")</f>
        <v/>
      </c>
      <c r="E405" s="4" t="str">
        <f ca="1">IFERROR(RANK(order!E405,order!E$3:E$554,0),"")</f>
        <v/>
      </c>
      <c r="F405" s="4" t="str">
        <f ca="1">IFERROR(RANK(order!F405,order!F$3:F$554,0),"")</f>
        <v/>
      </c>
      <c r="G405" s="10" t="str">
        <f ca="1">IFERROR(RANK(order!G405,order!G$3:G$554,0),"")</f>
        <v/>
      </c>
      <c r="H405" s="10" t="str">
        <f ca="1">IFERROR(RANK(order!H405,order!H$3:H$554,0),"")</f>
        <v/>
      </c>
      <c r="I405" s="10" t="str">
        <f ca="1">IFERROR(RANK(order!I405,order!I$3:I$554,0),"")</f>
        <v/>
      </c>
      <c r="J405" s="4" t="str">
        <f ca="1">IFERROR(RANK(order!J405,order!J$3:J$554,0),"")</f>
        <v/>
      </c>
      <c r="K405" s="4" t="str">
        <f ca="1">IFERROR(RANK(order!K405,order!K$3:K$554,0),"")</f>
        <v/>
      </c>
      <c r="L405" s="4" t="str">
        <f ca="1">IFERROR(RANK(order!L405,order!L$3:L$554,0),"")</f>
        <v/>
      </c>
      <c r="M405" s="10" t="str">
        <f ca="1">IFERROR(RANK(order!M405,order!M$3:M$554,0),"")</f>
        <v/>
      </c>
      <c r="N405" s="10" t="str">
        <f ca="1">IFERROR(RANK(order!N405,order!N$3:N$554,0),"")</f>
        <v/>
      </c>
      <c r="O405" s="10" t="str">
        <f ca="1">IFERROR(RANK(order!O405,order!O$3:O$554,0),"")</f>
        <v/>
      </c>
      <c r="P405" s="4" t="str">
        <f ca="1">IFERROR(RANK(order!P405,order!P$3:P$554,0),"")</f>
        <v/>
      </c>
      <c r="Q405" s="4" t="str">
        <f ca="1">IFERROR(RANK(order!Q405,order!Q$3:Q$554,0),"")</f>
        <v/>
      </c>
      <c r="R405" s="4" t="str">
        <f ca="1">IFERROR(RANK(order!R405,order!R$3:R$554,0),"")</f>
        <v/>
      </c>
      <c r="S405" s="10" t="str">
        <f ca="1">IFERROR(RANK(order!S405,order!S$3:S$554,0),"")</f>
        <v/>
      </c>
      <c r="T405" s="10" t="str">
        <f ca="1">IFERROR(RANK(order!T405,order!T$3:T$554,0),"")</f>
        <v/>
      </c>
      <c r="U405" s="10" t="str">
        <f ca="1">IFERROR(RANK(order!U405,order!U$3:U$554,0),"")</f>
        <v/>
      </c>
      <c r="V405" s="4" t="str">
        <f ca="1">IFERROR(RANK(order!V405,order!V$3:V$554,0),"")</f>
        <v/>
      </c>
      <c r="W405" s="4" t="str">
        <f ca="1">IFERROR(RANK(order!W405,order!W$3:W$554,0),"")</f>
        <v/>
      </c>
      <c r="X405" s="4" t="str">
        <f ca="1">IFERROR(RANK(order!X405,order!X$3:X$554,0),"")</f>
        <v/>
      </c>
      <c r="Y405" s="10" t="str">
        <f ca="1">IFERROR(RANK(order!Y405,order!Y$3:Y$554,0),"")</f>
        <v/>
      </c>
      <c r="Z405" s="10" t="str">
        <f ca="1">IFERROR(RANK(order!Z405,order!Z$3:Z$554,0),"")</f>
        <v/>
      </c>
      <c r="AA405" s="10" t="str">
        <f ca="1">IFERROR(RANK(order!AA405,order!AA$3:AA$554,0),"")</f>
        <v/>
      </c>
      <c r="AB405" s="4" t="str">
        <f ca="1">IFERROR(RANK(order!AB405,order!AB$3:AB$554,0),"")</f>
        <v/>
      </c>
      <c r="AC405" s="4" t="str">
        <f ca="1">IFERROR(RANK(order!AC405,order!AC$3:AC$554,0),"")</f>
        <v/>
      </c>
      <c r="AD405" s="4" t="str">
        <f ca="1">IFERROR(RANK(order!AD405,order!AD$3:AD$554,0),"")</f>
        <v/>
      </c>
      <c r="AE405" s="10" t="str">
        <f ca="1">IFERROR(RANK(order!AE405,order!AE$3:AE$554,0),"")</f>
        <v/>
      </c>
      <c r="AF405" s="10" t="str">
        <f ca="1">IFERROR(RANK(order!AF405,order!AF$3:AF$554,0),"")</f>
        <v/>
      </c>
      <c r="AG405" s="10" t="str">
        <f ca="1">IFERROR(RANK(order!AG405,order!AG$3:AG$554,0),"")</f>
        <v/>
      </c>
      <c r="AH405" s="4" t="str">
        <f ca="1">IFERROR(RANK(order!AH405,order!AH$3:AH$554,0),"")</f>
        <v/>
      </c>
      <c r="AI405" s="4" t="str">
        <f ca="1">IFERROR(RANK(order!AI405,order!AI$3:AI$554,0),"")</f>
        <v/>
      </c>
      <c r="AJ405" s="4" t="str">
        <f ca="1">IFERROR(RANK(order!AJ405,order!AJ$3:AJ$554,0),"")</f>
        <v/>
      </c>
      <c r="AK405" s="10" t="str">
        <f ca="1">IFERROR(RANK(order!AK405,order!AK$3:AK$554,0),"")</f>
        <v/>
      </c>
      <c r="AL405" s="10" t="str">
        <f ca="1">IFERROR(RANK(order!AL405,order!AL$3:AL$554,0),"")</f>
        <v/>
      </c>
      <c r="AM405" s="10" t="str">
        <f ca="1">IFERROR(RANK(order!AM405,order!AM$3:AM$554,0),"")</f>
        <v/>
      </c>
      <c r="AN405" s="4" t="str">
        <f ca="1">IFERROR(RANK(order!AN405,order!AN$3:AN$554,0),"")</f>
        <v/>
      </c>
      <c r="AO405" s="4" t="str">
        <f ca="1">IFERROR(RANK(order!AO405,order!AO$3:AO$554,0),"")</f>
        <v/>
      </c>
      <c r="AP405" s="4" t="str">
        <f ca="1">IFERROR(RANK(order!AP405,order!AP$3:AP$554,0),"")</f>
        <v/>
      </c>
      <c r="AQ405" s="10" t="str">
        <f ca="1">IFERROR(RANK(order!AQ405,order!AQ$3:AQ$554,0),"")</f>
        <v/>
      </c>
      <c r="AR405" s="10" t="str">
        <f ca="1">IFERROR(RANK(order!AR405,order!AR$3:AR$554,0),"")</f>
        <v/>
      </c>
      <c r="AS405" s="10" t="str">
        <f ca="1">IFERROR(RANK(order!AS405,order!AS$3:AS$554,0),"")</f>
        <v/>
      </c>
      <c r="AT405" s="4" t="str">
        <f ca="1">IFERROR(RANK(order!AT405,order!AT$3:AT$554,0),"")</f>
        <v/>
      </c>
      <c r="AU405" s="4" t="str">
        <f ca="1">IFERROR(RANK(order!AU405,order!AU$3:AU$554,0),"")</f>
        <v/>
      </c>
      <c r="AV405" s="4" t="str">
        <f ca="1">IFERROR(RANK(order!AV405,order!AV$3:AV$554,0),"")</f>
        <v/>
      </c>
      <c r="AW405" s="10" t="str">
        <f ca="1">IFERROR(RANK(order!AW405,order!AW$3:AW$554,0),"")</f>
        <v/>
      </c>
      <c r="AX405" s="10" t="str">
        <f ca="1">IFERROR(RANK(order!AX405,order!AX$3:AX$554,0),"")</f>
        <v/>
      </c>
      <c r="AY405" s="10" t="str">
        <f ca="1">IFERROR(RANK(order!AY405,order!AY$3:AY$554,0),"")</f>
        <v/>
      </c>
      <c r="AZ405" s="4" t="str">
        <f ca="1">IFERROR(RANK(order!AZ405,order!AZ$3:AZ$554,0),"")</f>
        <v/>
      </c>
      <c r="BA405" s="4" t="str">
        <f ca="1">IFERROR(RANK(order!BA405,order!BA$3:BA$554,0),"")</f>
        <v/>
      </c>
      <c r="BB405" s="4" t="str">
        <f ca="1">IFERROR(RANK(order!BB405,order!BB$3:BB$554,0),"")</f>
        <v/>
      </c>
      <c r="BC405" s="10" t="str">
        <f ca="1">IFERROR(RANK(order!BC405,order!BC$3:BC$554,0),"")</f>
        <v/>
      </c>
      <c r="BD405" s="10" t="str">
        <f ca="1">IFERROR(RANK(order!BD405,order!BD$3:BD$554,0),"")</f>
        <v/>
      </c>
      <c r="BE405" s="10" t="str">
        <f ca="1">IFERROR(RANK(order!BE405,order!BE$3:BE$554,0),"")</f>
        <v/>
      </c>
      <c r="BF405" s="4" t="str">
        <f ca="1">IFERROR(RANK(order!BF405,order!BF$3:BF$554,0),"")</f>
        <v/>
      </c>
      <c r="BG405" s="4" t="str">
        <f ca="1">IFERROR(RANK(order!BG405,order!BG$3:BG$554,0),"")</f>
        <v/>
      </c>
      <c r="BH405" s="4" t="str">
        <f ca="1">IFERROR(RANK(order!BH405,order!BH$3:BH$554,0),"")</f>
        <v/>
      </c>
      <c r="BI405" s="10" t="str">
        <f ca="1">IFERROR(RANK(order!BI405,order!BI$3:BI$554,0),"")</f>
        <v/>
      </c>
      <c r="BJ405" s="10" t="str">
        <f ca="1">IFERROR(RANK(order!BJ405,order!BJ$3:BJ$554,0),"")</f>
        <v/>
      </c>
      <c r="BK405" s="10" t="str">
        <f ca="1">IFERROR(RANK(order!BK405,order!BK$3:BK$554,0),"")</f>
        <v/>
      </c>
      <c r="BL405" s="4" t="str">
        <f ca="1">IFERROR(RANK(order!BL405,order!BL$3:BL$554,0),"")</f>
        <v/>
      </c>
      <c r="BM405" s="4" t="str">
        <f ca="1">IFERROR(RANK(order!BM405,order!BM$3:BM$554,0),"")</f>
        <v/>
      </c>
      <c r="BN405" s="4" t="str">
        <f ca="1">IFERROR(RANK(order!BN405,order!BN$3:BN$554,0),"")</f>
        <v/>
      </c>
      <c r="BO405" s="10" t="str">
        <f ca="1">IFERROR(RANK(order!BO405,order!BO$3:BO$554,0),"")</f>
        <v/>
      </c>
      <c r="BP405" s="10" t="str">
        <f ca="1">IFERROR(RANK(order!BP405,order!BP$3:BP$554,0),"")</f>
        <v/>
      </c>
      <c r="BQ405" s="10" t="str">
        <f ca="1">IFERROR(RANK(order!BQ405,order!BQ$3:BQ$554,0),"")</f>
        <v/>
      </c>
      <c r="BR405" s="4" t="str">
        <f ca="1">IFERROR(RANK(order!BR405,order!BR$3:BR$554,0),"")</f>
        <v/>
      </c>
      <c r="BS405" s="4" t="str">
        <f ca="1">IFERROR(RANK(order!BS405,order!BS$3:BS$554,0),"")</f>
        <v/>
      </c>
      <c r="BT405" s="4" t="str">
        <f ca="1">IFERROR(RANK(order!BT405,order!BT$3:BT$554,0),"")</f>
        <v/>
      </c>
      <c r="BU405" s="95">
        <f t="shared" si="547"/>
        <v>403</v>
      </c>
      <c r="BV405" s="35" t="str">
        <f t="shared" si="548"/>
        <v>E1</v>
      </c>
      <c r="BW405" s="55">
        <f t="shared" ca="1" si="471"/>
        <v>0</v>
      </c>
      <c r="BX405" s="56" t="str">
        <f t="shared" ca="1" si="472"/>
        <v/>
      </c>
      <c r="BY405" s="56" t="str">
        <f t="shared" ca="1" si="473"/>
        <v/>
      </c>
      <c r="BZ405" s="57" t="str">
        <f t="shared" ca="1" si="474"/>
        <v/>
      </c>
      <c r="CA405" s="57" t="str">
        <f t="shared" ca="1" si="475"/>
        <v/>
      </c>
      <c r="CB405" s="58" t="str">
        <f t="shared" ca="1" si="476"/>
        <v/>
      </c>
      <c r="CC405" s="57" t="str">
        <f t="shared" ca="1" si="477"/>
        <v/>
      </c>
      <c r="CD405" s="57" t="str">
        <f t="shared" ca="1" si="478"/>
        <v/>
      </c>
      <c r="CE405" s="58" t="str">
        <f t="shared" ca="1" si="479"/>
        <v/>
      </c>
      <c r="CF405" s="59" t="str">
        <f t="shared" ca="1" si="480"/>
        <v/>
      </c>
      <c r="CG405" s="57" t="str">
        <f t="shared" ca="1" si="481"/>
        <v/>
      </c>
      <c r="CH405" s="57" t="str">
        <f t="shared" ca="1" si="482"/>
        <v/>
      </c>
      <c r="CI405" s="57" t="str">
        <f t="shared" ca="1" si="483"/>
        <v/>
      </c>
      <c r="CJ405" s="57" t="str">
        <f t="shared" ca="1" si="484"/>
        <v/>
      </c>
      <c r="CK405" s="57" t="str">
        <f t="shared" ca="1" si="485"/>
        <v/>
      </c>
      <c r="CL405" s="57" t="str">
        <f t="shared" ca="1" si="486"/>
        <v/>
      </c>
      <c r="CM405" s="57" t="str">
        <f t="shared" ca="1" si="487"/>
        <v/>
      </c>
      <c r="CN405" s="57" t="str">
        <f t="shared" ca="1" si="488"/>
        <v/>
      </c>
      <c r="CO405" s="57" t="str">
        <f t="shared" ca="1" si="489"/>
        <v/>
      </c>
      <c r="CP405" s="57" t="str">
        <f t="shared" ca="1" si="490"/>
        <v/>
      </c>
      <c r="CQ405" s="57" t="str">
        <f t="shared" ca="1" si="491"/>
        <v/>
      </c>
      <c r="CR405" s="57" t="str">
        <f t="shared" ca="1" si="492"/>
        <v/>
      </c>
      <c r="CS405" s="60" t="str">
        <f t="shared" ca="1" si="493"/>
        <v/>
      </c>
      <c r="CT405" s="60" t="str">
        <f t="shared" ca="1" si="494"/>
        <v/>
      </c>
      <c r="CU405" s="60" t="str">
        <f t="shared" ca="1" si="495"/>
        <v/>
      </c>
      <c r="CV405" s="60" t="str">
        <f t="shared" ca="1" si="496"/>
        <v/>
      </c>
      <c r="CW405" s="60" t="str">
        <f t="shared" ca="1" si="497"/>
        <v/>
      </c>
      <c r="CX405" s="60" t="str">
        <f t="shared" ca="1" si="498"/>
        <v/>
      </c>
      <c r="CY405" s="60" t="str">
        <f t="shared" ca="1" si="499"/>
        <v/>
      </c>
      <c r="CZ405" s="60" t="str">
        <f t="shared" ca="1" si="500"/>
        <v/>
      </c>
      <c r="DA405" s="65" t="str">
        <f t="shared" ca="1" si="501"/>
        <v/>
      </c>
      <c r="DB405" s="65" t="str">
        <f t="shared" ca="1" si="502"/>
        <v/>
      </c>
      <c r="DC405" s="65" t="str">
        <f t="shared" ca="1" si="503"/>
        <v/>
      </c>
      <c r="DD405" s="65" t="str">
        <f t="shared" ca="1" si="504"/>
        <v/>
      </c>
      <c r="DE405" s="65" t="str">
        <f t="shared" ca="1" si="505"/>
        <v/>
      </c>
      <c r="DF405" s="66" t="str">
        <f t="shared" ca="1" si="506"/>
        <v/>
      </c>
      <c r="DG405" s="66" t="str">
        <f t="shared" ca="1" si="507"/>
        <v/>
      </c>
      <c r="DH405" s="66" t="str">
        <f t="shared" ca="1" si="508"/>
        <v/>
      </c>
      <c r="DI405" s="66" t="str">
        <f t="shared" ca="1" si="509"/>
        <v/>
      </c>
      <c r="DJ405" s="66" t="str">
        <f t="shared" ca="1" si="510"/>
        <v/>
      </c>
      <c r="DK405" s="65" t="str">
        <f t="shared" ca="1" si="511"/>
        <v/>
      </c>
      <c r="DL405" s="65" t="str">
        <f t="shared" ca="1" si="512"/>
        <v/>
      </c>
      <c r="DM405" s="65" t="str">
        <f t="shared" ca="1" si="513"/>
        <v/>
      </c>
      <c r="DN405" s="65" t="str">
        <f t="shared" ca="1" si="514"/>
        <v/>
      </c>
      <c r="DO405" s="65" t="str">
        <f t="shared" ca="1" si="515"/>
        <v/>
      </c>
      <c r="DP405" s="65" t="str">
        <f t="shared" ca="1" si="516"/>
        <v/>
      </c>
      <c r="DQ405" s="65" t="str">
        <f t="shared" ca="1" si="517"/>
        <v/>
      </c>
      <c r="DR405" s="69" t="str">
        <f t="shared" ca="1" si="518"/>
        <v/>
      </c>
      <c r="DS405" s="69" t="str">
        <f t="shared" ca="1" si="519"/>
        <v/>
      </c>
      <c r="DT405" s="69" t="str">
        <f t="shared" ca="1" si="520"/>
        <v/>
      </c>
      <c r="DU405" s="69" t="str">
        <f t="shared" ca="1" si="521"/>
        <v/>
      </c>
      <c r="DV405" s="69" t="str">
        <f t="shared" ca="1" si="522"/>
        <v/>
      </c>
      <c r="DW405" s="69" t="str">
        <f t="shared" ca="1" si="523"/>
        <v/>
      </c>
      <c r="DX405" s="69" t="str">
        <f t="shared" ca="1" si="524"/>
        <v/>
      </c>
      <c r="DY405" s="69" t="str">
        <f t="shared" ca="1" si="525"/>
        <v/>
      </c>
      <c r="DZ405" s="72" t="str">
        <f t="shared" ca="1" si="526"/>
        <v/>
      </c>
      <c r="EA405" s="72" t="str">
        <f t="shared" ca="1" si="527"/>
        <v/>
      </c>
      <c r="EB405" s="72" t="str">
        <f t="shared" ca="1" si="528"/>
        <v/>
      </c>
      <c r="EC405" s="65" t="str">
        <f t="shared" ca="1" si="529"/>
        <v/>
      </c>
      <c r="ED405" s="65" t="str">
        <f t="shared" ca="1" si="530"/>
        <v/>
      </c>
      <c r="EE405" s="65" t="str">
        <f t="shared" ca="1" si="531"/>
        <v/>
      </c>
      <c r="EF405" s="65" t="str">
        <f t="shared" ca="1" si="532"/>
        <v/>
      </c>
      <c r="EG405" s="65" t="str">
        <f t="shared" ca="1" si="533"/>
        <v/>
      </c>
      <c r="EH405" s="65" t="str">
        <f t="shared" ca="1" si="534"/>
        <v/>
      </c>
      <c r="EI405" s="429" t="str">
        <f t="shared" ca="1" si="535"/>
        <v>No</v>
      </c>
      <c r="EJ405" s="428" t="str">
        <f t="shared" ca="1" si="536"/>
        <v/>
      </c>
      <c r="EK405" s="428" t="str">
        <f t="shared" ca="1" si="537"/>
        <v/>
      </c>
      <c r="EL405" s="65" t="str">
        <f t="shared" ca="1" si="538"/>
        <v/>
      </c>
      <c r="EM405" s="65" t="str">
        <f t="shared" ca="1" si="539"/>
        <v/>
      </c>
      <c r="EN405" s="65" t="str">
        <f t="shared" ca="1" si="540"/>
        <v/>
      </c>
      <c r="EO405" s="433" t="str">
        <f t="shared" ca="1" si="541"/>
        <v/>
      </c>
      <c r="EP405" s="433" t="str">
        <f t="shared" ca="1" si="542"/>
        <v/>
      </c>
      <c r="EQ405" s="433" t="str">
        <f t="shared" ca="1" si="543"/>
        <v/>
      </c>
      <c r="ER405" s="433" t="str">
        <f t="shared" ca="1" si="544"/>
        <v/>
      </c>
      <c r="ES405" s="433" t="str">
        <f t="shared" ca="1" si="545"/>
        <v/>
      </c>
      <c r="ET405" s="433" t="str">
        <f t="shared" ca="1" si="546"/>
        <v/>
      </c>
      <c r="EU405" s="433" t="str">
        <f ca="1">IF(OR(CO405="",CQ405=""),"",Discipline!$P$3*CO405+Discipline!$X$3*CQ405)</f>
        <v/>
      </c>
      <c r="EV405" s="433" t="str">
        <f ca="1">IF(OR(CP405="",CR405=""),"",Discipline!$P$3*CP405+Discipline!$X$3*CR405)</f>
        <v/>
      </c>
    </row>
    <row r="406" spans="1:152" x14ac:dyDescent="0.25">
      <c r="A406" s="10" t="str">
        <f ca="1">IFERROR(RANK(order!A406,order!A$3:A$554,0),"")</f>
        <v/>
      </c>
      <c r="B406" s="10" t="str">
        <f ca="1">IFERROR(RANK(order!B406,order!B$3:B$554,0),"")</f>
        <v/>
      </c>
      <c r="C406" s="10" t="str">
        <f ca="1">IFERROR(RANK(order!C406,order!C$3:C$554,0),"")</f>
        <v/>
      </c>
      <c r="D406" s="4" t="str">
        <f ca="1">IFERROR(RANK(order!D406,order!D$3:D$554,0),"")</f>
        <v/>
      </c>
      <c r="E406" s="4" t="str">
        <f ca="1">IFERROR(RANK(order!E406,order!E$3:E$554,0),"")</f>
        <v/>
      </c>
      <c r="F406" s="4" t="str">
        <f ca="1">IFERROR(RANK(order!F406,order!F$3:F$554,0),"")</f>
        <v/>
      </c>
      <c r="G406" s="10" t="str">
        <f ca="1">IFERROR(RANK(order!G406,order!G$3:G$554,0),"")</f>
        <v/>
      </c>
      <c r="H406" s="10" t="str">
        <f ca="1">IFERROR(RANK(order!H406,order!H$3:H$554,0),"")</f>
        <v/>
      </c>
      <c r="I406" s="10" t="str">
        <f ca="1">IFERROR(RANK(order!I406,order!I$3:I$554,0),"")</f>
        <v/>
      </c>
      <c r="J406" s="4" t="str">
        <f ca="1">IFERROR(RANK(order!J406,order!J$3:J$554,0),"")</f>
        <v/>
      </c>
      <c r="K406" s="4" t="str">
        <f ca="1">IFERROR(RANK(order!K406,order!K$3:K$554,0),"")</f>
        <v/>
      </c>
      <c r="L406" s="4" t="str">
        <f ca="1">IFERROR(RANK(order!L406,order!L$3:L$554,0),"")</f>
        <v/>
      </c>
      <c r="M406" s="10" t="str">
        <f ca="1">IFERROR(RANK(order!M406,order!M$3:M$554,0),"")</f>
        <v/>
      </c>
      <c r="N406" s="10" t="str">
        <f ca="1">IFERROR(RANK(order!N406,order!N$3:N$554,0),"")</f>
        <v/>
      </c>
      <c r="O406" s="10" t="str">
        <f ca="1">IFERROR(RANK(order!O406,order!O$3:O$554,0),"")</f>
        <v/>
      </c>
      <c r="P406" s="4" t="str">
        <f ca="1">IFERROR(RANK(order!P406,order!P$3:P$554,0),"")</f>
        <v/>
      </c>
      <c r="Q406" s="4" t="str">
        <f ca="1">IFERROR(RANK(order!Q406,order!Q$3:Q$554,0),"")</f>
        <v/>
      </c>
      <c r="R406" s="4" t="str">
        <f ca="1">IFERROR(RANK(order!R406,order!R$3:R$554,0),"")</f>
        <v/>
      </c>
      <c r="S406" s="10" t="str">
        <f ca="1">IFERROR(RANK(order!S406,order!S$3:S$554,0),"")</f>
        <v/>
      </c>
      <c r="T406" s="10" t="str">
        <f ca="1">IFERROR(RANK(order!T406,order!T$3:T$554,0),"")</f>
        <v/>
      </c>
      <c r="U406" s="10" t="str">
        <f ca="1">IFERROR(RANK(order!U406,order!U$3:U$554,0),"")</f>
        <v/>
      </c>
      <c r="V406" s="4" t="str">
        <f ca="1">IFERROR(RANK(order!V406,order!V$3:V$554,0),"")</f>
        <v/>
      </c>
      <c r="W406" s="4" t="str">
        <f ca="1">IFERROR(RANK(order!W406,order!W$3:W$554,0),"")</f>
        <v/>
      </c>
      <c r="X406" s="4" t="str">
        <f ca="1">IFERROR(RANK(order!X406,order!X$3:X$554,0),"")</f>
        <v/>
      </c>
      <c r="Y406" s="10" t="str">
        <f ca="1">IFERROR(RANK(order!Y406,order!Y$3:Y$554,0),"")</f>
        <v/>
      </c>
      <c r="Z406" s="10" t="str">
        <f ca="1">IFERROR(RANK(order!Z406,order!Z$3:Z$554,0),"")</f>
        <v/>
      </c>
      <c r="AA406" s="10" t="str">
        <f ca="1">IFERROR(RANK(order!AA406,order!AA$3:AA$554,0),"")</f>
        <v/>
      </c>
      <c r="AB406" s="4" t="str">
        <f ca="1">IFERROR(RANK(order!AB406,order!AB$3:AB$554,0),"")</f>
        <v/>
      </c>
      <c r="AC406" s="4" t="str">
        <f ca="1">IFERROR(RANK(order!AC406,order!AC$3:AC$554,0),"")</f>
        <v/>
      </c>
      <c r="AD406" s="4" t="str">
        <f ca="1">IFERROR(RANK(order!AD406,order!AD$3:AD$554,0),"")</f>
        <v/>
      </c>
      <c r="AE406" s="10" t="str">
        <f ca="1">IFERROR(RANK(order!AE406,order!AE$3:AE$554,0),"")</f>
        <v/>
      </c>
      <c r="AF406" s="10" t="str">
        <f ca="1">IFERROR(RANK(order!AF406,order!AF$3:AF$554,0),"")</f>
        <v/>
      </c>
      <c r="AG406" s="10" t="str">
        <f ca="1">IFERROR(RANK(order!AG406,order!AG$3:AG$554,0),"")</f>
        <v/>
      </c>
      <c r="AH406" s="4" t="str">
        <f ca="1">IFERROR(RANK(order!AH406,order!AH$3:AH$554,0),"")</f>
        <v/>
      </c>
      <c r="AI406" s="4" t="str">
        <f ca="1">IFERROR(RANK(order!AI406,order!AI$3:AI$554,0),"")</f>
        <v/>
      </c>
      <c r="AJ406" s="4" t="str">
        <f ca="1">IFERROR(RANK(order!AJ406,order!AJ$3:AJ$554,0),"")</f>
        <v/>
      </c>
      <c r="AK406" s="10" t="str">
        <f ca="1">IFERROR(RANK(order!AK406,order!AK$3:AK$554,0),"")</f>
        <v/>
      </c>
      <c r="AL406" s="10" t="str">
        <f ca="1">IFERROR(RANK(order!AL406,order!AL$3:AL$554,0),"")</f>
        <v/>
      </c>
      <c r="AM406" s="10" t="str">
        <f ca="1">IFERROR(RANK(order!AM406,order!AM$3:AM$554,0),"")</f>
        <v/>
      </c>
      <c r="AN406" s="4" t="str">
        <f ca="1">IFERROR(RANK(order!AN406,order!AN$3:AN$554,0),"")</f>
        <v/>
      </c>
      <c r="AO406" s="4" t="str">
        <f ca="1">IFERROR(RANK(order!AO406,order!AO$3:AO$554,0),"")</f>
        <v/>
      </c>
      <c r="AP406" s="4" t="str">
        <f ca="1">IFERROR(RANK(order!AP406,order!AP$3:AP$554,0),"")</f>
        <v/>
      </c>
      <c r="AQ406" s="10" t="str">
        <f ca="1">IFERROR(RANK(order!AQ406,order!AQ$3:AQ$554,0),"")</f>
        <v/>
      </c>
      <c r="AR406" s="10" t="str">
        <f ca="1">IFERROR(RANK(order!AR406,order!AR$3:AR$554,0),"")</f>
        <v/>
      </c>
      <c r="AS406" s="10" t="str">
        <f ca="1">IFERROR(RANK(order!AS406,order!AS$3:AS$554,0),"")</f>
        <v/>
      </c>
      <c r="AT406" s="4" t="str">
        <f ca="1">IFERROR(RANK(order!AT406,order!AT$3:AT$554,0),"")</f>
        <v/>
      </c>
      <c r="AU406" s="4" t="str">
        <f ca="1">IFERROR(RANK(order!AU406,order!AU$3:AU$554,0),"")</f>
        <v/>
      </c>
      <c r="AV406" s="4" t="str">
        <f ca="1">IFERROR(RANK(order!AV406,order!AV$3:AV$554,0),"")</f>
        <v/>
      </c>
      <c r="AW406" s="10" t="str">
        <f ca="1">IFERROR(RANK(order!AW406,order!AW$3:AW$554,0),"")</f>
        <v/>
      </c>
      <c r="AX406" s="10" t="str">
        <f ca="1">IFERROR(RANK(order!AX406,order!AX$3:AX$554,0),"")</f>
        <v/>
      </c>
      <c r="AY406" s="10" t="str">
        <f ca="1">IFERROR(RANK(order!AY406,order!AY$3:AY$554,0),"")</f>
        <v/>
      </c>
      <c r="AZ406" s="4" t="str">
        <f ca="1">IFERROR(RANK(order!AZ406,order!AZ$3:AZ$554,0),"")</f>
        <v/>
      </c>
      <c r="BA406" s="4" t="str">
        <f ca="1">IFERROR(RANK(order!BA406,order!BA$3:BA$554,0),"")</f>
        <v/>
      </c>
      <c r="BB406" s="4" t="str">
        <f ca="1">IFERROR(RANK(order!BB406,order!BB$3:BB$554,0),"")</f>
        <v/>
      </c>
      <c r="BC406" s="10" t="str">
        <f ca="1">IFERROR(RANK(order!BC406,order!BC$3:BC$554,0),"")</f>
        <v/>
      </c>
      <c r="BD406" s="10" t="str">
        <f ca="1">IFERROR(RANK(order!BD406,order!BD$3:BD$554,0),"")</f>
        <v/>
      </c>
      <c r="BE406" s="10" t="str">
        <f ca="1">IFERROR(RANK(order!BE406,order!BE$3:BE$554,0),"")</f>
        <v/>
      </c>
      <c r="BF406" s="4" t="str">
        <f ca="1">IFERROR(RANK(order!BF406,order!BF$3:BF$554,0),"")</f>
        <v/>
      </c>
      <c r="BG406" s="4" t="str">
        <f ca="1">IFERROR(RANK(order!BG406,order!BG$3:BG$554,0),"")</f>
        <v/>
      </c>
      <c r="BH406" s="4" t="str">
        <f ca="1">IFERROR(RANK(order!BH406,order!BH$3:BH$554,0),"")</f>
        <v/>
      </c>
      <c r="BI406" s="10" t="str">
        <f ca="1">IFERROR(RANK(order!BI406,order!BI$3:BI$554,0),"")</f>
        <v/>
      </c>
      <c r="BJ406" s="10" t="str">
        <f ca="1">IFERROR(RANK(order!BJ406,order!BJ$3:BJ$554,0),"")</f>
        <v/>
      </c>
      <c r="BK406" s="10" t="str">
        <f ca="1">IFERROR(RANK(order!BK406,order!BK$3:BK$554,0),"")</f>
        <v/>
      </c>
      <c r="BL406" s="4" t="str">
        <f ca="1">IFERROR(RANK(order!BL406,order!BL$3:BL$554,0),"")</f>
        <v/>
      </c>
      <c r="BM406" s="4" t="str">
        <f ca="1">IFERROR(RANK(order!BM406,order!BM$3:BM$554,0),"")</f>
        <v/>
      </c>
      <c r="BN406" s="4" t="str">
        <f ca="1">IFERROR(RANK(order!BN406,order!BN$3:BN$554,0),"")</f>
        <v/>
      </c>
      <c r="BO406" s="10" t="str">
        <f ca="1">IFERROR(RANK(order!BO406,order!BO$3:BO$554,0),"")</f>
        <v/>
      </c>
      <c r="BP406" s="10" t="str">
        <f ca="1">IFERROR(RANK(order!BP406,order!BP$3:BP$554,0),"")</f>
        <v/>
      </c>
      <c r="BQ406" s="10" t="str">
        <f ca="1">IFERROR(RANK(order!BQ406,order!BQ$3:BQ$554,0),"")</f>
        <v/>
      </c>
      <c r="BR406" s="4" t="str">
        <f ca="1">IFERROR(RANK(order!BR406,order!BR$3:BR$554,0),"")</f>
        <v/>
      </c>
      <c r="BS406" s="4" t="str">
        <f ca="1">IFERROR(RANK(order!BS406,order!BS$3:BS$554,0),"")</f>
        <v/>
      </c>
      <c r="BT406" s="4" t="str">
        <f ca="1">IFERROR(RANK(order!BT406,order!BT$3:BT$554,0),"")</f>
        <v/>
      </c>
      <c r="BU406" s="95">
        <f t="shared" si="547"/>
        <v>404</v>
      </c>
      <c r="BV406" s="35" t="str">
        <f t="shared" si="548"/>
        <v>E1</v>
      </c>
      <c r="BW406" s="55">
        <f t="shared" ca="1" si="471"/>
        <v>0</v>
      </c>
      <c r="BX406" s="56" t="str">
        <f t="shared" ca="1" si="472"/>
        <v/>
      </c>
      <c r="BY406" s="56" t="str">
        <f t="shared" ca="1" si="473"/>
        <v/>
      </c>
      <c r="BZ406" s="57" t="str">
        <f t="shared" ca="1" si="474"/>
        <v/>
      </c>
      <c r="CA406" s="57" t="str">
        <f t="shared" ca="1" si="475"/>
        <v/>
      </c>
      <c r="CB406" s="58" t="str">
        <f t="shared" ca="1" si="476"/>
        <v/>
      </c>
      <c r="CC406" s="57" t="str">
        <f t="shared" ca="1" si="477"/>
        <v/>
      </c>
      <c r="CD406" s="57" t="str">
        <f t="shared" ca="1" si="478"/>
        <v/>
      </c>
      <c r="CE406" s="58" t="str">
        <f t="shared" ca="1" si="479"/>
        <v/>
      </c>
      <c r="CF406" s="59" t="str">
        <f t="shared" ca="1" si="480"/>
        <v/>
      </c>
      <c r="CG406" s="57" t="str">
        <f t="shared" ca="1" si="481"/>
        <v/>
      </c>
      <c r="CH406" s="57" t="str">
        <f t="shared" ca="1" si="482"/>
        <v/>
      </c>
      <c r="CI406" s="57" t="str">
        <f t="shared" ca="1" si="483"/>
        <v/>
      </c>
      <c r="CJ406" s="57" t="str">
        <f t="shared" ca="1" si="484"/>
        <v/>
      </c>
      <c r="CK406" s="57" t="str">
        <f t="shared" ca="1" si="485"/>
        <v/>
      </c>
      <c r="CL406" s="57" t="str">
        <f t="shared" ca="1" si="486"/>
        <v/>
      </c>
      <c r="CM406" s="57" t="str">
        <f t="shared" ca="1" si="487"/>
        <v/>
      </c>
      <c r="CN406" s="57" t="str">
        <f t="shared" ca="1" si="488"/>
        <v/>
      </c>
      <c r="CO406" s="57" t="str">
        <f t="shared" ca="1" si="489"/>
        <v/>
      </c>
      <c r="CP406" s="57" t="str">
        <f t="shared" ca="1" si="490"/>
        <v/>
      </c>
      <c r="CQ406" s="57" t="str">
        <f t="shared" ca="1" si="491"/>
        <v/>
      </c>
      <c r="CR406" s="57" t="str">
        <f t="shared" ca="1" si="492"/>
        <v/>
      </c>
      <c r="CS406" s="60" t="str">
        <f t="shared" ca="1" si="493"/>
        <v/>
      </c>
      <c r="CT406" s="60" t="str">
        <f t="shared" ca="1" si="494"/>
        <v/>
      </c>
      <c r="CU406" s="60" t="str">
        <f t="shared" ca="1" si="495"/>
        <v/>
      </c>
      <c r="CV406" s="60" t="str">
        <f t="shared" ca="1" si="496"/>
        <v/>
      </c>
      <c r="CW406" s="60" t="str">
        <f t="shared" ca="1" si="497"/>
        <v/>
      </c>
      <c r="CX406" s="60" t="str">
        <f t="shared" ca="1" si="498"/>
        <v/>
      </c>
      <c r="CY406" s="60" t="str">
        <f t="shared" ca="1" si="499"/>
        <v/>
      </c>
      <c r="CZ406" s="60" t="str">
        <f t="shared" ca="1" si="500"/>
        <v/>
      </c>
      <c r="DA406" s="65" t="str">
        <f t="shared" ca="1" si="501"/>
        <v/>
      </c>
      <c r="DB406" s="65" t="str">
        <f t="shared" ca="1" si="502"/>
        <v/>
      </c>
      <c r="DC406" s="65" t="str">
        <f t="shared" ca="1" si="503"/>
        <v/>
      </c>
      <c r="DD406" s="65" t="str">
        <f t="shared" ca="1" si="504"/>
        <v/>
      </c>
      <c r="DE406" s="65" t="str">
        <f t="shared" ca="1" si="505"/>
        <v/>
      </c>
      <c r="DF406" s="66" t="str">
        <f t="shared" ca="1" si="506"/>
        <v/>
      </c>
      <c r="DG406" s="66" t="str">
        <f t="shared" ca="1" si="507"/>
        <v/>
      </c>
      <c r="DH406" s="66" t="str">
        <f t="shared" ca="1" si="508"/>
        <v/>
      </c>
      <c r="DI406" s="66" t="str">
        <f t="shared" ca="1" si="509"/>
        <v/>
      </c>
      <c r="DJ406" s="66" t="str">
        <f t="shared" ca="1" si="510"/>
        <v/>
      </c>
      <c r="DK406" s="65" t="str">
        <f t="shared" ca="1" si="511"/>
        <v/>
      </c>
      <c r="DL406" s="65" t="str">
        <f t="shared" ca="1" si="512"/>
        <v/>
      </c>
      <c r="DM406" s="65" t="str">
        <f t="shared" ca="1" si="513"/>
        <v/>
      </c>
      <c r="DN406" s="65" t="str">
        <f t="shared" ca="1" si="514"/>
        <v/>
      </c>
      <c r="DO406" s="65" t="str">
        <f t="shared" ca="1" si="515"/>
        <v/>
      </c>
      <c r="DP406" s="65" t="str">
        <f t="shared" ca="1" si="516"/>
        <v/>
      </c>
      <c r="DQ406" s="65" t="str">
        <f t="shared" ca="1" si="517"/>
        <v/>
      </c>
      <c r="DR406" s="69" t="str">
        <f t="shared" ca="1" si="518"/>
        <v/>
      </c>
      <c r="DS406" s="69" t="str">
        <f t="shared" ca="1" si="519"/>
        <v/>
      </c>
      <c r="DT406" s="69" t="str">
        <f t="shared" ca="1" si="520"/>
        <v/>
      </c>
      <c r="DU406" s="69" t="str">
        <f t="shared" ca="1" si="521"/>
        <v/>
      </c>
      <c r="DV406" s="69" t="str">
        <f t="shared" ca="1" si="522"/>
        <v/>
      </c>
      <c r="DW406" s="69" t="str">
        <f t="shared" ca="1" si="523"/>
        <v/>
      </c>
      <c r="DX406" s="69" t="str">
        <f t="shared" ca="1" si="524"/>
        <v/>
      </c>
      <c r="DY406" s="69" t="str">
        <f t="shared" ca="1" si="525"/>
        <v/>
      </c>
      <c r="DZ406" s="72" t="str">
        <f t="shared" ca="1" si="526"/>
        <v/>
      </c>
      <c r="EA406" s="72" t="str">
        <f t="shared" ca="1" si="527"/>
        <v/>
      </c>
      <c r="EB406" s="72" t="str">
        <f t="shared" ca="1" si="528"/>
        <v/>
      </c>
      <c r="EC406" s="65" t="str">
        <f t="shared" ca="1" si="529"/>
        <v/>
      </c>
      <c r="ED406" s="65" t="str">
        <f t="shared" ca="1" si="530"/>
        <v/>
      </c>
      <c r="EE406" s="65" t="str">
        <f t="shared" ca="1" si="531"/>
        <v/>
      </c>
      <c r="EF406" s="65" t="str">
        <f t="shared" ca="1" si="532"/>
        <v/>
      </c>
      <c r="EG406" s="65" t="str">
        <f t="shared" ca="1" si="533"/>
        <v/>
      </c>
      <c r="EH406" s="65" t="str">
        <f t="shared" ca="1" si="534"/>
        <v/>
      </c>
      <c r="EI406" s="429" t="str">
        <f t="shared" ca="1" si="535"/>
        <v>No</v>
      </c>
      <c r="EJ406" s="428" t="str">
        <f t="shared" ca="1" si="536"/>
        <v/>
      </c>
      <c r="EK406" s="428" t="str">
        <f t="shared" ca="1" si="537"/>
        <v/>
      </c>
      <c r="EL406" s="65" t="str">
        <f t="shared" ca="1" si="538"/>
        <v/>
      </c>
      <c r="EM406" s="65" t="str">
        <f t="shared" ca="1" si="539"/>
        <v/>
      </c>
      <c r="EN406" s="65" t="str">
        <f t="shared" ca="1" si="540"/>
        <v/>
      </c>
      <c r="EO406" s="433" t="str">
        <f t="shared" ca="1" si="541"/>
        <v/>
      </c>
      <c r="EP406" s="433" t="str">
        <f t="shared" ca="1" si="542"/>
        <v/>
      </c>
      <c r="EQ406" s="433" t="str">
        <f t="shared" ca="1" si="543"/>
        <v/>
      </c>
      <c r="ER406" s="433" t="str">
        <f t="shared" ca="1" si="544"/>
        <v/>
      </c>
      <c r="ES406" s="433" t="str">
        <f t="shared" ca="1" si="545"/>
        <v/>
      </c>
      <c r="ET406" s="433" t="str">
        <f t="shared" ca="1" si="546"/>
        <v/>
      </c>
      <c r="EU406" s="433" t="str">
        <f ca="1">IF(OR(CO406="",CQ406=""),"",Discipline!$P$3*CO406+Discipline!$X$3*CQ406)</f>
        <v/>
      </c>
      <c r="EV406" s="433" t="str">
        <f ca="1">IF(OR(CP406="",CR406=""),"",Discipline!$P$3*CP406+Discipline!$X$3*CR406)</f>
        <v/>
      </c>
    </row>
    <row r="407" spans="1:152" x14ac:dyDescent="0.25">
      <c r="A407" s="10" t="str">
        <f ca="1">IFERROR(RANK(order!A407,order!A$3:A$554,0),"")</f>
        <v/>
      </c>
      <c r="B407" s="10" t="str">
        <f ca="1">IFERROR(RANK(order!B407,order!B$3:B$554,0),"")</f>
        <v/>
      </c>
      <c r="C407" s="10" t="str">
        <f ca="1">IFERROR(RANK(order!C407,order!C$3:C$554,0),"")</f>
        <v/>
      </c>
      <c r="D407" s="4" t="str">
        <f ca="1">IFERROR(RANK(order!D407,order!D$3:D$554,0),"")</f>
        <v/>
      </c>
      <c r="E407" s="4" t="str">
        <f ca="1">IFERROR(RANK(order!E407,order!E$3:E$554,0),"")</f>
        <v/>
      </c>
      <c r="F407" s="4" t="str">
        <f ca="1">IFERROR(RANK(order!F407,order!F$3:F$554,0),"")</f>
        <v/>
      </c>
      <c r="G407" s="10" t="str">
        <f ca="1">IFERROR(RANK(order!G407,order!G$3:G$554,0),"")</f>
        <v/>
      </c>
      <c r="H407" s="10" t="str">
        <f ca="1">IFERROR(RANK(order!H407,order!H$3:H$554,0),"")</f>
        <v/>
      </c>
      <c r="I407" s="10" t="str">
        <f ca="1">IFERROR(RANK(order!I407,order!I$3:I$554,0),"")</f>
        <v/>
      </c>
      <c r="J407" s="4" t="str">
        <f ca="1">IFERROR(RANK(order!J407,order!J$3:J$554,0),"")</f>
        <v/>
      </c>
      <c r="K407" s="4" t="str">
        <f ca="1">IFERROR(RANK(order!K407,order!K$3:K$554,0),"")</f>
        <v/>
      </c>
      <c r="L407" s="4" t="str">
        <f ca="1">IFERROR(RANK(order!L407,order!L$3:L$554,0),"")</f>
        <v/>
      </c>
      <c r="M407" s="10" t="str">
        <f ca="1">IFERROR(RANK(order!M407,order!M$3:M$554,0),"")</f>
        <v/>
      </c>
      <c r="N407" s="10" t="str">
        <f ca="1">IFERROR(RANK(order!N407,order!N$3:N$554,0),"")</f>
        <v/>
      </c>
      <c r="O407" s="10" t="str">
        <f ca="1">IFERROR(RANK(order!O407,order!O$3:O$554,0),"")</f>
        <v/>
      </c>
      <c r="P407" s="4" t="str">
        <f ca="1">IFERROR(RANK(order!P407,order!P$3:P$554,0),"")</f>
        <v/>
      </c>
      <c r="Q407" s="4" t="str">
        <f ca="1">IFERROR(RANK(order!Q407,order!Q$3:Q$554,0),"")</f>
        <v/>
      </c>
      <c r="R407" s="4" t="str">
        <f ca="1">IFERROR(RANK(order!R407,order!R$3:R$554,0),"")</f>
        <v/>
      </c>
      <c r="S407" s="10" t="str">
        <f ca="1">IFERROR(RANK(order!S407,order!S$3:S$554,0),"")</f>
        <v/>
      </c>
      <c r="T407" s="10" t="str">
        <f ca="1">IFERROR(RANK(order!T407,order!T$3:T$554,0),"")</f>
        <v/>
      </c>
      <c r="U407" s="10" t="str">
        <f ca="1">IFERROR(RANK(order!U407,order!U$3:U$554,0),"")</f>
        <v/>
      </c>
      <c r="V407" s="4" t="str">
        <f ca="1">IFERROR(RANK(order!V407,order!V$3:V$554,0),"")</f>
        <v/>
      </c>
      <c r="W407" s="4" t="str">
        <f ca="1">IFERROR(RANK(order!W407,order!W$3:W$554,0),"")</f>
        <v/>
      </c>
      <c r="X407" s="4" t="str">
        <f ca="1">IFERROR(RANK(order!X407,order!X$3:X$554,0),"")</f>
        <v/>
      </c>
      <c r="Y407" s="10" t="str">
        <f ca="1">IFERROR(RANK(order!Y407,order!Y$3:Y$554,0),"")</f>
        <v/>
      </c>
      <c r="Z407" s="10" t="str">
        <f ca="1">IFERROR(RANK(order!Z407,order!Z$3:Z$554,0),"")</f>
        <v/>
      </c>
      <c r="AA407" s="10" t="str">
        <f ca="1">IFERROR(RANK(order!AA407,order!AA$3:AA$554,0),"")</f>
        <v/>
      </c>
      <c r="AB407" s="4" t="str">
        <f ca="1">IFERROR(RANK(order!AB407,order!AB$3:AB$554,0),"")</f>
        <v/>
      </c>
      <c r="AC407" s="4" t="str">
        <f ca="1">IFERROR(RANK(order!AC407,order!AC$3:AC$554,0),"")</f>
        <v/>
      </c>
      <c r="AD407" s="4" t="str">
        <f ca="1">IFERROR(RANK(order!AD407,order!AD$3:AD$554,0),"")</f>
        <v/>
      </c>
      <c r="AE407" s="10" t="str">
        <f ca="1">IFERROR(RANK(order!AE407,order!AE$3:AE$554,0),"")</f>
        <v/>
      </c>
      <c r="AF407" s="10" t="str">
        <f ca="1">IFERROR(RANK(order!AF407,order!AF$3:AF$554,0),"")</f>
        <v/>
      </c>
      <c r="AG407" s="10" t="str">
        <f ca="1">IFERROR(RANK(order!AG407,order!AG$3:AG$554,0),"")</f>
        <v/>
      </c>
      <c r="AH407" s="4" t="str">
        <f ca="1">IFERROR(RANK(order!AH407,order!AH$3:AH$554,0),"")</f>
        <v/>
      </c>
      <c r="AI407" s="4" t="str">
        <f ca="1">IFERROR(RANK(order!AI407,order!AI$3:AI$554,0),"")</f>
        <v/>
      </c>
      <c r="AJ407" s="4" t="str">
        <f ca="1">IFERROR(RANK(order!AJ407,order!AJ$3:AJ$554,0),"")</f>
        <v/>
      </c>
      <c r="AK407" s="10" t="str">
        <f ca="1">IFERROR(RANK(order!AK407,order!AK$3:AK$554,0),"")</f>
        <v/>
      </c>
      <c r="AL407" s="10" t="str">
        <f ca="1">IFERROR(RANK(order!AL407,order!AL$3:AL$554,0),"")</f>
        <v/>
      </c>
      <c r="AM407" s="10" t="str">
        <f ca="1">IFERROR(RANK(order!AM407,order!AM$3:AM$554,0),"")</f>
        <v/>
      </c>
      <c r="AN407" s="4" t="str">
        <f ca="1">IFERROR(RANK(order!AN407,order!AN$3:AN$554,0),"")</f>
        <v/>
      </c>
      <c r="AO407" s="4" t="str">
        <f ca="1">IFERROR(RANK(order!AO407,order!AO$3:AO$554,0),"")</f>
        <v/>
      </c>
      <c r="AP407" s="4" t="str">
        <f ca="1">IFERROR(RANK(order!AP407,order!AP$3:AP$554,0),"")</f>
        <v/>
      </c>
      <c r="AQ407" s="10" t="str">
        <f ca="1">IFERROR(RANK(order!AQ407,order!AQ$3:AQ$554,0),"")</f>
        <v/>
      </c>
      <c r="AR407" s="10" t="str">
        <f ca="1">IFERROR(RANK(order!AR407,order!AR$3:AR$554,0),"")</f>
        <v/>
      </c>
      <c r="AS407" s="10" t="str">
        <f ca="1">IFERROR(RANK(order!AS407,order!AS$3:AS$554,0),"")</f>
        <v/>
      </c>
      <c r="AT407" s="4" t="str">
        <f ca="1">IFERROR(RANK(order!AT407,order!AT$3:AT$554,0),"")</f>
        <v/>
      </c>
      <c r="AU407" s="4" t="str">
        <f ca="1">IFERROR(RANK(order!AU407,order!AU$3:AU$554,0),"")</f>
        <v/>
      </c>
      <c r="AV407" s="4" t="str">
        <f ca="1">IFERROR(RANK(order!AV407,order!AV$3:AV$554,0),"")</f>
        <v/>
      </c>
      <c r="AW407" s="10" t="str">
        <f ca="1">IFERROR(RANK(order!AW407,order!AW$3:AW$554,0),"")</f>
        <v/>
      </c>
      <c r="AX407" s="10" t="str">
        <f ca="1">IFERROR(RANK(order!AX407,order!AX$3:AX$554,0),"")</f>
        <v/>
      </c>
      <c r="AY407" s="10" t="str">
        <f ca="1">IFERROR(RANK(order!AY407,order!AY$3:AY$554,0),"")</f>
        <v/>
      </c>
      <c r="AZ407" s="4" t="str">
        <f ca="1">IFERROR(RANK(order!AZ407,order!AZ$3:AZ$554,0),"")</f>
        <v/>
      </c>
      <c r="BA407" s="4" t="str">
        <f ca="1">IFERROR(RANK(order!BA407,order!BA$3:BA$554,0),"")</f>
        <v/>
      </c>
      <c r="BB407" s="4" t="str">
        <f ca="1">IFERROR(RANK(order!BB407,order!BB$3:BB$554,0),"")</f>
        <v/>
      </c>
      <c r="BC407" s="10" t="str">
        <f ca="1">IFERROR(RANK(order!BC407,order!BC$3:BC$554,0),"")</f>
        <v/>
      </c>
      <c r="BD407" s="10" t="str">
        <f ca="1">IFERROR(RANK(order!BD407,order!BD$3:BD$554,0),"")</f>
        <v/>
      </c>
      <c r="BE407" s="10" t="str">
        <f ca="1">IFERROR(RANK(order!BE407,order!BE$3:BE$554,0),"")</f>
        <v/>
      </c>
      <c r="BF407" s="4" t="str">
        <f ca="1">IFERROR(RANK(order!BF407,order!BF$3:BF$554,0),"")</f>
        <v/>
      </c>
      <c r="BG407" s="4" t="str">
        <f ca="1">IFERROR(RANK(order!BG407,order!BG$3:BG$554,0),"")</f>
        <v/>
      </c>
      <c r="BH407" s="4" t="str">
        <f ca="1">IFERROR(RANK(order!BH407,order!BH$3:BH$554,0),"")</f>
        <v/>
      </c>
      <c r="BI407" s="10" t="str">
        <f ca="1">IFERROR(RANK(order!BI407,order!BI$3:BI$554,0),"")</f>
        <v/>
      </c>
      <c r="BJ407" s="10" t="str">
        <f ca="1">IFERROR(RANK(order!BJ407,order!BJ$3:BJ$554,0),"")</f>
        <v/>
      </c>
      <c r="BK407" s="10" t="str">
        <f ca="1">IFERROR(RANK(order!BK407,order!BK$3:BK$554,0),"")</f>
        <v/>
      </c>
      <c r="BL407" s="4" t="str">
        <f ca="1">IFERROR(RANK(order!BL407,order!BL$3:BL$554,0),"")</f>
        <v/>
      </c>
      <c r="BM407" s="4" t="str">
        <f ca="1">IFERROR(RANK(order!BM407,order!BM$3:BM$554,0),"")</f>
        <v/>
      </c>
      <c r="BN407" s="4" t="str">
        <f ca="1">IFERROR(RANK(order!BN407,order!BN$3:BN$554,0),"")</f>
        <v/>
      </c>
      <c r="BO407" s="10" t="str">
        <f ca="1">IFERROR(RANK(order!BO407,order!BO$3:BO$554,0),"")</f>
        <v/>
      </c>
      <c r="BP407" s="10" t="str">
        <f ca="1">IFERROR(RANK(order!BP407,order!BP$3:BP$554,0),"")</f>
        <v/>
      </c>
      <c r="BQ407" s="10" t="str">
        <f ca="1">IFERROR(RANK(order!BQ407,order!BQ$3:BQ$554,0),"")</f>
        <v/>
      </c>
      <c r="BR407" s="4" t="str">
        <f ca="1">IFERROR(RANK(order!BR407,order!BR$3:BR$554,0),"")</f>
        <v/>
      </c>
      <c r="BS407" s="4" t="str">
        <f ca="1">IFERROR(RANK(order!BS407,order!BS$3:BS$554,0),"")</f>
        <v/>
      </c>
      <c r="BT407" s="4" t="str">
        <f ca="1">IFERROR(RANK(order!BT407,order!BT$3:BT$554,0),"")</f>
        <v/>
      </c>
      <c r="BU407" s="95">
        <f t="shared" si="547"/>
        <v>405</v>
      </c>
      <c r="BV407" s="35" t="str">
        <f t="shared" si="548"/>
        <v>E1</v>
      </c>
      <c r="BW407" s="55">
        <f t="shared" ca="1" si="471"/>
        <v>0</v>
      </c>
      <c r="BX407" s="56" t="str">
        <f t="shared" ca="1" si="472"/>
        <v/>
      </c>
      <c r="BY407" s="56" t="str">
        <f t="shared" ca="1" si="473"/>
        <v/>
      </c>
      <c r="BZ407" s="57" t="str">
        <f t="shared" ca="1" si="474"/>
        <v/>
      </c>
      <c r="CA407" s="57" t="str">
        <f t="shared" ca="1" si="475"/>
        <v/>
      </c>
      <c r="CB407" s="58" t="str">
        <f t="shared" ca="1" si="476"/>
        <v/>
      </c>
      <c r="CC407" s="57" t="str">
        <f t="shared" ca="1" si="477"/>
        <v/>
      </c>
      <c r="CD407" s="57" t="str">
        <f t="shared" ca="1" si="478"/>
        <v/>
      </c>
      <c r="CE407" s="58" t="str">
        <f t="shared" ca="1" si="479"/>
        <v/>
      </c>
      <c r="CF407" s="59" t="str">
        <f t="shared" ca="1" si="480"/>
        <v/>
      </c>
      <c r="CG407" s="57" t="str">
        <f t="shared" ca="1" si="481"/>
        <v/>
      </c>
      <c r="CH407" s="57" t="str">
        <f t="shared" ca="1" si="482"/>
        <v/>
      </c>
      <c r="CI407" s="57" t="str">
        <f t="shared" ca="1" si="483"/>
        <v/>
      </c>
      <c r="CJ407" s="57" t="str">
        <f t="shared" ca="1" si="484"/>
        <v/>
      </c>
      <c r="CK407" s="57" t="str">
        <f t="shared" ca="1" si="485"/>
        <v/>
      </c>
      <c r="CL407" s="57" t="str">
        <f t="shared" ca="1" si="486"/>
        <v/>
      </c>
      <c r="CM407" s="57" t="str">
        <f t="shared" ca="1" si="487"/>
        <v/>
      </c>
      <c r="CN407" s="57" t="str">
        <f t="shared" ca="1" si="488"/>
        <v/>
      </c>
      <c r="CO407" s="57" t="str">
        <f t="shared" ca="1" si="489"/>
        <v/>
      </c>
      <c r="CP407" s="57" t="str">
        <f t="shared" ca="1" si="490"/>
        <v/>
      </c>
      <c r="CQ407" s="57" t="str">
        <f t="shared" ca="1" si="491"/>
        <v/>
      </c>
      <c r="CR407" s="57" t="str">
        <f t="shared" ca="1" si="492"/>
        <v/>
      </c>
      <c r="CS407" s="60" t="str">
        <f t="shared" ca="1" si="493"/>
        <v/>
      </c>
      <c r="CT407" s="60" t="str">
        <f t="shared" ca="1" si="494"/>
        <v/>
      </c>
      <c r="CU407" s="60" t="str">
        <f t="shared" ca="1" si="495"/>
        <v/>
      </c>
      <c r="CV407" s="60" t="str">
        <f t="shared" ca="1" si="496"/>
        <v/>
      </c>
      <c r="CW407" s="60" t="str">
        <f t="shared" ca="1" si="497"/>
        <v/>
      </c>
      <c r="CX407" s="60" t="str">
        <f t="shared" ca="1" si="498"/>
        <v/>
      </c>
      <c r="CY407" s="60" t="str">
        <f t="shared" ca="1" si="499"/>
        <v/>
      </c>
      <c r="CZ407" s="60" t="str">
        <f t="shared" ca="1" si="500"/>
        <v/>
      </c>
      <c r="DA407" s="65" t="str">
        <f t="shared" ca="1" si="501"/>
        <v/>
      </c>
      <c r="DB407" s="65" t="str">
        <f t="shared" ca="1" si="502"/>
        <v/>
      </c>
      <c r="DC407" s="65" t="str">
        <f t="shared" ca="1" si="503"/>
        <v/>
      </c>
      <c r="DD407" s="65" t="str">
        <f t="shared" ca="1" si="504"/>
        <v/>
      </c>
      <c r="DE407" s="65" t="str">
        <f t="shared" ca="1" si="505"/>
        <v/>
      </c>
      <c r="DF407" s="66" t="str">
        <f t="shared" ca="1" si="506"/>
        <v/>
      </c>
      <c r="DG407" s="66" t="str">
        <f t="shared" ca="1" si="507"/>
        <v/>
      </c>
      <c r="DH407" s="66" t="str">
        <f t="shared" ca="1" si="508"/>
        <v/>
      </c>
      <c r="DI407" s="66" t="str">
        <f t="shared" ca="1" si="509"/>
        <v/>
      </c>
      <c r="DJ407" s="66" t="str">
        <f t="shared" ca="1" si="510"/>
        <v/>
      </c>
      <c r="DK407" s="65" t="str">
        <f t="shared" ca="1" si="511"/>
        <v/>
      </c>
      <c r="DL407" s="65" t="str">
        <f t="shared" ca="1" si="512"/>
        <v/>
      </c>
      <c r="DM407" s="65" t="str">
        <f t="shared" ca="1" si="513"/>
        <v/>
      </c>
      <c r="DN407" s="65" t="str">
        <f t="shared" ca="1" si="514"/>
        <v/>
      </c>
      <c r="DO407" s="65" t="str">
        <f t="shared" ca="1" si="515"/>
        <v/>
      </c>
      <c r="DP407" s="65" t="str">
        <f t="shared" ca="1" si="516"/>
        <v/>
      </c>
      <c r="DQ407" s="65" t="str">
        <f t="shared" ca="1" si="517"/>
        <v/>
      </c>
      <c r="DR407" s="69" t="str">
        <f t="shared" ca="1" si="518"/>
        <v/>
      </c>
      <c r="DS407" s="69" t="str">
        <f t="shared" ca="1" si="519"/>
        <v/>
      </c>
      <c r="DT407" s="69" t="str">
        <f t="shared" ca="1" si="520"/>
        <v/>
      </c>
      <c r="DU407" s="69" t="str">
        <f t="shared" ca="1" si="521"/>
        <v/>
      </c>
      <c r="DV407" s="69" t="str">
        <f t="shared" ca="1" si="522"/>
        <v/>
      </c>
      <c r="DW407" s="69" t="str">
        <f t="shared" ca="1" si="523"/>
        <v/>
      </c>
      <c r="DX407" s="69" t="str">
        <f t="shared" ca="1" si="524"/>
        <v/>
      </c>
      <c r="DY407" s="69" t="str">
        <f t="shared" ca="1" si="525"/>
        <v/>
      </c>
      <c r="DZ407" s="72" t="str">
        <f t="shared" ca="1" si="526"/>
        <v/>
      </c>
      <c r="EA407" s="72" t="str">
        <f t="shared" ca="1" si="527"/>
        <v/>
      </c>
      <c r="EB407" s="72" t="str">
        <f t="shared" ca="1" si="528"/>
        <v/>
      </c>
      <c r="EC407" s="65" t="str">
        <f t="shared" ca="1" si="529"/>
        <v/>
      </c>
      <c r="ED407" s="65" t="str">
        <f t="shared" ca="1" si="530"/>
        <v/>
      </c>
      <c r="EE407" s="65" t="str">
        <f t="shared" ca="1" si="531"/>
        <v/>
      </c>
      <c r="EF407" s="65" t="str">
        <f t="shared" ca="1" si="532"/>
        <v/>
      </c>
      <c r="EG407" s="65" t="str">
        <f t="shared" ca="1" si="533"/>
        <v/>
      </c>
      <c r="EH407" s="65" t="str">
        <f t="shared" ca="1" si="534"/>
        <v/>
      </c>
      <c r="EI407" s="429" t="str">
        <f t="shared" ca="1" si="535"/>
        <v>No</v>
      </c>
      <c r="EJ407" s="428" t="str">
        <f t="shared" ca="1" si="536"/>
        <v/>
      </c>
      <c r="EK407" s="428" t="str">
        <f t="shared" ca="1" si="537"/>
        <v/>
      </c>
      <c r="EL407" s="65" t="str">
        <f t="shared" ca="1" si="538"/>
        <v/>
      </c>
      <c r="EM407" s="65" t="str">
        <f t="shared" ca="1" si="539"/>
        <v/>
      </c>
      <c r="EN407" s="65" t="str">
        <f t="shared" ca="1" si="540"/>
        <v/>
      </c>
      <c r="EO407" s="433" t="str">
        <f t="shared" ca="1" si="541"/>
        <v/>
      </c>
      <c r="EP407" s="433" t="str">
        <f t="shared" ca="1" si="542"/>
        <v/>
      </c>
      <c r="EQ407" s="433" t="str">
        <f t="shared" ca="1" si="543"/>
        <v/>
      </c>
      <c r="ER407" s="433" t="str">
        <f t="shared" ca="1" si="544"/>
        <v/>
      </c>
      <c r="ES407" s="433" t="str">
        <f t="shared" ca="1" si="545"/>
        <v/>
      </c>
      <c r="ET407" s="433" t="str">
        <f t="shared" ca="1" si="546"/>
        <v/>
      </c>
      <c r="EU407" s="433" t="str">
        <f ca="1">IF(OR(CO407="",CQ407=""),"",Discipline!$P$3*CO407+Discipline!$X$3*CQ407)</f>
        <v/>
      </c>
      <c r="EV407" s="433" t="str">
        <f ca="1">IF(OR(CP407="",CR407=""),"",Discipline!$P$3*CP407+Discipline!$X$3*CR407)</f>
        <v/>
      </c>
    </row>
    <row r="408" spans="1:152" x14ac:dyDescent="0.25">
      <c r="A408" s="10" t="str">
        <f ca="1">IFERROR(RANK(order!A408,order!A$3:A$554,0),"")</f>
        <v/>
      </c>
      <c r="B408" s="10" t="str">
        <f ca="1">IFERROR(RANK(order!B408,order!B$3:B$554,0),"")</f>
        <v/>
      </c>
      <c r="C408" s="10" t="str">
        <f ca="1">IFERROR(RANK(order!C408,order!C$3:C$554,0),"")</f>
        <v/>
      </c>
      <c r="D408" s="4" t="str">
        <f ca="1">IFERROR(RANK(order!D408,order!D$3:D$554,0),"")</f>
        <v/>
      </c>
      <c r="E408" s="4" t="str">
        <f ca="1">IFERROR(RANK(order!E408,order!E$3:E$554,0),"")</f>
        <v/>
      </c>
      <c r="F408" s="4" t="str">
        <f ca="1">IFERROR(RANK(order!F408,order!F$3:F$554,0),"")</f>
        <v/>
      </c>
      <c r="G408" s="10" t="str">
        <f ca="1">IFERROR(RANK(order!G408,order!G$3:G$554,0),"")</f>
        <v/>
      </c>
      <c r="H408" s="10" t="str">
        <f ca="1">IFERROR(RANK(order!H408,order!H$3:H$554,0),"")</f>
        <v/>
      </c>
      <c r="I408" s="10" t="str">
        <f ca="1">IFERROR(RANK(order!I408,order!I$3:I$554,0),"")</f>
        <v/>
      </c>
      <c r="J408" s="4" t="str">
        <f ca="1">IFERROR(RANK(order!J408,order!J$3:J$554,0),"")</f>
        <v/>
      </c>
      <c r="K408" s="4" t="str">
        <f ca="1">IFERROR(RANK(order!K408,order!K$3:K$554,0),"")</f>
        <v/>
      </c>
      <c r="L408" s="4" t="str">
        <f ca="1">IFERROR(RANK(order!L408,order!L$3:L$554,0),"")</f>
        <v/>
      </c>
      <c r="M408" s="10" t="str">
        <f ca="1">IFERROR(RANK(order!M408,order!M$3:M$554,0),"")</f>
        <v/>
      </c>
      <c r="N408" s="10" t="str">
        <f ca="1">IFERROR(RANK(order!N408,order!N$3:N$554,0),"")</f>
        <v/>
      </c>
      <c r="O408" s="10" t="str">
        <f ca="1">IFERROR(RANK(order!O408,order!O$3:O$554,0),"")</f>
        <v/>
      </c>
      <c r="P408" s="4" t="str">
        <f ca="1">IFERROR(RANK(order!P408,order!P$3:P$554,0),"")</f>
        <v/>
      </c>
      <c r="Q408" s="4" t="str">
        <f ca="1">IFERROR(RANK(order!Q408,order!Q$3:Q$554,0),"")</f>
        <v/>
      </c>
      <c r="R408" s="4" t="str">
        <f ca="1">IFERROR(RANK(order!R408,order!R$3:R$554,0),"")</f>
        <v/>
      </c>
      <c r="S408" s="10" t="str">
        <f ca="1">IFERROR(RANK(order!S408,order!S$3:S$554,0),"")</f>
        <v/>
      </c>
      <c r="T408" s="10" t="str">
        <f ca="1">IFERROR(RANK(order!T408,order!T$3:T$554,0),"")</f>
        <v/>
      </c>
      <c r="U408" s="10" t="str">
        <f ca="1">IFERROR(RANK(order!U408,order!U$3:U$554,0),"")</f>
        <v/>
      </c>
      <c r="V408" s="4" t="str">
        <f ca="1">IFERROR(RANK(order!V408,order!V$3:V$554,0),"")</f>
        <v/>
      </c>
      <c r="W408" s="4" t="str">
        <f ca="1">IFERROR(RANK(order!W408,order!W$3:W$554,0),"")</f>
        <v/>
      </c>
      <c r="X408" s="4" t="str">
        <f ca="1">IFERROR(RANK(order!X408,order!X$3:X$554,0),"")</f>
        <v/>
      </c>
      <c r="Y408" s="10" t="str">
        <f ca="1">IFERROR(RANK(order!Y408,order!Y$3:Y$554,0),"")</f>
        <v/>
      </c>
      <c r="Z408" s="10" t="str">
        <f ca="1">IFERROR(RANK(order!Z408,order!Z$3:Z$554,0),"")</f>
        <v/>
      </c>
      <c r="AA408" s="10" t="str">
        <f ca="1">IFERROR(RANK(order!AA408,order!AA$3:AA$554,0),"")</f>
        <v/>
      </c>
      <c r="AB408" s="4" t="str">
        <f ca="1">IFERROR(RANK(order!AB408,order!AB$3:AB$554,0),"")</f>
        <v/>
      </c>
      <c r="AC408" s="4" t="str">
        <f ca="1">IFERROR(RANK(order!AC408,order!AC$3:AC$554,0),"")</f>
        <v/>
      </c>
      <c r="AD408" s="4" t="str">
        <f ca="1">IFERROR(RANK(order!AD408,order!AD$3:AD$554,0),"")</f>
        <v/>
      </c>
      <c r="AE408" s="10" t="str">
        <f ca="1">IFERROR(RANK(order!AE408,order!AE$3:AE$554,0),"")</f>
        <v/>
      </c>
      <c r="AF408" s="10" t="str">
        <f ca="1">IFERROR(RANK(order!AF408,order!AF$3:AF$554,0),"")</f>
        <v/>
      </c>
      <c r="AG408" s="10" t="str">
        <f ca="1">IFERROR(RANK(order!AG408,order!AG$3:AG$554,0),"")</f>
        <v/>
      </c>
      <c r="AH408" s="4" t="str">
        <f ca="1">IFERROR(RANK(order!AH408,order!AH$3:AH$554,0),"")</f>
        <v/>
      </c>
      <c r="AI408" s="4" t="str">
        <f ca="1">IFERROR(RANK(order!AI408,order!AI$3:AI$554,0),"")</f>
        <v/>
      </c>
      <c r="AJ408" s="4" t="str">
        <f ca="1">IFERROR(RANK(order!AJ408,order!AJ$3:AJ$554,0),"")</f>
        <v/>
      </c>
      <c r="AK408" s="10" t="str">
        <f ca="1">IFERROR(RANK(order!AK408,order!AK$3:AK$554,0),"")</f>
        <v/>
      </c>
      <c r="AL408" s="10" t="str">
        <f ca="1">IFERROR(RANK(order!AL408,order!AL$3:AL$554,0),"")</f>
        <v/>
      </c>
      <c r="AM408" s="10" t="str">
        <f ca="1">IFERROR(RANK(order!AM408,order!AM$3:AM$554,0),"")</f>
        <v/>
      </c>
      <c r="AN408" s="4" t="str">
        <f ca="1">IFERROR(RANK(order!AN408,order!AN$3:AN$554,0),"")</f>
        <v/>
      </c>
      <c r="AO408" s="4" t="str">
        <f ca="1">IFERROR(RANK(order!AO408,order!AO$3:AO$554,0),"")</f>
        <v/>
      </c>
      <c r="AP408" s="4" t="str">
        <f ca="1">IFERROR(RANK(order!AP408,order!AP$3:AP$554,0),"")</f>
        <v/>
      </c>
      <c r="AQ408" s="10" t="str">
        <f ca="1">IFERROR(RANK(order!AQ408,order!AQ$3:AQ$554,0),"")</f>
        <v/>
      </c>
      <c r="AR408" s="10" t="str">
        <f ca="1">IFERROR(RANK(order!AR408,order!AR$3:AR$554,0),"")</f>
        <v/>
      </c>
      <c r="AS408" s="10" t="str">
        <f ca="1">IFERROR(RANK(order!AS408,order!AS$3:AS$554,0),"")</f>
        <v/>
      </c>
      <c r="AT408" s="4" t="str">
        <f ca="1">IFERROR(RANK(order!AT408,order!AT$3:AT$554,0),"")</f>
        <v/>
      </c>
      <c r="AU408" s="4" t="str">
        <f ca="1">IFERROR(RANK(order!AU408,order!AU$3:AU$554,0),"")</f>
        <v/>
      </c>
      <c r="AV408" s="4" t="str">
        <f ca="1">IFERROR(RANK(order!AV408,order!AV$3:AV$554,0),"")</f>
        <v/>
      </c>
      <c r="AW408" s="10" t="str">
        <f ca="1">IFERROR(RANK(order!AW408,order!AW$3:AW$554,0),"")</f>
        <v/>
      </c>
      <c r="AX408" s="10" t="str">
        <f ca="1">IFERROR(RANK(order!AX408,order!AX$3:AX$554,0),"")</f>
        <v/>
      </c>
      <c r="AY408" s="10" t="str">
        <f ca="1">IFERROR(RANK(order!AY408,order!AY$3:AY$554,0),"")</f>
        <v/>
      </c>
      <c r="AZ408" s="4" t="str">
        <f ca="1">IFERROR(RANK(order!AZ408,order!AZ$3:AZ$554,0),"")</f>
        <v/>
      </c>
      <c r="BA408" s="4" t="str">
        <f ca="1">IFERROR(RANK(order!BA408,order!BA$3:BA$554,0),"")</f>
        <v/>
      </c>
      <c r="BB408" s="4" t="str">
        <f ca="1">IFERROR(RANK(order!BB408,order!BB$3:BB$554,0),"")</f>
        <v/>
      </c>
      <c r="BC408" s="10" t="str">
        <f ca="1">IFERROR(RANK(order!BC408,order!BC$3:BC$554,0),"")</f>
        <v/>
      </c>
      <c r="BD408" s="10" t="str">
        <f ca="1">IFERROR(RANK(order!BD408,order!BD$3:BD$554,0),"")</f>
        <v/>
      </c>
      <c r="BE408" s="10" t="str">
        <f ca="1">IFERROR(RANK(order!BE408,order!BE$3:BE$554,0),"")</f>
        <v/>
      </c>
      <c r="BF408" s="4" t="str">
        <f ca="1">IFERROR(RANK(order!BF408,order!BF$3:BF$554,0),"")</f>
        <v/>
      </c>
      <c r="BG408" s="4" t="str">
        <f ca="1">IFERROR(RANK(order!BG408,order!BG$3:BG$554,0),"")</f>
        <v/>
      </c>
      <c r="BH408" s="4" t="str">
        <f ca="1">IFERROR(RANK(order!BH408,order!BH$3:BH$554,0),"")</f>
        <v/>
      </c>
      <c r="BI408" s="10" t="str">
        <f ca="1">IFERROR(RANK(order!BI408,order!BI$3:BI$554,0),"")</f>
        <v/>
      </c>
      <c r="BJ408" s="10" t="str">
        <f ca="1">IFERROR(RANK(order!BJ408,order!BJ$3:BJ$554,0),"")</f>
        <v/>
      </c>
      <c r="BK408" s="10" t="str">
        <f ca="1">IFERROR(RANK(order!BK408,order!BK$3:BK$554,0),"")</f>
        <v/>
      </c>
      <c r="BL408" s="4" t="str">
        <f ca="1">IFERROR(RANK(order!BL408,order!BL$3:BL$554,0),"")</f>
        <v/>
      </c>
      <c r="BM408" s="4" t="str">
        <f ca="1">IFERROR(RANK(order!BM408,order!BM$3:BM$554,0),"")</f>
        <v/>
      </c>
      <c r="BN408" s="4" t="str">
        <f ca="1">IFERROR(RANK(order!BN408,order!BN$3:BN$554,0),"")</f>
        <v/>
      </c>
      <c r="BO408" s="10" t="str">
        <f ca="1">IFERROR(RANK(order!BO408,order!BO$3:BO$554,0),"")</f>
        <v/>
      </c>
      <c r="BP408" s="10" t="str">
        <f ca="1">IFERROR(RANK(order!BP408,order!BP$3:BP$554,0),"")</f>
        <v/>
      </c>
      <c r="BQ408" s="10" t="str">
        <f ca="1">IFERROR(RANK(order!BQ408,order!BQ$3:BQ$554,0),"")</f>
        <v/>
      </c>
      <c r="BR408" s="4" t="str">
        <f ca="1">IFERROR(RANK(order!BR408,order!BR$3:BR$554,0),"")</f>
        <v/>
      </c>
      <c r="BS408" s="4" t="str">
        <f ca="1">IFERROR(RANK(order!BS408,order!BS$3:BS$554,0),"")</f>
        <v/>
      </c>
      <c r="BT408" s="4" t="str">
        <f ca="1">IFERROR(RANK(order!BT408,order!BT$3:BT$554,0),"")</f>
        <v/>
      </c>
      <c r="BU408" s="95">
        <f t="shared" si="547"/>
        <v>406</v>
      </c>
      <c r="BV408" s="35" t="str">
        <f t="shared" si="548"/>
        <v>E1</v>
      </c>
      <c r="BW408" s="55">
        <f t="shared" ca="1" si="471"/>
        <v>0</v>
      </c>
      <c r="BX408" s="56" t="str">
        <f t="shared" ca="1" si="472"/>
        <v/>
      </c>
      <c r="BY408" s="56" t="str">
        <f t="shared" ca="1" si="473"/>
        <v/>
      </c>
      <c r="BZ408" s="57" t="str">
        <f t="shared" ca="1" si="474"/>
        <v/>
      </c>
      <c r="CA408" s="57" t="str">
        <f t="shared" ca="1" si="475"/>
        <v/>
      </c>
      <c r="CB408" s="58" t="str">
        <f t="shared" ca="1" si="476"/>
        <v/>
      </c>
      <c r="CC408" s="57" t="str">
        <f t="shared" ca="1" si="477"/>
        <v/>
      </c>
      <c r="CD408" s="57" t="str">
        <f t="shared" ca="1" si="478"/>
        <v/>
      </c>
      <c r="CE408" s="58" t="str">
        <f t="shared" ca="1" si="479"/>
        <v/>
      </c>
      <c r="CF408" s="59" t="str">
        <f t="shared" ca="1" si="480"/>
        <v/>
      </c>
      <c r="CG408" s="57" t="str">
        <f t="shared" ca="1" si="481"/>
        <v/>
      </c>
      <c r="CH408" s="57" t="str">
        <f t="shared" ca="1" si="482"/>
        <v/>
      </c>
      <c r="CI408" s="57" t="str">
        <f t="shared" ca="1" si="483"/>
        <v/>
      </c>
      <c r="CJ408" s="57" t="str">
        <f t="shared" ca="1" si="484"/>
        <v/>
      </c>
      <c r="CK408" s="57" t="str">
        <f t="shared" ca="1" si="485"/>
        <v/>
      </c>
      <c r="CL408" s="57" t="str">
        <f t="shared" ca="1" si="486"/>
        <v/>
      </c>
      <c r="CM408" s="57" t="str">
        <f t="shared" ca="1" si="487"/>
        <v/>
      </c>
      <c r="CN408" s="57" t="str">
        <f t="shared" ca="1" si="488"/>
        <v/>
      </c>
      <c r="CO408" s="57" t="str">
        <f t="shared" ca="1" si="489"/>
        <v/>
      </c>
      <c r="CP408" s="57" t="str">
        <f t="shared" ca="1" si="490"/>
        <v/>
      </c>
      <c r="CQ408" s="57" t="str">
        <f t="shared" ca="1" si="491"/>
        <v/>
      </c>
      <c r="CR408" s="57" t="str">
        <f t="shared" ca="1" si="492"/>
        <v/>
      </c>
      <c r="CS408" s="60" t="str">
        <f t="shared" ca="1" si="493"/>
        <v/>
      </c>
      <c r="CT408" s="60" t="str">
        <f t="shared" ca="1" si="494"/>
        <v/>
      </c>
      <c r="CU408" s="60" t="str">
        <f t="shared" ca="1" si="495"/>
        <v/>
      </c>
      <c r="CV408" s="60" t="str">
        <f t="shared" ca="1" si="496"/>
        <v/>
      </c>
      <c r="CW408" s="60" t="str">
        <f t="shared" ca="1" si="497"/>
        <v/>
      </c>
      <c r="CX408" s="60" t="str">
        <f t="shared" ca="1" si="498"/>
        <v/>
      </c>
      <c r="CY408" s="60" t="str">
        <f t="shared" ca="1" si="499"/>
        <v/>
      </c>
      <c r="CZ408" s="60" t="str">
        <f t="shared" ca="1" si="500"/>
        <v/>
      </c>
      <c r="DA408" s="65" t="str">
        <f t="shared" ca="1" si="501"/>
        <v/>
      </c>
      <c r="DB408" s="65" t="str">
        <f t="shared" ca="1" si="502"/>
        <v/>
      </c>
      <c r="DC408" s="65" t="str">
        <f t="shared" ca="1" si="503"/>
        <v/>
      </c>
      <c r="DD408" s="65" t="str">
        <f t="shared" ca="1" si="504"/>
        <v/>
      </c>
      <c r="DE408" s="65" t="str">
        <f t="shared" ca="1" si="505"/>
        <v/>
      </c>
      <c r="DF408" s="66" t="str">
        <f t="shared" ca="1" si="506"/>
        <v/>
      </c>
      <c r="DG408" s="66" t="str">
        <f t="shared" ca="1" si="507"/>
        <v/>
      </c>
      <c r="DH408" s="66" t="str">
        <f t="shared" ca="1" si="508"/>
        <v/>
      </c>
      <c r="DI408" s="66" t="str">
        <f t="shared" ca="1" si="509"/>
        <v/>
      </c>
      <c r="DJ408" s="66" t="str">
        <f t="shared" ca="1" si="510"/>
        <v/>
      </c>
      <c r="DK408" s="65" t="str">
        <f t="shared" ca="1" si="511"/>
        <v/>
      </c>
      <c r="DL408" s="65" t="str">
        <f t="shared" ca="1" si="512"/>
        <v/>
      </c>
      <c r="DM408" s="65" t="str">
        <f t="shared" ca="1" si="513"/>
        <v/>
      </c>
      <c r="DN408" s="65" t="str">
        <f t="shared" ca="1" si="514"/>
        <v/>
      </c>
      <c r="DO408" s="65" t="str">
        <f t="shared" ca="1" si="515"/>
        <v/>
      </c>
      <c r="DP408" s="65" t="str">
        <f t="shared" ca="1" si="516"/>
        <v/>
      </c>
      <c r="DQ408" s="65" t="str">
        <f t="shared" ca="1" si="517"/>
        <v/>
      </c>
      <c r="DR408" s="69" t="str">
        <f t="shared" ca="1" si="518"/>
        <v/>
      </c>
      <c r="DS408" s="69" t="str">
        <f t="shared" ca="1" si="519"/>
        <v/>
      </c>
      <c r="DT408" s="69" t="str">
        <f t="shared" ca="1" si="520"/>
        <v/>
      </c>
      <c r="DU408" s="69" t="str">
        <f t="shared" ca="1" si="521"/>
        <v/>
      </c>
      <c r="DV408" s="69" t="str">
        <f t="shared" ca="1" si="522"/>
        <v/>
      </c>
      <c r="DW408" s="69" t="str">
        <f t="shared" ca="1" si="523"/>
        <v/>
      </c>
      <c r="DX408" s="69" t="str">
        <f t="shared" ca="1" si="524"/>
        <v/>
      </c>
      <c r="DY408" s="69" t="str">
        <f t="shared" ca="1" si="525"/>
        <v/>
      </c>
      <c r="DZ408" s="72" t="str">
        <f t="shared" ca="1" si="526"/>
        <v/>
      </c>
      <c r="EA408" s="72" t="str">
        <f t="shared" ca="1" si="527"/>
        <v/>
      </c>
      <c r="EB408" s="72" t="str">
        <f t="shared" ca="1" si="528"/>
        <v/>
      </c>
      <c r="EC408" s="65" t="str">
        <f t="shared" ca="1" si="529"/>
        <v/>
      </c>
      <c r="ED408" s="65" t="str">
        <f t="shared" ca="1" si="530"/>
        <v/>
      </c>
      <c r="EE408" s="65" t="str">
        <f t="shared" ca="1" si="531"/>
        <v/>
      </c>
      <c r="EF408" s="65" t="str">
        <f t="shared" ca="1" si="532"/>
        <v/>
      </c>
      <c r="EG408" s="65" t="str">
        <f t="shared" ca="1" si="533"/>
        <v/>
      </c>
      <c r="EH408" s="65" t="str">
        <f t="shared" ca="1" si="534"/>
        <v/>
      </c>
      <c r="EI408" s="429" t="str">
        <f t="shared" ca="1" si="535"/>
        <v>No</v>
      </c>
      <c r="EJ408" s="428" t="str">
        <f t="shared" ca="1" si="536"/>
        <v/>
      </c>
      <c r="EK408" s="428" t="str">
        <f t="shared" ca="1" si="537"/>
        <v/>
      </c>
      <c r="EL408" s="65" t="str">
        <f t="shared" ca="1" si="538"/>
        <v/>
      </c>
      <c r="EM408" s="65" t="str">
        <f t="shared" ca="1" si="539"/>
        <v/>
      </c>
      <c r="EN408" s="65" t="str">
        <f t="shared" ca="1" si="540"/>
        <v/>
      </c>
      <c r="EO408" s="433" t="str">
        <f t="shared" ca="1" si="541"/>
        <v/>
      </c>
      <c r="EP408" s="433" t="str">
        <f t="shared" ca="1" si="542"/>
        <v/>
      </c>
      <c r="EQ408" s="433" t="str">
        <f t="shared" ca="1" si="543"/>
        <v/>
      </c>
      <c r="ER408" s="433" t="str">
        <f t="shared" ca="1" si="544"/>
        <v/>
      </c>
      <c r="ES408" s="433" t="str">
        <f t="shared" ca="1" si="545"/>
        <v/>
      </c>
      <c r="ET408" s="433" t="str">
        <f t="shared" ca="1" si="546"/>
        <v/>
      </c>
      <c r="EU408" s="433" t="str">
        <f ca="1">IF(OR(CO408="",CQ408=""),"",Discipline!$P$3*CO408+Discipline!$X$3*CQ408)</f>
        <v/>
      </c>
      <c r="EV408" s="433" t="str">
        <f ca="1">IF(OR(CP408="",CR408=""),"",Discipline!$P$3*CP408+Discipline!$X$3*CR408)</f>
        <v/>
      </c>
    </row>
    <row r="409" spans="1:152" x14ac:dyDescent="0.25">
      <c r="A409" s="10" t="str">
        <f ca="1">IFERROR(RANK(order!A409,order!A$3:A$554,0),"")</f>
        <v/>
      </c>
      <c r="B409" s="10" t="str">
        <f ca="1">IFERROR(RANK(order!B409,order!B$3:B$554,0),"")</f>
        <v/>
      </c>
      <c r="C409" s="10" t="str">
        <f ca="1">IFERROR(RANK(order!C409,order!C$3:C$554,0),"")</f>
        <v/>
      </c>
      <c r="D409" s="4" t="str">
        <f ca="1">IFERROR(RANK(order!D409,order!D$3:D$554,0),"")</f>
        <v/>
      </c>
      <c r="E409" s="4" t="str">
        <f ca="1">IFERROR(RANK(order!E409,order!E$3:E$554,0),"")</f>
        <v/>
      </c>
      <c r="F409" s="4" t="str">
        <f ca="1">IFERROR(RANK(order!F409,order!F$3:F$554,0),"")</f>
        <v/>
      </c>
      <c r="G409" s="10" t="str">
        <f ca="1">IFERROR(RANK(order!G409,order!G$3:G$554,0),"")</f>
        <v/>
      </c>
      <c r="H409" s="10" t="str">
        <f ca="1">IFERROR(RANK(order!H409,order!H$3:H$554,0),"")</f>
        <v/>
      </c>
      <c r="I409" s="10" t="str">
        <f ca="1">IFERROR(RANK(order!I409,order!I$3:I$554,0),"")</f>
        <v/>
      </c>
      <c r="J409" s="4" t="str">
        <f ca="1">IFERROR(RANK(order!J409,order!J$3:J$554,0),"")</f>
        <v/>
      </c>
      <c r="K409" s="4" t="str">
        <f ca="1">IFERROR(RANK(order!K409,order!K$3:K$554,0),"")</f>
        <v/>
      </c>
      <c r="L409" s="4" t="str">
        <f ca="1">IFERROR(RANK(order!L409,order!L$3:L$554,0),"")</f>
        <v/>
      </c>
      <c r="M409" s="10" t="str">
        <f ca="1">IFERROR(RANK(order!M409,order!M$3:M$554,0),"")</f>
        <v/>
      </c>
      <c r="N409" s="10" t="str">
        <f ca="1">IFERROR(RANK(order!N409,order!N$3:N$554,0),"")</f>
        <v/>
      </c>
      <c r="O409" s="10" t="str">
        <f ca="1">IFERROR(RANK(order!O409,order!O$3:O$554,0),"")</f>
        <v/>
      </c>
      <c r="P409" s="4" t="str">
        <f ca="1">IFERROR(RANK(order!P409,order!P$3:P$554,0),"")</f>
        <v/>
      </c>
      <c r="Q409" s="4" t="str">
        <f ca="1">IFERROR(RANK(order!Q409,order!Q$3:Q$554,0),"")</f>
        <v/>
      </c>
      <c r="R409" s="4" t="str">
        <f ca="1">IFERROR(RANK(order!R409,order!R$3:R$554,0),"")</f>
        <v/>
      </c>
      <c r="S409" s="10" t="str">
        <f ca="1">IFERROR(RANK(order!S409,order!S$3:S$554,0),"")</f>
        <v/>
      </c>
      <c r="T409" s="10" t="str">
        <f ca="1">IFERROR(RANK(order!T409,order!T$3:T$554,0),"")</f>
        <v/>
      </c>
      <c r="U409" s="10" t="str">
        <f ca="1">IFERROR(RANK(order!U409,order!U$3:U$554,0),"")</f>
        <v/>
      </c>
      <c r="V409" s="4" t="str">
        <f ca="1">IFERROR(RANK(order!V409,order!V$3:V$554,0),"")</f>
        <v/>
      </c>
      <c r="W409" s="4" t="str">
        <f ca="1">IFERROR(RANK(order!W409,order!W$3:W$554,0),"")</f>
        <v/>
      </c>
      <c r="X409" s="4" t="str">
        <f ca="1">IFERROR(RANK(order!X409,order!X$3:X$554,0),"")</f>
        <v/>
      </c>
      <c r="Y409" s="10" t="str">
        <f ca="1">IFERROR(RANK(order!Y409,order!Y$3:Y$554,0),"")</f>
        <v/>
      </c>
      <c r="Z409" s="10" t="str">
        <f ca="1">IFERROR(RANK(order!Z409,order!Z$3:Z$554,0),"")</f>
        <v/>
      </c>
      <c r="AA409" s="10" t="str">
        <f ca="1">IFERROR(RANK(order!AA409,order!AA$3:AA$554,0),"")</f>
        <v/>
      </c>
      <c r="AB409" s="4" t="str">
        <f ca="1">IFERROR(RANK(order!AB409,order!AB$3:AB$554,0),"")</f>
        <v/>
      </c>
      <c r="AC409" s="4" t="str">
        <f ca="1">IFERROR(RANK(order!AC409,order!AC$3:AC$554,0),"")</f>
        <v/>
      </c>
      <c r="AD409" s="4" t="str">
        <f ca="1">IFERROR(RANK(order!AD409,order!AD$3:AD$554,0),"")</f>
        <v/>
      </c>
      <c r="AE409" s="10" t="str">
        <f ca="1">IFERROR(RANK(order!AE409,order!AE$3:AE$554,0),"")</f>
        <v/>
      </c>
      <c r="AF409" s="10" t="str">
        <f ca="1">IFERROR(RANK(order!AF409,order!AF$3:AF$554,0),"")</f>
        <v/>
      </c>
      <c r="AG409" s="10" t="str">
        <f ca="1">IFERROR(RANK(order!AG409,order!AG$3:AG$554,0),"")</f>
        <v/>
      </c>
      <c r="AH409" s="4" t="str">
        <f ca="1">IFERROR(RANK(order!AH409,order!AH$3:AH$554,0),"")</f>
        <v/>
      </c>
      <c r="AI409" s="4" t="str">
        <f ca="1">IFERROR(RANK(order!AI409,order!AI$3:AI$554,0),"")</f>
        <v/>
      </c>
      <c r="AJ409" s="4" t="str">
        <f ca="1">IFERROR(RANK(order!AJ409,order!AJ$3:AJ$554,0),"")</f>
        <v/>
      </c>
      <c r="AK409" s="10" t="str">
        <f ca="1">IFERROR(RANK(order!AK409,order!AK$3:AK$554,0),"")</f>
        <v/>
      </c>
      <c r="AL409" s="10" t="str">
        <f ca="1">IFERROR(RANK(order!AL409,order!AL$3:AL$554,0),"")</f>
        <v/>
      </c>
      <c r="AM409" s="10" t="str">
        <f ca="1">IFERROR(RANK(order!AM409,order!AM$3:AM$554,0),"")</f>
        <v/>
      </c>
      <c r="AN409" s="4" t="str">
        <f ca="1">IFERROR(RANK(order!AN409,order!AN$3:AN$554,0),"")</f>
        <v/>
      </c>
      <c r="AO409" s="4" t="str">
        <f ca="1">IFERROR(RANK(order!AO409,order!AO$3:AO$554,0),"")</f>
        <v/>
      </c>
      <c r="AP409" s="4" t="str">
        <f ca="1">IFERROR(RANK(order!AP409,order!AP$3:AP$554,0),"")</f>
        <v/>
      </c>
      <c r="AQ409" s="10" t="str">
        <f ca="1">IFERROR(RANK(order!AQ409,order!AQ$3:AQ$554,0),"")</f>
        <v/>
      </c>
      <c r="AR409" s="10" t="str">
        <f ca="1">IFERROR(RANK(order!AR409,order!AR$3:AR$554,0),"")</f>
        <v/>
      </c>
      <c r="AS409" s="10" t="str">
        <f ca="1">IFERROR(RANK(order!AS409,order!AS$3:AS$554,0),"")</f>
        <v/>
      </c>
      <c r="AT409" s="4" t="str">
        <f ca="1">IFERROR(RANK(order!AT409,order!AT$3:AT$554,0),"")</f>
        <v/>
      </c>
      <c r="AU409" s="4" t="str">
        <f ca="1">IFERROR(RANK(order!AU409,order!AU$3:AU$554,0),"")</f>
        <v/>
      </c>
      <c r="AV409" s="4" t="str">
        <f ca="1">IFERROR(RANK(order!AV409,order!AV$3:AV$554,0),"")</f>
        <v/>
      </c>
      <c r="AW409" s="10" t="str">
        <f ca="1">IFERROR(RANK(order!AW409,order!AW$3:AW$554,0),"")</f>
        <v/>
      </c>
      <c r="AX409" s="10" t="str">
        <f ca="1">IFERROR(RANK(order!AX409,order!AX$3:AX$554,0),"")</f>
        <v/>
      </c>
      <c r="AY409" s="10" t="str">
        <f ca="1">IFERROR(RANK(order!AY409,order!AY$3:AY$554,0),"")</f>
        <v/>
      </c>
      <c r="AZ409" s="4" t="str">
        <f ca="1">IFERROR(RANK(order!AZ409,order!AZ$3:AZ$554,0),"")</f>
        <v/>
      </c>
      <c r="BA409" s="4" t="str">
        <f ca="1">IFERROR(RANK(order!BA409,order!BA$3:BA$554,0),"")</f>
        <v/>
      </c>
      <c r="BB409" s="4" t="str">
        <f ca="1">IFERROR(RANK(order!BB409,order!BB$3:BB$554,0),"")</f>
        <v/>
      </c>
      <c r="BC409" s="10" t="str">
        <f ca="1">IFERROR(RANK(order!BC409,order!BC$3:BC$554,0),"")</f>
        <v/>
      </c>
      <c r="BD409" s="10" t="str">
        <f ca="1">IFERROR(RANK(order!BD409,order!BD$3:BD$554,0),"")</f>
        <v/>
      </c>
      <c r="BE409" s="10" t="str">
        <f ca="1">IFERROR(RANK(order!BE409,order!BE$3:BE$554,0),"")</f>
        <v/>
      </c>
      <c r="BF409" s="4" t="str">
        <f ca="1">IFERROR(RANK(order!BF409,order!BF$3:BF$554,0),"")</f>
        <v/>
      </c>
      <c r="BG409" s="4" t="str">
        <f ca="1">IFERROR(RANK(order!BG409,order!BG$3:BG$554,0),"")</f>
        <v/>
      </c>
      <c r="BH409" s="4" t="str">
        <f ca="1">IFERROR(RANK(order!BH409,order!BH$3:BH$554,0),"")</f>
        <v/>
      </c>
      <c r="BI409" s="10" t="str">
        <f ca="1">IFERROR(RANK(order!BI409,order!BI$3:BI$554,0),"")</f>
        <v/>
      </c>
      <c r="BJ409" s="10" t="str">
        <f ca="1">IFERROR(RANK(order!BJ409,order!BJ$3:BJ$554,0),"")</f>
        <v/>
      </c>
      <c r="BK409" s="10" t="str">
        <f ca="1">IFERROR(RANK(order!BK409,order!BK$3:BK$554,0),"")</f>
        <v/>
      </c>
      <c r="BL409" s="4" t="str">
        <f ca="1">IFERROR(RANK(order!BL409,order!BL$3:BL$554,0),"")</f>
        <v/>
      </c>
      <c r="BM409" s="4" t="str">
        <f ca="1">IFERROR(RANK(order!BM409,order!BM$3:BM$554,0),"")</f>
        <v/>
      </c>
      <c r="BN409" s="4" t="str">
        <f ca="1">IFERROR(RANK(order!BN409,order!BN$3:BN$554,0),"")</f>
        <v/>
      </c>
      <c r="BO409" s="10" t="str">
        <f ca="1">IFERROR(RANK(order!BO409,order!BO$3:BO$554,0),"")</f>
        <v/>
      </c>
      <c r="BP409" s="10" t="str">
        <f ca="1">IFERROR(RANK(order!BP409,order!BP$3:BP$554,0),"")</f>
        <v/>
      </c>
      <c r="BQ409" s="10" t="str">
        <f ca="1">IFERROR(RANK(order!BQ409,order!BQ$3:BQ$554,0),"")</f>
        <v/>
      </c>
      <c r="BR409" s="4" t="str">
        <f ca="1">IFERROR(RANK(order!BR409,order!BR$3:BR$554,0),"")</f>
        <v/>
      </c>
      <c r="BS409" s="4" t="str">
        <f ca="1">IFERROR(RANK(order!BS409,order!BS$3:BS$554,0),"")</f>
        <v/>
      </c>
      <c r="BT409" s="4" t="str">
        <f ca="1">IFERROR(RANK(order!BT409,order!BT$3:BT$554,0),"")</f>
        <v/>
      </c>
      <c r="BU409" s="95">
        <f t="shared" si="547"/>
        <v>407</v>
      </c>
      <c r="BV409" s="35" t="str">
        <f t="shared" si="548"/>
        <v>E1</v>
      </c>
      <c r="BW409" s="55">
        <f t="shared" ca="1" si="471"/>
        <v>0</v>
      </c>
      <c r="BX409" s="56" t="str">
        <f t="shared" ca="1" si="472"/>
        <v/>
      </c>
      <c r="BY409" s="56" t="str">
        <f t="shared" ca="1" si="473"/>
        <v/>
      </c>
      <c r="BZ409" s="57" t="str">
        <f t="shared" ca="1" si="474"/>
        <v/>
      </c>
      <c r="CA409" s="57" t="str">
        <f t="shared" ca="1" si="475"/>
        <v/>
      </c>
      <c r="CB409" s="58" t="str">
        <f t="shared" ca="1" si="476"/>
        <v/>
      </c>
      <c r="CC409" s="57" t="str">
        <f t="shared" ca="1" si="477"/>
        <v/>
      </c>
      <c r="CD409" s="57" t="str">
        <f t="shared" ca="1" si="478"/>
        <v/>
      </c>
      <c r="CE409" s="58" t="str">
        <f t="shared" ca="1" si="479"/>
        <v/>
      </c>
      <c r="CF409" s="59" t="str">
        <f t="shared" ca="1" si="480"/>
        <v/>
      </c>
      <c r="CG409" s="57" t="str">
        <f t="shared" ca="1" si="481"/>
        <v/>
      </c>
      <c r="CH409" s="57" t="str">
        <f t="shared" ca="1" si="482"/>
        <v/>
      </c>
      <c r="CI409" s="57" t="str">
        <f t="shared" ca="1" si="483"/>
        <v/>
      </c>
      <c r="CJ409" s="57" t="str">
        <f t="shared" ca="1" si="484"/>
        <v/>
      </c>
      <c r="CK409" s="57" t="str">
        <f t="shared" ca="1" si="485"/>
        <v/>
      </c>
      <c r="CL409" s="57" t="str">
        <f t="shared" ca="1" si="486"/>
        <v/>
      </c>
      <c r="CM409" s="57" t="str">
        <f t="shared" ca="1" si="487"/>
        <v/>
      </c>
      <c r="CN409" s="57" t="str">
        <f t="shared" ca="1" si="488"/>
        <v/>
      </c>
      <c r="CO409" s="57" t="str">
        <f t="shared" ca="1" si="489"/>
        <v/>
      </c>
      <c r="CP409" s="57" t="str">
        <f t="shared" ca="1" si="490"/>
        <v/>
      </c>
      <c r="CQ409" s="57" t="str">
        <f t="shared" ca="1" si="491"/>
        <v/>
      </c>
      <c r="CR409" s="57" t="str">
        <f t="shared" ca="1" si="492"/>
        <v/>
      </c>
      <c r="CS409" s="60" t="str">
        <f t="shared" ca="1" si="493"/>
        <v/>
      </c>
      <c r="CT409" s="60" t="str">
        <f t="shared" ca="1" si="494"/>
        <v/>
      </c>
      <c r="CU409" s="60" t="str">
        <f t="shared" ca="1" si="495"/>
        <v/>
      </c>
      <c r="CV409" s="60" t="str">
        <f t="shared" ca="1" si="496"/>
        <v/>
      </c>
      <c r="CW409" s="60" t="str">
        <f t="shared" ca="1" si="497"/>
        <v/>
      </c>
      <c r="CX409" s="60" t="str">
        <f t="shared" ca="1" si="498"/>
        <v/>
      </c>
      <c r="CY409" s="60" t="str">
        <f t="shared" ca="1" si="499"/>
        <v/>
      </c>
      <c r="CZ409" s="60" t="str">
        <f t="shared" ca="1" si="500"/>
        <v/>
      </c>
      <c r="DA409" s="65" t="str">
        <f t="shared" ca="1" si="501"/>
        <v/>
      </c>
      <c r="DB409" s="65" t="str">
        <f t="shared" ca="1" si="502"/>
        <v/>
      </c>
      <c r="DC409" s="65" t="str">
        <f t="shared" ca="1" si="503"/>
        <v/>
      </c>
      <c r="DD409" s="65" t="str">
        <f t="shared" ca="1" si="504"/>
        <v/>
      </c>
      <c r="DE409" s="65" t="str">
        <f t="shared" ca="1" si="505"/>
        <v/>
      </c>
      <c r="DF409" s="66" t="str">
        <f t="shared" ca="1" si="506"/>
        <v/>
      </c>
      <c r="DG409" s="66" t="str">
        <f t="shared" ca="1" si="507"/>
        <v/>
      </c>
      <c r="DH409" s="66" t="str">
        <f t="shared" ca="1" si="508"/>
        <v/>
      </c>
      <c r="DI409" s="66" t="str">
        <f t="shared" ca="1" si="509"/>
        <v/>
      </c>
      <c r="DJ409" s="66" t="str">
        <f t="shared" ca="1" si="510"/>
        <v/>
      </c>
      <c r="DK409" s="65" t="str">
        <f t="shared" ca="1" si="511"/>
        <v/>
      </c>
      <c r="DL409" s="65" t="str">
        <f t="shared" ca="1" si="512"/>
        <v/>
      </c>
      <c r="DM409" s="65" t="str">
        <f t="shared" ca="1" si="513"/>
        <v/>
      </c>
      <c r="DN409" s="65" t="str">
        <f t="shared" ca="1" si="514"/>
        <v/>
      </c>
      <c r="DO409" s="65" t="str">
        <f t="shared" ca="1" si="515"/>
        <v/>
      </c>
      <c r="DP409" s="65" t="str">
        <f t="shared" ca="1" si="516"/>
        <v/>
      </c>
      <c r="DQ409" s="65" t="str">
        <f t="shared" ca="1" si="517"/>
        <v/>
      </c>
      <c r="DR409" s="69" t="str">
        <f t="shared" ca="1" si="518"/>
        <v/>
      </c>
      <c r="DS409" s="69" t="str">
        <f t="shared" ca="1" si="519"/>
        <v/>
      </c>
      <c r="DT409" s="69" t="str">
        <f t="shared" ca="1" si="520"/>
        <v/>
      </c>
      <c r="DU409" s="69" t="str">
        <f t="shared" ca="1" si="521"/>
        <v/>
      </c>
      <c r="DV409" s="69" t="str">
        <f t="shared" ca="1" si="522"/>
        <v/>
      </c>
      <c r="DW409" s="69" t="str">
        <f t="shared" ca="1" si="523"/>
        <v/>
      </c>
      <c r="DX409" s="69" t="str">
        <f t="shared" ca="1" si="524"/>
        <v/>
      </c>
      <c r="DY409" s="69" t="str">
        <f t="shared" ca="1" si="525"/>
        <v/>
      </c>
      <c r="DZ409" s="72" t="str">
        <f t="shared" ca="1" si="526"/>
        <v/>
      </c>
      <c r="EA409" s="72" t="str">
        <f t="shared" ca="1" si="527"/>
        <v/>
      </c>
      <c r="EB409" s="72" t="str">
        <f t="shared" ca="1" si="528"/>
        <v/>
      </c>
      <c r="EC409" s="65" t="str">
        <f t="shared" ca="1" si="529"/>
        <v/>
      </c>
      <c r="ED409" s="65" t="str">
        <f t="shared" ca="1" si="530"/>
        <v/>
      </c>
      <c r="EE409" s="65" t="str">
        <f t="shared" ca="1" si="531"/>
        <v/>
      </c>
      <c r="EF409" s="65" t="str">
        <f t="shared" ca="1" si="532"/>
        <v/>
      </c>
      <c r="EG409" s="65" t="str">
        <f t="shared" ca="1" si="533"/>
        <v/>
      </c>
      <c r="EH409" s="65" t="str">
        <f t="shared" ca="1" si="534"/>
        <v/>
      </c>
      <c r="EI409" s="429" t="str">
        <f t="shared" ca="1" si="535"/>
        <v>No</v>
      </c>
      <c r="EJ409" s="428" t="str">
        <f t="shared" ca="1" si="536"/>
        <v/>
      </c>
      <c r="EK409" s="428" t="str">
        <f t="shared" ca="1" si="537"/>
        <v/>
      </c>
      <c r="EL409" s="65" t="str">
        <f t="shared" ca="1" si="538"/>
        <v/>
      </c>
      <c r="EM409" s="65" t="str">
        <f t="shared" ca="1" si="539"/>
        <v/>
      </c>
      <c r="EN409" s="65" t="str">
        <f t="shared" ca="1" si="540"/>
        <v/>
      </c>
      <c r="EO409" s="433" t="str">
        <f t="shared" ca="1" si="541"/>
        <v/>
      </c>
      <c r="EP409" s="433" t="str">
        <f t="shared" ca="1" si="542"/>
        <v/>
      </c>
      <c r="EQ409" s="433" t="str">
        <f t="shared" ca="1" si="543"/>
        <v/>
      </c>
      <c r="ER409" s="433" t="str">
        <f t="shared" ca="1" si="544"/>
        <v/>
      </c>
      <c r="ES409" s="433" t="str">
        <f t="shared" ca="1" si="545"/>
        <v/>
      </c>
      <c r="ET409" s="433" t="str">
        <f t="shared" ca="1" si="546"/>
        <v/>
      </c>
      <c r="EU409" s="433" t="str">
        <f ca="1">IF(OR(CO409="",CQ409=""),"",Discipline!$P$3*CO409+Discipline!$X$3*CQ409)</f>
        <v/>
      </c>
      <c r="EV409" s="433" t="str">
        <f ca="1">IF(OR(CP409="",CR409=""),"",Discipline!$P$3*CP409+Discipline!$X$3*CR409)</f>
        <v/>
      </c>
    </row>
    <row r="410" spans="1:152" x14ac:dyDescent="0.25">
      <c r="A410" s="10" t="str">
        <f ca="1">IFERROR(RANK(order!A410,order!A$3:A$554,0),"")</f>
        <v/>
      </c>
      <c r="B410" s="10" t="str">
        <f ca="1">IFERROR(RANK(order!B410,order!B$3:B$554,0),"")</f>
        <v/>
      </c>
      <c r="C410" s="10" t="str">
        <f ca="1">IFERROR(RANK(order!C410,order!C$3:C$554,0),"")</f>
        <v/>
      </c>
      <c r="D410" s="4" t="str">
        <f ca="1">IFERROR(RANK(order!D410,order!D$3:D$554,0),"")</f>
        <v/>
      </c>
      <c r="E410" s="4" t="str">
        <f ca="1">IFERROR(RANK(order!E410,order!E$3:E$554,0),"")</f>
        <v/>
      </c>
      <c r="F410" s="4" t="str">
        <f ca="1">IFERROR(RANK(order!F410,order!F$3:F$554,0),"")</f>
        <v/>
      </c>
      <c r="G410" s="10" t="str">
        <f ca="1">IFERROR(RANK(order!G410,order!G$3:G$554,0),"")</f>
        <v/>
      </c>
      <c r="H410" s="10" t="str">
        <f ca="1">IFERROR(RANK(order!H410,order!H$3:H$554,0),"")</f>
        <v/>
      </c>
      <c r="I410" s="10" t="str">
        <f ca="1">IFERROR(RANK(order!I410,order!I$3:I$554,0),"")</f>
        <v/>
      </c>
      <c r="J410" s="4" t="str">
        <f ca="1">IFERROR(RANK(order!J410,order!J$3:J$554,0),"")</f>
        <v/>
      </c>
      <c r="K410" s="4" t="str">
        <f ca="1">IFERROR(RANK(order!K410,order!K$3:K$554,0),"")</f>
        <v/>
      </c>
      <c r="L410" s="4" t="str">
        <f ca="1">IFERROR(RANK(order!L410,order!L$3:L$554,0),"")</f>
        <v/>
      </c>
      <c r="M410" s="10" t="str">
        <f ca="1">IFERROR(RANK(order!M410,order!M$3:M$554,0),"")</f>
        <v/>
      </c>
      <c r="N410" s="10" t="str">
        <f ca="1">IFERROR(RANK(order!N410,order!N$3:N$554,0),"")</f>
        <v/>
      </c>
      <c r="O410" s="10" t="str">
        <f ca="1">IFERROR(RANK(order!O410,order!O$3:O$554,0),"")</f>
        <v/>
      </c>
      <c r="P410" s="4" t="str">
        <f ca="1">IFERROR(RANK(order!P410,order!P$3:P$554,0),"")</f>
        <v/>
      </c>
      <c r="Q410" s="4" t="str">
        <f ca="1">IFERROR(RANK(order!Q410,order!Q$3:Q$554,0),"")</f>
        <v/>
      </c>
      <c r="R410" s="4" t="str">
        <f ca="1">IFERROR(RANK(order!R410,order!R$3:R$554,0),"")</f>
        <v/>
      </c>
      <c r="S410" s="10" t="str">
        <f ca="1">IFERROR(RANK(order!S410,order!S$3:S$554,0),"")</f>
        <v/>
      </c>
      <c r="T410" s="10" t="str">
        <f ca="1">IFERROR(RANK(order!T410,order!T$3:T$554,0),"")</f>
        <v/>
      </c>
      <c r="U410" s="10" t="str">
        <f ca="1">IFERROR(RANK(order!U410,order!U$3:U$554,0),"")</f>
        <v/>
      </c>
      <c r="V410" s="4" t="str">
        <f ca="1">IFERROR(RANK(order!V410,order!V$3:V$554,0),"")</f>
        <v/>
      </c>
      <c r="W410" s="4" t="str">
        <f ca="1">IFERROR(RANK(order!W410,order!W$3:W$554,0),"")</f>
        <v/>
      </c>
      <c r="X410" s="4" t="str">
        <f ca="1">IFERROR(RANK(order!X410,order!X$3:X$554,0),"")</f>
        <v/>
      </c>
      <c r="Y410" s="10" t="str">
        <f ca="1">IFERROR(RANK(order!Y410,order!Y$3:Y$554,0),"")</f>
        <v/>
      </c>
      <c r="Z410" s="10" t="str">
        <f ca="1">IFERROR(RANK(order!Z410,order!Z$3:Z$554,0),"")</f>
        <v/>
      </c>
      <c r="AA410" s="10" t="str">
        <f ca="1">IFERROR(RANK(order!AA410,order!AA$3:AA$554,0),"")</f>
        <v/>
      </c>
      <c r="AB410" s="4" t="str">
        <f ca="1">IFERROR(RANK(order!AB410,order!AB$3:AB$554,0),"")</f>
        <v/>
      </c>
      <c r="AC410" s="4" t="str">
        <f ca="1">IFERROR(RANK(order!AC410,order!AC$3:AC$554,0),"")</f>
        <v/>
      </c>
      <c r="AD410" s="4" t="str">
        <f ca="1">IFERROR(RANK(order!AD410,order!AD$3:AD$554,0),"")</f>
        <v/>
      </c>
      <c r="AE410" s="10" t="str">
        <f ca="1">IFERROR(RANK(order!AE410,order!AE$3:AE$554,0),"")</f>
        <v/>
      </c>
      <c r="AF410" s="10" t="str">
        <f ca="1">IFERROR(RANK(order!AF410,order!AF$3:AF$554,0),"")</f>
        <v/>
      </c>
      <c r="AG410" s="10" t="str">
        <f ca="1">IFERROR(RANK(order!AG410,order!AG$3:AG$554,0),"")</f>
        <v/>
      </c>
      <c r="AH410" s="4" t="str">
        <f ca="1">IFERROR(RANK(order!AH410,order!AH$3:AH$554,0),"")</f>
        <v/>
      </c>
      <c r="AI410" s="4" t="str">
        <f ca="1">IFERROR(RANK(order!AI410,order!AI$3:AI$554,0),"")</f>
        <v/>
      </c>
      <c r="AJ410" s="4" t="str">
        <f ca="1">IFERROR(RANK(order!AJ410,order!AJ$3:AJ$554,0),"")</f>
        <v/>
      </c>
      <c r="AK410" s="10" t="str">
        <f ca="1">IFERROR(RANK(order!AK410,order!AK$3:AK$554,0),"")</f>
        <v/>
      </c>
      <c r="AL410" s="10" t="str">
        <f ca="1">IFERROR(RANK(order!AL410,order!AL$3:AL$554,0),"")</f>
        <v/>
      </c>
      <c r="AM410" s="10" t="str">
        <f ca="1">IFERROR(RANK(order!AM410,order!AM$3:AM$554,0),"")</f>
        <v/>
      </c>
      <c r="AN410" s="4" t="str">
        <f ca="1">IFERROR(RANK(order!AN410,order!AN$3:AN$554,0),"")</f>
        <v/>
      </c>
      <c r="AO410" s="4" t="str">
        <f ca="1">IFERROR(RANK(order!AO410,order!AO$3:AO$554,0),"")</f>
        <v/>
      </c>
      <c r="AP410" s="4" t="str">
        <f ca="1">IFERROR(RANK(order!AP410,order!AP$3:AP$554,0),"")</f>
        <v/>
      </c>
      <c r="AQ410" s="10" t="str">
        <f ca="1">IFERROR(RANK(order!AQ410,order!AQ$3:AQ$554,0),"")</f>
        <v/>
      </c>
      <c r="AR410" s="10" t="str">
        <f ca="1">IFERROR(RANK(order!AR410,order!AR$3:AR$554,0),"")</f>
        <v/>
      </c>
      <c r="AS410" s="10" t="str">
        <f ca="1">IFERROR(RANK(order!AS410,order!AS$3:AS$554,0),"")</f>
        <v/>
      </c>
      <c r="AT410" s="4" t="str">
        <f ca="1">IFERROR(RANK(order!AT410,order!AT$3:AT$554,0),"")</f>
        <v/>
      </c>
      <c r="AU410" s="4" t="str">
        <f ca="1">IFERROR(RANK(order!AU410,order!AU$3:AU$554,0),"")</f>
        <v/>
      </c>
      <c r="AV410" s="4" t="str">
        <f ca="1">IFERROR(RANK(order!AV410,order!AV$3:AV$554,0),"")</f>
        <v/>
      </c>
      <c r="AW410" s="10" t="str">
        <f ca="1">IFERROR(RANK(order!AW410,order!AW$3:AW$554,0),"")</f>
        <v/>
      </c>
      <c r="AX410" s="10" t="str">
        <f ca="1">IFERROR(RANK(order!AX410,order!AX$3:AX$554,0),"")</f>
        <v/>
      </c>
      <c r="AY410" s="10" t="str">
        <f ca="1">IFERROR(RANK(order!AY410,order!AY$3:AY$554,0),"")</f>
        <v/>
      </c>
      <c r="AZ410" s="4" t="str">
        <f ca="1">IFERROR(RANK(order!AZ410,order!AZ$3:AZ$554,0),"")</f>
        <v/>
      </c>
      <c r="BA410" s="4" t="str">
        <f ca="1">IFERROR(RANK(order!BA410,order!BA$3:BA$554,0),"")</f>
        <v/>
      </c>
      <c r="BB410" s="4" t="str">
        <f ca="1">IFERROR(RANK(order!BB410,order!BB$3:BB$554,0),"")</f>
        <v/>
      </c>
      <c r="BC410" s="10" t="str">
        <f ca="1">IFERROR(RANK(order!BC410,order!BC$3:BC$554,0),"")</f>
        <v/>
      </c>
      <c r="BD410" s="10" t="str">
        <f ca="1">IFERROR(RANK(order!BD410,order!BD$3:BD$554,0),"")</f>
        <v/>
      </c>
      <c r="BE410" s="10" t="str">
        <f ca="1">IFERROR(RANK(order!BE410,order!BE$3:BE$554,0),"")</f>
        <v/>
      </c>
      <c r="BF410" s="4" t="str">
        <f ca="1">IFERROR(RANK(order!BF410,order!BF$3:BF$554,0),"")</f>
        <v/>
      </c>
      <c r="BG410" s="4" t="str">
        <f ca="1">IFERROR(RANK(order!BG410,order!BG$3:BG$554,0),"")</f>
        <v/>
      </c>
      <c r="BH410" s="4" t="str">
        <f ca="1">IFERROR(RANK(order!BH410,order!BH$3:BH$554,0),"")</f>
        <v/>
      </c>
      <c r="BI410" s="10" t="str">
        <f ca="1">IFERROR(RANK(order!BI410,order!BI$3:BI$554,0),"")</f>
        <v/>
      </c>
      <c r="BJ410" s="10" t="str">
        <f ca="1">IFERROR(RANK(order!BJ410,order!BJ$3:BJ$554,0),"")</f>
        <v/>
      </c>
      <c r="BK410" s="10" t="str">
        <f ca="1">IFERROR(RANK(order!BK410,order!BK$3:BK$554,0),"")</f>
        <v/>
      </c>
      <c r="BL410" s="4" t="str">
        <f ca="1">IFERROR(RANK(order!BL410,order!BL$3:BL$554,0),"")</f>
        <v/>
      </c>
      <c r="BM410" s="4" t="str">
        <f ca="1">IFERROR(RANK(order!BM410,order!BM$3:BM$554,0),"")</f>
        <v/>
      </c>
      <c r="BN410" s="4" t="str">
        <f ca="1">IFERROR(RANK(order!BN410,order!BN$3:BN$554,0),"")</f>
        <v/>
      </c>
      <c r="BO410" s="10" t="str">
        <f ca="1">IFERROR(RANK(order!BO410,order!BO$3:BO$554,0),"")</f>
        <v/>
      </c>
      <c r="BP410" s="10" t="str">
        <f ca="1">IFERROR(RANK(order!BP410,order!BP$3:BP$554,0),"")</f>
        <v/>
      </c>
      <c r="BQ410" s="10" t="str">
        <f ca="1">IFERROR(RANK(order!BQ410,order!BQ$3:BQ$554,0),"")</f>
        <v/>
      </c>
      <c r="BR410" s="4" t="str">
        <f ca="1">IFERROR(RANK(order!BR410,order!BR$3:BR$554,0),"")</f>
        <v/>
      </c>
      <c r="BS410" s="4" t="str">
        <f ca="1">IFERROR(RANK(order!BS410,order!BS$3:BS$554,0),"")</f>
        <v/>
      </c>
      <c r="BT410" s="4" t="str">
        <f ca="1">IFERROR(RANK(order!BT410,order!BT$3:BT$554,0),"")</f>
        <v/>
      </c>
      <c r="BU410" s="95">
        <f t="shared" si="547"/>
        <v>408</v>
      </c>
      <c r="BV410" s="35" t="str">
        <f t="shared" si="548"/>
        <v>E1</v>
      </c>
      <c r="BW410" s="55">
        <f t="shared" ca="1" si="471"/>
        <v>0</v>
      </c>
      <c r="BX410" s="56" t="str">
        <f t="shared" ca="1" si="472"/>
        <v/>
      </c>
      <c r="BY410" s="56" t="str">
        <f t="shared" ca="1" si="473"/>
        <v/>
      </c>
      <c r="BZ410" s="57" t="str">
        <f t="shared" ca="1" si="474"/>
        <v/>
      </c>
      <c r="CA410" s="57" t="str">
        <f t="shared" ca="1" si="475"/>
        <v/>
      </c>
      <c r="CB410" s="58" t="str">
        <f t="shared" ca="1" si="476"/>
        <v/>
      </c>
      <c r="CC410" s="57" t="str">
        <f t="shared" ca="1" si="477"/>
        <v/>
      </c>
      <c r="CD410" s="57" t="str">
        <f t="shared" ca="1" si="478"/>
        <v/>
      </c>
      <c r="CE410" s="58" t="str">
        <f t="shared" ca="1" si="479"/>
        <v/>
      </c>
      <c r="CF410" s="59" t="str">
        <f t="shared" ca="1" si="480"/>
        <v/>
      </c>
      <c r="CG410" s="57" t="str">
        <f t="shared" ca="1" si="481"/>
        <v/>
      </c>
      <c r="CH410" s="57" t="str">
        <f t="shared" ca="1" si="482"/>
        <v/>
      </c>
      <c r="CI410" s="57" t="str">
        <f t="shared" ca="1" si="483"/>
        <v/>
      </c>
      <c r="CJ410" s="57" t="str">
        <f t="shared" ca="1" si="484"/>
        <v/>
      </c>
      <c r="CK410" s="57" t="str">
        <f t="shared" ca="1" si="485"/>
        <v/>
      </c>
      <c r="CL410" s="57" t="str">
        <f t="shared" ca="1" si="486"/>
        <v/>
      </c>
      <c r="CM410" s="57" t="str">
        <f t="shared" ca="1" si="487"/>
        <v/>
      </c>
      <c r="CN410" s="57" t="str">
        <f t="shared" ca="1" si="488"/>
        <v/>
      </c>
      <c r="CO410" s="57" t="str">
        <f t="shared" ca="1" si="489"/>
        <v/>
      </c>
      <c r="CP410" s="57" t="str">
        <f t="shared" ca="1" si="490"/>
        <v/>
      </c>
      <c r="CQ410" s="57" t="str">
        <f t="shared" ca="1" si="491"/>
        <v/>
      </c>
      <c r="CR410" s="57" t="str">
        <f t="shared" ca="1" si="492"/>
        <v/>
      </c>
      <c r="CS410" s="60" t="str">
        <f t="shared" ca="1" si="493"/>
        <v/>
      </c>
      <c r="CT410" s="60" t="str">
        <f t="shared" ca="1" si="494"/>
        <v/>
      </c>
      <c r="CU410" s="60" t="str">
        <f t="shared" ca="1" si="495"/>
        <v/>
      </c>
      <c r="CV410" s="60" t="str">
        <f t="shared" ca="1" si="496"/>
        <v/>
      </c>
      <c r="CW410" s="60" t="str">
        <f t="shared" ca="1" si="497"/>
        <v/>
      </c>
      <c r="CX410" s="60" t="str">
        <f t="shared" ca="1" si="498"/>
        <v/>
      </c>
      <c r="CY410" s="60" t="str">
        <f t="shared" ca="1" si="499"/>
        <v/>
      </c>
      <c r="CZ410" s="60" t="str">
        <f t="shared" ca="1" si="500"/>
        <v/>
      </c>
      <c r="DA410" s="65" t="str">
        <f t="shared" ca="1" si="501"/>
        <v/>
      </c>
      <c r="DB410" s="65" t="str">
        <f t="shared" ca="1" si="502"/>
        <v/>
      </c>
      <c r="DC410" s="65" t="str">
        <f t="shared" ca="1" si="503"/>
        <v/>
      </c>
      <c r="DD410" s="65" t="str">
        <f t="shared" ca="1" si="504"/>
        <v/>
      </c>
      <c r="DE410" s="65" t="str">
        <f t="shared" ca="1" si="505"/>
        <v/>
      </c>
      <c r="DF410" s="66" t="str">
        <f t="shared" ca="1" si="506"/>
        <v/>
      </c>
      <c r="DG410" s="66" t="str">
        <f t="shared" ca="1" si="507"/>
        <v/>
      </c>
      <c r="DH410" s="66" t="str">
        <f t="shared" ca="1" si="508"/>
        <v/>
      </c>
      <c r="DI410" s="66" t="str">
        <f t="shared" ca="1" si="509"/>
        <v/>
      </c>
      <c r="DJ410" s="66" t="str">
        <f t="shared" ca="1" si="510"/>
        <v/>
      </c>
      <c r="DK410" s="65" t="str">
        <f t="shared" ca="1" si="511"/>
        <v/>
      </c>
      <c r="DL410" s="65" t="str">
        <f t="shared" ca="1" si="512"/>
        <v/>
      </c>
      <c r="DM410" s="65" t="str">
        <f t="shared" ca="1" si="513"/>
        <v/>
      </c>
      <c r="DN410" s="65" t="str">
        <f t="shared" ca="1" si="514"/>
        <v/>
      </c>
      <c r="DO410" s="65" t="str">
        <f t="shared" ca="1" si="515"/>
        <v/>
      </c>
      <c r="DP410" s="65" t="str">
        <f t="shared" ca="1" si="516"/>
        <v/>
      </c>
      <c r="DQ410" s="65" t="str">
        <f t="shared" ca="1" si="517"/>
        <v/>
      </c>
      <c r="DR410" s="69" t="str">
        <f t="shared" ca="1" si="518"/>
        <v/>
      </c>
      <c r="DS410" s="69" t="str">
        <f t="shared" ca="1" si="519"/>
        <v/>
      </c>
      <c r="DT410" s="69" t="str">
        <f t="shared" ca="1" si="520"/>
        <v/>
      </c>
      <c r="DU410" s="69" t="str">
        <f t="shared" ca="1" si="521"/>
        <v/>
      </c>
      <c r="DV410" s="69" t="str">
        <f t="shared" ca="1" si="522"/>
        <v/>
      </c>
      <c r="DW410" s="69" t="str">
        <f t="shared" ca="1" si="523"/>
        <v/>
      </c>
      <c r="DX410" s="69" t="str">
        <f t="shared" ca="1" si="524"/>
        <v/>
      </c>
      <c r="DY410" s="69" t="str">
        <f t="shared" ca="1" si="525"/>
        <v/>
      </c>
      <c r="DZ410" s="72" t="str">
        <f t="shared" ca="1" si="526"/>
        <v/>
      </c>
      <c r="EA410" s="72" t="str">
        <f t="shared" ca="1" si="527"/>
        <v/>
      </c>
      <c r="EB410" s="72" t="str">
        <f t="shared" ca="1" si="528"/>
        <v/>
      </c>
      <c r="EC410" s="65" t="str">
        <f t="shared" ca="1" si="529"/>
        <v/>
      </c>
      <c r="ED410" s="65" t="str">
        <f t="shared" ca="1" si="530"/>
        <v/>
      </c>
      <c r="EE410" s="65" t="str">
        <f t="shared" ca="1" si="531"/>
        <v/>
      </c>
      <c r="EF410" s="65" t="str">
        <f t="shared" ca="1" si="532"/>
        <v/>
      </c>
      <c r="EG410" s="65" t="str">
        <f t="shared" ca="1" si="533"/>
        <v/>
      </c>
      <c r="EH410" s="65" t="str">
        <f t="shared" ca="1" si="534"/>
        <v/>
      </c>
      <c r="EI410" s="429" t="str">
        <f t="shared" ca="1" si="535"/>
        <v>No</v>
      </c>
      <c r="EJ410" s="428" t="str">
        <f t="shared" ca="1" si="536"/>
        <v/>
      </c>
      <c r="EK410" s="428" t="str">
        <f t="shared" ca="1" si="537"/>
        <v/>
      </c>
      <c r="EL410" s="65" t="str">
        <f t="shared" ca="1" si="538"/>
        <v/>
      </c>
      <c r="EM410" s="65" t="str">
        <f t="shared" ca="1" si="539"/>
        <v/>
      </c>
      <c r="EN410" s="65" t="str">
        <f t="shared" ca="1" si="540"/>
        <v/>
      </c>
      <c r="EO410" s="433" t="str">
        <f t="shared" ca="1" si="541"/>
        <v/>
      </c>
      <c r="EP410" s="433" t="str">
        <f t="shared" ca="1" si="542"/>
        <v/>
      </c>
      <c r="EQ410" s="433" t="str">
        <f t="shared" ca="1" si="543"/>
        <v/>
      </c>
      <c r="ER410" s="433" t="str">
        <f t="shared" ca="1" si="544"/>
        <v/>
      </c>
      <c r="ES410" s="433" t="str">
        <f t="shared" ca="1" si="545"/>
        <v/>
      </c>
      <c r="ET410" s="433" t="str">
        <f t="shared" ca="1" si="546"/>
        <v/>
      </c>
      <c r="EU410" s="433" t="str">
        <f ca="1">IF(OR(CO410="",CQ410=""),"",Discipline!$P$3*CO410+Discipline!$X$3*CQ410)</f>
        <v/>
      </c>
      <c r="EV410" s="433" t="str">
        <f ca="1">IF(OR(CP410="",CR410=""),"",Discipline!$P$3*CP410+Discipline!$X$3*CR410)</f>
        <v/>
      </c>
    </row>
    <row r="411" spans="1:152" x14ac:dyDescent="0.25">
      <c r="A411" s="10" t="str">
        <f ca="1">IFERROR(RANK(order!A411,order!A$3:A$554,0),"")</f>
        <v/>
      </c>
      <c r="B411" s="10" t="str">
        <f ca="1">IFERROR(RANK(order!B411,order!B$3:B$554,0),"")</f>
        <v/>
      </c>
      <c r="C411" s="10" t="str">
        <f ca="1">IFERROR(RANK(order!C411,order!C$3:C$554,0),"")</f>
        <v/>
      </c>
      <c r="D411" s="4" t="str">
        <f ca="1">IFERROR(RANK(order!D411,order!D$3:D$554,0),"")</f>
        <v/>
      </c>
      <c r="E411" s="4" t="str">
        <f ca="1">IFERROR(RANK(order!E411,order!E$3:E$554,0),"")</f>
        <v/>
      </c>
      <c r="F411" s="4" t="str">
        <f ca="1">IFERROR(RANK(order!F411,order!F$3:F$554,0),"")</f>
        <v/>
      </c>
      <c r="G411" s="10" t="str">
        <f ca="1">IFERROR(RANK(order!G411,order!G$3:G$554,0),"")</f>
        <v/>
      </c>
      <c r="H411" s="10" t="str">
        <f ca="1">IFERROR(RANK(order!H411,order!H$3:H$554,0),"")</f>
        <v/>
      </c>
      <c r="I411" s="10" t="str">
        <f ca="1">IFERROR(RANK(order!I411,order!I$3:I$554,0),"")</f>
        <v/>
      </c>
      <c r="J411" s="4" t="str">
        <f ca="1">IFERROR(RANK(order!J411,order!J$3:J$554,0),"")</f>
        <v/>
      </c>
      <c r="K411" s="4" t="str">
        <f ca="1">IFERROR(RANK(order!K411,order!K$3:K$554,0),"")</f>
        <v/>
      </c>
      <c r="L411" s="4" t="str">
        <f ca="1">IFERROR(RANK(order!L411,order!L$3:L$554,0),"")</f>
        <v/>
      </c>
      <c r="M411" s="10" t="str">
        <f ca="1">IFERROR(RANK(order!M411,order!M$3:M$554,0),"")</f>
        <v/>
      </c>
      <c r="N411" s="10" t="str">
        <f ca="1">IFERROR(RANK(order!N411,order!N$3:N$554,0),"")</f>
        <v/>
      </c>
      <c r="O411" s="10" t="str">
        <f ca="1">IFERROR(RANK(order!O411,order!O$3:O$554,0),"")</f>
        <v/>
      </c>
      <c r="P411" s="4" t="str">
        <f ca="1">IFERROR(RANK(order!P411,order!P$3:P$554,0),"")</f>
        <v/>
      </c>
      <c r="Q411" s="4" t="str">
        <f ca="1">IFERROR(RANK(order!Q411,order!Q$3:Q$554,0),"")</f>
        <v/>
      </c>
      <c r="R411" s="4" t="str">
        <f ca="1">IFERROR(RANK(order!R411,order!R$3:R$554,0),"")</f>
        <v/>
      </c>
      <c r="S411" s="10" t="str">
        <f ca="1">IFERROR(RANK(order!S411,order!S$3:S$554,0),"")</f>
        <v/>
      </c>
      <c r="T411" s="10" t="str">
        <f ca="1">IFERROR(RANK(order!T411,order!T$3:T$554,0),"")</f>
        <v/>
      </c>
      <c r="U411" s="10" t="str">
        <f ca="1">IFERROR(RANK(order!U411,order!U$3:U$554,0),"")</f>
        <v/>
      </c>
      <c r="V411" s="4" t="str">
        <f ca="1">IFERROR(RANK(order!V411,order!V$3:V$554,0),"")</f>
        <v/>
      </c>
      <c r="W411" s="4" t="str">
        <f ca="1">IFERROR(RANK(order!W411,order!W$3:W$554,0),"")</f>
        <v/>
      </c>
      <c r="X411" s="4" t="str">
        <f ca="1">IFERROR(RANK(order!X411,order!X$3:X$554,0),"")</f>
        <v/>
      </c>
      <c r="Y411" s="10" t="str">
        <f ca="1">IFERROR(RANK(order!Y411,order!Y$3:Y$554,0),"")</f>
        <v/>
      </c>
      <c r="Z411" s="10" t="str">
        <f ca="1">IFERROR(RANK(order!Z411,order!Z$3:Z$554,0),"")</f>
        <v/>
      </c>
      <c r="AA411" s="10" t="str">
        <f ca="1">IFERROR(RANK(order!AA411,order!AA$3:AA$554,0),"")</f>
        <v/>
      </c>
      <c r="AB411" s="4" t="str">
        <f ca="1">IFERROR(RANK(order!AB411,order!AB$3:AB$554,0),"")</f>
        <v/>
      </c>
      <c r="AC411" s="4" t="str">
        <f ca="1">IFERROR(RANK(order!AC411,order!AC$3:AC$554,0),"")</f>
        <v/>
      </c>
      <c r="AD411" s="4" t="str">
        <f ca="1">IFERROR(RANK(order!AD411,order!AD$3:AD$554,0),"")</f>
        <v/>
      </c>
      <c r="AE411" s="10" t="str">
        <f ca="1">IFERROR(RANK(order!AE411,order!AE$3:AE$554,0),"")</f>
        <v/>
      </c>
      <c r="AF411" s="10" t="str">
        <f ca="1">IFERROR(RANK(order!AF411,order!AF$3:AF$554,0),"")</f>
        <v/>
      </c>
      <c r="AG411" s="10" t="str">
        <f ca="1">IFERROR(RANK(order!AG411,order!AG$3:AG$554,0),"")</f>
        <v/>
      </c>
      <c r="AH411" s="4" t="str">
        <f ca="1">IFERROR(RANK(order!AH411,order!AH$3:AH$554,0),"")</f>
        <v/>
      </c>
      <c r="AI411" s="4" t="str">
        <f ca="1">IFERROR(RANK(order!AI411,order!AI$3:AI$554,0),"")</f>
        <v/>
      </c>
      <c r="AJ411" s="4" t="str">
        <f ca="1">IFERROR(RANK(order!AJ411,order!AJ$3:AJ$554,0),"")</f>
        <v/>
      </c>
      <c r="AK411" s="10" t="str">
        <f ca="1">IFERROR(RANK(order!AK411,order!AK$3:AK$554,0),"")</f>
        <v/>
      </c>
      <c r="AL411" s="10" t="str">
        <f ca="1">IFERROR(RANK(order!AL411,order!AL$3:AL$554,0),"")</f>
        <v/>
      </c>
      <c r="AM411" s="10" t="str">
        <f ca="1">IFERROR(RANK(order!AM411,order!AM$3:AM$554,0),"")</f>
        <v/>
      </c>
      <c r="AN411" s="4" t="str">
        <f ca="1">IFERROR(RANK(order!AN411,order!AN$3:AN$554,0),"")</f>
        <v/>
      </c>
      <c r="AO411" s="4" t="str">
        <f ca="1">IFERROR(RANK(order!AO411,order!AO$3:AO$554,0),"")</f>
        <v/>
      </c>
      <c r="AP411" s="4" t="str">
        <f ca="1">IFERROR(RANK(order!AP411,order!AP$3:AP$554,0),"")</f>
        <v/>
      </c>
      <c r="AQ411" s="10" t="str">
        <f ca="1">IFERROR(RANK(order!AQ411,order!AQ$3:AQ$554,0),"")</f>
        <v/>
      </c>
      <c r="AR411" s="10" t="str">
        <f ca="1">IFERROR(RANK(order!AR411,order!AR$3:AR$554,0),"")</f>
        <v/>
      </c>
      <c r="AS411" s="10" t="str">
        <f ca="1">IFERROR(RANK(order!AS411,order!AS$3:AS$554,0),"")</f>
        <v/>
      </c>
      <c r="AT411" s="4" t="str">
        <f ca="1">IFERROR(RANK(order!AT411,order!AT$3:AT$554,0),"")</f>
        <v/>
      </c>
      <c r="AU411" s="4" t="str">
        <f ca="1">IFERROR(RANK(order!AU411,order!AU$3:AU$554,0),"")</f>
        <v/>
      </c>
      <c r="AV411" s="4" t="str">
        <f ca="1">IFERROR(RANK(order!AV411,order!AV$3:AV$554,0),"")</f>
        <v/>
      </c>
      <c r="AW411" s="10" t="str">
        <f ca="1">IFERROR(RANK(order!AW411,order!AW$3:AW$554,0),"")</f>
        <v/>
      </c>
      <c r="AX411" s="10" t="str">
        <f ca="1">IFERROR(RANK(order!AX411,order!AX$3:AX$554,0),"")</f>
        <v/>
      </c>
      <c r="AY411" s="10" t="str">
        <f ca="1">IFERROR(RANK(order!AY411,order!AY$3:AY$554,0),"")</f>
        <v/>
      </c>
      <c r="AZ411" s="4" t="str">
        <f ca="1">IFERROR(RANK(order!AZ411,order!AZ$3:AZ$554,0),"")</f>
        <v/>
      </c>
      <c r="BA411" s="4" t="str">
        <f ca="1">IFERROR(RANK(order!BA411,order!BA$3:BA$554,0),"")</f>
        <v/>
      </c>
      <c r="BB411" s="4" t="str">
        <f ca="1">IFERROR(RANK(order!BB411,order!BB$3:BB$554,0),"")</f>
        <v/>
      </c>
      <c r="BC411" s="10" t="str">
        <f ca="1">IFERROR(RANK(order!BC411,order!BC$3:BC$554,0),"")</f>
        <v/>
      </c>
      <c r="BD411" s="10" t="str">
        <f ca="1">IFERROR(RANK(order!BD411,order!BD$3:BD$554,0),"")</f>
        <v/>
      </c>
      <c r="BE411" s="10" t="str">
        <f ca="1">IFERROR(RANK(order!BE411,order!BE$3:BE$554,0),"")</f>
        <v/>
      </c>
      <c r="BF411" s="4" t="str">
        <f ca="1">IFERROR(RANK(order!BF411,order!BF$3:BF$554,0),"")</f>
        <v/>
      </c>
      <c r="BG411" s="4" t="str">
        <f ca="1">IFERROR(RANK(order!BG411,order!BG$3:BG$554,0),"")</f>
        <v/>
      </c>
      <c r="BH411" s="4" t="str">
        <f ca="1">IFERROR(RANK(order!BH411,order!BH$3:BH$554,0),"")</f>
        <v/>
      </c>
      <c r="BI411" s="10" t="str">
        <f ca="1">IFERROR(RANK(order!BI411,order!BI$3:BI$554,0),"")</f>
        <v/>
      </c>
      <c r="BJ411" s="10" t="str">
        <f ca="1">IFERROR(RANK(order!BJ411,order!BJ$3:BJ$554,0),"")</f>
        <v/>
      </c>
      <c r="BK411" s="10" t="str">
        <f ca="1">IFERROR(RANK(order!BK411,order!BK$3:BK$554,0),"")</f>
        <v/>
      </c>
      <c r="BL411" s="4" t="str">
        <f ca="1">IFERROR(RANK(order!BL411,order!BL$3:BL$554,0),"")</f>
        <v/>
      </c>
      <c r="BM411" s="4" t="str">
        <f ca="1">IFERROR(RANK(order!BM411,order!BM$3:BM$554,0),"")</f>
        <v/>
      </c>
      <c r="BN411" s="4" t="str">
        <f ca="1">IFERROR(RANK(order!BN411,order!BN$3:BN$554,0),"")</f>
        <v/>
      </c>
      <c r="BO411" s="10" t="str">
        <f ca="1">IFERROR(RANK(order!BO411,order!BO$3:BO$554,0),"")</f>
        <v/>
      </c>
      <c r="BP411" s="10" t="str">
        <f ca="1">IFERROR(RANK(order!BP411,order!BP$3:BP$554,0),"")</f>
        <v/>
      </c>
      <c r="BQ411" s="10" t="str">
        <f ca="1">IFERROR(RANK(order!BQ411,order!BQ$3:BQ$554,0),"")</f>
        <v/>
      </c>
      <c r="BR411" s="4" t="str">
        <f ca="1">IFERROR(RANK(order!BR411,order!BR$3:BR$554,0),"")</f>
        <v/>
      </c>
      <c r="BS411" s="4" t="str">
        <f ca="1">IFERROR(RANK(order!BS411,order!BS$3:BS$554,0),"")</f>
        <v/>
      </c>
      <c r="BT411" s="4" t="str">
        <f ca="1">IFERROR(RANK(order!BT411,order!BT$3:BT$554,0),"")</f>
        <v/>
      </c>
      <c r="BU411" s="95">
        <f t="shared" si="547"/>
        <v>409</v>
      </c>
      <c r="BV411" s="35" t="str">
        <f t="shared" si="548"/>
        <v>E1</v>
      </c>
      <c r="BW411" s="55">
        <f t="shared" ca="1" si="471"/>
        <v>0</v>
      </c>
      <c r="BX411" s="56" t="str">
        <f t="shared" ca="1" si="472"/>
        <v/>
      </c>
      <c r="BY411" s="56" t="str">
        <f t="shared" ca="1" si="473"/>
        <v/>
      </c>
      <c r="BZ411" s="57" t="str">
        <f t="shared" ca="1" si="474"/>
        <v/>
      </c>
      <c r="CA411" s="57" t="str">
        <f t="shared" ca="1" si="475"/>
        <v/>
      </c>
      <c r="CB411" s="58" t="str">
        <f t="shared" ca="1" si="476"/>
        <v/>
      </c>
      <c r="CC411" s="57" t="str">
        <f t="shared" ca="1" si="477"/>
        <v/>
      </c>
      <c r="CD411" s="57" t="str">
        <f t="shared" ca="1" si="478"/>
        <v/>
      </c>
      <c r="CE411" s="58" t="str">
        <f t="shared" ca="1" si="479"/>
        <v/>
      </c>
      <c r="CF411" s="59" t="str">
        <f t="shared" ca="1" si="480"/>
        <v/>
      </c>
      <c r="CG411" s="57" t="str">
        <f t="shared" ca="1" si="481"/>
        <v/>
      </c>
      <c r="CH411" s="57" t="str">
        <f t="shared" ca="1" si="482"/>
        <v/>
      </c>
      <c r="CI411" s="57" t="str">
        <f t="shared" ca="1" si="483"/>
        <v/>
      </c>
      <c r="CJ411" s="57" t="str">
        <f t="shared" ca="1" si="484"/>
        <v/>
      </c>
      <c r="CK411" s="57" t="str">
        <f t="shared" ca="1" si="485"/>
        <v/>
      </c>
      <c r="CL411" s="57" t="str">
        <f t="shared" ca="1" si="486"/>
        <v/>
      </c>
      <c r="CM411" s="57" t="str">
        <f t="shared" ca="1" si="487"/>
        <v/>
      </c>
      <c r="CN411" s="57" t="str">
        <f t="shared" ca="1" si="488"/>
        <v/>
      </c>
      <c r="CO411" s="57" t="str">
        <f t="shared" ca="1" si="489"/>
        <v/>
      </c>
      <c r="CP411" s="57" t="str">
        <f t="shared" ca="1" si="490"/>
        <v/>
      </c>
      <c r="CQ411" s="57" t="str">
        <f t="shared" ca="1" si="491"/>
        <v/>
      </c>
      <c r="CR411" s="57" t="str">
        <f t="shared" ca="1" si="492"/>
        <v/>
      </c>
      <c r="CS411" s="60" t="str">
        <f t="shared" ca="1" si="493"/>
        <v/>
      </c>
      <c r="CT411" s="60" t="str">
        <f t="shared" ca="1" si="494"/>
        <v/>
      </c>
      <c r="CU411" s="60" t="str">
        <f t="shared" ca="1" si="495"/>
        <v/>
      </c>
      <c r="CV411" s="60" t="str">
        <f t="shared" ca="1" si="496"/>
        <v/>
      </c>
      <c r="CW411" s="60" t="str">
        <f t="shared" ca="1" si="497"/>
        <v/>
      </c>
      <c r="CX411" s="60" t="str">
        <f t="shared" ca="1" si="498"/>
        <v/>
      </c>
      <c r="CY411" s="60" t="str">
        <f t="shared" ca="1" si="499"/>
        <v/>
      </c>
      <c r="CZ411" s="60" t="str">
        <f t="shared" ca="1" si="500"/>
        <v/>
      </c>
      <c r="DA411" s="65" t="str">
        <f t="shared" ca="1" si="501"/>
        <v/>
      </c>
      <c r="DB411" s="65" t="str">
        <f t="shared" ca="1" si="502"/>
        <v/>
      </c>
      <c r="DC411" s="65" t="str">
        <f t="shared" ca="1" si="503"/>
        <v/>
      </c>
      <c r="DD411" s="65" t="str">
        <f t="shared" ca="1" si="504"/>
        <v/>
      </c>
      <c r="DE411" s="65" t="str">
        <f t="shared" ca="1" si="505"/>
        <v/>
      </c>
      <c r="DF411" s="66" t="str">
        <f t="shared" ca="1" si="506"/>
        <v/>
      </c>
      <c r="DG411" s="66" t="str">
        <f t="shared" ca="1" si="507"/>
        <v/>
      </c>
      <c r="DH411" s="66" t="str">
        <f t="shared" ca="1" si="508"/>
        <v/>
      </c>
      <c r="DI411" s="66" t="str">
        <f t="shared" ca="1" si="509"/>
        <v/>
      </c>
      <c r="DJ411" s="66" t="str">
        <f t="shared" ca="1" si="510"/>
        <v/>
      </c>
      <c r="DK411" s="65" t="str">
        <f t="shared" ca="1" si="511"/>
        <v/>
      </c>
      <c r="DL411" s="65" t="str">
        <f t="shared" ca="1" si="512"/>
        <v/>
      </c>
      <c r="DM411" s="65" t="str">
        <f t="shared" ca="1" si="513"/>
        <v/>
      </c>
      <c r="DN411" s="65" t="str">
        <f t="shared" ca="1" si="514"/>
        <v/>
      </c>
      <c r="DO411" s="65" t="str">
        <f t="shared" ca="1" si="515"/>
        <v/>
      </c>
      <c r="DP411" s="65" t="str">
        <f t="shared" ca="1" si="516"/>
        <v/>
      </c>
      <c r="DQ411" s="65" t="str">
        <f t="shared" ca="1" si="517"/>
        <v/>
      </c>
      <c r="DR411" s="69" t="str">
        <f t="shared" ca="1" si="518"/>
        <v/>
      </c>
      <c r="DS411" s="69" t="str">
        <f t="shared" ca="1" si="519"/>
        <v/>
      </c>
      <c r="DT411" s="69" t="str">
        <f t="shared" ca="1" si="520"/>
        <v/>
      </c>
      <c r="DU411" s="69" t="str">
        <f t="shared" ca="1" si="521"/>
        <v/>
      </c>
      <c r="DV411" s="69" t="str">
        <f t="shared" ca="1" si="522"/>
        <v/>
      </c>
      <c r="DW411" s="69" t="str">
        <f t="shared" ca="1" si="523"/>
        <v/>
      </c>
      <c r="DX411" s="69" t="str">
        <f t="shared" ca="1" si="524"/>
        <v/>
      </c>
      <c r="DY411" s="69" t="str">
        <f t="shared" ca="1" si="525"/>
        <v/>
      </c>
      <c r="DZ411" s="72" t="str">
        <f t="shared" ca="1" si="526"/>
        <v/>
      </c>
      <c r="EA411" s="72" t="str">
        <f t="shared" ca="1" si="527"/>
        <v/>
      </c>
      <c r="EB411" s="72" t="str">
        <f t="shared" ca="1" si="528"/>
        <v/>
      </c>
      <c r="EC411" s="65" t="str">
        <f t="shared" ca="1" si="529"/>
        <v/>
      </c>
      <c r="ED411" s="65" t="str">
        <f t="shared" ca="1" si="530"/>
        <v/>
      </c>
      <c r="EE411" s="65" t="str">
        <f t="shared" ca="1" si="531"/>
        <v/>
      </c>
      <c r="EF411" s="65" t="str">
        <f t="shared" ca="1" si="532"/>
        <v/>
      </c>
      <c r="EG411" s="65" t="str">
        <f t="shared" ca="1" si="533"/>
        <v/>
      </c>
      <c r="EH411" s="65" t="str">
        <f t="shared" ca="1" si="534"/>
        <v/>
      </c>
      <c r="EI411" s="429" t="str">
        <f t="shared" ca="1" si="535"/>
        <v>No</v>
      </c>
      <c r="EJ411" s="428" t="str">
        <f t="shared" ca="1" si="536"/>
        <v/>
      </c>
      <c r="EK411" s="428" t="str">
        <f t="shared" ca="1" si="537"/>
        <v/>
      </c>
      <c r="EL411" s="65" t="str">
        <f t="shared" ca="1" si="538"/>
        <v/>
      </c>
      <c r="EM411" s="65" t="str">
        <f t="shared" ca="1" si="539"/>
        <v/>
      </c>
      <c r="EN411" s="65" t="str">
        <f t="shared" ca="1" si="540"/>
        <v/>
      </c>
      <c r="EO411" s="433" t="str">
        <f t="shared" ca="1" si="541"/>
        <v/>
      </c>
      <c r="EP411" s="433" t="str">
        <f t="shared" ca="1" si="542"/>
        <v/>
      </c>
      <c r="EQ411" s="433" t="str">
        <f t="shared" ca="1" si="543"/>
        <v/>
      </c>
      <c r="ER411" s="433" t="str">
        <f t="shared" ca="1" si="544"/>
        <v/>
      </c>
      <c r="ES411" s="433" t="str">
        <f t="shared" ca="1" si="545"/>
        <v/>
      </c>
      <c r="ET411" s="433" t="str">
        <f t="shared" ca="1" si="546"/>
        <v/>
      </c>
      <c r="EU411" s="433" t="str">
        <f ca="1">IF(OR(CO411="",CQ411=""),"",Discipline!$P$3*CO411+Discipline!$X$3*CQ411)</f>
        <v/>
      </c>
      <c r="EV411" s="433" t="str">
        <f ca="1">IF(OR(CP411="",CR411=""),"",Discipline!$P$3*CP411+Discipline!$X$3*CR411)</f>
        <v/>
      </c>
    </row>
    <row r="412" spans="1:152" x14ac:dyDescent="0.25">
      <c r="A412" s="10" t="str">
        <f ca="1">IFERROR(RANK(order!A412,order!A$3:A$554,0),"")</f>
        <v/>
      </c>
      <c r="B412" s="10" t="str">
        <f ca="1">IFERROR(RANK(order!B412,order!B$3:B$554,0),"")</f>
        <v/>
      </c>
      <c r="C412" s="10" t="str">
        <f ca="1">IFERROR(RANK(order!C412,order!C$3:C$554,0),"")</f>
        <v/>
      </c>
      <c r="D412" s="4" t="str">
        <f ca="1">IFERROR(RANK(order!D412,order!D$3:D$554,0),"")</f>
        <v/>
      </c>
      <c r="E412" s="4" t="str">
        <f ca="1">IFERROR(RANK(order!E412,order!E$3:E$554,0),"")</f>
        <v/>
      </c>
      <c r="F412" s="4" t="str">
        <f ca="1">IFERROR(RANK(order!F412,order!F$3:F$554,0),"")</f>
        <v/>
      </c>
      <c r="G412" s="10" t="str">
        <f ca="1">IFERROR(RANK(order!G412,order!G$3:G$554,0),"")</f>
        <v/>
      </c>
      <c r="H412" s="10" t="str">
        <f ca="1">IFERROR(RANK(order!H412,order!H$3:H$554,0),"")</f>
        <v/>
      </c>
      <c r="I412" s="10" t="str">
        <f ca="1">IFERROR(RANK(order!I412,order!I$3:I$554,0),"")</f>
        <v/>
      </c>
      <c r="J412" s="4" t="str">
        <f ca="1">IFERROR(RANK(order!J412,order!J$3:J$554,0),"")</f>
        <v/>
      </c>
      <c r="K412" s="4" t="str">
        <f ca="1">IFERROR(RANK(order!K412,order!K$3:K$554,0),"")</f>
        <v/>
      </c>
      <c r="L412" s="4" t="str">
        <f ca="1">IFERROR(RANK(order!L412,order!L$3:L$554,0),"")</f>
        <v/>
      </c>
      <c r="M412" s="10" t="str">
        <f ca="1">IFERROR(RANK(order!M412,order!M$3:M$554,0),"")</f>
        <v/>
      </c>
      <c r="N412" s="10" t="str">
        <f ca="1">IFERROR(RANK(order!N412,order!N$3:N$554,0),"")</f>
        <v/>
      </c>
      <c r="O412" s="10" t="str">
        <f ca="1">IFERROR(RANK(order!O412,order!O$3:O$554,0),"")</f>
        <v/>
      </c>
      <c r="P412" s="4" t="str">
        <f ca="1">IFERROR(RANK(order!P412,order!P$3:P$554,0),"")</f>
        <v/>
      </c>
      <c r="Q412" s="4" t="str">
        <f ca="1">IFERROR(RANK(order!Q412,order!Q$3:Q$554,0),"")</f>
        <v/>
      </c>
      <c r="R412" s="4" t="str">
        <f ca="1">IFERROR(RANK(order!R412,order!R$3:R$554,0),"")</f>
        <v/>
      </c>
      <c r="S412" s="10" t="str">
        <f ca="1">IFERROR(RANK(order!S412,order!S$3:S$554,0),"")</f>
        <v/>
      </c>
      <c r="T412" s="10" t="str">
        <f ca="1">IFERROR(RANK(order!T412,order!T$3:T$554,0),"")</f>
        <v/>
      </c>
      <c r="U412" s="10" t="str">
        <f ca="1">IFERROR(RANK(order!U412,order!U$3:U$554,0),"")</f>
        <v/>
      </c>
      <c r="V412" s="4" t="str">
        <f ca="1">IFERROR(RANK(order!V412,order!V$3:V$554,0),"")</f>
        <v/>
      </c>
      <c r="W412" s="4" t="str">
        <f ca="1">IFERROR(RANK(order!W412,order!W$3:W$554,0),"")</f>
        <v/>
      </c>
      <c r="X412" s="4" t="str">
        <f ca="1">IFERROR(RANK(order!X412,order!X$3:X$554,0),"")</f>
        <v/>
      </c>
      <c r="Y412" s="10" t="str">
        <f ca="1">IFERROR(RANK(order!Y412,order!Y$3:Y$554,0),"")</f>
        <v/>
      </c>
      <c r="Z412" s="10" t="str">
        <f ca="1">IFERROR(RANK(order!Z412,order!Z$3:Z$554,0),"")</f>
        <v/>
      </c>
      <c r="AA412" s="10" t="str">
        <f ca="1">IFERROR(RANK(order!AA412,order!AA$3:AA$554,0),"")</f>
        <v/>
      </c>
      <c r="AB412" s="4" t="str">
        <f ca="1">IFERROR(RANK(order!AB412,order!AB$3:AB$554,0),"")</f>
        <v/>
      </c>
      <c r="AC412" s="4" t="str">
        <f ca="1">IFERROR(RANK(order!AC412,order!AC$3:AC$554,0),"")</f>
        <v/>
      </c>
      <c r="AD412" s="4" t="str">
        <f ca="1">IFERROR(RANK(order!AD412,order!AD$3:AD$554,0),"")</f>
        <v/>
      </c>
      <c r="AE412" s="10" t="str">
        <f ca="1">IFERROR(RANK(order!AE412,order!AE$3:AE$554,0),"")</f>
        <v/>
      </c>
      <c r="AF412" s="10" t="str">
        <f ca="1">IFERROR(RANK(order!AF412,order!AF$3:AF$554,0),"")</f>
        <v/>
      </c>
      <c r="AG412" s="10" t="str">
        <f ca="1">IFERROR(RANK(order!AG412,order!AG$3:AG$554,0),"")</f>
        <v/>
      </c>
      <c r="AH412" s="4" t="str">
        <f ca="1">IFERROR(RANK(order!AH412,order!AH$3:AH$554,0),"")</f>
        <v/>
      </c>
      <c r="AI412" s="4" t="str">
        <f ca="1">IFERROR(RANK(order!AI412,order!AI$3:AI$554,0),"")</f>
        <v/>
      </c>
      <c r="AJ412" s="4" t="str">
        <f ca="1">IFERROR(RANK(order!AJ412,order!AJ$3:AJ$554,0),"")</f>
        <v/>
      </c>
      <c r="AK412" s="10" t="str">
        <f ca="1">IFERROR(RANK(order!AK412,order!AK$3:AK$554,0),"")</f>
        <v/>
      </c>
      <c r="AL412" s="10" t="str">
        <f ca="1">IFERROR(RANK(order!AL412,order!AL$3:AL$554,0),"")</f>
        <v/>
      </c>
      <c r="AM412" s="10" t="str">
        <f ca="1">IFERROR(RANK(order!AM412,order!AM$3:AM$554,0),"")</f>
        <v/>
      </c>
      <c r="AN412" s="4" t="str">
        <f ca="1">IFERROR(RANK(order!AN412,order!AN$3:AN$554,0),"")</f>
        <v/>
      </c>
      <c r="AO412" s="4" t="str">
        <f ca="1">IFERROR(RANK(order!AO412,order!AO$3:AO$554,0),"")</f>
        <v/>
      </c>
      <c r="AP412" s="4" t="str">
        <f ca="1">IFERROR(RANK(order!AP412,order!AP$3:AP$554,0),"")</f>
        <v/>
      </c>
      <c r="AQ412" s="10" t="str">
        <f ca="1">IFERROR(RANK(order!AQ412,order!AQ$3:AQ$554,0),"")</f>
        <v/>
      </c>
      <c r="AR412" s="10" t="str">
        <f ca="1">IFERROR(RANK(order!AR412,order!AR$3:AR$554,0),"")</f>
        <v/>
      </c>
      <c r="AS412" s="10" t="str">
        <f ca="1">IFERROR(RANK(order!AS412,order!AS$3:AS$554,0),"")</f>
        <v/>
      </c>
      <c r="AT412" s="4" t="str">
        <f ca="1">IFERROR(RANK(order!AT412,order!AT$3:AT$554,0),"")</f>
        <v/>
      </c>
      <c r="AU412" s="4" t="str">
        <f ca="1">IFERROR(RANK(order!AU412,order!AU$3:AU$554,0),"")</f>
        <v/>
      </c>
      <c r="AV412" s="4" t="str">
        <f ca="1">IFERROR(RANK(order!AV412,order!AV$3:AV$554,0),"")</f>
        <v/>
      </c>
      <c r="AW412" s="10" t="str">
        <f ca="1">IFERROR(RANK(order!AW412,order!AW$3:AW$554,0),"")</f>
        <v/>
      </c>
      <c r="AX412" s="10" t="str">
        <f ca="1">IFERROR(RANK(order!AX412,order!AX$3:AX$554,0),"")</f>
        <v/>
      </c>
      <c r="AY412" s="10" t="str">
        <f ca="1">IFERROR(RANK(order!AY412,order!AY$3:AY$554,0),"")</f>
        <v/>
      </c>
      <c r="AZ412" s="4" t="str">
        <f ca="1">IFERROR(RANK(order!AZ412,order!AZ$3:AZ$554,0),"")</f>
        <v/>
      </c>
      <c r="BA412" s="4" t="str">
        <f ca="1">IFERROR(RANK(order!BA412,order!BA$3:BA$554,0),"")</f>
        <v/>
      </c>
      <c r="BB412" s="4" t="str">
        <f ca="1">IFERROR(RANK(order!BB412,order!BB$3:BB$554,0),"")</f>
        <v/>
      </c>
      <c r="BC412" s="10" t="str">
        <f ca="1">IFERROR(RANK(order!BC412,order!BC$3:BC$554,0),"")</f>
        <v/>
      </c>
      <c r="BD412" s="10" t="str">
        <f ca="1">IFERROR(RANK(order!BD412,order!BD$3:BD$554,0),"")</f>
        <v/>
      </c>
      <c r="BE412" s="10" t="str">
        <f ca="1">IFERROR(RANK(order!BE412,order!BE$3:BE$554,0),"")</f>
        <v/>
      </c>
      <c r="BF412" s="4" t="str">
        <f ca="1">IFERROR(RANK(order!BF412,order!BF$3:BF$554,0),"")</f>
        <v/>
      </c>
      <c r="BG412" s="4" t="str">
        <f ca="1">IFERROR(RANK(order!BG412,order!BG$3:BG$554,0),"")</f>
        <v/>
      </c>
      <c r="BH412" s="4" t="str">
        <f ca="1">IFERROR(RANK(order!BH412,order!BH$3:BH$554,0),"")</f>
        <v/>
      </c>
      <c r="BI412" s="10" t="str">
        <f ca="1">IFERROR(RANK(order!BI412,order!BI$3:BI$554,0),"")</f>
        <v/>
      </c>
      <c r="BJ412" s="10" t="str">
        <f ca="1">IFERROR(RANK(order!BJ412,order!BJ$3:BJ$554,0),"")</f>
        <v/>
      </c>
      <c r="BK412" s="10" t="str">
        <f ca="1">IFERROR(RANK(order!BK412,order!BK$3:BK$554,0),"")</f>
        <v/>
      </c>
      <c r="BL412" s="4" t="str">
        <f ca="1">IFERROR(RANK(order!BL412,order!BL$3:BL$554,0),"")</f>
        <v/>
      </c>
      <c r="BM412" s="4" t="str">
        <f ca="1">IFERROR(RANK(order!BM412,order!BM$3:BM$554,0),"")</f>
        <v/>
      </c>
      <c r="BN412" s="4" t="str">
        <f ca="1">IFERROR(RANK(order!BN412,order!BN$3:BN$554,0),"")</f>
        <v/>
      </c>
      <c r="BO412" s="10" t="str">
        <f ca="1">IFERROR(RANK(order!BO412,order!BO$3:BO$554,0),"")</f>
        <v/>
      </c>
      <c r="BP412" s="10" t="str">
        <f ca="1">IFERROR(RANK(order!BP412,order!BP$3:BP$554,0),"")</f>
        <v/>
      </c>
      <c r="BQ412" s="10" t="str">
        <f ca="1">IFERROR(RANK(order!BQ412,order!BQ$3:BQ$554,0),"")</f>
        <v/>
      </c>
      <c r="BR412" s="4" t="str">
        <f ca="1">IFERROR(RANK(order!BR412,order!BR$3:BR$554,0),"")</f>
        <v/>
      </c>
      <c r="BS412" s="4" t="str">
        <f ca="1">IFERROR(RANK(order!BS412,order!BS$3:BS$554,0),"")</f>
        <v/>
      </c>
      <c r="BT412" s="4" t="str">
        <f ca="1">IFERROR(RANK(order!BT412,order!BT$3:BT$554,0),"")</f>
        <v/>
      </c>
      <c r="BU412" s="95">
        <f t="shared" si="547"/>
        <v>410</v>
      </c>
      <c r="BV412" s="35" t="str">
        <f t="shared" si="548"/>
        <v>E1</v>
      </c>
      <c r="BW412" s="55">
        <f t="shared" ca="1" si="471"/>
        <v>0</v>
      </c>
      <c r="BX412" s="56" t="str">
        <f t="shared" ca="1" si="472"/>
        <v/>
      </c>
      <c r="BY412" s="56" t="str">
        <f t="shared" ca="1" si="473"/>
        <v/>
      </c>
      <c r="BZ412" s="57" t="str">
        <f t="shared" ca="1" si="474"/>
        <v/>
      </c>
      <c r="CA412" s="57" t="str">
        <f t="shared" ca="1" si="475"/>
        <v/>
      </c>
      <c r="CB412" s="58" t="str">
        <f t="shared" ca="1" si="476"/>
        <v/>
      </c>
      <c r="CC412" s="57" t="str">
        <f t="shared" ca="1" si="477"/>
        <v/>
      </c>
      <c r="CD412" s="57" t="str">
        <f t="shared" ca="1" si="478"/>
        <v/>
      </c>
      <c r="CE412" s="58" t="str">
        <f t="shared" ca="1" si="479"/>
        <v/>
      </c>
      <c r="CF412" s="59" t="str">
        <f t="shared" ca="1" si="480"/>
        <v/>
      </c>
      <c r="CG412" s="57" t="str">
        <f t="shared" ca="1" si="481"/>
        <v/>
      </c>
      <c r="CH412" s="57" t="str">
        <f t="shared" ca="1" si="482"/>
        <v/>
      </c>
      <c r="CI412" s="57" t="str">
        <f t="shared" ca="1" si="483"/>
        <v/>
      </c>
      <c r="CJ412" s="57" t="str">
        <f t="shared" ca="1" si="484"/>
        <v/>
      </c>
      <c r="CK412" s="57" t="str">
        <f t="shared" ca="1" si="485"/>
        <v/>
      </c>
      <c r="CL412" s="57" t="str">
        <f t="shared" ca="1" si="486"/>
        <v/>
      </c>
      <c r="CM412" s="57" t="str">
        <f t="shared" ca="1" si="487"/>
        <v/>
      </c>
      <c r="CN412" s="57" t="str">
        <f t="shared" ca="1" si="488"/>
        <v/>
      </c>
      <c r="CO412" s="57" t="str">
        <f t="shared" ca="1" si="489"/>
        <v/>
      </c>
      <c r="CP412" s="57" t="str">
        <f t="shared" ca="1" si="490"/>
        <v/>
      </c>
      <c r="CQ412" s="57" t="str">
        <f t="shared" ca="1" si="491"/>
        <v/>
      </c>
      <c r="CR412" s="57" t="str">
        <f t="shared" ca="1" si="492"/>
        <v/>
      </c>
      <c r="CS412" s="60" t="str">
        <f t="shared" ca="1" si="493"/>
        <v/>
      </c>
      <c r="CT412" s="60" t="str">
        <f t="shared" ca="1" si="494"/>
        <v/>
      </c>
      <c r="CU412" s="60" t="str">
        <f t="shared" ca="1" si="495"/>
        <v/>
      </c>
      <c r="CV412" s="60" t="str">
        <f t="shared" ca="1" si="496"/>
        <v/>
      </c>
      <c r="CW412" s="60" t="str">
        <f t="shared" ca="1" si="497"/>
        <v/>
      </c>
      <c r="CX412" s="60" t="str">
        <f t="shared" ca="1" si="498"/>
        <v/>
      </c>
      <c r="CY412" s="60" t="str">
        <f t="shared" ca="1" si="499"/>
        <v/>
      </c>
      <c r="CZ412" s="60" t="str">
        <f t="shared" ca="1" si="500"/>
        <v/>
      </c>
      <c r="DA412" s="65" t="str">
        <f t="shared" ca="1" si="501"/>
        <v/>
      </c>
      <c r="DB412" s="65" t="str">
        <f t="shared" ca="1" si="502"/>
        <v/>
      </c>
      <c r="DC412" s="65" t="str">
        <f t="shared" ca="1" si="503"/>
        <v/>
      </c>
      <c r="DD412" s="65" t="str">
        <f t="shared" ca="1" si="504"/>
        <v/>
      </c>
      <c r="DE412" s="65" t="str">
        <f t="shared" ca="1" si="505"/>
        <v/>
      </c>
      <c r="DF412" s="66" t="str">
        <f t="shared" ca="1" si="506"/>
        <v/>
      </c>
      <c r="DG412" s="66" t="str">
        <f t="shared" ca="1" si="507"/>
        <v/>
      </c>
      <c r="DH412" s="66" t="str">
        <f t="shared" ca="1" si="508"/>
        <v/>
      </c>
      <c r="DI412" s="66" t="str">
        <f t="shared" ca="1" si="509"/>
        <v/>
      </c>
      <c r="DJ412" s="66" t="str">
        <f t="shared" ca="1" si="510"/>
        <v/>
      </c>
      <c r="DK412" s="65" t="str">
        <f t="shared" ca="1" si="511"/>
        <v/>
      </c>
      <c r="DL412" s="65" t="str">
        <f t="shared" ca="1" si="512"/>
        <v/>
      </c>
      <c r="DM412" s="65" t="str">
        <f t="shared" ca="1" si="513"/>
        <v/>
      </c>
      <c r="DN412" s="65" t="str">
        <f t="shared" ca="1" si="514"/>
        <v/>
      </c>
      <c r="DO412" s="65" t="str">
        <f t="shared" ca="1" si="515"/>
        <v/>
      </c>
      <c r="DP412" s="65" t="str">
        <f t="shared" ca="1" si="516"/>
        <v/>
      </c>
      <c r="DQ412" s="65" t="str">
        <f t="shared" ca="1" si="517"/>
        <v/>
      </c>
      <c r="DR412" s="69" t="str">
        <f t="shared" ca="1" si="518"/>
        <v/>
      </c>
      <c r="DS412" s="69" t="str">
        <f t="shared" ca="1" si="519"/>
        <v/>
      </c>
      <c r="DT412" s="69" t="str">
        <f t="shared" ca="1" si="520"/>
        <v/>
      </c>
      <c r="DU412" s="69" t="str">
        <f t="shared" ca="1" si="521"/>
        <v/>
      </c>
      <c r="DV412" s="69" t="str">
        <f t="shared" ca="1" si="522"/>
        <v/>
      </c>
      <c r="DW412" s="69" t="str">
        <f t="shared" ca="1" si="523"/>
        <v/>
      </c>
      <c r="DX412" s="69" t="str">
        <f t="shared" ca="1" si="524"/>
        <v/>
      </c>
      <c r="DY412" s="69" t="str">
        <f t="shared" ca="1" si="525"/>
        <v/>
      </c>
      <c r="DZ412" s="72" t="str">
        <f t="shared" ca="1" si="526"/>
        <v/>
      </c>
      <c r="EA412" s="72" t="str">
        <f t="shared" ca="1" si="527"/>
        <v/>
      </c>
      <c r="EB412" s="72" t="str">
        <f t="shared" ca="1" si="528"/>
        <v/>
      </c>
      <c r="EC412" s="65" t="str">
        <f t="shared" ca="1" si="529"/>
        <v/>
      </c>
      <c r="ED412" s="65" t="str">
        <f t="shared" ca="1" si="530"/>
        <v/>
      </c>
      <c r="EE412" s="65" t="str">
        <f t="shared" ca="1" si="531"/>
        <v/>
      </c>
      <c r="EF412" s="65" t="str">
        <f t="shared" ca="1" si="532"/>
        <v/>
      </c>
      <c r="EG412" s="65" t="str">
        <f t="shared" ca="1" si="533"/>
        <v/>
      </c>
      <c r="EH412" s="65" t="str">
        <f t="shared" ca="1" si="534"/>
        <v/>
      </c>
      <c r="EI412" s="429" t="str">
        <f t="shared" ca="1" si="535"/>
        <v>No</v>
      </c>
      <c r="EJ412" s="428" t="str">
        <f t="shared" ca="1" si="536"/>
        <v/>
      </c>
      <c r="EK412" s="428" t="str">
        <f t="shared" ca="1" si="537"/>
        <v/>
      </c>
      <c r="EL412" s="65" t="str">
        <f t="shared" ca="1" si="538"/>
        <v/>
      </c>
      <c r="EM412" s="65" t="str">
        <f t="shared" ca="1" si="539"/>
        <v/>
      </c>
      <c r="EN412" s="65" t="str">
        <f t="shared" ca="1" si="540"/>
        <v/>
      </c>
      <c r="EO412" s="433" t="str">
        <f t="shared" ca="1" si="541"/>
        <v/>
      </c>
      <c r="EP412" s="433" t="str">
        <f t="shared" ca="1" si="542"/>
        <v/>
      </c>
      <c r="EQ412" s="433" t="str">
        <f t="shared" ca="1" si="543"/>
        <v/>
      </c>
      <c r="ER412" s="433" t="str">
        <f t="shared" ca="1" si="544"/>
        <v/>
      </c>
      <c r="ES412" s="433" t="str">
        <f t="shared" ca="1" si="545"/>
        <v/>
      </c>
      <c r="ET412" s="433" t="str">
        <f t="shared" ca="1" si="546"/>
        <v/>
      </c>
      <c r="EU412" s="433" t="str">
        <f ca="1">IF(OR(CO412="",CQ412=""),"",Discipline!$P$3*CO412+Discipline!$X$3*CQ412)</f>
        <v/>
      </c>
      <c r="EV412" s="433" t="str">
        <f ca="1">IF(OR(CP412="",CR412=""),"",Discipline!$P$3*CP412+Discipline!$X$3*CR412)</f>
        <v/>
      </c>
    </row>
    <row r="413" spans="1:152" x14ac:dyDescent="0.25">
      <c r="A413" s="10" t="str">
        <f ca="1">IFERROR(RANK(order!A413,order!A$3:A$554,0),"")</f>
        <v/>
      </c>
      <c r="B413" s="10" t="str">
        <f ca="1">IFERROR(RANK(order!B413,order!B$3:B$554,0),"")</f>
        <v/>
      </c>
      <c r="C413" s="10" t="str">
        <f ca="1">IFERROR(RANK(order!C413,order!C$3:C$554,0),"")</f>
        <v/>
      </c>
      <c r="D413" s="4" t="str">
        <f ca="1">IFERROR(RANK(order!D413,order!D$3:D$554,0),"")</f>
        <v/>
      </c>
      <c r="E413" s="4" t="str">
        <f ca="1">IFERROR(RANK(order!E413,order!E$3:E$554,0),"")</f>
        <v/>
      </c>
      <c r="F413" s="4" t="str">
        <f ca="1">IFERROR(RANK(order!F413,order!F$3:F$554,0),"")</f>
        <v/>
      </c>
      <c r="G413" s="10" t="str">
        <f ca="1">IFERROR(RANK(order!G413,order!G$3:G$554,0),"")</f>
        <v/>
      </c>
      <c r="H413" s="10" t="str">
        <f ca="1">IFERROR(RANK(order!H413,order!H$3:H$554,0),"")</f>
        <v/>
      </c>
      <c r="I413" s="10" t="str">
        <f ca="1">IFERROR(RANK(order!I413,order!I$3:I$554,0),"")</f>
        <v/>
      </c>
      <c r="J413" s="4" t="str">
        <f ca="1">IFERROR(RANK(order!J413,order!J$3:J$554,0),"")</f>
        <v/>
      </c>
      <c r="K413" s="4" t="str">
        <f ca="1">IFERROR(RANK(order!K413,order!K$3:K$554,0),"")</f>
        <v/>
      </c>
      <c r="L413" s="4" t="str">
        <f ca="1">IFERROR(RANK(order!L413,order!L$3:L$554,0),"")</f>
        <v/>
      </c>
      <c r="M413" s="10" t="str">
        <f ca="1">IFERROR(RANK(order!M413,order!M$3:M$554,0),"")</f>
        <v/>
      </c>
      <c r="N413" s="10" t="str">
        <f ca="1">IFERROR(RANK(order!N413,order!N$3:N$554,0),"")</f>
        <v/>
      </c>
      <c r="O413" s="10" t="str">
        <f ca="1">IFERROR(RANK(order!O413,order!O$3:O$554,0),"")</f>
        <v/>
      </c>
      <c r="P413" s="4" t="str">
        <f ca="1">IFERROR(RANK(order!P413,order!P$3:P$554,0),"")</f>
        <v/>
      </c>
      <c r="Q413" s="4" t="str">
        <f ca="1">IFERROR(RANK(order!Q413,order!Q$3:Q$554,0),"")</f>
        <v/>
      </c>
      <c r="R413" s="4" t="str">
        <f ca="1">IFERROR(RANK(order!R413,order!R$3:R$554,0),"")</f>
        <v/>
      </c>
      <c r="S413" s="10" t="str">
        <f ca="1">IFERROR(RANK(order!S413,order!S$3:S$554,0),"")</f>
        <v/>
      </c>
      <c r="T413" s="10" t="str">
        <f ca="1">IFERROR(RANK(order!T413,order!T$3:T$554,0),"")</f>
        <v/>
      </c>
      <c r="U413" s="10" t="str">
        <f ca="1">IFERROR(RANK(order!U413,order!U$3:U$554,0),"")</f>
        <v/>
      </c>
      <c r="V413" s="4" t="str">
        <f ca="1">IFERROR(RANK(order!V413,order!V$3:V$554,0),"")</f>
        <v/>
      </c>
      <c r="W413" s="4" t="str">
        <f ca="1">IFERROR(RANK(order!W413,order!W$3:W$554,0),"")</f>
        <v/>
      </c>
      <c r="X413" s="4" t="str">
        <f ca="1">IFERROR(RANK(order!X413,order!X$3:X$554,0),"")</f>
        <v/>
      </c>
      <c r="Y413" s="10" t="str">
        <f ca="1">IFERROR(RANK(order!Y413,order!Y$3:Y$554,0),"")</f>
        <v/>
      </c>
      <c r="Z413" s="10" t="str">
        <f ca="1">IFERROR(RANK(order!Z413,order!Z$3:Z$554,0),"")</f>
        <v/>
      </c>
      <c r="AA413" s="10" t="str">
        <f ca="1">IFERROR(RANK(order!AA413,order!AA$3:AA$554,0),"")</f>
        <v/>
      </c>
      <c r="AB413" s="4" t="str">
        <f ca="1">IFERROR(RANK(order!AB413,order!AB$3:AB$554,0),"")</f>
        <v/>
      </c>
      <c r="AC413" s="4" t="str">
        <f ca="1">IFERROR(RANK(order!AC413,order!AC$3:AC$554,0),"")</f>
        <v/>
      </c>
      <c r="AD413" s="4" t="str">
        <f ca="1">IFERROR(RANK(order!AD413,order!AD$3:AD$554,0),"")</f>
        <v/>
      </c>
      <c r="AE413" s="10" t="str">
        <f ca="1">IFERROR(RANK(order!AE413,order!AE$3:AE$554,0),"")</f>
        <v/>
      </c>
      <c r="AF413" s="10" t="str">
        <f ca="1">IFERROR(RANK(order!AF413,order!AF$3:AF$554,0),"")</f>
        <v/>
      </c>
      <c r="AG413" s="10" t="str">
        <f ca="1">IFERROR(RANK(order!AG413,order!AG$3:AG$554,0),"")</f>
        <v/>
      </c>
      <c r="AH413" s="4" t="str">
        <f ca="1">IFERROR(RANK(order!AH413,order!AH$3:AH$554,0),"")</f>
        <v/>
      </c>
      <c r="AI413" s="4" t="str">
        <f ca="1">IFERROR(RANK(order!AI413,order!AI$3:AI$554,0),"")</f>
        <v/>
      </c>
      <c r="AJ413" s="4" t="str">
        <f ca="1">IFERROR(RANK(order!AJ413,order!AJ$3:AJ$554,0),"")</f>
        <v/>
      </c>
      <c r="AK413" s="10" t="str">
        <f ca="1">IFERROR(RANK(order!AK413,order!AK$3:AK$554,0),"")</f>
        <v/>
      </c>
      <c r="AL413" s="10" t="str">
        <f ca="1">IFERROR(RANK(order!AL413,order!AL$3:AL$554,0),"")</f>
        <v/>
      </c>
      <c r="AM413" s="10" t="str">
        <f ca="1">IFERROR(RANK(order!AM413,order!AM$3:AM$554,0),"")</f>
        <v/>
      </c>
      <c r="AN413" s="4" t="str">
        <f ca="1">IFERROR(RANK(order!AN413,order!AN$3:AN$554,0),"")</f>
        <v/>
      </c>
      <c r="AO413" s="4" t="str">
        <f ca="1">IFERROR(RANK(order!AO413,order!AO$3:AO$554,0),"")</f>
        <v/>
      </c>
      <c r="AP413" s="4" t="str">
        <f ca="1">IFERROR(RANK(order!AP413,order!AP$3:AP$554,0),"")</f>
        <v/>
      </c>
      <c r="AQ413" s="10" t="str">
        <f ca="1">IFERROR(RANK(order!AQ413,order!AQ$3:AQ$554,0),"")</f>
        <v/>
      </c>
      <c r="AR413" s="10" t="str">
        <f ca="1">IFERROR(RANK(order!AR413,order!AR$3:AR$554,0),"")</f>
        <v/>
      </c>
      <c r="AS413" s="10" t="str">
        <f ca="1">IFERROR(RANK(order!AS413,order!AS$3:AS$554,0),"")</f>
        <v/>
      </c>
      <c r="AT413" s="4" t="str">
        <f ca="1">IFERROR(RANK(order!AT413,order!AT$3:AT$554,0),"")</f>
        <v/>
      </c>
      <c r="AU413" s="4" t="str">
        <f ca="1">IFERROR(RANK(order!AU413,order!AU$3:AU$554,0),"")</f>
        <v/>
      </c>
      <c r="AV413" s="4" t="str">
        <f ca="1">IFERROR(RANK(order!AV413,order!AV$3:AV$554,0),"")</f>
        <v/>
      </c>
      <c r="AW413" s="10" t="str">
        <f ca="1">IFERROR(RANK(order!AW413,order!AW$3:AW$554,0),"")</f>
        <v/>
      </c>
      <c r="AX413" s="10" t="str">
        <f ca="1">IFERROR(RANK(order!AX413,order!AX$3:AX$554,0),"")</f>
        <v/>
      </c>
      <c r="AY413" s="10" t="str">
        <f ca="1">IFERROR(RANK(order!AY413,order!AY$3:AY$554,0),"")</f>
        <v/>
      </c>
      <c r="AZ413" s="4" t="str">
        <f ca="1">IFERROR(RANK(order!AZ413,order!AZ$3:AZ$554,0),"")</f>
        <v/>
      </c>
      <c r="BA413" s="4" t="str">
        <f ca="1">IFERROR(RANK(order!BA413,order!BA$3:BA$554,0),"")</f>
        <v/>
      </c>
      <c r="BB413" s="4" t="str">
        <f ca="1">IFERROR(RANK(order!BB413,order!BB$3:BB$554,0),"")</f>
        <v/>
      </c>
      <c r="BC413" s="10" t="str">
        <f ca="1">IFERROR(RANK(order!BC413,order!BC$3:BC$554,0),"")</f>
        <v/>
      </c>
      <c r="BD413" s="10" t="str">
        <f ca="1">IFERROR(RANK(order!BD413,order!BD$3:BD$554,0),"")</f>
        <v/>
      </c>
      <c r="BE413" s="10" t="str">
        <f ca="1">IFERROR(RANK(order!BE413,order!BE$3:BE$554,0),"")</f>
        <v/>
      </c>
      <c r="BF413" s="4" t="str">
        <f ca="1">IFERROR(RANK(order!BF413,order!BF$3:BF$554,0),"")</f>
        <v/>
      </c>
      <c r="BG413" s="4" t="str">
        <f ca="1">IFERROR(RANK(order!BG413,order!BG$3:BG$554,0),"")</f>
        <v/>
      </c>
      <c r="BH413" s="4" t="str">
        <f ca="1">IFERROR(RANK(order!BH413,order!BH$3:BH$554,0),"")</f>
        <v/>
      </c>
      <c r="BI413" s="10" t="str">
        <f ca="1">IFERROR(RANK(order!BI413,order!BI$3:BI$554,0),"")</f>
        <v/>
      </c>
      <c r="BJ413" s="10" t="str">
        <f ca="1">IFERROR(RANK(order!BJ413,order!BJ$3:BJ$554,0),"")</f>
        <v/>
      </c>
      <c r="BK413" s="10" t="str">
        <f ca="1">IFERROR(RANK(order!BK413,order!BK$3:BK$554,0),"")</f>
        <v/>
      </c>
      <c r="BL413" s="4" t="str">
        <f ca="1">IFERROR(RANK(order!BL413,order!BL$3:BL$554,0),"")</f>
        <v/>
      </c>
      <c r="BM413" s="4" t="str">
        <f ca="1">IFERROR(RANK(order!BM413,order!BM$3:BM$554,0),"")</f>
        <v/>
      </c>
      <c r="BN413" s="4" t="str">
        <f ca="1">IFERROR(RANK(order!BN413,order!BN$3:BN$554,0),"")</f>
        <v/>
      </c>
      <c r="BO413" s="10" t="str">
        <f ca="1">IFERROR(RANK(order!BO413,order!BO$3:BO$554,0),"")</f>
        <v/>
      </c>
      <c r="BP413" s="10" t="str">
        <f ca="1">IFERROR(RANK(order!BP413,order!BP$3:BP$554,0),"")</f>
        <v/>
      </c>
      <c r="BQ413" s="10" t="str">
        <f ca="1">IFERROR(RANK(order!BQ413,order!BQ$3:BQ$554,0),"")</f>
        <v/>
      </c>
      <c r="BR413" s="4" t="str">
        <f ca="1">IFERROR(RANK(order!BR413,order!BR$3:BR$554,0),"")</f>
        <v/>
      </c>
      <c r="BS413" s="4" t="str">
        <f ca="1">IFERROR(RANK(order!BS413,order!BS$3:BS$554,0),"")</f>
        <v/>
      </c>
      <c r="BT413" s="4" t="str">
        <f ca="1">IFERROR(RANK(order!BT413,order!BT$3:BT$554,0),"")</f>
        <v/>
      </c>
      <c r="BU413" s="95">
        <f t="shared" si="547"/>
        <v>411</v>
      </c>
      <c r="BV413" s="35" t="str">
        <f t="shared" si="548"/>
        <v>E1</v>
      </c>
      <c r="BW413" s="55">
        <f t="shared" ca="1" si="471"/>
        <v>0</v>
      </c>
      <c r="BX413" s="56" t="str">
        <f t="shared" ca="1" si="472"/>
        <v/>
      </c>
      <c r="BY413" s="56" t="str">
        <f t="shared" ca="1" si="473"/>
        <v/>
      </c>
      <c r="BZ413" s="57" t="str">
        <f t="shared" ca="1" si="474"/>
        <v/>
      </c>
      <c r="CA413" s="57" t="str">
        <f t="shared" ca="1" si="475"/>
        <v/>
      </c>
      <c r="CB413" s="58" t="str">
        <f t="shared" ca="1" si="476"/>
        <v/>
      </c>
      <c r="CC413" s="57" t="str">
        <f t="shared" ca="1" si="477"/>
        <v/>
      </c>
      <c r="CD413" s="57" t="str">
        <f t="shared" ca="1" si="478"/>
        <v/>
      </c>
      <c r="CE413" s="58" t="str">
        <f t="shared" ca="1" si="479"/>
        <v/>
      </c>
      <c r="CF413" s="59" t="str">
        <f t="shared" ca="1" si="480"/>
        <v/>
      </c>
      <c r="CG413" s="57" t="str">
        <f t="shared" ca="1" si="481"/>
        <v/>
      </c>
      <c r="CH413" s="57" t="str">
        <f t="shared" ca="1" si="482"/>
        <v/>
      </c>
      <c r="CI413" s="57" t="str">
        <f t="shared" ca="1" si="483"/>
        <v/>
      </c>
      <c r="CJ413" s="57" t="str">
        <f t="shared" ca="1" si="484"/>
        <v/>
      </c>
      <c r="CK413" s="57" t="str">
        <f t="shared" ca="1" si="485"/>
        <v/>
      </c>
      <c r="CL413" s="57" t="str">
        <f t="shared" ca="1" si="486"/>
        <v/>
      </c>
      <c r="CM413" s="57" t="str">
        <f t="shared" ca="1" si="487"/>
        <v/>
      </c>
      <c r="CN413" s="57" t="str">
        <f t="shared" ca="1" si="488"/>
        <v/>
      </c>
      <c r="CO413" s="57" t="str">
        <f t="shared" ca="1" si="489"/>
        <v/>
      </c>
      <c r="CP413" s="57" t="str">
        <f t="shared" ca="1" si="490"/>
        <v/>
      </c>
      <c r="CQ413" s="57" t="str">
        <f t="shared" ca="1" si="491"/>
        <v/>
      </c>
      <c r="CR413" s="57" t="str">
        <f t="shared" ca="1" si="492"/>
        <v/>
      </c>
      <c r="CS413" s="60" t="str">
        <f t="shared" ca="1" si="493"/>
        <v/>
      </c>
      <c r="CT413" s="60" t="str">
        <f t="shared" ca="1" si="494"/>
        <v/>
      </c>
      <c r="CU413" s="60" t="str">
        <f t="shared" ca="1" si="495"/>
        <v/>
      </c>
      <c r="CV413" s="60" t="str">
        <f t="shared" ca="1" si="496"/>
        <v/>
      </c>
      <c r="CW413" s="60" t="str">
        <f t="shared" ca="1" si="497"/>
        <v/>
      </c>
      <c r="CX413" s="60" t="str">
        <f t="shared" ca="1" si="498"/>
        <v/>
      </c>
      <c r="CY413" s="60" t="str">
        <f t="shared" ca="1" si="499"/>
        <v/>
      </c>
      <c r="CZ413" s="60" t="str">
        <f t="shared" ca="1" si="500"/>
        <v/>
      </c>
      <c r="DA413" s="65" t="str">
        <f t="shared" ca="1" si="501"/>
        <v/>
      </c>
      <c r="DB413" s="65" t="str">
        <f t="shared" ca="1" si="502"/>
        <v/>
      </c>
      <c r="DC413" s="65" t="str">
        <f t="shared" ca="1" si="503"/>
        <v/>
      </c>
      <c r="DD413" s="65" t="str">
        <f t="shared" ca="1" si="504"/>
        <v/>
      </c>
      <c r="DE413" s="65" t="str">
        <f t="shared" ca="1" si="505"/>
        <v/>
      </c>
      <c r="DF413" s="66" t="str">
        <f t="shared" ca="1" si="506"/>
        <v/>
      </c>
      <c r="DG413" s="66" t="str">
        <f t="shared" ca="1" si="507"/>
        <v/>
      </c>
      <c r="DH413" s="66" t="str">
        <f t="shared" ca="1" si="508"/>
        <v/>
      </c>
      <c r="DI413" s="66" t="str">
        <f t="shared" ca="1" si="509"/>
        <v/>
      </c>
      <c r="DJ413" s="66" t="str">
        <f t="shared" ca="1" si="510"/>
        <v/>
      </c>
      <c r="DK413" s="65" t="str">
        <f t="shared" ca="1" si="511"/>
        <v/>
      </c>
      <c r="DL413" s="65" t="str">
        <f t="shared" ca="1" si="512"/>
        <v/>
      </c>
      <c r="DM413" s="65" t="str">
        <f t="shared" ca="1" si="513"/>
        <v/>
      </c>
      <c r="DN413" s="65" t="str">
        <f t="shared" ca="1" si="514"/>
        <v/>
      </c>
      <c r="DO413" s="65" t="str">
        <f t="shared" ca="1" si="515"/>
        <v/>
      </c>
      <c r="DP413" s="65" t="str">
        <f t="shared" ca="1" si="516"/>
        <v/>
      </c>
      <c r="DQ413" s="65" t="str">
        <f t="shared" ca="1" si="517"/>
        <v/>
      </c>
      <c r="DR413" s="69" t="str">
        <f t="shared" ca="1" si="518"/>
        <v/>
      </c>
      <c r="DS413" s="69" t="str">
        <f t="shared" ca="1" si="519"/>
        <v/>
      </c>
      <c r="DT413" s="69" t="str">
        <f t="shared" ca="1" si="520"/>
        <v/>
      </c>
      <c r="DU413" s="69" t="str">
        <f t="shared" ca="1" si="521"/>
        <v/>
      </c>
      <c r="DV413" s="69" t="str">
        <f t="shared" ca="1" si="522"/>
        <v/>
      </c>
      <c r="DW413" s="69" t="str">
        <f t="shared" ca="1" si="523"/>
        <v/>
      </c>
      <c r="DX413" s="69" t="str">
        <f t="shared" ca="1" si="524"/>
        <v/>
      </c>
      <c r="DY413" s="69" t="str">
        <f t="shared" ca="1" si="525"/>
        <v/>
      </c>
      <c r="DZ413" s="72" t="str">
        <f t="shared" ca="1" si="526"/>
        <v/>
      </c>
      <c r="EA413" s="72" t="str">
        <f t="shared" ca="1" si="527"/>
        <v/>
      </c>
      <c r="EB413" s="72" t="str">
        <f t="shared" ca="1" si="528"/>
        <v/>
      </c>
      <c r="EC413" s="65" t="str">
        <f t="shared" ca="1" si="529"/>
        <v/>
      </c>
      <c r="ED413" s="65" t="str">
        <f t="shared" ca="1" si="530"/>
        <v/>
      </c>
      <c r="EE413" s="65" t="str">
        <f t="shared" ca="1" si="531"/>
        <v/>
      </c>
      <c r="EF413" s="65" t="str">
        <f t="shared" ca="1" si="532"/>
        <v/>
      </c>
      <c r="EG413" s="65" t="str">
        <f t="shared" ca="1" si="533"/>
        <v/>
      </c>
      <c r="EH413" s="65" t="str">
        <f t="shared" ca="1" si="534"/>
        <v/>
      </c>
      <c r="EI413" s="429" t="str">
        <f t="shared" ca="1" si="535"/>
        <v>No</v>
      </c>
      <c r="EJ413" s="428" t="str">
        <f t="shared" ca="1" si="536"/>
        <v/>
      </c>
      <c r="EK413" s="428" t="str">
        <f t="shared" ca="1" si="537"/>
        <v/>
      </c>
      <c r="EL413" s="65" t="str">
        <f t="shared" ca="1" si="538"/>
        <v/>
      </c>
      <c r="EM413" s="65" t="str">
        <f t="shared" ca="1" si="539"/>
        <v/>
      </c>
      <c r="EN413" s="65" t="str">
        <f t="shared" ca="1" si="540"/>
        <v/>
      </c>
      <c r="EO413" s="433" t="str">
        <f t="shared" ca="1" si="541"/>
        <v/>
      </c>
      <c r="EP413" s="433" t="str">
        <f t="shared" ca="1" si="542"/>
        <v/>
      </c>
      <c r="EQ413" s="433" t="str">
        <f t="shared" ca="1" si="543"/>
        <v/>
      </c>
      <c r="ER413" s="433" t="str">
        <f t="shared" ca="1" si="544"/>
        <v/>
      </c>
      <c r="ES413" s="433" t="str">
        <f t="shared" ca="1" si="545"/>
        <v/>
      </c>
      <c r="ET413" s="433" t="str">
        <f t="shared" ca="1" si="546"/>
        <v/>
      </c>
      <c r="EU413" s="433" t="str">
        <f ca="1">IF(OR(CO413="",CQ413=""),"",Discipline!$P$3*CO413+Discipline!$X$3*CQ413)</f>
        <v/>
      </c>
      <c r="EV413" s="433" t="str">
        <f ca="1">IF(OR(CP413="",CR413=""),"",Discipline!$P$3*CP413+Discipline!$X$3*CR413)</f>
        <v/>
      </c>
    </row>
    <row r="414" spans="1:152" x14ac:dyDescent="0.25">
      <c r="A414" s="10" t="str">
        <f ca="1">IFERROR(RANK(order!A414,order!A$3:A$554,0),"")</f>
        <v/>
      </c>
      <c r="B414" s="10" t="str">
        <f ca="1">IFERROR(RANK(order!B414,order!B$3:B$554,0),"")</f>
        <v/>
      </c>
      <c r="C414" s="10" t="str">
        <f ca="1">IFERROR(RANK(order!C414,order!C$3:C$554,0),"")</f>
        <v/>
      </c>
      <c r="D414" s="4" t="str">
        <f ca="1">IFERROR(RANK(order!D414,order!D$3:D$554,0),"")</f>
        <v/>
      </c>
      <c r="E414" s="4" t="str">
        <f ca="1">IFERROR(RANK(order!E414,order!E$3:E$554,0),"")</f>
        <v/>
      </c>
      <c r="F414" s="4" t="str">
        <f ca="1">IFERROR(RANK(order!F414,order!F$3:F$554,0),"")</f>
        <v/>
      </c>
      <c r="G414" s="10" t="str">
        <f ca="1">IFERROR(RANK(order!G414,order!G$3:G$554,0),"")</f>
        <v/>
      </c>
      <c r="H414" s="10" t="str">
        <f ca="1">IFERROR(RANK(order!H414,order!H$3:H$554,0),"")</f>
        <v/>
      </c>
      <c r="I414" s="10" t="str">
        <f ca="1">IFERROR(RANK(order!I414,order!I$3:I$554,0),"")</f>
        <v/>
      </c>
      <c r="J414" s="4" t="str">
        <f ca="1">IFERROR(RANK(order!J414,order!J$3:J$554,0),"")</f>
        <v/>
      </c>
      <c r="K414" s="4" t="str">
        <f ca="1">IFERROR(RANK(order!K414,order!K$3:K$554,0),"")</f>
        <v/>
      </c>
      <c r="L414" s="4" t="str">
        <f ca="1">IFERROR(RANK(order!L414,order!L$3:L$554,0),"")</f>
        <v/>
      </c>
      <c r="M414" s="10" t="str">
        <f ca="1">IFERROR(RANK(order!M414,order!M$3:M$554,0),"")</f>
        <v/>
      </c>
      <c r="N414" s="10" t="str">
        <f ca="1">IFERROR(RANK(order!N414,order!N$3:N$554,0),"")</f>
        <v/>
      </c>
      <c r="O414" s="10" t="str">
        <f ca="1">IFERROR(RANK(order!O414,order!O$3:O$554,0),"")</f>
        <v/>
      </c>
      <c r="P414" s="4" t="str">
        <f ca="1">IFERROR(RANK(order!P414,order!P$3:P$554,0),"")</f>
        <v/>
      </c>
      <c r="Q414" s="4" t="str">
        <f ca="1">IFERROR(RANK(order!Q414,order!Q$3:Q$554,0),"")</f>
        <v/>
      </c>
      <c r="R414" s="4" t="str">
        <f ca="1">IFERROR(RANK(order!R414,order!R$3:R$554,0),"")</f>
        <v/>
      </c>
      <c r="S414" s="10" t="str">
        <f ca="1">IFERROR(RANK(order!S414,order!S$3:S$554,0),"")</f>
        <v/>
      </c>
      <c r="T414" s="10" t="str">
        <f ca="1">IFERROR(RANK(order!T414,order!T$3:T$554,0),"")</f>
        <v/>
      </c>
      <c r="U414" s="10" t="str">
        <f ca="1">IFERROR(RANK(order!U414,order!U$3:U$554,0),"")</f>
        <v/>
      </c>
      <c r="V414" s="4" t="str">
        <f ca="1">IFERROR(RANK(order!V414,order!V$3:V$554,0),"")</f>
        <v/>
      </c>
      <c r="W414" s="4" t="str">
        <f ca="1">IFERROR(RANK(order!W414,order!W$3:W$554,0),"")</f>
        <v/>
      </c>
      <c r="X414" s="4" t="str">
        <f ca="1">IFERROR(RANK(order!X414,order!X$3:X$554,0),"")</f>
        <v/>
      </c>
      <c r="Y414" s="10" t="str">
        <f ca="1">IFERROR(RANK(order!Y414,order!Y$3:Y$554,0),"")</f>
        <v/>
      </c>
      <c r="Z414" s="10" t="str">
        <f ca="1">IFERROR(RANK(order!Z414,order!Z$3:Z$554,0),"")</f>
        <v/>
      </c>
      <c r="AA414" s="10" t="str">
        <f ca="1">IFERROR(RANK(order!AA414,order!AA$3:AA$554,0),"")</f>
        <v/>
      </c>
      <c r="AB414" s="4" t="str">
        <f ca="1">IFERROR(RANK(order!AB414,order!AB$3:AB$554,0),"")</f>
        <v/>
      </c>
      <c r="AC414" s="4" t="str">
        <f ca="1">IFERROR(RANK(order!AC414,order!AC$3:AC$554,0),"")</f>
        <v/>
      </c>
      <c r="AD414" s="4" t="str">
        <f ca="1">IFERROR(RANK(order!AD414,order!AD$3:AD$554,0),"")</f>
        <v/>
      </c>
      <c r="AE414" s="10" t="str">
        <f ca="1">IFERROR(RANK(order!AE414,order!AE$3:AE$554,0),"")</f>
        <v/>
      </c>
      <c r="AF414" s="10" t="str">
        <f ca="1">IFERROR(RANK(order!AF414,order!AF$3:AF$554,0),"")</f>
        <v/>
      </c>
      <c r="AG414" s="10" t="str">
        <f ca="1">IFERROR(RANK(order!AG414,order!AG$3:AG$554,0),"")</f>
        <v/>
      </c>
      <c r="AH414" s="4" t="str">
        <f ca="1">IFERROR(RANK(order!AH414,order!AH$3:AH$554,0),"")</f>
        <v/>
      </c>
      <c r="AI414" s="4" t="str">
        <f ca="1">IFERROR(RANK(order!AI414,order!AI$3:AI$554,0),"")</f>
        <v/>
      </c>
      <c r="AJ414" s="4" t="str">
        <f ca="1">IFERROR(RANK(order!AJ414,order!AJ$3:AJ$554,0),"")</f>
        <v/>
      </c>
      <c r="AK414" s="10" t="str">
        <f ca="1">IFERROR(RANK(order!AK414,order!AK$3:AK$554,0),"")</f>
        <v/>
      </c>
      <c r="AL414" s="10" t="str">
        <f ca="1">IFERROR(RANK(order!AL414,order!AL$3:AL$554,0),"")</f>
        <v/>
      </c>
      <c r="AM414" s="10" t="str">
        <f ca="1">IFERROR(RANK(order!AM414,order!AM$3:AM$554,0),"")</f>
        <v/>
      </c>
      <c r="AN414" s="4" t="str">
        <f ca="1">IFERROR(RANK(order!AN414,order!AN$3:AN$554,0),"")</f>
        <v/>
      </c>
      <c r="AO414" s="4" t="str">
        <f ca="1">IFERROR(RANK(order!AO414,order!AO$3:AO$554,0),"")</f>
        <v/>
      </c>
      <c r="AP414" s="4" t="str">
        <f ca="1">IFERROR(RANK(order!AP414,order!AP$3:AP$554,0),"")</f>
        <v/>
      </c>
      <c r="AQ414" s="10" t="str">
        <f ca="1">IFERROR(RANK(order!AQ414,order!AQ$3:AQ$554,0),"")</f>
        <v/>
      </c>
      <c r="AR414" s="10" t="str">
        <f ca="1">IFERROR(RANK(order!AR414,order!AR$3:AR$554,0),"")</f>
        <v/>
      </c>
      <c r="AS414" s="10" t="str">
        <f ca="1">IFERROR(RANK(order!AS414,order!AS$3:AS$554,0),"")</f>
        <v/>
      </c>
      <c r="AT414" s="4" t="str">
        <f ca="1">IFERROR(RANK(order!AT414,order!AT$3:AT$554,0),"")</f>
        <v/>
      </c>
      <c r="AU414" s="4" t="str">
        <f ca="1">IFERROR(RANK(order!AU414,order!AU$3:AU$554,0),"")</f>
        <v/>
      </c>
      <c r="AV414" s="4" t="str">
        <f ca="1">IFERROR(RANK(order!AV414,order!AV$3:AV$554,0),"")</f>
        <v/>
      </c>
      <c r="AW414" s="10" t="str">
        <f ca="1">IFERROR(RANK(order!AW414,order!AW$3:AW$554,0),"")</f>
        <v/>
      </c>
      <c r="AX414" s="10" t="str">
        <f ca="1">IFERROR(RANK(order!AX414,order!AX$3:AX$554,0),"")</f>
        <v/>
      </c>
      <c r="AY414" s="10" t="str">
        <f ca="1">IFERROR(RANK(order!AY414,order!AY$3:AY$554,0),"")</f>
        <v/>
      </c>
      <c r="AZ414" s="4" t="str">
        <f ca="1">IFERROR(RANK(order!AZ414,order!AZ$3:AZ$554,0),"")</f>
        <v/>
      </c>
      <c r="BA414" s="4" t="str">
        <f ca="1">IFERROR(RANK(order!BA414,order!BA$3:BA$554,0),"")</f>
        <v/>
      </c>
      <c r="BB414" s="4" t="str">
        <f ca="1">IFERROR(RANK(order!BB414,order!BB$3:BB$554,0),"")</f>
        <v/>
      </c>
      <c r="BC414" s="10" t="str">
        <f ca="1">IFERROR(RANK(order!BC414,order!BC$3:BC$554,0),"")</f>
        <v/>
      </c>
      <c r="BD414" s="10" t="str">
        <f ca="1">IFERROR(RANK(order!BD414,order!BD$3:BD$554,0),"")</f>
        <v/>
      </c>
      <c r="BE414" s="10" t="str">
        <f ca="1">IFERROR(RANK(order!BE414,order!BE$3:BE$554,0),"")</f>
        <v/>
      </c>
      <c r="BF414" s="4" t="str">
        <f ca="1">IFERROR(RANK(order!BF414,order!BF$3:BF$554,0),"")</f>
        <v/>
      </c>
      <c r="BG414" s="4" t="str">
        <f ca="1">IFERROR(RANK(order!BG414,order!BG$3:BG$554,0),"")</f>
        <v/>
      </c>
      <c r="BH414" s="4" t="str">
        <f ca="1">IFERROR(RANK(order!BH414,order!BH$3:BH$554,0),"")</f>
        <v/>
      </c>
      <c r="BI414" s="10" t="str">
        <f ca="1">IFERROR(RANK(order!BI414,order!BI$3:BI$554,0),"")</f>
        <v/>
      </c>
      <c r="BJ414" s="10" t="str">
        <f ca="1">IFERROR(RANK(order!BJ414,order!BJ$3:BJ$554,0),"")</f>
        <v/>
      </c>
      <c r="BK414" s="10" t="str">
        <f ca="1">IFERROR(RANK(order!BK414,order!BK$3:BK$554,0),"")</f>
        <v/>
      </c>
      <c r="BL414" s="4" t="str">
        <f ca="1">IFERROR(RANK(order!BL414,order!BL$3:BL$554,0),"")</f>
        <v/>
      </c>
      <c r="BM414" s="4" t="str">
        <f ca="1">IFERROR(RANK(order!BM414,order!BM$3:BM$554,0),"")</f>
        <v/>
      </c>
      <c r="BN414" s="4" t="str">
        <f ca="1">IFERROR(RANK(order!BN414,order!BN$3:BN$554,0),"")</f>
        <v/>
      </c>
      <c r="BO414" s="10" t="str">
        <f ca="1">IFERROR(RANK(order!BO414,order!BO$3:BO$554,0),"")</f>
        <v/>
      </c>
      <c r="BP414" s="10" t="str">
        <f ca="1">IFERROR(RANK(order!BP414,order!BP$3:BP$554,0),"")</f>
        <v/>
      </c>
      <c r="BQ414" s="10" t="str">
        <f ca="1">IFERROR(RANK(order!BQ414,order!BQ$3:BQ$554,0),"")</f>
        <v/>
      </c>
      <c r="BR414" s="4" t="str">
        <f ca="1">IFERROR(RANK(order!BR414,order!BR$3:BR$554,0),"")</f>
        <v/>
      </c>
      <c r="BS414" s="4" t="str">
        <f ca="1">IFERROR(RANK(order!BS414,order!BS$3:BS$554,0),"")</f>
        <v/>
      </c>
      <c r="BT414" s="4" t="str">
        <f ca="1">IFERROR(RANK(order!BT414,order!BT$3:BT$554,0),"")</f>
        <v/>
      </c>
      <c r="BU414" s="95">
        <f t="shared" si="547"/>
        <v>412</v>
      </c>
      <c r="BV414" s="35" t="str">
        <f t="shared" si="548"/>
        <v>E1</v>
      </c>
      <c r="BW414" s="55">
        <f t="shared" ca="1" si="471"/>
        <v>0</v>
      </c>
      <c r="BX414" s="56" t="str">
        <f t="shared" ca="1" si="472"/>
        <v/>
      </c>
      <c r="BY414" s="56" t="str">
        <f t="shared" ca="1" si="473"/>
        <v/>
      </c>
      <c r="BZ414" s="57" t="str">
        <f t="shared" ca="1" si="474"/>
        <v/>
      </c>
      <c r="CA414" s="57" t="str">
        <f t="shared" ca="1" si="475"/>
        <v/>
      </c>
      <c r="CB414" s="58" t="str">
        <f t="shared" ca="1" si="476"/>
        <v/>
      </c>
      <c r="CC414" s="57" t="str">
        <f t="shared" ca="1" si="477"/>
        <v/>
      </c>
      <c r="CD414" s="57" t="str">
        <f t="shared" ca="1" si="478"/>
        <v/>
      </c>
      <c r="CE414" s="58" t="str">
        <f t="shared" ca="1" si="479"/>
        <v/>
      </c>
      <c r="CF414" s="59" t="str">
        <f t="shared" ca="1" si="480"/>
        <v/>
      </c>
      <c r="CG414" s="57" t="str">
        <f t="shared" ca="1" si="481"/>
        <v/>
      </c>
      <c r="CH414" s="57" t="str">
        <f t="shared" ca="1" si="482"/>
        <v/>
      </c>
      <c r="CI414" s="57" t="str">
        <f t="shared" ca="1" si="483"/>
        <v/>
      </c>
      <c r="CJ414" s="57" t="str">
        <f t="shared" ca="1" si="484"/>
        <v/>
      </c>
      <c r="CK414" s="57" t="str">
        <f t="shared" ca="1" si="485"/>
        <v/>
      </c>
      <c r="CL414" s="57" t="str">
        <f t="shared" ca="1" si="486"/>
        <v/>
      </c>
      <c r="CM414" s="57" t="str">
        <f t="shared" ca="1" si="487"/>
        <v/>
      </c>
      <c r="CN414" s="57" t="str">
        <f t="shared" ca="1" si="488"/>
        <v/>
      </c>
      <c r="CO414" s="57" t="str">
        <f t="shared" ca="1" si="489"/>
        <v/>
      </c>
      <c r="CP414" s="57" t="str">
        <f t="shared" ca="1" si="490"/>
        <v/>
      </c>
      <c r="CQ414" s="57" t="str">
        <f t="shared" ca="1" si="491"/>
        <v/>
      </c>
      <c r="CR414" s="57" t="str">
        <f t="shared" ca="1" si="492"/>
        <v/>
      </c>
      <c r="CS414" s="60" t="str">
        <f t="shared" ca="1" si="493"/>
        <v/>
      </c>
      <c r="CT414" s="60" t="str">
        <f t="shared" ca="1" si="494"/>
        <v/>
      </c>
      <c r="CU414" s="60" t="str">
        <f t="shared" ca="1" si="495"/>
        <v/>
      </c>
      <c r="CV414" s="60" t="str">
        <f t="shared" ca="1" si="496"/>
        <v/>
      </c>
      <c r="CW414" s="60" t="str">
        <f t="shared" ca="1" si="497"/>
        <v/>
      </c>
      <c r="CX414" s="60" t="str">
        <f t="shared" ca="1" si="498"/>
        <v/>
      </c>
      <c r="CY414" s="60" t="str">
        <f t="shared" ca="1" si="499"/>
        <v/>
      </c>
      <c r="CZ414" s="60" t="str">
        <f t="shared" ca="1" si="500"/>
        <v/>
      </c>
      <c r="DA414" s="65" t="str">
        <f t="shared" ca="1" si="501"/>
        <v/>
      </c>
      <c r="DB414" s="65" t="str">
        <f t="shared" ca="1" si="502"/>
        <v/>
      </c>
      <c r="DC414" s="65" t="str">
        <f t="shared" ca="1" si="503"/>
        <v/>
      </c>
      <c r="DD414" s="65" t="str">
        <f t="shared" ca="1" si="504"/>
        <v/>
      </c>
      <c r="DE414" s="65" t="str">
        <f t="shared" ca="1" si="505"/>
        <v/>
      </c>
      <c r="DF414" s="66" t="str">
        <f t="shared" ca="1" si="506"/>
        <v/>
      </c>
      <c r="DG414" s="66" t="str">
        <f t="shared" ca="1" si="507"/>
        <v/>
      </c>
      <c r="DH414" s="66" t="str">
        <f t="shared" ca="1" si="508"/>
        <v/>
      </c>
      <c r="DI414" s="66" t="str">
        <f t="shared" ca="1" si="509"/>
        <v/>
      </c>
      <c r="DJ414" s="66" t="str">
        <f t="shared" ca="1" si="510"/>
        <v/>
      </c>
      <c r="DK414" s="65" t="str">
        <f t="shared" ca="1" si="511"/>
        <v/>
      </c>
      <c r="DL414" s="65" t="str">
        <f t="shared" ca="1" si="512"/>
        <v/>
      </c>
      <c r="DM414" s="65" t="str">
        <f t="shared" ca="1" si="513"/>
        <v/>
      </c>
      <c r="DN414" s="65" t="str">
        <f t="shared" ca="1" si="514"/>
        <v/>
      </c>
      <c r="DO414" s="65" t="str">
        <f t="shared" ca="1" si="515"/>
        <v/>
      </c>
      <c r="DP414" s="65" t="str">
        <f t="shared" ca="1" si="516"/>
        <v/>
      </c>
      <c r="DQ414" s="65" t="str">
        <f t="shared" ca="1" si="517"/>
        <v/>
      </c>
      <c r="DR414" s="69" t="str">
        <f t="shared" ca="1" si="518"/>
        <v/>
      </c>
      <c r="DS414" s="69" t="str">
        <f t="shared" ca="1" si="519"/>
        <v/>
      </c>
      <c r="DT414" s="69" t="str">
        <f t="shared" ca="1" si="520"/>
        <v/>
      </c>
      <c r="DU414" s="69" t="str">
        <f t="shared" ca="1" si="521"/>
        <v/>
      </c>
      <c r="DV414" s="69" t="str">
        <f t="shared" ca="1" si="522"/>
        <v/>
      </c>
      <c r="DW414" s="69" t="str">
        <f t="shared" ca="1" si="523"/>
        <v/>
      </c>
      <c r="DX414" s="69" t="str">
        <f t="shared" ca="1" si="524"/>
        <v/>
      </c>
      <c r="DY414" s="69" t="str">
        <f t="shared" ca="1" si="525"/>
        <v/>
      </c>
      <c r="DZ414" s="72" t="str">
        <f t="shared" ca="1" si="526"/>
        <v/>
      </c>
      <c r="EA414" s="72" t="str">
        <f t="shared" ca="1" si="527"/>
        <v/>
      </c>
      <c r="EB414" s="72" t="str">
        <f t="shared" ca="1" si="528"/>
        <v/>
      </c>
      <c r="EC414" s="65" t="str">
        <f t="shared" ca="1" si="529"/>
        <v/>
      </c>
      <c r="ED414" s="65" t="str">
        <f t="shared" ca="1" si="530"/>
        <v/>
      </c>
      <c r="EE414" s="65" t="str">
        <f t="shared" ca="1" si="531"/>
        <v/>
      </c>
      <c r="EF414" s="65" t="str">
        <f t="shared" ca="1" si="532"/>
        <v/>
      </c>
      <c r="EG414" s="65" t="str">
        <f t="shared" ca="1" si="533"/>
        <v/>
      </c>
      <c r="EH414" s="65" t="str">
        <f t="shared" ca="1" si="534"/>
        <v/>
      </c>
      <c r="EI414" s="429" t="str">
        <f t="shared" ca="1" si="535"/>
        <v>No</v>
      </c>
      <c r="EJ414" s="428" t="str">
        <f t="shared" ca="1" si="536"/>
        <v/>
      </c>
      <c r="EK414" s="428" t="str">
        <f t="shared" ca="1" si="537"/>
        <v/>
      </c>
      <c r="EL414" s="65" t="str">
        <f t="shared" ca="1" si="538"/>
        <v/>
      </c>
      <c r="EM414" s="65" t="str">
        <f t="shared" ca="1" si="539"/>
        <v/>
      </c>
      <c r="EN414" s="65" t="str">
        <f t="shared" ca="1" si="540"/>
        <v/>
      </c>
      <c r="EO414" s="433" t="str">
        <f t="shared" ca="1" si="541"/>
        <v/>
      </c>
      <c r="EP414" s="433" t="str">
        <f t="shared" ca="1" si="542"/>
        <v/>
      </c>
      <c r="EQ414" s="433" t="str">
        <f t="shared" ca="1" si="543"/>
        <v/>
      </c>
      <c r="ER414" s="433" t="str">
        <f t="shared" ca="1" si="544"/>
        <v/>
      </c>
      <c r="ES414" s="433" t="str">
        <f t="shared" ca="1" si="545"/>
        <v/>
      </c>
      <c r="ET414" s="433" t="str">
        <f t="shared" ca="1" si="546"/>
        <v/>
      </c>
      <c r="EU414" s="433" t="str">
        <f ca="1">IF(OR(CO414="",CQ414=""),"",Discipline!$P$3*CO414+Discipline!$X$3*CQ414)</f>
        <v/>
      </c>
      <c r="EV414" s="433" t="str">
        <f ca="1">IF(OR(CP414="",CR414=""),"",Discipline!$P$3*CP414+Discipline!$X$3*CR414)</f>
        <v/>
      </c>
    </row>
    <row r="415" spans="1:152" x14ac:dyDescent="0.25">
      <c r="A415" s="10" t="str">
        <f ca="1">IFERROR(RANK(order!A415,order!A$3:A$554,0),"")</f>
        <v/>
      </c>
      <c r="B415" s="10" t="str">
        <f ca="1">IFERROR(RANK(order!B415,order!B$3:B$554,0),"")</f>
        <v/>
      </c>
      <c r="C415" s="10" t="str">
        <f ca="1">IFERROR(RANK(order!C415,order!C$3:C$554,0),"")</f>
        <v/>
      </c>
      <c r="D415" s="4" t="str">
        <f ca="1">IFERROR(RANK(order!D415,order!D$3:D$554,0),"")</f>
        <v/>
      </c>
      <c r="E415" s="4" t="str">
        <f ca="1">IFERROR(RANK(order!E415,order!E$3:E$554,0),"")</f>
        <v/>
      </c>
      <c r="F415" s="4" t="str">
        <f ca="1">IFERROR(RANK(order!F415,order!F$3:F$554,0),"")</f>
        <v/>
      </c>
      <c r="G415" s="10" t="str">
        <f ca="1">IFERROR(RANK(order!G415,order!G$3:G$554,0),"")</f>
        <v/>
      </c>
      <c r="H415" s="10" t="str">
        <f ca="1">IFERROR(RANK(order!H415,order!H$3:H$554,0),"")</f>
        <v/>
      </c>
      <c r="I415" s="10" t="str">
        <f ca="1">IFERROR(RANK(order!I415,order!I$3:I$554,0),"")</f>
        <v/>
      </c>
      <c r="J415" s="4" t="str">
        <f ca="1">IFERROR(RANK(order!J415,order!J$3:J$554,0),"")</f>
        <v/>
      </c>
      <c r="K415" s="4" t="str">
        <f ca="1">IFERROR(RANK(order!K415,order!K$3:K$554,0),"")</f>
        <v/>
      </c>
      <c r="L415" s="4" t="str">
        <f ca="1">IFERROR(RANK(order!L415,order!L$3:L$554,0),"")</f>
        <v/>
      </c>
      <c r="M415" s="10" t="str">
        <f ca="1">IFERROR(RANK(order!M415,order!M$3:M$554,0),"")</f>
        <v/>
      </c>
      <c r="N415" s="10" t="str">
        <f ca="1">IFERROR(RANK(order!N415,order!N$3:N$554,0),"")</f>
        <v/>
      </c>
      <c r="O415" s="10" t="str">
        <f ca="1">IFERROR(RANK(order!O415,order!O$3:O$554,0),"")</f>
        <v/>
      </c>
      <c r="P415" s="4" t="str">
        <f ca="1">IFERROR(RANK(order!P415,order!P$3:P$554,0),"")</f>
        <v/>
      </c>
      <c r="Q415" s="4" t="str">
        <f ca="1">IFERROR(RANK(order!Q415,order!Q$3:Q$554,0),"")</f>
        <v/>
      </c>
      <c r="R415" s="4" t="str">
        <f ca="1">IFERROR(RANK(order!R415,order!R$3:R$554,0),"")</f>
        <v/>
      </c>
      <c r="S415" s="10" t="str">
        <f ca="1">IFERROR(RANK(order!S415,order!S$3:S$554,0),"")</f>
        <v/>
      </c>
      <c r="T415" s="10" t="str">
        <f ca="1">IFERROR(RANK(order!T415,order!T$3:T$554,0),"")</f>
        <v/>
      </c>
      <c r="U415" s="10" t="str">
        <f ca="1">IFERROR(RANK(order!U415,order!U$3:U$554,0),"")</f>
        <v/>
      </c>
      <c r="V415" s="4" t="str">
        <f ca="1">IFERROR(RANK(order!V415,order!V$3:V$554,0),"")</f>
        <v/>
      </c>
      <c r="W415" s="4" t="str">
        <f ca="1">IFERROR(RANK(order!W415,order!W$3:W$554,0),"")</f>
        <v/>
      </c>
      <c r="X415" s="4" t="str">
        <f ca="1">IFERROR(RANK(order!X415,order!X$3:X$554,0),"")</f>
        <v/>
      </c>
      <c r="Y415" s="10" t="str">
        <f ca="1">IFERROR(RANK(order!Y415,order!Y$3:Y$554,0),"")</f>
        <v/>
      </c>
      <c r="Z415" s="10" t="str">
        <f ca="1">IFERROR(RANK(order!Z415,order!Z$3:Z$554,0),"")</f>
        <v/>
      </c>
      <c r="AA415" s="10" t="str">
        <f ca="1">IFERROR(RANK(order!AA415,order!AA$3:AA$554,0),"")</f>
        <v/>
      </c>
      <c r="AB415" s="4" t="str">
        <f ca="1">IFERROR(RANK(order!AB415,order!AB$3:AB$554,0),"")</f>
        <v/>
      </c>
      <c r="AC415" s="4" t="str">
        <f ca="1">IFERROR(RANK(order!AC415,order!AC$3:AC$554,0),"")</f>
        <v/>
      </c>
      <c r="AD415" s="4" t="str">
        <f ca="1">IFERROR(RANK(order!AD415,order!AD$3:AD$554,0),"")</f>
        <v/>
      </c>
      <c r="AE415" s="10" t="str">
        <f ca="1">IFERROR(RANK(order!AE415,order!AE$3:AE$554,0),"")</f>
        <v/>
      </c>
      <c r="AF415" s="10" t="str">
        <f ca="1">IFERROR(RANK(order!AF415,order!AF$3:AF$554,0),"")</f>
        <v/>
      </c>
      <c r="AG415" s="10" t="str">
        <f ca="1">IFERROR(RANK(order!AG415,order!AG$3:AG$554,0),"")</f>
        <v/>
      </c>
      <c r="AH415" s="4" t="str">
        <f ca="1">IFERROR(RANK(order!AH415,order!AH$3:AH$554,0),"")</f>
        <v/>
      </c>
      <c r="AI415" s="4" t="str">
        <f ca="1">IFERROR(RANK(order!AI415,order!AI$3:AI$554,0),"")</f>
        <v/>
      </c>
      <c r="AJ415" s="4" t="str">
        <f ca="1">IFERROR(RANK(order!AJ415,order!AJ$3:AJ$554,0),"")</f>
        <v/>
      </c>
      <c r="AK415" s="10" t="str">
        <f ca="1">IFERROR(RANK(order!AK415,order!AK$3:AK$554,0),"")</f>
        <v/>
      </c>
      <c r="AL415" s="10" t="str">
        <f ca="1">IFERROR(RANK(order!AL415,order!AL$3:AL$554,0),"")</f>
        <v/>
      </c>
      <c r="AM415" s="10" t="str">
        <f ca="1">IFERROR(RANK(order!AM415,order!AM$3:AM$554,0),"")</f>
        <v/>
      </c>
      <c r="AN415" s="4" t="str">
        <f ca="1">IFERROR(RANK(order!AN415,order!AN$3:AN$554,0),"")</f>
        <v/>
      </c>
      <c r="AO415" s="4" t="str">
        <f ca="1">IFERROR(RANK(order!AO415,order!AO$3:AO$554,0),"")</f>
        <v/>
      </c>
      <c r="AP415" s="4" t="str">
        <f ca="1">IFERROR(RANK(order!AP415,order!AP$3:AP$554,0),"")</f>
        <v/>
      </c>
      <c r="AQ415" s="10" t="str">
        <f ca="1">IFERROR(RANK(order!AQ415,order!AQ$3:AQ$554,0),"")</f>
        <v/>
      </c>
      <c r="AR415" s="10" t="str">
        <f ca="1">IFERROR(RANK(order!AR415,order!AR$3:AR$554,0),"")</f>
        <v/>
      </c>
      <c r="AS415" s="10" t="str">
        <f ca="1">IFERROR(RANK(order!AS415,order!AS$3:AS$554,0),"")</f>
        <v/>
      </c>
      <c r="AT415" s="4" t="str">
        <f ca="1">IFERROR(RANK(order!AT415,order!AT$3:AT$554,0),"")</f>
        <v/>
      </c>
      <c r="AU415" s="4" t="str">
        <f ca="1">IFERROR(RANK(order!AU415,order!AU$3:AU$554,0),"")</f>
        <v/>
      </c>
      <c r="AV415" s="4" t="str">
        <f ca="1">IFERROR(RANK(order!AV415,order!AV$3:AV$554,0),"")</f>
        <v/>
      </c>
      <c r="AW415" s="10" t="str">
        <f ca="1">IFERROR(RANK(order!AW415,order!AW$3:AW$554,0),"")</f>
        <v/>
      </c>
      <c r="AX415" s="10" t="str">
        <f ca="1">IFERROR(RANK(order!AX415,order!AX$3:AX$554,0),"")</f>
        <v/>
      </c>
      <c r="AY415" s="10" t="str">
        <f ca="1">IFERROR(RANK(order!AY415,order!AY$3:AY$554,0),"")</f>
        <v/>
      </c>
      <c r="AZ415" s="4" t="str">
        <f ca="1">IFERROR(RANK(order!AZ415,order!AZ$3:AZ$554,0),"")</f>
        <v/>
      </c>
      <c r="BA415" s="4" t="str">
        <f ca="1">IFERROR(RANK(order!BA415,order!BA$3:BA$554,0),"")</f>
        <v/>
      </c>
      <c r="BB415" s="4" t="str">
        <f ca="1">IFERROR(RANK(order!BB415,order!BB$3:BB$554,0),"")</f>
        <v/>
      </c>
      <c r="BC415" s="10" t="str">
        <f ca="1">IFERROR(RANK(order!BC415,order!BC$3:BC$554,0),"")</f>
        <v/>
      </c>
      <c r="BD415" s="10" t="str">
        <f ca="1">IFERROR(RANK(order!BD415,order!BD$3:BD$554,0),"")</f>
        <v/>
      </c>
      <c r="BE415" s="10" t="str">
        <f ca="1">IFERROR(RANK(order!BE415,order!BE$3:BE$554,0),"")</f>
        <v/>
      </c>
      <c r="BF415" s="4" t="str">
        <f ca="1">IFERROR(RANK(order!BF415,order!BF$3:BF$554,0),"")</f>
        <v/>
      </c>
      <c r="BG415" s="4" t="str">
        <f ca="1">IFERROR(RANK(order!BG415,order!BG$3:BG$554,0),"")</f>
        <v/>
      </c>
      <c r="BH415" s="4" t="str">
        <f ca="1">IFERROR(RANK(order!BH415,order!BH$3:BH$554,0),"")</f>
        <v/>
      </c>
      <c r="BI415" s="10" t="str">
        <f ca="1">IFERROR(RANK(order!BI415,order!BI$3:BI$554,0),"")</f>
        <v/>
      </c>
      <c r="BJ415" s="10" t="str">
        <f ca="1">IFERROR(RANK(order!BJ415,order!BJ$3:BJ$554,0),"")</f>
        <v/>
      </c>
      <c r="BK415" s="10" t="str">
        <f ca="1">IFERROR(RANK(order!BK415,order!BK$3:BK$554,0),"")</f>
        <v/>
      </c>
      <c r="BL415" s="4" t="str">
        <f ca="1">IFERROR(RANK(order!BL415,order!BL$3:BL$554,0),"")</f>
        <v/>
      </c>
      <c r="BM415" s="4" t="str">
        <f ca="1">IFERROR(RANK(order!BM415,order!BM$3:BM$554,0),"")</f>
        <v/>
      </c>
      <c r="BN415" s="4" t="str">
        <f ca="1">IFERROR(RANK(order!BN415,order!BN$3:BN$554,0),"")</f>
        <v/>
      </c>
      <c r="BO415" s="10" t="str">
        <f ca="1">IFERROR(RANK(order!BO415,order!BO$3:BO$554,0),"")</f>
        <v/>
      </c>
      <c r="BP415" s="10" t="str">
        <f ca="1">IFERROR(RANK(order!BP415,order!BP$3:BP$554,0),"")</f>
        <v/>
      </c>
      <c r="BQ415" s="10" t="str">
        <f ca="1">IFERROR(RANK(order!BQ415,order!BQ$3:BQ$554,0),"")</f>
        <v/>
      </c>
      <c r="BR415" s="4" t="str">
        <f ca="1">IFERROR(RANK(order!BR415,order!BR$3:BR$554,0),"")</f>
        <v/>
      </c>
      <c r="BS415" s="4" t="str">
        <f ca="1">IFERROR(RANK(order!BS415,order!BS$3:BS$554,0),"")</f>
        <v/>
      </c>
      <c r="BT415" s="4" t="str">
        <f ca="1">IFERROR(RANK(order!BT415,order!BT$3:BT$554,0),"")</f>
        <v/>
      </c>
      <c r="BU415" s="95">
        <f t="shared" si="547"/>
        <v>413</v>
      </c>
      <c r="BV415" s="35" t="str">
        <f t="shared" si="548"/>
        <v>E1</v>
      </c>
      <c r="BW415" s="55">
        <f t="shared" ca="1" si="471"/>
        <v>0</v>
      </c>
      <c r="BX415" s="56" t="str">
        <f t="shared" ca="1" si="472"/>
        <v/>
      </c>
      <c r="BY415" s="56" t="str">
        <f t="shared" ca="1" si="473"/>
        <v/>
      </c>
      <c r="BZ415" s="57" t="str">
        <f t="shared" ca="1" si="474"/>
        <v/>
      </c>
      <c r="CA415" s="57" t="str">
        <f t="shared" ca="1" si="475"/>
        <v/>
      </c>
      <c r="CB415" s="58" t="str">
        <f t="shared" ca="1" si="476"/>
        <v/>
      </c>
      <c r="CC415" s="57" t="str">
        <f t="shared" ca="1" si="477"/>
        <v/>
      </c>
      <c r="CD415" s="57" t="str">
        <f t="shared" ca="1" si="478"/>
        <v/>
      </c>
      <c r="CE415" s="58" t="str">
        <f t="shared" ca="1" si="479"/>
        <v/>
      </c>
      <c r="CF415" s="59" t="str">
        <f t="shared" ca="1" si="480"/>
        <v/>
      </c>
      <c r="CG415" s="57" t="str">
        <f t="shared" ca="1" si="481"/>
        <v/>
      </c>
      <c r="CH415" s="57" t="str">
        <f t="shared" ca="1" si="482"/>
        <v/>
      </c>
      <c r="CI415" s="57" t="str">
        <f t="shared" ca="1" si="483"/>
        <v/>
      </c>
      <c r="CJ415" s="57" t="str">
        <f t="shared" ca="1" si="484"/>
        <v/>
      </c>
      <c r="CK415" s="57" t="str">
        <f t="shared" ca="1" si="485"/>
        <v/>
      </c>
      <c r="CL415" s="57" t="str">
        <f t="shared" ca="1" si="486"/>
        <v/>
      </c>
      <c r="CM415" s="57" t="str">
        <f t="shared" ca="1" si="487"/>
        <v/>
      </c>
      <c r="CN415" s="57" t="str">
        <f t="shared" ca="1" si="488"/>
        <v/>
      </c>
      <c r="CO415" s="57" t="str">
        <f t="shared" ca="1" si="489"/>
        <v/>
      </c>
      <c r="CP415" s="57" t="str">
        <f t="shared" ca="1" si="490"/>
        <v/>
      </c>
      <c r="CQ415" s="57" t="str">
        <f t="shared" ca="1" si="491"/>
        <v/>
      </c>
      <c r="CR415" s="57" t="str">
        <f t="shared" ca="1" si="492"/>
        <v/>
      </c>
      <c r="CS415" s="60" t="str">
        <f t="shared" ca="1" si="493"/>
        <v/>
      </c>
      <c r="CT415" s="60" t="str">
        <f t="shared" ca="1" si="494"/>
        <v/>
      </c>
      <c r="CU415" s="60" t="str">
        <f t="shared" ca="1" si="495"/>
        <v/>
      </c>
      <c r="CV415" s="60" t="str">
        <f t="shared" ca="1" si="496"/>
        <v/>
      </c>
      <c r="CW415" s="60" t="str">
        <f t="shared" ca="1" si="497"/>
        <v/>
      </c>
      <c r="CX415" s="60" t="str">
        <f t="shared" ca="1" si="498"/>
        <v/>
      </c>
      <c r="CY415" s="60" t="str">
        <f t="shared" ca="1" si="499"/>
        <v/>
      </c>
      <c r="CZ415" s="60" t="str">
        <f t="shared" ca="1" si="500"/>
        <v/>
      </c>
      <c r="DA415" s="65" t="str">
        <f t="shared" ca="1" si="501"/>
        <v/>
      </c>
      <c r="DB415" s="65" t="str">
        <f t="shared" ca="1" si="502"/>
        <v/>
      </c>
      <c r="DC415" s="65" t="str">
        <f t="shared" ca="1" si="503"/>
        <v/>
      </c>
      <c r="DD415" s="65" t="str">
        <f t="shared" ca="1" si="504"/>
        <v/>
      </c>
      <c r="DE415" s="65" t="str">
        <f t="shared" ca="1" si="505"/>
        <v/>
      </c>
      <c r="DF415" s="66" t="str">
        <f t="shared" ca="1" si="506"/>
        <v/>
      </c>
      <c r="DG415" s="66" t="str">
        <f t="shared" ca="1" si="507"/>
        <v/>
      </c>
      <c r="DH415" s="66" t="str">
        <f t="shared" ca="1" si="508"/>
        <v/>
      </c>
      <c r="DI415" s="66" t="str">
        <f t="shared" ca="1" si="509"/>
        <v/>
      </c>
      <c r="DJ415" s="66" t="str">
        <f t="shared" ca="1" si="510"/>
        <v/>
      </c>
      <c r="DK415" s="65" t="str">
        <f t="shared" ca="1" si="511"/>
        <v/>
      </c>
      <c r="DL415" s="65" t="str">
        <f t="shared" ca="1" si="512"/>
        <v/>
      </c>
      <c r="DM415" s="65" t="str">
        <f t="shared" ca="1" si="513"/>
        <v/>
      </c>
      <c r="DN415" s="65" t="str">
        <f t="shared" ca="1" si="514"/>
        <v/>
      </c>
      <c r="DO415" s="65" t="str">
        <f t="shared" ca="1" si="515"/>
        <v/>
      </c>
      <c r="DP415" s="65" t="str">
        <f t="shared" ca="1" si="516"/>
        <v/>
      </c>
      <c r="DQ415" s="65" t="str">
        <f t="shared" ca="1" si="517"/>
        <v/>
      </c>
      <c r="DR415" s="69" t="str">
        <f t="shared" ca="1" si="518"/>
        <v/>
      </c>
      <c r="DS415" s="69" t="str">
        <f t="shared" ca="1" si="519"/>
        <v/>
      </c>
      <c r="DT415" s="69" t="str">
        <f t="shared" ca="1" si="520"/>
        <v/>
      </c>
      <c r="DU415" s="69" t="str">
        <f t="shared" ca="1" si="521"/>
        <v/>
      </c>
      <c r="DV415" s="69" t="str">
        <f t="shared" ca="1" si="522"/>
        <v/>
      </c>
      <c r="DW415" s="69" t="str">
        <f t="shared" ca="1" si="523"/>
        <v/>
      </c>
      <c r="DX415" s="69" t="str">
        <f t="shared" ca="1" si="524"/>
        <v/>
      </c>
      <c r="DY415" s="69" t="str">
        <f t="shared" ca="1" si="525"/>
        <v/>
      </c>
      <c r="DZ415" s="72" t="str">
        <f t="shared" ca="1" si="526"/>
        <v/>
      </c>
      <c r="EA415" s="72" t="str">
        <f t="shared" ca="1" si="527"/>
        <v/>
      </c>
      <c r="EB415" s="72" t="str">
        <f t="shared" ca="1" si="528"/>
        <v/>
      </c>
      <c r="EC415" s="65" t="str">
        <f t="shared" ca="1" si="529"/>
        <v/>
      </c>
      <c r="ED415" s="65" t="str">
        <f t="shared" ca="1" si="530"/>
        <v/>
      </c>
      <c r="EE415" s="65" t="str">
        <f t="shared" ca="1" si="531"/>
        <v/>
      </c>
      <c r="EF415" s="65" t="str">
        <f t="shared" ca="1" si="532"/>
        <v/>
      </c>
      <c r="EG415" s="65" t="str">
        <f t="shared" ca="1" si="533"/>
        <v/>
      </c>
      <c r="EH415" s="65" t="str">
        <f t="shared" ca="1" si="534"/>
        <v/>
      </c>
      <c r="EI415" s="429" t="str">
        <f t="shared" ca="1" si="535"/>
        <v>No</v>
      </c>
      <c r="EJ415" s="428" t="str">
        <f t="shared" ca="1" si="536"/>
        <v/>
      </c>
      <c r="EK415" s="428" t="str">
        <f t="shared" ca="1" si="537"/>
        <v/>
      </c>
      <c r="EL415" s="65" t="str">
        <f t="shared" ca="1" si="538"/>
        <v/>
      </c>
      <c r="EM415" s="65" t="str">
        <f t="shared" ca="1" si="539"/>
        <v/>
      </c>
      <c r="EN415" s="65" t="str">
        <f t="shared" ca="1" si="540"/>
        <v/>
      </c>
      <c r="EO415" s="433" t="str">
        <f t="shared" ca="1" si="541"/>
        <v/>
      </c>
      <c r="EP415" s="433" t="str">
        <f t="shared" ca="1" si="542"/>
        <v/>
      </c>
      <c r="EQ415" s="433" t="str">
        <f t="shared" ca="1" si="543"/>
        <v/>
      </c>
      <c r="ER415" s="433" t="str">
        <f t="shared" ca="1" si="544"/>
        <v/>
      </c>
      <c r="ES415" s="433" t="str">
        <f t="shared" ca="1" si="545"/>
        <v/>
      </c>
      <c r="ET415" s="433" t="str">
        <f t="shared" ca="1" si="546"/>
        <v/>
      </c>
      <c r="EU415" s="433" t="str">
        <f ca="1">IF(OR(CO415="",CQ415=""),"",Discipline!$P$3*CO415+Discipline!$X$3*CQ415)</f>
        <v/>
      </c>
      <c r="EV415" s="433" t="str">
        <f ca="1">IF(OR(CP415="",CR415=""),"",Discipline!$P$3*CP415+Discipline!$X$3*CR415)</f>
        <v/>
      </c>
    </row>
    <row r="416" spans="1:152" x14ac:dyDescent="0.25">
      <c r="A416" s="10" t="str">
        <f ca="1">IFERROR(RANK(order!A416,order!A$3:A$554,0),"")</f>
        <v/>
      </c>
      <c r="B416" s="10" t="str">
        <f ca="1">IFERROR(RANK(order!B416,order!B$3:B$554,0),"")</f>
        <v/>
      </c>
      <c r="C416" s="10" t="str">
        <f ca="1">IFERROR(RANK(order!C416,order!C$3:C$554,0),"")</f>
        <v/>
      </c>
      <c r="D416" s="4" t="str">
        <f ca="1">IFERROR(RANK(order!D416,order!D$3:D$554,0),"")</f>
        <v/>
      </c>
      <c r="E416" s="4" t="str">
        <f ca="1">IFERROR(RANK(order!E416,order!E$3:E$554,0),"")</f>
        <v/>
      </c>
      <c r="F416" s="4" t="str">
        <f ca="1">IFERROR(RANK(order!F416,order!F$3:F$554,0),"")</f>
        <v/>
      </c>
      <c r="G416" s="10" t="str">
        <f ca="1">IFERROR(RANK(order!G416,order!G$3:G$554,0),"")</f>
        <v/>
      </c>
      <c r="H416" s="10" t="str">
        <f ca="1">IFERROR(RANK(order!H416,order!H$3:H$554,0),"")</f>
        <v/>
      </c>
      <c r="I416" s="10" t="str">
        <f ca="1">IFERROR(RANK(order!I416,order!I$3:I$554,0),"")</f>
        <v/>
      </c>
      <c r="J416" s="4" t="str">
        <f ca="1">IFERROR(RANK(order!J416,order!J$3:J$554,0),"")</f>
        <v/>
      </c>
      <c r="K416" s="4" t="str">
        <f ca="1">IFERROR(RANK(order!K416,order!K$3:K$554,0),"")</f>
        <v/>
      </c>
      <c r="L416" s="4" t="str">
        <f ca="1">IFERROR(RANK(order!L416,order!L$3:L$554,0),"")</f>
        <v/>
      </c>
      <c r="M416" s="10" t="str">
        <f ca="1">IFERROR(RANK(order!M416,order!M$3:M$554,0),"")</f>
        <v/>
      </c>
      <c r="N416" s="10" t="str">
        <f ca="1">IFERROR(RANK(order!N416,order!N$3:N$554,0),"")</f>
        <v/>
      </c>
      <c r="O416" s="10" t="str">
        <f ca="1">IFERROR(RANK(order!O416,order!O$3:O$554,0),"")</f>
        <v/>
      </c>
      <c r="P416" s="4" t="str">
        <f ca="1">IFERROR(RANK(order!P416,order!P$3:P$554,0),"")</f>
        <v/>
      </c>
      <c r="Q416" s="4" t="str">
        <f ca="1">IFERROR(RANK(order!Q416,order!Q$3:Q$554,0),"")</f>
        <v/>
      </c>
      <c r="R416" s="4" t="str">
        <f ca="1">IFERROR(RANK(order!R416,order!R$3:R$554,0),"")</f>
        <v/>
      </c>
      <c r="S416" s="10" t="str">
        <f ca="1">IFERROR(RANK(order!S416,order!S$3:S$554,0),"")</f>
        <v/>
      </c>
      <c r="T416" s="10" t="str">
        <f ca="1">IFERROR(RANK(order!T416,order!T$3:T$554,0),"")</f>
        <v/>
      </c>
      <c r="U416" s="10" t="str">
        <f ca="1">IFERROR(RANK(order!U416,order!U$3:U$554,0),"")</f>
        <v/>
      </c>
      <c r="V416" s="4" t="str">
        <f ca="1">IFERROR(RANK(order!V416,order!V$3:V$554,0),"")</f>
        <v/>
      </c>
      <c r="W416" s="4" t="str">
        <f ca="1">IFERROR(RANK(order!W416,order!W$3:W$554,0),"")</f>
        <v/>
      </c>
      <c r="X416" s="4" t="str">
        <f ca="1">IFERROR(RANK(order!X416,order!X$3:X$554,0),"")</f>
        <v/>
      </c>
      <c r="Y416" s="10" t="str">
        <f ca="1">IFERROR(RANK(order!Y416,order!Y$3:Y$554,0),"")</f>
        <v/>
      </c>
      <c r="Z416" s="10" t="str">
        <f ca="1">IFERROR(RANK(order!Z416,order!Z$3:Z$554,0),"")</f>
        <v/>
      </c>
      <c r="AA416" s="10" t="str">
        <f ca="1">IFERROR(RANK(order!AA416,order!AA$3:AA$554,0),"")</f>
        <v/>
      </c>
      <c r="AB416" s="4" t="str">
        <f ca="1">IFERROR(RANK(order!AB416,order!AB$3:AB$554,0),"")</f>
        <v/>
      </c>
      <c r="AC416" s="4" t="str">
        <f ca="1">IFERROR(RANK(order!AC416,order!AC$3:AC$554,0),"")</f>
        <v/>
      </c>
      <c r="AD416" s="4" t="str">
        <f ca="1">IFERROR(RANK(order!AD416,order!AD$3:AD$554,0),"")</f>
        <v/>
      </c>
      <c r="AE416" s="10" t="str">
        <f ca="1">IFERROR(RANK(order!AE416,order!AE$3:AE$554,0),"")</f>
        <v/>
      </c>
      <c r="AF416" s="10" t="str">
        <f ca="1">IFERROR(RANK(order!AF416,order!AF$3:AF$554,0),"")</f>
        <v/>
      </c>
      <c r="AG416" s="10" t="str">
        <f ca="1">IFERROR(RANK(order!AG416,order!AG$3:AG$554,0),"")</f>
        <v/>
      </c>
      <c r="AH416" s="4" t="str">
        <f ca="1">IFERROR(RANK(order!AH416,order!AH$3:AH$554,0),"")</f>
        <v/>
      </c>
      <c r="AI416" s="4" t="str">
        <f ca="1">IFERROR(RANK(order!AI416,order!AI$3:AI$554,0),"")</f>
        <v/>
      </c>
      <c r="AJ416" s="4" t="str">
        <f ca="1">IFERROR(RANK(order!AJ416,order!AJ$3:AJ$554,0),"")</f>
        <v/>
      </c>
      <c r="AK416" s="10" t="str">
        <f ca="1">IFERROR(RANK(order!AK416,order!AK$3:AK$554,0),"")</f>
        <v/>
      </c>
      <c r="AL416" s="10" t="str">
        <f ca="1">IFERROR(RANK(order!AL416,order!AL$3:AL$554,0),"")</f>
        <v/>
      </c>
      <c r="AM416" s="10" t="str">
        <f ca="1">IFERROR(RANK(order!AM416,order!AM$3:AM$554,0),"")</f>
        <v/>
      </c>
      <c r="AN416" s="4" t="str">
        <f ca="1">IFERROR(RANK(order!AN416,order!AN$3:AN$554,0),"")</f>
        <v/>
      </c>
      <c r="AO416" s="4" t="str">
        <f ca="1">IFERROR(RANK(order!AO416,order!AO$3:AO$554,0),"")</f>
        <v/>
      </c>
      <c r="AP416" s="4" t="str">
        <f ca="1">IFERROR(RANK(order!AP416,order!AP$3:AP$554,0),"")</f>
        <v/>
      </c>
      <c r="AQ416" s="10" t="str">
        <f ca="1">IFERROR(RANK(order!AQ416,order!AQ$3:AQ$554,0),"")</f>
        <v/>
      </c>
      <c r="AR416" s="10" t="str">
        <f ca="1">IFERROR(RANK(order!AR416,order!AR$3:AR$554,0),"")</f>
        <v/>
      </c>
      <c r="AS416" s="10" t="str">
        <f ca="1">IFERROR(RANK(order!AS416,order!AS$3:AS$554,0),"")</f>
        <v/>
      </c>
      <c r="AT416" s="4" t="str">
        <f ca="1">IFERROR(RANK(order!AT416,order!AT$3:AT$554,0),"")</f>
        <v/>
      </c>
      <c r="AU416" s="4" t="str">
        <f ca="1">IFERROR(RANK(order!AU416,order!AU$3:AU$554,0),"")</f>
        <v/>
      </c>
      <c r="AV416" s="4" t="str">
        <f ca="1">IFERROR(RANK(order!AV416,order!AV$3:AV$554,0),"")</f>
        <v/>
      </c>
      <c r="AW416" s="10" t="str">
        <f ca="1">IFERROR(RANK(order!AW416,order!AW$3:AW$554,0),"")</f>
        <v/>
      </c>
      <c r="AX416" s="10" t="str">
        <f ca="1">IFERROR(RANK(order!AX416,order!AX$3:AX$554,0),"")</f>
        <v/>
      </c>
      <c r="AY416" s="10" t="str">
        <f ca="1">IFERROR(RANK(order!AY416,order!AY$3:AY$554,0),"")</f>
        <v/>
      </c>
      <c r="AZ416" s="4" t="str">
        <f ca="1">IFERROR(RANK(order!AZ416,order!AZ$3:AZ$554,0),"")</f>
        <v/>
      </c>
      <c r="BA416" s="4" t="str">
        <f ca="1">IFERROR(RANK(order!BA416,order!BA$3:BA$554,0),"")</f>
        <v/>
      </c>
      <c r="BB416" s="4" t="str">
        <f ca="1">IFERROR(RANK(order!BB416,order!BB$3:BB$554,0),"")</f>
        <v/>
      </c>
      <c r="BC416" s="10" t="str">
        <f ca="1">IFERROR(RANK(order!BC416,order!BC$3:BC$554,0),"")</f>
        <v/>
      </c>
      <c r="BD416" s="10" t="str">
        <f ca="1">IFERROR(RANK(order!BD416,order!BD$3:BD$554,0),"")</f>
        <v/>
      </c>
      <c r="BE416" s="10" t="str">
        <f ca="1">IFERROR(RANK(order!BE416,order!BE$3:BE$554,0),"")</f>
        <v/>
      </c>
      <c r="BF416" s="4" t="str">
        <f ca="1">IFERROR(RANK(order!BF416,order!BF$3:BF$554,0),"")</f>
        <v/>
      </c>
      <c r="BG416" s="4" t="str">
        <f ca="1">IFERROR(RANK(order!BG416,order!BG$3:BG$554,0),"")</f>
        <v/>
      </c>
      <c r="BH416" s="4" t="str">
        <f ca="1">IFERROR(RANK(order!BH416,order!BH$3:BH$554,0),"")</f>
        <v/>
      </c>
      <c r="BI416" s="10" t="str">
        <f ca="1">IFERROR(RANK(order!BI416,order!BI$3:BI$554,0),"")</f>
        <v/>
      </c>
      <c r="BJ416" s="10" t="str">
        <f ca="1">IFERROR(RANK(order!BJ416,order!BJ$3:BJ$554,0),"")</f>
        <v/>
      </c>
      <c r="BK416" s="10" t="str">
        <f ca="1">IFERROR(RANK(order!BK416,order!BK$3:BK$554,0),"")</f>
        <v/>
      </c>
      <c r="BL416" s="4" t="str">
        <f ca="1">IFERROR(RANK(order!BL416,order!BL$3:BL$554,0),"")</f>
        <v/>
      </c>
      <c r="BM416" s="4" t="str">
        <f ca="1">IFERROR(RANK(order!BM416,order!BM$3:BM$554,0),"")</f>
        <v/>
      </c>
      <c r="BN416" s="4" t="str">
        <f ca="1">IFERROR(RANK(order!BN416,order!BN$3:BN$554,0),"")</f>
        <v/>
      </c>
      <c r="BO416" s="10" t="str">
        <f ca="1">IFERROR(RANK(order!BO416,order!BO$3:BO$554,0),"")</f>
        <v/>
      </c>
      <c r="BP416" s="10" t="str">
        <f ca="1">IFERROR(RANK(order!BP416,order!BP$3:BP$554,0),"")</f>
        <v/>
      </c>
      <c r="BQ416" s="10" t="str">
        <f ca="1">IFERROR(RANK(order!BQ416,order!BQ$3:BQ$554,0),"")</f>
        <v/>
      </c>
      <c r="BR416" s="4" t="str">
        <f ca="1">IFERROR(RANK(order!BR416,order!BR$3:BR$554,0),"")</f>
        <v/>
      </c>
      <c r="BS416" s="4" t="str">
        <f ca="1">IFERROR(RANK(order!BS416,order!BS$3:BS$554,0),"")</f>
        <v/>
      </c>
      <c r="BT416" s="4" t="str">
        <f ca="1">IFERROR(RANK(order!BT416,order!BT$3:BT$554,0),"")</f>
        <v/>
      </c>
      <c r="BU416" s="95">
        <f t="shared" si="547"/>
        <v>414</v>
      </c>
      <c r="BV416" s="35" t="str">
        <f t="shared" si="548"/>
        <v>E1</v>
      </c>
      <c r="BW416" s="55">
        <f t="shared" ca="1" si="471"/>
        <v>0</v>
      </c>
      <c r="BX416" s="56" t="str">
        <f t="shared" ca="1" si="472"/>
        <v/>
      </c>
      <c r="BY416" s="56" t="str">
        <f t="shared" ca="1" si="473"/>
        <v/>
      </c>
      <c r="BZ416" s="57" t="str">
        <f t="shared" ca="1" si="474"/>
        <v/>
      </c>
      <c r="CA416" s="57" t="str">
        <f t="shared" ca="1" si="475"/>
        <v/>
      </c>
      <c r="CB416" s="58" t="str">
        <f t="shared" ca="1" si="476"/>
        <v/>
      </c>
      <c r="CC416" s="57" t="str">
        <f t="shared" ca="1" si="477"/>
        <v/>
      </c>
      <c r="CD416" s="57" t="str">
        <f t="shared" ca="1" si="478"/>
        <v/>
      </c>
      <c r="CE416" s="58" t="str">
        <f t="shared" ca="1" si="479"/>
        <v/>
      </c>
      <c r="CF416" s="59" t="str">
        <f t="shared" ca="1" si="480"/>
        <v/>
      </c>
      <c r="CG416" s="57" t="str">
        <f t="shared" ca="1" si="481"/>
        <v/>
      </c>
      <c r="CH416" s="57" t="str">
        <f t="shared" ca="1" si="482"/>
        <v/>
      </c>
      <c r="CI416" s="57" t="str">
        <f t="shared" ca="1" si="483"/>
        <v/>
      </c>
      <c r="CJ416" s="57" t="str">
        <f t="shared" ca="1" si="484"/>
        <v/>
      </c>
      <c r="CK416" s="57" t="str">
        <f t="shared" ca="1" si="485"/>
        <v/>
      </c>
      <c r="CL416" s="57" t="str">
        <f t="shared" ca="1" si="486"/>
        <v/>
      </c>
      <c r="CM416" s="57" t="str">
        <f t="shared" ca="1" si="487"/>
        <v/>
      </c>
      <c r="CN416" s="57" t="str">
        <f t="shared" ca="1" si="488"/>
        <v/>
      </c>
      <c r="CO416" s="57" t="str">
        <f t="shared" ca="1" si="489"/>
        <v/>
      </c>
      <c r="CP416" s="57" t="str">
        <f t="shared" ca="1" si="490"/>
        <v/>
      </c>
      <c r="CQ416" s="57" t="str">
        <f t="shared" ca="1" si="491"/>
        <v/>
      </c>
      <c r="CR416" s="57" t="str">
        <f t="shared" ca="1" si="492"/>
        <v/>
      </c>
      <c r="CS416" s="60" t="str">
        <f t="shared" ca="1" si="493"/>
        <v/>
      </c>
      <c r="CT416" s="60" t="str">
        <f t="shared" ca="1" si="494"/>
        <v/>
      </c>
      <c r="CU416" s="60" t="str">
        <f t="shared" ca="1" si="495"/>
        <v/>
      </c>
      <c r="CV416" s="60" t="str">
        <f t="shared" ca="1" si="496"/>
        <v/>
      </c>
      <c r="CW416" s="60" t="str">
        <f t="shared" ca="1" si="497"/>
        <v/>
      </c>
      <c r="CX416" s="60" t="str">
        <f t="shared" ca="1" si="498"/>
        <v/>
      </c>
      <c r="CY416" s="60" t="str">
        <f t="shared" ca="1" si="499"/>
        <v/>
      </c>
      <c r="CZ416" s="60" t="str">
        <f t="shared" ca="1" si="500"/>
        <v/>
      </c>
      <c r="DA416" s="65" t="str">
        <f t="shared" ca="1" si="501"/>
        <v/>
      </c>
      <c r="DB416" s="65" t="str">
        <f t="shared" ca="1" si="502"/>
        <v/>
      </c>
      <c r="DC416" s="65" t="str">
        <f t="shared" ca="1" si="503"/>
        <v/>
      </c>
      <c r="DD416" s="65" t="str">
        <f t="shared" ca="1" si="504"/>
        <v/>
      </c>
      <c r="DE416" s="65" t="str">
        <f t="shared" ca="1" si="505"/>
        <v/>
      </c>
      <c r="DF416" s="66" t="str">
        <f t="shared" ca="1" si="506"/>
        <v/>
      </c>
      <c r="DG416" s="66" t="str">
        <f t="shared" ca="1" si="507"/>
        <v/>
      </c>
      <c r="DH416" s="66" t="str">
        <f t="shared" ca="1" si="508"/>
        <v/>
      </c>
      <c r="DI416" s="66" t="str">
        <f t="shared" ca="1" si="509"/>
        <v/>
      </c>
      <c r="DJ416" s="66" t="str">
        <f t="shared" ca="1" si="510"/>
        <v/>
      </c>
      <c r="DK416" s="65" t="str">
        <f t="shared" ca="1" si="511"/>
        <v/>
      </c>
      <c r="DL416" s="65" t="str">
        <f t="shared" ca="1" si="512"/>
        <v/>
      </c>
      <c r="DM416" s="65" t="str">
        <f t="shared" ca="1" si="513"/>
        <v/>
      </c>
      <c r="DN416" s="65" t="str">
        <f t="shared" ca="1" si="514"/>
        <v/>
      </c>
      <c r="DO416" s="65" t="str">
        <f t="shared" ca="1" si="515"/>
        <v/>
      </c>
      <c r="DP416" s="65" t="str">
        <f t="shared" ca="1" si="516"/>
        <v/>
      </c>
      <c r="DQ416" s="65" t="str">
        <f t="shared" ca="1" si="517"/>
        <v/>
      </c>
      <c r="DR416" s="69" t="str">
        <f t="shared" ca="1" si="518"/>
        <v/>
      </c>
      <c r="DS416" s="69" t="str">
        <f t="shared" ca="1" si="519"/>
        <v/>
      </c>
      <c r="DT416" s="69" t="str">
        <f t="shared" ca="1" si="520"/>
        <v/>
      </c>
      <c r="DU416" s="69" t="str">
        <f t="shared" ca="1" si="521"/>
        <v/>
      </c>
      <c r="DV416" s="69" t="str">
        <f t="shared" ca="1" si="522"/>
        <v/>
      </c>
      <c r="DW416" s="69" t="str">
        <f t="shared" ca="1" si="523"/>
        <v/>
      </c>
      <c r="DX416" s="69" t="str">
        <f t="shared" ca="1" si="524"/>
        <v/>
      </c>
      <c r="DY416" s="69" t="str">
        <f t="shared" ca="1" si="525"/>
        <v/>
      </c>
      <c r="DZ416" s="72" t="str">
        <f t="shared" ca="1" si="526"/>
        <v/>
      </c>
      <c r="EA416" s="72" t="str">
        <f t="shared" ca="1" si="527"/>
        <v/>
      </c>
      <c r="EB416" s="72" t="str">
        <f t="shared" ca="1" si="528"/>
        <v/>
      </c>
      <c r="EC416" s="65" t="str">
        <f t="shared" ca="1" si="529"/>
        <v/>
      </c>
      <c r="ED416" s="65" t="str">
        <f t="shared" ca="1" si="530"/>
        <v/>
      </c>
      <c r="EE416" s="65" t="str">
        <f t="shared" ca="1" si="531"/>
        <v/>
      </c>
      <c r="EF416" s="65" t="str">
        <f t="shared" ca="1" si="532"/>
        <v/>
      </c>
      <c r="EG416" s="65" t="str">
        <f t="shared" ca="1" si="533"/>
        <v/>
      </c>
      <c r="EH416" s="65" t="str">
        <f t="shared" ca="1" si="534"/>
        <v/>
      </c>
      <c r="EI416" s="429" t="str">
        <f t="shared" ca="1" si="535"/>
        <v>No</v>
      </c>
      <c r="EJ416" s="428" t="str">
        <f t="shared" ca="1" si="536"/>
        <v/>
      </c>
      <c r="EK416" s="428" t="str">
        <f t="shared" ca="1" si="537"/>
        <v/>
      </c>
      <c r="EL416" s="65" t="str">
        <f t="shared" ca="1" si="538"/>
        <v/>
      </c>
      <c r="EM416" s="65" t="str">
        <f t="shared" ca="1" si="539"/>
        <v/>
      </c>
      <c r="EN416" s="65" t="str">
        <f t="shared" ca="1" si="540"/>
        <v/>
      </c>
      <c r="EO416" s="433" t="str">
        <f t="shared" ca="1" si="541"/>
        <v/>
      </c>
      <c r="EP416" s="433" t="str">
        <f t="shared" ca="1" si="542"/>
        <v/>
      </c>
      <c r="EQ416" s="433" t="str">
        <f t="shared" ca="1" si="543"/>
        <v/>
      </c>
      <c r="ER416" s="433" t="str">
        <f t="shared" ca="1" si="544"/>
        <v/>
      </c>
      <c r="ES416" s="433" t="str">
        <f t="shared" ca="1" si="545"/>
        <v/>
      </c>
      <c r="ET416" s="433" t="str">
        <f t="shared" ca="1" si="546"/>
        <v/>
      </c>
      <c r="EU416" s="433" t="str">
        <f ca="1">IF(OR(CO416="",CQ416=""),"",Discipline!$P$3*CO416+Discipline!$X$3*CQ416)</f>
        <v/>
      </c>
      <c r="EV416" s="433" t="str">
        <f ca="1">IF(OR(CP416="",CR416=""),"",Discipline!$P$3*CP416+Discipline!$X$3*CR416)</f>
        <v/>
      </c>
    </row>
    <row r="417" spans="1:152" x14ac:dyDescent="0.25">
      <c r="A417" s="10" t="str">
        <f ca="1">IFERROR(RANK(order!A417,order!A$3:A$554,0),"")</f>
        <v/>
      </c>
      <c r="B417" s="10" t="str">
        <f ca="1">IFERROR(RANK(order!B417,order!B$3:B$554,0),"")</f>
        <v/>
      </c>
      <c r="C417" s="10" t="str">
        <f ca="1">IFERROR(RANK(order!C417,order!C$3:C$554,0),"")</f>
        <v/>
      </c>
      <c r="D417" s="4" t="str">
        <f ca="1">IFERROR(RANK(order!D417,order!D$3:D$554,0),"")</f>
        <v/>
      </c>
      <c r="E417" s="4" t="str">
        <f ca="1">IFERROR(RANK(order!E417,order!E$3:E$554,0),"")</f>
        <v/>
      </c>
      <c r="F417" s="4" t="str">
        <f ca="1">IFERROR(RANK(order!F417,order!F$3:F$554,0),"")</f>
        <v/>
      </c>
      <c r="G417" s="10" t="str">
        <f ca="1">IFERROR(RANK(order!G417,order!G$3:G$554,0),"")</f>
        <v/>
      </c>
      <c r="H417" s="10" t="str">
        <f ca="1">IFERROR(RANK(order!H417,order!H$3:H$554,0),"")</f>
        <v/>
      </c>
      <c r="I417" s="10" t="str">
        <f ca="1">IFERROR(RANK(order!I417,order!I$3:I$554,0),"")</f>
        <v/>
      </c>
      <c r="J417" s="4" t="str">
        <f ca="1">IFERROR(RANK(order!J417,order!J$3:J$554,0),"")</f>
        <v/>
      </c>
      <c r="K417" s="4" t="str">
        <f ca="1">IFERROR(RANK(order!K417,order!K$3:K$554,0),"")</f>
        <v/>
      </c>
      <c r="L417" s="4" t="str">
        <f ca="1">IFERROR(RANK(order!L417,order!L$3:L$554,0),"")</f>
        <v/>
      </c>
      <c r="M417" s="10" t="str">
        <f ca="1">IFERROR(RANK(order!M417,order!M$3:M$554,0),"")</f>
        <v/>
      </c>
      <c r="N417" s="10" t="str">
        <f ca="1">IFERROR(RANK(order!N417,order!N$3:N$554,0),"")</f>
        <v/>
      </c>
      <c r="O417" s="10" t="str">
        <f ca="1">IFERROR(RANK(order!O417,order!O$3:O$554,0),"")</f>
        <v/>
      </c>
      <c r="P417" s="4" t="str">
        <f ca="1">IFERROR(RANK(order!P417,order!P$3:P$554,0),"")</f>
        <v/>
      </c>
      <c r="Q417" s="4" t="str">
        <f ca="1">IFERROR(RANK(order!Q417,order!Q$3:Q$554,0),"")</f>
        <v/>
      </c>
      <c r="R417" s="4" t="str">
        <f ca="1">IFERROR(RANK(order!R417,order!R$3:R$554,0),"")</f>
        <v/>
      </c>
      <c r="S417" s="10" t="str">
        <f ca="1">IFERROR(RANK(order!S417,order!S$3:S$554,0),"")</f>
        <v/>
      </c>
      <c r="T417" s="10" t="str">
        <f ca="1">IFERROR(RANK(order!T417,order!T$3:T$554,0),"")</f>
        <v/>
      </c>
      <c r="U417" s="10" t="str">
        <f ca="1">IFERROR(RANK(order!U417,order!U$3:U$554,0),"")</f>
        <v/>
      </c>
      <c r="V417" s="4" t="str">
        <f ca="1">IFERROR(RANK(order!V417,order!V$3:V$554,0),"")</f>
        <v/>
      </c>
      <c r="W417" s="4" t="str">
        <f ca="1">IFERROR(RANK(order!W417,order!W$3:W$554,0),"")</f>
        <v/>
      </c>
      <c r="X417" s="4" t="str">
        <f ca="1">IFERROR(RANK(order!X417,order!X$3:X$554,0),"")</f>
        <v/>
      </c>
      <c r="Y417" s="10" t="str">
        <f ca="1">IFERROR(RANK(order!Y417,order!Y$3:Y$554,0),"")</f>
        <v/>
      </c>
      <c r="Z417" s="10" t="str">
        <f ca="1">IFERROR(RANK(order!Z417,order!Z$3:Z$554,0),"")</f>
        <v/>
      </c>
      <c r="AA417" s="10" t="str">
        <f ca="1">IFERROR(RANK(order!AA417,order!AA$3:AA$554,0),"")</f>
        <v/>
      </c>
      <c r="AB417" s="4" t="str">
        <f ca="1">IFERROR(RANK(order!AB417,order!AB$3:AB$554,0),"")</f>
        <v/>
      </c>
      <c r="AC417" s="4" t="str">
        <f ca="1">IFERROR(RANK(order!AC417,order!AC$3:AC$554,0),"")</f>
        <v/>
      </c>
      <c r="AD417" s="4" t="str">
        <f ca="1">IFERROR(RANK(order!AD417,order!AD$3:AD$554,0),"")</f>
        <v/>
      </c>
      <c r="AE417" s="10" t="str">
        <f ca="1">IFERROR(RANK(order!AE417,order!AE$3:AE$554,0),"")</f>
        <v/>
      </c>
      <c r="AF417" s="10" t="str">
        <f ca="1">IFERROR(RANK(order!AF417,order!AF$3:AF$554,0),"")</f>
        <v/>
      </c>
      <c r="AG417" s="10" t="str">
        <f ca="1">IFERROR(RANK(order!AG417,order!AG$3:AG$554,0),"")</f>
        <v/>
      </c>
      <c r="AH417" s="4" t="str">
        <f ca="1">IFERROR(RANK(order!AH417,order!AH$3:AH$554,0),"")</f>
        <v/>
      </c>
      <c r="AI417" s="4" t="str">
        <f ca="1">IFERROR(RANK(order!AI417,order!AI$3:AI$554,0),"")</f>
        <v/>
      </c>
      <c r="AJ417" s="4" t="str">
        <f ca="1">IFERROR(RANK(order!AJ417,order!AJ$3:AJ$554,0),"")</f>
        <v/>
      </c>
      <c r="AK417" s="10" t="str">
        <f ca="1">IFERROR(RANK(order!AK417,order!AK$3:AK$554,0),"")</f>
        <v/>
      </c>
      <c r="AL417" s="10" t="str">
        <f ca="1">IFERROR(RANK(order!AL417,order!AL$3:AL$554,0),"")</f>
        <v/>
      </c>
      <c r="AM417" s="10" t="str">
        <f ca="1">IFERROR(RANK(order!AM417,order!AM$3:AM$554,0),"")</f>
        <v/>
      </c>
      <c r="AN417" s="4" t="str">
        <f ca="1">IFERROR(RANK(order!AN417,order!AN$3:AN$554,0),"")</f>
        <v/>
      </c>
      <c r="AO417" s="4" t="str">
        <f ca="1">IFERROR(RANK(order!AO417,order!AO$3:AO$554,0),"")</f>
        <v/>
      </c>
      <c r="AP417" s="4" t="str">
        <f ca="1">IFERROR(RANK(order!AP417,order!AP$3:AP$554,0),"")</f>
        <v/>
      </c>
      <c r="AQ417" s="10" t="str">
        <f ca="1">IFERROR(RANK(order!AQ417,order!AQ$3:AQ$554,0),"")</f>
        <v/>
      </c>
      <c r="AR417" s="10" t="str">
        <f ca="1">IFERROR(RANK(order!AR417,order!AR$3:AR$554,0),"")</f>
        <v/>
      </c>
      <c r="AS417" s="10" t="str">
        <f ca="1">IFERROR(RANK(order!AS417,order!AS$3:AS$554,0),"")</f>
        <v/>
      </c>
      <c r="AT417" s="4" t="str">
        <f ca="1">IFERROR(RANK(order!AT417,order!AT$3:AT$554,0),"")</f>
        <v/>
      </c>
      <c r="AU417" s="4" t="str">
        <f ca="1">IFERROR(RANK(order!AU417,order!AU$3:AU$554,0),"")</f>
        <v/>
      </c>
      <c r="AV417" s="4" t="str">
        <f ca="1">IFERROR(RANK(order!AV417,order!AV$3:AV$554,0),"")</f>
        <v/>
      </c>
      <c r="AW417" s="10" t="str">
        <f ca="1">IFERROR(RANK(order!AW417,order!AW$3:AW$554,0),"")</f>
        <v/>
      </c>
      <c r="AX417" s="10" t="str">
        <f ca="1">IFERROR(RANK(order!AX417,order!AX$3:AX$554,0),"")</f>
        <v/>
      </c>
      <c r="AY417" s="10" t="str">
        <f ca="1">IFERROR(RANK(order!AY417,order!AY$3:AY$554,0),"")</f>
        <v/>
      </c>
      <c r="AZ417" s="4" t="str">
        <f ca="1">IFERROR(RANK(order!AZ417,order!AZ$3:AZ$554,0),"")</f>
        <v/>
      </c>
      <c r="BA417" s="4" t="str">
        <f ca="1">IFERROR(RANK(order!BA417,order!BA$3:BA$554,0),"")</f>
        <v/>
      </c>
      <c r="BB417" s="4" t="str">
        <f ca="1">IFERROR(RANK(order!BB417,order!BB$3:BB$554,0),"")</f>
        <v/>
      </c>
      <c r="BC417" s="10" t="str">
        <f ca="1">IFERROR(RANK(order!BC417,order!BC$3:BC$554,0),"")</f>
        <v/>
      </c>
      <c r="BD417" s="10" t="str">
        <f ca="1">IFERROR(RANK(order!BD417,order!BD$3:BD$554,0),"")</f>
        <v/>
      </c>
      <c r="BE417" s="10" t="str">
        <f ca="1">IFERROR(RANK(order!BE417,order!BE$3:BE$554,0),"")</f>
        <v/>
      </c>
      <c r="BF417" s="4" t="str">
        <f ca="1">IFERROR(RANK(order!BF417,order!BF$3:BF$554,0),"")</f>
        <v/>
      </c>
      <c r="BG417" s="4" t="str">
        <f ca="1">IFERROR(RANK(order!BG417,order!BG$3:BG$554,0),"")</f>
        <v/>
      </c>
      <c r="BH417" s="4" t="str">
        <f ca="1">IFERROR(RANK(order!BH417,order!BH$3:BH$554,0),"")</f>
        <v/>
      </c>
      <c r="BI417" s="10" t="str">
        <f ca="1">IFERROR(RANK(order!BI417,order!BI$3:BI$554,0),"")</f>
        <v/>
      </c>
      <c r="BJ417" s="10" t="str">
        <f ca="1">IFERROR(RANK(order!BJ417,order!BJ$3:BJ$554,0),"")</f>
        <v/>
      </c>
      <c r="BK417" s="10" t="str">
        <f ca="1">IFERROR(RANK(order!BK417,order!BK$3:BK$554,0),"")</f>
        <v/>
      </c>
      <c r="BL417" s="4" t="str">
        <f ca="1">IFERROR(RANK(order!BL417,order!BL$3:BL$554,0),"")</f>
        <v/>
      </c>
      <c r="BM417" s="4" t="str">
        <f ca="1">IFERROR(RANK(order!BM417,order!BM$3:BM$554,0),"")</f>
        <v/>
      </c>
      <c r="BN417" s="4" t="str">
        <f ca="1">IFERROR(RANK(order!BN417,order!BN$3:BN$554,0),"")</f>
        <v/>
      </c>
      <c r="BO417" s="10" t="str">
        <f ca="1">IFERROR(RANK(order!BO417,order!BO$3:BO$554,0),"")</f>
        <v/>
      </c>
      <c r="BP417" s="10" t="str">
        <f ca="1">IFERROR(RANK(order!BP417,order!BP$3:BP$554,0),"")</f>
        <v/>
      </c>
      <c r="BQ417" s="10" t="str">
        <f ca="1">IFERROR(RANK(order!BQ417,order!BQ$3:BQ$554,0),"")</f>
        <v/>
      </c>
      <c r="BR417" s="4" t="str">
        <f ca="1">IFERROR(RANK(order!BR417,order!BR$3:BR$554,0),"")</f>
        <v/>
      </c>
      <c r="BS417" s="4" t="str">
        <f ca="1">IFERROR(RANK(order!BS417,order!BS$3:BS$554,0),"")</f>
        <v/>
      </c>
      <c r="BT417" s="4" t="str">
        <f ca="1">IFERROR(RANK(order!BT417,order!BT$3:BT$554,0),"")</f>
        <v/>
      </c>
      <c r="BU417" s="95">
        <f t="shared" si="547"/>
        <v>415</v>
      </c>
      <c r="BV417" s="35" t="str">
        <f t="shared" si="548"/>
        <v>E1</v>
      </c>
      <c r="BW417" s="55">
        <f t="shared" ca="1" si="471"/>
        <v>0</v>
      </c>
      <c r="BX417" s="56" t="str">
        <f t="shared" ca="1" si="472"/>
        <v/>
      </c>
      <c r="BY417" s="56" t="str">
        <f t="shared" ca="1" si="473"/>
        <v/>
      </c>
      <c r="BZ417" s="57" t="str">
        <f t="shared" ca="1" si="474"/>
        <v/>
      </c>
      <c r="CA417" s="57" t="str">
        <f t="shared" ca="1" si="475"/>
        <v/>
      </c>
      <c r="CB417" s="58" t="str">
        <f t="shared" ca="1" si="476"/>
        <v/>
      </c>
      <c r="CC417" s="57" t="str">
        <f t="shared" ca="1" si="477"/>
        <v/>
      </c>
      <c r="CD417" s="57" t="str">
        <f t="shared" ca="1" si="478"/>
        <v/>
      </c>
      <c r="CE417" s="58" t="str">
        <f t="shared" ca="1" si="479"/>
        <v/>
      </c>
      <c r="CF417" s="59" t="str">
        <f t="shared" ca="1" si="480"/>
        <v/>
      </c>
      <c r="CG417" s="57" t="str">
        <f t="shared" ca="1" si="481"/>
        <v/>
      </c>
      <c r="CH417" s="57" t="str">
        <f t="shared" ca="1" si="482"/>
        <v/>
      </c>
      <c r="CI417" s="57" t="str">
        <f t="shared" ca="1" si="483"/>
        <v/>
      </c>
      <c r="CJ417" s="57" t="str">
        <f t="shared" ca="1" si="484"/>
        <v/>
      </c>
      <c r="CK417" s="57" t="str">
        <f t="shared" ca="1" si="485"/>
        <v/>
      </c>
      <c r="CL417" s="57" t="str">
        <f t="shared" ca="1" si="486"/>
        <v/>
      </c>
      <c r="CM417" s="57" t="str">
        <f t="shared" ca="1" si="487"/>
        <v/>
      </c>
      <c r="CN417" s="57" t="str">
        <f t="shared" ca="1" si="488"/>
        <v/>
      </c>
      <c r="CO417" s="57" t="str">
        <f t="shared" ca="1" si="489"/>
        <v/>
      </c>
      <c r="CP417" s="57" t="str">
        <f t="shared" ca="1" si="490"/>
        <v/>
      </c>
      <c r="CQ417" s="57" t="str">
        <f t="shared" ca="1" si="491"/>
        <v/>
      </c>
      <c r="CR417" s="57" t="str">
        <f t="shared" ca="1" si="492"/>
        <v/>
      </c>
      <c r="CS417" s="60" t="str">
        <f t="shared" ca="1" si="493"/>
        <v/>
      </c>
      <c r="CT417" s="60" t="str">
        <f t="shared" ca="1" si="494"/>
        <v/>
      </c>
      <c r="CU417" s="60" t="str">
        <f t="shared" ca="1" si="495"/>
        <v/>
      </c>
      <c r="CV417" s="60" t="str">
        <f t="shared" ca="1" si="496"/>
        <v/>
      </c>
      <c r="CW417" s="60" t="str">
        <f t="shared" ca="1" si="497"/>
        <v/>
      </c>
      <c r="CX417" s="60" t="str">
        <f t="shared" ca="1" si="498"/>
        <v/>
      </c>
      <c r="CY417" s="60" t="str">
        <f t="shared" ca="1" si="499"/>
        <v/>
      </c>
      <c r="CZ417" s="60" t="str">
        <f t="shared" ca="1" si="500"/>
        <v/>
      </c>
      <c r="DA417" s="65" t="str">
        <f t="shared" ca="1" si="501"/>
        <v/>
      </c>
      <c r="DB417" s="65" t="str">
        <f t="shared" ca="1" si="502"/>
        <v/>
      </c>
      <c r="DC417" s="65" t="str">
        <f t="shared" ca="1" si="503"/>
        <v/>
      </c>
      <c r="DD417" s="65" t="str">
        <f t="shared" ca="1" si="504"/>
        <v/>
      </c>
      <c r="DE417" s="65" t="str">
        <f t="shared" ca="1" si="505"/>
        <v/>
      </c>
      <c r="DF417" s="66" t="str">
        <f t="shared" ca="1" si="506"/>
        <v/>
      </c>
      <c r="DG417" s="66" t="str">
        <f t="shared" ca="1" si="507"/>
        <v/>
      </c>
      <c r="DH417" s="66" t="str">
        <f t="shared" ca="1" si="508"/>
        <v/>
      </c>
      <c r="DI417" s="66" t="str">
        <f t="shared" ca="1" si="509"/>
        <v/>
      </c>
      <c r="DJ417" s="66" t="str">
        <f t="shared" ca="1" si="510"/>
        <v/>
      </c>
      <c r="DK417" s="65" t="str">
        <f t="shared" ca="1" si="511"/>
        <v/>
      </c>
      <c r="DL417" s="65" t="str">
        <f t="shared" ca="1" si="512"/>
        <v/>
      </c>
      <c r="DM417" s="65" t="str">
        <f t="shared" ca="1" si="513"/>
        <v/>
      </c>
      <c r="DN417" s="65" t="str">
        <f t="shared" ca="1" si="514"/>
        <v/>
      </c>
      <c r="DO417" s="65" t="str">
        <f t="shared" ca="1" si="515"/>
        <v/>
      </c>
      <c r="DP417" s="65" t="str">
        <f t="shared" ca="1" si="516"/>
        <v/>
      </c>
      <c r="DQ417" s="65" t="str">
        <f t="shared" ca="1" si="517"/>
        <v/>
      </c>
      <c r="DR417" s="69" t="str">
        <f t="shared" ca="1" si="518"/>
        <v/>
      </c>
      <c r="DS417" s="69" t="str">
        <f t="shared" ca="1" si="519"/>
        <v/>
      </c>
      <c r="DT417" s="69" t="str">
        <f t="shared" ca="1" si="520"/>
        <v/>
      </c>
      <c r="DU417" s="69" t="str">
        <f t="shared" ca="1" si="521"/>
        <v/>
      </c>
      <c r="DV417" s="69" t="str">
        <f t="shared" ca="1" si="522"/>
        <v/>
      </c>
      <c r="DW417" s="69" t="str">
        <f t="shared" ca="1" si="523"/>
        <v/>
      </c>
      <c r="DX417" s="69" t="str">
        <f t="shared" ca="1" si="524"/>
        <v/>
      </c>
      <c r="DY417" s="69" t="str">
        <f t="shared" ca="1" si="525"/>
        <v/>
      </c>
      <c r="DZ417" s="72" t="str">
        <f t="shared" ca="1" si="526"/>
        <v/>
      </c>
      <c r="EA417" s="72" t="str">
        <f t="shared" ca="1" si="527"/>
        <v/>
      </c>
      <c r="EB417" s="72" t="str">
        <f t="shared" ca="1" si="528"/>
        <v/>
      </c>
      <c r="EC417" s="65" t="str">
        <f t="shared" ca="1" si="529"/>
        <v/>
      </c>
      <c r="ED417" s="65" t="str">
        <f t="shared" ca="1" si="530"/>
        <v/>
      </c>
      <c r="EE417" s="65" t="str">
        <f t="shared" ca="1" si="531"/>
        <v/>
      </c>
      <c r="EF417" s="65" t="str">
        <f t="shared" ca="1" si="532"/>
        <v/>
      </c>
      <c r="EG417" s="65" t="str">
        <f t="shared" ca="1" si="533"/>
        <v/>
      </c>
      <c r="EH417" s="65" t="str">
        <f t="shared" ca="1" si="534"/>
        <v/>
      </c>
      <c r="EI417" s="429" t="str">
        <f t="shared" ca="1" si="535"/>
        <v>No</v>
      </c>
      <c r="EJ417" s="428" t="str">
        <f t="shared" ca="1" si="536"/>
        <v/>
      </c>
      <c r="EK417" s="428" t="str">
        <f t="shared" ca="1" si="537"/>
        <v/>
      </c>
      <c r="EL417" s="65" t="str">
        <f t="shared" ca="1" si="538"/>
        <v/>
      </c>
      <c r="EM417" s="65" t="str">
        <f t="shared" ca="1" si="539"/>
        <v/>
      </c>
      <c r="EN417" s="65" t="str">
        <f t="shared" ca="1" si="540"/>
        <v/>
      </c>
      <c r="EO417" s="433" t="str">
        <f t="shared" ca="1" si="541"/>
        <v/>
      </c>
      <c r="EP417" s="433" t="str">
        <f t="shared" ca="1" si="542"/>
        <v/>
      </c>
      <c r="EQ417" s="433" t="str">
        <f t="shared" ca="1" si="543"/>
        <v/>
      </c>
      <c r="ER417" s="433" t="str">
        <f t="shared" ca="1" si="544"/>
        <v/>
      </c>
      <c r="ES417" s="433" t="str">
        <f t="shared" ca="1" si="545"/>
        <v/>
      </c>
      <c r="ET417" s="433" t="str">
        <f t="shared" ca="1" si="546"/>
        <v/>
      </c>
      <c r="EU417" s="433" t="str">
        <f ca="1">IF(OR(CO417="",CQ417=""),"",Discipline!$P$3*CO417+Discipline!$X$3*CQ417)</f>
        <v/>
      </c>
      <c r="EV417" s="433" t="str">
        <f ca="1">IF(OR(CP417="",CR417=""),"",Discipline!$P$3*CP417+Discipline!$X$3*CR417)</f>
        <v/>
      </c>
    </row>
    <row r="418" spans="1:152" x14ac:dyDescent="0.25">
      <c r="A418" s="10" t="str">
        <f ca="1">IFERROR(RANK(order!A418,order!A$3:A$554,0),"")</f>
        <v/>
      </c>
      <c r="B418" s="10" t="str">
        <f ca="1">IFERROR(RANK(order!B418,order!B$3:B$554,0),"")</f>
        <v/>
      </c>
      <c r="C418" s="10" t="str">
        <f ca="1">IFERROR(RANK(order!C418,order!C$3:C$554,0),"")</f>
        <v/>
      </c>
      <c r="D418" s="4" t="str">
        <f ca="1">IFERROR(RANK(order!D418,order!D$3:D$554,0),"")</f>
        <v/>
      </c>
      <c r="E418" s="4" t="str">
        <f ca="1">IFERROR(RANK(order!E418,order!E$3:E$554,0),"")</f>
        <v/>
      </c>
      <c r="F418" s="4" t="str">
        <f ca="1">IFERROR(RANK(order!F418,order!F$3:F$554,0),"")</f>
        <v/>
      </c>
      <c r="G418" s="10" t="str">
        <f ca="1">IFERROR(RANK(order!G418,order!G$3:G$554,0),"")</f>
        <v/>
      </c>
      <c r="H418" s="10" t="str">
        <f ca="1">IFERROR(RANK(order!H418,order!H$3:H$554,0),"")</f>
        <v/>
      </c>
      <c r="I418" s="10" t="str">
        <f ca="1">IFERROR(RANK(order!I418,order!I$3:I$554,0),"")</f>
        <v/>
      </c>
      <c r="J418" s="4" t="str">
        <f ca="1">IFERROR(RANK(order!J418,order!J$3:J$554,0),"")</f>
        <v/>
      </c>
      <c r="K418" s="4" t="str">
        <f ca="1">IFERROR(RANK(order!K418,order!K$3:K$554,0),"")</f>
        <v/>
      </c>
      <c r="L418" s="4" t="str">
        <f ca="1">IFERROR(RANK(order!L418,order!L$3:L$554,0),"")</f>
        <v/>
      </c>
      <c r="M418" s="10" t="str">
        <f ca="1">IFERROR(RANK(order!M418,order!M$3:M$554,0),"")</f>
        <v/>
      </c>
      <c r="N418" s="10" t="str">
        <f ca="1">IFERROR(RANK(order!N418,order!N$3:N$554,0),"")</f>
        <v/>
      </c>
      <c r="O418" s="10" t="str">
        <f ca="1">IFERROR(RANK(order!O418,order!O$3:O$554,0),"")</f>
        <v/>
      </c>
      <c r="P418" s="4" t="str">
        <f ca="1">IFERROR(RANK(order!P418,order!P$3:P$554,0),"")</f>
        <v/>
      </c>
      <c r="Q418" s="4" t="str">
        <f ca="1">IFERROR(RANK(order!Q418,order!Q$3:Q$554,0),"")</f>
        <v/>
      </c>
      <c r="R418" s="4" t="str">
        <f ca="1">IFERROR(RANK(order!R418,order!R$3:R$554,0),"")</f>
        <v/>
      </c>
      <c r="S418" s="10" t="str">
        <f ca="1">IFERROR(RANK(order!S418,order!S$3:S$554,0),"")</f>
        <v/>
      </c>
      <c r="T418" s="10" t="str">
        <f ca="1">IFERROR(RANK(order!T418,order!T$3:T$554,0),"")</f>
        <v/>
      </c>
      <c r="U418" s="10" t="str">
        <f ca="1">IFERROR(RANK(order!U418,order!U$3:U$554,0),"")</f>
        <v/>
      </c>
      <c r="V418" s="4" t="str">
        <f ca="1">IFERROR(RANK(order!V418,order!V$3:V$554,0),"")</f>
        <v/>
      </c>
      <c r="W418" s="4" t="str">
        <f ca="1">IFERROR(RANK(order!W418,order!W$3:W$554,0),"")</f>
        <v/>
      </c>
      <c r="X418" s="4" t="str">
        <f ca="1">IFERROR(RANK(order!X418,order!X$3:X$554,0),"")</f>
        <v/>
      </c>
      <c r="Y418" s="10" t="str">
        <f ca="1">IFERROR(RANK(order!Y418,order!Y$3:Y$554,0),"")</f>
        <v/>
      </c>
      <c r="Z418" s="10" t="str">
        <f ca="1">IFERROR(RANK(order!Z418,order!Z$3:Z$554,0),"")</f>
        <v/>
      </c>
      <c r="AA418" s="10" t="str">
        <f ca="1">IFERROR(RANK(order!AA418,order!AA$3:AA$554,0),"")</f>
        <v/>
      </c>
      <c r="AB418" s="4" t="str">
        <f ca="1">IFERROR(RANK(order!AB418,order!AB$3:AB$554,0),"")</f>
        <v/>
      </c>
      <c r="AC418" s="4" t="str">
        <f ca="1">IFERROR(RANK(order!AC418,order!AC$3:AC$554,0),"")</f>
        <v/>
      </c>
      <c r="AD418" s="4" t="str">
        <f ca="1">IFERROR(RANK(order!AD418,order!AD$3:AD$554,0),"")</f>
        <v/>
      </c>
      <c r="AE418" s="10" t="str">
        <f ca="1">IFERROR(RANK(order!AE418,order!AE$3:AE$554,0),"")</f>
        <v/>
      </c>
      <c r="AF418" s="10" t="str">
        <f ca="1">IFERROR(RANK(order!AF418,order!AF$3:AF$554,0),"")</f>
        <v/>
      </c>
      <c r="AG418" s="10" t="str">
        <f ca="1">IFERROR(RANK(order!AG418,order!AG$3:AG$554,0),"")</f>
        <v/>
      </c>
      <c r="AH418" s="4" t="str">
        <f ca="1">IFERROR(RANK(order!AH418,order!AH$3:AH$554,0),"")</f>
        <v/>
      </c>
      <c r="AI418" s="4" t="str">
        <f ca="1">IFERROR(RANK(order!AI418,order!AI$3:AI$554,0),"")</f>
        <v/>
      </c>
      <c r="AJ418" s="4" t="str">
        <f ca="1">IFERROR(RANK(order!AJ418,order!AJ$3:AJ$554,0),"")</f>
        <v/>
      </c>
      <c r="AK418" s="10" t="str">
        <f ca="1">IFERROR(RANK(order!AK418,order!AK$3:AK$554,0),"")</f>
        <v/>
      </c>
      <c r="AL418" s="10" t="str">
        <f ca="1">IFERROR(RANK(order!AL418,order!AL$3:AL$554,0),"")</f>
        <v/>
      </c>
      <c r="AM418" s="10" t="str">
        <f ca="1">IFERROR(RANK(order!AM418,order!AM$3:AM$554,0),"")</f>
        <v/>
      </c>
      <c r="AN418" s="4" t="str">
        <f ca="1">IFERROR(RANK(order!AN418,order!AN$3:AN$554,0),"")</f>
        <v/>
      </c>
      <c r="AO418" s="4" t="str">
        <f ca="1">IFERROR(RANK(order!AO418,order!AO$3:AO$554,0),"")</f>
        <v/>
      </c>
      <c r="AP418" s="4" t="str">
        <f ca="1">IFERROR(RANK(order!AP418,order!AP$3:AP$554,0),"")</f>
        <v/>
      </c>
      <c r="AQ418" s="10" t="str">
        <f ca="1">IFERROR(RANK(order!AQ418,order!AQ$3:AQ$554,0),"")</f>
        <v/>
      </c>
      <c r="AR418" s="10" t="str">
        <f ca="1">IFERROR(RANK(order!AR418,order!AR$3:AR$554,0),"")</f>
        <v/>
      </c>
      <c r="AS418" s="10" t="str">
        <f ca="1">IFERROR(RANK(order!AS418,order!AS$3:AS$554,0),"")</f>
        <v/>
      </c>
      <c r="AT418" s="4" t="str">
        <f ca="1">IFERROR(RANK(order!AT418,order!AT$3:AT$554,0),"")</f>
        <v/>
      </c>
      <c r="AU418" s="4" t="str">
        <f ca="1">IFERROR(RANK(order!AU418,order!AU$3:AU$554,0),"")</f>
        <v/>
      </c>
      <c r="AV418" s="4" t="str">
        <f ca="1">IFERROR(RANK(order!AV418,order!AV$3:AV$554,0),"")</f>
        <v/>
      </c>
      <c r="AW418" s="10" t="str">
        <f ca="1">IFERROR(RANK(order!AW418,order!AW$3:AW$554,0),"")</f>
        <v/>
      </c>
      <c r="AX418" s="10" t="str">
        <f ca="1">IFERROR(RANK(order!AX418,order!AX$3:AX$554,0),"")</f>
        <v/>
      </c>
      <c r="AY418" s="10" t="str">
        <f ca="1">IFERROR(RANK(order!AY418,order!AY$3:AY$554,0),"")</f>
        <v/>
      </c>
      <c r="AZ418" s="4" t="str">
        <f ca="1">IFERROR(RANK(order!AZ418,order!AZ$3:AZ$554,0),"")</f>
        <v/>
      </c>
      <c r="BA418" s="4" t="str">
        <f ca="1">IFERROR(RANK(order!BA418,order!BA$3:BA$554,0),"")</f>
        <v/>
      </c>
      <c r="BB418" s="4" t="str">
        <f ca="1">IFERROR(RANK(order!BB418,order!BB$3:BB$554,0),"")</f>
        <v/>
      </c>
      <c r="BC418" s="10" t="str">
        <f ca="1">IFERROR(RANK(order!BC418,order!BC$3:BC$554,0),"")</f>
        <v/>
      </c>
      <c r="BD418" s="10" t="str">
        <f ca="1">IFERROR(RANK(order!BD418,order!BD$3:BD$554,0),"")</f>
        <v/>
      </c>
      <c r="BE418" s="10" t="str">
        <f ca="1">IFERROR(RANK(order!BE418,order!BE$3:BE$554,0),"")</f>
        <v/>
      </c>
      <c r="BF418" s="4" t="str">
        <f ca="1">IFERROR(RANK(order!BF418,order!BF$3:BF$554,0),"")</f>
        <v/>
      </c>
      <c r="BG418" s="4" t="str">
        <f ca="1">IFERROR(RANK(order!BG418,order!BG$3:BG$554,0),"")</f>
        <v/>
      </c>
      <c r="BH418" s="4" t="str">
        <f ca="1">IFERROR(RANK(order!BH418,order!BH$3:BH$554,0),"")</f>
        <v/>
      </c>
      <c r="BI418" s="10" t="str">
        <f ca="1">IFERROR(RANK(order!BI418,order!BI$3:BI$554,0),"")</f>
        <v/>
      </c>
      <c r="BJ418" s="10" t="str">
        <f ca="1">IFERROR(RANK(order!BJ418,order!BJ$3:BJ$554,0),"")</f>
        <v/>
      </c>
      <c r="BK418" s="10" t="str">
        <f ca="1">IFERROR(RANK(order!BK418,order!BK$3:BK$554,0),"")</f>
        <v/>
      </c>
      <c r="BL418" s="4" t="str">
        <f ca="1">IFERROR(RANK(order!BL418,order!BL$3:BL$554,0),"")</f>
        <v/>
      </c>
      <c r="BM418" s="4" t="str">
        <f ca="1">IFERROR(RANK(order!BM418,order!BM$3:BM$554,0),"")</f>
        <v/>
      </c>
      <c r="BN418" s="4" t="str">
        <f ca="1">IFERROR(RANK(order!BN418,order!BN$3:BN$554,0),"")</f>
        <v/>
      </c>
      <c r="BO418" s="10" t="str">
        <f ca="1">IFERROR(RANK(order!BO418,order!BO$3:BO$554,0),"")</f>
        <v/>
      </c>
      <c r="BP418" s="10" t="str">
        <f ca="1">IFERROR(RANK(order!BP418,order!BP$3:BP$554,0),"")</f>
        <v/>
      </c>
      <c r="BQ418" s="10" t="str">
        <f ca="1">IFERROR(RANK(order!BQ418,order!BQ$3:BQ$554,0),"")</f>
        <v/>
      </c>
      <c r="BR418" s="4" t="str">
        <f ca="1">IFERROR(RANK(order!BR418,order!BR$3:BR$554,0),"")</f>
        <v/>
      </c>
      <c r="BS418" s="4" t="str">
        <f ca="1">IFERROR(RANK(order!BS418,order!BS$3:BS$554,0),"")</f>
        <v/>
      </c>
      <c r="BT418" s="4" t="str">
        <f ca="1">IFERROR(RANK(order!BT418,order!BT$3:BT$554,0),"")</f>
        <v/>
      </c>
      <c r="BU418" s="95">
        <f t="shared" si="547"/>
        <v>416</v>
      </c>
      <c r="BV418" s="35" t="str">
        <f t="shared" si="548"/>
        <v>E1</v>
      </c>
      <c r="BW418" s="55">
        <f t="shared" ca="1" si="471"/>
        <v>0</v>
      </c>
      <c r="BX418" s="56" t="str">
        <f t="shared" ca="1" si="472"/>
        <v/>
      </c>
      <c r="BY418" s="56" t="str">
        <f t="shared" ca="1" si="473"/>
        <v/>
      </c>
      <c r="BZ418" s="57" t="str">
        <f t="shared" ca="1" si="474"/>
        <v/>
      </c>
      <c r="CA418" s="57" t="str">
        <f t="shared" ca="1" si="475"/>
        <v/>
      </c>
      <c r="CB418" s="58" t="str">
        <f t="shared" ca="1" si="476"/>
        <v/>
      </c>
      <c r="CC418" s="57" t="str">
        <f t="shared" ca="1" si="477"/>
        <v/>
      </c>
      <c r="CD418" s="57" t="str">
        <f t="shared" ca="1" si="478"/>
        <v/>
      </c>
      <c r="CE418" s="58" t="str">
        <f t="shared" ca="1" si="479"/>
        <v/>
      </c>
      <c r="CF418" s="59" t="str">
        <f t="shared" ca="1" si="480"/>
        <v/>
      </c>
      <c r="CG418" s="57" t="str">
        <f t="shared" ca="1" si="481"/>
        <v/>
      </c>
      <c r="CH418" s="57" t="str">
        <f t="shared" ca="1" si="482"/>
        <v/>
      </c>
      <c r="CI418" s="57" t="str">
        <f t="shared" ca="1" si="483"/>
        <v/>
      </c>
      <c r="CJ418" s="57" t="str">
        <f t="shared" ca="1" si="484"/>
        <v/>
      </c>
      <c r="CK418" s="57" t="str">
        <f t="shared" ca="1" si="485"/>
        <v/>
      </c>
      <c r="CL418" s="57" t="str">
        <f t="shared" ca="1" si="486"/>
        <v/>
      </c>
      <c r="CM418" s="57" t="str">
        <f t="shared" ca="1" si="487"/>
        <v/>
      </c>
      <c r="CN418" s="57" t="str">
        <f t="shared" ca="1" si="488"/>
        <v/>
      </c>
      <c r="CO418" s="57" t="str">
        <f t="shared" ca="1" si="489"/>
        <v/>
      </c>
      <c r="CP418" s="57" t="str">
        <f t="shared" ca="1" si="490"/>
        <v/>
      </c>
      <c r="CQ418" s="57" t="str">
        <f t="shared" ca="1" si="491"/>
        <v/>
      </c>
      <c r="CR418" s="57" t="str">
        <f t="shared" ca="1" si="492"/>
        <v/>
      </c>
      <c r="CS418" s="60" t="str">
        <f t="shared" ca="1" si="493"/>
        <v/>
      </c>
      <c r="CT418" s="60" t="str">
        <f t="shared" ca="1" si="494"/>
        <v/>
      </c>
      <c r="CU418" s="60" t="str">
        <f t="shared" ca="1" si="495"/>
        <v/>
      </c>
      <c r="CV418" s="60" t="str">
        <f t="shared" ca="1" si="496"/>
        <v/>
      </c>
      <c r="CW418" s="60" t="str">
        <f t="shared" ca="1" si="497"/>
        <v/>
      </c>
      <c r="CX418" s="60" t="str">
        <f t="shared" ca="1" si="498"/>
        <v/>
      </c>
      <c r="CY418" s="60" t="str">
        <f t="shared" ca="1" si="499"/>
        <v/>
      </c>
      <c r="CZ418" s="60" t="str">
        <f t="shared" ca="1" si="500"/>
        <v/>
      </c>
      <c r="DA418" s="65" t="str">
        <f t="shared" ca="1" si="501"/>
        <v/>
      </c>
      <c r="DB418" s="65" t="str">
        <f t="shared" ca="1" si="502"/>
        <v/>
      </c>
      <c r="DC418" s="65" t="str">
        <f t="shared" ca="1" si="503"/>
        <v/>
      </c>
      <c r="DD418" s="65" t="str">
        <f t="shared" ca="1" si="504"/>
        <v/>
      </c>
      <c r="DE418" s="65" t="str">
        <f t="shared" ca="1" si="505"/>
        <v/>
      </c>
      <c r="DF418" s="66" t="str">
        <f t="shared" ca="1" si="506"/>
        <v/>
      </c>
      <c r="DG418" s="66" t="str">
        <f t="shared" ca="1" si="507"/>
        <v/>
      </c>
      <c r="DH418" s="66" t="str">
        <f t="shared" ca="1" si="508"/>
        <v/>
      </c>
      <c r="DI418" s="66" t="str">
        <f t="shared" ca="1" si="509"/>
        <v/>
      </c>
      <c r="DJ418" s="66" t="str">
        <f t="shared" ca="1" si="510"/>
        <v/>
      </c>
      <c r="DK418" s="65" t="str">
        <f t="shared" ca="1" si="511"/>
        <v/>
      </c>
      <c r="DL418" s="65" t="str">
        <f t="shared" ca="1" si="512"/>
        <v/>
      </c>
      <c r="DM418" s="65" t="str">
        <f t="shared" ca="1" si="513"/>
        <v/>
      </c>
      <c r="DN418" s="65" t="str">
        <f t="shared" ca="1" si="514"/>
        <v/>
      </c>
      <c r="DO418" s="65" t="str">
        <f t="shared" ca="1" si="515"/>
        <v/>
      </c>
      <c r="DP418" s="65" t="str">
        <f t="shared" ca="1" si="516"/>
        <v/>
      </c>
      <c r="DQ418" s="65" t="str">
        <f t="shared" ca="1" si="517"/>
        <v/>
      </c>
      <c r="DR418" s="69" t="str">
        <f t="shared" ca="1" si="518"/>
        <v/>
      </c>
      <c r="DS418" s="69" t="str">
        <f t="shared" ca="1" si="519"/>
        <v/>
      </c>
      <c r="DT418" s="69" t="str">
        <f t="shared" ca="1" si="520"/>
        <v/>
      </c>
      <c r="DU418" s="69" t="str">
        <f t="shared" ca="1" si="521"/>
        <v/>
      </c>
      <c r="DV418" s="69" t="str">
        <f t="shared" ca="1" si="522"/>
        <v/>
      </c>
      <c r="DW418" s="69" t="str">
        <f t="shared" ca="1" si="523"/>
        <v/>
      </c>
      <c r="DX418" s="69" t="str">
        <f t="shared" ca="1" si="524"/>
        <v/>
      </c>
      <c r="DY418" s="69" t="str">
        <f t="shared" ca="1" si="525"/>
        <v/>
      </c>
      <c r="DZ418" s="72" t="str">
        <f t="shared" ca="1" si="526"/>
        <v/>
      </c>
      <c r="EA418" s="72" t="str">
        <f t="shared" ca="1" si="527"/>
        <v/>
      </c>
      <c r="EB418" s="72" t="str">
        <f t="shared" ca="1" si="528"/>
        <v/>
      </c>
      <c r="EC418" s="65" t="str">
        <f t="shared" ca="1" si="529"/>
        <v/>
      </c>
      <c r="ED418" s="65" t="str">
        <f t="shared" ca="1" si="530"/>
        <v/>
      </c>
      <c r="EE418" s="65" t="str">
        <f t="shared" ca="1" si="531"/>
        <v/>
      </c>
      <c r="EF418" s="65" t="str">
        <f t="shared" ca="1" si="532"/>
        <v/>
      </c>
      <c r="EG418" s="65" t="str">
        <f t="shared" ca="1" si="533"/>
        <v/>
      </c>
      <c r="EH418" s="65" t="str">
        <f t="shared" ca="1" si="534"/>
        <v/>
      </c>
      <c r="EI418" s="429" t="str">
        <f t="shared" ca="1" si="535"/>
        <v>No</v>
      </c>
      <c r="EJ418" s="428" t="str">
        <f t="shared" ca="1" si="536"/>
        <v/>
      </c>
      <c r="EK418" s="428" t="str">
        <f t="shared" ca="1" si="537"/>
        <v/>
      </c>
      <c r="EL418" s="65" t="str">
        <f t="shared" ca="1" si="538"/>
        <v/>
      </c>
      <c r="EM418" s="65" t="str">
        <f t="shared" ca="1" si="539"/>
        <v/>
      </c>
      <c r="EN418" s="65" t="str">
        <f t="shared" ca="1" si="540"/>
        <v/>
      </c>
      <c r="EO418" s="433" t="str">
        <f t="shared" ca="1" si="541"/>
        <v/>
      </c>
      <c r="EP418" s="433" t="str">
        <f t="shared" ca="1" si="542"/>
        <v/>
      </c>
      <c r="EQ418" s="433" t="str">
        <f t="shared" ca="1" si="543"/>
        <v/>
      </c>
      <c r="ER418" s="433" t="str">
        <f t="shared" ca="1" si="544"/>
        <v/>
      </c>
      <c r="ES418" s="433" t="str">
        <f t="shared" ca="1" si="545"/>
        <v/>
      </c>
      <c r="ET418" s="433" t="str">
        <f t="shared" ca="1" si="546"/>
        <v/>
      </c>
      <c r="EU418" s="433" t="str">
        <f ca="1">IF(OR(CO418="",CQ418=""),"",Discipline!$P$3*CO418+Discipline!$X$3*CQ418)</f>
        <v/>
      </c>
      <c r="EV418" s="433" t="str">
        <f ca="1">IF(OR(CP418="",CR418=""),"",Discipline!$P$3*CP418+Discipline!$X$3*CR418)</f>
        <v/>
      </c>
    </row>
    <row r="419" spans="1:152" x14ac:dyDescent="0.25">
      <c r="A419" s="10" t="str">
        <f ca="1">IFERROR(RANK(order!A419,order!A$3:A$554,0),"")</f>
        <v/>
      </c>
      <c r="B419" s="10" t="str">
        <f ca="1">IFERROR(RANK(order!B419,order!B$3:B$554,0),"")</f>
        <v/>
      </c>
      <c r="C419" s="10" t="str">
        <f ca="1">IFERROR(RANK(order!C419,order!C$3:C$554,0),"")</f>
        <v/>
      </c>
      <c r="D419" s="4" t="str">
        <f ca="1">IFERROR(RANK(order!D419,order!D$3:D$554,0),"")</f>
        <v/>
      </c>
      <c r="E419" s="4" t="str">
        <f ca="1">IFERROR(RANK(order!E419,order!E$3:E$554,0),"")</f>
        <v/>
      </c>
      <c r="F419" s="4" t="str">
        <f ca="1">IFERROR(RANK(order!F419,order!F$3:F$554,0),"")</f>
        <v/>
      </c>
      <c r="G419" s="10" t="str">
        <f ca="1">IFERROR(RANK(order!G419,order!G$3:G$554,0),"")</f>
        <v/>
      </c>
      <c r="H419" s="10" t="str">
        <f ca="1">IFERROR(RANK(order!H419,order!H$3:H$554,0),"")</f>
        <v/>
      </c>
      <c r="I419" s="10" t="str">
        <f ca="1">IFERROR(RANK(order!I419,order!I$3:I$554,0),"")</f>
        <v/>
      </c>
      <c r="J419" s="4" t="str">
        <f ca="1">IFERROR(RANK(order!J419,order!J$3:J$554,0),"")</f>
        <v/>
      </c>
      <c r="K419" s="4" t="str">
        <f ca="1">IFERROR(RANK(order!K419,order!K$3:K$554,0),"")</f>
        <v/>
      </c>
      <c r="L419" s="4" t="str">
        <f ca="1">IFERROR(RANK(order!L419,order!L$3:L$554,0),"")</f>
        <v/>
      </c>
      <c r="M419" s="10" t="str">
        <f ca="1">IFERROR(RANK(order!M419,order!M$3:M$554,0),"")</f>
        <v/>
      </c>
      <c r="N419" s="10" t="str">
        <f ca="1">IFERROR(RANK(order!N419,order!N$3:N$554,0),"")</f>
        <v/>
      </c>
      <c r="O419" s="10" t="str">
        <f ca="1">IFERROR(RANK(order!O419,order!O$3:O$554,0),"")</f>
        <v/>
      </c>
      <c r="P419" s="4" t="str">
        <f ca="1">IFERROR(RANK(order!P419,order!P$3:P$554,0),"")</f>
        <v/>
      </c>
      <c r="Q419" s="4" t="str">
        <f ca="1">IFERROR(RANK(order!Q419,order!Q$3:Q$554,0),"")</f>
        <v/>
      </c>
      <c r="R419" s="4" t="str">
        <f ca="1">IFERROR(RANK(order!R419,order!R$3:R$554,0),"")</f>
        <v/>
      </c>
      <c r="S419" s="10" t="str">
        <f ca="1">IFERROR(RANK(order!S419,order!S$3:S$554,0),"")</f>
        <v/>
      </c>
      <c r="T419" s="10" t="str">
        <f ca="1">IFERROR(RANK(order!T419,order!T$3:T$554,0),"")</f>
        <v/>
      </c>
      <c r="U419" s="10" t="str">
        <f ca="1">IFERROR(RANK(order!U419,order!U$3:U$554,0),"")</f>
        <v/>
      </c>
      <c r="V419" s="4" t="str">
        <f ca="1">IFERROR(RANK(order!V419,order!V$3:V$554,0),"")</f>
        <v/>
      </c>
      <c r="W419" s="4" t="str">
        <f ca="1">IFERROR(RANK(order!W419,order!W$3:W$554,0),"")</f>
        <v/>
      </c>
      <c r="X419" s="4" t="str">
        <f ca="1">IFERROR(RANK(order!X419,order!X$3:X$554,0),"")</f>
        <v/>
      </c>
      <c r="Y419" s="10" t="str">
        <f ca="1">IFERROR(RANK(order!Y419,order!Y$3:Y$554,0),"")</f>
        <v/>
      </c>
      <c r="Z419" s="10" t="str">
        <f ca="1">IFERROR(RANK(order!Z419,order!Z$3:Z$554,0),"")</f>
        <v/>
      </c>
      <c r="AA419" s="10" t="str">
        <f ca="1">IFERROR(RANK(order!AA419,order!AA$3:AA$554,0),"")</f>
        <v/>
      </c>
      <c r="AB419" s="4" t="str">
        <f ca="1">IFERROR(RANK(order!AB419,order!AB$3:AB$554,0),"")</f>
        <v/>
      </c>
      <c r="AC419" s="4" t="str">
        <f ca="1">IFERROR(RANK(order!AC419,order!AC$3:AC$554,0),"")</f>
        <v/>
      </c>
      <c r="AD419" s="4" t="str">
        <f ca="1">IFERROR(RANK(order!AD419,order!AD$3:AD$554,0),"")</f>
        <v/>
      </c>
      <c r="AE419" s="10" t="str">
        <f ca="1">IFERROR(RANK(order!AE419,order!AE$3:AE$554,0),"")</f>
        <v/>
      </c>
      <c r="AF419" s="10" t="str">
        <f ca="1">IFERROR(RANK(order!AF419,order!AF$3:AF$554,0),"")</f>
        <v/>
      </c>
      <c r="AG419" s="10" t="str">
        <f ca="1">IFERROR(RANK(order!AG419,order!AG$3:AG$554,0),"")</f>
        <v/>
      </c>
      <c r="AH419" s="4" t="str">
        <f ca="1">IFERROR(RANK(order!AH419,order!AH$3:AH$554,0),"")</f>
        <v/>
      </c>
      <c r="AI419" s="4" t="str">
        <f ca="1">IFERROR(RANK(order!AI419,order!AI$3:AI$554,0),"")</f>
        <v/>
      </c>
      <c r="AJ419" s="4" t="str">
        <f ca="1">IFERROR(RANK(order!AJ419,order!AJ$3:AJ$554,0),"")</f>
        <v/>
      </c>
      <c r="AK419" s="10" t="str">
        <f ca="1">IFERROR(RANK(order!AK419,order!AK$3:AK$554,0),"")</f>
        <v/>
      </c>
      <c r="AL419" s="10" t="str">
        <f ca="1">IFERROR(RANK(order!AL419,order!AL$3:AL$554,0),"")</f>
        <v/>
      </c>
      <c r="AM419" s="10" t="str">
        <f ca="1">IFERROR(RANK(order!AM419,order!AM$3:AM$554,0),"")</f>
        <v/>
      </c>
      <c r="AN419" s="4" t="str">
        <f ca="1">IFERROR(RANK(order!AN419,order!AN$3:AN$554,0),"")</f>
        <v/>
      </c>
      <c r="AO419" s="4" t="str">
        <f ca="1">IFERROR(RANK(order!AO419,order!AO$3:AO$554,0),"")</f>
        <v/>
      </c>
      <c r="AP419" s="4" t="str">
        <f ca="1">IFERROR(RANK(order!AP419,order!AP$3:AP$554,0),"")</f>
        <v/>
      </c>
      <c r="AQ419" s="10" t="str">
        <f ca="1">IFERROR(RANK(order!AQ419,order!AQ$3:AQ$554,0),"")</f>
        <v/>
      </c>
      <c r="AR419" s="10" t="str">
        <f ca="1">IFERROR(RANK(order!AR419,order!AR$3:AR$554,0),"")</f>
        <v/>
      </c>
      <c r="AS419" s="10" t="str">
        <f ca="1">IFERROR(RANK(order!AS419,order!AS$3:AS$554,0),"")</f>
        <v/>
      </c>
      <c r="AT419" s="4" t="str">
        <f ca="1">IFERROR(RANK(order!AT419,order!AT$3:AT$554,0),"")</f>
        <v/>
      </c>
      <c r="AU419" s="4" t="str">
        <f ca="1">IFERROR(RANK(order!AU419,order!AU$3:AU$554,0),"")</f>
        <v/>
      </c>
      <c r="AV419" s="4" t="str">
        <f ca="1">IFERROR(RANK(order!AV419,order!AV$3:AV$554,0),"")</f>
        <v/>
      </c>
      <c r="AW419" s="10" t="str">
        <f ca="1">IFERROR(RANK(order!AW419,order!AW$3:AW$554,0),"")</f>
        <v/>
      </c>
      <c r="AX419" s="10" t="str">
        <f ca="1">IFERROR(RANK(order!AX419,order!AX$3:AX$554,0),"")</f>
        <v/>
      </c>
      <c r="AY419" s="10" t="str">
        <f ca="1">IFERROR(RANK(order!AY419,order!AY$3:AY$554,0),"")</f>
        <v/>
      </c>
      <c r="AZ419" s="4" t="str">
        <f ca="1">IFERROR(RANK(order!AZ419,order!AZ$3:AZ$554,0),"")</f>
        <v/>
      </c>
      <c r="BA419" s="4" t="str">
        <f ca="1">IFERROR(RANK(order!BA419,order!BA$3:BA$554,0),"")</f>
        <v/>
      </c>
      <c r="BB419" s="4" t="str">
        <f ca="1">IFERROR(RANK(order!BB419,order!BB$3:BB$554,0),"")</f>
        <v/>
      </c>
      <c r="BC419" s="10" t="str">
        <f ca="1">IFERROR(RANK(order!BC419,order!BC$3:BC$554,0),"")</f>
        <v/>
      </c>
      <c r="BD419" s="10" t="str">
        <f ca="1">IFERROR(RANK(order!BD419,order!BD$3:BD$554,0),"")</f>
        <v/>
      </c>
      <c r="BE419" s="10" t="str">
        <f ca="1">IFERROR(RANK(order!BE419,order!BE$3:BE$554,0),"")</f>
        <v/>
      </c>
      <c r="BF419" s="4" t="str">
        <f ca="1">IFERROR(RANK(order!BF419,order!BF$3:BF$554,0),"")</f>
        <v/>
      </c>
      <c r="BG419" s="4" t="str">
        <f ca="1">IFERROR(RANK(order!BG419,order!BG$3:BG$554,0),"")</f>
        <v/>
      </c>
      <c r="BH419" s="4" t="str">
        <f ca="1">IFERROR(RANK(order!BH419,order!BH$3:BH$554,0),"")</f>
        <v/>
      </c>
      <c r="BI419" s="10" t="str">
        <f ca="1">IFERROR(RANK(order!BI419,order!BI$3:BI$554,0),"")</f>
        <v/>
      </c>
      <c r="BJ419" s="10" t="str">
        <f ca="1">IFERROR(RANK(order!BJ419,order!BJ$3:BJ$554,0),"")</f>
        <v/>
      </c>
      <c r="BK419" s="10" t="str">
        <f ca="1">IFERROR(RANK(order!BK419,order!BK$3:BK$554,0),"")</f>
        <v/>
      </c>
      <c r="BL419" s="4" t="str">
        <f ca="1">IFERROR(RANK(order!BL419,order!BL$3:BL$554,0),"")</f>
        <v/>
      </c>
      <c r="BM419" s="4" t="str">
        <f ca="1">IFERROR(RANK(order!BM419,order!BM$3:BM$554,0),"")</f>
        <v/>
      </c>
      <c r="BN419" s="4" t="str">
        <f ca="1">IFERROR(RANK(order!BN419,order!BN$3:BN$554,0),"")</f>
        <v/>
      </c>
      <c r="BO419" s="10" t="str">
        <f ca="1">IFERROR(RANK(order!BO419,order!BO$3:BO$554,0),"")</f>
        <v/>
      </c>
      <c r="BP419" s="10" t="str">
        <f ca="1">IFERROR(RANK(order!BP419,order!BP$3:BP$554,0),"")</f>
        <v/>
      </c>
      <c r="BQ419" s="10" t="str">
        <f ca="1">IFERROR(RANK(order!BQ419,order!BQ$3:BQ$554,0),"")</f>
        <v/>
      </c>
      <c r="BR419" s="4" t="str">
        <f ca="1">IFERROR(RANK(order!BR419,order!BR$3:BR$554,0),"")</f>
        <v/>
      </c>
      <c r="BS419" s="4" t="str">
        <f ca="1">IFERROR(RANK(order!BS419,order!BS$3:BS$554,0),"")</f>
        <v/>
      </c>
      <c r="BT419" s="4" t="str">
        <f ca="1">IFERROR(RANK(order!BT419,order!BT$3:BT$554,0),"")</f>
        <v/>
      </c>
      <c r="BU419" s="95">
        <f t="shared" si="547"/>
        <v>417</v>
      </c>
      <c r="BV419" s="35" t="str">
        <f t="shared" si="548"/>
        <v>E1</v>
      </c>
      <c r="BW419" s="55">
        <f t="shared" ca="1" si="471"/>
        <v>0</v>
      </c>
      <c r="BX419" s="56" t="str">
        <f t="shared" ca="1" si="472"/>
        <v/>
      </c>
      <c r="BY419" s="56" t="str">
        <f t="shared" ca="1" si="473"/>
        <v/>
      </c>
      <c r="BZ419" s="57" t="str">
        <f t="shared" ca="1" si="474"/>
        <v/>
      </c>
      <c r="CA419" s="57" t="str">
        <f t="shared" ca="1" si="475"/>
        <v/>
      </c>
      <c r="CB419" s="58" t="str">
        <f t="shared" ca="1" si="476"/>
        <v/>
      </c>
      <c r="CC419" s="57" t="str">
        <f t="shared" ca="1" si="477"/>
        <v/>
      </c>
      <c r="CD419" s="57" t="str">
        <f t="shared" ca="1" si="478"/>
        <v/>
      </c>
      <c r="CE419" s="58" t="str">
        <f t="shared" ca="1" si="479"/>
        <v/>
      </c>
      <c r="CF419" s="59" t="str">
        <f t="shared" ca="1" si="480"/>
        <v/>
      </c>
      <c r="CG419" s="57" t="str">
        <f t="shared" ca="1" si="481"/>
        <v/>
      </c>
      <c r="CH419" s="57" t="str">
        <f t="shared" ca="1" si="482"/>
        <v/>
      </c>
      <c r="CI419" s="57" t="str">
        <f t="shared" ca="1" si="483"/>
        <v/>
      </c>
      <c r="CJ419" s="57" t="str">
        <f t="shared" ca="1" si="484"/>
        <v/>
      </c>
      <c r="CK419" s="57" t="str">
        <f t="shared" ca="1" si="485"/>
        <v/>
      </c>
      <c r="CL419" s="57" t="str">
        <f t="shared" ca="1" si="486"/>
        <v/>
      </c>
      <c r="CM419" s="57" t="str">
        <f t="shared" ca="1" si="487"/>
        <v/>
      </c>
      <c r="CN419" s="57" t="str">
        <f t="shared" ca="1" si="488"/>
        <v/>
      </c>
      <c r="CO419" s="57" t="str">
        <f t="shared" ca="1" si="489"/>
        <v/>
      </c>
      <c r="CP419" s="57" t="str">
        <f t="shared" ca="1" si="490"/>
        <v/>
      </c>
      <c r="CQ419" s="57" t="str">
        <f t="shared" ca="1" si="491"/>
        <v/>
      </c>
      <c r="CR419" s="57" t="str">
        <f t="shared" ca="1" si="492"/>
        <v/>
      </c>
      <c r="CS419" s="60" t="str">
        <f t="shared" ca="1" si="493"/>
        <v/>
      </c>
      <c r="CT419" s="60" t="str">
        <f t="shared" ca="1" si="494"/>
        <v/>
      </c>
      <c r="CU419" s="60" t="str">
        <f t="shared" ca="1" si="495"/>
        <v/>
      </c>
      <c r="CV419" s="60" t="str">
        <f t="shared" ca="1" si="496"/>
        <v/>
      </c>
      <c r="CW419" s="60" t="str">
        <f t="shared" ca="1" si="497"/>
        <v/>
      </c>
      <c r="CX419" s="60" t="str">
        <f t="shared" ca="1" si="498"/>
        <v/>
      </c>
      <c r="CY419" s="60" t="str">
        <f t="shared" ca="1" si="499"/>
        <v/>
      </c>
      <c r="CZ419" s="60" t="str">
        <f t="shared" ca="1" si="500"/>
        <v/>
      </c>
      <c r="DA419" s="65" t="str">
        <f t="shared" ca="1" si="501"/>
        <v/>
      </c>
      <c r="DB419" s="65" t="str">
        <f t="shared" ca="1" si="502"/>
        <v/>
      </c>
      <c r="DC419" s="65" t="str">
        <f t="shared" ca="1" si="503"/>
        <v/>
      </c>
      <c r="DD419" s="65" t="str">
        <f t="shared" ca="1" si="504"/>
        <v/>
      </c>
      <c r="DE419" s="65" t="str">
        <f t="shared" ca="1" si="505"/>
        <v/>
      </c>
      <c r="DF419" s="66" t="str">
        <f t="shared" ca="1" si="506"/>
        <v/>
      </c>
      <c r="DG419" s="66" t="str">
        <f t="shared" ca="1" si="507"/>
        <v/>
      </c>
      <c r="DH419" s="66" t="str">
        <f t="shared" ca="1" si="508"/>
        <v/>
      </c>
      <c r="DI419" s="66" t="str">
        <f t="shared" ca="1" si="509"/>
        <v/>
      </c>
      <c r="DJ419" s="66" t="str">
        <f t="shared" ca="1" si="510"/>
        <v/>
      </c>
      <c r="DK419" s="65" t="str">
        <f t="shared" ca="1" si="511"/>
        <v/>
      </c>
      <c r="DL419" s="65" t="str">
        <f t="shared" ca="1" si="512"/>
        <v/>
      </c>
      <c r="DM419" s="65" t="str">
        <f t="shared" ca="1" si="513"/>
        <v/>
      </c>
      <c r="DN419" s="65" t="str">
        <f t="shared" ca="1" si="514"/>
        <v/>
      </c>
      <c r="DO419" s="65" t="str">
        <f t="shared" ca="1" si="515"/>
        <v/>
      </c>
      <c r="DP419" s="65" t="str">
        <f t="shared" ca="1" si="516"/>
        <v/>
      </c>
      <c r="DQ419" s="65" t="str">
        <f t="shared" ca="1" si="517"/>
        <v/>
      </c>
      <c r="DR419" s="69" t="str">
        <f t="shared" ca="1" si="518"/>
        <v/>
      </c>
      <c r="DS419" s="69" t="str">
        <f t="shared" ca="1" si="519"/>
        <v/>
      </c>
      <c r="DT419" s="69" t="str">
        <f t="shared" ca="1" si="520"/>
        <v/>
      </c>
      <c r="DU419" s="69" t="str">
        <f t="shared" ca="1" si="521"/>
        <v/>
      </c>
      <c r="DV419" s="69" t="str">
        <f t="shared" ca="1" si="522"/>
        <v/>
      </c>
      <c r="DW419" s="69" t="str">
        <f t="shared" ca="1" si="523"/>
        <v/>
      </c>
      <c r="DX419" s="69" t="str">
        <f t="shared" ca="1" si="524"/>
        <v/>
      </c>
      <c r="DY419" s="69" t="str">
        <f t="shared" ca="1" si="525"/>
        <v/>
      </c>
      <c r="DZ419" s="72" t="str">
        <f t="shared" ca="1" si="526"/>
        <v/>
      </c>
      <c r="EA419" s="72" t="str">
        <f t="shared" ca="1" si="527"/>
        <v/>
      </c>
      <c r="EB419" s="72" t="str">
        <f t="shared" ca="1" si="528"/>
        <v/>
      </c>
      <c r="EC419" s="65" t="str">
        <f t="shared" ca="1" si="529"/>
        <v/>
      </c>
      <c r="ED419" s="65" t="str">
        <f t="shared" ca="1" si="530"/>
        <v/>
      </c>
      <c r="EE419" s="65" t="str">
        <f t="shared" ca="1" si="531"/>
        <v/>
      </c>
      <c r="EF419" s="65" t="str">
        <f t="shared" ca="1" si="532"/>
        <v/>
      </c>
      <c r="EG419" s="65" t="str">
        <f t="shared" ca="1" si="533"/>
        <v/>
      </c>
      <c r="EH419" s="65" t="str">
        <f t="shared" ca="1" si="534"/>
        <v/>
      </c>
      <c r="EI419" s="429" t="str">
        <f t="shared" ca="1" si="535"/>
        <v>No</v>
      </c>
      <c r="EJ419" s="428" t="str">
        <f t="shared" ca="1" si="536"/>
        <v/>
      </c>
      <c r="EK419" s="428" t="str">
        <f t="shared" ca="1" si="537"/>
        <v/>
      </c>
      <c r="EL419" s="65" t="str">
        <f t="shared" ca="1" si="538"/>
        <v/>
      </c>
      <c r="EM419" s="65" t="str">
        <f t="shared" ca="1" si="539"/>
        <v/>
      </c>
      <c r="EN419" s="65" t="str">
        <f t="shared" ca="1" si="540"/>
        <v/>
      </c>
      <c r="EO419" s="433" t="str">
        <f t="shared" ca="1" si="541"/>
        <v/>
      </c>
      <c r="EP419" s="433" t="str">
        <f t="shared" ca="1" si="542"/>
        <v/>
      </c>
      <c r="EQ419" s="433" t="str">
        <f t="shared" ca="1" si="543"/>
        <v/>
      </c>
      <c r="ER419" s="433" t="str">
        <f t="shared" ca="1" si="544"/>
        <v/>
      </c>
      <c r="ES419" s="433" t="str">
        <f t="shared" ca="1" si="545"/>
        <v/>
      </c>
      <c r="ET419" s="433" t="str">
        <f t="shared" ca="1" si="546"/>
        <v/>
      </c>
      <c r="EU419" s="433" t="str">
        <f ca="1">IF(OR(CO419="",CQ419=""),"",Discipline!$P$3*CO419+Discipline!$X$3*CQ419)</f>
        <v/>
      </c>
      <c r="EV419" s="433" t="str">
        <f ca="1">IF(OR(CP419="",CR419=""),"",Discipline!$P$3*CP419+Discipline!$X$3*CR419)</f>
        <v/>
      </c>
    </row>
    <row r="420" spans="1:152" x14ac:dyDescent="0.25">
      <c r="A420" s="10" t="str">
        <f ca="1">IFERROR(RANK(order!A420,order!A$3:A$554,0),"")</f>
        <v/>
      </c>
      <c r="B420" s="10" t="str">
        <f ca="1">IFERROR(RANK(order!B420,order!B$3:B$554,0),"")</f>
        <v/>
      </c>
      <c r="C420" s="10" t="str">
        <f ca="1">IFERROR(RANK(order!C420,order!C$3:C$554,0),"")</f>
        <v/>
      </c>
      <c r="D420" s="4" t="str">
        <f ca="1">IFERROR(RANK(order!D420,order!D$3:D$554,0),"")</f>
        <v/>
      </c>
      <c r="E420" s="4" t="str">
        <f ca="1">IFERROR(RANK(order!E420,order!E$3:E$554,0),"")</f>
        <v/>
      </c>
      <c r="F420" s="4" t="str">
        <f ca="1">IFERROR(RANK(order!F420,order!F$3:F$554,0),"")</f>
        <v/>
      </c>
      <c r="G420" s="10" t="str">
        <f ca="1">IFERROR(RANK(order!G420,order!G$3:G$554,0),"")</f>
        <v/>
      </c>
      <c r="H420" s="10" t="str">
        <f ca="1">IFERROR(RANK(order!H420,order!H$3:H$554,0),"")</f>
        <v/>
      </c>
      <c r="I420" s="10" t="str">
        <f ca="1">IFERROR(RANK(order!I420,order!I$3:I$554,0),"")</f>
        <v/>
      </c>
      <c r="J420" s="4" t="str">
        <f ca="1">IFERROR(RANK(order!J420,order!J$3:J$554,0),"")</f>
        <v/>
      </c>
      <c r="K420" s="4" t="str">
        <f ca="1">IFERROR(RANK(order!K420,order!K$3:K$554,0),"")</f>
        <v/>
      </c>
      <c r="L420" s="4" t="str">
        <f ca="1">IFERROR(RANK(order!L420,order!L$3:L$554,0),"")</f>
        <v/>
      </c>
      <c r="M420" s="10" t="str">
        <f ca="1">IFERROR(RANK(order!M420,order!M$3:M$554,0),"")</f>
        <v/>
      </c>
      <c r="N420" s="10" t="str">
        <f ca="1">IFERROR(RANK(order!N420,order!N$3:N$554,0),"")</f>
        <v/>
      </c>
      <c r="O420" s="10" t="str">
        <f ca="1">IFERROR(RANK(order!O420,order!O$3:O$554,0),"")</f>
        <v/>
      </c>
      <c r="P420" s="4" t="str">
        <f ca="1">IFERROR(RANK(order!P420,order!P$3:P$554,0),"")</f>
        <v/>
      </c>
      <c r="Q420" s="4" t="str">
        <f ca="1">IFERROR(RANK(order!Q420,order!Q$3:Q$554,0),"")</f>
        <v/>
      </c>
      <c r="R420" s="4" t="str">
        <f ca="1">IFERROR(RANK(order!R420,order!R$3:R$554,0),"")</f>
        <v/>
      </c>
      <c r="S420" s="10" t="str">
        <f ca="1">IFERROR(RANK(order!S420,order!S$3:S$554,0),"")</f>
        <v/>
      </c>
      <c r="T420" s="10" t="str">
        <f ca="1">IFERROR(RANK(order!T420,order!T$3:T$554,0),"")</f>
        <v/>
      </c>
      <c r="U420" s="10" t="str">
        <f ca="1">IFERROR(RANK(order!U420,order!U$3:U$554,0),"")</f>
        <v/>
      </c>
      <c r="V420" s="4" t="str">
        <f ca="1">IFERROR(RANK(order!V420,order!V$3:V$554,0),"")</f>
        <v/>
      </c>
      <c r="W420" s="4" t="str">
        <f ca="1">IFERROR(RANK(order!W420,order!W$3:W$554,0),"")</f>
        <v/>
      </c>
      <c r="X420" s="4" t="str">
        <f ca="1">IFERROR(RANK(order!X420,order!X$3:X$554,0),"")</f>
        <v/>
      </c>
      <c r="Y420" s="10" t="str">
        <f ca="1">IFERROR(RANK(order!Y420,order!Y$3:Y$554,0),"")</f>
        <v/>
      </c>
      <c r="Z420" s="10" t="str">
        <f ca="1">IFERROR(RANK(order!Z420,order!Z$3:Z$554,0),"")</f>
        <v/>
      </c>
      <c r="AA420" s="10" t="str">
        <f ca="1">IFERROR(RANK(order!AA420,order!AA$3:AA$554,0),"")</f>
        <v/>
      </c>
      <c r="AB420" s="4" t="str">
        <f ca="1">IFERROR(RANK(order!AB420,order!AB$3:AB$554,0),"")</f>
        <v/>
      </c>
      <c r="AC420" s="4" t="str">
        <f ca="1">IFERROR(RANK(order!AC420,order!AC$3:AC$554,0),"")</f>
        <v/>
      </c>
      <c r="AD420" s="4" t="str">
        <f ca="1">IFERROR(RANK(order!AD420,order!AD$3:AD$554,0),"")</f>
        <v/>
      </c>
      <c r="AE420" s="10" t="str">
        <f ca="1">IFERROR(RANK(order!AE420,order!AE$3:AE$554,0),"")</f>
        <v/>
      </c>
      <c r="AF420" s="10" t="str">
        <f ca="1">IFERROR(RANK(order!AF420,order!AF$3:AF$554,0),"")</f>
        <v/>
      </c>
      <c r="AG420" s="10" t="str">
        <f ca="1">IFERROR(RANK(order!AG420,order!AG$3:AG$554,0),"")</f>
        <v/>
      </c>
      <c r="AH420" s="4" t="str">
        <f ca="1">IFERROR(RANK(order!AH420,order!AH$3:AH$554,0),"")</f>
        <v/>
      </c>
      <c r="AI420" s="4" t="str">
        <f ca="1">IFERROR(RANK(order!AI420,order!AI$3:AI$554,0),"")</f>
        <v/>
      </c>
      <c r="AJ420" s="4" t="str">
        <f ca="1">IFERROR(RANK(order!AJ420,order!AJ$3:AJ$554,0),"")</f>
        <v/>
      </c>
      <c r="AK420" s="10" t="str">
        <f ca="1">IFERROR(RANK(order!AK420,order!AK$3:AK$554,0),"")</f>
        <v/>
      </c>
      <c r="AL420" s="10" t="str">
        <f ca="1">IFERROR(RANK(order!AL420,order!AL$3:AL$554,0),"")</f>
        <v/>
      </c>
      <c r="AM420" s="10" t="str">
        <f ca="1">IFERROR(RANK(order!AM420,order!AM$3:AM$554,0),"")</f>
        <v/>
      </c>
      <c r="AN420" s="4" t="str">
        <f ca="1">IFERROR(RANK(order!AN420,order!AN$3:AN$554,0),"")</f>
        <v/>
      </c>
      <c r="AO420" s="4" t="str">
        <f ca="1">IFERROR(RANK(order!AO420,order!AO$3:AO$554,0),"")</f>
        <v/>
      </c>
      <c r="AP420" s="4" t="str">
        <f ca="1">IFERROR(RANK(order!AP420,order!AP$3:AP$554,0),"")</f>
        <v/>
      </c>
      <c r="AQ420" s="10" t="str">
        <f ca="1">IFERROR(RANK(order!AQ420,order!AQ$3:AQ$554,0),"")</f>
        <v/>
      </c>
      <c r="AR420" s="10" t="str">
        <f ca="1">IFERROR(RANK(order!AR420,order!AR$3:AR$554,0),"")</f>
        <v/>
      </c>
      <c r="AS420" s="10" t="str">
        <f ca="1">IFERROR(RANK(order!AS420,order!AS$3:AS$554,0),"")</f>
        <v/>
      </c>
      <c r="AT420" s="4" t="str">
        <f ca="1">IFERROR(RANK(order!AT420,order!AT$3:AT$554,0),"")</f>
        <v/>
      </c>
      <c r="AU420" s="4" t="str">
        <f ca="1">IFERROR(RANK(order!AU420,order!AU$3:AU$554,0),"")</f>
        <v/>
      </c>
      <c r="AV420" s="4" t="str">
        <f ca="1">IFERROR(RANK(order!AV420,order!AV$3:AV$554,0),"")</f>
        <v/>
      </c>
      <c r="AW420" s="10" t="str">
        <f ca="1">IFERROR(RANK(order!AW420,order!AW$3:AW$554,0),"")</f>
        <v/>
      </c>
      <c r="AX420" s="10" t="str">
        <f ca="1">IFERROR(RANK(order!AX420,order!AX$3:AX$554,0),"")</f>
        <v/>
      </c>
      <c r="AY420" s="10" t="str">
        <f ca="1">IFERROR(RANK(order!AY420,order!AY$3:AY$554,0),"")</f>
        <v/>
      </c>
      <c r="AZ420" s="4" t="str">
        <f ca="1">IFERROR(RANK(order!AZ420,order!AZ$3:AZ$554,0),"")</f>
        <v/>
      </c>
      <c r="BA420" s="4" t="str">
        <f ca="1">IFERROR(RANK(order!BA420,order!BA$3:BA$554,0),"")</f>
        <v/>
      </c>
      <c r="BB420" s="4" t="str">
        <f ca="1">IFERROR(RANK(order!BB420,order!BB$3:BB$554,0),"")</f>
        <v/>
      </c>
      <c r="BC420" s="10" t="str">
        <f ca="1">IFERROR(RANK(order!BC420,order!BC$3:BC$554,0),"")</f>
        <v/>
      </c>
      <c r="BD420" s="10" t="str">
        <f ca="1">IFERROR(RANK(order!BD420,order!BD$3:BD$554,0),"")</f>
        <v/>
      </c>
      <c r="BE420" s="10" t="str">
        <f ca="1">IFERROR(RANK(order!BE420,order!BE$3:BE$554,0),"")</f>
        <v/>
      </c>
      <c r="BF420" s="4" t="str">
        <f ca="1">IFERROR(RANK(order!BF420,order!BF$3:BF$554,0),"")</f>
        <v/>
      </c>
      <c r="BG420" s="4" t="str">
        <f ca="1">IFERROR(RANK(order!BG420,order!BG$3:BG$554,0),"")</f>
        <v/>
      </c>
      <c r="BH420" s="4" t="str">
        <f ca="1">IFERROR(RANK(order!BH420,order!BH$3:BH$554,0),"")</f>
        <v/>
      </c>
      <c r="BI420" s="10" t="str">
        <f ca="1">IFERROR(RANK(order!BI420,order!BI$3:BI$554,0),"")</f>
        <v/>
      </c>
      <c r="BJ420" s="10" t="str">
        <f ca="1">IFERROR(RANK(order!BJ420,order!BJ$3:BJ$554,0),"")</f>
        <v/>
      </c>
      <c r="BK420" s="10" t="str">
        <f ca="1">IFERROR(RANK(order!BK420,order!BK$3:BK$554,0),"")</f>
        <v/>
      </c>
      <c r="BL420" s="4" t="str">
        <f ca="1">IFERROR(RANK(order!BL420,order!BL$3:BL$554,0),"")</f>
        <v/>
      </c>
      <c r="BM420" s="4" t="str">
        <f ca="1">IFERROR(RANK(order!BM420,order!BM$3:BM$554,0),"")</f>
        <v/>
      </c>
      <c r="BN420" s="4" t="str">
        <f ca="1">IFERROR(RANK(order!BN420,order!BN$3:BN$554,0),"")</f>
        <v/>
      </c>
      <c r="BO420" s="10" t="str">
        <f ca="1">IFERROR(RANK(order!BO420,order!BO$3:BO$554,0),"")</f>
        <v/>
      </c>
      <c r="BP420" s="10" t="str">
        <f ca="1">IFERROR(RANK(order!BP420,order!BP$3:BP$554,0),"")</f>
        <v/>
      </c>
      <c r="BQ420" s="10" t="str">
        <f ca="1">IFERROR(RANK(order!BQ420,order!BQ$3:BQ$554,0),"")</f>
        <v/>
      </c>
      <c r="BR420" s="4" t="str">
        <f ca="1">IFERROR(RANK(order!BR420,order!BR$3:BR$554,0),"")</f>
        <v/>
      </c>
      <c r="BS420" s="4" t="str">
        <f ca="1">IFERROR(RANK(order!BS420,order!BS$3:BS$554,0),"")</f>
        <v/>
      </c>
      <c r="BT420" s="4" t="str">
        <f ca="1">IFERROR(RANK(order!BT420,order!BT$3:BT$554,0),"")</f>
        <v/>
      </c>
      <c r="BU420" s="95">
        <f t="shared" si="547"/>
        <v>418</v>
      </c>
      <c r="BV420" s="35" t="str">
        <f t="shared" si="548"/>
        <v>E1</v>
      </c>
      <c r="BW420" s="55">
        <f t="shared" ca="1" si="471"/>
        <v>0</v>
      </c>
      <c r="BX420" s="56" t="str">
        <f t="shared" ca="1" si="472"/>
        <v/>
      </c>
      <c r="BY420" s="56" t="str">
        <f t="shared" ca="1" si="473"/>
        <v/>
      </c>
      <c r="BZ420" s="57" t="str">
        <f t="shared" ca="1" si="474"/>
        <v/>
      </c>
      <c r="CA420" s="57" t="str">
        <f t="shared" ca="1" si="475"/>
        <v/>
      </c>
      <c r="CB420" s="58" t="str">
        <f t="shared" ca="1" si="476"/>
        <v/>
      </c>
      <c r="CC420" s="57" t="str">
        <f t="shared" ca="1" si="477"/>
        <v/>
      </c>
      <c r="CD420" s="57" t="str">
        <f t="shared" ca="1" si="478"/>
        <v/>
      </c>
      <c r="CE420" s="58" t="str">
        <f t="shared" ca="1" si="479"/>
        <v/>
      </c>
      <c r="CF420" s="59" t="str">
        <f t="shared" ca="1" si="480"/>
        <v/>
      </c>
      <c r="CG420" s="57" t="str">
        <f t="shared" ca="1" si="481"/>
        <v/>
      </c>
      <c r="CH420" s="57" t="str">
        <f t="shared" ca="1" si="482"/>
        <v/>
      </c>
      <c r="CI420" s="57" t="str">
        <f t="shared" ca="1" si="483"/>
        <v/>
      </c>
      <c r="CJ420" s="57" t="str">
        <f t="shared" ca="1" si="484"/>
        <v/>
      </c>
      <c r="CK420" s="57" t="str">
        <f t="shared" ca="1" si="485"/>
        <v/>
      </c>
      <c r="CL420" s="57" t="str">
        <f t="shared" ca="1" si="486"/>
        <v/>
      </c>
      <c r="CM420" s="57" t="str">
        <f t="shared" ca="1" si="487"/>
        <v/>
      </c>
      <c r="CN420" s="57" t="str">
        <f t="shared" ca="1" si="488"/>
        <v/>
      </c>
      <c r="CO420" s="57" t="str">
        <f t="shared" ca="1" si="489"/>
        <v/>
      </c>
      <c r="CP420" s="57" t="str">
        <f t="shared" ca="1" si="490"/>
        <v/>
      </c>
      <c r="CQ420" s="57" t="str">
        <f t="shared" ca="1" si="491"/>
        <v/>
      </c>
      <c r="CR420" s="57" t="str">
        <f t="shared" ca="1" si="492"/>
        <v/>
      </c>
      <c r="CS420" s="60" t="str">
        <f t="shared" ca="1" si="493"/>
        <v/>
      </c>
      <c r="CT420" s="60" t="str">
        <f t="shared" ca="1" si="494"/>
        <v/>
      </c>
      <c r="CU420" s="60" t="str">
        <f t="shared" ca="1" si="495"/>
        <v/>
      </c>
      <c r="CV420" s="60" t="str">
        <f t="shared" ca="1" si="496"/>
        <v/>
      </c>
      <c r="CW420" s="60" t="str">
        <f t="shared" ca="1" si="497"/>
        <v/>
      </c>
      <c r="CX420" s="60" t="str">
        <f t="shared" ca="1" si="498"/>
        <v/>
      </c>
      <c r="CY420" s="60" t="str">
        <f t="shared" ca="1" si="499"/>
        <v/>
      </c>
      <c r="CZ420" s="60" t="str">
        <f t="shared" ca="1" si="500"/>
        <v/>
      </c>
      <c r="DA420" s="65" t="str">
        <f t="shared" ca="1" si="501"/>
        <v/>
      </c>
      <c r="DB420" s="65" t="str">
        <f t="shared" ca="1" si="502"/>
        <v/>
      </c>
      <c r="DC420" s="65" t="str">
        <f t="shared" ca="1" si="503"/>
        <v/>
      </c>
      <c r="DD420" s="65" t="str">
        <f t="shared" ca="1" si="504"/>
        <v/>
      </c>
      <c r="DE420" s="65" t="str">
        <f t="shared" ca="1" si="505"/>
        <v/>
      </c>
      <c r="DF420" s="66" t="str">
        <f t="shared" ca="1" si="506"/>
        <v/>
      </c>
      <c r="DG420" s="66" t="str">
        <f t="shared" ca="1" si="507"/>
        <v/>
      </c>
      <c r="DH420" s="66" t="str">
        <f t="shared" ca="1" si="508"/>
        <v/>
      </c>
      <c r="DI420" s="66" t="str">
        <f t="shared" ca="1" si="509"/>
        <v/>
      </c>
      <c r="DJ420" s="66" t="str">
        <f t="shared" ca="1" si="510"/>
        <v/>
      </c>
      <c r="DK420" s="65" t="str">
        <f t="shared" ca="1" si="511"/>
        <v/>
      </c>
      <c r="DL420" s="65" t="str">
        <f t="shared" ca="1" si="512"/>
        <v/>
      </c>
      <c r="DM420" s="65" t="str">
        <f t="shared" ca="1" si="513"/>
        <v/>
      </c>
      <c r="DN420" s="65" t="str">
        <f t="shared" ca="1" si="514"/>
        <v/>
      </c>
      <c r="DO420" s="65" t="str">
        <f t="shared" ca="1" si="515"/>
        <v/>
      </c>
      <c r="DP420" s="65" t="str">
        <f t="shared" ca="1" si="516"/>
        <v/>
      </c>
      <c r="DQ420" s="65" t="str">
        <f t="shared" ca="1" si="517"/>
        <v/>
      </c>
      <c r="DR420" s="69" t="str">
        <f t="shared" ca="1" si="518"/>
        <v/>
      </c>
      <c r="DS420" s="69" t="str">
        <f t="shared" ca="1" si="519"/>
        <v/>
      </c>
      <c r="DT420" s="69" t="str">
        <f t="shared" ca="1" si="520"/>
        <v/>
      </c>
      <c r="DU420" s="69" t="str">
        <f t="shared" ca="1" si="521"/>
        <v/>
      </c>
      <c r="DV420" s="69" t="str">
        <f t="shared" ca="1" si="522"/>
        <v/>
      </c>
      <c r="DW420" s="69" t="str">
        <f t="shared" ca="1" si="523"/>
        <v/>
      </c>
      <c r="DX420" s="69" t="str">
        <f t="shared" ca="1" si="524"/>
        <v/>
      </c>
      <c r="DY420" s="69" t="str">
        <f t="shared" ca="1" si="525"/>
        <v/>
      </c>
      <c r="DZ420" s="72" t="str">
        <f t="shared" ca="1" si="526"/>
        <v/>
      </c>
      <c r="EA420" s="72" t="str">
        <f t="shared" ca="1" si="527"/>
        <v/>
      </c>
      <c r="EB420" s="72" t="str">
        <f t="shared" ca="1" si="528"/>
        <v/>
      </c>
      <c r="EC420" s="65" t="str">
        <f t="shared" ca="1" si="529"/>
        <v/>
      </c>
      <c r="ED420" s="65" t="str">
        <f t="shared" ca="1" si="530"/>
        <v/>
      </c>
      <c r="EE420" s="65" t="str">
        <f t="shared" ca="1" si="531"/>
        <v/>
      </c>
      <c r="EF420" s="65" t="str">
        <f t="shared" ca="1" si="532"/>
        <v/>
      </c>
      <c r="EG420" s="65" t="str">
        <f t="shared" ca="1" si="533"/>
        <v/>
      </c>
      <c r="EH420" s="65" t="str">
        <f t="shared" ca="1" si="534"/>
        <v/>
      </c>
      <c r="EI420" s="429" t="str">
        <f t="shared" ca="1" si="535"/>
        <v>No</v>
      </c>
      <c r="EJ420" s="428" t="str">
        <f t="shared" ca="1" si="536"/>
        <v/>
      </c>
      <c r="EK420" s="428" t="str">
        <f t="shared" ca="1" si="537"/>
        <v/>
      </c>
      <c r="EL420" s="65" t="str">
        <f t="shared" ca="1" si="538"/>
        <v/>
      </c>
      <c r="EM420" s="65" t="str">
        <f t="shared" ca="1" si="539"/>
        <v/>
      </c>
      <c r="EN420" s="65" t="str">
        <f t="shared" ca="1" si="540"/>
        <v/>
      </c>
      <c r="EO420" s="433" t="str">
        <f t="shared" ca="1" si="541"/>
        <v/>
      </c>
      <c r="EP420" s="433" t="str">
        <f t="shared" ca="1" si="542"/>
        <v/>
      </c>
      <c r="EQ420" s="433" t="str">
        <f t="shared" ca="1" si="543"/>
        <v/>
      </c>
      <c r="ER420" s="433" t="str">
        <f t="shared" ca="1" si="544"/>
        <v/>
      </c>
      <c r="ES420" s="433" t="str">
        <f t="shared" ca="1" si="545"/>
        <v/>
      </c>
      <c r="ET420" s="433" t="str">
        <f t="shared" ca="1" si="546"/>
        <v/>
      </c>
      <c r="EU420" s="433" t="str">
        <f ca="1">IF(OR(CO420="",CQ420=""),"",Discipline!$P$3*CO420+Discipline!$X$3*CQ420)</f>
        <v/>
      </c>
      <c r="EV420" s="433" t="str">
        <f ca="1">IF(OR(CP420="",CR420=""),"",Discipline!$P$3*CP420+Discipline!$X$3*CR420)</f>
        <v/>
      </c>
    </row>
    <row r="421" spans="1:152" x14ac:dyDescent="0.25">
      <c r="A421" s="10" t="str">
        <f ca="1">IFERROR(RANK(order!A421,order!A$3:A$554,0),"")</f>
        <v/>
      </c>
      <c r="B421" s="10" t="str">
        <f ca="1">IFERROR(RANK(order!B421,order!B$3:B$554,0),"")</f>
        <v/>
      </c>
      <c r="C421" s="10" t="str">
        <f ca="1">IFERROR(RANK(order!C421,order!C$3:C$554,0),"")</f>
        <v/>
      </c>
      <c r="D421" s="4" t="str">
        <f ca="1">IFERROR(RANK(order!D421,order!D$3:D$554,0),"")</f>
        <v/>
      </c>
      <c r="E421" s="4" t="str">
        <f ca="1">IFERROR(RANK(order!E421,order!E$3:E$554,0),"")</f>
        <v/>
      </c>
      <c r="F421" s="4" t="str">
        <f ca="1">IFERROR(RANK(order!F421,order!F$3:F$554,0),"")</f>
        <v/>
      </c>
      <c r="G421" s="10" t="str">
        <f ca="1">IFERROR(RANK(order!G421,order!G$3:G$554,0),"")</f>
        <v/>
      </c>
      <c r="H421" s="10" t="str">
        <f ca="1">IFERROR(RANK(order!H421,order!H$3:H$554,0),"")</f>
        <v/>
      </c>
      <c r="I421" s="10" t="str">
        <f ca="1">IFERROR(RANK(order!I421,order!I$3:I$554,0),"")</f>
        <v/>
      </c>
      <c r="J421" s="4" t="str">
        <f ca="1">IFERROR(RANK(order!J421,order!J$3:J$554,0),"")</f>
        <v/>
      </c>
      <c r="K421" s="4" t="str">
        <f ca="1">IFERROR(RANK(order!K421,order!K$3:K$554,0),"")</f>
        <v/>
      </c>
      <c r="L421" s="4" t="str">
        <f ca="1">IFERROR(RANK(order!L421,order!L$3:L$554,0),"")</f>
        <v/>
      </c>
      <c r="M421" s="10" t="str">
        <f ca="1">IFERROR(RANK(order!M421,order!M$3:M$554,0),"")</f>
        <v/>
      </c>
      <c r="N421" s="10" t="str">
        <f ca="1">IFERROR(RANK(order!N421,order!N$3:N$554,0),"")</f>
        <v/>
      </c>
      <c r="O421" s="10" t="str">
        <f ca="1">IFERROR(RANK(order!O421,order!O$3:O$554,0),"")</f>
        <v/>
      </c>
      <c r="P421" s="4" t="str">
        <f ca="1">IFERROR(RANK(order!P421,order!P$3:P$554,0),"")</f>
        <v/>
      </c>
      <c r="Q421" s="4" t="str">
        <f ca="1">IFERROR(RANK(order!Q421,order!Q$3:Q$554,0),"")</f>
        <v/>
      </c>
      <c r="R421" s="4" t="str">
        <f ca="1">IFERROR(RANK(order!R421,order!R$3:R$554,0),"")</f>
        <v/>
      </c>
      <c r="S421" s="10" t="str">
        <f ca="1">IFERROR(RANK(order!S421,order!S$3:S$554,0),"")</f>
        <v/>
      </c>
      <c r="T421" s="10" t="str">
        <f ca="1">IFERROR(RANK(order!T421,order!T$3:T$554,0),"")</f>
        <v/>
      </c>
      <c r="U421" s="10" t="str">
        <f ca="1">IFERROR(RANK(order!U421,order!U$3:U$554,0),"")</f>
        <v/>
      </c>
      <c r="V421" s="4" t="str">
        <f ca="1">IFERROR(RANK(order!V421,order!V$3:V$554,0),"")</f>
        <v/>
      </c>
      <c r="W421" s="4" t="str">
        <f ca="1">IFERROR(RANK(order!W421,order!W$3:W$554,0),"")</f>
        <v/>
      </c>
      <c r="X421" s="4" t="str">
        <f ca="1">IFERROR(RANK(order!X421,order!X$3:X$554,0),"")</f>
        <v/>
      </c>
      <c r="Y421" s="10" t="str">
        <f ca="1">IFERROR(RANK(order!Y421,order!Y$3:Y$554,0),"")</f>
        <v/>
      </c>
      <c r="Z421" s="10" t="str">
        <f ca="1">IFERROR(RANK(order!Z421,order!Z$3:Z$554,0),"")</f>
        <v/>
      </c>
      <c r="AA421" s="10" t="str">
        <f ca="1">IFERROR(RANK(order!AA421,order!AA$3:AA$554,0),"")</f>
        <v/>
      </c>
      <c r="AB421" s="4" t="str">
        <f ca="1">IFERROR(RANK(order!AB421,order!AB$3:AB$554,0),"")</f>
        <v/>
      </c>
      <c r="AC421" s="4" t="str">
        <f ca="1">IFERROR(RANK(order!AC421,order!AC$3:AC$554,0),"")</f>
        <v/>
      </c>
      <c r="AD421" s="4" t="str">
        <f ca="1">IFERROR(RANK(order!AD421,order!AD$3:AD$554,0),"")</f>
        <v/>
      </c>
      <c r="AE421" s="10" t="str">
        <f ca="1">IFERROR(RANK(order!AE421,order!AE$3:AE$554,0),"")</f>
        <v/>
      </c>
      <c r="AF421" s="10" t="str">
        <f ca="1">IFERROR(RANK(order!AF421,order!AF$3:AF$554,0),"")</f>
        <v/>
      </c>
      <c r="AG421" s="10" t="str">
        <f ca="1">IFERROR(RANK(order!AG421,order!AG$3:AG$554,0),"")</f>
        <v/>
      </c>
      <c r="AH421" s="4" t="str">
        <f ca="1">IFERROR(RANK(order!AH421,order!AH$3:AH$554,0),"")</f>
        <v/>
      </c>
      <c r="AI421" s="4" t="str">
        <f ca="1">IFERROR(RANK(order!AI421,order!AI$3:AI$554,0),"")</f>
        <v/>
      </c>
      <c r="AJ421" s="4" t="str">
        <f ca="1">IFERROR(RANK(order!AJ421,order!AJ$3:AJ$554,0),"")</f>
        <v/>
      </c>
      <c r="AK421" s="10" t="str">
        <f ca="1">IFERROR(RANK(order!AK421,order!AK$3:AK$554,0),"")</f>
        <v/>
      </c>
      <c r="AL421" s="10" t="str">
        <f ca="1">IFERROR(RANK(order!AL421,order!AL$3:AL$554,0),"")</f>
        <v/>
      </c>
      <c r="AM421" s="10" t="str">
        <f ca="1">IFERROR(RANK(order!AM421,order!AM$3:AM$554,0),"")</f>
        <v/>
      </c>
      <c r="AN421" s="4" t="str">
        <f ca="1">IFERROR(RANK(order!AN421,order!AN$3:AN$554,0),"")</f>
        <v/>
      </c>
      <c r="AO421" s="4" t="str">
        <f ca="1">IFERROR(RANK(order!AO421,order!AO$3:AO$554,0),"")</f>
        <v/>
      </c>
      <c r="AP421" s="4" t="str">
        <f ca="1">IFERROR(RANK(order!AP421,order!AP$3:AP$554,0),"")</f>
        <v/>
      </c>
      <c r="AQ421" s="10" t="str">
        <f ca="1">IFERROR(RANK(order!AQ421,order!AQ$3:AQ$554,0),"")</f>
        <v/>
      </c>
      <c r="AR421" s="10" t="str">
        <f ca="1">IFERROR(RANK(order!AR421,order!AR$3:AR$554,0),"")</f>
        <v/>
      </c>
      <c r="AS421" s="10" t="str">
        <f ca="1">IFERROR(RANK(order!AS421,order!AS$3:AS$554,0),"")</f>
        <v/>
      </c>
      <c r="AT421" s="4" t="str">
        <f ca="1">IFERROR(RANK(order!AT421,order!AT$3:AT$554,0),"")</f>
        <v/>
      </c>
      <c r="AU421" s="4" t="str">
        <f ca="1">IFERROR(RANK(order!AU421,order!AU$3:AU$554,0),"")</f>
        <v/>
      </c>
      <c r="AV421" s="4" t="str">
        <f ca="1">IFERROR(RANK(order!AV421,order!AV$3:AV$554,0),"")</f>
        <v/>
      </c>
      <c r="AW421" s="10" t="str">
        <f ca="1">IFERROR(RANK(order!AW421,order!AW$3:AW$554,0),"")</f>
        <v/>
      </c>
      <c r="AX421" s="10" t="str">
        <f ca="1">IFERROR(RANK(order!AX421,order!AX$3:AX$554,0),"")</f>
        <v/>
      </c>
      <c r="AY421" s="10" t="str">
        <f ca="1">IFERROR(RANK(order!AY421,order!AY$3:AY$554,0),"")</f>
        <v/>
      </c>
      <c r="AZ421" s="4" t="str">
        <f ca="1">IFERROR(RANK(order!AZ421,order!AZ$3:AZ$554,0),"")</f>
        <v/>
      </c>
      <c r="BA421" s="4" t="str">
        <f ca="1">IFERROR(RANK(order!BA421,order!BA$3:BA$554,0),"")</f>
        <v/>
      </c>
      <c r="BB421" s="4" t="str">
        <f ca="1">IFERROR(RANK(order!BB421,order!BB$3:BB$554,0),"")</f>
        <v/>
      </c>
      <c r="BC421" s="10" t="str">
        <f ca="1">IFERROR(RANK(order!BC421,order!BC$3:BC$554,0),"")</f>
        <v/>
      </c>
      <c r="BD421" s="10" t="str">
        <f ca="1">IFERROR(RANK(order!BD421,order!BD$3:BD$554,0),"")</f>
        <v/>
      </c>
      <c r="BE421" s="10" t="str">
        <f ca="1">IFERROR(RANK(order!BE421,order!BE$3:BE$554,0),"")</f>
        <v/>
      </c>
      <c r="BF421" s="4" t="str">
        <f ca="1">IFERROR(RANK(order!BF421,order!BF$3:BF$554,0),"")</f>
        <v/>
      </c>
      <c r="BG421" s="4" t="str">
        <f ca="1">IFERROR(RANK(order!BG421,order!BG$3:BG$554,0),"")</f>
        <v/>
      </c>
      <c r="BH421" s="4" t="str">
        <f ca="1">IFERROR(RANK(order!BH421,order!BH$3:BH$554,0),"")</f>
        <v/>
      </c>
      <c r="BI421" s="10" t="str">
        <f ca="1">IFERROR(RANK(order!BI421,order!BI$3:BI$554,0),"")</f>
        <v/>
      </c>
      <c r="BJ421" s="10" t="str">
        <f ca="1">IFERROR(RANK(order!BJ421,order!BJ$3:BJ$554,0),"")</f>
        <v/>
      </c>
      <c r="BK421" s="10" t="str">
        <f ca="1">IFERROR(RANK(order!BK421,order!BK$3:BK$554,0),"")</f>
        <v/>
      </c>
      <c r="BL421" s="4" t="str">
        <f ca="1">IFERROR(RANK(order!BL421,order!BL$3:BL$554,0),"")</f>
        <v/>
      </c>
      <c r="BM421" s="4" t="str">
        <f ca="1">IFERROR(RANK(order!BM421,order!BM$3:BM$554,0),"")</f>
        <v/>
      </c>
      <c r="BN421" s="4" t="str">
        <f ca="1">IFERROR(RANK(order!BN421,order!BN$3:BN$554,0),"")</f>
        <v/>
      </c>
      <c r="BO421" s="10" t="str">
        <f ca="1">IFERROR(RANK(order!BO421,order!BO$3:BO$554,0),"")</f>
        <v/>
      </c>
      <c r="BP421" s="10" t="str">
        <f ca="1">IFERROR(RANK(order!BP421,order!BP$3:BP$554,0),"")</f>
        <v/>
      </c>
      <c r="BQ421" s="10" t="str">
        <f ca="1">IFERROR(RANK(order!BQ421,order!BQ$3:BQ$554,0),"")</f>
        <v/>
      </c>
      <c r="BR421" s="4" t="str">
        <f ca="1">IFERROR(RANK(order!BR421,order!BR$3:BR$554,0),"")</f>
        <v/>
      </c>
      <c r="BS421" s="4" t="str">
        <f ca="1">IFERROR(RANK(order!BS421,order!BS$3:BS$554,0),"")</f>
        <v/>
      </c>
      <c r="BT421" s="4" t="str">
        <f ca="1">IFERROR(RANK(order!BT421,order!BT$3:BT$554,0),"")</f>
        <v/>
      </c>
      <c r="BU421" s="95">
        <f t="shared" si="547"/>
        <v>419</v>
      </c>
      <c r="BV421" s="35" t="str">
        <f t="shared" si="548"/>
        <v>E1</v>
      </c>
      <c r="BW421" s="55">
        <f t="shared" ca="1" si="471"/>
        <v>0</v>
      </c>
      <c r="BX421" s="56" t="str">
        <f t="shared" ca="1" si="472"/>
        <v/>
      </c>
      <c r="BY421" s="56" t="str">
        <f t="shared" ca="1" si="473"/>
        <v/>
      </c>
      <c r="BZ421" s="57" t="str">
        <f t="shared" ca="1" si="474"/>
        <v/>
      </c>
      <c r="CA421" s="57" t="str">
        <f t="shared" ca="1" si="475"/>
        <v/>
      </c>
      <c r="CB421" s="58" t="str">
        <f t="shared" ca="1" si="476"/>
        <v/>
      </c>
      <c r="CC421" s="57" t="str">
        <f t="shared" ca="1" si="477"/>
        <v/>
      </c>
      <c r="CD421" s="57" t="str">
        <f t="shared" ca="1" si="478"/>
        <v/>
      </c>
      <c r="CE421" s="58" t="str">
        <f t="shared" ca="1" si="479"/>
        <v/>
      </c>
      <c r="CF421" s="59" t="str">
        <f t="shared" ca="1" si="480"/>
        <v/>
      </c>
      <c r="CG421" s="57" t="str">
        <f t="shared" ca="1" si="481"/>
        <v/>
      </c>
      <c r="CH421" s="57" t="str">
        <f t="shared" ca="1" si="482"/>
        <v/>
      </c>
      <c r="CI421" s="57" t="str">
        <f t="shared" ca="1" si="483"/>
        <v/>
      </c>
      <c r="CJ421" s="57" t="str">
        <f t="shared" ca="1" si="484"/>
        <v/>
      </c>
      <c r="CK421" s="57" t="str">
        <f t="shared" ca="1" si="485"/>
        <v/>
      </c>
      <c r="CL421" s="57" t="str">
        <f t="shared" ca="1" si="486"/>
        <v/>
      </c>
      <c r="CM421" s="57" t="str">
        <f t="shared" ca="1" si="487"/>
        <v/>
      </c>
      <c r="CN421" s="57" t="str">
        <f t="shared" ca="1" si="488"/>
        <v/>
      </c>
      <c r="CO421" s="57" t="str">
        <f t="shared" ca="1" si="489"/>
        <v/>
      </c>
      <c r="CP421" s="57" t="str">
        <f t="shared" ca="1" si="490"/>
        <v/>
      </c>
      <c r="CQ421" s="57" t="str">
        <f t="shared" ca="1" si="491"/>
        <v/>
      </c>
      <c r="CR421" s="57" t="str">
        <f t="shared" ca="1" si="492"/>
        <v/>
      </c>
      <c r="CS421" s="60" t="str">
        <f t="shared" ca="1" si="493"/>
        <v/>
      </c>
      <c r="CT421" s="60" t="str">
        <f t="shared" ca="1" si="494"/>
        <v/>
      </c>
      <c r="CU421" s="60" t="str">
        <f t="shared" ca="1" si="495"/>
        <v/>
      </c>
      <c r="CV421" s="60" t="str">
        <f t="shared" ca="1" si="496"/>
        <v/>
      </c>
      <c r="CW421" s="60" t="str">
        <f t="shared" ca="1" si="497"/>
        <v/>
      </c>
      <c r="CX421" s="60" t="str">
        <f t="shared" ca="1" si="498"/>
        <v/>
      </c>
      <c r="CY421" s="60" t="str">
        <f t="shared" ca="1" si="499"/>
        <v/>
      </c>
      <c r="CZ421" s="60" t="str">
        <f t="shared" ca="1" si="500"/>
        <v/>
      </c>
      <c r="DA421" s="65" t="str">
        <f t="shared" ca="1" si="501"/>
        <v/>
      </c>
      <c r="DB421" s="65" t="str">
        <f t="shared" ca="1" si="502"/>
        <v/>
      </c>
      <c r="DC421" s="65" t="str">
        <f t="shared" ca="1" si="503"/>
        <v/>
      </c>
      <c r="DD421" s="65" t="str">
        <f t="shared" ca="1" si="504"/>
        <v/>
      </c>
      <c r="DE421" s="65" t="str">
        <f t="shared" ca="1" si="505"/>
        <v/>
      </c>
      <c r="DF421" s="66" t="str">
        <f t="shared" ca="1" si="506"/>
        <v/>
      </c>
      <c r="DG421" s="66" t="str">
        <f t="shared" ca="1" si="507"/>
        <v/>
      </c>
      <c r="DH421" s="66" t="str">
        <f t="shared" ca="1" si="508"/>
        <v/>
      </c>
      <c r="DI421" s="66" t="str">
        <f t="shared" ca="1" si="509"/>
        <v/>
      </c>
      <c r="DJ421" s="66" t="str">
        <f t="shared" ca="1" si="510"/>
        <v/>
      </c>
      <c r="DK421" s="65" t="str">
        <f t="shared" ca="1" si="511"/>
        <v/>
      </c>
      <c r="DL421" s="65" t="str">
        <f t="shared" ca="1" si="512"/>
        <v/>
      </c>
      <c r="DM421" s="65" t="str">
        <f t="shared" ca="1" si="513"/>
        <v/>
      </c>
      <c r="DN421" s="65" t="str">
        <f t="shared" ca="1" si="514"/>
        <v/>
      </c>
      <c r="DO421" s="65" t="str">
        <f t="shared" ca="1" si="515"/>
        <v/>
      </c>
      <c r="DP421" s="65" t="str">
        <f t="shared" ca="1" si="516"/>
        <v/>
      </c>
      <c r="DQ421" s="65" t="str">
        <f t="shared" ca="1" si="517"/>
        <v/>
      </c>
      <c r="DR421" s="69" t="str">
        <f t="shared" ca="1" si="518"/>
        <v/>
      </c>
      <c r="DS421" s="69" t="str">
        <f t="shared" ca="1" si="519"/>
        <v/>
      </c>
      <c r="DT421" s="69" t="str">
        <f t="shared" ca="1" si="520"/>
        <v/>
      </c>
      <c r="DU421" s="69" t="str">
        <f t="shared" ca="1" si="521"/>
        <v/>
      </c>
      <c r="DV421" s="69" t="str">
        <f t="shared" ca="1" si="522"/>
        <v/>
      </c>
      <c r="DW421" s="69" t="str">
        <f t="shared" ca="1" si="523"/>
        <v/>
      </c>
      <c r="DX421" s="69" t="str">
        <f t="shared" ca="1" si="524"/>
        <v/>
      </c>
      <c r="DY421" s="69" t="str">
        <f t="shared" ca="1" si="525"/>
        <v/>
      </c>
      <c r="DZ421" s="72" t="str">
        <f t="shared" ca="1" si="526"/>
        <v/>
      </c>
      <c r="EA421" s="72" t="str">
        <f t="shared" ca="1" si="527"/>
        <v/>
      </c>
      <c r="EB421" s="72" t="str">
        <f t="shared" ca="1" si="528"/>
        <v/>
      </c>
      <c r="EC421" s="65" t="str">
        <f t="shared" ca="1" si="529"/>
        <v/>
      </c>
      <c r="ED421" s="65" t="str">
        <f t="shared" ca="1" si="530"/>
        <v/>
      </c>
      <c r="EE421" s="65" t="str">
        <f t="shared" ca="1" si="531"/>
        <v/>
      </c>
      <c r="EF421" s="65" t="str">
        <f t="shared" ca="1" si="532"/>
        <v/>
      </c>
      <c r="EG421" s="65" t="str">
        <f t="shared" ca="1" si="533"/>
        <v/>
      </c>
      <c r="EH421" s="65" t="str">
        <f t="shared" ca="1" si="534"/>
        <v/>
      </c>
      <c r="EI421" s="429" t="str">
        <f t="shared" ca="1" si="535"/>
        <v>No</v>
      </c>
      <c r="EJ421" s="428" t="str">
        <f t="shared" ca="1" si="536"/>
        <v/>
      </c>
      <c r="EK421" s="428" t="str">
        <f t="shared" ca="1" si="537"/>
        <v/>
      </c>
      <c r="EL421" s="65" t="str">
        <f t="shared" ca="1" si="538"/>
        <v/>
      </c>
      <c r="EM421" s="65" t="str">
        <f t="shared" ca="1" si="539"/>
        <v/>
      </c>
      <c r="EN421" s="65" t="str">
        <f t="shared" ca="1" si="540"/>
        <v/>
      </c>
      <c r="EO421" s="433" t="str">
        <f t="shared" ca="1" si="541"/>
        <v/>
      </c>
      <c r="EP421" s="433" t="str">
        <f t="shared" ca="1" si="542"/>
        <v/>
      </c>
      <c r="EQ421" s="433" t="str">
        <f t="shared" ca="1" si="543"/>
        <v/>
      </c>
      <c r="ER421" s="433" t="str">
        <f t="shared" ca="1" si="544"/>
        <v/>
      </c>
      <c r="ES421" s="433" t="str">
        <f t="shared" ca="1" si="545"/>
        <v/>
      </c>
      <c r="ET421" s="433" t="str">
        <f t="shared" ca="1" si="546"/>
        <v/>
      </c>
      <c r="EU421" s="433" t="str">
        <f ca="1">IF(OR(CO421="",CQ421=""),"",Discipline!$P$3*CO421+Discipline!$X$3*CQ421)</f>
        <v/>
      </c>
      <c r="EV421" s="433" t="str">
        <f ca="1">IF(OR(CP421="",CR421=""),"",Discipline!$P$3*CP421+Discipline!$X$3*CR421)</f>
        <v/>
      </c>
    </row>
    <row r="422" spans="1:152" x14ac:dyDescent="0.25">
      <c r="A422" s="10" t="str">
        <f ca="1">IFERROR(RANK(order!A422,order!A$3:A$554,0),"")</f>
        <v/>
      </c>
      <c r="B422" s="10" t="str">
        <f ca="1">IFERROR(RANK(order!B422,order!B$3:B$554,0),"")</f>
        <v/>
      </c>
      <c r="C422" s="10" t="str">
        <f ca="1">IFERROR(RANK(order!C422,order!C$3:C$554,0),"")</f>
        <v/>
      </c>
      <c r="D422" s="4" t="str">
        <f ca="1">IFERROR(RANK(order!D422,order!D$3:D$554,0),"")</f>
        <v/>
      </c>
      <c r="E422" s="4" t="str">
        <f ca="1">IFERROR(RANK(order!E422,order!E$3:E$554,0),"")</f>
        <v/>
      </c>
      <c r="F422" s="4" t="str">
        <f ca="1">IFERROR(RANK(order!F422,order!F$3:F$554,0),"")</f>
        <v/>
      </c>
      <c r="G422" s="10" t="str">
        <f ca="1">IFERROR(RANK(order!G422,order!G$3:G$554,0),"")</f>
        <v/>
      </c>
      <c r="H422" s="10" t="str">
        <f ca="1">IFERROR(RANK(order!H422,order!H$3:H$554,0),"")</f>
        <v/>
      </c>
      <c r="I422" s="10" t="str">
        <f ca="1">IFERROR(RANK(order!I422,order!I$3:I$554,0),"")</f>
        <v/>
      </c>
      <c r="J422" s="4" t="str">
        <f ca="1">IFERROR(RANK(order!J422,order!J$3:J$554,0),"")</f>
        <v/>
      </c>
      <c r="K422" s="4" t="str">
        <f ca="1">IFERROR(RANK(order!K422,order!K$3:K$554,0),"")</f>
        <v/>
      </c>
      <c r="L422" s="4" t="str">
        <f ca="1">IFERROR(RANK(order!L422,order!L$3:L$554,0),"")</f>
        <v/>
      </c>
      <c r="M422" s="10" t="str">
        <f ca="1">IFERROR(RANK(order!M422,order!M$3:M$554,0),"")</f>
        <v/>
      </c>
      <c r="N422" s="10" t="str">
        <f ca="1">IFERROR(RANK(order!N422,order!N$3:N$554,0),"")</f>
        <v/>
      </c>
      <c r="O422" s="10" t="str">
        <f ca="1">IFERROR(RANK(order!O422,order!O$3:O$554,0),"")</f>
        <v/>
      </c>
      <c r="P422" s="4" t="str">
        <f ca="1">IFERROR(RANK(order!P422,order!P$3:P$554,0),"")</f>
        <v/>
      </c>
      <c r="Q422" s="4" t="str">
        <f ca="1">IFERROR(RANK(order!Q422,order!Q$3:Q$554,0),"")</f>
        <v/>
      </c>
      <c r="R422" s="4" t="str">
        <f ca="1">IFERROR(RANK(order!R422,order!R$3:R$554,0),"")</f>
        <v/>
      </c>
      <c r="S422" s="10" t="str">
        <f ca="1">IFERROR(RANK(order!S422,order!S$3:S$554,0),"")</f>
        <v/>
      </c>
      <c r="T422" s="10" t="str">
        <f ca="1">IFERROR(RANK(order!T422,order!T$3:T$554,0),"")</f>
        <v/>
      </c>
      <c r="U422" s="10" t="str">
        <f ca="1">IFERROR(RANK(order!U422,order!U$3:U$554,0),"")</f>
        <v/>
      </c>
      <c r="V422" s="4" t="str">
        <f ca="1">IFERROR(RANK(order!V422,order!V$3:V$554,0),"")</f>
        <v/>
      </c>
      <c r="W422" s="4" t="str">
        <f ca="1">IFERROR(RANK(order!W422,order!W$3:W$554,0),"")</f>
        <v/>
      </c>
      <c r="X422" s="4" t="str">
        <f ca="1">IFERROR(RANK(order!X422,order!X$3:X$554,0),"")</f>
        <v/>
      </c>
      <c r="Y422" s="10" t="str">
        <f ca="1">IFERROR(RANK(order!Y422,order!Y$3:Y$554,0),"")</f>
        <v/>
      </c>
      <c r="Z422" s="10" t="str">
        <f ca="1">IFERROR(RANK(order!Z422,order!Z$3:Z$554,0),"")</f>
        <v/>
      </c>
      <c r="AA422" s="10" t="str">
        <f ca="1">IFERROR(RANK(order!AA422,order!AA$3:AA$554,0),"")</f>
        <v/>
      </c>
      <c r="AB422" s="4" t="str">
        <f ca="1">IFERROR(RANK(order!AB422,order!AB$3:AB$554,0),"")</f>
        <v/>
      </c>
      <c r="AC422" s="4" t="str">
        <f ca="1">IFERROR(RANK(order!AC422,order!AC$3:AC$554,0),"")</f>
        <v/>
      </c>
      <c r="AD422" s="4" t="str">
        <f ca="1">IFERROR(RANK(order!AD422,order!AD$3:AD$554,0),"")</f>
        <v/>
      </c>
      <c r="AE422" s="10" t="str">
        <f ca="1">IFERROR(RANK(order!AE422,order!AE$3:AE$554,0),"")</f>
        <v/>
      </c>
      <c r="AF422" s="10" t="str">
        <f ca="1">IFERROR(RANK(order!AF422,order!AF$3:AF$554,0),"")</f>
        <v/>
      </c>
      <c r="AG422" s="10" t="str">
        <f ca="1">IFERROR(RANK(order!AG422,order!AG$3:AG$554,0),"")</f>
        <v/>
      </c>
      <c r="AH422" s="4" t="str">
        <f ca="1">IFERROR(RANK(order!AH422,order!AH$3:AH$554,0),"")</f>
        <v/>
      </c>
      <c r="AI422" s="4" t="str">
        <f ca="1">IFERROR(RANK(order!AI422,order!AI$3:AI$554,0),"")</f>
        <v/>
      </c>
      <c r="AJ422" s="4" t="str">
        <f ca="1">IFERROR(RANK(order!AJ422,order!AJ$3:AJ$554,0),"")</f>
        <v/>
      </c>
      <c r="AK422" s="10" t="str">
        <f ca="1">IFERROR(RANK(order!AK422,order!AK$3:AK$554,0),"")</f>
        <v/>
      </c>
      <c r="AL422" s="10" t="str">
        <f ca="1">IFERROR(RANK(order!AL422,order!AL$3:AL$554,0),"")</f>
        <v/>
      </c>
      <c r="AM422" s="10" t="str">
        <f ca="1">IFERROR(RANK(order!AM422,order!AM$3:AM$554,0),"")</f>
        <v/>
      </c>
      <c r="AN422" s="4" t="str">
        <f ca="1">IFERROR(RANK(order!AN422,order!AN$3:AN$554,0),"")</f>
        <v/>
      </c>
      <c r="AO422" s="4" t="str">
        <f ca="1">IFERROR(RANK(order!AO422,order!AO$3:AO$554,0),"")</f>
        <v/>
      </c>
      <c r="AP422" s="4" t="str">
        <f ca="1">IFERROR(RANK(order!AP422,order!AP$3:AP$554,0),"")</f>
        <v/>
      </c>
      <c r="AQ422" s="10" t="str">
        <f ca="1">IFERROR(RANK(order!AQ422,order!AQ$3:AQ$554,0),"")</f>
        <v/>
      </c>
      <c r="AR422" s="10" t="str">
        <f ca="1">IFERROR(RANK(order!AR422,order!AR$3:AR$554,0),"")</f>
        <v/>
      </c>
      <c r="AS422" s="10" t="str">
        <f ca="1">IFERROR(RANK(order!AS422,order!AS$3:AS$554,0),"")</f>
        <v/>
      </c>
      <c r="AT422" s="4" t="str">
        <f ca="1">IFERROR(RANK(order!AT422,order!AT$3:AT$554,0),"")</f>
        <v/>
      </c>
      <c r="AU422" s="4" t="str">
        <f ca="1">IFERROR(RANK(order!AU422,order!AU$3:AU$554,0),"")</f>
        <v/>
      </c>
      <c r="AV422" s="4" t="str">
        <f ca="1">IFERROR(RANK(order!AV422,order!AV$3:AV$554,0),"")</f>
        <v/>
      </c>
      <c r="AW422" s="10" t="str">
        <f ca="1">IFERROR(RANK(order!AW422,order!AW$3:AW$554,0),"")</f>
        <v/>
      </c>
      <c r="AX422" s="10" t="str">
        <f ca="1">IFERROR(RANK(order!AX422,order!AX$3:AX$554,0),"")</f>
        <v/>
      </c>
      <c r="AY422" s="10" t="str">
        <f ca="1">IFERROR(RANK(order!AY422,order!AY$3:AY$554,0),"")</f>
        <v/>
      </c>
      <c r="AZ422" s="4" t="str">
        <f ca="1">IFERROR(RANK(order!AZ422,order!AZ$3:AZ$554,0),"")</f>
        <v/>
      </c>
      <c r="BA422" s="4" t="str">
        <f ca="1">IFERROR(RANK(order!BA422,order!BA$3:BA$554,0),"")</f>
        <v/>
      </c>
      <c r="BB422" s="4" t="str">
        <f ca="1">IFERROR(RANK(order!BB422,order!BB$3:BB$554,0),"")</f>
        <v/>
      </c>
      <c r="BC422" s="10" t="str">
        <f ca="1">IFERROR(RANK(order!BC422,order!BC$3:BC$554,0),"")</f>
        <v/>
      </c>
      <c r="BD422" s="10" t="str">
        <f ca="1">IFERROR(RANK(order!BD422,order!BD$3:BD$554,0),"")</f>
        <v/>
      </c>
      <c r="BE422" s="10" t="str">
        <f ca="1">IFERROR(RANK(order!BE422,order!BE$3:BE$554,0),"")</f>
        <v/>
      </c>
      <c r="BF422" s="4" t="str">
        <f ca="1">IFERROR(RANK(order!BF422,order!BF$3:BF$554,0),"")</f>
        <v/>
      </c>
      <c r="BG422" s="4" t="str">
        <f ca="1">IFERROR(RANK(order!BG422,order!BG$3:BG$554,0),"")</f>
        <v/>
      </c>
      <c r="BH422" s="4" t="str">
        <f ca="1">IFERROR(RANK(order!BH422,order!BH$3:BH$554,0),"")</f>
        <v/>
      </c>
      <c r="BI422" s="10" t="str">
        <f ca="1">IFERROR(RANK(order!BI422,order!BI$3:BI$554,0),"")</f>
        <v/>
      </c>
      <c r="BJ422" s="10" t="str">
        <f ca="1">IFERROR(RANK(order!BJ422,order!BJ$3:BJ$554,0),"")</f>
        <v/>
      </c>
      <c r="BK422" s="10" t="str">
        <f ca="1">IFERROR(RANK(order!BK422,order!BK$3:BK$554,0),"")</f>
        <v/>
      </c>
      <c r="BL422" s="4" t="str">
        <f ca="1">IFERROR(RANK(order!BL422,order!BL$3:BL$554,0),"")</f>
        <v/>
      </c>
      <c r="BM422" s="4" t="str">
        <f ca="1">IFERROR(RANK(order!BM422,order!BM$3:BM$554,0),"")</f>
        <v/>
      </c>
      <c r="BN422" s="4" t="str">
        <f ca="1">IFERROR(RANK(order!BN422,order!BN$3:BN$554,0),"")</f>
        <v/>
      </c>
      <c r="BO422" s="10" t="str">
        <f ca="1">IFERROR(RANK(order!BO422,order!BO$3:BO$554,0),"")</f>
        <v/>
      </c>
      <c r="BP422" s="10" t="str">
        <f ca="1">IFERROR(RANK(order!BP422,order!BP$3:BP$554,0),"")</f>
        <v/>
      </c>
      <c r="BQ422" s="10" t="str">
        <f ca="1">IFERROR(RANK(order!BQ422,order!BQ$3:BQ$554,0),"")</f>
        <v/>
      </c>
      <c r="BR422" s="4" t="str">
        <f ca="1">IFERROR(RANK(order!BR422,order!BR$3:BR$554,0),"")</f>
        <v/>
      </c>
      <c r="BS422" s="4" t="str">
        <f ca="1">IFERROR(RANK(order!BS422,order!BS$3:BS$554,0),"")</f>
        <v/>
      </c>
      <c r="BT422" s="4" t="str">
        <f ca="1">IFERROR(RANK(order!BT422,order!BT$3:BT$554,0),"")</f>
        <v/>
      </c>
      <c r="BU422" s="95">
        <f t="shared" si="547"/>
        <v>420</v>
      </c>
      <c r="BV422" s="35" t="str">
        <f t="shared" si="548"/>
        <v>E1</v>
      </c>
      <c r="BW422" s="55">
        <f t="shared" ca="1" si="471"/>
        <v>0</v>
      </c>
      <c r="BX422" s="56" t="str">
        <f t="shared" ca="1" si="472"/>
        <v/>
      </c>
      <c r="BY422" s="56" t="str">
        <f t="shared" ca="1" si="473"/>
        <v/>
      </c>
      <c r="BZ422" s="57" t="str">
        <f t="shared" ca="1" si="474"/>
        <v/>
      </c>
      <c r="CA422" s="57" t="str">
        <f t="shared" ca="1" si="475"/>
        <v/>
      </c>
      <c r="CB422" s="58" t="str">
        <f t="shared" ca="1" si="476"/>
        <v/>
      </c>
      <c r="CC422" s="57" t="str">
        <f t="shared" ca="1" si="477"/>
        <v/>
      </c>
      <c r="CD422" s="57" t="str">
        <f t="shared" ca="1" si="478"/>
        <v/>
      </c>
      <c r="CE422" s="58" t="str">
        <f t="shared" ca="1" si="479"/>
        <v/>
      </c>
      <c r="CF422" s="59" t="str">
        <f t="shared" ca="1" si="480"/>
        <v/>
      </c>
      <c r="CG422" s="57" t="str">
        <f t="shared" ca="1" si="481"/>
        <v/>
      </c>
      <c r="CH422" s="57" t="str">
        <f t="shared" ca="1" si="482"/>
        <v/>
      </c>
      <c r="CI422" s="57" t="str">
        <f t="shared" ca="1" si="483"/>
        <v/>
      </c>
      <c r="CJ422" s="57" t="str">
        <f t="shared" ca="1" si="484"/>
        <v/>
      </c>
      <c r="CK422" s="57" t="str">
        <f t="shared" ca="1" si="485"/>
        <v/>
      </c>
      <c r="CL422" s="57" t="str">
        <f t="shared" ca="1" si="486"/>
        <v/>
      </c>
      <c r="CM422" s="57" t="str">
        <f t="shared" ca="1" si="487"/>
        <v/>
      </c>
      <c r="CN422" s="57" t="str">
        <f t="shared" ca="1" si="488"/>
        <v/>
      </c>
      <c r="CO422" s="57" t="str">
        <f t="shared" ca="1" si="489"/>
        <v/>
      </c>
      <c r="CP422" s="57" t="str">
        <f t="shared" ca="1" si="490"/>
        <v/>
      </c>
      <c r="CQ422" s="57" t="str">
        <f t="shared" ca="1" si="491"/>
        <v/>
      </c>
      <c r="CR422" s="57" t="str">
        <f t="shared" ca="1" si="492"/>
        <v/>
      </c>
      <c r="CS422" s="60" t="str">
        <f t="shared" ca="1" si="493"/>
        <v/>
      </c>
      <c r="CT422" s="60" t="str">
        <f t="shared" ca="1" si="494"/>
        <v/>
      </c>
      <c r="CU422" s="60" t="str">
        <f t="shared" ca="1" si="495"/>
        <v/>
      </c>
      <c r="CV422" s="60" t="str">
        <f t="shared" ca="1" si="496"/>
        <v/>
      </c>
      <c r="CW422" s="60" t="str">
        <f t="shared" ca="1" si="497"/>
        <v/>
      </c>
      <c r="CX422" s="60" t="str">
        <f t="shared" ca="1" si="498"/>
        <v/>
      </c>
      <c r="CY422" s="60" t="str">
        <f t="shared" ca="1" si="499"/>
        <v/>
      </c>
      <c r="CZ422" s="60" t="str">
        <f t="shared" ca="1" si="500"/>
        <v/>
      </c>
      <c r="DA422" s="65" t="str">
        <f t="shared" ca="1" si="501"/>
        <v/>
      </c>
      <c r="DB422" s="65" t="str">
        <f t="shared" ca="1" si="502"/>
        <v/>
      </c>
      <c r="DC422" s="65" t="str">
        <f t="shared" ca="1" si="503"/>
        <v/>
      </c>
      <c r="DD422" s="65" t="str">
        <f t="shared" ca="1" si="504"/>
        <v/>
      </c>
      <c r="DE422" s="65" t="str">
        <f t="shared" ca="1" si="505"/>
        <v/>
      </c>
      <c r="DF422" s="66" t="str">
        <f t="shared" ca="1" si="506"/>
        <v/>
      </c>
      <c r="DG422" s="66" t="str">
        <f t="shared" ca="1" si="507"/>
        <v/>
      </c>
      <c r="DH422" s="66" t="str">
        <f t="shared" ca="1" si="508"/>
        <v/>
      </c>
      <c r="DI422" s="66" t="str">
        <f t="shared" ca="1" si="509"/>
        <v/>
      </c>
      <c r="DJ422" s="66" t="str">
        <f t="shared" ca="1" si="510"/>
        <v/>
      </c>
      <c r="DK422" s="65" t="str">
        <f t="shared" ca="1" si="511"/>
        <v/>
      </c>
      <c r="DL422" s="65" t="str">
        <f t="shared" ca="1" si="512"/>
        <v/>
      </c>
      <c r="DM422" s="65" t="str">
        <f t="shared" ca="1" si="513"/>
        <v/>
      </c>
      <c r="DN422" s="65" t="str">
        <f t="shared" ca="1" si="514"/>
        <v/>
      </c>
      <c r="DO422" s="65" t="str">
        <f t="shared" ca="1" si="515"/>
        <v/>
      </c>
      <c r="DP422" s="65" t="str">
        <f t="shared" ca="1" si="516"/>
        <v/>
      </c>
      <c r="DQ422" s="65" t="str">
        <f t="shared" ca="1" si="517"/>
        <v/>
      </c>
      <c r="DR422" s="69" t="str">
        <f t="shared" ca="1" si="518"/>
        <v/>
      </c>
      <c r="DS422" s="69" t="str">
        <f t="shared" ca="1" si="519"/>
        <v/>
      </c>
      <c r="DT422" s="69" t="str">
        <f t="shared" ca="1" si="520"/>
        <v/>
      </c>
      <c r="DU422" s="69" t="str">
        <f t="shared" ca="1" si="521"/>
        <v/>
      </c>
      <c r="DV422" s="69" t="str">
        <f t="shared" ca="1" si="522"/>
        <v/>
      </c>
      <c r="DW422" s="69" t="str">
        <f t="shared" ca="1" si="523"/>
        <v/>
      </c>
      <c r="DX422" s="69" t="str">
        <f t="shared" ca="1" si="524"/>
        <v/>
      </c>
      <c r="DY422" s="69" t="str">
        <f t="shared" ca="1" si="525"/>
        <v/>
      </c>
      <c r="DZ422" s="72" t="str">
        <f t="shared" ca="1" si="526"/>
        <v/>
      </c>
      <c r="EA422" s="72" t="str">
        <f t="shared" ca="1" si="527"/>
        <v/>
      </c>
      <c r="EB422" s="72" t="str">
        <f t="shared" ca="1" si="528"/>
        <v/>
      </c>
      <c r="EC422" s="65" t="str">
        <f t="shared" ca="1" si="529"/>
        <v/>
      </c>
      <c r="ED422" s="65" t="str">
        <f t="shared" ca="1" si="530"/>
        <v/>
      </c>
      <c r="EE422" s="65" t="str">
        <f t="shared" ca="1" si="531"/>
        <v/>
      </c>
      <c r="EF422" s="65" t="str">
        <f t="shared" ca="1" si="532"/>
        <v/>
      </c>
      <c r="EG422" s="65" t="str">
        <f t="shared" ca="1" si="533"/>
        <v/>
      </c>
      <c r="EH422" s="65" t="str">
        <f t="shared" ca="1" si="534"/>
        <v/>
      </c>
      <c r="EI422" s="429" t="str">
        <f t="shared" ca="1" si="535"/>
        <v>No</v>
      </c>
      <c r="EJ422" s="428" t="str">
        <f t="shared" ca="1" si="536"/>
        <v/>
      </c>
      <c r="EK422" s="428" t="str">
        <f t="shared" ca="1" si="537"/>
        <v/>
      </c>
      <c r="EL422" s="65" t="str">
        <f t="shared" ca="1" si="538"/>
        <v/>
      </c>
      <c r="EM422" s="65" t="str">
        <f t="shared" ca="1" si="539"/>
        <v/>
      </c>
      <c r="EN422" s="65" t="str">
        <f t="shared" ca="1" si="540"/>
        <v/>
      </c>
      <c r="EO422" s="433" t="str">
        <f t="shared" ca="1" si="541"/>
        <v/>
      </c>
      <c r="EP422" s="433" t="str">
        <f t="shared" ca="1" si="542"/>
        <v/>
      </c>
      <c r="EQ422" s="433" t="str">
        <f t="shared" ca="1" si="543"/>
        <v/>
      </c>
      <c r="ER422" s="433" t="str">
        <f t="shared" ca="1" si="544"/>
        <v/>
      </c>
      <c r="ES422" s="433" t="str">
        <f t="shared" ca="1" si="545"/>
        <v/>
      </c>
      <c r="ET422" s="433" t="str">
        <f t="shared" ca="1" si="546"/>
        <v/>
      </c>
      <c r="EU422" s="433" t="str">
        <f ca="1">IF(OR(CO422="",CQ422=""),"",Discipline!$P$3*CO422+Discipline!$X$3*CQ422)</f>
        <v/>
      </c>
      <c r="EV422" s="433" t="str">
        <f ca="1">IF(OR(CP422="",CR422=""),"",Discipline!$P$3*CP422+Discipline!$X$3*CR422)</f>
        <v/>
      </c>
    </row>
    <row r="423" spans="1:152" x14ac:dyDescent="0.25">
      <c r="A423" s="10" t="str">
        <f ca="1">IFERROR(RANK(order!A423,order!A$3:A$554,0),"")</f>
        <v/>
      </c>
      <c r="B423" s="10" t="str">
        <f ca="1">IFERROR(RANK(order!B423,order!B$3:B$554,0),"")</f>
        <v/>
      </c>
      <c r="C423" s="10" t="str">
        <f ca="1">IFERROR(RANK(order!C423,order!C$3:C$554,0),"")</f>
        <v/>
      </c>
      <c r="D423" s="4" t="str">
        <f ca="1">IFERROR(RANK(order!D423,order!D$3:D$554,0),"")</f>
        <v/>
      </c>
      <c r="E423" s="4" t="str">
        <f ca="1">IFERROR(RANK(order!E423,order!E$3:E$554,0),"")</f>
        <v/>
      </c>
      <c r="F423" s="4" t="str">
        <f ca="1">IFERROR(RANK(order!F423,order!F$3:F$554,0),"")</f>
        <v/>
      </c>
      <c r="G423" s="10" t="str">
        <f ca="1">IFERROR(RANK(order!G423,order!G$3:G$554,0),"")</f>
        <v/>
      </c>
      <c r="H423" s="10" t="str">
        <f ca="1">IFERROR(RANK(order!H423,order!H$3:H$554,0),"")</f>
        <v/>
      </c>
      <c r="I423" s="10" t="str">
        <f ca="1">IFERROR(RANK(order!I423,order!I$3:I$554,0),"")</f>
        <v/>
      </c>
      <c r="J423" s="4" t="str">
        <f ca="1">IFERROR(RANK(order!J423,order!J$3:J$554,0),"")</f>
        <v/>
      </c>
      <c r="K423" s="4" t="str">
        <f ca="1">IFERROR(RANK(order!K423,order!K$3:K$554,0),"")</f>
        <v/>
      </c>
      <c r="L423" s="4" t="str">
        <f ca="1">IFERROR(RANK(order!L423,order!L$3:L$554,0),"")</f>
        <v/>
      </c>
      <c r="M423" s="10" t="str">
        <f ca="1">IFERROR(RANK(order!M423,order!M$3:M$554,0),"")</f>
        <v/>
      </c>
      <c r="N423" s="10" t="str">
        <f ca="1">IFERROR(RANK(order!N423,order!N$3:N$554,0),"")</f>
        <v/>
      </c>
      <c r="O423" s="10" t="str">
        <f ca="1">IFERROR(RANK(order!O423,order!O$3:O$554,0),"")</f>
        <v/>
      </c>
      <c r="P423" s="4" t="str">
        <f ca="1">IFERROR(RANK(order!P423,order!P$3:P$554,0),"")</f>
        <v/>
      </c>
      <c r="Q423" s="4" t="str">
        <f ca="1">IFERROR(RANK(order!Q423,order!Q$3:Q$554,0),"")</f>
        <v/>
      </c>
      <c r="R423" s="4" t="str">
        <f ca="1">IFERROR(RANK(order!R423,order!R$3:R$554,0),"")</f>
        <v/>
      </c>
      <c r="S423" s="10" t="str">
        <f ca="1">IFERROR(RANK(order!S423,order!S$3:S$554,0),"")</f>
        <v/>
      </c>
      <c r="T423" s="10" t="str">
        <f ca="1">IFERROR(RANK(order!T423,order!T$3:T$554,0),"")</f>
        <v/>
      </c>
      <c r="U423" s="10" t="str">
        <f ca="1">IFERROR(RANK(order!U423,order!U$3:U$554,0),"")</f>
        <v/>
      </c>
      <c r="V423" s="4" t="str">
        <f ca="1">IFERROR(RANK(order!V423,order!V$3:V$554,0),"")</f>
        <v/>
      </c>
      <c r="W423" s="4" t="str">
        <f ca="1">IFERROR(RANK(order!W423,order!W$3:W$554,0),"")</f>
        <v/>
      </c>
      <c r="X423" s="4" t="str">
        <f ca="1">IFERROR(RANK(order!X423,order!X$3:X$554,0),"")</f>
        <v/>
      </c>
      <c r="Y423" s="10" t="str">
        <f ca="1">IFERROR(RANK(order!Y423,order!Y$3:Y$554,0),"")</f>
        <v/>
      </c>
      <c r="Z423" s="10" t="str">
        <f ca="1">IFERROR(RANK(order!Z423,order!Z$3:Z$554,0),"")</f>
        <v/>
      </c>
      <c r="AA423" s="10" t="str">
        <f ca="1">IFERROR(RANK(order!AA423,order!AA$3:AA$554,0),"")</f>
        <v/>
      </c>
      <c r="AB423" s="4" t="str">
        <f ca="1">IFERROR(RANK(order!AB423,order!AB$3:AB$554,0),"")</f>
        <v/>
      </c>
      <c r="AC423" s="4" t="str">
        <f ca="1">IFERROR(RANK(order!AC423,order!AC$3:AC$554,0),"")</f>
        <v/>
      </c>
      <c r="AD423" s="4" t="str">
        <f ca="1">IFERROR(RANK(order!AD423,order!AD$3:AD$554,0),"")</f>
        <v/>
      </c>
      <c r="AE423" s="10" t="str">
        <f ca="1">IFERROR(RANK(order!AE423,order!AE$3:AE$554,0),"")</f>
        <v/>
      </c>
      <c r="AF423" s="10" t="str">
        <f ca="1">IFERROR(RANK(order!AF423,order!AF$3:AF$554,0),"")</f>
        <v/>
      </c>
      <c r="AG423" s="10" t="str">
        <f ca="1">IFERROR(RANK(order!AG423,order!AG$3:AG$554,0),"")</f>
        <v/>
      </c>
      <c r="AH423" s="4" t="str">
        <f ca="1">IFERROR(RANK(order!AH423,order!AH$3:AH$554,0),"")</f>
        <v/>
      </c>
      <c r="AI423" s="4" t="str">
        <f ca="1">IFERROR(RANK(order!AI423,order!AI$3:AI$554,0),"")</f>
        <v/>
      </c>
      <c r="AJ423" s="4" t="str">
        <f ca="1">IFERROR(RANK(order!AJ423,order!AJ$3:AJ$554,0),"")</f>
        <v/>
      </c>
      <c r="AK423" s="10" t="str">
        <f ca="1">IFERROR(RANK(order!AK423,order!AK$3:AK$554,0),"")</f>
        <v/>
      </c>
      <c r="AL423" s="10" t="str">
        <f ca="1">IFERROR(RANK(order!AL423,order!AL$3:AL$554,0),"")</f>
        <v/>
      </c>
      <c r="AM423" s="10" t="str">
        <f ca="1">IFERROR(RANK(order!AM423,order!AM$3:AM$554,0),"")</f>
        <v/>
      </c>
      <c r="AN423" s="4" t="str">
        <f ca="1">IFERROR(RANK(order!AN423,order!AN$3:AN$554,0),"")</f>
        <v/>
      </c>
      <c r="AO423" s="4" t="str">
        <f ca="1">IFERROR(RANK(order!AO423,order!AO$3:AO$554,0),"")</f>
        <v/>
      </c>
      <c r="AP423" s="4" t="str">
        <f ca="1">IFERROR(RANK(order!AP423,order!AP$3:AP$554,0),"")</f>
        <v/>
      </c>
      <c r="AQ423" s="10" t="str">
        <f ca="1">IFERROR(RANK(order!AQ423,order!AQ$3:AQ$554,0),"")</f>
        <v/>
      </c>
      <c r="AR423" s="10" t="str">
        <f ca="1">IFERROR(RANK(order!AR423,order!AR$3:AR$554,0),"")</f>
        <v/>
      </c>
      <c r="AS423" s="10" t="str">
        <f ca="1">IFERROR(RANK(order!AS423,order!AS$3:AS$554,0),"")</f>
        <v/>
      </c>
      <c r="AT423" s="4" t="str">
        <f ca="1">IFERROR(RANK(order!AT423,order!AT$3:AT$554,0),"")</f>
        <v/>
      </c>
      <c r="AU423" s="4" t="str">
        <f ca="1">IFERROR(RANK(order!AU423,order!AU$3:AU$554,0),"")</f>
        <v/>
      </c>
      <c r="AV423" s="4" t="str">
        <f ca="1">IFERROR(RANK(order!AV423,order!AV$3:AV$554,0),"")</f>
        <v/>
      </c>
      <c r="AW423" s="10" t="str">
        <f ca="1">IFERROR(RANK(order!AW423,order!AW$3:AW$554,0),"")</f>
        <v/>
      </c>
      <c r="AX423" s="10" t="str">
        <f ca="1">IFERROR(RANK(order!AX423,order!AX$3:AX$554,0),"")</f>
        <v/>
      </c>
      <c r="AY423" s="10" t="str">
        <f ca="1">IFERROR(RANK(order!AY423,order!AY$3:AY$554,0),"")</f>
        <v/>
      </c>
      <c r="AZ423" s="4" t="str">
        <f ca="1">IFERROR(RANK(order!AZ423,order!AZ$3:AZ$554,0),"")</f>
        <v/>
      </c>
      <c r="BA423" s="4" t="str">
        <f ca="1">IFERROR(RANK(order!BA423,order!BA$3:BA$554,0),"")</f>
        <v/>
      </c>
      <c r="BB423" s="4" t="str">
        <f ca="1">IFERROR(RANK(order!BB423,order!BB$3:BB$554,0),"")</f>
        <v/>
      </c>
      <c r="BC423" s="10" t="str">
        <f ca="1">IFERROR(RANK(order!BC423,order!BC$3:BC$554,0),"")</f>
        <v/>
      </c>
      <c r="BD423" s="10" t="str">
        <f ca="1">IFERROR(RANK(order!BD423,order!BD$3:BD$554,0),"")</f>
        <v/>
      </c>
      <c r="BE423" s="10" t="str">
        <f ca="1">IFERROR(RANK(order!BE423,order!BE$3:BE$554,0),"")</f>
        <v/>
      </c>
      <c r="BF423" s="4" t="str">
        <f ca="1">IFERROR(RANK(order!BF423,order!BF$3:BF$554,0),"")</f>
        <v/>
      </c>
      <c r="BG423" s="4" t="str">
        <f ca="1">IFERROR(RANK(order!BG423,order!BG$3:BG$554,0),"")</f>
        <v/>
      </c>
      <c r="BH423" s="4" t="str">
        <f ca="1">IFERROR(RANK(order!BH423,order!BH$3:BH$554,0),"")</f>
        <v/>
      </c>
      <c r="BI423" s="10" t="str">
        <f ca="1">IFERROR(RANK(order!BI423,order!BI$3:BI$554,0),"")</f>
        <v/>
      </c>
      <c r="BJ423" s="10" t="str">
        <f ca="1">IFERROR(RANK(order!BJ423,order!BJ$3:BJ$554,0),"")</f>
        <v/>
      </c>
      <c r="BK423" s="10" t="str">
        <f ca="1">IFERROR(RANK(order!BK423,order!BK$3:BK$554,0),"")</f>
        <v/>
      </c>
      <c r="BL423" s="4" t="str">
        <f ca="1">IFERROR(RANK(order!BL423,order!BL$3:BL$554,0),"")</f>
        <v/>
      </c>
      <c r="BM423" s="4" t="str">
        <f ca="1">IFERROR(RANK(order!BM423,order!BM$3:BM$554,0),"")</f>
        <v/>
      </c>
      <c r="BN423" s="4" t="str">
        <f ca="1">IFERROR(RANK(order!BN423,order!BN$3:BN$554,0),"")</f>
        <v/>
      </c>
      <c r="BO423" s="10" t="str">
        <f ca="1">IFERROR(RANK(order!BO423,order!BO$3:BO$554,0),"")</f>
        <v/>
      </c>
      <c r="BP423" s="10" t="str">
        <f ca="1">IFERROR(RANK(order!BP423,order!BP$3:BP$554,0),"")</f>
        <v/>
      </c>
      <c r="BQ423" s="10" t="str">
        <f ca="1">IFERROR(RANK(order!BQ423,order!BQ$3:BQ$554,0),"")</f>
        <v/>
      </c>
      <c r="BR423" s="4" t="str">
        <f ca="1">IFERROR(RANK(order!BR423,order!BR$3:BR$554,0),"")</f>
        <v/>
      </c>
      <c r="BS423" s="4" t="str">
        <f ca="1">IFERROR(RANK(order!BS423,order!BS$3:BS$554,0),"")</f>
        <v/>
      </c>
      <c r="BT423" s="4" t="str">
        <f ca="1">IFERROR(RANK(order!BT423,order!BT$3:BT$554,0),"")</f>
        <v/>
      </c>
      <c r="BU423" s="95">
        <f t="shared" si="547"/>
        <v>421</v>
      </c>
      <c r="BV423" s="35" t="str">
        <f t="shared" si="548"/>
        <v>E1</v>
      </c>
      <c r="BW423" s="55">
        <f t="shared" ca="1" si="471"/>
        <v>0</v>
      </c>
      <c r="BX423" s="56" t="str">
        <f t="shared" ca="1" si="472"/>
        <v/>
      </c>
      <c r="BY423" s="56" t="str">
        <f t="shared" ca="1" si="473"/>
        <v/>
      </c>
      <c r="BZ423" s="57" t="str">
        <f t="shared" ca="1" si="474"/>
        <v/>
      </c>
      <c r="CA423" s="57" t="str">
        <f t="shared" ca="1" si="475"/>
        <v/>
      </c>
      <c r="CB423" s="58" t="str">
        <f t="shared" ca="1" si="476"/>
        <v/>
      </c>
      <c r="CC423" s="57" t="str">
        <f t="shared" ca="1" si="477"/>
        <v/>
      </c>
      <c r="CD423" s="57" t="str">
        <f t="shared" ca="1" si="478"/>
        <v/>
      </c>
      <c r="CE423" s="58" t="str">
        <f t="shared" ca="1" si="479"/>
        <v/>
      </c>
      <c r="CF423" s="59" t="str">
        <f t="shared" ca="1" si="480"/>
        <v/>
      </c>
      <c r="CG423" s="57" t="str">
        <f t="shared" ca="1" si="481"/>
        <v/>
      </c>
      <c r="CH423" s="57" t="str">
        <f t="shared" ca="1" si="482"/>
        <v/>
      </c>
      <c r="CI423" s="57" t="str">
        <f t="shared" ca="1" si="483"/>
        <v/>
      </c>
      <c r="CJ423" s="57" t="str">
        <f t="shared" ca="1" si="484"/>
        <v/>
      </c>
      <c r="CK423" s="57" t="str">
        <f t="shared" ca="1" si="485"/>
        <v/>
      </c>
      <c r="CL423" s="57" t="str">
        <f t="shared" ca="1" si="486"/>
        <v/>
      </c>
      <c r="CM423" s="57" t="str">
        <f t="shared" ca="1" si="487"/>
        <v/>
      </c>
      <c r="CN423" s="57" t="str">
        <f t="shared" ca="1" si="488"/>
        <v/>
      </c>
      <c r="CO423" s="57" t="str">
        <f t="shared" ca="1" si="489"/>
        <v/>
      </c>
      <c r="CP423" s="57" t="str">
        <f t="shared" ca="1" si="490"/>
        <v/>
      </c>
      <c r="CQ423" s="57" t="str">
        <f t="shared" ca="1" si="491"/>
        <v/>
      </c>
      <c r="CR423" s="57" t="str">
        <f t="shared" ca="1" si="492"/>
        <v/>
      </c>
      <c r="CS423" s="60" t="str">
        <f t="shared" ca="1" si="493"/>
        <v/>
      </c>
      <c r="CT423" s="60" t="str">
        <f t="shared" ca="1" si="494"/>
        <v/>
      </c>
      <c r="CU423" s="60" t="str">
        <f t="shared" ca="1" si="495"/>
        <v/>
      </c>
      <c r="CV423" s="60" t="str">
        <f t="shared" ca="1" si="496"/>
        <v/>
      </c>
      <c r="CW423" s="60" t="str">
        <f t="shared" ca="1" si="497"/>
        <v/>
      </c>
      <c r="CX423" s="60" t="str">
        <f t="shared" ca="1" si="498"/>
        <v/>
      </c>
      <c r="CY423" s="60" t="str">
        <f t="shared" ca="1" si="499"/>
        <v/>
      </c>
      <c r="CZ423" s="60" t="str">
        <f t="shared" ca="1" si="500"/>
        <v/>
      </c>
      <c r="DA423" s="65" t="str">
        <f t="shared" ca="1" si="501"/>
        <v/>
      </c>
      <c r="DB423" s="65" t="str">
        <f t="shared" ca="1" si="502"/>
        <v/>
      </c>
      <c r="DC423" s="65" t="str">
        <f t="shared" ca="1" si="503"/>
        <v/>
      </c>
      <c r="DD423" s="65" t="str">
        <f t="shared" ca="1" si="504"/>
        <v/>
      </c>
      <c r="DE423" s="65" t="str">
        <f t="shared" ca="1" si="505"/>
        <v/>
      </c>
      <c r="DF423" s="66" t="str">
        <f t="shared" ca="1" si="506"/>
        <v/>
      </c>
      <c r="DG423" s="66" t="str">
        <f t="shared" ca="1" si="507"/>
        <v/>
      </c>
      <c r="DH423" s="66" t="str">
        <f t="shared" ca="1" si="508"/>
        <v/>
      </c>
      <c r="DI423" s="66" t="str">
        <f t="shared" ca="1" si="509"/>
        <v/>
      </c>
      <c r="DJ423" s="66" t="str">
        <f t="shared" ca="1" si="510"/>
        <v/>
      </c>
      <c r="DK423" s="65" t="str">
        <f t="shared" ca="1" si="511"/>
        <v/>
      </c>
      <c r="DL423" s="65" t="str">
        <f t="shared" ca="1" si="512"/>
        <v/>
      </c>
      <c r="DM423" s="65" t="str">
        <f t="shared" ca="1" si="513"/>
        <v/>
      </c>
      <c r="DN423" s="65" t="str">
        <f t="shared" ca="1" si="514"/>
        <v/>
      </c>
      <c r="DO423" s="65" t="str">
        <f t="shared" ca="1" si="515"/>
        <v/>
      </c>
      <c r="DP423" s="65" t="str">
        <f t="shared" ca="1" si="516"/>
        <v/>
      </c>
      <c r="DQ423" s="65" t="str">
        <f t="shared" ca="1" si="517"/>
        <v/>
      </c>
      <c r="DR423" s="69" t="str">
        <f t="shared" ca="1" si="518"/>
        <v/>
      </c>
      <c r="DS423" s="69" t="str">
        <f t="shared" ca="1" si="519"/>
        <v/>
      </c>
      <c r="DT423" s="69" t="str">
        <f t="shared" ca="1" si="520"/>
        <v/>
      </c>
      <c r="DU423" s="69" t="str">
        <f t="shared" ca="1" si="521"/>
        <v/>
      </c>
      <c r="DV423" s="69" t="str">
        <f t="shared" ca="1" si="522"/>
        <v/>
      </c>
      <c r="DW423" s="69" t="str">
        <f t="shared" ca="1" si="523"/>
        <v/>
      </c>
      <c r="DX423" s="69" t="str">
        <f t="shared" ca="1" si="524"/>
        <v/>
      </c>
      <c r="DY423" s="69" t="str">
        <f t="shared" ca="1" si="525"/>
        <v/>
      </c>
      <c r="DZ423" s="72" t="str">
        <f t="shared" ca="1" si="526"/>
        <v/>
      </c>
      <c r="EA423" s="72" t="str">
        <f t="shared" ca="1" si="527"/>
        <v/>
      </c>
      <c r="EB423" s="72" t="str">
        <f t="shared" ca="1" si="528"/>
        <v/>
      </c>
      <c r="EC423" s="65" t="str">
        <f t="shared" ca="1" si="529"/>
        <v/>
      </c>
      <c r="ED423" s="65" t="str">
        <f t="shared" ca="1" si="530"/>
        <v/>
      </c>
      <c r="EE423" s="65" t="str">
        <f t="shared" ca="1" si="531"/>
        <v/>
      </c>
      <c r="EF423" s="65" t="str">
        <f t="shared" ca="1" si="532"/>
        <v/>
      </c>
      <c r="EG423" s="65" t="str">
        <f t="shared" ca="1" si="533"/>
        <v/>
      </c>
      <c r="EH423" s="65" t="str">
        <f t="shared" ca="1" si="534"/>
        <v/>
      </c>
      <c r="EI423" s="429" t="str">
        <f t="shared" ca="1" si="535"/>
        <v>No</v>
      </c>
      <c r="EJ423" s="428" t="str">
        <f t="shared" ca="1" si="536"/>
        <v/>
      </c>
      <c r="EK423" s="428" t="str">
        <f t="shared" ca="1" si="537"/>
        <v/>
      </c>
      <c r="EL423" s="65" t="str">
        <f t="shared" ca="1" si="538"/>
        <v/>
      </c>
      <c r="EM423" s="65" t="str">
        <f t="shared" ca="1" si="539"/>
        <v/>
      </c>
      <c r="EN423" s="65" t="str">
        <f t="shared" ca="1" si="540"/>
        <v/>
      </c>
      <c r="EO423" s="433" t="str">
        <f t="shared" ca="1" si="541"/>
        <v/>
      </c>
      <c r="EP423" s="433" t="str">
        <f t="shared" ca="1" si="542"/>
        <v/>
      </c>
      <c r="EQ423" s="433" t="str">
        <f t="shared" ca="1" si="543"/>
        <v/>
      </c>
      <c r="ER423" s="433" t="str">
        <f t="shared" ca="1" si="544"/>
        <v/>
      </c>
      <c r="ES423" s="433" t="str">
        <f t="shared" ca="1" si="545"/>
        <v/>
      </c>
      <c r="ET423" s="433" t="str">
        <f t="shared" ca="1" si="546"/>
        <v/>
      </c>
      <c r="EU423" s="433" t="str">
        <f ca="1">IF(OR(CO423="",CQ423=""),"",Discipline!$P$3*CO423+Discipline!$X$3*CQ423)</f>
        <v/>
      </c>
      <c r="EV423" s="433" t="str">
        <f ca="1">IF(OR(CP423="",CR423=""),"",Discipline!$P$3*CP423+Discipline!$X$3*CR423)</f>
        <v/>
      </c>
    </row>
    <row r="424" spans="1:152" x14ac:dyDescent="0.25">
      <c r="A424" s="10" t="str">
        <f ca="1">IFERROR(RANK(order!A424,order!A$3:A$554,0),"")</f>
        <v/>
      </c>
      <c r="B424" s="10" t="str">
        <f ca="1">IFERROR(RANK(order!B424,order!B$3:B$554,0),"")</f>
        <v/>
      </c>
      <c r="C424" s="10" t="str">
        <f ca="1">IFERROR(RANK(order!C424,order!C$3:C$554,0),"")</f>
        <v/>
      </c>
      <c r="D424" s="4" t="str">
        <f ca="1">IFERROR(RANK(order!D424,order!D$3:D$554,0),"")</f>
        <v/>
      </c>
      <c r="E424" s="4" t="str">
        <f ca="1">IFERROR(RANK(order!E424,order!E$3:E$554,0),"")</f>
        <v/>
      </c>
      <c r="F424" s="4" t="str">
        <f ca="1">IFERROR(RANK(order!F424,order!F$3:F$554,0),"")</f>
        <v/>
      </c>
      <c r="G424" s="10" t="str">
        <f ca="1">IFERROR(RANK(order!G424,order!G$3:G$554,0),"")</f>
        <v/>
      </c>
      <c r="H424" s="10" t="str">
        <f ca="1">IFERROR(RANK(order!H424,order!H$3:H$554,0),"")</f>
        <v/>
      </c>
      <c r="I424" s="10" t="str">
        <f ca="1">IFERROR(RANK(order!I424,order!I$3:I$554,0),"")</f>
        <v/>
      </c>
      <c r="J424" s="4" t="str">
        <f ca="1">IFERROR(RANK(order!J424,order!J$3:J$554,0),"")</f>
        <v/>
      </c>
      <c r="K424" s="4" t="str">
        <f ca="1">IFERROR(RANK(order!K424,order!K$3:K$554,0),"")</f>
        <v/>
      </c>
      <c r="L424" s="4" t="str">
        <f ca="1">IFERROR(RANK(order!L424,order!L$3:L$554,0),"")</f>
        <v/>
      </c>
      <c r="M424" s="10" t="str">
        <f ca="1">IFERROR(RANK(order!M424,order!M$3:M$554,0),"")</f>
        <v/>
      </c>
      <c r="N424" s="10" t="str">
        <f ca="1">IFERROR(RANK(order!N424,order!N$3:N$554,0),"")</f>
        <v/>
      </c>
      <c r="O424" s="10" t="str">
        <f ca="1">IFERROR(RANK(order!O424,order!O$3:O$554,0),"")</f>
        <v/>
      </c>
      <c r="P424" s="4" t="str">
        <f ca="1">IFERROR(RANK(order!P424,order!P$3:P$554,0),"")</f>
        <v/>
      </c>
      <c r="Q424" s="4" t="str">
        <f ca="1">IFERROR(RANK(order!Q424,order!Q$3:Q$554,0),"")</f>
        <v/>
      </c>
      <c r="R424" s="4" t="str">
        <f ca="1">IFERROR(RANK(order!R424,order!R$3:R$554,0),"")</f>
        <v/>
      </c>
      <c r="S424" s="10" t="str">
        <f ca="1">IFERROR(RANK(order!S424,order!S$3:S$554,0),"")</f>
        <v/>
      </c>
      <c r="T424" s="10" t="str">
        <f ca="1">IFERROR(RANK(order!T424,order!T$3:T$554,0),"")</f>
        <v/>
      </c>
      <c r="U424" s="10" t="str">
        <f ca="1">IFERROR(RANK(order!U424,order!U$3:U$554,0),"")</f>
        <v/>
      </c>
      <c r="V424" s="4" t="str">
        <f ca="1">IFERROR(RANK(order!V424,order!V$3:V$554,0),"")</f>
        <v/>
      </c>
      <c r="W424" s="4" t="str">
        <f ca="1">IFERROR(RANK(order!W424,order!W$3:W$554,0),"")</f>
        <v/>
      </c>
      <c r="X424" s="4" t="str">
        <f ca="1">IFERROR(RANK(order!X424,order!X$3:X$554,0),"")</f>
        <v/>
      </c>
      <c r="Y424" s="10" t="str">
        <f ca="1">IFERROR(RANK(order!Y424,order!Y$3:Y$554,0),"")</f>
        <v/>
      </c>
      <c r="Z424" s="10" t="str">
        <f ca="1">IFERROR(RANK(order!Z424,order!Z$3:Z$554,0),"")</f>
        <v/>
      </c>
      <c r="AA424" s="10" t="str">
        <f ca="1">IFERROR(RANK(order!AA424,order!AA$3:AA$554,0),"")</f>
        <v/>
      </c>
      <c r="AB424" s="4" t="str">
        <f ca="1">IFERROR(RANK(order!AB424,order!AB$3:AB$554,0),"")</f>
        <v/>
      </c>
      <c r="AC424" s="4" t="str">
        <f ca="1">IFERROR(RANK(order!AC424,order!AC$3:AC$554,0),"")</f>
        <v/>
      </c>
      <c r="AD424" s="4" t="str">
        <f ca="1">IFERROR(RANK(order!AD424,order!AD$3:AD$554,0),"")</f>
        <v/>
      </c>
      <c r="AE424" s="10" t="str">
        <f ca="1">IFERROR(RANK(order!AE424,order!AE$3:AE$554,0),"")</f>
        <v/>
      </c>
      <c r="AF424" s="10" t="str">
        <f ca="1">IFERROR(RANK(order!AF424,order!AF$3:AF$554,0),"")</f>
        <v/>
      </c>
      <c r="AG424" s="10" t="str">
        <f ca="1">IFERROR(RANK(order!AG424,order!AG$3:AG$554,0),"")</f>
        <v/>
      </c>
      <c r="AH424" s="4" t="str">
        <f ca="1">IFERROR(RANK(order!AH424,order!AH$3:AH$554,0),"")</f>
        <v/>
      </c>
      <c r="AI424" s="4" t="str">
        <f ca="1">IFERROR(RANK(order!AI424,order!AI$3:AI$554,0),"")</f>
        <v/>
      </c>
      <c r="AJ424" s="4" t="str">
        <f ca="1">IFERROR(RANK(order!AJ424,order!AJ$3:AJ$554,0),"")</f>
        <v/>
      </c>
      <c r="AK424" s="10" t="str">
        <f ca="1">IFERROR(RANK(order!AK424,order!AK$3:AK$554,0),"")</f>
        <v/>
      </c>
      <c r="AL424" s="10" t="str">
        <f ca="1">IFERROR(RANK(order!AL424,order!AL$3:AL$554,0),"")</f>
        <v/>
      </c>
      <c r="AM424" s="10" t="str">
        <f ca="1">IFERROR(RANK(order!AM424,order!AM$3:AM$554,0),"")</f>
        <v/>
      </c>
      <c r="AN424" s="4" t="str">
        <f ca="1">IFERROR(RANK(order!AN424,order!AN$3:AN$554,0),"")</f>
        <v/>
      </c>
      <c r="AO424" s="4" t="str">
        <f ca="1">IFERROR(RANK(order!AO424,order!AO$3:AO$554,0),"")</f>
        <v/>
      </c>
      <c r="AP424" s="4" t="str">
        <f ca="1">IFERROR(RANK(order!AP424,order!AP$3:AP$554,0),"")</f>
        <v/>
      </c>
      <c r="AQ424" s="10" t="str">
        <f ca="1">IFERROR(RANK(order!AQ424,order!AQ$3:AQ$554,0),"")</f>
        <v/>
      </c>
      <c r="AR424" s="10" t="str">
        <f ca="1">IFERROR(RANK(order!AR424,order!AR$3:AR$554,0),"")</f>
        <v/>
      </c>
      <c r="AS424" s="10" t="str">
        <f ca="1">IFERROR(RANK(order!AS424,order!AS$3:AS$554,0),"")</f>
        <v/>
      </c>
      <c r="AT424" s="4" t="str">
        <f ca="1">IFERROR(RANK(order!AT424,order!AT$3:AT$554,0),"")</f>
        <v/>
      </c>
      <c r="AU424" s="4" t="str">
        <f ca="1">IFERROR(RANK(order!AU424,order!AU$3:AU$554,0),"")</f>
        <v/>
      </c>
      <c r="AV424" s="4" t="str">
        <f ca="1">IFERROR(RANK(order!AV424,order!AV$3:AV$554,0),"")</f>
        <v/>
      </c>
      <c r="AW424" s="10" t="str">
        <f ca="1">IFERROR(RANK(order!AW424,order!AW$3:AW$554,0),"")</f>
        <v/>
      </c>
      <c r="AX424" s="10" t="str">
        <f ca="1">IFERROR(RANK(order!AX424,order!AX$3:AX$554,0),"")</f>
        <v/>
      </c>
      <c r="AY424" s="10" t="str">
        <f ca="1">IFERROR(RANK(order!AY424,order!AY$3:AY$554,0),"")</f>
        <v/>
      </c>
      <c r="AZ424" s="4" t="str">
        <f ca="1">IFERROR(RANK(order!AZ424,order!AZ$3:AZ$554,0),"")</f>
        <v/>
      </c>
      <c r="BA424" s="4" t="str">
        <f ca="1">IFERROR(RANK(order!BA424,order!BA$3:BA$554,0),"")</f>
        <v/>
      </c>
      <c r="BB424" s="4" t="str">
        <f ca="1">IFERROR(RANK(order!BB424,order!BB$3:BB$554,0),"")</f>
        <v/>
      </c>
      <c r="BC424" s="10" t="str">
        <f ca="1">IFERROR(RANK(order!BC424,order!BC$3:BC$554,0),"")</f>
        <v/>
      </c>
      <c r="BD424" s="10" t="str">
        <f ca="1">IFERROR(RANK(order!BD424,order!BD$3:BD$554,0),"")</f>
        <v/>
      </c>
      <c r="BE424" s="10" t="str">
        <f ca="1">IFERROR(RANK(order!BE424,order!BE$3:BE$554,0),"")</f>
        <v/>
      </c>
      <c r="BF424" s="4" t="str">
        <f ca="1">IFERROR(RANK(order!BF424,order!BF$3:BF$554,0),"")</f>
        <v/>
      </c>
      <c r="BG424" s="4" t="str">
        <f ca="1">IFERROR(RANK(order!BG424,order!BG$3:BG$554,0),"")</f>
        <v/>
      </c>
      <c r="BH424" s="4" t="str">
        <f ca="1">IFERROR(RANK(order!BH424,order!BH$3:BH$554,0),"")</f>
        <v/>
      </c>
      <c r="BI424" s="10" t="str">
        <f ca="1">IFERROR(RANK(order!BI424,order!BI$3:BI$554,0),"")</f>
        <v/>
      </c>
      <c r="BJ424" s="10" t="str">
        <f ca="1">IFERROR(RANK(order!BJ424,order!BJ$3:BJ$554,0),"")</f>
        <v/>
      </c>
      <c r="BK424" s="10" t="str">
        <f ca="1">IFERROR(RANK(order!BK424,order!BK$3:BK$554,0),"")</f>
        <v/>
      </c>
      <c r="BL424" s="4" t="str">
        <f ca="1">IFERROR(RANK(order!BL424,order!BL$3:BL$554,0),"")</f>
        <v/>
      </c>
      <c r="BM424" s="4" t="str">
        <f ca="1">IFERROR(RANK(order!BM424,order!BM$3:BM$554,0),"")</f>
        <v/>
      </c>
      <c r="BN424" s="4" t="str">
        <f ca="1">IFERROR(RANK(order!BN424,order!BN$3:BN$554,0),"")</f>
        <v/>
      </c>
      <c r="BO424" s="10" t="str">
        <f ca="1">IFERROR(RANK(order!BO424,order!BO$3:BO$554,0),"")</f>
        <v/>
      </c>
      <c r="BP424" s="10" t="str">
        <f ca="1">IFERROR(RANK(order!BP424,order!BP$3:BP$554,0),"")</f>
        <v/>
      </c>
      <c r="BQ424" s="10" t="str">
        <f ca="1">IFERROR(RANK(order!BQ424,order!BQ$3:BQ$554,0),"")</f>
        <v/>
      </c>
      <c r="BR424" s="4" t="str">
        <f ca="1">IFERROR(RANK(order!BR424,order!BR$3:BR$554,0),"")</f>
        <v/>
      </c>
      <c r="BS424" s="4" t="str">
        <f ca="1">IFERROR(RANK(order!BS424,order!BS$3:BS$554,0),"")</f>
        <v/>
      </c>
      <c r="BT424" s="4" t="str">
        <f ca="1">IFERROR(RANK(order!BT424,order!BT$3:BT$554,0),"")</f>
        <v/>
      </c>
      <c r="BU424" s="95">
        <f t="shared" si="547"/>
        <v>422</v>
      </c>
      <c r="BV424" s="35" t="str">
        <f t="shared" si="548"/>
        <v>E1</v>
      </c>
      <c r="BW424" s="55">
        <f t="shared" ca="1" si="471"/>
        <v>0</v>
      </c>
      <c r="BX424" s="56" t="str">
        <f t="shared" ca="1" si="472"/>
        <v/>
      </c>
      <c r="BY424" s="56" t="str">
        <f t="shared" ca="1" si="473"/>
        <v/>
      </c>
      <c r="BZ424" s="57" t="str">
        <f t="shared" ca="1" si="474"/>
        <v/>
      </c>
      <c r="CA424" s="57" t="str">
        <f t="shared" ca="1" si="475"/>
        <v/>
      </c>
      <c r="CB424" s="58" t="str">
        <f t="shared" ca="1" si="476"/>
        <v/>
      </c>
      <c r="CC424" s="57" t="str">
        <f t="shared" ca="1" si="477"/>
        <v/>
      </c>
      <c r="CD424" s="57" t="str">
        <f t="shared" ca="1" si="478"/>
        <v/>
      </c>
      <c r="CE424" s="58" t="str">
        <f t="shared" ca="1" si="479"/>
        <v/>
      </c>
      <c r="CF424" s="59" t="str">
        <f t="shared" ca="1" si="480"/>
        <v/>
      </c>
      <c r="CG424" s="57" t="str">
        <f t="shared" ca="1" si="481"/>
        <v/>
      </c>
      <c r="CH424" s="57" t="str">
        <f t="shared" ca="1" si="482"/>
        <v/>
      </c>
      <c r="CI424" s="57" t="str">
        <f t="shared" ca="1" si="483"/>
        <v/>
      </c>
      <c r="CJ424" s="57" t="str">
        <f t="shared" ca="1" si="484"/>
        <v/>
      </c>
      <c r="CK424" s="57" t="str">
        <f t="shared" ca="1" si="485"/>
        <v/>
      </c>
      <c r="CL424" s="57" t="str">
        <f t="shared" ca="1" si="486"/>
        <v/>
      </c>
      <c r="CM424" s="57" t="str">
        <f t="shared" ca="1" si="487"/>
        <v/>
      </c>
      <c r="CN424" s="57" t="str">
        <f t="shared" ca="1" si="488"/>
        <v/>
      </c>
      <c r="CO424" s="57" t="str">
        <f t="shared" ca="1" si="489"/>
        <v/>
      </c>
      <c r="CP424" s="57" t="str">
        <f t="shared" ca="1" si="490"/>
        <v/>
      </c>
      <c r="CQ424" s="57" t="str">
        <f t="shared" ca="1" si="491"/>
        <v/>
      </c>
      <c r="CR424" s="57" t="str">
        <f t="shared" ca="1" si="492"/>
        <v/>
      </c>
      <c r="CS424" s="60" t="str">
        <f t="shared" ca="1" si="493"/>
        <v/>
      </c>
      <c r="CT424" s="60" t="str">
        <f t="shared" ca="1" si="494"/>
        <v/>
      </c>
      <c r="CU424" s="60" t="str">
        <f t="shared" ca="1" si="495"/>
        <v/>
      </c>
      <c r="CV424" s="60" t="str">
        <f t="shared" ca="1" si="496"/>
        <v/>
      </c>
      <c r="CW424" s="60" t="str">
        <f t="shared" ca="1" si="497"/>
        <v/>
      </c>
      <c r="CX424" s="60" t="str">
        <f t="shared" ca="1" si="498"/>
        <v/>
      </c>
      <c r="CY424" s="60" t="str">
        <f t="shared" ca="1" si="499"/>
        <v/>
      </c>
      <c r="CZ424" s="60" t="str">
        <f t="shared" ca="1" si="500"/>
        <v/>
      </c>
      <c r="DA424" s="65" t="str">
        <f t="shared" ca="1" si="501"/>
        <v/>
      </c>
      <c r="DB424" s="65" t="str">
        <f t="shared" ca="1" si="502"/>
        <v/>
      </c>
      <c r="DC424" s="65" t="str">
        <f t="shared" ca="1" si="503"/>
        <v/>
      </c>
      <c r="DD424" s="65" t="str">
        <f t="shared" ca="1" si="504"/>
        <v/>
      </c>
      <c r="DE424" s="65" t="str">
        <f t="shared" ca="1" si="505"/>
        <v/>
      </c>
      <c r="DF424" s="66" t="str">
        <f t="shared" ca="1" si="506"/>
        <v/>
      </c>
      <c r="DG424" s="66" t="str">
        <f t="shared" ca="1" si="507"/>
        <v/>
      </c>
      <c r="DH424" s="66" t="str">
        <f t="shared" ca="1" si="508"/>
        <v/>
      </c>
      <c r="DI424" s="66" t="str">
        <f t="shared" ca="1" si="509"/>
        <v/>
      </c>
      <c r="DJ424" s="66" t="str">
        <f t="shared" ca="1" si="510"/>
        <v/>
      </c>
      <c r="DK424" s="65" t="str">
        <f t="shared" ca="1" si="511"/>
        <v/>
      </c>
      <c r="DL424" s="65" t="str">
        <f t="shared" ca="1" si="512"/>
        <v/>
      </c>
      <c r="DM424" s="65" t="str">
        <f t="shared" ca="1" si="513"/>
        <v/>
      </c>
      <c r="DN424" s="65" t="str">
        <f t="shared" ca="1" si="514"/>
        <v/>
      </c>
      <c r="DO424" s="65" t="str">
        <f t="shared" ca="1" si="515"/>
        <v/>
      </c>
      <c r="DP424" s="65" t="str">
        <f t="shared" ca="1" si="516"/>
        <v/>
      </c>
      <c r="DQ424" s="65" t="str">
        <f t="shared" ca="1" si="517"/>
        <v/>
      </c>
      <c r="DR424" s="69" t="str">
        <f t="shared" ca="1" si="518"/>
        <v/>
      </c>
      <c r="DS424" s="69" t="str">
        <f t="shared" ca="1" si="519"/>
        <v/>
      </c>
      <c r="DT424" s="69" t="str">
        <f t="shared" ca="1" si="520"/>
        <v/>
      </c>
      <c r="DU424" s="69" t="str">
        <f t="shared" ca="1" si="521"/>
        <v/>
      </c>
      <c r="DV424" s="69" t="str">
        <f t="shared" ca="1" si="522"/>
        <v/>
      </c>
      <c r="DW424" s="69" t="str">
        <f t="shared" ca="1" si="523"/>
        <v/>
      </c>
      <c r="DX424" s="69" t="str">
        <f t="shared" ca="1" si="524"/>
        <v/>
      </c>
      <c r="DY424" s="69" t="str">
        <f t="shared" ca="1" si="525"/>
        <v/>
      </c>
      <c r="DZ424" s="72" t="str">
        <f t="shared" ca="1" si="526"/>
        <v/>
      </c>
      <c r="EA424" s="72" t="str">
        <f t="shared" ca="1" si="527"/>
        <v/>
      </c>
      <c r="EB424" s="72" t="str">
        <f t="shared" ca="1" si="528"/>
        <v/>
      </c>
      <c r="EC424" s="65" t="str">
        <f t="shared" ca="1" si="529"/>
        <v/>
      </c>
      <c r="ED424" s="65" t="str">
        <f t="shared" ca="1" si="530"/>
        <v/>
      </c>
      <c r="EE424" s="65" t="str">
        <f t="shared" ca="1" si="531"/>
        <v/>
      </c>
      <c r="EF424" s="65" t="str">
        <f t="shared" ca="1" si="532"/>
        <v/>
      </c>
      <c r="EG424" s="65" t="str">
        <f t="shared" ca="1" si="533"/>
        <v/>
      </c>
      <c r="EH424" s="65" t="str">
        <f t="shared" ca="1" si="534"/>
        <v/>
      </c>
      <c r="EI424" s="429" t="str">
        <f t="shared" ca="1" si="535"/>
        <v>No</v>
      </c>
      <c r="EJ424" s="428" t="str">
        <f t="shared" ca="1" si="536"/>
        <v/>
      </c>
      <c r="EK424" s="428" t="str">
        <f t="shared" ca="1" si="537"/>
        <v/>
      </c>
      <c r="EL424" s="65" t="str">
        <f t="shared" ca="1" si="538"/>
        <v/>
      </c>
      <c r="EM424" s="65" t="str">
        <f t="shared" ca="1" si="539"/>
        <v/>
      </c>
      <c r="EN424" s="65" t="str">
        <f t="shared" ca="1" si="540"/>
        <v/>
      </c>
      <c r="EO424" s="433" t="str">
        <f t="shared" ca="1" si="541"/>
        <v/>
      </c>
      <c r="EP424" s="433" t="str">
        <f t="shared" ca="1" si="542"/>
        <v/>
      </c>
      <c r="EQ424" s="433" t="str">
        <f t="shared" ca="1" si="543"/>
        <v/>
      </c>
      <c r="ER424" s="433" t="str">
        <f t="shared" ca="1" si="544"/>
        <v/>
      </c>
      <c r="ES424" s="433" t="str">
        <f t="shared" ca="1" si="545"/>
        <v/>
      </c>
      <c r="ET424" s="433" t="str">
        <f t="shared" ca="1" si="546"/>
        <v/>
      </c>
      <c r="EU424" s="433" t="str">
        <f ca="1">IF(OR(CO424="",CQ424=""),"",Discipline!$P$3*CO424+Discipline!$X$3*CQ424)</f>
        <v/>
      </c>
      <c r="EV424" s="433" t="str">
        <f ca="1">IF(OR(CP424="",CR424=""),"",Discipline!$P$3*CP424+Discipline!$X$3*CR424)</f>
        <v/>
      </c>
    </row>
    <row r="425" spans="1:152" x14ac:dyDescent="0.25">
      <c r="A425" s="10" t="str">
        <f ca="1">IFERROR(RANK(order!A425,order!A$3:A$554,0),"")</f>
        <v/>
      </c>
      <c r="B425" s="10" t="str">
        <f ca="1">IFERROR(RANK(order!B425,order!B$3:B$554,0),"")</f>
        <v/>
      </c>
      <c r="C425" s="10" t="str">
        <f ca="1">IFERROR(RANK(order!C425,order!C$3:C$554,0),"")</f>
        <v/>
      </c>
      <c r="D425" s="4" t="str">
        <f ca="1">IFERROR(RANK(order!D425,order!D$3:D$554,0),"")</f>
        <v/>
      </c>
      <c r="E425" s="4" t="str">
        <f ca="1">IFERROR(RANK(order!E425,order!E$3:E$554,0),"")</f>
        <v/>
      </c>
      <c r="F425" s="4" t="str">
        <f ca="1">IFERROR(RANK(order!F425,order!F$3:F$554,0),"")</f>
        <v/>
      </c>
      <c r="G425" s="10" t="str">
        <f ca="1">IFERROR(RANK(order!G425,order!G$3:G$554,0),"")</f>
        <v/>
      </c>
      <c r="H425" s="10" t="str">
        <f ca="1">IFERROR(RANK(order!H425,order!H$3:H$554,0),"")</f>
        <v/>
      </c>
      <c r="I425" s="10" t="str">
        <f ca="1">IFERROR(RANK(order!I425,order!I$3:I$554,0),"")</f>
        <v/>
      </c>
      <c r="J425" s="4" t="str">
        <f ca="1">IFERROR(RANK(order!J425,order!J$3:J$554,0),"")</f>
        <v/>
      </c>
      <c r="K425" s="4" t="str">
        <f ca="1">IFERROR(RANK(order!K425,order!K$3:K$554,0),"")</f>
        <v/>
      </c>
      <c r="L425" s="4" t="str">
        <f ca="1">IFERROR(RANK(order!L425,order!L$3:L$554,0),"")</f>
        <v/>
      </c>
      <c r="M425" s="10" t="str">
        <f ca="1">IFERROR(RANK(order!M425,order!M$3:M$554,0),"")</f>
        <v/>
      </c>
      <c r="N425" s="10" t="str">
        <f ca="1">IFERROR(RANK(order!N425,order!N$3:N$554,0),"")</f>
        <v/>
      </c>
      <c r="O425" s="10" t="str">
        <f ca="1">IFERROR(RANK(order!O425,order!O$3:O$554,0),"")</f>
        <v/>
      </c>
      <c r="P425" s="4" t="str">
        <f ca="1">IFERROR(RANK(order!P425,order!P$3:P$554,0),"")</f>
        <v/>
      </c>
      <c r="Q425" s="4" t="str">
        <f ca="1">IFERROR(RANK(order!Q425,order!Q$3:Q$554,0),"")</f>
        <v/>
      </c>
      <c r="R425" s="4" t="str">
        <f ca="1">IFERROR(RANK(order!R425,order!R$3:R$554,0),"")</f>
        <v/>
      </c>
      <c r="S425" s="10" t="str">
        <f ca="1">IFERROR(RANK(order!S425,order!S$3:S$554,0),"")</f>
        <v/>
      </c>
      <c r="T425" s="10" t="str">
        <f ca="1">IFERROR(RANK(order!T425,order!T$3:T$554,0),"")</f>
        <v/>
      </c>
      <c r="U425" s="10" t="str">
        <f ca="1">IFERROR(RANK(order!U425,order!U$3:U$554,0),"")</f>
        <v/>
      </c>
      <c r="V425" s="4" t="str">
        <f ca="1">IFERROR(RANK(order!V425,order!V$3:V$554,0),"")</f>
        <v/>
      </c>
      <c r="W425" s="4" t="str">
        <f ca="1">IFERROR(RANK(order!W425,order!W$3:W$554,0),"")</f>
        <v/>
      </c>
      <c r="X425" s="4" t="str">
        <f ca="1">IFERROR(RANK(order!X425,order!X$3:X$554,0),"")</f>
        <v/>
      </c>
      <c r="Y425" s="10" t="str">
        <f ca="1">IFERROR(RANK(order!Y425,order!Y$3:Y$554,0),"")</f>
        <v/>
      </c>
      <c r="Z425" s="10" t="str">
        <f ca="1">IFERROR(RANK(order!Z425,order!Z$3:Z$554,0),"")</f>
        <v/>
      </c>
      <c r="AA425" s="10" t="str">
        <f ca="1">IFERROR(RANK(order!AA425,order!AA$3:AA$554,0),"")</f>
        <v/>
      </c>
      <c r="AB425" s="4" t="str">
        <f ca="1">IFERROR(RANK(order!AB425,order!AB$3:AB$554,0),"")</f>
        <v/>
      </c>
      <c r="AC425" s="4" t="str">
        <f ca="1">IFERROR(RANK(order!AC425,order!AC$3:AC$554,0),"")</f>
        <v/>
      </c>
      <c r="AD425" s="4" t="str">
        <f ca="1">IFERROR(RANK(order!AD425,order!AD$3:AD$554,0),"")</f>
        <v/>
      </c>
      <c r="AE425" s="10" t="str">
        <f ca="1">IFERROR(RANK(order!AE425,order!AE$3:AE$554,0),"")</f>
        <v/>
      </c>
      <c r="AF425" s="10" t="str">
        <f ca="1">IFERROR(RANK(order!AF425,order!AF$3:AF$554,0),"")</f>
        <v/>
      </c>
      <c r="AG425" s="10" t="str">
        <f ca="1">IFERROR(RANK(order!AG425,order!AG$3:AG$554,0),"")</f>
        <v/>
      </c>
      <c r="AH425" s="4" t="str">
        <f ca="1">IFERROR(RANK(order!AH425,order!AH$3:AH$554,0),"")</f>
        <v/>
      </c>
      <c r="AI425" s="4" t="str">
        <f ca="1">IFERROR(RANK(order!AI425,order!AI$3:AI$554,0),"")</f>
        <v/>
      </c>
      <c r="AJ425" s="4" t="str">
        <f ca="1">IFERROR(RANK(order!AJ425,order!AJ$3:AJ$554,0),"")</f>
        <v/>
      </c>
      <c r="AK425" s="10" t="str">
        <f ca="1">IFERROR(RANK(order!AK425,order!AK$3:AK$554,0),"")</f>
        <v/>
      </c>
      <c r="AL425" s="10" t="str">
        <f ca="1">IFERROR(RANK(order!AL425,order!AL$3:AL$554,0),"")</f>
        <v/>
      </c>
      <c r="AM425" s="10" t="str">
        <f ca="1">IFERROR(RANK(order!AM425,order!AM$3:AM$554,0),"")</f>
        <v/>
      </c>
      <c r="AN425" s="4" t="str">
        <f ca="1">IFERROR(RANK(order!AN425,order!AN$3:AN$554,0),"")</f>
        <v/>
      </c>
      <c r="AO425" s="4" t="str">
        <f ca="1">IFERROR(RANK(order!AO425,order!AO$3:AO$554,0),"")</f>
        <v/>
      </c>
      <c r="AP425" s="4" t="str">
        <f ca="1">IFERROR(RANK(order!AP425,order!AP$3:AP$554,0),"")</f>
        <v/>
      </c>
      <c r="AQ425" s="10" t="str">
        <f ca="1">IFERROR(RANK(order!AQ425,order!AQ$3:AQ$554,0),"")</f>
        <v/>
      </c>
      <c r="AR425" s="10" t="str">
        <f ca="1">IFERROR(RANK(order!AR425,order!AR$3:AR$554,0),"")</f>
        <v/>
      </c>
      <c r="AS425" s="10" t="str">
        <f ca="1">IFERROR(RANK(order!AS425,order!AS$3:AS$554,0),"")</f>
        <v/>
      </c>
      <c r="AT425" s="4" t="str">
        <f ca="1">IFERROR(RANK(order!AT425,order!AT$3:AT$554,0),"")</f>
        <v/>
      </c>
      <c r="AU425" s="4" t="str">
        <f ca="1">IFERROR(RANK(order!AU425,order!AU$3:AU$554,0),"")</f>
        <v/>
      </c>
      <c r="AV425" s="4" t="str">
        <f ca="1">IFERROR(RANK(order!AV425,order!AV$3:AV$554,0),"")</f>
        <v/>
      </c>
      <c r="AW425" s="10" t="str">
        <f ca="1">IFERROR(RANK(order!AW425,order!AW$3:AW$554,0),"")</f>
        <v/>
      </c>
      <c r="AX425" s="10" t="str">
        <f ca="1">IFERROR(RANK(order!AX425,order!AX$3:AX$554,0),"")</f>
        <v/>
      </c>
      <c r="AY425" s="10" t="str">
        <f ca="1">IFERROR(RANK(order!AY425,order!AY$3:AY$554,0),"")</f>
        <v/>
      </c>
      <c r="AZ425" s="4" t="str">
        <f ca="1">IFERROR(RANK(order!AZ425,order!AZ$3:AZ$554,0),"")</f>
        <v/>
      </c>
      <c r="BA425" s="4" t="str">
        <f ca="1">IFERROR(RANK(order!BA425,order!BA$3:BA$554,0),"")</f>
        <v/>
      </c>
      <c r="BB425" s="4" t="str">
        <f ca="1">IFERROR(RANK(order!BB425,order!BB$3:BB$554,0),"")</f>
        <v/>
      </c>
      <c r="BC425" s="10" t="str">
        <f ca="1">IFERROR(RANK(order!BC425,order!BC$3:BC$554,0),"")</f>
        <v/>
      </c>
      <c r="BD425" s="10" t="str">
        <f ca="1">IFERROR(RANK(order!BD425,order!BD$3:BD$554,0),"")</f>
        <v/>
      </c>
      <c r="BE425" s="10" t="str">
        <f ca="1">IFERROR(RANK(order!BE425,order!BE$3:BE$554,0),"")</f>
        <v/>
      </c>
      <c r="BF425" s="4" t="str">
        <f ca="1">IFERROR(RANK(order!BF425,order!BF$3:BF$554,0),"")</f>
        <v/>
      </c>
      <c r="BG425" s="4" t="str">
        <f ca="1">IFERROR(RANK(order!BG425,order!BG$3:BG$554,0),"")</f>
        <v/>
      </c>
      <c r="BH425" s="4" t="str">
        <f ca="1">IFERROR(RANK(order!BH425,order!BH$3:BH$554,0),"")</f>
        <v/>
      </c>
      <c r="BI425" s="10" t="str">
        <f ca="1">IFERROR(RANK(order!BI425,order!BI$3:BI$554,0),"")</f>
        <v/>
      </c>
      <c r="BJ425" s="10" t="str">
        <f ca="1">IFERROR(RANK(order!BJ425,order!BJ$3:BJ$554,0),"")</f>
        <v/>
      </c>
      <c r="BK425" s="10" t="str">
        <f ca="1">IFERROR(RANK(order!BK425,order!BK$3:BK$554,0),"")</f>
        <v/>
      </c>
      <c r="BL425" s="4" t="str">
        <f ca="1">IFERROR(RANK(order!BL425,order!BL$3:BL$554,0),"")</f>
        <v/>
      </c>
      <c r="BM425" s="4" t="str">
        <f ca="1">IFERROR(RANK(order!BM425,order!BM$3:BM$554,0),"")</f>
        <v/>
      </c>
      <c r="BN425" s="4" t="str">
        <f ca="1">IFERROR(RANK(order!BN425,order!BN$3:BN$554,0),"")</f>
        <v/>
      </c>
      <c r="BO425" s="10" t="str">
        <f ca="1">IFERROR(RANK(order!BO425,order!BO$3:BO$554,0),"")</f>
        <v/>
      </c>
      <c r="BP425" s="10" t="str">
        <f ca="1">IFERROR(RANK(order!BP425,order!BP$3:BP$554,0),"")</f>
        <v/>
      </c>
      <c r="BQ425" s="10" t="str">
        <f ca="1">IFERROR(RANK(order!BQ425,order!BQ$3:BQ$554,0),"")</f>
        <v/>
      </c>
      <c r="BR425" s="4" t="str">
        <f ca="1">IFERROR(RANK(order!BR425,order!BR$3:BR$554,0),"")</f>
        <v/>
      </c>
      <c r="BS425" s="4" t="str">
        <f ca="1">IFERROR(RANK(order!BS425,order!BS$3:BS$554,0),"")</f>
        <v/>
      </c>
      <c r="BT425" s="4" t="str">
        <f ca="1">IFERROR(RANK(order!BT425,order!BT$3:BT$554,0),"")</f>
        <v/>
      </c>
      <c r="BU425" s="95">
        <f t="shared" si="547"/>
        <v>423</v>
      </c>
      <c r="BV425" s="35" t="str">
        <f t="shared" si="548"/>
        <v>E1</v>
      </c>
      <c r="BW425" s="55">
        <f t="shared" ca="1" si="471"/>
        <v>0</v>
      </c>
      <c r="BX425" s="56" t="str">
        <f t="shared" ca="1" si="472"/>
        <v/>
      </c>
      <c r="BY425" s="56" t="str">
        <f t="shared" ca="1" si="473"/>
        <v/>
      </c>
      <c r="BZ425" s="57" t="str">
        <f t="shared" ca="1" si="474"/>
        <v/>
      </c>
      <c r="CA425" s="57" t="str">
        <f t="shared" ca="1" si="475"/>
        <v/>
      </c>
      <c r="CB425" s="58" t="str">
        <f t="shared" ca="1" si="476"/>
        <v/>
      </c>
      <c r="CC425" s="57" t="str">
        <f t="shared" ca="1" si="477"/>
        <v/>
      </c>
      <c r="CD425" s="57" t="str">
        <f t="shared" ca="1" si="478"/>
        <v/>
      </c>
      <c r="CE425" s="58" t="str">
        <f t="shared" ca="1" si="479"/>
        <v/>
      </c>
      <c r="CF425" s="59" t="str">
        <f t="shared" ca="1" si="480"/>
        <v/>
      </c>
      <c r="CG425" s="57" t="str">
        <f t="shared" ca="1" si="481"/>
        <v/>
      </c>
      <c r="CH425" s="57" t="str">
        <f t="shared" ca="1" si="482"/>
        <v/>
      </c>
      <c r="CI425" s="57" t="str">
        <f t="shared" ca="1" si="483"/>
        <v/>
      </c>
      <c r="CJ425" s="57" t="str">
        <f t="shared" ca="1" si="484"/>
        <v/>
      </c>
      <c r="CK425" s="57" t="str">
        <f t="shared" ca="1" si="485"/>
        <v/>
      </c>
      <c r="CL425" s="57" t="str">
        <f t="shared" ca="1" si="486"/>
        <v/>
      </c>
      <c r="CM425" s="57" t="str">
        <f t="shared" ca="1" si="487"/>
        <v/>
      </c>
      <c r="CN425" s="57" t="str">
        <f t="shared" ca="1" si="488"/>
        <v/>
      </c>
      <c r="CO425" s="57" t="str">
        <f t="shared" ca="1" si="489"/>
        <v/>
      </c>
      <c r="CP425" s="57" t="str">
        <f t="shared" ca="1" si="490"/>
        <v/>
      </c>
      <c r="CQ425" s="57" t="str">
        <f t="shared" ca="1" si="491"/>
        <v/>
      </c>
      <c r="CR425" s="57" t="str">
        <f t="shared" ca="1" si="492"/>
        <v/>
      </c>
      <c r="CS425" s="60" t="str">
        <f t="shared" ca="1" si="493"/>
        <v/>
      </c>
      <c r="CT425" s="60" t="str">
        <f t="shared" ca="1" si="494"/>
        <v/>
      </c>
      <c r="CU425" s="60" t="str">
        <f t="shared" ca="1" si="495"/>
        <v/>
      </c>
      <c r="CV425" s="60" t="str">
        <f t="shared" ca="1" si="496"/>
        <v/>
      </c>
      <c r="CW425" s="60" t="str">
        <f t="shared" ca="1" si="497"/>
        <v/>
      </c>
      <c r="CX425" s="60" t="str">
        <f t="shared" ca="1" si="498"/>
        <v/>
      </c>
      <c r="CY425" s="60" t="str">
        <f t="shared" ca="1" si="499"/>
        <v/>
      </c>
      <c r="CZ425" s="60" t="str">
        <f t="shared" ca="1" si="500"/>
        <v/>
      </c>
      <c r="DA425" s="65" t="str">
        <f t="shared" ca="1" si="501"/>
        <v/>
      </c>
      <c r="DB425" s="65" t="str">
        <f t="shared" ca="1" si="502"/>
        <v/>
      </c>
      <c r="DC425" s="65" t="str">
        <f t="shared" ca="1" si="503"/>
        <v/>
      </c>
      <c r="DD425" s="65" t="str">
        <f t="shared" ca="1" si="504"/>
        <v/>
      </c>
      <c r="DE425" s="65" t="str">
        <f t="shared" ca="1" si="505"/>
        <v/>
      </c>
      <c r="DF425" s="66" t="str">
        <f t="shared" ca="1" si="506"/>
        <v/>
      </c>
      <c r="DG425" s="66" t="str">
        <f t="shared" ca="1" si="507"/>
        <v/>
      </c>
      <c r="DH425" s="66" t="str">
        <f t="shared" ca="1" si="508"/>
        <v/>
      </c>
      <c r="DI425" s="66" t="str">
        <f t="shared" ca="1" si="509"/>
        <v/>
      </c>
      <c r="DJ425" s="66" t="str">
        <f t="shared" ca="1" si="510"/>
        <v/>
      </c>
      <c r="DK425" s="65" t="str">
        <f t="shared" ca="1" si="511"/>
        <v/>
      </c>
      <c r="DL425" s="65" t="str">
        <f t="shared" ca="1" si="512"/>
        <v/>
      </c>
      <c r="DM425" s="65" t="str">
        <f t="shared" ca="1" si="513"/>
        <v/>
      </c>
      <c r="DN425" s="65" t="str">
        <f t="shared" ca="1" si="514"/>
        <v/>
      </c>
      <c r="DO425" s="65" t="str">
        <f t="shared" ca="1" si="515"/>
        <v/>
      </c>
      <c r="DP425" s="65" t="str">
        <f t="shared" ca="1" si="516"/>
        <v/>
      </c>
      <c r="DQ425" s="65" t="str">
        <f t="shared" ca="1" si="517"/>
        <v/>
      </c>
      <c r="DR425" s="69" t="str">
        <f t="shared" ca="1" si="518"/>
        <v/>
      </c>
      <c r="DS425" s="69" t="str">
        <f t="shared" ca="1" si="519"/>
        <v/>
      </c>
      <c r="DT425" s="69" t="str">
        <f t="shared" ca="1" si="520"/>
        <v/>
      </c>
      <c r="DU425" s="69" t="str">
        <f t="shared" ca="1" si="521"/>
        <v/>
      </c>
      <c r="DV425" s="69" t="str">
        <f t="shared" ca="1" si="522"/>
        <v/>
      </c>
      <c r="DW425" s="69" t="str">
        <f t="shared" ca="1" si="523"/>
        <v/>
      </c>
      <c r="DX425" s="69" t="str">
        <f t="shared" ca="1" si="524"/>
        <v/>
      </c>
      <c r="DY425" s="69" t="str">
        <f t="shared" ca="1" si="525"/>
        <v/>
      </c>
      <c r="DZ425" s="72" t="str">
        <f t="shared" ca="1" si="526"/>
        <v/>
      </c>
      <c r="EA425" s="72" t="str">
        <f t="shared" ca="1" si="527"/>
        <v/>
      </c>
      <c r="EB425" s="72" t="str">
        <f t="shared" ca="1" si="528"/>
        <v/>
      </c>
      <c r="EC425" s="65" t="str">
        <f t="shared" ca="1" si="529"/>
        <v/>
      </c>
      <c r="ED425" s="65" t="str">
        <f t="shared" ca="1" si="530"/>
        <v/>
      </c>
      <c r="EE425" s="65" t="str">
        <f t="shared" ca="1" si="531"/>
        <v/>
      </c>
      <c r="EF425" s="65" t="str">
        <f t="shared" ca="1" si="532"/>
        <v/>
      </c>
      <c r="EG425" s="65" t="str">
        <f t="shared" ca="1" si="533"/>
        <v/>
      </c>
      <c r="EH425" s="65" t="str">
        <f t="shared" ca="1" si="534"/>
        <v/>
      </c>
      <c r="EI425" s="429" t="str">
        <f t="shared" ca="1" si="535"/>
        <v>No</v>
      </c>
      <c r="EJ425" s="428" t="str">
        <f t="shared" ca="1" si="536"/>
        <v/>
      </c>
      <c r="EK425" s="428" t="str">
        <f t="shared" ca="1" si="537"/>
        <v/>
      </c>
      <c r="EL425" s="65" t="str">
        <f t="shared" ca="1" si="538"/>
        <v/>
      </c>
      <c r="EM425" s="65" t="str">
        <f t="shared" ca="1" si="539"/>
        <v/>
      </c>
      <c r="EN425" s="65" t="str">
        <f t="shared" ca="1" si="540"/>
        <v/>
      </c>
      <c r="EO425" s="433" t="str">
        <f t="shared" ca="1" si="541"/>
        <v/>
      </c>
      <c r="EP425" s="433" t="str">
        <f t="shared" ca="1" si="542"/>
        <v/>
      </c>
      <c r="EQ425" s="433" t="str">
        <f t="shared" ca="1" si="543"/>
        <v/>
      </c>
      <c r="ER425" s="433" t="str">
        <f t="shared" ca="1" si="544"/>
        <v/>
      </c>
      <c r="ES425" s="433" t="str">
        <f t="shared" ca="1" si="545"/>
        <v/>
      </c>
      <c r="ET425" s="433" t="str">
        <f t="shared" ca="1" si="546"/>
        <v/>
      </c>
      <c r="EU425" s="433" t="str">
        <f ca="1">IF(OR(CO425="",CQ425=""),"",Discipline!$P$3*CO425+Discipline!$X$3*CQ425)</f>
        <v/>
      </c>
      <c r="EV425" s="433" t="str">
        <f ca="1">IF(OR(CP425="",CR425=""),"",Discipline!$P$3*CP425+Discipline!$X$3*CR425)</f>
        <v/>
      </c>
    </row>
    <row r="426" spans="1:152" x14ac:dyDescent="0.25">
      <c r="A426" s="10" t="str">
        <f ca="1">IFERROR(RANK(order!A426,order!A$3:A$554,0),"")</f>
        <v/>
      </c>
      <c r="B426" s="10" t="str">
        <f ca="1">IFERROR(RANK(order!B426,order!B$3:B$554,0),"")</f>
        <v/>
      </c>
      <c r="C426" s="10" t="str">
        <f ca="1">IFERROR(RANK(order!C426,order!C$3:C$554,0),"")</f>
        <v/>
      </c>
      <c r="D426" s="4" t="str">
        <f ca="1">IFERROR(RANK(order!D426,order!D$3:D$554,0),"")</f>
        <v/>
      </c>
      <c r="E426" s="4" t="str">
        <f ca="1">IFERROR(RANK(order!E426,order!E$3:E$554,0),"")</f>
        <v/>
      </c>
      <c r="F426" s="4" t="str">
        <f ca="1">IFERROR(RANK(order!F426,order!F$3:F$554,0),"")</f>
        <v/>
      </c>
      <c r="G426" s="10" t="str">
        <f ca="1">IFERROR(RANK(order!G426,order!G$3:G$554,0),"")</f>
        <v/>
      </c>
      <c r="H426" s="10" t="str">
        <f ca="1">IFERROR(RANK(order!H426,order!H$3:H$554,0),"")</f>
        <v/>
      </c>
      <c r="I426" s="10" t="str">
        <f ca="1">IFERROR(RANK(order!I426,order!I$3:I$554,0),"")</f>
        <v/>
      </c>
      <c r="J426" s="4" t="str">
        <f ca="1">IFERROR(RANK(order!J426,order!J$3:J$554,0),"")</f>
        <v/>
      </c>
      <c r="K426" s="4" t="str">
        <f ca="1">IFERROR(RANK(order!K426,order!K$3:K$554,0),"")</f>
        <v/>
      </c>
      <c r="L426" s="4" t="str">
        <f ca="1">IFERROR(RANK(order!L426,order!L$3:L$554,0),"")</f>
        <v/>
      </c>
      <c r="M426" s="10" t="str">
        <f ca="1">IFERROR(RANK(order!M426,order!M$3:M$554,0),"")</f>
        <v/>
      </c>
      <c r="N426" s="10" t="str">
        <f ca="1">IFERROR(RANK(order!N426,order!N$3:N$554,0),"")</f>
        <v/>
      </c>
      <c r="O426" s="10" t="str">
        <f ca="1">IFERROR(RANK(order!O426,order!O$3:O$554,0),"")</f>
        <v/>
      </c>
      <c r="P426" s="4" t="str">
        <f ca="1">IFERROR(RANK(order!P426,order!P$3:P$554,0),"")</f>
        <v/>
      </c>
      <c r="Q426" s="4" t="str">
        <f ca="1">IFERROR(RANK(order!Q426,order!Q$3:Q$554,0),"")</f>
        <v/>
      </c>
      <c r="R426" s="4" t="str">
        <f ca="1">IFERROR(RANK(order!R426,order!R$3:R$554,0),"")</f>
        <v/>
      </c>
      <c r="S426" s="10" t="str">
        <f ca="1">IFERROR(RANK(order!S426,order!S$3:S$554,0),"")</f>
        <v/>
      </c>
      <c r="T426" s="10" t="str">
        <f ca="1">IFERROR(RANK(order!T426,order!T$3:T$554,0),"")</f>
        <v/>
      </c>
      <c r="U426" s="10" t="str">
        <f ca="1">IFERROR(RANK(order!U426,order!U$3:U$554,0),"")</f>
        <v/>
      </c>
      <c r="V426" s="4" t="str">
        <f ca="1">IFERROR(RANK(order!V426,order!V$3:V$554,0),"")</f>
        <v/>
      </c>
      <c r="W426" s="4" t="str">
        <f ca="1">IFERROR(RANK(order!W426,order!W$3:W$554,0),"")</f>
        <v/>
      </c>
      <c r="X426" s="4" t="str">
        <f ca="1">IFERROR(RANK(order!X426,order!X$3:X$554,0),"")</f>
        <v/>
      </c>
      <c r="Y426" s="10" t="str">
        <f ca="1">IFERROR(RANK(order!Y426,order!Y$3:Y$554,0),"")</f>
        <v/>
      </c>
      <c r="Z426" s="10" t="str">
        <f ca="1">IFERROR(RANK(order!Z426,order!Z$3:Z$554,0),"")</f>
        <v/>
      </c>
      <c r="AA426" s="10" t="str">
        <f ca="1">IFERROR(RANK(order!AA426,order!AA$3:AA$554,0),"")</f>
        <v/>
      </c>
      <c r="AB426" s="4" t="str">
        <f ca="1">IFERROR(RANK(order!AB426,order!AB$3:AB$554,0),"")</f>
        <v/>
      </c>
      <c r="AC426" s="4" t="str">
        <f ca="1">IFERROR(RANK(order!AC426,order!AC$3:AC$554,0),"")</f>
        <v/>
      </c>
      <c r="AD426" s="4" t="str">
        <f ca="1">IFERROR(RANK(order!AD426,order!AD$3:AD$554,0),"")</f>
        <v/>
      </c>
      <c r="AE426" s="10" t="str">
        <f ca="1">IFERROR(RANK(order!AE426,order!AE$3:AE$554,0),"")</f>
        <v/>
      </c>
      <c r="AF426" s="10" t="str">
        <f ca="1">IFERROR(RANK(order!AF426,order!AF$3:AF$554,0),"")</f>
        <v/>
      </c>
      <c r="AG426" s="10" t="str">
        <f ca="1">IFERROR(RANK(order!AG426,order!AG$3:AG$554,0),"")</f>
        <v/>
      </c>
      <c r="AH426" s="4" t="str">
        <f ca="1">IFERROR(RANK(order!AH426,order!AH$3:AH$554,0),"")</f>
        <v/>
      </c>
      <c r="AI426" s="4" t="str">
        <f ca="1">IFERROR(RANK(order!AI426,order!AI$3:AI$554,0),"")</f>
        <v/>
      </c>
      <c r="AJ426" s="4" t="str">
        <f ca="1">IFERROR(RANK(order!AJ426,order!AJ$3:AJ$554,0),"")</f>
        <v/>
      </c>
      <c r="AK426" s="10" t="str">
        <f ca="1">IFERROR(RANK(order!AK426,order!AK$3:AK$554,0),"")</f>
        <v/>
      </c>
      <c r="AL426" s="10" t="str">
        <f ca="1">IFERROR(RANK(order!AL426,order!AL$3:AL$554,0),"")</f>
        <v/>
      </c>
      <c r="AM426" s="10" t="str">
        <f ca="1">IFERROR(RANK(order!AM426,order!AM$3:AM$554,0),"")</f>
        <v/>
      </c>
      <c r="AN426" s="4" t="str">
        <f ca="1">IFERROR(RANK(order!AN426,order!AN$3:AN$554,0),"")</f>
        <v/>
      </c>
      <c r="AO426" s="4" t="str">
        <f ca="1">IFERROR(RANK(order!AO426,order!AO$3:AO$554,0),"")</f>
        <v/>
      </c>
      <c r="AP426" s="4" t="str">
        <f ca="1">IFERROR(RANK(order!AP426,order!AP$3:AP$554,0),"")</f>
        <v/>
      </c>
      <c r="AQ426" s="10" t="str">
        <f ca="1">IFERROR(RANK(order!AQ426,order!AQ$3:AQ$554,0),"")</f>
        <v/>
      </c>
      <c r="AR426" s="10" t="str">
        <f ca="1">IFERROR(RANK(order!AR426,order!AR$3:AR$554,0),"")</f>
        <v/>
      </c>
      <c r="AS426" s="10" t="str">
        <f ca="1">IFERROR(RANK(order!AS426,order!AS$3:AS$554,0),"")</f>
        <v/>
      </c>
      <c r="AT426" s="4" t="str">
        <f ca="1">IFERROR(RANK(order!AT426,order!AT$3:AT$554,0),"")</f>
        <v/>
      </c>
      <c r="AU426" s="4" t="str">
        <f ca="1">IFERROR(RANK(order!AU426,order!AU$3:AU$554,0),"")</f>
        <v/>
      </c>
      <c r="AV426" s="4" t="str">
        <f ca="1">IFERROR(RANK(order!AV426,order!AV$3:AV$554,0),"")</f>
        <v/>
      </c>
      <c r="AW426" s="10" t="str">
        <f ca="1">IFERROR(RANK(order!AW426,order!AW$3:AW$554,0),"")</f>
        <v/>
      </c>
      <c r="AX426" s="10" t="str">
        <f ca="1">IFERROR(RANK(order!AX426,order!AX$3:AX$554,0),"")</f>
        <v/>
      </c>
      <c r="AY426" s="10" t="str">
        <f ca="1">IFERROR(RANK(order!AY426,order!AY$3:AY$554,0),"")</f>
        <v/>
      </c>
      <c r="AZ426" s="4" t="str">
        <f ca="1">IFERROR(RANK(order!AZ426,order!AZ$3:AZ$554,0),"")</f>
        <v/>
      </c>
      <c r="BA426" s="4" t="str">
        <f ca="1">IFERROR(RANK(order!BA426,order!BA$3:BA$554,0),"")</f>
        <v/>
      </c>
      <c r="BB426" s="4" t="str">
        <f ca="1">IFERROR(RANK(order!BB426,order!BB$3:BB$554,0),"")</f>
        <v/>
      </c>
      <c r="BC426" s="10" t="str">
        <f ca="1">IFERROR(RANK(order!BC426,order!BC$3:BC$554,0),"")</f>
        <v/>
      </c>
      <c r="BD426" s="10" t="str">
        <f ca="1">IFERROR(RANK(order!BD426,order!BD$3:BD$554,0),"")</f>
        <v/>
      </c>
      <c r="BE426" s="10" t="str">
        <f ca="1">IFERROR(RANK(order!BE426,order!BE$3:BE$554,0),"")</f>
        <v/>
      </c>
      <c r="BF426" s="4" t="str">
        <f ca="1">IFERROR(RANK(order!BF426,order!BF$3:BF$554,0),"")</f>
        <v/>
      </c>
      <c r="BG426" s="4" t="str">
        <f ca="1">IFERROR(RANK(order!BG426,order!BG$3:BG$554,0),"")</f>
        <v/>
      </c>
      <c r="BH426" s="4" t="str">
        <f ca="1">IFERROR(RANK(order!BH426,order!BH$3:BH$554,0),"")</f>
        <v/>
      </c>
      <c r="BI426" s="10" t="str">
        <f ca="1">IFERROR(RANK(order!BI426,order!BI$3:BI$554,0),"")</f>
        <v/>
      </c>
      <c r="BJ426" s="10" t="str">
        <f ca="1">IFERROR(RANK(order!BJ426,order!BJ$3:BJ$554,0),"")</f>
        <v/>
      </c>
      <c r="BK426" s="10" t="str">
        <f ca="1">IFERROR(RANK(order!BK426,order!BK$3:BK$554,0),"")</f>
        <v/>
      </c>
      <c r="BL426" s="4" t="str">
        <f ca="1">IFERROR(RANK(order!BL426,order!BL$3:BL$554,0),"")</f>
        <v/>
      </c>
      <c r="BM426" s="4" t="str">
        <f ca="1">IFERROR(RANK(order!BM426,order!BM$3:BM$554,0),"")</f>
        <v/>
      </c>
      <c r="BN426" s="4" t="str">
        <f ca="1">IFERROR(RANK(order!BN426,order!BN$3:BN$554,0),"")</f>
        <v/>
      </c>
      <c r="BO426" s="10" t="str">
        <f ca="1">IFERROR(RANK(order!BO426,order!BO$3:BO$554,0),"")</f>
        <v/>
      </c>
      <c r="BP426" s="10" t="str">
        <f ca="1">IFERROR(RANK(order!BP426,order!BP$3:BP$554,0),"")</f>
        <v/>
      </c>
      <c r="BQ426" s="10" t="str">
        <f ca="1">IFERROR(RANK(order!BQ426,order!BQ$3:BQ$554,0),"")</f>
        <v/>
      </c>
      <c r="BR426" s="4" t="str">
        <f ca="1">IFERROR(RANK(order!BR426,order!BR$3:BR$554,0),"")</f>
        <v/>
      </c>
      <c r="BS426" s="4" t="str">
        <f ca="1">IFERROR(RANK(order!BS426,order!BS$3:BS$554,0),"")</f>
        <v/>
      </c>
      <c r="BT426" s="4" t="str">
        <f ca="1">IFERROR(RANK(order!BT426,order!BT$3:BT$554,0),"")</f>
        <v/>
      </c>
      <c r="BU426" s="95">
        <f t="shared" si="547"/>
        <v>424</v>
      </c>
      <c r="BV426" s="35" t="str">
        <f t="shared" si="548"/>
        <v>E1</v>
      </c>
      <c r="BW426" s="55">
        <f t="shared" ca="1" si="471"/>
        <v>0</v>
      </c>
      <c r="BX426" s="56" t="str">
        <f t="shared" ca="1" si="472"/>
        <v/>
      </c>
      <c r="BY426" s="56" t="str">
        <f t="shared" ca="1" si="473"/>
        <v/>
      </c>
      <c r="BZ426" s="57" t="str">
        <f t="shared" ca="1" si="474"/>
        <v/>
      </c>
      <c r="CA426" s="57" t="str">
        <f t="shared" ca="1" si="475"/>
        <v/>
      </c>
      <c r="CB426" s="58" t="str">
        <f t="shared" ca="1" si="476"/>
        <v/>
      </c>
      <c r="CC426" s="57" t="str">
        <f t="shared" ca="1" si="477"/>
        <v/>
      </c>
      <c r="CD426" s="57" t="str">
        <f t="shared" ca="1" si="478"/>
        <v/>
      </c>
      <c r="CE426" s="58" t="str">
        <f t="shared" ca="1" si="479"/>
        <v/>
      </c>
      <c r="CF426" s="59" t="str">
        <f t="shared" ca="1" si="480"/>
        <v/>
      </c>
      <c r="CG426" s="57" t="str">
        <f t="shared" ca="1" si="481"/>
        <v/>
      </c>
      <c r="CH426" s="57" t="str">
        <f t="shared" ca="1" si="482"/>
        <v/>
      </c>
      <c r="CI426" s="57" t="str">
        <f t="shared" ca="1" si="483"/>
        <v/>
      </c>
      <c r="CJ426" s="57" t="str">
        <f t="shared" ca="1" si="484"/>
        <v/>
      </c>
      <c r="CK426" s="57" t="str">
        <f t="shared" ca="1" si="485"/>
        <v/>
      </c>
      <c r="CL426" s="57" t="str">
        <f t="shared" ca="1" si="486"/>
        <v/>
      </c>
      <c r="CM426" s="57" t="str">
        <f t="shared" ca="1" si="487"/>
        <v/>
      </c>
      <c r="CN426" s="57" t="str">
        <f t="shared" ca="1" si="488"/>
        <v/>
      </c>
      <c r="CO426" s="57" t="str">
        <f t="shared" ca="1" si="489"/>
        <v/>
      </c>
      <c r="CP426" s="57" t="str">
        <f t="shared" ca="1" si="490"/>
        <v/>
      </c>
      <c r="CQ426" s="57" t="str">
        <f t="shared" ca="1" si="491"/>
        <v/>
      </c>
      <c r="CR426" s="57" t="str">
        <f t="shared" ca="1" si="492"/>
        <v/>
      </c>
      <c r="CS426" s="60" t="str">
        <f t="shared" ca="1" si="493"/>
        <v/>
      </c>
      <c r="CT426" s="60" t="str">
        <f t="shared" ca="1" si="494"/>
        <v/>
      </c>
      <c r="CU426" s="60" t="str">
        <f t="shared" ca="1" si="495"/>
        <v/>
      </c>
      <c r="CV426" s="60" t="str">
        <f t="shared" ca="1" si="496"/>
        <v/>
      </c>
      <c r="CW426" s="60" t="str">
        <f t="shared" ca="1" si="497"/>
        <v/>
      </c>
      <c r="CX426" s="60" t="str">
        <f t="shared" ca="1" si="498"/>
        <v/>
      </c>
      <c r="CY426" s="60" t="str">
        <f t="shared" ca="1" si="499"/>
        <v/>
      </c>
      <c r="CZ426" s="60" t="str">
        <f t="shared" ca="1" si="500"/>
        <v/>
      </c>
      <c r="DA426" s="65" t="str">
        <f t="shared" ca="1" si="501"/>
        <v/>
      </c>
      <c r="DB426" s="65" t="str">
        <f t="shared" ca="1" si="502"/>
        <v/>
      </c>
      <c r="DC426" s="65" t="str">
        <f t="shared" ca="1" si="503"/>
        <v/>
      </c>
      <c r="DD426" s="65" t="str">
        <f t="shared" ca="1" si="504"/>
        <v/>
      </c>
      <c r="DE426" s="65" t="str">
        <f t="shared" ca="1" si="505"/>
        <v/>
      </c>
      <c r="DF426" s="66" t="str">
        <f t="shared" ca="1" si="506"/>
        <v/>
      </c>
      <c r="DG426" s="66" t="str">
        <f t="shared" ca="1" si="507"/>
        <v/>
      </c>
      <c r="DH426" s="66" t="str">
        <f t="shared" ca="1" si="508"/>
        <v/>
      </c>
      <c r="DI426" s="66" t="str">
        <f t="shared" ca="1" si="509"/>
        <v/>
      </c>
      <c r="DJ426" s="66" t="str">
        <f t="shared" ca="1" si="510"/>
        <v/>
      </c>
      <c r="DK426" s="65" t="str">
        <f t="shared" ca="1" si="511"/>
        <v/>
      </c>
      <c r="DL426" s="65" t="str">
        <f t="shared" ca="1" si="512"/>
        <v/>
      </c>
      <c r="DM426" s="65" t="str">
        <f t="shared" ca="1" si="513"/>
        <v/>
      </c>
      <c r="DN426" s="65" t="str">
        <f t="shared" ca="1" si="514"/>
        <v/>
      </c>
      <c r="DO426" s="65" t="str">
        <f t="shared" ca="1" si="515"/>
        <v/>
      </c>
      <c r="DP426" s="65" t="str">
        <f t="shared" ca="1" si="516"/>
        <v/>
      </c>
      <c r="DQ426" s="65" t="str">
        <f t="shared" ca="1" si="517"/>
        <v/>
      </c>
      <c r="DR426" s="69" t="str">
        <f t="shared" ca="1" si="518"/>
        <v/>
      </c>
      <c r="DS426" s="69" t="str">
        <f t="shared" ca="1" si="519"/>
        <v/>
      </c>
      <c r="DT426" s="69" t="str">
        <f t="shared" ca="1" si="520"/>
        <v/>
      </c>
      <c r="DU426" s="69" t="str">
        <f t="shared" ca="1" si="521"/>
        <v/>
      </c>
      <c r="DV426" s="69" t="str">
        <f t="shared" ca="1" si="522"/>
        <v/>
      </c>
      <c r="DW426" s="69" t="str">
        <f t="shared" ca="1" si="523"/>
        <v/>
      </c>
      <c r="DX426" s="69" t="str">
        <f t="shared" ca="1" si="524"/>
        <v/>
      </c>
      <c r="DY426" s="69" t="str">
        <f t="shared" ca="1" si="525"/>
        <v/>
      </c>
      <c r="DZ426" s="72" t="str">
        <f t="shared" ca="1" si="526"/>
        <v/>
      </c>
      <c r="EA426" s="72" t="str">
        <f t="shared" ca="1" si="527"/>
        <v/>
      </c>
      <c r="EB426" s="72" t="str">
        <f t="shared" ca="1" si="528"/>
        <v/>
      </c>
      <c r="EC426" s="65" t="str">
        <f t="shared" ca="1" si="529"/>
        <v/>
      </c>
      <c r="ED426" s="65" t="str">
        <f t="shared" ca="1" si="530"/>
        <v/>
      </c>
      <c r="EE426" s="65" t="str">
        <f t="shared" ca="1" si="531"/>
        <v/>
      </c>
      <c r="EF426" s="65" t="str">
        <f t="shared" ca="1" si="532"/>
        <v/>
      </c>
      <c r="EG426" s="65" t="str">
        <f t="shared" ca="1" si="533"/>
        <v/>
      </c>
      <c r="EH426" s="65" t="str">
        <f t="shared" ca="1" si="534"/>
        <v/>
      </c>
      <c r="EI426" s="429" t="str">
        <f t="shared" ca="1" si="535"/>
        <v>No</v>
      </c>
      <c r="EJ426" s="428" t="str">
        <f t="shared" ca="1" si="536"/>
        <v/>
      </c>
      <c r="EK426" s="428" t="str">
        <f t="shared" ca="1" si="537"/>
        <v/>
      </c>
      <c r="EL426" s="65" t="str">
        <f t="shared" ca="1" si="538"/>
        <v/>
      </c>
      <c r="EM426" s="65" t="str">
        <f t="shared" ca="1" si="539"/>
        <v/>
      </c>
      <c r="EN426" s="65" t="str">
        <f t="shared" ca="1" si="540"/>
        <v/>
      </c>
      <c r="EO426" s="433" t="str">
        <f t="shared" ca="1" si="541"/>
        <v/>
      </c>
      <c r="EP426" s="433" t="str">
        <f t="shared" ca="1" si="542"/>
        <v/>
      </c>
      <c r="EQ426" s="433" t="str">
        <f t="shared" ca="1" si="543"/>
        <v/>
      </c>
      <c r="ER426" s="433" t="str">
        <f t="shared" ca="1" si="544"/>
        <v/>
      </c>
      <c r="ES426" s="433" t="str">
        <f t="shared" ca="1" si="545"/>
        <v/>
      </c>
      <c r="ET426" s="433" t="str">
        <f t="shared" ca="1" si="546"/>
        <v/>
      </c>
      <c r="EU426" s="433" t="str">
        <f ca="1">IF(OR(CO426="",CQ426=""),"",Discipline!$P$3*CO426+Discipline!$X$3*CQ426)</f>
        <v/>
      </c>
      <c r="EV426" s="433" t="str">
        <f ca="1">IF(OR(CP426="",CR426=""),"",Discipline!$P$3*CP426+Discipline!$X$3*CR426)</f>
        <v/>
      </c>
    </row>
    <row r="427" spans="1:152" x14ac:dyDescent="0.25">
      <c r="A427" s="10" t="str">
        <f ca="1">IFERROR(RANK(order!A427,order!A$3:A$554,0),"")</f>
        <v/>
      </c>
      <c r="B427" s="10" t="str">
        <f ca="1">IFERROR(RANK(order!B427,order!B$3:B$554,0),"")</f>
        <v/>
      </c>
      <c r="C427" s="10" t="str">
        <f ca="1">IFERROR(RANK(order!C427,order!C$3:C$554,0),"")</f>
        <v/>
      </c>
      <c r="D427" s="4" t="str">
        <f ca="1">IFERROR(RANK(order!D427,order!D$3:D$554,0),"")</f>
        <v/>
      </c>
      <c r="E427" s="4" t="str">
        <f ca="1">IFERROR(RANK(order!E427,order!E$3:E$554,0),"")</f>
        <v/>
      </c>
      <c r="F427" s="4" t="str">
        <f ca="1">IFERROR(RANK(order!F427,order!F$3:F$554,0),"")</f>
        <v/>
      </c>
      <c r="G427" s="10" t="str">
        <f ca="1">IFERROR(RANK(order!G427,order!G$3:G$554,0),"")</f>
        <v/>
      </c>
      <c r="H427" s="10" t="str">
        <f ca="1">IFERROR(RANK(order!H427,order!H$3:H$554,0),"")</f>
        <v/>
      </c>
      <c r="I427" s="10" t="str">
        <f ca="1">IFERROR(RANK(order!I427,order!I$3:I$554,0),"")</f>
        <v/>
      </c>
      <c r="J427" s="4" t="str">
        <f ca="1">IFERROR(RANK(order!J427,order!J$3:J$554,0),"")</f>
        <v/>
      </c>
      <c r="K427" s="4" t="str">
        <f ca="1">IFERROR(RANK(order!K427,order!K$3:K$554,0),"")</f>
        <v/>
      </c>
      <c r="L427" s="4" t="str">
        <f ca="1">IFERROR(RANK(order!L427,order!L$3:L$554,0),"")</f>
        <v/>
      </c>
      <c r="M427" s="10" t="str">
        <f ca="1">IFERROR(RANK(order!M427,order!M$3:M$554,0),"")</f>
        <v/>
      </c>
      <c r="N427" s="10" t="str">
        <f ca="1">IFERROR(RANK(order!N427,order!N$3:N$554,0),"")</f>
        <v/>
      </c>
      <c r="O427" s="10" t="str">
        <f ca="1">IFERROR(RANK(order!O427,order!O$3:O$554,0),"")</f>
        <v/>
      </c>
      <c r="P427" s="4" t="str">
        <f ca="1">IFERROR(RANK(order!P427,order!P$3:P$554,0),"")</f>
        <v/>
      </c>
      <c r="Q427" s="4" t="str">
        <f ca="1">IFERROR(RANK(order!Q427,order!Q$3:Q$554,0),"")</f>
        <v/>
      </c>
      <c r="R427" s="4" t="str">
        <f ca="1">IFERROR(RANK(order!R427,order!R$3:R$554,0),"")</f>
        <v/>
      </c>
      <c r="S427" s="10" t="str">
        <f ca="1">IFERROR(RANK(order!S427,order!S$3:S$554,0),"")</f>
        <v/>
      </c>
      <c r="T427" s="10" t="str">
        <f ca="1">IFERROR(RANK(order!T427,order!T$3:T$554,0),"")</f>
        <v/>
      </c>
      <c r="U427" s="10" t="str">
        <f ca="1">IFERROR(RANK(order!U427,order!U$3:U$554,0),"")</f>
        <v/>
      </c>
      <c r="V427" s="4" t="str">
        <f ca="1">IFERROR(RANK(order!V427,order!V$3:V$554,0),"")</f>
        <v/>
      </c>
      <c r="W427" s="4" t="str">
        <f ca="1">IFERROR(RANK(order!W427,order!W$3:W$554,0),"")</f>
        <v/>
      </c>
      <c r="X427" s="4" t="str">
        <f ca="1">IFERROR(RANK(order!X427,order!X$3:X$554,0),"")</f>
        <v/>
      </c>
      <c r="Y427" s="10" t="str">
        <f ca="1">IFERROR(RANK(order!Y427,order!Y$3:Y$554,0),"")</f>
        <v/>
      </c>
      <c r="Z427" s="10" t="str">
        <f ca="1">IFERROR(RANK(order!Z427,order!Z$3:Z$554,0),"")</f>
        <v/>
      </c>
      <c r="AA427" s="10" t="str">
        <f ca="1">IFERROR(RANK(order!AA427,order!AA$3:AA$554,0),"")</f>
        <v/>
      </c>
      <c r="AB427" s="4" t="str">
        <f ca="1">IFERROR(RANK(order!AB427,order!AB$3:AB$554,0),"")</f>
        <v/>
      </c>
      <c r="AC427" s="4" t="str">
        <f ca="1">IFERROR(RANK(order!AC427,order!AC$3:AC$554,0),"")</f>
        <v/>
      </c>
      <c r="AD427" s="4" t="str">
        <f ca="1">IFERROR(RANK(order!AD427,order!AD$3:AD$554,0),"")</f>
        <v/>
      </c>
      <c r="AE427" s="10" t="str">
        <f ca="1">IFERROR(RANK(order!AE427,order!AE$3:AE$554,0),"")</f>
        <v/>
      </c>
      <c r="AF427" s="10" t="str">
        <f ca="1">IFERROR(RANK(order!AF427,order!AF$3:AF$554,0),"")</f>
        <v/>
      </c>
      <c r="AG427" s="10" t="str">
        <f ca="1">IFERROR(RANK(order!AG427,order!AG$3:AG$554,0),"")</f>
        <v/>
      </c>
      <c r="AH427" s="4" t="str">
        <f ca="1">IFERROR(RANK(order!AH427,order!AH$3:AH$554,0),"")</f>
        <v/>
      </c>
      <c r="AI427" s="4" t="str">
        <f ca="1">IFERROR(RANK(order!AI427,order!AI$3:AI$554,0),"")</f>
        <v/>
      </c>
      <c r="AJ427" s="4" t="str">
        <f ca="1">IFERROR(RANK(order!AJ427,order!AJ$3:AJ$554,0),"")</f>
        <v/>
      </c>
      <c r="AK427" s="10" t="str">
        <f ca="1">IFERROR(RANK(order!AK427,order!AK$3:AK$554,0),"")</f>
        <v/>
      </c>
      <c r="AL427" s="10" t="str">
        <f ca="1">IFERROR(RANK(order!AL427,order!AL$3:AL$554,0),"")</f>
        <v/>
      </c>
      <c r="AM427" s="10" t="str">
        <f ca="1">IFERROR(RANK(order!AM427,order!AM$3:AM$554,0),"")</f>
        <v/>
      </c>
      <c r="AN427" s="4" t="str">
        <f ca="1">IFERROR(RANK(order!AN427,order!AN$3:AN$554,0),"")</f>
        <v/>
      </c>
      <c r="AO427" s="4" t="str">
        <f ca="1">IFERROR(RANK(order!AO427,order!AO$3:AO$554,0),"")</f>
        <v/>
      </c>
      <c r="AP427" s="4" t="str">
        <f ca="1">IFERROR(RANK(order!AP427,order!AP$3:AP$554,0),"")</f>
        <v/>
      </c>
      <c r="AQ427" s="10" t="str">
        <f ca="1">IFERROR(RANK(order!AQ427,order!AQ$3:AQ$554,0),"")</f>
        <v/>
      </c>
      <c r="AR427" s="10" t="str">
        <f ca="1">IFERROR(RANK(order!AR427,order!AR$3:AR$554,0),"")</f>
        <v/>
      </c>
      <c r="AS427" s="10" t="str">
        <f ca="1">IFERROR(RANK(order!AS427,order!AS$3:AS$554,0),"")</f>
        <v/>
      </c>
      <c r="AT427" s="4" t="str">
        <f ca="1">IFERROR(RANK(order!AT427,order!AT$3:AT$554,0),"")</f>
        <v/>
      </c>
      <c r="AU427" s="4" t="str">
        <f ca="1">IFERROR(RANK(order!AU427,order!AU$3:AU$554,0),"")</f>
        <v/>
      </c>
      <c r="AV427" s="4" t="str">
        <f ca="1">IFERROR(RANK(order!AV427,order!AV$3:AV$554,0),"")</f>
        <v/>
      </c>
      <c r="AW427" s="10" t="str">
        <f ca="1">IFERROR(RANK(order!AW427,order!AW$3:AW$554,0),"")</f>
        <v/>
      </c>
      <c r="AX427" s="10" t="str">
        <f ca="1">IFERROR(RANK(order!AX427,order!AX$3:AX$554,0),"")</f>
        <v/>
      </c>
      <c r="AY427" s="10" t="str">
        <f ca="1">IFERROR(RANK(order!AY427,order!AY$3:AY$554,0),"")</f>
        <v/>
      </c>
      <c r="AZ427" s="4" t="str">
        <f ca="1">IFERROR(RANK(order!AZ427,order!AZ$3:AZ$554,0),"")</f>
        <v/>
      </c>
      <c r="BA427" s="4" t="str">
        <f ca="1">IFERROR(RANK(order!BA427,order!BA$3:BA$554,0),"")</f>
        <v/>
      </c>
      <c r="BB427" s="4" t="str">
        <f ca="1">IFERROR(RANK(order!BB427,order!BB$3:BB$554,0),"")</f>
        <v/>
      </c>
      <c r="BC427" s="10" t="str">
        <f ca="1">IFERROR(RANK(order!BC427,order!BC$3:BC$554,0),"")</f>
        <v/>
      </c>
      <c r="BD427" s="10" t="str">
        <f ca="1">IFERROR(RANK(order!BD427,order!BD$3:BD$554,0),"")</f>
        <v/>
      </c>
      <c r="BE427" s="10" t="str">
        <f ca="1">IFERROR(RANK(order!BE427,order!BE$3:BE$554,0),"")</f>
        <v/>
      </c>
      <c r="BF427" s="4" t="str">
        <f ca="1">IFERROR(RANK(order!BF427,order!BF$3:BF$554,0),"")</f>
        <v/>
      </c>
      <c r="BG427" s="4" t="str">
        <f ca="1">IFERROR(RANK(order!BG427,order!BG$3:BG$554,0),"")</f>
        <v/>
      </c>
      <c r="BH427" s="4" t="str">
        <f ca="1">IFERROR(RANK(order!BH427,order!BH$3:BH$554,0),"")</f>
        <v/>
      </c>
      <c r="BI427" s="10" t="str">
        <f ca="1">IFERROR(RANK(order!BI427,order!BI$3:BI$554,0),"")</f>
        <v/>
      </c>
      <c r="BJ427" s="10" t="str">
        <f ca="1">IFERROR(RANK(order!BJ427,order!BJ$3:BJ$554,0),"")</f>
        <v/>
      </c>
      <c r="BK427" s="10" t="str">
        <f ca="1">IFERROR(RANK(order!BK427,order!BK$3:BK$554,0),"")</f>
        <v/>
      </c>
      <c r="BL427" s="4" t="str">
        <f ca="1">IFERROR(RANK(order!BL427,order!BL$3:BL$554,0),"")</f>
        <v/>
      </c>
      <c r="BM427" s="4" t="str">
        <f ca="1">IFERROR(RANK(order!BM427,order!BM$3:BM$554,0),"")</f>
        <v/>
      </c>
      <c r="BN427" s="4" t="str">
        <f ca="1">IFERROR(RANK(order!BN427,order!BN$3:BN$554,0),"")</f>
        <v/>
      </c>
      <c r="BO427" s="10" t="str">
        <f ca="1">IFERROR(RANK(order!BO427,order!BO$3:BO$554,0),"")</f>
        <v/>
      </c>
      <c r="BP427" s="10" t="str">
        <f ca="1">IFERROR(RANK(order!BP427,order!BP$3:BP$554,0),"")</f>
        <v/>
      </c>
      <c r="BQ427" s="10" t="str">
        <f ca="1">IFERROR(RANK(order!BQ427,order!BQ$3:BQ$554,0),"")</f>
        <v/>
      </c>
      <c r="BR427" s="4" t="str">
        <f ca="1">IFERROR(RANK(order!BR427,order!BR$3:BR$554,0),"")</f>
        <v/>
      </c>
      <c r="BS427" s="4" t="str">
        <f ca="1">IFERROR(RANK(order!BS427,order!BS$3:BS$554,0),"")</f>
        <v/>
      </c>
      <c r="BT427" s="4" t="str">
        <f ca="1">IFERROR(RANK(order!BT427,order!BT$3:BT$554,0),"")</f>
        <v/>
      </c>
      <c r="BU427" s="95">
        <f t="shared" si="547"/>
        <v>425</v>
      </c>
      <c r="BV427" s="35" t="str">
        <f t="shared" si="548"/>
        <v>E1</v>
      </c>
      <c r="BW427" s="55">
        <f t="shared" ca="1" si="471"/>
        <v>0</v>
      </c>
      <c r="BX427" s="56" t="str">
        <f t="shared" ca="1" si="472"/>
        <v/>
      </c>
      <c r="BY427" s="56" t="str">
        <f t="shared" ca="1" si="473"/>
        <v/>
      </c>
      <c r="BZ427" s="57" t="str">
        <f t="shared" ca="1" si="474"/>
        <v/>
      </c>
      <c r="CA427" s="57" t="str">
        <f t="shared" ca="1" si="475"/>
        <v/>
      </c>
      <c r="CB427" s="58" t="str">
        <f t="shared" ca="1" si="476"/>
        <v/>
      </c>
      <c r="CC427" s="57" t="str">
        <f t="shared" ca="1" si="477"/>
        <v/>
      </c>
      <c r="CD427" s="57" t="str">
        <f t="shared" ca="1" si="478"/>
        <v/>
      </c>
      <c r="CE427" s="58" t="str">
        <f t="shared" ca="1" si="479"/>
        <v/>
      </c>
      <c r="CF427" s="59" t="str">
        <f t="shared" ca="1" si="480"/>
        <v/>
      </c>
      <c r="CG427" s="57" t="str">
        <f t="shared" ca="1" si="481"/>
        <v/>
      </c>
      <c r="CH427" s="57" t="str">
        <f t="shared" ca="1" si="482"/>
        <v/>
      </c>
      <c r="CI427" s="57" t="str">
        <f t="shared" ca="1" si="483"/>
        <v/>
      </c>
      <c r="CJ427" s="57" t="str">
        <f t="shared" ca="1" si="484"/>
        <v/>
      </c>
      <c r="CK427" s="57" t="str">
        <f t="shared" ca="1" si="485"/>
        <v/>
      </c>
      <c r="CL427" s="57" t="str">
        <f t="shared" ca="1" si="486"/>
        <v/>
      </c>
      <c r="CM427" s="57" t="str">
        <f t="shared" ca="1" si="487"/>
        <v/>
      </c>
      <c r="CN427" s="57" t="str">
        <f t="shared" ca="1" si="488"/>
        <v/>
      </c>
      <c r="CO427" s="57" t="str">
        <f t="shared" ca="1" si="489"/>
        <v/>
      </c>
      <c r="CP427" s="57" t="str">
        <f t="shared" ca="1" si="490"/>
        <v/>
      </c>
      <c r="CQ427" s="57" t="str">
        <f t="shared" ca="1" si="491"/>
        <v/>
      </c>
      <c r="CR427" s="57" t="str">
        <f t="shared" ca="1" si="492"/>
        <v/>
      </c>
      <c r="CS427" s="60" t="str">
        <f t="shared" ca="1" si="493"/>
        <v/>
      </c>
      <c r="CT427" s="60" t="str">
        <f t="shared" ca="1" si="494"/>
        <v/>
      </c>
      <c r="CU427" s="60" t="str">
        <f t="shared" ca="1" si="495"/>
        <v/>
      </c>
      <c r="CV427" s="60" t="str">
        <f t="shared" ca="1" si="496"/>
        <v/>
      </c>
      <c r="CW427" s="60" t="str">
        <f t="shared" ca="1" si="497"/>
        <v/>
      </c>
      <c r="CX427" s="60" t="str">
        <f t="shared" ca="1" si="498"/>
        <v/>
      </c>
      <c r="CY427" s="60" t="str">
        <f t="shared" ca="1" si="499"/>
        <v/>
      </c>
      <c r="CZ427" s="60" t="str">
        <f t="shared" ca="1" si="500"/>
        <v/>
      </c>
      <c r="DA427" s="65" t="str">
        <f t="shared" ca="1" si="501"/>
        <v/>
      </c>
      <c r="DB427" s="65" t="str">
        <f t="shared" ca="1" si="502"/>
        <v/>
      </c>
      <c r="DC427" s="65" t="str">
        <f t="shared" ca="1" si="503"/>
        <v/>
      </c>
      <c r="DD427" s="65" t="str">
        <f t="shared" ca="1" si="504"/>
        <v/>
      </c>
      <c r="DE427" s="65" t="str">
        <f t="shared" ca="1" si="505"/>
        <v/>
      </c>
      <c r="DF427" s="66" t="str">
        <f t="shared" ca="1" si="506"/>
        <v/>
      </c>
      <c r="DG427" s="66" t="str">
        <f t="shared" ca="1" si="507"/>
        <v/>
      </c>
      <c r="DH427" s="66" t="str">
        <f t="shared" ca="1" si="508"/>
        <v/>
      </c>
      <c r="DI427" s="66" t="str">
        <f t="shared" ca="1" si="509"/>
        <v/>
      </c>
      <c r="DJ427" s="66" t="str">
        <f t="shared" ca="1" si="510"/>
        <v/>
      </c>
      <c r="DK427" s="65" t="str">
        <f t="shared" ca="1" si="511"/>
        <v/>
      </c>
      <c r="DL427" s="65" t="str">
        <f t="shared" ca="1" si="512"/>
        <v/>
      </c>
      <c r="DM427" s="65" t="str">
        <f t="shared" ca="1" si="513"/>
        <v/>
      </c>
      <c r="DN427" s="65" t="str">
        <f t="shared" ca="1" si="514"/>
        <v/>
      </c>
      <c r="DO427" s="65" t="str">
        <f t="shared" ca="1" si="515"/>
        <v/>
      </c>
      <c r="DP427" s="65" t="str">
        <f t="shared" ca="1" si="516"/>
        <v/>
      </c>
      <c r="DQ427" s="65" t="str">
        <f t="shared" ca="1" si="517"/>
        <v/>
      </c>
      <c r="DR427" s="69" t="str">
        <f t="shared" ca="1" si="518"/>
        <v/>
      </c>
      <c r="DS427" s="69" t="str">
        <f t="shared" ca="1" si="519"/>
        <v/>
      </c>
      <c r="DT427" s="69" t="str">
        <f t="shared" ca="1" si="520"/>
        <v/>
      </c>
      <c r="DU427" s="69" t="str">
        <f t="shared" ca="1" si="521"/>
        <v/>
      </c>
      <c r="DV427" s="69" t="str">
        <f t="shared" ca="1" si="522"/>
        <v/>
      </c>
      <c r="DW427" s="69" t="str">
        <f t="shared" ca="1" si="523"/>
        <v/>
      </c>
      <c r="DX427" s="69" t="str">
        <f t="shared" ca="1" si="524"/>
        <v/>
      </c>
      <c r="DY427" s="69" t="str">
        <f t="shared" ca="1" si="525"/>
        <v/>
      </c>
      <c r="DZ427" s="72" t="str">
        <f t="shared" ca="1" si="526"/>
        <v/>
      </c>
      <c r="EA427" s="72" t="str">
        <f t="shared" ca="1" si="527"/>
        <v/>
      </c>
      <c r="EB427" s="72" t="str">
        <f t="shared" ca="1" si="528"/>
        <v/>
      </c>
      <c r="EC427" s="65" t="str">
        <f t="shared" ca="1" si="529"/>
        <v/>
      </c>
      <c r="ED427" s="65" t="str">
        <f t="shared" ca="1" si="530"/>
        <v/>
      </c>
      <c r="EE427" s="65" t="str">
        <f t="shared" ca="1" si="531"/>
        <v/>
      </c>
      <c r="EF427" s="65" t="str">
        <f t="shared" ca="1" si="532"/>
        <v/>
      </c>
      <c r="EG427" s="65" t="str">
        <f t="shared" ca="1" si="533"/>
        <v/>
      </c>
      <c r="EH427" s="65" t="str">
        <f t="shared" ca="1" si="534"/>
        <v/>
      </c>
      <c r="EI427" s="429" t="str">
        <f t="shared" ca="1" si="535"/>
        <v>No</v>
      </c>
      <c r="EJ427" s="428" t="str">
        <f t="shared" ca="1" si="536"/>
        <v/>
      </c>
      <c r="EK427" s="428" t="str">
        <f t="shared" ca="1" si="537"/>
        <v/>
      </c>
      <c r="EL427" s="65" t="str">
        <f t="shared" ca="1" si="538"/>
        <v/>
      </c>
      <c r="EM427" s="65" t="str">
        <f t="shared" ca="1" si="539"/>
        <v/>
      </c>
      <c r="EN427" s="65" t="str">
        <f t="shared" ca="1" si="540"/>
        <v/>
      </c>
      <c r="EO427" s="433" t="str">
        <f t="shared" ca="1" si="541"/>
        <v/>
      </c>
      <c r="EP427" s="433" t="str">
        <f t="shared" ca="1" si="542"/>
        <v/>
      </c>
      <c r="EQ427" s="433" t="str">
        <f t="shared" ca="1" si="543"/>
        <v/>
      </c>
      <c r="ER427" s="433" t="str">
        <f t="shared" ca="1" si="544"/>
        <v/>
      </c>
      <c r="ES427" s="433" t="str">
        <f t="shared" ca="1" si="545"/>
        <v/>
      </c>
      <c r="ET427" s="433" t="str">
        <f t="shared" ca="1" si="546"/>
        <v/>
      </c>
      <c r="EU427" s="433" t="str">
        <f ca="1">IF(OR(CO427="",CQ427=""),"",Discipline!$P$3*CO427+Discipline!$X$3*CQ427)</f>
        <v/>
      </c>
      <c r="EV427" s="433" t="str">
        <f ca="1">IF(OR(CP427="",CR427=""),"",Discipline!$P$3*CP427+Discipline!$X$3*CR427)</f>
        <v/>
      </c>
    </row>
    <row r="428" spans="1:152" x14ac:dyDescent="0.25">
      <c r="A428" s="10" t="str">
        <f ca="1">IFERROR(RANK(order!A428,order!A$3:A$554,0),"")</f>
        <v/>
      </c>
      <c r="B428" s="10" t="str">
        <f ca="1">IFERROR(RANK(order!B428,order!B$3:B$554,0),"")</f>
        <v/>
      </c>
      <c r="C428" s="10" t="str">
        <f ca="1">IFERROR(RANK(order!C428,order!C$3:C$554,0),"")</f>
        <v/>
      </c>
      <c r="D428" s="4" t="str">
        <f ca="1">IFERROR(RANK(order!D428,order!D$3:D$554,0),"")</f>
        <v/>
      </c>
      <c r="E428" s="4" t="str">
        <f ca="1">IFERROR(RANK(order!E428,order!E$3:E$554,0),"")</f>
        <v/>
      </c>
      <c r="F428" s="4" t="str">
        <f ca="1">IFERROR(RANK(order!F428,order!F$3:F$554,0),"")</f>
        <v/>
      </c>
      <c r="G428" s="10" t="str">
        <f ca="1">IFERROR(RANK(order!G428,order!G$3:G$554,0),"")</f>
        <v/>
      </c>
      <c r="H428" s="10" t="str">
        <f ca="1">IFERROR(RANK(order!H428,order!H$3:H$554,0),"")</f>
        <v/>
      </c>
      <c r="I428" s="10" t="str">
        <f ca="1">IFERROR(RANK(order!I428,order!I$3:I$554,0),"")</f>
        <v/>
      </c>
      <c r="J428" s="4" t="str">
        <f ca="1">IFERROR(RANK(order!J428,order!J$3:J$554,0),"")</f>
        <v/>
      </c>
      <c r="K428" s="4" t="str">
        <f ca="1">IFERROR(RANK(order!K428,order!K$3:K$554,0),"")</f>
        <v/>
      </c>
      <c r="L428" s="4" t="str">
        <f ca="1">IFERROR(RANK(order!L428,order!L$3:L$554,0),"")</f>
        <v/>
      </c>
      <c r="M428" s="10" t="str">
        <f ca="1">IFERROR(RANK(order!M428,order!M$3:M$554,0),"")</f>
        <v/>
      </c>
      <c r="N428" s="10" t="str">
        <f ca="1">IFERROR(RANK(order!N428,order!N$3:N$554,0),"")</f>
        <v/>
      </c>
      <c r="O428" s="10" t="str">
        <f ca="1">IFERROR(RANK(order!O428,order!O$3:O$554,0),"")</f>
        <v/>
      </c>
      <c r="P428" s="4" t="str">
        <f ca="1">IFERROR(RANK(order!P428,order!P$3:P$554,0),"")</f>
        <v/>
      </c>
      <c r="Q428" s="4" t="str">
        <f ca="1">IFERROR(RANK(order!Q428,order!Q$3:Q$554,0),"")</f>
        <v/>
      </c>
      <c r="R428" s="4" t="str">
        <f ca="1">IFERROR(RANK(order!R428,order!R$3:R$554,0),"")</f>
        <v/>
      </c>
      <c r="S428" s="10" t="str">
        <f ca="1">IFERROR(RANK(order!S428,order!S$3:S$554,0),"")</f>
        <v/>
      </c>
      <c r="T428" s="10" t="str">
        <f ca="1">IFERROR(RANK(order!T428,order!T$3:T$554,0),"")</f>
        <v/>
      </c>
      <c r="U428" s="10" t="str">
        <f ca="1">IFERROR(RANK(order!U428,order!U$3:U$554,0),"")</f>
        <v/>
      </c>
      <c r="V428" s="4" t="str">
        <f ca="1">IFERROR(RANK(order!V428,order!V$3:V$554,0),"")</f>
        <v/>
      </c>
      <c r="W428" s="4" t="str">
        <f ca="1">IFERROR(RANK(order!W428,order!W$3:W$554,0),"")</f>
        <v/>
      </c>
      <c r="X428" s="4" t="str">
        <f ca="1">IFERROR(RANK(order!X428,order!X$3:X$554,0),"")</f>
        <v/>
      </c>
      <c r="Y428" s="10" t="str">
        <f ca="1">IFERROR(RANK(order!Y428,order!Y$3:Y$554,0),"")</f>
        <v/>
      </c>
      <c r="Z428" s="10" t="str">
        <f ca="1">IFERROR(RANK(order!Z428,order!Z$3:Z$554,0),"")</f>
        <v/>
      </c>
      <c r="AA428" s="10" t="str">
        <f ca="1">IFERROR(RANK(order!AA428,order!AA$3:AA$554,0),"")</f>
        <v/>
      </c>
      <c r="AB428" s="4" t="str">
        <f ca="1">IFERROR(RANK(order!AB428,order!AB$3:AB$554,0),"")</f>
        <v/>
      </c>
      <c r="AC428" s="4" t="str">
        <f ca="1">IFERROR(RANK(order!AC428,order!AC$3:AC$554,0),"")</f>
        <v/>
      </c>
      <c r="AD428" s="4" t="str">
        <f ca="1">IFERROR(RANK(order!AD428,order!AD$3:AD$554,0),"")</f>
        <v/>
      </c>
      <c r="AE428" s="10" t="str">
        <f ca="1">IFERROR(RANK(order!AE428,order!AE$3:AE$554,0),"")</f>
        <v/>
      </c>
      <c r="AF428" s="10" t="str">
        <f ca="1">IFERROR(RANK(order!AF428,order!AF$3:AF$554,0),"")</f>
        <v/>
      </c>
      <c r="AG428" s="10" t="str">
        <f ca="1">IFERROR(RANK(order!AG428,order!AG$3:AG$554,0),"")</f>
        <v/>
      </c>
      <c r="AH428" s="4" t="str">
        <f ca="1">IFERROR(RANK(order!AH428,order!AH$3:AH$554,0),"")</f>
        <v/>
      </c>
      <c r="AI428" s="4" t="str">
        <f ca="1">IFERROR(RANK(order!AI428,order!AI$3:AI$554,0),"")</f>
        <v/>
      </c>
      <c r="AJ428" s="4" t="str">
        <f ca="1">IFERROR(RANK(order!AJ428,order!AJ$3:AJ$554,0),"")</f>
        <v/>
      </c>
      <c r="AK428" s="10" t="str">
        <f ca="1">IFERROR(RANK(order!AK428,order!AK$3:AK$554,0),"")</f>
        <v/>
      </c>
      <c r="AL428" s="10" t="str">
        <f ca="1">IFERROR(RANK(order!AL428,order!AL$3:AL$554,0),"")</f>
        <v/>
      </c>
      <c r="AM428" s="10" t="str">
        <f ca="1">IFERROR(RANK(order!AM428,order!AM$3:AM$554,0),"")</f>
        <v/>
      </c>
      <c r="AN428" s="4" t="str">
        <f ca="1">IFERROR(RANK(order!AN428,order!AN$3:AN$554,0),"")</f>
        <v/>
      </c>
      <c r="AO428" s="4" t="str">
        <f ca="1">IFERROR(RANK(order!AO428,order!AO$3:AO$554,0),"")</f>
        <v/>
      </c>
      <c r="AP428" s="4" t="str">
        <f ca="1">IFERROR(RANK(order!AP428,order!AP$3:AP$554,0),"")</f>
        <v/>
      </c>
      <c r="AQ428" s="10" t="str">
        <f ca="1">IFERROR(RANK(order!AQ428,order!AQ$3:AQ$554,0),"")</f>
        <v/>
      </c>
      <c r="AR428" s="10" t="str">
        <f ca="1">IFERROR(RANK(order!AR428,order!AR$3:AR$554,0),"")</f>
        <v/>
      </c>
      <c r="AS428" s="10" t="str">
        <f ca="1">IFERROR(RANK(order!AS428,order!AS$3:AS$554,0),"")</f>
        <v/>
      </c>
      <c r="AT428" s="4" t="str">
        <f ca="1">IFERROR(RANK(order!AT428,order!AT$3:AT$554,0),"")</f>
        <v/>
      </c>
      <c r="AU428" s="4" t="str">
        <f ca="1">IFERROR(RANK(order!AU428,order!AU$3:AU$554,0),"")</f>
        <v/>
      </c>
      <c r="AV428" s="4" t="str">
        <f ca="1">IFERROR(RANK(order!AV428,order!AV$3:AV$554,0),"")</f>
        <v/>
      </c>
      <c r="AW428" s="10" t="str">
        <f ca="1">IFERROR(RANK(order!AW428,order!AW$3:AW$554,0),"")</f>
        <v/>
      </c>
      <c r="AX428" s="10" t="str">
        <f ca="1">IFERROR(RANK(order!AX428,order!AX$3:AX$554,0),"")</f>
        <v/>
      </c>
      <c r="AY428" s="10" t="str">
        <f ca="1">IFERROR(RANK(order!AY428,order!AY$3:AY$554,0),"")</f>
        <v/>
      </c>
      <c r="AZ428" s="4" t="str">
        <f ca="1">IFERROR(RANK(order!AZ428,order!AZ$3:AZ$554,0),"")</f>
        <v/>
      </c>
      <c r="BA428" s="4" t="str">
        <f ca="1">IFERROR(RANK(order!BA428,order!BA$3:BA$554,0),"")</f>
        <v/>
      </c>
      <c r="BB428" s="4" t="str">
        <f ca="1">IFERROR(RANK(order!BB428,order!BB$3:BB$554,0),"")</f>
        <v/>
      </c>
      <c r="BC428" s="10" t="str">
        <f ca="1">IFERROR(RANK(order!BC428,order!BC$3:BC$554,0),"")</f>
        <v/>
      </c>
      <c r="BD428" s="10" t="str">
        <f ca="1">IFERROR(RANK(order!BD428,order!BD$3:BD$554,0),"")</f>
        <v/>
      </c>
      <c r="BE428" s="10" t="str">
        <f ca="1">IFERROR(RANK(order!BE428,order!BE$3:BE$554,0),"")</f>
        <v/>
      </c>
      <c r="BF428" s="4" t="str">
        <f ca="1">IFERROR(RANK(order!BF428,order!BF$3:BF$554,0),"")</f>
        <v/>
      </c>
      <c r="BG428" s="4" t="str">
        <f ca="1">IFERROR(RANK(order!BG428,order!BG$3:BG$554,0),"")</f>
        <v/>
      </c>
      <c r="BH428" s="4" t="str">
        <f ca="1">IFERROR(RANK(order!BH428,order!BH$3:BH$554,0),"")</f>
        <v/>
      </c>
      <c r="BI428" s="10" t="str">
        <f ca="1">IFERROR(RANK(order!BI428,order!BI$3:BI$554,0),"")</f>
        <v/>
      </c>
      <c r="BJ428" s="10" t="str">
        <f ca="1">IFERROR(RANK(order!BJ428,order!BJ$3:BJ$554,0),"")</f>
        <v/>
      </c>
      <c r="BK428" s="10" t="str">
        <f ca="1">IFERROR(RANK(order!BK428,order!BK$3:BK$554,0),"")</f>
        <v/>
      </c>
      <c r="BL428" s="4" t="str">
        <f ca="1">IFERROR(RANK(order!BL428,order!BL$3:BL$554,0),"")</f>
        <v/>
      </c>
      <c r="BM428" s="4" t="str">
        <f ca="1">IFERROR(RANK(order!BM428,order!BM$3:BM$554,0),"")</f>
        <v/>
      </c>
      <c r="BN428" s="4" t="str">
        <f ca="1">IFERROR(RANK(order!BN428,order!BN$3:BN$554,0),"")</f>
        <v/>
      </c>
      <c r="BO428" s="10" t="str">
        <f ca="1">IFERROR(RANK(order!BO428,order!BO$3:BO$554,0),"")</f>
        <v/>
      </c>
      <c r="BP428" s="10" t="str">
        <f ca="1">IFERROR(RANK(order!BP428,order!BP$3:BP$554,0),"")</f>
        <v/>
      </c>
      <c r="BQ428" s="10" t="str">
        <f ca="1">IFERROR(RANK(order!BQ428,order!BQ$3:BQ$554,0),"")</f>
        <v/>
      </c>
      <c r="BR428" s="4" t="str">
        <f ca="1">IFERROR(RANK(order!BR428,order!BR$3:BR$554,0),"")</f>
        <v/>
      </c>
      <c r="BS428" s="4" t="str">
        <f ca="1">IFERROR(RANK(order!BS428,order!BS$3:BS$554,0),"")</f>
        <v/>
      </c>
      <c r="BT428" s="4" t="str">
        <f ca="1">IFERROR(RANK(order!BT428,order!BT$3:BT$554,0),"")</f>
        <v/>
      </c>
      <c r="BU428" s="95">
        <f t="shared" si="547"/>
        <v>426</v>
      </c>
      <c r="BV428" s="35" t="str">
        <f t="shared" si="548"/>
        <v>E1</v>
      </c>
      <c r="BW428" s="55">
        <f t="shared" ca="1" si="471"/>
        <v>0</v>
      </c>
      <c r="BX428" s="56" t="str">
        <f t="shared" ca="1" si="472"/>
        <v/>
      </c>
      <c r="BY428" s="56" t="str">
        <f t="shared" ca="1" si="473"/>
        <v/>
      </c>
      <c r="BZ428" s="57" t="str">
        <f t="shared" ca="1" si="474"/>
        <v/>
      </c>
      <c r="CA428" s="57" t="str">
        <f t="shared" ca="1" si="475"/>
        <v/>
      </c>
      <c r="CB428" s="58" t="str">
        <f t="shared" ca="1" si="476"/>
        <v/>
      </c>
      <c r="CC428" s="57" t="str">
        <f t="shared" ca="1" si="477"/>
        <v/>
      </c>
      <c r="CD428" s="57" t="str">
        <f t="shared" ca="1" si="478"/>
        <v/>
      </c>
      <c r="CE428" s="58" t="str">
        <f t="shared" ca="1" si="479"/>
        <v/>
      </c>
      <c r="CF428" s="59" t="str">
        <f t="shared" ca="1" si="480"/>
        <v/>
      </c>
      <c r="CG428" s="57" t="str">
        <f t="shared" ca="1" si="481"/>
        <v/>
      </c>
      <c r="CH428" s="57" t="str">
        <f t="shared" ca="1" si="482"/>
        <v/>
      </c>
      <c r="CI428" s="57" t="str">
        <f t="shared" ca="1" si="483"/>
        <v/>
      </c>
      <c r="CJ428" s="57" t="str">
        <f t="shared" ca="1" si="484"/>
        <v/>
      </c>
      <c r="CK428" s="57" t="str">
        <f t="shared" ca="1" si="485"/>
        <v/>
      </c>
      <c r="CL428" s="57" t="str">
        <f t="shared" ca="1" si="486"/>
        <v/>
      </c>
      <c r="CM428" s="57" t="str">
        <f t="shared" ca="1" si="487"/>
        <v/>
      </c>
      <c r="CN428" s="57" t="str">
        <f t="shared" ca="1" si="488"/>
        <v/>
      </c>
      <c r="CO428" s="57" t="str">
        <f t="shared" ca="1" si="489"/>
        <v/>
      </c>
      <c r="CP428" s="57" t="str">
        <f t="shared" ca="1" si="490"/>
        <v/>
      </c>
      <c r="CQ428" s="57" t="str">
        <f t="shared" ca="1" si="491"/>
        <v/>
      </c>
      <c r="CR428" s="57" t="str">
        <f t="shared" ca="1" si="492"/>
        <v/>
      </c>
      <c r="CS428" s="60" t="str">
        <f t="shared" ca="1" si="493"/>
        <v/>
      </c>
      <c r="CT428" s="60" t="str">
        <f t="shared" ca="1" si="494"/>
        <v/>
      </c>
      <c r="CU428" s="60" t="str">
        <f t="shared" ca="1" si="495"/>
        <v/>
      </c>
      <c r="CV428" s="60" t="str">
        <f t="shared" ca="1" si="496"/>
        <v/>
      </c>
      <c r="CW428" s="60" t="str">
        <f t="shared" ca="1" si="497"/>
        <v/>
      </c>
      <c r="CX428" s="60" t="str">
        <f t="shared" ca="1" si="498"/>
        <v/>
      </c>
      <c r="CY428" s="60" t="str">
        <f t="shared" ca="1" si="499"/>
        <v/>
      </c>
      <c r="CZ428" s="60" t="str">
        <f t="shared" ca="1" si="500"/>
        <v/>
      </c>
      <c r="DA428" s="65" t="str">
        <f t="shared" ca="1" si="501"/>
        <v/>
      </c>
      <c r="DB428" s="65" t="str">
        <f t="shared" ca="1" si="502"/>
        <v/>
      </c>
      <c r="DC428" s="65" t="str">
        <f t="shared" ca="1" si="503"/>
        <v/>
      </c>
      <c r="DD428" s="65" t="str">
        <f t="shared" ca="1" si="504"/>
        <v/>
      </c>
      <c r="DE428" s="65" t="str">
        <f t="shared" ca="1" si="505"/>
        <v/>
      </c>
      <c r="DF428" s="66" t="str">
        <f t="shared" ca="1" si="506"/>
        <v/>
      </c>
      <c r="DG428" s="66" t="str">
        <f t="shared" ca="1" si="507"/>
        <v/>
      </c>
      <c r="DH428" s="66" t="str">
        <f t="shared" ca="1" si="508"/>
        <v/>
      </c>
      <c r="DI428" s="66" t="str">
        <f t="shared" ca="1" si="509"/>
        <v/>
      </c>
      <c r="DJ428" s="66" t="str">
        <f t="shared" ca="1" si="510"/>
        <v/>
      </c>
      <c r="DK428" s="65" t="str">
        <f t="shared" ca="1" si="511"/>
        <v/>
      </c>
      <c r="DL428" s="65" t="str">
        <f t="shared" ca="1" si="512"/>
        <v/>
      </c>
      <c r="DM428" s="65" t="str">
        <f t="shared" ca="1" si="513"/>
        <v/>
      </c>
      <c r="DN428" s="65" t="str">
        <f t="shared" ca="1" si="514"/>
        <v/>
      </c>
      <c r="DO428" s="65" t="str">
        <f t="shared" ca="1" si="515"/>
        <v/>
      </c>
      <c r="DP428" s="65" t="str">
        <f t="shared" ca="1" si="516"/>
        <v/>
      </c>
      <c r="DQ428" s="65" t="str">
        <f t="shared" ca="1" si="517"/>
        <v/>
      </c>
      <c r="DR428" s="69" t="str">
        <f t="shared" ca="1" si="518"/>
        <v/>
      </c>
      <c r="DS428" s="69" t="str">
        <f t="shared" ca="1" si="519"/>
        <v/>
      </c>
      <c r="DT428" s="69" t="str">
        <f t="shared" ca="1" si="520"/>
        <v/>
      </c>
      <c r="DU428" s="69" t="str">
        <f t="shared" ca="1" si="521"/>
        <v/>
      </c>
      <c r="DV428" s="69" t="str">
        <f t="shared" ca="1" si="522"/>
        <v/>
      </c>
      <c r="DW428" s="69" t="str">
        <f t="shared" ca="1" si="523"/>
        <v/>
      </c>
      <c r="DX428" s="69" t="str">
        <f t="shared" ca="1" si="524"/>
        <v/>
      </c>
      <c r="DY428" s="69" t="str">
        <f t="shared" ca="1" si="525"/>
        <v/>
      </c>
      <c r="DZ428" s="72" t="str">
        <f t="shared" ca="1" si="526"/>
        <v/>
      </c>
      <c r="EA428" s="72" t="str">
        <f t="shared" ca="1" si="527"/>
        <v/>
      </c>
      <c r="EB428" s="72" t="str">
        <f t="shared" ca="1" si="528"/>
        <v/>
      </c>
      <c r="EC428" s="65" t="str">
        <f t="shared" ca="1" si="529"/>
        <v/>
      </c>
      <c r="ED428" s="65" t="str">
        <f t="shared" ca="1" si="530"/>
        <v/>
      </c>
      <c r="EE428" s="65" t="str">
        <f t="shared" ca="1" si="531"/>
        <v/>
      </c>
      <c r="EF428" s="65" t="str">
        <f t="shared" ca="1" si="532"/>
        <v/>
      </c>
      <c r="EG428" s="65" t="str">
        <f t="shared" ca="1" si="533"/>
        <v/>
      </c>
      <c r="EH428" s="65" t="str">
        <f t="shared" ca="1" si="534"/>
        <v/>
      </c>
      <c r="EI428" s="429" t="str">
        <f t="shared" ca="1" si="535"/>
        <v>No</v>
      </c>
      <c r="EJ428" s="428" t="str">
        <f t="shared" ca="1" si="536"/>
        <v/>
      </c>
      <c r="EK428" s="428" t="str">
        <f t="shared" ca="1" si="537"/>
        <v/>
      </c>
      <c r="EL428" s="65" t="str">
        <f t="shared" ca="1" si="538"/>
        <v/>
      </c>
      <c r="EM428" s="65" t="str">
        <f t="shared" ca="1" si="539"/>
        <v/>
      </c>
      <c r="EN428" s="65" t="str">
        <f t="shared" ca="1" si="540"/>
        <v/>
      </c>
      <c r="EO428" s="433" t="str">
        <f t="shared" ca="1" si="541"/>
        <v/>
      </c>
      <c r="EP428" s="433" t="str">
        <f t="shared" ca="1" si="542"/>
        <v/>
      </c>
      <c r="EQ428" s="433" t="str">
        <f t="shared" ca="1" si="543"/>
        <v/>
      </c>
      <c r="ER428" s="433" t="str">
        <f t="shared" ca="1" si="544"/>
        <v/>
      </c>
      <c r="ES428" s="433" t="str">
        <f t="shared" ca="1" si="545"/>
        <v/>
      </c>
      <c r="ET428" s="433" t="str">
        <f t="shared" ca="1" si="546"/>
        <v/>
      </c>
      <c r="EU428" s="433" t="str">
        <f ca="1">IF(OR(CO428="",CQ428=""),"",Discipline!$P$3*CO428+Discipline!$X$3*CQ428)</f>
        <v/>
      </c>
      <c r="EV428" s="433" t="str">
        <f ca="1">IF(OR(CP428="",CR428=""),"",Discipline!$P$3*CP428+Discipline!$X$3*CR428)</f>
        <v/>
      </c>
    </row>
    <row r="429" spans="1:152" x14ac:dyDescent="0.25">
      <c r="A429" s="10" t="str">
        <f ca="1">IFERROR(RANK(order!A429,order!A$3:A$554,0),"")</f>
        <v/>
      </c>
      <c r="B429" s="10" t="str">
        <f ca="1">IFERROR(RANK(order!B429,order!B$3:B$554,0),"")</f>
        <v/>
      </c>
      <c r="C429" s="10" t="str">
        <f ca="1">IFERROR(RANK(order!C429,order!C$3:C$554,0),"")</f>
        <v/>
      </c>
      <c r="D429" s="4" t="str">
        <f ca="1">IFERROR(RANK(order!D429,order!D$3:D$554,0),"")</f>
        <v/>
      </c>
      <c r="E429" s="4" t="str">
        <f ca="1">IFERROR(RANK(order!E429,order!E$3:E$554,0),"")</f>
        <v/>
      </c>
      <c r="F429" s="4" t="str">
        <f ca="1">IFERROR(RANK(order!F429,order!F$3:F$554,0),"")</f>
        <v/>
      </c>
      <c r="G429" s="10" t="str">
        <f ca="1">IFERROR(RANK(order!G429,order!G$3:G$554,0),"")</f>
        <v/>
      </c>
      <c r="H429" s="10" t="str">
        <f ca="1">IFERROR(RANK(order!H429,order!H$3:H$554,0),"")</f>
        <v/>
      </c>
      <c r="I429" s="10" t="str">
        <f ca="1">IFERROR(RANK(order!I429,order!I$3:I$554,0),"")</f>
        <v/>
      </c>
      <c r="J429" s="4" t="str">
        <f ca="1">IFERROR(RANK(order!J429,order!J$3:J$554,0),"")</f>
        <v/>
      </c>
      <c r="K429" s="4" t="str">
        <f ca="1">IFERROR(RANK(order!K429,order!K$3:K$554,0),"")</f>
        <v/>
      </c>
      <c r="L429" s="4" t="str">
        <f ca="1">IFERROR(RANK(order!L429,order!L$3:L$554,0),"")</f>
        <v/>
      </c>
      <c r="M429" s="10" t="str">
        <f ca="1">IFERROR(RANK(order!M429,order!M$3:M$554,0),"")</f>
        <v/>
      </c>
      <c r="N429" s="10" t="str">
        <f ca="1">IFERROR(RANK(order!N429,order!N$3:N$554,0),"")</f>
        <v/>
      </c>
      <c r="O429" s="10" t="str">
        <f ca="1">IFERROR(RANK(order!O429,order!O$3:O$554,0),"")</f>
        <v/>
      </c>
      <c r="P429" s="4" t="str">
        <f ca="1">IFERROR(RANK(order!P429,order!P$3:P$554,0),"")</f>
        <v/>
      </c>
      <c r="Q429" s="4" t="str">
        <f ca="1">IFERROR(RANK(order!Q429,order!Q$3:Q$554,0),"")</f>
        <v/>
      </c>
      <c r="R429" s="4" t="str">
        <f ca="1">IFERROR(RANK(order!R429,order!R$3:R$554,0),"")</f>
        <v/>
      </c>
      <c r="S429" s="10" t="str">
        <f ca="1">IFERROR(RANK(order!S429,order!S$3:S$554,0),"")</f>
        <v/>
      </c>
      <c r="T429" s="10" t="str">
        <f ca="1">IFERROR(RANK(order!T429,order!T$3:T$554,0),"")</f>
        <v/>
      </c>
      <c r="U429" s="10" t="str">
        <f ca="1">IFERROR(RANK(order!U429,order!U$3:U$554,0),"")</f>
        <v/>
      </c>
      <c r="V429" s="4" t="str">
        <f ca="1">IFERROR(RANK(order!V429,order!V$3:V$554,0),"")</f>
        <v/>
      </c>
      <c r="W429" s="4" t="str">
        <f ca="1">IFERROR(RANK(order!W429,order!W$3:W$554,0),"")</f>
        <v/>
      </c>
      <c r="X429" s="4" t="str">
        <f ca="1">IFERROR(RANK(order!X429,order!X$3:X$554,0),"")</f>
        <v/>
      </c>
      <c r="Y429" s="10" t="str">
        <f ca="1">IFERROR(RANK(order!Y429,order!Y$3:Y$554,0),"")</f>
        <v/>
      </c>
      <c r="Z429" s="10" t="str">
        <f ca="1">IFERROR(RANK(order!Z429,order!Z$3:Z$554,0),"")</f>
        <v/>
      </c>
      <c r="AA429" s="10" t="str">
        <f ca="1">IFERROR(RANK(order!AA429,order!AA$3:AA$554,0),"")</f>
        <v/>
      </c>
      <c r="AB429" s="4" t="str">
        <f ca="1">IFERROR(RANK(order!AB429,order!AB$3:AB$554,0),"")</f>
        <v/>
      </c>
      <c r="AC429" s="4" t="str">
        <f ca="1">IFERROR(RANK(order!AC429,order!AC$3:AC$554,0),"")</f>
        <v/>
      </c>
      <c r="AD429" s="4" t="str">
        <f ca="1">IFERROR(RANK(order!AD429,order!AD$3:AD$554,0),"")</f>
        <v/>
      </c>
      <c r="AE429" s="10" t="str">
        <f ca="1">IFERROR(RANK(order!AE429,order!AE$3:AE$554,0),"")</f>
        <v/>
      </c>
      <c r="AF429" s="10" t="str">
        <f ca="1">IFERROR(RANK(order!AF429,order!AF$3:AF$554,0),"")</f>
        <v/>
      </c>
      <c r="AG429" s="10" t="str">
        <f ca="1">IFERROR(RANK(order!AG429,order!AG$3:AG$554,0),"")</f>
        <v/>
      </c>
      <c r="AH429" s="4" t="str">
        <f ca="1">IFERROR(RANK(order!AH429,order!AH$3:AH$554,0),"")</f>
        <v/>
      </c>
      <c r="AI429" s="4" t="str">
        <f ca="1">IFERROR(RANK(order!AI429,order!AI$3:AI$554,0),"")</f>
        <v/>
      </c>
      <c r="AJ429" s="4" t="str">
        <f ca="1">IFERROR(RANK(order!AJ429,order!AJ$3:AJ$554,0),"")</f>
        <v/>
      </c>
      <c r="AK429" s="10" t="str">
        <f ca="1">IFERROR(RANK(order!AK429,order!AK$3:AK$554,0),"")</f>
        <v/>
      </c>
      <c r="AL429" s="10" t="str">
        <f ca="1">IFERROR(RANK(order!AL429,order!AL$3:AL$554,0),"")</f>
        <v/>
      </c>
      <c r="AM429" s="10" t="str">
        <f ca="1">IFERROR(RANK(order!AM429,order!AM$3:AM$554,0),"")</f>
        <v/>
      </c>
      <c r="AN429" s="4" t="str">
        <f ca="1">IFERROR(RANK(order!AN429,order!AN$3:AN$554,0),"")</f>
        <v/>
      </c>
      <c r="AO429" s="4" t="str">
        <f ca="1">IFERROR(RANK(order!AO429,order!AO$3:AO$554,0),"")</f>
        <v/>
      </c>
      <c r="AP429" s="4" t="str">
        <f ca="1">IFERROR(RANK(order!AP429,order!AP$3:AP$554,0),"")</f>
        <v/>
      </c>
      <c r="AQ429" s="10" t="str">
        <f ca="1">IFERROR(RANK(order!AQ429,order!AQ$3:AQ$554,0),"")</f>
        <v/>
      </c>
      <c r="AR429" s="10" t="str">
        <f ca="1">IFERROR(RANK(order!AR429,order!AR$3:AR$554,0),"")</f>
        <v/>
      </c>
      <c r="AS429" s="10" t="str">
        <f ca="1">IFERROR(RANK(order!AS429,order!AS$3:AS$554,0),"")</f>
        <v/>
      </c>
      <c r="AT429" s="4" t="str">
        <f ca="1">IFERROR(RANK(order!AT429,order!AT$3:AT$554,0),"")</f>
        <v/>
      </c>
      <c r="AU429" s="4" t="str">
        <f ca="1">IFERROR(RANK(order!AU429,order!AU$3:AU$554,0),"")</f>
        <v/>
      </c>
      <c r="AV429" s="4" t="str">
        <f ca="1">IFERROR(RANK(order!AV429,order!AV$3:AV$554,0),"")</f>
        <v/>
      </c>
      <c r="AW429" s="10" t="str">
        <f ca="1">IFERROR(RANK(order!AW429,order!AW$3:AW$554,0),"")</f>
        <v/>
      </c>
      <c r="AX429" s="10" t="str">
        <f ca="1">IFERROR(RANK(order!AX429,order!AX$3:AX$554,0),"")</f>
        <v/>
      </c>
      <c r="AY429" s="10" t="str">
        <f ca="1">IFERROR(RANK(order!AY429,order!AY$3:AY$554,0),"")</f>
        <v/>
      </c>
      <c r="AZ429" s="4" t="str">
        <f ca="1">IFERROR(RANK(order!AZ429,order!AZ$3:AZ$554,0),"")</f>
        <v/>
      </c>
      <c r="BA429" s="4" t="str">
        <f ca="1">IFERROR(RANK(order!BA429,order!BA$3:BA$554,0),"")</f>
        <v/>
      </c>
      <c r="BB429" s="4" t="str">
        <f ca="1">IFERROR(RANK(order!BB429,order!BB$3:BB$554,0),"")</f>
        <v/>
      </c>
      <c r="BC429" s="10" t="str">
        <f ca="1">IFERROR(RANK(order!BC429,order!BC$3:BC$554,0),"")</f>
        <v/>
      </c>
      <c r="BD429" s="10" t="str">
        <f ca="1">IFERROR(RANK(order!BD429,order!BD$3:BD$554,0),"")</f>
        <v/>
      </c>
      <c r="BE429" s="10" t="str">
        <f ca="1">IFERROR(RANK(order!BE429,order!BE$3:BE$554,0),"")</f>
        <v/>
      </c>
      <c r="BF429" s="4" t="str">
        <f ca="1">IFERROR(RANK(order!BF429,order!BF$3:BF$554,0),"")</f>
        <v/>
      </c>
      <c r="BG429" s="4" t="str">
        <f ca="1">IFERROR(RANK(order!BG429,order!BG$3:BG$554,0),"")</f>
        <v/>
      </c>
      <c r="BH429" s="4" t="str">
        <f ca="1">IFERROR(RANK(order!BH429,order!BH$3:BH$554,0),"")</f>
        <v/>
      </c>
      <c r="BI429" s="10" t="str">
        <f ca="1">IFERROR(RANK(order!BI429,order!BI$3:BI$554,0),"")</f>
        <v/>
      </c>
      <c r="BJ429" s="10" t="str">
        <f ca="1">IFERROR(RANK(order!BJ429,order!BJ$3:BJ$554,0),"")</f>
        <v/>
      </c>
      <c r="BK429" s="10" t="str">
        <f ca="1">IFERROR(RANK(order!BK429,order!BK$3:BK$554,0),"")</f>
        <v/>
      </c>
      <c r="BL429" s="4" t="str">
        <f ca="1">IFERROR(RANK(order!BL429,order!BL$3:BL$554,0),"")</f>
        <v/>
      </c>
      <c r="BM429" s="4" t="str">
        <f ca="1">IFERROR(RANK(order!BM429,order!BM$3:BM$554,0),"")</f>
        <v/>
      </c>
      <c r="BN429" s="4" t="str">
        <f ca="1">IFERROR(RANK(order!BN429,order!BN$3:BN$554,0),"")</f>
        <v/>
      </c>
      <c r="BO429" s="10" t="str">
        <f ca="1">IFERROR(RANK(order!BO429,order!BO$3:BO$554,0),"")</f>
        <v/>
      </c>
      <c r="BP429" s="10" t="str">
        <f ca="1">IFERROR(RANK(order!BP429,order!BP$3:BP$554,0),"")</f>
        <v/>
      </c>
      <c r="BQ429" s="10" t="str">
        <f ca="1">IFERROR(RANK(order!BQ429,order!BQ$3:BQ$554,0),"")</f>
        <v/>
      </c>
      <c r="BR429" s="4" t="str">
        <f ca="1">IFERROR(RANK(order!BR429,order!BR$3:BR$554,0),"")</f>
        <v/>
      </c>
      <c r="BS429" s="4" t="str">
        <f ca="1">IFERROR(RANK(order!BS429,order!BS$3:BS$554,0),"")</f>
        <v/>
      </c>
      <c r="BT429" s="4" t="str">
        <f ca="1">IFERROR(RANK(order!BT429,order!BT$3:BT$554,0),"")</f>
        <v/>
      </c>
      <c r="BU429" s="95">
        <f t="shared" si="547"/>
        <v>427</v>
      </c>
      <c r="BV429" s="35" t="str">
        <f t="shared" si="548"/>
        <v>E1</v>
      </c>
      <c r="BW429" s="55">
        <f t="shared" ca="1" si="471"/>
        <v>0</v>
      </c>
      <c r="BX429" s="56" t="str">
        <f t="shared" ca="1" si="472"/>
        <v/>
      </c>
      <c r="BY429" s="56" t="str">
        <f t="shared" ca="1" si="473"/>
        <v/>
      </c>
      <c r="BZ429" s="57" t="str">
        <f t="shared" ca="1" si="474"/>
        <v/>
      </c>
      <c r="CA429" s="57" t="str">
        <f t="shared" ca="1" si="475"/>
        <v/>
      </c>
      <c r="CB429" s="58" t="str">
        <f t="shared" ca="1" si="476"/>
        <v/>
      </c>
      <c r="CC429" s="57" t="str">
        <f t="shared" ca="1" si="477"/>
        <v/>
      </c>
      <c r="CD429" s="57" t="str">
        <f t="shared" ca="1" si="478"/>
        <v/>
      </c>
      <c r="CE429" s="58" t="str">
        <f t="shared" ca="1" si="479"/>
        <v/>
      </c>
      <c r="CF429" s="59" t="str">
        <f t="shared" ca="1" si="480"/>
        <v/>
      </c>
      <c r="CG429" s="57" t="str">
        <f t="shared" ca="1" si="481"/>
        <v/>
      </c>
      <c r="CH429" s="57" t="str">
        <f t="shared" ca="1" si="482"/>
        <v/>
      </c>
      <c r="CI429" s="57" t="str">
        <f t="shared" ca="1" si="483"/>
        <v/>
      </c>
      <c r="CJ429" s="57" t="str">
        <f t="shared" ca="1" si="484"/>
        <v/>
      </c>
      <c r="CK429" s="57" t="str">
        <f t="shared" ca="1" si="485"/>
        <v/>
      </c>
      <c r="CL429" s="57" t="str">
        <f t="shared" ca="1" si="486"/>
        <v/>
      </c>
      <c r="CM429" s="57" t="str">
        <f t="shared" ca="1" si="487"/>
        <v/>
      </c>
      <c r="CN429" s="57" t="str">
        <f t="shared" ca="1" si="488"/>
        <v/>
      </c>
      <c r="CO429" s="57" t="str">
        <f t="shared" ca="1" si="489"/>
        <v/>
      </c>
      <c r="CP429" s="57" t="str">
        <f t="shared" ca="1" si="490"/>
        <v/>
      </c>
      <c r="CQ429" s="57" t="str">
        <f t="shared" ca="1" si="491"/>
        <v/>
      </c>
      <c r="CR429" s="57" t="str">
        <f t="shared" ca="1" si="492"/>
        <v/>
      </c>
      <c r="CS429" s="60" t="str">
        <f t="shared" ca="1" si="493"/>
        <v/>
      </c>
      <c r="CT429" s="60" t="str">
        <f t="shared" ca="1" si="494"/>
        <v/>
      </c>
      <c r="CU429" s="60" t="str">
        <f t="shared" ca="1" si="495"/>
        <v/>
      </c>
      <c r="CV429" s="60" t="str">
        <f t="shared" ca="1" si="496"/>
        <v/>
      </c>
      <c r="CW429" s="60" t="str">
        <f t="shared" ca="1" si="497"/>
        <v/>
      </c>
      <c r="CX429" s="60" t="str">
        <f t="shared" ca="1" si="498"/>
        <v/>
      </c>
      <c r="CY429" s="60" t="str">
        <f t="shared" ca="1" si="499"/>
        <v/>
      </c>
      <c r="CZ429" s="60" t="str">
        <f t="shared" ca="1" si="500"/>
        <v/>
      </c>
      <c r="DA429" s="65" t="str">
        <f t="shared" ca="1" si="501"/>
        <v/>
      </c>
      <c r="DB429" s="65" t="str">
        <f t="shared" ca="1" si="502"/>
        <v/>
      </c>
      <c r="DC429" s="65" t="str">
        <f t="shared" ca="1" si="503"/>
        <v/>
      </c>
      <c r="DD429" s="65" t="str">
        <f t="shared" ca="1" si="504"/>
        <v/>
      </c>
      <c r="DE429" s="65" t="str">
        <f t="shared" ca="1" si="505"/>
        <v/>
      </c>
      <c r="DF429" s="66" t="str">
        <f t="shared" ca="1" si="506"/>
        <v/>
      </c>
      <c r="DG429" s="66" t="str">
        <f t="shared" ca="1" si="507"/>
        <v/>
      </c>
      <c r="DH429" s="66" t="str">
        <f t="shared" ca="1" si="508"/>
        <v/>
      </c>
      <c r="DI429" s="66" t="str">
        <f t="shared" ca="1" si="509"/>
        <v/>
      </c>
      <c r="DJ429" s="66" t="str">
        <f t="shared" ca="1" si="510"/>
        <v/>
      </c>
      <c r="DK429" s="65" t="str">
        <f t="shared" ca="1" si="511"/>
        <v/>
      </c>
      <c r="DL429" s="65" t="str">
        <f t="shared" ca="1" si="512"/>
        <v/>
      </c>
      <c r="DM429" s="65" t="str">
        <f t="shared" ca="1" si="513"/>
        <v/>
      </c>
      <c r="DN429" s="65" t="str">
        <f t="shared" ca="1" si="514"/>
        <v/>
      </c>
      <c r="DO429" s="65" t="str">
        <f t="shared" ca="1" si="515"/>
        <v/>
      </c>
      <c r="DP429" s="65" t="str">
        <f t="shared" ca="1" si="516"/>
        <v/>
      </c>
      <c r="DQ429" s="65" t="str">
        <f t="shared" ca="1" si="517"/>
        <v/>
      </c>
      <c r="DR429" s="69" t="str">
        <f t="shared" ca="1" si="518"/>
        <v/>
      </c>
      <c r="DS429" s="69" t="str">
        <f t="shared" ca="1" si="519"/>
        <v/>
      </c>
      <c r="DT429" s="69" t="str">
        <f t="shared" ca="1" si="520"/>
        <v/>
      </c>
      <c r="DU429" s="69" t="str">
        <f t="shared" ca="1" si="521"/>
        <v/>
      </c>
      <c r="DV429" s="69" t="str">
        <f t="shared" ca="1" si="522"/>
        <v/>
      </c>
      <c r="DW429" s="69" t="str">
        <f t="shared" ca="1" si="523"/>
        <v/>
      </c>
      <c r="DX429" s="69" t="str">
        <f t="shared" ca="1" si="524"/>
        <v/>
      </c>
      <c r="DY429" s="69" t="str">
        <f t="shared" ca="1" si="525"/>
        <v/>
      </c>
      <c r="DZ429" s="72" t="str">
        <f t="shared" ca="1" si="526"/>
        <v/>
      </c>
      <c r="EA429" s="72" t="str">
        <f t="shared" ca="1" si="527"/>
        <v/>
      </c>
      <c r="EB429" s="72" t="str">
        <f t="shared" ca="1" si="528"/>
        <v/>
      </c>
      <c r="EC429" s="65" t="str">
        <f t="shared" ca="1" si="529"/>
        <v/>
      </c>
      <c r="ED429" s="65" t="str">
        <f t="shared" ca="1" si="530"/>
        <v/>
      </c>
      <c r="EE429" s="65" t="str">
        <f t="shared" ca="1" si="531"/>
        <v/>
      </c>
      <c r="EF429" s="65" t="str">
        <f t="shared" ca="1" si="532"/>
        <v/>
      </c>
      <c r="EG429" s="65" t="str">
        <f t="shared" ca="1" si="533"/>
        <v/>
      </c>
      <c r="EH429" s="65" t="str">
        <f t="shared" ca="1" si="534"/>
        <v/>
      </c>
      <c r="EI429" s="429" t="str">
        <f t="shared" ca="1" si="535"/>
        <v>No</v>
      </c>
      <c r="EJ429" s="428" t="str">
        <f t="shared" ca="1" si="536"/>
        <v/>
      </c>
      <c r="EK429" s="428" t="str">
        <f t="shared" ca="1" si="537"/>
        <v/>
      </c>
      <c r="EL429" s="65" t="str">
        <f t="shared" ca="1" si="538"/>
        <v/>
      </c>
      <c r="EM429" s="65" t="str">
        <f t="shared" ca="1" si="539"/>
        <v/>
      </c>
      <c r="EN429" s="65" t="str">
        <f t="shared" ca="1" si="540"/>
        <v/>
      </c>
      <c r="EO429" s="433" t="str">
        <f t="shared" ca="1" si="541"/>
        <v/>
      </c>
      <c r="EP429" s="433" t="str">
        <f t="shared" ca="1" si="542"/>
        <v/>
      </c>
      <c r="EQ429" s="433" t="str">
        <f t="shared" ca="1" si="543"/>
        <v/>
      </c>
      <c r="ER429" s="433" t="str">
        <f t="shared" ca="1" si="544"/>
        <v/>
      </c>
      <c r="ES429" s="433" t="str">
        <f t="shared" ca="1" si="545"/>
        <v/>
      </c>
      <c r="ET429" s="433" t="str">
        <f t="shared" ca="1" si="546"/>
        <v/>
      </c>
      <c r="EU429" s="433" t="str">
        <f ca="1">IF(OR(CO429="",CQ429=""),"",Discipline!$P$3*CO429+Discipline!$X$3*CQ429)</f>
        <v/>
      </c>
      <c r="EV429" s="433" t="str">
        <f ca="1">IF(OR(CP429="",CR429=""),"",Discipline!$P$3*CP429+Discipline!$X$3*CR429)</f>
        <v/>
      </c>
    </row>
    <row r="430" spans="1:152" x14ac:dyDescent="0.25">
      <c r="A430" s="10" t="str">
        <f ca="1">IFERROR(RANK(order!A430,order!A$3:A$554,0),"")</f>
        <v/>
      </c>
      <c r="B430" s="10" t="str">
        <f ca="1">IFERROR(RANK(order!B430,order!B$3:B$554,0),"")</f>
        <v/>
      </c>
      <c r="C430" s="10" t="str">
        <f ca="1">IFERROR(RANK(order!C430,order!C$3:C$554,0),"")</f>
        <v/>
      </c>
      <c r="D430" s="4" t="str">
        <f ca="1">IFERROR(RANK(order!D430,order!D$3:D$554,0),"")</f>
        <v/>
      </c>
      <c r="E430" s="4" t="str">
        <f ca="1">IFERROR(RANK(order!E430,order!E$3:E$554,0),"")</f>
        <v/>
      </c>
      <c r="F430" s="4" t="str">
        <f ca="1">IFERROR(RANK(order!F430,order!F$3:F$554,0),"")</f>
        <v/>
      </c>
      <c r="G430" s="10" t="str">
        <f ca="1">IFERROR(RANK(order!G430,order!G$3:G$554,0),"")</f>
        <v/>
      </c>
      <c r="H430" s="10" t="str">
        <f ca="1">IFERROR(RANK(order!H430,order!H$3:H$554,0),"")</f>
        <v/>
      </c>
      <c r="I430" s="10" t="str">
        <f ca="1">IFERROR(RANK(order!I430,order!I$3:I$554,0),"")</f>
        <v/>
      </c>
      <c r="J430" s="4" t="str">
        <f ca="1">IFERROR(RANK(order!J430,order!J$3:J$554,0),"")</f>
        <v/>
      </c>
      <c r="K430" s="4" t="str">
        <f ca="1">IFERROR(RANK(order!K430,order!K$3:K$554,0),"")</f>
        <v/>
      </c>
      <c r="L430" s="4" t="str">
        <f ca="1">IFERROR(RANK(order!L430,order!L$3:L$554,0),"")</f>
        <v/>
      </c>
      <c r="M430" s="10" t="str">
        <f ca="1">IFERROR(RANK(order!M430,order!M$3:M$554,0),"")</f>
        <v/>
      </c>
      <c r="N430" s="10" t="str">
        <f ca="1">IFERROR(RANK(order!N430,order!N$3:N$554,0),"")</f>
        <v/>
      </c>
      <c r="O430" s="10" t="str">
        <f ca="1">IFERROR(RANK(order!O430,order!O$3:O$554,0),"")</f>
        <v/>
      </c>
      <c r="P430" s="4" t="str">
        <f ca="1">IFERROR(RANK(order!P430,order!P$3:P$554,0),"")</f>
        <v/>
      </c>
      <c r="Q430" s="4" t="str">
        <f ca="1">IFERROR(RANK(order!Q430,order!Q$3:Q$554,0),"")</f>
        <v/>
      </c>
      <c r="R430" s="4" t="str">
        <f ca="1">IFERROR(RANK(order!R430,order!R$3:R$554,0),"")</f>
        <v/>
      </c>
      <c r="S430" s="10" t="str">
        <f ca="1">IFERROR(RANK(order!S430,order!S$3:S$554,0),"")</f>
        <v/>
      </c>
      <c r="T430" s="10" t="str">
        <f ca="1">IFERROR(RANK(order!T430,order!T$3:T$554,0),"")</f>
        <v/>
      </c>
      <c r="U430" s="10" t="str">
        <f ca="1">IFERROR(RANK(order!U430,order!U$3:U$554,0),"")</f>
        <v/>
      </c>
      <c r="V430" s="4" t="str">
        <f ca="1">IFERROR(RANK(order!V430,order!V$3:V$554,0),"")</f>
        <v/>
      </c>
      <c r="W430" s="4" t="str">
        <f ca="1">IFERROR(RANK(order!W430,order!W$3:W$554,0),"")</f>
        <v/>
      </c>
      <c r="X430" s="4" t="str">
        <f ca="1">IFERROR(RANK(order!X430,order!X$3:X$554,0),"")</f>
        <v/>
      </c>
      <c r="Y430" s="10" t="str">
        <f ca="1">IFERROR(RANK(order!Y430,order!Y$3:Y$554,0),"")</f>
        <v/>
      </c>
      <c r="Z430" s="10" t="str">
        <f ca="1">IFERROR(RANK(order!Z430,order!Z$3:Z$554,0),"")</f>
        <v/>
      </c>
      <c r="AA430" s="10" t="str">
        <f ca="1">IFERROR(RANK(order!AA430,order!AA$3:AA$554,0),"")</f>
        <v/>
      </c>
      <c r="AB430" s="4" t="str">
        <f ca="1">IFERROR(RANK(order!AB430,order!AB$3:AB$554,0),"")</f>
        <v/>
      </c>
      <c r="AC430" s="4" t="str">
        <f ca="1">IFERROR(RANK(order!AC430,order!AC$3:AC$554,0),"")</f>
        <v/>
      </c>
      <c r="AD430" s="4" t="str">
        <f ca="1">IFERROR(RANK(order!AD430,order!AD$3:AD$554,0),"")</f>
        <v/>
      </c>
      <c r="AE430" s="10" t="str">
        <f ca="1">IFERROR(RANK(order!AE430,order!AE$3:AE$554,0),"")</f>
        <v/>
      </c>
      <c r="AF430" s="10" t="str">
        <f ca="1">IFERROR(RANK(order!AF430,order!AF$3:AF$554,0),"")</f>
        <v/>
      </c>
      <c r="AG430" s="10" t="str">
        <f ca="1">IFERROR(RANK(order!AG430,order!AG$3:AG$554,0),"")</f>
        <v/>
      </c>
      <c r="AH430" s="4" t="str">
        <f ca="1">IFERROR(RANK(order!AH430,order!AH$3:AH$554,0),"")</f>
        <v/>
      </c>
      <c r="AI430" s="4" t="str">
        <f ca="1">IFERROR(RANK(order!AI430,order!AI$3:AI$554,0),"")</f>
        <v/>
      </c>
      <c r="AJ430" s="4" t="str">
        <f ca="1">IFERROR(RANK(order!AJ430,order!AJ$3:AJ$554,0),"")</f>
        <v/>
      </c>
      <c r="AK430" s="10" t="str">
        <f ca="1">IFERROR(RANK(order!AK430,order!AK$3:AK$554,0),"")</f>
        <v/>
      </c>
      <c r="AL430" s="10" t="str">
        <f ca="1">IFERROR(RANK(order!AL430,order!AL$3:AL$554,0),"")</f>
        <v/>
      </c>
      <c r="AM430" s="10" t="str">
        <f ca="1">IFERROR(RANK(order!AM430,order!AM$3:AM$554,0),"")</f>
        <v/>
      </c>
      <c r="AN430" s="4" t="str">
        <f ca="1">IFERROR(RANK(order!AN430,order!AN$3:AN$554,0),"")</f>
        <v/>
      </c>
      <c r="AO430" s="4" t="str">
        <f ca="1">IFERROR(RANK(order!AO430,order!AO$3:AO$554,0),"")</f>
        <v/>
      </c>
      <c r="AP430" s="4" t="str">
        <f ca="1">IFERROR(RANK(order!AP430,order!AP$3:AP$554,0),"")</f>
        <v/>
      </c>
      <c r="AQ430" s="10" t="str">
        <f ca="1">IFERROR(RANK(order!AQ430,order!AQ$3:AQ$554,0),"")</f>
        <v/>
      </c>
      <c r="AR430" s="10" t="str">
        <f ca="1">IFERROR(RANK(order!AR430,order!AR$3:AR$554,0),"")</f>
        <v/>
      </c>
      <c r="AS430" s="10" t="str">
        <f ca="1">IFERROR(RANK(order!AS430,order!AS$3:AS$554,0),"")</f>
        <v/>
      </c>
      <c r="AT430" s="4" t="str">
        <f ca="1">IFERROR(RANK(order!AT430,order!AT$3:AT$554,0),"")</f>
        <v/>
      </c>
      <c r="AU430" s="4" t="str">
        <f ca="1">IFERROR(RANK(order!AU430,order!AU$3:AU$554,0),"")</f>
        <v/>
      </c>
      <c r="AV430" s="4" t="str">
        <f ca="1">IFERROR(RANK(order!AV430,order!AV$3:AV$554,0),"")</f>
        <v/>
      </c>
      <c r="AW430" s="10" t="str">
        <f ca="1">IFERROR(RANK(order!AW430,order!AW$3:AW$554,0),"")</f>
        <v/>
      </c>
      <c r="AX430" s="10" t="str">
        <f ca="1">IFERROR(RANK(order!AX430,order!AX$3:AX$554,0),"")</f>
        <v/>
      </c>
      <c r="AY430" s="10" t="str">
        <f ca="1">IFERROR(RANK(order!AY430,order!AY$3:AY$554,0),"")</f>
        <v/>
      </c>
      <c r="AZ430" s="4" t="str">
        <f ca="1">IFERROR(RANK(order!AZ430,order!AZ$3:AZ$554,0),"")</f>
        <v/>
      </c>
      <c r="BA430" s="4" t="str">
        <f ca="1">IFERROR(RANK(order!BA430,order!BA$3:BA$554,0),"")</f>
        <v/>
      </c>
      <c r="BB430" s="4" t="str">
        <f ca="1">IFERROR(RANK(order!BB430,order!BB$3:BB$554,0),"")</f>
        <v/>
      </c>
      <c r="BC430" s="10" t="str">
        <f ca="1">IFERROR(RANK(order!BC430,order!BC$3:BC$554,0),"")</f>
        <v/>
      </c>
      <c r="BD430" s="10" t="str">
        <f ca="1">IFERROR(RANK(order!BD430,order!BD$3:BD$554,0),"")</f>
        <v/>
      </c>
      <c r="BE430" s="10" t="str">
        <f ca="1">IFERROR(RANK(order!BE430,order!BE$3:BE$554,0),"")</f>
        <v/>
      </c>
      <c r="BF430" s="4" t="str">
        <f ca="1">IFERROR(RANK(order!BF430,order!BF$3:BF$554,0),"")</f>
        <v/>
      </c>
      <c r="BG430" s="4" t="str">
        <f ca="1">IFERROR(RANK(order!BG430,order!BG$3:BG$554,0),"")</f>
        <v/>
      </c>
      <c r="BH430" s="4" t="str">
        <f ca="1">IFERROR(RANK(order!BH430,order!BH$3:BH$554,0),"")</f>
        <v/>
      </c>
      <c r="BI430" s="10" t="str">
        <f ca="1">IFERROR(RANK(order!BI430,order!BI$3:BI$554,0),"")</f>
        <v/>
      </c>
      <c r="BJ430" s="10" t="str">
        <f ca="1">IFERROR(RANK(order!BJ430,order!BJ$3:BJ$554,0),"")</f>
        <v/>
      </c>
      <c r="BK430" s="10" t="str">
        <f ca="1">IFERROR(RANK(order!BK430,order!BK$3:BK$554,0),"")</f>
        <v/>
      </c>
      <c r="BL430" s="4" t="str">
        <f ca="1">IFERROR(RANK(order!BL430,order!BL$3:BL$554,0),"")</f>
        <v/>
      </c>
      <c r="BM430" s="4" t="str">
        <f ca="1">IFERROR(RANK(order!BM430,order!BM$3:BM$554,0),"")</f>
        <v/>
      </c>
      <c r="BN430" s="4" t="str">
        <f ca="1">IFERROR(RANK(order!BN430,order!BN$3:BN$554,0),"")</f>
        <v/>
      </c>
      <c r="BO430" s="10" t="str">
        <f ca="1">IFERROR(RANK(order!BO430,order!BO$3:BO$554,0),"")</f>
        <v/>
      </c>
      <c r="BP430" s="10" t="str">
        <f ca="1">IFERROR(RANK(order!BP430,order!BP$3:BP$554,0),"")</f>
        <v/>
      </c>
      <c r="BQ430" s="10" t="str">
        <f ca="1">IFERROR(RANK(order!BQ430,order!BQ$3:BQ$554,0),"")</f>
        <v/>
      </c>
      <c r="BR430" s="4" t="str">
        <f ca="1">IFERROR(RANK(order!BR430,order!BR$3:BR$554,0),"")</f>
        <v/>
      </c>
      <c r="BS430" s="4" t="str">
        <f ca="1">IFERROR(RANK(order!BS430,order!BS$3:BS$554,0),"")</f>
        <v/>
      </c>
      <c r="BT430" s="4" t="str">
        <f ca="1">IFERROR(RANK(order!BT430,order!BT$3:BT$554,0),"")</f>
        <v/>
      </c>
      <c r="BU430" s="95">
        <f t="shared" si="547"/>
        <v>428</v>
      </c>
      <c r="BV430" s="35" t="str">
        <f t="shared" si="548"/>
        <v>E1</v>
      </c>
      <c r="BW430" s="55">
        <f t="shared" ca="1" si="471"/>
        <v>0</v>
      </c>
      <c r="BX430" s="56" t="str">
        <f t="shared" ca="1" si="472"/>
        <v/>
      </c>
      <c r="BY430" s="56" t="str">
        <f t="shared" ca="1" si="473"/>
        <v/>
      </c>
      <c r="BZ430" s="57" t="str">
        <f t="shared" ca="1" si="474"/>
        <v/>
      </c>
      <c r="CA430" s="57" t="str">
        <f t="shared" ca="1" si="475"/>
        <v/>
      </c>
      <c r="CB430" s="58" t="str">
        <f t="shared" ca="1" si="476"/>
        <v/>
      </c>
      <c r="CC430" s="57" t="str">
        <f t="shared" ca="1" si="477"/>
        <v/>
      </c>
      <c r="CD430" s="57" t="str">
        <f t="shared" ca="1" si="478"/>
        <v/>
      </c>
      <c r="CE430" s="58" t="str">
        <f t="shared" ca="1" si="479"/>
        <v/>
      </c>
      <c r="CF430" s="59" t="str">
        <f t="shared" ca="1" si="480"/>
        <v/>
      </c>
      <c r="CG430" s="57" t="str">
        <f t="shared" ca="1" si="481"/>
        <v/>
      </c>
      <c r="CH430" s="57" t="str">
        <f t="shared" ca="1" si="482"/>
        <v/>
      </c>
      <c r="CI430" s="57" t="str">
        <f t="shared" ca="1" si="483"/>
        <v/>
      </c>
      <c r="CJ430" s="57" t="str">
        <f t="shared" ca="1" si="484"/>
        <v/>
      </c>
      <c r="CK430" s="57" t="str">
        <f t="shared" ca="1" si="485"/>
        <v/>
      </c>
      <c r="CL430" s="57" t="str">
        <f t="shared" ca="1" si="486"/>
        <v/>
      </c>
      <c r="CM430" s="57" t="str">
        <f t="shared" ca="1" si="487"/>
        <v/>
      </c>
      <c r="CN430" s="57" t="str">
        <f t="shared" ca="1" si="488"/>
        <v/>
      </c>
      <c r="CO430" s="57" t="str">
        <f t="shared" ca="1" si="489"/>
        <v/>
      </c>
      <c r="CP430" s="57" t="str">
        <f t="shared" ca="1" si="490"/>
        <v/>
      </c>
      <c r="CQ430" s="57" t="str">
        <f t="shared" ca="1" si="491"/>
        <v/>
      </c>
      <c r="CR430" s="57" t="str">
        <f t="shared" ca="1" si="492"/>
        <v/>
      </c>
      <c r="CS430" s="60" t="str">
        <f t="shared" ca="1" si="493"/>
        <v/>
      </c>
      <c r="CT430" s="60" t="str">
        <f t="shared" ca="1" si="494"/>
        <v/>
      </c>
      <c r="CU430" s="60" t="str">
        <f t="shared" ca="1" si="495"/>
        <v/>
      </c>
      <c r="CV430" s="60" t="str">
        <f t="shared" ca="1" si="496"/>
        <v/>
      </c>
      <c r="CW430" s="60" t="str">
        <f t="shared" ca="1" si="497"/>
        <v/>
      </c>
      <c r="CX430" s="60" t="str">
        <f t="shared" ca="1" si="498"/>
        <v/>
      </c>
      <c r="CY430" s="60" t="str">
        <f t="shared" ca="1" si="499"/>
        <v/>
      </c>
      <c r="CZ430" s="60" t="str">
        <f t="shared" ca="1" si="500"/>
        <v/>
      </c>
      <c r="DA430" s="65" t="str">
        <f t="shared" ca="1" si="501"/>
        <v/>
      </c>
      <c r="DB430" s="65" t="str">
        <f t="shared" ca="1" si="502"/>
        <v/>
      </c>
      <c r="DC430" s="65" t="str">
        <f t="shared" ca="1" si="503"/>
        <v/>
      </c>
      <c r="DD430" s="65" t="str">
        <f t="shared" ca="1" si="504"/>
        <v/>
      </c>
      <c r="DE430" s="65" t="str">
        <f t="shared" ca="1" si="505"/>
        <v/>
      </c>
      <c r="DF430" s="66" t="str">
        <f t="shared" ca="1" si="506"/>
        <v/>
      </c>
      <c r="DG430" s="66" t="str">
        <f t="shared" ca="1" si="507"/>
        <v/>
      </c>
      <c r="DH430" s="66" t="str">
        <f t="shared" ca="1" si="508"/>
        <v/>
      </c>
      <c r="DI430" s="66" t="str">
        <f t="shared" ca="1" si="509"/>
        <v/>
      </c>
      <c r="DJ430" s="66" t="str">
        <f t="shared" ca="1" si="510"/>
        <v/>
      </c>
      <c r="DK430" s="65" t="str">
        <f t="shared" ca="1" si="511"/>
        <v/>
      </c>
      <c r="DL430" s="65" t="str">
        <f t="shared" ca="1" si="512"/>
        <v/>
      </c>
      <c r="DM430" s="65" t="str">
        <f t="shared" ca="1" si="513"/>
        <v/>
      </c>
      <c r="DN430" s="65" t="str">
        <f t="shared" ca="1" si="514"/>
        <v/>
      </c>
      <c r="DO430" s="65" t="str">
        <f t="shared" ca="1" si="515"/>
        <v/>
      </c>
      <c r="DP430" s="65" t="str">
        <f t="shared" ca="1" si="516"/>
        <v/>
      </c>
      <c r="DQ430" s="65" t="str">
        <f t="shared" ca="1" si="517"/>
        <v/>
      </c>
      <c r="DR430" s="69" t="str">
        <f t="shared" ca="1" si="518"/>
        <v/>
      </c>
      <c r="DS430" s="69" t="str">
        <f t="shared" ca="1" si="519"/>
        <v/>
      </c>
      <c r="DT430" s="69" t="str">
        <f t="shared" ca="1" si="520"/>
        <v/>
      </c>
      <c r="DU430" s="69" t="str">
        <f t="shared" ca="1" si="521"/>
        <v/>
      </c>
      <c r="DV430" s="69" t="str">
        <f t="shared" ca="1" si="522"/>
        <v/>
      </c>
      <c r="DW430" s="69" t="str">
        <f t="shared" ca="1" si="523"/>
        <v/>
      </c>
      <c r="DX430" s="69" t="str">
        <f t="shared" ca="1" si="524"/>
        <v/>
      </c>
      <c r="DY430" s="69" t="str">
        <f t="shared" ca="1" si="525"/>
        <v/>
      </c>
      <c r="DZ430" s="72" t="str">
        <f t="shared" ca="1" si="526"/>
        <v/>
      </c>
      <c r="EA430" s="72" t="str">
        <f t="shared" ca="1" si="527"/>
        <v/>
      </c>
      <c r="EB430" s="72" t="str">
        <f t="shared" ca="1" si="528"/>
        <v/>
      </c>
      <c r="EC430" s="65" t="str">
        <f t="shared" ca="1" si="529"/>
        <v/>
      </c>
      <c r="ED430" s="65" t="str">
        <f t="shared" ca="1" si="530"/>
        <v/>
      </c>
      <c r="EE430" s="65" t="str">
        <f t="shared" ca="1" si="531"/>
        <v/>
      </c>
      <c r="EF430" s="65" t="str">
        <f t="shared" ca="1" si="532"/>
        <v/>
      </c>
      <c r="EG430" s="65" t="str">
        <f t="shared" ca="1" si="533"/>
        <v/>
      </c>
      <c r="EH430" s="65" t="str">
        <f t="shared" ca="1" si="534"/>
        <v/>
      </c>
      <c r="EI430" s="429" t="str">
        <f t="shared" ca="1" si="535"/>
        <v>No</v>
      </c>
      <c r="EJ430" s="428" t="str">
        <f t="shared" ca="1" si="536"/>
        <v/>
      </c>
      <c r="EK430" s="428" t="str">
        <f t="shared" ca="1" si="537"/>
        <v/>
      </c>
      <c r="EL430" s="65" t="str">
        <f t="shared" ca="1" si="538"/>
        <v/>
      </c>
      <c r="EM430" s="65" t="str">
        <f t="shared" ca="1" si="539"/>
        <v/>
      </c>
      <c r="EN430" s="65" t="str">
        <f t="shared" ca="1" si="540"/>
        <v/>
      </c>
      <c r="EO430" s="433" t="str">
        <f t="shared" ca="1" si="541"/>
        <v/>
      </c>
      <c r="EP430" s="433" t="str">
        <f t="shared" ca="1" si="542"/>
        <v/>
      </c>
      <c r="EQ430" s="433" t="str">
        <f t="shared" ca="1" si="543"/>
        <v/>
      </c>
      <c r="ER430" s="433" t="str">
        <f t="shared" ca="1" si="544"/>
        <v/>
      </c>
      <c r="ES430" s="433" t="str">
        <f t="shared" ca="1" si="545"/>
        <v/>
      </c>
      <c r="ET430" s="433" t="str">
        <f t="shared" ca="1" si="546"/>
        <v/>
      </c>
      <c r="EU430" s="433" t="str">
        <f ca="1">IF(OR(CO430="",CQ430=""),"",Discipline!$P$3*CO430+Discipline!$X$3*CQ430)</f>
        <v/>
      </c>
      <c r="EV430" s="433" t="str">
        <f ca="1">IF(OR(CP430="",CR430=""),"",Discipline!$P$3*CP430+Discipline!$X$3*CR430)</f>
        <v/>
      </c>
    </row>
    <row r="431" spans="1:152" x14ac:dyDescent="0.25">
      <c r="A431" s="10" t="str">
        <f ca="1">IFERROR(RANK(order!A431,order!A$3:A$554,0),"")</f>
        <v/>
      </c>
      <c r="B431" s="10" t="str">
        <f ca="1">IFERROR(RANK(order!B431,order!B$3:B$554,0),"")</f>
        <v/>
      </c>
      <c r="C431" s="10" t="str">
        <f ca="1">IFERROR(RANK(order!C431,order!C$3:C$554,0),"")</f>
        <v/>
      </c>
      <c r="D431" s="4" t="str">
        <f ca="1">IFERROR(RANK(order!D431,order!D$3:D$554,0),"")</f>
        <v/>
      </c>
      <c r="E431" s="4" t="str">
        <f ca="1">IFERROR(RANK(order!E431,order!E$3:E$554,0),"")</f>
        <v/>
      </c>
      <c r="F431" s="4" t="str">
        <f ca="1">IFERROR(RANK(order!F431,order!F$3:F$554,0),"")</f>
        <v/>
      </c>
      <c r="G431" s="10" t="str">
        <f ca="1">IFERROR(RANK(order!G431,order!G$3:G$554,0),"")</f>
        <v/>
      </c>
      <c r="H431" s="10" t="str">
        <f ca="1">IFERROR(RANK(order!H431,order!H$3:H$554,0),"")</f>
        <v/>
      </c>
      <c r="I431" s="10" t="str">
        <f ca="1">IFERROR(RANK(order!I431,order!I$3:I$554,0),"")</f>
        <v/>
      </c>
      <c r="J431" s="4" t="str">
        <f ca="1">IFERROR(RANK(order!J431,order!J$3:J$554,0),"")</f>
        <v/>
      </c>
      <c r="K431" s="4" t="str">
        <f ca="1">IFERROR(RANK(order!K431,order!K$3:K$554,0),"")</f>
        <v/>
      </c>
      <c r="L431" s="4" t="str">
        <f ca="1">IFERROR(RANK(order!L431,order!L$3:L$554,0),"")</f>
        <v/>
      </c>
      <c r="M431" s="10" t="str">
        <f ca="1">IFERROR(RANK(order!M431,order!M$3:M$554,0),"")</f>
        <v/>
      </c>
      <c r="N431" s="10" t="str">
        <f ca="1">IFERROR(RANK(order!N431,order!N$3:N$554,0),"")</f>
        <v/>
      </c>
      <c r="O431" s="10" t="str">
        <f ca="1">IFERROR(RANK(order!O431,order!O$3:O$554,0),"")</f>
        <v/>
      </c>
      <c r="P431" s="4" t="str">
        <f ca="1">IFERROR(RANK(order!P431,order!P$3:P$554,0),"")</f>
        <v/>
      </c>
      <c r="Q431" s="4" t="str">
        <f ca="1">IFERROR(RANK(order!Q431,order!Q$3:Q$554,0),"")</f>
        <v/>
      </c>
      <c r="R431" s="4" t="str">
        <f ca="1">IFERROR(RANK(order!R431,order!R$3:R$554,0),"")</f>
        <v/>
      </c>
      <c r="S431" s="10" t="str">
        <f ca="1">IFERROR(RANK(order!S431,order!S$3:S$554,0),"")</f>
        <v/>
      </c>
      <c r="T431" s="10" t="str">
        <f ca="1">IFERROR(RANK(order!T431,order!T$3:T$554,0),"")</f>
        <v/>
      </c>
      <c r="U431" s="10" t="str">
        <f ca="1">IFERROR(RANK(order!U431,order!U$3:U$554,0),"")</f>
        <v/>
      </c>
      <c r="V431" s="4" t="str">
        <f ca="1">IFERROR(RANK(order!V431,order!V$3:V$554,0),"")</f>
        <v/>
      </c>
      <c r="W431" s="4" t="str">
        <f ca="1">IFERROR(RANK(order!W431,order!W$3:W$554,0),"")</f>
        <v/>
      </c>
      <c r="X431" s="4" t="str">
        <f ca="1">IFERROR(RANK(order!X431,order!X$3:X$554,0),"")</f>
        <v/>
      </c>
      <c r="Y431" s="10" t="str">
        <f ca="1">IFERROR(RANK(order!Y431,order!Y$3:Y$554,0),"")</f>
        <v/>
      </c>
      <c r="Z431" s="10" t="str">
        <f ca="1">IFERROR(RANK(order!Z431,order!Z$3:Z$554,0),"")</f>
        <v/>
      </c>
      <c r="AA431" s="10" t="str">
        <f ca="1">IFERROR(RANK(order!AA431,order!AA$3:AA$554,0),"")</f>
        <v/>
      </c>
      <c r="AB431" s="4" t="str">
        <f ca="1">IFERROR(RANK(order!AB431,order!AB$3:AB$554,0),"")</f>
        <v/>
      </c>
      <c r="AC431" s="4" t="str">
        <f ca="1">IFERROR(RANK(order!AC431,order!AC$3:AC$554,0),"")</f>
        <v/>
      </c>
      <c r="AD431" s="4" t="str">
        <f ca="1">IFERROR(RANK(order!AD431,order!AD$3:AD$554,0),"")</f>
        <v/>
      </c>
      <c r="AE431" s="10" t="str">
        <f ca="1">IFERROR(RANK(order!AE431,order!AE$3:AE$554,0),"")</f>
        <v/>
      </c>
      <c r="AF431" s="10" t="str">
        <f ca="1">IFERROR(RANK(order!AF431,order!AF$3:AF$554,0),"")</f>
        <v/>
      </c>
      <c r="AG431" s="10" t="str">
        <f ca="1">IFERROR(RANK(order!AG431,order!AG$3:AG$554,0),"")</f>
        <v/>
      </c>
      <c r="AH431" s="4" t="str">
        <f ca="1">IFERROR(RANK(order!AH431,order!AH$3:AH$554,0),"")</f>
        <v/>
      </c>
      <c r="AI431" s="4" t="str">
        <f ca="1">IFERROR(RANK(order!AI431,order!AI$3:AI$554,0),"")</f>
        <v/>
      </c>
      <c r="AJ431" s="4" t="str">
        <f ca="1">IFERROR(RANK(order!AJ431,order!AJ$3:AJ$554,0),"")</f>
        <v/>
      </c>
      <c r="AK431" s="10" t="str">
        <f ca="1">IFERROR(RANK(order!AK431,order!AK$3:AK$554,0),"")</f>
        <v/>
      </c>
      <c r="AL431" s="10" t="str">
        <f ca="1">IFERROR(RANK(order!AL431,order!AL$3:AL$554,0),"")</f>
        <v/>
      </c>
      <c r="AM431" s="10" t="str">
        <f ca="1">IFERROR(RANK(order!AM431,order!AM$3:AM$554,0),"")</f>
        <v/>
      </c>
      <c r="AN431" s="4" t="str">
        <f ca="1">IFERROR(RANK(order!AN431,order!AN$3:AN$554,0),"")</f>
        <v/>
      </c>
      <c r="AO431" s="4" t="str">
        <f ca="1">IFERROR(RANK(order!AO431,order!AO$3:AO$554,0),"")</f>
        <v/>
      </c>
      <c r="AP431" s="4" t="str">
        <f ca="1">IFERROR(RANK(order!AP431,order!AP$3:AP$554,0),"")</f>
        <v/>
      </c>
      <c r="AQ431" s="10" t="str">
        <f ca="1">IFERROR(RANK(order!AQ431,order!AQ$3:AQ$554,0),"")</f>
        <v/>
      </c>
      <c r="AR431" s="10" t="str">
        <f ca="1">IFERROR(RANK(order!AR431,order!AR$3:AR$554,0),"")</f>
        <v/>
      </c>
      <c r="AS431" s="10" t="str">
        <f ca="1">IFERROR(RANK(order!AS431,order!AS$3:AS$554,0),"")</f>
        <v/>
      </c>
      <c r="AT431" s="4" t="str">
        <f ca="1">IFERROR(RANK(order!AT431,order!AT$3:AT$554,0),"")</f>
        <v/>
      </c>
      <c r="AU431" s="4" t="str">
        <f ca="1">IFERROR(RANK(order!AU431,order!AU$3:AU$554,0),"")</f>
        <v/>
      </c>
      <c r="AV431" s="4" t="str">
        <f ca="1">IFERROR(RANK(order!AV431,order!AV$3:AV$554,0),"")</f>
        <v/>
      </c>
      <c r="AW431" s="10" t="str">
        <f ca="1">IFERROR(RANK(order!AW431,order!AW$3:AW$554,0),"")</f>
        <v/>
      </c>
      <c r="AX431" s="10" t="str">
        <f ca="1">IFERROR(RANK(order!AX431,order!AX$3:AX$554,0),"")</f>
        <v/>
      </c>
      <c r="AY431" s="10" t="str">
        <f ca="1">IFERROR(RANK(order!AY431,order!AY$3:AY$554,0),"")</f>
        <v/>
      </c>
      <c r="AZ431" s="4" t="str">
        <f ca="1">IFERROR(RANK(order!AZ431,order!AZ$3:AZ$554,0),"")</f>
        <v/>
      </c>
      <c r="BA431" s="4" t="str">
        <f ca="1">IFERROR(RANK(order!BA431,order!BA$3:BA$554,0),"")</f>
        <v/>
      </c>
      <c r="BB431" s="4" t="str">
        <f ca="1">IFERROR(RANK(order!BB431,order!BB$3:BB$554,0),"")</f>
        <v/>
      </c>
      <c r="BC431" s="10" t="str">
        <f ca="1">IFERROR(RANK(order!BC431,order!BC$3:BC$554,0),"")</f>
        <v/>
      </c>
      <c r="BD431" s="10" t="str">
        <f ca="1">IFERROR(RANK(order!BD431,order!BD$3:BD$554,0),"")</f>
        <v/>
      </c>
      <c r="BE431" s="10" t="str">
        <f ca="1">IFERROR(RANK(order!BE431,order!BE$3:BE$554,0),"")</f>
        <v/>
      </c>
      <c r="BF431" s="4" t="str">
        <f ca="1">IFERROR(RANK(order!BF431,order!BF$3:BF$554,0),"")</f>
        <v/>
      </c>
      <c r="BG431" s="4" t="str">
        <f ca="1">IFERROR(RANK(order!BG431,order!BG$3:BG$554,0),"")</f>
        <v/>
      </c>
      <c r="BH431" s="4" t="str">
        <f ca="1">IFERROR(RANK(order!BH431,order!BH$3:BH$554,0),"")</f>
        <v/>
      </c>
      <c r="BI431" s="10" t="str">
        <f ca="1">IFERROR(RANK(order!BI431,order!BI$3:BI$554,0),"")</f>
        <v/>
      </c>
      <c r="BJ431" s="10" t="str">
        <f ca="1">IFERROR(RANK(order!BJ431,order!BJ$3:BJ$554,0),"")</f>
        <v/>
      </c>
      <c r="BK431" s="10" t="str">
        <f ca="1">IFERROR(RANK(order!BK431,order!BK$3:BK$554,0),"")</f>
        <v/>
      </c>
      <c r="BL431" s="4" t="str">
        <f ca="1">IFERROR(RANK(order!BL431,order!BL$3:BL$554,0),"")</f>
        <v/>
      </c>
      <c r="BM431" s="4" t="str">
        <f ca="1">IFERROR(RANK(order!BM431,order!BM$3:BM$554,0),"")</f>
        <v/>
      </c>
      <c r="BN431" s="4" t="str">
        <f ca="1">IFERROR(RANK(order!BN431,order!BN$3:BN$554,0),"")</f>
        <v/>
      </c>
      <c r="BO431" s="10" t="str">
        <f ca="1">IFERROR(RANK(order!BO431,order!BO$3:BO$554,0),"")</f>
        <v/>
      </c>
      <c r="BP431" s="10" t="str">
        <f ca="1">IFERROR(RANK(order!BP431,order!BP$3:BP$554,0),"")</f>
        <v/>
      </c>
      <c r="BQ431" s="10" t="str">
        <f ca="1">IFERROR(RANK(order!BQ431,order!BQ$3:BQ$554,0),"")</f>
        <v/>
      </c>
      <c r="BR431" s="4" t="str">
        <f ca="1">IFERROR(RANK(order!BR431,order!BR$3:BR$554,0),"")</f>
        <v/>
      </c>
      <c r="BS431" s="4" t="str">
        <f ca="1">IFERROR(RANK(order!BS431,order!BS$3:BS$554,0),"")</f>
        <v/>
      </c>
      <c r="BT431" s="4" t="str">
        <f ca="1">IFERROR(RANK(order!BT431,order!BT$3:BT$554,0),"")</f>
        <v/>
      </c>
      <c r="BU431" s="95">
        <f t="shared" si="547"/>
        <v>429</v>
      </c>
      <c r="BV431" s="35" t="str">
        <f t="shared" si="548"/>
        <v>E1</v>
      </c>
      <c r="BW431" s="55">
        <f t="shared" ca="1" si="471"/>
        <v>0</v>
      </c>
      <c r="BX431" s="56" t="str">
        <f t="shared" ca="1" si="472"/>
        <v/>
      </c>
      <c r="BY431" s="56" t="str">
        <f t="shared" ca="1" si="473"/>
        <v/>
      </c>
      <c r="BZ431" s="57" t="str">
        <f t="shared" ca="1" si="474"/>
        <v/>
      </c>
      <c r="CA431" s="57" t="str">
        <f t="shared" ca="1" si="475"/>
        <v/>
      </c>
      <c r="CB431" s="58" t="str">
        <f t="shared" ca="1" si="476"/>
        <v/>
      </c>
      <c r="CC431" s="57" t="str">
        <f t="shared" ca="1" si="477"/>
        <v/>
      </c>
      <c r="CD431" s="57" t="str">
        <f t="shared" ca="1" si="478"/>
        <v/>
      </c>
      <c r="CE431" s="58" t="str">
        <f t="shared" ca="1" si="479"/>
        <v/>
      </c>
      <c r="CF431" s="59" t="str">
        <f t="shared" ca="1" si="480"/>
        <v/>
      </c>
      <c r="CG431" s="57" t="str">
        <f t="shared" ca="1" si="481"/>
        <v/>
      </c>
      <c r="CH431" s="57" t="str">
        <f t="shared" ca="1" si="482"/>
        <v/>
      </c>
      <c r="CI431" s="57" t="str">
        <f t="shared" ca="1" si="483"/>
        <v/>
      </c>
      <c r="CJ431" s="57" t="str">
        <f t="shared" ca="1" si="484"/>
        <v/>
      </c>
      <c r="CK431" s="57" t="str">
        <f t="shared" ca="1" si="485"/>
        <v/>
      </c>
      <c r="CL431" s="57" t="str">
        <f t="shared" ca="1" si="486"/>
        <v/>
      </c>
      <c r="CM431" s="57" t="str">
        <f t="shared" ca="1" si="487"/>
        <v/>
      </c>
      <c r="CN431" s="57" t="str">
        <f t="shared" ca="1" si="488"/>
        <v/>
      </c>
      <c r="CO431" s="57" t="str">
        <f t="shared" ca="1" si="489"/>
        <v/>
      </c>
      <c r="CP431" s="57" t="str">
        <f t="shared" ca="1" si="490"/>
        <v/>
      </c>
      <c r="CQ431" s="57" t="str">
        <f t="shared" ca="1" si="491"/>
        <v/>
      </c>
      <c r="CR431" s="57" t="str">
        <f t="shared" ca="1" si="492"/>
        <v/>
      </c>
      <c r="CS431" s="60" t="str">
        <f t="shared" ca="1" si="493"/>
        <v/>
      </c>
      <c r="CT431" s="60" t="str">
        <f t="shared" ca="1" si="494"/>
        <v/>
      </c>
      <c r="CU431" s="60" t="str">
        <f t="shared" ca="1" si="495"/>
        <v/>
      </c>
      <c r="CV431" s="60" t="str">
        <f t="shared" ca="1" si="496"/>
        <v/>
      </c>
      <c r="CW431" s="60" t="str">
        <f t="shared" ca="1" si="497"/>
        <v/>
      </c>
      <c r="CX431" s="60" t="str">
        <f t="shared" ca="1" si="498"/>
        <v/>
      </c>
      <c r="CY431" s="60" t="str">
        <f t="shared" ca="1" si="499"/>
        <v/>
      </c>
      <c r="CZ431" s="60" t="str">
        <f t="shared" ca="1" si="500"/>
        <v/>
      </c>
      <c r="DA431" s="65" t="str">
        <f t="shared" ca="1" si="501"/>
        <v/>
      </c>
      <c r="DB431" s="65" t="str">
        <f t="shared" ca="1" si="502"/>
        <v/>
      </c>
      <c r="DC431" s="65" t="str">
        <f t="shared" ca="1" si="503"/>
        <v/>
      </c>
      <c r="DD431" s="65" t="str">
        <f t="shared" ca="1" si="504"/>
        <v/>
      </c>
      <c r="DE431" s="65" t="str">
        <f t="shared" ca="1" si="505"/>
        <v/>
      </c>
      <c r="DF431" s="66" t="str">
        <f t="shared" ca="1" si="506"/>
        <v/>
      </c>
      <c r="DG431" s="66" t="str">
        <f t="shared" ca="1" si="507"/>
        <v/>
      </c>
      <c r="DH431" s="66" t="str">
        <f t="shared" ca="1" si="508"/>
        <v/>
      </c>
      <c r="DI431" s="66" t="str">
        <f t="shared" ca="1" si="509"/>
        <v/>
      </c>
      <c r="DJ431" s="66" t="str">
        <f t="shared" ca="1" si="510"/>
        <v/>
      </c>
      <c r="DK431" s="65" t="str">
        <f t="shared" ca="1" si="511"/>
        <v/>
      </c>
      <c r="DL431" s="65" t="str">
        <f t="shared" ca="1" si="512"/>
        <v/>
      </c>
      <c r="DM431" s="65" t="str">
        <f t="shared" ca="1" si="513"/>
        <v/>
      </c>
      <c r="DN431" s="65" t="str">
        <f t="shared" ca="1" si="514"/>
        <v/>
      </c>
      <c r="DO431" s="65" t="str">
        <f t="shared" ca="1" si="515"/>
        <v/>
      </c>
      <c r="DP431" s="65" t="str">
        <f t="shared" ca="1" si="516"/>
        <v/>
      </c>
      <c r="DQ431" s="65" t="str">
        <f t="shared" ca="1" si="517"/>
        <v/>
      </c>
      <c r="DR431" s="69" t="str">
        <f t="shared" ca="1" si="518"/>
        <v/>
      </c>
      <c r="DS431" s="69" t="str">
        <f t="shared" ca="1" si="519"/>
        <v/>
      </c>
      <c r="DT431" s="69" t="str">
        <f t="shared" ca="1" si="520"/>
        <v/>
      </c>
      <c r="DU431" s="69" t="str">
        <f t="shared" ca="1" si="521"/>
        <v/>
      </c>
      <c r="DV431" s="69" t="str">
        <f t="shared" ca="1" si="522"/>
        <v/>
      </c>
      <c r="DW431" s="69" t="str">
        <f t="shared" ca="1" si="523"/>
        <v/>
      </c>
      <c r="DX431" s="69" t="str">
        <f t="shared" ca="1" si="524"/>
        <v/>
      </c>
      <c r="DY431" s="69" t="str">
        <f t="shared" ca="1" si="525"/>
        <v/>
      </c>
      <c r="DZ431" s="72" t="str">
        <f t="shared" ca="1" si="526"/>
        <v/>
      </c>
      <c r="EA431" s="72" t="str">
        <f t="shared" ca="1" si="527"/>
        <v/>
      </c>
      <c r="EB431" s="72" t="str">
        <f t="shared" ca="1" si="528"/>
        <v/>
      </c>
      <c r="EC431" s="65" t="str">
        <f t="shared" ca="1" si="529"/>
        <v/>
      </c>
      <c r="ED431" s="65" t="str">
        <f t="shared" ca="1" si="530"/>
        <v/>
      </c>
      <c r="EE431" s="65" t="str">
        <f t="shared" ca="1" si="531"/>
        <v/>
      </c>
      <c r="EF431" s="65" t="str">
        <f t="shared" ca="1" si="532"/>
        <v/>
      </c>
      <c r="EG431" s="65" t="str">
        <f t="shared" ca="1" si="533"/>
        <v/>
      </c>
      <c r="EH431" s="65" t="str">
        <f t="shared" ca="1" si="534"/>
        <v/>
      </c>
      <c r="EI431" s="429" t="str">
        <f t="shared" ca="1" si="535"/>
        <v>No</v>
      </c>
      <c r="EJ431" s="428" t="str">
        <f t="shared" ca="1" si="536"/>
        <v/>
      </c>
      <c r="EK431" s="428" t="str">
        <f t="shared" ca="1" si="537"/>
        <v/>
      </c>
      <c r="EL431" s="65" t="str">
        <f t="shared" ca="1" si="538"/>
        <v/>
      </c>
      <c r="EM431" s="65" t="str">
        <f t="shared" ca="1" si="539"/>
        <v/>
      </c>
      <c r="EN431" s="65" t="str">
        <f t="shared" ca="1" si="540"/>
        <v/>
      </c>
      <c r="EO431" s="433" t="str">
        <f t="shared" ca="1" si="541"/>
        <v/>
      </c>
      <c r="EP431" s="433" t="str">
        <f t="shared" ca="1" si="542"/>
        <v/>
      </c>
      <c r="EQ431" s="433" t="str">
        <f t="shared" ca="1" si="543"/>
        <v/>
      </c>
      <c r="ER431" s="433" t="str">
        <f t="shared" ca="1" si="544"/>
        <v/>
      </c>
      <c r="ES431" s="433" t="str">
        <f t="shared" ca="1" si="545"/>
        <v/>
      </c>
      <c r="ET431" s="433" t="str">
        <f t="shared" ca="1" si="546"/>
        <v/>
      </c>
      <c r="EU431" s="433" t="str">
        <f ca="1">IF(OR(CO431="",CQ431=""),"",Discipline!$P$3*CO431+Discipline!$X$3*CQ431)</f>
        <v/>
      </c>
      <c r="EV431" s="433" t="str">
        <f ca="1">IF(OR(CP431="",CR431=""),"",Discipline!$P$3*CP431+Discipline!$X$3*CR431)</f>
        <v/>
      </c>
    </row>
    <row r="432" spans="1:152" x14ac:dyDescent="0.25">
      <c r="A432" s="10" t="str">
        <f ca="1">IFERROR(RANK(order!A432,order!A$3:A$554,0),"")</f>
        <v/>
      </c>
      <c r="B432" s="10" t="str">
        <f ca="1">IFERROR(RANK(order!B432,order!B$3:B$554,0),"")</f>
        <v/>
      </c>
      <c r="C432" s="10" t="str">
        <f ca="1">IFERROR(RANK(order!C432,order!C$3:C$554,0),"")</f>
        <v/>
      </c>
      <c r="D432" s="4" t="str">
        <f ca="1">IFERROR(RANK(order!D432,order!D$3:D$554,0),"")</f>
        <v/>
      </c>
      <c r="E432" s="4" t="str">
        <f ca="1">IFERROR(RANK(order!E432,order!E$3:E$554,0),"")</f>
        <v/>
      </c>
      <c r="F432" s="4" t="str">
        <f ca="1">IFERROR(RANK(order!F432,order!F$3:F$554,0),"")</f>
        <v/>
      </c>
      <c r="G432" s="10" t="str">
        <f ca="1">IFERROR(RANK(order!G432,order!G$3:G$554,0),"")</f>
        <v/>
      </c>
      <c r="H432" s="10" t="str">
        <f ca="1">IFERROR(RANK(order!H432,order!H$3:H$554,0),"")</f>
        <v/>
      </c>
      <c r="I432" s="10" t="str">
        <f ca="1">IFERROR(RANK(order!I432,order!I$3:I$554,0),"")</f>
        <v/>
      </c>
      <c r="J432" s="4" t="str">
        <f ca="1">IFERROR(RANK(order!J432,order!J$3:J$554,0),"")</f>
        <v/>
      </c>
      <c r="K432" s="4" t="str">
        <f ca="1">IFERROR(RANK(order!K432,order!K$3:K$554,0),"")</f>
        <v/>
      </c>
      <c r="L432" s="4" t="str">
        <f ca="1">IFERROR(RANK(order!L432,order!L$3:L$554,0),"")</f>
        <v/>
      </c>
      <c r="M432" s="10" t="str">
        <f ca="1">IFERROR(RANK(order!M432,order!M$3:M$554,0),"")</f>
        <v/>
      </c>
      <c r="N432" s="10" t="str">
        <f ca="1">IFERROR(RANK(order!N432,order!N$3:N$554,0),"")</f>
        <v/>
      </c>
      <c r="O432" s="10" t="str">
        <f ca="1">IFERROR(RANK(order!O432,order!O$3:O$554,0),"")</f>
        <v/>
      </c>
      <c r="P432" s="4" t="str">
        <f ca="1">IFERROR(RANK(order!P432,order!P$3:P$554,0),"")</f>
        <v/>
      </c>
      <c r="Q432" s="4" t="str">
        <f ca="1">IFERROR(RANK(order!Q432,order!Q$3:Q$554,0),"")</f>
        <v/>
      </c>
      <c r="R432" s="4" t="str">
        <f ca="1">IFERROR(RANK(order!R432,order!R$3:R$554,0),"")</f>
        <v/>
      </c>
      <c r="S432" s="10" t="str">
        <f ca="1">IFERROR(RANK(order!S432,order!S$3:S$554,0),"")</f>
        <v/>
      </c>
      <c r="T432" s="10" t="str">
        <f ca="1">IFERROR(RANK(order!T432,order!T$3:T$554,0),"")</f>
        <v/>
      </c>
      <c r="U432" s="10" t="str">
        <f ca="1">IFERROR(RANK(order!U432,order!U$3:U$554,0),"")</f>
        <v/>
      </c>
      <c r="V432" s="4" t="str">
        <f ca="1">IFERROR(RANK(order!V432,order!V$3:V$554,0),"")</f>
        <v/>
      </c>
      <c r="W432" s="4" t="str">
        <f ca="1">IFERROR(RANK(order!W432,order!W$3:W$554,0),"")</f>
        <v/>
      </c>
      <c r="X432" s="4" t="str">
        <f ca="1">IFERROR(RANK(order!X432,order!X$3:X$554,0),"")</f>
        <v/>
      </c>
      <c r="Y432" s="10" t="str">
        <f ca="1">IFERROR(RANK(order!Y432,order!Y$3:Y$554,0),"")</f>
        <v/>
      </c>
      <c r="Z432" s="10" t="str">
        <f ca="1">IFERROR(RANK(order!Z432,order!Z$3:Z$554,0),"")</f>
        <v/>
      </c>
      <c r="AA432" s="10" t="str">
        <f ca="1">IFERROR(RANK(order!AA432,order!AA$3:AA$554,0),"")</f>
        <v/>
      </c>
      <c r="AB432" s="4" t="str">
        <f ca="1">IFERROR(RANK(order!AB432,order!AB$3:AB$554,0),"")</f>
        <v/>
      </c>
      <c r="AC432" s="4" t="str">
        <f ca="1">IFERROR(RANK(order!AC432,order!AC$3:AC$554,0),"")</f>
        <v/>
      </c>
      <c r="AD432" s="4" t="str">
        <f ca="1">IFERROR(RANK(order!AD432,order!AD$3:AD$554,0),"")</f>
        <v/>
      </c>
      <c r="AE432" s="10" t="str">
        <f ca="1">IFERROR(RANK(order!AE432,order!AE$3:AE$554,0),"")</f>
        <v/>
      </c>
      <c r="AF432" s="10" t="str">
        <f ca="1">IFERROR(RANK(order!AF432,order!AF$3:AF$554,0),"")</f>
        <v/>
      </c>
      <c r="AG432" s="10" t="str">
        <f ca="1">IFERROR(RANK(order!AG432,order!AG$3:AG$554,0),"")</f>
        <v/>
      </c>
      <c r="AH432" s="4" t="str">
        <f ca="1">IFERROR(RANK(order!AH432,order!AH$3:AH$554,0),"")</f>
        <v/>
      </c>
      <c r="AI432" s="4" t="str">
        <f ca="1">IFERROR(RANK(order!AI432,order!AI$3:AI$554,0),"")</f>
        <v/>
      </c>
      <c r="AJ432" s="4" t="str">
        <f ca="1">IFERROR(RANK(order!AJ432,order!AJ$3:AJ$554,0),"")</f>
        <v/>
      </c>
      <c r="AK432" s="10" t="str">
        <f ca="1">IFERROR(RANK(order!AK432,order!AK$3:AK$554,0),"")</f>
        <v/>
      </c>
      <c r="AL432" s="10" t="str">
        <f ca="1">IFERROR(RANK(order!AL432,order!AL$3:AL$554,0),"")</f>
        <v/>
      </c>
      <c r="AM432" s="10" t="str">
        <f ca="1">IFERROR(RANK(order!AM432,order!AM$3:AM$554,0),"")</f>
        <v/>
      </c>
      <c r="AN432" s="4" t="str">
        <f ca="1">IFERROR(RANK(order!AN432,order!AN$3:AN$554,0),"")</f>
        <v/>
      </c>
      <c r="AO432" s="4" t="str">
        <f ca="1">IFERROR(RANK(order!AO432,order!AO$3:AO$554,0),"")</f>
        <v/>
      </c>
      <c r="AP432" s="4" t="str">
        <f ca="1">IFERROR(RANK(order!AP432,order!AP$3:AP$554,0),"")</f>
        <v/>
      </c>
      <c r="AQ432" s="10" t="str">
        <f ca="1">IFERROR(RANK(order!AQ432,order!AQ$3:AQ$554,0),"")</f>
        <v/>
      </c>
      <c r="AR432" s="10" t="str">
        <f ca="1">IFERROR(RANK(order!AR432,order!AR$3:AR$554,0),"")</f>
        <v/>
      </c>
      <c r="AS432" s="10" t="str">
        <f ca="1">IFERROR(RANK(order!AS432,order!AS$3:AS$554,0),"")</f>
        <v/>
      </c>
      <c r="AT432" s="4" t="str">
        <f ca="1">IFERROR(RANK(order!AT432,order!AT$3:AT$554,0),"")</f>
        <v/>
      </c>
      <c r="AU432" s="4" t="str">
        <f ca="1">IFERROR(RANK(order!AU432,order!AU$3:AU$554,0),"")</f>
        <v/>
      </c>
      <c r="AV432" s="4" t="str">
        <f ca="1">IFERROR(RANK(order!AV432,order!AV$3:AV$554,0),"")</f>
        <v/>
      </c>
      <c r="AW432" s="10" t="str">
        <f ca="1">IFERROR(RANK(order!AW432,order!AW$3:AW$554,0),"")</f>
        <v/>
      </c>
      <c r="AX432" s="10" t="str">
        <f ca="1">IFERROR(RANK(order!AX432,order!AX$3:AX$554,0),"")</f>
        <v/>
      </c>
      <c r="AY432" s="10" t="str">
        <f ca="1">IFERROR(RANK(order!AY432,order!AY$3:AY$554,0),"")</f>
        <v/>
      </c>
      <c r="AZ432" s="4" t="str">
        <f ca="1">IFERROR(RANK(order!AZ432,order!AZ$3:AZ$554,0),"")</f>
        <v/>
      </c>
      <c r="BA432" s="4" t="str">
        <f ca="1">IFERROR(RANK(order!BA432,order!BA$3:BA$554,0),"")</f>
        <v/>
      </c>
      <c r="BB432" s="4" t="str">
        <f ca="1">IFERROR(RANK(order!BB432,order!BB$3:BB$554,0),"")</f>
        <v/>
      </c>
      <c r="BC432" s="10" t="str">
        <f ca="1">IFERROR(RANK(order!BC432,order!BC$3:BC$554,0),"")</f>
        <v/>
      </c>
      <c r="BD432" s="10" t="str">
        <f ca="1">IFERROR(RANK(order!BD432,order!BD$3:BD$554,0),"")</f>
        <v/>
      </c>
      <c r="BE432" s="10" t="str">
        <f ca="1">IFERROR(RANK(order!BE432,order!BE$3:BE$554,0),"")</f>
        <v/>
      </c>
      <c r="BF432" s="4" t="str">
        <f ca="1">IFERROR(RANK(order!BF432,order!BF$3:BF$554,0),"")</f>
        <v/>
      </c>
      <c r="BG432" s="4" t="str">
        <f ca="1">IFERROR(RANK(order!BG432,order!BG$3:BG$554,0),"")</f>
        <v/>
      </c>
      <c r="BH432" s="4" t="str">
        <f ca="1">IFERROR(RANK(order!BH432,order!BH$3:BH$554,0),"")</f>
        <v/>
      </c>
      <c r="BI432" s="10" t="str">
        <f ca="1">IFERROR(RANK(order!BI432,order!BI$3:BI$554,0),"")</f>
        <v/>
      </c>
      <c r="BJ432" s="10" t="str">
        <f ca="1">IFERROR(RANK(order!BJ432,order!BJ$3:BJ$554,0),"")</f>
        <v/>
      </c>
      <c r="BK432" s="10" t="str">
        <f ca="1">IFERROR(RANK(order!BK432,order!BK$3:BK$554,0),"")</f>
        <v/>
      </c>
      <c r="BL432" s="4" t="str">
        <f ca="1">IFERROR(RANK(order!BL432,order!BL$3:BL$554,0),"")</f>
        <v/>
      </c>
      <c r="BM432" s="4" t="str">
        <f ca="1">IFERROR(RANK(order!BM432,order!BM$3:BM$554,0),"")</f>
        <v/>
      </c>
      <c r="BN432" s="4" t="str">
        <f ca="1">IFERROR(RANK(order!BN432,order!BN$3:BN$554,0),"")</f>
        <v/>
      </c>
      <c r="BO432" s="10" t="str">
        <f ca="1">IFERROR(RANK(order!BO432,order!BO$3:BO$554,0),"")</f>
        <v/>
      </c>
      <c r="BP432" s="10" t="str">
        <f ca="1">IFERROR(RANK(order!BP432,order!BP$3:BP$554,0),"")</f>
        <v/>
      </c>
      <c r="BQ432" s="10" t="str">
        <f ca="1">IFERROR(RANK(order!BQ432,order!BQ$3:BQ$554,0),"")</f>
        <v/>
      </c>
      <c r="BR432" s="4" t="str">
        <f ca="1">IFERROR(RANK(order!BR432,order!BR$3:BR$554,0),"")</f>
        <v/>
      </c>
      <c r="BS432" s="4" t="str">
        <f ca="1">IFERROR(RANK(order!BS432,order!BS$3:BS$554,0),"")</f>
        <v/>
      </c>
      <c r="BT432" s="4" t="str">
        <f ca="1">IFERROR(RANK(order!BT432,order!BT$3:BT$554,0),"")</f>
        <v/>
      </c>
      <c r="BU432" s="95">
        <f t="shared" si="547"/>
        <v>430</v>
      </c>
      <c r="BV432" s="35" t="str">
        <f t="shared" si="548"/>
        <v>E1</v>
      </c>
      <c r="BW432" s="55">
        <f t="shared" ca="1" si="471"/>
        <v>0</v>
      </c>
      <c r="BX432" s="56" t="str">
        <f t="shared" ca="1" si="472"/>
        <v/>
      </c>
      <c r="BY432" s="56" t="str">
        <f t="shared" ca="1" si="473"/>
        <v/>
      </c>
      <c r="BZ432" s="57" t="str">
        <f t="shared" ca="1" si="474"/>
        <v/>
      </c>
      <c r="CA432" s="57" t="str">
        <f t="shared" ca="1" si="475"/>
        <v/>
      </c>
      <c r="CB432" s="58" t="str">
        <f t="shared" ca="1" si="476"/>
        <v/>
      </c>
      <c r="CC432" s="57" t="str">
        <f t="shared" ca="1" si="477"/>
        <v/>
      </c>
      <c r="CD432" s="57" t="str">
        <f t="shared" ca="1" si="478"/>
        <v/>
      </c>
      <c r="CE432" s="58" t="str">
        <f t="shared" ca="1" si="479"/>
        <v/>
      </c>
      <c r="CF432" s="59" t="str">
        <f t="shared" ca="1" si="480"/>
        <v/>
      </c>
      <c r="CG432" s="57" t="str">
        <f t="shared" ca="1" si="481"/>
        <v/>
      </c>
      <c r="CH432" s="57" t="str">
        <f t="shared" ca="1" si="482"/>
        <v/>
      </c>
      <c r="CI432" s="57" t="str">
        <f t="shared" ca="1" si="483"/>
        <v/>
      </c>
      <c r="CJ432" s="57" t="str">
        <f t="shared" ca="1" si="484"/>
        <v/>
      </c>
      <c r="CK432" s="57" t="str">
        <f t="shared" ca="1" si="485"/>
        <v/>
      </c>
      <c r="CL432" s="57" t="str">
        <f t="shared" ca="1" si="486"/>
        <v/>
      </c>
      <c r="CM432" s="57" t="str">
        <f t="shared" ca="1" si="487"/>
        <v/>
      </c>
      <c r="CN432" s="57" t="str">
        <f t="shared" ca="1" si="488"/>
        <v/>
      </c>
      <c r="CO432" s="57" t="str">
        <f t="shared" ca="1" si="489"/>
        <v/>
      </c>
      <c r="CP432" s="57" t="str">
        <f t="shared" ca="1" si="490"/>
        <v/>
      </c>
      <c r="CQ432" s="57" t="str">
        <f t="shared" ca="1" si="491"/>
        <v/>
      </c>
      <c r="CR432" s="57" t="str">
        <f t="shared" ca="1" si="492"/>
        <v/>
      </c>
      <c r="CS432" s="60" t="str">
        <f t="shared" ca="1" si="493"/>
        <v/>
      </c>
      <c r="CT432" s="60" t="str">
        <f t="shared" ca="1" si="494"/>
        <v/>
      </c>
      <c r="CU432" s="60" t="str">
        <f t="shared" ca="1" si="495"/>
        <v/>
      </c>
      <c r="CV432" s="60" t="str">
        <f t="shared" ca="1" si="496"/>
        <v/>
      </c>
      <c r="CW432" s="60" t="str">
        <f t="shared" ca="1" si="497"/>
        <v/>
      </c>
      <c r="CX432" s="60" t="str">
        <f t="shared" ca="1" si="498"/>
        <v/>
      </c>
      <c r="CY432" s="60" t="str">
        <f t="shared" ca="1" si="499"/>
        <v/>
      </c>
      <c r="CZ432" s="60" t="str">
        <f t="shared" ca="1" si="500"/>
        <v/>
      </c>
      <c r="DA432" s="65" t="str">
        <f t="shared" ca="1" si="501"/>
        <v/>
      </c>
      <c r="DB432" s="65" t="str">
        <f t="shared" ca="1" si="502"/>
        <v/>
      </c>
      <c r="DC432" s="65" t="str">
        <f t="shared" ca="1" si="503"/>
        <v/>
      </c>
      <c r="DD432" s="65" t="str">
        <f t="shared" ca="1" si="504"/>
        <v/>
      </c>
      <c r="DE432" s="65" t="str">
        <f t="shared" ca="1" si="505"/>
        <v/>
      </c>
      <c r="DF432" s="66" t="str">
        <f t="shared" ca="1" si="506"/>
        <v/>
      </c>
      <c r="DG432" s="66" t="str">
        <f t="shared" ca="1" si="507"/>
        <v/>
      </c>
      <c r="DH432" s="66" t="str">
        <f t="shared" ca="1" si="508"/>
        <v/>
      </c>
      <c r="DI432" s="66" t="str">
        <f t="shared" ca="1" si="509"/>
        <v/>
      </c>
      <c r="DJ432" s="66" t="str">
        <f t="shared" ca="1" si="510"/>
        <v/>
      </c>
      <c r="DK432" s="65" t="str">
        <f t="shared" ca="1" si="511"/>
        <v/>
      </c>
      <c r="DL432" s="65" t="str">
        <f t="shared" ca="1" si="512"/>
        <v/>
      </c>
      <c r="DM432" s="65" t="str">
        <f t="shared" ca="1" si="513"/>
        <v/>
      </c>
      <c r="DN432" s="65" t="str">
        <f t="shared" ca="1" si="514"/>
        <v/>
      </c>
      <c r="DO432" s="65" t="str">
        <f t="shared" ca="1" si="515"/>
        <v/>
      </c>
      <c r="DP432" s="65" t="str">
        <f t="shared" ca="1" si="516"/>
        <v/>
      </c>
      <c r="DQ432" s="65" t="str">
        <f t="shared" ca="1" si="517"/>
        <v/>
      </c>
      <c r="DR432" s="69" t="str">
        <f t="shared" ca="1" si="518"/>
        <v/>
      </c>
      <c r="DS432" s="69" t="str">
        <f t="shared" ca="1" si="519"/>
        <v/>
      </c>
      <c r="DT432" s="69" t="str">
        <f t="shared" ca="1" si="520"/>
        <v/>
      </c>
      <c r="DU432" s="69" t="str">
        <f t="shared" ca="1" si="521"/>
        <v/>
      </c>
      <c r="DV432" s="69" t="str">
        <f t="shared" ca="1" si="522"/>
        <v/>
      </c>
      <c r="DW432" s="69" t="str">
        <f t="shared" ca="1" si="523"/>
        <v/>
      </c>
      <c r="DX432" s="69" t="str">
        <f t="shared" ca="1" si="524"/>
        <v/>
      </c>
      <c r="DY432" s="69" t="str">
        <f t="shared" ca="1" si="525"/>
        <v/>
      </c>
      <c r="DZ432" s="72" t="str">
        <f t="shared" ca="1" si="526"/>
        <v/>
      </c>
      <c r="EA432" s="72" t="str">
        <f t="shared" ca="1" si="527"/>
        <v/>
      </c>
      <c r="EB432" s="72" t="str">
        <f t="shared" ca="1" si="528"/>
        <v/>
      </c>
      <c r="EC432" s="65" t="str">
        <f t="shared" ca="1" si="529"/>
        <v/>
      </c>
      <c r="ED432" s="65" t="str">
        <f t="shared" ca="1" si="530"/>
        <v/>
      </c>
      <c r="EE432" s="65" t="str">
        <f t="shared" ca="1" si="531"/>
        <v/>
      </c>
      <c r="EF432" s="65" t="str">
        <f t="shared" ca="1" si="532"/>
        <v/>
      </c>
      <c r="EG432" s="65" t="str">
        <f t="shared" ca="1" si="533"/>
        <v/>
      </c>
      <c r="EH432" s="65" t="str">
        <f t="shared" ca="1" si="534"/>
        <v/>
      </c>
      <c r="EI432" s="429" t="str">
        <f t="shared" ca="1" si="535"/>
        <v>No</v>
      </c>
      <c r="EJ432" s="428" t="str">
        <f t="shared" ca="1" si="536"/>
        <v/>
      </c>
      <c r="EK432" s="428" t="str">
        <f t="shared" ca="1" si="537"/>
        <v/>
      </c>
      <c r="EL432" s="65" t="str">
        <f t="shared" ca="1" si="538"/>
        <v/>
      </c>
      <c r="EM432" s="65" t="str">
        <f t="shared" ca="1" si="539"/>
        <v/>
      </c>
      <c r="EN432" s="65" t="str">
        <f t="shared" ca="1" si="540"/>
        <v/>
      </c>
      <c r="EO432" s="433" t="str">
        <f t="shared" ca="1" si="541"/>
        <v/>
      </c>
      <c r="EP432" s="433" t="str">
        <f t="shared" ca="1" si="542"/>
        <v/>
      </c>
      <c r="EQ432" s="433" t="str">
        <f t="shared" ca="1" si="543"/>
        <v/>
      </c>
      <c r="ER432" s="433" t="str">
        <f t="shared" ca="1" si="544"/>
        <v/>
      </c>
      <c r="ES432" s="433" t="str">
        <f t="shared" ca="1" si="545"/>
        <v/>
      </c>
      <c r="ET432" s="433" t="str">
        <f t="shared" ca="1" si="546"/>
        <v/>
      </c>
      <c r="EU432" s="433" t="str">
        <f ca="1">IF(OR(CO432="",CQ432=""),"",Discipline!$P$3*CO432+Discipline!$X$3*CQ432)</f>
        <v/>
      </c>
      <c r="EV432" s="433" t="str">
        <f ca="1">IF(OR(CP432="",CR432=""),"",Discipline!$P$3*CP432+Discipline!$X$3*CR432)</f>
        <v/>
      </c>
    </row>
    <row r="433" spans="1:152" x14ac:dyDescent="0.25">
      <c r="A433" s="10" t="str">
        <f ca="1">IFERROR(RANK(order!A433,order!A$3:A$554,0),"")</f>
        <v/>
      </c>
      <c r="B433" s="10" t="str">
        <f ca="1">IFERROR(RANK(order!B433,order!B$3:B$554,0),"")</f>
        <v/>
      </c>
      <c r="C433" s="10" t="str">
        <f ca="1">IFERROR(RANK(order!C433,order!C$3:C$554,0),"")</f>
        <v/>
      </c>
      <c r="D433" s="4" t="str">
        <f ca="1">IFERROR(RANK(order!D433,order!D$3:D$554,0),"")</f>
        <v/>
      </c>
      <c r="E433" s="4" t="str">
        <f ca="1">IFERROR(RANK(order!E433,order!E$3:E$554,0),"")</f>
        <v/>
      </c>
      <c r="F433" s="4" t="str">
        <f ca="1">IFERROR(RANK(order!F433,order!F$3:F$554,0),"")</f>
        <v/>
      </c>
      <c r="G433" s="10" t="str">
        <f ca="1">IFERROR(RANK(order!G433,order!G$3:G$554,0),"")</f>
        <v/>
      </c>
      <c r="H433" s="10" t="str">
        <f ca="1">IFERROR(RANK(order!H433,order!H$3:H$554,0),"")</f>
        <v/>
      </c>
      <c r="I433" s="10" t="str">
        <f ca="1">IFERROR(RANK(order!I433,order!I$3:I$554,0),"")</f>
        <v/>
      </c>
      <c r="J433" s="4" t="str">
        <f ca="1">IFERROR(RANK(order!J433,order!J$3:J$554,0),"")</f>
        <v/>
      </c>
      <c r="K433" s="4" t="str">
        <f ca="1">IFERROR(RANK(order!K433,order!K$3:K$554,0),"")</f>
        <v/>
      </c>
      <c r="L433" s="4" t="str">
        <f ca="1">IFERROR(RANK(order!L433,order!L$3:L$554,0),"")</f>
        <v/>
      </c>
      <c r="M433" s="10" t="str">
        <f ca="1">IFERROR(RANK(order!M433,order!M$3:M$554,0),"")</f>
        <v/>
      </c>
      <c r="N433" s="10" t="str">
        <f ca="1">IFERROR(RANK(order!N433,order!N$3:N$554,0),"")</f>
        <v/>
      </c>
      <c r="O433" s="10" t="str">
        <f ca="1">IFERROR(RANK(order!O433,order!O$3:O$554,0),"")</f>
        <v/>
      </c>
      <c r="P433" s="4" t="str">
        <f ca="1">IFERROR(RANK(order!P433,order!P$3:P$554,0),"")</f>
        <v/>
      </c>
      <c r="Q433" s="4" t="str">
        <f ca="1">IFERROR(RANK(order!Q433,order!Q$3:Q$554,0),"")</f>
        <v/>
      </c>
      <c r="R433" s="4" t="str">
        <f ca="1">IFERROR(RANK(order!R433,order!R$3:R$554,0),"")</f>
        <v/>
      </c>
      <c r="S433" s="10" t="str">
        <f ca="1">IFERROR(RANK(order!S433,order!S$3:S$554,0),"")</f>
        <v/>
      </c>
      <c r="T433" s="10" t="str">
        <f ca="1">IFERROR(RANK(order!T433,order!T$3:T$554,0),"")</f>
        <v/>
      </c>
      <c r="U433" s="10" t="str">
        <f ca="1">IFERROR(RANK(order!U433,order!U$3:U$554,0),"")</f>
        <v/>
      </c>
      <c r="V433" s="4" t="str">
        <f ca="1">IFERROR(RANK(order!V433,order!V$3:V$554,0),"")</f>
        <v/>
      </c>
      <c r="W433" s="4" t="str">
        <f ca="1">IFERROR(RANK(order!W433,order!W$3:W$554,0),"")</f>
        <v/>
      </c>
      <c r="X433" s="4" t="str">
        <f ca="1">IFERROR(RANK(order!X433,order!X$3:X$554,0),"")</f>
        <v/>
      </c>
      <c r="Y433" s="10" t="str">
        <f ca="1">IFERROR(RANK(order!Y433,order!Y$3:Y$554,0),"")</f>
        <v/>
      </c>
      <c r="Z433" s="10" t="str">
        <f ca="1">IFERROR(RANK(order!Z433,order!Z$3:Z$554,0),"")</f>
        <v/>
      </c>
      <c r="AA433" s="10" t="str">
        <f ca="1">IFERROR(RANK(order!AA433,order!AA$3:AA$554,0),"")</f>
        <v/>
      </c>
      <c r="AB433" s="4" t="str">
        <f ca="1">IFERROR(RANK(order!AB433,order!AB$3:AB$554,0),"")</f>
        <v/>
      </c>
      <c r="AC433" s="4" t="str">
        <f ca="1">IFERROR(RANK(order!AC433,order!AC$3:AC$554,0),"")</f>
        <v/>
      </c>
      <c r="AD433" s="4" t="str">
        <f ca="1">IFERROR(RANK(order!AD433,order!AD$3:AD$554,0),"")</f>
        <v/>
      </c>
      <c r="AE433" s="10" t="str">
        <f ca="1">IFERROR(RANK(order!AE433,order!AE$3:AE$554,0),"")</f>
        <v/>
      </c>
      <c r="AF433" s="10" t="str">
        <f ca="1">IFERROR(RANK(order!AF433,order!AF$3:AF$554,0),"")</f>
        <v/>
      </c>
      <c r="AG433" s="10" t="str">
        <f ca="1">IFERROR(RANK(order!AG433,order!AG$3:AG$554,0),"")</f>
        <v/>
      </c>
      <c r="AH433" s="4" t="str">
        <f ca="1">IFERROR(RANK(order!AH433,order!AH$3:AH$554,0),"")</f>
        <v/>
      </c>
      <c r="AI433" s="4" t="str">
        <f ca="1">IFERROR(RANK(order!AI433,order!AI$3:AI$554,0),"")</f>
        <v/>
      </c>
      <c r="AJ433" s="4" t="str">
        <f ca="1">IFERROR(RANK(order!AJ433,order!AJ$3:AJ$554,0),"")</f>
        <v/>
      </c>
      <c r="AK433" s="10" t="str">
        <f ca="1">IFERROR(RANK(order!AK433,order!AK$3:AK$554,0),"")</f>
        <v/>
      </c>
      <c r="AL433" s="10" t="str">
        <f ca="1">IFERROR(RANK(order!AL433,order!AL$3:AL$554,0),"")</f>
        <v/>
      </c>
      <c r="AM433" s="10" t="str">
        <f ca="1">IFERROR(RANK(order!AM433,order!AM$3:AM$554,0),"")</f>
        <v/>
      </c>
      <c r="AN433" s="4" t="str">
        <f ca="1">IFERROR(RANK(order!AN433,order!AN$3:AN$554,0),"")</f>
        <v/>
      </c>
      <c r="AO433" s="4" t="str">
        <f ca="1">IFERROR(RANK(order!AO433,order!AO$3:AO$554,0),"")</f>
        <v/>
      </c>
      <c r="AP433" s="4" t="str">
        <f ca="1">IFERROR(RANK(order!AP433,order!AP$3:AP$554,0),"")</f>
        <v/>
      </c>
      <c r="AQ433" s="10" t="str">
        <f ca="1">IFERROR(RANK(order!AQ433,order!AQ$3:AQ$554,0),"")</f>
        <v/>
      </c>
      <c r="AR433" s="10" t="str">
        <f ca="1">IFERROR(RANK(order!AR433,order!AR$3:AR$554,0),"")</f>
        <v/>
      </c>
      <c r="AS433" s="10" t="str">
        <f ca="1">IFERROR(RANK(order!AS433,order!AS$3:AS$554,0),"")</f>
        <v/>
      </c>
      <c r="AT433" s="4" t="str">
        <f ca="1">IFERROR(RANK(order!AT433,order!AT$3:AT$554,0),"")</f>
        <v/>
      </c>
      <c r="AU433" s="4" t="str">
        <f ca="1">IFERROR(RANK(order!AU433,order!AU$3:AU$554,0),"")</f>
        <v/>
      </c>
      <c r="AV433" s="4" t="str">
        <f ca="1">IFERROR(RANK(order!AV433,order!AV$3:AV$554,0),"")</f>
        <v/>
      </c>
      <c r="AW433" s="10" t="str">
        <f ca="1">IFERROR(RANK(order!AW433,order!AW$3:AW$554,0),"")</f>
        <v/>
      </c>
      <c r="AX433" s="10" t="str">
        <f ca="1">IFERROR(RANK(order!AX433,order!AX$3:AX$554,0),"")</f>
        <v/>
      </c>
      <c r="AY433" s="10" t="str">
        <f ca="1">IFERROR(RANK(order!AY433,order!AY$3:AY$554,0),"")</f>
        <v/>
      </c>
      <c r="AZ433" s="4" t="str">
        <f ca="1">IFERROR(RANK(order!AZ433,order!AZ$3:AZ$554,0),"")</f>
        <v/>
      </c>
      <c r="BA433" s="4" t="str">
        <f ca="1">IFERROR(RANK(order!BA433,order!BA$3:BA$554,0),"")</f>
        <v/>
      </c>
      <c r="BB433" s="4" t="str">
        <f ca="1">IFERROR(RANK(order!BB433,order!BB$3:BB$554,0),"")</f>
        <v/>
      </c>
      <c r="BC433" s="10" t="str">
        <f ca="1">IFERROR(RANK(order!BC433,order!BC$3:BC$554,0),"")</f>
        <v/>
      </c>
      <c r="BD433" s="10" t="str">
        <f ca="1">IFERROR(RANK(order!BD433,order!BD$3:BD$554,0),"")</f>
        <v/>
      </c>
      <c r="BE433" s="10" t="str">
        <f ca="1">IFERROR(RANK(order!BE433,order!BE$3:BE$554,0),"")</f>
        <v/>
      </c>
      <c r="BF433" s="4" t="str">
        <f ca="1">IFERROR(RANK(order!BF433,order!BF$3:BF$554,0),"")</f>
        <v/>
      </c>
      <c r="BG433" s="4" t="str">
        <f ca="1">IFERROR(RANK(order!BG433,order!BG$3:BG$554,0),"")</f>
        <v/>
      </c>
      <c r="BH433" s="4" t="str">
        <f ca="1">IFERROR(RANK(order!BH433,order!BH$3:BH$554,0),"")</f>
        <v/>
      </c>
      <c r="BI433" s="10" t="str">
        <f ca="1">IFERROR(RANK(order!BI433,order!BI$3:BI$554,0),"")</f>
        <v/>
      </c>
      <c r="BJ433" s="10" t="str">
        <f ca="1">IFERROR(RANK(order!BJ433,order!BJ$3:BJ$554,0),"")</f>
        <v/>
      </c>
      <c r="BK433" s="10" t="str">
        <f ca="1">IFERROR(RANK(order!BK433,order!BK$3:BK$554,0),"")</f>
        <v/>
      </c>
      <c r="BL433" s="4" t="str">
        <f ca="1">IFERROR(RANK(order!BL433,order!BL$3:BL$554,0),"")</f>
        <v/>
      </c>
      <c r="BM433" s="4" t="str">
        <f ca="1">IFERROR(RANK(order!BM433,order!BM$3:BM$554,0),"")</f>
        <v/>
      </c>
      <c r="BN433" s="4" t="str">
        <f ca="1">IFERROR(RANK(order!BN433,order!BN$3:BN$554,0),"")</f>
        <v/>
      </c>
      <c r="BO433" s="10" t="str">
        <f ca="1">IFERROR(RANK(order!BO433,order!BO$3:BO$554,0),"")</f>
        <v/>
      </c>
      <c r="BP433" s="10" t="str">
        <f ca="1">IFERROR(RANK(order!BP433,order!BP$3:BP$554,0),"")</f>
        <v/>
      </c>
      <c r="BQ433" s="10" t="str">
        <f ca="1">IFERROR(RANK(order!BQ433,order!BQ$3:BQ$554,0),"")</f>
        <v/>
      </c>
      <c r="BR433" s="4" t="str">
        <f ca="1">IFERROR(RANK(order!BR433,order!BR$3:BR$554,0),"")</f>
        <v/>
      </c>
      <c r="BS433" s="4" t="str">
        <f ca="1">IFERROR(RANK(order!BS433,order!BS$3:BS$554,0),"")</f>
        <v/>
      </c>
      <c r="BT433" s="4" t="str">
        <f ca="1">IFERROR(RANK(order!BT433,order!BT$3:BT$554,0),"")</f>
        <v/>
      </c>
      <c r="BU433" s="95">
        <f t="shared" si="547"/>
        <v>431</v>
      </c>
      <c r="BV433" s="35" t="str">
        <f t="shared" si="548"/>
        <v>E1</v>
      </c>
      <c r="BW433" s="55">
        <f t="shared" ca="1" si="471"/>
        <v>0</v>
      </c>
      <c r="BX433" s="56" t="str">
        <f t="shared" ca="1" si="472"/>
        <v/>
      </c>
      <c r="BY433" s="56" t="str">
        <f t="shared" ca="1" si="473"/>
        <v/>
      </c>
      <c r="BZ433" s="57" t="str">
        <f t="shared" ca="1" si="474"/>
        <v/>
      </c>
      <c r="CA433" s="57" t="str">
        <f t="shared" ca="1" si="475"/>
        <v/>
      </c>
      <c r="CB433" s="58" t="str">
        <f t="shared" ca="1" si="476"/>
        <v/>
      </c>
      <c r="CC433" s="57" t="str">
        <f t="shared" ca="1" si="477"/>
        <v/>
      </c>
      <c r="CD433" s="57" t="str">
        <f t="shared" ca="1" si="478"/>
        <v/>
      </c>
      <c r="CE433" s="58" t="str">
        <f t="shared" ca="1" si="479"/>
        <v/>
      </c>
      <c r="CF433" s="59" t="str">
        <f t="shared" ca="1" si="480"/>
        <v/>
      </c>
      <c r="CG433" s="57" t="str">
        <f t="shared" ca="1" si="481"/>
        <v/>
      </c>
      <c r="CH433" s="57" t="str">
        <f t="shared" ca="1" si="482"/>
        <v/>
      </c>
      <c r="CI433" s="57" t="str">
        <f t="shared" ca="1" si="483"/>
        <v/>
      </c>
      <c r="CJ433" s="57" t="str">
        <f t="shared" ca="1" si="484"/>
        <v/>
      </c>
      <c r="CK433" s="57" t="str">
        <f t="shared" ca="1" si="485"/>
        <v/>
      </c>
      <c r="CL433" s="57" t="str">
        <f t="shared" ca="1" si="486"/>
        <v/>
      </c>
      <c r="CM433" s="57" t="str">
        <f t="shared" ca="1" si="487"/>
        <v/>
      </c>
      <c r="CN433" s="57" t="str">
        <f t="shared" ca="1" si="488"/>
        <v/>
      </c>
      <c r="CO433" s="57" t="str">
        <f t="shared" ca="1" si="489"/>
        <v/>
      </c>
      <c r="CP433" s="57" t="str">
        <f t="shared" ca="1" si="490"/>
        <v/>
      </c>
      <c r="CQ433" s="57" t="str">
        <f t="shared" ca="1" si="491"/>
        <v/>
      </c>
      <c r="CR433" s="57" t="str">
        <f t="shared" ca="1" si="492"/>
        <v/>
      </c>
      <c r="CS433" s="60" t="str">
        <f t="shared" ca="1" si="493"/>
        <v/>
      </c>
      <c r="CT433" s="60" t="str">
        <f t="shared" ca="1" si="494"/>
        <v/>
      </c>
      <c r="CU433" s="60" t="str">
        <f t="shared" ca="1" si="495"/>
        <v/>
      </c>
      <c r="CV433" s="60" t="str">
        <f t="shared" ca="1" si="496"/>
        <v/>
      </c>
      <c r="CW433" s="60" t="str">
        <f t="shared" ca="1" si="497"/>
        <v/>
      </c>
      <c r="CX433" s="60" t="str">
        <f t="shared" ca="1" si="498"/>
        <v/>
      </c>
      <c r="CY433" s="60" t="str">
        <f t="shared" ca="1" si="499"/>
        <v/>
      </c>
      <c r="CZ433" s="60" t="str">
        <f t="shared" ca="1" si="500"/>
        <v/>
      </c>
      <c r="DA433" s="65" t="str">
        <f t="shared" ca="1" si="501"/>
        <v/>
      </c>
      <c r="DB433" s="65" t="str">
        <f t="shared" ca="1" si="502"/>
        <v/>
      </c>
      <c r="DC433" s="65" t="str">
        <f t="shared" ca="1" si="503"/>
        <v/>
      </c>
      <c r="DD433" s="65" t="str">
        <f t="shared" ca="1" si="504"/>
        <v/>
      </c>
      <c r="DE433" s="65" t="str">
        <f t="shared" ca="1" si="505"/>
        <v/>
      </c>
      <c r="DF433" s="66" t="str">
        <f t="shared" ca="1" si="506"/>
        <v/>
      </c>
      <c r="DG433" s="66" t="str">
        <f t="shared" ca="1" si="507"/>
        <v/>
      </c>
      <c r="DH433" s="66" t="str">
        <f t="shared" ca="1" si="508"/>
        <v/>
      </c>
      <c r="DI433" s="66" t="str">
        <f t="shared" ca="1" si="509"/>
        <v/>
      </c>
      <c r="DJ433" s="66" t="str">
        <f t="shared" ca="1" si="510"/>
        <v/>
      </c>
      <c r="DK433" s="65" t="str">
        <f t="shared" ca="1" si="511"/>
        <v/>
      </c>
      <c r="DL433" s="65" t="str">
        <f t="shared" ca="1" si="512"/>
        <v/>
      </c>
      <c r="DM433" s="65" t="str">
        <f t="shared" ca="1" si="513"/>
        <v/>
      </c>
      <c r="DN433" s="65" t="str">
        <f t="shared" ca="1" si="514"/>
        <v/>
      </c>
      <c r="DO433" s="65" t="str">
        <f t="shared" ca="1" si="515"/>
        <v/>
      </c>
      <c r="DP433" s="65" t="str">
        <f t="shared" ca="1" si="516"/>
        <v/>
      </c>
      <c r="DQ433" s="65" t="str">
        <f t="shared" ca="1" si="517"/>
        <v/>
      </c>
      <c r="DR433" s="69" t="str">
        <f t="shared" ca="1" si="518"/>
        <v/>
      </c>
      <c r="DS433" s="69" t="str">
        <f t="shared" ca="1" si="519"/>
        <v/>
      </c>
      <c r="DT433" s="69" t="str">
        <f t="shared" ca="1" si="520"/>
        <v/>
      </c>
      <c r="DU433" s="69" t="str">
        <f t="shared" ca="1" si="521"/>
        <v/>
      </c>
      <c r="DV433" s="69" t="str">
        <f t="shared" ca="1" si="522"/>
        <v/>
      </c>
      <c r="DW433" s="69" t="str">
        <f t="shared" ca="1" si="523"/>
        <v/>
      </c>
      <c r="DX433" s="69" t="str">
        <f t="shared" ca="1" si="524"/>
        <v/>
      </c>
      <c r="DY433" s="69" t="str">
        <f t="shared" ca="1" si="525"/>
        <v/>
      </c>
      <c r="DZ433" s="72" t="str">
        <f t="shared" ca="1" si="526"/>
        <v/>
      </c>
      <c r="EA433" s="72" t="str">
        <f t="shared" ca="1" si="527"/>
        <v/>
      </c>
      <c r="EB433" s="72" t="str">
        <f t="shared" ca="1" si="528"/>
        <v/>
      </c>
      <c r="EC433" s="65" t="str">
        <f t="shared" ca="1" si="529"/>
        <v/>
      </c>
      <c r="ED433" s="65" t="str">
        <f t="shared" ca="1" si="530"/>
        <v/>
      </c>
      <c r="EE433" s="65" t="str">
        <f t="shared" ca="1" si="531"/>
        <v/>
      </c>
      <c r="EF433" s="65" t="str">
        <f t="shared" ca="1" si="532"/>
        <v/>
      </c>
      <c r="EG433" s="65" t="str">
        <f t="shared" ca="1" si="533"/>
        <v/>
      </c>
      <c r="EH433" s="65" t="str">
        <f t="shared" ca="1" si="534"/>
        <v/>
      </c>
      <c r="EI433" s="429" t="str">
        <f t="shared" ca="1" si="535"/>
        <v>No</v>
      </c>
      <c r="EJ433" s="428" t="str">
        <f t="shared" ca="1" si="536"/>
        <v/>
      </c>
      <c r="EK433" s="428" t="str">
        <f t="shared" ca="1" si="537"/>
        <v/>
      </c>
      <c r="EL433" s="65" t="str">
        <f t="shared" ca="1" si="538"/>
        <v/>
      </c>
      <c r="EM433" s="65" t="str">
        <f t="shared" ca="1" si="539"/>
        <v/>
      </c>
      <c r="EN433" s="65" t="str">
        <f t="shared" ca="1" si="540"/>
        <v/>
      </c>
      <c r="EO433" s="433" t="str">
        <f t="shared" ca="1" si="541"/>
        <v/>
      </c>
      <c r="EP433" s="433" t="str">
        <f t="shared" ca="1" si="542"/>
        <v/>
      </c>
      <c r="EQ433" s="433" t="str">
        <f t="shared" ca="1" si="543"/>
        <v/>
      </c>
      <c r="ER433" s="433" t="str">
        <f t="shared" ca="1" si="544"/>
        <v/>
      </c>
      <c r="ES433" s="433" t="str">
        <f t="shared" ca="1" si="545"/>
        <v/>
      </c>
      <c r="ET433" s="433" t="str">
        <f t="shared" ca="1" si="546"/>
        <v/>
      </c>
      <c r="EU433" s="433" t="str">
        <f ca="1">IF(OR(CO433="",CQ433=""),"",Discipline!$P$3*CO433+Discipline!$X$3*CQ433)</f>
        <v/>
      </c>
      <c r="EV433" s="433" t="str">
        <f ca="1">IF(OR(CP433="",CR433=""),"",Discipline!$P$3*CP433+Discipline!$X$3*CR433)</f>
        <v/>
      </c>
    </row>
    <row r="434" spans="1:152" x14ac:dyDescent="0.25">
      <c r="A434" s="10" t="str">
        <f ca="1">IFERROR(RANK(order!A434,order!A$3:A$554,0),"")</f>
        <v/>
      </c>
      <c r="B434" s="10" t="str">
        <f ca="1">IFERROR(RANK(order!B434,order!B$3:B$554,0),"")</f>
        <v/>
      </c>
      <c r="C434" s="10" t="str">
        <f ca="1">IFERROR(RANK(order!C434,order!C$3:C$554,0),"")</f>
        <v/>
      </c>
      <c r="D434" s="4" t="str">
        <f ca="1">IFERROR(RANK(order!D434,order!D$3:D$554,0),"")</f>
        <v/>
      </c>
      <c r="E434" s="4" t="str">
        <f ca="1">IFERROR(RANK(order!E434,order!E$3:E$554,0),"")</f>
        <v/>
      </c>
      <c r="F434" s="4" t="str">
        <f ca="1">IFERROR(RANK(order!F434,order!F$3:F$554,0),"")</f>
        <v/>
      </c>
      <c r="G434" s="10" t="str">
        <f ca="1">IFERROR(RANK(order!G434,order!G$3:G$554,0),"")</f>
        <v/>
      </c>
      <c r="H434" s="10" t="str">
        <f ca="1">IFERROR(RANK(order!H434,order!H$3:H$554,0),"")</f>
        <v/>
      </c>
      <c r="I434" s="10" t="str">
        <f ca="1">IFERROR(RANK(order!I434,order!I$3:I$554,0),"")</f>
        <v/>
      </c>
      <c r="J434" s="4" t="str">
        <f ca="1">IFERROR(RANK(order!J434,order!J$3:J$554,0),"")</f>
        <v/>
      </c>
      <c r="K434" s="4" t="str">
        <f ca="1">IFERROR(RANK(order!K434,order!K$3:K$554,0),"")</f>
        <v/>
      </c>
      <c r="L434" s="4" t="str">
        <f ca="1">IFERROR(RANK(order!L434,order!L$3:L$554,0),"")</f>
        <v/>
      </c>
      <c r="M434" s="10" t="str">
        <f ca="1">IFERROR(RANK(order!M434,order!M$3:M$554,0),"")</f>
        <v/>
      </c>
      <c r="N434" s="10" t="str">
        <f ca="1">IFERROR(RANK(order!N434,order!N$3:N$554,0),"")</f>
        <v/>
      </c>
      <c r="O434" s="10" t="str">
        <f ca="1">IFERROR(RANK(order!O434,order!O$3:O$554,0),"")</f>
        <v/>
      </c>
      <c r="P434" s="4" t="str">
        <f ca="1">IFERROR(RANK(order!P434,order!P$3:P$554,0),"")</f>
        <v/>
      </c>
      <c r="Q434" s="4" t="str">
        <f ca="1">IFERROR(RANK(order!Q434,order!Q$3:Q$554,0),"")</f>
        <v/>
      </c>
      <c r="R434" s="4" t="str">
        <f ca="1">IFERROR(RANK(order!R434,order!R$3:R$554,0),"")</f>
        <v/>
      </c>
      <c r="S434" s="10" t="str">
        <f ca="1">IFERROR(RANK(order!S434,order!S$3:S$554,0),"")</f>
        <v/>
      </c>
      <c r="T434" s="10" t="str">
        <f ca="1">IFERROR(RANK(order!T434,order!T$3:T$554,0),"")</f>
        <v/>
      </c>
      <c r="U434" s="10" t="str">
        <f ca="1">IFERROR(RANK(order!U434,order!U$3:U$554,0),"")</f>
        <v/>
      </c>
      <c r="V434" s="4" t="str">
        <f ca="1">IFERROR(RANK(order!V434,order!V$3:V$554,0),"")</f>
        <v/>
      </c>
      <c r="W434" s="4" t="str">
        <f ca="1">IFERROR(RANK(order!W434,order!W$3:W$554,0),"")</f>
        <v/>
      </c>
      <c r="X434" s="4" t="str">
        <f ca="1">IFERROR(RANK(order!X434,order!X$3:X$554,0),"")</f>
        <v/>
      </c>
      <c r="Y434" s="10" t="str">
        <f ca="1">IFERROR(RANK(order!Y434,order!Y$3:Y$554,0),"")</f>
        <v/>
      </c>
      <c r="Z434" s="10" t="str">
        <f ca="1">IFERROR(RANK(order!Z434,order!Z$3:Z$554,0),"")</f>
        <v/>
      </c>
      <c r="AA434" s="10" t="str">
        <f ca="1">IFERROR(RANK(order!AA434,order!AA$3:AA$554,0),"")</f>
        <v/>
      </c>
      <c r="AB434" s="4" t="str">
        <f ca="1">IFERROR(RANK(order!AB434,order!AB$3:AB$554,0),"")</f>
        <v/>
      </c>
      <c r="AC434" s="4" t="str">
        <f ca="1">IFERROR(RANK(order!AC434,order!AC$3:AC$554,0),"")</f>
        <v/>
      </c>
      <c r="AD434" s="4" t="str">
        <f ca="1">IFERROR(RANK(order!AD434,order!AD$3:AD$554,0),"")</f>
        <v/>
      </c>
      <c r="AE434" s="10" t="str">
        <f ca="1">IFERROR(RANK(order!AE434,order!AE$3:AE$554,0),"")</f>
        <v/>
      </c>
      <c r="AF434" s="10" t="str">
        <f ca="1">IFERROR(RANK(order!AF434,order!AF$3:AF$554,0),"")</f>
        <v/>
      </c>
      <c r="AG434" s="10" t="str">
        <f ca="1">IFERROR(RANK(order!AG434,order!AG$3:AG$554,0),"")</f>
        <v/>
      </c>
      <c r="AH434" s="4" t="str">
        <f ca="1">IFERROR(RANK(order!AH434,order!AH$3:AH$554,0),"")</f>
        <v/>
      </c>
      <c r="AI434" s="4" t="str">
        <f ca="1">IFERROR(RANK(order!AI434,order!AI$3:AI$554,0),"")</f>
        <v/>
      </c>
      <c r="AJ434" s="4" t="str">
        <f ca="1">IFERROR(RANK(order!AJ434,order!AJ$3:AJ$554,0),"")</f>
        <v/>
      </c>
      <c r="AK434" s="10" t="str">
        <f ca="1">IFERROR(RANK(order!AK434,order!AK$3:AK$554,0),"")</f>
        <v/>
      </c>
      <c r="AL434" s="10" t="str">
        <f ca="1">IFERROR(RANK(order!AL434,order!AL$3:AL$554,0),"")</f>
        <v/>
      </c>
      <c r="AM434" s="10" t="str">
        <f ca="1">IFERROR(RANK(order!AM434,order!AM$3:AM$554,0),"")</f>
        <v/>
      </c>
      <c r="AN434" s="4" t="str">
        <f ca="1">IFERROR(RANK(order!AN434,order!AN$3:AN$554,0),"")</f>
        <v/>
      </c>
      <c r="AO434" s="4" t="str">
        <f ca="1">IFERROR(RANK(order!AO434,order!AO$3:AO$554,0),"")</f>
        <v/>
      </c>
      <c r="AP434" s="4" t="str">
        <f ca="1">IFERROR(RANK(order!AP434,order!AP$3:AP$554,0),"")</f>
        <v/>
      </c>
      <c r="AQ434" s="10" t="str">
        <f ca="1">IFERROR(RANK(order!AQ434,order!AQ$3:AQ$554,0),"")</f>
        <v/>
      </c>
      <c r="AR434" s="10" t="str">
        <f ca="1">IFERROR(RANK(order!AR434,order!AR$3:AR$554,0),"")</f>
        <v/>
      </c>
      <c r="AS434" s="10" t="str">
        <f ca="1">IFERROR(RANK(order!AS434,order!AS$3:AS$554,0),"")</f>
        <v/>
      </c>
      <c r="AT434" s="4" t="str">
        <f ca="1">IFERROR(RANK(order!AT434,order!AT$3:AT$554,0),"")</f>
        <v/>
      </c>
      <c r="AU434" s="4" t="str">
        <f ca="1">IFERROR(RANK(order!AU434,order!AU$3:AU$554,0),"")</f>
        <v/>
      </c>
      <c r="AV434" s="4" t="str">
        <f ca="1">IFERROR(RANK(order!AV434,order!AV$3:AV$554,0),"")</f>
        <v/>
      </c>
      <c r="AW434" s="10" t="str">
        <f ca="1">IFERROR(RANK(order!AW434,order!AW$3:AW$554,0),"")</f>
        <v/>
      </c>
      <c r="AX434" s="10" t="str">
        <f ca="1">IFERROR(RANK(order!AX434,order!AX$3:AX$554,0),"")</f>
        <v/>
      </c>
      <c r="AY434" s="10" t="str">
        <f ca="1">IFERROR(RANK(order!AY434,order!AY$3:AY$554,0),"")</f>
        <v/>
      </c>
      <c r="AZ434" s="4" t="str">
        <f ca="1">IFERROR(RANK(order!AZ434,order!AZ$3:AZ$554,0),"")</f>
        <v/>
      </c>
      <c r="BA434" s="4" t="str">
        <f ca="1">IFERROR(RANK(order!BA434,order!BA$3:BA$554,0),"")</f>
        <v/>
      </c>
      <c r="BB434" s="4" t="str">
        <f ca="1">IFERROR(RANK(order!BB434,order!BB$3:BB$554,0),"")</f>
        <v/>
      </c>
      <c r="BC434" s="10" t="str">
        <f ca="1">IFERROR(RANK(order!BC434,order!BC$3:BC$554,0),"")</f>
        <v/>
      </c>
      <c r="BD434" s="10" t="str">
        <f ca="1">IFERROR(RANK(order!BD434,order!BD$3:BD$554,0),"")</f>
        <v/>
      </c>
      <c r="BE434" s="10" t="str">
        <f ca="1">IFERROR(RANK(order!BE434,order!BE$3:BE$554,0),"")</f>
        <v/>
      </c>
      <c r="BF434" s="4" t="str">
        <f ca="1">IFERROR(RANK(order!BF434,order!BF$3:BF$554,0),"")</f>
        <v/>
      </c>
      <c r="BG434" s="4" t="str">
        <f ca="1">IFERROR(RANK(order!BG434,order!BG$3:BG$554,0),"")</f>
        <v/>
      </c>
      <c r="BH434" s="4" t="str">
        <f ca="1">IFERROR(RANK(order!BH434,order!BH$3:BH$554,0),"")</f>
        <v/>
      </c>
      <c r="BI434" s="10" t="str">
        <f ca="1">IFERROR(RANK(order!BI434,order!BI$3:BI$554,0),"")</f>
        <v/>
      </c>
      <c r="BJ434" s="10" t="str">
        <f ca="1">IFERROR(RANK(order!BJ434,order!BJ$3:BJ$554,0),"")</f>
        <v/>
      </c>
      <c r="BK434" s="10" t="str">
        <f ca="1">IFERROR(RANK(order!BK434,order!BK$3:BK$554,0),"")</f>
        <v/>
      </c>
      <c r="BL434" s="4" t="str">
        <f ca="1">IFERROR(RANK(order!BL434,order!BL$3:BL$554,0),"")</f>
        <v/>
      </c>
      <c r="BM434" s="4" t="str">
        <f ca="1">IFERROR(RANK(order!BM434,order!BM$3:BM$554,0),"")</f>
        <v/>
      </c>
      <c r="BN434" s="4" t="str">
        <f ca="1">IFERROR(RANK(order!BN434,order!BN$3:BN$554,0),"")</f>
        <v/>
      </c>
      <c r="BO434" s="10" t="str">
        <f ca="1">IFERROR(RANK(order!BO434,order!BO$3:BO$554,0),"")</f>
        <v/>
      </c>
      <c r="BP434" s="10" t="str">
        <f ca="1">IFERROR(RANK(order!BP434,order!BP$3:BP$554,0),"")</f>
        <v/>
      </c>
      <c r="BQ434" s="10" t="str">
        <f ca="1">IFERROR(RANK(order!BQ434,order!BQ$3:BQ$554,0),"")</f>
        <v/>
      </c>
      <c r="BR434" s="4" t="str">
        <f ca="1">IFERROR(RANK(order!BR434,order!BR$3:BR$554,0),"")</f>
        <v/>
      </c>
      <c r="BS434" s="4" t="str">
        <f ca="1">IFERROR(RANK(order!BS434,order!BS$3:BS$554,0),"")</f>
        <v/>
      </c>
      <c r="BT434" s="4" t="str">
        <f ca="1">IFERROR(RANK(order!BT434,order!BT$3:BT$554,0),"")</f>
        <v/>
      </c>
      <c r="BU434" s="95">
        <f t="shared" si="547"/>
        <v>432</v>
      </c>
      <c r="BV434" s="35" t="str">
        <f t="shared" si="548"/>
        <v>E1</v>
      </c>
      <c r="BW434" s="55">
        <f t="shared" ca="1" si="471"/>
        <v>0</v>
      </c>
      <c r="BX434" s="56" t="str">
        <f t="shared" ca="1" si="472"/>
        <v/>
      </c>
      <c r="BY434" s="56" t="str">
        <f t="shared" ca="1" si="473"/>
        <v/>
      </c>
      <c r="BZ434" s="57" t="str">
        <f t="shared" ca="1" si="474"/>
        <v/>
      </c>
      <c r="CA434" s="57" t="str">
        <f t="shared" ca="1" si="475"/>
        <v/>
      </c>
      <c r="CB434" s="58" t="str">
        <f t="shared" ca="1" si="476"/>
        <v/>
      </c>
      <c r="CC434" s="57" t="str">
        <f t="shared" ca="1" si="477"/>
        <v/>
      </c>
      <c r="CD434" s="57" t="str">
        <f t="shared" ca="1" si="478"/>
        <v/>
      </c>
      <c r="CE434" s="58" t="str">
        <f t="shared" ca="1" si="479"/>
        <v/>
      </c>
      <c r="CF434" s="59" t="str">
        <f t="shared" ca="1" si="480"/>
        <v/>
      </c>
      <c r="CG434" s="57" t="str">
        <f t="shared" ca="1" si="481"/>
        <v/>
      </c>
      <c r="CH434" s="57" t="str">
        <f t="shared" ca="1" si="482"/>
        <v/>
      </c>
      <c r="CI434" s="57" t="str">
        <f t="shared" ca="1" si="483"/>
        <v/>
      </c>
      <c r="CJ434" s="57" t="str">
        <f t="shared" ca="1" si="484"/>
        <v/>
      </c>
      <c r="CK434" s="57" t="str">
        <f t="shared" ca="1" si="485"/>
        <v/>
      </c>
      <c r="CL434" s="57" t="str">
        <f t="shared" ca="1" si="486"/>
        <v/>
      </c>
      <c r="CM434" s="57" t="str">
        <f t="shared" ca="1" si="487"/>
        <v/>
      </c>
      <c r="CN434" s="57" t="str">
        <f t="shared" ca="1" si="488"/>
        <v/>
      </c>
      <c r="CO434" s="57" t="str">
        <f t="shared" ca="1" si="489"/>
        <v/>
      </c>
      <c r="CP434" s="57" t="str">
        <f t="shared" ca="1" si="490"/>
        <v/>
      </c>
      <c r="CQ434" s="57" t="str">
        <f t="shared" ca="1" si="491"/>
        <v/>
      </c>
      <c r="CR434" s="57" t="str">
        <f t="shared" ca="1" si="492"/>
        <v/>
      </c>
      <c r="CS434" s="60" t="str">
        <f t="shared" ca="1" si="493"/>
        <v/>
      </c>
      <c r="CT434" s="60" t="str">
        <f t="shared" ca="1" si="494"/>
        <v/>
      </c>
      <c r="CU434" s="60" t="str">
        <f t="shared" ca="1" si="495"/>
        <v/>
      </c>
      <c r="CV434" s="60" t="str">
        <f t="shared" ca="1" si="496"/>
        <v/>
      </c>
      <c r="CW434" s="60" t="str">
        <f t="shared" ca="1" si="497"/>
        <v/>
      </c>
      <c r="CX434" s="60" t="str">
        <f t="shared" ca="1" si="498"/>
        <v/>
      </c>
      <c r="CY434" s="60" t="str">
        <f t="shared" ca="1" si="499"/>
        <v/>
      </c>
      <c r="CZ434" s="60" t="str">
        <f t="shared" ca="1" si="500"/>
        <v/>
      </c>
      <c r="DA434" s="65" t="str">
        <f t="shared" ca="1" si="501"/>
        <v/>
      </c>
      <c r="DB434" s="65" t="str">
        <f t="shared" ca="1" si="502"/>
        <v/>
      </c>
      <c r="DC434" s="65" t="str">
        <f t="shared" ca="1" si="503"/>
        <v/>
      </c>
      <c r="DD434" s="65" t="str">
        <f t="shared" ca="1" si="504"/>
        <v/>
      </c>
      <c r="DE434" s="65" t="str">
        <f t="shared" ca="1" si="505"/>
        <v/>
      </c>
      <c r="DF434" s="66" t="str">
        <f t="shared" ca="1" si="506"/>
        <v/>
      </c>
      <c r="DG434" s="66" t="str">
        <f t="shared" ca="1" si="507"/>
        <v/>
      </c>
      <c r="DH434" s="66" t="str">
        <f t="shared" ca="1" si="508"/>
        <v/>
      </c>
      <c r="DI434" s="66" t="str">
        <f t="shared" ca="1" si="509"/>
        <v/>
      </c>
      <c r="DJ434" s="66" t="str">
        <f t="shared" ca="1" si="510"/>
        <v/>
      </c>
      <c r="DK434" s="65" t="str">
        <f t="shared" ca="1" si="511"/>
        <v/>
      </c>
      <c r="DL434" s="65" t="str">
        <f t="shared" ca="1" si="512"/>
        <v/>
      </c>
      <c r="DM434" s="65" t="str">
        <f t="shared" ca="1" si="513"/>
        <v/>
      </c>
      <c r="DN434" s="65" t="str">
        <f t="shared" ca="1" si="514"/>
        <v/>
      </c>
      <c r="DO434" s="65" t="str">
        <f t="shared" ca="1" si="515"/>
        <v/>
      </c>
      <c r="DP434" s="65" t="str">
        <f t="shared" ca="1" si="516"/>
        <v/>
      </c>
      <c r="DQ434" s="65" t="str">
        <f t="shared" ca="1" si="517"/>
        <v/>
      </c>
      <c r="DR434" s="69" t="str">
        <f t="shared" ca="1" si="518"/>
        <v/>
      </c>
      <c r="DS434" s="69" t="str">
        <f t="shared" ca="1" si="519"/>
        <v/>
      </c>
      <c r="DT434" s="69" t="str">
        <f t="shared" ca="1" si="520"/>
        <v/>
      </c>
      <c r="DU434" s="69" t="str">
        <f t="shared" ca="1" si="521"/>
        <v/>
      </c>
      <c r="DV434" s="69" t="str">
        <f t="shared" ca="1" si="522"/>
        <v/>
      </c>
      <c r="DW434" s="69" t="str">
        <f t="shared" ca="1" si="523"/>
        <v/>
      </c>
      <c r="DX434" s="69" t="str">
        <f t="shared" ca="1" si="524"/>
        <v/>
      </c>
      <c r="DY434" s="69" t="str">
        <f t="shared" ca="1" si="525"/>
        <v/>
      </c>
      <c r="DZ434" s="72" t="str">
        <f t="shared" ca="1" si="526"/>
        <v/>
      </c>
      <c r="EA434" s="72" t="str">
        <f t="shared" ca="1" si="527"/>
        <v/>
      </c>
      <c r="EB434" s="72" t="str">
        <f t="shared" ca="1" si="528"/>
        <v/>
      </c>
      <c r="EC434" s="65" t="str">
        <f t="shared" ca="1" si="529"/>
        <v/>
      </c>
      <c r="ED434" s="65" t="str">
        <f t="shared" ca="1" si="530"/>
        <v/>
      </c>
      <c r="EE434" s="65" t="str">
        <f t="shared" ca="1" si="531"/>
        <v/>
      </c>
      <c r="EF434" s="65" t="str">
        <f t="shared" ca="1" si="532"/>
        <v/>
      </c>
      <c r="EG434" s="65" t="str">
        <f t="shared" ca="1" si="533"/>
        <v/>
      </c>
      <c r="EH434" s="65" t="str">
        <f t="shared" ca="1" si="534"/>
        <v/>
      </c>
      <c r="EI434" s="429" t="str">
        <f t="shared" ca="1" si="535"/>
        <v>No</v>
      </c>
      <c r="EJ434" s="428" t="str">
        <f t="shared" ca="1" si="536"/>
        <v/>
      </c>
      <c r="EK434" s="428" t="str">
        <f t="shared" ca="1" si="537"/>
        <v/>
      </c>
      <c r="EL434" s="65" t="str">
        <f t="shared" ca="1" si="538"/>
        <v/>
      </c>
      <c r="EM434" s="65" t="str">
        <f t="shared" ca="1" si="539"/>
        <v/>
      </c>
      <c r="EN434" s="65" t="str">
        <f t="shared" ca="1" si="540"/>
        <v/>
      </c>
      <c r="EO434" s="433" t="str">
        <f t="shared" ca="1" si="541"/>
        <v/>
      </c>
      <c r="EP434" s="433" t="str">
        <f t="shared" ca="1" si="542"/>
        <v/>
      </c>
      <c r="EQ434" s="433" t="str">
        <f t="shared" ca="1" si="543"/>
        <v/>
      </c>
      <c r="ER434" s="433" t="str">
        <f t="shared" ca="1" si="544"/>
        <v/>
      </c>
      <c r="ES434" s="433" t="str">
        <f t="shared" ca="1" si="545"/>
        <v/>
      </c>
      <c r="ET434" s="433" t="str">
        <f t="shared" ca="1" si="546"/>
        <v/>
      </c>
      <c r="EU434" s="433" t="str">
        <f ca="1">IF(OR(CO434="",CQ434=""),"",Discipline!$P$3*CO434+Discipline!$X$3*CQ434)</f>
        <v/>
      </c>
      <c r="EV434" s="433" t="str">
        <f ca="1">IF(OR(CP434="",CR434=""),"",Discipline!$P$3*CP434+Discipline!$X$3*CR434)</f>
        <v/>
      </c>
    </row>
    <row r="435" spans="1:152" x14ac:dyDescent="0.25">
      <c r="A435" s="10" t="str">
        <f ca="1">IFERROR(RANK(order!A435,order!A$3:A$554,0),"")</f>
        <v/>
      </c>
      <c r="B435" s="10" t="str">
        <f ca="1">IFERROR(RANK(order!B435,order!B$3:B$554,0),"")</f>
        <v/>
      </c>
      <c r="C435" s="10" t="str">
        <f ca="1">IFERROR(RANK(order!C435,order!C$3:C$554,0),"")</f>
        <v/>
      </c>
      <c r="D435" s="4" t="str">
        <f ca="1">IFERROR(RANK(order!D435,order!D$3:D$554,0),"")</f>
        <v/>
      </c>
      <c r="E435" s="4" t="str">
        <f ca="1">IFERROR(RANK(order!E435,order!E$3:E$554,0),"")</f>
        <v/>
      </c>
      <c r="F435" s="4" t="str">
        <f ca="1">IFERROR(RANK(order!F435,order!F$3:F$554,0),"")</f>
        <v/>
      </c>
      <c r="G435" s="10" t="str">
        <f ca="1">IFERROR(RANK(order!G435,order!G$3:G$554,0),"")</f>
        <v/>
      </c>
      <c r="H435" s="10" t="str">
        <f ca="1">IFERROR(RANK(order!H435,order!H$3:H$554,0),"")</f>
        <v/>
      </c>
      <c r="I435" s="10" t="str">
        <f ca="1">IFERROR(RANK(order!I435,order!I$3:I$554,0),"")</f>
        <v/>
      </c>
      <c r="J435" s="4" t="str">
        <f ca="1">IFERROR(RANK(order!J435,order!J$3:J$554,0),"")</f>
        <v/>
      </c>
      <c r="K435" s="4" t="str">
        <f ca="1">IFERROR(RANK(order!K435,order!K$3:K$554,0),"")</f>
        <v/>
      </c>
      <c r="L435" s="4" t="str">
        <f ca="1">IFERROR(RANK(order!L435,order!L$3:L$554,0),"")</f>
        <v/>
      </c>
      <c r="M435" s="10" t="str">
        <f ca="1">IFERROR(RANK(order!M435,order!M$3:M$554,0),"")</f>
        <v/>
      </c>
      <c r="N435" s="10" t="str">
        <f ca="1">IFERROR(RANK(order!N435,order!N$3:N$554,0),"")</f>
        <v/>
      </c>
      <c r="O435" s="10" t="str">
        <f ca="1">IFERROR(RANK(order!O435,order!O$3:O$554,0),"")</f>
        <v/>
      </c>
      <c r="P435" s="4" t="str">
        <f ca="1">IFERROR(RANK(order!P435,order!P$3:P$554,0),"")</f>
        <v/>
      </c>
      <c r="Q435" s="4" t="str">
        <f ca="1">IFERROR(RANK(order!Q435,order!Q$3:Q$554,0),"")</f>
        <v/>
      </c>
      <c r="R435" s="4" t="str">
        <f ca="1">IFERROR(RANK(order!R435,order!R$3:R$554,0),"")</f>
        <v/>
      </c>
      <c r="S435" s="10" t="str">
        <f ca="1">IFERROR(RANK(order!S435,order!S$3:S$554,0),"")</f>
        <v/>
      </c>
      <c r="T435" s="10" t="str">
        <f ca="1">IFERROR(RANK(order!T435,order!T$3:T$554,0),"")</f>
        <v/>
      </c>
      <c r="U435" s="10" t="str">
        <f ca="1">IFERROR(RANK(order!U435,order!U$3:U$554,0),"")</f>
        <v/>
      </c>
      <c r="V435" s="4" t="str">
        <f ca="1">IFERROR(RANK(order!V435,order!V$3:V$554,0),"")</f>
        <v/>
      </c>
      <c r="W435" s="4" t="str">
        <f ca="1">IFERROR(RANK(order!W435,order!W$3:W$554,0),"")</f>
        <v/>
      </c>
      <c r="X435" s="4" t="str">
        <f ca="1">IFERROR(RANK(order!X435,order!X$3:X$554,0),"")</f>
        <v/>
      </c>
      <c r="Y435" s="10" t="str">
        <f ca="1">IFERROR(RANK(order!Y435,order!Y$3:Y$554,0),"")</f>
        <v/>
      </c>
      <c r="Z435" s="10" t="str">
        <f ca="1">IFERROR(RANK(order!Z435,order!Z$3:Z$554,0),"")</f>
        <v/>
      </c>
      <c r="AA435" s="10" t="str">
        <f ca="1">IFERROR(RANK(order!AA435,order!AA$3:AA$554,0),"")</f>
        <v/>
      </c>
      <c r="AB435" s="4" t="str">
        <f ca="1">IFERROR(RANK(order!AB435,order!AB$3:AB$554,0),"")</f>
        <v/>
      </c>
      <c r="AC435" s="4" t="str">
        <f ca="1">IFERROR(RANK(order!AC435,order!AC$3:AC$554,0),"")</f>
        <v/>
      </c>
      <c r="AD435" s="4" t="str">
        <f ca="1">IFERROR(RANK(order!AD435,order!AD$3:AD$554,0),"")</f>
        <v/>
      </c>
      <c r="AE435" s="10" t="str">
        <f ca="1">IFERROR(RANK(order!AE435,order!AE$3:AE$554,0),"")</f>
        <v/>
      </c>
      <c r="AF435" s="10" t="str">
        <f ca="1">IFERROR(RANK(order!AF435,order!AF$3:AF$554,0),"")</f>
        <v/>
      </c>
      <c r="AG435" s="10" t="str">
        <f ca="1">IFERROR(RANK(order!AG435,order!AG$3:AG$554,0),"")</f>
        <v/>
      </c>
      <c r="AH435" s="4" t="str">
        <f ca="1">IFERROR(RANK(order!AH435,order!AH$3:AH$554,0),"")</f>
        <v/>
      </c>
      <c r="AI435" s="4" t="str">
        <f ca="1">IFERROR(RANK(order!AI435,order!AI$3:AI$554,0),"")</f>
        <v/>
      </c>
      <c r="AJ435" s="4" t="str">
        <f ca="1">IFERROR(RANK(order!AJ435,order!AJ$3:AJ$554,0),"")</f>
        <v/>
      </c>
      <c r="AK435" s="10" t="str">
        <f ca="1">IFERROR(RANK(order!AK435,order!AK$3:AK$554,0),"")</f>
        <v/>
      </c>
      <c r="AL435" s="10" t="str">
        <f ca="1">IFERROR(RANK(order!AL435,order!AL$3:AL$554,0),"")</f>
        <v/>
      </c>
      <c r="AM435" s="10" t="str">
        <f ca="1">IFERROR(RANK(order!AM435,order!AM$3:AM$554,0),"")</f>
        <v/>
      </c>
      <c r="AN435" s="4" t="str">
        <f ca="1">IFERROR(RANK(order!AN435,order!AN$3:AN$554,0),"")</f>
        <v/>
      </c>
      <c r="AO435" s="4" t="str">
        <f ca="1">IFERROR(RANK(order!AO435,order!AO$3:AO$554,0),"")</f>
        <v/>
      </c>
      <c r="AP435" s="4" t="str">
        <f ca="1">IFERROR(RANK(order!AP435,order!AP$3:AP$554,0),"")</f>
        <v/>
      </c>
      <c r="AQ435" s="10" t="str">
        <f ca="1">IFERROR(RANK(order!AQ435,order!AQ$3:AQ$554,0),"")</f>
        <v/>
      </c>
      <c r="AR435" s="10" t="str">
        <f ca="1">IFERROR(RANK(order!AR435,order!AR$3:AR$554,0),"")</f>
        <v/>
      </c>
      <c r="AS435" s="10" t="str">
        <f ca="1">IFERROR(RANK(order!AS435,order!AS$3:AS$554,0),"")</f>
        <v/>
      </c>
      <c r="AT435" s="4" t="str">
        <f ca="1">IFERROR(RANK(order!AT435,order!AT$3:AT$554,0),"")</f>
        <v/>
      </c>
      <c r="AU435" s="4" t="str">
        <f ca="1">IFERROR(RANK(order!AU435,order!AU$3:AU$554,0),"")</f>
        <v/>
      </c>
      <c r="AV435" s="4" t="str">
        <f ca="1">IFERROR(RANK(order!AV435,order!AV$3:AV$554,0),"")</f>
        <v/>
      </c>
      <c r="AW435" s="10" t="str">
        <f ca="1">IFERROR(RANK(order!AW435,order!AW$3:AW$554,0),"")</f>
        <v/>
      </c>
      <c r="AX435" s="10" t="str">
        <f ca="1">IFERROR(RANK(order!AX435,order!AX$3:AX$554,0),"")</f>
        <v/>
      </c>
      <c r="AY435" s="10" t="str">
        <f ca="1">IFERROR(RANK(order!AY435,order!AY$3:AY$554,0),"")</f>
        <v/>
      </c>
      <c r="AZ435" s="4" t="str">
        <f ca="1">IFERROR(RANK(order!AZ435,order!AZ$3:AZ$554,0),"")</f>
        <v/>
      </c>
      <c r="BA435" s="4" t="str">
        <f ca="1">IFERROR(RANK(order!BA435,order!BA$3:BA$554,0),"")</f>
        <v/>
      </c>
      <c r="BB435" s="4" t="str">
        <f ca="1">IFERROR(RANK(order!BB435,order!BB$3:BB$554,0),"")</f>
        <v/>
      </c>
      <c r="BC435" s="10" t="str">
        <f ca="1">IFERROR(RANK(order!BC435,order!BC$3:BC$554,0),"")</f>
        <v/>
      </c>
      <c r="BD435" s="10" t="str">
        <f ca="1">IFERROR(RANK(order!BD435,order!BD$3:BD$554,0),"")</f>
        <v/>
      </c>
      <c r="BE435" s="10" t="str">
        <f ca="1">IFERROR(RANK(order!BE435,order!BE$3:BE$554,0),"")</f>
        <v/>
      </c>
      <c r="BF435" s="4" t="str">
        <f ca="1">IFERROR(RANK(order!BF435,order!BF$3:BF$554,0),"")</f>
        <v/>
      </c>
      <c r="BG435" s="4" t="str">
        <f ca="1">IFERROR(RANK(order!BG435,order!BG$3:BG$554,0),"")</f>
        <v/>
      </c>
      <c r="BH435" s="4" t="str">
        <f ca="1">IFERROR(RANK(order!BH435,order!BH$3:BH$554,0),"")</f>
        <v/>
      </c>
      <c r="BI435" s="10" t="str">
        <f ca="1">IFERROR(RANK(order!BI435,order!BI$3:BI$554,0),"")</f>
        <v/>
      </c>
      <c r="BJ435" s="10" t="str">
        <f ca="1">IFERROR(RANK(order!BJ435,order!BJ$3:BJ$554,0),"")</f>
        <v/>
      </c>
      <c r="BK435" s="10" t="str">
        <f ca="1">IFERROR(RANK(order!BK435,order!BK$3:BK$554,0),"")</f>
        <v/>
      </c>
      <c r="BL435" s="4" t="str">
        <f ca="1">IFERROR(RANK(order!BL435,order!BL$3:BL$554,0),"")</f>
        <v/>
      </c>
      <c r="BM435" s="4" t="str">
        <f ca="1">IFERROR(RANK(order!BM435,order!BM$3:BM$554,0),"")</f>
        <v/>
      </c>
      <c r="BN435" s="4" t="str">
        <f ca="1">IFERROR(RANK(order!BN435,order!BN$3:BN$554,0),"")</f>
        <v/>
      </c>
      <c r="BO435" s="10" t="str">
        <f ca="1">IFERROR(RANK(order!BO435,order!BO$3:BO$554,0),"")</f>
        <v/>
      </c>
      <c r="BP435" s="10" t="str">
        <f ca="1">IFERROR(RANK(order!BP435,order!BP$3:BP$554,0),"")</f>
        <v/>
      </c>
      <c r="BQ435" s="10" t="str">
        <f ca="1">IFERROR(RANK(order!BQ435,order!BQ$3:BQ$554,0),"")</f>
        <v/>
      </c>
      <c r="BR435" s="4" t="str">
        <f ca="1">IFERROR(RANK(order!BR435,order!BR$3:BR$554,0),"")</f>
        <v/>
      </c>
      <c r="BS435" s="4" t="str">
        <f ca="1">IFERROR(RANK(order!BS435,order!BS$3:BS$554,0),"")</f>
        <v/>
      </c>
      <c r="BT435" s="4" t="str">
        <f ca="1">IFERROR(RANK(order!BT435,order!BT$3:BT$554,0),"")</f>
        <v/>
      </c>
      <c r="BU435" s="95">
        <f t="shared" si="547"/>
        <v>433</v>
      </c>
      <c r="BV435" s="35" t="str">
        <f t="shared" si="548"/>
        <v>E1</v>
      </c>
      <c r="BW435" s="55">
        <f t="shared" ca="1" si="471"/>
        <v>0</v>
      </c>
      <c r="BX435" s="56" t="str">
        <f t="shared" ca="1" si="472"/>
        <v/>
      </c>
      <c r="BY435" s="56" t="str">
        <f t="shared" ca="1" si="473"/>
        <v/>
      </c>
      <c r="BZ435" s="57" t="str">
        <f t="shared" ca="1" si="474"/>
        <v/>
      </c>
      <c r="CA435" s="57" t="str">
        <f t="shared" ca="1" si="475"/>
        <v/>
      </c>
      <c r="CB435" s="58" t="str">
        <f t="shared" ca="1" si="476"/>
        <v/>
      </c>
      <c r="CC435" s="57" t="str">
        <f t="shared" ca="1" si="477"/>
        <v/>
      </c>
      <c r="CD435" s="57" t="str">
        <f t="shared" ca="1" si="478"/>
        <v/>
      </c>
      <c r="CE435" s="58" t="str">
        <f t="shared" ca="1" si="479"/>
        <v/>
      </c>
      <c r="CF435" s="59" t="str">
        <f t="shared" ca="1" si="480"/>
        <v/>
      </c>
      <c r="CG435" s="57" t="str">
        <f t="shared" ca="1" si="481"/>
        <v/>
      </c>
      <c r="CH435" s="57" t="str">
        <f t="shared" ca="1" si="482"/>
        <v/>
      </c>
      <c r="CI435" s="57" t="str">
        <f t="shared" ca="1" si="483"/>
        <v/>
      </c>
      <c r="CJ435" s="57" t="str">
        <f t="shared" ca="1" si="484"/>
        <v/>
      </c>
      <c r="CK435" s="57" t="str">
        <f t="shared" ca="1" si="485"/>
        <v/>
      </c>
      <c r="CL435" s="57" t="str">
        <f t="shared" ca="1" si="486"/>
        <v/>
      </c>
      <c r="CM435" s="57" t="str">
        <f t="shared" ca="1" si="487"/>
        <v/>
      </c>
      <c r="CN435" s="57" t="str">
        <f t="shared" ca="1" si="488"/>
        <v/>
      </c>
      <c r="CO435" s="57" t="str">
        <f t="shared" ca="1" si="489"/>
        <v/>
      </c>
      <c r="CP435" s="57" t="str">
        <f t="shared" ca="1" si="490"/>
        <v/>
      </c>
      <c r="CQ435" s="57" t="str">
        <f t="shared" ca="1" si="491"/>
        <v/>
      </c>
      <c r="CR435" s="57" t="str">
        <f t="shared" ca="1" si="492"/>
        <v/>
      </c>
      <c r="CS435" s="60" t="str">
        <f t="shared" ca="1" si="493"/>
        <v/>
      </c>
      <c r="CT435" s="60" t="str">
        <f t="shared" ca="1" si="494"/>
        <v/>
      </c>
      <c r="CU435" s="60" t="str">
        <f t="shared" ca="1" si="495"/>
        <v/>
      </c>
      <c r="CV435" s="60" t="str">
        <f t="shared" ca="1" si="496"/>
        <v/>
      </c>
      <c r="CW435" s="60" t="str">
        <f t="shared" ca="1" si="497"/>
        <v/>
      </c>
      <c r="CX435" s="60" t="str">
        <f t="shared" ca="1" si="498"/>
        <v/>
      </c>
      <c r="CY435" s="60" t="str">
        <f t="shared" ca="1" si="499"/>
        <v/>
      </c>
      <c r="CZ435" s="60" t="str">
        <f t="shared" ca="1" si="500"/>
        <v/>
      </c>
      <c r="DA435" s="65" t="str">
        <f t="shared" ca="1" si="501"/>
        <v/>
      </c>
      <c r="DB435" s="65" t="str">
        <f t="shared" ca="1" si="502"/>
        <v/>
      </c>
      <c r="DC435" s="65" t="str">
        <f t="shared" ca="1" si="503"/>
        <v/>
      </c>
      <c r="DD435" s="65" t="str">
        <f t="shared" ca="1" si="504"/>
        <v/>
      </c>
      <c r="DE435" s="65" t="str">
        <f t="shared" ca="1" si="505"/>
        <v/>
      </c>
      <c r="DF435" s="66" t="str">
        <f t="shared" ca="1" si="506"/>
        <v/>
      </c>
      <c r="DG435" s="66" t="str">
        <f t="shared" ca="1" si="507"/>
        <v/>
      </c>
      <c r="DH435" s="66" t="str">
        <f t="shared" ca="1" si="508"/>
        <v/>
      </c>
      <c r="DI435" s="66" t="str">
        <f t="shared" ca="1" si="509"/>
        <v/>
      </c>
      <c r="DJ435" s="66" t="str">
        <f t="shared" ca="1" si="510"/>
        <v/>
      </c>
      <c r="DK435" s="65" t="str">
        <f t="shared" ca="1" si="511"/>
        <v/>
      </c>
      <c r="DL435" s="65" t="str">
        <f t="shared" ca="1" si="512"/>
        <v/>
      </c>
      <c r="DM435" s="65" t="str">
        <f t="shared" ca="1" si="513"/>
        <v/>
      </c>
      <c r="DN435" s="65" t="str">
        <f t="shared" ca="1" si="514"/>
        <v/>
      </c>
      <c r="DO435" s="65" t="str">
        <f t="shared" ca="1" si="515"/>
        <v/>
      </c>
      <c r="DP435" s="65" t="str">
        <f t="shared" ca="1" si="516"/>
        <v/>
      </c>
      <c r="DQ435" s="65" t="str">
        <f t="shared" ca="1" si="517"/>
        <v/>
      </c>
      <c r="DR435" s="69" t="str">
        <f t="shared" ca="1" si="518"/>
        <v/>
      </c>
      <c r="DS435" s="69" t="str">
        <f t="shared" ca="1" si="519"/>
        <v/>
      </c>
      <c r="DT435" s="69" t="str">
        <f t="shared" ca="1" si="520"/>
        <v/>
      </c>
      <c r="DU435" s="69" t="str">
        <f t="shared" ca="1" si="521"/>
        <v/>
      </c>
      <c r="DV435" s="69" t="str">
        <f t="shared" ca="1" si="522"/>
        <v/>
      </c>
      <c r="DW435" s="69" t="str">
        <f t="shared" ca="1" si="523"/>
        <v/>
      </c>
      <c r="DX435" s="69" t="str">
        <f t="shared" ca="1" si="524"/>
        <v/>
      </c>
      <c r="DY435" s="69" t="str">
        <f t="shared" ca="1" si="525"/>
        <v/>
      </c>
      <c r="DZ435" s="72" t="str">
        <f t="shared" ca="1" si="526"/>
        <v/>
      </c>
      <c r="EA435" s="72" t="str">
        <f t="shared" ca="1" si="527"/>
        <v/>
      </c>
      <c r="EB435" s="72" t="str">
        <f t="shared" ca="1" si="528"/>
        <v/>
      </c>
      <c r="EC435" s="65" t="str">
        <f t="shared" ca="1" si="529"/>
        <v/>
      </c>
      <c r="ED435" s="65" t="str">
        <f t="shared" ca="1" si="530"/>
        <v/>
      </c>
      <c r="EE435" s="65" t="str">
        <f t="shared" ca="1" si="531"/>
        <v/>
      </c>
      <c r="EF435" s="65" t="str">
        <f t="shared" ca="1" si="532"/>
        <v/>
      </c>
      <c r="EG435" s="65" t="str">
        <f t="shared" ca="1" si="533"/>
        <v/>
      </c>
      <c r="EH435" s="65" t="str">
        <f t="shared" ca="1" si="534"/>
        <v/>
      </c>
      <c r="EI435" s="429" t="str">
        <f t="shared" ca="1" si="535"/>
        <v>No</v>
      </c>
      <c r="EJ435" s="428" t="str">
        <f t="shared" ca="1" si="536"/>
        <v/>
      </c>
      <c r="EK435" s="428" t="str">
        <f t="shared" ca="1" si="537"/>
        <v/>
      </c>
      <c r="EL435" s="65" t="str">
        <f t="shared" ca="1" si="538"/>
        <v/>
      </c>
      <c r="EM435" s="65" t="str">
        <f t="shared" ca="1" si="539"/>
        <v/>
      </c>
      <c r="EN435" s="65" t="str">
        <f t="shared" ca="1" si="540"/>
        <v/>
      </c>
      <c r="EO435" s="433" t="str">
        <f t="shared" ca="1" si="541"/>
        <v/>
      </c>
      <c r="EP435" s="433" t="str">
        <f t="shared" ca="1" si="542"/>
        <v/>
      </c>
      <c r="EQ435" s="433" t="str">
        <f t="shared" ca="1" si="543"/>
        <v/>
      </c>
      <c r="ER435" s="433" t="str">
        <f t="shared" ca="1" si="544"/>
        <v/>
      </c>
      <c r="ES435" s="433" t="str">
        <f t="shared" ca="1" si="545"/>
        <v/>
      </c>
      <c r="ET435" s="433" t="str">
        <f t="shared" ca="1" si="546"/>
        <v/>
      </c>
      <c r="EU435" s="433" t="str">
        <f ca="1">IF(OR(CO435="",CQ435=""),"",Discipline!$P$3*CO435+Discipline!$X$3*CQ435)</f>
        <v/>
      </c>
      <c r="EV435" s="433" t="str">
        <f ca="1">IF(OR(CP435="",CR435=""),"",Discipline!$P$3*CP435+Discipline!$X$3*CR435)</f>
        <v/>
      </c>
    </row>
    <row r="436" spans="1:152" x14ac:dyDescent="0.25">
      <c r="A436" s="10" t="str">
        <f ca="1">IFERROR(RANK(order!A436,order!A$3:A$554,0),"")</f>
        <v/>
      </c>
      <c r="B436" s="10" t="str">
        <f ca="1">IFERROR(RANK(order!B436,order!B$3:B$554,0),"")</f>
        <v/>
      </c>
      <c r="C436" s="10" t="str">
        <f ca="1">IFERROR(RANK(order!C436,order!C$3:C$554,0),"")</f>
        <v/>
      </c>
      <c r="D436" s="4" t="str">
        <f ca="1">IFERROR(RANK(order!D436,order!D$3:D$554,0),"")</f>
        <v/>
      </c>
      <c r="E436" s="4" t="str">
        <f ca="1">IFERROR(RANK(order!E436,order!E$3:E$554,0),"")</f>
        <v/>
      </c>
      <c r="F436" s="4" t="str">
        <f ca="1">IFERROR(RANK(order!F436,order!F$3:F$554,0),"")</f>
        <v/>
      </c>
      <c r="G436" s="10" t="str">
        <f ca="1">IFERROR(RANK(order!G436,order!G$3:G$554,0),"")</f>
        <v/>
      </c>
      <c r="H436" s="10" t="str">
        <f ca="1">IFERROR(RANK(order!H436,order!H$3:H$554,0),"")</f>
        <v/>
      </c>
      <c r="I436" s="10" t="str">
        <f ca="1">IFERROR(RANK(order!I436,order!I$3:I$554,0),"")</f>
        <v/>
      </c>
      <c r="J436" s="4" t="str">
        <f ca="1">IFERROR(RANK(order!J436,order!J$3:J$554,0),"")</f>
        <v/>
      </c>
      <c r="K436" s="4" t="str">
        <f ca="1">IFERROR(RANK(order!K436,order!K$3:K$554,0),"")</f>
        <v/>
      </c>
      <c r="L436" s="4" t="str">
        <f ca="1">IFERROR(RANK(order!L436,order!L$3:L$554,0),"")</f>
        <v/>
      </c>
      <c r="M436" s="10" t="str">
        <f ca="1">IFERROR(RANK(order!M436,order!M$3:M$554,0),"")</f>
        <v/>
      </c>
      <c r="N436" s="10" t="str">
        <f ca="1">IFERROR(RANK(order!N436,order!N$3:N$554,0),"")</f>
        <v/>
      </c>
      <c r="O436" s="10" t="str">
        <f ca="1">IFERROR(RANK(order!O436,order!O$3:O$554,0),"")</f>
        <v/>
      </c>
      <c r="P436" s="4" t="str">
        <f ca="1">IFERROR(RANK(order!P436,order!P$3:P$554,0),"")</f>
        <v/>
      </c>
      <c r="Q436" s="4" t="str">
        <f ca="1">IFERROR(RANK(order!Q436,order!Q$3:Q$554,0),"")</f>
        <v/>
      </c>
      <c r="R436" s="4" t="str">
        <f ca="1">IFERROR(RANK(order!R436,order!R$3:R$554,0),"")</f>
        <v/>
      </c>
      <c r="S436" s="10" t="str">
        <f ca="1">IFERROR(RANK(order!S436,order!S$3:S$554,0),"")</f>
        <v/>
      </c>
      <c r="T436" s="10" t="str">
        <f ca="1">IFERROR(RANK(order!T436,order!T$3:T$554,0),"")</f>
        <v/>
      </c>
      <c r="U436" s="10" t="str">
        <f ca="1">IFERROR(RANK(order!U436,order!U$3:U$554,0),"")</f>
        <v/>
      </c>
      <c r="V436" s="4" t="str">
        <f ca="1">IFERROR(RANK(order!V436,order!V$3:V$554,0),"")</f>
        <v/>
      </c>
      <c r="W436" s="4" t="str">
        <f ca="1">IFERROR(RANK(order!W436,order!W$3:W$554,0),"")</f>
        <v/>
      </c>
      <c r="X436" s="4" t="str">
        <f ca="1">IFERROR(RANK(order!X436,order!X$3:X$554,0),"")</f>
        <v/>
      </c>
      <c r="Y436" s="10" t="str">
        <f ca="1">IFERROR(RANK(order!Y436,order!Y$3:Y$554,0),"")</f>
        <v/>
      </c>
      <c r="Z436" s="10" t="str">
        <f ca="1">IFERROR(RANK(order!Z436,order!Z$3:Z$554,0),"")</f>
        <v/>
      </c>
      <c r="AA436" s="10" t="str">
        <f ca="1">IFERROR(RANK(order!AA436,order!AA$3:AA$554,0),"")</f>
        <v/>
      </c>
      <c r="AB436" s="4" t="str">
        <f ca="1">IFERROR(RANK(order!AB436,order!AB$3:AB$554,0),"")</f>
        <v/>
      </c>
      <c r="AC436" s="4" t="str">
        <f ca="1">IFERROR(RANK(order!AC436,order!AC$3:AC$554,0),"")</f>
        <v/>
      </c>
      <c r="AD436" s="4" t="str">
        <f ca="1">IFERROR(RANK(order!AD436,order!AD$3:AD$554,0),"")</f>
        <v/>
      </c>
      <c r="AE436" s="10" t="str">
        <f ca="1">IFERROR(RANK(order!AE436,order!AE$3:AE$554,0),"")</f>
        <v/>
      </c>
      <c r="AF436" s="10" t="str">
        <f ca="1">IFERROR(RANK(order!AF436,order!AF$3:AF$554,0),"")</f>
        <v/>
      </c>
      <c r="AG436" s="10" t="str">
        <f ca="1">IFERROR(RANK(order!AG436,order!AG$3:AG$554,0),"")</f>
        <v/>
      </c>
      <c r="AH436" s="4" t="str">
        <f ca="1">IFERROR(RANK(order!AH436,order!AH$3:AH$554,0),"")</f>
        <v/>
      </c>
      <c r="AI436" s="4" t="str">
        <f ca="1">IFERROR(RANK(order!AI436,order!AI$3:AI$554,0),"")</f>
        <v/>
      </c>
      <c r="AJ436" s="4" t="str">
        <f ca="1">IFERROR(RANK(order!AJ436,order!AJ$3:AJ$554,0),"")</f>
        <v/>
      </c>
      <c r="AK436" s="10" t="str">
        <f ca="1">IFERROR(RANK(order!AK436,order!AK$3:AK$554,0),"")</f>
        <v/>
      </c>
      <c r="AL436" s="10" t="str">
        <f ca="1">IFERROR(RANK(order!AL436,order!AL$3:AL$554,0),"")</f>
        <v/>
      </c>
      <c r="AM436" s="10" t="str">
        <f ca="1">IFERROR(RANK(order!AM436,order!AM$3:AM$554,0),"")</f>
        <v/>
      </c>
      <c r="AN436" s="4" t="str">
        <f ca="1">IFERROR(RANK(order!AN436,order!AN$3:AN$554,0),"")</f>
        <v/>
      </c>
      <c r="AO436" s="4" t="str">
        <f ca="1">IFERROR(RANK(order!AO436,order!AO$3:AO$554,0),"")</f>
        <v/>
      </c>
      <c r="AP436" s="4" t="str">
        <f ca="1">IFERROR(RANK(order!AP436,order!AP$3:AP$554,0),"")</f>
        <v/>
      </c>
      <c r="AQ436" s="10" t="str">
        <f ca="1">IFERROR(RANK(order!AQ436,order!AQ$3:AQ$554,0),"")</f>
        <v/>
      </c>
      <c r="AR436" s="10" t="str">
        <f ca="1">IFERROR(RANK(order!AR436,order!AR$3:AR$554,0),"")</f>
        <v/>
      </c>
      <c r="AS436" s="10" t="str">
        <f ca="1">IFERROR(RANK(order!AS436,order!AS$3:AS$554,0),"")</f>
        <v/>
      </c>
      <c r="AT436" s="4" t="str">
        <f ca="1">IFERROR(RANK(order!AT436,order!AT$3:AT$554,0),"")</f>
        <v/>
      </c>
      <c r="AU436" s="4" t="str">
        <f ca="1">IFERROR(RANK(order!AU436,order!AU$3:AU$554,0),"")</f>
        <v/>
      </c>
      <c r="AV436" s="4" t="str">
        <f ca="1">IFERROR(RANK(order!AV436,order!AV$3:AV$554,0),"")</f>
        <v/>
      </c>
      <c r="AW436" s="10" t="str">
        <f ca="1">IFERROR(RANK(order!AW436,order!AW$3:AW$554,0),"")</f>
        <v/>
      </c>
      <c r="AX436" s="10" t="str">
        <f ca="1">IFERROR(RANK(order!AX436,order!AX$3:AX$554,0),"")</f>
        <v/>
      </c>
      <c r="AY436" s="10" t="str">
        <f ca="1">IFERROR(RANK(order!AY436,order!AY$3:AY$554,0),"")</f>
        <v/>
      </c>
      <c r="AZ436" s="4" t="str">
        <f ca="1">IFERROR(RANK(order!AZ436,order!AZ$3:AZ$554,0),"")</f>
        <v/>
      </c>
      <c r="BA436" s="4" t="str">
        <f ca="1">IFERROR(RANK(order!BA436,order!BA$3:BA$554,0),"")</f>
        <v/>
      </c>
      <c r="BB436" s="4" t="str">
        <f ca="1">IFERROR(RANK(order!BB436,order!BB$3:BB$554,0),"")</f>
        <v/>
      </c>
      <c r="BC436" s="10" t="str">
        <f ca="1">IFERROR(RANK(order!BC436,order!BC$3:BC$554,0),"")</f>
        <v/>
      </c>
      <c r="BD436" s="10" t="str">
        <f ca="1">IFERROR(RANK(order!BD436,order!BD$3:BD$554,0),"")</f>
        <v/>
      </c>
      <c r="BE436" s="10" t="str">
        <f ca="1">IFERROR(RANK(order!BE436,order!BE$3:BE$554,0),"")</f>
        <v/>
      </c>
      <c r="BF436" s="4" t="str">
        <f ca="1">IFERROR(RANK(order!BF436,order!BF$3:BF$554,0),"")</f>
        <v/>
      </c>
      <c r="BG436" s="4" t="str">
        <f ca="1">IFERROR(RANK(order!BG436,order!BG$3:BG$554,0),"")</f>
        <v/>
      </c>
      <c r="BH436" s="4" t="str">
        <f ca="1">IFERROR(RANK(order!BH436,order!BH$3:BH$554,0),"")</f>
        <v/>
      </c>
      <c r="BI436" s="10" t="str">
        <f ca="1">IFERROR(RANK(order!BI436,order!BI$3:BI$554,0),"")</f>
        <v/>
      </c>
      <c r="BJ436" s="10" t="str">
        <f ca="1">IFERROR(RANK(order!BJ436,order!BJ$3:BJ$554,0),"")</f>
        <v/>
      </c>
      <c r="BK436" s="10" t="str">
        <f ca="1">IFERROR(RANK(order!BK436,order!BK$3:BK$554,0),"")</f>
        <v/>
      </c>
      <c r="BL436" s="4" t="str">
        <f ca="1">IFERROR(RANK(order!BL436,order!BL$3:BL$554,0),"")</f>
        <v/>
      </c>
      <c r="BM436" s="4" t="str">
        <f ca="1">IFERROR(RANK(order!BM436,order!BM$3:BM$554,0),"")</f>
        <v/>
      </c>
      <c r="BN436" s="4" t="str">
        <f ca="1">IFERROR(RANK(order!BN436,order!BN$3:BN$554,0),"")</f>
        <v/>
      </c>
      <c r="BO436" s="10" t="str">
        <f ca="1">IFERROR(RANK(order!BO436,order!BO$3:BO$554,0),"")</f>
        <v/>
      </c>
      <c r="BP436" s="10" t="str">
        <f ca="1">IFERROR(RANK(order!BP436,order!BP$3:BP$554,0),"")</f>
        <v/>
      </c>
      <c r="BQ436" s="10" t="str">
        <f ca="1">IFERROR(RANK(order!BQ436,order!BQ$3:BQ$554,0),"")</f>
        <v/>
      </c>
      <c r="BR436" s="4" t="str">
        <f ca="1">IFERROR(RANK(order!BR436,order!BR$3:BR$554,0),"")</f>
        <v/>
      </c>
      <c r="BS436" s="4" t="str">
        <f ca="1">IFERROR(RANK(order!BS436,order!BS$3:BS$554,0),"")</f>
        <v/>
      </c>
      <c r="BT436" s="4" t="str">
        <f ca="1">IFERROR(RANK(order!BT436,order!BT$3:BT$554,0),"")</f>
        <v/>
      </c>
      <c r="BU436" s="95">
        <f t="shared" si="547"/>
        <v>434</v>
      </c>
      <c r="BV436" s="35" t="str">
        <f t="shared" si="548"/>
        <v>E1</v>
      </c>
      <c r="BW436" s="55">
        <f t="shared" ca="1" si="471"/>
        <v>0</v>
      </c>
      <c r="BX436" s="56" t="str">
        <f t="shared" ca="1" si="472"/>
        <v/>
      </c>
      <c r="BY436" s="56" t="str">
        <f t="shared" ca="1" si="473"/>
        <v/>
      </c>
      <c r="BZ436" s="57" t="str">
        <f t="shared" ca="1" si="474"/>
        <v/>
      </c>
      <c r="CA436" s="57" t="str">
        <f t="shared" ca="1" si="475"/>
        <v/>
      </c>
      <c r="CB436" s="58" t="str">
        <f t="shared" ca="1" si="476"/>
        <v/>
      </c>
      <c r="CC436" s="57" t="str">
        <f t="shared" ca="1" si="477"/>
        <v/>
      </c>
      <c r="CD436" s="57" t="str">
        <f t="shared" ca="1" si="478"/>
        <v/>
      </c>
      <c r="CE436" s="58" t="str">
        <f t="shared" ca="1" si="479"/>
        <v/>
      </c>
      <c r="CF436" s="59" t="str">
        <f t="shared" ca="1" si="480"/>
        <v/>
      </c>
      <c r="CG436" s="57" t="str">
        <f t="shared" ca="1" si="481"/>
        <v/>
      </c>
      <c r="CH436" s="57" t="str">
        <f t="shared" ca="1" si="482"/>
        <v/>
      </c>
      <c r="CI436" s="57" t="str">
        <f t="shared" ca="1" si="483"/>
        <v/>
      </c>
      <c r="CJ436" s="57" t="str">
        <f t="shared" ca="1" si="484"/>
        <v/>
      </c>
      <c r="CK436" s="57" t="str">
        <f t="shared" ca="1" si="485"/>
        <v/>
      </c>
      <c r="CL436" s="57" t="str">
        <f t="shared" ca="1" si="486"/>
        <v/>
      </c>
      <c r="CM436" s="57" t="str">
        <f t="shared" ca="1" si="487"/>
        <v/>
      </c>
      <c r="CN436" s="57" t="str">
        <f t="shared" ca="1" si="488"/>
        <v/>
      </c>
      <c r="CO436" s="57" t="str">
        <f t="shared" ca="1" si="489"/>
        <v/>
      </c>
      <c r="CP436" s="57" t="str">
        <f t="shared" ca="1" si="490"/>
        <v/>
      </c>
      <c r="CQ436" s="57" t="str">
        <f t="shared" ca="1" si="491"/>
        <v/>
      </c>
      <c r="CR436" s="57" t="str">
        <f t="shared" ca="1" si="492"/>
        <v/>
      </c>
      <c r="CS436" s="60" t="str">
        <f t="shared" ca="1" si="493"/>
        <v/>
      </c>
      <c r="CT436" s="60" t="str">
        <f t="shared" ca="1" si="494"/>
        <v/>
      </c>
      <c r="CU436" s="60" t="str">
        <f t="shared" ca="1" si="495"/>
        <v/>
      </c>
      <c r="CV436" s="60" t="str">
        <f t="shared" ca="1" si="496"/>
        <v/>
      </c>
      <c r="CW436" s="60" t="str">
        <f t="shared" ca="1" si="497"/>
        <v/>
      </c>
      <c r="CX436" s="60" t="str">
        <f t="shared" ca="1" si="498"/>
        <v/>
      </c>
      <c r="CY436" s="60" t="str">
        <f t="shared" ca="1" si="499"/>
        <v/>
      </c>
      <c r="CZ436" s="60" t="str">
        <f t="shared" ca="1" si="500"/>
        <v/>
      </c>
      <c r="DA436" s="65" t="str">
        <f t="shared" ca="1" si="501"/>
        <v/>
      </c>
      <c r="DB436" s="65" t="str">
        <f t="shared" ca="1" si="502"/>
        <v/>
      </c>
      <c r="DC436" s="65" t="str">
        <f t="shared" ca="1" si="503"/>
        <v/>
      </c>
      <c r="DD436" s="65" t="str">
        <f t="shared" ca="1" si="504"/>
        <v/>
      </c>
      <c r="DE436" s="65" t="str">
        <f t="shared" ca="1" si="505"/>
        <v/>
      </c>
      <c r="DF436" s="66" t="str">
        <f t="shared" ca="1" si="506"/>
        <v/>
      </c>
      <c r="DG436" s="66" t="str">
        <f t="shared" ca="1" si="507"/>
        <v/>
      </c>
      <c r="DH436" s="66" t="str">
        <f t="shared" ca="1" si="508"/>
        <v/>
      </c>
      <c r="DI436" s="66" t="str">
        <f t="shared" ca="1" si="509"/>
        <v/>
      </c>
      <c r="DJ436" s="66" t="str">
        <f t="shared" ca="1" si="510"/>
        <v/>
      </c>
      <c r="DK436" s="65" t="str">
        <f t="shared" ca="1" si="511"/>
        <v/>
      </c>
      <c r="DL436" s="65" t="str">
        <f t="shared" ca="1" si="512"/>
        <v/>
      </c>
      <c r="DM436" s="65" t="str">
        <f t="shared" ca="1" si="513"/>
        <v/>
      </c>
      <c r="DN436" s="65" t="str">
        <f t="shared" ca="1" si="514"/>
        <v/>
      </c>
      <c r="DO436" s="65" t="str">
        <f t="shared" ca="1" si="515"/>
        <v/>
      </c>
      <c r="DP436" s="65" t="str">
        <f t="shared" ca="1" si="516"/>
        <v/>
      </c>
      <c r="DQ436" s="65" t="str">
        <f t="shared" ca="1" si="517"/>
        <v/>
      </c>
      <c r="DR436" s="69" t="str">
        <f t="shared" ca="1" si="518"/>
        <v/>
      </c>
      <c r="DS436" s="69" t="str">
        <f t="shared" ca="1" si="519"/>
        <v/>
      </c>
      <c r="DT436" s="69" t="str">
        <f t="shared" ca="1" si="520"/>
        <v/>
      </c>
      <c r="DU436" s="69" t="str">
        <f t="shared" ca="1" si="521"/>
        <v/>
      </c>
      <c r="DV436" s="69" t="str">
        <f t="shared" ca="1" si="522"/>
        <v/>
      </c>
      <c r="DW436" s="69" t="str">
        <f t="shared" ca="1" si="523"/>
        <v/>
      </c>
      <c r="DX436" s="69" t="str">
        <f t="shared" ca="1" si="524"/>
        <v/>
      </c>
      <c r="DY436" s="69" t="str">
        <f t="shared" ca="1" si="525"/>
        <v/>
      </c>
      <c r="DZ436" s="72" t="str">
        <f t="shared" ca="1" si="526"/>
        <v/>
      </c>
      <c r="EA436" s="72" t="str">
        <f t="shared" ca="1" si="527"/>
        <v/>
      </c>
      <c r="EB436" s="72" t="str">
        <f t="shared" ca="1" si="528"/>
        <v/>
      </c>
      <c r="EC436" s="65" t="str">
        <f t="shared" ca="1" si="529"/>
        <v/>
      </c>
      <c r="ED436" s="65" t="str">
        <f t="shared" ca="1" si="530"/>
        <v/>
      </c>
      <c r="EE436" s="65" t="str">
        <f t="shared" ca="1" si="531"/>
        <v/>
      </c>
      <c r="EF436" s="65" t="str">
        <f t="shared" ca="1" si="532"/>
        <v/>
      </c>
      <c r="EG436" s="65" t="str">
        <f t="shared" ca="1" si="533"/>
        <v/>
      </c>
      <c r="EH436" s="65" t="str">
        <f t="shared" ca="1" si="534"/>
        <v/>
      </c>
      <c r="EI436" s="429" t="str">
        <f t="shared" ca="1" si="535"/>
        <v>No</v>
      </c>
      <c r="EJ436" s="428" t="str">
        <f t="shared" ca="1" si="536"/>
        <v/>
      </c>
      <c r="EK436" s="428" t="str">
        <f t="shared" ca="1" si="537"/>
        <v/>
      </c>
      <c r="EL436" s="65" t="str">
        <f t="shared" ca="1" si="538"/>
        <v/>
      </c>
      <c r="EM436" s="65" t="str">
        <f t="shared" ca="1" si="539"/>
        <v/>
      </c>
      <c r="EN436" s="65" t="str">
        <f t="shared" ca="1" si="540"/>
        <v/>
      </c>
      <c r="EO436" s="433" t="str">
        <f t="shared" ca="1" si="541"/>
        <v/>
      </c>
      <c r="EP436" s="433" t="str">
        <f t="shared" ca="1" si="542"/>
        <v/>
      </c>
      <c r="EQ436" s="433" t="str">
        <f t="shared" ca="1" si="543"/>
        <v/>
      </c>
      <c r="ER436" s="433" t="str">
        <f t="shared" ca="1" si="544"/>
        <v/>
      </c>
      <c r="ES436" s="433" t="str">
        <f t="shared" ca="1" si="545"/>
        <v/>
      </c>
      <c r="ET436" s="433" t="str">
        <f t="shared" ca="1" si="546"/>
        <v/>
      </c>
      <c r="EU436" s="433" t="str">
        <f ca="1">IF(OR(CO436="",CQ436=""),"",Discipline!$P$3*CO436+Discipline!$X$3*CQ436)</f>
        <v/>
      </c>
      <c r="EV436" s="433" t="str">
        <f ca="1">IF(OR(CP436="",CR436=""),"",Discipline!$P$3*CP436+Discipline!$X$3*CR436)</f>
        <v/>
      </c>
    </row>
    <row r="437" spans="1:152" x14ac:dyDescent="0.25">
      <c r="A437" s="10" t="str">
        <f ca="1">IFERROR(RANK(order!A437,order!A$3:A$554,0),"")</f>
        <v/>
      </c>
      <c r="B437" s="10" t="str">
        <f ca="1">IFERROR(RANK(order!B437,order!B$3:B$554,0),"")</f>
        <v/>
      </c>
      <c r="C437" s="10" t="str">
        <f ca="1">IFERROR(RANK(order!C437,order!C$3:C$554,0),"")</f>
        <v/>
      </c>
      <c r="D437" s="4" t="str">
        <f ca="1">IFERROR(RANK(order!D437,order!D$3:D$554,0),"")</f>
        <v/>
      </c>
      <c r="E437" s="4" t="str">
        <f ca="1">IFERROR(RANK(order!E437,order!E$3:E$554,0),"")</f>
        <v/>
      </c>
      <c r="F437" s="4" t="str">
        <f ca="1">IFERROR(RANK(order!F437,order!F$3:F$554,0),"")</f>
        <v/>
      </c>
      <c r="G437" s="10" t="str">
        <f ca="1">IFERROR(RANK(order!G437,order!G$3:G$554,0),"")</f>
        <v/>
      </c>
      <c r="H437" s="10" t="str">
        <f ca="1">IFERROR(RANK(order!H437,order!H$3:H$554,0),"")</f>
        <v/>
      </c>
      <c r="I437" s="10" t="str">
        <f ca="1">IFERROR(RANK(order!I437,order!I$3:I$554,0),"")</f>
        <v/>
      </c>
      <c r="J437" s="4" t="str">
        <f ca="1">IFERROR(RANK(order!J437,order!J$3:J$554,0),"")</f>
        <v/>
      </c>
      <c r="K437" s="4" t="str">
        <f ca="1">IFERROR(RANK(order!K437,order!K$3:K$554,0),"")</f>
        <v/>
      </c>
      <c r="L437" s="4" t="str">
        <f ca="1">IFERROR(RANK(order!L437,order!L$3:L$554,0),"")</f>
        <v/>
      </c>
      <c r="M437" s="10" t="str">
        <f ca="1">IFERROR(RANK(order!M437,order!M$3:M$554,0),"")</f>
        <v/>
      </c>
      <c r="N437" s="10" t="str">
        <f ca="1">IFERROR(RANK(order!N437,order!N$3:N$554,0),"")</f>
        <v/>
      </c>
      <c r="O437" s="10" t="str">
        <f ca="1">IFERROR(RANK(order!O437,order!O$3:O$554,0),"")</f>
        <v/>
      </c>
      <c r="P437" s="4" t="str">
        <f ca="1">IFERROR(RANK(order!P437,order!P$3:P$554,0),"")</f>
        <v/>
      </c>
      <c r="Q437" s="4" t="str">
        <f ca="1">IFERROR(RANK(order!Q437,order!Q$3:Q$554,0),"")</f>
        <v/>
      </c>
      <c r="R437" s="4" t="str">
        <f ca="1">IFERROR(RANK(order!R437,order!R$3:R$554,0),"")</f>
        <v/>
      </c>
      <c r="S437" s="10" t="str">
        <f ca="1">IFERROR(RANK(order!S437,order!S$3:S$554,0),"")</f>
        <v/>
      </c>
      <c r="T437" s="10" t="str">
        <f ca="1">IFERROR(RANK(order!T437,order!T$3:T$554,0),"")</f>
        <v/>
      </c>
      <c r="U437" s="10" t="str">
        <f ca="1">IFERROR(RANK(order!U437,order!U$3:U$554,0),"")</f>
        <v/>
      </c>
      <c r="V437" s="4" t="str">
        <f ca="1">IFERROR(RANK(order!V437,order!V$3:V$554,0),"")</f>
        <v/>
      </c>
      <c r="W437" s="4" t="str">
        <f ca="1">IFERROR(RANK(order!W437,order!W$3:W$554,0),"")</f>
        <v/>
      </c>
      <c r="X437" s="4" t="str">
        <f ca="1">IFERROR(RANK(order!X437,order!X$3:X$554,0),"")</f>
        <v/>
      </c>
      <c r="Y437" s="10" t="str">
        <f ca="1">IFERROR(RANK(order!Y437,order!Y$3:Y$554,0),"")</f>
        <v/>
      </c>
      <c r="Z437" s="10" t="str">
        <f ca="1">IFERROR(RANK(order!Z437,order!Z$3:Z$554,0),"")</f>
        <v/>
      </c>
      <c r="AA437" s="10" t="str">
        <f ca="1">IFERROR(RANK(order!AA437,order!AA$3:AA$554,0),"")</f>
        <v/>
      </c>
      <c r="AB437" s="4" t="str">
        <f ca="1">IFERROR(RANK(order!AB437,order!AB$3:AB$554,0),"")</f>
        <v/>
      </c>
      <c r="AC437" s="4" t="str">
        <f ca="1">IFERROR(RANK(order!AC437,order!AC$3:AC$554,0),"")</f>
        <v/>
      </c>
      <c r="AD437" s="4" t="str">
        <f ca="1">IFERROR(RANK(order!AD437,order!AD$3:AD$554,0),"")</f>
        <v/>
      </c>
      <c r="AE437" s="10" t="str">
        <f ca="1">IFERROR(RANK(order!AE437,order!AE$3:AE$554,0),"")</f>
        <v/>
      </c>
      <c r="AF437" s="10" t="str">
        <f ca="1">IFERROR(RANK(order!AF437,order!AF$3:AF$554,0),"")</f>
        <v/>
      </c>
      <c r="AG437" s="10" t="str">
        <f ca="1">IFERROR(RANK(order!AG437,order!AG$3:AG$554,0),"")</f>
        <v/>
      </c>
      <c r="AH437" s="4" t="str">
        <f ca="1">IFERROR(RANK(order!AH437,order!AH$3:AH$554,0),"")</f>
        <v/>
      </c>
      <c r="AI437" s="4" t="str">
        <f ca="1">IFERROR(RANK(order!AI437,order!AI$3:AI$554,0),"")</f>
        <v/>
      </c>
      <c r="AJ437" s="4" t="str">
        <f ca="1">IFERROR(RANK(order!AJ437,order!AJ$3:AJ$554,0),"")</f>
        <v/>
      </c>
      <c r="AK437" s="10" t="str">
        <f ca="1">IFERROR(RANK(order!AK437,order!AK$3:AK$554,0),"")</f>
        <v/>
      </c>
      <c r="AL437" s="10" t="str">
        <f ca="1">IFERROR(RANK(order!AL437,order!AL$3:AL$554,0),"")</f>
        <v/>
      </c>
      <c r="AM437" s="10" t="str">
        <f ca="1">IFERROR(RANK(order!AM437,order!AM$3:AM$554,0),"")</f>
        <v/>
      </c>
      <c r="AN437" s="4" t="str">
        <f ca="1">IFERROR(RANK(order!AN437,order!AN$3:AN$554,0),"")</f>
        <v/>
      </c>
      <c r="AO437" s="4" t="str">
        <f ca="1">IFERROR(RANK(order!AO437,order!AO$3:AO$554,0),"")</f>
        <v/>
      </c>
      <c r="AP437" s="4" t="str">
        <f ca="1">IFERROR(RANK(order!AP437,order!AP$3:AP$554,0),"")</f>
        <v/>
      </c>
      <c r="AQ437" s="10" t="str">
        <f ca="1">IFERROR(RANK(order!AQ437,order!AQ$3:AQ$554,0),"")</f>
        <v/>
      </c>
      <c r="AR437" s="10" t="str">
        <f ca="1">IFERROR(RANK(order!AR437,order!AR$3:AR$554,0),"")</f>
        <v/>
      </c>
      <c r="AS437" s="10" t="str">
        <f ca="1">IFERROR(RANK(order!AS437,order!AS$3:AS$554,0),"")</f>
        <v/>
      </c>
      <c r="AT437" s="4" t="str">
        <f ca="1">IFERROR(RANK(order!AT437,order!AT$3:AT$554,0),"")</f>
        <v/>
      </c>
      <c r="AU437" s="4" t="str">
        <f ca="1">IFERROR(RANK(order!AU437,order!AU$3:AU$554,0),"")</f>
        <v/>
      </c>
      <c r="AV437" s="4" t="str">
        <f ca="1">IFERROR(RANK(order!AV437,order!AV$3:AV$554,0),"")</f>
        <v/>
      </c>
      <c r="AW437" s="10" t="str">
        <f ca="1">IFERROR(RANK(order!AW437,order!AW$3:AW$554,0),"")</f>
        <v/>
      </c>
      <c r="AX437" s="10" t="str">
        <f ca="1">IFERROR(RANK(order!AX437,order!AX$3:AX$554,0),"")</f>
        <v/>
      </c>
      <c r="AY437" s="10" t="str">
        <f ca="1">IFERROR(RANK(order!AY437,order!AY$3:AY$554,0),"")</f>
        <v/>
      </c>
      <c r="AZ437" s="4" t="str">
        <f ca="1">IFERROR(RANK(order!AZ437,order!AZ$3:AZ$554,0),"")</f>
        <v/>
      </c>
      <c r="BA437" s="4" t="str">
        <f ca="1">IFERROR(RANK(order!BA437,order!BA$3:BA$554,0),"")</f>
        <v/>
      </c>
      <c r="BB437" s="4" t="str">
        <f ca="1">IFERROR(RANK(order!BB437,order!BB$3:BB$554,0),"")</f>
        <v/>
      </c>
      <c r="BC437" s="10" t="str">
        <f ca="1">IFERROR(RANK(order!BC437,order!BC$3:BC$554,0),"")</f>
        <v/>
      </c>
      <c r="BD437" s="10" t="str">
        <f ca="1">IFERROR(RANK(order!BD437,order!BD$3:BD$554,0),"")</f>
        <v/>
      </c>
      <c r="BE437" s="10" t="str">
        <f ca="1">IFERROR(RANK(order!BE437,order!BE$3:BE$554,0),"")</f>
        <v/>
      </c>
      <c r="BF437" s="4" t="str">
        <f ca="1">IFERROR(RANK(order!BF437,order!BF$3:BF$554,0),"")</f>
        <v/>
      </c>
      <c r="BG437" s="4" t="str">
        <f ca="1">IFERROR(RANK(order!BG437,order!BG$3:BG$554,0),"")</f>
        <v/>
      </c>
      <c r="BH437" s="4" t="str">
        <f ca="1">IFERROR(RANK(order!BH437,order!BH$3:BH$554,0),"")</f>
        <v/>
      </c>
      <c r="BI437" s="10" t="str">
        <f ca="1">IFERROR(RANK(order!BI437,order!BI$3:BI$554,0),"")</f>
        <v/>
      </c>
      <c r="BJ437" s="10" t="str">
        <f ca="1">IFERROR(RANK(order!BJ437,order!BJ$3:BJ$554,0),"")</f>
        <v/>
      </c>
      <c r="BK437" s="10" t="str">
        <f ca="1">IFERROR(RANK(order!BK437,order!BK$3:BK$554,0),"")</f>
        <v/>
      </c>
      <c r="BL437" s="4" t="str">
        <f ca="1">IFERROR(RANK(order!BL437,order!BL$3:BL$554,0),"")</f>
        <v/>
      </c>
      <c r="BM437" s="4" t="str">
        <f ca="1">IFERROR(RANK(order!BM437,order!BM$3:BM$554,0),"")</f>
        <v/>
      </c>
      <c r="BN437" s="4" t="str">
        <f ca="1">IFERROR(RANK(order!BN437,order!BN$3:BN$554,0),"")</f>
        <v/>
      </c>
      <c r="BO437" s="10" t="str">
        <f ca="1">IFERROR(RANK(order!BO437,order!BO$3:BO$554,0),"")</f>
        <v/>
      </c>
      <c r="BP437" s="10" t="str">
        <f ca="1">IFERROR(RANK(order!BP437,order!BP$3:BP$554,0),"")</f>
        <v/>
      </c>
      <c r="BQ437" s="10" t="str">
        <f ca="1">IFERROR(RANK(order!BQ437,order!BQ$3:BQ$554,0),"")</f>
        <v/>
      </c>
      <c r="BR437" s="4" t="str">
        <f ca="1">IFERROR(RANK(order!BR437,order!BR$3:BR$554,0),"")</f>
        <v/>
      </c>
      <c r="BS437" s="4" t="str">
        <f ca="1">IFERROR(RANK(order!BS437,order!BS$3:BS$554,0),"")</f>
        <v/>
      </c>
      <c r="BT437" s="4" t="str">
        <f ca="1">IFERROR(RANK(order!BT437,order!BT$3:BT$554,0),"")</f>
        <v/>
      </c>
      <c r="BU437" s="95">
        <f t="shared" si="547"/>
        <v>435</v>
      </c>
      <c r="BV437" s="35" t="str">
        <f t="shared" si="548"/>
        <v>E1</v>
      </c>
      <c r="BW437" s="55">
        <f t="shared" ca="1" si="471"/>
        <v>0</v>
      </c>
      <c r="BX437" s="56" t="str">
        <f t="shared" ca="1" si="472"/>
        <v/>
      </c>
      <c r="BY437" s="56" t="str">
        <f t="shared" ca="1" si="473"/>
        <v/>
      </c>
      <c r="BZ437" s="57" t="str">
        <f t="shared" ca="1" si="474"/>
        <v/>
      </c>
      <c r="CA437" s="57" t="str">
        <f t="shared" ca="1" si="475"/>
        <v/>
      </c>
      <c r="CB437" s="58" t="str">
        <f t="shared" ca="1" si="476"/>
        <v/>
      </c>
      <c r="CC437" s="57" t="str">
        <f t="shared" ca="1" si="477"/>
        <v/>
      </c>
      <c r="CD437" s="57" t="str">
        <f t="shared" ca="1" si="478"/>
        <v/>
      </c>
      <c r="CE437" s="58" t="str">
        <f t="shared" ca="1" si="479"/>
        <v/>
      </c>
      <c r="CF437" s="59" t="str">
        <f t="shared" ca="1" si="480"/>
        <v/>
      </c>
      <c r="CG437" s="57" t="str">
        <f t="shared" ca="1" si="481"/>
        <v/>
      </c>
      <c r="CH437" s="57" t="str">
        <f t="shared" ca="1" si="482"/>
        <v/>
      </c>
      <c r="CI437" s="57" t="str">
        <f t="shared" ca="1" si="483"/>
        <v/>
      </c>
      <c r="CJ437" s="57" t="str">
        <f t="shared" ca="1" si="484"/>
        <v/>
      </c>
      <c r="CK437" s="57" t="str">
        <f t="shared" ca="1" si="485"/>
        <v/>
      </c>
      <c r="CL437" s="57" t="str">
        <f t="shared" ca="1" si="486"/>
        <v/>
      </c>
      <c r="CM437" s="57" t="str">
        <f t="shared" ca="1" si="487"/>
        <v/>
      </c>
      <c r="CN437" s="57" t="str">
        <f t="shared" ca="1" si="488"/>
        <v/>
      </c>
      <c r="CO437" s="57" t="str">
        <f t="shared" ca="1" si="489"/>
        <v/>
      </c>
      <c r="CP437" s="57" t="str">
        <f t="shared" ca="1" si="490"/>
        <v/>
      </c>
      <c r="CQ437" s="57" t="str">
        <f t="shared" ca="1" si="491"/>
        <v/>
      </c>
      <c r="CR437" s="57" t="str">
        <f t="shared" ca="1" si="492"/>
        <v/>
      </c>
      <c r="CS437" s="60" t="str">
        <f t="shared" ca="1" si="493"/>
        <v/>
      </c>
      <c r="CT437" s="60" t="str">
        <f t="shared" ca="1" si="494"/>
        <v/>
      </c>
      <c r="CU437" s="60" t="str">
        <f t="shared" ca="1" si="495"/>
        <v/>
      </c>
      <c r="CV437" s="60" t="str">
        <f t="shared" ca="1" si="496"/>
        <v/>
      </c>
      <c r="CW437" s="60" t="str">
        <f t="shared" ca="1" si="497"/>
        <v/>
      </c>
      <c r="CX437" s="60" t="str">
        <f t="shared" ca="1" si="498"/>
        <v/>
      </c>
      <c r="CY437" s="60" t="str">
        <f t="shared" ca="1" si="499"/>
        <v/>
      </c>
      <c r="CZ437" s="60" t="str">
        <f t="shared" ca="1" si="500"/>
        <v/>
      </c>
      <c r="DA437" s="65" t="str">
        <f t="shared" ca="1" si="501"/>
        <v/>
      </c>
      <c r="DB437" s="65" t="str">
        <f t="shared" ca="1" si="502"/>
        <v/>
      </c>
      <c r="DC437" s="65" t="str">
        <f t="shared" ca="1" si="503"/>
        <v/>
      </c>
      <c r="DD437" s="65" t="str">
        <f t="shared" ca="1" si="504"/>
        <v/>
      </c>
      <c r="DE437" s="65" t="str">
        <f t="shared" ca="1" si="505"/>
        <v/>
      </c>
      <c r="DF437" s="66" t="str">
        <f t="shared" ca="1" si="506"/>
        <v/>
      </c>
      <c r="DG437" s="66" t="str">
        <f t="shared" ca="1" si="507"/>
        <v/>
      </c>
      <c r="DH437" s="66" t="str">
        <f t="shared" ca="1" si="508"/>
        <v/>
      </c>
      <c r="DI437" s="66" t="str">
        <f t="shared" ca="1" si="509"/>
        <v/>
      </c>
      <c r="DJ437" s="66" t="str">
        <f t="shared" ca="1" si="510"/>
        <v/>
      </c>
      <c r="DK437" s="65" t="str">
        <f t="shared" ca="1" si="511"/>
        <v/>
      </c>
      <c r="DL437" s="65" t="str">
        <f t="shared" ca="1" si="512"/>
        <v/>
      </c>
      <c r="DM437" s="65" t="str">
        <f t="shared" ca="1" si="513"/>
        <v/>
      </c>
      <c r="DN437" s="65" t="str">
        <f t="shared" ca="1" si="514"/>
        <v/>
      </c>
      <c r="DO437" s="65" t="str">
        <f t="shared" ca="1" si="515"/>
        <v/>
      </c>
      <c r="DP437" s="65" t="str">
        <f t="shared" ca="1" si="516"/>
        <v/>
      </c>
      <c r="DQ437" s="65" t="str">
        <f t="shared" ca="1" si="517"/>
        <v/>
      </c>
      <c r="DR437" s="69" t="str">
        <f t="shared" ca="1" si="518"/>
        <v/>
      </c>
      <c r="DS437" s="69" t="str">
        <f t="shared" ca="1" si="519"/>
        <v/>
      </c>
      <c r="DT437" s="69" t="str">
        <f t="shared" ca="1" si="520"/>
        <v/>
      </c>
      <c r="DU437" s="69" t="str">
        <f t="shared" ca="1" si="521"/>
        <v/>
      </c>
      <c r="DV437" s="69" t="str">
        <f t="shared" ca="1" si="522"/>
        <v/>
      </c>
      <c r="DW437" s="69" t="str">
        <f t="shared" ca="1" si="523"/>
        <v/>
      </c>
      <c r="DX437" s="69" t="str">
        <f t="shared" ca="1" si="524"/>
        <v/>
      </c>
      <c r="DY437" s="69" t="str">
        <f t="shared" ca="1" si="525"/>
        <v/>
      </c>
      <c r="DZ437" s="72" t="str">
        <f t="shared" ca="1" si="526"/>
        <v/>
      </c>
      <c r="EA437" s="72" t="str">
        <f t="shared" ca="1" si="527"/>
        <v/>
      </c>
      <c r="EB437" s="72" t="str">
        <f t="shared" ca="1" si="528"/>
        <v/>
      </c>
      <c r="EC437" s="65" t="str">
        <f t="shared" ca="1" si="529"/>
        <v/>
      </c>
      <c r="ED437" s="65" t="str">
        <f t="shared" ca="1" si="530"/>
        <v/>
      </c>
      <c r="EE437" s="65" t="str">
        <f t="shared" ca="1" si="531"/>
        <v/>
      </c>
      <c r="EF437" s="65" t="str">
        <f t="shared" ca="1" si="532"/>
        <v/>
      </c>
      <c r="EG437" s="65" t="str">
        <f t="shared" ca="1" si="533"/>
        <v/>
      </c>
      <c r="EH437" s="65" t="str">
        <f t="shared" ca="1" si="534"/>
        <v/>
      </c>
      <c r="EI437" s="429" t="str">
        <f t="shared" ca="1" si="535"/>
        <v>No</v>
      </c>
      <c r="EJ437" s="428" t="str">
        <f t="shared" ca="1" si="536"/>
        <v/>
      </c>
      <c r="EK437" s="428" t="str">
        <f t="shared" ca="1" si="537"/>
        <v/>
      </c>
      <c r="EL437" s="65" t="str">
        <f t="shared" ca="1" si="538"/>
        <v/>
      </c>
      <c r="EM437" s="65" t="str">
        <f t="shared" ca="1" si="539"/>
        <v/>
      </c>
      <c r="EN437" s="65" t="str">
        <f t="shared" ca="1" si="540"/>
        <v/>
      </c>
      <c r="EO437" s="433" t="str">
        <f t="shared" ca="1" si="541"/>
        <v/>
      </c>
      <c r="EP437" s="433" t="str">
        <f t="shared" ca="1" si="542"/>
        <v/>
      </c>
      <c r="EQ437" s="433" t="str">
        <f t="shared" ca="1" si="543"/>
        <v/>
      </c>
      <c r="ER437" s="433" t="str">
        <f t="shared" ca="1" si="544"/>
        <v/>
      </c>
      <c r="ES437" s="433" t="str">
        <f t="shared" ca="1" si="545"/>
        <v/>
      </c>
      <c r="ET437" s="433" t="str">
        <f t="shared" ca="1" si="546"/>
        <v/>
      </c>
      <c r="EU437" s="433" t="str">
        <f ca="1">IF(OR(CO437="",CQ437=""),"",Discipline!$P$3*CO437+Discipline!$X$3*CQ437)</f>
        <v/>
      </c>
      <c r="EV437" s="433" t="str">
        <f ca="1">IF(OR(CP437="",CR437=""),"",Discipline!$P$3*CP437+Discipline!$X$3*CR437)</f>
        <v/>
      </c>
    </row>
    <row r="438" spans="1:152" x14ac:dyDescent="0.25">
      <c r="A438" s="10" t="str">
        <f ca="1">IFERROR(RANK(order!A438,order!A$3:A$554,0),"")</f>
        <v/>
      </c>
      <c r="B438" s="10" t="str">
        <f ca="1">IFERROR(RANK(order!B438,order!B$3:B$554,0),"")</f>
        <v/>
      </c>
      <c r="C438" s="10" t="str">
        <f ca="1">IFERROR(RANK(order!C438,order!C$3:C$554,0),"")</f>
        <v/>
      </c>
      <c r="D438" s="4" t="str">
        <f ca="1">IFERROR(RANK(order!D438,order!D$3:D$554,0),"")</f>
        <v/>
      </c>
      <c r="E438" s="4" t="str">
        <f ca="1">IFERROR(RANK(order!E438,order!E$3:E$554,0),"")</f>
        <v/>
      </c>
      <c r="F438" s="4" t="str">
        <f ca="1">IFERROR(RANK(order!F438,order!F$3:F$554,0),"")</f>
        <v/>
      </c>
      <c r="G438" s="10" t="str">
        <f ca="1">IFERROR(RANK(order!G438,order!G$3:G$554,0),"")</f>
        <v/>
      </c>
      <c r="H438" s="10" t="str">
        <f ca="1">IFERROR(RANK(order!H438,order!H$3:H$554,0),"")</f>
        <v/>
      </c>
      <c r="I438" s="10" t="str">
        <f ca="1">IFERROR(RANK(order!I438,order!I$3:I$554,0),"")</f>
        <v/>
      </c>
      <c r="J438" s="4" t="str">
        <f ca="1">IFERROR(RANK(order!J438,order!J$3:J$554,0),"")</f>
        <v/>
      </c>
      <c r="K438" s="4" t="str">
        <f ca="1">IFERROR(RANK(order!K438,order!K$3:K$554,0),"")</f>
        <v/>
      </c>
      <c r="L438" s="4" t="str">
        <f ca="1">IFERROR(RANK(order!L438,order!L$3:L$554,0),"")</f>
        <v/>
      </c>
      <c r="M438" s="10" t="str">
        <f ca="1">IFERROR(RANK(order!M438,order!M$3:M$554,0),"")</f>
        <v/>
      </c>
      <c r="N438" s="10" t="str">
        <f ca="1">IFERROR(RANK(order!N438,order!N$3:N$554,0),"")</f>
        <v/>
      </c>
      <c r="O438" s="10" t="str">
        <f ca="1">IFERROR(RANK(order!O438,order!O$3:O$554,0),"")</f>
        <v/>
      </c>
      <c r="P438" s="4" t="str">
        <f ca="1">IFERROR(RANK(order!P438,order!P$3:P$554,0),"")</f>
        <v/>
      </c>
      <c r="Q438" s="4" t="str">
        <f ca="1">IFERROR(RANK(order!Q438,order!Q$3:Q$554,0),"")</f>
        <v/>
      </c>
      <c r="R438" s="4" t="str">
        <f ca="1">IFERROR(RANK(order!R438,order!R$3:R$554,0),"")</f>
        <v/>
      </c>
      <c r="S438" s="10" t="str">
        <f ca="1">IFERROR(RANK(order!S438,order!S$3:S$554,0),"")</f>
        <v/>
      </c>
      <c r="T438" s="10" t="str">
        <f ca="1">IFERROR(RANK(order!T438,order!T$3:T$554,0),"")</f>
        <v/>
      </c>
      <c r="U438" s="10" t="str">
        <f ca="1">IFERROR(RANK(order!U438,order!U$3:U$554,0),"")</f>
        <v/>
      </c>
      <c r="V438" s="4" t="str">
        <f ca="1">IFERROR(RANK(order!V438,order!V$3:V$554,0),"")</f>
        <v/>
      </c>
      <c r="W438" s="4" t="str">
        <f ca="1">IFERROR(RANK(order!W438,order!W$3:W$554,0),"")</f>
        <v/>
      </c>
      <c r="X438" s="4" t="str">
        <f ca="1">IFERROR(RANK(order!X438,order!X$3:X$554,0),"")</f>
        <v/>
      </c>
      <c r="Y438" s="10" t="str">
        <f ca="1">IFERROR(RANK(order!Y438,order!Y$3:Y$554,0),"")</f>
        <v/>
      </c>
      <c r="Z438" s="10" t="str">
        <f ca="1">IFERROR(RANK(order!Z438,order!Z$3:Z$554,0),"")</f>
        <v/>
      </c>
      <c r="AA438" s="10" t="str">
        <f ca="1">IFERROR(RANK(order!AA438,order!AA$3:AA$554,0),"")</f>
        <v/>
      </c>
      <c r="AB438" s="4" t="str">
        <f ca="1">IFERROR(RANK(order!AB438,order!AB$3:AB$554,0),"")</f>
        <v/>
      </c>
      <c r="AC438" s="4" t="str">
        <f ca="1">IFERROR(RANK(order!AC438,order!AC$3:AC$554,0),"")</f>
        <v/>
      </c>
      <c r="AD438" s="4" t="str">
        <f ca="1">IFERROR(RANK(order!AD438,order!AD$3:AD$554,0),"")</f>
        <v/>
      </c>
      <c r="AE438" s="10" t="str">
        <f ca="1">IFERROR(RANK(order!AE438,order!AE$3:AE$554,0),"")</f>
        <v/>
      </c>
      <c r="AF438" s="10" t="str">
        <f ca="1">IFERROR(RANK(order!AF438,order!AF$3:AF$554,0),"")</f>
        <v/>
      </c>
      <c r="AG438" s="10" t="str">
        <f ca="1">IFERROR(RANK(order!AG438,order!AG$3:AG$554,0),"")</f>
        <v/>
      </c>
      <c r="AH438" s="4" t="str">
        <f ca="1">IFERROR(RANK(order!AH438,order!AH$3:AH$554,0),"")</f>
        <v/>
      </c>
      <c r="AI438" s="4" t="str">
        <f ca="1">IFERROR(RANK(order!AI438,order!AI$3:AI$554,0),"")</f>
        <v/>
      </c>
      <c r="AJ438" s="4" t="str">
        <f ca="1">IFERROR(RANK(order!AJ438,order!AJ$3:AJ$554,0),"")</f>
        <v/>
      </c>
      <c r="AK438" s="10" t="str">
        <f ca="1">IFERROR(RANK(order!AK438,order!AK$3:AK$554,0),"")</f>
        <v/>
      </c>
      <c r="AL438" s="10" t="str">
        <f ca="1">IFERROR(RANK(order!AL438,order!AL$3:AL$554,0),"")</f>
        <v/>
      </c>
      <c r="AM438" s="10" t="str">
        <f ca="1">IFERROR(RANK(order!AM438,order!AM$3:AM$554,0),"")</f>
        <v/>
      </c>
      <c r="AN438" s="4" t="str">
        <f ca="1">IFERROR(RANK(order!AN438,order!AN$3:AN$554,0),"")</f>
        <v/>
      </c>
      <c r="AO438" s="4" t="str">
        <f ca="1">IFERROR(RANK(order!AO438,order!AO$3:AO$554,0),"")</f>
        <v/>
      </c>
      <c r="AP438" s="4" t="str">
        <f ca="1">IFERROR(RANK(order!AP438,order!AP$3:AP$554,0),"")</f>
        <v/>
      </c>
      <c r="AQ438" s="10" t="str">
        <f ca="1">IFERROR(RANK(order!AQ438,order!AQ$3:AQ$554,0),"")</f>
        <v/>
      </c>
      <c r="AR438" s="10" t="str">
        <f ca="1">IFERROR(RANK(order!AR438,order!AR$3:AR$554,0),"")</f>
        <v/>
      </c>
      <c r="AS438" s="10" t="str">
        <f ca="1">IFERROR(RANK(order!AS438,order!AS$3:AS$554,0),"")</f>
        <v/>
      </c>
      <c r="AT438" s="4" t="str">
        <f ca="1">IFERROR(RANK(order!AT438,order!AT$3:AT$554,0),"")</f>
        <v/>
      </c>
      <c r="AU438" s="4" t="str">
        <f ca="1">IFERROR(RANK(order!AU438,order!AU$3:AU$554,0),"")</f>
        <v/>
      </c>
      <c r="AV438" s="4" t="str">
        <f ca="1">IFERROR(RANK(order!AV438,order!AV$3:AV$554,0),"")</f>
        <v/>
      </c>
      <c r="AW438" s="10" t="str">
        <f ca="1">IFERROR(RANK(order!AW438,order!AW$3:AW$554,0),"")</f>
        <v/>
      </c>
      <c r="AX438" s="10" t="str">
        <f ca="1">IFERROR(RANK(order!AX438,order!AX$3:AX$554,0),"")</f>
        <v/>
      </c>
      <c r="AY438" s="10" t="str">
        <f ca="1">IFERROR(RANK(order!AY438,order!AY$3:AY$554,0),"")</f>
        <v/>
      </c>
      <c r="AZ438" s="4" t="str">
        <f ca="1">IFERROR(RANK(order!AZ438,order!AZ$3:AZ$554,0),"")</f>
        <v/>
      </c>
      <c r="BA438" s="4" t="str">
        <f ca="1">IFERROR(RANK(order!BA438,order!BA$3:BA$554,0),"")</f>
        <v/>
      </c>
      <c r="BB438" s="4" t="str">
        <f ca="1">IFERROR(RANK(order!BB438,order!BB$3:BB$554,0),"")</f>
        <v/>
      </c>
      <c r="BC438" s="10" t="str">
        <f ca="1">IFERROR(RANK(order!BC438,order!BC$3:BC$554,0),"")</f>
        <v/>
      </c>
      <c r="BD438" s="10" t="str">
        <f ca="1">IFERROR(RANK(order!BD438,order!BD$3:BD$554,0),"")</f>
        <v/>
      </c>
      <c r="BE438" s="10" t="str">
        <f ca="1">IFERROR(RANK(order!BE438,order!BE$3:BE$554,0),"")</f>
        <v/>
      </c>
      <c r="BF438" s="4" t="str">
        <f ca="1">IFERROR(RANK(order!BF438,order!BF$3:BF$554,0),"")</f>
        <v/>
      </c>
      <c r="BG438" s="4" t="str">
        <f ca="1">IFERROR(RANK(order!BG438,order!BG$3:BG$554,0),"")</f>
        <v/>
      </c>
      <c r="BH438" s="4" t="str">
        <f ca="1">IFERROR(RANK(order!BH438,order!BH$3:BH$554,0),"")</f>
        <v/>
      </c>
      <c r="BI438" s="10" t="str">
        <f ca="1">IFERROR(RANK(order!BI438,order!BI$3:BI$554,0),"")</f>
        <v/>
      </c>
      <c r="BJ438" s="10" t="str">
        <f ca="1">IFERROR(RANK(order!BJ438,order!BJ$3:BJ$554,0),"")</f>
        <v/>
      </c>
      <c r="BK438" s="10" t="str">
        <f ca="1">IFERROR(RANK(order!BK438,order!BK$3:BK$554,0),"")</f>
        <v/>
      </c>
      <c r="BL438" s="4" t="str">
        <f ca="1">IFERROR(RANK(order!BL438,order!BL$3:BL$554,0),"")</f>
        <v/>
      </c>
      <c r="BM438" s="4" t="str">
        <f ca="1">IFERROR(RANK(order!BM438,order!BM$3:BM$554,0),"")</f>
        <v/>
      </c>
      <c r="BN438" s="4" t="str">
        <f ca="1">IFERROR(RANK(order!BN438,order!BN$3:BN$554,0),"")</f>
        <v/>
      </c>
      <c r="BO438" s="10" t="str">
        <f ca="1">IFERROR(RANK(order!BO438,order!BO$3:BO$554,0),"")</f>
        <v/>
      </c>
      <c r="BP438" s="10" t="str">
        <f ca="1">IFERROR(RANK(order!BP438,order!BP$3:BP$554,0),"")</f>
        <v/>
      </c>
      <c r="BQ438" s="10" t="str">
        <f ca="1">IFERROR(RANK(order!BQ438,order!BQ$3:BQ$554,0),"")</f>
        <v/>
      </c>
      <c r="BR438" s="4" t="str">
        <f ca="1">IFERROR(RANK(order!BR438,order!BR$3:BR$554,0),"")</f>
        <v/>
      </c>
      <c r="BS438" s="4" t="str">
        <f ca="1">IFERROR(RANK(order!BS438,order!BS$3:BS$554,0),"")</f>
        <v/>
      </c>
      <c r="BT438" s="4" t="str">
        <f ca="1">IFERROR(RANK(order!BT438,order!BT$3:BT$554,0),"")</f>
        <v/>
      </c>
      <c r="BU438" s="95">
        <f t="shared" si="547"/>
        <v>436</v>
      </c>
      <c r="BV438" s="35" t="str">
        <f t="shared" si="548"/>
        <v>E1</v>
      </c>
      <c r="BW438" s="55">
        <f t="shared" ca="1" si="471"/>
        <v>0</v>
      </c>
      <c r="BX438" s="56" t="str">
        <f t="shared" ca="1" si="472"/>
        <v/>
      </c>
      <c r="BY438" s="56" t="str">
        <f t="shared" ca="1" si="473"/>
        <v/>
      </c>
      <c r="BZ438" s="57" t="str">
        <f t="shared" ca="1" si="474"/>
        <v/>
      </c>
      <c r="CA438" s="57" t="str">
        <f t="shared" ca="1" si="475"/>
        <v/>
      </c>
      <c r="CB438" s="58" t="str">
        <f t="shared" ca="1" si="476"/>
        <v/>
      </c>
      <c r="CC438" s="57" t="str">
        <f t="shared" ca="1" si="477"/>
        <v/>
      </c>
      <c r="CD438" s="57" t="str">
        <f t="shared" ca="1" si="478"/>
        <v/>
      </c>
      <c r="CE438" s="58" t="str">
        <f t="shared" ca="1" si="479"/>
        <v/>
      </c>
      <c r="CF438" s="59" t="str">
        <f t="shared" ca="1" si="480"/>
        <v/>
      </c>
      <c r="CG438" s="57" t="str">
        <f t="shared" ca="1" si="481"/>
        <v/>
      </c>
      <c r="CH438" s="57" t="str">
        <f t="shared" ca="1" si="482"/>
        <v/>
      </c>
      <c r="CI438" s="57" t="str">
        <f t="shared" ca="1" si="483"/>
        <v/>
      </c>
      <c r="CJ438" s="57" t="str">
        <f t="shared" ca="1" si="484"/>
        <v/>
      </c>
      <c r="CK438" s="57" t="str">
        <f t="shared" ca="1" si="485"/>
        <v/>
      </c>
      <c r="CL438" s="57" t="str">
        <f t="shared" ca="1" si="486"/>
        <v/>
      </c>
      <c r="CM438" s="57" t="str">
        <f t="shared" ca="1" si="487"/>
        <v/>
      </c>
      <c r="CN438" s="57" t="str">
        <f t="shared" ca="1" si="488"/>
        <v/>
      </c>
      <c r="CO438" s="57" t="str">
        <f t="shared" ca="1" si="489"/>
        <v/>
      </c>
      <c r="CP438" s="57" t="str">
        <f t="shared" ca="1" si="490"/>
        <v/>
      </c>
      <c r="CQ438" s="57" t="str">
        <f t="shared" ca="1" si="491"/>
        <v/>
      </c>
      <c r="CR438" s="57" t="str">
        <f t="shared" ca="1" si="492"/>
        <v/>
      </c>
      <c r="CS438" s="60" t="str">
        <f t="shared" ca="1" si="493"/>
        <v/>
      </c>
      <c r="CT438" s="60" t="str">
        <f t="shared" ca="1" si="494"/>
        <v/>
      </c>
      <c r="CU438" s="60" t="str">
        <f t="shared" ca="1" si="495"/>
        <v/>
      </c>
      <c r="CV438" s="60" t="str">
        <f t="shared" ca="1" si="496"/>
        <v/>
      </c>
      <c r="CW438" s="60" t="str">
        <f t="shared" ca="1" si="497"/>
        <v/>
      </c>
      <c r="CX438" s="60" t="str">
        <f t="shared" ca="1" si="498"/>
        <v/>
      </c>
      <c r="CY438" s="60" t="str">
        <f t="shared" ca="1" si="499"/>
        <v/>
      </c>
      <c r="CZ438" s="60" t="str">
        <f t="shared" ca="1" si="500"/>
        <v/>
      </c>
      <c r="DA438" s="65" t="str">
        <f t="shared" ca="1" si="501"/>
        <v/>
      </c>
      <c r="DB438" s="65" t="str">
        <f t="shared" ca="1" si="502"/>
        <v/>
      </c>
      <c r="DC438" s="65" t="str">
        <f t="shared" ca="1" si="503"/>
        <v/>
      </c>
      <c r="DD438" s="65" t="str">
        <f t="shared" ca="1" si="504"/>
        <v/>
      </c>
      <c r="DE438" s="65" t="str">
        <f t="shared" ca="1" si="505"/>
        <v/>
      </c>
      <c r="DF438" s="66" t="str">
        <f t="shared" ca="1" si="506"/>
        <v/>
      </c>
      <c r="DG438" s="66" t="str">
        <f t="shared" ca="1" si="507"/>
        <v/>
      </c>
      <c r="DH438" s="66" t="str">
        <f t="shared" ca="1" si="508"/>
        <v/>
      </c>
      <c r="DI438" s="66" t="str">
        <f t="shared" ca="1" si="509"/>
        <v/>
      </c>
      <c r="DJ438" s="66" t="str">
        <f t="shared" ca="1" si="510"/>
        <v/>
      </c>
      <c r="DK438" s="65" t="str">
        <f t="shared" ca="1" si="511"/>
        <v/>
      </c>
      <c r="DL438" s="65" t="str">
        <f t="shared" ca="1" si="512"/>
        <v/>
      </c>
      <c r="DM438" s="65" t="str">
        <f t="shared" ca="1" si="513"/>
        <v/>
      </c>
      <c r="DN438" s="65" t="str">
        <f t="shared" ca="1" si="514"/>
        <v/>
      </c>
      <c r="DO438" s="65" t="str">
        <f t="shared" ca="1" si="515"/>
        <v/>
      </c>
      <c r="DP438" s="65" t="str">
        <f t="shared" ca="1" si="516"/>
        <v/>
      </c>
      <c r="DQ438" s="65" t="str">
        <f t="shared" ca="1" si="517"/>
        <v/>
      </c>
      <c r="DR438" s="69" t="str">
        <f t="shared" ca="1" si="518"/>
        <v/>
      </c>
      <c r="DS438" s="69" t="str">
        <f t="shared" ca="1" si="519"/>
        <v/>
      </c>
      <c r="DT438" s="69" t="str">
        <f t="shared" ca="1" si="520"/>
        <v/>
      </c>
      <c r="DU438" s="69" t="str">
        <f t="shared" ca="1" si="521"/>
        <v/>
      </c>
      <c r="DV438" s="69" t="str">
        <f t="shared" ca="1" si="522"/>
        <v/>
      </c>
      <c r="DW438" s="69" t="str">
        <f t="shared" ca="1" si="523"/>
        <v/>
      </c>
      <c r="DX438" s="69" t="str">
        <f t="shared" ca="1" si="524"/>
        <v/>
      </c>
      <c r="DY438" s="69" t="str">
        <f t="shared" ca="1" si="525"/>
        <v/>
      </c>
      <c r="DZ438" s="72" t="str">
        <f t="shared" ca="1" si="526"/>
        <v/>
      </c>
      <c r="EA438" s="72" t="str">
        <f t="shared" ca="1" si="527"/>
        <v/>
      </c>
      <c r="EB438" s="72" t="str">
        <f t="shared" ca="1" si="528"/>
        <v/>
      </c>
      <c r="EC438" s="65" t="str">
        <f t="shared" ca="1" si="529"/>
        <v/>
      </c>
      <c r="ED438" s="65" t="str">
        <f t="shared" ca="1" si="530"/>
        <v/>
      </c>
      <c r="EE438" s="65" t="str">
        <f t="shared" ca="1" si="531"/>
        <v/>
      </c>
      <c r="EF438" s="65" t="str">
        <f t="shared" ca="1" si="532"/>
        <v/>
      </c>
      <c r="EG438" s="65" t="str">
        <f t="shared" ca="1" si="533"/>
        <v/>
      </c>
      <c r="EH438" s="65" t="str">
        <f t="shared" ca="1" si="534"/>
        <v/>
      </c>
      <c r="EI438" s="429" t="str">
        <f t="shared" ca="1" si="535"/>
        <v>No</v>
      </c>
      <c r="EJ438" s="428" t="str">
        <f t="shared" ca="1" si="536"/>
        <v/>
      </c>
      <c r="EK438" s="428" t="str">
        <f t="shared" ca="1" si="537"/>
        <v/>
      </c>
      <c r="EL438" s="65" t="str">
        <f t="shared" ca="1" si="538"/>
        <v/>
      </c>
      <c r="EM438" s="65" t="str">
        <f t="shared" ca="1" si="539"/>
        <v/>
      </c>
      <c r="EN438" s="65" t="str">
        <f t="shared" ca="1" si="540"/>
        <v/>
      </c>
      <c r="EO438" s="433" t="str">
        <f t="shared" ca="1" si="541"/>
        <v/>
      </c>
      <c r="EP438" s="433" t="str">
        <f t="shared" ca="1" si="542"/>
        <v/>
      </c>
      <c r="EQ438" s="433" t="str">
        <f t="shared" ca="1" si="543"/>
        <v/>
      </c>
      <c r="ER438" s="433" t="str">
        <f t="shared" ca="1" si="544"/>
        <v/>
      </c>
      <c r="ES438" s="433" t="str">
        <f t="shared" ca="1" si="545"/>
        <v/>
      </c>
      <c r="ET438" s="433" t="str">
        <f t="shared" ca="1" si="546"/>
        <v/>
      </c>
      <c r="EU438" s="433" t="str">
        <f ca="1">IF(OR(CO438="",CQ438=""),"",Discipline!$P$3*CO438+Discipline!$X$3*CQ438)</f>
        <v/>
      </c>
      <c r="EV438" s="433" t="str">
        <f ca="1">IF(OR(CP438="",CR438=""),"",Discipline!$P$3*CP438+Discipline!$X$3*CR438)</f>
        <v/>
      </c>
    </row>
    <row r="439" spans="1:152" x14ac:dyDescent="0.25">
      <c r="A439" s="10" t="str">
        <f ca="1">IFERROR(RANK(order!A439,order!A$3:A$554,0),"")</f>
        <v/>
      </c>
      <c r="B439" s="10" t="str">
        <f ca="1">IFERROR(RANK(order!B439,order!B$3:B$554,0),"")</f>
        <v/>
      </c>
      <c r="C439" s="10" t="str">
        <f ca="1">IFERROR(RANK(order!C439,order!C$3:C$554,0),"")</f>
        <v/>
      </c>
      <c r="D439" s="4" t="str">
        <f ca="1">IFERROR(RANK(order!D439,order!D$3:D$554,0),"")</f>
        <v/>
      </c>
      <c r="E439" s="4" t="str">
        <f ca="1">IFERROR(RANK(order!E439,order!E$3:E$554,0),"")</f>
        <v/>
      </c>
      <c r="F439" s="4" t="str">
        <f ca="1">IFERROR(RANK(order!F439,order!F$3:F$554,0),"")</f>
        <v/>
      </c>
      <c r="G439" s="10" t="str">
        <f ca="1">IFERROR(RANK(order!G439,order!G$3:G$554,0),"")</f>
        <v/>
      </c>
      <c r="H439" s="10" t="str">
        <f ca="1">IFERROR(RANK(order!H439,order!H$3:H$554,0),"")</f>
        <v/>
      </c>
      <c r="I439" s="10" t="str">
        <f ca="1">IFERROR(RANK(order!I439,order!I$3:I$554,0),"")</f>
        <v/>
      </c>
      <c r="J439" s="4" t="str">
        <f ca="1">IFERROR(RANK(order!J439,order!J$3:J$554,0),"")</f>
        <v/>
      </c>
      <c r="K439" s="4" t="str">
        <f ca="1">IFERROR(RANK(order!K439,order!K$3:K$554,0),"")</f>
        <v/>
      </c>
      <c r="L439" s="4" t="str">
        <f ca="1">IFERROR(RANK(order!L439,order!L$3:L$554,0),"")</f>
        <v/>
      </c>
      <c r="M439" s="10" t="str">
        <f ca="1">IFERROR(RANK(order!M439,order!M$3:M$554,0),"")</f>
        <v/>
      </c>
      <c r="N439" s="10" t="str">
        <f ca="1">IFERROR(RANK(order!N439,order!N$3:N$554,0),"")</f>
        <v/>
      </c>
      <c r="O439" s="10" t="str">
        <f ca="1">IFERROR(RANK(order!O439,order!O$3:O$554,0),"")</f>
        <v/>
      </c>
      <c r="P439" s="4" t="str">
        <f ca="1">IFERROR(RANK(order!P439,order!P$3:P$554,0),"")</f>
        <v/>
      </c>
      <c r="Q439" s="4" t="str">
        <f ca="1">IFERROR(RANK(order!Q439,order!Q$3:Q$554,0),"")</f>
        <v/>
      </c>
      <c r="R439" s="4" t="str">
        <f ca="1">IFERROR(RANK(order!R439,order!R$3:R$554,0),"")</f>
        <v/>
      </c>
      <c r="S439" s="10" t="str">
        <f ca="1">IFERROR(RANK(order!S439,order!S$3:S$554,0),"")</f>
        <v/>
      </c>
      <c r="T439" s="10" t="str">
        <f ca="1">IFERROR(RANK(order!T439,order!T$3:T$554,0),"")</f>
        <v/>
      </c>
      <c r="U439" s="10" t="str">
        <f ca="1">IFERROR(RANK(order!U439,order!U$3:U$554,0),"")</f>
        <v/>
      </c>
      <c r="V439" s="4" t="str">
        <f ca="1">IFERROR(RANK(order!V439,order!V$3:V$554,0),"")</f>
        <v/>
      </c>
      <c r="W439" s="4" t="str">
        <f ca="1">IFERROR(RANK(order!W439,order!W$3:W$554,0),"")</f>
        <v/>
      </c>
      <c r="X439" s="4" t="str">
        <f ca="1">IFERROR(RANK(order!X439,order!X$3:X$554,0),"")</f>
        <v/>
      </c>
      <c r="Y439" s="10" t="str">
        <f ca="1">IFERROR(RANK(order!Y439,order!Y$3:Y$554,0),"")</f>
        <v/>
      </c>
      <c r="Z439" s="10" t="str">
        <f ca="1">IFERROR(RANK(order!Z439,order!Z$3:Z$554,0),"")</f>
        <v/>
      </c>
      <c r="AA439" s="10" t="str">
        <f ca="1">IFERROR(RANK(order!AA439,order!AA$3:AA$554,0),"")</f>
        <v/>
      </c>
      <c r="AB439" s="4" t="str">
        <f ca="1">IFERROR(RANK(order!AB439,order!AB$3:AB$554,0),"")</f>
        <v/>
      </c>
      <c r="AC439" s="4" t="str">
        <f ca="1">IFERROR(RANK(order!AC439,order!AC$3:AC$554,0),"")</f>
        <v/>
      </c>
      <c r="AD439" s="4" t="str">
        <f ca="1">IFERROR(RANK(order!AD439,order!AD$3:AD$554,0),"")</f>
        <v/>
      </c>
      <c r="AE439" s="10" t="str">
        <f ca="1">IFERROR(RANK(order!AE439,order!AE$3:AE$554,0),"")</f>
        <v/>
      </c>
      <c r="AF439" s="10" t="str">
        <f ca="1">IFERROR(RANK(order!AF439,order!AF$3:AF$554,0),"")</f>
        <v/>
      </c>
      <c r="AG439" s="10" t="str">
        <f ca="1">IFERROR(RANK(order!AG439,order!AG$3:AG$554,0),"")</f>
        <v/>
      </c>
      <c r="AH439" s="4" t="str">
        <f ca="1">IFERROR(RANK(order!AH439,order!AH$3:AH$554,0),"")</f>
        <v/>
      </c>
      <c r="AI439" s="4" t="str">
        <f ca="1">IFERROR(RANK(order!AI439,order!AI$3:AI$554,0),"")</f>
        <v/>
      </c>
      <c r="AJ439" s="4" t="str">
        <f ca="1">IFERROR(RANK(order!AJ439,order!AJ$3:AJ$554,0),"")</f>
        <v/>
      </c>
      <c r="AK439" s="10" t="str">
        <f ca="1">IFERROR(RANK(order!AK439,order!AK$3:AK$554,0),"")</f>
        <v/>
      </c>
      <c r="AL439" s="10" t="str">
        <f ca="1">IFERROR(RANK(order!AL439,order!AL$3:AL$554,0),"")</f>
        <v/>
      </c>
      <c r="AM439" s="10" t="str">
        <f ca="1">IFERROR(RANK(order!AM439,order!AM$3:AM$554,0),"")</f>
        <v/>
      </c>
      <c r="AN439" s="4" t="str">
        <f ca="1">IFERROR(RANK(order!AN439,order!AN$3:AN$554,0),"")</f>
        <v/>
      </c>
      <c r="AO439" s="4" t="str">
        <f ca="1">IFERROR(RANK(order!AO439,order!AO$3:AO$554,0),"")</f>
        <v/>
      </c>
      <c r="AP439" s="4" t="str">
        <f ca="1">IFERROR(RANK(order!AP439,order!AP$3:AP$554,0),"")</f>
        <v/>
      </c>
      <c r="AQ439" s="10" t="str">
        <f ca="1">IFERROR(RANK(order!AQ439,order!AQ$3:AQ$554,0),"")</f>
        <v/>
      </c>
      <c r="AR439" s="10" t="str">
        <f ca="1">IFERROR(RANK(order!AR439,order!AR$3:AR$554,0),"")</f>
        <v/>
      </c>
      <c r="AS439" s="10" t="str">
        <f ca="1">IFERROR(RANK(order!AS439,order!AS$3:AS$554,0),"")</f>
        <v/>
      </c>
      <c r="AT439" s="4" t="str">
        <f ca="1">IFERROR(RANK(order!AT439,order!AT$3:AT$554,0),"")</f>
        <v/>
      </c>
      <c r="AU439" s="4" t="str">
        <f ca="1">IFERROR(RANK(order!AU439,order!AU$3:AU$554,0),"")</f>
        <v/>
      </c>
      <c r="AV439" s="4" t="str">
        <f ca="1">IFERROR(RANK(order!AV439,order!AV$3:AV$554,0),"")</f>
        <v/>
      </c>
      <c r="AW439" s="10" t="str">
        <f ca="1">IFERROR(RANK(order!AW439,order!AW$3:AW$554,0),"")</f>
        <v/>
      </c>
      <c r="AX439" s="10" t="str">
        <f ca="1">IFERROR(RANK(order!AX439,order!AX$3:AX$554,0),"")</f>
        <v/>
      </c>
      <c r="AY439" s="10" t="str">
        <f ca="1">IFERROR(RANK(order!AY439,order!AY$3:AY$554,0),"")</f>
        <v/>
      </c>
      <c r="AZ439" s="4" t="str">
        <f ca="1">IFERROR(RANK(order!AZ439,order!AZ$3:AZ$554,0),"")</f>
        <v/>
      </c>
      <c r="BA439" s="4" t="str">
        <f ca="1">IFERROR(RANK(order!BA439,order!BA$3:BA$554,0),"")</f>
        <v/>
      </c>
      <c r="BB439" s="4" t="str">
        <f ca="1">IFERROR(RANK(order!BB439,order!BB$3:BB$554,0),"")</f>
        <v/>
      </c>
      <c r="BC439" s="10" t="str">
        <f ca="1">IFERROR(RANK(order!BC439,order!BC$3:BC$554,0),"")</f>
        <v/>
      </c>
      <c r="BD439" s="10" t="str">
        <f ca="1">IFERROR(RANK(order!BD439,order!BD$3:BD$554,0),"")</f>
        <v/>
      </c>
      <c r="BE439" s="10" t="str">
        <f ca="1">IFERROR(RANK(order!BE439,order!BE$3:BE$554,0),"")</f>
        <v/>
      </c>
      <c r="BF439" s="4" t="str">
        <f ca="1">IFERROR(RANK(order!BF439,order!BF$3:BF$554,0),"")</f>
        <v/>
      </c>
      <c r="BG439" s="4" t="str">
        <f ca="1">IFERROR(RANK(order!BG439,order!BG$3:BG$554,0),"")</f>
        <v/>
      </c>
      <c r="BH439" s="4" t="str">
        <f ca="1">IFERROR(RANK(order!BH439,order!BH$3:BH$554,0),"")</f>
        <v/>
      </c>
      <c r="BI439" s="10" t="str">
        <f ca="1">IFERROR(RANK(order!BI439,order!BI$3:BI$554,0),"")</f>
        <v/>
      </c>
      <c r="BJ439" s="10" t="str">
        <f ca="1">IFERROR(RANK(order!BJ439,order!BJ$3:BJ$554,0),"")</f>
        <v/>
      </c>
      <c r="BK439" s="10" t="str">
        <f ca="1">IFERROR(RANK(order!BK439,order!BK$3:BK$554,0),"")</f>
        <v/>
      </c>
      <c r="BL439" s="4" t="str">
        <f ca="1">IFERROR(RANK(order!BL439,order!BL$3:BL$554,0),"")</f>
        <v/>
      </c>
      <c r="BM439" s="4" t="str">
        <f ca="1">IFERROR(RANK(order!BM439,order!BM$3:BM$554,0),"")</f>
        <v/>
      </c>
      <c r="BN439" s="4" t="str">
        <f ca="1">IFERROR(RANK(order!BN439,order!BN$3:BN$554,0),"")</f>
        <v/>
      </c>
      <c r="BO439" s="10" t="str">
        <f ca="1">IFERROR(RANK(order!BO439,order!BO$3:BO$554,0),"")</f>
        <v/>
      </c>
      <c r="BP439" s="10" t="str">
        <f ca="1">IFERROR(RANK(order!BP439,order!BP$3:BP$554,0),"")</f>
        <v/>
      </c>
      <c r="BQ439" s="10" t="str">
        <f ca="1">IFERROR(RANK(order!BQ439,order!BQ$3:BQ$554,0),"")</f>
        <v/>
      </c>
      <c r="BR439" s="4" t="str">
        <f ca="1">IFERROR(RANK(order!BR439,order!BR$3:BR$554,0),"")</f>
        <v/>
      </c>
      <c r="BS439" s="4" t="str">
        <f ca="1">IFERROR(RANK(order!BS439,order!BS$3:BS$554,0),"")</f>
        <v/>
      </c>
      <c r="BT439" s="4" t="str">
        <f ca="1">IFERROR(RANK(order!BT439,order!BT$3:BT$554,0),"")</f>
        <v/>
      </c>
      <c r="BU439" s="95">
        <f t="shared" si="547"/>
        <v>437</v>
      </c>
      <c r="BV439" s="35" t="str">
        <f t="shared" si="548"/>
        <v>E1</v>
      </c>
      <c r="BW439" s="55">
        <f t="shared" ca="1" si="471"/>
        <v>0</v>
      </c>
      <c r="BX439" s="56" t="str">
        <f t="shared" ca="1" si="472"/>
        <v/>
      </c>
      <c r="BY439" s="56" t="str">
        <f t="shared" ca="1" si="473"/>
        <v/>
      </c>
      <c r="BZ439" s="57" t="str">
        <f t="shared" ca="1" si="474"/>
        <v/>
      </c>
      <c r="CA439" s="57" t="str">
        <f t="shared" ca="1" si="475"/>
        <v/>
      </c>
      <c r="CB439" s="58" t="str">
        <f t="shared" ca="1" si="476"/>
        <v/>
      </c>
      <c r="CC439" s="57" t="str">
        <f t="shared" ca="1" si="477"/>
        <v/>
      </c>
      <c r="CD439" s="57" t="str">
        <f t="shared" ca="1" si="478"/>
        <v/>
      </c>
      <c r="CE439" s="58" t="str">
        <f t="shared" ca="1" si="479"/>
        <v/>
      </c>
      <c r="CF439" s="59" t="str">
        <f t="shared" ca="1" si="480"/>
        <v/>
      </c>
      <c r="CG439" s="57" t="str">
        <f t="shared" ca="1" si="481"/>
        <v/>
      </c>
      <c r="CH439" s="57" t="str">
        <f t="shared" ca="1" si="482"/>
        <v/>
      </c>
      <c r="CI439" s="57" t="str">
        <f t="shared" ca="1" si="483"/>
        <v/>
      </c>
      <c r="CJ439" s="57" t="str">
        <f t="shared" ca="1" si="484"/>
        <v/>
      </c>
      <c r="CK439" s="57" t="str">
        <f t="shared" ca="1" si="485"/>
        <v/>
      </c>
      <c r="CL439" s="57" t="str">
        <f t="shared" ca="1" si="486"/>
        <v/>
      </c>
      <c r="CM439" s="57" t="str">
        <f t="shared" ca="1" si="487"/>
        <v/>
      </c>
      <c r="CN439" s="57" t="str">
        <f t="shared" ca="1" si="488"/>
        <v/>
      </c>
      <c r="CO439" s="57" t="str">
        <f t="shared" ca="1" si="489"/>
        <v/>
      </c>
      <c r="CP439" s="57" t="str">
        <f t="shared" ca="1" si="490"/>
        <v/>
      </c>
      <c r="CQ439" s="57" t="str">
        <f t="shared" ca="1" si="491"/>
        <v/>
      </c>
      <c r="CR439" s="57" t="str">
        <f t="shared" ca="1" si="492"/>
        <v/>
      </c>
      <c r="CS439" s="60" t="str">
        <f t="shared" ca="1" si="493"/>
        <v/>
      </c>
      <c r="CT439" s="60" t="str">
        <f t="shared" ca="1" si="494"/>
        <v/>
      </c>
      <c r="CU439" s="60" t="str">
        <f t="shared" ca="1" si="495"/>
        <v/>
      </c>
      <c r="CV439" s="60" t="str">
        <f t="shared" ca="1" si="496"/>
        <v/>
      </c>
      <c r="CW439" s="60" t="str">
        <f t="shared" ca="1" si="497"/>
        <v/>
      </c>
      <c r="CX439" s="60" t="str">
        <f t="shared" ca="1" si="498"/>
        <v/>
      </c>
      <c r="CY439" s="60" t="str">
        <f t="shared" ca="1" si="499"/>
        <v/>
      </c>
      <c r="CZ439" s="60" t="str">
        <f t="shared" ca="1" si="500"/>
        <v/>
      </c>
      <c r="DA439" s="65" t="str">
        <f t="shared" ca="1" si="501"/>
        <v/>
      </c>
      <c r="DB439" s="65" t="str">
        <f t="shared" ca="1" si="502"/>
        <v/>
      </c>
      <c r="DC439" s="65" t="str">
        <f t="shared" ca="1" si="503"/>
        <v/>
      </c>
      <c r="DD439" s="65" t="str">
        <f t="shared" ca="1" si="504"/>
        <v/>
      </c>
      <c r="DE439" s="65" t="str">
        <f t="shared" ca="1" si="505"/>
        <v/>
      </c>
      <c r="DF439" s="66" t="str">
        <f t="shared" ca="1" si="506"/>
        <v/>
      </c>
      <c r="DG439" s="66" t="str">
        <f t="shared" ca="1" si="507"/>
        <v/>
      </c>
      <c r="DH439" s="66" t="str">
        <f t="shared" ca="1" si="508"/>
        <v/>
      </c>
      <c r="DI439" s="66" t="str">
        <f t="shared" ca="1" si="509"/>
        <v/>
      </c>
      <c r="DJ439" s="66" t="str">
        <f t="shared" ca="1" si="510"/>
        <v/>
      </c>
      <c r="DK439" s="65" t="str">
        <f t="shared" ca="1" si="511"/>
        <v/>
      </c>
      <c r="DL439" s="65" t="str">
        <f t="shared" ca="1" si="512"/>
        <v/>
      </c>
      <c r="DM439" s="65" t="str">
        <f t="shared" ca="1" si="513"/>
        <v/>
      </c>
      <c r="DN439" s="65" t="str">
        <f t="shared" ca="1" si="514"/>
        <v/>
      </c>
      <c r="DO439" s="65" t="str">
        <f t="shared" ca="1" si="515"/>
        <v/>
      </c>
      <c r="DP439" s="65" t="str">
        <f t="shared" ca="1" si="516"/>
        <v/>
      </c>
      <c r="DQ439" s="65" t="str">
        <f t="shared" ca="1" si="517"/>
        <v/>
      </c>
      <c r="DR439" s="69" t="str">
        <f t="shared" ca="1" si="518"/>
        <v/>
      </c>
      <c r="DS439" s="69" t="str">
        <f t="shared" ca="1" si="519"/>
        <v/>
      </c>
      <c r="DT439" s="69" t="str">
        <f t="shared" ca="1" si="520"/>
        <v/>
      </c>
      <c r="DU439" s="69" t="str">
        <f t="shared" ca="1" si="521"/>
        <v/>
      </c>
      <c r="DV439" s="69" t="str">
        <f t="shared" ca="1" si="522"/>
        <v/>
      </c>
      <c r="DW439" s="69" t="str">
        <f t="shared" ca="1" si="523"/>
        <v/>
      </c>
      <c r="DX439" s="69" t="str">
        <f t="shared" ca="1" si="524"/>
        <v/>
      </c>
      <c r="DY439" s="69" t="str">
        <f t="shared" ca="1" si="525"/>
        <v/>
      </c>
      <c r="DZ439" s="72" t="str">
        <f t="shared" ca="1" si="526"/>
        <v/>
      </c>
      <c r="EA439" s="72" t="str">
        <f t="shared" ca="1" si="527"/>
        <v/>
      </c>
      <c r="EB439" s="72" t="str">
        <f t="shared" ca="1" si="528"/>
        <v/>
      </c>
      <c r="EC439" s="65" t="str">
        <f t="shared" ca="1" si="529"/>
        <v/>
      </c>
      <c r="ED439" s="65" t="str">
        <f t="shared" ca="1" si="530"/>
        <v/>
      </c>
      <c r="EE439" s="65" t="str">
        <f t="shared" ca="1" si="531"/>
        <v/>
      </c>
      <c r="EF439" s="65" t="str">
        <f t="shared" ca="1" si="532"/>
        <v/>
      </c>
      <c r="EG439" s="65" t="str">
        <f t="shared" ca="1" si="533"/>
        <v/>
      </c>
      <c r="EH439" s="65" t="str">
        <f t="shared" ca="1" si="534"/>
        <v/>
      </c>
      <c r="EI439" s="429" t="str">
        <f t="shared" ca="1" si="535"/>
        <v>No</v>
      </c>
      <c r="EJ439" s="428" t="str">
        <f t="shared" ca="1" si="536"/>
        <v/>
      </c>
      <c r="EK439" s="428" t="str">
        <f t="shared" ca="1" si="537"/>
        <v/>
      </c>
      <c r="EL439" s="65" t="str">
        <f t="shared" ca="1" si="538"/>
        <v/>
      </c>
      <c r="EM439" s="65" t="str">
        <f t="shared" ca="1" si="539"/>
        <v/>
      </c>
      <c r="EN439" s="65" t="str">
        <f t="shared" ca="1" si="540"/>
        <v/>
      </c>
      <c r="EO439" s="433" t="str">
        <f t="shared" ca="1" si="541"/>
        <v/>
      </c>
      <c r="EP439" s="433" t="str">
        <f t="shared" ca="1" si="542"/>
        <v/>
      </c>
      <c r="EQ439" s="433" t="str">
        <f t="shared" ca="1" si="543"/>
        <v/>
      </c>
      <c r="ER439" s="433" t="str">
        <f t="shared" ca="1" si="544"/>
        <v/>
      </c>
      <c r="ES439" s="433" t="str">
        <f t="shared" ca="1" si="545"/>
        <v/>
      </c>
      <c r="ET439" s="433" t="str">
        <f t="shared" ca="1" si="546"/>
        <v/>
      </c>
      <c r="EU439" s="433" t="str">
        <f ca="1">IF(OR(CO439="",CQ439=""),"",Discipline!$P$3*CO439+Discipline!$X$3*CQ439)</f>
        <v/>
      </c>
      <c r="EV439" s="433" t="str">
        <f ca="1">IF(OR(CP439="",CR439=""),"",Discipline!$P$3*CP439+Discipline!$X$3*CR439)</f>
        <v/>
      </c>
    </row>
    <row r="440" spans="1:152" x14ac:dyDescent="0.25">
      <c r="A440" s="10" t="str">
        <f ca="1">IFERROR(RANK(order!A440,order!A$3:A$554,0),"")</f>
        <v/>
      </c>
      <c r="B440" s="10" t="str">
        <f ca="1">IFERROR(RANK(order!B440,order!B$3:B$554,0),"")</f>
        <v/>
      </c>
      <c r="C440" s="10" t="str">
        <f ca="1">IFERROR(RANK(order!C440,order!C$3:C$554,0),"")</f>
        <v/>
      </c>
      <c r="D440" s="4" t="str">
        <f ca="1">IFERROR(RANK(order!D440,order!D$3:D$554,0),"")</f>
        <v/>
      </c>
      <c r="E440" s="4" t="str">
        <f ca="1">IFERROR(RANK(order!E440,order!E$3:E$554,0),"")</f>
        <v/>
      </c>
      <c r="F440" s="4" t="str">
        <f ca="1">IFERROR(RANK(order!F440,order!F$3:F$554,0),"")</f>
        <v/>
      </c>
      <c r="G440" s="10" t="str">
        <f ca="1">IFERROR(RANK(order!G440,order!G$3:G$554,0),"")</f>
        <v/>
      </c>
      <c r="H440" s="10" t="str">
        <f ca="1">IFERROR(RANK(order!H440,order!H$3:H$554,0),"")</f>
        <v/>
      </c>
      <c r="I440" s="10" t="str">
        <f ca="1">IFERROR(RANK(order!I440,order!I$3:I$554,0),"")</f>
        <v/>
      </c>
      <c r="J440" s="4" t="str">
        <f ca="1">IFERROR(RANK(order!J440,order!J$3:J$554,0),"")</f>
        <v/>
      </c>
      <c r="K440" s="4" t="str">
        <f ca="1">IFERROR(RANK(order!K440,order!K$3:K$554,0),"")</f>
        <v/>
      </c>
      <c r="L440" s="4" t="str">
        <f ca="1">IFERROR(RANK(order!L440,order!L$3:L$554,0),"")</f>
        <v/>
      </c>
      <c r="M440" s="10" t="str">
        <f ca="1">IFERROR(RANK(order!M440,order!M$3:M$554,0),"")</f>
        <v/>
      </c>
      <c r="N440" s="10" t="str">
        <f ca="1">IFERROR(RANK(order!N440,order!N$3:N$554,0),"")</f>
        <v/>
      </c>
      <c r="O440" s="10" t="str">
        <f ca="1">IFERROR(RANK(order!O440,order!O$3:O$554,0),"")</f>
        <v/>
      </c>
      <c r="P440" s="4" t="str">
        <f ca="1">IFERROR(RANK(order!P440,order!P$3:P$554,0),"")</f>
        <v/>
      </c>
      <c r="Q440" s="4" t="str">
        <f ca="1">IFERROR(RANK(order!Q440,order!Q$3:Q$554,0),"")</f>
        <v/>
      </c>
      <c r="R440" s="4" t="str">
        <f ca="1">IFERROR(RANK(order!R440,order!R$3:R$554,0),"")</f>
        <v/>
      </c>
      <c r="S440" s="10" t="str">
        <f ca="1">IFERROR(RANK(order!S440,order!S$3:S$554,0),"")</f>
        <v/>
      </c>
      <c r="T440" s="10" t="str">
        <f ca="1">IFERROR(RANK(order!T440,order!T$3:T$554,0),"")</f>
        <v/>
      </c>
      <c r="U440" s="10" t="str">
        <f ca="1">IFERROR(RANK(order!U440,order!U$3:U$554,0),"")</f>
        <v/>
      </c>
      <c r="V440" s="4" t="str">
        <f ca="1">IFERROR(RANK(order!V440,order!V$3:V$554,0),"")</f>
        <v/>
      </c>
      <c r="W440" s="4" t="str">
        <f ca="1">IFERROR(RANK(order!W440,order!W$3:W$554,0),"")</f>
        <v/>
      </c>
      <c r="X440" s="4" t="str">
        <f ca="1">IFERROR(RANK(order!X440,order!X$3:X$554,0),"")</f>
        <v/>
      </c>
      <c r="Y440" s="10" t="str">
        <f ca="1">IFERROR(RANK(order!Y440,order!Y$3:Y$554,0),"")</f>
        <v/>
      </c>
      <c r="Z440" s="10" t="str">
        <f ca="1">IFERROR(RANK(order!Z440,order!Z$3:Z$554,0),"")</f>
        <v/>
      </c>
      <c r="AA440" s="10" t="str">
        <f ca="1">IFERROR(RANK(order!AA440,order!AA$3:AA$554,0),"")</f>
        <v/>
      </c>
      <c r="AB440" s="4" t="str">
        <f ca="1">IFERROR(RANK(order!AB440,order!AB$3:AB$554,0),"")</f>
        <v/>
      </c>
      <c r="AC440" s="4" t="str">
        <f ca="1">IFERROR(RANK(order!AC440,order!AC$3:AC$554,0),"")</f>
        <v/>
      </c>
      <c r="AD440" s="4" t="str">
        <f ca="1">IFERROR(RANK(order!AD440,order!AD$3:AD$554,0),"")</f>
        <v/>
      </c>
      <c r="AE440" s="10" t="str">
        <f ca="1">IFERROR(RANK(order!AE440,order!AE$3:AE$554,0),"")</f>
        <v/>
      </c>
      <c r="AF440" s="10" t="str">
        <f ca="1">IFERROR(RANK(order!AF440,order!AF$3:AF$554,0),"")</f>
        <v/>
      </c>
      <c r="AG440" s="10" t="str">
        <f ca="1">IFERROR(RANK(order!AG440,order!AG$3:AG$554,0),"")</f>
        <v/>
      </c>
      <c r="AH440" s="4" t="str">
        <f ca="1">IFERROR(RANK(order!AH440,order!AH$3:AH$554,0),"")</f>
        <v/>
      </c>
      <c r="AI440" s="4" t="str">
        <f ca="1">IFERROR(RANK(order!AI440,order!AI$3:AI$554,0),"")</f>
        <v/>
      </c>
      <c r="AJ440" s="4" t="str">
        <f ca="1">IFERROR(RANK(order!AJ440,order!AJ$3:AJ$554,0),"")</f>
        <v/>
      </c>
      <c r="AK440" s="10" t="str">
        <f ca="1">IFERROR(RANK(order!AK440,order!AK$3:AK$554,0),"")</f>
        <v/>
      </c>
      <c r="AL440" s="10" t="str">
        <f ca="1">IFERROR(RANK(order!AL440,order!AL$3:AL$554,0),"")</f>
        <v/>
      </c>
      <c r="AM440" s="10" t="str">
        <f ca="1">IFERROR(RANK(order!AM440,order!AM$3:AM$554,0),"")</f>
        <v/>
      </c>
      <c r="AN440" s="4" t="str">
        <f ca="1">IFERROR(RANK(order!AN440,order!AN$3:AN$554,0),"")</f>
        <v/>
      </c>
      <c r="AO440" s="4" t="str">
        <f ca="1">IFERROR(RANK(order!AO440,order!AO$3:AO$554,0),"")</f>
        <v/>
      </c>
      <c r="AP440" s="4" t="str">
        <f ca="1">IFERROR(RANK(order!AP440,order!AP$3:AP$554,0),"")</f>
        <v/>
      </c>
      <c r="AQ440" s="10" t="str">
        <f ca="1">IFERROR(RANK(order!AQ440,order!AQ$3:AQ$554,0),"")</f>
        <v/>
      </c>
      <c r="AR440" s="10" t="str">
        <f ca="1">IFERROR(RANK(order!AR440,order!AR$3:AR$554,0),"")</f>
        <v/>
      </c>
      <c r="AS440" s="10" t="str">
        <f ca="1">IFERROR(RANK(order!AS440,order!AS$3:AS$554,0),"")</f>
        <v/>
      </c>
      <c r="AT440" s="4" t="str">
        <f ca="1">IFERROR(RANK(order!AT440,order!AT$3:AT$554,0),"")</f>
        <v/>
      </c>
      <c r="AU440" s="4" t="str">
        <f ca="1">IFERROR(RANK(order!AU440,order!AU$3:AU$554,0),"")</f>
        <v/>
      </c>
      <c r="AV440" s="4" t="str">
        <f ca="1">IFERROR(RANK(order!AV440,order!AV$3:AV$554,0),"")</f>
        <v/>
      </c>
      <c r="AW440" s="10" t="str">
        <f ca="1">IFERROR(RANK(order!AW440,order!AW$3:AW$554,0),"")</f>
        <v/>
      </c>
      <c r="AX440" s="10" t="str">
        <f ca="1">IFERROR(RANK(order!AX440,order!AX$3:AX$554,0),"")</f>
        <v/>
      </c>
      <c r="AY440" s="10" t="str">
        <f ca="1">IFERROR(RANK(order!AY440,order!AY$3:AY$554,0),"")</f>
        <v/>
      </c>
      <c r="AZ440" s="4" t="str">
        <f ca="1">IFERROR(RANK(order!AZ440,order!AZ$3:AZ$554,0),"")</f>
        <v/>
      </c>
      <c r="BA440" s="4" t="str">
        <f ca="1">IFERROR(RANK(order!BA440,order!BA$3:BA$554,0),"")</f>
        <v/>
      </c>
      <c r="BB440" s="4" t="str">
        <f ca="1">IFERROR(RANK(order!BB440,order!BB$3:BB$554,0),"")</f>
        <v/>
      </c>
      <c r="BC440" s="10" t="str">
        <f ca="1">IFERROR(RANK(order!BC440,order!BC$3:BC$554,0),"")</f>
        <v/>
      </c>
      <c r="BD440" s="10" t="str">
        <f ca="1">IFERROR(RANK(order!BD440,order!BD$3:BD$554,0),"")</f>
        <v/>
      </c>
      <c r="BE440" s="10" t="str">
        <f ca="1">IFERROR(RANK(order!BE440,order!BE$3:BE$554,0),"")</f>
        <v/>
      </c>
      <c r="BF440" s="4" t="str">
        <f ca="1">IFERROR(RANK(order!BF440,order!BF$3:BF$554,0),"")</f>
        <v/>
      </c>
      <c r="BG440" s="4" t="str">
        <f ca="1">IFERROR(RANK(order!BG440,order!BG$3:BG$554,0),"")</f>
        <v/>
      </c>
      <c r="BH440" s="4" t="str">
        <f ca="1">IFERROR(RANK(order!BH440,order!BH$3:BH$554,0),"")</f>
        <v/>
      </c>
      <c r="BI440" s="10" t="str">
        <f ca="1">IFERROR(RANK(order!BI440,order!BI$3:BI$554,0),"")</f>
        <v/>
      </c>
      <c r="BJ440" s="10" t="str">
        <f ca="1">IFERROR(RANK(order!BJ440,order!BJ$3:BJ$554,0),"")</f>
        <v/>
      </c>
      <c r="BK440" s="10" t="str">
        <f ca="1">IFERROR(RANK(order!BK440,order!BK$3:BK$554,0),"")</f>
        <v/>
      </c>
      <c r="BL440" s="4" t="str">
        <f ca="1">IFERROR(RANK(order!BL440,order!BL$3:BL$554,0),"")</f>
        <v/>
      </c>
      <c r="BM440" s="4" t="str">
        <f ca="1">IFERROR(RANK(order!BM440,order!BM$3:BM$554,0),"")</f>
        <v/>
      </c>
      <c r="BN440" s="4" t="str">
        <f ca="1">IFERROR(RANK(order!BN440,order!BN$3:BN$554,0),"")</f>
        <v/>
      </c>
      <c r="BO440" s="10" t="str">
        <f ca="1">IFERROR(RANK(order!BO440,order!BO$3:BO$554,0),"")</f>
        <v/>
      </c>
      <c r="BP440" s="10" t="str">
        <f ca="1">IFERROR(RANK(order!BP440,order!BP$3:BP$554,0),"")</f>
        <v/>
      </c>
      <c r="BQ440" s="10" t="str">
        <f ca="1">IFERROR(RANK(order!BQ440,order!BQ$3:BQ$554,0),"")</f>
        <v/>
      </c>
      <c r="BR440" s="4" t="str">
        <f ca="1">IFERROR(RANK(order!BR440,order!BR$3:BR$554,0),"")</f>
        <v/>
      </c>
      <c r="BS440" s="4" t="str">
        <f ca="1">IFERROR(RANK(order!BS440,order!BS$3:BS$554,0),"")</f>
        <v/>
      </c>
      <c r="BT440" s="4" t="str">
        <f ca="1">IFERROR(RANK(order!BT440,order!BT$3:BT$554,0),"")</f>
        <v/>
      </c>
      <c r="BU440" s="95">
        <f t="shared" si="547"/>
        <v>438</v>
      </c>
      <c r="BV440" s="35" t="str">
        <f t="shared" si="548"/>
        <v>E1</v>
      </c>
      <c r="BW440" s="55">
        <f t="shared" ca="1" si="471"/>
        <v>0</v>
      </c>
      <c r="BX440" s="56" t="str">
        <f t="shared" ca="1" si="472"/>
        <v/>
      </c>
      <c r="BY440" s="56" t="str">
        <f t="shared" ca="1" si="473"/>
        <v/>
      </c>
      <c r="BZ440" s="57" t="str">
        <f t="shared" ca="1" si="474"/>
        <v/>
      </c>
      <c r="CA440" s="57" t="str">
        <f t="shared" ca="1" si="475"/>
        <v/>
      </c>
      <c r="CB440" s="58" t="str">
        <f t="shared" ca="1" si="476"/>
        <v/>
      </c>
      <c r="CC440" s="57" t="str">
        <f t="shared" ca="1" si="477"/>
        <v/>
      </c>
      <c r="CD440" s="57" t="str">
        <f t="shared" ca="1" si="478"/>
        <v/>
      </c>
      <c r="CE440" s="58" t="str">
        <f t="shared" ca="1" si="479"/>
        <v/>
      </c>
      <c r="CF440" s="59" t="str">
        <f t="shared" ca="1" si="480"/>
        <v/>
      </c>
      <c r="CG440" s="57" t="str">
        <f t="shared" ca="1" si="481"/>
        <v/>
      </c>
      <c r="CH440" s="57" t="str">
        <f t="shared" ca="1" si="482"/>
        <v/>
      </c>
      <c r="CI440" s="57" t="str">
        <f t="shared" ca="1" si="483"/>
        <v/>
      </c>
      <c r="CJ440" s="57" t="str">
        <f t="shared" ca="1" si="484"/>
        <v/>
      </c>
      <c r="CK440" s="57" t="str">
        <f t="shared" ca="1" si="485"/>
        <v/>
      </c>
      <c r="CL440" s="57" t="str">
        <f t="shared" ca="1" si="486"/>
        <v/>
      </c>
      <c r="CM440" s="57" t="str">
        <f t="shared" ca="1" si="487"/>
        <v/>
      </c>
      <c r="CN440" s="57" t="str">
        <f t="shared" ca="1" si="488"/>
        <v/>
      </c>
      <c r="CO440" s="57" t="str">
        <f t="shared" ca="1" si="489"/>
        <v/>
      </c>
      <c r="CP440" s="57" t="str">
        <f t="shared" ca="1" si="490"/>
        <v/>
      </c>
      <c r="CQ440" s="57" t="str">
        <f t="shared" ca="1" si="491"/>
        <v/>
      </c>
      <c r="CR440" s="57" t="str">
        <f t="shared" ca="1" si="492"/>
        <v/>
      </c>
      <c r="CS440" s="60" t="str">
        <f t="shared" ca="1" si="493"/>
        <v/>
      </c>
      <c r="CT440" s="60" t="str">
        <f t="shared" ca="1" si="494"/>
        <v/>
      </c>
      <c r="CU440" s="60" t="str">
        <f t="shared" ca="1" si="495"/>
        <v/>
      </c>
      <c r="CV440" s="60" t="str">
        <f t="shared" ca="1" si="496"/>
        <v/>
      </c>
      <c r="CW440" s="60" t="str">
        <f t="shared" ca="1" si="497"/>
        <v/>
      </c>
      <c r="CX440" s="60" t="str">
        <f t="shared" ca="1" si="498"/>
        <v/>
      </c>
      <c r="CY440" s="60" t="str">
        <f t="shared" ca="1" si="499"/>
        <v/>
      </c>
      <c r="CZ440" s="60" t="str">
        <f t="shared" ca="1" si="500"/>
        <v/>
      </c>
      <c r="DA440" s="65" t="str">
        <f t="shared" ca="1" si="501"/>
        <v/>
      </c>
      <c r="DB440" s="65" t="str">
        <f t="shared" ca="1" si="502"/>
        <v/>
      </c>
      <c r="DC440" s="65" t="str">
        <f t="shared" ca="1" si="503"/>
        <v/>
      </c>
      <c r="DD440" s="65" t="str">
        <f t="shared" ca="1" si="504"/>
        <v/>
      </c>
      <c r="DE440" s="65" t="str">
        <f t="shared" ca="1" si="505"/>
        <v/>
      </c>
      <c r="DF440" s="66" t="str">
        <f t="shared" ca="1" si="506"/>
        <v/>
      </c>
      <c r="DG440" s="66" t="str">
        <f t="shared" ca="1" si="507"/>
        <v/>
      </c>
      <c r="DH440" s="66" t="str">
        <f t="shared" ca="1" si="508"/>
        <v/>
      </c>
      <c r="DI440" s="66" t="str">
        <f t="shared" ca="1" si="509"/>
        <v/>
      </c>
      <c r="DJ440" s="66" t="str">
        <f t="shared" ca="1" si="510"/>
        <v/>
      </c>
      <c r="DK440" s="65" t="str">
        <f t="shared" ca="1" si="511"/>
        <v/>
      </c>
      <c r="DL440" s="65" t="str">
        <f t="shared" ca="1" si="512"/>
        <v/>
      </c>
      <c r="DM440" s="65" t="str">
        <f t="shared" ca="1" si="513"/>
        <v/>
      </c>
      <c r="DN440" s="65" t="str">
        <f t="shared" ca="1" si="514"/>
        <v/>
      </c>
      <c r="DO440" s="65" t="str">
        <f t="shared" ca="1" si="515"/>
        <v/>
      </c>
      <c r="DP440" s="65" t="str">
        <f t="shared" ca="1" si="516"/>
        <v/>
      </c>
      <c r="DQ440" s="65" t="str">
        <f t="shared" ca="1" si="517"/>
        <v/>
      </c>
      <c r="DR440" s="69" t="str">
        <f t="shared" ca="1" si="518"/>
        <v/>
      </c>
      <c r="DS440" s="69" t="str">
        <f t="shared" ca="1" si="519"/>
        <v/>
      </c>
      <c r="DT440" s="69" t="str">
        <f t="shared" ca="1" si="520"/>
        <v/>
      </c>
      <c r="DU440" s="69" t="str">
        <f t="shared" ca="1" si="521"/>
        <v/>
      </c>
      <c r="DV440" s="69" t="str">
        <f t="shared" ca="1" si="522"/>
        <v/>
      </c>
      <c r="DW440" s="69" t="str">
        <f t="shared" ca="1" si="523"/>
        <v/>
      </c>
      <c r="DX440" s="69" t="str">
        <f t="shared" ca="1" si="524"/>
        <v/>
      </c>
      <c r="DY440" s="69" t="str">
        <f t="shared" ca="1" si="525"/>
        <v/>
      </c>
      <c r="DZ440" s="72" t="str">
        <f t="shared" ca="1" si="526"/>
        <v/>
      </c>
      <c r="EA440" s="72" t="str">
        <f t="shared" ca="1" si="527"/>
        <v/>
      </c>
      <c r="EB440" s="72" t="str">
        <f t="shared" ca="1" si="528"/>
        <v/>
      </c>
      <c r="EC440" s="65" t="str">
        <f t="shared" ca="1" si="529"/>
        <v/>
      </c>
      <c r="ED440" s="65" t="str">
        <f t="shared" ca="1" si="530"/>
        <v/>
      </c>
      <c r="EE440" s="65" t="str">
        <f t="shared" ca="1" si="531"/>
        <v/>
      </c>
      <c r="EF440" s="65" t="str">
        <f t="shared" ca="1" si="532"/>
        <v/>
      </c>
      <c r="EG440" s="65" t="str">
        <f t="shared" ca="1" si="533"/>
        <v/>
      </c>
      <c r="EH440" s="65" t="str">
        <f t="shared" ca="1" si="534"/>
        <v/>
      </c>
      <c r="EI440" s="429" t="str">
        <f t="shared" ca="1" si="535"/>
        <v>No</v>
      </c>
      <c r="EJ440" s="428" t="str">
        <f t="shared" ca="1" si="536"/>
        <v/>
      </c>
      <c r="EK440" s="428" t="str">
        <f t="shared" ca="1" si="537"/>
        <v/>
      </c>
      <c r="EL440" s="65" t="str">
        <f t="shared" ca="1" si="538"/>
        <v/>
      </c>
      <c r="EM440" s="65" t="str">
        <f t="shared" ca="1" si="539"/>
        <v/>
      </c>
      <c r="EN440" s="65" t="str">
        <f t="shared" ca="1" si="540"/>
        <v/>
      </c>
      <c r="EO440" s="433" t="str">
        <f t="shared" ca="1" si="541"/>
        <v/>
      </c>
      <c r="EP440" s="433" t="str">
        <f t="shared" ca="1" si="542"/>
        <v/>
      </c>
      <c r="EQ440" s="433" t="str">
        <f t="shared" ca="1" si="543"/>
        <v/>
      </c>
      <c r="ER440" s="433" t="str">
        <f t="shared" ca="1" si="544"/>
        <v/>
      </c>
      <c r="ES440" s="433" t="str">
        <f t="shared" ca="1" si="545"/>
        <v/>
      </c>
      <c r="ET440" s="433" t="str">
        <f t="shared" ca="1" si="546"/>
        <v/>
      </c>
      <c r="EU440" s="433" t="str">
        <f ca="1">IF(OR(CO440="",CQ440=""),"",Discipline!$P$3*CO440+Discipline!$X$3*CQ440)</f>
        <v/>
      </c>
      <c r="EV440" s="433" t="str">
        <f ca="1">IF(OR(CP440="",CR440=""),"",Discipline!$P$3*CP440+Discipline!$X$3*CR440)</f>
        <v/>
      </c>
    </row>
    <row r="441" spans="1:152" x14ac:dyDescent="0.25">
      <c r="A441" s="10" t="str">
        <f ca="1">IFERROR(RANK(order!A441,order!A$3:A$554,0),"")</f>
        <v/>
      </c>
      <c r="B441" s="10" t="str">
        <f ca="1">IFERROR(RANK(order!B441,order!B$3:B$554,0),"")</f>
        <v/>
      </c>
      <c r="C441" s="10" t="str">
        <f ca="1">IFERROR(RANK(order!C441,order!C$3:C$554,0),"")</f>
        <v/>
      </c>
      <c r="D441" s="4" t="str">
        <f ca="1">IFERROR(RANK(order!D441,order!D$3:D$554,0),"")</f>
        <v/>
      </c>
      <c r="E441" s="4" t="str">
        <f ca="1">IFERROR(RANK(order!E441,order!E$3:E$554,0),"")</f>
        <v/>
      </c>
      <c r="F441" s="4" t="str">
        <f ca="1">IFERROR(RANK(order!F441,order!F$3:F$554,0),"")</f>
        <v/>
      </c>
      <c r="G441" s="10" t="str">
        <f ca="1">IFERROR(RANK(order!G441,order!G$3:G$554,0),"")</f>
        <v/>
      </c>
      <c r="H441" s="10" t="str">
        <f ca="1">IFERROR(RANK(order!H441,order!H$3:H$554,0),"")</f>
        <v/>
      </c>
      <c r="I441" s="10" t="str">
        <f ca="1">IFERROR(RANK(order!I441,order!I$3:I$554,0),"")</f>
        <v/>
      </c>
      <c r="J441" s="4" t="str">
        <f ca="1">IFERROR(RANK(order!J441,order!J$3:J$554,0),"")</f>
        <v/>
      </c>
      <c r="K441" s="4" t="str">
        <f ca="1">IFERROR(RANK(order!K441,order!K$3:K$554,0),"")</f>
        <v/>
      </c>
      <c r="L441" s="4" t="str">
        <f ca="1">IFERROR(RANK(order!L441,order!L$3:L$554,0),"")</f>
        <v/>
      </c>
      <c r="M441" s="10" t="str">
        <f ca="1">IFERROR(RANK(order!M441,order!M$3:M$554,0),"")</f>
        <v/>
      </c>
      <c r="N441" s="10" t="str">
        <f ca="1">IFERROR(RANK(order!N441,order!N$3:N$554,0),"")</f>
        <v/>
      </c>
      <c r="O441" s="10" t="str">
        <f ca="1">IFERROR(RANK(order!O441,order!O$3:O$554,0),"")</f>
        <v/>
      </c>
      <c r="P441" s="4" t="str">
        <f ca="1">IFERROR(RANK(order!P441,order!P$3:P$554,0),"")</f>
        <v/>
      </c>
      <c r="Q441" s="4" t="str">
        <f ca="1">IFERROR(RANK(order!Q441,order!Q$3:Q$554,0),"")</f>
        <v/>
      </c>
      <c r="R441" s="4" t="str">
        <f ca="1">IFERROR(RANK(order!R441,order!R$3:R$554,0),"")</f>
        <v/>
      </c>
      <c r="S441" s="10" t="str">
        <f ca="1">IFERROR(RANK(order!S441,order!S$3:S$554,0),"")</f>
        <v/>
      </c>
      <c r="T441" s="10" t="str">
        <f ca="1">IFERROR(RANK(order!T441,order!T$3:T$554,0),"")</f>
        <v/>
      </c>
      <c r="U441" s="10" t="str">
        <f ca="1">IFERROR(RANK(order!U441,order!U$3:U$554,0),"")</f>
        <v/>
      </c>
      <c r="V441" s="4" t="str">
        <f ca="1">IFERROR(RANK(order!V441,order!V$3:V$554,0),"")</f>
        <v/>
      </c>
      <c r="W441" s="4" t="str">
        <f ca="1">IFERROR(RANK(order!W441,order!W$3:W$554,0),"")</f>
        <v/>
      </c>
      <c r="X441" s="4" t="str">
        <f ca="1">IFERROR(RANK(order!X441,order!X$3:X$554,0),"")</f>
        <v/>
      </c>
      <c r="Y441" s="10" t="str">
        <f ca="1">IFERROR(RANK(order!Y441,order!Y$3:Y$554,0),"")</f>
        <v/>
      </c>
      <c r="Z441" s="10" t="str">
        <f ca="1">IFERROR(RANK(order!Z441,order!Z$3:Z$554,0),"")</f>
        <v/>
      </c>
      <c r="AA441" s="10" t="str">
        <f ca="1">IFERROR(RANK(order!AA441,order!AA$3:AA$554,0),"")</f>
        <v/>
      </c>
      <c r="AB441" s="4" t="str">
        <f ca="1">IFERROR(RANK(order!AB441,order!AB$3:AB$554,0),"")</f>
        <v/>
      </c>
      <c r="AC441" s="4" t="str">
        <f ca="1">IFERROR(RANK(order!AC441,order!AC$3:AC$554,0),"")</f>
        <v/>
      </c>
      <c r="AD441" s="4" t="str">
        <f ca="1">IFERROR(RANK(order!AD441,order!AD$3:AD$554,0),"")</f>
        <v/>
      </c>
      <c r="AE441" s="10" t="str">
        <f ca="1">IFERROR(RANK(order!AE441,order!AE$3:AE$554,0),"")</f>
        <v/>
      </c>
      <c r="AF441" s="10" t="str">
        <f ca="1">IFERROR(RANK(order!AF441,order!AF$3:AF$554,0),"")</f>
        <v/>
      </c>
      <c r="AG441" s="10" t="str">
        <f ca="1">IFERROR(RANK(order!AG441,order!AG$3:AG$554,0),"")</f>
        <v/>
      </c>
      <c r="AH441" s="4" t="str">
        <f ca="1">IFERROR(RANK(order!AH441,order!AH$3:AH$554,0),"")</f>
        <v/>
      </c>
      <c r="AI441" s="4" t="str">
        <f ca="1">IFERROR(RANK(order!AI441,order!AI$3:AI$554,0),"")</f>
        <v/>
      </c>
      <c r="AJ441" s="4" t="str">
        <f ca="1">IFERROR(RANK(order!AJ441,order!AJ$3:AJ$554,0),"")</f>
        <v/>
      </c>
      <c r="AK441" s="10" t="str">
        <f ca="1">IFERROR(RANK(order!AK441,order!AK$3:AK$554,0),"")</f>
        <v/>
      </c>
      <c r="AL441" s="10" t="str">
        <f ca="1">IFERROR(RANK(order!AL441,order!AL$3:AL$554,0),"")</f>
        <v/>
      </c>
      <c r="AM441" s="10" t="str">
        <f ca="1">IFERROR(RANK(order!AM441,order!AM$3:AM$554,0),"")</f>
        <v/>
      </c>
      <c r="AN441" s="4" t="str">
        <f ca="1">IFERROR(RANK(order!AN441,order!AN$3:AN$554,0),"")</f>
        <v/>
      </c>
      <c r="AO441" s="4" t="str">
        <f ca="1">IFERROR(RANK(order!AO441,order!AO$3:AO$554,0),"")</f>
        <v/>
      </c>
      <c r="AP441" s="4" t="str">
        <f ca="1">IFERROR(RANK(order!AP441,order!AP$3:AP$554,0),"")</f>
        <v/>
      </c>
      <c r="AQ441" s="10" t="str">
        <f ca="1">IFERROR(RANK(order!AQ441,order!AQ$3:AQ$554,0),"")</f>
        <v/>
      </c>
      <c r="AR441" s="10" t="str">
        <f ca="1">IFERROR(RANK(order!AR441,order!AR$3:AR$554,0),"")</f>
        <v/>
      </c>
      <c r="AS441" s="10" t="str">
        <f ca="1">IFERROR(RANK(order!AS441,order!AS$3:AS$554,0),"")</f>
        <v/>
      </c>
      <c r="AT441" s="4" t="str">
        <f ca="1">IFERROR(RANK(order!AT441,order!AT$3:AT$554,0),"")</f>
        <v/>
      </c>
      <c r="AU441" s="4" t="str">
        <f ca="1">IFERROR(RANK(order!AU441,order!AU$3:AU$554,0),"")</f>
        <v/>
      </c>
      <c r="AV441" s="4" t="str">
        <f ca="1">IFERROR(RANK(order!AV441,order!AV$3:AV$554,0),"")</f>
        <v/>
      </c>
      <c r="AW441" s="10" t="str">
        <f ca="1">IFERROR(RANK(order!AW441,order!AW$3:AW$554,0),"")</f>
        <v/>
      </c>
      <c r="AX441" s="10" t="str">
        <f ca="1">IFERROR(RANK(order!AX441,order!AX$3:AX$554,0),"")</f>
        <v/>
      </c>
      <c r="AY441" s="10" t="str">
        <f ca="1">IFERROR(RANK(order!AY441,order!AY$3:AY$554,0),"")</f>
        <v/>
      </c>
      <c r="AZ441" s="4" t="str">
        <f ca="1">IFERROR(RANK(order!AZ441,order!AZ$3:AZ$554,0),"")</f>
        <v/>
      </c>
      <c r="BA441" s="4" t="str">
        <f ca="1">IFERROR(RANK(order!BA441,order!BA$3:BA$554,0),"")</f>
        <v/>
      </c>
      <c r="BB441" s="4" t="str">
        <f ca="1">IFERROR(RANK(order!BB441,order!BB$3:BB$554,0),"")</f>
        <v/>
      </c>
      <c r="BC441" s="10" t="str">
        <f ca="1">IFERROR(RANK(order!BC441,order!BC$3:BC$554,0),"")</f>
        <v/>
      </c>
      <c r="BD441" s="10" t="str">
        <f ca="1">IFERROR(RANK(order!BD441,order!BD$3:BD$554,0),"")</f>
        <v/>
      </c>
      <c r="BE441" s="10" t="str">
        <f ca="1">IFERROR(RANK(order!BE441,order!BE$3:BE$554,0),"")</f>
        <v/>
      </c>
      <c r="BF441" s="4" t="str">
        <f ca="1">IFERROR(RANK(order!BF441,order!BF$3:BF$554,0),"")</f>
        <v/>
      </c>
      <c r="BG441" s="4" t="str">
        <f ca="1">IFERROR(RANK(order!BG441,order!BG$3:BG$554,0),"")</f>
        <v/>
      </c>
      <c r="BH441" s="4" t="str">
        <f ca="1">IFERROR(RANK(order!BH441,order!BH$3:BH$554,0),"")</f>
        <v/>
      </c>
      <c r="BI441" s="10" t="str">
        <f ca="1">IFERROR(RANK(order!BI441,order!BI$3:BI$554,0),"")</f>
        <v/>
      </c>
      <c r="BJ441" s="10" t="str">
        <f ca="1">IFERROR(RANK(order!BJ441,order!BJ$3:BJ$554,0),"")</f>
        <v/>
      </c>
      <c r="BK441" s="10" t="str">
        <f ca="1">IFERROR(RANK(order!BK441,order!BK$3:BK$554,0),"")</f>
        <v/>
      </c>
      <c r="BL441" s="4" t="str">
        <f ca="1">IFERROR(RANK(order!BL441,order!BL$3:BL$554,0),"")</f>
        <v/>
      </c>
      <c r="BM441" s="4" t="str">
        <f ca="1">IFERROR(RANK(order!BM441,order!BM$3:BM$554,0),"")</f>
        <v/>
      </c>
      <c r="BN441" s="4" t="str">
        <f ca="1">IFERROR(RANK(order!BN441,order!BN$3:BN$554,0),"")</f>
        <v/>
      </c>
      <c r="BO441" s="10" t="str">
        <f ca="1">IFERROR(RANK(order!BO441,order!BO$3:BO$554,0),"")</f>
        <v/>
      </c>
      <c r="BP441" s="10" t="str">
        <f ca="1">IFERROR(RANK(order!BP441,order!BP$3:BP$554,0),"")</f>
        <v/>
      </c>
      <c r="BQ441" s="10" t="str">
        <f ca="1">IFERROR(RANK(order!BQ441,order!BQ$3:BQ$554,0),"")</f>
        <v/>
      </c>
      <c r="BR441" s="4" t="str">
        <f ca="1">IFERROR(RANK(order!BR441,order!BR$3:BR$554,0),"")</f>
        <v/>
      </c>
      <c r="BS441" s="4" t="str">
        <f ca="1">IFERROR(RANK(order!BS441,order!BS$3:BS$554,0),"")</f>
        <v/>
      </c>
      <c r="BT441" s="4" t="str">
        <f ca="1">IFERROR(RANK(order!BT441,order!BT$3:BT$554,0),"")</f>
        <v/>
      </c>
      <c r="BU441" s="95">
        <f t="shared" si="547"/>
        <v>439</v>
      </c>
      <c r="BV441" s="35" t="str">
        <f t="shared" si="548"/>
        <v>E1</v>
      </c>
      <c r="BW441" s="55">
        <f t="shared" ca="1" si="471"/>
        <v>0</v>
      </c>
      <c r="BX441" s="56" t="str">
        <f t="shared" ca="1" si="472"/>
        <v/>
      </c>
      <c r="BY441" s="56" t="str">
        <f t="shared" ca="1" si="473"/>
        <v/>
      </c>
      <c r="BZ441" s="57" t="str">
        <f t="shared" ca="1" si="474"/>
        <v/>
      </c>
      <c r="CA441" s="57" t="str">
        <f t="shared" ca="1" si="475"/>
        <v/>
      </c>
      <c r="CB441" s="58" t="str">
        <f t="shared" ca="1" si="476"/>
        <v/>
      </c>
      <c r="CC441" s="57" t="str">
        <f t="shared" ca="1" si="477"/>
        <v/>
      </c>
      <c r="CD441" s="57" t="str">
        <f t="shared" ca="1" si="478"/>
        <v/>
      </c>
      <c r="CE441" s="58" t="str">
        <f t="shared" ca="1" si="479"/>
        <v/>
      </c>
      <c r="CF441" s="59" t="str">
        <f t="shared" ca="1" si="480"/>
        <v/>
      </c>
      <c r="CG441" s="57" t="str">
        <f t="shared" ca="1" si="481"/>
        <v/>
      </c>
      <c r="CH441" s="57" t="str">
        <f t="shared" ca="1" si="482"/>
        <v/>
      </c>
      <c r="CI441" s="57" t="str">
        <f t="shared" ca="1" si="483"/>
        <v/>
      </c>
      <c r="CJ441" s="57" t="str">
        <f t="shared" ca="1" si="484"/>
        <v/>
      </c>
      <c r="CK441" s="57" t="str">
        <f t="shared" ca="1" si="485"/>
        <v/>
      </c>
      <c r="CL441" s="57" t="str">
        <f t="shared" ca="1" si="486"/>
        <v/>
      </c>
      <c r="CM441" s="57" t="str">
        <f t="shared" ca="1" si="487"/>
        <v/>
      </c>
      <c r="CN441" s="57" t="str">
        <f t="shared" ca="1" si="488"/>
        <v/>
      </c>
      <c r="CO441" s="57" t="str">
        <f t="shared" ca="1" si="489"/>
        <v/>
      </c>
      <c r="CP441" s="57" t="str">
        <f t="shared" ca="1" si="490"/>
        <v/>
      </c>
      <c r="CQ441" s="57" t="str">
        <f t="shared" ca="1" si="491"/>
        <v/>
      </c>
      <c r="CR441" s="57" t="str">
        <f t="shared" ca="1" si="492"/>
        <v/>
      </c>
      <c r="CS441" s="60" t="str">
        <f t="shared" ca="1" si="493"/>
        <v/>
      </c>
      <c r="CT441" s="60" t="str">
        <f t="shared" ca="1" si="494"/>
        <v/>
      </c>
      <c r="CU441" s="60" t="str">
        <f t="shared" ca="1" si="495"/>
        <v/>
      </c>
      <c r="CV441" s="60" t="str">
        <f t="shared" ca="1" si="496"/>
        <v/>
      </c>
      <c r="CW441" s="60" t="str">
        <f t="shared" ca="1" si="497"/>
        <v/>
      </c>
      <c r="CX441" s="60" t="str">
        <f t="shared" ca="1" si="498"/>
        <v/>
      </c>
      <c r="CY441" s="60" t="str">
        <f t="shared" ca="1" si="499"/>
        <v/>
      </c>
      <c r="CZ441" s="60" t="str">
        <f t="shared" ca="1" si="500"/>
        <v/>
      </c>
      <c r="DA441" s="65" t="str">
        <f t="shared" ca="1" si="501"/>
        <v/>
      </c>
      <c r="DB441" s="65" t="str">
        <f t="shared" ca="1" si="502"/>
        <v/>
      </c>
      <c r="DC441" s="65" t="str">
        <f t="shared" ca="1" si="503"/>
        <v/>
      </c>
      <c r="DD441" s="65" t="str">
        <f t="shared" ca="1" si="504"/>
        <v/>
      </c>
      <c r="DE441" s="65" t="str">
        <f t="shared" ca="1" si="505"/>
        <v/>
      </c>
      <c r="DF441" s="66" t="str">
        <f t="shared" ca="1" si="506"/>
        <v/>
      </c>
      <c r="DG441" s="66" t="str">
        <f t="shared" ca="1" si="507"/>
        <v/>
      </c>
      <c r="DH441" s="66" t="str">
        <f t="shared" ca="1" si="508"/>
        <v/>
      </c>
      <c r="DI441" s="66" t="str">
        <f t="shared" ca="1" si="509"/>
        <v/>
      </c>
      <c r="DJ441" s="66" t="str">
        <f t="shared" ca="1" si="510"/>
        <v/>
      </c>
      <c r="DK441" s="65" t="str">
        <f t="shared" ca="1" si="511"/>
        <v/>
      </c>
      <c r="DL441" s="65" t="str">
        <f t="shared" ca="1" si="512"/>
        <v/>
      </c>
      <c r="DM441" s="65" t="str">
        <f t="shared" ca="1" si="513"/>
        <v/>
      </c>
      <c r="DN441" s="65" t="str">
        <f t="shared" ca="1" si="514"/>
        <v/>
      </c>
      <c r="DO441" s="65" t="str">
        <f t="shared" ca="1" si="515"/>
        <v/>
      </c>
      <c r="DP441" s="65" t="str">
        <f t="shared" ca="1" si="516"/>
        <v/>
      </c>
      <c r="DQ441" s="65" t="str">
        <f t="shared" ca="1" si="517"/>
        <v/>
      </c>
      <c r="DR441" s="69" t="str">
        <f t="shared" ca="1" si="518"/>
        <v/>
      </c>
      <c r="DS441" s="69" t="str">
        <f t="shared" ca="1" si="519"/>
        <v/>
      </c>
      <c r="DT441" s="69" t="str">
        <f t="shared" ca="1" si="520"/>
        <v/>
      </c>
      <c r="DU441" s="69" t="str">
        <f t="shared" ca="1" si="521"/>
        <v/>
      </c>
      <c r="DV441" s="69" t="str">
        <f t="shared" ca="1" si="522"/>
        <v/>
      </c>
      <c r="DW441" s="69" t="str">
        <f t="shared" ca="1" si="523"/>
        <v/>
      </c>
      <c r="DX441" s="69" t="str">
        <f t="shared" ca="1" si="524"/>
        <v/>
      </c>
      <c r="DY441" s="69" t="str">
        <f t="shared" ca="1" si="525"/>
        <v/>
      </c>
      <c r="DZ441" s="72" t="str">
        <f t="shared" ca="1" si="526"/>
        <v/>
      </c>
      <c r="EA441" s="72" t="str">
        <f t="shared" ca="1" si="527"/>
        <v/>
      </c>
      <c r="EB441" s="72" t="str">
        <f t="shared" ca="1" si="528"/>
        <v/>
      </c>
      <c r="EC441" s="65" t="str">
        <f t="shared" ca="1" si="529"/>
        <v/>
      </c>
      <c r="ED441" s="65" t="str">
        <f t="shared" ca="1" si="530"/>
        <v/>
      </c>
      <c r="EE441" s="65" t="str">
        <f t="shared" ca="1" si="531"/>
        <v/>
      </c>
      <c r="EF441" s="65" t="str">
        <f t="shared" ca="1" si="532"/>
        <v/>
      </c>
      <c r="EG441" s="65" t="str">
        <f t="shared" ca="1" si="533"/>
        <v/>
      </c>
      <c r="EH441" s="65" t="str">
        <f t="shared" ca="1" si="534"/>
        <v/>
      </c>
      <c r="EI441" s="429" t="str">
        <f t="shared" ca="1" si="535"/>
        <v>No</v>
      </c>
      <c r="EJ441" s="428" t="str">
        <f t="shared" ca="1" si="536"/>
        <v/>
      </c>
      <c r="EK441" s="428" t="str">
        <f t="shared" ca="1" si="537"/>
        <v/>
      </c>
      <c r="EL441" s="65" t="str">
        <f t="shared" ca="1" si="538"/>
        <v/>
      </c>
      <c r="EM441" s="65" t="str">
        <f t="shared" ca="1" si="539"/>
        <v/>
      </c>
      <c r="EN441" s="65" t="str">
        <f t="shared" ca="1" si="540"/>
        <v/>
      </c>
      <c r="EO441" s="433" t="str">
        <f t="shared" ca="1" si="541"/>
        <v/>
      </c>
      <c r="EP441" s="433" t="str">
        <f t="shared" ca="1" si="542"/>
        <v/>
      </c>
      <c r="EQ441" s="433" t="str">
        <f t="shared" ca="1" si="543"/>
        <v/>
      </c>
      <c r="ER441" s="433" t="str">
        <f t="shared" ca="1" si="544"/>
        <v/>
      </c>
      <c r="ES441" s="433" t="str">
        <f t="shared" ca="1" si="545"/>
        <v/>
      </c>
      <c r="ET441" s="433" t="str">
        <f t="shared" ca="1" si="546"/>
        <v/>
      </c>
      <c r="EU441" s="433" t="str">
        <f ca="1">IF(OR(CO441="",CQ441=""),"",Discipline!$P$3*CO441+Discipline!$X$3*CQ441)</f>
        <v/>
      </c>
      <c r="EV441" s="433" t="str">
        <f ca="1">IF(OR(CP441="",CR441=""),"",Discipline!$P$3*CP441+Discipline!$X$3*CR441)</f>
        <v/>
      </c>
    </row>
    <row r="442" spans="1:152" x14ac:dyDescent="0.25">
      <c r="A442" s="10" t="str">
        <f ca="1">IFERROR(RANK(order!A442,order!A$3:A$554,0),"")</f>
        <v/>
      </c>
      <c r="B442" s="10" t="str">
        <f ca="1">IFERROR(RANK(order!B442,order!B$3:B$554,0),"")</f>
        <v/>
      </c>
      <c r="C442" s="10" t="str">
        <f ca="1">IFERROR(RANK(order!C442,order!C$3:C$554,0),"")</f>
        <v/>
      </c>
      <c r="D442" s="4" t="str">
        <f ca="1">IFERROR(RANK(order!D442,order!D$3:D$554,0),"")</f>
        <v/>
      </c>
      <c r="E442" s="4" t="str">
        <f ca="1">IFERROR(RANK(order!E442,order!E$3:E$554,0),"")</f>
        <v/>
      </c>
      <c r="F442" s="4" t="str">
        <f ca="1">IFERROR(RANK(order!F442,order!F$3:F$554,0),"")</f>
        <v/>
      </c>
      <c r="G442" s="10" t="str">
        <f ca="1">IFERROR(RANK(order!G442,order!G$3:G$554,0),"")</f>
        <v/>
      </c>
      <c r="H442" s="10" t="str">
        <f ca="1">IFERROR(RANK(order!H442,order!H$3:H$554,0),"")</f>
        <v/>
      </c>
      <c r="I442" s="10" t="str">
        <f ca="1">IFERROR(RANK(order!I442,order!I$3:I$554,0),"")</f>
        <v/>
      </c>
      <c r="J442" s="4" t="str">
        <f ca="1">IFERROR(RANK(order!J442,order!J$3:J$554,0),"")</f>
        <v/>
      </c>
      <c r="K442" s="4" t="str">
        <f ca="1">IFERROR(RANK(order!K442,order!K$3:K$554,0),"")</f>
        <v/>
      </c>
      <c r="L442" s="4" t="str">
        <f ca="1">IFERROR(RANK(order!L442,order!L$3:L$554,0),"")</f>
        <v/>
      </c>
      <c r="M442" s="10" t="str">
        <f ca="1">IFERROR(RANK(order!M442,order!M$3:M$554,0),"")</f>
        <v/>
      </c>
      <c r="N442" s="10" t="str">
        <f ca="1">IFERROR(RANK(order!N442,order!N$3:N$554,0),"")</f>
        <v/>
      </c>
      <c r="O442" s="10" t="str">
        <f ca="1">IFERROR(RANK(order!O442,order!O$3:O$554,0),"")</f>
        <v/>
      </c>
      <c r="P442" s="4" t="str">
        <f ca="1">IFERROR(RANK(order!P442,order!P$3:P$554,0),"")</f>
        <v/>
      </c>
      <c r="Q442" s="4" t="str">
        <f ca="1">IFERROR(RANK(order!Q442,order!Q$3:Q$554,0),"")</f>
        <v/>
      </c>
      <c r="R442" s="4" t="str">
        <f ca="1">IFERROR(RANK(order!R442,order!R$3:R$554,0),"")</f>
        <v/>
      </c>
      <c r="S442" s="10" t="str">
        <f ca="1">IFERROR(RANK(order!S442,order!S$3:S$554,0),"")</f>
        <v/>
      </c>
      <c r="T442" s="10" t="str">
        <f ca="1">IFERROR(RANK(order!T442,order!T$3:T$554,0),"")</f>
        <v/>
      </c>
      <c r="U442" s="10" t="str">
        <f ca="1">IFERROR(RANK(order!U442,order!U$3:U$554,0),"")</f>
        <v/>
      </c>
      <c r="V442" s="4" t="str">
        <f ca="1">IFERROR(RANK(order!V442,order!V$3:V$554,0),"")</f>
        <v/>
      </c>
      <c r="W442" s="4" t="str">
        <f ca="1">IFERROR(RANK(order!W442,order!W$3:W$554,0),"")</f>
        <v/>
      </c>
      <c r="X442" s="4" t="str">
        <f ca="1">IFERROR(RANK(order!X442,order!X$3:X$554,0),"")</f>
        <v/>
      </c>
      <c r="Y442" s="10" t="str">
        <f ca="1">IFERROR(RANK(order!Y442,order!Y$3:Y$554,0),"")</f>
        <v/>
      </c>
      <c r="Z442" s="10" t="str">
        <f ca="1">IFERROR(RANK(order!Z442,order!Z$3:Z$554,0),"")</f>
        <v/>
      </c>
      <c r="AA442" s="10" t="str">
        <f ca="1">IFERROR(RANK(order!AA442,order!AA$3:AA$554,0),"")</f>
        <v/>
      </c>
      <c r="AB442" s="4" t="str">
        <f ca="1">IFERROR(RANK(order!AB442,order!AB$3:AB$554,0),"")</f>
        <v/>
      </c>
      <c r="AC442" s="4" t="str">
        <f ca="1">IFERROR(RANK(order!AC442,order!AC$3:AC$554,0),"")</f>
        <v/>
      </c>
      <c r="AD442" s="4" t="str">
        <f ca="1">IFERROR(RANK(order!AD442,order!AD$3:AD$554,0),"")</f>
        <v/>
      </c>
      <c r="AE442" s="10" t="str">
        <f ca="1">IFERROR(RANK(order!AE442,order!AE$3:AE$554,0),"")</f>
        <v/>
      </c>
      <c r="AF442" s="10" t="str">
        <f ca="1">IFERROR(RANK(order!AF442,order!AF$3:AF$554,0),"")</f>
        <v/>
      </c>
      <c r="AG442" s="10" t="str">
        <f ca="1">IFERROR(RANK(order!AG442,order!AG$3:AG$554,0),"")</f>
        <v/>
      </c>
      <c r="AH442" s="4" t="str">
        <f ca="1">IFERROR(RANK(order!AH442,order!AH$3:AH$554,0),"")</f>
        <v/>
      </c>
      <c r="AI442" s="4" t="str">
        <f ca="1">IFERROR(RANK(order!AI442,order!AI$3:AI$554,0),"")</f>
        <v/>
      </c>
      <c r="AJ442" s="4" t="str">
        <f ca="1">IFERROR(RANK(order!AJ442,order!AJ$3:AJ$554,0),"")</f>
        <v/>
      </c>
      <c r="AK442" s="10" t="str">
        <f ca="1">IFERROR(RANK(order!AK442,order!AK$3:AK$554,0),"")</f>
        <v/>
      </c>
      <c r="AL442" s="10" t="str">
        <f ca="1">IFERROR(RANK(order!AL442,order!AL$3:AL$554,0),"")</f>
        <v/>
      </c>
      <c r="AM442" s="10" t="str">
        <f ca="1">IFERROR(RANK(order!AM442,order!AM$3:AM$554,0),"")</f>
        <v/>
      </c>
      <c r="AN442" s="4" t="str">
        <f ca="1">IFERROR(RANK(order!AN442,order!AN$3:AN$554,0),"")</f>
        <v/>
      </c>
      <c r="AO442" s="4" t="str">
        <f ca="1">IFERROR(RANK(order!AO442,order!AO$3:AO$554,0),"")</f>
        <v/>
      </c>
      <c r="AP442" s="4" t="str">
        <f ca="1">IFERROR(RANK(order!AP442,order!AP$3:AP$554,0),"")</f>
        <v/>
      </c>
      <c r="AQ442" s="10" t="str">
        <f ca="1">IFERROR(RANK(order!AQ442,order!AQ$3:AQ$554,0),"")</f>
        <v/>
      </c>
      <c r="AR442" s="10" t="str">
        <f ca="1">IFERROR(RANK(order!AR442,order!AR$3:AR$554,0),"")</f>
        <v/>
      </c>
      <c r="AS442" s="10" t="str">
        <f ca="1">IFERROR(RANK(order!AS442,order!AS$3:AS$554,0),"")</f>
        <v/>
      </c>
      <c r="AT442" s="4" t="str">
        <f ca="1">IFERROR(RANK(order!AT442,order!AT$3:AT$554,0),"")</f>
        <v/>
      </c>
      <c r="AU442" s="4" t="str">
        <f ca="1">IFERROR(RANK(order!AU442,order!AU$3:AU$554,0),"")</f>
        <v/>
      </c>
      <c r="AV442" s="4" t="str">
        <f ca="1">IFERROR(RANK(order!AV442,order!AV$3:AV$554,0),"")</f>
        <v/>
      </c>
      <c r="AW442" s="10" t="str">
        <f ca="1">IFERROR(RANK(order!AW442,order!AW$3:AW$554,0),"")</f>
        <v/>
      </c>
      <c r="AX442" s="10" t="str">
        <f ca="1">IFERROR(RANK(order!AX442,order!AX$3:AX$554,0),"")</f>
        <v/>
      </c>
      <c r="AY442" s="10" t="str">
        <f ca="1">IFERROR(RANK(order!AY442,order!AY$3:AY$554,0),"")</f>
        <v/>
      </c>
      <c r="AZ442" s="4" t="str">
        <f ca="1">IFERROR(RANK(order!AZ442,order!AZ$3:AZ$554,0),"")</f>
        <v/>
      </c>
      <c r="BA442" s="4" t="str">
        <f ca="1">IFERROR(RANK(order!BA442,order!BA$3:BA$554,0),"")</f>
        <v/>
      </c>
      <c r="BB442" s="4" t="str">
        <f ca="1">IFERROR(RANK(order!BB442,order!BB$3:BB$554,0),"")</f>
        <v/>
      </c>
      <c r="BC442" s="10" t="str">
        <f ca="1">IFERROR(RANK(order!BC442,order!BC$3:BC$554,0),"")</f>
        <v/>
      </c>
      <c r="BD442" s="10" t="str">
        <f ca="1">IFERROR(RANK(order!BD442,order!BD$3:BD$554,0),"")</f>
        <v/>
      </c>
      <c r="BE442" s="10" t="str">
        <f ca="1">IFERROR(RANK(order!BE442,order!BE$3:BE$554,0),"")</f>
        <v/>
      </c>
      <c r="BF442" s="4" t="str">
        <f ca="1">IFERROR(RANK(order!BF442,order!BF$3:BF$554,0),"")</f>
        <v/>
      </c>
      <c r="BG442" s="4" t="str">
        <f ca="1">IFERROR(RANK(order!BG442,order!BG$3:BG$554,0),"")</f>
        <v/>
      </c>
      <c r="BH442" s="4" t="str">
        <f ca="1">IFERROR(RANK(order!BH442,order!BH$3:BH$554,0),"")</f>
        <v/>
      </c>
      <c r="BI442" s="10" t="str">
        <f ca="1">IFERROR(RANK(order!BI442,order!BI$3:BI$554,0),"")</f>
        <v/>
      </c>
      <c r="BJ442" s="10" t="str">
        <f ca="1">IFERROR(RANK(order!BJ442,order!BJ$3:BJ$554,0),"")</f>
        <v/>
      </c>
      <c r="BK442" s="10" t="str">
        <f ca="1">IFERROR(RANK(order!BK442,order!BK$3:BK$554,0),"")</f>
        <v/>
      </c>
      <c r="BL442" s="4" t="str">
        <f ca="1">IFERROR(RANK(order!BL442,order!BL$3:BL$554,0),"")</f>
        <v/>
      </c>
      <c r="BM442" s="4" t="str">
        <f ca="1">IFERROR(RANK(order!BM442,order!BM$3:BM$554,0),"")</f>
        <v/>
      </c>
      <c r="BN442" s="4" t="str">
        <f ca="1">IFERROR(RANK(order!BN442,order!BN$3:BN$554,0),"")</f>
        <v/>
      </c>
      <c r="BO442" s="10" t="str">
        <f ca="1">IFERROR(RANK(order!BO442,order!BO$3:BO$554,0),"")</f>
        <v/>
      </c>
      <c r="BP442" s="10" t="str">
        <f ca="1">IFERROR(RANK(order!BP442,order!BP$3:BP$554,0),"")</f>
        <v/>
      </c>
      <c r="BQ442" s="10" t="str">
        <f ca="1">IFERROR(RANK(order!BQ442,order!BQ$3:BQ$554,0),"")</f>
        <v/>
      </c>
      <c r="BR442" s="4" t="str">
        <f ca="1">IFERROR(RANK(order!BR442,order!BR$3:BR$554,0),"")</f>
        <v/>
      </c>
      <c r="BS442" s="4" t="str">
        <f ca="1">IFERROR(RANK(order!BS442,order!BS$3:BS$554,0),"")</f>
        <v/>
      </c>
      <c r="BT442" s="4" t="str">
        <f ca="1">IFERROR(RANK(order!BT442,order!BT$3:BT$554,0),"")</f>
        <v/>
      </c>
      <c r="BU442" s="95">
        <f t="shared" si="547"/>
        <v>440</v>
      </c>
      <c r="BV442" s="35" t="str">
        <f t="shared" si="548"/>
        <v>E1</v>
      </c>
      <c r="BW442" s="55">
        <f t="shared" ca="1" si="471"/>
        <v>0</v>
      </c>
      <c r="BX442" s="56" t="str">
        <f t="shared" ca="1" si="472"/>
        <v/>
      </c>
      <c r="BY442" s="56" t="str">
        <f t="shared" ca="1" si="473"/>
        <v/>
      </c>
      <c r="BZ442" s="57" t="str">
        <f t="shared" ca="1" si="474"/>
        <v/>
      </c>
      <c r="CA442" s="57" t="str">
        <f t="shared" ca="1" si="475"/>
        <v/>
      </c>
      <c r="CB442" s="58" t="str">
        <f t="shared" ca="1" si="476"/>
        <v/>
      </c>
      <c r="CC442" s="57" t="str">
        <f t="shared" ca="1" si="477"/>
        <v/>
      </c>
      <c r="CD442" s="57" t="str">
        <f t="shared" ca="1" si="478"/>
        <v/>
      </c>
      <c r="CE442" s="58" t="str">
        <f t="shared" ca="1" si="479"/>
        <v/>
      </c>
      <c r="CF442" s="59" t="str">
        <f t="shared" ca="1" si="480"/>
        <v/>
      </c>
      <c r="CG442" s="57" t="str">
        <f t="shared" ca="1" si="481"/>
        <v/>
      </c>
      <c r="CH442" s="57" t="str">
        <f t="shared" ca="1" si="482"/>
        <v/>
      </c>
      <c r="CI442" s="57" t="str">
        <f t="shared" ca="1" si="483"/>
        <v/>
      </c>
      <c r="CJ442" s="57" t="str">
        <f t="shared" ca="1" si="484"/>
        <v/>
      </c>
      <c r="CK442" s="57" t="str">
        <f t="shared" ca="1" si="485"/>
        <v/>
      </c>
      <c r="CL442" s="57" t="str">
        <f t="shared" ca="1" si="486"/>
        <v/>
      </c>
      <c r="CM442" s="57" t="str">
        <f t="shared" ca="1" si="487"/>
        <v/>
      </c>
      <c r="CN442" s="57" t="str">
        <f t="shared" ca="1" si="488"/>
        <v/>
      </c>
      <c r="CO442" s="57" t="str">
        <f t="shared" ca="1" si="489"/>
        <v/>
      </c>
      <c r="CP442" s="57" t="str">
        <f t="shared" ca="1" si="490"/>
        <v/>
      </c>
      <c r="CQ442" s="57" t="str">
        <f t="shared" ca="1" si="491"/>
        <v/>
      </c>
      <c r="CR442" s="57" t="str">
        <f t="shared" ca="1" si="492"/>
        <v/>
      </c>
      <c r="CS442" s="60" t="str">
        <f t="shared" ca="1" si="493"/>
        <v/>
      </c>
      <c r="CT442" s="60" t="str">
        <f t="shared" ca="1" si="494"/>
        <v/>
      </c>
      <c r="CU442" s="60" t="str">
        <f t="shared" ca="1" si="495"/>
        <v/>
      </c>
      <c r="CV442" s="60" t="str">
        <f t="shared" ca="1" si="496"/>
        <v/>
      </c>
      <c r="CW442" s="60" t="str">
        <f t="shared" ca="1" si="497"/>
        <v/>
      </c>
      <c r="CX442" s="60" t="str">
        <f t="shared" ca="1" si="498"/>
        <v/>
      </c>
      <c r="CY442" s="60" t="str">
        <f t="shared" ca="1" si="499"/>
        <v/>
      </c>
      <c r="CZ442" s="60" t="str">
        <f t="shared" ca="1" si="500"/>
        <v/>
      </c>
      <c r="DA442" s="65" t="str">
        <f t="shared" ca="1" si="501"/>
        <v/>
      </c>
      <c r="DB442" s="65" t="str">
        <f t="shared" ca="1" si="502"/>
        <v/>
      </c>
      <c r="DC442" s="65" t="str">
        <f t="shared" ca="1" si="503"/>
        <v/>
      </c>
      <c r="DD442" s="65" t="str">
        <f t="shared" ca="1" si="504"/>
        <v/>
      </c>
      <c r="DE442" s="65" t="str">
        <f t="shared" ca="1" si="505"/>
        <v/>
      </c>
      <c r="DF442" s="66" t="str">
        <f t="shared" ca="1" si="506"/>
        <v/>
      </c>
      <c r="DG442" s="66" t="str">
        <f t="shared" ca="1" si="507"/>
        <v/>
      </c>
      <c r="DH442" s="66" t="str">
        <f t="shared" ca="1" si="508"/>
        <v/>
      </c>
      <c r="DI442" s="66" t="str">
        <f t="shared" ca="1" si="509"/>
        <v/>
      </c>
      <c r="DJ442" s="66" t="str">
        <f t="shared" ca="1" si="510"/>
        <v/>
      </c>
      <c r="DK442" s="65" t="str">
        <f t="shared" ca="1" si="511"/>
        <v/>
      </c>
      <c r="DL442" s="65" t="str">
        <f t="shared" ca="1" si="512"/>
        <v/>
      </c>
      <c r="DM442" s="65" t="str">
        <f t="shared" ca="1" si="513"/>
        <v/>
      </c>
      <c r="DN442" s="65" t="str">
        <f t="shared" ca="1" si="514"/>
        <v/>
      </c>
      <c r="DO442" s="65" t="str">
        <f t="shared" ca="1" si="515"/>
        <v/>
      </c>
      <c r="DP442" s="65" t="str">
        <f t="shared" ca="1" si="516"/>
        <v/>
      </c>
      <c r="DQ442" s="65" t="str">
        <f t="shared" ca="1" si="517"/>
        <v/>
      </c>
      <c r="DR442" s="69" t="str">
        <f t="shared" ca="1" si="518"/>
        <v/>
      </c>
      <c r="DS442" s="69" t="str">
        <f t="shared" ca="1" si="519"/>
        <v/>
      </c>
      <c r="DT442" s="69" t="str">
        <f t="shared" ca="1" si="520"/>
        <v/>
      </c>
      <c r="DU442" s="69" t="str">
        <f t="shared" ca="1" si="521"/>
        <v/>
      </c>
      <c r="DV442" s="69" t="str">
        <f t="shared" ca="1" si="522"/>
        <v/>
      </c>
      <c r="DW442" s="69" t="str">
        <f t="shared" ca="1" si="523"/>
        <v/>
      </c>
      <c r="DX442" s="69" t="str">
        <f t="shared" ca="1" si="524"/>
        <v/>
      </c>
      <c r="DY442" s="69" t="str">
        <f t="shared" ca="1" si="525"/>
        <v/>
      </c>
      <c r="DZ442" s="72" t="str">
        <f t="shared" ca="1" si="526"/>
        <v/>
      </c>
      <c r="EA442" s="72" t="str">
        <f t="shared" ca="1" si="527"/>
        <v/>
      </c>
      <c r="EB442" s="72" t="str">
        <f t="shared" ca="1" si="528"/>
        <v/>
      </c>
      <c r="EC442" s="65" t="str">
        <f t="shared" ca="1" si="529"/>
        <v/>
      </c>
      <c r="ED442" s="65" t="str">
        <f t="shared" ca="1" si="530"/>
        <v/>
      </c>
      <c r="EE442" s="65" t="str">
        <f t="shared" ca="1" si="531"/>
        <v/>
      </c>
      <c r="EF442" s="65" t="str">
        <f t="shared" ca="1" si="532"/>
        <v/>
      </c>
      <c r="EG442" s="65" t="str">
        <f t="shared" ca="1" si="533"/>
        <v/>
      </c>
      <c r="EH442" s="65" t="str">
        <f t="shared" ca="1" si="534"/>
        <v/>
      </c>
      <c r="EI442" s="429" t="str">
        <f t="shared" ca="1" si="535"/>
        <v>No</v>
      </c>
      <c r="EJ442" s="428" t="str">
        <f t="shared" ca="1" si="536"/>
        <v/>
      </c>
      <c r="EK442" s="428" t="str">
        <f t="shared" ca="1" si="537"/>
        <v/>
      </c>
      <c r="EL442" s="65" t="str">
        <f t="shared" ca="1" si="538"/>
        <v/>
      </c>
      <c r="EM442" s="65" t="str">
        <f t="shared" ca="1" si="539"/>
        <v/>
      </c>
      <c r="EN442" s="65" t="str">
        <f t="shared" ca="1" si="540"/>
        <v/>
      </c>
      <c r="EO442" s="433" t="str">
        <f t="shared" ca="1" si="541"/>
        <v/>
      </c>
      <c r="EP442" s="433" t="str">
        <f t="shared" ca="1" si="542"/>
        <v/>
      </c>
      <c r="EQ442" s="433" t="str">
        <f t="shared" ca="1" si="543"/>
        <v/>
      </c>
      <c r="ER442" s="433" t="str">
        <f t="shared" ca="1" si="544"/>
        <v/>
      </c>
      <c r="ES442" s="433" t="str">
        <f t="shared" ca="1" si="545"/>
        <v/>
      </c>
      <c r="ET442" s="433" t="str">
        <f t="shared" ca="1" si="546"/>
        <v/>
      </c>
      <c r="EU442" s="433" t="str">
        <f ca="1">IF(OR(CO442="",CQ442=""),"",Discipline!$P$3*CO442+Discipline!$X$3*CQ442)</f>
        <v/>
      </c>
      <c r="EV442" s="433" t="str">
        <f ca="1">IF(OR(CP442="",CR442=""),"",Discipline!$P$3*CP442+Discipline!$X$3*CR442)</f>
        <v/>
      </c>
    </row>
    <row r="443" spans="1:152" x14ac:dyDescent="0.25">
      <c r="A443" s="10" t="str">
        <f ca="1">IFERROR(RANK(order!A443,order!A$3:A$554,0),"")</f>
        <v/>
      </c>
      <c r="B443" s="10" t="str">
        <f ca="1">IFERROR(RANK(order!B443,order!B$3:B$554,0),"")</f>
        <v/>
      </c>
      <c r="C443" s="10" t="str">
        <f ca="1">IFERROR(RANK(order!C443,order!C$3:C$554,0),"")</f>
        <v/>
      </c>
      <c r="D443" s="4" t="str">
        <f ca="1">IFERROR(RANK(order!D443,order!D$3:D$554,0),"")</f>
        <v/>
      </c>
      <c r="E443" s="4" t="str">
        <f ca="1">IFERROR(RANK(order!E443,order!E$3:E$554,0),"")</f>
        <v/>
      </c>
      <c r="F443" s="4" t="str">
        <f ca="1">IFERROR(RANK(order!F443,order!F$3:F$554,0),"")</f>
        <v/>
      </c>
      <c r="G443" s="10" t="str">
        <f ca="1">IFERROR(RANK(order!G443,order!G$3:G$554,0),"")</f>
        <v/>
      </c>
      <c r="H443" s="10" t="str">
        <f ca="1">IFERROR(RANK(order!H443,order!H$3:H$554,0),"")</f>
        <v/>
      </c>
      <c r="I443" s="10" t="str">
        <f ca="1">IFERROR(RANK(order!I443,order!I$3:I$554,0),"")</f>
        <v/>
      </c>
      <c r="J443" s="4" t="str">
        <f ca="1">IFERROR(RANK(order!J443,order!J$3:J$554,0),"")</f>
        <v/>
      </c>
      <c r="K443" s="4" t="str">
        <f ca="1">IFERROR(RANK(order!K443,order!K$3:K$554,0),"")</f>
        <v/>
      </c>
      <c r="L443" s="4" t="str">
        <f ca="1">IFERROR(RANK(order!L443,order!L$3:L$554,0),"")</f>
        <v/>
      </c>
      <c r="M443" s="10" t="str">
        <f ca="1">IFERROR(RANK(order!M443,order!M$3:M$554,0),"")</f>
        <v/>
      </c>
      <c r="N443" s="10" t="str">
        <f ca="1">IFERROR(RANK(order!N443,order!N$3:N$554,0),"")</f>
        <v/>
      </c>
      <c r="O443" s="10" t="str">
        <f ca="1">IFERROR(RANK(order!O443,order!O$3:O$554,0),"")</f>
        <v/>
      </c>
      <c r="P443" s="4" t="str">
        <f ca="1">IFERROR(RANK(order!P443,order!P$3:P$554,0),"")</f>
        <v/>
      </c>
      <c r="Q443" s="4" t="str">
        <f ca="1">IFERROR(RANK(order!Q443,order!Q$3:Q$554,0),"")</f>
        <v/>
      </c>
      <c r="R443" s="4" t="str">
        <f ca="1">IFERROR(RANK(order!R443,order!R$3:R$554,0),"")</f>
        <v/>
      </c>
      <c r="S443" s="10" t="str">
        <f ca="1">IFERROR(RANK(order!S443,order!S$3:S$554,0),"")</f>
        <v/>
      </c>
      <c r="T443" s="10" t="str">
        <f ca="1">IFERROR(RANK(order!T443,order!T$3:T$554,0),"")</f>
        <v/>
      </c>
      <c r="U443" s="10" t="str">
        <f ca="1">IFERROR(RANK(order!U443,order!U$3:U$554,0),"")</f>
        <v/>
      </c>
      <c r="V443" s="4" t="str">
        <f ca="1">IFERROR(RANK(order!V443,order!V$3:V$554,0),"")</f>
        <v/>
      </c>
      <c r="W443" s="4" t="str">
        <f ca="1">IFERROR(RANK(order!W443,order!W$3:W$554,0),"")</f>
        <v/>
      </c>
      <c r="X443" s="4" t="str">
        <f ca="1">IFERROR(RANK(order!X443,order!X$3:X$554,0),"")</f>
        <v/>
      </c>
      <c r="Y443" s="10" t="str">
        <f ca="1">IFERROR(RANK(order!Y443,order!Y$3:Y$554,0),"")</f>
        <v/>
      </c>
      <c r="Z443" s="10" t="str">
        <f ca="1">IFERROR(RANK(order!Z443,order!Z$3:Z$554,0),"")</f>
        <v/>
      </c>
      <c r="AA443" s="10" t="str">
        <f ca="1">IFERROR(RANK(order!AA443,order!AA$3:AA$554,0),"")</f>
        <v/>
      </c>
      <c r="AB443" s="4" t="str">
        <f ca="1">IFERROR(RANK(order!AB443,order!AB$3:AB$554,0),"")</f>
        <v/>
      </c>
      <c r="AC443" s="4" t="str">
        <f ca="1">IFERROR(RANK(order!AC443,order!AC$3:AC$554,0),"")</f>
        <v/>
      </c>
      <c r="AD443" s="4" t="str">
        <f ca="1">IFERROR(RANK(order!AD443,order!AD$3:AD$554,0),"")</f>
        <v/>
      </c>
      <c r="AE443" s="10" t="str">
        <f ca="1">IFERROR(RANK(order!AE443,order!AE$3:AE$554,0),"")</f>
        <v/>
      </c>
      <c r="AF443" s="10" t="str">
        <f ca="1">IFERROR(RANK(order!AF443,order!AF$3:AF$554,0),"")</f>
        <v/>
      </c>
      <c r="AG443" s="10" t="str">
        <f ca="1">IFERROR(RANK(order!AG443,order!AG$3:AG$554,0),"")</f>
        <v/>
      </c>
      <c r="AH443" s="4" t="str">
        <f ca="1">IFERROR(RANK(order!AH443,order!AH$3:AH$554,0),"")</f>
        <v/>
      </c>
      <c r="AI443" s="4" t="str">
        <f ca="1">IFERROR(RANK(order!AI443,order!AI$3:AI$554,0),"")</f>
        <v/>
      </c>
      <c r="AJ443" s="4" t="str">
        <f ca="1">IFERROR(RANK(order!AJ443,order!AJ$3:AJ$554,0),"")</f>
        <v/>
      </c>
      <c r="AK443" s="10" t="str">
        <f ca="1">IFERROR(RANK(order!AK443,order!AK$3:AK$554,0),"")</f>
        <v/>
      </c>
      <c r="AL443" s="10" t="str">
        <f ca="1">IFERROR(RANK(order!AL443,order!AL$3:AL$554,0),"")</f>
        <v/>
      </c>
      <c r="AM443" s="10" t="str">
        <f ca="1">IFERROR(RANK(order!AM443,order!AM$3:AM$554,0),"")</f>
        <v/>
      </c>
      <c r="AN443" s="4" t="str">
        <f ca="1">IFERROR(RANK(order!AN443,order!AN$3:AN$554,0),"")</f>
        <v/>
      </c>
      <c r="AO443" s="4" t="str">
        <f ca="1">IFERROR(RANK(order!AO443,order!AO$3:AO$554,0),"")</f>
        <v/>
      </c>
      <c r="AP443" s="4" t="str">
        <f ca="1">IFERROR(RANK(order!AP443,order!AP$3:AP$554,0),"")</f>
        <v/>
      </c>
      <c r="AQ443" s="10" t="str">
        <f ca="1">IFERROR(RANK(order!AQ443,order!AQ$3:AQ$554,0),"")</f>
        <v/>
      </c>
      <c r="AR443" s="10" t="str">
        <f ca="1">IFERROR(RANK(order!AR443,order!AR$3:AR$554,0),"")</f>
        <v/>
      </c>
      <c r="AS443" s="10" t="str">
        <f ca="1">IFERROR(RANK(order!AS443,order!AS$3:AS$554,0),"")</f>
        <v/>
      </c>
      <c r="AT443" s="4" t="str">
        <f ca="1">IFERROR(RANK(order!AT443,order!AT$3:AT$554,0),"")</f>
        <v/>
      </c>
      <c r="AU443" s="4" t="str">
        <f ca="1">IFERROR(RANK(order!AU443,order!AU$3:AU$554,0),"")</f>
        <v/>
      </c>
      <c r="AV443" s="4" t="str">
        <f ca="1">IFERROR(RANK(order!AV443,order!AV$3:AV$554,0),"")</f>
        <v/>
      </c>
      <c r="AW443" s="10" t="str">
        <f ca="1">IFERROR(RANK(order!AW443,order!AW$3:AW$554,0),"")</f>
        <v/>
      </c>
      <c r="AX443" s="10" t="str">
        <f ca="1">IFERROR(RANK(order!AX443,order!AX$3:AX$554,0),"")</f>
        <v/>
      </c>
      <c r="AY443" s="10" t="str">
        <f ca="1">IFERROR(RANK(order!AY443,order!AY$3:AY$554,0),"")</f>
        <v/>
      </c>
      <c r="AZ443" s="4" t="str">
        <f ca="1">IFERROR(RANK(order!AZ443,order!AZ$3:AZ$554,0),"")</f>
        <v/>
      </c>
      <c r="BA443" s="4" t="str">
        <f ca="1">IFERROR(RANK(order!BA443,order!BA$3:BA$554,0),"")</f>
        <v/>
      </c>
      <c r="BB443" s="4" t="str">
        <f ca="1">IFERROR(RANK(order!BB443,order!BB$3:BB$554,0),"")</f>
        <v/>
      </c>
      <c r="BC443" s="10" t="str">
        <f ca="1">IFERROR(RANK(order!BC443,order!BC$3:BC$554,0),"")</f>
        <v/>
      </c>
      <c r="BD443" s="10" t="str">
        <f ca="1">IFERROR(RANK(order!BD443,order!BD$3:BD$554,0),"")</f>
        <v/>
      </c>
      <c r="BE443" s="10" t="str">
        <f ca="1">IFERROR(RANK(order!BE443,order!BE$3:BE$554,0),"")</f>
        <v/>
      </c>
      <c r="BF443" s="4" t="str">
        <f ca="1">IFERROR(RANK(order!BF443,order!BF$3:BF$554,0),"")</f>
        <v/>
      </c>
      <c r="BG443" s="4" t="str">
        <f ca="1">IFERROR(RANK(order!BG443,order!BG$3:BG$554,0),"")</f>
        <v/>
      </c>
      <c r="BH443" s="4" t="str">
        <f ca="1">IFERROR(RANK(order!BH443,order!BH$3:BH$554,0),"")</f>
        <v/>
      </c>
      <c r="BI443" s="10" t="str">
        <f ca="1">IFERROR(RANK(order!BI443,order!BI$3:BI$554,0),"")</f>
        <v/>
      </c>
      <c r="BJ443" s="10" t="str">
        <f ca="1">IFERROR(RANK(order!BJ443,order!BJ$3:BJ$554,0),"")</f>
        <v/>
      </c>
      <c r="BK443" s="10" t="str">
        <f ca="1">IFERROR(RANK(order!BK443,order!BK$3:BK$554,0),"")</f>
        <v/>
      </c>
      <c r="BL443" s="4" t="str">
        <f ca="1">IFERROR(RANK(order!BL443,order!BL$3:BL$554,0),"")</f>
        <v/>
      </c>
      <c r="BM443" s="4" t="str">
        <f ca="1">IFERROR(RANK(order!BM443,order!BM$3:BM$554,0),"")</f>
        <v/>
      </c>
      <c r="BN443" s="4" t="str">
        <f ca="1">IFERROR(RANK(order!BN443,order!BN$3:BN$554,0),"")</f>
        <v/>
      </c>
      <c r="BO443" s="10" t="str">
        <f ca="1">IFERROR(RANK(order!BO443,order!BO$3:BO$554,0),"")</f>
        <v/>
      </c>
      <c r="BP443" s="10" t="str">
        <f ca="1">IFERROR(RANK(order!BP443,order!BP$3:BP$554,0),"")</f>
        <v/>
      </c>
      <c r="BQ443" s="10" t="str">
        <f ca="1">IFERROR(RANK(order!BQ443,order!BQ$3:BQ$554,0),"")</f>
        <v/>
      </c>
      <c r="BR443" s="4" t="str">
        <f ca="1">IFERROR(RANK(order!BR443,order!BR$3:BR$554,0),"")</f>
        <v/>
      </c>
      <c r="BS443" s="4" t="str">
        <f ca="1">IFERROR(RANK(order!BS443,order!BS$3:BS$554,0),"")</f>
        <v/>
      </c>
      <c r="BT443" s="4" t="str">
        <f ca="1">IFERROR(RANK(order!BT443,order!BT$3:BT$554,0),"")</f>
        <v/>
      </c>
      <c r="BU443" s="95">
        <f t="shared" si="547"/>
        <v>441</v>
      </c>
      <c r="BV443" s="35" t="str">
        <f t="shared" si="548"/>
        <v>E1</v>
      </c>
      <c r="BW443" s="55">
        <f t="shared" ca="1" si="471"/>
        <v>0</v>
      </c>
      <c r="BX443" s="56" t="str">
        <f t="shared" ca="1" si="472"/>
        <v/>
      </c>
      <c r="BY443" s="56" t="str">
        <f t="shared" ca="1" si="473"/>
        <v/>
      </c>
      <c r="BZ443" s="57" t="str">
        <f t="shared" ca="1" si="474"/>
        <v/>
      </c>
      <c r="CA443" s="57" t="str">
        <f t="shared" ca="1" si="475"/>
        <v/>
      </c>
      <c r="CB443" s="58" t="str">
        <f t="shared" ca="1" si="476"/>
        <v/>
      </c>
      <c r="CC443" s="57" t="str">
        <f t="shared" ca="1" si="477"/>
        <v/>
      </c>
      <c r="CD443" s="57" t="str">
        <f t="shared" ca="1" si="478"/>
        <v/>
      </c>
      <c r="CE443" s="58" t="str">
        <f t="shared" ca="1" si="479"/>
        <v/>
      </c>
      <c r="CF443" s="59" t="str">
        <f t="shared" ca="1" si="480"/>
        <v/>
      </c>
      <c r="CG443" s="57" t="str">
        <f t="shared" ca="1" si="481"/>
        <v/>
      </c>
      <c r="CH443" s="57" t="str">
        <f t="shared" ca="1" si="482"/>
        <v/>
      </c>
      <c r="CI443" s="57" t="str">
        <f t="shared" ca="1" si="483"/>
        <v/>
      </c>
      <c r="CJ443" s="57" t="str">
        <f t="shared" ca="1" si="484"/>
        <v/>
      </c>
      <c r="CK443" s="57" t="str">
        <f t="shared" ca="1" si="485"/>
        <v/>
      </c>
      <c r="CL443" s="57" t="str">
        <f t="shared" ca="1" si="486"/>
        <v/>
      </c>
      <c r="CM443" s="57" t="str">
        <f t="shared" ca="1" si="487"/>
        <v/>
      </c>
      <c r="CN443" s="57" t="str">
        <f t="shared" ca="1" si="488"/>
        <v/>
      </c>
      <c r="CO443" s="57" t="str">
        <f t="shared" ca="1" si="489"/>
        <v/>
      </c>
      <c r="CP443" s="57" t="str">
        <f t="shared" ca="1" si="490"/>
        <v/>
      </c>
      <c r="CQ443" s="57" t="str">
        <f t="shared" ca="1" si="491"/>
        <v/>
      </c>
      <c r="CR443" s="57" t="str">
        <f t="shared" ca="1" si="492"/>
        <v/>
      </c>
      <c r="CS443" s="60" t="str">
        <f t="shared" ca="1" si="493"/>
        <v/>
      </c>
      <c r="CT443" s="60" t="str">
        <f t="shared" ca="1" si="494"/>
        <v/>
      </c>
      <c r="CU443" s="60" t="str">
        <f t="shared" ca="1" si="495"/>
        <v/>
      </c>
      <c r="CV443" s="60" t="str">
        <f t="shared" ca="1" si="496"/>
        <v/>
      </c>
      <c r="CW443" s="60" t="str">
        <f t="shared" ca="1" si="497"/>
        <v/>
      </c>
      <c r="CX443" s="60" t="str">
        <f t="shared" ca="1" si="498"/>
        <v/>
      </c>
      <c r="CY443" s="60" t="str">
        <f t="shared" ca="1" si="499"/>
        <v/>
      </c>
      <c r="CZ443" s="60" t="str">
        <f t="shared" ca="1" si="500"/>
        <v/>
      </c>
      <c r="DA443" s="65" t="str">
        <f t="shared" ca="1" si="501"/>
        <v/>
      </c>
      <c r="DB443" s="65" t="str">
        <f t="shared" ca="1" si="502"/>
        <v/>
      </c>
      <c r="DC443" s="65" t="str">
        <f t="shared" ca="1" si="503"/>
        <v/>
      </c>
      <c r="DD443" s="65" t="str">
        <f t="shared" ca="1" si="504"/>
        <v/>
      </c>
      <c r="DE443" s="65" t="str">
        <f t="shared" ca="1" si="505"/>
        <v/>
      </c>
      <c r="DF443" s="66" t="str">
        <f t="shared" ca="1" si="506"/>
        <v/>
      </c>
      <c r="DG443" s="66" t="str">
        <f t="shared" ca="1" si="507"/>
        <v/>
      </c>
      <c r="DH443" s="66" t="str">
        <f t="shared" ca="1" si="508"/>
        <v/>
      </c>
      <c r="DI443" s="66" t="str">
        <f t="shared" ca="1" si="509"/>
        <v/>
      </c>
      <c r="DJ443" s="66" t="str">
        <f t="shared" ca="1" si="510"/>
        <v/>
      </c>
      <c r="DK443" s="65" t="str">
        <f t="shared" ca="1" si="511"/>
        <v/>
      </c>
      <c r="DL443" s="65" t="str">
        <f t="shared" ca="1" si="512"/>
        <v/>
      </c>
      <c r="DM443" s="65" t="str">
        <f t="shared" ca="1" si="513"/>
        <v/>
      </c>
      <c r="DN443" s="65" t="str">
        <f t="shared" ca="1" si="514"/>
        <v/>
      </c>
      <c r="DO443" s="65" t="str">
        <f t="shared" ca="1" si="515"/>
        <v/>
      </c>
      <c r="DP443" s="65" t="str">
        <f t="shared" ca="1" si="516"/>
        <v/>
      </c>
      <c r="DQ443" s="65" t="str">
        <f t="shared" ca="1" si="517"/>
        <v/>
      </c>
      <c r="DR443" s="69" t="str">
        <f t="shared" ca="1" si="518"/>
        <v/>
      </c>
      <c r="DS443" s="69" t="str">
        <f t="shared" ca="1" si="519"/>
        <v/>
      </c>
      <c r="DT443" s="69" t="str">
        <f t="shared" ca="1" si="520"/>
        <v/>
      </c>
      <c r="DU443" s="69" t="str">
        <f t="shared" ca="1" si="521"/>
        <v/>
      </c>
      <c r="DV443" s="69" t="str">
        <f t="shared" ca="1" si="522"/>
        <v/>
      </c>
      <c r="DW443" s="69" t="str">
        <f t="shared" ca="1" si="523"/>
        <v/>
      </c>
      <c r="DX443" s="69" t="str">
        <f t="shared" ca="1" si="524"/>
        <v/>
      </c>
      <c r="DY443" s="69" t="str">
        <f t="shared" ca="1" si="525"/>
        <v/>
      </c>
      <c r="DZ443" s="72" t="str">
        <f t="shared" ca="1" si="526"/>
        <v/>
      </c>
      <c r="EA443" s="72" t="str">
        <f t="shared" ca="1" si="527"/>
        <v/>
      </c>
      <c r="EB443" s="72" t="str">
        <f t="shared" ca="1" si="528"/>
        <v/>
      </c>
      <c r="EC443" s="65" t="str">
        <f t="shared" ca="1" si="529"/>
        <v/>
      </c>
      <c r="ED443" s="65" t="str">
        <f t="shared" ca="1" si="530"/>
        <v/>
      </c>
      <c r="EE443" s="65" t="str">
        <f t="shared" ca="1" si="531"/>
        <v/>
      </c>
      <c r="EF443" s="65" t="str">
        <f t="shared" ca="1" si="532"/>
        <v/>
      </c>
      <c r="EG443" s="65" t="str">
        <f t="shared" ca="1" si="533"/>
        <v/>
      </c>
      <c r="EH443" s="65" t="str">
        <f t="shared" ca="1" si="534"/>
        <v/>
      </c>
      <c r="EI443" s="429" t="str">
        <f t="shared" ca="1" si="535"/>
        <v>No</v>
      </c>
      <c r="EJ443" s="428" t="str">
        <f t="shared" ca="1" si="536"/>
        <v/>
      </c>
      <c r="EK443" s="428" t="str">
        <f t="shared" ca="1" si="537"/>
        <v/>
      </c>
      <c r="EL443" s="65" t="str">
        <f t="shared" ca="1" si="538"/>
        <v/>
      </c>
      <c r="EM443" s="65" t="str">
        <f t="shared" ca="1" si="539"/>
        <v/>
      </c>
      <c r="EN443" s="65" t="str">
        <f t="shared" ca="1" si="540"/>
        <v/>
      </c>
      <c r="EO443" s="433" t="str">
        <f t="shared" ca="1" si="541"/>
        <v/>
      </c>
      <c r="EP443" s="433" t="str">
        <f t="shared" ca="1" si="542"/>
        <v/>
      </c>
      <c r="EQ443" s="433" t="str">
        <f t="shared" ca="1" si="543"/>
        <v/>
      </c>
      <c r="ER443" s="433" t="str">
        <f t="shared" ca="1" si="544"/>
        <v/>
      </c>
      <c r="ES443" s="433" t="str">
        <f t="shared" ca="1" si="545"/>
        <v/>
      </c>
      <c r="ET443" s="433" t="str">
        <f t="shared" ca="1" si="546"/>
        <v/>
      </c>
      <c r="EU443" s="433" t="str">
        <f ca="1">IF(OR(CO443="",CQ443=""),"",Discipline!$P$3*CO443+Discipline!$X$3*CQ443)</f>
        <v/>
      </c>
      <c r="EV443" s="433" t="str">
        <f ca="1">IF(OR(CP443="",CR443=""),"",Discipline!$P$3*CP443+Discipline!$X$3*CR443)</f>
        <v/>
      </c>
    </row>
    <row r="444" spans="1:152" x14ac:dyDescent="0.25">
      <c r="A444" s="10" t="str">
        <f ca="1">IFERROR(RANK(order!A444,order!A$3:A$554,0),"")</f>
        <v/>
      </c>
      <c r="B444" s="10" t="str">
        <f ca="1">IFERROR(RANK(order!B444,order!B$3:B$554,0),"")</f>
        <v/>
      </c>
      <c r="C444" s="10" t="str">
        <f ca="1">IFERROR(RANK(order!C444,order!C$3:C$554,0),"")</f>
        <v/>
      </c>
      <c r="D444" s="4" t="str">
        <f ca="1">IFERROR(RANK(order!D444,order!D$3:D$554,0),"")</f>
        <v/>
      </c>
      <c r="E444" s="4" t="str">
        <f ca="1">IFERROR(RANK(order!E444,order!E$3:E$554,0),"")</f>
        <v/>
      </c>
      <c r="F444" s="4" t="str">
        <f ca="1">IFERROR(RANK(order!F444,order!F$3:F$554,0),"")</f>
        <v/>
      </c>
      <c r="G444" s="10" t="str">
        <f ca="1">IFERROR(RANK(order!G444,order!G$3:G$554,0),"")</f>
        <v/>
      </c>
      <c r="H444" s="10" t="str">
        <f ca="1">IFERROR(RANK(order!H444,order!H$3:H$554,0),"")</f>
        <v/>
      </c>
      <c r="I444" s="10" t="str">
        <f ca="1">IFERROR(RANK(order!I444,order!I$3:I$554,0),"")</f>
        <v/>
      </c>
      <c r="J444" s="4" t="str">
        <f ca="1">IFERROR(RANK(order!J444,order!J$3:J$554,0),"")</f>
        <v/>
      </c>
      <c r="K444" s="4" t="str">
        <f ca="1">IFERROR(RANK(order!K444,order!K$3:K$554,0),"")</f>
        <v/>
      </c>
      <c r="L444" s="4" t="str">
        <f ca="1">IFERROR(RANK(order!L444,order!L$3:L$554,0),"")</f>
        <v/>
      </c>
      <c r="M444" s="10" t="str">
        <f ca="1">IFERROR(RANK(order!M444,order!M$3:M$554,0),"")</f>
        <v/>
      </c>
      <c r="N444" s="10" t="str">
        <f ca="1">IFERROR(RANK(order!N444,order!N$3:N$554,0),"")</f>
        <v/>
      </c>
      <c r="O444" s="10" t="str">
        <f ca="1">IFERROR(RANK(order!O444,order!O$3:O$554,0),"")</f>
        <v/>
      </c>
      <c r="P444" s="4" t="str">
        <f ca="1">IFERROR(RANK(order!P444,order!P$3:P$554,0),"")</f>
        <v/>
      </c>
      <c r="Q444" s="4" t="str">
        <f ca="1">IFERROR(RANK(order!Q444,order!Q$3:Q$554,0),"")</f>
        <v/>
      </c>
      <c r="R444" s="4" t="str">
        <f ca="1">IFERROR(RANK(order!R444,order!R$3:R$554,0),"")</f>
        <v/>
      </c>
      <c r="S444" s="10" t="str">
        <f ca="1">IFERROR(RANK(order!S444,order!S$3:S$554,0),"")</f>
        <v/>
      </c>
      <c r="T444" s="10" t="str">
        <f ca="1">IFERROR(RANK(order!T444,order!T$3:T$554,0),"")</f>
        <v/>
      </c>
      <c r="U444" s="10" t="str">
        <f ca="1">IFERROR(RANK(order!U444,order!U$3:U$554,0),"")</f>
        <v/>
      </c>
      <c r="V444" s="4" t="str">
        <f ca="1">IFERROR(RANK(order!V444,order!V$3:V$554,0),"")</f>
        <v/>
      </c>
      <c r="W444" s="4" t="str">
        <f ca="1">IFERROR(RANK(order!W444,order!W$3:W$554,0),"")</f>
        <v/>
      </c>
      <c r="X444" s="4" t="str">
        <f ca="1">IFERROR(RANK(order!X444,order!X$3:X$554,0),"")</f>
        <v/>
      </c>
      <c r="Y444" s="10" t="str">
        <f ca="1">IFERROR(RANK(order!Y444,order!Y$3:Y$554,0),"")</f>
        <v/>
      </c>
      <c r="Z444" s="10" t="str">
        <f ca="1">IFERROR(RANK(order!Z444,order!Z$3:Z$554,0),"")</f>
        <v/>
      </c>
      <c r="AA444" s="10" t="str">
        <f ca="1">IFERROR(RANK(order!AA444,order!AA$3:AA$554,0),"")</f>
        <v/>
      </c>
      <c r="AB444" s="4" t="str">
        <f ca="1">IFERROR(RANK(order!AB444,order!AB$3:AB$554,0),"")</f>
        <v/>
      </c>
      <c r="AC444" s="4" t="str">
        <f ca="1">IFERROR(RANK(order!AC444,order!AC$3:AC$554,0),"")</f>
        <v/>
      </c>
      <c r="AD444" s="4" t="str">
        <f ca="1">IFERROR(RANK(order!AD444,order!AD$3:AD$554,0),"")</f>
        <v/>
      </c>
      <c r="AE444" s="10" t="str">
        <f ca="1">IFERROR(RANK(order!AE444,order!AE$3:AE$554,0),"")</f>
        <v/>
      </c>
      <c r="AF444" s="10" t="str">
        <f ca="1">IFERROR(RANK(order!AF444,order!AF$3:AF$554,0),"")</f>
        <v/>
      </c>
      <c r="AG444" s="10" t="str">
        <f ca="1">IFERROR(RANK(order!AG444,order!AG$3:AG$554,0),"")</f>
        <v/>
      </c>
      <c r="AH444" s="4" t="str">
        <f ca="1">IFERROR(RANK(order!AH444,order!AH$3:AH$554,0),"")</f>
        <v/>
      </c>
      <c r="AI444" s="4" t="str">
        <f ca="1">IFERROR(RANK(order!AI444,order!AI$3:AI$554,0),"")</f>
        <v/>
      </c>
      <c r="AJ444" s="4" t="str">
        <f ca="1">IFERROR(RANK(order!AJ444,order!AJ$3:AJ$554,0),"")</f>
        <v/>
      </c>
      <c r="AK444" s="10" t="str">
        <f ca="1">IFERROR(RANK(order!AK444,order!AK$3:AK$554,0),"")</f>
        <v/>
      </c>
      <c r="AL444" s="10" t="str">
        <f ca="1">IFERROR(RANK(order!AL444,order!AL$3:AL$554,0),"")</f>
        <v/>
      </c>
      <c r="AM444" s="10" t="str">
        <f ca="1">IFERROR(RANK(order!AM444,order!AM$3:AM$554,0),"")</f>
        <v/>
      </c>
      <c r="AN444" s="4" t="str">
        <f ca="1">IFERROR(RANK(order!AN444,order!AN$3:AN$554,0),"")</f>
        <v/>
      </c>
      <c r="AO444" s="4" t="str">
        <f ca="1">IFERROR(RANK(order!AO444,order!AO$3:AO$554,0),"")</f>
        <v/>
      </c>
      <c r="AP444" s="4" t="str">
        <f ca="1">IFERROR(RANK(order!AP444,order!AP$3:AP$554,0),"")</f>
        <v/>
      </c>
      <c r="AQ444" s="10" t="str">
        <f ca="1">IFERROR(RANK(order!AQ444,order!AQ$3:AQ$554,0),"")</f>
        <v/>
      </c>
      <c r="AR444" s="10" t="str">
        <f ca="1">IFERROR(RANK(order!AR444,order!AR$3:AR$554,0),"")</f>
        <v/>
      </c>
      <c r="AS444" s="10" t="str">
        <f ca="1">IFERROR(RANK(order!AS444,order!AS$3:AS$554,0),"")</f>
        <v/>
      </c>
      <c r="AT444" s="4" t="str">
        <f ca="1">IFERROR(RANK(order!AT444,order!AT$3:AT$554,0),"")</f>
        <v/>
      </c>
      <c r="AU444" s="4" t="str">
        <f ca="1">IFERROR(RANK(order!AU444,order!AU$3:AU$554,0),"")</f>
        <v/>
      </c>
      <c r="AV444" s="4" t="str">
        <f ca="1">IFERROR(RANK(order!AV444,order!AV$3:AV$554,0),"")</f>
        <v/>
      </c>
      <c r="AW444" s="10" t="str">
        <f ca="1">IFERROR(RANK(order!AW444,order!AW$3:AW$554,0),"")</f>
        <v/>
      </c>
      <c r="AX444" s="10" t="str">
        <f ca="1">IFERROR(RANK(order!AX444,order!AX$3:AX$554,0),"")</f>
        <v/>
      </c>
      <c r="AY444" s="10" t="str">
        <f ca="1">IFERROR(RANK(order!AY444,order!AY$3:AY$554,0),"")</f>
        <v/>
      </c>
      <c r="AZ444" s="4" t="str">
        <f ca="1">IFERROR(RANK(order!AZ444,order!AZ$3:AZ$554,0),"")</f>
        <v/>
      </c>
      <c r="BA444" s="4" t="str">
        <f ca="1">IFERROR(RANK(order!BA444,order!BA$3:BA$554,0),"")</f>
        <v/>
      </c>
      <c r="BB444" s="4" t="str">
        <f ca="1">IFERROR(RANK(order!BB444,order!BB$3:BB$554,0),"")</f>
        <v/>
      </c>
      <c r="BC444" s="10" t="str">
        <f ca="1">IFERROR(RANK(order!BC444,order!BC$3:BC$554,0),"")</f>
        <v/>
      </c>
      <c r="BD444" s="10" t="str">
        <f ca="1">IFERROR(RANK(order!BD444,order!BD$3:BD$554,0),"")</f>
        <v/>
      </c>
      <c r="BE444" s="10" t="str">
        <f ca="1">IFERROR(RANK(order!BE444,order!BE$3:BE$554,0),"")</f>
        <v/>
      </c>
      <c r="BF444" s="4" t="str">
        <f ca="1">IFERROR(RANK(order!BF444,order!BF$3:BF$554,0),"")</f>
        <v/>
      </c>
      <c r="BG444" s="4" t="str">
        <f ca="1">IFERROR(RANK(order!BG444,order!BG$3:BG$554,0),"")</f>
        <v/>
      </c>
      <c r="BH444" s="4" t="str">
        <f ca="1">IFERROR(RANK(order!BH444,order!BH$3:BH$554,0),"")</f>
        <v/>
      </c>
      <c r="BI444" s="10" t="str">
        <f ca="1">IFERROR(RANK(order!BI444,order!BI$3:BI$554,0),"")</f>
        <v/>
      </c>
      <c r="BJ444" s="10" t="str">
        <f ca="1">IFERROR(RANK(order!BJ444,order!BJ$3:BJ$554,0),"")</f>
        <v/>
      </c>
      <c r="BK444" s="10" t="str">
        <f ca="1">IFERROR(RANK(order!BK444,order!BK$3:BK$554,0),"")</f>
        <v/>
      </c>
      <c r="BL444" s="4" t="str">
        <f ca="1">IFERROR(RANK(order!BL444,order!BL$3:BL$554,0),"")</f>
        <v/>
      </c>
      <c r="BM444" s="4" t="str">
        <f ca="1">IFERROR(RANK(order!BM444,order!BM$3:BM$554,0),"")</f>
        <v/>
      </c>
      <c r="BN444" s="4" t="str">
        <f ca="1">IFERROR(RANK(order!BN444,order!BN$3:BN$554,0),"")</f>
        <v/>
      </c>
      <c r="BO444" s="10" t="str">
        <f ca="1">IFERROR(RANK(order!BO444,order!BO$3:BO$554,0),"")</f>
        <v/>
      </c>
      <c r="BP444" s="10" t="str">
        <f ca="1">IFERROR(RANK(order!BP444,order!BP$3:BP$554,0),"")</f>
        <v/>
      </c>
      <c r="BQ444" s="10" t="str">
        <f ca="1">IFERROR(RANK(order!BQ444,order!BQ$3:BQ$554,0),"")</f>
        <v/>
      </c>
      <c r="BR444" s="4" t="str">
        <f ca="1">IFERROR(RANK(order!BR444,order!BR$3:BR$554,0),"")</f>
        <v/>
      </c>
      <c r="BS444" s="4" t="str">
        <f ca="1">IFERROR(RANK(order!BS444,order!BS$3:BS$554,0),"")</f>
        <v/>
      </c>
      <c r="BT444" s="4" t="str">
        <f ca="1">IFERROR(RANK(order!BT444,order!BT$3:BT$554,0),"")</f>
        <v/>
      </c>
      <c r="BU444" s="95">
        <f t="shared" si="547"/>
        <v>442</v>
      </c>
      <c r="BV444" s="35" t="str">
        <f t="shared" si="548"/>
        <v>E1</v>
      </c>
      <c r="BW444" s="55">
        <f t="shared" ca="1" si="471"/>
        <v>0</v>
      </c>
      <c r="BX444" s="56" t="str">
        <f t="shared" ca="1" si="472"/>
        <v/>
      </c>
      <c r="BY444" s="56" t="str">
        <f t="shared" ca="1" si="473"/>
        <v/>
      </c>
      <c r="BZ444" s="57" t="str">
        <f t="shared" ca="1" si="474"/>
        <v/>
      </c>
      <c r="CA444" s="57" t="str">
        <f t="shared" ca="1" si="475"/>
        <v/>
      </c>
      <c r="CB444" s="58" t="str">
        <f t="shared" ca="1" si="476"/>
        <v/>
      </c>
      <c r="CC444" s="57" t="str">
        <f t="shared" ca="1" si="477"/>
        <v/>
      </c>
      <c r="CD444" s="57" t="str">
        <f t="shared" ca="1" si="478"/>
        <v/>
      </c>
      <c r="CE444" s="58" t="str">
        <f t="shared" ca="1" si="479"/>
        <v/>
      </c>
      <c r="CF444" s="59" t="str">
        <f t="shared" ca="1" si="480"/>
        <v/>
      </c>
      <c r="CG444" s="57" t="str">
        <f t="shared" ca="1" si="481"/>
        <v/>
      </c>
      <c r="CH444" s="57" t="str">
        <f t="shared" ca="1" si="482"/>
        <v/>
      </c>
      <c r="CI444" s="57" t="str">
        <f t="shared" ca="1" si="483"/>
        <v/>
      </c>
      <c r="CJ444" s="57" t="str">
        <f t="shared" ca="1" si="484"/>
        <v/>
      </c>
      <c r="CK444" s="57" t="str">
        <f t="shared" ca="1" si="485"/>
        <v/>
      </c>
      <c r="CL444" s="57" t="str">
        <f t="shared" ca="1" si="486"/>
        <v/>
      </c>
      <c r="CM444" s="57" t="str">
        <f t="shared" ca="1" si="487"/>
        <v/>
      </c>
      <c r="CN444" s="57" t="str">
        <f t="shared" ca="1" si="488"/>
        <v/>
      </c>
      <c r="CO444" s="57" t="str">
        <f t="shared" ca="1" si="489"/>
        <v/>
      </c>
      <c r="CP444" s="57" t="str">
        <f t="shared" ca="1" si="490"/>
        <v/>
      </c>
      <c r="CQ444" s="57" t="str">
        <f t="shared" ca="1" si="491"/>
        <v/>
      </c>
      <c r="CR444" s="57" t="str">
        <f t="shared" ca="1" si="492"/>
        <v/>
      </c>
      <c r="CS444" s="60" t="str">
        <f t="shared" ca="1" si="493"/>
        <v/>
      </c>
      <c r="CT444" s="60" t="str">
        <f t="shared" ca="1" si="494"/>
        <v/>
      </c>
      <c r="CU444" s="60" t="str">
        <f t="shared" ca="1" si="495"/>
        <v/>
      </c>
      <c r="CV444" s="60" t="str">
        <f t="shared" ca="1" si="496"/>
        <v/>
      </c>
      <c r="CW444" s="60" t="str">
        <f t="shared" ca="1" si="497"/>
        <v/>
      </c>
      <c r="CX444" s="60" t="str">
        <f t="shared" ca="1" si="498"/>
        <v/>
      </c>
      <c r="CY444" s="60" t="str">
        <f t="shared" ca="1" si="499"/>
        <v/>
      </c>
      <c r="CZ444" s="60" t="str">
        <f t="shared" ca="1" si="500"/>
        <v/>
      </c>
      <c r="DA444" s="65" t="str">
        <f t="shared" ca="1" si="501"/>
        <v/>
      </c>
      <c r="DB444" s="65" t="str">
        <f t="shared" ca="1" si="502"/>
        <v/>
      </c>
      <c r="DC444" s="65" t="str">
        <f t="shared" ca="1" si="503"/>
        <v/>
      </c>
      <c r="DD444" s="65" t="str">
        <f t="shared" ca="1" si="504"/>
        <v/>
      </c>
      <c r="DE444" s="65" t="str">
        <f t="shared" ca="1" si="505"/>
        <v/>
      </c>
      <c r="DF444" s="66" t="str">
        <f t="shared" ca="1" si="506"/>
        <v/>
      </c>
      <c r="DG444" s="66" t="str">
        <f t="shared" ca="1" si="507"/>
        <v/>
      </c>
      <c r="DH444" s="66" t="str">
        <f t="shared" ca="1" si="508"/>
        <v/>
      </c>
      <c r="DI444" s="66" t="str">
        <f t="shared" ca="1" si="509"/>
        <v/>
      </c>
      <c r="DJ444" s="66" t="str">
        <f t="shared" ca="1" si="510"/>
        <v/>
      </c>
      <c r="DK444" s="65" t="str">
        <f t="shared" ca="1" si="511"/>
        <v/>
      </c>
      <c r="DL444" s="65" t="str">
        <f t="shared" ca="1" si="512"/>
        <v/>
      </c>
      <c r="DM444" s="65" t="str">
        <f t="shared" ca="1" si="513"/>
        <v/>
      </c>
      <c r="DN444" s="65" t="str">
        <f t="shared" ca="1" si="514"/>
        <v/>
      </c>
      <c r="DO444" s="65" t="str">
        <f t="shared" ca="1" si="515"/>
        <v/>
      </c>
      <c r="DP444" s="65" t="str">
        <f t="shared" ca="1" si="516"/>
        <v/>
      </c>
      <c r="DQ444" s="65" t="str">
        <f t="shared" ca="1" si="517"/>
        <v/>
      </c>
      <c r="DR444" s="69" t="str">
        <f t="shared" ca="1" si="518"/>
        <v/>
      </c>
      <c r="DS444" s="69" t="str">
        <f t="shared" ca="1" si="519"/>
        <v/>
      </c>
      <c r="DT444" s="69" t="str">
        <f t="shared" ca="1" si="520"/>
        <v/>
      </c>
      <c r="DU444" s="69" t="str">
        <f t="shared" ca="1" si="521"/>
        <v/>
      </c>
      <c r="DV444" s="69" t="str">
        <f t="shared" ca="1" si="522"/>
        <v/>
      </c>
      <c r="DW444" s="69" t="str">
        <f t="shared" ca="1" si="523"/>
        <v/>
      </c>
      <c r="DX444" s="69" t="str">
        <f t="shared" ca="1" si="524"/>
        <v/>
      </c>
      <c r="DY444" s="69" t="str">
        <f t="shared" ca="1" si="525"/>
        <v/>
      </c>
      <c r="DZ444" s="72" t="str">
        <f t="shared" ca="1" si="526"/>
        <v/>
      </c>
      <c r="EA444" s="72" t="str">
        <f t="shared" ca="1" si="527"/>
        <v/>
      </c>
      <c r="EB444" s="72" t="str">
        <f t="shared" ca="1" si="528"/>
        <v/>
      </c>
      <c r="EC444" s="65" t="str">
        <f t="shared" ca="1" si="529"/>
        <v/>
      </c>
      <c r="ED444" s="65" t="str">
        <f t="shared" ca="1" si="530"/>
        <v/>
      </c>
      <c r="EE444" s="65" t="str">
        <f t="shared" ca="1" si="531"/>
        <v/>
      </c>
      <c r="EF444" s="65" t="str">
        <f t="shared" ca="1" si="532"/>
        <v/>
      </c>
      <c r="EG444" s="65" t="str">
        <f t="shared" ca="1" si="533"/>
        <v/>
      </c>
      <c r="EH444" s="65" t="str">
        <f t="shared" ca="1" si="534"/>
        <v/>
      </c>
      <c r="EI444" s="429" t="str">
        <f t="shared" ca="1" si="535"/>
        <v>No</v>
      </c>
      <c r="EJ444" s="428" t="str">
        <f t="shared" ca="1" si="536"/>
        <v/>
      </c>
      <c r="EK444" s="428" t="str">
        <f t="shared" ca="1" si="537"/>
        <v/>
      </c>
      <c r="EL444" s="65" t="str">
        <f t="shared" ca="1" si="538"/>
        <v/>
      </c>
      <c r="EM444" s="65" t="str">
        <f t="shared" ca="1" si="539"/>
        <v/>
      </c>
      <c r="EN444" s="65" t="str">
        <f t="shared" ca="1" si="540"/>
        <v/>
      </c>
      <c r="EO444" s="433" t="str">
        <f t="shared" ca="1" si="541"/>
        <v/>
      </c>
      <c r="EP444" s="433" t="str">
        <f t="shared" ca="1" si="542"/>
        <v/>
      </c>
      <c r="EQ444" s="433" t="str">
        <f t="shared" ca="1" si="543"/>
        <v/>
      </c>
      <c r="ER444" s="433" t="str">
        <f t="shared" ca="1" si="544"/>
        <v/>
      </c>
      <c r="ES444" s="433" t="str">
        <f t="shared" ca="1" si="545"/>
        <v/>
      </c>
      <c r="ET444" s="433" t="str">
        <f t="shared" ca="1" si="546"/>
        <v/>
      </c>
      <c r="EU444" s="433" t="str">
        <f ca="1">IF(OR(CO444="",CQ444=""),"",Discipline!$P$3*CO444+Discipline!$X$3*CQ444)</f>
        <v/>
      </c>
      <c r="EV444" s="433" t="str">
        <f ca="1">IF(OR(CP444="",CR444=""),"",Discipline!$P$3*CP444+Discipline!$X$3*CR444)</f>
        <v/>
      </c>
    </row>
    <row r="445" spans="1:152" x14ac:dyDescent="0.25">
      <c r="A445" s="10" t="str">
        <f ca="1">IFERROR(RANK(order!A445,order!A$3:A$554,0),"")</f>
        <v/>
      </c>
      <c r="B445" s="10" t="str">
        <f ca="1">IFERROR(RANK(order!B445,order!B$3:B$554,0),"")</f>
        <v/>
      </c>
      <c r="C445" s="10" t="str">
        <f ca="1">IFERROR(RANK(order!C445,order!C$3:C$554,0),"")</f>
        <v/>
      </c>
      <c r="D445" s="4" t="str">
        <f ca="1">IFERROR(RANK(order!D445,order!D$3:D$554,0),"")</f>
        <v/>
      </c>
      <c r="E445" s="4" t="str">
        <f ca="1">IFERROR(RANK(order!E445,order!E$3:E$554,0),"")</f>
        <v/>
      </c>
      <c r="F445" s="4" t="str">
        <f ca="1">IFERROR(RANK(order!F445,order!F$3:F$554,0),"")</f>
        <v/>
      </c>
      <c r="G445" s="10" t="str">
        <f ca="1">IFERROR(RANK(order!G445,order!G$3:G$554,0),"")</f>
        <v/>
      </c>
      <c r="H445" s="10" t="str">
        <f ca="1">IFERROR(RANK(order!H445,order!H$3:H$554,0),"")</f>
        <v/>
      </c>
      <c r="I445" s="10" t="str">
        <f ca="1">IFERROR(RANK(order!I445,order!I$3:I$554,0),"")</f>
        <v/>
      </c>
      <c r="J445" s="4" t="str">
        <f ca="1">IFERROR(RANK(order!J445,order!J$3:J$554,0),"")</f>
        <v/>
      </c>
      <c r="K445" s="4" t="str">
        <f ca="1">IFERROR(RANK(order!K445,order!K$3:K$554,0),"")</f>
        <v/>
      </c>
      <c r="L445" s="4" t="str">
        <f ca="1">IFERROR(RANK(order!L445,order!L$3:L$554,0),"")</f>
        <v/>
      </c>
      <c r="M445" s="10" t="str">
        <f ca="1">IFERROR(RANK(order!M445,order!M$3:M$554,0),"")</f>
        <v/>
      </c>
      <c r="N445" s="10" t="str">
        <f ca="1">IFERROR(RANK(order!N445,order!N$3:N$554,0),"")</f>
        <v/>
      </c>
      <c r="O445" s="10" t="str">
        <f ca="1">IFERROR(RANK(order!O445,order!O$3:O$554,0),"")</f>
        <v/>
      </c>
      <c r="P445" s="4" t="str">
        <f ca="1">IFERROR(RANK(order!P445,order!P$3:P$554,0),"")</f>
        <v/>
      </c>
      <c r="Q445" s="4" t="str">
        <f ca="1">IFERROR(RANK(order!Q445,order!Q$3:Q$554,0),"")</f>
        <v/>
      </c>
      <c r="R445" s="4" t="str">
        <f ca="1">IFERROR(RANK(order!R445,order!R$3:R$554,0),"")</f>
        <v/>
      </c>
      <c r="S445" s="10" t="str">
        <f ca="1">IFERROR(RANK(order!S445,order!S$3:S$554,0),"")</f>
        <v/>
      </c>
      <c r="T445" s="10" t="str">
        <f ca="1">IFERROR(RANK(order!T445,order!T$3:T$554,0),"")</f>
        <v/>
      </c>
      <c r="U445" s="10" t="str">
        <f ca="1">IFERROR(RANK(order!U445,order!U$3:U$554,0),"")</f>
        <v/>
      </c>
      <c r="V445" s="4" t="str">
        <f ca="1">IFERROR(RANK(order!V445,order!V$3:V$554,0),"")</f>
        <v/>
      </c>
      <c r="W445" s="4" t="str">
        <f ca="1">IFERROR(RANK(order!W445,order!W$3:W$554,0),"")</f>
        <v/>
      </c>
      <c r="X445" s="4" t="str">
        <f ca="1">IFERROR(RANK(order!X445,order!X$3:X$554,0),"")</f>
        <v/>
      </c>
      <c r="Y445" s="10" t="str">
        <f ca="1">IFERROR(RANK(order!Y445,order!Y$3:Y$554,0),"")</f>
        <v/>
      </c>
      <c r="Z445" s="10" t="str">
        <f ca="1">IFERROR(RANK(order!Z445,order!Z$3:Z$554,0),"")</f>
        <v/>
      </c>
      <c r="AA445" s="10" t="str">
        <f ca="1">IFERROR(RANK(order!AA445,order!AA$3:AA$554,0),"")</f>
        <v/>
      </c>
      <c r="AB445" s="4" t="str">
        <f ca="1">IFERROR(RANK(order!AB445,order!AB$3:AB$554,0),"")</f>
        <v/>
      </c>
      <c r="AC445" s="4" t="str">
        <f ca="1">IFERROR(RANK(order!AC445,order!AC$3:AC$554,0),"")</f>
        <v/>
      </c>
      <c r="AD445" s="4" t="str">
        <f ca="1">IFERROR(RANK(order!AD445,order!AD$3:AD$554,0),"")</f>
        <v/>
      </c>
      <c r="AE445" s="10" t="str">
        <f ca="1">IFERROR(RANK(order!AE445,order!AE$3:AE$554,0),"")</f>
        <v/>
      </c>
      <c r="AF445" s="10" t="str">
        <f ca="1">IFERROR(RANK(order!AF445,order!AF$3:AF$554,0),"")</f>
        <v/>
      </c>
      <c r="AG445" s="10" t="str">
        <f ca="1">IFERROR(RANK(order!AG445,order!AG$3:AG$554,0),"")</f>
        <v/>
      </c>
      <c r="AH445" s="4" t="str">
        <f ca="1">IFERROR(RANK(order!AH445,order!AH$3:AH$554,0),"")</f>
        <v/>
      </c>
      <c r="AI445" s="4" t="str">
        <f ca="1">IFERROR(RANK(order!AI445,order!AI$3:AI$554,0),"")</f>
        <v/>
      </c>
      <c r="AJ445" s="4" t="str">
        <f ca="1">IFERROR(RANK(order!AJ445,order!AJ$3:AJ$554,0),"")</f>
        <v/>
      </c>
      <c r="AK445" s="10" t="str">
        <f ca="1">IFERROR(RANK(order!AK445,order!AK$3:AK$554,0),"")</f>
        <v/>
      </c>
      <c r="AL445" s="10" t="str">
        <f ca="1">IFERROR(RANK(order!AL445,order!AL$3:AL$554,0),"")</f>
        <v/>
      </c>
      <c r="AM445" s="10" t="str">
        <f ca="1">IFERROR(RANK(order!AM445,order!AM$3:AM$554,0),"")</f>
        <v/>
      </c>
      <c r="AN445" s="4" t="str">
        <f ca="1">IFERROR(RANK(order!AN445,order!AN$3:AN$554,0),"")</f>
        <v/>
      </c>
      <c r="AO445" s="4" t="str">
        <f ca="1">IFERROR(RANK(order!AO445,order!AO$3:AO$554,0),"")</f>
        <v/>
      </c>
      <c r="AP445" s="4" t="str">
        <f ca="1">IFERROR(RANK(order!AP445,order!AP$3:AP$554,0),"")</f>
        <v/>
      </c>
      <c r="AQ445" s="10" t="str">
        <f ca="1">IFERROR(RANK(order!AQ445,order!AQ$3:AQ$554,0),"")</f>
        <v/>
      </c>
      <c r="AR445" s="10" t="str">
        <f ca="1">IFERROR(RANK(order!AR445,order!AR$3:AR$554,0),"")</f>
        <v/>
      </c>
      <c r="AS445" s="10" t="str">
        <f ca="1">IFERROR(RANK(order!AS445,order!AS$3:AS$554,0),"")</f>
        <v/>
      </c>
      <c r="AT445" s="4" t="str">
        <f ca="1">IFERROR(RANK(order!AT445,order!AT$3:AT$554,0),"")</f>
        <v/>
      </c>
      <c r="AU445" s="4" t="str">
        <f ca="1">IFERROR(RANK(order!AU445,order!AU$3:AU$554,0),"")</f>
        <v/>
      </c>
      <c r="AV445" s="4" t="str">
        <f ca="1">IFERROR(RANK(order!AV445,order!AV$3:AV$554,0),"")</f>
        <v/>
      </c>
      <c r="AW445" s="10" t="str">
        <f ca="1">IFERROR(RANK(order!AW445,order!AW$3:AW$554,0),"")</f>
        <v/>
      </c>
      <c r="AX445" s="10" t="str">
        <f ca="1">IFERROR(RANK(order!AX445,order!AX$3:AX$554,0),"")</f>
        <v/>
      </c>
      <c r="AY445" s="10" t="str">
        <f ca="1">IFERROR(RANK(order!AY445,order!AY$3:AY$554,0),"")</f>
        <v/>
      </c>
      <c r="AZ445" s="4" t="str">
        <f ca="1">IFERROR(RANK(order!AZ445,order!AZ$3:AZ$554,0),"")</f>
        <v/>
      </c>
      <c r="BA445" s="4" t="str">
        <f ca="1">IFERROR(RANK(order!BA445,order!BA$3:BA$554,0),"")</f>
        <v/>
      </c>
      <c r="BB445" s="4" t="str">
        <f ca="1">IFERROR(RANK(order!BB445,order!BB$3:BB$554,0),"")</f>
        <v/>
      </c>
      <c r="BC445" s="10" t="str">
        <f ca="1">IFERROR(RANK(order!BC445,order!BC$3:BC$554,0),"")</f>
        <v/>
      </c>
      <c r="BD445" s="10" t="str">
        <f ca="1">IFERROR(RANK(order!BD445,order!BD$3:BD$554,0),"")</f>
        <v/>
      </c>
      <c r="BE445" s="10" t="str">
        <f ca="1">IFERROR(RANK(order!BE445,order!BE$3:BE$554,0),"")</f>
        <v/>
      </c>
      <c r="BF445" s="4" t="str">
        <f ca="1">IFERROR(RANK(order!BF445,order!BF$3:BF$554,0),"")</f>
        <v/>
      </c>
      <c r="BG445" s="4" t="str">
        <f ca="1">IFERROR(RANK(order!BG445,order!BG$3:BG$554,0),"")</f>
        <v/>
      </c>
      <c r="BH445" s="4" t="str">
        <f ca="1">IFERROR(RANK(order!BH445,order!BH$3:BH$554,0),"")</f>
        <v/>
      </c>
      <c r="BI445" s="10" t="str">
        <f ca="1">IFERROR(RANK(order!BI445,order!BI$3:BI$554,0),"")</f>
        <v/>
      </c>
      <c r="BJ445" s="10" t="str">
        <f ca="1">IFERROR(RANK(order!BJ445,order!BJ$3:BJ$554,0),"")</f>
        <v/>
      </c>
      <c r="BK445" s="10" t="str">
        <f ca="1">IFERROR(RANK(order!BK445,order!BK$3:BK$554,0),"")</f>
        <v/>
      </c>
      <c r="BL445" s="4" t="str">
        <f ca="1">IFERROR(RANK(order!BL445,order!BL$3:BL$554,0),"")</f>
        <v/>
      </c>
      <c r="BM445" s="4" t="str">
        <f ca="1">IFERROR(RANK(order!BM445,order!BM$3:BM$554,0),"")</f>
        <v/>
      </c>
      <c r="BN445" s="4" t="str">
        <f ca="1">IFERROR(RANK(order!BN445,order!BN$3:BN$554,0),"")</f>
        <v/>
      </c>
      <c r="BO445" s="10" t="str">
        <f ca="1">IFERROR(RANK(order!BO445,order!BO$3:BO$554,0),"")</f>
        <v/>
      </c>
      <c r="BP445" s="10" t="str">
        <f ca="1">IFERROR(RANK(order!BP445,order!BP$3:BP$554,0),"")</f>
        <v/>
      </c>
      <c r="BQ445" s="10" t="str">
        <f ca="1">IFERROR(RANK(order!BQ445,order!BQ$3:BQ$554,0),"")</f>
        <v/>
      </c>
      <c r="BR445" s="4" t="str">
        <f ca="1">IFERROR(RANK(order!BR445,order!BR$3:BR$554,0),"")</f>
        <v/>
      </c>
      <c r="BS445" s="4" t="str">
        <f ca="1">IFERROR(RANK(order!BS445,order!BS$3:BS$554,0),"")</f>
        <v/>
      </c>
      <c r="BT445" s="4" t="str">
        <f ca="1">IFERROR(RANK(order!BT445,order!BT$3:BT$554,0),"")</f>
        <v/>
      </c>
      <c r="BU445" s="95">
        <f t="shared" si="547"/>
        <v>443</v>
      </c>
      <c r="BV445" s="35" t="str">
        <f t="shared" si="548"/>
        <v>E1</v>
      </c>
      <c r="BW445" s="55">
        <f t="shared" ca="1" si="471"/>
        <v>0</v>
      </c>
      <c r="BX445" s="56" t="str">
        <f t="shared" ca="1" si="472"/>
        <v/>
      </c>
      <c r="BY445" s="56" t="str">
        <f t="shared" ca="1" si="473"/>
        <v/>
      </c>
      <c r="BZ445" s="57" t="str">
        <f t="shared" ca="1" si="474"/>
        <v/>
      </c>
      <c r="CA445" s="57" t="str">
        <f t="shared" ca="1" si="475"/>
        <v/>
      </c>
      <c r="CB445" s="58" t="str">
        <f t="shared" ca="1" si="476"/>
        <v/>
      </c>
      <c r="CC445" s="57" t="str">
        <f t="shared" ca="1" si="477"/>
        <v/>
      </c>
      <c r="CD445" s="57" t="str">
        <f t="shared" ca="1" si="478"/>
        <v/>
      </c>
      <c r="CE445" s="58" t="str">
        <f t="shared" ca="1" si="479"/>
        <v/>
      </c>
      <c r="CF445" s="59" t="str">
        <f t="shared" ca="1" si="480"/>
        <v/>
      </c>
      <c r="CG445" s="57" t="str">
        <f t="shared" ca="1" si="481"/>
        <v/>
      </c>
      <c r="CH445" s="57" t="str">
        <f t="shared" ca="1" si="482"/>
        <v/>
      </c>
      <c r="CI445" s="57" t="str">
        <f t="shared" ca="1" si="483"/>
        <v/>
      </c>
      <c r="CJ445" s="57" t="str">
        <f t="shared" ca="1" si="484"/>
        <v/>
      </c>
      <c r="CK445" s="57" t="str">
        <f t="shared" ca="1" si="485"/>
        <v/>
      </c>
      <c r="CL445" s="57" t="str">
        <f t="shared" ca="1" si="486"/>
        <v/>
      </c>
      <c r="CM445" s="57" t="str">
        <f t="shared" ca="1" si="487"/>
        <v/>
      </c>
      <c r="CN445" s="57" t="str">
        <f t="shared" ca="1" si="488"/>
        <v/>
      </c>
      <c r="CO445" s="57" t="str">
        <f t="shared" ca="1" si="489"/>
        <v/>
      </c>
      <c r="CP445" s="57" t="str">
        <f t="shared" ca="1" si="490"/>
        <v/>
      </c>
      <c r="CQ445" s="57" t="str">
        <f t="shared" ca="1" si="491"/>
        <v/>
      </c>
      <c r="CR445" s="57" t="str">
        <f t="shared" ca="1" si="492"/>
        <v/>
      </c>
      <c r="CS445" s="60" t="str">
        <f t="shared" ca="1" si="493"/>
        <v/>
      </c>
      <c r="CT445" s="60" t="str">
        <f t="shared" ca="1" si="494"/>
        <v/>
      </c>
      <c r="CU445" s="60" t="str">
        <f t="shared" ca="1" si="495"/>
        <v/>
      </c>
      <c r="CV445" s="60" t="str">
        <f t="shared" ca="1" si="496"/>
        <v/>
      </c>
      <c r="CW445" s="60" t="str">
        <f t="shared" ca="1" si="497"/>
        <v/>
      </c>
      <c r="CX445" s="60" t="str">
        <f t="shared" ca="1" si="498"/>
        <v/>
      </c>
      <c r="CY445" s="60" t="str">
        <f t="shared" ca="1" si="499"/>
        <v/>
      </c>
      <c r="CZ445" s="60" t="str">
        <f t="shared" ca="1" si="500"/>
        <v/>
      </c>
      <c r="DA445" s="65" t="str">
        <f t="shared" ca="1" si="501"/>
        <v/>
      </c>
      <c r="DB445" s="65" t="str">
        <f t="shared" ca="1" si="502"/>
        <v/>
      </c>
      <c r="DC445" s="65" t="str">
        <f t="shared" ca="1" si="503"/>
        <v/>
      </c>
      <c r="DD445" s="65" t="str">
        <f t="shared" ca="1" si="504"/>
        <v/>
      </c>
      <c r="DE445" s="65" t="str">
        <f t="shared" ca="1" si="505"/>
        <v/>
      </c>
      <c r="DF445" s="66" t="str">
        <f t="shared" ca="1" si="506"/>
        <v/>
      </c>
      <c r="DG445" s="66" t="str">
        <f t="shared" ca="1" si="507"/>
        <v/>
      </c>
      <c r="DH445" s="66" t="str">
        <f t="shared" ca="1" si="508"/>
        <v/>
      </c>
      <c r="DI445" s="66" t="str">
        <f t="shared" ca="1" si="509"/>
        <v/>
      </c>
      <c r="DJ445" s="66" t="str">
        <f t="shared" ca="1" si="510"/>
        <v/>
      </c>
      <c r="DK445" s="65" t="str">
        <f t="shared" ca="1" si="511"/>
        <v/>
      </c>
      <c r="DL445" s="65" t="str">
        <f t="shared" ca="1" si="512"/>
        <v/>
      </c>
      <c r="DM445" s="65" t="str">
        <f t="shared" ca="1" si="513"/>
        <v/>
      </c>
      <c r="DN445" s="65" t="str">
        <f t="shared" ca="1" si="514"/>
        <v/>
      </c>
      <c r="DO445" s="65" t="str">
        <f t="shared" ca="1" si="515"/>
        <v/>
      </c>
      <c r="DP445" s="65" t="str">
        <f t="shared" ca="1" si="516"/>
        <v/>
      </c>
      <c r="DQ445" s="65" t="str">
        <f t="shared" ca="1" si="517"/>
        <v/>
      </c>
      <c r="DR445" s="69" t="str">
        <f t="shared" ca="1" si="518"/>
        <v/>
      </c>
      <c r="DS445" s="69" t="str">
        <f t="shared" ca="1" si="519"/>
        <v/>
      </c>
      <c r="DT445" s="69" t="str">
        <f t="shared" ca="1" si="520"/>
        <v/>
      </c>
      <c r="DU445" s="69" t="str">
        <f t="shared" ca="1" si="521"/>
        <v/>
      </c>
      <c r="DV445" s="69" t="str">
        <f t="shared" ca="1" si="522"/>
        <v/>
      </c>
      <c r="DW445" s="69" t="str">
        <f t="shared" ca="1" si="523"/>
        <v/>
      </c>
      <c r="DX445" s="69" t="str">
        <f t="shared" ca="1" si="524"/>
        <v/>
      </c>
      <c r="DY445" s="69" t="str">
        <f t="shared" ca="1" si="525"/>
        <v/>
      </c>
      <c r="DZ445" s="72" t="str">
        <f t="shared" ca="1" si="526"/>
        <v/>
      </c>
      <c r="EA445" s="72" t="str">
        <f t="shared" ca="1" si="527"/>
        <v/>
      </c>
      <c r="EB445" s="72" t="str">
        <f t="shared" ca="1" si="528"/>
        <v/>
      </c>
      <c r="EC445" s="65" t="str">
        <f t="shared" ca="1" si="529"/>
        <v/>
      </c>
      <c r="ED445" s="65" t="str">
        <f t="shared" ca="1" si="530"/>
        <v/>
      </c>
      <c r="EE445" s="65" t="str">
        <f t="shared" ca="1" si="531"/>
        <v/>
      </c>
      <c r="EF445" s="65" t="str">
        <f t="shared" ca="1" si="532"/>
        <v/>
      </c>
      <c r="EG445" s="65" t="str">
        <f t="shared" ca="1" si="533"/>
        <v/>
      </c>
      <c r="EH445" s="65" t="str">
        <f t="shared" ca="1" si="534"/>
        <v/>
      </c>
      <c r="EI445" s="429" t="str">
        <f t="shared" ca="1" si="535"/>
        <v>No</v>
      </c>
      <c r="EJ445" s="428" t="str">
        <f t="shared" ca="1" si="536"/>
        <v/>
      </c>
      <c r="EK445" s="428" t="str">
        <f t="shared" ca="1" si="537"/>
        <v/>
      </c>
      <c r="EL445" s="65" t="str">
        <f t="shared" ca="1" si="538"/>
        <v/>
      </c>
      <c r="EM445" s="65" t="str">
        <f t="shared" ca="1" si="539"/>
        <v/>
      </c>
      <c r="EN445" s="65" t="str">
        <f t="shared" ca="1" si="540"/>
        <v/>
      </c>
      <c r="EO445" s="433" t="str">
        <f t="shared" ca="1" si="541"/>
        <v/>
      </c>
      <c r="EP445" s="433" t="str">
        <f t="shared" ca="1" si="542"/>
        <v/>
      </c>
      <c r="EQ445" s="433" t="str">
        <f t="shared" ca="1" si="543"/>
        <v/>
      </c>
      <c r="ER445" s="433" t="str">
        <f t="shared" ca="1" si="544"/>
        <v/>
      </c>
      <c r="ES445" s="433" t="str">
        <f t="shared" ca="1" si="545"/>
        <v/>
      </c>
      <c r="ET445" s="433" t="str">
        <f t="shared" ca="1" si="546"/>
        <v/>
      </c>
      <c r="EU445" s="433" t="str">
        <f ca="1">IF(OR(CO445="",CQ445=""),"",Discipline!$P$3*CO445+Discipline!$X$3*CQ445)</f>
        <v/>
      </c>
      <c r="EV445" s="433" t="str">
        <f ca="1">IF(OR(CP445="",CR445=""),"",Discipline!$P$3*CP445+Discipline!$X$3*CR445)</f>
        <v/>
      </c>
    </row>
    <row r="446" spans="1:152" x14ac:dyDescent="0.25">
      <c r="A446" s="10" t="str">
        <f ca="1">IFERROR(RANK(order!A446,order!A$3:A$554,0),"")</f>
        <v/>
      </c>
      <c r="B446" s="10" t="str">
        <f ca="1">IFERROR(RANK(order!B446,order!B$3:B$554,0),"")</f>
        <v/>
      </c>
      <c r="C446" s="10" t="str">
        <f ca="1">IFERROR(RANK(order!C446,order!C$3:C$554,0),"")</f>
        <v/>
      </c>
      <c r="D446" s="4" t="str">
        <f ca="1">IFERROR(RANK(order!D446,order!D$3:D$554,0),"")</f>
        <v/>
      </c>
      <c r="E446" s="4" t="str">
        <f ca="1">IFERROR(RANK(order!E446,order!E$3:E$554,0),"")</f>
        <v/>
      </c>
      <c r="F446" s="4" t="str">
        <f ca="1">IFERROR(RANK(order!F446,order!F$3:F$554,0),"")</f>
        <v/>
      </c>
      <c r="G446" s="10" t="str">
        <f ca="1">IFERROR(RANK(order!G446,order!G$3:G$554,0),"")</f>
        <v/>
      </c>
      <c r="H446" s="10" t="str">
        <f ca="1">IFERROR(RANK(order!H446,order!H$3:H$554,0),"")</f>
        <v/>
      </c>
      <c r="I446" s="10" t="str">
        <f ca="1">IFERROR(RANK(order!I446,order!I$3:I$554,0),"")</f>
        <v/>
      </c>
      <c r="J446" s="4" t="str">
        <f ca="1">IFERROR(RANK(order!J446,order!J$3:J$554,0),"")</f>
        <v/>
      </c>
      <c r="K446" s="4" t="str">
        <f ca="1">IFERROR(RANK(order!K446,order!K$3:K$554,0),"")</f>
        <v/>
      </c>
      <c r="L446" s="4" t="str">
        <f ca="1">IFERROR(RANK(order!L446,order!L$3:L$554,0),"")</f>
        <v/>
      </c>
      <c r="M446" s="10" t="str">
        <f ca="1">IFERROR(RANK(order!M446,order!M$3:M$554,0),"")</f>
        <v/>
      </c>
      <c r="N446" s="10" t="str">
        <f ca="1">IFERROR(RANK(order!N446,order!N$3:N$554,0),"")</f>
        <v/>
      </c>
      <c r="O446" s="10" t="str">
        <f ca="1">IFERROR(RANK(order!O446,order!O$3:O$554,0),"")</f>
        <v/>
      </c>
      <c r="P446" s="4" t="str">
        <f ca="1">IFERROR(RANK(order!P446,order!P$3:P$554,0),"")</f>
        <v/>
      </c>
      <c r="Q446" s="4" t="str">
        <f ca="1">IFERROR(RANK(order!Q446,order!Q$3:Q$554,0),"")</f>
        <v/>
      </c>
      <c r="R446" s="4" t="str">
        <f ca="1">IFERROR(RANK(order!R446,order!R$3:R$554,0),"")</f>
        <v/>
      </c>
      <c r="S446" s="10" t="str">
        <f ca="1">IFERROR(RANK(order!S446,order!S$3:S$554,0),"")</f>
        <v/>
      </c>
      <c r="T446" s="10" t="str">
        <f ca="1">IFERROR(RANK(order!T446,order!T$3:T$554,0),"")</f>
        <v/>
      </c>
      <c r="U446" s="10" t="str">
        <f ca="1">IFERROR(RANK(order!U446,order!U$3:U$554,0),"")</f>
        <v/>
      </c>
      <c r="V446" s="4" t="str">
        <f ca="1">IFERROR(RANK(order!V446,order!V$3:V$554,0),"")</f>
        <v/>
      </c>
      <c r="W446" s="4" t="str">
        <f ca="1">IFERROR(RANK(order!W446,order!W$3:W$554,0),"")</f>
        <v/>
      </c>
      <c r="X446" s="4" t="str">
        <f ca="1">IFERROR(RANK(order!X446,order!X$3:X$554,0),"")</f>
        <v/>
      </c>
      <c r="Y446" s="10" t="str">
        <f ca="1">IFERROR(RANK(order!Y446,order!Y$3:Y$554,0),"")</f>
        <v/>
      </c>
      <c r="Z446" s="10" t="str">
        <f ca="1">IFERROR(RANK(order!Z446,order!Z$3:Z$554,0),"")</f>
        <v/>
      </c>
      <c r="AA446" s="10" t="str">
        <f ca="1">IFERROR(RANK(order!AA446,order!AA$3:AA$554,0),"")</f>
        <v/>
      </c>
      <c r="AB446" s="4" t="str">
        <f ca="1">IFERROR(RANK(order!AB446,order!AB$3:AB$554,0),"")</f>
        <v/>
      </c>
      <c r="AC446" s="4" t="str">
        <f ca="1">IFERROR(RANK(order!AC446,order!AC$3:AC$554,0),"")</f>
        <v/>
      </c>
      <c r="AD446" s="4" t="str">
        <f ca="1">IFERROR(RANK(order!AD446,order!AD$3:AD$554,0),"")</f>
        <v/>
      </c>
      <c r="AE446" s="10" t="str">
        <f ca="1">IFERROR(RANK(order!AE446,order!AE$3:AE$554,0),"")</f>
        <v/>
      </c>
      <c r="AF446" s="10" t="str">
        <f ca="1">IFERROR(RANK(order!AF446,order!AF$3:AF$554,0),"")</f>
        <v/>
      </c>
      <c r="AG446" s="10" t="str">
        <f ca="1">IFERROR(RANK(order!AG446,order!AG$3:AG$554,0),"")</f>
        <v/>
      </c>
      <c r="AH446" s="4" t="str">
        <f ca="1">IFERROR(RANK(order!AH446,order!AH$3:AH$554,0),"")</f>
        <v/>
      </c>
      <c r="AI446" s="4" t="str">
        <f ca="1">IFERROR(RANK(order!AI446,order!AI$3:AI$554,0),"")</f>
        <v/>
      </c>
      <c r="AJ446" s="4" t="str">
        <f ca="1">IFERROR(RANK(order!AJ446,order!AJ$3:AJ$554,0),"")</f>
        <v/>
      </c>
      <c r="AK446" s="10" t="str">
        <f ca="1">IFERROR(RANK(order!AK446,order!AK$3:AK$554,0),"")</f>
        <v/>
      </c>
      <c r="AL446" s="10" t="str">
        <f ca="1">IFERROR(RANK(order!AL446,order!AL$3:AL$554,0),"")</f>
        <v/>
      </c>
      <c r="AM446" s="10" t="str">
        <f ca="1">IFERROR(RANK(order!AM446,order!AM$3:AM$554,0),"")</f>
        <v/>
      </c>
      <c r="AN446" s="4" t="str">
        <f ca="1">IFERROR(RANK(order!AN446,order!AN$3:AN$554,0),"")</f>
        <v/>
      </c>
      <c r="AO446" s="4" t="str">
        <f ca="1">IFERROR(RANK(order!AO446,order!AO$3:AO$554,0),"")</f>
        <v/>
      </c>
      <c r="AP446" s="4" t="str">
        <f ca="1">IFERROR(RANK(order!AP446,order!AP$3:AP$554,0),"")</f>
        <v/>
      </c>
      <c r="AQ446" s="10" t="str">
        <f ca="1">IFERROR(RANK(order!AQ446,order!AQ$3:AQ$554,0),"")</f>
        <v/>
      </c>
      <c r="AR446" s="10" t="str">
        <f ca="1">IFERROR(RANK(order!AR446,order!AR$3:AR$554,0),"")</f>
        <v/>
      </c>
      <c r="AS446" s="10" t="str">
        <f ca="1">IFERROR(RANK(order!AS446,order!AS$3:AS$554,0),"")</f>
        <v/>
      </c>
      <c r="AT446" s="4" t="str">
        <f ca="1">IFERROR(RANK(order!AT446,order!AT$3:AT$554,0),"")</f>
        <v/>
      </c>
      <c r="AU446" s="4" t="str">
        <f ca="1">IFERROR(RANK(order!AU446,order!AU$3:AU$554,0),"")</f>
        <v/>
      </c>
      <c r="AV446" s="4" t="str">
        <f ca="1">IFERROR(RANK(order!AV446,order!AV$3:AV$554,0),"")</f>
        <v/>
      </c>
      <c r="AW446" s="10" t="str">
        <f ca="1">IFERROR(RANK(order!AW446,order!AW$3:AW$554,0),"")</f>
        <v/>
      </c>
      <c r="AX446" s="10" t="str">
        <f ca="1">IFERROR(RANK(order!AX446,order!AX$3:AX$554,0),"")</f>
        <v/>
      </c>
      <c r="AY446" s="10" t="str">
        <f ca="1">IFERROR(RANK(order!AY446,order!AY$3:AY$554,0),"")</f>
        <v/>
      </c>
      <c r="AZ446" s="4" t="str">
        <f ca="1">IFERROR(RANK(order!AZ446,order!AZ$3:AZ$554,0),"")</f>
        <v/>
      </c>
      <c r="BA446" s="4" t="str">
        <f ca="1">IFERROR(RANK(order!BA446,order!BA$3:BA$554,0),"")</f>
        <v/>
      </c>
      <c r="BB446" s="4" t="str">
        <f ca="1">IFERROR(RANK(order!BB446,order!BB$3:BB$554,0),"")</f>
        <v/>
      </c>
      <c r="BC446" s="10" t="str">
        <f ca="1">IFERROR(RANK(order!BC446,order!BC$3:BC$554,0),"")</f>
        <v/>
      </c>
      <c r="BD446" s="10" t="str">
        <f ca="1">IFERROR(RANK(order!BD446,order!BD$3:BD$554,0),"")</f>
        <v/>
      </c>
      <c r="BE446" s="10" t="str">
        <f ca="1">IFERROR(RANK(order!BE446,order!BE$3:BE$554,0),"")</f>
        <v/>
      </c>
      <c r="BF446" s="4" t="str">
        <f ca="1">IFERROR(RANK(order!BF446,order!BF$3:BF$554,0),"")</f>
        <v/>
      </c>
      <c r="BG446" s="4" t="str">
        <f ca="1">IFERROR(RANK(order!BG446,order!BG$3:BG$554,0),"")</f>
        <v/>
      </c>
      <c r="BH446" s="4" t="str">
        <f ca="1">IFERROR(RANK(order!BH446,order!BH$3:BH$554,0),"")</f>
        <v/>
      </c>
      <c r="BI446" s="10" t="str">
        <f ca="1">IFERROR(RANK(order!BI446,order!BI$3:BI$554,0),"")</f>
        <v/>
      </c>
      <c r="BJ446" s="10" t="str">
        <f ca="1">IFERROR(RANK(order!BJ446,order!BJ$3:BJ$554,0),"")</f>
        <v/>
      </c>
      <c r="BK446" s="10" t="str">
        <f ca="1">IFERROR(RANK(order!BK446,order!BK$3:BK$554,0),"")</f>
        <v/>
      </c>
      <c r="BL446" s="4" t="str">
        <f ca="1">IFERROR(RANK(order!BL446,order!BL$3:BL$554,0),"")</f>
        <v/>
      </c>
      <c r="BM446" s="4" t="str">
        <f ca="1">IFERROR(RANK(order!BM446,order!BM$3:BM$554,0),"")</f>
        <v/>
      </c>
      <c r="BN446" s="4" t="str">
        <f ca="1">IFERROR(RANK(order!BN446,order!BN$3:BN$554,0),"")</f>
        <v/>
      </c>
      <c r="BO446" s="10" t="str">
        <f ca="1">IFERROR(RANK(order!BO446,order!BO$3:BO$554,0),"")</f>
        <v/>
      </c>
      <c r="BP446" s="10" t="str">
        <f ca="1">IFERROR(RANK(order!BP446,order!BP$3:BP$554,0),"")</f>
        <v/>
      </c>
      <c r="BQ446" s="10" t="str">
        <f ca="1">IFERROR(RANK(order!BQ446,order!BQ$3:BQ$554,0),"")</f>
        <v/>
      </c>
      <c r="BR446" s="4" t="str">
        <f ca="1">IFERROR(RANK(order!BR446,order!BR$3:BR$554,0),"")</f>
        <v/>
      </c>
      <c r="BS446" s="4" t="str">
        <f ca="1">IFERROR(RANK(order!BS446,order!BS$3:BS$554,0),"")</f>
        <v/>
      </c>
      <c r="BT446" s="4" t="str">
        <f ca="1">IFERROR(RANK(order!BT446,order!BT$3:BT$554,0),"")</f>
        <v/>
      </c>
      <c r="BU446" s="95">
        <f t="shared" si="547"/>
        <v>444</v>
      </c>
      <c r="BV446" s="35" t="str">
        <f t="shared" si="548"/>
        <v>E1</v>
      </c>
      <c r="BW446" s="55">
        <f t="shared" ca="1" si="471"/>
        <v>0</v>
      </c>
      <c r="BX446" s="56" t="str">
        <f t="shared" ca="1" si="472"/>
        <v/>
      </c>
      <c r="BY446" s="56" t="str">
        <f t="shared" ca="1" si="473"/>
        <v/>
      </c>
      <c r="BZ446" s="57" t="str">
        <f t="shared" ca="1" si="474"/>
        <v/>
      </c>
      <c r="CA446" s="57" t="str">
        <f t="shared" ca="1" si="475"/>
        <v/>
      </c>
      <c r="CB446" s="58" t="str">
        <f t="shared" ca="1" si="476"/>
        <v/>
      </c>
      <c r="CC446" s="57" t="str">
        <f t="shared" ca="1" si="477"/>
        <v/>
      </c>
      <c r="CD446" s="57" t="str">
        <f t="shared" ca="1" si="478"/>
        <v/>
      </c>
      <c r="CE446" s="58" t="str">
        <f t="shared" ca="1" si="479"/>
        <v/>
      </c>
      <c r="CF446" s="59" t="str">
        <f t="shared" ca="1" si="480"/>
        <v/>
      </c>
      <c r="CG446" s="57" t="str">
        <f t="shared" ca="1" si="481"/>
        <v/>
      </c>
      <c r="CH446" s="57" t="str">
        <f t="shared" ca="1" si="482"/>
        <v/>
      </c>
      <c r="CI446" s="57" t="str">
        <f t="shared" ca="1" si="483"/>
        <v/>
      </c>
      <c r="CJ446" s="57" t="str">
        <f t="shared" ca="1" si="484"/>
        <v/>
      </c>
      <c r="CK446" s="57" t="str">
        <f t="shared" ca="1" si="485"/>
        <v/>
      </c>
      <c r="CL446" s="57" t="str">
        <f t="shared" ca="1" si="486"/>
        <v/>
      </c>
      <c r="CM446" s="57" t="str">
        <f t="shared" ca="1" si="487"/>
        <v/>
      </c>
      <c r="CN446" s="57" t="str">
        <f t="shared" ca="1" si="488"/>
        <v/>
      </c>
      <c r="CO446" s="57" t="str">
        <f t="shared" ca="1" si="489"/>
        <v/>
      </c>
      <c r="CP446" s="57" t="str">
        <f t="shared" ca="1" si="490"/>
        <v/>
      </c>
      <c r="CQ446" s="57" t="str">
        <f t="shared" ca="1" si="491"/>
        <v/>
      </c>
      <c r="CR446" s="57" t="str">
        <f t="shared" ca="1" si="492"/>
        <v/>
      </c>
      <c r="CS446" s="60" t="str">
        <f t="shared" ca="1" si="493"/>
        <v/>
      </c>
      <c r="CT446" s="60" t="str">
        <f t="shared" ca="1" si="494"/>
        <v/>
      </c>
      <c r="CU446" s="60" t="str">
        <f t="shared" ca="1" si="495"/>
        <v/>
      </c>
      <c r="CV446" s="60" t="str">
        <f t="shared" ca="1" si="496"/>
        <v/>
      </c>
      <c r="CW446" s="60" t="str">
        <f t="shared" ca="1" si="497"/>
        <v/>
      </c>
      <c r="CX446" s="60" t="str">
        <f t="shared" ca="1" si="498"/>
        <v/>
      </c>
      <c r="CY446" s="60" t="str">
        <f t="shared" ca="1" si="499"/>
        <v/>
      </c>
      <c r="CZ446" s="60" t="str">
        <f t="shared" ca="1" si="500"/>
        <v/>
      </c>
      <c r="DA446" s="65" t="str">
        <f t="shared" ca="1" si="501"/>
        <v/>
      </c>
      <c r="DB446" s="65" t="str">
        <f t="shared" ca="1" si="502"/>
        <v/>
      </c>
      <c r="DC446" s="65" t="str">
        <f t="shared" ca="1" si="503"/>
        <v/>
      </c>
      <c r="DD446" s="65" t="str">
        <f t="shared" ca="1" si="504"/>
        <v/>
      </c>
      <c r="DE446" s="65" t="str">
        <f t="shared" ca="1" si="505"/>
        <v/>
      </c>
      <c r="DF446" s="66" t="str">
        <f t="shared" ca="1" si="506"/>
        <v/>
      </c>
      <c r="DG446" s="66" t="str">
        <f t="shared" ca="1" si="507"/>
        <v/>
      </c>
      <c r="DH446" s="66" t="str">
        <f t="shared" ca="1" si="508"/>
        <v/>
      </c>
      <c r="DI446" s="66" t="str">
        <f t="shared" ca="1" si="509"/>
        <v/>
      </c>
      <c r="DJ446" s="66" t="str">
        <f t="shared" ca="1" si="510"/>
        <v/>
      </c>
      <c r="DK446" s="65" t="str">
        <f t="shared" ca="1" si="511"/>
        <v/>
      </c>
      <c r="DL446" s="65" t="str">
        <f t="shared" ca="1" si="512"/>
        <v/>
      </c>
      <c r="DM446" s="65" t="str">
        <f t="shared" ca="1" si="513"/>
        <v/>
      </c>
      <c r="DN446" s="65" t="str">
        <f t="shared" ca="1" si="514"/>
        <v/>
      </c>
      <c r="DO446" s="65" t="str">
        <f t="shared" ca="1" si="515"/>
        <v/>
      </c>
      <c r="DP446" s="65" t="str">
        <f t="shared" ca="1" si="516"/>
        <v/>
      </c>
      <c r="DQ446" s="65" t="str">
        <f t="shared" ca="1" si="517"/>
        <v/>
      </c>
      <c r="DR446" s="69" t="str">
        <f t="shared" ca="1" si="518"/>
        <v/>
      </c>
      <c r="DS446" s="69" t="str">
        <f t="shared" ca="1" si="519"/>
        <v/>
      </c>
      <c r="DT446" s="69" t="str">
        <f t="shared" ca="1" si="520"/>
        <v/>
      </c>
      <c r="DU446" s="69" t="str">
        <f t="shared" ca="1" si="521"/>
        <v/>
      </c>
      <c r="DV446" s="69" t="str">
        <f t="shared" ca="1" si="522"/>
        <v/>
      </c>
      <c r="DW446" s="69" t="str">
        <f t="shared" ca="1" si="523"/>
        <v/>
      </c>
      <c r="DX446" s="69" t="str">
        <f t="shared" ca="1" si="524"/>
        <v/>
      </c>
      <c r="DY446" s="69" t="str">
        <f t="shared" ca="1" si="525"/>
        <v/>
      </c>
      <c r="DZ446" s="72" t="str">
        <f t="shared" ca="1" si="526"/>
        <v/>
      </c>
      <c r="EA446" s="72" t="str">
        <f t="shared" ca="1" si="527"/>
        <v/>
      </c>
      <c r="EB446" s="72" t="str">
        <f t="shared" ca="1" si="528"/>
        <v/>
      </c>
      <c r="EC446" s="65" t="str">
        <f t="shared" ca="1" si="529"/>
        <v/>
      </c>
      <c r="ED446" s="65" t="str">
        <f t="shared" ca="1" si="530"/>
        <v/>
      </c>
      <c r="EE446" s="65" t="str">
        <f t="shared" ca="1" si="531"/>
        <v/>
      </c>
      <c r="EF446" s="65" t="str">
        <f t="shared" ca="1" si="532"/>
        <v/>
      </c>
      <c r="EG446" s="65" t="str">
        <f t="shared" ca="1" si="533"/>
        <v/>
      </c>
      <c r="EH446" s="65" t="str">
        <f t="shared" ca="1" si="534"/>
        <v/>
      </c>
      <c r="EI446" s="429" t="str">
        <f t="shared" ca="1" si="535"/>
        <v>No</v>
      </c>
      <c r="EJ446" s="428" t="str">
        <f t="shared" ca="1" si="536"/>
        <v/>
      </c>
      <c r="EK446" s="428" t="str">
        <f t="shared" ca="1" si="537"/>
        <v/>
      </c>
      <c r="EL446" s="65" t="str">
        <f t="shared" ca="1" si="538"/>
        <v/>
      </c>
      <c r="EM446" s="65" t="str">
        <f t="shared" ca="1" si="539"/>
        <v/>
      </c>
      <c r="EN446" s="65" t="str">
        <f t="shared" ca="1" si="540"/>
        <v/>
      </c>
      <c r="EO446" s="433" t="str">
        <f t="shared" ca="1" si="541"/>
        <v/>
      </c>
      <c r="EP446" s="433" t="str">
        <f t="shared" ca="1" si="542"/>
        <v/>
      </c>
      <c r="EQ446" s="433" t="str">
        <f t="shared" ca="1" si="543"/>
        <v/>
      </c>
      <c r="ER446" s="433" t="str">
        <f t="shared" ca="1" si="544"/>
        <v/>
      </c>
      <c r="ES446" s="433" t="str">
        <f t="shared" ca="1" si="545"/>
        <v/>
      </c>
      <c r="ET446" s="433" t="str">
        <f t="shared" ca="1" si="546"/>
        <v/>
      </c>
      <c r="EU446" s="433" t="str">
        <f ca="1">IF(OR(CO446="",CQ446=""),"",Discipline!$P$3*CO446+Discipline!$X$3*CQ446)</f>
        <v/>
      </c>
      <c r="EV446" s="433" t="str">
        <f ca="1">IF(OR(CP446="",CR446=""),"",Discipline!$P$3*CP446+Discipline!$X$3*CR446)</f>
        <v/>
      </c>
    </row>
    <row r="447" spans="1:152" x14ac:dyDescent="0.25">
      <c r="A447" s="10" t="str">
        <f ca="1">IFERROR(RANK(order!A447,order!A$3:A$554,0),"")</f>
        <v/>
      </c>
      <c r="B447" s="10" t="str">
        <f ca="1">IFERROR(RANK(order!B447,order!B$3:B$554,0),"")</f>
        <v/>
      </c>
      <c r="C447" s="10" t="str">
        <f ca="1">IFERROR(RANK(order!C447,order!C$3:C$554,0),"")</f>
        <v/>
      </c>
      <c r="D447" s="4" t="str">
        <f ca="1">IFERROR(RANK(order!D447,order!D$3:D$554,0),"")</f>
        <v/>
      </c>
      <c r="E447" s="4" t="str">
        <f ca="1">IFERROR(RANK(order!E447,order!E$3:E$554,0),"")</f>
        <v/>
      </c>
      <c r="F447" s="4" t="str">
        <f ca="1">IFERROR(RANK(order!F447,order!F$3:F$554,0),"")</f>
        <v/>
      </c>
      <c r="G447" s="10" t="str">
        <f ca="1">IFERROR(RANK(order!G447,order!G$3:G$554,0),"")</f>
        <v/>
      </c>
      <c r="H447" s="10" t="str">
        <f ca="1">IFERROR(RANK(order!H447,order!H$3:H$554,0),"")</f>
        <v/>
      </c>
      <c r="I447" s="10" t="str">
        <f ca="1">IFERROR(RANK(order!I447,order!I$3:I$554,0),"")</f>
        <v/>
      </c>
      <c r="J447" s="4" t="str">
        <f ca="1">IFERROR(RANK(order!J447,order!J$3:J$554,0),"")</f>
        <v/>
      </c>
      <c r="K447" s="4" t="str">
        <f ca="1">IFERROR(RANK(order!K447,order!K$3:K$554,0),"")</f>
        <v/>
      </c>
      <c r="L447" s="4" t="str">
        <f ca="1">IFERROR(RANK(order!L447,order!L$3:L$554,0),"")</f>
        <v/>
      </c>
      <c r="M447" s="10" t="str">
        <f ca="1">IFERROR(RANK(order!M447,order!M$3:M$554,0),"")</f>
        <v/>
      </c>
      <c r="N447" s="10" t="str">
        <f ca="1">IFERROR(RANK(order!N447,order!N$3:N$554,0),"")</f>
        <v/>
      </c>
      <c r="O447" s="10" t="str">
        <f ca="1">IFERROR(RANK(order!O447,order!O$3:O$554,0),"")</f>
        <v/>
      </c>
      <c r="P447" s="4" t="str">
        <f ca="1">IFERROR(RANK(order!P447,order!P$3:P$554,0),"")</f>
        <v/>
      </c>
      <c r="Q447" s="4" t="str">
        <f ca="1">IFERROR(RANK(order!Q447,order!Q$3:Q$554,0),"")</f>
        <v/>
      </c>
      <c r="R447" s="4" t="str">
        <f ca="1">IFERROR(RANK(order!R447,order!R$3:R$554,0),"")</f>
        <v/>
      </c>
      <c r="S447" s="10" t="str">
        <f ca="1">IFERROR(RANK(order!S447,order!S$3:S$554,0),"")</f>
        <v/>
      </c>
      <c r="T447" s="10" t="str">
        <f ca="1">IFERROR(RANK(order!T447,order!T$3:T$554,0),"")</f>
        <v/>
      </c>
      <c r="U447" s="10" t="str">
        <f ca="1">IFERROR(RANK(order!U447,order!U$3:U$554,0),"")</f>
        <v/>
      </c>
      <c r="V447" s="4" t="str">
        <f ca="1">IFERROR(RANK(order!V447,order!V$3:V$554,0),"")</f>
        <v/>
      </c>
      <c r="W447" s="4" t="str">
        <f ca="1">IFERROR(RANK(order!W447,order!W$3:W$554,0),"")</f>
        <v/>
      </c>
      <c r="X447" s="4" t="str">
        <f ca="1">IFERROR(RANK(order!X447,order!X$3:X$554,0),"")</f>
        <v/>
      </c>
      <c r="Y447" s="10" t="str">
        <f ca="1">IFERROR(RANK(order!Y447,order!Y$3:Y$554,0),"")</f>
        <v/>
      </c>
      <c r="Z447" s="10" t="str">
        <f ca="1">IFERROR(RANK(order!Z447,order!Z$3:Z$554,0),"")</f>
        <v/>
      </c>
      <c r="AA447" s="10" t="str">
        <f ca="1">IFERROR(RANK(order!AA447,order!AA$3:AA$554,0),"")</f>
        <v/>
      </c>
      <c r="AB447" s="4" t="str">
        <f ca="1">IFERROR(RANK(order!AB447,order!AB$3:AB$554,0),"")</f>
        <v/>
      </c>
      <c r="AC447" s="4" t="str">
        <f ca="1">IFERROR(RANK(order!AC447,order!AC$3:AC$554,0),"")</f>
        <v/>
      </c>
      <c r="AD447" s="4" t="str">
        <f ca="1">IFERROR(RANK(order!AD447,order!AD$3:AD$554,0),"")</f>
        <v/>
      </c>
      <c r="AE447" s="10" t="str">
        <f ca="1">IFERROR(RANK(order!AE447,order!AE$3:AE$554,0),"")</f>
        <v/>
      </c>
      <c r="AF447" s="10" t="str">
        <f ca="1">IFERROR(RANK(order!AF447,order!AF$3:AF$554,0),"")</f>
        <v/>
      </c>
      <c r="AG447" s="10" t="str">
        <f ca="1">IFERROR(RANK(order!AG447,order!AG$3:AG$554,0),"")</f>
        <v/>
      </c>
      <c r="AH447" s="4" t="str">
        <f ca="1">IFERROR(RANK(order!AH447,order!AH$3:AH$554,0),"")</f>
        <v/>
      </c>
      <c r="AI447" s="4" t="str">
        <f ca="1">IFERROR(RANK(order!AI447,order!AI$3:AI$554,0),"")</f>
        <v/>
      </c>
      <c r="AJ447" s="4" t="str">
        <f ca="1">IFERROR(RANK(order!AJ447,order!AJ$3:AJ$554,0),"")</f>
        <v/>
      </c>
      <c r="AK447" s="10" t="str">
        <f ca="1">IFERROR(RANK(order!AK447,order!AK$3:AK$554,0),"")</f>
        <v/>
      </c>
      <c r="AL447" s="10" t="str">
        <f ca="1">IFERROR(RANK(order!AL447,order!AL$3:AL$554,0),"")</f>
        <v/>
      </c>
      <c r="AM447" s="10" t="str">
        <f ca="1">IFERROR(RANK(order!AM447,order!AM$3:AM$554,0),"")</f>
        <v/>
      </c>
      <c r="AN447" s="4" t="str">
        <f ca="1">IFERROR(RANK(order!AN447,order!AN$3:AN$554,0),"")</f>
        <v/>
      </c>
      <c r="AO447" s="4" t="str">
        <f ca="1">IFERROR(RANK(order!AO447,order!AO$3:AO$554,0),"")</f>
        <v/>
      </c>
      <c r="AP447" s="4" t="str">
        <f ca="1">IFERROR(RANK(order!AP447,order!AP$3:AP$554,0),"")</f>
        <v/>
      </c>
      <c r="AQ447" s="10" t="str">
        <f ca="1">IFERROR(RANK(order!AQ447,order!AQ$3:AQ$554,0),"")</f>
        <v/>
      </c>
      <c r="AR447" s="10" t="str">
        <f ca="1">IFERROR(RANK(order!AR447,order!AR$3:AR$554,0),"")</f>
        <v/>
      </c>
      <c r="AS447" s="10" t="str">
        <f ca="1">IFERROR(RANK(order!AS447,order!AS$3:AS$554,0),"")</f>
        <v/>
      </c>
      <c r="AT447" s="4" t="str">
        <f ca="1">IFERROR(RANK(order!AT447,order!AT$3:AT$554,0),"")</f>
        <v/>
      </c>
      <c r="AU447" s="4" t="str">
        <f ca="1">IFERROR(RANK(order!AU447,order!AU$3:AU$554,0),"")</f>
        <v/>
      </c>
      <c r="AV447" s="4" t="str">
        <f ca="1">IFERROR(RANK(order!AV447,order!AV$3:AV$554,0),"")</f>
        <v/>
      </c>
      <c r="AW447" s="10" t="str">
        <f ca="1">IFERROR(RANK(order!AW447,order!AW$3:AW$554,0),"")</f>
        <v/>
      </c>
      <c r="AX447" s="10" t="str">
        <f ca="1">IFERROR(RANK(order!AX447,order!AX$3:AX$554,0),"")</f>
        <v/>
      </c>
      <c r="AY447" s="10" t="str">
        <f ca="1">IFERROR(RANK(order!AY447,order!AY$3:AY$554,0),"")</f>
        <v/>
      </c>
      <c r="AZ447" s="4" t="str">
        <f ca="1">IFERROR(RANK(order!AZ447,order!AZ$3:AZ$554,0),"")</f>
        <v/>
      </c>
      <c r="BA447" s="4" t="str">
        <f ca="1">IFERROR(RANK(order!BA447,order!BA$3:BA$554,0),"")</f>
        <v/>
      </c>
      <c r="BB447" s="4" t="str">
        <f ca="1">IFERROR(RANK(order!BB447,order!BB$3:BB$554,0),"")</f>
        <v/>
      </c>
      <c r="BC447" s="10" t="str">
        <f ca="1">IFERROR(RANK(order!BC447,order!BC$3:BC$554,0),"")</f>
        <v/>
      </c>
      <c r="BD447" s="10" t="str">
        <f ca="1">IFERROR(RANK(order!BD447,order!BD$3:BD$554,0),"")</f>
        <v/>
      </c>
      <c r="BE447" s="10" t="str">
        <f ca="1">IFERROR(RANK(order!BE447,order!BE$3:BE$554,0),"")</f>
        <v/>
      </c>
      <c r="BF447" s="4" t="str">
        <f ca="1">IFERROR(RANK(order!BF447,order!BF$3:BF$554,0),"")</f>
        <v/>
      </c>
      <c r="BG447" s="4" t="str">
        <f ca="1">IFERROR(RANK(order!BG447,order!BG$3:BG$554,0),"")</f>
        <v/>
      </c>
      <c r="BH447" s="4" t="str">
        <f ca="1">IFERROR(RANK(order!BH447,order!BH$3:BH$554,0),"")</f>
        <v/>
      </c>
      <c r="BI447" s="10" t="str">
        <f ca="1">IFERROR(RANK(order!BI447,order!BI$3:BI$554,0),"")</f>
        <v/>
      </c>
      <c r="BJ447" s="10" t="str">
        <f ca="1">IFERROR(RANK(order!BJ447,order!BJ$3:BJ$554,0),"")</f>
        <v/>
      </c>
      <c r="BK447" s="10" t="str">
        <f ca="1">IFERROR(RANK(order!BK447,order!BK$3:BK$554,0),"")</f>
        <v/>
      </c>
      <c r="BL447" s="4" t="str">
        <f ca="1">IFERROR(RANK(order!BL447,order!BL$3:BL$554,0),"")</f>
        <v/>
      </c>
      <c r="BM447" s="4" t="str">
        <f ca="1">IFERROR(RANK(order!BM447,order!BM$3:BM$554,0),"")</f>
        <v/>
      </c>
      <c r="BN447" s="4" t="str">
        <f ca="1">IFERROR(RANK(order!BN447,order!BN$3:BN$554,0),"")</f>
        <v/>
      </c>
      <c r="BO447" s="10" t="str">
        <f ca="1">IFERROR(RANK(order!BO447,order!BO$3:BO$554,0),"")</f>
        <v/>
      </c>
      <c r="BP447" s="10" t="str">
        <f ca="1">IFERROR(RANK(order!BP447,order!BP$3:BP$554,0),"")</f>
        <v/>
      </c>
      <c r="BQ447" s="10" t="str">
        <f ca="1">IFERROR(RANK(order!BQ447,order!BQ$3:BQ$554,0),"")</f>
        <v/>
      </c>
      <c r="BR447" s="4" t="str">
        <f ca="1">IFERROR(RANK(order!BR447,order!BR$3:BR$554,0),"")</f>
        <v/>
      </c>
      <c r="BS447" s="4" t="str">
        <f ca="1">IFERROR(RANK(order!BS447,order!BS$3:BS$554,0),"")</f>
        <v/>
      </c>
      <c r="BT447" s="4" t="str">
        <f ca="1">IFERROR(RANK(order!BT447,order!BT$3:BT$554,0),"")</f>
        <v/>
      </c>
      <c r="BU447" s="95">
        <f t="shared" si="547"/>
        <v>445</v>
      </c>
      <c r="BV447" s="35" t="str">
        <f t="shared" si="548"/>
        <v>E1</v>
      </c>
      <c r="BW447" s="55">
        <f t="shared" ca="1" si="471"/>
        <v>0</v>
      </c>
      <c r="BX447" s="56" t="str">
        <f t="shared" ca="1" si="472"/>
        <v/>
      </c>
      <c r="BY447" s="56" t="str">
        <f t="shared" ca="1" si="473"/>
        <v/>
      </c>
      <c r="BZ447" s="57" t="str">
        <f t="shared" ca="1" si="474"/>
        <v/>
      </c>
      <c r="CA447" s="57" t="str">
        <f t="shared" ca="1" si="475"/>
        <v/>
      </c>
      <c r="CB447" s="58" t="str">
        <f t="shared" ca="1" si="476"/>
        <v/>
      </c>
      <c r="CC447" s="57" t="str">
        <f t="shared" ca="1" si="477"/>
        <v/>
      </c>
      <c r="CD447" s="57" t="str">
        <f t="shared" ca="1" si="478"/>
        <v/>
      </c>
      <c r="CE447" s="58" t="str">
        <f t="shared" ca="1" si="479"/>
        <v/>
      </c>
      <c r="CF447" s="59" t="str">
        <f t="shared" ca="1" si="480"/>
        <v/>
      </c>
      <c r="CG447" s="57" t="str">
        <f t="shared" ca="1" si="481"/>
        <v/>
      </c>
      <c r="CH447" s="57" t="str">
        <f t="shared" ca="1" si="482"/>
        <v/>
      </c>
      <c r="CI447" s="57" t="str">
        <f t="shared" ca="1" si="483"/>
        <v/>
      </c>
      <c r="CJ447" s="57" t="str">
        <f t="shared" ca="1" si="484"/>
        <v/>
      </c>
      <c r="CK447" s="57" t="str">
        <f t="shared" ca="1" si="485"/>
        <v/>
      </c>
      <c r="CL447" s="57" t="str">
        <f t="shared" ca="1" si="486"/>
        <v/>
      </c>
      <c r="CM447" s="57" t="str">
        <f t="shared" ca="1" si="487"/>
        <v/>
      </c>
      <c r="CN447" s="57" t="str">
        <f t="shared" ca="1" si="488"/>
        <v/>
      </c>
      <c r="CO447" s="57" t="str">
        <f t="shared" ca="1" si="489"/>
        <v/>
      </c>
      <c r="CP447" s="57" t="str">
        <f t="shared" ca="1" si="490"/>
        <v/>
      </c>
      <c r="CQ447" s="57" t="str">
        <f t="shared" ca="1" si="491"/>
        <v/>
      </c>
      <c r="CR447" s="57" t="str">
        <f t="shared" ca="1" si="492"/>
        <v/>
      </c>
      <c r="CS447" s="60" t="str">
        <f t="shared" ca="1" si="493"/>
        <v/>
      </c>
      <c r="CT447" s="60" t="str">
        <f t="shared" ca="1" si="494"/>
        <v/>
      </c>
      <c r="CU447" s="60" t="str">
        <f t="shared" ca="1" si="495"/>
        <v/>
      </c>
      <c r="CV447" s="60" t="str">
        <f t="shared" ca="1" si="496"/>
        <v/>
      </c>
      <c r="CW447" s="60" t="str">
        <f t="shared" ca="1" si="497"/>
        <v/>
      </c>
      <c r="CX447" s="60" t="str">
        <f t="shared" ca="1" si="498"/>
        <v/>
      </c>
      <c r="CY447" s="60" t="str">
        <f t="shared" ca="1" si="499"/>
        <v/>
      </c>
      <c r="CZ447" s="60" t="str">
        <f t="shared" ca="1" si="500"/>
        <v/>
      </c>
      <c r="DA447" s="65" t="str">
        <f t="shared" ca="1" si="501"/>
        <v/>
      </c>
      <c r="DB447" s="65" t="str">
        <f t="shared" ca="1" si="502"/>
        <v/>
      </c>
      <c r="DC447" s="65" t="str">
        <f t="shared" ca="1" si="503"/>
        <v/>
      </c>
      <c r="DD447" s="65" t="str">
        <f t="shared" ca="1" si="504"/>
        <v/>
      </c>
      <c r="DE447" s="65" t="str">
        <f t="shared" ca="1" si="505"/>
        <v/>
      </c>
      <c r="DF447" s="66" t="str">
        <f t="shared" ca="1" si="506"/>
        <v/>
      </c>
      <c r="DG447" s="66" t="str">
        <f t="shared" ca="1" si="507"/>
        <v/>
      </c>
      <c r="DH447" s="66" t="str">
        <f t="shared" ca="1" si="508"/>
        <v/>
      </c>
      <c r="DI447" s="66" t="str">
        <f t="shared" ca="1" si="509"/>
        <v/>
      </c>
      <c r="DJ447" s="66" t="str">
        <f t="shared" ca="1" si="510"/>
        <v/>
      </c>
      <c r="DK447" s="65" t="str">
        <f t="shared" ca="1" si="511"/>
        <v/>
      </c>
      <c r="DL447" s="65" t="str">
        <f t="shared" ca="1" si="512"/>
        <v/>
      </c>
      <c r="DM447" s="65" t="str">
        <f t="shared" ca="1" si="513"/>
        <v/>
      </c>
      <c r="DN447" s="65" t="str">
        <f t="shared" ca="1" si="514"/>
        <v/>
      </c>
      <c r="DO447" s="65" t="str">
        <f t="shared" ca="1" si="515"/>
        <v/>
      </c>
      <c r="DP447" s="65" t="str">
        <f t="shared" ca="1" si="516"/>
        <v/>
      </c>
      <c r="DQ447" s="65" t="str">
        <f t="shared" ca="1" si="517"/>
        <v/>
      </c>
      <c r="DR447" s="69" t="str">
        <f t="shared" ca="1" si="518"/>
        <v/>
      </c>
      <c r="DS447" s="69" t="str">
        <f t="shared" ca="1" si="519"/>
        <v/>
      </c>
      <c r="DT447" s="69" t="str">
        <f t="shared" ca="1" si="520"/>
        <v/>
      </c>
      <c r="DU447" s="69" t="str">
        <f t="shared" ca="1" si="521"/>
        <v/>
      </c>
      <c r="DV447" s="69" t="str">
        <f t="shared" ca="1" si="522"/>
        <v/>
      </c>
      <c r="DW447" s="69" t="str">
        <f t="shared" ca="1" si="523"/>
        <v/>
      </c>
      <c r="DX447" s="69" t="str">
        <f t="shared" ca="1" si="524"/>
        <v/>
      </c>
      <c r="DY447" s="69" t="str">
        <f t="shared" ca="1" si="525"/>
        <v/>
      </c>
      <c r="DZ447" s="72" t="str">
        <f t="shared" ca="1" si="526"/>
        <v/>
      </c>
      <c r="EA447" s="72" t="str">
        <f t="shared" ca="1" si="527"/>
        <v/>
      </c>
      <c r="EB447" s="72" t="str">
        <f t="shared" ca="1" si="528"/>
        <v/>
      </c>
      <c r="EC447" s="65" t="str">
        <f t="shared" ca="1" si="529"/>
        <v/>
      </c>
      <c r="ED447" s="65" t="str">
        <f t="shared" ca="1" si="530"/>
        <v/>
      </c>
      <c r="EE447" s="65" t="str">
        <f t="shared" ca="1" si="531"/>
        <v/>
      </c>
      <c r="EF447" s="65" t="str">
        <f t="shared" ca="1" si="532"/>
        <v/>
      </c>
      <c r="EG447" s="65" t="str">
        <f t="shared" ca="1" si="533"/>
        <v/>
      </c>
      <c r="EH447" s="65" t="str">
        <f t="shared" ca="1" si="534"/>
        <v/>
      </c>
      <c r="EI447" s="429" t="str">
        <f t="shared" ca="1" si="535"/>
        <v>No</v>
      </c>
      <c r="EJ447" s="428" t="str">
        <f t="shared" ca="1" si="536"/>
        <v/>
      </c>
      <c r="EK447" s="428" t="str">
        <f t="shared" ca="1" si="537"/>
        <v/>
      </c>
      <c r="EL447" s="65" t="str">
        <f t="shared" ca="1" si="538"/>
        <v/>
      </c>
      <c r="EM447" s="65" t="str">
        <f t="shared" ca="1" si="539"/>
        <v/>
      </c>
      <c r="EN447" s="65" t="str">
        <f t="shared" ca="1" si="540"/>
        <v/>
      </c>
      <c r="EO447" s="433" t="str">
        <f t="shared" ca="1" si="541"/>
        <v/>
      </c>
      <c r="EP447" s="433" t="str">
        <f t="shared" ca="1" si="542"/>
        <v/>
      </c>
      <c r="EQ447" s="433" t="str">
        <f t="shared" ca="1" si="543"/>
        <v/>
      </c>
      <c r="ER447" s="433" t="str">
        <f t="shared" ca="1" si="544"/>
        <v/>
      </c>
      <c r="ES447" s="433" t="str">
        <f t="shared" ca="1" si="545"/>
        <v/>
      </c>
      <c r="ET447" s="433" t="str">
        <f t="shared" ca="1" si="546"/>
        <v/>
      </c>
      <c r="EU447" s="433" t="str">
        <f ca="1">IF(OR(CO447="",CQ447=""),"",Discipline!$P$3*CO447+Discipline!$X$3*CQ447)</f>
        <v/>
      </c>
      <c r="EV447" s="433" t="str">
        <f ca="1">IF(OR(CP447="",CR447=""),"",Discipline!$P$3*CP447+Discipline!$X$3*CR447)</f>
        <v/>
      </c>
    </row>
    <row r="448" spans="1:152" x14ac:dyDescent="0.25">
      <c r="A448" s="10" t="str">
        <f ca="1">IFERROR(RANK(order!A448,order!A$3:A$554,0),"")</f>
        <v/>
      </c>
      <c r="B448" s="10" t="str">
        <f ca="1">IFERROR(RANK(order!B448,order!B$3:B$554,0),"")</f>
        <v/>
      </c>
      <c r="C448" s="10" t="str">
        <f ca="1">IFERROR(RANK(order!C448,order!C$3:C$554,0),"")</f>
        <v/>
      </c>
      <c r="D448" s="4" t="str">
        <f ca="1">IFERROR(RANK(order!D448,order!D$3:D$554,0),"")</f>
        <v/>
      </c>
      <c r="E448" s="4" t="str">
        <f ca="1">IFERROR(RANK(order!E448,order!E$3:E$554,0),"")</f>
        <v/>
      </c>
      <c r="F448" s="4" t="str">
        <f ca="1">IFERROR(RANK(order!F448,order!F$3:F$554,0),"")</f>
        <v/>
      </c>
      <c r="G448" s="10" t="str">
        <f ca="1">IFERROR(RANK(order!G448,order!G$3:G$554,0),"")</f>
        <v/>
      </c>
      <c r="H448" s="10" t="str">
        <f ca="1">IFERROR(RANK(order!H448,order!H$3:H$554,0),"")</f>
        <v/>
      </c>
      <c r="I448" s="10" t="str">
        <f ca="1">IFERROR(RANK(order!I448,order!I$3:I$554,0),"")</f>
        <v/>
      </c>
      <c r="J448" s="4" t="str">
        <f ca="1">IFERROR(RANK(order!J448,order!J$3:J$554,0),"")</f>
        <v/>
      </c>
      <c r="K448" s="4" t="str">
        <f ca="1">IFERROR(RANK(order!K448,order!K$3:K$554,0),"")</f>
        <v/>
      </c>
      <c r="L448" s="4" t="str">
        <f ca="1">IFERROR(RANK(order!L448,order!L$3:L$554,0),"")</f>
        <v/>
      </c>
      <c r="M448" s="10" t="str">
        <f ca="1">IFERROR(RANK(order!M448,order!M$3:M$554,0),"")</f>
        <v/>
      </c>
      <c r="N448" s="10" t="str">
        <f ca="1">IFERROR(RANK(order!N448,order!N$3:N$554,0),"")</f>
        <v/>
      </c>
      <c r="O448" s="10" t="str">
        <f ca="1">IFERROR(RANK(order!O448,order!O$3:O$554,0),"")</f>
        <v/>
      </c>
      <c r="P448" s="4" t="str">
        <f ca="1">IFERROR(RANK(order!P448,order!P$3:P$554,0),"")</f>
        <v/>
      </c>
      <c r="Q448" s="4" t="str">
        <f ca="1">IFERROR(RANK(order!Q448,order!Q$3:Q$554,0),"")</f>
        <v/>
      </c>
      <c r="R448" s="4" t="str">
        <f ca="1">IFERROR(RANK(order!R448,order!R$3:R$554,0),"")</f>
        <v/>
      </c>
      <c r="S448" s="10" t="str">
        <f ca="1">IFERROR(RANK(order!S448,order!S$3:S$554,0),"")</f>
        <v/>
      </c>
      <c r="T448" s="10" t="str">
        <f ca="1">IFERROR(RANK(order!T448,order!T$3:T$554,0),"")</f>
        <v/>
      </c>
      <c r="U448" s="10" t="str">
        <f ca="1">IFERROR(RANK(order!U448,order!U$3:U$554,0),"")</f>
        <v/>
      </c>
      <c r="V448" s="4" t="str">
        <f ca="1">IFERROR(RANK(order!V448,order!V$3:V$554,0),"")</f>
        <v/>
      </c>
      <c r="W448" s="4" t="str">
        <f ca="1">IFERROR(RANK(order!W448,order!W$3:W$554,0),"")</f>
        <v/>
      </c>
      <c r="X448" s="4" t="str">
        <f ca="1">IFERROR(RANK(order!X448,order!X$3:X$554,0),"")</f>
        <v/>
      </c>
      <c r="Y448" s="10" t="str">
        <f ca="1">IFERROR(RANK(order!Y448,order!Y$3:Y$554,0),"")</f>
        <v/>
      </c>
      <c r="Z448" s="10" t="str">
        <f ca="1">IFERROR(RANK(order!Z448,order!Z$3:Z$554,0),"")</f>
        <v/>
      </c>
      <c r="AA448" s="10" t="str">
        <f ca="1">IFERROR(RANK(order!AA448,order!AA$3:AA$554,0),"")</f>
        <v/>
      </c>
      <c r="AB448" s="4" t="str">
        <f ca="1">IFERROR(RANK(order!AB448,order!AB$3:AB$554,0),"")</f>
        <v/>
      </c>
      <c r="AC448" s="4" t="str">
        <f ca="1">IFERROR(RANK(order!AC448,order!AC$3:AC$554,0),"")</f>
        <v/>
      </c>
      <c r="AD448" s="4" t="str">
        <f ca="1">IFERROR(RANK(order!AD448,order!AD$3:AD$554,0),"")</f>
        <v/>
      </c>
      <c r="AE448" s="10" t="str">
        <f ca="1">IFERROR(RANK(order!AE448,order!AE$3:AE$554,0),"")</f>
        <v/>
      </c>
      <c r="AF448" s="10" t="str">
        <f ca="1">IFERROR(RANK(order!AF448,order!AF$3:AF$554,0),"")</f>
        <v/>
      </c>
      <c r="AG448" s="10" t="str">
        <f ca="1">IFERROR(RANK(order!AG448,order!AG$3:AG$554,0),"")</f>
        <v/>
      </c>
      <c r="AH448" s="4" t="str">
        <f ca="1">IFERROR(RANK(order!AH448,order!AH$3:AH$554,0),"")</f>
        <v/>
      </c>
      <c r="AI448" s="4" t="str">
        <f ca="1">IFERROR(RANK(order!AI448,order!AI$3:AI$554,0),"")</f>
        <v/>
      </c>
      <c r="AJ448" s="4" t="str">
        <f ca="1">IFERROR(RANK(order!AJ448,order!AJ$3:AJ$554,0),"")</f>
        <v/>
      </c>
      <c r="AK448" s="10" t="str">
        <f ca="1">IFERROR(RANK(order!AK448,order!AK$3:AK$554,0),"")</f>
        <v/>
      </c>
      <c r="AL448" s="10" t="str">
        <f ca="1">IFERROR(RANK(order!AL448,order!AL$3:AL$554,0),"")</f>
        <v/>
      </c>
      <c r="AM448" s="10" t="str">
        <f ca="1">IFERROR(RANK(order!AM448,order!AM$3:AM$554,0),"")</f>
        <v/>
      </c>
      <c r="AN448" s="4" t="str">
        <f ca="1">IFERROR(RANK(order!AN448,order!AN$3:AN$554,0),"")</f>
        <v/>
      </c>
      <c r="AO448" s="4" t="str">
        <f ca="1">IFERROR(RANK(order!AO448,order!AO$3:AO$554,0),"")</f>
        <v/>
      </c>
      <c r="AP448" s="4" t="str">
        <f ca="1">IFERROR(RANK(order!AP448,order!AP$3:AP$554,0),"")</f>
        <v/>
      </c>
      <c r="AQ448" s="10" t="str">
        <f ca="1">IFERROR(RANK(order!AQ448,order!AQ$3:AQ$554,0),"")</f>
        <v/>
      </c>
      <c r="AR448" s="10" t="str">
        <f ca="1">IFERROR(RANK(order!AR448,order!AR$3:AR$554,0),"")</f>
        <v/>
      </c>
      <c r="AS448" s="10" t="str">
        <f ca="1">IFERROR(RANK(order!AS448,order!AS$3:AS$554,0),"")</f>
        <v/>
      </c>
      <c r="AT448" s="4" t="str">
        <f ca="1">IFERROR(RANK(order!AT448,order!AT$3:AT$554,0),"")</f>
        <v/>
      </c>
      <c r="AU448" s="4" t="str">
        <f ca="1">IFERROR(RANK(order!AU448,order!AU$3:AU$554,0),"")</f>
        <v/>
      </c>
      <c r="AV448" s="4" t="str">
        <f ca="1">IFERROR(RANK(order!AV448,order!AV$3:AV$554,0),"")</f>
        <v/>
      </c>
      <c r="AW448" s="10" t="str">
        <f ca="1">IFERROR(RANK(order!AW448,order!AW$3:AW$554,0),"")</f>
        <v/>
      </c>
      <c r="AX448" s="10" t="str">
        <f ca="1">IFERROR(RANK(order!AX448,order!AX$3:AX$554,0),"")</f>
        <v/>
      </c>
      <c r="AY448" s="10" t="str">
        <f ca="1">IFERROR(RANK(order!AY448,order!AY$3:AY$554,0),"")</f>
        <v/>
      </c>
      <c r="AZ448" s="4" t="str">
        <f ca="1">IFERROR(RANK(order!AZ448,order!AZ$3:AZ$554,0),"")</f>
        <v/>
      </c>
      <c r="BA448" s="4" t="str">
        <f ca="1">IFERROR(RANK(order!BA448,order!BA$3:BA$554,0),"")</f>
        <v/>
      </c>
      <c r="BB448" s="4" t="str">
        <f ca="1">IFERROR(RANK(order!BB448,order!BB$3:BB$554,0),"")</f>
        <v/>
      </c>
      <c r="BC448" s="10" t="str">
        <f ca="1">IFERROR(RANK(order!BC448,order!BC$3:BC$554,0),"")</f>
        <v/>
      </c>
      <c r="BD448" s="10" t="str">
        <f ca="1">IFERROR(RANK(order!BD448,order!BD$3:BD$554,0),"")</f>
        <v/>
      </c>
      <c r="BE448" s="10" t="str">
        <f ca="1">IFERROR(RANK(order!BE448,order!BE$3:BE$554,0),"")</f>
        <v/>
      </c>
      <c r="BF448" s="4" t="str">
        <f ca="1">IFERROR(RANK(order!BF448,order!BF$3:BF$554,0),"")</f>
        <v/>
      </c>
      <c r="BG448" s="4" t="str">
        <f ca="1">IFERROR(RANK(order!BG448,order!BG$3:BG$554,0),"")</f>
        <v/>
      </c>
      <c r="BH448" s="4" t="str">
        <f ca="1">IFERROR(RANK(order!BH448,order!BH$3:BH$554,0),"")</f>
        <v/>
      </c>
      <c r="BI448" s="10" t="str">
        <f ca="1">IFERROR(RANK(order!BI448,order!BI$3:BI$554,0),"")</f>
        <v/>
      </c>
      <c r="BJ448" s="10" t="str">
        <f ca="1">IFERROR(RANK(order!BJ448,order!BJ$3:BJ$554,0),"")</f>
        <v/>
      </c>
      <c r="BK448" s="10" t="str">
        <f ca="1">IFERROR(RANK(order!BK448,order!BK$3:BK$554,0),"")</f>
        <v/>
      </c>
      <c r="BL448" s="4" t="str">
        <f ca="1">IFERROR(RANK(order!BL448,order!BL$3:BL$554,0),"")</f>
        <v/>
      </c>
      <c r="BM448" s="4" t="str">
        <f ca="1">IFERROR(RANK(order!BM448,order!BM$3:BM$554,0),"")</f>
        <v/>
      </c>
      <c r="BN448" s="4" t="str">
        <f ca="1">IFERROR(RANK(order!BN448,order!BN$3:BN$554,0),"")</f>
        <v/>
      </c>
      <c r="BO448" s="10" t="str">
        <f ca="1">IFERROR(RANK(order!BO448,order!BO$3:BO$554,0),"")</f>
        <v/>
      </c>
      <c r="BP448" s="10" t="str">
        <f ca="1">IFERROR(RANK(order!BP448,order!BP$3:BP$554,0),"")</f>
        <v/>
      </c>
      <c r="BQ448" s="10" t="str">
        <f ca="1">IFERROR(RANK(order!BQ448,order!BQ$3:BQ$554,0),"")</f>
        <v/>
      </c>
      <c r="BR448" s="4" t="str">
        <f ca="1">IFERROR(RANK(order!BR448,order!BR$3:BR$554,0),"")</f>
        <v/>
      </c>
      <c r="BS448" s="4" t="str">
        <f ca="1">IFERROR(RANK(order!BS448,order!BS$3:BS$554,0),"")</f>
        <v/>
      </c>
      <c r="BT448" s="4" t="str">
        <f ca="1">IFERROR(RANK(order!BT448,order!BT$3:BT$554,0),"")</f>
        <v/>
      </c>
      <c r="BU448" s="95">
        <f t="shared" si="547"/>
        <v>446</v>
      </c>
      <c r="BV448" s="35" t="str">
        <f t="shared" si="548"/>
        <v>E1</v>
      </c>
      <c r="BW448" s="55">
        <f t="shared" ca="1" si="471"/>
        <v>0</v>
      </c>
      <c r="BX448" s="56" t="str">
        <f t="shared" ca="1" si="472"/>
        <v/>
      </c>
      <c r="BY448" s="56" t="str">
        <f t="shared" ca="1" si="473"/>
        <v/>
      </c>
      <c r="BZ448" s="57" t="str">
        <f t="shared" ca="1" si="474"/>
        <v/>
      </c>
      <c r="CA448" s="57" t="str">
        <f t="shared" ca="1" si="475"/>
        <v/>
      </c>
      <c r="CB448" s="58" t="str">
        <f t="shared" ca="1" si="476"/>
        <v/>
      </c>
      <c r="CC448" s="57" t="str">
        <f t="shared" ca="1" si="477"/>
        <v/>
      </c>
      <c r="CD448" s="57" t="str">
        <f t="shared" ca="1" si="478"/>
        <v/>
      </c>
      <c r="CE448" s="58" t="str">
        <f t="shared" ca="1" si="479"/>
        <v/>
      </c>
      <c r="CF448" s="59" t="str">
        <f t="shared" ca="1" si="480"/>
        <v/>
      </c>
      <c r="CG448" s="57" t="str">
        <f t="shared" ca="1" si="481"/>
        <v/>
      </c>
      <c r="CH448" s="57" t="str">
        <f t="shared" ca="1" si="482"/>
        <v/>
      </c>
      <c r="CI448" s="57" t="str">
        <f t="shared" ca="1" si="483"/>
        <v/>
      </c>
      <c r="CJ448" s="57" t="str">
        <f t="shared" ca="1" si="484"/>
        <v/>
      </c>
      <c r="CK448" s="57" t="str">
        <f t="shared" ca="1" si="485"/>
        <v/>
      </c>
      <c r="CL448" s="57" t="str">
        <f t="shared" ca="1" si="486"/>
        <v/>
      </c>
      <c r="CM448" s="57" t="str">
        <f t="shared" ca="1" si="487"/>
        <v/>
      </c>
      <c r="CN448" s="57" t="str">
        <f t="shared" ca="1" si="488"/>
        <v/>
      </c>
      <c r="CO448" s="57" t="str">
        <f t="shared" ca="1" si="489"/>
        <v/>
      </c>
      <c r="CP448" s="57" t="str">
        <f t="shared" ca="1" si="490"/>
        <v/>
      </c>
      <c r="CQ448" s="57" t="str">
        <f t="shared" ca="1" si="491"/>
        <v/>
      </c>
      <c r="CR448" s="57" t="str">
        <f t="shared" ca="1" si="492"/>
        <v/>
      </c>
      <c r="CS448" s="60" t="str">
        <f t="shared" ca="1" si="493"/>
        <v/>
      </c>
      <c r="CT448" s="60" t="str">
        <f t="shared" ca="1" si="494"/>
        <v/>
      </c>
      <c r="CU448" s="60" t="str">
        <f t="shared" ca="1" si="495"/>
        <v/>
      </c>
      <c r="CV448" s="60" t="str">
        <f t="shared" ca="1" si="496"/>
        <v/>
      </c>
      <c r="CW448" s="60" t="str">
        <f t="shared" ca="1" si="497"/>
        <v/>
      </c>
      <c r="CX448" s="60" t="str">
        <f t="shared" ca="1" si="498"/>
        <v/>
      </c>
      <c r="CY448" s="60" t="str">
        <f t="shared" ca="1" si="499"/>
        <v/>
      </c>
      <c r="CZ448" s="60" t="str">
        <f t="shared" ca="1" si="500"/>
        <v/>
      </c>
      <c r="DA448" s="65" t="str">
        <f t="shared" ca="1" si="501"/>
        <v/>
      </c>
      <c r="DB448" s="65" t="str">
        <f t="shared" ca="1" si="502"/>
        <v/>
      </c>
      <c r="DC448" s="65" t="str">
        <f t="shared" ca="1" si="503"/>
        <v/>
      </c>
      <c r="DD448" s="65" t="str">
        <f t="shared" ca="1" si="504"/>
        <v/>
      </c>
      <c r="DE448" s="65" t="str">
        <f t="shared" ca="1" si="505"/>
        <v/>
      </c>
      <c r="DF448" s="66" t="str">
        <f t="shared" ca="1" si="506"/>
        <v/>
      </c>
      <c r="DG448" s="66" t="str">
        <f t="shared" ca="1" si="507"/>
        <v/>
      </c>
      <c r="DH448" s="66" t="str">
        <f t="shared" ca="1" si="508"/>
        <v/>
      </c>
      <c r="DI448" s="66" t="str">
        <f t="shared" ca="1" si="509"/>
        <v/>
      </c>
      <c r="DJ448" s="66" t="str">
        <f t="shared" ca="1" si="510"/>
        <v/>
      </c>
      <c r="DK448" s="65" t="str">
        <f t="shared" ca="1" si="511"/>
        <v/>
      </c>
      <c r="DL448" s="65" t="str">
        <f t="shared" ca="1" si="512"/>
        <v/>
      </c>
      <c r="DM448" s="65" t="str">
        <f t="shared" ca="1" si="513"/>
        <v/>
      </c>
      <c r="DN448" s="65" t="str">
        <f t="shared" ca="1" si="514"/>
        <v/>
      </c>
      <c r="DO448" s="65" t="str">
        <f t="shared" ca="1" si="515"/>
        <v/>
      </c>
      <c r="DP448" s="65" t="str">
        <f t="shared" ca="1" si="516"/>
        <v/>
      </c>
      <c r="DQ448" s="65" t="str">
        <f t="shared" ca="1" si="517"/>
        <v/>
      </c>
      <c r="DR448" s="69" t="str">
        <f t="shared" ca="1" si="518"/>
        <v/>
      </c>
      <c r="DS448" s="69" t="str">
        <f t="shared" ca="1" si="519"/>
        <v/>
      </c>
      <c r="DT448" s="69" t="str">
        <f t="shared" ca="1" si="520"/>
        <v/>
      </c>
      <c r="DU448" s="69" t="str">
        <f t="shared" ca="1" si="521"/>
        <v/>
      </c>
      <c r="DV448" s="69" t="str">
        <f t="shared" ca="1" si="522"/>
        <v/>
      </c>
      <c r="DW448" s="69" t="str">
        <f t="shared" ca="1" si="523"/>
        <v/>
      </c>
      <c r="DX448" s="69" t="str">
        <f t="shared" ca="1" si="524"/>
        <v/>
      </c>
      <c r="DY448" s="69" t="str">
        <f t="shared" ca="1" si="525"/>
        <v/>
      </c>
      <c r="DZ448" s="72" t="str">
        <f t="shared" ca="1" si="526"/>
        <v/>
      </c>
      <c r="EA448" s="72" t="str">
        <f t="shared" ca="1" si="527"/>
        <v/>
      </c>
      <c r="EB448" s="72" t="str">
        <f t="shared" ca="1" si="528"/>
        <v/>
      </c>
      <c r="EC448" s="65" t="str">
        <f t="shared" ca="1" si="529"/>
        <v/>
      </c>
      <c r="ED448" s="65" t="str">
        <f t="shared" ca="1" si="530"/>
        <v/>
      </c>
      <c r="EE448" s="65" t="str">
        <f t="shared" ca="1" si="531"/>
        <v/>
      </c>
      <c r="EF448" s="65" t="str">
        <f t="shared" ca="1" si="532"/>
        <v/>
      </c>
      <c r="EG448" s="65" t="str">
        <f t="shared" ca="1" si="533"/>
        <v/>
      </c>
      <c r="EH448" s="65" t="str">
        <f t="shared" ca="1" si="534"/>
        <v/>
      </c>
      <c r="EI448" s="429" t="str">
        <f t="shared" ca="1" si="535"/>
        <v>No</v>
      </c>
      <c r="EJ448" s="428" t="str">
        <f t="shared" ca="1" si="536"/>
        <v/>
      </c>
      <c r="EK448" s="428" t="str">
        <f t="shared" ca="1" si="537"/>
        <v/>
      </c>
      <c r="EL448" s="65" t="str">
        <f t="shared" ca="1" si="538"/>
        <v/>
      </c>
      <c r="EM448" s="65" t="str">
        <f t="shared" ca="1" si="539"/>
        <v/>
      </c>
      <c r="EN448" s="65" t="str">
        <f t="shared" ca="1" si="540"/>
        <v/>
      </c>
      <c r="EO448" s="433" t="str">
        <f t="shared" ca="1" si="541"/>
        <v/>
      </c>
      <c r="EP448" s="433" t="str">
        <f t="shared" ca="1" si="542"/>
        <v/>
      </c>
      <c r="EQ448" s="433" t="str">
        <f t="shared" ca="1" si="543"/>
        <v/>
      </c>
      <c r="ER448" s="433" t="str">
        <f t="shared" ca="1" si="544"/>
        <v/>
      </c>
      <c r="ES448" s="433" t="str">
        <f t="shared" ca="1" si="545"/>
        <v/>
      </c>
      <c r="ET448" s="433" t="str">
        <f t="shared" ca="1" si="546"/>
        <v/>
      </c>
      <c r="EU448" s="433" t="str">
        <f ca="1">IF(OR(CO448="",CQ448=""),"",Discipline!$P$3*CO448+Discipline!$X$3*CQ448)</f>
        <v/>
      </c>
      <c r="EV448" s="433" t="str">
        <f ca="1">IF(OR(CP448="",CR448=""),"",Discipline!$P$3*CP448+Discipline!$X$3*CR448)</f>
        <v/>
      </c>
    </row>
    <row r="449" spans="1:152" x14ac:dyDescent="0.25">
      <c r="A449" s="10" t="str">
        <f ca="1">IFERROR(RANK(order!A449,order!A$3:A$554,0),"")</f>
        <v/>
      </c>
      <c r="B449" s="10" t="str">
        <f ca="1">IFERROR(RANK(order!B449,order!B$3:B$554,0),"")</f>
        <v/>
      </c>
      <c r="C449" s="10" t="str">
        <f ca="1">IFERROR(RANK(order!C449,order!C$3:C$554,0),"")</f>
        <v/>
      </c>
      <c r="D449" s="4" t="str">
        <f ca="1">IFERROR(RANK(order!D449,order!D$3:D$554,0),"")</f>
        <v/>
      </c>
      <c r="E449" s="4" t="str">
        <f ca="1">IFERROR(RANK(order!E449,order!E$3:E$554,0),"")</f>
        <v/>
      </c>
      <c r="F449" s="4" t="str">
        <f ca="1">IFERROR(RANK(order!F449,order!F$3:F$554,0),"")</f>
        <v/>
      </c>
      <c r="G449" s="10" t="str">
        <f ca="1">IFERROR(RANK(order!G449,order!G$3:G$554,0),"")</f>
        <v/>
      </c>
      <c r="H449" s="10" t="str">
        <f ca="1">IFERROR(RANK(order!H449,order!H$3:H$554,0),"")</f>
        <v/>
      </c>
      <c r="I449" s="10" t="str">
        <f ca="1">IFERROR(RANK(order!I449,order!I$3:I$554,0),"")</f>
        <v/>
      </c>
      <c r="J449" s="4" t="str">
        <f ca="1">IFERROR(RANK(order!J449,order!J$3:J$554,0),"")</f>
        <v/>
      </c>
      <c r="K449" s="4" t="str">
        <f ca="1">IFERROR(RANK(order!K449,order!K$3:K$554,0),"")</f>
        <v/>
      </c>
      <c r="L449" s="4" t="str">
        <f ca="1">IFERROR(RANK(order!L449,order!L$3:L$554,0),"")</f>
        <v/>
      </c>
      <c r="M449" s="10" t="str">
        <f ca="1">IFERROR(RANK(order!M449,order!M$3:M$554,0),"")</f>
        <v/>
      </c>
      <c r="N449" s="10" t="str">
        <f ca="1">IFERROR(RANK(order!N449,order!N$3:N$554,0),"")</f>
        <v/>
      </c>
      <c r="O449" s="10" t="str">
        <f ca="1">IFERROR(RANK(order!O449,order!O$3:O$554,0),"")</f>
        <v/>
      </c>
      <c r="P449" s="4" t="str">
        <f ca="1">IFERROR(RANK(order!P449,order!P$3:P$554,0),"")</f>
        <v/>
      </c>
      <c r="Q449" s="4" t="str">
        <f ca="1">IFERROR(RANK(order!Q449,order!Q$3:Q$554,0),"")</f>
        <v/>
      </c>
      <c r="R449" s="4" t="str">
        <f ca="1">IFERROR(RANK(order!R449,order!R$3:R$554,0),"")</f>
        <v/>
      </c>
      <c r="S449" s="10" t="str">
        <f ca="1">IFERROR(RANK(order!S449,order!S$3:S$554,0),"")</f>
        <v/>
      </c>
      <c r="T449" s="10" t="str">
        <f ca="1">IFERROR(RANK(order!T449,order!T$3:T$554,0),"")</f>
        <v/>
      </c>
      <c r="U449" s="10" t="str">
        <f ca="1">IFERROR(RANK(order!U449,order!U$3:U$554,0),"")</f>
        <v/>
      </c>
      <c r="V449" s="4" t="str">
        <f ca="1">IFERROR(RANK(order!V449,order!V$3:V$554,0),"")</f>
        <v/>
      </c>
      <c r="W449" s="4" t="str">
        <f ca="1">IFERROR(RANK(order!W449,order!W$3:W$554,0),"")</f>
        <v/>
      </c>
      <c r="X449" s="4" t="str">
        <f ca="1">IFERROR(RANK(order!X449,order!X$3:X$554,0),"")</f>
        <v/>
      </c>
      <c r="Y449" s="10" t="str">
        <f ca="1">IFERROR(RANK(order!Y449,order!Y$3:Y$554,0),"")</f>
        <v/>
      </c>
      <c r="Z449" s="10" t="str">
        <f ca="1">IFERROR(RANK(order!Z449,order!Z$3:Z$554,0),"")</f>
        <v/>
      </c>
      <c r="AA449" s="10" t="str">
        <f ca="1">IFERROR(RANK(order!AA449,order!AA$3:AA$554,0),"")</f>
        <v/>
      </c>
      <c r="AB449" s="4" t="str">
        <f ca="1">IFERROR(RANK(order!AB449,order!AB$3:AB$554,0),"")</f>
        <v/>
      </c>
      <c r="AC449" s="4" t="str">
        <f ca="1">IFERROR(RANK(order!AC449,order!AC$3:AC$554,0),"")</f>
        <v/>
      </c>
      <c r="AD449" s="4" t="str">
        <f ca="1">IFERROR(RANK(order!AD449,order!AD$3:AD$554,0),"")</f>
        <v/>
      </c>
      <c r="AE449" s="10" t="str">
        <f ca="1">IFERROR(RANK(order!AE449,order!AE$3:AE$554,0),"")</f>
        <v/>
      </c>
      <c r="AF449" s="10" t="str">
        <f ca="1">IFERROR(RANK(order!AF449,order!AF$3:AF$554,0),"")</f>
        <v/>
      </c>
      <c r="AG449" s="10" t="str">
        <f ca="1">IFERROR(RANK(order!AG449,order!AG$3:AG$554,0),"")</f>
        <v/>
      </c>
      <c r="AH449" s="4" t="str">
        <f ca="1">IFERROR(RANK(order!AH449,order!AH$3:AH$554,0),"")</f>
        <v/>
      </c>
      <c r="AI449" s="4" t="str">
        <f ca="1">IFERROR(RANK(order!AI449,order!AI$3:AI$554,0),"")</f>
        <v/>
      </c>
      <c r="AJ449" s="4" t="str">
        <f ca="1">IFERROR(RANK(order!AJ449,order!AJ$3:AJ$554,0),"")</f>
        <v/>
      </c>
      <c r="AK449" s="10" t="str">
        <f ca="1">IFERROR(RANK(order!AK449,order!AK$3:AK$554,0),"")</f>
        <v/>
      </c>
      <c r="AL449" s="10" t="str">
        <f ca="1">IFERROR(RANK(order!AL449,order!AL$3:AL$554,0),"")</f>
        <v/>
      </c>
      <c r="AM449" s="10" t="str">
        <f ca="1">IFERROR(RANK(order!AM449,order!AM$3:AM$554,0),"")</f>
        <v/>
      </c>
      <c r="AN449" s="4" t="str">
        <f ca="1">IFERROR(RANK(order!AN449,order!AN$3:AN$554,0),"")</f>
        <v/>
      </c>
      <c r="AO449" s="4" t="str">
        <f ca="1">IFERROR(RANK(order!AO449,order!AO$3:AO$554,0),"")</f>
        <v/>
      </c>
      <c r="AP449" s="4" t="str">
        <f ca="1">IFERROR(RANK(order!AP449,order!AP$3:AP$554,0),"")</f>
        <v/>
      </c>
      <c r="AQ449" s="10" t="str">
        <f ca="1">IFERROR(RANK(order!AQ449,order!AQ$3:AQ$554,0),"")</f>
        <v/>
      </c>
      <c r="AR449" s="10" t="str">
        <f ca="1">IFERROR(RANK(order!AR449,order!AR$3:AR$554,0),"")</f>
        <v/>
      </c>
      <c r="AS449" s="10" t="str">
        <f ca="1">IFERROR(RANK(order!AS449,order!AS$3:AS$554,0),"")</f>
        <v/>
      </c>
      <c r="AT449" s="4" t="str">
        <f ca="1">IFERROR(RANK(order!AT449,order!AT$3:AT$554,0),"")</f>
        <v/>
      </c>
      <c r="AU449" s="4" t="str">
        <f ca="1">IFERROR(RANK(order!AU449,order!AU$3:AU$554,0),"")</f>
        <v/>
      </c>
      <c r="AV449" s="4" t="str">
        <f ca="1">IFERROR(RANK(order!AV449,order!AV$3:AV$554,0),"")</f>
        <v/>
      </c>
      <c r="AW449" s="10" t="str">
        <f ca="1">IFERROR(RANK(order!AW449,order!AW$3:AW$554,0),"")</f>
        <v/>
      </c>
      <c r="AX449" s="10" t="str">
        <f ca="1">IFERROR(RANK(order!AX449,order!AX$3:AX$554,0),"")</f>
        <v/>
      </c>
      <c r="AY449" s="10" t="str">
        <f ca="1">IFERROR(RANK(order!AY449,order!AY$3:AY$554,0),"")</f>
        <v/>
      </c>
      <c r="AZ449" s="4" t="str">
        <f ca="1">IFERROR(RANK(order!AZ449,order!AZ$3:AZ$554,0),"")</f>
        <v/>
      </c>
      <c r="BA449" s="4" t="str">
        <f ca="1">IFERROR(RANK(order!BA449,order!BA$3:BA$554,0),"")</f>
        <v/>
      </c>
      <c r="BB449" s="4" t="str">
        <f ca="1">IFERROR(RANK(order!BB449,order!BB$3:BB$554,0),"")</f>
        <v/>
      </c>
      <c r="BC449" s="10" t="str">
        <f ca="1">IFERROR(RANK(order!BC449,order!BC$3:BC$554,0),"")</f>
        <v/>
      </c>
      <c r="BD449" s="10" t="str">
        <f ca="1">IFERROR(RANK(order!BD449,order!BD$3:BD$554,0),"")</f>
        <v/>
      </c>
      <c r="BE449" s="10" t="str">
        <f ca="1">IFERROR(RANK(order!BE449,order!BE$3:BE$554,0),"")</f>
        <v/>
      </c>
      <c r="BF449" s="4" t="str">
        <f ca="1">IFERROR(RANK(order!BF449,order!BF$3:BF$554,0),"")</f>
        <v/>
      </c>
      <c r="BG449" s="4" t="str">
        <f ca="1">IFERROR(RANK(order!BG449,order!BG$3:BG$554,0),"")</f>
        <v/>
      </c>
      <c r="BH449" s="4" t="str">
        <f ca="1">IFERROR(RANK(order!BH449,order!BH$3:BH$554,0),"")</f>
        <v/>
      </c>
      <c r="BI449" s="10" t="str">
        <f ca="1">IFERROR(RANK(order!BI449,order!BI$3:BI$554,0),"")</f>
        <v/>
      </c>
      <c r="BJ449" s="10" t="str">
        <f ca="1">IFERROR(RANK(order!BJ449,order!BJ$3:BJ$554,0),"")</f>
        <v/>
      </c>
      <c r="BK449" s="10" t="str">
        <f ca="1">IFERROR(RANK(order!BK449,order!BK$3:BK$554,0),"")</f>
        <v/>
      </c>
      <c r="BL449" s="4" t="str">
        <f ca="1">IFERROR(RANK(order!BL449,order!BL$3:BL$554,0),"")</f>
        <v/>
      </c>
      <c r="BM449" s="4" t="str">
        <f ca="1">IFERROR(RANK(order!BM449,order!BM$3:BM$554,0),"")</f>
        <v/>
      </c>
      <c r="BN449" s="4" t="str">
        <f ca="1">IFERROR(RANK(order!BN449,order!BN$3:BN$554,0),"")</f>
        <v/>
      </c>
      <c r="BO449" s="10" t="str">
        <f ca="1">IFERROR(RANK(order!BO449,order!BO$3:BO$554,0),"")</f>
        <v/>
      </c>
      <c r="BP449" s="10" t="str">
        <f ca="1">IFERROR(RANK(order!BP449,order!BP$3:BP$554,0),"")</f>
        <v/>
      </c>
      <c r="BQ449" s="10" t="str">
        <f ca="1">IFERROR(RANK(order!BQ449,order!BQ$3:BQ$554,0),"")</f>
        <v/>
      </c>
      <c r="BR449" s="4" t="str">
        <f ca="1">IFERROR(RANK(order!BR449,order!BR$3:BR$554,0),"")</f>
        <v/>
      </c>
      <c r="BS449" s="4" t="str">
        <f ca="1">IFERROR(RANK(order!BS449,order!BS$3:BS$554,0),"")</f>
        <v/>
      </c>
      <c r="BT449" s="4" t="str">
        <f ca="1">IFERROR(RANK(order!BT449,order!BT$3:BT$554,0),"")</f>
        <v/>
      </c>
      <c r="BU449" s="95">
        <f t="shared" si="547"/>
        <v>447</v>
      </c>
      <c r="BV449" s="35" t="str">
        <f t="shared" si="548"/>
        <v>E1</v>
      </c>
      <c r="BW449" s="55">
        <f t="shared" ca="1" si="471"/>
        <v>0</v>
      </c>
      <c r="BX449" s="56" t="str">
        <f t="shared" ca="1" si="472"/>
        <v/>
      </c>
      <c r="BY449" s="56" t="str">
        <f t="shared" ca="1" si="473"/>
        <v/>
      </c>
      <c r="BZ449" s="57" t="str">
        <f t="shared" ca="1" si="474"/>
        <v/>
      </c>
      <c r="CA449" s="57" t="str">
        <f t="shared" ca="1" si="475"/>
        <v/>
      </c>
      <c r="CB449" s="58" t="str">
        <f t="shared" ca="1" si="476"/>
        <v/>
      </c>
      <c r="CC449" s="57" t="str">
        <f t="shared" ca="1" si="477"/>
        <v/>
      </c>
      <c r="CD449" s="57" t="str">
        <f t="shared" ca="1" si="478"/>
        <v/>
      </c>
      <c r="CE449" s="58" t="str">
        <f t="shared" ca="1" si="479"/>
        <v/>
      </c>
      <c r="CF449" s="59" t="str">
        <f t="shared" ca="1" si="480"/>
        <v/>
      </c>
      <c r="CG449" s="57" t="str">
        <f t="shared" ca="1" si="481"/>
        <v/>
      </c>
      <c r="CH449" s="57" t="str">
        <f t="shared" ca="1" si="482"/>
        <v/>
      </c>
      <c r="CI449" s="57" t="str">
        <f t="shared" ca="1" si="483"/>
        <v/>
      </c>
      <c r="CJ449" s="57" t="str">
        <f t="shared" ca="1" si="484"/>
        <v/>
      </c>
      <c r="CK449" s="57" t="str">
        <f t="shared" ca="1" si="485"/>
        <v/>
      </c>
      <c r="CL449" s="57" t="str">
        <f t="shared" ca="1" si="486"/>
        <v/>
      </c>
      <c r="CM449" s="57" t="str">
        <f t="shared" ca="1" si="487"/>
        <v/>
      </c>
      <c r="CN449" s="57" t="str">
        <f t="shared" ca="1" si="488"/>
        <v/>
      </c>
      <c r="CO449" s="57" t="str">
        <f t="shared" ca="1" si="489"/>
        <v/>
      </c>
      <c r="CP449" s="57" t="str">
        <f t="shared" ca="1" si="490"/>
        <v/>
      </c>
      <c r="CQ449" s="57" t="str">
        <f t="shared" ca="1" si="491"/>
        <v/>
      </c>
      <c r="CR449" s="57" t="str">
        <f t="shared" ca="1" si="492"/>
        <v/>
      </c>
      <c r="CS449" s="60" t="str">
        <f t="shared" ca="1" si="493"/>
        <v/>
      </c>
      <c r="CT449" s="60" t="str">
        <f t="shared" ca="1" si="494"/>
        <v/>
      </c>
      <c r="CU449" s="60" t="str">
        <f t="shared" ca="1" si="495"/>
        <v/>
      </c>
      <c r="CV449" s="60" t="str">
        <f t="shared" ca="1" si="496"/>
        <v/>
      </c>
      <c r="CW449" s="60" t="str">
        <f t="shared" ca="1" si="497"/>
        <v/>
      </c>
      <c r="CX449" s="60" t="str">
        <f t="shared" ca="1" si="498"/>
        <v/>
      </c>
      <c r="CY449" s="60" t="str">
        <f t="shared" ca="1" si="499"/>
        <v/>
      </c>
      <c r="CZ449" s="60" t="str">
        <f t="shared" ca="1" si="500"/>
        <v/>
      </c>
      <c r="DA449" s="65" t="str">
        <f t="shared" ca="1" si="501"/>
        <v/>
      </c>
      <c r="DB449" s="65" t="str">
        <f t="shared" ca="1" si="502"/>
        <v/>
      </c>
      <c r="DC449" s="65" t="str">
        <f t="shared" ca="1" si="503"/>
        <v/>
      </c>
      <c r="DD449" s="65" t="str">
        <f t="shared" ca="1" si="504"/>
        <v/>
      </c>
      <c r="DE449" s="65" t="str">
        <f t="shared" ca="1" si="505"/>
        <v/>
      </c>
      <c r="DF449" s="66" t="str">
        <f t="shared" ca="1" si="506"/>
        <v/>
      </c>
      <c r="DG449" s="66" t="str">
        <f t="shared" ca="1" si="507"/>
        <v/>
      </c>
      <c r="DH449" s="66" t="str">
        <f t="shared" ca="1" si="508"/>
        <v/>
      </c>
      <c r="DI449" s="66" t="str">
        <f t="shared" ca="1" si="509"/>
        <v/>
      </c>
      <c r="DJ449" s="66" t="str">
        <f t="shared" ca="1" si="510"/>
        <v/>
      </c>
      <c r="DK449" s="65" t="str">
        <f t="shared" ca="1" si="511"/>
        <v/>
      </c>
      <c r="DL449" s="65" t="str">
        <f t="shared" ca="1" si="512"/>
        <v/>
      </c>
      <c r="DM449" s="65" t="str">
        <f t="shared" ca="1" si="513"/>
        <v/>
      </c>
      <c r="DN449" s="65" t="str">
        <f t="shared" ca="1" si="514"/>
        <v/>
      </c>
      <c r="DO449" s="65" t="str">
        <f t="shared" ca="1" si="515"/>
        <v/>
      </c>
      <c r="DP449" s="65" t="str">
        <f t="shared" ca="1" si="516"/>
        <v/>
      </c>
      <c r="DQ449" s="65" t="str">
        <f t="shared" ca="1" si="517"/>
        <v/>
      </c>
      <c r="DR449" s="69" t="str">
        <f t="shared" ca="1" si="518"/>
        <v/>
      </c>
      <c r="DS449" s="69" t="str">
        <f t="shared" ca="1" si="519"/>
        <v/>
      </c>
      <c r="DT449" s="69" t="str">
        <f t="shared" ca="1" si="520"/>
        <v/>
      </c>
      <c r="DU449" s="69" t="str">
        <f t="shared" ca="1" si="521"/>
        <v/>
      </c>
      <c r="DV449" s="69" t="str">
        <f t="shared" ca="1" si="522"/>
        <v/>
      </c>
      <c r="DW449" s="69" t="str">
        <f t="shared" ca="1" si="523"/>
        <v/>
      </c>
      <c r="DX449" s="69" t="str">
        <f t="shared" ca="1" si="524"/>
        <v/>
      </c>
      <c r="DY449" s="69" t="str">
        <f t="shared" ca="1" si="525"/>
        <v/>
      </c>
      <c r="DZ449" s="72" t="str">
        <f t="shared" ca="1" si="526"/>
        <v/>
      </c>
      <c r="EA449" s="72" t="str">
        <f t="shared" ca="1" si="527"/>
        <v/>
      </c>
      <c r="EB449" s="72" t="str">
        <f t="shared" ca="1" si="528"/>
        <v/>
      </c>
      <c r="EC449" s="65" t="str">
        <f t="shared" ca="1" si="529"/>
        <v/>
      </c>
      <c r="ED449" s="65" t="str">
        <f t="shared" ca="1" si="530"/>
        <v/>
      </c>
      <c r="EE449" s="65" t="str">
        <f t="shared" ca="1" si="531"/>
        <v/>
      </c>
      <c r="EF449" s="65" t="str">
        <f t="shared" ca="1" si="532"/>
        <v/>
      </c>
      <c r="EG449" s="65" t="str">
        <f t="shared" ca="1" si="533"/>
        <v/>
      </c>
      <c r="EH449" s="65" t="str">
        <f t="shared" ca="1" si="534"/>
        <v/>
      </c>
      <c r="EI449" s="429" t="str">
        <f t="shared" ca="1" si="535"/>
        <v>No</v>
      </c>
      <c r="EJ449" s="428" t="str">
        <f t="shared" ca="1" si="536"/>
        <v/>
      </c>
      <c r="EK449" s="428" t="str">
        <f t="shared" ca="1" si="537"/>
        <v/>
      </c>
      <c r="EL449" s="65" t="str">
        <f t="shared" ca="1" si="538"/>
        <v/>
      </c>
      <c r="EM449" s="65" t="str">
        <f t="shared" ca="1" si="539"/>
        <v/>
      </c>
      <c r="EN449" s="65" t="str">
        <f t="shared" ca="1" si="540"/>
        <v/>
      </c>
      <c r="EO449" s="433" t="str">
        <f t="shared" ca="1" si="541"/>
        <v/>
      </c>
      <c r="EP449" s="433" t="str">
        <f t="shared" ca="1" si="542"/>
        <v/>
      </c>
      <c r="EQ449" s="433" t="str">
        <f t="shared" ca="1" si="543"/>
        <v/>
      </c>
      <c r="ER449" s="433" t="str">
        <f t="shared" ca="1" si="544"/>
        <v/>
      </c>
      <c r="ES449" s="433" t="str">
        <f t="shared" ca="1" si="545"/>
        <v/>
      </c>
      <c r="ET449" s="433" t="str">
        <f t="shared" ca="1" si="546"/>
        <v/>
      </c>
      <c r="EU449" s="433" t="str">
        <f ca="1">IF(OR(CO449="",CQ449=""),"",Discipline!$P$3*CO449+Discipline!$X$3*CQ449)</f>
        <v/>
      </c>
      <c r="EV449" s="433" t="str">
        <f ca="1">IF(OR(CP449="",CR449=""),"",Discipline!$P$3*CP449+Discipline!$X$3*CR449)</f>
        <v/>
      </c>
    </row>
    <row r="450" spans="1:152" x14ac:dyDescent="0.25">
      <c r="A450" s="10" t="str">
        <f ca="1">IFERROR(RANK(order!A450,order!A$3:A$554,0),"")</f>
        <v/>
      </c>
      <c r="B450" s="10" t="str">
        <f ca="1">IFERROR(RANK(order!B450,order!B$3:B$554,0),"")</f>
        <v/>
      </c>
      <c r="C450" s="10" t="str">
        <f ca="1">IFERROR(RANK(order!C450,order!C$3:C$554,0),"")</f>
        <v/>
      </c>
      <c r="D450" s="4" t="str">
        <f ca="1">IFERROR(RANK(order!D450,order!D$3:D$554,0),"")</f>
        <v/>
      </c>
      <c r="E450" s="4" t="str">
        <f ca="1">IFERROR(RANK(order!E450,order!E$3:E$554,0),"")</f>
        <v/>
      </c>
      <c r="F450" s="4" t="str">
        <f ca="1">IFERROR(RANK(order!F450,order!F$3:F$554,0),"")</f>
        <v/>
      </c>
      <c r="G450" s="10" t="str">
        <f ca="1">IFERROR(RANK(order!G450,order!G$3:G$554,0),"")</f>
        <v/>
      </c>
      <c r="H450" s="10" t="str">
        <f ca="1">IFERROR(RANK(order!H450,order!H$3:H$554,0),"")</f>
        <v/>
      </c>
      <c r="I450" s="10" t="str">
        <f ca="1">IFERROR(RANK(order!I450,order!I$3:I$554,0),"")</f>
        <v/>
      </c>
      <c r="J450" s="4" t="str">
        <f ca="1">IFERROR(RANK(order!J450,order!J$3:J$554,0),"")</f>
        <v/>
      </c>
      <c r="K450" s="4" t="str">
        <f ca="1">IFERROR(RANK(order!K450,order!K$3:K$554,0),"")</f>
        <v/>
      </c>
      <c r="L450" s="4" t="str">
        <f ca="1">IFERROR(RANK(order!L450,order!L$3:L$554,0),"")</f>
        <v/>
      </c>
      <c r="M450" s="10" t="str">
        <f ca="1">IFERROR(RANK(order!M450,order!M$3:M$554,0),"")</f>
        <v/>
      </c>
      <c r="N450" s="10" t="str">
        <f ca="1">IFERROR(RANK(order!N450,order!N$3:N$554,0),"")</f>
        <v/>
      </c>
      <c r="O450" s="10" t="str">
        <f ca="1">IFERROR(RANK(order!O450,order!O$3:O$554,0),"")</f>
        <v/>
      </c>
      <c r="P450" s="4" t="str">
        <f ca="1">IFERROR(RANK(order!P450,order!P$3:P$554,0),"")</f>
        <v/>
      </c>
      <c r="Q450" s="4" t="str">
        <f ca="1">IFERROR(RANK(order!Q450,order!Q$3:Q$554,0),"")</f>
        <v/>
      </c>
      <c r="R450" s="4" t="str">
        <f ca="1">IFERROR(RANK(order!R450,order!R$3:R$554,0),"")</f>
        <v/>
      </c>
      <c r="S450" s="10" t="str">
        <f ca="1">IFERROR(RANK(order!S450,order!S$3:S$554,0),"")</f>
        <v/>
      </c>
      <c r="T450" s="10" t="str">
        <f ca="1">IFERROR(RANK(order!T450,order!T$3:T$554,0),"")</f>
        <v/>
      </c>
      <c r="U450" s="10" t="str">
        <f ca="1">IFERROR(RANK(order!U450,order!U$3:U$554,0),"")</f>
        <v/>
      </c>
      <c r="V450" s="4" t="str">
        <f ca="1">IFERROR(RANK(order!V450,order!V$3:V$554,0),"")</f>
        <v/>
      </c>
      <c r="W450" s="4" t="str">
        <f ca="1">IFERROR(RANK(order!W450,order!W$3:W$554,0),"")</f>
        <v/>
      </c>
      <c r="X450" s="4" t="str">
        <f ca="1">IFERROR(RANK(order!X450,order!X$3:X$554,0),"")</f>
        <v/>
      </c>
      <c r="Y450" s="10" t="str">
        <f ca="1">IFERROR(RANK(order!Y450,order!Y$3:Y$554,0),"")</f>
        <v/>
      </c>
      <c r="Z450" s="10" t="str">
        <f ca="1">IFERROR(RANK(order!Z450,order!Z$3:Z$554,0),"")</f>
        <v/>
      </c>
      <c r="AA450" s="10" t="str">
        <f ca="1">IFERROR(RANK(order!AA450,order!AA$3:AA$554,0),"")</f>
        <v/>
      </c>
      <c r="AB450" s="4" t="str">
        <f ca="1">IFERROR(RANK(order!AB450,order!AB$3:AB$554,0),"")</f>
        <v/>
      </c>
      <c r="AC450" s="4" t="str">
        <f ca="1">IFERROR(RANK(order!AC450,order!AC$3:AC$554,0),"")</f>
        <v/>
      </c>
      <c r="AD450" s="4" t="str">
        <f ca="1">IFERROR(RANK(order!AD450,order!AD$3:AD$554,0),"")</f>
        <v/>
      </c>
      <c r="AE450" s="10" t="str">
        <f ca="1">IFERROR(RANK(order!AE450,order!AE$3:AE$554,0),"")</f>
        <v/>
      </c>
      <c r="AF450" s="10" t="str">
        <f ca="1">IFERROR(RANK(order!AF450,order!AF$3:AF$554,0),"")</f>
        <v/>
      </c>
      <c r="AG450" s="10" t="str">
        <f ca="1">IFERROR(RANK(order!AG450,order!AG$3:AG$554,0),"")</f>
        <v/>
      </c>
      <c r="AH450" s="4" t="str">
        <f ca="1">IFERROR(RANK(order!AH450,order!AH$3:AH$554,0),"")</f>
        <v/>
      </c>
      <c r="AI450" s="4" t="str">
        <f ca="1">IFERROR(RANK(order!AI450,order!AI$3:AI$554,0),"")</f>
        <v/>
      </c>
      <c r="AJ450" s="4" t="str">
        <f ca="1">IFERROR(RANK(order!AJ450,order!AJ$3:AJ$554,0),"")</f>
        <v/>
      </c>
      <c r="AK450" s="10" t="str">
        <f ca="1">IFERROR(RANK(order!AK450,order!AK$3:AK$554,0),"")</f>
        <v/>
      </c>
      <c r="AL450" s="10" t="str">
        <f ca="1">IFERROR(RANK(order!AL450,order!AL$3:AL$554,0),"")</f>
        <v/>
      </c>
      <c r="AM450" s="10" t="str">
        <f ca="1">IFERROR(RANK(order!AM450,order!AM$3:AM$554,0),"")</f>
        <v/>
      </c>
      <c r="AN450" s="4" t="str">
        <f ca="1">IFERROR(RANK(order!AN450,order!AN$3:AN$554,0),"")</f>
        <v/>
      </c>
      <c r="AO450" s="4" t="str">
        <f ca="1">IFERROR(RANK(order!AO450,order!AO$3:AO$554,0),"")</f>
        <v/>
      </c>
      <c r="AP450" s="4" t="str">
        <f ca="1">IFERROR(RANK(order!AP450,order!AP$3:AP$554,0),"")</f>
        <v/>
      </c>
      <c r="AQ450" s="10" t="str">
        <f ca="1">IFERROR(RANK(order!AQ450,order!AQ$3:AQ$554,0),"")</f>
        <v/>
      </c>
      <c r="AR450" s="10" t="str">
        <f ca="1">IFERROR(RANK(order!AR450,order!AR$3:AR$554,0),"")</f>
        <v/>
      </c>
      <c r="AS450" s="10" t="str">
        <f ca="1">IFERROR(RANK(order!AS450,order!AS$3:AS$554,0),"")</f>
        <v/>
      </c>
      <c r="AT450" s="4" t="str">
        <f ca="1">IFERROR(RANK(order!AT450,order!AT$3:AT$554,0),"")</f>
        <v/>
      </c>
      <c r="AU450" s="4" t="str">
        <f ca="1">IFERROR(RANK(order!AU450,order!AU$3:AU$554,0),"")</f>
        <v/>
      </c>
      <c r="AV450" s="4" t="str">
        <f ca="1">IFERROR(RANK(order!AV450,order!AV$3:AV$554,0),"")</f>
        <v/>
      </c>
      <c r="AW450" s="10" t="str">
        <f ca="1">IFERROR(RANK(order!AW450,order!AW$3:AW$554,0),"")</f>
        <v/>
      </c>
      <c r="AX450" s="10" t="str">
        <f ca="1">IFERROR(RANK(order!AX450,order!AX$3:AX$554,0),"")</f>
        <v/>
      </c>
      <c r="AY450" s="10" t="str">
        <f ca="1">IFERROR(RANK(order!AY450,order!AY$3:AY$554,0),"")</f>
        <v/>
      </c>
      <c r="AZ450" s="4" t="str">
        <f ca="1">IFERROR(RANK(order!AZ450,order!AZ$3:AZ$554,0),"")</f>
        <v/>
      </c>
      <c r="BA450" s="4" t="str">
        <f ca="1">IFERROR(RANK(order!BA450,order!BA$3:BA$554,0),"")</f>
        <v/>
      </c>
      <c r="BB450" s="4" t="str">
        <f ca="1">IFERROR(RANK(order!BB450,order!BB$3:BB$554,0),"")</f>
        <v/>
      </c>
      <c r="BC450" s="10" t="str">
        <f ca="1">IFERROR(RANK(order!BC450,order!BC$3:BC$554,0),"")</f>
        <v/>
      </c>
      <c r="BD450" s="10" t="str">
        <f ca="1">IFERROR(RANK(order!BD450,order!BD$3:BD$554,0),"")</f>
        <v/>
      </c>
      <c r="BE450" s="10" t="str">
        <f ca="1">IFERROR(RANK(order!BE450,order!BE$3:BE$554,0),"")</f>
        <v/>
      </c>
      <c r="BF450" s="4" t="str">
        <f ca="1">IFERROR(RANK(order!BF450,order!BF$3:BF$554,0),"")</f>
        <v/>
      </c>
      <c r="BG450" s="4" t="str">
        <f ca="1">IFERROR(RANK(order!BG450,order!BG$3:BG$554,0),"")</f>
        <v/>
      </c>
      <c r="BH450" s="4" t="str">
        <f ca="1">IFERROR(RANK(order!BH450,order!BH$3:BH$554,0),"")</f>
        <v/>
      </c>
      <c r="BI450" s="10" t="str">
        <f ca="1">IFERROR(RANK(order!BI450,order!BI$3:BI$554,0),"")</f>
        <v/>
      </c>
      <c r="BJ450" s="10" t="str">
        <f ca="1">IFERROR(RANK(order!BJ450,order!BJ$3:BJ$554,0),"")</f>
        <v/>
      </c>
      <c r="BK450" s="10" t="str">
        <f ca="1">IFERROR(RANK(order!BK450,order!BK$3:BK$554,0),"")</f>
        <v/>
      </c>
      <c r="BL450" s="4" t="str">
        <f ca="1">IFERROR(RANK(order!BL450,order!BL$3:BL$554,0),"")</f>
        <v/>
      </c>
      <c r="BM450" s="4" t="str">
        <f ca="1">IFERROR(RANK(order!BM450,order!BM$3:BM$554,0),"")</f>
        <v/>
      </c>
      <c r="BN450" s="4" t="str">
        <f ca="1">IFERROR(RANK(order!BN450,order!BN$3:BN$554,0),"")</f>
        <v/>
      </c>
      <c r="BO450" s="10" t="str">
        <f ca="1">IFERROR(RANK(order!BO450,order!BO$3:BO$554,0),"")</f>
        <v/>
      </c>
      <c r="BP450" s="10" t="str">
        <f ca="1">IFERROR(RANK(order!BP450,order!BP$3:BP$554,0),"")</f>
        <v/>
      </c>
      <c r="BQ450" s="10" t="str">
        <f ca="1">IFERROR(RANK(order!BQ450,order!BQ$3:BQ$554,0),"")</f>
        <v/>
      </c>
      <c r="BR450" s="4" t="str">
        <f ca="1">IFERROR(RANK(order!BR450,order!BR$3:BR$554,0),"")</f>
        <v/>
      </c>
      <c r="BS450" s="4" t="str">
        <f ca="1">IFERROR(RANK(order!BS450,order!BS$3:BS$554,0),"")</f>
        <v/>
      </c>
      <c r="BT450" s="4" t="str">
        <f ca="1">IFERROR(RANK(order!BT450,order!BT$3:BT$554,0),"")</f>
        <v/>
      </c>
      <c r="BU450" s="95">
        <f t="shared" si="547"/>
        <v>448</v>
      </c>
      <c r="BV450" s="35" t="str">
        <f t="shared" si="548"/>
        <v>E1</v>
      </c>
      <c r="BW450" s="55">
        <f t="shared" ca="1" si="471"/>
        <v>0</v>
      </c>
      <c r="BX450" s="56" t="str">
        <f t="shared" ca="1" si="472"/>
        <v/>
      </c>
      <c r="BY450" s="56" t="str">
        <f t="shared" ca="1" si="473"/>
        <v/>
      </c>
      <c r="BZ450" s="57" t="str">
        <f t="shared" ca="1" si="474"/>
        <v/>
      </c>
      <c r="CA450" s="57" t="str">
        <f t="shared" ca="1" si="475"/>
        <v/>
      </c>
      <c r="CB450" s="58" t="str">
        <f t="shared" ca="1" si="476"/>
        <v/>
      </c>
      <c r="CC450" s="57" t="str">
        <f t="shared" ca="1" si="477"/>
        <v/>
      </c>
      <c r="CD450" s="57" t="str">
        <f t="shared" ca="1" si="478"/>
        <v/>
      </c>
      <c r="CE450" s="58" t="str">
        <f t="shared" ca="1" si="479"/>
        <v/>
      </c>
      <c r="CF450" s="59" t="str">
        <f t="shared" ca="1" si="480"/>
        <v/>
      </c>
      <c r="CG450" s="57" t="str">
        <f t="shared" ca="1" si="481"/>
        <v/>
      </c>
      <c r="CH450" s="57" t="str">
        <f t="shared" ca="1" si="482"/>
        <v/>
      </c>
      <c r="CI450" s="57" t="str">
        <f t="shared" ca="1" si="483"/>
        <v/>
      </c>
      <c r="CJ450" s="57" t="str">
        <f t="shared" ca="1" si="484"/>
        <v/>
      </c>
      <c r="CK450" s="57" t="str">
        <f t="shared" ca="1" si="485"/>
        <v/>
      </c>
      <c r="CL450" s="57" t="str">
        <f t="shared" ca="1" si="486"/>
        <v/>
      </c>
      <c r="CM450" s="57" t="str">
        <f t="shared" ca="1" si="487"/>
        <v/>
      </c>
      <c r="CN450" s="57" t="str">
        <f t="shared" ca="1" si="488"/>
        <v/>
      </c>
      <c r="CO450" s="57" t="str">
        <f t="shared" ca="1" si="489"/>
        <v/>
      </c>
      <c r="CP450" s="57" t="str">
        <f t="shared" ca="1" si="490"/>
        <v/>
      </c>
      <c r="CQ450" s="57" t="str">
        <f t="shared" ca="1" si="491"/>
        <v/>
      </c>
      <c r="CR450" s="57" t="str">
        <f t="shared" ca="1" si="492"/>
        <v/>
      </c>
      <c r="CS450" s="60" t="str">
        <f t="shared" ca="1" si="493"/>
        <v/>
      </c>
      <c r="CT450" s="60" t="str">
        <f t="shared" ca="1" si="494"/>
        <v/>
      </c>
      <c r="CU450" s="60" t="str">
        <f t="shared" ca="1" si="495"/>
        <v/>
      </c>
      <c r="CV450" s="60" t="str">
        <f t="shared" ca="1" si="496"/>
        <v/>
      </c>
      <c r="CW450" s="60" t="str">
        <f t="shared" ca="1" si="497"/>
        <v/>
      </c>
      <c r="CX450" s="60" t="str">
        <f t="shared" ca="1" si="498"/>
        <v/>
      </c>
      <c r="CY450" s="60" t="str">
        <f t="shared" ca="1" si="499"/>
        <v/>
      </c>
      <c r="CZ450" s="60" t="str">
        <f t="shared" ca="1" si="500"/>
        <v/>
      </c>
      <c r="DA450" s="65" t="str">
        <f t="shared" ca="1" si="501"/>
        <v/>
      </c>
      <c r="DB450" s="65" t="str">
        <f t="shared" ca="1" si="502"/>
        <v/>
      </c>
      <c r="DC450" s="65" t="str">
        <f t="shared" ca="1" si="503"/>
        <v/>
      </c>
      <c r="DD450" s="65" t="str">
        <f t="shared" ca="1" si="504"/>
        <v/>
      </c>
      <c r="DE450" s="65" t="str">
        <f t="shared" ca="1" si="505"/>
        <v/>
      </c>
      <c r="DF450" s="66" t="str">
        <f t="shared" ca="1" si="506"/>
        <v/>
      </c>
      <c r="DG450" s="66" t="str">
        <f t="shared" ca="1" si="507"/>
        <v/>
      </c>
      <c r="DH450" s="66" t="str">
        <f t="shared" ca="1" si="508"/>
        <v/>
      </c>
      <c r="DI450" s="66" t="str">
        <f t="shared" ca="1" si="509"/>
        <v/>
      </c>
      <c r="DJ450" s="66" t="str">
        <f t="shared" ca="1" si="510"/>
        <v/>
      </c>
      <c r="DK450" s="65" t="str">
        <f t="shared" ca="1" si="511"/>
        <v/>
      </c>
      <c r="DL450" s="65" t="str">
        <f t="shared" ca="1" si="512"/>
        <v/>
      </c>
      <c r="DM450" s="65" t="str">
        <f t="shared" ca="1" si="513"/>
        <v/>
      </c>
      <c r="DN450" s="65" t="str">
        <f t="shared" ca="1" si="514"/>
        <v/>
      </c>
      <c r="DO450" s="65" t="str">
        <f t="shared" ca="1" si="515"/>
        <v/>
      </c>
      <c r="DP450" s="65" t="str">
        <f t="shared" ca="1" si="516"/>
        <v/>
      </c>
      <c r="DQ450" s="65" t="str">
        <f t="shared" ca="1" si="517"/>
        <v/>
      </c>
      <c r="DR450" s="69" t="str">
        <f t="shared" ca="1" si="518"/>
        <v/>
      </c>
      <c r="DS450" s="69" t="str">
        <f t="shared" ca="1" si="519"/>
        <v/>
      </c>
      <c r="DT450" s="69" t="str">
        <f t="shared" ca="1" si="520"/>
        <v/>
      </c>
      <c r="DU450" s="69" t="str">
        <f t="shared" ca="1" si="521"/>
        <v/>
      </c>
      <c r="DV450" s="69" t="str">
        <f t="shared" ca="1" si="522"/>
        <v/>
      </c>
      <c r="DW450" s="69" t="str">
        <f t="shared" ca="1" si="523"/>
        <v/>
      </c>
      <c r="DX450" s="69" t="str">
        <f t="shared" ca="1" si="524"/>
        <v/>
      </c>
      <c r="DY450" s="69" t="str">
        <f t="shared" ca="1" si="525"/>
        <v/>
      </c>
      <c r="DZ450" s="72" t="str">
        <f t="shared" ca="1" si="526"/>
        <v/>
      </c>
      <c r="EA450" s="72" t="str">
        <f t="shared" ca="1" si="527"/>
        <v/>
      </c>
      <c r="EB450" s="72" t="str">
        <f t="shared" ca="1" si="528"/>
        <v/>
      </c>
      <c r="EC450" s="65" t="str">
        <f t="shared" ca="1" si="529"/>
        <v/>
      </c>
      <c r="ED450" s="65" t="str">
        <f t="shared" ca="1" si="530"/>
        <v/>
      </c>
      <c r="EE450" s="65" t="str">
        <f t="shared" ca="1" si="531"/>
        <v/>
      </c>
      <c r="EF450" s="65" t="str">
        <f t="shared" ca="1" si="532"/>
        <v/>
      </c>
      <c r="EG450" s="65" t="str">
        <f t="shared" ca="1" si="533"/>
        <v/>
      </c>
      <c r="EH450" s="65" t="str">
        <f t="shared" ca="1" si="534"/>
        <v/>
      </c>
      <c r="EI450" s="429" t="str">
        <f t="shared" ca="1" si="535"/>
        <v>No</v>
      </c>
      <c r="EJ450" s="428" t="str">
        <f t="shared" ca="1" si="536"/>
        <v/>
      </c>
      <c r="EK450" s="428" t="str">
        <f t="shared" ca="1" si="537"/>
        <v/>
      </c>
      <c r="EL450" s="65" t="str">
        <f t="shared" ca="1" si="538"/>
        <v/>
      </c>
      <c r="EM450" s="65" t="str">
        <f t="shared" ca="1" si="539"/>
        <v/>
      </c>
      <c r="EN450" s="65" t="str">
        <f t="shared" ca="1" si="540"/>
        <v/>
      </c>
      <c r="EO450" s="433" t="str">
        <f t="shared" ca="1" si="541"/>
        <v/>
      </c>
      <c r="EP450" s="433" t="str">
        <f t="shared" ca="1" si="542"/>
        <v/>
      </c>
      <c r="EQ450" s="433" t="str">
        <f t="shared" ca="1" si="543"/>
        <v/>
      </c>
      <c r="ER450" s="433" t="str">
        <f t="shared" ca="1" si="544"/>
        <v/>
      </c>
      <c r="ES450" s="433" t="str">
        <f t="shared" ca="1" si="545"/>
        <v/>
      </c>
      <c r="ET450" s="433" t="str">
        <f t="shared" ca="1" si="546"/>
        <v/>
      </c>
      <c r="EU450" s="433" t="str">
        <f ca="1">IF(OR(CO450="",CQ450=""),"",Discipline!$P$3*CO450+Discipline!$X$3*CQ450)</f>
        <v/>
      </c>
      <c r="EV450" s="433" t="str">
        <f ca="1">IF(OR(CP450="",CR450=""),"",Discipline!$P$3*CP450+Discipline!$X$3*CR450)</f>
        <v/>
      </c>
    </row>
    <row r="451" spans="1:152" x14ac:dyDescent="0.25">
      <c r="A451" s="10" t="str">
        <f ca="1">IFERROR(RANK(order!A451,order!A$3:A$554,0),"")</f>
        <v/>
      </c>
      <c r="B451" s="10" t="str">
        <f ca="1">IFERROR(RANK(order!B451,order!B$3:B$554,0),"")</f>
        <v/>
      </c>
      <c r="C451" s="10" t="str">
        <f ca="1">IFERROR(RANK(order!C451,order!C$3:C$554,0),"")</f>
        <v/>
      </c>
      <c r="D451" s="4" t="str">
        <f ca="1">IFERROR(RANK(order!D451,order!D$3:D$554,0),"")</f>
        <v/>
      </c>
      <c r="E451" s="4" t="str">
        <f ca="1">IFERROR(RANK(order!E451,order!E$3:E$554,0),"")</f>
        <v/>
      </c>
      <c r="F451" s="4" t="str">
        <f ca="1">IFERROR(RANK(order!F451,order!F$3:F$554,0),"")</f>
        <v/>
      </c>
      <c r="G451" s="10" t="str">
        <f ca="1">IFERROR(RANK(order!G451,order!G$3:G$554,0),"")</f>
        <v/>
      </c>
      <c r="H451" s="10" t="str">
        <f ca="1">IFERROR(RANK(order!H451,order!H$3:H$554,0),"")</f>
        <v/>
      </c>
      <c r="I451" s="10" t="str">
        <f ca="1">IFERROR(RANK(order!I451,order!I$3:I$554,0),"")</f>
        <v/>
      </c>
      <c r="J451" s="4" t="str">
        <f ca="1">IFERROR(RANK(order!J451,order!J$3:J$554,0),"")</f>
        <v/>
      </c>
      <c r="K451" s="4" t="str">
        <f ca="1">IFERROR(RANK(order!K451,order!K$3:K$554,0),"")</f>
        <v/>
      </c>
      <c r="L451" s="4" t="str">
        <f ca="1">IFERROR(RANK(order!L451,order!L$3:L$554,0),"")</f>
        <v/>
      </c>
      <c r="M451" s="10" t="str">
        <f ca="1">IFERROR(RANK(order!M451,order!M$3:M$554,0),"")</f>
        <v/>
      </c>
      <c r="N451" s="10" t="str">
        <f ca="1">IFERROR(RANK(order!N451,order!N$3:N$554,0),"")</f>
        <v/>
      </c>
      <c r="O451" s="10" t="str">
        <f ca="1">IFERROR(RANK(order!O451,order!O$3:O$554,0),"")</f>
        <v/>
      </c>
      <c r="P451" s="4" t="str">
        <f ca="1">IFERROR(RANK(order!P451,order!P$3:P$554,0),"")</f>
        <v/>
      </c>
      <c r="Q451" s="4" t="str">
        <f ca="1">IFERROR(RANK(order!Q451,order!Q$3:Q$554,0),"")</f>
        <v/>
      </c>
      <c r="R451" s="4" t="str">
        <f ca="1">IFERROR(RANK(order!R451,order!R$3:R$554,0),"")</f>
        <v/>
      </c>
      <c r="S451" s="10" t="str">
        <f ca="1">IFERROR(RANK(order!S451,order!S$3:S$554,0),"")</f>
        <v/>
      </c>
      <c r="T451" s="10" t="str">
        <f ca="1">IFERROR(RANK(order!T451,order!T$3:T$554,0),"")</f>
        <v/>
      </c>
      <c r="U451" s="10" t="str">
        <f ca="1">IFERROR(RANK(order!U451,order!U$3:U$554,0),"")</f>
        <v/>
      </c>
      <c r="V451" s="4" t="str">
        <f ca="1">IFERROR(RANK(order!V451,order!V$3:V$554,0),"")</f>
        <v/>
      </c>
      <c r="W451" s="4" t="str">
        <f ca="1">IFERROR(RANK(order!W451,order!W$3:W$554,0),"")</f>
        <v/>
      </c>
      <c r="X451" s="4" t="str">
        <f ca="1">IFERROR(RANK(order!X451,order!X$3:X$554,0),"")</f>
        <v/>
      </c>
      <c r="Y451" s="10" t="str">
        <f ca="1">IFERROR(RANK(order!Y451,order!Y$3:Y$554,0),"")</f>
        <v/>
      </c>
      <c r="Z451" s="10" t="str">
        <f ca="1">IFERROR(RANK(order!Z451,order!Z$3:Z$554,0),"")</f>
        <v/>
      </c>
      <c r="AA451" s="10" t="str">
        <f ca="1">IFERROR(RANK(order!AA451,order!AA$3:AA$554,0),"")</f>
        <v/>
      </c>
      <c r="AB451" s="4" t="str">
        <f ca="1">IFERROR(RANK(order!AB451,order!AB$3:AB$554,0),"")</f>
        <v/>
      </c>
      <c r="AC451" s="4" t="str">
        <f ca="1">IFERROR(RANK(order!AC451,order!AC$3:AC$554,0),"")</f>
        <v/>
      </c>
      <c r="AD451" s="4" t="str">
        <f ca="1">IFERROR(RANK(order!AD451,order!AD$3:AD$554,0),"")</f>
        <v/>
      </c>
      <c r="AE451" s="10" t="str">
        <f ca="1">IFERROR(RANK(order!AE451,order!AE$3:AE$554,0),"")</f>
        <v/>
      </c>
      <c r="AF451" s="10" t="str">
        <f ca="1">IFERROR(RANK(order!AF451,order!AF$3:AF$554,0),"")</f>
        <v/>
      </c>
      <c r="AG451" s="10" t="str">
        <f ca="1">IFERROR(RANK(order!AG451,order!AG$3:AG$554,0),"")</f>
        <v/>
      </c>
      <c r="AH451" s="4" t="str">
        <f ca="1">IFERROR(RANK(order!AH451,order!AH$3:AH$554,0),"")</f>
        <v/>
      </c>
      <c r="AI451" s="4" t="str">
        <f ca="1">IFERROR(RANK(order!AI451,order!AI$3:AI$554,0),"")</f>
        <v/>
      </c>
      <c r="AJ451" s="4" t="str">
        <f ca="1">IFERROR(RANK(order!AJ451,order!AJ$3:AJ$554,0),"")</f>
        <v/>
      </c>
      <c r="AK451" s="10" t="str">
        <f ca="1">IFERROR(RANK(order!AK451,order!AK$3:AK$554,0),"")</f>
        <v/>
      </c>
      <c r="AL451" s="10" t="str">
        <f ca="1">IFERROR(RANK(order!AL451,order!AL$3:AL$554,0),"")</f>
        <v/>
      </c>
      <c r="AM451" s="10" t="str">
        <f ca="1">IFERROR(RANK(order!AM451,order!AM$3:AM$554,0),"")</f>
        <v/>
      </c>
      <c r="AN451" s="4" t="str">
        <f ca="1">IFERROR(RANK(order!AN451,order!AN$3:AN$554,0),"")</f>
        <v/>
      </c>
      <c r="AO451" s="4" t="str">
        <f ca="1">IFERROR(RANK(order!AO451,order!AO$3:AO$554,0),"")</f>
        <v/>
      </c>
      <c r="AP451" s="4" t="str">
        <f ca="1">IFERROR(RANK(order!AP451,order!AP$3:AP$554,0),"")</f>
        <v/>
      </c>
      <c r="AQ451" s="10" t="str">
        <f ca="1">IFERROR(RANK(order!AQ451,order!AQ$3:AQ$554,0),"")</f>
        <v/>
      </c>
      <c r="AR451" s="10" t="str">
        <f ca="1">IFERROR(RANK(order!AR451,order!AR$3:AR$554,0),"")</f>
        <v/>
      </c>
      <c r="AS451" s="10" t="str">
        <f ca="1">IFERROR(RANK(order!AS451,order!AS$3:AS$554,0),"")</f>
        <v/>
      </c>
      <c r="AT451" s="4" t="str">
        <f ca="1">IFERROR(RANK(order!AT451,order!AT$3:AT$554,0),"")</f>
        <v/>
      </c>
      <c r="AU451" s="4" t="str">
        <f ca="1">IFERROR(RANK(order!AU451,order!AU$3:AU$554,0),"")</f>
        <v/>
      </c>
      <c r="AV451" s="4" t="str">
        <f ca="1">IFERROR(RANK(order!AV451,order!AV$3:AV$554,0),"")</f>
        <v/>
      </c>
      <c r="AW451" s="10" t="str">
        <f ca="1">IFERROR(RANK(order!AW451,order!AW$3:AW$554,0),"")</f>
        <v/>
      </c>
      <c r="AX451" s="10" t="str">
        <f ca="1">IFERROR(RANK(order!AX451,order!AX$3:AX$554,0),"")</f>
        <v/>
      </c>
      <c r="AY451" s="10" t="str">
        <f ca="1">IFERROR(RANK(order!AY451,order!AY$3:AY$554,0),"")</f>
        <v/>
      </c>
      <c r="AZ451" s="4" t="str">
        <f ca="1">IFERROR(RANK(order!AZ451,order!AZ$3:AZ$554,0),"")</f>
        <v/>
      </c>
      <c r="BA451" s="4" t="str">
        <f ca="1">IFERROR(RANK(order!BA451,order!BA$3:BA$554,0),"")</f>
        <v/>
      </c>
      <c r="BB451" s="4" t="str">
        <f ca="1">IFERROR(RANK(order!BB451,order!BB$3:BB$554,0),"")</f>
        <v/>
      </c>
      <c r="BC451" s="10" t="str">
        <f ca="1">IFERROR(RANK(order!BC451,order!BC$3:BC$554,0),"")</f>
        <v/>
      </c>
      <c r="BD451" s="10" t="str">
        <f ca="1">IFERROR(RANK(order!BD451,order!BD$3:BD$554,0),"")</f>
        <v/>
      </c>
      <c r="BE451" s="10" t="str">
        <f ca="1">IFERROR(RANK(order!BE451,order!BE$3:BE$554,0),"")</f>
        <v/>
      </c>
      <c r="BF451" s="4" t="str">
        <f ca="1">IFERROR(RANK(order!BF451,order!BF$3:BF$554,0),"")</f>
        <v/>
      </c>
      <c r="BG451" s="4" t="str">
        <f ca="1">IFERROR(RANK(order!BG451,order!BG$3:BG$554,0),"")</f>
        <v/>
      </c>
      <c r="BH451" s="4" t="str">
        <f ca="1">IFERROR(RANK(order!BH451,order!BH$3:BH$554,0),"")</f>
        <v/>
      </c>
      <c r="BI451" s="10" t="str">
        <f ca="1">IFERROR(RANK(order!BI451,order!BI$3:BI$554,0),"")</f>
        <v/>
      </c>
      <c r="BJ451" s="10" t="str">
        <f ca="1">IFERROR(RANK(order!BJ451,order!BJ$3:BJ$554,0),"")</f>
        <v/>
      </c>
      <c r="BK451" s="10" t="str">
        <f ca="1">IFERROR(RANK(order!BK451,order!BK$3:BK$554,0),"")</f>
        <v/>
      </c>
      <c r="BL451" s="4" t="str">
        <f ca="1">IFERROR(RANK(order!BL451,order!BL$3:BL$554,0),"")</f>
        <v/>
      </c>
      <c r="BM451" s="4" t="str">
        <f ca="1">IFERROR(RANK(order!BM451,order!BM$3:BM$554,0),"")</f>
        <v/>
      </c>
      <c r="BN451" s="4" t="str">
        <f ca="1">IFERROR(RANK(order!BN451,order!BN$3:BN$554,0),"")</f>
        <v/>
      </c>
      <c r="BO451" s="10" t="str">
        <f ca="1">IFERROR(RANK(order!BO451,order!BO$3:BO$554,0),"")</f>
        <v/>
      </c>
      <c r="BP451" s="10" t="str">
        <f ca="1">IFERROR(RANK(order!BP451,order!BP$3:BP$554,0),"")</f>
        <v/>
      </c>
      <c r="BQ451" s="10" t="str">
        <f ca="1">IFERROR(RANK(order!BQ451,order!BQ$3:BQ$554,0),"")</f>
        <v/>
      </c>
      <c r="BR451" s="4" t="str">
        <f ca="1">IFERROR(RANK(order!BR451,order!BR$3:BR$554,0),"")</f>
        <v/>
      </c>
      <c r="BS451" s="4" t="str">
        <f ca="1">IFERROR(RANK(order!BS451,order!BS$3:BS$554,0),"")</f>
        <v/>
      </c>
      <c r="BT451" s="4" t="str">
        <f ca="1">IFERROR(RANK(order!BT451,order!BT$3:BT$554,0),"")</f>
        <v/>
      </c>
      <c r="BU451" s="95">
        <f t="shared" si="547"/>
        <v>449</v>
      </c>
      <c r="BV451" s="35" t="str">
        <f t="shared" si="548"/>
        <v>E1</v>
      </c>
      <c r="BW451" s="55">
        <f t="shared" ref="BW451:BW514" ca="1" si="549">HLOOKUP(BW$2,INDIRECT("'[all-euro-data-2018-2019.xlsx]"&amp;$BV451&amp;"'!$A$1:$BM$553"),ROW()-1,FALSE)</f>
        <v>0</v>
      </c>
      <c r="BX451" s="56" t="str">
        <f t="shared" ref="BX451:BX514" ca="1" si="550">IF(EI451="No","",HLOOKUP(BX$2,INDIRECT("'[all-euro-data-2018-2019.xlsx]"&amp;$BV451&amp;"'!$A$1:$BM$553"),ROW()-1,FALSE))</f>
        <v/>
      </c>
      <c r="BY451" s="56" t="str">
        <f t="shared" ref="BY451:BY514" ca="1" si="551">IF(EI451="No","",HLOOKUP(BY$2,INDIRECT("'[all-euro-data-2018-2019.xlsx]"&amp;$BV451&amp;"'!$A$1:$BM$553"),ROW()-1,FALSE))</f>
        <v/>
      </c>
      <c r="BZ451" s="57" t="str">
        <f t="shared" ref="BZ451:BZ514" ca="1" si="552">IF(EI451="No","",HLOOKUP(BZ$2,INDIRECT("'[all-euro-data-2018-2019.xlsx]"&amp;$BV451&amp;"'!$A$1:$BM$553"),ROW()-1,FALSE))</f>
        <v/>
      </c>
      <c r="CA451" s="57" t="str">
        <f t="shared" ref="CA451:CA514" ca="1" si="553">IF(EI451="No","",HLOOKUP(CA$2,INDIRECT("'[all-euro-data-2018-2019.xlsx]"&amp;$BV451&amp;"'!$A$1:$BM$553"),ROW()-1,FALSE))</f>
        <v/>
      </c>
      <c r="CB451" s="58" t="str">
        <f t="shared" ref="CB451:CB514" ca="1" si="554">IF(EI451="No","",HLOOKUP(CB$2,INDIRECT("'[all-euro-data-2018-2019.xlsx]"&amp;$BV451&amp;"'!$A$1:$BM$553"),ROW()-1,FALSE))</f>
        <v/>
      </c>
      <c r="CC451" s="57" t="str">
        <f t="shared" ref="CC451:CC514" ca="1" si="555">IF(EI451="No","",HLOOKUP(CC$2,INDIRECT("'[all-euro-data-2018-2019.xlsx]"&amp;$BV451&amp;"'!$A$1:$BM$553"),ROW()-1,FALSE))</f>
        <v/>
      </c>
      <c r="CD451" s="57" t="str">
        <f t="shared" ref="CD451:CD514" ca="1" si="556">IF(EI451="No","",HLOOKUP(CD$2,INDIRECT("'[all-euro-data-2018-2019.xlsx]"&amp;$BV451&amp;"'!$A$1:$BM$553"),ROW()-1,FALSE))</f>
        <v/>
      </c>
      <c r="CE451" s="58" t="str">
        <f t="shared" ref="CE451:CE514" ca="1" si="557">IF(EI451="No","",HLOOKUP(CE$2,INDIRECT("'[all-euro-data-2018-2019.xlsx]"&amp;$BV451&amp;"'!$A$1:$BM$553"),ROW()-1,FALSE))</f>
        <v/>
      </c>
      <c r="CF451" s="59" t="str">
        <f t="shared" ref="CF451:CF514" ca="1" si="558">IF(EI451="No","",HLOOKUP(CF$2,INDIRECT("'[all-euro-data-2018-2019.xlsx]"&amp;$BV451&amp;"'!$A$1:$BM$553"),ROW()-1,FALSE))</f>
        <v/>
      </c>
      <c r="CG451" s="57" t="str">
        <f t="shared" ref="CG451:CG514" ca="1" si="559">IF(EI451="No","",HLOOKUP(CG$2,INDIRECT("'[all-euro-data-2018-2019.xlsx]"&amp;$BV451&amp;"'!$A$1:$BM$553"),ROW()-1,FALSE))</f>
        <v/>
      </c>
      <c r="CH451" s="57" t="str">
        <f t="shared" ref="CH451:CH514" ca="1" si="560">IF(EI451="No","",HLOOKUP(CH$2,INDIRECT("'[all-euro-data-2018-2019.xlsx]"&amp;$BV451&amp;"'!$A$1:$BM$553"),ROW()-1,FALSE))</f>
        <v/>
      </c>
      <c r="CI451" s="57" t="str">
        <f t="shared" ref="CI451:CI514" ca="1" si="561">IF(EI451="No","",HLOOKUP(CI$2,INDIRECT("'[all-euro-data-2018-2019.xlsx]"&amp;$BV451&amp;"'!$A$1:$BM$553"),ROW()-1,FALSE))</f>
        <v/>
      </c>
      <c r="CJ451" s="57" t="str">
        <f t="shared" ref="CJ451:CJ514" ca="1" si="562">IF(EI451="No","",HLOOKUP(CJ$2,INDIRECT("'[all-euro-data-2018-2019.xlsx]"&amp;$BV451&amp;"'!$A$1:$BM$553"),ROW()-1,FALSE))</f>
        <v/>
      </c>
      <c r="CK451" s="57" t="str">
        <f t="shared" ref="CK451:CK514" ca="1" si="563">IF(EI451="No","",HLOOKUP(CK$2,INDIRECT("'[all-euro-data-2018-2019.xlsx]"&amp;$BV451&amp;"'!$A$1:$BM$553"),ROW()-1,FALSE))</f>
        <v/>
      </c>
      <c r="CL451" s="57" t="str">
        <f t="shared" ref="CL451:CL514" ca="1" si="564">IF(EI451="No","",HLOOKUP(CL$2,INDIRECT("'[all-euro-data-2018-2019.xlsx]"&amp;$BV451&amp;"'!$A$1:$BM$553"),ROW()-1,FALSE))</f>
        <v/>
      </c>
      <c r="CM451" s="57" t="str">
        <f t="shared" ref="CM451:CM514" ca="1" si="565">IF(EI451="No","",HLOOKUP(CM$2,INDIRECT("'[all-euro-data-2018-2019.xlsx]"&amp;$BV451&amp;"'!$A$1:$BM$553"),ROW()-1,FALSE))</f>
        <v/>
      </c>
      <c r="CN451" s="57" t="str">
        <f t="shared" ref="CN451:CN514" ca="1" si="566">IF(EI451="No","",HLOOKUP(CN$2,INDIRECT("'[all-euro-data-2018-2019.xlsx]"&amp;$BV451&amp;"'!$A$1:$BM$553"),ROW()-1,FALSE))</f>
        <v/>
      </c>
      <c r="CO451" s="57" t="str">
        <f t="shared" ref="CO451:CO514" ca="1" si="567">IF(EI451="No","",HLOOKUP(CO$2,INDIRECT("'[all-euro-data-2018-2019.xlsx]"&amp;$BV451&amp;"'!$A$1:$BM$553"),ROW()-1,FALSE))</f>
        <v/>
      </c>
      <c r="CP451" s="57" t="str">
        <f t="shared" ref="CP451:CP514" ca="1" si="568">IF(EI451="No","",HLOOKUP(CP$2,INDIRECT("'[all-euro-data-2018-2019.xlsx]"&amp;$BV451&amp;"'!$A$1:$BM$553"),ROW()-1,FALSE))</f>
        <v/>
      </c>
      <c r="CQ451" s="57" t="str">
        <f t="shared" ref="CQ451:CQ514" ca="1" si="569">IF(EI451="No","",HLOOKUP(CQ$2,INDIRECT("'[all-euro-data-2018-2019.xlsx]"&amp;$BV451&amp;"'!$A$1:$BM$553"),ROW()-1,FALSE))</f>
        <v/>
      </c>
      <c r="CR451" s="57" t="str">
        <f t="shared" ref="CR451:CR514" ca="1" si="570">IF(EI451="No","",HLOOKUP(CR$2,INDIRECT("'[all-euro-data-2018-2019.xlsx]"&amp;$BV451&amp;"'!$A$1:$BM$553"),ROW()-1,FALSE))</f>
        <v/>
      </c>
      <c r="CS451" s="60" t="str">
        <f t="shared" ref="CS451:CS514" ca="1" si="571">IF(EI451="No","",IF(HLOOKUP(CS$2,INDIRECT("'[all-euro-data-2018-2019.xlsx]"&amp;$BV451&amp;"'!$A$1:$BM$553"),ROW()-1,FALSE)=0,1,HLOOKUP(CS$2,INDIRECT("'[all-euro-data-2018-2019.xlsx]"&amp;$BV451&amp;"'!$A$1:$BM$553"),ROW()-1,FALSE)))</f>
        <v/>
      </c>
      <c r="CT451" s="60" t="str">
        <f t="shared" ref="CT451:CT514" ca="1" si="572">IF(EI451="No","",IF(HLOOKUP(CT$2,INDIRECT("'[all-euro-data-2018-2019.xlsx]"&amp;$BV451&amp;"'!$A$1:$BM$553"),ROW()-1,FALSE)=0,1,HLOOKUP(CT$2,INDIRECT("'[all-euro-data-2018-2019.xlsx]"&amp;$BV451&amp;"'!$A$1:$BM$553"),ROW()-1,FALSE)))</f>
        <v/>
      </c>
      <c r="CU451" s="60" t="str">
        <f t="shared" ref="CU451:CU514" ca="1" si="573">IF(EI451="No","",IF(HLOOKUP(CU$2,INDIRECT("'[all-euro-data-2018-2019.xlsx]"&amp;$BV451&amp;"'!$A$1:$BM$553"),ROW()-1,FALSE)=0,1,HLOOKUP(CU$2,INDIRECT("'[all-euro-data-2018-2019.xlsx]"&amp;$BV451&amp;"'!$A$1:$BM$553"),ROW()-1,FALSE)))</f>
        <v/>
      </c>
      <c r="CV451" s="60" t="str">
        <f t="shared" ref="CV451:CV514" ca="1" si="574">IF(EI451="No","",IF(HLOOKUP(CV$2,INDIRECT("'[all-euro-data-2018-2019.xlsx]"&amp;$BV451&amp;"'!$A$1:$BM$553"),ROW()-1,FALSE)=0,1,HLOOKUP(CV$2,INDIRECT("'[all-euro-data-2018-2019.xlsx]"&amp;$BV451&amp;"'!$A$1:$BM$553"),ROW()-1,FALSE)))</f>
        <v/>
      </c>
      <c r="CW451" s="60" t="str">
        <f t="shared" ref="CW451:CW514" ca="1" si="575">IF(EI451="No","",IF(HLOOKUP(CW$2,INDIRECT("'[all-euro-data-2018-2019.xlsx]"&amp;$BV451&amp;"'!$A$1:$BM$553"),ROW()-1,FALSE)=0,1,HLOOKUP(CW$2,INDIRECT("'[all-euro-data-2018-2019.xlsx]"&amp;$BV451&amp;"'!$A$1:$BM$553"),ROW()-1,FALSE)))</f>
        <v/>
      </c>
      <c r="CX451" s="60" t="str">
        <f t="shared" ref="CX451:CX514" ca="1" si="576">IF(EI451="No","",IF(HLOOKUP(CX$2,INDIRECT("'[all-euro-data-2018-2019.xlsx]"&amp;$BV451&amp;"'!$A$1:$BM$553"),ROW()-1,FALSE)=0,1,HLOOKUP(CX$2,INDIRECT("'[all-euro-data-2018-2019.xlsx]"&amp;$BV451&amp;"'!$A$1:$BM$553"),ROW()-1,FALSE)))</f>
        <v/>
      </c>
      <c r="CY451" s="60" t="str">
        <f t="shared" ref="CY451:CY514" ca="1" si="577">IF(EI451="No","",IF(HLOOKUP(CY$2,INDIRECT("'[all-euro-data-2018-2019.xlsx]"&amp;$BV451&amp;"'!$A$1:$BM$553"),ROW()-1,FALSE)=0,1,HLOOKUP(CY$2,INDIRECT("'[all-euro-data-2018-2019.xlsx]"&amp;$BV451&amp;"'!$A$1:$BM$553"),ROW()-1,FALSE)))</f>
        <v/>
      </c>
      <c r="CZ451" s="60" t="str">
        <f t="shared" ref="CZ451:CZ514" ca="1" si="578">IF(EI451="No","",IF(HLOOKUP(CZ$2,INDIRECT("'[all-euro-data-2018-2019.xlsx]"&amp;$BV451&amp;"'!$A$1:$BM$553"),ROW()-1,FALSE)=0,1,HLOOKUP(CZ$2,INDIRECT("'[all-euro-data-2018-2019.xlsx]"&amp;$BV451&amp;"'!$A$1:$BM$553"),ROW()-1,FALSE)))</f>
        <v/>
      </c>
      <c r="DA451" s="65" t="str">
        <f t="shared" ca="1" si="501"/>
        <v/>
      </c>
      <c r="DB451" s="65" t="str">
        <f t="shared" ca="1" si="502"/>
        <v/>
      </c>
      <c r="DC451" s="65" t="str">
        <f t="shared" ca="1" si="503"/>
        <v/>
      </c>
      <c r="DD451" s="65" t="str">
        <f t="shared" ca="1" si="504"/>
        <v/>
      </c>
      <c r="DE451" s="65" t="str">
        <f t="shared" ca="1" si="505"/>
        <v/>
      </c>
      <c r="DF451" s="66" t="str">
        <f t="shared" ca="1" si="506"/>
        <v/>
      </c>
      <c r="DG451" s="66" t="str">
        <f t="shared" ca="1" si="507"/>
        <v/>
      </c>
      <c r="DH451" s="66" t="str">
        <f t="shared" ca="1" si="508"/>
        <v/>
      </c>
      <c r="DI451" s="66" t="str">
        <f t="shared" ca="1" si="509"/>
        <v/>
      </c>
      <c r="DJ451" s="66" t="str">
        <f t="shared" ca="1" si="510"/>
        <v/>
      </c>
      <c r="DK451" s="65" t="str">
        <f t="shared" ca="1" si="511"/>
        <v/>
      </c>
      <c r="DL451" s="65" t="str">
        <f t="shared" ca="1" si="512"/>
        <v/>
      </c>
      <c r="DM451" s="65" t="str">
        <f t="shared" ca="1" si="513"/>
        <v/>
      </c>
      <c r="DN451" s="65" t="str">
        <f t="shared" ca="1" si="514"/>
        <v/>
      </c>
      <c r="DO451" s="65" t="str">
        <f t="shared" ca="1" si="515"/>
        <v/>
      </c>
      <c r="DP451" s="65" t="str">
        <f t="shared" ca="1" si="516"/>
        <v/>
      </c>
      <c r="DQ451" s="65" t="str">
        <f t="shared" ca="1" si="517"/>
        <v/>
      </c>
      <c r="DR451" s="69" t="str">
        <f t="shared" ca="1" si="518"/>
        <v/>
      </c>
      <c r="DS451" s="69" t="str">
        <f t="shared" ca="1" si="519"/>
        <v/>
      </c>
      <c r="DT451" s="69" t="str">
        <f t="shared" ca="1" si="520"/>
        <v/>
      </c>
      <c r="DU451" s="69" t="str">
        <f t="shared" ca="1" si="521"/>
        <v/>
      </c>
      <c r="DV451" s="69" t="str">
        <f t="shared" ca="1" si="522"/>
        <v/>
      </c>
      <c r="DW451" s="69" t="str">
        <f t="shared" ca="1" si="523"/>
        <v/>
      </c>
      <c r="DX451" s="69" t="str">
        <f t="shared" ca="1" si="524"/>
        <v/>
      </c>
      <c r="DY451" s="69" t="str">
        <f t="shared" ca="1" si="525"/>
        <v/>
      </c>
      <c r="DZ451" s="72" t="str">
        <f t="shared" ca="1" si="526"/>
        <v/>
      </c>
      <c r="EA451" s="72" t="str">
        <f t="shared" ca="1" si="527"/>
        <v/>
      </c>
      <c r="EB451" s="72" t="str">
        <f t="shared" ca="1" si="528"/>
        <v/>
      </c>
      <c r="EC451" s="65" t="str">
        <f t="shared" ca="1" si="529"/>
        <v/>
      </c>
      <c r="ED451" s="65" t="str">
        <f t="shared" ca="1" si="530"/>
        <v/>
      </c>
      <c r="EE451" s="65" t="str">
        <f t="shared" ca="1" si="531"/>
        <v/>
      </c>
      <c r="EF451" s="65" t="str">
        <f t="shared" ca="1" si="532"/>
        <v/>
      </c>
      <c r="EG451" s="65" t="str">
        <f t="shared" ca="1" si="533"/>
        <v/>
      </c>
      <c r="EH451" s="65" t="str">
        <f t="shared" ca="1" si="534"/>
        <v/>
      </c>
      <c r="EI451" s="429" t="str">
        <f t="shared" ca="1" si="535"/>
        <v>No</v>
      </c>
      <c r="EJ451" s="428" t="str">
        <f t="shared" ca="1" si="536"/>
        <v/>
      </c>
      <c r="EK451" s="428" t="str">
        <f t="shared" ca="1" si="537"/>
        <v/>
      </c>
      <c r="EL451" s="65" t="str">
        <f t="shared" ca="1" si="538"/>
        <v/>
      </c>
      <c r="EM451" s="65" t="str">
        <f t="shared" ca="1" si="539"/>
        <v/>
      </c>
      <c r="EN451" s="65" t="str">
        <f t="shared" ca="1" si="540"/>
        <v/>
      </c>
      <c r="EO451" s="433" t="str">
        <f t="shared" ca="1" si="541"/>
        <v/>
      </c>
      <c r="EP451" s="433" t="str">
        <f t="shared" ca="1" si="542"/>
        <v/>
      </c>
      <c r="EQ451" s="433" t="str">
        <f t="shared" ca="1" si="543"/>
        <v/>
      </c>
      <c r="ER451" s="433" t="str">
        <f t="shared" ca="1" si="544"/>
        <v/>
      </c>
      <c r="ES451" s="433" t="str">
        <f t="shared" ca="1" si="545"/>
        <v/>
      </c>
      <c r="ET451" s="433" t="str">
        <f t="shared" ca="1" si="546"/>
        <v/>
      </c>
      <c r="EU451" s="433" t="str">
        <f ca="1">IF(OR(CO451="",CQ451=""),"",Discipline!$P$3*CO451+Discipline!$X$3*CQ451)</f>
        <v/>
      </c>
      <c r="EV451" s="433" t="str">
        <f ca="1">IF(OR(CP451="",CR451=""),"",Discipline!$P$3*CP451+Discipline!$X$3*CR451)</f>
        <v/>
      </c>
    </row>
    <row r="452" spans="1:152" x14ac:dyDescent="0.25">
      <c r="A452" s="10" t="str">
        <f ca="1">IFERROR(RANK(order!A452,order!A$3:A$554,0),"")</f>
        <v/>
      </c>
      <c r="B452" s="10" t="str">
        <f ca="1">IFERROR(RANK(order!B452,order!B$3:B$554,0),"")</f>
        <v/>
      </c>
      <c r="C452" s="10" t="str">
        <f ca="1">IFERROR(RANK(order!C452,order!C$3:C$554,0),"")</f>
        <v/>
      </c>
      <c r="D452" s="4" t="str">
        <f ca="1">IFERROR(RANK(order!D452,order!D$3:D$554,0),"")</f>
        <v/>
      </c>
      <c r="E452" s="4" t="str">
        <f ca="1">IFERROR(RANK(order!E452,order!E$3:E$554,0),"")</f>
        <v/>
      </c>
      <c r="F452" s="4" t="str">
        <f ca="1">IFERROR(RANK(order!F452,order!F$3:F$554,0),"")</f>
        <v/>
      </c>
      <c r="G452" s="10" t="str">
        <f ca="1">IFERROR(RANK(order!G452,order!G$3:G$554,0),"")</f>
        <v/>
      </c>
      <c r="H452" s="10" t="str">
        <f ca="1">IFERROR(RANK(order!H452,order!H$3:H$554,0),"")</f>
        <v/>
      </c>
      <c r="I452" s="10" t="str">
        <f ca="1">IFERROR(RANK(order!I452,order!I$3:I$554,0),"")</f>
        <v/>
      </c>
      <c r="J452" s="4" t="str">
        <f ca="1">IFERROR(RANK(order!J452,order!J$3:J$554,0),"")</f>
        <v/>
      </c>
      <c r="K452" s="4" t="str">
        <f ca="1">IFERROR(RANK(order!K452,order!K$3:K$554,0),"")</f>
        <v/>
      </c>
      <c r="L452" s="4" t="str">
        <f ca="1">IFERROR(RANK(order!L452,order!L$3:L$554,0),"")</f>
        <v/>
      </c>
      <c r="M452" s="10" t="str">
        <f ca="1">IFERROR(RANK(order!M452,order!M$3:M$554,0),"")</f>
        <v/>
      </c>
      <c r="N452" s="10" t="str">
        <f ca="1">IFERROR(RANK(order!N452,order!N$3:N$554,0),"")</f>
        <v/>
      </c>
      <c r="O452" s="10" t="str">
        <f ca="1">IFERROR(RANK(order!O452,order!O$3:O$554,0),"")</f>
        <v/>
      </c>
      <c r="P452" s="4" t="str">
        <f ca="1">IFERROR(RANK(order!P452,order!P$3:P$554,0),"")</f>
        <v/>
      </c>
      <c r="Q452" s="4" t="str">
        <f ca="1">IFERROR(RANK(order!Q452,order!Q$3:Q$554,0),"")</f>
        <v/>
      </c>
      <c r="R452" s="4" t="str">
        <f ca="1">IFERROR(RANK(order!R452,order!R$3:R$554,0),"")</f>
        <v/>
      </c>
      <c r="S452" s="10" t="str">
        <f ca="1">IFERROR(RANK(order!S452,order!S$3:S$554,0),"")</f>
        <v/>
      </c>
      <c r="T452" s="10" t="str">
        <f ca="1">IFERROR(RANK(order!T452,order!T$3:T$554,0),"")</f>
        <v/>
      </c>
      <c r="U452" s="10" t="str">
        <f ca="1">IFERROR(RANK(order!U452,order!U$3:U$554,0),"")</f>
        <v/>
      </c>
      <c r="V452" s="4" t="str">
        <f ca="1">IFERROR(RANK(order!V452,order!V$3:V$554,0),"")</f>
        <v/>
      </c>
      <c r="W452" s="4" t="str">
        <f ca="1">IFERROR(RANK(order!W452,order!W$3:W$554,0),"")</f>
        <v/>
      </c>
      <c r="X452" s="4" t="str">
        <f ca="1">IFERROR(RANK(order!X452,order!X$3:X$554,0),"")</f>
        <v/>
      </c>
      <c r="Y452" s="10" t="str">
        <f ca="1">IFERROR(RANK(order!Y452,order!Y$3:Y$554,0),"")</f>
        <v/>
      </c>
      <c r="Z452" s="10" t="str">
        <f ca="1">IFERROR(RANK(order!Z452,order!Z$3:Z$554,0),"")</f>
        <v/>
      </c>
      <c r="AA452" s="10" t="str">
        <f ca="1">IFERROR(RANK(order!AA452,order!AA$3:AA$554,0),"")</f>
        <v/>
      </c>
      <c r="AB452" s="4" t="str">
        <f ca="1">IFERROR(RANK(order!AB452,order!AB$3:AB$554,0),"")</f>
        <v/>
      </c>
      <c r="AC452" s="4" t="str">
        <f ca="1">IFERROR(RANK(order!AC452,order!AC$3:AC$554,0),"")</f>
        <v/>
      </c>
      <c r="AD452" s="4" t="str">
        <f ca="1">IFERROR(RANK(order!AD452,order!AD$3:AD$554,0),"")</f>
        <v/>
      </c>
      <c r="AE452" s="10" t="str">
        <f ca="1">IFERROR(RANK(order!AE452,order!AE$3:AE$554,0),"")</f>
        <v/>
      </c>
      <c r="AF452" s="10" t="str">
        <f ca="1">IFERROR(RANK(order!AF452,order!AF$3:AF$554,0),"")</f>
        <v/>
      </c>
      <c r="AG452" s="10" t="str">
        <f ca="1">IFERROR(RANK(order!AG452,order!AG$3:AG$554,0),"")</f>
        <v/>
      </c>
      <c r="AH452" s="4" t="str">
        <f ca="1">IFERROR(RANK(order!AH452,order!AH$3:AH$554,0),"")</f>
        <v/>
      </c>
      <c r="AI452" s="4" t="str">
        <f ca="1">IFERROR(RANK(order!AI452,order!AI$3:AI$554,0),"")</f>
        <v/>
      </c>
      <c r="AJ452" s="4" t="str">
        <f ca="1">IFERROR(RANK(order!AJ452,order!AJ$3:AJ$554,0),"")</f>
        <v/>
      </c>
      <c r="AK452" s="10" t="str">
        <f ca="1">IFERROR(RANK(order!AK452,order!AK$3:AK$554,0),"")</f>
        <v/>
      </c>
      <c r="AL452" s="10" t="str">
        <f ca="1">IFERROR(RANK(order!AL452,order!AL$3:AL$554,0),"")</f>
        <v/>
      </c>
      <c r="AM452" s="10" t="str">
        <f ca="1">IFERROR(RANK(order!AM452,order!AM$3:AM$554,0),"")</f>
        <v/>
      </c>
      <c r="AN452" s="4" t="str">
        <f ca="1">IFERROR(RANK(order!AN452,order!AN$3:AN$554,0),"")</f>
        <v/>
      </c>
      <c r="AO452" s="4" t="str">
        <f ca="1">IFERROR(RANK(order!AO452,order!AO$3:AO$554,0),"")</f>
        <v/>
      </c>
      <c r="AP452" s="4" t="str">
        <f ca="1">IFERROR(RANK(order!AP452,order!AP$3:AP$554,0),"")</f>
        <v/>
      </c>
      <c r="AQ452" s="10" t="str">
        <f ca="1">IFERROR(RANK(order!AQ452,order!AQ$3:AQ$554,0),"")</f>
        <v/>
      </c>
      <c r="AR452" s="10" t="str">
        <f ca="1">IFERROR(RANK(order!AR452,order!AR$3:AR$554,0),"")</f>
        <v/>
      </c>
      <c r="AS452" s="10" t="str">
        <f ca="1">IFERROR(RANK(order!AS452,order!AS$3:AS$554,0),"")</f>
        <v/>
      </c>
      <c r="AT452" s="4" t="str">
        <f ca="1">IFERROR(RANK(order!AT452,order!AT$3:AT$554,0),"")</f>
        <v/>
      </c>
      <c r="AU452" s="4" t="str">
        <f ca="1">IFERROR(RANK(order!AU452,order!AU$3:AU$554,0),"")</f>
        <v/>
      </c>
      <c r="AV452" s="4" t="str">
        <f ca="1">IFERROR(RANK(order!AV452,order!AV$3:AV$554,0),"")</f>
        <v/>
      </c>
      <c r="AW452" s="10" t="str">
        <f ca="1">IFERROR(RANK(order!AW452,order!AW$3:AW$554,0),"")</f>
        <v/>
      </c>
      <c r="AX452" s="10" t="str">
        <f ca="1">IFERROR(RANK(order!AX452,order!AX$3:AX$554,0),"")</f>
        <v/>
      </c>
      <c r="AY452" s="10" t="str">
        <f ca="1">IFERROR(RANK(order!AY452,order!AY$3:AY$554,0),"")</f>
        <v/>
      </c>
      <c r="AZ452" s="4" t="str">
        <f ca="1">IFERROR(RANK(order!AZ452,order!AZ$3:AZ$554,0),"")</f>
        <v/>
      </c>
      <c r="BA452" s="4" t="str">
        <f ca="1">IFERROR(RANK(order!BA452,order!BA$3:BA$554,0),"")</f>
        <v/>
      </c>
      <c r="BB452" s="4" t="str">
        <f ca="1">IFERROR(RANK(order!BB452,order!BB$3:BB$554,0),"")</f>
        <v/>
      </c>
      <c r="BC452" s="10" t="str">
        <f ca="1">IFERROR(RANK(order!BC452,order!BC$3:BC$554,0),"")</f>
        <v/>
      </c>
      <c r="BD452" s="10" t="str">
        <f ca="1">IFERROR(RANK(order!BD452,order!BD$3:BD$554,0),"")</f>
        <v/>
      </c>
      <c r="BE452" s="10" t="str">
        <f ca="1">IFERROR(RANK(order!BE452,order!BE$3:BE$554,0),"")</f>
        <v/>
      </c>
      <c r="BF452" s="4" t="str">
        <f ca="1">IFERROR(RANK(order!BF452,order!BF$3:BF$554,0),"")</f>
        <v/>
      </c>
      <c r="BG452" s="4" t="str">
        <f ca="1">IFERROR(RANK(order!BG452,order!BG$3:BG$554,0),"")</f>
        <v/>
      </c>
      <c r="BH452" s="4" t="str">
        <f ca="1">IFERROR(RANK(order!BH452,order!BH$3:BH$554,0),"")</f>
        <v/>
      </c>
      <c r="BI452" s="10" t="str">
        <f ca="1">IFERROR(RANK(order!BI452,order!BI$3:BI$554,0),"")</f>
        <v/>
      </c>
      <c r="BJ452" s="10" t="str">
        <f ca="1">IFERROR(RANK(order!BJ452,order!BJ$3:BJ$554,0),"")</f>
        <v/>
      </c>
      <c r="BK452" s="10" t="str">
        <f ca="1">IFERROR(RANK(order!BK452,order!BK$3:BK$554,0),"")</f>
        <v/>
      </c>
      <c r="BL452" s="4" t="str">
        <f ca="1">IFERROR(RANK(order!BL452,order!BL$3:BL$554,0),"")</f>
        <v/>
      </c>
      <c r="BM452" s="4" t="str">
        <f ca="1">IFERROR(RANK(order!BM452,order!BM$3:BM$554,0),"")</f>
        <v/>
      </c>
      <c r="BN452" s="4" t="str">
        <f ca="1">IFERROR(RANK(order!BN452,order!BN$3:BN$554,0),"")</f>
        <v/>
      </c>
      <c r="BO452" s="10" t="str">
        <f ca="1">IFERROR(RANK(order!BO452,order!BO$3:BO$554,0),"")</f>
        <v/>
      </c>
      <c r="BP452" s="10" t="str">
        <f ca="1">IFERROR(RANK(order!BP452,order!BP$3:BP$554,0),"")</f>
        <v/>
      </c>
      <c r="BQ452" s="10" t="str">
        <f ca="1">IFERROR(RANK(order!BQ452,order!BQ$3:BQ$554,0),"")</f>
        <v/>
      </c>
      <c r="BR452" s="4" t="str">
        <f ca="1">IFERROR(RANK(order!BR452,order!BR$3:BR$554,0),"")</f>
        <v/>
      </c>
      <c r="BS452" s="4" t="str">
        <f ca="1">IFERROR(RANK(order!BS452,order!BS$3:BS$554,0),"")</f>
        <v/>
      </c>
      <c r="BT452" s="4" t="str">
        <f ca="1">IFERROR(RANK(order!BT452,order!BT$3:BT$554,0),"")</f>
        <v/>
      </c>
      <c r="BU452" s="95">
        <f t="shared" si="547"/>
        <v>450</v>
      </c>
      <c r="BV452" s="35" t="str">
        <f t="shared" si="548"/>
        <v>E1</v>
      </c>
      <c r="BW452" s="55">
        <f t="shared" ca="1" si="549"/>
        <v>0</v>
      </c>
      <c r="BX452" s="56" t="str">
        <f t="shared" ca="1" si="550"/>
        <v/>
      </c>
      <c r="BY452" s="56" t="str">
        <f t="shared" ca="1" si="551"/>
        <v/>
      </c>
      <c r="BZ452" s="57" t="str">
        <f t="shared" ca="1" si="552"/>
        <v/>
      </c>
      <c r="CA452" s="57" t="str">
        <f t="shared" ca="1" si="553"/>
        <v/>
      </c>
      <c r="CB452" s="58" t="str">
        <f t="shared" ca="1" si="554"/>
        <v/>
      </c>
      <c r="CC452" s="57" t="str">
        <f t="shared" ca="1" si="555"/>
        <v/>
      </c>
      <c r="CD452" s="57" t="str">
        <f t="shared" ca="1" si="556"/>
        <v/>
      </c>
      <c r="CE452" s="58" t="str">
        <f t="shared" ca="1" si="557"/>
        <v/>
      </c>
      <c r="CF452" s="59" t="str">
        <f t="shared" ca="1" si="558"/>
        <v/>
      </c>
      <c r="CG452" s="57" t="str">
        <f t="shared" ca="1" si="559"/>
        <v/>
      </c>
      <c r="CH452" s="57" t="str">
        <f t="shared" ca="1" si="560"/>
        <v/>
      </c>
      <c r="CI452" s="57" t="str">
        <f t="shared" ca="1" si="561"/>
        <v/>
      </c>
      <c r="CJ452" s="57" t="str">
        <f t="shared" ca="1" si="562"/>
        <v/>
      </c>
      <c r="CK452" s="57" t="str">
        <f t="shared" ca="1" si="563"/>
        <v/>
      </c>
      <c r="CL452" s="57" t="str">
        <f t="shared" ca="1" si="564"/>
        <v/>
      </c>
      <c r="CM452" s="57" t="str">
        <f t="shared" ca="1" si="565"/>
        <v/>
      </c>
      <c r="CN452" s="57" t="str">
        <f t="shared" ca="1" si="566"/>
        <v/>
      </c>
      <c r="CO452" s="57" t="str">
        <f t="shared" ca="1" si="567"/>
        <v/>
      </c>
      <c r="CP452" s="57" t="str">
        <f t="shared" ca="1" si="568"/>
        <v/>
      </c>
      <c r="CQ452" s="57" t="str">
        <f t="shared" ca="1" si="569"/>
        <v/>
      </c>
      <c r="CR452" s="57" t="str">
        <f t="shared" ca="1" si="570"/>
        <v/>
      </c>
      <c r="CS452" s="60" t="str">
        <f t="shared" ca="1" si="571"/>
        <v/>
      </c>
      <c r="CT452" s="60" t="str">
        <f t="shared" ca="1" si="572"/>
        <v/>
      </c>
      <c r="CU452" s="60" t="str">
        <f t="shared" ca="1" si="573"/>
        <v/>
      </c>
      <c r="CV452" s="60" t="str">
        <f t="shared" ca="1" si="574"/>
        <v/>
      </c>
      <c r="CW452" s="60" t="str">
        <f t="shared" ca="1" si="575"/>
        <v/>
      </c>
      <c r="CX452" s="60" t="str">
        <f t="shared" ca="1" si="576"/>
        <v/>
      </c>
      <c r="CY452" s="60" t="str">
        <f t="shared" ca="1" si="577"/>
        <v/>
      </c>
      <c r="CZ452" s="60" t="str">
        <f t="shared" ca="1" si="578"/>
        <v/>
      </c>
      <c r="DA452" s="65" t="str">
        <f t="shared" ref="DA452:DA515" ca="1" si="579">IF(OR(BW452="",BW452=0),"",BZ452+CA452)</f>
        <v/>
      </c>
      <c r="DB452" s="65" t="str">
        <f t="shared" ref="DB452:DB515" ca="1" si="580">IF(OR(BW452="",BW452=0),"",CC452+CD452)</f>
        <v/>
      </c>
      <c r="DC452" s="65" t="str">
        <f t="shared" ref="DC452:DC515" ca="1" si="581">IF(OR(BW452="",BW452=0),"",DD452+DE452)</f>
        <v/>
      </c>
      <c r="DD452" s="65" t="str">
        <f t="shared" ref="DD452:DD515" ca="1" si="582">IF(OR(BW452="",BW452=0),"",BZ452-CC452)</f>
        <v/>
      </c>
      <c r="DE452" s="65" t="str">
        <f t="shared" ref="DE452:DE515" ca="1" si="583">IF(OR(BW452="",BW452=0),"",CA452-CD452)</f>
        <v/>
      </c>
      <c r="DF452" s="66" t="str">
        <f t="shared" ref="DF452:DF515" ca="1" si="584">IF(OR(BW452="",BW452=0),"",IF(DD452&gt;DE452,"H",IF(DD452=DE452,"D",IF(DD452&lt;DE452,"A","Error!"))))</f>
        <v/>
      </c>
      <c r="DG452" s="66" t="str">
        <f t="shared" ref="DG452:DG515" ca="1" si="585">IF(OR(BW452="",BW452=0),"",CONCATENATE(CE452,"-",CB452))</f>
        <v/>
      </c>
      <c r="DH452" s="66" t="str">
        <f t="shared" ref="DH452:DH515" ca="1" si="586">IF(OR(BW452="",BW452=0),"",IF(OR(BZ452&gt;3.5,CA452&gt;3.5),CONCATENATE(CB452,"4more"),CONCATENATE(CB452,BZ452,CA452)))</f>
        <v/>
      </c>
      <c r="DI452" s="66" t="str">
        <f t="shared" ref="DI452:DI515" ca="1" si="587">IF(OR(BW452="",BW452=0),"",IF(OR(CC452&gt;2.5,CD452&gt;2.5),CONCATENATE(CE452,"3more"),CONCATENATE(CE452,CC452,CD452)))</f>
        <v/>
      </c>
      <c r="DJ452" s="66" t="str">
        <f t="shared" ref="DJ452:DJ515" ca="1" si="588">IF(OR(BW452="",BW452=0),"",IF(OR(DD452&gt;2.5,DE452&gt;2.5),CONCATENATE(DF452,"3more"),CONCATENATE(DF452,DD452,DE452)))</f>
        <v/>
      </c>
      <c r="DK452" s="65" t="str">
        <f t="shared" ref="DK452:DK515" ca="1" si="589">IF(OR(BW452="",BW452=0),"",IF(AND(BZ452&gt;0,CA452&gt;0),"Yes","No"))</f>
        <v/>
      </c>
      <c r="DL452" s="65" t="str">
        <f t="shared" ref="DL452:DL515" ca="1" si="590">IF(OR(BW452="",BW452=0),"",IF(AND(CC452&gt;0,DD452&gt;0),1,0))</f>
        <v/>
      </c>
      <c r="DM452" s="65" t="str">
        <f t="shared" ref="DM452:DM515" ca="1" si="591">IF(OR(BW452="",BW452=0),"",IF(AND(CD452&gt;0,DE452&gt;0),1,0))</f>
        <v/>
      </c>
      <c r="DN452" s="65" t="str">
        <f t="shared" ref="DN452:DN515" ca="1" si="592">IF(OR(BW452="",BW452=0),"",IF(AND(CB452="H",CA452=0),1,0))</f>
        <v/>
      </c>
      <c r="DO452" s="65" t="str">
        <f t="shared" ref="DO452:DO515" ca="1" si="593">IF(OR(BW452="",BW452=0),"",IF(AND(CB452="A",BZ452=0),1,0))</f>
        <v/>
      </c>
      <c r="DP452" s="65" t="str">
        <f t="shared" ref="DP452:DP515" ca="1" si="594">IF(OR(BW452="",BW452=0),"",IF(AND(CE452="H",DF452="H"),1,0))</f>
        <v/>
      </c>
      <c r="DQ452" s="65" t="str">
        <f t="shared" ref="DQ452:DQ515" ca="1" si="595">IF(OR(BW452="",BW452=0),"",IF(AND(CE452="A",DF452="A"),1,0))</f>
        <v/>
      </c>
      <c r="DR452" s="69" t="str">
        <f t="shared" ref="DR452:DR515" ca="1" si="596">IF(OR(BW452="",BW452=0),"",IF(CB452="H",CS452-1,-1))</f>
        <v/>
      </c>
      <c r="DS452" s="69" t="str">
        <f t="shared" ref="DS452:DS515" ca="1" si="597">IF(OR(BW452="",BW452=0),"",IF(CB452="D",CT452-1,-1))</f>
        <v/>
      </c>
      <c r="DT452" s="69" t="str">
        <f t="shared" ref="DT452:DT515" ca="1" si="598">IF(OR(BW452="",BW452=0),"",IF(CB452="A",CU452-1,-1))</f>
        <v/>
      </c>
      <c r="DU452" s="69" t="str">
        <f t="shared" ref="DU452:DU515" ca="1" si="599">IF(OR(BW452="",BW452=0),"",IF(CB452="H",CV452-1,-1))</f>
        <v/>
      </c>
      <c r="DV452" s="69" t="str">
        <f t="shared" ref="DV452:DV515" ca="1" si="600">IF(OR(BW452="",BW452=0),"",IF(CB452="D",CW452-1,-1))</f>
        <v/>
      </c>
      <c r="DW452" s="69" t="str">
        <f t="shared" ref="DW452:DW515" ca="1" si="601">IF(OR(BW452="",BW452=0),"",IF(CB452="A",CX452-1,-1))</f>
        <v/>
      </c>
      <c r="DX452" s="69" t="str">
        <f t="shared" ref="DX452:DX515" ca="1" si="602">IF(OR(BW452="",BW452=0),"",IF(BZ452+CA452&gt;2.5,CY452-1,-1))</f>
        <v/>
      </c>
      <c r="DY452" s="69" t="str">
        <f t="shared" ref="DY452:DY515" ca="1" si="603">IF(OR(BW452="",BW452=0),"",IF(BZ452+CA452&lt;2.5,CZ452-1,-1))</f>
        <v/>
      </c>
      <c r="DZ452" s="72" t="str">
        <f t="shared" ref="DZ452:DZ515" ca="1" si="604">IF(OR(BW452="",BW452=0),"",100/CS452+100/CT452+100/CU452)</f>
        <v/>
      </c>
      <c r="EA452" s="72" t="str">
        <f t="shared" ref="EA452:EA515" ca="1" si="605">IF(OR(BW452="",BW452=0),"",100/CV452+100/CW452+100/CX452)</f>
        <v/>
      </c>
      <c r="EB452" s="72" t="str">
        <f t="shared" ref="EB452:EB515" ca="1" si="606">IF(OR(BW452="",BW452=0),"",100/CY452+100/CZ452)</f>
        <v/>
      </c>
      <c r="EC452" s="65" t="str">
        <f t="shared" ref="EC452:EC515" ca="1" si="607">IF(OR(BW452="",BW452=0),"",IF(CA452=0,1,0))</f>
        <v/>
      </c>
      <c r="ED452" s="65" t="str">
        <f t="shared" ref="ED452:ED515" ca="1" si="608">IF(OR(BW452="",BW452=0),"",IF(BZ452=0,1,0))</f>
        <v/>
      </c>
      <c r="EE452" s="65" t="str">
        <f t="shared" ref="EE452:EE515" ca="1" si="609">IF(OR(BW452="",BW452=0),"",IF(AND(CB452="A",BZ452=0),1,0))</f>
        <v/>
      </c>
      <c r="EF452" s="65" t="str">
        <f t="shared" ref="EF452:EF515" ca="1" si="610">IF(OR(BW452="",BW452=0),"",IF(AND(CB452="H",CA452=0),1,0))</f>
        <v/>
      </c>
      <c r="EG452" s="65" t="str">
        <f t="shared" ref="EG452:EG515" ca="1" si="611">IF(OR(BW452="",BW452=0),"",IF(BZ452=0,1,0))</f>
        <v/>
      </c>
      <c r="EH452" s="65" t="str">
        <f t="shared" ref="EH452:EH515" ca="1" si="612">IF(OR(BW452="",BW452=0),"",IF(CA452=0,1,0))</f>
        <v/>
      </c>
      <c r="EI452" s="429" t="str">
        <f t="shared" ref="EI452:EI515" ca="1" si="613">IF(OR(BW452="",BW452=0),"No","Yes")</f>
        <v>No</v>
      </c>
      <c r="EJ452" s="428" t="str">
        <f t="shared" ref="EJ452:EJ515" ca="1" si="614">IF(OR(DB452="",DC452=""),"",IF(DB452&gt;DC452,"F",IF(DB452=DC452,"E",IF(DB452&lt;DC452,"S","Error!"))))</f>
        <v/>
      </c>
      <c r="EK452" s="428" t="str">
        <f t="shared" ref="EK452:EK515" ca="1" si="615">IF(DA452="","",IF(DA452&lt;2.5,"Under",IF(DA452&gt;2.5,"Over","Error")))</f>
        <v/>
      </c>
      <c r="EL452" s="65" t="str">
        <f t="shared" ref="EL452:EL515" ca="1" si="616">IF(OR(BW452="",BW452=0),"",IF(AND(CC452&gt;0,CD452&gt;0),"Yes","No"))</f>
        <v/>
      </c>
      <c r="EM452" s="65" t="str">
        <f t="shared" ref="EM452:EM515" ca="1" si="617">IF(OR(BW452="",BW452=0),"",IF(AND(DD452&gt;0,DE452&gt;0),"Yes","No"))</f>
        <v/>
      </c>
      <c r="EN452" s="65" t="str">
        <f t="shared" ref="EN452:EN515" ca="1" si="618">IF(OR(CO452="",CP452="",CQ452="",CR452=""),"",10*(CO452+CP452)+25*(CQ452+CR452))</f>
        <v/>
      </c>
      <c r="EO452" s="433" t="str">
        <f t="shared" ref="EO452:EO515" ca="1" si="619">IF(OR(CO452="",CP452=""),"",CO452+CP452)</f>
        <v/>
      </c>
      <c r="EP452" s="433" t="str">
        <f t="shared" ref="EP452:EP515" ca="1" si="620">IF(OR(CQ452="",CR452=""),"",CQ452+CR452)</f>
        <v/>
      </c>
      <c r="EQ452" s="433" t="str">
        <f t="shared" ref="EQ452:EQ515" ca="1" si="621">IF(OR(CM452="",CN452=""),"",CM452+CN452)</f>
        <v/>
      </c>
      <c r="ER452" s="433" t="str">
        <f t="shared" ref="ER452:ER515" ca="1" si="622">IF(OR(CG452="",CH452=""),"",CG452+CH452)</f>
        <v/>
      </c>
      <c r="ES452" s="433" t="str">
        <f t="shared" ref="ES452:ES515" ca="1" si="623">IF(OR(CI452="",CJ452=""),"",CI452+CJ452)</f>
        <v/>
      </c>
      <c r="ET452" s="433" t="str">
        <f t="shared" ref="ET452:ET515" ca="1" si="624">IF(OR(CK452="",CL452=""),"",CK452+CL452)</f>
        <v/>
      </c>
      <c r="EU452" s="433" t="str">
        <f ca="1">IF(OR(CO452="",CQ452=""),"",Discipline!$P$3*CO452+Discipline!$X$3*CQ452)</f>
        <v/>
      </c>
      <c r="EV452" s="433" t="str">
        <f ca="1">IF(OR(CP452="",CR452=""),"",Discipline!$P$3*CP452+Discipline!$X$3*CR452)</f>
        <v/>
      </c>
    </row>
    <row r="453" spans="1:152" x14ac:dyDescent="0.25">
      <c r="A453" s="10" t="str">
        <f ca="1">IFERROR(RANK(order!A453,order!A$3:A$554,0),"")</f>
        <v/>
      </c>
      <c r="B453" s="10" t="str">
        <f ca="1">IFERROR(RANK(order!B453,order!B$3:B$554,0),"")</f>
        <v/>
      </c>
      <c r="C453" s="10" t="str">
        <f ca="1">IFERROR(RANK(order!C453,order!C$3:C$554,0),"")</f>
        <v/>
      </c>
      <c r="D453" s="4" t="str">
        <f ca="1">IFERROR(RANK(order!D453,order!D$3:D$554,0),"")</f>
        <v/>
      </c>
      <c r="E453" s="4" t="str">
        <f ca="1">IFERROR(RANK(order!E453,order!E$3:E$554,0),"")</f>
        <v/>
      </c>
      <c r="F453" s="4" t="str">
        <f ca="1">IFERROR(RANK(order!F453,order!F$3:F$554,0),"")</f>
        <v/>
      </c>
      <c r="G453" s="10" t="str">
        <f ca="1">IFERROR(RANK(order!G453,order!G$3:G$554,0),"")</f>
        <v/>
      </c>
      <c r="H453" s="10" t="str">
        <f ca="1">IFERROR(RANK(order!H453,order!H$3:H$554,0),"")</f>
        <v/>
      </c>
      <c r="I453" s="10" t="str">
        <f ca="1">IFERROR(RANK(order!I453,order!I$3:I$554,0),"")</f>
        <v/>
      </c>
      <c r="J453" s="4" t="str">
        <f ca="1">IFERROR(RANK(order!J453,order!J$3:J$554,0),"")</f>
        <v/>
      </c>
      <c r="K453" s="4" t="str">
        <f ca="1">IFERROR(RANK(order!K453,order!K$3:K$554,0),"")</f>
        <v/>
      </c>
      <c r="L453" s="4" t="str">
        <f ca="1">IFERROR(RANK(order!L453,order!L$3:L$554,0),"")</f>
        <v/>
      </c>
      <c r="M453" s="10" t="str">
        <f ca="1">IFERROR(RANK(order!M453,order!M$3:M$554,0),"")</f>
        <v/>
      </c>
      <c r="N453" s="10" t="str">
        <f ca="1">IFERROR(RANK(order!N453,order!N$3:N$554,0),"")</f>
        <v/>
      </c>
      <c r="O453" s="10" t="str">
        <f ca="1">IFERROR(RANK(order!O453,order!O$3:O$554,0),"")</f>
        <v/>
      </c>
      <c r="P453" s="4" t="str">
        <f ca="1">IFERROR(RANK(order!P453,order!P$3:P$554,0),"")</f>
        <v/>
      </c>
      <c r="Q453" s="4" t="str">
        <f ca="1">IFERROR(RANK(order!Q453,order!Q$3:Q$554,0),"")</f>
        <v/>
      </c>
      <c r="R453" s="4" t="str">
        <f ca="1">IFERROR(RANK(order!R453,order!R$3:R$554,0),"")</f>
        <v/>
      </c>
      <c r="S453" s="10" t="str">
        <f ca="1">IFERROR(RANK(order!S453,order!S$3:S$554,0),"")</f>
        <v/>
      </c>
      <c r="T453" s="10" t="str">
        <f ca="1">IFERROR(RANK(order!T453,order!T$3:T$554,0),"")</f>
        <v/>
      </c>
      <c r="U453" s="10" t="str">
        <f ca="1">IFERROR(RANK(order!U453,order!U$3:U$554,0),"")</f>
        <v/>
      </c>
      <c r="V453" s="4" t="str">
        <f ca="1">IFERROR(RANK(order!V453,order!V$3:V$554,0),"")</f>
        <v/>
      </c>
      <c r="W453" s="4" t="str">
        <f ca="1">IFERROR(RANK(order!W453,order!W$3:W$554,0),"")</f>
        <v/>
      </c>
      <c r="X453" s="4" t="str">
        <f ca="1">IFERROR(RANK(order!X453,order!X$3:X$554,0),"")</f>
        <v/>
      </c>
      <c r="Y453" s="10" t="str">
        <f ca="1">IFERROR(RANK(order!Y453,order!Y$3:Y$554,0),"")</f>
        <v/>
      </c>
      <c r="Z453" s="10" t="str">
        <f ca="1">IFERROR(RANK(order!Z453,order!Z$3:Z$554,0),"")</f>
        <v/>
      </c>
      <c r="AA453" s="10" t="str">
        <f ca="1">IFERROR(RANK(order!AA453,order!AA$3:AA$554,0),"")</f>
        <v/>
      </c>
      <c r="AB453" s="4" t="str">
        <f ca="1">IFERROR(RANK(order!AB453,order!AB$3:AB$554,0),"")</f>
        <v/>
      </c>
      <c r="AC453" s="4" t="str">
        <f ca="1">IFERROR(RANK(order!AC453,order!AC$3:AC$554,0),"")</f>
        <v/>
      </c>
      <c r="AD453" s="4" t="str">
        <f ca="1">IFERROR(RANK(order!AD453,order!AD$3:AD$554,0),"")</f>
        <v/>
      </c>
      <c r="AE453" s="10" t="str">
        <f ca="1">IFERROR(RANK(order!AE453,order!AE$3:AE$554,0),"")</f>
        <v/>
      </c>
      <c r="AF453" s="10" t="str">
        <f ca="1">IFERROR(RANK(order!AF453,order!AF$3:AF$554,0),"")</f>
        <v/>
      </c>
      <c r="AG453" s="10" t="str">
        <f ca="1">IFERROR(RANK(order!AG453,order!AG$3:AG$554,0),"")</f>
        <v/>
      </c>
      <c r="AH453" s="4" t="str">
        <f ca="1">IFERROR(RANK(order!AH453,order!AH$3:AH$554,0),"")</f>
        <v/>
      </c>
      <c r="AI453" s="4" t="str">
        <f ca="1">IFERROR(RANK(order!AI453,order!AI$3:AI$554,0),"")</f>
        <v/>
      </c>
      <c r="AJ453" s="4" t="str">
        <f ca="1">IFERROR(RANK(order!AJ453,order!AJ$3:AJ$554,0),"")</f>
        <v/>
      </c>
      <c r="AK453" s="10" t="str">
        <f ca="1">IFERROR(RANK(order!AK453,order!AK$3:AK$554,0),"")</f>
        <v/>
      </c>
      <c r="AL453" s="10" t="str">
        <f ca="1">IFERROR(RANK(order!AL453,order!AL$3:AL$554,0),"")</f>
        <v/>
      </c>
      <c r="AM453" s="10" t="str">
        <f ca="1">IFERROR(RANK(order!AM453,order!AM$3:AM$554,0),"")</f>
        <v/>
      </c>
      <c r="AN453" s="4" t="str">
        <f ca="1">IFERROR(RANK(order!AN453,order!AN$3:AN$554,0),"")</f>
        <v/>
      </c>
      <c r="AO453" s="4" t="str">
        <f ca="1">IFERROR(RANK(order!AO453,order!AO$3:AO$554,0),"")</f>
        <v/>
      </c>
      <c r="AP453" s="4" t="str">
        <f ca="1">IFERROR(RANK(order!AP453,order!AP$3:AP$554,0),"")</f>
        <v/>
      </c>
      <c r="AQ453" s="10" t="str">
        <f ca="1">IFERROR(RANK(order!AQ453,order!AQ$3:AQ$554,0),"")</f>
        <v/>
      </c>
      <c r="AR453" s="10" t="str">
        <f ca="1">IFERROR(RANK(order!AR453,order!AR$3:AR$554,0),"")</f>
        <v/>
      </c>
      <c r="AS453" s="10" t="str">
        <f ca="1">IFERROR(RANK(order!AS453,order!AS$3:AS$554,0),"")</f>
        <v/>
      </c>
      <c r="AT453" s="4" t="str">
        <f ca="1">IFERROR(RANK(order!AT453,order!AT$3:AT$554,0),"")</f>
        <v/>
      </c>
      <c r="AU453" s="4" t="str">
        <f ca="1">IFERROR(RANK(order!AU453,order!AU$3:AU$554,0),"")</f>
        <v/>
      </c>
      <c r="AV453" s="4" t="str">
        <f ca="1">IFERROR(RANK(order!AV453,order!AV$3:AV$554,0),"")</f>
        <v/>
      </c>
      <c r="AW453" s="10" t="str">
        <f ca="1">IFERROR(RANK(order!AW453,order!AW$3:AW$554,0),"")</f>
        <v/>
      </c>
      <c r="AX453" s="10" t="str">
        <f ca="1">IFERROR(RANK(order!AX453,order!AX$3:AX$554,0),"")</f>
        <v/>
      </c>
      <c r="AY453" s="10" t="str">
        <f ca="1">IFERROR(RANK(order!AY453,order!AY$3:AY$554,0),"")</f>
        <v/>
      </c>
      <c r="AZ453" s="4" t="str">
        <f ca="1">IFERROR(RANK(order!AZ453,order!AZ$3:AZ$554,0),"")</f>
        <v/>
      </c>
      <c r="BA453" s="4" t="str">
        <f ca="1">IFERROR(RANK(order!BA453,order!BA$3:BA$554,0),"")</f>
        <v/>
      </c>
      <c r="BB453" s="4" t="str">
        <f ca="1">IFERROR(RANK(order!BB453,order!BB$3:BB$554,0),"")</f>
        <v/>
      </c>
      <c r="BC453" s="10" t="str">
        <f ca="1">IFERROR(RANK(order!BC453,order!BC$3:BC$554,0),"")</f>
        <v/>
      </c>
      <c r="BD453" s="10" t="str">
        <f ca="1">IFERROR(RANK(order!BD453,order!BD$3:BD$554,0),"")</f>
        <v/>
      </c>
      <c r="BE453" s="10" t="str">
        <f ca="1">IFERROR(RANK(order!BE453,order!BE$3:BE$554,0),"")</f>
        <v/>
      </c>
      <c r="BF453" s="4" t="str">
        <f ca="1">IFERROR(RANK(order!BF453,order!BF$3:BF$554,0),"")</f>
        <v/>
      </c>
      <c r="BG453" s="4" t="str">
        <f ca="1">IFERROR(RANK(order!BG453,order!BG$3:BG$554,0),"")</f>
        <v/>
      </c>
      <c r="BH453" s="4" t="str">
        <f ca="1">IFERROR(RANK(order!BH453,order!BH$3:BH$554,0),"")</f>
        <v/>
      </c>
      <c r="BI453" s="10" t="str">
        <f ca="1">IFERROR(RANK(order!BI453,order!BI$3:BI$554,0),"")</f>
        <v/>
      </c>
      <c r="BJ453" s="10" t="str">
        <f ca="1">IFERROR(RANK(order!BJ453,order!BJ$3:BJ$554,0),"")</f>
        <v/>
      </c>
      <c r="BK453" s="10" t="str">
        <f ca="1">IFERROR(RANK(order!BK453,order!BK$3:BK$554,0),"")</f>
        <v/>
      </c>
      <c r="BL453" s="4" t="str">
        <f ca="1">IFERROR(RANK(order!BL453,order!BL$3:BL$554,0),"")</f>
        <v/>
      </c>
      <c r="BM453" s="4" t="str">
        <f ca="1">IFERROR(RANK(order!BM453,order!BM$3:BM$554,0),"")</f>
        <v/>
      </c>
      <c r="BN453" s="4" t="str">
        <f ca="1">IFERROR(RANK(order!BN453,order!BN$3:BN$554,0),"")</f>
        <v/>
      </c>
      <c r="BO453" s="10" t="str">
        <f ca="1">IFERROR(RANK(order!BO453,order!BO$3:BO$554,0),"")</f>
        <v/>
      </c>
      <c r="BP453" s="10" t="str">
        <f ca="1">IFERROR(RANK(order!BP453,order!BP$3:BP$554,0),"")</f>
        <v/>
      </c>
      <c r="BQ453" s="10" t="str">
        <f ca="1">IFERROR(RANK(order!BQ453,order!BQ$3:BQ$554,0),"")</f>
        <v/>
      </c>
      <c r="BR453" s="4" t="str">
        <f ca="1">IFERROR(RANK(order!BR453,order!BR$3:BR$554,0),"")</f>
        <v/>
      </c>
      <c r="BS453" s="4" t="str">
        <f ca="1">IFERROR(RANK(order!BS453,order!BS$3:BS$554,0),"")</f>
        <v/>
      </c>
      <c r="BT453" s="4" t="str">
        <f ca="1">IFERROR(RANK(order!BT453,order!BT$3:BT$554,0),"")</f>
        <v/>
      </c>
      <c r="BU453" s="95">
        <f t="shared" ref="BU453:BU516" si="625">BU452+1</f>
        <v>451</v>
      </c>
      <c r="BV453" s="35" t="str">
        <f t="shared" ref="BV453:BV516" si="626">$BV$3</f>
        <v>E1</v>
      </c>
      <c r="BW453" s="55">
        <f t="shared" ca="1" si="549"/>
        <v>0</v>
      </c>
      <c r="BX453" s="56" t="str">
        <f t="shared" ca="1" si="550"/>
        <v/>
      </c>
      <c r="BY453" s="56" t="str">
        <f t="shared" ca="1" si="551"/>
        <v/>
      </c>
      <c r="BZ453" s="57" t="str">
        <f t="shared" ca="1" si="552"/>
        <v/>
      </c>
      <c r="CA453" s="57" t="str">
        <f t="shared" ca="1" si="553"/>
        <v/>
      </c>
      <c r="CB453" s="58" t="str">
        <f t="shared" ca="1" si="554"/>
        <v/>
      </c>
      <c r="CC453" s="57" t="str">
        <f t="shared" ca="1" si="555"/>
        <v/>
      </c>
      <c r="CD453" s="57" t="str">
        <f t="shared" ca="1" si="556"/>
        <v/>
      </c>
      <c r="CE453" s="58" t="str">
        <f t="shared" ca="1" si="557"/>
        <v/>
      </c>
      <c r="CF453" s="59" t="str">
        <f t="shared" ca="1" si="558"/>
        <v/>
      </c>
      <c r="CG453" s="57" t="str">
        <f t="shared" ca="1" si="559"/>
        <v/>
      </c>
      <c r="CH453" s="57" t="str">
        <f t="shared" ca="1" si="560"/>
        <v/>
      </c>
      <c r="CI453" s="57" t="str">
        <f t="shared" ca="1" si="561"/>
        <v/>
      </c>
      <c r="CJ453" s="57" t="str">
        <f t="shared" ca="1" si="562"/>
        <v/>
      </c>
      <c r="CK453" s="57" t="str">
        <f t="shared" ca="1" si="563"/>
        <v/>
      </c>
      <c r="CL453" s="57" t="str">
        <f t="shared" ca="1" si="564"/>
        <v/>
      </c>
      <c r="CM453" s="57" t="str">
        <f t="shared" ca="1" si="565"/>
        <v/>
      </c>
      <c r="CN453" s="57" t="str">
        <f t="shared" ca="1" si="566"/>
        <v/>
      </c>
      <c r="CO453" s="57" t="str">
        <f t="shared" ca="1" si="567"/>
        <v/>
      </c>
      <c r="CP453" s="57" t="str">
        <f t="shared" ca="1" si="568"/>
        <v/>
      </c>
      <c r="CQ453" s="57" t="str">
        <f t="shared" ca="1" si="569"/>
        <v/>
      </c>
      <c r="CR453" s="57" t="str">
        <f t="shared" ca="1" si="570"/>
        <v/>
      </c>
      <c r="CS453" s="60" t="str">
        <f t="shared" ca="1" si="571"/>
        <v/>
      </c>
      <c r="CT453" s="60" t="str">
        <f t="shared" ca="1" si="572"/>
        <v/>
      </c>
      <c r="CU453" s="60" t="str">
        <f t="shared" ca="1" si="573"/>
        <v/>
      </c>
      <c r="CV453" s="60" t="str">
        <f t="shared" ca="1" si="574"/>
        <v/>
      </c>
      <c r="CW453" s="60" t="str">
        <f t="shared" ca="1" si="575"/>
        <v/>
      </c>
      <c r="CX453" s="60" t="str">
        <f t="shared" ca="1" si="576"/>
        <v/>
      </c>
      <c r="CY453" s="60" t="str">
        <f t="shared" ca="1" si="577"/>
        <v/>
      </c>
      <c r="CZ453" s="60" t="str">
        <f t="shared" ca="1" si="578"/>
        <v/>
      </c>
      <c r="DA453" s="65" t="str">
        <f t="shared" ca="1" si="579"/>
        <v/>
      </c>
      <c r="DB453" s="65" t="str">
        <f t="shared" ca="1" si="580"/>
        <v/>
      </c>
      <c r="DC453" s="65" t="str">
        <f t="shared" ca="1" si="581"/>
        <v/>
      </c>
      <c r="DD453" s="65" t="str">
        <f t="shared" ca="1" si="582"/>
        <v/>
      </c>
      <c r="DE453" s="65" t="str">
        <f t="shared" ca="1" si="583"/>
        <v/>
      </c>
      <c r="DF453" s="66" t="str">
        <f t="shared" ca="1" si="584"/>
        <v/>
      </c>
      <c r="DG453" s="66" t="str">
        <f t="shared" ca="1" si="585"/>
        <v/>
      </c>
      <c r="DH453" s="66" t="str">
        <f t="shared" ca="1" si="586"/>
        <v/>
      </c>
      <c r="DI453" s="66" t="str">
        <f t="shared" ca="1" si="587"/>
        <v/>
      </c>
      <c r="DJ453" s="66" t="str">
        <f t="shared" ca="1" si="588"/>
        <v/>
      </c>
      <c r="DK453" s="65" t="str">
        <f t="shared" ca="1" si="589"/>
        <v/>
      </c>
      <c r="DL453" s="65" t="str">
        <f t="shared" ca="1" si="590"/>
        <v/>
      </c>
      <c r="DM453" s="65" t="str">
        <f t="shared" ca="1" si="591"/>
        <v/>
      </c>
      <c r="DN453" s="65" t="str">
        <f t="shared" ca="1" si="592"/>
        <v/>
      </c>
      <c r="DO453" s="65" t="str">
        <f t="shared" ca="1" si="593"/>
        <v/>
      </c>
      <c r="DP453" s="65" t="str">
        <f t="shared" ca="1" si="594"/>
        <v/>
      </c>
      <c r="DQ453" s="65" t="str">
        <f t="shared" ca="1" si="595"/>
        <v/>
      </c>
      <c r="DR453" s="69" t="str">
        <f t="shared" ca="1" si="596"/>
        <v/>
      </c>
      <c r="DS453" s="69" t="str">
        <f t="shared" ca="1" si="597"/>
        <v/>
      </c>
      <c r="DT453" s="69" t="str">
        <f t="shared" ca="1" si="598"/>
        <v/>
      </c>
      <c r="DU453" s="69" t="str">
        <f t="shared" ca="1" si="599"/>
        <v/>
      </c>
      <c r="DV453" s="69" t="str">
        <f t="shared" ca="1" si="600"/>
        <v/>
      </c>
      <c r="DW453" s="69" t="str">
        <f t="shared" ca="1" si="601"/>
        <v/>
      </c>
      <c r="DX453" s="69" t="str">
        <f t="shared" ca="1" si="602"/>
        <v/>
      </c>
      <c r="DY453" s="69" t="str">
        <f t="shared" ca="1" si="603"/>
        <v/>
      </c>
      <c r="DZ453" s="72" t="str">
        <f t="shared" ca="1" si="604"/>
        <v/>
      </c>
      <c r="EA453" s="72" t="str">
        <f t="shared" ca="1" si="605"/>
        <v/>
      </c>
      <c r="EB453" s="72" t="str">
        <f t="shared" ca="1" si="606"/>
        <v/>
      </c>
      <c r="EC453" s="65" t="str">
        <f t="shared" ca="1" si="607"/>
        <v/>
      </c>
      <c r="ED453" s="65" t="str">
        <f t="shared" ca="1" si="608"/>
        <v/>
      </c>
      <c r="EE453" s="65" t="str">
        <f t="shared" ca="1" si="609"/>
        <v/>
      </c>
      <c r="EF453" s="65" t="str">
        <f t="shared" ca="1" si="610"/>
        <v/>
      </c>
      <c r="EG453" s="65" t="str">
        <f t="shared" ca="1" si="611"/>
        <v/>
      </c>
      <c r="EH453" s="65" t="str">
        <f t="shared" ca="1" si="612"/>
        <v/>
      </c>
      <c r="EI453" s="429" t="str">
        <f t="shared" ca="1" si="613"/>
        <v>No</v>
      </c>
      <c r="EJ453" s="428" t="str">
        <f t="shared" ca="1" si="614"/>
        <v/>
      </c>
      <c r="EK453" s="428" t="str">
        <f t="shared" ca="1" si="615"/>
        <v/>
      </c>
      <c r="EL453" s="65" t="str">
        <f t="shared" ca="1" si="616"/>
        <v/>
      </c>
      <c r="EM453" s="65" t="str">
        <f t="shared" ca="1" si="617"/>
        <v/>
      </c>
      <c r="EN453" s="65" t="str">
        <f t="shared" ca="1" si="618"/>
        <v/>
      </c>
      <c r="EO453" s="433" t="str">
        <f t="shared" ca="1" si="619"/>
        <v/>
      </c>
      <c r="EP453" s="433" t="str">
        <f t="shared" ca="1" si="620"/>
        <v/>
      </c>
      <c r="EQ453" s="433" t="str">
        <f t="shared" ca="1" si="621"/>
        <v/>
      </c>
      <c r="ER453" s="433" t="str">
        <f t="shared" ca="1" si="622"/>
        <v/>
      </c>
      <c r="ES453" s="433" t="str">
        <f t="shared" ca="1" si="623"/>
        <v/>
      </c>
      <c r="ET453" s="433" t="str">
        <f t="shared" ca="1" si="624"/>
        <v/>
      </c>
      <c r="EU453" s="433" t="str">
        <f ca="1">IF(OR(CO453="",CQ453=""),"",Discipline!$P$3*CO453+Discipline!$X$3*CQ453)</f>
        <v/>
      </c>
      <c r="EV453" s="433" t="str">
        <f ca="1">IF(OR(CP453="",CR453=""),"",Discipline!$P$3*CP453+Discipline!$X$3*CR453)</f>
        <v/>
      </c>
    </row>
    <row r="454" spans="1:152" x14ac:dyDescent="0.25">
      <c r="A454" s="10" t="str">
        <f ca="1">IFERROR(RANK(order!A454,order!A$3:A$554,0),"")</f>
        <v/>
      </c>
      <c r="B454" s="10" t="str">
        <f ca="1">IFERROR(RANK(order!B454,order!B$3:B$554,0),"")</f>
        <v/>
      </c>
      <c r="C454" s="10" t="str">
        <f ca="1">IFERROR(RANK(order!C454,order!C$3:C$554,0),"")</f>
        <v/>
      </c>
      <c r="D454" s="4" t="str">
        <f ca="1">IFERROR(RANK(order!D454,order!D$3:D$554,0),"")</f>
        <v/>
      </c>
      <c r="E454" s="4" t="str">
        <f ca="1">IFERROR(RANK(order!E454,order!E$3:E$554,0),"")</f>
        <v/>
      </c>
      <c r="F454" s="4" t="str">
        <f ca="1">IFERROR(RANK(order!F454,order!F$3:F$554,0),"")</f>
        <v/>
      </c>
      <c r="G454" s="10" t="str">
        <f ca="1">IFERROR(RANK(order!G454,order!G$3:G$554,0),"")</f>
        <v/>
      </c>
      <c r="H454" s="10" t="str">
        <f ca="1">IFERROR(RANK(order!H454,order!H$3:H$554,0),"")</f>
        <v/>
      </c>
      <c r="I454" s="10" t="str">
        <f ca="1">IFERROR(RANK(order!I454,order!I$3:I$554,0),"")</f>
        <v/>
      </c>
      <c r="J454" s="4" t="str">
        <f ca="1">IFERROR(RANK(order!J454,order!J$3:J$554,0),"")</f>
        <v/>
      </c>
      <c r="K454" s="4" t="str">
        <f ca="1">IFERROR(RANK(order!K454,order!K$3:K$554,0),"")</f>
        <v/>
      </c>
      <c r="L454" s="4" t="str">
        <f ca="1">IFERROR(RANK(order!L454,order!L$3:L$554,0),"")</f>
        <v/>
      </c>
      <c r="M454" s="10" t="str">
        <f ca="1">IFERROR(RANK(order!M454,order!M$3:M$554,0),"")</f>
        <v/>
      </c>
      <c r="N454" s="10" t="str">
        <f ca="1">IFERROR(RANK(order!N454,order!N$3:N$554,0),"")</f>
        <v/>
      </c>
      <c r="O454" s="10" t="str">
        <f ca="1">IFERROR(RANK(order!O454,order!O$3:O$554,0),"")</f>
        <v/>
      </c>
      <c r="P454" s="4" t="str">
        <f ca="1">IFERROR(RANK(order!P454,order!P$3:P$554,0),"")</f>
        <v/>
      </c>
      <c r="Q454" s="4" t="str">
        <f ca="1">IFERROR(RANK(order!Q454,order!Q$3:Q$554,0),"")</f>
        <v/>
      </c>
      <c r="R454" s="4" t="str">
        <f ca="1">IFERROR(RANK(order!R454,order!R$3:R$554,0),"")</f>
        <v/>
      </c>
      <c r="S454" s="10" t="str">
        <f ca="1">IFERROR(RANK(order!S454,order!S$3:S$554,0),"")</f>
        <v/>
      </c>
      <c r="T454" s="10" t="str">
        <f ca="1">IFERROR(RANK(order!T454,order!T$3:T$554,0),"")</f>
        <v/>
      </c>
      <c r="U454" s="10" t="str">
        <f ca="1">IFERROR(RANK(order!U454,order!U$3:U$554,0),"")</f>
        <v/>
      </c>
      <c r="V454" s="4" t="str">
        <f ca="1">IFERROR(RANK(order!V454,order!V$3:V$554,0),"")</f>
        <v/>
      </c>
      <c r="W454" s="4" t="str">
        <f ca="1">IFERROR(RANK(order!W454,order!W$3:W$554,0),"")</f>
        <v/>
      </c>
      <c r="X454" s="4" t="str">
        <f ca="1">IFERROR(RANK(order!X454,order!X$3:X$554,0),"")</f>
        <v/>
      </c>
      <c r="Y454" s="10" t="str">
        <f ca="1">IFERROR(RANK(order!Y454,order!Y$3:Y$554,0),"")</f>
        <v/>
      </c>
      <c r="Z454" s="10" t="str">
        <f ca="1">IFERROR(RANK(order!Z454,order!Z$3:Z$554,0),"")</f>
        <v/>
      </c>
      <c r="AA454" s="10" t="str">
        <f ca="1">IFERROR(RANK(order!AA454,order!AA$3:AA$554,0),"")</f>
        <v/>
      </c>
      <c r="AB454" s="4" t="str">
        <f ca="1">IFERROR(RANK(order!AB454,order!AB$3:AB$554,0),"")</f>
        <v/>
      </c>
      <c r="AC454" s="4" t="str">
        <f ca="1">IFERROR(RANK(order!AC454,order!AC$3:AC$554,0),"")</f>
        <v/>
      </c>
      <c r="AD454" s="4" t="str">
        <f ca="1">IFERROR(RANK(order!AD454,order!AD$3:AD$554,0),"")</f>
        <v/>
      </c>
      <c r="AE454" s="10" t="str">
        <f ca="1">IFERROR(RANK(order!AE454,order!AE$3:AE$554,0),"")</f>
        <v/>
      </c>
      <c r="AF454" s="10" t="str">
        <f ca="1">IFERROR(RANK(order!AF454,order!AF$3:AF$554,0),"")</f>
        <v/>
      </c>
      <c r="AG454" s="10" t="str">
        <f ca="1">IFERROR(RANK(order!AG454,order!AG$3:AG$554,0),"")</f>
        <v/>
      </c>
      <c r="AH454" s="4" t="str">
        <f ca="1">IFERROR(RANK(order!AH454,order!AH$3:AH$554,0),"")</f>
        <v/>
      </c>
      <c r="AI454" s="4" t="str">
        <f ca="1">IFERROR(RANK(order!AI454,order!AI$3:AI$554,0),"")</f>
        <v/>
      </c>
      <c r="AJ454" s="4" t="str">
        <f ca="1">IFERROR(RANK(order!AJ454,order!AJ$3:AJ$554,0),"")</f>
        <v/>
      </c>
      <c r="AK454" s="10" t="str">
        <f ca="1">IFERROR(RANK(order!AK454,order!AK$3:AK$554,0),"")</f>
        <v/>
      </c>
      <c r="AL454" s="10" t="str">
        <f ca="1">IFERROR(RANK(order!AL454,order!AL$3:AL$554,0),"")</f>
        <v/>
      </c>
      <c r="AM454" s="10" t="str">
        <f ca="1">IFERROR(RANK(order!AM454,order!AM$3:AM$554,0),"")</f>
        <v/>
      </c>
      <c r="AN454" s="4" t="str">
        <f ca="1">IFERROR(RANK(order!AN454,order!AN$3:AN$554,0),"")</f>
        <v/>
      </c>
      <c r="AO454" s="4" t="str">
        <f ca="1">IFERROR(RANK(order!AO454,order!AO$3:AO$554,0),"")</f>
        <v/>
      </c>
      <c r="AP454" s="4" t="str">
        <f ca="1">IFERROR(RANK(order!AP454,order!AP$3:AP$554,0),"")</f>
        <v/>
      </c>
      <c r="AQ454" s="10" t="str">
        <f ca="1">IFERROR(RANK(order!AQ454,order!AQ$3:AQ$554,0),"")</f>
        <v/>
      </c>
      <c r="AR454" s="10" t="str">
        <f ca="1">IFERROR(RANK(order!AR454,order!AR$3:AR$554,0),"")</f>
        <v/>
      </c>
      <c r="AS454" s="10" t="str">
        <f ca="1">IFERROR(RANK(order!AS454,order!AS$3:AS$554,0),"")</f>
        <v/>
      </c>
      <c r="AT454" s="4" t="str">
        <f ca="1">IFERROR(RANK(order!AT454,order!AT$3:AT$554,0),"")</f>
        <v/>
      </c>
      <c r="AU454" s="4" t="str">
        <f ca="1">IFERROR(RANK(order!AU454,order!AU$3:AU$554,0),"")</f>
        <v/>
      </c>
      <c r="AV454" s="4" t="str">
        <f ca="1">IFERROR(RANK(order!AV454,order!AV$3:AV$554,0),"")</f>
        <v/>
      </c>
      <c r="AW454" s="10" t="str">
        <f ca="1">IFERROR(RANK(order!AW454,order!AW$3:AW$554,0),"")</f>
        <v/>
      </c>
      <c r="AX454" s="10" t="str">
        <f ca="1">IFERROR(RANK(order!AX454,order!AX$3:AX$554,0),"")</f>
        <v/>
      </c>
      <c r="AY454" s="10" t="str">
        <f ca="1">IFERROR(RANK(order!AY454,order!AY$3:AY$554,0),"")</f>
        <v/>
      </c>
      <c r="AZ454" s="4" t="str">
        <f ca="1">IFERROR(RANK(order!AZ454,order!AZ$3:AZ$554,0),"")</f>
        <v/>
      </c>
      <c r="BA454" s="4" t="str">
        <f ca="1">IFERROR(RANK(order!BA454,order!BA$3:BA$554,0),"")</f>
        <v/>
      </c>
      <c r="BB454" s="4" t="str">
        <f ca="1">IFERROR(RANK(order!BB454,order!BB$3:BB$554,0),"")</f>
        <v/>
      </c>
      <c r="BC454" s="10" t="str">
        <f ca="1">IFERROR(RANK(order!BC454,order!BC$3:BC$554,0),"")</f>
        <v/>
      </c>
      <c r="BD454" s="10" t="str">
        <f ca="1">IFERROR(RANK(order!BD454,order!BD$3:BD$554,0),"")</f>
        <v/>
      </c>
      <c r="BE454" s="10" t="str">
        <f ca="1">IFERROR(RANK(order!BE454,order!BE$3:BE$554,0),"")</f>
        <v/>
      </c>
      <c r="BF454" s="4" t="str">
        <f ca="1">IFERROR(RANK(order!BF454,order!BF$3:BF$554,0),"")</f>
        <v/>
      </c>
      <c r="BG454" s="4" t="str">
        <f ca="1">IFERROR(RANK(order!BG454,order!BG$3:BG$554,0),"")</f>
        <v/>
      </c>
      <c r="BH454" s="4" t="str">
        <f ca="1">IFERROR(RANK(order!BH454,order!BH$3:BH$554,0),"")</f>
        <v/>
      </c>
      <c r="BI454" s="10" t="str">
        <f ca="1">IFERROR(RANK(order!BI454,order!BI$3:BI$554,0),"")</f>
        <v/>
      </c>
      <c r="BJ454" s="10" t="str">
        <f ca="1">IFERROR(RANK(order!BJ454,order!BJ$3:BJ$554,0),"")</f>
        <v/>
      </c>
      <c r="BK454" s="10" t="str">
        <f ca="1">IFERROR(RANK(order!BK454,order!BK$3:BK$554,0),"")</f>
        <v/>
      </c>
      <c r="BL454" s="4" t="str">
        <f ca="1">IFERROR(RANK(order!BL454,order!BL$3:BL$554,0),"")</f>
        <v/>
      </c>
      <c r="BM454" s="4" t="str">
        <f ca="1">IFERROR(RANK(order!BM454,order!BM$3:BM$554,0),"")</f>
        <v/>
      </c>
      <c r="BN454" s="4" t="str">
        <f ca="1">IFERROR(RANK(order!BN454,order!BN$3:BN$554,0),"")</f>
        <v/>
      </c>
      <c r="BO454" s="10" t="str">
        <f ca="1">IFERROR(RANK(order!BO454,order!BO$3:BO$554,0),"")</f>
        <v/>
      </c>
      <c r="BP454" s="10" t="str">
        <f ca="1">IFERROR(RANK(order!BP454,order!BP$3:BP$554,0),"")</f>
        <v/>
      </c>
      <c r="BQ454" s="10" t="str">
        <f ca="1">IFERROR(RANK(order!BQ454,order!BQ$3:BQ$554,0),"")</f>
        <v/>
      </c>
      <c r="BR454" s="4" t="str">
        <f ca="1">IFERROR(RANK(order!BR454,order!BR$3:BR$554,0),"")</f>
        <v/>
      </c>
      <c r="BS454" s="4" t="str">
        <f ca="1">IFERROR(RANK(order!BS454,order!BS$3:BS$554,0),"")</f>
        <v/>
      </c>
      <c r="BT454" s="4" t="str">
        <f ca="1">IFERROR(RANK(order!BT454,order!BT$3:BT$554,0),"")</f>
        <v/>
      </c>
      <c r="BU454" s="95">
        <f t="shared" si="625"/>
        <v>452</v>
      </c>
      <c r="BV454" s="35" t="str">
        <f t="shared" si="626"/>
        <v>E1</v>
      </c>
      <c r="BW454" s="55">
        <f t="shared" ca="1" si="549"/>
        <v>0</v>
      </c>
      <c r="BX454" s="56" t="str">
        <f t="shared" ca="1" si="550"/>
        <v/>
      </c>
      <c r="BY454" s="56" t="str">
        <f t="shared" ca="1" si="551"/>
        <v/>
      </c>
      <c r="BZ454" s="57" t="str">
        <f t="shared" ca="1" si="552"/>
        <v/>
      </c>
      <c r="CA454" s="57" t="str">
        <f t="shared" ca="1" si="553"/>
        <v/>
      </c>
      <c r="CB454" s="58" t="str">
        <f t="shared" ca="1" si="554"/>
        <v/>
      </c>
      <c r="CC454" s="57" t="str">
        <f t="shared" ca="1" si="555"/>
        <v/>
      </c>
      <c r="CD454" s="57" t="str">
        <f t="shared" ca="1" si="556"/>
        <v/>
      </c>
      <c r="CE454" s="58" t="str">
        <f t="shared" ca="1" si="557"/>
        <v/>
      </c>
      <c r="CF454" s="59" t="str">
        <f t="shared" ca="1" si="558"/>
        <v/>
      </c>
      <c r="CG454" s="57" t="str">
        <f t="shared" ca="1" si="559"/>
        <v/>
      </c>
      <c r="CH454" s="57" t="str">
        <f t="shared" ca="1" si="560"/>
        <v/>
      </c>
      <c r="CI454" s="57" t="str">
        <f t="shared" ca="1" si="561"/>
        <v/>
      </c>
      <c r="CJ454" s="57" t="str">
        <f t="shared" ca="1" si="562"/>
        <v/>
      </c>
      <c r="CK454" s="57" t="str">
        <f t="shared" ca="1" si="563"/>
        <v/>
      </c>
      <c r="CL454" s="57" t="str">
        <f t="shared" ca="1" si="564"/>
        <v/>
      </c>
      <c r="CM454" s="57" t="str">
        <f t="shared" ca="1" si="565"/>
        <v/>
      </c>
      <c r="CN454" s="57" t="str">
        <f t="shared" ca="1" si="566"/>
        <v/>
      </c>
      <c r="CO454" s="57" t="str">
        <f t="shared" ca="1" si="567"/>
        <v/>
      </c>
      <c r="CP454" s="57" t="str">
        <f t="shared" ca="1" si="568"/>
        <v/>
      </c>
      <c r="CQ454" s="57" t="str">
        <f t="shared" ca="1" si="569"/>
        <v/>
      </c>
      <c r="CR454" s="57" t="str">
        <f t="shared" ca="1" si="570"/>
        <v/>
      </c>
      <c r="CS454" s="60" t="str">
        <f t="shared" ca="1" si="571"/>
        <v/>
      </c>
      <c r="CT454" s="60" t="str">
        <f t="shared" ca="1" si="572"/>
        <v/>
      </c>
      <c r="CU454" s="60" t="str">
        <f t="shared" ca="1" si="573"/>
        <v/>
      </c>
      <c r="CV454" s="60" t="str">
        <f t="shared" ca="1" si="574"/>
        <v/>
      </c>
      <c r="CW454" s="60" t="str">
        <f t="shared" ca="1" si="575"/>
        <v/>
      </c>
      <c r="CX454" s="60" t="str">
        <f t="shared" ca="1" si="576"/>
        <v/>
      </c>
      <c r="CY454" s="60" t="str">
        <f t="shared" ca="1" si="577"/>
        <v/>
      </c>
      <c r="CZ454" s="60" t="str">
        <f t="shared" ca="1" si="578"/>
        <v/>
      </c>
      <c r="DA454" s="65" t="str">
        <f t="shared" ca="1" si="579"/>
        <v/>
      </c>
      <c r="DB454" s="65" t="str">
        <f t="shared" ca="1" si="580"/>
        <v/>
      </c>
      <c r="DC454" s="65" t="str">
        <f t="shared" ca="1" si="581"/>
        <v/>
      </c>
      <c r="DD454" s="65" t="str">
        <f t="shared" ca="1" si="582"/>
        <v/>
      </c>
      <c r="DE454" s="65" t="str">
        <f t="shared" ca="1" si="583"/>
        <v/>
      </c>
      <c r="DF454" s="66" t="str">
        <f t="shared" ca="1" si="584"/>
        <v/>
      </c>
      <c r="DG454" s="66" t="str">
        <f t="shared" ca="1" si="585"/>
        <v/>
      </c>
      <c r="DH454" s="66" t="str">
        <f t="shared" ca="1" si="586"/>
        <v/>
      </c>
      <c r="DI454" s="66" t="str">
        <f t="shared" ca="1" si="587"/>
        <v/>
      </c>
      <c r="DJ454" s="66" t="str">
        <f t="shared" ca="1" si="588"/>
        <v/>
      </c>
      <c r="DK454" s="65" t="str">
        <f t="shared" ca="1" si="589"/>
        <v/>
      </c>
      <c r="DL454" s="65" t="str">
        <f t="shared" ca="1" si="590"/>
        <v/>
      </c>
      <c r="DM454" s="65" t="str">
        <f t="shared" ca="1" si="591"/>
        <v/>
      </c>
      <c r="DN454" s="65" t="str">
        <f t="shared" ca="1" si="592"/>
        <v/>
      </c>
      <c r="DO454" s="65" t="str">
        <f t="shared" ca="1" si="593"/>
        <v/>
      </c>
      <c r="DP454" s="65" t="str">
        <f t="shared" ca="1" si="594"/>
        <v/>
      </c>
      <c r="DQ454" s="65" t="str">
        <f t="shared" ca="1" si="595"/>
        <v/>
      </c>
      <c r="DR454" s="69" t="str">
        <f t="shared" ca="1" si="596"/>
        <v/>
      </c>
      <c r="DS454" s="69" t="str">
        <f t="shared" ca="1" si="597"/>
        <v/>
      </c>
      <c r="DT454" s="69" t="str">
        <f t="shared" ca="1" si="598"/>
        <v/>
      </c>
      <c r="DU454" s="69" t="str">
        <f t="shared" ca="1" si="599"/>
        <v/>
      </c>
      <c r="DV454" s="69" t="str">
        <f t="shared" ca="1" si="600"/>
        <v/>
      </c>
      <c r="DW454" s="69" t="str">
        <f t="shared" ca="1" si="601"/>
        <v/>
      </c>
      <c r="DX454" s="69" t="str">
        <f t="shared" ca="1" si="602"/>
        <v/>
      </c>
      <c r="DY454" s="69" t="str">
        <f t="shared" ca="1" si="603"/>
        <v/>
      </c>
      <c r="DZ454" s="72" t="str">
        <f t="shared" ca="1" si="604"/>
        <v/>
      </c>
      <c r="EA454" s="72" t="str">
        <f t="shared" ca="1" si="605"/>
        <v/>
      </c>
      <c r="EB454" s="72" t="str">
        <f t="shared" ca="1" si="606"/>
        <v/>
      </c>
      <c r="EC454" s="65" t="str">
        <f t="shared" ca="1" si="607"/>
        <v/>
      </c>
      <c r="ED454" s="65" t="str">
        <f t="shared" ca="1" si="608"/>
        <v/>
      </c>
      <c r="EE454" s="65" t="str">
        <f t="shared" ca="1" si="609"/>
        <v/>
      </c>
      <c r="EF454" s="65" t="str">
        <f t="shared" ca="1" si="610"/>
        <v/>
      </c>
      <c r="EG454" s="65" t="str">
        <f t="shared" ca="1" si="611"/>
        <v/>
      </c>
      <c r="EH454" s="65" t="str">
        <f t="shared" ca="1" si="612"/>
        <v/>
      </c>
      <c r="EI454" s="429" t="str">
        <f t="shared" ca="1" si="613"/>
        <v>No</v>
      </c>
      <c r="EJ454" s="428" t="str">
        <f t="shared" ca="1" si="614"/>
        <v/>
      </c>
      <c r="EK454" s="428" t="str">
        <f t="shared" ca="1" si="615"/>
        <v/>
      </c>
      <c r="EL454" s="65" t="str">
        <f t="shared" ca="1" si="616"/>
        <v/>
      </c>
      <c r="EM454" s="65" t="str">
        <f t="shared" ca="1" si="617"/>
        <v/>
      </c>
      <c r="EN454" s="65" t="str">
        <f t="shared" ca="1" si="618"/>
        <v/>
      </c>
      <c r="EO454" s="433" t="str">
        <f t="shared" ca="1" si="619"/>
        <v/>
      </c>
      <c r="EP454" s="433" t="str">
        <f t="shared" ca="1" si="620"/>
        <v/>
      </c>
      <c r="EQ454" s="433" t="str">
        <f t="shared" ca="1" si="621"/>
        <v/>
      </c>
      <c r="ER454" s="433" t="str">
        <f t="shared" ca="1" si="622"/>
        <v/>
      </c>
      <c r="ES454" s="433" t="str">
        <f t="shared" ca="1" si="623"/>
        <v/>
      </c>
      <c r="ET454" s="433" t="str">
        <f t="shared" ca="1" si="624"/>
        <v/>
      </c>
      <c r="EU454" s="433" t="str">
        <f ca="1">IF(OR(CO454="",CQ454=""),"",Discipline!$P$3*CO454+Discipline!$X$3*CQ454)</f>
        <v/>
      </c>
      <c r="EV454" s="433" t="str">
        <f ca="1">IF(OR(CP454="",CR454=""),"",Discipline!$P$3*CP454+Discipline!$X$3*CR454)</f>
        <v/>
      </c>
    </row>
    <row r="455" spans="1:152" x14ac:dyDescent="0.25">
      <c r="A455" s="10" t="str">
        <f ca="1">IFERROR(RANK(order!A455,order!A$3:A$554,0),"")</f>
        <v/>
      </c>
      <c r="B455" s="10" t="str">
        <f ca="1">IFERROR(RANK(order!B455,order!B$3:B$554,0),"")</f>
        <v/>
      </c>
      <c r="C455" s="10" t="str">
        <f ca="1">IFERROR(RANK(order!C455,order!C$3:C$554,0),"")</f>
        <v/>
      </c>
      <c r="D455" s="4" t="str">
        <f ca="1">IFERROR(RANK(order!D455,order!D$3:D$554,0),"")</f>
        <v/>
      </c>
      <c r="E455" s="4" t="str">
        <f ca="1">IFERROR(RANK(order!E455,order!E$3:E$554,0),"")</f>
        <v/>
      </c>
      <c r="F455" s="4" t="str">
        <f ca="1">IFERROR(RANK(order!F455,order!F$3:F$554,0),"")</f>
        <v/>
      </c>
      <c r="G455" s="10" t="str">
        <f ca="1">IFERROR(RANK(order!G455,order!G$3:G$554,0),"")</f>
        <v/>
      </c>
      <c r="H455" s="10" t="str">
        <f ca="1">IFERROR(RANK(order!H455,order!H$3:H$554,0),"")</f>
        <v/>
      </c>
      <c r="I455" s="10" t="str">
        <f ca="1">IFERROR(RANK(order!I455,order!I$3:I$554,0),"")</f>
        <v/>
      </c>
      <c r="J455" s="4" t="str">
        <f ca="1">IFERROR(RANK(order!J455,order!J$3:J$554,0),"")</f>
        <v/>
      </c>
      <c r="K455" s="4" t="str">
        <f ca="1">IFERROR(RANK(order!K455,order!K$3:K$554,0),"")</f>
        <v/>
      </c>
      <c r="L455" s="4" t="str">
        <f ca="1">IFERROR(RANK(order!L455,order!L$3:L$554,0),"")</f>
        <v/>
      </c>
      <c r="M455" s="10" t="str">
        <f ca="1">IFERROR(RANK(order!M455,order!M$3:M$554,0),"")</f>
        <v/>
      </c>
      <c r="N455" s="10" t="str">
        <f ca="1">IFERROR(RANK(order!N455,order!N$3:N$554,0),"")</f>
        <v/>
      </c>
      <c r="O455" s="10" t="str">
        <f ca="1">IFERROR(RANK(order!O455,order!O$3:O$554,0),"")</f>
        <v/>
      </c>
      <c r="P455" s="4" t="str">
        <f ca="1">IFERROR(RANK(order!P455,order!P$3:P$554,0),"")</f>
        <v/>
      </c>
      <c r="Q455" s="4" t="str">
        <f ca="1">IFERROR(RANK(order!Q455,order!Q$3:Q$554,0),"")</f>
        <v/>
      </c>
      <c r="R455" s="4" t="str">
        <f ca="1">IFERROR(RANK(order!R455,order!R$3:R$554,0),"")</f>
        <v/>
      </c>
      <c r="S455" s="10" t="str">
        <f ca="1">IFERROR(RANK(order!S455,order!S$3:S$554,0),"")</f>
        <v/>
      </c>
      <c r="T455" s="10" t="str">
        <f ca="1">IFERROR(RANK(order!T455,order!T$3:T$554,0),"")</f>
        <v/>
      </c>
      <c r="U455" s="10" t="str">
        <f ca="1">IFERROR(RANK(order!U455,order!U$3:U$554,0),"")</f>
        <v/>
      </c>
      <c r="V455" s="4" t="str">
        <f ca="1">IFERROR(RANK(order!V455,order!V$3:V$554,0),"")</f>
        <v/>
      </c>
      <c r="W455" s="4" t="str">
        <f ca="1">IFERROR(RANK(order!W455,order!W$3:W$554,0),"")</f>
        <v/>
      </c>
      <c r="X455" s="4" t="str">
        <f ca="1">IFERROR(RANK(order!X455,order!X$3:X$554,0),"")</f>
        <v/>
      </c>
      <c r="Y455" s="10" t="str">
        <f ca="1">IFERROR(RANK(order!Y455,order!Y$3:Y$554,0),"")</f>
        <v/>
      </c>
      <c r="Z455" s="10" t="str">
        <f ca="1">IFERROR(RANK(order!Z455,order!Z$3:Z$554,0),"")</f>
        <v/>
      </c>
      <c r="AA455" s="10" t="str">
        <f ca="1">IFERROR(RANK(order!AA455,order!AA$3:AA$554,0),"")</f>
        <v/>
      </c>
      <c r="AB455" s="4" t="str">
        <f ca="1">IFERROR(RANK(order!AB455,order!AB$3:AB$554,0),"")</f>
        <v/>
      </c>
      <c r="AC455" s="4" t="str">
        <f ca="1">IFERROR(RANK(order!AC455,order!AC$3:AC$554,0),"")</f>
        <v/>
      </c>
      <c r="AD455" s="4" t="str">
        <f ca="1">IFERROR(RANK(order!AD455,order!AD$3:AD$554,0),"")</f>
        <v/>
      </c>
      <c r="AE455" s="10" t="str">
        <f ca="1">IFERROR(RANK(order!AE455,order!AE$3:AE$554,0),"")</f>
        <v/>
      </c>
      <c r="AF455" s="10" t="str">
        <f ca="1">IFERROR(RANK(order!AF455,order!AF$3:AF$554,0),"")</f>
        <v/>
      </c>
      <c r="AG455" s="10" t="str">
        <f ca="1">IFERROR(RANK(order!AG455,order!AG$3:AG$554,0),"")</f>
        <v/>
      </c>
      <c r="AH455" s="4" t="str">
        <f ca="1">IFERROR(RANK(order!AH455,order!AH$3:AH$554,0),"")</f>
        <v/>
      </c>
      <c r="AI455" s="4" t="str">
        <f ca="1">IFERROR(RANK(order!AI455,order!AI$3:AI$554,0),"")</f>
        <v/>
      </c>
      <c r="AJ455" s="4" t="str">
        <f ca="1">IFERROR(RANK(order!AJ455,order!AJ$3:AJ$554,0),"")</f>
        <v/>
      </c>
      <c r="AK455" s="10" t="str">
        <f ca="1">IFERROR(RANK(order!AK455,order!AK$3:AK$554,0),"")</f>
        <v/>
      </c>
      <c r="AL455" s="10" t="str">
        <f ca="1">IFERROR(RANK(order!AL455,order!AL$3:AL$554,0),"")</f>
        <v/>
      </c>
      <c r="AM455" s="10" t="str">
        <f ca="1">IFERROR(RANK(order!AM455,order!AM$3:AM$554,0),"")</f>
        <v/>
      </c>
      <c r="AN455" s="4" t="str">
        <f ca="1">IFERROR(RANK(order!AN455,order!AN$3:AN$554,0),"")</f>
        <v/>
      </c>
      <c r="AO455" s="4" t="str">
        <f ca="1">IFERROR(RANK(order!AO455,order!AO$3:AO$554,0),"")</f>
        <v/>
      </c>
      <c r="AP455" s="4" t="str">
        <f ca="1">IFERROR(RANK(order!AP455,order!AP$3:AP$554,0),"")</f>
        <v/>
      </c>
      <c r="AQ455" s="10" t="str">
        <f ca="1">IFERROR(RANK(order!AQ455,order!AQ$3:AQ$554,0),"")</f>
        <v/>
      </c>
      <c r="AR455" s="10" t="str">
        <f ca="1">IFERROR(RANK(order!AR455,order!AR$3:AR$554,0),"")</f>
        <v/>
      </c>
      <c r="AS455" s="10" t="str">
        <f ca="1">IFERROR(RANK(order!AS455,order!AS$3:AS$554,0),"")</f>
        <v/>
      </c>
      <c r="AT455" s="4" t="str">
        <f ca="1">IFERROR(RANK(order!AT455,order!AT$3:AT$554,0),"")</f>
        <v/>
      </c>
      <c r="AU455" s="4" t="str">
        <f ca="1">IFERROR(RANK(order!AU455,order!AU$3:AU$554,0),"")</f>
        <v/>
      </c>
      <c r="AV455" s="4" t="str">
        <f ca="1">IFERROR(RANK(order!AV455,order!AV$3:AV$554,0),"")</f>
        <v/>
      </c>
      <c r="AW455" s="10" t="str">
        <f ca="1">IFERROR(RANK(order!AW455,order!AW$3:AW$554,0),"")</f>
        <v/>
      </c>
      <c r="AX455" s="10" t="str">
        <f ca="1">IFERROR(RANK(order!AX455,order!AX$3:AX$554,0),"")</f>
        <v/>
      </c>
      <c r="AY455" s="10" t="str">
        <f ca="1">IFERROR(RANK(order!AY455,order!AY$3:AY$554,0),"")</f>
        <v/>
      </c>
      <c r="AZ455" s="4" t="str">
        <f ca="1">IFERROR(RANK(order!AZ455,order!AZ$3:AZ$554,0),"")</f>
        <v/>
      </c>
      <c r="BA455" s="4" t="str">
        <f ca="1">IFERROR(RANK(order!BA455,order!BA$3:BA$554,0),"")</f>
        <v/>
      </c>
      <c r="BB455" s="4" t="str">
        <f ca="1">IFERROR(RANK(order!BB455,order!BB$3:BB$554,0),"")</f>
        <v/>
      </c>
      <c r="BC455" s="10" t="str">
        <f ca="1">IFERROR(RANK(order!BC455,order!BC$3:BC$554,0),"")</f>
        <v/>
      </c>
      <c r="BD455" s="10" t="str">
        <f ca="1">IFERROR(RANK(order!BD455,order!BD$3:BD$554,0),"")</f>
        <v/>
      </c>
      <c r="BE455" s="10" t="str">
        <f ca="1">IFERROR(RANK(order!BE455,order!BE$3:BE$554,0),"")</f>
        <v/>
      </c>
      <c r="BF455" s="4" t="str">
        <f ca="1">IFERROR(RANK(order!BF455,order!BF$3:BF$554,0),"")</f>
        <v/>
      </c>
      <c r="BG455" s="4" t="str">
        <f ca="1">IFERROR(RANK(order!BG455,order!BG$3:BG$554,0),"")</f>
        <v/>
      </c>
      <c r="BH455" s="4" t="str">
        <f ca="1">IFERROR(RANK(order!BH455,order!BH$3:BH$554,0),"")</f>
        <v/>
      </c>
      <c r="BI455" s="10" t="str">
        <f ca="1">IFERROR(RANK(order!BI455,order!BI$3:BI$554,0),"")</f>
        <v/>
      </c>
      <c r="BJ455" s="10" t="str">
        <f ca="1">IFERROR(RANK(order!BJ455,order!BJ$3:BJ$554,0),"")</f>
        <v/>
      </c>
      <c r="BK455" s="10" t="str">
        <f ca="1">IFERROR(RANK(order!BK455,order!BK$3:BK$554,0),"")</f>
        <v/>
      </c>
      <c r="BL455" s="4" t="str">
        <f ca="1">IFERROR(RANK(order!BL455,order!BL$3:BL$554,0),"")</f>
        <v/>
      </c>
      <c r="BM455" s="4" t="str">
        <f ca="1">IFERROR(RANK(order!BM455,order!BM$3:BM$554,0),"")</f>
        <v/>
      </c>
      <c r="BN455" s="4" t="str">
        <f ca="1">IFERROR(RANK(order!BN455,order!BN$3:BN$554,0),"")</f>
        <v/>
      </c>
      <c r="BO455" s="10" t="str">
        <f ca="1">IFERROR(RANK(order!BO455,order!BO$3:BO$554,0),"")</f>
        <v/>
      </c>
      <c r="BP455" s="10" t="str">
        <f ca="1">IFERROR(RANK(order!BP455,order!BP$3:BP$554,0),"")</f>
        <v/>
      </c>
      <c r="BQ455" s="10" t="str">
        <f ca="1">IFERROR(RANK(order!BQ455,order!BQ$3:BQ$554,0),"")</f>
        <v/>
      </c>
      <c r="BR455" s="4" t="str">
        <f ca="1">IFERROR(RANK(order!BR455,order!BR$3:BR$554,0),"")</f>
        <v/>
      </c>
      <c r="BS455" s="4" t="str">
        <f ca="1">IFERROR(RANK(order!BS455,order!BS$3:BS$554,0),"")</f>
        <v/>
      </c>
      <c r="BT455" s="4" t="str">
        <f ca="1">IFERROR(RANK(order!BT455,order!BT$3:BT$554,0),"")</f>
        <v/>
      </c>
      <c r="BU455" s="95">
        <f t="shared" si="625"/>
        <v>453</v>
      </c>
      <c r="BV455" s="35" t="str">
        <f t="shared" si="626"/>
        <v>E1</v>
      </c>
      <c r="BW455" s="55">
        <f t="shared" ca="1" si="549"/>
        <v>0</v>
      </c>
      <c r="BX455" s="56" t="str">
        <f t="shared" ca="1" si="550"/>
        <v/>
      </c>
      <c r="BY455" s="56" t="str">
        <f t="shared" ca="1" si="551"/>
        <v/>
      </c>
      <c r="BZ455" s="57" t="str">
        <f t="shared" ca="1" si="552"/>
        <v/>
      </c>
      <c r="CA455" s="57" t="str">
        <f t="shared" ca="1" si="553"/>
        <v/>
      </c>
      <c r="CB455" s="58" t="str">
        <f t="shared" ca="1" si="554"/>
        <v/>
      </c>
      <c r="CC455" s="57" t="str">
        <f t="shared" ca="1" si="555"/>
        <v/>
      </c>
      <c r="CD455" s="57" t="str">
        <f t="shared" ca="1" si="556"/>
        <v/>
      </c>
      <c r="CE455" s="58" t="str">
        <f t="shared" ca="1" si="557"/>
        <v/>
      </c>
      <c r="CF455" s="59" t="str">
        <f t="shared" ca="1" si="558"/>
        <v/>
      </c>
      <c r="CG455" s="57" t="str">
        <f t="shared" ca="1" si="559"/>
        <v/>
      </c>
      <c r="CH455" s="57" t="str">
        <f t="shared" ca="1" si="560"/>
        <v/>
      </c>
      <c r="CI455" s="57" t="str">
        <f t="shared" ca="1" si="561"/>
        <v/>
      </c>
      <c r="CJ455" s="57" t="str">
        <f t="shared" ca="1" si="562"/>
        <v/>
      </c>
      <c r="CK455" s="57" t="str">
        <f t="shared" ca="1" si="563"/>
        <v/>
      </c>
      <c r="CL455" s="57" t="str">
        <f t="shared" ca="1" si="564"/>
        <v/>
      </c>
      <c r="CM455" s="57" t="str">
        <f t="shared" ca="1" si="565"/>
        <v/>
      </c>
      <c r="CN455" s="57" t="str">
        <f t="shared" ca="1" si="566"/>
        <v/>
      </c>
      <c r="CO455" s="57" t="str">
        <f t="shared" ca="1" si="567"/>
        <v/>
      </c>
      <c r="CP455" s="57" t="str">
        <f t="shared" ca="1" si="568"/>
        <v/>
      </c>
      <c r="CQ455" s="57" t="str">
        <f t="shared" ca="1" si="569"/>
        <v/>
      </c>
      <c r="CR455" s="57" t="str">
        <f t="shared" ca="1" si="570"/>
        <v/>
      </c>
      <c r="CS455" s="60" t="str">
        <f t="shared" ca="1" si="571"/>
        <v/>
      </c>
      <c r="CT455" s="60" t="str">
        <f t="shared" ca="1" si="572"/>
        <v/>
      </c>
      <c r="CU455" s="60" t="str">
        <f t="shared" ca="1" si="573"/>
        <v/>
      </c>
      <c r="CV455" s="60" t="str">
        <f t="shared" ca="1" si="574"/>
        <v/>
      </c>
      <c r="CW455" s="60" t="str">
        <f t="shared" ca="1" si="575"/>
        <v/>
      </c>
      <c r="CX455" s="60" t="str">
        <f t="shared" ca="1" si="576"/>
        <v/>
      </c>
      <c r="CY455" s="60" t="str">
        <f t="shared" ca="1" si="577"/>
        <v/>
      </c>
      <c r="CZ455" s="60" t="str">
        <f t="shared" ca="1" si="578"/>
        <v/>
      </c>
      <c r="DA455" s="65" t="str">
        <f t="shared" ca="1" si="579"/>
        <v/>
      </c>
      <c r="DB455" s="65" t="str">
        <f t="shared" ca="1" si="580"/>
        <v/>
      </c>
      <c r="DC455" s="65" t="str">
        <f t="shared" ca="1" si="581"/>
        <v/>
      </c>
      <c r="DD455" s="65" t="str">
        <f t="shared" ca="1" si="582"/>
        <v/>
      </c>
      <c r="DE455" s="65" t="str">
        <f t="shared" ca="1" si="583"/>
        <v/>
      </c>
      <c r="DF455" s="66" t="str">
        <f t="shared" ca="1" si="584"/>
        <v/>
      </c>
      <c r="DG455" s="66" t="str">
        <f t="shared" ca="1" si="585"/>
        <v/>
      </c>
      <c r="DH455" s="66" t="str">
        <f t="shared" ca="1" si="586"/>
        <v/>
      </c>
      <c r="DI455" s="66" t="str">
        <f t="shared" ca="1" si="587"/>
        <v/>
      </c>
      <c r="DJ455" s="66" t="str">
        <f t="shared" ca="1" si="588"/>
        <v/>
      </c>
      <c r="DK455" s="65" t="str">
        <f t="shared" ca="1" si="589"/>
        <v/>
      </c>
      <c r="DL455" s="65" t="str">
        <f t="shared" ca="1" si="590"/>
        <v/>
      </c>
      <c r="DM455" s="65" t="str">
        <f t="shared" ca="1" si="591"/>
        <v/>
      </c>
      <c r="DN455" s="65" t="str">
        <f t="shared" ca="1" si="592"/>
        <v/>
      </c>
      <c r="DO455" s="65" t="str">
        <f t="shared" ca="1" si="593"/>
        <v/>
      </c>
      <c r="DP455" s="65" t="str">
        <f t="shared" ca="1" si="594"/>
        <v/>
      </c>
      <c r="DQ455" s="65" t="str">
        <f t="shared" ca="1" si="595"/>
        <v/>
      </c>
      <c r="DR455" s="69" t="str">
        <f t="shared" ca="1" si="596"/>
        <v/>
      </c>
      <c r="DS455" s="69" t="str">
        <f t="shared" ca="1" si="597"/>
        <v/>
      </c>
      <c r="DT455" s="69" t="str">
        <f t="shared" ca="1" si="598"/>
        <v/>
      </c>
      <c r="DU455" s="69" t="str">
        <f t="shared" ca="1" si="599"/>
        <v/>
      </c>
      <c r="DV455" s="69" t="str">
        <f t="shared" ca="1" si="600"/>
        <v/>
      </c>
      <c r="DW455" s="69" t="str">
        <f t="shared" ca="1" si="601"/>
        <v/>
      </c>
      <c r="DX455" s="69" t="str">
        <f t="shared" ca="1" si="602"/>
        <v/>
      </c>
      <c r="DY455" s="69" t="str">
        <f t="shared" ca="1" si="603"/>
        <v/>
      </c>
      <c r="DZ455" s="72" t="str">
        <f t="shared" ca="1" si="604"/>
        <v/>
      </c>
      <c r="EA455" s="72" t="str">
        <f t="shared" ca="1" si="605"/>
        <v/>
      </c>
      <c r="EB455" s="72" t="str">
        <f t="shared" ca="1" si="606"/>
        <v/>
      </c>
      <c r="EC455" s="65" t="str">
        <f t="shared" ca="1" si="607"/>
        <v/>
      </c>
      <c r="ED455" s="65" t="str">
        <f t="shared" ca="1" si="608"/>
        <v/>
      </c>
      <c r="EE455" s="65" t="str">
        <f t="shared" ca="1" si="609"/>
        <v/>
      </c>
      <c r="EF455" s="65" t="str">
        <f t="shared" ca="1" si="610"/>
        <v/>
      </c>
      <c r="EG455" s="65" t="str">
        <f t="shared" ca="1" si="611"/>
        <v/>
      </c>
      <c r="EH455" s="65" t="str">
        <f t="shared" ca="1" si="612"/>
        <v/>
      </c>
      <c r="EI455" s="429" t="str">
        <f t="shared" ca="1" si="613"/>
        <v>No</v>
      </c>
      <c r="EJ455" s="428" t="str">
        <f t="shared" ca="1" si="614"/>
        <v/>
      </c>
      <c r="EK455" s="428" t="str">
        <f t="shared" ca="1" si="615"/>
        <v/>
      </c>
      <c r="EL455" s="65" t="str">
        <f t="shared" ca="1" si="616"/>
        <v/>
      </c>
      <c r="EM455" s="65" t="str">
        <f t="shared" ca="1" si="617"/>
        <v/>
      </c>
      <c r="EN455" s="65" t="str">
        <f t="shared" ca="1" si="618"/>
        <v/>
      </c>
      <c r="EO455" s="433" t="str">
        <f t="shared" ca="1" si="619"/>
        <v/>
      </c>
      <c r="EP455" s="433" t="str">
        <f t="shared" ca="1" si="620"/>
        <v/>
      </c>
      <c r="EQ455" s="433" t="str">
        <f t="shared" ca="1" si="621"/>
        <v/>
      </c>
      <c r="ER455" s="433" t="str">
        <f t="shared" ca="1" si="622"/>
        <v/>
      </c>
      <c r="ES455" s="433" t="str">
        <f t="shared" ca="1" si="623"/>
        <v/>
      </c>
      <c r="ET455" s="433" t="str">
        <f t="shared" ca="1" si="624"/>
        <v/>
      </c>
      <c r="EU455" s="433" t="str">
        <f ca="1">IF(OR(CO455="",CQ455=""),"",Discipline!$P$3*CO455+Discipline!$X$3*CQ455)</f>
        <v/>
      </c>
      <c r="EV455" s="433" t="str">
        <f ca="1">IF(OR(CP455="",CR455=""),"",Discipline!$P$3*CP455+Discipline!$X$3*CR455)</f>
        <v/>
      </c>
    </row>
    <row r="456" spans="1:152" x14ac:dyDescent="0.25">
      <c r="A456" s="10" t="str">
        <f ca="1">IFERROR(RANK(order!A456,order!A$3:A$554,0),"")</f>
        <v/>
      </c>
      <c r="B456" s="10" t="str">
        <f ca="1">IFERROR(RANK(order!B456,order!B$3:B$554,0),"")</f>
        <v/>
      </c>
      <c r="C456" s="10" t="str">
        <f ca="1">IFERROR(RANK(order!C456,order!C$3:C$554,0),"")</f>
        <v/>
      </c>
      <c r="D456" s="4" t="str">
        <f ca="1">IFERROR(RANK(order!D456,order!D$3:D$554,0),"")</f>
        <v/>
      </c>
      <c r="E456" s="4" t="str">
        <f ca="1">IFERROR(RANK(order!E456,order!E$3:E$554,0),"")</f>
        <v/>
      </c>
      <c r="F456" s="4" t="str">
        <f ca="1">IFERROR(RANK(order!F456,order!F$3:F$554,0),"")</f>
        <v/>
      </c>
      <c r="G456" s="10" t="str">
        <f ca="1">IFERROR(RANK(order!G456,order!G$3:G$554,0),"")</f>
        <v/>
      </c>
      <c r="H456" s="10" t="str">
        <f ca="1">IFERROR(RANK(order!H456,order!H$3:H$554,0),"")</f>
        <v/>
      </c>
      <c r="I456" s="10" t="str">
        <f ca="1">IFERROR(RANK(order!I456,order!I$3:I$554,0),"")</f>
        <v/>
      </c>
      <c r="J456" s="4" t="str">
        <f ca="1">IFERROR(RANK(order!J456,order!J$3:J$554,0),"")</f>
        <v/>
      </c>
      <c r="K456" s="4" t="str">
        <f ca="1">IFERROR(RANK(order!K456,order!K$3:K$554,0),"")</f>
        <v/>
      </c>
      <c r="L456" s="4" t="str">
        <f ca="1">IFERROR(RANK(order!L456,order!L$3:L$554,0),"")</f>
        <v/>
      </c>
      <c r="M456" s="10" t="str">
        <f ca="1">IFERROR(RANK(order!M456,order!M$3:M$554,0),"")</f>
        <v/>
      </c>
      <c r="N456" s="10" t="str">
        <f ca="1">IFERROR(RANK(order!N456,order!N$3:N$554,0),"")</f>
        <v/>
      </c>
      <c r="O456" s="10" t="str">
        <f ca="1">IFERROR(RANK(order!O456,order!O$3:O$554,0),"")</f>
        <v/>
      </c>
      <c r="P456" s="4" t="str">
        <f ca="1">IFERROR(RANK(order!P456,order!P$3:P$554,0),"")</f>
        <v/>
      </c>
      <c r="Q456" s="4" t="str">
        <f ca="1">IFERROR(RANK(order!Q456,order!Q$3:Q$554,0),"")</f>
        <v/>
      </c>
      <c r="R456" s="4" t="str">
        <f ca="1">IFERROR(RANK(order!R456,order!R$3:R$554,0),"")</f>
        <v/>
      </c>
      <c r="S456" s="10" t="str">
        <f ca="1">IFERROR(RANK(order!S456,order!S$3:S$554,0),"")</f>
        <v/>
      </c>
      <c r="T456" s="10" t="str">
        <f ca="1">IFERROR(RANK(order!T456,order!T$3:T$554,0),"")</f>
        <v/>
      </c>
      <c r="U456" s="10" t="str">
        <f ca="1">IFERROR(RANK(order!U456,order!U$3:U$554,0),"")</f>
        <v/>
      </c>
      <c r="V456" s="4" t="str">
        <f ca="1">IFERROR(RANK(order!V456,order!V$3:V$554,0),"")</f>
        <v/>
      </c>
      <c r="W456" s="4" t="str">
        <f ca="1">IFERROR(RANK(order!W456,order!W$3:W$554,0),"")</f>
        <v/>
      </c>
      <c r="X456" s="4" t="str">
        <f ca="1">IFERROR(RANK(order!X456,order!X$3:X$554,0),"")</f>
        <v/>
      </c>
      <c r="Y456" s="10" t="str">
        <f ca="1">IFERROR(RANK(order!Y456,order!Y$3:Y$554,0),"")</f>
        <v/>
      </c>
      <c r="Z456" s="10" t="str">
        <f ca="1">IFERROR(RANK(order!Z456,order!Z$3:Z$554,0),"")</f>
        <v/>
      </c>
      <c r="AA456" s="10" t="str">
        <f ca="1">IFERROR(RANK(order!AA456,order!AA$3:AA$554,0),"")</f>
        <v/>
      </c>
      <c r="AB456" s="4" t="str">
        <f ca="1">IFERROR(RANK(order!AB456,order!AB$3:AB$554,0),"")</f>
        <v/>
      </c>
      <c r="AC456" s="4" t="str">
        <f ca="1">IFERROR(RANK(order!AC456,order!AC$3:AC$554,0),"")</f>
        <v/>
      </c>
      <c r="AD456" s="4" t="str">
        <f ca="1">IFERROR(RANK(order!AD456,order!AD$3:AD$554,0),"")</f>
        <v/>
      </c>
      <c r="AE456" s="10" t="str">
        <f ca="1">IFERROR(RANK(order!AE456,order!AE$3:AE$554,0),"")</f>
        <v/>
      </c>
      <c r="AF456" s="10" t="str">
        <f ca="1">IFERROR(RANK(order!AF456,order!AF$3:AF$554,0),"")</f>
        <v/>
      </c>
      <c r="AG456" s="10" t="str">
        <f ca="1">IFERROR(RANK(order!AG456,order!AG$3:AG$554,0),"")</f>
        <v/>
      </c>
      <c r="AH456" s="4" t="str">
        <f ca="1">IFERROR(RANK(order!AH456,order!AH$3:AH$554,0),"")</f>
        <v/>
      </c>
      <c r="AI456" s="4" t="str">
        <f ca="1">IFERROR(RANK(order!AI456,order!AI$3:AI$554,0),"")</f>
        <v/>
      </c>
      <c r="AJ456" s="4" t="str">
        <f ca="1">IFERROR(RANK(order!AJ456,order!AJ$3:AJ$554,0),"")</f>
        <v/>
      </c>
      <c r="AK456" s="10" t="str">
        <f ca="1">IFERROR(RANK(order!AK456,order!AK$3:AK$554,0),"")</f>
        <v/>
      </c>
      <c r="AL456" s="10" t="str">
        <f ca="1">IFERROR(RANK(order!AL456,order!AL$3:AL$554,0),"")</f>
        <v/>
      </c>
      <c r="AM456" s="10" t="str">
        <f ca="1">IFERROR(RANK(order!AM456,order!AM$3:AM$554,0),"")</f>
        <v/>
      </c>
      <c r="AN456" s="4" t="str">
        <f ca="1">IFERROR(RANK(order!AN456,order!AN$3:AN$554,0),"")</f>
        <v/>
      </c>
      <c r="AO456" s="4" t="str">
        <f ca="1">IFERROR(RANK(order!AO456,order!AO$3:AO$554,0),"")</f>
        <v/>
      </c>
      <c r="AP456" s="4" t="str">
        <f ca="1">IFERROR(RANK(order!AP456,order!AP$3:AP$554,0),"")</f>
        <v/>
      </c>
      <c r="AQ456" s="10" t="str">
        <f ca="1">IFERROR(RANK(order!AQ456,order!AQ$3:AQ$554,0),"")</f>
        <v/>
      </c>
      <c r="AR456" s="10" t="str">
        <f ca="1">IFERROR(RANK(order!AR456,order!AR$3:AR$554,0),"")</f>
        <v/>
      </c>
      <c r="AS456" s="10" t="str">
        <f ca="1">IFERROR(RANK(order!AS456,order!AS$3:AS$554,0),"")</f>
        <v/>
      </c>
      <c r="AT456" s="4" t="str">
        <f ca="1">IFERROR(RANK(order!AT456,order!AT$3:AT$554,0),"")</f>
        <v/>
      </c>
      <c r="AU456" s="4" t="str">
        <f ca="1">IFERROR(RANK(order!AU456,order!AU$3:AU$554,0),"")</f>
        <v/>
      </c>
      <c r="AV456" s="4" t="str">
        <f ca="1">IFERROR(RANK(order!AV456,order!AV$3:AV$554,0),"")</f>
        <v/>
      </c>
      <c r="AW456" s="10" t="str">
        <f ca="1">IFERROR(RANK(order!AW456,order!AW$3:AW$554,0),"")</f>
        <v/>
      </c>
      <c r="AX456" s="10" t="str">
        <f ca="1">IFERROR(RANK(order!AX456,order!AX$3:AX$554,0),"")</f>
        <v/>
      </c>
      <c r="AY456" s="10" t="str">
        <f ca="1">IFERROR(RANK(order!AY456,order!AY$3:AY$554,0),"")</f>
        <v/>
      </c>
      <c r="AZ456" s="4" t="str">
        <f ca="1">IFERROR(RANK(order!AZ456,order!AZ$3:AZ$554,0),"")</f>
        <v/>
      </c>
      <c r="BA456" s="4" t="str">
        <f ca="1">IFERROR(RANK(order!BA456,order!BA$3:BA$554,0),"")</f>
        <v/>
      </c>
      <c r="BB456" s="4" t="str">
        <f ca="1">IFERROR(RANK(order!BB456,order!BB$3:BB$554,0),"")</f>
        <v/>
      </c>
      <c r="BC456" s="10" t="str">
        <f ca="1">IFERROR(RANK(order!BC456,order!BC$3:BC$554,0),"")</f>
        <v/>
      </c>
      <c r="BD456" s="10" t="str">
        <f ca="1">IFERROR(RANK(order!BD456,order!BD$3:BD$554,0),"")</f>
        <v/>
      </c>
      <c r="BE456" s="10" t="str">
        <f ca="1">IFERROR(RANK(order!BE456,order!BE$3:BE$554,0),"")</f>
        <v/>
      </c>
      <c r="BF456" s="4" t="str">
        <f ca="1">IFERROR(RANK(order!BF456,order!BF$3:BF$554,0),"")</f>
        <v/>
      </c>
      <c r="BG456" s="4" t="str">
        <f ca="1">IFERROR(RANK(order!BG456,order!BG$3:BG$554,0),"")</f>
        <v/>
      </c>
      <c r="BH456" s="4" t="str">
        <f ca="1">IFERROR(RANK(order!BH456,order!BH$3:BH$554,0),"")</f>
        <v/>
      </c>
      <c r="BI456" s="10" t="str">
        <f ca="1">IFERROR(RANK(order!BI456,order!BI$3:BI$554,0),"")</f>
        <v/>
      </c>
      <c r="BJ456" s="10" t="str">
        <f ca="1">IFERROR(RANK(order!BJ456,order!BJ$3:BJ$554,0),"")</f>
        <v/>
      </c>
      <c r="BK456" s="10" t="str">
        <f ca="1">IFERROR(RANK(order!BK456,order!BK$3:BK$554,0),"")</f>
        <v/>
      </c>
      <c r="BL456" s="4" t="str">
        <f ca="1">IFERROR(RANK(order!BL456,order!BL$3:BL$554,0),"")</f>
        <v/>
      </c>
      <c r="BM456" s="4" t="str">
        <f ca="1">IFERROR(RANK(order!BM456,order!BM$3:BM$554,0),"")</f>
        <v/>
      </c>
      <c r="BN456" s="4" t="str">
        <f ca="1">IFERROR(RANK(order!BN456,order!BN$3:BN$554,0),"")</f>
        <v/>
      </c>
      <c r="BO456" s="10" t="str">
        <f ca="1">IFERROR(RANK(order!BO456,order!BO$3:BO$554,0),"")</f>
        <v/>
      </c>
      <c r="BP456" s="10" t="str">
        <f ca="1">IFERROR(RANK(order!BP456,order!BP$3:BP$554,0),"")</f>
        <v/>
      </c>
      <c r="BQ456" s="10" t="str">
        <f ca="1">IFERROR(RANK(order!BQ456,order!BQ$3:BQ$554,0),"")</f>
        <v/>
      </c>
      <c r="BR456" s="4" t="str">
        <f ca="1">IFERROR(RANK(order!BR456,order!BR$3:BR$554,0),"")</f>
        <v/>
      </c>
      <c r="BS456" s="4" t="str">
        <f ca="1">IFERROR(RANK(order!BS456,order!BS$3:BS$554,0),"")</f>
        <v/>
      </c>
      <c r="BT456" s="4" t="str">
        <f ca="1">IFERROR(RANK(order!BT456,order!BT$3:BT$554,0),"")</f>
        <v/>
      </c>
      <c r="BU456" s="95">
        <f t="shared" si="625"/>
        <v>454</v>
      </c>
      <c r="BV456" s="35" t="str">
        <f t="shared" si="626"/>
        <v>E1</v>
      </c>
      <c r="BW456" s="55">
        <f t="shared" ca="1" si="549"/>
        <v>0</v>
      </c>
      <c r="BX456" s="56" t="str">
        <f t="shared" ca="1" si="550"/>
        <v/>
      </c>
      <c r="BY456" s="56" t="str">
        <f t="shared" ca="1" si="551"/>
        <v/>
      </c>
      <c r="BZ456" s="57" t="str">
        <f t="shared" ca="1" si="552"/>
        <v/>
      </c>
      <c r="CA456" s="57" t="str">
        <f t="shared" ca="1" si="553"/>
        <v/>
      </c>
      <c r="CB456" s="58" t="str">
        <f t="shared" ca="1" si="554"/>
        <v/>
      </c>
      <c r="CC456" s="57" t="str">
        <f t="shared" ca="1" si="555"/>
        <v/>
      </c>
      <c r="CD456" s="57" t="str">
        <f t="shared" ca="1" si="556"/>
        <v/>
      </c>
      <c r="CE456" s="58" t="str">
        <f t="shared" ca="1" si="557"/>
        <v/>
      </c>
      <c r="CF456" s="59" t="str">
        <f t="shared" ca="1" si="558"/>
        <v/>
      </c>
      <c r="CG456" s="57" t="str">
        <f t="shared" ca="1" si="559"/>
        <v/>
      </c>
      <c r="CH456" s="57" t="str">
        <f t="shared" ca="1" si="560"/>
        <v/>
      </c>
      <c r="CI456" s="57" t="str">
        <f t="shared" ca="1" si="561"/>
        <v/>
      </c>
      <c r="CJ456" s="57" t="str">
        <f t="shared" ca="1" si="562"/>
        <v/>
      </c>
      <c r="CK456" s="57" t="str">
        <f t="shared" ca="1" si="563"/>
        <v/>
      </c>
      <c r="CL456" s="57" t="str">
        <f t="shared" ca="1" si="564"/>
        <v/>
      </c>
      <c r="CM456" s="57" t="str">
        <f t="shared" ca="1" si="565"/>
        <v/>
      </c>
      <c r="CN456" s="57" t="str">
        <f t="shared" ca="1" si="566"/>
        <v/>
      </c>
      <c r="CO456" s="57" t="str">
        <f t="shared" ca="1" si="567"/>
        <v/>
      </c>
      <c r="CP456" s="57" t="str">
        <f t="shared" ca="1" si="568"/>
        <v/>
      </c>
      <c r="CQ456" s="57" t="str">
        <f t="shared" ca="1" si="569"/>
        <v/>
      </c>
      <c r="CR456" s="57" t="str">
        <f t="shared" ca="1" si="570"/>
        <v/>
      </c>
      <c r="CS456" s="60" t="str">
        <f t="shared" ca="1" si="571"/>
        <v/>
      </c>
      <c r="CT456" s="60" t="str">
        <f t="shared" ca="1" si="572"/>
        <v/>
      </c>
      <c r="CU456" s="60" t="str">
        <f t="shared" ca="1" si="573"/>
        <v/>
      </c>
      <c r="CV456" s="60" t="str">
        <f t="shared" ca="1" si="574"/>
        <v/>
      </c>
      <c r="CW456" s="60" t="str">
        <f t="shared" ca="1" si="575"/>
        <v/>
      </c>
      <c r="CX456" s="60" t="str">
        <f t="shared" ca="1" si="576"/>
        <v/>
      </c>
      <c r="CY456" s="60" t="str">
        <f t="shared" ca="1" si="577"/>
        <v/>
      </c>
      <c r="CZ456" s="60" t="str">
        <f t="shared" ca="1" si="578"/>
        <v/>
      </c>
      <c r="DA456" s="65" t="str">
        <f t="shared" ca="1" si="579"/>
        <v/>
      </c>
      <c r="DB456" s="65" t="str">
        <f t="shared" ca="1" si="580"/>
        <v/>
      </c>
      <c r="DC456" s="65" t="str">
        <f t="shared" ca="1" si="581"/>
        <v/>
      </c>
      <c r="DD456" s="65" t="str">
        <f t="shared" ca="1" si="582"/>
        <v/>
      </c>
      <c r="DE456" s="65" t="str">
        <f t="shared" ca="1" si="583"/>
        <v/>
      </c>
      <c r="DF456" s="66" t="str">
        <f t="shared" ca="1" si="584"/>
        <v/>
      </c>
      <c r="DG456" s="66" t="str">
        <f t="shared" ca="1" si="585"/>
        <v/>
      </c>
      <c r="DH456" s="66" t="str">
        <f t="shared" ca="1" si="586"/>
        <v/>
      </c>
      <c r="DI456" s="66" t="str">
        <f t="shared" ca="1" si="587"/>
        <v/>
      </c>
      <c r="DJ456" s="66" t="str">
        <f t="shared" ca="1" si="588"/>
        <v/>
      </c>
      <c r="DK456" s="65" t="str">
        <f t="shared" ca="1" si="589"/>
        <v/>
      </c>
      <c r="DL456" s="65" t="str">
        <f t="shared" ca="1" si="590"/>
        <v/>
      </c>
      <c r="DM456" s="65" t="str">
        <f t="shared" ca="1" si="591"/>
        <v/>
      </c>
      <c r="DN456" s="65" t="str">
        <f t="shared" ca="1" si="592"/>
        <v/>
      </c>
      <c r="DO456" s="65" t="str">
        <f t="shared" ca="1" si="593"/>
        <v/>
      </c>
      <c r="DP456" s="65" t="str">
        <f t="shared" ca="1" si="594"/>
        <v/>
      </c>
      <c r="DQ456" s="65" t="str">
        <f t="shared" ca="1" si="595"/>
        <v/>
      </c>
      <c r="DR456" s="69" t="str">
        <f t="shared" ca="1" si="596"/>
        <v/>
      </c>
      <c r="DS456" s="69" t="str">
        <f t="shared" ca="1" si="597"/>
        <v/>
      </c>
      <c r="DT456" s="69" t="str">
        <f t="shared" ca="1" si="598"/>
        <v/>
      </c>
      <c r="DU456" s="69" t="str">
        <f t="shared" ca="1" si="599"/>
        <v/>
      </c>
      <c r="DV456" s="69" t="str">
        <f t="shared" ca="1" si="600"/>
        <v/>
      </c>
      <c r="DW456" s="69" t="str">
        <f t="shared" ca="1" si="601"/>
        <v/>
      </c>
      <c r="DX456" s="69" t="str">
        <f t="shared" ca="1" si="602"/>
        <v/>
      </c>
      <c r="DY456" s="69" t="str">
        <f t="shared" ca="1" si="603"/>
        <v/>
      </c>
      <c r="DZ456" s="72" t="str">
        <f t="shared" ca="1" si="604"/>
        <v/>
      </c>
      <c r="EA456" s="72" t="str">
        <f t="shared" ca="1" si="605"/>
        <v/>
      </c>
      <c r="EB456" s="72" t="str">
        <f t="shared" ca="1" si="606"/>
        <v/>
      </c>
      <c r="EC456" s="65" t="str">
        <f t="shared" ca="1" si="607"/>
        <v/>
      </c>
      <c r="ED456" s="65" t="str">
        <f t="shared" ca="1" si="608"/>
        <v/>
      </c>
      <c r="EE456" s="65" t="str">
        <f t="shared" ca="1" si="609"/>
        <v/>
      </c>
      <c r="EF456" s="65" t="str">
        <f t="shared" ca="1" si="610"/>
        <v/>
      </c>
      <c r="EG456" s="65" t="str">
        <f t="shared" ca="1" si="611"/>
        <v/>
      </c>
      <c r="EH456" s="65" t="str">
        <f t="shared" ca="1" si="612"/>
        <v/>
      </c>
      <c r="EI456" s="429" t="str">
        <f t="shared" ca="1" si="613"/>
        <v>No</v>
      </c>
      <c r="EJ456" s="428" t="str">
        <f t="shared" ca="1" si="614"/>
        <v/>
      </c>
      <c r="EK456" s="428" t="str">
        <f t="shared" ca="1" si="615"/>
        <v/>
      </c>
      <c r="EL456" s="65" t="str">
        <f t="shared" ca="1" si="616"/>
        <v/>
      </c>
      <c r="EM456" s="65" t="str">
        <f t="shared" ca="1" si="617"/>
        <v/>
      </c>
      <c r="EN456" s="65" t="str">
        <f t="shared" ca="1" si="618"/>
        <v/>
      </c>
      <c r="EO456" s="433" t="str">
        <f t="shared" ca="1" si="619"/>
        <v/>
      </c>
      <c r="EP456" s="433" t="str">
        <f t="shared" ca="1" si="620"/>
        <v/>
      </c>
      <c r="EQ456" s="433" t="str">
        <f t="shared" ca="1" si="621"/>
        <v/>
      </c>
      <c r="ER456" s="433" t="str">
        <f t="shared" ca="1" si="622"/>
        <v/>
      </c>
      <c r="ES456" s="433" t="str">
        <f t="shared" ca="1" si="623"/>
        <v/>
      </c>
      <c r="ET456" s="433" t="str">
        <f t="shared" ca="1" si="624"/>
        <v/>
      </c>
      <c r="EU456" s="433" t="str">
        <f ca="1">IF(OR(CO456="",CQ456=""),"",Discipline!$P$3*CO456+Discipline!$X$3*CQ456)</f>
        <v/>
      </c>
      <c r="EV456" s="433" t="str">
        <f ca="1">IF(OR(CP456="",CR456=""),"",Discipline!$P$3*CP456+Discipline!$X$3*CR456)</f>
        <v/>
      </c>
    </row>
    <row r="457" spans="1:152" x14ac:dyDescent="0.25">
      <c r="A457" s="10" t="str">
        <f ca="1">IFERROR(RANK(order!A457,order!A$3:A$554,0),"")</f>
        <v/>
      </c>
      <c r="B457" s="10" t="str">
        <f ca="1">IFERROR(RANK(order!B457,order!B$3:B$554,0),"")</f>
        <v/>
      </c>
      <c r="C457" s="10" t="str">
        <f ca="1">IFERROR(RANK(order!C457,order!C$3:C$554,0),"")</f>
        <v/>
      </c>
      <c r="D457" s="4" t="str">
        <f ca="1">IFERROR(RANK(order!D457,order!D$3:D$554,0),"")</f>
        <v/>
      </c>
      <c r="E457" s="4" t="str">
        <f ca="1">IFERROR(RANK(order!E457,order!E$3:E$554,0),"")</f>
        <v/>
      </c>
      <c r="F457" s="4" t="str">
        <f ca="1">IFERROR(RANK(order!F457,order!F$3:F$554,0),"")</f>
        <v/>
      </c>
      <c r="G457" s="10" t="str">
        <f ca="1">IFERROR(RANK(order!G457,order!G$3:G$554,0),"")</f>
        <v/>
      </c>
      <c r="H457" s="10" t="str">
        <f ca="1">IFERROR(RANK(order!H457,order!H$3:H$554,0),"")</f>
        <v/>
      </c>
      <c r="I457" s="10" t="str">
        <f ca="1">IFERROR(RANK(order!I457,order!I$3:I$554,0),"")</f>
        <v/>
      </c>
      <c r="J457" s="4" t="str">
        <f ca="1">IFERROR(RANK(order!J457,order!J$3:J$554,0),"")</f>
        <v/>
      </c>
      <c r="K457" s="4" t="str">
        <f ca="1">IFERROR(RANK(order!K457,order!K$3:K$554,0),"")</f>
        <v/>
      </c>
      <c r="L457" s="4" t="str">
        <f ca="1">IFERROR(RANK(order!L457,order!L$3:L$554,0),"")</f>
        <v/>
      </c>
      <c r="M457" s="10" t="str">
        <f ca="1">IFERROR(RANK(order!M457,order!M$3:M$554,0),"")</f>
        <v/>
      </c>
      <c r="N457" s="10" t="str">
        <f ca="1">IFERROR(RANK(order!N457,order!N$3:N$554,0),"")</f>
        <v/>
      </c>
      <c r="O457" s="10" t="str">
        <f ca="1">IFERROR(RANK(order!O457,order!O$3:O$554,0),"")</f>
        <v/>
      </c>
      <c r="P457" s="4" t="str">
        <f ca="1">IFERROR(RANK(order!P457,order!P$3:P$554,0),"")</f>
        <v/>
      </c>
      <c r="Q457" s="4" t="str">
        <f ca="1">IFERROR(RANK(order!Q457,order!Q$3:Q$554,0),"")</f>
        <v/>
      </c>
      <c r="R457" s="4" t="str">
        <f ca="1">IFERROR(RANK(order!R457,order!R$3:R$554,0),"")</f>
        <v/>
      </c>
      <c r="S457" s="10" t="str">
        <f ca="1">IFERROR(RANK(order!S457,order!S$3:S$554,0),"")</f>
        <v/>
      </c>
      <c r="T457" s="10" t="str">
        <f ca="1">IFERROR(RANK(order!T457,order!T$3:T$554,0),"")</f>
        <v/>
      </c>
      <c r="U457" s="10" t="str">
        <f ca="1">IFERROR(RANK(order!U457,order!U$3:U$554,0),"")</f>
        <v/>
      </c>
      <c r="V457" s="4" t="str">
        <f ca="1">IFERROR(RANK(order!V457,order!V$3:V$554,0),"")</f>
        <v/>
      </c>
      <c r="W457" s="4" t="str">
        <f ca="1">IFERROR(RANK(order!W457,order!W$3:W$554,0),"")</f>
        <v/>
      </c>
      <c r="X457" s="4" t="str">
        <f ca="1">IFERROR(RANK(order!X457,order!X$3:X$554,0),"")</f>
        <v/>
      </c>
      <c r="Y457" s="10" t="str">
        <f ca="1">IFERROR(RANK(order!Y457,order!Y$3:Y$554,0),"")</f>
        <v/>
      </c>
      <c r="Z457" s="10" t="str">
        <f ca="1">IFERROR(RANK(order!Z457,order!Z$3:Z$554,0),"")</f>
        <v/>
      </c>
      <c r="AA457" s="10" t="str">
        <f ca="1">IFERROR(RANK(order!AA457,order!AA$3:AA$554,0),"")</f>
        <v/>
      </c>
      <c r="AB457" s="4" t="str">
        <f ca="1">IFERROR(RANK(order!AB457,order!AB$3:AB$554,0),"")</f>
        <v/>
      </c>
      <c r="AC457" s="4" t="str">
        <f ca="1">IFERROR(RANK(order!AC457,order!AC$3:AC$554,0),"")</f>
        <v/>
      </c>
      <c r="AD457" s="4" t="str">
        <f ca="1">IFERROR(RANK(order!AD457,order!AD$3:AD$554,0),"")</f>
        <v/>
      </c>
      <c r="AE457" s="10" t="str">
        <f ca="1">IFERROR(RANK(order!AE457,order!AE$3:AE$554,0),"")</f>
        <v/>
      </c>
      <c r="AF457" s="10" t="str">
        <f ca="1">IFERROR(RANK(order!AF457,order!AF$3:AF$554,0),"")</f>
        <v/>
      </c>
      <c r="AG457" s="10" t="str">
        <f ca="1">IFERROR(RANK(order!AG457,order!AG$3:AG$554,0),"")</f>
        <v/>
      </c>
      <c r="AH457" s="4" t="str">
        <f ca="1">IFERROR(RANK(order!AH457,order!AH$3:AH$554,0),"")</f>
        <v/>
      </c>
      <c r="AI457" s="4" t="str">
        <f ca="1">IFERROR(RANK(order!AI457,order!AI$3:AI$554,0),"")</f>
        <v/>
      </c>
      <c r="AJ457" s="4" t="str">
        <f ca="1">IFERROR(RANK(order!AJ457,order!AJ$3:AJ$554,0),"")</f>
        <v/>
      </c>
      <c r="AK457" s="10" t="str">
        <f ca="1">IFERROR(RANK(order!AK457,order!AK$3:AK$554,0),"")</f>
        <v/>
      </c>
      <c r="AL457" s="10" t="str">
        <f ca="1">IFERROR(RANK(order!AL457,order!AL$3:AL$554,0),"")</f>
        <v/>
      </c>
      <c r="AM457" s="10" t="str">
        <f ca="1">IFERROR(RANK(order!AM457,order!AM$3:AM$554,0),"")</f>
        <v/>
      </c>
      <c r="AN457" s="4" t="str">
        <f ca="1">IFERROR(RANK(order!AN457,order!AN$3:AN$554,0),"")</f>
        <v/>
      </c>
      <c r="AO457" s="4" t="str">
        <f ca="1">IFERROR(RANK(order!AO457,order!AO$3:AO$554,0),"")</f>
        <v/>
      </c>
      <c r="AP457" s="4" t="str">
        <f ca="1">IFERROR(RANK(order!AP457,order!AP$3:AP$554,0),"")</f>
        <v/>
      </c>
      <c r="AQ457" s="10" t="str">
        <f ca="1">IFERROR(RANK(order!AQ457,order!AQ$3:AQ$554,0),"")</f>
        <v/>
      </c>
      <c r="AR457" s="10" t="str">
        <f ca="1">IFERROR(RANK(order!AR457,order!AR$3:AR$554,0),"")</f>
        <v/>
      </c>
      <c r="AS457" s="10" t="str">
        <f ca="1">IFERROR(RANK(order!AS457,order!AS$3:AS$554,0),"")</f>
        <v/>
      </c>
      <c r="AT457" s="4" t="str">
        <f ca="1">IFERROR(RANK(order!AT457,order!AT$3:AT$554,0),"")</f>
        <v/>
      </c>
      <c r="AU457" s="4" t="str">
        <f ca="1">IFERROR(RANK(order!AU457,order!AU$3:AU$554,0),"")</f>
        <v/>
      </c>
      <c r="AV457" s="4" t="str">
        <f ca="1">IFERROR(RANK(order!AV457,order!AV$3:AV$554,0),"")</f>
        <v/>
      </c>
      <c r="AW457" s="10" t="str">
        <f ca="1">IFERROR(RANK(order!AW457,order!AW$3:AW$554,0),"")</f>
        <v/>
      </c>
      <c r="AX457" s="10" t="str">
        <f ca="1">IFERROR(RANK(order!AX457,order!AX$3:AX$554,0),"")</f>
        <v/>
      </c>
      <c r="AY457" s="10" t="str">
        <f ca="1">IFERROR(RANK(order!AY457,order!AY$3:AY$554,0),"")</f>
        <v/>
      </c>
      <c r="AZ457" s="4" t="str">
        <f ca="1">IFERROR(RANK(order!AZ457,order!AZ$3:AZ$554,0),"")</f>
        <v/>
      </c>
      <c r="BA457" s="4" t="str">
        <f ca="1">IFERROR(RANK(order!BA457,order!BA$3:BA$554,0),"")</f>
        <v/>
      </c>
      <c r="BB457" s="4" t="str">
        <f ca="1">IFERROR(RANK(order!BB457,order!BB$3:BB$554,0),"")</f>
        <v/>
      </c>
      <c r="BC457" s="10" t="str">
        <f ca="1">IFERROR(RANK(order!BC457,order!BC$3:BC$554,0),"")</f>
        <v/>
      </c>
      <c r="BD457" s="10" t="str">
        <f ca="1">IFERROR(RANK(order!BD457,order!BD$3:BD$554,0),"")</f>
        <v/>
      </c>
      <c r="BE457" s="10" t="str">
        <f ca="1">IFERROR(RANK(order!BE457,order!BE$3:BE$554,0),"")</f>
        <v/>
      </c>
      <c r="BF457" s="4" t="str">
        <f ca="1">IFERROR(RANK(order!BF457,order!BF$3:BF$554,0),"")</f>
        <v/>
      </c>
      <c r="BG457" s="4" t="str">
        <f ca="1">IFERROR(RANK(order!BG457,order!BG$3:BG$554,0),"")</f>
        <v/>
      </c>
      <c r="BH457" s="4" t="str">
        <f ca="1">IFERROR(RANK(order!BH457,order!BH$3:BH$554,0),"")</f>
        <v/>
      </c>
      <c r="BI457" s="10" t="str">
        <f ca="1">IFERROR(RANK(order!BI457,order!BI$3:BI$554,0),"")</f>
        <v/>
      </c>
      <c r="BJ457" s="10" t="str">
        <f ca="1">IFERROR(RANK(order!BJ457,order!BJ$3:BJ$554,0),"")</f>
        <v/>
      </c>
      <c r="BK457" s="10" t="str">
        <f ca="1">IFERROR(RANK(order!BK457,order!BK$3:BK$554,0),"")</f>
        <v/>
      </c>
      <c r="BL457" s="4" t="str">
        <f ca="1">IFERROR(RANK(order!BL457,order!BL$3:BL$554,0),"")</f>
        <v/>
      </c>
      <c r="BM457" s="4" t="str">
        <f ca="1">IFERROR(RANK(order!BM457,order!BM$3:BM$554,0),"")</f>
        <v/>
      </c>
      <c r="BN457" s="4" t="str">
        <f ca="1">IFERROR(RANK(order!BN457,order!BN$3:BN$554,0),"")</f>
        <v/>
      </c>
      <c r="BO457" s="10" t="str">
        <f ca="1">IFERROR(RANK(order!BO457,order!BO$3:BO$554,0),"")</f>
        <v/>
      </c>
      <c r="BP457" s="10" t="str">
        <f ca="1">IFERROR(RANK(order!BP457,order!BP$3:BP$554,0),"")</f>
        <v/>
      </c>
      <c r="BQ457" s="10" t="str">
        <f ca="1">IFERROR(RANK(order!BQ457,order!BQ$3:BQ$554,0),"")</f>
        <v/>
      </c>
      <c r="BR457" s="4" t="str">
        <f ca="1">IFERROR(RANK(order!BR457,order!BR$3:BR$554,0),"")</f>
        <v/>
      </c>
      <c r="BS457" s="4" t="str">
        <f ca="1">IFERROR(RANK(order!BS457,order!BS$3:BS$554,0),"")</f>
        <v/>
      </c>
      <c r="BT457" s="4" t="str">
        <f ca="1">IFERROR(RANK(order!BT457,order!BT$3:BT$554,0),"")</f>
        <v/>
      </c>
      <c r="BU457" s="95">
        <f t="shared" si="625"/>
        <v>455</v>
      </c>
      <c r="BV457" s="35" t="str">
        <f t="shared" si="626"/>
        <v>E1</v>
      </c>
      <c r="BW457" s="55">
        <f t="shared" ca="1" si="549"/>
        <v>0</v>
      </c>
      <c r="BX457" s="56" t="str">
        <f t="shared" ca="1" si="550"/>
        <v/>
      </c>
      <c r="BY457" s="56" t="str">
        <f t="shared" ca="1" si="551"/>
        <v/>
      </c>
      <c r="BZ457" s="57" t="str">
        <f t="shared" ca="1" si="552"/>
        <v/>
      </c>
      <c r="CA457" s="57" t="str">
        <f t="shared" ca="1" si="553"/>
        <v/>
      </c>
      <c r="CB457" s="58" t="str">
        <f t="shared" ca="1" si="554"/>
        <v/>
      </c>
      <c r="CC457" s="57" t="str">
        <f t="shared" ca="1" si="555"/>
        <v/>
      </c>
      <c r="CD457" s="57" t="str">
        <f t="shared" ca="1" si="556"/>
        <v/>
      </c>
      <c r="CE457" s="58" t="str">
        <f t="shared" ca="1" si="557"/>
        <v/>
      </c>
      <c r="CF457" s="59" t="str">
        <f t="shared" ca="1" si="558"/>
        <v/>
      </c>
      <c r="CG457" s="57" t="str">
        <f t="shared" ca="1" si="559"/>
        <v/>
      </c>
      <c r="CH457" s="57" t="str">
        <f t="shared" ca="1" si="560"/>
        <v/>
      </c>
      <c r="CI457" s="57" t="str">
        <f t="shared" ca="1" si="561"/>
        <v/>
      </c>
      <c r="CJ457" s="57" t="str">
        <f t="shared" ca="1" si="562"/>
        <v/>
      </c>
      <c r="CK457" s="57" t="str">
        <f t="shared" ca="1" si="563"/>
        <v/>
      </c>
      <c r="CL457" s="57" t="str">
        <f t="shared" ca="1" si="564"/>
        <v/>
      </c>
      <c r="CM457" s="57" t="str">
        <f t="shared" ca="1" si="565"/>
        <v/>
      </c>
      <c r="CN457" s="57" t="str">
        <f t="shared" ca="1" si="566"/>
        <v/>
      </c>
      <c r="CO457" s="57" t="str">
        <f t="shared" ca="1" si="567"/>
        <v/>
      </c>
      <c r="CP457" s="57" t="str">
        <f t="shared" ca="1" si="568"/>
        <v/>
      </c>
      <c r="CQ457" s="57" t="str">
        <f t="shared" ca="1" si="569"/>
        <v/>
      </c>
      <c r="CR457" s="57" t="str">
        <f t="shared" ca="1" si="570"/>
        <v/>
      </c>
      <c r="CS457" s="60" t="str">
        <f t="shared" ca="1" si="571"/>
        <v/>
      </c>
      <c r="CT457" s="60" t="str">
        <f t="shared" ca="1" si="572"/>
        <v/>
      </c>
      <c r="CU457" s="60" t="str">
        <f t="shared" ca="1" si="573"/>
        <v/>
      </c>
      <c r="CV457" s="60" t="str">
        <f t="shared" ca="1" si="574"/>
        <v/>
      </c>
      <c r="CW457" s="60" t="str">
        <f t="shared" ca="1" si="575"/>
        <v/>
      </c>
      <c r="CX457" s="60" t="str">
        <f t="shared" ca="1" si="576"/>
        <v/>
      </c>
      <c r="CY457" s="60" t="str">
        <f t="shared" ca="1" si="577"/>
        <v/>
      </c>
      <c r="CZ457" s="60" t="str">
        <f t="shared" ca="1" si="578"/>
        <v/>
      </c>
      <c r="DA457" s="65" t="str">
        <f t="shared" ca="1" si="579"/>
        <v/>
      </c>
      <c r="DB457" s="65" t="str">
        <f t="shared" ca="1" si="580"/>
        <v/>
      </c>
      <c r="DC457" s="65" t="str">
        <f t="shared" ca="1" si="581"/>
        <v/>
      </c>
      <c r="DD457" s="65" t="str">
        <f t="shared" ca="1" si="582"/>
        <v/>
      </c>
      <c r="DE457" s="65" t="str">
        <f t="shared" ca="1" si="583"/>
        <v/>
      </c>
      <c r="DF457" s="66" t="str">
        <f t="shared" ca="1" si="584"/>
        <v/>
      </c>
      <c r="DG457" s="66" t="str">
        <f t="shared" ca="1" si="585"/>
        <v/>
      </c>
      <c r="DH457" s="66" t="str">
        <f t="shared" ca="1" si="586"/>
        <v/>
      </c>
      <c r="DI457" s="66" t="str">
        <f t="shared" ca="1" si="587"/>
        <v/>
      </c>
      <c r="DJ457" s="66" t="str">
        <f t="shared" ca="1" si="588"/>
        <v/>
      </c>
      <c r="DK457" s="65" t="str">
        <f t="shared" ca="1" si="589"/>
        <v/>
      </c>
      <c r="DL457" s="65" t="str">
        <f t="shared" ca="1" si="590"/>
        <v/>
      </c>
      <c r="DM457" s="65" t="str">
        <f t="shared" ca="1" si="591"/>
        <v/>
      </c>
      <c r="DN457" s="65" t="str">
        <f t="shared" ca="1" si="592"/>
        <v/>
      </c>
      <c r="DO457" s="65" t="str">
        <f t="shared" ca="1" si="593"/>
        <v/>
      </c>
      <c r="DP457" s="65" t="str">
        <f t="shared" ca="1" si="594"/>
        <v/>
      </c>
      <c r="DQ457" s="65" t="str">
        <f t="shared" ca="1" si="595"/>
        <v/>
      </c>
      <c r="DR457" s="69" t="str">
        <f t="shared" ca="1" si="596"/>
        <v/>
      </c>
      <c r="DS457" s="69" t="str">
        <f t="shared" ca="1" si="597"/>
        <v/>
      </c>
      <c r="DT457" s="69" t="str">
        <f t="shared" ca="1" si="598"/>
        <v/>
      </c>
      <c r="DU457" s="69" t="str">
        <f t="shared" ca="1" si="599"/>
        <v/>
      </c>
      <c r="DV457" s="69" t="str">
        <f t="shared" ca="1" si="600"/>
        <v/>
      </c>
      <c r="DW457" s="69" t="str">
        <f t="shared" ca="1" si="601"/>
        <v/>
      </c>
      <c r="DX457" s="69" t="str">
        <f t="shared" ca="1" si="602"/>
        <v/>
      </c>
      <c r="DY457" s="69" t="str">
        <f t="shared" ca="1" si="603"/>
        <v/>
      </c>
      <c r="DZ457" s="72" t="str">
        <f t="shared" ca="1" si="604"/>
        <v/>
      </c>
      <c r="EA457" s="72" t="str">
        <f t="shared" ca="1" si="605"/>
        <v/>
      </c>
      <c r="EB457" s="72" t="str">
        <f t="shared" ca="1" si="606"/>
        <v/>
      </c>
      <c r="EC457" s="65" t="str">
        <f t="shared" ca="1" si="607"/>
        <v/>
      </c>
      <c r="ED457" s="65" t="str">
        <f t="shared" ca="1" si="608"/>
        <v/>
      </c>
      <c r="EE457" s="65" t="str">
        <f t="shared" ca="1" si="609"/>
        <v/>
      </c>
      <c r="EF457" s="65" t="str">
        <f t="shared" ca="1" si="610"/>
        <v/>
      </c>
      <c r="EG457" s="65" t="str">
        <f t="shared" ca="1" si="611"/>
        <v/>
      </c>
      <c r="EH457" s="65" t="str">
        <f t="shared" ca="1" si="612"/>
        <v/>
      </c>
      <c r="EI457" s="429" t="str">
        <f t="shared" ca="1" si="613"/>
        <v>No</v>
      </c>
      <c r="EJ457" s="428" t="str">
        <f t="shared" ca="1" si="614"/>
        <v/>
      </c>
      <c r="EK457" s="428" t="str">
        <f t="shared" ca="1" si="615"/>
        <v/>
      </c>
      <c r="EL457" s="65" t="str">
        <f t="shared" ca="1" si="616"/>
        <v/>
      </c>
      <c r="EM457" s="65" t="str">
        <f t="shared" ca="1" si="617"/>
        <v/>
      </c>
      <c r="EN457" s="65" t="str">
        <f t="shared" ca="1" si="618"/>
        <v/>
      </c>
      <c r="EO457" s="433" t="str">
        <f t="shared" ca="1" si="619"/>
        <v/>
      </c>
      <c r="EP457" s="433" t="str">
        <f t="shared" ca="1" si="620"/>
        <v/>
      </c>
      <c r="EQ457" s="433" t="str">
        <f t="shared" ca="1" si="621"/>
        <v/>
      </c>
      <c r="ER457" s="433" t="str">
        <f t="shared" ca="1" si="622"/>
        <v/>
      </c>
      <c r="ES457" s="433" t="str">
        <f t="shared" ca="1" si="623"/>
        <v/>
      </c>
      <c r="ET457" s="433" t="str">
        <f t="shared" ca="1" si="624"/>
        <v/>
      </c>
      <c r="EU457" s="433" t="str">
        <f ca="1">IF(OR(CO457="",CQ457=""),"",Discipline!$P$3*CO457+Discipline!$X$3*CQ457)</f>
        <v/>
      </c>
      <c r="EV457" s="433" t="str">
        <f ca="1">IF(OR(CP457="",CR457=""),"",Discipline!$P$3*CP457+Discipline!$X$3*CR457)</f>
        <v/>
      </c>
    </row>
    <row r="458" spans="1:152" x14ac:dyDescent="0.25">
      <c r="A458" s="10" t="str">
        <f ca="1">IFERROR(RANK(order!A458,order!A$3:A$554,0),"")</f>
        <v/>
      </c>
      <c r="B458" s="10" t="str">
        <f ca="1">IFERROR(RANK(order!B458,order!B$3:B$554,0),"")</f>
        <v/>
      </c>
      <c r="C458" s="10" t="str">
        <f ca="1">IFERROR(RANK(order!C458,order!C$3:C$554,0),"")</f>
        <v/>
      </c>
      <c r="D458" s="4" t="str">
        <f ca="1">IFERROR(RANK(order!D458,order!D$3:D$554,0),"")</f>
        <v/>
      </c>
      <c r="E458" s="4" t="str">
        <f ca="1">IFERROR(RANK(order!E458,order!E$3:E$554,0),"")</f>
        <v/>
      </c>
      <c r="F458" s="4" t="str">
        <f ca="1">IFERROR(RANK(order!F458,order!F$3:F$554,0),"")</f>
        <v/>
      </c>
      <c r="G458" s="10" t="str">
        <f ca="1">IFERROR(RANK(order!G458,order!G$3:G$554,0),"")</f>
        <v/>
      </c>
      <c r="H458" s="10" t="str">
        <f ca="1">IFERROR(RANK(order!H458,order!H$3:H$554,0),"")</f>
        <v/>
      </c>
      <c r="I458" s="10" t="str">
        <f ca="1">IFERROR(RANK(order!I458,order!I$3:I$554,0),"")</f>
        <v/>
      </c>
      <c r="J458" s="4" t="str">
        <f ca="1">IFERROR(RANK(order!J458,order!J$3:J$554,0),"")</f>
        <v/>
      </c>
      <c r="K458" s="4" t="str">
        <f ca="1">IFERROR(RANK(order!K458,order!K$3:K$554,0),"")</f>
        <v/>
      </c>
      <c r="L458" s="4" t="str">
        <f ca="1">IFERROR(RANK(order!L458,order!L$3:L$554,0),"")</f>
        <v/>
      </c>
      <c r="M458" s="10" t="str">
        <f ca="1">IFERROR(RANK(order!M458,order!M$3:M$554,0),"")</f>
        <v/>
      </c>
      <c r="N458" s="10" t="str">
        <f ca="1">IFERROR(RANK(order!N458,order!N$3:N$554,0),"")</f>
        <v/>
      </c>
      <c r="O458" s="10" t="str">
        <f ca="1">IFERROR(RANK(order!O458,order!O$3:O$554,0),"")</f>
        <v/>
      </c>
      <c r="P458" s="4" t="str">
        <f ca="1">IFERROR(RANK(order!P458,order!P$3:P$554,0),"")</f>
        <v/>
      </c>
      <c r="Q458" s="4" t="str">
        <f ca="1">IFERROR(RANK(order!Q458,order!Q$3:Q$554,0),"")</f>
        <v/>
      </c>
      <c r="R458" s="4" t="str">
        <f ca="1">IFERROR(RANK(order!R458,order!R$3:R$554,0),"")</f>
        <v/>
      </c>
      <c r="S458" s="10" t="str">
        <f ca="1">IFERROR(RANK(order!S458,order!S$3:S$554,0),"")</f>
        <v/>
      </c>
      <c r="T458" s="10" t="str">
        <f ca="1">IFERROR(RANK(order!T458,order!T$3:T$554,0),"")</f>
        <v/>
      </c>
      <c r="U458" s="10" t="str">
        <f ca="1">IFERROR(RANK(order!U458,order!U$3:U$554,0),"")</f>
        <v/>
      </c>
      <c r="V458" s="4" t="str">
        <f ca="1">IFERROR(RANK(order!V458,order!V$3:V$554,0),"")</f>
        <v/>
      </c>
      <c r="W458" s="4" t="str">
        <f ca="1">IFERROR(RANK(order!W458,order!W$3:W$554,0),"")</f>
        <v/>
      </c>
      <c r="X458" s="4" t="str">
        <f ca="1">IFERROR(RANK(order!X458,order!X$3:X$554,0),"")</f>
        <v/>
      </c>
      <c r="Y458" s="10" t="str">
        <f ca="1">IFERROR(RANK(order!Y458,order!Y$3:Y$554,0),"")</f>
        <v/>
      </c>
      <c r="Z458" s="10" t="str">
        <f ca="1">IFERROR(RANK(order!Z458,order!Z$3:Z$554,0),"")</f>
        <v/>
      </c>
      <c r="AA458" s="10" t="str">
        <f ca="1">IFERROR(RANK(order!AA458,order!AA$3:AA$554,0),"")</f>
        <v/>
      </c>
      <c r="AB458" s="4" t="str">
        <f ca="1">IFERROR(RANK(order!AB458,order!AB$3:AB$554,0),"")</f>
        <v/>
      </c>
      <c r="AC458" s="4" t="str">
        <f ca="1">IFERROR(RANK(order!AC458,order!AC$3:AC$554,0),"")</f>
        <v/>
      </c>
      <c r="AD458" s="4" t="str">
        <f ca="1">IFERROR(RANK(order!AD458,order!AD$3:AD$554,0),"")</f>
        <v/>
      </c>
      <c r="AE458" s="10" t="str">
        <f ca="1">IFERROR(RANK(order!AE458,order!AE$3:AE$554,0),"")</f>
        <v/>
      </c>
      <c r="AF458" s="10" t="str">
        <f ca="1">IFERROR(RANK(order!AF458,order!AF$3:AF$554,0),"")</f>
        <v/>
      </c>
      <c r="AG458" s="10" t="str">
        <f ca="1">IFERROR(RANK(order!AG458,order!AG$3:AG$554,0),"")</f>
        <v/>
      </c>
      <c r="AH458" s="4" t="str">
        <f ca="1">IFERROR(RANK(order!AH458,order!AH$3:AH$554,0),"")</f>
        <v/>
      </c>
      <c r="AI458" s="4" t="str">
        <f ca="1">IFERROR(RANK(order!AI458,order!AI$3:AI$554,0),"")</f>
        <v/>
      </c>
      <c r="AJ458" s="4" t="str">
        <f ca="1">IFERROR(RANK(order!AJ458,order!AJ$3:AJ$554,0),"")</f>
        <v/>
      </c>
      <c r="AK458" s="10" t="str">
        <f ca="1">IFERROR(RANK(order!AK458,order!AK$3:AK$554,0),"")</f>
        <v/>
      </c>
      <c r="AL458" s="10" t="str">
        <f ca="1">IFERROR(RANK(order!AL458,order!AL$3:AL$554,0),"")</f>
        <v/>
      </c>
      <c r="AM458" s="10" t="str">
        <f ca="1">IFERROR(RANK(order!AM458,order!AM$3:AM$554,0),"")</f>
        <v/>
      </c>
      <c r="AN458" s="4" t="str">
        <f ca="1">IFERROR(RANK(order!AN458,order!AN$3:AN$554,0),"")</f>
        <v/>
      </c>
      <c r="AO458" s="4" t="str">
        <f ca="1">IFERROR(RANK(order!AO458,order!AO$3:AO$554,0),"")</f>
        <v/>
      </c>
      <c r="AP458" s="4" t="str">
        <f ca="1">IFERROR(RANK(order!AP458,order!AP$3:AP$554,0),"")</f>
        <v/>
      </c>
      <c r="AQ458" s="10" t="str">
        <f ca="1">IFERROR(RANK(order!AQ458,order!AQ$3:AQ$554,0),"")</f>
        <v/>
      </c>
      <c r="AR458" s="10" t="str">
        <f ca="1">IFERROR(RANK(order!AR458,order!AR$3:AR$554,0),"")</f>
        <v/>
      </c>
      <c r="AS458" s="10" t="str">
        <f ca="1">IFERROR(RANK(order!AS458,order!AS$3:AS$554,0),"")</f>
        <v/>
      </c>
      <c r="AT458" s="4" t="str">
        <f ca="1">IFERROR(RANK(order!AT458,order!AT$3:AT$554,0),"")</f>
        <v/>
      </c>
      <c r="AU458" s="4" t="str">
        <f ca="1">IFERROR(RANK(order!AU458,order!AU$3:AU$554,0),"")</f>
        <v/>
      </c>
      <c r="AV458" s="4" t="str">
        <f ca="1">IFERROR(RANK(order!AV458,order!AV$3:AV$554,0),"")</f>
        <v/>
      </c>
      <c r="AW458" s="10" t="str">
        <f ca="1">IFERROR(RANK(order!AW458,order!AW$3:AW$554,0),"")</f>
        <v/>
      </c>
      <c r="AX458" s="10" t="str">
        <f ca="1">IFERROR(RANK(order!AX458,order!AX$3:AX$554,0),"")</f>
        <v/>
      </c>
      <c r="AY458" s="10" t="str">
        <f ca="1">IFERROR(RANK(order!AY458,order!AY$3:AY$554,0),"")</f>
        <v/>
      </c>
      <c r="AZ458" s="4" t="str">
        <f ca="1">IFERROR(RANK(order!AZ458,order!AZ$3:AZ$554,0),"")</f>
        <v/>
      </c>
      <c r="BA458" s="4" t="str">
        <f ca="1">IFERROR(RANK(order!BA458,order!BA$3:BA$554,0),"")</f>
        <v/>
      </c>
      <c r="BB458" s="4" t="str">
        <f ca="1">IFERROR(RANK(order!BB458,order!BB$3:BB$554,0),"")</f>
        <v/>
      </c>
      <c r="BC458" s="10" t="str">
        <f ca="1">IFERROR(RANK(order!BC458,order!BC$3:BC$554,0),"")</f>
        <v/>
      </c>
      <c r="BD458" s="10" t="str">
        <f ca="1">IFERROR(RANK(order!BD458,order!BD$3:BD$554,0),"")</f>
        <v/>
      </c>
      <c r="BE458" s="10" t="str">
        <f ca="1">IFERROR(RANK(order!BE458,order!BE$3:BE$554,0),"")</f>
        <v/>
      </c>
      <c r="BF458" s="4" t="str">
        <f ca="1">IFERROR(RANK(order!BF458,order!BF$3:BF$554,0),"")</f>
        <v/>
      </c>
      <c r="BG458" s="4" t="str">
        <f ca="1">IFERROR(RANK(order!BG458,order!BG$3:BG$554,0),"")</f>
        <v/>
      </c>
      <c r="BH458" s="4" t="str">
        <f ca="1">IFERROR(RANK(order!BH458,order!BH$3:BH$554,0),"")</f>
        <v/>
      </c>
      <c r="BI458" s="10" t="str">
        <f ca="1">IFERROR(RANK(order!BI458,order!BI$3:BI$554,0),"")</f>
        <v/>
      </c>
      <c r="BJ458" s="10" t="str">
        <f ca="1">IFERROR(RANK(order!BJ458,order!BJ$3:BJ$554,0),"")</f>
        <v/>
      </c>
      <c r="BK458" s="10" t="str">
        <f ca="1">IFERROR(RANK(order!BK458,order!BK$3:BK$554,0),"")</f>
        <v/>
      </c>
      <c r="BL458" s="4" t="str">
        <f ca="1">IFERROR(RANK(order!BL458,order!BL$3:BL$554,0),"")</f>
        <v/>
      </c>
      <c r="BM458" s="4" t="str">
        <f ca="1">IFERROR(RANK(order!BM458,order!BM$3:BM$554,0),"")</f>
        <v/>
      </c>
      <c r="BN458" s="4" t="str">
        <f ca="1">IFERROR(RANK(order!BN458,order!BN$3:BN$554,0),"")</f>
        <v/>
      </c>
      <c r="BO458" s="10" t="str">
        <f ca="1">IFERROR(RANK(order!BO458,order!BO$3:BO$554,0),"")</f>
        <v/>
      </c>
      <c r="BP458" s="10" t="str">
        <f ca="1">IFERROR(RANK(order!BP458,order!BP$3:BP$554,0),"")</f>
        <v/>
      </c>
      <c r="BQ458" s="10" t="str">
        <f ca="1">IFERROR(RANK(order!BQ458,order!BQ$3:BQ$554,0),"")</f>
        <v/>
      </c>
      <c r="BR458" s="4" t="str">
        <f ca="1">IFERROR(RANK(order!BR458,order!BR$3:BR$554,0),"")</f>
        <v/>
      </c>
      <c r="BS458" s="4" t="str">
        <f ca="1">IFERROR(RANK(order!BS458,order!BS$3:BS$554,0),"")</f>
        <v/>
      </c>
      <c r="BT458" s="4" t="str">
        <f ca="1">IFERROR(RANK(order!BT458,order!BT$3:BT$554,0),"")</f>
        <v/>
      </c>
      <c r="BU458" s="95">
        <f t="shared" si="625"/>
        <v>456</v>
      </c>
      <c r="BV458" s="35" t="str">
        <f t="shared" si="626"/>
        <v>E1</v>
      </c>
      <c r="BW458" s="55">
        <f t="shared" ca="1" si="549"/>
        <v>0</v>
      </c>
      <c r="BX458" s="56" t="str">
        <f t="shared" ca="1" si="550"/>
        <v/>
      </c>
      <c r="BY458" s="56" t="str">
        <f t="shared" ca="1" si="551"/>
        <v/>
      </c>
      <c r="BZ458" s="57" t="str">
        <f t="shared" ca="1" si="552"/>
        <v/>
      </c>
      <c r="CA458" s="57" t="str">
        <f t="shared" ca="1" si="553"/>
        <v/>
      </c>
      <c r="CB458" s="58" t="str">
        <f t="shared" ca="1" si="554"/>
        <v/>
      </c>
      <c r="CC458" s="57" t="str">
        <f t="shared" ca="1" si="555"/>
        <v/>
      </c>
      <c r="CD458" s="57" t="str">
        <f t="shared" ca="1" si="556"/>
        <v/>
      </c>
      <c r="CE458" s="58" t="str">
        <f t="shared" ca="1" si="557"/>
        <v/>
      </c>
      <c r="CF458" s="59" t="str">
        <f t="shared" ca="1" si="558"/>
        <v/>
      </c>
      <c r="CG458" s="57" t="str">
        <f t="shared" ca="1" si="559"/>
        <v/>
      </c>
      <c r="CH458" s="57" t="str">
        <f t="shared" ca="1" si="560"/>
        <v/>
      </c>
      <c r="CI458" s="57" t="str">
        <f t="shared" ca="1" si="561"/>
        <v/>
      </c>
      <c r="CJ458" s="57" t="str">
        <f t="shared" ca="1" si="562"/>
        <v/>
      </c>
      <c r="CK458" s="57" t="str">
        <f t="shared" ca="1" si="563"/>
        <v/>
      </c>
      <c r="CL458" s="57" t="str">
        <f t="shared" ca="1" si="564"/>
        <v/>
      </c>
      <c r="CM458" s="57" t="str">
        <f t="shared" ca="1" si="565"/>
        <v/>
      </c>
      <c r="CN458" s="57" t="str">
        <f t="shared" ca="1" si="566"/>
        <v/>
      </c>
      <c r="CO458" s="57" t="str">
        <f t="shared" ca="1" si="567"/>
        <v/>
      </c>
      <c r="CP458" s="57" t="str">
        <f t="shared" ca="1" si="568"/>
        <v/>
      </c>
      <c r="CQ458" s="57" t="str">
        <f t="shared" ca="1" si="569"/>
        <v/>
      </c>
      <c r="CR458" s="57" t="str">
        <f t="shared" ca="1" si="570"/>
        <v/>
      </c>
      <c r="CS458" s="60" t="str">
        <f t="shared" ca="1" si="571"/>
        <v/>
      </c>
      <c r="CT458" s="60" t="str">
        <f t="shared" ca="1" si="572"/>
        <v/>
      </c>
      <c r="CU458" s="60" t="str">
        <f t="shared" ca="1" si="573"/>
        <v/>
      </c>
      <c r="CV458" s="60" t="str">
        <f t="shared" ca="1" si="574"/>
        <v/>
      </c>
      <c r="CW458" s="60" t="str">
        <f t="shared" ca="1" si="575"/>
        <v/>
      </c>
      <c r="CX458" s="60" t="str">
        <f t="shared" ca="1" si="576"/>
        <v/>
      </c>
      <c r="CY458" s="60" t="str">
        <f t="shared" ca="1" si="577"/>
        <v/>
      </c>
      <c r="CZ458" s="60" t="str">
        <f t="shared" ca="1" si="578"/>
        <v/>
      </c>
      <c r="DA458" s="65" t="str">
        <f t="shared" ca="1" si="579"/>
        <v/>
      </c>
      <c r="DB458" s="65" t="str">
        <f t="shared" ca="1" si="580"/>
        <v/>
      </c>
      <c r="DC458" s="65" t="str">
        <f t="shared" ca="1" si="581"/>
        <v/>
      </c>
      <c r="DD458" s="65" t="str">
        <f t="shared" ca="1" si="582"/>
        <v/>
      </c>
      <c r="DE458" s="65" t="str">
        <f t="shared" ca="1" si="583"/>
        <v/>
      </c>
      <c r="DF458" s="66" t="str">
        <f t="shared" ca="1" si="584"/>
        <v/>
      </c>
      <c r="DG458" s="66" t="str">
        <f t="shared" ca="1" si="585"/>
        <v/>
      </c>
      <c r="DH458" s="66" t="str">
        <f t="shared" ca="1" si="586"/>
        <v/>
      </c>
      <c r="DI458" s="66" t="str">
        <f t="shared" ca="1" si="587"/>
        <v/>
      </c>
      <c r="DJ458" s="66" t="str">
        <f t="shared" ca="1" si="588"/>
        <v/>
      </c>
      <c r="DK458" s="65" t="str">
        <f t="shared" ca="1" si="589"/>
        <v/>
      </c>
      <c r="DL458" s="65" t="str">
        <f t="shared" ca="1" si="590"/>
        <v/>
      </c>
      <c r="DM458" s="65" t="str">
        <f t="shared" ca="1" si="591"/>
        <v/>
      </c>
      <c r="DN458" s="65" t="str">
        <f t="shared" ca="1" si="592"/>
        <v/>
      </c>
      <c r="DO458" s="65" t="str">
        <f t="shared" ca="1" si="593"/>
        <v/>
      </c>
      <c r="DP458" s="65" t="str">
        <f t="shared" ca="1" si="594"/>
        <v/>
      </c>
      <c r="DQ458" s="65" t="str">
        <f t="shared" ca="1" si="595"/>
        <v/>
      </c>
      <c r="DR458" s="69" t="str">
        <f t="shared" ca="1" si="596"/>
        <v/>
      </c>
      <c r="DS458" s="69" t="str">
        <f t="shared" ca="1" si="597"/>
        <v/>
      </c>
      <c r="DT458" s="69" t="str">
        <f t="shared" ca="1" si="598"/>
        <v/>
      </c>
      <c r="DU458" s="69" t="str">
        <f t="shared" ca="1" si="599"/>
        <v/>
      </c>
      <c r="DV458" s="69" t="str">
        <f t="shared" ca="1" si="600"/>
        <v/>
      </c>
      <c r="DW458" s="69" t="str">
        <f t="shared" ca="1" si="601"/>
        <v/>
      </c>
      <c r="DX458" s="69" t="str">
        <f t="shared" ca="1" si="602"/>
        <v/>
      </c>
      <c r="DY458" s="69" t="str">
        <f t="shared" ca="1" si="603"/>
        <v/>
      </c>
      <c r="DZ458" s="72" t="str">
        <f t="shared" ca="1" si="604"/>
        <v/>
      </c>
      <c r="EA458" s="72" t="str">
        <f t="shared" ca="1" si="605"/>
        <v/>
      </c>
      <c r="EB458" s="72" t="str">
        <f t="shared" ca="1" si="606"/>
        <v/>
      </c>
      <c r="EC458" s="65" t="str">
        <f t="shared" ca="1" si="607"/>
        <v/>
      </c>
      <c r="ED458" s="65" t="str">
        <f t="shared" ca="1" si="608"/>
        <v/>
      </c>
      <c r="EE458" s="65" t="str">
        <f t="shared" ca="1" si="609"/>
        <v/>
      </c>
      <c r="EF458" s="65" t="str">
        <f t="shared" ca="1" si="610"/>
        <v/>
      </c>
      <c r="EG458" s="65" t="str">
        <f t="shared" ca="1" si="611"/>
        <v/>
      </c>
      <c r="EH458" s="65" t="str">
        <f t="shared" ca="1" si="612"/>
        <v/>
      </c>
      <c r="EI458" s="429" t="str">
        <f t="shared" ca="1" si="613"/>
        <v>No</v>
      </c>
      <c r="EJ458" s="428" t="str">
        <f t="shared" ca="1" si="614"/>
        <v/>
      </c>
      <c r="EK458" s="428" t="str">
        <f t="shared" ca="1" si="615"/>
        <v/>
      </c>
      <c r="EL458" s="65" t="str">
        <f t="shared" ca="1" si="616"/>
        <v/>
      </c>
      <c r="EM458" s="65" t="str">
        <f t="shared" ca="1" si="617"/>
        <v/>
      </c>
      <c r="EN458" s="65" t="str">
        <f t="shared" ca="1" si="618"/>
        <v/>
      </c>
      <c r="EO458" s="433" t="str">
        <f t="shared" ca="1" si="619"/>
        <v/>
      </c>
      <c r="EP458" s="433" t="str">
        <f t="shared" ca="1" si="620"/>
        <v/>
      </c>
      <c r="EQ458" s="433" t="str">
        <f t="shared" ca="1" si="621"/>
        <v/>
      </c>
      <c r="ER458" s="433" t="str">
        <f t="shared" ca="1" si="622"/>
        <v/>
      </c>
      <c r="ES458" s="433" t="str">
        <f t="shared" ca="1" si="623"/>
        <v/>
      </c>
      <c r="ET458" s="433" t="str">
        <f t="shared" ca="1" si="624"/>
        <v/>
      </c>
      <c r="EU458" s="433" t="str">
        <f ca="1">IF(OR(CO458="",CQ458=""),"",Discipline!$P$3*CO458+Discipline!$X$3*CQ458)</f>
        <v/>
      </c>
      <c r="EV458" s="433" t="str">
        <f ca="1">IF(OR(CP458="",CR458=""),"",Discipline!$P$3*CP458+Discipline!$X$3*CR458)</f>
        <v/>
      </c>
    </row>
    <row r="459" spans="1:152" x14ac:dyDescent="0.25">
      <c r="A459" s="10" t="str">
        <f ca="1">IFERROR(RANK(order!A459,order!A$3:A$554,0),"")</f>
        <v/>
      </c>
      <c r="B459" s="10" t="str">
        <f ca="1">IFERROR(RANK(order!B459,order!B$3:B$554,0),"")</f>
        <v/>
      </c>
      <c r="C459" s="10" t="str">
        <f ca="1">IFERROR(RANK(order!C459,order!C$3:C$554,0),"")</f>
        <v/>
      </c>
      <c r="D459" s="4" t="str">
        <f ca="1">IFERROR(RANK(order!D459,order!D$3:D$554,0),"")</f>
        <v/>
      </c>
      <c r="E459" s="4" t="str">
        <f ca="1">IFERROR(RANK(order!E459,order!E$3:E$554,0),"")</f>
        <v/>
      </c>
      <c r="F459" s="4" t="str">
        <f ca="1">IFERROR(RANK(order!F459,order!F$3:F$554,0),"")</f>
        <v/>
      </c>
      <c r="G459" s="10" t="str">
        <f ca="1">IFERROR(RANK(order!G459,order!G$3:G$554,0),"")</f>
        <v/>
      </c>
      <c r="H459" s="10" t="str">
        <f ca="1">IFERROR(RANK(order!H459,order!H$3:H$554,0),"")</f>
        <v/>
      </c>
      <c r="I459" s="10" t="str">
        <f ca="1">IFERROR(RANK(order!I459,order!I$3:I$554,0),"")</f>
        <v/>
      </c>
      <c r="J459" s="4" t="str">
        <f ca="1">IFERROR(RANK(order!J459,order!J$3:J$554,0),"")</f>
        <v/>
      </c>
      <c r="K459" s="4" t="str">
        <f ca="1">IFERROR(RANK(order!K459,order!K$3:K$554,0),"")</f>
        <v/>
      </c>
      <c r="L459" s="4" t="str">
        <f ca="1">IFERROR(RANK(order!L459,order!L$3:L$554,0),"")</f>
        <v/>
      </c>
      <c r="M459" s="10" t="str">
        <f ca="1">IFERROR(RANK(order!M459,order!M$3:M$554,0),"")</f>
        <v/>
      </c>
      <c r="N459" s="10" t="str">
        <f ca="1">IFERROR(RANK(order!N459,order!N$3:N$554,0),"")</f>
        <v/>
      </c>
      <c r="O459" s="10" t="str">
        <f ca="1">IFERROR(RANK(order!O459,order!O$3:O$554,0),"")</f>
        <v/>
      </c>
      <c r="P459" s="4" t="str">
        <f ca="1">IFERROR(RANK(order!P459,order!P$3:P$554,0),"")</f>
        <v/>
      </c>
      <c r="Q459" s="4" t="str">
        <f ca="1">IFERROR(RANK(order!Q459,order!Q$3:Q$554,0),"")</f>
        <v/>
      </c>
      <c r="R459" s="4" t="str">
        <f ca="1">IFERROR(RANK(order!R459,order!R$3:R$554,0),"")</f>
        <v/>
      </c>
      <c r="S459" s="10" t="str">
        <f ca="1">IFERROR(RANK(order!S459,order!S$3:S$554,0),"")</f>
        <v/>
      </c>
      <c r="T459" s="10" t="str">
        <f ca="1">IFERROR(RANK(order!T459,order!T$3:T$554,0),"")</f>
        <v/>
      </c>
      <c r="U459" s="10" t="str">
        <f ca="1">IFERROR(RANK(order!U459,order!U$3:U$554,0),"")</f>
        <v/>
      </c>
      <c r="V459" s="4" t="str">
        <f ca="1">IFERROR(RANK(order!V459,order!V$3:V$554,0),"")</f>
        <v/>
      </c>
      <c r="W459" s="4" t="str">
        <f ca="1">IFERROR(RANK(order!W459,order!W$3:W$554,0),"")</f>
        <v/>
      </c>
      <c r="X459" s="4" t="str">
        <f ca="1">IFERROR(RANK(order!X459,order!X$3:X$554,0),"")</f>
        <v/>
      </c>
      <c r="Y459" s="10" t="str">
        <f ca="1">IFERROR(RANK(order!Y459,order!Y$3:Y$554,0),"")</f>
        <v/>
      </c>
      <c r="Z459" s="10" t="str">
        <f ca="1">IFERROR(RANK(order!Z459,order!Z$3:Z$554,0),"")</f>
        <v/>
      </c>
      <c r="AA459" s="10" t="str">
        <f ca="1">IFERROR(RANK(order!AA459,order!AA$3:AA$554,0),"")</f>
        <v/>
      </c>
      <c r="AB459" s="4" t="str">
        <f ca="1">IFERROR(RANK(order!AB459,order!AB$3:AB$554,0),"")</f>
        <v/>
      </c>
      <c r="AC459" s="4" t="str">
        <f ca="1">IFERROR(RANK(order!AC459,order!AC$3:AC$554,0),"")</f>
        <v/>
      </c>
      <c r="AD459" s="4" t="str">
        <f ca="1">IFERROR(RANK(order!AD459,order!AD$3:AD$554,0),"")</f>
        <v/>
      </c>
      <c r="AE459" s="10" t="str">
        <f ca="1">IFERROR(RANK(order!AE459,order!AE$3:AE$554,0),"")</f>
        <v/>
      </c>
      <c r="AF459" s="10" t="str">
        <f ca="1">IFERROR(RANK(order!AF459,order!AF$3:AF$554,0),"")</f>
        <v/>
      </c>
      <c r="AG459" s="10" t="str">
        <f ca="1">IFERROR(RANK(order!AG459,order!AG$3:AG$554,0),"")</f>
        <v/>
      </c>
      <c r="AH459" s="4" t="str">
        <f ca="1">IFERROR(RANK(order!AH459,order!AH$3:AH$554,0),"")</f>
        <v/>
      </c>
      <c r="AI459" s="4" t="str">
        <f ca="1">IFERROR(RANK(order!AI459,order!AI$3:AI$554,0),"")</f>
        <v/>
      </c>
      <c r="AJ459" s="4" t="str">
        <f ca="1">IFERROR(RANK(order!AJ459,order!AJ$3:AJ$554,0),"")</f>
        <v/>
      </c>
      <c r="AK459" s="10" t="str">
        <f ca="1">IFERROR(RANK(order!AK459,order!AK$3:AK$554,0),"")</f>
        <v/>
      </c>
      <c r="AL459" s="10" t="str">
        <f ca="1">IFERROR(RANK(order!AL459,order!AL$3:AL$554,0),"")</f>
        <v/>
      </c>
      <c r="AM459" s="10" t="str">
        <f ca="1">IFERROR(RANK(order!AM459,order!AM$3:AM$554,0),"")</f>
        <v/>
      </c>
      <c r="AN459" s="4" t="str">
        <f ca="1">IFERROR(RANK(order!AN459,order!AN$3:AN$554,0),"")</f>
        <v/>
      </c>
      <c r="AO459" s="4" t="str">
        <f ca="1">IFERROR(RANK(order!AO459,order!AO$3:AO$554,0),"")</f>
        <v/>
      </c>
      <c r="AP459" s="4" t="str">
        <f ca="1">IFERROR(RANK(order!AP459,order!AP$3:AP$554,0),"")</f>
        <v/>
      </c>
      <c r="AQ459" s="10" t="str">
        <f ca="1">IFERROR(RANK(order!AQ459,order!AQ$3:AQ$554,0),"")</f>
        <v/>
      </c>
      <c r="AR459" s="10" t="str">
        <f ca="1">IFERROR(RANK(order!AR459,order!AR$3:AR$554,0),"")</f>
        <v/>
      </c>
      <c r="AS459" s="10" t="str">
        <f ca="1">IFERROR(RANK(order!AS459,order!AS$3:AS$554,0),"")</f>
        <v/>
      </c>
      <c r="AT459" s="4" t="str">
        <f ca="1">IFERROR(RANK(order!AT459,order!AT$3:AT$554,0),"")</f>
        <v/>
      </c>
      <c r="AU459" s="4" t="str">
        <f ca="1">IFERROR(RANK(order!AU459,order!AU$3:AU$554,0),"")</f>
        <v/>
      </c>
      <c r="AV459" s="4" t="str">
        <f ca="1">IFERROR(RANK(order!AV459,order!AV$3:AV$554,0),"")</f>
        <v/>
      </c>
      <c r="AW459" s="10" t="str">
        <f ca="1">IFERROR(RANK(order!AW459,order!AW$3:AW$554,0),"")</f>
        <v/>
      </c>
      <c r="AX459" s="10" t="str">
        <f ca="1">IFERROR(RANK(order!AX459,order!AX$3:AX$554,0),"")</f>
        <v/>
      </c>
      <c r="AY459" s="10" t="str">
        <f ca="1">IFERROR(RANK(order!AY459,order!AY$3:AY$554,0),"")</f>
        <v/>
      </c>
      <c r="AZ459" s="4" t="str">
        <f ca="1">IFERROR(RANK(order!AZ459,order!AZ$3:AZ$554,0),"")</f>
        <v/>
      </c>
      <c r="BA459" s="4" t="str">
        <f ca="1">IFERROR(RANK(order!BA459,order!BA$3:BA$554,0),"")</f>
        <v/>
      </c>
      <c r="BB459" s="4" t="str">
        <f ca="1">IFERROR(RANK(order!BB459,order!BB$3:BB$554,0),"")</f>
        <v/>
      </c>
      <c r="BC459" s="10" t="str">
        <f ca="1">IFERROR(RANK(order!BC459,order!BC$3:BC$554,0),"")</f>
        <v/>
      </c>
      <c r="BD459" s="10" t="str">
        <f ca="1">IFERROR(RANK(order!BD459,order!BD$3:BD$554,0),"")</f>
        <v/>
      </c>
      <c r="BE459" s="10" t="str">
        <f ca="1">IFERROR(RANK(order!BE459,order!BE$3:BE$554,0),"")</f>
        <v/>
      </c>
      <c r="BF459" s="4" t="str">
        <f ca="1">IFERROR(RANK(order!BF459,order!BF$3:BF$554,0),"")</f>
        <v/>
      </c>
      <c r="BG459" s="4" t="str">
        <f ca="1">IFERROR(RANK(order!BG459,order!BG$3:BG$554,0),"")</f>
        <v/>
      </c>
      <c r="BH459" s="4" t="str">
        <f ca="1">IFERROR(RANK(order!BH459,order!BH$3:BH$554,0),"")</f>
        <v/>
      </c>
      <c r="BI459" s="10" t="str">
        <f ca="1">IFERROR(RANK(order!BI459,order!BI$3:BI$554,0),"")</f>
        <v/>
      </c>
      <c r="BJ459" s="10" t="str">
        <f ca="1">IFERROR(RANK(order!BJ459,order!BJ$3:BJ$554,0),"")</f>
        <v/>
      </c>
      <c r="BK459" s="10" t="str">
        <f ca="1">IFERROR(RANK(order!BK459,order!BK$3:BK$554,0),"")</f>
        <v/>
      </c>
      <c r="BL459" s="4" t="str">
        <f ca="1">IFERROR(RANK(order!BL459,order!BL$3:BL$554,0),"")</f>
        <v/>
      </c>
      <c r="BM459" s="4" t="str">
        <f ca="1">IFERROR(RANK(order!BM459,order!BM$3:BM$554,0),"")</f>
        <v/>
      </c>
      <c r="BN459" s="4" t="str">
        <f ca="1">IFERROR(RANK(order!BN459,order!BN$3:BN$554,0),"")</f>
        <v/>
      </c>
      <c r="BO459" s="10" t="str">
        <f ca="1">IFERROR(RANK(order!BO459,order!BO$3:BO$554,0),"")</f>
        <v/>
      </c>
      <c r="BP459" s="10" t="str">
        <f ca="1">IFERROR(RANK(order!BP459,order!BP$3:BP$554,0),"")</f>
        <v/>
      </c>
      <c r="BQ459" s="10" t="str">
        <f ca="1">IFERROR(RANK(order!BQ459,order!BQ$3:BQ$554,0),"")</f>
        <v/>
      </c>
      <c r="BR459" s="4" t="str">
        <f ca="1">IFERROR(RANK(order!BR459,order!BR$3:BR$554,0),"")</f>
        <v/>
      </c>
      <c r="BS459" s="4" t="str">
        <f ca="1">IFERROR(RANK(order!BS459,order!BS$3:BS$554,0),"")</f>
        <v/>
      </c>
      <c r="BT459" s="4" t="str">
        <f ca="1">IFERROR(RANK(order!BT459,order!BT$3:BT$554,0),"")</f>
        <v/>
      </c>
      <c r="BU459" s="95">
        <f t="shared" si="625"/>
        <v>457</v>
      </c>
      <c r="BV459" s="35" t="str">
        <f t="shared" si="626"/>
        <v>E1</v>
      </c>
      <c r="BW459" s="55">
        <f t="shared" ca="1" si="549"/>
        <v>0</v>
      </c>
      <c r="BX459" s="56" t="str">
        <f t="shared" ca="1" si="550"/>
        <v/>
      </c>
      <c r="BY459" s="56" t="str">
        <f t="shared" ca="1" si="551"/>
        <v/>
      </c>
      <c r="BZ459" s="57" t="str">
        <f t="shared" ca="1" si="552"/>
        <v/>
      </c>
      <c r="CA459" s="57" t="str">
        <f t="shared" ca="1" si="553"/>
        <v/>
      </c>
      <c r="CB459" s="58" t="str">
        <f t="shared" ca="1" si="554"/>
        <v/>
      </c>
      <c r="CC459" s="57" t="str">
        <f t="shared" ca="1" si="555"/>
        <v/>
      </c>
      <c r="CD459" s="57" t="str">
        <f t="shared" ca="1" si="556"/>
        <v/>
      </c>
      <c r="CE459" s="58" t="str">
        <f t="shared" ca="1" si="557"/>
        <v/>
      </c>
      <c r="CF459" s="59" t="str">
        <f t="shared" ca="1" si="558"/>
        <v/>
      </c>
      <c r="CG459" s="57" t="str">
        <f t="shared" ca="1" si="559"/>
        <v/>
      </c>
      <c r="CH459" s="57" t="str">
        <f t="shared" ca="1" si="560"/>
        <v/>
      </c>
      <c r="CI459" s="57" t="str">
        <f t="shared" ca="1" si="561"/>
        <v/>
      </c>
      <c r="CJ459" s="57" t="str">
        <f t="shared" ca="1" si="562"/>
        <v/>
      </c>
      <c r="CK459" s="57" t="str">
        <f t="shared" ca="1" si="563"/>
        <v/>
      </c>
      <c r="CL459" s="57" t="str">
        <f t="shared" ca="1" si="564"/>
        <v/>
      </c>
      <c r="CM459" s="57" t="str">
        <f t="shared" ca="1" si="565"/>
        <v/>
      </c>
      <c r="CN459" s="57" t="str">
        <f t="shared" ca="1" si="566"/>
        <v/>
      </c>
      <c r="CO459" s="57" t="str">
        <f t="shared" ca="1" si="567"/>
        <v/>
      </c>
      <c r="CP459" s="57" t="str">
        <f t="shared" ca="1" si="568"/>
        <v/>
      </c>
      <c r="CQ459" s="57" t="str">
        <f t="shared" ca="1" si="569"/>
        <v/>
      </c>
      <c r="CR459" s="57" t="str">
        <f t="shared" ca="1" si="570"/>
        <v/>
      </c>
      <c r="CS459" s="60" t="str">
        <f t="shared" ca="1" si="571"/>
        <v/>
      </c>
      <c r="CT459" s="60" t="str">
        <f t="shared" ca="1" si="572"/>
        <v/>
      </c>
      <c r="CU459" s="60" t="str">
        <f t="shared" ca="1" si="573"/>
        <v/>
      </c>
      <c r="CV459" s="60" t="str">
        <f t="shared" ca="1" si="574"/>
        <v/>
      </c>
      <c r="CW459" s="60" t="str">
        <f t="shared" ca="1" si="575"/>
        <v/>
      </c>
      <c r="CX459" s="60" t="str">
        <f t="shared" ca="1" si="576"/>
        <v/>
      </c>
      <c r="CY459" s="60" t="str">
        <f t="shared" ca="1" si="577"/>
        <v/>
      </c>
      <c r="CZ459" s="60" t="str">
        <f t="shared" ca="1" si="578"/>
        <v/>
      </c>
      <c r="DA459" s="65" t="str">
        <f t="shared" ca="1" si="579"/>
        <v/>
      </c>
      <c r="DB459" s="65" t="str">
        <f t="shared" ca="1" si="580"/>
        <v/>
      </c>
      <c r="DC459" s="65" t="str">
        <f t="shared" ca="1" si="581"/>
        <v/>
      </c>
      <c r="DD459" s="65" t="str">
        <f t="shared" ca="1" si="582"/>
        <v/>
      </c>
      <c r="DE459" s="65" t="str">
        <f t="shared" ca="1" si="583"/>
        <v/>
      </c>
      <c r="DF459" s="66" t="str">
        <f t="shared" ca="1" si="584"/>
        <v/>
      </c>
      <c r="DG459" s="66" t="str">
        <f t="shared" ca="1" si="585"/>
        <v/>
      </c>
      <c r="DH459" s="66" t="str">
        <f t="shared" ca="1" si="586"/>
        <v/>
      </c>
      <c r="DI459" s="66" t="str">
        <f t="shared" ca="1" si="587"/>
        <v/>
      </c>
      <c r="DJ459" s="66" t="str">
        <f t="shared" ca="1" si="588"/>
        <v/>
      </c>
      <c r="DK459" s="65" t="str">
        <f t="shared" ca="1" si="589"/>
        <v/>
      </c>
      <c r="DL459" s="65" t="str">
        <f t="shared" ca="1" si="590"/>
        <v/>
      </c>
      <c r="DM459" s="65" t="str">
        <f t="shared" ca="1" si="591"/>
        <v/>
      </c>
      <c r="DN459" s="65" t="str">
        <f t="shared" ca="1" si="592"/>
        <v/>
      </c>
      <c r="DO459" s="65" t="str">
        <f t="shared" ca="1" si="593"/>
        <v/>
      </c>
      <c r="DP459" s="65" t="str">
        <f t="shared" ca="1" si="594"/>
        <v/>
      </c>
      <c r="DQ459" s="65" t="str">
        <f t="shared" ca="1" si="595"/>
        <v/>
      </c>
      <c r="DR459" s="69" t="str">
        <f t="shared" ca="1" si="596"/>
        <v/>
      </c>
      <c r="DS459" s="69" t="str">
        <f t="shared" ca="1" si="597"/>
        <v/>
      </c>
      <c r="DT459" s="69" t="str">
        <f t="shared" ca="1" si="598"/>
        <v/>
      </c>
      <c r="DU459" s="69" t="str">
        <f t="shared" ca="1" si="599"/>
        <v/>
      </c>
      <c r="DV459" s="69" t="str">
        <f t="shared" ca="1" si="600"/>
        <v/>
      </c>
      <c r="DW459" s="69" t="str">
        <f t="shared" ca="1" si="601"/>
        <v/>
      </c>
      <c r="DX459" s="69" t="str">
        <f t="shared" ca="1" si="602"/>
        <v/>
      </c>
      <c r="DY459" s="69" t="str">
        <f t="shared" ca="1" si="603"/>
        <v/>
      </c>
      <c r="DZ459" s="72" t="str">
        <f t="shared" ca="1" si="604"/>
        <v/>
      </c>
      <c r="EA459" s="72" t="str">
        <f t="shared" ca="1" si="605"/>
        <v/>
      </c>
      <c r="EB459" s="72" t="str">
        <f t="shared" ca="1" si="606"/>
        <v/>
      </c>
      <c r="EC459" s="65" t="str">
        <f t="shared" ca="1" si="607"/>
        <v/>
      </c>
      <c r="ED459" s="65" t="str">
        <f t="shared" ca="1" si="608"/>
        <v/>
      </c>
      <c r="EE459" s="65" t="str">
        <f t="shared" ca="1" si="609"/>
        <v/>
      </c>
      <c r="EF459" s="65" t="str">
        <f t="shared" ca="1" si="610"/>
        <v/>
      </c>
      <c r="EG459" s="65" t="str">
        <f t="shared" ca="1" si="611"/>
        <v/>
      </c>
      <c r="EH459" s="65" t="str">
        <f t="shared" ca="1" si="612"/>
        <v/>
      </c>
      <c r="EI459" s="429" t="str">
        <f t="shared" ca="1" si="613"/>
        <v>No</v>
      </c>
      <c r="EJ459" s="428" t="str">
        <f t="shared" ca="1" si="614"/>
        <v/>
      </c>
      <c r="EK459" s="428" t="str">
        <f t="shared" ca="1" si="615"/>
        <v/>
      </c>
      <c r="EL459" s="65" t="str">
        <f t="shared" ca="1" si="616"/>
        <v/>
      </c>
      <c r="EM459" s="65" t="str">
        <f t="shared" ca="1" si="617"/>
        <v/>
      </c>
      <c r="EN459" s="65" t="str">
        <f t="shared" ca="1" si="618"/>
        <v/>
      </c>
      <c r="EO459" s="433" t="str">
        <f t="shared" ca="1" si="619"/>
        <v/>
      </c>
      <c r="EP459" s="433" t="str">
        <f t="shared" ca="1" si="620"/>
        <v/>
      </c>
      <c r="EQ459" s="433" t="str">
        <f t="shared" ca="1" si="621"/>
        <v/>
      </c>
      <c r="ER459" s="433" t="str">
        <f t="shared" ca="1" si="622"/>
        <v/>
      </c>
      <c r="ES459" s="433" t="str">
        <f t="shared" ca="1" si="623"/>
        <v/>
      </c>
      <c r="ET459" s="433" t="str">
        <f t="shared" ca="1" si="624"/>
        <v/>
      </c>
      <c r="EU459" s="433" t="str">
        <f ca="1">IF(OR(CO459="",CQ459=""),"",Discipline!$P$3*CO459+Discipline!$X$3*CQ459)</f>
        <v/>
      </c>
      <c r="EV459" s="433" t="str">
        <f ca="1">IF(OR(CP459="",CR459=""),"",Discipline!$P$3*CP459+Discipline!$X$3*CR459)</f>
        <v/>
      </c>
    </row>
    <row r="460" spans="1:152" x14ac:dyDescent="0.25">
      <c r="A460" s="10" t="str">
        <f ca="1">IFERROR(RANK(order!A460,order!A$3:A$554,0),"")</f>
        <v/>
      </c>
      <c r="B460" s="10" t="str">
        <f ca="1">IFERROR(RANK(order!B460,order!B$3:B$554,0),"")</f>
        <v/>
      </c>
      <c r="C460" s="10" t="str">
        <f ca="1">IFERROR(RANK(order!C460,order!C$3:C$554,0),"")</f>
        <v/>
      </c>
      <c r="D460" s="4" t="str">
        <f ca="1">IFERROR(RANK(order!D460,order!D$3:D$554,0),"")</f>
        <v/>
      </c>
      <c r="E460" s="4" t="str">
        <f ca="1">IFERROR(RANK(order!E460,order!E$3:E$554,0),"")</f>
        <v/>
      </c>
      <c r="F460" s="4" t="str">
        <f ca="1">IFERROR(RANK(order!F460,order!F$3:F$554,0),"")</f>
        <v/>
      </c>
      <c r="G460" s="10" t="str">
        <f ca="1">IFERROR(RANK(order!G460,order!G$3:G$554,0),"")</f>
        <v/>
      </c>
      <c r="H460" s="10" t="str">
        <f ca="1">IFERROR(RANK(order!H460,order!H$3:H$554,0),"")</f>
        <v/>
      </c>
      <c r="I460" s="10" t="str">
        <f ca="1">IFERROR(RANK(order!I460,order!I$3:I$554,0),"")</f>
        <v/>
      </c>
      <c r="J460" s="4" t="str">
        <f ca="1">IFERROR(RANK(order!J460,order!J$3:J$554,0),"")</f>
        <v/>
      </c>
      <c r="K460" s="4" t="str">
        <f ca="1">IFERROR(RANK(order!K460,order!K$3:K$554,0),"")</f>
        <v/>
      </c>
      <c r="L460" s="4" t="str">
        <f ca="1">IFERROR(RANK(order!L460,order!L$3:L$554,0),"")</f>
        <v/>
      </c>
      <c r="M460" s="10" t="str">
        <f ca="1">IFERROR(RANK(order!M460,order!M$3:M$554,0),"")</f>
        <v/>
      </c>
      <c r="N460" s="10" t="str">
        <f ca="1">IFERROR(RANK(order!N460,order!N$3:N$554,0),"")</f>
        <v/>
      </c>
      <c r="O460" s="10" t="str">
        <f ca="1">IFERROR(RANK(order!O460,order!O$3:O$554,0),"")</f>
        <v/>
      </c>
      <c r="P460" s="4" t="str">
        <f ca="1">IFERROR(RANK(order!P460,order!P$3:P$554,0),"")</f>
        <v/>
      </c>
      <c r="Q460" s="4" t="str">
        <f ca="1">IFERROR(RANK(order!Q460,order!Q$3:Q$554,0),"")</f>
        <v/>
      </c>
      <c r="R460" s="4" t="str">
        <f ca="1">IFERROR(RANK(order!R460,order!R$3:R$554,0),"")</f>
        <v/>
      </c>
      <c r="S460" s="10" t="str">
        <f ca="1">IFERROR(RANK(order!S460,order!S$3:S$554,0),"")</f>
        <v/>
      </c>
      <c r="T460" s="10" t="str">
        <f ca="1">IFERROR(RANK(order!T460,order!T$3:T$554,0),"")</f>
        <v/>
      </c>
      <c r="U460" s="10" t="str">
        <f ca="1">IFERROR(RANK(order!U460,order!U$3:U$554,0),"")</f>
        <v/>
      </c>
      <c r="V460" s="4" t="str">
        <f ca="1">IFERROR(RANK(order!V460,order!V$3:V$554,0),"")</f>
        <v/>
      </c>
      <c r="W460" s="4" t="str">
        <f ca="1">IFERROR(RANK(order!W460,order!W$3:W$554,0),"")</f>
        <v/>
      </c>
      <c r="X460" s="4" t="str">
        <f ca="1">IFERROR(RANK(order!X460,order!X$3:X$554,0),"")</f>
        <v/>
      </c>
      <c r="Y460" s="10" t="str">
        <f ca="1">IFERROR(RANK(order!Y460,order!Y$3:Y$554,0),"")</f>
        <v/>
      </c>
      <c r="Z460" s="10" t="str">
        <f ca="1">IFERROR(RANK(order!Z460,order!Z$3:Z$554,0),"")</f>
        <v/>
      </c>
      <c r="AA460" s="10" t="str">
        <f ca="1">IFERROR(RANK(order!AA460,order!AA$3:AA$554,0),"")</f>
        <v/>
      </c>
      <c r="AB460" s="4" t="str">
        <f ca="1">IFERROR(RANK(order!AB460,order!AB$3:AB$554,0),"")</f>
        <v/>
      </c>
      <c r="AC460" s="4" t="str">
        <f ca="1">IFERROR(RANK(order!AC460,order!AC$3:AC$554,0),"")</f>
        <v/>
      </c>
      <c r="AD460" s="4" t="str">
        <f ca="1">IFERROR(RANK(order!AD460,order!AD$3:AD$554,0),"")</f>
        <v/>
      </c>
      <c r="AE460" s="10" t="str">
        <f ca="1">IFERROR(RANK(order!AE460,order!AE$3:AE$554,0),"")</f>
        <v/>
      </c>
      <c r="AF460" s="10" t="str">
        <f ca="1">IFERROR(RANK(order!AF460,order!AF$3:AF$554,0),"")</f>
        <v/>
      </c>
      <c r="AG460" s="10" t="str">
        <f ca="1">IFERROR(RANK(order!AG460,order!AG$3:AG$554,0),"")</f>
        <v/>
      </c>
      <c r="AH460" s="4" t="str">
        <f ca="1">IFERROR(RANK(order!AH460,order!AH$3:AH$554,0),"")</f>
        <v/>
      </c>
      <c r="AI460" s="4" t="str">
        <f ca="1">IFERROR(RANK(order!AI460,order!AI$3:AI$554,0),"")</f>
        <v/>
      </c>
      <c r="AJ460" s="4" t="str">
        <f ca="1">IFERROR(RANK(order!AJ460,order!AJ$3:AJ$554,0),"")</f>
        <v/>
      </c>
      <c r="AK460" s="10" t="str">
        <f ca="1">IFERROR(RANK(order!AK460,order!AK$3:AK$554,0),"")</f>
        <v/>
      </c>
      <c r="AL460" s="10" t="str">
        <f ca="1">IFERROR(RANK(order!AL460,order!AL$3:AL$554,0),"")</f>
        <v/>
      </c>
      <c r="AM460" s="10" t="str">
        <f ca="1">IFERROR(RANK(order!AM460,order!AM$3:AM$554,0),"")</f>
        <v/>
      </c>
      <c r="AN460" s="4" t="str">
        <f ca="1">IFERROR(RANK(order!AN460,order!AN$3:AN$554,0),"")</f>
        <v/>
      </c>
      <c r="AO460" s="4" t="str">
        <f ca="1">IFERROR(RANK(order!AO460,order!AO$3:AO$554,0),"")</f>
        <v/>
      </c>
      <c r="AP460" s="4" t="str">
        <f ca="1">IFERROR(RANK(order!AP460,order!AP$3:AP$554,0),"")</f>
        <v/>
      </c>
      <c r="AQ460" s="10" t="str">
        <f ca="1">IFERROR(RANK(order!AQ460,order!AQ$3:AQ$554,0),"")</f>
        <v/>
      </c>
      <c r="AR460" s="10" t="str">
        <f ca="1">IFERROR(RANK(order!AR460,order!AR$3:AR$554,0),"")</f>
        <v/>
      </c>
      <c r="AS460" s="10" t="str">
        <f ca="1">IFERROR(RANK(order!AS460,order!AS$3:AS$554,0),"")</f>
        <v/>
      </c>
      <c r="AT460" s="4" t="str">
        <f ca="1">IFERROR(RANK(order!AT460,order!AT$3:AT$554,0),"")</f>
        <v/>
      </c>
      <c r="AU460" s="4" t="str">
        <f ca="1">IFERROR(RANK(order!AU460,order!AU$3:AU$554,0),"")</f>
        <v/>
      </c>
      <c r="AV460" s="4" t="str">
        <f ca="1">IFERROR(RANK(order!AV460,order!AV$3:AV$554,0),"")</f>
        <v/>
      </c>
      <c r="AW460" s="10" t="str">
        <f ca="1">IFERROR(RANK(order!AW460,order!AW$3:AW$554,0),"")</f>
        <v/>
      </c>
      <c r="AX460" s="10" t="str">
        <f ca="1">IFERROR(RANK(order!AX460,order!AX$3:AX$554,0),"")</f>
        <v/>
      </c>
      <c r="AY460" s="10" t="str">
        <f ca="1">IFERROR(RANK(order!AY460,order!AY$3:AY$554,0),"")</f>
        <v/>
      </c>
      <c r="AZ460" s="4" t="str">
        <f ca="1">IFERROR(RANK(order!AZ460,order!AZ$3:AZ$554,0),"")</f>
        <v/>
      </c>
      <c r="BA460" s="4" t="str">
        <f ca="1">IFERROR(RANK(order!BA460,order!BA$3:BA$554,0),"")</f>
        <v/>
      </c>
      <c r="BB460" s="4" t="str">
        <f ca="1">IFERROR(RANK(order!BB460,order!BB$3:BB$554,0),"")</f>
        <v/>
      </c>
      <c r="BC460" s="10" t="str">
        <f ca="1">IFERROR(RANK(order!BC460,order!BC$3:BC$554,0),"")</f>
        <v/>
      </c>
      <c r="BD460" s="10" t="str">
        <f ca="1">IFERROR(RANK(order!BD460,order!BD$3:BD$554,0),"")</f>
        <v/>
      </c>
      <c r="BE460" s="10" t="str">
        <f ca="1">IFERROR(RANK(order!BE460,order!BE$3:BE$554,0),"")</f>
        <v/>
      </c>
      <c r="BF460" s="4" t="str">
        <f ca="1">IFERROR(RANK(order!BF460,order!BF$3:BF$554,0),"")</f>
        <v/>
      </c>
      <c r="BG460" s="4" t="str">
        <f ca="1">IFERROR(RANK(order!BG460,order!BG$3:BG$554,0),"")</f>
        <v/>
      </c>
      <c r="BH460" s="4" t="str">
        <f ca="1">IFERROR(RANK(order!BH460,order!BH$3:BH$554,0),"")</f>
        <v/>
      </c>
      <c r="BI460" s="10" t="str">
        <f ca="1">IFERROR(RANK(order!BI460,order!BI$3:BI$554,0),"")</f>
        <v/>
      </c>
      <c r="BJ460" s="10" t="str">
        <f ca="1">IFERROR(RANK(order!BJ460,order!BJ$3:BJ$554,0),"")</f>
        <v/>
      </c>
      <c r="BK460" s="10" t="str">
        <f ca="1">IFERROR(RANK(order!BK460,order!BK$3:BK$554,0),"")</f>
        <v/>
      </c>
      <c r="BL460" s="4" t="str">
        <f ca="1">IFERROR(RANK(order!BL460,order!BL$3:BL$554,0),"")</f>
        <v/>
      </c>
      <c r="BM460" s="4" t="str">
        <f ca="1">IFERROR(RANK(order!BM460,order!BM$3:BM$554,0),"")</f>
        <v/>
      </c>
      <c r="BN460" s="4" t="str">
        <f ca="1">IFERROR(RANK(order!BN460,order!BN$3:BN$554,0),"")</f>
        <v/>
      </c>
      <c r="BO460" s="10" t="str">
        <f ca="1">IFERROR(RANK(order!BO460,order!BO$3:BO$554,0),"")</f>
        <v/>
      </c>
      <c r="BP460" s="10" t="str">
        <f ca="1">IFERROR(RANK(order!BP460,order!BP$3:BP$554,0),"")</f>
        <v/>
      </c>
      <c r="BQ460" s="10" t="str">
        <f ca="1">IFERROR(RANK(order!BQ460,order!BQ$3:BQ$554,0),"")</f>
        <v/>
      </c>
      <c r="BR460" s="4" t="str">
        <f ca="1">IFERROR(RANK(order!BR460,order!BR$3:BR$554,0),"")</f>
        <v/>
      </c>
      <c r="BS460" s="4" t="str">
        <f ca="1">IFERROR(RANK(order!BS460,order!BS$3:BS$554,0),"")</f>
        <v/>
      </c>
      <c r="BT460" s="4" t="str">
        <f ca="1">IFERROR(RANK(order!BT460,order!BT$3:BT$554,0),"")</f>
        <v/>
      </c>
      <c r="BU460" s="95">
        <f t="shared" si="625"/>
        <v>458</v>
      </c>
      <c r="BV460" s="35" t="str">
        <f t="shared" si="626"/>
        <v>E1</v>
      </c>
      <c r="BW460" s="55">
        <f t="shared" ca="1" si="549"/>
        <v>0</v>
      </c>
      <c r="BX460" s="56" t="str">
        <f t="shared" ca="1" si="550"/>
        <v/>
      </c>
      <c r="BY460" s="56" t="str">
        <f t="shared" ca="1" si="551"/>
        <v/>
      </c>
      <c r="BZ460" s="57" t="str">
        <f t="shared" ca="1" si="552"/>
        <v/>
      </c>
      <c r="CA460" s="57" t="str">
        <f t="shared" ca="1" si="553"/>
        <v/>
      </c>
      <c r="CB460" s="58" t="str">
        <f t="shared" ca="1" si="554"/>
        <v/>
      </c>
      <c r="CC460" s="57" t="str">
        <f t="shared" ca="1" si="555"/>
        <v/>
      </c>
      <c r="CD460" s="57" t="str">
        <f t="shared" ca="1" si="556"/>
        <v/>
      </c>
      <c r="CE460" s="58" t="str">
        <f t="shared" ca="1" si="557"/>
        <v/>
      </c>
      <c r="CF460" s="59" t="str">
        <f t="shared" ca="1" si="558"/>
        <v/>
      </c>
      <c r="CG460" s="57" t="str">
        <f t="shared" ca="1" si="559"/>
        <v/>
      </c>
      <c r="CH460" s="57" t="str">
        <f t="shared" ca="1" si="560"/>
        <v/>
      </c>
      <c r="CI460" s="57" t="str">
        <f t="shared" ca="1" si="561"/>
        <v/>
      </c>
      <c r="CJ460" s="57" t="str">
        <f t="shared" ca="1" si="562"/>
        <v/>
      </c>
      <c r="CK460" s="57" t="str">
        <f t="shared" ca="1" si="563"/>
        <v/>
      </c>
      <c r="CL460" s="57" t="str">
        <f t="shared" ca="1" si="564"/>
        <v/>
      </c>
      <c r="CM460" s="57" t="str">
        <f t="shared" ca="1" si="565"/>
        <v/>
      </c>
      <c r="CN460" s="57" t="str">
        <f t="shared" ca="1" si="566"/>
        <v/>
      </c>
      <c r="CO460" s="57" t="str">
        <f t="shared" ca="1" si="567"/>
        <v/>
      </c>
      <c r="CP460" s="57" t="str">
        <f t="shared" ca="1" si="568"/>
        <v/>
      </c>
      <c r="CQ460" s="57" t="str">
        <f t="shared" ca="1" si="569"/>
        <v/>
      </c>
      <c r="CR460" s="57" t="str">
        <f t="shared" ca="1" si="570"/>
        <v/>
      </c>
      <c r="CS460" s="60" t="str">
        <f t="shared" ca="1" si="571"/>
        <v/>
      </c>
      <c r="CT460" s="60" t="str">
        <f t="shared" ca="1" si="572"/>
        <v/>
      </c>
      <c r="CU460" s="60" t="str">
        <f t="shared" ca="1" si="573"/>
        <v/>
      </c>
      <c r="CV460" s="60" t="str">
        <f t="shared" ca="1" si="574"/>
        <v/>
      </c>
      <c r="CW460" s="60" t="str">
        <f t="shared" ca="1" si="575"/>
        <v/>
      </c>
      <c r="CX460" s="60" t="str">
        <f t="shared" ca="1" si="576"/>
        <v/>
      </c>
      <c r="CY460" s="60" t="str">
        <f t="shared" ca="1" si="577"/>
        <v/>
      </c>
      <c r="CZ460" s="60" t="str">
        <f t="shared" ca="1" si="578"/>
        <v/>
      </c>
      <c r="DA460" s="65" t="str">
        <f t="shared" ca="1" si="579"/>
        <v/>
      </c>
      <c r="DB460" s="65" t="str">
        <f t="shared" ca="1" si="580"/>
        <v/>
      </c>
      <c r="DC460" s="65" t="str">
        <f t="shared" ca="1" si="581"/>
        <v/>
      </c>
      <c r="DD460" s="65" t="str">
        <f t="shared" ca="1" si="582"/>
        <v/>
      </c>
      <c r="DE460" s="65" t="str">
        <f t="shared" ca="1" si="583"/>
        <v/>
      </c>
      <c r="DF460" s="66" t="str">
        <f t="shared" ca="1" si="584"/>
        <v/>
      </c>
      <c r="DG460" s="66" t="str">
        <f t="shared" ca="1" si="585"/>
        <v/>
      </c>
      <c r="DH460" s="66" t="str">
        <f t="shared" ca="1" si="586"/>
        <v/>
      </c>
      <c r="DI460" s="66" t="str">
        <f t="shared" ca="1" si="587"/>
        <v/>
      </c>
      <c r="DJ460" s="66" t="str">
        <f t="shared" ca="1" si="588"/>
        <v/>
      </c>
      <c r="DK460" s="65" t="str">
        <f t="shared" ca="1" si="589"/>
        <v/>
      </c>
      <c r="DL460" s="65" t="str">
        <f t="shared" ca="1" si="590"/>
        <v/>
      </c>
      <c r="DM460" s="65" t="str">
        <f t="shared" ca="1" si="591"/>
        <v/>
      </c>
      <c r="DN460" s="65" t="str">
        <f t="shared" ca="1" si="592"/>
        <v/>
      </c>
      <c r="DO460" s="65" t="str">
        <f t="shared" ca="1" si="593"/>
        <v/>
      </c>
      <c r="DP460" s="65" t="str">
        <f t="shared" ca="1" si="594"/>
        <v/>
      </c>
      <c r="DQ460" s="65" t="str">
        <f t="shared" ca="1" si="595"/>
        <v/>
      </c>
      <c r="DR460" s="69" t="str">
        <f t="shared" ca="1" si="596"/>
        <v/>
      </c>
      <c r="DS460" s="69" t="str">
        <f t="shared" ca="1" si="597"/>
        <v/>
      </c>
      <c r="DT460" s="69" t="str">
        <f t="shared" ca="1" si="598"/>
        <v/>
      </c>
      <c r="DU460" s="69" t="str">
        <f t="shared" ca="1" si="599"/>
        <v/>
      </c>
      <c r="DV460" s="69" t="str">
        <f t="shared" ca="1" si="600"/>
        <v/>
      </c>
      <c r="DW460" s="69" t="str">
        <f t="shared" ca="1" si="601"/>
        <v/>
      </c>
      <c r="DX460" s="69" t="str">
        <f t="shared" ca="1" si="602"/>
        <v/>
      </c>
      <c r="DY460" s="69" t="str">
        <f t="shared" ca="1" si="603"/>
        <v/>
      </c>
      <c r="DZ460" s="72" t="str">
        <f t="shared" ca="1" si="604"/>
        <v/>
      </c>
      <c r="EA460" s="72" t="str">
        <f t="shared" ca="1" si="605"/>
        <v/>
      </c>
      <c r="EB460" s="72" t="str">
        <f t="shared" ca="1" si="606"/>
        <v/>
      </c>
      <c r="EC460" s="65" t="str">
        <f t="shared" ca="1" si="607"/>
        <v/>
      </c>
      <c r="ED460" s="65" t="str">
        <f t="shared" ca="1" si="608"/>
        <v/>
      </c>
      <c r="EE460" s="65" t="str">
        <f t="shared" ca="1" si="609"/>
        <v/>
      </c>
      <c r="EF460" s="65" t="str">
        <f t="shared" ca="1" si="610"/>
        <v/>
      </c>
      <c r="EG460" s="65" t="str">
        <f t="shared" ca="1" si="611"/>
        <v/>
      </c>
      <c r="EH460" s="65" t="str">
        <f t="shared" ca="1" si="612"/>
        <v/>
      </c>
      <c r="EI460" s="429" t="str">
        <f t="shared" ca="1" si="613"/>
        <v>No</v>
      </c>
      <c r="EJ460" s="428" t="str">
        <f t="shared" ca="1" si="614"/>
        <v/>
      </c>
      <c r="EK460" s="428" t="str">
        <f t="shared" ca="1" si="615"/>
        <v/>
      </c>
      <c r="EL460" s="65" t="str">
        <f t="shared" ca="1" si="616"/>
        <v/>
      </c>
      <c r="EM460" s="65" t="str">
        <f t="shared" ca="1" si="617"/>
        <v/>
      </c>
      <c r="EN460" s="65" t="str">
        <f t="shared" ca="1" si="618"/>
        <v/>
      </c>
      <c r="EO460" s="433" t="str">
        <f t="shared" ca="1" si="619"/>
        <v/>
      </c>
      <c r="EP460" s="433" t="str">
        <f t="shared" ca="1" si="620"/>
        <v/>
      </c>
      <c r="EQ460" s="433" t="str">
        <f t="shared" ca="1" si="621"/>
        <v/>
      </c>
      <c r="ER460" s="433" t="str">
        <f t="shared" ca="1" si="622"/>
        <v/>
      </c>
      <c r="ES460" s="433" t="str">
        <f t="shared" ca="1" si="623"/>
        <v/>
      </c>
      <c r="ET460" s="433" t="str">
        <f t="shared" ca="1" si="624"/>
        <v/>
      </c>
      <c r="EU460" s="433" t="str">
        <f ca="1">IF(OR(CO460="",CQ460=""),"",Discipline!$P$3*CO460+Discipline!$X$3*CQ460)</f>
        <v/>
      </c>
      <c r="EV460" s="433" t="str">
        <f ca="1">IF(OR(CP460="",CR460=""),"",Discipline!$P$3*CP460+Discipline!$X$3*CR460)</f>
        <v/>
      </c>
    </row>
    <row r="461" spans="1:152" x14ac:dyDescent="0.25">
      <c r="A461" s="10" t="str">
        <f ca="1">IFERROR(RANK(order!A461,order!A$3:A$554,0),"")</f>
        <v/>
      </c>
      <c r="B461" s="10" t="str">
        <f ca="1">IFERROR(RANK(order!B461,order!B$3:B$554,0),"")</f>
        <v/>
      </c>
      <c r="C461" s="10" t="str">
        <f ca="1">IFERROR(RANK(order!C461,order!C$3:C$554,0),"")</f>
        <v/>
      </c>
      <c r="D461" s="4" t="str">
        <f ca="1">IFERROR(RANK(order!D461,order!D$3:D$554,0),"")</f>
        <v/>
      </c>
      <c r="E461" s="4" t="str">
        <f ca="1">IFERROR(RANK(order!E461,order!E$3:E$554,0),"")</f>
        <v/>
      </c>
      <c r="F461" s="4" t="str">
        <f ca="1">IFERROR(RANK(order!F461,order!F$3:F$554,0),"")</f>
        <v/>
      </c>
      <c r="G461" s="10" t="str">
        <f ca="1">IFERROR(RANK(order!G461,order!G$3:G$554,0),"")</f>
        <v/>
      </c>
      <c r="H461" s="10" t="str">
        <f ca="1">IFERROR(RANK(order!H461,order!H$3:H$554,0),"")</f>
        <v/>
      </c>
      <c r="I461" s="10" t="str">
        <f ca="1">IFERROR(RANK(order!I461,order!I$3:I$554,0),"")</f>
        <v/>
      </c>
      <c r="J461" s="4" t="str">
        <f ca="1">IFERROR(RANK(order!J461,order!J$3:J$554,0),"")</f>
        <v/>
      </c>
      <c r="K461" s="4" t="str">
        <f ca="1">IFERROR(RANK(order!K461,order!K$3:K$554,0),"")</f>
        <v/>
      </c>
      <c r="L461" s="4" t="str">
        <f ca="1">IFERROR(RANK(order!L461,order!L$3:L$554,0),"")</f>
        <v/>
      </c>
      <c r="M461" s="10" t="str">
        <f ca="1">IFERROR(RANK(order!M461,order!M$3:M$554,0),"")</f>
        <v/>
      </c>
      <c r="N461" s="10" t="str">
        <f ca="1">IFERROR(RANK(order!N461,order!N$3:N$554,0),"")</f>
        <v/>
      </c>
      <c r="O461" s="10" t="str">
        <f ca="1">IFERROR(RANK(order!O461,order!O$3:O$554,0),"")</f>
        <v/>
      </c>
      <c r="P461" s="4" t="str">
        <f ca="1">IFERROR(RANK(order!P461,order!P$3:P$554,0),"")</f>
        <v/>
      </c>
      <c r="Q461" s="4" t="str">
        <f ca="1">IFERROR(RANK(order!Q461,order!Q$3:Q$554,0),"")</f>
        <v/>
      </c>
      <c r="R461" s="4" t="str">
        <f ca="1">IFERROR(RANK(order!R461,order!R$3:R$554,0),"")</f>
        <v/>
      </c>
      <c r="S461" s="10" t="str">
        <f ca="1">IFERROR(RANK(order!S461,order!S$3:S$554,0),"")</f>
        <v/>
      </c>
      <c r="T461" s="10" t="str">
        <f ca="1">IFERROR(RANK(order!T461,order!T$3:T$554,0),"")</f>
        <v/>
      </c>
      <c r="U461" s="10" t="str">
        <f ca="1">IFERROR(RANK(order!U461,order!U$3:U$554,0),"")</f>
        <v/>
      </c>
      <c r="V461" s="4" t="str">
        <f ca="1">IFERROR(RANK(order!V461,order!V$3:V$554,0),"")</f>
        <v/>
      </c>
      <c r="W461" s="4" t="str">
        <f ca="1">IFERROR(RANK(order!W461,order!W$3:W$554,0),"")</f>
        <v/>
      </c>
      <c r="X461" s="4" t="str">
        <f ca="1">IFERROR(RANK(order!X461,order!X$3:X$554,0),"")</f>
        <v/>
      </c>
      <c r="Y461" s="10" t="str">
        <f ca="1">IFERROR(RANK(order!Y461,order!Y$3:Y$554,0),"")</f>
        <v/>
      </c>
      <c r="Z461" s="10" t="str">
        <f ca="1">IFERROR(RANK(order!Z461,order!Z$3:Z$554,0),"")</f>
        <v/>
      </c>
      <c r="AA461" s="10" t="str">
        <f ca="1">IFERROR(RANK(order!AA461,order!AA$3:AA$554,0),"")</f>
        <v/>
      </c>
      <c r="AB461" s="4" t="str">
        <f ca="1">IFERROR(RANK(order!AB461,order!AB$3:AB$554,0),"")</f>
        <v/>
      </c>
      <c r="AC461" s="4" t="str">
        <f ca="1">IFERROR(RANK(order!AC461,order!AC$3:AC$554,0),"")</f>
        <v/>
      </c>
      <c r="AD461" s="4" t="str">
        <f ca="1">IFERROR(RANK(order!AD461,order!AD$3:AD$554,0),"")</f>
        <v/>
      </c>
      <c r="AE461" s="10" t="str">
        <f ca="1">IFERROR(RANK(order!AE461,order!AE$3:AE$554,0),"")</f>
        <v/>
      </c>
      <c r="AF461" s="10" t="str">
        <f ca="1">IFERROR(RANK(order!AF461,order!AF$3:AF$554,0),"")</f>
        <v/>
      </c>
      <c r="AG461" s="10" t="str">
        <f ca="1">IFERROR(RANK(order!AG461,order!AG$3:AG$554,0),"")</f>
        <v/>
      </c>
      <c r="AH461" s="4" t="str">
        <f ca="1">IFERROR(RANK(order!AH461,order!AH$3:AH$554,0),"")</f>
        <v/>
      </c>
      <c r="AI461" s="4" t="str">
        <f ca="1">IFERROR(RANK(order!AI461,order!AI$3:AI$554,0),"")</f>
        <v/>
      </c>
      <c r="AJ461" s="4" t="str">
        <f ca="1">IFERROR(RANK(order!AJ461,order!AJ$3:AJ$554,0),"")</f>
        <v/>
      </c>
      <c r="AK461" s="10" t="str">
        <f ca="1">IFERROR(RANK(order!AK461,order!AK$3:AK$554,0),"")</f>
        <v/>
      </c>
      <c r="AL461" s="10" t="str">
        <f ca="1">IFERROR(RANK(order!AL461,order!AL$3:AL$554,0),"")</f>
        <v/>
      </c>
      <c r="AM461" s="10" t="str">
        <f ca="1">IFERROR(RANK(order!AM461,order!AM$3:AM$554,0),"")</f>
        <v/>
      </c>
      <c r="AN461" s="4" t="str">
        <f ca="1">IFERROR(RANK(order!AN461,order!AN$3:AN$554,0),"")</f>
        <v/>
      </c>
      <c r="AO461" s="4" t="str">
        <f ca="1">IFERROR(RANK(order!AO461,order!AO$3:AO$554,0),"")</f>
        <v/>
      </c>
      <c r="AP461" s="4" t="str">
        <f ca="1">IFERROR(RANK(order!AP461,order!AP$3:AP$554,0),"")</f>
        <v/>
      </c>
      <c r="AQ461" s="10" t="str">
        <f ca="1">IFERROR(RANK(order!AQ461,order!AQ$3:AQ$554,0),"")</f>
        <v/>
      </c>
      <c r="AR461" s="10" t="str">
        <f ca="1">IFERROR(RANK(order!AR461,order!AR$3:AR$554,0),"")</f>
        <v/>
      </c>
      <c r="AS461" s="10" t="str">
        <f ca="1">IFERROR(RANK(order!AS461,order!AS$3:AS$554,0),"")</f>
        <v/>
      </c>
      <c r="AT461" s="4" t="str">
        <f ca="1">IFERROR(RANK(order!AT461,order!AT$3:AT$554,0),"")</f>
        <v/>
      </c>
      <c r="AU461" s="4" t="str">
        <f ca="1">IFERROR(RANK(order!AU461,order!AU$3:AU$554,0),"")</f>
        <v/>
      </c>
      <c r="AV461" s="4" t="str">
        <f ca="1">IFERROR(RANK(order!AV461,order!AV$3:AV$554,0),"")</f>
        <v/>
      </c>
      <c r="AW461" s="10" t="str">
        <f ca="1">IFERROR(RANK(order!AW461,order!AW$3:AW$554,0),"")</f>
        <v/>
      </c>
      <c r="AX461" s="10" t="str">
        <f ca="1">IFERROR(RANK(order!AX461,order!AX$3:AX$554,0),"")</f>
        <v/>
      </c>
      <c r="AY461" s="10" t="str">
        <f ca="1">IFERROR(RANK(order!AY461,order!AY$3:AY$554,0),"")</f>
        <v/>
      </c>
      <c r="AZ461" s="4" t="str">
        <f ca="1">IFERROR(RANK(order!AZ461,order!AZ$3:AZ$554,0),"")</f>
        <v/>
      </c>
      <c r="BA461" s="4" t="str">
        <f ca="1">IFERROR(RANK(order!BA461,order!BA$3:BA$554,0),"")</f>
        <v/>
      </c>
      <c r="BB461" s="4" t="str">
        <f ca="1">IFERROR(RANK(order!BB461,order!BB$3:BB$554,0),"")</f>
        <v/>
      </c>
      <c r="BC461" s="10" t="str">
        <f ca="1">IFERROR(RANK(order!BC461,order!BC$3:BC$554,0),"")</f>
        <v/>
      </c>
      <c r="BD461" s="10" t="str">
        <f ca="1">IFERROR(RANK(order!BD461,order!BD$3:BD$554,0),"")</f>
        <v/>
      </c>
      <c r="BE461" s="10" t="str">
        <f ca="1">IFERROR(RANK(order!BE461,order!BE$3:BE$554,0),"")</f>
        <v/>
      </c>
      <c r="BF461" s="4" t="str">
        <f ca="1">IFERROR(RANK(order!BF461,order!BF$3:BF$554,0),"")</f>
        <v/>
      </c>
      <c r="BG461" s="4" t="str">
        <f ca="1">IFERROR(RANK(order!BG461,order!BG$3:BG$554,0),"")</f>
        <v/>
      </c>
      <c r="BH461" s="4" t="str">
        <f ca="1">IFERROR(RANK(order!BH461,order!BH$3:BH$554,0),"")</f>
        <v/>
      </c>
      <c r="BI461" s="10" t="str">
        <f ca="1">IFERROR(RANK(order!BI461,order!BI$3:BI$554,0),"")</f>
        <v/>
      </c>
      <c r="BJ461" s="10" t="str">
        <f ca="1">IFERROR(RANK(order!BJ461,order!BJ$3:BJ$554,0),"")</f>
        <v/>
      </c>
      <c r="BK461" s="10" t="str">
        <f ca="1">IFERROR(RANK(order!BK461,order!BK$3:BK$554,0),"")</f>
        <v/>
      </c>
      <c r="BL461" s="4" t="str">
        <f ca="1">IFERROR(RANK(order!BL461,order!BL$3:BL$554,0),"")</f>
        <v/>
      </c>
      <c r="BM461" s="4" t="str">
        <f ca="1">IFERROR(RANK(order!BM461,order!BM$3:BM$554,0),"")</f>
        <v/>
      </c>
      <c r="BN461" s="4" t="str">
        <f ca="1">IFERROR(RANK(order!BN461,order!BN$3:BN$554,0),"")</f>
        <v/>
      </c>
      <c r="BO461" s="10" t="str">
        <f ca="1">IFERROR(RANK(order!BO461,order!BO$3:BO$554,0),"")</f>
        <v/>
      </c>
      <c r="BP461" s="10" t="str">
        <f ca="1">IFERROR(RANK(order!BP461,order!BP$3:BP$554,0),"")</f>
        <v/>
      </c>
      <c r="BQ461" s="10" t="str">
        <f ca="1">IFERROR(RANK(order!BQ461,order!BQ$3:BQ$554,0),"")</f>
        <v/>
      </c>
      <c r="BR461" s="4" t="str">
        <f ca="1">IFERROR(RANK(order!BR461,order!BR$3:BR$554,0),"")</f>
        <v/>
      </c>
      <c r="BS461" s="4" t="str">
        <f ca="1">IFERROR(RANK(order!BS461,order!BS$3:BS$554,0),"")</f>
        <v/>
      </c>
      <c r="BT461" s="4" t="str">
        <f ca="1">IFERROR(RANK(order!BT461,order!BT$3:BT$554,0),"")</f>
        <v/>
      </c>
      <c r="BU461" s="95">
        <f t="shared" si="625"/>
        <v>459</v>
      </c>
      <c r="BV461" s="35" t="str">
        <f t="shared" si="626"/>
        <v>E1</v>
      </c>
      <c r="BW461" s="55">
        <f t="shared" ca="1" si="549"/>
        <v>0</v>
      </c>
      <c r="BX461" s="56" t="str">
        <f t="shared" ca="1" si="550"/>
        <v/>
      </c>
      <c r="BY461" s="56" t="str">
        <f t="shared" ca="1" si="551"/>
        <v/>
      </c>
      <c r="BZ461" s="57" t="str">
        <f t="shared" ca="1" si="552"/>
        <v/>
      </c>
      <c r="CA461" s="57" t="str">
        <f t="shared" ca="1" si="553"/>
        <v/>
      </c>
      <c r="CB461" s="58" t="str">
        <f t="shared" ca="1" si="554"/>
        <v/>
      </c>
      <c r="CC461" s="57" t="str">
        <f t="shared" ca="1" si="555"/>
        <v/>
      </c>
      <c r="CD461" s="57" t="str">
        <f t="shared" ca="1" si="556"/>
        <v/>
      </c>
      <c r="CE461" s="58" t="str">
        <f t="shared" ca="1" si="557"/>
        <v/>
      </c>
      <c r="CF461" s="59" t="str">
        <f t="shared" ca="1" si="558"/>
        <v/>
      </c>
      <c r="CG461" s="57" t="str">
        <f t="shared" ca="1" si="559"/>
        <v/>
      </c>
      <c r="CH461" s="57" t="str">
        <f t="shared" ca="1" si="560"/>
        <v/>
      </c>
      <c r="CI461" s="57" t="str">
        <f t="shared" ca="1" si="561"/>
        <v/>
      </c>
      <c r="CJ461" s="57" t="str">
        <f t="shared" ca="1" si="562"/>
        <v/>
      </c>
      <c r="CK461" s="57" t="str">
        <f t="shared" ca="1" si="563"/>
        <v/>
      </c>
      <c r="CL461" s="57" t="str">
        <f t="shared" ca="1" si="564"/>
        <v/>
      </c>
      <c r="CM461" s="57" t="str">
        <f t="shared" ca="1" si="565"/>
        <v/>
      </c>
      <c r="CN461" s="57" t="str">
        <f t="shared" ca="1" si="566"/>
        <v/>
      </c>
      <c r="CO461" s="57" t="str">
        <f t="shared" ca="1" si="567"/>
        <v/>
      </c>
      <c r="CP461" s="57" t="str">
        <f t="shared" ca="1" si="568"/>
        <v/>
      </c>
      <c r="CQ461" s="57" t="str">
        <f t="shared" ca="1" si="569"/>
        <v/>
      </c>
      <c r="CR461" s="57" t="str">
        <f t="shared" ca="1" si="570"/>
        <v/>
      </c>
      <c r="CS461" s="60" t="str">
        <f t="shared" ca="1" si="571"/>
        <v/>
      </c>
      <c r="CT461" s="60" t="str">
        <f t="shared" ca="1" si="572"/>
        <v/>
      </c>
      <c r="CU461" s="60" t="str">
        <f t="shared" ca="1" si="573"/>
        <v/>
      </c>
      <c r="CV461" s="60" t="str">
        <f t="shared" ca="1" si="574"/>
        <v/>
      </c>
      <c r="CW461" s="60" t="str">
        <f t="shared" ca="1" si="575"/>
        <v/>
      </c>
      <c r="CX461" s="60" t="str">
        <f t="shared" ca="1" si="576"/>
        <v/>
      </c>
      <c r="CY461" s="60" t="str">
        <f t="shared" ca="1" si="577"/>
        <v/>
      </c>
      <c r="CZ461" s="60" t="str">
        <f t="shared" ca="1" si="578"/>
        <v/>
      </c>
      <c r="DA461" s="65" t="str">
        <f t="shared" ca="1" si="579"/>
        <v/>
      </c>
      <c r="DB461" s="65" t="str">
        <f t="shared" ca="1" si="580"/>
        <v/>
      </c>
      <c r="DC461" s="65" t="str">
        <f t="shared" ca="1" si="581"/>
        <v/>
      </c>
      <c r="DD461" s="65" t="str">
        <f t="shared" ca="1" si="582"/>
        <v/>
      </c>
      <c r="DE461" s="65" t="str">
        <f t="shared" ca="1" si="583"/>
        <v/>
      </c>
      <c r="DF461" s="66" t="str">
        <f t="shared" ca="1" si="584"/>
        <v/>
      </c>
      <c r="DG461" s="66" t="str">
        <f t="shared" ca="1" si="585"/>
        <v/>
      </c>
      <c r="DH461" s="66" t="str">
        <f t="shared" ca="1" si="586"/>
        <v/>
      </c>
      <c r="DI461" s="66" t="str">
        <f t="shared" ca="1" si="587"/>
        <v/>
      </c>
      <c r="DJ461" s="66" t="str">
        <f t="shared" ca="1" si="588"/>
        <v/>
      </c>
      <c r="DK461" s="65" t="str">
        <f t="shared" ca="1" si="589"/>
        <v/>
      </c>
      <c r="DL461" s="65" t="str">
        <f t="shared" ca="1" si="590"/>
        <v/>
      </c>
      <c r="DM461" s="65" t="str">
        <f t="shared" ca="1" si="591"/>
        <v/>
      </c>
      <c r="DN461" s="65" t="str">
        <f t="shared" ca="1" si="592"/>
        <v/>
      </c>
      <c r="DO461" s="65" t="str">
        <f t="shared" ca="1" si="593"/>
        <v/>
      </c>
      <c r="DP461" s="65" t="str">
        <f t="shared" ca="1" si="594"/>
        <v/>
      </c>
      <c r="DQ461" s="65" t="str">
        <f t="shared" ca="1" si="595"/>
        <v/>
      </c>
      <c r="DR461" s="69" t="str">
        <f t="shared" ca="1" si="596"/>
        <v/>
      </c>
      <c r="DS461" s="69" t="str">
        <f t="shared" ca="1" si="597"/>
        <v/>
      </c>
      <c r="DT461" s="69" t="str">
        <f t="shared" ca="1" si="598"/>
        <v/>
      </c>
      <c r="DU461" s="69" t="str">
        <f t="shared" ca="1" si="599"/>
        <v/>
      </c>
      <c r="DV461" s="69" t="str">
        <f t="shared" ca="1" si="600"/>
        <v/>
      </c>
      <c r="DW461" s="69" t="str">
        <f t="shared" ca="1" si="601"/>
        <v/>
      </c>
      <c r="DX461" s="69" t="str">
        <f t="shared" ca="1" si="602"/>
        <v/>
      </c>
      <c r="DY461" s="69" t="str">
        <f t="shared" ca="1" si="603"/>
        <v/>
      </c>
      <c r="DZ461" s="72" t="str">
        <f t="shared" ca="1" si="604"/>
        <v/>
      </c>
      <c r="EA461" s="72" t="str">
        <f t="shared" ca="1" si="605"/>
        <v/>
      </c>
      <c r="EB461" s="72" t="str">
        <f t="shared" ca="1" si="606"/>
        <v/>
      </c>
      <c r="EC461" s="65" t="str">
        <f t="shared" ca="1" si="607"/>
        <v/>
      </c>
      <c r="ED461" s="65" t="str">
        <f t="shared" ca="1" si="608"/>
        <v/>
      </c>
      <c r="EE461" s="65" t="str">
        <f t="shared" ca="1" si="609"/>
        <v/>
      </c>
      <c r="EF461" s="65" t="str">
        <f t="shared" ca="1" si="610"/>
        <v/>
      </c>
      <c r="EG461" s="65" t="str">
        <f t="shared" ca="1" si="611"/>
        <v/>
      </c>
      <c r="EH461" s="65" t="str">
        <f t="shared" ca="1" si="612"/>
        <v/>
      </c>
      <c r="EI461" s="429" t="str">
        <f t="shared" ca="1" si="613"/>
        <v>No</v>
      </c>
      <c r="EJ461" s="428" t="str">
        <f t="shared" ca="1" si="614"/>
        <v/>
      </c>
      <c r="EK461" s="428" t="str">
        <f t="shared" ca="1" si="615"/>
        <v/>
      </c>
      <c r="EL461" s="65" t="str">
        <f t="shared" ca="1" si="616"/>
        <v/>
      </c>
      <c r="EM461" s="65" t="str">
        <f t="shared" ca="1" si="617"/>
        <v/>
      </c>
      <c r="EN461" s="65" t="str">
        <f t="shared" ca="1" si="618"/>
        <v/>
      </c>
      <c r="EO461" s="433" t="str">
        <f t="shared" ca="1" si="619"/>
        <v/>
      </c>
      <c r="EP461" s="433" t="str">
        <f t="shared" ca="1" si="620"/>
        <v/>
      </c>
      <c r="EQ461" s="433" t="str">
        <f t="shared" ca="1" si="621"/>
        <v/>
      </c>
      <c r="ER461" s="433" t="str">
        <f t="shared" ca="1" si="622"/>
        <v/>
      </c>
      <c r="ES461" s="433" t="str">
        <f t="shared" ca="1" si="623"/>
        <v/>
      </c>
      <c r="ET461" s="433" t="str">
        <f t="shared" ca="1" si="624"/>
        <v/>
      </c>
      <c r="EU461" s="433" t="str">
        <f ca="1">IF(OR(CO461="",CQ461=""),"",Discipline!$P$3*CO461+Discipline!$X$3*CQ461)</f>
        <v/>
      </c>
      <c r="EV461" s="433" t="str">
        <f ca="1">IF(OR(CP461="",CR461=""),"",Discipline!$P$3*CP461+Discipline!$X$3*CR461)</f>
        <v/>
      </c>
    </row>
    <row r="462" spans="1:152" x14ac:dyDescent="0.25">
      <c r="A462" s="10" t="str">
        <f ca="1">IFERROR(RANK(order!A462,order!A$3:A$554,0),"")</f>
        <v/>
      </c>
      <c r="B462" s="10" t="str">
        <f ca="1">IFERROR(RANK(order!B462,order!B$3:B$554,0),"")</f>
        <v/>
      </c>
      <c r="C462" s="10" t="str">
        <f ca="1">IFERROR(RANK(order!C462,order!C$3:C$554,0),"")</f>
        <v/>
      </c>
      <c r="D462" s="4" t="str">
        <f ca="1">IFERROR(RANK(order!D462,order!D$3:D$554,0),"")</f>
        <v/>
      </c>
      <c r="E462" s="4" t="str">
        <f ca="1">IFERROR(RANK(order!E462,order!E$3:E$554,0),"")</f>
        <v/>
      </c>
      <c r="F462" s="4" t="str">
        <f ca="1">IFERROR(RANK(order!F462,order!F$3:F$554,0),"")</f>
        <v/>
      </c>
      <c r="G462" s="10" t="str">
        <f ca="1">IFERROR(RANK(order!G462,order!G$3:G$554,0),"")</f>
        <v/>
      </c>
      <c r="H462" s="10" t="str">
        <f ca="1">IFERROR(RANK(order!H462,order!H$3:H$554,0),"")</f>
        <v/>
      </c>
      <c r="I462" s="10" t="str">
        <f ca="1">IFERROR(RANK(order!I462,order!I$3:I$554,0),"")</f>
        <v/>
      </c>
      <c r="J462" s="4" t="str">
        <f ca="1">IFERROR(RANK(order!J462,order!J$3:J$554,0),"")</f>
        <v/>
      </c>
      <c r="K462" s="4" t="str">
        <f ca="1">IFERROR(RANK(order!K462,order!K$3:K$554,0),"")</f>
        <v/>
      </c>
      <c r="L462" s="4" t="str">
        <f ca="1">IFERROR(RANK(order!L462,order!L$3:L$554,0),"")</f>
        <v/>
      </c>
      <c r="M462" s="10" t="str">
        <f ca="1">IFERROR(RANK(order!M462,order!M$3:M$554,0),"")</f>
        <v/>
      </c>
      <c r="N462" s="10" t="str">
        <f ca="1">IFERROR(RANK(order!N462,order!N$3:N$554,0),"")</f>
        <v/>
      </c>
      <c r="O462" s="10" t="str">
        <f ca="1">IFERROR(RANK(order!O462,order!O$3:O$554,0),"")</f>
        <v/>
      </c>
      <c r="P462" s="4" t="str">
        <f ca="1">IFERROR(RANK(order!P462,order!P$3:P$554,0),"")</f>
        <v/>
      </c>
      <c r="Q462" s="4" t="str">
        <f ca="1">IFERROR(RANK(order!Q462,order!Q$3:Q$554,0),"")</f>
        <v/>
      </c>
      <c r="R462" s="4" t="str">
        <f ca="1">IFERROR(RANK(order!R462,order!R$3:R$554,0),"")</f>
        <v/>
      </c>
      <c r="S462" s="10" t="str">
        <f ca="1">IFERROR(RANK(order!S462,order!S$3:S$554,0),"")</f>
        <v/>
      </c>
      <c r="T462" s="10" t="str">
        <f ca="1">IFERROR(RANK(order!T462,order!T$3:T$554,0),"")</f>
        <v/>
      </c>
      <c r="U462" s="10" t="str">
        <f ca="1">IFERROR(RANK(order!U462,order!U$3:U$554,0),"")</f>
        <v/>
      </c>
      <c r="V462" s="4" t="str">
        <f ca="1">IFERROR(RANK(order!V462,order!V$3:V$554,0),"")</f>
        <v/>
      </c>
      <c r="W462" s="4" t="str">
        <f ca="1">IFERROR(RANK(order!W462,order!W$3:W$554,0),"")</f>
        <v/>
      </c>
      <c r="X462" s="4" t="str">
        <f ca="1">IFERROR(RANK(order!X462,order!X$3:X$554,0),"")</f>
        <v/>
      </c>
      <c r="Y462" s="10" t="str">
        <f ca="1">IFERROR(RANK(order!Y462,order!Y$3:Y$554,0),"")</f>
        <v/>
      </c>
      <c r="Z462" s="10" t="str">
        <f ca="1">IFERROR(RANK(order!Z462,order!Z$3:Z$554,0),"")</f>
        <v/>
      </c>
      <c r="AA462" s="10" t="str">
        <f ca="1">IFERROR(RANK(order!AA462,order!AA$3:AA$554,0),"")</f>
        <v/>
      </c>
      <c r="AB462" s="4" t="str">
        <f ca="1">IFERROR(RANK(order!AB462,order!AB$3:AB$554,0),"")</f>
        <v/>
      </c>
      <c r="AC462" s="4" t="str">
        <f ca="1">IFERROR(RANK(order!AC462,order!AC$3:AC$554,0),"")</f>
        <v/>
      </c>
      <c r="AD462" s="4" t="str">
        <f ca="1">IFERROR(RANK(order!AD462,order!AD$3:AD$554,0),"")</f>
        <v/>
      </c>
      <c r="AE462" s="10" t="str">
        <f ca="1">IFERROR(RANK(order!AE462,order!AE$3:AE$554,0),"")</f>
        <v/>
      </c>
      <c r="AF462" s="10" t="str">
        <f ca="1">IFERROR(RANK(order!AF462,order!AF$3:AF$554,0),"")</f>
        <v/>
      </c>
      <c r="AG462" s="10" t="str">
        <f ca="1">IFERROR(RANK(order!AG462,order!AG$3:AG$554,0),"")</f>
        <v/>
      </c>
      <c r="AH462" s="4" t="str">
        <f ca="1">IFERROR(RANK(order!AH462,order!AH$3:AH$554,0),"")</f>
        <v/>
      </c>
      <c r="AI462" s="4" t="str">
        <f ca="1">IFERROR(RANK(order!AI462,order!AI$3:AI$554,0),"")</f>
        <v/>
      </c>
      <c r="AJ462" s="4" t="str">
        <f ca="1">IFERROR(RANK(order!AJ462,order!AJ$3:AJ$554,0),"")</f>
        <v/>
      </c>
      <c r="AK462" s="10" t="str">
        <f ca="1">IFERROR(RANK(order!AK462,order!AK$3:AK$554,0),"")</f>
        <v/>
      </c>
      <c r="AL462" s="10" t="str">
        <f ca="1">IFERROR(RANK(order!AL462,order!AL$3:AL$554,0),"")</f>
        <v/>
      </c>
      <c r="AM462" s="10" t="str">
        <f ca="1">IFERROR(RANK(order!AM462,order!AM$3:AM$554,0),"")</f>
        <v/>
      </c>
      <c r="AN462" s="4" t="str">
        <f ca="1">IFERROR(RANK(order!AN462,order!AN$3:AN$554,0),"")</f>
        <v/>
      </c>
      <c r="AO462" s="4" t="str">
        <f ca="1">IFERROR(RANK(order!AO462,order!AO$3:AO$554,0),"")</f>
        <v/>
      </c>
      <c r="AP462" s="4" t="str">
        <f ca="1">IFERROR(RANK(order!AP462,order!AP$3:AP$554,0),"")</f>
        <v/>
      </c>
      <c r="AQ462" s="10" t="str">
        <f ca="1">IFERROR(RANK(order!AQ462,order!AQ$3:AQ$554,0),"")</f>
        <v/>
      </c>
      <c r="AR462" s="10" t="str">
        <f ca="1">IFERROR(RANK(order!AR462,order!AR$3:AR$554,0),"")</f>
        <v/>
      </c>
      <c r="AS462" s="10" t="str">
        <f ca="1">IFERROR(RANK(order!AS462,order!AS$3:AS$554,0),"")</f>
        <v/>
      </c>
      <c r="AT462" s="4" t="str">
        <f ca="1">IFERROR(RANK(order!AT462,order!AT$3:AT$554,0),"")</f>
        <v/>
      </c>
      <c r="AU462" s="4" t="str">
        <f ca="1">IFERROR(RANK(order!AU462,order!AU$3:AU$554,0),"")</f>
        <v/>
      </c>
      <c r="AV462" s="4" t="str">
        <f ca="1">IFERROR(RANK(order!AV462,order!AV$3:AV$554,0),"")</f>
        <v/>
      </c>
      <c r="AW462" s="10" t="str">
        <f ca="1">IFERROR(RANK(order!AW462,order!AW$3:AW$554,0),"")</f>
        <v/>
      </c>
      <c r="AX462" s="10" t="str">
        <f ca="1">IFERROR(RANK(order!AX462,order!AX$3:AX$554,0),"")</f>
        <v/>
      </c>
      <c r="AY462" s="10" t="str">
        <f ca="1">IFERROR(RANK(order!AY462,order!AY$3:AY$554,0),"")</f>
        <v/>
      </c>
      <c r="AZ462" s="4" t="str">
        <f ca="1">IFERROR(RANK(order!AZ462,order!AZ$3:AZ$554,0),"")</f>
        <v/>
      </c>
      <c r="BA462" s="4" t="str">
        <f ca="1">IFERROR(RANK(order!BA462,order!BA$3:BA$554,0),"")</f>
        <v/>
      </c>
      <c r="BB462" s="4" t="str">
        <f ca="1">IFERROR(RANK(order!BB462,order!BB$3:BB$554,0),"")</f>
        <v/>
      </c>
      <c r="BC462" s="10" t="str">
        <f ca="1">IFERROR(RANK(order!BC462,order!BC$3:BC$554,0),"")</f>
        <v/>
      </c>
      <c r="BD462" s="10" t="str">
        <f ca="1">IFERROR(RANK(order!BD462,order!BD$3:BD$554,0),"")</f>
        <v/>
      </c>
      <c r="BE462" s="10" t="str">
        <f ca="1">IFERROR(RANK(order!BE462,order!BE$3:BE$554,0),"")</f>
        <v/>
      </c>
      <c r="BF462" s="4" t="str">
        <f ca="1">IFERROR(RANK(order!BF462,order!BF$3:BF$554,0),"")</f>
        <v/>
      </c>
      <c r="BG462" s="4" t="str">
        <f ca="1">IFERROR(RANK(order!BG462,order!BG$3:BG$554,0),"")</f>
        <v/>
      </c>
      <c r="BH462" s="4" t="str">
        <f ca="1">IFERROR(RANK(order!BH462,order!BH$3:BH$554,0),"")</f>
        <v/>
      </c>
      <c r="BI462" s="10" t="str">
        <f ca="1">IFERROR(RANK(order!BI462,order!BI$3:BI$554,0),"")</f>
        <v/>
      </c>
      <c r="BJ462" s="10" t="str">
        <f ca="1">IFERROR(RANK(order!BJ462,order!BJ$3:BJ$554,0),"")</f>
        <v/>
      </c>
      <c r="BK462" s="10" t="str">
        <f ca="1">IFERROR(RANK(order!BK462,order!BK$3:BK$554,0),"")</f>
        <v/>
      </c>
      <c r="BL462" s="4" t="str">
        <f ca="1">IFERROR(RANK(order!BL462,order!BL$3:BL$554,0),"")</f>
        <v/>
      </c>
      <c r="BM462" s="4" t="str">
        <f ca="1">IFERROR(RANK(order!BM462,order!BM$3:BM$554,0),"")</f>
        <v/>
      </c>
      <c r="BN462" s="4" t="str">
        <f ca="1">IFERROR(RANK(order!BN462,order!BN$3:BN$554,0),"")</f>
        <v/>
      </c>
      <c r="BO462" s="10" t="str">
        <f ca="1">IFERROR(RANK(order!BO462,order!BO$3:BO$554,0),"")</f>
        <v/>
      </c>
      <c r="BP462" s="10" t="str">
        <f ca="1">IFERROR(RANK(order!BP462,order!BP$3:BP$554,0),"")</f>
        <v/>
      </c>
      <c r="BQ462" s="10" t="str">
        <f ca="1">IFERROR(RANK(order!BQ462,order!BQ$3:BQ$554,0),"")</f>
        <v/>
      </c>
      <c r="BR462" s="4" t="str">
        <f ca="1">IFERROR(RANK(order!BR462,order!BR$3:BR$554,0),"")</f>
        <v/>
      </c>
      <c r="BS462" s="4" t="str">
        <f ca="1">IFERROR(RANK(order!BS462,order!BS$3:BS$554,0),"")</f>
        <v/>
      </c>
      <c r="BT462" s="4" t="str">
        <f ca="1">IFERROR(RANK(order!BT462,order!BT$3:BT$554,0),"")</f>
        <v/>
      </c>
      <c r="BU462" s="95">
        <f t="shared" si="625"/>
        <v>460</v>
      </c>
      <c r="BV462" s="35" t="str">
        <f t="shared" si="626"/>
        <v>E1</v>
      </c>
      <c r="BW462" s="55">
        <f t="shared" ca="1" si="549"/>
        <v>0</v>
      </c>
      <c r="BX462" s="56" t="str">
        <f t="shared" ca="1" si="550"/>
        <v/>
      </c>
      <c r="BY462" s="56" t="str">
        <f t="shared" ca="1" si="551"/>
        <v/>
      </c>
      <c r="BZ462" s="57" t="str">
        <f t="shared" ca="1" si="552"/>
        <v/>
      </c>
      <c r="CA462" s="57" t="str">
        <f t="shared" ca="1" si="553"/>
        <v/>
      </c>
      <c r="CB462" s="58" t="str">
        <f t="shared" ca="1" si="554"/>
        <v/>
      </c>
      <c r="CC462" s="57" t="str">
        <f t="shared" ca="1" si="555"/>
        <v/>
      </c>
      <c r="CD462" s="57" t="str">
        <f t="shared" ca="1" si="556"/>
        <v/>
      </c>
      <c r="CE462" s="58" t="str">
        <f t="shared" ca="1" si="557"/>
        <v/>
      </c>
      <c r="CF462" s="59" t="str">
        <f t="shared" ca="1" si="558"/>
        <v/>
      </c>
      <c r="CG462" s="57" t="str">
        <f t="shared" ca="1" si="559"/>
        <v/>
      </c>
      <c r="CH462" s="57" t="str">
        <f t="shared" ca="1" si="560"/>
        <v/>
      </c>
      <c r="CI462" s="57" t="str">
        <f t="shared" ca="1" si="561"/>
        <v/>
      </c>
      <c r="CJ462" s="57" t="str">
        <f t="shared" ca="1" si="562"/>
        <v/>
      </c>
      <c r="CK462" s="57" t="str">
        <f t="shared" ca="1" si="563"/>
        <v/>
      </c>
      <c r="CL462" s="57" t="str">
        <f t="shared" ca="1" si="564"/>
        <v/>
      </c>
      <c r="CM462" s="57" t="str">
        <f t="shared" ca="1" si="565"/>
        <v/>
      </c>
      <c r="CN462" s="57" t="str">
        <f t="shared" ca="1" si="566"/>
        <v/>
      </c>
      <c r="CO462" s="57" t="str">
        <f t="shared" ca="1" si="567"/>
        <v/>
      </c>
      <c r="CP462" s="57" t="str">
        <f t="shared" ca="1" si="568"/>
        <v/>
      </c>
      <c r="CQ462" s="57" t="str">
        <f t="shared" ca="1" si="569"/>
        <v/>
      </c>
      <c r="CR462" s="57" t="str">
        <f t="shared" ca="1" si="570"/>
        <v/>
      </c>
      <c r="CS462" s="60" t="str">
        <f t="shared" ca="1" si="571"/>
        <v/>
      </c>
      <c r="CT462" s="60" t="str">
        <f t="shared" ca="1" si="572"/>
        <v/>
      </c>
      <c r="CU462" s="60" t="str">
        <f t="shared" ca="1" si="573"/>
        <v/>
      </c>
      <c r="CV462" s="60" t="str">
        <f t="shared" ca="1" si="574"/>
        <v/>
      </c>
      <c r="CW462" s="60" t="str">
        <f t="shared" ca="1" si="575"/>
        <v/>
      </c>
      <c r="CX462" s="60" t="str">
        <f t="shared" ca="1" si="576"/>
        <v/>
      </c>
      <c r="CY462" s="60" t="str">
        <f t="shared" ca="1" si="577"/>
        <v/>
      </c>
      <c r="CZ462" s="60" t="str">
        <f t="shared" ca="1" si="578"/>
        <v/>
      </c>
      <c r="DA462" s="65" t="str">
        <f t="shared" ca="1" si="579"/>
        <v/>
      </c>
      <c r="DB462" s="65" t="str">
        <f t="shared" ca="1" si="580"/>
        <v/>
      </c>
      <c r="DC462" s="65" t="str">
        <f t="shared" ca="1" si="581"/>
        <v/>
      </c>
      <c r="DD462" s="65" t="str">
        <f t="shared" ca="1" si="582"/>
        <v/>
      </c>
      <c r="DE462" s="65" t="str">
        <f t="shared" ca="1" si="583"/>
        <v/>
      </c>
      <c r="DF462" s="66" t="str">
        <f t="shared" ca="1" si="584"/>
        <v/>
      </c>
      <c r="DG462" s="66" t="str">
        <f t="shared" ca="1" si="585"/>
        <v/>
      </c>
      <c r="DH462" s="66" t="str">
        <f t="shared" ca="1" si="586"/>
        <v/>
      </c>
      <c r="DI462" s="66" t="str">
        <f t="shared" ca="1" si="587"/>
        <v/>
      </c>
      <c r="DJ462" s="66" t="str">
        <f t="shared" ca="1" si="588"/>
        <v/>
      </c>
      <c r="DK462" s="65" t="str">
        <f t="shared" ca="1" si="589"/>
        <v/>
      </c>
      <c r="DL462" s="65" t="str">
        <f t="shared" ca="1" si="590"/>
        <v/>
      </c>
      <c r="DM462" s="65" t="str">
        <f t="shared" ca="1" si="591"/>
        <v/>
      </c>
      <c r="DN462" s="65" t="str">
        <f t="shared" ca="1" si="592"/>
        <v/>
      </c>
      <c r="DO462" s="65" t="str">
        <f t="shared" ca="1" si="593"/>
        <v/>
      </c>
      <c r="DP462" s="65" t="str">
        <f t="shared" ca="1" si="594"/>
        <v/>
      </c>
      <c r="DQ462" s="65" t="str">
        <f t="shared" ca="1" si="595"/>
        <v/>
      </c>
      <c r="DR462" s="69" t="str">
        <f t="shared" ca="1" si="596"/>
        <v/>
      </c>
      <c r="DS462" s="69" t="str">
        <f t="shared" ca="1" si="597"/>
        <v/>
      </c>
      <c r="DT462" s="69" t="str">
        <f t="shared" ca="1" si="598"/>
        <v/>
      </c>
      <c r="DU462" s="69" t="str">
        <f t="shared" ca="1" si="599"/>
        <v/>
      </c>
      <c r="DV462" s="69" t="str">
        <f t="shared" ca="1" si="600"/>
        <v/>
      </c>
      <c r="DW462" s="69" t="str">
        <f t="shared" ca="1" si="601"/>
        <v/>
      </c>
      <c r="DX462" s="69" t="str">
        <f t="shared" ca="1" si="602"/>
        <v/>
      </c>
      <c r="DY462" s="69" t="str">
        <f t="shared" ca="1" si="603"/>
        <v/>
      </c>
      <c r="DZ462" s="72" t="str">
        <f t="shared" ca="1" si="604"/>
        <v/>
      </c>
      <c r="EA462" s="72" t="str">
        <f t="shared" ca="1" si="605"/>
        <v/>
      </c>
      <c r="EB462" s="72" t="str">
        <f t="shared" ca="1" si="606"/>
        <v/>
      </c>
      <c r="EC462" s="65" t="str">
        <f t="shared" ca="1" si="607"/>
        <v/>
      </c>
      <c r="ED462" s="65" t="str">
        <f t="shared" ca="1" si="608"/>
        <v/>
      </c>
      <c r="EE462" s="65" t="str">
        <f t="shared" ca="1" si="609"/>
        <v/>
      </c>
      <c r="EF462" s="65" t="str">
        <f t="shared" ca="1" si="610"/>
        <v/>
      </c>
      <c r="EG462" s="65" t="str">
        <f t="shared" ca="1" si="611"/>
        <v/>
      </c>
      <c r="EH462" s="65" t="str">
        <f t="shared" ca="1" si="612"/>
        <v/>
      </c>
      <c r="EI462" s="429" t="str">
        <f t="shared" ca="1" si="613"/>
        <v>No</v>
      </c>
      <c r="EJ462" s="428" t="str">
        <f t="shared" ca="1" si="614"/>
        <v/>
      </c>
      <c r="EK462" s="428" t="str">
        <f t="shared" ca="1" si="615"/>
        <v/>
      </c>
      <c r="EL462" s="65" t="str">
        <f t="shared" ca="1" si="616"/>
        <v/>
      </c>
      <c r="EM462" s="65" t="str">
        <f t="shared" ca="1" si="617"/>
        <v/>
      </c>
      <c r="EN462" s="65" t="str">
        <f t="shared" ca="1" si="618"/>
        <v/>
      </c>
      <c r="EO462" s="433" t="str">
        <f t="shared" ca="1" si="619"/>
        <v/>
      </c>
      <c r="EP462" s="433" t="str">
        <f t="shared" ca="1" si="620"/>
        <v/>
      </c>
      <c r="EQ462" s="433" t="str">
        <f t="shared" ca="1" si="621"/>
        <v/>
      </c>
      <c r="ER462" s="433" t="str">
        <f t="shared" ca="1" si="622"/>
        <v/>
      </c>
      <c r="ES462" s="433" t="str">
        <f t="shared" ca="1" si="623"/>
        <v/>
      </c>
      <c r="ET462" s="433" t="str">
        <f t="shared" ca="1" si="624"/>
        <v/>
      </c>
      <c r="EU462" s="433" t="str">
        <f ca="1">IF(OR(CO462="",CQ462=""),"",Discipline!$P$3*CO462+Discipline!$X$3*CQ462)</f>
        <v/>
      </c>
      <c r="EV462" s="433" t="str">
        <f ca="1">IF(OR(CP462="",CR462=""),"",Discipline!$P$3*CP462+Discipline!$X$3*CR462)</f>
        <v/>
      </c>
    </row>
    <row r="463" spans="1:152" x14ac:dyDescent="0.25">
      <c r="A463" s="10" t="str">
        <f ca="1">IFERROR(RANK(order!A463,order!A$3:A$554,0),"")</f>
        <v/>
      </c>
      <c r="B463" s="10" t="str">
        <f ca="1">IFERROR(RANK(order!B463,order!B$3:B$554,0),"")</f>
        <v/>
      </c>
      <c r="C463" s="10" t="str">
        <f ca="1">IFERROR(RANK(order!C463,order!C$3:C$554,0),"")</f>
        <v/>
      </c>
      <c r="D463" s="4" t="str">
        <f ca="1">IFERROR(RANK(order!D463,order!D$3:D$554,0),"")</f>
        <v/>
      </c>
      <c r="E463" s="4" t="str">
        <f ca="1">IFERROR(RANK(order!E463,order!E$3:E$554,0),"")</f>
        <v/>
      </c>
      <c r="F463" s="4" t="str">
        <f ca="1">IFERROR(RANK(order!F463,order!F$3:F$554,0),"")</f>
        <v/>
      </c>
      <c r="G463" s="10" t="str">
        <f ca="1">IFERROR(RANK(order!G463,order!G$3:G$554,0),"")</f>
        <v/>
      </c>
      <c r="H463" s="10" t="str">
        <f ca="1">IFERROR(RANK(order!H463,order!H$3:H$554,0),"")</f>
        <v/>
      </c>
      <c r="I463" s="10" t="str">
        <f ca="1">IFERROR(RANK(order!I463,order!I$3:I$554,0),"")</f>
        <v/>
      </c>
      <c r="J463" s="4" t="str">
        <f ca="1">IFERROR(RANK(order!J463,order!J$3:J$554,0),"")</f>
        <v/>
      </c>
      <c r="K463" s="4" t="str">
        <f ca="1">IFERROR(RANK(order!K463,order!K$3:K$554,0),"")</f>
        <v/>
      </c>
      <c r="L463" s="4" t="str">
        <f ca="1">IFERROR(RANK(order!L463,order!L$3:L$554,0),"")</f>
        <v/>
      </c>
      <c r="M463" s="10" t="str">
        <f ca="1">IFERROR(RANK(order!M463,order!M$3:M$554,0),"")</f>
        <v/>
      </c>
      <c r="N463" s="10" t="str">
        <f ca="1">IFERROR(RANK(order!N463,order!N$3:N$554,0),"")</f>
        <v/>
      </c>
      <c r="O463" s="10" t="str">
        <f ca="1">IFERROR(RANK(order!O463,order!O$3:O$554,0),"")</f>
        <v/>
      </c>
      <c r="P463" s="4" t="str">
        <f ca="1">IFERROR(RANK(order!P463,order!P$3:P$554,0),"")</f>
        <v/>
      </c>
      <c r="Q463" s="4" t="str">
        <f ca="1">IFERROR(RANK(order!Q463,order!Q$3:Q$554,0),"")</f>
        <v/>
      </c>
      <c r="R463" s="4" t="str">
        <f ca="1">IFERROR(RANK(order!R463,order!R$3:R$554,0),"")</f>
        <v/>
      </c>
      <c r="S463" s="10" t="str">
        <f ca="1">IFERROR(RANK(order!S463,order!S$3:S$554,0),"")</f>
        <v/>
      </c>
      <c r="T463" s="10" t="str">
        <f ca="1">IFERROR(RANK(order!T463,order!T$3:T$554,0),"")</f>
        <v/>
      </c>
      <c r="U463" s="10" t="str">
        <f ca="1">IFERROR(RANK(order!U463,order!U$3:U$554,0),"")</f>
        <v/>
      </c>
      <c r="V463" s="4" t="str">
        <f ca="1">IFERROR(RANK(order!V463,order!V$3:V$554,0),"")</f>
        <v/>
      </c>
      <c r="W463" s="4" t="str">
        <f ca="1">IFERROR(RANK(order!W463,order!W$3:W$554,0),"")</f>
        <v/>
      </c>
      <c r="X463" s="4" t="str">
        <f ca="1">IFERROR(RANK(order!X463,order!X$3:X$554,0),"")</f>
        <v/>
      </c>
      <c r="Y463" s="10" t="str">
        <f ca="1">IFERROR(RANK(order!Y463,order!Y$3:Y$554,0),"")</f>
        <v/>
      </c>
      <c r="Z463" s="10" t="str">
        <f ca="1">IFERROR(RANK(order!Z463,order!Z$3:Z$554,0),"")</f>
        <v/>
      </c>
      <c r="AA463" s="10" t="str">
        <f ca="1">IFERROR(RANK(order!AA463,order!AA$3:AA$554,0),"")</f>
        <v/>
      </c>
      <c r="AB463" s="4" t="str">
        <f ca="1">IFERROR(RANK(order!AB463,order!AB$3:AB$554,0),"")</f>
        <v/>
      </c>
      <c r="AC463" s="4" t="str">
        <f ca="1">IFERROR(RANK(order!AC463,order!AC$3:AC$554,0),"")</f>
        <v/>
      </c>
      <c r="AD463" s="4" t="str">
        <f ca="1">IFERROR(RANK(order!AD463,order!AD$3:AD$554,0),"")</f>
        <v/>
      </c>
      <c r="AE463" s="10" t="str">
        <f ca="1">IFERROR(RANK(order!AE463,order!AE$3:AE$554,0),"")</f>
        <v/>
      </c>
      <c r="AF463" s="10" t="str">
        <f ca="1">IFERROR(RANK(order!AF463,order!AF$3:AF$554,0),"")</f>
        <v/>
      </c>
      <c r="AG463" s="10" t="str">
        <f ca="1">IFERROR(RANK(order!AG463,order!AG$3:AG$554,0),"")</f>
        <v/>
      </c>
      <c r="AH463" s="4" t="str">
        <f ca="1">IFERROR(RANK(order!AH463,order!AH$3:AH$554,0),"")</f>
        <v/>
      </c>
      <c r="AI463" s="4" t="str">
        <f ca="1">IFERROR(RANK(order!AI463,order!AI$3:AI$554,0),"")</f>
        <v/>
      </c>
      <c r="AJ463" s="4" t="str">
        <f ca="1">IFERROR(RANK(order!AJ463,order!AJ$3:AJ$554,0),"")</f>
        <v/>
      </c>
      <c r="AK463" s="10" t="str">
        <f ca="1">IFERROR(RANK(order!AK463,order!AK$3:AK$554,0),"")</f>
        <v/>
      </c>
      <c r="AL463" s="10" t="str">
        <f ca="1">IFERROR(RANK(order!AL463,order!AL$3:AL$554,0),"")</f>
        <v/>
      </c>
      <c r="AM463" s="10" t="str">
        <f ca="1">IFERROR(RANK(order!AM463,order!AM$3:AM$554,0),"")</f>
        <v/>
      </c>
      <c r="AN463" s="4" t="str">
        <f ca="1">IFERROR(RANK(order!AN463,order!AN$3:AN$554,0),"")</f>
        <v/>
      </c>
      <c r="AO463" s="4" t="str">
        <f ca="1">IFERROR(RANK(order!AO463,order!AO$3:AO$554,0),"")</f>
        <v/>
      </c>
      <c r="AP463" s="4" t="str">
        <f ca="1">IFERROR(RANK(order!AP463,order!AP$3:AP$554,0),"")</f>
        <v/>
      </c>
      <c r="AQ463" s="10" t="str">
        <f ca="1">IFERROR(RANK(order!AQ463,order!AQ$3:AQ$554,0),"")</f>
        <v/>
      </c>
      <c r="AR463" s="10" t="str">
        <f ca="1">IFERROR(RANK(order!AR463,order!AR$3:AR$554,0),"")</f>
        <v/>
      </c>
      <c r="AS463" s="10" t="str">
        <f ca="1">IFERROR(RANK(order!AS463,order!AS$3:AS$554,0),"")</f>
        <v/>
      </c>
      <c r="AT463" s="4" t="str">
        <f ca="1">IFERROR(RANK(order!AT463,order!AT$3:AT$554,0),"")</f>
        <v/>
      </c>
      <c r="AU463" s="4" t="str">
        <f ca="1">IFERROR(RANK(order!AU463,order!AU$3:AU$554,0),"")</f>
        <v/>
      </c>
      <c r="AV463" s="4" t="str">
        <f ca="1">IFERROR(RANK(order!AV463,order!AV$3:AV$554,0),"")</f>
        <v/>
      </c>
      <c r="AW463" s="10" t="str">
        <f ca="1">IFERROR(RANK(order!AW463,order!AW$3:AW$554,0),"")</f>
        <v/>
      </c>
      <c r="AX463" s="10" t="str">
        <f ca="1">IFERROR(RANK(order!AX463,order!AX$3:AX$554,0),"")</f>
        <v/>
      </c>
      <c r="AY463" s="10" t="str">
        <f ca="1">IFERROR(RANK(order!AY463,order!AY$3:AY$554,0),"")</f>
        <v/>
      </c>
      <c r="AZ463" s="4" t="str">
        <f ca="1">IFERROR(RANK(order!AZ463,order!AZ$3:AZ$554,0),"")</f>
        <v/>
      </c>
      <c r="BA463" s="4" t="str">
        <f ca="1">IFERROR(RANK(order!BA463,order!BA$3:BA$554,0),"")</f>
        <v/>
      </c>
      <c r="BB463" s="4" t="str">
        <f ca="1">IFERROR(RANK(order!BB463,order!BB$3:BB$554,0),"")</f>
        <v/>
      </c>
      <c r="BC463" s="10" t="str">
        <f ca="1">IFERROR(RANK(order!BC463,order!BC$3:BC$554,0),"")</f>
        <v/>
      </c>
      <c r="BD463" s="10" t="str">
        <f ca="1">IFERROR(RANK(order!BD463,order!BD$3:BD$554,0),"")</f>
        <v/>
      </c>
      <c r="BE463" s="10" t="str">
        <f ca="1">IFERROR(RANK(order!BE463,order!BE$3:BE$554,0),"")</f>
        <v/>
      </c>
      <c r="BF463" s="4" t="str">
        <f ca="1">IFERROR(RANK(order!BF463,order!BF$3:BF$554,0),"")</f>
        <v/>
      </c>
      <c r="BG463" s="4" t="str">
        <f ca="1">IFERROR(RANK(order!BG463,order!BG$3:BG$554,0),"")</f>
        <v/>
      </c>
      <c r="BH463" s="4" t="str">
        <f ca="1">IFERROR(RANK(order!BH463,order!BH$3:BH$554,0),"")</f>
        <v/>
      </c>
      <c r="BI463" s="10" t="str">
        <f ca="1">IFERROR(RANK(order!BI463,order!BI$3:BI$554,0),"")</f>
        <v/>
      </c>
      <c r="BJ463" s="10" t="str">
        <f ca="1">IFERROR(RANK(order!BJ463,order!BJ$3:BJ$554,0),"")</f>
        <v/>
      </c>
      <c r="BK463" s="10" t="str">
        <f ca="1">IFERROR(RANK(order!BK463,order!BK$3:BK$554,0),"")</f>
        <v/>
      </c>
      <c r="BL463" s="4" t="str">
        <f ca="1">IFERROR(RANK(order!BL463,order!BL$3:BL$554,0),"")</f>
        <v/>
      </c>
      <c r="BM463" s="4" t="str">
        <f ca="1">IFERROR(RANK(order!BM463,order!BM$3:BM$554,0),"")</f>
        <v/>
      </c>
      <c r="BN463" s="4" t="str">
        <f ca="1">IFERROR(RANK(order!BN463,order!BN$3:BN$554,0),"")</f>
        <v/>
      </c>
      <c r="BO463" s="10" t="str">
        <f ca="1">IFERROR(RANK(order!BO463,order!BO$3:BO$554,0),"")</f>
        <v/>
      </c>
      <c r="BP463" s="10" t="str">
        <f ca="1">IFERROR(RANK(order!BP463,order!BP$3:BP$554,0),"")</f>
        <v/>
      </c>
      <c r="BQ463" s="10" t="str">
        <f ca="1">IFERROR(RANK(order!BQ463,order!BQ$3:BQ$554,0),"")</f>
        <v/>
      </c>
      <c r="BR463" s="4" t="str">
        <f ca="1">IFERROR(RANK(order!BR463,order!BR$3:BR$554,0),"")</f>
        <v/>
      </c>
      <c r="BS463" s="4" t="str">
        <f ca="1">IFERROR(RANK(order!BS463,order!BS$3:BS$554,0),"")</f>
        <v/>
      </c>
      <c r="BT463" s="4" t="str">
        <f ca="1">IFERROR(RANK(order!BT463,order!BT$3:BT$554,0),"")</f>
        <v/>
      </c>
      <c r="BU463" s="95">
        <f t="shared" si="625"/>
        <v>461</v>
      </c>
      <c r="BV463" s="35" t="str">
        <f t="shared" si="626"/>
        <v>E1</v>
      </c>
      <c r="BW463" s="55">
        <f t="shared" ca="1" si="549"/>
        <v>0</v>
      </c>
      <c r="BX463" s="56" t="str">
        <f t="shared" ca="1" si="550"/>
        <v/>
      </c>
      <c r="BY463" s="56" t="str">
        <f t="shared" ca="1" si="551"/>
        <v/>
      </c>
      <c r="BZ463" s="57" t="str">
        <f t="shared" ca="1" si="552"/>
        <v/>
      </c>
      <c r="CA463" s="57" t="str">
        <f t="shared" ca="1" si="553"/>
        <v/>
      </c>
      <c r="CB463" s="58" t="str">
        <f t="shared" ca="1" si="554"/>
        <v/>
      </c>
      <c r="CC463" s="57" t="str">
        <f t="shared" ca="1" si="555"/>
        <v/>
      </c>
      <c r="CD463" s="57" t="str">
        <f t="shared" ca="1" si="556"/>
        <v/>
      </c>
      <c r="CE463" s="58" t="str">
        <f t="shared" ca="1" si="557"/>
        <v/>
      </c>
      <c r="CF463" s="59" t="str">
        <f t="shared" ca="1" si="558"/>
        <v/>
      </c>
      <c r="CG463" s="57" t="str">
        <f t="shared" ca="1" si="559"/>
        <v/>
      </c>
      <c r="CH463" s="57" t="str">
        <f t="shared" ca="1" si="560"/>
        <v/>
      </c>
      <c r="CI463" s="57" t="str">
        <f t="shared" ca="1" si="561"/>
        <v/>
      </c>
      <c r="CJ463" s="57" t="str">
        <f t="shared" ca="1" si="562"/>
        <v/>
      </c>
      <c r="CK463" s="57" t="str">
        <f t="shared" ca="1" si="563"/>
        <v/>
      </c>
      <c r="CL463" s="57" t="str">
        <f t="shared" ca="1" si="564"/>
        <v/>
      </c>
      <c r="CM463" s="57" t="str">
        <f t="shared" ca="1" si="565"/>
        <v/>
      </c>
      <c r="CN463" s="57" t="str">
        <f t="shared" ca="1" si="566"/>
        <v/>
      </c>
      <c r="CO463" s="57" t="str">
        <f t="shared" ca="1" si="567"/>
        <v/>
      </c>
      <c r="CP463" s="57" t="str">
        <f t="shared" ca="1" si="568"/>
        <v/>
      </c>
      <c r="CQ463" s="57" t="str">
        <f t="shared" ca="1" si="569"/>
        <v/>
      </c>
      <c r="CR463" s="57" t="str">
        <f t="shared" ca="1" si="570"/>
        <v/>
      </c>
      <c r="CS463" s="60" t="str">
        <f t="shared" ca="1" si="571"/>
        <v/>
      </c>
      <c r="CT463" s="60" t="str">
        <f t="shared" ca="1" si="572"/>
        <v/>
      </c>
      <c r="CU463" s="60" t="str">
        <f t="shared" ca="1" si="573"/>
        <v/>
      </c>
      <c r="CV463" s="60" t="str">
        <f t="shared" ca="1" si="574"/>
        <v/>
      </c>
      <c r="CW463" s="60" t="str">
        <f t="shared" ca="1" si="575"/>
        <v/>
      </c>
      <c r="CX463" s="60" t="str">
        <f t="shared" ca="1" si="576"/>
        <v/>
      </c>
      <c r="CY463" s="60" t="str">
        <f t="shared" ca="1" si="577"/>
        <v/>
      </c>
      <c r="CZ463" s="60" t="str">
        <f t="shared" ca="1" si="578"/>
        <v/>
      </c>
      <c r="DA463" s="65" t="str">
        <f t="shared" ca="1" si="579"/>
        <v/>
      </c>
      <c r="DB463" s="65" t="str">
        <f t="shared" ca="1" si="580"/>
        <v/>
      </c>
      <c r="DC463" s="65" t="str">
        <f t="shared" ca="1" si="581"/>
        <v/>
      </c>
      <c r="DD463" s="65" t="str">
        <f t="shared" ca="1" si="582"/>
        <v/>
      </c>
      <c r="DE463" s="65" t="str">
        <f t="shared" ca="1" si="583"/>
        <v/>
      </c>
      <c r="DF463" s="66" t="str">
        <f t="shared" ca="1" si="584"/>
        <v/>
      </c>
      <c r="DG463" s="66" t="str">
        <f t="shared" ca="1" si="585"/>
        <v/>
      </c>
      <c r="DH463" s="66" t="str">
        <f t="shared" ca="1" si="586"/>
        <v/>
      </c>
      <c r="DI463" s="66" t="str">
        <f t="shared" ca="1" si="587"/>
        <v/>
      </c>
      <c r="DJ463" s="66" t="str">
        <f t="shared" ca="1" si="588"/>
        <v/>
      </c>
      <c r="DK463" s="65" t="str">
        <f t="shared" ca="1" si="589"/>
        <v/>
      </c>
      <c r="DL463" s="65" t="str">
        <f t="shared" ca="1" si="590"/>
        <v/>
      </c>
      <c r="DM463" s="65" t="str">
        <f t="shared" ca="1" si="591"/>
        <v/>
      </c>
      <c r="DN463" s="65" t="str">
        <f t="shared" ca="1" si="592"/>
        <v/>
      </c>
      <c r="DO463" s="65" t="str">
        <f t="shared" ca="1" si="593"/>
        <v/>
      </c>
      <c r="DP463" s="65" t="str">
        <f t="shared" ca="1" si="594"/>
        <v/>
      </c>
      <c r="DQ463" s="65" t="str">
        <f t="shared" ca="1" si="595"/>
        <v/>
      </c>
      <c r="DR463" s="69" t="str">
        <f t="shared" ca="1" si="596"/>
        <v/>
      </c>
      <c r="DS463" s="69" t="str">
        <f t="shared" ca="1" si="597"/>
        <v/>
      </c>
      <c r="DT463" s="69" t="str">
        <f t="shared" ca="1" si="598"/>
        <v/>
      </c>
      <c r="DU463" s="69" t="str">
        <f t="shared" ca="1" si="599"/>
        <v/>
      </c>
      <c r="DV463" s="69" t="str">
        <f t="shared" ca="1" si="600"/>
        <v/>
      </c>
      <c r="DW463" s="69" t="str">
        <f t="shared" ca="1" si="601"/>
        <v/>
      </c>
      <c r="DX463" s="69" t="str">
        <f t="shared" ca="1" si="602"/>
        <v/>
      </c>
      <c r="DY463" s="69" t="str">
        <f t="shared" ca="1" si="603"/>
        <v/>
      </c>
      <c r="DZ463" s="72" t="str">
        <f t="shared" ca="1" si="604"/>
        <v/>
      </c>
      <c r="EA463" s="72" t="str">
        <f t="shared" ca="1" si="605"/>
        <v/>
      </c>
      <c r="EB463" s="72" t="str">
        <f t="shared" ca="1" si="606"/>
        <v/>
      </c>
      <c r="EC463" s="65" t="str">
        <f t="shared" ca="1" si="607"/>
        <v/>
      </c>
      <c r="ED463" s="65" t="str">
        <f t="shared" ca="1" si="608"/>
        <v/>
      </c>
      <c r="EE463" s="65" t="str">
        <f t="shared" ca="1" si="609"/>
        <v/>
      </c>
      <c r="EF463" s="65" t="str">
        <f t="shared" ca="1" si="610"/>
        <v/>
      </c>
      <c r="EG463" s="65" t="str">
        <f t="shared" ca="1" si="611"/>
        <v/>
      </c>
      <c r="EH463" s="65" t="str">
        <f t="shared" ca="1" si="612"/>
        <v/>
      </c>
      <c r="EI463" s="429" t="str">
        <f t="shared" ca="1" si="613"/>
        <v>No</v>
      </c>
      <c r="EJ463" s="428" t="str">
        <f t="shared" ca="1" si="614"/>
        <v/>
      </c>
      <c r="EK463" s="428" t="str">
        <f t="shared" ca="1" si="615"/>
        <v/>
      </c>
      <c r="EL463" s="65" t="str">
        <f t="shared" ca="1" si="616"/>
        <v/>
      </c>
      <c r="EM463" s="65" t="str">
        <f t="shared" ca="1" si="617"/>
        <v/>
      </c>
      <c r="EN463" s="65" t="str">
        <f t="shared" ca="1" si="618"/>
        <v/>
      </c>
      <c r="EO463" s="433" t="str">
        <f t="shared" ca="1" si="619"/>
        <v/>
      </c>
      <c r="EP463" s="433" t="str">
        <f t="shared" ca="1" si="620"/>
        <v/>
      </c>
      <c r="EQ463" s="433" t="str">
        <f t="shared" ca="1" si="621"/>
        <v/>
      </c>
      <c r="ER463" s="433" t="str">
        <f t="shared" ca="1" si="622"/>
        <v/>
      </c>
      <c r="ES463" s="433" t="str">
        <f t="shared" ca="1" si="623"/>
        <v/>
      </c>
      <c r="ET463" s="433" t="str">
        <f t="shared" ca="1" si="624"/>
        <v/>
      </c>
      <c r="EU463" s="433" t="str">
        <f ca="1">IF(OR(CO463="",CQ463=""),"",Discipline!$P$3*CO463+Discipline!$X$3*CQ463)</f>
        <v/>
      </c>
      <c r="EV463" s="433" t="str">
        <f ca="1">IF(OR(CP463="",CR463=""),"",Discipline!$P$3*CP463+Discipline!$X$3*CR463)</f>
        <v/>
      </c>
    </row>
    <row r="464" spans="1:152" x14ac:dyDescent="0.25">
      <c r="A464" s="10" t="str">
        <f ca="1">IFERROR(RANK(order!A464,order!A$3:A$554,0),"")</f>
        <v/>
      </c>
      <c r="B464" s="10" t="str">
        <f ca="1">IFERROR(RANK(order!B464,order!B$3:B$554,0),"")</f>
        <v/>
      </c>
      <c r="C464" s="10" t="str">
        <f ca="1">IFERROR(RANK(order!C464,order!C$3:C$554,0),"")</f>
        <v/>
      </c>
      <c r="D464" s="4" t="str">
        <f ca="1">IFERROR(RANK(order!D464,order!D$3:D$554,0),"")</f>
        <v/>
      </c>
      <c r="E464" s="4" t="str">
        <f ca="1">IFERROR(RANK(order!E464,order!E$3:E$554,0),"")</f>
        <v/>
      </c>
      <c r="F464" s="4" t="str">
        <f ca="1">IFERROR(RANK(order!F464,order!F$3:F$554,0),"")</f>
        <v/>
      </c>
      <c r="G464" s="10" t="str">
        <f ca="1">IFERROR(RANK(order!G464,order!G$3:G$554,0),"")</f>
        <v/>
      </c>
      <c r="H464" s="10" t="str">
        <f ca="1">IFERROR(RANK(order!H464,order!H$3:H$554,0),"")</f>
        <v/>
      </c>
      <c r="I464" s="10" t="str">
        <f ca="1">IFERROR(RANK(order!I464,order!I$3:I$554,0),"")</f>
        <v/>
      </c>
      <c r="J464" s="4" t="str">
        <f ca="1">IFERROR(RANK(order!J464,order!J$3:J$554,0),"")</f>
        <v/>
      </c>
      <c r="K464" s="4" t="str">
        <f ca="1">IFERROR(RANK(order!K464,order!K$3:K$554,0),"")</f>
        <v/>
      </c>
      <c r="L464" s="4" t="str">
        <f ca="1">IFERROR(RANK(order!L464,order!L$3:L$554,0),"")</f>
        <v/>
      </c>
      <c r="M464" s="10" t="str">
        <f ca="1">IFERROR(RANK(order!M464,order!M$3:M$554,0),"")</f>
        <v/>
      </c>
      <c r="N464" s="10" t="str">
        <f ca="1">IFERROR(RANK(order!N464,order!N$3:N$554,0),"")</f>
        <v/>
      </c>
      <c r="O464" s="10" t="str">
        <f ca="1">IFERROR(RANK(order!O464,order!O$3:O$554,0),"")</f>
        <v/>
      </c>
      <c r="P464" s="4" t="str">
        <f ca="1">IFERROR(RANK(order!P464,order!P$3:P$554,0),"")</f>
        <v/>
      </c>
      <c r="Q464" s="4" t="str">
        <f ca="1">IFERROR(RANK(order!Q464,order!Q$3:Q$554,0),"")</f>
        <v/>
      </c>
      <c r="R464" s="4" t="str">
        <f ca="1">IFERROR(RANK(order!R464,order!R$3:R$554,0),"")</f>
        <v/>
      </c>
      <c r="S464" s="10" t="str">
        <f ca="1">IFERROR(RANK(order!S464,order!S$3:S$554,0),"")</f>
        <v/>
      </c>
      <c r="T464" s="10" t="str">
        <f ca="1">IFERROR(RANK(order!T464,order!T$3:T$554,0),"")</f>
        <v/>
      </c>
      <c r="U464" s="10" t="str">
        <f ca="1">IFERROR(RANK(order!U464,order!U$3:U$554,0),"")</f>
        <v/>
      </c>
      <c r="V464" s="4" t="str">
        <f ca="1">IFERROR(RANK(order!V464,order!V$3:V$554,0),"")</f>
        <v/>
      </c>
      <c r="W464" s="4" t="str">
        <f ca="1">IFERROR(RANK(order!W464,order!W$3:W$554,0),"")</f>
        <v/>
      </c>
      <c r="X464" s="4" t="str">
        <f ca="1">IFERROR(RANK(order!X464,order!X$3:X$554,0),"")</f>
        <v/>
      </c>
      <c r="Y464" s="10" t="str">
        <f ca="1">IFERROR(RANK(order!Y464,order!Y$3:Y$554,0),"")</f>
        <v/>
      </c>
      <c r="Z464" s="10" t="str">
        <f ca="1">IFERROR(RANK(order!Z464,order!Z$3:Z$554,0),"")</f>
        <v/>
      </c>
      <c r="AA464" s="10" t="str">
        <f ca="1">IFERROR(RANK(order!AA464,order!AA$3:AA$554,0),"")</f>
        <v/>
      </c>
      <c r="AB464" s="4" t="str">
        <f ca="1">IFERROR(RANK(order!AB464,order!AB$3:AB$554,0),"")</f>
        <v/>
      </c>
      <c r="AC464" s="4" t="str">
        <f ca="1">IFERROR(RANK(order!AC464,order!AC$3:AC$554,0),"")</f>
        <v/>
      </c>
      <c r="AD464" s="4" t="str">
        <f ca="1">IFERROR(RANK(order!AD464,order!AD$3:AD$554,0),"")</f>
        <v/>
      </c>
      <c r="AE464" s="10" t="str">
        <f ca="1">IFERROR(RANK(order!AE464,order!AE$3:AE$554,0),"")</f>
        <v/>
      </c>
      <c r="AF464" s="10" t="str">
        <f ca="1">IFERROR(RANK(order!AF464,order!AF$3:AF$554,0),"")</f>
        <v/>
      </c>
      <c r="AG464" s="10" t="str">
        <f ca="1">IFERROR(RANK(order!AG464,order!AG$3:AG$554,0),"")</f>
        <v/>
      </c>
      <c r="AH464" s="4" t="str">
        <f ca="1">IFERROR(RANK(order!AH464,order!AH$3:AH$554,0),"")</f>
        <v/>
      </c>
      <c r="AI464" s="4" t="str">
        <f ca="1">IFERROR(RANK(order!AI464,order!AI$3:AI$554,0),"")</f>
        <v/>
      </c>
      <c r="AJ464" s="4" t="str">
        <f ca="1">IFERROR(RANK(order!AJ464,order!AJ$3:AJ$554,0),"")</f>
        <v/>
      </c>
      <c r="AK464" s="10" t="str">
        <f ca="1">IFERROR(RANK(order!AK464,order!AK$3:AK$554,0),"")</f>
        <v/>
      </c>
      <c r="AL464" s="10" t="str">
        <f ca="1">IFERROR(RANK(order!AL464,order!AL$3:AL$554,0),"")</f>
        <v/>
      </c>
      <c r="AM464" s="10" t="str">
        <f ca="1">IFERROR(RANK(order!AM464,order!AM$3:AM$554,0),"")</f>
        <v/>
      </c>
      <c r="AN464" s="4" t="str">
        <f ca="1">IFERROR(RANK(order!AN464,order!AN$3:AN$554,0),"")</f>
        <v/>
      </c>
      <c r="AO464" s="4" t="str">
        <f ca="1">IFERROR(RANK(order!AO464,order!AO$3:AO$554,0),"")</f>
        <v/>
      </c>
      <c r="AP464" s="4" t="str">
        <f ca="1">IFERROR(RANK(order!AP464,order!AP$3:AP$554,0),"")</f>
        <v/>
      </c>
      <c r="AQ464" s="10" t="str">
        <f ca="1">IFERROR(RANK(order!AQ464,order!AQ$3:AQ$554,0),"")</f>
        <v/>
      </c>
      <c r="AR464" s="10" t="str">
        <f ca="1">IFERROR(RANK(order!AR464,order!AR$3:AR$554,0),"")</f>
        <v/>
      </c>
      <c r="AS464" s="10" t="str">
        <f ca="1">IFERROR(RANK(order!AS464,order!AS$3:AS$554,0),"")</f>
        <v/>
      </c>
      <c r="AT464" s="4" t="str">
        <f ca="1">IFERROR(RANK(order!AT464,order!AT$3:AT$554,0),"")</f>
        <v/>
      </c>
      <c r="AU464" s="4" t="str">
        <f ca="1">IFERROR(RANK(order!AU464,order!AU$3:AU$554,0),"")</f>
        <v/>
      </c>
      <c r="AV464" s="4" t="str">
        <f ca="1">IFERROR(RANK(order!AV464,order!AV$3:AV$554,0),"")</f>
        <v/>
      </c>
      <c r="AW464" s="10" t="str">
        <f ca="1">IFERROR(RANK(order!AW464,order!AW$3:AW$554,0),"")</f>
        <v/>
      </c>
      <c r="AX464" s="10" t="str">
        <f ca="1">IFERROR(RANK(order!AX464,order!AX$3:AX$554,0),"")</f>
        <v/>
      </c>
      <c r="AY464" s="10" t="str">
        <f ca="1">IFERROR(RANK(order!AY464,order!AY$3:AY$554,0),"")</f>
        <v/>
      </c>
      <c r="AZ464" s="4" t="str">
        <f ca="1">IFERROR(RANK(order!AZ464,order!AZ$3:AZ$554,0),"")</f>
        <v/>
      </c>
      <c r="BA464" s="4" t="str">
        <f ca="1">IFERROR(RANK(order!BA464,order!BA$3:BA$554,0),"")</f>
        <v/>
      </c>
      <c r="BB464" s="4" t="str">
        <f ca="1">IFERROR(RANK(order!BB464,order!BB$3:BB$554,0),"")</f>
        <v/>
      </c>
      <c r="BC464" s="10" t="str">
        <f ca="1">IFERROR(RANK(order!BC464,order!BC$3:BC$554,0),"")</f>
        <v/>
      </c>
      <c r="BD464" s="10" t="str">
        <f ca="1">IFERROR(RANK(order!BD464,order!BD$3:BD$554,0),"")</f>
        <v/>
      </c>
      <c r="BE464" s="10" t="str">
        <f ca="1">IFERROR(RANK(order!BE464,order!BE$3:BE$554,0),"")</f>
        <v/>
      </c>
      <c r="BF464" s="4" t="str">
        <f ca="1">IFERROR(RANK(order!BF464,order!BF$3:BF$554,0),"")</f>
        <v/>
      </c>
      <c r="BG464" s="4" t="str">
        <f ca="1">IFERROR(RANK(order!BG464,order!BG$3:BG$554,0),"")</f>
        <v/>
      </c>
      <c r="BH464" s="4" t="str">
        <f ca="1">IFERROR(RANK(order!BH464,order!BH$3:BH$554,0),"")</f>
        <v/>
      </c>
      <c r="BI464" s="10" t="str">
        <f ca="1">IFERROR(RANK(order!BI464,order!BI$3:BI$554,0),"")</f>
        <v/>
      </c>
      <c r="BJ464" s="10" t="str">
        <f ca="1">IFERROR(RANK(order!BJ464,order!BJ$3:BJ$554,0),"")</f>
        <v/>
      </c>
      <c r="BK464" s="10" t="str">
        <f ca="1">IFERROR(RANK(order!BK464,order!BK$3:BK$554,0),"")</f>
        <v/>
      </c>
      <c r="BL464" s="4" t="str">
        <f ca="1">IFERROR(RANK(order!BL464,order!BL$3:BL$554,0),"")</f>
        <v/>
      </c>
      <c r="BM464" s="4" t="str">
        <f ca="1">IFERROR(RANK(order!BM464,order!BM$3:BM$554,0),"")</f>
        <v/>
      </c>
      <c r="BN464" s="4" t="str">
        <f ca="1">IFERROR(RANK(order!BN464,order!BN$3:BN$554,0),"")</f>
        <v/>
      </c>
      <c r="BO464" s="10" t="str">
        <f ca="1">IFERROR(RANK(order!BO464,order!BO$3:BO$554,0),"")</f>
        <v/>
      </c>
      <c r="BP464" s="10" t="str">
        <f ca="1">IFERROR(RANK(order!BP464,order!BP$3:BP$554,0),"")</f>
        <v/>
      </c>
      <c r="BQ464" s="10" t="str">
        <f ca="1">IFERROR(RANK(order!BQ464,order!BQ$3:BQ$554,0),"")</f>
        <v/>
      </c>
      <c r="BR464" s="4" t="str">
        <f ca="1">IFERROR(RANK(order!BR464,order!BR$3:BR$554,0),"")</f>
        <v/>
      </c>
      <c r="BS464" s="4" t="str">
        <f ca="1">IFERROR(RANK(order!BS464,order!BS$3:BS$554,0),"")</f>
        <v/>
      </c>
      <c r="BT464" s="4" t="str">
        <f ca="1">IFERROR(RANK(order!BT464,order!BT$3:BT$554,0),"")</f>
        <v/>
      </c>
      <c r="BU464" s="95">
        <f t="shared" si="625"/>
        <v>462</v>
      </c>
      <c r="BV464" s="35" t="str">
        <f t="shared" si="626"/>
        <v>E1</v>
      </c>
      <c r="BW464" s="55">
        <f t="shared" ca="1" si="549"/>
        <v>0</v>
      </c>
      <c r="BX464" s="56" t="str">
        <f t="shared" ca="1" si="550"/>
        <v/>
      </c>
      <c r="BY464" s="56" t="str">
        <f t="shared" ca="1" si="551"/>
        <v/>
      </c>
      <c r="BZ464" s="57" t="str">
        <f t="shared" ca="1" si="552"/>
        <v/>
      </c>
      <c r="CA464" s="57" t="str">
        <f t="shared" ca="1" si="553"/>
        <v/>
      </c>
      <c r="CB464" s="58" t="str">
        <f t="shared" ca="1" si="554"/>
        <v/>
      </c>
      <c r="CC464" s="57" t="str">
        <f t="shared" ca="1" si="555"/>
        <v/>
      </c>
      <c r="CD464" s="57" t="str">
        <f t="shared" ca="1" si="556"/>
        <v/>
      </c>
      <c r="CE464" s="58" t="str">
        <f t="shared" ca="1" si="557"/>
        <v/>
      </c>
      <c r="CF464" s="59" t="str">
        <f t="shared" ca="1" si="558"/>
        <v/>
      </c>
      <c r="CG464" s="57" t="str">
        <f t="shared" ca="1" si="559"/>
        <v/>
      </c>
      <c r="CH464" s="57" t="str">
        <f t="shared" ca="1" si="560"/>
        <v/>
      </c>
      <c r="CI464" s="57" t="str">
        <f t="shared" ca="1" si="561"/>
        <v/>
      </c>
      <c r="CJ464" s="57" t="str">
        <f t="shared" ca="1" si="562"/>
        <v/>
      </c>
      <c r="CK464" s="57" t="str">
        <f t="shared" ca="1" si="563"/>
        <v/>
      </c>
      <c r="CL464" s="57" t="str">
        <f t="shared" ca="1" si="564"/>
        <v/>
      </c>
      <c r="CM464" s="57" t="str">
        <f t="shared" ca="1" si="565"/>
        <v/>
      </c>
      <c r="CN464" s="57" t="str">
        <f t="shared" ca="1" si="566"/>
        <v/>
      </c>
      <c r="CO464" s="57" t="str">
        <f t="shared" ca="1" si="567"/>
        <v/>
      </c>
      <c r="CP464" s="57" t="str">
        <f t="shared" ca="1" si="568"/>
        <v/>
      </c>
      <c r="CQ464" s="57" t="str">
        <f t="shared" ca="1" si="569"/>
        <v/>
      </c>
      <c r="CR464" s="57" t="str">
        <f t="shared" ca="1" si="570"/>
        <v/>
      </c>
      <c r="CS464" s="60" t="str">
        <f t="shared" ca="1" si="571"/>
        <v/>
      </c>
      <c r="CT464" s="60" t="str">
        <f t="shared" ca="1" si="572"/>
        <v/>
      </c>
      <c r="CU464" s="60" t="str">
        <f t="shared" ca="1" si="573"/>
        <v/>
      </c>
      <c r="CV464" s="60" t="str">
        <f t="shared" ca="1" si="574"/>
        <v/>
      </c>
      <c r="CW464" s="60" t="str">
        <f t="shared" ca="1" si="575"/>
        <v/>
      </c>
      <c r="CX464" s="60" t="str">
        <f t="shared" ca="1" si="576"/>
        <v/>
      </c>
      <c r="CY464" s="60" t="str">
        <f t="shared" ca="1" si="577"/>
        <v/>
      </c>
      <c r="CZ464" s="60" t="str">
        <f t="shared" ca="1" si="578"/>
        <v/>
      </c>
      <c r="DA464" s="65" t="str">
        <f t="shared" ca="1" si="579"/>
        <v/>
      </c>
      <c r="DB464" s="65" t="str">
        <f t="shared" ca="1" si="580"/>
        <v/>
      </c>
      <c r="DC464" s="65" t="str">
        <f t="shared" ca="1" si="581"/>
        <v/>
      </c>
      <c r="DD464" s="65" t="str">
        <f t="shared" ca="1" si="582"/>
        <v/>
      </c>
      <c r="DE464" s="65" t="str">
        <f t="shared" ca="1" si="583"/>
        <v/>
      </c>
      <c r="DF464" s="66" t="str">
        <f t="shared" ca="1" si="584"/>
        <v/>
      </c>
      <c r="DG464" s="66" t="str">
        <f t="shared" ca="1" si="585"/>
        <v/>
      </c>
      <c r="DH464" s="66" t="str">
        <f t="shared" ca="1" si="586"/>
        <v/>
      </c>
      <c r="DI464" s="66" t="str">
        <f t="shared" ca="1" si="587"/>
        <v/>
      </c>
      <c r="DJ464" s="66" t="str">
        <f t="shared" ca="1" si="588"/>
        <v/>
      </c>
      <c r="DK464" s="65" t="str">
        <f t="shared" ca="1" si="589"/>
        <v/>
      </c>
      <c r="DL464" s="65" t="str">
        <f t="shared" ca="1" si="590"/>
        <v/>
      </c>
      <c r="DM464" s="65" t="str">
        <f t="shared" ca="1" si="591"/>
        <v/>
      </c>
      <c r="DN464" s="65" t="str">
        <f t="shared" ca="1" si="592"/>
        <v/>
      </c>
      <c r="DO464" s="65" t="str">
        <f t="shared" ca="1" si="593"/>
        <v/>
      </c>
      <c r="DP464" s="65" t="str">
        <f t="shared" ca="1" si="594"/>
        <v/>
      </c>
      <c r="DQ464" s="65" t="str">
        <f t="shared" ca="1" si="595"/>
        <v/>
      </c>
      <c r="DR464" s="69" t="str">
        <f t="shared" ca="1" si="596"/>
        <v/>
      </c>
      <c r="DS464" s="69" t="str">
        <f t="shared" ca="1" si="597"/>
        <v/>
      </c>
      <c r="DT464" s="69" t="str">
        <f t="shared" ca="1" si="598"/>
        <v/>
      </c>
      <c r="DU464" s="69" t="str">
        <f t="shared" ca="1" si="599"/>
        <v/>
      </c>
      <c r="DV464" s="69" t="str">
        <f t="shared" ca="1" si="600"/>
        <v/>
      </c>
      <c r="DW464" s="69" t="str">
        <f t="shared" ca="1" si="601"/>
        <v/>
      </c>
      <c r="DX464" s="69" t="str">
        <f t="shared" ca="1" si="602"/>
        <v/>
      </c>
      <c r="DY464" s="69" t="str">
        <f t="shared" ca="1" si="603"/>
        <v/>
      </c>
      <c r="DZ464" s="72" t="str">
        <f t="shared" ca="1" si="604"/>
        <v/>
      </c>
      <c r="EA464" s="72" t="str">
        <f t="shared" ca="1" si="605"/>
        <v/>
      </c>
      <c r="EB464" s="72" t="str">
        <f t="shared" ca="1" si="606"/>
        <v/>
      </c>
      <c r="EC464" s="65" t="str">
        <f t="shared" ca="1" si="607"/>
        <v/>
      </c>
      <c r="ED464" s="65" t="str">
        <f t="shared" ca="1" si="608"/>
        <v/>
      </c>
      <c r="EE464" s="65" t="str">
        <f t="shared" ca="1" si="609"/>
        <v/>
      </c>
      <c r="EF464" s="65" t="str">
        <f t="shared" ca="1" si="610"/>
        <v/>
      </c>
      <c r="EG464" s="65" t="str">
        <f t="shared" ca="1" si="611"/>
        <v/>
      </c>
      <c r="EH464" s="65" t="str">
        <f t="shared" ca="1" si="612"/>
        <v/>
      </c>
      <c r="EI464" s="429" t="str">
        <f t="shared" ca="1" si="613"/>
        <v>No</v>
      </c>
      <c r="EJ464" s="428" t="str">
        <f t="shared" ca="1" si="614"/>
        <v/>
      </c>
      <c r="EK464" s="428" t="str">
        <f t="shared" ca="1" si="615"/>
        <v/>
      </c>
      <c r="EL464" s="65" t="str">
        <f t="shared" ca="1" si="616"/>
        <v/>
      </c>
      <c r="EM464" s="65" t="str">
        <f t="shared" ca="1" si="617"/>
        <v/>
      </c>
      <c r="EN464" s="65" t="str">
        <f t="shared" ca="1" si="618"/>
        <v/>
      </c>
      <c r="EO464" s="433" t="str">
        <f t="shared" ca="1" si="619"/>
        <v/>
      </c>
      <c r="EP464" s="433" t="str">
        <f t="shared" ca="1" si="620"/>
        <v/>
      </c>
      <c r="EQ464" s="433" t="str">
        <f t="shared" ca="1" si="621"/>
        <v/>
      </c>
      <c r="ER464" s="433" t="str">
        <f t="shared" ca="1" si="622"/>
        <v/>
      </c>
      <c r="ES464" s="433" t="str">
        <f t="shared" ca="1" si="623"/>
        <v/>
      </c>
      <c r="ET464" s="433" t="str">
        <f t="shared" ca="1" si="624"/>
        <v/>
      </c>
      <c r="EU464" s="433" t="str">
        <f ca="1">IF(OR(CO464="",CQ464=""),"",Discipline!$P$3*CO464+Discipline!$X$3*CQ464)</f>
        <v/>
      </c>
      <c r="EV464" s="433" t="str">
        <f ca="1">IF(OR(CP464="",CR464=""),"",Discipline!$P$3*CP464+Discipline!$X$3*CR464)</f>
        <v/>
      </c>
    </row>
    <row r="465" spans="1:152" x14ac:dyDescent="0.25">
      <c r="A465" s="10" t="str">
        <f ca="1">IFERROR(RANK(order!A465,order!A$3:A$554,0),"")</f>
        <v/>
      </c>
      <c r="B465" s="10" t="str">
        <f ca="1">IFERROR(RANK(order!B465,order!B$3:B$554,0),"")</f>
        <v/>
      </c>
      <c r="C465" s="10" t="str">
        <f ca="1">IFERROR(RANK(order!C465,order!C$3:C$554,0),"")</f>
        <v/>
      </c>
      <c r="D465" s="4" t="str">
        <f ca="1">IFERROR(RANK(order!D465,order!D$3:D$554,0),"")</f>
        <v/>
      </c>
      <c r="E465" s="4" t="str">
        <f ca="1">IFERROR(RANK(order!E465,order!E$3:E$554,0),"")</f>
        <v/>
      </c>
      <c r="F465" s="4" t="str">
        <f ca="1">IFERROR(RANK(order!F465,order!F$3:F$554,0),"")</f>
        <v/>
      </c>
      <c r="G465" s="10" t="str">
        <f ca="1">IFERROR(RANK(order!G465,order!G$3:G$554,0),"")</f>
        <v/>
      </c>
      <c r="H465" s="10" t="str">
        <f ca="1">IFERROR(RANK(order!H465,order!H$3:H$554,0),"")</f>
        <v/>
      </c>
      <c r="I465" s="10" t="str">
        <f ca="1">IFERROR(RANK(order!I465,order!I$3:I$554,0),"")</f>
        <v/>
      </c>
      <c r="J465" s="4" t="str">
        <f ca="1">IFERROR(RANK(order!J465,order!J$3:J$554,0),"")</f>
        <v/>
      </c>
      <c r="K465" s="4" t="str">
        <f ca="1">IFERROR(RANK(order!K465,order!K$3:K$554,0),"")</f>
        <v/>
      </c>
      <c r="L465" s="4" t="str">
        <f ca="1">IFERROR(RANK(order!L465,order!L$3:L$554,0),"")</f>
        <v/>
      </c>
      <c r="M465" s="10" t="str">
        <f ca="1">IFERROR(RANK(order!M465,order!M$3:M$554,0),"")</f>
        <v/>
      </c>
      <c r="N465" s="10" t="str">
        <f ca="1">IFERROR(RANK(order!N465,order!N$3:N$554,0),"")</f>
        <v/>
      </c>
      <c r="O465" s="10" t="str">
        <f ca="1">IFERROR(RANK(order!O465,order!O$3:O$554,0),"")</f>
        <v/>
      </c>
      <c r="P465" s="4" t="str">
        <f ca="1">IFERROR(RANK(order!P465,order!P$3:P$554,0),"")</f>
        <v/>
      </c>
      <c r="Q465" s="4" t="str">
        <f ca="1">IFERROR(RANK(order!Q465,order!Q$3:Q$554,0),"")</f>
        <v/>
      </c>
      <c r="R465" s="4" t="str">
        <f ca="1">IFERROR(RANK(order!R465,order!R$3:R$554,0),"")</f>
        <v/>
      </c>
      <c r="S465" s="10" t="str">
        <f ca="1">IFERROR(RANK(order!S465,order!S$3:S$554,0),"")</f>
        <v/>
      </c>
      <c r="T465" s="10" t="str">
        <f ca="1">IFERROR(RANK(order!T465,order!T$3:T$554,0),"")</f>
        <v/>
      </c>
      <c r="U465" s="10" t="str">
        <f ca="1">IFERROR(RANK(order!U465,order!U$3:U$554,0),"")</f>
        <v/>
      </c>
      <c r="V465" s="4" t="str">
        <f ca="1">IFERROR(RANK(order!V465,order!V$3:V$554,0),"")</f>
        <v/>
      </c>
      <c r="W465" s="4" t="str">
        <f ca="1">IFERROR(RANK(order!W465,order!W$3:W$554,0),"")</f>
        <v/>
      </c>
      <c r="X465" s="4" t="str">
        <f ca="1">IFERROR(RANK(order!X465,order!X$3:X$554,0),"")</f>
        <v/>
      </c>
      <c r="Y465" s="10" t="str">
        <f ca="1">IFERROR(RANK(order!Y465,order!Y$3:Y$554,0),"")</f>
        <v/>
      </c>
      <c r="Z465" s="10" t="str">
        <f ca="1">IFERROR(RANK(order!Z465,order!Z$3:Z$554,0),"")</f>
        <v/>
      </c>
      <c r="AA465" s="10" t="str">
        <f ca="1">IFERROR(RANK(order!AA465,order!AA$3:AA$554,0),"")</f>
        <v/>
      </c>
      <c r="AB465" s="4" t="str">
        <f ca="1">IFERROR(RANK(order!AB465,order!AB$3:AB$554,0),"")</f>
        <v/>
      </c>
      <c r="AC465" s="4" t="str">
        <f ca="1">IFERROR(RANK(order!AC465,order!AC$3:AC$554,0),"")</f>
        <v/>
      </c>
      <c r="AD465" s="4" t="str">
        <f ca="1">IFERROR(RANK(order!AD465,order!AD$3:AD$554,0),"")</f>
        <v/>
      </c>
      <c r="AE465" s="10" t="str">
        <f ca="1">IFERROR(RANK(order!AE465,order!AE$3:AE$554,0),"")</f>
        <v/>
      </c>
      <c r="AF465" s="10" t="str">
        <f ca="1">IFERROR(RANK(order!AF465,order!AF$3:AF$554,0),"")</f>
        <v/>
      </c>
      <c r="AG465" s="10" t="str">
        <f ca="1">IFERROR(RANK(order!AG465,order!AG$3:AG$554,0),"")</f>
        <v/>
      </c>
      <c r="AH465" s="4" t="str">
        <f ca="1">IFERROR(RANK(order!AH465,order!AH$3:AH$554,0),"")</f>
        <v/>
      </c>
      <c r="AI465" s="4" t="str">
        <f ca="1">IFERROR(RANK(order!AI465,order!AI$3:AI$554,0),"")</f>
        <v/>
      </c>
      <c r="AJ465" s="4" t="str">
        <f ca="1">IFERROR(RANK(order!AJ465,order!AJ$3:AJ$554,0),"")</f>
        <v/>
      </c>
      <c r="AK465" s="10" t="str">
        <f ca="1">IFERROR(RANK(order!AK465,order!AK$3:AK$554,0),"")</f>
        <v/>
      </c>
      <c r="AL465" s="10" t="str">
        <f ca="1">IFERROR(RANK(order!AL465,order!AL$3:AL$554,0),"")</f>
        <v/>
      </c>
      <c r="AM465" s="10" t="str">
        <f ca="1">IFERROR(RANK(order!AM465,order!AM$3:AM$554,0),"")</f>
        <v/>
      </c>
      <c r="AN465" s="4" t="str">
        <f ca="1">IFERROR(RANK(order!AN465,order!AN$3:AN$554,0),"")</f>
        <v/>
      </c>
      <c r="AO465" s="4" t="str">
        <f ca="1">IFERROR(RANK(order!AO465,order!AO$3:AO$554,0),"")</f>
        <v/>
      </c>
      <c r="AP465" s="4" t="str">
        <f ca="1">IFERROR(RANK(order!AP465,order!AP$3:AP$554,0),"")</f>
        <v/>
      </c>
      <c r="AQ465" s="10" t="str">
        <f ca="1">IFERROR(RANK(order!AQ465,order!AQ$3:AQ$554,0),"")</f>
        <v/>
      </c>
      <c r="AR465" s="10" t="str">
        <f ca="1">IFERROR(RANK(order!AR465,order!AR$3:AR$554,0),"")</f>
        <v/>
      </c>
      <c r="AS465" s="10" t="str">
        <f ca="1">IFERROR(RANK(order!AS465,order!AS$3:AS$554,0),"")</f>
        <v/>
      </c>
      <c r="AT465" s="4" t="str">
        <f ca="1">IFERROR(RANK(order!AT465,order!AT$3:AT$554,0),"")</f>
        <v/>
      </c>
      <c r="AU465" s="4" t="str">
        <f ca="1">IFERROR(RANK(order!AU465,order!AU$3:AU$554,0),"")</f>
        <v/>
      </c>
      <c r="AV465" s="4" t="str">
        <f ca="1">IFERROR(RANK(order!AV465,order!AV$3:AV$554,0),"")</f>
        <v/>
      </c>
      <c r="AW465" s="10" t="str">
        <f ca="1">IFERROR(RANK(order!AW465,order!AW$3:AW$554,0),"")</f>
        <v/>
      </c>
      <c r="AX465" s="10" t="str">
        <f ca="1">IFERROR(RANK(order!AX465,order!AX$3:AX$554,0),"")</f>
        <v/>
      </c>
      <c r="AY465" s="10" t="str">
        <f ca="1">IFERROR(RANK(order!AY465,order!AY$3:AY$554,0),"")</f>
        <v/>
      </c>
      <c r="AZ465" s="4" t="str">
        <f ca="1">IFERROR(RANK(order!AZ465,order!AZ$3:AZ$554,0),"")</f>
        <v/>
      </c>
      <c r="BA465" s="4" t="str">
        <f ca="1">IFERROR(RANK(order!BA465,order!BA$3:BA$554,0),"")</f>
        <v/>
      </c>
      <c r="BB465" s="4" t="str">
        <f ca="1">IFERROR(RANK(order!BB465,order!BB$3:BB$554,0),"")</f>
        <v/>
      </c>
      <c r="BC465" s="10" t="str">
        <f ca="1">IFERROR(RANK(order!BC465,order!BC$3:BC$554,0),"")</f>
        <v/>
      </c>
      <c r="BD465" s="10" t="str">
        <f ca="1">IFERROR(RANK(order!BD465,order!BD$3:BD$554,0),"")</f>
        <v/>
      </c>
      <c r="BE465" s="10" t="str">
        <f ca="1">IFERROR(RANK(order!BE465,order!BE$3:BE$554,0),"")</f>
        <v/>
      </c>
      <c r="BF465" s="4" t="str">
        <f ca="1">IFERROR(RANK(order!BF465,order!BF$3:BF$554,0),"")</f>
        <v/>
      </c>
      <c r="BG465" s="4" t="str">
        <f ca="1">IFERROR(RANK(order!BG465,order!BG$3:BG$554,0),"")</f>
        <v/>
      </c>
      <c r="BH465" s="4" t="str">
        <f ca="1">IFERROR(RANK(order!BH465,order!BH$3:BH$554,0),"")</f>
        <v/>
      </c>
      <c r="BI465" s="10" t="str">
        <f ca="1">IFERROR(RANK(order!BI465,order!BI$3:BI$554,0),"")</f>
        <v/>
      </c>
      <c r="BJ465" s="10" t="str">
        <f ca="1">IFERROR(RANK(order!BJ465,order!BJ$3:BJ$554,0),"")</f>
        <v/>
      </c>
      <c r="BK465" s="10" t="str">
        <f ca="1">IFERROR(RANK(order!BK465,order!BK$3:BK$554,0),"")</f>
        <v/>
      </c>
      <c r="BL465" s="4" t="str">
        <f ca="1">IFERROR(RANK(order!BL465,order!BL$3:BL$554,0),"")</f>
        <v/>
      </c>
      <c r="BM465" s="4" t="str">
        <f ca="1">IFERROR(RANK(order!BM465,order!BM$3:BM$554,0),"")</f>
        <v/>
      </c>
      <c r="BN465" s="4" t="str">
        <f ca="1">IFERROR(RANK(order!BN465,order!BN$3:BN$554,0),"")</f>
        <v/>
      </c>
      <c r="BO465" s="10" t="str">
        <f ca="1">IFERROR(RANK(order!BO465,order!BO$3:BO$554,0),"")</f>
        <v/>
      </c>
      <c r="BP465" s="10" t="str">
        <f ca="1">IFERROR(RANK(order!BP465,order!BP$3:BP$554,0),"")</f>
        <v/>
      </c>
      <c r="BQ465" s="10" t="str">
        <f ca="1">IFERROR(RANK(order!BQ465,order!BQ$3:BQ$554,0),"")</f>
        <v/>
      </c>
      <c r="BR465" s="4" t="str">
        <f ca="1">IFERROR(RANK(order!BR465,order!BR$3:BR$554,0),"")</f>
        <v/>
      </c>
      <c r="BS465" s="4" t="str">
        <f ca="1">IFERROR(RANK(order!BS465,order!BS$3:BS$554,0),"")</f>
        <v/>
      </c>
      <c r="BT465" s="4" t="str">
        <f ca="1">IFERROR(RANK(order!BT465,order!BT$3:BT$554,0),"")</f>
        <v/>
      </c>
      <c r="BU465" s="95">
        <f t="shared" si="625"/>
        <v>463</v>
      </c>
      <c r="BV465" s="35" t="str">
        <f t="shared" si="626"/>
        <v>E1</v>
      </c>
      <c r="BW465" s="55">
        <f t="shared" ca="1" si="549"/>
        <v>0</v>
      </c>
      <c r="BX465" s="56" t="str">
        <f t="shared" ca="1" si="550"/>
        <v/>
      </c>
      <c r="BY465" s="56" t="str">
        <f t="shared" ca="1" si="551"/>
        <v/>
      </c>
      <c r="BZ465" s="57" t="str">
        <f t="shared" ca="1" si="552"/>
        <v/>
      </c>
      <c r="CA465" s="57" t="str">
        <f t="shared" ca="1" si="553"/>
        <v/>
      </c>
      <c r="CB465" s="58" t="str">
        <f t="shared" ca="1" si="554"/>
        <v/>
      </c>
      <c r="CC465" s="57" t="str">
        <f t="shared" ca="1" si="555"/>
        <v/>
      </c>
      <c r="CD465" s="57" t="str">
        <f t="shared" ca="1" si="556"/>
        <v/>
      </c>
      <c r="CE465" s="58" t="str">
        <f t="shared" ca="1" si="557"/>
        <v/>
      </c>
      <c r="CF465" s="59" t="str">
        <f t="shared" ca="1" si="558"/>
        <v/>
      </c>
      <c r="CG465" s="57" t="str">
        <f t="shared" ca="1" si="559"/>
        <v/>
      </c>
      <c r="CH465" s="57" t="str">
        <f t="shared" ca="1" si="560"/>
        <v/>
      </c>
      <c r="CI465" s="57" t="str">
        <f t="shared" ca="1" si="561"/>
        <v/>
      </c>
      <c r="CJ465" s="57" t="str">
        <f t="shared" ca="1" si="562"/>
        <v/>
      </c>
      <c r="CK465" s="57" t="str">
        <f t="shared" ca="1" si="563"/>
        <v/>
      </c>
      <c r="CL465" s="57" t="str">
        <f t="shared" ca="1" si="564"/>
        <v/>
      </c>
      <c r="CM465" s="57" t="str">
        <f t="shared" ca="1" si="565"/>
        <v/>
      </c>
      <c r="CN465" s="57" t="str">
        <f t="shared" ca="1" si="566"/>
        <v/>
      </c>
      <c r="CO465" s="57" t="str">
        <f t="shared" ca="1" si="567"/>
        <v/>
      </c>
      <c r="CP465" s="57" t="str">
        <f t="shared" ca="1" si="568"/>
        <v/>
      </c>
      <c r="CQ465" s="57" t="str">
        <f t="shared" ca="1" si="569"/>
        <v/>
      </c>
      <c r="CR465" s="57" t="str">
        <f t="shared" ca="1" si="570"/>
        <v/>
      </c>
      <c r="CS465" s="60" t="str">
        <f t="shared" ca="1" si="571"/>
        <v/>
      </c>
      <c r="CT465" s="60" t="str">
        <f t="shared" ca="1" si="572"/>
        <v/>
      </c>
      <c r="CU465" s="60" t="str">
        <f t="shared" ca="1" si="573"/>
        <v/>
      </c>
      <c r="CV465" s="60" t="str">
        <f t="shared" ca="1" si="574"/>
        <v/>
      </c>
      <c r="CW465" s="60" t="str">
        <f t="shared" ca="1" si="575"/>
        <v/>
      </c>
      <c r="CX465" s="60" t="str">
        <f t="shared" ca="1" si="576"/>
        <v/>
      </c>
      <c r="CY465" s="60" t="str">
        <f t="shared" ca="1" si="577"/>
        <v/>
      </c>
      <c r="CZ465" s="60" t="str">
        <f t="shared" ca="1" si="578"/>
        <v/>
      </c>
      <c r="DA465" s="65" t="str">
        <f t="shared" ca="1" si="579"/>
        <v/>
      </c>
      <c r="DB465" s="65" t="str">
        <f t="shared" ca="1" si="580"/>
        <v/>
      </c>
      <c r="DC465" s="65" t="str">
        <f t="shared" ca="1" si="581"/>
        <v/>
      </c>
      <c r="DD465" s="65" t="str">
        <f t="shared" ca="1" si="582"/>
        <v/>
      </c>
      <c r="DE465" s="65" t="str">
        <f t="shared" ca="1" si="583"/>
        <v/>
      </c>
      <c r="DF465" s="66" t="str">
        <f t="shared" ca="1" si="584"/>
        <v/>
      </c>
      <c r="DG465" s="66" t="str">
        <f t="shared" ca="1" si="585"/>
        <v/>
      </c>
      <c r="DH465" s="66" t="str">
        <f t="shared" ca="1" si="586"/>
        <v/>
      </c>
      <c r="DI465" s="66" t="str">
        <f t="shared" ca="1" si="587"/>
        <v/>
      </c>
      <c r="DJ465" s="66" t="str">
        <f t="shared" ca="1" si="588"/>
        <v/>
      </c>
      <c r="DK465" s="65" t="str">
        <f t="shared" ca="1" si="589"/>
        <v/>
      </c>
      <c r="DL465" s="65" t="str">
        <f t="shared" ca="1" si="590"/>
        <v/>
      </c>
      <c r="DM465" s="65" t="str">
        <f t="shared" ca="1" si="591"/>
        <v/>
      </c>
      <c r="DN465" s="65" t="str">
        <f t="shared" ca="1" si="592"/>
        <v/>
      </c>
      <c r="DO465" s="65" t="str">
        <f t="shared" ca="1" si="593"/>
        <v/>
      </c>
      <c r="DP465" s="65" t="str">
        <f t="shared" ca="1" si="594"/>
        <v/>
      </c>
      <c r="DQ465" s="65" t="str">
        <f t="shared" ca="1" si="595"/>
        <v/>
      </c>
      <c r="DR465" s="69" t="str">
        <f t="shared" ca="1" si="596"/>
        <v/>
      </c>
      <c r="DS465" s="69" t="str">
        <f t="shared" ca="1" si="597"/>
        <v/>
      </c>
      <c r="DT465" s="69" t="str">
        <f t="shared" ca="1" si="598"/>
        <v/>
      </c>
      <c r="DU465" s="69" t="str">
        <f t="shared" ca="1" si="599"/>
        <v/>
      </c>
      <c r="DV465" s="69" t="str">
        <f t="shared" ca="1" si="600"/>
        <v/>
      </c>
      <c r="DW465" s="69" t="str">
        <f t="shared" ca="1" si="601"/>
        <v/>
      </c>
      <c r="DX465" s="69" t="str">
        <f t="shared" ca="1" si="602"/>
        <v/>
      </c>
      <c r="DY465" s="69" t="str">
        <f t="shared" ca="1" si="603"/>
        <v/>
      </c>
      <c r="DZ465" s="72" t="str">
        <f t="shared" ca="1" si="604"/>
        <v/>
      </c>
      <c r="EA465" s="72" t="str">
        <f t="shared" ca="1" si="605"/>
        <v/>
      </c>
      <c r="EB465" s="72" t="str">
        <f t="shared" ca="1" si="606"/>
        <v/>
      </c>
      <c r="EC465" s="65" t="str">
        <f t="shared" ca="1" si="607"/>
        <v/>
      </c>
      <c r="ED465" s="65" t="str">
        <f t="shared" ca="1" si="608"/>
        <v/>
      </c>
      <c r="EE465" s="65" t="str">
        <f t="shared" ca="1" si="609"/>
        <v/>
      </c>
      <c r="EF465" s="65" t="str">
        <f t="shared" ca="1" si="610"/>
        <v/>
      </c>
      <c r="EG465" s="65" t="str">
        <f t="shared" ca="1" si="611"/>
        <v/>
      </c>
      <c r="EH465" s="65" t="str">
        <f t="shared" ca="1" si="612"/>
        <v/>
      </c>
      <c r="EI465" s="429" t="str">
        <f t="shared" ca="1" si="613"/>
        <v>No</v>
      </c>
      <c r="EJ465" s="428" t="str">
        <f t="shared" ca="1" si="614"/>
        <v/>
      </c>
      <c r="EK465" s="428" t="str">
        <f t="shared" ca="1" si="615"/>
        <v/>
      </c>
      <c r="EL465" s="65" t="str">
        <f t="shared" ca="1" si="616"/>
        <v/>
      </c>
      <c r="EM465" s="65" t="str">
        <f t="shared" ca="1" si="617"/>
        <v/>
      </c>
      <c r="EN465" s="65" t="str">
        <f t="shared" ca="1" si="618"/>
        <v/>
      </c>
      <c r="EO465" s="433" t="str">
        <f t="shared" ca="1" si="619"/>
        <v/>
      </c>
      <c r="EP465" s="433" t="str">
        <f t="shared" ca="1" si="620"/>
        <v/>
      </c>
      <c r="EQ465" s="433" t="str">
        <f t="shared" ca="1" si="621"/>
        <v/>
      </c>
      <c r="ER465" s="433" t="str">
        <f t="shared" ca="1" si="622"/>
        <v/>
      </c>
      <c r="ES465" s="433" t="str">
        <f t="shared" ca="1" si="623"/>
        <v/>
      </c>
      <c r="ET465" s="433" t="str">
        <f t="shared" ca="1" si="624"/>
        <v/>
      </c>
      <c r="EU465" s="433" t="str">
        <f ca="1">IF(OR(CO465="",CQ465=""),"",Discipline!$P$3*CO465+Discipline!$X$3*CQ465)</f>
        <v/>
      </c>
      <c r="EV465" s="433" t="str">
        <f ca="1">IF(OR(CP465="",CR465=""),"",Discipline!$P$3*CP465+Discipline!$X$3*CR465)</f>
        <v/>
      </c>
    </row>
    <row r="466" spans="1:152" x14ac:dyDescent="0.25">
      <c r="A466" s="10" t="str">
        <f ca="1">IFERROR(RANK(order!A466,order!A$3:A$554,0),"")</f>
        <v/>
      </c>
      <c r="B466" s="10" t="str">
        <f ca="1">IFERROR(RANK(order!B466,order!B$3:B$554,0),"")</f>
        <v/>
      </c>
      <c r="C466" s="10" t="str">
        <f ca="1">IFERROR(RANK(order!C466,order!C$3:C$554,0),"")</f>
        <v/>
      </c>
      <c r="D466" s="4" t="str">
        <f ca="1">IFERROR(RANK(order!D466,order!D$3:D$554,0),"")</f>
        <v/>
      </c>
      <c r="E466" s="4" t="str">
        <f ca="1">IFERROR(RANK(order!E466,order!E$3:E$554,0),"")</f>
        <v/>
      </c>
      <c r="F466" s="4" t="str">
        <f ca="1">IFERROR(RANK(order!F466,order!F$3:F$554,0),"")</f>
        <v/>
      </c>
      <c r="G466" s="10" t="str">
        <f ca="1">IFERROR(RANK(order!G466,order!G$3:G$554,0),"")</f>
        <v/>
      </c>
      <c r="H466" s="10" t="str">
        <f ca="1">IFERROR(RANK(order!H466,order!H$3:H$554,0),"")</f>
        <v/>
      </c>
      <c r="I466" s="10" t="str">
        <f ca="1">IFERROR(RANK(order!I466,order!I$3:I$554,0),"")</f>
        <v/>
      </c>
      <c r="J466" s="4" t="str">
        <f ca="1">IFERROR(RANK(order!J466,order!J$3:J$554,0),"")</f>
        <v/>
      </c>
      <c r="K466" s="4" t="str">
        <f ca="1">IFERROR(RANK(order!K466,order!K$3:K$554,0),"")</f>
        <v/>
      </c>
      <c r="L466" s="4" t="str">
        <f ca="1">IFERROR(RANK(order!L466,order!L$3:L$554,0),"")</f>
        <v/>
      </c>
      <c r="M466" s="10" t="str">
        <f ca="1">IFERROR(RANK(order!M466,order!M$3:M$554,0),"")</f>
        <v/>
      </c>
      <c r="N466" s="10" t="str">
        <f ca="1">IFERROR(RANK(order!N466,order!N$3:N$554,0),"")</f>
        <v/>
      </c>
      <c r="O466" s="10" t="str">
        <f ca="1">IFERROR(RANK(order!O466,order!O$3:O$554,0),"")</f>
        <v/>
      </c>
      <c r="P466" s="4" t="str">
        <f ca="1">IFERROR(RANK(order!P466,order!P$3:P$554,0),"")</f>
        <v/>
      </c>
      <c r="Q466" s="4" t="str">
        <f ca="1">IFERROR(RANK(order!Q466,order!Q$3:Q$554,0),"")</f>
        <v/>
      </c>
      <c r="R466" s="4" t="str">
        <f ca="1">IFERROR(RANK(order!R466,order!R$3:R$554,0),"")</f>
        <v/>
      </c>
      <c r="S466" s="10" t="str">
        <f ca="1">IFERROR(RANK(order!S466,order!S$3:S$554,0),"")</f>
        <v/>
      </c>
      <c r="T466" s="10" t="str">
        <f ca="1">IFERROR(RANK(order!T466,order!T$3:T$554,0),"")</f>
        <v/>
      </c>
      <c r="U466" s="10" t="str">
        <f ca="1">IFERROR(RANK(order!U466,order!U$3:U$554,0),"")</f>
        <v/>
      </c>
      <c r="V466" s="4" t="str">
        <f ca="1">IFERROR(RANK(order!V466,order!V$3:V$554,0),"")</f>
        <v/>
      </c>
      <c r="W466" s="4" t="str">
        <f ca="1">IFERROR(RANK(order!W466,order!W$3:W$554,0),"")</f>
        <v/>
      </c>
      <c r="X466" s="4" t="str">
        <f ca="1">IFERROR(RANK(order!X466,order!X$3:X$554,0),"")</f>
        <v/>
      </c>
      <c r="Y466" s="10" t="str">
        <f ca="1">IFERROR(RANK(order!Y466,order!Y$3:Y$554,0),"")</f>
        <v/>
      </c>
      <c r="Z466" s="10" t="str">
        <f ca="1">IFERROR(RANK(order!Z466,order!Z$3:Z$554,0),"")</f>
        <v/>
      </c>
      <c r="AA466" s="10" t="str">
        <f ca="1">IFERROR(RANK(order!AA466,order!AA$3:AA$554,0),"")</f>
        <v/>
      </c>
      <c r="AB466" s="4" t="str">
        <f ca="1">IFERROR(RANK(order!AB466,order!AB$3:AB$554,0),"")</f>
        <v/>
      </c>
      <c r="AC466" s="4" t="str">
        <f ca="1">IFERROR(RANK(order!AC466,order!AC$3:AC$554,0),"")</f>
        <v/>
      </c>
      <c r="AD466" s="4" t="str">
        <f ca="1">IFERROR(RANK(order!AD466,order!AD$3:AD$554,0),"")</f>
        <v/>
      </c>
      <c r="AE466" s="10" t="str">
        <f ca="1">IFERROR(RANK(order!AE466,order!AE$3:AE$554,0),"")</f>
        <v/>
      </c>
      <c r="AF466" s="10" t="str">
        <f ca="1">IFERROR(RANK(order!AF466,order!AF$3:AF$554,0),"")</f>
        <v/>
      </c>
      <c r="AG466" s="10" t="str">
        <f ca="1">IFERROR(RANK(order!AG466,order!AG$3:AG$554,0),"")</f>
        <v/>
      </c>
      <c r="AH466" s="4" t="str">
        <f ca="1">IFERROR(RANK(order!AH466,order!AH$3:AH$554,0),"")</f>
        <v/>
      </c>
      <c r="AI466" s="4" t="str">
        <f ca="1">IFERROR(RANK(order!AI466,order!AI$3:AI$554,0),"")</f>
        <v/>
      </c>
      <c r="AJ466" s="4" t="str">
        <f ca="1">IFERROR(RANK(order!AJ466,order!AJ$3:AJ$554,0),"")</f>
        <v/>
      </c>
      <c r="AK466" s="10" t="str">
        <f ca="1">IFERROR(RANK(order!AK466,order!AK$3:AK$554,0),"")</f>
        <v/>
      </c>
      <c r="AL466" s="10" t="str">
        <f ca="1">IFERROR(RANK(order!AL466,order!AL$3:AL$554,0),"")</f>
        <v/>
      </c>
      <c r="AM466" s="10" t="str">
        <f ca="1">IFERROR(RANK(order!AM466,order!AM$3:AM$554,0),"")</f>
        <v/>
      </c>
      <c r="AN466" s="4" t="str">
        <f ca="1">IFERROR(RANK(order!AN466,order!AN$3:AN$554,0),"")</f>
        <v/>
      </c>
      <c r="AO466" s="4" t="str">
        <f ca="1">IFERROR(RANK(order!AO466,order!AO$3:AO$554,0),"")</f>
        <v/>
      </c>
      <c r="AP466" s="4" t="str">
        <f ca="1">IFERROR(RANK(order!AP466,order!AP$3:AP$554,0),"")</f>
        <v/>
      </c>
      <c r="AQ466" s="10" t="str">
        <f ca="1">IFERROR(RANK(order!AQ466,order!AQ$3:AQ$554,0),"")</f>
        <v/>
      </c>
      <c r="AR466" s="10" t="str">
        <f ca="1">IFERROR(RANK(order!AR466,order!AR$3:AR$554,0),"")</f>
        <v/>
      </c>
      <c r="AS466" s="10" t="str">
        <f ca="1">IFERROR(RANK(order!AS466,order!AS$3:AS$554,0),"")</f>
        <v/>
      </c>
      <c r="AT466" s="4" t="str">
        <f ca="1">IFERROR(RANK(order!AT466,order!AT$3:AT$554,0),"")</f>
        <v/>
      </c>
      <c r="AU466" s="4" t="str">
        <f ca="1">IFERROR(RANK(order!AU466,order!AU$3:AU$554,0),"")</f>
        <v/>
      </c>
      <c r="AV466" s="4" t="str">
        <f ca="1">IFERROR(RANK(order!AV466,order!AV$3:AV$554,0),"")</f>
        <v/>
      </c>
      <c r="AW466" s="10" t="str">
        <f ca="1">IFERROR(RANK(order!AW466,order!AW$3:AW$554,0),"")</f>
        <v/>
      </c>
      <c r="AX466" s="10" t="str">
        <f ca="1">IFERROR(RANK(order!AX466,order!AX$3:AX$554,0),"")</f>
        <v/>
      </c>
      <c r="AY466" s="10" t="str">
        <f ca="1">IFERROR(RANK(order!AY466,order!AY$3:AY$554,0),"")</f>
        <v/>
      </c>
      <c r="AZ466" s="4" t="str">
        <f ca="1">IFERROR(RANK(order!AZ466,order!AZ$3:AZ$554,0),"")</f>
        <v/>
      </c>
      <c r="BA466" s="4" t="str">
        <f ca="1">IFERROR(RANK(order!BA466,order!BA$3:BA$554,0),"")</f>
        <v/>
      </c>
      <c r="BB466" s="4" t="str">
        <f ca="1">IFERROR(RANK(order!BB466,order!BB$3:BB$554,0),"")</f>
        <v/>
      </c>
      <c r="BC466" s="10" t="str">
        <f ca="1">IFERROR(RANK(order!BC466,order!BC$3:BC$554,0),"")</f>
        <v/>
      </c>
      <c r="BD466" s="10" t="str">
        <f ca="1">IFERROR(RANK(order!BD466,order!BD$3:BD$554,0),"")</f>
        <v/>
      </c>
      <c r="BE466" s="10" t="str">
        <f ca="1">IFERROR(RANK(order!BE466,order!BE$3:BE$554,0),"")</f>
        <v/>
      </c>
      <c r="BF466" s="4" t="str">
        <f ca="1">IFERROR(RANK(order!BF466,order!BF$3:BF$554,0),"")</f>
        <v/>
      </c>
      <c r="BG466" s="4" t="str">
        <f ca="1">IFERROR(RANK(order!BG466,order!BG$3:BG$554,0),"")</f>
        <v/>
      </c>
      <c r="BH466" s="4" t="str">
        <f ca="1">IFERROR(RANK(order!BH466,order!BH$3:BH$554,0),"")</f>
        <v/>
      </c>
      <c r="BI466" s="10" t="str">
        <f ca="1">IFERROR(RANK(order!BI466,order!BI$3:BI$554,0),"")</f>
        <v/>
      </c>
      <c r="BJ466" s="10" t="str">
        <f ca="1">IFERROR(RANK(order!BJ466,order!BJ$3:BJ$554,0),"")</f>
        <v/>
      </c>
      <c r="BK466" s="10" t="str">
        <f ca="1">IFERROR(RANK(order!BK466,order!BK$3:BK$554,0),"")</f>
        <v/>
      </c>
      <c r="BL466" s="4" t="str">
        <f ca="1">IFERROR(RANK(order!BL466,order!BL$3:BL$554,0),"")</f>
        <v/>
      </c>
      <c r="BM466" s="4" t="str">
        <f ca="1">IFERROR(RANK(order!BM466,order!BM$3:BM$554,0),"")</f>
        <v/>
      </c>
      <c r="BN466" s="4" t="str">
        <f ca="1">IFERROR(RANK(order!BN466,order!BN$3:BN$554,0),"")</f>
        <v/>
      </c>
      <c r="BO466" s="10" t="str">
        <f ca="1">IFERROR(RANK(order!BO466,order!BO$3:BO$554,0),"")</f>
        <v/>
      </c>
      <c r="BP466" s="10" t="str">
        <f ca="1">IFERROR(RANK(order!BP466,order!BP$3:BP$554,0),"")</f>
        <v/>
      </c>
      <c r="BQ466" s="10" t="str">
        <f ca="1">IFERROR(RANK(order!BQ466,order!BQ$3:BQ$554,0),"")</f>
        <v/>
      </c>
      <c r="BR466" s="4" t="str">
        <f ca="1">IFERROR(RANK(order!BR466,order!BR$3:BR$554,0),"")</f>
        <v/>
      </c>
      <c r="BS466" s="4" t="str">
        <f ca="1">IFERROR(RANK(order!BS466,order!BS$3:BS$554,0),"")</f>
        <v/>
      </c>
      <c r="BT466" s="4" t="str">
        <f ca="1">IFERROR(RANK(order!BT466,order!BT$3:BT$554,0),"")</f>
        <v/>
      </c>
      <c r="BU466" s="95">
        <f t="shared" si="625"/>
        <v>464</v>
      </c>
      <c r="BV466" s="35" t="str">
        <f t="shared" si="626"/>
        <v>E1</v>
      </c>
      <c r="BW466" s="55">
        <f t="shared" ca="1" si="549"/>
        <v>0</v>
      </c>
      <c r="BX466" s="56" t="str">
        <f t="shared" ca="1" si="550"/>
        <v/>
      </c>
      <c r="BY466" s="56" t="str">
        <f t="shared" ca="1" si="551"/>
        <v/>
      </c>
      <c r="BZ466" s="57" t="str">
        <f t="shared" ca="1" si="552"/>
        <v/>
      </c>
      <c r="CA466" s="57" t="str">
        <f t="shared" ca="1" si="553"/>
        <v/>
      </c>
      <c r="CB466" s="58" t="str">
        <f t="shared" ca="1" si="554"/>
        <v/>
      </c>
      <c r="CC466" s="57" t="str">
        <f t="shared" ca="1" si="555"/>
        <v/>
      </c>
      <c r="CD466" s="57" t="str">
        <f t="shared" ca="1" si="556"/>
        <v/>
      </c>
      <c r="CE466" s="58" t="str">
        <f t="shared" ca="1" si="557"/>
        <v/>
      </c>
      <c r="CF466" s="59" t="str">
        <f t="shared" ca="1" si="558"/>
        <v/>
      </c>
      <c r="CG466" s="57" t="str">
        <f t="shared" ca="1" si="559"/>
        <v/>
      </c>
      <c r="CH466" s="57" t="str">
        <f t="shared" ca="1" si="560"/>
        <v/>
      </c>
      <c r="CI466" s="57" t="str">
        <f t="shared" ca="1" si="561"/>
        <v/>
      </c>
      <c r="CJ466" s="57" t="str">
        <f t="shared" ca="1" si="562"/>
        <v/>
      </c>
      <c r="CK466" s="57" t="str">
        <f t="shared" ca="1" si="563"/>
        <v/>
      </c>
      <c r="CL466" s="57" t="str">
        <f t="shared" ca="1" si="564"/>
        <v/>
      </c>
      <c r="CM466" s="57" t="str">
        <f t="shared" ca="1" si="565"/>
        <v/>
      </c>
      <c r="CN466" s="57" t="str">
        <f t="shared" ca="1" si="566"/>
        <v/>
      </c>
      <c r="CO466" s="57" t="str">
        <f t="shared" ca="1" si="567"/>
        <v/>
      </c>
      <c r="CP466" s="57" t="str">
        <f t="shared" ca="1" si="568"/>
        <v/>
      </c>
      <c r="CQ466" s="57" t="str">
        <f t="shared" ca="1" si="569"/>
        <v/>
      </c>
      <c r="CR466" s="57" t="str">
        <f t="shared" ca="1" si="570"/>
        <v/>
      </c>
      <c r="CS466" s="60" t="str">
        <f t="shared" ca="1" si="571"/>
        <v/>
      </c>
      <c r="CT466" s="60" t="str">
        <f t="shared" ca="1" si="572"/>
        <v/>
      </c>
      <c r="CU466" s="60" t="str">
        <f t="shared" ca="1" si="573"/>
        <v/>
      </c>
      <c r="CV466" s="60" t="str">
        <f t="shared" ca="1" si="574"/>
        <v/>
      </c>
      <c r="CW466" s="60" t="str">
        <f t="shared" ca="1" si="575"/>
        <v/>
      </c>
      <c r="CX466" s="60" t="str">
        <f t="shared" ca="1" si="576"/>
        <v/>
      </c>
      <c r="CY466" s="60" t="str">
        <f t="shared" ca="1" si="577"/>
        <v/>
      </c>
      <c r="CZ466" s="60" t="str">
        <f t="shared" ca="1" si="578"/>
        <v/>
      </c>
      <c r="DA466" s="65" t="str">
        <f t="shared" ca="1" si="579"/>
        <v/>
      </c>
      <c r="DB466" s="65" t="str">
        <f t="shared" ca="1" si="580"/>
        <v/>
      </c>
      <c r="DC466" s="65" t="str">
        <f t="shared" ca="1" si="581"/>
        <v/>
      </c>
      <c r="DD466" s="65" t="str">
        <f t="shared" ca="1" si="582"/>
        <v/>
      </c>
      <c r="DE466" s="65" t="str">
        <f t="shared" ca="1" si="583"/>
        <v/>
      </c>
      <c r="DF466" s="66" t="str">
        <f t="shared" ca="1" si="584"/>
        <v/>
      </c>
      <c r="DG466" s="66" t="str">
        <f t="shared" ca="1" si="585"/>
        <v/>
      </c>
      <c r="DH466" s="66" t="str">
        <f t="shared" ca="1" si="586"/>
        <v/>
      </c>
      <c r="DI466" s="66" t="str">
        <f t="shared" ca="1" si="587"/>
        <v/>
      </c>
      <c r="DJ466" s="66" t="str">
        <f t="shared" ca="1" si="588"/>
        <v/>
      </c>
      <c r="DK466" s="65" t="str">
        <f t="shared" ca="1" si="589"/>
        <v/>
      </c>
      <c r="DL466" s="65" t="str">
        <f t="shared" ca="1" si="590"/>
        <v/>
      </c>
      <c r="DM466" s="65" t="str">
        <f t="shared" ca="1" si="591"/>
        <v/>
      </c>
      <c r="DN466" s="65" t="str">
        <f t="shared" ca="1" si="592"/>
        <v/>
      </c>
      <c r="DO466" s="65" t="str">
        <f t="shared" ca="1" si="593"/>
        <v/>
      </c>
      <c r="DP466" s="65" t="str">
        <f t="shared" ca="1" si="594"/>
        <v/>
      </c>
      <c r="DQ466" s="65" t="str">
        <f t="shared" ca="1" si="595"/>
        <v/>
      </c>
      <c r="DR466" s="69" t="str">
        <f t="shared" ca="1" si="596"/>
        <v/>
      </c>
      <c r="DS466" s="69" t="str">
        <f t="shared" ca="1" si="597"/>
        <v/>
      </c>
      <c r="DT466" s="69" t="str">
        <f t="shared" ca="1" si="598"/>
        <v/>
      </c>
      <c r="DU466" s="69" t="str">
        <f t="shared" ca="1" si="599"/>
        <v/>
      </c>
      <c r="DV466" s="69" t="str">
        <f t="shared" ca="1" si="600"/>
        <v/>
      </c>
      <c r="DW466" s="69" t="str">
        <f t="shared" ca="1" si="601"/>
        <v/>
      </c>
      <c r="DX466" s="69" t="str">
        <f t="shared" ca="1" si="602"/>
        <v/>
      </c>
      <c r="DY466" s="69" t="str">
        <f t="shared" ca="1" si="603"/>
        <v/>
      </c>
      <c r="DZ466" s="72" t="str">
        <f t="shared" ca="1" si="604"/>
        <v/>
      </c>
      <c r="EA466" s="72" t="str">
        <f t="shared" ca="1" si="605"/>
        <v/>
      </c>
      <c r="EB466" s="72" t="str">
        <f t="shared" ca="1" si="606"/>
        <v/>
      </c>
      <c r="EC466" s="65" t="str">
        <f t="shared" ca="1" si="607"/>
        <v/>
      </c>
      <c r="ED466" s="65" t="str">
        <f t="shared" ca="1" si="608"/>
        <v/>
      </c>
      <c r="EE466" s="65" t="str">
        <f t="shared" ca="1" si="609"/>
        <v/>
      </c>
      <c r="EF466" s="65" t="str">
        <f t="shared" ca="1" si="610"/>
        <v/>
      </c>
      <c r="EG466" s="65" t="str">
        <f t="shared" ca="1" si="611"/>
        <v/>
      </c>
      <c r="EH466" s="65" t="str">
        <f t="shared" ca="1" si="612"/>
        <v/>
      </c>
      <c r="EI466" s="429" t="str">
        <f t="shared" ca="1" si="613"/>
        <v>No</v>
      </c>
      <c r="EJ466" s="428" t="str">
        <f t="shared" ca="1" si="614"/>
        <v/>
      </c>
      <c r="EK466" s="428" t="str">
        <f t="shared" ca="1" si="615"/>
        <v/>
      </c>
      <c r="EL466" s="65" t="str">
        <f t="shared" ca="1" si="616"/>
        <v/>
      </c>
      <c r="EM466" s="65" t="str">
        <f t="shared" ca="1" si="617"/>
        <v/>
      </c>
      <c r="EN466" s="65" t="str">
        <f t="shared" ca="1" si="618"/>
        <v/>
      </c>
      <c r="EO466" s="433" t="str">
        <f t="shared" ca="1" si="619"/>
        <v/>
      </c>
      <c r="EP466" s="433" t="str">
        <f t="shared" ca="1" si="620"/>
        <v/>
      </c>
      <c r="EQ466" s="433" t="str">
        <f t="shared" ca="1" si="621"/>
        <v/>
      </c>
      <c r="ER466" s="433" t="str">
        <f t="shared" ca="1" si="622"/>
        <v/>
      </c>
      <c r="ES466" s="433" t="str">
        <f t="shared" ca="1" si="623"/>
        <v/>
      </c>
      <c r="ET466" s="433" t="str">
        <f t="shared" ca="1" si="624"/>
        <v/>
      </c>
      <c r="EU466" s="433" t="str">
        <f ca="1">IF(OR(CO466="",CQ466=""),"",Discipline!$P$3*CO466+Discipline!$X$3*CQ466)</f>
        <v/>
      </c>
      <c r="EV466" s="433" t="str">
        <f ca="1">IF(OR(CP466="",CR466=""),"",Discipline!$P$3*CP466+Discipline!$X$3*CR466)</f>
        <v/>
      </c>
    </row>
    <row r="467" spans="1:152" x14ac:dyDescent="0.25">
      <c r="A467" s="10" t="str">
        <f ca="1">IFERROR(RANK(order!A467,order!A$3:A$554,0),"")</f>
        <v/>
      </c>
      <c r="B467" s="10" t="str">
        <f ca="1">IFERROR(RANK(order!B467,order!B$3:B$554,0),"")</f>
        <v/>
      </c>
      <c r="C467" s="10" t="str">
        <f ca="1">IFERROR(RANK(order!C467,order!C$3:C$554,0),"")</f>
        <v/>
      </c>
      <c r="D467" s="4" t="str">
        <f ca="1">IFERROR(RANK(order!D467,order!D$3:D$554,0),"")</f>
        <v/>
      </c>
      <c r="E467" s="4" t="str">
        <f ca="1">IFERROR(RANK(order!E467,order!E$3:E$554,0),"")</f>
        <v/>
      </c>
      <c r="F467" s="4" t="str">
        <f ca="1">IFERROR(RANK(order!F467,order!F$3:F$554,0),"")</f>
        <v/>
      </c>
      <c r="G467" s="10" t="str">
        <f ca="1">IFERROR(RANK(order!G467,order!G$3:G$554,0),"")</f>
        <v/>
      </c>
      <c r="H467" s="10" t="str">
        <f ca="1">IFERROR(RANK(order!H467,order!H$3:H$554,0),"")</f>
        <v/>
      </c>
      <c r="I467" s="10" t="str">
        <f ca="1">IFERROR(RANK(order!I467,order!I$3:I$554,0),"")</f>
        <v/>
      </c>
      <c r="J467" s="4" t="str">
        <f ca="1">IFERROR(RANK(order!J467,order!J$3:J$554,0),"")</f>
        <v/>
      </c>
      <c r="K467" s="4" t="str">
        <f ca="1">IFERROR(RANK(order!K467,order!K$3:K$554,0),"")</f>
        <v/>
      </c>
      <c r="L467" s="4" t="str">
        <f ca="1">IFERROR(RANK(order!L467,order!L$3:L$554,0),"")</f>
        <v/>
      </c>
      <c r="M467" s="10" t="str">
        <f ca="1">IFERROR(RANK(order!M467,order!M$3:M$554,0),"")</f>
        <v/>
      </c>
      <c r="N467" s="10" t="str">
        <f ca="1">IFERROR(RANK(order!N467,order!N$3:N$554,0),"")</f>
        <v/>
      </c>
      <c r="O467" s="10" t="str">
        <f ca="1">IFERROR(RANK(order!O467,order!O$3:O$554,0),"")</f>
        <v/>
      </c>
      <c r="P467" s="4" t="str">
        <f ca="1">IFERROR(RANK(order!P467,order!P$3:P$554,0),"")</f>
        <v/>
      </c>
      <c r="Q467" s="4" t="str">
        <f ca="1">IFERROR(RANK(order!Q467,order!Q$3:Q$554,0),"")</f>
        <v/>
      </c>
      <c r="R467" s="4" t="str">
        <f ca="1">IFERROR(RANK(order!R467,order!R$3:R$554,0),"")</f>
        <v/>
      </c>
      <c r="S467" s="10" t="str">
        <f ca="1">IFERROR(RANK(order!S467,order!S$3:S$554,0),"")</f>
        <v/>
      </c>
      <c r="T467" s="10" t="str">
        <f ca="1">IFERROR(RANK(order!T467,order!T$3:T$554,0),"")</f>
        <v/>
      </c>
      <c r="U467" s="10" t="str">
        <f ca="1">IFERROR(RANK(order!U467,order!U$3:U$554,0),"")</f>
        <v/>
      </c>
      <c r="V467" s="4" t="str">
        <f ca="1">IFERROR(RANK(order!V467,order!V$3:V$554,0),"")</f>
        <v/>
      </c>
      <c r="W467" s="4" t="str">
        <f ca="1">IFERROR(RANK(order!W467,order!W$3:W$554,0),"")</f>
        <v/>
      </c>
      <c r="X467" s="4" t="str">
        <f ca="1">IFERROR(RANK(order!X467,order!X$3:X$554,0),"")</f>
        <v/>
      </c>
      <c r="Y467" s="10" t="str">
        <f ca="1">IFERROR(RANK(order!Y467,order!Y$3:Y$554,0),"")</f>
        <v/>
      </c>
      <c r="Z467" s="10" t="str">
        <f ca="1">IFERROR(RANK(order!Z467,order!Z$3:Z$554,0),"")</f>
        <v/>
      </c>
      <c r="AA467" s="10" t="str">
        <f ca="1">IFERROR(RANK(order!AA467,order!AA$3:AA$554,0),"")</f>
        <v/>
      </c>
      <c r="AB467" s="4" t="str">
        <f ca="1">IFERROR(RANK(order!AB467,order!AB$3:AB$554,0),"")</f>
        <v/>
      </c>
      <c r="AC467" s="4" t="str">
        <f ca="1">IFERROR(RANK(order!AC467,order!AC$3:AC$554,0),"")</f>
        <v/>
      </c>
      <c r="AD467" s="4" t="str">
        <f ca="1">IFERROR(RANK(order!AD467,order!AD$3:AD$554,0),"")</f>
        <v/>
      </c>
      <c r="AE467" s="10" t="str">
        <f ca="1">IFERROR(RANK(order!AE467,order!AE$3:AE$554,0),"")</f>
        <v/>
      </c>
      <c r="AF467" s="10" t="str">
        <f ca="1">IFERROR(RANK(order!AF467,order!AF$3:AF$554,0),"")</f>
        <v/>
      </c>
      <c r="AG467" s="10" t="str">
        <f ca="1">IFERROR(RANK(order!AG467,order!AG$3:AG$554,0),"")</f>
        <v/>
      </c>
      <c r="AH467" s="4" t="str">
        <f ca="1">IFERROR(RANK(order!AH467,order!AH$3:AH$554,0),"")</f>
        <v/>
      </c>
      <c r="AI467" s="4" t="str">
        <f ca="1">IFERROR(RANK(order!AI467,order!AI$3:AI$554,0),"")</f>
        <v/>
      </c>
      <c r="AJ467" s="4" t="str">
        <f ca="1">IFERROR(RANK(order!AJ467,order!AJ$3:AJ$554,0),"")</f>
        <v/>
      </c>
      <c r="AK467" s="10" t="str">
        <f ca="1">IFERROR(RANK(order!AK467,order!AK$3:AK$554,0),"")</f>
        <v/>
      </c>
      <c r="AL467" s="10" t="str">
        <f ca="1">IFERROR(RANK(order!AL467,order!AL$3:AL$554,0),"")</f>
        <v/>
      </c>
      <c r="AM467" s="10" t="str">
        <f ca="1">IFERROR(RANK(order!AM467,order!AM$3:AM$554,0),"")</f>
        <v/>
      </c>
      <c r="AN467" s="4" t="str">
        <f ca="1">IFERROR(RANK(order!AN467,order!AN$3:AN$554,0),"")</f>
        <v/>
      </c>
      <c r="AO467" s="4" t="str">
        <f ca="1">IFERROR(RANK(order!AO467,order!AO$3:AO$554,0),"")</f>
        <v/>
      </c>
      <c r="AP467" s="4" t="str">
        <f ca="1">IFERROR(RANK(order!AP467,order!AP$3:AP$554,0),"")</f>
        <v/>
      </c>
      <c r="AQ467" s="10" t="str">
        <f ca="1">IFERROR(RANK(order!AQ467,order!AQ$3:AQ$554,0),"")</f>
        <v/>
      </c>
      <c r="AR467" s="10" t="str">
        <f ca="1">IFERROR(RANK(order!AR467,order!AR$3:AR$554,0),"")</f>
        <v/>
      </c>
      <c r="AS467" s="10" t="str">
        <f ca="1">IFERROR(RANK(order!AS467,order!AS$3:AS$554,0),"")</f>
        <v/>
      </c>
      <c r="AT467" s="4" t="str">
        <f ca="1">IFERROR(RANK(order!AT467,order!AT$3:AT$554,0),"")</f>
        <v/>
      </c>
      <c r="AU467" s="4" t="str">
        <f ca="1">IFERROR(RANK(order!AU467,order!AU$3:AU$554,0),"")</f>
        <v/>
      </c>
      <c r="AV467" s="4" t="str">
        <f ca="1">IFERROR(RANK(order!AV467,order!AV$3:AV$554,0),"")</f>
        <v/>
      </c>
      <c r="AW467" s="10" t="str">
        <f ca="1">IFERROR(RANK(order!AW467,order!AW$3:AW$554,0),"")</f>
        <v/>
      </c>
      <c r="AX467" s="10" t="str">
        <f ca="1">IFERROR(RANK(order!AX467,order!AX$3:AX$554,0),"")</f>
        <v/>
      </c>
      <c r="AY467" s="10" t="str">
        <f ca="1">IFERROR(RANK(order!AY467,order!AY$3:AY$554,0),"")</f>
        <v/>
      </c>
      <c r="AZ467" s="4" t="str">
        <f ca="1">IFERROR(RANK(order!AZ467,order!AZ$3:AZ$554,0),"")</f>
        <v/>
      </c>
      <c r="BA467" s="4" t="str">
        <f ca="1">IFERROR(RANK(order!BA467,order!BA$3:BA$554,0),"")</f>
        <v/>
      </c>
      <c r="BB467" s="4" t="str">
        <f ca="1">IFERROR(RANK(order!BB467,order!BB$3:BB$554,0),"")</f>
        <v/>
      </c>
      <c r="BC467" s="10" t="str">
        <f ca="1">IFERROR(RANK(order!BC467,order!BC$3:BC$554,0),"")</f>
        <v/>
      </c>
      <c r="BD467" s="10" t="str">
        <f ca="1">IFERROR(RANK(order!BD467,order!BD$3:BD$554,0),"")</f>
        <v/>
      </c>
      <c r="BE467" s="10" t="str">
        <f ca="1">IFERROR(RANK(order!BE467,order!BE$3:BE$554,0),"")</f>
        <v/>
      </c>
      <c r="BF467" s="4" t="str">
        <f ca="1">IFERROR(RANK(order!BF467,order!BF$3:BF$554,0),"")</f>
        <v/>
      </c>
      <c r="BG467" s="4" t="str">
        <f ca="1">IFERROR(RANK(order!BG467,order!BG$3:BG$554,0),"")</f>
        <v/>
      </c>
      <c r="BH467" s="4" t="str">
        <f ca="1">IFERROR(RANK(order!BH467,order!BH$3:BH$554,0),"")</f>
        <v/>
      </c>
      <c r="BI467" s="10" t="str">
        <f ca="1">IFERROR(RANK(order!BI467,order!BI$3:BI$554,0),"")</f>
        <v/>
      </c>
      <c r="BJ467" s="10" t="str">
        <f ca="1">IFERROR(RANK(order!BJ467,order!BJ$3:BJ$554,0),"")</f>
        <v/>
      </c>
      <c r="BK467" s="10" t="str">
        <f ca="1">IFERROR(RANK(order!BK467,order!BK$3:BK$554,0),"")</f>
        <v/>
      </c>
      <c r="BL467" s="4" t="str">
        <f ca="1">IFERROR(RANK(order!BL467,order!BL$3:BL$554,0),"")</f>
        <v/>
      </c>
      <c r="BM467" s="4" t="str">
        <f ca="1">IFERROR(RANK(order!BM467,order!BM$3:BM$554,0),"")</f>
        <v/>
      </c>
      <c r="BN467" s="4" t="str">
        <f ca="1">IFERROR(RANK(order!BN467,order!BN$3:BN$554,0),"")</f>
        <v/>
      </c>
      <c r="BO467" s="10" t="str">
        <f ca="1">IFERROR(RANK(order!BO467,order!BO$3:BO$554,0),"")</f>
        <v/>
      </c>
      <c r="BP467" s="10" t="str">
        <f ca="1">IFERROR(RANK(order!BP467,order!BP$3:BP$554,0),"")</f>
        <v/>
      </c>
      <c r="BQ467" s="10" t="str">
        <f ca="1">IFERROR(RANK(order!BQ467,order!BQ$3:BQ$554,0),"")</f>
        <v/>
      </c>
      <c r="BR467" s="4" t="str">
        <f ca="1">IFERROR(RANK(order!BR467,order!BR$3:BR$554,0),"")</f>
        <v/>
      </c>
      <c r="BS467" s="4" t="str">
        <f ca="1">IFERROR(RANK(order!BS467,order!BS$3:BS$554,0),"")</f>
        <v/>
      </c>
      <c r="BT467" s="4" t="str">
        <f ca="1">IFERROR(RANK(order!BT467,order!BT$3:BT$554,0),"")</f>
        <v/>
      </c>
      <c r="BU467" s="95">
        <f t="shared" si="625"/>
        <v>465</v>
      </c>
      <c r="BV467" s="35" t="str">
        <f t="shared" si="626"/>
        <v>E1</v>
      </c>
      <c r="BW467" s="55">
        <f t="shared" ca="1" si="549"/>
        <v>0</v>
      </c>
      <c r="BX467" s="56" t="str">
        <f t="shared" ca="1" si="550"/>
        <v/>
      </c>
      <c r="BY467" s="56" t="str">
        <f t="shared" ca="1" si="551"/>
        <v/>
      </c>
      <c r="BZ467" s="57" t="str">
        <f t="shared" ca="1" si="552"/>
        <v/>
      </c>
      <c r="CA467" s="57" t="str">
        <f t="shared" ca="1" si="553"/>
        <v/>
      </c>
      <c r="CB467" s="58" t="str">
        <f t="shared" ca="1" si="554"/>
        <v/>
      </c>
      <c r="CC467" s="57" t="str">
        <f t="shared" ca="1" si="555"/>
        <v/>
      </c>
      <c r="CD467" s="57" t="str">
        <f t="shared" ca="1" si="556"/>
        <v/>
      </c>
      <c r="CE467" s="58" t="str">
        <f t="shared" ca="1" si="557"/>
        <v/>
      </c>
      <c r="CF467" s="59" t="str">
        <f t="shared" ca="1" si="558"/>
        <v/>
      </c>
      <c r="CG467" s="57" t="str">
        <f t="shared" ca="1" si="559"/>
        <v/>
      </c>
      <c r="CH467" s="57" t="str">
        <f t="shared" ca="1" si="560"/>
        <v/>
      </c>
      <c r="CI467" s="57" t="str">
        <f t="shared" ca="1" si="561"/>
        <v/>
      </c>
      <c r="CJ467" s="57" t="str">
        <f t="shared" ca="1" si="562"/>
        <v/>
      </c>
      <c r="CK467" s="57" t="str">
        <f t="shared" ca="1" si="563"/>
        <v/>
      </c>
      <c r="CL467" s="57" t="str">
        <f t="shared" ca="1" si="564"/>
        <v/>
      </c>
      <c r="CM467" s="57" t="str">
        <f t="shared" ca="1" si="565"/>
        <v/>
      </c>
      <c r="CN467" s="57" t="str">
        <f t="shared" ca="1" si="566"/>
        <v/>
      </c>
      <c r="CO467" s="57" t="str">
        <f t="shared" ca="1" si="567"/>
        <v/>
      </c>
      <c r="CP467" s="57" t="str">
        <f t="shared" ca="1" si="568"/>
        <v/>
      </c>
      <c r="CQ467" s="57" t="str">
        <f t="shared" ca="1" si="569"/>
        <v/>
      </c>
      <c r="CR467" s="57" t="str">
        <f t="shared" ca="1" si="570"/>
        <v/>
      </c>
      <c r="CS467" s="60" t="str">
        <f t="shared" ca="1" si="571"/>
        <v/>
      </c>
      <c r="CT467" s="60" t="str">
        <f t="shared" ca="1" si="572"/>
        <v/>
      </c>
      <c r="CU467" s="60" t="str">
        <f t="shared" ca="1" si="573"/>
        <v/>
      </c>
      <c r="CV467" s="60" t="str">
        <f t="shared" ca="1" si="574"/>
        <v/>
      </c>
      <c r="CW467" s="60" t="str">
        <f t="shared" ca="1" si="575"/>
        <v/>
      </c>
      <c r="CX467" s="60" t="str">
        <f t="shared" ca="1" si="576"/>
        <v/>
      </c>
      <c r="CY467" s="60" t="str">
        <f t="shared" ca="1" si="577"/>
        <v/>
      </c>
      <c r="CZ467" s="60" t="str">
        <f t="shared" ca="1" si="578"/>
        <v/>
      </c>
      <c r="DA467" s="65" t="str">
        <f t="shared" ca="1" si="579"/>
        <v/>
      </c>
      <c r="DB467" s="65" t="str">
        <f t="shared" ca="1" si="580"/>
        <v/>
      </c>
      <c r="DC467" s="65" t="str">
        <f t="shared" ca="1" si="581"/>
        <v/>
      </c>
      <c r="DD467" s="65" t="str">
        <f t="shared" ca="1" si="582"/>
        <v/>
      </c>
      <c r="DE467" s="65" t="str">
        <f t="shared" ca="1" si="583"/>
        <v/>
      </c>
      <c r="DF467" s="66" t="str">
        <f t="shared" ca="1" si="584"/>
        <v/>
      </c>
      <c r="DG467" s="66" t="str">
        <f t="shared" ca="1" si="585"/>
        <v/>
      </c>
      <c r="DH467" s="66" t="str">
        <f t="shared" ca="1" si="586"/>
        <v/>
      </c>
      <c r="DI467" s="66" t="str">
        <f t="shared" ca="1" si="587"/>
        <v/>
      </c>
      <c r="DJ467" s="66" t="str">
        <f t="shared" ca="1" si="588"/>
        <v/>
      </c>
      <c r="DK467" s="65" t="str">
        <f t="shared" ca="1" si="589"/>
        <v/>
      </c>
      <c r="DL467" s="65" t="str">
        <f t="shared" ca="1" si="590"/>
        <v/>
      </c>
      <c r="DM467" s="65" t="str">
        <f t="shared" ca="1" si="591"/>
        <v/>
      </c>
      <c r="DN467" s="65" t="str">
        <f t="shared" ca="1" si="592"/>
        <v/>
      </c>
      <c r="DO467" s="65" t="str">
        <f t="shared" ca="1" si="593"/>
        <v/>
      </c>
      <c r="DP467" s="65" t="str">
        <f t="shared" ca="1" si="594"/>
        <v/>
      </c>
      <c r="DQ467" s="65" t="str">
        <f t="shared" ca="1" si="595"/>
        <v/>
      </c>
      <c r="DR467" s="69" t="str">
        <f t="shared" ca="1" si="596"/>
        <v/>
      </c>
      <c r="DS467" s="69" t="str">
        <f t="shared" ca="1" si="597"/>
        <v/>
      </c>
      <c r="DT467" s="69" t="str">
        <f t="shared" ca="1" si="598"/>
        <v/>
      </c>
      <c r="DU467" s="69" t="str">
        <f t="shared" ca="1" si="599"/>
        <v/>
      </c>
      <c r="DV467" s="69" t="str">
        <f t="shared" ca="1" si="600"/>
        <v/>
      </c>
      <c r="DW467" s="69" t="str">
        <f t="shared" ca="1" si="601"/>
        <v/>
      </c>
      <c r="DX467" s="69" t="str">
        <f t="shared" ca="1" si="602"/>
        <v/>
      </c>
      <c r="DY467" s="69" t="str">
        <f t="shared" ca="1" si="603"/>
        <v/>
      </c>
      <c r="DZ467" s="72" t="str">
        <f t="shared" ca="1" si="604"/>
        <v/>
      </c>
      <c r="EA467" s="72" t="str">
        <f t="shared" ca="1" si="605"/>
        <v/>
      </c>
      <c r="EB467" s="72" t="str">
        <f t="shared" ca="1" si="606"/>
        <v/>
      </c>
      <c r="EC467" s="65" t="str">
        <f t="shared" ca="1" si="607"/>
        <v/>
      </c>
      <c r="ED467" s="65" t="str">
        <f t="shared" ca="1" si="608"/>
        <v/>
      </c>
      <c r="EE467" s="65" t="str">
        <f t="shared" ca="1" si="609"/>
        <v/>
      </c>
      <c r="EF467" s="65" t="str">
        <f t="shared" ca="1" si="610"/>
        <v/>
      </c>
      <c r="EG467" s="65" t="str">
        <f t="shared" ca="1" si="611"/>
        <v/>
      </c>
      <c r="EH467" s="65" t="str">
        <f t="shared" ca="1" si="612"/>
        <v/>
      </c>
      <c r="EI467" s="429" t="str">
        <f t="shared" ca="1" si="613"/>
        <v>No</v>
      </c>
      <c r="EJ467" s="428" t="str">
        <f t="shared" ca="1" si="614"/>
        <v/>
      </c>
      <c r="EK467" s="428" t="str">
        <f t="shared" ca="1" si="615"/>
        <v/>
      </c>
      <c r="EL467" s="65" t="str">
        <f t="shared" ca="1" si="616"/>
        <v/>
      </c>
      <c r="EM467" s="65" t="str">
        <f t="shared" ca="1" si="617"/>
        <v/>
      </c>
      <c r="EN467" s="65" t="str">
        <f t="shared" ca="1" si="618"/>
        <v/>
      </c>
      <c r="EO467" s="433" t="str">
        <f t="shared" ca="1" si="619"/>
        <v/>
      </c>
      <c r="EP467" s="433" t="str">
        <f t="shared" ca="1" si="620"/>
        <v/>
      </c>
      <c r="EQ467" s="433" t="str">
        <f t="shared" ca="1" si="621"/>
        <v/>
      </c>
      <c r="ER467" s="433" t="str">
        <f t="shared" ca="1" si="622"/>
        <v/>
      </c>
      <c r="ES467" s="433" t="str">
        <f t="shared" ca="1" si="623"/>
        <v/>
      </c>
      <c r="ET467" s="433" t="str">
        <f t="shared" ca="1" si="624"/>
        <v/>
      </c>
      <c r="EU467" s="433" t="str">
        <f ca="1">IF(OR(CO467="",CQ467=""),"",Discipline!$P$3*CO467+Discipline!$X$3*CQ467)</f>
        <v/>
      </c>
      <c r="EV467" s="433" t="str">
        <f ca="1">IF(OR(CP467="",CR467=""),"",Discipline!$P$3*CP467+Discipline!$X$3*CR467)</f>
        <v/>
      </c>
    </row>
    <row r="468" spans="1:152" x14ac:dyDescent="0.25">
      <c r="A468" s="10" t="str">
        <f ca="1">IFERROR(RANK(order!A468,order!A$3:A$554,0),"")</f>
        <v/>
      </c>
      <c r="B468" s="10" t="str">
        <f ca="1">IFERROR(RANK(order!B468,order!B$3:B$554,0),"")</f>
        <v/>
      </c>
      <c r="C468" s="10" t="str">
        <f ca="1">IFERROR(RANK(order!C468,order!C$3:C$554,0),"")</f>
        <v/>
      </c>
      <c r="D468" s="4" t="str">
        <f ca="1">IFERROR(RANK(order!D468,order!D$3:D$554,0),"")</f>
        <v/>
      </c>
      <c r="E468" s="4" t="str">
        <f ca="1">IFERROR(RANK(order!E468,order!E$3:E$554,0),"")</f>
        <v/>
      </c>
      <c r="F468" s="4" t="str">
        <f ca="1">IFERROR(RANK(order!F468,order!F$3:F$554,0),"")</f>
        <v/>
      </c>
      <c r="G468" s="10" t="str">
        <f ca="1">IFERROR(RANK(order!G468,order!G$3:G$554,0),"")</f>
        <v/>
      </c>
      <c r="H468" s="10" t="str">
        <f ca="1">IFERROR(RANK(order!H468,order!H$3:H$554,0),"")</f>
        <v/>
      </c>
      <c r="I468" s="10" t="str">
        <f ca="1">IFERROR(RANK(order!I468,order!I$3:I$554,0),"")</f>
        <v/>
      </c>
      <c r="J468" s="4" t="str">
        <f ca="1">IFERROR(RANK(order!J468,order!J$3:J$554,0),"")</f>
        <v/>
      </c>
      <c r="K468" s="4" t="str">
        <f ca="1">IFERROR(RANK(order!K468,order!K$3:K$554,0),"")</f>
        <v/>
      </c>
      <c r="L468" s="4" t="str">
        <f ca="1">IFERROR(RANK(order!L468,order!L$3:L$554,0),"")</f>
        <v/>
      </c>
      <c r="M468" s="10" t="str">
        <f ca="1">IFERROR(RANK(order!M468,order!M$3:M$554,0),"")</f>
        <v/>
      </c>
      <c r="N468" s="10" t="str">
        <f ca="1">IFERROR(RANK(order!N468,order!N$3:N$554,0),"")</f>
        <v/>
      </c>
      <c r="O468" s="10" t="str">
        <f ca="1">IFERROR(RANK(order!O468,order!O$3:O$554,0),"")</f>
        <v/>
      </c>
      <c r="P468" s="4" t="str">
        <f ca="1">IFERROR(RANK(order!P468,order!P$3:P$554,0),"")</f>
        <v/>
      </c>
      <c r="Q468" s="4" t="str">
        <f ca="1">IFERROR(RANK(order!Q468,order!Q$3:Q$554,0),"")</f>
        <v/>
      </c>
      <c r="R468" s="4" t="str">
        <f ca="1">IFERROR(RANK(order!R468,order!R$3:R$554,0),"")</f>
        <v/>
      </c>
      <c r="S468" s="10" t="str">
        <f ca="1">IFERROR(RANK(order!S468,order!S$3:S$554,0),"")</f>
        <v/>
      </c>
      <c r="T468" s="10" t="str">
        <f ca="1">IFERROR(RANK(order!T468,order!T$3:T$554,0),"")</f>
        <v/>
      </c>
      <c r="U468" s="10" t="str">
        <f ca="1">IFERROR(RANK(order!U468,order!U$3:U$554,0),"")</f>
        <v/>
      </c>
      <c r="V468" s="4" t="str">
        <f ca="1">IFERROR(RANK(order!V468,order!V$3:V$554,0),"")</f>
        <v/>
      </c>
      <c r="W468" s="4" t="str">
        <f ca="1">IFERROR(RANK(order!W468,order!W$3:W$554,0),"")</f>
        <v/>
      </c>
      <c r="X468" s="4" t="str">
        <f ca="1">IFERROR(RANK(order!X468,order!X$3:X$554,0),"")</f>
        <v/>
      </c>
      <c r="Y468" s="10" t="str">
        <f ca="1">IFERROR(RANK(order!Y468,order!Y$3:Y$554,0),"")</f>
        <v/>
      </c>
      <c r="Z468" s="10" t="str">
        <f ca="1">IFERROR(RANK(order!Z468,order!Z$3:Z$554,0),"")</f>
        <v/>
      </c>
      <c r="AA468" s="10" t="str">
        <f ca="1">IFERROR(RANK(order!AA468,order!AA$3:AA$554,0),"")</f>
        <v/>
      </c>
      <c r="AB468" s="4" t="str">
        <f ca="1">IFERROR(RANK(order!AB468,order!AB$3:AB$554,0),"")</f>
        <v/>
      </c>
      <c r="AC468" s="4" t="str">
        <f ca="1">IFERROR(RANK(order!AC468,order!AC$3:AC$554,0),"")</f>
        <v/>
      </c>
      <c r="AD468" s="4" t="str">
        <f ca="1">IFERROR(RANK(order!AD468,order!AD$3:AD$554,0),"")</f>
        <v/>
      </c>
      <c r="AE468" s="10" t="str">
        <f ca="1">IFERROR(RANK(order!AE468,order!AE$3:AE$554,0),"")</f>
        <v/>
      </c>
      <c r="AF468" s="10" t="str">
        <f ca="1">IFERROR(RANK(order!AF468,order!AF$3:AF$554,0),"")</f>
        <v/>
      </c>
      <c r="AG468" s="10" t="str">
        <f ca="1">IFERROR(RANK(order!AG468,order!AG$3:AG$554,0),"")</f>
        <v/>
      </c>
      <c r="AH468" s="4" t="str">
        <f ca="1">IFERROR(RANK(order!AH468,order!AH$3:AH$554,0),"")</f>
        <v/>
      </c>
      <c r="AI468" s="4" t="str">
        <f ca="1">IFERROR(RANK(order!AI468,order!AI$3:AI$554,0),"")</f>
        <v/>
      </c>
      <c r="AJ468" s="4" t="str">
        <f ca="1">IFERROR(RANK(order!AJ468,order!AJ$3:AJ$554,0),"")</f>
        <v/>
      </c>
      <c r="AK468" s="10" t="str">
        <f ca="1">IFERROR(RANK(order!AK468,order!AK$3:AK$554,0),"")</f>
        <v/>
      </c>
      <c r="AL468" s="10" t="str">
        <f ca="1">IFERROR(RANK(order!AL468,order!AL$3:AL$554,0),"")</f>
        <v/>
      </c>
      <c r="AM468" s="10" t="str">
        <f ca="1">IFERROR(RANK(order!AM468,order!AM$3:AM$554,0),"")</f>
        <v/>
      </c>
      <c r="AN468" s="4" t="str">
        <f ca="1">IFERROR(RANK(order!AN468,order!AN$3:AN$554,0),"")</f>
        <v/>
      </c>
      <c r="AO468" s="4" t="str">
        <f ca="1">IFERROR(RANK(order!AO468,order!AO$3:AO$554,0),"")</f>
        <v/>
      </c>
      <c r="AP468" s="4" t="str">
        <f ca="1">IFERROR(RANK(order!AP468,order!AP$3:AP$554,0),"")</f>
        <v/>
      </c>
      <c r="AQ468" s="10" t="str">
        <f ca="1">IFERROR(RANK(order!AQ468,order!AQ$3:AQ$554,0),"")</f>
        <v/>
      </c>
      <c r="AR468" s="10" t="str">
        <f ca="1">IFERROR(RANK(order!AR468,order!AR$3:AR$554,0),"")</f>
        <v/>
      </c>
      <c r="AS468" s="10" t="str">
        <f ca="1">IFERROR(RANK(order!AS468,order!AS$3:AS$554,0),"")</f>
        <v/>
      </c>
      <c r="AT468" s="4" t="str">
        <f ca="1">IFERROR(RANK(order!AT468,order!AT$3:AT$554,0),"")</f>
        <v/>
      </c>
      <c r="AU468" s="4" t="str">
        <f ca="1">IFERROR(RANK(order!AU468,order!AU$3:AU$554,0),"")</f>
        <v/>
      </c>
      <c r="AV468" s="4" t="str">
        <f ca="1">IFERROR(RANK(order!AV468,order!AV$3:AV$554,0),"")</f>
        <v/>
      </c>
      <c r="AW468" s="10" t="str">
        <f ca="1">IFERROR(RANK(order!AW468,order!AW$3:AW$554,0),"")</f>
        <v/>
      </c>
      <c r="AX468" s="10" t="str">
        <f ca="1">IFERROR(RANK(order!AX468,order!AX$3:AX$554,0),"")</f>
        <v/>
      </c>
      <c r="AY468" s="10" t="str">
        <f ca="1">IFERROR(RANK(order!AY468,order!AY$3:AY$554,0),"")</f>
        <v/>
      </c>
      <c r="AZ468" s="4" t="str">
        <f ca="1">IFERROR(RANK(order!AZ468,order!AZ$3:AZ$554,0),"")</f>
        <v/>
      </c>
      <c r="BA468" s="4" t="str">
        <f ca="1">IFERROR(RANK(order!BA468,order!BA$3:BA$554,0),"")</f>
        <v/>
      </c>
      <c r="BB468" s="4" t="str">
        <f ca="1">IFERROR(RANK(order!BB468,order!BB$3:BB$554,0),"")</f>
        <v/>
      </c>
      <c r="BC468" s="10" t="str">
        <f ca="1">IFERROR(RANK(order!BC468,order!BC$3:BC$554,0),"")</f>
        <v/>
      </c>
      <c r="BD468" s="10" t="str">
        <f ca="1">IFERROR(RANK(order!BD468,order!BD$3:BD$554,0),"")</f>
        <v/>
      </c>
      <c r="BE468" s="10" t="str">
        <f ca="1">IFERROR(RANK(order!BE468,order!BE$3:BE$554,0),"")</f>
        <v/>
      </c>
      <c r="BF468" s="4" t="str">
        <f ca="1">IFERROR(RANK(order!BF468,order!BF$3:BF$554,0),"")</f>
        <v/>
      </c>
      <c r="BG468" s="4" t="str">
        <f ca="1">IFERROR(RANK(order!BG468,order!BG$3:BG$554,0),"")</f>
        <v/>
      </c>
      <c r="BH468" s="4" t="str">
        <f ca="1">IFERROR(RANK(order!BH468,order!BH$3:BH$554,0),"")</f>
        <v/>
      </c>
      <c r="BI468" s="10" t="str">
        <f ca="1">IFERROR(RANK(order!BI468,order!BI$3:BI$554,0),"")</f>
        <v/>
      </c>
      <c r="BJ468" s="10" t="str">
        <f ca="1">IFERROR(RANK(order!BJ468,order!BJ$3:BJ$554,0),"")</f>
        <v/>
      </c>
      <c r="BK468" s="10" t="str">
        <f ca="1">IFERROR(RANK(order!BK468,order!BK$3:BK$554,0),"")</f>
        <v/>
      </c>
      <c r="BL468" s="4" t="str">
        <f ca="1">IFERROR(RANK(order!BL468,order!BL$3:BL$554,0),"")</f>
        <v/>
      </c>
      <c r="BM468" s="4" t="str">
        <f ca="1">IFERROR(RANK(order!BM468,order!BM$3:BM$554,0),"")</f>
        <v/>
      </c>
      <c r="BN468" s="4" t="str">
        <f ca="1">IFERROR(RANK(order!BN468,order!BN$3:BN$554,0),"")</f>
        <v/>
      </c>
      <c r="BO468" s="10" t="str">
        <f ca="1">IFERROR(RANK(order!BO468,order!BO$3:BO$554,0),"")</f>
        <v/>
      </c>
      <c r="BP468" s="10" t="str">
        <f ca="1">IFERROR(RANK(order!BP468,order!BP$3:BP$554,0),"")</f>
        <v/>
      </c>
      <c r="BQ468" s="10" t="str">
        <f ca="1">IFERROR(RANK(order!BQ468,order!BQ$3:BQ$554,0),"")</f>
        <v/>
      </c>
      <c r="BR468" s="4" t="str">
        <f ca="1">IFERROR(RANK(order!BR468,order!BR$3:BR$554,0),"")</f>
        <v/>
      </c>
      <c r="BS468" s="4" t="str">
        <f ca="1">IFERROR(RANK(order!BS468,order!BS$3:BS$554,0),"")</f>
        <v/>
      </c>
      <c r="BT468" s="4" t="str">
        <f ca="1">IFERROR(RANK(order!BT468,order!BT$3:BT$554,0),"")</f>
        <v/>
      </c>
      <c r="BU468" s="95">
        <f t="shared" si="625"/>
        <v>466</v>
      </c>
      <c r="BV468" s="35" t="str">
        <f t="shared" si="626"/>
        <v>E1</v>
      </c>
      <c r="BW468" s="55">
        <f t="shared" ca="1" si="549"/>
        <v>0</v>
      </c>
      <c r="BX468" s="56" t="str">
        <f t="shared" ca="1" si="550"/>
        <v/>
      </c>
      <c r="BY468" s="56" t="str">
        <f t="shared" ca="1" si="551"/>
        <v/>
      </c>
      <c r="BZ468" s="57" t="str">
        <f t="shared" ca="1" si="552"/>
        <v/>
      </c>
      <c r="CA468" s="57" t="str">
        <f t="shared" ca="1" si="553"/>
        <v/>
      </c>
      <c r="CB468" s="58" t="str">
        <f t="shared" ca="1" si="554"/>
        <v/>
      </c>
      <c r="CC468" s="57" t="str">
        <f t="shared" ca="1" si="555"/>
        <v/>
      </c>
      <c r="CD468" s="57" t="str">
        <f t="shared" ca="1" si="556"/>
        <v/>
      </c>
      <c r="CE468" s="58" t="str">
        <f t="shared" ca="1" si="557"/>
        <v/>
      </c>
      <c r="CF468" s="59" t="str">
        <f t="shared" ca="1" si="558"/>
        <v/>
      </c>
      <c r="CG468" s="57" t="str">
        <f t="shared" ca="1" si="559"/>
        <v/>
      </c>
      <c r="CH468" s="57" t="str">
        <f t="shared" ca="1" si="560"/>
        <v/>
      </c>
      <c r="CI468" s="57" t="str">
        <f t="shared" ca="1" si="561"/>
        <v/>
      </c>
      <c r="CJ468" s="57" t="str">
        <f t="shared" ca="1" si="562"/>
        <v/>
      </c>
      <c r="CK468" s="57" t="str">
        <f t="shared" ca="1" si="563"/>
        <v/>
      </c>
      <c r="CL468" s="57" t="str">
        <f t="shared" ca="1" si="564"/>
        <v/>
      </c>
      <c r="CM468" s="57" t="str">
        <f t="shared" ca="1" si="565"/>
        <v/>
      </c>
      <c r="CN468" s="57" t="str">
        <f t="shared" ca="1" si="566"/>
        <v/>
      </c>
      <c r="CO468" s="57" t="str">
        <f t="shared" ca="1" si="567"/>
        <v/>
      </c>
      <c r="CP468" s="57" t="str">
        <f t="shared" ca="1" si="568"/>
        <v/>
      </c>
      <c r="CQ468" s="57" t="str">
        <f t="shared" ca="1" si="569"/>
        <v/>
      </c>
      <c r="CR468" s="57" t="str">
        <f t="shared" ca="1" si="570"/>
        <v/>
      </c>
      <c r="CS468" s="60" t="str">
        <f t="shared" ca="1" si="571"/>
        <v/>
      </c>
      <c r="CT468" s="60" t="str">
        <f t="shared" ca="1" si="572"/>
        <v/>
      </c>
      <c r="CU468" s="60" t="str">
        <f t="shared" ca="1" si="573"/>
        <v/>
      </c>
      <c r="CV468" s="60" t="str">
        <f t="shared" ca="1" si="574"/>
        <v/>
      </c>
      <c r="CW468" s="60" t="str">
        <f t="shared" ca="1" si="575"/>
        <v/>
      </c>
      <c r="CX468" s="60" t="str">
        <f t="shared" ca="1" si="576"/>
        <v/>
      </c>
      <c r="CY468" s="60" t="str">
        <f t="shared" ca="1" si="577"/>
        <v/>
      </c>
      <c r="CZ468" s="60" t="str">
        <f t="shared" ca="1" si="578"/>
        <v/>
      </c>
      <c r="DA468" s="65" t="str">
        <f t="shared" ca="1" si="579"/>
        <v/>
      </c>
      <c r="DB468" s="65" t="str">
        <f t="shared" ca="1" si="580"/>
        <v/>
      </c>
      <c r="DC468" s="65" t="str">
        <f t="shared" ca="1" si="581"/>
        <v/>
      </c>
      <c r="DD468" s="65" t="str">
        <f t="shared" ca="1" si="582"/>
        <v/>
      </c>
      <c r="DE468" s="65" t="str">
        <f t="shared" ca="1" si="583"/>
        <v/>
      </c>
      <c r="DF468" s="66" t="str">
        <f t="shared" ca="1" si="584"/>
        <v/>
      </c>
      <c r="DG468" s="66" t="str">
        <f t="shared" ca="1" si="585"/>
        <v/>
      </c>
      <c r="DH468" s="66" t="str">
        <f t="shared" ca="1" si="586"/>
        <v/>
      </c>
      <c r="DI468" s="66" t="str">
        <f t="shared" ca="1" si="587"/>
        <v/>
      </c>
      <c r="DJ468" s="66" t="str">
        <f t="shared" ca="1" si="588"/>
        <v/>
      </c>
      <c r="DK468" s="65" t="str">
        <f t="shared" ca="1" si="589"/>
        <v/>
      </c>
      <c r="DL468" s="65" t="str">
        <f t="shared" ca="1" si="590"/>
        <v/>
      </c>
      <c r="DM468" s="65" t="str">
        <f t="shared" ca="1" si="591"/>
        <v/>
      </c>
      <c r="DN468" s="65" t="str">
        <f t="shared" ca="1" si="592"/>
        <v/>
      </c>
      <c r="DO468" s="65" t="str">
        <f t="shared" ca="1" si="593"/>
        <v/>
      </c>
      <c r="DP468" s="65" t="str">
        <f t="shared" ca="1" si="594"/>
        <v/>
      </c>
      <c r="DQ468" s="65" t="str">
        <f t="shared" ca="1" si="595"/>
        <v/>
      </c>
      <c r="DR468" s="69" t="str">
        <f t="shared" ca="1" si="596"/>
        <v/>
      </c>
      <c r="DS468" s="69" t="str">
        <f t="shared" ca="1" si="597"/>
        <v/>
      </c>
      <c r="DT468" s="69" t="str">
        <f t="shared" ca="1" si="598"/>
        <v/>
      </c>
      <c r="DU468" s="69" t="str">
        <f t="shared" ca="1" si="599"/>
        <v/>
      </c>
      <c r="DV468" s="69" t="str">
        <f t="shared" ca="1" si="600"/>
        <v/>
      </c>
      <c r="DW468" s="69" t="str">
        <f t="shared" ca="1" si="601"/>
        <v/>
      </c>
      <c r="DX468" s="69" t="str">
        <f t="shared" ca="1" si="602"/>
        <v/>
      </c>
      <c r="DY468" s="69" t="str">
        <f t="shared" ca="1" si="603"/>
        <v/>
      </c>
      <c r="DZ468" s="72" t="str">
        <f t="shared" ca="1" si="604"/>
        <v/>
      </c>
      <c r="EA468" s="72" t="str">
        <f t="shared" ca="1" si="605"/>
        <v/>
      </c>
      <c r="EB468" s="72" t="str">
        <f t="shared" ca="1" si="606"/>
        <v/>
      </c>
      <c r="EC468" s="65" t="str">
        <f t="shared" ca="1" si="607"/>
        <v/>
      </c>
      <c r="ED468" s="65" t="str">
        <f t="shared" ca="1" si="608"/>
        <v/>
      </c>
      <c r="EE468" s="65" t="str">
        <f t="shared" ca="1" si="609"/>
        <v/>
      </c>
      <c r="EF468" s="65" t="str">
        <f t="shared" ca="1" si="610"/>
        <v/>
      </c>
      <c r="EG468" s="65" t="str">
        <f t="shared" ca="1" si="611"/>
        <v/>
      </c>
      <c r="EH468" s="65" t="str">
        <f t="shared" ca="1" si="612"/>
        <v/>
      </c>
      <c r="EI468" s="429" t="str">
        <f t="shared" ca="1" si="613"/>
        <v>No</v>
      </c>
      <c r="EJ468" s="428" t="str">
        <f t="shared" ca="1" si="614"/>
        <v/>
      </c>
      <c r="EK468" s="428" t="str">
        <f t="shared" ca="1" si="615"/>
        <v/>
      </c>
      <c r="EL468" s="65" t="str">
        <f t="shared" ca="1" si="616"/>
        <v/>
      </c>
      <c r="EM468" s="65" t="str">
        <f t="shared" ca="1" si="617"/>
        <v/>
      </c>
      <c r="EN468" s="65" t="str">
        <f t="shared" ca="1" si="618"/>
        <v/>
      </c>
      <c r="EO468" s="433" t="str">
        <f t="shared" ca="1" si="619"/>
        <v/>
      </c>
      <c r="EP468" s="433" t="str">
        <f t="shared" ca="1" si="620"/>
        <v/>
      </c>
      <c r="EQ468" s="433" t="str">
        <f t="shared" ca="1" si="621"/>
        <v/>
      </c>
      <c r="ER468" s="433" t="str">
        <f t="shared" ca="1" si="622"/>
        <v/>
      </c>
      <c r="ES468" s="433" t="str">
        <f t="shared" ca="1" si="623"/>
        <v/>
      </c>
      <c r="ET468" s="433" t="str">
        <f t="shared" ca="1" si="624"/>
        <v/>
      </c>
      <c r="EU468" s="433" t="str">
        <f ca="1">IF(OR(CO468="",CQ468=""),"",Discipline!$P$3*CO468+Discipline!$X$3*CQ468)</f>
        <v/>
      </c>
      <c r="EV468" s="433" t="str">
        <f ca="1">IF(OR(CP468="",CR468=""),"",Discipline!$P$3*CP468+Discipline!$X$3*CR468)</f>
        <v/>
      </c>
    </row>
    <row r="469" spans="1:152" x14ac:dyDescent="0.25">
      <c r="A469" s="10" t="str">
        <f ca="1">IFERROR(RANK(order!A469,order!A$3:A$554,0),"")</f>
        <v/>
      </c>
      <c r="B469" s="10" t="str">
        <f ca="1">IFERROR(RANK(order!B469,order!B$3:B$554,0),"")</f>
        <v/>
      </c>
      <c r="C469" s="10" t="str">
        <f ca="1">IFERROR(RANK(order!C469,order!C$3:C$554,0),"")</f>
        <v/>
      </c>
      <c r="D469" s="4" t="str">
        <f ca="1">IFERROR(RANK(order!D469,order!D$3:D$554,0),"")</f>
        <v/>
      </c>
      <c r="E469" s="4" t="str">
        <f ca="1">IFERROR(RANK(order!E469,order!E$3:E$554,0),"")</f>
        <v/>
      </c>
      <c r="F469" s="4" t="str">
        <f ca="1">IFERROR(RANK(order!F469,order!F$3:F$554,0),"")</f>
        <v/>
      </c>
      <c r="G469" s="10" t="str">
        <f ca="1">IFERROR(RANK(order!G469,order!G$3:G$554,0),"")</f>
        <v/>
      </c>
      <c r="H469" s="10" t="str">
        <f ca="1">IFERROR(RANK(order!H469,order!H$3:H$554,0),"")</f>
        <v/>
      </c>
      <c r="I469" s="10" t="str">
        <f ca="1">IFERROR(RANK(order!I469,order!I$3:I$554,0),"")</f>
        <v/>
      </c>
      <c r="J469" s="4" t="str">
        <f ca="1">IFERROR(RANK(order!J469,order!J$3:J$554,0),"")</f>
        <v/>
      </c>
      <c r="K469" s="4" t="str">
        <f ca="1">IFERROR(RANK(order!K469,order!K$3:K$554,0),"")</f>
        <v/>
      </c>
      <c r="L469" s="4" t="str">
        <f ca="1">IFERROR(RANK(order!L469,order!L$3:L$554,0),"")</f>
        <v/>
      </c>
      <c r="M469" s="10" t="str">
        <f ca="1">IFERROR(RANK(order!M469,order!M$3:M$554,0),"")</f>
        <v/>
      </c>
      <c r="N469" s="10" t="str">
        <f ca="1">IFERROR(RANK(order!N469,order!N$3:N$554,0),"")</f>
        <v/>
      </c>
      <c r="O469" s="10" t="str">
        <f ca="1">IFERROR(RANK(order!O469,order!O$3:O$554,0),"")</f>
        <v/>
      </c>
      <c r="P469" s="4" t="str">
        <f ca="1">IFERROR(RANK(order!P469,order!P$3:P$554,0),"")</f>
        <v/>
      </c>
      <c r="Q469" s="4" t="str">
        <f ca="1">IFERROR(RANK(order!Q469,order!Q$3:Q$554,0),"")</f>
        <v/>
      </c>
      <c r="R469" s="4" t="str">
        <f ca="1">IFERROR(RANK(order!R469,order!R$3:R$554,0),"")</f>
        <v/>
      </c>
      <c r="S469" s="10" t="str">
        <f ca="1">IFERROR(RANK(order!S469,order!S$3:S$554,0),"")</f>
        <v/>
      </c>
      <c r="T469" s="10" t="str">
        <f ca="1">IFERROR(RANK(order!T469,order!T$3:T$554,0),"")</f>
        <v/>
      </c>
      <c r="U469" s="10" t="str">
        <f ca="1">IFERROR(RANK(order!U469,order!U$3:U$554,0),"")</f>
        <v/>
      </c>
      <c r="V469" s="4" t="str">
        <f ca="1">IFERROR(RANK(order!V469,order!V$3:V$554,0),"")</f>
        <v/>
      </c>
      <c r="W469" s="4" t="str">
        <f ca="1">IFERROR(RANK(order!W469,order!W$3:W$554,0),"")</f>
        <v/>
      </c>
      <c r="X469" s="4" t="str">
        <f ca="1">IFERROR(RANK(order!X469,order!X$3:X$554,0),"")</f>
        <v/>
      </c>
      <c r="Y469" s="10" t="str">
        <f ca="1">IFERROR(RANK(order!Y469,order!Y$3:Y$554,0),"")</f>
        <v/>
      </c>
      <c r="Z469" s="10" t="str">
        <f ca="1">IFERROR(RANK(order!Z469,order!Z$3:Z$554,0),"")</f>
        <v/>
      </c>
      <c r="AA469" s="10" t="str">
        <f ca="1">IFERROR(RANK(order!AA469,order!AA$3:AA$554,0),"")</f>
        <v/>
      </c>
      <c r="AB469" s="4" t="str">
        <f ca="1">IFERROR(RANK(order!AB469,order!AB$3:AB$554,0),"")</f>
        <v/>
      </c>
      <c r="AC469" s="4" t="str">
        <f ca="1">IFERROR(RANK(order!AC469,order!AC$3:AC$554,0),"")</f>
        <v/>
      </c>
      <c r="AD469" s="4" t="str">
        <f ca="1">IFERROR(RANK(order!AD469,order!AD$3:AD$554,0),"")</f>
        <v/>
      </c>
      <c r="AE469" s="10" t="str">
        <f ca="1">IFERROR(RANK(order!AE469,order!AE$3:AE$554,0),"")</f>
        <v/>
      </c>
      <c r="AF469" s="10" t="str">
        <f ca="1">IFERROR(RANK(order!AF469,order!AF$3:AF$554,0),"")</f>
        <v/>
      </c>
      <c r="AG469" s="10" t="str">
        <f ca="1">IFERROR(RANK(order!AG469,order!AG$3:AG$554,0),"")</f>
        <v/>
      </c>
      <c r="AH469" s="4" t="str">
        <f ca="1">IFERROR(RANK(order!AH469,order!AH$3:AH$554,0),"")</f>
        <v/>
      </c>
      <c r="AI469" s="4" t="str">
        <f ca="1">IFERROR(RANK(order!AI469,order!AI$3:AI$554,0),"")</f>
        <v/>
      </c>
      <c r="AJ469" s="4" t="str">
        <f ca="1">IFERROR(RANK(order!AJ469,order!AJ$3:AJ$554,0),"")</f>
        <v/>
      </c>
      <c r="AK469" s="10" t="str">
        <f ca="1">IFERROR(RANK(order!AK469,order!AK$3:AK$554,0),"")</f>
        <v/>
      </c>
      <c r="AL469" s="10" t="str">
        <f ca="1">IFERROR(RANK(order!AL469,order!AL$3:AL$554,0),"")</f>
        <v/>
      </c>
      <c r="AM469" s="10" t="str">
        <f ca="1">IFERROR(RANK(order!AM469,order!AM$3:AM$554,0),"")</f>
        <v/>
      </c>
      <c r="AN469" s="4" t="str">
        <f ca="1">IFERROR(RANK(order!AN469,order!AN$3:AN$554,0),"")</f>
        <v/>
      </c>
      <c r="AO469" s="4" t="str">
        <f ca="1">IFERROR(RANK(order!AO469,order!AO$3:AO$554,0),"")</f>
        <v/>
      </c>
      <c r="AP469" s="4" t="str">
        <f ca="1">IFERROR(RANK(order!AP469,order!AP$3:AP$554,0),"")</f>
        <v/>
      </c>
      <c r="AQ469" s="10" t="str">
        <f ca="1">IFERROR(RANK(order!AQ469,order!AQ$3:AQ$554,0),"")</f>
        <v/>
      </c>
      <c r="AR469" s="10" t="str">
        <f ca="1">IFERROR(RANK(order!AR469,order!AR$3:AR$554,0),"")</f>
        <v/>
      </c>
      <c r="AS469" s="10" t="str">
        <f ca="1">IFERROR(RANK(order!AS469,order!AS$3:AS$554,0),"")</f>
        <v/>
      </c>
      <c r="AT469" s="4" t="str">
        <f ca="1">IFERROR(RANK(order!AT469,order!AT$3:AT$554,0),"")</f>
        <v/>
      </c>
      <c r="AU469" s="4" t="str">
        <f ca="1">IFERROR(RANK(order!AU469,order!AU$3:AU$554,0),"")</f>
        <v/>
      </c>
      <c r="AV469" s="4" t="str">
        <f ca="1">IFERROR(RANK(order!AV469,order!AV$3:AV$554,0),"")</f>
        <v/>
      </c>
      <c r="AW469" s="10" t="str">
        <f ca="1">IFERROR(RANK(order!AW469,order!AW$3:AW$554,0),"")</f>
        <v/>
      </c>
      <c r="AX469" s="10" t="str">
        <f ca="1">IFERROR(RANK(order!AX469,order!AX$3:AX$554,0),"")</f>
        <v/>
      </c>
      <c r="AY469" s="10" t="str">
        <f ca="1">IFERROR(RANK(order!AY469,order!AY$3:AY$554,0),"")</f>
        <v/>
      </c>
      <c r="AZ469" s="4" t="str">
        <f ca="1">IFERROR(RANK(order!AZ469,order!AZ$3:AZ$554,0),"")</f>
        <v/>
      </c>
      <c r="BA469" s="4" t="str">
        <f ca="1">IFERROR(RANK(order!BA469,order!BA$3:BA$554,0),"")</f>
        <v/>
      </c>
      <c r="BB469" s="4" t="str">
        <f ca="1">IFERROR(RANK(order!BB469,order!BB$3:BB$554,0),"")</f>
        <v/>
      </c>
      <c r="BC469" s="10" t="str">
        <f ca="1">IFERROR(RANK(order!BC469,order!BC$3:BC$554,0),"")</f>
        <v/>
      </c>
      <c r="BD469" s="10" t="str">
        <f ca="1">IFERROR(RANK(order!BD469,order!BD$3:BD$554,0),"")</f>
        <v/>
      </c>
      <c r="BE469" s="10" t="str">
        <f ca="1">IFERROR(RANK(order!BE469,order!BE$3:BE$554,0),"")</f>
        <v/>
      </c>
      <c r="BF469" s="4" t="str">
        <f ca="1">IFERROR(RANK(order!BF469,order!BF$3:BF$554,0),"")</f>
        <v/>
      </c>
      <c r="BG469" s="4" t="str">
        <f ca="1">IFERROR(RANK(order!BG469,order!BG$3:BG$554,0),"")</f>
        <v/>
      </c>
      <c r="BH469" s="4" t="str">
        <f ca="1">IFERROR(RANK(order!BH469,order!BH$3:BH$554,0),"")</f>
        <v/>
      </c>
      <c r="BI469" s="10" t="str">
        <f ca="1">IFERROR(RANK(order!BI469,order!BI$3:BI$554,0),"")</f>
        <v/>
      </c>
      <c r="BJ469" s="10" t="str">
        <f ca="1">IFERROR(RANK(order!BJ469,order!BJ$3:BJ$554,0),"")</f>
        <v/>
      </c>
      <c r="BK469" s="10" t="str">
        <f ca="1">IFERROR(RANK(order!BK469,order!BK$3:BK$554,0),"")</f>
        <v/>
      </c>
      <c r="BL469" s="4" t="str">
        <f ca="1">IFERROR(RANK(order!BL469,order!BL$3:BL$554,0),"")</f>
        <v/>
      </c>
      <c r="BM469" s="4" t="str">
        <f ca="1">IFERROR(RANK(order!BM469,order!BM$3:BM$554,0),"")</f>
        <v/>
      </c>
      <c r="BN469" s="4" t="str">
        <f ca="1">IFERROR(RANK(order!BN469,order!BN$3:BN$554,0),"")</f>
        <v/>
      </c>
      <c r="BO469" s="10" t="str">
        <f ca="1">IFERROR(RANK(order!BO469,order!BO$3:BO$554,0),"")</f>
        <v/>
      </c>
      <c r="BP469" s="10" t="str">
        <f ca="1">IFERROR(RANK(order!BP469,order!BP$3:BP$554,0),"")</f>
        <v/>
      </c>
      <c r="BQ469" s="10" t="str">
        <f ca="1">IFERROR(RANK(order!BQ469,order!BQ$3:BQ$554,0),"")</f>
        <v/>
      </c>
      <c r="BR469" s="4" t="str">
        <f ca="1">IFERROR(RANK(order!BR469,order!BR$3:BR$554,0),"")</f>
        <v/>
      </c>
      <c r="BS469" s="4" t="str">
        <f ca="1">IFERROR(RANK(order!BS469,order!BS$3:BS$554,0),"")</f>
        <v/>
      </c>
      <c r="BT469" s="4" t="str">
        <f ca="1">IFERROR(RANK(order!BT469,order!BT$3:BT$554,0),"")</f>
        <v/>
      </c>
      <c r="BU469" s="95">
        <f t="shared" si="625"/>
        <v>467</v>
      </c>
      <c r="BV469" s="35" t="str">
        <f t="shared" si="626"/>
        <v>E1</v>
      </c>
      <c r="BW469" s="55">
        <f t="shared" ca="1" si="549"/>
        <v>0</v>
      </c>
      <c r="BX469" s="56" t="str">
        <f t="shared" ca="1" si="550"/>
        <v/>
      </c>
      <c r="BY469" s="56" t="str">
        <f t="shared" ca="1" si="551"/>
        <v/>
      </c>
      <c r="BZ469" s="57" t="str">
        <f t="shared" ca="1" si="552"/>
        <v/>
      </c>
      <c r="CA469" s="57" t="str">
        <f t="shared" ca="1" si="553"/>
        <v/>
      </c>
      <c r="CB469" s="58" t="str">
        <f t="shared" ca="1" si="554"/>
        <v/>
      </c>
      <c r="CC469" s="57" t="str">
        <f t="shared" ca="1" si="555"/>
        <v/>
      </c>
      <c r="CD469" s="57" t="str">
        <f t="shared" ca="1" si="556"/>
        <v/>
      </c>
      <c r="CE469" s="58" t="str">
        <f t="shared" ca="1" si="557"/>
        <v/>
      </c>
      <c r="CF469" s="59" t="str">
        <f t="shared" ca="1" si="558"/>
        <v/>
      </c>
      <c r="CG469" s="57" t="str">
        <f t="shared" ca="1" si="559"/>
        <v/>
      </c>
      <c r="CH469" s="57" t="str">
        <f t="shared" ca="1" si="560"/>
        <v/>
      </c>
      <c r="CI469" s="57" t="str">
        <f t="shared" ca="1" si="561"/>
        <v/>
      </c>
      <c r="CJ469" s="57" t="str">
        <f t="shared" ca="1" si="562"/>
        <v/>
      </c>
      <c r="CK469" s="57" t="str">
        <f t="shared" ca="1" si="563"/>
        <v/>
      </c>
      <c r="CL469" s="57" t="str">
        <f t="shared" ca="1" si="564"/>
        <v/>
      </c>
      <c r="CM469" s="57" t="str">
        <f t="shared" ca="1" si="565"/>
        <v/>
      </c>
      <c r="CN469" s="57" t="str">
        <f t="shared" ca="1" si="566"/>
        <v/>
      </c>
      <c r="CO469" s="57" t="str">
        <f t="shared" ca="1" si="567"/>
        <v/>
      </c>
      <c r="CP469" s="57" t="str">
        <f t="shared" ca="1" si="568"/>
        <v/>
      </c>
      <c r="CQ469" s="57" t="str">
        <f t="shared" ca="1" si="569"/>
        <v/>
      </c>
      <c r="CR469" s="57" t="str">
        <f t="shared" ca="1" si="570"/>
        <v/>
      </c>
      <c r="CS469" s="60" t="str">
        <f t="shared" ca="1" si="571"/>
        <v/>
      </c>
      <c r="CT469" s="60" t="str">
        <f t="shared" ca="1" si="572"/>
        <v/>
      </c>
      <c r="CU469" s="60" t="str">
        <f t="shared" ca="1" si="573"/>
        <v/>
      </c>
      <c r="CV469" s="60" t="str">
        <f t="shared" ca="1" si="574"/>
        <v/>
      </c>
      <c r="CW469" s="60" t="str">
        <f t="shared" ca="1" si="575"/>
        <v/>
      </c>
      <c r="CX469" s="60" t="str">
        <f t="shared" ca="1" si="576"/>
        <v/>
      </c>
      <c r="CY469" s="60" t="str">
        <f t="shared" ca="1" si="577"/>
        <v/>
      </c>
      <c r="CZ469" s="60" t="str">
        <f t="shared" ca="1" si="578"/>
        <v/>
      </c>
      <c r="DA469" s="65" t="str">
        <f t="shared" ca="1" si="579"/>
        <v/>
      </c>
      <c r="DB469" s="65" t="str">
        <f t="shared" ca="1" si="580"/>
        <v/>
      </c>
      <c r="DC469" s="65" t="str">
        <f t="shared" ca="1" si="581"/>
        <v/>
      </c>
      <c r="DD469" s="65" t="str">
        <f t="shared" ca="1" si="582"/>
        <v/>
      </c>
      <c r="DE469" s="65" t="str">
        <f t="shared" ca="1" si="583"/>
        <v/>
      </c>
      <c r="DF469" s="66" t="str">
        <f t="shared" ca="1" si="584"/>
        <v/>
      </c>
      <c r="DG469" s="66" t="str">
        <f t="shared" ca="1" si="585"/>
        <v/>
      </c>
      <c r="DH469" s="66" t="str">
        <f t="shared" ca="1" si="586"/>
        <v/>
      </c>
      <c r="DI469" s="66" t="str">
        <f t="shared" ca="1" si="587"/>
        <v/>
      </c>
      <c r="DJ469" s="66" t="str">
        <f t="shared" ca="1" si="588"/>
        <v/>
      </c>
      <c r="DK469" s="65" t="str">
        <f t="shared" ca="1" si="589"/>
        <v/>
      </c>
      <c r="DL469" s="65" t="str">
        <f t="shared" ca="1" si="590"/>
        <v/>
      </c>
      <c r="DM469" s="65" t="str">
        <f t="shared" ca="1" si="591"/>
        <v/>
      </c>
      <c r="DN469" s="65" t="str">
        <f t="shared" ca="1" si="592"/>
        <v/>
      </c>
      <c r="DO469" s="65" t="str">
        <f t="shared" ca="1" si="593"/>
        <v/>
      </c>
      <c r="DP469" s="65" t="str">
        <f t="shared" ca="1" si="594"/>
        <v/>
      </c>
      <c r="DQ469" s="65" t="str">
        <f t="shared" ca="1" si="595"/>
        <v/>
      </c>
      <c r="DR469" s="69" t="str">
        <f t="shared" ca="1" si="596"/>
        <v/>
      </c>
      <c r="DS469" s="69" t="str">
        <f t="shared" ca="1" si="597"/>
        <v/>
      </c>
      <c r="DT469" s="69" t="str">
        <f t="shared" ca="1" si="598"/>
        <v/>
      </c>
      <c r="DU469" s="69" t="str">
        <f t="shared" ca="1" si="599"/>
        <v/>
      </c>
      <c r="DV469" s="69" t="str">
        <f t="shared" ca="1" si="600"/>
        <v/>
      </c>
      <c r="DW469" s="69" t="str">
        <f t="shared" ca="1" si="601"/>
        <v/>
      </c>
      <c r="DX469" s="69" t="str">
        <f t="shared" ca="1" si="602"/>
        <v/>
      </c>
      <c r="DY469" s="69" t="str">
        <f t="shared" ca="1" si="603"/>
        <v/>
      </c>
      <c r="DZ469" s="72" t="str">
        <f t="shared" ca="1" si="604"/>
        <v/>
      </c>
      <c r="EA469" s="72" t="str">
        <f t="shared" ca="1" si="605"/>
        <v/>
      </c>
      <c r="EB469" s="72" t="str">
        <f t="shared" ca="1" si="606"/>
        <v/>
      </c>
      <c r="EC469" s="65" t="str">
        <f t="shared" ca="1" si="607"/>
        <v/>
      </c>
      <c r="ED469" s="65" t="str">
        <f t="shared" ca="1" si="608"/>
        <v/>
      </c>
      <c r="EE469" s="65" t="str">
        <f t="shared" ca="1" si="609"/>
        <v/>
      </c>
      <c r="EF469" s="65" t="str">
        <f t="shared" ca="1" si="610"/>
        <v/>
      </c>
      <c r="EG469" s="65" t="str">
        <f t="shared" ca="1" si="611"/>
        <v/>
      </c>
      <c r="EH469" s="65" t="str">
        <f t="shared" ca="1" si="612"/>
        <v/>
      </c>
      <c r="EI469" s="429" t="str">
        <f t="shared" ca="1" si="613"/>
        <v>No</v>
      </c>
      <c r="EJ469" s="428" t="str">
        <f t="shared" ca="1" si="614"/>
        <v/>
      </c>
      <c r="EK469" s="428" t="str">
        <f t="shared" ca="1" si="615"/>
        <v/>
      </c>
      <c r="EL469" s="65" t="str">
        <f t="shared" ca="1" si="616"/>
        <v/>
      </c>
      <c r="EM469" s="65" t="str">
        <f t="shared" ca="1" si="617"/>
        <v/>
      </c>
      <c r="EN469" s="65" t="str">
        <f t="shared" ca="1" si="618"/>
        <v/>
      </c>
      <c r="EO469" s="433" t="str">
        <f t="shared" ca="1" si="619"/>
        <v/>
      </c>
      <c r="EP469" s="433" t="str">
        <f t="shared" ca="1" si="620"/>
        <v/>
      </c>
      <c r="EQ469" s="433" t="str">
        <f t="shared" ca="1" si="621"/>
        <v/>
      </c>
      <c r="ER469" s="433" t="str">
        <f t="shared" ca="1" si="622"/>
        <v/>
      </c>
      <c r="ES469" s="433" t="str">
        <f t="shared" ca="1" si="623"/>
        <v/>
      </c>
      <c r="ET469" s="433" t="str">
        <f t="shared" ca="1" si="624"/>
        <v/>
      </c>
      <c r="EU469" s="433" t="str">
        <f ca="1">IF(OR(CO469="",CQ469=""),"",Discipline!$P$3*CO469+Discipline!$X$3*CQ469)</f>
        <v/>
      </c>
      <c r="EV469" s="433" t="str">
        <f ca="1">IF(OR(CP469="",CR469=""),"",Discipline!$P$3*CP469+Discipline!$X$3*CR469)</f>
        <v/>
      </c>
    </row>
    <row r="470" spans="1:152" x14ac:dyDescent="0.25">
      <c r="A470" s="10" t="str">
        <f ca="1">IFERROR(RANK(order!A470,order!A$3:A$554,0),"")</f>
        <v/>
      </c>
      <c r="B470" s="10" t="str">
        <f ca="1">IFERROR(RANK(order!B470,order!B$3:B$554,0),"")</f>
        <v/>
      </c>
      <c r="C470" s="10" t="str">
        <f ca="1">IFERROR(RANK(order!C470,order!C$3:C$554,0),"")</f>
        <v/>
      </c>
      <c r="D470" s="4" t="str">
        <f ca="1">IFERROR(RANK(order!D470,order!D$3:D$554,0),"")</f>
        <v/>
      </c>
      <c r="E470" s="4" t="str">
        <f ca="1">IFERROR(RANK(order!E470,order!E$3:E$554,0),"")</f>
        <v/>
      </c>
      <c r="F470" s="4" t="str">
        <f ca="1">IFERROR(RANK(order!F470,order!F$3:F$554,0),"")</f>
        <v/>
      </c>
      <c r="G470" s="10" t="str">
        <f ca="1">IFERROR(RANK(order!G470,order!G$3:G$554,0),"")</f>
        <v/>
      </c>
      <c r="H470" s="10" t="str">
        <f ca="1">IFERROR(RANK(order!H470,order!H$3:H$554,0),"")</f>
        <v/>
      </c>
      <c r="I470" s="10" t="str">
        <f ca="1">IFERROR(RANK(order!I470,order!I$3:I$554,0),"")</f>
        <v/>
      </c>
      <c r="J470" s="4" t="str">
        <f ca="1">IFERROR(RANK(order!J470,order!J$3:J$554,0),"")</f>
        <v/>
      </c>
      <c r="K470" s="4" t="str">
        <f ca="1">IFERROR(RANK(order!K470,order!K$3:K$554,0),"")</f>
        <v/>
      </c>
      <c r="L470" s="4" t="str">
        <f ca="1">IFERROR(RANK(order!L470,order!L$3:L$554,0),"")</f>
        <v/>
      </c>
      <c r="M470" s="10" t="str">
        <f ca="1">IFERROR(RANK(order!M470,order!M$3:M$554,0),"")</f>
        <v/>
      </c>
      <c r="N470" s="10" t="str">
        <f ca="1">IFERROR(RANK(order!N470,order!N$3:N$554,0),"")</f>
        <v/>
      </c>
      <c r="O470" s="10" t="str">
        <f ca="1">IFERROR(RANK(order!O470,order!O$3:O$554,0),"")</f>
        <v/>
      </c>
      <c r="P470" s="4" t="str">
        <f ca="1">IFERROR(RANK(order!P470,order!P$3:P$554,0),"")</f>
        <v/>
      </c>
      <c r="Q470" s="4" t="str">
        <f ca="1">IFERROR(RANK(order!Q470,order!Q$3:Q$554,0),"")</f>
        <v/>
      </c>
      <c r="R470" s="4" t="str">
        <f ca="1">IFERROR(RANK(order!R470,order!R$3:R$554,0),"")</f>
        <v/>
      </c>
      <c r="S470" s="10" t="str">
        <f ca="1">IFERROR(RANK(order!S470,order!S$3:S$554,0),"")</f>
        <v/>
      </c>
      <c r="T470" s="10" t="str">
        <f ca="1">IFERROR(RANK(order!T470,order!T$3:T$554,0),"")</f>
        <v/>
      </c>
      <c r="U470" s="10" t="str">
        <f ca="1">IFERROR(RANK(order!U470,order!U$3:U$554,0),"")</f>
        <v/>
      </c>
      <c r="V470" s="4" t="str">
        <f ca="1">IFERROR(RANK(order!V470,order!V$3:V$554,0),"")</f>
        <v/>
      </c>
      <c r="W470" s="4" t="str">
        <f ca="1">IFERROR(RANK(order!W470,order!W$3:W$554,0),"")</f>
        <v/>
      </c>
      <c r="X470" s="4" t="str">
        <f ca="1">IFERROR(RANK(order!X470,order!X$3:X$554,0),"")</f>
        <v/>
      </c>
      <c r="Y470" s="10" t="str">
        <f ca="1">IFERROR(RANK(order!Y470,order!Y$3:Y$554,0),"")</f>
        <v/>
      </c>
      <c r="Z470" s="10" t="str">
        <f ca="1">IFERROR(RANK(order!Z470,order!Z$3:Z$554,0),"")</f>
        <v/>
      </c>
      <c r="AA470" s="10" t="str">
        <f ca="1">IFERROR(RANK(order!AA470,order!AA$3:AA$554,0),"")</f>
        <v/>
      </c>
      <c r="AB470" s="4" t="str">
        <f ca="1">IFERROR(RANK(order!AB470,order!AB$3:AB$554,0),"")</f>
        <v/>
      </c>
      <c r="AC470" s="4" t="str">
        <f ca="1">IFERROR(RANK(order!AC470,order!AC$3:AC$554,0),"")</f>
        <v/>
      </c>
      <c r="AD470" s="4" t="str">
        <f ca="1">IFERROR(RANK(order!AD470,order!AD$3:AD$554,0),"")</f>
        <v/>
      </c>
      <c r="AE470" s="10" t="str">
        <f ca="1">IFERROR(RANK(order!AE470,order!AE$3:AE$554,0),"")</f>
        <v/>
      </c>
      <c r="AF470" s="10" t="str">
        <f ca="1">IFERROR(RANK(order!AF470,order!AF$3:AF$554,0),"")</f>
        <v/>
      </c>
      <c r="AG470" s="10" t="str">
        <f ca="1">IFERROR(RANK(order!AG470,order!AG$3:AG$554,0),"")</f>
        <v/>
      </c>
      <c r="AH470" s="4" t="str">
        <f ca="1">IFERROR(RANK(order!AH470,order!AH$3:AH$554,0),"")</f>
        <v/>
      </c>
      <c r="AI470" s="4" t="str">
        <f ca="1">IFERROR(RANK(order!AI470,order!AI$3:AI$554,0),"")</f>
        <v/>
      </c>
      <c r="AJ470" s="4" t="str">
        <f ca="1">IFERROR(RANK(order!AJ470,order!AJ$3:AJ$554,0),"")</f>
        <v/>
      </c>
      <c r="AK470" s="10" t="str">
        <f ca="1">IFERROR(RANK(order!AK470,order!AK$3:AK$554,0),"")</f>
        <v/>
      </c>
      <c r="AL470" s="10" t="str">
        <f ca="1">IFERROR(RANK(order!AL470,order!AL$3:AL$554,0),"")</f>
        <v/>
      </c>
      <c r="AM470" s="10" t="str">
        <f ca="1">IFERROR(RANK(order!AM470,order!AM$3:AM$554,0),"")</f>
        <v/>
      </c>
      <c r="AN470" s="4" t="str">
        <f ca="1">IFERROR(RANK(order!AN470,order!AN$3:AN$554,0),"")</f>
        <v/>
      </c>
      <c r="AO470" s="4" t="str">
        <f ca="1">IFERROR(RANK(order!AO470,order!AO$3:AO$554,0),"")</f>
        <v/>
      </c>
      <c r="AP470" s="4" t="str">
        <f ca="1">IFERROR(RANK(order!AP470,order!AP$3:AP$554,0),"")</f>
        <v/>
      </c>
      <c r="AQ470" s="10" t="str">
        <f ca="1">IFERROR(RANK(order!AQ470,order!AQ$3:AQ$554,0),"")</f>
        <v/>
      </c>
      <c r="AR470" s="10" t="str">
        <f ca="1">IFERROR(RANK(order!AR470,order!AR$3:AR$554,0),"")</f>
        <v/>
      </c>
      <c r="AS470" s="10" t="str">
        <f ca="1">IFERROR(RANK(order!AS470,order!AS$3:AS$554,0),"")</f>
        <v/>
      </c>
      <c r="AT470" s="4" t="str">
        <f ca="1">IFERROR(RANK(order!AT470,order!AT$3:AT$554,0),"")</f>
        <v/>
      </c>
      <c r="AU470" s="4" t="str">
        <f ca="1">IFERROR(RANK(order!AU470,order!AU$3:AU$554,0),"")</f>
        <v/>
      </c>
      <c r="AV470" s="4" t="str">
        <f ca="1">IFERROR(RANK(order!AV470,order!AV$3:AV$554,0),"")</f>
        <v/>
      </c>
      <c r="AW470" s="10" t="str">
        <f ca="1">IFERROR(RANK(order!AW470,order!AW$3:AW$554,0),"")</f>
        <v/>
      </c>
      <c r="AX470" s="10" t="str">
        <f ca="1">IFERROR(RANK(order!AX470,order!AX$3:AX$554,0),"")</f>
        <v/>
      </c>
      <c r="AY470" s="10" t="str">
        <f ca="1">IFERROR(RANK(order!AY470,order!AY$3:AY$554,0),"")</f>
        <v/>
      </c>
      <c r="AZ470" s="4" t="str">
        <f ca="1">IFERROR(RANK(order!AZ470,order!AZ$3:AZ$554,0),"")</f>
        <v/>
      </c>
      <c r="BA470" s="4" t="str">
        <f ca="1">IFERROR(RANK(order!BA470,order!BA$3:BA$554,0),"")</f>
        <v/>
      </c>
      <c r="BB470" s="4" t="str">
        <f ca="1">IFERROR(RANK(order!BB470,order!BB$3:BB$554,0),"")</f>
        <v/>
      </c>
      <c r="BC470" s="10" t="str">
        <f ca="1">IFERROR(RANK(order!BC470,order!BC$3:BC$554,0),"")</f>
        <v/>
      </c>
      <c r="BD470" s="10" t="str">
        <f ca="1">IFERROR(RANK(order!BD470,order!BD$3:BD$554,0),"")</f>
        <v/>
      </c>
      <c r="BE470" s="10" t="str">
        <f ca="1">IFERROR(RANK(order!BE470,order!BE$3:BE$554,0),"")</f>
        <v/>
      </c>
      <c r="BF470" s="4" t="str">
        <f ca="1">IFERROR(RANK(order!BF470,order!BF$3:BF$554,0),"")</f>
        <v/>
      </c>
      <c r="BG470" s="4" t="str">
        <f ca="1">IFERROR(RANK(order!BG470,order!BG$3:BG$554,0),"")</f>
        <v/>
      </c>
      <c r="BH470" s="4" t="str">
        <f ca="1">IFERROR(RANK(order!BH470,order!BH$3:BH$554,0),"")</f>
        <v/>
      </c>
      <c r="BI470" s="10" t="str">
        <f ca="1">IFERROR(RANK(order!BI470,order!BI$3:BI$554,0),"")</f>
        <v/>
      </c>
      <c r="BJ470" s="10" t="str">
        <f ca="1">IFERROR(RANK(order!BJ470,order!BJ$3:BJ$554,0),"")</f>
        <v/>
      </c>
      <c r="BK470" s="10" t="str">
        <f ca="1">IFERROR(RANK(order!BK470,order!BK$3:BK$554,0),"")</f>
        <v/>
      </c>
      <c r="BL470" s="4" t="str">
        <f ca="1">IFERROR(RANK(order!BL470,order!BL$3:BL$554,0),"")</f>
        <v/>
      </c>
      <c r="BM470" s="4" t="str">
        <f ca="1">IFERROR(RANK(order!BM470,order!BM$3:BM$554,0),"")</f>
        <v/>
      </c>
      <c r="BN470" s="4" t="str">
        <f ca="1">IFERROR(RANK(order!BN470,order!BN$3:BN$554,0),"")</f>
        <v/>
      </c>
      <c r="BO470" s="10" t="str">
        <f ca="1">IFERROR(RANK(order!BO470,order!BO$3:BO$554,0),"")</f>
        <v/>
      </c>
      <c r="BP470" s="10" t="str">
        <f ca="1">IFERROR(RANK(order!BP470,order!BP$3:BP$554,0),"")</f>
        <v/>
      </c>
      <c r="BQ470" s="10" t="str">
        <f ca="1">IFERROR(RANK(order!BQ470,order!BQ$3:BQ$554,0),"")</f>
        <v/>
      </c>
      <c r="BR470" s="4" t="str">
        <f ca="1">IFERROR(RANK(order!BR470,order!BR$3:BR$554,0),"")</f>
        <v/>
      </c>
      <c r="BS470" s="4" t="str">
        <f ca="1">IFERROR(RANK(order!BS470,order!BS$3:BS$554,0),"")</f>
        <v/>
      </c>
      <c r="BT470" s="4" t="str">
        <f ca="1">IFERROR(RANK(order!BT470,order!BT$3:BT$554,0),"")</f>
        <v/>
      </c>
      <c r="BU470" s="95">
        <f t="shared" si="625"/>
        <v>468</v>
      </c>
      <c r="BV470" s="35" t="str">
        <f t="shared" si="626"/>
        <v>E1</v>
      </c>
      <c r="BW470" s="55">
        <f t="shared" ca="1" si="549"/>
        <v>0</v>
      </c>
      <c r="BX470" s="56" t="str">
        <f t="shared" ca="1" si="550"/>
        <v/>
      </c>
      <c r="BY470" s="56" t="str">
        <f t="shared" ca="1" si="551"/>
        <v/>
      </c>
      <c r="BZ470" s="57" t="str">
        <f t="shared" ca="1" si="552"/>
        <v/>
      </c>
      <c r="CA470" s="57" t="str">
        <f t="shared" ca="1" si="553"/>
        <v/>
      </c>
      <c r="CB470" s="58" t="str">
        <f t="shared" ca="1" si="554"/>
        <v/>
      </c>
      <c r="CC470" s="57" t="str">
        <f t="shared" ca="1" si="555"/>
        <v/>
      </c>
      <c r="CD470" s="57" t="str">
        <f t="shared" ca="1" si="556"/>
        <v/>
      </c>
      <c r="CE470" s="58" t="str">
        <f t="shared" ca="1" si="557"/>
        <v/>
      </c>
      <c r="CF470" s="59" t="str">
        <f t="shared" ca="1" si="558"/>
        <v/>
      </c>
      <c r="CG470" s="57" t="str">
        <f t="shared" ca="1" si="559"/>
        <v/>
      </c>
      <c r="CH470" s="57" t="str">
        <f t="shared" ca="1" si="560"/>
        <v/>
      </c>
      <c r="CI470" s="57" t="str">
        <f t="shared" ca="1" si="561"/>
        <v/>
      </c>
      <c r="CJ470" s="57" t="str">
        <f t="shared" ca="1" si="562"/>
        <v/>
      </c>
      <c r="CK470" s="57" t="str">
        <f t="shared" ca="1" si="563"/>
        <v/>
      </c>
      <c r="CL470" s="57" t="str">
        <f t="shared" ca="1" si="564"/>
        <v/>
      </c>
      <c r="CM470" s="57" t="str">
        <f t="shared" ca="1" si="565"/>
        <v/>
      </c>
      <c r="CN470" s="57" t="str">
        <f t="shared" ca="1" si="566"/>
        <v/>
      </c>
      <c r="CO470" s="57" t="str">
        <f t="shared" ca="1" si="567"/>
        <v/>
      </c>
      <c r="CP470" s="57" t="str">
        <f t="shared" ca="1" si="568"/>
        <v/>
      </c>
      <c r="CQ470" s="57" t="str">
        <f t="shared" ca="1" si="569"/>
        <v/>
      </c>
      <c r="CR470" s="57" t="str">
        <f t="shared" ca="1" si="570"/>
        <v/>
      </c>
      <c r="CS470" s="60" t="str">
        <f t="shared" ca="1" si="571"/>
        <v/>
      </c>
      <c r="CT470" s="60" t="str">
        <f t="shared" ca="1" si="572"/>
        <v/>
      </c>
      <c r="CU470" s="60" t="str">
        <f t="shared" ca="1" si="573"/>
        <v/>
      </c>
      <c r="CV470" s="60" t="str">
        <f t="shared" ca="1" si="574"/>
        <v/>
      </c>
      <c r="CW470" s="60" t="str">
        <f t="shared" ca="1" si="575"/>
        <v/>
      </c>
      <c r="CX470" s="60" t="str">
        <f t="shared" ca="1" si="576"/>
        <v/>
      </c>
      <c r="CY470" s="60" t="str">
        <f t="shared" ca="1" si="577"/>
        <v/>
      </c>
      <c r="CZ470" s="60" t="str">
        <f t="shared" ca="1" si="578"/>
        <v/>
      </c>
      <c r="DA470" s="65" t="str">
        <f t="shared" ca="1" si="579"/>
        <v/>
      </c>
      <c r="DB470" s="65" t="str">
        <f t="shared" ca="1" si="580"/>
        <v/>
      </c>
      <c r="DC470" s="65" t="str">
        <f t="shared" ca="1" si="581"/>
        <v/>
      </c>
      <c r="DD470" s="65" t="str">
        <f t="shared" ca="1" si="582"/>
        <v/>
      </c>
      <c r="DE470" s="65" t="str">
        <f t="shared" ca="1" si="583"/>
        <v/>
      </c>
      <c r="DF470" s="66" t="str">
        <f t="shared" ca="1" si="584"/>
        <v/>
      </c>
      <c r="DG470" s="66" t="str">
        <f t="shared" ca="1" si="585"/>
        <v/>
      </c>
      <c r="DH470" s="66" t="str">
        <f t="shared" ca="1" si="586"/>
        <v/>
      </c>
      <c r="DI470" s="66" t="str">
        <f t="shared" ca="1" si="587"/>
        <v/>
      </c>
      <c r="DJ470" s="66" t="str">
        <f t="shared" ca="1" si="588"/>
        <v/>
      </c>
      <c r="DK470" s="65" t="str">
        <f t="shared" ca="1" si="589"/>
        <v/>
      </c>
      <c r="DL470" s="65" t="str">
        <f t="shared" ca="1" si="590"/>
        <v/>
      </c>
      <c r="DM470" s="65" t="str">
        <f t="shared" ca="1" si="591"/>
        <v/>
      </c>
      <c r="DN470" s="65" t="str">
        <f t="shared" ca="1" si="592"/>
        <v/>
      </c>
      <c r="DO470" s="65" t="str">
        <f t="shared" ca="1" si="593"/>
        <v/>
      </c>
      <c r="DP470" s="65" t="str">
        <f t="shared" ca="1" si="594"/>
        <v/>
      </c>
      <c r="DQ470" s="65" t="str">
        <f t="shared" ca="1" si="595"/>
        <v/>
      </c>
      <c r="DR470" s="69" t="str">
        <f t="shared" ca="1" si="596"/>
        <v/>
      </c>
      <c r="DS470" s="69" t="str">
        <f t="shared" ca="1" si="597"/>
        <v/>
      </c>
      <c r="DT470" s="69" t="str">
        <f t="shared" ca="1" si="598"/>
        <v/>
      </c>
      <c r="DU470" s="69" t="str">
        <f t="shared" ca="1" si="599"/>
        <v/>
      </c>
      <c r="DV470" s="69" t="str">
        <f t="shared" ca="1" si="600"/>
        <v/>
      </c>
      <c r="DW470" s="69" t="str">
        <f t="shared" ca="1" si="601"/>
        <v/>
      </c>
      <c r="DX470" s="69" t="str">
        <f t="shared" ca="1" si="602"/>
        <v/>
      </c>
      <c r="DY470" s="69" t="str">
        <f t="shared" ca="1" si="603"/>
        <v/>
      </c>
      <c r="DZ470" s="72" t="str">
        <f t="shared" ca="1" si="604"/>
        <v/>
      </c>
      <c r="EA470" s="72" t="str">
        <f t="shared" ca="1" si="605"/>
        <v/>
      </c>
      <c r="EB470" s="72" t="str">
        <f t="shared" ca="1" si="606"/>
        <v/>
      </c>
      <c r="EC470" s="65" t="str">
        <f t="shared" ca="1" si="607"/>
        <v/>
      </c>
      <c r="ED470" s="65" t="str">
        <f t="shared" ca="1" si="608"/>
        <v/>
      </c>
      <c r="EE470" s="65" t="str">
        <f t="shared" ca="1" si="609"/>
        <v/>
      </c>
      <c r="EF470" s="65" t="str">
        <f t="shared" ca="1" si="610"/>
        <v/>
      </c>
      <c r="EG470" s="65" t="str">
        <f t="shared" ca="1" si="611"/>
        <v/>
      </c>
      <c r="EH470" s="65" t="str">
        <f t="shared" ca="1" si="612"/>
        <v/>
      </c>
      <c r="EI470" s="429" t="str">
        <f t="shared" ca="1" si="613"/>
        <v>No</v>
      </c>
      <c r="EJ470" s="428" t="str">
        <f t="shared" ca="1" si="614"/>
        <v/>
      </c>
      <c r="EK470" s="428" t="str">
        <f t="shared" ca="1" si="615"/>
        <v/>
      </c>
      <c r="EL470" s="65" t="str">
        <f t="shared" ca="1" si="616"/>
        <v/>
      </c>
      <c r="EM470" s="65" t="str">
        <f t="shared" ca="1" si="617"/>
        <v/>
      </c>
      <c r="EN470" s="65" t="str">
        <f t="shared" ca="1" si="618"/>
        <v/>
      </c>
      <c r="EO470" s="433" t="str">
        <f t="shared" ca="1" si="619"/>
        <v/>
      </c>
      <c r="EP470" s="433" t="str">
        <f t="shared" ca="1" si="620"/>
        <v/>
      </c>
      <c r="EQ470" s="433" t="str">
        <f t="shared" ca="1" si="621"/>
        <v/>
      </c>
      <c r="ER470" s="433" t="str">
        <f t="shared" ca="1" si="622"/>
        <v/>
      </c>
      <c r="ES470" s="433" t="str">
        <f t="shared" ca="1" si="623"/>
        <v/>
      </c>
      <c r="ET470" s="433" t="str">
        <f t="shared" ca="1" si="624"/>
        <v/>
      </c>
      <c r="EU470" s="433" t="str">
        <f ca="1">IF(OR(CO470="",CQ470=""),"",Discipline!$P$3*CO470+Discipline!$X$3*CQ470)</f>
        <v/>
      </c>
      <c r="EV470" s="433" t="str">
        <f ca="1">IF(OR(CP470="",CR470=""),"",Discipline!$P$3*CP470+Discipline!$X$3*CR470)</f>
        <v/>
      </c>
    </row>
    <row r="471" spans="1:152" x14ac:dyDescent="0.25">
      <c r="A471" s="10" t="str">
        <f ca="1">IFERROR(RANK(order!A471,order!A$3:A$554,0),"")</f>
        <v/>
      </c>
      <c r="B471" s="10" t="str">
        <f ca="1">IFERROR(RANK(order!B471,order!B$3:B$554,0),"")</f>
        <v/>
      </c>
      <c r="C471" s="10" t="str">
        <f ca="1">IFERROR(RANK(order!C471,order!C$3:C$554,0),"")</f>
        <v/>
      </c>
      <c r="D471" s="4" t="str">
        <f ca="1">IFERROR(RANK(order!D471,order!D$3:D$554,0),"")</f>
        <v/>
      </c>
      <c r="E471" s="4" t="str">
        <f ca="1">IFERROR(RANK(order!E471,order!E$3:E$554,0),"")</f>
        <v/>
      </c>
      <c r="F471" s="4" t="str">
        <f ca="1">IFERROR(RANK(order!F471,order!F$3:F$554,0),"")</f>
        <v/>
      </c>
      <c r="G471" s="10" t="str">
        <f ca="1">IFERROR(RANK(order!G471,order!G$3:G$554,0),"")</f>
        <v/>
      </c>
      <c r="H471" s="10" t="str">
        <f ca="1">IFERROR(RANK(order!H471,order!H$3:H$554,0),"")</f>
        <v/>
      </c>
      <c r="I471" s="10" t="str">
        <f ca="1">IFERROR(RANK(order!I471,order!I$3:I$554,0),"")</f>
        <v/>
      </c>
      <c r="J471" s="4" t="str">
        <f ca="1">IFERROR(RANK(order!J471,order!J$3:J$554,0),"")</f>
        <v/>
      </c>
      <c r="K471" s="4" t="str">
        <f ca="1">IFERROR(RANK(order!K471,order!K$3:K$554,0),"")</f>
        <v/>
      </c>
      <c r="L471" s="4" t="str">
        <f ca="1">IFERROR(RANK(order!L471,order!L$3:L$554,0),"")</f>
        <v/>
      </c>
      <c r="M471" s="10" t="str">
        <f ca="1">IFERROR(RANK(order!M471,order!M$3:M$554,0),"")</f>
        <v/>
      </c>
      <c r="N471" s="10" t="str">
        <f ca="1">IFERROR(RANK(order!N471,order!N$3:N$554,0),"")</f>
        <v/>
      </c>
      <c r="O471" s="10" t="str">
        <f ca="1">IFERROR(RANK(order!O471,order!O$3:O$554,0),"")</f>
        <v/>
      </c>
      <c r="P471" s="4" t="str">
        <f ca="1">IFERROR(RANK(order!P471,order!P$3:P$554,0),"")</f>
        <v/>
      </c>
      <c r="Q471" s="4" t="str">
        <f ca="1">IFERROR(RANK(order!Q471,order!Q$3:Q$554,0),"")</f>
        <v/>
      </c>
      <c r="R471" s="4" t="str">
        <f ca="1">IFERROR(RANK(order!R471,order!R$3:R$554,0),"")</f>
        <v/>
      </c>
      <c r="S471" s="10" t="str">
        <f ca="1">IFERROR(RANK(order!S471,order!S$3:S$554,0),"")</f>
        <v/>
      </c>
      <c r="T471" s="10" t="str">
        <f ca="1">IFERROR(RANK(order!T471,order!T$3:T$554,0),"")</f>
        <v/>
      </c>
      <c r="U471" s="10" t="str">
        <f ca="1">IFERROR(RANK(order!U471,order!U$3:U$554,0),"")</f>
        <v/>
      </c>
      <c r="V471" s="4" t="str">
        <f ca="1">IFERROR(RANK(order!V471,order!V$3:V$554,0),"")</f>
        <v/>
      </c>
      <c r="W471" s="4" t="str">
        <f ca="1">IFERROR(RANK(order!W471,order!W$3:W$554,0),"")</f>
        <v/>
      </c>
      <c r="X471" s="4" t="str">
        <f ca="1">IFERROR(RANK(order!X471,order!X$3:X$554,0),"")</f>
        <v/>
      </c>
      <c r="Y471" s="10" t="str">
        <f ca="1">IFERROR(RANK(order!Y471,order!Y$3:Y$554,0),"")</f>
        <v/>
      </c>
      <c r="Z471" s="10" t="str">
        <f ca="1">IFERROR(RANK(order!Z471,order!Z$3:Z$554,0),"")</f>
        <v/>
      </c>
      <c r="AA471" s="10" t="str">
        <f ca="1">IFERROR(RANK(order!AA471,order!AA$3:AA$554,0),"")</f>
        <v/>
      </c>
      <c r="AB471" s="4" t="str">
        <f ca="1">IFERROR(RANK(order!AB471,order!AB$3:AB$554,0),"")</f>
        <v/>
      </c>
      <c r="AC471" s="4" t="str">
        <f ca="1">IFERROR(RANK(order!AC471,order!AC$3:AC$554,0),"")</f>
        <v/>
      </c>
      <c r="AD471" s="4" t="str">
        <f ca="1">IFERROR(RANK(order!AD471,order!AD$3:AD$554,0),"")</f>
        <v/>
      </c>
      <c r="AE471" s="10" t="str">
        <f ca="1">IFERROR(RANK(order!AE471,order!AE$3:AE$554,0),"")</f>
        <v/>
      </c>
      <c r="AF471" s="10" t="str">
        <f ca="1">IFERROR(RANK(order!AF471,order!AF$3:AF$554,0),"")</f>
        <v/>
      </c>
      <c r="AG471" s="10" t="str">
        <f ca="1">IFERROR(RANK(order!AG471,order!AG$3:AG$554,0),"")</f>
        <v/>
      </c>
      <c r="AH471" s="4" t="str">
        <f ca="1">IFERROR(RANK(order!AH471,order!AH$3:AH$554,0),"")</f>
        <v/>
      </c>
      <c r="AI471" s="4" t="str">
        <f ca="1">IFERROR(RANK(order!AI471,order!AI$3:AI$554,0),"")</f>
        <v/>
      </c>
      <c r="AJ471" s="4" t="str">
        <f ca="1">IFERROR(RANK(order!AJ471,order!AJ$3:AJ$554,0),"")</f>
        <v/>
      </c>
      <c r="AK471" s="10" t="str">
        <f ca="1">IFERROR(RANK(order!AK471,order!AK$3:AK$554,0),"")</f>
        <v/>
      </c>
      <c r="AL471" s="10" t="str">
        <f ca="1">IFERROR(RANK(order!AL471,order!AL$3:AL$554,0),"")</f>
        <v/>
      </c>
      <c r="AM471" s="10" t="str">
        <f ca="1">IFERROR(RANK(order!AM471,order!AM$3:AM$554,0),"")</f>
        <v/>
      </c>
      <c r="AN471" s="4" t="str">
        <f ca="1">IFERROR(RANK(order!AN471,order!AN$3:AN$554,0),"")</f>
        <v/>
      </c>
      <c r="AO471" s="4" t="str">
        <f ca="1">IFERROR(RANK(order!AO471,order!AO$3:AO$554,0),"")</f>
        <v/>
      </c>
      <c r="AP471" s="4" t="str">
        <f ca="1">IFERROR(RANK(order!AP471,order!AP$3:AP$554,0),"")</f>
        <v/>
      </c>
      <c r="AQ471" s="10" t="str">
        <f ca="1">IFERROR(RANK(order!AQ471,order!AQ$3:AQ$554,0),"")</f>
        <v/>
      </c>
      <c r="AR471" s="10" t="str">
        <f ca="1">IFERROR(RANK(order!AR471,order!AR$3:AR$554,0),"")</f>
        <v/>
      </c>
      <c r="AS471" s="10" t="str">
        <f ca="1">IFERROR(RANK(order!AS471,order!AS$3:AS$554,0),"")</f>
        <v/>
      </c>
      <c r="AT471" s="4" t="str">
        <f ca="1">IFERROR(RANK(order!AT471,order!AT$3:AT$554,0),"")</f>
        <v/>
      </c>
      <c r="AU471" s="4" t="str">
        <f ca="1">IFERROR(RANK(order!AU471,order!AU$3:AU$554,0),"")</f>
        <v/>
      </c>
      <c r="AV471" s="4" t="str">
        <f ca="1">IFERROR(RANK(order!AV471,order!AV$3:AV$554,0),"")</f>
        <v/>
      </c>
      <c r="AW471" s="10" t="str">
        <f ca="1">IFERROR(RANK(order!AW471,order!AW$3:AW$554,0),"")</f>
        <v/>
      </c>
      <c r="AX471" s="10" t="str">
        <f ca="1">IFERROR(RANK(order!AX471,order!AX$3:AX$554,0),"")</f>
        <v/>
      </c>
      <c r="AY471" s="10" t="str">
        <f ca="1">IFERROR(RANK(order!AY471,order!AY$3:AY$554,0),"")</f>
        <v/>
      </c>
      <c r="AZ471" s="4" t="str">
        <f ca="1">IFERROR(RANK(order!AZ471,order!AZ$3:AZ$554,0),"")</f>
        <v/>
      </c>
      <c r="BA471" s="4" t="str">
        <f ca="1">IFERROR(RANK(order!BA471,order!BA$3:BA$554,0),"")</f>
        <v/>
      </c>
      <c r="BB471" s="4" t="str">
        <f ca="1">IFERROR(RANK(order!BB471,order!BB$3:BB$554,0),"")</f>
        <v/>
      </c>
      <c r="BC471" s="10" t="str">
        <f ca="1">IFERROR(RANK(order!BC471,order!BC$3:BC$554,0),"")</f>
        <v/>
      </c>
      <c r="BD471" s="10" t="str">
        <f ca="1">IFERROR(RANK(order!BD471,order!BD$3:BD$554,0),"")</f>
        <v/>
      </c>
      <c r="BE471" s="10" t="str">
        <f ca="1">IFERROR(RANK(order!BE471,order!BE$3:BE$554,0),"")</f>
        <v/>
      </c>
      <c r="BF471" s="4" t="str">
        <f ca="1">IFERROR(RANK(order!BF471,order!BF$3:BF$554,0),"")</f>
        <v/>
      </c>
      <c r="BG471" s="4" t="str">
        <f ca="1">IFERROR(RANK(order!BG471,order!BG$3:BG$554,0),"")</f>
        <v/>
      </c>
      <c r="BH471" s="4" t="str">
        <f ca="1">IFERROR(RANK(order!BH471,order!BH$3:BH$554,0),"")</f>
        <v/>
      </c>
      <c r="BI471" s="10" t="str">
        <f ca="1">IFERROR(RANK(order!BI471,order!BI$3:BI$554,0),"")</f>
        <v/>
      </c>
      <c r="BJ471" s="10" t="str">
        <f ca="1">IFERROR(RANK(order!BJ471,order!BJ$3:BJ$554,0),"")</f>
        <v/>
      </c>
      <c r="BK471" s="10" t="str">
        <f ca="1">IFERROR(RANK(order!BK471,order!BK$3:BK$554,0),"")</f>
        <v/>
      </c>
      <c r="BL471" s="4" t="str">
        <f ca="1">IFERROR(RANK(order!BL471,order!BL$3:BL$554,0),"")</f>
        <v/>
      </c>
      <c r="BM471" s="4" t="str">
        <f ca="1">IFERROR(RANK(order!BM471,order!BM$3:BM$554,0),"")</f>
        <v/>
      </c>
      <c r="BN471" s="4" t="str">
        <f ca="1">IFERROR(RANK(order!BN471,order!BN$3:BN$554,0),"")</f>
        <v/>
      </c>
      <c r="BO471" s="10" t="str">
        <f ca="1">IFERROR(RANK(order!BO471,order!BO$3:BO$554,0),"")</f>
        <v/>
      </c>
      <c r="BP471" s="10" t="str">
        <f ca="1">IFERROR(RANK(order!BP471,order!BP$3:BP$554,0),"")</f>
        <v/>
      </c>
      <c r="BQ471" s="10" t="str">
        <f ca="1">IFERROR(RANK(order!BQ471,order!BQ$3:BQ$554,0),"")</f>
        <v/>
      </c>
      <c r="BR471" s="4" t="str">
        <f ca="1">IFERROR(RANK(order!BR471,order!BR$3:BR$554,0),"")</f>
        <v/>
      </c>
      <c r="BS471" s="4" t="str">
        <f ca="1">IFERROR(RANK(order!BS471,order!BS$3:BS$554,0),"")</f>
        <v/>
      </c>
      <c r="BT471" s="4" t="str">
        <f ca="1">IFERROR(RANK(order!BT471,order!BT$3:BT$554,0),"")</f>
        <v/>
      </c>
      <c r="BU471" s="95">
        <f t="shared" si="625"/>
        <v>469</v>
      </c>
      <c r="BV471" s="35" t="str">
        <f t="shared" si="626"/>
        <v>E1</v>
      </c>
      <c r="BW471" s="55">
        <f t="shared" ca="1" si="549"/>
        <v>0</v>
      </c>
      <c r="BX471" s="56" t="str">
        <f t="shared" ca="1" si="550"/>
        <v/>
      </c>
      <c r="BY471" s="56" t="str">
        <f t="shared" ca="1" si="551"/>
        <v/>
      </c>
      <c r="BZ471" s="57" t="str">
        <f t="shared" ca="1" si="552"/>
        <v/>
      </c>
      <c r="CA471" s="57" t="str">
        <f t="shared" ca="1" si="553"/>
        <v/>
      </c>
      <c r="CB471" s="58" t="str">
        <f t="shared" ca="1" si="554"/>
        <v/>
      </c>
      <c r="CC471" s="57" t="str">
        <f t="shared" ca="1" si="555"/>
        <v/>
      </c>
      <c r="CD471" s="57" t="str">
        <f t="shared" ca="1" si="556"/>
        <v/>
      </c>
      <c r="CE471" s="58" t="str">
        <f t="shared" ca="1" si="557"/>
        <v/>
      </c>
      <c r="CF471" s="59" t="str">
        <f t="shared" ca="1" si="558"/>
        <v/>
      </c>
      <c r="CG471" s="57" t="str">
        <f t="shared" ca="1" si="559"/>
        <v/>
      </c>
      <c r="CH471" s="57" t="str">
        <f t="shared" ca="1" si="560"/>
        <v/>
      </c>
      <c r="CI471" s="57" t="str">
        <f t="shared" ca="1" si="561"/>
        <v/>
      </c>
      <c r="CJ471" s="57" t="str">
        <f t="shared" ca="1" si="562"/>
        <v/>
      </c>
      <c r="CK471" s="57" t="str">
        <f t="shared" ca="1" si="563"/>
        <v/>
      </c>
      <c r="CL471" s="57" t="str">
        <f t="shared" ca="1" si="564"/>
        <v/>
      </c>
      <c r="CM471" s="57" t="str">
        <f t="shared" ca="1" si="565"/>
        <v/>
      </c>
      <c r="CN471" s="57" t="str">
        <f t="shared" ca="1" si="566"/>
        <v/>
      </c>
      <c r="CO471" s="57" t="str">
        <f t="shared" ca="1" si="567"/>
        <v/>
      </c>
      <c r="CP471" s="57" t="str">
        <f t="shared" ca="1" si="568"/>
        <v/>
      </c>
      <c r="CQ471" s="57" t="str">
        <f t="shared" ca="1" si="569"/>
        <v/>
      </c>
      <c r="CR471" s="57" t="str">
        <f t="shared" ca="1" si="570"/>
        <v/>
      </c>
      <c r="CS471" s="60" t="str">
        <f t="shared" ca="1" si="571"/>
        <v/>
      </c>
      <c r="CT471" s="60" t="str">
        <f t="shared" ca="1" si="572"/>
        <v/>
      </c>
      <c r="CU471" s="60" t="str">
        <f t="shared" ca="1" si="573"/>
        <v/>
      </c>
      <c r="CV471" s="60" t="str">
        <f t="shared" ca="1" si="574"/>
        <v/>
      </c>
      <c r="CW471" s="60" t="str">
        <f t="shared" ca="1" si="575"/>
        <v/>
      </c>
      <c r="CX471" s="60" t="str">
        <f t="shared" ca="1" si="576"/>
        <v/>
      </c>
      <c r="CY471" s="60" t="str">
        <f t="shared" ca="1" si="577"/>
        <v/>
      </c>
      <c r="CZ471" s="60" t="str">
        <f t="shared" ca="1" si="578"/>
        <v/>
      </c>
      <c r="DA471" s="65" t="str">
        <f t="shared" ca="1" si="579"/>
        <v/>
      </c>
      <c r="DB471" s="65" t="str">
        <f t="shared" ca="1" si="580"/>
        <v/>
      </c>
      <c r="DC471" s="65" t="str">
        <f t="shared" ca="1" si="581"/>
        <v/>
      </c>
      <c r="DD471" s="65" t="str">
        <f t="shared" ca="1" si="582"/>
        <v/>
      </c>
      <c r="DE471" s="65" t="str">
        <f t="shared" ca="1" si="583"/>
        <v/>
      </c>
      <c r="DF471" s="66" t="str">
        <f t="shared" ca="1" si="584"/>
        <v/>
      </c>
      <c r="DG471" s="66" t="str">
        <f t="shared" ca="1" si="585"/>
        <v/>
      </c>
      <c r="DH471" s="66" t="str">
        <f t="shared" ca="1" si="586"/>
        <v/>
      </c>
      <c r="DI471" s="66" t="str">
        <f t="shared" ca="1" si="587"/>
        <v/>
      </c>
      <c r="DJ471" s="66" t="str">
        <f t="shared" ca="1" si="588"/>
        <v/>
      </c>
      <c r="DK471" s="65" t="str">
        <f t="shared" ca="1" si="589"/>
        <v/>
      </c>
      <c r="DL471" s="65" t="str">
        <f t="shared" ca="1" si="590"/>
        <v/>
      </c>
      <c r="DM471" s="65" t="str">
        <f t="shared" ca="1" si="591"/>
        <v/>
      </c>
      <c r="DN471" s="65" t="str">
        <f t="shared" ca="1" si="592"/>
        <v/>
      </c>
      <c r="DO471" s="65" t="str">
        <f t="shared" ca="1" si="593"/>
        <v/>
      </c>
      <c r="DP471" s="65" t="str">
        <f t="shared" ca="1" si="594"/>
        <v/>
      </c>
      <c r="DQ471" s="65" t="str">
        <f t="shared" ca="1" si="595"/>
        <v/>
      </c>
      <c r="DR471" s="69" t="str">
        <f t="shared" ca="1" si="596"/>
        <v/>
      </c>
      <c r="DS471" s="69" t="str">
        <f t="shared" ca="1" si="597"/>
        <v/>
      </c>
      <c r="DT471" s="69" t="str">
        <f t="shared" ca="1" si="598"/>
        <v/>
      </c>
      <c r="DU471" s="69" t="str">
        <f t="shared" ca="1" si="599"/>
        <v/>
      </c>
      <c r="DV471" s="69" t="str">
        <f t="shared" ca="1" si="600"/>
        <v/>
      </c>
      <c r="DW471" s="69" t="str">
        <f t="shared" ca="1" si="601"/>
        <v/>
      </c>
      <c r="DX471" s="69" t="str">
        <f t="shared" ca="1" si="602"/>
        <v/>
      </c>
      <c r="DY471" s="69" t="str">
        <f t="shared" ca="1" si="603"/>
        <v/>
      </c>
      <c r="DZ471" s="72" t="str">
        <f t="shared" ca="1" si="604"/>
        <v/>
      </c>
      <c r="EA471" s="72" t="str">
        <f t="shared" ca="1" si="605"/>
        <v/>
      </c>
      <c r="EB471" s="72" t="str">
        <f t="shared" ca="1" si="606"/>
        <v/>
      </c>
      <c r="EC471" s="65" t="str">
        <f t="shared" ca="1" si="607"/>
        <v/>
      </c>
      <c r="ED471" s="65" t="str">
        <f t="shared" ca="1" si="608"/>
        <v/>
      </c>
      <c r="EE471" s="65" t="str">
        <f t="shared" ca="1" si="609"/>
        <v/>
      </c>
      <c r="EF471" s="65" t="str">
        <f t="shared" ca="1" si="610"/>
        <v/>
      </c>
      <c r="EG471" s="65" t="str">
        <f t="shared" ca="1" si="611"/>
        <v/>
      </c>
      <c r="EH471" s="65" t="str">
        <f t="shared" ca="1" si="612"/>
        <v/>
      </c>
      <c r="EI471" s="429" t="str">
        <f t="shared" ca="1" si="613"/>
        <v>No</v>
      </c>
      <c r="EJ471" s="428" t="str">
        <f t="shared" ca="1" si="614"/>
        <v/>
      </c>
      <c r="EK471" s="428" t="str">
        <f t="shared" ca="1" si="615"/>
        <v/>
      </c>
      <c r="EL471" s="65" t="str">
        <f t="shared" ca="1" si="616"/>
        <v/>
      </c>
      <c r="EM471" s="65" t="str">
        <f t="shared" ca="1" si="617"/>
        <v/>
      </c>
      <c r="EN471" s="65" t="str">
        <f t="shared" ca="1" si="618"/>
        <v/>
      </c>
      <c r="EO471" s="433" t="str">
        <f t="shared" ca="1" si="619"/>
        <v/>
      </c>
      <c r="EP471" s="433" t="str">
        <f t="shared" ca="1" si="620"/>
        <v/>
      </c>
      <c r="EQ471" s="433" t="str">
        <f t="shared" ca="1" si="621"/>
        <v/>
      </c>
      <c r="ER471" s="433" t="str">
        <f t="shared" ca="1" si="622"/>
        <v/>
      </c>
      <c r="ES471" s="433" t="str">
        <f t="shared" ca="1" si="623"/>
        <v/>
      </c>
      <c r="ET471" s="433" t="str">
        <f t="shared" ca="1" si="624"/>
        <v/>
      </c>
      <c r="EU471" s="433" t="str">
        <f ca="1">IF(OR(CO471="",CQ471=""),"",Discipline!$P$3*CO471+Discipline!$X$3*CQ471)</f>
        <v/>
      </c>
      <c r="EV471" s="433" t="str">
        <f ca="1">IF(OR(CP471="",CR471=""),"",Discipline!$P$3*CP471+Discipline!$X$3*CR471)</f>
        <v/>
      </c>
    </row>
    <row r="472" spans="1:152" x14ac:dyDescent="0.25">
      <c r="A472" s="10" t="str">
        <f ca="1">IFERROR(RANK(order!A472,order!A$3:A$554,0),"")</f>
        <v/>
      </c>
      <c r="B472" s="10" t="str">
        <f ca="1">IFERROR(RANK(order!B472,order!B$3:B$554,0),"")</f>
        <v/>
      </c>
      <c r="C472" s="10" t="str">
        <f ca="1">IFERROR(RANK(order!C472,order!C$3:C$554,0),"")</f>
        <v/>
      </c>
      <c r="D472" s="4" t="str">
        <f ca="1">IFERROR(RANK(order!D472,order!D$3:D$554,0),"")</f>
        <v/>
      </c>
      <c r="E472" s="4" t="str">
        <f ca="1">IFERROR(RANK(order!E472,order!E$3:E$554,0),"")</f>
        <v/>
      </c>
      <c r="F472" s="4" t="str">
        <f ca="1">IFERROR(RANK(order!F472,order!F$3:F$554,0),"")</f>
        <v/>
      </c>
      <c r="G472" s="10" t="str">
        <f ca="1">IFERROR(RANK(order!G472,order!G$3:G$554,0),"")</f>
        <v/>
      </c>
      <c r="H472" s="10" t="str">
        <f ca="1">IFERROR(RANK(order!H472,order!H$3:H$554,0),"")</f>
        <v/>
      </c>
      <c r="I472" s="10" t="str">
        <f ca="1">IFERROR(RANK(order!I472,order!I$3:I$554,0),"")</f>
        <v/>
      </c>
      <c r="J472" s="4" t="str">
        <f ca="1">IFERROR(RANK(order!J472,order!J$3:J$554,0),"")</f>
        <v/>
      </c>
      <c r="K472" s="4" t="str">
        <f ca="1">IFERROR(RANK(order!K472,order!K$3:K$554,0),"")</f>
        <v/>
      </c>
      <c r="L472" s="4" t="str">
        <f ca="1">IFERROR(RANK(order!L472,order!L$3:L$554,0),"")</f>
        <v/>
      </c>
      <c r="M472" s="10" t="str">
        <f ca="1">IFERROR(RANK(order!M472,order!M$3:M$554,0),"")</f>
        <v/>
      </c>
      <c r="N472" s="10" t="str">
        <f ca="1">IFERROR(RANK(order!N472,order!N$3:N$554,0),"")</f>
        <v/>
      </c>
      <c r="O472" s="10" t="str">
        <f ca="1">IFERROR(RANK(order!O472,order!O$3:O$554,0),"")</f>
        <v/>
      </c>
      <c r="P472" s="4" t="str">
        <f ca="1">IFERROR(RANK(order!P472,order!P$3:P$554,0),"")</f>
        <v/>
      </c>
      <c r="Q472" s="4" t="str">
        <f ca="1">IFERROR(RANK(order!Q472,order!Q$3:Q$554,0),"")</f>
        <v/>
      </c>
      <c r="R472" s="4" t="str">
        <f ca="1">IFERROR(RANK(order!R472,order!R$3:R$554,0),"")</f>
        <v/>
      </c>
      <c r="S472" s="10" t="str">
        <f ca="1">IFERROR(RANK(order!S472,order!S$3:S$554,0),"")</f>
        <v/>
      </c>
      <c r="T472" s="10" t="str">
        <f ca="1">IFERROR(RANK(order!T472,order!T$3:T$554,0),"")</f>
        <v/>
      </c>
      <c r="U472" s="10" t="str">
        <f ca="1">IFERROR(RANK(order!U472,order!U$3:U$554,0),"")</f>
        <v/>
      </c>
      <c r="V472" s="4" t="str">
        <f ca="1">IFERROR(RANK(order!V472,order!V$3:V$554,0),"")</f>
        <v/>
      </c>
      <c r="W472" s="4" t="str">
        <f ca="1">IFERROR(RANK(order!W472,order!W$3:W$554,0),"")</f>
        <v/>
      </c>
      <c r="X472" s="4" t="str">
        <f ca="1">IFERROR(RANK(order!X472,order!X$3:X$554,0),"")</f>
        <v/>
      </c>
      <c r="Y472" s="10" t="str">
        <f ca="1">IFERROR(RANK(order!Y472,order!Y$3:Y$554,0),"")</f>
        <v/>
      </c>
      <c r="Z472" s="10" t="str">
        <f ca="1">IFERROR(RANK(order!Z472,order!Z$3:Z$554,0),"")</f>
        <v/>
      </c>
      <c r="AA472" s="10" t="str">
        <f ca="1">IFERROR(RANK(order!AA472,order!AA$3:AA$554,0),"")</f>
        <v/>
      </c>
      <c r="AB472" s="4" t="str">
        <f ca="1">IFERROR(RANK(order!AB472,order!AB$3:AB$554,0),"")</f>
        <v/>
      </c>
      <c r="AC472" s="4" t="str">
        <f ca="1">IFERROR(RANK(order!AC472,order!AC$3:AC$554,0),"")</f>
        <v/>
      </c>
      <c r="AD472" s="4" t="str">
        <f ca="1">IFERROR(RANK(order!AD472,order!AD$3:AD$554,0),"")</f>
        <v/>
      </c>
      <c r="AE472" s="10" t="str">
        <f ca="1">IFERROR(RANK(order!AE472,order!AE$3:AE$554,0),"")</f>
        <v/>
      </c>
      <c r="AF472" s="10" t="str">
        <f ca="1">IFERROR(RANK(order!AF472,order!AF$3:AF$554,0),"")</f>
        <v/>
      </c>
      <c r="AG472" s="10" t="str">
        <f ca="1">IFERROR(RANK(order!AG472,order!AG$3:AG$554,0),"")</f>
        <v/>
      </c>
      <c r="AH472" s="4" t="str">
        <f ca="1">IFERROR(RANK(order!AH472,order!AH$3:AH$554,0),"")</f>
        <v/>
      </c>
      <c r="AI472" s="4" t="str">
        <f ca="1">IFERROR(RANK(order!AI472,order!AI$3:AI$554,0),"")</f>
        <v/>
      </c>
      <c r="AJ472" s="4" t="str">
        <f ca="1">IFERROR(RANK(order!AJ472,order!AJ$3:AJ$554,0),"")</f>
        <v/>
      </c>
      <c r="AK472" s="10" t="str">
        <f ca="1">IFERROR(RANK(order!AK472,order!AK$3:AK$554,0),"")</f>
        <v/>
      </c>
      <c r="AL472" s="10" t="str">
        <f ca="1">IFERROR(RANK(order!AL472,order!AL$3:AL$554,0),"")</f>
        <v/>
      </c>
      <c r="AM472" s="10" t="str">
        <f ca="1">IFERROR(RANK(order!AM472,order!AM$3:AM$554,0),"")</f>
        <v/>
      </c>
      <c r="AN472" s="4" t="str">
        <f ca="1">IFERROR(RANK(order!AN472,order!AN$3:AN$554,0),"")</f>
        <v/>
      </c>
      <c r="AO472" s="4" t="str">
        <f ca="1">IFERROR(RANK(order!AO472,order!AO$3:AO$554,0),"")</f>
        <v/>
      </c>
      <c r="AP472" s="4" t="str">
        <f ca="1">IFERROR(RANK(order!AP472,order!AP$3:AP$554,0),"")</f>
        <v/>
      </c>
      <c r="AQ472" s="10" t="str">
        <f ca="1">IFERROR(RANK(order!AQ472,order!AQ$3:AQ$554,0),"")</f>
        <v/>
      </c>
      <c r="AR472" s="10" t="str">
        <f ca="1">IFERROR(RANK(order!AR472,order!AR$3:AR$554,0),"")</f>
        <v/>
      </c>
      <c r="AS472" s="10" t="str">
        <f ca="1">IFERROR(RANK(order!AS472,order!AS$3:AS$554,0),"")</f>
        <v/>
      </c>
      <c r="AT472" s="4" t="str">
        <f ca="1">IFERROR(RANK(order!AT472,order!AT$3:AT$554,0),"")</f>
        <v/>
      </c>
      <c r="AU472" s="4" t="str">
        <f ca="1">IFERROR(RANK(order!AU472,order!AU$3:AU$554,0),"")</f>
        <v/>
      </c>
      <c r="AV472" s="4" t="str">
        <f ca="1">IFERROR(RANK(order!AV472,order!AV$3:AV$554,0),"")</f>
        <v/>
      </c>
      <c r="AW472" s="10" t="str">
        <f ca="1">IFERROR(RANK(order!AW472,order!AW$3:AW$554,0),"")</f>
        <v/>
      </c>
      <c r="AX472" s="10" t="str">
        <f ca="1">IFERROR(RANK(order!AX472,order!AX$3:AX$554,0),"")</f>
        <v/>
      </c>
      <c r="AY472" s="10" t="str">
        <f ca="1">IFERROR(RANK(order!AY472,order!AY$3:AY$554,0),"")</f>
        <v/>
      </c>
      <c r="AZ472" s="4" t="str">
        <f ca="1">IFERROR(RANK(order!AZ472,order!AZ$3:AZ$554,0),"")</f>
        <v/>
      </c>
      <c r="BA472" s="4" t="str">
        <f ca="1">IFERROR(RANK(order!BA472,order!BA$3:BA$554,0),"")</f>
        <v/>
      </c>
      <c r="BB472" s="4" t="str">
        <f ca="1">IFERROR(RANK(order!BB472,order!BB$3:BB$554,0),"")</f>
        <v/>
      </c>
      <c r="BC472" s="10" t="str">
        <f ca="1">IFERROR(RANK(order!BC472,order!BC$3:BC$554,0),"")</f>
        <v/>
      </c>
      <c r="BD472" s="10" t="str">
        <f ca="1">IFERROR(RANK(order!BD472,order!BD$3:BD$554,0),"")</f>
        <v/>
      </c>
      <c r="BE472" s="10" t="str">
        <f ca="1">IFERROR(RANK(order!BE472,order!BE$3:BE$554,0),"")</f>
        <v/>
      </c>
      <c r="BF472" s="4" t="str">
        <f ca="1">IFERROR(RANK(order!BF472,order!BF$3:BF$554,0),"")</f>
        <v/>
      </c>
      <c r="BG472" s="4" t="str">
        <f ca="1">IFERROR(RANK(order!BG472,order!BG$3:BG$554,0),"")</f>
        <v/>
      </c>
      <c r="BH472" s="4" t="str">
        <f ca="1">IFERROR(RANK(order!BH472,order!BH$3:BH$554,0),"")</f>
        <v/>
      </c>
      <c r="BI472" s="10" t="str">
        <f ca="1">IFERROR(RANK(order!BI472,order!BI$3:BI$554,0),"")</f>
        <v/>
      </c>
      <c r="BJ472" s="10" t="str">
        <f ca="1">IFERROR(RANK(order!BJ472,order!BJ$3:BJ$554,0),"")</f>
        <v/>
      </c>
      <c r="BK472" s="10" t="str">
        <f ca="1">IFERROR(RANK(order!BK472,order!BK$3:BK$554,0),"")</f>
        <v/>
      </c>
      <c r="BL472" s="4" t="str">
        <f ca="1">IFERROR(RANK(order!BL472,order!BL$3:BL$554,0),"")</f>
        <v/>
      </c>
      <c r="BM472" s="4" t="str">
        <f ca="1">IFERROR(RANK(order!BM472,order!BM$3:BM$554,0),"")</f>
        <v/>
      </c>
      <c r="BN472" s="4" t="str">
        <f ca="1">IFERROR(RANK(order!BN472,order!BN$3:BN$554,0),"")</f>
        <v/>
      </c>
      <c r="BO472" s="10" t="str">
        <f ca="1">IFERROR(RANK(order!BO472,order!BO$3:BO$554,0),"")</f>
        <v/>
      </c>
      <c r="BP472" s="10" t="str">
        <f ca="1">IFERROR(RANK(order!BP472,order!BP$3:BP$554,0),"")</f>
        <v/>
      </c>
      <c r="BQ472" s="10" t="str">
        <f ca="1">IFERROR(RANK(order!BQ472,order!BQ$3:BQ$554,0),"")</f>
        <v/>
      </c>
      <c r="BR472" s="4" t="str">
        <f ca="1">IFERROR(RANK(order!BR472,order!BR$3:BR$554,0),"")</f>
        <v/>
      </c>
      <c r="BS472" s="4" t="str">
        <f ca="1">IFERROR(RANK(order!BS472,order!BS$3:BS$554,0),"")</f>
        <v/>
      </c>
      <c r="BT472" s="4" t="str">
        <f ca="1">IFERROR(RANK(order!BT472,order!BT$3:BT$554,0),"")</f>
        <v/>
      </c>
      <c r="BU472" s="95">
        <f t="shared" si="625"/>
        <v>470</v>
      </c>
      <c r="BV472" s="35" t="str">
        <f t="shared" si="626"/>
        <v>E1</v>
      </c>
      <c r="BW472" s="55">
        <f t="shared" ca="1" si="549"/>
        <v>0</v>
      </c>
      <c r="BX472" s="56" t="str">
        <f t="shared" ca="1" si="550"/>
        <v/>
      </c>
      <c r="BY472" s="56" t="str">
        <f t="shared" ca="1" si="551"/>
        <v/>
      </c>
      <c r="BZ472" s="57" t="str">
        <f t="shared" ca="1" si="552"/>
        <v/>
      </c>
      <c r="CA472" s="57" t="str">
        <f t="shared" ca="1" si="553"/>
        <v/>
      </c>
      <c r="CB472" s="58" t="str">
        <f t="shared" ca="1" si="554"/>
        <v/>
      </c>
      <c r="CC472" s="57" t="str">
        <f t="shared" ca="1" si="555"/>
        <v/>
      </c>
      <c r="CD472" s="57" t="str">
        <f t="shared" ca="1" si="556"/>
        <v/>
      </c>
      <c r="CE472" s="58" t="str">
        <f t="shared" ca="1" si="557"/>
        <v/>
      </c>
      <c r="CF472" s="59" t="str">
        <f t="shared" ca="1" si="558"/>
        <v/>
      </c>
      <c r="CG472" s="57" t="str">
        <f t="shared" ca="1" si="559"/>
        <v/>
      </c>
      <c r="CH472" s="57" t="str">
        <f t="shared" ca="1" si="560"/>
        <v/>
      </c>
      <c r="CI472" s="57" t="str">
        <f t="shared" ca="1" si="561"/>
        <v/>
      </c>
      <c r="CJ472" s="57" t="str">
        <f t="shared" ca="1" si="562"/>
        <v/>
      </c>
      <c r="CK472" s="57" t="str">
        <f t="shared" ca="1" si="563"/>
        <v/>
      </c>
      <c r="CL472" s="57" t="str">
        <f t="shared" ca="1" si="564"/>
        <v/>
      </c>
      <c r="CM472" s="57" t="str">
        <f t="shared" ca="1" si="565"/>
        <v/>
      </c>
      <c r="CN472" s="57" t="str">
        <f t="shared" ca="1" si="566"/>
        <v/>
      </c>
      <c r="CO472" s="57" t="str">
        <f t="shared" ca="1" si="567"/>
        <v/>
      </c>
      <c r="CP472" s="57" t="str">
        <f t="shared" ca="1" si="568"/>
        <v/>
      </c>
      <c r="CQ472" s="57" t="str">
        <f t="shared" ca="1" si="569"/>
        <v/>
      </c>
      <c r="CR472" s="57" t="str">
        <f t="shared" ca="1" si="570"/>
        <v/>
      </c>
      <c r="CS472" s="60" t="str">
        <f t="shared" ca="1" si="571"/>
        <v/>
      </c>
      <c r="CT472" s="60" t="str">
        <f t="shared" ca="1" si="572"/>
        <v/>
      </c>
      <c r="CU472" s="60" t="str">
        <f t="shared" ca="1" si="573"/>
        <v/>
      </c>
      <c r="CV472" s="60" t="str">
        <f t="shared" ca="1" si="574"/>
        <v/>
      </c>
      <c r="CW472" s="60" t="str">
        <f t="shared" ca="1" si="575"/>
        <v/>
      </c>
      <c r="CX472" s="60" t="str">
        <f t="shared" ca="1" si="576"/>
        <v/>
      </c>
      <c r="CY472" s="60" t="str">
        <f t="shared" ca="1" si="577"/>
        <v/>
      </c>
      <c r="CZ472" s="60" t="str">
        <f t="shared" ca="1" si="578"/>
        <v/>
      </c>
      <c r="DA472" s="65" t="str">
        <f t="shared" ca="1" si="579"/>
        <v/>
      </c>
      <c r="DB472" s="65" t="str">
        <f t="shared" ca="1" si="580"/>
        <v/>
      </c>
      <c r="DC472" s="65" t="str">
        <f t="shared" ca="1" si="581"/>
        <v/>
      </c>
      <c r="DD472" s="65" t="str">
        <f t="shared" ca="1" si="582"/>
        <v/>
      </c>
      <c r="DE472" s="65" t="str">
        <f t="shared" ca="1" si="583"/>
        <v/>
      </c>
      <c r="DF472" s="66" t="str">
        <f t="shared" ca="1" si="584"/>
        <v/>
      </c>
      <c r="DG472" s="66" t="str">
        <f t="shared" ca="1" si="585"/>
        <v/>
      </c>
      <c r="DH472" s="66" t="str">
        <f t="shared" ca="1" si="586"/>
        <v/>
      </c>
      <c r="DI472" s="66" t="str">
        <f t="shared" ca="1" si="587"/>
        <v/>
      </c>
      <c r="DJ472" s="66" t="str">
        <f t="shared" ca="1" si="588"/>
        <v/>
      </c>
      <c r="DK472" s="65" t="str">
        <f t="shared" ca="1" si="589"/>
        <v/>
      </c>
      <c r="DL472" s="65" t="str">
        <f t="shared" ca="1" si="590"/>
        <v/>
      </c>
      <c r="DM472" s="65" t="str">
        <f t="shared" ca="1" si="591"/>
        <v/>
      </c>
      <c r="DN472" s="65" t="str">
        <f t="shared" ca="1" si="592"/>
        <v/>
      </c>
      <c r="DO472" s="65" t="str">
        <f t="shared" ca="1" si="593"/>
        <v/>
      </c>
      <c r="DP472" s="65" t="str">
        <f t="shared" ca="1" si="594"/>
        <v/>
      </c>
      <c r="DQ472" s="65" t="str">
        <f t="shared" ca="1" si="595"/>
        <v/>
      </c>
      <c r="DR472" s="69" t="str">
        <f t="shared" ca="1" si="596"/>
        <v/>
      </c>
      <c r="DS472" s="69" t="str">
        <f t="shared" ca="1" si="597"/>
        <v/>
      </c>
      <c r="DT472" s="69" t="str">
        <f t="shared" ca="1" si="598"/>
        <v/>
      </c>
      <c r="DU472" s="69" t="str">
        <f t="shared" ca="1" si="599"/>
        <v/>
      </c>
      <c r="DV472" s="69" t="str">
        <f t="shared" ca="1" si="600"/>
        <v/>
      </c>
      <c r="DW472" s="69" t="str">
        <f t="shared" ca="1" si="601"/>
        <v/>
      </c>
      <c r="DX472" s="69" t="str">
        <f t="shared" ca="1" si="602"/>
        <v/>
      </c>
      <c r="DY472" s="69" t="str">
        <f t="shared" ca="1" si="603"/>
        <v/>
      </c>
      <c r="DZ472" s="72" t="str">
        <f t="shared" ca="1" si="604"/>
        <v/>
      </c>
      <c r="EA472" s="72" t="str">
        <f t="shared" ca="1" si="605"/>
        <v/>
      </c>
      <c r="EB472" s="72" t="str">
        <f t="shared" ca="1" si="606"/>
        <v/>
      </c>
      <c r="EC472" s="65" t="str">
        <f t="shared" ca="1" si="607"/>
        <v/>
      </c>
      <c r="ED472" s="65" t="str">
        <f t="shared" ca="1" si="608"/>
        <v/>
      </c>
      <c r="EE472" s="65" t="str">
        <f t="shared" ca="1" si="609"/>
        <v/>
      </c>
      <c r="EF472" s="65" t="str">
        <f t="shared" ca="1" si="610"/>
        <v/>
      </c>
      <c r="EG472" s="65" t="str">
        <f t="shared" ca="1" si="611"/>
        <v/>
      </c>
      <c r="EH472" s="65" t="str">
        <f t="shared" ca="1" si="612"/>
        <v/>
      </c>
      <c r="EI472" s="429" t="str">
        <f t="shared" ca="1" si="613"/>
        <v>No</v>
      </c>
      <c r="EJ472" s="428" t="str">
        <f t="shared" ca="1" si="614"/>
        <v/>
      </c>
      <c r="EK472" s="428" t="str">
        <f t="shared" ca="1" si="615"/>
        <v/>
      </c>
      <c r="EL472" s="65" t="str">
        <f t="shared" ca="1" si="616"/>
        <v/>
      </c>
      <c r="EM472" s="65" t="str">
        <f t="shared" ca="1" si="617"/>
        <v/>
      </c>
      <c r="EN472" s="65" t="str">
        <f t="shared" ca="1" si="618"/>
        <v/>
      </c>
      <c r="EO472" s="433" t="str">
        <f t="shared" ca="1" si="619"/>
        <v/>
      </c>
      <c r="EP472" s="433" t="str">
        <f t="shared" ca="1" si="620"/>
        <v/>
      </c>
      <c r="EQ472" s="433" t="str">
        <f t="shared" ca="1" si="621"/>
        <v/>
      </c>
      <c r="ER472" s="433" t="str">
        <f t="shared" ca="1" si="622"/>
        <v/>
      </c>
      <c r="ES472" s="433" t="str">
        <f t="shared" ca="1" si="623"/>
        <v/>
      </c>
      <c r="ET472" s="433" t="str">
        <f t="shared" ca="1" si="624"/>
        <v/>
      </c>
      <c r="EU472" s="433" t="str">
        <f ca="1">IF(OR(CO472="",CQ472=""),"",Discipline!$P$3*CO472+Discipline!$X$3*CQ472)</f>
        <v/>
      </c>
      <c r="EV472" s="433" t="str">
        <f ca="1">IF(OR(CP472="",CR472=""),"",Discipline!$P$3*CP472+Discipline!$X$3*CR472)</f>
        <v/>
      </c>
    </row>
    <row r="473" spans="1:152" x14ac:dyDescent="0.25">
      <c r="A473" s="10" t="str">
        <f ca="1">IFERROR(RANK(order!A473,order!A$3:A$554,0),"")</f>
        <v/>
      </c>
      <c r="B473" s="10" t="str">
        <f ca="1">IFERROR(RANK(order!B473,order!B$3:B$554,0),"")</f>
        <v/>
      </c>
      <c r="C473" s="10" t="str">
        <f ca="1">IFERROR(RANK(order!C473,order!C$3:C$554,0),"")</f>
        <v/>
      </c>
      <c r="D473" s="4" t="str">
        <f ca="1">IFERROR(RANK(order!D473,order!D$3:D$554,0),"")</f>
        <v/>
      </c>
      <c r="E473" s="4" t="str">
        <f ca="1">IFERROR(RANK(order!E473,order!E$3:E$554,0),"")</f>
        <v/>
      </c>
      <c r="F473" s="4" t="str">
        <f ca="1">IFERROR(RANK(order!F473,order!F$3:F$554,0),"")</f>
        <v/>
      </c>
      <c r="G473" s="10" t="str">
        <f ca="1">IFERROR(RANK(order!G473,order!G$3:G$554,0),"")</f>
        <v/>
      </c>
      <c r="H473" s="10" t="str">
        <f ca="1">IFERROR(RANK(order!H473,order!H$3:H$554,0),"")</f>
        <v/>
      </c>
      <c r="I473" s="10" t="str">
        <f ca="1">IFERROR(RANK(order!I473,order!I$3:I$554,0),"")</f>
        <v/>
      </c>
      <c r="J473" s="4" t="str">
        <f ca="1">IFERROR(RANK(order!J473,order!J$3:J$554,0),"")</f>
        <v/>
      </c>
      <c r="K473" s="4" t="str">
        <f ca="1">IFERROR(RANK(order!K473,order!K$3:K$554,0),"")</f>
        <v/>
      </c>
      <c r="L473" s="4" t="str">
        <f ca="1">IFERROR(RANK(order!L473,order!L$3:L$554,0),"")</f>
        <v/>
      </c>
      <c r="M473" s="10" t="str">
        <f ca="1">IFERROR(RANK(order!M473,order!M$3:M$554,0),"")</f>
        <v/>
      </c>
      <c r="N473" s="10" t="str">
        <f ca="1">IFERROR(RANK(order!N473,order!N$3:N$554,0),"")</f>
        <v/>
      </c>
      <c r="O473" s="10" t="str">
        <f ca="1">IFERROR(RANK(order!O473,order!O$3:O$554,0),"")</f>
        <v/>
      </c>
      <c r="P473" s="4" t="str">
        <f ca="1">IFERROR(RANK(order!P473,order!P$3:P$554,0),"")</f>
        <v/>
      </c>
      <c r="Q473" s="4" t="str">
        <f ca="1">IFERROR(RANK(order!Q473,order!Q$3:Q$554,0),"")</f>
        <v/>
      </c>
      <c r="R473" s="4" t="str">
        <f ca="1">IFERROR(RANK(order!R473,order!R$3:R$554,0),"")</f>
        <v/>
      </c>
      <c r="S473" s="10" t="str">
        <f ca="1">IFERROR(RANK(order!S473,order!S$3:S$554,0),"")</f>
        <v/>
      </c>
      <c r="T473" s="10" t="str">
        <f ca="1">IFERROR(RANK(order!T473,order!T$3:T$554,0),"")</f>
        <v/>
      </c>
      <c r="U473" s="10" t="str">
        <f ca="1">IFERROR(RANK(order!U473,order!U$3:U$554,0),"")</f>
        <v/>
      </c>
      <c r="V473" s="4" t="str">
        <f ca="1">IFERROR(RANK(order!V473,order!V$3:V$554,0),"")</f>
        <v/>
      </c>
      <c r="W473" s="4" t="str">
        <f ca="1">IFERROR(RANK(order!W473,order!W$3:W$554,0),"")</f>
        <v/>
      </c>
      <c r="X473" s="4" t="str">
        <f ca="1">IFERROR(RANK(order!X473,order!X$3:X$554,0),"")</f>
        <v/>
      </c>
      <c r="Y473" s="10" t="str">
        <f ca="1">IFERROR(RANK(order!Y473,order!Y$3:Y$554,0),"")</f>
        <v/>
      </c>
      <c r="Z473" s="10" t="str">
        <f ca="1">IFERROR(RANK(order!Z473,order!Z$3:Z$554,0),"")</f>
        <v/>
      </c>
      <c r="AA473" s="10" t="str">
        <f ca="1">IFERROR(RANK(order!AA473,order!AA$3:AA$554,0),"")</f>
        <v/>
      </c>
      <c r="AB473" s="4" t="str">
        <f ca="1">IFERROR(RANK(order!AB473,order!AB$3:AB$554,0),"")</f>
        <v/>
      </c>
      <c r="AC473" s="4" t="str">
        <f ca="1">IFERROR(RANK(order!AC473,order!AC$3:AC$554,0),"")</f>
        <v/>
      </c>
      <c r="AD473" s="4" t="str">
        <f ca="1">IFERROR(RANK(order!AD473,order!AD$3:AD$554,0),"")</f>
        <v/>
      </c>
      <c r="AE473" s="10" t="str">
        <f ca="1">IFERROR(RANK(order!AE473,order!AE$3:AE$554,0),"")</f>
        <v/>
      </c>
      <c r="AF473" s="10" t="str">
        <f ca="1">IFERROR(RANK(order!AF473,order!AF$3:AF$554,0),"")</f>
        <v/>
      </c>
      <c r="AG473" s="10" t="str">
        <f ca="1">IFERROR(RANK(order!AG473,order!AG$3:AG$554,0),"")</f>
        <v/>
      </c>
      <c r="AH473" s="4" t="str">
        <f ca="1">IFERROR(RANK(order!AH473,order!AH$3:AH$554,0),"")</f>
        <v/>
      </c>
      <c r="AI473" s="4" t="str">
        <f ca="1">IFERROR(RANK(order!AI473,order!AI$3:AI$554,0),"")</f>
        <v/>
      </c>
      <c r="AJ473" s="4" t="str">
        <f ca="1">IFERROR(RANK(order!AJ473,order!AJ$3:AJ$554,0),"")</f>
        <v/>
      </c>
      <c r="AK473" s="10" t="str">
        <f ca="1">IFERROR(RANK(order!AK473,order!AK$3:AK$554,0),"")</f>
        <v/>
      </c>
      <c r="AL473" s="10" t="str">
        <f ca="1">IFERROR(RANK(order!AL473,order!AL$3:AL$554,0),"")</f>
        <v/>
      </c>
      <c r="AM473" s="10" t="str">
        <f ca="1">IFERROR(RANK(order!AM473,order!AM$3:AM$554,0),"")</f>
        <v/>
      </c>
      <c r="AN473" s="4" t="str">
        <f ca="1">IFERROR(RANK(order!AN473,order!AN$3:AN$554,0),"")</f>
        <v/>
      </c>
      <c r="AO473" s="4" t="str">
        <f ca="1">IFERROR(RANK(order!AO473,order!AO$3:AO$554,0),"")</f>
        <v/>
      </c>
      <c r="AP473" s="4" t="str">
        <f ca="1">IFERROR(RANK(order!AP473,order!AP$3:AP$554,0),"")</f>
        <v/>
      </c>
      <c r="AQ473" s="10" t="str">
        <f ca="1">IFERROR(RANK(order!AQ473,order!AQ$3:AQ$554,0),"")</f>
        <v/>
      </c>
      <c r="AR473" s="10" t="str">
        <f ca="1">IFERROR(RANK(order!AR473,order!AR$3:AR$554,0),"")</f>
        <v/>
      </c>
      <c r="AS473" s="10" t="str">
        <f ca="1">IFERROR(RANK(order!AS473,order!AS$3:AS$554,0),"")</f>
        <v/>
      </c>
      <c r="AT473" s="4" t="str">
        <f ca="1">IFERROR(RANK(order!AT473,order!AT$3:AT$554,0),"")</f>
        <v/>
      </c>
      <c r="AU473" s="4" t="str">
        <f ca="1">IFERROR(RANK(order!AU473,order!AU$3:AU$554,0),"")</f>
        <v/>
      </c>
      <c r="AV473" s="4" t="str">
        <f ca="1">IFERROR(RANK(order!AV473,order!AV$3:AV$554,0),"")</f>
        <v/>
      </c>
      <c r="AW473" s="10" t="str">
        <f ca="1">IFERROR(RANK(order!AW473,order!AW$3:AW$554,0),"")</f>
        <v/>
      </c>
      <c r="AX473" s="10" t="str">
        <f ca="1">IFERROR(RANK(order!AX473,order!AX$3:AX$554,0),"")</f>
        <v/>
      </c>
      <c r="AY473" s="10" t="str">
        <f ca="1">IFERROR(RANK(order!AY473,order!AY$3:AY$554,0),"")</f>
        <v/>
      </c>
      <c r="AZ473" s="4" t="str">
        <f ca="1">IFERROR(RANK(order!AZ473,order!AZ$3:AZ$554,0),"")</f>
        <v/>
      </c>
      <c r="BA473" s="4" t="str">
        <f ca="1">IFERROR(RANK(order!BA473,order!BA$3:BA$554,0),"")</f>
        <v/>
      </c>
      <c r="BB473" s="4" t="str">
        <f ca="1">IFERROR(RANK(order!BB473,order!BB$3:BB$554,0),"")</f>
        <v/>
      </c>
      <c r="BC473" s="10" t="str">
        <f ca="1">IFERROR(RANK(order!BC473,order!BC$3:BC$554,0),"")</f>
        <v/>
      </c>
      <c r="BD473" s="10" t="str">
        <f ca="1">IFERROR(RANK(order!BD473,order!BD$3:BD$554,0),"")</f>
        <v/>
      </c>
      <c r="BE473" s="10" t="str">
        <f ca="1">IFERROR(RANK(order!BE473,order!BE$3:BE$554,0),"")</f>
        <v/>
      </c>
      <c r="BF473" s="4" t="str">
        <f ca="1">IFERROR(RANK(order!BF473,order!BF$3:BF$554,0),"")</f>
        <v/>
      </c>
      <c r="BG473" s="4" t="str">
        <f ca="1">IFERROR(RANK(order!BG473,order!BG$3:BG$554,0),"")</f>
        <v/>
      </c>
      <c r="BH473" s="4" t="str">
        <f ca="1">IFERROR(RANK(order!BH473,order!BH$3:BH$554,0),"")</f>
        <v/>
      </c>
      <c r="BI473" s="10" t="str">
        <f ca="1">IFERROR(RANK(order!BI473,order!BI$3:BI$554,0),"")</f>
        <v/>
      </c>
      <c r="BJ473" s="10" t="str">
        <f ca="1">IFERROR(RANK(order!BJ473,order!BJ$3:BJ$554,0),"")</f>
        <v/>
      </c>
      <c r="BK473" s="10" t="str">
        <f ca="1">IFERROR(RANK(order!BK473,order!BK$3:BK$554,0),"")</f>
        <v/>
      </c>
      <c r="BL473" s="4" t="str">
        <f ca="1">IFERROR(RANK(order!BL473,order!BL$3:BL$554,0),"")</f>
        <v/>
      </c>
      <c r="BM473" s="4" t="str">
        <f ca="1">IFERROR(RANK(order!BM473,order!BM$3:BM$554,0),"")</f>
        <v/>
      </c>
      <c r="BN473" s="4" t="str">
        <f ca="1">IFERROR(RANK(order!BN473,order!BN$3:BN$554,0),"")</f>
        <v/>
      </c>
      <c r="BO473" s="10" t="str">
        <f ca="1">IFERROR(RANK(order!BO473,order!BO$3:BO$554,0),"")</f>
        <v/>
      </c>
      <c r="BP473" s="10" t="str">
        <f ca="1">IFERROR(RANK(order!BP473,order!BP$3:BP$554,0),"")</f>
        <v/>
      </c>
      <c r="BQ473" s="10" t="str">
        <f ca="1">IFERROR(RANK(order!BQ473,order!BQ$3:BQ$554,0),"")</f>
        <v/>
      </c>
      <c r="BR473" s="4" t="str">
        <f ca="1">IFERROR(RANK(order!BR473,order!BR$3:BR$554,0),"")</f>
        <v/>
      </c>
      <c r="BS473" s="4" t="str">
        <f ca="1">IFERROR(RANK(order!BS473,order!BS$3:BS$554,0),"")</f>
        <v/>
      </c>
      <c r="BT473" s="4" t="str">
        <f ca="1">IFERROR(RANK(order!BT473,order!BT$3:BT$554,0),"")</f>
        <v/>
      </c>
      <c r="BU473" s="95">
        <f t="shared" si="625"/>
        <v>471</v>
      </c>
      <c r="BV473" s="35" t="str">
        <f t="shared" si="626"/>
        <v>E1</v>
      </c>
      <c r="BW473" s="55">
        <f t="shared" ca="1" si="549"/>
        <v>0</v>
      </c>
      <c r="BX473" s="56" t="str">
        <f t="shared" ca="1" si="550"/>
        <v/>
      </c>
      <c r="BY473" s="56" t="str">
        <f t="shared" ca="1" si="551"/>
        <v/>
      </c>
      <c r="BZ473" s="57" t="str">
        <f t="shared" ca="1" si="552"/>
        <v/>
      </c>
      <c r="CA473" s="57" t="str">
        <f t="shared" ca="1" si="553"/>
        <v/>
      </c>
      <c r="CB473" s="58" t="str">
        <f t="shared" ca="1" si="554"/>
        <v/>
      </c>
      <c r="CC473" s="57" t="str">
        <f t="shared" ca="1" si="555"/>
        <v/>
      </c>
      <c r="CD473" s="57" t="str">
        <f t="shared" ca="1" si="556"/>
        <v/>
      </c>
      <c r="CE473" s="58" t="str">
        <f t="shared" ca="1" si="557"/>
        <v/>
      </c>
      <c r="CF473" s="59" t="str">
        <f t="shared" ca="1" si="558"/>
        <v/>
      </c>
      <c r="CG473" s="57" t="str">
        <f t="shared" ca="1" si="559"/>
        <v/>
      </c>
      <c r="CH473" s="57" t="str">
        <f t="shared" ca="1" si="560"/>
        <v/>
      </c>
      <c r="CI473" s="57" t="str">
        <f t="shared" ca="1" si="561"/>
        <v/>
      </c>
      <c r="CJ473" s="57" t="str">
        <f t="shared" ca="1" si="562"/>
        <v/>
      </c>
      <c r="CK473" s="57" t="str">
        <f t="shared" ca="1" si="563"/>
        <v/>
      </c>
      <c r="CL473" s="57" t="str">
        <f t="shared" ca="1" si="564"/>
        <v/>
      </c>
      <c r="CM473" s="57" t="str">
        <f t="shared" ca="1" si="565"/>
        <v/>
      </c>
      <c r="CN473" s="57" t="str">
        <f t="shared" ca="1" si="566"/>
        <v/>
      </c>
      <c r="CO473" s="57" t="str">
        <f t="shared" ca="1" si="567"/>
        <v/>
      </c>
      <c r="CP473" s="57" t="str">
        <f t="shared" ca="1" si="568"/>
        <v/>
      </c>
      <c r="CQ473" s="57" t="str">
        <f t="shared" ca="1" si="569"/>
        <v/>
      </c>
      <c r="CR473" s="57" t="str">
        <f t="shared" ca="1" si="570"/>
        <v/>
      </c>
      <c r="CS473" s="60" t="str">
        <f t="shared" ca="1" si="571"/>
        <v/>
      </c>
      <c r="CT473" s="60" t="str">
        <f t="shared" ca="1" si="572"/>
        <v/>
      </c>
      <c r="CU473" s="60" t="str">
        <f t="shared" ca="1" si="573"/>
        <v/>
      </c>
      <c r="CV473" s="60" t="str">
        <f t="shared" ca="1" si="574"/>
        <v/>
      </c>
      <c r="CW473" s="60" t="str">
        <f t="shared" ca="1" si="575"/>
        <v/>
      </c>
      <c r="CX473" s="60" t="str">
        <f t="shared" ca="1" si="576"/>
        <v/>
      </c>
      <c r="CY473" s="60" t="str">
        <f t="shared" ca="1" si="577"/>
        <v/>
      </c>
      <c r="CZ473" s="60" t="str">
        <f t="shared" ca="1" si="578"/>
        <v/>
      </c>
      <c r="DA473" s="65" t="str">
        <f t="shared" ca="1" si="579"/>
        <v/>
      </c>
      <c r="DB473" s="65" t="str">
        <f t="shared" ca="1" si="580"/>
        <v/>
      </c>
      <c r="DC473" s="65" t="str">
        <f t="shared" ca="1" si="581"/>
        <v/>
      </c>
      <c r="DD473" s="65" t="str">
        <f t="shared" ca="1" si="582"/>
        <v/>
      </c>
      <c r="DE473" s="65" t="str">
        <f t="shared" ca="1" si="583"/>
        <v/>
      </c>
      <c r="DF473" s="66" t="str">
        <f t="shared" ca="1" si="584"/>
        <v/>
      </c>
      <c r="DG473" s="66" t="str">
        <f t="shared" ca="1" si="585"/>
        <v/>
      </c>
      <c r="DH473" s="66" t="str">
        <f t="shared" ca="1" si="586"/>
        <v/>
      </c>
      <c r="DI473" s="66" t="str">
        <f t="shared" ca="1" si="587"/>
        <v/>
      </c>
      <c r="DJ473" s="66" t="str">
        <f t="shared" ca="1" si="588"/>
        <v/>
      </c>
      <c r="DK473" s="65" t="str">
        <f t="shared" ca="1" si="589"/>
        <v/>
      </c>
      <c r="DL473" s="65" t="str">
        <f t="shared" ca="1" si="590"/>
        <v/>
      </c>
      <c r="DM473" s="65" t="str">
        <f t="shared" ca="1" si="591"/>
        <v/>
      </c>
      <c r="DN473" s="65" t="str">
        <f t="shared" ca="1" si="592"/>
        <v/>
      </c>
      <c r="DO473" s="65" t="str">
        <f t="shared" ca="1" si="593"/>
        <v/>
      </c>
      <c r="DP473" s="65" t="str">
        <f t="shared" ca="1" si="594"/>
        <v/>
      </c>
      <c r="DQ473" s="65" t="str">
        <f t="shared" ca="1" si="595"/>
        <v/>
      </c>
      <c r="DR473" s="69" t="str">
        <f t="shared" ca="1" si="596"/>
        <v/>
      </c>
      <c r="DS473" s="69" t="str">
        <f t="shared" ca="1" si="597"/>
        <v/>
      </c>
      <c r="DT473" s="69" t="str">
        <f t="shared" ca="1" si="598"/>
        <v/>
      </c>
      <c r="DU473" s="69" t="str">
        <f t="shared" ca="1" si="599"/>
        <v/>
      </c>
      <c r="DV473" s="69" t="str">
        <f t="shared" ca="1" si="600"/>
        <v/>
      </c>
      <c r="DW473" s="69" t="str">
        <f t="shared" ca="1" si="601"/>
        <v/>
      </c>
      <c r="DX473" s="69" t="str">
        <f t="shared" ca="1" si="602"/>
        <v/>
      </c>
      <c r="DY473" s="69" t="str">
        <f t="shared" ca="1" si="603"/>
        <v/>
      </c>
      <c r="DZ473" s="72" t="str">
        <f t="shared" ca="1" si="604"/>
        <v/>
      </c>
      <c r="EA473" s="72" t="str">
        <f t="shared" ca="1" si="605"/>
        <v/>
      </c>
      <c r="EB473" s="72" t="str">
        <f t="shared" ca="1" si="606"/>
        <v/>
      </c>
      <c r="EC473" s="65" t="str">
        <f t="shared" ca="1" si="607"/>
        <v/>
      </c>
      <c r="ED473" s="65" t="str">
        <f t="shared" ca="1" si="608"/>
        <v/>
      </c>
      <c r="EE473" s="65" t="str">
        <f t="shared" ca="1" si="609"/>
        <v/>
      </c>
      <c r="EF473" s="65" t="str">
        <f t="shared" ca="1" si="610"/>
        <v/>
      </c>
      <c r="EG473" s="65" t="str">
        <f t="shared" ca="1" si="611"/>
        <v/>
      </c>
      <c r="EH473" s="65" t="str">
        <f t="shared" ca="1" si="612"/>
        <v/>
      </c>
      <c r="EI473" s="429" t="str">
        <f t="shared" ca="1" si="613"/>
        <v>No</v>
      </c>
      <c r="EJ473" s="428" t="str">
        <f t="shared" ca="1" si="614"/>
        <v/>
      </c>
      <c r="EK473" s="428" t="str">
        <f t="shared" ca="1" si="615"/>
        <v/>
      </c>
      <c r="EL473" s="65" t="str">
        <f t="shared" ca="1" si="616"/>
        <v/>
      </c>
      <c r="EM473" s="65" t="str">
        <f t="shared" ca="1" si="617"/>
        <v/>
      </c>
      <c r="EN473" s="65" t="str">
        <f t="shared" ca="1" si="618"/>
        <v/>
      </c>
      <c r="EO473" s="433" t="str">
        <f t="shared" ca="1" si="619"/>
        <v/>
      </c>
      <c r="EP473" s="433" t="str">
        <f t="shared" ca="1" si="620"/>
        <v/>
      </c>
      <c r="EQ473" s="433" t="str">
        <f t="shared" ca="1" si="621"/>
        <v/>
      </c>
      <c r="ER473" s="433" t="str">
        <f t="shared" ca="1" si="622"/>
        <v/>
      </c>
      <c r="ES473" s="433" t="str">
        <f t="shared" ca="1" si="623"/>
        <v/>
      </c>
      <c r="ET473" s="433" t="str">
        <f t="shared" ca="1" si="624"/>
        <v/>
      </c>
      <c r="EU473" s="433" t="str">
        <f ca="1">IF(OR(CO473="",CQ473=""),"",Discipline!$P$3*CO473+Discipline!$X$3*CQ473)</f>
        <v/>
      </c>
      <c r="EV473" s="433" t="str">
        <f ca="1">IF(OR(CP473="",CR473=""),"",Discipline!$P$3*CP473+Discipline!$X$3*CR473)</f>
        <v/>
      </c>
    </row>
    <row r="474" spans="1:152" x14ac:dyDescent="0.25">
      <c r="A474" s="10" t="str">
        <f ca="1">IFERROR(RANK(order!A474,order!A$3:A$554,0),"")</f>
        <v/>
      </c>
      <c r="B474" s="10" t="str">
        <f ca="1">IFERROR(RANK(order!B474,order!B$3:B$554,0),"")</f>
        <v/>
      </c>
      <c r="C474" s="10" t="str">
        <f ca="1">IFERROR(RANK(order!C474,order!C$3:C$554,0),"")</f>
        <v/>
      </c>
      <c r="D474" s="4" t="str">
        <f ca="1">IFERROR(RANK(order!D474,order!D$3:D$554,0),"")</f>
        <v/>
      </c>
      <c r="E474" s="4" t="str">
        <f ca="1">IFERROR(RANK(order!E474,order!E$3:E$554,0),"")</f>
        <v/>
      </c>
      <c r="F474" s="4" t="str">
        <f ca="1">IFERROR(RANK(order!F474,order!F$3:F$554,0),"")</f>
        <v/>
      </c>
      <c r="G474" s="10" t="str">
        <f ca="1">IFERROR(RANK(order!G474,order!G$3:G$554,0),"")</f>
        <v/>
      </c>
      <c r="H474" s="10" t="str">
        <f ca="1">IFERROR(RANK(order!H474,order!H$3:H$554,0),"")</f>
        <v/>
      </c>
      <c r="I474" s="10" t="str">
        <f ca="1">IFERROR(RANK(order!I474,order!I$3:I$554,0),"")</f>
        <v/>
      </c>
      <c r="J474" s="4" t="str">
        <f ca="1">IFERROR(RANK(order!J474,order!J$3:J$554,0),"")</f>
        <v/>
      </c>
      <c r="K474" s="4" t="str">
        <f ca="1">IFERROR(RANK(order!K474,order!K$3:K$554,0),"")</f>
        <v/>
      </c>
      <c r="L474" s="4" t="str">
        <f ca="1">IFERROR(RANK(order!L474,order!L$3:L$554,0),"")</f>
        <v/>
      </c>
      <c r="M474" s="10" t="str">
        <f ca="1">IFERROR(RANK(order!M474,order!M$3:M$554,0),"")</f>
        <v/>
      </c>
      <c r="N474" s="10" t="str">
        <f ca="1">IFERROR(RANK(order!N474,order!N$3:N$554,0),"")</f>
        <v/>
      </c>
      <c r="O474" s="10" t="str">
        <f ca="1">IFERROR(RANK(order!O474,order!O$3:O$554,0),"")</f>
        <v/>
      </c>
      <c r="P474" s="4" t="str">
        <f ca="1">IFERROR(RANK(order!P474,order!P$3:P$554,0),"")</f>
        <v/>
      </c>
      <c r="Q474" s="4" t="str">
        <f ca="1">IFERROR(RANK(order!Q474,order!Q$3:Q$554,0),"")</f>
        <v/>
      </c>
      <c r="R474" s="4" t="str">
        <f ca="1">IFERROR(RANK(order!R474,order!R$3:R$554,0),"")</f>
        <v/>
      </c>
      <c r="S474" s="10" t="str">
        <f ca="1">IFERROR(RANK(order!S474,order!S$3:S$554,0),"")</f>
        <v/>
      </c>
      <c r="T474" s="10" t="str">
        <f ca="1">IFERROR(RANK(order!T474,order!T$3:T$554,0),"")</f>
        <v/>
      </c>
      <c r="U474" s="10" t="str">
        <f ca="1">IFERROR(RANK(order!U474,order!U$3:U$554,0),"")</f>
        <v/>
      </c>
      <c r="V474" s="4" t="str">
        <f ca="1">IFERROR(RANK(order!V474,order!V$3:V$554,0),"")</f>
        <v/>
      </c>
      <c r="W474" s="4" t="str">
        <f ca="1">IFERROR(RANK(order!W474,order!W$3:W$554,0),"")</f>
        <v/>
      </c>
      <c r="X474" s="4" t="str">
        <f ca="1">IFERROR(RANK(order!X474,order!X$3:X$554,0),"")</f>
        <v/>
      </c>
      <c r="Y474" s="10" t="str">
        <f ca="1">IFERROR(RANK(order!Y474,order!Y$3:Y$554,0),"")</f>
        <v/>
      </c>
      <c r="Z474" s="10" t="str">
        <f ca="1">IFERROR(RANK(order!Z474,order!Z$3:Z$554,0),"")</f>
        <v/>
      </c>
      <c r="AA474" s="10" t="str">
        <f ca="1">IFERROR(RANK(order!AA474,order!AA$3:AA$554,0),"")</f>
        <v/>
      </c>
      <c r="AB474" s="4" t="str">
        <f ca="1">IFERROR(RANK(order!AB474,order!AB$3:AB$554,0),"")</f>
        <v/>
      </c>
      <c r="AC474" s="4" t="str">
        <f ca="1">IFERROR(RANK(order!AC474,order!AC$3:AC$554,0),"")</f>
        <v/>
      </c>
      <c r="AD474" s="4" t="str">
        <f ca="1">IFERROR(RANK(order!AD474,order!AD$3:AD$554,0),"")</f>
        <v/>
      </c>
      <c r="AE474" s="10" t="str">
        <f ca="1">IFERROR(RANK(order!AE474,order!AE$3:AE$554,0),"")</f>
        <v/>
      </c>
      <c r="AF474" s="10" t="str">
        <f ca="1">IFERROR(RANK(order!AF474,order!AF$3:AF$554,0),"")</f>
        <v/>
      </c>
      <c r="AG474" s="10" t="str">
        <f ca="1">IFERROR(RANK(order!AG474,order!AG$3:AG$554,0),"")</f>
        <v/>
      </c>
      <c r="AH474" s="4" t="str">
        <f ca="1">IFERROR(RANK(order!AH474,order!AH$3:AH$554,0),"")</f>
        <v/>
      </c>
      <c r="AI474" s="4" t="str">
        <f ca="1">IFERROR(RANK(order!AI474,order!AI$3:AI$554,0),"")</f>
        <v/>
      </c>
      <c r="AJ474" s="4" t="str">
        <f ca="1">IFERROR(RANK(order!AJ474,order!AJ$3:AJ$554,0),"")</f>
        <v/>
      </c>
      <c r="AK474" s="10" t="str">
        <f ca="1">IFERROR(RANK(order!AK474,order!AK$3:AK$554,0),"")</f>
        <v/>
      </c>
      <c r="AL474" s="10" t="str">
        <f ca="1">IFERROR(RANK(order!AL474,order!AL$3:AL$554,0),"")</f>
        <v/>
      </c>
      <c r="AM474" s="10" t="str">
        <f ca="1">IFERROR(RANK(order!AM474,order!AM$3:AM$554,0),"")</f>
        <v/>
      </c>
      <c r="AN474" s="4" t="str">
        <f ca="1">IFERROR(RANK(order!AN474,order!AN$3:AN$554,0),"")</f>
        <v/>
      </c>
      <c r="AO474" s="4" t="str">
        <f ca="1">IFERROR(RANK(order!AO474,order!AO$3:AO$554,0),"")</f>
        <v/>
      </c>
      <c r="AP474" s="4" t="str">
        <f ca="1">IFERROR(RANK(order!AP474,order!AP$3:AP$554,0),"")</f>
        <v/>
      </c>
      <c r="AQ474" s="10" t="str">
        <f ca="1">IFERROR(RANK(order!AQ474,order!AQ$3:AQ$554,0),"")</f>
        <v/>
      </c>
      <c r="AR474" s="10" t="str">
        <f ca="1">IFERROR(RANK(order!AR474,order!AR$3:AR$554,0),"")</f>
        <v/>
      </c>
      <c r="AS474" s="10" t="str">
        <f ca="1">IFERROR(RANK(order!AS474,order!AS$3:AS$554,0),"")</f>
        <v/>
      </c>
      <c r="AT474" s="4" t="str">
        <f ca="1">IFERROR(RANK(order!AT474,order!AT$3:AT$554,0),"")</f>
        <v/>
      </c>
      <c r="AU474" s="4" t="str">
        <f ca="1">IFERROR(RANK(order!AU474,order!AU$3:AU$554,0),"")</f>
        <v/>
      </c>
      <c r="AV474" s="4" t="str">
        <f ca="1">IFERROR(RANK(order!AV474,order!AV$3:AV$554,0),"")</f>
        <v/>
      </c>
      <c r="AW474" s="10" t="str">
        <f ca="1">IFERROR(RANK(order!AW474,order!AW$3:AW$554,0),"")</f>
        <v/>
      </c>
      <c r="AX474" s="10" t="str">
        <f ca="1">IFERROR(RANK(order!AX474,order!AX$3:AX$554,0),"")</f>
        <v/>
      </c>
      <c r="AY474" s="10" t="str">
        <f ca="1">IFERROR(RANK(order!AY474,order!AY$3:AY$554,0),"")</f>
        <v/>
      </c>
      <c r="AZ474" s="4" t="str">
        <f ca="1">IFERROR(RANK(order!AZ474,order!AZ$3:AZ$554,0),"")</f>
        <v/>
      </c>
      <c r="BA474" s="4" t="str">
        <f ca="1">IFERROR(RANK(order!BA474,order!BA$3:BA$554,0),"")</f>
        <v/>
      </c>
      <c r="BB474" s="4" t="str">
        <f ca="1">IFERROR(RANK(order!BB474,order!BB$3:BB$554,0),"")</f>
        <v/>
      </c>
      <c r="BC474" s="10" t="str">
        <f ca="1">IFERROR(RANK(order!BC474,order!BC$3:BC$554,0),"")</f>
        <v/>
      </c>
      <c r="BD474" s="10" t="str">
        <f ca="1">IFERROR(RANK(order!BD474,order!BD$3:BD$554,0),"")</f>
        <v/>
      </c>
      <c r="BE474" s="10" t="str">
        <f ca="1">IFERROR(RANK(order!BE474,order!BE$3:BE$554,0),"")</f>
        <v/>
      </c>
      <c r="BF474" s="4" t="str">
        <f ca="1">IFERROR(RANK(order!BF474,order!BF$3:BF$554,0),"")</f>
        <v/>
      </c>
      <c r="BG474" s="4" t="str">
        <f ca="1">IFERROR(RANK(order!BG474,order!BG$3:BG$554,0),"")</f>
        <v/>
      </c>
      <c r="BH474" s="4" t="str">
        <f ca="1">IFERROR(RANK(order!BH474,order!BH$3:BH$554,0),"")</f>
        <v/>
      </c>
      <c r="BI474" s="10" t="str">
        <f ca="1">IFERROR(RANK(order!BI474,order!BI$3:BI$554,0),"")</f>
        <v/>
      </c>
      <c r="BJ474" s="10" t="str">
        <f ca="1">IFERROR(RANK(order!BJ474,order!BJ$3:BJ$554,0),"")</f>
        <v/>
      </c>
      <c r="BK474" s="10" t="str">
        <f ca="1">IFERROR(RANK(order!BK474,order!BK$3:BK$554,0),"")</f>
        <v/>
      </c>
      <c r="BL474" s="4" t="str">
        <f ca="1">IFERROR(RANK(order!BL474,order!BL$3:BL$554,0),"")</f>
        <v/>
      </c>
      <c r="BM474" s="4" t="str">
        <f ca="1">IFERROR(RANK(order!BM474,order!BM$3:BM$554,0),"")</f>
        <v/>
      </c>
      <c r="BN474" s="4" t="str">
        <f ca="1">IFERROR(RANK(order!BN474,order!BN$3:BN$554,0),"")</f>
        <v/>
      </c>
      <c r="BO474" s="10" t="str">
        <f ca="1">IFERROR(RANK(order!BO474,order!BO$3:BO$554,0),"")</f>
        <v/>
      </c>
      <c r="BP474" s="10" t="str">
        <f ca="1">IFERROR(RANK(order!BP474,order!BP$3:BP$554,0),"")</f>
        <v/>
      </c>
      <c r="BQ474" s="10" t="str">
        <f ca="1">IFERROR(RANK(order!BQ474,order!BQ$3:BQ$554,0),"")</f>
        <v/>
      </c>
      <c r="BR474" s="4" t="str">
        <f ca="1">IFERROR(RANK(order!BR474,order!BR$3:BR$554,0),"")</f>
        <v/>
      </c>
      <c r="BS474" s="4" t="str">
        <f ca="1">IFERROR(RANK(order!BS474,order!BS$3:BS$554,0),"")</f>
        <v/>
      </c>
      <c r="BT474" s="4" t="str">
        <f ca="1">IFERROR(RANK(order!BT474,order!BT$3:BT$554,0),"")</f>
        <v/>
      </c>
      <c r="BU474" s="95">
        <f t="shared" si="625"/>
        <v>472</v>
      </c>
      <c r="BV474" s="35" t="str">
        <f t="shared" si="626"/>
        <v>E1</v>
      </c>
      <c r="BW474" s="55">
        <f t="shared" ca="1" si="549"/>
        <v>0</v>
      </c>
      <c r="BX474" s="56" t="str">
        <f t="shared" ca="1" si="550"/>
        <v/>
      </c>
      <c r="BY474" s="56" t="str">
        <f t="shared" ca="1" si="551"/>
        <v/>
      </c>
      <c r="BZ474" s="57" t="str">
        <f t="shared" ca="1" si="552"/>
        <v/>
      </c>
      <c r="CA474" s="57" t="str">
        <f t="shared" ca="1" si="553"/>
        <v/>
      </c>
      <c r="CB474" s="58" t="str">
        <f t="shared" ca="1" si="554"/>
        <v/>
      </c>
      <c r="CC474" s="57" t="str">
        <f t="shared" ca="1" si="555"/>
        <v/>
      </c>
      <c r="CD474" s="57" t="str">
        <f t="shared" ca="1" si="556"/>
        <v/>
      </c>
      <c r="CE474" s="58" t="str">
        <f t="shared" ca="1" si="557"/>
        <v/>
      </c>
      <c r="CF474" s="59" t="str">
        <f t="shared" ca="1" si="558"/>
        <v/>
      </c>
      <c r="CG474" s="57" t="str">
        <f t="shared" ca="1" si="559"/>
        <v/>
      </c>
      <c r="CH474" s="57" t="str">
        <f t="shared" ca="1" si="560"/>
        <v/>
      </c>
      <c r="CI474" s="57" t="str">
        <f t="shared" ca="1" si="561"/>
        <v/>
      </c>
      <c r="CJ474" s="57" t="str">
        <f t="shared" ca="1" si="562"/>
        <v/>
      </c>
      <c r="CK474" s="57" t="str">
        <f t="shared" ca="1" si="563"/>
        <v/>
      </c>
      <c r="CL474" s="57" t="str">
        <f t="shared" ca="1" si="564"/>
        <v/>
      </c>
      <c r="CM474" s="57" t="str">
        <f t="shared" ca="1" si="565"/>
        <v/>
      </c>
      <c r="CN474" s="57" t="str">
        <f t="shared" ca="1" si="566"/>
        <v/>
      </c>
      <c r="CO474" s="57" t="str">
        <f t="shared" ca="1" si="567"/>
        <v/>
      </c>
      <c r="CP474" s="57" t="str">
        <f t="shared" ca="1" si="568"/>
        <v/>
      </c>
      <c r="CQ474" s="57" t="str">
        <f t="shared" ca="1" si="569"/>
        <v/>
      </c>
      <c r="CR474" s="57" t="str">
        <f t="shared" ca="1" si="570"/>
        <v/>
      </c>
      <c r="CS474" s="60" t="str">
        <f t="shared" ca="1" si="571"/>
        <v/>
      </c>
      <c r="CT474" s="60" t="str">
        <f t="shared" ca="1" si="572"/>
        <v/>
      </c>
      <c r="CU474" s="60" t="str">
        <f t="shared" ca="1" si="573"/>
        <v/>
      </c>
      <c r="CV474" s="60" t="str">
        <f t="shared" ca="1" si="574"/>
        <v/>
      </c>
      <c r="CW474" s="60" t="str">
        <f t="shared" ca="1" si="575"/>
        <v/>
      </c>
      <c r="CX474" s="60" t="str">
        <f t="shared" ca="1" si="576"/>
        <v/>
      </c>
      <c r="CY474" s="60" t="str">
        <f t="shared" ca="1" si="577"/>
        <v/>
      </c>
      <c r="CZ474" s="60" t="str">
        <f t="shared" ca="1" si="578"/>
        <v/>
      </c>
      <c r="DA474" s="65" t="str">
        <f t="shared" ca="1" si="579"/>
        <v/>
      </c>
      <c r="DB474" s="65" t="str">
        <f t="shared" ca="1" si="580"/>
        <v/>
      </c>
      <c r="DC474" s="65" t="str">
        <f t="shared" ca="1" si="581"/>
        <v/>
      </c>
      <c r="DD474" s="65" t="str">
        <f t="shared" ca="1" si="582"/>
        <v/>
      </c>
      <c r="DE474" s="65" t="str">
        <f t="shared" ca="1" si="583"/>
        <v/>
      </c>
      <c r="DF474" s="66" t="str">
        <f t="shared" ca="1" si="584"/>
        <v/>
      </c>
      <c r="DG474" s="66" t="str">
        <f t="shared" ca="1" si="585"/>
        <v/>
      </c>
      <c r="DH474" s="66" t="str">
        <f t="shared" ca="1" si="586"/>
        <v/>
      </c>
      <c r="DI474" s="66" t="str">
        <f t="shared" ca="1" si="587"/>
        <v/>
      </c>
      <c r="DJ474" s="66" t="str">
        <f t="shared" ca="1" si="588"/>
        <v/>
      </c>
      <c r="DK474" s="65" t="str">
        <f t="shared" ca="1" si="589"/>
        <v/>
      </c>
      <c r="DL474" s="65" t="str">
        <f t="shared" ca="1" si="590"/>
        <v/>
      </c>
      <c r="DM474" s="65" t="str">
        <f t="shared" ca="1" si="591"/>
        <v/>
      </c>
      <c r="DN474" s="65" t="str">
        <f t="shared" ca="1" si="592"/>
        <v/>
      </c>
      <c r="DO474" s="65" t="str">
        <f t="shared" ca="1" si="593"/>
        <v/>
      </c>
      <c r="DP474" s="65" t="str">
        <f t="shared" ca="1" si="594"/>
        <v/>
      </c>
      <c r="DQ474" s="65" t="str">
        <f t="shared" ca="1" si="595"/>
        <v/>
      </c>
      <c r="DR474" s="69" t="str">
        <f t="shared" ca="1" si="596"/>
        <v/>
      </c>
      <c r="DS474" s="69" t="str">
        <f t="shared" ca="1" si="597"/>
        <v/>
      </c>
      <c r="DT474" s="69" t="str">
        <f t="shared" ca="1" si="598"/>
        <v/>
      </c>
      <c r="DU474" s="69" t="str">
        <f t="shared" ca="1" si="599"/>
        <v/>
      </c>
      <c r="DV474" s="69" t="str">
        <f t="shared" ca="1" si="600"/>
        <v/>
      </c>
      <c r="DW474" s="69" t="str">
        <f t="shared" ca="1" si="601"/>
        <v/>
      </c>
      <c r="DX474" s="69" t="str">
        <f t="shared" ca="1" si="602"/>
        <v/>
      </c>
      <c r="DY474" s="69" t="str">
        <f t="shared" ca="1" si="603"/>
        <v/>
      </c>
      <c r="DZ474" s="72" t="str">
        <f t="shared" ca="1" si="604"/>
        <v/>
      </c>
      <c r="EA474" s="72" t="str">
        <f t="shared" ca="1" si="605"/>
        <v/>
      </c>
      <c r="EB474" s="72" t="str">
        <f t="shared" ca="1" si="606"/>
        <v/>
      </c>
      <c r="EC474" s="65" t="str">
        <f t="shared" ca="1" si="607"/>
        <v/>
      </c>
      <c r="ED474" s="65" t="str">
        <f t="shared" ca="1" si="608"/>
        <v/>
      </c>
      <c r="EE474" s="65" t="str">
        <f t="shared" ca="1" si="609"/>
        <v/>
      </c>
      <c r="EF474" s="65" t="str">
        <f t="shared" ca="1" si="610"/>
        <v/>
      </c>
      <c r="EG474" s="65" t="str">
        <f t="shared" ca="1" si="611"/>
        <v/>
      </c>
      <c r="EH474" s="65" t="str">
        <f t="shared" ca="1" si="612"/>
        <v/>
      </c>
      <c r="EI474" s="429" t="str">
        <f t="shared" ca="1" si="613"/>
        <v>No</v>
      </c>
      <c r="EJ474" s="428" t="str">
        <f t="shared" ca="1" si="614"/>
        <v/>
      </c>
      <c r="EK474" s="428" t="str">
        <f t="shared" ca="1" si="615"/>
        <v/>
      </c>
      <c r="EL474" s="65" t="str">
        <f t="shared" ca="1" si="616"/>
        <v/>
      </c>
      <c r="EM474" s="65" t="str">
        <f t="shared" ca="1" si="617"/>
        <v/>
      </c>
      <c r="EN474" s="65" t="str">
        <f t="shared" ca="1" si="618"/>
        <v/>
      </c>
      <c r="EO474" s="433" t="str">
        <f t="shared" ca="1" si="619"/>
        <v/>
      </c>
      <c r="EP474" s="433" t="str">
        <f t="shared" ca="1" si="620"/>
        <v/>
      </c>
      <c r="EQ474" s="433" t="str">
        <f t="shared" ca="1" si="621"/>
        <v/>
      </c>
      <c r="ER474" s="433" t="str">
        <f t="shared" ca="1" si="622"/>
        <v/>
      </c>
      <c r="ES474" s="433" t="str">
        <f t="shared" ca="1" si="623"/>
        <v/>
      </c>
      <c r="ET474" s="433" t="str">
        <f t="shared" ca="1" si="624"/>
        <v/>
      </c>
      <c r="EU474" s="433" t="str">
        <f ca="1">IF(OR(CO474="",CQ474=""),"",Discipline!$P$3*CO474+Discipline!$X$3*CQ474)</f>
        <v/>
      </c>
      <c r="EV474" s="433" t="str">
        <f ca="1">IF(OR(CP474="",CR474=""),"",Discipline!$P$3*CP474+Discipline!$X$3*CR474)</f>
        <v/>
      </c>
    </row>
    <row r="475" spans="1:152" x14ac:dyDescent="0.25">
      <c r="A475" s="10" t="str">
        <f ca="1">IFERROR(RANK(order!A475,order!A$3:A$554,0),"")</f>
        <v/>
      </c>
      <c r="B475" s="10" t="str">
        <f ca="1">IFERROR(RANK(order!B475,order!B$3:B$554,0),"")</f>
        <v/>
      </c>
      <c r="C475" s="10" t="str">
        <f ca="1">IFERROR(RANK(order!C475,order!C$3:C$554,0),"")</f>
        <v/>
      </c>
      <c r="D475" s="4" t="str">
        <f ca="1">IFERROR(RANK(order!D475,order!D$3:D$554,0),"")</f>
        <v/>
      </c>
      <c r="E475" s="4" t="str">
        <f ca="1">IFERROR(RANK(order!E475,order!E$3:E$554,0),"")</f>
        <v/>
      </c>
      <c r="F475" s="4" t="str">
        <f ca="1">IFERROR(RANK(order!F475,order!F$3:F$554,0),"")</f>
        <v/>
      </c>
      <c r="G475" s="10" t="str">
        <f ca="1">IFERROR(RANK(order!G475,order!G$3:G$554,0),"")</f>
        <v/>
      </c>
      <c r="H475" s="10" t="str">
        <f ca="1">IFERROR(RANK(order!H475,order!H$3:H$554,0),"")</f>
        <v/>
      </c>
      <c r="I475" s="10" t="str">
        <f ca="1">IFERROR(RANK(order!I475,order!I$3:I$554,0),"")</f>
        <v/>
      </c>
      <c r="J475" s="4" t="str">
        <f ca="1">IFERROR(RANK(order!J475,order!J$3:J$554,0),"")</f>
        <v/>
      </c>
      <c r="K475" s="4" t="str">
        <f ca="1">IFERROR(RANK(order!K475,order!K$3:K$554,0),"")</f>
        <v/>
      </c>
      <c r="L475" s="4" t="str">
        <f ca="1">IFERROR(RANK(order!L475,order!L$3:L$554,0),"")</f>
        <v/>
      </c>
      <c r="M475" s="10" t="str">
        <f ca="1">IFERROR(RANK(order!M475,order!M$3:M$554,0),"")</f>
        <v/>
      </c>
      <c r="N475" s="10" t="str">
        <f ca="1">IFERROR(RANK(order!N475,order!N$3:N$554,0),"")</f>
        <v/>
      </c>
      <c r="O475" s="10" t="str">
        <f ca="1">IFERROR(RANK(order!O475,order!O$3:O$554,0),"")</f>
        <v/>
      </c>
      <c r="P475" s="4" t="str">
        <f ca="1">IFERROR(RANK(order!P475,order!P$3:P$554,0),"")</f>
        <v/>
      </c>
      <c r="Q475" s="4" t="str">
        <f ca="1">IFERROR(RANK(order!Q475,order!Q$3:Q$554,0),"")</f>
        <v/>
      </c>
      <c r="R475" s="4" t="str">
        <f ca="1">IFERROR(RANK(order!R475,order!R$3:R$554,0),"")</f>
        <v/>
      </c>
      <c r="S475" s="10" t="str">
        <f ca="1">IFERROR(RANK(order!S475,order!S$3:S$554,0),"")</f>
        <v/>
      </c>
      <c r="T475" s="10" t="str">
        <f ca="1">IFERROR(RANK(order!T475,order!T$3:T$554,0),"")</f>
        <v/>
      </c>
      <c r="U475" s="10" t="str">
        <f ca="1">IFERROR(RANK(order!U475,order!U$3:U$554,0),"")</f>
        <v/>
      </c>
      <c r="V475" s="4" t="str">
        <f ca="1">IFERROR(RANK(order!V475,order!V$3:V$554,0),"")</f>
        <v/>
      </c>
      <c r="W475" s="4" t="str">
        <f ca="1">IFERROR(RANK(order!W475,order!W$3:W$554,0),"")</f>
        <v/>
      </c>
      <c r="X475" s="4" t="str">
        <f ca="1">IFERROR(RANK(order!X475,order!X$3:X$554,0),"")</f>
        <v/>
      </c>
      <c r="Y475" s="10" t="str">
        <f ca="1">IFERROR(RANK(order!Y475,order!Y$3:Y$554,0),"")</f>
        <v/>
      </c>
      <c r="Z475" s="10" t="str">
        <f ca="1">IFERROR(RANK(order!Z475,order!Z$3:Z$554,0),"")</f>
        <v/>
      </c>
      <c r="AA475" s="10" t="str">
        <f ca="1">IFERROR(RANK(order!AA475,order!AA$3:AA$554,0),"")</f>
        <v/>
      </c>
      <c r="AB475" s="4" t="str">
        <f ca="1">IFERROR(RANK(order!AB475,order!AB$3:AB$554,0),"")</f>
        <v/>
      </c>
      <c r="AC475" s="4" t="str">
        <f ca="1">IFERROR(RANK(order!AC475,order!AC$3:AC$554,0),"")</f>
        <v/>
      </c>
      <c r="AD475" s="4" t="str">
        <f ca="1">IFERROR(RANK(order!AD475,order!AD$3:AD$554,0),"")</f>
        <v/>
      </c>
      <c r="AE475" s="10" t="str">
        <f ca="1">IFERROR(RANK(order!AE475,order!AE$3:AE$554,0),"")</f>
        <v/>
      </c>
      <c r="AF475" s="10" t="str">
        <f ca="1">IFERROR(RANK(order!AF475,order!AF$3:AF$554,0),"")</f>
        <v/>
      </c>
      <c r="AG475" s="10" t="str">
        <f ca="1">IFERROR(RANK(order!AG475,order!AG$3:AG$554,0),"")</f>
        <v/>
      </c>
      <c r="AH475" s="4" t="str">
        <f ca="1">IFERROR(RANK(order!AH475,order!AH$3:AH$554,0),"")</f>
        <v/>
      </c>
      <c r="AI475" s="4" t="str">
        <f ca="1">IFERROR(RANK(order!AI475,order!AI$3:AI$554,0),"")</f>
        <v/>
      </c>
      <c r="AJ475" s="4" t="str">
        <f ca="1">IFERROR(RANK(order!AJ475,order!AJ$3:AJ$554,0),"")</f>
        <v/>
      </c>
      <c r="AK475" s="10" t="str">
        <f ca="1">IFERROR(RANK(order!AK475,order!AK$3:AK$554,0),"")</f>
        <v/>
      </c>
      <c r="AL475" s="10" t="str">
        <f ca="1">IFERROR(RANK(order!AL475,order!AL$3:AL$554,0),"")</f>
        <v/>
      </c>
      <c r="AM475" s="10" t="str">
        <f ca="1">IFERROR(RANK(order!AM475,order!AM$3:AM$554,0),"")</f>
        <v/>
      </c>
      <c r="AN475" s="4" t="str">
        <f ca="1">IFERROR(RANK(order!AN475,order!AN$3:AN$554,0),"")</f>
        <v/>
      </c>
      <c r="AO475" s="4" t="str">
        <f ca="1">IFERROR(RANK(order!AO475,order!AO$3:AO$554,0),"")</f>
        <v/>
      </c>
      <c r="AP475" s="4" t="str">
        <f ca="1">IFERROR(RANK(order!AP475,order!AP$3:AP$554,0),"")</f>
        <v/>
      </c>
      <c r="AQ475" s="10" t="str">
        <f ca="1">IFERROR(RANK(order!AQ475,order!AQ$3:AQ$554,0),"")</f>
        <v/>
      </c>
      <c r="AR475" s="10" t="str">
        <f ca="1">IFERROR(RANK(order!AR475,order!AR$3:AR$554,0),"")</f>
        <v/>
      </c>
      <c r="AS475" s="10" t="str">
        <f ca="1">IFERROR(RANK(order!AS475,order!AS$3:AS$554,0),"")</f>
        <v/>
      </c>
      <c r="AT475" s="4" t="str">
        <f ca="1">IFERROR(RANK(order!AT475,order!AT$3:AT$554,0),"")</f>
        <v/>
      </c>
      <c r="AU475" s="4" t="str">
        <f ca="1">IFERROR(RANK(order!AU475,order!AU$3:AU$554,0),"")</f>
        <v/>
      </c>
      <c r="AV475" s="4" t="str">
        <f ca="1">IFERROR(RANK(order!AV475,order!AV$3:AV$554,0),"")</f>
        <v/>
      </c>
      <c r="AW475" s="10" t="str">
        <f ca="1">IFERROR(RANK(order!AW475,order!AW$3:AW$554,0),"")</f>
        <v/>
      </c>
      <c r="AX475" s="10" t="str">
        <f ca="1">IFERROR(RANK(order!AX475,order!AX$3:AX$554,0),"")</f>
        <v/>
      </c>
      <c r="AY475" s="10" t="str">
        <f ca="1">IFERROR(RANK(order!AY475,order!AY$3:AY$554,0),"")</f>
        <v/>
      </c>
      <c r="AZ475" s="4" t="str">
        <f ca="1">IFERROR(RANK(order!AZ475,order!AZ$3:AZ$554,0),"")</f>
        <v/>
      </c>
      <c r="BA475" s="4" t="str">
        <f ca="1">IFERROR(RANK(order!BA475,order!BA$3:BA$554,0),"")</f>
        <v/>
      </c>
      <c r="BB475" s="4" t="str">
        <f ca="1">IFERROR(RANK(order!BB475,order!BB$3:BB$554,0),"")</f>
        <v/>
      </c>
      <c r="BC475" s="10" t="str">
        <f ca="1">IFERROR(RANK(order!BC475,order!BC$3:BC$554,0),"")</f>
        <v/>
      </c>
      <c r="BD475" s="10" t="str">
        <f ca="1">IFERROR(RANK(order!BD475,order!BD$3:BD$554,0),"")</f>
        <v/>
      </c>
      <c r="BE475" s="10" t="str">
        <f ca="1">IFERROR(RANK(order!BE475,order!BE$3:BE$554,0),"")</f>
        <v/>
      </c>
      <c r="BF475" s="4" t="str">
        <f ca="1">IFERROR(RANK(order!BF475,order!BF$3:BF$554,0),"")</f>
        <v/>
      </c>
      <c r="BG475" s="4" t="str">
        <f ca="1">IFERROR(RANK(order!BG475,order!BG$3:BG$554,0),"")</f>
        <v/>
      </c>
      <c r="BH475" s="4" t="str">
        <f ca="1">IFERROR(RANK(order!BH475,order!BH$3:BH$554,0),"")</f>
        <v/>
      </c>
      <c r="BI475" s="10" t="str">
        <f ca="1">IFERROR(RANK(order!BI475,order!BI$3:BI$554,0),"")</f>
        <v/>
      </c>
      <c r="BJ475" s="10" t="str">
        <f ca="1">IFERROR(RANK(order!BJ475,order!BJ$3:BJ$554,0),"")</f>
        <v/>
      </c>
      <c r="BK475" s="10" t="str">
        <f ca="1">IFERROR(RANK(order!BK475,order!BK$3:BK$554,0),"")</f>
        <v/>
      </c>
      <c r="BL475" s="4" t="str">
        <f ca="1">IFERROR(RANK(order!BL475,order!BL$3:BL$554,0),"")</f>
        <v/>
      </c>
      <c r="BM475" s="4" t="str">
        <f ca="1">IFERROR(RANK(order!BM475,order!BM$3:BM$554,0),"")</f>
        <v/>
      </c>
      <c r="BN475" s="4" t="str">
        <f ca="1">IFERROR(RANK(order!BN475,order!BN$3:BN$554,0),"")</f>
        <v/>
      </c>
      <c r="BO475" s="10" t="str">
        <f ca="1">IFERROR(RANK(order!BO475,order!BO$3:BO$554,0),"")</f>
        <v/>
      </c>
      <c r="BP475" s="10" t="str">
        <f ca="1">IFERROR(RANK(order!BP475,order!BP$3:BP$554,0),"")</f>
        <v/>
      </c>
      <c r="BQ475" s="10" t="str">
        <f ca="1">IFERROR(RANK(order!BQ475,order!BQ$3:BQ$554,0),"")</f>
        <v/>
      </c>
      <c r="BR475" s="4" t="str">
        <f ca="1">IFERROR(RANK(order!BR475,order!BR$3:BR$554,0),"")</f>
        <v/>
      </c>
      <c r="BS475" s="4" t="str">
        <f ca="1">IFERROR(RANK(order!BS475,order!BS$3:BS$554,0),"")</f>
        <v/>
      </c>
      <c r="BT475" s="4" t="str">
        <f ca="1">IFERROR(RANK(order!BT475,order!BT$3:BT$554,0),"")</f>
        <v/>
      </c>
      <c r="BU475" s="95">
        <f t="shared" si="625"/>
        <v>473</v>
      </c>
      <c r="BV475" s="35" t="str">
        <f t="shared" si="626"/>
        <v>E1</v>
      </c>
      <c r="BW475" s="55">
        <f t="shared" ca="1" si="549"/>
        <v>0</v>
      </c>
      <c r="BX475" s="56" t="str">
        <f t="shared" ca="1" si="550"/>
        <v/>
      </c>
      <c r="BY475" s="56" t="str">
        <f t="shared" ca="1" si="551"/>
        <v/>
      </c>
      <c r="BZ475" s="57" t="str">
        <f t="shared" ca="1" si="552"/>
        <v/>
      </c>
      <c r="CA475" s="57" t="str">
        <f t="shared" ca="1" si="553"/>
        <v/>
      </c>
      <c r="CB475" s="58" t="str">
        <f t="shared" ca="1" si="554"/>
        <v/>
      </c>
      <c r="CC475" s="57" t="str">
        <f t="shared" ca="1" si="555"/>
        <v/>
      </c>
      <c r="CD475" s="57" t="str">
        <f t="shared" ca="1" si="556"/>
        <v/>
      </c>
      <c r="CE475" s="58" t="str">
        <f t="shared" ca="1" si="557"/>
        <v/>
      </c>
      <c r="CF475" s="59" t="str">
        <f t="shared" ca="1" si="558"/>
        <v/>
      </c>
      <c r="CG475" s="57" t="str">
        <f t="shared" ca="1" si="559"/>
        <v/>
      </c>
      <c r="CH475" s="57" t="str">
        <f t="shared" ca="1" si="560"/>
        <v/>
      </c>
      <c r="CI475" s="57" t="str">
        <f t="shared" ca="1" si="561"/>
        <v/>
      </c>
      <c r="CJ475" s="57" t="str">
        <f t="shared" ca="1" si="562"/>
        <v/>
      </c>
      <c r="CK475" s="57" t="str">
        <f t="shared" ca="1" si="563"/>
        <v/>
      </c>
      <c r="CL475" s="57" t="str">
        <f t="shared" ca="1" si="564"/>
        <v/>
      </c>
      <c r="CM475" s="57" t="str">
        <f t="shared" ca="1" si="565"/>
        <v/>
      </c>
      <c r="CN475" s="57" t="str">
        <f t="shared" ca="1" si="566"/>
        <v/>
      </c>
      <c r="CO475" s="57" t="str">
        <f t="shared" ca="1" si="567"/>
        <v/>
      </c>
      <c r="CP475" s="57" t="str">
        <f t="shared" ca="1" si="568"/>
        <v/>
      </c>
      <c r="CQ475" s="57" t="str">
        <f t="shared" ca="1" si="569"/>
        <v/>
      </c>
      <c r="CR475" s="57" t="str">
        <f t="shared" ca="1" si="570"/>
        <v/>
      </c>
      <c r="CS475" s="60" t="str">
        <f t="shared" ca="1" si="571"/>
        <v/>
      </c>
      <c r="CT475" s="60" t="str">
        <f t="shared" ca="1" si="572"/>
        <v/>
      </c>
      <c r="CU475" s="60" t="str">
        <f t="shared" ca="1" si="573"/>
        <v/>
      </c>
      <c r="CV475" s="60" t="str">
        <f t="shared" ca="1" si="574"/>
        <v/>
      </c>
      <c r="CW475" s="60" t="str">
        <f t="shared" ca="1" si="575"/>
        <v/>
      </c>
      <c r="CX475" s="60" t="str">
        <f t="shared" ca="1" si="576"/>
        <v/>
      </c>
      <c r="CY475" s="60" t="str">
        <f t="shared" ca="1" si="577"/>
        <v/>
      </c>
      <c r="CZ475" s="60" t="str">
        <f t="shared" ca="1" si="578"/>
        <v/>
      </c>
      <c r="DA475" s="65" t="str">
        <f t="shared" ca="1" si="579"/>
        <v/>
      </c>
      <c r="DB475" s="65" t="str">
        <f t="shared" ca="1" si="580"/>
        <v/>
      </c>
      <c r="DC475" s="65" t="str">
        <f t="shared" ca="1" si="581"/>
        <v/>
      </c>
      <c r="DD475" s="65" t="str">
        <f t="shared" ca="1" si="582"/>
        <v/>
      </c>
      <c r="DE475" s="65" t="str">
        <f t="shared" ca="1" si="583"/>
        <v/>
      </c>
      <c r="DF475" s="66" t="str">
        <f t="shared" ca="1" si="584"/>
        <v/>
      </c>
      <c r="DG475" s="66" t="str">
        <f t="shared" ca="1" si="585"/>
        <v/>
      </c>
      <c r="DH475" s="66" t="str">
        <f t="shared" ca="1" si="586"/>
        <v/>
      </c>
      <c r="DI475" s="66" t="str">
        <f t="shared" ca="1" si="587"/>
        <v/>
      </c>
      <c r="DJ475" s="66" t="str">
        <f t="shared" ca="1" si="588"/>
        <v/>
      </c>
      <c r="DK475" s="65" t="str">
        <f t="shared" ca="1" si="589"/>
        <v/>
      </c>
      <c r="DL475" s="65" t="str">
        <f t="shared" ca="1" si="590"/>
        <v/>
      </c>
      <c r="DM475" s="65" t="str">
        <f t="shared" ca="1" si="591"/>
        <v/>
      </c>
      <c r="DN475" s="65" t="str">
        <f t="shared" ca="1" si="592"/>
        <v/>
      </c>
      <c r="DO475" s="65" t="str">
        <f t="shared" ca="1" si="593"/>
        <v/>
      </c>
      <c r="DP475" s="65" t="str">
        <f t="shared" ca="1" si="594"/>
        <v/>
      </c>
      <c r="DQ475" s="65" t="str">
        <f t="shared" ca="1" si="595"/>
        <v/>
      </c>
      <c r="DR475" s="69" t="str">
        <f t="shared" ca="1" si="596"/>
        <v/>
      </c>
      <c r="DS475" s="69" t="str">
        <f t="shared" ca="1" si="597"/>
        <v/>
      </c>
      <c r="DT475" s="69" t="str">
        <f t="shared" ca="1" si="598"/>
        <v/>
      </c>
      <c r="DU475" s="69" t="str">
        <f t="shared" ca="1" si="599"/>
        <v/>
      </c>
      <c r="DV475" s="69" t="str">
        <f t="shared" ca="1" si="600"/>
        <v/>
      </c>
      <c r="DW475" s="69" t="str">
        <f t="shared" ca="1" si="601"/>
        <v/>
      </c>
      <c r="DX475" s="69" t="str">
        <f t="shared" ca="1" si="602"/>
        <v/>
      </c>
      <c r="DY475" s="69" t="str">
        <f t="shared" ca="1" si="603"/>
        <v/>
      </c>
      <c r="DZ475" s="72" t="str">
        <f t="shared" ca="1" si="604"/>
        <v/>
      </c>
      <c r="EA475" s="72" t="str">
        <f t="shared" ca="1" si="605"/>
        <v/>
      </c>
      <c r="EB475" s="72" t="str">
        <f t="shared" ca="1" si="606"/>
        <v/>
      </c>
      <c r="EC475" s="65" t="str">
        <f t="shared" ca="1" si="607"/>
        <v/>
      </c>
      <c r="ED475" s="65" t="str">
        <f t="shared" ca="1" si="608"/>
        <v/>
      </c>
      <c r="EE475" s="65" t="str">
        <f t="shared" ca="1" si="609"/>
        <v/>
      </c>
      <c r="EF475" s="65" t="str">
        <f t="shared" ca="1" si="610"/>
        <v/>
      </c>
      <c r="EG475" s="65" t="str">
        <f t="shared" ca="1" si="611"/>
        <v/>
      </c>
      <c r="EH475" s="65" t="str">
        <f t="shared" ca="1" si="612"/>
        <v/>
      </c>
      <c r="EI475" s="429" t="str">
        <f t="shared" ca="1" si="613"/>
        <v>No</v>
      </c>
      <c r="EJ475" s="428" t="str">
        <f t="shared" ca="1" si="614"/>
        <v/>
      </c>
      <c r="EK475" s="428" t="str">
        <f t="shared" ca="1" si="615"/>
        <v/>
      </c>
      <c r="EL475" s="65" t="str">
        <f t="shared" ca="1" si="616"/>
        <v/>
      </c>
      <c r="EM475" s="65" t="str">
        <f t="shared" ca="1" si="617"/>
        <v/>
      </c>
      <c r="EN475" s="65" t="str">
        <f t="shared" ca="1" si="618"/>
        <v/>
      </c>
      <c r="EO475" s="433" t="str">
        <f t="shared" ca="1" si="619"/>
        <v/>
      </c>
      <c r="EP475" s="433" t="str">
        <f t="shared" ca="1" si="620"/>
        <v/>
      </c>
      <c r="EQ475" s="433" t="str">
        <f t="shared" ca="1" si="621"/>
        <v/>
      </c>
      <c r="ER475" s="433" t="str">
        <f t="shared" ca="1" si="622"/>
        <v/>
      </c>
      <c r="ES475" s="433" t="str">
        <f t="shared" ca="1" si="623"/>
        <v/>
      </c>
      <c r="ET475" s="433" t="str">
        <f t="shared" ca="1" si="624"/>
        <v/>
      </c>
      <c r="EU475" s="433" t="str">
        <f ca="1">IF(OR(CO475="",CQ475=""),"",Discipline!$P$3*CO475+Discipline!$X$3*CQ475)</f>
        <v/>
      </c>
      <c r="EV475" s="433" t="str">
        <f ca="1">IF(OR(CP475="",CR475=""),"",Discipline!$P$3*CP475+Discipline!$X$3*CR475)</f>
        <v/>
      </c>
    </row>
    <row r="476" spans="1:152" x14ac:dyDescent="0.25">
      <c r="A476" s="10" t="str">
        <f ca="1">IFERROR(RANK(order!A476,order!A$3:A$554,0),"")</f>
        <v/>
      </c>
      <c r="B476" s="10" t="str">
        <f ca="1">IFERROR(RANK(order!B476,order!B$3:B$554,0),"")</f>
        <v/>
      </c>
      <c r="C476" s="10" t="str">
        <f ca="1">IFERROR(RANK(order!C476,order!C$3:C$554,0),"")</f>
        <v/>
      </c>
      <c r="D476" s="4" t="str">
        <f ca="1">IFERROR(RANK(order!D476,order!D$3:D$554,0),"")</f>
        <v/>
      </c>
      <c r="E476" s="4" t="str">
        <f ca="1">IFERROR(RANK(order!E476,order!E$3:E$554,0),"")</f>
        <v/>
      </c>
      <c r="F476" s="4" t="str">
        <f ca="1">IFERROR(RANK(order!F476,order!F$3:F$554,0),"")</f>
        <v/>
      </c>
      <c r="G476" s="10" t="str">
        <f ca="1">IFERROR(RANK(order!G476,order!G$3:G$554,0),"")</f>
        <v/>
      </c>
      <c r="H476" s="10" t="str">
        <f ca="1">IFERROR(RANK(order!H476,order!H$3:H$554,0),"")</f>
        <v/>
      </c>
      <c r="I476" s="10" t="str">
        <f ca="1">IFERROR(RANK(order!I476,order!I$3:I$554,0),"")</f>
        <v/>
      </c>
      <c r="J476" s="4" t="str">
        <f ca="1">IFERROR(RANK(order!J476,order!J$3:J$554,0),"")</f>
        <v/>
      </c>
      <c r="K476" s="4" t="str">
        <f ca="1">IFERROR(RANK(order!K476,order!K$3:K$554,0),"")</f>
        <v/>
      </c>
      <c r="L476" s="4" t="str">
        <f ca="1">IFERROR(RANK(order!L476,order!L$3:L$554,0),"")</f>
        <v/>
      </c>
      <c r="M476" s="10" t="str">
        <f ca="1">IFERROR(RANK(order!M476,order!M$3:M$554,0),"")</f>
        <v/>
      </c>
      <c r="N476" s="10" t="str">
        <f ca="1">IFERROR(RANK(order!N476,order!N$3:N$554,0),"")</f>
        <v/>
      </c>
      <c r="O476" s="10" t="str">
        <f ca="1">IFERROR(RANK(order!O476,order!O$3:O$554,0),"")</f>
        <v/>
      </c>
      <c r="P476" s="4" t="str">
        <f ca="1">IFERROR(RANK(order!P476,order!P$3:P$554,0),"")</f>
        <v/>
      </c>
      <c r="Q476" s="4" t="str">
        <f ca="1">IFERROR(RANK(order!Q476,order!Q$3:Q$554,0),"")</f>
        <v/>
      </c>
      <c r="R476" s="4" t="str">
        <f ca="1">IFERROR(RANK(order!R476,order!R$3:R$554,0),"")</f>
        <v/>
      </c>
      <c r="S476" s="10" t="str">
        <f ca="1">IFERROR(RANK(order!S476,order!S$3:S$554,0),"")</f>
        <v/>
      </c>
      <c r="T476" s="10" t="str">
        <f ca="1">IFERROR(RANK(order!T476,order!T$3:T$554,0),"")</f>
        <v/>
      </c>
      <c r="U476" s="10" t="str">
        <f ca="1">IFERROR(RANK(order!U476,order!U$3:U$554,0),"")</f>
        <v/>
      </c>
      <c r="V476" s="4" t="str">
        <f ca="1">IFERROR(RANK(order!V476,order!V$3:V$554,0),"")</f>
        <v/>
      </c>
      <c r="W476" s="4" t="str">
        <f ca="1">IFERROR(RANK(order!W476,order!W$3:W$554,0),"")</f>
        <v/>
      </c>
      <c r="X476" s="4" t="str">
        <f ca="1">IFERROR(RANK(order!X476,order!X$3:X$554,0),"")</f>
        <v/>
      </c>
      <c r="Y476" s="10" t="str">
        <f ca="1">IFERROR(RANK(order!Y476,order!Y$3:Y$554,0),"")</f>
        <v/>
      </c>
      <c r="Z476" s="10" t="str">
        <f ca="1">IFERROR(RANK(order!Z476,order!Z$3:Z$554,0),"")</f>
        <v/>
      </c>
      <c r="AA476" s="10" t="str">
        <f ca="1">IFERROR(RANK(order!AA476,order!AA$3:AA$554,0),"")</f>
        <v/>
      </c>
      <c r="AB476" s="4" t="str">
        <f ca="1">IFERROR(RANK(order!AB476,order!AB$3:AB$554,0),"")</f>
        <v/>
      </c>
      <c r="AC476" s="4" t="str">
        <f ca="1">IFERROR(RANK(order!AC476,order!AC$3:AC$554,0),"")</f>
        <v/>
      </c>
      <c r="AD476" s="4" t="str">
        <f ca="1">IFERROR(RANK(order!AD476,order!AD$3:AD$554,0),"")</f>
        <v/>
      </c>
      <c r="AE476" s="10" t="str">
        <f ca="1">IFERROR(RANK(order!AE476,order!AE$3:AE$554,0),"")</f>
        <v/>
      </c>
      <c r="AF476" s="10" t="str">
        <f ca="1">IFERROR(RANK(order!AF476,order!AF$3:AF$554,0),"")</f>
        <v/>
      </c>
      <c r="AG476" s="10" t="str">
        <f ca="1">IFERROR(RANK(order!AG476,order!AG$3:AG$554,0),"")</f>
        <v/>
      </c>
      <c r="AH476" s="4" t="str">
        <f ca="1">IFERROR(RANK(order!AH476,order!AH$3:AH$554,0),"")</f>
        <v/>
      </c>
      <c r="AI476" s="4" t="str">
        <f ca="1">IFERROR(RANK(order!AI476,order!AI$3:AI$554,0),"")</f>
        <v/>
      </c>
      <c r="AJ476" s="4" t="str">
        <f ca="1">IFERROR(RANK(order!AJ476,order!AJ$3:AJ$554,0),"")</f>
        <v/>
      </c>
      <c r="AK476" s="10" t="str">
        <f ca="1">IFERROR(RANK(order!AK476,order!AK$3:AK$554,0),"")</f>
        <v/>
      </c>
      <c r="AL476" s="10" t="str">
        <f ca="1">IFERROR(RANK(order!AL476,order!AL$3:AL$554,0),"")</f>
        <v/>
      </c>
      <c r="AM476" s="10" t="str">
        <f ca="1">IFERROR(RANK(order!AM476,order!AM$3:AM$554,0),"")</f>
        <v/>
      </c>
      <c r="AN476" s="4" t="str">
        <f ca="1">IFERROR(RANK(order!AN476,order!AN$3:AN$554,0),"")</f>
        <v/>
      </c>
      <c r="AO476" s="4" t="str">
        <f ca="1">IFERROR(RANK(order!AO476,order!AO$3:AO$554,0),"")</f>
        <v/>
      </c>
      <c r="AP476" s="4" t="str">
        <f ca="1">IFERROR(RANK(order!AP476,order!AP$3:AP$554,0),"")</f>
        <v/>
      </c>
      <c r="AQ476" s="10" t="str">
        <f ca="1">IFERROR(RANK(order!AQ476,order!AQ$3:AQ$554,0),"")</f>
        <v/>
      </c>
      <c r="AR476" s="10" t="str">
        <f ca="1">IFERROR(RANK(order!AR476,order!AR$3:AR$554,0),"")</f>
        <v/>
      </c>
      <c r="AS476" s="10" t="str">
        <f ca="1">IFERROR(RANK(order!AS476,order!AS$3:AS$554,0),"")</f>
        <v/>
      </c>
      <c r="AT476" s="4" t="str">
        <f ca="1">IFERROR(RANK(order!AT476,order!AT$3:AT$554,0),"")</f>
        <v/>
      </c>
      <c r="AU476" s="4" t="str">
        <f ca="1">IFERROR(RANK(order!AU476,order!AU$3:AU$554,0),"")</f>
        <v/>
      </c>
      <c r="AV476" s="4" t="str">
        <f ca="1">IFERROR(RANK(order!AV476,order!AV$3:AV$554,0),"")</f>
        <v/>
      </c>
      <c r="AW476" s="10" t="str">
        <f ca="1">IFERROR(RANK(order!AW476,order!AW$3:AW$554,0),"")</f>
        <v/>
      </c>
      <c r="AX476" s="10" t="str">
        <f ca="1">IFERROR(RANK(order!AX476,order!AX$3:AX$554,0),"")</f>
        <v/>
      </c>
      <c r="AY476" s="10" t="str">
        <f ca="1">IFERROR(RANK(order!AY476,order!AY$3:AY$554,0),"")</f>
        <v/>
      </c>
      <c r="AZ476" s="4" t="str">
        <f ca="1">IFERROR(RANK(order!AZ476,order!AZ$3:AZ$554,0),"")</f>
        <v/>
      </c>
      <c r="BA476" s="4" t="str">
        <f ca="1">IFERROR(RANK(order!BA476,order!BA$3:BA$554,0),"")</f>
        <v/>
      </c>
      <c r="BB476" s="4" t="str">
        <f ca="1">IFERROR(RANK(order!BB476,order!BB$3:BB$554,0),"")</f>
        <v/>
      </c>
      <c r="BC476" s="10" t="str">
        <f ca="1">IFERROR(RANK(order!BC476,order!BC$3:BC$554,0),"")</f>
        <v/>
      </c>
      <c r="BD476" s="10" t="str">
        <f ca="1">IFERROR(RANK(order!BD476,order!BD$3:BD$554,0),"")</f>
        <v/>
      </c>
      <c r="BE476" s="10" t="str">
        <f ca="1">IFERROR(RANK(order!BE476,order!BE$3:BE$554,0),"")</f>
        <v/>
      </c>
      <c r="BF476" s="4" t="str">
        <f ca="1">IFERROR(RANK(order!BF476,order!BF$3:BF$554,0),"")</f>
        <v/>
      </c>
      <c r="BG476" s="4" t="str">
        <f ca="1">IFERROR(RANK(order!BG476,order!BG$3:BG$554,0),"")</f>
        <v/>
      </c>
      <c r="BH476" s="4" t="str">
        <f ca="1">IFERROR(RANK(order!BH476,order!BH$3:BH$554,0),"")</f>
        <v/>
      </c>
      <c r="BI476" s="10" t="str">
        <f ca="1">IFERROR(RANK(order!BI476,order!BI$3:BI$554,0),"")</f>
        <v/>
      </c>
      <c r="BJ476" s="10" t="str">
        <f ca="1">IFERROR(RANK(order!BJ476,order!BJ$3:BJ$554,0),"")</f>
        <v/>
      </c>
      <c r="BK476" s="10" t="str">
        <f ca="1">IFERROR(RANK(order!BK476,order!BK$3:BK$554,0),"")</f>
        <v/>
      </c>
      <c r="BL476" s="4" t="str">
        <f ca="1">IFERROR(RANK(order!BL476,order!BL$3:BL$554,0),"")</f>
        <v/>
      </c>
      <c r="BM476" s="4" t="str">
        <f ca="1">IFERROR(RANK(order!BM476,order!BM$3:BM$554,0),"")</f>
        <v/>
      </c>
      <c r="BN476" s="4" t="str">
        <f ca="1">IFERROR(RANK(order!BN476,order!BN$3:BN$554,0),"")</f>
        <v/>
      </c>
      <c r="BO476" s="10" t="str">
        <f ca="1">IFERROR(RANK(order!BO476,order!BO$3:BO$554,0),"")</f>
        <v/>
      </c>
      <c r="BP476" s="10" t="str">
        <f ca="1">IFERROR(RANK(order!BP476,order!BP$3:BP$554,0),"")</f>
        <v/>
      </c>
      <c r="BQ476" s="10" t="str">
        <f ca="1">IFERROR(RANK(order!BQ476,order!BQ$3:BQ$554,0),"")</f>
        <v/>
      </c>
      <c r="BR476" s="4" t="str">
        <f ca="1">IFERROR(RANK(order!BR476,order!BR$3:BR$554,0),"")</f>
        <v/>
      </c>
      <c r="BS476" s="4" t="str">
        <f ca="1">IFERROR(RANK(order!BS476,order!BS$3:BS$554,0),"")</f>
        <v/>
      </c>
      <c r="BT476" s="4" t="str">
        <f ca="1">IFERROR(RANK(order!BT476,order!BT$3:BT$554,0),"")</f>
        <v/>
      </c>
      <c r="BU476" s="95">
        <f t="shared" si="625"/>
        <v>474</v>
      </c>
      <c r="BV476" s="35" t="str">
        <f t="shared" si="626"/>
        <v>E1</v>
      </c>
      <c r="BW476" s="55">
        <f t="shared" ca="1" si="549"/>
        <v>0</v>
      </c>
      <c r="BX476" s="56" t="str">
        <f t="shared" ca="1" si="550"/>
        <v/>
      </c>
      <c r="BY476" s="56" t="str">
        <f t="shared" ca="1" si="551"/>
        <v/>
      </c>
      <c r="BZ476" s="57" t="str">
        <f t="shared" ca="1" si="552"/>
        <v/>
      </c>
      <c r="CA476" s="57" t="str">
        <f t="shared" ca="1" si="553"/>
        <v/>
      </c>
      <c r="CB476" s="58" t="str">
        <f t="shared" ca="1" si="554"/>
        <v/>
      </c>
      <c r="CC476" s="57" t="str">
        <f t="shared" ca="1" si="555"/>
        <v/>
      </c>
      <c r="CD476" s="57" t="str">
        <f t="shared" ca="1" si="556"/>
        <v/>
      </c>
      <c r="CE476" s="58" t="str">
        <f t="shared" ca="1" si="557"/>
        <v/>
      </c>
      <c r="CF476" s="59" t="str">
        <f t="shared" ca="1" si="558"/>
        <v/>
      </c>
      <c r="CG476" s="57" t="str">
        <f t="shared" ca="1" si="559"/>
        <v/>
      </c>
      <c r="CH476" s="57" t="str">
        <f t="shared" ca="1" si="560"/>
        <v/>
      </c>
      <c r="CI476" s="57" t="str">
        <f t="shared" ca="1" si="561"/>
        <v/>
      </c>
      <c r="CJ476" s="57" t="str">
        <f t="shared" ca="1" si="562"/>
        <v/>
      </c>
      <c r="CK476" s="57" t="str">
        <f t="shared" ca="1" si="563"/>
        <v/>
      </c>
      <c r="CL476" s="57" t="str">
        <f t="shared" ca="1" si="564"/>
        <v/>
      </c>
      <c r="CM476" s="57" t="str">
        <f t="shared" ca="1" si="565"/>
        <v/>
      </c>
      <c r="CN476" s="57" t="str">
        <f t="shared" ca="1" si="566"/>
        <v/>
      </c>
      <c r="CO476" s="57" t="str">
        <f t="shared" ca="1" si="567"/>
        <v/>
      </c>
      <c r="CP476" s="57" t="str">
        <f t="shared" ca="1" si="568"/>
        <v/>
      </c>
      <c r="CQ476" s="57" t="str">
        <f t="shared" ca="1" si="569"/>
        <v/>
      </c>
      <c r="CR476" s="57" t="str">
        <f t="shared" ca="1" si="570"/>
        <v/>
      </c>
      <c r="CS476" s="60" t="str">
        <f t="shared" ca="1" si="571"/>
        <v/>
      </c>
      <c r="CT476" s="60" t="str">
        <f t="shared" ca="1" si="572"/>
        <v/>
      </c>
      <c r="CU476" s="60" t="str">
        <f t="shared" ca="1" si="573"/>
        <v/>
      </c>
      <c r="CV476" s="60" t="str">
        <f t="shared" ca="1" si="574"/>
        <v/>
      </c>
      <c r="CW476" s="60" t="str">
        <f t="shared" ca="1" si="575"/>
        <v/>
      </c>
      <c r="CX476" s="60" t="str">
        <f t="shared" ca="1" si="576"/>
        <v/>
      </c>
      <c r="CY476" s="60" t="str">
        <f t="shared" ca="1" si="577"/>
        <v/>
      </c>
      <c r="CZ476" s="60" t="str">
        <f t="shared" ca="1" si="578"/>
        <v/>
      </c>
      <c r="DA476" s="65" t="str">
        <f t="shared" ca="1" si="579"/>
        <v/>
      </c>
      <c r="DB476" s="65" t="str">
        <f t="shared" ca="1" si="580"/>
        <v/>
      </c>
      <c r="DC476" s="65" t="str">
        <f t="shared" ca="1" si="581"/>
        <v/>
      </c>
      <c r="DD476" s="65" t="str">
        <f t="shared" ca="1" si="582"/>
        <v/>
      </c>
      <c r="DE476" s="65" t="str">
        <f t="shared" ca="1" si="583"/>
        <v/>
      </c>
      <c r="DF476" s="66" t="str">
        <f t="shared" ca="1" si="584"/>
        <v/>
      </c>
      <c r="DG476" s="66" t="str">
        <f t="shared" ca="1" si="585"/>
        <v/>
      </c>
      <c r="DH476" s="66" t="str">
        <f t="shared" ca="1" si="586"/>
        <v/>
      </c>
      <c r="DI476" s="66" t="str">
        <f t="shared" ca="1" si="587"/>
        <v/>
      </c>
      <c r="DJ476" s="66" t="str">
        <f t="shared" ca="1" si="588"/>
        <v/>
      </c>
      <c r="DK476" s="65" t="str">
        <f t="shared" ca="1" si="589"/>
        <v/>
      </c>
      <c r="DL476" s="65" t="str">
        <f t="shared" ca="1" si="590"/>
        <v/>
      </c>
      <c r="DM476" s="65" t="str">
        <f t="shared" ca="1" si="591"/>
        <v/>
      </c>
      <c r="DN476" s="65" t="str">
        <f t="shared" ca="1" si="592"/>
        <v/>
      </c>
      <c r="DO476" s="65" t="str">
        <f t="shared" ca="1" si="593"/>
        <v/>
      </c>
      <c r="DP476" s="65" t="str">
        <f t="shared" ca="1" si="594"/>
        <v/>
      </c>
      <c r="DQ476" s="65" t="str">
        <f t="shared" ca="1" si="595"/>
        <v/>
      </c>
      <c r="DR476" s="69" t="str">
        <f t="shared" ca="1" si="596"/>
        <v/>
      </c>
      <c r="DS476" s="69" t="str">
        <f t="shared" ca="1" si="597"/>
        <v/>
      </c>
      <c r="DT476" s="69" t="str">
        <f t="shared" ca="1" si="598"/>
        <v/>
      </c>
      <c r="DU476" s="69" t="str">
        <f t="shared" ca="1" si="599"/>
        <v/>
      </c>
      <c r="DV476" s="69" t="str">
        <f t="shared" ca="1" si="600"/>
        <v/>
      </c>
      <c r="DW476" s="69" t="str">
        <f t="shared" ca="1" si="601"/>
        <v/>
      </c>
      <c r="DX476" s="69" t="str">
        <f t="shared" ca="1" si="602"/>
        <v/>
      </c>
      <c r="DY476" s="69" t="str">
        <f t="shared" ca="1" si="603"/>
        <v/>
      </c>
      <c r="DZ476" s="72" t="str">
        <f t="shared" ca="1" si="604"/>
        <v/>
      </c>
      <c r="EA476" s="72" t="str">
        <f t="shared" ca="1" si="605"/>
        <v/>
      </c>
      <c r="EB476" s="72" t="str">
        <f t="shared" ca="1" si="606"/>
        <v/>
      </c>
      <c r="EC476" s="65" t="str">
        <f t="shared" ca="1" si="607"/>
        <v/>
      </c>
      <c r="ED476" s="65" t="str">
        <f t="shared" ca="1" si="608"/>
        <v/>
      </c>
      <c r="EE476" s="65" t="str">
        <f t="shared" ca="1" si="609"/>
        <v/>
      </c>
      <c r="EF476" s="65" t="str">
        <f t="shared" ca="1" si="610"/>
        <v/>
      </c>
      <c r="EG476" s="65" t="str">
        <f t="shared" ca="1" si="611"/>
        <v/>
      </c>
      <c r="EH476" s="65" t="str">
        <f t="shared" ca="1" si="612"/>
        <v/>
      </c>
      <c r="EI476" s="429" t="str">
        <f t="shared" ca="1" si="613"/>
        <v>No</v>
      </c>
      <c r="EJ476" s="428" t="str">
        <f t="shared" ca="1" si="614"/>
        <v/>
      </c>
      <c r="EK476" s="428" t="str">
        <f t="shared" ca="1" si="615"/>
        <v/>
      </c>
      <c r="EL476" s="65" t="str">
        <f t="shared" ca="1" si="616"/>
        <v/>
      </c>
      <c r="EM476" s="65" t="str">
        <f t="shared" ca="1" si="617"/>
        <v/>
      </c>
      <c r="EN476" s="65" t="str">
        <f t="shared" ca="1" si="618"/>
        <v/>
      </c>
      <c r="EO476" s="433" t="str">
        <f t="shared" ca="1" si="619"/>
        <v/>
      </c>
      <c r="EP476" s="433" t="str">
        <f t="shared" ca="1" si="620"/>
        <v/>
      </c>
      <c r="EQ476" s="433" t="str">
        <f t="shared" ca="1" si="621"/>
        <v/>
      </c>
      <c r="ER476" s="433" t="str">
        <f t="shared" ca="1" si="622"/>
        <v/>
      </c>
      <c r="ES476" s="433" t="str">
        <f t="shared" ca="1" si="623"/>
        <v/>
      </c>
      <c r="ET476" s="433" t="str">
        <f t="shared" ca="1" si="624"/>
        <v/>
      </c>
      <c r="EU476" s="433" t="str">
        <f ca="1">IF(OR(CO476="",CQ476=""),"",Discipline!$P$3*CO476+Discipline!$X$3*CQ476)</f>
        <v/>
      </c>
      <c r="EV476" s="433" t="str">
        <f ca="1">IF(OR(CP476="",CR476=""),"",Discipline!$P$3*CP476+Discipline!$X$3*CR476)</f>
        <v/>
      </c>
    </row>
    <row r="477" spans="1:152" x14ac:dyDescent="0.25">
      <c r="A477" s="10" t="str">
        <f ca="1">IFERROR(RANK(order!A477,order!A$3:A$554,0),"")</f>
        <v/>
      </c>
      <c r="B477" s="10" t="str">
        <f ca="1">IFERROR(RANK(order!B477,order!B$3:B$554,0),"")</f>
        <v/>
      </c>
      <c r="C477" s="10" t="str">
        <f ca="1">IFERROR(RANK(order!C477,order!C$3:C$554,0),"")</f>
        <v/>
      </c>
      <c r="D477" s="4" t="str">
        <f ca="1">IFERROR(RANK(order!D477,order!D$3:D$554,0),"")</f>
        <v/>
      </c>
      <c r="E477" s="4" t="str">
        <f ca="1">IFERROR(RANK(order!E477,order!E$3:E$554,0),"")</f>
        <v/>
      </c>
      <c r="F477" s="4" t="str">
        <f ca="1">IFERROR(RANK(order!F477,order!F$3:F$554,0),"")</f>
        <v/>
      </c>
      <c r="G477" s="10" t="str">
        <f ca="1">IFERROR(RANK(order!G477,order!G$3:G$554,0),"")</f>
        <v/>
      </c>
      <c r="H477" s="10" t="str">
        <f ca="1">IFERROR(RANK(order!H477,order!H$3:H$554,0),"")</f>
        <v/>
      </c>
      <c r="I477" s="10" t="str">
        <f ca="1">IFERROR(RANK(order!I477,order!I$3:I$554,0),"")</f>
        <v/>
      </c>
      <c r="J477" s="4" t="str">
        <f ca="1">IFERROR(RANK(order!J477,order!J$3:J$554,0),"")</f>
        <v/>
      </c>
      <c r="K477" s="4" t="str">
        <f ca="1">IFERROR(RANK(order!K477,order!K$3:K$554,0),"")</f>
        <v/>
      </c>
      <c r="L477" s="4" t="str">
        <f ca="1">IFERROR(RANK(order!L477,order!L$3:L$554,0),"")</f>
        <v/>
      </c>
      <c r="M477" s="10" t="str">
        <f ca="1">IFERROR(RANK(order!M477,order!M$3:M$554,0),"")</f>
        <v/>
      </c>
      <c r="N477" s="10" t="str">
        <f ca="1">IFERROR(RANK(order!N477,order!N$3:N$554,0),"")</f>
        <v/>
      </c>
      <c r="O477" s="10" t="str">
        <f ca="1">IFERROR(RANK(order!O477,order!O$3:O$554,0),"")</f>
        <v/>
      </c>
      <c r="P477" s="4" t="str">
        <f ca="1">IFERROR(RANK(order!P477,order!P$3:P$554,0),"")</f>
        <v/>
      </c>
      <c r="Q477" s="4" t="str">
        <f ca="1">IFERROR(RANK(order!Q477,order!Q$3:Q$554,0),"")</f>
        <v/>
      </c>
      <c r="R477" s="4" t="str">
        <f ca="1">IFERROR(RANK(order!R477,order!R$3:R$554,0),"")</f>
        <v/>
      </c>
      <c r="S477" s="10" t="str">
        <f ca="1">IFERROR(RANK(order!S477,order!S$3:S$554,0),"")</f>
        <v/>
      </c>
      <c r="T477" s="10" t="str">
        <f ca="1">IFERROR(RANK(order!T477,order!T$3:T$554,0),"")</f>
        <v/>
      </c>
      <c r="U477" s="10" t="str">
        <f ca="1">IFERROR(RANK(order!U477,order!U$3:U$554,0),"")</f>
        <v/>
      </c>
      <c r="V477" s="4" t="str">
        <f ca="1">IFERROR(RANK(order!V477,order!V$3:V$554,0),"")</f>
        <v/>
      </c>
      <c r="W477" s="4" t="str">
        <f ca="1">IFERROR(RANK(order!W477,order!W$3:W$554,0),"")</f>
        <v/>
      </c>
      <c r="X477" s="4" t="str">
        <f ca="1">IFERROR(RANK(order!X477,order!X$3:X$554,0),"")</f>
        <v/>
      </c>
      <c r="Y477" s="10" t="str">
        <f ca="1">IFERROR(RANK(order!Y477,order!Y$3:Y$554,0),"")</f>
        <v/>
      </c>
      <c r="Z477" s="10" t="str">
        <f ca="1">IFERROR(RANK(order!Z477,order!Z$3:Z$554,0),"")</f>
        <v/>
      </c>
      <c r="AA477" s="10" t="str">
        <f ca="1">IFERROR(RANK(order!AA477,order!AA$3:AA$554,0),"")</f>
        <v/>
      </c>
      <c r="AB477" s="4" t="str">
        <f ca="1">IFERROR(RANK(order!AB477,order!AB$3:AB$554,0),"")</f>
        <v/>
      </c>
      <c r="AC477" s="4" t="str">
        <f ca="1">IFERROR(RANK(order!AC477,order!AC$3:AC$554,0),"")</f>
        <v/>
      </c>
      <c r="AD477" s="4" t="str">
        <f ca="1">IFERROR(RANK(order!AD477,order!AD$3:AD$554,0),"")</f>
        <v/>
      </c>
      <c r="AE477" s="10" t="str">
        <f ca="1">IFERROR(RANK(order!AE477,order!AE$3:AE$554,0),"")</f>
        <v/>
      </c>
      <c r="AF477" s="10" t="str">
        <f ca="1">IFERROR(RANK(order!AF477,order!AF$3:AF$554,0),"")</f>
        <v/>
      </c>
      <c r="AG477" s="10" t="str">
        <f ca="1">IFERROR(RANK(order!AG477,order!AG$3:AG$554,0),"")</f>
        <v/>
      </c>
      <c r="AH477" s="4" t="str">
        <f ca="1">IFERROR(RANK(order!AH477,order!AH$3:AH$554,0),"")</f>
        <v/>
      </c>
      <c r="AI477" s="4" t="str">
        <f ca="1">IFERROR(RANK(order!AI477,order!AI$3:AI$554,0),"")</f>
        <v/>
      </c>
      <c r="AJ477" s="4" t="str">
        <f ca="1">IFERROR(RANK(order!AJ477,order!AJ$3:AJ$554,0),"")</f>
        <v/>
      </c>
      <c r="AK477" s="10" t="str">
        <f ca="1">IFERROR(RANK(order!AK477,order!AK$3:AK$554,0),"")</f>
        <v/>
      </c>
      <c r="AL477" s="10" t="str">
        <f ca="1">IFERROR(RANK(order!AL477,order!AL$3:AL$554,0),"")</f>
        <v/>
      </c>
      <c r="AM477" s="10" t="str">
        <f ca="1">IFERROR(RANK(order!AM477,order!AM$3:AM$554,0),"")</f>
        <v/>
      </c>
      <c r="AN477" s="4" t="str">
        <f ca="1">IFERROR(RANK(order!AN477,order!AN$3:AN$554,0),"")</f>
        <v/>
      </c>
      <c r="AO477" s="4" t="str">
        <f ca="1">IFERROR(RANK(order!AO477,order!AO$3:AO$554,0),"")</f>
        <v/>
      </c>
      <c r="AP477" s="4" t="str">
        <f ca="1">IFERROR(RANK(order!AP477,order!AP$3:AP$554,0),"")</f>
        <v/>
      </c>
      <c r="AQ477" s="10" t="str">
        <f ca="1">IFERROR(RANK(order!AQ477,order!AQ$3:AQ$554,0),"")</f>
        <v/>
      </c>
      <c r="AR477" s="10" t="str">
        <f ca="1">IFERROR(RANK(order!AR477,order!AR$3:AR$554,0),"")</f>
        <v/>
      </c>
      <c r="AS477" s="10" t="str">
        <f ca="1">IFERROR(RANK(order!AS477,order!AS$3:AS$554,0),"")</f>
        <v/>
      </c>
      <c r="AT477" s="4" t="str">
        <f ca="1">IFERROR(RANK(order!AT477,order!AT$3:AT$554,0),"")</f>
        <v/>
      </c>
      <c r="AU477" s="4" t="str">
        <f ca="1">IFERROR(RANK(order!AU477,order!AU$3:AU$554,0),"")</f>
        <v/>
      </c>
      <c r="AV477" s="4" t="str">
        <f ca="1">IFERROR(RANK(order!AV477,order!AV$3:AV$554,0),"")</f>
        <v/>
      </c>
      <c r="AW477" s="10" t="str">
        <f ca="1">IFERROR(RANK(order!AW477,order!AW$3:AW$554,0),"")</f>
        <v/>
      </c>
      <c r="AX477" s="10" t="str">
        <f ca="1">IFERROR(RANK(order!AX477,order!AX$3:AX$554,0),"")</f>
        <v/>
      </c>
      <c r="AY477" s="10" t="str">
        <f ca="1">IFERROR(RANK(order!AY477,order!AY$3:AY$554,0),"")</f>
        <v/>
      </c>
      <c r="AZ477" s="4" t="str">
        <f ca="1">IFERROR(RANK(order!AZ477,order!AZ$3:AZ$554,0),"")</f>
        <v/>
      </c>
      <c r="BA477" s="4" t="str">
        <f ca="1">IFERROR(RANK(order!BA477,order!BA$3:BA$554,0),"")</f>
        <v/>
      </c>
      <c r="BB477" s="4" t="str">
        <f ca="1">IFERROR(RANK(order!BB477,order!BB$3:BB$554,0),"")</f>
        <v/>
      </c>
      <c r="BC477" s="10" t="str">
        <f ca="1">IFERROR(RANK(order!BC477,order!BC$3:BC$554,0),"")</f>
        <v/>
      </c>
      <c r="BD477" s="10" t="str">
        <f ca="1">IFERROR(RANK(order!BD477,order!BD$3:BD$554,0),"")</f>
        <v/>
      </c>
      <c r="BE477" s="10" t="str">
        <f ca="1">IFERROR(RANK(order!BE477,order!BE$3:BE$554,0),"")</f>
        <v/>
      </c>
      <c r="BF477" s="4" t="str">
        <f ca="1">IFERROR(RANK(order!BF477,order!BF$3:BF$554,0),"")</f>
        <v/>
      </c>
      <c r="BG477" s="4" t="str">
        <f ca="1">IFERROR(RANK(order!BG477,order!BG$3:BG$554,0),"")</f>
        <v/>
      </c>
      <c r="BH477" s="4" t="str">
        <f ca="1">IFERROR(RANK(order!BH477,order!BH$3:BH$554,0),"")</f>
        <v/>
      </c>
      <c r="BI477" s="10" t="str">
        <f ca="1">IFERROR(RANK(order!BI477,order!BI$3:BI$554,0),"")</f>
        <v/>
      </c>
      <c r="BJ477" s="10" t="str">
        <f ca="1">IFERROR(RANK(order!BJ477,order!BJ$3:BJ$554,0),"")</f>
        <v/>
      </c>
      <c r="BK477" s="10" t="str">
        <f ca="1">IFERROR(RANK(order!BK477,order!BK$3:BK$554,0),"")</f>
        <v/>
      </c>
      <c r="BL477" s="4" t="str">
        <f ca="1">IFERROR(RANK(order!BL477,order!BL$3:BL$554,0),"")</f>
        <v/>
      </c>
      <c r="BM477" s="4" t="str">
        <f ca="1">IFERROR(RANK(order!BM477,order!BM$3:BM$554,0),"")</f>
        <v/>
      </c>
      <c r="BN477" s="4" t="str">
        <f ca="1">IFERROR(RANK(order!BN477,order!BN$3:BN$554,0),"")</f>
        <v/>
      </c>
      <c r="BO477" s="10" t="str">
        <f ca="1">IFERROR(RANK(order!BO477,order!BO$3:BO$554,0),"")</f>
        <v/>
      </c>
      <c r="BP477" s="10" t="str">
        <f ca="1">IFERROR(RANK(order!BP477,order!BP$3:BP$554,0),"")</f>
        <v/>
      </c>
      <c r="BQ477" s="10" t="str">
        <f ca="1">IFERROR(RANK(order!BQ477,order!BQ$3:BQ$554,0),"")</f>
        <v/>
      </c>
      <c r="BR477" s="4" t="str">
        <f ca="1">IFERROR(RANK(order!BR477,order!BR$3:BR$554,0),"")</f>
        <v/>
      </c>
      <c r="BS477" s="4" t="str">
        <f ca="1">IFERROR(RANK(order!BS477,order!BS$3:BS$554,0),"")</f>
        <v/>
      </c>
      <c r="BT477" s="4" t="str">
        <f ca="1">IFERROR(RANK(order!BT477,order!BT$3:BT$554,0),"")</f>
        <v/>
      </c>
      <c r="BU477" s="95">
        <f t="shared" si="625"/>
        <v>475</v>
      </c>
      <c r="BV477" s="35" t="str">
        <f t="shared" si="626"/>
        <v>E1</v>
      </c>
      <c r="BW477" s="55">
        <f t="shared" ca="1" si="549"/>
        <v>0</v>
      </c>
      <c r="BX477" s="56" t="str">
        <f t="shared" ca="1" si="550"/>
        <v/>
      </c>
      <c r="BY477" s="56" t="str">
        <f t="shared" ca="1" si="551"/>
        <v/>
      </c>
      <c r="BZ477" s="57" t="str">
        <f t="shared" ca="1" si="552"/>
        <v/>
      </c>
      <c r="CA477" s="57" t="str">
        <f t="shared" ca="1" si="553"/>
        <v/>
      </c>
      <c r="CB477" s="58" t="str">
        <f t="shared" ca="1" si="554"/>
        <v/>
      </c>
      <c r="CC477" s="57" t="str">
        <f t="shared" ca="1" si="555"/>
        <v/>
      </c>
      <c r="CD477" s="57" t="str">
        <f t="shared" ca="1" si="556"/>
        <v/>
      </c>
      <c r="CE477" s="58" t="str">
        <f t="shared" ca="1" si="557"/>
        <v/>
      </c>
      <c r="CF477" s="59" t="str">
        <f t="shared" ca="1" si="558"/>
        <v/>
      </c>
      <c r="CG477" s="57" t="str">
        <f t="shared" ca="1" si="559"/>
        <v/>
      </c>
      <c r="CH477" s="57" t="str">
        <f t="shared" ca="1" si="560"/>
        <v/>
      </c>
      <c r="CI477" s="57" t="str">
        <f t="shared" ca="1" si="561"/>
        <v/>
      </c>
      <c r="CJ477" s="57" t="str">
        <f t="shared" ca="1" si="562"/>
        <v/>
      </c>
      <c r="CK477" s="57" t="str">
        <f t="shared" ca="1" si="563"/>
        <v/>
      </c>
      <c r="CL477" s="57" t="str">
        <f t="shared" ca="1" si="564"/>
        <v/>
      </c>
      <c r="CM477" s="57" t="str">
        <f t="shared" ca="1" si="565"/>
        <v/>
      </c>
      <c r="CN477" s="57" t="str">
        <f t="shared" ca="1" si="566"/>
        <v/>
      </c>
      <c r="CO477" s="57" t="str">
        <f t="shared" ca="1" si="567"/>
        <v/>
      </c>
      <c r="CP477" s="57" t="str">
        <f t="shared" ca="1" si="568"/>
        <v/>
      </c>
      <c r="CQ477" s="57" t="str">
        <f t="shared" ca="1" si="569"/>
        <v/>
      </c>
      <c r="CR477" s="57" t="str">
        <f t="shared" ca="1" si="570"/>
        <v/>
      </c>
      <c r="CS477" s="60" t="str">
        <f t="shared" ca="1" si="571"/>
        <v/>
      </c>
      <c r="CT477" s="60" t="str">
        <f t="shared" ca="1" si="572"/>
        <v/>
      </c>
      <c r="CU477" s="60" t="str">
        <f t="shared" ca="1" si="573"/>
        <v/>
      </c>
      <c r="CV477" s="60" t="str">
        <f t="shared" ca="1" si="574"/>
        <v/>
      </c>
      <c r="CW477" s="60" t="str">
        <f t="shared" ca="1" si="575"/>
        <v/>
      </c>
      <c r="CX477" s="60" t="str">
        <f t="shared" ca="1" si="576"/>
        <v/>
      </c>
      <c r="CY477" s="60" t="str">
        <f t="shared" ca="1" si="577"/>
        <v/>
      </c>
      <c r="CZ477" s="60" t="str">
        <f t="shared" ca="1" si="578"/>
        <v/>
      </c>
      <c r="DA477" s="65" t="str">
        <f t="shared" ca="1" si="579"/>
        <v/>
      </c>
      <c r="DB477" s="65" t="str">
        <f t="shared" ca="1" si="580"/>
        <v/>
      </c>
      <c r="DC477" s="65" t="str">
        <f t="shared" ca="1" si="581"/>
        <v/>
      </c>
      <c r="DD477" s="65" t="str">
        <f t="shared" ca="1" si="582"/>
        <v/>
      </c>
      <c r="DE477" s="65" t="str">
        <f t="shared" ca="1" si="583"/>
        <v/>
      </c>
      <c r="DF477" s="66" t="str">
        <f t="shared" ca="1" si="584"/>
        <v/>
      </c>
      <c r="DG477" s="66" t="str">
        <f t="shared" ca="1" si="585"/>
        <v/>
      </c>
      <c r="DH477" s="66" t="str">
        <f t="shared" ca="1" si="586"/>
        <v/>
      </c>
      <c r="DI477" s="66" t="str">
        <f t="shared" ca="1" si="587"/>
        <v/>
      </c>
      <c r="DJ477" s="66" t="str">
        <f t="shared" ca="1" si="588"/>
        <v/>
      </c>
      <c r="DK477" s="65" t="str">
        <f t="shared" ca="1" si="589"/>
        <v/>
      </c>
      <c r="DL477" s="65" t="str">
        <f t="shared" ca="1" si="590"/>
        <v/>
      </c>
      <c r="DM477" s="65" t="str">
        <f t="shared" ca="1" si="591"/>
        <v/>
      </c>
      <c r="DN477" s="65" t="str">
        <f t="shared" ca="1" si="592"/>
        <v/>
      </c>
      <c r="DO477" s="65" t="str">
        <f t="shared" ca="1" si="593"/>
        <v/>
      </c>
      <c r="DP477" s="65" t="str">
        <f t="shared" ca="1" si="594"/>
        <v/>
      </c>
      <c r="DQ477" s="65" t="str">
        <f t="shared" ca="1" si="595"/>
        <v/>
      </c>
      <c r="DR477" s="69" t="str">
        <f t="shared" ca="1" si="596"/>
        <v/>
      </c>
      <c r="DS477" s="69" t="str">
        <f t="shared" ca="1" si="597"/>
        <v/>
      </c>
      <c r="DT477" s="69" t="str">
        <f t="shared" ca="1" si="598"/>
        <v/>
      </c>
      <c r="DU477" s="69" t="str">
        <f t="shared" ca="1" si="599"/>
        <v/>
      </c>
      <c r="DV477" s="69" t="str">
        <f t="shared" ca="1" si="600"/>
        <v/>
      </c>
      <c r="DW477" s="69" t="str">
        <f t="shared" ca="1" si="601"/>
        <v/>
      </c>
      <c r="DX477" s="69" t="str">
        <f t="shared" ca="1" si="602"/>
        <v/>
      </c>
      <c r="DY477" s="69" t="str">
        <f t="shared" ca="1" si="603"/>
        <v/>
      </c>
      <c r="DZ477" s="72" t="str">
        <f t="shared" ca="1" si="604"/>
        <v/>
      </c>
      <c r="EA477" s="72" t="str">
        <f t="shared" ca="1" si="605"/>
        <v/>
      </c>
      <c r="EB477" s="72" t="str">
        <f t="shared" ca="1" si="606"/>
        <v/>
      </c>
      <c r="EC477" s="65" t="str">
        <f t="shared" ca="1" si="607"/>
        <v/>
      </c>
      <c r="ED477" s="65" t="str">
        <f t="shared" ca="1" si="608"/>
        <v/>
      </c>
      <c r="EE477" s="65" t="str">
        <f t="shared" ca="1" si="609"/>
        <v/>
      </c>
      <c r="EF477" s="65" t="str">
        <f t="shared" ca="1" si="610"/>
        <v/>
      </c>
      <c r="EG477" s="65" t="str">
        <f t="shared" ca="1" si="611"/>
        <v/>
      </c>
      <c r="EH477" s="65" t="str">
        <f t="shared" ca="1" si="612"/>
        <v/>
      </c>
      <c r="EI477" s="429" t="str">
        <f t="shared" ca="1" si="613"/>
        <v>No</v>
      </c>
      <c r="EJ477" s="428" t="str">
        <f t="shared" ca="1" si="614"/>
        <v/>
      </c>
      <c r="EK477" s="428" t="str">
        <f t="shared" ca="1" si="615"/>
        <v/>
      </c>
      <c r="EL477" s="65" t="str">
        <f t="shared" ca="1" si="616"/>
        <v/>
      </c>
      <c r="EM477" s="65" t="str">
        <f t="shared" ca="1" si="617"/>
        <v/>
      </c>
      <c r="EN477" s="65" t="str">
        <f t="shared" ca="1" si="618"/>
        <v/>
      </c>
      <c r="EO477" s="433" t="str">
        <f t="shared" ca="1" si="619"/>
        <v/>
      </c>
      <c r="EP477" s="433" t="str">
        <f t="shared" ca="1" si="620"/>
        <v/>
      </c>
      <c r="EQ477" s="433" t="str">
        <f t="shared" ca="1" si="621"/>
        <v/>
      </c>
      <c r="ER477" s="433" t="str">
        <f t="shared" ca="1" si="622"/>
        <v/>
      </c>
      <c r="ES477" s="433" t="str">
        <f t="shared" ca="1" si="623"/>
        <v/>
      </c>
      <c r="ET477" s="433" t="str">
        <f t="shared" ca="1" si="624"/>
        <v/>
      </c>
      <c r="EU477" s="433" t="str">
        <f ca="1">IF(OR(CO477="",CQ477=""),"",Discipline!$P$3*CO477+Discipline!$X$3*CQ477)</f>
        <v/>
      </c>
      <c r="EV477" s="433" t="str">
        <f ca="1">IF(OR(CP477="",CR477=""),"",Discipline!$P$3*CP477+Discipline!$X$3*CR477)</f>
        <v/>
      </c>
    </row>
    <row r="478" spans="1:152" x14ac:dyDescent="0.25">
      <c r="A478" s="10" t="str">
        <f ca="1">IFERROR(RANK(order!A478,order!A$3:A$554,0),"")</f>
        <v/>
      </c>
      <c r="B478" s="10" t="str">
        <f ca="1">IFERROR(RANK(order!B478,order!B$3:B$554,0),"")</f>
        <v/>
      </c>
      <c r="C478" s="10" t="str">
        <f ca="1">IFERROR(RANK(order!C478,order!C$3:C$554,0),"")</f>
        <v/>
      </c>
      <c r="D478" s="4" t="str">
        <f ca="1">IFERROR(RANK(order!D478,order!D$3:D$554,0),"")</f>
        <v/>
      </c>
      <c r="E478" s="4" t="str">
        <f ca="1">IFERROR(RANK(order!E478,order!E$3:E$554,0),"")</f>
        <v/>
      </c>
      <c r="F478" s="4" t="str">
        <f ca="1">IFERROR(RANK(order!F478,order!F$3:F$554,0),"")</f>
        <v/>
      </c>
      <c r="G478" s="10" t="str">
        <f ca="1">IFERROR(RANK(order!G478,order!G$3:G$554,0),"")</f>
        <v/>
      </c>
      <c r="H478" s="10" t="str">
        <f ca="1">IFERROR(RANK(order!H478,order!H$3:H$554,0),"")</f>
        <v/>
      </c>
      <c r="I478" s="10" t="str">
        <f ca="1">IFERROR(RANK(order!I478,order!I$3:I$554,0),"")</f>
        <v/>
      </c>
      <c r="J478" s="4" t="str">
        <f ca="1">IFERROR(RANK(order!J478,order!J$3:J$554,0),"")</f>
        <v/>
      </c>
      <c r="K478" s="4" t="str">
        <f ca="1">IFERROR(RANK(order!K478,order!K$3:K$554,0),"")</f>
        <v/>
      </c>
      <c r="L478" s="4" t="str">
        <f ca="1">IFERROR(RANK(order!L478,order!L$3:L$554,0),"")</f>
        <v/>
      </c>
      <c r="M478" s="10" t="str">
        <f ca="1">IFERROR(RANK(order!M478,order!M$3:M$554,0),"")</f>
        <v/>
      </c>
      <c r="N478" s="10" t="str">
        <f ca="1">IFERROR(RANK(order!N478,order!N$3:N$554,0),"")</f>
        <v/>
      </c>
      <c r="O478" s="10" t="str">
        <f ca="1">IFERROR(RANK(order!O478,order!O$3:O$554,0),"")</f>
        <v/>
      </c>
      <c r="P478" s="4" t="str">
        <f ca="1">IFERROR(RANK(order!P478,order!P$3:P$554,0),"")</f>
        <v/>
      </c>
      <c r="Q478" s="4" t="str">
        <f ca="1">IFERROR(RANK(order!Q478,order!Q$3:Q$554,0),"")</f>
        <v/>
      </c>
      <c r="R478" s="4" t="str">
        <f ca="1">IFERROR(RANK(order!R478,order!R$3:R$554,0),"")</f>
        <v/>
      </c>
      <c r="S478" s="10" t="str">
        <f ca="1">IFERROR(RANK(order!S478,order!S$3:S$554,0),"")</f>
        <v/>
      </c>
      <c r="T478" s="10" t="str">
        <f ca="1">IFERROR(RANK(order!T478,order!T$3:T$554,0),"")</f>
        <v/>
      </c>
      <c r="U478" s="10" t="str">
        <f ca="1">IFERROR(RANK(order!U478,order!U$3:U$554,0),"")</f>
        <v/>
      </c>
      <c r="V478" s="4" t="str">
        <f ca="1">IFERROR(RANK(order!V478,order!V$3:V$554,0),"")</f>
        <v/>
      </c>
      <c r="W478" s="4" t="str">
        <f ca="1">IFERROR(RANK(order!W478,order!W$3:W$554,0),"")</f>
        <v/>
      </c>
      <c r="X478" s="4" t="str">
        <f ca="1">IFERROR(RANK(order!X478,order!X$3:X$554,0),"")</f>
        <v/>
      </c>
      <c r="Y478" s="10" t="str">
        <f ca="1">IFERROR(RANK(order!Y478,order!Y$3:Y$554,0),"")</f>
        <v/>
      </c>
      <c r="Z478" s="10" t="str">
        <f ca="1">IFERROR(RANK(order!Z478,order!Z$3:Z$554,0),"")</f>
        <v/>
      </c>
      <c r="AA478" s="10" t="str">
        <f ca="1">IFERROR(RANK(order!AA478,order!AA$3:AA$554,0),"")</f>
        <v/>
      </c>
      <c r="AB478" s="4" t="str">
        <f ca="1">IFERROR(RANK(order!AB478,order!AB$3:AB$554,0),"")</f>
        <v/>
      </c>
      <c r="AC478" s="4" t="str">
        <f ca="1">IFERROR(RANK(order!AC478,order!AC$3:AC$554,0),"")</f>
        <v/>
      </c>
      <c r="AD478" s="4" t="str">
        <f ca="1">IFERROR(RANK(order!AD478,order!AD$3:AD$554,0),"")</f>
        <v/>
      </c>
      <c r="AE478" s="10" t="str">
        <f ca="1">IFERROR(RANK(order!AE478,order!AE$3:AE$554,0),"")</f>
        <v/>
      </c>
      <c r="AF478" s="10" t="str">
        <f ca="1">IFERROR(RANK(order!AF478,order!AF$3:AF$554,0),"")</f>
        <v/>
      </c>
      <c r="AG478" s="10" t="str">
        <f ca="1">IFERROR(RANK(order!AG478,order!AG$3:AG$554,0),"")</f>
        <v/>
      </c>
      <c r="AH478" s="4" t="str">
        <f ca="1">IFERROR(RANK(order!AH478,order!AH$3:AH$554,0),"")</f>
        <v/>
      </c>
      <c r="AI478" s="4" t="str">
        <f ca="1">IFERROR(RANK(order!AI478,order!AI$3:AI$554,0),"")</f>
        <v/>
      </c>
      <c r="AJ478" s="4" t="str">
        <f ca="1">IFERROR(RANK(order!AJ478,order!AJ$3:AJ$554,0),"")</f>
        <v/>
      </c>
      <c r="AK478" s="10" t="str">
        <f ca="1">IFERROR(RANK(order!AK478,order!AK$3:AK$554,0),"")</f>
        <v/>
      </c>
      <c r="AL478" s="10" t="str">
        <f ca="1">IFERROR(RANK(order!AL478,order!AL$3:AL$554,0),"")</f>
        <v/>
      </c>
      <c r="AM478" s="10" t="str">
        <f ca="1">IFERROR(RANK(order!AM478,order!AM$3:AM$554,0),"")</f>
        <v/>
      </c>
      <c r="AN478" s="4" t="str">
        <f ca="1">IFERROR(RANK(order!AN478,order!AN$3:AN$554,0),"")</f>
        <v/>
      </c>
      <c r="AO478" s="4" t="str">
        <f ca="1">IFERROR(RANK(order!AO478,order!AO$3:AO$554,0),"")</f>
        <v/>
      </c>
      <c r="AP478" s="4" t="str">
        <f ca="1">IFERROR(RANK(order!AP478,order!AP$3:AP$554,0),"")</f>
        <v/>
      </c>
      <c r="AQ478" s="10" t="str">
        <f ca="1">IFERROR(RANK(order!AQ478,order!AQ$3:AQ$554,0),"")</f>
        <v/>
      </c>
      <c r="AR478" s="10" t="str">
        <f ca="1">IFERROR(RANK(order!AR478,order!AR$3:AR$554,0),"")</f>
        <v/>
      </c>
      <c r="AS478" s="10" t="str">
        <f ca="1">IFERROR(RANK(order!AS478,order!AS$3:AS$554,0),"")</f>
        <v/>
      </c>
      <c r="AT478" s="4" t="str">
        <f ca="1">IFERROR(RANK(order!AT478,order!AT$3:AT$554,0),"")</f>
        <v/>
      </c>
      <c r="AU478" s="4" t="str">
        <f ca="1">IFERROR(RANK(order!AU478,order!AU$3:AU$554,0),"")</f>
        <v/>
      </c>
      <c r="AV478" s="4" t="str">
        <f ca="1">IFERROR(RANK(order!AV478,order!AV$3:AV$554,0),"")</f>
        <v/>
      </c>
      <c r="AW478" s="10" t="str">
        <f ca="1">IFERROR(RANK(order!AW478,order!AW$3:AW$554,0),"")</f>
        <v/>
      </c>
      <c r="AX478" s="10" t="str">
        <f ca="1">IFERROR(RANK(order!AX478,order!AX$3:AX$554,0),"")</f>
        <v/>
      </c>
      <c r="AY478" s="10" t="str">
        <f ca="1">IFERROR(RANK(order!AY478,order!AY$3:AY$554,0),"")</f>
        <v/>
      </c>
      <c r="AZ478" s="4" t="str">
        <f ca="1">IFERROR(RANK(order!AZ478,order!AZ$3:AZ$554,0),"")</f>
        <v/>
      </c>
      <c r="BA478" s="4" t="str">
        <f ca="1">IFERROR(RANK(order!BA478,order!BA$3:BA$554,0),"")</f>
        <v/>
      </c>
      <c r="BB478" s="4" t="str">
        <f ca="1">IFERROR(RANK(order!BB478,order!BB$3:BB$554,0),"")</f>
        <v/>
      </c>
      <c r="BC478" s="10" t="str">
        <f ca="1">IFERROR(RANK(order!BC478,order!BC$3:BC$554,0),"")</f>
        <v/>
      </c>
      <c r="BD478" s="10" t="str">
        <f ca="1">IFERROR(RANK(order!BD478,order!BD$3:BD$554,0),"")</f>
        <v/>
      </c>
      <c r="BE478" s="10" t="str">
        <f ca="1">IFERROR(RANK(order!BE478,order!BE$3:BE$554,0),"")</f>
        <v/>
      </c>
      <c r="BF478" s="4" t="str">
        <f ca="1">IFERROR(RANK(order!BF478,order!BF$3:BF$554,0),"")</f>
        <v/>
      </c>
      <c r="BG478" s="4" t="str">
        <f ca="1">IFERROR(RANK(order!BG478,order!BG$3:BG$554,0),"")</f>
        <v/>
      </c>
      <c r="BH478" s="4" t="str">
        <f ca="1">IFERROR(RANK(order!BH478,order!BH$3:BH$554,0),"")</f>
        <v/>
      </c>
      <c r="BI478" s="10" t="str">
        <f ca="1">IFERROR(RANK(order!BI478,order!BI$3:BI$554,0),"")</f>
        <v/>
      </c>
      <c r="BJ478" s="10" t="str">
        <f ca="1">IFERROR(RANK(order!BJ478,order!BJ$3:BJ$554,0),"")</f>
        <v/>
      </c>
      <c r="BK478" s="10" t="str">
        <f ca="1">IFERROR(RANK(order!BK478,order!BK$3:BK$554,0),"")</f>
        <v/>
      </c>
      <c r="BL478" s="4" t="str">
        <f ca="1">IFERROR(RANK(order!BL478,order!BL$3:BL$554,0),"")</f>
        <v/>
      </c>
      <c r="BM478" s="4" t="str">
        <f ca="1">IFERROR(RANK(order!BM478,order!BM$3:BM$554,0),"")</f>
        <v/>
      </c>
      <c r="BN478" s="4" t="str">
        <f ca="1">IFERROR(RANK(order!BN478,order!BN$3:BN$554,0),"")</f>
        <v/>
      </c>
      <c r="BO478" s="10" t="str">
        <f ca="1">IFERROR(RANK(order!BO478,order!BO$3:BO$554,0),"")</f>
        <v/>
      </c>
      <c r="BP478" s="10" t="str">
        <f ca="1">IFERROR(RANK(order!BP478,order!BP$3:BP$554,0),"")</f>
        <v/>
      </c>
      <c r="BQ478" s="10" t="str">
        <f ca="1">IFERROR(RANK(order!BQ478,order!BQ$3:BQ$554,0),"")</f>
        <v/>
      </c>
      <c r="BR478" s="4" t="str">
        <f ca="1">IFERROR(RANK(order!BR478,order!BR$3:BR$554,0),"")</f>
        <v/>
      </c>
      <c r="BS478" s="4" t="str">
        <f ca="1">IFERROR(RANK(order!BS478,order!BS$3:BS$554,0),"")</f>
        <v/>
      </c>
      <c r="BT478" s="4" t="str">
        <f ca="1">IFERROR(RANK(order!BT478,order!BT$3:BT$554,0),"")</f>
        <v/>
      </c>
      <c r="BU478" s="95">
        <f t="shared" si="625"/>
        <v>476</v>
      </c>
      <c r="BV478" s="35" t="str">
        <f t="shared" si="626"/>
        <v>E1</v>
      </c>
      <c r="BW478" s="55">
        <f t="shared" ca="1" si="549"/>
        <v>0</v>
      </c>
      <c r="BX478" s="56" t="str">
        <f t="shared" ca="1" si="550"/>
        <v/>
      </c>
      <c r="BY478" s="56" t="str">
        <f t="shared" ca="1" si="551"/>
        <v/>
      </c>
      <c r="BZ478" s="57" t="str">
        <f t="shared" ca="1" si="552"/>
        <v/>
      </c>
      <c r="CA478" s="57" t="str">
        <f t="shared" ca="1" si="553"/>
        <v/>
      </c>
      <c r="CB478" s="58" t="str">
        <f t="shared" ca="1" si="554"/>
        <v/>
      </c>
      <c r="CC478" s="57" t="str">
        <f t="shared" ca="1" si="555"/>
        <v/>
      </c>
      <c r="CD478" s="57" t="str">
        <f t="shared" ca="1" si="556"/>
        <v/>
      </c>
      <c r="CE478" s="58" t="str">
        <f t="shared" ca="1" si="557"/>
        <v/>
      </c>
      <c r="CF478" s="59" t="str">
        <f t="shared" ca="1" si="558"/>
        <v/>
      </c>
      <c r="CG478" s="57" t="str">
        <f t="shared" ca="1" si="559"/>
        <v/>
      </c>
      <c r="CH478" s="57" t="str">
        <f t="shared" ca="1" si="560"/>
        <v/>
      </c>
      <c r="CI478" s="57" t="str">
        <f t="shared" ca="1" si="561"/>
        <v/>
      </c>
      <c r="CJ478" s="57" t="str">
        <f t="shared" ca="1" si="562"/>
        <v/>
      </c>
      <c r="CK478" s="57" t="str">
        <f t="shared" ca="1" si="563"/>
        <v/>
      </c>
      <c r="CL478" s="57" t="str">
        <f t="shared" ca="1" si="564"/>
        <v/>
      </c>
      <c r="CM478" s="57" t="str">
        <f t="shared" ca="1" si="565"/>
        <v/>
      </c>
      <c r="CN478" s="57" t="str">
        <f t="shared" ca="1" si="566"/>
        <v/>
      </c>
      <c r="CO478" s="57" t="str">
        <f t="shared" ca="1" si="567"/>
        <v/>
      </c>
      <c r="CP478" s="57" t="str">
        <f t="shared" ca="1" si="568"/>
        <v/>
      </c>
      <c r="CQ478" s="57" t="str">
        <f t="shared" ca="1" si="569"/>
        <v/>
      </c>
      <c r="CR478" s="57" t="str">
        <f t="shared" ca="1" si="570"/>
        <v/>
      </c>
      <c r="CS478" s="60" t="str">
        <f t="shared" ca="1" si="571"/>
        <v/>
      </c>
      <c r="CT478" s="60" t="str">
        <f t="shared" ca="1" si="572"/>
        <v/>
      </c>
      <c r="CU478" s="60" t="str">
        <f t="shared" ca="1" si="573"/>
        <v/>
      </c>
      <c r="CV478" s="60" t="str">
        <f t="shared" ca="1" si="574"/>
        <v/>
      </c>
      <c r="CW478" s="60" t="str">
        <f t="shared" ca="1" si="575"/>
        <v/>
      </c>
      <c r="CX478" s="60" t="str">
        <f t="shared" ca="1" si="576"/>
        <v/>
      </c>
      <c r="CY478" s="60" t="str">
        <f t="shared" ca="1" si="577"/>
        <v/>
      </c>
      <c r="CZ478" s="60" t="str">
        <f t="shared" ca="1" si="578"/>
        <v/>
      </c>
      <c r="DA478" s="65" t="str">
        <f t="shared" ca="1" si="579"/>
        <v/>
      </c>
      <c r="DB478" s="65" t="str">
        <f t="shared" ca="1" si="580"/>
        <v/>
      </c>
      <c r="DC478" s="65" t="str">
        <f t="shared" ca="1" si="581"/>
        <v/>
      </c>
      <c r="DD478" s="65" t="str">
        <f t="shared" ca="1" si="582"/>
        <v/>
      </c>
      <c r="DE478" s="65" t="str">
        <f t="shared" ca="1" si="583"/>
        <v/>
      </c>
      <c r="DF478" s="66" t="str">
        <f t="shared" ca="1" si="584"/>
        <v/>
      </c>
      <c r="DG478" s="66" t="str">
        <f t="shared" ca="1" si="585"/>
        <v/>
      </c>
      <c r="DH478" s="66" t="str">
        <f t="shared" ca="1" si="586"/>
        <v/>
      </c>
      <c r="DI478" s="66" t="str">
        <f t="shared" ca="1" si="587"/>
        <v/>
      </c>
      <c r="DJ478" s="66" t="str">
        <f t="shared" ca="1" si="588"/>
        <v/>
      </c>
      <c r="DK478" s="65" t="str">
        <f t="shared" ca="1" si="589"/>
        <v/>
      </c>
      <c r="DL478" s="65" t="str">
        <f t="shared" ca="1" si="590"/>
        <v/>
      </c>
      <c r="DM478" s="65" t="str">
        <f t="shared" ca="1" si="591"/>
        <v/>
      </c>
      <c r="DN478" s="65" t="str">
        <f t="shared" ca="1" si="592"/>
        <v/>
      </c>
      <c r="DO478" s="65" t="str">
        <f t="shared" ca="1" si="593"/>
        <v/>
      </c>
      <c r="DP478" s="65" t="str">
        <f t="shared" ca="1" si="594"/>
        <v/>
      </c>
      <c r="DQ478" s="65" t="str">
        <f t="shared" ca="1" si="595"/>
        <v/>
      </c>
      <c r="DR478" s="69" t="str">
        <f t="shared" ca="1" si="596"/>
        <v/>
      </c>
      <c r="DS478" s="69" t="str">
        <f t="shared" ca="1" si="597"/>
        <v/>
      </c>
      <c r="DT478" s="69" t="str">
        <f t="shared" ca="1" si="598"/>
        <v/>
      </c>
      <c r="DU478" s="69" t="str">
        <f t="shared" ca="1" si="599"/>
        <v/>
      </c>
      <c r="DV478" s="69" t="str">
        <f t="shared" ca="1" si="600"/>
        <v/>
      </c>
      <c r="DW478" s="69" t="str">
        <f t="shared" ca="1" si="601"/>
        <v/>
      </c>
      <c r="DX478" s="69" t="str">
        <f t="shared" ca="1" si="602"/>
        <v/>
      </c>
      <c r="DY478" s="69" t="str">
        <f t="shared" ca="1" si="603"/>
        <v/>
      </c>
      <c r="DZ478" s="72" t="str">
        <f t="shared" ca="1" si="604"/>
        <v/>
      </c>
      <c r="EA478" s="72" t="str">
        <f t="shared" ca="1" si="605"/>
        <v/>
      </c>
      <c r="EB478" s="72" t="str">
        <f t="shared" ca="1" si="606"/>
        <v/>
      </c>
      <c r="EC478" s="65" t="str">
        <f t="shared" ca="1" si="607"/>
        <v/>
      </c>
      <c r="ED478" s="65" t="str">
        <f t="shared" ca="1" si="608"/>
        <v/>
      </c>
      <c r="EE478" s="65" t="str">
        <f t="shared" ca="1" si="609"/>
        <v/>
      </c>
      <c r="EF478" s="65" t="str">
        <f t="shared" ca="1" si="610"/>
        <v/>
      </c>
      <c r="EG478" s="65" t="str">
        <f t="shared" ca="1" si="611"/>
        <v/>
      </c>
      <c r="EH478" s="65" t="str">
        <f t="shared" ca="1" si="612"/>
        <v/>
      </c>
      <c r="EI478" s="429" t="str">
        <f t="shared" ca="1" si="613"/>
        <v>No</v>
      </c>
      <c r="EJ478" s="428" t="str">
        <f t="shared" ca="1" si="614"/>
        <v/>
      </c>
      <c r="EK478" s="428" t="str">
        <f t="shared" ca="1" si="615"/>
        <v/>
      </c>
      <c r="EL478" s="65" t="str">
        <f t="shared" ca="1" si="616"/>
        <v/>
      </c>
      <c r="EM478" s="65" t="str">
        <f t="shared" ca="1" si="617"/>
        <v/>
      </c>
      <c r="EN478" s="65" t="str">
        <f t="shared" ca="1" si="618"/>
        <v/>
      </c>
      <c r="EO478" s="433" t="str">
        <f t="shared" ca="1" si="619"/>
        <v/>
      </c>
      <c r="EP478" s="433" t="str">
        <f t="shared" ca="1" si="620"/>
        <v/>
      </c>
      <c r="EQ478" s="433" t="str">
        <f t="shared" ca="1" si="621"/>
        <v/>
      </c>
      <c r="ER478" s="433" t="str">
        <f t="shared" ca="1" si="622"/>
        <v/>
      </c>
      <c r="ES478" s="433" t="str">
        <f t="shared" ca="1" si="623"/>
        <v/>
      </c>
      <c r="ET478" s="433" t="str">
        <f t="shared" ca="1" si="624"/>
        <v/>
      </c>
      <c r="EU478" s="433" t="str">
        <f ca="1">IF(OR(CO478="",CQ478=""),"",Discipline!$P$3*CO478+Discipline!$X$3*CQ478)</f>
        <v/>
      </c>
      <c r="EV478" s="433" t="str">
        <f ca="1">IF(OR(CP478="",CR478=""),"",Discipline!$P$3*CP478+Discipline!$X$3*CR478)</f>
        <v/>
      </c>
    </row>
    <row r="479" spans="1:152" x14ac:dyDescent="0.25">
      <c r="A479" s="10" t="str">
        <f ca="1">IFERROR(RANK(order!A479,order!A$3:A$554,0),"")</f>
        <v/>
      </c>
      <c r="B479" s="10" t="str">
        <f ca="1">IFERROR(RANK(order!B479,order!B$3:B$554,0),"")</f>
        <v/>
      </c>
      <c r="C479" s="10" t="str">
        <f ca="1">IFERROR(RANK(order!C479,order!C$3:C$554,0),"")</f>
        <v/>
      </c>
      <c r="D479" s="4" t="str">
        <f ca="1">IFERROR(RANK(order!D479,order!D$3:D$554,0),"")</f>
        <v/>
      </c>
      <c r="E479" s="4" t="str">
        <f ca="1">IFERROR(RANK(order!E479,order!E$3:E$554,0),"")</f>
        <v/>
      </c>
      <c r="F479" s="4" t="str">
        <f ca="1">IFERROR(RANK(order!F479,order!F$3:F$554,0),"")</f>
        <v/>
      </c>
      <c r="G479" s="10" t="str">
        <f ca="1">IFERROR(RANK(order!G479,order!G$3:G$554,0),"")</f>
        <v/>
      </c>
      <c r="H479" s="10" t="str">
        <f ca="1">IFERROR(RANK(order!H479,order!H$3:H$554,0),"")</f>
        <v/>
      </c>
      <c r="I479" s="10" t="str">
        <f ca="1">IFERROR(RANK(order!I479,order!I$3:I$554,0),"")</f>
        <v/>
      </c>
      <c r="J479" s="4" t="str">
        <f ca="1">IFERROR(RANK(order!J479,order!J$3:J$554,0),"")</f>
        <v/>
      </c>
      <c r="K479" s="4" t="str">
        <f ca="1">IFERROR(RANK(order!K479,order!K$3:K$554,0),"")</f>
        <v/>
      </c>
      <c r="L479" s="4" t="str">
        <f ca="1">IFERROR(RANK(order!L479,order!L$3:L$554,0),"")</f>
        <v/>
      </c>
      <c r="M479" s="10" t="str">
        <f ca="1">IFERROR(RANK(order!M479,order!M$3:M$554,0),"")</f>
        <v/>
      </c>
      <c r="N479" s="10" t="str">
        <f ca="1">IFERROR(RANK(order!N479,order!N$3:N$554,0),"")</f>
        <v/>
      </c>
      <c r="O479" s="10" t="str">
        <f ca="1">IFERROR(RANK(order!O479,order!O$3:O$554,0),"")</f>
        <v/>
      </c>
      <c r="P479" s="4" t="str">
        <f ca="1">IFERROR(RANK(order!P479,order!P$3:P$554,0),"")</f>
        <v/>
      </c>
      <c r="Q479" s="4" t="str">
        <f ca="1">IFERROR(RANK(order!Q479,order!Q$3:Q$554,0),"")</f>
        <v/>
      </c>
      <c r="R479" s="4" t="str">
        <f ca="1">IFERROR(RANK(order!R479,order!R$3:R$554,0),"")</f>
        <v/>
      </c>
      <c r="S479" s="10" t="str">
        <f ca="1">IFERROR(RANK(order!S479,order!S$3:S$554,0),"")</f>
        <v/>
      </c>
      <c r="T479" s="10" t="str">
        <f ca="1">IFERROR(RANK(order!T479,order!T$3:T$554,0),"")</f>
        <v/>
      </c>
      <c r="U479" s="10" t="str">
        <f ca="1">IFERROR(RANK(order!U479,order!U$3:U$554,0),"")</f>
        <v/>
      </c>
      <c r="V479" s="4" t="str">
        <f ca="1">IFERROR(RANK(order!V479,order!V$3:V$554,0),"")</f>
        <v/>
      </c>
      <c r="W479" s="4" t="str">
        <f ca="1">IFERROR(RANK(order!W479,order!W$3:W$554,0),"")</f>
        <v/>
      </c>
      <c r="X479" s="4" t="str">
        <f ca="1">IFERROR(RANK(order!X479,order!X$3:X$554,0),"")</f>
        <v/>
      </c>
      <c r="Y479" s="10" t="str">
        <f ca="1">IFERROR(RANK(order!Y479,order!Y$3:Y$554,0),"")</f>
        <v/>
      </c>
      <c r="Z479" s="10" t="str">
        <f ca="1">IFERROR(RANK(order!Z479,order!Z$3:Z$554,0),"")</f>
        <v/>
      </c>
      <c r="AA479" s="10" t="str">
        <f ca="1">IFERROR(RANK(order!AA479,order!AA$3:AA$554,0),"")</f>
        <v/>
      </c>
      <c r="AB479" s="4" t="str">
        <f ca="1">IFERROR(RANK(order!AB479,order!AB$3:AB$554,0),"")</f>
        <v/>
      </c>
      <c r="AC479" s="4" t="str">
        <f ca="1">IFERROR(RANK(order!AC479,order!AC$3:AC$554,0),"")</f>
        <v/>
      </c>
      <c r="AD479" s="4" t="str">
        <f ca="1">IFERROR(RANK(order!AD479,order!AD$3:AD$554,0),"")</f>
        <v/>
      </c>
      <c r="AE479" s="10" t="str">
        <f ca="1">IFERROR(RANK(order!AE479,order!AE$3:AE$554,0),"")</f>
        <v/>
      </c>
      <c r="AF479" s="10" t="str">
        <f ca="1">IFERROR(RANK(order!AF479,order!AF$3:AF$554,0),"")</f>
        <v/>
      </c>
      <c r="AG479" s="10" t="str">
        <f ca="1">IFERROR(RANK(order!AG479,order!AG$3:AG$554,0),"")</f>
        <v/>
      </c>
      <c r="AH479" s="4" t="str">
        <f ca="1">IFERROR(RANK(order!AH479,order!AH$3:AH$554,0),"")</f>
        <v/>
      </c>
      <c r="AI479" s="4" t="str">
        <f ca="1">IFERROR(RANK(order!AI479,order!AI$3:AI$554,0),"")</f>
        <v/>
      </c>
      <c r="AJ479" s="4" t="str">
        <f ca="1">IFERROR(RANK(order!AJ479,order!AJ$3:AJ$554,0),"")</f>
        <v/>
      </c>
      <c r="AK479" s="10" t="str">
        <f ca="1">IFERROR(RANK(order!AK479,order!AK$3:AK$554,0),"")</f>
        <v/>
      </c>
      <c r="AL479" s="10" t="str">
        <f ca="1">IFERROR(RANK(order!AL479,order!AL$3:AL$554,0),"")</f>
        <v/>
      </c>
      <c r="AM479" s="10" t="str">
        <f ca="1">IFERROR(RANK(order!AM479,order!AM$3:AM$554,0),"")</f>
        <v/>
      </c>
      <c r="AN479" s="4" t="str">
        <f ca="1">IFERROR(RANK(order!AN479,order!AN$3:AN$554,0),"")</f>
        <v/>
      </c>
      <c r="AO479" s="4" t="str">
        <f ca="1">IFERROR(RANK(order!AO479,order!AO$3:AO$554,0),"")</f>
        <v/>
      </c>
      <c r="AP479" s="4" t="str">
        <f ca="1">IFERROR(RANK(order!AP479,order!AP$3:AP$554,0),"")</f>
        <v/>
      </c>
      <c r="AQ479" s="10" t="str">
        <f ca="1">IFERROR(RANK(order!AQ479,order!AQ$3:AQ$554,0),"")</f>
        <v/>
      </c>
      <c r="AR479" s="10" t="str">
        <f ca="1">IFERROR(RANK(order!AR479,order!AR$3:AR$554,0),"")</f>
        <v/>
      </c>
      <c r="AS479" s="10" t="str">
        <f ca="1">IFERROR(RANK(order!AS479,order!AS$3:AS$554,0),"")</f>
        <v/>
      </c>
      <c r="AT479" s="4" t="str">
        <f ca="1">IFERROR(RANK(order!AT479,order!AT$3:AT$554,0),"")</f>
        <v/>
      </c>
      <c r="AU479" s="4" t="str">
        <f ca="1">IFERROR(RANK(order!AU479,order!AU$3:AU$554,0),"")</f>
        <v/>
      </c>
      <c r="AV479" s="4" t="str">
        <f ca="1">IFERROR(RANK(order!AV479,order!AV$3:AV$554,0),"")</f>
        <v/>
      </c>
      <c r="AW479" s="10" t="str">
        <f ca="1">IFERROR(RANK(order!AW479,order!AW$3:AW$554,0),"")</f>
        <v/>
      </c>
      <c r="AX479" s="10" t="str">
        <f ca="1">IFERROR(RANK(order!AX479,order!AX$3:AX$554,0),"")</f>
        <v/>
      </c>
      <c r="AY479" s="10" t="str">
        <f ca="1">IFERROR(RANK(order!AY479,order!AY$3:AY$554,0),"")</f>
        <v/>
      </c>
      <c r="AZ479" s="4" t="str">
        <f ca="1">IFERROR(RANK(order!AZ479,order!AZ$3:AZ$554,0),"")</f>
        <v/>
      </c>
      <c r="BA479" s="4" t="str">
        <f ca="1">IFERROR(RANK(order!BA479,order!BA$3:BA$554,0),"")</f>
        <v/>
      </c>
      <c r="BB479" s="4" t="str">
        <f ca="1">IFERROR(RANK(order!BB479,order!BB$3:BB$554,0),"")</f>
        <v/>
      </c>
      <c r="BC479" s="10" t="str">
        <f ca="1">IFERROR(RANK(order!BC479,order!BC$3:BC$554,0),"")</f>
        <v/>
      </c>
      <c r="BD479" s="10" t="str">
        <f ca="1">IFERROR(RANK(order!BD479,order!BD$3:BD$554,0),"")</f>
        <v/>
      </c>
      <c r="BE479" s="10" t="str">
        <f ca="1">IFERROR(RANK(order!BE479,order!BE$3:BE$554,0),"")</f>
        <v/>
      </c>
      <c r="BF479" s="4" t="str">
        <f ca="1">IFERROR(RANK(order!BF479,order!BF$3:BF$554,0),"")</f>
        <v/>
      </c>
      <c r="BG479" s="4" t="str">
        <f ca="1">IFERROR(RANK(order!BG479,order!BG$3:BG$554,0),"")</f>
        <v/>
      </c>
      <c r="BH479" s="4" t="str">
        <f ca="1">IFERROR(RANK(order!BH479,order!BH$3:BH$554,0),"")</f>
        <v/>
      </c>
      <c r="BI479" s="10" t="str">
        <f ca="1">IFERROR(RANK(order!BI479,order!BI$3:BI$554,0),"")</f>
        <v/>
      </c>
      <c r="BJ479" s="10" t="str">
        <f ca="1">IFERROR(RANK(order!BJ479,order!BJ$3:BJ$554,0),"")</f>
        <v/>
      </c>
      <c r="BK479" s="10" t="str">
        <f ca="1">IFERROR(RANK(order!BK479,order!BK$3:BK$554,0),"")</f>
        <v/>
      </c>
      <c r="BL479" s="4" t="str">
        <f ca="1">IFERROR(RANK(order!BL479,order!BL$3:BL$554,0),"")</f>
        <v/>
      </c>
      <c r="BM479" s="4" t="str">
        <f ca="1">IFERROR(RANK(order!BM479,order!BM$3:BM$554,0),"")</f>
        <v/>
      </c>
      <c r="BN479" s="4" t="str">
        <f ca="1">IFERROR(RANK(order!BN479,order!BN$3:BN$554,0),"")</f>
        <v/>
      </c>
      <c r="BO479" s="10" t="str">
        <f ca="1">IFERROR(RANK(order!BO479,order!BO$3:BO$554,0),"")</f>
        <v/>
      </c>
      <c r="BP479" s="10" t="str">
        <f ca="1">IFERROR(RANK(order!BP479,order!BP$3:BP$554,0),"")</f>
        <v/>
      </c>
      <c r="BQ479" s="10" t="str">
        <f ca="1">IFERROR(RANK(order!BQ479,order!BQ$3:BQ$554,0),"")</f>
        <v/>
      </c>
      <c r="BR479" s="4" t="str">
        <f ca="1">IFERROR(RANK(order!BR479,order!BR$3:BR$554,0),"")</f>
        <v/>
      </c>
      <c r="BS479" s="4" t="str">
        <f ca="1">IFERROR(RANK(order!BS479,order!BS$3:BS$554,0),"")</f>
        <v/>
      </c>
      <c r="BT479" s="4" t="str">
        <f ca="1">IFERROR(RANK(order!BT479,order!BT$3:BT$554,0),"")</f>
        <v/>
      </c>
      <c r="BU479" s="95">
        <f t="shared" si="625"/>
        <v>477</v>
      </c>
      <c r="BV479" s="35" t="str">
        <f t="shared" si="626"/>
        <v>E1</v>
      </c>
      <c r="BW479" s="55">
        <f t="shared" ca="1" si="549"/>
        <v>0</v>
      </c>
      <c r="BX479" s="56" t="str">
        <f t="shared" ca="1" si="550"/>
        <v/>
      </c>
      <c r="BY479" s="56" t="str">
        <f t="shared" ca="1" si="551"/>
        <v/>
      </c>
      <c r="BZ479" s="57" t="str">
        <f t="shared" ca="1" si="552"/>
        <v/>
      </c>
      <c r="CA479" s="57" t="str">
        <f t="shared" ca="1" si="553"/>
        <v/>
      </c>
      <c r="CB479" s="58" t="str">
        <f t="shared" ca="1" si="554"/>
        <v/>
      </c>
      <c r="CC479" s="57" t="str">
        <f t="shared" ca="1" si="555"/>
        <v/>
      </c>
      <c r="CD479" s="57" t="str">
        <f t="shared" ca="1" si="556"/>
        <v/>
      </c>
      <c r="CE479" s="58" t="str">
        <f t="shared" ca="1" si="557"/>
        <v/>
      </c>
      <c r="CF479" s="59" t="str">
        <f t="shared" ca="1" si="558"/>
        <v/>
      </c>
      <c r="CG479" s="57" t="str">
        <f t="shared" ca="1" si="559"/>
        <v/>
      </c>
      <c r="CH479" s="57" t="str">
        <f t="shared" ca="1" si="560"/>
        <v/>
      </c>
      <c r="CI479" s="57" t="str">
        <f t="shared" ca="1" si="561"/>
        <v/>
      </c>
      <c r="CJ479" s="57" t="str">
        <f t="shared" ca="1" si="562"/>
        <v/>
      </c>
      <c r="CK479" s="57" t="str">
        <f t="shared" ca="1" si="563"/>
        <v/>
      </c>
      <c r="CL479" s="57" t="str">
        <f t="shared" ca="1" si="564"/>
        <v/>
      </c>
      <c r="CM479" s="57" t="str">
        <f t="shared" ca="1" si="565"/>
        <v/>
      </c>
      <c r="CN479" s="57" t="str">
        <f t="shared" ca="1" si="566"/>
        <v/>
      </c>
      <c r="CO479" s="57" t="str">
        <f t="shared" ca="1" si="567"/>
        <v/>
      </c>
      <c r="CP479" s="57" t="str">
        <f t="shared" ca="1" si="568"/>
        <v/>
      </c>
      <c r="CQ479" s="57" t="str">
        <f t="shared" ca="1" si="569"/>
        <v/>
      </c>
      <c r="CR479" s="57" t="str">
        <f t="shared" ca="1" si="570"/>
        <v/>
      </c>
      <c r="CS479" s="60" t="str">
        <f t="shared" ca="1" si="571"/>
        <v/>
      </c>
      <c r="CT479" s="60" t="str">
        <f t="shared" ca="1" si="572"/>
        <v/>
      </c>
      <c r="CU479" s="60" t="str">
        <f t="shared" ca="1" si="573"/>
        <v/>
      </c>
      <c r="CV479" s="60" t="str">
        <f t="shared" ca="1" si="574"/>
        <v/>
      </c>
      <c r="CW479" s="60" t="str">
        <f t="shared" ca="1" si="575"/>
        <v/>
      </c>
      <c r="CX479" s="60" t="str">
        <f t="shared" ca="1" si="576"/>
        <v/>
      </c>
      <c r="CY479" s="60" t="str">
        <f t="shared" ca="1" si="577"/>
        <v/>
      </c>
      <c r="CZ479" s="60" t="str">
        <f t="shared" ca="1" si="578"/>
        <v/>
      </c>
      <c r="DA479" s="65" t="str">
        <f t="shared" ca="1" si="579"/>
        <v/>
      </c>
      <c r="DB479" s="65" t="str">
        <f t="shared" ca="1" si="580"/>
        <v/>
      </c>
      <c r="DC479" s="65" t="str">
        <f t="shared" ca="1" si="581"/>
        <v/>
      </c>
      <c r="DD479" s="65" t="str">
        <f t="shared" ca="1" si="582"/>
        <v/>
      </c>
      <c r="DE479" s="65" t="str">
        <f t="shared" ca="1" si="583"/>
        <v/>
      </c>
      <c r="DF479" s="66" t="str">
        <f t="shared" ca="1" si="584"/>
        <v/>
      </c>
      <c r="DG479" s="66" t="str">
        <f t="shared" ca="1" si="585"/>
        <v/>
      </c>
      <c r="DH479" s="66" t="str">
        <f t="shared" ca="1" si="586"/>
        <v/>
      </c>
      <c r="DI479" s="66" t="str">
        <f t="shared" ca="1" si="587"/>
        <v/>
      </c>
      <c r="DJ479" s="66" t="str">
        <f t="shared" ca="1" si="588"/>
        <v/>
      </c>
      <c r="DK479" s="65" t="str">
        <f t="shared" ca="1" si="589"/>
        <v/>
      </c>
      <c r="DL479" s="65" t="str">
        <f t="shared" ca="1" si="590"/>
        <v/>
      </c>
      <c r="DM479" s="65" t="str">
        <f t="shared" ca="1" si="591"/>
        <v/>
      </c>
      <c r="DN479" s="65" t="str">
        <f t="shared" ca="1" si="592"/>
        <v/>
      </c>
      <c r="DO479" s="65" t="str">
        <f t="shared" ca="1" si="593"/>
        <v/>
      </c>
      <c r="DP479" s="65" t="str">
        <f t="shared" ca="1" si="594"/>
        <v/>
      </c>
      <c r="DQ479" s="65" t="str">
        <f t="shared" ca="1" si="595"/>
        <v/>
      </c>
      <c r="DR479" s="69" t="str">
        <f t="shared" ca="1" si="596"/>
        <v/>
      </c>
      <c r="DS479" s="69" t="str">
        <f t="shared" ca="1" si="597"/>
        <v/>
      </c>
      <c r="DT479" s="69" t="str">
        <f t="shared" ca="1" si="598"/>
        <v/>
      </c>
      <c r="DU479" s="69" t="str">
        <f t="shared" ca="1" si="599"/>
        <v/>
      </c>
      <c r="DV479" s="69" t="str">
        <f t="shared" ca="1" si="600"/>
        <v/>
      </c>
      <c r="DW479" s="69" t="str">
        <f t="shared" ca="1" si="601"/>
        <v/>
      </c>
      <c r="DX479" s="69" t="str">
        <f t="shared" ca="1" si="602"/>
        <v/>
      </c>
      <c r="DY479" s="69" t="str">
        <f t="shared" ca="1" si="603"/>
        <v/>
      </c>
      <c r="DZ479" s="72" t="str">
        <f t="shared" ca="1" si="604"/>
        <v/>
      </c>
      <c r="EA479" s="72" t="str">
        <f t="shared" ca="1" si="605"/>
        <v/>
      </c>
      <c r="EB479" s="72" t="str">
        <f t="shared" ca="1" si="606"/>
        <v/>
      </c>
      <c r="EC479" s="65" t="str">
        <f t="shared" ca="1" si="607"/>
        <v/>
      </c>
      <c r="ED479" s="65" t="str">
        <f t="shared" ca="1" si="608"/>
        <v/>
      </c>
      <c r="EE479" s="65" t="str">
        <f t="shared" ca="1" si="609"/>
        <v/>
      </c>
      <c r="EF479" s="65" t="str">
        <f t="shared" ca="1" si="610"/>
        <v/>
      </c>
      <c r="EG479" s="65" t="str">
        <f t="shared" ca="1" si="611"/>
        <v/>
      </c>
      <c r="EH479" s="65" t="str">
        <f t="shared" ca="1" si="612"/>
        <v/>
      </c>
      <c r="EI479" s="429" t="str">
        <f t="shared" ca="1" si="613"/>
        <v>No</v>
      </c>
      <c r="EJ479" s="428" t="str">
        <f t="shared" ca="1" si="614"/>
        <v/>
      </c>
      <c r="EK479" s="428" t="str">
        <f t="shared" ca="1" si="615"/>
        <v/>
      </c>
      <c r="EL479" s="65" t="str">
        <f t="shared" ca="1" si="616"/>
        <v/>
      </c>
      <c r="EM479" s="65" t="str">
        <f t="shared" ca="1" si="617"/>
        <v/>
      </c>
      <c r="EN479" s="65" t="str">
        <f t="shared" ca="1" si="618"/>
        <v/>
      </c>
      <c r="EO479" s="433" t="str">
        <f t="shared" ca="1" si="619"/>
        <v/>
      </c>
      <c r="EP479" s="433" t="str">
        <f t="shared" ca="1" si="620"/>
        <v/>
      </c>
      <c r="EQ479" s="433" t="str">
        <f t="shared" ca="1" si="621"/>
        <v/>
      </c>
      <c r="ER479" s="433" t="str">
        <f t="shared" ca="1" si="622"/>
        <v/>
      </c>
      <c r="ES479" s="433" t="str">
        <f t="shared" ca="1" si="623"/>
        <v/>
      </c>
      <c r="ET479" s="433" t="str">
        <f t="shared" ca="1" si="624"/>
        <v/>
      </c>
      <c r="EU479" s="433" t="str">
        <f ca="1">IF(OR(CO479="",CQ479=""),"",Discipline!$P$3*CO479+Discipline!$X$3*CQ479)</f>
        <v/>
      </c>
      <c r="EV479" s="433" t="str">
        <f ca="1">IF(OR(CP479="",CR479=""),"",Discipline!$P$3*CP479+Discipline!$X$3*CR479)</f>
        <v/>
      </c>
    </row>
    <row r="480" spans="1:152" x14ac:dyDescent="0.25">
      <c r="A480" s="10" t="str">
        <f ca="1">IFERROR(RANK(order!A480,order!A$3:A$554,0),"")</f>
        <v/>
      </c>
      <c r="B480" s="10" t="str">
        <f ca="1">IFERROR(RANK(order!B480,order!B$3:B$554,0),"")</f>
        <v/>
      </c>
      <c r="C480" s="10" t="str">
        <f ca="1">IFERROR(RANK(order!C480,order!C$3:C$554,0),"")</f>
        <v/>
      </c>
      <c r="D480" s="4" t="str">
        <f ca="1">IFERROR(RANK(order!D480,order!D$3:D$554,0),"")</f>
        <v/>
      </c>
      <c r="E480" s="4" t="str">
        <f ca="1">IFERROR(RANK(order!E480,order!E$3:E$554,0),"")</f>
        <v/>
      </c>
      <c r="F480" s="4" t="str">
        <f ca="1">IFERROR(RANK(order!F480,order!F$3:F$554,0),"")</f>
        <v/>
      </c>
      <c r="G480" s="10" t="str">
        <f ca="1">IFERROR(RANK(order!G480,order!G$3:G$554,0),"")</f>
        <v/>
      </c>
      <c r="H480" s="10" t="str">
        <f ca="1">IFERROR(RANK(order!H480,order!H$3:H$554,0),"")</f>
        <v/>
      </c>
      <c r="I480" s="10" t="str">
        <f ca="1">IFERROR(RANK(order!I480,order!I$3:I$554,0),"")</f>
        <v/>
      </c>
      <c r="J480" s="4" t="str">
        <f ca="1">IFERROR(RANK(order!J480,order!J$3:J$554,0),"")</f>
        <v/>
      </c>
      <c r="K480" s="4" t="str">
        <f ca="1">IFERROR(RANK(order!K480,order!K$3:K$554,0),"")</f>
        <v/>
      </c>
      <c r="L480" s="4" t="str">
        <f ca="1">IFERROR(RANK(order!L480,order!L$3:L$554,0),"")</f>
        <v/>
      </c>
      <c r="M480" s="10" t="str">
        <f ca="1">IFERROR(RANK(order!M480,order!M$3:M$554,0),"")</f>
        <v/>
      </c>
      <c r="N480" s="10" t="str">
        <f ca="1">IFERROR(RANK(order!N480,order!N$3:N$554,0),"")</f>
        <v/>
      </c>
      <c r="O480" s="10" t="str">
        <f ca="1">IFERROR(RANK(order!O480,order!O$3:O$554,0),"")</f>
        <v/>
      </c>
      <c r="P480" s="4" t="str">
        <f ca="1">IFERROR(RANK(order!P480,order!P$3:P$554,0),"")</f>
        <v/>
      </c>
      <c r="Q480" s="4" t="str">
        <f ca="1">IFERROR(RANK(order!Q480,order!Q$3:Q$554,0),"")</f>
        <v/>
      </c>
      <c r="R480" s="4" t="str">
        <f ca="1">IFERROR(RANK(order!R480,order!R$3:R$554,0),"")</f>
        <v/>
      </c>
      <c r="S480" s="10" t="str">
        <f ca="1">IFERROR(RANK(order!S480,order!S$3:S$554,0),"")</f>
        <v/>
      </c>
      <c r="T480" s="10" t="str">
        <f ca="1">IFERROR(RANK(order!T480,order!T$3:T$554,0),"")</f>
        <v/>
      </c>
      <c r="U480" s="10" t="str">
        <f ca="1">IFERROR(RANK(order!U480,order!U$3:U$554,0),"")</f>
        <v/>
      </c>
      <c r="V480" s="4" t="str">
        <f ca="1">IFERROR(RANK(order!V480,order!V$3:V$554,0),"")</f>
        <v/>
      </c>
      <c r="W480" s="4" t="str">
        <f ca="1">IFERROR(RANK(order!W480,order!W$3:W$554,0),"")</f>
        <v/>
      </c>
      <c r="X480" s="4" t="str">
        <f ca="1">IFERROR(RANK(order!X480,order!X$3:X$554,0),"")</f>
        <v/>
      </c>
      <c r="Y480" s="10" t="str">
        <f ca="1">IFERROR(RANK(order!Y480,order!Y$3:Y$554,0),"")</f>
        <v/>
      </c>
      <c r="Z480" s="10" t="str">
        <f ca="1">IFERROR(RANK(order!Z480,order!Z$3:Z$554,0),"")</f>
        <v/>
      </c>
      <c r="AA480" s="10" t="str">
        <f ca="1">IFERROR(RANK(order!AA480,order!AA$3:AA$554,0),"")</f>
        <v/>
      </c>
      <c r="AB480" s="4" t="str">
        <f ca="1">IFERROR(RANK(order!AB480,order!AB$3:AB$554,0),"")</f>
        <v/>
      </c>
      <c r="AC480" s="4" t="str">
        <f ca="1">IFERROR(RANK(order!AC480,order!AC$3:AC$554,0),"")</f>
        <v/>
      </c>
      <c r="AD480" s="4" t="str">
        <f ca="1">IFERROR(RANK(order!AD480,order!AD$3:AD$554,0),"")</f>
        <v/>
      </c>
      <c r="AE480" s="10" t="str">
        <f ca="1">IFERROR(RANK(order!AE480,order!AE$3:AE$554,0),"")</f>
        <v/>
      </c>
      <c r="AF480" s="10" t="str">
        <f ca="1">IFERROR(RANK(order!AF480,order!AF$3:AF$554,0),"")</f>
        <v/>
      </c>
      <c r="AG480" s="10" t="str">
        <f ca="1">IFERROR(RANK(order!AG480,order!AG$3:AG$554,0),"")</f>
        <v/>
      </c>
      <c r="AH480" s="4" t="str">
        <f ca="1">IFERROR(RANK(order!AH480,order!AH$3:AH$554,0),"")</f>
        <v/>
      </c>
      <c r="AI480" s="4" t="str">
        <f ca="1">IFERROR(RANK(order!AI480,order!AI$3:AI$554,0),"")</f>
        <v/>
      </c>
      <c r="AJ480" s="4" t="str">
        <f ca="1">IFERROR(RANK(order!AJ480,order!AJ$3:AJ$554,0),"")</f>
        <v/>
      </c>
      <c r="AK480" s="10" t="str">
        <f ca="1">IFERROR(RANK(order!AK480,order!AK$3:AK$554,0),"")</f>
        <v/>
      </c>
      <c r="AL480" s="10" t="str">
        <f ca="1">IFERROR(RANK(order!AL480,order!AL$3:AL$554,0),"")</f>
        <v/>
      </c>
      <c r="AM480" s="10" t="str">
        <f ca="1">IFERROR(RANK(order!AM480,order!AM$3:AM$554,0),"")</f>
        <v/>
      </c>
      <c r="AN480" s="4" t="str">
        <f ca="1">IFERROR(RANK(order!AN480,order!AN$3:AN$554,0),"")</f>
        <v/>
      </c>
      <c r="AO480" s="4" t="str">
        <f ca="1">IFERROR(RANK(order!AO480,order!AO$3:AO$554,0),"")</f>
        <v/>
      </c>
      <c r="AP480" s="4" t="str">
        <f ca="1">IFERROR(RANK(order!AP480,order!AP$3:AP$554,0),"")</f>
        <v/>
      </c>
      <c r="AQ480" s="10" t="str">
        <f ca="1">IFERROR(RANK(order!AQ480,order!AQ$3:AQ$554,0),"")</f>
        <v/>
      </c>
      <c r="AR480" s="10" t="str">
        <f ca="1">IFERROR(RANK(order!AR480,order!AR$3:AR$554,0),"")</f>
        <v/>
      </c>
      <c r="AS480" s="10" t="str">
        <f ca="1">IFERROR(RANK(order!AS480,order!AS$3:AS$554,0),"")</f>
        <v/>
      </c>
      <c r="AT480" s="4" t="str">
        <f ca="1">IFERROR(RANK(order!AT480,order!AT$3:AT$554,0),"")</f>
        <v/>
      </c>
      <c r="AU480" s="4" t="str">
        <f ca="1">IFERROR(RANK(order!AU480,order!AU$3:AU$554,0),"")</f>
        <v/>
      </c>
      <c r="AV480" s="4" t="str">
        <f ca="1">IFERROR(RANK(order!AV480,order!AV$3:AV$554,0),"")</f>
        <v/>
      </c>
      <c r="AW480" s="10" t="str">
        <f ca="1">IFERROR(RANK(order!AW480,order!AW$3:AW$554,0),"")</f>
        <v/>
      </c>
      <c r="AX480" s="10" t="str">
        <f ca="1">IFERROR(RANK(order!AX480,order!AX$3:AX$554,0),"")</f>
        <v/>
      </c>
      <c r="AY480" s="10" t="str">
        <f ca="1">IFERROR(RANK(order!AY480,order!AY$3:AY$554,0),"")</f>
        <v/>
      </c>
      <c r="AZ480" s="4" t="str">
        <f ca="1">IFERROR(RANK(order!AZ480,order!AZ$3:AZ$554,0),"")</f>
        <v/>
      </c>
      <c r="BA480" s="4" t="str">
        <f ca="1">IFERROR(RANK(order!BA480,order!BA$3:BA$554,0),"")</f>
        <v/>
      </c>
      <c r="BB480" s="4" t="str">
        <f ca="1">IFERROR(RANK(order!BB480,order!BB$3:BB$554,0),"")</f>
        <v/>
      </c>
      <c r="BC480" s="10" t="str">
        <f ca="1">IFERROR(RANK(order!BC480,order!BC$3:BC$554,0),"")</f>
        <v/>
      </c>
      <c r="BD480" s="10" t="str">
        <f ca="1">IFERROR(RANK(order!BD480,order!BD$3:BD$554,0),"")</f>
        <v/>
      </c>
      <c r="BE480" s="10" t="str">
        <f ca="1">IFERROR(RANK(order!BE480,order!BE$3:BE$554,0),"")</f>
        <v/>
      </c>
      <c r="BF480" s="4" t="str">
        <f ca="1">IFERROR(RANK(order!BF480,order!BF$3:BF$554,0),"")</f>
        <v/>
      </c>
      <c r="BG480" s="4" t="str">
        <f ca="1">IFERROR(RANK(order!BG480,order!BG$3:BG$554,0),"")</f>
        <v/>
      </c>
      <c r="BH480" s="4" t="str">
        <f ca="1">IFERROR(RANK(order!BH480,order!BH$3:BH$554,0),"")</f>
        <v/>
      </c>
      <c r="BI480" s="10" t="str">
        <f ca="1">IFERROR(RANK(order!BI480,order!BI$3:BI$554,0),"")</f>
        <v/>
      </c>
      <c r="BJ480" s="10" t="str">
        <f ca="1">IFERROR(RANK(order!BJ480,order!BJ$3:BJ$554,0),"")</f>
        <v/>
      </c>
      <c r="BK480" s="10" t="str">
        <f ca="1">IFERROR(RANK(order!BK480,order!BK$3:BK$554,0),"")</f>
        <v/>
      </c>
      <c r="BL480" s="4" t="str">
        <f ca="1">IFERROR(RANK(order!BL480,order!BL$3:BL$554,0),"")</f>
        <v/>
      </c>
      <c r="BM480" s="4" t="str">
        <f ca="1">IFERROR(RANK(order!BM480,order!BM$3:BM$554,0),"")</f>
        <v/>
      </c>
      <c r="BN480" s="4" t="str">
        <f ca="1">IFERROR(RANK(order!BN480,order!BN$3:BN$554,0),"")</f>
        <v/>
      </c>
      <c r="BO480" s="10" t="str">
        <f ca="1">IFERROR(RANK(order!BO480,order!BO$3:BO$554,0),"")</f>
        <v/>
      </c>
      <c r="BP480" s="10" t="str">
        <f ca="1">IFERROR(RANK(order!BP480,order!BP$3:BP$554,0),"")</f>
        <v/>
      </c>
      <c r="BQ480" s="10" t="str">
        <f ca="1">IFERROR(RANK(order!BQ480,order!BQ$3:BQ$554,0),"")</f>
        <v/>
      </c>
      <c r="BR480" s="4" t="str">
        <f ca="1">IFERROR(RANK(order!BR480,order!BR$3:BR$554,0),"")</f>
        <v/>
      </c>
      <c r="BS480" s="4" t="str">
        <f ca="1">IFERROR(RANK(order!BS480,order!BS$3:BS$554,0),"")</f>
        <v/>
      </c>
      <c r="BT480" s="4" t="str">
        <f ca="1">IFERROR(RANK(order!BT480,order!BT$3:BT$554,0),"")</f>
        <v/>
      </c>
      <c r="BU480" s="95">
        <f t="shared" si="625"/>
        <v>478</v>
      </c>
      <c r="BV480" s="35" t="str">
        <f t="shared" si="626"/>
        <v>E1</v>
      </c>
      <c r="BW480" s="55">
        <f t="shared" ca="1" si="549"/>
        <v>0</v>
      </c>
      <c r="BX480" s="56" t="str">
        <f t="shared" ca="1" si="550"/>
        <v/>
      </c>
      <c r="BY480" s="56" t="str">
        <f t="shared" ca="1" si="551"/>
        <v/>
      </c>
      <c r="BZ480" s="57" t="str">
        <f t="shared" ca="1" si="552"/>
        <v/>
      </c>
      <c r="CA480" s="57" t="str">
        <f t="shared" ca="1" si="553"/>
        <v/>
      </c>
      <c r="CB480" s="58" t="str">
        <f t="shared" ca="1" si="554"/>
        <v/>
      </c>
      <c r="CC480" s="57" t="str">
        <f t="shared" ca="1" si="555"/>
        <v/>
      </c>
      <c r="CD480" s="57" t="str">
        <f t="shared" ca="1" si="556"/>
        <v/>
      </c>
      <c r="CE480" s="58" t="str">
        <f t="shared" ca="1" si="557"/>
        <v/>
      </c>
      <c r="CF480" s="59" t="str">
        <f t="shared" ca="1" si="558"/>
        <v/>
      </c>
      <c r="CG480" s="57" t="str">
        <f t="shared" ca="1" si="559"/>
        <v/>
      </c>
      <c r="CH480" s="57" t="str">
        <f t="shared" ca="1" si="560"/>
        <v/>
      </c>
      <c r="CI480" s="57" t="str">
        <f t="shared" ca="1" si="561"/>
        <v/>
      </c>
      <c r="CJ480" s="57" t="str">
        <f t="shared" ca="1" si="562"/>
        <v/>
      </c>
      <c r="CK480" s="57" t="str">
        <f t="shared" ca="1" si="563"/>
        <v/>
      </c>
      <c r="CL480" s="57" t="str">
        <f t="shared" ca="1" si="564"/>
        <v/>
      </c>
      <c r="CM480" s="57" t="str">
        <f t="shared" ca="1" si="565"/>
        <v/>
      </c>
      <c r="CN480" s="57" t="str">
        <f t="shared" ca="1" si="566"/>
        <v/>
      </c>
      <c r="CO480" s="57" t="str">
        <f t="shared" ca="1" si="567"/>
        <v/>
      </c>
      <c r="CP480" s="57" t="str">
        <f t="shared" ca="1" si="568"/>
        <v/>
      </c>
      <c r="CQ480" s="57" t="str">
        <f t="shared" ca="1" si="569"/>
        <v/>
      </c>
      <c r="CR480" s="57" t="str">
        <f t="shared" ca="1" si="570"/>
        <v/>
      </c>
      <c r="CS480" s="60" t="str">
        <f t="shared" ca="1" si="571"/>
        <v/>
      </c>
      <c r="CT480" s="60" t="str">
        <f t="shared" ca="1" si="572"/>
        <v/>
      </c>
      <c r="CU480" s="60" t="str">
        <f t="shared" ca="1" si="573"/>
        <v/>
      </c>
      <c r="CV480" s="60" t="str">
        <f t="shared" ca="1" si="574"/>
        <v/>
      </c>
      <c r="CW480" s="60" t="str">
        <f t="shared" ca="1" si="575"/>
        <v/>
      </c>
      <c r="CX480" s="60" t="str">
        <f t="shared" ca="1" si="576"/>
        <v/>
      </c>
      <c r="CY480" s="60" t="str">
        <f t="shared" ca="1" si="577"/>
        <v/>
      </c>
      <c r="CZ480" s="60" t="str">
        <f t="shared" ca="1" si="578"/>
        <v/>
      </c>
      <c r="DA480" s="65" t="str">
        <f t="shared" ca="1" si="579"/>
        <v/>
      </c>
      <c r="DB480" s="65" t="str">
        <f t="shared" ca="1" si="580"/>
        <v/>
      </c>
      <c r="DC480" s="65" t="str">
        <f t="shared" ca="1" si="581"/>
        <v/>
      </c>
      <c r="DD480" s="65" t="str">
        <f t="shared" ca="1" si="582"/>
        <v/>
      </c>
      <c r="DE480" s="65" t="str">
        <f t="shared" ca="1" si="583"/>
        <v/>
      </c>
      <c r="DF480" s="66" t="str">
        <f t="shared" ca="1" si="584"/>
        <v/>
      </c>
      <c r="DG480" s="66" t="str">
        <f t="shared" ca="1" si="585"/>
        <v/>
      </c>
      <c r="DH480" s="66" t="str">
        <f t="shared" ca="1" si="586"/>
        <v/>
      </c>
      <c r="DI480" s="66" t="str">
        <f t="shared" ca="1" si="587"/>
        <v/>
      </c>
      <c r="DJ480" s="66" t="str">
        <f t="shared" ca="1" si="588"/>
        <v/>
      </c>
      <c r="DK480" s="65" t="str">
        <f t="shared" ca="1" si="589"/>
        <v/>
      </c>
      <c r="DL480" s="65" t="str">
        <f t="shared" ca="1" si="590"/>
        <v/>
      </c>
      <c r="DM480" s="65" t="str">
        <f t="shared" ca="1" si="591"/>
        <v/>
      </c>
      <c r="DN480" s="65" t="str">
        <f t="shared" ca="1" si="592"/>
        <v/>
      </c>
      <c r="DO480" s="65" t="str">
        <f t="shared" ca="1" si="593"/>
        <v/>
      </c>
      <c r="DP480" s="65" t="str">
        <f t="shared" ca="1" si="594"/>
        <v/>
      </c>
      <c r="DQ480" s="65" t="str">
        <f t="shared" ca="1" si="595"/>
        <v/>
      </c>
      <c r="DR480" s="69" t="str">
        <f t="shared" ca="1" si="596"/>
        <v/>
      </c>
      <c r="DS480" s="69" t="str">
        <f t="shared" ca="1" si="597"/>
        <v/>
      </c>
      <c r="DT480" s="69" t="str">
        <f t="shared" ca="1" si="598"/>
        <v/>
      </c>
      <c r="DU480" s="69" t="str">
        <f t="shared" ca="1" si="599"/>
        <v/>
      </c>
      <c r="DV480" s="69" t="str">
        <f t="shared" ca="1" si="600"/>
        <v/>
      </c>
      <c r="DW480" s="69" t="str">
        <f t="shared" ca="1" si="601"/>
        <v/>
      </c>
      <c r="DX480" s="69" t="str">
        <f t="shared" ca="1" si="602"/>
        <v/>
      </c>
      <c r="DY480" s="69" t="str">
        <f t="shared" ca="1" si="603"/>
        <v/>
      </c>
      <c r="DZ480" s="72" t="str">
        <f t="shared" ca="1" si="604"/>
        <v/>
      </c>
      <c r="EA480" s="72" t="str">
        <f t="shared" ca="1" si="605"/>
        <v/>
      </c>
      <c r="EB480" s="72" t="str">
        <f t="shared" ca="1" si="606"/>
        <v/>
      </c>
      <c r="EC480" s="65" t="str">
        <f t="shared" ca="1" si="607"/>
        <v/>
      </c>
      <c r="ED480" s="65" t="str">
        <f t="shared" ca="1" si="608"/>
        <v/>
      </c>
      <c r="EE480" s="65" t="str">
        <f t="shared" ca="1" si="609"/>
        <v/>
      </c>
      <c r="EF480" s="65" t="str">
        <f t="shared" ca="1" si="610"/>
        <v/>
      </c>
      <c r="EG480" s="65" t="str">
        <f t="shared" ca="1" si="611"/>
        <v/>
      </c>
      <c r="EH480" s="65" t="str">
        <f t="shared" ca="1" si="612"/>
        <v/>
      </c>
      <c r="EI480" s="429" t="str">
        <f t="shared" ca="1" si="613"/>
        <v>No</v>
      </c>
      <c r="EJ480" s="428" t="str">
        <f t="shared" ca="1" si="614"/>
        <v/>
      </c>
      <c r="EK480" s="428" t="str">
        <f t="shared" ca="1" si="615"/>
        <v/>
      </c>
      <c r="EL480" s="65" t="str">
        <f t="shared" ca="1" si="616"/>
        <v/>
      </c>
      <c r="EM480" s="65" t="str">
        <f t="shared" ca="1" si="617"/>
        <v/>
      </c>
      <c r="EN480" s="65" t="str">
        <f t="shared" ca="1" si="618"/>
        <v/>
      </c>
      <c r="EO480" s="433" t="str">
        <f t="shared" ca="1" si="619"/>
        <v/>
      </c>
      <c r="EP480" s="433" t="str">
        <f t="shared" ca="1" si="620"/>
        <v/>
      </c>
      <c r="EQ480" s="433" t="str">
        <f t="shared" ca="1" si="621"/>
        <v/>
      </c>
      <c r="ER480" s="433" t="str">
        <f t="shared" ca="1" si="622"/>
        <v/>
      </c>
      <c r="ES480" s="433" t="str">
        <f t="shared" ca="1" si="623"/>
        <v/>
      </c>
      <c r="ET480" s="433" t="str">
        <f t="shared" ca="1" si="624"/>
        <v/>
      </c>
      <c r="EU480" s="433" t="str">
        <f ca="1">IF(OR(CO480="",CQ480=""),"",Discipline!$P$3*CO480+Discipline!$X$3*CQ480)</f>
        <v/>
      </c>
      <c r="EV480" s="433" t="str">
        <f ca="1">IF(OR(CP480="",CR480=""),"",Discipline!$P$3*CP480+Discipline!$X$3*CR480)</f>
        <v/>
      </c>
    </row>
    <row r="481" spans="1:152" x14ac:dyDescent="0.25">
      <c r="A481" s="10" t="str">
        <f ca="1">IFERROR(RANK(order!A481,order!A$3:A$554,0),"")</f>
        <v/>
      </c>
      <c r="B481" s="10" t="str">
        <f ca="1">IFERROR(RANK(order!B481,order!B$3:B$554,0),"")</f>
        <v/>
      </c>
      <c r="C481" s="10" t="str">
        <f ca="1">IFERROR(RANK(order!C481,order!C$3:C$554,0),"")</f>
        <v/>
      </c>
      <c r="D481" s="4" t="str">
        <f ca="1">IFERROR(RANK(order!D481,order!D$3:D$554,0),"")</f>
        <v/>
      </c>
      <c r="E481" s="4" t="str">
        <f ca="1">IFERROR(RANK(order!E481,order!E$3:E$554,0),"")</f>
        <v/>
      </c>
      <c r="F481" s="4" t="str">
        <f ca="1">IFERROR(RANK(order!F481,order!F$3:F$554,0),"")</f>
        <v/>
      </c>
      <c r="G481" s="10" t="str">
        <f ca="1">IFERROR(RANK(order!G481,order!G$3:G$554,0),"")</f>
        <v/>
      </c>
      <c r="H481" s="10" t="str">
        <f ca="1">IFERROR(RANK(order!H481,order!H$3:H$554,0),"")</f>
        <v/>
      </c>
      <c r="I481" s="10" t="str">
        <f ca="1">IFERROR(RANK(order!I481,order!I$3:I$554,0),"")</f>
        <v/>
      </c>
      <c r="J481" s="4" t="str">
        <f ca="1">IFERROR(RANK(order!J481,order!J$3:J$554,0),"")</f>
        <v/>
      </c>
      <c r="K481" s="4" t="str">
        <f ca="1">IFERROR(RANK(order!K481,order!K$3:K$554,0),"")</f>
        <v/>
      </c>
      <c r="L481" s="4" t="str">
        <f ca="1">IFERROR(RANK(order!L481,order!L$3:L$554,0),"")</f>
        <v/>
      </c>
      <c r="M481" s="10" t="str">
        <f ca="1">IFERROR(RANK(order!M481,order!M$3:M$554,0),"")</f>
        <v/>
      </c>
      <c r="N481" s="10" t="str">
        <f ca="1">IFERROR(RANK(order!N481,order!N$3:N$554,0),"")</f>
        <v/>
      </c>
      <c r="O481" s="10" t="str">
        <f ca="1">IFERROR(RANK(order!O481,order!O$3:O$554,0),"")</f>
        <v/>
      </c>
      <c r="P481" s="4" t="str">
        <f ca="1">IFERROR(RANK(order!P481,order!P$3:P$554,0),"")</f>
        <v/>
      </c>
      <c r="Q481" s="4" t="str">
        <f ca="1">IFERROR(RANK(order!Q481,order!Q$3:Q$554,0),"")</f>
        <v/>
      </c>
      <c r="R481" s="4" t="str">
        <f ca="1">IFERROR(RANK(order!R481,order!R$3:R$554,0),"")</f>
        <v/>
      </c>
      <c r="S481" s="10" t="str">
        <f ca="1">IFERROR(RANK(order!S481,order!S$3:S$554,0),"")</f>
        <v/>
      </c>
      <c r="T481" s="10" t="str">
        <f ca="1">IFERROR(RANK(order!T481,order!T$3:T$554,0),"")</f>
        <v/>
      </c>
      <c r="U481" s="10" t="str">
        <f ca="1">IFERROR(RANK(order!U481,order!U$3:U$554,0),"")</f>
        <v/>
      </c>
      <c r="V481" s="4" t="str">
        <f ca="1">IFERROR(RANK(order!V481,order!V$3:V$554,0),"")</f>
        <v/>
      </c>
      <c r="W481" s="4" t="str">
        <f ca="1">IFERROR(RANK(order!W481,order!W$3:W$554,0),"")</f>
        <v/>
      </c>
      <c r="X481" s="4" t="str">
        <f ca="1">IFERROR(RANK(order!X481,order!X$3:X$554,0),"")</f>
        <v/>
      </c>
      <c r="Y481" s="10" t="str">
        <f ca="1">IFERROR(RANK(order!Y481,order!Y$3:Y$554,0),"")</f>
        <v/>
      </c>
      <c r="Z481" s="10" t="str">
        <f ca="1">IFERROR(RANK(order!Z481,order!Z$3:Z$554,0),"")</f>
        <v/>
      </c>
      <c r="AA481" s="10" t="str">
        <f ca="1">IFERROR(RANK(order!AA481,order!AA$3:AA$554,0),"")</f>
        <v/>
      </c>
      <c r="AB481" s="4" t="str">
        <f ca="1">IFERROR(RANK(order!AB481,order!AB$3:AB$554,0),"")</f>
        <v/>
      </c>
      <c r="AC481" s="4" t="str">
        <f ca="1">IFERROR(RANK(order!AC481,order!AC$3:AC$554,0),"")</f>
        <v/>
      </c>
      <c r="AD481" s="4" t="str">
        <f ca="1">IFERROR(RANK(order!AD481,order!AD$3:AD$554,0),"")</f>
        <v/>
      </c>
      <c r="AE481" s="10" t="str">
        <f ca="1">IFERROR(RANK(order!AE481,order!AE$3:AE$554,0),"")</f>
        <v/>
      </c>
      <c r="AF481" s="10" t="str">
        <f ca="1">IFERROR(RANK(order!AF481,order!AF$3:AF$554,0),"")</f>
        <v/>
      </c>
      <c r="AG481" s="10" t="str">
        <f ca="1">IFERROR(RANK(order!AG481,order!AG$3:AG$554,0),"")</f>
        <v/>
      </c>
      <c r="AH481" s="4" t="str">
        <f ca="1">IFERROR(RANK(order!AH481,order!AH$3:AH$554,0),"")</f>
        <v/>
      </c>
      <c r="AI481" s="4" t="str">
        <f ca="1">IFERROR(RANK(order!AI481,order!AI$3:AI$554,0),"")</f>
        <v/>
      </c>
      <c r="AJ481" s="4" t="str">
        <f ca="1">IFERROR(RANK(order!AJ481,order!AJ$3:AJ$554,0),"")</f>
        <v/>
      </c>
      <c r="AK481" s="10" t="str">
        <f ca="1">IFERROR(RANK(order!AK481,order!AK$3:AK$554,0),"")</f>
        <v/>
      </c>
      <c r="AL481" s="10" t="str">
        <f ca="1">IFERROR(RANK(order!AL481,order!AL$3:AL$554,0),"")</f>
        <v/>
      </c>
      <c r="AM481" s="10" t="str">
        <f ca="1">IFERROR(RANK(order!AM481,order!AM$3:AM$554,0),"")</f>
        <v/>
      </c>
      <c r="AN481" s="4" t="str">
        <f ca="1">IFERROR(RANK(order!AN481,order!AN$3:AN$554,0),"")</f>
        <v/>
      </c>
      <c r="AO481" s="4" t="str">
        <f ca="1">IFERROR(RANK(order!AO481,order!AO$3:AO$554,0),"")</f>
        <v/>
      </c>
      <c r="AP481" s="4" t="str">
        <f ca="1">IFERROR(RANK(order!AP481,order!AP$3:AP$554,0),"")</f>
        <v/>
      </c>
      <c r="AQ481" s="10" t="str">
        <f ca="1">IFERROR(RANK(order!AQ481,order!AQ$3:AQ$554,0),"")</f>
        <v/>
      </c>
      <c r="AR481" s="10" t="str">
        <f ca="1">IFERROR(RANK(order!AR481,order!AR$3:AR$554,0),"")</f>
        <v/>
      </c>
      <c r="AS481" s="10" t="str">
        <f ca="1">IFERROR(RANK(order!AS481,order!AS$3:AS$554,0),"")</f>
        <v/>
      </c>
      <c r="AT481" s="4" t="str">
        <f ca="1">IFERROR(RANK(order!AT481,order!AT$3:AT$554,0),"")</f>
        <v/>
      </c>
      <c r="AU481" s="4" t="str">
        <f ca="1">IFERROR(RANK(order!AU481,order!AU$3:AU$554,0),"")</f>
        <v/>
      </c>
      <c r="AV481" s="4" t="str">
        <f ca="1">IFERROR(RANK(order!AV481,order!AV$3:AV$554,0),"")</f>
        <v/>
      </c>
      <c r="AW481" s="10" t="str">
        <f ca="1">IFERROR(RANK(order!AW481,order!AW$3:AW$554,0),"")</f>
        <v/>
      </c>
      <c r="AX481" s="10" t="str">
        <f ca="1">IFERROR(RANK(order!AX481,order!AX$3:AX$554,0),"")</f>
        <v/>
      </c>
      <c r="AY481" s="10" t="str">
        <f ca="1">IFERROR(RANK(order!AY481,order!AY$3:AY$554,0),"")</f>
        <v/>
      </c>
      <c r="AZ481" s="4" t="str">
        <f ca="1">IFERROR(RANK(order!AZ481,order!AZ$3:AZ$554,0),"")</f>
        <v/>
      </c>
      <c r="BA481" s="4" t="str">
        <f ca="1">IFERROR(RANK(order!BA481,order!BA$3:BA$554,0),"")</f>
        <v/>
      </c>
      <c r="BB481" s="4" t="str">
        <f ca="1">IFERROR(RANK(order!BB481,order!BB$3:BB$554,0),"")</f>
        <v/>
      </c>
      <c r="BC481" s="10" t="str">
        <f ca="1">IFERROR(RANK(order!BC481,order!BC$3:BC$554,0),"")</f>
        <v/>
      </c>
      <c r="BD481" s="10" t="str">
        <f ca="1">IFERROR(RANK(order!BD481,order!BD$3:BD$554,0),"")</f>
        <v/>
      </c>
      <c r="BE481" s="10" t="str">
        <f ca="1">IFERROR(RANK(order!BE481,order!BE$3:BE$554,0),"")</f>
        <v/>
      </c>
      <c r="BF481" s="4" t="str">
        <f ca="1">IFERROR(RANK(order!BF481,order!BF$3:BF$554,0),"")</f>
        <v/>
      </c>
      <c r="BG481" s="4" t="str">
        <f ca="1">IFERROR(RANK(order!BG481,order!BG$3:BG$554,0),"")</f>
        <v/>
      </c>
      <c r="BH481" s="4" t="str">
        <f ca="1">IFERROR(RANK(order!BH481,order!BH$3:BH$554,0),"")</f>
        <v/>
      </c>
      <c r="BI481" s="10" t="str">
        <f ca="1">IFERROR(RANK(order!BI481,order!BI$3:BI$554,0),"")</f>
        <v/>
      </c>
      <c r="BJ481" s="10" t="str">
        <f ca="1">IFERROR(RANK(order!BJ481,order!BJ$3:BJ$554,0),"")</f>
        <v/>
      </c>
      <c r="BK481" s="10" t="str">
        <f ca="1">IFERROR(RANK(order!BK481,order!BK$3:BK$554,0),"")</f>
        <v/>
      </c>
      <c r="BL481" s="4" t="str">
        <f ca="1">IFERROR(RANK(order!BL481,order!BL$3:BL$554,0),"")</f>
        <v/>
      </c>
      <c r="BM481" s="4" t="str">
        <f ca="1">IFERROR(RANK(order!BM481,order!BM$3:BM$554,0),"")</f>
        <v/>
      </c>
      <c r="BN481" s="4" t="str">
        <f ca="1">IFERROR(RANK(order!BN481,order!BN$3:BN$554,0),"")</f>
        <v/>
      </c>
      <c r="BO481" s="10" t="str">
        <f ca="1">IFERROR(RANK(order!BO481,order!BO$3:BO$554,0),"")</f>
        <v/>
      </c>
      <c r="BP481" s="10" t="str">
        <f ca="1">IFERROR(RANK(order!BP481,order!BP$3:BP$554,0),"")</f>
        <v/>
      </c>
      <c r="BQ481" s="10" t="str">
        <f ca="1">IFERROR(RANK(order!BQ481,order!BQ$3:BQ$554,0),"")</f>
        <v/>
      </c>
      <c r="BR481" s="4" t="str">
        <f ca="1">IFERROR(RANK(order!BR481,order!BR$3:BR$554,0),"")</f>
        <v/>
      </c>
      <c r="BS481" s="4" t="str">
        <f ca="1">IFERROR(RANK(order!BS481,order!BS$3:BS$554,0),"")</f>
        <v/>
      </c>
      <c r="BT481" s="4" t="str">
        <f ca="1">IFERROR(RANK(order!BT481,order!BT$3:BT$554,0),"")</f>
        <v/>
      </c>
      <c r="BU481" s="95">
        <f t="shared" si="625"/>
        <v>479</v>
      </c>
      <c r="BV481" s="35" t="str">
        <f t="shared" si="626"/>
        <v>E1</v>
      </c>
      <c r="BW481" s="55">
        <f t="shared" ca="1" si="549"/>
        <v>0</v>
      </c>
      <c r="BX481" s="56" t="str">
        <f t="shared" ca="1" si="550"/>
        <v/>
      </c>
      <c r="BY481" s="56" t="str">
        <f t="shared" ca="1" si="551"/>
        <v/>
      </c>
      <c r="BZ481" s="57" t="str">
        <f t="shared" ca="1" si="552"/>
        <v/>
      </c>
      <c r="CA481" s="57" t="str">
        <f t="shared" ca="1" si="553"/>
        <v/>
      </c>
      <c r="CB481" s="58" t="str">
        <f t="shared" ca="1" si="554"/>
        <v/>
      </c>
      <c r="CC481" s="57" t="str">
        <f t="shared" ca="1" si="555"/>
        <v/>
      </c>
      <c r="CD481" s="57" t="str">
        <f t="shared" ca="1" si="556"/>
        <v/>
      </c>
      <c r="CE481" s="58" t="str">
        <f t="shared" ca="1" si="557"/>
        <v/>
      </c>
      <c r="CF481" s="59" t="str">
        <f t="shared" ca="1" si="558"/>
        <v/>
      </c>
      <c r="CG481" s="57" t="str">
        <f t="shared" ca="1" si="559"/>
        <v/>
      </c>
      <c r="CH481" s="57" t="str">
        <f t="shared" ca="1" si="560"/>
        <v/>
      </c>
      <c r="CI481" s="57" t="str">
        <f t="shared" ca="1" si="561"/>
        <v/>
      </c>
      <c r="CJ481" s="57" t="str">
        <f t="shared" ca="1" si="562"/>
        <v/>
      </c>
      <c r="CK481" s="57" t="str">
        <f t="shared" ca="1" si="563"/>
        <v/>
      </c>
      <c r="CL481" s="57" t="str">
        <f t="shared" ca="1" si="564"/>
        <v/>
      </c>
      <c r="CM481" s="57" t="str">
        <f t="shared" ca="1" si="565"/>
        <v/>
      </c>
      <c r="CN481" s="57" t="str">
        <f t="shared" ca="1" si="566"/>
        <v/>
      </c>
      <c r="CO481" s="57" t="str">
        <f t="shared" ca="1" si="567"/>
        <v/>
      </c>
      <c r="CP481" s="57" t="str">
        <f t="shared" ca="1" si="568"/>
        <v/>
      </c>
      <c r="CQ481" s="57" t="str">
        <f t="shared" ca="1" si="569"/>
        <v/>
      </c>
      <c r="CR481" s="57" t="str">
        <f t="shared" ca="1" si="570"/>
        <v/>
      </c>
      <c r="CS481" s="60" t="str">
        <f t="shared" ca="1" si="571"/>
        <v/>
      </c>
      <c r="CT481" s="60" t="str">
        <f t="shared" ca="1" si="572"/>
        <v/>
      </c>
      <c r="CU481" s="60" t="str">
        <f t="shared" ca="1" si="573"/>
        <v/>
      </c>
      <c r="CV481" s="60" t="str">
        <f t="shared" ca="1" si="574"/>
        <v/>
      </c>
      <c r="CW481" s="60" t="str">
        <f t="shared" ca="1" si="575"/>
        <v/>
      </c>
      <c r="CX481" s="60" t="str">
        <f t="shared" ca="1" si="576"/>
        <v/>
      </c>
      <c r="CY481" s="60" t="str">
        <f t="shared" ca="1" si="577"/>
        <v/>
      </c>
      <c r="CZ481" s="60" t="str">
        <f t="shared" ca="1" si="578"/>
        <v/>
      </c>
      <c r="DA481" s="65" t="str">
        <f t="shared" ca="1" si="579"/>
        <v/>
      </c>
      <c r="DB481" s="65" t="str">
        <f t="shared" ca="1" si="580"/>
        <v/>
      </c>
      <c r="DC481" s="65" t="str">
        <f t="shared" ca="1" si="581"/>
        <v/>
      </c>
      <c r="DD481" s="65" t="str">
        <f t="shared" ca="1" si="582"/>
        <v/>
      </c>
      <c r="DE481" s="65" t="str">
        <f t="shared" ca="1" si="583"/>
        <v/>
      </c>
      <c r="DF481" s="66" t="str">
        <f t="shared" ca="1" si="584"/>
        <v/>
      </c>
      <c r="DG481" s="66" t="str">
        <f t="shared" ca="1" si="585"/>
        <v/>
      </c>
      <c r="DH481" s="66" t="str">
        <f t="shared" ca="1" si="586"/>
        <v/>
      </c>
      <c r="DI481" s="66" t="str">
        <f t="shared" ca="1" si="587"/>
        <v/>
      </c>
      <c r="DJ481" s="66" t="str">
        <f t="shared" ca="1" si="588"/>
        <v/>
      </c>
      <c r="DK481" s="65" t="str">
        <f t="shared" ca="1" si="589"/>
        <v/>
      </c>
      <c r="DL481" s="65" t="str">
        <f t="shared" ca="1" si="590"/>
        <v/>
      </c>
      <c r="DM481" s="65" t="str">
        <f t="shared" ca="1" si="591"/>
        <v/>
      </c>
      <c r="DN481" s="65" t="str">
        <f t="shared" ca="1" si="592"/>
        <v/>
      </c>
      <c r="DO481" s="65" t="str">
        <f t="shared" ca="1" si="593"/>
        <v/>
      </c>
      <c r="DP481" s="65" t="str">
        <f t="shared" ca="1" si="594"/>
        <v/>
      </c>
      <c r="DQ481" s="65" t="str">
        <f t="shared" ca="1" si="595"/>
        <v/>
      </c>
      <c r="DR481" s="69" t="str">
        <f t="shared" ca="1" si="596"/>
        <v/>
      </c>
      <c r="DS481" s="69" t="str">
        <f t="shared" ca="1" si="597"/>
        <v/>
      </c>
      <c r="DT481" s="69" t="str">
        <f t="shared" ca="1" si="598"/>
        <v/>
      </c>
      <c r="DU481" s="69" t="str">
        <f t="shared" ca="1" si="599"/>
        <v/>
      </c>
      <c r="DV481" s="69" t="str">
        <f t="shared" ca="1" si="600"/>
        <v/>
      </c>
      <c r="DW481" s="69" t="str">
        <f t="shared" ca="1" si="601"/>
        <v/>
      </c>
      <c r="DX481" s="69" t="str">
        <f t="shared" ca="1" si="602"/>
        <v/>
      </c>
      <c r="DY481" s="69" t="str">
        <f t="shared" ca="1" si="603"/>
        <v/>
      </c>
      <c r="DZ481" s="72" t="str">
        <f t="shared" ca="1" si="604"/>
        <v/>
      </c>
      <c r="EA481" s="72" t="str">
        <f t="shared" ca="1" si="605"/>
        <v/>
      </c>
      <c r="EB481" s="72" t="str">
        <f t="shared" ca="1" si="606"/>
        <v/>
      </c>
      <c r="EC481" s="65" t="str">
        <f t="shared" ca="1" si="607"/>
        <v/>
      </c>
      <c r="ED481" s="65" t="str">
        <f t="shared" ca="1" si="608"/>
        <v/>
      </c>
      <c r="EE481" s="65" t="str">
        <f t="shared" ca="1" si="609"/>
        <v/>
      </c>
      <c r="EF481" s="65" t="str">
        <f t="shared" ca="1" si="610"/>
        <v/>
      </c>
      <c r="EG481" s="65" t="str">
        <f t="shared" ca="1" si="611"/>
        <v/>
      </c>
      <c r="EH481" s="65" t="str">
        <f t="shared" ca="1" si="612"/>
        <v/>
      </c>
      <c r="EI481" s="429" t="str">
        <f t="shared" ca="1" si="613"/>
        <v>No</v>
      </c>
      <c r="EJ481" s="428" t="str">
        <f t="shared" ca="1" si="614"/>
        <v/>
      </c>
      <c r="EK481" s="428" t="str">
        <f t="shared" ca="1" si="615"/>
        <v/>
      </c>
      <c r="EL481" s="65" t="str">
        <f t="shared" ca="1" si="616"/>
        <v/>
      </c>
      <c r="EM481" s="65" t="str">
        <f t="shared" ca="1" si="617"/>
        <v/>
      </c>
      <c r="EN481" s="65" t="str">
        <f t="shared" ca="1" si="618"/>
        <v/>
      </c>
      <c r="EO481" s="433" t="str">
        <f t="shared" ca="1" si="619"/>
        <v/>
      </c>
      <c r="EP481" s="433" t="str">
        <f t="shared" ca="1" si="620"/>
        <v/>
      </c>
      <c r="EQ481" s="433" t="str">
        <f t="shared" ca="1" si="621"/>
        <v/>
      </c>
      <c r="ER481" s="433" t="str">
        <f t="shared" ca="1" si="622"/>
        <v/>
      </c>
      <c r="ES481" s="433" t="str">
        <f t="shared" ca="1" si="623"/>
        <v/>
      </c>
      <c r="ET481" s="433" t="str">
        <f t="shared" ca="1" si="624"/>
        <v/>
      </c>
      <c r="EU481" s="433" t="str">
        <f ca="1">IF(OR(CO481="",CQ481=""),"",Discipline!$P$3*CO481+Discipline!$X$3*CQ481)</f>
        <v/>
      </c>
      <c r="EV481" s="433" t="str">
        <f ca="1">IF(OR(CP481="",CR481=""),"",Discipline!$P$3*CP481+Discipline!$X$3*CR481)</f>
        <v/>
      </c>
    </row>
    <row r="482" spans="1:152" x14ac:dyDescent="0.25">
      <c r="A482" s="10" t="str">
        <f ca="1">IFERROR(RANK(order!A482,order!A$3:A$554,0),"")</f>
        <v/>
      </c>
      <c r="B482" s="10" t="str">
        <f ca="1">IFERROR(RANK(order!B482,order!B$3:B$554,0),"")</f>
        <v/>
      </c>
      <c r="C482" s="10" t="str">
        <f ca="1">IFERROR(RANK(order!C482,order!C$3:C$554,0),"")</f>
        <v/>
      </c>
      <c r="D482" s="4" t="str">
        <f ca="1">IFERROR(RANK(order!D482,order!D$3:D$554,0),"")</f>
        <v/>
      </c>
      <c r="E482" s="4" t="str">
        <f ca="1">IFERROR(RANK(order!E482,order!E$3:E$554,0),"")</f>
        <v/>
      </c>
      <c r="F482" s="4" t="str">
        <f ca="1">IFERROR(RANK(order!F482,order!F$3:F$554,0),"")</f>
        <v/>
      </c>
      <c r="G482" s="10" t="str">
        <f ca="1">IFERROR(RANK(order!G482,order!G$3:G$554,0),"")</f>
        <v/>
      </c>
      <c r="H482" s="10" t="str">
        <f ca="1">IFERROR(RANK(order!H482,order!H$3:H$554,0),"")</f>
        <v/>
      </c>
      <c r="I482" s="10" t="str">
        <f ca="1">IFERROR(RANK(order!I482,order!I$3:I$554,0),"")</f>
        <v/>
      </c>
      <c r="J482" s="4" t="str">
        <f ca="1">IFERROR(RANK(order!J482,order!J$3:J$554,0),"")</f>
        <v/>
      </c>
      <c r="K482" s="4" t="str">
        <f ca="1">IFERROR(RANK(order!K482,order!K$3:K$554,0),"")</f>
        <v/>
      </c>
      <c r="L482" s="4" t="str">
        <f ca="1">IFERROR(RANK(order!L482,order!L$3:L$554,0),"")</f>
        <v/>
      </c>
      <c r="M482" s="10" t="str">
        <f ca="1">IFERROR(RANK(order!M482,order!M$3:M$554,0),"")</f>
        <v/>
      </c>
      <c r="N482" s="10" t="str">
        <f ca="1">IFERROR(RANK(order!N482,order!N$3:N$554,0),"")</f>
        <v/>
      </c>
      <c r="O482" s="10" t="str">
        <f ca="1">IFERROR(RANK(order!O482,order!O$3:O$554,0),"")</f>
        <v/>
      </c>
      <c r="P482" s="4" t="str">
        <f ca="1">IFERROR(RANK(order!P482,order!P$3:P$554,0),"")</f>
        <v/>
      </c>
      <c r="Q482" s="4" t="str">
        <f ca="1">IFERROR(RANK(order!Q482,order!Q$3:Q$554,0),"")</f>
        <v/>
      </c>
      <c r="R482" s="4" t="str">
        <f ca="1">IFERROR(RANK(order!R482,order!R$3:R$554,0),"")</f>
        <v/>
      </c>
      <c r="S482" s="10" t="str">
        <f ca="1">IFERROR(RANK(order!S482,order!S$3:S$554,0),"")</f>
        <v/>
      </c>
      <c r="T482" s="10" t="str">
        <f ca="1">IFERROR(RANK(order!T482,order!T$3:T$554,0),"")</f>
        <v/>
      </c>
      <c r="U482" s="10" t="str">
        <f ca="1">IFERROR(RANK(order!U482,order!U$3:U$554,0),"")</f>
        <v/>
      </c>
      <c r="V482" s="4" t="str">
        <f ca="1">IFERROR(RANK(order!V482,order!V$3:V$554,0),"")</f>
        <v/>
      </c>
      <c r="W482" s="4" t="str">
        <f ca="1">IFERROR(RANK(order!W482,order!W$3:W$554,0),"")</f>
        <v/>
      </c>
      <c r="X482" s="4" t="str">
        <f ca="1">IFERROR(RANK(order!X482,order!X$3:X$554,0),"")</f>
        <v/>
      </c>
      <c r="Y482" s="10" t="str">
        <f ca="1">IFERROR(RANK(order!Y482,order!Y$3:Y$554,0),"")</f>
        <v/>
      </c>
      <c r="Z482" s="10" t="str">
        <f ca="1">IFERROR(RANK(order!Z482,order!Z$3:Z$554,0),"")</f>
        <v/>
      </c>
      <c r="AA482" s="10" t="str">
        <f ca="1">IFERROR(RANK(order!AA482,order!AA$3:AA$554,0),"")</f>
        <v/>
      </c>
      <c r="AB482" s="4" t="str">
        <f ca="1">IFERROR(RANK(order!AB482,order!AB$3:AB$554,0),"")</f>
        <v/>
      </c>
      <c r="AC482" s="4" t="str">
        <f ca="1">IFERROR(RANK(order!AC482,order!AC$3:AC$554,0),"")</f>
        <v/>
      </c>
      <c r="AD482" s="4" t="str">
        <f ca="1">IFERROR(RANK(order!AD482,order!AD$3:AD$554,0),"")</f>
        <v/>
      </c>
      <c r="AE482" s="10" t="str">
        <f ca="1">IFERROR(RANK(order!AE482,order!AE$3:AE$554,0),"")</f>
        <v/>
      </c>
      <c r="AF482" s="10" t="str">
        <f ca="1">IFERROR(RANK(order!AF482,order!AF$3:AF$554,0),"")</f>
        <v/>
      </c>
      <c r="AG482" s="10" t="str">
        <f ca="1">IFERROR(RANK(order!AG482,order!AG$3:AG$554,0),"")</f>
        <v/>
      </c>
      <c r="AH482" s="4" t="str">
        <f ca="1">IFERROR(RANK(order!AH482,order!AH$3:AH$554,0),"")</f>
        <v/>
      </c>
      <c r="AI482" s="4" t="str">
        <f ca="1">IFERROR(RANK(order!AI482,order!AI$3:AI$554,0),"")</f>
        <v/>
      </c>
      <c r="AJ482" s="4" t="str">
        <f ca="1">IFERROR(RANK(order!AJ482,order!AJ$3:AJ$554,0),"")</f>
        <v/>
      </c>
      <c r="AK482" s="10" t="str">
        <f ca="1">IFERROR(RANK(order!AK482,order!AK$3:AK$554,0),"")</f>
        <v/>
      </c>
      <c r="AL482" s="10" t="str">
        <f ca="1">IFERROR(RANK(order!AL482,order!AL$3:AL$554,0),"")</f>
        <v/>
      </c>
      <c r="AM482" s="10" t="str">
        <f ca="1">IFERROR(RANK(order!AM482,order!AM$3:AM$554,0),"")</f>
        <v/>
      </c>
      <c r="AN482" s="4" t="str">
        <f ca="1">IFERROR(RANK(order!AN482,order!AN$3:AN$554,0),"")</f>
        <v/>
      </c>
      <c r="AO482" s="4" t="str">
        <f ca="1">IFERROR(RANK(order!AO482,order!AO$3:AO$554,0),"")</f>
        <v/>
      </c>
      <c r="AP482" s="4" t="str">
        <f ca="1">IFERROR(RANK(order!AP482,order!AP$3:AP$554,0),"")</f>
        <v/>
      </c>
      <c r="AQ482" s="10" t="str">
        <f ca="1">IFERROR(RANK(order!AQ482,order!AQ$3:AQ$554,0),"")</f>
        <v/>
      </c>
      <c r="AR482" s="10" t="str">
        <f ca="1">IFERROR(RANK(order!AR482,order!AR$3:AR$554,0),"")</f>
        <v/>
      </c>
      <c r="AS482" s="10" t="str">
        <f ca="1">IFERROR(RANK(order!AS482,order!AS$3:AS$554,0),"")</f>
        <v/>
      </c>
      <c r="AT482" s="4" t="str">
        <f ca="1">IFERROR(RANK(order!AT482,order!AT$3:AT$554,0),"")</f>
        <v/>
      </c>
      <c r="AU482" s="4" t="str">
        <f ca="1">IFERROR(RANK(order!AU482,order!AU$3:AU$554,0),"")</f>
        <v/>
      </c>
      <c r="AV482" s="4" t="str">
        <f ca="1">IFERROR(RANK(order!AV482,order!AV$3:AV$554,0),"")</f>
        <v/>
      </c>
      <c r="AW482" s="10" t="str">
        <f ca="1">IFERROR(RANK(order!AW482,order!AW$3:AW$554,0),"")</f>
        <v/>
      </c>
      <c r="AX482" s="10" t="str">
        <f ca="1">IFERROR(RANK(order!AX482,order!AX$3:AX$554,0),"")</f>
        <v/>
      </c>
      <c r="AY482" s="10" t="str">
        <f ca="1">IFERROR(RANK(order!AY482,order!AY$3:AY$554,0),"")</f>
        <v/>
      </c>
      <c r="AZ482" s="4" t="str">
        <f ca="1">IFERROR(RANK(order!AZ482,order!AZ$3:AZ$554,0),"")</f>
        <v/>
      </c>
      <c r="BA482" s="4" t="str">
        <f ca="1">IFERROR(RANK(order!BA482,order!BA$3:BA$554,0),"")</f>
        <v/>
      </c>
      <c r="BB482" s="4" t="str">
        <f ca="1">IFERROR(RANK(order!BB482,order!BB$3:BB$554,0),"")</f>
        <v/>
      </c>
      <c r="BC482" s="10" t="str">
        <f ca="1">IFERROR(RANK(order!BC482,order!BC$3:BC$554,0),"")</f>
        <v/>
      </c>
      <c r="BD482" s="10" t="str">
        <f ca="1">IFERROR(RANK(order!BD482,order!BD$3:BD$554,0),"")</f>
        <v/>
      </c>
      <c r="BE482" s="10" t="str">
        <f ca="1">IFERROR(RANK(order!BE482,order!BE$3:BE$554,0),"")</f>
        <v/>
      </c>
      <c r="BF482" s="4" t="str">
        <f ca="1">IFERROR(RANK(order!BF482,order!BF$3:BF$554,0),"")</f>
        <v/>
      </c>
      <c r="BG482" s="4" t="str">
        <f ca="1">IFERROR(RANK(order!BG482,order!BG$3:BG$554,0),"")</f>
        <v/>
      </c>
      <c r="BH482" s="4" t="str">
        <f ca="1">IFERROR(RANK(order!BH482,order!BH$3:BH$554,0),"")</f>
        <v/>
      </c>
      <c r="BI482" s="10" t="str">
        <f ca="1">IFERROR(RANK(order!BI482,order!BI$3:BI$554,0),"")</f>
        <v/>
      </c>
      <c r="BJ482" s="10" t="str">
        <f ca="1">IFERROR(RANK(order!BJ482,order!BJ$3:BJ$554,0),"")</f>
        <v/>
      </c>
      <c r="BK482" s="10" t="str">
        <f ca="1">IFERROR(RANK(order!BK482,order!BK$3:BK$554,0),"")</f>
        <v/>
      </c>
      <c r="BL482" s="4" t="str">
        <f ca="1">IFERROR(RANK(order!BL482,order!BL$3:BL$554,0),"")</f>
        <v/>
      </c>
      <c r="BM482" s="4" t="str">
        <f ca="1">IFERROR(RANK(order!BM482,order!BM$3:BM$554,0),"")</f>
        <v/>
      </c>
      <c r="BN482" s="4" t="str">
        <f ca="1">IFERROR(RANK(order!BN482,order!BN$3:BN$554,0),"")</f>
        <v/>
      </c>
      <c r="BO482" s="10" t="str">
        <f ca="1">IFERROR(RANK(order!BO482,order!BO$3:BO$554,0),"")</f>
        <v/>
      </c>
      <c r="BP482" s="10" t="str">
        <f ca="1">IFERROR(RANK(order!BP482,order!BP$3:BP$554,0),"")</f>
        <v/>
      </c>
      <c r="BQ482" s="10" t="str">
        <f ca="1">IFERROR(RANK(order!BQ482,order!BQ$3:BQ$554,0),"")</f>
        <v/>
      </c>
      <c r="BR482" s="4" t="str">
        <f ca="1">IFERROR(RANK(order!BR482,order!BR$3:BR$554,0),"")</f>
        <v/>
      </c>
      <c r="BS482" s="4" t="str">
        <f ca="1">IFERROR(RANK(order!BS482,order!BS$3:BS$554,0),"")</f>
        <v/>
      </c>
      <c r="BT482" s="4" t="str">
        <f ca="1">IFERROR(RANK(order!BT482,order!BT$3:BT$554,0),"")</f>
        <v/>
      </c>
      <c r="BU482" s="95">
        <f t="shared" si="625"/>
        <v>480</v>
      </c>
      <c r="BV482" s="35" t="str">
        <f t="shared" si="626"/>
        <v>E1</v>
      </c>
      <c r="BW482" s="55">
        <f t="shared" ca="1" si="549"/>
        <v>0</v>
      </c>
      <c r="BX482" s="56" t="str">
        <f t="shared" ca="1" si="550"/>
        <v/>
      </c>
      <c r="BY482" s="56" t="str">
        <f t="shared" ca="1" si="551"/>
        <v/>
      </c>
      <c r="BZ482" s="57" t="str">
        <f t="shared" ca="1" si="552"/>
        <v/>
      </c>
      <c r="CA482" s="57" t="str">
        <f t="shared" ca="1" si="553"/>
        <v/>
      </c>
      <c r="CB482" s="58" t="str">
        <f t="shared" ca="1" si="554"/>
        <v/>
      </c>
      <c r="CC482" s="57" t="str">
        <f t="shared" ca="1" si="555"/>
        <v/>
      </c>
      <c r="CD482" s="57" t="str">
        <f t="shared" ca="1" si="556"/>
        <v/>
      </c>
      <c r="CE482" s="58" t="str">
        <f t="shared" ca="1" si="557"/>
        <v/>
      </c>
      <c r="CF482" s="59" t="str">
        <f t="shared" ca="1" si="558"/>
        <v/>
      </c>
      <c r="CG482" s="57" t="str">
        <f t="shared" ca="1" si="559"/>
        <v/>
      </c>
      <c r="CH482" s="57" t="str">
        <f t="shared" ca="1" si="560"/>
        <v/>
      </c>
      <c r="CI482" s="57" t="str">
        <f t="shared" ca="1" si="561"/>
        <v/>
      </c>
      <c r="CJ482" s="57" t="str">
        <f t="shared" ca="1" si="562"/>
        <v/>
      </c>
      <c r="CK482" s="57" t="str">
        <f t="shared" ca="1" si="563"/>
        <v/>
      </c>
      <c r="CL482" s="57" t="str">
        <f t="shared" ca="1" si="564"/>
        <v/>
      </c>
      <c r="CM482" s="57" t="str">
        <f t="shared" ca="1" si="565"/>
        <v/>
      </c>
      <c r="CN482" s="57" t="str">
        <f t="shared" ca="1" si="566"/>
        <v/>
      </c>
      <c r="CO482" s="57" t="str">
        <f t="shared" ca="1" si="567"/>
        <v/>
      </c>
      <c r="CP482" s="57" t="str">
        <f t="shared" ca="1" si="568"/>
        <v/>
      </c>
      <c r="CQ482" s="57" t="str">
        <f t="shared" ca="1" si="569"/>
        <v/>
      </c>
      <c r="CR482" s="57" t="str">
        <f t="shared" ca="1" si="570"/>
        <v/>
      </c>
      <c r="CS482" s="60" t="str">
        <f t="shared" ca="1" si="571"/>
        <v/>
      </c>
      <c r="CT482" s="60" t="str">
        <f t="shared" ca="1" si="572"/>
        <v/>
      </c>
      <c r="CU482" s="60" t="str">
        <f t="shared" ca="1" si="573"/>
        <v/>
      </c>
      <c r="CV482" s="60" t="str">
        <f t="shared" ca="1" si="574"/>
        <v/>
      </c>
      <c r="CW482" s="60" t="str">
        <f t="shared" ca="1" si="575"/>
        <v/>
      </c>
      <c r="CX482" s="60" t="str">
        <f t="shared" ca="1" si="576"/>
        <v/>
      </c>
      <c r="CY482" s="60" t="str">
        <f t="shared" ca="1" si="577"/>
        <v/>
      </c>
      <c r="CZ482" s="60" t="str">
        <f t="shared" ca="1" si="578"/>
        <v/>
      </c>
      <c r="DA482" s="65" t="str">
        <f t="shared" ca="1" si="579"/>
        <v/>
      </c>
      <c r="DB482" s="65" t="str">
        <f t="shared" ca="1" si="580"/>
        <v/>
      </c>
      <c r="DC482" s="65" t="str">
        <f t="shared" ca="1" si="581"/>
        <v/>
      </c>
      <c r="DD482" s="65" t="str">
        <f t="shared" ca="1" si="582"/>
        <v/>
      </c>
      <c r="DE482" s="65" t="str">
        <f t="shared" ca="1" si="583"/>
        <v/>
      </c>
      <c r="DF482" s="66" t="str">
        <f t="shared" ca="1" si="584"/>
        <v/>
      </c>
      <c r="DG482" s="66" t="str">
        <f t="shared" ca="1" si="585"/>
        <v/>
      </c>
      <c r="DH482" s="66" t="str">
        <f t="shared" ca="1" si="586"/>
        <v/>
      </c>
      <c r="DI482" s="66" t="str">
        <f t="shared" ca="1" si="587"/>
        <v/>
      </c>
      <c r="DJ482" s="66" t="str">
        <f t="shared" ca="1" si="588"/>
        <v/>
      </c>
      <c r="DK482" s="65" t="str">
        <f t="shared" ca="1" si="589"/>
        <v/>
      </c>
      <c r="DL482" s="65" t="str">
        <f t="shared" ca="1" si="590"/>
        <v/>
      </c>
      <c r="DM482" s="65" t="str">
        <f t="shared" ca="1" si="591"/>
        <v/>
      </c>
      <c r="DN482" s="65" t="str">
        <f t="shared" ca="1" si="592"/>
        <v/>
      </c>
      <c r="DO482" s="65" t="str">
        <f t="shared" ca="1" si="593"/>
        <v/>
      </c>
      <c r="DP482" s="65" t="str">
        <f t="shared" ca="1" si="594"/>
        <v/>
      </c>
      <c r="DQ482" s="65" t="str">
        <f t="shared" ca="1" si="595"/>
        <v/>
      </c>
      <c r="DR482" s="69" t="str">
        <f t="shared" ca="1" si="596"/>
        <v/>
      </c>
      <c r="DS482" s="69" t="str">
        <f t="shared" ca="1" si="597"/>
        <v/>
      </c>
      <c r="DT482" s="69" t="str">
        <f t="shared" ca="1" si="598"/>
        <v/>
      </c>
      <c r="DU482" s="69" t="str">
        <f t="shared" ca="1" si="599"/>
        <v/>
      </c>
      <c r="DV482" s="69" t="str">
        <f t="shared" ca="1" si="600"/>
        <v/>
      </c>
      <c r="DW482" s="69" t="str">
        <f t="shared" ca="1" si="601"/>
        <v/>
      </c>
      <c r="DX482" s="69" t="str">
        <f t="shared" ca="1" si="602"/>
        <v/>
      </c>
      <c r="DY482" s="69" t="str">
        <f t="shared" ca="1" si="603"/>
        <v/>
      </c>
      <c r="DZ482" s="72" t="str">
        <f t="shared" ca="1" si="604"/>
        <v/>
      </c>
      <c r="EA482" s="72" t="str">
        <f t="shared" ca="1" si="605"/>
        <v/>
      </c>
      <c r="EB482" s="72" t="str">
        <f t="shared" ca="1" si="606"/>
        <v/>
      </c>
      <c r="EC482" s="65" t="str">
        <f t="shared" ca="1" si="607"/>
        <v/>
      </c>
      <c r="ED482" s="65" t="str">
        <f t="shared" ca="1" si="608"/>
        <v/>
      </c>
      <c r="EE482" s="65" t="str">
        <f t="shared" ca="1" si="609"/>
        <v/>
      </c>
      <c r="EF482" s="65" t="str">
        <f t="shared" ca="1" si="610"/>
        <v/>
      </c>
      <c r="EG482" s="65" t="str">
        <f t="shared" ca="1" si="611"/>
        <v/>
      </c>
      <c r="EH482" s="65" t="str">
        <f t="shared" ca="1" si="612"/>
        <v/>
      </c>
      <c r="EI482" s="429" t="str">
        <f t="shared" ca="1" si="613"/>
        <v>No</v>
      </c>
      <c r="EJ482" s="428" t="str">
        <f t="shared" ca="1" si="614"/>
        <v/>
      </c>
      <c r="EK482" s="428" t="str">
        <f t="shared" ca="1" si="615"/>
        <v/>
      </c>
      <c r="EL482" s="65" t="str">
        <f t="shared" ca="1" si="616"/>
        <v/>
      </c>
      <c r="EM482" s="65" t="str">
        <f t="shared" ca="1" si="617"/>
        <v/>
      </c>
      <c r="EN482" s="65" t="str">
        <f t="shared" ca="1" si="618"/>
        <v/>
      </c>
      <c r="EO482" s="433" t="str">
        <f t="shared" ca="1" si="619"/>
        <v/>
      </c>
      <c r="EP482" s="433" t="str">
        <f t="shared" ca="1" si="620"/>
        <v/>
      </c>
      <c r="EQ482" s="433" t="str">
        <f t="shared" ca="1" si="621"/>
        <v/>
      </c>
      <c r="ER482" s="433" t="str">
        <f t="shared" ca="1" si="622"/>
        <v/>
      </c>
      <c r="ES482" s="433" t="str">
        <f t="shared" ca="1" si="623"/>
        <v/>
      </c>
      <c r="ET482" s="433" t="str">
        <f t="shared" ca="1" si="624"/>
        <v/>
      </c>
      <c r="EU482" s="433" t="str">
        <f ca="1">IF(OR(CO482="",CQ482=""),"",Discipline!$P$3*CO482+Discipline!$X$3*CQ482)</f>
        <v/>
      </c>
      <c r="EV482" s="433" t="str">
        <f ca="1">IF(OR(CP482="",CR482=""),"",Discipline!$P$3*CP482+Discipline!$X$3*CR482)</f>
        <v/>
      </c>
    </row>
    <row r="483" spans="1:152" x14ac:dyDescent="0.25">
      <c r="A483" s="10" t="str">
        <f ca="1">IFERROR(RANK(order!A483,order!A$3:A$554,0),"")</f>
        <v/>
      </c>
      <c r="B483" s="10" t="str">
        <f ca="1">IFERROR(RANK(order!B483,order!B$3:B$554,0),"")</f>
        <v/>
      </c>
      <c r="C483" s="10" t="str">
        <f ca="1">IFERROR(RANK(order!C483,order!C$3:C$554,0),"")</f>
        <v/>
      </c>
      <c r="D483" s="4" t="str">
        <f ca="1">IFERROR(RANK(order!D483,order!D$3:D$554,0),"")</f>
        <v/>
      </c>
      <c r="E483" s="4" t="str">
        <f ca="1">IFERROR(RANK(order!E483,order!E$3:E$554,0),"")</f>
        <v/>
      </c>
      <c r="F483" s="4" t="str">
        <f ca="1">IFERROR(RANK(order!F483,order!F$3:F$554,0),"")</f>
        <v/>
      </c>
      <c r="G483" s="10" t="str">
        <f ca="1">IFERROR(RANK(order!G483,order!G$3:G$554,0),"")</f>
        <v/>
      </c>
      <c r="H483" s="10" t="str">
        <f ca="1">IFERROR(RANK(order!H483,order!H$3:H$554,0),"")</f>
        <v/>
      </c>
      <c r="I483" s="10" t="str">
        <f ca="1">IFERROR(RANK(order!I483,order!I$3:I$554,0),"")</f>
        <v/>
      </c>
      <c r="J483" s="4" t="str">
        <f ca="1">IFERROR(RANK(order!J483,order!J$3:J$554,0),"")</f>
        <v/>
      </c>
      <c r="K483" s="4" t="str">
        <f ca="1">IFERROR(RANK(order!K483,order!K$3:K$554,0),"")</f>
        <v/>
      </c>
      <c r="L483" s="4" t="str">
        <f ca="1">IFERROR(RANK(order!L483,order!L$3:L$554,0),"")</f>
        <v/>
      </c>
      <c r="M483" s="10" t="str">
        <f ca="1">IFERROR(RANK(order!M483,order!M$3:M$554,0),"")</f>
        <v/>
      </c>
      <c r="N483" s="10" t="str">
        <f ca="1">IFERROR(RANK(order!N483,order!N$3:N$554,0),"")</f>
        <v/>
      </c>
      <c r="O483" s="10" t="str">
        <f ca="1">IFERROR(RANK(order!O483,order!O$3:O$554,0),"")</f>
        <v/>
      </c>
      <c r="P483" s="4" t="str">
        <f ca="1">IFERROR(RANK(order!P483,order!P$3:P$554,0),"")</f>
        <v/>
      </c>
      <c r="Q483" s="4" t="str">
        <f ca="1">IFERROR(RANK(order!Q483,order!Q$3:Q$554,0),"")</f>
        <v/>
      </c>
      <c r="R483" s="4" t="str">
        <f ca="1">IFERROR(RANK(order!R483,order!R$3:R$554,0),"")</f>
        <v/>
      </c>
      <c r="S483" s="10" t="str">
        <f ca="1">IFERROR(RANK(order!S483,order!S$3:S$554,0),"")</f>
        <v/>
      </c>
      <c r="T483" s="10" t="str">
        <f ca="1">IFERROR(RANK(order!T483,order!T$3:T$554,0),"")</f>
        <v/>
      </c>
      <c r="U483" s="10" t="str">
        <f ca="1">IFERROR(RANK(order!U483,order!U$3:U$554,0),"")</f>
        <v/>
      </c>
      <c r="V483" s="4" t="str">
        <f ca="1">IFERROR(RANK(order!V483,order!V$3:V$554,0),"")</f>
        <v/>
      </c>
      <c r="W483" s="4" t="str">
        <f ca="1">IFERROR(RANK(order!W483,order!W$3:W$554,0),"")</f>
        <v/>
      </c>
      <c r="X483" s="4" t="str">
        <f ca="1">IFERROR(RANK(order!X483,order!X$3:X$554,0),"")</f>
        <v/>
      </c>
      <c r="Y483" s="10" t="str">
        <f ca="1">IFERROR(RANK(order!Y483,order!Y$3:Y$554,0),"")</f>
        <v/>
      </c>
      <c r="Z483" s="10" t="str">
        <f ca="1">IFERROR(RANK(order!Z483,order!Z$3:Z$554,0),"")</f>
        <v/>
      </c>
      <c r="AA483" s="10" t="str">
        <f ca="1">IFERROR(RANK(order!AA483,order!AA$3:AA$554,0),"")</f>
        <v/>
      </c>
      <c r="AB483" s="4" t="str">
        <f ca="1">IFERROR(RANK(order!AB483,order!AB$3:AB$554,0),"")</f>
        <v/>
      </c>
      <c r="AC483" s="4" t="str">
        <f ca="1">IFERROR(RANK(order!AC483,order!AC$3:AC$554,0),"")</f>
        <v/>
      </c>
      <c r="AD483" s="4" t="str">
        <f ca="1">IFERROR(RANK(order!AD483,order!AD$3:AD$554,0),"")</f>
        <v/>
      </c>
      <c r="AE483" s="10" t="str">
        <f ca="1">IFERROR(RANK(order!AE483,order!AE$3:AE$554,0),"")</f>
        <v/>
      </c>
      <c r="AF483" s="10" t="str">
        <f ca="1">IFERROR(RANK(order!AF483,order!AF$3:AF$554,0),"")</f>
        <v/>
      </c>
      <c r="AG483" s="10" t="str">
        <f ca="1">IFERROR(RANK(order!AG483,order!AG$3:AG$554,0),"")</f>
        <v/>
      </c>
      <c r="AH483" s="4" t="str">
        <f ca="1">IFERROR(RANK(order!AH483,order!AH$3:AH$554,0),"")</f>
        <v/>
      </c>
      <c r="AI483" s="4" t="str">
        <f ca="1">IFERROR(RANK(order!AI483,order!AI$3:AI$554,0),"")</f>
        <v/>
      </c>
      <c r="AJ483" s="4" t="str">
        <f ca="1">IFERROR(RANK(order!AJ483,order!AJ$3:AJ$554,0),"")</f>
        <v/>
      </c>
      <c r="AK483" s="10" t="str">
        <f ca="1">IFERROR(RANK(order!AK483,order!AK$3:AK$554,0),"")</f>
        <v/>
      </c>
      <c r="AL483" s="10" t="str">
        <f ca="1">IFERROR(RANK(order!AL483,order!AL$3:AL$554,0),"")</f>
        <v/>
      </c>
      <c r="AM483" s="10" t="str">
        <f ca="1">IFERROR(RANK(order!AM483,order!AM$3:AM$554,0),"")</f>
        <v/>
      </c>
      <c r="AN483" s="4" t="str">
        <f ca="1">IFERROR(RANK(order!AN483,order!AN$3:AN$554,0),"")</f>
        <v/>
      </c>
      <c r="AO483" s="4" t="str">
        <f ca="1">IFERROR(RANK(order!AO483,order!AO$3:AO$554,0),"")</f>
        <v/>
      </c>
      <c r="AP483" s="4" t="str">
        <f ca="1">IFERROR(RANK(order!AP483,order!AP$3:AP$554,0),"")</f>
        <v/>
      </c>
      <c r="AQ483" s="10" t="str">
        <f ca="1">IFERROR(RANK(order!AQ483,order!AQ$3:AQ$554,0),"")</f>
        <v/>
      </c>
      <c r="AR483" s="10" t="str">
        <f ca="1">IFERROR(RANK(order!AR483,order!AR$3:AR$554,0),"")</f>
        <v/>
      </c>
      <c r="AS483" s="10" t="str">
        <f ca="1">IFERROR(RANK(order!AS483,order!AS$3:AS$554,0),"")</f>
        <v/>
      </c>
      <c r="AT483" s="4" t="str">
        <f ca="1">IFERROR(RANK(order!AT483,order!AT$3:AT$554,0),"")</f>
        <v/>
      </c>
      <c r="AU483" s="4" t="str">
        <f ca="1">IFERROR(RANK(order!AU483,order!AU$3:AU$554,0),"")</f>
        <v/>
      </c>
      <c r="AV483" s="4" t="str">
        <f ca="1">IFERROR(RANK(order!AV483,order!AV$3:AV$554,0),"")</f>
        <v/>
      </c>
      <c r="AW483" s="10" t="str">
        <f ca="1">IFERROR(RANK(order!AW483,order!AW$3:AW$554,0),"")</f>
        <v/>
      </c>
      <c r="AX483" s="10" t="str">
        <f ca="1">IFERROR(RANK(order!AX483,order!AX$3:AX$554,0),"")</f>
        <v/>
      </c>
      <c r="AY483" s="10" t="str">
        <f ca="1">IFERROR(RANK(order!AY483,order!AY$3:AY$554,0),"")</f>
        <v/>
      </c>
      <c r="AZ483" s="4" t="str">
        <f ca="1">IFERROR(RANK(order!AZ483,order!AZ$3:AZ$554,0),"")</f>
        <v/>
      </c>
      <c r="BA483" s="4" t="str">
        <f ca="1">IFERROR(RANK(order!BA483,order!BA$3:BA$554,0),"")</f>
        <v/>
      </c>
      <c r="BB483" s="4" t="str">
        <f ca="1">IFERROR(RANK(order!BB483,order!BB$3:BB$554,0),"")</f>
        <v/>
      </c>
      <c r="BC483" s="10" t="str">
        <f ca="1">IFERROR(RANK(order!BC483,order!BC$3:BC$554,0),"")</f>
        <v/>
      </c>
      <c r="BD483" s="10" t="str">
        <f ca="1">IFERROR(RANK(order!BD483,order!BD$3:BD$554,0),"")</f>
        <v/>
      </c>
      <c r="BE483" s="10" t="str">
        <f ca="1">IFERROR(RANK(order!BE483,order!BE$3:BE$554,0),"")</f>
        <v/>
      </c>
      <c r="BF483" s="4" t="str">
        <f ca="1">IFERROR(RANK(order!BF483,order!BF$3:BF$554,0),"")</f>
        <v/>
      </c>
      <c r="BG483" s="4" t="str">
        <f ca="1">IFERROR(RANK(order!BG483,order!BG$3:BG$554,0),"")</f>
        <v/>
      </c>
      <c r="BH483" s="4" t="str">
        <f ca="1">IFERROR(RANK(order!BH483,order!BH$3:BH$554,0),"")</f>
        <v/>
      </c>
      <c r="BI483" s="10" t="str">
        <f ca="1">IFERROR(RANK(order!BI483,order!BI$3:BI$554,0),"")</f>
        <v/>
      </c>
      <c r="BJ483" s="10" t="str">
        <f ca="1">IFERROR(RANK(order!BJ483,order!BJ$3:BJ$554,0),"")</f>
        <v/>
      </c>
      <c r="BK483" s="10" t="str">
        <f ca="1">IFERROR(RANK(order!BK483,order!BK$3:BK$554,0),"")</f>
        <v/>
      </c>
      <c r="BL483" s="4" t="str">
        <f ca="1">IFERROR(RANK(order!BL483,order!BL$3:BL$554,0),"")</f>
        <v/>
      </c>
      <c r="BM483" s="4" t="str">
        <f ca="1">IFERROR(RANK(order!BM483,order!BM$3:BM$554,0),"")</f>
        <v/>
      </c>
      <c r="BN483" s="4" t="str">
        <f ca="1">IFERROR(RANK(order!BN483,order!BN$3:BN$554,0),"")</f>
        <v/>
      </c>
      <c r="BO483" s="10" t="str">
        <f ca="1">IFERROR(RANK(order!BO483,order!BO$3:BO$554,0),"")</f>
        <v/>
      </c>
      <c r="BP483" s="10" t="str">
        <f ca="1">IFERROR(RANK(order!BP483,order!BP$3:BP$554,0),"")</f>
        <v/>
      </c>
      <c r="BQ483" s="10" t="str">
        <f ca="1">IFERROR(RANK(order!BQ483,order!BQ$3:BQ$554,0),"")</f>
        <v/>
      </c>
      <c r="BR483" s="4" t="str">
        <f ca="1">IFERROR(RANK(order!BR483,order!BR$3:BR$554,0),"")</f>
        <v/>
      </c>
      <c r="BS483" s="4" t="str">
        <f ca="1">IFERROR(RANK(order!BS483,order!BS$3:BS$554,0),"")</f>
        <v/>
      </c>
      <c r="BT483" s="4" t="str">
        <f ca="1">IFERROR(RANK(order!BT483,order!BT$3:BT$554,0),"")</f>
        <v/>
      </c>
      <c r="BU483" s="95">
        <f t="shared" si="625"/>
        <v>481</v>
      </c>
      <c r="BV483" s="35" t="str">
        <f t="shared" si="626"/>
        <v>E1</v>
      </c>
      <c r="BW483" s="55">
        <f t="shared" ca="1" si="549"/>
        <v>0</v>
      </c>
      <c r="BX483" s="56" t="str">
        <f t="shared" ca="1" si="550"/>
        <v/>
      </c>
      <c r="BY483" s="56" t="str">
        <f t="shared" ca="1" si="551"/>
        <v/>
      </c>
      <c r="BZ483" s="57" t="str">
        <f t="shared" ca="1" si="552"/>
        <v/>
      </c>
      <c r="CA483" s="57" t="str">
        <f t="shared" ca="1" si="553"/>
        <v/>
      </c>
      <c r="CB483" s="58" t="str">
        <f t="shared" ca="1" si="554"/>
        <v/>
      </c>
      <c r="CC483" s="57" t="str">
        <f t="shared" ca="1" si="555"/>
        <v/>
      </c>
      <c r="CD483" s="57" t="str">
        <f t="shared" ca="1" si="556"/>
        <v/>
      </c>
      <c r="CE483" s="58" t="str">
        <f t="shared" ca="1" si="557"/>
        <v/>
      </c>
      <c r="CF483" s="59" t="str">
        <f t="shared" ca="1" si="558"/>
        <v/>
      </c>
      <c r="CG483" s="57" t="str">
        <f t="shared" ca="1" si="559"/>
        <v/>
      </c>
      <c r="CH483" s="57" t="str">
        <f t="shared" ca="1" si="560"/>
        <v/>
      </c>
      <c r="CI483" s="57" t="str">
        <f t="shared" ca="1" si="561"/>
        <v/>
      </c>
      <c r="CJ483" s="57" t="str">
        <f t="shared" ca="1" si="562"/>
        <v/>
      </c>
      <c r="CK483" s="57" t="str">
        <f t="shared" ca="1" si="563"/>
        <v/>
      </c>
      <c r="CL483" s="57" t="str">
        <f t="shared" ca="1" si="564"/>
        <v/>
      </c>
      <c r="CM483" s="57" t="str">
        <f t="shared" ca="1" si="565"/>
        <v/>
      </c>
      <c r="CN483" s="57" t="str">
        <f t="shared" ca="1" si="566"/>
        <v/>
      </c>
      <c r="CO483" s="57" t="str">
        <f t="shared" ca="1" si="567"/>
        <v/>
      </c>
      <c r="CP483" s="57" t="str">
        <f t="shared" ca="1" si="568"/>
        <v/>
      </c>
      <c r="CQ483" s="57" t="str">
        <f t="shared" ca="1" si="569"/>
        <v/>
      </c>
      <c r="CR483" s="57" t="str">
        <f t="shared" ca="1" si="570"/>
        <v/>
      </c>
      <c r="CS483" s="60" t="str">
        <f t="shared" ca="1" si="571"/>
        <v/>
      </c>
      <c r="CT483" s="60" t="str">
        <f t="shared" ca="1" si="572"/>
        <v/>
      </c>
      <c r="CU483" s="60" t="str">
        <f t="shared" ca="1" si="573"/>
        <v/>
      </c>
      <c r="CV483" s="60" t="str">
        <f t="shared" ca="1" si="574"/>
        <v/>
      </c>
      <c r="CW483" s="60" t="str">
        <f t="shared" ca="1" si="575"/>
        <v/>
      </c>
      <c r="CX483" s="60" t="str">
        <f t="shared" ca="1" si="576"/>
        <v/>
      </c>
      <c r="CY483" s="60" t="str">
        <f t="shared" ca="1" si="577"/>
        <v/>
      </c>
      <c r="CZ483" s="60" t="str">
        <f t="shared" ca="1" si="578"/>
        <v/>
      </c>
      <c r="DA483" s="65" t="str">
        <f t="shared" ca="1" si="579"/>
        <v/>
      </c>
      <c r="DB483" s="65" t="str">
        <f t="shared" ca="1" si="580"/>
        <v/>
      </c>
      <c r="DC483" s="65" t="str">
        <f t="shared" ca="1" si="581"/>
        <v/>
      </c>
      <c r="DD483" s="65" t="str">
        <f t="shared" ca="1" si="582"/>
        <v/>
      </c>
      <c r="DE483" s="65" t="str">
        <f t="shared" ca="1" si="583"/>
        <v/>
      </c>
      <c r="DF483" s="66" t="str">
        <f t="shared" ca="1" si="584"/>
        <v/>
      </c>
      <c r="DG483" s="66" t="str">
        <f t="shared" ca="1" si="585"/>
        <v/>
      </c>
      <c r="DH483" s="66" t="str">
        <f t="shared" ca="1" si="586"/>
        <v/>
      </c>
      <c r="DI483" s="66" t="str">
        <f t="shared" ca="1" si="587"/>
        <v/>
      </c>
      <c r="DJ483" s="66" t="str">
        <f t="shared" ca="1" si="588"/>
        <v/>
      </c>
      <c r="DK483" s="65" t="str">
        <f t="shared" ca="1" si="589"/>
        <v/>
      </c>
      <c r="DL483" s="65" t="str">
        <f t="shared" ca="1" si="590"/>
        <v/>
      </c>
      <c r="DM483" s="65" t="str">
        <f t="shared" ca="1" si="591"/>
        <v/>
      </c>
      <c r="DN483" s="65" t="str">
        <f t="shared" ca="1" si="592"/>
        <v/>
      </c>
      <c r="DO483" s="65" t="str">
        <f t="shared" ca="1" si="593"/>
        <v/>
      </c>
      <c r="DP483" s="65" t="str">
        <f t="shared" ca="1" si="594"/>
        <v/>
      </c>
      <c r="DQ483" s="65" t="str">
        <f t="shared" ca="1" si="595"/>
        <v/>
      </c>
      <c r="DR483" s="69" t="str">
        <f t="shared" ca="1" si="596"/>
        <v/>
      </c>
      <c r="DS483" s="69" t="str">
        <f t="shared" ca="1" si="597"/>
        <v/>
      </c>
      <c r="DT483" s="69" t="str">
        <f t="shared" ca="1" si="598"/>
        <v/>
      </c>
      <c r="DU483" s="69" t="str">
        <f t="shared" ca="1" si="599"/>
        <v/>
      </c>
      <c r="DV483" s="69" t="str">
        <f t="shared" ca="1" si="600"/>
        <v/>
      </c>
      <c r="DW483" s="69" t="str">
        <f t="shared" ca="1" si="601"/>
        <v/>
      </c>
      <c r="DX483" s="69" t="str">
        <f t="shared" ca="1" si="602"/>
        <v/>
      </c>
      <c r="DY483" s="69" t="str">
        <f t="shared" ca="1" si="603"/>
        <v/>
      </c>
      <c r="DZ483" s="72" t="str">
        <f t="shared" ca="1" si="604"/>
        <v/>
      </c>
      <c r="EA483" s="72" t="str">
        <f t="shared" ca="1" si="605"/>
        <v/>
      </c>
      <c r="EB483" s="72" t="str">
        <f t="shared" ca="1" si="606"/>
        <v/>
      </c>
      <c r="EC483" s="65" t="str">
        <f t="shared" ca="1" si="607"/>
        <v/>
      </c>
      <c r="ED483" s="65" t="str">
        <f t="shared" ca="1" si="608"/>
        <v/>
      </c>
      <c r="EE483" s="65" t="str">
        <f t="shared" ca="1" si="609"/>
        <v/>
      </c>
      <c r="EF483" s="65" t="str">
        <f t="shared" ca="1" si="610"/>
        <v/>
      </c>
      <c r="EG483" s="65" t="str">
        <f t="shared" ca="1" si="611"/>
        <v/>
      </c>
      <c r="EH483" s="65" t="str">
        <f t="shared" ca="1" si="612"/>
        <v/>
      </c>
      <c r="EI483" s="429" t="str">
        <f t="shared" ca="1" si="613"/>
        <v>No</v>
      </c>
      <c r="EJ483" s="428" t="str">
        <f t="shared" ca="1" si="614"/>
        <v/>
      </c>
      <c r="EK483" s="428" t="str">
        <f t="shared" ca="1" si="615"/>
        <v/>
      </c>
      <c r="EL483" s="65" t="str">
        <f t="shared" ca="1" si="616"/>
        <v/>
      </c>
      <c r="EM483" s="65" t="str">
        <f t="shared" ca="1" si="617"/>
        <v/>
      </c>
      <c r="EN483" s="65" t="str">
        <f t="shared" ca="1" si="618"/>
        <v/>
      </c>
      <c r="EO483" s="433" t="str">
        <f t="shared" ca="1" si="619"/>
        <v/>
      </c>
      <c r="EP483" s="433" t="str">
        <f t="shared" ca="1" si="620"/>
        <v/>
      </c>
      <c r="EQ483" s="433" t="str">
        <f t="shared" ca="1" si="621"/>
        <v/>
      </c>
      <c r="ER483" s="433" t="str">
        <f t="shared" ca="1" si="622"/>
        <v/>
      </c>
      <c r="ES483" s="433" t="str">
        <f t="shared" ca="1" si="623"/>
        <v/>
      </c>
      <c r="ET483" s="433" t="str">
        <f t="shared" ca="1" si="624"/>
        <v/>
      </c>
      <c r="EU483" s="433" t="str">
        <f ca="1">IF(OR(CO483="",CQ483=""),"",Discipline!$P$3*CO483+Discipline!$X$3*CQ483)</f>
        <v/>
      </c>
      <c r="EV483" s="433" t="str">
        <f ca="1">IF(OR(CP483="",CR483=""),"",Discipline!$P$3*CP483+Discipline!$X$3*CR483)</f>
        <v/>
      </c>
    </row>
    <row r="484" spans="1:152" x14ac:dyDescent="0.25">
      <c r="A484" s="10" t="str">
        <f ca="1">IFERROR(RANK(order!A484,order!A$3:A$554,0),"")</f>
        <v/>
      </c>
      <c r="B484" s="10" t="str">
        <f ca="1">IFERROR(RANK(order!B484,order!B$3:B$554,0),"")</f>
        <v/>
      </c>
      <c r="C484" s="10" t="str">
        <f ca="1">IFERROR(RANK(order!C484,order!C$3:C$554,0),"")</f>
        <v/>
      </c>
      <c r="D484" s="4" t="str">
        <f ca="1">IFERROR(RANK(order!D484,order!D$3:D$554,0),"")</f>
        <v/>
      </c>
      <c r="E484" s="4" t="str">
        <f ca="1">IFERROR(RANK(order!E484,order!E$3:E$554,0),"")</f>
        <v/>
      </c>
      <c r="F484" s="4" t="str">
        <f ca="1">IFERROR(RANK(order!F484,order!F$3:F$554,0),"")</f>
        <v/>
      </c>
      <c r="G484" s="10" t="str">
        <f ca="1">IFERROR(RANK(order!G484,order!G$3:G$554,0),"")</f>
        <v/>
      </c>
      <c r="H484" s="10" t="str">
        <f ca="1">IFERROR(RANK(order!H484,order!H$3:H$554,0),"")</f>
        <v/>
      </c>
      <c r="I484" s="10" t="str">
        <f ca="1">IFERROR(RANK(order!I484,order!I$3:I$554,0),"")</f>
        <v/>
      </c>
      <c r="J484" s="4" t="str">
        <f ca="1">IFERROR(RANK(order!J484,order!J$3:J$554,0),"")</f>
        <v/>
      </c>
      <c r="K484" s="4" t="str">
        <f ca="1">IFERROR(RANK(order!K484,order!K$3:K$554,0),"")</f>
        <v/>
      </c>
      <c r="L484" s="4" t="str">
        <f ca="1">IFERROR(RANK(order!L484,order!L$3:L$554,0),"")</f>
        <v/>
      </c>
      <c r="M484" s="10" t="str">
        <f ca="1">IFERROR(RANK(order!M484,order!M$3:M$554,0),"")</f>
        <v/>
      </c>
      <c r="N484" s="10" t="str">
        <f ca="1">IFERROR(RANK(order!N484,order!N$3:N$554,0),"")</f>
        <v/>
      </c>
      <c r="O484" s="10" t="str">
        <f ca="1">IFERROR(RANK(order!O484,order!O$3:O$554,0),"")</f>
        <v/>
      </c>
      <c r="P484" s="4" t="str">
        <f ca="1">IFERROR(RANK(order!P484,order!P$3:P$554,0),"")</f>
        <v/>
      </c>
      <c r="Q484" s="4" t="str">
        <f ca="1">IFERROR(RANK(order!Q484,order!Q$3:Q$554,0),"")</f>
        <v/>
      </c>
      <c r="R484" s="4" t="str">
        <f ca="1">IFERROR(RANK(order!R484,order!R$3:R$554,0),"")</f>
        <v/>
      </c>
      <c r="S484" s="10" t="str">
        <f ca="1">IFERROR(RANK(order!S484,order!S$3:S$554,0),"")</f>
        <v/>
      </c>
      <c r="T484" s="10" t="str">
        <f ca="1">IFERROR(RANK(order!T484,order!T$3:T$554,0),"")</f>
        <v/>
      </c>
      <c r="U484" s="10" t="str">
        <f ca="1">IFERROR(RANK(order!U484,order!U$3:U$554,0),"")</f>
        <v/>
      </c>
      <c r="V484" s="4" t="str">
        <f ca="1">IFERROR(RANK(order!V484,order!V$3:V$554,0),"")</f>
        <v/>
      </c>
      <c r="W484" s="4" t="str">
        <f ca="1">IFERROR(RANK(order!W484,order!W$3:W$554,0),"")</f>
        <v/>
      </c>
      <c r="X484" s="4" t="str">
        <f ca="1">IFERROR(RANK(order!X484,order!X$3:X$554,0),"")</f>
        <v/>
      </c>
      <c r="Y484" s="10" t="str">
        <f ca="1">IFERROR(RANK(order!Y484,order!Y$3:Y$554,0),"")</f>
        <v/>
      </c>
      <c r="Z484" s="10" t="str">
        <f ca="1">IFERROR(RANK(order!Z484,order!Z$3:Z$554,0),"")</f>
        <v/>
      </c>
      <c r="AA484" s="10" t="str">
        <f ca="1">IFERROR(RANK(order!AA484,order!AA$3:AA$554,0),"")</f>
        <v/>
      </c>
      <c r="AB484" s="4" t="str">
        <f ca="1">IFERROR(RANK(order!AB484,order!AB$3:AB$554,0),"")</f>
        <v/>
      </c>
      <c r="AC484" s="4" t="str">
        <f ca="1">IFERROR(RANK(order!AC484,order!AC$3:AC$554,0),"")</f>
        <v/>
      </c>
      <c r="AD484" s="4" t="str">
        <f ca="1">IFERROR(RANK(order!AD484,order!AD$3:AD$554,0),"")</f>
        <v/>
      </c>
      <c r="AE484" s="10" t="str">
        <f ca="1">IFERROR(RANK(order!AE484,order!AE$3:AE$554,0),"")</f>
        <v/>
      </c>
      <c r="AF484" s="10" t="str">
        <f ca="1">IFERROR(RANK(order!AF484,order!AF$3:AF$554,0),"")</f>
        <v/>
      </c>
      <c r="AG484" s="10" t="str">
        <f ca="1">IFERROR(RANK(order!AG484,order!AG$3:AG$554,0),"")</f>
        <v/>
      </c>
      <c r="AH484" s="4" t="str">
        <f ca="1">IFERROR(RANK(order!AH484,order!AH$3:AH$554,0),"")</f>
        <v/>
      </c>
      <c r="AI484" s="4" t="str">
        <f ca="1">IFERROR(RANK(order!AI484,order!AI$3:AI$554,0),"")</f>
        <v/>
      </c>
      <c r="AJ484" s="4" t="str">
        <f ca="1">IFERROR(RANK(order!AJ484,order!AJ$3:AJ$554,0),"")</f>
        <v/>
      </c>
      <c r="AK484" s="10" t="str">
        <f ca="1">IFERROR(RANK(order!AK484,order!AK$3:AK$554,0),"")</f>
        <v/>
      </c>
      <c r="AL484" s="10" t="str">
        <f ca="1">IFERROR(RANK(order!AL484,order!AL$3:AL$554,0),"")</f>
        <v/>
      </c>
      <c r="AM484" s="10" t="str">
        <f ca="1">IFERROR(RANK(order!AM484,order!AM$3:AM$554,0),"")</f>
        <v/>
      </c>
      <c r="AN484" s="4" t="str">
        <f ca="1">IFERROR(RANK(order!AN484,order!AN$3:AN$554,0),"")</f>
        <v/>
      </c>
      <c r="AO484" s="4" t="str">
        <f ca="1">IFERROR(RANK(order!AO484,order!AO$3:AO$554,0),"")</f>
        <v/>
      </c>
      <c r="AP484" s="4" t="str">
        <f ca="1">IFERROR(RANK(order!AP484,order!AP$3:AP$554,0),"")</f>
        <v/>
      </c>
      <c r="AQ484" s="10" t="str">
        <f ca="1">IFERROR(RANK(order!AQ484,order!AQ$3:AQ$554,0),"")</f>
        <v/>
      </c>
      <c r="AR484" s="10" t="str">
        <f ca="1">IFERROR(RANK(order!AR484,order!AR$3:AR$554,0),"")</f>
        <v/>
      </c>
      <c r="AS484" s="10" t="str">
        <f ca="1">IFERROR(RANK(order!AS484,order!AS$3:AS$554,0),"")</f>
        <v/>
      </c>
      <c r="AT484" s="4" t="str">
        <f ca="1">IFERROR(RANK(order!AT484,order!AT$3:AT$554,0),"")</f>
        <v/>
      </c>
      <c r="AU484" s="4" t="str">
        <f ca="1">IFERROR(RANK(order!AU484,order!AU$3:AU$554,0),"")</f>
        <v/>
      </c>
      <c r="AV484" s="4" t="str">
        <f ca="1">IFERROR(RANK(order!AV484,order!AV$3:AV$554,0),"")</f>
        <v/>
      </c>
      <c r="AW484" s="10" t="str">
        <f ca="1">IFERROR(RANK(order!AW484,order!AW$3:AW$554,0),"")</f>
        <v/>
      </c>
      <c r="AX484" s="10" t="str">
        <f ca="1">IFERROR(RANK(order!AX484,order!AX$3:AX$554,0),"")</f>
        <v/>
      </c>
      <c r="AY484" s="10" t="str">
        <f ca="1">IFERROR(RANK(order!AY484,order!AY$3:AY$554,0),"")</f>
        <v/>
      </c>
      <c r="AZ484" s="4" t="str">
        <f ca="1">IFERROR(RANK(order!AZ484,order!AZ$3:AZ$554,0),"")</f>
        <v/>
      </c>
      <c r="BA484" s="4" t="str">
        <f ca="1">IFERROR(RANK(order!BA484,order!BA$3:BA$554,0),"")</f>
        <v/>
      </c>
      <c r="BB484" s="4" t="str">
        <f ca="1">IFERROR(RANK(order!BB484,order!BB$3:BB$554,0),"")</f>
        <v/>
      </c>
      <c r="BC484" s="10" t="str">
        <f ca="1">IFERROR(RANK(order!BC484,order!BC$3:BC$554,0),"")</f>
        <v/>
      </c>
      <c r="BD484" s="10" t="str">
        <f ca="1">IFERROR(RANK(order!BD484,order!BD$3:BD$554,0),"")</f>
        <v/>
      </c>
      <c r="BE484" s="10" t="str">
        <f ca="1">IFERROR(RANK(order!BE484,order!BE$3:BE$554,0),"")</f>
        <v/>
      </c>
      <c r="BF484" s="4" t="str">
        <f ca="1">IFERROR(RANK(order!BF484,order!BF$3:BF$554,0),"")</f>
        <v/>
      </c>
      <c r="BG484" s="4" t="str">
        <f ca="1">IFERROR(RANK(order!BG484,order!BG$3:BG$554,0),"")</f>
        <v/>
      </c>
      <c r="BH484" s="4" t="str">
        <f ca="1">IFERROR(RANK(order!BH484,order!BH$3:BH$554,0),"")</f>
        <v/>
      </c>
      <c r="BI484" s="10" t="str">
        <f ca="1">IFERROR(RANK(order!BI484,order!BI$3:BI$554,0),"")</f>
        <v/>
      </c>
      <c r="BJ484" s="10" t="str">
        <f ca="1">IFERROR(RANK(order!BJ484,order!BJ$3:BJ$554,0),"")</f>
        <v/>
      </c>
      <c r="BK484" s="10" t="str">
        <f ca="1">IFERROR(RANK(order!BK484,order!BK$3:BK$554,0),"")</f>
        <v/>
      </c>
      <c r="BL484" s="4" t="str">
        <f ca="1">IFERROR(RANK(order!BL484,order!BL$3:BL$554,0),"")</f>
        <v/>
      </c>
      <c r="BM484" s="4" t="str">
        <f ca="1">IFERROR(RANK(order!BM484,order!BM$3:BM$554,0),"")</f>
        <v/>
      </c>
      <c r="BN484" s="4" t="str">
        <f ca="1">IFERROR(RANK(order!BN484,order!BN$3:BN$554,0),"")</f>
        <v/>
      </c>
      <c r="BO484" s="10" t="str">
        <f ca="1">IFERROR(RANK(order!BO484,order!BO$3:BO$554,0),"")</f>
        <v/>
      </c>
      <c r="BP484" s="10" t="str">
        <f ca="1">IFERROR(RANK(order!BP484,order!BP$3:BP$554,0),"")</f>
        <v/>
      </c>
      <c r="BQ484" s="10" t="str">
        <f ca="1">IFERROR(RANK(order!BQ484,order!BQ$3:BQ$554,0),"")</f>
        <v/>
      </c>
      <c r="BR484" s="4" t="str">
        <f ca="1">IFERROR(RANK(order!BR484,order!BR$3:BR$554,0),"")</f>
        <v/>
      </c>
      <c r="BS484" s="4" t="str">
        <f ca="1">IFERROR(RANK(order!BS484,order!BS$3:BS$554,0),"")</f>
        <v/>
      </c>
      <c r="BT484" s="4" t="str">
        <f ca="1">IFERROR(RANK(order!BT484,order!BT$3:BT$554,0),"")</f>
        <v/>
      </c>
      <c r="BU484" s="95">
        <f t="shared" si="625"/>
        <v>482</v>
      </c>
      <c r="BV484" s="35" t="str">
        <f t="shared" si="626"/>
        <v>E1</v>
      </c>
      <c r="BW484" s="55">
        <f t="shared" ca="1" si="549"/>
        <v>0</v>
      </c>
      <c r="BX484" s="56" t="str">
        <f t="shared" ca="1" si="550"/>
        <v/>
      </c>
      <c r="BY484" s="56" t="str">
        <f t="shared" ca="1" si="551"/>
        <v/>
      </c>
      <c r="BZ484" s="57" t="str">
        <f t="shared" ca="1" si="552"/>
        <v/>
      </c>
      <c r="CA484" s="57" t="str">
        <f t="shared" ca="1" si="553"/>
        <v/>
      </c>
      <c r="CB484" s="58" t="str">
        <f t="shared" ca="1" si="554"/>
        <v/>
      </c>
      <c r="CC484" s="57" t="str">
        <f t="shared" ca="1" si="555"/>
        <v/>
      </c>
      <c r="CD484" s="57" t="str">
        <f t="shared" ca="1" si="556"/>
        <v/>
      </c>
      <c r="CE484" s="58" t="str">
        <f t="shared" ca="1" si="557"/>
        <v/>
      </c>
      <c r="CF484" s="59" t="str">
        <f t="shared" ca="1" si="558"/>
        <v/>
      </c>
      <c r="CG484" s="57" t="str">
        <f t="shared" ca="1" si="559"/>
        <v/>
      </c>
      <c r="CH484" s="57" t="str">
        <f t="shared" ca="1" si="560"/>
        <v/>
      </c>
      <c r="CI484" s="57" t="str">
        <f t="shared" ca="1" si="561"/>
        <v/>
      </c>
      <c r="CJ484" s="57" t="str">
        <f t="shared" ca="1" si="562"/>
        <v/>
      </c>
      <c r="CK484" s="57" t="str">
        <f t="shared" ca="1" si="563"/>
        <v/>
      </c>
      <c r="CL484" s="57" t="str">
        <f t="shared" ca="1" si="564"/>
        <v/>
      </c>
      <c r="CM484" s="57" t="str">
        <f t="shared" ca="1" si="565"/>
        <v/>
      </c>
      <c r="CN484" s="57" t="str">
        <f t="shared" ca="1" si="566"/>
        <v/>
      </c>
      <c r="CO484" s="57" t="str">
        <f t="shared" ca="1" si="567"/>
        <v/>
      </c>
      <c r="CP484" s="57" t="str">
        <f t="shared" ca="1" si="568"/>
        <v/>
      </c>
      <c r="CQ484" s="57" t="str">
        <f t="shared" ca="1" si="569"/>
        <v/>
      </c>
      <c r="CR484" s="57" t="str">
        <f t="shared" ca="1" si="570"/>
        <v/>
      </c>
      <c r="CS484" s="60" t="str">
        <f t="shared" ca="1" si="571"/>
        <v/>
      </c>
      <c r="CT484" s="60" t="str">
        <f t="shared" ca="1" si="572"/>
        <v/>
      </c>
      <c r="CU484" s="60" t="str">
        <f t="shared" ca="1" si="573"/>
        <v/>
      </c>
      <c r="CV484" s="60" t="str">
        <f t="shared" ca="1" si="574"/>
        <v/>
      </c>
      <c r="CW484" s="60" t="str">
        <f t="shared" ca="1" si="575"/>
        <v/>
      </c>
      <c r="CX484" s="60" t="str">
        <f t="shared" ca="1" si="576"/>
        <v/>
      </c>
      <c r="CY484" s="60" t="str">
        <f t="shared" ca="1" si="577"/>
        <v/>
      </c>
      <c r="CZ484" s="60" t="str">
        <f t="shared" ca="1" si="578"/>
        <v/>
      </c>
      <c r="DA484" s="65" t="str">
        <f t="shared" ca="1" si="579"/>
        <v/>
      </c>
      <c r="DB484" s="65" t="str">
        <f t="shared" ca="1" si="580"/>
        <v/>
      </c>
      <c r="DC484" s="65" t="str">
        <f t="shared" ca="1" si="581"/>
        <v/>
      </c>
      <c r="DD484" s="65" t="str">
        <f t="shared" ca="1" si="582"/>
        <v/>
      </c>
      <c r="DE484" s="65" t="str">
        <f t="shared" ca="1" si="583"/>
        <v/>
      </c>
      <c r="DF484" s="66" t="str">
        <f t="shared" ca="1" si="584"/>
        <v/>
      </c>
      <c r="DG484" s="66" t="str">
        <f t="shared" ca="1" si="585"/>
        <v/>
      </c>
      <c r="DH484" s="66" t="str">
        <f t="shared" ca="1" si="586"/>
        <v/>
      </c>
      <c r="DI484" s="66" t="str">
        <f t="shared" ca="1" si="587"/>
        <v/>
      </c>
      <c r="DJ484" s="66" t="str">
        <f t="shared" ca="1" si="588"/>
        <v/>
      </c>
      <c r="DK484" s="65" t="str">
        <f t="shared" ca="1" si="589"/>
        <v/>
      </c>
      <c r="DL484" s="65" t="str">
        <f t="shared" ca="1" si="590"/>
        <v/>
      </c>
      <c r="DM484" s="65" t="str">
        <f t="shared" ca="1" si="591"/>
        <v/>
      </c>
      <c r="DN484" s="65" t="str">
        <f t="shared" ca="1" si="592"/>
        <v/>
      </c>
      <c r="DO484" s="65" t="str">
        <f t="shared" ca="1" si="593"/>
        <v/>
      </c>
      <c r="DP484" s="65" t="str">
        <f t="shared" ca="1" si="594"/>
        <v/>
      </c>
      <c r="DQ484" s="65" t="str">
        <f t="shared" ca="1" si="595"/>
        <v/>
      </c>
      <c r="DR484" s="69" t="str">
        <f t="shared" ca="1" si="596"/>
        <v/>
      </c>
      <c r="DS484" s="69" t="str">
        <f t="shared" ca="1" si="597"/>
        <v/>
      </c>
      <c r="DT484" s="69" t="str">
        <f t="shared" ca="1" si="598"/>
        <v/>
      </c>
      <c r="DU484" s="69" t="str">
        <f t="shared" ca="1" si="599"/>
        <v/>
      </c>
      <c r="DV484" s="69" t="str">
        <f t="shared" ca="1" si="600"/>
        <v/>
      </c>
      <c r="DW484" s="69" t="str">
        <f t="shared" ca="1" si="601"/>
        <v/>
      </c>
      <c r="DX484" s="69" t="str">
        <f t="shared" ca="1" si="602"/>
        <v/>
      </c>
      <c r="DY484" s="69" t="str">
        <f t="shared" ca="1" si="603"/>
        <v/>
      </c>
      <c r="DZ484" s="72" t="str">
        <f t="shared" ca="1" si="604"/>
        <v/>
      </c>
      <c r="EA484" s="72" t="str">
        <f t="shared" ca="1" si="605"/>
        <v/>
      </c>
      <c r="EB484" s="72" t="str">
        <f t="shared" ca="1" si="606"/>
        <v/>
      </c>
      <c r="EC484" s="65" t="str">
        <f t="shared" ca="1" si="607"/>
        <v/>
      </c>
      <c r="ED484" s="65" t="str">
        <f t="shared" ca="1" si="608"/>
        <v/>
      </c>
      <c r="EE484" s="65" t="str">
        <f t="shared" ca="1" si="609"/>
        <v/>
      </c>
      <c r="EF484" s="65" t="str">
        <f t="shared" ca="1" si="610"/>
        <v/>
      </c>
      <c r="EG484" s="65" t="str">
        <f t="shared" ca="1" si="611"/>
        <v/>
      </c>
      <c r="EH484" s="65" t="str">
        <f t="shared" ca="1" si="612"/>
        <v/>
      </c>
      <c r="EI484" s="429" t="str">
        <f t="shared" ca="1" si="613"/>
        <v>No</v>
      </c>
      <c r="EJ484" s="428" t="str">
        <f t="shared" ca="1" si="614"/>
        <v/>
      </c>
      <c r="EK484" s="428" t="str">
        <f t="shared" ca="1" si="615"/>
        <v/>
      </c>
      <c r="EL484" s="65" t="str">
        <f t="shared" ca="1" si="616"/>
        <v/>
      </c>
      <c r="EM484" s="65" t="str">
        <f t="shared" ca="1" si="617"/>
        <v/>
      </c>
      <c r="EN484" s="65" t="str">
        <f t="shared" ca="1" si="618"/>
        <v/>
      </c>
      <c r="EO484" s="433" t="str">
        <f t="shared" ca="1" si="619"/>
        <v/>
      </c>
      <c r="EP484" s="433" t="str">
        <f t="shared" ca="1" si="620"/>
        <v/>
      </c>
      <c r="EQ484" s="433" t="str">
        <f t="shared" ca="1" si="621"/>
        <v/>
      </c>
      <c r="ER484" s="433" t="str">
        <f t="shared" ca="1" si="622"/>
        <v/>
      </c>
      <c r="ES484" s="433" t="str">
        <f t="shared" ca="1" si="623"/>
        <v/>
      </c>
      <c r="ET484" s="433" t="str">
        <f t="shared" ca="1" si="624"/>
        <v/>
      </c>
      <c r="EU484" s="433" t="str">
        <f ca="1">IF(OR(CO484="",CQ484=""),"",Discipline!$P$3*CO484+Discipline!$X$3*CQ484)</f>
        <v/>
      </c>
      <c r="EV484" s="433" t="str">
        <f ca="1">IF(OR(CP484="",CR484=""),"",Discipline!$P$3*CP484+Discipline!$X$3*CR484)</f>
        <v/>
      </c>
    </row>
    <row r="485" spans="1:152" x14ac:dyDescent="0.25">
      <c r="A485" s="10" t="str">
        <f ca="1">IFERROR(RANK(order!A485,order!A$3:A$554,0),"")</f>
        <v/>
      </c>
      <c r="B485" s="10" t="str">
        <f ca="1">IFERROR(RANK(order!B485,order!B$3:B$554,0),"")</f>
        <v/>
      </c>
      <c r="C485" s="10" t="str">
        <f ca="1">IFERROR(RANK(order!C485,order!C$3:C$554,0),"")</f>
        <v/>
      </c>
      <c r="D485" s="4" t="str">
        <f ca="1">IFERROR(RANK(order!D485,order!D$3:D$554,0),"")</f>
        <v/>
      </c>
      <c r="E485" s="4" t="str">
        <f ca="1">IFERROR(RANK(order!E485,order!E$3:E$554,0),"")</f>
        <v/>
      </c>
      <c r="F485" s="4" t="str">
        <f ca="1">IFERROR(RANK(order!F485,order!F$3:F$554,0),"")</f>
        <v/>
      </c>
      <c r="G485" s="10" t="str">
        <f ca="1">IFERROR(RANK(order!G485,order!G$3:G$554,0),"")</f>
        <v/>
      </c>
      <c r="H485" s="10" t="str">
        <f ca="1">IFERROR(RANK(order!H485,order!H$3:H$554,0),"")</f>
        <v/>
      </c>
      <c r="I485" s="10" t="str">
        <f ca="1">IFERROR(RANK(order!I485,order!I$3:I$554,0),"")</f>
        <v/>
      </c>
      <c r="J485" s="4" t="str">
        <f ca="1">IFERROR(RANK(order!J485,order!J$3:J$554,0),"")</f>
        <v/>
      </c>
      <c r="K485" s="4" t="str">
        <f ca="1">IFERROR(RANK(order!K485,order!K$3:K$554,0),"")</f>
        <v/>
      </c>
      <c r="L485" s="4" t="str">
        <f ca="1">IFERROR(RANK(order!L485,order!L$3:L$554,0),"")</f>
        <v/>
      </c>
      <c r="M485" s="10" t="str">
        <f ca="1">IFERROR(RANK(order!M485,order!M$3:M$554,0),"")</f>
        <v/>
      </c>
      <c r="N485" s="10" t="str">
        <f ca="1">IFERROR(RANK(order!N485,order!N$3:N$554,0),"")</f>
        <v/>
      </c>
      <c r="O485" s="10" t="str">
        <f ca="1">IFERROR(RANK(order!O485,order!O$3:O$554,0),"")</f>
        <v/>
      </c>
      <c r="P485" s="4" t="str">
        <f ca="1">IFERROR(RANK(order!P485,order!P$3:P$554,0),"")</f>
        <v/>
      </c>
      <c r="Q485" s="4" t="str">
        <f ca="1">IFERROR(RANK(order!Q485,order!Q$3:Q$554,0),"")</f>
        <v/>
      </c>
      <c r="R485" s="4" t="str">
        <f ca="1">IFERROR(RANK(order!R485,order!R$3:R$554,0),"")</f>
        <v/>
      </c>
      <c r="S485" s="10" t="str">
        <f ca="1">IFERROR(RANK(order!S485,order!S$3:S$554,0),"")</f>
        <v/>
      </c>
      <c r="T485" s="10" t="str">
        <f ca="1">IFERROR(RANK(order!T485,order!T$3:T$554,0),"")</f>
        <v/>
      </c>
      <c r="U485" s="10" t="str">
        <f ca="1">IFERROR(RANK(order!U485,order!U$3:U$554,0),"")</f>
        <v/>
      </c>
      <c r="V485" s="4" t="str">
        <f ca="1">IFERROR(RANK(order!V485,order!V$3:V$554,0),"")</f>
        <v/>
      </c>
      <c r="W485" s="4" t="str">
        <f ca="1">IFERROR(RANK(order!W485,order!W$3:W$554,0),"")</f>
        <v/>
      </c>
      <c r="X485" s="4" t="str">
        <f ca="1">IFERROR(RANK(order!X485,order!X$3:X$554,0),"")</f>
        <v/>
      </c>
      <c r="Y485" s="10" t="str">
        <f ca="1">IFERROR(RANK(order!Y485,order!Y$3:Y$554,0),"")</f>
        <v/>
      </c>
      <c r="Z485" s="10" t="str">
        <f ca="1">IFERROR(RANK(order!Z485,order!Z$3:Z$554,0),"")</f>
        <v/>
      </c>
      <c r="AA485" s="10" t="str">
        <f ca="1">IFERROR(RANK(order!AA485,order!AA$3:AA$554,0),"")</f>
        <v/>
      </c>
      <c r="AB485" s="4" t="str">
        <f ca="1">IFERROR(RANK(order!AB485,order!AB$3:AB$554,0),"")</f>
        <v/>
      </c>
      <c r="AC485" s="4" t="str">
        <f ca="1">IFERROR(RANK(order!AC485,order!AC$3:AC$554,0),"")</f>
        <v/>
      </c>
      <c r="AD485" s="4" t="str">
        <f ca="1">IFERROR(RANK(order!AD485,order!AD$3:AD$554,0),"")</f>
        <v/>
      </c>
      <c r="AE485" s="10" t="str">
        <f ca="1">IFERROR(RANK(order!AE485,order!AE$3:AE$554,0),"")</f>
        <v/>
      </c>
      <c r="AF485" s="10" t="str">
        <f ca="1">IFERROR(RANK(order!AF485,order!AF$3:AF$554,0),"")</f>
        <v/>
      </c>
      <c r="AG485" s="10" t="str">
        <f ca="1">IFERROR(RANK(order!AG485,order!AG$3:AG$554,0),"")</f>
        <v/>
      </c>
      <c r="AH485" s="4" t="str">
        <f ca="1">IFERROR(RANK(order!AH485,order!AH$3:AH$554,0),"")</f>
        <v/>
      </c>
      <c r="AI485" s="4" t="str">
        <f ca="1">IFERROR(RANK(order!AI485,order!AI$3:AI$554,0),"")</f>
        <v/>
      </c>
      <c r="AJ485" s="4" t="str">
        <f ca="1">IFERROR(RANK(order!AJ485,order!AJ$3:AJ$554,0),"")</f>
        <v/>
      </c>
      <c r="AK485" s="10" t="str">
        <f ca="1">IFERROR(RANK(order!AK485,order!AK$3:AK$554,0),"")</f>
        <v/>
      </c>
      <c r="AL485" s="10" t="str">
        <f ca="1">IFERROR(RANK(order!AL485,order!AL$3:AL$554,0),"")</f>
        <v/>
      </c>
      <c r="AM485" s="10" t="str">
        <f ca="1">IFERROR(RANK(order!AM485,order!AM$3:AM$554,0),"")</f>
        <v/>
      </c>
      <c r="AN485" s="4" t="str">
        <f ca="1">IFERROR(RANK(order!AN485,order!AN$3:AN$554,0),"")</f>
        <v/>
      </c>
      <c r="AO485" s="4" t="str">
        <f ca="1">IFERROR(RANK(order!AO485,order!AO$3:AO$554,0),"")</f>
        <v/>
      </c>
      <c r="AP485" s="4" t="str">
        <f ca="1">IFERROR(RANK(order!AP485,order!AP$3:AP$554,0),"")</f>
        <v/>
      </c>
      <c r="AQ485" s="10" t="str">
        <f ca="1">IFERROR(RANK(order!AQ485,order!AQ$3:AQ$554,0),"")</f>
        <v/>
      </c>
      <c r="AR485" s="10" t="str">
        <f ca="1">IFERROR(RANK(order!AR485,order!AR$3:AR$554,0),"")</f>
        <v/>
      </c>
      <c r="AS485" s="10" t="str">
        <f ca="1">IFERROR(RANK(order!AS485,order!AS$3:AS$554,0),"")</f>
        <v/>
      </c>
      <c r="AT485" s="4" t="str">
        <f ca="1">IFERROR(RANK(order!AT485,order!AT$3:AT$554,0),"")</f>
        <v/>
      </c>
      <c r="AU485" s="4" t="str">
        <f ca="1">IFERROR(RANK(order!AU485,order!AU$3:AU$554,0),"")</f>
        <v/>
      </c>
      <c r="AV485" s="4" t="str">
        <f ca="1">IFERROR(RANK(order!AV485,order!AV$3:AV$554,0),"")</f>
        <v/>
      </c>
      <c r="AW485" s="10" t="str">
        <f ca="1">IFERROR(RANK(order!AW485,order!AW$3:AW$554,0),"")</f>
        <v/>
      </c>
      <c r="AX485" s="10" t="str">
        <f ca="1">IFERROR(RANK(order!AX485,order!AX$3:AX$554,0),"")</f>
        <v/>
      </c>
      <c r="AY485" s="10" t="str">
        <f ca="1">IFERROR(RANK(order!AY485,order!AY$3:AY$554,0),"")</f>
        <v/>
      </c>
      <c r="AZ485" s="4" t="str">
        <f ca="1">IFERROR(RANK(order!AZ485,order!AZ$3:AZ$554,0),"")</f>
        <v/>
      </c>
      <c r="BA485" s="4" t="str">
        <f ca="1">IFERROR(RANK(order!BA485,order!BA$3:BA$554,0),"")</f>
        <v/>
      </c>
      <c r="BB485" s="4" t="str">
        <f ca="1">IFERROR(RANK(order!BB485,order!BB$3:BB$554,0),"")</f>
        <v/>
      </c>
      <c r="BC485" s="10" t="str">
        <f ca="1">IFERROR(RANK(order!BC485,order!BC$3:BC$554,0),"")</f>
        <v/>
      </c>
      <c r="BD485" s="10" t="str">
        <f ca="1">IFERROR(RANK(order!BD485,order!BD$3:BD$554,0),"")</f>
        <v/>
      </c>
      <c r="BE485" s="10" t="str">
        <f ca="1">IFERROR(RANK(order!BE485,order!BE$3:BE$554,0),"")</f>
        <v/>
      </c>
      <c r="BF485" s="4" t="str">
        <f ca="1">IFERROR(RANK(order!BF485,order!BF$3:BF$554,0),"")</f>
        <v/>
      </c>
      <c r="BG485" s="4" t="str">
        <f ca="1">IFERROR(RANK(order!BG485,order!BG$3:BG$554,0),"")</f>
        <v/>
      </c>
      <c r="BH485" s="4" t="str">
        <f ca="1">IFERROR(RANK(order!BH485,order!BH$3:BH$554,0),"")</f>
        <v/>
      </c>
      <c r="BI485" s="10" t="str">
        <f ca="1">IFERROR(RANK(order!BI485,order!BI$3:BI$554,0),"")</f>
        <v/>
      </c>
      <c r="BJ485" s="10" t="str">
        <f ca="1">IFERROR(RANK(order!BJ485,order!BJ$3:BJ$554,0),"")</f>
        <v/>
      </c>
      <c r="BK485" s="10" t="str">
        <f ca="1">IFERROR(RANK(order!BK485,order!BK$3:BK$554,0),"")</f>
        <v/>
      </c>
      <c r="BL485" s="4" t="str">
        <f ca="1">IFERROR(RANK(order!BL485,order!BL$3:BL$554,0),"")</f>
        <v/>
      </c>
      <c r="BM485" s="4" t="str">
        <f ca="1">IFERROR(RANK(order!BM485,order!BM$3:BM$554,0),"")</f>
        <v/>
      </c>
      <c r="BN485" s="4" t="str">
        <f ca="1">IFERROR(RANK(order!BN485,order!BN$3:BN$554,0),"")</f>
        <v/>
      </c>
      <c r="BO485" s="10" t="str">
        <f ca="1">IFERROR(RANK(order!BO485,order!BO$3:BO$554,0),"")</f>
        <v/>
      </c>
      <c r="BP485" s="10" t="str">
        <f ca="1">IFERROR(RANK(order!BP485,order!BP$3:BP$554,0),"")</f>
        <v/>
      </c>
      <c r="BQ485" s="10" t="str">
        <f ca="1">IFERROR(RANK(order!BQ485,order!BQ$3:BQ$554,0),"")</f>
        <v/>
      </c>
      <c r="BR485" s="4" t="str">
        <f ca="1">IFERROR(RANK(order!BR485,order!BR$3:BR$554,0),"")</f>
        <v/>
      </c>
      <c r="BS485" s="4" t="str">
        <f ca="1">IFERROR(RANK(order!BS485,order!BS$3:BS$554,0),"")</f>
        <v/>
      </c>
      <c r="BT485" s="4" t="str">
        <f ca="1">IFERROR(RANK(order!BT485,order!BT$3:BT$554,0),"")</f>
        <v/>
      </c>
      <c r="BU485" s="95">
        <f t="shared" si="625"/>
        <v>483</v>
      </c>
      <c r="BV485" s="35" t="str">
        <f t="shared" si="626"/>
        <v>E1</v>
      </c>
      <c r="BW485" s="55">
        <f t="shared" ca="1" si="549"/>
        <v>0</v>
      </c>
      <c r="BX485" s="56" t="str">
        <f t="shared" ca="1" si="550"/>
        <v/>
      </c>
      <c r="BY485" s="56" t="str">
        <f t="shared" ca="1" si="551"/>
        <v/>
      </c>
      <c r="BZ485" s="57" t="str">
        <f t="shared" ca="1" si="552"/>
        <v/>
      </c>
      <c r="CA485" s="57" t="str">
        <f t="shared" ca="1" si="553"/>
        <v/>
      </c>
      <c r="CB485" s="58" t="str">
        <f t="shared" ca="1" si="554"/>
        <v/>
      </c>
      <c r="CC485" s="57" t="str">
        <f t="shared" ca="1" si="555"/>
        <v/>
      </c>
      <c r="CD485" s="57" t="str">
        <f t="shared" ca="1" si="556"/>
        <v/>
      </c>
      <c r="CE485" s="58" t="str">
        <f t="shared" ca="1" si="557"/>
        <v/>
      </c>
      <c r="CF485" s="59" t="str">
        <f t="shared" ca="1" si="558"/>
        <v/>
      </c>
      <c r="CG485" s="57" t="str">
        <f t="shared" ca="1" si="559"/>
        <v/>
      </c>
      <c r="CH485" s="57" t="str">
        <f t="shared" ca="1" si="560"/>
        <v/>
      </c>
      <c r="CI485" s="57" t="str">
        <f t="shared" ca="1" si="561"/>
        <v/>
      </c>
      <c r="CJ485" s="57" t="str">
        <f t="shared" ca="1" si="562"/>
        <v/>
      </c>
      <c r="CK485" s="57" t="str">
        <f t="shared" ca="1" si="563"/>
        <v/>
      </c>
      <c r="CL485" s="57" t="str">
        <f t="shared" ca="1" si="564"/>
        <v/>
      </c>
      <c r="CM485" s="57" t="str">
        <f t="shared" ca="1" si="565"/>
        <v/>
      </c>
      <c r="CN485" s="57" t="str">
        <f t="shared" ca="1" si="566"/>
        <v/>
      </c>
      <c r="CO485" s="57" t="str">
        <f t="shared" ca="1" si="567"/>
        <v/>
      </c>
      <c r="CP485" s="57" t="str">
        <f t="shared" ca="1" si="568"/>
        <v/>
      </c>
      <c r="CQ485" s="57" t="str">
        <f t="shared" ca="1" si="569"/>
        <v/>
      </c>
      <c r="CR485" s="57" t="str">
        <f t="shared" ca="1" si="570"/>
        <v/>
      </c>
      <c r="CS485" s="60" t="str">
        <f t="shared" ca="1" si="571"/>
        <v/>
      </c>
      <c r="CT485" s="60" t="str">
        <f t="shared" ca="1" si="572"/>
        <v/>
      </c>
      <c r="CU485" s="60" t="str">
        <f t="shared" ca="1" si="573"/>
        <v/>
      </c>
      <c r="CV485" s="60" t="str">
        <f t="shared" ca="1" si="574"/>
        <v/>
      </c>
      <c r="CW485" s="60" t="str">
        <f t="shared" ca="1" si="575"/>
        <v/>
      </c>
      <c r="CX485" s="60" t="str">
        <f t="shared" ca="1" si="576"/>
        <v/>
      </c>
      <c r="CY485" s="60" t="str">
        <f t="shared" ca="1" si="577"/>
        <v/>
      </c>
      <c r="CZ485" s="60" t="str">
        <f t="shared" ca="1" si="578"/>
        <v/>
      </c>
      <c r="DA485" s="65" t="str">
        <f t="shared" ca="1" si="579"/>
        <v/>
      </c>
      <c r="DB485" s="65" t="str">
        <f t="shared" ca="1" si="580"/>
        <v/>
      </c>
      <c r="DC485" s="65" t="str">
        <f t="shared" ca="1" si="581"/>
        <v/>
      </c>
      <c r="DD485" s="65" t="str">
        <f t="shared" ca="1" si="582"/>
        <v/>
      </c>
      <c r="DE485" s="65" t="str">
        <f t="shared" ca="1" si="583"/>
        <v/>
      </c>
      <c r="DF485" s="66" t="str">
        <f t="shared" ca="1" si="584"/>
        <v/>
      </c>
      <c r="DG485" s="66" t="str">
        <f t="shared" ca="1" si="585"/>
        <v/>
      </c>
      <c r="DH485" s="66" t="str">
        <f t="shared" ca="1" si="586"/>
        <v/>
      </c>
      <c r="DI485" s="66" t="str">
        <f t="shared" ca="1" si="587"/>
        <v/>
      </c>
      <c r="DJ485" s="66" t="str">
        <f t="shared" ca="1" si="588"/>
        <v/>
      </c>
      <c r="DK485" s="65" t="str">
        <f t="shared" ca="1" si="589"/>
        <v/>
      </c>
      <c r="DL485" s="65" t="str">
        <f t="shared" ca="1" si="590"/>
        <v/>
      </c>
      <c r="DM485" s="65" t="str">
        <f t="shared" ca="1" si="591"/>
        <v/>
      </c>
      <c r="DN485" s="65" t="str">
        <f t="shared" ca="1" si="592"/>
        <v/>
      </c>
      <c r="DO485" s="65" t="str">
        <f t="shared" ca="1" si="593"/>
        <v/>
      </c>
      <c r="DP485" s="65" t="str">
        <f t="shared" ca="1" si="594"/>
        <v/>
      </c>
      <c r="DQ485" s="65" t="str">
        <f t="shared" ca="1" si="595"/>
        <v/>
      </c>
      <c r="DR485" s="69" t="str">
        <f t="shared" ca="1" si="596"/>
        <v/>
      </c>
      <c r="DS485" s="69" t="str">
        <f t="shared" ca="1" si="597"/>
        <v/>
      </c>
      <c r="DT485" s="69" t="str">
        <f t="shared" ca="1" si="598"/>
        <v/>
      </c>
      <c r="DU485" s="69" t="str">
        <f t="shared" ca="1" si="599"/>
        <v/>
      </c>
      <c r="DV485" s="69" t="str">
        <f t="shared" ca="1" si="600"/>
        <v/>
      </c>
      <c r="DW485" s="69" t="str">
        <f t="shared" ca="1" si="601"/>
        <v/>
      </c>
      <c r="DX485" s="69" t="str">
        <f t="shared" ca="1" si="602"/>
        <v/>
      </c>
      <c r="DY485" s="69" t="str">
        <f t="shared" ca="1" si="603"/>
        <v/>
      </c>
      <c r="DZ485" s="72" t="str">
        <f t="shared" ca="1" si="604"/>
        <v/>
      </c>
      <c r="EA485" s="72" t="str">
        <f t="shared" ca="1" si="605"/>
        <v/>
      </c>
      <c r="EB485" s="72" t="str">
        <f t="shared" ca="1" si="606"/>
        <v/>
      </c>
      <c r="EC485" s="65" t="str">
        <f t="shared" ca="1" si="607"/>
        <v/>
      </c>
      <c r="ED485" s="65" t="str">
        <f t="shared" ca="1" si="608"/>
        <v/>
      </c>
      <c r="EE485" s="65" t="str">
        <f t="shared" ca="1" si="609"/>
        <v/>
      </c>
      <c r="EF485" s="65" t="str">
        <f t="shared" ca="1" si="610"/>
        <v/>
      </c>
      <c r="EG485" s="65" t="str">
        <f t="shared" ca="1" si="611"/>
        <v/>
      </c>
      <c r="EH485" s="65" t="str">
        <f t="shared" ca="1" si="612"/>
        <v/>
      </c>
      <c r="EI485" s="429" t="str">
        <f t="shared" ca="1" si="613"/>
        <v>No</v>
      </c>
      <c r="EJ485" s="428" t="str">
        <f t="shared" ca="1" si="614"/>
        <v/>
      </c>
      <c r="EK485" s="428" t="str">
        <f t="shared" ca="1" si="615"/>
        <v/>
      </c>
      <c r="EL485" s="65" t="str">
        <f t="shared" ca="1" si="616"/>
        <v/>
      </c>
      <c r="EM485" s="65" t="str">
        <f t="shared" ca="1" si="617"/>
        <v/>
      </c>
      <c r="EN485" s="65" t="str">
        <f t="shared" ca="1" si="618"/>
        <v/>
      </c>
      <c r="EO485" s="433" t="str">
        <f t="shared" ca="1" si="619"/>
        <v/>
      </c>
      <c r="EP485" s="433" t="str">
        <f t="shared" ca="1" si="620"/>
        <v/>
      </c>
      <c r="EQ485" s="433" t="str">
        <f t="shared" ca="1" si="621"/>
        <v/>
      </c>
      <c r="ER485" s="433" t="str">
        <f t="shared" ca="1" si="622"/>
        <v/>
      </c>
      <c r="ES485" s="433" t="str">
        <f t="shared" ca="1" si="623"/>
        <v/>
      </c>
      <c r="ET485" s="433" t="str">
        <f t="shared" ca="1" si="624"/>
        <v/>
      </c>
      <c r="EU485" s="433" t="str">
        <f ca="1">IF(OR(CO485="",CQ485=""),"",Discipline!$P$3*CO485+Discipline!$X$3*CQ485)</f>
        <v/>
      </c>
      <c r="EV485" s="433" t="str">
        <f ca="1">IF(OR(CP485="",CR485=""),"",Discipline!$P$3*CP485+Discipline!$X$3*CR485)</f>
        <v/>
      </c>
    </row>
    <row r="486" spans="1:152" x14ac:dyDescent="0.25">
      <c r="A486" s="10" t="str">
        <f ca="1">IFERROR(RANK(order!A486,order!A$3:A$554,0),"")</f>
        <v/>
      </c>
      <c r="B486" s="10" t="str">
        <f ca="1">IFERROR(RANK(order!B486,order!B$3:B$554,0),"")</f>
        <v/>
      </c>
      <c r="C486" s="10" t="str">
        <f ca="1">IFERROR(RANK(order!C486,order!C$3:C$554,0),"")</f>
        <v/>
      </c>
      <c r="D486" s="4" t="str">
        <f ca="1">IFERROR(RANK(order!D486,order!D$3:D$554,0),"")</f>
        <v/>
      </c>
      <c r="E486" s="4" t="str">
        <f ca="1">IFERROR(RANK(order!E486,order!E$3:E$554,0),"")</f>
        <v/>
      </c>
      <c r="F486" s="4" t="str">
        <f ca="1">IFERROR(RANK(order!F486,order!F$3:F$554,0),"")</f>
        <v/>
      </c>
      <c r="G486" s="10" t="str">
        <f ca="1">IFERROR(RANK(order!G486,order!G$3:G$554,0),"")</f>
        <v/>
      </c>
      <c r="H486" s="10" t="str">
        <f ca="1">IFERROR(RANK(order!H486,order!H$3:H$554,0),"")</f>
        <v/>
      </c>
      <c r="I486" s="10" t="str">
        <f ca="1">IFERROR(RANK(order!I486,order!I$3:I$554,0),"")</f>
        <v/>
      </c>
      <c r="J486" s="4" t="str">
        <f ca="1">IFERROR(RANK(order!J486,order!J$3:J$554,0),"")</f>
        <v/>
      </c>
      <c r="K486" s="4" t="str">
        <f ca="1">IFERROR(RANK(order!K486,order!K$3:K$554,0),"")</f>
        <v/>
      </c>
      <c r="L486" s="4" t="str">
        <f ca="1">IFERROR(RANK(order!L486,order!L$3:L$554,0),"")</f>
        <v/>
      </c>
      <c r="M486" s="10" t="str">
        <f ca="1">IFERROR(RANK(order!M486,order!M$3:M$554,0),"")</f>
        <v/>
      </c>
      <c r="N486" s="10" t="str">
        <f ca="1">IFERROR(RANK(order!N486,order!N$3:N$554,0),"")</f>
        <v/>
      </c>
      <c r="O486" s="10" t="str">
        <f ca="1">IFERROR(RANK(order!O486,order!O$3:O$554,0),"")</f>
        <v/>
      </c>
      <c r="P486" s="4" t="str">
        <f ca="1">IFERROR(RANK(order!P486,order!P$3:P$554,0),"")</f>
        <v/>
      </c>
      <c r="Q486" s="4" t="str">
        <f ca="1">IFERROR(RANK(order!Q486,order!Q$3:Q$554,0),"")</f>
        <v/>
      </c>
      <c r="R486" s="4" t="str">
        <f ca="1">IFERROR(RANK(order!R486,order!R$3:R$554,0),"")</f>
        <v/>
      </c>
      <c r="S486" s="10" t="str">
        <f ca="1">IFERROR(RANK(order!S486,order!S$3:S$554,0),"")</f>
        <v/>
      </c>
      <c r="T486" s="10" t="str">
        <f ca="1">IFERROR(RANK(order!T486,order!T$3:T$554,0),"")</f>
        <v/>
      </c>
      <c r="U486" s="10" t="str">
        <f ca="1">IFERROR(RANK(order!U486,order!U$3:U$554,0),"")</f>
        <v/>
      </c>
      <c r="V486" s="4" t="str">
        <f ca="1">IFERROR(RANK(order!V486,order!V$3:V$554,0),"")</f>
        <v/>
      </c>
      <c r="W486" s="4" t="str">
        <f ca="1">IFERROR(RANK(order!W486,order!W$3:W$554,0),"")</f>
        <v/>
      </c>
      <c r="X486" s="4" t="str">
        <f ca="1">IFERROR(RANK(order!X486,order!X$3:X$554,0),"")</f>
        <v/>
      </c>
      <c r="Y486" s="10" t="str">
        <f ca="1">IFERROR(RANK(order!Y486,order!Y$3:Y$554,0),"")</f>
        <v/>
      </c>
      <c r="Z486" s="10" t="str">
        <f ca="1">IFERROR(RANK(order!Z486,order!Z$3:Z$554,0),"")</f>
        <v/>
      </c>
      <c r="AA486" s="10" t="str">
        <f ca="1">IFERROR(RANK(order!AA486,order!AA$3:AA$554,0),"")</f>
        <v/>
      </c>
      <c r="AB486" s="4" t="str">
        <f ca="1">IFERROR(RANK(order!AB486,order!AB$3:AB$554,0),"")</f>
        <v/>
      </c>
      <c r="AC486" s="4" t="str">
        <f ca="1">IFERROR(RANK(order!AC486,order!AC$3:AC$554,0),"")</f>
        <v/>
      </c>
      <c r="AD486" s="4" t="str">
        <f ca="1">IFERROR(RANK(order!AD486,order!AD$3:AD$554,0),"")</f>
        <v/>
      </c>
      <c r="AE486" s="10" t="str">
        <f ca="1">IFERROR(RANK(order!AE486,order!AE$3:AE$554,0),"")</f>
        <v/>
      </c>
      <c r="AF486" s="10" t="str">
        <f ca="1">IFERROR(RANK(order!AF486,order!AF$3:AF$554,0),"")</f>
        <v/>
      </c>
      <c r="AG486" s="10" t="str">
        <f ca="1">IFERROR(RANK(order!AG486,order!AG$3:AG$554,0),"")</f>
        <v/>
      </c>
      <c r="AH486" s="4" t="str">
        <f ca="1">IFERROR(RANK(order!AH486,order!AH$3:AH$554,0),"")</f>
        <v/>
      </c>
      <c r="AI486" s="4" t="str">
        <f ca="1">IFERROR(RANK(order!AI486,order!AI$3:AI$554,0),"")</f>
        <v/>
      </c>
      <c r="AJ486" s="4" t="str">
        <f ca="1">IFERROR(RANK(order!AJ486,order!AJ$3:AJ$554,0),"")</f>
        <v/>
      </c>
      <c r="AK486" s="10" t="str">
        <f ca="1">IFERROR(RANK(order!AK486,order!AK$3:AK$554,0),"")</f>
        <v/>
      </c>
      <c r="AL486" s="10" t="str">
        <f ca="1">IFERROR(RANK(order!AL486,order!AL$3:AL$554,0),"")</f>
        <v/>
      </c>
      <c r="AM486" s="10" t="str">
        <f ca="1">IFERROR(RANK(order!AM486,order!AM$3:AM$554,0),"")</f>
        <v/>
      </c>
      <c r="AN486" s="4" t="str">
        <f ca="1">IFERROR(RANK(order!AN486,order!AN$3:AN$554,0),"")</f>
        <v/>
      </c>
      <c r="AO486" s="4" t="str">
        <f ca="1">IFERROR(RANK(order!AO486,order!AO$3:AO$554,0),"")</f>
        <v/>
      </c>
      <c r="AP486" s="4" t="str">
        <f ca="1">IFERROR(RANK(order!AP486,order!AP$3:AP$554,0),"")</f>
        <v/>
      </c>
      <c r="AQ486" s="10" t="str">
        <f ca="1">IFERROR(RANK(order!AQ486,order!AQ$3:AQ$554,0),"")</f>
        <v/>
      </c>
      <c r="AR486" s="10" t="str">
        <f ca="1">IFERROR(RANK(order!AR486,order!AR$3:AR$554,0),"")</f>
        <v/>
      </c>
      <c r="AS486" s="10" t="str">
        <f ca="1">IFERROR(RANK(order!AS486,order!AS$3:AS$554,0),"")</f>
        <v/>
      </c>
      <c r="AT486" s="4" t="str">
        <f ca="1">IFERROR(RANK(order!AT486,order!AT$3:AT$554,0),"")</f>
        <v/>
      </c>
      <c r="AU486" s="4" t="str">
        <f ca="1">IFERROR(RANK(order!AU486,order!AU$3:AU$554,0),"")</f>
        <v/>
      </c>
      <c r="AV486" s="4" t="str">
        <f ca="1">IFERROR(RANK(order!AV486,order!AV$3:AV$554,0),"")</f>
        <v/>
      </c>
      <c r="AW486" s="10" t="str">
        <f ca="1">IFERROR(RANK(order!AW486,order!AW$3:AW$554,0),"")</f>
        <v/>
      </c>
      <c r="AX486" s="10" t="str">
        <f ca="1">IFERROR(RANK(order!AX486,order!AX$3:AX$554,0),"")</f>
        <v/>
      </c>
      <c r="AY486" s="10" t="str">
        <f ca="1">IFERROR(RANK(order!AY486,order!AY$3:AY$554,0),"")</f>
        <v/>
      </c>
      <c r="AZ486" s="4" t="str">
        <f ca="1">IFERROR(RANK(order!AZ486,order!AZ$3:AZ$554,0),"")</f>
        <v/>
      </c>
      <c r="BA486" s="4" t="str">
        <f ca="1">IFERROR(RANK(order!BA486,order!BA$3:BA$554,0),"")</f>
        <v/>
      </c>
      <c r="BB486" s="4" t="str">
        <f ca="1">IFERROR(RANK(order!BB486,order!BB$3:BB$554,0),"")</f>
        <v/>
      </c>
      <c r="BC486" s="10" t="str">
        <f ca="1">IFERROR(RANK(order!BC486,order!BC$3:BC$554,0),"")</f>
        <v/>
      </c>
      <c r="BD486" s="10" t="str">
        <f ca="1">IFERROR(RANK(order!BD486,order!BD$3:BD$554,0),"")</f>
        <v/>
      </c>
      <c r="BE486" s="10" t="str">
        <f ca="1">IFERROR(RANK(order!BE486,order!BE$3:BE$554,0),"")</f>
        <v/>
      </c>
      <c r="BF486" s="4" t="str">
        <f ca="1">IFERROR(RANK(order!BF486,order!BF$3:BF$554,0),"")</f>
        <v/>
      </c>
      <c r="BG486" s="4" t="str">
        <f ca="1">IFERROR(RANK(order!BG486,order!BG$3:BG$554,0),"")</f>
        <v/>
      </c>
      <c r="BH486" s="4" t="str">
        <f ca="1">IFERROR(RANK(order!BH486,order!BH$3:BH$554,0),"")</f>
        <v/>
      </c>
      <c r="BI486" s="10" t="str">
        <f ca="1">IFERROR(RANK(order!BI486,order!BI$3:BI$554,0),"")</f>
        <v/>
      </c>
      <c r="BJ486" s="10" t="str">
        <f ca="1">IFERROR(RANK(order!BJ486,order!BJ$3:BJ$554,0),"")</f>
        <v/>
      </c>
      <c r="BK486" s="10" t="str">
        <f ca="1">IFERROR(RANK(order!BK486,order!BK$3:BK$554,0),"")</f>
        <v/>
      </c>
      <c r="BL486" s="4" t="str">
        <f ca="1">IFERROR(RANK(order!BL486,order!BL$3:BL$554,0),"")</f>
        <v/>
      </c>
      <c r="BM486" s="4" t="str">
        <f ca="1">IFERROR(RANK(order!BM486,order!BM$3:BM$554,0),"")</f>
        <v/>
      </c>
      <c r="BN486" s="4" t="str">
        <f ca="1">IFERROR(RANK(order!BN486,order!BN$3:BN$554,0),"")</f>
        <v/>
      </c>
      <c r="BO486" s="10" t="str">
        <f ca="1">IFERROR(RANK(order!BO486,order!BO$3:BO$554,0),"")</f>
        <v/>
      </c>
      <c r="BP486" s="10" t="str">
        <f ca="1">IFERROR(RANK(order!BP486,order!BP$3:BP$554,0),"")</f>
        <v/>
      </c>
      <c r="BQ486" s="10" t="str">
        <f ca="1">IFERROR(RANK(order!BQ486,order!BQ$3:BQ$554,0),"")</f>
        <v/>
      </c>
      <c r="BR486" s="4" t="str">
        <f ca="1">IFERROR(RANK(order!BR486,order!BR$3:BR$554,0),"")</f>
        <v/>
      </c>
      <c r="BS486" s="4" t="str">
        <f ca="1">IFERROR(RANK(order!BS486,order!BS$3:BS$554,0),"")</f>
        <v/>
      </c>
      <c r="BT486" s="4" t="str">
        <f ca="1">IFERROR(RANK(order!BT486,order!BT$3:BT$554,0),"")</f>
        <v/>
      </c>
      <c r="BU486" s="95">
        <f t="shared" si="625"/>
        <v>484</v>
      </c>
      <c r="BV486" s="35" t="str">
        <f t="shared" si="626"/>
        <v>E1</v>
      </c>
      <c r="BW486" s="55">
        <f t="shared" ca="1" si="549"/>
        <v>0</v>
      </c>
      <c r="BX486" s="56" t="str">
        <f t="shared" ca="1" si="550"/>
        <v/>
      </c>
      <c r="BY486" s="56" t="str">
        <f t="shared" ca="1" si="551"/>
        <v/>
      </c>
      <c r="BZ486" s="57" t="str">
        <f t="shared" ca="1" si="552"/>
        <v/>
      </c>
      <c r="CA486" s="57" t="str">
        <f t="shared" ca="1" si="553"/>
        <v/>
      </c>
      <c r="CB486" s="58" t="str">
        <f t="shared" ca="1" si="554"/>
        <v/>
      </c>
      <c r="CC486" s="57" t="str">
        <f t="shared" ca="1" si="555"/>
        <v/>
      </c>
      <c r="CD486" s="57" t="str">
        <f t="shared" ca="1" si="556"/>
        <v/>
      </c>
      <c r="CE486" s="58" t="str">
        <f t="shared" ca="1" si="557"/>
        <v/>
      </c>
      <c r="CF486" s="59" t="str">
        <f t="shared" ca="1" si="558"/>
        <v/>
      </c>
      <c r="CG486" s="57" t="str">
        <f t="shared" ca="1" si="559"/>
        <v/>
      </c>
      <c r="CH486" s="57" t="str">
        <f t="shared" ca="1" si="560"/>
        <v/>
      </c>
      <c r="CI486" s="57" t="str">
        <f t="shared" ca="1" si="561"/>
        <v/>
      </c>
      <c r="CJ486" s="57" t="str">
        <f t="shared" ca="1" si="562"/>
        <v/>
      </c>
      <c r="CK486" s="57" t="str">
        <f t="shared" ca="1" si="563"/>
        <v/>
      </c>
      <c r="CL486" s="57" t="str">
        <f t="shared" ca="1" si="564"/>
        <v/>
      </c>
      <c r="CM486" s="57" t="str">
        <f t="shared" ca="1" si="565"/>
        <v/>
      </c>
      <c r="CN486" s="57" t="str">
        <f t="shared" ca="1" si="566"/>
        <v/>
      </c>
      <c r="CO486" s="57" t="str">
        <f t="shared" ca="1" si="567"/>
        <v/>
      </c>
      <c r="CP486" s="57" t="str">
        <f t="shared" ca="1" si="568"/>
        <v/>
      </c>
      <c r="CQ486" s="57" t="str">
        <f t="shared" ca="1" si="569"/>
        <v/>
      </c>
      <c r="CR486" s="57" t="str">
        <f t="shared" ca="1" si="570"/>
        <v/>
      </c>
      <c r="CS486" s="60" t="str">
        <f t="shared" ca="1" si="571"/>
        <v/>
      </c>
      <c r="CT486" s="60" t="str">
        <f t="shared" ca="1" si="572"/>
        <v/>
      </c>
      <c r="CU486" s="60" t="str">
        <f t="shared" ca="1" si="573"/>
        <v/>
      </c>
      <c r="CV486" s="60" t="str">
        <f t="shared" ca="1" si="574"/>
        <v/>
      </c>
      <c r="CW486" s="60" t="str">
        <f t="shared" ca="1" si="575"/>
        <v/>
      </c>
      <c r="CX486" s="60" t="str">
        <f t="shared" ca="1" si="576"/>
        <v/>
      </c>
      <c r="CY486" s="60" t="str">
        <f t="shared" ca="1" si="577"/>
        <v/>
      </c>
      <c r="CZ486" s="60" t="str">
        <f t="shared" ca="1" si="578"/>
        <v/>
      </c>
      <c r="DA486" s="65" t="str">
        <f t="shared" ca="1" si="579"/>
        <v/>
      </c>
      <c r="DB486" s="65" t="str">
        <f t="shared" ca="1" si="580"/>
        <v/>
      </c>
      <c r="DC486" s="65" t="str">
        <f t="shared" ca="1" si="581"/>
        <v/>
      </c>
      <c r="DD486" s="65" t="str">
        <f t="shared" ca="1" si="582"/>
        <v/>
      </c>
      <c r="DE486" s="65" t="str">
        <f t="shared" ca="1" si="583"/>
        <v/>
      </c>
      <c r="DF486" s="66" t="str">
        <f t="shared" ca="1" si="584"/>
        <v/>
      </c>
      <c r="DG486" s="66" t="str">
        <f t="shared" ca="1" si="585"/>
        <v/>
      </c>
      <c r="DH486" s="66" t="str">
        <f t="shared" ca="1" si="586"/>
        <v/>
      </c>
      <c r="DI486" s="66" t="str">
        <f t="shared" ca="1" si="587"/>
        <v/>
      </c>
      <c r="DJ486" s="66" t="str">
        <f t="shared" ca="1" si="588"/>
        <v/>
      </c>
      <c r="DK486" s="65" t="str">
        <f t="shared" ca="1" si="589"/>
        <v/>
      </c>
      <c r="DL486" s="65" t="str">
        <f t="shared" ca="1" si="590"/>
        <v/>
      </c>
      <c r="DM486" s="65" t="str">
        <f t="shared" ca="1" si="591"/>
        <v/>
      </c>
      <c r="DN486" s="65" t="str">
        <f t="shared" ca="1" si="592"/>
        <v/>
      </c>
      <c r="DO486" s="65" t="str">
        <f t="shared" ca="1" si="593"/>
        <v/>
      </c>
      <c r="DP486" s="65" t="str">
        <f t="shared" ca="1" si="594"/>
        <v/>
      </c>
      <c r="DQ486" s="65" t="str">
        <f t="shared" ca="1" si="595"/>
        <v/>
      </c>
      <c r="DR486" s="69" t="str">
        <f t="shared" ca="1" si="596"/>
        <v/>
      </c>
      <c r="DS486" s="69" t="str">
        <f t="shared" ca="1" si="597"/>
        <v/>
      </c>
      <c r="DT486" s="69" t="str">
        <f t="shared" ca="1" si="598"/>
        <v/>
      </c>
      <c r="DU486" s="69" t="str">
        <f t="shared" ca="1" si="599"/>
        <v/>
      </c>
      <c r="DV486" s="69" t="str">
        <f t="shared" ca="1" si="600"/>
        <v/>
      </c>
      <c r="DW486" s="69" t="str">
        <f t="shared" ca="1" si="601"/>
        <v/>
      </c>
      <c r="DX486" s="69" t="str">
        <f t="shared" ca="1" si="602"/>
        <v/>
      </c>
      <c r="DY486" s="69" t="str">
        <f t="shared" ca="1" si="603"/>
        <v/>
      </c>
      <c r="DZ486" s="72" t="str">
        <f t="shared" ca="1" si="604"/>
        <v/>
      </c>
      <c r="EA486" s="72" t="str">
        <f t="shared" ca="1" si="605"/>
        <v/>
      </c>
      <c r="EB486" s="72" t="str">
        <f t="shared" ca="1" si="606"/>
        <v/>
      </c>
      <c r="EC486" s="65" t="str">
        <f t="shared" ca="1" si="607"/>
        <v/>
      </c>
      <c r="ED486" s="65" t="str">
        <f t="shared" ca="1" si="608"/>
        <v/>
      </c>
      <c r="EE486" s="65" t="str">
        <f t="shared" ca="1" si="609"/>
        <v/>
      </c>
      <c r="EF486" s="65" t="str">
        <f t="shared" ca="1" si="610"/>
        <v/>
      </c>
      <c r="EG486" s="65" t="str">
        <f t="shared" ca="1" si="611"/>
        <v/>
      </c>
      <c r="EH486" s="65" t="str">
        <f t="shared" ca="1" si="612"/>
        <v/>
      </c>
      <c r="EI486" s="429" t="str">
        <f t="shared" ca="1" si="613"/>
        <v>No</v>
      </c>
      <c r="EJ486" s="428" t="str">
        <f t="shared" ca="1" si="614"/>
        <v/>
      </c>
      <c r="EK486" s="428" t="str">
        <f t="shared" ca="1" si="615"/>
        <v/>
      </c>
      <c r="EL486" s="65" t="str">
        <f t="shared" ca="1" si="616"/>
        <v/>
      </c>
      <c r="EM486" s="65" t="str">
        <f t="shared" ca="1" si="617"/>
        <v/>
      </c>
      <c r="EN486" s="65" t="str">
        <f t="shared" ca="1" si="618"/>
        <v/>
      </c>
      <c r="EO486" s="433" t="str">
        <f t="shared" ca="1" si="619"/>
        <v/>
      </c>
      <c r="EP486" s="433" t="str">
        <f t="shared" ca="1" si="620"/>
        <v/>
      </c>
      <c r="EQ486" s="433" t="str">
        <f t="shared" ca="1" si="621"/>
        <v/>
      </c>
      <c r="ER486" s="433" t="str">
        <f t="shared" ca="1" si="622"/>
        <v/>
      </c>
      <c r="ES486" s="433" t="str">
        <f t="shared" ca="1" si="623"/>
        <v/>
      </c>
      <c r="ET486" s="433" t="str">
        <f t="shared" ca="1" si="624"/>
        <v/>
      </c>
      <c r="EU486" s="433" t="str">
        <f ca="1">IF(OR(CO486="",CQ486=""),"",Discipline!$P$3*CO486+Discipline!$X$3*CQ486)</f>
        <v/>
      </c>
      <c r="EV486" s="433" t="str">
        <f ca="1">IF(OR(CP486="",CR486=""),"",Discipline!$P$3*CP486+Discipline!$X$3*CR486)</f>
        <v/>
      </c>
    </row>
    <row r="487" spans="1:152" x14ac:dyDescent="0.25">
      <c r="A487" s="10" t="str">
        <f ca="1">IFERROR(RANK(order!A487,order!A$3:A$554,0),"")</f>
        <v/>
      </c>
      <c r="B487" s="10" t="str">
        <f ca="1">IFERROR(RANK(order!B487,order!B$3:B$554,0),"")</f>
        <v/>
      </c>
      <c r="C487" s="10" t="str">
        <f ca="1">IFERROR(RANK(order!C487,order!C$3:C$554,0),"")</f>
        <v/>
      </c>
      <c r="D487" s="4" t="str">
        <f ca="1">IFERROR(RANK(order!D487,order!D$3:D$554,0),"")</f>
        <v/>
      </c>
      <c r="E487" s="4" t="str">
        <f ca="1">IFERROR(RANK(order!E487,order!E$3:E$554,0),"")</f>
        <v/>
      </c>
      <c r="F487" s="4" t="str">
        <f ca="1">IFERROR(RANK(order!F487,order!F$3:F$554,0),"")</f>
        <v/>
      </c>
      <c r="G487" s="10" t="str">
        <f ca="1">IFERROR(RANK(order!G487,order!G$3:G$554,0),"")</f>
        <v/>
      </c>
      <c r="H487" s="10" t="str">
        <f ca="1">IFERROR(RANK(order!H487,order!H$3:H$554,0),"")</f>
        <v/>
      </c>
      <c r="I487" s="10" t="str">
        <f ca="1">IFERROR(RANK(order!I487,order!I$3:I$554,0),"")</f>
        <v/>
      </c>
      <c r="J487" s="4" t="str">
        <f ca="1">IFERROR(RANK(order!J487,order!J$3:J$554,0),"")</f>
        <v/>
      </c>
      <c r="K487" s="4" t="str">
        <f ca="1">IFERROR(RANK(order!K487,order!K$3:K$554,0),"")</f>
        <v/>
      </c>
      <c r="L487" s="4" t="str">
        <f ca="1">IFERROR(RANK(order!L487,order!L$3:L$554,0),"")</f>
        <v/>
      </c>
      <c r="M487" s="10" t="str">
        <f ca="1">IFERROR(RANK(order!M487,order!M$3:M$554,0),"")</f>
        <v/>
      </c>
      <c r="N487" s="10" t="str">
        <f ca="1">IFERROR(RANK(order!N487,order!N$3:N$554,0),"")</f>
        <v/>
      </c>
      <c r="O487" s="10" t="str">
        <f ca="1">IFERROR(RANK(order!O487,order!O$3:O$554,0),"")</f>
        <v/>
      </c>
      <c r="P487" s="4" t="str">
        <f ca="1">IFERROR(RANK(order!P487,order!P$3:P$554,0),"")</f>
        <v/>
      </c>
      <c r="Q487" s="4" t="str">
        <f ca="1">IFERROR(RANK(order!Q487,order!Q$3:Q$554,0),"")</f>
        <v/>
      </c>
      <c r="R487" s="4" t="str">
        <f ca="1">IFERROR(RANK(order!R487,order!R$3:R$554,0),"")</f>
        <v/>
      </c>
      <c r="S487" s="10" t="str">
        <f ca="1">IFERROR(RANK(order!S487,order!S$3:S$554,0),"")</f>
        <v/>
      </c>
      <c r="T487" s="10" t="str">
        <f ca="1">IFERROR(RANK(order!T487,order!T$3:T$554,0),"")</f>
        <v/>
      </c>
      <c r="U487" s="10" t="str">
        <f ca="1">IFERROR(RANK(order!U487,order!U$3:U$554,0),"")</f>
        <v/>
      </c>
      <c r="V487" s="4" t="str">
        <f ca="1">IFERROR(RANK(order!V487,order!V$3:V$554,0),"")</f>
        <v/>
      </c>
      <c r="W487" s="4" t="str">
        <f ca="1">IFERROR(RANK(order!W487,order!W$3:W$554,0),"")</f>
        <v/>
      </c>
      <c r="X487" s="4" t="str">
        <f ca="1">IFERROR(RANK(order!X487,order!X$3:X$554,0),"")</f>
        <v/>
      </c>
      <c r="Y487" s="10" t="str">
        <f ca="1">IFERROR(RANK(order!Y487,order!Y$3:Y$554,0),"")</f>
        <v/>
      </c>
      <c r="Z487" s="10" t="str">
        <f ca="1">IFERROR(RANK(order!Z487,order!Z$3:Z$554,0),"")</f>
        <v/>
      </c>
      <c r="AA487" s="10" t="str">
        <f ca="1">IFERROR(RANK(order!AA487,order!AA$3:AA$554,0),"")</f>
        <v/>
      </c>
      <c r="AB487" s="4" t="str">
        <f ca="1">IFERROR(RANK(order!AB487,order!AB$3:AB$554,0),"")</f>
        <v/>
      </c>
      <c r="AC487" s="4" t="str">
        <f ca="1">IFERROR(RANK(order!AC487,order!AC$3:AC$554,0),"")</f>
        <v/>
      </c>
      <c r="AD487" s="4" t="str">
        <f ca="1">IFERROR(RANK(order!AD487,order!AD$3:AD$554,0),"")</f>
        <v/>
      </c>
      <c r="AE487" s="10" t="str">
        <f ca="1">IFERROR(RANK(order!AE487,order!AE$3:AE$554,0),"")</f>
        <v/>
      </c>
      <c r="AF487" s="10" t="str">
        <f ca="1">IFERROR(RANK(order!AF487,order!AF$3:AF$554,0),"")</f>
        <v/>
      </c>
      <c r="AG487" s="10" t="str">
        <f ca="1">IFERROR(RANK(order!AG487,order!AG$3:AG$554,0),"")</f>
        <v/>
      </c>
      <c r="AH487" s="4" t="str">
        <f ca="1">IFERROR(RANK(order!AH487,order!AH$3:AH$554,0),"")</f>
        <v/>
      </c>
      <c r="AI487" s="4" t="str">
        <f ca="1">IFERROR(RANK(order!AI487,order!AI$3:AI$554,0),"")</f>
        <v/>
      </c>
      <c r="AJ487" s="4" t="str">
        <f ca="1">IFERROR(RANK(order!AJ487,order!AJ$3:AJ$554,0),"")</f>
        <v/>
      </c>
      <c r="AK487" s="10" t="str">
        <f ca="1">IFERROR(RANK(order!AK487,order!AK$3:AK$554,0),"")</f>
        <v/>
      </c>
      <c r="AL487" s="10" t="str">
        <f ca="1">IFERROR(RANK(order!AL487,order!AL$3:AL$554,0),"")</f>
        <v/>
      </c>
      <c r="AM487" s="10" t="str">
        <f ca="1">IFERROR(RANK(order!AM487,order!AM$3:AM$554,0),"")</f>
        <v/>
      </c>
      <c r="AN487" s="4" t="str">
        <f ca="1">IFERROR(RANK(order!AN487,order!AN$3:AN$554,0),"")</f>
        <v/>
      </c>
      <c r="AO487" s="4" t="str">
        <f ca="1">IFERROR(RANK(order!AO487,order!AO$3:AO$554,0),"")</f>
        <v/>
      </c>
      <c r="AP487" s="4" t="str">
        <f ca="1">IFERROR(RANK(order!AP487,order!AP$3:AP$554,0),"")</f>
        <v/>
      </c>
      <c r="AQ487" s="10" t="str">
        <f ca="1">IFERROR(RANK(order!AQ487,order!AQ$3:AQ$554,0),"")</f>
        <v/>
      </c>
      <c r="AR487" s="10" t="str">
        <f ca="1">IFERROR(RANK(order!AR487,order!AR$3:AR$554,0),"")</f>
        <v/>
      </c>
      <c r="AS487" s="10" t="str">
        <f ca="1">IFERROR(RANK(order!AS487,order!AS$3:AS$554,0),"")</f>
        <v/>
      </c>
      <c r="AT487" s="4" t="str">
        <f ca="1">IFERROR(RANK(order!AT487,order!AT$3:AT$554,0),"")</f>
        <v/>
      </c>
      <c r="AU487" s="4" t="str">
        <f ca="1">IFERROR(RANK(order!AU487,order!AU$3:AU$554,0),"")</f>
        <v/>
      </c>
      <c r="AV487" s="4" t="str">
        <f ca="1">IFERROR(RANK(order!AV487,order!AV$3:AV$554,0),"")</f>
        <v/>
      </c>
      <c r="AW487" s="10" t="str">
        <f ca="1">IFERROR(RANK(order!AW487,order!AW$3:AW$554,0),"")</f>
        <v/>
      </c>
      <c r="AX487" s="10" t="str">
        <f ca="1">IFERROR(RANK(order!AX487,order!AX$3:AX$554,0),"")</f>
        <v/>
      </c>
      <c r="AY487" s="10" t="str">
        <f ca="1">IFERROR(RANK(order!AY487,order!AY$3:AY$554,0),"")</f>
        <v/>
      </c>
      <c r="AZ487" s="4" t="str">
        <f ca="1">IFERROR(RANK(order!AZ487,order!AZ$3:AZ$554,0),"")</f>
        <v/>
      </c>
      <c r="BA487" s="4" t="str">
        <f ca="1">IFERROR(RANK(order!BA487,order!BA$3:BA$554,0),"")</f>
        <v/>
      </c>
      <c r="BB487" s="4" t="str">
        <f ca="1">IFERROR(RANK(order!BB487,order!BB$3:BB$554,0),"")</f>
        <v/>
      </c>
      <c r="BC487" s="10" t="str">
        <f ca="1">IFERROR(RANK(order!BC487,order!BC$3:BC$554,0),"")</f>
        <v/>
      </c>
      <c r="BD487" s="10" t="str">
        <f ca="1">IFERROR(RANK(order!BD487,order!BD$3:BD$554,0),"")</f>
        <v/>
      </c>
      <c r="BE487" s="10" t="str">
        <f ca="1">IFERROR(RANK(order!BE487,order!BE$3:BE$554,0),"")</f>
        <v/>
      </c>
      <c r="BF487" s="4" t="str">
        <f ca="1">IFERROR(RANK(order!BF487,order!BF$3:BF$554,0),"")</f>
        <v/>
      </c>
      <c r="BG487" s="4" t="str">
        <f ca="1">IFERROR(RANK(order!BG487,order!BG$3:BG$554,0),"")</f>
        <v/>
      </c>
      <c r="BH487" s="4" t="str">
        <f ca="1">IFERROR(RANK(order!BH487,order!BH$3:BH$554,0),"")</f>
        <v/>
      </c>
      <c r="BI487" s="10" t="str">
        <f ca="1">IFERROR(RANK(order!BI487,order!BI$3:BI$554,0),"")</f>
        <v/>
      </c>
      <c r="BJ487" s="10" t="str">
        <f ca="1">IFERROR(RANK(order!BJ487,order!BJ$3:BJ$554,0),"")</f>
        <v/>
      </c>
      <c r="BK487" s="10" t="str">
        <f ca="1">IFERROR(RANK(order!BK487,order!BK$3:BK$554,0),"")</f>
        <v/>
      </c>
      <c r="BL487" s="4" t="str">
        <f ca="1">IFERROR(RANK(order!BL487,order!BL$3:BL$554,0),"")</f>
        <v/>
      </c>
      <c r="BM487" s="4" t="str">
        <f ca="1">IFERROR(RANK(order!BM487,order!BM$3:BM$554,0),"")</f>
        <v/>
      </c>
      <c r="BN487" s="4" t="str">
        <f ca="1">IFERROR(RANK(order!BN487,order!BN$3:BN$554,0),"")</f>
        <v/>
      </c>
      <c r="BO487" s="10" t="str">
        <f ca="1">IFERROR(RANK(order!BO487,order!BO$3:BO$554,0),"")</f>
        <v/>
      </c>
      <c r="BP487" s="10" t="str">
        <f ca="1">IFERROR(RANK(order!BP487,order!BP$3:BP$554,0),"")</f>
        <v/>
      </c>
      <c r="BQ487" s="10" t="str">
        <f ca="1">IFERROR(RANK(order!BQ487,order!BQ$3:BQ$554,0),"")</f>
        <v/>
      </c>
      <c r="BR487" s="4" t="str">
        <f ca="1">IFERROR(RANK(order!BR487,order!BR$3:BR$554,0),"")</f>
        <v/>
      </c>
      <c r="BS487" s="4" t="str">
        <f ca="1">IFERROR(RANK(order!BS487,order!BS$3:BS$554,0),"")</f>
        <v/>
      </c>
      <c r="BT487" s="4" t="str">
        <f ca="1">IFERROR(RANK(order!BT487,order!BT$3:BT$554,0),"")</f>
        <v/>
      </c>
      <c r="BU487" s="95">
        <f t="shared" si="625"/>
        <v>485</v>
      </c>
      <c r="BV487" s="35" t="str">
        <f t="shared" si="626"/>
        <v>E1</v>
      </c>
      <c r="BW487" s="55">
        <f t="shared" ca="1" si="549"/>
        <v>0</v>
      </c>
      <c r="BX487" s="56" t="str">
        <f t="shared" ca="1" si="550"/>
        <v/>
      </c>
      <c r="BY487" s="56" t="str">
        <f t="shared" ca="1" si="551"/>
        <v/>
      </c>
      <c r="BZ487" s="57" t="str">
        <f t="shared" ca="1" si="552"/>
        <v/>
      </c>
      <c r="CA487" s="57" t="str">
        <f t="shared" ca="1" si="553"/>
        <v/>
      </c>
      <c r="CB487" s="58" t="str">
        <f t="shared" ca="1" si="554"/>
        <v/>
      </c>
      <c r="CC487" s="57" t="str">
        <f t="shared" ca="1" si="555"/>
        <v/>
      </c>
      <c r="CD487" s="57" t="str">
        <f t="shared" ca="1" si="556"/>
        <v/>
      </c>
      <c r="CE487" s="58" t="str">
        <f t="shared" ca="1" si="557"/>
        <v/>
      </c>
      <c r="CF487" s="59" t="str">
        <f t="shared" ca="1" si="558"/>
        <v/>
      </c>
      <c r="CG487" s="57" t="str">
        <f t="shared" ca="1" si="559"/>
        <v/>
      </c>
      <c r="CH487" s="57" t="str">
        <f t="shared" ca="1" si="560"/>
        <v/>
      </c>
      <c r="CI487" s="57" t="str">
        <f t="shared" ca="1" si="561"/>
        <v/>
      </c>
      <c r="CJ487" s="57" t="str">
        <f t="shared" ca="1" si="562"/>
        <v/>
      </c>
      <c r="CK487" s="57" t="str">
        <f t="shared" ca="1" si="563"/>
        <v/>
      </c>
      <c r="CL487" s="57" t="str">
        <f t="shared" ca="1" si="564"/>
        <v/>
      </c>
      <c r="CM487" s="57" t="str">
        <f t="shared" ca="1" si="565"/>
        <v/>
      </c>
      <c r="CN487" s="57" t="str">
        <f t="shared" ca="1" si="566"/>
        <v/>
      </c>
      <c r="CO487" s="57" t="str">
        <f t="shared" ca="1" si="567"/>
        <v/>
      </c>
      <c r="CP487" s="57" t="str">
        <f t="shared" ca="1" si="568"/>
        <v/>
      </c>
      <c r="CQ487" s="57" t="str">
        <f t="shared" ca="1" si="569"/>
        <v/>
      </c>
      <c r="CR487" s="57" t="str">
        <f t="shared" ca="1" si="570"/>
        <v/>
      </c>
      <c r="CS487" s="60" t="str">
        <f t="shared" ca="1" si="571"/>
        <v/>
      </c>
      <c r="CT487" s="60" t="str">
        <f t="shared" ca="1" si="572"/>
        <v/>
      </c>
      <c r="CU487" s="60" t="str">
        <f t="shared" ca="1" si="573"/>
        <v/>
      </c>
      <c r="CV487" s="60" t="str">
        <f t="shared" ca="1" si="574"/>
        <v/>
      </c>
      <c r="CW487" s="60" t="str">
        <f t="shared" ca="1" si="575"/>
        <v/>
      </c>
      <c r="CX487" s="60" t="str">
        <f t="shared" ca="1" si="576"/>
        <v/>
      </c>
      <c r="CY487" s="60" t="str">
        <f t="shared" ca="1" si="577"/>
        <v/>
      </c>
      <c r="CZ487" s="60" t="str">
        <f t="shared" ca="1" si="578"/>
        <v/>
      </c>
      <c r="DA487" s="65" t="str">
        <f t="shared" ca="1" si="579"/>
        <v/>
      </c>
      <c r="DB487" s="65" t="str">
        <f t="shared" ca="1" si="580"/>
        <v/>
      </c>
      <c r="DC487" s="65" t="str">
        <f t="shared" ca="1" si="581"/>
        <v/>
      </c>
      <c r="DD487" s="65" t="str">
        <f t="shared" ca="1" si="582"/>
        <v/>
      </c>
      <c r="DE487" s="65" t="str">
        <f t="shared" ca="1" si="583"/>
        <v/>
      </c>
      <c r="DF487" s="66" t="str">
        <f t="shared" ca="1" si="584"/>
        <v/>
      </c>
      <c r="DG487" s="66" t="str">
        <f t="shared" ca="1" si="585"/>
        <v/>
      </c>
      <c r="DH487" s="66" t="str">
        <f t="shared" ca="1" si="586"/>
        <v/>
      </c>
      <c r="DI487" s="66" t="str">
        <f t="shared" ca="1" si="587"/>
        <v/>
      </c>
      <c r="DJ487" s="66" t="str">
        <f t="shared" ca="1" si="588"/>
        <v/>
      </c>
      <c r="DK487" s="65" t="str">
        <f t="shared" ca="1" si="589"/>
        <v/>
      </c>
      <c r="DL487" s="65" t="str">
        <f t="shared" ca="1" si="590"/>
        <v/>
      </c>
      <c r="DM487" s="65" t="str">
        <f t="shared" ca="1" si="591"/>
        <v/>
      </c>
      <c r="DN487" s="65" t="str">
        <f t="shared" ca="1" si="592"/>
        <v/>
      </c>
      <c r="DO487" s="65" t="str">
        <f t="shared" ca="1" si="593"/>
        <v/>
      </c>
      <c r="DP487" s="65" t="str">
        <f t="shared" ca="1" si="594"/>
        <v/>
      </c>
      <c r="DQ487" s="65" t="str">
        <f t="shared" ca="1" si="595"/>
        <v/>
      </c>
      <c r="DR487" s="69" t="str">
        <f t="shared" ca="1" si="596"/>
        <v/>
      </c>
      <c r="DS487" s="69" t="str">
        <f t="shared" ca="1" si="597"/>
        <v/>
      </c>
      <c r="DT487" s="69" t="str">
        <f t="shared" ca="1" si="598"/>
        <v/>
      </c>
      <c r="DU487" s="69" t="str">
        <f t="shared" ca="1" si="599"/>
        <v/>
      </c>
      <c r="DV487" s="69" t="str">
        <f t="shared" ca="1" si="600"/>
        <v/>
      </c>
      <c r="DW487" s="69" t="str">
        <f t="shared" ca="1" si="601"/>
        <v/>
      </c>
      <c r="DX487" s="69" t="str">
        <f t="shared" ca="1" si="602"/>
        <v/>
      </c>
      <c r="DY487" s="69" t="str">
        <f t="shared" ca="1" si="603"/>
        <v/>
      </c>
      <c r="DZ487" s="72" t="str">
        <f t="shared" ca="1" si="604"/>
        <v/>
      </c>
      <c r="EA487" s="72" t="str">
        <f t="shared" ca="1" si="605"/>
        <v/>
      </c>
      <c r="EB487" s="72" t="str">
        <f t="shared" ca="1" si="606"/>
        <v/>
      </c>
      <c r="EC487" s="65" t="str">
        <f t="shared" ca="1" si="607"/>
        <v/>
      </c>
      <c r="ED487" s="65" t="str">
        <f t="shared" ca="1" si="608"/>
        <v/>
      </c>
      <c r="EE487" s="65" t="str">
        <f t="shared" ca="1" si="609"/>
        <v/>
      </c>
      <c r="EF487" s="65" t="str">
        <f t="shared" ca="1" si="610"/>
        <v/>
      </c>
      <c r="EG487" s="65" t="str">
        <f t="shared" ca="1" si="611"/>
        <v/>
      </c>
      <c r="EH487" s="65" t="str">
        <f t="shared" ca="1" si="612"/>
        <v/>
      </c>
      <c r="EI487" s="429" t="str">
        <f t="shared" ca="1" si="613"/>
        <v>No</v>
      </c>
      <c r="EJ487" s="428" t="str">
        <f t="shared" ca="1" si="614"/>
        <v/>
      </c>
      <c r="EK487" s="428" t="str">
        <f t="shared" ca="1" si="615"/>
        <v/>
      </c>
      <c r="EL487" s="65" t="str">
        <f t="shared" ca="1" si="616"/>
        <v/>
      </c>
      <c r="EM487" s="65" t="str">
        <f t="shared" ca="1" si="617"/>
        <v/>
      </c>
      <c r="EN487" s="65" t="str">
        <f t="shared" ca="1" si="618"/>
        <v/>
      </c>
      <c r="EO487" s="433" t="str">
        <f t="shared" ca="1" si="619"/>
        <v/>
      </c>
      <c r="EP487" s="433" t="str">
        <f t="shared" ca="1" si="620"/>
        <v/>
      </c>
      <c r="EQ487" s="433" t="str">
        <f t="shared" ca="1" si="621"/>
        <v/>
      </c>
      <c r="ER487" s="433" t="str">
        <f t="shared" ca="1" si="622"/>
        <v/>
      </c>
      <c r="ES487" s="433" t="str">
        <f t="shared" ca="1" si="623"/>
        <v/>
      </c>
      <c r="ET487" s="433" t="str">
        <f t="shared" ca="1" si="624"/>
        <v/>
      </c>
      <c r="EU487" s="433" t="str">
        <f ca="1">IF(OR(CO487="",CQ487=""),"",Discipline!$P$3*CO487+Discipline!$X$3*CQ487)</f>
        <v/>
      </c>
      <c r="EV487" s="433" t="str">
        <f ca="1">IF(OR(CP487="",CR487=""),"",Discipline!$P$3*CP487+Discipline!$X$3*CR487)</f>
        <v/>
      </c>
    </row>
    <row r="488" spans="1:152" x14ac:dyDescent="0.25">
      <c r="A488" s="10" t="str">
        <f ca="1">IFERROR(RANK(order!A488,order!A$3:A$554,0),"")</f>
        <v/>
      </c>
      <c r="B488" s="10" t="str">
        <f ca="1">IFERROR(RANK(order!B488,order!B$3:B$554,0),"")</f>
        <v/>
      </c>
      <c r="C488" s="10" t="str">
        <f ca="1">IFERROR(RANK(order!C488,order!C$3:C$554,0),"")</f>
        <v/>
      </c>
      <c r="D488" s="4" t="str">
        <f ca="1">IFERROR(RANK(order!D488,order!D$3:D$554,0),"")</f>
        <v/>
      </c>
      <c r="E488" s="4" t="str">
        <f ca="1">IFERROR(RANK(order!E488,order!E$3:E$554,0),"")</f>
        <v/>
      </c>
      <c r="F488" s="4" t="str">
        <f ca="1">IFERROR(RANK(order!F488,order!F$3:F$554,0),"")</f>
        <v/>
      </c>
      <c r="G488" s="10" t="str">
        <f ca="1">IFERROR(RANK(order!G488,order!G$3:G$554,0),"")</f>
        <v/>
      </c>
      <c r="H488" s="10" t="str">
        <f ca="1">IFERROR(RANK(order!H488,order!H$3:H$554,0),"")</f>
        <v/>
      </c>
      <c r="I488" s="10" t="str">
        <f ca="1">IFERROR(RANK(order!I488,order!I$3:I$554,0),"")</f>
        <v/>
      </c>
      <c r="J488" s="4" t="str">
        <f ca="1">IFERROR(RANK(order!J488,order!J$3:J$554,0),"")</f>
        <v/>
      </c>
      <c r="K488" s="4" t="str">
        <f ca="1">IFERROR(RANK(order!K488,order!K$3:K$554,0),"")</f>
        <v/>
      </c>
      <c r="L488" s="4" t="str">
        <f ca="1">IFERROR(RANK(order!L488,order!L$3:L$554,0),"")</f>
        <v/>
      </c>
      <c r="M488" s="10" t="str">
        <f ca="1">IFERROR(RANK(order!M488,order!M$3:M$554,0),"")</f>
        <v/>
      </c>
      <c r="N488" s="10" t="str">
        <f ca="1">IFERROR(RANK(order!N488,order!N$3:N$554,0),"")</f>
        <v/>
      </c>
      <c r="O488" s="10" t="str">
        <f ca="1">IFERROR(RANK(order!O488,order!O$3:O$554,0),"")</f>
        <v/>
      </c>
      <c r="P488" s="4" t="str">
        <f ca="1">IFERROR(RANK(order!P488,order!P$3:P$554,0),"")</f>
        <v/>
      </c>
      <c r="Q488" s="4" t="str">
        <f ca="1">IFERROR(RANK(order!Q488,order!Q$3:Q$554,0),"")</f>
        <v/>
      </c>
      <c r="R488" s="4" t="str">
        <f ca="1">IFERROR(RANK(order!R488,order!R$3:R$554,0),"")</f>
        <v/>
      </c>
      <c r="S488" s="10" t="str">
        <f ca="1">IFERROR(RANK(order!S488,order!S$3:S$554,0),"")</f>
        <v/>
      </c>
      <c r="T488" s="10" t="str">
        <f ca="1">IFERROR(RANK(order!T488,order!T$3:T$554,0),"")</f>
        <v/>
      </c>
      <c r="U488" s="10" t="str">
        <f ca="1">IFERROR(RANK(order!U488,order!U$3:U$554,0),"")</f>
        <v/>
      </c>
      <c r="V488" s="4" t="str">
        <f ca="1">IFERROR(RANK(order!V488,order!V$3:V$554,0),"")</f>
        <v/>
      </c>
      <c r="W488" s="4" t="str">
        <f ca="1">IFERROR(RANK(order!W488,order!W$3:W$554,0),"")</f>
        <v/>
      </c>
      <c r="X488" s="4" t="str">
        <f ca="1">IFERROR(RANK(order!X488,order!X$3:X$554,0),"")</f>
        <v/>
      </c>
      <c r="Y488" s="10" t="str">
        <f ca="1">IFERROR(RANK(order!Y488,order!Y$3:Y$554,0),"")</f>
        <v/>
      </c>
      <c r="Z488" s="10" t="str">
        <f ca="1">IFERROR(RANK(order!Z488,order!Z$3:Z$554,0),"")</f>
        <v/>
      </c>
      <c r="AA488" s="10" t="str">
        <f ca="1">IFERROR(RANK(order!AA488,order!AA$3:AA$554,0),"")</f>
        <v/>
      </c>
      <c r="AB488" s="4" t="str">
        <f ca="1">IFERROR(RANK(order!AB488,order!AB$3:AB$554,0),"")</f>
        <v/>
      </c>
      <c r="AC488" s="4" t="str">
        <f ca="1">IFERROR(RANK(order!AC488,order!AC$3:AC$554,0),"")</f>
        <v/>
      </c>
      <c r="AD488" s="4" t="str">
        <f ca="1">IFERROR(RANK(order!AD488,order!AD$3:AD$554,0),"")</f>
        <v/>
      </c>
      <c r="AE488" s="10" t="str">
        <f ca="1">IFERROR(RANK(order!AE488,order!AE$3:AE$554,0),"")</f>
        <v/>
      </c>
      <c r="AF488" s="10" t="str">
        <f ca="1">IFERROR(RANK(order!AF488,order!AF$3:AF$554,0),"")</f>
        <v/>
      </c>
      <c r="AG488" s="10" t="str">
        <f ca="1">IFERROR(RANK(order!AG488,order!AG$3:AG$554,0),"")</f>
        <v/>
      </c>
      <c r="AH488" s="4" t="str">
        <f ca="1">IFERROR(RANK(order!AH488,order!AH$3:AH$554,0),"")</f>
        <v/>
      </c>
      <c r="AI488" s="4" t="str">
        <f ca="1">IFERROR(RANK(order!AI488,order!AI$3:AI$554,0),"")</f>
        <v/>
      </c>
      <c r="AJ488" s="4" t="str">
        <f ca="1">IFERROR(RANK(order!AJ488,order!AJ$3:AJ$554,0),"")</f>
        <v/>
      </c>
      <c r="AK488" s="10" t="str">
        <f ca="1">IFERROR(RANK(order!AK488,order!AK$3:AK$554,0),"")</f>
        <v/>
      </c>
      <c r="AL488" s="10" t="str">
        <f ca="1">IFERROR(RANK(order!AL488,order!AL$3:AL$554,0),"")</f>
        <v/>
      </c>
      <c r="AM488" s="10" t="str">
        <f ca="1">IFERROR(RANK(order!AM488,order!AM$3:AM$554,0),"")</f>
        <v/>
      </c>
      <c r="AN488" s="4" t="str">
        <f ca="1">IFERROR(RANK(order!AN488,order!AN$3:AN$554,0),"")</f>
        <v/>
      </c>
      <c r="AO488" s="4" t="str">
        <f ca="1">IFERROR(RANK(order!AO488,order!AO$3:AO$554,0),"")</f>
        <v/>
      </c>
      <c r="AP488" s="4" t="str">
        <f ca="1">IFERROR(RANK(order!AP488,order!AP$3:AP$554,0),"")</f>
        <v/>
      </c>
      <c r="AQ488" s="10" t="str">
        <f ca="1">IFERROR(RANK(order!AQ488,order!AQ$3:AQ$554,0),"")</f>
        <v/>
      </c>
      <c r="AR488" s="10" t="str">
        <f ca="1">IFERROR(RANK(order!AR488,order!AR$3:AR$554,0),"")</f>
        <v/>
      </c>
      <c r="AS488" s="10" t="str">
        <f ca="1">IFERROR(RANK(order!AS488,order!AS$3:AS$554,0),"")</f>
        <v/>
      </c>
      <c r="AT488" s="4" t="str">
        <f ca="1">IFERROR(RANK(order!AT488,order!AT$3:AT$554,0),"")</f>
        <v/>
      </c>
      <c r="AU488" s="4" t="str">
        <f ca="1">IFERROR(RANK(order!AU488,order!AU$3:AU$554,0),"")</f>
        <v/>
      </c>
      <c r="AV488" s="4" t="str">
        <f ca="1">IFERROR(RANK(order!AV488,order!AV$3:AV$554,0),"")</f>
        <v/>
      </c>
      <c r="AW488" s="10" t="str">
        <f ca="1">IFERROR(RANK(order!AW488,order!AW$3:AW$554,0),"")</f>
        <v/>
      </c>
      <c r="AX488" s="10" t="str">
        <f ca="1">IFERROR(RANK(order!AX488,order!AX$3:AX$554,0),"")</f>
        <v/>
      </c>
      <c r="AY488" s="10" t="str">
        <f ca="1">IFERROR(RANK(order!AY488,order!AY$3:AY$554,0),"")</f>
        <v/>
      </c>
      <c r="AZ488" s="4" t="str">
        <f ca="1">IFERROR(RANK(order!AZ488,order!AZ$3:AZ$554,0),"")</f>
        <v/>
      </c>
      <c r="BA488" s="4" t="str">
        <f ca="1">IFERROR(RANK(order!BA488,order!BA$3:BA$554,0),"")</f>
        <v/>
      </c>
      <c r="BB488" s="4" t="str">
        <f ca="1">IFERROR(RANK(order!BB488,order!BB$3:BB$554,0),"")</f>
        <v/>
      </c>
      <c r="BC488" s="10" t="str">
        <f ca="1">IFERROR(RANK(order!BC488,order!BC$3:BC$554,0),"")</f>
        <v/>
      </c>
      <c r="BD488" s="10" t="str">
        <f ca="1">IFERROR(RANK(order!BD488,order!BD$3:BD$554,0),"")</f>
        <v/>
      </c>
      <c r="BE488" s="10" t="str">
        <f ca="1">IFERROR(RANK(order!BE488,order!BE$3:BE$554,0),"")</f>
        <v/>
      </c>
      <c r="BF488" s="4" t="str">
        <f ca="1">IFERROR(RANK(order!BF488,order!BF$3:BF$554,0),"")</f>
        <v/>
      </c>
      <c r="BG488" s="4" t="str">
        <f ca="1">IFERROR(RANK(order!BG488,order!BG$3:BG$554,0),"")</f>
        <v/>
      </c>
      <c r="BH488" s="4" t="str">
        <f ca="1">IFERROR(RANK(order!BH488,order!BH$3:BH$554,0),"")</f>
        <v/>
      </c>
      <c r="BI488" s="10" t="str">
        <f ca="1">IFERROR(RANK(order!BI488,order!BI$3:BI$554,0),"")</f>
        <v/>
      </c>
      <c r="BJ488" s="10" t="str">
        <f ca="1">IFERROR(RANK(order!BJ488,order!BJ$3:BJ$554,0),"")</f>
        <v/>
      </c>
      <c r="BK488" s="10" t="str">
        <f ca="1">IFERROR(RANK(order!BK488,order!BK$3:BK$554,0),"")</f>
        <v/>
      </c>
      <c r="BL488" s="4" t="str">
        <f ca="1">IFERROR(RANK(order!BL488,order!BL$3:BL$554,0),"")</f>
        <v/>
      </c>
      <c r="BM488" s="4" t="str">
        <f ca="1">IFERROR(RANK(order!BM488,order!BM$3:BM$554,0),"")</f>
        <v/>
      </c>
      <c r="BN488" s="4" t="str">
        <f ca="1">IFERROR(RANK(order!BN488,order!BN$3:BN$554,0),"")</f>
        <v/>
      </c>
      <c r="BO488" s="10" t="str">
        <f ca="1">IFERROR(RANK(order!BO488,order!BO$3:BO$554,0),"")</f>
        <v/>
      </c>
      <c r="BP488" s="10" t="str">
        <f ca="1">IFERROR(RANK(order!BP488,order!BP$3:BP$554,0),"")</f>
        <v/>
      </c>
      <c r="BQ488" s="10" t="str">
        <f ca="1">IFERROR(RANK(order!BQ488,order!BQ$3:BQ$554,0),"")</f>
        <v/>
      </c>
      <c r="BR488" s="4" t="str">
        <f ca="1">IFERROR(RANK(order!BR488,order!BR$3:BR$554,0),"")</f>
        <v/>
      </c>
      <c r="BS488" s="4" t="str">
        <f ca="1">IFERROR(RANK(order!BS488,order!BS$3:BS$554,0),"")</f>
        <v/>
      </c>
      <c r="BT488" s="4" t="str">
        <f ca="1">IFERROR(RANK(order!BT488,order!BT$3:BT$554,0),"")</f>
        <v/>
      </c>
      <c r="BU488" s="95">
        <f t="shared" si="625"/>
        <v>486</v>
      </c>
      <c r="BV488" s="35" t="str">
        <f t="shared" si="626"/>
        <v>E1</v>
      </c>
      <c r="BW488" s="55">
        <f t="shared" ca="1" si="549"/>
        <v>0</v>
      </c>
      <c r="BX488" s="56" t="str">
        <f t="shared" ca="1" si="550"/>
        <v/>
      </c>
      <c r="BY488" s="56" t="str">
        <f t="shared" ca="1" si="551"/>
        <v/>
      </c>
      <c r="BZ488" s="57" t="str">
        <f t="shared" ca="1" si="552"/>
        <v/>
      </c>
      <c r="CA488" s="57" t="str">
        <f t="shared" ca="1" si="553"/>
        <v/>
      </c>
      <c r="CB488" s="58" t="str">
        <f t="shared" ca="1" si="554"/>
        <v/>
      </c>
      <c r="CC488" s="57" t="str">
        <f t="shared" ca="1" si="555"/>
        <v/>
      </c>
      <c r="CD488" s="57" t="str">
        <f t="shared" ca="1" si="556"/>
        <v/>
      </c>
      <c r="CE488" s="58" t="str">
        <f t="shared" ca="1" si="557"/>
        <v/>
      </c>
      <c r="CF488" s="59" t="str">
        <f t="shared" ca="1" si="558"/>
        <v/>
      </c>
      <c r="CG488" s="57" t="str">
        <f t="shared" ca="1" si="559"/>
        <v/>
      </c>
      <c r="CH488" s="57" t="str">
        <f t="shared" ca="1" si="560"/>
        <v/>
      </c>
      <c r="CI488" s="57" t="str">
        <f t="shared" ca="1" si="561"/>
        <v/>
      </c>
      <c r="CJ488" s="57" t="str">
        <f t="shared" ca="1" si="562"/>
        <v/>
      </c>
      <c r="CK488" s="57" t="str">
        <f t="shared" ca="1" si="563"/>
        <v/>
      </c>
      <c r="CL488" s="57" t="str">
        <f t="shared" ca="1" si="564"/>
        <v/>
      </c>
      <c r="CM488" s="57" t="str">
        <f t="shared" ca="1" si="565"/>
        <v/>
      </c>
      <c r="CN488" s="57" t="str">
        <f t="shared" ca="1" si="566"/>
        <v/>
      </c>
      <c r="CO488" s="57" t="str">
        <f t="shared" ca="1" si="567"/>
        <v/>
      </c>
      <c r="CP488" s="57" t="str">
        <f t="shared" ca="1" si="568"/>
        <v/>
      </c>
      <c r="CQ488" s="57" t="str">
        <f t="shared" ca="1" si="569"/>
        <v/>
      </c>
      <c r="CR488" s="57" t="str">
        <f t="shared" ca="1" si="570"/>
        <v/>
      </c>
      <c r="CS488" s="60" t="str">
        <f t="shared" ca="1" si="571"/>
        <v/>
      </c>
      <c r="CT488" s="60" t="str">
        <f t="shared" ca="1" si="572"/>
        <v/>
      </c>
      <c r="CU488" s="60" t="str">
        <f t="shared" ca="1" si="573"/>
        <v/>
      </c>
      <c r="CV488" s="60" t="str">
        <f t="shared" ca="1" si="574"/>
        <v/>
      </c>
      <c r="CW488" s="60" t="str">
        <f t="shared" ca="1" si="575"/>
        <v/>
      </c>
      <c r="CX488" s="60" t="str">
        <f t="shared" ca="1" si="576"/>
        <v/>
      </c>
      <c r="CY488" s="60" t="str">
        <f t="shared" ca="1" si="577"/>
        <v/>
      </c>
      <c r="CZ488" s="60" t="str">
        <f t="shared" ca="1" si="578"/>
        <v/>
      </c>
      <c r="DA488" s="65" t="str">
        <f t="shared" ca="1" si="579"/>
        <v/>
      </c>
      <c r="DB488" s="65" t="str">
        <f t="shared" ca="1" si="580"/>
        <v/>
      </c>
      <c r="DC488" s="65" t="str">
        <f t="shared" ca="1" si="581"/>
        <v/>
      </c>
      <c r="DD488" s="65" t="str">
        <f t="shared" ca="1" si="582"/>
        <v/>
      </c>
      <c r="DE488" s="65" t="str">
        <f t="shared" ca="1" si="583"/>
        <v/>
      </c>
      <c r="DF488" s="66" t="str">
        <f t="shared" ca="1" si="584"/>
        <v/>
      </c>
      <c r="DG488" s="66" t="str">
        <f t="shared" ca="1" si="585"/>
        <v/>
      </c>
      <c r="DH488" s="66" t="str">
        <f t="shared" ca="1" si="586"/>
        <v/>
      </c>
      <c r="DI488" s="66" t="str">
        <f t="shared" ca="1" si="587"/>
        <v/>
      </c>
      <c r="DJ488" s="66" t="str">
        <f t="shared" ca="1" si="588"/>
        <v/>
      </c>
      <c r="DK488" s="65" t="str">
        <f t="shared" ca="1" si="589"/>
        <v/>
      </c>
      <c r="DL488" s="65" t="str">
        <f t="shared" ca="1" si="590"/>
        <v/>
      </c>
      <c r="DM488" s="65" t="str">
        <f t="shared" ca="1" si="591"/>
        <v/>
      </c>
      <c r="DN488" s="65" t="str">
        <f t="shared" ca="1" si="592"/>
        <v/>
      </c>
      <c r="DO488" s="65" t="str">
        <f t="shared" ca="1" si="593"/>
        <v/>
      </c>
      <c r="DP488" s="65" t="str">
        <f t="shared" ca="1" si="594"/>
        <v/>
      </c>
      <c r="DQ488" s="65" t="str">
        <f t="shared" ca="1" si="595"/>
        <v/>
      </c>
      <c r="DR488" s="69" t="str">
        <f t="shared" ca="1" si="596"/>
        <v/>
      </c>
      <c r="DS488" s="69" t="str">
        <f t="shared" ca="1" si="597"/>
        <v/>
      </c>
      <c r="DT488" s="69" t="str">
        <f t="shared" ca="1" si="598"/>
        <v/>
      </c>
      <c r="DU488" s="69" t="str">
        <f t="shared" ca="1" si="599"/>
        <v/>
      </c>
      <c r="DV488" s="69" t="str">
        <f t="shared" ca="1" si="600"/>
        <v/>
      </c>
      <c r="DW488" s="69" t="str">
        <f t="shared" ca="1" si="601"/>
        <v/>
      </c>
      <c r="DX488" s="69" t="str">
        <f t="shared" ca="1" si="602"/>
        <v/>
      </c>
      <c r="DY488" s="69" t="str">
        <f t="shared" ca="1" si="603"/>
        <v/>
      </c>
      <c r="DZ488" s="72" t="str">
        <f t="shared" ca="1" si="604"/>
        <v/>
      </c>
      <c r="EA488" s="72" t="str">
        <f t="shared" ca="1" si="605"/>
        <v/>
      </c>
      <c r="EB488" s="72" t="str">
        <f t="shared" ca="1" si="606"/>
        <v/>
      </c>
      <c r="EC488" s="65" t="str">
        <f t="shared" ca="1" si="607"/>
        <v/>
      </c>
      <c r="ED488" s="65" t="str">
        <f t="shared" ca="1" si="608"/>
        <v/>
      </c>
      <c r="EE488" s="65" t="str">
        <f t="shared" ca="1" si="609"/>
        <v/>
      </c>
      <c r="EF488" s="65" t="str">
        <f t="shared" ca="1" si="610"/>
        <v/>
      </c>
      <c r="EG488" s="65" t="str">
        <f t="shared" ca="1" si="611"/>
        <v/>
      </c>
      <c r="EH488" s="65" t="str">
        <f t="shared" ca="1" si="612"/>
        <v/>
      </c>
      <c r="EI488" s="429" t="str">
        <f t="shared" ca="1" si="613"/>
        <v>No</v>
      </c>
      <c r="EJ488" s="428" t="str">
        <f t="shared" ca="1" si="614"/>
        <v/>
      </c>
      <c r="EK488" s="428" t="str">
        <f t="shared" ca="1" si="615"/>
        <v/>
      </c>
      <c r="EL488" s="65" t="str">
        <f t="shared" ca="1" si="616"/>
        <v/>
      </c>
      <c r="EM488" s="65" t="str">
        <f t="shared" ca="1" si="617"/>
        <v/>
      </c>
      <c r="EN488" s="65" t="str">
        <f t="shared" ca="1" si="618"/>
        <v/>
      </c>
      <c r="EO488" s="433" t="str">
        <f t="shared" ca="1" si="619"/>
        <v/>
      </c>
      <c r="EP488" s="433" t="str">
        <f t="shared" ca="1" si="620"/>
        <v/>
      </c>
      <c r="EQ488" s="433" t="str">
        <f t="shared" ca="1" si="621"/>
        <v/>
      </c>
      <c r="ER488" s="433" t="str">
        <f t="shared" ca="1" si="622"/>
        <v/>
      </c>
      <c r="ES488" s="433" t="str">
        <f t="shared" ca="1" si="623"/>
        <v/>
      </c>
      <c r="ET488" s="433" t="str">
        <f t="shared" ca="1" si="624"/>
        <v/>
      </c>
      <c r="EU488" s="433" t="str">
        <f ca="1">IF(OR(CO488="",CQ488=""),"",Discipline!$P$3*CO488+Discipline!$X$3*CQ488)</f>
        <v/>
      </c>
      <c r="EV488" s="433" t="str">
        <f ca="1">IF(OR(CP488="",CR488=""),"",Discipline!$P$3*CP488+Discipline!$X$3*CR488)</f>
        <v/>
      </c>
    </row>
    <row r="489" spans="1:152" x14ac:dyDescent="0.25">
      <c r="A489" s="10" t="str">
        <f ca="1">IFERROR(RANK(order!A489,order!A$3:A$554,0),"")</f>
        <v/>
      </c>
      <c r="B489" s="10" t="str">
        <f ca="1">IFERROR(RANK(order!B489,order!B$3:B$554,0),"")</f>
        <v/>
      </c>
      <c r="C489" s="10" t="str">
        <f ca="1">IFERROR(RANK(order!C489,order!C$3:C$554,0),"")</f>
        <v/>
      </c>
      <c r="D489" s="4" t="str">
        <f ca="1">IFERROR(RANK(order!D489,order!D$3:D$554,0),"")</f>
        <v/>
      </c>
      <c r="E489" s="4" t="str">
        <f ca="1">IFERROR(RANK(order!E489,order!E$3:E$554,0),"")</f>
        <v/>
      </c>
      <c r="F489" s="4" t="str">
        <f ca="1">IFERROR(RANK(order!F489,order!F$3:F$554,0),"")</f>
        <v/>
      </c>
      <c r="G489" s="10" t="str">
        <f ca="1">IFERROR(RANK(order!G489,order!G$3:G$554,0),"")</f>
        <v/>
      </c>
      <c r="H489" s="10" t="str">
        <f ca="1">IFERROR(RANK(order!H489,order!H$3:H$554,0),"")</f>
        <v/>
      </c>
      <c r="I489" s="10" t="str">
        <f ca="1">IFERROR(RANK(order!I489,order!I$3:I$554,0),"")</f>
        <v/>
      </c>
      <c r="J489" s="4" t="str">
        <f ca="1">IFERROR(RANK(order!J489,order!J$3:J$554,0),"")</f>
        <v/>
      </c>
      <c r="K489" s="4" t="str">
        <f ca="1">IFERROR(RANK(order!K489,order!K$3:K$554,0),"")</f>
        <v/>
      </c>
      <c r="L489" s="4" t="str">
        <f ca="1">IFERROR(RANK(order!L489,order!L$3:L$554,0),"")</f>
        <v/>
      </c>
      <c r="M489" s="10" t="str">
        <f ca="1">IFERROR(RANK(order!M489,order!M$3:M$554,0),"")</f>
        <v/>
      </c>
      <c r="N489" s="10" t="str">
        <f ca="1">IFERROR(RANK(order!N489,order!N$3:N$554,0),"")</f>
        <v/>
      </c>
      <c r="O489" s="10" t="str">
        <f ca="1">IFERROR(RANK(order!O489,order!O$3:O$554,0),"")</f>
        <v/>
      </c>
      <c r="P489" s="4" t="str">
        <f ca="1">IFERROR(RANK(order!P489,order!P$3:P$554,0),"")</f>
        <v/>
      </c>
      <c r="Q489" s="4" t="str">
        <f ca="1">IFERROR(RANK(order!Q489,order!Q$3:Q$554,0),"")</f>
        <v/>
      </c>
      <c r="R489" s="4" t="str">
        <f ca="1">IFERROR(RANK(order!R489,order!R$3:R$554,0),"")</f>
        <v/>
      </c>
      <c r="S489" s="10" t="str">
        <f ca="1">IFERROR(RANK(order!S489,order!S$3:S$554,0),"")</f>
        <v/>
      </c>
      <c r="T489" s="10" t="str">
        <f ca="1">IFERROR(RANK(order!T489,order!T$3:T$554,0),"")</f>
        <v/>
      </c>
      <c r="U489" s="10" t="str">
        <f ca="1">IFERROR(RANK(order!U489,order!U$3:U$554,0),"")</f>
        <v/>
      </c>
      <c r="V489" s="4" t="str">
        <f ca="1">IFERROR(RANK(order!V489,order!V$3:V$554,0),"")</f>
        <v/>
      </c>
      <c r="W489" s="4" t="str">
        <f ca="1">IFERROR(RANK(order!W489,order!W$3:W$554,0),"")</f>
        <v/>
      </c>
      <c r="X489" s="4" t="str">
        <f ca="1">IFERROR(RANK(order!X489,order!X$3:X$554,0),"")</f>
        <v/>
      </c>
      <c r="Y489" s="10" t="str">
        <f ca="1">IFERROR(RANK(order!Y489,order!Y$3:Y$554,0),"")</f>
        <v/>
      </c>
      <c r="Z489" s="10" t="str">
        <f ca="1">IFERROR(RANK(order!Z489,order!Z$3:Z$554,0),"")</f>
        <v/>
      </c>
      <c r="AA489" s="10" t="str">
        <f ca="1">IFERROR(RANK(order!AA489,order!AA$3:AA$554,0),"")</f>
        <v/>
      </c>
      <c r="AB489" s="4" t="str">
        <f ca="1">IFERROR(RANK(order!AB489,order!AB$3:AB$554,0),"")</f>
        <v/>
      </c>
      <c r="AC489" s="4" t="str">
        <f ca="1">IFERROR(RANK(order!AC489,order!AC$3:AC$554,0),"")</f>
        <v/>
      </c>
      <c r="AD489" s="4" t="str">
        <f ca="1">IFERROR(RANK(order!AD489,order!AD$3:AD$554,0),"")</f>
        <v/>
      </c>
      <c r="AE489" s="10" t="str">
        <f ca="1">IFERROR(RANK(order!AE489,order!AE$3:AE$554,0),"")</f>
        <v/>
      </c>
      <c r="AF489" s="10" t="str">
        <f ca="1">IFERROR(RANK(order!AF489,order!AF$3:AF$554,0),"")</f>
        <v/>
      </c>
      <c r="AG489" s="10" t="str">
        <f ca="1">IFERROR(RANK(order!AG489,order!AG$3:AG$554,0),"")</f>
        <v/>
      </c>
      <c r="AH489" s="4" t="str">
        <f ca="1">IFERROR(RANK(order!AH489,order!AH$3:AH$554,0),"")</f>
        <v/>
      </c>
      <c r="AI489" s="4" t="str">
        <f ca="1">IFERROR(RANK(order!AI489,order!AI$3:AI$554,0),"")</f>
        <v/>
      </c>
      <c r="AJ489" s="4" t="str">
        <f ca="1">IFERROR(RANK(order!AJ489,order!AJ$3:AJ$554,0),"")</f>
        <v/>
      </c>
      <c r="AK489" s="10" t="str">
        <f ca="1">IFERROR(RANK(order!AK489,order!AK$3:AK$554,0),"")</f>
        <v/>
      </c>
      <c r="AL489" s="10" t="str">
        <f ca="1">IFERROR(RANK(order!AL489,order!AL$3:AL$554,0),"")</f>
        <v/>
      </c>
      <c r="AM489" s="10" t="str">
        <f ca="1">IFERROR(RANK(order!AM489,order!AM$3:AM$554,0),"")</f>
        <v/>
      </c>
      <c r="AN489" s="4" t="str">
        <f ca="1">IFERROR(RANK(order!AN489,order!AN$3:AN$554,0),"")</f>
        <v/>
      </c>
      <c r="AO489" s="4" t="str">
        <f ca="1">IFERROR(RANK(order!AO489,order!AO$3:AO$554,0),"")</f>
        <v/>
      </c>
      <c r="AP489" s="4" t="str">
        <f ca="1">IFERROR(RANK(order!AP489,order!AP$3:AP$554,0),"")</f>
        <v/>
      </c>
      <c r="AQ489" s="10" t="str">
        <f ca="1">IFERROR(RANK(order!AQ489,order!AQ$3:AQ$554,0),"")</f>
        <v/>
      </c>
      <c r="AR489" s="10" t="str">
        <f ca="1">IFERROR(RANK(order!AR489,order!AR$3:AR$554,0),"")</f>
        <v/>
      </c>
      <c r="AS489" s="10" t="str">
        <f ca="1">IFERROR(RANK(order!AS489,order!AS$3:AS$554,0),"")</f>
        <v/>
      </c>
      <c r="AT489" s="4" t="str">
        <f ca="1">IFERROR(RANK(order!AT489,order!AT$3:AT$554,0),"")</f>
        <v/>
      </c>
      <c r="AU489" s="4" t="str">
        <f ca="1">IFERROR(RANK(order!AU489,order!AU$3:AU$554,0),"")</f>
        <v/>
      </c>
      <c r="AV489" s="4" t="str">
        <f ca="1">IFERROR(RANK(order!AV489,order!AV$3:AV$554,0),"")</f>
        <v/>
      </c>
      <c r="AW489" s="10" t="str">
        <f ca="1">IFERROR(RANK(order!AW489,order!AW$3:AW$554,0),"")</f>
        <v/>
      </c>
      <c r="AX489" s="10" t="str">
        <f ca="1">IFERROR(RANK(order!AX489,order!AX$3:AX$554,0),"")</f>
        <v/>
      </c>
      <c r="AY489" s="10" t="str">
        <f ca="1">IFERROR(RANK(order!AY489,order!AY$3:AY$554,0),"")</f>
        <v/>
      </c>
      <c r="AZ489" s="4" t="str">
        <f ca="1">IFERROR(RANK(order!AZ489,order!AZ$3:AZ$554,0),"")</f>
        <v/>
      </c>
      <c r="BA489" s="4" t="str">
        <f ca="1">IFERROR(RANK(order!BA489,order!BA$3:BA$554,0),"")</f>
        <v/>
      </c>
      <c r="BB489" s="4" t="str">
        <f ca="1">IFERROR(RANK(order!BB489,order!BB$3:BB$554,0),"")</f>
        <v/>
      </c>
      <c r="BC489" s="10" t="str">
        <f ca="1">IFERROR(RANK(order!BC489,order!BC$3:BC$554,0),"")</f>
        <v/>
      </c>
      <c r="BD489" s="10" t="str">
        <f ca="1">IFERROR(RANK(order!BD489,order!BD$3:BD$554,0),"")</f>
        <v/>
      </c>
      <c r="BE489" s="10" t="str">
        <f ca="1">IFERROR(RANK(order!BE489,order!BE$3:BE$554,0),"")</f>
        <v/>
      </c>
      <c r="BF489" s="4" t="str">
        <f ca="1">IFERROR(RANK(order!BF489,order!BF$3:BF$554,0),"")</f>
        <v/>
      </c>
      <c r="BG489" s="4" t="str">
        <f ca="1">IFERROR(RANK(order!BG489,order!BG$3:BG$554,0),"")</f>
        <v/>
      </c>
      <c r="BH489" s="4" t="str">
        <f ca="1">IFERROR(RANK(order!BH489,order!BH$3:BH$554,0),"")</f>
        <v/>
      </c>
      <c r="BI489" s="10" t="str">
        <f ca="1">IFERROR(RANK(order!BI489,order!BI$3:BI$554,0),"")</f>
        <v/>
      </c>
      <c r="BJ489" s="10" t="str">
        <f ca="1">IFERROR(RANK(order!BJ489,order!BJ$3:BJ$554,0),"")</f>
        <v/>
      </c>
      <c r="BK489" s="10" t="str">
        <f ca="1">IFERROR(RANK(order!BK489,order!BK$3:BK$554,0),"")</f>
        <v/>
      </c>
      <c r="BL489" s="4" t="str">
        <f ca="1">IFERROR(RANK(order!BL489,order!BL$3:BL$554,0),"")</f>
        <v/>
      </c>
      <c r="BM489" s="4" t="str">
        <f ca="1">IFERROR(RANK(order!BM489,order!BM$3:BM$554,0),"")</f>
        <v/>
      </c>
      <c r="BN489" s="4" t="str">
        <f ca="1">IFERROR(RANK(order!BN489,order!BN$3:BN$554,0),"")</f>
        <v/>
      </c>
      <c r="BO489" s="10" t="str">
        <f ca="1">IFERROR(RANK(order!BO489,order!BO$3:BO$554,0),"")</f>
        <v/>
      </c>
      <c r="BP489" s="10" t="str">
        <f ca="1">IFERROR(RANK(order!BP489,order!BP$3:BP$554,0),"")</f>
        <v/>
      </c>
      <c r="BQ489" s="10" t="str">
        <f ca="1">IFERROR(RANK(order!BQ489,order!BQ$3:BQ$554,0),"")</f>
        <v/>
      </c>
      <c r="BR489" s="4" t="str">
        <f ca="1">IFERROR(RANK(order!BR489,order!BR$3:BR$554,0),"")</f>
        <v/>
      </c>
      <c r="BS489" s="4" t="str">
        <f ca="1">IFERROR(RANK(order!BS489,order!BS$3:BS$554,0),"")</f>
        <v/>
      </c>
      <c r="BT489" s="4" t="str">
        <f ca="1">IFERROR(RANK(order!BT489,order!BT$3:BT$554,0),"")</f>
        <v/>
      </c>
      <c r="BU489" s="95">
        <f t="shared" si="625"/>
        <v>487</v>
      </c>
      <c r="BV489" s="35" t="str">
        <f t="shared" si="626"/>
        <v>E1</v>
      </c>
      <c r="BW489" s="55">
        <f t="shared" ca="1" si="549"/>
        <v>0</v>
      </c>
      <c r="BX489" s="56" t="str">
        <f t="shared" ca="1" si="550"/>
        <v/>
      </c>
      <c r="BY489" s="56" t="str">
        <f t="shared" ca="1" si="551"/>
        <v/>
      </c>
      <c r="BZ489" s="57" t="str">
        <f t="shared" ca="1" si="552"/>
        <v/>
      </c>
      <c r="CA489" s="57" t="str">
        <f t="shared" ca="1" si="553"/>
        <v/>
      </c>
      <c r="CB489" s="58" t="str">
        <f t="shared" ca="1" si="554"/>
        <v/>
      </c>
      <c r="CC489" s="57" t="str">
        <f t="shared" ca="1" si="555"/>
        <v/>
      </c>
      <c r="CD489" s="57" t="str">
        <f t="shared" ca="1" si="556"/>
        <v/>
      </c>
      <c r="CE489" s="58" t="str">
        <f t="shared" ca="1" si="557"/>
        <v/>
      </c>
      <c r="CF489" s="59" t="str">
        <f t="shared" ca="1" si="558"/>
        <v/>
      </c>
      <c r="CG489" s="57" t="str">
        <f t="shared" ca="1" si="559"/>
        <v/>
      </c>
      <c r="CH489" s="57" t="str">
        <f t="shared" ca="1" si="560"/>
        <v/>
      </c>
      <c r="CI489" s="57" t="str">
        <f t="shared" ca="1" si="561"/>
        <v/>
      </c>
      <c r="CJ489" s="57" t="str">
        <f t="shared" ca="1" si="562"/>
        <v/>
      </c>
      <c r="CK489" s="57" t="str">
        <f t="shared" ca="1" si="563"/>
        <v/>
      </c>
      <c r="CL489" s="57" t="str">
        <f t="shared" ca="1" si="564"/>
        <v/>
      </c>
      <c r="CM489" s="57" t="str">
        <f t="shared" ca="1" si="565"/>
        <v/>
      </c>
      <c r="CN489" s="57" t="str">
        <f t="shared" ca="1" si="566"/>
        <v/>
      </c>
      <c r="CO489" s="57" t="str">
        <f t="shared" ca="1" si="567"/>
        <v/>
      </c>
      <c r="CP489" s="57" t="str">
        <f t="shared" ca="1" si="568"/>
        <v/>
      </c>
      <c r="CQ489" s="57" t="str">
        <f t="shared" ca="1" si="569"/>
        <v/>
      </c>
      <c r="CR489" s="57" t="str">
        <f t="shared" ca="1" si="570"/>
        <v/>
      </c>
      <c r="CS489" s="60" t="str">
        <f t="shared" ca="1" si="571"/>
        <v/>
      </c>
      <c r="CT489" s="60" t="str">
        <f t="shared" ca="1" si="572"/>
        <v/>
      </c>
      <c r="CU489" s="60" t="str">
        <f t="shared" ca="1" si="573"/>
        <v/>
      </c>
      <c r="CV489" s="60" t="str">
        <f t="shared" ca="1" si="574"/>
        <v/>
      </c>
      <c r="CW489" s="60" t="str">
        <f t="shared" ca="1" si="575"/>
        <v/>
      </c>
      <c r="CX489" s="60" t="str">
        <f t="shared" ca="1" si="576"/>
        <v/>
      </c>
      <c r="CY489" s="60" t="str">
        <f t="shared" ca="1" si="577"/>
        <v/>
      </c>
      <c r="CZ489" s="60" t="str">
        <f t="shared" ca="1" si="578"/>
        <v/>
      </c>
      <c r="DA489" s="65" t="str">
        <f t="shared" ca="1" si="579"/>
        <v/>
      </c>
      <c r="DB489" s="65" t="str">
        <f t="shared" ca="1" si="580"/>
        <v/>
      </c>
      <c r="DC489" s="65" t="str">
        <f t="shared" ca="1" si="581"/>
        <v/>
      </c>
      <c r="DD489" s="65" t="str">
        <f t="shared" ca="1" si="582"/>
        <v/>
      </c>
      <c r="DE489" s="65" t="str">
        <f t="shared" ca="1" si="583"/>
        <v/>
      </c>
      <c r="DF489" s="66" t="str">
        <f t="shared" ca="1" si="584"/>
        <v/>
      </c>
      <c r="DG489" s="66" t="str">
        <f t="shared" ca="1" si="585"/>
        <v/>
      </c>
      <c r="DH489" s="66" t="str">
        <f t="shared" ca="1" si="586"/>
        <v/>
      </c>
      <c r="DI489" s="66" t="str">
        <f t="shared" ca="1" si="587"/>
        <v/>
      </c>
      <c r="DJ489" s="66" t="str">
        <f t="shared" ca="1" si="588"/>
        <v/>
      </c>
      <c r="DK489" s="65" t="str">
        <f t="shared" ca="1" si="589"/>
        <v/>
      </c>
      <c r="DL489" s="65" t="str">
        <f t="shared" ca="1" si="590"/>
        <v/>
      </c>
      <c r="DM489" s="65" t="str">
        <f t="shared" ca="1" si="591"/>
        <v/>
      </c>
      <c r="DN489" s="65" t="str">
        <f t="shared" ca="1" si="592"/>
        <v/>
      </c>
      <c r="DO489" s="65" t="str">
        <f t="shared" ca="1" si="593"/>
        <v/>
      </c>
      <c r="DP489" s="65" t="str">
        <f t="shared" ca="1" si="594"/>
        <v/>
      </c>
      <c r="DQ489" s="65" t="str">
        <f t="shared" ca="1" si="595"/>
        <v/>
      </c>
      <c r="DR489" s="69" t="str">
        <f t="shared" ca="1" si="596"/>
        <v/>
      </c>
      <c r="DS489" s="69" t="str">
        <f t="shared" ca="1" si="597"/>
        <v/>
      </c>
      <c r="DT489" s="69" t="str">
        <f t="shared" ca="1" si="598"/>
        <v/>
      </c>
      <c r="DU489" s="69" t="str">
        <f t="shared" ca="1" si="599"/>
        <v/>
      </c>
      <c r="DV489" s="69" t="str">
        <f t="shared" ca="1" si="600"/>
        <v/>
      </c>
      <c r="DW489" s="69" t="str">
        <f t="shared" ca="1" si="601"/>
        <v/>
      </c>
      <c r="DX489" s="69" t="str">
        <f t="shared" ca="1" si="602"/>
        <v/>
      </c>
      <c r="DY489" s="69" t="str">
        <f t="shared" ca="1" si="603"/>
        <v/>
      </c>
      <c r="DZ489" s="72" t="str">
        <f t="shared" ca="1" si="604"/>
        <v/>
      </c>
      <c r="EA489" s="72" t="str">
        <f t="shared" ca="1" si="605"/>
        <v/>
      </c>
      <c r="EB489" s="72" t="str">
        <f t="shared" ca="1" si="606"/>
        <v/>
      </c>
      <c r="EC489" s="65" t="str">
        <f t="shared" ca="1" si="607"/>
        <v/>
      </c>
      <c r="ED489" s="65" t="str">
        <f t="shared" ca="1" si="608"/>
        <v/>
      </c>
      <c r="EE489" s="65" t="str">
        <f t="shared" ca="1" si="609"/>
        <v/>
      </c>
      <c r="EF489" s="65" t="str">
        <f t="shared" ca="1" si="610"/>
        <v/>
      </c>
      <c r="EG489" s="65" t="str">
        <f t="shared" ca="1" si="611"/>
        <v/>
      </c>
      <c r="EH489" s="65" t="str">
        <f t="shared" ca="1" si="612"/>
        <v/>
      </c>
      <c r="EI489" s="429" t="str">
        <f t="shared" ca="1" si="613"/>
        <v>No</v>
      </c>
      <c r="EJ489" s="428" t="str">
        <f t="shared" ca="1" si="614"/>
        <v/>
      </c>
      <c r="EK489" s="428" t="str">
        <f t="shared" ca="1" si="615"/>
        <v/>
      </c>
      <c r="EL489" s="65" t="str">
        <f t="shared" ca="1" si="616"/>
        <v/>
      </c>
      <c r="EM489" s="65" t="str">
        <f t="shared" ca="1" si="617"/>
        <v/>
      </c>
      <c r="EN489" s="65" t="str">
        <f t="shared" ca="1" si="618"/>
        <v/>
      </c>
      <c r="EO489" s="433" t="str">
        <f t="shared" ca="1" si="619"/>
        <v/>
      </c>
      <c r="EP489" s="433" t="str">
        <f t="shared" ca="1" si="620"/>
        <v/>
      </c>
      <c r="EQ489" s="433" t="str">
        <f t="shared" ca="1" si="621"/>
        <v/>
      </c>
      <c r="ER489" s="433" t="str">
        <f t="shared" ca="1" si="622"/>
        <v/>
      </c>
      <c r="ES489" s="433" t="str">
        <f t="shared" ca="1" si="623"/>
        <v/>
      </c>
      <c r="ET489" s="433" t="str">
        <f t="shared" ca="1" si="624"/>
        <v/>
      </c>
      <c r="EU489" s="433" t="str">
        <f ca="1">IF(OR(CO489="",CQ489=""),"",Discipline!$P$3*CO489+Discipline!$X$3*CQ489)</f>
        <v/>
      </c>
      <c r="EV489" s="433" t="str">
        <f ca="1">IF(OR(CP489="",CR489=""),"",Discipline!$P$3*CP489+Discipline!$X$3*CR489)</f>
        <v/>
      </c>
    </row>
    <row r="490" spans="1:152" x14ac:dyDescent="0.25">
      <c r="A490" s="10" t="str">
        <f ca="1">IFERROR(RANK(order!A490,order!A$3:A$554,0),"")</f>
        <v/>
      </c>
      <c r="B490" s="10" t="str">
        <f ca="1">IFERROR(RANK(order!B490,order!B$3:B$554,0),"")</f>
        <v/>
      </c>
      <c r="C490" s="10" t="str">
        <f ca="1">IFERROR(RANK(order!C490,order!C$3:C$554,0),"")</f>
        <v/>
      </c>
      <c r="D490" s="4" t="str">
        <f ca="1">IFERROR(RANK(order!D490,order!D$3:D$554,0),"")</f>
        <v/>
      </c>
      <c r="E490" s="4" t="str">
        <f ca="1">IFERROR(RANK(order!E490,order!E$3:E$554,0),"")</f>
        <v/>
      </c>
      <c r="F490" s="4" t="str">
        <f ca="1">IFERROR(RANK(order!F490,order!F$3:F$554,0),"")</f>
        <v/>
      </c>
      <c r="G490" s="10" t="str">
        <f ca="1">IFERROR(RANK(order!G490,order!G$3:G$554,0),"")</f>
        <v/>
      </c>
      <c r="H490" s="10" t="str">
        <f ca="1">IFERROR(RANK(order!H490,order!H$3:H$554,0),"")</f>
        <v/>
      </c>
      <c r="I490" s="10" t="str">
        <f ca="1">IFERROR(RANK(order!I490,order!I$3:I$554,0),"")</f>
        <v/>
      </c>
      <c r="J490" s="4" t="str">
        <f ca="1">IFERROR(RANK(order!J490,order!J$3:J$554,0),"")</f>
        <v/>
      </c>
      <c r="K490" s="4" t="str">
        <f ca="1">IFERROR(RANK(order!K490,order!K$3:K$554,0),"")</f>
        <v/>
      </c>
      <c r="L490" s="4" t="str">
        <f ca="1">IFERROR(RANK(order!L490,order!L$3:L$554,0),"")</f>
        <v/>
      </c>
      <c r="M490" s="10" t="str">
        <f ca="1">IFERROR(RANK(order!M490,order!M$3:M$554,0),"")</f>
        <v/>
      </c>
      <c r="N490" s="10" t="str">
        <f ca="1">IFERROR(RANK(order!N490,order!N$3:N$554,0),"")</f>
        <v/>
      </c>
      <c r="O490" s="10" t="str">
        <f ca="1">IFERROR(RANK(order!O490,order!O$3:O$554,0),"")</f>
        <v/>
      </c>
      <c r="P490" s="4" t="str">
        <f ca="1">IFERROR(RANK(order!P490,order!P$3:P$554,0),"")</f>
        <v/>
      </c>
      <c r="Q490" s="4" t="str">
        <f ca="1">IFERROR(RANK(order!Q490,order!Q$3:Q$554,0),"")</f>
        <v/>
      </c>
      <c r="R490" s="4" t="str">
        <f ca="1">IFERROR(RANK(order!R490,order!R$3:R$554,0),"")</f>
        <v/>
      </c>
      <c r="S490" s="10" t="str">
        <f ca="1">IFERROR(RANK(order!S490,order!S$3:S$554,0),"")</f>
        <v/>
      </c>
      <c r="T490" s="10" t="str">
        <f ca="1">IFERROR(RANK(order!T490,order!T$3:T$554,0),"")</f>
        <v/>
      </c>
      <c r="U490" s="10" t="str">
        <f ca="1">IFERROR(RANK(order!U490,order!U$3:U$554,0),"")</f>
        <v/>
      </c>
      <c r="V490" s="4" t="str">
        <f ca="1">IFERROR(RANK(order!V490,order!V$3:V$554,0),"")</f>
        <v/>
      </c>
      <c r="W490" s="4" t="str">
        <f ca="1">IFERROR(RANK(order!W490,order!W$3:W$554,0),"")</f>
        <v/>
      </c>
      <c r="X490" s="4" t="str">
        <f ca="1">IFERROR(RANK(order!X490,order!X$3:X$554,0),"")</f>
        <v/>
      </c>
      <c r="Y490" s="10" t="str">
        <f ca="1">IFERROR(RANK(order!Y490,order!Y$3:Y$554,0),"")</f>
        <v/>
      </c>
      <c r="Z490" s="10" t="str">
        <f ca="1">IFERROR(RANK(order!Z490,order!Z$3:Z$554,0),"")</f>
        <v/>
      </c>
      <c r="AA490" s="10" t="str">
        <f ca="1">IFERROR(RANK(order!AA490,order!AA$3:AA$554,0),"")</f>
        <v/>
      </c>
      <c r="AB490" s="4" t="str">
        <f ca="1">IFERROR(RANK(order!AB490,order!AB$3:AB$554,0),"")</f>
        <v/>
      </c>
      <c r="AC490" s="4" t="str">
        <f ca="1">IFERROR(RANK(order!AC490,order!AC$3:AC$554,0),"")</f>
        <v/>
      </c>
      <c r="AD490" s="4" t="str">
        <f ca="1">IFERROR(RANK(order!AD490,order!AD$3:AD$554,0),"")</f>
        <v/>
      </c>
      <c r="AE490" s="10" t="str">
        <f ca="1">IFERROR(RANK(order!AE490,order!AE$3:AE$554,0),"")</f>
        <v/>
      </c>
      <c r="AF490" s="10" t="str">
        <f ca="1">IFERROR(RANK(order!AF490,order!AF$3:AF$554,0),"")</f>
        <v/>
      </c>
      <c r="AG490" s="10" t="str">
        <f ca="1">IFERROR(RANK(order!AG490,order!AG$3:AG$554,0),"")</f>
        <v/>
      </c>
      <c r="AH490" s="4" t="str">
        <f ca="1">IFERROR(RANK(order!AH490,order!AH$3:AH$554,0),"")</f>
        <v/>
      </c>
      <c r="AI490" s="4" t="str">
        <f ca="1">IFERROR(RANK(order!AI490,order!AI$3:AI$554,0),"")</f>
        <v/>
      </c>
      <c r="AJ490" s="4" t="str">
        <f ca="1">IFERROR(RANK(order!AJ490,order!AJ$3:AJ$554,0),"")</f>
        <v/>
      </c>
      <c r="AK490" s="10" t="str">
        <f ca="1">IFERROR(RANK(order!AK490,order!AK$3:AK$554,0),"")</f>
        <v/>
      </c>
      <c r="AL490" s="10" t="str">
        <f ca="1">IFERROR(RANK(order!AL490,order!AL$3:AL$554,0),"")</f>
        <v/>
      </c>
      <c r="AM490" s="10" t="str">
        <f ca="1">IFERROR(RANK(order!AM490,order!AM$3:AM$554,0),"")</f>
        <v/>
      </c>
      <c r="AN490" s="4" t="str">
        <f ca="1">IFERROR(RANK(order!AN490,order!AN$3:AN$554,0),"")</f>
        <v/>
      </c>
      <c r="AO490" s="4" t="str">
        <f ca="1">IFERROR(RANK(order!AO490,order!AO$3:AO$554,0),"")</f>
        <v/>
      </c>
      <c r="AP490" s="4" t="str">
        <f ca="1">IFERROR(RANK(order!AP490,order!AP$3:AP$554,0),"")</f>
        <v/>
      </c>
      <c r="AQ490" s="10" t="str">
        <f ca="1">IFERROR(RANK(order!AQ490,order!AQ$3:AQ$554,0),"")</f>
        <v/>
      </c>
      <c r="AR490" s="10" t="str">
        <f ca="1">IFERROR(RANK(order!AR490,order!AR$3:AR$554,0),"")</f>
        <v/>
      </c>
      <c r="AS490" s="10" t="str">
        <f ca="1">IFERROR(RANK(order!AS490,order!AS$3:AS$554,0),"")</f>
        <v/>
      </c>
      <c r="AT490" s="4" t="str">
        <f ca="1">IFERROR(RANK(order!AT490,order!AT$3:AT$554,0),"")</f>
        <v/>
      </c>
      <c r="AU490" s="4" t="str">
        <f ca="1">IFERROR(RANK(order!AU490,order!AU$3:AU$554,0),"")</f>
        <v/>
      </c>
      <c r="AV490" s="4" t="str">
        <f ca="1">IFERROR(RANK(order!AV490,order!AV$3:AV$554,0),"")</f>
        <v/>
      </c>
      <c r="AW490" s="10" t="str">
        <f ca="1">IFERROR(RANK(order!AW490,order!AW$3:AW$554,0),"")</f>
        <v/>
      </c>
      <c r="AX490" s="10" t="str">
        <f ca="1">IFERROR(RANK(order!AX490,order!AX$3:AX$554,0),"")</f>
        <v/>
      </c>
      <c r="AY490" s="10" t="str">
        <f ca="1">IFERROR(RANK(order!AY490,order!AY$3:AY$554,0),"")</f>
        <v/>
      </c>
      <c r="AZ490" s="4" t="str">
        <f ca="1">IFERROR(RANK(order!AZ490,order!AZ$3:AZ$554,0),"")</f>
        <v/>
      </c>
      <c r="BA490" s="4" t="str">
        <f ca="1">IFERROR(RANK(order!BA490,order!BA$3:BA$554,0),"")</f>
        <v/>
      </c>
      <c r="BB490" s="4" t="str">
        <f ca="1">IFERROR(RANK(order!BB490,order!BB$3:BB$554,0),"")</f>
        <v/>
      </c>
      <c r="BC490" s="10" t="str">
        <f ca="1">IFERROR(RANK(order!BC490,order!BC$3:BC$554,0),"")</f>
        <v/>
      </c>
      <c r="BD490" s="10" t="str">
        <f ca="1">IFERROR(RANK(order!BD490,order!BD$3:BD$554,0),"")</f>
        <v/>
      </c>
      <c r="BE490" s="10" t="str">
        <f ca="1">IFERROR(RANK(order!BE490,order!BE$3:BE$554,0),"")</f>
        <v/>
      </c>
      <c r="BF490" s="4" t="str">
        <f ca="1">IFERROR(RANK(order!BF490,order!BF$3:BF$554,0),"")</f>
        <v/>
      </c>
      <c r="BG490" s="4" t="str">
        <f ca="1">IFERROR(RANK(order!BG490,order!BG$3:BG$554,0),"")</f>
        <v/>
      </c>
      <c r="BH490" s="4" t="str">
        <f ca="1">IFERROR(RANK(order!BH490,order!BH$3:BH$554,0),"")</f>
        <v/>
      </c>
      <c r="BI490" s="10" t="str">
        <f ca="1">IFERROR(RANK(order!BI490,order!BI$3:BI$554,0),"")</f>
        <v/>
      </c>
      <c r="BJ490" s="10" t="str">
        <f ca="1">IFERROR(RANK(order!BJ490,order!BJ$3:BJ$554,0),"")</f>
        <v/>
      </c>
      <c r="BK490" s="10" t="str">
        <f ca="1">IFERROR(RANK(order!BK490,order!BK$3:BK$554,0),"")</f>
        <v/>
      </c>
      <c r="BL490" s="4" t="str">
        <f ca="1">IFERROR(RANK(order!BL490,order!BL$3:BL$554,0),"")</f>
        <v/>
      </c>
      <c r="BM490" s="4" t="str">
        <f ca="1">IFERROR(RANK(order!BM490,order!BM$3:BM$554,0),"")</f>
        <v/>
      </c>
      <c r="BN490" s="4" t="str">
        <f ca="1">IFERROR(RANK(order!BN490,order!BN$3:BN$554,0),"")</f>
        <v/>
      </c>
      <c r="BO490" s="10" t="str">
        <f ca="1">IFERROR(RANK(order!BO490,order!BO$3:BO$554,0),"")</f>
        <v/>
      </c>
      <c r="BP490" s="10" t="str">
        <f ca="1">IFERROR(RANK(order!BP490,order!BP$3:BP$554,0),"")</f>
        <v/>
      </c>
      <c r="BQ490" s="10" t="str">
        <f ca="1">IFERROR(RANK(order!BQ490,order!BQ$3:BQ$554,0),"")</f>
        <v/>
      </c>
      <c r="BR490" s="4" t="str">
        <f ca="1">IFERROR(RANK(order!BR490,order!BR$3:BR$554,0),"")</f>
        <v/>
      </c>
      <c r="BS490" s="4" t="str">
        <f ca="1">IFERROR(RANK(order!BS490,order!BS$3:BS$554,0),"")</f>
        <v/>
      </c>
      <c r="BT490" s="4" t="str">
        <f ca="1">IFERROR(RANK(order!BT490,order!BT$3:BT$554,0),"")</f>
        <v/>
      </c>
      <c r="BU490" s="95">
        <f t="shared" si="625"/>
        <v>488</v>
      </c>
      <c r="BV490" s="35" t="str">
        <f t="shared" si="626"/>
        <v>E1</v>
      </c>
      <c r="BW490" s="55">
        <f t="shared" ca="1" si="549"/>
        <v>0</v>
      </c>
      <c r="BX490" s="56" t="str">
        <f t="shared" ca="1" si="550"/>
        <v/>
      </c>
      <c r="BY490" s="56" t="str">
        <f t="shared" ca="1" si="551"/>
        <v/>
      </c>
      <c r="BZ490" s="57" t="str">
        <f t="shared" ca="1" si="552"/>
        <v/>
      </c>
      <c r="CA490" s="57" t="str">
        <f t="shared" ca="1" si="553"/>
        <v/>
      </c>
      <c r="CB490" s="58" t="str">
        <f t="shared" ca="1" si="554"/>
        <v/>
      </c>
      <c r="CC490" s="57" t="str">
        <f t="shared" ca="1" si="555"/>
        <v/>
      </c>
      <c r="CD490" s="57" t="str">
        <f t="shared" ca="1" si="556"/>
        <v/>
      </c>
      <c r="CE490" s="58" t="str">
        <f t="shared" ca="1" si="557"/>
        <v/>
      </c>
      <c r="CF490" s="59" t="str">
        <f t="shared" ca="1" si="558"/>
        <v/>
      </c>
      <c r="CG490" s="57" t="str">
        <f t="shared" ca="1" si="559"/>
        <v/>
      </c>
      <c r="CH490" s="57" t="str">
        <f t="shared" ca="1" si="560"/>
        <v/>
      </c>
      <c r="CI490" s="57" t="str">
        <f t="shared" ca="1" si="561"/>
        <v/>
      </c>
      <c r="CJ490" s="57" t="str">
        <f t="shared" ca="1" si="562"/>
        <v/>
      </c>
      <c r="CK490" s="57" t="str">
        <f t="shared" ca="1" si="563"/>
        <v/>
      </c>
      <c r="CL490" s="57" t="str">
        <f t="shared" ca="1" si="564"/>
        <v/>
      </c>
      <c r="CM490" s="57" t="str">
        <f t="shared" ca="1" si="565"/>
        <v/>
      </c>
      <c r="CN490" s="57" t="str">
        <f t="shared" ca="1" si="566"/>
        <v/>
      </c>
      <c r="CO490" s="57" t="str">
        <f t="shared" ca="1" si="567"/>
        <v/>
      </c>
      <c r="CP490" s="57" t="str">
        <f t="shared" ca="1" si="568"/>
        <v/>
      </c>
      <c r="CQ490" s="57" t="str">
        <f t="shared" ca="1" si="569"/>
        <v/>
      </c>
      <c r="CR490" s="57" t="str">
        <f t="shared" ca="1" si="570"/>
        <v/>
      </c>
      <c r="CS490" s="60" t="str">
        <f t="shared" ca="1" si="571"/>
        <v/>
      </c>
      <c r="CT490" s="60" t="str">
        <f t="shared" ca="1" si="572"/>
        <v/>
      </c>
      <c r="CU490" s="60" t="str">
        <f t="shared" ca="1" si="573"/>
        <v/>
      </c>
      <c r="CV490" s="60" t="str">
        <f t="shared" ca="1" si="574"/>
        <v/>
      </c>
      <c r="CW490" s="60" t="str">
        <f t="shared" ca="1" si="575"/>
        <v/>
      </c>
      <c r="CX490" s="60" t="str">
        <f t="shared" ca="1" si="576"/>
        <v/>
      </c>
      <c r="CY490" s="60" t="str">
        <f t="shared" ca="1" si="577"/>
        <v/>
      </c>
      <c r="CZ490" s="60" t="str">
        <f t="shared" ca="1" si="578"/>
        <v/>
      </c>
      <c r="DA490" s="65" t="str">
        <f t="shared" ca="1" si="579"/>
        <v/>
      </c>
      <c r="DB490" s="65" t="str">
        <f t="shared" ca="1" si="580"/>
        <v/>
      </c>
      <c r="DC490" s="65" t="str">
        <f t="shared" ca="1" si="581"/>
        <v/>
      </c>
      <c r="DD490" s="65" t="str">
        <f t="shared" ca="1" si="582"/>
        <v/>
      </c>
      <c r="DE490" s="65" t="str">
        <f t="shared" ca="1" si="583"/>
        <v/>
      </c>
      <c r="DF490" s="66" t="str">
        <f t="shared" ca="1" si="584"/>
        <v/>
      </c>
      <c r="DG490" s="66" t="str">
        <f t="shared" ca="1" si="585"/>
        <v/>
      </c>
      <c r="DH490" s="66" t="str">
        <f t="shared" ca="1" si="586"/>
        <v/>
      </c>
      <c r="DI490" s="66" t="str">
        <f t="shared" ca="1" si="587"/>
        <v/>
      </c>
      <c r="DJ490" s="66" t="str">
        <f t="shared" ca="1" si="588"/>
        <v/>
      </c>
      <c r="DK490" s="65" t="str">
        <f t="shared" ca="1" si="589"/>
        <v/>
      </c>
      <c r="DL490" s="65" t="str">
        <f t="shared" ca="1" si="590"/>
        <v/>
      </c>
      <c r="DM490" s="65" t="str">
        <f t="shared" ca="1" si="591"/>
        <v/>
      </c>
      <c r="DN490" s="65" t="str">
        <f t="shared" ca="1" si="592"/>
        <v/>
      </c>
      <c r="DO490" s="65" t="str">
        <f t="shared" ca="1" si="593"/>
        <v/>
      </c>
      <c r="DP490" s="65" t="str">
        <f t="shared" ca="1" si="594"/>
        <v/>
      </c>
      <c r="DQ490" s="65" t="str">
        <f t="shared" ca="1" si="595"/>
        <v/>
      </c>
      <c r="DR490" s="69" t="str">
        <f t="shared" ca="1" si="596"/>
        <v/>
      </c>
      <c r="DS490" s="69" t="str">
        <f t="shared" ca="1" si="597"/>
        <v/>
      </c>
      <c r="DT490" s="69" t="str">
        <f t="shared" ca="1" si="598"/>
        <v/>
      </c>
      <c r="DU490" s="69" t="str">
        <f t="shared" ca="1" si="599"/>
        <v/>
      </c>
      <c r="DV490" s="69" t="str">
        <f t="shared" ca="1" si="600"/>
        <v/>
      </c>
      <c r="DW490" s="69" t="str">
        <f t="shared" ca="1" si="601"/>
        <v/>
      </c>
      <c r="DX490" s="69" t="str">
        <f t="shared" ca="1" si="602"/>
        <v/>
      </c>
      <c r="DY490" s="69" t="str">
        <f t="shared" ca="1" si="603"/>
        <v/>
      </c>
      <c r="DZ490" s="72" t="str">
        <f t="shared" ca="1" si="604"/>
        <v/>
      </c>
      <c r="EA490" s="72" t="str">
        <f t="shared" ca="1" si="605"/>
        <v/>
      </c>
      <c r="EB490" s="72" t="str">
        <f t="shared" ca="1" si="606"/>
        <v/>
      </c>
      <c r="EC490" s="65" t="str">
        <f t="shared" ca="1" si="607"/>
        <v/>
      </c>
      <c r="ED490" s="65" t="str">
        <f t="shared" ca="1" si="608"/>
        <v/>
      </c>
      <c r="EE490" s="65" t="str">
        <f t="shared" ca="1" si="609"/>
        <v/>
      </c>
      <c r="EF490" s="65" t="str">
        <f t="shared" ca="1" si="610"/>
        <v/>
      </c>
      <c r="EG490" s="65" t="str">
        <f t="shared" ca="1" si="611"/>
        <v/>
      </c>
      <c r="EH490" s="65" t="str">
        <f t="shared" ca="1" si="612"/>
        <v/>
      </c>
      <c r="EI490" s="429" t="str">
        <f t="shared" ca="1" si="613"/>
        <v>No</v>
      </c>
      <c r="EJ490" s="428" t="str">
        <f t="shared" ca="1" si="614"/>
        <v/>
      </c>
      <c r="EK490" s="428" t="str">
        <f t="shared" ca="1" si="615"/>
        <v/>
      </c>
      <c r="EL490" s="65" t="str">
        <f t="shared" ca="1" si="616"/>
        <v/>
      </c>
      <c r="EM490" s="65" t="str">
        <f t="shared" ca="1" si="617"/>
        <v/>
      </c>
      <c r="EN490" s="65" t="str">
        <f t="shared" ca="1" si="618"/>
        <v/>
      </c>
      <c r="EO490" s="433" t="str">
        <f t="shared" ca="1" si="619"/>
        <v/>
      </c>
      <c r="EP490" s="433" t="str">
        <f t="shared" ca="1" si="620"/>
        <v/>
      </c>
      <c r="EQ490" s="433" t="str">
        <f t="shared" ca="1" si="621"/>
        <v/>
      </c>
      <c r="ER490" s="433" t="str">
        <f t="shared" ca="1" si="622"/>
        <v/>
      </c>
      <c r="ES490" s="433" t="str">
        <f t="shared" ca="1" si="623"/>
        <v/>
      </c>
      <c r="ET490" s="433" t="str">
        <f t="shared" ca="1" si="624"/>
        <v/>
      </c>
      <c r="EU490" s="433" t="str">
        <f ca="1">IF(OR(CO490="",CQ490=""),"",Discipline!$P$3*CO490+Discipline!$X$3*CQ490)</f>
        <v/>
      </c>
      <c r="EV490" s="433" t="str">
        <f ca="1">IF(OR(CP490="",CR490=""),"",Discipline!$P$3*CP490+Discipline!$X$3*CR490)</f>
        <v/>
      </c>
    </row>
    <row r="491" spans="1:152" x14ac:dyDescent="0.25">
      <c r="A491" s="10" t="str">
        <f ca="1">IFERROR(RANK(order!A491,order!A$3:A$554,0),"")</f>
        <v/>
      </c>
      <c r="B491" s="10" t="str">
        <f ca="1">IFERROR(RANK(order!B491,order!B$3:B$554,0),"")</f>
        <v/>
      </c>
      <c r="C491" s="10" t="str">
        <f ca="1">IFERROR(RANK(order!C491,order!C$3:C$554,0),"")</f>
        <v/>
      </c>
      <c r="D491" s="4" t="str">
        <f ca="1">IFERROR(RANK(order!D491,order!D$3:D$554,0),"")</f>
        <v/>
      </c>
      <c r="E491" s="4" t="str">
        <f ca="1">IFERROR(RANK(order!E491,order!E$3:E$554,0),"")</f>
        <v/>
      </c>
      <c r="F491" s="4" t="str">
        <f ca="1">IFERROR(RANK(order!F491,order!F$3:F$554,0),"")</f>
        <v/>
      </c>
      <c r="G491" s="10" t="str">
        <f ca="1">IFERROR(RANK(order!G491,order!G$3:G$554,0),"")</f>
        <v/>
      </c>
      <c r="H491" s="10" t="str">
        <f ca="1">IFERROR(RANK(order!H491,order!H$3:H$554,0),"")</f>
        <v/>
      </c>
      <c r="I491" s="10" t="str">
        <f ca="1">IFERROR(RANK(order!I491,order!I$3:I$554,0),"")</f>
        <v/>
      </c>
      <c r="J491" s="4" t="str">
        <f ca="1">IFERROR(RANK(order!J491,order!J$3:J$554,0),"")</f>
        <v/>
      </c>
      <c r="K491" s="4" t="str">
        <f ca="1">IFERROR(RANK(order!K491,order!K$3:K$554,0),"")</f>
        <v/>
      </c>
      <c r="L491" s="4" t="str">
        <f ca="1">IFERROR(RANK(order!L491,order!L$3:L$554,0),"")</f>
        <v/>
      </c>
      <c r="M491" s="10" t="str">
        <f ca="1">IFERROR(RANK(order!M491,order!M$3:M$554,0),"")</f>
        <v/>
      </c>
      <c r="N491" s="10" t="str">
        <f ca="1">IFERROR(RANK(order!N491,order!N$3:N$554,0),"")</f>
        <v/>
      </c>
      <c r="O491" s="10" t="str">
        <f ca="1">IFERROR(RANK(order!O491,order!O$3:O$554,0),"")</f>
        <v/>
      </c>
      <c r="P491" s="4" t="str">
        <f ca="1">IFERROR(RANK(order!P491,order!P$3:P$554,0),"")</f>
        <v/>
      </c>
      <c r="Q491" s="4" t="str">
        <f ca="1">IFERROR(RANK(order!Q491,order!Q$3:Q$554,0),"")</f>
        <v/>
      </c>
      <c r="R491" s="4" t="str">
        <f ca="1">IFERROR(RANK(order!R491,order!R$3:R$554,0),"")</f>
        <v/>
      </c>
      <c r="S491" s="10" t="str">
        <f ca="1">IFERROR(RANK(order!S491,order!S$3:S$554,0),"")</f>
        <v/>
      </c>
      <c r="T491" s="10" t="str">
        <f ca="1">IFERROR(RANK(order!T491,order!T$3:T$554,0),"")</f>
        <v/>
      </c>
      <c r="U491" s="10" t="str">
        <f ca="1">IFERROR(RANK(order!U491,order!U$3:U$554,0),"")</f>
        <v/>
      </c>
      <c r="V491" s="4" t="str">
        <f ca="1">IFERROR(RANK(order!V491,order!V$3:V$554,0),"")</f>
        <v/>
      </c>
      <c r="W491" s="4" t="str">
        <f ca="1">IFERROR(RANK(order!W491,order!W$3:W$554,0),"")</f>
        <v/>
      </c>
      <c r="X491" s="4" t="str">
        <f ca="1">IFERROR(RANK(order!X491,order!X$3:X$554,0),"")</f>
        <v/>
      </c>
      <c r="Y491" s="10" t="str">
        <f ca="1">IFERROR(RANK(order!Y491,order!Y$3:Y$554,0),"")</f>
        <v/>
      </c>
      <c r="Z491" s="10" t="str">
        <f ca="1">IFERROR(RANK(order!Z491,order!Z$3:Z$554,0),"")</f>
        <v/>
      </c>
      <c r="AA491" s="10" t="str">
        <f ca="1">IFERROR(RANK(order!AA491,order!AA$3:AA$554,0),"")</f>
        <v/>
      </c>
      <c r="AB491" s="4" t="str">
        <f ca="1">IFERROR(RANK(order!AB491,order!AB$3:AB$554,0),"")</f>
        <v/>
      </c>
      <c r="AC491" s="4" t="str">
        <f ca="1">IFERROR(RANK(order!AC491,order!AC$3:AC$554,0),"")</f>
        <v/>
      </c>
      <c r="AD491" s="4" t="str">
        <f ca="1">IFERROR(RANK(order!AD491,order!AD$3:AD$554,0),"")</f>
        <v/>
      </c>
      <c r="AE491" s="10" t="str">
        <f ca="1">IFERROR(RANK(order!AE491,order!AE$3:AE$554,0),"")</f>
        <v/>
      </c>
      <c r="AF491" s="10" t="str">
        <f ca="1">IFERROR(RANK(order!AF491,order!AF$3:AF$554,0),"")</f>
        <v/>
      </c>
      <c r="AG491" s="10" t="str">
        <f ca="1">IFERROR(RANK(order!AG491,order!AG$3:AG$554,0),"")</f>
        <v/>
      </c>
      <c r="AH491" s="4" t="str">
        <f ca="1">IFERROR(RANK(order!AH491,order!AH$3:AH$554,0),"")</f>
        <v/>
      </c>
      <c r="AI491" s="4" t="str">
        <f ca="1">IFERROR(RANK(order!AI491,order!AI$3:AI$554,0),"")</f>
        <v/>
      </c>
      <c r="AJ491" s="4" t="str">
        <f ca="1">IFERROR(RANK(order!AJ491,order!AJ$3:AJ$554,0),"")</f>
        <v/>
      </c>
      <c r="AK491" s="10" t="str">
        <f ca="1">IFERROR(RANK(order!AK491,order!AK$3:AK$554,0),"")</f>
        <v/>
      </c>
      <c r="AL491" s="10" t="str">
        <f ca="1">IFERROR(RANK(order!AL491,order!AL$3:AL$554,0),"")</f>
        <v/>
      </c>
      <c r="AM491" s="10" t="str">
        <f ca="1">IFERROR(RANK(order!AM491,order!AM$3:AM$554,0),"")</f>
        <v/>
      </c>
      <c r="AN491" s="4" t="str">
        <f ca="1">IFERROR(RANK(order!AN491,order!AN$3:AN$554,0),"")</f>
        <v/>
      </c>
      <c r="AO491" s="4" t="str">
        <f ca="1">IFERROR(RANK(order!AO491,order!AO$3:AO$554,0),"")</f>
        <v/>
      </c>
      <c r="AP491" s="4" t="str">
        <f ca="1">IFERROR(RANK(order!AP491,order!AP$3:AP$554,0),"")</f>
        <v/>
      </c>
      <c r="AQ491" s="10" t="str">
        <f ca="1">IFERROR(RANK(order!AQ491,order!AQ$3:AQ$554,0),"")</f>
        <v/>
      </c>
      <c r="AR491" s="10" t="str">
        <f ca="1">IFERROR(RANK(order!AR491,order!AR$3:AR$554,0),"")</f>
        <v/>
      </c>
      <c r="AS491" s="10" t="str">
        <f ca="1">IFERROR(RANK(order!AS491,order!AS$3:AS$554,0),"")</f>
        <v/>
      </c>
      <c r="AT491" s="4" t="str">
        <f ca="1">IFERROR(RANK(order!AT491,order!AT$3:AT$554,0),"")</f>
        <v/>
      </c>
      <c r="AU491" s="4" t="str">
        <f ca="1">IFERROR(RANK(order!AU491,order!AU$3:AU$554,0),"")</f>
        <v/>
      </c>
      <c r="AV491" s="4" t="str">
        <f ca="1">IFERROR(RANK(order!AV491,order!AV$3:AV$554,0),"")</f>
        <v/>
      </c>
      <c r="AW491" s="10" t="str">
        <f ca="1">IFERROR(RANK(order!AW491,order!AW$3:AW$554,0),"")</f>
        <v/>
      </c>
      <c r="AX491" s="10" t="str">
        <f ca="1">IFERROR(RANK(order!AX491,order!AX$3:AX$554,0),"")</f>
        <v/>
      </c>
      <c r="AY491" s="10" t="str">
        <f ca="1">IFERROR(RANK(order!AY491,order!AY$3:AY$554,0),"")</f>
        <v/>
      </c>
      <c r="AZ491" s="4" t="str">
        <f ca="1">IFERROR(RANK(order!AZ491,order!AZ$3:AZ$554,0),"")</f>
        <v/>
      </c>
      <c r="BA491" s="4" t="str">
        <f ca="1">IFERROR(RANK(order!BA491,order!BA$3:BA$554,0),"")</f>
        <v/>
      </c>
      <c r="BB491" s="4" t="str">
        <f ca="1">IFERROR(RANK(order!BB491,order!BB$3:BB$554,0),"")</f>
        <v/>
      </c>
      <c r="BC491" s="10" t="str">
        <f ca="1">IFERROR(RANK(order!BC491,order!BC$3:BC$554,0),"")</f>
        <v/>
      </c>
      <c r="BD491" s="10" t="str">
        <f ca="1">IFERROR(RANK(order!BD491,order!BD$3:BD$554,0),"")</f>
        <v/>
      </c>
      <c r="BE491" s="10" t="str">
        <f ca="1">IFERROR(RANK(order!BE491,order!BE$3:BE$554,0),"")</f>
        <v/>
      </c>
      <c r="BF491" s="4" t="str">
        <f ca="1">IFERROR(RANK(order!BF491,order!BF$3:BF$554,0),"")</f>
        <v/>
      </c>
      <c r="BG491" s="4" t="str">
        <f ca="1">IFERROR(RANK(order!BG491,order!BG$3:BG$554,0),"")</f>
        <v/>
      </c>
      <c r="BH491" s="4" t="str">
        <f ca="1">IFERROR(RANK(order!BH491,order!BH$3:BH$554,0),"")</f>
        <v/>
      </c>
      <c r="BI491" s="10" t="str">
        <f ca="1">IFERROR(RANK(order!BI491,order!BI$3:BI$554,0),"")</f>
        <v/>
      </c>
      <c r="BJ491" s="10" t="str">
        <f ca="1">IFERROR(RANK(order!BJ491,order!BJ$3:BJ$554,0),"")</f>
        <v/>
      </c>
      <c r="BK491" s="10" t="str">
        <f ca="1">IFERROR(RANK(order!BK491,order!BK$3:BK$554,0),"")</f>
        <v/>
      </c>
      <c r="BL491" s="4" t="str">
        <f ca="1">IFERROR(RANK(order!BL491,order!BL$3:BL$554,0),"")</f>
        <v/>
      </c>
      <c r="BM491" s="4" t="str">
        <f ca="1">IFERROR(RANK(order!BM491,order!BM$3:BM$554,0),"")</f>
        <v/>
      </c>
      <c r="BN491" s="4" t="str">
        <f ca="1">IFERROR(RANK(order!BN491,order!BN$3:BN$554,0),"")</f>
        <v/>
      </c>
      <c r="BO491" s="10" t="str">
        <f ca="1">IFERROR(RANK(order!BO491,order!BO$3:BO$554,0),"")</f>
        <v/>
      </c>
      <c r="BP491" s="10" t="str">
        <f ca="1">IFERROR(RANK(order!BP491,order!BP$3:BP$554,0),"")</f>
        <v/>
      </c>
      <c r="BQ491" s="10" t="str">
        <f ca="1">IFERROR(RANK(order!BQ491,order!BQ$3:BQ$554,0),"")</f>
        <v/>
      </c>
      <c r="BR491" s="4" t="str">
        <f ca="1">IFERROR(RANK(order!BR491,order!BR$3:BR$554,0),"")</f>
        <v/>
      </c>
      <c r="BS491" s="4" t="str">
        <f ca="1">IFERROR(RANK(order!BS491,order!BS$3:BS$554,0),"")</f>
        <v/>
      </c>
      <c r="BT491" s="4" t="str">
        <f ca="1">IFERROR(RANK(order!BT491,order!BT$3:BT$554,0),"")</f>
        <v/>
      </c>
      <c r="BU491" s="95">
        <f t="shared" si="625"/>
        <v>489</v>
      </c>
      <c r="BV491" s="35" t="str">
        <f t="shared" si="626"/>
        <v>E1</v>
      </c>
      <c r="BW491" s="55">
        <f t="shared" ca="1" si="549"/>
        <v>0</v>
      </c>
      <c r="BX491" s="56" t="str">
        <f t="shared" ca="1" si="550"/>
        <v/>
      </c>
      <c r="BY491" s="56" t="str">
        <f t="shared" ca="1" si="551"/>
        <v/>
      </c>
      <c r="BZ491" s="57" t="str">
        <f t="shared" ca="1" si="552"/>
        <v/>
      </c>
      <c r="CA491" s="57" t="str">
        <f t="shared" ca="1" si="553"/>
        <v/>
      </c>
      <c r="CB491" s="58" t="str">
        <f t="shared" ca="1" si="554"/>
        <v/>
      </c>
      <c r="CC491" s="57" t="str">
        <f t="shared" ca="1" si="555"/>
        <v/>
      </c>
      <c r="CD491" s="57" t="str">
        <f t="shared" ca="1" si="556"/>
        <v/>
      </c>
      <c r="CE491" s="58" t="str">
        <f t="shared" ca="1" si="557"/>
        <v/>
      </c>
      <c r="CF491" s="59" t="str">
        <f t="shared" ca="1" si="558"/>
        <v/>
      </c>
      <c r="CG491" s="57" t="str">
        <f t="shared" ca="1" si="559"/>
        <v/>
      </c>
      <c r="CH491" s="57" t="str">
        <f t="shared" ca="1" si="560"/>
        <v/>
      </c>
      <c r="CI491" s="57" t="str">
        <f t="shared" ca="1" si="561"/>
        <v/>
      </c>
      <c r="CJ491" s="57" t="str">
        <f t="shared" ca="1" si="562"/>
        <v/>
      </c>
      <c r="CK491" s="57" t="str">
        <f t="shared" ca="1" si="563"/>
        <v/>
      </c>
      <c r="CL491" s="57" t="str">
        <f t="shared" ca="1" si="564"/>
        <v/>
      </c>
      <c r="CM491" s="57" t="str">
        <f t="shared" ca="1" si="565"/>
        <v/>
      </c>
      <c r="CN491" s="57" t="str">
        <f t="shared" ca="1" si="566"/>
        <v/>
      </c>
      <c r="CO491" s="57" t="str">
        <f t="shared" ca="1" si="567"/>
        <v/>
      </c>
      <c r="CP491" s="57" t="str">
        <f t="shared" ca="1" si="568"/>
        <v/>
      </c>
      <c r="CQ491" s="57" t="str">
        <f t="shared" ca="1" si="569"/>
        <v/>
      </c>
      <c r="CR491" s="57" t="str">
        <f t="shared" ca="1" si="570"/>
        <v/>
      </c>
      <c r="CS491" s="60" t="str">
        <f t="shared" ca="1" si="571"/>
        <v/>
      </c>
      <c r="CT491" s="60" t="str">
        <f t="shared" ca="1" si="572"/>
        <v/>
      </c>
      <c r="CU491" s="60" t="str">
        <f t="shared" ca="1" si="573"/>
        <v/>
      </c>
      <c r="CV491" s="60" t="str">
        <f t="shared" ca="1" si="574"/>
        <v/>
      </c>
      <c r="CW491" s="60" t="str">
        <f t="shared" ca="1" si="575"/>
        <v/>
      </c>
      <c r="CX491" s="60" t="str">
        <f t="shared" ca="1" si="576"/>
        <v/>
      </c>
      <c r="CY491" s="60" t="str">
        <f t="shared" ca="1" si="577"/>
        <v/>
      </c>
      <c r="CZ491" s="60" t="str">
        <f t="shared" ca="1" si="578"/>
        <v/>
      </c>
      <c r="DA491" s="65" t="str">
        <f t="shared" ca="1" si="579"/>
        <v/>
      </c>
      <c r="DB491" s="65" t="str">
        <f t="shared" ca="1" si="580"/>
        <v/>
      </c>
      <c r="DC491" s="65" t="str">
        <f t="shared" ca="1" si="581"/>
        <v/>
      </c>
      <c r="DD491" s="65" t="str">
        <f t="shared" ca="1" si="582"/>
        <v/>
      </c>
      <c r="DE491" s="65" t="str">
        <f t="shared" ca="1" si="583"/>
        <v/>
      </c>
      <c r="DF491" s="66" t="str">
        <f t="shared" ca="1" si="584"/>
        <v/>
      </c>
      <c r="DG491" s="66" t="str">
        <f t="shared" ca="1" si="585"/>
        <v/>
      </c>
      <c r="DH491" s="66" t="str">
        <f t="shared" ca="1" si="586"/>
        <v/>
      </c>
      <c r="DI491" s="66" t="str">
        <f t="shared" ca="1" si="587"/>
        <v/>
      </c>
      <c r="DJ491" s="66" t="str">
        <f t="shared" ca="1" si="588"/>
        <v/>
      </c>
      <c r="DK491" s="65" t="str">
        <f t="shared" ca="1" si="589"/>
        <v/>
      </c>
      <c r="DL491" s="65" t="str">
        <f t="shared" ca="1" si="590"/>
        <v/>
      </c>
      <c r="DM491" s="65" t="str">
        <f t="shared" ca="1" si="591"/>
        <v/>
      </c>
      <c r="DN491" s="65" t="str">
        <f t="shared" ca="1" si="592"/>
        <v/>
      </c>
      <c r="DO491" s="65" t="str">
        <f t="shared" ca="1" si="593"/>
        <v/>
      </c>
      <c r="DP491" s="65" t="str">
        <f t="shared" ca="1" si="594"/>
        <v/>
      </c>
      <c r="DQ491" s="65" t="str">
        <f t="shared" ca="1" si="595"/>
        <v/>
      </c>
      <c r="DR491" s="69" t="str">
        <f t="shared" ca="1" si="596"/>
        <v/>
      </c>
      <c r="DS491" s="69" t="str">
        <f t="shared" ca="1" si="597"/>
        <v/>
      </c>
      <c r="DT491" s="69" t="str">
        <f t="shared" ca="1" si="598"/>
        <v/>
      </c>
      <c r="DU491" s="69" t="str">
        <f t="shared" ca="1" si="599"/>
        <v/>
      </c>
      <c r="DV491" s="69" t="str">
        <f t="shared" ca="1" si="600"/>
        <v/>
      </c>
      <c r="DW491" s="69" t="str">
        <f t="shared" ca="1" si="601"/>
        <v/>
      </c>
      <c r="DX491" s="69" t="str">
        <f t="shared" ca="1" si="602"/>
        <v/>
      </c>
      <c r="DY491" s="69" t="str">
        <f t="shared" ca="1" si="603"/>
        <v/>
      </c>
      <c r="DZ491" s="72" t="str">
        <f t="shared" ca="1" si="604"/>
        <v/>
      </c>
      <c r="EA491" s="72" t="str">
        <f t="shared" ca="1" si="605"/>
        <v/>
      </c>
      <c r="EB491" s="72" t="str">
        <f t="shared" ca="1" si="606"/>
        <v/>
      </c>
      <c r="EC491" s="65" t="str">
        <f t="shared" ca="1" si="607"/>
        <v/>
      </c>
      <c r="ED491" s="65" t="str">
        <f t="shared" ca="1" si="608"/>
        <v/>
      </c>
      <c r="EE491" s="65" t="str">
        <f t="shared" ca="1" si="609"/>
        <v/>
      </c>
      <c r="EF491" s="65" t="str">
        <f t="shared" ca="1" si="610"/>
        <v/>
      </c>
      <c r="EG491" s="65" t="str">
        <f t="shared" ca="1" si="611"/>
        <v/>
      </c>
      <c r="EH491" s="65" t="str">
        <f t="shared" ca="1" si="612"/>
        <v/>
      </c>
      <c r="EI491" s="429" t="str">
        <f t="shared" ca="1" si="613"/>
        <v>No</v>
      </c>
      <c r="EJ491" s="428" t="str">
        <f t="shared" ca="1" si="614"/>
        <v/>
      </c>
      <c r="EK491" s="428" t="str">
        <f t="shared" ca="1" si="615"/>
        <v/>
      </c>
      <c r="EL491" s="65" t="str">
        <f t="shared" ca="1" si="616"/>
        <v/>
      </c>
      <c r="EM491" s="65" t="str">
        <f t="shared" ca="1" si="617"/>
        <v/>
      </c>
      <c r="EN491" s="65" t="str">
        <f t="shared" ca="1" si="618"/>
        <v/>
      </c>
      <c r="EO491" s="433" t="str">
        <f t="shared" ca="1" si="619"/>
        <v/>
      </c>
      <c r="EP491" s="433" t="str">
        <f t="shared" ca="1" si="620"/>
        <v/>
      </c>
      <c r="EQ491" s="433" t="str">
        <f t="shared" ca="1" si="621"/>
        <v/>
      </c>
      <c r="ER491" s="433" t="str">
        <f t="shared" ca="1" si="622"/>
        <v/>
      </c>
      <c r="ES491" s="433" t="str">
        <f t="shared" ca="1" si="623"/>
        <v/>
      </c>
      <c r="ET491" s="433" t="str">
        <f t="shared" ca="1" si="624"/>
        <v/>
      </c>
      <c r="EU491" s="433" t="str">
        <f ca="1">IF(OR(CO491="",CQ491=""),"",Discipline!$P$3*CO491+Discipline!$X$3*CQ491)</f>
        <v/>
      </c>
      <c r="EV491" s="433" t="str">
        <f ca="1">IF(OR(CP491="",CR491=""),"",Discipline!$P$3*CP491+Discipline!$X$3*CR491)</f>
        <v/>
      </c>
    </row>
    <row r="492" spans="1:152" x14ac:dyDescent="0.25">
      <c r="A492" s="10" t="str">
        <f ca="1">IFERROR(RANK(order!A492,order!A$3:A$554,0),"")</f>
        <v/>
      </c>
      <c r="B492" s="10" t="str">
        <f ca="1">IFERROR(RANK(order!B492,order!B$3:B$554,0),"")</f>
        <v/>
      </c>
      <c r="C492" s="10" t="str">
        <f ca="1">IFERROR(RANK(order!C492,order!C$3:C$554,0),"")</f>
        <v/>
      </c>
      <c r="D492" s="4" t="str">
        <f ca="1">IFERROR(RANK(order!D492,order!D$3:D$554,0),"")</f>
        <v/>
      </c>
      <c r="E492" s="4" t="str">
        <f ca="1">IFERROR(RANK(order!E492,order!E$3:E$554,0),"")</f>
        <v/>
      </c>
      <c r="F492" s="4" t="str">
        <f ca="1">IFERROR(RANK(order!F492,order!F$3:F$554,0),"")</f>
        <v/>
      </c>
      <c r="G492" s="10" t="str">
        <f ca="1">IFERROR(RANK(order!G492,order!G$3:G$554,0),"")</f>
        <v/>
      </c>
      <c r="H492" s="10" t="str">
        <f ca="1">IFERROR(RANK(order!H492,order!H$3:H$554,0),"")</f>
        <v/>
      </c>
      <c r="I492" s="10" t="str">
        <f ca="1">IFERROR(RANK(order!I492,order!I$3:I$554,0),"")</f>
        <v/>
      </c>
      <c r="J492" s="4" t="str">
        <f ca="1">IFERROR(RANK(order!J492,order!J$3:J$554,0),"")</f>
        <v/>
      </c>
      <c r="K492" s="4" t="str">
        <f ca="1">IFERROR(RANK(order!K492,order!K$3:K$554,0),"")</f>
        <v/>
      </c>
      <c r="L492" s="4" t="str">
        <f ca="1">IFERROR(RANK(order!L492,order!L$3:L$554,0),"")</f>
        <v/>
      </c>
      <c r="M492" s="10" t="str">
        <f ca="1">IFERROR(RANK(order!M492,order!M$3:M$554,0),"")</f>
        <v/>
      </c>
      <c r="N492" s="10" t="str">
        <f ca="1">IFERROR(RANK(order!N492,order!N$3:N$554,0),"")</f>
        <v/>
      </c>
      <c r="O492" s="10" t="str">
        <f ca="1">IFERROR(RANK(order!O492,order!O$3:O$554,0),"")</f>
        <v/>
      </c>
      <c r="P492" s="4" t="str">
        <f ca="1">IFERROR(RANK(order!P492,order!P$3:P$554,0),"")</f>
        <v/>
      </c>
      <c r="Q492" s="4" t="str">
        <f ca="1">IFERROR(RANK(order!Q492,order!Q$3:Q$554,0),"")</f>
        <v/>
      </c>
      <c r="R492" s="4" t="str">
        <f ca="1">IFERROR(RANK(order!R492,order!R$3:R$554,0),"")</f>
        <v/>
      </c>
      <c r="S492" s="10" t="str">
        <f ca="1">IFERROR(RANK(order!S492,order!S$3:S$554,0),"")</f>
        <v/>
      </c>
      <c r="T492" s="10" t="str">
        <f ca="1">IFERROR(RANK(order!T492,order!T$3:T$554,0),"")</f>
        <v/>
      </c>
      <c r="U492" s="10" t="str">
        <f ca="1">IFERROR(RANK(order!U492,order!U$3:U$554,0),"")</f>
        <v/>
      </c>
      <c r="V492" s="4" t="str">
        <f ca="1">IFERROR(RANK(order!V492,order!V$3:V$554,0),"")</f>
        <v/>
      </c>
      <c r="W492" s="4" t="str">
        <f ca="1">IFERROR(RANK(order!W492,order!W$3:W$554,0),"")</f>
        <v/>
      </c>
      <c r="X492" s="4" t="str">
        <f ca="1">IFERROR(RANK(order!X492,order!X$3:X$554,0),"")</f>
        <v/>
      </c>
      <c r="Y492" s="10" t="str">
        <f ca="1">IFERROR(RANK(order!Y492,order!Y$3:Y$554,0),"")</f>
        <v/>
      </c>
      <c r="Z492" s="10" t="str">
        <f ca="1">IFERROR(RANK(order!Z492,order!Z$3:Z$554,0),"")</f>
        <v/>
      </c>
      <c r="AA492" s="10" t="str">
        <f ca="1">IFERROR(RANK(order!AA492,order!AA$3:AA$554,0),"")</f>
        <v/>
      </c>
      <c r="AB492" s="4" t="str">
        <f ca="1">IFERROR(RANK(order!AB492,order!AB$3:AB$554,0),"")</f>
        <v/>
      </c>
      <c r="AC492" s="4" t="str">
        <f ca="1">IFERROR(RANK(order!AC492,order!AC$3:AC$554,0),"")</f>
        <v/>
      </c>
      <c r="AD492" s="4" t="str">
        <f ca="1">IFERROR(RANK(order!AD492,order!AD$3:AD$554,0),"")</f>
        <v/>
      </c>
      <c r="AE492" s="10" t="str">
        <f ca="1">IFERROR(RANK(order!AE492,order!AE$3:AE$554,0),"")</f>
        <v/>
      </c>
      <c r="AF492" s="10" t="str">
        <f ca="1">IFERROR(RANK(order!AF492,order!AF$3:AF$554,0),"")</f>
        <v/>
      </c>
      <c r="AG492" s="10" t="str">
        <f ca="1">IFERROR(RANK(order!AG492,order!AG$3:AG$554,0),"")</f>
        <v/>
      </c>
      <c r="AH492" s="4" t="str">
        <f ca="1">IFERROR(RANK(order!AH492,order!AH$3:AH$554,0),"")</f>
        <v/>
      </c>
      <c r="AI492" s="4" t="str">
        <f ca="1">IFERROR(RANK(order!AI492,order!AI$3:AI$554,0),"")</f>
        <v/>
      </c>
      <c r="AJ492" s="4" t="str">
        <f ca="1">IFERROR(RANK(order!AJ492,order!AJ$3:AJ$554,0),"")</f>
        <v/>
      </c>
      <c r="AK492" s="10" t="str">
        <f ca="1">IFERROR(RANK(order!AK492,order!AK$3:AK$554,0),"")</f>
        <v/>
      </c>
      <c r="AL492" s="10" t="str">
        <f ca="1">IFERROR(RANK(order!AL492,order!AL$3:AL$554,0),"")</f>
        <v/>
      </c>
      <c r="AM492" s="10" t="str">
        <f ca="1">IFERROR(RANK(order!AM492,order!AM$3:AM$554,0),"")</f>
        <v/>
      </c>
      <c r="AN492" s="4" t="str">
        <f ca="1">IFERROR(RANK(order!AN492,order!AN$3:AN$554,0),"")</f>
        <v/>
      </c>
      <c r="AO492" s="4" t="str">
        <f ca="1">IFERROR(RANK(order!AO492,order!AO$3:AO$554,0),"")</f>
        <v/>
      </c>
      <c r="AP492" s="4" t="str">
        <f ca="1">IFERROR(RANK(order!AP492,order!AP$3:AP$554,0),"")</f>
        <v/>
      </c>
      <c r="AQ492" s="10" t="str">
        <f ca="1">IFERROR(RANK(order!AQ492,order!AQ$3:AQ$554,0),"")</f>
        <v/>
      </c>
      <c r="AR492" s="10" t="str">
        <f ca="1">IFERROR(RANK(order!AR492,order!AR$3:AR$554,0),"")</f>
        <v/>
      </c>
      <c r="AS492" s="10" t="str">
        <f ca="1">IFERROR(RANK(order!AS492,order!AS$3:AS$554,0),"")</f>
        <v/>
      </c>
      <c r="AT492" s="4" t="str">
        <f ca="1">IFERROR(RANK(order!AT492,order!AT$3:AT$554,0),"")</f>
        <v/>
      </c>
      <c r="AU492" s="4" t="str">
        <f ca="1">IFERROR(RANK(order!AU492,order!AU$3:AU$554,0),"")</f>
        <v/>
      </c>
      <c r="AV492" s="4" t="str">
        <f ca="1">IFERROR(RANK(order!AV492,order!AV$3:AV$554,0),"")</f>
        <v/>
      </c>
      <c r="AW492" s="10" t="str">
        <f ca="1">IFERROR(RANK(order!AW492,order!AW$3:AW$554,0),"")</f>
        <v/>
      </c>
      <c r="AX492" s="10" t="str">
        <f ca="1">IFERROR(RANK(order!AX492,order!AX$3:AX$554,0),"")</f>
        <v/>
      </c>
      <c r="AY492" s="10" t="str">
        <f ca="1">IFERROR(RANK(order!AY492,order!AY$3:AY$554,0),"")</f>
        <v/>
      </c>
      <c r="AZ492" s="4" t="str">
        <f ca="1">IFERROR(RANK(order!AZ492,order!AZ$3:AZ$554,0),"")</f>
        <v/>
      </c>
      <c r="BA492" s="4" t="str">
        <f ca="1">IFERROR(RANK(order!BA492,order!BA$3:BA$554,0),"")</f>
        <v/>
      </c>
      <c r="BB492" s="4" t="str">
        <f ca="1">IFERROR(RANK(order!BB492,order!BB$3:BB$554,0),"")</f>
        <v/>
      </c>
      <c r="BC492" s="10" t="str">
        <f ca="1">IFERROR(RANK(order!BC492,order!BC$3:BC$554,0),"")</f>
        <v/>
      </c>
      <c r="BD492" s="10" t="str">
        <f ca="1">IFERROR(RANK(order!BD492,order!BD$3:BD$554,0),"")</f>
        <v/>
      </c>
      <c r="BE492" s="10" t="str">
        <f ca="1">IFERROR(RANK(order!BE492,order!BE$3:BE$554,0),"")</f>
        <v/>
      </c>
      <c r="BF492" s="4" t="str">
        <f ca="1">IFERROR(RANK(order!BF492,order!BF$3:BF$554,0),"")</f>
        <v/>
      </c>
      <c r="BG492" s="4" t="str">
        <f ca="1">IFERROR(RANK(order!BG492,order!BG$3:BG$554,0),"")</f>
        <v/>
      </c>
      <c r="BH492" s="4" t="str">
        <f ca="1">IFERROR(RANK(order!BH492,order!BH$3:BH$554,0),"")</f>
        <v/>
      </c>
      <c r="BI492" s="10" t="str">
        <f ca="1">IFERROR(RANK(order!BI492,order!BI$3:BI$554,0),"")</f>
        <v/>
      </c>
      <c r="BJ492" s="10" t="str">
        <f ca="1">IFERROR(RANK(order!BJ492,order!BJ$3:BJ$554,0),"")</f>
        <v/>
      </c>
      <c r="BK492" s="10" t="str">
        <f ca="1">IFERROR(RANK(order!BK492,order!BK$3:BK$554,0),"")</f>
        <v/>
      </c>
      <c r="BL492" s="4" t="str">
        <f ca="1">IFERROR(RANK(order!BL492,order!BL$3:BL$554,0),"")</f>
        <v/>
      </c>
      <c r="BM492" s="4" t="str">
        <f ca="1">IFERROR(RANK(order!BM492,order!BM$3:BM$554,0),"")</f>
        <v/>
      </c>
      <c r="BN492" s="4" t="str">
        <f ca="1">IFERROR(RANK(order!BN492,order!BN$3:BN$554,0),"")</f>
        <v/>
      </c>
      <c r="BO492" s="10" t="str">
        <f ca="1">IFERROR(RANK(order!BO492,order!BO$3:BO$554,0),"")</f>
        <v/>
      </c>
      <c r="BP492" s="10" t="str">
        <f ca="1">IFERROR(RANK(order!BP492,order!BP$3:BP$554,0),"")</f>
        <v/>
      </c>
      <c r="BQ492" s="10" t="str">
        <f ca="1">IFERROR(RANK(order!BQ492,order!BQ$3:BQ$554,0),"")</f>
        <v/>
      </c>
      <c r="BR492" s="4" t="str">
        <f ca="1">IFERROR(RANK(order!BR492,order!BR$3:BR$554,0),"")</f>
        <v/>
      </c>
      <c r="BS492" s="4" t="str">
        <f ca="1">IFERROR(RANK(order!BS492,order!BS$3:BS$554,0),"")</f>
        <v/>
      </c>
      <c r="BT492" s="4" t="str">
        <f ca="1">IFERROR(RANK(order!BT492,order!BT$3:BT$554,0),"")</f>
        <v/>
      </c>
      <c r="BU492" s="95">
        <f t="shared" si="625"/>
        <v>490</v>
      </c>
      <c r="BV492" s="35" t="str">
        <f t="shared" si="626"/>
        <v>E1</v>
      </c>
      <c r="BW492" s="55">
        <f t="shared" ca="1" si="549"/>
        <v>0</v>
      </c>
      <c r="BX492" s="56" t="str">
        <f t="shared" ca="1" si="550"/>
        <v/>
      </c>
      <c r="BY492" s="56" t="str">
        <f t="shared" ca="1" si="551"/>
        <v/>
      </c>
      <c r="BZ492" s="57" t="str">
        <f t="shared" ca="1" si="552"/>
        <v/>
      </c>
      <c r="CA492" s="57" t="str">
        <f t="shared" ca="1" si="553"/>
        <v/>
      </c>
      <c r="CB492" s="58" t="str">
        <f t="shared" ca="1" si="554"/>
        <v/>
      </c>
      <c r="CC492" s="57" t="str">
        <f t="shared" ca="1" si="555"/>
        <v/>
      </c>
      <c r="CD492" s="57" t="str">
        <f t="shared" ca="1" si="556"/>
        <v/>
      </c>
      <c r="CE492" s="58" t="str">
        <f t="shared" ca="1" si="557"/>
        <v/>
      </c>
      <c r="CF492" s="59" t="str">
        <f t="shared" ca="1" si="558"/>
        <v/>
      </c>
      <c r="CG492" s="57" t="str">
        <f t="shared" ca="1" si="559"/>
        <v/>
      </c>
      <c r="CH492" s="57" t="str">
        <f t="shared" ca="1" si="560"/>
        <v/>
      </c>
      <c r="CI492" s="57" t="str">
        <f t="shared" ca="1" si="561"/>
        <v/>
      </c>
      <c r="CJ492" s="57" t="str">
        <f t="shared" ca="1" si="562"/>
        <v/>
      </c>
      <c r="CK492" s="57" t="str">
        <f t="shared" ca="1" si="563"/>
        <v/>
      </c>
      <c r="CL492" s="57" t="str">
        <f t="shared" ca="1" si="564"/>
        <v/>
      </c>
      <c r="CM492" s="57" t="str">
        <f t="shared" ca="1" si="565"/>
        <v/>
      </c>
      <c r="CN492" s="57" t="str">
        <f t="shared" ca="1" si="566"/>
        <v/>
      </c>
      <c r="CO492" s="57" t="str">
        <f t="shared" ca="1" si="567"/>
        <v/>
      </c>
      <c r="CP492" s="57" t="str">
        <f t="shared" ca="1" si="568"/>
        <v/>
      </c>
      <c r="CQ492" s="57" t="str">
        <f t="shared" ca="1" si="569"/>
        <v/>
      </c>
      <c r="CR492" s="57" t="str">
        <f t="shared" ca="1" si="570"/>
        <v/>
      </c>
      <c r="CS492" s="60" t="str">
        <f t="shared" ca="1" si="571"/>
        <v/>
      </c>
      <c r="CT492" s="60" t="str">
        <f t="shared" ca="1" si="572"/>
        <v/>
      </c>
      <c r="CU492" s="60" t="str">
        <f t="shared" ca="1" si="573"/>
        <v/>
      </c>
      <c r="CV492" s="60" t="str">
        <f t="shared" ca="1" si="574"/>
        <v/>
      </c>
      <c r="CW492" s="60" t="str">
        <f t="shared" ca="1" si="575"/>
        <v/>
      </c>
      <c r="CX492" s="60" t="str">
        <f t="shared" ca="1" si="576"/>
        <v/>
      </c>
      <c r="CY492" s="60" t="str">
        <f t="shared" ca="1" si="577"/>
        <v/>
      </c>
      <c r="CZ492" s="60" t="str">
        <f t="shared" ca="1" si="578"/>
        <v/>
      </c>
      <c r="DA492" s="65" t="str">
        <f t="shared" ca="1" si="579"/>
        <v/>
      </c>
      <c r="DB492" s="65" t="str">
        <f t="shared" ca="1" si="580"/>
        <v/>
      </c>
      <c r="DC492" s="65" t="str">
        <f t="shared" ca="1" si="581"/>
        <v/>
      </c>
      <c r="DD492" s="65" t="str">
        <f t="shared" ca="1" si="582"/>
        <v/>
      </c>
      <c r="DE492" s="65" t="str">
        <f t="shared" ca="1" si="583"/>
        <v/>
      </c>
      <c r="DF492" s="66" t="str">
        <f t="shared" ca="1" si="584"/>
        <v/>
      </c>
      <c r="DG492" s="66" t="str">
        <f t="shared" ca="1" si="585"/>
        <v/>
      </c>
      <c r="DH492" s="66" t="str">
        <f t="shared" ca="1" si="586"/>
        <v/>
      </c>
      <c r="DI492" s="66" t="str">
        <f t="shared" ca="1" si="587"/>
        <v/>
      </c>
      <c r="DJ492" s="66" t="str">
        <f t="shared" ca="1" si="588"/>
        <v/>
      </c>
      <c r="DK492" s="65" t="str">
        <f t="shared" ca="1" si="589"/>
        <v/>
      </c>
      <c r="DL492" s="65" t="str">
        <f t="shared" ca="1" si="590"/>
        <v/>
      </c>
      <c r="DM492" s="65" t="str">
        <f t="shared" ca="1" si="591"/>
        <v/>
      </c>
      <c r="DN492" s="65" t="str">
        <f t="shared" ca="1" si="592"/>
        <v/>
      </c>
      <c r="DO492" s="65" t="str">
        <f t="shared" ca="1" si="593"/>
        <v/>
      </c>
      <c r="DP492" s="65" t="str">
        <f t="shared" ca="1" si="594"/>
        <v/>
      </c>
      <c r="DQ492" s="65" t="str">
        <f t="shared" ca="1" si="595"/>
        <v/>
      </c>
      <c r="DR492" s="69" t="str">
        <f t="shared" ca="1" si="596"/>
        <v/>
      </c>
      <c r="DS492" s="69" t="str">
        <f t="shared" ca="1" si="597"/>
        <v/>
      </c>
      <c r="DT492" s="69" t="str">
        <f t="shared" ca="1" si="598"/>
        <v/>
      </c>
      <c r="DU492" s="69" t="str">
        <f t="shared" ca="1" si="599"/>
        <v/>
      </c>
      <c r="DV492" s="69" t="str">
        <f t="shared" ca="1" si="600"/>
        <v/>
      </c>
      <c r="DW492" s="69" t="str">
        <f t="shared" ca="1" si="601"/>
        <v/>
      </c>
      <c r="DX492" s="69" t="str">
        <f t="shared" ca="1" si="602"/>
        <v/>
      </c>
      <c r="DY492" s="69" t="str">
        <f t="shared" ca="1" si="603"/>
        <v/>
      </c>
      <c r="DZ492" s="72" t="str">
        <f t="shared" ca="1" si="604"/>
        <v/>
      </c>
      <c r="EA492" s="72" t="str">
        <f t="shared" ca="1" si="605"/>
        <v/>
      </c>
      <c r="EB492" s="72" t="str">
        <f t="shared" ca="1" si="606"/>
        <v/>
      </c>
      <c r="EC492" s="65" t="str">
        <f t="shared" ca="1" si="607"/>
        <v/>
      </c>
      <c r="ED492" s="65" t="str">
        <f t="shared" ca="1" si="608"/>
        <v/>
      </c>
      <c r="EE492" s="65" t="str">
        <f t="shared" ca="1" si="609"/>
        <v/>
      </c>
      <c r="EF492" s="65" t="str">
        <f t="shared" ca="1" si="610"/>
        <v/>
      </c>
      <c r="EG492" s="65" t="str">
        <f t="shared" ca="1" si="611"/>
        <v/>
      </c>
      <c r="EH492" s="65" t="str">
        <f t="shared" ca="1" si="612"/>
        <v/>
      </c>
      <c r="EI492" s="429" t="str">
        <f t="shared" ca="1" si="613"/>
        <v>No</v>
      </c>
      <c r="EJ492" s="428" t="str">
        <f t="shared" ca="1" si="614"/>
        <v/>
      </c>
      <c r="EK492" s="428" t="str">
        <f t="shared" ca="1" si="615"/>
        <v/>
      </c>
      <c r="EL492" s="65" t="str">
        <f t="shared" ca="1" si="616"/>
        <v/>
      </c>
      <c r="EM492" s="65" t="str">
        <f t="shared" ca="1" si="617"/>
        <v/>
      </c>
      <c r="EN492" s="65" t="str">
        <f t="shared" ca="1" si="618"/>
        <v/>
      </c>
      <c r="EO492" s="433" t="str">
        <f t="shared" ca="1" si="619"/>
        <v/>
      </c>
      <c r="EP492" s="433" t="str">
        <f t="shared" ca="1" si="620"/>
        <v/>
      </c>
      <c r="EQ492" s="433" t="str">
        <f t="shared" ca="1" si="621"/>
        <v/>
      </c>
      <c r="ER492" s="433" t="str">
        <f t="shared" ca="1" si="622"/>
        <v/>
      </c>
      <c r="ES492" s="433" t="str">
        <f t="shared" ca="1" si="623"/>
        <v/>
      </c>
      <c r="ET492" s="433" t="str">
        <f t="shared" ca="1" si="624"/>
        <v/>
      </c>
      <c r="EU492" s="433" t="str">
        <f ca="1">IF(OR(CO492="",CQ492=""),"",Discipline!$P$3*CO492+Discipline!$X$3*CQ492)</f>
        <v/>
      </c>
      <c r="EV492" s="433" t="str">
        <f ca="1">IF(OR(CP492="",CR492=""),"",Discipline!$P$3*CP492+Discipline!$X$3*CR492)</f>
        <v/>
      </c>
    </row>
    <row r="493" spans="1:152" x14ac:dyDescent="0.25">
      <c r="A493" s="10" t="str">
        <f ca="1">IFERROR(RANK(order!A493,order!A$3:A$554,0),"")</f>
        <v/>
      </c>
      <c r="B493" s="10" t="str">
        <f ca="1">IFERROR(RANK(order!B493,order!B$3:B$554,0),"")</f>
        <v/>
      </c>
      <c r="C493" s="10" t="str">
        <f ca="1">IFERROR(RANK(order!C493,order!C$3:C$554,0),"")</f>
        <v/>
      </c>
      <c r="D493" s="4" t="str">
        <f ca="1">IFERROR(RANK(order!D493,order!D$3:D$554,0),"")</f>
        <v/>
      </c>
      <c r="E493" s="4" t="str">
        <f ca="1">IFERROR(RANK(order!E493,order!E$3:E$554,0),"")</f>
        <v/>
      </c>
      <c r="F493" s="4" t="str">
        <f ca="1">IFERROR(RANK(order!F493,order!F$3:F$554,0),"")</f>
        <v/>
      </c>
      <c r="G493" s="10" t="str">
        <f ca="1">IFERROR(RANK(order!G493,order!G$3:G$554,0),"")</f>
        <v/>
      </c>
      <c r="H493" s="10" t="str">
        <f ca="1">IFERROR(RANK(order!H493,order!H$3:H$554,0),"")</f>
        <v/>
      </c>
      <c r="I493" s="10" t="str">
        <f ca="1">IFERROR(RANK(order!I493,order!I$3:I$554,0),"")</f>
        <v/>
      </c>
      <c r="J493" s="4" t="str">
        <f ca="1">IFERROR(RANK(order!J493,order!J$3:J$554,0),"")</f>
        <v/>
      </c>
      <c r="K493" s="4" t="str">
        <f ca="1">IFERROR(RANK(order!K493,order!K$3:K$554,0),"")</f>
        <v/>
      </c>
      <c r="L493" s="4" t="str">
        <f ca="1">IFERROR(RANK(order!L493,order!L$3:L$554,0),"")</f>
        <v/>
      </c>
      <c r="M493" s="10" t="str">
        <f ca="1">IFERROR(RANK(order!M493,order!M$3:M$554,0),"")</f>
        <v/>
      </c>
      <c r="N493" s="10" t="str">
        <f ca="1">IFERROR(RANK(order!N493,order!N$3:N$554,0),"")</f>
        <v/>
      </c>
      <c r="O493" s="10" t="str">
        <f ca="1">IFERROR(RANK(order!O493,order!O$3:O$554,0),"")</f>
        <v/>
      </c>
      <c r="P493" s="4" t="str">
        <f ca="1">IFERROR(RANK(order!P493,order!P$3:P$554,0),"")</f>
        <v/>
      </c>
      <c r="Q493" s="4" t="str">
        <f ca="1">IFERROR(RANK(order!Q493,order!Q$3:Q$554,0),"")</f>
        <v/>
      </c>
      <c r="R493" s="4" t="str">
        <f ca="1">IFERROR(RANK(order!R493,order!R$3:R$554,0),"")</f>
        <v/>
      </c>
      <c r="S493" s="10" t="str">
        <f ca="1">IFERROR(RANK(order!S493,order!S$3:S$554,0),"")</f>
        <v/>
      </c>
      <c r="T493" s="10" t="str">
        <f ca="1">IFERROR(RANK(order!T493,order!T$3:T$554,0),"")</f>
        <v/>
      </c>
      <c r="U493" s="10" t="str">
        <f ca="1">IFERROR(RANK(order!U493,order!U$3:U$554,0),"")</f>
        <v/>
      </c>
      <c r="V493" s="4" t="str">
        <f ca="1">IFERROR(RANK(order!V493,order!V$3:V$554,0),"")</f>
        <v/>
      </c>
      <c r="W493" s="4" t="str">
        <f ca="1">IFERROR(RANK(order!W493,order!W$3:W$554,0),"")</f>
        <v/>
      </c>
      <c r="X493" s="4" t="str">
        <f ca="1">IFERROR(RANK(order!X493,order!X$3:X$554,0),"")</f>
        <v/>
      </c>
      <c r="Y493" s="10" t="str">
        <f ca="1">IFERROR(RANK(order!Y493,order!Y$3:Y$554,0),"")</f>
        <v/>
      </c>
      <c r="Z493" s="10" t="str">
        <f ca="1">IFERROR(RANK(order!Z493,order!Z$3:Z$554,0),"")</f>
        <v/>
      </c>
      <c r="AA493" s="10" t="str">
        <f ca="1">IFERROR(RANK(order!AA493,order!AA$3:AA$554,0),"")</f>
        <v/>
      </c>
      <c r="AB493" s="4" t="str">
        <f ca="1">IFERROR(RANK(order!AB493,order!AB$3:AB$554,0),"")</f>
        <v/>
      </c>
      <c r="AC493" s="4" t="str">
        <f ca="1">IFERROR(RANK(order!AC493,order!AC$3:AC$554,0),"")</f>
        <v/>
      </c>
      <c r="AD493" s="4" t="str">
        <f ca="1">IFERROR(RANK(order!AD493,order!AD$3:AD$554,0),"")</f>
        <v/>
      </c>
      <c r="AE493" s="10" t="str">
        <f ca="1">IFERROR(RANK(order!AE493,order!AE$3:AE$554,0),"")</f>
        <v/>
      </c>
      <c r="AF493" s="10" t="str">
        <f ca="1">IFERROR(RANK(order!AF493,order!AF$3:AF$554,0),"")</f>
        <v/>
      </c>
      <c r="AG493" s="10" t="str">
        <f ca="1">IFERROR(RANK(order!AG493,order!AG$3:AG$554,0),"")</f>
        <v/>
      </c>
      <c r="AH493" s="4" t="str">
        <f ca="1">IFERROR(RANK(order!AH493,order!AH$3:AH$554,0),"")</f>
        <v/>
      </c>
      <c r="AI493" s="4" t="str">
        <f ca="1">IFERROR(RANK(order!AI493,order!AI$3:AI$554,0),"")</f>
        <v/>
      </c>
      <c r="AJ493" s="4" t="str">
        <f ca="1">IFERROR(RANK(order!AJ493,order!AJ$3:AJ$554,0),"")</f>
        <v/>
      </c>
      <c r="AK493" s="10" t="str">
        <f ca="1">IFERROR(RANK(order!AK493,order!AK$3:AK$554,0),"")</f>
        <v/>
      </c>
      <c r="AL493" s="10" t="str">
        <f ca="1">IFERROR(RANK(order!AL493,order!AL$3:AL$554,0),"")</f>
        <v/>
      </c>
      <c r="AM493" s="10" t="str">
        <f ca="1">IFERROR(RANK(order!AM493,order!AM$3:AM$554,0),"")</f>
        <v/>
      </c>
      <c r="AN493" s="4" t="str">
        <f ca="1">IFERROR(RANK(order!AN493,order!AN$3:AN$554,0),"")</f>
        <v/>
      </c>
      <c r="AO493" s="4" t="str">
        <f ca="1">IFERROR(RANK(order!AO493,order!AO$3:AO$554,0),"")</f>
        <v/>
      </c>
      <c r="AP493" s="4" t="str">
        <f ca="1">IFERROR(RANK(order!AP493,order!AP$3:AP$554,0),"")</f>
        <v/>
      </c>
      <c r="AQ493" s="10" t="str">
        <f ca="1">IFERROR(RANK(order!AQ493,order!AQ$3:AQ$554,0),"")</f>
        <v/>
      </c>
      <c r="AR493" s="10" t="str">
        <f ca="1">IFERROR(RANK(order!AR493,order!AR$3:AR$554,0),"")</f>
        <v/>
      </c>
      <c r="AS493" s="10" t="str">
        <f ca="1">IFERROR(RANK(order!AS493,order!AS$3:AS$554,0),"")</f>
        <v/>
      </c>
      <c r="AT493" s="4" t="str">
        <f ca="1">IFERROR(RANK(order!AT493,order!AT$3:AT$554,0),"")</f>
        <v/>
      </c>
      <c r="AU493" s="4" t="str">
        <f ca="1">IFERROR(RANK(order!AU493,order!AU$3:AU$554,0),"")</f>
        <v/>
      </c>
      <c r="AV493" s="4" t="str">
        <f ca="1">IFERROR(RANK(order!AV493,order!AV$3:AV$554,0),"")</f>
        <v/>
      </c>
      <c r="AW493" s="10" t="str">
        <f ca="1">IFERROR(RANK(order!AW493,order!AW$3:AW$554,0),"")</f>
        <v/>
      </c>
      <c r="AX493" s="10" t="str">
        <f ca="1">IFERROR(RANK(order!AX493,order!AX$3:AX$554,0),"")</f>
        <v/>
      </c>
      <c r="AY493" s="10" t="str">
        <f ca="1">IFERROR(RANK(order!AY493,order!AY$3:AY$554,0),"")</f>
        <v/>
      </c>
      <c r="AZ493" s="4" t="str">
        <f ca="1">IFERROR(RANK(order!AZ493,order!AZ$3:AZ$554,0),"")</f>
        <v/>
      </c>
      <c r="BA493" s="4" t="str">
        <f ca="1">IFERROR(RANK(order!BA493,order!BA$3:BA$554,0),"")</f>
        <v/>
      </c>
      <c r="BB493" s="4" t="str">
        <f ca="1">IFERROR(RANK(order!BB493,order!BB$3:BB$554,0),"")</f>
        <v/>
      </c>
      <c r="BC493" s="10" t="str">
        <f ca="1">IFERROR(RANK(order!BC493,order!BC$3:BC$554,0),"")</f>
        <v/>
      </c>
      <c r="BD493" s="10" t="str">
        <f ca="1">IFERROR(RANK(order!BD493,order!BD$3:BD$554,0),"")</f>
        <v/>
      </c>
      <c r="BE493" s="10" t="str">
        <f ca="1">IFERROR(RANK(order!BE493,order!BE$3:BE$554,0),"")</f>
        <v/>
      </c>
      <c r="BF493" s="4" t="str">
        <f ca="1">IFERROR(RANK(order!BF493,order!BF$3:BF$554,0),"")</f>
        <v/>
      </c>
      <c r="BG493" s="4" t="str">
        <f ca="1">IFERROR(RANK(order!BG493,order!BG$3:BG$554,0),"")</f>
        <v/>
      </c>
      <c r="BH493" s="4" t="str">
        <f ca="1">IFERROR(RANK(order!BH493,order!BH$3:BH$554,0),"")</f>
        <v/>
      </c>
      <c r="BI493" s="10" t="str">
        <f ca="1">IFERROR(RANK(order!BI493,order!BI$3:BI$554,0),"")</f>
        <v/>
      </c>
      <c r="BJ493" s="10" t="str">
        <f ca="1">IFERROR(RANK(order!BJ493,order!BJ$3:BJ$554,0),"")</f>
        <v/>
      </c>
      <c r="BK493" s="10" t="str">
        <f ca="1">IFERROR(RANK(order!BK493,order!BK$3:BK$554,0),"")</f>
        <v/>
      </c>
      <c r="BL493" s="4" t="str">
        <f ca="1">IFERROR(RANK(order!BL493,order!BL$3:BL$554,0),"")</f>
        <v/>
      </c>
      <c r="BM493" s="4" t="str">
        <f ca="1">IFERROR(RANK(order!BM493,order!BM$3:BM$554,0),"")</f>
        <v/>
      </c>
      <c r="BN493" s="4" t="str">
        <f ca="1">IFERROR(RANK(order!BN493,order!BN$3:BN$554,0),"")</f>
        <v/>
      </c>
      <c r="BO493" s="10" t="str">
        <f ca="1">IFERROR(RANK(order!BO493,order!BO$3:BO$554,0),"")</f>
        <v/>
      </c>
      <c r="BP493" s="10" t="str">
        <f ca="1">IFERROR(RANK(order!BP493,order!BP$3:BP$554,0),"")</f>
        <v/>
      </c>
      <c r="BQ493" s="10" t="str">
        <f ca="1">IFERROR(RANK(order!BQ493,order!BQ$3:BQ$554,0),"")</f>
        <v/>
      </c>
      <c r="BR493" s="4" t="str">
        <f ca="1">IFERROR(RANK(order!BR493,order!BR$3:BR$554,0),"")</f>
        <v/>
      </c>
      <c r="BS493" s="4" t="str">
        <f ca="1">IFERROR(RANK(order!BS493,order!BS$3:BS$554,0),"")</f>
        <v/>
      </c>
      <c r="BT493" s="4" t="str">
        <f ca="1">IFERROR(RANK(order!BT493,order!BT$3:BT$554,0),"")</f>
        <v/>
      </c>
      <c r="BU493" s="95">
        <f t="shared" si="625"/>
        <v>491</v>
      </c>
      <c r="BV493" s="35" t="str">
        <f t="shared" si="626"/>
        <v>E1</v>
      </c>
      <c r="BW493" s="55">
        <f t="shared" ca="1" si="549"/>
        <v>0</v>
      </c>
      <c r="BX493" s="56" t="str">
        <f t="shared" ca="1" si="550"/>
        <v/>
      </c>
      <c r="BY493" s="56" t="str">
        <f t="shared" ca="1" si="551"/>
        <v/>
      </c>
      <c r="BZ493" s="57" t="str">
        <f t="shared" ca="1" si="552"/>
        <v/>
      </c>
      <c r="CA493" s="57" t="str">
        <f t="shared" ca="1" si="553"/>
        <v/>
      </c>
      <c r="CB493" s="58" t="str">
        <f t="shared" ca="1" si="554"/>
        <v/>
      </c>
      <c r="CC493" s="57" t="str">
        <f t="shared" ca="1" si="555"/>
        <v/>
      </c>
      <c r="CD493" s="57" t="str">
        <f t="shared" ca="1" si="556"/>
        <v/>
      </c>
      <c r="CE493" s="58" t="str">
        <f t="shared" ca="1" si="557"/>
        <v/>
      </c>
      <c r="CF493" s="59" t="str">
        <f t="shared" ca="1" si="558"/>
        <v/>
      </c>
      <c r="CG493" s="57" t="str">
        <f t="shared" ca="1" si="559"/>
        <v/>
      </c>
      <c r="CH493" s="57" t="str">
        <f t="shared" ca="1" si="560"/>
        <v/>
      </c>
      <c r="CI493" s="57" t="str">
        <f t="shared" ca="1" si="561"/>
        <v/>
      </c>
      <c r="CJ493" s="57" t="str">
        <f t="shared" ca="1" si="562"/>
        <v/>
      </c>
      <c r="CK493" s="57" t="str">
        <f t="shared" ca="1" si="563"/>
        <v/>
      </c>
      <c r="CL493" s="57" t="str">
        <f t="shared" ca="1" si="564"/>
        <v/>
      </c>
      <c r="CM493" s="57" t="str">
        <f t="shared" ca="1" si="565"/>
        <v/>
      </c>
      <c r="CN493" s="57" t="str">
        <f t="shared" ca="1" si="566"/>
        <v/>
      </c>
      <c r="CO493" s="57" t="str">
        <f t="shared" ca="1" si="567"/>
        <v/>
      </c>
      <c r="CP493" s="57" t="str">
        <f t="shared" ca="1" si="568"/>
        <v/>
      </c>
      <c r="CQ493" s="57" t="str">
        <f t="shared" ca="1" si="569"/>
        <v/>
      </c>
      <c r="CR493" s="57" t="str">
        <f t="shared" ca="1" si="570"/>
        <v/>
      </c>
      <c r="CS493" s="60" t="str">
        <f t="shared" ca="1" si="571"/>
        <v/>
      </c>
      <c r="CT493" s="60" t="str">
        <f t="shared" ca="1" si="572"/>
        <v/>
      </c>
      <c r="CU493" s="60" t="str">
        <f t="shared" ca="1" si="573"/>
        <v/>
      </c>
      <c r="CV493" s="60" t="str">
        <f t="shared" ca="1" si="574"/>
        <v/>
      </c>
      <c r="CW493" s="60" t="str">
        <f t="shared" ca="1" si="575"/>
        <v/>
      </c>
      <c r="CX493" s="60" t="str">
        <f t="shared" ca="1" si="576"/>
        <v/>
      </c>
      <c r="CY493" s="60" t="str">
        <f t="shared" ca="1" si="577"/>
        <v/>
      </c>
      <c r="CZ493" s="60" t="str">
        <f t="shared" ca="1" si="578"/>
        <v/>
      </c>
      <c r="DA493" s="65" t="str">
        <f t="shared" ca="1" si="579"/>
        <v/>
      </c>
      <c r="DB493" s="65" t="str">
        <f t="shared" ca="1" si="580"/>
        <v/>
      </c>
      <c r="DC493" s="65" t="str">
        <f t="shared" ca="1" si="581"/>
        <v/>
      </c>
      <c r="DD493" s="65" t="str">
        <f t="shared" ca="1" si="582"/>
        <v/>
      </c>
      <c r="DE493" s="65" t="str">
        <f t="shared" ca="1" si="583"/>
        <v/>
      </c>
      <c r="DF493" s="66" t="str">
        <f t="shared" ca="1" si="584"/>
        <v/>
      </c>
      <c r="DG493" s="66" t="str">
        <f t="shared" ca="1" si="585"/>
        <v/>
      </c>
      <c r="DH493" s="66" t="str">
        <f t="shared" ca="1" si="586"/>
        <v/>
      </c>
      <c r="DI493" s="66" t="str">
        <f t="shared" ca="1" si="587"/>
        <v/>
      </c>
      <c r="DJ493" s="66" t="str">
        <f t="shared" ca="1" si="588"/>
        <v/>
      </c>
      <c r="DK493" s="65" t="str">
        <f t="shared" ca="1" si="589"/>
        <v/>
      </c>
      <c r="DL493" s="65" t="str">
        <f t="shared" ca="1" si="590"/>
        <v/>
      </c>
      <c r="DM493" s="65" t="str">
        <f t="shared" ca="1" si="591"/>
        <v/>
      </c>
      <c r="DN493" s="65" t="str">
        <f t="shared" ca="1" si="592"/>
        <v/>
      </c>
      <c r="DO493" s="65" t="str">
        <f t="shared" ca="1" si="593"/>
        <v/>
      </c>
      <c r="DP493" s="65" t="str">
        <f t="shared" ca="1" si="594"/>
        <v/>
      </c>
      <c r="DQ493" s="65" t="str">
        <f t="shared" ca="1" si="595"/>
        <v/>
      </c>
      <c r="DR493" s="69" t="str">
        <f t="shared" ca="1" si="596"/>
        <v/>
      </c>
      <c r="DS493" s="69" t="str">
        <f t="shared" ca="1" si="597"/>
        <v/>
      </c>
      <c r="DT493" s="69" t="str">
        <f t="shared" ca="1" si="598"/>
        <v/>
      </c>
      <c r="DU493" s="69" t="str">
        <f t="shared" ca="1" si="599"/>
        <v/>
      </c>
      <c r="DV493" s="69" t="str">
        <f t="shared" ca="1" si="600"/>
        <v/>
      </c>
      <c r="DW493" s="69" t="str">
        <f t="shared" ca="1" si="601"/>
        <v/>
      </c>
      <c r="DX493" s="69" t="str">
        <f t="shared" ca="1" si="602"/>
        <v/>
      </c>
      <c r="DY493" s="69" t="str">
        <f t="shared" ca="1" si="603"/>
        <v/>
      </c>
      <c r="DZ493" s="72" t="str">
        <f t="shared" ca="1" si="604"/>
        <v/>
      </c>
      <c r="EA493" s="72" t="str">
        <f t="shared" ca="1" si="605"/>
        <v/>
      </c>
      <c r="EB493" s="72" t="str">
        <f t="shared" ca="1" si="606"/>
        <v/>
      </c>
      <c r="EC493" s="65" t="str">
        <f t="shared" ca="1" si="607"/>
        <v/>
      </c>
      <c r="ED493" s="65" t="str">
        <f t="shared" ca="1" si="608"/>
        <v/>
      </c>
      <c r="EE493" s="65" t="str">
        <f t="shared" ca="1" si="609"/>
        <v/>
      </c>
      <c r="EF493" s="65" t="str">
        <f t="shared" ca="1" si="610"/>
        <v/>
      </c>
      <c r="EG493" s="65" t="str">
        <f t="shared" ca="1" si="611"/>
        <v/>
      </c>
      <c r="EH493" s="65" t="str">
        <f t="shared" ca="1" si="612"/>
        <v/>
      </c>
      <c r="EI493" s="429" t="str">
        <f t="shared" ca="1" si="613"/>
        <v>No</v>
      </c>
      <c r="EJ493" s="428" t="str">
        <f t="shared" ca="1" si="614"/>
        <v/>
      </c>
      <c r="EK493" s="428" t="str">
        <f t="shared" ca="1" si="615"/>
        <v/>
      </c>
      <c r="EL493" s="65" t="str">
        <f t="shared" ca="1" si="616"/>
        <v/>
      </c>
      <c r="EM493" s="65" t="str">
        <f t="shared" ca="1" si="617"/>
        <v/>
      </c>
      <c r="EN493" s="65" t="str">
        <f t="shared" ca="1" si="618"/>
        <v/>
      </c>
      <c r="EO493" s="433" t="str">
        <f t="shared" ca="1" si="619"/>
        <v/>
      </c>
      <c r="EP493" s="433" t="str">
        <f t="shared" ca="1" si="620"/>
        <v/>
      </c>
      <c r="EQ493" s="433" t="str">
        <f t="shared" ca="1" si="621"/>
        <v/>
      </c>
      <c r="ER493" s="433" t="str">
        <f t="shared" ca="1" si="622"/>
        <v/>
      </c>
      <c r="ES493" s="433" t="str">
        <f t="shared" ca="1" si="623"/>
        <v/>
      </c>
      <c r="ET493" s="433" t="str">
        <f t="shared" ca="1" si="624"/>
        <v/>
      </c>
      <c r="EU493" s="433" t="str">
        <f ca="1">IF(OR(CO493="",CQ493=""),"",Discipline!$P$3*CO493+Discipline!$X$3*CQ493)</f>
        <v/>
      </c>
      <c r="EV493" s="433" t="str">
        <f ca="1">IF(OR(CP493="",CR493=""),"",Discipline!$P$3*CP493+Discipline!$X$3*CR493)</f>
        <v/>
      </c>
    </row>
    <row r="494" spans="1:152" x14ac:dyDescent="0.25">
      <c r="A494" s="10" t="str">
        <f ca="1">IFERROR(RANK(order!A494,order!A$3:A$554,0),"")</f>
        <v/>
      </c>
      <c r="B494" s="10" t="str">
        <f ca="1">IFERROR(RANK(order!B494,order!B$3:B$554,0),"")</f>
        <v/>
      </c>
      <c r="C494" s="10" t="str">
        <f ca="1">IFERROR(RANK(order!C494,order!C$3:C$554,0),"")</f>
        <v/>
      </c>
      <c r="D494" s="4" t="str">
        <f ca="1">IFERROR(RANK(order!D494,order!D$3:D$554,0),"")</f>
        <v/>
      </c>
      <c r="E494" s="4" t="str">
        <f ca="1">IFERROR(RANK(order!E494,order!E$3:E$554,0),"")</f>
        <v/>
      </c>
      <c r="F494" s="4" t="str">
        <f ca="1">IFERROR(RANK(order!F494,order!F$3:F$554,0),"")</f>
        <v/>
      </c>
      <c r="G494" s="10" t="str">
        <f ca="1">IFERROR(RANK(order!G494,order!G$3:G$554,0),"")</f>
        <v/>
      </c>
      <c r="H494" s="10" t="str">
        <f ca="1">IFERROR(RANK(order!H494,order!H$3:H$554,0),"")</f>
        <v/>
      </c>
      <c r="I494" s="10" t="str">
        <f ca="1">IFERROR(RANK(order!I494,order!I$3:I$554,0),"")</f>
        <v/>
      </c>
      <c r="J494" s="4" t="str">
        <f ca="1">IFERROR(RANK(order!J494,order!J$3:J$554,0),"")</f>
        <v/>
      </c>
      <c r="K494" s="4" t="str">
        <f ca="1">IFERROR(RANK(order!K494,order!K$3:K$554,0),"")</f>
        <v/>
      </c>
      <c r="L494" s="4" t="str">
        <f ca="1">IFERROR(RANK(order!L494,order!L$3:L$554,0),"")</f>
        <v/>
      </c>
      <c r="M494" s="10" t="str">
        <f ca="1">IFERROR(RANK(order!M494,order!M$3:M$554,0),"")</f>
        <v/>
      </c>
      <c r="N494" s="10" t="str">
        <f ca="1">IFERROR(RANK(order!N494,order!N$3:N$554,0),"")</f>
        <v/>
      </c>
      <c r="O494" s="10" t="str">
        <f ca="1">IFERROR(RANK(order!O494,order!O$3:O$554,0),"")</f>
        <v/>
      </c>
      <c r="P494" s="4" t="str">
        <f ca="1">IFERROR(RANK(order!P494,order!P$3:P$554,0),"")</f>
        <v/>
      </c>
      <c r="Q494" s="4" t="str">
        <f ca="1">IFERROR(RANK(order!Q494,order!Q$3:Q$554,0),"")</f>
        <v/>
      </c>
      <c r="R494" s="4" t="str">
        <f ca="1">IFERROR(RANK(order!R494,order!R$3:R$554,0),"")</f>
        <v/>
      </c>
      <c r="S494" s="10" t="str">
        <f ca="1">IFERROR(RANK(order!S494,order!S$3:S$554,0),"")</f>
        <v/>
      </c>
      <c r="T494" s="10" t="str">
        <f ca="1">IFERROR(RANK(order!T494,order!T$3:T$554,0),"")</f>
        <v/>
      </c>
      <c r="U494" s="10" t="str">
        <f ca="1">IFERROR(RANK(order!U494,order!U$3:U$554,0),"")</f>
        <v/>
      </c>
      <c r="V494" s="4" t="str">
        <f ca="1">IFERROR(RANK(order!V494,order!V$3:V$554,0),"")</f>
        <v/>
      </c>
      <c r="W494" s="4" t="str">
        <f ca="1">IFERROR(RANK(order!W494,order!W$3:W$554,0),"")</f>
        <v/>
      </c>
      <c r="X494" s="4" t="str">
        <f ca="1">IFERROR(RANK(order!X494,order!X$3:X$554,0),"")</f>
        <v/>
      </c>
      <c r="Y494" s="10" t="str">
        <f ca="1">IFERROR(RANK(order!Y494,order!Y$3:Y$554,0),"")</f>
        <v/>
      </c>
      <c r="Z494" s="10" t="str">
        <f ca="1">IFERROR(RANK(order!Z494,order!Z$3:Z$554,0),"")</f>
        <v/>
      </c>
      <c r="AA494" s="10" t="str">
        <f ca="1">IFERROR(RANK(order!AA494,order!AA$3:AA$554,0),"")</f>
        <v/>
      </c>
      <c r="AB494" s="4" t="str">
        <f ca="1">IFERROR(RANK(order!AB494,order!AB$3:AB$554,0),"")</f>
        <v/>
      </c>
      <c r="AC494" s="4" t="str">
        <f ca="1">IFERROR(RANK(order!AC494,order!AC$3:AC$554,0),"")</f>
        <v/>
      </c>
      <c r="AD494" s="4" t="str">
        <f ca="1">IFERROR(RANK(order!AD494,order!AD$3:AD$554,0),"")</f>
        <v/>
      </c>
      <c r="AE494" s="10" t="str">
        <f ca="1">IFERROR(RANK(order!AE494,order!AE$3:AE$554,0),"")</f>
        <v/>
      </c>
      <c r="AF494" s="10" t="str">
        <f ca="1">IFERROR(RANK(order!AF494,order!AF$3:AF$554,0),"")</f>
        <v/>
      </c>
      <c r="AG494" s="10" t="str">
        <f ca="1">IFERROR(RANK(order!AG494,order!AG$3:AG$554,0),"")</f>
        <v/>
      </c>
      <c r="AH494" s="4" t="str">
        <f ca="1">IFERROR(RANK(order!AH494,order!AH$3:AH$554,0),"")</f>
        <v/>
      </c>
      <c r="AI494" s="4" t="str">
        <f ca="1">IFERROR(RANK(order!AI494,order!AI$3:AI$554,0),"")</f>
        <v/>
      </c>
      <c r="AJ494" s="4" t="str">
        <f ca="1">IFERROR(RANK(order!AJ494,order!AJ$3:AJ$554,0),"")</f>
        <v/>
      </c>
      <c r="AK494" s="10" t="str">
        <f ca="1">IFERROR(RANK(order!AK494,order!AK$3:AK$554,0),"")</f>
        <v/>
      </c>
      <c r="AL494" s="10" t="str">
        <f ca="1">IFERROR(RANK(order!AL494,order!AL$3:AL$554,0),"")</f>
        <v/>
      </c>
      <c r="AM494" s="10" t="str">
        <f ca="1">IFERROR(RANK(order!AM494,order!AM$3:AM$554,0),"")</f>
        <v/>
      </c>
      <c r="AN494" s="4" t="str">
        <f ca="1">IFERROR(RANK(order!AN494,order!AN$3:AN$554,0),"")</f>
        <v/>
      </c>
      <c r="AO494" s="4" t="str">
        <f ca="1">IFERROR(RANK(order!AO494,order!AO$3:AO$554,0),"")</f>
        <v/>
      </c>
      <c r="AP494" s="4" t="str">
        <f ca="1">IFERROR(RANK(order!AP494,order!AP$3:AP$554,0),"")</f>
        <v/>
      </c>
      <c r="AQ494" s="10" t="str">
        <f ca="1">IFERROR(RANK(order!AQ494,order!AQ$3:AQ$554,0),"")</f>
        <v/>
      </c>
      <c r="AR494" s="10" t="str">
        <f ca="1">IFERROR(RANK(order!AR494,order!AR$3:AR$554,0),"")</f>
        <v/>
      </c>
      <c r="AS494" s="10" t="str">
        <f ca="1">IFERROR(RANK(order!AS494,order!AS$3:AS$554,0),"")</f>
        <v/>
      </c>
      <c r="AT494" s="4" t="str">
        <f ca="1">IFERROR(RANK(order!AT494,order!AT$3:AT$554,0),"")</f>
        <v/>
      </c>
      <c r="AU494" s="4" t="str">
        <f ca="1">IFERROR(RANK(order!AU494,order!AU$3:AU$554,0),"")</f>
        <v/>
      </c>
      <c r="AV494" s="4" t="str">
        <f ca="1">IFERROR(RANK(order!AV494,order!AV$3:AV$554,0),"")</f>
        <v/>
      </c>
      <c r="AW494" s="10" t="str">
        <f ca="1">IFERROR(RANK(order!AW494,order!AW$3:AW$554,0),"")</f>
        <v/>
      </c>
      <c r="AX494" s="10" t="str">
        <f ca="1">IFERROR(RANK(order!AX494,order!AX$3:AX$554,0),"")</f>
        <v/>
      </c>
      <c r="AY494" s="10" t="str">
        <f ca="1">IFERROR(RANK(order!AY494,order!AY$3:AY$554,0),"")</f>
        <v/>
      </c>
      <c r="AZ494" s="4" t="str">
        <f ca="1">IFERROR(RANK(order!AZ494,order!AZ$3:AZ$554,0),"")</f>
        <v/>
      </c>
      <c r="BA494" s="4" t="str">
        <f ca="1">IFERROR(RANK(order!BA494,order!BA$3:BA$554,0),"")</f>
        <v/>
      </c>
      <c r="BB494" s="4" t="str">
        <f ca="1">IFERROR(RANK(order!BB494,order!BB$3:BB$554,0),"")</f>
        <v/>
      </c>
      <c r="BC494" s="10" t="str">
        <f ca="1">IFERROR(RANK(order!BC494,order!BC$3:BC$554,0),"")</f>
        <v/>
      </c>
      <c r="BD494" s="10" t="str">
        <f ca="1">IFERROR(RANK(order!BD494,order!BD$3:BD$554,0),"")</f>
        <v/>
      </c>
      <c r="BE494" s="10" t="str">
        <f ca="1">IFERROR(RANK(order!BE494,order!BE$3:BE$554,0),"")</f>
        <v/>
      </c>
      <c r="BF494" s="4" t="str">
        <f ca="1">IFERROR(RANK(order!BF494,order!BF$3:BF$554,0),"")</f>
        <v/>
      </c>
      <c r="BG494" s="4" t="str">
        <f ca="1">IFERROR(RANK(order!BG494,order!BG$3:BG$554,0),"")</f>
        <v/>
      </c>
      <c r="BH494" s="4" t="str">
        <f ca="1">IFERROR(RANK(order!BH494,order!BH$3:BH$554,0),"")</f>
        <v/>
      </c>
      <c r="BI494" s="10" t="str">
        <f ca="1">IFERROR(RANK(order!BI494,order!BI$3:BI$554,0),"")</f>
        <v/>
      </c>
      <c r="BJ494" s="10" t="str">
        <f ca="1">IFERROR(RANK(order!BJ494,order!BJ$3:BJ$554,0),"")</f>
        <v/>
      </c>
      <c r="BK494" s="10" t="str">
        <f ca="1">IFERROR(RANK(order!BK494,order!BK$3:BK$554,0),"")</f>
        <v/>
      </c>
      <c r="BL494" s="4" t="str">
        <f ca="1">IFERROR(RANK(order!BL494,order!BL$3:BL$554,0),"")</f>
        <v/>
      </c>
      <c r="BM494" s="4" t="str">
        <f ca="1">IFERROR(RANK(order!BM494,order!BM$3:BM$554,0),"")</f>
        <v/>
      </c>
      <c r="BN494" s="4" t="str">
        <f ca="1">IFERROR(RANK(order!BN494,order!BN$3:BN$554,0),"")</f>
        <v/>
      </c>
      <c r="BO494" s="10" t="str">
        <f ca="1">IFERROR(RANK(order!BO494,order!BO$3:BO$554,0),"")</f>
        <v/>
      </c>
      <c r="BP494" s="10" t="str">
        <f ca="1">IFERROR(RANK(order!BP494,order!BP$3:BP$554,0),"")</f>
        <v/>
      </c>
      <c r="BQ494" s="10" t="str">
        <f ca="1">IFERROR(RANK(order!BQ494,order!BQ$3:BQ$554,0),"")</f>
        <v/>
      </c>
      <c r="BR494" s="4" t="str">
        <f ca="1">IFERROR(RANK(order!BR494,order!BR$3:BR$554,0),"")</f>
        <v/>
      </c>
      <c r="BS494" s="4" t="str">
        <f ca="1">IFERROR(RANK(order!BS494,order!BS$3:BS$554,0),"")</f>
        <v/>
      </c>
      <c r="BT494" s="4" t="str">
        <f ca="1">IFERROR(RANK(order!BT494,order!BT$3:BT$554,0),"")</f>
        <v/>
      </c>
      <c r="BU494" s="95">
        <f t="shared" si="625"/>
        <v>492</v>
      </c>
      <c r="BV494" s="35" t="str">
        <f t="shared" si="626"/>
        <v>E1</v>
      </c>
      <c r="BW494" s="55">
        <f t="shared" ca="1" si="549"/>
        <v>0</v>
      </c>
      <c r="BX494" s="56" t="str">
        <f t="shared" ca="1" si="550"/>
        <v/>
      </c>
      <c r="BY494" s="56" t="str">
        <f t="shared" ca="1" si="551"/>
        <v/>
      </c>
      <c r="BZ494" s="57" t="str">
        <f t="shared" ca="1" si="552"/>
        <v/>
      </c>
      <c r="CA494" s="57" t="str">
        <f t="shared" ca="1" si="553"/>
        <v/>
      </c>
      <c r="CB494" s="58" t="str">
        <f t="shared" ca="1" si="554"/>
        <v/>
      </c>
      <c r="CC494" s="57" t="str">
        <f t="shared" ca="1" si="555"/>
        <v/>
      </c>
      <c r="CD494" s="57" t="str">
        <f t="shared" ca="1" si="556"/>
        <v/>
      </c>
      <c r="CE494" s="58" t="str">
        <f t="shared" ca="1" si="557"/>
        <v/>
      </c>
      <c r="CF494" s="59" t="str">
        <f t="shared" ca="1" si="558"/>
        <v/>
      </c>
      <c r="CG494" s="57" t="str">
        <f t="shared" ca="1" si="559"/>
        <v/>
      </c>
      <c r="CH494" s="57" t="str">
        <f t="shared" ca="1" si="560"/>
        <v/>
      </c>
      <c r="CI494" s="57" t="str">
        <f t="shared" ca="1" si="561"/>
        <v/>
      </c>
      <c r="CJ494" s="57" t="str">
        <f t="shared" ca="1" si="562"/>
        <v/>
      </c>
      <c r="CK494" s="57" t="str">
        <f t="shared" ca="1" si="563"/>
        <v/>
      </c>
      <c r="CL494" s="57" t="str">
        <f t="shared" ca="1" si="564"/>
        <v/>
      </c>
      <c r="CM494" s="57" t="str">
        <f t="shared" ca="1" si="565"/>
        <v/>
      </c>
      <c r="CN494" s="57" t="str">
        <f t="shared" ca="1" si="566"/>
        <v/>
      </c>
      <c r="CO494" s="57" t="str">
        <f t="shared" ca="1" si="567"/>
        <v/>
      </c>
      <c r="CP494" s="57" t="str">
        <f t="shared" ca="1" si="568"/>
        <v/>
      </c>
      <c r="CQ494" s="57" t="str">
        <f t="shared" ca="1" si="569"/>
        <v/>
      </c>
      <c r="CR494" s="57" t="str">
        <f t="shared" ca="1" si="570"/>
        <v/>
      </c>
      <c r="CS494" s="60" t="str">
        <f t="shared" ca="1" si="571"/>
        <v/>
      </c>
      <c r="CT494" s="60" t="str">
        <f t="shared" ca="1" si="572"/>
        <v/>
      </c>
      <c r="CU494" s="60" t="str">
        <f t="shared" ca="1" si="573"/>
        <v/>
      </c>
      <c r="CV494" s="60" t="str">
        <f t="shared" ca="1" si="574"/>
        <v/>
      </c>
      <c r="CW494" s="60" t="str">
        <f t="shared" ca="1" si="575"/>
        <v/>
      </c>
      <c r="CX494" s="60" t="str">
        <f t="shared" ca="1" si="576"/>
        <v/>
      </c>
      <c r="CY494" s="60" t="str">
        <f t="shared" ca="1" si="577"/>
        <v/>
      </c>
      <c r="CZ494" s="60" t="str">
        <f t="shared" ca="1" si="578"/>
        <v/>
      </c>
      <c r="DA494" s="65" t="str">
        <f t="shared" ca="1" si="579"/>
        <v/>
      </c>
      <c r="DB494" s="65" t="str">
        <f t="shared" ca="1" si="580"/>
        <v/>
      </c>
      <c r="DC494" s="65" t="str">
        <f t="shared" ca="1" si="581"/>
        <v/>
      </c>
      <c r="DD494" s="65" t="str">
        <f t="shared" ca="1" si="582"/>
        <v/>
      </c>
      <c r="DE494" s="65" t="str">
        <f t="shared" ca="1" si="583"/>
        <v/>
      </c>
      <c r="DF494" s="66" t="str">
        <f t="shared" ca="1" si="584"/>
        <v/>
      </c>
      <c r="DG494" s="66" t="str">
        <f t="shared" ca="1" si="585"/>
        <v/>
      </c>
      <c r="DH494" s="66" t="str">
        <f t="shared" ca="1" si="586"/>
        <v/>
      </c>
      <c r="DI494" s="66" t="str">
        <f t="shared" ca="1" si="587"/>
        <v/>
      </c>
      <c r="DJ494" s="66" t="str">
        <f t="shared" ca="1" si="588"/>
        <v/>
      </c>
      <c r="DK494" s="65" t="str">
        <f t="shared" ca="1" si="589"/>
        <v/>
      </c>
      <c r="DL494" s="65" t="str">
        <f t="shared" ca="1" si="590"/>
        <v/>
      </c>
      <c r="DM494" s="65" t="str">
        <f t="shared" ca="1" si="591"/>
        <v/>
      </c>
      <c r="DN494" s="65" t="str">
        <f t="shared" ca="1" si="592"/>
        <v/>
      </c>
      <c r="DO494" s="65" t="str">
        <f t="shared" ca="1" si="593"/>
        <v/>
      </c>
      <c r="DP494" s="65" t="str">
        <f t="shared" ca="1" si="594"/>
        <v/>
      </c>
      <c r="DQ494" s="65" t="str">
        <f t="shared" ca="1" si="595"/>
        <v/>
      </c>
      <c r="DR494" s="69" t="str">
        <f t="shared" ca="1" si="596"/>
        <v/>
      </c>
      <c r="DS494" s="69" t="str">
        <f t="shared" ca="1" si="597"/>
        <v/>
      </c>
      <c r="DT494" s="69" t="str">
        <f t="shared" ca="1" si="598"/>
        <v/>
      </c>
      <c r="DU494" s="69" t="str">
        <f t="shared" ca="1" si="599"/>
        <v/>
      </c>
      <c r="DV494" s="69" t="str">
        <f t="shared" ca="1" si="600"/>
        <v/>
      </c>
      <c r="DW494" s="69" t="str">
        <f t="shared" ca="1" si="601"/>
        <v/>
      </c>
      <c r="DX494" s="69" t="str">
        <f t="shared" ca="1" si="602"/>
        <v/>
      </c>
      <c r="DY494" s="69" t="str">
        <f t="shared" ca="1" si="603"/>
        <v/>
      </c>
      <c r="DZ494" s="72" t="str">
        <f t="shared" ca="1" si="604"/>
        <v/>
      </c>
      <c r="EA494" s="72" t="str">
        <f t="shared" ca="1" si="605"/>
        <v/>
      </c>
      <c r="EB494" s="72" t="str">
        <f t="shared" ca="1" si="606"/>
        <v/>
      </c>
      <c r="EC494" s="65" t="str">
        <f t="shared" ca="1" si="607"/>
        <v/>
      </c>
      <c r="ED494" s="65" t="str">
        <f t="shared" ca="1" si="608"/>
        <v/>
      </c>
      <c r="EE494" s="65" t="str">
        <f t="shared" ca="1" si="609"/>
        <v/>
      </c>
      <c r="EF494" s="65" t="str">
        <f t="shared" ca="1" si="610"/>
        <v/>
      </c>
      <c r="EG494" s="65" t="str">
        <f t="shared" ca="1" si="611"/>
        <v/>
      </c>
      <c r="EH494" s="65" t="str">
        <f t="shared" ca="1" si="612"/>
        <v/>
      </c>
      <c r="EI494" s="429" t="str">
        <f t="shared" ca="1" si="613"/>
        <v>No</v>
      </c>
      <c r="EJ494" s="428" t="str">
        <f t="shared" ca="1" si="614"/>
        <v/>
      </c>
      <c r="EK494" s="428" t="str">
        <f t="shared" ca="1" si="615"/>
        <v/>
      </c>
      <c r="EL494" s="65" t="str">
        <f t="shared" ca="1" si="616"/>
        <v/>
      </c>
      <c r="EM494" s="65" t="str">
        <f t="shared" ca="1" si="617"/>
        <v/>
      </c>
      <c r="EN494" s="65" t="str">
        <f t="shared" ca="1" si="618"/>
        <v/>
      </c>
      <c r="EO494" s="433" t="str">
        <f t="shared" ca="1" si="619"/>
        <v/>
      </c>
      <c r="EP494" s="433" t="str">
        <f t="shared" ca="1" si="620"/>
        <v/>
      </c>
      <c r="EQ494" s="433" t="str">
        <f t="shared" ca="1" si="621"/>
        <v/>
      </c>
      <c r="ER494" s="433" t="str">
        <f t="shared" ca="1" si="622"/>
        <v/>
      </c>
      <c r="ES494" s="433" t="str">
        <f t="shared" ca="1" si="623"/>
        <v/>
      </c>
      <c r="ET494" s="433" t="str">
        <f t="shared" ca="1" si="624"/>
        <v/>
      </c>
      <c r="EU494" s="433" t="str">
        <f ca="1">IF(OR(CO494="",CQ494=""),"",Discipline!$P$3*CO494+Discipline!$X$3*CQ494)</f>
        <v/>
      </c>
      <c r="EV494" s="433" t="str">
        <f ca="1">IF(OR(CP494="",CR494=""),"",Discipline!$P$3*CP494+Discipline!$X$3*CR494)</f>
        <v/>
      </c>
    </row>
    <row r="495" spans="1:152" x14ac:dyDescent="0.25">
      <c r="A495" s="10" t="str">
        <f ca="1">IFERROR(RANK(order!A495,order!A$3:A$554,0),"")</f>
        <v/>
      </c>
      <c r="B495" s="10" t="str">
        <f ca="1">IFERROR(RANK(order!B495,order!B$3:B$554,0),"")</f>
        <v/>
      </c>
      <c r="C495" s="10" t="str">
        <f ca="1">IFERROR(RANK(order!C495,order!C$3:C$554,0),"")</f>
        <v/>
      </c>
      <c r="D495" s="4" t="str">
        <f ca="1">IFERROR(RANK(order!D495,order!D$3:D$554,0),"")</f>
        <v/>
      </c>
      <c r="E495" s="4" t="str">
        <f ca="1">IFERROR(RANK(order!E495,order!E$3:E$554,0),"")</f>
        <v/>
      </c>
      <c r="F495" s="4" t="str">
        <f ca="1">IFERROR(RANK(order!F495,order!F$3:F$554,0),"")</f>
        <v/>
      </c>
      <c r="G495" s="10" t="str">
        <f ca="1">IFERROR(RANK(order!G495,order!G$3:G$554,0),"")</f>
        <v/>
      </c>
      <c r="H495" s="10" t="str">
        <f ca="1">IFERROR(RANK(order!H495,order!H$3:H$554,0),"")</f>
        <v/>
      </c>
      <c r="I495" s="10" t="str">
        <f ca="1">IFERROR(RANK(order!I495,order!I$3:I$554,0),"")</f>
        <v/>
      </c>
      <c r="J495" s="4" t="str">
        <f ca="1">IFERROR(RANK(order!J495,order!J$3:J$554,0),"")</f>
        <v/>
      </c>
      <c r="K495" s="4" t="str">
        <f ca="1">IFERROR(RANK(order!K495,order!K$3:K$554,0),"")</f>
        <v/>
      </c>
      <c r="L495" s="4" t="str">
        <f ca="1">IFERROR(RANK(order!L495,order!L$3:L$554,0),"")</f>
        <v/>
      </c>
      <c r="M495" s="10" t="str">
        <f ca="1">IFERROR(RANK(order!M495,order!M$3:M$554,0),"")</f>
        <v/>
      </c>
      <c r="N495" s="10" t="str">
        <f ca="1">IFERROR(RANK(order!N495,order!N$3:N$554,0),"")</f>
        <v/>
      </c>
      <c r="O495" s="10" t="str">
        <f ca="1">IFERROR(RANK(order!O495,order!O$3:O$554,0),"")</f>
        <v/>
      </c>
      <c r="P495" s="4" t="str">
        <f ca="1">IFERROR(RANK(order!P495,order!P$3:P$554,0),"")</f>
        <v/>
      </c>
      <c r="Q495" s="4" t="str">
        <f ca="1">IFERROR(RANK(order!Q495,order!Q$3:Q$554,0),"")</f>
        <v/>
      </c>
      <c r="R495" s="4" t="str">
        <f ca="1">IFERROR(RANK(order!R495,order!R$3:R$554,0),"")</f>
        <v/>
      </c>
      <c r="S495" s="10" t="str">
        <f ca="1">IFERROR(RANK(order!S495,order!S$3:S$554,0),"")</f>
        <v/>
      </c>
      <c r="T495" s="10" t="str">
        <f ca="1">IFERROR(RANK(order!T495,order!T$3:T$554,0),"")</f>
        <v/>
      </c>
      <c r="U495" s="10" t="str">
        <f ca="1">IFERROR(RANK(order!U495,order!U$3:U$554,0),"")</f>
        <v/>
      </c>
      <c r="V495" s="4" t="str">
        <f ca="1">IFERROR(RANK(order!V495,order!V$3:V$554,0),"")</f>
        <v/>
      </c>
      <c r="W495" s="4" t="str">
        <f ca="1">IFERROR(RANK(order!W495,order!W$3:W$554,0),"")</f>
        <v/>
      </c>
      <c r="X495" s="4" t="str">
        <f ca="1">IFERROR(RANK(order!X495,order!X$3:X$554,0),"")</f>
        <v/>
      </c>
      <c r="Y495" s="10" t="str">
        <f ca="1">IFERROR(RANK(order!Y495,order!Y$3:Y$554,0),"")</f>
        <v/>
      </c>
      <c r="Z495" s="10" t="str">
        <f ca="1">IFERROR(RANK(order!Z495,order!Z$3:Z$554,0),"")</f>
        <v/>
      </c>
      <c r="AA495" s="10" t="str">
        <f ca="1">IFERROR(RANK(order!AA495,order!AA$3:AA$554,0),"")</f>
        <v/>
      </c>
      <c r="AB495" s="4" t="str">
        <f ca="1">IFERROR(RANK(order!AB495,order!AB$3:AB$554,0),"")</f>
        <v/>
      </c>
      <c r="AC495" s="4" t="str">
        <f ca="1">IFERROR(RANK(order!AC495,order!AC$3:AC$554,0),"")</f>
        <v/>
      </c>
      <c r="AD495" s="4" t="str">
        <f ca="1">IFERROR(RANK(order!AD495,order!AD$3:AD$554,0),"")</f>
        <v/>
      </c>
      <c r="AE495" s="10" t="str">
        <f ca="1">IFERROR(RANK(order!AE495,order!AE$3:AE$554,0),"")</f>
        <v/>
      </c>
      <c r="AF495" s="10" t="str">
        <f ca="1">IFERROR(RANK(order!AF495,order!AF$3:AF$554,0),"")</f>
        <v/>
      </c>
      <c r="AG495" s="10" t="str">
        <f ca="1">IFERROR(RANK(order!AG495,order!AG$3:AG$554,0),"")</f>
        <v/>
      </c>
      <c r="AH495" s="4" t="str">
        <f ca="1">IFERROR(RANK(order!AH495,order!AH$3:AH$554,0),"")</f>
        <v/>
      </c>
      <c r="AI495" s="4" t="str">
        <f ca="1">IFERROR(RANK(order!AI495,order!AI$3:AI$554,0),"")</f>
        <v/>
      </c>
      <c r="AJ495" s="4" t="str">
        <f ca="1">IFERROR(RANK(order!AJ495,order!AJ$3:AJ$554,0),"")</f>
        <v/>
      </c>
      <c r="AK495" s="10" t="str">
        <f ca="1">IFERROR(RANK(order!AK495,order!AK$3:AK$554,0),"")</f>
        <v/>
      </c>
      <c r="AL495" s="10" t="str">
        <f ca="1">IFERROR(RANK(order!AL495,order!AL$3:AL$554,0),"")</f>
        <v/>
      </c>
      <c r="AM495" s="10" t="str">
        <f ca="1">IFERROR(RANK(order!AM495,order!AM$3:AM$554,0),"")</f>
        <v/>
      </c>
      <c r="AN495" s="4" t="str">
        <f ca="1">IFERROR(RANK(order!AN495,order!AN$3:AN$554,0),"")</f>
        <v/>
      </c>
      <c r="AO495" s="4" t="str">
        <f ca="1">IFERROR(RANK(order!AO495,order!AO$3:AO$554,0),"")</f>
        <v/>
      </c>
      <c r="AP495" s="4" t="str">
        <f ca="1">IFERROR(RANK(order!AP495,order!AP$3:AP$554,0),"")</f>
        <v/>
      </c>
      <c r="AQ495" s="10" t="str">
        <f ca="1">IFERROR(RANK(order!AQ495,order!AQ$3:AQ$554,0),"")</f>
        <v/>
      </c>
      <c r="AR495" s="10" t="str">
        <f ca="1">IFERROR(RANK(order!AR495,order!AR$3:AR$554,0),"")</f>
        <v/>
      </c>
      <c r="AS495" s="10" t="str">
        <f ca="1">IFERROR(RANK(order!AS495,order!AS$3:AS$554,0),"")</f>
        <v/>
      </c>
      <c r="AT495" s="4" t="str">
        <f ca="1">IFERROR(RANK(order!AT495,order!AT$3:AT$554,0),"")</f>
        <v/>
      </c>
      <c r="AU495" s="4" t="str">
        <f ca="1">IFERROR(RANK(order!AU495,order!AU$3:AU$554,0),"")</f>
        <v/>
      </c>
      <c r="AV495" s="4" t="str">
        <f ca="1">IFERROR(RANK(order!AV495,order!AV$3:AV$554,0),"")</f>
        <v/>
      </c>
      <c r="AW495" s="10" t="str">
        <f ca="1">IFERROR(RANK(order!AW495,order!AW$3:AW$554,0),"")</f>
        <v/>
      </c>
      <c r="AX495" s="10" t="str">
        <f ca="1">IFERROR(RANK(order!AX495,order!AX$3:AX$554,0),"")</f>
        <v/>
      </c>
      <c r="AY495" s="10" t="str">
        <f ca="1">IFERROR(RANK(order!AY495,order!AY$3:AY$554,0),"")</f>
        <v/>
      </c>
      <c r="AZ495" s="4" t="str">
        <f ca="1">IFERROR(RANK(order!AZ495,order!AZ$3:AZ$554,0),"")</f>
        <v/>
      </c>
      <c r="BA495" s="4" t="str">
        <f ca="1">IFERROR(RANK(order!BA495,order!BA$3:BA$554,0),"")</f>
        <v/>
      </c>
      <c r="BB495" s="4" t="str">
        <f ca="1">IFERROR(RANK(order!BB495,order!BB$3:BB$554,0),"")</f>
        <v/>
      </c>
      <c r="BC495" s="10" t="str">
        <f ca="1">IFERROR(RANK(order!BC495,order!BC$3:BC$554,0),"")</f>
        <v/>
      </c>
      <c r="BD495" s="10" t="str">
        <f ca="1">IFERROR(RANK(order!BD495,order!BD$3:BD$554,0),"")</f>
        <v/>
      </c>
      <c r="BE495" s="10" t="str">
        <f ca="1">IFERROR(RANK(order!BE495,order!BE$3:BE$554,0),"")</f>
        <v/>
      </c>
      <c r="BF495" s="4" t="str">
        <f ca="1">IFERROR(RANK(order!BF495,order!BF$3:BF$554,0),"")</f>
        <v/>
      </c>
      <c r="BG495" s="4" t="str">
        <f ca="1">IFERROR(RANK(order!BG495,order!BG$3:BG$554,0),"")</f>
        <v/>
      </c>
      <c r="BH495" s="4" t="str">
        <f ca="1">IFERROR(RANK(order!BH495,order!BH$3:BH$554,0),"")</f>
        <v/>
      </c>
      <c r="BI495" s="10" t="str">
        <f ca="1">IFERROR(RANK(order!BI495,order!BI$3:BI$554,0),"")</f>
        <v/>
      </c>
      <c r="BJ495" s="10" t="str">
        <f ca="1">IFERROR(RANK(order!BJ495,order!BJ$3:BJ$554,0),"")</f>
        <v/>
      </c>
      <c r="BK495" s="10" t="str">
        <f ca="1">IFERROR(RANK(order!BK495,order!BK$3:BK$554,0),"")</f>
        <v/>
      </c>
      <c r="BL495" s="4" t="str">
        <f ca="1">IFERROR(RANK(order!BL495,order!BL$3:BL$554,0),"")</f>
        <v/>
      </c>
      <c r="BM495" s="4" t="str">
        <f ca="1">IFERROR(RANK(order!BM495,order!BM$3:BM$554,0),"")</f>
        <v/>
      </c>
      <c r="BN495" s="4" t="str">
        <f ca="1">IFERROR(RANK(order!BN495,order!BN$3:BN$554,0),"")</f>
        <v/>
      </c>
      <c r="BO495" s="10" t="str">
        <f ca="1">IFERROR(RANK(order!BO495,order!BO$3:BO$554,0),"")</f>
        <v/>
      </c>
      <c r="BP495" s="10" t="str">
        <f ca="1">IFERROR(RANK(order!BP495,order!BP$3:BP$554,0),"")</f>
        <v/>
      </c>
      <c r="BQ495" s="10" t="str">
        <f ca="1">IFERROR(RANK(order!BQ495,order!BQ$3:BQ$554,0),"")</f>
        <v/>
      </c>
      <c r="BR495" s="4" t="str">
        <f ca="1">IFERROR(RANK(order!BR495,order!BR$3:BR$554,0),"")</f>
        <v/>
      </c>
      <c r="BS495" s="4" t="str">
        <f ca="1">IFERROR(RANK(order!BS495,order!BS$3:BS$554,0),"")</f>
        <v/>
      </c>
      <c r="BT495" s="4" t="str">
        <f ca="1">IFERROR(RANK(order!BT495,order!BT$3:BT$554,0),"")</f>
        <v/>
      </c>
      <c r="BU495" s="95">
        <f t="shared" si="625"/>
        <v>493</v>
      </c>
      <c r="BV495" s="35" t="str">
        <f t="shared" si="626"/>
        <v>E1</v>
      </c>
      <c r="BW495" s="55">
        <f t="shared" ca="1" si="549"/>
        <v>0</v>
      </c>
      <c r="BX495" s="56" t="str">
        <f t="shared" ca="1" si="550"/>
        <v/>
      </c>
      <c r="BY495" s="56" t="str">
        <f t="shared" ca="1" si="551"/>
        <v/>
      </c>
      <c r="BZ495" s="57" t="str">
        <f t="shared" ca="1" si="552"/>
        <v/>
      </c>
      <c r="CA495" s="57" t="str">
        <f t="shared" ca="1" si="553"/>
        <v/>
      </c>
      <c r="CB495" s="58" t="str">
        <f t="shared" ca="1" si="554"/>
        <v/>
      </c>
      <c r="CC495" s="57" t="str">
        <f t="shared" ca="1" si="555"/>
        <v/>
      </c>
      <c r="CD495" s="57" t="str">
        <f t="shared" ca="1" si="556"/>
        <v/>
      </c>
      <c r="CE495" s="58" t="str">
        <f t="shared" ca="1" si="557"/>
        <v/>
      </c>
      <c r="CF495" s="59" t="str">
        <f t="shared" ca="1" si="558"/>
        <v/>
      </c>
      <c r="CG495" s="57" t="str">
        <f t="shared" ca="1" si="559"/>
        <v/>
      </c>
      <c r="CH495" s="57" t="str">
        <f t="shared" ca="1" si="560"/>
        <v/>
      </c>
      <c r="CI495" s="57" t="str">
        <f t="shared" ca="1" si="561"/>
        <v/>
      </c>
      <c r="CJ495" s="57" t="str">
        <f t="shared" ca="1" si="562"/>
        <v/>
      </c>
      <c r="CK495" s="57" t="str">
        <f t="shared" ca="1" si="563"/>
        <v/>
      </c>
      <c r="CL495" s="57" t="str">
        <f t="shared" ca="1" si="564"/>
        <v/>
      </c>
      <c r="CM495" s="57" t="str">
        <f t="shared" ca="1" si="565"/>
        <v/>
      </c>
      <c r="CN495" s="57" t="str">
        <f t="shared" ca="1" si="566"/>
        <v/>
      </c>
      <c r="CO495" s="57" t="str">
        <f t="shared" ca="1" si="567"/>
        <v/>
      </c>
      <c r="CP495" s="57" t="str">
        <f t="shared" ca="1" si="568"/>
        <v/>
      </c>
      <c r="CQ495" s="57" t="str">
        <f t="shared" ca="1" si="569"/>
        <v/>
      </c>
      <c r="CR495" s="57" t="str">
        <f t="shared" ca="1" si="570"/>
        <v/>
      </c>
      <c r="CS495" s="60" t="str">
        <f t="shared" ca="1" si="571"/>
        <v/>
      </c>
      <c r="CT495" s="60" t="str">
        <f t="shared" ca="1" si="572"/>
        <v/>
      </c>
      <c r="CU495" s="60" t="str">
        <f t="shared" ca="1" si="573"/>
        <v/>
      </c>
      <c r="CV495" s="60" t="str">
        <f t="shared" ca="1" si="574"/>
        <v/>
      </c>
      <c r="CW495" s="60" t="str">
        <f t="shared" ca="1" si="575"/>
        <v/>
      </c>
      <c r="CX495" s="60" t="str">
        <f t="shared" ca="1" si="576"/>
        <v/>
      </c>
      <c r="CY495" s="60" t="str">
        <f t="shared" ca="1" si="577"/>
        <v/>
      </c>
      <c r="CZ495" s="60" t="str">
        <f t="shared" ca="1" si="578"/>
        <v/>
      </c>
      <c r="DA495" s="65" t="str">
        <f t="shared" ca="1" si="579"/>
        <v/>
      </c>
      <c r="DB495" s="65" t="str">
        <f t="shared" ca="1" si="580"/>
        <v/>
      </c>
      <c r="DC495" s="65" t="str">
        <f t="shared" ca="1" si="581"/>
        <v/>
      </c>
      <c r="DD495" s="65" t="str">
        <f t="shared" ca="1" si="582"/>
        <v/>
      </c>
      <c r="DE495" s="65" t="str">
        <f t="shared" ca="1" si="583"/>
        <v/>
      </c>
      <c r="DF495" s="66" t="str">
        <f t="shared" ca="1" si="584"/>
        <v/>
      </c>
      <c r="DG495" s="66" t="str">
        <f t="shared" ca="1" si="585"/>
        <v/>
      </c>
      <c r="DH495" s="66" t="str">
        <f t="shared" ca="1" si="586"/>
        <v/>
      </c>
      <c r="DI495" s="66" t="str">
        <f t="shared" ca="1" si="587"/>
        <v/>
      </c>
      <c r="DJ495" s="66" t="str">
        <f t="shared" ca="1" si="588"/>
        <v/>
      </c>
      <c r="DK495" s="65" t="str">
        <f t="shared" ca="1" si="589"/>
        <v/>
      </c>
      <c r="DL495" s="65" t="str">
        <f t="shared" ca="1" si="590"/>
        <v/>
      </c>
      <c r="DM495" s="65" t="str">
        <f t="shared" ca="1" si="591"/>
        <v/>
      </c>
      <c r="DN495" s="65" t="str">
        <f t="shared" ca="1" si="592"/>
        <v/>
      </c>
      <c r="DO495" s="65" t="str">
        <f t="shared" ca="1" si="593"/>
        <v/>
      </c>
      <c r="DP495" s="65" t="str">
        <f t="shared" ca="1" si="594"/>
        <v/>
      </c>
      <c r="DQ495" s="65" t="str">
        <f t="shared" ca="1" si="595"/>
        <v/>
      </c>
      <c r="DR495" s="69" t="str">
        <f t="shared" ca="1" si="596"/>
        <v/>
      </c>
      <c r="DS495" s="69" t="str">
        <f t="shared" ca="1" si="597"/>
        <v/>
      </c>
      <c r="DT495" s="69" t="str">
        <f t="shared" ca="1" si="598"/>
        <v/>
      </c>
      <c r="DU495" s="69" t="str">
        <f t="shared" ca="1" si="599"/>
        <v/>
      </c>
      <c r="DV495" s="69" t="str">
        <f t="shared" ca="1" si="600"/>
        <v/>
      </c>
      <c r="DW495" s="69" t="str">
        <f t="shared" ca="1" si="601"/>
        <v/>
      </c>
      <c r="DX495" s="69" t="str">
        <f t="shared" ca="1" si="602"/>
        <v/>
      </c>
      <c r="DY495" s="69" t="str">
        <f t="shared" ca="1" si="603"/>
        <v/>
      </c>
      <c r="DZ495" s="72" t="str">
        <f t="shared" ca="1" si="604"/>
        <v/>
      </c>
      <c r="EA495" s="72" t="str">
        <f t="shared" ca="1" si="605"/>
        <v/>
      </c>
      <c r="EB495" s="72" t="str">
        <f t="shared" ca="1" si="606"/>
        <v/>
      </c>
      <c r="EC495" s="65" t="str">
        <f t="shared" ca="1" si="607"/>
        <v/>
      </c>
      <c r="ED495" s="65" t="str">
        <f t="shared" ca="1" si="608"/>
        <v/>
      </c>
      <c r="EE495" s="65" t="str">
        <f t="shared" ca="1" si="609"/>
        <v/>
      </c>
      <c r="EF495" s="65" t="str">
        <f t="shared" ca="1" si="610"/>
        <v/>
      </c>
      <c r="EG495" s="65" t="str">
        <f t="shared" ca="1" si="611"/>
        <v/>
      </c>
      <c r="EH495" s="65" t="str">
        <f t="shared" ca="1" si="612"/>
        <v/>
      </c>
      <c r="EI495" s="429" t="str">
        <f t="shared" ca="1" si="613"/>
        <v>No</v>
      </c>
      <c r="EJ495" s="428" t="str">
        <f t="shared" ca="1" si="614"/>
        <v/>
      </c>
      <c r="EK495" s="428" t="str">
        <f t="shared" ca="1" si="615"/>
        <v/>
      </c>
      <c r="EL495" s="65" t="str">
        <f t="shared" ca="1" si="616"/>
        <v/>
      </c>
      <c r="EM495" s="65" t="str">
        <f t="shared" ca="1" si="617"/>
        <v/>
      </c>
      <c r="EN495" s="65" t="str">
        <f t="shared" ca="1" si="618"/>
        <v/>
      </c>
      <c r="EO495" s="433" t="str">
        <f t="shared" ca="1" si="619"/>
        <v/>
      </c>
      <c r="EP495" s="433" t="str">
        <f t="shared" ca="1" si="620"/>
        <v/>
      </c>
      <c r="EQ495" s="433" t="str">
        <f t="shared" ca="1" si="621"/>
        <v/>
      </c>
      <c r="ER495" s="433" t="str">
        <f t="shared" ca="1" si="622"/>
        <v/>
      </c>
      <c r="ES495" s="433" t="str">
        <f t="shared" ca="1" si="623"/>
        <v/>
      </c>
      <c r="ET495" s="433" t="str">
        <f t="shared" ca="1" si="624"/>
        <v/>
      </c>
      <c r="EU495" s="433" t="str">
        <f ca="1">IF(OR(CO495="",CQ495=""),"",Discipline!$P$3*CO495+Discipline!$X$3*CQ495)</f>
        <v/>
      </c>
      <c r="EV495" s="433" t="str">
        <f ca="1">IF(OR(CP495="",CR495=""),"",Discipline!$P$3*CP495+Discipline!$X$3*CR495)</f>
        <v/>
      </c>
    </row>
    <row r="496" spans="1:152" x14ac:dyDescent="0.25">
      <c r="A496" s="10" t="str">
        <f ca="1">IFERROR(RANK(order!A496,order!A$3:A$554,0),"")</f>
        <v/>
      </c>
      <c r="B496" s="10" t="str">
        <f ca="1">IFERROR(RANK(order!B496,order!B$3:B$554,0),"")</f>
        <v/>
      </c>
      <c r="C496" s="10" t="str">
        <f ca="1">IFERROR(RANK(order!C496,order!C$3:C$554,0),"")</f>
        <v/>
      </c>
      <c r="D496" s="4" t="str">
        <f ca="1">IFERROR(RANK(order!D496,order!D$3:D$554,0),"")</f>
        <v/>
      </c>
      <c r="E496" s="4" t="str">
        <f ca="1">IFERROR(RANK(order!E496,order!E$3:E$554,0),"")</f>
        <v/>
      </c>
      <c r="F496" s="4" t="str">
        <f ca="1">IFERROR(RANK(order!F496,order!F$3:F$554,0),"")</f>
        <v/>
      </c>
      <c r="G496" s="10" t="str">
        <f ca="1">IFERROR(RANK(order!G496,order!G$3:G$554,0),"")</f>
        <v/>
      </c>
      <c r="H496" s="10" t="str">
        <f ca="1">IFERROR(RANK(order!H496,order!H$3:H$554,0),"")</f>
        <v/>
      </c>
      <c r="I496" s="10" t="str">
        <f ca="1">IFERROR(RANK(order!I496,order!I$3:I$554,0),"")</f>
        <v/>
      </c>
      <c r="J496" s="4" t="str">
        <f ca="1">IFERROR(RANK(order!J496,order!J$3:J$554,0),"")</f>
        <v/>
      </c>
      <c r="K496" s="4" t="str">
        <f ca="1">IFERROR(RANK(order!K496,order!K$3:K$554,0),"")</f>
        <v/>
      </c>
      <c r="L496" s="4" t="str">
        <f ca="1">IFERROR(RANK(order!L496,order!L$3:L$554,0),"")</f>
        <v/>
      </c>
      <c r="M496" s="10" t="str">
        <f ca="1">IFERROR(RANK(order!M496,order!M$3:M$554,0),"")</f>
        <v/>
      </c>
      <c r="N496" s="10" t="str">
        <f ca="1">IFERROR(RANK(order!N496,order!N$3:N$554,0),"")</f>
        <v/>
      </c>
      <c r="O496" s="10" t="str">
        <f ca="1">IFERROR(RANK(order!O496,order!O$3:O$554,0),"")</f>
        <v/>
      </c>
      <c r="P496" s="4" t="str">
        <f ca="1">IFERROR(RANK(order!P496,order!P$3:P$554,0),"")</f>
        <v/>
      </c>
      <c r="Q496" s="4" t="str">
        <f ca="1">IFERROR(RANK(order!Q496,order!Q$3:Q$554,0),"")</f>
        <v/>
      </c>
      <c r="R496" s="4" t="str">
        <f ca="1">IFERROR(RANK(order!R496,order!R$3:R$554,0),"")</f>
        <v/>
      </c>
      <c r="S496" s="10" t="str">
        <f ca="1">IFERROR(RANK(order!S496,order!S$3:S$554,0),"")</f>
        <v/>
      </c>
      <c r="T496" s="10" t="str">
        <f ca="1">IFERROR(RANK(order!T496,order!T$3:T$554,0),"")</f>
        <v/>
      </c>
      <c r="U496" s="10" t="str">
        <f ca="1">IFERROR(RANK(order!U496,order!U$3:U$554,0),"")</f>
        <v/>
      </c>
      <c r="V496" s="4" t="str">
        <f ca="1">IFERROR(RANK(order!V496,order!V$3:V$554,0),"")</f>
        <v/>
      </c>
      <c r="W496" s="4" t="str">
        <f ca="1">IFERROR(RANK(order!W496,order!W$3:W$554,0),"")</f>
        <v/>
      </c>
      <c r="X496" s="4" t="str">
        <f ca="1">IFERROR(RANK(order!X496,order!X$3:X$554,0),"")</f>
        <v/>
      </c>
      <c r="Y496" s="10" t="str">
        <f ca="1">IFERROR(RANK(order!Y496,order!Y$3:Y$554,0),"")</f>
        <v/>
      </c>
      <c r="Z496" s="10" t="str">
        <f ca="1">IFERROR(RANK(order!Z496,order!Z$3:Z$554,0),"")</f>
        <v/>
      </c>
      <c r="AA496" s="10" t="str">
        <f ca="1">IFERROR(RANK(order!AA496,order!AA$3:AA$554,0),"")</f>
        <v/>
      </c>
      <c r="AB496" s="4" t="str">
        <f ca="1">IFERROR(RANK(order!AB496,order!AB$3:AB$554,0),"")</f>
        <v/>
      </c>
      <c r="AC496" s="4" t="str">
        <f ca="1">IFERROR(RANK(order!AC496,order!AC$3:AC$554,0),"")</f>
        <v/>
      </c>
      <c r="AD496" s="4" t="str">
        <f ca="1">IFERROR(RANK(order!AD496,order!AD$3:AD$554,0),"")</f>
        <v/>
      </c>
      <c r="AE496" s="10" t="str">
        <f ca="1">IFERROR(RANK(order!AE496,order!AE$3:AE$554,0),"")</f>
        <v/>
      </c>
      <c r="AF496" s="10" t="str">
        <f ca="1">IFERROR(RANK(order!AF496,order!AF$3:AF$554,0),"")</f>
        <v/>
      </c>
      <c r="AG496" s="10" t="str">
        <f ca="1">IFERROR(RANK(order!AG496,order!AG$3:AG$554,0),"")</f>
        <v/>
      </c>
      <c r="AH496" s="4" t="str">
        <f ca="1">IFERROR(RANK(order!AH496,order!AH$3:AH$554,0),"")</f>
        <v/>
      </c>
      <c r="AI496" s="4" t="str">
        <f ca="1">IFERROR(RANK(order!AI496,order!AI$3:AI$554,0),"")</f>
        <v/>
      </c>
      <c r="AJ496" s="4" t="str">
        <f ca="1">IFERROR(RANK(order!AJ496,order!AJ$3:AJ$554,0),"")</f>
        <v/>
      </c>
      <c r="AK496" s="10" t="str">
        <f ca="1">IFERROR(RANK(order!AK496,order!AK$3:AK$554,0),"")</f>
        <v/>
      </c>
      <c r="AL496" s="10" t="str">
        <f ca="1">IFERROR(RANK(order!AL496,order!AL$3:AL$554,0),"")</f>
        <v/>
      </c>
      <c r="AM496" s="10" t="str">
        <f ca="1">IFERROR(RANK(order!AM496,order!AM$3:AM$554,0),"")</f>
        <v/>
      </c>
      <c r="AN496" s="4" t="str">
        <f ca="1">IFERROR(RANK(order!AN496,order!AN$3:AN$554,0),"")</f>
        <v/>
      </c>
      <c r="AO496" s="4" t="str">
        <f ca="1">IFERROR(RANK(order!AO496,order!AO$3:AO$554,0),"")</f>
        <v/>
      </c>
      <c r="AP496" s="4" t="str">
        <f ca="1">IFERROR(RANK(order!AP496,order!AP$3:AP$554,0),"")</f>
        <v/>
      </c>
      <c r="AQ496" s="10" t="str">
        <f ca="1">IFERROR(RANK(order!AQ496,order!AQ$3:AQ$554,0),"")</f>
        <v/>
      </c>
      <c r="AR496" s="10" t="str">
        <f ca="1">IFERROR(RANK(order!AR496,order!AR$3:AR$554,0),"")</f>
        <v/>
      </c>
      <c r="AS496" s="10" t="str">
        <f ca="1">IFERROR(RANK(order!AS496,order!AS$3:AS$554,0),"")</f>
        <v/>
      </c>
      <c r="AT496" s="4" t="str">
        <f ca="1">IFERROR(RANK(order!AT496,order!AT$3:AT$554,0),"")</f>
        <v/>
      </c>
      <c r="AU496" s="4" t="str">
        <f ca="1">IFERROR(RANK(order!AU496,order!AU$3:AU$554,0),"")</f>
        <v/>
      </c>
      <c r="AV496" s="4" t="str">
        <f ca="1">IFERROR(RANK(order!AV496,order!AV$3:AV$554,0),"")</f>
        <v/>
      </c>
      <c r="AW496" s="10" t="str">
        <f ca="1">IFERROR(RANK(order!AW496,order!AW$3:AW$554,0),"")</f>
        <v/>
      </c>
      <c r="AX496" s="10" t="str">
        <f ca="1">IFERROR(RANK(order!AX496,order!AX$3:AX$554,0),"")</f>
        <v/>
      </c>
      <c r="AY496" s="10" t="str">
        <f ca="1">IFERROR(RANK(order!AY496,order!AY$3:AY$554,0),"")</f>
        <v/>
      </c>
      <c r="AZ496" s="4" t="str">
        <f ca="1">IFERROR(RANK(order!AZ496,order!AZ$3:AZ$554,0),"")</f>
        <v/>
      </c>
      <c r="BA496" s="4" t="str">
        <f ca="1">IFERROR(RANK(order!BA496,order!BA$3:BA$554,0),"")</f>
        <v/>
      </c>
      <c r="BB496" s="4" t="str">
        <f ca="1">IFERROR(RANK(order!BB496,order!BB$3:BB$554,0),"")</f>
        <v/>
      </c>
      <c r="BC496" s="10" t="str">
        <f ca="1">IFERROR(RANK(order!BC496,order!BC$3:BC$554,0),"")</f>
        <v/>
      </c>
      <c r="BD496" s="10" t="str">
        <f ca="1">IFERROR(RANK(order!BD496,order!BD$3:BD$554,0),"")</f>
        <v/>
      </c>
      <c r="BE496" s="10" t="str">
        <f ca="1">IFERROR(RANK(order!BE496,order!BE$3:BE$554,0),"")</f>
        <v/>
      </c>
      <c r="BF496" s="4" t="str">
        <f ca="1">IFERROR(RANK(order!BF496,order!BF$3:BF$554,0),"")</f>
        <v/>
      </c>
      <c r="BG496" s="4" t="str">
        <f ca="1">IFERROR(RANK(order!BG496,order!BG$3:BG$554,0),"")</f>
        <v/>
      </c>
      <c r="BH496" s="4" t="str">
        <f ca="1">IFERROR(RANK(order!BH496,order!BH$3:BH$554,0),"")</f>
        <v/>
      </c>
      <c r="BI496" s="10" t="str">
        <f ca="1">IFERROR(RANK(order!BI496,order!BI$3:BI$554,0),"")</f>
        <v/>
      </c>
      <c r="BJ496" s="10" t="str">
        <f ca="1">IFERROR(RANK(order!BJ496,order!BJ$3:BJ$554,0),"")</f>
        <v/>
      </c>
      <c r="BK496" s="10" t="str">
        <f ca="1">IFERROR(RANK(order!BK496,order!BK$3:BK$554,0),"")</f>
        <v/>
      </c>
      <c r="BL496" s="4" t="str">
        <f ca="1">IFERROR(RANK(order!BL496,order!BL$3:BL$554,0),"")</f>
        <v/>
      </c>
      <c r="BM496" s="4" t="str">
        <f ca="1">IFERROR(RANK(order!BM496,order!BM$3:BM$554,0),"")</f>
        <v/>
      </c>
      <c r="BN496" s="4" t="str">
        <f ca="1">IFERROR(RANK(order!BN496,order!BN$3:BN$554,0),"")</f>
        <v/>
      </c>
      <c r="BO496" s="10" t="str">
        <f ca="1">IFERROR(RANK(order!BO496,order!BO$3:BO$554,0),"")</f>
        <v/>
      </c>
      <c r="BP496" s="10" t="str">
        <f ca="1">IFERROR(RANK(order!BP496,order!BP$3:BP$554,0),"")</f>
        <v/>
      </c>
      <c r="BQ496" s="10" t="str">
        <f ca="1">IFERROR(RANK(order!BQ496,order!BQ$3:BQ$554,0),"")</f>
        <v/>
      </c>
      <c r="BR496" s="4" t="str">
        <f ca="1">IFERROR(RANK(order!BR496,order!BR$3:BR$554,0),"")</f>
        <v/>
      </c>
      <c r="BS496" s="4" t="str">
        <f ca="1">IFERROR(RANK(order!BS496,order!BS$3:BS$554,0),"")</f>
        <v/>
      </c>
      <c r="BT496" s="4" t="str">
        <f ca="1">IFERROR(RANK(order!BT496,order!BT$3:BT$554,0),"")</f>
        <v/>
      </c>
      <c r="BU496" s="95">
        <f t="shared" si="625"/>
        <v>494</v>
      </c>
      <c r="BV496" s="35" t="str">
        <f t="shared" si="626"/>
        <v>E1</v>
      </c>
      <c r="BW496" s="55">
        <f t="shared" ca="1" si="549"/>
        <v>0</v>
      </c>
      <c r="BX496" s="56" t="str">
        <f t="shared" ca="1" si="550"/>
        <v/>
      </c>
      <c r="BY496" s="56" t="str">
        <f t="shared" ca="1" si="551"/>
        <v/>
      </c>
      <c r="BZ496" s="57" t="str">
        <f t="shared" ca="1" si="552"/>
        <v/>
      </c>
      <c r="CA496" s="57" t="str">
        <f t="shared" ca="1" si="553"/>
        <v/>
      </c>
      <c r="CB496" s="58" t="str">
        <f t="shared" ca="1" si="554"/>
        <v/>
      </c>
      <c r="CC496" s="57" t="str">
        <f t="shared" ca="1" si="555"/>
        <v/>
      </c>
      <c r="CD496" s="57" t="str">
        <f t="shared" ca="1" si="556"/>
        <v/>
      </c>
      <c r="CE496" s="58" t="str">
        <f t="shared" ca="1" si="557"/>
        <v/>
      </c>
      <c r="CF496" s="59" t="str">
        <f t="shared" ca="1" si="558"/>
        <v/>
      </c>
      <c r="CG496" s="57" t="str">
        <f t="shared" ca="1" si="559"/>
        <v/>
      </c>
      <c r="CH496" s="57" t="str">
        <f t="shared" ca="1" si="560"/>
        <v/>
      </c>
      <c r="CI496" s="57" t="str">
        <f t="shared" ca="1" si="561"/>
        <v/>
      </c>
      <c r="CJ496" s="57" t="str">
        <f t="shared" ca="1" si="562"/>
        <v/>
      </c>
      <c r="CK496" s="57" t="str">
        <f t="shared" ca="1" si="563"/>
        <v/>
      </c>
      <c r="CL496" s="57" t="str">
        <f t="shared" ca="1" si="564"/>
        <v/>
      </c>
      <c r="CM496" s="57" t="str">
        <f t="shared" ca="1" si="565"/>
        <v/>
      </c>
      <c r="CN496" s="57" t="str">
        <f t="shared" ca="1" si="566"/>
        <v/>
      </c>
      <c r="CO496" s="57" t="str">
        <f t="shared" ca="1" si="567"/>
        <v/>
      </c>
      <c r="CP496" s="57" t="str">
        <f t="shared" ca="1" si="568"/>
        <v/>
      </c>
      <c r="CQ496" s="57" t="str">
        <f t="shared" ca="1" si="569"/>
        <v/>
      </c>
      <c r="CR496" s="57" t="str">
        <f t="shared" ca="1" si="570"/>
        <v/>
      </c>
      <c r="CS496" s="60" t="str">
        <f t="shared" ca="1" si="571"/>
        <v/>
      </c>
      <c r="CT496" s="60" t="str">
        <f t="shared" ca="1" si="572"/>
        <v/>
      </c>
      <c r="CU496" s="60" t="str">
        <f t="shared" ca="1" si="573"/>
        <v/>
      </c>
      <c r="CV496" s="60" t="str">
        <f t="shared" ca="1" si="574"/>
        <v/>
      </c>
      <c r="CW496" s="60" t="str">
        <f t="shared" ca="1" si="575"/>
        <v/>
      </c>
      <c r="CX496" s="60" t="str">
        <f t="shared" ca="1" si="576"/>
        <v/>
      </c>
      <c r="CY496" s="60" t="str">
        <f t="shared" ca="1" si="577"/>
        <v/>
      </c>
      <c r="CZ496" s="60" t="str">
        <f t="shared" ca="1" si="578"/>
        <v/>
      </c>
      <c r="DA496" s="65" t="str">
        <f t="shared" ca="1" si="579"/>
        <v/>
      </c>
      <c r="DB496" s="65" t="str">
        <f t="shared" ca="1" si="580"/>
        <v/>
      </c>
      <c r="DC496" s="65" t="str">
        <f t="shared" ca="1" si="581"/>
        <v/>
      </c>
      <c r="DD496" s="65" t="str">
        <f t="shared" ca="1" si="582"/>
        <v/>
      </c>
      <c r="DE496" s="65" t="str">
        <f t="shared" ca="1" si="583"/>
        <v/>
      </c>
      <c r="DF496" s="66" t="str">
        <f t="shared" ca="1" si="584"/>
        <v/>
      </c>
      <c r="DG496" s="66" t="str">
        <f t="shared" ca="1" si="585"/>
        <v/>
      </c>
      <c r="DH496" s="66" t="str">
        <f t="shared" ca="1" si="586"/>
        <v/>
      </c>
      <c r="DI496" s="66" t="str">
        <f t="shared" ca="1" si="587"/>
        <v/>
      </c>
      <c r="DJ496" s="66" t="str">
        <f t="shared" ca="1" si="588"/>
        <v/>
      </c>
      <c r="DK496" s="65" t="str">
        <f t="shared" ca="1" si="589"/>
        <v/>
      </c>
      <c r="DL496" s="65" t="str">
        <f t="shared" ca="1" si="590"/>
        <v/>
      </c>
      <c r="DM496" s="65" t="str">
        <f t="shared" ca="1" si="591"/>
        <v/>
      </c>
      <c r="DN496" s="65" t="str">
        <f t="shared" ca="1" si="592"/>
        <v/>
      </c>
      <c r="DO496" s="65" t="str">
        <f t="shared" ca="1" si="593"/>
        <v/>
      </c>
      <c r="DP496" s="65" t="str">
        <f t="shared" ca="1" si="594"/>
        <v/>
      </c>
      <c r="DQ496" s="65" t="str">
        <f t="shared" ca="1" si="595"/>
        <v/>
      </c>
      <c r="DR496" s="69" t="str">
        <f t="shared" ca="1" si="596"/>
        <v/>
      </c>
      <c r="DS496" s="69" t="str">
        <f t="shared" ca="1" si="597"/>
        <v/>
      </c>
      <c r="DT496" s="69" t="str">
        <f t="shared" ca="1" si="598"/>
        <v/>
      </c>
      <c r="DU496" s="69" t="str">
        <f t="shared" ca="1" si="599"/>
        <v/>
      </c>
      <c r="DV496" s="69" t="str">
        <f t="shared" ca="1" si="600"/>
        <v/>
      </c>
      <c r="DW496" s="69" t="str">
        <f t="shared" ca="1" si="601"/>
        <v/>
      </c>
      <c r="DX496" s="69" t="str">
        <f t="shared" ca="1" si="602"/>
        <v/>
      </c>
      <c r="DY496" s="69" t="str">
        <f t="shared" ca="1" si="603"/>
        <v/>
      </c>
      <c r="DZ496" s="72" t="str">
        <f t="shared" ca="1" si="604"/>
        <v/>
      </c>
      <c r="EA496" s="72" t="str">
        <f t="shared" ca="1" si="605"/>
        <v/>
      </c>
      <c r="EB496" s="72" t="str">
        <f t="shared" ca="1" si="606"/>
        <v/>
      </c>
      <c r="EC496" s="65" t="str">
        <f t="shared" ca="1" si="607"/>
        <v/>
      </c>
      <c r="ED496" s="65" t="str">
        <f t="shared" ca="1" si="608"/>
        <v/>
      </c>
      <c r="EE496" s="65" t="str">
        <f t="shared" ca="1" si="609"/>
        <v/>
      </c>
      <c r="EF496" s="65" t="str">
        <f t="shared" ca="1" si="610"/>
        <v/>
      </c>
      <c r="EG496" s="65" t="str">
        <f t="shared" ca="1" si="611"/>
        <v/>
      </c>
      <c r="EH496" s="65" t="str">
        <f t="shared" ca="1" si="612"/>
        <v/>
      </c>
      <c r="EI496" s="429" t="str">
        <f t="shared" ca="1" si="613"/>
        <v>No</v>
      </c>
      <c r="EJ496" s="428" t="str">
        <f t="shared" ca="1" si="614"/>
        <v/>
      </c>
      <c r="EK496" s="428" t="str">
        <f t="shared" ca="1" si="615"/>
        <v/>
      </c>
      <c r="EL496" s="65" t="str">
        <f t="shared" ca="1" si="616"/>
        <v/>
      </c>
      <c r="EM496" s="65" t="str">
        <f t="shared" ca="1" si="617"/>
        <v/>
      </c>
      <c r="EN496" s="65" t="str">
        <f t="shared" ca="1" si="618"/>
        <v/>
      </c>
      <c r="EO496" s="433" t="str">
        <f t="shared" ca="1" si="619"/>
        <v/>
      </c>
      <c r="EP496" s="433" t="str">
        <f t="shared" ca="1" si="620"/>
        <v/>
      </c>
      <c r="EQ496" s="433" t="str">
        <f t="shared" ca="1" si="621"/>
        <v/>
      </c>
      <c r="ER496" s="433" t="str">
        <f t="shared" ca="1" si="622"/>
        <v/>
      </c>
      <c r="ES496" s="433" t="str">
        <f t="shared" ca="1" si="623"/>
        <v/>
      </c>
      <c r="ET496" s="433" t="str">
        <f t="shared" ca="1" si="624"/>
        <v/>
      </c>
      <c r="EU496" s="433" t="str">
        <f ca="1">IF(OR(CO496="",CQ496=""),"",Discipline!$P$3*CO496+Discipline!$X$3*CQ496)</f>
        <v/>
      </c>
      <c r="EV496" s="433" t="str">
        <f ca="1">IF(OR(CP496="",CR496=""),"",Discipline!$P$3*CP496+Discipline!$X$3*CR496)</f>
        <v/>
      </c>
    </row>
    <row r="497" spans="1:152" x14ac:dyDescent="0.25">
      <c r="A497" s="10" t="str">
        <f ca="1">IFERROR(RANK(order!A497,order!A$3:A$554,0),"")</f>
        <v/>
      </c>
      <c r="B497" s="10" t="str">
        <f ca="1">IFERROR(RANK(order!B497,order!B$3:B$554,0),"")</f>
        <v/>
      </c>
      <c r="C497" s="10" t="str">
        <f ca="1">IFERROR(RANK(order!C497,order!C$3:C$554,0),"")</f>
        <v/>
      </c>
      <c r="D497" s="4" t="str">
        <f ca="1">IFERROR(RANK(order!D497,order!D$3:D$554,0),"")</f>
        <v/>
      </c>
      <c r="E497" s="4" t="str">
        <f ca="1">IFERROR(RANK(order!E497,order!E$3:E$554,0),"")</f>
        <v/>
      </c>
      <c r="F497" s="4" t="str">
        <f ca="1">IFERROR(RANK(order!F497,order!F$3:F$554,0),"")</f>
        <v/>
      </c>
      <c r="G497" s="10" t="str">
        <f ca="1">IFERROR(RANK(order!G497,order!G$3:G$554,0),"")</f>
        <v/>
      </c>
      <c r="H497" s="10" t="str">
        <f ca="1">IFERROR(RANK(order!H497,order!H$3:H$554,0),"")</f>
        <v/>
      </c>
      <c r="I497" s="10" t="str">
        <f ca="1">IFERROR(RANK(order!I497,order!I$3:I$554,0),"")</f>
        <v/>
      </c>
      <c r="J497" s="4" t="str">
        <f ca="1">IFERROR(RANK(order!J497,order!J$3:J$554,0),"")</f>
        <v/>
      </c>
      <c r="K497" s="4" t="str">
        <f ca="1">IFERROR(RANK(order!K497,order!K$3:K$554,0),"")</f>
        <v/>
      </c>
      <c r="L497" s="4" t="str">
        <f ca="1">IFERROR(RANK(order!L497,order!L$3:L$554,0),"")</f>
        <v/>
      </c>
      <c r="M497" s="10" t="str">
        <f ca="1">IFERROR(RANK(order!M497,order!M$3:M$554,0),"")</f>
        <v/>
      </c>
      <c r="N497" s="10" t="str">
        <f ca="1">IFERROR(RANK(order!N497,order!N$3:N$554,0),"")</f>
        <v/>
      </c>
      <c r="O497" s="10" t="str">
        <f ca="1">IFERROR(RANK(order!O497,order!O$3:O$554,0),"")</f>
        <v/>
      </c>
      <c r="P497" s="4" t="str">
        <f ca="1">IFERROR(RANK(order!P497,order!P$3:P$554,0),"")</f>
        <v/>
      </c>
      <c r="Q497" s="4" t="str">
        <f ca="1">IFERROR(RANK(order!Q497,order!Q$3:Q$554,0),"")</f>
        <v/>
      </c>
      <c r="R497" s="4" t="str">
        <f ca="1">IFERROR(RANK(order!R497,order!R$3:R$554,0),"")</f>
        <v/>
      </c>
      <c r="S497" s="10" t="str">
        <f ca="1">IFERROR(RANK(order!S497,order!S$3:S$554,0),"")</f>
        <v/>
      </c>
      <c r="T497" s="10" t="str">
        <f ca="1">IFERROR(RANK(order!T497,order!T$3:T$554,0),"")</f>
        <v/>
      </c>
      <c r="U497" s="10" t="str">
        <f ca="1">IFERROR(RANK(order!U497,order!U$3:U$554,0),"")</f>
        <v/>
      </c>
      <c r="V497" s="4" t="str">
        <f ca="1">IFERROR(RANK(order!V497,order!V$3:V$554,0),"")</f>
        <v/>
      </c>
      <c r="W497" s="4" t="str">
        <f ca="1">IFERROR(RANK(order!W497,order!W$3:W$554,0),"")</f>
        <v/>
      </c>
      <c r="X497" s="4" t="str">
        <f ca="1">IFERROR(RANK(order!X497,order!X$3:X$554,0),"")</f>
        <v/>
      </c>
      <c r="Y497" s="10" t="str">
        <f ca="1">IFERROR(RANK(order!Y497,order!Y$3:Y$554,0),"")</f>
        <v/>
      </c>
      <c r="Z497" s="10" t="str">
        <f ca="1">IFERROR(RANK(order!Z497,order!Z$3:Z$554,0),"")</f>
        <v/>
      </c>
      <c r="AA497" s="10" t="str">
        <f ca="1">IFERROR(RANK(order!AA497,order!AA$3:AA$554,0),"")</f>
        <v/>
      </c>
      <c r="AB497" s="4" t="str">
        <f ca="1">IFERROR(RANK(order!AB497,order!AB$3:AB$554,0),"")</f>
        <v/>
      </c>
      <c r="AC497" s="4" t="str">
        <f ca="1">IFERROR(RANK(order!AC497,order!AC$3:AC$554,0),"")</f>
        <v/>
      </c>
      <c r="AD497" s="4" t="str">
        <f ca="1">IFERROR(RANK(order!AD497,order!AD$3:AD$554,0),"")</f>
        <v/>
      </c>
      <c r="AE497" s="10" t="str">
        <f ca="1">IFERROR(RANK(order!AE497,order!AE$3:AE$554,0),"")</f>
        <v/>
      </c>
      <c r="AF497" s="10" t="str">
        <f ca="1">IFERROR(RANK(order!AF497,order!AF$3:AF$554,0),"")</f>
        <v/>
      </c>
      <c r="AG497" s="10" t="str">
        <f ca="1">IFERROR(RANK(order!AG497,order!AG$3:AG$554,0),"")</f>
        <v/>
      </c>
      <c r="AH497" s="4" t="str">
        <f ca="1">IFERROR(RANK(order!AH497,order!AH$3:AH$554,0),"")</f>
        <v/>
      </c>
      <c r="AI497" s="4" t="str">
        <f ca="1">IFERROR(RANK(order!AI497,order!AI$3:AI$554,0),"")</f>
        <v/>
      </c>
      <c r="AJ497" s="4" t="str">
        <f ca="1">IFERROR(RANK(order!AJ497,order!AJ$3:AJ$554,0),"")</f>
        <v/>
      </c>
      <c r="AK497" s="10" t="str">
        <f ca="1">IFERROR(RANK(order!AK497,order!AK$3:AK$554,0),"")</f>
        <v/>
      </c>
      <c r="AL497" s="10" t="str">
        <f ca="1">IFERROR(RANK(order!AL497,order!AL$3:AL$554,0),"")</f>
        <v/>
      </c>
      <c r="AM497" s="10" t="str">
        <f ca="1">IFERROR(RANK(order!AM497,order!AM$3:AM$554,0),"")</f>
        <v/>
      </c>
      <c r="AN497" s="4" t="str">
        <f ca="1">IFERROR(RANK(order!AN497,order!AN$3:AN$554,0),"")</f>
        <v/>
      </c>
      <c r="AO497" s="4" t="str">
        <f ca="1">IFERROR(RANK(order!AO497,order!AO$3:AO$554,0),"")</f>
        <v/>
      </c>
      <c r="AP497" s="4" t="str">
        <f ca="1">IFERROR(RANK(order!AP497,order!AP$3:AP$554,0),"")</f>
        <v/>
      </c>
      <c r="AQ497" s="10" t="str">
        <f ca="1">IFERROR(RANK(order!AQ497,order!AQ$3:AQ$554,0),"")</f>
        <v/>
      </c>
      <c r="AR497" s="10" t="str">
        <f ca="1">IFERROR(RANK(order!AR497,order!AR$3:AR$554,0),"")</f>
        <v/>
      </c>
      <c r="AS497" s="10" t="str">
        <f ca="1">IFERROR(RANK(order!AS497,order!AS$3:AS$554,0),"")</f>
        <v/>
      </c>
      <c r="AT497" s="4" t="str">
        <f ca="1">IFERROR(RANK(order!AT497,order!AT$3:AT$554,0),"")</f>
        <v/>
      </c>
      <c r="AU497" s="4" t="str">
        <f ca="1">IFERROR(RANK(order!AU497,order!AU$3:AU$554,0),"")</f>
        <v/>
      </c>
      <c r="AV497" s="4" t="str">
        <f ca="1">IFERROR(RANK(order!AV497,order!AV$3:AV$554,0),"")</f>
        <v/>
      </c>
      <c r="AW497" s="10" t="str">
        <f ca="1">IFERROR(RANK(order!AW497,order!AW$3:AW$554,0),"")</f>
        <v/>
      </c>
      <c r="AX497" s="10" t="str">
        <f ca="1">IFERROR(RANK(order!AX497,order!AX$3:AX$554,0),"")</f>
        <v/>
      </c>
      <c r="AY497" s="10" t="str">
        <f ca="1">IFERROR(RANK(order!AY497,order!AY$3:AY$554,0),"")</f>
        <v/>
      </c>
      <c r="AZ497" s="4" t="str">
        <f ca="1">IFERROR(RANK(order!AZ497,order!AZ$3:AZ$554,0),"")</f>
        <v/>
      </c>
      <c r="BA497" s="4" t="str">
        <f ca="1">IFERROR(RANK(order!BA497,order!BA$3:BA$554,0),"")</f>
        <v/>
      </c>
      <c r="BB497" s="4" t="str">
        <f ca="1">IFERROR(RANK(order!BB497,order!BB$3:BB$554,0),"")</f>
        <v/>
      </c>
      <c r="BC497" s="10" t="str">
        <f ca="1">IFERROR(RANK(order!BC497,order!BC$3:BC$554,0),"")</f>
        <v/>
      </c>
      <c r="BD497" s="10" t="str">
        <f ca="1">IFERROR(RANK(order!BD497,order!BD$3:BD$554,0),"")</f>
        <v/>
      </c>
      <c r="BE497" s="10" t="str">
        <f ca="1">IFERROR(RANK(order!BE497,order!BE$3:BE$554,0),"")</f>
        <v/>
      </c>
      <c r="BF497" s="4" t="str">
        <f ca="1">IFERROR(RANK(order!BF497,order!BF$3:BF$554,0),"")</f>
        <v/>
      </c>
      <c r="BG497" s="4" t="str">
        <f ca="1">IFERROR(RANK(order!BG497,order!BG$3:BG$554,0),"")</f>
        <v/>
      </c>
      <c r="BH497" s="4" t="str">
        <f ca="1">IFERROR(RANK(order!BH497,order!BH$3:BH$554,0),"")</f>
        <v/>
      </c>
      <c r="BI497" s="10" t="str">
        <f ca="1">IFERROR(RANK(order!BI497,order!BI$3:BI$554,0),"")</f>
        <v/>
      </c>
      <c r="BJ497" s="10" t="str">
        <f ca="1">IFERROR(RANK(order!BJ497,order!BJ$3:BJ$554,0),"")</f>
        <v/>
      </c>
      <c r="BK497" s="10" t="str">
        <f ca="1">IFERROR(RANK(order!BK497,order!BK$3:BK$554,0),"")</f>
        <v/>
      </c>
      <c r="BL497" s="4" t="str">
        <f ca="1">IFERROR(RANK(order!BL497,order!BL$3:BL$554,0),"")</f>
        <v/>
      </c>
      <c r="BM497" s="4" t="str">
        <f ca="1">IFERROR(RANK(order!BM497,order!BM$3:BM$554,0),"")</f>
        <v/>
      </c>
      <c r="BN497" s="4" t="str">
        <f ca="1">IFERROR(RANK(order!BN497,order!BN$3:BN$554,0),"")</f>
        <v/>
      </c>
      <c r="BO497" s="10" t="str">
        <f ca="1">IFERROR(RANK(order!BO497,order!BO$3:BO$554,0),"")</f>
        <v/>
      </c>
      <c r="BP497" s="10" t="str">
        <f ca="1">IFERROR(RANK(order!BP497,order!BP$3:BP$554,0),"")</f>
        <v/>
      </c>
      <c r="BQ497" s="10" t="str">
        <f ca="1">IFERROR(RANK(order!BQ497,order!BQ$3:BQ$554,0),"")</f>
        <v/>
      </c>
      <c r="BR497" s="4" t="str">
        <f ca="1">IFERROR(RANK(order!BR497,order!BR$3:BR$554,0),"")</f>
        <v/>
      </c>
      <c r="BS497" s="4" t="str">
        <f ca="1">IFERROR(RANK(order!BS497,order!BS$3:BS$554,0),"")</f>
        <v/>
      </c>
      <c r="BT497" s="4" t="str">
        <f ca="1">IFERROR(RANK(order!BT497,order!BT$3:BT$554,0),"")</f>
        <v/>
      </c>
      <c r="BU497" s="95">
        <f t="shared" si="625"/>
        <v>495</v>
      </c>
      <c r="BV497" s="35" t="str">
        <f t="shared" si="626"/>
        <v>E1</v>
      </c>
      <c r="BW497" s="55">
        <f t="shared" ca="1" si="549"/>
        <v>0</v>
      </c>
      <c r="BX497" s="56" t="str">
        <f t="shared" ca="1" si="550"/>
        <v/>
      </c>
      <c r="BY497" s="56" t="str">
        <f t="shared" ca="1" si="551"/>
        <v/>
      </c>
      <c r="BZ497" s="57" t="str">
        <f t="shared" ca="1" si="552"/>
        <v/>
      </c>
      <c r="CA497" s="57" t="str">
        <f t="shared" ca="1" si="553"/>
        <v/>
      </c>
      <c r="CB497" s="58" t="str">
        <f t="shared" ca="1" si="554"/>
        <v/>
      </c>
      <c r="CC497" s="57" t="str">
        <f t="shared" ca="1" si="555"/>
        <v/>
      </c>
      <c r="CD497" s="57" t="str">
        <f t="shared" ca="1" si="556"/>
        <v/>
      </c>
      <c r="CE497" s="58" t="str">
        <f t="shared" ca="1" si="557"/>
        <v/>
      </c>
      <c r="CF497" s="59" t="str">
        <f t="shared" ca="1" si="558"/>
        <v/>
      </c>
      <c r="CG497" s="57" t="str">
        <f t="shared" ca="1" si="559"/>
        <v/>
      </c>
      <c r="CH497" s="57" t="str">
        <f t="shared" ca="1" si="560"/>
        <v/>
      </c>
      <c r="CI497" s="57" t="str">
        <f t="shared" ca="1" si="561"/>
        <v/>
      </c>
      <c r="CJ497" s="57" t="str">
        <f t="shared" ca="1" si="562"/>
        <v/>
      </c>
      <c r="CK497" s="57" t="str">
        <f t="shared" ca="1" si="563"/>
        <v/>
      </c>
      <c r="CL497" s="57" t="str">
        <f t="shared" ca="1" si="564"/>
        <v/>
      </c>
      <c r="CM497" s="57" t="str">
        <f t="shared" ca="1" si="565"/>
        <v/>
      </c>
      <c r="CN497" s="57" t="str">
        <f t="shared" ca="1" si="566"/>
        <v/>
      </c>
      <c r="CO497" s="57" t="str">
        <f t="shared" ca="1" si="567"/>
        <v/>
      </c>
      <c r="CP497" s="57" t="str">
        <f t="shared" ca="1" si="568"/>
        <v/>
      </c>
      <c r="CQ497" s="57" t="str">
        <f t="shared" ca="1" si="569"/>
        <v/>
      </c>
      <c r="CR497" s="57" t="str">
        <f t="shared" ca="1" si="570"/>
        <v/>
      </c>
      <c r="CS497" s="60" t="str">
        <f t="shared" ca="1" si="571"/>
        <v/>
      </c>
      <c r="CT497" s="60" t="str">
        <f t="shared" ca="1" si="572"/>
        <v/>
      </c>
      <c r="CU497" s="60" t="str">
        <f t="shared" ca="1" si="573"/>
        <v/>
      </c>
      <c r="CV497" s="60" t="str">
        <f t="shared" ca="1" si="574"/>
        <v/>
      </c>
      <c r="CW497" s="60" t="str">
        <f t="shared" ca="1" si="575"/>
        <v/>
      </c>
      <c r="CX497" s="60" t="str">
        <f t="shared" ca="1" si="576"/>
        <v/>
      </c>
      <c r="CY497" s="60" t="str">
        <f t="shared" ca="1" si="577"/>
        <v/>
      </c>
      <c r="CZ497" s="60" t="str">
        <f t="shared" ca="1" si="578"/>
        <v/>
      </c>
      <c r="DA497" s="65" t="str">
        <f t="shared" ca="1" si="579"/>
        <v/>
      </c>
      <c r="DB497" s="65" t="str">
        <f t="shared" ca="1" si="580"/>
        <v/>
      </c>
      <c r="DC497" s="65" t="str">
        <f t="shared" ca="1" si="581"/>
        <v/>
      </c>
      <c r="DD497" s="65" t="str">
        <f t="shared" ca="1" si="582"/>
        <v/>
      </c>
      <c r="DE497" s="65" t="str">
        <f t="shared" ca="1" si="583"/>
        <v/>
      </c>
      <c r="DF497" s="66" t="str">
        <f t="shared" ca="1" si="584"/>
        <v/>
      </c>
      <c r="DG497" s="66" t="str">
        <f t="shared" ca="1" si="585"/>
        <v/>
      </c>
      <c r="DH497" s="66" t="str">
        <f t="shared" ca="1" si="586"/>
        <v/>
      </c>
      <c r="DI497" s="66" t="str">
        <f t="shared" ca="1" si="587"/>
        <v/>
      </c>
      <c r="DJ497" s="66" t="str">
        <f t="shared" ca="1" si="588"/>
        <v/>
      </c>
      <c r="DK497" s="65" t="str">
        <f t="shared" ca="1" si="589"/>
        <v/>
      </c>
      <c r="DL497" s="65" t="str">
        <f t="shared" ca="1" si="590"/>
        <v/>
      </c>
      <c r="DM497" s="65" t="str">
        <f t="shared" ca="1" si="591"/>
        <v/>
      </c>
      <c r="DN497" s="65" t="str">
        <f t="shared" ca="1" si="592"/>
        <v/>
      </c>
      <c r="DO497" s="65" t="str">
        <f t="shared" ca="1" si="593"/>
        <v/>
      </c>
      <c r="DP497" s="65" t="str">
        <f t="shared" ca="1" si="594"/>
        <v/>
      </c>
      <c r="DQ497" s="65" t="str">
        <f t="shared" ca="1" si="595"/>
        <v/>
      </c>
      <c r="DR497" s="69" t="str">
        <f t="shared" ca="1" si="596"/>
        <v/>
      </c>
      <c r="DS497" s="69" t="str">
        <f t="shared" ca="1" si="597"/>
        <v/>
      </c>
      <c r="DT497" s="69" t="str">
        <f t="shared" ca="1" si="598"/>
        <v/>
      </c>
      <c r="DU497" s="69" t="str">
        <f t="shared" ca="1" si="599"/>
        <v/>
      </c>
      <c r="DV497" s="69" t="str">
        <f t="shared" ca="1" si="600"/>
        <v/>
      </c>
      <c r="DW497" s="69" t="str">
        <f t="shared" ca="1" si="601"/>
        <v/>
      </c>
      <c r="DX497" s="69" t="str">
        <f t="shared" ca="1" si="602"/>
        <v/>
      </c>
      <c r="DY497" s="69" t="str">
        <f t="shared" ca="1" si="603"/>
        <v/>
      </c>
      <c r="DZ497" s="72" t="str">
        <f t="shared" ca="1" si="604"/>
        <v/>
      </c>
      <c r="EA497" s="72" t="str">
        <f t="shared" ca="1" si="605"/>
        <v/>
      </c>
      <c r="EB497" s="72" t="str">
        <f t="shared" ca="1" si="606"/>
        <v/>
      </c>
      <c r="EC497" s="65" t="str">
        <f t="shared" ca="1" si="607"/>
        <v/>
      </c>
      <c r="ED497" s="65" t="str">
        <f t="shared" ca="1" si="608"/>
        <v/>
      </c>
      <c r="EE497" s="65" t="str">
        <f t="shared" ca="1" si="609"/>
        <v/>
      </c>
      <c r="EF497" s="65" t="str">
        <f t="shared" ca="1" si="610"/>
        <v/>
      </c>
      <c r="EG497" s="65" t="str">
        <f t="shared" ca="1" si="611"/>
        <v/>
      </c>
      <c r="EH497" s="65" t="str">
        <f t="shared" ca="1" si="612"/>
        <v/>
      </c>
      <c r="EI497" s="429" t="str">
        <f t="shared" ca="1" si="613"/>
        <v>No</v>
      </c>
      <c r="EJ497" s="428" t="str">
        <f t="shared" ca="1" si="614"/>
        <v/>
      </c>
      <c r="EK497" s="428" t="str">
        <f t="shared" ca="1" si="615"/>
        <v/>
      </c>
      <c r="EL497" s="65" t="str">
        <f t="shared" ca="1" si="616"/>
        <v/>
      </c>
      <c r="EM497" s="65" t="str">
        <f t="shared" ca="1" si="617"/>
        <v/>
      </c>
      <c r="EN497" s="65" t="str">
        <f t="shared" ca="1" si="618"/>
        <v/>
      </c>
      <c r="EO497" s="433" t="str">
        <f t="shared" ca="1" si="619"/>
        <v/>
      </c>
      <c r="EP497" s="433" t="str">
        <f t="shared" ca="1" si="620"/>
        <v/>
      </c>
      <c r="EQ497" s="433" t="str">
        <f t="shared" ca="1" si="621"/>
        <v/>
      </c>
      <c r="ER497" s="433" t="str">
        <f t="shared" ca="1" si="622"/>
        <v/>
      </c>
      <c r="ES497" s="433" t="str">
        <f t="shared" ca="1" si="623"/>
        <v/>
      </c>
      <c r="ET497" s="433" t="str">
        <f t="shared" ca="1" si="624"/>
        <v/>
      </c>
      <c r="EU497" s="433" t="str">
        <f ca="1">IF(OR(CO497="",CQ497=""),"",Discipline!$P$3*CO497+Discipline!$X$3*CQ497)</f>
        <v/>
      </c>
      <c r="EV497" s="433" t="str">
        <f ca="1">IF(OR(CP497="",CR497=""),"",Discipline!$P$3*CP497+Discipline!$X$3*CR497)</f>
        <v/>
      </c>
    </row>
    <row r="498" spans="1:152" x14ac:dyDescent="0.25">
      <c r="A498" s="10" t="str">
        <f ca="1">IFERROR(RANK(order!A498,order!A$3:A$554,0),"")</f>
        <v/>
      </c>
      <c r="B498" s="10" t="str">
        <f ca="1">IFERROR(RANK(order!B498,order!B$3:B$554,0),"")</f>
        <v/>
      </c>
      <c r="C498" s="10" t="str">
        <f ca="1">IFERROR(RANK(order!C498,order!C$3:C$554,0),"")</f>
        <v/>
      </c>
      <c r="D498" s="4" t="str">
        <f ca="1">IFERROR(RANK(order!D498,order!D$3:D$554,0),"")</f>
        <v/>
      </c>
      <c r="E498" s="4" t="str">
        <f ca="1">IFERROR(RANK(order!E498,order!E$3:E$554,0),"")</f>
        <v/>
      </c>
      <c r="F498" s="4" t="str">
        <f ca="1">IFERROR(RANK(order!F498,order!F$3:F$554,0),"")</f>
        <v/>
      </c>
      <c r="G498" s="10" t="str">
        <f ca="1">IFERROR(RANK(order!G498,order!G$3:G$554,0),"")</f>
        <v/>
      </c>
      <c r="H498" s="10" t="str">
        <f ca="1">IFERROR(RANK(order!H498,order!H$3:H$554,0),"")</f>
        <v/>
      </c>
      <c r="I498" s="10" t="str">
        <f ca="1">IFERROR(RANK(order!I498,order!I$3:I$554,0),"")</f>
        <v/>
      </c>
      <c r="J498" s="4" t="str">
        <f ca="1">IFERROR(RANK(order!J498,order!J$3:J$554,0),"")</f>
        <v/>
      </c>
      <c r="K498" s="4" t="str">
        <f ca="1">IFERROR(RANK(order!K498,order!K$3:K$554,0),"")</f>
        <v/>
      </c>
      <c r="L498" s="4" t="str">
        <f ca="1">IFERROR(RANK(order!L498,order!L$3:L$554,0),"")</f>
        <v/>
      </c>
      <c r="M498" s="10" t="str">
        <f ca="1">IFERROR(RANK(order!M498,order!M$3:M$554,0),"")</f>
        <v/>
      </c>
      <c r="N498" s="10" t="str">
        <f ca="1">IFERROR(RANK(order!N498,order!N$3:N$554,0),"")</f>
        <v/>
      </c>
      <c r="O498" s="10" t="str">
        <f ca="1">IFERROR(RANK(order!O498,order!O$3:O$554,0),"")</f>
        <v/>
      </c>
      <c r="P498" s="4" t="str">
        <f ca="1">IFERROR(RANK(order!P498,order!P$3:P$554,0),"")</f>
        <v/>
      </c>
      <c r="Q498" s="4" t="str">
        <f ca="1">IFERROR(RANK(order!Q498,order!Q$3:Q$554,0),"")</f>
        <v/>
      </c>
      <c r="R498" s="4" t="str">
        <f ca="1">IFERROR(RANK(order!R498,order!R$3:R$554,0),"")</f>
        <v/>
      </c>
      <c r="S498" s="10" t="str">
        <f ca="1">IFERROR(RANK(order!S498,order!S$3:S$554,0),"")</f>
        <v/>
      </c>
      <c r="T498" s="10" t="str">
        <f ca="1">IFERROR(RANK(order!T498,order!T$3:T$554,0),"")</f>
        <v/>
      </c>
      <c r="U498" s="10" t="str">
        <f ca="1">IFERROR(RANK(order!U498,order!U$3:U$554,0),"")</f>
        <v/>
      </c>
      <c r="V498" s="4" t="str">
        <f ca="1">IFERROR(RANK(order!V498,order!V$3:V$554,0),"")</f>
        <v/>
      </c>
      <c r="W498" s="4" t="str">
        <f ca="1">IFERROR(RANK(order!W498,order!W$3:W$554,0),"")</f>
        <v/>
      </c>
      <c r="X498" s="4" t="str">
        <f ca="1">IFERROR(RANK(order!X498,order!X$3:X$554,0),"")</f>
        <v/>
      </c>
      <c r="Y498" s="10" t="str">
        <f ca="1">IFERROR(RANK(order!Y498,order!Y$3:Y$554,0),"")</f>
        <v/>
      </c>
      <c r="Z498" s="10" t="str">
        <f ca="1">IFERROR(RANK(order!Z498,order!Z$3:Z$554,0),"")</f>
        <v/>
      </c>
      <c r="AA498" s="10" t="str">
        <f ca="1">IFERROR(RANK(order!AA498,order!AA$3:AA$554,0),"")</f>
        <v/>
      </c>
      <c r="AB498" s="4" t="str">
        <f ca="1">IFERROR(RANK(order!AB498,order!AB$3:AB$554,0),"")</f>
        <v/>
      </c>
      <c r="AC498" s="4" t="str">
        <f ca="1">IFERROR(RANK(order!AC498,order!AC$3:AC$554,0),"")</f>
        <v/>
      </c>
      <c r="AD498" s="4" t="str">
        <f ca="1">IFERROR(RANK(order!AD498,order!AD$3:AD$554,0),"")</f>
        <v/>
      </c>
      <c r="AE498" s="10" t="str">
        <f ca="1">IFERROR(RANK(order!AE498,order!AE$3:AE$554,0),"")</f>
        <v/>
      </c>
      <c r="AF498" s="10" t="str">
        <f ca="1">IFERROR(RANK(order!AF498,order!AF$3:AF$554,0),"")</f>
        <v/>
      </c>
      <c r="AG498" s="10" t="str">
        <f ca="1">IFERROR(RANK(order!AG498,order!AG$3:AG$554,0),"")</f>
        <v/>
      </c>
      <c r="AH498" s="4" t="str">
        <f ca="1">IFERROR(RANK(order!AH498,order!AH$3:AH$554,0),"")</f>
        <v/>
      </c>
      <c r="AI498" s="4" t="str">
        <f ca="1">IFERROR(RANK(order!AI498,order!AI$3:AI$554,0),"")</f>
        <v/>
      </c>
      <c r="AJ498" s="4" t="str">
        <f ca="1">IFERROR(RANK(order!AJ498,order!AJ$3:AJ$554,0),"")</f>
        <v/>
      </c>
      <c r="AK498" s="10" t="str">
        <f ca="1">IFERROR(RANK(order!AK498,order!AK$3:AK$554,0),"")</f>
        <v/>
      </c>
      <c r="AL498" s="10" t="str">
        <f ca="1">IFERROR(RANK(order!AL498,order!AL$3:AL$554,0),"")</f>
        <v/>
      </c>
      <c r="AM498" s="10" t="str">
        <f ca="1">IFERROR(RANK(order!AM498,order!AM$3:AM$554,0),"")</f>
        <v/>
      </c>
      <c r="AN498" s="4" t="str">
        <f ca="1">IFERROR(RANK(order!AN498,order!AN$3:AN$554,0),"")</f>
        <v/>
      </c>
      <c r="AO498" s="4" t="str">
        <f ca="1">IFERROR(RANK(order!AO498,order!AO$3:AO$554,0),"")</f>
        <v/>
      </c>
      <c r="AP498" s="4" t="str">
        <f ca="1">IFERROR(RANK(order!AP498,order!AP$3:AP$554,0),"")</f>
        <v/>
      </c>
      <c r="AQ498" s="10" t="str">
        <f ca="1">IFERROR(RANK(order!AQ498,order!AQ$3:AQ$554,0),"")</f>
        <v/>
      </c>
      <c r="AR498" s="10" t="str">
        <f ca="1">IFERROR(RANK(order!AR498,order!AR$3:AR$554,0),"")</f>
        <v/>
      </c>
      <c r="AS498" s="10" t="str">
        <f ca="1">IFERROR(RANK(order!AS498,order!AS$3:AS$554,0),"")</f>
        <v/>
      </c>
      <c r="AT498" s="4" t="str">
        <f ca="1">IFERROR(RANK(order!AT498,order!AT$3:AT$554,0),"")</f>
        <v/>
      </c>
      <c r="AU498" s="4" t="str">
        <f ca="1">IFERROR(RANK(order!AU498,order!AU$3:AU$554,0),"")</f>
        <v/>
      </c>
      <c r="AV498" s="4" t="str">
        <f ca="1">IFERROR(RANK(order!AV498,order!AV$3:AV$554,0),"")</f>
        <v/>
      </c>
      <c r="AW498" s="10" t="str">
        <f ca="1">IFERROR(RANK(order!AW498,order!AW$3:AW$554,0),"")</f>
        <v/>
      </c>
      <c r="AX498" s="10" t="str">
        <f ca="1">IFERROR(RANK(order!AX498,order!AX$3:AX$554,0),"")</f>
        <v/>
      </c>
      <c r="AY498" s="10" t="str">
        <f ca="1">IFERROR(RANK(order!AY498,order!AY$3:AY$554,0),"")</f>
        <v/>
      </c>
      <c r="AZ498" s="4" t="str">
        <f ca="1">IFERROR(RANK(order!AZ498,order!AZ$3:AZ$554,0),"")</f>
        <v/>
      </c>
      <c r="BA498" s="4" t="str">
        <f ca="1">IFERROR(RANK(order!BA498,order!BA$3:BA$554,0),"")</f>
        <v/>
      </c>
      <c r="BB498" s="4" t="str">
        <f ca="1">IFERROR(RANK(order!BB498,order!BB$3:BB$554,0),"")</f>
        <v/>
      </c>
      <c r="BC498" s="10" t="str">
        <f ca="1">IFERROR(RANK(order!BC498,order!BC$3:BC$554,0),"")</f>
        <v/>
      </c>
      <c r="BD498" s="10" t="str">
        <f ca="1">IFERROR(RANK(order!BD498,order!BD$3:BD$554,0),"")</f>
        <v/>
      </c>
      <c r="BE498" s="10" t="str">
        <f ca="1">IFERROR(RANK(order!BE498,order!BE$3:BE$554,0),"")</f>
        <v/>
      </c>
      <c r="BF498" s="4" t="str">
        <f ca="1">IFERROR(RANK(order!BF498,order!BF$3:BF$554,0),"")</f>
        <v/>
      </c>
      <c r="BG498" s="4" t="str">
        <f ca="1">IFERROR(RANK(order!BG498,order!BG$3:BG$554,0),"")</f>
        <v/>
      </c>
      <c r="BH498" s="4" t="str">
        <f ca="1">IFERROR(RANK(order!BH498,order!BH$3:BH$554,0),"")</f>
        <v/>
      </c>
      <c r="BI498" s="10" t="str">
        <f ca="1">IFERROR(RANK(order!BI498,order!BI$3:BI$554,0),"")</f>
        <v/>
      </c>
      <c r="BJ498" s="10" t="str">
        <f ca="1">IFERROR(RANK(order!BJ498,order!BJ$3:BJ$554,0),"")</f>
        <v/>
      </c>
      <c r="BK498" s="10" t="str">
        <f ca="1">IFERROR(RANK(order!BK498,order!BK$3:BK$554,0),"")</f>
        <v/>
      </c>
      <c r="BL498" s="4" t="str">
        <f ca="1">IFERROR(RANK(order!BL498,order!BL$3:BL$554,0),"")</f>
        <v/>
      </c>
      <c r="BM498" s="4" t="str">
        <f ca="1">IFERROR(RANK(order!BM498,order!BM$3:BM$554,0),"")</f>
        <v/>
      </c>
      <c r="BN498" s="4" t="str">
        <f ca="1">IFERROR(RANK(order!BN498,order!BN$3:BN$554,0),"")</f>
        <v/>
      </c>
      <c r="BO498" s="10" t="str">
        <f ca="1">IFERROR(RANK(order!BO498,order!BO$3:BO$554,0),"")</f>
        <v/>
      </c>
      <c r="BP498" s="10" t="str">
        <f ca="1">IFERROR(RANK(order!BP498,order!BP$3:BP$554,0),"")</f>
        <v/>
      </c>
      <c r="BQ498" s="10" t="str">
        <f ca="1">IFERROR(RANK(order!BQ498,order!BQ$3:BQ$554,0),"")</f>
        <v/>
      </c>
      <c r="BR498" s="4" t="str">
        <f ca="1">IFERROR(RANK(order!BR498,order!BR$3:BR$554,0),"")</f>
        <v/>
      </c>
      <c r="BS498" s="4" t="str">
        <f ca="1">IFERROR(RANK(order!BS498,order!BS$3:BS$554,0),"")</f>
        <v/>
      </c>
      <c r="BT498" s="4" t="str">
        <f ca="1">IFERROR(RANK(order!BT498,order!BT$3:BT$554,0),"")</f>
        <v/>
      </c>
      <c r="BU498" s="95">
        <f t="shared" si="625"/>
        <v>496</v>
      </c>
      <c r="BV498" s="35" t="str">
        <f t="shared" si="626"/>
        <v>E1</v>
      </c>
      <c r="BW498" s="55">
        <f t="shared" ca="1" si="549"/>
        <v>0</v>
      </c>
      <c r="BX498" s="56" t="str">
        <f t="shared" ca="1" si="550"/>
        <v/>
      </c>
      <c r="BY498" s="56" t="str">
        <f t="shared" ca="1" si="551"/>
        <v/>
      </c>
      <c r="BZ498" s="57" t="str">
        <f t="shared" ca="1" si="552"/>
        <v/>
      </c>
      <c r="CA498" s="57" t="str">
        <f t="shared" ca="1" si="553"/>
        <v/>
      </c>
      <c r="CB498" s="58" t="str">
        <f t="shared" ca="1" si="554"/>
        <v/>
      </c>
      <c r="CC498" s="57" t="str">
        <f t="shared" ca="1" si="555"/>
        <v/>
      </c>
      <c r="CD498" s="57" t="str">
        <f t="shared" ca="1" si="556"/>
        <v/>
      </c>
      <c r="CE498" s="58" t="str">
        <f t="shared" ca="1" si="557"/>
        <v/>
      </c>
      <c r="CF498" s="59" t="str">
        <f t="shared" ca="1" si="558"/>
        <v/>
      </c>
      <c r="CG498" s="57" t="str">
        <f t="shared" ca="1" si="559"/>
        <v/>
      </c>
      <c r="CH498" s="57" t="str">
        <f t="shared" ca="1" si="560"/>
        <v/>
      </c>
      <c r="CI498" s="57" t="str">
        <f t="shared" ca="1" si="561"/>
        <v/>
      </c>
      <c r="CJ498" s="57" t="str">
        <f t="shared" ca="1" si="562"/>
        <v/>
      </c>
      <c r="CK498" s="57" t="str">
        <f t="shared" ca="1" si="563"/>
        <v/>
      </c>
      <c r="CL498" s="57" t="str">
        <f t="shared" ca="1" si="564"/>
        <v/>
      </c>
      <c r="CM498" s="57" t="str">
        <f t="shared" ca="1" si="565"/>
        <v/>
      </c>
      <c r="CN498" s="57" t="str">
        <f t="shared" ca="1" si="566"/>
        <v/>
      </c>
      <c r="CO498" s="57" t="str">
        <f t="shared" ca="1" si="567"/>
        <v/>
      </c>
      <c r="CP498" s="57" t="str">
        <f t="shared" ca="1" si="568"/>
        <v/>
      </c>
      <c r="CQ498" s="57" t="str">
        <f t="shared" ca="1" si="569"/>
        <v/>
      </c>
      <c r="CR498" s="57" t="str">
        <f t="shared" ca="1" si="570"/>
        <v/>
      </c>
      <c r="CS498" s="60" t="str">
        <f t="shared" ca="1" si="571"/>
        <v/>
      </c>
      <c r="CT498" s="60" t="str">
        <f t="shared" ca="1" si="572"/>
        <v/>
      </c>
      <c r="CU498" s="60" t="str">
        <f t="shared" ca="1" si="573"/>
        <v/>
      </c>
      <c r="CV498" s="60" t="str">
        <f t="shared" ca="1" si="574"/>
        <v/>
      </c>
      <c r="CW498" s="60" t="str">
        <f t="shared" ca="1" si="575"/>
        <v/>
      </c>
      <c r="CX498" s="60" t="str">
        <f t="shared" ca="1" si="576"/>
        <v/>
      </c>
      <c r="CY498" s="60" t="str">
        <f t="shared" ca="1" si="577"/>
        <v/>
      </c>
      <c r="CZ498" s="60" t="str">
        <f t="shared" ca="1" si="578"/>
        <v/>
      </c>
      <c r="DA498" s="65" t="str">
        <f t="shared" ca="1" si="579"/>
        <v/>
      </c>
      <c r="DB498" s="65" t="str">
        <f t="shared" ca="1" si="580"/>
        <v/>
      </c>
      <c r="DC498" s="65" t="str">
        <f t="shared" ca="1" si="581"/>
        <v/>
      </c>
      <c r="DD498" s="65" t="str">
        <f t="shared" ca="1" si="582"/>
        <v/>
      </c>
      <c r="DE498" s="65" t="str">
        <f t="shared" ca="1" si="583"/>
        <v/>
      </c>
      <c r="DF498" s="66" t="str">
        <f t="shared" ca="1" si="584"/>
        <v/>
      </c>
      <c r="DG498" s="66" t="str">
        <f t="shared" ca="1" si="585"/>
        <v/>
      </c>
      <c r="DH498" s="66" t="str">
        <f t="shared" ca="1" si="586"/>
        <v/>
      </c>
      <c r="DI498" s="66" t="str">
        <f t="shared" ca="1" si="587"/>
        <v/>
      </c>
      <c r="DJ498" s="66" t="str">
        <f t="shared" ca="1" si="588"/>
        <v/>
      </c>
      <c r="DK498" s="65" t="str">
        <f t="shared" ca="1" si="589"/>
        <v/>
      </c>
      <c r="DL498" s="65" t="str">
        <f t="shared" ca="1" si="590"/>
        <v/>
      </c>
      <c r="DM498" s="65" t="str">
        <f t="shared" ca="1" si="591"/>
        <v/>
      </c>
      <c r="DN498" s="65" t="str">
        <f t="shared" ca="1" si="592"/>
        <v/>
      </c>
      <c r="DO498" s="65" t="str">
        <f t="shared" ca="1" si="593"/>
        <v/>
      </c>
      <c r="DP498" s="65" t="str">
        <f t="shared" ca="1" si="594"/>
        <v/>
      </c>
      <c r="DQ498" s="65" t="str">
        <f t="shared" ca="1" si="595"/>
        <v/>
      </c>
      <c r="DR498" s="69" t="str">
        <f t="shared" ca="1" si="596"/>
        <v/>
      </c>
      <c r="DS498" s="69" t="str">
        <f t="shared" ca="1" si="597"/>
        <v/>
      </c>
      <c r="DT498" s="69" t="str">
        <f t="shared" ca="1" si="598"/>
        <v/>
      </c>
      <c r="DU498" s="69" t="str">
        <f t="shared" ca="1" si="599"/>
        <v/>
      </c>
      <c r="DV498" s="69" t="str">
        <f t="shared" ca="1" si="600"/>
        <v/>
      </c>
      <c r="DW498" s="69" t="str">
        <f t="shared" ca="1" si="601"/>
        <v/>
      </c>
      <c r="DX498" s="69" t="str">
        <f t="shared" ca="1" si="602"/>
        <v/>
      </c>
      <c r="DY498" s="69" t="str">
        <f t="shared" ca="1" si="603"/>
        <v/>
      </c>
      <c r="DZ498" s="72" t="str">
        <f t="shared" ca="1" si="604"/>
        <v/>
      </c>
      <c r="EA498" s="72" t="str">
        <f t="shared" ca="1" si="605"/>
        <v/>
      </c>
      <c r="EB498" s="72" t="str">
        <f t="shared" ca="1" si="606"/>
        <v/>
      </c>
      <c r="EC498" s="65" t="str">
        <f t="shared" ca="1" si="607"/>
        <v/>
      </c>
      <c r="ED498" s="65" t="str">
        <f t="shared" ca="1" si="608"/>
        <v/>
      </c>
      <c r="EE498" s="65" t="str">
        <f t="shared" ca="1" si="609"/>
        <v/>
      </c>
      <c r="EF498" s="65" t="str">
        <f t="shared" ca="1" si="610"/>
        <v/>
      </c>
      <c r="EG498" s="65" t="str">
        <f t="shared" ca="1" si="611"/>
        <v/>
      </c>
      <c r="EH498" s="65" t="str">
        <f t="shared" ca="1" si="612"/>
        <v/>
      </c>
      <c r="EI498" s="429" t="str">
        <f t="shared" ca="1" si="613"/>
        <v>No</v>
      </c>
      <c r="EJ498" s="428" t="str">
        <f t="shared" ca="1" si="614"/>
        <v/>
      </c>
      <c r="EK498" s="428" t="str">
        <f t="shared" ca="1" si="615"/>
        <v/>
      </c>
      <c r="EL498" s="65" t="str">
        <f t="shared" ca="1" si="616"/>
        <v/>
      </c>
      <c r="EM498" s="65" t="str">
        <f t="shared" ca="1" si="617"/>
        <v/>
      </c>
      <c r="EN498" s="65" t="str">
        <f t="shared" ca="1" si="618"/>
        <v/>
      </c>
      <c r="EO498" s="433" t="str">
        <f t="shared" ca="1" si="619"/>
        <v/>
      </c>
      <c r="EP498" s="433" t="str">
        <f t="shared" ca="1" si="620"/>
        <v/>
      </c>
      <c r="EQ498" s="433" t="str">
        <f t="shared" ca="1" si="621"/>
        <v/>
      </c>
      <c r="ER498" s="433" t="str">
        <f t="shared" ca="1" si="622"/>
        <v/>
      </c>
      <c r="ES498" s="433" t="str">
        <f t="shared" ca="1" si="623"/>
        <v/>
      </c>
      <c r="ET498" s="433" t="str">
        <f t="shared" ca="1" si="624"/>
        <v/>
      </c>
      <c r="EU498" s="433" t="str">
        <f ca="1">IF(OR(CO498="",CQ498=""),"",Discipline!$P$3*CO498+Discipline!$X$3*CQ498)</f>
        <v/>
      </c>
      <c r="EV498" s="433" t="str">
        <f ca="1">IF(OR(CP498="",CR498=""),"",Discipline!$P$3*CP498+Discipline!$X$3*CR498)</f>
        <v/>
      </c>
    </row>
    <row r="499" spans="1:152" x14ac:dyDescent="0.25">
      <c r="A499" s="10" t="str">
        <f ca="1">IFERROR(RANK(order!A499,order!A$3:A$554,0),"")</f>
        <v/>
      </c>
      <c r="B499" s="10" t="str">
        <f ca="1">IFERROR(RANK(order!B499,order!B$3:B$554,0),"")</f>
        <v/>
      </c>
      <c r="C499" s="10" t="str">
        <f ca="1">IFERROR(RANK(order!C499,order!C$3:C$554,0),"")</f>
        <v/>
      </c>
      <c r="D499" s="4" t="str">
        <f ca="1">IFERROR(RANK(order!D499,order!D$3:D$554,0),"")</f>
        <v/>
      </c>
      <c r="E499" s="4" t="str">
        <f ca="1">IFERROR(RANK(order!E499,order!E$3:E$554,0),"")</f>
        <v/>
      </c>
      <c r="F499" s="4" t="str">
        <f ca="1">IFERROR(RANK(order!F499,order!F$3:F$554,0),"")</f>
        <v/>
      </c>
      <c r="G499" s="10" t="str">
        <f ca="1">IFERROR(RANK(order!G499,order!G$3:G$554,0),"")</f>
        <v/>
      </c>
      <c r="H499" s="10" t="str">
        <f ca="1">IFERROR(RANK(order!H499,order!H$3:H$554,0),"")</f>
        <v/>
      </c>
      <c r="I499" s="10" t="str">
        <f ca="1">IFERROR(RANK(order!I499,order!I$3:I$554,0),"")</f>
        <v/>
      </c>
      <c r="J499" s="4" t="str">
        <f ca="1">IFERROR(RANK(order!J499,order!J$3:J$554,0),"")</f>
        <v/>
      </c>
      <c r="K499" s="4" t="str">
        <f ca="1">IFERROR(RANK(order!K499,order!K$3:K$554,0),"")</f>
        <v/>
      </c>
      <c r="L499" s="4" t="str">
        <f ca="1">IFERROR(RANK(order!L499,order!L$3:L$554,0),"")</f>
        <v/>
      </c>
      <c r="M499" s="10" t="str">
        <f ca="1">IFERROR(RANK(order!M499,order!M$3:M$554,0),"")</f>
        <v/>
      </c>
      <c r="N499" s="10" t="str">
        <f ca="1">IFERROR(RANK(order!N499,order!N$3:N$554,0),"")</f>
        <v/>
      </c>
      <c r="O499" s="10" t="str">
        <f ca="1">IFERROR(RANK(order!O499,order!O$3:O$554,0),"")</f>
        <v/>
      </c>
      <c r="P499" s="4" t="str">
        <f ca="1">IFERROR(RANK(order!P499,order!P$3:P$554,0),"")</f>
        <v/>
      </c>
      <c r="Q499" s="4" t="str">
        <f ca="1">IFERROR(RANK(order!Q499,order!Q$3:Q$554,0),"")</f>
        <v/>
      </c>
      <c r="R499" s="4" t="str">
        <f ca="1">IFERROR(RANK(order!R499,order!R$3:R$554,0),"")</f>
        <v/>
      </c>
      <c r="S499" s="10" t="str">
        <f ca="1">IFERROR(RANK(order!S499,order!S$3:S$554,0),"")</f>
        <v/>
      </c>
      <c r="T499" s="10" t="str">
        <f ca="1">IFERROR(RANK(order!T499,order!T$3:T$554,0),"")</f>
        <v/>
      </c>
      <c r="U499" s="10" t="str">
        <f ca="1">IFERROR(RANK(order!U499,order!U$3:U$554,0),"")</f>
        <v/>
      </c>
      <c r="V499" s="4" t="str">
        <f ca="1">IFERROR(RANK(order!V499,order!V$3:V$554,0),"")</f>
        <v/>
      </c>
      <c r="W499" s="4" t="str">
        <f ca="1">IFERROR(RANK(order!W499,order!W$3:W$554,0),"")</f>
        <v/>
      </c>
      <c r="X499" s="4" t="str">
        <f ca="1">IFERROR(RANK(order!X499,order!X$3:X$554,0),"")</f>
        <v/>
      </c>
      <c r="Y499" s="10" t="str">
        <f ca="1">IFERROR(RANK(order!Y499,order!Y$3:Y$554,0),"")</f>
        <v/>
      </c>
      <c r="Z499" s="10" t="str">
        <f ca="1">IFERROR(RANK(order!Z499,order!Z$3:Z$554,0),"")</f>
        <v/>
      </c>
      <c r="AA499" s="10" t="str">
        <f ca="1">IFERROR(RANK(order!AA499,order!AA$3:AA$554,0),"")</f>
        <v/>
      </c>
      <c r="AB499" s="4" t="str">
        <f ca="1">IFERROR(RANK(order!AB499,order!AB$3:AB$554,0),"")</f>
        <v/>
      </c>
      <c r="AC499" s="4" t="str">
        <f ca="1">IFERROR(RANK(order!AC499,order!AC$3:AC$554,0),"")</f>
        <v/>
      </c>
      <c r="AD499" s="4" t="str">
        <f ca="1">IFERROR(RANK(order!AD499,order!AD$3:AD$554,0),"")</f>
        <v/>
      </c>
      <c r="AE499" s="10" t="str">
        <f ca="1">IFERROR(RANK(order!AE499,order!AE$3:AE$554,0),"")</f>
        <v/>
      </c>
      <c r="AF499" s="10" t="str">
        <f ca="1">IFERROR(RANK(order!AF499,order!AF$3:AF$554,0),"")</f>
        <v/>
      </c>
      <c r="AG499" s="10" t="str">
        <f ca="1">IFERROR(RANK(order!AG499,order!AG$3:AG$554,0),"")</f>
        <v/>
      </c>
      <c r="AH499" s="4" t="str">
        <f ca="1">IFERROR(RANK(order!AH499,order!AH$3:AH$554,0),"")</f>
        <v/>
      </c>
      <c r="AI499" s="4" t="str">
        <f ca="1">IFERROR(RANK(order!AI499,order!AI$3:AI$554,0),"")</f>
        <v/>
      </c>
      <c r="AJ499" s="4" t="str">
        <f ca="1">IFERROR(RANK(order!AJ499,order!AJ$3:AJ$554,0),"")</f>
        <v/>
      </c>
      <c r="AK499" s="10" t="str">
        <f ca="1">IFERROR(RANK(order!AK499,order!AK$3:AK$554,0),"")</f>
        <v/>
      </c>
      <c r="AL499" s="10" t="str">
        <f ca="1">IFERROR(RANK(order!AL499,order!AL$3:AL$554,0),"")</f>
        <v/>
      </c>
      <c r="AM499" s="10" t="str">
        <f ca="1">IFERROR(RANK(order!AM499,order!AM$3:AM$554,0),"")</f>
        <v/>
      </c>
      <c r="AN499" s="4" t="str">
        <f ca="1">IFERROR(RANK(order!AN499,order!AN$3:AN$554,0),"")</f>
        <v/>
      </c>
      <c r="AO499" s="4" t="str">
        <f ca="1">IFERROR(RANK(order!AO499,order!AO$3:AO$554,0),"")</f>
        <v/>
      </c>
      <c r="AP499" s="4" t="str">
        <f ca="1">IFERROR(RANK(order!AP499,order!AP$3:AP$554,0),"")</f>
        <v/>
      </c>
      <c r="AQ499" s="10" t="str">
        <f ca="1">IFERROR(RANK(order!AQ499,order!AQ$3:AQ$554,0),"")</f>
        <v/>
      </c>
      <c r="AR499" s="10" t="str">
        <f ca="1">IFERROR(RANK(order!AR499,order!AR$3:AR$554,0),"")</f>
        <v/>
      </c>
      <c r="AS499" s="10" t="str">
        <f ca="1">IFERROR(RANK(order!AS499,order!AS$3:AS$554,0),"")</f>
        <v/>
      </c>
      <c r="AT499" s="4" t="str">
        <f ca="1">IFERROR(RANK(order!AT499,order!AT$3:AT$554,0),"")</f>
        <v/>
      </c>
      <c r="AU499" s="4" t="str">
        <f ca="1">IFERROR(RANK(order!AU499,order!AU$3:AU$554,0),"")</f>
        <v/>
      </c>
      <c r="AV499" s="4" t="str">
        <f ca="1">IFERROR(RANK(order!AV499,order!AV$3:AV$554,0),"")</f>
        <v/>
      </c>
      <c r="AW499" s="10" t="str">
        <f ca="1">IFERROR(RANK(order!AW499,order!AW$3:AW$554,0),"")</f>
        <v/>
      </c>
      <c r="AX499" s="10" t="str">
        <f ca="1">IFERROR(RANK(order!AX499,order!AX$3:AX$554,0),"")</f>
        <v/>
      </c>
      <c r="AY499" s="10" t="str">
        <f ca="1">IFERROR(RANK(order!AY499,order!AY$3:AY$554,0),"")</f>
        <v/>
      </c>
      <c r="AZ499" s="4" t="str">
        <f ca="1">IFERROR(RANK(order!AZ499,order!AZ$3:AZ$554,0),"")</f>
        <v/>
      </c>
      <c r="BA499" s="4" t="str">
        <f ca="1">IFERROR(RANK(order!BA499,order!BA$3:BA$554,0),"")</f>
        <v/>
      </c>
      <c r="BB499" s="4" t="str">
        <f ca="1">IFERROR(RANK(order!BB499,order!BB$3:BB$554,0),"")</f>
        <v/>
      </c>
      <c r="BC499" s="10" t="str">
        <f ca="1">IFERROR(RANK(order!BC499,order!BC$3:BC$554,0),"")</f>
        <v/>
      </c>
      <c r="BD499" s="10" t="str">
        <f ca="1">IFERROR(RANK(order!BD499,order!BD$3:BD$554,0),"")</f>
        <v/>
      </c>
      <c r="BE499" s="10" t="str">
        <f ca="1">IFERROR(RANK(order!BE499,order!BE$3:BE$554,0),"")</f>
        <v/>
      </c>
      <c r="BF499" s="4" t="str">
        <f ca="1">IFERROR(RANK(order!BF499,order!BF$3:BF$554,0),"")</f>
        <v/>
      </c>
      <c r="BG499" s="4" t="str">
        <f ca="1">IFERROR(RANK(order!BG499,order!BG$3:BG$554,0),"")</f>
        <v/>
      </c>
      <c r="BH499" s="4" t="str">
        <f ca="1">IFERROR(RANK(order!BH499,order!BH$3:BH$554,0),"")</f>
        <v/>
      </c>
      <c r="BI499" s="10" t="str">
        <f ca="1">IFERROR(RANK(order!BI499,order!BI$3:BI$554,0),"")</f>
        <v/>
      </c>
      <c r="BJ499" s="10" t="str">
        <f ca="1">IFERROR(RANK(order!BJ499,order!BJ$3:BJ$554,0),"")</f>
        <v/>
      </c>
      <c r="BK499" s="10" t="str">
        <f ca="1">IFERROR(RANK(order!BK499,order!BK$3:BK$554,0),"")</f>
        <v/>
      </c>
      <c r="BL499" s="4" t="str">
        <f ca="1">IFERROR(RANK(order!BL499,order!BL$3:BL$554,0),"")</f>
        <v/>
      </c>
      <c r="BM499" s="4" t="str">
        <f ca="1">IFERROR(RANK(order!BM499,order!BM$3:BM$554,0),"")</f>
        <v/>
      </c>
      <c r="BN499" s="4" t="str">
        <f ca="1">IFERROR(RANK(order!BN499,order!BN$3:BN$554,0),"")</f>
        <v/>
      </c>
      <c r="BO499" s="10" t="str">
        <f ca="1">IFERROR(RANK(order!BO499,order!BO$3:BO$554,0),"")</f>
        <v/>
      </c>
      <c r="BP499" s="10" t="str">
        <f ca="1">IFERROR(RANK(order!BP499,order!BP$3:BP$554,0),"")</f>
        <v/>
      </c>
      <c r="BQ499" s="10" t="str">
        <f ca="1">IFERROR(RANK(order!BQ499,order!BQ$3:BQ$554,0),"")</f>
        <v/>
      </c>
      <c r="BR499" s="4" t="str">
        <f ca="1">IFERROR(RANK(order!BR499,order!BR$3:BR$554,0),"")</f>
        <v/>
      </c>
      <c r="BS499" s="4" t="str">
        <f ca="1">IFERROR(RANK(order!BS499,order!BS$3:BS$554,0),"")</f>
        <v/>
      </c>
      <c r="BT499" s="4" t="str">
        <f ca="1">IFERROR(RANK(order!BT499,order!BT$3:BT$554,0),"")</f>
        <v/>
      </c>
      <c r="BU499" s="95">
        <f t="shared" si="625"/>
        <v>497</v>
      </c>
      <c r="BV499" s="35" t="str">
        <f t="shared" si="626"/>
        <v>E1</v>
      </c>
      <c r="BW499" s="55">
        <f t="shared" ca="1" si="549"/>
        <v>0</v>
      </c>
      <c r="BX499" s="56" t="str">
        <f t="shared" ca="1" si="550"/>
        <v/>
      </c>
      <c r="BY499" s="56" t="str">
        <f t="shared" ca="1" si="551"/>
        <v/>
      </c>
      <c r="BZ499" s="57" t="str">
        <f t="shared" ca="1" si="552"/>
        <v/>
      </c>
      <c r="CA499" s="57" t="str">
        <f t="shared" ca="1" si="553"/>
        <v/>
      </c>
      <c r="CB499" s="58" t="str">
        <f t="shared" ca="1" si="554"/>
        <v/>
      </c>
      <c r="CC499" s="57" t="str">
        <f t="shared" ca="1" si="555"/>
        <v/>
      </c>
      <c r="CD499" s="57" t="str">
        <f t="shared" ca="1" si="556"/>
        <v/>
      </c>
      <c r="CE499" s="58" t="str">
        <f t="shared" ca="1" si="557"/>
        <v/>
      </c>
      <c r="CF499" s="59" t="str">
        <f t="shared" ca="1" si="558"/>
        <v/>
      </c>
      <c r="CG499" s="57" t="str">
        <f t="shared" ca="1" si="559"/>
        <v/>
      </c>
      <c r="CH499" s="57" t="str">
        <f t="shared" ca="1" si="560"/>
        <v/>
      </c>
      <c r="CI499" s="57" t="str">
        <f t="shared" ca="1" si="561"/>
        <v/>
      </c>
      <c r="CJ499" s="57" t="str">
        <f t="shared" ca="1" si="562"/>
        <v/>
      </c>
      <c r="CK499" s="57" t="str">
        <f t="shared" ca="1" si="563"/>
        <v/>
      </c>
      <c r="CL499" s="57" t="str">
        <f t="shared" ca="1" si="564"/>
        <v/>
      </c>
      <c r="CM499" s="57" t="str">
        <f t="shared" ca="1" si="565"/>
        <v/>
      </c>
      <c r="CN499" s="57" t="str">
        <f t="shared" ca="1" si="566"/>
        <v/>
      </c>
      <c r="CO499" s="57" t="str">
        <f t="shared" ca="1" si="567"/>
        <v/>
      </c>
      <c r="CP499" s="57" t="str">
        <f t="shared" ca="1" si="568"/>
        <v/>
      </c>
      <c r="CQ499" s="57" t="str">
        <f t="shared" ca="1" si="569"/>
        <v/>
      </c>
      <c r="CR499" s="57" t="str">
        <f t="shared" ca="1" si="570"/>
        <v/>
      </c>
      <c r="CS499" s="60" t="str">
        <f t="shared" ca="1" si="571"/>
        <v/>
      </c>
      <c r="CT499" s="60" t="str">
        <f t="shared" ca="1" si="572"/>
        <v/>
      </c>
      <c r="CU499" s="60" t="str">
        <f t="shared" ca="1" si="573"/>
        <v/>
      </c>
      <c r="CV499" s="60" t="str">
        <f t="shared" ca="1" si="574"/>
        <v/>
      </c>
      <c r="CW499" s="60" t="str">
        <f t="shared" ca="1" si="575"/>
        <v/>
      </c>
      <c r="CX499" s="60" t="str">
        <f t="shared" ca="1" si="576"/>
        <v/>
      </c>
      <c r="CY499" s="60" t="str">
        <f t="shared" ca="1" si="577"/>
        <v/>
      </c>
      <c r="CZ499" s="60" t="str">
        <f t="shared" ca="1" si="578"/>
        <v/>
      </c>
      <c r="DA499" s="65" t="str">
        <f t="shared" ca="1" si="579"/>
        <v/>
      </c>
      <c r="DB499" s="65" t="str">
        <f t="shared" ca="1" si="580"/>
        <v/>
      </c>
      <c r="DC499" s="65" t="str">
        <f t="shared" ca="1" si="581"/>
        <v/>
      </c>
      <c r="DD499" s="65" t="str">
        <f t="shared" ca="1" si="582"/>
        <v/>
      </c>
      <c r="DE499" s="65" t="str">
        <f t="shared" ca="1" si="583"/>
        <v/>
      </c>
      <c r="DF499" s="66" t="str">
        <f t="shared" ca="1" si="584"/>
        <v/>
      </c>
      <c r="DG499" s="66" t="str">
        <f t="shared" ca="1" si="585"/>
        <v/>
      </c>
      <c r="DH499" s="66" t="str">
        <f t="shared" ca="1" si="586"/>
        <v/>
      </c>
      <c r="DI499" s="66" t="str">
        <f t="shared" ca="1" si="587"/>
        <v/>
      </c>
      <c r="DJ499" s="66" t="str">
        <f t="shared" ca="1" si="588"/>
        <v/>
      </c>
      <c r="DK499" s="65" t="str">
        <f t="shared" ca="1" si="589"/>
        <v/>
      </c>
      <c r="DL499" s="65" t="str">
        <f t="shared" ca="1" si="590"/>
        <v/>
      </c>
      <c r="DM499" s="65" t="str">
        <f t="shared" ca="1" si="591"/>
        <v/>
      </c>
      <c r="DN499" s="65" t="str">
        <f t="shared" ca="1" si="592"/>
        <v/>
      </c>
      <c r="DO499" s="65" t="str">
        <f t="shared" ca="1" si="593"/>
        <v/>
      </c>
      <c r="DP499" s="65" t="str">
        <f t="shared" ca="1" si="594"/>
        <v/>
      </c>
      <c r="DQ499" s="65" t="str">
        <f t="shared" ca="1" si="595"/>
        <v/>
      </c>
      <c r="DR499" s="69" t="str">
        <f t="shared" ca="1" si="596"/>
        <v/>
      </c>
      <c r="DS499" s="69" t="str">
        <f t="shared" ca="1" si="597"/>
        <v/>
      </c>
      <c r="DT499" s="69" t="str">
        <f t="shared" ca="1" si="598"/>
        <v/>
      </c>
      <c r="DU499" s="69" t="str">
        <f t="shared" ca="1" si="599"/>
        <v/>
      </c>
      <c r="DV499" s="69" t="str">
        <f t="shared" ca="1" si="600"/>
        <v/>
      </c>
      <c r="DW499" s="69" t="str">
        <f t="shared" ca="1" si="601"/>
        <v/>
      </c>
      <c r="DX499" s="69" t="str">
        <f t="shared" ca="1" si="602"/>
        <v/>
      </c>
      <c r="DY499" s="69" t="str">
        <f t="shared" ca="1" si="603"/>
        <v/>
      </c>
      <c r="DZ499" s="72" t="str">
        <f t="shared" ca="1" si="604"/>
        <v/>
      </c>
      <c r="EA499" s="72" t="str">
        <f t="shared" ca="1" si="605"/>
        <v/>
      </c>
      <c r="EB499" s="72" t="str">
        <f t="shared" ca="1" si="606"/>
        <v/>
      </c>
      <c r="EC499" s="65" t="str">
        <f t="shared" ca="1" si="607"/>
        <v/>
      </c>
      <c r="ED499" s="65" t="str">
        <f t="shared" ca="1" si="608"/>
        <v/>
      </c>
      <c r="EE499" s="65" t="str">
        <f t="shared" ca="1" si="609"/>
        <v/>
      </c>
      <c r="EF499" s="65" t="str">
        <f t="shared" ca="1" si="610"/>
        <v/>
      </c>
      <c r="EG499" s="65" t="str">
        <f t="shared" ca="1" si="611"/>
        <v/>
      </c>
      <c r="EH499" s="65" t="str">
        <f t="shared" ca="1" si="612"/>
        <v/>
      </c>
      <c r="EI499" s="429" t="str">
        <f t="shared" ca="1" si="613"/>
        <v>No</v>
      </c>
      <c r="EJ499" s="428" t="str">
        <f t="shared" ca="1" si="614"/>
        <v/>
      </c>
      <c r="EK499" s="428" t="str">
        <f t="shared" ca="1" si="615"/>
        <v/>
      </c>
      <c r="EL499" s="65" t="str">
        <f t="shared" ca="1" si="616"/>
        <v/>
      </c>
      <c r="EM499" s="65" t="str">
        <f t="shared" ca="1" si="617"/>
        <v/>
      </c>
      <c r="EN499" s="65" t="str">
        <f t="shared" ca="1" si="618"/>
        <v/>
      </c>
      <c r="EO499" s="433" t="str">
        <f t="shared" ca="1" si="619"/>
        <v/>
      </c>
      <c r="EP499" s="433" t="str">
        <f t="shared" ca="1" si="620"/>
        <v/>
      </c>
      <c r="EQ499" s="433" t="str">
        <f t="shared" ca="1" si="621"/>
        <v/>
      </c>
      <c r="ER499" s="433" t="str">
        <f t="shared" ca="1" si="622"/>
        <v/>
      </c>
      <c r="ES499" s="433" t="str">
        <f t="shared" ca="1" si="623"/>
        <v/>
      </c>
      <c r="ET499" s="433" t="str">
        <f t="shared" ca="1" si="624"/>
        <v/>
      </c>
      <c r="EU499" s="433" t="str">
        <f ca="1">IF(OR(CO499="",CQ499=""),"",Discipline!$P$3*CO499+Discipline!$X$3*CQ499)</f>
        <v/>
      </c>
      <c r="EV499" s="433" t="str">
        <f ca="1">IF(OR(CP499="",CR499=""),"",Discipline!$P$3*CP499+Discipline!$X$3*CR499)</f>
        <v/>
      </c>
    </row>
    <row r="500" spans="1:152" x14ac:dyDescent="0.25">
      <c r="A500" s="10" t="str">
        <f ca="1">IFERROR(RANK(order!A500,order!A$3:A$554,0),"")</f>
        <v/>
      </c>
      <c r="B500" s="10" t="str">
        <f ca="1">IFERROR(RANK(order!B500,order!B$3:B$554,0),"")</f>
        <v/>
      </c>
      <c r="C500" s="10" t="str">
        <f ca="1">IFERROR(RANK(order!C500,order!C$3:C$554,0),"")</f>
        <v/>
      </c>
      <c r="D500" s="4" t="str">
        <f ca="1">IFERROR(RANK(order!D500,order!D$3:D$554,0),"")</f>
        <v/>
      </c>
      <c r="E500" s="4" t="str">
        <f ca="1">IFERROR(RANK(order!E500,order!E$3:E$554,0),"")</f>
        <v/>
      </c>
      <c r="F500" s="4" t="str">
        <f ca="1">IFERROR(RANK(order!F500,order!F$3:F$554,0),"")</f>
        <v/>
      </c>
      <c r="G500" s="10" t="str">
        <f ca="1">IFERROR(RANK(order!G500,order!G$3:G$554,0),"")</f>
        <v/>
      </c>
      <c r="H500" s="10" t="str">
        <f ca="1">IFERROR(RANK(order!H500,order!H$3:H$554,0),"")</f>
        <v/>
      </c>
      <c r="I500" s="10" t="str">
        <f ca="1">IFERROR(RANK(order!I500,order!I$3:I$554,0),"")</f>
        <v/>
      </c>
      <c r="J500" s="4" t="str">
        <f ca="1">IFERROR(RANK(order!J500,order!J$3:J$554,0),"")</f>
        <v/>
      </c>
      <c r="K500" s="4" t="str">
        <f ca="1">IFERROR(RANK(order!K500,order!K$3:K$554,0),"")</f>
        <v/>
      </c>
      <c r="L500" s="4" t="str">
        <f ca="1">IFERROR(RANK(order!L500,order!L$3:L$554,0),"")</f>
        <v/>
      </c>
      <c r="M500" s="10" t="str">
        <f ca="1">IFERROR(RANK(order!M500,order!M$3:M$554,0),"")</f>
        <v/>
      </c>
      <c r="N500" s="10" t="str">
        <f ca="1">IFERROR(RANK(order!N500,order!N$3:N$554,0),"")</f>
        <v/>
      </c>
      <c r="O500" s="10" t="str">
        <f ca="1">IFERROR(RANK(order!O500,order!O$3:O$554,0),"")</f>
        <v/>
      </c>
      <c r="P500" s="4" t="str">
        <f ca="1">IFERROR(RANK(order!P500,order!P$3:P$554,0),"")</f>
        <v/>
      </c>
      <c r="Q500" s="4" t="str">
        <f ca="1">IFERROR(RANK(order!Q500,order!Q$3:Q$554,0),"")</f>
        <v/>
      </c>
      <c r="R500" s="4" t="str">
        <f ca="1">IFERROR(RANK(order!R500,order!R$3:R$554,0),"")</f>
        <v/>
      </c>
      <c r="S500" s="10" t="str">
        <f ca="1">IFERROR(RANK(order!S500,order!S$3:S$554,0),"")</f>
        <v/>
      </c>
      <c r="T500" s="10" t="str">
        <f ca="1">IFERROR(RANK(order!T500,order!T$3:T$554,0),"")</f>
        <v/>
      </c>
      <c r="U500" s="10" t="str">
        <f ca="1">IFERROR(RANK(order!U500,order!U$3:U$554,0),"")</f>
        <v/>
      </c>
      <c r="V500" s="4" t="str">
        <f ca="1">IFERROR(RANK(order!V500,order!V$3:V$554,0),"")</f>
        <v/>
      </c>
      <c r="W500" s="4" t="str">
        <f ca="1">IFERROR(RANK(order!W500,order!W$3:W$554,0),"")</f>
        <v/>
      </c>
      <c r="X500" s="4" t="str">
        <f ca="1">IFERROR(RANK(order!X500,order!X$3:X$554,0),"")</f>
        <v/>
      </c>
      <c r="Y500" s="10" t="str">
        <f ca="1">IFERROR(RANK(order!Y500,order!Y$3:Y$554,0),"")</f>
        <v/>
      </c>
      <c r="Z500" s="10" t="str">
        <f ca="1">IFERROR(RANK(order!Z500,order!Z$3:Z$554,0),"")</f>
        <v/>
      </c>
      <c r="AA500" s="10" t="str">
        <f ca="1">IFERROR(RANK(order!AA500,order!AA$3:AA$554,0),"")</f>
        <v/>
      </c>
      <c r="AB500" s="4" t="str">
        <f ca="1">IFERROR(RANK(order!AB500,order!AB$3:AB$554,0),"")</f>
        <v/>
      </c>
      <c r="AC500" s="4" t="str">
        <f ca="1">IFERROR(RANK(order!AC500,order!AC$3:AC$554,0),"")</f>
        <v/>
      </c>
      <c r="AD500" s="4" t="str">
        <f ca="1">IFERROR(RANK(order!AD500,order!AD$3:AD$554,0),"")</f>
        <v/>
      </c>
      <c r="AE500" s="10" t="str">
        <f ca="1">IFERROR(RANK(order!AE500,order!AE$3:AE$554,0),"")</f>
        <v/>
      </c>
      <c r="AF500" s="10" t="str">
        <f ca="1">IFERROR(RANK(order!AF500,order!AF$3:AF$554,0),"")</f>
        <v/>
      </c>
      <c r="AG500" s="10" t="str">
        <f ca="1">IFERROR(RANK(order!AG500,order!AG$3:AG$554,0),"")</f>
        <v/>
      </c>
      <c r="AH500" s="4" t="str">
        <f ca="1">IFERROR(RANK(order!AH500,order!AH$3:AH$554,0),"")</f>
        <v/>
      </c>
      <c r="AI500" s="4" t="str">
        <f ca="1">IFERROR(RANK(order!AI500,order!AI$3:AI$554,0),"")</f>
        <v/>
      </c>
      <c r="AJ500" s="4" t="str">
        <f ca="1">IFERROR(RANK(order!AJ500,order!AJ$3:AJ$554,0),"")</f>
        <v/>
      </c>
      <c r="AK500" s="10" t="str">
        <f ca="1">IFERROR(RANK(order!AK500,order!AK$3:AK$554,0),"")</f>
        <v/>
      </c>
      <c r="AL500" s="10" t="str">
        <f ca="1">IFERROR(RANK(order!AL500,order!AL$3:AL$554,0),"")</f>
        <v/>
      </c>
      <c r="AM500" s="10" t="str">
        <f ca="1">IFERROR(RANK(order!AM500,order!AM$3:AM$554,0),"")</f>
        <v/>
      </c>
      <c r="AN500" s="4" t="str">
        <f ca="1">IFERROR(RANK(order!AN500,order!AN$3:AN$554,0),"")</f>
        <v/>
      </c>
      <c r="AO500" s="4" t="str">
        <f ca="1">IFERROR(RANK(order!AO500,order!AO$3:AO$554,0),"")</f>
        <v/>
      </c>
      <c r="AP500" s="4" t="str">
        <f ca="1">IFERROR(RANK(order!AP500,order!AP$3:AP$554,0),"")</f>
        <v/>
      </c>
      <c r="AQ500" s="10" t="str">
        <f ca="1">IFERROR(RANK(order!AQ500,order!AQ$3:AQ$554,0),"")</f>
        <v/>
      </c>
      <c r="AR500" s="10" t="str">
        <f ca="1">IFERROR(RANK(order!AR500,order!AR$3:AR$554,0),"")</f>
        <v/>
      </c>
      <c r="AS500" s="10" t="str">
        <f ca="1">IFERROR(RANK(order!AS500,order!AS$3:AS$554,0),"")</f>
        <v/>
      </c>
      <c r="AT500" s="4" t="str">
        <f ca="1">IFERROR(RANK(order!AT500,order!AT$3:AT$554,0),"")</f>
        <v/>
      </c>
      <c r="AU500" s="4" t="str">
        <f ca="1">IFERROR(RANK(order!AU500,order!AU$3:AU$554,0),"")</f>
        <v/>
      </c>
      <c r="AV500" s="4" t="str">
        <f ca="1">IFERROR(RANK(order!AV500,order!AV$3:AV$554,0),"")</f>
        <v/>
      </c>
      <c r="AW500" s="10" t="str">
        <f ca="1">IFERROR(RANK(order!AW500,order!AW$3:AW$554,0),"")</f>
        <v/>
      </c>
      <c r="AX500" s="10" t="str">
        <f ca="1">IFERROR(RANK(order!AX500,order!AX$3:AX$554,0),"")</f>
        <v/>
      </c>
      <c r="AY500" s="10" t="str">
        <f ca="1">IFERROR(RANK(order!AY500,order!AY$3:AY$554,0),"")</f>
        <v/>
      </c>
      <c r="AZ500" s="4" t="str">
        <f ca="1">IFERROR(RANK(order!AZ500,order!AZ$3:AZ$554,0),"")</f>
        <v/>
      </c>
      <c r="BA500" s="4" t="str">
        <f ca="1">IFERROR(RANK(order!BA500,order!BA$3:BA$554,0),"")</f>
        <v/>
      </c>
      <c r="BB500" s="4" t="str">
        <f ca="1">IFERROR(RANK(order!BB500,order!BB$3:BB$554,0),"")</f>
        <v/>
      </c>
      <c r="BC500" s="10" t="str">
        <f ca="1">IFERROR(RANK(order!BC500,order!BC$3:BC$554,0),"")</f>
        <v/>
      </c>
      <c r="BD500" s="10" t="str">
        <f ca="1">IFERROR(RANK(order!BD500,order!BD$3:BD$554,0),"")</f>
        <v/>
      </c>
      <c r="BE500" s="10" t="str">
        <f ca="1">IFERROR(RANK(order!BE500,order!BE$3:BE$554,0),"")</f>
        <v/>
      </c>
      <c r="BF500" s="4" t="str">
        <f ca="1">IFERROR(RANK(order!BF500,order!BF$3:BF$554,0),"")</f>
        <v/>
      </c>
      <c r="BG500" s="4" t="str">
        <f ca="1">IFERROR(RANK(order!BG500,order!BG$3:BG$554,0),"")</f>
        <v/>
      </c>
      <c r="BH500" s="4" t="str">
        <f ca="1">IFERROR(RANK(order!BH500,order!BH$3:BH$554,0),"")</f>
        <v/>
      </c>
      <c r="BI500" s="10" t="str">
        <f ca="1">IFERROR(RANK(order!BI500,order!BI$3:BI$554,0),"")</f>
        <v/>
      </c>
      <c r="BJ500" s="10" t="str">
        <f ca="1">IFERROR(RANK(order!BJ500,order!BJ$3:BJ$554,0),"")</f>
        <v/>
      </c>
      <c r="BK500" s="10" t="str">
        <f ca="1">IFERROR(RANK(order!BK500,order!BK$3:BK$554,0),"")</f>
        <v/>
      </c>
      <c r="BL500" s="4" t="str">
        <f ca="1">IFERROR(RANK(order!BL500,order!BL$3:BL$554,0),"")</f>
        <v/>
      </c>
      <c r="BM500" s="4" t="str">
        <f ca="1">IFERROR(RANK(order!BM500,order!BM$3:BM$554,0),"")</f>
        <v/>
      </c>
      <c r="BN500" s="4" t="str">
        <f ca="1">IFERROR(RANK(order!BN500,order!BN$3:BN$554,0),"")</f>
        <v/>
      </c>
      <c r="BO500" s="10" t="str">
        <f ca="1">IFERROR(RANK(order!BO500,order!BO$3:BO$554,0),"")</f>
        <v/>
      </c>
      <c r="BP500" s="10" t="str">
        <f ca="1">IFERROR(RANK(order!BP500,order!BP$3:BP$554,0),"")</f>
        <v/>
      </c>
      <c r="BQ500" s="10" t="str">
        <f ca="1">IFERROR(RANK(order!BQ500,order!BQ$3:BQ$554,0),"")</f>
        <v/>
      </c>
      <c r="BR500" s="4" t="str">
        <f ca="1">IFERROR(RANK(order!BR500,order!BR$3:BR$554,0),"")</f>
        <v/>
      </c>
      <c r="BS500" s="4" t="str">
        <f ca="1">IFERROR(RANK(order!BS500,order!BS$3:BS$554,0),"")</f>
        <v/>
      </c>
      <c r="BT500" s="4" t="str">
        <f ca="1">IFERROR(RANK(order!BT500,order!BT$3:BT$554,0),"")</f>
        <v/>
      </c>
      <c r="BU500" s="95">
        <f t="shared" si="625"/>
        <v>498</v>
      </c>
      <c r="BV500" s="35" t="str">
        <f t="shared" si="626"/>
        <v>E1</v>
      </c>
      <c r="BW500" s="55">
        <f t="shared" ca="1" si="549"/>
        <v>0</v>
      </c>
      <c r="BX500" s="56" t="str">
        <f t="shared" ca="1" si="550"/>
        <v/>
      </c>
      <c r="BY500" s="56" t="str">
        <f t="shared" ca="1" si="551"/>
        <v/>
      </c>
      <c r="BZ500" s="57" t="str">
        <f t="shared" ca="1" si="552"/>
        <v/>
      </c>
      <c r="CA500" s="57" t="str">
        <f t="shared" ca="1" si="553"/>
        <v/>
      </c>
      <c r="CB500" s="58" t="str">
        <f t="shared" ca="1" si="554"/>
        <v/>
      </c>
      <c r="CC500" s="57" t="str">
        <f t="shared" ca="1" si="555"/>
        <v/>
      </c>
      <c r="CD500" s="57" t="str">
        <f t="shared" ca="1" si="556"/>
        <v/>
      </c>
      <c r="CE500" s="58" t="str">
        <f t="shared" ca="1" si="557"/>
        <v/>
      </c>
      <c r="CF500" s="59" t="str">
        <f t="shared" ca="1" si="558"/>
        <v/>
      </c>
      <c r="CG500" s="57" t="str">
        <f t="shared" ca="1" si="559"/>
        <v/>
      </c>
      <c r="CH500" s="57" t="str">
        <f t="shared" ca="1" si="560"/>
        <v/>
      </c>
      <c r="CI500" s="57" t="str">
        <f t="shared" ca="1" si="561"/>
        <v/>
      </c>
      <c r="CJ500" s="57" t="str">
        <f t="shared" ca="1" si="562"/>
        <v/>
      </c>
      <c r="CK500" s="57" t="str">
        <f t="shared" ca="1" si="563"/>
        <v/>
      </c>
      <c r="CL500" s="57" t="str">
        <f t="shared" ca="1" si="564"/>
        <v/>
      </c>
      <c r="CM500" s="57" t="str">
        <f t="shared" ca="1" si="565"/>
        <v/>
      </c>
      <c r="CN500" s="57" t="str">
        <f t="shared" ca="1" si="566"/>
        <v/>
      </c>
      <c r="CO500" s="57" t="str">
        <f t="shared" ca="1" si="567"/>
        <v/>
      </c>
      <c r="CP500" s="57" t="str">
        <f t="shared" ca="1" si="568"/>
        <v/>
      </c>
      <c r="CQ500" s="57" t="str">
        <f t="shared" ca="1" si="569"/>
        <v/>
      </c>
      <c r="CR500" s="57" t="str">
        <f t="shared" ca="1" si="570"/>
        <v/>
      </c>
      <c r="CS500" s="60" t="str">
        <f t="shared" ca="1" si="571"/>
        <v/>
      </c>
      <c r="CT500" s="60" t="str">
        <f t="shared" ca="1" si="572"/>
        <v/>
      </c>
      <c r="CU500" s="60" t="str">
        <f t="shared" ca="1" si="573"/>
        <v/>
      </c>
      <c r="CV500" s="60" t="str">
        <f t="shared" ca="1" si="574"/>
        <v/>
      </c>
      <c r="CW500" s="60" t="str">
        <f t="shared" ca="1" si="575"/>
        <v/>
      </c>
      <c r="CX500" s="60" t="str">
        <f t="shared" ca="1" si="576"/>
        <v/>
      </c>
      <c r="CY500" s="60" t="str">
        <f t="shared" ca="1" si="577"/>
        <v/>
      </c>
      <c r="CZ500" s="60" t="str">
        <f t="shared" ca="1" si="578"/>
        <v/>
      </c>
      <c r="DA500" s="65" t="str">
        <f t="shared" ca="1" si="579"/>
        <v/>
      </c>
      <c r="DB500" s="65" t="str">
        <f t="shared" ca="1" si="580"/>
        <v/>
      </c>
      <c r="DC500" s="65" t="str">
        <f t="shared" ca="1" si="581"/>
        <v/>
      </c>
      <c r="DD500" s="65" t="str">
        <f t="shared" ca="1" si="582"/>
        <v/>
      </c>
      <c r="DE500" s="65" t="str">
        <f t="shared" ca="1" si="583"/>
        <v/>
      </c>
      <c r="DF500" s="66" t="str">
        <f t="shared" ca="1" si="584"/>
        <v/>
      </c>
      <c r="DG500" s="66" t="str">
        <f t="shared" ca="1" si="585"/>
        <v/>
      </c>
      <c r="DH500" s="66" t="str">
        <f t="shared" ca="1" si="586"/>
        <v/>
      </c>
      <c r="DI500" s="66" t="str">
        <f t="shared" ca="1" si="587"/>
        <v/>
      </c>
      <c r="DJ500" s="66" t="str">
        <f t="shared" ca="1" si="588"/>
        <v/>
      </c>
      <c r="DK500" s="65" t="str">
        <f t="shared" ca="1" si="589"/>
        <v/>
      </c>
      <c r="DL500" s="65" t="str">
        <f t="shared" ca="1" si="590"/>
        <v/>
      </c>
      <c r="DM500" s="65" t="str">
        <f t="shared" ca="1" si="591"/>
        <v/>
      </c>
      <c r="DN500" s="65" t="str">
        <f t="shared" ca="1" si="592"/>
        <v/>
      </c>
      <c r="DO500" s="65" t="str">
        <f t="shared" ca="1" si="593"/>
        <v/>
      </c>
      <c r="DP500" s="65" t="str">
        <f t="shared" ca="1" si="594"/>
        <v/>
      </c>
      <c r="DQ500" s="65" t="str">
        <f t="shared" ca="1" si="595"/>
        <v/>
      </c>
      <c r="DR500" s="69" t="str">
        <f t="shared" ca="1" si="596"/>
        <v/>
      </c>
      <c r="DS500" s="69" t="str">
        <f t="shared" ca="1" si="597"/>
        <v/>
      </c>
      <c r="DT500" s="69" t="str">
        <f t="shared" ca="1" si="598"/>
        <v/>
      </c>
      <c r="DU500" s="69" t="str">
        <f t="shared" ca="1" si="599"/>
        <v/>
      </c>
      <c r="DV500" s="69" t="str">
        <f t="shared" ca="1" si="600"/>
        <v/>
      </c>
      <c r="DW500" s="69" t="str">
        <f t="shared" ca="1" si="601"/>
        <v/>
      </c>
      <c r="DX500" s="69" t="str">
        <f t="shared" ca="1" si="602"/>
        <v/>
      </c>
      <c r="DY500" s="69" t="str">
        <f t="shared" ca="1" si="603"/>
        <v/>
      </c>
      <c r="DZ500" s="72" t="str">
        <f t="shared" ca="1" si="604"/>
        <v/>
      </c>
      <c r="EA500" s="72" t="str">
        <f t="shared" ca="1" si="605"/>
        <v/>
      </c>
      <c r="EB500" s="72" t="str">
        <f t="shared" ca="1" si="606"/>
        <v/>
      </c>
      <c r="EC500" s="65" t="str">
        <f t="shared" ca="1" si="607"/>
        <v/>
      </c>
      <c r="ED500" s="65" t="str">
        <f t="shared" ca="1" si="608"/>
        <v/>
      </c>
      <c r="EE500" s="65" t="str">
        <f t="shared" ca="1" si="609"/>
        <v/>
      </c>
      <c r="EF500" s="65" t="str">
        <f t="shared" ca="1" si="610"/>
        <v/>
      </c>
      <c r="EG500" s="65" t="str">
        <f t="shared" ca="1" si="611"/>
        <v/>
      </c>
      <c r="EH500" s="65" t="str">
        <f t="shared" ca="1" si="612"/>
        <v/>
      </c>
      <c r="EI500" s="429" t="str">
        <f t="shared" ca="1" si="613"/>
        <v>No</v>
      </c>
      <c r="EJ500" s="428" t="str">
        <f t="shared" ca="1" si="614"/>
        <v/>
      </c>
      <c r="EK500" s="428" t="str">
        <f t="shared" ca="1" si="615"/>
        <v/>
      </c>
      <c r="EL500" s="65" t="str">
        <f t="shared" ca="1" si="616"/>
        <v/>
      </c>
      <c r="EM500" s="65" t="str">
        <f t="shared" ca="1" si="617"/>
        <v/>
      </c>
      <c r="EN500" s="65" t="str">
        <f t="shared" ca="1" si="618"/>
        <v/>
      </c>
      <c r="EO500" s="433" t="str">
        <f t="shared" ca="1" si="619"/>
        <v/>
      </c>
      <c r="EP500" s="433" t="str">
        <f t="shared" ca="1" si="620"/>
        <v/>
      </c>
      <c r="EQ500" s="433" t="str">
        <f t="shared" ca="1" si="621"/>
        <v/>
      </c>
      <c r="ER500" s="433" t="str">
        <f t="shared" ca="1" si="622"/>
        <v/>
      </c>
      <c r="ES500" s="433" t="str">
        <f t="shared" ca="1" si="623"/>
        <v/>
      </c>
      <c r="ET500" s="433" t="str">
        <f t="shared" ca="1" si="624"/>
        <v/>
      </c>
      <c r="EU500" s="433" t="str">
        <f ca="1">IF(OR(CO500="",CQ500=""),"",Discipline!$P$3*CO500+Discipline!$X$3*CQ500)</f>
        <v/>
      </c>
      <c r="EV500" s="433" t="str">
        <f ca="1">IF(OR(CP500="",CR500=""),"",Discipline!$P$3*CP500+Discipline!$X$3*CR500)</f>
        <v/>
      </c>
    </row>
    <row r="501" spans="1:152" x14ac:dyDescent="0.25">
      <c r="A501" s="10" t="str">
        <f ca="1">IFERROR(RANK(order!A501,order!A$3:A$554,0),"")</f>
        <v/>
      </c>
      <c r="B501" s="10" t="str">
        <f ca="1">IFERROR(RANK(order!B501,order!B$3:B$554,0),"")</f>
        <v/>
      </c>
      <c r="C501" s="10" t="str">
        <f ca="1">IFERROR(RANK(order!C501,order!C$3:C$554,0),"")</f>
        <v/>
      </c>
      <c r="D501" s="4" t="str">
        <f ca="1">IFERROR(RANK(order!D501,order!D$3:D$554,0),"")</f>
        <v/>
      </c>
      <c r="E501" s="4" t="str">
        <f ca="1">IFERROR(RANK(order!E501,order!E$3:E$554,0),"")</f>
        <v/>
      </c>
      <c r="F501" s="4" t="str">
        <f ca="1">IFERROR(RANK(order!F501,order!F$3:F$554,0),"")</f>
        <v/>
      </c>
      <c r="G501" s="10" t="str">
        <f ca="1">IFERROR(RANK(order!G501,order!G$3:G$554,0),"")</f>
        <v/>
      </c>
      <c r="H501" s="10" t="str">
        <f ca="1">IFERROR(RANK(order!H501,order!H$3:H$554,0),"")</f>
        <v/>
      </c>
      <c r="I501" s="10" t="str">
        <f ca="1">IFERROR(RANK(order!I501,order!I$3:I$554,0),"")</f>
        <v/>
      </c>
      <c r="J501" s="4" t="str">
        <f ca="1">IFERROR(RANK(order!J501,order!J$3:J$554,0),"")</f>
        <v/>
      </c>
      <c r="K501" s="4" t="str">
        <f ca="1">IFERROR(RANK(order!K501,order!K$3:K$554,0),"")</f>
        <v/>
      </c>
      <c r="L501" s="4" t="str">
        <f ca="1">IFERROR(RANK(order!L501,order!L$3:L$554,0),"")</f>
        <v/>
      </c>
      <c r="M501" s="10" t="str">
        <f ca="1">IFERROR(RANK(order!M501,order!M$3:M$554,0),"")</f>
        <v/>
      </c>
      <c r="N501" s="10" t="str">
        <f ca="1">IFERROR(RANK(order!N501,order!N$3:N$554,0),"")</f>
        <v/>
      </c>
      <c r="O501" s="10" t="str">
        <f ca="1">IFERROR(RANK(order!O501,order!O$3:O$554,0),"")</f>
        <v/>
      </c>
      <c r="P501" s="4" t="str">
        <f ca="1">IFERROR(RANK(order!P501,order!P$3:P$554,0),"")</f>
        <v/>
      </c>
      <c r="Q501" s="4" t="str">
        <f ca="1">IFERROR(RANK(order!Q501,order!Q$3:Q$554,0),"")</f>
        <v/>
      </c>
      <c r="R501" s="4" t="str">
        <f ca="1">IFERROR(RANK(order!R501,order!R$3:R$554,0),"")</f>
        <v/>
      </c>
      <c r="S501" s="10" t="str">
        <f ca="1">IFERROR(RANK(order!S501,order!S$3:S$554,0),"")</f>
        <v/>
      </c>
      <c r="T501" s="10" t="str">
        <f ca="1">IFERROR(RANK(order!T501,order!T$3:T$554,0),"")</f>
        <v/>
      </c>
      <c r="U501" s="10" t="str">
        <f ca="1">IFERROR(RANK(order!U501,order!U$3:U$554,0),"")</f>
        <v/>
      </c>
      <c r="V501" s="4" t="str">
        <f ca="1">IFERROR(RANK(order!V501,order!V$3:V$554,0),"")</f>
        <v/>
      </c>
      <c r="W501" s="4" t="str">
        <f ca="1">IFERROR(RANK(order!W501,order!W$3:W$554,0),"")</f>
        <v/>
      </c>
      <c r="X501" s="4" t="str">
        <f ca="1">IFERROR(RANK(order!X501,order!X$3:X$554,0),"")</f>
        <v/>
      </c>
      <c r="Y501" s="10" t="str">
        <f ca="1">IFERROR(RANK(order!Y501,order!Y$3:Y$554,0),"")</f>
        <v/>
      </c>
      <c r="Z501" s="10" t="str">
        <f ca="1">IFERROR(RANK(order!Z501,order!Z$3:Z$554,0),"")</f>
        <v/>
      </c>
      <c r="AA501" s="10" t="str">
        <f ca="1">IFERROR(RANK(order!AA501,order!AA$3:AA$554,0),"")</f>
        <v/>
      </c>
      <c r="AB501" s="4" t="str">
        <f ca="1">IFERROR(RANK(order!AB501,order!AB$3:AB$554,0),"")</f>
        <v/>
      </c>
      <c r="AC501" s="4" t="str">
        <f ca="1">IFERROR(RANK(order!AC501,order!AC$3:AC$554,0),"")</f>
        <v/>
      </c>
      <c r="AD501" s="4" t="str">
        <f ca="1">IFERROR(RANK(order!AD501,order!AD$3:AD$554,0),"")</f>
        <v/>
      </c>
      <c r="AE501" s="10" t="str">
        <f ca="1">IFERROR(RANK(order!AE501,order!AE$3:AE$554,0),"")</f>
        <v/>
      </c>
      <c r="AF501" s="10" t="str">
        <f ca="1">IFERROR(RANK(order!AF501,order!AF$3:AF$554,0),"")</f>
        <v/>
      </c>
      <c r="AG501" s="10" t="str">
        <f ca="1">IFERROR(RANK(order!AG501,order!AG$3:AG$554,0),"")</f>
        <v/>
      </c>
      <c r="AH501" s="4" t="str">
        <f ca="1">IFERROR(RANK(order!AH501,order!AH$3:AH$554,0),"")</f>
        <v/>
      </c>
      <c r="AI501" s="4" t="str">
        <f ca="1">IFERROR(RANK(order!AI501,order!AI$3:AI$554,0),"")</f>
        <v/>
      </c>
      <c r="AJ501" s="4" t="str">
        <f ca="1">IFERROR(RANK(order!AJ501,order!AJ$3:AJ$554,0),"")</f>
        <v/>
      </c>
      <c r="AK501" s="10" t="str">
        <f ca="1">IFERROR(RANK(order!AK501,order!AK$3:AK$554,0),"")</f>
        <v/>
      </c>
      <c r="AL501" s="10" t="str">
        <f ca="1">IFERROR(RANK(order!AL501,order!AL$3:AL$554,0),"")</f>
        <v/>
      </c>
      <c r="AM501" s="10" t="str">
        <f ca="1">IFERROR(RANK(order!AM501,order!AM$3:AM$554,0),"")</f>
        <v/>
      </c>
      <c r="AN501" s="4" t="str">
        <f ca="1">IFERROR(RANK(order!AN501,order!AN$3:AN$554,0),"")</f>
        <v/>
      </c>
      <c r="AO501" s="4" t="str">
        <f ca="1">IFERROR(RANK(order!AO501,order!AO$3:AO$554,0),"")</f>
        <v/>
      </c>
      <c r="AP501" s="4" t="str">
        <f ca="1">IFERROR(RANK(order!AP501,order!AP$3:AP$554,0),"")</f>
        <v/>
      </c>
      <c r="AQ501" s="10" t="str">
        <f ca="1">IFERROR(RANK(order!AQ501,order!AQ$3:AQ$554,0),"")</f>
        <v/>
      </c>
      <c r="AR501" s="10" t="str">
        <f ca="1">IFERROR(RANK(order!AR501,order!AR$3:AR$554,0),"")</f>
        <v/>
      </c>
      <c r="AS501" s="10" t="str">
        <f ca="1">IFERROR(RANK(order!AS501,order!AS$3:AS$554,0),"")</f>
        <v/>
      </c>
      <c r="AT501" s="4" t="str">
        <f ca="1">IFERROR(RANK(order!AT501,order!AT$3:AT$554,0),"")</f>
        <v/>
      </c>
      <c r="AU501" s="4" t="str">
        <f ca="1">IFERROR(RANK(order!AU501,order!AU$3:AU$554,0),"")</f>
        <v/>
      </c>
      <c r="AV501" s="4" t="str">
        <f ca="1">IFERROR(RANK(order!AV501,order!AV$3:AV$554,0),"")</f>
        <v/>
      </c>
      <c r="AW501" s="10" t="str">
        <f ca="1">IFERROR(RANK(order!AW501,order!AW$3:AW$554,0),"")</f>
        <v/>
      </c>
      <c r="AX501" s="10" t="str">
        <f ca="1">IFERROR(RANK(order!AX501,order!AX$3:AX$554,0),"")</f>
        <v/>
      </c>
      <c r="AY501" s="10" t="str">
        <f ca="1">IFERROR(RANK(order!AY501,order!AY$3:AY$554,0),"")</f>
        <v/>
      </c>
      <c r="AZ501" s="4" t="str">
        <f ca="1">IFERROR(RANK(order!AZ501,order!AZ$3:AZ$554,0),"")</f>
        <v/>
      </c>
      <c r="BA501" s="4" t="str">
        <f ca="1">IFERROR(RANK(order!BA501,order!BA$3:BA$554,0),"")</f>
        <v/>
      </c>
      <c r="BB501" s="4" t="str">
        <f ca="1">IFERROR(RANK(order!BB501,order!BB$3:BB$554,0),"")</f>
        <v/>
      </c>
      <c r="BC501" s="10" t="str">
        <f ca="1">IFERROR(RANK(order!BC501,order!BC$3:BC$554,0),"")</f>
        <v/>
      </c>
      <c r="BD501" s="10" t="str">
        <f ca="1">IFERROR(RANK(order!BD501,order!BD$3:BD$554,0),"")</f>
        <v/>
      </c>
      <c r="BE501" s="10" t="str">
        <f ca="1">IFERROR(RANK(order!BE501,order!BE$3:BE$554,0),"")</f>
        <v/>
      </c>
      <c r="BF501" s="4" t="str">
        <f ca="1">IFERROR(RANK(order!BF501,order!BF$3:BF$554,0),"")</f>
        <v/>
      </c>
      <c r="BG501" s="4" t="str">
        <f ca="1">IFERROR(RANK(order!BG501,order!BG$3:BG$554,0),"")</f>
        <v/>
      </c>
      <c r="BH501" s="4" t="str">
        <f ca="1">IFERROR(RANK(order!BH501,order!BH$3:BH$554,0),"")</f>
        <v/>
      </c>
      <c r="BI501" s="10" t="str">
        <f ca="1">IFERROR(RANK(order!BI501,order!BI$3:BI$554,0),"")</f>
        <v/>
      </c>
      <c r="BJ501" s="10" t="str">
        <f ca="1">IFERROR(RANK(order!BJ501,order!BJ$3:BJ$554,0),"")</f>
        <v/>
      </c>
      <c r="BK501" s="10" t="str">
        <f ca="1">IFERROR(RANK(order!BK501,order!BK$3:BK$554,0),"")</f>
        <v/>
      </c>
      <c r="BL501" s="4" t="str">
        <f ca="1">IFERROR(RANK(order!BL501,order!BL$3:BL$554,0),"")</f>
        <v/>
      </c>
      <c r="BM501" s="4" t="str">
        <f ca="1">IFERROR(RANK(order!BM501,order!BM$3:BM$554,0),"")</f>
        <v/>
      </c>
      <c r="BN501" s="4" t="str">
        <f ca="1">IFERROR(RANK(order!BN501,order!BN$3:BN$554,0),"")</f>
        <v/>
      </c>
      <c r="BO501" s="10" t="str">
        <f ca="1">IFERROR(RANK(order!BO501,order!BO$3:BO$554,0),"")</f>
        <v/>
      </c>
      <c r="BP501" s="10" t="str">
        <f ca="1">IFERROR(RANK(order!BP501,order!BP$3:BP$554,0),"")</f>
        <v/>
      </c>
      <c r="BQ501" s="10" t="str">
        <f ca="1">IFERROR(RANK(order!BQ501,order!BQ$3:BQ$554,0),"")</f>
        <v/>
      </c>
      <c r="BR501" s="4" t="str">
        <f ca="1">IFERROR(RANK(order!BR501,order!BR$3:BR$554,0),"")</f>
        <v/>
      </c>
      <c r="BS501" s="4" t="str">
        <f ca="1">IFERROR(RANK(order!BS501,order!BS$3:BS$554,0),"")</f>
        <v/>
      </c>
      <c r="BT501" s="4" t="str">
        <f ca="1">IFERROR(RANK(order!BT501,order!BT$3:BT$554,0),"")</f>
        <v/>
      </c>
      <c r="BU501" s="95">
        <f t="shared" si="625"/>
        <v>499</v>
      </c>
      <c r="BV501" s="35" t="str">
        <f t="shared" si="626"/>
        <v>E1</v>
      </c>
      <c r="BW501" s="55">
        <f t="shared" ca="1" si="549"/>
        <v>0</v>
      </c>
      <c r="BX501" s="56" t="str">
        <f t="shared" ca="1" si="550"/>
        <v/>
      </c>
      <c r="BY501" s="56" t="str">
        <f t="shared" ca="1" si="551"/>
        <v/>
      </c>
      <c r="BZ501" s="57" t="str">
        <f t="shared" ca="1" si="552"/>
        <v/>
      </c>
      <c r="CA501" s="57" t="str">
        <f t="shared" ca="1" si="553"/>
        <v/>
      </c>
      <c r="CB501" s="58" t="str">
        <f t="shared" ca="1" si="554"/>
        <v/>
      </c>
      <c r="CC501" s="57" t="str">
        <f t="shared" ca="1" si="555"/>
        <v/>
      </c>
      <c r="CD501" s="57" t="str">
        <f t="shared" ca="1" si="556"/>
        <v/>
      </c>
      <c r="CE501" s="58" t="str">
        <f t="shared" ca="1" si="557"/>
        <v/>
      </c>
      <c r="CF501" s="59" t="str">
        <f t="shared" ca="1" si="558"/>
        <v/>
      </c>
      <c r="CG501" s="57" t="str">
        <f t="shared" ca="1" si="559"/>
        <v/>
      </c>
      <c r="CH501" s="57" t="str">
        <f t="shared" ca="1" si="560"/>
        <v/>
      </c>
      <c r="CI501" s="57" t="str">
        <f t="shared" ca="1" si="561"/>
        <v/>
      </c>
      <c r="CJ501" s="57" t="str">
        <f t="shared" ca="1" si="562"/>
        <v/>
      </c>
      <c r="CK501" s="57" t="str">
        <f t="shared" ca="1" si="563"/>
        <v/>
      </c>
      <c r="CL501" s="57" t="str">
        <f t="shared" ca="1" si="564"/>
        <v/>
      </c>
      <c r="CM501" s="57" t="str">
        <f t="shared" ca="1" si="565"/>
        <v/>
      </c>
      <c r="CN501" s="57" t="str">
        <f t="shared" ca="1" si="566"/>
        <v/>
      </c>
      <c r="CO501" s="57" t="str">
        <f t="shared" ca="1" si="567"/>
        <v/>
      </c>
      <c r="CP501" s="57" t="str">
        <f t="shared" ca="1" si="568"/>
        <v/>
      </c>
      <c r="CQ501" s="57" t="str">
        <f t="shared" ca="1" si="569"/>
        <v/>
      </c>
      <c r="CR501" s="57" t="str">
        <f t="shared" ca="1" si="570"/>
        <v/>
      </c>
      <c r="CS501" s="60" t="str">
        <f t="shared" ca="1" si="571"/>
        <v/>
      </c>
      <c r="CT501" s="60" t="str">
        <f t="shared" ca="1" si="572"/>
        <v/>
      </c>
      <c r="CU501" s="60" t="str">
        <f t="shared" ca="1" si="573"/>
        <v/>
      </c>
      <c r="CV501" s="60" t="str">
        <f t="shared" ca="1" si="574"/>
        <v/>
      </c>
      <c r="CW501" s="60" t="str">
        <f t="shared" ca="1" si="575"/>
        <v/>
      </c>
      <c r="CX501" s="60" t="str">
        <f t="shared" ca="1" si="576"/>
        <v/>
      </c>
      <c r="CY501" s="60" t="str">
        <f t="shared" ca="1" si="577"/>
        <v/>
      </c>
      <c r="CZ501" s="60" t="str">
        <f t="shared" ca="1" si="578"/>
        <v/>
      </c>
      <c r="DA501" s="65" t="str">
        <f t="shared" ca="1" si="579"/>
        <v/>
      </c>
      <c r="DB501" s="65" t="str">
        <f t="shared" ca="1" si="580"/>
        <v/>
      </c>
      <c r="DC501" s="65" t="str">
        <f t="shared" ca="1" si="581"/>
        <v/>
      </c>
      <c r="DD501" s="65" t="str">
        <f t="shared" ca="1" si="582"/>
        <v/>
      </c>
      <c r="DE501" s="65" t="str">
        <f t="shared" ca="1" si="583"/>
        <v/>
      </c>
      <c r="DF501" s="66" t="str">
        <f t="shared" ca="1" si="584"/>
        <v/>
      </c>
      <c r="DG501" s="66" t="str">
        <f t="shared" ca="1" si="585"/>
        <v/>
      </c>
      <c r="DH501" s="66" t="str">
        <f t="shared" ca="1" si="586"/>
        <v/>
      </c>
      <c r="DI501" s="66" t="str">
        <f t="shared" ca="1" si="587"/>
        <v/>
      </c>
      <c r="DJ501" s="66" t="str">
        <f t="shared" ca="1" si="588"/>
        <v/>
      </c>
      <c r="DK501" s="65" t="str">
        <f t="shared" ca="1" si="589"/>
        <v/>
      </c>
      <c r="DL501" s="65" t="str">
        <f t="shared" ca="1" si="590"/>
        <v/>
      </c>
      <c r="DM501" s="65" t="str">
        <f t="shared" ca="1" si="591"/>
        <v/>
      </c>
      <c r="DN501" s="65" t="str">
        <f t="shared" ca="1" si="592"/>
        <v/>
      </c>
      <c r="DO501" s="65" t="str">
        <f t="shared" ca="1" si="593"/>
        <v/>
      </c>
      <c r="DP501" s="65" t="str">
        <f t="shared" ca="1" si="594"/>
        <v/>
      </c>
      <c r="DQ501" s="65" t="str">
        <f t="shared" ca="1" si="595"/>
        <v/>
      </c>
      <c r="DR501" s="69" t="str">
        <f t="shared" ca="1" si="596"/>
        <v/>
      </c>
      <c r="DS501" s="69" t="str">
        <f t="shared" ca="1" si="597"/>
        <v/>
      </c>
      <c r="DT501" s="69" t="str">
        <f t="shared" ca="1" si="598"/>
        <v/>
      </c>
      <c r="DU501" s="69" t="str">
        <f t="shared" ca="1" si="599"/>
        <v/>
      </c>
      <c r="DV501" s="69" t="str">
        <f t="shared" ca="1" si="600"/>
        <v/>
      </c>
      <c r="DW501" s="69" t="str">
        <f t="shared" ca="1" si="601"/>
        <v/>
      </c>
      <c r="DX501" s="69" t="str">
        <f t="shared" ca="1" si="602"/>
        <v/>
      </c>
      <c r="DY501" s="69" t="str">
        <f t="shared" ca="1" si="603"/>
        <v/>
      </c>
      <c r="DZ501" s="72" t="str">
        <f t="shared" ca="1" si="604"/>
        <v/>
      </c>
      <c r="EA501" s="72" t="str">
        <f t="shared" ca="1" si="605"/>
        <v/>
      </c>
      <c r="EB501" s="72" t="str">
        <f t="shared" ca="1" si="606"/>
        <v/>
      </c>
      <c r="EC501" s="65" t="str">
        <f t="shared" ca="1" si="607"/>
        <v/>
      </c>
      <c r="ED501" s="65" t="str">
        <f t="shared" ca="1" si="608"/>
        <v/>
      </c>
      <c r="EE501" s="65" t="str">
        <f t="shared" ca="1" si="609"/>
        <v/>
      </c>
      <c r="EF501" s="65" t="str">
        <f t="shared" ca="1" si="610"/>
        <v/>
      </c>
      <c r="EG501" s="65" t="str">
        <f t="shared" ca="1" si="611"/>
        <v/>
      </c>
      <c r="EH501" s="65" t="str">
        <f t="shared" ca="1" si="612"/>
        <v/>
      </c>
      <c r="EI501" s="429" t="str">
        <f t="shared" ca="1" si="613"/>
        <v>No</v>
      </c>
      <c r="EJ501" s="428" t="str">
        <f t="shared" ca="1" si="614"/>
        <v/>
      </c>
      <c r="EK501" s="428" t="str">
        <f t="shared" ca="1" si="615"/>
        <v/>
      </c>
      <c r="EL501" s="65" t="str">
        <f t="shared" ca="1" si="616"/>
        <v/>
      </c>
      <c r="EM501" s="65" t="str">
        <f t="shared" ca="1" si="617"/>
        <v/>
      </c>
      <c r="EN501" s="65" t="str">
        <f t="shared" ca="1" si="618"/>
        <v/>
      </c>
      <c r="EO501" s="433" t="str">
        <f t="shared" ca="1" si="619"/>
        <v/>
      </c>
      <c r="EP501" s="433" t="str">
        <f t="shared" ca="1" si="620"/>
        <v/>
      </c>
      <c r="EQ501" s="433" t="str">
        <f t="shared" ca="1" si="621"/>
        <v/>
      </c>
      <c r="ER501" s="433" t="str">
        <f t="shared" ca="1" si="622"/>
        <v/>
      </c>
      <c r="ES501" s="433" t="str">
        <f t="shared" ca="1" si="623"/>
        <v/>
      </c>
      <c r="ET501" s="433" t="str">
        <f t="shared" ca="1" si="624"/>
        <v/>
      </c>
      <c r="EU501" s="433" t="str">
        <f ca="1">IF(OR(CO501="",CQ501=""),"",Discipline!$P$3*CO501+Discipline!$X$3*CQ501)</f>
        <v/>
      </c>
      <c r="EV501" s="433" t="str">
        <f ca="1">IF(OR(CP501="",CR501=""),"",Discipline!$P$3*CP501+Discipline!$X$3*CR501)</f>
        <v/>
      </c>
    </row>
    <row r="502" spans="1:152" x14ac:dyDescent="0.25">
      <c r="A502" s="10" t="str">
        <f ca="1">IFERROR(RANK(order!A502,order!A$3:A$554,0),"")</f>
        <v/>
      </c>
      <c r="B502" s="10" t="str">
        <f ca="1">IFERROR(RANK(order!B502,order!B$3:B$554,0),"")</f>
        <v/>
      </c>
      <c r="C502" s="10" t="str">
        <f ca="1">IFERROR(RANK(order!C502,order!C$3:C$554,0),"")</f>
        <v/>
      </c>
      <c r="D502" s="4" t="str">
        <f ca="1">IFERROR(RANK(order!D502,order!D$3:D$554,0),"")</f>
        <v/>
      </c>
      <c r="E502" s="4" t="str">
        <f ca="1">IFERROR(RANK(order!E502,order!E$3:E$554,0),"")</f>
        <v/>
      </c>
      <c r="F502" s="4" t="str">
        <f ca="1">IFERROR(RANK(order!F502,order!F$3:F$554,0),"")</f>
        <v/>
      </c>
      <c r="G502" s="10" t="str">
        <f ca="1">IFERROR(RANK(order!G502,order!G$3:G$554,0),"")</f>
        <v/>
      </c>
      <c r="H502" s="10" t="str">
        <f ca="1">IFERROR(RANK(order!H502,order!H$3:H$554,0),"")</f>
        <v/>
      </c>
      <c r="I502" s="10" t="str">
        <f ca="1">IFERROR(RANK(order!I502,order!I$3:I$554,0),"")</f>
        <v/>
      </c>
      <c r="J502" s="4" t="str">
        <f ca="1">IFERROR(RANK(order!J502,order!J$3:J$554,0),"")</f>
        <v/>
      </c>
      <c r="K502" s="4" t="str">
        <f ca="1">IFERROR(RANK(order!K502,order!K$3:K$554,0),"")</f>
        <v/>
      </c>
      <c r="L502" s="4" t="str">
        <f ca="1">IFERROR(RANK(order!L502,order!L$3:L$554,0),"")</f>
        <v/>
      </c>
      <c r="M502" s="10" t="str">
        <f ca="1">IFERROR(RANK(order!M502,order!M$3:M$554,0),"")</f>
        <v/>
      </c>
      <c r="N502" s="10" t="str">
        <f ca="1">IFERROR(RANK(order!N502,order!N$3:N$554,0),"")</f>
        <v/>
      </c>
      <c r="O502" s="10" t="str">
        <f ca="1">IFERROR(RANK(order!O502,order!O$3:O$554,0),"")</f>
        <v/>
      </c>
      <c r="P502" s="4" t="str">
        <f ca="1">IFERROR(RANK(order!P502,order!P$3:P$554,0),"")</f>
        <v/>
      </c>
      <c r="Q502" s="4" t="str">
        <f ca="1">IFERROR(RANK(order!Q502,order!Q$3:Q$554,0),"")</f>
        <v/>
      </c>
      <c r="R502" s="4" t="str">
        <f ca="1">IFERROR(RANK(order!R502,order!R$3:R$554,0),"")</f>
        <v/>
      </c>
      <c r="S502" s="10" t="str">
        <f ca="1">IFERROR(RANK(order!S502,order!S$3:S$554,0),"")</f>
        <v/>
      </c>
      <c r="T502" s="10" t="str">
        <f ca="1">IFERROR(RANK(order!T502,order!T$3:T$554,0),"")</f>
        <v/>
      </c>
      <c r="U502" s="10" t="str">
        <f ca="1">IFERROR(RANK(order!U502,order!U$3:U$554,0),"")</f>
        <v/>
      </c>
      <c r="V502" s="4" t="str">
        <f ca="1">IFERROR(RANK(order!V502,order!V$3:V$554,0),"")</f>
        <v/>
      </c>
      <c r="W502" s="4" t="str">
        <f ca="1">IFERROR(RANK(order!W502,order!W$3:W$554,0),"")</f>
        <v/>
      </c>
      <c r="X502" s="4" t="str">
        <f ca="1">IFERROR(RANK(order!X502,order!X$3:X$554,0),"")</f>
        <v/>
      </c>
      <c r="Y502" s="10" t="str">
        <f ca="1">IFERROR(RANK(order!Y502,order!Y$3:Y$554,0),"")</f>
        <v/>
      </c>
      <c r="Z502" s="10" t="str">
        <f ca="1">IFERROR(RANK(order!Z502,order!Z$3:Z$554,0),"")</f>
        <v/>
      </c>
      <c r="AA502" s="10" t="str">
        <f ca="1">IFERROR(RANK(order!AA502,order!AA$3:AA$554,0),"")</f>
        <v/>
      </c>
      <c r="AB502" s="4" t="str">
        <f ca="1">IFERROR(RANK(order!AB502,order!AB$3:AB$554,0),"")</f>
        <v/>
      </c>
      <c r="AC502" s="4" t="str">
        <f ca="1">IFERROR(RANK(order!AC502,order!AC$3:AC$554,0),"")</f>
        <v/>
      </c>
      <c r="AD502" s="4" t="str">
        <f ca="1">IFERROR(RANK(order!AD502,order!AD$3:AD$554,0),"")</f>
        <v/>
      </c>
      <c r="AE502" s="10" t="str">
        <f ca="1">IFERROR(RANK(order!AE502,order!AE$3:AE$554,0),"")</f>
        <v/>
      </c>
      <c r="AF502" s="10" t="str">
        <f ca="1">IFERROR(RANK(order!AF502,order!AF$3:AF$554,0),"")</f>
        <v/>
      </c>
      <c r="AG502" s="10" t="str">
        <f ca="1">IFERROR(RANK(order!AG502,order!AG$3:AG$554,0),"")</f>
        <v/>
      </c>
      <c r="AH502" s="4" t="str">
        <f ca="1">IFERROR(RANK(order!AH502,order!AH$3:AH$554,0),"")</f>
        <v/>
      </c>
      <c r="AI502" s="4" t="str">
        <f ca="1">IFERROR(RANK(order!AI502,order!AI$3:AI$554,0),"")</f>
        <v/>
      </c>
      <c r="AJ502" s="4" t="str">
        <f ca="1">IFERROR(RANK(order!AJ502,order!AJ$3:AJ$554,0),"")</f>
        <v/>
      </c>
      <c r="AK502" s="10" t="str">
        <f ca="1">IFERROR(RANK(order!AK502,order!AK$3:AK$554,0),"")</f>
        <v/>
      </c>
      <c r="AL502" s="10" t="str">
        <f ca="1">IFERROR(RANK(order!AL502,order!AL$3:AL$554,0),"")</f>
        <v/>
      </c>
      <c r="AM502" s="10" t="str">
        <f ca="1">IFERROR(RANK(order!AM502,order!AM$3:AM$554,0),"")</f>
        <v/>
      </c>
      <c r="AN502" s="4" t="str">
        <f ca="1">IFERROR(RANK(order!AN502,order!AN$3:AN$554,0),"")</f>
        <v/>
      </c>
      <c r="AO502" s="4" t="str">
        <f ca="1">IFERROR(RANK(order!AO502,order!AO$3:AO$554,0),"")</f>
        <v/>
      </c>
      <c r="AP502" s="4" t="str">
        <f ca="1">IFERROR(RANK(order!AP502,order!AP$3:AP$554,0),"")</f>
        <v/>
      </c>
      <c r="AQ502" s="10" t="str">
        <f ca="1">IFERROR(RANK(order!AQ502,order!AQ$3:AQ$554,0),"")</f>
        <v/>
      </c>
      <c r="AR502" s="10" t="str">
        <f ca="1">IFERROR(RANK(order!AR502,order!AR$3:AR$554,0),"")</f>
        <v/>
      </c>
      <c r="AS502" s="10" t="str">
        <f ca="1">IFERROR(RANK(order!AS502,order!AS$3:AS$554,0),"")</f>
        <v/>
      </c>
      <c r="AT502" s="4" t="str">
        <f ca="1">IFERROR(RANK(order!AT502,order!AT$3:AT$554,0),"")</f>
        <v/>
      </c>
      <c r="AU502" s="4" t="str">
        <f ca="1">IFERROR(RANK(order!AU502,order!AU$3:AU$554,0),"")</f>
        <v/>
      </c>
      <c r="AV502" s="4" t="str">
        <f ca="1">IFERROR(RANK(order!AV502,order!AV$3:AV$554,0),"")</f>
        <v/>
      </c>
      <c r="AW502" s="10" t="str">
        <f ca="1">IFERROR(RANK(order!AW502,order!AW$3:AW$554,0),"")</f>
        <v/>
      </c>
      <c r="AX502" s="10" t="str">
        <f ca="1">IFERROR(RANK(order!AX502,order!AX$3:AX$554,0),"")</f>
        <v/>
      </c>
      <c r="AY502" s="10" t="str">
        <f ca="1">IFERROR(RANK(order!AY502,order!AY$3:AY$554,0),"")</f>
        <v/>
      </c>
      <c r="AZ502" s="4" t="str">
        <f ca="1">IFERROR(RANK(order!AZ502,order!AZ$3:AZ$554,0),"")</f>
        <v/>
      </c>
      <c r="BA502" s="4" t="str">
        <f ca="1">IFERROR(RANK(order!BA502,order!BA$3:BA$554,0),"")</f>
        <v/>
      </c>
      <c r="BB502" s="4" t="str">
        <f ca="1">IFERROR(RANK(order!BB502,order!BB$3:BB$554,0),"")</f>
        <v/>
      </c>
      <c r="BC502" s="10" t="str">
        <f ca="1">IFERROR(RANK(order!BC502,order!BC$3:BC$554,0),"")</f>
        <v/>
      </c>
      <c r="BD502" s="10" t="str">
        <f ca="1">IFERROR(RANK(order!BD502,order!BD$3:BD$554,0),"")</f>
        <v/>
      </c>
      <c r="BE502" s="10" t="str">
        <f ca="1">IFERROR(RANK(order!BE502,order!BE$3:BE$554,0),"")</f>
        <v/>
      </c>
      <c r="BF502" s="4" t="str">
        <f ca="1">IFERROR(RANK(order!BF502,order!BF$3:BF$554,0),"")</f>
        <v/>
      </c>
      <c r="BG502" s="4" t="str">
        <f ca="1">IFERROR(RANK(order!BG502,order!BG$3:BG$554,0),"")</f>
        <v/>
      </c>
      <c r="BH502" s="4" t="str">
        <f ca="1">IFERROR(RANK(order!BH502,order!BH$3:BH$554,0),"")</f>
        <v/>
      </c>
      <c r="BI502" s="10" t="str">
        <f ca="1">IFERROR(RANK(order!BI502,order!BI$3:BI$554,0),"")</f>
        <v/>
      </c>
      <c r="BJ502" s="10" t="str">
        <f ca="1">IFERROR(RANK(order!BJ502,order!BJ$3:BJ$554,0),"")</f>
        <v/>
      </c>
      <c r="BK502" s="10" t="str">
        <f ca="1">IFERROR(RANK(order!BK502,order!BK$3:BK$554,0),"")</f>
        <v/>
      </c>
      <c r="BL502" s="4" t="str">
        <f ca="1">IFERROR(RANK(order!BL502,order!BL$3:BL$554,0),"")</f>
        <v/>
      </c>
      <c r="BM502" s="4" t="str">
        <f ca="1">IFERROR(RANK(order!BM502,order!BM$3:BM$554,0),"")</f>
        <v/>
      </c>
      <c r="BN502" s="4" t="str">
        <f ca="1">IFERROR(RANK(order!BN502,order!BN$3:BN$554,0),"")</f>
        <v/>
      </c>
      <c r="BO502" s="10" t="str">
        <f ca="1">IFERROR(RANK(order!BO502,order!BO$3:BO$554,0),"")</f>
        <v/>
      </c>
      <c r="BP502" s="10" t="str">
        <f ca="1">IFERROR(RANK(order!BP502,order!BP$3:BP$554,0),"")</f>
        <v/>
      </c>
      <c r="BQ502" s="10" t="str">
        <f ca="1">IFERROR(RANK(order!BQ502,order!BQ$3:BQ$554,0),"")</f>
        <v/>
      </c>
      <c r="BR502" s="4" t="str">
        <f ca="1">IFERROR(RANK(order!BR502,order!BR$3:BR$554,0),"")</f>
        <v/>
      </c>
      <c r="BS502" s="4" t="str">
        <f ca="1">IFERROR(RANK(order!BS502,order!BS$3:BS$554,0),"")</f>
        <v/>
      </c>
      <c r="BT502" s="4" t="str">
        <f ca="1">IFERROR(RANK(order!BT502,order!BT$3:BT$554,0),"")</f>
        <v/>
      </c>
      <c r="BU502" s="95">
        <f t="shared" si="625"/>
        <v>500</v>
      </c>
      <c r="BV502" s="35" t="str">
        <f t="shared" si="626"/>
        <v>E1</v>
      </c>
      <c r="BW502" s="55">
        <f t="shared" ca="1" si="549"/>
        <v>0</v>
      </c>
      <c r="BX502" s="56" t="str">
        <f t="shared" ca="1" si="550"/>
        <v/>
      </c>
      <c r="BY502" s="56" t="str">
        <f t="shared" ca="1" si="551"/>
        <v/>
      </c>
      <c r="BZ502" s="57" t="str">
        <f t="shared" ca="1" si="552"/>
        <v/>
      </c>
      <c r="CA502" s="57" t="str">
        <f t="shared" ca="1" si="553"/>
        <v/>
      </c>
      <c r="CB502" s="58" t="str">
        <f t="shared" ca="1" si="554"/>
        <v/>
      </c>
      <c r="CC502" s="57" t="str">
        <f t="shared" ca="1" si="555"/>
        <v/>
      </c>
      <c r="CD502" s="57" t="str">
        <f t="shared" ca="1" si="556"/>
        <v/>
      </c>
      <c r="CE502" s="58" t="str">
        <f t="shared" ca="1" si="557"/>
        <v/>
      </c>
      <c r="CF502" s="59" t="str">
        <f t="shared" ca="1" si="558"/>
        <v/>
      </c>
      <c r="CG502" s="57" t="str">
        <f t="shared" ca="1" si="559"/>
        <v/>
      </c>
      <c r="CH502" s="57" t="str">
        <f t="shared" ca="1" si="560"/>
        <v/>
      </c>
      <c r="CI502" s="57" t="str">
        <f t="shared" ca="1" si="561"/>
        <v/>
      </c>
      <c r="CJ502" s="57" t="str">
        <f t="shared" ca="1" si="562"/>
        <v/>
      </c>
      <c r="CK502" s="57" t="str">
        <f t="shared" ca="1" si="563"/>
        <v/>
      </c>
      <c r="CL502" s="57" t="str">
        <f t="shared" ca="1" si="564"/>
        <v/>
      </c>
      <c r="CM502" s="57" t="str">
        <f t="shared" ca="1" si="565"/>
        <v/>
      </c>
      <c r="CN502" s="57" t="str">
        <f t="shared" ca="1" si="566"/>
        <v/>
      </c>
      <c r="CO502" s="57" t="str">
        <f t="shared" ca="1" si="567"/>
        <v/>
      </c>
      <c r="CP502" s="57" t="str">
        <f t="shared" ca="1" si="568"/>
        <v/>
      </c>
      <c r="CQ502" s="57" t="str">
        <f t="shared" ca="1" si="569"/>
        <v/>
      </c>
      <c r="CR502" s="57" t="str">
        <f t="shared" ca="1" si="570"/>
        <v/>
      </c>
      <c r="CS502" s="60" t="str">
        <f t="shared" ca="1" si="571"/>
        <v/>
      </c>
      <c r="CT502" s="60" t="str">
        <f t="shared" ca="1" si="572"/>
        <v/>
      </c>
      <c r="CU502" s="60" t="str">
        <f t="shared" ca="1" si="573"/>
        <v/>
      </c>
      <c r="CV502" s="60" t="str">
        <f t="shared" ca="1" si="574"/>
        <v/>
      </c>
      <c r="CW502" s="60" t="str">
        <f t="shared" ca="1" si="575"/>
        <v/>
      </c>
      <c r="CX502" s="60" t="str">
        <f t="shared" ca="1" si="576"/>
        <v/>
      </c>
      <c r="CY502" s="60" t="str">
        <f t="shared" ca="1" si="577"/>
        <v/>
      </c>
      <c r="CZ502" s="60" t="str">
        <f t="shared" ca="1" si="578"/>
        <v/>
      </c>
      <c r="DA502" s="65" t="str">
        <f t="shared" ca="1" si="579"/>
        <v/>
      </c>
      <c r="DB502" s="65" t="str">
        <f t="shared" ca="1" si="580"/>
        <v/>
      </c>
      <c r="DC502" s="65" t="str">
        <f t="shared" ca="1" si="581"/>
        <v/>
      </c>
      <c r="DD502" s="65" t="str">
        <f t="shared" ca="1" si="582"/>
        <v/>
      </c>
      <c r="DE502" s="65" t="str">
        <f t="shared" ca="1" si="583"/>
        <v/>
      </c>
      <c r="DF502" s="66" t="str">
        <f t="shared" ca="1" si="584"/>
        <v/>
      </c>
      <c r="DG502" s="66" t="str">
        <f t="shared" ca="1" si="585"/>
        <v/>
      </c>
      <c r="DH502" s="66" t="str">
        <f t="shared" ca="1" si="586"/>
        <v/>
      </c>
      <c r="DI502" s="66" t="str">
        <f t="shared" ca="1" si="587"/>
        <v/>
      </c>
      <c r="DJ502" s="66" t="str">
        <f t="shared" ca="1" si="588"/>
        <v/>
      </c>
      <c r="DK502" s="65" t="str">
        <f t="shared" ca="1" si="589"/>
        <v/>
      </c>
      <c r="DL502" s="65" t="str">
        <f t="shared" ca="1" si="590"/>
        <v/>
      </c>
      <c r="DM502" s="65" t="str">
        <f t="shared" ca="1" si="591"/>
        <v/>
      </c>
      <c r="DN502" s="65" t="str">
        <f t="shared" ca="1" si="592"/>
        <v/>
      </c>
      <c r="DO502" s="65" t="str">
        <f t="shared" ca="1" si="593"/>
        <v/>
      </c>
      <c r="DP502" s="65" t="str">
        <f t="shared" ca="1" si="594"/>
        <v/>
      </c>
      <c r="DQ502" s="65" t="str">
        <f t="shared" ca="1" si="595"/>
        <v/>
      </c>
      <c r="DR502" s="69" t="str">
        <f t="shared" ca="1" si="596"/>
        <v/>
      </c>
      <c r="DS502" s="69" t="str">
        <f t="shared" ca="1" si="597"/>
        <v/>
      </c>
      <c r="DT502" s="69" t="str">
        <f t="shared" ca="1" si="598"/>
        <v/>
      </c>
      <c r="DU502" s="69" t="str">
        <f t="shared" ca="1" si="599"/>
        <v/>
      </c>
      <c r="DV502" s="69" t="str">
        <f t="shared" ca="1" si="600"/>
        <v/>
      </c>
      <c r="DW502" s="69" t="str">
        <f t="shared" ca="1" si="601"/>
        <v/>
      </c>
      <c r="DX502" s="69" t="str">
        <f t="shared" ca="1" si="602"/>
        <v/>
      </c>
      <c r="DY502" s="69" t="str">
        <f t="shared" ca="1" si="603"/>
        <v/>
      </c>
      <c r="DZ502" s="72" t="str">
        <f t="shared" ca="1" si="604"/>
        <v/>
      </c>
      <c r="EA502" s="72" t="str">
        <f t="shared" ca="1" si="605"/>
        <v/>
      </c>
      <c r="EB502" s="72" t="str">
        <f t="shared" ca="1" si="606"/>
        <v/>
      </c>
      <c r="EC502" s="65" t="str">
        <f t="shared" ca="1" si="607"/>
        <v/>
      </c>
      <c r="ED502" s="65" t="str">
        <f t="shared" ca="1" si="608"/>
        <v/>
      </c>
      <c r="EE502" s="65" t="str">
        <f t="shared" ca="1" si="609"/>
        <v/>
      </c>
      <c r="EF502" s="65" t="str">
        <f t="shared" ca="1" si="610"/>
        <v/>
      </c>
      <c r="EG502" s="65" t="str">
        <f t="shared" ca="1" si="611"/>
        <v/>
      </c>
      <c r="EH502" s="65" t="str">
        <f t="shared" ca="1" si="612"/>
        <v/>
      </c>
      <c r="EI502" s="429" t="str">
        <f t="shared" ca="1" si="613"/>
        <v>No</v>
      </c>
      <c r="EJ502" s="428" t="str">
        <f t="shared" ca="1" si="614"/>
        <v/>
      </c>
      <c r="EK502" s="428" t="str">
        <f t="shared" ca="1" si="615"/>
        <v/>
      </c>
      <c r="EL502" s="65" t="str">
        <f t="shared" ca="1" si="616"/>
        <v/>
      </c>
      <c r="EM502" s="65" t="str">
        <f t="shared" ca="1" si="617"/>
        <v/>
      </c>
      <c r="EN502" s="65" t="str">
        <f t="shared" ca="1" si="618"/>
        <v/>
      </c>
      <c r="EO502" s="433" t="str">
        <f t="shared" ca="1" si="619"/>
        <v/>
      </c>
      <c r="EP502" s="433" t="str">
        <f t="shared" ca="1" si="620"/>
        <v/>
      </c>
      <c r="EQ502" s="433" t="str">
        <f t="shared" ca="1" si="621"/>
        <v/>
      </c>
      <c r="ER502" s="433" t="str">
        <f t="shared" ca="1" si="622"/>
        <v/>
      </c>
      <c r="ES502" s="433" t="str">
        <f t="shared" ca="1" si="623"/>
        <v/>
      </c>
      <c r="ET502" s="433" t="str">
        <f t="shared" ca="1" si="624"/>
        <v/>
      </c>
      <c r="EU502" s="433" t="str">
        <f ca="1">IF(OR(CO502="",CQ502=""),"",Discipline!$P$3*CO502+Discipline!$X$3*CQ502)</f>
        <v/>
      </c>
      <c r="EV502" s="433" t="str">
        <f ca="1">IF(OR(CP502="",CR502=""),"",Discipline!$P$3*CP502+Discipline!$X$3*CR502)</f>
        <v/>
      </c>
    </row>
    <row r="503" spans="1:152" x14ac:dyDescent="0.25">
      <c r="A503" s="10" t="str">
        <f ca="1">IFERROR(RANK(order!A503,order!A$3:A$554,0),"")</f>
        <v/>
      </c>
      <c r="B503" s="10" t="str">
        <f ca="1">IFERROR(RANK(order!B503,order!B$3:B$554,0),"")</f>
        <v/>
      </c>
      <c r="C503" s="10" t="str">
        <f ca="1">IFERROR(RANK(order!C503,order!C$3:C$554,0),"")</f>
        <v/>
      </c>
      <c r="D503" s="4" t="str">
        <f ca="1">IFERROR(RANK(order!D503,order!D$3:D$554,0),"")</f>
        <v/>
      </c>
      <c r="E503" s="4" t="str">
        <f ca="1">IFERROR(RANK(order!E503,order!E$3:E$554,0),"")</f>
        <v/>
      </c>
      <c r="F503" s="4" t="str">
        <f ca="1">IFERROR(RANK(order!F503,order!F$3:F$554,0),"")</f>
        <v/>
      </c>
      <c r="G503" s="10" t="str">
        <f ca="1">IFERROR(RANK(order!G503,order!G$3:G$554,0),"")</f>
        <v/>
      </c>
      <c r="H503" s="10" t="str">
        <f ca="1">IFERROR(RANK(order!H503,order!H$3:H$554,0),"")</f>
        <v/>
      </c>
      <c r="I503" s="10" t="str">
        <f ca="1">IFERROR(RANK(order!I503,order!I$3:I$554,0),"")</f>
        <v/>
      </c>
      <c r="J503" s="4" t="str">
        <f ca="1">IFERROR(RANK(order!J503,order!J$3:J$554,0),"")</f>
        <v/>
      </c>
      <c r="K503" s="4" t="str">
        <f ca="1">IFERROR(RANK(order!K503,order!K$3:K$554,0),"")</f>
        <v/>
      </c>
      <c r="L503" s="4" t="str">
        <f ca="1">IFERROR(RANK(order!L503,order!L$3:L$554,0),"")</f>
        <v/>
      </c>
      <c r="M503" s="10" t="str">
        <f ca="1">IFERROR(RANK(order!M503,order!M$3:M$554,0),"")</f>
        <v/>
      </c>
      <c r="N503" s="10" t="str">
        <f ca="1">IFERROR(RANK(order!N503,order!N$3:N$554,0),"")</f>
        <v/>
      </c>
      <c r="O503" s="10" t="str">
        <f ca="1">IFERROR(RANK(order!O503,order!O$3:O$554,0),"")</f>
        <v/>
      </c>
      <c r="P503" s="4" t="str">
        <f ca="1">IFERROR(RANK(order!P503,order!P$3:P$554,0),"")</f>
        <v/>
      </c>
      <c r="Q503" s="4" t="str">
        <f ca="1">IFERROR(RANK(order!Q503,order!Q$3:Q$554,0),"")</f>
        <v/>
      </c>
      <c r="R503" s="4" t="str">
        <f ca="1">IFERROR(RANK(order!R503,order!R$3:R$554,0),"")</f>
        <v/>
      </c>
      <c r="S503" s="10" t="str">
        <f ca="1">IFERROR(RANK(order!S503,order!S$3:S$554,0),"")</f>
        <v/>
      </c>
      <c r="T503" s="10" t="str">
        <f ca="1">IFERROR(RANK(order!T503,order!T$3:T$554,0),"")</f>
        <v/>
      </c>
      <c r="U503" s="10" t="str">
        <f ca="1">IFERROR(RANK(order!U503,order!U$3:U$554,0),"")</f>
        <v/>
      </c>
      <c r="V503" s="4" t="str">
        <f ca="1">IFERROR(RANK(order!V503,order!V$3:V$554,0),"")</f>
        <v/>
      </c>
      <c r="W503" s="4" t="str">
        <f ca="1">IFERROR(RANK(order!W503,order!W$3:W$554,0),"")</f>
        <v/>
      </c>
      <c r="X503" s="4" t="str">
        <f ca="1">IFERROR(RANK(order!X503,order!X$3:X$554,0),"")</f>
        <v/>
      </c>
      <c r="Y503" s="10" t="str">
        <f ca="1">IFERROR(RANK(order!Y503,order!Y$3:Y$554,0),"")</f>
        <v/>
      </c>
      <c r="Z503" s="10" t="str">
        <f ca="1">IFERROR(RANK(order!Z503,order!Z$3:Z$554,0),"")</f>
        <v/>
      </c>
      <c r="AA503" s="10" t="str">
        <f ca="1">IFERROR(RANK(order!AA503,order!AA$3:AA$554,0),"")</f>
        <v/>
      </c>
      <c r="AB503" s="4" t="str">
        <f ca="1">IFERROR(RANK(order!AB503,order!AB$3:AB$554,0),"")</f>
        <v/>
      </c>
      <c r="AC503" s="4" t="str">
        <f ca="1">IFERROR(RANK(order!AC503,order!AC$3:AC$554,0),"")</f>
        <v/>
      </c>
      <c r="AD503" s="4" t="str">
        <f ca="1">IFERROR(RANK(order!AD503,order!AD$3:AD$554,0),"")</f>
        <v/>
      </c>
      <c r="AE503" s="10" t="str">
        <f ca="1">IFERROR(RANK(order!AE503,order!AE$3:AE$554,0),"")</f>
        <v/>
      </c>
      <c r="AF503" s="10" t="str">
        <f ca="1">IFERROR(RANK(order!AF503,order!AF$3:AF$554,0),"")</f>
        <v/>
      </c>
      <c r="AG503" s="10" t="str">
        <f ca="1">IFERROR(RANK(order!AG503,order!AG$3:AG$554,0),"")</f>
        <v/>
      </c>
      <c r="AH503" s="4" t="str">
        <f ca="1">IFERROR(RANK(order!AH503,order!AH$3:AH$554,0),"")</f>
        <v/>
      </c>
      <c r="AI503" s="4" t="str">
        <f ca="1">IFERROR(RANK(order!AI503,order!AI$3:AI$554,0),"")</f>
        <v/>
      </c>
      <c r="AJ503" s="4" t="str">
        <f ca="1">IFERROR(RANK(order!AJ503,order!AJ$3:AJ$554,0),"")</f>
        <v/>
      </c>
      <c r="AK503" s="10" t="str">
        <f ca="1">IFERROR(RANK(order!AK503,order!AK$3:AK$554,0),"")</f>
        <v/>
      </c>
      <c r="AL503" s="10" t="str">
        <f ca="1">IFERROR(RANK(order!AL503,order!AL$3:AL$554,0),"")</f>
        <v/>
      </c>
      <c r="AM503" s="10" t="str">
        <f ca="1">IFERROR(RANK(order!AM503,order!AM$3:AM$554,0),"")</f>
        <v/>
      </c>
      <c r="AN503" s="4" t="str">
        <f ca="1">IFERROR(RANK(order!AN503,order!AN$3:AN$554,0),"")</f>
        <v/>
      </c>
      <c r="AO503" s="4" t="str">
        <f ca="1">IFERROR(RANK(order!AO503,order!AO$3:AO$554,0),"")</f>
        <v/>
      </c>
      <c r="AP503" s="4" t="str">
        <f ca="1">IFERROR(RANK(order!AP503,order!AP$3:AP$554,0),"")</f>
        <v/>
      </c>
      <c r="AQ503" s="10" t="str">
        <f ca="1">IFERROR(RANK(order!AQ503,order!AQ$3:AQ$554,0),"")</f>
        <v/>
      </c>
      <c r="AR503" s="10" t="str">
        <f ca="1">IFERROR(RANK(order!AR503,order!AR$3:AR$554,0),"")</f>
        <v/>
      </c>
      <c r="AS503" s="10" t="str">
        <f ca="1">IFERROR(RANK(order!AS503,order!AS$3:AS$554,0),"")</f>
        <v/>
      </c>
      <c r="AT503" s="4" t="str">
        <f ca="1">IFERROR(RANK(order!AT503,order!AT$3:AT$554,0),"")</f>
        <v/>
      </c>
      <c r="AU503" s="4" t="str">
        <f ca="1">IFERROR(RANK(order!AU503,order!AU$3:AU$554,0),"")</f>
        <v/>
      </c>
      <c r="AV503" s="4" t="str">
        <f ca="1">IFERROR(RANK(order!AV503,order!AV$3:AV$554,0),"")</f>
        <v/>
      </c>
      <c r="AW503" s="10" t="str">
        <f ca="1">IFERROR(RANK(order!AW503,order!AW$3:AW$554,0),"")</f>
        <v/>
      </c>
      <c r="AX503" s="10" t="str">
        <f ca="1">IFERROR(RANK(order!AX503,order!AX$3:AX$554,0),"")</f>
        <v/>
      </c>
      <c r="AY503" s="10" t="str">
        <f ca="1">IFERROR(RANK(order!AY503,order!AY$3:AY$554,0),"")</f>
        <v/>
      </c>
      <c r="AZ503" s="4" t="str">
        <f ca="1">IFERROR(RANK(order!AZ503,order!AZ$3:AZ$554,0),"")</f>
        <v/>
      </c>
      <c r="BA503" s="4" t="str">
        <f ca="1">IFERROR(RANK(order!BA503,order!BA$3:BA$554,0),"")</f>
        <v/>
      </c>
      <c r="BB503" s="4" t="str">
        <f ca="1">IFERROR(RANK(order!BB503,order!BB$3:BB$554,0),"")</f>
        <v/>
      </c>
      <c r="BC503" s="10" t="str">
        <f ca="1">IFERROR(RANK(order!BC503,order!BC$3:BC$554,0),"")</f>
        <v/>
      </c>
      <c r="BD503" s="10" t="str">
        <f ca="1">IFERROR(RANK(order!BD503,order!BD$3:BD$554,0),"")</f>
        <v/>
      </c>
      <c r="BE503" s="10" t="str">
        <f ca="1">IFERROR(RANK(order!BE503,order!BE$3:BE$554,0),"")</f>
        <v/>
      </c>
      <c r="BF503" s="4" t="str">
        <f ca="1">IFERROR(RANK(order!BF503,order!BF$3:BF$554,0),"")</f>
        <v/>
      </c>
      <c r="BG503" s="4" t="str">
        <f ca="1">IFERROR(RANK(order!BG503,order!BG$3:BG$554,0),"")</f>
        <v/>
      </c>
      <c r="BH503" s="4" t="str">
        <f ca="1">IFERROR(RANK(order!BH503,order!BH$3:BH$554,0),"")</f>
        <v/>
      </c>
      <c r="BI503" s="10" t="str">
        <f ca="1">IFERROR(RANK(order!BI503,order!BI$3:BI$554,0),"")</f>
        <v/>
      </c>
      <c r="BJ503" s="10" t="str">
        <f ca="1">IFERROR(RANK(order!BJ503,order!BJ$3:BJ$554,0),"")</f>
        <v/>
      </c>
      <c r="BK503" s="10" t="str">
        <f ca="1">IFERROR(RANK(order!BK503,order!BK$3:BK$554,0),"")</f>
        <v/>
      </c>
      <c r="BL503" s="4" t="str">
        <f ca="1">IFERROR(RANK(order!BL503,order!BL$3:BL$554,0),"")</f>
        <v/>
      </c>
      <c r="BM503" s="4" t="str">
        <f ca="1">IFERROR(RANK(order!BM503,order!BM$3:BM$554,0),"")</f>
        <v/>
      </c>
      <c r="BN503" s="4" t="str">
        <f ca="1">IFERROR(RANK(order!BN503,order!BN$3:BN$554,0),"")</f>
        <v/>
      </c>
      <c r="BO503" s="10" t="str">
        <f ca="1">IFERROR(RANK(order!BO503,order!BO$3:BO$554,0),"")</f>
        <v/>
      </c>
      <c r="BP503" s="10" t="str">
        <f ca="1">IFERROR(RANK(order!BP503,order!BP$3:BP$554,0),"")</f>
        <v/>
      </c>
      <c r="BQ503" s="10" t="str">
        <f ca="1">IFERROR(RANK(order!BQ503,order!BQ$3:BQ$554,0),"")</f>
        <v/>
      </c>
      <c r="BR503" s="4" t="str">
        <f ca="1">IFERROR(RANK(order!BR503,order!BR$3:BR$554,0),"")</f>
        <v/>
      </c>
      <c r="BS503" s="4" t="str">
        <f ca="1">IFERROR(RANK(order!BS503,order!BS$3:BS$554,0),"")</f>
        <v/>
      </c>
      <c r="BT503" s="4" t="str">
        <f ca="1">IFERROR(RANK(order!BT503,order!BT$3:BT$554,0),"")</f>
        <v/>
      </c>
      <c r="BU503" s="95">
        <f t="shared" si="625"/>
        <v>501</v>
      </c>
      <c r="BV503" s="35" t="str">
        <f t="shared" si="626"/>
        <v>E1</v>
      </c>
      <c r="BW503" s="55">
        <f t="shared" ca="1" si="549"/>
        <v>0</v>
      </c>
      <c r="BX503" s="56" t="str">
        <f t="shared" ca="1" si="550"/>
        <v/>
      </c>
      <c r="BY503" s="56" t="str">
        <f t="shared" ca="1" si="551"/>
        <v/>
      </c>
      <c r="BZ503" s="57" t="str">
        <f t="shared" ca="1" si="552"/>
        <v/>
      </c>
      <c r="CA503" s="57" t="str">
        <f t="shared" ca="1" si="553"/>
        <v/>
      </c>
      <c r="CB503" s="58" t="str">
        <f t="shared" ca="1" si="554"/>
        <v/>
      </c>
      <c r="CC503" s="57" t="str">
        <f t="shared" ca="1" si="555"/>
        <v/>
      </c>
      <c r="CD503" s="57" t="str">
        <f t="shared" ca="1" si="556"/>
        <v/>
      </c>
      <c r="CE503" s="58" t="str">
        <f t="shared" ca="1" si="557"/>
        <v/>
      </c>
      <c r="CF503" s="59" t="str">
        <f t="shared" ca="1" si="558"/>
        <v/>
      </c>
      <c r="CG503" s="57" t="str">
        <f t="shared" ca="1" si="559"/>
        <v/>
      </c>
      <c r="CH503" s="57" t="str">
        <f t="shared" ca="1" si="560"/>
        <v/>
      </c>
      <c r="CI503" s="57" t="str">
        <f t="shared" ca="1" si="561"/>
        <v/>
      </c>
      <c r="CJ503" s="57" t="str">
        <f t="shared" ca="1" si="562"/>
        <v/>
      </c>
      <c r="CK503" s="57" t="str">
        <f t="shared" ca="1" si="563"/>
        <v/>
      </c>
      <c r="CL503" s="57" t="str">
        <f t="shared" ca="1" si="564"/>
        <v/>
      </c>
      <c r="CM503" s="57" t="str">
        <f t="shared" ca="1" si="565"/>
        <v/>
      </c>
      <c r="CN503" s="57" t="str">
        <f t="shared" ca="1" si="566"/>
        <v/>
      </c>
      <c r="CO503" s="57" t="str">
        <f t="shared" ca="1" si="567"/>
        <v/>
      </c>
      <c r="CP503" s="57" t="str">
        <f t="shared" ca="1" si="568"/>
        <v/>
      </c>
      <c r="CQ503" s="57" t="str">
        <f t="shared" ca="1" si="569"/>
        <v/>
      </c>
      <c r="CR503" s="57" t="str">
        <f t="shared" ca="1" si="570"/>
        <v/>
      </c>
      <c r="CS503" s="60" t="str">
        <f t="shared" ca="1" si="571"/>
        <v/>
      </c>
      <c r="CT503" s="60" t="str">
        <f t="shared" ca="1" si="572"/>
        <v/>
      </c>
      <c r="CU503" s="60" t="str">
        <f t="shared" ca="1" si="573"/>
        <v/>
      </c>
      <c r="CV503" s="60" t="str">
        <f t="shared" ca="1" si="574"/>
        <v/>
      </c>
      <c r="CW503" s="60" t="str">
        <f t="shared" ca="1" si="575"/>
        <v/>
      </c>
      <c r="CX503" s="60" t="str">
        <f t="shared" ca="1" si="576"/>
        <v/>
      </c>
      <c r="CY503" s="60" t="str">
        <f t="shared" ca="1" si="577"/>
        <v/>
      </c>
      <c r="CZ503" s="60" t="str">
        <f t="shared" ca="1" si="578"/>
        <v/>
      </c>
      <c r="DA503" s="65" t="str">
        <f t="shared" ca="1" si="579"/>
        <v/>
      </c>
      <c r="DB503" s="65" t="str">
        <f t="shared" ca="1" si="580"/>
        <v/>
      </c>
      <c r="DC503" s="65" t="str">
        <f t="shared" ca="1" si="581"/>
        <v/>
      </c>
      <c r="DD503" s="65" t="str">
        <f t="shared" ca="1" si="582"/>
        <v/>
      </c>
      <c r="DE503" s="65" t="str">
        <f t="shared" ca="1" si="583"/>
        <v/>
      </c>
      <c r="DF503" s="66" t="str">
        <f t="shared" ca="1" si="584"/>
        <v/>
      </c>
      <c r="DG503" s="66" t="str">
        <f t="shared" ca="1" si="585"/>
        <v/>
      </c>
      <c r="DH503" s="66" t="str">
        <f t="shared" ca="1" si="586"/>
        <v/>
      </c>
      <c r="DI503" s="66" t="str">
        <f t="shared" ca="1" si="587"/>
        <v/>
      </c>
      <c r="DJ503" s="66" t="str">
        <f t="shared" ca="1" si="588"/>
        <v/>
      </c>
      <c r="DK503" s="65" t="str">
        <f t="shared" ca="1" si="589"/>
        <v/>
      </c>
      <c r="DL503" s="65" t="str">
        <f t="shared" ca="1" si="590"/>
        <v/>
      </c>
      <c r="DM503" s="65" t="str">
        <f t="shared" ca="1" si="591"/>
        <v/>
      </c>
      <c r="DN503" s="65" t="str">
        <f t="shared" ca="1" si="592"/>
        <v/>
      </c>
      <c r="DO503" s="65" t="str">
        <f t="shared" ca="1" si="593"/>
        <v/>
      </c>
      <c r="DP503" s="65" t="str">
        <f t="shared" ca="1" si="594"/>
        <v/>
      </c>
      <c r="DQ503" s="65" t="str">
        <f t="shared" ca="1" si="595"/>
        <v/>
      </c>
      <c r="DR503" s="69" t="str">
        <f t="shared" ca="1" si="596"/>
        <v/>
      </c>
      <c r="DS503" s="69" t="str">
        <f t="shared" ca="1" si="597"/>
        <v/>
      </c>
      <c r="DT503" s="69" t="str">
        <f t="shared" ca="1" si="598"/>
        <v/>
      </c>
      <c r="DU503" s="69" t="str">
        <f t="shared" ca="1" si="599"/>
        <v/>
      </c>
      <c r="DV503" s="69" t="str">
        <f t="shared" ca="1" si="600"/>
        <v/>
      </c>
      <c r="DW503" s="69" t="str">
        <f t="shared" ca="1" si="601"/>
        <v/>
      </c>
      <c r="DX503" s="69" t="str">
        <f t="shared" ca="1" si="602"/>
        <v/>
      </c>
      <c r="DY503" s="69" t="str">
        <f t="shared" ca="1" si="603"/>
        <v/>
      </c>
      <c r="DZ503" s="72" t="str">
        <f t="shared" ca="1" si="604"/>
        <v/>
      </c>
      <c r="EA503" s="72" t="str">
        <f t="shared" ca="1" si="605"/>
        <v/>
      </c>
      <c r="EB503" s="72" t="str">
        <f t="shared" ca="1" si="606"/>
        <v/>
      </c>
      <c r="EC503" s="65" t="str">
        <f t="shared" ca="1" si="607"/>
        <v/>
      </c>
      <c r="ED503" s="65" t="str">
        <f t="shared" ca="1" si="608"/>
        <v/>
      </c>
      <c r="EE503" s="65" t="str">
        <f t="shared" ca="1" si="609"/>
        <v/>
      </c>
      <c r="EF503" s="65" t="str">
        <f t="shared" ca="1" si="610"/>
        <v/>
      </c>
      <c r="EG503" s="65" t="str">
        <f t="shared" ca="1" si="611"/>
        <v/>
      </c>
      <c r="EH503" s="65" t="str">
        <f t="shared" ca="1" si="612"/>
        <v/>
      </c>
      <c r="EI503" s="429" t="str">
        <f t="shared" ca="1" si="613"/>
        <v>No</v>
      </c>
      <c r="EJ503" s="428" t="str">
        <f t="shared" ca="1" si="614"/>
        <v/>
      </c>
      <c r="EK503" s="428" t="str">
        <f t="shared" ca="1" si="615"/>
        <v/>
      </c>
      <c r="EL503" s="65" t="str">
        <f t="shared" ca="1" si="616"/>
        <v/>
      </c>
      <c r="EM503" s="65" t="str">
        <f t="shared" ca="1" si="617"/>
        <v/>
      </c>
      <c r="EN503" s="65" t="str">
        <f t="shared" ca="1" si="618"/>
        <v/>
      </c>
      <c r="EO503" s="433" t="str">
        <f t="shared" ca="1" si="619"/>
        <v/>
      </c>
      <c r="EP503" s="433" t="str">
        <f t="shared" ca="1" si="620"/>
        <v/>
      </c>
      <c r="EQ503" s="433" t="str">
        <f t="shared" ca="1" si="621"/>
        <v/>
      </c>
      <c r="ER503" s="433" t="str">
        <f t="shared" ca="1" si="622"/>
        <v/>
      </c>
      <c r="ES503" s="433" t="str">
        <f t="shared" ca="1" si="623"/>
        <v/>
      </c>
      <c r="ET503" s="433" t="str">
        <f t="shared" ca="1" si="624"/>
        <v/>
      </c>
      <c r="EU503" s="433" t="str">
        <f ca="1">IF(OR(CO503="",CQ503=""),"",Discipline!$P$3*CO503+Discipline!$X$3*CQ503)</f>
        <v/>
      </c>
      <c r="EV503" s="433" t="str">
        <f ca="1">IF(OR(CP503="",CR503=""),"",Discipline!$P$3*CP503+Discipline!$X$3*CR503)</f>
        <v/>
      </c>
    </row>
    <row r="504" spans="1:152" x14ac:dyDescent="0.25">
      <c r="A504" s="10" t="str">
        <f ca="1">IFERROR(RANK(order!A504,order!A$3:A$554,0),"")</f>
        <v/>
      </c>
      <c r="B504" s="10" t="str">
        <f ca="1">IFERROR(RANK(order!B504,order!B$3:B$554,0),"")</f>
        <v/>
      </c>
      <c r="C504" s="10" t="str">
        <f ca="1">IFERROR(RANK(order!C504,order!C$3:C$554,0),"")</f>
        <v/>
      </c>
      <c r="D504" s="4" t="str">
        <f ca="1">IFERROR(RANK(order!D504,order!D$3:D$554,0),"")</f>
        <v/>
      </c>
      <c r="E504" s="4" t="str">
        <f ca="1">IFERROR(RANK(order!E504,order!E$3:E$554,0),"")</f>
        <v/>
      </c>
      <c r="F504" s="4" t="str">
        <f ca="1">IFERROR(RANK(order!F504,order!F$3:F$554,0),"")</f>
        <v/>
      </c>
      <c r="G504" s="10" t="str">
        <f ca="1">IFERROR(RANK(order!G504,order!G$3:G$554,0),"")</f>
        <v/>
      </c>
      <c r="H504" s="10" t="str">
        <f ca="1">IFERROR(RANK(order!H504,order!H$3:H$554,0),"")</f>
        <v/>
      </c>
      <c r="I504" s="10" t="str">
        <f ca="1">IFERROR(RANK(order!I504,order!I$3:I$554,0),"")</f>
        <v/>
      </c>
      <c r="J504" s="4" t="str">
        <f ca="1">IFERROR(RANK(order!J504,order!J$3:J$554,0),"")</f>
        <v/>
      </c>
      <c r="K504" s="4" t="str">
        <f ca="1">IFERROR(RANK(order!K504,order!K$3:K$554,0),"")</f>
        <v/>
      </c>
      <c r="L504" s="4" t="str">
        <f ca="1">IFERROR(RANK(order!L504,order!L$3:L$554,0),"")</f>
        <v/>
      </c>
      <c r="M504" s="10" t="str">
        <f ca="1">IFERROR(RANK(order!M504,order!M$3:M$554,0),"")</f>
        <v/>
      </c>
      <c r="N504" s="10" t="str">
        <f ca="1">IFERROR(RANK(order!N504,order!N$3:N$554,0),"")</f>
        <v/>
      </c>
      <c r="O504" s="10" t="str">
        <f ca="1">IFERROR(RANK(order!O504,order!O$3:O$554,0),"")</f>
        <v/>
      </c>
      <c r="P504" s="4" t="str">
        <f ca="1">IFERROR(RANK(order!P504,order!P$3:P$554,0),"")</f>
        <v/>
      </c>
      <c r="Q504" s="4" t="str">
        <f ca="1">IFERROR(RANK(order!Q504,order!Q$3:Q$554,0),"")</f>
        <v/>
      </c>
      <c r="R504" s="4" t="str">
        <f ca="1">IFERROR(RANK(order!R504,order!R$3:R$554,0),"")</f>
        <v/>
      </c>
      <c r="S504" s="10" t="str">
        <f ca="1">IFERROR(RANK(order!S504,order!S$3:S$554,0),"")</f>
        <v/>
      </c>
      <c r="T504" s="10" t="str">
        <f ca="1">IFERROR(RANK(order!T504,order!T$3:T$554,0),"")</f>
        <v/>
      </c>
      <c r="U504" s="10" t="str">
        <f ca="1">IFERROR(RANK(order!U504,order!U$3:U$554,0),"")</f>
        <v/>
      </c>
      <c r="V504" s="4" t="str">
        <f ca="1">IFERROR(RANK(order!V504,order!V$3:V$554,0),"")</f>
        <v/>
      </c>
      <c r="W504" s="4" t="str">
        <f ca="1">IFERROR(RANK(order!W504,order!W$3:W$554,0),"")</f>
        <v/>
      </c>
      <c r="X504" s="4" t="str">
        <f ca="1">IFERROR(RANK(order!X504,order!X$3:X$554,0),"")</f>
        <v/>
      </c>
      <c r="Y504" s="10" t="str">
        <f ca="1">IFERROR(RANK(order!Y504,order!Y$3:Y$554,0),"")</f>
        <v/>
      </c>
      <c r="Z504" s="10" t="str">
        <f ca="1">IFERROR(RANK(order!Z504,order!Z$3:Z$554,0),"")</f>
        <v/>
      </c>
      <c r="AA504" s="10" t="str">
        <f ca="1">IFERROR(RANK(order!AA504,order!AA$3:AA$554,0),"")</f>
        <v/>
      </c>
      <c r="AB504" s="4" t="str">
        <f ca="1">IFERROR(RANK(order!AB504,order!AB$3:AB$554,0),"")</f>
        <v/>
      </c>
      <c r="AC504" s="4" t="str">
        <f ca="1">IFERROR(RANK(order!AC504,order!AC$3:AC$554,0),"")</f>
        <v/>
      </c>
      <c r="AD504" s="4" t="str">
        <f ca="1">IFERROR(RANK(order!AD504,order!AD$3:AD$554,0),"")</f>
        <v/>
      </c>
      <c r="AE504" s="10" t="str">
        <f ca="1">IFERROR(RANK(order!AE504,order!AE$3:AE$554,0),"")</f>
        <v/>
      </c>
      <c r="AF504" s="10" t="str">
        <f ca="1">IFERROR(RANK(order!AF504,order!AF$3:AF$554,0),"")</f>
        <v/>
      </c>
      <c r="AG504" s="10" t="str">
        <f ca="1">IFERROR(RANK(order!AG504,order!AG$3:AG$554,0),"")</f>
        <v/>
      </c>
      <c r="AH504" s="4" t="str">
        <f ca="1">IFERROR(RANK(order!AH504,order!AH$3:AH$554,0),"")</f>
        <v/>
      </c>
      <c r="AI504" s="4" t="str">
        <f ca="1">IFERROR(RANK(order!AI504,order!AI$3:AI$554,0),"")</f>
        <v/>
      </c>
      <c r="AJ504" s="4" t="str">
        <f ca="1">IFERROR(RANK(order!AJ504,order!AJ$3:AJ$554,0),"")</f>
        <v/>
      </c>
      <c r="AK504" s="10" t="str">
        <f ca="1">IFERROR(RANK(order!AK504,order!AK$3:AK$554,0),"")</f>
        <v/>
      </c>
      <c r="AL504" s="10" t="str">
        <f ca="1">IFERROR(RANK(order!AL504,order!AL$3:AL$554,0),"")</f>
        <v/>
      </c>
      <c r="AM504" s="10" t="str">
        <f ca="1">IFERROR(RANK(order!AM504,order!AM$3:AM$554,0),"")</f>
        <v/>
      </c>
      <c r="AN504" s="4" t="str">
        <f ca="1">IFERROR(RANK(order!AN504,order!AN$3:AN$554,0),"")</f>
        <v/>
      </c>
      <c r="AO504" s="4" t="str">
        <f ca="1">IFERROR(RANK(order!AO504,order!AO$3:AO$554,0),"")</f>
        <v/>
      </c>
      <c r="AP504" s="4" t="str">
        <f ca="1">IFERROR(RANK(order!AP504,order!AP$3:AP$554,0),"")</f>
        <v/>
      </c>
      <c r="AQ504" s="10" t="str">
        <f ca="1">IFERROR(RANK(order!AQ504,order!AQ$3:AQ$554,0),"")</f>
        <v/>
      </c>
      <c r="AR504" s="10" t="str">
        <f ca="1">IFERROR(RANK(order!AR504,order!AR$3:AR$554,0),"")</f>
        <v/>
      </c>
      <c r="AS504" s="10" t="str">
        <f ca="1">IFERROR(RANK(order!AS504,order!AS$3:AS$554,0),"")</f>
        <v/>
      </c>
      <c r="AT504" s="4" t="str">
        <f ca="1">IFERROR(RANK(order!AT504,order!AT$3:AT$554,0),"")</f>
        <v/>
      </c>
      <c r="AU504" s="4" t="str">
        <f ca="1">IFERROR(RANK(order!AU504,order!AU$3:AU$554,0),"")</f>
        <v/>
      </c>
      <c r="AV504" s="4" t="str">
        <f ca="1">IFERROR(RANK(order!AV504,order!AV$3:AV$554,0),"")</f>
        <v/>
      </c>
      <c r="AW504" s="10" t="str">
        <f ca="1">IFERROR(RANK(order!AW504,order!AW$3:AW$554,0),"")</f>
        <v/>
      </c>
      <c r="AX504" s="10" t="str">
        <f ca="1">IFERROR(RANK(order!AX504,order!AX$3:AX$554,0),"")</f>
        <v/>
      </c>
      <c r="AY504" s="10" t="str">
        <f ca="1">IFERROR(RANK(order!AY504,order!AY$3:AY$554,0),"")</f>
        <v/>
      </c>
      <c r="AZ504" s="4" t="str">
        <f ca="1">IFERROR(RANK(order!AZ504,order!AZ$3:AZ$554,0),"")</f>
        <v/>
      </c>
      <c r="BA504" s="4" t="str">
        <f ca="1">IFERROR(RANK(order!BA504,order!BA$3:BA$554,0),"")</f>
        <v/>
      </c>
      <c r="BB504" s="4" t="str">
        <f ca="1">IFERROR(RANK(order!BB504,order!BB$3:BB$554,0),"")</f>
        <v/>
      </c>
      <c r="BC504" s="10" t="str">
        <f ca="1">IFERROR(RANK(order!BC504,order!BC$3:BC$554,0),"")</f>
        <v/>
      </c>
      <c r="BD504" s="10" t="str">
        <f ca="1">IFERROR(RANK(order!BD504,order!BD$3:BD$554,0),"")</f>
        <v/>
      </c>
      <c r="BE504" s="10" t="str">
        <f ca="1">IFERROR(RANK(order!BE504,order!BE$3:BE$554,0),"")</f>
        <v/>
      </c>
      <c r="BF504" s="4" t="str">
        <f ca="1">IFERROR(RANK(order!BF504,order!BF$3:BF$554,0),"")</f>
        <v/>
      </c>
      <c r="BG504" s="4" t="str">
        <f ca="1">IFERROR(RANK(order!BG504,order!BG$3:BG$554,0),"")</f>
        <v/>
      </c>
      <c r="BH504" s="4" t="str">
        <f ca="1">IFERROR(RANK(order!BH504,order!BH$3:BH$554,0),"")</f>
        <v/>
      </c>
      <c r="BI504" s="10" t="str">
        <f ca="1">IFERROR(RANK(order!BI504,order!BI$3:BI$554,0),"")</f>
        <v/>
      </c>
      <c r="BJ504" s="10" t="str">
        <f ca="1">IFERROR(RANK(order!BJ504,order!BJ$3:BJ$554,0),"")</f>
        <v/>
      </c>
      <c r="BK504" s="10" t="str">
        <f ca="1">IFERROR(RANK(order!BK504,order!BK$3:BK$554,0),"")</f>
        <v/>
      </c>
      <c r="BL504" s="4" t="str">
        <f ca="1">IFERROR(RANK(order!BL504,order!BL$3:BL$554,0),"")</f>
        <v/>
      </c>
      <c r="BM504" s="4" t="str">
        <f ca="1">IFERROR(RANK(order!BM504,order!BM$3:BM$554,0),"")</f>
        <v/>
      </c>
      <c r="BN504" s="4" t="str">
        <f ca="1">IFERROR(RANK(order!BN504,order!BN$3:BN$554,0),"")</f>
        <v/>
      </c>
      <c r="BO504" s="10" t="str">
        <f ca="1">IFERROR(RANK(order!BO504,order!BO$3:BO$554,0),"")</f>
        <v/>
      </c>
      <c r="BP504" s="10" t="str">
        <f ca="1">IFERROR(RANK(order!BP504,order!BP$3:BP$554,0),"")</f>
        <v/>
      </c>
      <c r="BQ504" s="10" t="str">
        <f ca="1">IFERROR(RANK(order!BQ504,order!BQ$3:BQ$554,0),"")</f>
        <v/>
      </c>
      <c r="BR504" s="4" t="str">
        <f ca="1">IFERROR(RANK(order!BR504,order!BR$3:BR$554,0),"")</f>
        <v/>
      </c>
      <c r="BS504" s="4" t="str">
        <f ca="1">IFERROR(RANK(order!BS504,order!BS$3:BS$554,0),"")</f>
        <v/>
      </c>
      <c r="BT504" s="4" t="str">
        <f ca="1">IFERROR(RANK(order!BT504,order!BT$3:BT$554,0),"")</f>
        <v/>
      </c>
      <c r="BU504" s="95">
        <f t="shared" si="625"/>
        <v>502</v>
      </c>
      <c r="BV504" s="35" t="str">
        <f t="shared" si="626"/>
        <v>E1</v>
      </c>
      <c r="BW504" s="55">
        <f t="shared" ca="1" si="549"/>
        <v>0</v>
      </c>
      <c r="BX504" s="56" t="str">
        <f t="shared" ca="1" si="550"/>
        <v/>
      </c>
      <c r="BY504" s="56" t="str">
        <f t="shared" ca="1" si="551"/>
        <v/>
      </c>
      <c r="BZ504" s="57" t="str">
        <f t="shared" ca="1" si="552"/>
        <v/>
      </c>
      <c r="CA504" s="57" t="str">
        <f t="shared" ca="1" si="553"/>
        <v/>
      </c>
      <c r="CB504" s="58" t="str">
        <f t="shared" ca="1" si="554"/>
        <v/>
      </c>
      <c r="CC504" s="57" t="str">
        <f t="shared" ca="1" si="555"/>
        <v/>
      </c>
      <c r="CD504" s="57" t="str">
        <f t="shared" ca="1" si="556"/>
        <v/>
      </c>
      <c r="CE504" s="58" t="str">
        <f t="shared" ca="1" si="557"/>
        <v/>
      </c>
      <c r="CF504" s="59" t="str">
        <f t="shared" ca="1" si="558"/>
        <v/>
      </c>
      <c r="CG504" s="57" t="str">
        <f t="shared" ca="1" si="559"/>
        <v/>
      </c>
      <c r="CH504" s="57" t="str">
        <f t="shared" ca="1" si="560"/>
        <v/>
      </c>
      <c r="CI504" s="57" t="str">
        <f t="shared" ca="1" si="561"/>
        <v/>
      </c>
      <c r="CJ504" s="57" t="str">
        <f t="shared" ca="1" si="562"/>
        <v/>
      </c>
      <c r="CK504" s="57" t="str">
        <f t="shared" ca="1" si="563"/>
        <v/>
      </c>
      <c r="CL504" s="57" t="str">
        <f t="shared" ca="1" si="564"/>
        <v/>
      </c>
      <c r="CM504" s="57" t="str">
        <f t="shared" ca="1" si="565"/>
        <v/>
      </c>
      <c r="CN504" s="57" t="str">
        <f t="shared" ca="1" si="566"/>
        <v/>
      </c>
      <c r="CO504" s="57" t="str">
        <f t="shared" ca="1" si="567"/>
        <v/>
      </c>
      <c r="CP504" s="57" t="str">
        <f t="shared" ca="1" si="568"/>
        <v/>
      </c>
      <c r="CQ504" s="57" t="str">
        <f t="shared" ca="1" si="569"/>
        <v/>
      </c>
      <c r="CR504" s="57" t="str">
        <f t="shared" ca="1" si="570"/>
        <v/>
      </c>
      <c r="CS504" s="60" t="str">
        <f t="shared" ca="1" si="571"/>
        <v/>
      </c>
      <c r="CT504" s="60" t="str">
        <f t="shared" ca="1" si="572"/>
        <v/>
      </c>
      <c r="CU504" s="60" t="str">
        <f t="shared" ca="1" si="573"/>
        <v/>
      </c>
      <c r="CV504" s="60" t="str">
        <f t="shared" ca="1" si="574"/>
        <v/>
      </c>
      <c r="CW504" s="60" t="str">
        <f t="shared" ca="1" si="575"/>
        <v/>
      </c>
      <c r="CX504" s="60" t="str">
        <f t="shared" ca="1" si="576"/>
        <v/>
      </c>
      <c r="CY504" s="60" t="str">
        <f t="shared" ca="1" si="577"/>
        <v/>
      </c>
      <c r="CZ504" s="60" t="str">
        <f t="shared" ca="1" si="578"/>
        <v/>
      </c>
      <c r="DA504" s="65" t="str">
        <f t="shared" ca="1" si="579"/>
        <v/>
      </c>
      <c r="DB504" s="65" t="str">
        <f t="shared" ca="1" si="580"/>
        <v/>
      </c>
      <c r="DC504" s="65" t="str">
        <f t="shared" ca="1" si="581"/>
        <v/>
      </c>
      <c r="DD504" s="65" t="str">
        <f t="shared" ca="1" si="582"/>
        <v/>
      </c>
      <c r="DE504" s="65" t="str">
        <f t="shared" ca="1" si="583"/>
        <v/>
      </c>
      <c r="DF504" s="66" t="str">
        <f t="shared" ca="1" si="584"/>
        <v/>
      </c>
      <c r="DG504" s="66" t="str">
        <f t="shared" ca="1" si="585"/>
        <v/>
      </c>
      <c r="DH504" s="66" t="str">
        <f t="shared" ca="1" si="586"/>
        <v/>
      </c>
      <c r="DI504" s="66" t="str">
        <f t="shared" ca="1" si="587"/>
        <v/>
      </c>
      <c r="DJ504" s="66" t="str">
        <f t="shared" ca="1" si="588"/>
        <v/>
      </c>
      <c r="DK504" s="65" t="str">
        <f t="shared" ca="1" si="589"/>
        <v/>
      </c>
      <c r="DL504" s="65" t="str">
        <f t="shared" ca="1" si="590"/>
        <v/>
      </c>
      <c r="DM504" s="65" t="str">
        <f t="shared" ca="1" si="591"/>
        <v/>
      </c>
      <c r="DN504" s="65" t="str">
        <f t="shared" ca="1" si="592"/>
        <v/>
      </c>
      <c r="DO504" s="65" t="str">
        <f t="shared" ca="1" si="593"/>
        <v/>
      </c>
      <c r="DP504" s="65" t="str">
        <f t="shared" ca="1" si="594"/>
        <v/>
      </c>
      <c r="DQ504" s="65" t="str">
        <f t="shared" ca="1" si="595"/>
        <v/>
      </c>
      <c r="DR504" s="69" t="str">
        <f t="shared" ca="1" si="596"/>
        <v/>
      </c>
      <c r="DS504" s="69" t="str">
        <f t="shared" ca="1" si="597"/>
        <v/>
      </c>
      <c r="DT504" s="69" t="str">
        <f t="shared" ca="1" si="598"/>
        <v/>
      </c>
      <c r="DU504" s="69" t="str">
        <f t="shared" ca="1" si="599"/>
        <v/>
      </c>
      <c r="DV504" s="69" t="str">
        <f t="shared" ca="1" si="600"/>
        <v/>
      </c>
      <c r="DW504" s="69" t="str">
        <f t="shared" ca="1" si="601"/>
        <v/>
      </c>
      <c r="DX504" s="69" t="str">
        <f t="shared" ca="1" si="602"/>
        <v/>
      </c>
      <c r="DY504" s="69" t="str">
        <f t="shared" ca="1" si="603"/>
        <v/>
      </c>
      <c r="DZ504" s="72" t="str">
        <f t="shared" ca="1" si="604"/>
        <v/>
      </c>
      <c r="EA504" s="72" t="str">
        <f t="shared" ca="1" si="605"/>
        <v/>
      </c>
      <c r="EB504" s="72" t="str">
        <f t="shared" ca="1" si="606"/>
        <v/>
      </c>
      <c r="EC504" s="65" t="str">
        <f t="shared" ca="1" si="607"/>
        <v/>
      </c>
      <c r="ED504" s="65" t="str">
        <f t="shared" ca="1" si="608"/>
        <v/>
      </c>
      <c r="EE504" s="65" t="str">
        <f t="shared" ca="1" si="609"/>
        <v/>
      </c>
      <c r="EF504" s="65" t="str">
        <f t="shared" ca="1" si="610"/>
        <v/>
      </c>
      <c r="EG504" s="65" t="str">
        <f t="shared" ca="1" si="611"/>
        <v/>
      </c>
      <c r="EH504" s="65" t="str">
        <f t="shared" ca="1" si="612"/>
        <v/>
      </c>
      <c r="EI504" s="429" t="str">
        <f t="shared" ca="1" si="613"/>
        <v>No</v>
      </c>
      <c r="EJ504" s="428" t="str">
        <f t="shared" ca="1" si="614"/>
        <v/>
      </c>
      <c r="EK504" s="428" t="str">
        <f t="shared" ca="1" si="615"/>
        <v/>
      </c>
      <c r="EL504" s="65" t="str">
        <f t="shared" ca="1" si="616"/>
        <v/>
      </c>
      <c r="EM504" s="65" t="str">
        <f t="shared" ca="1" si="617"/>
        <v/>
      </c>
      <c r="EN504" s="65" t="str">
        <f t="shared" ca="1" si="618"/>
        <v/>
      </c>
      <c r="EO504" s="433" t="str">
        <f t="shared" ca="1" si="619"/>
        <v/>
      </c>
      <c r="EP504" s="433" t="str">
        <f t="shared" ca="1" si="620"/>
        <v/>
      </c>
      <c r="EQ504" s="433" t="str">
        <f t="shared" ca="1" si="621"/>
        <v/>
      </c>
      <c r="ER504" s="433" t="str">
        <f t="shared" ca="1" si="622"/>
        <v/>
      </c>
      <c r="ES504" s="433" t="str">
        <f t="shared" ca="1" si="623"/>
        <v/>
      </c>
      <c r="ET504" s="433" t="str">
        <f t="shared" ca="1" si="624"/>
        <v/>
      </c>
      <c r="EU504" s="433" t="str">
        <f ca="1">IF(OR(CO504="",CQ504=""),"",Discipline!$P$3*CO504+Discipline!$X$3*CQ504)</f>
        <v/>
      </c>
      <c r="EV504" s="433" t="str">
        <f ca="1">IF(OR(CP504="",CR504=""),"",Discipline!$P$3*CP504+Discipline!$X$3*CR504)</f>
        <v/>
      </c>
    </row>
    <row r="505" spans="1:152" x14ac:dyDescent="0.25">
      <c r="A505" s="10" t="str">
        <f ca="1">IFERROR(RANK(order!A505,order!A$3:A$554,0),"")</f>
        <v/>
      </c>
      <c r="B505" s="10" t="str">
        <f ca="1">IFERROR(RANK(order!B505,order!B$3:B$554,0),"")</f>
        <v/>
      </c>
      <c r="C505" s="10" t="str">
        <f ca="1">IFERROR(RANK(order!C505,order!C$3:C$554,0),"")</f>
        <v/>
      </c>
      <c r="D505" s="4" t="str">
        <f ca="1">IFERROR(RANK(order!D505,order!D$3:D$554,0),"")</f>
        <v/>
      </c>
      <c r="E505" s="4" t="str">
        <f ca="1">IFERROR(RANK(order!E505,order!E$3:E$554,0),"")</f>
        <v/>
      </c>
      <c r="F505" s="4" t="str">
        <f ca="1">IFERROR(RANK(order!F505,order!F$3:F$554,0),"")</f>
        <v/>
      </c>
      <c r="G505" s="10" t="str">
        <f ca="1">IFERROR(RANK(order!G505,order!G$3:G$554,0),"")</f>
        <v/>
      </c>
      <c r="H505" s="10" t="str">
        <f ca="1">IFERROR(RANK(order!H505,order!H$3:H$554,0),"")</f>
        <v/>
      </c>
      <c r="I505" s="10" t="str">
        <f ca="1">IFERROR(RANK(order!I505,order!I$3:I$554,0),"")</f>
        <v/>
      </c>
      <c r="J505" s="4" t="str">
        <f ca="1">IFERROR(RANK(order!J505,order!J$3:J$554,0),"")</f>
        <v/>
      </c>
      <c r="K505" s="4" t="str">
        <f ca="1">IFERROR(RANK(order!K505,order!K$3:K$554,0),"")</f>
        <v/>
      </c>
      <c r="L505" s="4" t="str">
        <f ca="1">IFERROR(RANK(order!L505,order!L$3:L$554,0),"")</f>
        <v/>
      </c>
      <c r="M505" s="10" t="str">
        <f ca="1">IFERROR(RANK(order!M505,order!M$3:M$554,0),"")</f>
        <v/>
      </c>
      <c r="N505" s="10" t="str">
        <f ca="1">IFERROR(RANK(order!N505,order!N$3:N$554,0),"")</f>
        <v/>
      </c>
      <c r="O505" s="10" t="str">
        <f ca="1">IFERROR(RANK(order!O505,order!O$3:O$554,0),"")</f>
        <v/>
      </c>
      <c r="P505" s="4" t="str">
        <f ca="1">IFERROR(RANK(order!P505,order!P$3:P$554,0),"")</f>
        <v/>
      </c>
      <c r="Q505" s="4" t="str">
        <f ca="1">IFERROR(RANK(order!Q505,order!Q$3:Q$554,0),"")</f>
        <v/>
      </c>
      <c r="R505" s="4" t="str">
        <f ca="1">IFERROR(RANK(order!R505,order!R$3:R$554,0),"")</f>
        <v/>
      </c>
      <c r="S505" s="10" t="str">
        <f ca="1">IFERROR(RANK(order!S505,order!S$3:S$554,0),"")</f>
        <v/>
      </c>
      <c r="T505" s="10" t="str">
        <f ca="1">IFERROR(RANK(order!T505,order!T$3:T$554,0),"")</f>
        <v/>
      </c>
      <c r="U505" s="10" t="str">
        <f ca="1">IFERROR(RANK(order!U505,order!U$3:U$554,0),"")</f>
        <v/>
      </c>
      <c r="V505" s="4" t="str">
        <f ca="1">IFERROR(RANK(order!V505,order!V$3:V$554,0),"")</f>
        <v/>
      </c>
      <c r="W505" s="4" t="str">
        <f ca="1">IFERROR(RANK(order!W505,order!W$3:W$554,0),"")</f>
        <v/>
      </c>
      <c r="X505" s="4" t="str">
        <f ca="1">IFERROR(RANK(order!X505,order!X$3:X$554,0),"")</f>
        <v/>
      </c>
      <c r="Y505" s="10" t="str">
        <f ca="1">IFERROR(RANK(order!Y505,order!Y$3:Y$554,0),"")</f>
        <v/>
      </c>
      <c r="Z505" s="10" t="str">
        <f ca="1">IFERROR(RANK(order!Z505,order!Z$3:Z$554,0),"")</f>
        <v/>
      </c>
      <c r="AA505" s="10" t="str">
        <f ca="1">IFERROR(RANK(order!AA505,order!AA$3:AA$554,0),"")</f>
        <v/>
      </c>
      <c r="AB505" s="4" t="str">
        <f ca="1">IFERROR(RANK(order!AB505,order!AB$3:AB$554,0),"")</f>
        <v/>
      </c>
      <c r="AC505" s="4" t="str">
        <f ca="1">IFERROR(RANK(order!AC505,order!AC$3:AC$554,0),"")</f>
        <v/>
      </c>
      <c r="AD505" s="4" t="str">
        <f ca="1">IFERROR(RANK(order!AD505,order!AD$3:AD$554,0),"")</f>
        <v/>
      </c>
      <c r="AE505" s="10" t="str">
        <f ca="1">IFERROR(RANK(order!AE505,order!AE$3:AE$554,0),"")</f>
        <v/>
      </c>
      <c r="AF505" s="10" t="str">
        <f ca="1">IFERROR(RANK(order!AF505,order!AF$3:AF$554,0),"")</f>
        <v/>
      </c>
      <c r="AG505" s="10" t="str">
        <f ca="1">IFERROR(RANK(order!AG505,order!AG$3:AG$554,0),"")</f>
        <v/>
      </c>
      <c r="AH505" s="4" t="str">
        <f ca="1">IFERROR(RANK(order!AH505,order!AH$3:AH$554,0),"")</f>
        <v/>
      </c>
      <c r="AI505" s="4" t="str">
        <f ca="1">IFERROR(RANK(order!AI505,order!AI$3:AI$554,0),"")</f>
        <v/>
      </c>
      <c r="AJ505" s="4" t="str">
        <f ca="1">IFERROR(RANK(order!AJ505,order!AJ$3:AJ$554,0),"")</f>
        <v/>
      </c>
      <c r="AK505" s="10" t="str">
        <f ca="1">IFERROR(RANK(order!AK505,order!AK$3:AK$554,0),"")</f>
        <v/>
      </c>
      <c r="AL505" s="10" t="str">
        <f ca="1">IFERROR(RANK(order!AL505,order!AL$3:AL$554,0),"")</f>
        <v/>
      </c>
      <c r="AM505" s="10" t="str">
        <f ca="1">IFERROR(RANK(order!AM505,order!AM$3:AM$554,0),"")</f>
        <v/>
      </c>
      <c r="AN505" s="4" t="str">
        <f ca="1">IFERROR(RANK(order!AN505,order!AN$3:AN$554,0),"")</f>
        <v/>
      </c>
      <c r="AO505" s="4" t="str">
        <f ca="1">IFERROR(RANK(order!AO505,order!AO$3:AO$554,0),"")</f>
        <v/>
      </c>
      <c r="AP505" s="4" t="str">
        <f ca="1">IFERROR(RANK(order!AP505,order!AP$3:AP$554,0),"")</f>
        <v/>
      </c>
      <c r="AQ505" s="10" t="str">
        <f ca="1">IFERROR(RANK(order!AQ505,order!AQ$3:AQ$554,0),"")</f>
        <v/>
      </c>
      <c r="AR505" s="10" t="str">
        <f ca="1">IFERROR(RANK(order!AR505,order!AR$3:AR$554,0),"")</f>
        <v/>
      </c>
      <c r="AS505" s="10" t="str">
        <f ca="1">IFERROR(RANK(order!AS505,order!AS$3:AS$554,0),"")</f>
        <v/>
      </c>
      <c r="AT505" s="4" t="str">
        <f ca="1">IFERROR(RANK(order!AT505,order!AT$3:AT$554,0),"")</f>
        <v/>
      </c>
      <c r="AU505" s="4" t="str">
        <f ca="1">IFERROR(RANK(order!AU505,order!AU$3:AU$554,0),"")</f>
        <v/>
      </c>
      <c r="AV505" s="4" t="str">
        <f ca="1">IFERROR(RANK(order!AV505,order!AV$3:AV$554,0),"")</f>
        <v/>
      </c>
      <c r="AW505" s="10" t="str">
        <f ca="1">IFERROR(RANK(order!AW505,order!AW$3:AW$554,0),"")</f>
        <v/>
      </c>
      <c r="AX505" s="10" t="str">
        <f ca="1">IFERROR(RANK(order!AX505,order!AX$3:AX$554,0),"")</f>
        <v/>
      </c>
      <c r="AY505" s="10" t="str">
        <f ca="1">IFERROR(RANK(order!AY505,order!AY$3:AY$554,0),"")</f>
        <v/>
      </c>
      <c r="AZ505" s="4" t="str">
        <f ca="1">IFERROR(RANK(order!AZ505,order!AZ$3:AZ$554,0),"")</f>
        <v/>
      </c>
      <c r="BA505" s="4" t="str">
        <f ca="1">IFERROR(RANK(order!BA505,order!BA$3:BA$554,0),"")</f>
        <v/>
      </c>
      <c r="BB505" s="4" t="str">
        <f ca="1">IFERROR(RANK(order!BB505,order!BB$3:BB$554,0),"")</f>
        <v/>
      </c>
      <c r="BC505" s="10" t="str">
        <f ca="1">IFERROR(RANK(order!BC505,order!BC$3:BC$554,0),"")</f>
        <v/>
      </c>
      <c r="BD505" s="10" t="str">
        <f ca="1">IFERROR(RANK(order!BD505,order!BD$3:BD$554,0),"")</f>
        <v/>
      </c>
      <c r="BE505" s="10" t="str">
        <f ca="1">IFERROR(RANK(order!BE505,order!BE$3:BE$554,0),"")</f>
        <v/>
      </c>
      <c r="BF505" s="4" t="str">
        <f ca="1">IFERROR(RANK(order!BF505,order!BF$3:BF$554,0),"")</f>
        <v/>
      </c>
      <c r="BG505" s="4" t="str">
        <f ca="1">IFERROR(RANK(order!BG505,order!BG$3:BG$554,0),"")</f>
        <v/>
      </c>
      <c r="BH505" s="4" t="str">
        <f ca="1">IFERROR(RANK(order!BH505,order!BH$3:BH$554,0),"")</f>
        <v/>
      </c>
      <c r="BI505" s="10" t="str">
        <f ca="1">IFERROR(RANK(order!BI505,order!BI$3:BI$554,0),"")</f>
        <v/>
      </c>
      <c r="BJ505" s="10" t="str">
        <f ca="1">IFERROR(RANK(order!BJ505,order!BJ$3:BJ$554,0),"")</f>
        <v/>
      </c>
      <c r="BK505" s="10" t="str">
        <f ca="1">IFERROR(RANK(order!BK505,order!BK$3:BK$554,0),"")</f>
        <v/>
      </c>
      <c r="BL505" s="4" t="str">
        <f ca="1">IFERROR(RANK(order!BL505,order!BL$3:BL$554,0),"")</f>
        <v/>
      </c>
      <c r="BM505" s="4" t="str">
        <f ca="1">IFERROR(RANK(order!BM505,order!BM$3:BM$554,0),"")</f>
        <v/>
      </c>
      <c r="BN505" s="4" t="str">
        <f ca="1">IFERROR(RANK(order!BN505,order!BN$3:BN$554,0),"")</f>
        <v/>
      </c>
      <c r="BO505" s="10" t="str">
        <f ca="1">IFERROR(RANK(order!BO505,order!BO$3:BO$554,0),"")</f>
        <v/>
      </c>
      <c r="BP505" s="10" t="str">
        <f ca="1">IFERROR(RANK(order!BP505,order!BP$3:BP$554,0),"")</f>
        <v/>
      </c>
      <c r="BQ505" s="10" t="str">
        <f ca="1">IFERROR(RANK(order!BQ505,order!BQ$3:BQ$554,0),"")</f>
        <v/>
      </c>
      <c r="BR505" s="4" t="str">
        <f ca="1">IFERROR(RANK(order!BR505,order!BR$3:BR$554,0),"")</f>
        <v/>
      </c>
      <c r="BS505" s="4" t="str">
        <f ca="1">IFERROR(RANK(order!BS505,order!BS$3:BS$554,0),"")</f>
        <v/>
      </c>
      <c r="BT505" s="4" t="str">
        <f ca="1">IFERROR(RANK(order!BT505,order!BT$3:BT$554,0),"")</f>
        <v/>
      </c>
      <c r="BU505" s="95">
        <f t="shared" si="625"/>
        <v>503</v>
      </c>
      <c r="BV505" s="35" t="str">
        <f t="shared" si="626"/>
        <v>E1</v>
      </c>
      <c r="BW505" s="55">
        <f t="shared" ca="1" si="549"/>
        <v>0</v>
      </c>
      <c r="BX505" s="56" t="str">
        <f t="shared" ca="1" si="550"/>
        <v/>
      </c>
      <c r="BY505" s="56" t="str">
        <f t="shared" ca="1" si="551"/>
        <v/>
      </c>
      <c r="BZ505" s="57" t="str">
        <f t="shared" ca="1" si="552"/>
        <v/>
      </c>
      <c r="CA505" s="57" t="str">
        <f t="shared" ca="1" si="553"/>
        <v/>
      </c>
      <c r="CB505" s="58" t="str">
        <f t="shared" ca="1" si="554"/>
        <v/>
      </c>
      <c r="CC505" s="57" t="str">
        <f t="shared" ca="1" si="555"/>
        <v/>
      </c>
      <c r="CD505" s="57" t="str">
        <f t="shared" ca="1" si="556"/>
        <v/>
      </c>
      <c r="CE505" s="58" t="str">
        <f t="shared" ca="1" si="557"/>
        <v/>
      </c>
      <c r="CF505" s="59" t="str">
        <f t="shared" ca="1" si="558"/>
        <v/>
      </c>
      <c r="CG505" s="57" t="str">
        <f t="shared" ca="1" si="559"/>
        <v/>
      </c>
      <c r="CH505" s="57" t="str">
        <f t="shared" ca="1" si="560"/>
        <v/>
      </c>
      <c r="CI505" s="57" t="str">
        <f t="shared" ca="1" si="561"/>
        <v/>
      </c>
      <c r="CJ505" s="57" t="str">
        <f t="shared" ca="1" si="562"/>
        <v/>
      </c>
      <c r="CK505" s="57" t="str">
        <f t="shared" ca="1" si="563"/>
        <v/>
      </c>
      <c r="CL505" s="57" t="str">
        <f t="shared" ca="1" si="564"/>
        <v/>
      </c>
      <c r="CM505" s="57" t="str">
        <f t="shared" ca="1" si="565"/>
        <v/>
      </c>
      <c r="CN505" s="57" t="str">
        <f t="shared" ca="1" si="566"/>
        <v/>
      </c>
      <c r="CO505" s="57" t="str">
        <f t="shared" ca="1" si="567"/>
        <v/>
      </c>
      <c r="CP505" s="57" t="str">
        <f t="shared" ca="1" si="568"/>
        <v/>
      </c>
      <c r="CQ505" s="57" t="str">
        <f t="shared" ca="1" si="569"/>
        <v/>
      </c>
      <c r="CR505" s="57" t="str">
        <f t="shared" ca="1" si="570"/>
        <v/>
      </c>
      <c r="CS505" s="60" t="str">
        <f t="shared" ca="1" si="571"/>
        <v/>
      </c>
      <c r="CT505" s="60" t="str">
        <f t="shared" ca="1" si="572"/>
        <v/>
      </c>
      <c r="CU505" s="60" t="str">
        <f t="shared" ca="1" si="573"/>
        <v/>
      </c>
      <c r="CV505" s="60" t="str">
        <f t="shared" ca="1" si="574"/>
        <v/>
      </c>
      <c r="CW505" s="60" t="str">
        <f t="shared" ca="1" si="575"/>
        <v/>
      </c>
      <c r="CX505" s="60" t="str">
        <f t="shared" ca="1" si="576"/>
        <v/>
      </c>
      <c r="CY505" s="60" t="str">
        <f t="shared" ca="1" si="577"/>
        <v/>
      </c>
      <c r="CZ505" s="60" t="str">
        <f t="shared" ca="1" si="578"/>
        <v/>
      </c>
      <c r="DA505" s="65" t="str">
        <f t="shared" ca="1" si="579"/>
        <v/>
      </c>
      <c r="DB505" s="65" t="str">
        <f t="shared" ca="1" si="580"/>
        <v/>
      </c>
      <c r="DC505" s="65" t="str">
        <f t="shared" ca="1" si="581"/>
        <v/>
      </c>
      <c r="DD505" s="65" t="str">
        <f t="shared" ca="1" si="582"/>
        <v/>
      </c>
      <c r="DE505" s="65" t="str">
        <f t="shared" ca="1" si="583"/>
        <v/>
      </c>
      <c r="DF505" s="66" t="str">
        <f t="shared" ca="1" si="584"/>
        <v/>
      </c>
      <c r="DG505" s="66" t="str">
        <f t="shared" ca="1" si="585"/>
        <v/>
      </c>
      <c r="DH505" s="66" t="str">
        <f t="shared" ca="1" si="586"/>
        <v/>
      </c>
      <c r="DI505" s="66" t="str">
        <f t="shared" ca="1" si="587"/>
        <v/>
      </c>
      <c r="DJ505" s="66" t="str">
        <f t="shared" ca="1" si="588"/>
        <v/>
      </c>
      <c r="DK505" s="65" t="str">
        <f t="shared" ca="1" si="589"/>
        <v/>
      </c>
      <c r="DL505" s="65" t="str">
        <f t="shared" ca="1" si="590"/>
        <v/>
      </c>
      <c r="DM505" s="65" t="str">
        <f t="shared" ca="1" si="591"/>
        <v/>
      </c>
      <c r="DN505" s="65" t="str">
        <f t="shared" ca="1" si="592"/>
        <v/>
      </c>
      <c r="DO505" s="65" t="str">
        <f t="shared" ca="1" si="593"/>
        <v/>
      </c>
      <c r="DP505" s="65" t="str">
        <f t="shared" ca="1" si="594"/>
        <v/>
      </c>
      <c r="DQ505" s="65" t="str">
        <f t="shared" ca="1" si="595"/>
        <v/>
      </c>
      <c r="DR505" s="69" t="str">
        <f t="shared" ca="1" si="596"/>
        <v/>
      </c>
      <c r="DS505" s="69" t="str">
        <f t="shared" ca="1" si="597"/>
        <v/>
      </c>
      <c r="DT505" s="69" t="str">
        <f t="shared" ca="1" si="598"/>
        <v/>
      </c>
      <c r="DU505" s="69" t="str">
        <f t="shared" ca="1" si="599"/>
        <v/>
      </c>
      <c r="DV505" s="69" t="str">
        <f t="shared" ca="1" si="600"/>
        <v/>
      </c>
      <c r="DW505" s="69" t="str">
        <f t="shared" ca="1" si="601"/>
        <v/>
      </c>
      <c r="DX505" s="69" t="str">
        <f t="shared" ca="1" si="602"/>
        <v/>
      </c>
      <c r="DY505" s="69" t="str">
        <f t="shared" ca="1" si="603"/>
        <v/>
      </c>
      <c r="DZ505" s="72" t="str">
        <f t="shared" ca="1" si="604"/>
        <v/>
      </c>
      <c r="EA505" s="72" t="str">
        <f t="shared" ca="1" si="605"/>
        <v/>
      </c>
      <c r="EB505" s="72" t="str">
        <f t="shared" ca="1" si="606"/>
        <v/>
      </c>
      <c r="EC505" s="65" t="str">
        <f t="shared" ca="1" si="607"/>
        <v/>
      </c>
      <c r="ED505" s="65" t="str">
        <f t="shared" ca="1" si="608"/>
        <v/>
      </c>
      <c r="EE505" s="65" t="str">
        <f t="shared" ca="1" si="609"/>
        <v/>
      </c>
      <c r="EF505" s="65" t="str">
        <f t="shared" ca="1" si="610"/>
        <v/>
      </c>
      <c r="EG505" s="65" t="str">
        <f t="shared" ca="1" si="611"/>
        <v/>
      </c>
      <c r="EH505" s="65" t="str">
        <f t="shared" ca="1" si="612"/>
        <v/>
      </c>
      <c r="EI505" s="429" t="str">
        <f t="shared" ca="1" si="613"/>
        <v>No</v>
      </c>
      <c r="EJ505" s="428" t="str">
        <f t="shared" ca="1" si="614"/>
        <v/>
      </c>
      <c r="EK505" s="428" t="str">
        <f t="shared" ca="1" si="615"/>
        <v/>
      </c>
      <c r="EL505" s="65" t="str">
        <f t="shared" ca="1" si="616"/>
        <v/>
      </c>
      <c r="EM505" s="65" t="str">
        <f t="shared" ca="1" si="617"/>
        <v/>
      </c>
      <c r="EN505" s="65" t="str">
        <f t="shared" ca="1" si="618"/>
        <v/>
      </c>
      <c r="EO505" s="433" t="str">
        <f t="shared" ca="1" si="619"/>
        <v/>
      </c>
      <c r="EP505" s="433" t="str">
        <f t="shared" ca="1" si="620"/>
        <v/>
      </c>
      <c r="EQ505" s="433" t="str">
        <f t="shared" ca="1" si="621"/>
        <v/>
      </c>
      <c r="ER505" s="433" t="str">
        <f t="shared" ca="1" si="622"/>
        <v/>
      </c>
      <c r="ES505" s="433" t="str">
        <f t="shared" ca="1" si="623"/>
        <v/>
      </c>
      <c r="ET505" s="433" t="str">
        <f t="shared" ca="1" si="624"/>
        <v/>
      </c>
      <c r="EU505" s="433" t="str">
        <f ca="1">IF(OR(CO505="",CQ505=""),"",Discipline!$P$3*CO505+Discipline!$X$3*CQ505)</f>
        <v/>
      </c>
      <c r="EV505" s="433" t="str">
        <f ca="1">IF(OR(CP505="",CR505=""),"",Discipline!$P$3*CP505+Discipline!$X$3*CR505)</f>
        <v/>
      </c>
    </row>
    <row r="506" spans="1:152" x14ac:dyDescent="0.25">
      <c r="A506" s="10" t="str">
        <f ca="1">IFERROR(RANK(order!A506,order!A$3:A$554,0),"")</f>
        <v/>
      </c>
      <c r="B506" s="10" t="str">
        <f ca="1">IFERROR(RANK(order!B506,order!B$3:B$554,0),"")</f>
        <v/>
      </c>
      <c r="C506" s="10" t="str">
        <f ca="1">IFERROR(RANK(order!C506,order!C$3:C$554,0),"")</f>
        <v/>
      </c>
      <c r="D506" s="4" t="str">
        <f ca="1">IFERROR(RANK(order!D506,order!D$3:D$554,0),"")</f>
        <v/>
      </c>
      <c r="E506" s="4" t="str">
        <f ca="1">IFERROR(RANK(order!E506,order!E$3:E$554,0),"")</f>
        <v/>
      </c>
      <c r="F506" s="4" t="str">
        <f ca="1">IFERROR(RANK(order!F506,order!F$3:F$554,0),"")</f>
        <v/>
      </c>
      <c r="G506" s="10" t="str">
        <f ca="1">IFERROR(RANK(order!G506,order!G$3:G$554,0),"")</f>
        <v/>
      </c>
      <c r="H506" s="10" t="str">
        <f ca="1">IFERROR(RANK(order!H506,order!H$3:H$554,0),"")</f>
        <v/>
      </c>
      <c r="I506" s="10" t="str">
        <f ca="1">IFERROR(RANK(order!I506,order!I$3:I$554,0),"")</f>
        <v/>
      </c>
      <c r="J506" s="4" t="str">
        <f ca="1">IFERROR(RANK(order!J506,order!J$3:J$554,0),"")</f>
        <v/>
      </c>
      <c r="K506" s="4" t="str">
        <f ca="1">IFERROR(RANK(order!K506,order!K$3:K$554,0),"")</f>
        <v/>
      </c>
      <c r="L506" s="4" t="str">
        <f ca="1">IFERROR(RANK(order!L506,order!L$3:L$554,0),"")</f>
        <v/>
      </c>
      <c r="M506" s="10" t="str">
        <f ca="1">IFERROR(RANK(order!M506,order!M$3:M$554,0),"")</f>
        <v/>
      </c>
      <c r="N506" s="10" t="str">
        <f ca="1">IFERROR(RANK(order!N506,order!N$3:N$554,0),"")</f>
        <v/>
      </c>
      <c r="O506" s="10" t="str">
        <f ca="1">IFERROR(RANK(order!O506,order!O$3:O$554,0),"")</f>
        <v/>
      </c>
      <c r="P506" s="4" t="str">
        <f ca="1">IFERROR(RANK(order!P506,order!P$3:P$554,0),"")</f>
        <v/>
      </c>
      <c r="Q506" s="4" t="str">
        <f ca="1">IFERROR(RANK(order!Q506,order!Q$3:Q$554,0),"")</f>
        <v/>
      </c>
      <c r="R506" s="4" t="str">
        <f ca="1">IFERROR(RANK(order!R506,order!R$3:R$554,0),"")</f>
        <v/>
      </c>
      <c r="S506" s="10" t="str">
        <f ca="1">IFERROR(RANK(order!S506,order!S$3:S$554,0),"")</f>
        <v/>
      </c>
      <c r="T506" s="10" t="str">
        <f ca="1">IFERROR(RANK(order!T506,order!T$3:T$554,0),"")</f>
        <v/>
      </c>
      <c r="U506" s="10" t="str">
        <f ca="1">IFERROR(RANK(order!U506,order!U$3:U$554,0),"")</f>
        <v/>
      </c>
      <c r="V506" s="4" t="str">
        <f ca="1">IFERROR(RANK(order!V506,order!V$3:V$554,0),"")</f>
        <v/>
      </c>
      <c r="W506" s="4" t="str">
        <f ca="1">IFERROR(RANK(order!W506,order!W$3:W$554,0),"")</f>
        <v/>
      </c>
      <c r="X506" s="4" t="str">
        <f ca="1">IFERROR(RANK(order!X506,order!X$3:X$554,0),"")</f>
        <v/>
      </c>
      <c r="Y506" s="10" t="str">
        <f ca="1">IFERROR(RANK(order!Y506,order!Y$3:Y$554,0),"")</f>
        <v/>
      </c>
      <c r="Z506" s="10" t="str">
        <f ca="1">IFERROR(RANK(order!Z506,order!Z$3:Z$554,0),"")</f>
        <v/>
      </c>
      <c r="AA506" s="10" t="str">
        <f ca="1">IFERROR(RANK(order!AA506,order!AA$3:AA$554,0),"")</f>
        <v/>
      </c>
      <c r="AB506" s="4" t="str">
        <f ca="1">IFERROR(RANK(order!AB506,order!AB$3:AB$554,0),"")</f>
        <v/>
      </c>
      <c r="AC506" s="4" t="str">
        <f ca="1">IFERROR(RANK(order!AC506,order!AC$3:AC$554,0),"")</f>
        <v/>
      </c>
      <c r="AD506" s="4" t="str">
        <f ca="1">IFERROR(RANK(order!AD506,order!AD$3:AD$554,0),"")</f>
        <v/>
      </c>
      <c r="AE506" s="10" t="str">
        <f ca="1">IFERROR(RANK(order!AE506,order!AE$3:AE$554,0),"")</f>
        <v/>
      </c>
      <c r="AF506" s="10" t="str">
        <f ca="1">IFERROR(RANK(order!AF506,order!AF$3:AF$554,0),"")</f>
        <v/>
      </c>
      <c r="AG506" s="10" t="str">
        <f ca="1">IFERROR(RANK(order!AG506,order!AG$3:AG$554,0),"")</f>
        <v/>
      </c>
      <c r="AH506" s="4" t="str">
        <f ca="1">IFERROR(RANK(order!AH506,order!AH$3:AH$554,0),"")</f>
        <v/>
      </c>
      <c r="AI506" s="4" t="str">
        <f ca="1">IFERROR(RANK(order!AI506,order!AI$3:AI$554,0),"")</f>
        <v/>
      </c>
      <c r="AJ506" s="4" t="str">
        <f ca="1">IFERROR(RANK(order!AJ506,order!AJ$3:AJ$554,0),"")</f>
        <v/>
      </c>
      <c r="AK506" s="10" t="str">
        <f ca="1">IFERROR(RANK(order!AK506,order!AK$3:AK$554,0),"")</f>
        <v/>
      </c>
      <c r="AL506" s="10" t="str">
        <f ca="1">IFERROR(RANK(order!AL506,order!AL$3:AL$554,0),"")</f>
        <v/>
      </c>
      <c r="AM506" s="10" t="str">
        <f ca="1">IFERROR(RANK(order!AM506,order!AM$3:AM$554,0),"")</f>
        <v/>
      </c>
      <c r="AN506" s="4" t="str">
        <f ca="1">IFERROR(RANK(order!AN506,order!AN$3:AN$554,0),"")</f>
        <v/>
      </c>
      <c r="AO506" s="4" t="str">
        <f ca="1">IFERROR(RANK(order!AO506,order!AO$3:AO$554,0),"")</f>
        <v/>
      </c>
      <c r="AP506" s="4" t="str">
        <f ca="1">IFERROR(RANK(order!AP506,order!AP$3:AP$554,0),"")</f>
        <v/>
      </c>
      <c r="AQ506" s="10" t="str">
        <f ca="1">IFERROR(RANK(order!AQ506,order!AQ$3:AQ$554,0),"")</f>
        <v/>
      </c>
      <c r="AR506" s="10" t="str">
        <f ca="1">IFERROR(RANK(order!AR506,order!AR$3:AR$554,0),"")</f>
        <v/>
      </c>
      <c r="AS506" s="10" t="str">
        <f ca="1">IFERROR(RANK(order!AS506,order!AS$3:AS$554,0),"")</f>
        <v/>
      </c>
      <c r="AT506" s="4" t="str">
        <f ca="1">IFERROR(RANK(order!AT506,order!AT$3:AT$554,0),"")</f>
        <v/>
      </c>
      <c r="AU506" s="4" t="str">
        <f ca="1">IFERROR(RANK(order!AU506,order!AU$3:AU$554,0),"")</f>
        <v/>
      </c>
      <c r="AV506" s="4" t="str">
        <f ca="1">IFERROR(RANK(order!AV506,order!AV$3:AV$554,0),"")</f>
        <v/>
      </c>
      <c r="AW506" s="10" t="str">
        <f ca="1">IFERROR(RANK(order!AW506,order!AW$3:AW$554,0),"")</f>
        <v/>
      </c>
      <c r="AX506" s="10" t="str">
        <f ca="1">IFERROR(RANK(order!AX506,order!AX$3:AX$554,0),"")</f>
        <v/>
      </c>
      <c r="AY506" s="10" t="str">
        <f ca="1">IFERROR(RANK(order!AY506,order!AY$3:AY$554,0),"")</f>
        <v/>
      </c>
      <c r="AZ506" s="4" t="str">
        <f ca="1">IFERROR(RANK(order!AZ506,order!AZ$3:AZ$554,0),"")</f>
        <v/>
      </c>
      <c r="BA506" s="4" t="str">
        <f ca="1">IFERROR(RANK(order!BA506,order!BA$3:BA$554,0),"")</f>
        <v/>
      </c>
      <c r="BB506" s="4" t="str">
        <f ca="1">IFERROR(RANK(order!BB506,order!BB$3:BB$554,0),"")</f>
        <v/>
      </c>
      <c r="BC506" s="10" t="str">
        <f ca="1">IFERROR(RANK(order!BC506,order!BC$3:BC$554,0),"")</f>
        <v/>
      </c>
      <c r="BD506" s="10" t="str">
        <f ca="1">IFERROR(RANK(order!BD506,order!BD$3:BD$554,0),"")</f>
        <v/>
      </c>
      <c r="BE506" s="10" t="str">
        <f ca="1">IFERROR(RANK(order!BE506,order!BE$3:BE$554,0),"")</f>
        <v/>
      </c>
      <c r="BF506" s="4" t="str">
        <f ca="1">IFERROR(RANK(order!BF506,order!BF$3:BF$554,0),"")</f>
        <v/>
      </c>
      <c r="BG506" s="4" t="str">
        <f ca="1">IFERROR(RANK(order!BG506,order!BG$3:BG$554,0),"")</f>
        <v/>
      </c>
      <c r="BH506" s="4" t="str">
        <f ca="1">IFERROR(RANK(order!BH506,order!BH$3:BH$554,0),"")</f>
        <v/>
      </c>
      <c r="BI506" s="10" t="str">
        <f ca="1">IFERROR(RANK(order!BI506,order!BI$3:BI$554,0),"")</f>
        <v/>
      </c>
      <c r="BJ506" s="10" t="str">
        <f ca="1">IFERROR(RANK(order!BJ506,order!BJ$3:BJ$554,0),"")</f>
        <v/>
      </c>
      <c r="BK506" s="10" t="str">
        <f ca="1">IFERROR(RANK(order!BK506,order!BK$3:BK$554,0),"")</f>
        <v/>
      </c>
      <c r="BL506" s="4" t="str">
        <f ca="1">IFERROR(RANK(order!BL506,order!BL$3:BL$554,0),"")</f>
        <v/>
      </c>
      <c r="BM506" s="4" t="str">
        <f ca="1">IFERROR(RANK(order!BM506,order!BM$3:BM$554,0),"")</f>
        <v/>
      </c>
      <c r="BN506" s="4" t="str">
        <f ca="1">IFERROR(RANK(order!BN506,order!BN$3:BN$554,0),"")</f>
        <v/>
      </c>
      <c r="BO506" s="10" t="str">
        <f ca="1">IFERROR(RANK(order!BO506,order!BO$3:BO$554,0),"")</f>
        <v/>
      </c>
      <c r="BP506" s="10" t="str">
        <f ca="1">IFERROR(RANK(order!BP506,order!BP$3:BP$554,0),"")</f>
        <v/>
      </c>
      <c r="BQ506" s="10" t="str">
        <f ca="1">IFERROR(RANK(order!BQ506,order!BQ$3:BQ$554,0),"")</f>
        <v/>
      </c>
      <c r="BR506" s="4" t="str">
        <f ca="1">IFERROR(RANK(order!BR506,order!BR$3:BR$554,0),"")</f>
        <v/>
      </c>
      <c r="BS506" s="4" t="str">
        <f ca="1">IFERROR(RANK(order!BS506,order!BS$3:BS$554,0),"")</f>
        <v/>
      </c>
      <c r="BT506" s="4" t="str">
        <f ca="1">IFERROR(RANK(order!BT506,order!BT$3:BT$554,0),"")</f>
        <v/>
      </c>
      <c r="BU506" s="95">
        <f t="shared" si="625"/>
        <v>504</v>
      </c>
      <c r="BV506" s="35" t="str">
        <f t="shared" si="626"/>
        <v>E1</v>
      </c>
      <c r="BW506" s="55">
        <f t="shared" ca="1" si="549"/>
        <v>0</v>
      </c>
      <c r="BX506" s="56" t="str">
        <f t="shared" ca="1" si="550"/>
        <v/>
      </c>
      <c r="BY506" s="56" t="str">
        <f t="shared" ca="1" si="551"/>
        <v/>
      </c>
      <c r="BZ506" s="57" t="str">
        <f t="shared" ca="1" si="552"/>
        <v/>
      </c>
      <c r="CA506" s="57" t="str">
        <f t="shared" ca="1" si="553"/>
        <v/>
      </c>
      <c r="CB506" s="58" t="str">
        <f t="shared" ca="1" si="554"/>
        <v/>
      </c>
      <c r="CC506" s="57" t="str">
        <f t="shared" ca="1" si="555"/>
        <v/>
      </c>
      <c r="CD506" s="57" t="str">
        <f t="shared" ca="1" si="556"/>
        <v/>
      </c>
      <c r="CE506" s="58" t="str">
        <f t="shared" ca="1" si="557"/>
        <v/>
      </c>
      <c r="CF506" s="59" t="str">
        <f t="shared" ca="1" si="558"/>
        <v/>
      </c>
      <c r="CG506" s="57" t="str">
        <f t="shared" ca="1" si="559"/>
        <v/>
      </c>
      <c r="CH506" s="57" t="str">
        <f t="shared" ca="1" si="560"/>
        <v/>
      </c>
      <c r="CI506" s="57" t="str">
        <f t="shared" ca="1" si="561"/>
        <v/>
      </c>
      <c r="CJ506" s="57" t="str">
        <f t="shared" ca="1" si="562"/>
        <v/>
      </c>
      <c r="CK506" s="57" t="str">
        <f t="shared" ca="1" si="563"/>
        <v/>
      </c>
      <c r="CL506" s="57" t="str">
        <f t="shared" ca="1" si="564"/>
        <v/>
      </c>
      <c r="CM506" s="57" t="str">
        <f t="shared" ca="1" si="565"/>
        <v/>
      </c>
      <c r="CN506" s="57" t="str">
        <f t="shared" ca="1" si="566"/>
        <v/>
      </c>
      <c r="CO506" s="57" t="str">
        <f t="shared" ca="1" si="567"/>
        <v/>
      </c>
      <c r="CP506" s="57" t="str">
        <f t="shared" ca="1" si="568"/>
        <v/>
      </c>
      <c r="CQ506" s="57" t="str">
        <f t="shared" ca="1" si="569"/>
        <v/>
      </c>
      <c r="CR506" s="57" t="str">
        <f t="shared" ca="1" si="570"/>
        <v/>
      </c>
      <c r="CS506" s="60" t="str">
        <f t="shared" ca="1" si="571"/>
        <v/>
      </c>
      <c r="CT506" s="60" t="str">
        <f t="shared" ca="1" si="572"/>
        <v/>
      </c>
      <c r="CU506" s="60" t="str">
        <f t="shared" ca="1" si="573"/>
        <v/>
      </c>
      <c r="CV506" s="60" t="str">
        <f t="shared" ca="1" si="574"/>
        <v/>
      </c>
      <c r="CW506" s="60" t="str">
        <f t="shared" ca="1" si="575"/>
        <v/>
      </c>
      <c r="CX506" s="60" t="str">
        <f t="shared" ca="1" si="576"/>
        <v/>
      </c>
      <c r="CY506" s="60" t="str">
        <f t="shared" ca="1" si="577"/>
        <v/>
      </c>
      <c r="CZ506" s="60" t="str">
        <f t="shared" ca="1" si="578"/>
        <v/>
      </c>
      <c r="DA506" s="65" t="str">
        <f t="shared" ca="1" si="579"/>
        <v/>
      </c>
      <c r="DB506" s="65" t="str">
        <f t="shared" ca="1" si="580"/>
        <v/>
      </c>
      <c r="DC506" s="65" t="str">
        <f t="shared" ca="1" si="581"/>
        <v/>
      </c>
      <c r="DD506" s="65" t="str">
        <f t="shared" ca="1" si="582"/>
        <v/>
      </c>
      <c r="DE506" s="65" t="str">
        <f t="shared" ca="1" si="583"/>
        <v/>
      </c>
      <c r="DF506" s="66" t="str">
        <f t="shared" ca="1" si="584"/>
        <v/>
      </c>
      <c r="DG506" s="66" t="str">
        <f t="shared" ca="1" si="585"/>
        <v/>
      </c>
      <c r="DH506" s="66" t="str">
        <f t="shared" ca="1" si="586"/>
        <v/>
      </c>
      <c r="DI506" s="66" t="str">
        <f t="shared" ca="1" si="587"/>
        <v/>
      </c>
      <c r="DJ506" s="66" t="str">
        <f t="shared" ca="1" si="588"/>
        <v/>
      </c>
      <c r="DK506" s="65" t="str">
        <f t="shared" ca="1" si="589"/>
        <v/>
      </c>
      <c r="DL506" s="65" t="str">
        <f t="shared" ca="1" si="590"/>
        <v/>
      </c>
      <c r="DM506" s="65" t="str">
        <f t="shared" ca="1" si="591"/>
        <v/>
      </c>
      <c r="DN506" s="65" t="str">
        <f t="shared" ca="1" si="592"/>
        <v/>
      </c>
      <c r="DO506" s="65" t="str">
        <f t="shared" ca="1" si="593"/>
        <v/>
      </c>
      <c r="DP506" s="65" t="str">
        <f t="shared" ca="1" si="594"/>
        <v/>
      </c>
      <c r="DQ506" s="65" t="str">
        <f t="shared" ca="1" si="595"/>
        <v/>
      </c>
      <c r="DR506" s="69" t="str">
        <f t="shared" ca="1" si="596"/>
        <v/>
      </c>
      <c r="DS506" s="69" t="str">
        <f t="shared" ca="1" si="597"/>
        <v/>
      </c>
      <c r="DT506" s="69" t="str">
        <f t="shared" ca="1" si="598"/>
        <v/>
      </c>
      <c r="DU506" s="69" t="str">
        <f t="shared" ca="1" si="599"/>
        <v/>
      </c>
      <c r="DV506" s="69" t="str">
        <f t="shared" ca="1" si="600"/>
        <v/>
      </c>
      <c r="DW506" s="69" t="str">
        <f t="shared" ca="1" si="601"/>
        <v/>
      </c>
      <c r="DX506" s="69" t="str">
        <f t="shared" ca="1" si="602"/>
        <v/>
      </c>
      <c r="DY506" s="69" t="str">
        <f t="shared" ca="1" si="603"/>
        <v/>
      </c>
      <c r="DZ506" s="72" t="str">
        <f t="shared" ca="1" si="604"/>
        <v/>
      </c>
      <c r="EA506" s="72" t="str">
        <f t="shared" ca="1" si="605"/>
        <v/>
      </c>
      <c r="EB506" s="72" t="str">
        <f t="shared" ca="1" si="606"/>
        <v/>
      </c>
      <c r="EC506" s="65" t="str">
        <f t="shared" ca="1" si="607"/>
        <v/>
      </c>
      <c r="ED506" s="65" t="str">
        <f t="shared" ca="1" si="608"/>
        <v/>
      </c>
      <c r="EE506" s="65" t="str">
        <f t="shared" ca="1" si="609"/>
        <v/>
      </c>
      <c r="EF506" s="65" t="str">
        <f t="shared" ca="1" si="610"/>
        <v/>
      </c>
      <c r="EG506" s="65" t="str">
        <f t="shared" ca="1" si="611"/>
        <v/>
      </c>
      <c r="EH506" s="65" t="str">
        <f t="shared" ca="1" si="612"/>
        <v/>
      </c>
      <c r="EI506" s="429" t="str">
        <f t="shared" ca="1" si="613"/>
        <v>No</v>
      </c>
      <c r="EJ506" s="428" t="str">
        <f t="shared" ca="1" si="614"/>
        <v/>
      </c>
      <c r="EK506" s="428" t="str">
        <f t="shared" ca="1" si="615"/>
        <v/>
      </c>
      <c r="EL506" s="65" t="str">
        <f t="shared" ca="1" si="616"/>
        <v/>
      </c>
      <c r="EM506" s="65" t="str">
        <f t="shared" ca="1" si="617"/>
        <v/>
      </c>
      <c r="EN506" s="65" t="str">
        <f t="shared" ca="1" si="618"/>
        <v/>
      </c>
      <c r="EO506" s="433" t="str">
        <f t="shared" ca="1" si="619"/>
        <v/>
      </c>
      <c r="EP506" s="433" t="str">
        <f t="shared" ca="1" si="620"/>
        <v/>
      </c>
      <c r="EQ506" s="433" t="str">
        <f t="shared" ca="1" si="621"/>
        <v/>
      </c>
      <c r="ER506" s="433" t="str">
        <f t="shared" ca="1" si="622"/>
        <v/>
      </c>
      <c r="ES506" s="433" t="str">
        <f t="shared" ca="1" si="623"/>
        <v/>
      </c>
      <c r="ET506" s="433" t="str">
        <f t="shared" ca="1" si="624"/>
        <v/>
      </c>
      <c r="EU506" s="433" t="str">
        <f ca="1">IF(OR(CO506="",CQ506=""),"",Discipline!$P$3*CO506+Discipline!$X$3*CQ506)</f>
        <v/>
      </c>
      <c r="EV506" s="433" t="str">
        <f ca="1">IF(OR(CP506="",CR506=""),"",Discipline!$P$3*CP506+Discipline!$X$3*CR506)</f>
        <v/>
      </c>
    </row>
    <row r="507" spans="1:152" x14ac:dyDescent="0.25">
      <c r="A507" s="10" t="str">
        <f ca="1">IFERROR(RANK(order!A507,order!A$3:A$554,0),"")</f>
        <v/>
      </c>
      <c r="B507" s="10" t="str">
        <f ca="1">IFERROR(RANK(order!B507,order!B$3:B$554,0),"")</f>
        <v/>
      </c>
      <c r="C507" s="10" t="str">
        <f ca="1">IFERROR(RANK(order!C507,order!C$3:C$554,0),"")</f>
        <v/>
      </c>
      <c r="D507" s="4" t="str">
        <f ca="1">IFERROR(RANK(order!D507,order!D$3:D$554,0),"")</f>
        <v/>
      </c>
      <c r="E507" s="4" t="str">
        <f ca="1">IFERROR(RANK(order!E507,order!E$3:E$554,0),"")</f>
        <v/>
      </c>
      <c r="F507" s="4" t="str">
        <f ca="1">IFERROR(RANK(order!F507,order!F$3:F$554,0),"")</f>
        <v/>
      </c>
      <c r="G507" s="10" t="str">
        <f ca="1">IFERROR(RANK(order!G507,order!G$3:G$554,0),"")</f>
        <v/>
      </c>
      <c r="H507" s="10" t="str">
        <f ca="1">IFERROR(RANK(order!H507,order!H$3:H$554,0),"")</f>
        <v/>
      </c>
      <c r="I507" s="10" t="str">
        <f ca="1">IFERROR(RANK(order!I507,order!I$3:I$554,0),"")</f>
        <v/>
      </c>
      <c r="J507" s="4" t="str">
        <f ca="1">IFERROR(RANK(order!J507,order!J$3:J$554,0),"")</f>
        <v/>
      </c>
      <c r="K507" s="4" t="str">
        <f ca="1">IFERROR(RANK(order!K507,order!K$3:K$554,0),"")</f>
        <v/>
      </c>
      <c r="L507" s="4" t="str">
        <f ca="1">IFERROR(RANK(order!L507,order!L$3:L$554,0),"")</f>
        <v/>
      </c>
      <c r="M507" s="10" t="str">
        <f ca="1">IFERROR(RANK(order!M507,order!M$3:M$554,0),"")</f>
        <v/>
      </c>
      <c r="N507" s="10" t="str">
        <f ca="1">IFERROR(RANK(order!N507,order!N$3:N$554,0),"")</f>
        <v/>
      </c>
      <c r="O507" s="10" t="str">
        <f ca="1">IFERROR(RANK(order!O507,order!O$3:O$554,0),"")</f>
        <v/>
      </c>
      <c r="P507" s="4" t="str">
        <f ca="1">IFERROR(RANK(order!P507,order!P$3:P$554,0),"")</f>
        <v/>
      </c>
      <c r="Q507" s="4" t="str">
        <f ca="1">IFERROR(RANK(order!Q507,order!Q$3:Q$554,0),"")</f>
        <v/>
      </c>
      <c r="R507" s="4" t="str">
        <f ca="1">IFERROR(RANK(order!R507,order!R$3:R$554,0),"")</f>
        <v/>
      </c>
      <c r="S507" s="10" t="str">
        <f ca="1">IFERROR(RANK(order!S507,order!S$3:S$554,0),"")</f>
        <v/>
      </c>
      <c r="T507" s="10" t="str">
        <f ca="1">IFERROR(RANK(order!T507,order!T$3:T$554,0),"")</f>
        <v/>
      </c>
      <c r="U507" s="10" t="str">
        <f ca="1">IFERROR(RANK(order!U507,order!U$3:U$554,0),"")</f>
        <v/>
      </c>
      <c r="V507" s="4" t="str">
        <f ca="1">IFERROR(RANK(order!V507,order!V$3:V$554,0),"")</f>
        <v/>
      </c>
      <c r="W507" s="4" t="str">
        <f ca="1">IFERROR(RANK(order!W507,order!W$3:W$554,0),"")</f>
        <v/>
      </c>
      <c r="X507" s="4" t="str">
        <f ca="1">IFERROR(RANK(order!X507,order!X$3:X$554,0),"")</f>
        <v/>
      </c>
      <c r="Y507" s="10" t="str">
        <f ca="1">IFERROR(RANK(order!Y507,order!Y$3:Y$554,0),"")</f>
        <v/>
      </c>
      <c r="Z507" s="10" t="str">
        <f ca="1">IFERROR(RANK(order!Z507,order!Z$3:Z$554,0),"")</f>
        <v/>
      </c>
      <c r="AA507" s="10" t="str">
        <f ca="1">IFERROR(RANK(order!AA507,order!AA$3:AA$554,0),"")</f>
        <v/>
      </c>
      <c r="AB507" s="4" t="str">
        <f ca="1">IFERROR(RANK(order!AB507,order!AB$3:AB$554,0),"")</f>
        <v/>
      </c>
      <c r="AC507" s="4" t="str">
        <f ca="1">IFERROR(RANK(order!AC507,order!AC$3:AC$554,0),"")</f>
        <v/>
      </c>
      <c r="AD507" s="4" t="str">
        <f ca="1">IFERROR(RANK(order!AD507,order!AD$3:AD$554,0),"")</f>
        <v/>
      </c>
      <c r="AE507" s="10" t="str">
        <f ca="1">IFERROR(RANK(order!AE507,order!AE$3:AE$554,0),"")</f>
        <v/>
      </c>
      <c r="AF507" s="10" t="str">
        <f ca="1">IFERROR(RANK(order!AF507,order!AF$3:AF$554,0),"")</f>
        <v/>
      </c>
      <c r="AG507" s="10" t="str">
        <f ca="1">IFERROR(RANK(order!AG507,order!AG$3:AG$554,0),"")</f>
        <v/>
      </c>
      <c r="AH507" s="4" t="str">
        <f ca="1">IFERROR(RANK(order!AH507,order!AH$3:AH$554,0),"")</f>
        <v/>
      </c>
      <c r="AI507" s="4" t="str">
        <f ca="1">IFERROR(RANK(order!AI507,order!AI$3:AI$554,0),"")</f>
        <v/>
      </c>
      <c r="AJ507" s="4" t="str">
        <f ca="1">IFERROR(RANK(order!AJ507,order!AJ$3:AJ$554,0),"")</f>
        <v/>
      </c>
      <c r="AK507" s="10" t="str">
        <f ca="1">IFERROR(RANK(order!AK507,order!AK$3:AK$554,0),"")</f>
        <v/>
      </c>
      <c r="AL507" s="10" t="str">
        <f ca="1">IFERROR(RANK(order!AL507,order!AL$3:AL$554,0),"")</f>
        <v/>
      </c>
      <c r="AM507" s="10" t="str">
        <f ca="1">IFERROR(RANK(order!AM507,order!AM$3:AM$554,0),"")</f>
        <v/>
      </c>
      <c r="AN507" s="4" t="str">
        <f ca="1">IFERROR(RANK(order!AN507,order!AN$3:AN$554,0),"")</f>
        <v/>
      </c>
      <c r="AO507" s="4" t="str">
        <f ca="1">IFERROR(RANK(order!AO507,order!AO$3:AO$554,0),"")</f>
        <v/>
      </c>
      <c r="AP507" s="4" t="str">
        <f ca="1">IFERROR(RANK(order!AP507,order!AP$3:AP$554,0),"")</f>
        <v/>
      </c>
      <c r="AQ507" s="10" t="str">
        <f ca="1">IFERROR(RANK(order!AQ507,order!AQ$3:AQ$554,0),"")</f>
        <v/>
      </c>
      <c r="AR507" s="10" t="str">
        <f ca="1">IFERROR(RANK(order!AR507,order!AR$3:AR$554,0),"")</f>
        <v/>
      </c>
      <c r="AS507" s="10" t="str">
        <f ca="1">IFERROR(RANK(order!AS507,order!AS$3:AS$554,0),"")</f>
        <v/>
      </c>
      <c r="AT507" s="4" t="str">
        <f ca="1">IFERROR(RANK(order!AT507,order!AT$3:AT$554,0),"")</f>
        <v/>
      </c>
      <c r="AU507" s="4" t="str">
        <f ca="1">IFERROR(RANK(order!AU507,order!AU$3:AU$554,0),"")</f>
        <v/>
      </c>
      <c r="AV507" s="4" t="str">
        <f ca="1">IFERROR(RANK(order!AV507,order!AV$3:AV$554,0),"")</f>
        <v/>
      </c>
      <c r="AW507" s="10" t="str">
        <f ca="1">IFERROR(RANK(order!AW507,order!AW$3:AW$554,0),"")</f>
        <v/>
      </c>
      <c r="AX507" s="10" t="str">
        <f ca="1">IFERROR(RANK(order!AX507,order!AX$3:AX$554,0),"")</f>
        <v/>
      </c>
      <c r="AY507" s="10" t="str">
        <f ca="1">IFERROR(RANK(order!AY507,order!AY$3:AY$554,0),"")</f>
        <v/>
      </c>
      <c r="AZ507" s="4" t="str">
        <f ca="1">IFERROR(RANK(order!AZ507,order!AZ$3:AZ$554,0),"")</f>
        <v/>
      </c>
      <c r="BA507" s="4" t="str">
        <f ca="1">IFERROR(RANK(order!BA507,order!BA$3:BA$554,0),"")</f>
        <v/>
      </c>
      <c r="BB507" s="4" t="str">
        <f ca="1">IFERROR(RANK(order!BB507,order!BB$3:BB$554,0),"")</f>
        <v/>
      </c>
      <c r="BC507" s="10" t="str">
        <f ca="1">IFERROR(RANK(order!BC507,order!BC$3:BC$554,0),"")</f>
        <v/>
      </c>
      <c r="BD507" s="10" t="str">
        <f ca="1">IFERROR(RANK(order!BD507,order!BD$3:BD$554,0),"")</f>
        <v/>
      </c>
      <c r="BE507" s="10" t="str">
        <f ca="1">IFERROR(RANK(order!BE507,order!BE$3:BE$554,0),"")</f>
        <v/>
      </c>
      <c r="BF507" s="4" t="str">
        <f ca="1">IFERROR(RANK(order!BF507,order!BF$3:BF$554,0),"")</f>
        <v/>
      </c>
      <c r="BG507" s="4" t="str">
        <f ca="1">IFERROR(RANK(order!BG507,order!BG$3:BG$554,0),"")</f>
        <v/>
      </c>
      <c r="BH507" s="4" t="str">
        <f ca="1">IFERROR(RANK(order!BH507,order!BH$3:BH$554,0),"")</f>
        <v/>
      </c>
      <c r="BI507" s="10" t="str">
        <f ca="1">IFERROR(RANK(order!BI507,order!BI$3:BI$554,0),"")</f>
        <v/>
      </c>
      <c r="BJ507" s="10" t="str">
        <f ca="1">IFERROR(RANK(order!BJ507,order!BJ$3:BJ$554,0),"")</f>
        <v/>
      </c>
      <c r="BK507" s="10" t="str">
        <f ca="1">IFERROR(RANK(order!BK507,order!BK$3:BK$554,0),"")</f>
        <v/>
      </c>
      <c r="BL507" s="4" t="str">
        <f ca="1">IFERROR(RANK(order!BL507,order!BL$3:BL$554,0),"")</f>
        <v/>
      </c>
      <c r="BM507" s="4" t="str">
        <f ca="1">IFERROR(RANK(order!BM507,order!BM$3:BM$554,0),"")</f>
        <v/>
      </c>
      <c r="BN507" s="4" t="str">
        <f ca="1">IFERROR(RANK(order!BN507,order!BN$3:BN$554,0),"")</f>
        <v/>
      </c>
      <c r="BO507" s="10" t="str">
        <f ca="1">IFERROR(RANK(order!BO507,order!BO$3:BO$554,0),"")</f>
        <v/>
      </c>
      <c r="BP507" s="10" t="str">
        <f ca="1">IFERROR(RANK(order!BP507,order!BP$3:BP$554,0),"")</f>
        <v/>
      </c>
      <c r="BQ507" s="10" t="str">
        <f ca="1">IFERROR(RANK(order!BQ507,order!BQ$3:BQ$554,0),"")</f>
        <v/>
      </c>
      <c r="BR507" s="4" t="str">
        <f ca="1">IFERROR(RANK(order!BR507,order!BR$3:BR$554,0),"")</f>
        <v/>
      </c>
      <c r="BS507" s="4" t="str">
        <f ca="1">IFERROR(RANK(order!BS507,order!BS$3:BS$554,0),"")</f>
        <v/>
      </c>
      <c r="BT507" s="4" t="str">
        <f ca="1">IFERROR(RANK(order!BT507,order!BT$3:BT$554,0),"")</f>
        <v/>
      </c>
      <c r="BU507" s="95">
        <f t="shared" si="625"/>
        <v>505</v>
      </c>
      <c r="BV507" s="35" t="str">
        <f t="shared" si="626"/>
        <v>E1</v>
      </c>
      <c r="BW507" s="55">
        <f t="shared" ca="1" si="549"/>
        <v>0</v>
      </c>
      <c r="BX507" s="56" t="str">
        <f t="shared" ca="1" si="550"/>
        <v/>
      </c>
      <c r="BY507" s="56" t="str">
        <f t="shared" ca="1" si="551"/>
        <v/>
      </c>
      <c r="BZ507" s="57" t="str">
        <f t="shared" ca="1" si="552"/>
        <v/>
      </c>
      <c r="CA507" s="57" t="str">
        <f t="shared" ca="1" si="553"/>
        <v/>
      </c>
      <c r="CB507" s="58" t="str">
        <f t="shared" ca="1" si="554"/>
        <v/>
      </c>
      <c r="CC507" s="57" t="str">
        <f t="shared" ca="1" si="555"/>
        <v/>
      </c>
      <c r="CD507" s="57" t="str">
        <f t="shared" ca="1" si="556"/>
        <v/>
      </c>
      <c r="CE507" s="58" t="str">
        <f t="shared" ca="1" si="557"/>
        <v/>
      </c>
      <c r="CF507" s="59" t="str">
        <f t="shared" ca="1" si="558"/>
        <v/>
      </c>
      <c r="CG507" s="57" t="str">
        <f t="shared" ca="1" si="559"/>
        <v/>
      </c>
      <c r="CH507" s="57" t="str">
        <f t="shared" ca="1" si="560"/>
        <v/>
      </c>
      <c r="CI507" s="57" t="str">
        <f t="shared" ca="1" si="561"/>
        <v/>
      </c>
      <c r="CJ507" s="57" t="str">
        <f t="shared" ca="1" si="562"/>
        <v/>
      </c>
      <c r="CK507" s="57" t="str">
        <f t="shared" ca="1" si="563"/>
        <v/>
      </c>
      <c r="CL507" s="57" t="str">
        <f t="shared" ca="1" si="564"/>
        <v/>
      </c>
      <c r="CM507" s="57" t="str">
        <f t="shared" ca="1" si="565"/>
        <v/>
      </c>
      <c r="CN507" s="57" t="str">
        <f t="shared" ca="1" si="566"/>
        <v/>
      </c>
      <c r="CO507" s="57" t="str">
        <f t="shared" ca="1" si="567"/>
        <v/>
      </c>
      <c r="CP507" s="57" t="str">
        <f t="shared" ca="1" si="568"/>
        <v/>
      </c>
      <c r="CQ507" s="57" t="str">
        <f t="shared" ca="1" si="569"/>
        <v/>
      </c>
      <c r="CR507" s="57" t="str">
        <f t="shared" ca="1" si="570"/>
        <v/>
      </c>
      <c r="CS507" s="60" t="str">
        <f t="shared" ca="1" si="571"/>
        <v/>
      </c>
      <c r="CT507" s="60" t="str">
        <f t="shared" ca="1" si="572"/>
        <v/>
      </c>
      <c r="CU507" s="60" t="str">
        <f t="shared" ca="1" si="573"/>
        <v/>
      </c>
      <c r="CV507" s="60" t="str">
        <f t="shared" ca="1" si="574"/>
        <v/>
      </c>
      <c r="CW507" s="60" t="str">
        <f t="shared" ca="1" si="575"/>
        <v/>
      </c>
      <c r="CX507" s="60" t="str">
        <f t="shared" ca="1" si="576"/>
        <v/>
      </c>
      <c r="CY507" s="60" t="str">
        <f t="shared" ca="1" si="577"/>
        <v/>
      </c>
      <c r="CZ507" s="60" t="str">
        <f t="shared" ca="1" si="578"/>
        <v/>
      </c>
      <c r="DA507" s="65" t="str">
        <f t="shared" ca="1" si="579"/>
        <v/>
      </c>
      <c r="DB507" s="65" t="str">
        <f t="shared" ca="1" si="580"/>
        <v/>
      </c>
      <c r="DC507" s="65" t="str">
        <f t="shared" ca="1" si="581"/>
        <v/>
      </c>
      <c r="DD507" s="65" t="str">
        <f t="shared" ca="1" si="582"/>
        <v/>
      </c>
      <c r="DE507" s="65" t="str">
        <f t="shared" ca="1" si="583"/>
        <v/>
      </c>
      <c r="DF507" s="66" t="str">
        <f t="shared" ca="1" si="584"/>
        <v/>
      </c>
      <c r="DG507" s="66" t="str">
        <f t="shared" ca="1" si="585"/>
        <v/>
      </c>
      <c r="DH507" s="66" t="str">
        <f t="shared" ca="1" si="586"/>
        <v/>
      </c>
      <c r="DI507" s="66" t="str">
        <f t="shared" ca="1" si="587"/>
        <v/>
      </c>
      <c r="DJ507" s="66" t="str">
        <f t="shared" ca="1" si="588"/>
        <v/>
      </c>
      <c r="DK507" s="65" t="str">
        <f t="shared" ca="1" si="589"/>
        <v/>
      </c>
      <c r="DL507" s="65" t="str">
        <f t="shared" ca="1" si="590"/>
        <v/>
      </c>
      <c r="DM507" s="65" t="str">
        <f t="shared" ca="1" si="591"/>
        <v/>
      </c>
      <c r="DN507" s="65" t="str">
        <f t="shared" ca="1" si="592"/>
        <v/>
      </c>
      <c r="DO507" s="65" t="str">
        <f t="shared" ca="1" si="593"/>
        <v/>
      </c>
      <c r="DP507" s="65" t="str">
        <f t="shared" ca="1" si="594"/>
        <v/>
      </c>
      <c r="DQ507" s="65" t="str">
        <f t="shared" ca="1" si="595"/>
        <v/>
      </c>
      <c r="DR507" s="69" t="str">
        <f t="shared" ca="1" si="596"/>
        <v/>
      </c>
      <c r="DS507" s="69" t="str">
        <f t="shared" ca="1" si="597"/>
        <v/>
      </c>
      <c r="DT507" s="69" t="str">
        <f t="shared" ca="1" si="598"/>
        <v/>
      </c>
      <c r="DU507" s="69" t="str">
        <f t="shared" ca="1" si="599"/>
        <v/>
      </c>
      <c r="DV507" s="69" t="str">
        <f t="shared" ca="1" si="600"/>
        <v/>
      </c>
      <c r="DW507" s="69" t="str">
        <f t="shared" ca="1" si="601"/>
        <v/>
      </c>
      <c r="DX507" s="69" t="str">
        <f t="shared" ca="1" si="602"/>
        <v/>
      </c>
      <c r="DY507" s="69" t="str">
        <f t="shared" ca="1" si="603"/>
        <v/>
      </c>
      <c r="DZ507" s="72" t="str">
        <f t="shared" ca="1" si="604"/>
        <v/>
      </c>
      <c r="EA507" s="72" t="str">
        <f t="shared" ca="1" si="605"/>
        <v/>
      </c>
      <c r="EB507" s="72" t="str">
        <f t="shared" ca="1" si="606"/>
        <v/>
      </c>
      <c r="EC507" s="65" t="str">
        <f t="shared" ca="1" si="607"/>
        <v/>
      </c>
      <c r="ED507" s="65" t="str">
        <f t="shared" ca="1" si="608"/>
        <v/>
      </c>
      <c r="EE507" s="65" t="str">
        <f t="shared" ca="1" si="609"/>
        <v/>
      </c>
      <c r="EF507" s="65" t="str">
        <f t="shared" ca="1" si="610"/>
        <v/>
      </c>
      <c r="EG507" s="65" t="str">
        <f t="shared" ca="1" si="611"/>
        <v/>
      </c>
      <c r="EH507" s="65" t="str">
        <f t="shared" ca="1" si="612"/>
        <v/>
      </c>
      <c r="EI507" s="429" t="str">
        <f t="shared" ca="1" si="613"/>
        <v>No</v>
      </c>
      <c r="EJ507" s="428" t="str">
        <f t="shared" ca="1" si="614"/>
        <v/>
      </c>
      <c r="EK507" s="428" t="str">
        <f t="shared" ca="1" si="615"/>
        <v/>
      </c>
      <c r="EL507" s="65" t="str">
        <f t="shared" ca="1" si="616"/>
        <v/>
      </c>
      <c r="EM507" s="65" t="str">
        <f t="shared" ca="1" si="617"/>
        <v/>
      </c>
      <c r="EN507" s="65" t="str">
        <f t="shared" ca="1" si="618"/>
        <v/>
      </c>
      <c r="EO507" s="433" t="str">
        <f t="shared" ca="1" si="619"/>
        <v/>
      </c>
      <c r="EP507" s="433" t="str">
        <f t="shared" ca="1" si="620"/>
        <v/>
      </c>
      <c r="EQ507" s="433" t="str">
        <f t="shared" ca="1" si="621"/>
        <v/>
      </c>
      <c r="ER507" s="433" t="str">
        <f t="shared" ca="1" si="622"/>
        <v/>
      </c>
      <c r="ES507" s="433" t="str">
        <f t="shared" ca="1" si="623"/>
        <v/>
      </c>
      <c r="ET507" s="433" t="str">
        <f t="shared" ca="1" si="624"/>
        <v/>
      </c>
      <c r="EU507" s="433" t="str">
        <f ca="1">IF(OR(CO507="",CQ507=""),"",Discipline!$P$3*CO507+Discipline!$X$3*CQ507)</f>
        <v/>
      </c>
      <c r="EV507" s="433" t="str">
        <f ca="1">IF(OR(CP507="",CR507=""),"",Discipline!$P$3*CP507+Discipline!$X$3*CR507)</f>
        <v/>
      </c>
    </row>
    <row r="508" spans="1:152" x14ac:dyDescent="0.25">
      <c r="A508" s="10" t="str">
        <f ca="1">IFERROR(RANK(order!A508,order!A$3:A$554,0),"")</f>
        <v/>
      </c>
      <c r="B508" s="10" t="str">
        <f ca="1">IFERROR(RANK(order!B508,order!B$3:B$554,0),"")</f>
        <v/>
      </c>
      <c r="C508" s="10" t="str">
        <f ca="1">IFERROR(RANK(order!C508,order!C$3:C$554,0),"")</f>
        <v/>
      </c>
      <c r="D508" s="4" t="str">
        <f ca="1">IFERROR(RANK(order!D508,order!D$3:D$554,0),"")</f>
        <v/>
      </c>
      <c r="E508" s="4" t="str">
        <f ca="1">IFERROR(RANK(order!E508,order!E$3:E$554,0),"")</f>
        <v/>
      </c>
      <c r="F508" s="4" t="str">
        <f ca="1">IFERROR(RANK(order!F508,order!F$3:F$554,0),"")</f>
        <v/>
      </c>
      <c r="G508" s="10" t="str">
        <f ca="1">IFERROR(RANK(order!G508,order!G$3:G$554,0),"")</f>
        <v/>
      </c>
      <c r="H508" s="10" t="str">
        <f ca="1">IFERROR(RANK(order!H508,order!H$3:H$554,0),"")</f>
        <v/>
      </c>
      <c r="I508" s="10" t="str">
        <f ca="1">IFERROR(RANK(order!I508,order!I$3:I$554,0),"")</f>
        <v/>
      </c>
      <c r="J508" s="4" t="str">
        <f ca="1">IFERROR(RANK(order!J508,order!J$3:J$554,0),"")</f>
        <v/>
      </c>
      <c r="K508" s="4" t="str">
        <f ca="1">IFERROR(RANK(order!K508,order!K$3:K$554,0),"")</f>
        <v/>
      </c>
      <c r="L508" s="4" t="str">
        <f ca="1">IFERROR(RANK(order!L508,order!L$3:L$554,0),"")</f>
        <v/>
      </c>
      <c r="M508" s="10" t="str">
        <f ca="1">IFERROR(RANK(order!M508,order!M$3:M$554,0),"")</f>
        <v/>
      </c>
      <c r="N508" s="10" t="str">
        <f ca="1">IFERROR(RANK(order!N508,order!N$3:N$554,0),"")</f>
        <v/>
      </c>
      <c r="O508" s="10" t="str">
        <f ca="1">IFERROR(RANK(order!O508,order!O$3:O$554,0),"")</f>
        <v/>
      </c>
      <c r="P508" s="4" t="str">
        <f ca="1">IFERROR(RANK(order!P508,order!P$3:P$554,0),"")</f>
        <v/>
      </c>
      <c r="Q508" s="4" t="str">
        <f ca="1">IFERROR(RANK(order!Q508,order!Q$3:Q$554,0),"")</f>
        <v/>
      </c>
      <c r="R508" s="4" t="str">
        <f ca="1">IFERROR(RANK(order!R508,order!R$3:R$554,0),"")</f>
        <v/>
      </c>
      <c r="S508" s="10" t="str">
        <f ca="1">IFERROR(RANK(order!S508,order!S$3:S$554,0),"")</f>
        <v/>
      </c>
      <c r="T508" s="10" t="str">
        <f ca="1">IFERROR(RANK(order!T508,order!T$3:T$554,0),"")</f>
        <v/>
      </c>
      <c r="U508" s="10" t="str">
        <f ca="1">IFERROR(RANK(order!U508,order!U$3:U$554,0),"")</f>
        <v/>
      </c>
      <c r="V508" s="4" t="str">
        <f ca="1">IFERROR(RANK(order!V508,order!V$3:V$554,0),"")</f>
        <v/>
      </c>
      <c r="W508" s="4" t="str">
        <f ca="1">IFERROR(RANK(order!W508,order!W$3:W$554,0),"")</f>
        <v/>
      </c>
      <c r="X508" s="4" t="str">
        <f ca="1">IFERROR(RANK(order!X508,order!X$3:X$554,0),"")</f>
        <v/>
      </c>
      <c r="Y508" s="10" t="str">
        <f ca="1">IFERROR(RANK(order!Y508,order!Y$3:Y$554,0),"")</f>
        <v/>
      </c>
      <c r="Z508" s="10" t="str">
        <f ca="1">IFERROR(RANK(order!Z508,order!Z$3:Z$554,0),"")</f>
        <v/>
      </c>
      <c r="AA508" s="10" t="str">
        <f ca="1">IFERROR(RANK(order!AA508,order!AA$3:AA$554,0),"")</f>
        <v/>
      </c>
      <c r="AB508" s="4" t="str">
        <f ca="1">IFERROR(RANK(order!AB508,order!AB$3:AB$554,0),"")</f>
        <v/>
      </c>
      <c r="AC508" s="4" t="str">
        <f ca="1">IFERROR(RANK(order!AC508,order!AC$3:AC$554,0),"")</f>
        <v/>
      </c>
      <c r="AD508" s="4" t="str">
        <f ca="1">IFERROR(RANK(order!AD508,order!AD$3:AD$554,0),"")</f>
        <v/>
      </c>
      <c r="AE508" s="10" t="str">
        <f ca="1">IFERROR(RANK(order!AE508,order!AE$3:AE$554,0),"")</f>
        <v/>
      </c>
      <c r="AF508" s="10" t="str">
        <f ca="1">IFERROR(RANK(order!AF508,order!AF$3:AF$554,0),"")</f>
        <v/>
      </c>
      <c r="AG508" s="10" t="str">
        <f ca="1">IFERROR(RANK(order!AG508,order!AG$3:AG$554,0),"")</f>
        <v/>
      </c>
      <c r="AH508" s="4" t="str">
        <f ca="1">IFERROR(RANK(order!AH508,order!AH$3:AH$554,0),"")</f>
        <v/>
      </c>
      <c r="AI508" s="4" t="str">
        <f ca="1">IFERROR(RANK(order!AI508,order!AI$3:AI$554,0),"")</f>
        <v/>
      </c>
      <c r="AJ508" s="4" t="str">
        <f ca="1">IFERROR(RANK(order!AJ508,order!AJ$3:AJ$554,0),"")</f>
        <v/>
      </c>
      <c r="AK508" s="10" t="str">
        <f ca="1">IFERROR(RANK(order!AK508,order!AK$3:AK$554,0),"")</f>
        <v/>
      </c>
      <c r="AL508" s="10" t="str">
        <f ca="1">IFERROR(RANK(order!AL508,order!AL$3:AL$554,0),"")</f>
        <v/>
      </c>
      <c r="AM508" s="10" t="str">
        <f ca="1">IFERROR(RANK(order!AM508,order!AM$3:AM$554,0),"")</f>
        <v/>
      </c>
      <c r="AN508" s="4" t="str">
        <f ca="1">IFERROR(RANK(order!AN508,order!AN$3:AN$554,0),"")</f>
        <v/>
      </c>
      <c r="AO508" s="4" t="str">
        <f ca="1">IFERROR(RANK(order!AO508,order!AO$3:AO$554,0),"")</f>
        <v/>
      </c>
      <c r="AP508" s="4" t="str">
        <f ca="1">IFERROR(RANK(order!AP508,order!AP$3:AP$554,0),"")</f>
        <v/>
      </c>
      <c r="AQ508" s="10" t="str">
        <f ca="1">IFERROR(RANK(order!AQ508,order!AQ$3:AQ$554,0),"")</f>
        <v/>
      </c>
      <c r="AR508" s="10" t="str">
        <f ca="1">IFERROR(RANK(order!AR508,order!AR$3:AR$554,0),"")</f>
        <v/>
      </c>
      <c r="AS508" s="10" t="str">
        <f ca="1">IFERROR(RANK(order!AS508,order!AS$3:AS$554,0),"")</f>
        <v/>
      </c>
      <c r="AT508" s="4" t="str">
        <f ca="1">IFERROR(RANK(order!AT508,order!AT$3:AT$554,0),"")</f>
        <v/>
      </c>
      <c r="AU508" s="4" t="str">
        <f ca="1">IFERROR(RANK(order!AU508,order!AU$3:AU$554,0),"")</f>
        <v/>
      </c>
      <c r="AV508" s="4" t="str">
        <f ca="1">IFERROR(RANK(order!AV508,order!AV$3:AV$554,0),"")</f>
        <v/>
      </c>
      <c r="AW508" s="10" t="str">
        <f ca="1">IFERROR(RANK(order!AW508,order!AW$3:AW$554,0),"")</f>
        <v/>
      </c>
      <c r="AX508" s="10" t="str">
        <f ca="1">IFERROR(RANK(order!AX508,order!AX$3:AX$554,0),"")</f>
        <v/>
      </c>
      <c r="AY508" s="10" t="str">
        <f ca="1">IFERROR(RANK(order!AY508,order!AY$3:AY$554,0),"")</f>
        <v/>
      </c>
      <c r="AZ508" s="4" t="str">
        <f ca="1">IFERROR(RANK(order!AZ508,order!AZ$3:AZ$554,0),"")</f>
        <v/>
      </c>
      <c r="BA508" s="4" t="str">
        <f ca="1">IFERROR(RANK(order!BA508,order!BA$3:BA$554,0),"")</f>
        <v/>
      </c>
      <c r="BB508" s="4" t="str">
        <f ca="1">IFERROR(RANK(order!BB508,order!BB$3:BB$554,0),"")</f>
        <v/>
      </c>
      <c r="BC508" s="10" t="str">
        <f ca="1">IFERROR(RANK(order!BC508,order!BC$3:BC$554,0),"")</f>
        <v/>
      </c>
      <c r="BD508" s="10" t="str">
        <f ca="1">IFERROR(RANK(order!BD508,order!BD$3:BD$554,0),"")</f>
        <v/>
      </c>
      <c r="BE508" s="10" t="str">
        <f ca="1">IFERROR(RANK(order!BE508,order!BE$3:BE$554,0),"")</f>
        <v/>
      </c>
      <c r="BF508" s="4" t="str">
        <f ca="1">IFERROR(RANK(order!BF508,order!BF$3:BF$554,0),"")</f>
        <v/>
      </c>
      <c r="BG508" s="4" t="str">
        <f ca="1">IFERROR(RANK(order!BG508,order!BG$3:BG$554,0),"")</f>
        <v/>
      </c>
      <c r="BH508" s="4" t="str">
        <f ca="1">IFERROR(RANK(order!BH508,order!BH$3:BH$554,0),"")</f>
        <v/>
      </c>
      <c r="BI508" s="10" t="str">
        <f ca="1">IFERROR(RANK(order!BI508,order!BI$3:BI$554,0),"")</f>
        <v/>
      </c>
      <c r="BJ508" s="10" t="str">
        <f ca="1">IFERROR(RANK(order!BJ508,order!BJ$3:BJ$554,0),"")</f>
        <v/>
      </c>
      <c r="BK508" s="10" t="str">
        <f ca="1">IFERROR(RANK(order!BK508,order!BK$3:BK$554,0),"")</f>
        <v/>
      </c>
      <c r="BL508" s="4" t="str">
        <f ca="1">IFERROR(RANK(order!BL508,order!BL$3:BL$554,0),"")</f>
        <v/>
      </c>
      <c r="BM508" s="4" t="str">
        <f ca="1">IFERROR(RANK(order!BM508,order!BM$3:BM$554,0),"")</f>
        <v/>
      </c>
      <c r="BN508" s="4" t="str">
        <f ca="1">IFERROR(RANK(order!BN508,order!BN$3:BN$554,0),"")</f>
        <v/>
      </c>
      <c r="BO508" s="10" t="str">
        <f ca="1">IFERROR(RANK(order!BO508,order!BO$3:BO$554,0),"")</f>
        <v/>
      </c>
      <c r="BP508" s="10" t="str">
        <f ca="1">IFERROR(RANK(order!BP508,order!BP$3:BP$554,0),"")</f>
        <v/>
      </c>
      <c r="BQ508" s="10" t="str">
        <f ca="1">IFERROR(RANK(order!BQ508,order!BQ$3:BQ$554,0),"")</f>
        <v/>
      </c>
      <c r="BR508" s="4" t="str">
        <f ca="1">IFERROR(RANK(order!BR508,order!BR$3:BR$554,0),"")</f>
        <v/>
      </c>
      <c r="BS508" s="4" t="str">
        <f ca="1">IFERROR(RANK(order!BS508,order!BS$3:BS$554,0),"")</f>
        <v/>
      </c>
      <c r="BT508" s="4" t="str">
        <f ca="1">IFERROR(RANK(order!BT508,order!BT$3:BT$554,0),"")</f>
        <v/>
      </c>
      <c r="BU508" s="95">
        <f t="shared" si="625"/>
        <v>506</v>
      </c>
      <c r="BV508" s="35" t="str">
        <f t="shared" si="626"/>
        <v>E1</v>
      </c>
      <c r="BW508" s="55">
        <f t="shared" ca="1" si="549"/>
        <v>0</v>
      </c>
      <c r="BX508" s="56" t="str">
        <f t="shared" ca="1" si="550"/>
        <v/>
      </c>
      <c r="BY508" s="56" t="str">
        <f t="shared" ca="1" si="551"/>
        <v/>
      </c>
      <c r="BZ508" s="57" t="str">
        <f t="shared" ca="1" si="552"/>
        <v/>
      </c>
      <c r="CA508" s="57" t="str">
        <f t="shared" ca="1" si="553"/>
        <v/>
      </c>
      <c r="CB508" s="58" t="str">
        <f t="shared" ca="1" si="554"/>
        <v/>
      </c>
      <c r="CC508" s="57" t="str">
        <f t="shared" ca="1" si="555"/>
        <v/>
      </c>
      <c r="CD508" s="57" t="str">
        <f t="shared" ca="1" si="556"/>
        <v/>
      </c>
      <c r="CE508" s="58" t="str">
        <f t="shared" ca="1" si="557"/>
        <v/>
      </c>
      <c r="CF508" s="59" t="str">
        <f t="shared" ca="1" si="558"/>
        <v/>
      </c>
      <c r="CG508" s="57" t="str">
        <f t="shared" ca="1" si="559"/>
        <v/>
      </c>
      <c r="CH508" s="57" t="str">
        <f t="shared" ca="1" si="560"/>
        <v/>
      </c>
      <c r="CI508" s="57" t="str">
        <f t="shared" ca="1" si="561"/>
        <v/>
      </c>
      <c r="CJ508" s="57" t="str">
        <f t="shared" ca="1" si="562"/>
        <v/>
      </c>
      <c r="CK508" s="57" t="str">
        <f t="shared" ca="1" si="563"/>
        <v/>
      </c>
      <c r="CL508" s="57" t="str">
        <f t="shared" ca="1" si="564"/>
        <v/>
      </c>
      <c r="CM508" s="57" t="str">
        <f t="shared" ca="1" si="565"/>
        <v/>
      </c>
      <c r="CN508" s="57" t="str">
        <f t="shared" ca="1" si="566"/>
        <v/>
      </c>
      <c r="CO508" s="57" t="str">
        <f t="shared" ca="1" si="567"/>
        <v/>
      </c>
      <c r="CP508" s="57" t="str">
        <f t="shared" ca="1" si="568"/>
        <v/>
      </c>
      <c r="CQ508" s="57" t="str">
        <f t="shared" ca="1" si="569"/>
        <v/>
      </c>
      <c r="CR508" s="57" t="str">
        <f t="shared" ca="1" si="570"/>
        <v/>
      </c>
      <c r="CS508" s="60" t="str">
        <f t="shared" ca="1" si="571"/>
        <v/>
      </c>
      <c r="CT508" s="60" t="str">
        <f t="shared" ca="1" si="572"/>
        <v/>
      </c>
      <c r="CU508" s="60" t="str">
        <f t="shared" ca="1" si="573"/>
        <v/>
      </c>
      <c r="CV508" s="60" t="str">
        <f t="shared" ca="1" si="574"/>
        <v/>
      </c>
      <c r="CW508" s="60" t="str">
        <f t="shared" ca="1" si="575"/>
        <v/>
      </c>
      <c r="CX508" s="60" t="str">
        <f t="shared" ca="1" si="576"/>
        <v/>
      </c>
      <c r="CY508" s="60" t="str">
        <f t="shared" ca="1" si="577"/>
        <v/>
      </c>
      <c r="CZ508" s="60" t="str">
        <f t="shared" ca="1" si="578"/>
        <v/>
      </c>
      <c r="DA508" s="65" t="str">
        <f t="shared" ca="1" si="579"/>
        <v/>
      </c>
      <c r="DB508" s="65" t="str">
        <f t="shared" ca="1" si="580"/>
        <v/>
      </c>
      <c r="DC508" s="65" t="str">
        <f t="shared" ca="1" si="581"/>
        <v/>
      </c>
      <c r="DD508" s="65" t="str">
        <f t="shared" ca="1" si="582"/>
        <v/>
      </c>
      <c r="DE508" s="65" t="str">
        <f t="shared" ca="1" si="583"/>
        <v/>
      </c>
      <c r="DF508" s="66" t="str">
        <f t="shared" ca="1" si="584"/>
        <v/>
      </c>
      <c r="DG508" s="66" t="str">
        <f t="shared" ca="1" si="585"/>
        <v/>
      </c>
      <c r="DH508" s="66" t="str">
        <f t="shared" ca="1" si="586"/>
        <v/>
      </c>
      <c r="DI508" s="66" t="str">
        <f t="shared" ca="1" si="587"/>
        <v/>
      </c>
      <c r="DJ508" s="66" t="str">
        <f t="shared" ca="1" si="588"/>
        <v/>
      </c>
      <c r="DK508" s="65" t="str">
        <f t="shared" ca="1" si="589"/>
        <v/>
      </c>
      <c r="DL508" s="65" t="str">
        <f t="shared" ca="1" si="590"/>
        <v/>
      </c>
      <c r="DM508" s="65" t="str">
        <f t="shared" ca="1" si="591"/>
        <v/>
      </c>
      <c r="DN508" s="65" t="str">
        <f t="shared" ca="1" si="592"/>
        <v/>
      </c>
      <c r="DO508" s="65" t="str">
        <f t="shared" ca="1" si="593"/>
        <v/>
      </c>
      <c r="DP508" s="65" t="str">
        <f t="shared" ca="1" si="594"/>
        <v/>
      </c>
      <c r="DQ508" s="65" t="str">
        <f t="shared" ca="1" si="595"/>
        <v/>
      </c>
      <c r="DR508" s="69" t="str">
        <f t="shared" ca="1" si="596"/>
        <v/>
      </c>
      <c r="DS508" s="69" t="str">
        <f t="shared" ca="1" si="597"/>
        <v/>
      </c>
      <c r="DT508" s="69" t="str">
        <f t="shared" ca="1" si="598"/>
        <v/>
      </c>
      <c r="DU508" s="69" t="str">
        <f t="shared" ca="1" si="599"/>
        <v/>
      </c>
      <c r="DV508" s="69" t="str">
        <f t="shared" ca="1" si="600"/>
        <v/>
      </c>
      <c r="DW508" s="69" t="str">
        <f t="shared" ca="1" si="601"/>
        <v/>
      </c>
      <c r="DX508" s="69" t="str">
        <f t="shared" ca="1" si="602"/>
        <v/>
      </c>
      <c r="DY508" s="69" t="str">
        <f t="shared" ca="1" si="603"/>
        <v/>
      </c>
      <c r="DZ508" s="72" t="str">
        <f t="shared" ca="1" si="604"/>
        <v/>
      </c>
      <c r="EA508" s="72" t="str">
        <f t="shared" ca="1" si="605"/>
        <v/>
      </c>
      <c r="EB508" s="72" t="str">
        <f t="shared" ca="1" si="606"/>
        <v/>
      </c>
      <c r="EC508" s="65" t="str">
        <f t="shared" ca="1" si="607"/>
        <v/>
      </c>
      <c r="ED508" s="65" t="str">
        <f t="shared" ca="1" si="608"/>
        <v/>
      </c>
      <c r="EE508" s="65" t="str">
        <f t="shared" ca="1" si="609"/>
        <v/>
      </c>
      <c r="EF508" s="65" t="str">
        <f t="shared" ca="1" si="610"/>
        <v/>
      </c>
      <c r="EG508" s="65" t="str">
        <f t="shared" ca="1" si="611"/>
        <v/>
      </c>
      <c r="EH508" s="65" t="str">
        <f t="shared" ca="1" si="612"/>
        <v/>
      </c>
      <c r="EI508" s="429" t="str">
        <f t="shared" ca="1" si="613"/>
        <v>No</v>
      </c>
      <c r="EJ508" s="428" t="str">
        <f t="shared" ca="1" si="614"/>
        <v/>
      </c>
      <c r="EK508" s="428" t="str">
        <f t="shared" ca="1" si="615"/>
        <v/>
      </c>
      <c r="EL508" s="65" t="str">
        <f t="shared" ca="1" si="616"/>
        <v/>
      </c>
      <c r="EM508" s="65" t="str">
        <f t="shared" ca="1" si="617"/>
        <v/>
      </c>
      <c r="EN508" s="65" t="str">
        <f t="shared" ca="1" si="618"/>
        <v/>
      </c>
      <c r="EO508" s="433" t="str">
        <f t="shared" ca="1" si="619"/>
        <v/>
      </c>
      <c r="EP508" s="433" t="str">
        <f t="shared" ca="1" si="620"/>
        <v/>
      </c>
      <c r="EQ508" s="433" t="str">
        <f t="shared" ca="1" si="621"/>
        <v/>
      </c>
      <c r="ER508" s="433" t="str">
        <f t="shared" ca="1" si="622"/>
        <v/>
      </c>
      <c r="ES508" s="433" t="str">
        <f t="shared" ca="1" si="623"/>
        <v/>
      </c>
      <c r="ET508" s="433" t="str">
        <f t="shared" ca="1" si="624"/>
        <v/>
      </c>
      <c r="EU508" s="433" t="str">
        <f ca="1">IF(OR(CO508="",CQ508=""),"",Discipline!$P$3*CO508+Discipline!$X$3*CQ508)</f>
        <v/>
      </c>
      <c r="EV508" s="433" t="str">
        <f ca="1">IF(OR(CP508="",CR508=""),"",Discipline!$P$3*CP508+Discipline!$X$3*CR508)</f>
        <v/>
      </c>
    </row>
    <row r="509" spans="1:152" x14ac:dyDescent="0.25">
      <c r="A509" s="10" t="str">
        <f ca="1">IFERROR(RANK(order!A509,order!A$3:A$554,0),"")</f>
        <v/>
      </c>
      <c r="B509" s="10" t="str">
        <f ca="1">IFERROR(RANK(order!B509,order!B$3:B$554,0),"")</f>
        <v/>
      </c>
      <c r="C509" s="10" t="str">
        <f ca="1">IFERROR(RANK(order!C509,order!C$3:C$554,0),"")</f>
        <v/>
      </c>
      <c r="D509" s="4" t="str">
        <f ca="1">IFERROR(RANK(order!D509,order!D$3:D$554,0),"")</f>
        <v/>
      </c>
      <c r="E509" s="4" t="str">
        <f ca="1">IFERROR(RANK(order!E509,order!E$3:E$554,0),"")</f>
        <v/>
      </c>
      <c r="F509" s="4" t="str">
        <f ca="1">IFERROR(RANK(order!F509,order!F$3:F$554,0),"")</f>
        <v/>
      </c>
      <c r="G509" s="10" t="str">
        <f ca="1">IFERROR(RANK(order!G509,order!G$3:G$554,0),"")</f>
        <v/>
      </c>
      <c r="H509" s="10" t="str">
        <f ca="1">IFERROR(RANK(order!H509,order!H$3:H$554,0),"")</f>
        <v/>
      </c>
      <c r="I509" s="10" t="str">
        <f ca="1">IFERROR(RANK(order!I509,order!I$3:I$554,0),"")</f>
        <v/>
      </c>
      <c r="J509" s="4" t="str">
        <f ca="1">IFERROR(RANK(order!J509,order!J$3:J$554,0),"")</f>
        <v/>
      </c>
      <c r="K509" s="4" t="str">
        <f ca="1">IFERROR(RANK(order!K509,order!K$3:K$554,0),"")</f>
        <v/>
      </c>
      <c r="L509" s="4" t="str">
        <f ca="1">IFERROR(RANK(order!L509,order!L$3:L$554,0),"")</f>
        <v/>
      </c>
      <c r="M509" s="10" t="str">
        <f ca="1">IFERROR(RANK(order!M509,order!M$3:M$554,0),"")</f>
        <v/>
      </c>
      <c r="N509" s="10" t="str">
        <f ca="1">IFERROR(RANK(order!N509,order!N$3:N$554,0),"")</f>
        <v/>
      </c>
      <c r="O509" s="10" t="str">
        <f ca="1">IFERROR(RANK(order!O509,order!O$3:O$554,0),"")</f>
        <v/>
      </c>
      <c r="P509" s="4" t="str">
        <f ca="1">IFERROR(RANK(order!P509,order!P$3:P$554,0),"")</f>
        <v/>
      </c>
      <c r="Q509" s="4" t="str">
        <f ca="1">IFERROR(RANK(order!Q509,order!Q$3:Q$554,0),"")</f>
        <v/>
      </c>
      <c r="R509" s="4" t="str">
        <f ca="1">IFERROR(RANK(order!R509,order!R$3:R$554,0),"")</f>
        <v/>
      </c>
      <c r="S509" s="10" t="str">
        <f ca="1">IFERROR(RANK(order!S509,order!S$3:S$554,0),"")</f>
        <v/>
      </c>
      <c r="T509" s="10" t="str">
        <f ca="1">IFERROR(RANK(order!T509,order!T$3:T$554,0),"")</f>
        <v/>
      </c>
      <c r="U509" s="10" t="str">
        <f ca="1">IFERROR(RANK(order!U509,order!U$3:U$554,0),"")</f>
        <v/>
      </c>
      <c r="V509" s="4" t="str">
        <f ca="1">IFERROR(RANK(order!V509,order!V$3:V$554,0),"")</f>
        <v/>
      </c>
      <c r="W509" s="4" t="str">
        <f ca="1">IFERROR(RANK(order!W509,order!W$3:W$554,0),"")</f>
        <v/>
      </c>
      <c r="X509" s="4" t="str">
        <f ca="1">IFERROR(RANK(order!X509,order!X$3:X$554,0),"")</f>
        <v/>
      </c>
      <c r="Y509" s="10" t="str">
        <f ca="1">IFERROR(RANK(order!Y509,order!Y$3:Y$554,0),"")</f>
        <v/>
      </c>
      <c r="Z509" s="10" t="str">
        <f ca="1">IFERROR(RANK(order!Z509,order!Z$3:Z$554,0),"")</f>
        <v/>
      </c>
      <c r="AA509" s="10" t="str">
        <f ca="1">IFERROR(RANK(order!AA509,order!AA$3:AA$554,0),"")</f>
        <v/>
      </c>
      <c r="AB509" s="4" t="str">
        <f ca="1">IFERROR(RANK(order!AB509,order!AB$3:AB$554,0),"")</f>
        <v/>
      </c>
      <c r="AC509" s="4" t="str">
        <f ca="1">IFERROR(RANK(order!AC509,order!AC$3:AC$554,0),"")</f>
        <v/>
      </c>
      <c r="AD509" s="4" t="str">
        <f ca="1">IFERROR(RANK(order!AD509,order!AD$3:AD$554,0),"")</f>
        <v/>
      </c>
      <c r="AE509" s="10" t="str">
        <f ca="1">IFERROR(RANK(order!AE509,order!AE$3:AE$554,0),"")</f>
        <v/>
      </c>
      <c r="AF509" s="10" t="str">
        <f ca="1">IFERROR(RANK(order!AF509,order!AF$3:AF$554,0),"")</f>
        <v/>
      </c>
      <c r="AG509" s="10" t="str">
        <f ca="1">IFERROR(RANK(order!AG509,order!AG$3:AG$554,0),"")</f>
        <v/>
      </c>
      <c r="AH509" s="4" t="str">
        <f ca="1">IFERROR(RANK(order!AH509,order!AH$3:AH$554,0),"")</f>
        <v/>
      </c>
      <c r="AI509" s="4" t="str">
        <f ca="1">IFERROR(RANK(order!AI509,order!AI$3:AI$554,0),"")</f>
        <v/>
      </c>
      <c r="AJ509" s="4" t="str">
        <f ca="1">IFERROR(RANK(order!AJ509,order!AJ$3:AJ$554,0),"")</f>
        <v/>
      </c>
      <c r="AK509" s="10" t="str">
        <f ca="1">IFERROR(RANK(order!AK509,order!AK$3:AK$554,0),"")</f>
        <v/>
      </c>
      <c r="AL509" s="10" t="str">
        <f ca="1">IFERROR(RANK(order!AL509,order!AL$3:AL$554,0),"")</f>
        <v/>
      </c>
      <c r="AM509" s="10" t="str">
        <f ca="1">IFERROR(RANK(order!AM509,order!AM$3:AM$554,0),"")</f>
        <v/>
      </c>
      <c r="AN509" s="4" t="str">
        <f ca="1">IFERROR(RANK(order!AN509,order!AN$3:AN$554,0),"")</f>
        <v/>
      </c>
      <c r="AO509" s="4" t="str">
        <f ca="1">IFERROR(RANK(order!AO509,order!AO$3:AO$554,0),"")</f>
        <v/>
      </c>
      <c r="AP509" s="4" t="str">
        <f ca="1">IFERROR(RANK(order!AP509,order!AP$3:AP$554,0),"")</f>
        <v/>
      </c>
      <c r="AQ509" s="10" t="str">
        <f ca="1">IFERROR(RANK(order!AQ509,order!AQ$3:AQ$554,0),"")</f>
        <v/>
      </c>
      <c r="AR509" s="10" t="str">
        <f ca="1">IFERROR(RANK(order!AR509,order!AR$3:AR$554,0),"")</f>
        <v/>
      </c>
      <c r="AS509" s="10" t="str">
        <f ca="1">IFERROR(RANK(order!AS509,order!AS$3:AS$554,0),"")</f>
        <v/>
      </c>
      <c r="AT509" s="4" t="str">
        <f ca="1">IFERROR(RANK(order!AT509,order!AT$3:AT$554,0),"")</f>
        <v/>
      </c>
      <c r="AU509" s="4" t="str">
        <f ca="1">IFERROR(RANK(order!AU509,order!AU$3:AU$554,0),"")</f>
        <v/>
      </c>
      <c r="AV509" s="4" t="str">
        <f ca="1">IFERROR(RANK(order!AV509,order!AV$3:AV$554,0),"")</f>
        <v/>
      </c>
      <c r="AW509" s="10" t="str">
        <f ca="1">IFERROR(RANK(order!AW509,order!AW$3:AW$554,0),"")</f>
        <v/>
      </c>
      <c r="AX509" s="10" t="str">
        <f ca="1">IFERROR(RANK(order!AX509,order!AX$3:AX$554,0),"")</f>
        <v/>
      </c>
      <c r="AY509" s="10" t="str">
        <f ca="1">IFERROR(RANK(order!AY509,order!AY$3:AY$554,0),"")</f>
        <v/>
      </c>
      <c r="AZ509" s="4" t="str">
        <f ca="1">IFERROR(RANK(order!AZ509,order!AZ$3:AZ$554,0),"")</f>
        <v/>
      </c>
      <c r="BA509" s="4" t="str">
        <f ca="1">IFERROR(RANK(order!BA509,order!BA$3:BA$554,0),"")</f>
        <v/>
      </c>
      <c r="BB509" s="4" t="str">
        <f ca="1">IFERROR(RANK(order!BB509,order!BB$3:BB$554,0),"")</f>
        <v/>
      </c>
      <c r="BC509" s="10" t="str">
        <f ca="1">IFERROR(RANK(order!BC509,order!BC$3:BC$554,0),"")</f>
        <v/>
      </c>
      <c r="BD509" s="10" t="str">
        <f ca="1">IFERROR(RANK(order!BD509,order!BD$3:BD$554,0),"")</f>
        <v/>
      </c>
      <c r="BE509" s="10" t="str">
        <f ca="1">IFERROR(RANK(order!BE509,order!BE$3:BE$554,0),"")</f>
        <v/>
      </c>
      <c r="BF509" s="4" t="str">
        <f ca="1">IFERROR(RANK(order!BF509,order!BF$3:BF$554,0),"")</f>
        <v/>
      </c>
      <c r="BG509" s="4" t="str">
        <f ca="1">IFERROR(RANK(order!BG509,order!BG$3:BG$554,0),"")</f>
        <v/>
      </c>
      <c r="BH509" s="4" t="str">
        <f ca="1">IFERROR(RANK(order!BH509,order!BH$3:BH$554,0),"")</f>
        <v/>
      </c>
      <c r="BI509" s="10" t="str">
        <f ca="1">IFERROR(RANK(order!BI509,order!BI$3:BI$554,0),"")</f>
        <v/>
      </c>
      <c r="BJ509" s="10" t="str">
        <f ca="1">IFERROR(RANK(order!BJ509,order!BJ$3:BJ$554,0),"")</f>
        <v/>
      </c>
      <c r="BK509" s="10" t="str">
        <f ca="1">IFERROR(RANK(order!BK509,order!BK$3:BK$554,0),"")</f>
        <v/>
      </c>
      <c r="BL509" s="4" t="str">
        <f ca="1">IFERROR(RANK(order!BL509,order!BL$3:BL$554,0),"")</f>
        <v/>
      </c>
      <c r="BM509" s="4" t="str">
        <f ca="1">IFERROR(RANK(order!BM509,order!BM$3:BM$554,0),"")</f>
        <v/>
      </c>
      <c r="BN509" s="4" t="str">
        <f ca="1">IFERROR(RANK(order!BN509,order!BN$3:BN$554,0),"")</f>
        <v/>
      </c>
      <c r="BO509" s="10" t="str">
        <f ca="1">IFERROR(RANK(order!BO509,order!BO$3:BO$554,0),"")</f>
        <v/>
      </c>
      <c r="BP509" s="10" t="str">
        <f ca="1">IFERROR(RANK(order!BP509,order!BP$3:BP$554,0),"")</f>
        <v/>
      </c>
      <c r="BQ509" s="10" t="str">
        <f ca="1">IFERROR(RANK(order!BQ509,order!BQ$3:BQ$554,0),"")</f>
        <v/>
      </c>
      <c r="BR509" s="4" t="str">
        <f ca="1">IFERROR(RANK(order!BR509,order!BR$3:BR$554,0),"")</f>
        <v/>
      </c>
      <c r="BS509" s="4" t="str">
        <f ca="1">IFERROR(RANK(order!BS509,order!BS$3:BS$554,0),"")</f>
        <v/>
      </c>
      <c r="BT509" s="4" t="str">
        <f ca="1">IFERROR(RANK(order!BT509,order!BT$3:BT$554,0),"")</f>
        <v/>
      </c>
      <c r="BU509" s="95">
        <f t="shared" si="625"/>
        <v>507</v>
      </c>
      <c r="BV509" s="35" t="str">
        <f t="shared" si="626"/>
        <v>E1</v>
      </c>
      <c r="BW509" s="55">
        <f t="shared" ca="1" si="549"/>
        <v>0</v>
      </c>
      <c r="BX509" s="56" t="str">
        <f t="shared" ca="1" si="550"/>
        <v/>
      </c>
      <c r="BY509" s="56" t="str">
        <f t="shared" ca="1" si="551"/>
        <v/>
      </c>
      <c r="BZ509" s="57" t="str">
        <f t="shared" ca="1" si="552"/>
        <v/>
      </c>
      <c r="CA509" s="57" t="str">
        <f t="shared" ca="1" si="553"/>
        <v/>
      </c>
      <c r="CB509" s="58" t="str">
        <f t="shared" ca="1" si="554"/>
        <v/>
      </c>
      <c r="CC509" s="57" t="str">
        <f t="shared" ca="1" si="555"/>
        <v/>
      </c>
      <c r="CD509" s="57" t="str">
        <f t="shared" ca="1" si="556"/>
        <v/>
      </c>
      <c r="CE509" s="58" t="str">
        <f t="shared" ca="1" si="557"/>
        <v/>
      </c>
      <c r="CF509" s="59" t="str">
        <f t="shared" ca="1" si="558"/>
        <v/>
      </c>
      <c r="CG509" s="57" t="str">
        <f t="shared" ca="1" si="559"/>
        <v/>
      </c>
      <c r="CH509" s="57" t="str">
        <f t="shared" ca="1" si="560"/>
        <v/>
      </c>
      <c r="CI509" s="57" t="str">
        <f t="shared" ca="1" si="561"/>
        <v/>
      </c>
      <c r="CJ509" s="57" t="str">
        <f t="shared" ca="1" si="562"/>
        <v/>
      </c>
      <c r="CK509" s="57" t="str">
        <f t="shared" ca="1" si="563"/>
        <v/>
      </c>
      <c r="CL509" s="57" t="str">
        <f t="shared" ca="1" si="564"/>
        <v/>
      </c>
      <c r="CM509" s="57" t="str">
        <f t="shared" ca="1" si="565"/>
        <v/>
      </c>
      <c r="CN509" s="57" t="str">
        <f t="shared" ca="1" si="566"/>
        <v/>
      </c>
      <c r="CO509" s="57" t="str">
        <f t="shared" ca="1" si="567"/>
        <v/>
      </c>
      <c r="CP509" s="57" t="str">
        <f t="shared" ca="1" si="568"/>
        <v/>
      </c>
      <c r="CQ509" s="57" t="str">
        <f t="shared" ca="1" si="569"/>
        <v/>
      </c>
      <c r="CR509" s="57" t="str">
        <f t="shared" ca="1" si="570"/>
        <v/>
      </c>
      <c r="CS509" s="60" t="str">
        <f t="shared" ca="1" si="571"/>
        <v/>
      </c>
      <c r="CT509" s="60" t="str">
        <f t="shared" ca="1" si="572"/>
        <v/>
      </c>
      <c r="CU509" s="60" t="str">
        <f t="shared" ca="1" si="573"/>
        <v/>
      </c>
      <c r="CV509" s="60" t="str">
        <f t="shared" ca="1" si="574"/>
        <v/>
      </c>
      <c r="CW509" s="60" t="str">
        <f t="shared" ca="1" si="575"/>
        <v/>
      </c>
      <c r="CX509" s="60" t="str">
        <f t="shared" ca="1" si="576"/>
        <v/>
      </c>
      <c r="CY509" s="60" t="str">
        <f t="shared" ca="1" si="577"/>
        <v/>
      </c>
      <c r="CZ509" s="60" t="str">
        <f t="shared" ca="1" si="578"/>
        <v/>
      </c>
      <c r="DA509" s="65" t="str">
        <f t="shared" ca="1" si="579"/>
        <v/>
      </c>
      <c r="DB509" s="65" t="str">
        <f t="shared" ca="1" si="580"/>
        <v/>
      </c>
      <c r="DC509" s="65" t="str">
        <f t="shared" ca="1" si="581"/>
        <v/>
      </c>
      <c r="DD509" s="65" t="str">
        <f t="shared" ca="1" si="582"/>
        <v/>
      </c>
      <c r="DE509" s="65" t="str">
        <f t="shared" ca="1" si="583"/>
        <v/>
      </c>
      <c r="DF509" s="66" t="str">
        <f t="shared" ca="1" si="584"/>
        <v/>
      </c>
      <c r="DG509" s="66" t="str">
        <f t="shared" ca="1" si="585"/>
        <v/>
      </c>
      <c r="DH509" s="66" t="str">
        <f t="shared" ca="1" si="586"/>
        <v/>
      </c>
      <c r="DI509" s="66" t="str">
        <f t="shared" ca="1" si="587"/>
        <v/>
      </c>
      <c r="DJ509" s="66" t="str">
        <f t="shared" ca="1" si="588"/>
        <v/>
      </c>
      <c r="DK509" s="65" t="str">
        <f t="shared" ca="1" si="589"/>
        <v/>
      </c>
      <c r="DL509" s="65" t="str">
        <f t="shared" ca="1" si="590"/>
        <v/>
      </c>
      <c r="DM509" s="65" t="str">
        <f t="shared" ca="1" si="591"/>
        <v/>
      </c>
      <c r="DN509" s="65" t="str">
        <f t="shared" ca="1" si="592"/>
        <v/>
      </c>
      <c r="DO509" s="65" t="str">
        <f t="shared" ca="1" si="593"/>
        <v/>
      </c>
      <c r="DP509" s="65" t="str">
        <f t="shared" ca="1" si="594"/>
        <v/>
      </c>
      <c r="DQ509" s="65" t="str">
        <f t="shared" ca="1" si="595"/>
        <v/>
      </c>
      <c r="DR509" s="69" t="str">
        <f t="shared" ca="1" si="596"/>
        <v/>
      </c>
      <c r="DS509" s="69" t="str">
        <f t="shared" ca="1" si="597"/>
        <v/>
      </c>
      <c r="DT509" s="69" t="str">
        <f t="shared" ca="1" si="598"/>
        <v/>
      </c>
      <c r="DU509" s="69" t="str">
        <f t="shared" ca="1" si="599"/>
        <v/>
      </c>
      <c r="DV509" s="69" t="str">
        <f t="shared" ca="1" si="600"/>
        <v/>
      </c>
      <c r="DW509" s="69" t="str">
        <f t="shared" ca="1" si="601"/>
        <v/>
      </c>
      <c r="DX509" s="69" t="str">
        <f t="shared" ca="1" si="602"/>
        <v/>
      </c>
      <c r="DY509" s="69" t="str">
        <f t="shared" ca="1" si="603"/>
        <v/>
      </c>
      <c r="DZ509" s="72" t="str">
        <f t="shared" ca="1" si="604"/>
        <v/>
      </c>
      <c r="EA509" s="72" t="str">
        <f t="shared" ca="1" si="605"/>
        <v/>
      </c>
      <c r="EB509" s="72" t="str">
        <f t="shared" ca="1" si="606"/>
        <v/>
      </c>
      <c r="EC509" s="65" t="str">
        <f t="shared" ca="1" si="607"/>
        <v/>
      </c>
      <c r="ED509" s="65" t="str">
        <f t="shared" ca="1" si="608"/>
        <v/>
      </c>
      <c r="EE509" s="65" t="str">
        <f t="shared" ca="1" si="609"/>
        <v/>
      </c>
      <c r="EF509" s="65" t="str">
        <f t="shared" ca="1" si="610"/>
        <v/>
      </c>
      <c r="EG509" s="65" t="str">
        <f t="shared" ca="1" si="611"/>
        <v/>
      </c>
      <c r="EH509" s="65" t="str">
        <f t="shared" ca="1" si="612"/>
        <v/>
      </c>
      <c r="EI509" s="429" t="str">
        <f t="shared" ca="1" si="613"/>
        <v>No</v>
      </c>
      <c r="EJ509" s="428" t="str">
        <f t="shared" ca="1" si="614"/>
        <v/>
      </c>
      <c r="EK509" s="428" t="str">
        <f t="shared" ca="1" si="615"/>
        <v/>
      </c>
      <c r="EL509" s="65" t="str">
        <f t="shared" ca="1" si="616"/>
        <v/>
      </c>
      <c r="EM509" s="65" t="str">
        <f t="shared" ca="1" si="617"/>
        <v/>
      </c>
      <c r="EN509" s="65" t="str">
        <f t="shared" ca="1" si="618"/>
        <v/>
      </c>
      <c r="EO509" s="433" t="str">
        <f t="shared" ca="1" si="619"/>
        <v/>
      </c>
      <c r="EP509" s="433" t="str">
        <f t="shared" ca="1" si="620"/>
        <v/>
      </c>
      <c r="EQ509" s="433" t="str">
        <f t="shared" ca="1" si="621"/>
        <v/>
      </c>
      <c r="ER509" s="433" t="str">
        <f t="shared" ca="1" si="622"/>
        <v/>
      </c>
      <c r="ES509" s="433" t="str">
        <f t="shared" ca="1" si="623"/>
        <v/>
      </c>
      <c r="ET509" s="433" t="str">
        <f t="shared" ca="1" si="624"/>
        <v/>
      </c>
      <c r="EU509" s="433" t="str">
        <f ca="1">IF(OR(CO509="",CQ509=""),"",Discipline!$P$3*CO509+Discipline!$X$3*CQ509)</f>
        <v/>
      </c>
      <c r="EV509" s="433" t="str">
        <f ca="1">IF(OR(CP509="",CR509=""),"",Discipline!$P$3*CP509+Discipline!$X$3*CR509)</f>
        <v/>
      </c>
    </row>
    <row r="510" spans="1:152" x14ac:dyDescent="0.25">
      <c r="A510" s="10" t="str">
        <f ca="1">IFERROR(RANK(order!A510,order!A$3:A$554,0),"")</f>
        <v/>
      </c>
      <c r="B510" s="10" t="str">
        <f ca="1">IFERROR(RANK(order!B510,order!B$3:B$554,0),"")</f>
        <v/>
      </c>
      <c r="C510" s="10" t="str">
        <f ca="1">IFERROR(RANK(order!C510,order!C$3:C$554,0),"")</f>
        <v/>
      </c>
      <c r="D510" s="4" t="str">
        <f ca="1">IFERROR(RANK(order!D510,order!D$3:D$554,0),"")</f>
        <v/>
      </c>
      <c r="E510" s="4" t="str">
        <f ca="1">IFERROR(RANK(order!E510,order!E$3:E$554,0),"")</f>
        <v/>
      </c>
      <c r="F510" s="4" t="str">
        <f ca="1">IFERROR(RANK(order!F510,order!F$3:F$554,0),"")</f>
        <v/>
      </c>
      <c r="G510" s="10" t="str">
        <f ca="1">IFERROR(RANK(order!G510,order!G$3:G$554,0),"")</f>
        <v/>
      </c>
      <c r="H510" s="10" t="str">
        <f ca="1">IFERROR(RANK(order!H510,order!H$3:H$554,0),"")</f>
        <v/>
      </c>
      <c r="I510" s="10" t="str">
        <f ca="1">IFERROR(RANK(order!I510,order!I$3:I$554,0),"")</f>
        <v/>
      </c>
      <c r="J510" s="4" t="str">
        <f ca="1">IFERROR(RANK(order!J510,order!J$3:J$554,0),"")</f>
        <v/>
      </c>
      <c r="K510" s="4" t="str">
        <f ca="1">IFERROR(RANK(order!K510,order!K$3:K$554,0),"")</f>
        <v/>
      </c>
      <c r="L510" s="4" t="str">
        <f ca="1">IFERROR(RANK(order!L510,order!L$3:L$554,0),"")</f>
        <v/>
      </c>
      <c r="M510" s="10" t="str">
        <f ca="1">IFERROR(RANK(order!M510,order!M$3:M$554,0),"")</f>
        <v/>
      </c>
      <c r="N510" s="10" t="str">
        <f ca="1">IFERROR(RANK(order!N510,order!N$3:N$554,0),"")</f>
        <v/>
      </c>
      <c r="O510" s="10" t="str">
        <f ca="1">IFERROR(RANK(order!O510,order!O$3:O$554,0),"")</f>
        <v/>
      </c>
      <c r="P510" s="4" t="str">
        <f ca="1">IFERROR(RANK(order!P510,order!P$3:P$554,0),"")</f>
        <v/>
      </c>
      <c r="Q510" s="4" t="str">
        <f ca="1">IFERROR(RANK(order!Q510,order!Q$3:Q$554,0),"")</f>
        <v/>
      </c>
      <c r="R510" s="4" t="str">
        <f ca="1">IFERROR(RANK(order!R510,order!R$3:R$554,0),"")</f>
        <v/>
      </c>
      <c r="S510" s="10" t="str">
        <f ca="1">IFERROR(RANK(order!S510,order!S$3:S$554,0),"")</f>
        <v/>
      </c>
      <c r="T510" s="10" t="str">
        <f ca="1">IFERROR(RANK(order!T510,order!T$3:T$554,0),"")</f>
        <v/>
      </c>
      <c r="U510" s="10" t="str">
        <f ca="1">IFERROR(RANK(order!U510,order!U$3:U$554,0),"")</f>
        <v/>
      </c>
      <c r="V510" s="4" t="str">
        <f ca="1">IFERROR(RANK(order!V510,order!V$3:V$554,0),"")</f>
        <v/>
      </c>
      <c r="W510" s="4" t="str">
        <f ca="1">IFERROR(RANK(order!W510,order!W$3:W$554,0),"")</f>
        <v/>
      </c>
      <c r="X510" s="4" t="str">
        <f ca="1">IFERROR(RANK(order!X510,order!X$3:X$554,0),"")</f>
        <v/>
      </c>
      <c r="Y510" s="10" t="str">
        <f ca="1">IFERROR(RANK(order!Y510,order!Y$3:Y$554,0),"")</f>
        <v/>
      </c>
      <c r="Z510" s="10" t="str">
        <f ca="1">IFERROR(RANK(order!Z510,order!Z$3:Z$554,0),"")</f>
        <v/>
      </c>
      <c r="AA510" s="10" t="str">
        <f ca="1">IFERROR(RANK(order!AA510,order!AA$3:AA$554,0),"")</f>
        <v/>
      </c>
      <c r="AB510" s="4" t="str">
        <f ca="1">IFERROR(RANK(order!AB510,order!AB$3:AB$554,0),"")</f>
        <v/>
      </c>
      <c r="AC510" s="4" t="str">
        <f ca="1">IFERROR(RANK(order!AC510,order!AC$3:AC$554,0),"")</f>
        <v/>
      </c>
      <c r="AD510" s="4" t="str">
        <f ca="1">IFERROR(RANK(order!AD510,order!AD$3:AD$554,0),"")</f>
        <v/>
      </c>
      <c r="AE510" s="10" t="str">
        <f ca="1">IFERROR(RANK(order!AE510,order!AE$3:AE$554,0),"")</f>
        <v/>
      </c>
      <c r="AF510" s="10" t="str">
        <f ca="1">IFERROR(RANK(order!AF510,order!AF$3:AF$554,0),"")</f>
        <v/>
      </c>
      <c r="AG510" s="10" t="str">
        <f ca="1">IFERROR(RANK(order!AG510,order!AG$3:AG$554,0),"")</f>
        <v/>
      </c>
      <c r="AH510" s="4" t="str">
        <f ca="1">IFERROR(RANK(order!AH510,order!AH$3:AH$554,0),"")</f>
        <v/>
      </c>
      <c r="AI510" s="4" t="str">
        <f ca="1">IFERROR(RANK(order!AI510,order!AI$3:AI$554,0),"")</f>
        <v/>
      </c>
      <c r="AJ510" s="4" t="str">
        <f ca="1">IFERROR(RANK(order!AJ510,order!AJ$3:AJ$554,0),"")</f>
        <v/>
      </c>
      <c r="AK510" s="10" t="str">
        <f ca="1">IFERROR(RANK(order!AK510,order!AK$3:AK$554,0),"")</f>
        <v/>
      </c>
      <c r="AL510" s="10" t="str">
        <f ca="1">IFERROR(RANK(order!AL510,order!AL$3:AL$554,0),"")</f>
        <v/>
      </c>
      <c r="AM510" s="10" t="str">
        <f ca="1">IFERROR(RANK(order!AM510,order!AM$3:AM$554,0),"")</f>
        <v/>
      </c>
      <c r="AN510" s="4" t="str">
        <f ca="1">IFERROR(RANK(order!AN510,order!AN$3:AN$554,0),"")</f>
        <v/>
      </c>
      <c r="AO510" s="4" t="str">
        <f ca="1">IFERROR(RANK(order!AO510,order!AO$3:AO$554,0),"")</f>
        <v/>
      </c>
      <c r="AP510" s="4" t="str">
        <f ca="1">IFERROR(RANK(order!AP510,order!AP$3:AP$554,0),"")</f>
        <v/>
      </c>
      <c r="AQ510" s="10" t="str">
        <f ca="1">IFERROR(RANK(order!AQ510,order!AQ$3:AQ$554,0),"")</f>
        <v/>
      </c>
      <c r="AR510" s="10" t="str">
        <f ca="1">IFERROR(RANK(order!AR510,order!AR$3:AR$554,0),"")</f>
        <v/>
      </c>
      <c r="AS510" s="10" t="str">
        <f ca="1">IFERROR(RANK(order!AS510,order!AS$3:AS$554,0),"")</f>
        <v/>
      </c>
      <c r="AT510" s="4" t="str">
        <f ca="1">IFERROR(RANK(order!AT510,order!AT$3:AT$554,0),"")</f>
        <v/>
      </c>
      <c r="AU510" s="4" t="str">
        <f ca="1">IFERROR(RANK(order!AU510,order!AU$3:AU$554,0),"")</f>
        <v/>
      </c>
      <c r="AV510" s="4" t="str">
        <f ca="1">IFERROR(RANK(order!AV510,order!AV$3:AV$554,0),"")</f>
        <v/>
      </c>
      <c r="AW510" s="10" t="str">
        <f ca="1">IFERROR(RANK(order!AW510,order!AW$3:AW$554,0),"")</f>
        <v/>
      </c>
      <c r="AX510" s="10" t="str">
        <f ca="1">IFERROR(RANK(order!AX510,order!AX$3:AX$554,0),"")</f>
        <v/>
      </c>
      <c r="AY510" s="10" t="str">
        <f ca="1">IFERROR(RANK(order!AY510,order!AY$3:AY$554,0),"")</f>
        <v/>
      </c>
      <c r="AZ510" s="4" t="str">
        <f ca="1">IFERROR(RANK(order!AZ510,order!AZ$3:AZ$554,0),"")</f>
        <v/>
      </c>
      <c r="BA510" s="4" t="str">
        <f ca="1">IFERROR(RANK(order!BA510,order!BA$3:BA$554,0),"")</f>
        <v/>
      </c>
      <c r="BB510" s="4" t="str">
        <f ca="1">IFERROR(RANK(order!BB510,order!BB$3:BB$554,0),"")</f>
        <v/>
      </c>
      <c r="BC510" s="10" t="str">
        <f ca="1">IFERROR(RANK(order!BC510,order!BC$3:BC$554,0),"")</f>
        <v/>
      </c>
      <c r="BD510" s="10" t="str">
        <f ca="1">IFERROR(RANK(order!BD510,order!BD$3:BD$554,0),"")</f>
        <v/>
      </c>
      <c r="BE510" s="10" t="str">
        <f ca="1">IFERROR(RANK(order!BE510,order!BE$3:BE$554,0),"")</f>
        <v/>
      </c>
      <c r="BF510" s="4" t="str">
        <f ca="1">IFERROR(RANK(order!BF510,order!BF$3:BF$554,0),"")</f>
        <v/>
      </c>
      <c r="BG510" s="4" t="str">
        <f ca="1">IFERROR(RANK(order!BG510,order!BG$3:BG$554,0),"")</f>
        <v/>
      </c>
      <c r="BH510" s="4" t="str">
        <f ca="1">IFERROR(RANK(order!BH510,order!BH$3:BH$554,0),"")</f>
        <v/>
      </c>
      <c r="BI510" s="10" t="str">
        <f ca="1">IFERROR(RANK(order!BI510,order!BI$3:BI$554,0),"")</f>
        <v/>
      </c>
      <c r="BJ510" s="10" t="str">
        <f ca="1">IFERROR(RANK(order!BJ510,order!BJ$3:BJ$554,0),"")</f>
        <v/>
      </c>
      <c r="BK510" s="10" t="str">
        <f ca="1">IFERROR(RANK(order!BK510,order!BK$3:BK$554,0),"")</f>
        <v/>
      </c>
      <c r="BL510" s="4" t="str">
        <f ca="1">IFERROR(RANK(order!BL510,order!BL$3:BL$554,0),"")</f>
        <v/>
      </c>
      <c r="BM510" s="4" t="str">
        <f ca="1">IFERROR(RANK(order!BM510,order!BM$3:BM$554,0),"")</f>
        <v/>
      </c>
      <c r="BN510" s="4" t="str">
        <f ca="1">IFERROR(RANK(order!BN510,order!BN$3:BN$554,0),"")</f>
        <v/>
      </c>
      <c r="BO510" s="10" t="str">
        <f ca="1">IFERROR(RANK(order!BO510,order!BO$3:BO$554,0),"")</f>
        <v/>
      </c>
      <c r="BP510" s="10" t="str">
        <f ca="1">IFERROR(RANK(order!BP510,order!BP$3:BP$554,0),"")</f>
        <v/>
      </c>
      <c r="BQ510" s="10" t="str">
        <f ca="1">IFERROR(RANK(order!BQ510,order!BQ$3:BQ$554,0),"")</f>
        <v/>
      </c>
      <c r="BR510" s="4" t="str">
        <f ca="1">IFERROR(RANK(order!BR510,order!BR$3:BR$554,0),"")</f>
        <v/>
      </c>
      <c r="BS510" s="4" t="str">
        <f ca="1">IFERROR(RANK(order!BS510,order!BS$3:BS$554,0),"")</f>
        <v/>
      </c>
      <c r="BT510" s="4" t="str">
        <f ca="1">IFERROR(RANK(order!BT510,order!BT$3:BT$554,0),"")</f>
        <v/>
      </c>
      <c r="BU510" s="95">
        <f t="shared" si="625"/>
        <v>508</v>
      </c>
      <c r="BV510" s="35" t="str">
        <f t="shared" si="626"/>
        <v>E1</v>
      </c>
      <c r="BW510" s="55">
        <f t="shared" ca="1" si="549"/>
        <v>0</v>
      </c>
      <c r="BX510" s="56" t="str">
        <f t="shared" ca="1" si="550"/>
        <v/>
      </c>
      <c r="BY510" s="56" t="str">
        <f t="shared" ca="1" si="551"/>
        <v/>
      </c>
      <c r="BZ510" s="57" t="str">
        <f t="shared" ca="1" si="552"/>
        <v/>
      </c>
      <c r="CA510" s="57" t="str">
        <f t="shared" ca="1" si="553"/>
        <v/>
      </c>
      <c r="CB510" s="58" t="str">
        <f t="shared" ca="1" si="554"/>
        <v/>
      </c>
      <c r="CC510" s="57" t="str">
        <f t="shared" ca="1" si="555"/>
        <v/>
      </c>
      <c r="CD510" s="57" t="str">
        <f t="shared" ca="1" si="556"/>
        <v/>
      </c>
      <c r="CE510" s="58" t="str">
        <f t="shared" ca="1" si="557"/>
        <v/>
      </c>
      <c r="CF510" s="59" t="str">
        <f t="shared" ca="1" si="558"/>
        <v/>
      </c>
      <c r="CG510" s="57" t="str">
        <f t="shared" ca="1" si="559"/>
        <v/>
      </c>
      <c r="CH510" s="57" t="str">
        <f t="shared" ca="1" si="560"/>
        <v/>
      </c>
      <c r="CI510" s="57" t="str">
        <f t="shared" ca="1" si="561"/>
        <v/>
      </c>
      <c r="CJ510" s="57" t="str">
        <f t="shared" ca="1" si="562"/>
        <v/>
      </c>
      <c r="CK510" s="57" t="str">
        <f t="shared" ca="1" si="563"/>
        <v/>
      </c>
      <c r="CL510" s="57" t="str">
        <f t="shared" ca="1" si="564"/>
        <v/>
      </c>
      <c r="CM510" s="57" t="str">
        <f t="shared" ca="1" si="565"/>
        <v/>
      </c>
      <c r="CN510" s="57" t="str">
        <f t="shared" ca="1" si="566"/>
        <v/>
      </c>
      <c r="CO510" s="57" t="str">
        <f t="shared" ca="1" si="567"/>
        <v/>
      </c>
      <c r="CP510" s="57" t="str">
        <f t="shared" ca="1" si="568"/>
        <v/>
      </c>
      <c r="CQ510" s="57" t="str">
        <f t="shared" ca="1" si="569"/>
        <v/>
      </c>
      <c r="CR510" s="57" t="str">
        <f t="shared" ca="1" si="570"/>
        <v/>
      </c>
      <c r="CS510" s="60" t="str">
        <f t="shared" ca="1" si="571"/>
        <v/>
      </c>
      <c r="CT510" s="60" t="str">
        <f t="shared" ca="1" si="572"/>
        <v/>
      </c>
      <c r="CU510" s="60" t="str">
        <f t="shared" ca="1" si="573"/>
        <v/>
      </c>
      <c r="CV510" s="60" t="str">
        <f t="shared" ca="1" si="574"/>
        <v/>
      </c>
      <c r="CW510" s="60" t="str">
        <f t="shared" ca="1" si="575"/>
        <v/>
      </c>
      <c r="CX510" s="60" t="str">
        <f t="shared" ca="1" si="576"/>
        <v/>
      </c>
      <c r="CY510" s="60" t="str">
        <f t="shared" ca="1" si="577"/>
        <v/>
      </c>
      <c r="CZ510" s="60" t="str">
        <f t="shared" ca="1" si="578"/>
        <v/>
      </c>
      <c r="DA510" s="65" t="str">
        <f t="shared" ca="1" si="579"/>
        <v/>
      </c>
      <c r="DB510" s="65" t="str">
        <f t="shared" ca="1" si="580"/>
        <v/>
      </c>
      <c r="DC510" s="65" t="str">
        <f t="shared" ca="1" si="581"/>
        <v/>
      </c>
      <c r="DD510" s="65" t="str">
        <f t="shared" ca="1" si="582"/>
        <v/>
      </c>
      <c r="DE510" s="65" t="str">
        <f t="shared" ca="1" si="583"/>
        <v/>
      </c>
      <c r="DF510" s="66" t="str">
        <f t="shared" ca="1" si="584"/>
        <v/>
      </c>
      <c r="DG510" s="66" t="str">
        <f t="shared" ca="1" si="585"/>
        <v/>
      </c>
      <c r="DH510" s="66" t="str">
        <f t="shared" ca="1" si="586"/>
        <v/>
      </c>
      <c r="DI510" s="66" t="str">
        <f t="shared" ca="1" si="587"/>
        <v/>
      </c>
      <c r="DJ510" s="66" t="str">
        <f t="shared" ca="1" si="588"/>
        <v/>
      </c>
      <c r="DK510" s="65" t="str">
        <f t="shared" ca="1" si="589"/>
        <v/>
      </c>
      <c r="DL510" s="65" t="str">
        <f t="shared" ca="1" si="590"/>
        <v/>
      </c>
      <c r="DM510" s="65" t="str">
        <f t="shared" ca="1" si="591"/>
        <v/>
      </c>
      <c r="DN510" s="65" t="str">
        <f t="shared" ca="1" si="592"/>
        <v/>
      </c>
      <c r="DO510" s="65" t="str">
        <f t="shared" ca="1" si="593"/>
        <v/>
      </c>
      <c r="DP510" s="65" t="str">
        <f t="shared" ca="1" si="594"/>
        <v/>
      </c>
      <c r="DQ510" s="65" t="str">
        <f t="shared" ca="1" si="595"/>
        <v/>
      </c>
      <c r="DR510" s="69" t="str">
        <f t="shared" ca="1" si="596"/>
        <v/>
      </c>
      <c r="DS510" s="69" t="str">
        <f t="shared" ca="1" si="597"/>
        <v/>
      </c>
      <c r="DT510" s="69" t="str">
        <f t="shared" ca="1" si="598"/>
        <v/>
      </c>
      <c r="DU510" s="69" t="str">
        <f t="shared" ca="1" si="599"/>
        <v/>
      </c>
      <c r="DV510" s="69" t="str">
        <f t="shared" ca="1" si="600"/>
        <v/>
      </c>
      <c r="DW510" s="69" t="str">
        <f t="shared" ca="1" si="601"/>
        <v/>
      </c>
      <c r="DX510" s="69" t="str">
        <f t="shared" ca="1" si="602"/>
        <v/>
      </c>
      <c r="DY510" s="69" t="str">
        <f t="shared" ca="1" si="603"/>
        <v/>
      </c>
      <c r="DZ510" s="72" t="str">
        <f t="shared" ca="1" si="604"/>
        <v/>
      </c>
      <c r="EA510" s="72" t="str">
        <f t="shared" ca="1" si="605"/>
        <v/>
      </c>
      <c r="EB510" s="72" t="str">
        <f t="shared" ca="1" si="606"/>
        <v/>
      </c>
      <c r="EC510" s="65" t="str">
        <f t="shared" ca="1" si="607"/>
        <v/>
      </c>
      <c r="ED510" s="65" t="str">
        <f t="shared" ca="1" si="608"/>
        <v/>
      </c>
      <c r="EE510" s="65" t="str">
        <f t="shared" ca="1" si="609"/>
        <v/>
      </c>
      <c r="EF510" s="65" t="str">
        <f t="shared" ca="1" si="610"/>
        <v/>
      </c>
      <c r="EG510" s="65" t="str">
        <f t="shared" ca="1" si="611"/>
        <v/>
      </c>
      <c r="EH510" s="65" t="str">
        <f t="shared" ca="1" si="612"/>
        <v/>
      </c>
      <c r="EI510" s="429" t="str">
        <f t="shared" ca="1" si="613"/>
        <v>No</v>
      </c>
      <c r="EJ510" s="428" t="str">
        <f t="shared" ca="1" si="614"/>
        <v/>
      </c>
      <c r="EK510" s="428" t="str">
        <f t="shared" ca="1" si="615"/>
        <v/>
      </c>
      <c r="EL510" s="65" t="str">
        <f t="shared" ca="1" si="616"/>
        <v/>
      </c>
      <c r="EM510" s="65" t="str">
        <f t="shared" ca="1" si="617"/>
        <v/>
      </c>
      <c r="EN510" s="65" t="str">
        <f t="shared" ca="1" si="618"/>
        <v/>
      </c>
      <c r="EO510" s="433" t="str">
        <f t="shared" ca="1" si="619"/>
        <v/>
      </c>
      <c r="EP510" s="433" t="str">
        <f t="shared" ca="1" si="620"/>
        <v/>
      </c>
      <c r="EQ510" s="433" t="str">
        <f t="shared" ca="1" si="621"/>
        <v/>
      </c>
      <c r="ER510" s="433" t="str">
        <f t="shared" ca="1" si="622"/>
        <v/>
      </c>
      <c r="ES510" s="433" t="str">
        <f t="shared" ca="1" si="623"/>
        <v/>
      </c>
      <c r="ET510" s="433" t="str">
        <f t="shared" ca="1" si="624"/>
        <v/>
      </c>
      <c r="EU510" s="433" t="str">
        <f ca="1">IF(OR(CO510="",CQ510=""),"",Discipline!$P$3*CO510+Discipline!$X$3*CQ510)</f>
        <v/>
      </c>
      <c r="EV510" s="433" t="str">
        <f ca="1">IF(OR(CP510="",CR510=""),"",Discipline!$P$3*CP510+Discipline!$X$3*CR510)</f>
        <v/>
      </c>
    </row>
    <row r="511" spans="1:152" x14ac:dyDescent="0.25">
      <c r="A511" s="10" t="str">
        <f ca="1">IFERROR(RANK(order!A511,order!A$3:A$554,0),"")</f>
        <v/>
      </c>
      <c r="B511" s="10" t="str">
        <f ca="1">IFERROR(RANK(order!B511,order!B$3:B$554,0),"")</f>
        <v/>
      </c>
      <c r="C511" s="10" t="str">
        <f ca="1">IFERROR(RANK(order!C511,order!C$3:C$554,0),"")</f>
        <v/>
      </c>
      <c r="D511" s="4" t="str">
        <f ca="1">IFERROR(RANK(order!D511,order!D$3:D$554,0),"")</f>
        <v/>
      </c>
      <c r="E511" s="4" t="str">
        <f ca="1">IFERROR(RANK(order!E511,order!E$3:E$554,0),"")</f>
        <v/>
      </c>
      <c r="F511" s="4" t="str">
        <f ca="1">IFERROR(RANK(order!F511,order!F$3:F$554,0),"")</f>
        <v/>
      </c>
      <c r="G511" s="10" t="str">
        <f ca="1">IFERROR(RANK(order!G511,order!G$3:G$554,0),"")</f>
        <v/>
      </c>
      <c r="H511" s="10" t="str">
        <f ca="1">IFERROR(RANK(order!H511,order!H$3:H$554,0),"")</f>
        <v/>
      </c>
      <c r="I511" s="10" t="str">
        <f ca="1">IFERROR(RANK(order!I511,order!I$3:I$554,0),"")</f>
        <v/>
      </c>
      <c r="J511" s="4" t="str">
        <f ca="1">IFERROR(RANK(order!J511,order!J$3:J$554,0),"")</f>
        <v/>
      </c>
      <c r="K511" s="4" t="str">
        <f ca="1">IFERROR(RANK(order!K511,order!K$3:K$554,0),"")</f>
        <v/>
      </c>
      <c r="L511" s="4" t="str">
        <f ca="1">IFERROR(RANK(order!L511,order!L$3:L$554,0),"")</f>
        <v/>
      </c>
      <c r="M511" s="10" t="str">
        <f ca="1">IFERROR(RANK(order!M511,order!M$3:M$554,0),"")</f>
        <v/>
      </c>
      <c r="N511" s="10" t="str">
        <f ca="1">IFERROR(RANK(order!N511,order!N$3:N$554,0),"")</f>
        <v/>
      </c>
      <c r="O511" s="10" t="str">
        <f ca="1">IFERROR(RANK(order!O511,order!O$3:O$554,0),"")</f>
        <v/>
      </c>
      <c r="P511" s="4" t="str">
        <f ca="1">IFERROR(RANK(order!P511,order!P$3:P$554,0),"")</f>
        <v/>
      </c>
      <c r="Q511" s="4" t="str">
        <f ca="1">IFERROR(RANK(order!Q511,order!Q$3:Q$554,0),"")</f>
        <v/>
      </c>
      <c r="R511" s="4" t="str">
        <f ca="1">IFERROR(RANK(order!R511,order!R$3:R$554,0),"")</f>
        <v/>
      </c>
      <c r="S511" s="10" t="str">
        <f ca="1">IFERROR(RANK(order!S511,order!S$3:S$554,0),"")</f>
        <v/>
      </c>
      <c r="T511" s="10" t="str">
        <f ca="1">IFERROR(RANK(order!T511,order!T$3:T$554,0),"")</f>
        <v/>
      </c>
      <c r="U511" s="10" t="str">
        <f ca="1">IFERROR(RANK(order!U511,order!U$3:U$554,0),"")</f>
        <v/>
      </c>
      <c r="V511" s="4" t="str">
        <f ca="1">IFERROR(RANK(order!V511,order!V$3:V$554,0),"")</f>
        <v/>
      </c>
      <c r="W511" s="4" t="str">
        <f ca="1">IFERROR(RANK(order!W511,order!W$3:W$554,0),"")</f>
        <v/>
      </c>
      <c r="X511" s="4" t="str">
        <f ca="1">IFERROR(RANK(order!X511,order!X$3:X$554,0),"")</f>
        <v/>
      </c>
      <c r="Y511" s="10" t="str">
        <f ca="1">IFERROR(RANK(order!Y511,order!Y$3:Y$554,0),"")</f>
        <v/>
      </c>
      <c r="Z511" s="10" t="str">
        <f ca="1">IFERROR(RANK(order!Z511,order!Z$3:Z$554,0),"")</f>
        <v/>
      </c>
      <c r="AA511" s="10" t="str">
        <f ca="1">IFERROR(RANK(order!AA511,order!AA$3:AA$554,0),"")</f>
        <v/>
      </c>
      <c r="AB511" s="4" t="str">
        <f ca="1">IFERROR(RANK(order!AB511,order!AB$3:AB$554,0),"")</f>
        <v/>
      </c>
      <c r="AC511" s="4" t="str">
        <f ca="1">IFERROR(RANK(order!AC511,order!AC$3:AC$554,0),"")</f>
        <v/>
      </c>
      <c r="AD511" s="4" t="str">
        <f ca="1">IFERROR(RANK(order!AD511,order!AD$3:AD$554,0),"")</f>
        <v/>
      </c>
      <c r="AE511" s="10" t="str">
        <f ca="1">IFERROR(RANK(order!AE511,order!AE$3:AE$554,0),"")</f>
        <v/>
      </c>
      <c r="AF511" s="10" t="str">
        <f ca="1">IFERROR(RANK(order!AF511,order!AF$3:AF$554,0),"")</f>
        <v/>
      </c>
      <c r="AG511" s="10" t="str">
        <f ca="1">IFERROR(RANK(order!AG511,order!AG$3:AG$554,0),"")</f>
        <v/>
      </c>
      <c r="AH511" s="4" t="str">
        <f ca="1">IFERROR(RANK(order!AH511,order!AH$3:AH$554,0),"")</f>
        <v/>
      </c>
      <c r="AI511" s="4" t="str">
        <f ca="1">IFERROR(RANK(order!AI511,order!AI$3:AI$554,0),"")</f>
        <v/>
      </c>
      <c r="AJ511" s="4" t="str">
        <f ca="1">IFERROR(RANK(order!AJ511,order!AJ$3:AJ$554,0),"")</f>
        <v/>
      </c>
      <c r="AK511" s="10" t="str">
        <f ca="1">IFERROR(RANK(order!AK511,order!AK$3:AK$554,0),"")</f>
        <v/>
      </c>
      <c r="AL511" s="10" t="str">
        <f ca="1">IFERROR(RANK(order!AL511,order!AL$3:AL$554,0),"")</f>
        <v/>
      </c>
      <c r="AM511" s="10" t="str">
        <f ca="1">IFERROR(RANK(order!AM511,order!AM$3:AM$554,0),"")</f>
        <v/>
      </c>
      <c r="AN511" s="4" t="str">
        <f ca="1">IFERROR(RANK(order!AN511,order!AN$3:AN$554,0),"")</f>
        <v/>
      </c>
      <c r="AO511" s="4" t="str">
        <f ca="1">IFERROR(RANK(order!AO511,order!AO$3:AO$554,0),"")</f>
        <v/>
      </c>
      <c r="AP511" s="4" t="str">
        <f ca="1">IFERROR(RANK(order!AP511,order!AP$3:AP$554,0),"")</f>
        <v/>
      </c>
      <c r="AQ511" s="10" t="str">
        <f ca="1">IFERROR(RANK(order!AQ511,order!AQ$3:AQ$554,0),"")</f>
        <v/>
      </c>
      <c r="AR511" s="10" t="str">
        <f ca="1">IFERROR(RANK(order!AR511,order!AR$3:AR$554,0),"")</f>
        <v/>
      </c>
      <c r="AS511" s="10" t="str">
        <f ca="1">IFERROR(RANK(order!AS511,order!AS$3:AS$554,0),"")</f>
        <v/>
      </c>
      <c r="AT511" s="4" t="str">
        <f ca="1">IFERROR(RANK(order!AT511,order!AT$3:AT$554,0),"")</f>
        <v/>
      </c>
      <c r="AU511" s="4" t="str">
        <f ca="1">IFERROR(RANK(order!AU511,order!AU$3:AU$554,0),"")</f>
        <v/>
      </c>
      <c r="AV511" s="4" t="str">
        <f ca="1">IFERROR(RANK(order!AV511,order!AV$3:AV$554,0),"")</f>
        <v/>
      </c>
      <c r="AW511" s="10" t="str">
        <f ca="1">IFERROR(RANK(order!AW511,order!AW$3:AW$554,0),"")</f>
        <v/>
      </c>
      <c r="AX511" s="10" t="str">
        <f ca="1">IFERROR(RANK(order!AX511,order!AX$3:AX$554,0),"")</f>
        <v/>
      </c>
      <c r="AY511" s="10" t="str">
        <f ca="1">IFERROR(RANK(order!AY511,order!AY$3:AY$554,0),"")</f>
        <v/>
      </c>
      <c r="AZ511" s="4" t="str">
        <f ca="1">IFERROR(RANK(order!AZ511,order!AZ$3:AZ$554,0),"")</f>
        <v/>
      </c>
      <c r="BA511" s="4" t="str">
        <f ca="1">IFERROR(RANK(order!BA511,order!BA$3:BA$554,0),"")</f>
        <v/>
      </c>
      <c r="BB511" s="4" t="str">
        <f ca="1">IFERROR(RANK(order!BB511,order!BB$3:BB$554,0),"")</f>
        <v/>
      </c>
      <c r="BC511" s="10" t="str">
        <f ca="1">IFERROR(RANK(order!BC511,order!BC$3:BC$554,0),"")</f>
        <v/>
      </c>
      <c r="BD511" s="10" t="str">
        <f ca="1">IFERROR(RANK(order!BD511,order!BD$3:BD$554,0),"")</f>
        <v/>
      </c>
      <c r="BE511" s="10" t="str">
        <f ca="1">IFERROR(RANK(order!BE511,order!BE$3:BE$554,0),"")</f>
        <v/>
      </c>
      <c r="BF511" s="4" t="str">
        <f ca="1">IFERROR(RANK(order!BF511,order!BF$3:BF$554,0),"")</f>
        <v/>
      </c>
      <c r="BG511" s="4" t="str">
        <f ca="1">IFERROR(RANK(order!BG511,order!BG$3:BG$554,0),"")</f>
        <v/>
      </c>
      <c r="BH511" s="4" t="str">
        <f ca="1">IFERROR(RANK(order!BH511,order!BH$3:BH$554,0),"")</f>
        <v/>
      </c>
      <c r="BI511" s="10" t="str">
        <f ca="1">IFERROR(RANK(order!BI511,order!BI$3:BI$554,0),"")</f>
        <v/>
      </c>
      <c r="BJ511" s="10" t="str">
        <f ca="1">IFERROR(RANK(order!BJ511,order!BJ$3:BJ$554,0),"")</f>
        <v/>
      </c>
      <c r="BK511" s="10" t="str">
        <f ca="1">IFERROR(RANK(order!BK511,order!BK$3:BK$554,0),"")</f>
        <v/>
      </c>
      <c r="BL511" s="4" t="str">
        <f ca="1">IFERROR(RANK(order!BL511,order!BL$3:BL$554,0),"")</f>
        <v/>
      </c>
      <c r="BM511" s="4" t="str">
        <f ca="1">IFERROR(RANK(order!BM511,order!BM$3:BM$554,0),"")</f>
        <v/>
      </c>
      <c r="BN511" s="4" t="str">
        <f ca="1">IFERROR(RANK(order!BN511,order!BN$3:BN$554,0),"")</f>
        <v/>
      </c>
      <c r="BO511" s="10" t="str">
        <f ca="1">IFERROR(RANK(order!BO511,order!BO$3:BO$554,0),"")</f>
        <v/>
      </c>
      <c r="BP511" s="10" t="str">
        <f ca="1">IFERROR(RANK(order!BP511,order!BP$3:BP$554,0),"")</f>
        <v/>
      </c>
      <c r="BQ511" s="10" t="str">
        <f ca="1">IFERROR(RANK(order!BQ511,order!BQ$3:BQ$554,0),"")</f>
        <v/>
      </c>
      <c r="BR511" s="4" t="str">
        <f ca="1">IFERROR(RANK(order!BR511,order!BR$3:BR$554,0),"")</f>
        <v/>
      </c>
      <c r="BS511" s="4" t="str">
        <f ca="1">IFERROR(RANK(order!BS511,order!BS$3:BS$554,0),"")</f>
        <v/>
      </c>
      <c r="BT511" s="4" t="str">
        <f ca="1">IFERROR(RANK(order!BT511,order!BT$3:BT$554,0),"")</f>
        <v/>
      </c>
      <c r="BU511" s="95">
        <f t="shared" si="625"/>
        <v>509</v>
      </c>
      <c r="BV511" s="35" t="str">
        <f t="shared" si="626"/>
        <v>E1</v>
      </c>
      <c r="BW511" s="55">
        <f t="shared" ca="1" si="549"/>
        <v>0</v>
      </c>
      <c r="BX511" s="56" t="str">
        <f t="shared" ca="1" si="550"/>
        <v/>
      </c>
      <c r="BY511" s="56" t="str">
        <f t="shared" ca="1" si="551"/>
        <v/>
      </c>
      <c r="BZ511" s="57" t="str">
        <f t="shared" ca="1" si="552"/>
        <v/>
      </c>
      <c r="CA511" s="57" t="str">
        <f t="shared" ca="1" si="553"/>
        <v/>
      </c>
      <c r="CB511" s="58" t="str">
        <f t="shared" ca="1" si="554"/>
        <v/>
      </c>
      <c r="CC511" s="57" t="str">
        <f t="shared" ca="1" si="555"/>
        <v/>
      </c>
      <c r="CD511" s="57" t="str">
        <f t="shared" ca="1" si="556"/>
        <v/>
      </c>
      <c r="CE511" s="58" t="str">
        <f t="shared" ca="1" si="557"/>
        <v/>
      </c>
      <c r="CF511" s="59" t="str">
        <f t="shared" ca="1" si="558"/>
        <v/>
      </c>
      <c r="CG511" s="57" t="str">
        <f t="shared" ca="1" si="559"/>
        <v/>
      </c>
      <c r="CH511" s="57" t="str">
        <f t="shared" ca="1" si="560"/>
        <v/>
      </c>
      <c r="CI511" s="57" t="str">
        <f t="shared" ca="1" si="561"/>
        <v/>
      </c>
      <c r="CJ511" s="57" t="str">
        <f t="shared" ca="1" si="562"/>
        <v/>
      </c>
      <c r="CK511" s="57" t="str">
        <f t="shared" ca="1" si="563"/>
        <v/>
      </c>
      <c r="CL511" s="57" t="str">
        <f t="shared" ca="1" si="564"/>
        <v/>
      </c>
      <c r="CM511" s="57" t="str">
        <f t="shared" ca="1" si="565"/>
        <v/>
      </c>
      <c r="CN511" s="57" t="str">
        <f t="shared" ca="1" si="566"/>
        <v/>
      </c>
      <c r="CO511" s="57" t="str">
        <f t="shared" ca="1" si="567"/>
        <v/>
      </c>
      <c r="CP511" s="57" t="str">
        <f t="shared" ca="1" si="568"/>
        <v/>
      </c>
      <c r="CQ511" s="57" t="str">
        <f t="shared" ca="1" si="569"/>
        <v/>
      </c>
      <c r="CR511" s="57" t="str">
        <f t="shared" ca="1" si="570"/>
        <v/>
      </c>
      <c r="CS511" s="60" t="str">
        <f t="shared" ca="1" si="571"/>
        <v/>
      </c>
      <c r="CT511" s="60" t="str">
        <f t="shared" ca="1" si="572"/>
        <v/>
      </c>
      <c r="CU511" s="60" t="str">
        <f t="shared" ca="1" si="573"/>
        <v/>
      </c>
      <c r="CV511" s="60" t="str">
        <f t="shared" ca="1" si="574"/>
        <v/>
      </c>
      <c r="CW511" s="60" t="str">
        <f t="shared" ca="1" si="575"/>
        <v/>
      </c>
      <c r="CX511" s="60" t="str">
        <f t="shared" ca="1" si="576"/>
        <v/>
      </c>
      <c r="CY511" s="60" t="str">
        <f t="shared" ca="1" si="577"/>
        <v/>
      </c>
      <c r="CZ511" s="60" t="str">
        <f t="shared" ca="1" si="578"/>
        <v/>
      </c>
      <c r="DA511" s="65" t="str">
        <f t="shared" ca="1" si="579"/>
        <v/>
      </c>
      <c r="DB511" s="65" t="str">
        <f t="shared" ca="1" si="580"/>
        <v/>
      </c>
      <c r="DC511" s="65" t="str">
        <f t="shared" ca="1" si="581"/>
        <v/>
      </c>
      <c r="DD511" s="65" t="str">
        <f t="shared" ca="1" si="582"/>
        <v/>
      </c>
      <c r="DE511" s="65" t="str">
        <f t="shared" ca="1" si="583"/>
        <v/>
      </c>
      <c r="DF511" s="66" t="str">
        <f t="shared" ca="1" si="584"/>
        <v/>
      </c>
      <c r="DG511" s="66" t="str">
        <f t="shared" ca="1" si="585"/>
        <v/>
      </c>
      <c r="DH511" s="66" t="str">
        <f t="shared" ca="1" si="586"/>
        <v/>
      </c>
      <c r="DI511" s="66" t="str">
        <f t="shared" ca="1" si="587"/>
        <v/>
      </c>
      <c r="DJ511" s="66" t="str">
        <f t="shared" ca="1" si="588"/>
        <v/>
      </c>
      <c r="DK511" s="65" t="str">
        <f t="shared" ca="1" si="589"/>
        <v/>
      </c>
      <c r="DL511" s="65" t="str">
        <f t="shared" ca="1" si="590"/>
        <v/>
      </c>
      <c r="DM511" s="65" t="str">
        <f t="shared" ca="1" si="591"/>
        <v/>
      </c>
      <c r="DN511" s="65" t="str">
        <f t="shared" ca="1" si="592"/>
        <v/>
      </c>
      <c r="DO511" s="65" t="str">
        <f t="shared" ca="1" si="593"/>
        <v/>
      </c>
      <c r="DP511" s="65" t="str">
        <f t="shared" ca="1" si="594"/>
        <v/>
      </c>
      <c r="DQ511" s="65" t="str">
        <f t="shared" ca="1" si="595"/>
        <v/>
      </c>
      <c r="DR511" s="69" t="str">
        <f t="shared" ca="1" si="596"/>
        <v/>
      </c>
      <c r="DS511" s="69" t="str">
        <f t="shared" ca="1" si="597"/>
        <v/>
      </c>
      <c r="DT511" s="69" t="str">
        <f t="shared" ca="1" si="598"/>
        <v/>
      </c>
      <c r="DU511" s="69" t="str">
        <f t="shared" ca="1" si="599"/>
        <v/>
      </c>
      <c r="DV511" s="69" t="str">
        <f t="shared" ca="1" si="600"/>
        <v/>
      </c>
      <c r="DW511" s="69" t="str">
        <f t="shared" ca="1" si="601"/>
        <v/>
      </c>
      <c r="DX511" s="69" t="str">
        <f t="shared" ca="1" si="602"/>
        <v/>
      </c>
      <c r="DY511" s="69" t="str">
        <f t="shared" ca="1" si="603"/>
        <v/>
      </c>
      <c r="DZ511" s="72" t="str">
        <f t="shared" ca="1" si="604"/>
        <v/>
      </c>
      <c r="EA511" s="72" t="str">
        <f t="shared" ca="1" si="605"/>
        <v/>
      </c>
      <c r="EB511" s="72" t="str">
        <f t="shared" ca="1" si="606"/>
        <v/>
      </c>
      <c r="EC511" s="65" t="str">
        <f t="shared" ca="1" si="607"/>
        <v/>
      </c>
      <c r="ED511" s="65" t="str">
        <f t="shared" ca="1" si="608"/>
        <v/>
      </c>
      <c r="EE511" s="65" t="str">
        <f t="shared" ca="1" si="609"/>
        <v/>
      </c>
      <c r="EF511" s="65" t="str">
        <f t="shared" ca="1" si="610"/>
        <v/>
      </c>
      <c r="EG511" s="65" t="str">
        <f t="shared" ca="1" si="611"/>
        <v/>
      </c>
      <c r="EH511" s="65" t="str">
        <f t="shared" ca="1" si="612"/>
        <v/>
      </c>
      <c r="EI511" s="429" t="str">
        <f t="shared" ca="1" si="613"/>
        <v>No</v>
      </c>
      <c r="EJ511" s="428" t="str">
        <f t="shared" ca="1" si="614"/>
        <v/>
      </c>
      <c r="EK511" s="428" t="str">
        <f t="shared" ca="1" si="615"/>
        <v/>
      </c>
      <c r="EL511" s="65" t="str">
        <f t="shared" ca="1" si="616"/>
        <v/>
      </c>
      <c r="EM511" s="65" t="str">
        <f t="shared" ca="1" si="617"/>
        <v/>
      </c>
      <c r="EN511" s="65" t="str">
        <f t="shared" ca="1" si="618"/>
        <v/>
      </c>
      <c r="EO511" s="433" t="str">
        <f t="shared" ca="1" si="619"/>
        <v/>
      </c>
      <c r="EP511" s="433" t="str">
        <f t="shared" ca="1" si="620"/>
        <v/>
      </c>
      <c r="EQ511" s="433" t="str">
        <f t="shared" ca="1" si="621"/>
        <v/>
      </c>
      <c r="ER511" s="433" t="str">
        <f t="shared" ca="1" si="622"/>
        <v/>
      </c>
      <c r="ES511" s="433" t="str">
        <f t="shared" ca="1" si="623"/>
        <v/>
      </c>
      <c r="ET511" s="433" t="str">
        <f t="shared" ca="1" si="624"/>
        <v/>
      </c>
      <c r="EU511" s="433" t="str">
        <f ca="1">IF(OR(CO511="",CQ511=""),"",Discipline!$P$3*CO511+Discipline!$X$3*CQ511)</f>
        <v/>
      </c>
      <c r="EV511" s="433" t="str">
        <f ca="1">IF(OR(CP511="",CR511=""),"",Discipline!$P$3*CP511+Discipline!$X$3*CR511)</f>
        <v/>
      </c>
    </row>
    <row r="512" spans="1:152" x14ac:dyDescent="0.25">
      <c r="A512" s="10" t="str">
        <f ca="1">IFERROR(RANK(order!A512,order!A$3:A$554,0),"")</f>
        <v/>
      </c>
      <c r="B512" s="10" t="str">
        <f ca="1">IFERROR(RANK(order!B512,order!B$3:B$554,0),"")</f>
        <v/>
      </c>
      <c r="C512" s="10" t="str">
        <f ca="1">IFERROR(RANK(order!C512,order!C$3:C$554,0),"")</f>
        <v/>
      </c>
      <c r="D512" s="4" t="str">
        <f ca="1">IFERROR(RANK(order!D512,order!D$3:D$554,0),"")</f>
        <v/>
      </c>
      <c r="E512" s="4" t="str">
        <f ca="1">IFERROR(RANK(order!E512,order!E$3:E$554,0),"")</f>
        <v/>
      </c>
      <c r="F512" s="4" t="str">
        <f ca="1">IFERROR(RANK(order!F512,order!F$3:F$554,0),"")</f>
        <v/>
      </c>
      <c r="G512" s="10" t="str">
        <f ca="1">IFERROR(RANK(order!G512,order!G$3:G$554,0),"")</f>
        <v/>
      </c>
      <c r="H512" s="10" t="str">
        <f ca="1">IFERROR(RANK(order!H512,order!H$3:H$554,0),"")</f>
        <v/>
      </c>
      <c r="I512" s="10" t="str">
        <f ca="1">IFERROR(RANK(order!I512,order!I$3:I$554,0),"")</f>
        <v/>
      </c>
      <c r="J512" s="4" t="str">
        <f ca="1">IFERROR(RANK(order!J512,order!J$3:J$554,0),"")</f>
        <v/>
      </c>
      <c r="K512" s="4" t="str">
        <f ca="1">IFERROR(RANK(order!K512,order!K$3:K$554,0),"")</f>
        <v/>
      </c>
      <c r="L512" s="4" t="str">
        <f ca="1">IFERROR(RANK(order!L512,order!L$3:L$554,0),"")</f>
        <v/>
      </c>
      <c r="M512" s="10" t="str">
        <f ca="1">IFERROR(RANK(order!M512,order!M$3:M$554,0),"")</f>
        <v/>
      </c>
      <c r="N512" s="10" t="str">
        <f ca="1">IFERROR(RANK(order!N512,order!N$3:N$554,0),"")</f>
        <v/>
      </c>
      <c r="O512" s="10" t="str">
        <f ca="1">IFERROR(RANK(order!O512,order!O$3:O$554,0),"")</f>
        <v/>
      </c>
      <c r="P512" s="4" t="str">
        <f ca="1">IFERROR(RANK(order!P512,order!P$3:P$554,0),"")</f>
        <v/>
      </c>
      <c r="Q512" s="4" t="str">
        <f ca="1">IFERROR(RANK(order!Q512,order!Q$3:Q$554,0),"")</f>
        <v/>
      </c>
      <c r="R512" s="4" t="str">
        <f ca="1">IFERROR(RANK(order!R512,order!R$3:R$554,0),"")</f>
        <v/>
      </c>
      <c r="S512" s="10" t="str">
        <f ca="1">IFERROR(RANK(order!S512,order!S$3:S$554,0),"")</f>
        <v/>
      </c>
      <c r="T512" s="10" t="str">
        <f ca="1">IFERROR(RANK(order!T512,order!T$3:T$554,0),"")</f>
        <v/>
      </c>
      <c r="U512" s="10" t="str">
        <f ca="1">IFERROR(RANK(order!U512,order!U$3:U$554,0),"")</f>
        <v/>
      </c>
      <c r="V512" s="4" t="str">
        <f ca="1">IFERROR(RANK(order!V512,order!V$3:V$554,0),"")</f>
        <v/>
      </c>
      <c r="W512" s="4" t="str">
        <f ca="1">IFERROR(RANK(order!W512,order!W$3:W$554,0),"")</f>
        <v/>
      </c>
      <c r="X512" s="4" t="str">
        <f ca="1">IFERROR(RANK(order!X512,order!X$3:X$554,0),"")</f>
        <v/>
      </c>
      <c r="Y512" s="10" t="str">
        <f ca="1">IFERROR(RANK(order!Y512,order!Y$3:Y$554,0),"")</f>
        <v/>
      </c>
      <c r="Z512" s="10" t="str">
        <f ca="1">IFERROR(RANK(order!Z512,order!Z$3:Z$554,0),"")</f>
        <v/>
      </c>
      <c r="AA512" s="10" t="str">
        <f ca="1">IFERROR(RANK(order!AA512,order!AA$3:AA$554,0),"")</f>
        <v/>
      </c>
      <c r="AB512" s="4" t="str">
        <f ca="1">IFERROR(RANK(order!AB512,order!AB$3:AB$554,0),"")</f>
        <v/>
      </c>
      <c r="AC512" s="4" t="str">
        <f ca="1">IFERROR(RANK(order!AC512,order!AC$3:AC$554,0),"")</f>
        <v/>
      </c>
      <c r="AD512" s="4" t="str">
        <f ca="1">IFERROR(RANK(order!AD512,order!AD$3:AD$554,0),"")</f>
        <v/>
      </c>
      <c r="AE512" s="10" t="str">
        <f ca="1">IFERROR(RANK(order!AE512,order!AE$3:AE$554,0),"")</f>
        <v/>
      </c>
      <c r="AF512" s="10" t="str">
        <f ca="1">IFERROR(RANK(order!AF512,order!AF$3:AF$554,0),"")</f>
        <v/>
      </c>
      <c r="AG512" s="10" t="str">
        <f ca="1">IFERROR(RANK(order!AG512,order!AG$3:AG$554,0),"")</f>
        <v/>
      </c>
      <c r="AH512" s="4" t="str">
        <f ca="1">IFERROR(RANK(order!AH512,order!AH$3:AH$554,0),"")</f>
        <v/>
      </c>
      <c r="AI512" s="4" t="str">
        <f ca="1">IFERROR(RANK(order!AI512,order!AI$3:AI$554,0),"")</f>
        <v/>
      </c>
      <c r="AJ512" s="4" t="str">
        <f ca="1">IFERROR(RANK(order!AJ512,order!AJ$3:AJ$554,0),"")</f>
        <v/>
      </c>
      <c r="AK512" s="10" t="str">
        <f ca="1">IFERROR(RANK(order!AK512,order!AK$3:AK$554,0),"")</f>
        <v/>
      </c>
      <c r="AL512" s="10" t="str">
        <f ca="1">IFERROR(RANK(order!AL512,order!AL$3:AL$554,0),"")</f>
        <v/>
      </c>
      <c r="AM512" s="10" t="str">
        <f ca="1">IFERROR(RANK(order!AM512,order!AM$3:AM$554,0),"")</f>
        <v/>
      </c>
      <c r="AN512" s="4" t="str">
        <f ca="1">IFERROR(RANK(order!AN512,order!AN$3:AN$554,0),"")</f>
        <v/>
      </c>
      <c r="AO512" s="4" t="str">
        <f ca="1">IFERROR(RANK(order!AO512,order!AO$3:AO$554,0),"")</f>
        <v/>
      </c>
      <c r="AP512" s="4" t="str">
        <f ca="1">IFERROR(RANK(order!AP512,order!AP$3:AP$554,0),"")</f>
        <v/>
      </c>
      <c r="AQ512" s="10" t="str">
        <f ca="1">IFERROR(RANK(order!AQ512,order!AQ$3:AQ$554,0),"")</f>
        <v/>
      </c>
      <c r="AR512" s="10" t="str">
        <f ca="1">IFERROR(RANK(order!AR512,order!AR$3:AR$554,0),"")</f>
        <v/>
      </c>
      <c r="AS512" s="10" t="str">
        <f ca="1">IFERROR(RANK(order!AS512,order!AS$3:AS$554,0),"")</f>
        <v/>
      </c>
      <c r="AT512" s="4" t="str">
        <f ca="1">IFERROR(RANK(order!AT512,order!AT$3:AT$554,0),"")</f>
        <v/>
      </c>
      <c r="AU512" s="4" t="str">
        <f ca="1">IFERROR(RANK(order!AU512,order!AU$3:AU$554,0),"")</f>
        <v/>
      </c>
      <c r="AV512" s="4" t="str">
        <f ca="1">IFERROR(RANK(order!AV512,order!AV$3:AV$554,0),"")</f>
        <v/>
      </c>
      <c r="AW512" s="10" t="str">
        <f ca="1">IFERROR(RANK(order!AW512,order!AW$3:AW$554,0),"")</f>
        <v/>
      </c>
      <c r="AX512" s="10" t="str">
        <f ca="1">IFERROR(RANK(order!AX512,order!AX$3:AX$554,0),"")</f>
        <v/>
      </c>
      <c r="AY512" s="10" t="str">
        <f ca="1">IFERROR(RANK(order!AY512,order!AY$3:AY$554,0),"")</f>
        <v/>
      </c>
      <c r="AZ512" s="4" t="str">
        <f ca="1">IFERROR(RANK(order!AZ512,order!AZ$3:AZ$554,0),"")</f>
        <v/>
      </c>
      <c r="BA512" s="4" t="str">
        <f ca="1">IFERROR(RANK(order!BA512,order!BA$3:BA$554,0),"")</f>
        <v/>
      </c>
      <c r="BB512" s="4" t="str">
        <f ca="1">IFERROR(RANK(order!BB512,order!BB$3:BB$554,0),"")</f>
        <v/>
      </c>
      <c r="BC512" s="10" t="str">
        <f ca="1">IFERROR(RANK(order!BC512,order!BC$3:BC$554,0),"")</f>
        <v/>
      </c>
      <c r="BD512" s="10" t="str">
        <f ca="1">IFERROR(RANK(order!BD512,order!BD$3:BD$554,0),"")</f>
        <v/>
      </c>
      <c r="BE512" s="10" t="str">
        <f ca="1">IFERROR(RANK(order!BE512,order!BE$3:BE$554,0),"")</f>
        <v/>
      </c>
      <c r="BF512" s="4" t="str">
        <f ca="1">IFERROR(RANK(order!BF512,order!BF$3:BF$554,0),"")</f>
        <v/>
      </c>
      <c r="BG512" s="4" t="str">
        <f ca="1">IFERROR(RANK(order!BG512,order!BG$3:BG$554,0),"")</f>
        <v/>
      </c>
      <c r="BH512" s="4" t="str">
        <f ca="1">IFERROR(RANK(order!BH512,order!BH$3:BH$554,0),"")</f>
        <v/>
      </c>
      <c r="BI512" s="10" t="str">
        <f ca="1">IFERROR(RANK(order!BI512,order!BI$3:BI$554,0),"")</f>
        <v/>
      </c>
      <c r="BJ512" s="10" t="str">
        <f ca="1">IFERROR(RANK(order!BJ512,order!BJ$3:BJ$554,0),"")</f>
        <v/>
      </c>
      <c r="BK512" s="10" t="str">
        <f ca="1">IFERROR(RANK(order!BK512,order!BK$3:BK$554,0),"")</f>
        <v/>
      </c>
      <c r="BL512" s="4" t="str">
        <f ca="1">IFERROR(RANK(order!BL512,order!BL$3:BL$554,0),"")</f>
        <v/>
      </c>
      <c r="BM512" s="4" t="str">
        <f ca="1">IFERROR(RANK(order!BM512,order!BM$3:BM$554,0),"")</f>
        <v/>
      </c>
      <c r="BN512" s="4" t="str">
        <f ca="1">IFERROR(RANK(order!BN512,order!BN$3:BN$554,0),"")</f>
        <v/>
      </c>
      <c r="BO512" s="10" t="str">
        <f ca="1">IFERROR(RANK(order!BO512,order!BO$3:BO$554,0),"")</f>
        <v/>
      </c>
      <c r="BP512" s="10" t="str">
        <f ca="1">IFERROR(RANK(order!BP512,order!BP$3:BP$554,0),"")</f>
        <v/>
      </c>
      <c r="BQ512" s="10" t="str">
        <f ca="1">IFERROR(RANK(order!BQ512,order!BQ$3:BQ$554,0),"")</f>
        <v/>
      </c>
      <c r="BR512" s="4" t="str">
        <f ca="1">IFERROR(RANK(order!BR512,order!BR$3:BR$554,0),"")</f>
        <v/>
      </c>
      <c r="BS512" s="4" t="str">
        <f ca="1">IFERROR(RANK(order!BS512,order!BS$3:BS$554,0),"")</f>
        <v/>
      </c>
      <c r="BT512" s="4" t="str">
        <f ca="1">IFERROR(RANK(order!BT512,order!BT$3:BT$554,0),"")</f>
        <v/>
      </c>
      <c r="BU512" s="95">
        <f t="shared" si="625"/>
        <v>510</v>
      </c>
      <c r="BV512" s="35" t="str">
        <f t="shared" si="626"/>
        <v>E1</v>
      </c>
      <c r="BW512" s="55">
        <f t="shared" ca="1" si="549"/>
        <v>0</v>
      </c>
      <c r="BX512" s="56" t="str">
        <f t="shared" ca="1" si="550"/>
        <v/>
      </c>
      <c r="BY512" s="56" t="str">
        <f t="shared" ca="1" si="551"/>
        <v/>
      </c>
      <c r="BZ512" s="57" t="str">
        <f t="shared" ca="1" si="552"/>
        <v/>
      </c>
      <c r="CA512" s="57" t="str">
        <f t="shared" ca="1" si="553"/>
        <v/>
      </c>
      <c r="CB512" s="58" t="str">
        <f t="shared" ca="1" si="554"/>
        <v/>
      </c>
      <c r="CC512" s="57" t="str">
        <f t="shared" ca="1" si="555"/>
        <v/>
      </c>
      <c r="CD512" s="57" t="str">
        <f t="shared" ca="1" si="556"/>
        <v/>
      </c>
      <c r="CE512" s="58" t="str">
        <f t="shared" ca="1" si="557"/>
        <v/>
      </c>
      <c r="CF512" s="59" t="str">
        <f t="shared" ca="1" si="558"/>
        <v/>
      </c>
      <c r="CG512" s="57" t="str">
        <f t="shared" ca="1" si="559"/>
        <v/>
      </c>
      <c r="CH512" s="57" t="str">
        <f t="shared" ca="1" si="560"/>
        <v/>
      </c>
      <c r="CI512" s="57" t="str">
        <f t="shared" ca="1" si="561"/>
        <v/>
      </c>
      <c r="CJ512" s="57" t="str">
        <f t="shared" ca="1" si="562"/>
        <v/>
      </c>
      <c r="CK512" s="57" t="str">
        <f t="shared" ca="1" si="563"/>
        <v/>
      </c>
      <c r="CL512" s="57" t="str">
        <f t="shared" ca="1" si="564"/>
        <v/>
      </c>
      <c r="CM512" s="57" t="str">
        <f t="shared" ca="1" si="565"/>
        <v/>
      </c>
      <c r="CN512" s="57" t="str">
        <f t="shared" ca="1" si="566"/>
        <v/>
      </c>
      <c r="CO512" s="57" t="str">
        <f t="shared" ca="1" si="567"/>
        <v/>
      </c>
      <c r="CP512" s="57" t="str">
        <f t="shared" ca="1" si="568"/>
        <v/>
      </c>
      <c r="CQ512" s="57" t="str">
        <f t="shared" ca="1" si="569"/>
        <v/>
      </c>
      <c r="CR512" s="57" t="str">
        <f t="shared" ca="1" si="570"/>
        <v/>
      </c>
      <c r="CS512" s="60" t="str">
        <f t="shared" ca="1" si="571"/>
        <v/>
      </c>
      <c r="CT512" s="60" t="str">
        <f t="shared" ca="1" si="572"/>
        <v/>
      </c>
      <c r="CU512" s="60" t="str">
        <f t="shared" ca="1" si="573"/>
        <v/>
      </c>
      <c r="CV512" s="60" t="str">
        <f t="shared" ca="1" si="574"/>
        <v/>
      </c>
      <c r="CW512" s="60" t="str">
        <f t="shared" ca="1" si="575"/>
        <v/>
      </c>
      <c r="CX512" s="60" t="str">
        <f t="shared" ca="1" si="576"/>
        <v/>
      </c>
      <c r="CY512" s="60" t="str">
        <f t="shared" ca="1" si="577"/>
        <v/>
      </c>
      <c r="CZ512" s="60" t="str">
        <f t="shared" ca="1" si="578"/>
        <v/>
      </c>
      <c r="DA512" s="65" t="str">
        <f t="shared" ca="1" si="579"/>
        <v/>
      </c>
      <c r="DB512" s="65" t="str">
        <f t="shared" ca="1" si="580"/>
        <v/>
      </c>
      <c r="DC512" s="65" t="str">
        <f t="shared" ca="1" si="581"/>
        <v/>
      </c>
      <c r="DD512" s="65" t="str">
        <f t="shared" ca="1" si="582"/>
        <v/>
      </c>
      <c r="DE512" s="65" t="str">
        <f t="shared" ca="1" si="583"/>
        <v/>
      </c>
      <c r="DF512" s="66" t="str">
        <f t="shared" ca="1" si="584"/>
        <v/>
      </c>
      <c r="DG512" s="66" t="str">
        <f t="shared" ca="1" si="585"/>
        <v/>
      </c>
      <c r="DH512" s="66" t="str">
        <f t="shared" ca="1" si="586"/>
        <v/>
      </c>
      <c r="DI512" s="66" t="str">
        <f t="shared" ca="1" si="587"/>
        <v/>
      </c>
      <c r="DJ512" s="66" t="str">
        <f t="shared" ca="1" si="588"/>
        <v/>
      </c>
      <c r="DK512" s="65" t="str">
        <f t="shared" ca="1" si="589"/>
        <v/>
      </c>
      <c r="DL512" s="65" t="str">
        <f t="shared" ca="1" si="590"/>
        <v/>
      </c>
      <c r="DM512" s="65" t="str">
        <f t="shared" ca="1" si="591"/>
        <v/>
      </c>
      <c r="DN512" s="65" t="str">
        <f t="shared" ca="1" si="592"/>
        <v/>
      </c>
      <c r="DO512" s="65" t="str">
        <f t="shared" ca="1" si="593"/>
        <v/>
      </c>
      <c r="DP512" s="65" t="str">
        <f t="shared" ca="1" si="594"/>
        <v/>
      </c>
      <c r="DQ512" s="65" t="str">
        <f t="shared" ca="1" si="595"/>
        <v/>
      </c>
      <c r="DR512" s="69" t="str">
        <f t="shared" ca="1" si="596"/>
        <v/>
      </c>
      <c r="DS512" s="69" t="str">
        <f t="shared" ca="1" si="597"/>
        <v/>
      </c>
      <c r="DT512" s="69" t="str">
        <f t="shared" ca="1" si="598"/>
        <v/>
      </c>
      <c r="DU512" s="69" t="str">
        <f t="shared" ca="1" si="599"/>
        <v/>
      </c>
      <c r="DV512" s="69" t="str">
        <f t="shared" ca="1" si="600"/>
        <v/>
      </c>
      <c r="DW512" s="69" t="str">
        <f t="shared" ca="1" si="601"/>
        <v/>
      </c>
      <c r="DX512" s="69" t="str">
        <f t="shared" ca="1" si="602"/>
        <v/>
      </c>
      <c r="DY512" s="69" t="str">
        <f t="shared" ca="1" si="603"/>
        <v/>
      </c>
      <c r="DZ512" s="72" t="str">
        <f t="shared" ca="1" si="604"/>
        <v/>
      </c>
      <c r="EA512" s="72" t="str">
        <f t="shared" ca="1" si="605"/>
        <v/>
      </c>
      <c r="EB512" s="72" t="str">
        <f t="shared" ca="1" si="606"/>
        <v/>
      </c>
      <c r="EC512" s="65" t="str">
        <f t="shared" ca="1" si="607"/>
        <v/>
      </c>
      <c r="ED512" s="65" t="str">
        <f t="shared" ca="1" si="608"/>
        <v/>
      </c>
      <c r="EE512" s="65" t="str">
        <f t="shared" ca="1" si="609"/>
        <v/>
      </c>
      <c r="EF512" s="65" t="str">
        <f t="shared" ca="1" si="610"/>
        <v/>
      </c>
      <c r="EG512" s="65" t="str">
        <f t="shared" ca="1" si="611"/>
        <v/>
      </c>
      <c r="EH512" s="65" t="str">
        <f t="shared" ca="1" si="612"/>
        <v/>
      </c>
      <c r="EI512" s="429" t="str">
        <f t="shared" ca="1" si="613"/>
        <v>No</v>
      </c>
      <c r="EJ512" s="428" t="str">
        <f t="shared" ca="1" si="614"/>
        <v/>
      </c>
      <c r="EK512" s="428" t="str">
        <f t="shared" ca="1" si="615"/>
        <v/>
      </c>
      <c r="EL512" s="65" t="str">
        <f t="shared" ca="1" si="616"/>
        <v/>
      </c>
      <c r="EM512" s="65" t="str">
        <f t="shared" ca="1" si="617"/>
        <v/>
      </c>
      <c r="EN512" s="65" t="str">
        <f t="shared" ca="1" si="618"/>
        <v/>
      </c>
      <c r="EO512" s="433" t="str">
        <f t="shared" ca="1" si="619"/>
        <v/>
      </c>
      <c r="EP512" s="433" t="str">
        <f t="shared" ca="1" si="620"/>
        <v/>
      </c>
      <c r="EQ512" s="433" t="str">
        <f t="shared" ca="1" si="621"/>
        <v/>
      </c>
      <c r="ER512" s="433" t="str">
        <f t="shared" ca="1" si="622"/>
        <v/>
      </c>
      <c r="ES512" s="433" t="str">
        <f t="shared" ca="1" si="623"/>
        <v/>
      </c>
      <c r="ET512" s="433" t="str">
        <f t="shared" ca="1" si="624"/>
        <v/>
      </c>
      <c r="EU512" s="433" t="str">
        <f ca="1">IF(OR(CO512="",CQ512=""),"",Discipline!$P$3*CO512+Discipline!$X$3*CQ512)</f>
        <v/>
      </c>
      <c r="EV512" s="433" t="str">
        <f ca="1">IF(OR(CP512="",CR512=""),"",Discipline!$P$3*CP512+Discipline!$X$3*CR512)</f>
        <v/>
      </c>
    </row>
    <row r="513" spans="1:152" x14ac:dyDescent="0.25">
      <c r="A513" s="10" t="str">
        <f ca="1">IFERROR(RANK(order!A513,order!A$3:A$554,0),"")</f>
        <v/>
      </c>
      <c r="B513" s="10" t="str">
        <f ca="1">IFERROR(RANK(order!B513,order!B$3:B$554,0),"")</f>
        <v/>
      </c>
      <c r="C513" s="10" t="str">
        <f ca="1">IFERROR(RANK(order!C513,order!C$3:C$554,0),"")</f>
        <v/>
      </c>
      <c r="D513" s="4" t="str">
        <f ca="1">IFERROR(RANK(order!D513,order!D$3:D$554,0),"")</f>
        <v/>
      </c>
      <c r="E513" s="4" t="str">
        <f ca="1">IFERROR(RANK(order!E513,order!E$3:E$554,0),"")</f>
        <v/>
      </c>
      <c r="F513" s="4" t="str">
        <f ca="1">IFERROR(RANK(order!F513,order!F$3:F$554,0),"")</f>
        <v/>
      </c>
      <c r="G513" s="10" t="str">
        <f ca="1">IFERROR(RANK(order!G513,order!G$3:G$554,0),"")</f>
        <v/>
      </c>
      <c r="H513" s="10" t="str">
        <f ca="1">IFERROR(RANK(order!H513,order!H$3:H$554,0),"")</f>
        <v/>
      </c>
      <c r="I513" s="10" t="str">
        <f ca="1">IFERROR(RANK(order!I513,order!I$3:I$554,0),"")</f>
        <v/>
      </c>
      <c r="J513" s="4" t="str">
        <f ca="1">IFERROR(RANK(order!J513,order!J$3:J$554,0),"")</f>
        <v/>
      </c>
      <c r="K513" s="4" t="str">
        <f ca="1">IFERROR(RANK(order!K513,order!K$3:K$554,0),"")</f>
        <v/>
      </c>
      <c r="L513" s="4" t="str">
        <f ca="1">IFERROR(RANK(order!L513,order!L$3:L$554,0),"")</f>
        <v/>
      </c>
      <c r="M513" s="10" t="str">
        <f ca="1">IFERROR(RANK(order!M513,order!M$3:M$554,0),"")</f>
        <v/>
      </c>
      <c r="N513" s="10" t="str">
        <f ca="1">IFERROR(RANK(order!N513,order!N$3:N$554,0),"")</f>
        <v/>
      </c>
      <c r="O513" s="10" t="str">
        <f ca="1">IFERROR(RANK(order!O513,order!O$3:O$554,0),"")</f>
        <v/>
      </c>
      <c r="P513" s="4" t="str">
        <f ca="1">IFERROR(RANK(order!P513,order!P$3:P$554,0),"")</f>
        <v/>
      </c>
      <c r="Q513" s="4" t="str">
        <f ca="1">IFERROR(RANK(order!Q513,order!Q$3:Q$554,0),"")</f>
        <v/>
      </c>
      <c r="R513" s="4" t="str">
        <f ca="1">IFERROR(RANK(order!R513,order!R$3:R$554,0),"")</f>
        <v/>
      </c>
      <c r="S513" s="10" t="str">
        <f ca="1">IFERROR(RANK(order!S513,order!S$3:S$554,0),"")</f>
        <v/>
      </c>
      <c r="T513" s="10" t="str">
        <f ca="1">IFERROR(RANK(order!T513,order!T$3:T$554,0),"")</f>
        <v/>
      </c>
      <c r="U513" s="10" t="str">
        <f ca="1">IFERROR(RANK(order!U513,order!U$3:U$554,0),"")</f>
        <v/>
      </c>
      <c r="V513" s="4" t="str">
        <f ca="1">IFERROR(RANK(order!V513,order!V$3:V$554,0),"")</f>
        <v/>
      </c>
      <c r="W513" s="4" t="str">
        <f ca="1">IFERROR(RANK(order!W513,order!W$3:W$554,0),"")</f>
        <v/>
      </c>
      <c r="X513" s="4" t="str">
        <f ca="1">IFERROR(RANK(order!X513,order!X$3:X$554,0),"")</f>
        <v/>
      </c>
      <c r="Y513" s="10" t="str">
        <f ca="1">IFERROR(RANK(order!Y513,order!Y$3:Y$554,0),"")</f>
        <v/>
      </c>
      <c r="Z513" s="10" t="str">
        <f ca="1">IFERROR(RANK(order!Z513,order!Z$3:Z$554,0),"")</f>
        <v/>
      </c>
      <c r="AA513" s="10" t="str">
        <f ca="1">IFERROR(RANK(order!AA513,order!AA$3:AA$554,0),"")</f>
        <v/>
      </c>
      <c r="AB513" s="4" t="str">
        <f ca="1">IFERROR(RANK(order!AB513,order!AB$3:AB$554,0),"")</f>
        <v/>
      </c>
      <c r="AC513" s="4" t="str">
        <f ca="1">IFERROR(RANK(order!AC513,order!AC$3:AC$554,0),"")</f>
        <v/>
      </c>
      <c r="AD513" s="4" t="str">
        <f ca="1">IFERROR(RANK(order!AD513,order!AD$3:AD$554,0),"")</f>
        <v/>
      </c>
      <c r="AE513" s="10" t="str">
        <f ca="1">IFERROR(RANK(order!AE513,order!AE$3:AE$554,0),"")</f>
        <v/>
      </c>
      <c r="AF513" s="10" t="str">
        <f ca="1">IFERROR(RANK(order!AF513,order!AF$3:AF$554,0),"")</f>
        <v/>
      </c>
      <c r="AG513" s="10" t="str">
        <f ca="1">IFERROR(RANK(order!AG513,order!AG$3:AG$554,0),"")</f>
        <v/>
      </c>
      <c r="AH513" s="4" t="str">
        <f ca="1">IFERROR(RANK(order!AH513,order!AH$3:AH$554,0),"")</f>
        <v/>
      </c>
      <c r="AI513" s="4" t="str">
        <f ca="1">IFERROR(RANK(order!AI513,order!AI$3:AI$554,0),"")</f>
        <v/>
      </c>
      <c r="AJ513" s="4" t="str">
        <f ca="1">IFERROR(RANK(order!AJ513,order!AJ$3:AJ$554,0),"")</f>
        <v/>
      </c>
      <c r="AK513" s="10" t="str">
        <f ca="1">IFERROR(RANK(order!AK513,order!AK$3:AK$554,0),"")</f>
        <v/>
      </c>
      <c r="AL513" s="10" t="str">
        <f ca="1">IFERROR(RANK(order!AL513,order!AL$3:AL$554,0),"")</f>
        <v/>
      </c>
      <c r="AM513" s="10" t="str">
        <f ca="1">IFERROR(RANK(order!AM513,order!AM$3:AM$554,0),"")</f>
        <v/>
      </c>
      <c r="AN513" s="4" t="str">
        <f ca="1">IFERROR(RANK(order!AN513,order!AN$3:AN$554,0),"")</f>
        <v/>
      </c>
      <c r="AO513" s="4" t="str">
        <f ca="1">IFERROR(RANK(order!AO513,order!AO$3:AO$554,0),"")</f>
        <v/>
      </c>
      <c r="AP513" s="4" t="str">
        <f ca="1">IFERROR(RANK(order!AP513,order!AP$3:AP$554,0),"")</f>
        <v/>
      </c>
      <c r="AQ513" s="10" t="str">
        <f ca="1">IFERROR(RANK(order!AQ513,order!AQ$3:AQ$554,0),"")</f>
        <v/>
      </c>
      <c r="AR513" s="10" t="str">
        <f ca="1">IFERROR(RANK(order!AR513,order!AR$3:AR$554,0),"")</f>
        <v/>
      </c>
      <c r="AS513" s="10" t="str">
        <f ca="1">IFERROR(RANK(order!AS513,order!AS$3:AS$554,0),"")</f>
        <v/>
      </c>
      <c r="AT513" s="4" t="str">
        <f ca="1">IFERROR(RANK(order!AT513,order!AT$3:AT$554,0),"")</f>
        <v/>
      </c>
      <c r="AU513" s="4" t="str">
        <f ca="1">IFERROR(RANK(order!AU513,order!AU$3:AU$554,0),"")</f>
        <v/>
      </c>
      <c r="AV513" s="4" t="str">
        <f ca="1">IFERROR(RANK(order!AV513,order!AV$3:AV$554,0),"")</f>
        <v/>
      </c>
      <c r="AW513" s="10" t="str">
        <f ca="1">IFERROR(RANK(order!AW513,order!AW$3:AW$554,0),"")</f>
        <v/>
      </c>
      <c r="AX513" s="10" t="str">
        <f ca="1">IFERROR(RANK(order!AX513,order!AX$3:AX$554,0),"")</f>
        <v/>
      </c>
      <c r="AY513" s="10" t="str">
        <f ca="1">IFERROR(RANK(order!AY513,order!AY$3:AY$554,0),"")</f>
        <v/>
      </c>
      <c r="AZ513" s="4" t="str">
        <f ca="1">IFERROR(RANK(order!AZ513,order!AZ$3:AZ$554,0),"")</f>
        <v/>
      </c>
      <c r="BA513" s="4" t="str">
        <f ca="1">IFERROR(RANK(order!BA513,order!BA$3:BA$554,0),"")</f>
        <v/>
      </c>
      <c r="BB513" s="4" t="str">
        <f ca="1">IFERROR(RANK(order!BB513,order!BB$3:BB$554,0),"")</f>
        <v/>
      </c>
      <c r="BC513" s="10" t="str">
        <f ca="1">IFERROR(RANK(order!BC513,order!BC$3:BC$554,0),"")</f>
        <v/>
      </c>
      <c r="BD513" s="10" t="str">
        <f ca="1">IFERROR(RANK(order!BD513,order!BD$3:BD$554,0),"")</f>
        <v/>
      </c>
      <c r="BE513" s="10" t="str">
        <f ca="1">IFERROR(RANK(order!BE513,order!BE$3:BE$554,0),"")</f>
        <v/>
      </c>
      <c r="BF513" s="4" t="str">
        <f ca="1">IFERROR(RANK(order!BF513,order!BF$3:BF$554,0),"")</f>
        <v/>
      </c>
      <c r="BG513" s="4" t="str">
        <f ca="1">IFERROR(RANK(order!BG513,order!BG$3:BG$554,0),"")</f>
        <v/>
      </c>
      <c r="BH513" s="4" t="str">
        <f ca="1">IFERROR(RANK(order!BH513,order!BH$3:BH$554,0),"")</f>
        <v/>
      </c>
      <c r="BI513" s="10" t="str">
        <f ca="1">IFERROR(RANK(order!BI513,order!BI$3:BI$554,0),"")</f>
        <v/>
      </c>
      <c r="BJ513" s="10" t="str">
        <f ca="1">IFERROR(RANK(order!BJ513,order!BJ$3:BJ$554,0),"")</f>
        <v/>
      </c>
      <c r="BK513" s="10" t="str">
        <f ca="1">IFERROR(RANK(order!BK513,order!BK$3:BK$554,0),"")</f>
        <v/>
      </c>
      <c r="BL513" s="4" t="str">
        <f ca="1">IFERROR(RANK(order!BL513,order!BL$3:BL$554,0),"")</f>
        <v/>
      </c>
      <c r="BM513" s="4" t="str">
        <f ca="1">IFERROR(RANK(order!BM513,order!BM$3:BM$554,0),"")</f>
        <v/>
      </c>
      <c r="BN513" s="4" t="str">
        <f ca="1">IFERROR(RANK(order!BN513,order!BN$3:BN$554,0),"")</f>
        <v/>
      </c>
      <c r="BO513" s="10" t="str">
        <f ca="1">IFERROR(RANK(order!BO513,order!BO$3:BO$554,0),"")</f>
        <v/>
      </c>
      <c r="BP513" s="10" t="str">
        <f ca="1">IFERROR(RANK(order!BP513,order!BP$3:BP$554,0),"")</f>
        <v/>
      </c>
      <c r="BQ513" s="10" t="str">
        <f ca="1">IFERROR(RANK(order!BQ513,order!BQ$3:BQ$554,0),"")</f>
        <v/>
      </c>
      <c r="BR513" s="4" t="str">
        <f ca="1">IFERROR(RANK(order!BR513,order!BR$3:BR$554,0),"")</f>
        <v/>
      </c>
      <c r="BS513" s="4" t="str">
        <f ca="1">IFERROR(RANK(order!BS513,order!BS$3:BS$554,0),"")</f>
        <v/>
      </c>
      <c r="BT513" s="4" t="str">
        <f ca="1">IFERROR(RANK(order!BT513,order!BT$3:BT$554,0),"")</f>
        <v/>
      </c>
      <c r="BU513" s="95">
        <f t="shared" si="625"/>
        <v>511</v>
      </c>
      <c r="BV513" s="35" t="str">
        <f t="shared" si="626"/>
        <v>E1</v>
      </c>
      <c r="BW513" s="55">
        <f t="shared" ca="1" si="549"/>
        <v>0</v>
      </c>
      <c r="BX513" s="56" t="str">
        <f t="shared" ca="1" si="550"/>
        <v/>
      </c>
      <c r="BY513" s="56" t="str">
        <f t="shared" ca="1" si="551"/>
        <v/>
      </c>
      <c r="BZ513" s="57" t="str">
        <f t="shared" ca="1" si="552"/>
        <v/>
      </c>
      <c r="CA513" s="57" t="str">
        <f t="shared" ca="1" si="553"/>
        <v/>
      </c>
      <c r="CB513" s="58" t="str">
        <f t="shared" ca="1" si="554"/>
        <v/>
      </c>
      <c r="CC513" s="57" t="str">
        <f t="shared" ca="1" si="555"/>
        <v/>
      </c>
      <c r="CD513" s="57" t="str">
        <f t="shared" ca="1" si="556"/>
        <v/>
      </c>
      <c r="CE513" s="58" t="str">
        <f t="shared" ca="1" si="557"/>
        <v/>
      </c>
      <c r="CF513" s="59" t="str">
        <f t="shared" ca="1" si="558"/>
        <v/>
      </c>
      <c r="CG513" s="57" t="str">
        <f t="shared" ca="1" si="559"/>
        <v/>
      </c>
      <c r="CH513" s="57" t="str">
        <f t="shared" ca="1" si="560"/>
        <v/>
      </c>
      <c r="CI513" s="57" t="str">
        <f t="shared" ca="1" si="561"/>
        <v/>
      </c>
      <c r="CJ513" s="57" t="str">
        <f t="shared" ca="1" si="562"/>
        <v/>
      </c>
      <c r="CK513" s="57" t="str">
        <f t="shared" ca="1" si="563"/>
        <v/>
      </c>
      <c r="CL513" s="57" t="str">
        <f t="shared" ca="1" si="564"/>
        <v/>
      </c>
      <c r="CM513" s="57" t="str">
        <f t="shared" ca="1" si="565"/>
        <v/>
      </c>
      <c r="CN513" s="57" t="str">
        <f t="shared" ca="1" si="566"/>
        <v/>
      </c>
      <c r="CO513" s="57" t="str">
        <f t="shared" ca="1" si="567"/>
        <v/>
      </c>
      <c r="CP513" s="57" t="str">
        <f t="shared" ca="1" si="568"/>
        <v/>
      </c>
      <c r="CQ513" s="57" t="str">
        <f t="shared" ca="1" si="569"/>
        <v/>
      </c>
      <c r="CR513" s="57" t="str">
        <f t="shared" ca="1" si="570"/>
        <v/>
      </c>
      <c r="CS513" s="60" t="str">
        <f t="shared" ca="1" si="571"/>
        <v/>
      </c>
      <c r="CT513" s="60" t="str">
        <f t="shared" ca="1" si="572"/>
        <v/>
      </c>
      <c r="CU513" s="60" t="str">
        <f t="shared" ca="1" si="573"/>
        <v/>
      </c>
      <c r="CV513" s="60" t="str">
        <f t="shared" ca="1" si="574"/>
        <v/>
      </c>
      <c r="CW513" s="60" t="str">
        <f t="shared" ca="1" si="575"/>
        <v/>
      </c>
      <c r="CX513" s="60" t="str">
        <f t="shared" ca="1" si="576"/>
        <v/>
      </c>
      <c r="CY513" s="60" t="str">
        <f t="shared" ca="1" si="577"/>
        <v/>
      </c>
      <c r="CZ513" s="60" t="str">
        <f t="shared" ca="1" si="578"/>
        <v/>
      </c>
      <c r="DA513" s="65" t="str">
        <f t="shared" ca="1" si="579"/>
        <v/>
      </c>
      <c r="DB513" s="65" t="str">
        <f t="shared" ca="1" si="580"/>
        <v/>
      </c>
      <c r="DC513" s="65" t="str">
        <f t="shared" ca="1" si="581"/>
        <v/>
      </c>
      <c r="DD513" s="65" t="str">
        <f t="shared" ca="1" si="582"/>
        <v/>
      </c>
      <c r="DE513" s="65" t="str">
        <f t="shared" ca="1" si="583"/>
        <v/>
      </c>
      <c r="DF513" s="66" t="str">
        <f t="shared" ca="1" si="584"/>
        <v/>
      </c>
      <c r="DG513" s="66" t="str">
        <f t="shared" ca="1" si="585"/>
        <v/>
      </c>
      <c r="DH513" s="66" t="str">
        <f t="shared" ca="1" si="586"/>
        <v/>
      </c>
      <c r="DI513" s="66" t="str">
        <f t="shared" ca="1" si="587"/>
        <v/>
      </c>
      <c r="DJ513" s="66" t="str">
        <f t="shared" ca="1" si="588"/>
        <v/>
      </c>
      <c r="DK513" s="65" t="str">
        <f t="shared" ca="1" si="589"/>
        <v/>
      </c>
      <c r="DL513" s="65" t="str">
        <f t="shared" ca="1" si="590"/>
        <v/>
      </c>
      <c r="DM513" s="65" t="str">
        <f t="shared" ca="1" si="591"/>
        <v/>
      </c>
      <c r="DN513" s="65" t="str">
        <f t="shared" ca="1" si="592"/>
        <v/>
      </c>
      <c r="DO513" s="65" t="str">
        <f t="shared" ca="1" si="593"/>
        <v/>
      </c>
      <c r="DP513" s="65" t="str">
        <f t="shared" ca="1" si="594"/>
        <v/>
      </c>
      <c r="DQ513" s="65" t="str">
        <f t="shared" ca="1" si="595"/>
        <v/>
      </c>
      <c r="DR513" s="69" t="str">
        <f t="shared" ca="1" si="596"/>
        <v/>
      </c>
      <c r="DS513" s="69" t="str">
        <f t="shared" ca="1" si="597"/>
        <v/>
      </c>
      <c r="DT513" s="69" t="str">
        <f t="shared" ca="1" si="598"/>
        <v/>
      </c>
      <c r="DU513" s="69" t="str">
        <f t="shared" ca="1" si="599"/>
        <v/>
      </c>
      <c r="DV513" s="69" t="str">
        <f t="shared" ca="1" si="600"/>
        <v/>
      </c>
      <c r="DW513" s="69" t="str">
        <f t="shared" ca="1" si="601"/>
        <v/>
      </c>
      <c r="DX513" s="69" t="str">
        <f t="shared" ca="1" si="602"/>
        <v/>
      </c>
      <c r="DY513" s="69" t="str">
        <f t="shared" ca="1" si="603"/>
        <v/>
      </c>
      <c r="DZ513" s="72" t="str">
        <f t="shared" ca="1" si="604"/>
        <v/>
      </c>
      <c r="EA513" s="72" t="str">
        <f t="shared" ca="1" si="605"/>
        <v/>
      </c>
      <c r="EB513" s="72" t="str">
        <f t="shared" ca="1" si="606"/>
        <v/>
      </c>
      <c r="EC513" s="65" t="str">
        <f t="shared" ca="1" si="607"/>
        <v/>
      </c>
      <c r="ED513" s="65" t="str">
        <f t="shared" ca="1" si="608"/>
        <v/>
      </c>
      <c r="EE513" s="65" t="str">
        <f t="shared" ca="1" si="609"/>
        <v/>
      </c>
      <c r="EF513" s="65" t="str">
        <f t="shared" ca="1" si="610"/>
        <v/>
      </c>
      <c r="EG513" s="65" t="str">
        <f t="shared" ca="1" si="611"/>
        <v/>
      </c>
      <c r="EH513" s="65" t="str">
        <f t="shared" ca="1" si="612"/>
        <v/>
      </c>
      <c r="EI513" s="429" t="str">
        <f t="shared" ca="1" si="613"/>
        <v>No</v>
      </c>
      <c r="EJ513" s="428" t="str">
        <f t="shared" ca="1" si="614"/>
        <v/>
      </c>
      <c r="EK513" s="428" t="str">
        <f t="shared" ca="1" si="615"/>
        <v/>
      </c>
      <c r="EL513" s="65" t="str">
        <f t="shared" ca="1" si="616"/>
        <v/>
      </c>
      <c r="EM513" s="65" t="str">
        <f t="shared" ca="1" si="617"/>
        <v/>
      </c>
      <c r="EN513" s="65" t="str">
        <f t="shared" ca="1" si="618"/>
        <v/>
      </c>
      <c r="EO513" s="433" t="str">
        <f t="shared" ca="1" si="619"/>
        <v/>
      </c>
      <c r="EP513" s="433" t="str">
        <f t="shared" ca="1" si="620"/>
        <v/>
      </c>
      <c r="EQ513" s="433" t="str">
        <f t="shared" ca="1" si="621"/>
        <v/>
      </c>
      <c r="ER513" s="433" t="str">
        <f t="shared" ca="1" si="622"/>
        <v/>
      </c>
      <c r="ES513" s="433" t="str">
        <f t="shared" ca="1" si="623"/>
        <v/>
      </c>
      <c r="ET513" s="433" t="str">
        <f t="shared" ca="1" si="624"/>
        <v/>
      </c>
      <c r="EU513" s="433" t="str">
        <f ca="1">IF(OR(CO513="",CQ513=""),"",Discipline!$P$3*CO513+Discipline!$X$3*CQ513)</f>
        <v/>
      </c>
      <c r="EV513" s="433" t="str">
        <f ca="1">IF(OR(CP513="",CR513=""),"",Discipline!$P$3*CP513+Discipline!$X$3*CR513)</f>
        <v/>
      </c>
    </row>
    <row r="514" spans="1:152" x14ac:dyDescent="0.25">
      <c r="A514" s="10" t="str">
        <f ca="1">IFERROR(RANK(order!A514,order!A$3:A$554,0),"")</f>
        <v/>
      </c>
      <c r="B514" s="10" t="str">
        <f ca="1">IFERROR(RANK(order!B514,order!B$3:B$554,0),"")</f>
        <v/>
      </c>
      <c r="C514" s="10" t="str">
        <f ca="1">IFERROR(RANK(order!C514,order!C$3:C$554,0),"")</f>
        <v/>
      </c>
      <c r="D514" s="4" t="str">
        <f ca="1">IFERROR(RANK(order!D514,order!D$3:D$554,0),"")</f>
        <v/>
      </c>
      <c r="E514" s="4" t="str">
        <f ca="1">IFERROR(RANK(order!E514,order!E$3:E$554,0),"")</f>
        <v/>
      </c>
      <c r="F514" s="4" t="str">
        <f ca="1">IFERROR(RANK(order!F514,order!F$3:F$554,0),"")</f>
        <v/>
      </c>
      <c r="G514" s="10" t="str">
        <f ca="1">IFERROR(RANK(order!G514,order!G$3:G$554,0),"")</f>
        <v/>
      </c>
      <c r="H514" s="10" t="str">
        <f ca="1">IFERROR(RANK(order!H514,order!H$3:H$554,0),"")</f>
        <v/>
      </c>
      <c r="I514" s="10" t="str">
        <f ca="1">IFERROR(RANK(order!I514,order!I$3:I$554,0),"")</f>
        <v/>
      </c>
      <c r="J514" s="4" t="str">
        <f ca="1">IFERROR(RANK(order!J514,order!J$3:J$554,0),"")</f>
        <v/>
      </c>
      <c r="K514" s="4" t="str">
        <f ca="1">IFERROR(RANK(order!K514,order!K$3:K$554,0),"")</f>
        <v/>
      </c>
      <c r="L514" s="4" t="str">
        <f ca="1">IFERROR(RANK(order!L514,order!L$3:L$554,0),"")</f>
        <v/>
      </c>
      <c r="M514" s="10" t="str">
        <f ca="1">IFERROR(RANK(order!M514,order!M$3:M$554,0),"")</f>
        <v/>
      </c>
      <c r="N514" s="10" t="str">
        <f ca="1">IFERROR(RANK(order!N514,order!N$3:N$554,0),"")</f>
        <v/>
      </c>
      <c r="O514" s="10" t="str">
        <f ca="1">IFERROR(RANK(order!O514,order!O$3:O$554,0),"")</f>
        <v/>
      </c>
      <c r="P514" s="4" t="str">
        <f ca="1">IFERROR(RANK(order!P514,order!P$3:P$554,0),"")</f>
        <v/>
      </c>
      <c r="Q514" s="4" t="str">
        <f ca="1">IFERROR(RANK(order!Q514,order!Q$3:Q$554,0),"")</f>
        <v/>
      </c>
      <c r="R514" s="4" t="str">
        <f ca="1">IFERROR(RANK(order!R514,order!R$3:R$554,0),"")</f>
        <v/>
      </c>
      <c r="S514" s="10" t="str">
        <f ca="1">IFERROR(RANK(order!S514,order!S$3:S$554,0),"")</f>
        <v/>
      </c>
      <c r="T514" s="10" t="str">
        <f ca="1">IFERROR(RANK(order!T514,order!T$3:T$554,0),"")</f>
        <v/>
      </c>
      <c r="U514" s="10" t="str">
        <f ca="1">IFERROR(RANK(order!U514,order!U$3:U$554,0),"")</f>
        <v/>
      </c>
      <c r="V514" s="4" t="str">
        <f ca="1">IFERROR(RANK(order!V514,order!V$3:V$554,0),"")</f>
        <v/>
      </c>
      <c r="W514" s="4" t="str">
        <f ca="1">IFERROR(RANK(order!W514,order!W$3:W$554,0),"")</f>
        <v/>
      </c>
      <c r="X514" s="4" t="str">
        <f ca="1">IFERROR(RANK(order!X514,order!X$3:X$554,0),"")</f>
        <v/>
      </c>
      <c r="Y514" s="10" t="str">
        <f ca="1">IFERROR(RANK(order!Y514,order!Y$3:Y$554,0),"")</f>
        <v/>
      </c>
      <c r="Z514" s="10" t="str">
        <f ca="1">IFERROR(RANK(order!Z514,order!Z$3:Z$554,0),"")</f>
        <v/>
      </c>
      <c r="AA514" s="10" t="str">
        <f ca="1">IFERROR(RANK(order!AA514,order!AA$3:AA$554,0),"")</f>
        <v/>
      </c>
      <c r="AB514" s="4" t="str">
        <f ca="1">IFERROR(RANK(order!AB514,order!AB$3:AB$554,0),"")</f>
        <v/>
      </c>
      <c r="AC514" s="4" t="str">
        <f ca="1">IFERROR(RANK(order!AC514,order!AC$3:AC$554,0),"")</f>
        <v/>
      </c>
      <c r="AD514" s="4" t="str">
        <f ca="1">IFERROR(RANK(order!AD514,order!AD$3:AD$554,0),"")</f>
        <v/>
      </c>
      <c r="AE514" s="10" t="str">
        <f ca="1">IFERROR(RANK(order!AE514,order!AE$3:AE$554,0),"")</f>
        <v/>
      </c>
      <c r="AF514" s="10" t="str">
        <f ca="1">IFERROR(RANK(order!AF514,order!AF$3:AF$554,0),"")</f>
        <v/>
      </c>
      <c r="AG514" s="10" t="str">
        <f ca="1">IFERROR(RANK(order!AG514,order!AG$3:AG$554,0),"")</f>
        <v/>
      </c>
      <c r="AH514" s="4" t="str">
        <f ca="1">IFERROR(RANK(order!AH514,order!AH$3:AH$554,0),"")</f>
        <v/>
      </c>
      <c r="AI514" s="4" t="str">
        <f ca="1">IFERROR(RANK(order!AI514,order!AI$3:AI$554,0),"")</f>
        <v/>
      </c>
      <c r="AJ514" s="4" t="str">
        <f ca="1">IFERROR(RANK(order!AJ514,order!AJ$3:AJ$554,0),"")</f>
        <v/>
      </c>
      <c r="AK514" s="10" t="str">
        <f ca="1">IFERROR(RANK(order!AK514,order!AK$3:AK$554,0),"")</f>
        <v/>
      </c>
      <c r="AL514" s="10" t="str">
        <f ca="1">IFERROR(RANK(order!AL514,order!AL$3:AL$554,0),"")</f>
        <v/>
      </c>
      <c r="AM514" s="10" t="str">
        <f ca="1">IFERROR(RANK(order!AM514,order!AM$3:AM$554,0),"")</f>
        <v/>
      </c>
      <c r="AN514" s="4" t="str">
        <f ca="1">IFERROR(RANK(order!AN514,order!AN$3:AN$554,0),"")</f>
        <v/>
      </c>
      <c r="AO514" s="4" t="str">
        <f ca="1">IFERROR(RANK(order!AO514,order!AO$3:AO$554,0),"")</f>
        <v/>
      </c>
      <c r="AP514" s="4" t="str">
        <f ca="1">IFERROR(RANK(order!AP514,order!AP$3:AP$554,0),"")</f>
        <v/>
      </c>
      <c r="AQ514" s="10" t="str">
        <f ca="1">IFERROR(RANK(order!AQ514,order!AQ$3:AQ$554,0),"")</f>
        <v/>
      </c>
      <c r="AR514" s="10" t="str">
        <f ca="1">IFERROR(RANK(order!AR514,order!AR$3:AR$554,0),"")</f>
        <v/>
      </c>
      <c r="AS514" s="10" t="str">
        <f ca="1">IFERROR(RANK(order!AS514,order!AS$3:AS$554,0),"")</f>
        <v/>
      </c>
      <c r="AT514" s="4" t="str">
        <f ca="1">IFERROR(RANK(order!AT514,order!AT$3:AT$554,0),"")</f>
        <v/>
      </c>
      <c r="AU514" s="4" t="str">
        <f ca="1">IFERROR(RANK(order!AU514,order!AU$3:AU$554,0),"")</f>
        <v/>
      </c>
      <c r="AV514" s="4" t="str">
        <f ca="1">IFERROR(RANK(order!AV514,order!AV$3:AV$554,0),"")</f>
        <v/>
      </c>
      <c r="AW514" s="10" t="str">
        <f ca="1">IFERROR(RANK(order!AW514,order!AW$3:AW$554,0),"")</f>
        <v/>
      </c>
      <c r="AX514" s="10" t="str">
        <f ca="1">IFERROR(RANK(order!AX514,order!AX$3:AX$554,0),"")</f>
        <v/>
      </c>
      <c r="AY514" s="10" t="str">
        <f ca="1">IFERROR(RANK(order!AY514,order!AY$3:AY$554,0),"")</f>
        <v/>
      </c>
      <c r="AZ514" s="4" t="str">
        <f ca="1">IFERROR(RANK(order!AZ514,order!AZ$3:AZ$554,0),"")</f>
        <v/>
      </c>
      <c r="BA514" s="4" t="str">
        <f ca="1">IFERROR(RANK(order!BA514,order!BA$3:BA$554,0),"")</f>
        <v/>
      </c>
      <c r="BB514" s="4" t="str">
        <f ca="1">IFERROR(RANK(order!BB514,order!BB$3:BB$554,0),"")</f>
        <v/>
      </c>
      <c r="BC514" s="10" t="str">
        <f ca="1">IFERROR(RANK(order!BC514,order!BC$3:BC$554,0),"")</f>
        <v/>
      </c>
      <c r="BD514" s="10" t="str">
        <f ca="1">IFERROR(RANK(order!BD514,order!BD$3:BD$554,0),"")</f>
        <v/>
      </c>
      <c r="BE514" s="10" t="str">
        <f ca="1">IFERROR(RANK(order!BE514,order!BE$3:BE$554,0),"")</f>
        <v/>
      </c>
      <c r="BF514" s="4" t="str">
        <f ca="1">IFERROR(RANK(order!BF514,order!BF$3:BF$554,0),"")</f>
        <v/>
      </c>
      <c r="BG514" s="4" t="str">
        <f ca="1">IFERROR(RANK(order!BG514,order!BG$3:BG$554,0),"")</f>
        <v/>
      </c>
      <c r="BH514" s="4" t="str">
        <f ca="1">IFERROR(RANK(order!BH514,order!BH$3:BH$554,0),"")</f>
        <v/>
      </c>
      <c r="BI514" s="10" t="str">
        <f ca="1">IFERROR(RANK(order!BI514,order!BI$3:BI$554,0),"")</f>
        <v/>
      </c>
      <c r="BJ514" s="10" t="str">
        <f ca="1">IFERROR(RANK(order!BJ514,order!BJ$3:BJ$554,0),"")</f>
        <v/>
      </c>
      <c r="BK514" s="10" t="str">
        <f ca="1">IFERROR(RANK(order!BK514,order!BK$3:BK$554,0),"")</f>
        <v/>
      </c>
      <c r="BL514" s="4" t="str">
        <f ca="1">IFERROR(RANK(order!BL514,order!BL$3:BL$554,0),"")</f>
        <v/>
      </c>
      <c r="BM514" s="4" t="str">
        <f ca="1">IFERROR(RANK(order!BM514,order!BM$3:BM$554,0),"")</f>
        <v/>
      </c>
      <c r="BN514" s="4" t="str">
        <f ca="1">IFERROR(RANK(order!BN514,order!BN$3:BN$554,0),"")</f>
        <v/>
      </c>
      <c r="BO514" s="10" t="str">
        <f ca="1">IFERROR(RANK(order!BO514,order!BO$3:BO$554,0),"")</f>
        <v/>
      </c>
      <c r="BP514" s="10" t="str">
        <f ca="1">IFERROR(RANK(order!BP514,order!BP$3:BP$554,0),"")</f>
        <v/>
      </c>
      <c r="BQ514" s="10" t="str">
        <f ca="1">IFERROR(RANK(order!BQ514,order!BQ$3:BQ$554,0),"")</f>
        <v/>
      </c>
      <c r="BR514" s="4" t="str">
        <f ca="1">IFERROR(RANK(order!BR514,order!BR$3:BR$554,0),"")</f>
        <v/>
      </c>
      <c r="BS514" s="4" t="str">
        <f ca="1">IFERROR(RANK(order!BS514,order!BS$3:BS$554,0),"")</f>
        <v/>
      </c>
      <c r="BT514" s="4" t="str">
        <f ca="1">IFERROR(RANK(order!BT514,order!BT$3:BT$554,0),"")</f>
        <v/>
      </c>
      <c r="BU514" s="95">
        <f t="shared" si="625"/>
        <v>512</v>
      </c>
      <c r="BV514" s="35" t="str">
        <f t="shared" si="626"/>
        <v>E1</v>
      </c>
      <c r="BW514" s="55">
        <f t="shared" ca="1" si="549"/>
        <v>0</v>
      </c>
      <c r="BX514" s="56" t="str">
        <f t="shared" ca="1" si="550"/>
        <v/>
      </c>
      <c r="BY514" s="56" t="str">
        <f t="shared" ca="1" si="551"/>
        <v/>
      </c>
      <c r="BZ514" s="57" t="str">
        <f t="shared" ca="1" si="552"/>
        <v/>
      </c>
      <c r="CA514" s="57" t="str">
        <f t="shared" ca="1" si="553"/>
        <v/>
      </c>
      <c r="CB514" s="58" t="str">
        <f t="shared" ca="1" si="554"/>
        <v/>
      </c>
      <c r="CC514" s="57" t="str">
        <f t="shared" ca="1" si="555"/>
        <v/>
      </c>
      <c r="CD514" s="57" t="str">
        <f t="shared" ca="1" si="556"/>
        <v/>
      </c>
      <c r="CE514" s="58" t="str">
        <f t="shared" ca="1" si="557"/>
        <v/>
      </c>
      <c r="CF514" s="59" t="str">
        <f t="shared" ca="1" si="558"/>
        <v/>
      </c>
      <c r="CG514" s="57" t="str">
        <f t="shared" ca="1" si="559"/>
        <v/>
      </c>
      <c r="CH514" s="57" t="str">
        <f t="shared" ca="1" si="560"/>
        <v/>
      </c>
      <c r="CI514" s="57" t="str">
        <f t="shared" ca="1" si="561"/>
        <v/>
      </c>
      <c r="CJ514" s="57" t="str">
        <f t="shared" ca="1" si="562"/>
        <v/>
      </c>
      <c r="CK514" s="57" t="str">
        <f t="shared" ca="1" si="563"/>
        <v/>
      </c>
      <c r="CL514" s="57" t="str">
        <f t="shared" ca="1" si="564"/>
        <v/>
      </c>
      <c r="CM514" s="57" t="str">
        <f t="shared" ca="1" si="565"/>
        <v/>
      </c>
      <c r="CN514" s="57" t="str">
        <f t="shared" ca="1" si="566"/>
        <v/>
      </c>
      <c r="CO514" s="57" t="str">
        <f t="shared" ca="1" si="567"/>
        <v/>
      </c>
      <c r="CP514" s="57" t="str">
        <f t="shared" ca="1" si="568"/>
        <v/>
      </c>
      <c r="CQ514" s="57" t="str">
        <f t="shared" ca="1" si="569"/>
        <v/>
      </c>
      <c r="CR514" s="57" t="str">
        <f t="shared" ca="1" si="570"/>
        <v/>
      </c>
      <c r="CS514" s="60" t="str">
        <f t="shared" ca="1" si="571"/>
        <v/>
      </c>
      <c r="CT514" s="60" t="str">
        <f t="shared" ca="1" si="572"/>
        <v/>
      </c>
      <c r="CU514" s="60" t="str">
        <f t="shared" ca="1" si="573"/>
        <v/>
      </c>
      <c r="CV514" s="60" t="str">
        <f t="shared" ca="1" si="574"/>
        <v/>
      </c>
      <c r="CW514" s="60" t="str">
        <f t="shared" ca="1" si="575"/>
        <v/>
      </c>
      <c r="CX514" s="60" t="str">
        <f t="shared" ca="1" si="576"/>
        <v/>
      </c>
      <c r="CY514" s="60" t="str">
        <f t="shared" ca="1" si="577"/>
        <v/>
      </c>
      <c r="CZ514" s="60" t="str">
        <f t="shared" ca="1" si="578"/>
        <v/>
      </c>
      <c r="DA514" s="65" t="str">
        <f t="shared" ca="1" si="579"/>
        <v/>
      </c>
      <c r="DB514" s="65" t="str">
        <f t="shared" ca="1" si="580"/>
        <v/>
      </c>
      <c r="DC514" s="65" t="str">
        <f t="shared" ca="1" si="581"/>
        <v/>
      </c>
      <c r="DD514" s="65" t="str">
        <f t="shared" ca="1" si="582"/>
        <v/>
      </c>
      <c r="DE514" s="65" t="str">
        <f t="shared" ca="1" si="583"/>
        <v/>
      </c>
      <c r="DF514" s="66" t="str">
        <f t="shared" ca="1" si="584"/>
        <v/>
      </c>
      <c r="DG514" s="66" t="str">
        <f t="shared" ca="1" si="585"/>
        <v/>
      </c>
      <c r="DH514" s="66" t="str">
        <f t="shared" ca="1" si="586"/>
        <v/>
      </c>
      <c r="DI514" s="66" t="str">
        <f t="shared" ca="1" si="587"/>
        <v/>
      </c>
      <c r="DJ514" s="66" t="str">
        <f t="shared" ca="1" si="588"/>
        <v/>
      </c>
      <c r="DK514" s="65" t="str">
        <f t="shared" ca="1" si="589"/>
        <v/>
      </c>
      <c r="DL514" s="65" t="str">
        <f t="shared" ca="1" si="590"/>
        <v/>
      </c>
      <c r="DM514" s="65" t="str">
        <f t="shared" ca="1" si="591"/>
        <v/>
      </c>
      <c r="DN514" s="65" t="str">
        <f t="shared" ca="1" si="592"/>
        <v/>
      </c>
      <c r="DO514" s="65" t="str">
        <f t="shared" ca="1" si="593"/>
        <v/>
      </c>
      <c r="DP514" s="65" t="str">
        <f t="shared" ca="1" si="594"/>
        <v/>
      </c>
      <c r="DQ514" s="65" t="str">
        <f t="shared" ca="1" si="595"/>
        <v/>
      </c>
      <c r="DR514" s="69" t="str">
        <f t="shared" ca="1" si="596"/>
        <v/>
      </c>
      <c r="DS514" s="69" t="str">
        <f t="shared" ca="1" si="597"/>
        <v/>
      </c>
      <c r="DT514" s="69" t="str">
        <f t="shared" ca="1" si="598"/>
        <v/>
      </c>
      <c r="DU514" s="69" t="str">
        <f t="shared" ca="1" si="599"/>
        <v/>
      </c>
      <c r="DV514" s="69" t="str">
        <f t="shared" ca="1" si="600"/>
        <v/>
      </c>
      <c r="DW514" s="69" t="str">
        <f t="shared" ca="1" si="601"/>
        <v/>
      </c>
      <c r="DX514" s="69" t="str">
        <f t="shared" ca="1" si="602"/>
        <v/>
      </c>
      <c r="DY514" s="69" t="str">
        <f t="shared" ca="1" si="603"/>
        <v/>
      </c>
      <c r="DZ514" s="72" t="str">
        <f t="shared" ca="1" si="604"/>
        <v/>
      </c>
      <c r="EA514" s="72" t="str">
        <f t="shared" ca="1" si="605"/>
        <v/>
      </c>
      <c r="EB514" s="72" t="str">
        <f t="shared" ca="1" si="606"/>
        <v/>
      </c>
      <c r="EC514" s="65" t="str">
        <f t="shared" ca="1" si="607"/>
        <v/>
      </c>
      <c r="ED514" s="65" t="str">
        <f t="shared" ca="1" si="608"/>
        <v/>
      </c>
      <c r="EE514" s="65" t="str">
        <f t="shared" ca="1" si="609"/>
        <v/>
      </c>
      <c r="EF514" s="65" t="str">
        <f t="shared" ca="1" si="610"/>
        <v/>
      </c>
      <c r="EG514" s="65" t="str">
        <f t="shared" ca="1" si="611"/>
        <v/>
      </c>
      <c r="EH514" s="65" t="str">
        <f t="shared" ca="1" si="612"/>
        <v/>
      </c>
      <c r="EI514" s="429" t="str">
        <f t="shared" ca="1" si="613"/>
        <v>No</v>
      </c>
      <c r="EJ514" s="428" t="str">
        <f t="shared" ca="1" si="614"/>
        <v/>
      </c>
      <c r="EK514" s="428" t="str">
        <f t="shared" ca="1" si="615"/>
        <v/>
      </c>
      <c r="EL514" s="65" t="str">
        <f t="shared" ca="1" si="616"/>
        <v/>
      </c>
      <c r="EM514" s="65" t="str">
        <f t="shared" ca="1" si="617"/>
        <v/>
      </c>
      <c r="EN514" s="65" t="str">
        <f t="shared" ca="1" si="618"/>
        <v/>
      </c>
      <c r="EO514" s="433" t="str">
        <f t="shared" ca="1" si="619"/>
        <v/>
      </c>
      <c r="EP514" s="433" t="str">
        <f t="shared" ca="1" si="620"/>
        <v/>
      </c>
      <c r="EQ514" s="433" t="str">
        <f t="shared" ca="1" si="621"/>
        <v/>
      </c>
      <c r="ER514" s="433" t="str">
        <f t="shared" ca="1" si="622"/>
        <v/>
      </c>
      <c r="ES514" s="433" t="str">
        <f t="shared" ca="1" si="623"/>
        <v/>
      </c>
      <c r="ET514" s="433" t="str">
        <f t="shared" ca="1" si="624"/>
        <v/>
      </c>
      <c r="EU514" s="433" t="str">
        <f ca="1">IF(OR(CO514="",CQ514=""),"",Discipline!$P$3*CO514+Discipline!$X$3*CQ514)</f>
        <v/>
      </c>
      <c r="EV514" s="433" t="str">
        <f ca="1">IF(OR(CP514="",CR514=""),"",Discipline!$P$3*CP514+Discipline!$X$3*CR514)</f>
        <v/>
      </c>
    </row>
    <row r="515" spans="1:152" x14ac:dyDescent="0.25">
      <c r="A515" s="10" t="str">
        <f ca="1">IFERROR(RANK(order!A515,order!A$3:A$554,0),"")</f>
        <v/>
      </c>
      <c r="B515" s="10" t="str">
        <f ca="1">IFERROR(RANK(order!B515,order!B$3:B$554,0),"")</f>
        <v/>
      </c>
      <c r="C515" s="10" t="str">
        <f ca="1">IFERROR(RANK(order!C515,order!C$3:C$554,0),"")</f>
        <v/>
      </c>
      <c r="D515" s="4" t="str">
        <f ca="1">IFERROR(RANK(order!D515,order!D$3:D$554,0),"")</f>
        <v/>
      </c>
      <c r="E515" s="4" t="str">
        <f ca="1">IFERROR(RANK(order!E515,order!E$3:E$554,0),"")</f>
        <v/>
      </c>
      <c r="F515" s="4" t="str">
        <f ca="1">IFERROR(RANK(order!F515,order!F$3:F$554,0),"")</f>
        <v/>
      </c>
      <c r="G515" s="10" t="str">
        <f ca="1">IFERROR(RANK(order!G515,order!G$3:G$554,0),"")</f>
        <v/>
      </c>
      <c r="H515" s="10" t="str">
        <f ca="1">IFERROR(RANK(order!H515,order!H$3:H$554,0),"")</f>
        <v/>
      </c>
      <c r="I515" s="10" t="str">
        <f ca="1">IFERROR(RANK(order!I515,order!I$3:I$554,0),"")</f>
        <v/>
      </c>
      <c r="J515" s="4" t="str">
        <f ca="1">IFERROR(RANK(order!J515,order!J$3:J$554,0),"")</f>
        <v/>
      </c>
      <c r="K515" s="4" t="str">
        <f ca="1">IFERROR(RANK(order!K515,order!K$3:K$554,0),"")</f>
        <v/>
      </c>
      <c r="L515" s="4" t="str">
        <f ca="1">IFERROR(RANK(order!L515,order!L$3:L$554,0),"")</f>
        <v/>
      </c>
      <c r="M515" s="10" t="str">
        <f ca="1">IFERROR(RANK(order!M515,order!M$3:M$554,0),"")</f>
        <v/>
      </c>
      <c r="N515" s="10" t="str">
        <f ca="1">IFERROR(RANK(order!N515,order!N$3:N$554,0),"")</f>
        <v/>
      </c>
      <c r="O515" s="10" t="str">
        <f ca="1">IFERROR(RANK(order!O515,order!O$3:O$554,0),"")</f>
        <v/>
      </c>
      <c r="P515" s="4" t="str">
        <f ca="1">IFERROR(RANK(order!P515,order!P$3:P$554,0),"")</f>
        <v/>
      </c>
      <c r="Q515" s="4" t="str">
        <f ca="1">IFERROR(RANK(order!Q515,order!Q$3:Q$554,0),"")</f>
        <v/>
      </c>
      <c r="R515" s="4" t="str">
        <f ca="1">IFERROR(RANK(order!R515,order!R$3:R$554,0),"")</f>
        <v/>
      </c>
      <c r="S515" s="10" t="str">
        <f ca="1">IFERROR(RANK(order!S515,order!S$3:S$554,0),"")</f>
        <v/>
      </c>
      <c r="T515" s="10" t="str">
        <f ca="1">IFERROR(RANK(order!T515,order!T$3:T$554,0),"")</f>
        <v/>
      </c>
      <c r="U515" s="10" t="str">
        <f ca="1">IFERROR(RANK(order!U515,order!U$3:U$554,0),"")</f>
        <v/>
      </c>
      <c r="V515" s="4" t="str">
        <f ca="1">IFERROR(RANK(order!V515,order!V$3:V$554,0),"")</f>
        <v/>
      </c>
      <c r="W515" s="4" t="str">
        <f ca="1">IFERROR(RANK(order!W515,order!W$3:W$554,0),"")</f>
        <v/>
      </c>
      <c r="X515" s="4" t="str">
        <f ca="1">IFERROR(RANK(order!X515,order!X$3:X$554,0),"")</f>
        <v/>
      </c>
      <c r="Y515" s="10" t="str">
        <f ca="1">IFERROR(RANK(order!Y515,order!Y$3:Y$554,0),"")</f>
        <v/>
      </c>
      <c r="Z515" s="10" t="str">
        <f ca="1">IFERROR(RANK(order!Z515,order!Z$3:Z$554,0),"")</f>
        <v/>
      </c>
      <c r="AA515" s="10" t="str">
        <f ca="1">IFERROR(RANK(order!AA515,order!AA$3:AA$554,0),"")</f>
        <v/>
      </c>
      <c r="AB515" s="4" t="str">
        <f ca="1">IFERROR(RANK(order!AB515,order!AB$3:AB$554,0),"")</f>
        <v/>
      </c>
      <c r="AC515" s="4" t="str">
        <f ca="1">IFERROR(RANK(order!AC515,order!AC$3:AC$554,0),"")</f>
        <v/>
      </c>
      <c r="AD515" s="4" t="str">
        <f ca="1">IFERROR(RANK(order!AD515,order!AD$3:AD$554,0),"")</f>
        <v/>
      </c>
      <c r="AE515" s="10" t="str">
        <f ca="1">IFERROR(RANK(order!AE515,order!AE$3:AE$554,0),"")</f>
        <v/>
      </c>
      <c r="AF515" s="10" t="str">
        <f ca="1">IFERROR(RANK(order!AF515,order!AF$3:AF$554,0),"")</f>
        <v/>
      </c>
      <c r="AG515" s="10" t="str">
        <f ca="1">IFERROR(RANK(order!AG515,order!AG$3:AG$554,0),"")</f>
        <v/>
      </c>
      <c r="AH515" s="4" t="str">
        <f ca="1">IFERROR(RANK(order!AH515,order!AH$3:AH$554,0),"")</f>
        <v/>
      </c>
      <c r="AI515" s="4" t="str">
        <f ca="1">IFERROR(RANK(order!AI515,order!AI$3:AI$554,0),"")</f>
        <v/>
      </c>
      <c r="AJ515" s="4" t="str">
        <f ca="1">IFERROR(RANK(order!AJ515,order!AJ$3:AJ$554,0),"")</f>
        <v/>
      </c>
      <c r="AK515" s="10" t="str">
        <f ca="1">IFERROR(RANK(order!AK515,order!AK$3:AK$554,0),"")</f>
        <v/>
      </c>
      <c r="AL515" s="10" t="str">
        <f ca="1">IFERROR(RANK(order!AL515,order!AL$3:AL$554,0),"")</f>
        <v/>
      </c>
      <c r="AM515" s="10" t="str">
        <f ca="1">IFERROR(RANK(order!AM515,order!AM$3:AM$554,0),"")</f>
        <v/>
      </c>
      <c r="AN515" s="4" t="str">
        <f ca="1">IFERROR(RANK(order!AN515,order!AN$3:AN$554,0),"")</f>
        <v/>
      </c>
      <c r="AO515" s="4" t="str">
        <f ca="1">IFERROR(RANK(order!AO515,order!AO$3:AO$554,0),"")</f>
        <v/>
      </c>
      <c r="AP515" s="4" t="str">
        <f ca="1">IFERROR(RANK(order!AP515,order!AP$3:AP$554,0),"")</f>
        <v/>
      </c>
      <c r="AQ515" s="10" t="str">
        <f ca="1">IFERROR(RANK(order!AQ515,order!AQ$3:AQ$554,0),"")</f>
        <v/>
      </c>
      <c r="AR515" s="10" t="str">
        <f ca="1">IFERROR(RANK(order!AR515,order!AR$3:AR$554,0),"")</f>
        <v/>
      </c>
      <c r="AS515" s="10" t="str">
        <f ca="1">IFERROR(RANK(order!AS515,order!AS$3:AS$554,0),"")</f>
        <v/>
      </c>
      <c r="AT515" s="4" t="str">
        <f ca="1">IFERROR(RANK(order!AT515,order!AT$3:AT$554,0),"")</f>
        <v/>
      </c>
      <c r="AU515" s="4" t="str">
        <f ca="1">IFERROR(RANK(order!AU515,order!AU$3:AU$554,0),"")</f>
        <v/>
      </c>
      <c r="AV515" s="4" t="str">
        <f ca="1">IFERROR(RANK(order!AV515,order!AV$3:AV$554,0),"")</f>
        <v/>
      </c>
      <c r="AW515" s="10" t="str">
        <f ca="1">IFERROR(RANK(order!AW515,order!AW$3:AW$554,0),"")</f>
        <v/>
      </c>
      <c r="AX515" s="10" t="str">
        <f ca="1">IFERROR(RANK(order!AX515,order!AX$3:AX$554,0),"")</f>
        <v/>
      </c>
      <c r="AY515" s="10" t="str">
        <f ca="1">IFERROR(RANK(order!AY515,order!AY$3:AY$554,0),"")</f>
        <v/>
      </c>
      <c r="AZ515" s="4" t="str">
        <f ca="1">IFERROR(RANK(order!AZ515,order!AZ$3:AZ$554,0),"")</f>
        <v/>
      </c>
      <c r="BA515" s="4" t="str">
        <f ca="1">IFERROR(RANK(order!BA515,order!BA$3:BA$554,0),"")</f>
        <v/>
      </c>
      <c r="BB515" s="4" t="str">
        <f ca="1">IFERROR(RANK(order!BB515,order!BB$3:BB$554,0),"")</f>
        <v/>
      </c>
      <c r="BC515" s="10" t="str">
        <f ca="1">IFERROR(RANK(order!BC515,order!BC$3:BC$554,0),"")</f>
        <v/>
      </c>
      <c r="BD515" s="10" t="str">
        <f ca="1">IFERROR(RANK(order!BD515,order!BD$3:BD$554,0),"")</f>
        <v/>
      </c>
      <c r="BE515" s="10" t="str">
        <f ca="1">IFERROR(RANK(order!BE515,order!BE$3:BE$554,0),"")</f>
        <v/>
      </c>
      <c r="BF515" s="4" t="str">
        <f ca="1">IFERROR(RANK(order!BF515,order!BF$3:BF$554,0),"")</f>
        <v/>
      </c>
      <c r="BG515" s="4" t="str">
        <f ca="1">IFERROR(RANK(order!BG515,order!BG$3:BG$554,0),"")</f>
        <v/>
      </c>
      <c r="BH515" s="4" t="str">
        <f ca="1">IFERROR(RANK(order!BH515,order!BH$3:BH$554,0),"")</f>
        <v/>
      </c>
      <c r="BI515" s="10" t="str">
        <f ca="1">IFERROR(RANK(order!BI515,order!BI$3:BI$554,0),"")</f>
        <v/>
      </c>
      <c r="BJ515" s="10" t="str">
        <f ca="1">IFERROR(RANK(order!BJ515,order!BJ$3:BJ$554,0),"")</f>
        <v/>
      </c>
      <c r="BK515" s="10" t="str">
        <f ca="1">IFERROR(RANK(order!BK515,order!BK$3:BK$554,0),"")</f>
        <v/>
      </c>
      <c r="BL515" s="4" t="str">
        <f ca="1">IFERROR(RANK(order!BL515,order!BL$3:BL$554,0),"")</f>
        <v/>
      </c>
      <c r="BM515" s="4" t="str">
        <f ca="1">IFERROR(RANK(order!BM515,order!BM$3:BM$554,0),"")</f>
        <v/>
      </c>
      <c r="BN515" s="4" t="str">
        <f ca="1">IFERROR(RANK(order!BN515,order!BN$3:BN$554,0),"")</f>
        <v/>
      </c>
      <c r="BO515" s="10" t="str">
        <f ca="1">IFERROR(RANK(order!BO515,order!BO$3:BO$554,0),"")</f>
        <v/>
      </c>
      <c r="BP515" s="10" t="str">
        <f ca="1">IFERROR(RANK(order!BP515,order!BP$3:BP$554,0),"")</f>
        <v/>
      </c>
      <c r="BQ515" s="10" t="str">
        <f ca="1">IFERROR(RANK(order!BQ515,order!BQ$3:BQ$554,0),"")</f>
        <v/>
      </c>
      <c r="BR515" s="4" t="str">
        <f ca="1">IFERROR(RANK(order!BR515,order!BR$3:BR$554,0),"")</f>
        <v/>
      </c>
      <c r="BS515" s="4" t="str">
        <f ca="1">IFERROR(RANK(order!BS515,order!BS$3:BS$554,0),"")</f>
        <v/>
      </c>
      <c r="BT515" s="4" t="str">
        <f ca="1">IFERROR(RANK(order!BT515,order!BT$3:BT$554,0),"")</f>
        <v/>
      </c>
      <c r="BU515" s="95">
        <f t="shared" si="625"/>
        <v>513</v>
      </c>
      <c r="BV515" s="35" t="str">
        <f t="shared" si="626"/>
        <v>E1</v>
      </c>
      <c r="BW515" s="55">
        <f t="shared" ref="BW515:BW554" ca="1" si="627">HLOOKUP(BW$2,INDIRECT("'[all-euro-data-2018-2019.xlsx]"&amp;$BV515&amp;"'!$A$1:$BM$553"),ROW()-1,FALSE)</f>
        <v>0</v>
      </c>
      <c r="BX515" s="56" t="str">
        <f t="shared" ref="BX515:BX554" ca="1" si="628">IF(EI515="No","",HLOOKUP(BX$2,INDIRECT("'[all-euro-data-2018-2019.xlsx]"&amp;$BV515&amp;"'!$A$1:$BM$553"),ROW()-1,FALSE))</f>
        <v/>
      </c>
      <c r="BY515" s="56" t="str">
        <f t="shared" ref="BY515:BY554" ca="1" si="629">IF(EI515="No","",HLOOKUP(BY$2,INDIRECT("'[all-euro-data-2018-2019.xlsx]"&amp;$BV515&amp;"'!$A$1:$BM$553"),ROW()-1,FALSE))</f>
        <v/>
      </c>
      <c r="BZ515" s="57" t="str">
        <f t="shared" ref="BZ515:BZ554" ca="1" si="630">IF(EI515="No","",HLOOKUP(BZ$2,INDIRECT("'[all-euro-data-2018-2019.xlsx]"&amp;$BV515&amp;"'!$A$1:$BM$553"),ROW()-1,FALSE))</f>
        <v/>
      </c>
      <c r="CA515" s="57" t="str">
        <f t="shared" ref="CA515:CA554" ca="1" si="631">IF(EI515="No","",HLOOKUP(CA$2,INDIRECT("'[all-euro-data-2018-2019.xlsx]"&amp;$BV515&amp;"'!$A$1:$BM$553"),ROW()-1,FALSE))</f>
        <v/>
      </c>
      <c r="CB515" s="58" t="str">
        <f t="shared" ref="CB515:CB554" ca="1" si="632">IF(EI515="No","",HLOOKUP(CB$2,INDIRECT("'[all-euro-data-2018-2019.xlsx]"&amp;$BV515&amp;"'!$A$1:$BM$553"),ROW()-1,FALSE))</f>
        <v/>
      </c>
      <c r="CC515" s="57" t="str">
        <f t="shared" ref="CC515:CC554" ca="1" si="633">IF(EI515="No","",HLOOKUP(CC$2,INDIRECT("'[all-euro-data-2018-2019.xlsx]"&amp;$BV515&amp;"'!$A$1:$BM$553"),ROW()-1,FALSE))</f>
        <v/>
      </c>
      <c r="CD515" s="57" t="str">
        <f t="shared" ref="CD515:CD554" ca="1" si="634">IF(EI515="No","",HLOOKUP(CD$2,INDIRECT("'[all-euro-data-2018-2019.xlsx]"&amp;$BV515&amp;"'!$A$1:$BM$553"),ROW()-1,FALSE))</f>
        <v/>
      </c>
      <c r="CE515" s="58" t="str">
        <f t="shared" ref="CE515:CE554" ca="1" si="635">IF(EI515="No","",HLOOKUP(CE$2,INDIRECT("'[all-euro-data-2018-2019.xlsx]"&amp;$BV515&amp;"'!$A$1:$BM$553"),ROW()-1,FALSE))</f>
        <v/>
      </c>
      <c r="CF515" s="59" t="str">
        <f t="shared" ref="CF515:CF554" ca="1" si="636">IF(EI515="No","",HLOOKUP(CF$2,INDIRECT("'[all-euro-data-2018-2019.xlsx]"&amp;$BV515&amp;"'!$A$1:$BM$553"),ROW()-1,FALSE))</f>
        <v/>
      </c>
      <c r="CG515" s="57" t="str">
        <f t="shared" ref="CG515:CG554" ca="1" si="637">IF(EI515="No","",HLOOKUP(CG$2,INDIRECT("'[all-euro-data-2018-2019.xlsx]"&amp;$BV515&amp;"'!$A$1:$BM$553"),ROW()-1,FALSE))</f>
        <v/>
      </c>
      <c r="CH515" s="57" t="str">
        <f t="shared" ref="CH515:CH554" ca="1" si="638">IF(EI515="No","",HLOOKUP(CH$2,INDIRECT("'[all-euro-data-2018-2019.xlsx]"&amp;$BV515&amp;"'!$A$1:$BM$553"),ROW()-1,FALSE))</f>
        <v/>
      </c>
      <c r="CI515" s="57" t="str">
        <f t="shared" ref="CI515:CI554" ca="1" si="639">IF(EI515="No","",HLOOKUP(CI$2,INDIRECT("'[all-euro-data-2018-2019.xlsx]"&amp;$BV515&amp;"'!$A$1:$BM$553"),ROW()-1,FALSE))</f>
        <v/>
      </c>
      <c r="CJ515" s="57" t="str">
        <f t="shared" ref="CJ515:CJ554" ca="1" si="640">IF(EI515="No","",HLOOKUP(CJ$2,INDIRECT("'[all-euro-data-2018-2019.xlsx]"&amp;$BV515&amp;"'!$A$1:$BM$553"),ROW()-1,FALSE))</f>
        <v/>
      </c>
      <c r="CK515" s="57" t="str">
        <f t="shared" ref="CK515:CK554" ca="1" si="641">IF(EI515="No","",HLOOKUP(CK$2,INDIRECT("'[all-euro-data-2018-2019.xlsx]"&amp;$BV515&amp;"'!$A$1:$BM$553"),ROW()-1,FALSE))</f>
        <v/>
      </c>
      <c r="CL515" s="57" t="str">
        <f t="shared" ref="CL515:CL554" ca="1" si="642">IF(EI515="No","",HLOOKUP(CL$2,INDIRECT("'[all-euro-data-2018-2019.xlsx]"&amp;$BV515&amp;"'!$A$1:$BM$553"),ROW()-1,FALSE))</f>
        <v/>
      </c>
      <c r="CM515" s="57" t="str">
        <f t="shared" ref="CM515:CM554" ca="1" si="643">IF(EI515="No","",HLOOKUP(CM$2,INDIRECT("'[all-euro-data-2018-2019.xlsx]"&amp;$BV515&amp;"'!$A$1:$BM$553"),ROW()-1,FALSE))</f>
        <v/>
      </c>
      <c r="CN515" s="57" t="str">
        <f t="shared" ref="CN515:CN554" ca="1" si="644">IF(EI515="No","",HLOOKUP(CN$2,INDIRECT("'[all-euro-data-2018-2019.xlsx]"&amp;$BV515&amp;"'!$A$1:$BM$553"),ROW()-1,FALSE))</f>
        <v/>
      </c>
      <c r="CO515" s="57" t="str">
        <f t="shared" ref="CO515:CO554" ca="1" si="645">IF(EI515="No","",HLOOKUP(CO$2,INDIRECT("'[all-euro-data-2018-2019.xlsx]"&amp;$BV515&amp;"'!$A$1:$BM$553"),ROW()-1,FALSE))</f>
        <v/>
      </c>
      <c r="CP515" s="57" t="str">
        <f t="shared" ref="CP515:CP554" ca="1" si="646">IF(EI515="No","",HLOOKUP(CP$2,INDIRECT("'[all-euro-data-2018-2019.xlsx]"&amp;$BV515&amp;"'!$A$1:$BM$553"),ROW()-1,FALSE))</f>
        <v/>
      </c>
      <c r="CQ515" s="57" t="str">
        <f t="shared" ref="CQ515:CQ554" ca="1" si="647">IF(EI515="No","",HLOOKUP(CQ$2,INDIRECT("'[all-euro-data-2018-2019.xlsx]"&amp;$BV515&amp;"'!$A$1:$BM$553"),ROW()-1,FALSE))</f>
        <v/>
      </c>
      <c r="CR515" s="57" t="str">
        <f t="shared" ref="CR515:CR554" ca="1" si="648">IF(EI515="No","",HLOOKUP(CR$2,INDIRECT("'[all-euro-data-2018-2019.xlsx]"&amp;$BV515&amp;"'!$A$1:$BM$553"),ROW()-1,FALSE))</f>
        <v/>
      </c>
      <c r="CS515" s="60" t="str">
        <f t="shared" ref="CS515:CS554" ca="1" si="649">IF(EI515="No","",IF(HLOOKUP(CS$2,INDIRECT("'[all-euro-data-2018-2019.xlsx]"&amp;$BV515&amp;"'!$A$1:$BM$553"),ROW()-1,FALSE)=0,1,HLOOKUP(CS$2,INDIRECT("'[all-euro-data-2018-2019.xlsx]"&amp;$BV515&amp;"'!$A$1:$BM$553"),ROW()-1,FALSE)))</f>
        <v/>
      </c>
      <c r="CT515" s="60" t="str">
        <f t="shared" ref="CT515:CT554" ca="1" si="650">IF(EI515="No","",IF(HLOOKUP(CT$2,INDIRECT("'[all-euro-data-2018-2019.xlsx]"&amp;$BV515&amp;"'!$A$1:$BM$553"),ROW()-1,FALSE)=0,1,HLOOKUP(CT$2,INDIRECT("'[all-euro-data-2018-2019.xlsx]"&amp;$BV515&amp;"'!$A$1:$BM$553"),ROW()-1,FALSE)))</f>
        <v/>
      </c>
      <c r="CU515" s="60" t="str">
        <f t="shared" ref="CU515:CU554" ca="1" si="651">IF(EI515="No","",IF(HLOOKUP(CU$2,INDIRECT("'[all-euro-data-2018-2019.xlsx]"&amp;$BV515&amp;"'!$A$1:$BM$553"),ROW()-1,FALSE)=0,1,HLOOKUP(CU$2,INDIRECT("'[all-euro-data-2018-2019.xlsx]"&amp;$BV515&amp;"'!$A$1:$BM$553"),ROW()-1,FALSE)))</f>
        <v/>
      </c>
      <c r="CV515" s="60" t="str">
        <f t="shared" ref="CV515:CV554" ca="1" si="652">IF(EI515="No","",IF(HLOOKUP(CV$2,INDIRECT("'[all-euro-data-2018-2019.xlsx]"&amp;$BV515&amp;"'!$A$1:$BM$553"),ROW()-1,FALSE)=0,1,HLOOKUP(CV$2,INDIRECT("'[all-euro-data-2018-2019.xlsx]"&amp;$BV515&amp;"'!$A$1:$BM$553"),ROW()-1,FALSE)))</f>
        <v/>
      </c>
      <c r="CW515" s="60" t="str">
        <f t="shared" ref="CW515:CW554" ca="1" si="653">IF(EI515="No","",IF(HLOOKUP(CW$2,INDIRECT("'[all-euro-data-2018-2019.xlsx]"&amp;$BV515&amp;"'!$A$1:$BM$553"),ROW()-1,FALSE)=0,1,HLOOKUP(CW$2,INDIRECT("'[all-euro-data-2018-2019.xlsx]"&amp;$BV515&amp;"'!$A$1:$BM$553"),ROW()-1,FALSE)))</f>
        <v/>
      </c>
      <c r="CX515" s="60" t="str">
        <f t="shared" ref="CX515:CX554" ca="1" si="654">IF(EI515="No","",IF(HLOOKUP(CX$2,INDIRECT("'[all-euro-data-2018-2019.xlsx]"&amp;$BV515&amp;"'!$A$1:$BM$553"),ROW()-1,FALSE)=0,1,HLOOKUP(CX$2,INDIRECT("'[all-euro-data-2018-2019.xlsx]"&amp;$BV515&amp;"'!$A$1:$BM$553"),ROW()-1,FALSE)))</f>
        <v/>
      </c>
      <c r="CY515" s="60" t="str">
        <f t="shared" ref="CY515:CY554" ca="1" si="655">IF(EI515="No","",IF(HLOOKUP(CY$2,INDIRECT("'[all-euro-data-2018-2019.xlsx]"&amp;$BV515&amp;"'!$A$1:$BM$553"),ROW()-1,FALSE)=0,1,HLOOKUP(CY$2,INDIRECT("'[all-euro-data-2018-2019.xlsx]"&amp;$BV515&amp;"'!$A$1:$BM$553"),ROW()-1,FALSE)))</f>
        <v/>
      </c>
      <c r="CZ515" s="60" t="str">
        <f t="shared" ref="CZ515:CZ554" ca="1" si="656">IF(EI515="No","",IF(HLOOKUP(CZ$2,INDIRECT("'[all-euro-data-2018-2019.xlsx]"&amp;$BV515&amp;"'!$A$1:$BM$553"),ROW()-1,FALSE)=0,1,HLOOKUP(CZ$2,INDIRECT("'[all-euro-data-2018-2019.xlsx]"&amp;$BV515&amp;"'!$A$1:$BM$553"),ROW()-1,FALSE)))</f>
        <v/>
      </c>
      <c r="DA515" s="65" t="str">
        <f t="shared" ca="1" si="579"/>
        <v/>
      </c>
      <c r="DB515" s="65" t="str">
        <f t="shared" ca="1" si="580"/>
        <v/>
      </c>
      <c r="DC515" s="65" t="str">
        <f t="shared" ca="1" si="581"/>
        <v/>
      </c>
      <c r="DD515" s="65" t="str">
        <f t="shared" ca="1" si="582"/>
        <v/>
      </c>
      <c r="DE515" s="65" t="str">
        <f t="shared" ca="1" si="583"/>
        <v/>
      </c>
      <c r="DF515" s="66" t="str">
        <f t="shared" ca="1" si="584"/>
        <v/>
      </c>
      <c r="DG515" s="66" t="str">
        <f t="shared" ca="1" si="585"/>
        <v/>
      </c>
      <c r="DH515" s="66" t="str">
        <f t="shared" ca="1" si="586"/>
        <v/>
      </c>
      <c r="DI515" s="66" t="str">
        <f t="shared" ca="1" si="587"/>
        <v/>
      </c>
      <c r="DJ515" s="66" t="str">
        <f t="shared" ca="1" si="588"/>
        <v/>
      </c>
      <c r="DK515" s="65" t="str">
        <f t="shared" ca="1" si="589"/>
        <v/>
      </c>
      <c r="DL515" s="65" t="str">
        <f t="shared" ca="1" si="590"/>
        <v/>
      </c>
      <c r="DM515" s="65" t="str">
        <f t="shared" ca="1" si="591"/>
        <v/>
      </c>
      <c r="DN515" s="65" t="str">
        <f t="shared" ca="1" si="592"/>
        <v/>
      </c>
      <c r="DO515" s="65" t="str">
        <f t="shared" ca="1" si="593"/>
        <v/>
      </c>
      <c r="DP515" s="65" t="str">
        <f t="shared" ca="1" si="594"/>
        <v/>
      </c>
      <c r="DQ515" s="65" t="str">
        <f t="shared" ca="1" si="595"/>
        <v/>
      </c>
      <c r="DR515" s="69" t="str">
        <f t="shared" ca="1" si="596"/>
        <v/>
      </c>
      <c r="DS515" s="69" t="str">
        <f t="shared" ca="1" si="597"/>
        <v/>
      </c>
      <c r="DT515" s="69" t="str">
        <f t="shared" ca="1" si="598"/>
        <v/>
      </c>
      <c r="DU515" s="69" t="str">
        <f t="shared" ca="1" si="599"/>
        <v/>
      </c>
      <c r="DV515" s="69" t="str">
        <f t="shared" ca="1" si="600"/>
        <v/>
      </c>
      <c r="DW515" s="69" t="str">
        <f t="shared" ca="1" si="601"/>
        <v/>
      </c>
      <c r="DX515" s="69" t="str">
        <f t="shared" ca="1" si="602"/>
        <v/>
      </c>
      <c r="DY515" s="69" t="str">
        <f t="shared" ca="1" si="603"/>
        <v/>
      </c>
      <c r="DZ515" s="72" t="str">
        <f t="shared" ca="1" si="604"/>
        <v/>
      </c>
      <c r="EA515" s="72" t="str">
        <f t="shared" ca="1" si="605"/>
        <v/>
      </c>
      <c r="EB515" s="72" t="str">
        <f t="shared" ca="1" si="606"/>
        <v/>
      </c>
      <c r="EC515" s="65" t="str">
        <f t="shared" ca="1" si="607"/>
        <v/>
      </c>
      <c r="ED515" s="65" t="str">
        <f t="shared" ca="1" si="608"/>
        <v/>
      </c>
      <c r="EE515" s="65" t="str">
        <f t="shared" ca="1" si="609"/>
        <v/>
      </c>
      <c r="EF515" s="65" t="str">
        <f t="shared" ca="1" si="610"/>
        <v/>
      </c>
      <c r="EG515" s="65" t="str">
        <f t="shared" ca="1" si="611"/>
        <v/>
      </c>
      <c r="EH515" s="65" t="str">
        <f t="shared" ca="1" si="612"/>
        <v/>
      </c>
      <c r="EI515" s="429" t="str">
        <f t="shared" ca="1" si="613"/>
        <v>No</v>
      </c>
      <c r="EJ515" s="428" t="str">
        <f t="shared" ca="1" si="614"/>
        <v/>
      </c>
      <c r="EK515" s="428" t="str">
        <f t="shared" ca="1" si="615"/>
        <v/>
      </c>
      <c r="EL515" s="65" t="str">
        <f t="shared" ca="1" si="616"/>
        <v/>
      </c>
      <c r="EM515" s="65" t="str">
        <f t="shared" ca="1" si="617"/>
        <v/>
      </c>
      <c r="EN515" s="65" t="str">
        <f t="shared" ca="1" si="618"/>
        <v/>
      </c>
      <c r="EO515" s="433" t="str">
        <f t="shared" ca="1" si="619"/>
        <v/>
      </c>
      <c r="EP515" s="433" t="str">
        <f t="shared" ca="1" si="620"/>
        <v/>
      </c>
      <c r="EQ515" s="433" t="str">
        <f t="shared" ca="1" si="621"/>
        <v/>
      </c>
      <c r="ER515" s="433" t="str">
        <f t="shared" ca="1" si="622"/>
        <v/>
      </c>
      <c r="ES515" s="433" t="str">
        <f t="shared" ca="1" si="623"/>
        <v/>
      </c>
      <c r="ET515" s="433" t="str">
        <f t="shared" ca="1" si="624"/>
        <v/>
      </c>
      <c r="EU515" s="433" t="str">
        <f ca="1">IF(OR(CO515="",CQ515=""),"",Discipline!$P$3*CO515+Discipline!$X$3*CQ515)</f>
        <v/>
      </c>
      <c r="EV515" s="433" t="str">
        <f ca="1">IF(OR(CP515="",CR515=""),"",Discipline!$P$3*CP515+Discipline!$X$3*CR515)</f>
        <v/>
      </c>
    </row>
    <row r="516" spans="1:152" x14ac:dyDescent="0.25">
      <c r="A516" s="10" t="str">
        <f ca="1">IFERROR(RANK(order!A516,order!A$3:A$554,0),"")</f>
        <v/>
      </c>
      <c r="B516" s="10" t="str">
        <f ca="1">IFERROR(RANK(order!B516,order!B$3:B$554,0),"")</f>
        <v/>
      </c>
      <c r="C516" s="10" t="str">
        <f ca="1">IFERROR(RANK(order!C516,order!C$3:C$554,0),"")</f>
        <v/>
      </c>
      <c r="D516" s="4" t="str">
        <f ca="1">IFERROR(RANK(order!D516,order!D$3:D$554,0),"")</f>
        <v/>
      </c>
      <c r="E516" s="4" t="str">
        <f ca="1">IFERROR(RANK(order!E516,order!E$3:E$554,0),"")</f>
        <v/>
      </c>
      <c r="F516" s="4" t="str">
        <f ca="1">IFERROR(RANK(order!F516,order!F$3:F$554,0),"")</f>
        <v/>
      </c>
      <c r="G516" s="10" t="str">
        <f ca="1">IFERROR(RANK(order!G516,order!G$3:G$554,0),"")</f>
        <v/>
      </c>
      <c r="H516" s="10" t="str">
        <f ca="1">IFERROR(RANK(order!H516,order!H$3:H$554,0),"")</f>
        <v/>
      </c>
      <c r="I516" s="10" t="str">
        <f ca="1">IFERROR(RANK(order!I516,order!I$3:I$554,0),"")</f>
        <v/>
      </c>
      <c r="J516" s="4" t="str">
        <f ca="1">IFERROR(RANK(order!J516,order!J$3:J$554,0),"")</f>
        <v/>
      </c>
      <c r="K516" s="4" t="str">
        <f ca="1">IFERROR(RANK(order!K516,order!K$3:K$554,0),"")</f>
        <v/>
      </c>
      <c r="L516" s="4" t="str">
        <f ca="1">IFERROR(RANK(order!L516,order!L$3:L$554,0),"")</f>
        <v/>
      </c>
      <c r="M516" s="10" t="str">
        <f ca="1">IFERROR(RANK(order!M516,order!M$3:M$554,0),"")</f>
        <v/>
      </c>
      <c r="N516" s="10" t="str">
        <f ca="1">IFERROR(RANK(order!N516,order!N$3:N$554,0),"")</f>
        <v/>
      </c>
      <c r="O516" s="10" t="str">
        <f ca="1">IFERROR(RANK(order!O516,order!O$3:O$554,0),"")</f>
        <v/>
      </c>
      <c r="P516" s="4" t="str">
        <f ca="1">IFERROR(RANK(order!P516,order!P$3:P$554,0),"")</f>
        <v/>
      </c>
      <c r="Q516" s="4" t="str">
        <f ca="1">IFERROR(RANK(order!Q516,order!Q$3:Q$554,0),"")</f>
        <v/>
      </c>
      <c r="R516" s="4" t="str">
        <f ca="1">IFERROR(RANK(order!R516,order!R$3:R$554,0),"")</f>
        <v/>
      </c>
      <c r="S516" s="10" t="str">
        <f ca="1">IFERROR(RANK(order!S516,order!S$3:S$554,0),"")</f>
        <v/>
      </c>
      <c r="T516" s="10" t="str">
        <f ca="1">IFERROR(RANK(order!T516,order!T$3:T$554,0),"")</f>
        <v/>
      </c>
      <c r="U516" s="10" t="str">
        <f ca="1">IFERROR(RANK(order!U516,order!U$3:U$554,0),"")</f>
        <v/>
      </c>
      <c r="V516" s="4" t="str">
        <f ca="1">IFERROR(RANK(order!V516,order!V$3:V$554,0),"")</f>
        <v/>
      </c>
      <c r="W516" s="4" t="str">
        <f ca="1">IFERROR(RANK(order!W516,order!W$3:W$554,0),"")</f>
        <v/>
      </c>
      <c r="X516" s="4" t="str">
        <f ca="1">IFERROR(RANK(order!X516,order!X$3:X$554,0),"")</f>
        <v/>
      </c>
      <c r="Y516" s="10" t="str">
        <f ca="1">IFERROR(RANK(order!Y516,order!Y$3:Y$554,0),"")</f>
        <v/>
      </c>
      <c r="Z516" s="10" t="str">
        <f ca="1">IFERROR(RANK(order!Z516,order!Z$3:Z$554,0),"")</f>
        <v/>
      </c>
      <c r="AA516" s="10" t="str">
        <f ca="1">IFERROR(RANK(order!AA516,order!AA$3:AA$554,0),"")</f>
        <v/>
      </c>
      <c r="AB516" s="4" t="str">
        <f ca="1">IFERROR(RANK(order!AB516,order!AB$3:AB$554,0),"")</f>
        <v/>
      </c>
      <c r="AC516" s="4" t="str">
        <f ca="1">IFERROR(RANK(order!AC516,order!AC$3:AC$554,0),"")</f>
        <v/>
      </c>
      <c r="AD516" s="4" t="str">
        <f ca="1">IFERROR(RANK(order!AD516,order!AD$3:AD$554,0),"")</f>
        <v/>
      </c>
      <c r="AE516" s="10" t="str">
        <f ca="1">IFERROR(RANK(order!AE516,order!AE$3:AE$554,0),"")</f>
        <v/>
      </c>
      <c r="AF516" s="10" t="str">
        <f ca="1">IFERROR(RANK(order!AF516,order!AF$3:AF$554,0),"")</f>
        <v/>
      </c>
      <c r="AG516" s="10" t="str">
        <f ca="1">IFERROR(RANK(order!AG516,order!AG$3:AG$554,0),"")</f>
        <v/>
      </c>
      <c r="AH516" s="4" t="str">
        <f ca="1">IFERROR(RANK(order!AH516,order!AH$3:AH$554,0),"")</f>
        <v/>
      </c>
      <c r="AI516" s="4" t="str">
        <f ca="1">IFERROR(RANK(order!AI516,order!AI$3:AI$554,0),"")</f>
        <v/>
      </c>
      <c r="AJ516" s="4" t="str">
        <f ca="1">IFERROR(RANK(order!AJ516,order!AJ$3:AJ$554,0),"")</f>
        <v/>
      </c>
      <c r="AK516" s="10" t="str">
        <f ca="1">IFERROR(RANK(order!AK516,order!AK$3:AK$554,0),"")</f>
        <v/>
      </c>
      <c r="AL516" s="10" t="str">
        <f ca="1">IFERROR(RANK(order!AL516,order!AL$3:AL$554,0),"")</f>
        <v/>
      </c>
      <c r="AM516" s="10" t="str">
        <f ca="1">IFERROR(RANK(order!AM516,order!AM$3:AM$554,0),"")</f>
        <v/>
      </c>
      <c r="AN516" s="4" t="str">
        <f ca="1">IFERROR(RANK(order!AN516,order!AN$3:AN$554,0),"")</f>
        <v/>
      </c>
      <c r="AO516" s="4" t="str">
        <f ca="1">IFERROR(RANK(order!AO516,order!AO$3:AO$554,0),"")</f>
        <v/>
      </c>
      <c r="AP516" s="4" t="str">
        <f ca="1">IFERROR(RANK(order!AP516,order!AP$3:AP$554,0),"")</f>
        <v/>
      </c>
      <c r="AQ516" s="10" t="str">
        <f ca="1">IFERROR(RANK(order!AQ516,order!AQ$3:AQ$554,0),"")</f>
        <v/>
      </c>
      <c r="AR516" s="10" t="str">
        <f ca="1">IFERROR(RANK(order!AR516,order!AR$3:AR$554,0),"")</f>
        <v/>
      </c>
      <c r="AS516" s="10" t="str">
        <f ca="1">IFERROR(RANK(order!AS516,order!AS$3:AS$554,0),"")</f>
        <v/>
      </c>
      <c r="AT516" s="4" t="str">
        <f ca="1">IFERROR(RANK(order!AT516,order!AT$3:AT$554,0),"")</f>
        <v/>
      </c>
      <c r="AU516" s="4" t="str">
        <f ca="1">IFERROR(RANK(order!AU516,order!AU$3:AU$554,0),"")</f>
        <v/>
      </c>
      <c r="AV516" s="4" t="str">
        <f ca="1">IFERROR(RANK(order!AV516,order!AV$3:AV$554,0),"")</f>
        <v/>
      </c>
      <c r="AW516" s="10" t="str">
        <f ca="1">IFERROR(RANK(order!AW516,order!AW$3:AW$554,0),"")</f>
        <v/>
      </c>
      <c r="AX516" s="10" t="str">
        <f ca="1">IFERROR(RANK(order!AX516,order!AX$3:AX$554,0),"")</f>
        <v/>
      </c>
      <c r="AY516" s="10" t="str">
        <f ca="1">IFERROR(RANK(order!AY516,order!AY$3:AY$554,0),"")</f>
        <v/>
      </c>
      <c r="AZ516" s="4" t="str">
        <f ca="1">IFERROR(RANK(order!AZ516,order!AZ$3:AZ$554,0),"")</f>
        <v/>
      </c>
      <c r="BA516" s="4" t="str">
        <f ca="1">IFERROR(RANK(order!BA516,order!BA$3:BA$554,0),"")</f>
        <v/>
      </c>
      <c r="BB516" s="4" t="str">
        <f ca="1">IFERROR(RANK(order!BB516,order!BB$3:BB$554,0),"")</f>
        <v/>
      </c>
      <c r="BC516" s="10" t="str">
        <f ca="1">IFERROR(RANK(order!BC516,order!BC$3:BC$554,0),"")</f>
        <v/>
      </c>
      <c r="BD516" s="10" t="str">
        <f ca="1">IFERROR(RANK(order!BD516,order!BD$3:BD$554,0),"")</f>
        <v/>
      </c>
      <c r="BE516" s="10" t="str">
        <f ca="1">IFERROR(RANK(order!BE516,order!BE$3:BE$554,0),"")</f>
        <v/>
      </c>
      <c r="BF516" s="4" t="str">
        <f ca="1">IFERROR(RANK(order!BF516,order!BF$3:BF$554,0),"")</f>
        <v/>
      </c>
      <c r="BG516" s="4" t="str">
        <f ca="1">IFERROR(RANK(order!BG516,order!BG$3:BG$554,0),"")</f>
        <v/>
      </c>
      <c r="BH516" s="4" t="str">
        <f ca="1">IFERROR(RANK(order!BH516,order!BH$3:BH$554,0),"")</f>
        <v/>
      </c>
      <c r="BI516" s="10" t="str">
        <f ca="1">IFERROR(RANK(order!BI516,order!BI$3:BI$554,0),"")</f>
        <v/>
      </c>
      <c r="BJ516" s="10" t="str">
        <f ca="1">IFERROR(RANK(order!BJ516,order!BJ$3:BJ$554,0),"")</f>
        <v/>
      </c>
      <c r="BK516" s="10" t="str">
        <f ca="1">IFERROR(RANK(order!BK516,order!BK$3:BK$554,0),"")</f>
        <v/>
      </c>
      <c r="BL516" s="4" t="str">
        <f ca="1">IFERROR(RANK(order!BL516,order!BL$3:BL$554,0),"")</f>
        <v/>
      </c>
      <c r="BM516" s="4" t="str">
        <f ca="1">IFERROR(RANK(order!BM516,order!BM$3:BM$554,0),"")</f>
        <v/>
      </c>
      <c r="BN516" s="4" t="str">
        <f ca="1">IFERROR(RANK(order!BN516,order!BN$3:BN$554,0),"")</f>
        <v/>
      </c>
      <c r="BO516" s="10" t="str">
        <f ca="1">IFERROR(RANK(order!BO516,order!BO$3:BO$554,0),"")</f>
        <v/>
      </c>
      <c r="BP516" s="10" t="str">
        <f ca="1">IFERROR(RANK(order!BP516,order!BP$3:BP$554,0),"")</f>
        <v/>
      </c>
      <c r="BQ516" s="10" t="str">
        <f ca="1">IFERROR(RANK(order!BQ516,order!BQ$3:BQ$554,0),"")</f>
        <v/>
      </c>
      <c r="BR516" s="4" t="str">
        <f ca="1">IFERROR(RANK(order!BR516,order!BR$3:BR$554,0),"")</f>
        <v/>
      </c>
      <c r="BS516" s="4" t="str">
        <f ca="1">IFERROR(RANK(order!BS516,order!BS$3:BS$554,0),"")</f>
        <v/>
      </c>
      <c r="BT516" s="4" t="str">
        <f ca="1">IFERROR(RANK(order!BT516,order!BT$3:BT$554,0),"")</f>
        <v/>
      </c>
      <c r="BU516" s="95">
        <f t="shared" si="625"/>
        <v>514</v>
      </c>
      <c r="BV516" s="35" t="str">
        <f t="shared" si="626"/>
        <v>E1</v>
      </c>
      <c r="BW516" s="55">
        <f t="shared" ca="1" si="627"/>
        <v>0</v>
      </c>
      <c r="BX516" s="56" t="str">
        <f t="shared" ca="1" si="628"/>
        <v/>
      </c>
      <c r="BY516" s="56" t="str">
        <f t="shared" ca="1" si="629"/>
        <v/>
      </c>
      <c r="BZ516" s="57" t="str">
        <f t="shared" ca="1" si="630"/>
        <v/>
      </c>
      <c r="CA516" s="57" t="str">
        <f t="shared" ca="1" si="631"/>
        <v/>
      </c>
      <c r="CB516" s="58" t="str">
        <f t="shared" ca="1" si="632"/>
        <v/>
      </c>
      <c r="CC516" s="57" t="str">
        <f t="shared" ca="1" si="633"/>
        <v/>
      </c>
      <c r="CD516" s="57" t="str">
        <f t="shared" ca="1" si="634"/>
        <v/>
      </c>
      <c r="CE516" s="58" t="str">
        <f t="shared" ca="1" si="635"/>
        <v/>
      </c>
      <c r="CF516" s="59" t="str">
        <f t="shared" ca="1" si="636"/>
        <v/>
      </c>
      <c r="CG516" s="57" t="str">
        <f t="shared" ca="1" si="637"/>
        <v/>
      </c>
      <c r="CH516" s="57" t="str">
        <f t="shared" ca="1" si="638"/>
        <v/>
      </c>
      <c r="CI516" s="57" t="str">
        <f t="shared" ca="1" si="639"/>
        <v/>
      </c>
      <c r="CJ516" s="57" t="str">
        <f t="shared" ca="1" si="640"/>
        <v/>
      </c>
      <c r="CK516" s="57" t="str">
        <f t="shared" ca="1" si="641"/>
        <v/>
      </c>
      <c r="CL516" s="57" t="str">
        <f t="shared" ca="1" si="642"/>
        <v/>
      </c>
      <c r="CM516" s="57" t="str">
        <f t="shared" ca="1" si="643"/>
        <v/>
      </c>
      <c r="CN516" s="57" t="str">
        <f t="shared" ca="1" si="644"/>
        <v/>
      </c>
      <c r="CO516" s="57" t="str">
        <f t="shared" ca="1" si="645"/>
        <v/>
      </c>
      <c r="CP516" s="57" t="str">
        <f t="shared" ca="1" si="646"/>
        <v/>
      </c>
      <c r="CQ516" s="57" t="str">
        <f t="shared" ca="1" si="647"/>
        <v/>
      </c>
      <c r="CR516" s="57" t="str">
        <f t="shared" ca="1" si="648"/>
        <v/>
      </c>
      <c r="CS516" s="60" t="str">
        <f t="shared" ca="1" si="649"/>
        <v/>
      </c>
      <c r="CT516" s="60" t="str">
        <f t="shared" ca="1" si="650"/>
        <v/>
      </c>
      <c r="CU516" s="60" t="str">
        <f t="shared" ca="1" si="651"/>
        <v/>
      </c>
      <c r="CV516" s="60" t="str">
        <f t="shared" ca="1" si="652"/>
        <v/>
      </c>
      <c r="CW516" s="60" t="str">
        <f t="shared" ca="1" si="653"/>
        <v/>
      </c>
      <c r="CX516" s="60" t="str">
        <f t="shared" ca="1" si="654"/>
        <v/>
      </c>
      <c r="CY516" s="60" t="str">
        <f t="shared" ca="1" si="655"/>
        <v/>
      </c>
      <c r="CZ516" s="60" t="str">
        <f t="shared" ca="1" si="656"/>
        <v/>
      </c>
      <c r="DA516" s="65" t="str">
        <f t="shared" ref="DA516:DA554" ca="1" si="657">IF(OR(BW516="",BW516=0),"",BZ516+CA516)</f>
        <v/>
      </c>
      <c r="DB516" s="65" t="str">
        <f t="shared" ref="DB516:DB554" ca="1" si="658">IF(OR(BW516="",BW516=0),"",CC516+CD516)</f>
        <v/>
      </c>
      <c r="DC516" s="65" t="str">
        <f t="shared" ref="DC516:DC554" ca="1" si="659">IF(OR(BW516="",BW516=0),"",DD516+DE516)</f>
        <v/>
      </c>
      <c r="DD516" s="65" t="str">
        <f t="shared" ref="DD516:DD554" ca="1" si="660">IF(OR(BW516="",BW516=0),"",BZ516-CC516)</f>
        <v/>
      </c>
      <c r="DE516" s="65" t="str">
        <f t="shared" ref="DE516:DE554" ca="1" si="661">IF(OR(BW516="",BW516=0),"",CA516-CD516)</f>
        <v/>
      </c>
      <c r="DF516" s="66" t="str">
        <f t="shared" ref="DF516:DF554" ca="1" si="662">IF(OR(BW516="",BW516=0),"",IF(DD516&gt;DE516,"H",IF(DD516=DE516,"D",IF(DD516&lt;DE516,"A","Error!"))))</f>
        <v/>
      </c>
      <c r="DG516" s="66" t="str">
        <f t="shared" ref="DG516:DG554" ca="1" si="663">IF(OR(BW516="",BW516=0),"",CONCATENATE(CE516,"-",CB516))</f>
        <v/>
      </c>
      <c r="DH516" s="66" t="str">
        <f t="shared" ref="DH516:DH554" ca="1" si="664">IF(OR(BW516="",BW516=0),"",IF(OR(BZ516&gt;3.5,CA516&gt;3.5),CONCATENATE(CB516,"4more"),CONCATENATE(CB516,BZ516,CA516)))</f>
        <v/>
      </c>
      <c r="DI516" s="66" t="str">
        <f t="shared" ref="DI516:DI554" ca="1" si="665">IF(OR(BW516="",BW516=0),"",IF(OR(CC516&gt;2.5,CD516&gt;2.5),CONCATENATE(CE516,"3more"),CONCATENATE(CE516,CC516,CD516)))</f>
        <v/>
      </c>
      <c r="DJ516" s="66" t="str">
        <f t="shared" ref="DJ516:DJ554" ca="1" si="666">IF(OR(BW516="",BW516=0),"",IF(OR(DD516&gt;2.5,DE516&gt;2.5),CONCATENATE(DF516,"3more"),CONCATENATE(DF516,DD516,DE516)))</f>
        <v/>
      </c>
      <c r="DK516" s="65" t="str">
        <f t="shared" ref="DK516:DK554" ca="1" si="667">IF(OR(BW516="",BW516=0),"",IF(AND(BZ516&gt;0,CA516&gt;0),"Yes","No"))</f>
        <v/>
      </c>
      <c r="DL516" s="65" t="str">
        <f t="shared" ref="DL516:DL554" ca="1" si="668">IF(OR(BW516="",BW516=0),"",IF(AND(CC516&gt;0,DD516&gt;0),1,0))</f>
        <v/>
      </c>
      <c r="DM516" s="65" t="str">
        <f t="shared" ref="DM516:DM554" ca="1" si="669">IF(OR(BW516="",BW516=0),"",IF(AND(CD516&gt;0,DE516&gt;0),1,0))</f>
        <v/>
      </c>
      <c r="DN516" s="65" t="str">
        <f t="shared" ref="DN516:DN554" ca="1" si="670">IF(OR(BW516="",BW516=0),"",IF(AND(CB516="H",CA516=0),1,0))</f>
        <v/>
      </c>
      <c r="DO516" s="65" t="str">
        <f t="shared" ref="DO516:DO554" ca="1" si="671">IF(OR(BW516="",BW516=0),"",IF(AND(CB516="A",BZ516=0),1,0))</f>
        <v/>
      </c>
      <c r="DP516" s="65" t="str">
        <f t="shared" ref="DP516:DP554" ca="1" si="672">IF(OR(BW516="",BW516=0),"",IF(AND(CE516="H",DF516="H"),1,0))</f>
        <v/>
      </c>
      <c r="DQ516" s="65" t="str">
        <f t="shared" ref="DQ516:DQ554" ca="1" si="673">IF(OR(BW516="",BW516=0),"",IF(AND(CE516="A",DF516="A"),1,0))</f>
        <v/>
      </c>
      <c r="DR516" s="69" t="str">
        <f t="shared" ref="DR516:DR554" ca="1" si="674">IF(OR(BW516="",BW516=0),"",IF(CB516="H",CS516-1,-1))</f>
        <v/>
      </c>
      <c r="DS516" s="69" t="str">
        <f t="shared" ref="DS516:DS554" ca="1" si="675">IF(OR(BW516="",BW516=0),"",IF(CB516="D",CT516-1,-1))</f>
        <v/>
      </c>
      <c r="DT516" s="69" t="str">
        <f t="shared" ref="DT516:DT554" ca="1" si="676">IF(OR(BW516="",BW516=0),"",IF(CB516="A",CU516-1,-1))</f>
        <v/>
      </c>
      <c r="DU516" s="69" t="str">
        <f t="shared" ref="DU516:DU554" ca="1" si="677">IF(OR(BW516="",BW516=0),"",IF(CB516="H",CV516-1,-1))</f>
        <v/>
      </c>
      <c r="DV516" s="69" t="str">
        <f t="shared" ref="DV516:DV554" ca="1" si="678">IF(OR(BW516="",BW516=0),"",IF(CB516="D",CW516-1,-1))</f>
        <v/>
      </c>
      <c r="DW516" s="69" t="str">
        <f t="shared" ref="DW516:DW554" ca="1" si="679">IF(OR(BW516="",BW516=0),"",IF(CB516="A",CX516-1,-1))</f>
        <v/>
      </c>
      <c r="DX516" s="69" t="str">
        <f t="shared" ref="DX516:DX554" ca="1" si="680">IF(OR(BW516="",BW516=0),"",IF(BZ516+CA516&gt;2.5,CY516-1,-1))</f>
        <v/>
      </c>
      <c r="DY516" s="69" t="str">
        <f t="shared" ref="DY516:DY554" ca="1" si="681">IF(OR(BW516="",BW516=0),"",IF(BZ516+CA516&lt;2.5,CZ516-1,-1))</f>
        <v/>
      </c>
      <c r="DZ516" s="72" t="str">
        <f t="shared" ref="DZ516:DZ554" ca="1" si="682">IF(OR(BW516="",BW516=0),"",100/CS516+100/CT516+100/CU516)</f>
        <v/>
      </c>
      <c r="EA516" s="72" t="str">
        <f t="shared" ref="EA516:EA554" ca="1" si="683">IF(OR(BW516="",BW516=0),"",100/CV516+100/CW516+100/CX516)</f>
        <v/>
      </c>
      <c r="EB516" s="72" t="str">
        <f t="shared" ref="EB516:EB554" ca="1" si="684">IF(OR(BW516="",BW516=0),"",100/CY516+100/CZ516)</f>
        <v/>
      </c>
      <c r="EC516" s="65" t="str">
        <f t="shared" ref="EC516:EC554" ca="1" si="685">IF(OR(BW516="",BW516=0),"",IF(CA516=0,1,0))</f>
        <v/>
      </c>
      <c r="ED516" s="65" t="str">
        <f t="shared" ref="ED516:ED554" ca="1" si="686">IF(OR(BW516="",BW516=0),"",IF(BZ516=0,1,0))</f>
        <v/>
      </c>
      <c r="EE516" s="65" t="str">
        <f t="shared" ref="EE516:EE554" ca="1" si="687">IF(OR(BW516="",BW516=0),"",IF(AND(CB516="A",BZ516=0),1,0))</f>
        <v/>
      </c>
      <c r="EF516" s="65" t="str">
        <f t="shared" ref="EF516:EF554" ca="1" si="688">IF(OR(BW516="",BW516=0),"",IF(AND(CB516="H",CA516=0),1,0))</f>
        <v/>
      </c>
      <c r="EG516" s="65" t="str">
        <f t="shared" ref="EG516:EG554" ca="1" si="689">IF(OR(BW516="",BW516=0),"",IF(BZ516=0,1,0))</f>
        <v/>
      </c>
      <c r="EH516" s="65" t="str">
        <f t="shared" ref="EH516:EH554" ca="1" si="690">IF(OR(BW516="",BW516=0),"",IF(CA516=0,1,0))</f>
        <v/>
      </c>
      <c r="EI516" s="429" t="str">
        <f t="shared" ref="EI516:EI554" ca="1" si="691">IF(OR(BW516="",BW516=0),"No","Yes")</f>
        <v>No</v>
      </c>
      <c r="EJ516" s="428" t="str">
        <f t="shared" ref="EJ516:EJ554" ca="1" si="692">IF(OR(DB516="",DC516=""),"",IF(DB516&gt;DC516,"F",IF(DB516=DC516,"E",IF(DB516&lt;DC516,"S","Error!"))))</f>
        <v/>
      </c>
      <c r="EK516" s="428" t="str">
        <f t="shared" ref="EK516:EK554" ca="1" si="693">IF(DA516="","",IF(DA516&lt;2.5,"Under",IF(DA516&gt;2.5,"Over","Error")))</f>
        <v/>
      </c>
      <c r="EL516" s="65" t="str">
        <f t="shared" ref="EL516:EL554" ca="1" si="694">IF(OR(BW516="",BW516=0),"",IF(AND(CC516&gt;0,CD516&gt;0),"Yes","No"))</f>
        <v/>
      </c>
      <c r="EM516" s="65" t="str">
        <f t="shared" ref="EM516:EM554" ca="1" si="695">IF(OR(BW516="",BW516=0),"",IF(AND(DD516&gt;0,DE516&gt;0),"Yes","No"))</f>
        <v/>
      </c>
      <c r="EN516" s="65" t="str">
        <f t="shared" ref="EN516:EN554" ca="1" si="696">IF(OR(CO516="",CP516="",CQ516="",CR516=""),"",10*(CO516+CP516)+25*(CQ516+CR516))</f>
        <v/>
      </c>
      <c r="EO516" s="433" t="str">
        <f t="shared" ref="EO516:EO554" ca="1" si="697">IF(OR(CO516="",CP516=""),"",CO516+CP516)</f>
        <v/>
      </c>
      <c r="EP516" s="433" t="str">
        <f t="shared" ref="EP516:EP554" ca="1" si="698">IF(OR(CQ516="",CR516=""),"",CQ516+CR516)</f>
        <v/>
      </c>
      <c r="EQ516" s="433" t="str">
        <f t="shared" ref="EQ516:EQ554" ca="1" si="699">IF(OR(CM516="",CN516=""),"",CM516+CN516)</f>
        <v/>
      </c>
      <c r="ER516" s="433" t="str">
        <f t="shared" ref="ER516:ER554" ca="1" si="700">IF(OR(CG516="",CH516=""),"",CG516+CH516)</f>
        <v/>
      </c>
      <c r="ES516" s="433" t="str">
        <f t="shared" ref="ES516:ES554" ca="1" si="701">IF(OR(CI516="",CJ516=""),"",CI516+CJ516)</f>
        <v/>
      </c>
      <c r="ET516" s="433" t="str">
        <f t="shared" ref="ET516:ET554" ca="1" si="702">IF(OR(CK516="",CL516=""),"",CK516+CL516)</f>
        <v/>
      </c>
      <c r="EU516" s="433" t="str">
        <f ca="1">IF(OR(CO516="",CQ516=""),"",Discipline!$P$3*CO516+Discipline!$X$3*CQ516)</f>
        <v/>
      </c>
      <c r="EV516" s="433" t="str">
        <f ca="1">IF(OR(CP516="",CR516=""),"",Discipline!$P$3*CP516+Discipline!$X$3*CR516)</f>
        <v/>
      </c>
    </row>
    <row r="517" spans="1:152" x14ac:dyDescent="0.25">
      <c r="A517" s="10" t="str">
        <f ca="1">IFERROR(RANK(order!A517,order!A$3:A$554,0),"")</f>
        <v/>
      </c>
      <c r="B517" s="10" t="str">
        <f ca="1">IFERROR(RANK(order!B517,order!B$3:B$554,0),"")</f>
        <v/>
      </c>
      <c r="C517" s="10" t="str">
        <f ca="1">IFERROR(RANK(order!C517,order!C$3:C$554,0),"")</f>
        <v/>
      </c>
      <c r="D517" s="4" t="str">
        <f ca="1">IFERROR(RANK(order!D517,order!D$3:D$554,0),"")</f>
        <v/>
      </c>
      <c r="E517" s="4" t="str">
        <f ca="1">IFERROR(RANK(order!E517,order!E$3:E$554,0),"")</f>
        <v/>
      </c>
      <c r="F517" s="4" t="str">
        <f ca="1">IFERROR(RANK(order!F517,order!F$3:F$554,0),"")</f>
        <v/>
      </c>
      <c r="G517" s="10" t="str">
        <f ca="1">IFERROR(RANK(order!G517,order!G$3:G$554,0),"")</f>
        <v/>
      </c>
      <c r="H517" s="10" t="str">
        <f ca="1">IFERROR(RANK(order!H517,order!H$3:H$554,0),"")</f>
        <v/>
      </c>
      <c r="I517" s="10" t="str">
        <f ca="1">IFERROR(RANK(order!I517,order!I$3:I$554,0),"")</f>
        <v/>
      </c>
      <c r="J517" s="4" t="str">
        <f ca="1">IFERROR(RANK(order!J517,order!J$3:J$554,0),"")</f>
        <v/>
      </c>
      <c r="K517" s="4" t="str">
        <f ca="1">IFERROR(RANK(order!K517,order!K$3:K$554,0),"")</f>
        <v/>
      </c>
      <c r="L517" s="4" t="str">
        <f ca="1">IFERROR(RANK(order!L517,order!L$3:L$554,0),"")</f>
        <v/>
      </c>
      <c r="M517" s="10" t="str">
        <f ca="1">IFERROR(RANK(order!M517,order!M$3:M$554,0),"")</f>
        <v/>
      </c>
      <c r="N517" s="10" t="str">
        <f ca="1">IFERROR(RANK(order!N517,order!N$3:N$554,0),"")</f>
        <v/>
      </c>
      <c r="O517" s="10" t="str">
        <f ca="1">IFERROR(RANK(order!O517,order!O$3:O$554,0),"")</f>
        <v/>
      </c>
      <c r="P517" s="4" t="str">
        <f ca="1">IFERROR(RANK(order!P517,order!P$3:P$554,0),"")</f>
        <v/>
      </c>
      <c r="Q517" s="4" t="str">
        <f ca="1">IFERROR(RANK(order!Q517,order!Q$3:Q$554,0),"")</f>
        <v/>
      </c>
      <c r="R517" s="4" t="str">
        <f ca="1">IFERROR(RANK(order!R517,order!R$3:R$554,0),"")</f>
        <v/>
      </c>
      <c r="S517" s="10" t="str">
        <f ca="1">IFERROR(RANK(order!S517,order!S$3:S$554,0),"")</f>
        <v/>
      </c>
      <c r="T517" s="10" t="str">
        <f ca="1">IFERROR(RANK(order!T517,order!T$3:T$554,0),"")</f>
        <v/>
      </c>
      <c r="U517" s="10" t="str">
        <f ca="1">IFERROR(RANK(order!U517,order!U$3:U$554,0),"")</f>
        <v/>
      </c>
      <c r="V517" s="4" t="str">
        <f ca="1">IFERROR(RANK(order!V517,order!V$3:V$554,0),"")</f>
        <v/>
      </c>
      <c r="W517" s="4" t="str">
        <f ca="1">IFERROR(RANK(order!W517,order!W$3:W$554,0),"")</f>
        <v/>
      </c>
      <c r="X517" s="4" t="str">
        <f ca="1">IFERROR(RANK(order!X517,order!X$3:X$554,0),"")</f>
        <v/>
      </c>
      <c r="Y517" s="10" t="str">
        <f ca="1">IFERROR(RANK(order!Y517,order!Y$3:Y$554,0),"")</f>
        <v/>
      </c>
      <c r="Z517" s="10" t="str">
        <f ca="1">IFERROR(RANK(order!Z517,order!Z$3:Z$554,0),"")</f>
        <v/>
      </c>
      <c r="AA517" s="10" t="str">
        <f ca="1">IFERROR(RANK(order!AA517,order!AA$3:AA$554,0),"")</f>
        <v/>
      </c>
      <c r="AB517" s="4" t="str">
        <f ca="1">IFERROR(RANK(order!AB517,order!AB$3:AB$554,0),"")</f>
        <v/>
      </c>
      <c r="AC517" s="4" t="str">
        <f ca="1">IFERROR(RANK(order!AC517,order!AC$3:AC$554,0),"")</f>
        <v/>
      </c>
      <c r="AD517" s="4" t="str">
        <f ca="1">IFERROR(RANK(order!AD517,order!AD$3:AD$554,0),"")</f>
        <v/>
      </c>
      <c r="AE517" s="10" t="str">
        <f ca="1">IFERROR(RANK(order!AE517,order!AE$3:AE$554,0),"")</f>
        <v/>
      </c>
      <c r="AF517" s="10" t="str">
        <f ca="1">IFERROR(RANK(order!AF517,order!AF$3:AF$554,0),"")</f>
        <v/>
      </c>
      <c r="AG517" s="10" t="str">
        <f ca="1">IFERROR(RANK(order!AG517,order!AG$3:AG$554,0),"")</f>
        <v/>
      </c>
      <c r="AH517" s="4" t="str">
        <f ca="1">IFERROR(RANK(order!AH517,order!AH$3:AH$554,0),"")</f>
        <v/>
      </c>
      <c r="AI517" s="4" t="str">
        <f ca="1">IFERROR(RANK(order!AI517,order!AI$3:AI$554,0),"")</f>
        <v/>
      </c>
      <c r="AJ517" s="4" t="str">
        <f ca="1">IFERROR(RANK(order!AJ517,order!AJ$3:AJ$554,0),"")</f>
        <v/>
      </c>
      <c r="AK517" s="10" t="str">
        <f ca="1">IFERROR(RANK(order!AK517,order!AK$3:AK$554,0),"")</f>
        <v/>
      </c>
      <c r="AL517" s="10" t="str">
        <f ca="1">IFERROR(RANK(order!AL517,order!AL$3:AL$554,0),"")</f>
        <v/>
      </c>
      <c r="AM517" s="10" t="str">
        <f ca="1">IFERROR(RANK(order!AM517,order!AM$3:AM$554,0),"")</f>
        <v/>
      </c>
      <c r="AN517" s="4" t="str">
        <f ca="1">IFERROR(RANK(order!AN517,order!AN$3:AN$554,0),"")</f>
        <v/>
      </c>
      <c r="AO517" s="4" t="str">
        <f ca="1">IFERROR(RANK(order!AO517,order!AO$3:AO$554,0),"")</f>
        <v/>
      </c>
      <c r="AP517" s="4" t="str">
        <f ca="1">IFERROR(RANK(order!AP517,order!AP$3:AP$554,0),"")</f>
        <v/>
      </c>
      <c r="AQ517" s="10" t="str">
        <f ca="1">IFERROR(RANK(order!AQ517,order!AQ$3:AQ$554,0),"")</f>
        <v/>
      </c>
      <c r="AR517" s="10" t="str">
        <f ca="1">IFERROR(RANK(order!AR517,order!AR$3:AR$554,0),"")</f>
        <v/>
      </c>
      <c r="AS517" s="10" t="str">
        <f ca="1">IFERROR(RANK(order!AS517,order!AS$3:AS$554,0),"")</f>
        <v/>
      </c>
      <c r="AT517" s="4" t="str">
        <f ca="1">IFERROR(RANK(order!AT517,order!AT$3:AT$554,0),"")</f>
        <v/>
      </c>
      <c r="AU517" s="4" t="str">
        <f ca="1">IFERROR(RANK(order!AU517,order!AU$3:AU$554,0),"")</f>
        <v/>
      </c>
      <c r="AV517" s="4" t="str">
        <f ca="1">IFERROR(RANK(order!AV517,order!AV$3:AV$554,0),"")</f>
        <v/>
      </c>
      <c r="AW517" s="10" t="str">
        <f ca="1">IFERROR(RANK(order!AW517,order!AW$3:AW$554,0),"")</f>
        <v/>
      </c>
      <c r="AX517" s="10" t="str">
        <f ca="1">IFERROR(RANK(order!AX517,order!AX$3:AX$554,0),"")</f>
        <v/>
      </c>
      <c r="AY517" s="10" t="str">
        <f ca="1">IFERROR(RANK(order!AY517,order!AY$3:AY$554,0),"")</f>
        <v/>
      </c>
      <c r="AZ517" s="4" t="str">
        <f ca="1">IFERROR(RANK(order!AZ517,order!AZ$3:AZ$554,0),"")</f>
        <v/>
      </c>
      <c r="BA517" s="4" t="str">
        <f ca="1">IFERROR(RANK(order!BA517,order!BA$3:BA$554,0),"")</f>
        <v/>
      </c>
      <c r="BB517" s="4" t="str">
        <f ca="1">IFERROR(RANK(order!BB517,order!BB$3:BB$554,0),"")</f>
        <v/>
      </c>
      <c r="BC517" s="10" t="str">
        <f ca="1">IFERROR(RANK(order!BC517,order!BC$3:BC$554,0),"")</f>
        <v/>
      </c>
      <c r="BD517" s="10" t="str">
        <f ca="1">IFERROR(RANK(order!BD517,order!BD$3:BD$554,0),"")</f>
        <v/>
      </c>
      <c r="BE517" s="10" t="str">
        <f ca="1">IFERROR(RANK(order!BE517,order!BE$3:BE$554,0),"")</f>
        <v/>
      </c>
      <c r="BF517" s="4" t="str">
        <f ca="1">IFERROR(RANK(order!BF517,order!BF$3:BF$554,0),"")</f>
        <v/>
      </c>
      <c r="BG517" s="4" t="str">
        <f ca="1">IFERROR(RANK(order!BG517,order!BG$3:BG$554,0),"")</f>
        <v/>
      </c>
      <c r="BH517" s="4" t="str">
        <f ca="1">IFERROR(RANK(order!BH517,order!BH$3:BH$554,0),"")</f>
        <v/>
      </c>
      <c r="BI517" s="10" t="str">
        <f ca="1">IFERROR(RANK(order!BI517,order!BI$3:BI$554,0),"")</f>
        <v/>
      </c>
      <c r="BJ517" s="10" t="str">
        <f ca="1">IFERROR(RANK(order!BJ517,order!BJ$3:BJ$554,0),"")</f>
        <v/>
      </c>
      <c r="BK517" s="10" t="str">
        <f ca="1">IFERROR(RANK(order!BK517,order!BK$3:BK$554,0),"")</f>
        <v/>
      </c>
      <c r="BL517" s="4" t="str">
        <f ca="1">IFERROR(RANK(order!BL517,order!BL$3:BL$554,0),"")</f>
        <v/>
      </c>
      <c r="BM517" s="4" t="str">
        <f ca="1">IFERROR(RANK(order!BM517,order!BM$3:BM$554,0),"")</f>
        <v/>
      </c>
      <c r="BN517" s="4" t="str">
        <f ca="1">IFERROR(RANK(order!BN517,order!BN$3:BN$554,0),"")</f>
        <v/>
      </c>
      <c r="BO517" s="10" t="str">
        <f ca="1">IFERROR(RANK(order!BO517,order!BO$3:BO$554,0),"")</f>
        <v/>
      </c>
      <c r="BP517" s="10" t="str">
        <f ca="1">IFERROR(RANK(order!BP517,order!BP$3:BP$554,0),"")</f>
        <v/>
      </c>
      <c r="BQ517" s="10" t="str">
        <f ca="1">IFERROR(RANK(order!BQ517,order!BQ$3:BQ$554,0),"")</f>
        <v/>
      </c>
      <c r="BR517" s="4" t="str">
        <f ca="1">IFERROR(RANK(order!BR517,order!BR$3:BR$554,0),"")</f>
        <v/>
      </c>
      <c r="BS517" s="4" t="str">
        <f ca="1">IFERROR(RANK(order!BS517,order!BS$3:BS$554,0),"")</f>
        <v/>
      </c>
      <c r="BT517" s="4" t="str">
        <f ca="1">IFERROR(RANK(order!BT517,order!BT$3:BT$554,0),"")</f>
        <v/>
      </c>
      <c r="BU517" s="95">
        <f t="shared" ref="BU517:BU554" si="703">BU516+1</f>
        <v>515</v>
      </c>
      <c r="BV517" s="35" t="str">
        <f t="shared" ref="BV517:BV554" si="704">$BV$3</f>
        <v>E1</v>
      </c>
      <c r="BW517" s="55">
        <f t="shared" ca="1" si="627"/>
        <v>0</v>
      </c>
      <c r="BX517" s="56" t="str">
        <f t="shared" ca="1" si="628"/>
        <v/>
      </c>
      <c r="BY517" s="56" t="str">
        <f t="shared" ca="1" si="629"/>
        <v/>
      </c>
      <c r="BZ517" s="57" t="str">
        <f t="shared" ca="1" si="630"/>
        <v/>
      </c>
      <c r="CA517" s="57" t="str">
        <f t="shared" ca="1" si="631"/>
        <v/>
      </c>
      <c r="CB517" s="58" t="str">
        <f t="shared" ca="1" si="632"/>
        <v/>
      </c>
      <c r="CC517" s="57" t="str">
        <f t="shared" ca="1" si="633"/>
        <v/>
      </c>
      <c r="CD517" s="57" t="str">
        <f t="shared" ca="1" si="634"/>
        <v/>
      </c>
      <c r="CE517" s="58" t="str">
        <f t="shared" ca="1" si="635"/>
        <v/>
      </c>
      <c r="CF517" s="59" t="str">
        <f t="shared" ca="1" si="636"/>
        <v/>
      </c>
      <c r="CG517" s="57" t="str">
        <f t="shared" ca="1" si="637"/>
        <v/>
      </c>
      <c r="CH517" s="57" t="str">
        <f t="shared" ca="1" si="638"/>
        <v/>
      </c>
      <c r="CI517" s="57" t="str">
        <f t="shared" ca="1" si="639"/>
        <v/>
      </c>
      <c r="CJ517" s="57" t="str">
        <f t="shared" ca="1" si="640"/>
        <v/>
      </c>
      <c r="CK517" s="57" t="str">
        <f t="shared" ca="1" si="641"/>
        <v/>
      </c>
      <c r="CL517" s="57" t="str">
        <f t="shared" ca="1" si="642"/>
        <v/>
      </c>
      <c r="CM517" s="57" t="str">
        <f t="shared" ca="1" si="643"/>
        <v/>
      </c>
      <c r="CN517" s="57" t="str">
        <f t="shared" ca="1" si="644"/>
        <v/>
      </c>
      <c r="CO517" s="57" t="str">
        <f t="shared" ca="1" si="645"/>
        <v/>
      </c>
      <c r="CP517" s="57" t="str">
        <f t="shared" ca="1" si="646"/>
        <v/>
      </c>
      <c r="CQ517" s="57" t="str">
        <f t="shared" ca="1" si="647"/>
        <v/>
      </c>
      <c r="CR517" s="57" t="str">
        <f t="shared" ca="1" si="648"/>
        <v/>
      </c>
      <c r="CS517" s="60" t="str">
        <f t="shared" ca="1" si="649"/>
        <v/>
      </c>
      <c r="CT517" s="60" t="str">
        <f t="shared" ca="1" si="650"/>
        <v/>
      </c>
      <c r="CU517" s="60" t="str">
        <f t="shared" ca="1" si="651"/>
        <v/>
      </c>
      <c r="CV517" s="60" t="str">
        <f t="shared" ca="1" si="652"/>
        <v/>
      </c>
      <c r="CW517" s="60" t="str">
        <f t="shared" ca="1" si="653"/>
        <v/>
      </c>
      <c r="CX517" s="60" t="str">
        <f t="shared" ca="1" si="654"/>
        <v/>
      </c>
      <c r="CY517" s="60" t="str">
        <f t="shared" ca="1" si="655"/>
        <v/>
      </c>
      <c r="CZ517" s="60" t="str">
        <f t="shared" ca="1" si="656"/>
        <v/>
      </c>
      <c r="DA517" s="65" t="str">
        <f t="shared" ca="1" si="657"/>
        <v/>
      </c>
      <c r="DB517" s="65" t="str">
        <f t="shared" ca="1" si="658"/>
        <v/>
      </c>
      <c r="DC517" s="65" t="str">
        <f t="shared" ca="1" si="659"/>
        <v/>
      </c>
      <c r="DD517" s="65" t="str">
        <f t="shared" ca="1" si="660"/>
        <v/>
      </c>
      <c r="DE517" s="65" t="str">
        <f t="shared" ca="1" si="661"/>
        <v/>
      </c>
      <c r="DF517" s="66" t="str">
        <f t="shared" ca="1" si="662"/>
        <v/>
      </c>
      <c r="DG517" s="66" t="str">
        <f t="shared" ca="1" si="663"/>
        <v/>
      </c>
      <c r="DH517" s="66" t="str">
        <f t="shared" ca="1" si="664"/>
        <v/>
      </c>
      <c r="DI517" s="66" t="str">
        <f t="shared" ca="1" si="665"/>
        <v/>
      </c>
      <c r="DJ517" s="66" t="str">
        <f t="shared" ca="1" si="666"/>
        <v/>
      </c>
      <c r="DK517" s="65" t="str">
        <f t="shared" ca="1" si="667"/>
        <v/>
      </c>
      <c r="DL517" s="65" t="str">
        <f t="shared" ca="1" si="668"/>
        <v/>
      </c>
      <c r="DM517" s="65" t="str">
        <f t="shared" ca="1" si="669"/>
        <v/>
      </c>
      <c r="DN517" s="65" t="str">
        <f t="shared" ca="1" si="670"/>
        <v/>
      </c>
      <c r="DO517" s="65" t="str">
        <f t="shared" ca="1" si="671"/>
        <v/>
      </c>
      <c r="DP517" s="65" t="str">
        <f t="shared" ca="1" si="672"/>
        <v/>
      </c>
      <c r="DQ517" s="65" t="str">
        <f t="shared" ca="1" si="673"/>
        <v/>
      </c>
      <c r="DR517" s="69" t="str">
        <f t="shared" ca="1" si="674"/>
        <v/>
      </c>
      <c r="DS517" s="69" t="str">
        <f t="shared" ca="1" si="675"/>
        <v/>
      </c>
      <c r="DT517" s="69" t="str">
        <f t="shared" ca="1" si="676"/>
        <v/>
      </c>
      <c r="DU517" s="69" t="str">
        <f t="shared" ca="1" si="677"/>
        <v/>
      </c>
      <c r="DV517" s="69" t="str">
        <f t="shared" ca="1" si="678"/>
        <v/>
      </c>
      <c r="DW517" s="69" t="str">
        <f t="shared" ca="1" si="679"/>
        <v/>
      </c>
      <c r="DX517" s="69" t="str">
        <f t="shared" ca="1" si="680"/>
        <v/>
      </c>
      <c r="DY517" s="69" t="str">
        <f t="shared" ca="1" si="681"/>
        <v/>
      </c>
      <c r="DZ517" s="72" t="str">
        <f t="shared" ca="1" si="682"/>
        <v/>
      </c>
      <c r="EA517" s="72" t="str">
        <f t="shared" ca="1" si="683"/>
        <v/>
      </c>
      <c r="EB517" s="72" t="str">
        <f t="shared" ca="1" si="684"/>
        <v/>
      </c>
      <c r="EC517" s="65" t="str">
        <f t="shared" ca="1" si="685"/>
        <v/>
      </c>
      <c r="ED517" s="65" t="str">
        <f t="shared" ca="1" si="686"/>
        <v/>
      </c>
      <c r="EE517" s="65" t="str">
        <f t="shared" ca="1" si="687"/>
        <v/>
      </c>
      <c r="EF517" s="65" t="str">
        <f t="shared" ca="1" si="688"/>
        <v/>
      </c>
      <c r="EG517" s="65" t="str">
        <f t="shared" ca="1" si="689"/>
        <v/>
      </c>
      <c r="EH517" s="65" t="str">
        <f t="shared" ca="1" si="690"/>
        <v/>
      </c>
      <c r="EI517" s="429" t="str">
        <f t="shared" ca="1" si="691"/>
        <v>No</v>
      </c>
      <c r="EJ517" s="428" t="str">
        <f t="shared" ca="1" si="692"/>
        <v/>
      </c>
      <c r="EK517" s="428" t="str">
        <f t="shared" ca="1" si="693"/>
        <v/>
      </c>
      <c r="EL517" s="65" t="str">
        <f t="shared" ca="1" si="694"/>
        <v/>
      </c>
      <c r="EM517" s="65" t="str">
        <f t="shared" ca="1" si="695"/>
        <v/>
      </c>
      <c r="EN517" s="65" t="str">
        <f t="shared" ca="1" si="696"/>
        <v/>
      </c>
      <c r="EO517" s="433" t="str">
        <f t="shared" ca="1" si="697"/>
        <v/>
      </c>
      <c r="EP517" s="433" t="str">
        <f t="shared" ca="1" si="698"/>
        <v/>
      </c>
      <c r="EQ517" s="433" t="str">
        <f t="shared" ca="1" si="699"/>
        <v/>
      </c>
      <c r="ER517" s="433" t="str">
        <f t="shared" ca="1" si="700"/>
        <v/>
      </c>
      <c r="ES517" s="433" t="str">
        <f t="shared" ca="1" si="701"/>
        <v/>
      </c>
      <c r="ET517" s="433" t="str">
        <f t="shared" ca="1" si="702"/>
        <v/>
      </c>
      <c r="EU517" s="433" t="str">
        <f ca="1">IF(OR(CO517="",CQ517=""),"",Discipline!$P$3*CO517+Discipline!$X$3*CQ517)</f>
        <v/>
      </c>
      <c r="EV517" s="433" t="str">
        <f ca="1">IF(OR(CP517="",CR517=""),"",Discipline!$P$3*CP517+Discipline!$X$3*CR517)</f>
        <v/>
      </c>
    </row>
    <row r="518" spans="1:152" x14ac:dyDescent="0.25">
      <c r="A518" s="10" t="str">
        <f ca="1">IFERROR(RANK(order!A518,order!A$3:A$554,0),"")</f>
        <v/>
      </c>
      <c r="B518" s="10" t="str">
        <f ca="1">IFERROR(RANK(order!B518,order!B$3:B$554,0),"")</f>
        <v/>
      </c>
      <c r="C518" s="10" t="str">
        <f ca="1">IFERROR(RANK(order!C518,order!C$3:C$554,0),"")</f>
        <v/>
      </c>
      <c r="D518" s="4" t="str">
        <f ca="1">IFERROR(RANK(order!D518,order!D$3:D$554,0),"")</f>
        <v/>
      </c>
      <c r="E518" s="4" t="str">
        <f ca="1">IFERROR(RANK(order!E518,order!E$3:E$554,0),"")</f>
        <v/>
      </c>
      <c r="F518" s="4" t="str">
        <f ca="1">IFERROR(RANK(order!F518,order!F$3:F$554,0),"")</f>
        <v/>
      </c>
      <c r="G518" s="10" t="str">
        <f ca="1">IFERROR(RANK(order!G518,order!G$3:G$554,0),"")</f>
        <v/>
      </c>
      <c r="H518" s="10" t="str">
        <f ca="1">IFERROR(RANK(order!H518,order!H$3:H$554,0),"")</f>
        <v/>
      </c>
      <c r="I518" s="10" t="str">
        <f ca="1">IFERROR(RANK(order!I518,order!I$3:I$554,0),"")</f>
        <v/>
      </c>
      <c r="J518" s="4" t="str">
        <f ca="1">IFERROR(RANK(order!J518,order!J$3:J$554,0),"")</f>
        <v/>
      </c>
      <c r="K518" s="4" t="str">
        <f ca="1">IFERROR(RANK(order!K518,order!K$3:K$554,0),"")</f>
        <v/>
      </c>
      <c r="L518" s="4" t="str">
        <f ca="1">IFERROR(RANK(order!L518,order!L$3:L$554,0),"")</f>
        <v/>
      </c>
      <c r="M518" s="10" t="str">
        <f ca="1">IFERROR(RANK(order!M518,order!M$3:M$554,0),"")</f>
        <v/>
      </c>
      <c r="N518" s="10" t="str">
        <f ca="1">IFERROR(RANK(order!N518,order!N$3:N$554,0),"")</f>
        <v/>
      </c>
      <c r="O518" s="10" t="str">
        <f ca="1">IFERROR(RANK(order!O518,order!O$3:O$554,0),"")</f>
        <v/>
      </c>
      <c r="P518" s="4" t="str">
        <f ca="1">IFERROR(RANK(order!P518,order!P$3:P$554,0),"")</f>
        <v/>
      </c>
      <c r="Q518" s="4" t="str">
        <f ca="1">IFERROR(RANK(order!Q518,order!Q$3:Q$554,0),"")</f>
        <v/>
      </c>
      <c r="R518" s="4" t="str">
        <f ca="1">IFERROR(RANK(order!R518,order!R$3:R$554,0),"")</f>
        <v/>
      </c>
      <c r="S518" s="10" t="str">
        <f ca="1">IFERROR(RANK(order!S518,order!S$3:S$554,0),"")</f>
        <v/>
      </c>
      <c r="T518" s="10" t="str">
        <f ca="1">IFERROR(RANK(order!T518,order!T$3:T$554,0),"")</f>
        <v/>
      </c>
      <c r="U518" s="10" t="str">
        <f ca="1">IFERROR(RANK(order!U518,order!U$3:U$554,0),"")</f>
        <v/>
      </c>
      <c r="V518" s="4" t="str">
        <f ca="1">IFERROR(RANK(order!V518,order!V$3:V$554,0),"")</f>
        <v/>
      </c>
      <c r="W518" s="4" t="str">
        <f ca="1">IFERROR(RANK(order!W518,order!W$3:W$554,0),"")</f>
        <v/>
      </c>
      <c r="X518" s="4" t="str">
        <f ca="1">IFERROR(RANK(order!X518,order!X$3:X$554,0),"")</f>
        <v/>
      </c>
      <c r="Y518" s="10" t="str">
        <f ca="1">IFERROR(RANK(order!Y518,order!Y$3:Y$554,0),"")</f>
        <v/>
      </c>
      <c r="Z518" s="10" t="str">
        <f ca="1">IFERROR(RANK(order!Z518,order!Z$3:Z$554,0),"")</f>
        <v/>
      </c>
      <c r="AA518" s="10" t="str">
        <f ca="1">IFERROR(RANK(order!AA518,order!AA$3:AA$554,0),"")</f>
        <v/>
      </c>
      <c r="AB518" s="4" t="str">
        <f ca="1">IFERROR(RANK(order!AB518,order!AB$3:AB$554,0),"")</f>
        <v/>
      </c>
      <c r="AC518" s="4" t="str">
        <f ca="1">IFERROR(RANK(order!AC518,order!AC$3:AC$554,0),"")</f>
        <v/>
      </c>
      <c r="AD518" s="4" t="str">
        <f ca="1">IFERROR(RANK(order!AD518,order!AD$3:AD$554,0),"")</f>
        <v/>
      </c>
      <c r="AE518" s="10" t="str">
        <f ca="1">IFERROR(RANK(order!AE518,order!AE$3:AE$554,0),"")</f>
        <v/>
      </c>
      <c r="AF518" s="10" t="str">
        <f ca="1">IFERROR(RANK(order!AF518,order!AF$3:AF$554,0),"")</f>
        <v/>
      </c>
      <c r="AG518" s="10" t="str">
        <f ca="1">IFERROR(RANK(order!AG518,order!AG$3:AG$554,0),"")</f>
        <v/>
      </c>
      <c r="AH518" s="4" t="str">
        <f ca="1">IFERROR(RANK(order!AH518,order!AH$3:AH$554,0),"")</f>
        <v/>
      </c>
      <c r="AI518" s="4" t="str">
        <f ca="1">IFERROR(RANK(order!AI518,order!AI$3:AI$554,0),"")</f>
        <v/>
      </c>
      <c r="AJ518" s="4" t="str">
        <f ca="1">IFERROR(RANK(order!AJ518,order!AJ$3:AJ$554,0),"")</f>
        <v/>
      </c>
      <c r="AK518" s="10" t="str">
        <f ca="1">IFERROR(RANK(order!AK518,order!AK$3:AK$554,0),"")</f>
        <v/>
      </c>
      <c r="AL518" s="10" t="str">
        <f ca="1">IFERROR(RANK(order!AL518,order!AL$3:AL$554,0),"")</f>
        <v/>
      </c>
      <c r="AM518" s="10" t="str">
        <f ca="1">IFERROR(RANK(order!AM518,order!AM$3:AM$554,0),"")</f>
        <v/>
      </c>
      <c r="AN518" s="4" t="str">
        <f ca="1">IFERROR(RANK(order!AN518,order!AN$3:AN$554,0),"")</f>
        <v/>
      </c>
      <c r="AO518" s="4" t="str">
        <f ca="1">IFERROR(RANK(order!AO518,order!AO$3:AO$554,0),"")</f>
        <v/>
      </c>
      <c r="AP518" s="4" t="str">
        <f ca="1">IFERROR(RANK(order!AP518,order!AP$3:AP$554,0),"")</f>
        <v/>
      </c>
      <c r="AQ518" s="10" t="str">
        <f ca="1">IFERROR(RANK(order!AQ518,order!AQ$3:AQ$554,0),"")</f>
        <v/>
      </c>
      <c r="AR518" s="10" t="str">
        <f ca="1">IFERROR(RANK(order!AR518,order!AR$3:AR$554,0),"")</f>
        <v/>
      </c>
      <c r="AS518" s="10" t="str">
        <f ca="1">IFERROR(RANK(order!AS518,order!AS$3:AS$554,0),"")</f>
        <v/>
      </c>
      <c r="AT518" s="4" t="str">
        <f ca="1">IFERROR(RANK(order!AT518,order!AT$3:AT$554,0),"")</f>
        <v/>
      </c>
      <c r="AU518" s="4" t="str">
        <f ca="1">IFERROR(RANK(order!AU518,order!AU$3:AU$554,0),"")</f>
        <v/>
      </c>
      <c r="AV518" s="4" t="str">
        <f ca="1">IFERROR(RANK(order!AV518,order!AV$3:AV$554,0),"")</f>
        <v/>
      </c>
      <c r="AW518" s="10" t="str">
        <f ca="1">IFERROR(RANK(order!AW518,order!AW$3:AW$554,0),"")</f>
        <v/>
      </c>
      <c r="AX518" s="10" t="str">
        <f ca="1">IFERROR(RANK(order!AX518,order!AX$3:AX$554,0),"")</f>
        <v/>
      </c>
      <c r="AY518" s="10" t="str">
        <f ca="1">IFERROR(RANK(order!AY518,order!AY$3:AY$554,0),"")</f>
        <v/>
      </c>
      <c r="AZ518" s="4" t="str">
        <f ca="1">IFERROR(RANK(order!AZ518,order!AZ$3:AZ$554,0),"")</f>
        <v/>
      </c>
      <c r="BA518" s="4" t="str">
        <f ca="1">IFERROR(RANK(order!BA518,order!BA$3:BA$554,0),"")</f>
        <v/>
      </c>
      <c r="BB518" s="4" t="str">
        <f ca="1">IFERROR(RANK(order!BB518,order!BB$3:BB$554,0),"")</f>
        <v/>
      </c>
      <c r="BC518" s="10" t="str">
        <f ca="1">IFERROR(RANK(order!BC518,order!BC$3:BC$554,0),"")</f>
        <v/>
      </c>
      <c r="BD518" s="10" t="str">
        <f ca="1">IFERROR(RANK(order!BD518,order!BD$3:BD$554,0),"")</f>
        <v/>
      </c>
      <c r="BE518" s="10" t="str">
        <f ca="1">IFERROR(RANK(order!BE518,order!BE$3:BE$554,0),"")</f>
        <v/>
      </c>
      <c r="BF518" s="4" t="str">
        <f ca="1">IFERROR(RANK(order!BF518,order!BF$3:BF$554,0),"")</f>
        <v/>
      </c>
      <c r="BG518" s="4" t="str">
        <f ca="1">IFERROR(RANK(order!BG518,order!BG$3:BG$554,0),"")</f>
        <v/>
      </c>
      <c r="BH518" s="4" t="str">
        <f ca="1">IFERROR(RANK(order!BH518,order!BH$3:BH$554,0),"")</f>
        <v/>
      </c>
      <c r="BI518" s="10" t="str">
        <f ca="1">IFERROR(RANK(order!BI518,order!BI$3:BI$554,0),"")</f>
        <v/>
      </c>
      <c r="BJ518" s="10" t="str">
        <f ca="1">IFERROR(RANK(order!BJ518,order!BJ$3:BJ$554,0),"")</f>
        <v/>
      </c>
      <c r="BK518" s="10" t="str">
        <f ca="1">IFERROR(RANK(order!BK518,order!BK$3:BK$554,0),"")</f>
        <v/>
      </c>
      <c r="BL518" s="4" t="str">
        <f ca="1">IFERROR(RANK(order!BL518,order!BL$3:BL$554,0),"")</f>
        <v/>
      </c>
      <c r="BM518" s="4" t="str">
        <f ca="1">IFERROR(RANK(order!BM518,order!BM$3:BM$554,0),"")</f>
        <v/>
      </c>
      <c r="BN518" s="4" t="str">
        <f ca="1">IFERROR(RANK(order!BN518,order!BN$3:BN$554,0),"")</f>
        <v/>
      </c>
      <c r="BO518" s="10" t="str">
        <f ca="1">IFERROR(RANK(order!BO518,order!BO$3:BO$554,0),"")</f>
        <v/>
      </c>
      <c r="BP518" s="10" t="str">
        <f ca="1">IFERROR(RANK(order!BP518,order!BP$3:BP$554,0),"")</f>
        <v/>
      </c>
      <c r="BQ518" s="10" t="str">
        <f ca="1">IFERROR(RANK(order!BQ518,order!BQ$3:BQ$554,0),"")</f>
        <v/>
      </c>
      <c r="BR518" s="4" t="str">
        <f ca="1">IFERROR(RANK(order!BR518,order!BR$3:BR$554,0),"")</f>
        <v/>
      </c>
      <c r="BS518" s="4" t="str">
        <f ca="1">IFERROR(RANK(order!BS518,order!BS$3:BS$554,0),"")</f>
        <v/>
      </c>
      <c r="BT518" s="4" t="str">
        <f ca="1">IFERROR(RANK(order!BT518,order!BT$3:BT$554,0),"")</f>
        <v/>
      </c>
      <c r="BU518" s="95">
        <f t="shared" si="703"/>
        <v>516</v>
      </c>
      <c r="BV518" s="35" t="str">
        <f t="shared" si="704"/>
        <v>E1</v>
      </c>
      <c r="BW518" s="55">
        <f t="shared" ca="1" si="627"/>
        <v>0</v>
      </c>
      <c r="BX518" s="56" t="str">
        <f t="shared" ca="1" si="628"/>
        <v/>
      </c>
      <c r="BY518" s="56" t="str">
        <f t="shared" ca="1" si="629"/>
        <v/>
      </c>
      <c r="BZ518" s="57" t="str">
        <f t="shared" ca="1" si="630"/>
        <v/>
      </c>
      <c r="CA518" s="57" t="str">
        <f t="shared" ca="1" si="631"/>
        <v/>
      </c>
      <c r="CB518" s="58" t="str">
        <f t="shared" ca="1" si="632"/>
        <v/>
      </c>
      <c r="CC518" s="57" t="str">
        <f t="shared" ca="1" si="633"/>
        <v/>
      </c>
      <c r="CD518" s="57" t="str">
        <f t="shared" ca="1" si="634"/>
        <v/>
      </c>
      <c r="CE518" s="58" t="str">
        <f t="shared" ca="1" si="635"/>
        <v/>
      </c>
      <c r="CF518" s="59" t="str">
        <f t="shared" ca="1" si="636"/>
        <v/>
      </c>
      <c r="CG518" s="57" t="str">
        <f t="shared" ca="1" si="637"/>
        <v/>
      </c>
      <c r="CH518" s="57" t="str">
        <f t="shared" ca="1" si="638"/>
        <v/>
      </c>
      <c r="CI518" s="57" t="str">
        <f t="shared" ca="1" si="639"/>
        <v/>
      </c>
      <c r="CJ518" s="57" t="str">
        <f t="shared" ca="1" si="640"/>
        <v/>
      </c>
      <c r="CK518" s="57" t="str">
        <f t="shared" ca="1" si="641"/>
        <v/>
      </c>
      <c r="CL518" s="57" t="str">
        <f t="shared" ca="1" si="642"/>
        <v/>
      </c>
      <c r="CM518" s="57" t="str">
        <f t="shared" ca="1" si="643"/>
        <v/>
      </c>
      <c r="CN518" s="57" t="str">
        <f t="shared" ca="1" si="644"/>
        <v/>
      </c>
      <c r="CO518" s="57" t="str">
        <f t="shared" ca="1" si="645"/>
        <v/>
      </c>
      <c r="CP518" s="57" t="str">
        <f t="shared" ca="1" si="646"/>
        <v/>
      </c>
      <c r="CQ518" s="57" t="str">
        <f t="shared" ca="1" si="647"/>
        <v/>
      </c>
      <c r="CR518" s="57" t="str">
        <f t="shared" ca="1" si="648"/>
        <v/>
      </c>
      <c r="CS518" s="60" t="str">
        <f t="shared" ca="1" si="649"/>
        <v/>
      </c>
      <c r="CT518" s="60" t="str">
        <f t="shared" ca="1" si="650"/>
        <v/>
      </c>
      <c r="CU518" s="60" t="str">
        <f t="shared" ca="1" si="651"/>
        <v/>
      </c>
      <c r="CV518" s="60" t="str">
        <f t="shared" ca="1" si="652"/>
        <v/>
      </c>
      <c r="CW518" s="60" t="str">
        <f t="shared" ca="1" si="653"/>
        <v/>
      </c>
      <c r="CX518" s="60" t="str">
        <f t="shared" ca="1" si="654"/>
        <v/>
      </c>
      <c r="CY518" s="60" t="str">
        <f t="shared" ca="1" si="655"/>
        <v/>
      </c>
      <c r="CZ518" s="60" t="str">
        <f t="shared" ca="1" si="656"/>
        <v/>
      </c>
      <c r="DA518" s="65" t="str">
        <f t="shared" ca="1" si="657"/>
        <v/>
      </c>
      <c r="DB518" s="65" t="str">
        <f t="shared" ca="1" si="658"/>
        <v/>
      </c>
      <c r="DC518" s="65" t="str">
        <f t="shared" ca="1" si="659"/>
        <v/>
      </c>
      <c r="DD518" s="65" t="str">
        <f t="shared" ca="1" si="660"/>
        <v/>
      </c>
      <c r="DE518" s="65" t="str">
        <f t="shared" ca="1" si="661"/>
        <v/>
      </c>
      <c r="DF518" s="66" t="str">
        <f t="shared" ca="1" si="662"/>
        <v/>
      </c>
      <c r="DG518" s="66" t="str">
        <f t="shared" ca="1" si="663"/>
        <v/>
      </c>
      <c r="DH518" s="66" t="str">
        <f t="shared" ca="1" si="664"/>
        <v/>
      </c>
      <c r="DI518" s="66" t="str">
        <f t="shared" ca="1" si="665"/>
        <v/>
      </c>
      <c r="DJ518" s="66" t="str">
        <f t="shared" ca="1" si="666"/>
        <v/>
      </c>
      <c r="DK518" s="65" t="str">
        <f t="shared" ca="1" si="667"/>
        <v/>
      </c>
      <c r="DL518" s="65" t="str">
        <f t="shared" ca="1" si="668"/>
        <v/>
      </c>
      <c r="DM518" s="65" t="str">
        <f t="shared" ca="1" si="669"/>
        <v/>
      </c>
      <c r="DN518" s="65" t="str">
        <f t="shared" ca="1" si="670"/>
        <v/>
      </c>
      <c r="DO518" s="65" t="str">
        <f t="shared" ca="1" si="671"/>
        <v/>
      </c>
      <c r="DP518" s="65" t="str">
        <f t="shared" ca="1" si="672"/>
        <v/>
      </c>
      <c r="DQ518" s="65" t="str">
        <f t="shared" ca="1" si="673"/>
        <v/>
      </c>
      <c r="DR518" s="69" t="str">
        <f t="shared" ca="1" si="674"/>
        <v/>
      </c>
      <c r="DS518" s="69" t="str">
        <f t="shared" ca="1" si="675"/>
        <v/>
      </c>
      <c r="DT518" s="69" t="str">
        <f t="shared" ca="1" si="676"/>
        <v/>
      </c>
      <c r="DU518" s="69" t="str">
        <f t="shared" ca="1" si="677"/>
        <v/>
      </c>
      <c r="DV518" s="69" t="str">
        <f t="shared" ca="1" si="678"/>
        <v/>
      </c>
      <c r="DW518" s="69" t="str">
        <f t="shared" ca="1" si="679"/>
        <v/>
      </c>
      <c r="DX518" s="69" t="str">
        <f t="shared" ca="1" si="680"/>
        <v/>
      </c>
      <c r="DY518" s="69" t="str">
        <f t="shared" ca="1" si="681"/>
        <v/>
      </c>
      <c r="DZ518" s="72" t="str">
        <f t="shared" ca="1" si="682"/>
        <v/>
      </c>
      <c r="EA518" s="72" t="str">
        <f t="shared" ca="1" si="683"/>
        <v/>
      </c>
      <c r="EB518" s="72" t="str">
        <f t="shared" ca="1" si="684"/>
        <v/>
      </c>
      <c r="EC518" s="65" t="str">
        <f t="shared" ca="1" si="685"/>
        <v/>
      </c>
      <c r="ED518" s="65" t="str">
        <f t="shared" ca="1" si="686"/>
        <v/>
      </c>
      <c r="EE518" s="65" t="str">
        <f t="shared" ca="1" si="687"/>
        <v/>
      </c>
      <c r="EF518" s="65" t="str">
        <f t="shared" ca="1" si="688"/>
        <v/>
      </c>
      <c r="EG518" s="65" t="str">
        <f t="shared" ca="1" si="689"/>
        <v/>
      </c>
      <c r="EH518" s="65" t="str">
        <f t="shared" ca="1" si="690"/>
        <v/>
      </c>
      <c r="EI518" s="429" t="str">
        <f t="shared" ca="1" si="691"/>
        <v>No</v>
      </c>
      <c r="EJ518" s="428" t="str">
        <f t="shared" ca="1" si="692"/>
        <v/>
      </c>
      <c r="EK518" s="428" t="str">
        <f t="shared" ca="1" si="693"/>
        <v/>
      </c>
      <c r="EL518" s="65" t="str">
        <f t="shared" ca="1" si="694"/>
        <v/>
      </c>
      <c r="EM518" s="65" t="str">
        <f t="shared" ca="1" si="695"/>
        <v/>
      </c>
      <c r="EN518" s="65" t="str">
        <f t="shared" ca="1" si="696"/>
        <v/>
      </c>
      <c r="EO518" s="433" t="str">
        <f t="shared" ca="1" si="697"/>
        <v/>
      </c>
      <c r="EP518" s="433" t="str">
        <f t="shared" ca="1" si="698"/>
        <v/>
      </c>
      <c r="EQ518" s="433" t="str">
        <f t="shared" ca="1" si="699"/>
        <v/>
      </c>
      <c r="ER518" s="433" t="str">
        <f t="shared" ca="1" si="700"/>
        <v/>
      </c>
      <c r="ES518" s="433" t="str">
        <f t="shared" ca="1" si="701"/>
        <v/>
      </c>
      <c r="ET518" s="433" t="str">
        <f t="shared" ca="1" si="702"/>
        <v/>
      </c>
      <c r="EU518" s="433" t="str">
        <f ca="1">IF(OR(CO518="",CQ518=""),"",Discipline!$P$3*CO518+Discipline!$X$3*CQ518)</f>
        <v/>
      </c>
      <c r="EV518" s="433" t="str">
        <f ca="1">IF(OR(CP518="",CR518=""),"",Discipline!$P$3*CP518+Discipline!$X$3*CR518)</f>
        <v/>
      </c>
    </row>
    <row r="519" spans="1:152" x14ac:dyDescent="0.25">
      <c r="A519" s="10" t="str">
        <f ca="1">IFERROR(RANK(order!A519,order!A$3:A$554,0),"")</f>
        <v/>
      </c>
      <c r="B519" s="10" t="str">
        <f ca="1">IFERROR(RANK(order!B519,order!B$3:B$554,0),"")</f>
        <v/>
      </c>
      <c r="C519" s="10" t="str">
        <f ca="1">IFERROR(RANK(order!C519,order!C$3:C$554,0),"")</f>
        <v/>
      </c>
      <c r="D519" s="4" t="str">
        <f ca="1">IFERROR(RANK(order!D519,order!D$3:D$554,0),"")</f>
        <v/>
      </c>
      <c r="E519" s="4" t="str">
        <f ca="1">IFERROR(RANK(order!E519,order!E$3:E$554,0),"")</f>
        <v/>
      </c>
      <c r="F519" s="4" t="str">
        <f ca="1">IFERROR(RANK(order!F519,order!F$3:F$554,0),"")</f>
        <v/>
      </c>
      <c r="G519" s="10" t="str">
        <f ca="1">IFERROR(RANK(order!G519,order!G$3:G$554,0),"")</f>
        <v/>
      </c>
      <c r="H519" s="10" t="str">
        <f ca="1">IFERROR(RANK(order!H519,order!H$3:H$554,0),"")</f>
        <v/>
      </c>
      <c r="I519" s="10" t="str">
        <f ca="1">IFERROR(RANK(order!I519,order!I$3:I$554,0),"")</f>
        <v/>
      </c>
      <c r="J519" s="4" t="str">
        <f ca="1">IFERROR(RANK(order!J519,order!J$3:J$554,0),"")</f>
        <v/>
      </c>
      <c r="K519" s="4" t="str">
        <f ca="1">IFERROR(RANK(order!K519,order!K$3:K$554,0),"")</f>
        <v/>
      </c>
      <c r="L519" s="4" t="str">
        <f ca="1">IFERROR(RANK(order!L519,order!L$3:L$554,0),"")</f>
        <v/>
      </c>
      <c r="M519" s="10" t="str">
        <f ca="1">IFERROR(RANK(order!M519,order!M$3:M$554,0),"")</f>
        <v/>
      </c>
      <c r="N519" s="10" t="str">
        <f ca="1">IFERROR(RANK(order!N519,order!N$3:N$554,0),"")</f>
        <v/>
      </c>
      <c r="O519" s="10" t="str">
        <f ca="1">IFERROR(RANK(order!O519,order!O$3:O$554,0),"")</f>
        <v/>
      </c>
      <c r="P519" s="4" t="str">
        <f ca="1">IFERROR(RANK(order!P519,order!P$3:P$554,0),"")</f>
        <v/>
      </c>
      <c r="Q519" s="4" t="str">
        <f ca="1">IFERROR(RANK(order!Q519,order!Q$3:Q$554,0),"")</f>
        <v/>
      </c>
      <c r="R519" s="4" t="str">
        <f ca="1">IFERROR(RANK(order!R519,order!R$3:R$554,0),"")</f>
        <v/>
      </c>
      <c r="S519" s="10" t="str">
        <f ca="1">IFERROR(RANK(order!S519,order!S$3:S$554,0),"")</f>
        <v/>
      </c>
      <c r="T519" s="10" t="str">
        <f ca="1">IFERROR(RANK(order!T519,order!T$3:T$554,0),"")</f>
        <v/>
      </c>
      <c r="U519" s="10" t="str">
        <f ca="1">IFERROR(RANK(order!U519,order!U$3:U$554,0),"")</f>
        <v/>
      </c>
      <c r="V519" s="4" t="str">
        <f ca="1">IFERROR(RANK(order!V519,order!V$3:V$554,0),"")</f>
        <v/>
      </c>
      <c r="W519" s="4" t="str">
        <f ca="1">IFERROR(RANK(order!W519,order!W$3:W$554,0),"")</f>
        <v/>
      </c>
      <c r="X519" s="4" t="str">
        <f ca="1">IFERROR(RANK(order!X519,order!X$3:X$554,0),"")</f>
        <v/>
      </c>
      <c r="Y519" s="10" t="str">
        <f ca="1">IFERROR(RANK(order!Y519,order!Y$3:Y$554,0),"")</f>
        <v/>
      </c>
      <c r="Z519" s="10" t="str">
        <f ca="1">IFERROR(RANK(order!Z519,order!Z$3:Z$554,0),"")</f>
        <v/>
      </c>
      <c r="AA519" s="10" t="str">
        <f ca="1">IFERROR(RANK(order!AA519,order!AA$3:AA$554,0),"")</f>
        <v/>
      </c>
      <c r="AB519" s="4" t="str">
        <f ca="1">IFERROR(RANK(order!AB519,order!AB$3:AB$554,0),"")</f>
        <v/>
      </c>
      <c r="AC519" s="4" t="str">
        <f ca="1">IFERROR(RANK(order!AC519,order!AC$3:AC$554,0),"")</f>
        <v/>
      </c>
      <c r="AD519" s="4" t="str">
        <f ca="1">IFERROR(RANK(order!AD519,order!AD$3:AD$554,0),"")</f>
        <v/>
      </c>
      <c r="AE519" s="10" t="str">
        <f ca="1">IFERROR(RANK(order!AE519,order!AE$3:AE$554,0),"")</f>
        <v/>
      </c>
      <c r="AF519" s="10" t="str">
        <f ca="1">IFERROR(RANK(order!AF519,order!AF$3:AF$554,0),"")</f>
        <v/>
      </c>
      <c r="AG519" s="10" t="str">
        <f ca="1">IFERROR(RANK(order!AG519,order!AG$3:AG$554,0),"")</f>
        <v/>
      </c>
      <c r="AH519" s="4" t="str">
        <f ca="1">IFERROR(RANK(order!AH519,order!AH$3:AH$554,0),"")</f>
        <v/>
      </c>
      <c r="AI519" s="4" t="str">
        <f ca="1">IFERROR(RANK(order!AI519,order!AI$3:AI$554,0),"")</f>
        <v/>
      </c>
      <c r="AJ519" s="4" t="str">
        <f ca="1">IFERROR(RANK(order!AJ519,order!AJ$3:AJ$554,0),"")</f>
        <v/>
      </c>
      <c r="AK519" s="10" t="str">
        <f ca="1">IFERROR(RANK(order!AK519,order!AK$3:AK$554,0),"")</f>
        <v/>
      </c>
      <c r="AL519" s="10" t="str">
        <f ca="1">IFERROR(RANK(order!AL519,order!AL$3:AL$554,0),"")</f>
        <v/>
      </c>
      <c r="AM519" s="10" t="str">
        <f ca="1">IFERROR(RANK(order!AM519,order!AM$3:AM$554,0),"")</f>
        <v/>
      </c>
      <c r="AN519" s="4" t="str">
        <f ca="1">IFERROR(RANK(order!AN519,order!AN$3:AN$554,0),"")</f>
        <v/>
      </c>
      <c r="AO519" s="4" t="str">
        <f ca="1">IFERROR(RANK(order!AO519,order!AO$3:AO$554,0),"")</f>
        <v/>
      </c>
      <c r="AP519" s="4" t="str">
        <f ca="1">IFERROR(RANK(order!AP519,order!AP$3:AP$554,0),"")</f>
        <v/>
      </c>
      <c r="AQ519" s="10" t="str">
        <f ca="1">IFERROR(RANK(order!AQ519,order!AQ$3:AQ$554,0),"")</f>
        <v/>
      </c>
      <c r="AR519" s="10" t="str">
        <f ca="1">IFERROR(RANK(order!AR519,order!AR$3:AR$554,0),"")</f>
        <v/>
      </c>
      <c r="AS519" s="10" t="str">
        <f ca="1">IFERROR(RANK(order!AS519,order!AS$3:AS$554,0),"")</f>
        <v/>
      </c>
      <c r="AT519" s="4" t="str">
        <f ca="1">IFERROR(RANK(order!AT519,order!AT$3:AT$554,0),"")</f>
        <v/>
      </c>
      <c r="AU519" s="4" t="str">
        <f ca="1">IFERROR(RANK(order!AU519,order!AU$3:AU$554,0),"")</f>
        <v/>
      </c>
      <c r="AV519" s="4" t="str">
        <f ca="1">IFERROR(RANK(order!AV519,order!AV$3:AV$554,0),"")</f>
        <v/>
      </c>
      <c r="AW519" s="10" t="str">
        <f ca="1">IFERROR(RANK(order!AW519,order!AW$3:AW$554,0),"")</f>
        <v/>
      </c>
      <c r="AX519" s="10" t="str">
        <f ca="1">IFERROR(RANK(order!AX519,order!AX$3:AX$554,0),"")</f>
        <v/>
      </c>
      <c r="AY519" s="10" t="str">
        <f ca="1">IFERROR(RANK(order!AY519,order!AY$3:AY$554,0),"")</f>
        <v/>
      </c>
      <c r="AZ519" s="4" t="str">
        <f ca="1">IFERROR(RANK(order!AZ519,order!AZ$3:AZ$554,0),"")</f>
        <v/>
      </c>
      <c r="BA519" s="4" t="str">
        <f ca="1">IFERROR(RANK(order!BA519,order!BA$3:BA$554,0),"")</f>
        <v/>
      </c>
      <c r="BB519" s="4" t="str">
        <f ca="1">IFERROR(RANK(order!BB519,order!BB$3:BB$554,0),"")</f>
        <v/>
      </c>
      <c r="BC519" s="10" t="str">
        <f ca="1">IFERROR(RANK(order!BC519,order!BC$3:BC$554,0),"")</f>
        <v/>
      </c>
      <c r="BD519" s="10" t="str">
        <f ca="1">IFERROR(RANK(order!BD519,order!BD$3:BD$554,0),"")</f>
        <v/>
      </c>
      <c r="BE519" s="10" t="str">
        <f ca="1">IFERROR(RANK(order!BE519,order!BE$3:BE$554,0),"")</f>
        <v/>
      </c>
      <c r="BF519" s="4" t="str">
        <f ca="1">IFERROR(RANK(order!BF519,order!BF$3:BF$554,0),"")</f>
        <v/>
      </c>
      <c r="BG519" s="4" t="str">
        <f ca="1">IFERROR(RANK(order!BG519,order!BG$3:BG$554,0),"")</f>
        <v/>
      </c>
      <c r="BH519" s="4" t="str">
        <f ca="1">IFERROR(RANK(order!BH519,order!BH$3:BH$554,0),"")</f>
        <v/>
      </c>
      <c r="BI519" s="10" t="str">
        <f ca="1">IFERROR(RANK(order!BI519,order!BI$3:BI$554,0),"")</f>
        <v/>
      </c>
      <c r="BJ519" s="10" t="str">
        <f ca="1">IFERROR(RANK(order!BJ519,order!BJ$3:BJ$554,0),"")</f>
        <v/>
      </c>
      <c r="BK519" s="10" t="str">
        <f ca="1">IFERROR(RANK(order!BK519,order!BK$3:BK$554,0),"")</f>
        <v/>
      </c>
      <c r="BL519" s="4" t="str">
        <f ca="1">IFERROR(RANK(order!BL519,order!BL$3:BL$554,0),"")</f>
        <v/>
      </c>
      <c r="BM519" s="4" t="str">
        <f ca="1">IFERROR(RANK(order!BM519,order!BM$3:BM$554,0),"")</f>
        <v/>
      </c>
      <c r="BN519" s="4" t="str">
        <f ca="1">IFERROR(RANK(order!BN519,order!BN$3:BN$554,0),"")</f>
        <v/>
      </c>
      <c r="BO519" s="10" t="str">
        <f ca="1">IFERROR(RANK(order!BO519,order!BO$3:BO$554,0),"")</f>
        <v/>
      </c>
      <c r="BP519" s="10" t="str">
        <f ca="1">IFERROR(RANK(order!BP519,order!BP$3:BP$554,0),"")</f>
        <v/>
      </c>
      <c r="BQ519" s="10" t="str">
        <f ca="1">IFERROR(RANK(order!BQ519,order!BQ$3:BQ$554,0),"")</f>
        <v/>
      </c>
      <c r="BR519" s="4" t="str">
        <f ca="1">IFERROR(RANK(order!BR519,order!BR$3:BR$554,0),"")</f>
        <v/>
      </c>
      <c r="BS519" s="4" t="str">
        <f ca="1">IFERROR(RANK(order!BS519,order!BS$3:BS$554,0),"")</f>
        <v/>
      </c>
      <c r="BT519" s="4" t="str">
        <f ca="1">IFERROR(RANK(order!BT519,order!BT$3:BT$554,0),"")</f>
        <v/>
      </c>
      <c r="BU519" s="95">
        <f t="shared" si="703"/>
        <v>517</v>
      </c>
      <c r="BV519" s="35" t="str">
        <f t="shared" si="704"/>
        <v>E1</v>
      </c>
      <c r="BW519" s="55">
        <f t="shared" ca="1" si="627"/>
        <v>0</v>
      </c>
      <c r="BX519" s="56" t="str">
        <f t="shared" ca="1" si="628"/>
        <v/>
      </c>
      <c r="BY519" s="56" t="str">
        <f t="shared" ca="1" si="629"/>
        <v/>
      </c>
      <c r="BZ519" s="57" t="str">
        <f t="shared" ca="1" si="630"/>
        <v/>
      </c>
      <c r="CA519" s="57" t="str">
        <f t="shared" ca="1" si="631"/>
        <v/>
      </c>
      <c r="CB519" s="58" t="str">
        <f t="shared" ca="1" si="632"/>
        <v/>
      </c>
      <c r="CC519" s="57" t="str">
        <f t="shared" ca="1" si="633"/>
        <v/>
      </c>
      <c r="CD519" s="57" t="str">
        <f t="shared" ca="1" si="634"/>
        <v/>
      </c>
      <c r="CE519" s="58" t="str">
        <f t="shared" ca="1" si="635"/>
        <v/>
      </c>
      <c r="CF519" s="59" t="str">
        <f t="shared" ca="1" si="636"/>
        <v/>
      </c>
      <c r="CG519" s="57" t="str">
        <f t="shared" ca="1" si="637"/>
        <v/>
      </c>
      <c r="CH519" s="57" t="str">
        <f t="shared" ca="1" si="638"/>
        <v/>
      </c>
      <c r="CI519" s="57" t="str">
        <f t="shared" ca="1" si="639"/>
        <v/>
      </c>
      <c r="CJ519" s="57" t="str">
        <f t="shared" ca="1" si="640"/>
        <v/>
      </c>
      <c r="CK519" s="57" t="str">
        <f t="shared" ca="1" si="641"/>
        <v/>
      </c>
      <c r="CL519" s="57" t="str">
        <f t="shared" ca="1" si="642"/>
        <v/>
      </c>
      <c r="CM519" s="57" t="str">
        <f t="shared" ca="1" si="643"/>
        <v/>
      </c>
      <c r="CN519" s="57" t="str">
        <f t="shared" ca="1" si="644"/>
        <v/>
      </c>
      <c r="CO519" s="57" t="str">
        <f t="shared" ca="1" si="645"/>
        <v/>
      </c>
      <c r="CP519" s="57" t="str">
        <f t="shared" ca="1" si="646"/>
        <v/>
      </c>
      <c r="CQ519" s="57" t="str">
        <f t="shared" ca="1" si="647"/>
        <v/>
      </c>
      <c r="CR519" s="57" t="str">
        <f t="shared" ca="1" si="648"/>
        <v/>
      </c>
      <c r="CS519" s="60" t="str">
        <f t="shared" ca="1" si="649"/>
        <v/>
      </c>
      <c r="CT519" s="60" t="str">
        <f t="shared" ca="1" si="650"/>
        <v/>
      </c>
      <c r="CU519" s="60" t="str">
        <f t="shared" ca="1" si="651"/>
        <v/>
      </c>
      <c r="CV519" s="60" t="str">
        <f t="shared" ca="1" si="652"/>
        <v/>
      </c>
      <c r="CW519" s="60" t="str">
        <f t="shared" ca="1" si="653"/>
        <v/>
      </c>
      <c r="CX519" s="60" t="str">
        <f t="shared" ca="1" si="654"/>
        <v/>
      </c>
      <c r="CY519" s="60" t="str">
        <f t="shared" ca="1" si="655"/>
        <v/>
      </c>
      <c r="CZ519" s="60" t="str">
        <f t="shared" ca="1" si="656"/>
        <v/>
      </c>
      <c r="DA519" s="65" t="str">
        <f t="shared" ca="1" si="657"/>
        <v/>
      </c>
      <c r="DB519" s="65" t="str">
        <f t="shared" ca="1" si="658"/>
        <v/>
      </c>
      <c r="DC519" s="65" t="str">
        <f t="shared" ca="1" si="659"/>
        <v/>
      </c>
      <c r="DD519" s="65" t="str">
        <f t="shared" ca="1" si="660"/>
        <v/>
      </c>
      <c r="DE519" s="65" t="str">
        <f t="shared" ca="1" si="661"/>
        <v/>
      </c>
      <c r="DF519" s="66" t="str">
        <f t="shared" ca="1" si="662"/>
        <v/>
      </c>
      <c r="DG519" s="66" t="str">
        <f t="shared" ca="1" si="663"/>
        <v/>
      </c>
      <c r="DH519" s="66" t="str">
        <f t="shared" ca="1" si="664"/>
        <v/>
      </c>
      <c r="DI519" s="66" t="str">
        <f t="shared" ca="1" si="665"/>
        <v/>
      </c>
      <c r="DJ519" s="66" t="str">
        <f t="shared" ca="1" si="666"/>
        <v/>
      </c>
      <c r="DK519" s="65" t="str">
        <f t="shared" ca="1" si="667"/>
        <v/>
      </c>
      <c r="DL519" s="65" t="str">
        <f t="shared" ca="1" si="668"/>
        <v/>
      </c>
      <c r="DM519" s="65" t="str">
        <f t="shared" ca="1" si="669"/>
        <v/>
      </c>
      <c r="DN519" s="65" t="str">
        <f t="shared" ca="1" si="670"/>
        <v/>
      </c>
      <c r="DO519" s="65" t="str">
        <f t="shared" ca="1" si="671"/>
        <v/>
      </c>
      <c r="DP519" s="65" t="str">
        <f t="shared" ca="1" si="672"/>
        <v/>
      </c>
      <c r="DQ519" s="65" t="str">
        <f t="shared" ca="1" si="673"/>
        <v/>
      </c>
      <c r="DR519" s="69" t="str">
        <f t="shared" ca="1" si="674"/>
        <v/>
      </c>
      <c r="DS519" s="69" t="str">
        <f t="shared" ca="1" si="675"/>
        <v/>
      </c>
      <c r="DT519" s="69" t="str">
        <f t="shared" ca="1" si="676"/>
        <v/>
      </c>
      <c r="DU519" s="69" t="str">
        <f t="shared" ca="1" si="677"/>
        <v/>
      </c>
      <c r="DV519" s="69" t="str">
        <f t="shared" ca="1" si="678"/>
        <v/>
      </c>
      <c r="DW519" s="69" t="str">
        <f t="shared" ca="1" si="679"/>
        <v/>
      </c>
      <c r="DX519" s="69" t="str">
        <f t="shared" ca="1" si="680"/>
        <v/>
      </c>
      <c r="DY519" s="69" t="str">
        <f t="shared" ca="1" si="681"/>
        <v/>
      </c>
      <c r="DZ519" s="72" t="str">
        <f t="shared" ca="1" si="682"/>
        <v/>
      </c>
      <c r="EA519" s="72" t="str">
        <f t="shared" ca="1" si="683"/>
        <v/>
      </c>
      <c r="EB519" s="72" t="str">
        <f t="shared" ca="1" si="684"/>
        <v/>
      </c>
      <c r="EC519" s="65" t="str">
        <f t="shared" ca="1" si="685"/>
        <v/>
      </c>
      <c r="ED519" s="65" t="str">
        <f t="shared" ca="1" si="686"/>
        <v/>
      </c>
      <c r="EE519" s="65" t="str">
        <f t="shared" ca="1" si="687"/>
        <v/>
      </c>
      <c r="EF519" s="65" t="str">
        <f t="shared" ca="1" si="688"/>
        <v/>
      </c>
      <c r="EG519" s="65" t="str">
        <f t="shared" ca="1" si="689"/>
        <v/>
      </c>
      <c r="EH519" s="65" t="str">
        <f t="shared" ca="1" si="690"/>
        <v/>
      </c>
      <c r="EI519" s="429" t="str">
        <f t="shared" ca="1" si="691"/>
        <v>No</v>
      </c>
      <c r="EJ519" s="428" t="str">
        <f t="shared" ca="1" si="692"/>
        <v/>
      </c>
      <c r="EK519" s="428" t="str">
        <f t="shared" ca="1" si="693"/>
        <v/>
      </c>
      <c r="EL519" s="65" t="str">
        <f t="shared" ca="1" si="694"/>
        <v/>
      </c>
      <c r="EM519" s="65" t="str">
        <f t="shared" ca="1" si="695"/>
        <v/>
      </c>
      <c r="EN519" s="65" t="str">
        <f t="shared" ca="1" si="696"/>
        <v/>
      </c>
      <c r="EO519" s="433" t="str">
        <f t="shared" ca="1" si="697"/>
        <v/>
      </c>
      <c r="EP519" s="433" t="str">
        <f t="shared" ca="1" si="698"/>
        <v/>
      </c>
      <c r="EQ519" s="433" t="str">
        <f t="shared" ca="1" si="699"/>
        <v/>
      </c>
      <c r="ER519" s="433" t="str">
        <f t="shared" ca="1" si="700"/>
        <v/>
      </c>
      <c r="ES519" s="433" t="str">
        <f t="shared" ca="1" si="701"/>
        <v/>
      </c>
      <c r="ET519" s="433" t="str">
        <f t="shared" ca="1" si="702"/>
        <v/>
      </c>
      <c r="EU519" s="433" t="str">
        <f ca="1">IF(OR(CO519="",CQ519=""),"",Discipline!$P$3*CO519+Discipline!$X$3*CQ519)</f>
        <v/>
      </c>
      <c r="EV519" s="433" t="str">
        <f ca="1">IF(OR(CP519="",CR519=""),"",Discipline!$P$3*CP519+Discipline!$X$3*CR519)</f>
        <v/>
      </c>
    </row>
    <row r="520" spans="1:152" x14ac:dyDescent="0.25">
      <c r="A520" s="10" t="str">
        <f ca="1">IFERROR(RANK(order!A520,order!A$3:A$554,0),"")</f>
        <v/>
      </c>
      <c r="B520" s="10" t="str">
        <f ca="1">IFERROR(RANK(order!B520,order!B$3:B$554,0),"")</f>
        <v/>
      </c>
      <c r="C520" s="10" t="str">
        <f ca="1">IFERROR(RANK(order!C520,order!C$3:C$554,0),"")</f>
        <v/>
      </c>
      <c r="D520" s="4" t="str">
        <f ca="1">IFERROR(RANK(order!D520,order!D$3:D$554,0),"")</f>
        <v/>
      </c>
      <c r="E520" s="4" t="str">
        <f ca="1">IFERROR(RANK(order!E520,order!E$3:E$554,0),"")</f>
        <v/>
      </c>
      <c r="F520" s="4" t="str">
        <f ca="1">IFERROR(RANK(order!F520,order!F$3:F$554,0),"")</f>
        <v/>
      </c>
      <c r="G520" s="10" t="str">
        <f ca="1">IFERROR(RANK(order!G520,order!G$3:G$554,0),"")</f>
        <v/>
      </c>
      <c r="H520" s="10" t="str">
        <f ca="1">IFERROR(RANK(order!H520,order!H$3:H$554,0),"")</f>
        <v/>
      </c>
      <c r="I520" s="10" t="str">
        <f ca="1">IFERROR(RANK(order!I520,order!I$3:I$554,0),"")</f>
        <v/>
      </c>
      <c r="J520" s="4" t="str">
        <f ca="1">IFERROR(RANK(order!J520,order!J$3:J$554,0),"")</f>
        <v/>
      </c>
      <c r="K520" s="4" t="str">
        <f ca="1">IFERROR(RANK(order!K520,order!K$3:K$554,0),"")</f>
        <v/>
      </c>
      <c r="L520" s="4" t="str">
        <f ca="1">IFERROR(RANK(order!L520,order!L$3:L$554,0),"")</f>
        <v/>
      </c>
      <c r="M520" s="10" t="str">
        <f ca="1">IFERROR(RANK(order!M520,order!M$3:M$554,0),"")</f>
        <v/>
      </c>
      <c r="N520" s="10" t="str">
        <f ca="1">IFERROR(RANK(order!N520,order!N$3:N$554,0),"")</f>
        <v/>
      </c>
      <c r="O520" s="10" t="str">
        <f ca="1">IFERROR(RANK(order!O520,order!O$3:O$554,0),"")</f>
        <v/>
      </c>
      <c r="P520" s="4" t="str">
        <f ca="1">IFERROR(RANK(order!P520,order!P$3:P$554,0),"")</f>
        <v/>
      </c>
      <c r="Q520" s="4" t="str">
        <f ca="1">IFERROR(RANK(order!Q520,order!Q$3:Q$554,0),"")</f>
        <v/>
      </c>
      <c r="R520" s="4" t="str">
        <f ca="1">IFERROR(RANK(order!R520,order!R$3:R$554,0),"")</f>
        <v/>
      </c>
      <c r="S520" s="10" t="str">
        <f ca="1">IFERROR(RANK(order!S520,order!S$3:S$554,0),"")</f>
        <v/>
      </c>
      <c r="T520" s="10" t="str">
        <f ca="1">IFERROR(RANK(order!T520,order!T$3:T$554,0),"")</f>
        <v/>
      </c>
      <c r="U520" s="10" t="str">
        <f ca="1">IFERROR(RANK(order!U520,order!U$3:U$554,0),"")</f>
        <v/>
      </c>
      <c r="V520" s="4" t="str">
        <f ca="1">IFERROR(RANK(order!V520,order!V$3:V$554,0),"")</f>
        <v/>
      </c>
      <c r="W520" s="4" t="str">
        <f ca="1">IFERROR(RANK(order!W520,order!W$3:W$554,0),"")</f>
        <v/>
      </c>
      <c r="X520" s="4" t="str">
        <f ca="1">IFERROR(RANK(order!X520,order!X$3:X$554,0),"")</f>
        <v/>
      </c>
      <c r="Y520" s="10" t="str">
        <f ca="1">IFERROR(RANK(order!Y520,order!Y$3:Y$554,0),"")</f>
        <v/>
      </c>
      <c r="Z520" s="10" t="str">
        <f ca="1">IFERROR(RANK(order!Z520,order!Z$3:Z$554,0),"")</f>
        <v/>
      </c>
      <c r="AA520" s="10" t="str">
        <f ca="1">IFERROR(RANK(order!AA520,order!AA$3:AA$554,0),"")</f>
        <v/>
      </c>
      <c r="AB520" s="4" t="str">
        <f ca="1">IFERROR(RANK(order!AB520,order!AB$3:AB$554,0),"")</f>
        <v/>
      </c>
      <c r="AC520" s="4" t="str">
        <f ca="1">IFERROR(RANK(order!AC520,order!AC$3:AC$554,0),"")</f>
        <v/>
      </c>
      <c r="AD520" s="4" t="str">
        <f ca="1">IFERROR(RANK(order!AD520,order!AD$3:AD$554,0),"")</f>
        <v/>
      </c>
      <c r="AE520" s="10" t="str">
        <f ca="1">IFERROR(RANK(order!AE520,order!AE$3:AE$554,0),"")</f>
        <v/>
      </c>
      <c r="AF520" s="10" t="str">
        <f ca="1">IFERROR(RANK(order!AF520,order!AF$3:AF$554,0),"")</f>
        <v/>
      </c>
      <c r="AG520" s="10" t="str">
        <f ca="1">IFERROR(RANK(order!AG520,order!AG$3:AG$554,0),"")</f>
        <v/>
      </c>
      <c r="AH520" s="4" t="str">
        <f ca="1">IFERROR(RANK(order!AH520,order!AH$3:AH$554,0),"")</f>
        <v/>
      </c>
      <c r="AI520" s="4" t="str">
        <f ca="1">IFERROR(RANK(order!AI520,order!AI$3:AI$554,0),"")</f>
        <v/>
      </c>
      <c r="AJ520" s="4" t="str">
        <f ca="1">IFERROR(RANK(order!AJ520,order!AJ$3:AJ$554,0),"")</f>
        <v/>
      </c>
      <c r="AK520" s="10" t="str">
        <f ca="1">IFERROR(RANK(order!AK520,order!AK$3:AK$554,0),"")</f>
        <v/>
      </c>
      <c r="AL520" s="10" t="str">
        <f ca="1">IFERROR(RANK(order!AL520,order!AL$3:AL$554,0),"")</f>
        <v/>
      </c>
      <c r="AM520" s="10" t="str">
        <f ca="1">IFERROR(RANK(order!AM520,order!AM$3:AM$554,0),"")</f>
        <v/>
      </c>
      <c r="AN520" s="4" t="str">
        <f ca="1">IFERROR(RANK(order!AN520,order!AN$3:AN$554,0),"")</f>
        <v/>
      </c>
      <c r="AO520" s="4" t="str">
        <f ca="1">IFERROR(RANK(order!AO520,order!AO$3:AO$554,0),"")</f>
        <v/>
      </c>
      <c r="AP520" s="4" t="str">
        <f ca="1">IFERROR(RANK(order!AP520,order!AP$3:AP$554,0),"")</f>
        <v/>
      </c>
      <c r="AQ520" s="10" t="str">
        <f ca="1">IFERROR(RANK(order!AQ520,order!AQ$3:AQ$554,0),"")</f>
        <v/>
      </c>
      <c r="AR520" s="10" t="str">
        <f ca="1">IFERROR(RANK(order!AR520,order!AR$3:AR$554,0),"")</f>
        <v/>
      </c>
      <c r="AS520" s="10" t="str">
        <f ca="1">IFERROR(RANK(order!AS520,order!AS$3:AS$554,0),"")</f>
        <v/>
      </c>
      <c r="AT520" s="4" t="str">
        <f ca="1">IFERROR(RANK(order!AT520,order!AT$3:AT$554,0),"")</f>
        <v/>
      </c>
      <c r="AU520" s="4" t="str">
        <f ca="1">IFERROR(RANK(order!AU520,order!AU$3:AU$554,0),"")</f>
        <v/>
      </c>
      <c r="AV520" s="4" t="str">
        <f ca="1">IFERROR(RANK(order!AV520,order!AV$3:AV$554,0),"")</f>
        <v/>
      </c>
      <c r="AW520" s="10" t="str">
        <f ca="1">IFERROR(RANK(order!AW520,order!AW$3:AW$554,0),"")</f>
        <v/>
      </c>
      <c r="AX520" s="10" t="str">
        <f ca="1">IFERROR(RANK(order!AX520,order!AX$3:AX$554,0),"")</f>
        <v/>
      </c>
      <c r="AY520" s="10" t="str">
        <f ca="1">IFERROR(RANK(order!AY520,order!AY$3:AY$554,0),"")</f>
        <v/>
      </c>
      <c r="AZ520" s="4" t="str">
        <f ca="1">IFERROR(RANK(order!AZ520,order!AZ$3:AZ$554,0),"")</f>
        <v/>
      </c>
      <c r="BA520" s="4" t="str">
        <f ca="1">IFERROR(RANK(order!BA520,order!BA$3:BA$554,0),"")</f>
        <v/>
      </c>
      <c r="BB520" s="4" t="str">
        <f ca="1">IFERROR(RANK(order!BB520,order!BB$3:BB$554,0),"")</f>
        <v/>
      </c>
      <c r="BC520" s="10" t="str">
        <f ca="1">IFERROR(RANK(order!BC520,order!BC$3:BC$554,0),"")</f>
        <v/>
      </c>
      <c r="BD520" s="10" t="str">
        <f ca="1">IFERROR(RANK(order!BD520,order!BD$3:BD$554,0),"")</f>
        <v/>
      </c>
      <c r="BE520" s="10" t="str">
        <f ca="1">IFERROR(RANK(order!BE520,order!BE$3:BE$554,0),"")</f>
        <v/>
      </c>
      <c r="BF520" s="4" t="str">
        <f ca="1">IFERROR(RANK(order!BF520,order!BF$3:BF$554,0),"")</f>
        <v/>
      </c>
      <c r="BG520" s="4" t="str">
        <f ca="1">IFERROR(RANK(order!BG520,order!BG$3:BG$554,0),"")</f>
        <v/>
      </c>
      <c r="BH520" s="4" t="str">
        <f ca="1">IFERROR(RANK(order!BH520,order!BH$3:BH$554,0),"")</f>
        <v/>
      </c>
      <c r="BI520" s="10" t="str">
        <f ca="1">IFERROR(RANK(order!BI520,order!BI$3:BI$554,0),"")</f>
        <v/>
      </c>
      <c r="BJ520" s="10" t="str">
        <f ca="1">IFERROR(RANK(order!BJ520,order!BJ$3:BJ$554,0),"")</f>
        <v/>
      </c>
      <c r="BK520" s="10" t="str">
        <f ca="1">IFERROR(RANK(order!BK520,order!BK$3:BK$554,0),"")</f>
        <v/>
      </c>
      <c r="BL520" s="4" t="str">
        <f ca="1">IFERROR(RANK(order!BL520,order!BL$3:BL$554,0),"")</f>
        <v/>
      </c>
      <c r="BM520" s="4" t="str">
        <f ca="1">IFERROR(RANK(order!BM520,order!BM$3:BM$554,0),"")</f>
        <v/>
      </c>
      <c r="BN520" s="4" t="str">
        <f ca="1">IFERROR(RANK(order!BN520,order!BN$3:BN$554,0),"")</f>
        <v/>
      </c>
      <c r="BO520" s="10" t="str">
        <f ca="1">IFERROR(RANK(order!BO520,order!BO$3:BO$554,0),"")</f>
        <v/>
      </c>
      <c r="BP520" s="10" t="str">
        <f ca="1">IFERROR(RANK(order!BP520,order!BP$3:BP$554,0),"")</f>
        <v/>
      </c>
      <c r="BQ520" s="10" t="str">
        <f ca="1">IFERROR(RANK(order!BQ520,order!BQ$3:BQ$554,0),"")</f>
        <v/>
      </c>
      <c r="BR520" s="4" t="str">
        <f ca="1">IFERROR(RANK(order!BR520,order!BR$3:BR$554,0),"")</f>
        <v/>
      </c>
      <c r="BS520" s="4" t="str">
        <f ca="1">IFERROR(RANK(order!BS520,order!BS$3:BS$554,0),"")</f>
        <v/>
      </c>
      <c r="BT520" s="4" t="str">
        <f ca="1">IFERROR(RANK(order!BT520,order!BT$3:BT$554,0),"")</f>
        <v/>
      </c>
      <c r="BU520" s="95">
        <f t="shared" si="703"/>
        <v>518</v>
      </c>
      <c r="BV520" s="35" t="str">
        <f t="shared" si="704"/>
        <v>E1</v>
      </c>
      <c r="BW520" s="55">
        <f t="shared" ca="1" si="627"/>
        <v>0</v>
      </c>
      <c r="BX520" s="56" t="str">
        <f t="shared" ca="1" si="628"/>
        <v/>
      </c>
      <c r="BY520" s="56" t="str">
        <f t="shared" ca="1" si="629"/>
        <v/>
      </c>
      <c r="BZ520" s="57" t="str">
        <f t="shared" ca="1" si="630"/>
        <v/>
      </c>
      <c r="CA520" s="57" t="str">
        <f t="shared" ca="1" si="631"/>
        <v/>
      </c>
      <c r="CB520" s="58" t="str">
        <f t="shared" ca="1" si="632"/>
        <v/>
      </c>
      <c r="CC520" s="57" t="str">
        <f t="shared" ca="1" si="633"/>
        <v/>
      </c>
      <c r="CD520" s="57" t="str">
        <f t="shared" ca="1" si="634"/>
        <v/>
      </c>
      <c r="CE520" s="58" t="str">
        <f t="shared" ca="1" si="635"/>
        <v/>
      </c>
      <c r="CF520" s="59" t="str">
        <f t="shared" ca="1" si="636"/>
        <v/>
      </c>
      <c r="CG520" s="57" t="str">
        <f t="shared" ca="1" si="637"/>
        <v/>
      </c>
      <c r="CH520" s="57" t="str">
        <f t="shared" ca="1" si="638"/>
        <v/>
      </c>
      <c r="CI520" s="57" t="str">
        <f t="shared" ca="1" si="639"/>
        <v/>
      </c>
      <c r="CJ520" s="57" t="str">
        <f t="shared" ca="1" si="640"/>
        <v/>
      </c>
      <c r="CK520" s="57" t="str">
        <f t="shared" ca="1" si="641"/>
        <v/>
      </c>
      <c r="CL520" s="57" t="str">
        <f t="shared" ca="1" si="642"/>
        <v/>
      </c>
      <c r="CM520" s="57" t="str">
        <f t="shared" ca="1" si="643"/>
        <v/>
      </c>
      <c r="CN520" s="57" t="str">
        <f t="shared" ca="1" si="644"/>
        <v/>
      </c>
      <c r="CO520" s="57" t="str">
        <f t="shared" ca="1" si="645"/>
        <v/>
      </c>
      <c r="CP520" s="57" t="str">
        <f t="shared" ca="1" si="646"/>
        <v/>
      </c>
      <c r="CQ520" s="57" t="str">
        <f t="shared" ca="1" si="647"/>
        <v/>
      </c>
      <c r="CR520" s="57" t="str">
        <f t="shared" ca="1" si="648"/>
        <v/>
      </c>
      <c r="CS520" s="60" t="str">
        <f t="shared" ca="1" si="649"/>
        <v/>
      </c>
      <c r="CT520" s="60" t="str">
        <f t="shared" ca="1" si="650"/>
        <v/>
      </c>
      <c r="CU520" s="60" t="str">
        <f t="shared" ca="1" si="651"/>
        <v/>
      </c>
      <c r="CV520" s="60" t="str">
        <f t="shared" ca="1" si="652"/>
        <v/>
      </c>
      <c r="CW520" s="60" t="str">
        <f t="shared" ca="1" si="653"/>
        <v/>
      </c>
      <c r="CX520" s="60" t="str">
        <f t="shared" ca="1" si="654"/>
        <v/>
      </c>
      <c r="CY520" s="60" t="str">
        <f t="shared" ca="1" si="655"/>
        <v/>
      </c>
      <c r="CZ520" s="60" t="str">
        <f t="shared" ca="1" si="656"/>
        <v/>
      </c>
      <c r="DA520" s="65" t="str">
        <f t="shared" ca="1" si="657"/>
        <v/>
      </c>
      <c r="DB520" s="65" t="str">
        <f t="shared" ca="1" si="658"/>
        <v/>
      </c>
      <c r="DC520" s="65" t="str">
        <f t="shared" ca="1" si="659"/>
        <v/>
      </c>
      <c r="DD520" s="65" t="str">
        <f t="shared" ca="1" si="660"/>
        <v/>
      </c>
      <c r="DE520" s="65" t="str">
        <f t="shared" ca="1" si="661"/>
        <v/>
      </c>
      <c r="DF520" s="66" t="str">
        <f t="shared" ca="1" si="662"/>
        <v/>
      </c>
      <c r="DG520" s="66" t="str">
        <f t="shared" ca="1" si="663"/>
        <v/>
      </c>
      <c r="DH520" s="66" t="str">
        <f t="shared" ca="1" si="664"/>
        <v/>
      </c>
      <c r="DI520" s="66" t="str">
        <f t="shared" ca="1" si="665"/>
        <v/>
      </c>
      <c r="DJ520" s="66" t="str">
        <f t="shared" ca="1" si="666"/>
        <v/>
      </c>
      <c r="DK520" s="65" t="str">
        <f t="shared" ca="1" si="667"/>
        <v/>
      </c>
      <c r="DL520" s="65" t="str">
        <f t="shared" ca="1" si="668"/>
        <v/>
      </c>
      <c r="DM520" s="65" t="str">
        <f t="shared" ca="1" si="669"/>
        <v/>
      </c>
      <c r="DN520" s="65" t="str">
        <f t="shared" ca="1" si="670"/>
        <v/>
      </c>
      <c r="DO520" s="65" t="str">
        <f t="shared" ca="1" si="671"/>
        <v/>
      </c>
      <c r="DP520" s="65" t="str">
        <f t="shared" ca="1" si="672"/>
        <v/>
      </c>
      <c r="DQ520" s="65" t="str">
        <f t="shared" ca="1" si="673"/>
        <v/>
      </c>
      <c r="DR520" s="69" t="str">
        <f t="shared" ca="1" si="674"/>
        <v/>
      </c>
      <c r="DS520" s="69" t="str">
        <f t="shared" ca="1" si="675"/>
        <v/>
      </c>
      <c r="DT520" s="69" t="str">
        <f t="shared" ca="1" si="676"/>
        <v/>
      </c>
      <c r="DU520" s="69" t="str">
        <f t="shared" ca="1" si="677"/>
        <v/>
      </c>
      <c r="DV520" s="69" t="str">
        <f t="shared" ca="1" si="678"/>
        <v/>
      </c>
      <c r="DW520" s="69" t="str">
        <f t="shared" ca="1" si="679"/>
        <v/>
      </c>
      <c r="DX520" s="69" t="str">
        <f t="shared" ca="1" si="680"/>
        <v/>
      </c>
      <c r="DY520" s="69" t="str">
        <f t="shared" ca="1" si="681"/>
        <v/>
      </c>
      <c r="DZ520" s="72" t="str">
        <f t="shared" ca="1" si="682"/>
        <v/>
      </c>
      <c r="EA520" s="72" t="str">
        <f t="shared" ca="1" si="683"/>
        <v/>
      </c>
      <c r="EB520" s="72" t="str">
        <f t="shared" ca="1" si="684"/>
        <v/>
      </c>
      <c r="EC520" s="65" t="str">
        <f t="shared" ca="1" si="685"/>
        <v/>
      </c>
      <c r="ED520" s="65" t="str">
        <f t="shared" ca="1" si="686"/>
        <v/>
      </c>
      <c r="EE520" s="65" t="str">
        <f t="shared" ca="1" si="687"/>
        <v/>
      </c>
      <c r="EF520" s="65" t="str">
        <f t="shared" ca="1" si="688"/>
        <v/>
      </c>
      <c r="EG520" s="65" t="str">
        <f t="shared" ca="1" si="689"/>
        <v/>
      </c>
      <c r="EH520" s="65" t="str">
        <f t="shared" ca="1" si="690"/>
        <v/>
      </c>
      <c r="EI520" s="429" t="str">
        <f t="shared" ca="1" si="691"/>
        <v>No</v>
      </c>
      <c r="EJ520" s="428" t="str">
        <f t="shared" ca="1" si="692"/>
        <v/>
      </c>
      <c r="EK520" s="428" t="str">
        <f t="shared" ca="1" si="693"/>
        <v/>
      </c>
      <c r="EL520" s="65" t="str">
        <f t="shared" ca="1" si="694"/>
        <v/>
      </c>
      <c r="EM520" s="65" t="str">
        <f t="shared" ca="1" si="695"/>
        <v/>
      </c>
      <c r="EN520" s="65" t="str">
        <f t="shared" ca="1" si="696"/>
        <v/>
      </c>
      <c r="EO520" s="433" t="str">
        <f t="shared" ca="1" si="697"/>
        <v/>
      </c>
      <c r="EP520" s="433" t="str">
        <f t="shared" ca="1" si="698"/>
        <v/>
      </c>
      <c r="EQ520" s="433" t="str">
        <f t="shared" ca="1" si="699"/>
        <v/>
      </c>
      <c r="ER520" s="433" t="str">
        <f t="shared" ca="1" si="700"/>
        <v/>
      </c>
      <c r="ES520" s="433" t="str">
        <f t="shared" ca="1" si="701"/>
        <v/>
      </c>
      <c r="ET520" s="433" t="str">
        <f t="shared" ca="1" si="702"/>
        <v/>
      </c>
      <c r="EU520" s="433" t="str">
        <f ca="1">IF(OR(CO520="",CQ520=""),"",Discipline!$P$3*CO520+Discipline!$X$3*CQ520)</f>
        <v/>
      </c>
      <c r="EV520" s="433" t="str">
        <f ca="1">IF(OR(CP520="",CR520=""),"",Discipline!$P$3*CP520+Discipline!$X$3*CR520)</f>
        <v/>
      </c>
    </row>
    <row r="521" spans="1:152" x14ac:dyDescent="0.25">
      <c r="A521" s="10" t="str">
        <f ca="1">IFERROR(RANK(order!A521,order!A$3:A$554,0),"")</f>
        <v/>
      </c>
      <c r="B521" s="10" t="str">
        <f ca="1">IFERROR(RANK(order!B521,order!B$3:B$554,0),"")</f>
        <v/>
      </c>
      <c r="C521" s="10" t="str">
        <f ca="1">IFERROR(RANK(order!C521,order!C$3:C$554,0),"")</f>
        <v/>
      </c>
      <c r="D521" s="4" t="str">
        <f ca="1">IFERROR(RANK(order!D521,order!D$3:D$554,0),"")</f>
        <v/>
      </c>
      <c r="E521" s="4" t="str">
        <f ca="1">IFERROR(RANK(order!E521,order!E$3:E$554,0),"")</f>
        <v/>
      </c>
      <c r="F521" s="4" t="str">
        <f ca="1">IFERROR(RANK(order!F521,order!F$3:F$554,0),"")</f>
        <v/>
      </c>
      <c r="G521" s="10" t="str">
        <f ca="1">IFERROR(RANK(order!G521,order!G$3:G$554,0),"")</f>
        <v/>
      </c>
      <c r="H521" s="10" t="str">
        <f ca="1">IFERROR(RANK(order!H521,order!H$3:H$554,0),"")</f>
        <v/>
      </c>
      <c r="I521" s="10" t="str">
        <f ca="1">IFERROR(RANK(order!I521,order!I$3:I$554,0),"")</f>
        <v/>
      </c>
      <c r="J521" s="4" t="str">
        <f ca="1">IFERROR(RANK(order!J521,order!J$3:J$554,0),"")</f>
        <v/>
      </c>
      <c r="K521" s="4" t="str">
        <f ca="1">IFERROR(RANK(order!K521,order!K$3:K$554,0),"")</f>
        <v/>
      </c>
      <c r="L521" s="4" t="str">
        <f ca="1">IFERROR(RANK(order!L521,order!L$3:L$554,0),"")</f>
        <v/>
      </c>
      <c r="M521" s="10" t="str">
        <f ca="1">IFERROR(RANK(order!M521,order!M$3:M$554,0),"")</f>
        <v/>
      </c>
      <c r="N521" s="10" t="str">
        <f ca="1">IFERROR(RANK(order!N521,order!N$3:N$554,0),"")</f>
        <v/>
      </c>
      <c r="O521" s="10" t="str">
        <f ca="1">IFERROR(RANK(order!O521,order!O$3:O$554,0),"")</f>
        <v/>
      </c>
      <c r="P521" s="4" t="str">
        <f ca="1">IFERROR(RANK(order!P521,order!P$3:P$554,0),"")</f>
        <v/>
      </c>
      <c r="Q521" s="4" t="str">
        <f ca="1">IFERROR(RANK(order!Q521,order!Q$3:Q$554,0),"")</f>
        <v/>
      </c>
      <c r="R521" s="4" t="str">
        <f ca="1">IFERROR(RANK(order!R521,order!R$3:R$554,0),"")</f>
        <v/>
      </c>
      <c r="S521" s="10" t="str">
        <f ca="1">IFERROR(RANK(order!S521,order!S$3:S$554,0),"")</f>
        <v/>
      </c>
      <c r="T521" s="10" t="str">
        <f ca="1">IFERROR(RANK(order!T521,order!T$3:T$554,0),"")</f>
        <v/>
      </c>
      <c r="U521" s="10" t="str">
        <f ca="1">IFERROR(RANK(order!U521,order!U$3:U$554,0),"")</f>
        <v/>
      </c>
      <c r="V521" s="4" t="str">
        <f ca="1">IFERROR(RANK(order!V521,order!V$3:V$554,0),"")</f>
        <v/>
      </c>
      <c r="W521" s="4" t="str">
        <f ca="1">IFERROR(RANK(order!W521,order!W$3:W$554,0),"")</f>
        <v/>
      </c>
      <c r="X521" s="4" t="str">
        <f ca="1">IFERROR(RANK(order!X521,order!X$3:X$554,0),"")</f>
        <v/>
      </c>
      <c r="Y521" s="10" t="str">
        <f ca="1">IFERROR(RANK(order!Y521,order!Y$3:Y$554,0),"")</f>
        <v/>
      </c>
      <c r="Z521" s="10" t="str">
        <f ca="1">IFERROR(RANK(order!Z521,order!Z$3:Z$554,0),"")</f>
        <v/>
      </c>
      <c r="AA521" s="10" t="str">
        <f ca="1">IFERROR(RANK(order!AA521,order!AA$3:AA$554,0),"")</f>
        <v/>
      </c>
      <c r="AB521" s="4" t="str">
        <f ca="1">IFERROR(RANK(order!AB521,order!AB$3:AB$554,0),"")</f>
        <v/>
      </c>
      <c r="AC521" s="4" t="str">
        <f ca="1">IFERROR(RANK(order!AC521,order!AC$3:AC$554,0),"")</f>
        <v/>
      </c>
      <c r="AD521" s="4" t="str">
        <f ca="1">IFERROR(RANK(order!AD521,order!AD$3:AD$554,0),"")</f>
        <v/>
      </c>
      <c r="AE521" s="10" t="str">
        <f ca="1">IFERROR(RANK(order!AE521,order!AE$3:AE$554,0),"")</f>
        <v/>
      </c>
      <c r="AF521" s="10" t="str">
        <f ca="1">IFERROR(RANK(order!AF521,order!AF$3:AF$554,0),"")</f>
        <v/>
      </c>
      <c r="AG521" s="10" t="str">
        <f ca="1">IFERROR(RANK(order!AG521,order!AG$3:AG$554,0),"")</f>
        <v/>
      </c>
      <c r="AH521" s="4" t="str">
        <f ca="1">IFERROR(RANK(order!AH521,order!AH$3:AH$554,0),"")</f>
        <v/>
      </c>
      <c r="AI521" s="4" t="str">
        <f ca="1">IFERROR(RANK(order!AI521,order!AI$3:AI$554,0),"")</f>
        <v/>
      </c>
      <c r="AJ521" s="4" t="str">
        <f ca="1">IFERROR(RANK(order!AJ521,order!AJ$3:AJ$554,0),"")</f>
        <v/>
      </c>
      <c r="AK521" s="10" t="str">
        <f ca="1">IFERROR(RANK(order!AK521,order!AK$3:AK$554,0),"")</f>
        <v/>
      </c>
      <c r="AL521" s="10" t="str">
        <f ca="1">IFERROR(RANK(order!AL521,order!AL$3:AL$554,0),"")</f>
        <v/>
      </c>
      <c r="AM521" s="10" t="str">
        <f ca="1">IFERROR(RANK(order!AM521,order!AM$3:AM$554,0),"")</f>
        <v/>
      </c>
      <c r="AN521" s="4" t="str">
        <f ca="1">IFERROR(RANK(order!AN521,order!AN$3:AN$554,0),"")</f>
        <v/>
      </c>
      <c r="AO521" s="4" t="str">
        <f ca="1">IFERROR(RANK(order!AO521,order!AO$3:AO$554,0),"")</f>
        <v/>
      </c>
      <c r="AP521" s="4" t="str">
        <f ca="1">IFERROR(RANK(order!AP521,order!AP$3:AP$554,0),"")</f>
        <v/>
      </c>
      <c r="AQ521" s="10" t="str">
        <f ca="1">IFERROR(RANK(order!AQ521,order!AQ$3:AQ$554,0),"")</f>
        <v/>
      </c>
      <c r="AR521" s="10" t="str">
        <f ca="1">IFERROR(RANK(order!AR521,order!AR$3:AR$554,0),"")</f>
        <v/>
      </c>
      <c r="AS521" s="10" t="str">
        <f ca="1">IFERROR(RANK(order!AS521,order!AS$3:AS$554,0),"")</f>
        <v/>
      </c>
      <c r="AT521" s="4" t="str">
        <f ca="1">IFERROR(RANK(order!AT521,order!AT$3:AT$554,0),"")</f>
        <v/>
      </c>
      <c r="AU521" s="4" t="str">
        <f ca="1">IFERROR(RANK(order!AU521,order!AU$3:AU$554,0),"")</f>
        <v/>
      </c>
      <c r="AV521" s="4" t="str">
        <f ca="1">IFERROR(RANK(order!AV521,order!AV$3:AV$554,0),"")</f>
        <v/>
      </c>
      <c r="AW521" s="10" t="str">
        <f ca="1">IFERROR(RANK(order!AW521,order!AW$3:AW$554,0),"")</f>
        <v/>
      </c>
      <c r="AX521" s="10" t="str">
        <f ca="1">IFERROR(RANK(order!AX521,order!AX$3:AX$554,0),"")</f>
        <v/>
      </c>
      <c r="AY521" s="10" t="str">
        <f ca="1">IFERROR(RANK(order!AY521,order!AY$3:AY$554,0),"")</f>
        <v/>
      </c>
      <c r="AZ521" s="4" t="str">
        <f ca="1">IFERROR(RANK(order!AZ521,order!AZ$3:AZ$554,0),"")</f>
        <v/>
      </c>
      <c r="BA521" s="4" t="str">
        <f ca="1">IFERROR(RANK(order!BA521,order!BA$3:BA$554,0),"")</f>
        <v/>
      </c>
      <c r="BB521" s="4" t="str">
        <f ca="1">IFERROR(RANK(order!BB521,order!BB$3:BB$554,0),"")</f>
        <v/>
      </c>
      <c r="BC521" s="10" t="str">
        <f ca="1">IFERROR(RANK(order!BC521,order!BC$3:BC$554,0),"")</f>
        <v/>
      </c>
      <c r="BD521" s="10" t="str">
        <f ca="1">IFERROR(RANK(order!BD521,order!BD$3:BD$554,0),"")</f>
        <v/>
      </c>
      <c r="BE521" s="10" t="str">
        <f ca="1">IFERROR(RANK(order!BE521,order!BE$3:BE$554,0),"")</f>
        <v/>
      </c>
      <c r="BF521" s="4" t="str">
        <f ca="1">IFERROR(RANK(order!BF521,order!BF$3:BF$554,0),"")</f>
        <v/>
      </c>
      <c r="BG521" s="4" t="str">
        <f ca="1">IFERROR(RANK(order!BG521,order!BG$3:BG$554,0),"")</f>
        <v/>
      </c>
      <c r="BH521" s="4" t="str">
        <f ca="1">IFERROR(RANK(order!BH521,order!BH$3:BH$554,0),"")</f>
        <v/>
      </c>
      <c r="BI521" s="10" t="str">
        <f ca="1">IFERROR(RANK(order!BI521,order!BI$3:BI$554,0),"")</f>
        <v/>
      </c>
      <c r="BJ521" s="10" t="str">
        <f ca="1">IFERROR(RANK(order!BJ521,order!BJ$3:BJ$554,0),"")</f>
        <v/>
      </c>
      <c r="BK521" s="10" t="str">
        <f ca="1">IFERROR(RANK(order!BK521,order!BK$3:BK$554,0),"")</f>
        <v/>
      </c>
      <c r="BL521" s="4" t="str">
        <f ca="1">IFERROR(RANK(order!BL521,order!BL$3:BL$554,0),"")</f>
        <v/>
      </c>
      <c r="BM521" s="4" t="str">
        <f ca="1">IFERROR(RANK(order!BM521,order!BM$3:BM$554,0),"")</f>
        <v/>
      </c>
      <c r="BN521" s="4" t="str">
        <f ca="1">IFERROR(RANK(order!BN521,order!BN$3:BN$554,0),"")</f>
        <v/>
      </c>
      <c r="BO521" s="10" t="str">
        <f ca="1">IFERROR(RANK(order!BO521,order!BO$3:BO$554,0),"")</f>
        <v/>
      </c>
      <c r="BP521" s="10" t="str">
        <f ca="1">IFERROR(RANK(order!BP521,order!BP$3:BP$554,0),"")</f>
        <v/>
      </c>
      <c r="BQ521" s="10" t="str">
        <f ca="1">IFERROR(RANK(order!BQ521,order!BQ$3:BQ$554,0),"")</f>
        <v/>
      </c>
      <c r="BR521" s="4" t="str">
        <f ca="1">IFERROR(RANK(order!BR521,order!BR$3:BR$554,0),"")</f>
        <v/>
      </c>
      <c r="BS521" s="4" t="str">
        <f ca="1">IFERROR(RANK(order!BS521,order!BS$3:BS$554,0),"")</f>
        <v/>
      </c>
      <c r="BT521" s="4" t="str">
        <f ca="1">IFERROR(RANK(order!BT521,order!BT$3:BT$554,0),"")</f>
        <v/>
      </c>
      <c r="BU521" s="95">
        <f t="shared" si="703"/>
        <v>519</v>
      </c>
      <c r="BV521" s="35" t="str">
        <f t="shared" si="704"/>
        <v>E1</v>
      </c>
      <c r="BW521" s="55">
        <f t="shared" ca="1" si="627"/>
        <v>0</v>
      </c>
      <c r="BX521" s="56" t="str">
        <f t="shared" ca="1" si="628"/>
        <v/>
      </c>
      <c r="BY521" s="56" t="str">
        <f t="shared" ca="1" si="629"/>
        <v/>
      </c>
      <c r="BZ521" s="57" t="str">
        <f t="shared" ca="1" si="630"/>
        <v/>
      </c>
      <c r="CA521" s="57" t="str">
        <f t="shared" ca="1" si="631"/>
        <v/>
      </c>
      <c r="CB521" s="58" t="str">
        <f t="shared" ca="1" si="632"/>
        <v/>
      </c>
      <c r="CC521" s="57" t="str">
        <f t="shared" ca="1" si="633"/>
        <v/>
      </c>
      <c r="CD521" s="57" t="str">
        <f t="shared" ca="1" si="634"/>
        <v/>
      </c>
      <c r="CE521" s="58" t="str">
        <f t="shared" ca="1" si="635"/>
        <v/>
      </c>
      <c r="CF521" s="59" t="str">
        <f t="shared" ca="1" si="636"/>
        <v/>
      </c>
      <c r="CG521" s="57" t="str">
        <f t="shared" ca="1" si="637"/>
        <v/>
      </c>
      <c r="CH521" s="57" t="str">
        <f t="shared" ca="1" si="638"/>
        <v/>
      </c>
      <c r="CI521" s="57" t="str">
        <f t="shared" ca="1" si="639"/>
        <v/>
      </c>
      <c r="CJ521" s="57" t="str">
        <f t="shared" ca="1" si="640"/>
        <v/>
      </c>
      <c r="CK521" s="57" t="str">
        <f t="shared" ca="1" si="641"/>
        <v/>
      </c>
      <c r="CL521" s="57" t="str">
        <f t="shared" ca="1" si="642"/>
        <v/>
      </c>
      <c r="CM521" s="57" t="str">
        <f t="shared" ca="1" si="643"/>
        <v/>
      </c>
      <c r="CN521" s="57" t="str">
        <f t="shared" ca="1" si="644"/>
        <v/>
      </c>
      <c r="CO521" s="57" t="str">
        <f t="shared" ca="1" si="645"/>
        <v/>
      </c>
      <c r="CP521" s="57" t="str">
        <f t="shared" ca="1" si="646"/>
        <v/>
      </c>
      <c r="CQ521" s="57" t="str">
        <f t="shared" ca="1" si="647"/>
        <v/>
      </c>
      <c r="CR521" s="57" t="str">
        <f t="shared" ca="1" si="648"/>
        <v/>
      </c>
      <c r="CS521" s="60" t="str">
        <f t="shared" ca="1" si="649"/>
        <v/>
      </c>
      <c r="CT521" s="60" t="str">
        <f t="shared" ca="1" si="650"/>
        <v/>
      </c>
      <c r="CU521" s="60" t="str">
        <f t="shared" ca="1" si="651"/>
        <v/>
      </c>
      <c r="CV521" s="60" t="str">
        <f t="shared" ca="1" si="652"/>
        <v/>
      </c>
      <c r="CW521" s="60" t="str">
        <f t="shared" ca="1" si="653"/>
        <v/>
      </c>
      <c r="CX521" s="60" t="str">
        <f t="shared" ca="1" si="654"/>
        <v/>
      </c>
      <c r="CY521" s="60" t="str">
        <f t="shared" ca="1" si="655"/>
        <v/>
      </c>
      <c r="CZ521" s="60" t="str">
        <f t="shared" ca="1" si="656"/>
        <v/>
      </c>
      <c r="DA521" s="65" t="str">
        <f t="shared" ca="1" si="657"/>
        <v/>
      </c>
      <c r="DB521" s="65" t="str">
        <f t="shared" ca="1" si="658"/>
        <v/>
      </c>
      <c r="DC521" s="65" t="str">
        <f t="shared" ca="1" si="659"/>
        <v/>
      </c>
      <c r="DD521" s="65" t="str">
        <f t="shared" ca="1" si="660"/>
        <v/>
      </c>
      <c r="DE521" s="65" t="str">
        <f t="shared" ca="1" si="661"/>
        <v/>
      </c>
      <c r="DF521" s="66" t="str">
        <f t="shared" ca="1" si="662"/>
        <v/>
      </c>
      <c r="DG521" s="66" t="str">
        <f t="shared" ca="1" si="663"/>
        <v/>
      </c>
      <c r="DH521" s="66" t="str">
        <f t="shared" ca="1" si="664"/>
        <v/>
      </c>
      <c r="DI521" s="66" t="str">
        <f t="shared" ca="1" si="665"/>
        <v/>
      </c>
      <c r="DJ521" s="66" t="str">
        <f t="shared" ca="1" si="666"/>
        <v/>
      </c>
      <c r="DK521" s="65" t="str">
        <f t="shared" ca="1" si="667"/>
        <v/>
      </c>
      <c r="DL521" s="65" t="str">
        <f t="shared" ca="1" si="668"/>
        <v/>
      </c>
      <c r="DM521" s="65" t="str">
        <f t="shared" ca="1" si="669"/>
        <v/>
      </c>
      <c r="DN521" s="65" t="str">
        <f t="shared" ca="1" si="670"/>
        <v/>
      </c>
      <c r="DO521" s="65" t="str">
        <f t="shared" ca="1" si="671"/>
        <v/>
      </c>
      <c r="DP521" s="65" t="str">
        <f t="shared" ca="1" si="672"/>
        <v/>
      </c>
      <c r="DQ521" s="65" t="str">
        <f t="shared" ca="1" si="673"/>
        <v/>
      </c>
      <c r="DR521" s="69" t="str">
        <f t="shared" ca="1" si="674"/>
        <v/>
      </c>
      <c r="DS521" s="69" t="str">
        <f t="shared" ca="1" si="675"/>
        <v/>
      </c>
      <c r="DT521" s="69" t="str">
        <f t="shared" ca="1" si="676"/>
        <v/>
      </c>
      <c r="DU521" s="69" t="str">
        <f t="shared" ca="1" si="677"/>
        <v/>
      </c>
      <c r="DV521" s="69" t="str">
        <f t="shared" ca="1" si="678"/>
        <v/>
      </c>
      <c r="DW521" s="69" t="str">
        <f t="shared" ca="1" si="679"/>
        <v/>
      </c>
      <c r="DX521" s="69" t="str">
        <f t="shared" ca="1" si="680"/>
        <v/>
      </c>
      <c r="DY521" s="69" t="str">
        <f t="shared" ca="1" si="681"/>
        <v/>
      </c>
      <c r="DZ521" s="72" t="str">
        <f t="shared" ca="1" si="682"/>
        <v/>
      </c>
      <c r="EA521" s="72" t="str">
        <f t="shared" ca="1" si="683"/>
        <v/>
      </c>
      <c r="EB521" s="72" t="str">
        <f t="shared" ca="1" si="684"/>
        <v/>
      </c>
      <c r="EC521" s="65" t="str">
        <f t="shared" ca="1" si="685"/>
        <v/>
      </c>
      <c r="ED521" s="65" t="str">
        <f t="shared" ca="1" si="686"/>
        <v/>
      </c>
      <c r="EE521" s="65" t="str">
        <f t="shared" ca="1" si="687"/>
        <v/>
      </c>
      <c r="EF521" s="65" t="str">
        <f t="shared" ca="1" si="688"/>
        <v/>
      </c>
      <c r="EG521" s="65" t="str">
        <f t="shared" ca="1" si="689"/>
        <v/>
      </c>
      <c r="EH521" s="65" t="str">
        <f t="shared" ca="1" si="690"/>
        <v/>
      </c>
      <c r="EI521" s="429" t="str">
        <f t="shared" ca="1" si="691"/>
        <v>No</v>
      </c>
      <c r="EJ521" s="428" t="str">
        <f t="shared" ca="1" si="692"/>
        <v/>
      </c>
      <c r="EK521" s="428" t="str">
        <f t="shared" ca="1" si="693"/>
        <v/>
      </c>
      <c r="EL521" s="65" t="str">
        <f t="shared" ca="1" si="694"/>
        <v/>
      </c>
      <c r="EM521" s="65" t="str">
        <f t="shared" ca="1" si="695"/>
        <v/>
      </c>
      <c r="EN521" s="65" t="str">
        <f t="shared" ca="1" si="696"/>
        <v/>
      </c>
      <c r="EO521" s="433" t="str">
        <f t="shared" ca="1" si="697"/>
        <v/>
      </c>
      <c r="EP521" s="433" t="str">
        <f t="shared" ca="1" si="698"/>
        <v/>
      </c>
      <c r="EQ521" s="433" t="str">
        <f t="shared" ca="1" si="699"/>
        <v/>
      </c>
      <c r="ER521" s="433" t="str">
        <f t="shared" ca="1" si="700"/>
        <v/>
      </c>
      <c r="ES521" s="433" t="str">
        <f t="shared" ca="1" si="701"/>
        <v/>
      </c>
      <c r="ET521" s="433" t="str">
        <f t="shared" ca="1" si="702"/>
        <v/>
      </c>
      <c r="EU521" s="433" t="str">
        <f ca="1">IF(OR(CO521="",CQ521=""),"",Discipline!$P$3*CO521+Discipline!$X$3*CQ521)</f>
        <v/>
      </c>
      <c r="EV521" s="433" t="str">
        <f ca="1">IF(OR(CP521="",CR521=""),"",Discipline!$P$3*CP521+Discipline!$X$3*CR521)</f>
        <v/>
      </c>
    </row>
    <row r="522" spans="1:152" x14ac:dyDescent="0.25">
      <c r="A522" s="10" t="str">
        <f ca="1">IFERROR(RANK(order!A522,order!A$3:A$554,0),"")</f>
        <v/>
      </c>
      <c r="B522" s="10" t="str">
        <f ca="1">IFERROR(RANK(order!B522,order!B$3:B$554,0),"")</f>
        <v/>
      </c>
      <c r="C522" s="10" t="str">
        <f ca="1">IFERROR(RANK(order!C522,order!C$3:C$554,0),"")</f>
        <v/>
      </c>
      <c r="D522" s="4" t="str">
        <f ca="1">IFERROR(RANK(order!D522,order!D$3:D$554,0),"")</f>
        <v/>
      </c>
      <c r="E522" s="4" t="str">
        <f ca="1">IFERROR(RANK(order!E522,order!E$3:E$554,0),"")</f>
        <v/>
      </c>
      <c r="F522" s="4" t="str">
        <f ca="1">IFERROR(RANK(order!F522,order!F$3:F$554,0),"")</f>
        <v/>
      </c>
      <c r="G522" s="10" t="str">
        <f ca="1">IFERROR(RANK(order!G522,order!G$3:G$554,0),"")</f>
        <v/>
      </c>
      <c r="H522" s="10" t="str">
        <f ca="1">IFERROR(RANK(order!H522,order!H$3:H$554,0),"")</f>
        <v/>
      </c>
      <c r="I522" s="10" t="str">
        <f ca="1">IFERROR(RANK(order!I522,order!I$3:I$554,0),"")</f>
        <v/>
      </c>
      <c r="J522" s="4" t="str">
        <f ca="1">IFERROR(RANK(order!J522,order!J$3:J$554,0),"")</f>
        <v/>
      </c>
      <c r="K522" s="4" t="str">
        <f ca="1">IFERROR(RANK(order!K522,order!K$3:K$554,0),"")</f>
        <v/>
      </c>
      <c r="L522" s="4" t="str">
        <f ca="1">IFERROR(RANK(order!L522,order!L$3:L$554,0),"")</f>
        <v/>
      </c>
      <c r="M522" s="10" t="str">
        <f ca="1">IFERROR(RANK(order!M522,order!M$3:M$554,0),"")</f>
        <v/>
      </c>
      <c r="N522" s="10" t="str">
        <f ca="1">IFERROR(RANK(order!N522,order!N$3:N$554,0),"")</f>
        <v/>
      </c>
      <c r="O522" s="10" t="str">
        <f ca="1">IFERROR(RANK(order!O522,order!O$3:O$554,0),"")</f>
        <v/>
      </c>
      <c r="P522" s="4" t="str">
        <f ca="1">IFERROR(RANK(order!P522,order!P$3:P$554,0),"")</f>
        <v/>
      </c>
      <c r="Q522" s="4" t="str">
        <f ca="1">IFERROR(RANK(order!Q522,order!Q$3:Q$554,0),"")</f>
        <v/>
      </c>
      <c r="R522" s="4" t="str">
        <f ca="1">IFERROR(RANK(order!R522,order!R$3:R$554,0),"")</f>
        <v/>
      </c>
      <c r="S522" s="10" t="str">
        <f ca="1">IFERROR(RANK(order!S522,order!S$3:S$554,0),"")</f>
        <v/>
      </c>
      <c r="T522" s="10" t="str">
        <f ca="1">IFERROR(RANK(order!T522,order!T$3:T$554,0),"")</f>
        <v/>
      </c>
      <c r="U522" s="10" t="str">
        <f ca="1">IFERROR(RANK(order!U522,order!U$3:U$554,0),"")</f>
        <v/>
      </c>
      <c r="V522" s="4" t="str">
        <f ca="1">IFERROR(RANK(order!V522,order!V$3:V$554,0),"")</f>
        <v/>
      </c>
      <c r="W522" s="4" t="str">
        <f ca="1">IFERROR(RANK(order!W522,order!W$3:W$554,0),"")</f>
        <v/>
      </c>
      <c r="X522" s="4" t="str">
        <f ca="1">IFERROR(RANK(order!X522,order!X$3:X$554,0),"")</f>
        <v/>
      </c>
      <c r="Y522" s="10" t="str">
        <f ca="1">IFERROR(RANK(order!Y522,order!Y$3:Y$554,0),"")</f>
        <v/>
      </c>
      <c r="Z522" s="10" t="str">
        <f ca="1">IFERROR(RANK(order!Z522,order!Z$3:Z$554,0),"")</f>
        <v/>
      </c>
      <c r="AA522" s="10" t="str">
        <f ca="1">IFERROR(RANK(order!AA522,order!AA$3:AA$554,0),"")</f>
        <v/>
      </c>
      <c r="AB522" s="4" t="str">
        <f ca="1">IFERROR(RANK(order!AB522,order!AB$3:AB$554,0),"")</f>
        <v/>
      </c>
      <c r="AC522" s="4" t="str">
        <f ca="1">IFERROR(RANK(order!AC522,order!AC$3:AC$554,0),"")</f>
        <v/>
      </c>
      <c r="AD522" s="4" t="str">
        <f ca="1">IFERROR(RANK(order!AD522,order!AD$3:AD$554,0),"")</f>
        <v/>
      </c>
      <c r="AE522" s="10" t="str">
        <f ca="1">IFERROR(RANK(order!AE522,order!AE$3:AE$554,0),"")</f>
        <v/>
      </c>
      <c r="AF522" s="10" t="str">
        <f ca="1">IFERROR(RANK(order!AF522,order!AF$3:AF$554,0),"")</f>
        <v/>
      </c>
      <c r="AG522" s="10" t="str">
        <f ca="1">IFERROR(RANK(order!AG522,order!AG$3:AG$554,0),"")</f>
        <v/>
      </c>
      <c r="AH522" s="4" t="str">
        <f ca="1">IFERROR(RANK(order!AH522,order!AH$3:AH$554,0),"")</f>
        <v/>
      </c>
      <c r="AI522" s="4" t="str">
        <f ca="1">IFERROR(RANK(order!AI522,order!AI$3:AI$554,0),"")</f>
        <v/>
      </c>
      <c r="AJ522" s="4" t="str">
        <f ca="1">IFERROR(RANK(order!AJ522,order!AJ$3:AJ$554,0),"")</f>
        <v/>
      </c>
      <c r="AK522" s="10" t="str">
        <f ca="1">IFERROR(RANK(order!AK522,order!AK$3:AK$554,0),"")</f>
        <v/>
      </c>
      <c r="AL522" s="10" t="str">
        <f ca="1">IFERROR(RANK(order!AL522,order!AL$3:AL$554,0),"")</f>
        <v/>
      </c>
      <c r="AM522" s="10" t="str">
        <f ca="1">IFERROR(RANK(order!AM522,order!AM$3:AM$554,0),"")</f>
        <v/>
      </c>
      <c r="AN522" s="4" t="str">
        <f ca="1">IFERROR(RANK(order!AN522,order!AN$3:AN$554,0),"")</f>
        <v/>
      </c>
      <c r="AO522" s="4" t="str">
        <f ca="1">IFERROR(RANK(order!AO522,order!AO$3:AO$554,0),"")</f>
        <v/>
      </c>
      <c r="AP522" s="4" t="str">
        <f ca="1">IFERROR(RANK(order!AP522,order!AP$3:AP$554,0),"")</f>
        <v/>
      </c>
      <c r="AQ522" s="10" t="str">
        <f ca="1">IFERROR(RANK(order!AQ522,order!AQ$3:AQ$554,0),"")</f>
        <v/>
      </c>
      <c r="AR522" s="10" t="str">
        <f ca="1">IFERROR(RANK(order!AR522,order!AR$3:AR$554,0),"")</f>
        <v/>
      </c>
      <c r="AS522" s="10" t="str">
        <f ca="1">IFERROR(RANK(order!AS522,order!AS$3:AS$554,0),"")</f>
        <v/>
      </c>
      <c r="AT522" s="4" t="str">
        <f ca="1">IFERROR(RANK(order!AT522,order!AT$3:AT$554,0),"")</f>
        <v/>
      </c>
      <c r="AU522" s="4" t="str">
        <f ca="1">IFERROR(RANK(order!AU522,order!AU$3:AU$554,0),"")</f>
        <v/>
      </c>
      <c r="AV522" s="4" t="str">
        <f ca="1">IFERROR(RANK(order!AV522,order!AV$3:AV$554,0),"")</f>
        <v/>
      </c>
      <c r="AW522" s="10" t="str">
        <f ca="1">IFERROR(RANK(order!AW522,order!AW$3:AW$554,0),"")</f>
        <v/>
      </c>
      <c r="AX522" s="10" t="str">
        <f ca="1">IFERROR(RANK(order!AX522,order!AX$3:AX$554,0),"")</f>
        <v/>
      </c>
      <c r="AY522" s="10" t="str">
        <f ca="1">IFERROR(RANK(order!AY522,order!AY$3:AY$554,0),"")</f>
        <v/>
      </c>
      <c r="AZ522" s="4" t="str">
        <f ca="1">IFERROR(RANK(order!AZ522,order!AZ$3:AZ$554,0),"")</f>
        <v/>
      </c>
      <c r="BA522" s="4" t="str">
        <f ca="1">IFERROR(RANK(order!BA522,order!BA$3:BA$554,0),"")</f>
        <v/>
      </c>
      <c r="BB522" s="4" t="str">
        <f ca="1">IFERROR(RANK(order!BB522,order!BB$3:BB$554,0),"")</f>
        <v/>
      </c>
      <c r="BC522" s="10" t="str">
        <f ca="1">IFERROR(RANK(order!BC522,order!BC$3:BC$554,0),"")</f>
        <v/>
      </c>
      <c r="BD522" s="10" t="str">
        <f ca="1">IFERROR(RANK(order!BD522,order!BD$3:BD$554,0),"")</f>
        <v/>
      </c>
      <c r="BE522" s="10" t="str">
        <f ca="1">IFERROR(RANK(order!BE522,order!BE$3:BE$554,0),"")</f>
        <v/>
      </c>
      <c r="BF522" s="4" t="str">
        <f ca="1">IFERROR(RANK(order!BF522,order!BF$3:BF$554,0),"")</f>
        <v/>
      </c>
      <c r="BG522" s="4" t="str">
        <f ca="1">IFERROR(RANK(order!BG522,order!BG$3:BG$554,0),"")</f>
        <v/>
      </c>
      <c r="BH522" s="4" t="str">
        <f ca="1">IFERROR(RANK(order!BH522,order!BH$3:BH$554,0),"")</f>
        <v/>
      </c>
      <c r="BI522" s="10" t="str">
        <f ca="1">IFERROR(RANK(order!BI522,order!BI$3:BI$554,0),"")</f>
        <v/>
      </c>
      <c r="BJ522" s="10" t="str">
        <f ca="1">IFERROR(RANK(order!BJ522,order!BJ$3:BJ$554,0),"")</f>
        <v/>
      </c>
      <c r="BK522" s="10" t="str">
        <f ca="1">IFERROR(RANK(order!BK522,order!BK$3:BK$554,0),"")</f>
        <v/>
      </c>
      <c r="BL522" s="4" t="str">
        <f ca="1">IFERROR(RANK(order!BL522,order!BL$3:BL$554,0),"")</f>
        <v/>
      </c>
      <c r="BM522" s="4" t="str">
        <f ca="1">IFERROR(RANK(order!BM522,order!BM$3:BM$554,0),"")</f>
        <v/>
      </c>
      <c r="BN522" s="4" t="str">
        <f ca="1">IFERROR(RANK(order!BN522,order!BN$3:BN$554,0),"")</f>
        <v/>
      </c>
      <c r="BO522" s="10" t="str">
        <f ca="1">IFERROR(RANK(order!BO522,order!BO$3:BO$554,0),"")</f>
        <v/>
      </c>
      <c r="BP522" s="10" t="str">
        <f ca="1">IFERROR(RANK(order!BP522,order!BP$3:BP$554,0),"")</f>
        <v/>
      </c>
      <c r="BQ522" s="10" t="str">
        <f ca="1">IFERROR(RANK(order!BQ522,order!BQ$3:BQ$554,0),"")</f>
        <v/>
      </c>
      <c r="BR522" s="4" t="str">
        <f ca="1">IFERROR(RANK(order!BR522,order!BR$3:BR$554,0),"")</f>
        <v/>
      </c>
      <c r="BS522" s="4" t="str">
        <f ca="1">IFERROR(RANK(order!BS522,order!BS$3:BS$554,0),"")</f>
        <v/>
      </c>
      <c r="BT522" s="4" t="str">
        <f ca="1">IFERROR(RANK(order!BT522,order!BT$3:BT$554,0),"")</f>
        <v/>
      </c>
      <c r="BU522" s="95">
        <f t="shared" si="703"/>
        <v>520</v>
      </c>
      <c r="BV522" s="35" t="str">
        <f t="shared" si="704"/>
        <v>E1</v>
      </c>
      <c r="BW522" s="55">
        <f t="shared" ca="1" si="627"/>
        <v>0</v>
      </c>
      <c r="BX522" s="56" t="str">
        <f t="shared" ca="1" si="628"/>
        <v/>
      </c>
      <c r="BY522" s="56" t="str">
        <f t="shared" ca="1" si="629"/>
        <v/>
      </c>
      <c r="BZ522" s="57" t="str">
        <f t="shared" ca="1" si="630"/>
        <v/>
      </c>
      <c r="CA522" s="57" t="str">
        <f t="shared" ca="1" si="631"/>
        <v/>
      </c>
      <c r="CB522" s="58" t="str">
        <f t="shared" ca="1" si="632"/>
        <v/>
      </c>
      <c r="CC522" s="57" t="str">
        <f t="shared" ca="1" si="633"/>
        <v/>
      </c>
      <c r="CD522" s="57" t="str">
        <f t="shared" ca="1" si="634"/>
        <v/>
      </c>
      <c r="CE522" s="58" t="str">
        <f t="shared" ca="1" si="635"/>
        <v/>
      </c>
      <c r="CF522" s="59" t="str">
        <f t="shared" ca="1" si="636"/>
        <v/>
      </c>
      <c r="CG522" s="57" t="str">
        <f t="shared" ca="1" si="637"/>
        <v/>
      </c>
      <c r="CH522" s="57" t="str">
        <f t="shared" ca="1" si="638"/>
        <v/>
      </c>
      <c r="CI522" s="57" t="str">
        <f t="shared" ca="1" si="639"/>
        <v/>
      </c>
      <c r="CJ522" s="57" t="str">
        <f t="shared" ca="1" si="640"/>
        <v/>
      </c>
      <c r="CK522" s="57" t="str">
        <f t="shared" ca="1" si="641"/>
        <v/>
      </c>
      <c r="CL522" s="57" t="str">
        <f t="shared" ca="1" si="642"/>
        <v/>
      </c>
      <c r="CM522" s="57" t="str">
        <f t="shared" ca="1" si="643"/>
        <v/>
      </c>
      <c r="CN522" s="57" t="str">
        <f t="shared" ca="1" si="644"/>
        <v/>
      </c>
      <c r="CO522" s="57" t="str">
        <f t="shared" ca="1" si="645"/>
        <v/>
      </c>
      <c r="CP522" s="57" t="str">
        <f t="shared" ca="1" si="646"/>
        <v/>
      </c>
      <c r="CQ522" s="57" t="str">
        <f t="shared" ca="1" si="647"/>
        <v/>
      </c>
      <c r="CR522" s="57" t="str">
        <f t="shared" ca="1" si="648"/>
        <v/>
      </c>
      <c r="CS522" s="60" t="str">
        <f t="shared" ca="1" si="649"/>
        <v/>
      </c>
      <c r="CT522" s="60" t="str">
        <f t="shared" ca="1" si="650"/>
        <v/>
      </c>
      <c r="CU522" s="60" t="str">
        <f t="shared" ca="1" si="651"/>
        <v/>
      </c>
      <c r="CV522" s="60" t="str">
        <f t="shared" ca="1" si="652"/>
        <v/>
      </c>
      <c r="CW522" s="60" t="str">
        <f t="shared" ca="1" si="653"/>
        <v/>
      </c>
      <c r="CX522" s="60" t="str">
        <f t="shared" ca="1" si="654"/>
        <v/>
      </c>
      <c r="CY522" s="60" t="str">
        <f t="shared" ca="1" si="655"/>
        <v/>
      </c>
      <c r="CZ522" s="60" t="str">
        <f t="shared" ca="1" si="656"/>
        <v/>
      </c>
      <c r="DA522" s="65" t="str">
        <f t="shared" ca="1" si="657"/>
        <v/>
      </c>
      <c r="DB522" s="65" t="str">
        <f t="shared" ca="1" si="658"/>
        <v/>
      </c>
      <c r="DC522" s="65" t="str">
        <f t="shared" ca="1" si="659"/>
        <v/>
      </c>
      <c r="DD522" s="65" t="str">
        <f t="shared" ca="1" si="660"/>
        <v/>
      </c>
      <c r="DE522" s="65" t="str">
        <f t="shared" ca="1" si="661"/>
        <v/>
      </c>
      <c r="DF522" s="66" t="str">
        <f t="shared" ca="1" si="662"/>
        <v/>
      </c>
      <c r="DG522" s="66" t="str">
        <f t="shared" ca="1" si="663"/>
        <v/>
      </c>
      <c r="DH522" s="66" t="str">
        <f t="shared" ca="1" si="664"/>
        <v/>
      </c>
      <c r="DI522" s="66" t="str">
        <f t="shared" ca="1" si="665"/>
        <v/>
      </c>
      <c r="DJ522" s="66" t="str">
        <f t="shared" ca="1" si="666"/>
        <v/>
      </c>
      <c r="DK522" s="65" t="str">
        <f t="shared" ca="1" si="667"/>
        <v/>
      </c>
      <c r="DL522" s="65" t="str">
        <f t="shared" ca="1" si="668"/>
        <v/>
      </c>
      <c r="DM522" s="65" t="str">
        <f t="shared" ca="1" si="669"/>
        <v/>
      </c>
      <c r="DN522" s="65" t="str">
        <f t="shared" ca="1" si="670"/>
        <v/>
      </c>
      <c r="DO522" s="65" t="str">
        <f t="shared" ca="1" si="671"/>
        <v/>
      </c>
      <c r="DP522" s="65" t="str">
        <f t="shared" ca="1" si="672"/>
        <v/>
      </c>
      <c r="DQ522" s="65" t="str">
        <f t="shared" ca="1" si="673"/>
        <v/>
      </c>
      <c r="DR522" s="69" t="str">
        <f t="shared" ca="1" si="674"/>
        <v/>
      </c>
      <c r="DS522" s="69" t="str">
        <f t="shared" ca="1" si="675"/>
        <v/>
      </c>
      <c r="DT522" s="69" t="str">
        <f t="shared" ca="1" si="676"/>
        <v/>
      </c>
      <c r="DU522" s="69" t="str">
        <f t="shared" ca="1" si="677"/>
        <v/>
      </c>
      <c r="DV522" s="69" t="str">
        <f t="shared" ca="1" si="678"/>
        <v/>
      </c>
      <c r="DW522" s="69" t="str">
        <f t="shared" ca="1" si="679"/>
        <v/>
      </c>
      <c r="DX522" s="69" t="str">
        <f t="shared" ca="1" si="680"/>
        <v/>
      </c>
      <c r="DY522" s="69" t="str">
        <f t="shared" ca="1" si="681"/>
        <v/>
      </c>
      <c r="DZ522" s="72" t="str">
        <f t="shared" ca="1" si="682"/>
        <v/>
      </c>
      <c r="EA522" s="72" t="str">
        <f t="shared" ca="1" si="683"/>
        <v/>
      </c>
      <c r="EB522" s="72" t="str">
        <f t="shared" ca="1" si="684"/>
        <v/>
      </c>
      <c r="EC522" s="65" t="str">
        <f t="shared" ca="1" si="685"/>
        <v/>
      </c>
      <c r="ED522" s="65" t="str">
        <f t="shared" ca="1" si="686"/>
        <v/>
      </c>
      <c r="EE522" s="65" t="str">
        <f t="shared" ca="1" si="687"/>
        <v/>
      </c>
      <c r="EF522" s="65" t="str">
        <f t="shared" ca="1" si="688"/>
        <v/>
      </c>
      <c r="EG522" s="65" t="str">
        <f t="shared" ca="1" si="689"/>
        <v/>
      </c>
      <c r="EH522" s="65" t="str">
        <f t="shared" ca="1" si="690"/>
        <v/>
      </c>
      <c r="EI522" s="429" t="str">
        <f t="shared" ca="1" si="691"/>
        <v>No</v>
      </c>
      <c r="EJ522" s="428" t="str">
        <f t="shared" ca="1" si="692"/>
        <v/>
      </c>
      <c r="EK522" s="428" t="str">
        <f t="shared" ca="1" si="693"/>
        <v/>
      </c>
      <c r="EL522" s="65" t="str">
        <f t="shared" ca="1" si="694"/>
        <v/>
      </c>
      <c r="EM522" s="65" t="str">
        <f t="shared" ca="1" si="695"/>
        <v/>
      </c>
      <c r="EN522" s="65" t="str">
        <f t="shared" ca="1" si="696"/>
        <v/>
      </c>
      <c r="EO522" s="433" t="str">
        <f t="shared" ca="1" si="697"/>
        <v/>
      </c>
      <c r="EP522" s="433" t="str">
        <f t="shared" ca="1" si="698"/>
        <v/>
      </c>
      <c r="EQ522" s="433" t="str">
        <f t="shared" ca="1" si="699"/>
        <v/>
      </c>
      <c r="ER522" s="433" t="str">
        <f t="shared" ca="1" si="700"/>
        <v/>
      </c>
      <c r="ES522" s="433" t="str">
        <f t="shared" ca="1" si="701"/>
        <v/>
      </c>
      <c r="ET522" s="433" t="str">
        <f t="shared" ca="1" si="702"/>
        <v/>
      </c>
      <c r="EU522" s="433" t="str">
        <f ca="1">IF(OR(CO522="",CQ522=""),"",Discipline!$P$3*CO522+Discipline!$X$3*CQ522)</f>
        <v/>
      </c>
      <c r="EV522" s="433" t="str">
        <f ca="1">IF(OR(CP522="",CR522=""),"",Discipline!$P$3*CP522+Discipline!$X$3*CR522)</f>
        <v/>
      </c>
    </row>
    <row r="523" spans="1:152" x14ac:dyDescent="0.25">
      <c r="A523" s="10" t="str">
        <f ca="1">IFERROR(RANK(order!A523,order!A$3:A$554,0),"")</f>
        <v/>
      </c>
      <c r="B523" s="10" t="str">
        <f ca="1">IFERROR(RANK(order!B523,order!B$3:B$554,0),"")</f>
        <v/>
      </c>
      <c r="C523" s="10" t="str">
        <f ca="1">IFERROR(RANK(order!C523,order!C$3:C$554,0),"")</f>
        <v/>
      </c>
      <c r="D523" s="4" t="str">
        <f ca="1">IFERROR(RANK(order!D523,order!D$3:D$554,0),"")</f>
        <v/>
      </c>
      <c r="E523" s="4" t="str">
        <f ca="1">IFERROR(RANK(order!E523,order!E$3:E$554,0),"")</f>
        <v/>
      </c>
      <c r="F523" s="4" t="str">
        <f ca="1">IFERROR(RANK(order!F523,order!F$3:F$554,0),"")</f>
        <v/>
      </c>
      <c r="G523" s="10" t="str">
        <f ca="1">IFERROR(RANK(order!G523,order!G$3:G$554,0),"")</f>
        <v/>
      </c>
      <c r="H523" s="10" t="str">
        <f ca="1">IFERROR(RANK(order!H523,order!H$3:H$554,0),"")</f>
        <v/>
      </c>
      <c r="I523" s="10" t="str">
        <f ca="1">IFERROR(RANK(order!I523,order!I$3:I$554,0),"")</f>
        <v/>
      </c>
      <c r="J523" s="4" t="str">
        <f ca="1">IFERROR(RANK(order!J523,order!J$3:J$554,0),"")</f>
        <v/>
      </c>
      <c r="K523" s="4" t="str">
        <f ca="1">IFERROR(RANK(order!K523,order!K$3:K$554,0),"")</f>
        <v/>
      </c>
      <c r="L523" s="4" t="str">
        <f ca="1">IFERROR(RANK(order!L523,order!L$3:L$554,0),"")</f>
        <v/>
      </c>
      <c r="M523" s="10" t="str">
        <f ca="1">IFERROR(RANK(order!M523,order!M$3:M$554,0),"")</f>
        <v/>
      </c>
      <c r="N523" s="10" t="str">
        <f ca="1">IFERROR(RANK(order!N523,order!N$3:N$554,0),"")</f>
        <v/>
      </c>
      <c r="O523" s="10" t="str">
        <f ca="1">IFERROR(RANK(order!O523,order!O$3:O$554,0),"")</f>
        <v/>
      </c>
      <c r="P523" s="4" t="str">
        <f ca="1">IFERROR(RANK(order!P523,order!P$3:P$554,0),"")</f>
        <v/>
      </c>
      <c r="Q523" s="4" t="str">
        <f ca="1">IFERROR(RANK(order!Q523,order!Q$3:Q$554,0),"")</f>
        <v/>
      </c>
      <c r="R523" s="4" t="str">
        <f ca="1">IFERROR(RANK(order!R523,order!R$3:R$554,0),"")</f>
        <v/>
      </c>
      <c r="S523" s="10" t="str">
        <f ca="1">IFERROR(RANK(order!S523,order!S$3:S$554,0),"")</f>
        <v/>
      </c>
      <c r="T523" s="10" t="str">
        <f ca="1">IFERROR(RANK(order!T523,order!T$3:T$554,0),"")</f>
        <v/>
      </c>
      <c r="U523" s="10" t="str">
        <f ca="1">IFERROR(RANK(order!U523,order!U$3:U$554,0),"")</f>
        <v/>
      </c>
      <c r="V523" s="4" t="str">
        <f ca="1">IFERROR(RANK(order!V523,order!V$3:V$554,0),"")</f>
        <v/>
      </c>
      <c r="W523" s="4" t="str">
        <f ca="1">IFERROR(RANK(order!W523,order!W$3:W$554,0),"")</f>
        <v/>
      </c>
      <c r="X523" s="4" t="str">
        <f ca="1">IFERROR(RANK(order!X523,order!X$3:X$554,0),"")</f>
        <v/>
      </c>
      <c r="Y523" s="10" t="str">
        <f ca="1">IFERROR(RANK(order!Y523,order!Y$3:Y$554,0),"")</f>
        <v/>
      </c>
      <c r="Z523" s="10" t="str">
        <f ca="1">IFERROR(RANK(order!Z523,order!Z$3:Z$554,0),"")</f>
        <v/>
      </c>
      <c r="AA523" s="10" t="str">
        <f ca="1">IFERROR(RANK(order!AA523,order!AA$3:AA$554,0),"")</f>
        <v/>
      </c>
      <c r="AB523" s="4" t="str">
        <f ca="1">IFERROR(RANK(order!AB523,order!AB$3:AB$554,0),"")</f>
        <v/>
      </c>
      <c r="AC523" s="4" t="str">
        <f ca="1">IFERROR(RANK(order!AC523,order!AC$3:AC$554,0),"")</f>
        <v/>
      </c>
      <c r="AD523" s="4" t="str">
        <f ca="1">IFERROR(RANK(order!AD523,order!AD$3:AD$554,0),"")</f>
        <v/>
      </c>
      <c r="AE523" s="10" t="str">
        <f ca="1">IFERROR(RANK(order!AE523,order!AE$3:AE$554,0),"")</f>
        <v/>
      </c>
      <c r="AF523" s="10" t="str">
        <f ca="1">IFERROR(RANK(order!AF523,order!AF$3:AF$554,0),"")</f>
        <v/>
      </c>
      <c r="AG523" s="10" t="str">
        <f ca="1">IFERROR(RANK(order!AG523,order!AG$3:AG$554,0),"")</f>
        <v/>
      </c>
      <c r="AH523" s="4" t="str">
        <f ca="1">IFERROR(RANK(order!AH523,order!AH$3:AH$554,0),"")</f>
        <v/>
      </c>
      <c r="AI523" s="4" t="str">
        <f ca="1">IFERROR(RANK(order!AI523,order!AI$3:AI$554,0),"")</f>
        <v/>
      </c>
      <c r="AJ523" s="4" t="str">
        <f ca="1">IFERROR(RANK(order!AJ523,order!AJ$3:AJ$554,0),"")</f>
        <v/>
      </c>
      <c r="AK523" s="10" t="str">
        <f ca="1">IFERROR(RANK(order!AK523,order!AK$3:AK$554,0),"")</f>
        <v/>
      </c>
      <c r="AL523" s="10" t="str">
        <f ca="1">IFERROR(RANK(order!AL523,order!AL$3:AL$554,0),"")</f>
        <v/>
      </c>
      <c r="AM523" s="10" t="str">
        <f ca="1">IFERROR(RANK(order!AM523,order!AM$3:AM$554,0),"")</f>
        <v/>
      </c>
      <c r="AN523" s="4" t="str">
        <f ca="1">IFERROR(RANK(order!AN523,order!AN$3:AN$554,0),"")</f>
        <v/>
      </c>
      <c r="AO523" s="4" t="str">
        <f ca="1">IFERROR(RANK(order!AO523,order!AO$3:AO$554,0),"")</f>
        <v/>
      </c>
      <c r="AP523" s="4" t="str">
        <f ca="1">IFERROR(RANK(order!AP523,order!AP$3:AP$554,0),"")</f>
        <v/>
      </c>
      <c r="AQ523" s="10" t="str">
        <f ca="1">IFERROR(RANK(order!AQ523,order!AQ$3:AQ$554,0),"")</f>
        <v/>
      </c>
      <c r="AR523" s="10" t="str">
        <f ca="1">IFERROR(RANK(order!AR523,order!AR$3:AR$554,0),"")</f>
        <v/>
      </c>
      <c r="AS523" s="10" t="str">
        <f ca="1">IFERROR(RANK(order!AS523,order!AS$3:AS$554,0),"")</f>
        <v/>
      </c>
      <c r="AT523" s="4" t="str">
        <f ca="1">IFERROR(RANK(order!AT523,order!AT$3:AT$554,0),"")</f>
        <v/>
      </c>
      <c r="AU523" s="4" t="str">
        <f ca="1">IFERROR(RANK(order!AU523,order!AU$3:AU$554,0),"")</f>
        <v/>
      </c>
      <c r="AV523" s="4" t="str">
        <f ca="1">IFERROR(RANK(order!AV523,order!AV$3:AV$554,0),"")</f>
        <v/>
      </c>
      <c r="AW523" s="10" t="str">
        <f ca="1">IFERROR(RANK(order!AW523,order!AW$3:AW$554,0),"")</f>
        <v/>
      </c>
      <c r="AX523" s="10" t="str">
        <f ca="1">IFERROR(RANK(order!AX523,order!AX$3:AX$554,0),"")</f>
        <v/>
      </c>
      <c r="AY523" s="10" t="str">
        <f ca="1">IFERROR(RANK(order!AY523,order!AY$3:AY$554,0),"")</f>
        <v/>
      </c>
      <c r="AZ523" s="4" t="str">
        <f ca="1">IFERROR(RANK(order!AZ523,order!AZ$3:AZ$554,0),"")</f>
        <v/>
      </c>
      <c r="BA523" s="4" t="str">
        <f ca="1">IFERROR(RANK(order!BA523,order!BA$3:BA$554,0),"")</f>
        <v/>
      </c>
      <c r="BB523" s="4" t="str">
        <f ca="1">IFERROR(RANK(order!BB523,order!BB$3:BB$554,0),"")</f>
        <v/>
      </c>
      <c r="BC523" s="10" t="str">
        <f ca="1">IFERROR(RANK(order!BC523,order!BC$3:BC$554,0),"")</f>
        <v/>
      </c>
      <c r="BD523" s="10" t="str">
        <f ca="1">IFERROR(RANK(order!BD523,order!BD$3:BD$554,0),"")</f>
        <v/>
      </c>
      <c r="BE523" s="10" t="str">
        <f ca="1">IFERROR(RANK(order!BE523,order!BE$3:BE$554,0),"")</f>
        <v/>
      </c>
      <c r="BF523" s="4" t="str">
        <f ca="1">IFERROR(RANK(order!BF523,order!BF$3:BF$554,0),"")</f>
        <v/>
      </c>
      <c r="BG523" s="4" t="str">
        <f ca="1">IFERROR(RANK(order!BG523,order!BG$3:BG$554,0),"")</f>
        <v/>
      </c>
      <c r="BH523" s="4" t="str">
        <f ca="1">IFERROR(RANK(order!BH523,order!BH$3:BH$554,0),"")</f>
        <v/>
      </c>
      <c r="BI523" s="10" t="str">
        <f ca="1">IFERROR(RANK(order!BI523,order!BI$3:BI$554,0),"")</f>
        <v/>
      </c>
      <c r="BJ523" s="10" t="str">
        <f ca="1">IFERROR(RANK(order!BJ523,order!BJ$3:BJ$554,0),"")</f>
        <v/>
      </c>
      <c r="BK523" s="10" t="str">
        <f ca="1">IFERROR(RANK(order!BK523,order!BK$3:BK$554,0),"")</f>
        <v/>
      </c>
      <c r="BL523" s="4" t="str">
        <f ca="1">IFERROR(RANK(order!BL523,order!BL$3:BL$554,0),"")</f>
        <v/>
      </c>
      <c r="BM523" s="4" t="str">
        <f ca="1">IFERROR(RANK(order!BM523,order!BM$3:BM$554,0),"")</f>
        <v/>
      </c>
      <c r="BN523" s="4" t="str">
        <f ca="1">IFERROR(RANK(order!BN523,order!BN$3:BN$554,0),"")</f>
        <v/>
      </c>
      <c r="BO523" s="10" t="str">
        <f ca="1">IFERROR(RANK(order!BO523,order!BO$3:BO$554,0),"")</f>
        <v/>
      </c>
      <c r="BP523" s="10" t="str">
        <f ca="1">IFERROR(RANK(order!BP523,order!BP$3:BP$554,0),"")</f>
        <v/>
      </c>
      <c r="BQ523" s="10" t="str">
        <f ca="1">IFERROR(RANK(order!BQ523,order!BQ$3:BQ$554,0),"")</f>
        <v/>
      </c>
      <c r="BR523" s="4" t="str">
        <f ca="1">IFERROR(RANK(order!BR523,order!BR$3:BR$554,0),"")</f>
        <v/>
      </c>
      <c r="BS523" s="4" t="str">
        <f ca="1">IFERROR(RANK(order!BS523,order!BS$3:BS$554,0),"")</f>
        <v/>
      </c>
      <c r="BT523" s="4" t="str">
        <f ca="1">IFERROR(RANK(order!BT523,order!BT$3:BT$554,0),"")</f>
        <v/>
      </c>
      <c r="BU523" s="95">
        <f t="shared" si="703"/>
        <v>521</v>
      </c>
      <c r="BV523" s="35" t="str">
        <f t="shared" si="704"/>
        <v>E1</v>
      </c>
      <c r="BW523" s="55">
        <f t="shared" ca="1" si="627"/>
        <v>0</v>
      </c>
      <c r="BX523" s="56" t="str">
        <f t="shared" ca="1" si="628"/>
        <v/>
      </c>
      <c r="BY523" s="56" t="str">
        <f t="shared" ca="1" si="629"/>
        <v/>
      </c>
      <c r="BZ523" s="57" t="str">
        <f t="shared" ca="1" si="630"/>
        <v/>
      </c>
      <c r="CA523" s="57" t="str">
        <f t="shared" ca="1" si="631"/>
        <v/>
      </c>
      <c r="CB523" s="58" t="str">
        <f t="shared" ca="1" si="632"/>
        <v/>
      </c>
      <c r="CC523" s="57" t="str">
        <f t="shared" ca="1" si="633"/>
        <v/>
      </c>
      <c r="CD523" s="57" t="str">
        <f t="shared" ca="1" si="634"/>
        <v/>
      </c>
      <c r="CE523" s="58" t="str">
        <f t="shared" ca="1" si="635"/>
        <v/>
      </c>
      <c r="CF523" s="59" t="str">
        <f t="shared" ca="1" si="636"/>
        <v/>
      </c>
      <c r="CG523" s="57" t="str">
        <f t="shared" ca="1" si="637"/>
        <v/>
      </c>
      <c r="CH523" s="57" t="str">
        <f t="shared" ca="1" si="638"/>
        <v/>
      </c>
      <c r="CI523" s="57" t="str">
        <f t="shared" ca="1" si="639"/>
        <v/>
      </c>
      <c r="CJ523" s="57" t="str">
        <f t="shared" ca="1" si="640"/>
        <v/>
      </c>
      <c r="CK523" s="57" t="str">
        <f t="shared" ca="1" si="641"/>
        <v/>
      </c>
      <c r="CL523" s="57" t="str">
        <f t="shared" ca="1" si="642"/>
        <v/>
      </c>
      <c r="CM523" s="57" t="str">
        <f t="shared" ca="1" si="643"/>
        <v/>
      </c>
      <c r="CN523" s="57" t="str">
        <f t="shared" ca="1" si="644"/>
        <v/>
      </c>
      <c r="CO523" s="57" t="str">
        <f t="shared" ca="1" si="645"/>
        <v/>
      </c>
      <c r="CP523" s="57" t="str">
        <f t="shared" ca="1" si="646"/>
        <v/>
      </c>
      <c r="CQ523" s="57" t="str">
        <f t="shared" ca="1" si="647"/>
        <v/>
      </c>
      <c r="CR523" s="57" t="str">
        <f t="shared" ca="1" si="648"/>
        <v/>
      </c>
      <c r="CS523" s="60" t="str">
        <f t="shared" ca="1" si="649"/>
        <v/>
      </c>
      <c r="CT523" s="60" t="str">
        <f t="shared" ca="1" si="650"/>
        <v/>
      </c>
      <c r="CU523" s="60" t="str">
        <f t="shared" ca="1" si="651"/>
        <v/>
      </c>
      <c r="CV523" s="60" t="str">
        <f t="shared" ca="1" si="652"/>
        <v/>
      </c>
      <c r="CW523" s="60" t="str">
        <f t="shared" ca="1" si="653"/>
        <v/>
      </c>
      <c r="CX523" s="60" t="str">
        <f t="shared" ca="1" si="654"/>
        <v/>
      </c>
      <c r="CY523" s="60" t="str">
        <f t="shared" ca="1" si="655"/>
        <v/>
      </c>
      <c r="CZ523" s="60" t="str">
        <f t="shared" ca="1" si="656"/>
        <v/>
      </c>
      <c r="DA523" s="65" t="str">
        <f t="shared" ca="1" si="657"/>
        <v/>
      </c>
      <c r="DB523" s="65" t="str">
        <f t="shared" ca="1" si="658"/>
        <v/>
      </c>
      <c r="DC523" s="65" t="str">
        <f t="shared" ca="1" si="659"/>
        <v/>
      </c>
      <c r="DD523" s="65" t="str">
        <f t="shared" ca="1" si="660"/>
        <v/>
      </c>
      <c r="DE523" s="65" t="str">
        <f t="shared" ca="1" si="661"/>
        <v/>
      </c>
      <c r="DF523" s="66" t="str">
        <f t="shared" ca="1" si="662"/>
        <v/>
      </c>
      <c r="DG523" s="66" t="str">
        <f t="shared" ca="1" si="663"/>
        <v/>
      </c>
      <c r="DH523" s="66" t="str">
        <f t="shared" ca="1" si="664"/>
        <v/>
      </c>
      <c r="DI523" s="66" t="str">
        <f t="shared" ca="1" si="665"/>
        <v/>
      </c>
      <c r="DJ523" s="66" t="str">
        <f t="shared" ca="1" si="666"/>
        <v/>
      </c>
      <c r="DK523" s="65" t="str">
        <f t="shared" ca="1" si="667"/>
        <v/>
      </c>
      <c r="DL523" s="65" t="str">
        <f t="shared" ca="1" si="668"/>
        <v/>
      </c>
      <c r="DM523" s="65" t="str">
        <f t="shared" ca="1" si="669"/>
        <v/>
      </c>
      <c r="DN523" s="65" t="str">
        <f t="shared" ca="1" si="670"/>
        <v/>
      </c>
      <c r="DO523" s="65" t="str">
        <f t="shared" ca="1" si="671"/>
        <v/>
      </c>
      <c r="DP523" s="65" t="str">
        <f t="shared" ca="1" si="672"/>
        <v/>
      </c>
      <c r="DQ523" s="65" t="str">
        <f t="shared" ca="1" si="673"/>
        <v/>
      </c>
      <c r="DR523" s="69" t="str">
        <f t="shared" ca="1" si="674"/>
        <v/>
      </c>
      <c r="DS523" s="69" t="str">
        <f t="shared" ca="1" si="675"/>
        <v/>
      </c>
      <c r="DT523" s="69" t="str">
        <f t="shared" ca="1" si="676"/>
        <v/>
      </c>
      <c r="DU523" s="69" t="str">
        <f t="shared" ca="1" si="677"/>
        <v/>
      </c>
      <c r="DV523" s="69" t="str">
        <f t="shared" ca="1" si="678"/>
        <v/>
      </c>
      <c r="DW523" s="69" t="str">
        <f t="shared" ca="1" si="679"/>
        <v/>
      </c>
      <c r="DX523" s="69" t="str">
        <f t="shared" ca="1" si="680"/>
        <v/>
      </c>
      <c r="DY523" s="69" t="str">
        <f t="shared" ca="1" si="681"/>
        <v/>
      </c>
      <c r="DZ523" s="72" t="str">
        <f t="shared" ca="1" si="682"/>
        <v/>
      </c>
      <c r="EA523" s="72" t="str">
        <f t="shared" ca="1" si="683"/>
        <v/>
      </c>
      <c r="EB523" s="72" t="str">
        <f t="shared" ca="1" si="684"/>
        <v/>
      </c>
      <c r="EC523" s="65" t="str">
        <f t="shared" ca="1" si="685"/>
        <v/>
      </c>
      <c r="ED523" s="65" t="str">
        <f t="shared" ca="1" si="686"/>
        <v/>
      </c>
      <c r="EE523" s="65" t="str">
        <f t="shared" ca="1" si="687"/>
        <v/>
      </c>
      <c r="EF523" s="65" t="str">
        <f t="shared" ca="1" si="688"/>
        <v/>
      </c>
      <c r="EG523" s="65" t="str">
        <f t="shared" ca="1" si="689"/>
        <v/>
      </c>
      <c r="EH523" s="65" t="str">
        <f t="shared" ca="1" si="690"/>
        <v/>
      </c>
      <c r="EI523" s="429" t="str">
        <f t="shared" ca="1" si="691"/>
        <v>No</v>
      </c>
      <c r="EJ523" s="428" t="str">
        <f t="shared" ca="1" si="692"/>
        <v/>
      </c>
      <c r="EK523" s="428" t="str">
        <f t="shared" ca="1" si="693"/>
        <v/>
      </c>
      <c r="EL523" s="65" t="str">
        <f t="shared" ca="1" si="694"/>
        <v/>
      </c>
      <c r="EM523" s="65" t="str">
        <f t="shared" ca="1" si="695"/>
        <v/>
      </c>
      <c r="EN523" s="65" t="str">
        <f t="shared" ca="1" si="696"/>
        <v/>
      </c>
      <c r="EO523" s="433" t="str">
        <f t="shared" ca="1" si="697"/>
        <v/>
      </c>
      <c r="EP523" s="433" t="str">
        <f t="shared" ca="1" si="698"/>
        <v/>
      </c>
      <c r="EQ523" s="433" t="str">
        <f t="shared" ca="1" si="699"/>
        <v/>
      </c>
      <c r="ER523" s="433" t="str">
        <f t="shared" ca="1" si="700"/>
        <v/>
      </c>
      <c r="ES523" s="433" t="str">
        <f t="shared" ca="1" si="701"/>
        <v/>
      </c>
      <c r="ET523" s="433" t="str">
        <f t="shared" ca="1" si="702"/>
        <v/>
      </c>
      <c r="EU523" s="433" t="str">
        <f ca="1">IF(OR(CO523="",CQ523=""),"",Discipline!$P$3*CO523+Discipline!$X$3*CQ523)</f>
        <v/>
      </c>
      <c r="EV523" s="433" t="str">
        <f ca="1">IF(OR(CP523="",CR523=""),"",Discipline!$P$3*CP523+Discipline!$X$3*CR523)</f>
        <v/>
      </c>
    </row>
    <row r="524" spans="1:152" x14ac:dyDescent="0.25">
      <c r="A524" s="10" t="str">
        <f ca="1">IFERROR(RANK(order!A524,order!A$3:A$554,0),"")</f>
        <v/>
      </c>
      <c r="B524" s="10" t="str">
        <f ca="1">IFERROR(RANK(order!B524,order!B$3:B$554,0),"")</f>
        <v/>
      </c>
      <c r="C524" s="10" t="str">
        <f ca="1">IFERROR(RANK(order!C524,order!C$3:C$554,0),"")</f>
        <v/>
      </c>
      <c r="D524" s="4" t="str">
        <f ca="1">IFERROR(RANK(order!D524,order!D$3:D$554,0),"")</f>
        <v/>
      </c>
      <c r="E524" s="4" t="str">
        <f ca="1">IFERROR(RANK(order!E524,order!E$3:E$554,0),"")</f>
        <v/>
      </c>
      <c r="F524" s="4" t="str">
        <f ca="1">IFERROR(RANK(order!F524,order!F$3:F$554,0),"")</f>
        <v/>
      </c>
      <c r="G524" s="10" t="str">
        <f ca="1">IFERROR(RANK(order!G524,order!G$3:G$554,0),"")</f>
        <v/>
      </c>
      <c r="H524" s="10" t="str">
        <f ca="1">IFERROR(RANK(order!H524,order!H$3:H$554,0),"")</f>
        <v/>
      </c>
      <c r="I524" s="10" t="str">
        <f ca="1">IFERROR(RANK(order!I524,order!I$3:I$554,0),"")</f>
        <v/>
      </c>
      <c r="J524" s="4" t="str">
        <f ca="1">IFERROR(RANK(order!J524,order!J$3:J$554,0),"")</f>
        <v/>
      </c>
      <c r="K524" s="4" t="str">
        <f ca="1">IFERROR(RANK(order!K524,order!K$3:K$554,0),"")</f>
        <v/>
      </c>
      <c r="L524" s="4" t="str">
        <f ca="1">IFERROR(RANK(order!L524,order!L$3:L$554,0),"")</f>
        <v/>
      </c>
      <c r="M524" s="10" t="str">
        <f ca="1">IFERROR(RANK(order!M524,order!M$3:M$554,0),"")</f>
        <v/>
      </c>
      <c r="N524" s="10" t="str">
        <f ca="1">IFERROR(RANK(order!N524,order!N$3:N$554,0),"")</f>
        <v/>
      </c>
      <c r="O524" s="10" t="str">
        <f ca="1">IFERROR(RANK(order!O524,order!O$3:O$554,0),"")</f>
        <v/>
      </c>
      <c r="P524" s="4" t="str">
        <f ca="1">IFERROR(RANK(order!P524,order!P$3:P$554,0),"")</f>
        <v/>
      </c>
      <c r="Q524" s="4" t="str">
        <f ca="1">IFERROR(RANK(order!Q524,order!Q$3:Q$554,0),"")</f>
        <v/>
      </c>
      <c r="R524" s="4" t="str">
        <f ca="1">IFERROR(RANK(order!R524,order!R$3:R$554,0),"")</f>
        <v/>
      </c>
      <c r="S524" s="10" t="str">
        <f ca="1">IFERROR(RANK(order!S524,order!S$3:S$554,0),"")</f>
        <v/>
      </c>
      <c r="T524" s="10" t="str">
        <f ca="1">IFERROR(RANK(order!T524,order!T$3:T$554,0),"")</f>
        <v/>
      </c>
      <c r="U524" s="10" t="str">
        <f ca="1">IFERROR(RANK(order!U524,order!U$3:U$554,0),"")</f>
        <v/>
      </c>
      <c r="V524" s="4" t="str">
        <f ca="1">IFERROR(RANK(order!V524,order!V$3:V$554,0),"")</f>
        <v/>
      </c>
      <c r="W524" s="4" t="str">
        <f ca="1">IFERROR(RANK(order!W524,order!W$3:W$554,0),"")</f>
        <v/>
      </c>
      <c r="X524" s="4" t="str">
        <f ca="1">IFERROR(RANK(order!X524,order!X$3:X$554,0),"")</f>
        <v/>
      </c>
      <c r="Y524" s="10" t="str">
        <f ca="1">IFERROR(RANK(order!Y524,order!Y$3:Y$554,0),"")</f>
        <v/>
      </c>
      <c r="Z524" s="10" t="str">
        <f ca="1">IFERROR(RANK(order!Z524,order!Z$3:Z$554,0),"")</f>
        <v/>
      </c>
      <c r="AA524" s="10" t="str">
        <f ca="1">IFERROR(RANK(order!AA524,order!AA$3:AA$554,0),"")</f>
        <v/>
      </c>
      <c r="AB524" s="4" t="str">
        <f ca="1">IFERROR(RANK(order!AB524,order!AB$3:AB$554,0),"")</f>
        <v/>
      </c>
      <c r="AC524" s="4" t="str">
        <f ca="1">IFERROR(RANK(order!AC524,order!AC$3:AC$554,0),"")</f>
        <v/>
      </c>
      <c r="AD524" s="4" t="str">
        <f ca="1">IFERROR(RANK(order!AD524,order!AD$3:AD$554,0),"")</f>
        <v/>
      </c>
      <c r="AE524" s="10" t="str">
        <f ca="1">IFERROR(RANK(order!AE524,order!AE$3:AE$554,0),"")</f>
        <v/>
      </c>
      <c r="AF524" s="10" t="str">
        <f ca="1">IFERROR(RANK(order!AF524,order!AF$3:AF$554,0),"")</f>
        <v/>
      </c>
      <c r="AG524" s="10" t="str">
        <f ca="1">IFERROR(RANK(order!AG524,order!AG$3:AG$554,0),"")</f>
        <v/>
      </c>
      <c r="AH524" s="4" t="str">
        <f ca="1">IFERROR(RANK(order!AH524,order!AH$3:AH$554,0),"")</f>
        <v/>
      </c>
      <c r="AI524" s="4" t="str">
        <f ca="1">IFERROR(RANK(order!AI524,order!AI$3:AI$554,0),"")</f>
        <v/>
      </c>
      <c r="AJ524" s="4" t="str">
        <f ca="1">IFERROR(RANK(order!AJ524,order!AJ$3:AJ$554,0),"")</f>
        <v/>
      </c>
      <c r="AK524" s="10" t="str">
        <f ca="1">IFERROR(RANK(order!AK524,order!AK$3:AK$554,0),"")</f>
        <v/>
      </c>
      <c r="AL524" s="10" t="str">
        <f ca="1">IFERROR(RANK(order!AL524,order!AL$3:AL$554,0),"")</f>
        <v/>
      </c>
      <c r="AM524" s="10" t="str">
        <f ca="1">IFERROR(RANK(order!AM524,order!AM$3:AM$554,0),"")</f>
        <v/>
      </c>
      <c r="AN524" s="4" t="str">
        <f ca="1">IFERROR(RANK(order!AN524,order!AN$3:AN$554,0),"")</f>
        <v/>
      </c>
      <c r="AO524" s="4" t="str">
        <f ca="1">IFERROR(RANK(order!AO524,order!AO$3:AO$554,0),"")</f>
        <v/>
      </c>
      <c r="AP524" s="4" t="str">
        <f ca="1">IFERROR(RANK(order!AP524,order!AP$3:AP$554,0),"")</f>
        <v/>
      </c>
      <c r="AQ524" s="10" t="str">
        <f ca="1">IFERROR(RANK(order!AQ524,order!AQ$3:AQ$554,0),"")</f>
        <v/>
      </c>
      <c r="AR524" s="10" t="str">
        <f ca="1">IFERROR(RANK(order!AR524,order!AR$3:AR$554,0),"")</f>
        <v/>
      </c>
      <c r="AS524" s="10" t="str">
        <f ca="1">IFERROR(RANK(order!AS524,order!AS$3:AS$554,0),"")</f>
        <v/>
      </c>
      <c r="AT524" s="4" t="str">
        <f ca="1">IFERROR(RANK(order!AT524,order!AT$3:AT$554,0),"")</f>
        <v/>
      </c>
      <c r="AU524" s="4" t="str">
        <f ca="1">IFERROR(RANK(order!AU524,order!AU$3:AU$554,0),"")</f>
        <v/>
      </c>
      <c r="AV524" s="4" t="str">
        <f ca="1">IFERROR(RANK(order!AV524,order!AV$3:AV$554,0),"")</f>
        <v/>
      </c>
      <c r="AW524" s="10" t="str">
        <f ca="1">IFERROR(RANK(order!AW524,order!AW$3:AW$554,0),"")</f>
        <v/>
      </c>
      <c r="AX524" s="10" t="str">
        <f ca="1">IFERROR(RANK(order!AX524,order!AX$3:AX$554,0),"")</f>
        <v/>
      </c>
      <c r="AY524" s="10" t="str">
        <f ca="1">IFERROR(RANK(order!AY524,order!AY$3:AY$554,0),"")</f>
        <v/>
      </c>
      <c r="AZ524" s="4" t="str">
        <f ca="1">IFERROR(RANK(order!AZ524,order!AZ$3:AZ$554,0),"")</f>
        <v/>
      </c>
      <c r="BA524" s="4" t="str">
        <f ca="1">IFERROR(RANK(order!BA524,order!BA$3:BA$554,0),"")</f>
        <v/>
      </c>
      <c r="BB524" s="4" t="str">
        <f ca="1">IFERROR(RANK(order!BB524,order!BB$3:BB$554,0),"")</f>
        <v/>
      </c>
      <c r="BC524" s="10" t="str">
        <f ca="1">IFERROR(RANK(order!BC524,order!BC$3:BC$554,0),"")</f>
        <v/>
      </c>
      <c r="BD524" s="10" t="str">
        <f ca="1">IFERROR(RANK(order!BD524,order!BD$3:BD$554,0),"")</f>
        <v/>
      </c>
      <c r="BE524" s="10" t="str">
        <f ca="1">IFERROR(RANK(order!BE524,order!BE$3:BE$554,0),"")</f>
        <v/>
      </c>
      <c r="BF524" s="4" t="str">
        <f ca="1">IFERROR(RANK(order!BF524,order!BF$3:BF$554,0),"")</f>
        <v/>
      </c>
      <c r="BG524" s="4" t="str">
        <f ca="1">IFERROR(RANK(order!BG524,order!BG$3:BG$554,0),"")</f>
        <v/>
      </c>
      <c r="BH524" s="4" t="str">
        <f ca="1">IFERROR(RANK(order!BH524,order!BH$3:BH$554,0),"")</f>
        <v/>
      </c>
      <c r="BI524" s="10" t="str">
        <f ca="1">IFERROR(RANK(order!BI524,order!BI$3:BI$554,0),"")</f>
        <v/>
      </c>
      <c r="BJ524" s="10" t="str">
        <f ca="1">IFERROR(RANK(order!BJ524,order!BJ$3:BJ$554,0),"")</f>
        <v/>
      </c>
      <c r="BK524" s="10" t="str">
        <f ca="1">IFERROR(RANK(order!BK524,order!BK$3:BK$554,0),"")</f>
        <v/>
      </c>
      <c r="BL524" s="4" t="str">
        <f ca="1">IFERROR(RANK(order!BL524,order!BL$3:BL$554,0),"")</f>
        <v/>
      </c>
      <c r="BM524" s="4" t="str">
        <f ca="1">IFERROR(RANK(order!BM524,order!BM$3:BM$554,0),"")</f>
        <v/>
      </c>
      <c r="BN524" s="4" t="str">
        <f ca="1">IFERROR(RANK(order!BN524,order!BN$3:BN$554,0),"")</f>
        <v/>
      </c>
      <c r="BO524" s="10" t="str">
        <f ca="1">IFERROR(RANK(order!BO524,order!BO$3:BO$554,0),"")</f>
        <v/>
      </c>
      <c r="BP524" s="10" t="str">
        <f ca="1">IFERROR(RANK(order!BP524,order!BP$3:BP$554,0),"")</f>
        <v/>
      </c>
      <c r="BQ524" s="10" t="str">
        <f ca="1">IFERROR(RANK(order!BQ524,order!BQ$3:BQ$554,0),"")</f>
        <v/>
      </c>
      <c r="BR524" s="4" t="str">
        <f ca="1">IFERROR(RANK(order!BR524,order!BR$3:BR$554,0),"")</f>
        <v/>
      </c>
      <c r="BS524" s="4" t="str">
        <f ca="1">IFERROR(RANK(order!BS524,order!BS$3:BS$554,0),"")</f>
        <v/>
      </c>
      <c r="BT524" s="4" t="str">
        <f ca="1">IFERROR(RANK(order!BT524,order!BT$3:BT$554,0),"")</f>
        <v/>
      </c>
      <c r="BU524" s="95">
        <f t="shared" si="703"/>
        <v>522</v>
      </c>
      <c r="BV524" s="35" t="str">
        <f t="shared" si="704"/>
        <v>E1</v>
      </c>
      <c r="BW524" s="55">
        <f t="shared" ca="1" si="627"/>
        <v>0</v>
      </c>
      <c r="BX524" s="56" t="str">
        <f t="shared" ca="1" si="628"/>
        <v/>
      </c>
      <c r="BY524" s="56" t="str">
        <f t="shared" ca="1" si="629"/>
        <v/>
      </c>
      <c r="BZ524" s="57" t="str">
        <f t="shared" ca="1" si="630"/>
        <v/>
      </c>
      <c r="CA524" s="57" t="str">
        <f t="shared" ca="1" si="631"/>
        <v/>
      </c>
      <c r="CB524" s="58" t="str">
        <f t="shared" ca="1" si="632"/>
        <v/>
      </c>
      <c r="CC524" s="57" t="str">
        <f t="shared" ca="1" si="633"/>
        <v/>
      </c>
      <c r="CD524" s="57" t="str">
        <f t="shared" ca="1" si="634"/>
        <v/>
      </c>
      <c r="CE524" s="58" t="str">
        <f t="shared" ca="1" si="635"/>
        <v/>
      </c>
      <c r="CF524" s="59" t="str">
        <f t="shared" ca="1" si="636"/>
        <v/>
      </c>
      <c r="CG524" s="57" t="str">
        <f t="shared" ca="1" si="637"/>
        <v/>
      </c>
      <c r="CH524" s="57" t="str">
        <f t="shared" ca="1" si="638"/>
        <v/>
      </c>
      <c r="CI524" s="57" t="str">
        <f t="shared" ca="1" si="639"/>
        <v/>
      </c>
      <c r="CJ524" s="57" t="str">
        <f t="shared" ca="1" si="640"/>
        <v/>
      </c>
      <c r="CK524" s="57" t="str">
        <f t="shared" ca="1" si="641"/>
        <v/>
      </c>
      <c r="CL524" s="57" t="str">
        <f t="shared" ca="1" si="642"/>
        <v/>
      </c>
      <c r="CM524" s="57" t="str">
        <f t="shared" ca="1" si="643"/>
        <v/>
      </c>
      <c r="CN524" s="57" t="str">
        <f t="shared" ca="1" si="644"/>
        <v/>
      </c>
      <c r="CO524" s="57" t="str">
        <f t="shared" ca="1" si="645"/>
        <v/>
      </c>
      <c r="CP524" s="57" t="str">
        <f t="shared" ca="1" si="646"/>
        <v/>
      </c>
      <c r="CQ524" s="57" t="str">
        <f t="shared" ca="1" si="647"/>
        <v/>
      </c>
      <c r="CR524" s="57" t="str">
        <f t="shared" ca="1" si="648"/>
        <v/>
      </c>
      <c r="CS524" s="60" t="str">
        <f t="shared" ca="1" si="649"/>
        <v/>
      </c>
      <c r="CT524" s="60" t="str">
        <f t="shared" ca="1" si="650"/>
        <v/>
      </c>
      <c r="CU524" s="60" t="str">
        <f t="shared" ca="1" si="651"/>
        <v/>
      </c>
      <c r="CV524" s="60" t="str">
        <f t="shared" ca="1" si="652"/>
        <v/>
      </c>
      <c r="CW524" s="60" t="str">
        <f t="shared" ca="1" si="653"/>
        <v/>
      </c>
      <c r="CX524" s="60" t="str">
        <f t="shared" ca="1" si="654"/>
        <v/>
      </c>
      <c r="CY524" s="60" t="str">
        <f t="shared" ca="1" si="655"/>
        <v/>
      </c>
      <c r="CZ524" s="60" t="str">
        <f t="shared" ca="1" si="656"/>
        <v/>
      </c>
      <c r="DA524" s="65" t="str">
        <f t="shared" ca="1" si="657"/>
        <v/>
      </c>
      <c r="DB524" s="65" t="str">
        <f t="shared" ca="1" si="658"/>
        <v/>
      </c>
      <c r="DC524" s="65" t="str">
        <f t="shared" ca="1" si="659"/>
        <v/>
      </c>
      <c r="DD524" s="65" t="str">
        <f t="shared" ca="1" si="660"/>
        <v/>
      </c>
      <c r="DE524" s="65" t="str">
        <f t="shared" ca="1" si="661"/>
        <v/>
      </c>
      <c r="DF524" s="66" t="str">
        <f t="shared" ca="1" si="662"/>
        <v/>
      </c>
      <c r="DG524" s="66" t="str">
        <f t="shared" ca="1" si="663"/>
        <v/>
      </c>
      <c r="DH524" s="66" t="str">
        <f t="shared" ca="1" si="664"/>
        <v/>
      </c>
      <c r="DI524" s="66" t="str">
        <f t="shared" ca="1" si="665"/>
        <v/>
      </c>
      <c r="DJ524" s="66" t="str">
        <f t="shared" ca="1" si="666"/>
        <v/>
      </c>
      <c r="DK524" s="65" t="str">
        <f t="shared" ca="1" si="667"/>
        <v/>
      </c>
      <c r="DL524" s="65" t="str">
        <f t="shared" ca="1" si="668"/>
        <v/>
      </c>
      <c r="DM524" s="65" t="str">
        <f t="shared" ca="1" si="669"/>
        <v/>
      </c>
      <c r="DN524" s="65" t="str">
        <f t="shared" ca="1" si="670"/>
        <v/>
      </c>
      <c r="DO524" s="65" t="str">
        <f t="shared" ca="1" si="671"/>
        <v/>
      </c>
      <c r="DP524" s="65" t="str">
        <f t="shared" ca="1" si="672"/>
        <v/>
      </c>
      <c r="DQ524" s="65" t="str">
        <f t="shared" ca="1" si="673"/>
        <v/>
      </c>
      <c r="DR524" s="69" t="str">
        <f t="shared" ca="1" si="674"/>
        <v/>
      </c>
      <c r="DS524" s="69" t="str">
        <f t="shared" ca="1" si="675"/>
        <v/>
      </c>
      <c r="DT524" s="69" t="str">
        <f t="shared" ca="1" si="676"/>
        <v/>
      </c>
      <c r="DU524" s="69" t="str">
        <f t="shared" ca="1" si="677"/>
        <v/>
      </c>
      <c r="DV524" s="69" t="str">
        <f t="shared" ca="1" si="678"/>
        <v/>
      </c>
      <c r="DW524" s="69" t="str">
        <f t="shared" ca="1" si="679"/>
        <v/>
      </c>
      <c r="DX524" s="69" t="str">
        <f t="shared" ca="1" si="680"/>
        <v/>
      </c>
      <c r="DY524" s="69" t="str">
        <f t="shared" ca="1" si="681"/>
        <v/>
      </c>
      <c r="DZ524" s="72" t="str">
        <f t="shared" ca="1" si="682"/>
        <v/>
      </c>
      <c r="EA524" s="72" t="str">
        <f t="shared" ca="1" si="683"/>
        <v/>
      </c>
      <c r="EB524" s="72" t="str">
        <f t="shared" ca="1" si="684"/>
        <v/>
      </c>
      <c r="EC524" s="65" t="str">
        <f t="shared" ca="1" si="685"/>
        <v/>
      </c>
      <c r="ED524" s="65" t="str">
        <f t="shared" ca="1" si="686"/>
        <v/>
      </c>
      <c r="EE524" s="65" t="str">
        <f t="shared" ca="1" si="687"/>
        <v/>
      </c>
      <c r="EF524" s="65" t="str">
        <f t="shared" ca="1" si="688"/>
        <v/>
      </c>
      <c r="EG524" s="65" t="str">
        <f t="shared" ca="1" si="689"/>
        <v/>
      </c>
      <c r="EH524" s="65" t="str">
        <f t="shared" ca="1" si="690"/>
        <v/>
      </c>
      <c r="EI524" s="429" t="str">
        <f t="shared" ca="1" si="691"/>
        <v>No</v>
      </c>
      <c r="EJ524" s="428" t="str">
        <f t="shared" ca="1" si="692"/>
        <v/>
      </c>
      <c r="EK524" s="428" t="str">
        <f t="shared" ca="1" si="693"/>
        <v/>
      </c>
      <c r="EL524" s="65" t="str">
        <f t="shared" ca="1" si="694"/>
        <v/>
      </c>
      <c r="EM524" s="65" t="str">
        <f t="shared" ca="1" si="695"/>
        <v/>
      </c>
      <c r="EN524" s="65" t="str">
        <f t="shared" ca="1" si="696"/>
        <v/>
      </c>
      <c r="EO524" s="433" t="str">
        <f t="shared" ca="1" si="697"/>
        <v/>
      </c>
      <c r="EP524" s="433" t="str">
        <f t="shared" ca="1" si="698"/>
        <v/>
      </c>
      <c r="EQ524" s="433" t="str">
        <f t="shared" ca="1" si="699"/>
        <v/>
      </c>
      <c r="ER524" s="433" t="str">
        <f t="shared" ca="1" si="700"/>
        <v/>
      </c>
      <c r="ES524" s="433" t="str">
        <f t="shared" ca="1" si="701"/>
        <v/>
      </c>
      <c r="ET524" s="433" t="str">
        <f t="shared" ca="1" si="702"/>
        <v/>
      </c>
      <c r="EU524" s="433" t="str">
        <f ca="1">IF(OR(CO524="",CQ524=""),"",Discipline!$P$3*CO524+Discipline!$X$3*CQ524)</f>
        <v/>
      </c>
      <c r="EV524" s="433" t="str">
        <f ca="1">IF(OR(CP524="",CR524=""),"",Discipline!$P$3*CP524+Discipline!$X$3*CR524)</f>
        <v/>
      </c>
    </row>
    <row r="525" spans="1:152" x14ac:dyDescent="0.25">
      <c r="A525" s="10" t="str">
        <f ca="1">IFERROR(RANK(order!A525,order!A$3:A$554,0),"")</f>
        <v/>
      </c>
      <c r="B525" s="10" t="str">
        <f ca="1">IFERROR(RANK(order!B525,order!B$3:B$554,0),"")</f>
        <v/>
      </c>
      <c r="C525" s="10" t="str">
        <f ca="1">IFERROR(RANK(order!C525,order!C$3:C$554,0),"")</f>
        <v/>
      </c>
      <c r="D525" s="4" t="str">
        <f ca="1">IFERROR(RANK(order!D525,order!D$3:D$554,0),"")</f>
        <v/>
      </c>
      <c r="E525" s="4" t="str">
        <f ca="1">IFERROR(RANK(order!E525,order!E$3:E$554,0),"")</f>
        <v/>
      </c>
      <c r="F525" s="4" t="str">
        <f ca="1">IFERROR(RANK(order!F525,order!F$3:F$554,0),"")</f>
        <v/>
      </c>
      <c r="G525" s="10" t="str">
        <f ca="1">IFERROR(RANK(order!G525,order!G$3:G$554,0),"")</f>
        <v/>
      </c>
      <c r="H525" s="10" t="str">
        <f ca="1">IFERROR(RANK(order!H525,order!H$3:H$554,0),"")</f>
        <v/>
      </c>
      <c r="I525" s="10" t="str">
        <f ca="1">IFERROR(RANK(order!I525,order!I$3:I$554,0),"")</f>
        <v/>
      </c>
      <c r="J525" s="4" t="str">
        <f ca="1">IFERROR(RANK(order!J525,order!J$3:J$554,0),"")</f>
        <v/>
      </c>
      <c r="K525" s="4" t="str">
        <f ca="1">IFERROR(RANK(order!K525,order!K$3:K$554,0),"")</f>
        <v/>
      </c>
      <c r="L525" s="4" t="str">
        <f ca="1">IFERROR(RANK(order!L525,order!L$3:L$554,0),"")</f>
        <v/>
      </c>
      <c r="M525" s="10" t="str">
        <f ca="1">IFERROR(RANK(order!M525,order!M$3:M$554,0),"")</f>
        <v/>
      </c>
      <c r="N525" s="10" t="str">
        <f ca="1">IFERROR(RANK(order!N525,order!N$3:N$554,0),"")</f>
        <v/>
      </c>
      <c r="O525" s="10" t="str">
        <f ca="1">IFERROR(RANK(order!O525,order!O$3:O$554,0),"")</f>
        <v/>
      </c>
      <c r="P525" s="4" t="str">
        <f ca="1">IFERROR(RANK(order!P525,order!P$3:P$554,0),"")</f>
        <v/>
      </c>
      <c r="Q525" s="4" t="str">
        <f ca="1">IFERROR(RANK(order!Q525,order!Q$3:Q$554,0),"")</f>
        <v/>
      </c>
      <c r="R525" s="4" t="str">
        <f ca="1">IFERROR(RANK(order!R525,order!R$3:R$554,0),"")</f>
        <v/>
      </c>
      <c r="S525" s="10" t="str">
        <f ca="1">IFERROR(RANK(order!S525,order!S$3:S$554,0),"")</f>
        <v/>
      </c>
      <c r="T525" s="10" t="str">
        <f ca="1">IFERROR(RANK(order!T525,order!T$3:T$554,0),"")</f>
        <v/>
      </c>
      <c r="U525" s="10" t="str">
        <f ca="1">IFERROR(RANK(order!U525,order!U$3:U$554,0),"")</f>
        <v/>
      </c>
      <c r="V525" s="4" t="str">
        <f ca="1">IFERROR(RANK(order!V525,order!V$3:V$554,0),"")</f>
        <v/>
      </c>
      <c r="W525" s="4" t="str">
        <f ca="1">IFERROR(RANK(order!W525,order!W$3:W$554,0),"")</f>
        <v/>
      </c>
      <c r="X525" s="4" t="str">
        <f ca="1">IFERROR(RANK(order!X525,order!X$3:X$554,0),"")</f>
        <v/>
      </c>
      <c r="Y525" s="10" t="str">
        <f ca="1">IFERROR(RANK(order!Y525,order!Y$3:Y$554,0),"")</f>
        <v/>
      </c>
      <c r="Z525" s="10" t="str">
        <f ca="1">IFERROR(RANK(order!Z525,order!Z$3:Z$554,0),"")</f>
        <v/>
      </c>
      <c r="AA525" s="10" t="str">
        <f ca="1">IFERROR(RANK(order!AA525,order!AA$3:AA$554,0),"")</f>
        <v/>
      </c>
      <c r="AB525" s="4" t="str">
        <f ca="1">IFERROR(RANK(order!AB525,order!AB$3:AB$554,0),"")</f>
        <v/>
      </c>
      <c r="AC525" s="4" t="str">
        <f ca="1">IFERROR(RANK(order!AC525,order!AC$3:AC$554,0),"")</f>
        <v/>
      </c>
      <c r="AD525" s="4" t="str">
        <f ca="1">IFERROR(RANK(order!AD525,order!AD$3:AD$554,0),"")</f>
        <v/>
      </c>
      <c r="AE525" s="10" t="str">
        <f ca="1">IFERROR(RANK(order!AE525,order!AE$3:AE$554,0),"")</f>
        <v/>
      </c>
      <c r="AF525" s="10" t="str">
        <f ca="1">IFERROR(RANK(order!AF525,order!AF$3:AF$554,0),"")</f>
        <v/>
      </c>
      <c r="AG525" s="10" t="str">
        <f ca="1">IFERROR(RANK(order!AG525,order!AG$3:AG$554,0),"")</f>
        <v/>
      </c>
      <c r="AH525" s="4" t="str">
        <f ca="1">IFERROR(RANK(order!AH525,order!AH$3:AH$554,0),"")</f>
        <v/>
      </c>
      <c r="AI525" s="4" t="str">
        <f ca="1">IFERROR(RANK(order!AI525,order!AI$3:AI$554,0),"")</f>
        <v/>
      </c>
      <c r="AJ525" s="4" t="str">
        <f ca="1">IFERROR(RANK(order!AJ525,order!AJ$3:AJ$554,0),"")</f>
        <v/>
      </c>
      <c r="AK525" s="10" t="str">
        <f ca="1">IFERROR(RANK(order!AK525,order!AK$3:AK$554,0),"")</f>
        <v/>
      </c>
      <c r="AL525" s="10" t="str">
        <f ca="1">IFERROR(RANK(order!AL525,order!AL$3:AL$554,0),"")</f>
        <v/>
      </c>
      <c r="AM525" s="10" t="str">
        <f ca="1">IFERROR(RANK(order!AM525,order!AM$3:AM$554,0),"")</f>
        <v/>
      </c>
      <c r="AN525" s="4" t="str">
        <f ca="1">IFERROR(RANK(order!AN525,order!AN$3:AN$554,0),"")</f>
        <v/>
      </c>
      <c r="AO525" s="4" t="str">
        <f ca="1">IFERROR(RANK(order!AO525,order!AO$3:AO$554,0),"")</f>
        <v/>
      </c>
      <c r="AP525" s="4" t="str">
        <f ca="1">IFERROR(RANK(order!AP525,order!AP$3:AP$554,0),"")</f>
        <v/>
      </c>
      <c r="AQ525" s="10" t="str">
        <f ca="1">IFERROR(RANK(order!AQ525,order!AQ$3:AQ$554,0),"")</f>
        <v/>
      </c>
      <c r="AR525" s="10" t="str">
        <f ca="1">IFERROR(RANK(order!AR525,order!AR$3:AR$554,0),"")</f>
        <v/>
      </c>
      <c r="AS525" s="10" t="str">
        <f ca="1">IFERROR(RANK(order!AS525,order!AS$3:AS$554,0),"")</f>
        <v/>
      </c>
      <c r="AT525" s="4" t="str">
        <f ca="1">IFERROR(RANK(order!AT525,order!AT$3:AT$554,0),"")</f>
        <v/>
      </c>
      <c r="AU525" s="4" t="str">
        <f ca="1">IFERROR(RANK(order!AU525,order!AU$3:AU$554,0),"")</f>
        <v/>
      </c>
      <c r="AV525" s="4" t="str">
        <f ca="1">IFERROR(RANK(order!AV525,order!AV$3:AV$554,0),"")</f>
        <v/>
      </c>
      <c r="AW525" s="10" t="str">
        <f ca="1">IFERROR(RANK(order!AW525,order!AW$3:AW$554,0),"")</f>
        <v/>
      </c>
      <c r="AX525" s="10" t="str">
        <f ca="1">IFERROR(RANK(order!AX525,order!AX$3:AX$554,0),"")</f>
        <v/>
      </c>
      <c r="AY525" s="10" t="str">
        <f ca="1">IFERROR(RANK(order!AY525,order!AY$3:AY$554,0),"")</f>
        <v/>
      </c>
      <c r="AZ525" s="4" t="str">
        <f ca="1">IFERROR(RANK(order!AZ525,order!AZ$3:AZ$554,0),"")</f>
        <v/>
      </c>
      <c r="BA525" s="4" t="str">
        <f ca="1">IFERROR(RANK(order!BA525,order!BA$3:BA$554,0),"")</f>
        <v/>
      </c>
      <c r="BB525" s="4" t="str">
        <f ca="1">IFERROR(RANK(order!BB525,order!BB$3:BB$554,0),"")</f>
        <v/>
      </c>
      <c r="BC525" s="10" t="str">
        <f ca="1">IFERROR(RANK(order!BC525,order!BC$3:BC$554,0),"")</f>
        <v/>
      </c>
      <c r="BD525" s="10" t="str">
        <f ca="1">IFERROR(RANK(order!BD525,order!BD$3:BD$554,0),"")</f>
        <v/>
      </c>
      <c r="BE525" s="10" t="str">
        <f ca="1">IFERROR(RANK(order!BE525,order!BE$3:BE$554,0),"")</f>
        <v/>
      </c>
      <c r="BF525" s="4" t="str">
        <f ca="1">IFERROR(RANK(order!BF525,order!BF$3:BF$554,0),"")</f>
        <v/>
      </c>
      <c r="BG525" s="4" t="str">
        <f ca="1">IFERROR(RANK(order!BG525,order!BG$3:BG$554,0),"")</f>
        <v/>
      </c>
      <c r="BH525" s="4" t="str">
        <f ca="1">IFERROR(RANK(order!BH525,order!BH$3:BH$554,0),"")</f>
        <v/>
      </c>
      <c r="BI525" s="10" t="str">
        <f ca="1">IFERROR(RANK(order!BI525,order!BI$3:BI$554,0),"")</f>
        <v/>
      </c>
      <c r="BJ525" s="10" t="str">
        <f ca="1">IFERROR(RANK(order!BJ525,order!BJ$3:BJ$554,0),"")</f>
        <v/>
      </c>
      <c r="BK525" s="10" t="str">
        <f ca="1">IFERROR(RANK(order!BK525,order!BK$3:BK$554,0),"")</f>
        <v/>
      </c>
      <c r="BL525" s="4" t="str">
        <f ca="1">IFERROR(RANK(order!BL525,order!BL$3:BL$554,0),"")</f>
        <v/>
      </c>
      <c r="BM525" s="4" t="str">
        <f ca="1">IFERROR(RANK(order!BM525,order!BM$3:BM$554,0),"")</f>
        <v/>
      </c>
      <c r="BN525" s="4" t="str">
        <f ca="1">IFERROR(RANK(order!BN525,order!BN$3:BN$554,0),"")</f>
        <v/>
      </c>
      <c r="BO525" s="10" t="str">
        <f ca="1">IFERROR(RANK(order!BO525,order!BO$3:BO$554,0),"")</f>
        <v/>
      </c>
      <c r="BP525" s="10" t="str">
        <f ca="1">IFERROR(RANK(order!BP525,order!BP$3:BP$554,0),"")</f>
        <v/>
      </c>
      <c r="BQ525" s="10" t="str">
        <f ca="1">IFERROR(RANK(order!BQ525,order!BQ$3:BQ$554,0),"")</f>
        <v/>
      </c>
      <c r="BR525" s="4" t="str">
        <f ca="1">IFERROR(RANK(order!BR525,order!BR$3:BR$554,0),"")</f>
        <v/>
      </c>
      <c r="BS525" s="4" t="str">
        <f ca="1">IFERROR(RANK(order!BS525,order!BS$3:BS$554,0),"")</f>
        <v/>
      </c>
      <c r="BT525" s="4" t="str">
        <f ca="1">IFERROR(RANK(order!BT525,order!BT$3:BT$554,0),"")</f>
        <v/>
      </c>
      <c r="BU525" s="95">
        <f t="shared" si="703"/>
        <v>523</v>
      </c>
      <c r="BV525" s="35" t="str">
        <f t="shared" si="704"/>
        <v>E1</v>
      </c>
      <c r="BW525" s="55">
        <f t="shared" ca="1" si="627"/>
        <v>0</v>
      </c>
      <c r="BX525" s="56" t="str">
        <f t="shared" ca="1" si="628"/>
        <v/>
      </c>
      <c r="BY525" s="56" t="str">
        <f t="shared" ca="1" si="629"/>
        <v/>
      </c>
      <c r="BZ525" s="57" t="str">
        <f t="shared" ca="1" si="630"/>
        <v/>
      </c>
      <c r="CA525" s="57" t="str">
        <f t="shared" ca="1" si="631"/>
        <v/>
      </c>
      <c r="CB525" s="58" t="str">
        <f t="shared" ca="1" si="632"/>
        <v/>
      </c>
      <c r="CC525" s="57" t="str">
        <f t="shared" ca="1" si="633"/>
        <v/>
      </c>
      <c r="CD525" s="57" t="str">
        <f t="shared" ca="1" si="634"/>
        <v/>
      </c>
      <c r="CE525" s="58" t="str">
        <f t="shared" ca="1" si="635"/>
        <v/>
      </c>
      <c r="CF525" s="59" t="str">
        <f t="shared" ca="1" si="636"/>
        <v/>
      </c>
      <c r="CG525" s="57" t="str">
        <f t="shared" ca="1" si="637"/>
        <v/>
      </c>
      <c r="CH525" s="57" t="str">
        <f t="shared" ca="1" si="638"/>
        <v/>
      </c>
      <c r="CI525" s="57" t="str">
        <f t="shared" ca="1" si="639"/>
        <v/>
      </c>
      <c r="CJ525" s="57" t="str">
        <f t="shared" ca="1" si="640"/>
        <v/>
      </c>
      <c r="CK525" s="57" t="str">
        <f t="shared" ca="1" si="641"/>
        <v/>
      </c>
      <c r="CL525" s="57" t="str">
        <f t="shared" ca="1" si="642"/>
        <v/>
      </c>
      <c r="CM525" s="57" t="str">
        <f t="shared" ca="1" si="643"/>
        <v/>
      </c>
      <c r="CN525" s="57" t="str">
        <f t="shared" ca="1" si="644"/>
        <v/>
      </c>
      <c r="CO525" s="57" t="str">
        <f t="shared" ca="1" si="645"/>
        <v/>
      </c>
      <c r="CP525" s="57" t="str">
        <f t="shared" ca="1" si="646"/>
        <v/>
      </c>
      <c r="CQ525" s="57" t="str">
        <f t="shared" ca="1" si="647"/>
        <v/>
      </c>
      <c r="CR525" s="57" t="str">
        <f t="shared" ca="1" si="648"/>
        <v/>
      </c>
      <c r="CS525" s="60" t="str">
        <f t="shared" ca="1" si="649"/>
        <v/>
      </c>
      <c r="CT525" s="60" t="str">
        <f t="shared" ca="1" si="650"/>
        <v/>
      </c>
      <c r="CU525" s="60" t="str">
        <f t="shared" ca="1" si="651"/>
        <v/>
      </c>
      <c r="CV525" s="60" t="str">
        <f t="shared" ca="1" si="652"/>
        <v/>
      </c>
      <c r="CW525" s="60" t="str">
        <f t="shared" ca="1" si="653"/>
        <v/>
      </c>
      <c r="CX525" s="60" t="str">
        <f t="shared" ca="1" si="654"/>
        <v/>
      </c>
      <c r="CY525" s="60" t="str">
        <f t="shared" ca="1" si="655"/>
        <v/>
      </c>
      <c r="CZ525" s="60" t="str">
        <f t="shared" ca="1" si="656"/>
        <v/>
      </c>
      <c r="DA525" s="65" t="str">
        <f t="shared" ca="1" si="657"/>
        <v/>
      </c>
      <c r="DB525" s="65" t="str">
        <f t="shared" ca="1" si="658"/>
        <v/>
      </c>
      <c r="DC525" s="65" t="str">
        <f t="shared" ca="1" si="659"/>
        <v/>
      </c>
      <c r="DD525" s="65" t="str">
        <f t="shared" ca="1" si="660"/>
        <v/>
      </c>
      <c r="DE525" s="65" t="str">
        <f t="shared" ca="1" si="661"/>
        <v/>
      </c>
      <c r="DF525" s="66" t="str">
        <f t="shared" ca="1" si="662"/>
        <v/>
      </c>
      <c r="DG525" s="66" t="str">
        <f t="shared" ca="1" si="663"/>
        <v/>
      </c>
      <c r="DH525" s="66" t="str">
        <f t="shared" ca="1" si="664"/>
        <v/>
      </c>
      <c r="DI525" s="66" t="str">
        <f t="shared" ca="1" si="665"/>
        <v/>
      </c>
      <c r="DJ525" s="66" t="str">
        <f t="shared" ca="1" si="666"/>
        <v/>
      </c>
      <c r="DK525" s="65" t="str">
        <f t="shared" ca="1" si="667"/>
        <v/>
      </c>
      <c r="DL525" s="65" t="str">
        <f t="shared" ca="1" si="668"/>
        <v/>
      </c>
      <c r="DM525" s="65" t="str">
        <f t="shared" ca="1" si="669"/>
        <v/>
      </c>
      <c r="DN525" s="65" t="str">
        <f t="shared" ca="1" si="670"/>
        <v/>
      </c>
      <c r="DO525" s="65" t="str">
        <f t="shared" ca="1" si="671"/>
        <v/>
      </c>
      <c r="DP525" s="65" t="str">
        <f t="shared" ca="1" si="672"/>
        <v/>
      </c>
      <c r="DQ525" s="65" t="str">
        <f t="shared" ca="1" si="673"/>
        <v/>
      </c>
      <c r="DR525" s="69" t="str">
        <f t="shared" ca="1" si="674"/>
        <v/>
      </c>
      <c r="DS525" s="69" t="str">
        <f t="shared" ca="1" si="675"/>
        <v/>
      </c>
      <c r="DT525" s="69" t="str">
        <f t="shared" ca="1" si="676"/>
        <v/>
      </c>
      <c r="DU525" s="69" t="str">
        <f t="shared" ca="1" si="677"/>
        <v/>
      </c>
      <c r="DV525" s="69" t="str">
        <f t="shared" ca="1" si="678"/>
        <v/>
      </c>
      <c r="DW525" s="69" t="str">
        <f t="shared" ca="1" si="679"/>
        <v/>
      </c>
      <c r="DX525" s="69" t="str">
        <f t="shared" ca="1" si="680"/>
        <v/>
      </c>
      <c r="DY525" s="69" t="str">
        <f t="shared" ca="1" si="681"/>
        <v/>
      </c>
      <c r="DZ525" s="72" t="str">
        <f t="shared" ca="1" si="682"/>
        <v/>
      </c>
      <c r="EA525" s="72" t="str">
        <f t="shared" ca="1" si="683"/>
        <v/>
      </c>
      <c r="EB525" s="72" t="str">
        <f t="shared" ca="1" si="684"/>
        <v/>
      </c>
      <c r="EC525" s="65" t="str">
        <f t="shared" ca="1" si="685"/>
        <v/>
      </c>
      <c r="ED525" s="65" t="str">
        <f t="shared" ca="1" si="686"/>
        <v/>
      </c>
      <c r="EE525" s="65" t="str">
        <f t="shared" ca="1" si="687"/>
        <v/>
      </c>
      <c r="EF525" s="65" t="str">
        <f t="shared" ca="1" si="688"/>
        <v/>
      </c>
      <c r="EG525" s="65" t="str">
        <f t="shared" ca="1" si="689"/>
        <v/>
      </c>
      <c r="EH525" s="65" t="str">
        <f t="shared" ca="1" si="690"/>
        <v/>
      </c>
      <c r="EI525" s="429" t="str">
        <f t="shared" ca="1" si="691"/>
        <v>No</v>
      </c>
      <c r="EJ525" s="428" t="str">
        <f t="shared" ca="1" si="692"/>
        <v/>
      </c>
      <c r="EK525" s="428" t="str">
        <f t="shared" ca="1" si="693"/>
        <v/>
      </c>
      <c r="EL525" s="65" t="str">
        <f t="shared" ca="1" si="694"/>
        <v/>
      </c>
      <c r="EM525" s="65" t="str">
        <f t="shared" ca="1" si="695"/>
        <v/>
      </c>
      <c r="EN525" s="65" t="str">
        <f t="shared" ca="1" si="696"/>
        <v/>
      </c>
      <c r="EO525" s="433" t="str">
        <f t="shared" ca="1" si="697"/>
        <v/>
      </c>
      <c r="EP525" s="433" t="str">
        <f t="shared" ca="1" si="698"/>
        <v/>
      </c>
      <c r="EQ525" s="433" t="str">
        <f t="shared" ca="1" si="699"/>
        <v/>
      </c>
      <c r="ER525" s="433" t="str">
        <f t="shared" ca="1" si="700"/>
        <v/>
      </c>
      <c r="ES525" s="433" t="str">
        <f t="shared" ca="1" si="701"/>
        <v/>
      </c>
      <c r="ET525" s="433" t="str">
        <f t="shared" ca="1" si="702"/>
        <v/>
      </c>
      <c r="EU525" s="433" t="str">
        <f ca="1">IF(OR(CO525="",CQ525=""),"",Discipline!$P$3*CO525+Discipline!$X$3*CQ525)</f>
        <v/>
      </c>
      <c r="EV525" s="433" t="str">
        <f ca="1">IF(OR(CP525="",CR525=""),"",Discipline!$P$3*CP525+Discipline!$X$3*CR525)</f>
        <v/>
      </c>
    </row>
    <row r="526" spans="1:152" x14ac:dyDescent="0.25">
      <c r="A526" s="10" t="str">
        <f ca="1">IFERROR(RANK(order!A526,order!A$3:A$554,0),"")</f>
        <v/>
      </c>
      <c r="B526" s="10" t="str">
        <f ca="1">IFERROR(RANK(order!B526,order!B$3:B$554,0),"")</f>
        <v/>
      </c>
      <c r="C526" s="10" t="str">
        <f ca="1">IFERROR(RANK(order!C526,order!C$3:C$554,0),"")</f>
        <v/>
      </c>
      <c r="D526" s="4" t="str">
        <f ca="1">IFERROR(RANK(order!D526,order!D$3:D$554,0),"")</f>
        <v/>
      </c>
      <c r="E526" s="4" t="str">
        <f ca="1">IFERROR(RANK(order!E526,order!E$3:E$554,0),"")</f>
        <v/>
      </c>
      <c r="F526" s="4" t="str">
        <f ca="1">IFERROR(RANK(order!F526,order!F$3:F$554,0),"")</f>
        <v/>
      </c>
      <c r="G526" s="10" t="str">
        <f ca="1">IFERROR(RANK(order!G526,order!G$3:G$554,0),"")</f>
        <v/>
      </c>
      <c r="H526" s="10" t="str">
        <f ca="1">IFERROR(RANK(order!H526,order!H$3:H$554,0),"")</f>
        <v/>
      </c>
      <c r="I526" s="10" t="str">
        <f ca="1">IFERROR(RANK(order!I526,order!I$3:I$554,0),"")</f>
        <v/>
      </c>
      <c r="J526" s="4" t="str">
        <f ca="1">IFERROR(RANK(order!J526,order!J$3:J$554,0),"")</f>
        <v/>
      </c>
      <c r="K526" s="4" t="str">
        <f ca="1">IFERROR(RANK(order!K526,order!K$3:K$554,0),"")</f>
        <v/>
      </c>
      <c r="L526" s="4" t="str">
        <f ca="1">IFERROR(RANK(order!L526,order!L$3:L$554,0),"")</f>
        <v/>
      </c>
      <c r="M526" s="10" t="str">
        <f ca="1">IFERROR(RANK(order!M526,order!M$3:M$554,0),"")</f>
        <v/>
      </c>
      <c r="N526" s="10" t="str">
        <f ca="1">IFERROR(RANK(order!N526,order!N$3:N$554,0),"")</f>
        <v/>
      </c>
      <c r="O526" s="10" t="str">
        <f ca="1">IFERROR(RANK(order!O526,order!O$3:O$554,0),"")</f>
        <v/>
      </c>
      <c r="P526" s="4" t="str">
        <f ca="1">IFERROR(RANK(order!P526,order!P$3:P$554,0),"")</f>
        <v/>
      </c>
      <c r="Q526" s="4" t="str">
        <f ca="1">IFERROR(RANK(order!Q526,order!Q$3:Q$554,0),"")</f>
        <v/>
      </c>
      <c r="R526" s="4" t="str">
        <f ca="1">IFERROR(RANK(order!R526,order!R$3:R$554,0),"")</f>
        <v/>
      </c>
      <c r="S526" s="10" t="str">
        <f ca="1">IFERROR(RANK(order!S526,order!S$3:S$554,0),"")</f>
        <v/>
      </c>
      <c r="T526" s="10" t="str">
        <f ca="1">IFERROR(RANK(order!T526,order!T$3:T$554,0),"")</f>
        <v/>
      </c>
      <c r="U526" s="10" t="str">
        <f ca="1">IFERROR(RANK(order!U526,order!U$3:U$554,0),"")</f>
        <v/>
      </c>
      <c r="V526" s="4" t="str">
        <f ca="1">IFERROR(RANK(order!V526,order!V$3:V$554,0),"")</f>
        <v/>
      </c>
      <c r="W526" s="4" t="str">
        <f ca="1">IFERROR(RANK(order!W526,order!W$3:W$554,0),"")</f>
        <v/>
      </c>
      <c r="X526" s="4" t="str">
        <f ca="1">IFERROR(RANK(order!X526,order!X$3:X$554,0),"")</f>
        <v/>
      </c>
      <c r="Y526" s="10" t="str">
        <f ca="1">IFERROR(RANK(order!Y526,order!Y$3:Y$554,0),"")</f>
        <v/>
      </c>
      <c r="Z526" s="10" t="str">
        <f ca="1">IFERROR(RANK(order!Z526,order!Z$3:Z$554,0),"")</f>
        <v/>
      </c>
      <c r="AA526" s="10" t="str">
        <f ca="1">IFERROR(RANK(order!AA526,order!AA$3:AA$554,0),"")</f>
        <v/>
      </c>
      <c r="AB526" s="4" t="str">
        <f ca="1">IFERROR(RANK(order!AB526,order!AB$3:AB$554,0),"")</f>
        <v/>
      </c>
      <c r="AC526" s="4" t="str">
        <f ca="1">IFERROR(RANK(order!AC526,order!AC$3:AC$554,0),"")</f>
        <v/>
      </c>
      <c r="AD526" s="4" t="str">
        <f ca="1">IFERROR(RANK(order!AD526,order!AD$3:AD$554,0),"")</f>
        <v/>
      </c>
      <c r="AE526" s="10" t="str">
        <f ca="1">IFERROR(RANK(order!AE526,order!AE$3:AE$554,0),"")</f>
        <v/>
      </c>
      <c r="AF526" s="10" t="str">
        <f ca="1">IFERROR(RANK(order!AF526,order!AF$3:AF$554,0),"")</f>
        <v/>
      </c>
      <c r="AG526" s="10" t="str">
        <f ca="1">IFERROR(RANK(order!AG526,order!AG$3:AG$554,0),"")</f>
        <v/>
      </c>
      <c r="AH526" s="4" t="str">
        <f ca="1">IFERROR(RANK(order!AH526,order!AH$3:AH$554,0),"")</f>
        <v/>
      </c>
      <c r="AI526" s="4" t="str">
        <f ca="1">IFERROR(RANK(order!AI526,order!AI$3:AI$554,0),"")</f>
        <v/>
      </c>
      <c r="AJ526" s="4" t="str">
        <f ca="1">IFERROR(RANK(order!AJ526,order!AJ$3:AJ$554,0),"")</f>
        <v/>
      </c>
      <c r="AK526" s="10" t="str">
        <f ca="1">IFERROR(RANK(order!AK526,order!AK$3:AK$554,0),"")</f>
        <v/>
      </c>
      <c r="AL526" s="10" t="str">
        <f ca="1">IFERROR(RANK(order!AL526,order!AL$3:AL$554,0),"")</f>
        <v/>
      </c>
      <c r="AM526" s="10" t="str">
        <f ca="1">IFERROR(RANK(order!AM526,order!AM$3:AM$554,0),"")</f>
        <v/>
      </c>
      <c r="AN526" s="4" t="str">
        <f ca="1">IFERROR(RANK(order!AN526,order!AN$3:AN$554,0),"")</f>
        <v/>
      </c>
      <c r="AO526" s="4" t="str">
        <f ca="1">IFERROR(RANK(order!AO526,order!AO$3:AO$554,0),"")</f>
        <v/>
      </c>
      <c r="AP526" s="4" t="str">
        <f ca="1">IFERROR(RANK(order!AP526,order!AP$3:AP$554,0),"")</f>
        <v/>
      </c>
      <c r="AQ526" s="10" t="str">
        <f ca="1">IFERROR(RANK(order!AQ526,order!AQ$3:AQ$554,0),"")</f>
        <v/>
      </c>
      <c r="AR526" s="10" t="str">
        <f ca="1">IFERROR(RANK(order!AR526,order!AR$3:AR$554,0),"")</f>
        <v/>
      </c>
      <c r="AS526" s="10" t="str">
        <f ca="1">IFERROR(RANK(order!AS526,order!AS$3:AS$554,0),"")</f>
        <v/>
      </c>
      <c r="AT526" s="4" t="str">
        <f ca="1">IFERROR(RANK(order!AT526,order!AT$3:AT$554,0),"")</f>
        <v/>
      </c>
      <c r="AU526" s="4" t="str">
        <f ca="1">IFERROR(RANK(order!AU526,order!AU$3:AU$554,0),"")</f>
        <v/>
      </c>
      <c r="AV526" s="4" t="str">
        <f ca="1">IFERROR(RANK(order!AV526,order!AV$3:AV$554,0),"")</f>
        <v/>
      </c>
      <c r="AW526" s="10" t="str">
        <f ca="1">IFERROR(RANK(order!AW526,order!AW$3:AW$554,0),"")</f>
        <v/>
      </c>
      <c r="AX526" s="10" t="str">
        <f ca="1">IFERROR(RANK(order!AX526,order!AX$3:AX$554,0),"")</f>
        <v/>
      </c>
      <c r="AY526" s="10" t="str">
        <f ca="1">IFERROR(RANK(order!AY526,order!AY$3:AY$554,0),"")</f>
        <v/>
      </c>
      <c r="AZ526" s="4" t="str">
        <f ca="1">IFERROR(RANK(order!AZ526,order!AZ$3:AZ$554,0),"")</f>
        <v/>
      </c>
      <c r="BA526" s="4" t="str">
        <f ca="1">IFERROR(RANK(order!BA526,order!BA$3:BA$554,0),"")</f>
        <v/>
      </c>
      <c r="BB526" s="4" t="str">
        <f ca="1">IFERROR(RANK(order!BB526,order!BB$3:BB$554,0),"")</f>
        <v/>
      </c>
      <c r="BC526" s="10" t="str">
        <f ca="1">IFERROR(RANK(order!BC526,order!BC$3:BC$554,0),"")</f>
        <v/>
      </c>
      <c r="BD526" s="10" t="str">
        <f ca="1">IFERROR(RANK(order!BD526,order!BD$3:BD$554,0),"")</f>
        <v/>
      </c>
      <c r="BE526" s="10" t="str">
        <f ca="1">IFERROR(RANK(order!BE526,order!BE$3:BE$554,0),"")</f>
        <v/>
      </c>
      <c r="BF526" s="4" t="str">
        <f ca="1">IFERROR(RANK(order!BF526,order!BF$3:BF$554,0),"")</f>
        <v/>
      </c>
      <c r="BG526" s="4" t="str">
        <f ca="1">IFERROR(RANK(order!BG526,order!BG$3:BG$554,0),"")</f>
        <v/>
      </c>
      <c r="BH526" s="4" t="str">
        <f ca="1">IFERROR(RANK(order!BH526,order!BH$3:BH$554,0),"")</f>
        <v/>
      </c>
      <c r="BI526" s="10" t="str">
        <f ca="1">IFERROR(RANK(order!BI526,order!BI$3:BI$554,0),"")</f>
        <v/>
      </c>
      <c r="BJ526" s="10" t="str">
        <f ca="1">IFERROR(RANK(order!BJ526,order!BJ$3:BJ$554,0),"")</f>
        <v/>
      </c>
      <c r="BK526" s="10" t="str">
        <f ca="1">IFERROR(RANK(order!BK526,order!BK$3:BK$554,0),"")</f>
        <v/>
      </c>
      <c r="BL526" s="4" t="str">
        <f ca="1">IFERROR(RANK(order!BL526,order!BL$3:BL$554,0),"")</f>
        <v/>
      </c>
      <c r="BM526" s="4" t="str">
        <f ca="1">IFERROR(RANK(order!BM526,order!BM$3:BM$554,0),"")</f>
        <v/>
      </c>
      <c r="BN526" s="4" t="str">
        <f ca="1">IFERROR(RANK(order!BN526,order!BN$3:BN$554,0),"")</f>
        <v/>
      </c>
      <c r="BO526" s="10" t="str">
        <f ca="1">IFERROR(RANK(order!BO526,order!BO$3:BO$554,0),"")</f>
        <v/>
      </c>
      <c r="BP526" s="10" t="str">
        <f ca="1">IFERROR(RANK(order!BP526,order!BP$3:BP$554,0),"")</f>
        <v/>
      </c>
      <c r="BQ526" s="10" t="str">
        <f ca="1">IFERROR(RANK(order!BQ526,order!BQ$3:BQ$554,0),"")</f>
        <v/>
      </c>
      <c r="BR526" s="4" t="str">
        <f ca="1">IFERROR(RANK(order!BR526,order!BR$3:BR$554,0),"")</f>
        <v/>
      </c>
      <c r="BS526" s="4" t="str">
        <f ca="1">IFERROR(RANK(order!BS526,order!BS$3:BS$554,0),"")</f>
        <v/>
      </c>
      <c r="BT526" s="4" t="str">
        <f ca="1">IFERROR(RANK(order!BT526,order!BT$3:BT$554,0),"")</f>
        <v/>
      </c>
      <c r="BU526" s="95">
        <f t="shared" si="703"/>
        <v>524</v>
      </c>
      <c r="BV526" s="35" t="str">
        <f t="shared" si="704"/>
        <v>E1</v>
      </c>
      <c r="BW526" s="55">
        <f t="shared" ca="1" si="627"/>
        <v>0</v>
      </c>
      <c r="BX526" s="56" t="str">
        <f t="shared" ca="1" si="628"/>
        <v/>
      </c>
      <c r="BY526" s="56" t="str">
        <f t="shared" ca="1" si="629"/>
        <v/>
      </c>
      <c r="BZ526" s="57" t="str">
        <f t="shared" ca="1" si="630"/>
        <v/>
      </c>
      <c r="CA526" s="57" t="str">
        <f t="shared" ca="1" si="631"/>
        <v/>
      </c>
      <c r="CB526" s="58" t="str">
        <f t="shared" ca="1" si="632"/>
        <v/>
      </c>
      <c r="CC526" s="57" t="str">
        <f t="shared" ca="1" si="633"/>
        <v/>
      </c>
      <c r="CD526" s="57" t="str">
        <f t="shared" ca="1" si="634"/>
        <v/>
      </c>
      <c r="CE526" s="58" t="str">
        <f t="shared" ca="1" si="635"/>
        <v/>
      </c>
      <c r="CF526" s="59" t="str">
        <f t="shared" ca="1" si="636"/>
        <v/>
      </c>
      <c r="CG526" s="57" t="str">
        <f t="shared" ca="1" si="637"/>
        <v/>
      </c>
      <c r="CH526" s="57" t="str">
        <f t="shared" ca="1" si="638"/>
        <v/>
      </c>
      <c r="CI526" s="57" t="str">
        <f t="shared" ca="1" si="639"/>
        <v/>
      </c>
      <c r="CJ526" s="57" t="str">
        <f t="shared" ca="1" si="640"/>
        <v/>
      </c>
      <c r="CK526" s="57" t="str">
        <f t="shared" ca="1" si="641"/>
        <v/>
      </c>
      <c r="CL526" s="57" t="str">
        <f t="shared" ca="1" si="642"/>
        <v/>
      </c>
      <c r="CM526" s="57" t="str">
        <f t="shared" ca="1" si="643"/>
        <v/>
      </c>
      <c r="CN526" s="57" t="str">
        <f t="shared" ca="1" si="644"/>
        <v/>
      </c>
      <c r="CO526" s="57" t="str">
        <f t="shared" ca="1" si="645"/>
        <v/>
      </c>
      <c r="CP526" s="57" t="str">
        <f t="shared" ca="1" si="646"/>
        <v/>
      </c>
      <c r="CQ526" s="57" t="str">
        <f t="shared" ca="1" si="647"/>
        <v/>
      </c>
      <c r="CR526" s="57" t="str">
        <f t="shared" ca="1" si="648"/>
        <v/>
      </c>
      <c r="CS526" s="60" t="str">
        <f t="shared" ca="1" si="649"/>
        <v/>
      </c>
      <c r="CT526" s="60" t="str">
        <f t="shared" ca="1" si="650"/>
        <v/>
      </c>
      <c r="CU526" s="60" t="str">
        <f t="shared" ca="1" si="651"/>
        <v/>
      </c>
      <c r="CV526" s="60" t="str">
        <f t="shared" ca="1" si="652"/>
        <v/>
      </c>
      <c r="CW526" s="60" t="str">
        <f t="shared" ca="1" si="653"/>
        <v/>
      </c>
      <c r="CX526" s="60" t="str">
        <f t="shared" ca="1" si="654"/>
        <v/>
      </c>
      <c r="CY526" s="60" t="str">
        <f t="shared" ca="1" si="655"/>
        <v/>
      </c>
      <c r="CZ526" s="60" t="str">
        <f t="shared" ca="1" si="656"/>
        <v/>
      </c>
      <c r="DA526" s="65" t="str">
        <f t="shared" ca="1" si="657"/>
        <v/>
      </c>
      <c r="DB526" s="65" t="str">
        <f t="shared" ca="1" si="658"/>
        <v/>
      </c>
      <c r="DC526" s="65" t="str">
        <f t="shared" ca="1" si="659"/>
        <v/>
      </c>
      <c r="DD526" s="65" t="str">
        <f t="shared" ca="1" si="660"/>
        <v/>
      </c>
      <c r="DE526" s="65" t="str">
        <f t="shared" ca="1" si="661"/>
        <v/>
      </c>
      <c r="DF526" s="66" t="str">
        <f t="shared" ca="1" si="662"/>
        <v/>
      </c>
      <c r="DG526" s="66" t="str">
        <f t="shared" ca="1" si="663"/>
        <v/>
      </c>
      <c r="DH526" s="66" t="str">
        <f t="shared" ca="1" si="664"/>
        <v/>
      </c>
      <c r="DI526" s="66" t="str">
        <f t="shared" ca="1" si="665"/>
        <v/>
      </c>
      <c r="DJ526" s="66" t="str">
        <f t="shared" ca="1" si="666"/>
        <v/>
      </c>
      <c r="DK526" s="65" t="str">
        <f t="shared" ca="1" si="667"/>
        <v/>
      </c>
      <c r="DL526" s="65" t="str">
        <f t="shared" ca="1" si="668"/>
        <v/>
      </c>
      <c r="DM526" s="65" t="str">
        <f t="shared" ca="1" si="669"/>
        <v/>
      </c>
      <c r="DN526" s="65" t="str">
        <f t="shared" ca="1" si="670"/>
        <v/>
      </c>
      <c r="DO526" s="65" t="str">
        <f t="shared" ca="1" si="671"/>
        <v/>
      </c>
      <c r="DP526" s="65" t="str">
        <f t="shared" ca="1" si="672"/>
        <v/>
      </c>
      <c r="DQ526" s="65" t="str">
        <f t="shared" ca="1" si="673"/>
        <v/>
      </c>
      <c r="DR526" s="69" t="str">
        <f t="shared" ca="1" si="674"/>
        <v/>
      </c>
      <c r="DS526" s="69" t="str">
        <f t="shared" ca="1" si="675"/>
        <v/>
      </c>
      <c r="DT526" s="69" t="str">
        <f t="shared" ca="1" si="676"/>
        <v/>
      </c>
      <c r="DU526" s="69" t="str">
        <f t="shared" ca="1" si="677"/>
        <v/>
      </c>
      <c r="DV526" s="69" t="str">
        <f t="shared" ca="1" si="678"/>
        <v/>
      </c>
      <c r="DW526" s="69" t="str">
        <f t="shared" ca="1" si="679"/>
        <v/>
      </c>
      <c r="DX526" s="69" t="str">
        <f t="shared" ca="1" si="680"/>
        <v/>
      </c>
      <c r="DY526" s="69" t="str">
        <f t="shared" ca="1" si="681"/>
        <v/>
      </c>
      <c r="DZ526" s="72" t="str">
        <f t="shared" ca="1" si="682"/>
        <v/>
      </c>
      <c r="EA526" s="72" t="str">
        <f t="shared" ca="1" si="683"/>
        <v/>
      </c>
      <c r="EB526" s="72" t="str">
        <f t="shared" ca="1" si="684"/>
        <v/>
      </c>
      <c r="EC526" s="65" t="str">
        <f t="shared" ca="1" si="685"/>
        <v/>
      </c>
      <c r="ED526" s="65" t="str">
        <f t="shared" ca="1" si="686"/>
        <v/>
      </c>
      <c r="EE526" s="65" t="str">
        <f t="shared" ca="1" si="687"/>
        <v/>
      </c>
      <c r="EF526" s="65" t="str">
        <f t="shared" ca="1" si="688"/>
        <v/>
      </c>
      <c r="EG526" s="65" t="str">
        <f t="shared" ca="1" si="689"/>
        <v/>
      </c>
      <c r="EH526" s="65" t="str">
        <f t="shared" ca="1" si="690"/>
        <v/>
      </c>
      <c r="EI526" s="429" t="str">
        <f t="shared" ca="1" si="691"/>
        <v>No</v>
      </c>
      <c r="EJ526" s="428" t="str">
        <f t="shared" ca="1" si="692"/>
        <v/>
      </c>
      <c r="EK526" s="428" t="str">
        <f t="shared" ca="1" si="693"/>
        <v/>
      </c>
      <c r="EL526" s="65" t="str">
        <f t="shared" ca="1" si="694"/>
        <v/>
      </c>
      <c r="EM526" s="65" t="str">
        <f t="shared" ca="1" si="695"/>
        <v/>
      </c>
      <c r="EN526" s="65" t="str">
        <f t="shared" ca="1" si="696"/>
        <v/>
      </c>
      <c r="EO526" s="433" t="str">
        <f t="shared" ca="1" si="697"/>
        <v/>
      </c>
      <c r="EP526" s="433" t="str">
        <f t="shared" ca="1" si="698"/>
        <v/>
      </c>
      <c r="EQ526" s="433" t="str">
        <f t="shared" ca="1" si="699"/>
        <v/>
      </c>
      <c r="ER526" s="433" t="str">
        <f t="shared" ca="1" si="700"/>
        <v/>
      </c>
      <c r="ES526" s="433" t="str">
        <f t="shared" ca="1" si="701"/>
        <v/>
      </c>
      <c r="ET526" s="433" t="str">
        <f t="shared" ca="1" si="702"/>
        <v/>
      </c>
      <c r="EU526" s="433" t="str">
        <f ca="1">IF(OR(CO526="",CQ526=""),"",Discipline!$P$3*CO526+Discipline!$X$3*CQ526)</f>
        <v/>
      </c>
      <c r="EV526" s="433" t="str">
        <f ca="1">IF(OR(CP526="",CR526=""),"",Discipline!$P$3*CP526+Discipline!$X$3*CR526)</f>
        <v/>
      </c>
    </row>
    <row r="527" spans="1:152" x14ac:dyDescent="0.25">
      <c r="A527" s="10" t="str">
        <f ca="1">IFERROR(RANK(order!A527,order!A$3:A$554,0),"")</f>
        <v/>
      </c>
      <c r="B527" s="10" t="str">
        <f ca="1">IFERROR(RANK(order!B527,order!B$3:B$554,0),"")</f>
        <v/>
      </c>
      <c r="C527" s="10" t="str">
        <f ca="1">IFERROR(RANK(order!C527,order!C$3:C$554,0),"")</f>
        <v/>
      </c>
      <c r="D527" s="4" t="str">
        <f ca="1">IFERROR(RANK(order!D527,order!D$3:D$554,0),"")</f>
        <v/>
      </c>
      <c r="E527" s="4" t="str">
        <f ca="1">IFERROR(RANK(order!E527,order!E$3:E$554,0),"")</f>
        <v/>
      </c>
      <c r="F527" s="4" t="str">
        <f ca="1">IFERROR(RANK(order!F527,order!F$3:F$554,0),"")</f>
        <v/>
      </c>
      <c r="G527" s="10" t="str">
        <f ca="1">IFERROR(RANK(order!G527,order!G$3:G$554,0),"")</f>
        <v/>
      </c>
      <c r="H527" s="10" t="str">
        <f ca="1">IFERROR(RANK(order!H527,order!H$3:H$554,0),"")</f>
        <v/>
      </c>
      <c r="I527" s="10" t="str">
        <f ca="1">IFERROR(RANK(order!I527,order!I$3:I$554,0),"")</f>
        <v/>
      </c>
      <c r="J527" s="4" t="str">
        <f ca="1">IFERROR(RANK(order!J527,order!J$3:J$554,0),"")</f>
        <v/>
      </c>
      <c r="K527" s="4" t="str">
        <f ca="1">IFERROR(RANK(order!K527,order!K$3:K$554,0),"")</f>
        <v/>
      </c>
      <c r="L527" s="4" t="str">
        <f ca="1">IFERROR(RANK(order!L527,order!L$3:L$554,0),"")</f>
        <v/>
      </c>
      <c r="M527" s="10" t="str">
        <f ca="1">IFERROR(RANK(order!M527,order!M$3:M$554,0),"")</f>
        <v/>
      </c>
      <c r="N527" s="10" t="str">
        <f ca="1">IFERROR(RANK(order!N527,order!N$3:N$554,0),"")</f>
        <v/>
      </c>
      <c r="O527" s="10" t="str">
        <f ca="1">IFERROR(RANK(order!O527,order!O$3:O$554,0),"")</f>
        <v/>
      </c>
      <c r="P527" s="4" t="str">
        <f ca="1">IFERROR(RANK(order!P527,order!P$3:P$554,0),"")</f>
        <v/>
      </c>
      <c r="Q527" s="4" t="str">
        <f ca="1">IFERROR(RANK(order!Q527,order!Q$3:Q$554,0),"")</f>
        <v/>
      </c>
      <c r="R527" s="4" t="str">
        <f ca="1">IFERROR(RANK(order!R527,order!R$3:R$554,0),"")</f>
        <v/>
      </c>
      <c r="S527" s="10" t="str">
        <f ca="1">IFERROR(RANK(order!S527,order!S$3:S$554,0),"")</f>
        <v/>
      </c>
      <c r="T527" s="10" t="str">
        <f ca="1">IFERROR(RANK(order!T527,order!T$3:T$554,0),"")</f>
        <v/>
      </c>
      <c r="U527" s="10" t="str">
        <f ca="1">IFERROR(RANK(order!U527,order!U$3:U$554,0),"")</f>
        <v/>
      </c>
      <c r="V527" s="4" t="str">
        <f ca="1">IFERROR(RANK(order!V527,order!V$3:V$554,0),"")</f>
        <v/>
      </c>
      <c r="W527" s="4" t="str">
        <f ca="1">IFERROR(RANK(order!W527,order!W$3:W$554,0),"")</f>
        <v/>
      </c>
      <c r="X527" s="4" t="str">
        <f ca="1">IFERROR(RANK(order!X527,order!X$3:X$554,0),"")</f>
        <v/>
      </c>
      <c r="Y527" s="10" t="str">
        <f ca="1">IFERROR(RANK(order!Y527,order!Y$3:Y$554,0),"")</f>
        <v/>
      </c>
      <c r="Z527" s="10" t="str">
        <f ca="1">IFERROR(RANK(order!Z527,order!Z$3:Z$554,0),"")</f>
        <v/>
      </c>
      <c r="AA527" s="10" t="str">
        <f ca="1">IFERROR(RANK(order!AA527,order!AA$3:AA$554,0),"")</f>
        <v/>
      </c>
      <c r="AB527" s="4" t="str">
        <f ca="1">IFERROR(RANK(order!AB527,order!AB$3:AB$554,0),"")</f>
        <v/>
      </c>
      <c r="AC527" s="4" t="str">
        <f ca="1">IFERROR(RANK(order!AC527,order!AC$3:AC$554,0),"")</f>
        <v/>
      </c>
      <c r="AD527" s="4" t="str">
        <f ca="1">IFERROR(RANK(order!AD527,order!AD$3:AD$554,0),"")</f>
        <v/>
      </c>
      <c r="AE527" s="10" t="str">
        <f ca="1">IFERROR(RANK(order!AE527,order!AE$3:AE$554,0),"")</f>
        <v/>
      </c>
      <c r="AF527" s="10" t="str">
        <f ca="1">IFERROR(RANK(order!AF527,order!AF$3:AF$554,0),"")</f>
        <v/>
      </c>
      <c r="AG527" s="10" t="str">
        <f ca="1">IFERROR(RANK(order!AG527,order!AG$3:AG$554,0),"")</f>
        <v/>
      </c>
      <c r="AH527" s="4" t="str">
        <f ca="1">IFERROR(RANK(order!AH527,order!AH$3:AH$554,0),"")</f>
        <v/>
      </c>
      <c r="AI527" s="4" t="str">
        <f ca="1">IFERROR(RANK(order!AI527,order!AI$3:AI$554,0),"")</f>
        <v/>
      </c>
      <c r="AJ527" s="4" t="str">
        <f ca="1">IFERROR(RANK(order!AJ527,order!AJ$3:AJ$554,0),"")</f>
        <v/>
      </c>
      <c r="AK527" s="10" t="str">
        <f ca="1">IFERROR(RANK(order!AK527,order!AK$3:AK$554,0),"")</f>
        <v/>
      </c>
      <c r="AL527" s="10" t="str">
        <f ca="1">IFERROR(RANK(order!AL527,order!AL$3:AL$554,0),"")</f>
        <v/>
      </c>
      <c r="AM527" s="10" t="str">
        <f ca="1">IFERROR(RANK(order!AM527,order!AM$3:AM$554,0),"")</f>
        <v/>
      </c>
      <c r="AN527" s="4" t="str">
        <f ca="1">IFERROR(RANK(order!AN527,order!AN$3:AN$554,0),"")</f>
        <v/>
      </c>
      <c r="AO527" s="4" t="str">
        <f ca="1">IFERROR(RANK(order!AO527,order!AO$3:AO$554,0),"")</f>
        <v/>
      </c>
      <c r="AP527" s="4" t="str">
        <f ca="1">IFERROR(RANK(order!AP527,order!AP$3:AP$554,0),"")</f>
        <v/>
      </c>
      <c r="AQ527" s="10" t="str">
        <f ca="1">IFERROR(RANK(order!AQ527,order!AQ$3:AQ$554,0),"")</f>
        <v/>
      </c>
      <c r="AR527" s="10" t="str">
        <f ca="1">IFERROR(RANK(order!AR527,order!AR$3:AR$554,0),"")</f>
        <v/>
      </c>
      <c r="AS527" s="10" t="str">
        <f ca="1">IFERROR(RANK(order!AS527,order!AS$3:AS$554,0),"")</f>
        <v/>
      </c>
      <c r="AT527" s="4" t="str">
        <f ca="1">IFERROR(RANK(order!AT527,order!AT$3:AT$554,0),"")</f>
        <v/>
      </c>
      <c r="AU527" s="4" t="str">
        <f ca="1">IFERROR(RANK(order!AU527,order!AU$3:AU$554,0),"")</f>
        <v/>
      </c>
      <c r="AV527" s="4" t="str">
        <f ca="1">IFERROR(RANK(order!AV527,order!AV$3:AV$554,0),"")</f>
        <v/>
      </c>
      <c r="AW527" s="10" t="str">
        <f ca="1">IFERROR(RANK(order!AW527,order!AW$3:AW$554,0),"")</f>
        <v/>
      </c>
      <c r="AX527" s="10" t="str">
        <f ca="1">IFERROR(RANK(order!AX527,order!AX$3:AX$554,0),"")</f>
        <v/>
      </c>
      <c r="AY527" s="10" t="str">
        <f ca="1">IFERROR(RANK(order!AY527,order!AY$3:AY$554,0),"")</f>
        <v/>
      </c>
      <c r="AZ527" s="4" t="str">
        <f ca="1">IFERROR(RANK(order!AZ527,order!AZ$3:AZ$554,0),"")</f>
        <v/>
      </c>
      <c r="BA527" s="4" t="str">
        <f ca="1">IFERROR(RANK(order!BA527,order!BA$3:BA$554,0),"")</f>
        <v/>
      </c>
      <c r="BB527" s="4" t="str">
        <f ca="1">IFERROR(RANK(order!BB527,order!BB$3:BB$554,0),"")</f>
        <v/>
      </c>
      <c r="BC527" s="10" t="str">
        <f ca="1">IFERROR(RANK(order!BC527,order!BC$3:BC$554,0),"")</f>
        <v/>
      </c>
      <c r="BD527" s="10" t="str">
        <f ca="1">IFERROR(RANK(order!BD527,order!BD$3:BD$554,0),"")</f>
        <v/>
      </c>
      <c r="BE527" s="10" t="str">
        <f ca="1">IFERROR(RANK(order!BE527,order!BE$3:BE$554,0),"")</f>
        <v/>
      </c>
      <c r="BF527" s="4" t="str">
        <f ca="1">IFERROR(RANK(order!BF527,order!BF$3:BF$554,0),"")</f>
        <v/>
      </c>
      <c r="BG527" s="4" t="str">
        <f ca="1">IFERROR(RANK(order!BG527,order!BG$3:BG$554,0),"")</f>
        <v/>
      </c>
      <c r="BH527" s="4" t="str">
        <f ca="1">IFERROR(RANK(order!BH527,order!BH$3:BH$554,0),"")</f>
        <v/>
      </c>
      <c r="BI527" s="10" t="str">
        <f ca="1">IFERROR(RANK(order!BI527,order!BI$3:BI$554,0),"")</f>
        <v/>
      </c>
      <c r="BJ527" s="10" t="str">
        <f ca="1">IFERROR(RANK(order!BJ527,order!BJ$3:BJ$554,0),"")</f>
        <v/>
      </c>
      <c r="BK527" s="10" t="str">
        <f ca="1">IFERROR(RANK(order!BK527,order!BK$3:BK$554,0),"")</f>
        <v/>
      </c>
      <c r="BL527" s="4" t="str">
        <f ca="1">IFERROR(RANK(order!BL527,order!BL$3:BL$554,0),"")</f>
        <v/>
      </c>
      <c r="BM527" s="4" t="str">
        <f ca="1">IFERROR(RANK(order!BM527,order!BM$3:BM$554,0),"")</f>
        <v/>
      </c>
      <c r="BN527" s="4" t="str">
        <f ca="1">IFERROR(RANK(order!BN527,order!BN$3:BN$554,0),"")</f>
        <v/>
      </c>
      <c r="BO527" s="10" t="str">
        <f ca="1">IFERROR(RANK(order!BO527,order!BO$3:BO$554,0),"")</f>
        <v/>
      </c>
      <c r="BP527" s="10" t="str">
        <f ca="1">IFERROR(RANK(order!BP527,order!BP$3:BP$554,0),"")</f>
        <v/>
      </c>
      <c r="BQ527" s="10" t="str">
        <f ca="1">IFERROR(RANK(order!BQ527,order!BQ$3:BQ$554,0),"")</f>
        <v/>
      </c>
      <c r="BR527" s="4" t="str">
        <f ca="1">IFERROR(RANK(order!BR527,order!BR$3:BR$554,0),"")</f>
        <v/>
      </c>
      <c r="BS527" s="4" t="str">
        <f ca="1">IFERROR(RANK(order!BS527,order!BS$3:BS$554,0),"")</f>
        <v/>
      </c>
      <c r="BT527" s="4" t="str">
        <f ca="1">IFERROR(RANK(order!BT527,order!BT$3:BT$554,0),"")</f>
        <v/>
      </c>
      <c r="BU527" s="95">
        <f t="shared" si="703"/>
        <v>525</v>
      </c>
      <c r="BV527" s="35" t="str">
        <f t="shared" si="704"/>
        <v>E1</v>
      </c>
      <c r="BW527" s="55">
        <f t="shared" ca="1" si="627"/>
        <v>0</v>
      </c>
      <c r="BX527" s="56" t="str">
        <f t="shared" ca="1" si="628"/>
        <v/>
      </c>
      <c r="BY527" s="56" t="str">
        <f t="shared" ca="1" si="629"/>
        <v/>
      </c>
      <c r="BZ527" s="57" t="str">
        <f t="shared" ca="1" si="630"/>
        <v/>
      </c>
      <c r="CA527" s="57" t="str">
        <f t="shared" ca="1" si="631"/>
        <v/>
      </c>
      <c r="CB527" s="58" t="str">
        <f t="shared" ca="1" si="632"/>
        <v/>
      </c>
      <c r="CC527" s="57" t="str">
        <f t="shared" ca="1" si="633"/>
        <v/>
      </c>
      <c r="CD527" s="57" t="str">
        <f t="shared" ca="1" si="634"/>
        <v/>
      </c>
      <c r="CE527" s="58" t="str">
        <f t="shared" ca="1" si="635"/>
        <v/>
      </c>
      <c r="CF527" s="59" t="str">
        <f t="shared" ca="1" si="636"/>
        <v/>
      </c>
      <c r="CG527" s="57" t="str">
        <f t="shared" ca="1" si="637"/>
        <v/>
      </c>
      <c r="CH527" s="57" t="str">
        <f t="shared" ca="1" si="638"/>
        <v/>
      </c>
      <c r="CI527" s="57" t="str">
        <f t="shared" ca="1" si="639"/>
        <v/>
      </c>
      <c r="CJ527" s="57" t="str">
        <f t="shared" ca="1" si="640"/>
        <v/>
      </c>
      <c r="CK527" s="57" t="str">
        <f t="shared" ca="1" si="641"/>
        <v/>
      </c>
      <c r="CL527" s="57" t="str">
        <f t="shared" ca="1" si="642"/>
        <v/>
      </c>
      <c r="CM527" s="57" t="str">
        <f t="shared" ca="1" si="643"/>
        <v/>
      </c>
      <c r="CN527" s="57" t="str">
        <f t="shared" ca="1" si="644"/>
        <v/>
      </c>
      <c r="CO527" s="57" t="str">
        <f t="shared" ca="1" si="645"/>
        <v/>
      </c>
      <c r="CP527" s="57" t="str">
        <f t="shared" ca="1" si="646"/>
        <v/>
      </c>
      <c r="CQ527" s="57" t="str">
        <f t="shared" ca="1" si="647"/>
        <v/>
      </c>
      <c r="CR527" s="57" t="str">
        <f t="shared" ca="1" si="648"/>
        <v/>
      </c>
      <c r="CS527" s="60" t="str">
        <f t="shared" ca="1" si="649"/>
        <v/>
      </c>
      <c r="CT527" s="60" t="str">
        <f t="shared" ca="1" si="650"/>
        <v/>
      </c>
      <c r="CU527" s="60" t="str">
        <f t="shared" ca="1" si="651"/>
        <v/>
      </c>
      <c r="CV527" s="60" t="str">
        <f t="shared" ca="1" si="652"/>
        <v/>
      </c>
      <c r="CW527" s="60" t="str">
        <f t="shared" ca="1" si="653"/>
        <v/>
      </c>
      <c r="CX527" s="60" t="str">
        <f t="shared" ca="1" si="654"/>
        <v/>
      </c>
      <c r="CY527" s="60" t="str">
        <f t="shared" ca="1" si="655"/>
        <v/>
      </c>
      <c r="CZ527" s="60" t="str">
        <f t="shared" ca="1" si="656"/>
        <v/>
      </c>
      <c r="DA527" s="65" t="str">
        <f t="shared" ca="1" si="657"/>
        <v/>
      </c>
      <c r="DB527" s="65" t="str">
        <f t="shared" ca="1" si="658"/>
        <v/>
      </c>
      <c r="DC527" s="65" t="str">
        <f t="shared" ca="1" si="659"/>
        <v/>
      </c>
      <c r="DD527" s="65" t="str">
        <f t="shared" ca="1" si="660"/>
        <v/>
      </c>
      <c r="DE527" s="65" t="str">
        <f t="shared" ca="1" si="661"/>
        <v/>
      </c>
      <c r="DF527" s="66" t="str">
        <f t="shared" ca="1" si="662"/>
        <v/>
      </c>
      <c r="DG527" s="66" t="str">
        <f t="shared" ca="1" si="663"/>
        <v/>
      </c>
      <c r="DH527" s="66" t="str">
        <f t="shared" ca="1" si="664"/>
        <v/>
      </c>
      <c r="DI527" s="66" t="str">
        <f t="shared" ca="1" si="665"/>
        <v/>
      </c>
      <c r="DJ527" s="66" t="str">
        <f t="shared" ca="1" si="666"/>
        <v/>
      </c>
      <c r="DK527" s="65" t="str">
        <f t="shared" ca="1" si="667"/>
        <v/>
      </c>
      <c r="DL527" s="65" t="str">
        <f t="shared" ca="1" si="668"/>
        <v/>
      </c>
      <c r="DM527" s="65" t="str">
        <f t="shared" ca="1" si="669"/>
        <v/>
      </c>
      <c r="DN527" s="65" t="str">
        <f t="shared" ca="1" si="670"/>
        <v/>
      </c>
      <c r="DO527" s="65" t="str">
        <f t="shared" ca="1" si="671"/>
        <v/>
      </c>
      <c r="DP527" s="65" t="str">
        <f t="shared" ca="1" si="672"/>
        <v/>
      </c>
      <c r="DQ527" s="65" t="str">
        <f t="shared" ca="1" si="673"/>
        <v/>
      </c>
      <c r="DR527" s="69" t="str">
        <f t="shared" ca="1" si="674"/>
        <v/>
      </c>
      <c r="DS527" s="69" t="str">
        <f t="shared" ca="1" si="675"/>
        <v/>
      </c>
      <c r="DT527" s="69" t="str">
        <f t="shared" ca="1" si="676"/>
        <v/>
      </c>
      <c r="DU527" s="69" t="str">
        <f t="shared" ca="1" si="677"/>
        <v/>
      </c>
      <c r="DV527" s="69" t="str">
        <f t="shared" ca="1" si="678"/>
        <v/>
      </c>
      <c r="DW527" s="69" t="str">
        <f t="shared" ca="1" si="679"/>
        <v/>
      </c>
      <c r="DX527" s="69" t="str">
        <f t="shared" ca="1" si="680"/>
        <v/>
      </c>
      <c r="DY527" s="69" t="str">
        <f t="shared" ca="1" si="681"/>
        <v/>
      </c>
      <c r="DZ527" s="72" t="str">
        <f t="shared" ca="1" si="682"/>
        <v/>
      </c>
      <c r="EA527" s="72" t="str">
        <f t="shared" ca="1" si="683"/>
        <v/>
      </c>
      <c r="EB527" s="72" t="str">
        <f t="shared" ca="1" si="684"/>
        <v/>
      </c>
      <c r="EC527" s="65" t="str">
        <f t="shared" ca="1" si="685"/>
        <v/>
      </c>
      <c r="ED527" s="65" t="str">
        <f t="shared" ca="1" si="686"/>
        <v/>
      </c>
      <c r="EE527" s="65" t="str">
        <f t="shared" ca="1" si="687"/>
        <v/>
      </c>
      <c r="EF527" s="65" t="str">
        <f t="shared" ca="1" si="688"/>
        <v/>
      </c>
      <c r="EG527" s="65" t="str">
        <f t="shared" ca="1" si="689"/>
        <v/>
      </c>
      <c r="EH527" s="65" t="str">
        <f t="shared" ca="1" si="690"/>
        <v/>
      </c>
      <c r="EI527" s="429" t="str">
        <f t="shared" ca="1" si="691"/>
        <v>No</v>
      </c>
      <c r="EJ527" s="428" t="str">
        <f t="shared" ca="1" si="692"/>
        <v/>
      </c>
      <c r="EK527" s="428" t="str">
        <f t="shared" ca="1" si="693"/>
        <v/>
      </c>
      <c r="EL527" s="65" t="str">
        <f t="shared" ca="1" si="694"/>
        <v/>
      </c>
      <c r="EM527" s="65" t="str">
        <f t="shared" ca="1" si="695"/>
        <v/>
      </c>
      <c r="EN527" s="65" t="str">
        <f t="shared" ca="1" si="696"/>
        <v/>
      </c>
      <c r="EO527" s="433" t="str">
        <f t="shared" ca="1" si="697"/>
        <v/>
      </c>
      <c r="EP527" s="433" t="str">
        <f t="shared" ca="1" si="698"/>
        <v/>
      </c>
      <c r="EQ527" s="433" t="str">
        <f t="shared" ca="1" si="699"/>
        <v/>
      </c>
      <c r="ER527" s="433" t="str">
        <f t="shared" ca="1" si="700"/>
        <v/>
      </c>
      <c r="ES527" s="433" t="str">
        <f t="shared" ca="1" si="701"/>
        <v/>
      </c>
      <c r="ET527" s="433" t="str">
        <f t="shared" ca="1" si="702"/>
        <v/>
      </c>
      <c r="EU527" s="433" t="str">
        <f ca="1">IF(OR(CO527="",CQ527=""),"",Discipline!$P$3*CO527+Discipline!$X$3*CQ527)</f>
        <v/>
      </c>
      <c r="EV527" s="433" t="str">
        <f ca="1">IF(OR(CP527="",CR527=""),"",Discipline!$P$3*CP527+Discipline!$X$3*CR527)</f>
        <v/>
      </c>
    </row>
    <row r="528" spans="1:152" x14ac:dyDescent="0.25">
      <c r="A528" s="10" t="str">
        <f ca="1">IFERROR(RANK(order!A528,order!A$3:A$554,0),"")</f>
        <v/>
      </c>
      <c r="B528" s="10" t="str">
        <f ca="1">IFERROR(RANK(order!B528,order!B$3:B$554,0),"")</f>
        <v/>
      </c>
      <c r="C528" s="10" t="str">
        <f ca="1">IFERROR(RANK(order!C528,order!C$3:C$554,0),"")</f>
        <v/>
      </c>
      <c r="D528" s="4" t="str">
        <f ca="1">IFERROR(RANK(order!D528,order!D$3:D$554,0),"")</f>
        <v/>
      </c>
      <c r="E528" s="4" t="str">
        <f ca="1">IFERROR(RANK(order!E528,order!E$3:E$554,0),"")</f>
        <v/>
      </c>
      <c r="F528" s="4" t="str">
        <f ca="1">IFERROR(RANK(order!F528,order!F$3:F$554,0),"")</f>
        <v/>
      </c>
      <c r="G528" s="10" t="str">
        <f ca="1">IFERROR(RANK(order!G528,order!G$3:G$554,0),"")</f>
        <v/>
      </c>
      <c r="H528" s="10" t="str">
        <f ca="1">IFERROR(RANK(order!H528,order!H$3:H$554,0),"")</f>
        <v/>
      </c>
      <c r="I528" s="10" t="str">
        <f ca="1">IFERROR(RANK(order!I528,order!I$3:I$554,0),"")</f>
        <v/>
      </c>
      <c r="J528" s="4" t="str">
        <f ca="1">IFERROR(RANK(order!J528,order!J$3:J$554,0),"")</f>
        <v/>
      </c>
      <c r="K528" s="4" t="str">
        <f ca="1">IFERROR(RANK(order!K528,order!K$3:K$554,0),"")</f>
        <v/>
      </c>
      <c r="L528" s="4" t="str">
        <f ca="1">IFERROR(RANK(order!L528,order!L$3:L$554,0),"")</f>
        <v/>
      </c>
      <c r="M528" s="10" t="str">
        <f ca="1">IFERROR(RANK(order!M528,order!M$3:M$554,0),"")</f>
        <v/>
      </c>
      <c r="N528" s="10" t="str">
        <f ca="1">IFERROR(RANK(order!N528,order!N$3:N$554,0),"")</f>
        <v/>
      </c>
      <c r="O528" s="10" t="str">
        <f ca="1">IFERROR(RANK(order!O528,order!O$3:O$554,0),"")</f>
        <v/>
      </c>
      <c r="P528" s="4" t="str">
        <f ca="1">IFERROR(RANK(order!P528,order!P$3:P$554,0),"")</f>
        <v/>
      </c>
      <c r="Q528" s="4" t="str">
        <f ca="1">IFERROR(RANK(order!Q528,order!Q$3:Q$554,0),"")</f>
        <v/>
      </c>
      <c r="R528" s="4" t="str">
        <f ca="1">IFERROR(RANK(order!R528,order!R$3:R$554,0),"")</f>
        <v/>
      </c>
      <c r="S528" s="10" t="str">
        <f ca="1">IFERROR(RANK(order!S528,order!S$3:S$554,0),"")</f>
        <v/>
      </c>
      <c r="T528" s="10" t="str">
        <f ca="1">IFERROR(RANK(order!T528,order!T$3:T$554,0),"")</f>
        <v/>
      </c>
      <c r="U528" s="10" t="str">
        <f ca="1">IFERROR(RANK(order!U528,order!U$3:U$554,0),"")</f>
        <v/>
      </c>
      <c r="V528" s="4" t="str">
        <f ca="1">IFERROR(RANK(order!V528,order!V$3:V$554,0),"")</f>
        <v/>
      </c>
      <c r="W528" s="4" t="str">
        <f ca="1">IFERROR(RANK(order!W528,order!W$3:W$554,0),"")</f>
        <v/>
      </c>
      <c r="X528" s="4" t="str">
        <f ca="1">IFERROR(RANK(order!X528,order!X$3:X$554,0),"")</f>
        <v/>
      </c>
      <c r="Y528" s="10" t="str">
        <f ca="1">IFERROR(RANK(order!Y528,order!Y$3:Y$554,0),"")</f>
        <v/>
      </c>
      <c r="Z528" s="10" t="str">
        <f ca="1">IFERROR(RANK(order!Z528,order!Z$3:Z$554,0),"")</f>
        <v/>
      </c>
      <c r="AA528" s="10" t="str">
        <f ca="1">IFERROR(RANK(order!AA528,order!AA$3:AA$554,0),"")</f>
        <v/>
      </c>
      <c r="AB528" s="4" t="str">
        <f ca="1">IFERROR(RANK(order!AB528,order!AB$3:AB$554,0),"")</f>
        <v/>
      </c>
      <c r="AC528" s="4" t="str">
        <f ca="1">IFERROR(RANK(order!AC528,order!AC$3:AC$554,0),"")</f>
        <v/>
      </c>
      <c r="AD528" s="4" t="str">
        <f ca="1">IFERROR(RANK(order!AD528,order!AD$3:AD$554,0),"")</f>
        <v/>
      </c>
      <c r="AE528" s="10" t="str">
        <f ca="1">IFERROR(RANK(order!AE528,order!AE$3:AE$554,0),"")</f>
        <v/>
      </c>
      <c r="AF528" s="10" t="str">
        <f ca="1">IFERROR(RANK(order!AF528,order!AF$3:AF$554,0),"")</f>
        <v/>
      </c>
      <c r="AG528" s="10" t="str">
        <f ca="1">IFERROR(RANK(order!AG528,order!AG$3:AG$554,0),"")</f>
        <v/>
      </c>
      <c r="AH528" s="4" t="str">
        <f ca="1">IFERROR(RANK(order!AH528,order!AH$3:AH$554,0),"")</f>
        <v/>
      </c>
      <c r="AI528" s="4" t="str">
        <f ca="1">IFERROR(RANK(order!AI528,order!AI$3:AI$554,0),"")</f>
        <v/>
      </c>
      <c r="AJ528" s="4" t="str">
        <f ca="1">IFERROR(RANK(order!AJ528,order!AJ$3:AJ$554,0),"")</f>
        <v/>
      </c>
      <c r="AK528" s="10" t="str">
        <f ca="1">IFERROR(RANK(order!AK528,order!AK$3:AK$554,0),"")</f>
        <v/>
      </c>
      <c r="AL528" s="10" t="str">
        <f ca="1">IFERROR(RANK(order!AL528,order!AL$3:AL$554,0),"")</f>
        <v/>
      </c>
      <c r="AM528" s="10" t="str">
        <f ca="1">IFERROR(RANK(order!AM528,order!AM$3:AM$554,0),"")</f>
        <v/>
      </c>
      <c r="AN528" s="4" t="str">
        <f ca="1">IFERROR(RANK(order!AN528,order!AN$3:AN$554,0),"")</f>
        <v/>
      </c>
      <c r="AO528" s="4" t="str">
        <f ca="1">IFERROR(RANK(order!AO528,order!AO$3:AO$554,0),"")</f>
        <v/>
      </c>
      <c r="AP528" s="4" t="str">
        <f ca="1">IFERROR(RANK(order!AP528,order!AP$3:AP$554,0),"")</f>
        <v/>
      </c>
      <c r="AQ528" s="10" t="str">
        <f ca="1">IFERROR(RANK(order!AQ528,order!AQ$3:AQ$554,0),"")</f>
        <v/>
      </c>
      <c r="AR528" s="10" t="str">
        <f ca="1">IFERROR(RANK(order!AR528,order!AR$3:AR$554,0),"")</f>
        <v/>
      </c>
      <c r="AS528" s="10" t="str">
        <f ca="1">IFERROR(RANK(order!AS528,order!AS$3:AS$554,0),"")</f>
        <v/>
      </c>
      <c r="AT528" s="4" t="str">
        <f ca="1">IFERROR(RANK(order!AT528,order!AT$3:AT$554,0),"")</f>
        <v/>
      </c>
      <c r="AU528" s="4" t="str">
        <f ca="1">IFERROR(RANK(order!AU528,order!AU$3:AU$554,0),"")</f>
        <v/>
      </c>
      <c r="AV528" s="4" t="str">
        <f ca="1">IFERROR(RANK(order!AV528,order!AV$3:AV$554,0),"")</f>
        <v/>
      </c>
      <c r="AW528" s="10" t="str">
        <f ca="1">IFERROR(RANK(order!AW528,order!AW$3:AW$554,0),"")</f>
        <v/>
      </c>
      <c r="AX528" s="10" t="str">
        <f ca="1">IFERROR(RANK(order!AX528,order!AX$3:AX$554,0),"")</f>
        <v/>
      </c>
      <c r="AY528" s="10" t="str">
        <f ca="1">IFERROR(RANK(order!AY528,order!AY$3:AY$554,0),"")</f>
        <v/>
      </c>
      <c r="AZ528" s="4" t="str">
        <f ca="1">IFERROR(RANK(order!AZ528,order!AZ$3:AZ$554,0),"")</f>
        <v/>
      </c>
      <c r="BA528" s="4" t="str">
        <f ca="1">IFERROR(RANK(order!BA528,order!BA$3:BA$554,0),"")</f>
        <v/>
      </c>
      <c r="BB528" s="4" t="str">
        <f ca="1">IFERROR(RANK(order!BB528,order!BB$3:BB$554,0),"")</f>
        <v/>
      </c>
      <c r="BC528" s="10" t="str">
        <f ca="1">IFERROR(RANK(order!BC528,order!BC$3:BC$554,0),"")</f>
        <v/>
      </c>
      <c r="BD528" s="10" t="str">
        <f ca="1">IFERROR(RANK(order!BD528,order!BD$3:BD$554,0),"")</f>
        <v/>
      </c>
      <c r="BE528" s="10" t="str">
        <f ca="1">IFERROR(RANK(order!BE528,order!BE$3:BE$554,0),"")</f>
        <v/>
      </c>
      <c r="BF528" s="4" t="str">
        <f ca="1">IFERROR(RANK(order!BF528,order!BF$3:BF$554,0),"")</f>
        <v/>
      </c>
      <c r="BG528" s="4" t="str">
        <f ca="1">IFERROR(RANK(order!BG528,order!BG$3:BG$554,0),"")</f>
        <v/>
      </c>
      <c r="BH528" s="4" t="str">
        <f ca="1">IFERROR(RANK(order!BH528,order!BH$3:BH$554,0),"")</f>
        <v/>
      </c>
      <c r="BI528" s="10" t="str">
        <f ca="1">IFERROR(RANK(order!BI528,order!BI$3:BI$554,0),"")</f>
        <v/>
      </c>
      <c r="BJ528" s="10" t="str">
        <f ca="1">IFERROR(RANK(order!BJ528,order!BJ$3:BJ$554,0),"")</f>
        <v/>
      </c>
      <c r="BK528" s="10" t="str">
        <f ca="1">IFERROR(RANK(order!BK528,order!BK$3:BK$554,0),"")</f>
        <v/>
      </c>
      <c r="BL528" s="4" t="str">
        <f ca="1">IFERROR(RANK(order!BL528,order!BL$3:BL$554,0),"")</f>
        <v/>
      </c>
      <c r="BM528" s="4" t="str">
        <f ca="1">IFERROR(RANK(order!BM528,order!BM$3:BM$554,0),"")</f>
        <v/>
      </c>
      <c r="BN528" s="4" t="str">
        <f ca="1">IFERROR(RANK(order!BN528,order!BN$3:BN$554,0),"")</f>
        <v/>
      </c>
      <c r="BO528" s="10" t="str">
        <f ca="1">IFERROR(RANK(order!BO528,order!BO$3:BO$554,0),"")</f>
        <v/>
      </c>
      <c r="BP528" s="10" t="str">
        <f ca="1">IFERROR(RANK(order!BP528,order!BP$3:BP$554,0),"")</f>
        <v/>
      </c>
      <c r="BQ528" s="10" t="str">
        <f ca="1">IFERROR(RANK(order!BQ528,order!BQ$3:BQ$554,0),"")</f>
        <v/>
      </c>
      <c r="BR528" s="4" t="str">
        <f ca="1">IFERROR(RANK(order!BR528,order!BR$3:BR$554,0),"")</f>
        <v/>
      </c>
      <c r="BS528" s="4" t="str">
        <f ca="1">IFERROR(RANK(order!BS528,order!BS$3:BS$554,0),"")</f>
        <v/>
      </c>
      <c r="BT528" s="4" t="str">
        <f ca="1">IFERROR(RANK(order!BT528,order!BT$3:BT$554,0),"")</f>
        <v/>
      </c>
      <c r="BU528" s="95">
        <f t="shared" si="703"/>
        <v>526</v>
      </c>
      <c r="BV528" s="35" t="str">
        <f t="shared" si="704"/>
        <v>E1</v>
      </c>
      <c r="BW528" s="55">
        <f t="shared" ca="1" si="627"/>
        <v>0</v>
      </c>
      <c r="BX528" s="56" t="str">
        <f t="shared" ca="1" si="628"/>
        <v/>
      </c>
      <c r="BY528" s="56" t="str">
        <f t="shared" ca="1" si="629"/>
        <v/>
      </c>
      <c r="BZ528" s="57" t="str">
        <f t="shared" ca="1" si="630"/>
        <v/>
      </c>
      <c r="CA528" s="57" t="str">
        <f t="shared" ca="1" si="631"/>
        <v/>
      </c>
      <c r="CB528" s="58" t="str">
        <f t="shared" ca="1" si="632"/>
        <v/>
      </c>
      <c r="CC528" s="57" t="str">
        <f t="shared" ca="1" si="633"/>
        <v/>
      </c>
      <c r="CD528" s="57" t="str">
        <f t="shared" ca="1" si="634"/>
        <v/>
      </c>
      <c r="CE528" s="58" t="str">
        <f t="shared" ca="1" si="635"/>
        <v/>
      </c>
      <c r="CF528" s="59" t="str">
        <f t="shared" ca="1" si="636"/>
        <v/>
      </c>
      <c r="CG528" s="57" t="str">
        <f t="shared" ca="1" si="637"/>
        <v/>
      </c>
      <c r="CH528" s="57" t="str">
        <f t="shared" ca="1" si="638"/>
        <v/>
      </c>
      <c r="CI528" s="57" t="str">
        <f t="shared" ca="1" si="639"/>
        <v/>
      </c>
      <c r="CJ528" s="57" t="str">
        <f t="shared" ca="1" si="640"/>
        <v/>
      </c>
      <c r="CK528" s="57" t="str">
        <f t="shared" ca="1" si="641"/>
        <v/>
      </c>
      <c r="CL528" s="57" t="str">
        <f t="shared" ca="1" si="642"/>
        <v/>
      </c>
      <c r="CM528" s="57" t="str">
        <f t="shared" ca="1" si="643"/>
        <v/>
      </c>
      <c r="CN528" s="57" t="str">
        <f t="shared" ca="1" si="644"/>
        <v/>
      </c>
      <c r="CO528" s="57" t="str">
        <f t="shared" ca="1" si="645"/>
        <v/>
      </c>
      <c r="CP528" s="57" t="str">
        <f t="shared" ca="1" si="646"/>
        <v/>
      </c>
      <c r="CQ528" s="57" t="str">
        <f t="shared" ca="1" si="647"/>
        <v/>
      </c>
      <c r="CR528" s="57" t="str">
        <f t="shared" ca="1" si="648"/>
        <v/>
      </c>
      <c r="CS528" s="60" t="str">
        <f t="shared" ca="1" si="649"/>
        <v/>
      </c>
      <c r="CT528" s="60" t="str">
        <f t="shared" ca="1" si="650"/>
        <v/>
      </c>
      <c r="CU528" s="60" t="str">
        <f t="shared" ca="1" si="651"/>
        <v/>
      </c>
      <c r="CV528" s="60" t="str">
        <f t="shared" ca="1" si="652"/>
        <v/>
      </c>
      <c r="CW528" s="60" t="str">
        <f t="shared" ca="1" si="653"/>
        <v/>
      </c>
      <c r="CX528" s="60" t="str">
        <f t="shared" ca="1" si="654"/>
        <v/>
      </c>
      <c r="CY528" s="60" t="str">
        <f t="shared" ca="1" si="655"/>
        <v/>
      </c>
      <c r="CZ528" s="60" t="str">
        <f t="shared" ca="1" si="656"/>
        <v/>
      </c>
      <c r="DA528" s="65" t="str">
        <f t="shared" ca="1" si="657"/>
        <v/>
      </c>
      <c r="DB528" s="65" t="str">
        <f t="shared" ca="1" si="658"/>
        <v/>
      </c>
      <c r="DC528" s="65" t="str">
        <f t="shared" ca="1" si="659"/>
        <v/>
      </c>
      <c r="DD528" s="65" t="str">
        <f t="shared" ca="1" si="660"/>
        <v/>
      </c>
      <c r="DE528" s="65" t="str">
        <f t="shared" ca="1" si="661"/>
        <v/>
      </c>
      <c r="DF528" s="66" t="str">
        <f t="shared" ca="1" si="662"/>
        <v/>
      </c>
      <c r="DG528" s="66" t="str">
        <f t="shared" ca="1" si="663"/>
        <v/>
      </c>
      <c r="DH528" s="66" t="str">
        <f t="shared" ca="1" si="664"/>
        <v/>
      </c>
      <c r="DI528" s="66" t="str">
        <f t="shared" ca="1" si="665"/>
        <v/>
      </c>
      <c r="DJ528" s="66" t="str">
        <f t="shared" ca="1" si="666"/>
        <v/>
      </c>
      <c r="DK528" s="65" t="str">
        <f t="shared" ca="1" si="667"/>
        <v/>
      </c>
      <c r="DL528" s="65" t="str">
        <f t="shared" ca="1" si="668"/>
        <v/>
      </c>
      <c r="DM528" s="65" t="str">
        <f t="shared" ca="1" si="669"/>
        <v/>
      </c>
      <c r="DN528" s="65" t="str">
        <f t="shared" ca="1" si="670"/>
        <v/>
      </c>
      <c r="DO528" s="65" t="str">
        <f t="shared" ca="1" si="671"/>
        <v/>
      </c>
      <c r="DP528" s="65" t="str">
        <f t="shared" ca="1" si="672"/>
        <v/>
      </c>
      <c r="DQ528" s="65" t="str">
        <f t="shared" ca="1" si="673"/>
        <v/>
      </c>
      <c r="DR528" s="69" t="str">
        <f t="shared" ca="1" si="674"/>
        <v/>
      </c>
      <c r="DS528" s="69" t="str">
        <f t="shared" ca="1" si="675"/>
        <v/>
      </c>
      <c r="DT528" s="69" t="str">
        <f t="shared" ca="1" si="676"/>
        <v/>
      </c>
      <c r="DU528" s="69" t="str">
        <f t="shared" ca="1" si="677"/>
        <v/>
      </c>
      <c r="DV528" s="69" t="str">
        <f t="shared" ca="1" si="678"/>
        <v/>
      </c>
      <c r="DW528" s="69" t="str">
        <f t="shared" ca="1" si="679"/>
        <v/>
      </c>
      <c r="DX528" s="69" t="str">
        <f t="shared" ca="1" si="680"/>
        <v/>
      </c>
      <c r="DY528" s="69" t="str">
        <f t="shared" ca="1" si="681"/>
        <v/>
      </c>
      <c r="DZ528" s="72" t="str">
        <f t="shared" ca="1" si="682"/>
        <v/>
      </c>
      <c r="EA528" s="72" t="str">
        <f t="shared" ca="1" si="683"/>
        <v/>
      </c>
      <c r="EB528" s="72" t="str">
        <f t="shared" ca="1" si="684"/>
        <v/>
      </c>
      <c r="EC528" s="65" t="str">
        <f t="shared" ca="1" si="685"/>
        <v/>
      </c>
      <c r="ED528" s="65" t="str">
        <f t="shared" ca="1" si="686"/>
        <v/>
      </c>
      <c r="EE528" s="65" t="str">
        <f t="shared" ca="1" si="687"/>
        <v/>
      </c>
      <c r="EF528" s="65" t="str">
        <f t="shared" ca="1" si="688"/>
        <v/>
      </c>
      <c r="EG528" s="65" t="str">
        <f t="shared" ca="1" si="689"/>
        <v/>
      </c>
      <c r="EH528" s="65" t="str">
        <f t="shared" ca="1" si="690"/>
        <v/>
      </c>
      <c r="EI528" s="429" t="str">
        <f t="shared" ca="1" si="691"/>
        <v>No</v>
      </c>
      <c r="EJ528" s="428" t="str">
        <f t="shared" ca="1" si="692"/>
        <v/>
      </c>
      <c r="EK528" s="428" t="str">
        <f t="shared" ca="1" si="693"/>
        <v/>
      </c>
      <c r="EL528" s="65" t="str">
        <f t="shared" ca="1" si="694"/>
        <v/>
      </c>
      <c r="EM528" s="65" t="str">
        <f t="shared" ca="1" si="695"/>
        <v/>
      </c>
      <c r="EN528" s="65" t="str">
        <f t="shared" ca="1" si="696"/>
        <v/>
      </c>
      <c r="EO528" s="433" t="str">
        <f t="shared" ca="1" si="697"/>
        <v/>
      </c>
      <c r="EP528" s="433" t="str">
        <f t="shared" ca="1" si="698"/>
        <v/>
      </c>
      <c r="EQ528" s="433" t="str">
        <f t="shared" ca="1" si="699"/>
        <v/>
      </c>
      <c r="ER528" s="433" t="str">
        <f t="shared" ca="1" si="700"/>
        <v/>
      </c>
      <c r="ES528" s="433" t="str">
        <f t="shared" ca="1" si="701"/>
        <v/>
      </c>
      <c r="ET528" s="433" t="str">
        <f t="shared" ca="1" si="702"/>
        <v/>
      </c>
      <c r="EU528" s="433" t="str">
        <f ca="1">IF(OR(CO528="",CQ528=""),"",Discipline!$P$3*CO528+Discipline!$X$3*CQ528)</f>
        <v/>
      </c>
      <c r="EV528" s="433" t="str">
        <f ca="1">IF(OR(CP528="",CR528=""),"",Discipline!$P$3*CP528+Discipline!$X$3*CR528)</f>
        <v/>
      </c>
    </row>
    <row r="529" spans="1:152" x14ac:dyDescent="0.25">
      <c r="A529" s="10" t="str">
        <f ca="1">IFERROR(RANK(order!A529,order!A$3:A$554,0),"")</f>
        <v/>
      </c>
      <c r="B529" s="10" t="str">
        <f ca="1">IFERROR(RANK(order!B529,order!B$3:B$554,0),"")</f>
        <v/>
      </c>
      <c r="C529" s="10" t="str">
        <f ca="1">IFERROR(RANK(order!C529,order!C$3:C$554,0),"")</f>
        <v/>
      </c>
      <c r="D529" s="4" t="str">
        <f ca="1">IFERROR(RANK(order!D529,order!D$3:D$554,0),"")</f>
        <v/>
      </c>
      <c r="E529" s="4" t="str">
        <f ca="1">IFERROR(RANK(order!E529,order!E$3:E$554,0),"")</f>
        <v/>
      </c>
      <c r="F529" s="4" t="str">
        <f ca="1">IFERROR(RANK(order!F529,order!F$3:F$554,0),"")</f>
        <v/>
      </c>
      <c r="G529" s="10" t="str">
        <f ca="1">IFERROR(RANK(order!G529,order!G$3:G$554,0),"")</f>
        <v/>
      </c>
      <c r="H529" s="10" t="str">
        <f ca="1">IFERROR(RANK(order!H529,order!H$3:H$554,0),"")</f>
        <v/>
      </c>
      <c r="I529" s="10" t="str">
        <f ca="1">IFERROR(RANK(order!I529,order!I$3:I$554,0),"")</f>
        <v/>
      </c>
      <c r="J529" s="4" t="str">
        <f ca="1">IFERROR(RANK(order!J529,order!J$3:J$554,0),"")</f>
        <v/>
      </c>
      <c r="K529" s="4" t="str">
        <f ca="1">IFERROR(RANK(order!K529,order!K$3:K$554,0),"")</f>
        <v/>
      </c>
      <c r="L529" s="4" t="str">
        <f ca="1">IFERROR(RANK(order!L529,order!L$3:L$554,0),"")</f>
        <v/>
      </c>
      <c r="M529" s="10" t="str">
        <f ca="1">IFERROR(RANK(order!M529,order!M$3:M$554,0),"")</f>
        <v/>
      </c>
      <c r="N529" s="10" t="str">
        <f ca="1">IFERROR(RANK(order!N529,order!N$3:N$554,0),"")</f>
        <v/>
      </c>
      <c r="O529" s="10" t="str">
        <f ca="1">IFERROR(RANK(order!O529,order!O$3:O$554,0),"")</f>
        <v/>
      </c>
      <c r="P529" s="4" t="str">
        <f ca="1">IFERROR(RANK(order!P529,order!P$3:P$554,0),"")</f>
        <v/>
      </c>
      <c r="Q529" s="4" t="str">
        <f ca="1">IFERROR(RANK(order!Q529,order!Q$3:Q$554,0),"")</f>
        <v/>
      </c>
      <c r="R529" s="4" t="str">
        <f ca="1">IFERROR(RANK(order!R529,order!R$3:R$554,0),"")</f>
        <v/>
      </c>
      <c r="S529" s="10" t="str">
        <f ca="1">IFERROR(RANK(order!S529,order!S$3:S$554,0),"")</f>
        <v/>
      </c>
      <c r="T529" s="10" t="str">
        <f ca="1">IFERROR(RANK(order!T529,order!T$3:T$554,0),"")</f>
        <v/>
      </c>
      <c r="U529" s="10" t="str">
        <f ca="1">IFERROR(RANK(order!U529,order!U$3:U$554,0),"")</f>
        <v/>
      </c>
      <c r="V529" s="4" t="str">
        <f ca="1">IFERROR(RANK(order!V529,order!V$3:V$554,0),"")</f>
        <v/>
      </c>
      <c r="W529" s="4" t="str">
        <f ca="1">IFERROR(RANK(order!W529,order!W$3:W$554,0),"")</f>
        <v/>
      </c>
      <c r="X529" s="4" t="str">
        <f ca="1">IFERROR(RANK(order!X529,order!X$3:X$554,0),"")</f>
        <v/>
      </c>
      <c r="Y529" s="10" t="str">
        <f ca="1">IFERROR(RANK(order!Y529,order!Y$3:Y$554,0),"")</f>
        <v/>
      </c>
      <c r="Z529" s="10" t="str">
        <f ca="1">IFERROR(RANK(order!Z529,order!Z$3:Z$554,0),"")</f>
        <v/>
      </c>
      <c r="AA529" s="10" t="str">
        <f ca="1">IFERROR(RANK(order!AA529,order!AA$3:AA$554,0),"")</f>
        <v/>
      </c>
      <c r="AB529" s="4" t="str">
        <f ca="1">IFERROR(RANK(order!AB529,order!AB$3:AB$554,0),"")</f>
        <v/>
      </c>
      <c r="AC529" s="4" t="str">
        <f ca="1">IFERROR(RANK(order!AC529,order!AC$3:AC$554,0),"")</f>
        <v/>
      </c>
      <c r="AD529" s="4" t="str">
        <f ca="1">IFERROR(RANK(order!AD529,order!AD$3:AD$554,0),"")</f>
        <v/>
      </c>
      <c r="AE529" s="10" t="str">
        <f ca="1">IFERROR(RANK(order!AE529,order!AE$3:AE$554,0),"")</f>
        <v/>
      </c>
      <c r="AF529" s="10" t="str">
        <f ca="1">IFERROR(RANK(order!AF529,order!AF$3:AF$554,0),"")</f>
        <v/>
      </c>
      <c r="AG529" s="10" t="str">
        <f ca="1">IFERROR(RANK(order!AG529,order!AG$3:AG$554,0),"")</f>
        <v/>
      </c>
      <c r="AH529" s="4" t="str">
        <f ca="1">IFERROR(RANK(order!AH529,order!AH$3:AH$554,0),"")</f>
        <v/>
      </c>
      <c r="AI529" s="4" t="str">
        <f ca="1">IFERROR(RANK(order!AI529,order!AI$3:AI$554,0),"")</f>
        <v/>
      </c>
      <c r="AJ529" s="4" t="str">
        <f ca="1">IFERROR(RANK(order!AJ529,order!AJ$3:AJ$554,0),"")</f>
        <v/>
      </c>
      <c r="AK529" s="10" t="str">
        <f ca="1">IFERROR(RANK(order!AK529,order!AK$3:AK$554,0),"")</f>
        <v/>
      </c>
      <c r="AL529" s="10" t="str">
        <f ca="1">IFERROR(RANK(order!AL529,order!AL$3:AL$554,0),"")</f>
        <v/>
      </c>
      <c r="AM529" s="10" t="str">
        <f ca="1">IFERROR(RANK(order!AM529,order!AM$3:AM$554,0),"")</f>
        <v/>
      </c>
      <c r="AN529" s="4" t="str">
        <f ca="1">IFERROR(RANK(order!AN529,order!AN$3:AN$554,0),"")</f>
        <v/>
      </c>
      <c r="AO529" s="4" t="str">
        <f ca="1">IFERROR(RANK(order!AO529,order!AO$3:AO$554,0),"")</f>
        <v/>
      </c>
      <c r="AP529" s="4" t="str">
        <f ca="1">IFERROR(RANK(order!AP529,order!AP$3:AP$554,0),"")</f>
        <v/>
      </c>
      <c r="AQ529" s="10" t="str">
        <f ca="1">IFERROR(RANK(order!AQ529,order!AQ$3:AQ$554,0),"")</f>
        <v/>
      </c>
      <c r="AR529" s="10" t="str">
        <f ca="1">IFERROR(RANK(order!AR529,order!AR$3:AR$554,0),"")</f>
        <v/>
      </c>
      <c r="AS529" s="10" t="str">
        <f ca="1">IFERROR(RANK(order!AS529,order!AS$3:AS$554,0),"")</f>
        <v/>
      </c>
      <c r="AT529" s="4" t="str">
        <f ca="1">IFERROR(RANK(order!AT529,order!AT$3:AT$554,0),"")</f>
        <v/>
      </c>
      <c r="AU529" s="4" t="str">
        <f ca="1">IFERROR(RANK(order!AU529,order!AU$3:AU$554,0),"")</f>
        <v/>
      </c>
      <c r="AV529" s="4" t="str">
        <f ca="1">IFERROR(RANK(order!AV529,order!AV$3:AV$554,0),"")</f>
        <v/>
      </c>
      <c r="AW529" s="10" t="str">
        <f ca="1">IFERROR(RANK(order!AW529,order!AW$3:AW$554,0),"")</f>
        <v/>
      </c>
      <c r="AX529" s="10" t="str">
        <f ca="1">IFERROR(RANK(order!AX529,order!AX$3:AX$554,0),"")</f>
        <v/>
      </c>
      <c r="AY529" s="10" t="str">
        <f ca="1">IFERROR(RANK(order!AY529,order!AY$3:AY$554,0),"")</f>
        <v/>
      </c>
      <c r="AZ529" s="4" t="str">
        <f ca="1">IFERROR(RANK(order!AZ529,order!AZ$3:AZ$554,0),"")</f>
        <v/>
      </c>
      <c r="BA529" s="4" t="str">
        <f ca="1">IFERROR(RANK(order!BA529,order!BA$3:BA$554,0),"")</f>
        <v/>
      </c>
      <c r="BB529" s="4" t="str">
        <f ca="1">IFERROR(RANK(order!BB529,order!BB$3:BB$554,0),"")</f>
        <v/>
      </c>
      <c r="BC529" s="10" t="str">
        <f ca="1">IFERROR(RANK(order!BC529,order!BC$3:BC$554,0),"")</f>
        <v/>
      </c>
      <c r="BD529" s="10" t="str">
        <f ca="1">IFERROR(RANK(order!BD529,order!BD$3:BD$554,0),"")</f>
        <v/>
      </c>
      <c r="BE529" s="10" t="str">
        <f ca="1">IFERROR(RANK(order!BE529,order!BE$3:BE$554,0),"")</f>
        <v/>
      </c>
      <c r="BF529" s="4" t="str">
        <f ca="1">IFERROR(RANK(order!BF529,order!BF$3:BF$554,0),"")</f>
        <v/>
      </c>
      <c r="BG529" s="4" t="str">
        <f ca="1">IFERROR(RANK(order!BG529,order!BG$3:BG$554,0),"")</f>
        <v/>
      </c>
      <c r="BH529" s="4" t="str">
        <f ca="1">IFERROR(RANK(order!BH529,order!BH$3:BH$554,0),"")</f>
        <v/>
      </c>
      <c r="BI529" s="10" t="str">
        <f ca="1">IFERROR(RANK(order!BI529,order!BI$3:BI$554,0),"")</f>
        <v/>
      </c>
      <c r="BJ529" s="10" t="str">
        <f ca="1">IFERROR(RANK(order!BJ529,order!BJ$3:BJ$554,0),"")</f>
        <v/>
      </c>
      <c r="BK529" s="10" t="str">
        <f ca="1">IFERROR(RANK(order!BK529,order!BK$3:BK$554,0),"")</f>
        <v/>
      </c>
      <c r="BL529" s="4" t="str">
        <f ca="1">IFERROR(RANK(order!BL529,order!BL$3:BL$554,0),"")</f>
        <v/>
      </c>
      <c r="BM529" s="4" t="str">
        <f ca="1">IFERROR(RANK(order!BM529,order!BM$3:BM$554,0),"")</f>
        <v/>
      </c>
      <c r="BN529" s="4" t="str">
        <f ca="1">IFERROR(RANK(order!BN529,order!BN$3:BN$554,0),"")</f>
        <v/>
      </c>
      <c r="BO529" s="10" t="str">
        <f ca="1">IFERROR(RANK(order!BO529,order!BO$3:BO$554,0),"")</f>
        <v/>
      </c>
      <c r="BP529" s="10" t="str">
        <f ca="1">IFERROR(RANK(order!BP529,order!BP$3:BP$554,0),"")</f>
        <v/>
      </c>
      <c r="BQ529" s="10" t="str">
        <f ca="1">IFERROR(RANK(order!BQ529,order!BQ$3:BQ$554,0),"")</f>
        <v/>
      </c>
      <c r="BR529" s="4" t="str">
        <f ca="1">IFERROR(RANK(order!BR529,order!BR$3:BR$554,0),"")</f>
        <v/>
      </c>
      <c r="BS529" s="4" t="str">
        <f ca="1">IFERROR(RANK(order!BS529,order!BS$3:BS$554,0),"")</f>
        <v/>
      </c>
      <c r="BT529" s="4" t="str">
        <f ca="1">IFERROR(RANK(order!BT529,order!BT$3:BT$554,0),"")</f>
        <v/>
      </c>
      <c r="BU529" s="95">
        <f t="shared" si="703"/>
        <v>527</v>
      </c>
      <c r="BV529" s="35" t="str">
        <f t="shared" si="704"/>
        <v>E1</v>
      </c>
      <c r="BW529" s="55">
        <f t="shared" ca="1" si="627"/>
        <v>0</v>
      </c>
      <c r="BX529" s="56" t="str">
        <f t="shared" ca="1" si="628"/>
        <v/>
      </c>
      <c r="BY529" s="56" t="str">
        <f t="shared" ca="1" si="629"/>
        <v/>
      </c>
      <c r="BZ529" s="57" t="str">
        <f t="shared" ca="1" si="630"/>
        <v/>
      </c>
      <c r="CA529" s="57" t="str">
        <f t="shared" ca="1" si="631"/>
        <v/>
      </c>
      <c r="CB529" s="58" t="str">
        <f t="shared" ca="1" si="632"/>
        <v/>
      </c>
      <c r="CC529" s="57" t="str">
        <f t="shared" ca="1" si="633"/>
        <v/>
      </c>
      <c r="CD529" s="57" t="str">
        <f t="shared" ca="1" si="634"/>
        <v/>
      </c>
      <c r="CE529" s="58" t="str">
        <f t="shared" ca="1" si="635"/>
        <v/>
      </c>
      <c r="CF529" s="59" t="str">
        <f t="shared" ca="1" si="636"/>
        <v/>
      </c>
      <c r="CG529" s="57" t="str">
        <f t="shared" ca="1" si="637"/>
        <v/>
      </c>
      <c r="CH529" s="57" t="str">
        <f t="shared" ca="1" si="638"/>
        <v/>
      </c>
      <c r="CI529" s="57" t="str">
        <f t="shared" ca="1" si="639"/>
        <v/>
      </c>
      <c r="CJ529" s="57" t="str">
        <f t="shared" ca="1" si="640"/>
        <v/>
      </c>
      <c r="CK529" s="57" t="str">
        <f t="shared" ca="1" si="641"/>
        <v/>
      </c>
      <c r="CL529" s="57" t="str">
        <f t="shared" ca="1" si="642"/>
        <v/>
      </c>
      <c r="CM529" s="57" t="str">
        <f t="shared" ca="1" si="643"/>
        <v/>
      </c>
      <c r="CN529" s="57" t="str">
        <f t="shared" ca="1" si="644"/>
        <v/>
      </c>
      <c r="CO529" s="57" t="str">
        <f t="shared" ca="1" si="645"/>
        <v/>
      </c>
      <c r="CP529" s="57" t="str">
        <f t="shared" ca="1" si="646"/>
        <v/>
      </c>
      <c r="CQ529" s="57" t="str">
        <f t="shared" ca="1" si="647"/>
        <v/>
      </c>
      <c r="CR529" s="57" t="str">
        <f t="shared" ca="1" si="648"/>
        <v/>
      </c>
      <c r="CS529" s="60" t="str">
        <f t="shared" ca="1" si="649"/>
        <v/>
      </c>
      <c r="CT529" s="60" t="str">
        <f t="shared" ca="1" si="650"/>
        <v/>
      </c>
      <c r="CU529" s="60" t="str">
        <f t="shared" ca="1" si="651"/>
        <v/>
      </c>
      <c r="CV529" s="60" t="str">
        <f t="shared" ca="1" si="652"/>
        <v/>
      </c>
      <c r="CW529" s="60" t="str">
        <f t="shared" ca="1" si="653"/>
        <v/>
      </c>
      <c r="CX529" s="60" t="str">
        <f t="shared" ca="1" si="654"/>
        <v/>
      </c>
      <c r="CY529" s="60" t="str">
        <f t="shared" ca="1" si="655"/>
        <v/>
      </c>
      <c r="CZ529" s="60" t="str">
        <f t="shared" ca="1" si="656"/>
        <v/>
      </c>
      <c r="DA529" s="65" t="str">
        <f t="shared" ca="1" si="657"/>
        <v/>
      </c>
      <c r="DB529" s="65" t="str">
        <f t="shared" ca="1" si="658"/>
        <v/>
      </c>
      <c r="DC529" s="65" t="str">
        <f t="shared" ca="1" si="659"/>
        <v/>
      </c>
      <c r="DD529" s="65" t="str">
        <f t="shared" ca="1" si="660"/>
        <v/>
      </c>
      <c r="DE529" s="65" t="str">
        <f t="shared" ca="1" si="661"/>
        <v/>
      </c>
      <c r="DF529" s="66" t="str">
        <f t="shared" ca="1" si="662"/>
        <v/>
      </c>
      <c r="DG529" s="66" t="str">
        <f t="shared" ca="1" si="663"/>
        <v/>
      </c>
      <c r="DH529" s="66" t="str">
        <f t="shared" ca="1" si="664"/>
        <v/>
      </c>
      <c r="DI529" s="66" t="str">
        <f t="shared" ca="1" si="665"/>
        <v/>
      </c>
      <c r="DJ529" s="66" t="str">
        <f t="shared" ca="1" si="666"/>
        <v/>
      </c>
      <c r="DK529" s="65" t="str">
        <f t="shared" ca="1" si="667"/>
        <v/>
      </c>
      <c r="DL529" s="65" t="str">
        <f t="shared" ca="1" si="668"/>
        <v/>
      </c>
      <c r="DM529" s="65" t="str">
        <f t="shared" ca="1" si="669"/>
        <v/>
      </c>
      <c r="DN529" s="65" t="str">
        <f t="shared" ca="1" si="670"/>
        <v/>
      </c>
      <c r="DO529" s="65" t="str">
        <f t="shared" ca="1" si="671"/>
        <v/>
      </c>
      <c r="DP529" s="65" t="str">
        <f t="shared" ca="1" si="672"/>
        <v/>
      </c>
      <c r="DQ529" s="65" t="str">
        <f t="shared" ca="1" si="673"/>
        <v/>
      </c>
      <c r="DR529" s="69" t="str">
        <f t="shared" ca="1" si="674"/>
        <v/>
      </c>
      <c r="DS529" s="69" t="str">
        <f t="shared" ca="1" si="675"/>
        <v/>
      </c>
      <c r="DT529" s="69" t="str">
        <f t="shared" ca="1" si="676"/>
        <v/>
      </c>
      <c r="DU529" s="69" t="str">
        <f t="shared" ca="1" si="677"/>
        <v/>
      </c>
      <c r="DV529" s="69" t="str">
        <f t="shared" ca="1" si="678"/>
        <v/>
      </c>
      <c r="DW529" s="69" t="str">
        <f t="shared" ca="1" si="679"/>
        <v/>
      </c>
      <c r="DX529" s="69" t="str">
        <f t="shared" ca="1" si="680"/>
        <v/>
      </c>
      <c r="DY529" s="69" t="str">
        <f t="shared" ca="1" si="681"/>
        <v/>
      </c>
      <c r="DZ529" s="72" t="str">
        <f t="shared" ca="1" si="682"/>
        <v/>
      </c>
      <c r="EA529" s="72" t="str">
        <f t="shared" ca="1" si="683"/>
        <v/>
      </c>
      <c r="EB529" s="72" t="str">
        <f t="shared" ca="1" si="684"/>
        <v/>
      </c>
      <c r="EC529" s="65" t="str">
        <f t="shared" ca="1" si="685"/>
        <v/>
      </c>
      <c r="ED529" s="65" t="str">
        <f t="shared" ca="1" si="686"/>
        <v/>
      </c>
      <c r="EE529" s="65" t="str">
        <f t="shared" ca="1" si="687"/>
        <v/>
      </c>
      <c r="EF529" s="65" t="str">
        <f t="shared" ca="1" si="688"/>
        <v/>
      </c>
      <c r="EG529" s="65" t="str">
        <f t="shared" ca="1" si="689"/>
        <v/>
      </c>
      <c r="EH529" s="65" t="str">
        <f t="shared" ca="1" si="690"/>
        <v/>
      </c>
      <c r="EI529" s="429" t="str">
        <f t="shared" ca="1" si="691"/>
        <v>No</v>
      </c>
      <c r="EJ529" s="428" t="str">
        <f t="shared" ca="1" si="692"/>
        <v/>
      </c>
      <c r="EK529" s="428" t="str">
        <f t="shared" ca="1" si="693"/>
        <v/>
      </c>
      <c r="EL529" s="65" t="str">
        <f t="shared" ca="1" si="694"/>
        <v/>
      </c>
      <c r="EM529" s="65" t="str">
        <f t="shared" ca="1" si="695"/>
        <v/>
      </c>
      <c r="EN529" s="65" t="str">
        <f t="shared" ca="1" si="696"/>
        <v/>
      </c>
      <c r="EO529" s="433" t="str">
        <f t="shared" ca="1" si="697"/>
        <v/>
      </c>
      <c r="EP529" s="433" t="str">
        <f t="shared" ca="1" si="698"/>
        <v/>
      </c>
      <c r="EQ529" s="433" t="str">
        <f t="shared" ca="1" si="699"/>
        <v/>
      </c>
      <c r="ER529" s="433" t="str">
        <f t="shared" ca="1" si="700"/>
        <v/>
      </c>
      <c r="ES529" s="433" t="str">
        <f t="shared" ca="1" si="701"/>
        <v/>
      </c>
      <c r="ET529" s="433" t="str">
        <f t="shared" ca="1" si="702"/>
        <v/>
      </c>
      <c r="EU529" s="433" t="str">
        <f ca="1">IF(OR(CO529="",CQ529=""),"",Discipline!$P$3*CO529+Discipline!$X$3*CQ529)</f>
        <v/>
      </c>
      <c r="EV529" s="433" t="str">
        <f ca="1">IF(OR(CP529="",CR529=""),"",Discipline!$P$3*CP529+Discipline!$X$3*CR529)</f>
        <v/>
      </c>
    </row>
    <row r="530" spans="1:152" x14ac:dyDescent="0.25">
      <c r="A530" s="10" t="str">
        <f ca="1">IFERROR(RANK(order!A530,order!A$3:A$554,0),"")</f>
        <v/>
      </c>
      <c r="B530" s="10" t="str">
        <f ca="1">IFERROR(RANK(order!B530,order!B$3:B$554,0),"")</f>
        <v/>
      </c>
      <c r="C530" s="10" t="str">
        <f ca="1">IFERROR(RANK(order!C530,order!C$3:C$554,0),"")</f>
        <v/>
      </c>
      <c r="D530" s="4" t="str">
        <f ca="1">IFERROR(RANK(order!D530,order!D$3:D$554,0),"")</f>
        <v/>
      </c>
      <c r="E530" s="4" t="str">
        <f ca="1">IFERROR(RANK(order!E530,order!E$3:E$554,0),"")</f>
        <v/>
      </c>
      <c r="F530" s="4" t="str">
        <f ca="1">IFERROR(RANK(order!F530,order!F$3:F$554,0),"")</f>
        <v/>
      </c>
      <c r="G530" s="10" t="str">
        <f ca="1">IFERROR(RANK(order!G530,order!G$3:G$554,0),"")</f>
        <v/>
      </c>
      <c r="H530" s="10" t="str">
        <f ca="1">IFERROR(RANK(order!H530,order!H$3:H$554,0),"")</f>
        <v/>
      </c>
      <c r="I530" s="10" t="str">
        <f ca="1">IFERROR(RANK(order!I530,order!I$3:I$554,0),"")</f>
        <v/>
      </c>
      <c r="J530" s="4" t="str">
        <f ca="1">IFERROR(RANK(order!J530,order!J$3:J$554,0),"")</f>
        <v/>
      </c>
      <c r="K530" s="4" t="str">
        <f ca="1">IFERROR(RANK(order!K530,order!K$3:K$554,0),"")</f>
        <v/>
      </c>
      <c r="L530" s="4" t="str">
        <f ca="1">IFERROR(RANK(order!L530,order!L$3:L$554,0),"")</f>
        <v/>
      </c>
      <c r="M530" s="10" t="str">
        <f ca="1">IFERROR(RANK(order!M530,order!M$3:M$554,0),"")</f>
        <v/>
      </c>
      <c r="N530" s="10" t="str">
        <f ca="1">IFERROR(RANK(order!N530,order!N$3:N$554,0),"")</f>
        <v/>
      </c>
      <c r="O530" s="10" t="str">
        <f ca="1">IFERROR(RANK(order!O530,order!O$3:O$554,0),"")</f>
        <v/>
      </c>
      <c r="P530" s="4" t="str">
        <f ca="1">IFERROR(RANK(order!P530,order!P$3:P$554,0),"")</f>
        <v/>
      </c>
      <c r="Q530" s="4" t="str">
        <f ca="1">IFERROR(RANK(order!Q530,order!Q$3:Q$554,0),"")</f>
        <v/>
      </c>
      <c r="R530" s="4" t="str">
        <f ca="1">IFERROR(RANK(order!R530,order!R$3:R$554,0),"")</f>
        <v/>
      </c>
      <c r="S530" s="10" t="str">
        <f ca="1">IFERROR(RANK(order!S530,order!S$3:S$554,0),"")</f>
        <v/>
      </c>
      <c r="T530" s="10" t="str">
        <f ca="1">IFERROR(RANK(order!T530,order!T$3:T$554,0),"")</f>
        <v/>
      </c>
      <c r="U530" s="10" t="str">
        <f ca="1">IFERROR(RANK(order!U530,order!U$3:U$554,0),"")</f>
        <v/>
      </c>
      <c r="V530" s="4" t="str">
        <f ca="1">IFERROR(RANK(order!V530,order!V$3:V$554,0),"")</f>
        <v/>
      </c>
      <c r="W530" s="4" t="str">
        <f ca="1">IFERROR(RANK(order!W530,order!W$3:W$554,0),"")</f>
        <v/>
      </c>
      <c r="X530" s="4" t="str">
        <f ca="1">IFERROR(RANK(order!X530,order!X$3:X$554,0),"")</f>
        <v/>
      </c>
      <c r="Y530" s="10" t="str">
        <f ca="1">IFERROR(RANK(order!Y530,order!Y$3:Y$554,0),"")</f>
        <v/>
      </c>
      <c r="Z530" s="10" t="str">
        <f ca="1">IFERROR(RANK(order!Z530,order!Z$3:Z$554,0),"")</f>
        <v/>
      </c>
      <c r="AA530" s="10" t="str">
        <f ca="1">IFERROR(RANK(order!AA530,order!AA$3:AA$554,0),"")</f>
        <v/>
      </c>
      <c r="AB530" s="4" t="str">
        <f ca="1">IFERROR(RANK(order!AB530,order!AB$3:AB$554,0),"")</f>
        <v/>
      </c>
      <c r="AC530" s="4" t="str">
        <f ca="1">IFERROR(RANK(order!AC530,order!AC$3:AC$554,0),"")</f>
        <v/>
      </c>
      <c r="AD530" s="4" t="str">
        <f ca="1">IFERROR(RANK(order!AD530,order!AD$3:AD$554,0),"")</f>
        <v/>
      </c>
      <c r="AE530" s="10" t="str">
        <f ca="1">IFERROR(RANK(order!AE530,order!AE$3:AE$554,0),"")</f>
        <v/>
      </c>
      <c r="AF530" s="10" t="str">
        <f ca="1">IFERROR(RANK(order!AF530,order!AF$3:AF$554,0),"")</f>
        <v/>
      </c>
      <c r="AG530" s="10" t="str">
        <f ca="1">IFERROR(RANK(order!AG530,order!AG$3:AG$554,0),"")</f>
        <v/>
      </c>
      <c r="AH530" s="4" t="str">
        <f ca="1">IFERROR(RANK(order!AH530,order!AH$3:AH$554,0),"")</f>
        <v/>
      </c>
      <c r="AI530" s="4" t="str">
        <f ca="1">IFERROR(RANK(order!AI530,order!AI$3:AI$554,0),"")</f>
        <v/>
      </c>
      <c r="AJ530" s="4" t="str">
        <f ca="1">IFERROR(RANK(order!AJ530,order!AJ$3:AJ$554,0),"")</f>
        <v/>
      </c>
      <c r="AK530" s="10" t="str">
        <f ca="1">IFERROR(RANK(order!AK530,order!AK$3:AK$554,0),"")</f>
        <v/>
      </c>
      <c r="AL530" s="10" t="str">
        <f ca="1">IFERROR(RANK(order!AL530,order!AL$3:AL$554,0),"")</f>
        <v/>
      </c>
      <c r="AM530" s="10" t="str">
        <f ca="1">IFERROR(RANK(order!AM530,order!AM$3:AM$554,0),"")</f>
        <v/>
      </c>
      <c r="AN530" s="4" t="str">
        <f ca="1">IFERROR(RANK(order!AN530,order!AN$3:AN$554,0),"")</f>
        <v/>
      </c>
      <c r="AO530" s="4" t="str">
        <f ca="1">IFERROR(RANK(order!AO530,order!AO$3:AO$554,0),"")</f>
        <v/>
      </c>
      <c r="AP530" s="4" t="str">
        <f ca="1">IFERROR(RANK(order!AP530,order!AP$3:AP$554,0),"")</f>
        <v/>
      </c>
      <c r="AQ530" s="10" t="str">
        <f ca="1">IFERROR(RANK(order!AQ530,order!AQ$3:AQ$554,0),"")</f>
        <v/>
      </c>
      <c r="AR530" s="10" t="str">
        <f ca="1">IFERROR(RANK(order!AR530,order!AR$3:AR$554,0),"")</f>
        <v/>
      </c>
      <c r="AS530" s="10" t="str">
        <f ca="1">IFERROR(RANK(order!AS530,order!AS$3:AS$554,0),"")</f>
        <v/>
      </c>
      <c r="AT530" s="4" t="str">
        <f ca="1">IFERROR(RANK(order!AT530,order!AT$3:AT$554,0),"")</f>
        <v/>
      </c>
      <c r="AU530" s="4" t="str">
        <f ca="1">IFERROR(RANK(order!AU530,order!AU$3:AU$554,0),"")</f>
        <v/>
      </c>
      <c r="AV530" s="4" t="str">
        <f ca="1">IFERROR(RANK(order!AV530,order!AV$3:AV$554,0),"")</f>
        <v/>
      </c>
      <c r="AW530" s="10" t="str">
        <f ca="1">IFERROR(RANK(order!AW530,order!AW$3:AW$554,0),"")</f>
        <v/>
      </c>
      <c r="AX530" s="10" t="str">
        <f ca="1">IFERROR(RANK(order!AX530,order!AX$3:AX$554,0),"")</f>
        <v/>
      </c>
      <c r="AY530" s="10" t="str">
        <f ca="1">IFERROR(RANK(order!AY530,order!AY$3:AY$554,0),"")</f>
        <v/>
      </c>
      <c r="AZ530" s="4" t="str">
        <f ca="1">IFERROR(RANK(order!AZ530,order!AZ$3:AZ$554,0),"")</f>
        <v/>
      </c>
      <c r="BA530" s="4" t="str">
        <f ca="1">IFERROR(RANK(order!BA530,order!BA$3:BA$554,0),"")</f>
        <v/>
      </c>
      <c r="BB530" s="4" t="str">
        <f ca="1">IFERROR(RANK(order!BB530,order!BB$3:BB$554,0),"")</f>
        <v/>
      </c>
      <c r="BC530" s="10" t="str">
        <f ca="1">IFERROR(RANK(order!BC530,order!BC$3:BC$554,0),"")</f>
        <v/>
      </c>
      <c r="BD530" s="10" t="str">
        <f ca="1">IFERROR(RANK(order!BD530,order!BD$3:BD$554,0),"")</f>
        <v/>
      </c>
      <c r="BE530" s="10" t="str">
        <f ca="1">IFERROR(RANK(order!BE530,order!BE$3:BE$554,0),"")</f>
        <v/>
      </c>
      <c r="BF530" s="4" t="str">
        <f ca="1">IFERROR(RANK(order!BF530,order!BF$3:BF$554,0),"")</f>
        <v/>
      </c>
      <c r="BG530" s="4" t="str">
        <f ca="1">IFERROR(RANK(order!BG530,order!BG$3:BG$554,0),"")</f>
        <v/>
      </c>
      <c r="BH530" s="4" t="str">
        <f ca="1">IFERROR(RANK(order!BH530,order!BH$3:BH$554,0),"")</f>
        <v/>
      </c>
      <c r="BI530" s="10" t="str">
        <f ca="1">IFERROR(RANK(order!BI530,order!BI$3:BI$554,0),"")</f>
        <v/>
      </c>
      <c r="BJ530" s="10" t="str">
        <f ca="1">IFERROR(RANK(order!BJ530,order!BJ$3:BJ$554,0),"")</f>
        <v/>
      </c>
      <c r="BK530" s="10" t="str">
        <f ca="1">IFERROR(RANK(order!BK530,order!BK$3:BK$554,0),"")</f>
        <v/>
      </c>
      <c r="BL530" s="4" t="str">
        <f ca="1">IFERROR(RANK(order!BL530,order!BL$3:BL$554,0),"")</f>
        <v/>
      </c>
      <c r="BM530" s="4" t="str">
        <f ca="1">IFERROR(RANK(order!BM530,order!BM$3:BM$554,0),"")</f>
        <v/>
      </c>
      <c r="BN530" s="4" t="str">
        <f ca="1">IFERROR(RANK(order!BN530,order!BN$3:BN$554,0),"")</f>
        <v/>
      </c>
      <c r="BO530" s="10" t="str">
        <f ca="1">IFERROR(RANK(order!BO530,order!BO$3:BO$554,0),"")</f>
        <v/>
      </c>
      <c r="BP530" s="10" t="str">
        <f ca="1">IFERROR(RANK(order!BP530,order!BP$3:BP$554,0),"")</f>
        <v/>
      </c>
      <c r="BQ530" s="10" t="str">
        <f ca="1">IFERROR(RANK(order!BQ530,order!BQ$3:BQ$554,0),"")</f>
        <v/>
      </c>
      <c r="BR530" s="4" t="str">
        <f ca="1">IFERROR(RANK(order!BR530,order!BR$3:BR$554,0),"")</f>
        <v/>
      </c>
      <c r="BS530" s="4" t="str">
        <f ca="1">IFERROR(RANK(order!BS530,order!BS$3:BS$554,0),"")</f>
        <v/>
      </c>
      <c r="BT530" s="4" t="str">
        <f ca="1">IFERROR(RANK(order!BT530,order!BT$3:BT$554,0),"")</f>
        <v/>
      </c>
      <c r="BU530" s="95">
        <f t="shared" si="703"/>
        <v>528</v>
      </c>
      <c r="BV530" s="35" t="str">
        <f t="shared" si="704"/>
        <v>E1</v>
      </c>
      <c r="BW530" s="55">
        <f t="shared" ca="1" si="627"/>
        <v>0</v>
      </c>
      <c r="BX530" s="56" t="str">
        <f t="shared" ca="1" si="628"/>
        <v/>
      </c>
      <c r="BY530" s="56" t="str">
        <f t="shared" ca="1" si="629"/>
        <v/>
      </c>
      <c r="BZ530" s="57" t="str">
        <f t="shared" ca="1" si="630"/>
        <v/>
      </c>
      <c r="CA530" s="57" t="str">
        <f t="shared" ca="1" si="631"/>
        <v/>
      </c>
      <c r="CB530" s="58" t="str">
        <f t="shared" ca="1" si="632"/>
        <v/>
      </c>
      <c r="CC530" s="57" t="str">
        <f t="shared" ca="1" si="633"/>
        <v/>
      </c>
      <c r="CD530" s="57" t="str">
        <f t="shared" ca="1" si="634"/>
        <v/>
      </c>
      <c r="CE530" s="58" t="str">
        <f t="shared" ca="1" si="635"/>
        <v/>
      </c>
      <c r="CF530" s="59" t="str">
        <f t="shared" ca="1" si="636"/>
        <v/>
      </c>
      <c r="CG530" s="57" t="str">
        <f t="shared" ca="1" si="637"/>
        <v/>
      </c>
      <c r="CH530" s="57" t="str">
        <f t="shared" ca="1" si="638"/>
        <v/>
      </c>
      <c r="CI530" s="57" t="str">
        <f t="shared" ca="1" si="639"/>
        <v/>
      </c>
      <c r="CJ530" s="57" t="str">
        <f t="shared" ca="1" si="640"/>
        <v/>
      </c>
      <c r="CK530" s="57" t="str">
        <f t="shared" ca="1" si="641"/>
        <v/>
      </c>
      <c r="CL530" s="57" t="str">
        <f t="shared" ca="1" si="642"/>
        <v/>
      </c>
      <c r="CM530" s="57" t="str">
        <f t="shared" ca="1" si="643"/>
        <v/>
      </c>
      <c r="CN530" s="57" t="str">
        <f t="shared" ca="1" si="644"/>
        <v/>
      </c>
      <c r="CO530" s="57" t="str">
        <f t="shared" ca="1" si="645"/>
        <v/>
      </c>
      <c r="CP530" s="57" t="str">
        <f t="shared" ca="1" si="646"/>
        <v/>
      </c>
      <c r="CQ530" s="57" t="str">
        <f t="shared" ca="1" si="647"/>
        <v/>
      </c>
      <c r="CR530" s="57" t="str">
        <f t="shared" ca="1" si="648"/>
        <v/>
      </c>
      <c r="CS530" s="60" t="str">
        <f t="shared" ca="1" si="649"/>
        <v/>
      </c>
      <c r="CT530" s="60" t="str">
        <f t="shared" ca="1" si="650"/>
        <v/>
      </c>
      <c r="CU530" s="60" t="str">
        <f t="shared" ca="1" si="651"/>
        <v/>
      </c>
      <c r="CV530" s="60" t="str">
        <f t="shared" ca="1" si="652"/>
        <v/>
      </c>
      <c r="CW530" s="60" t="str">
        <f t="shared" ca="1" si="653"/>
        <v/>
      </c>
      <c r="CX530" s="60" t="str">
        <f t="shared" ca="1" si="654"/>
        <v/>
      </c>
      <c r="CY530" s="60" t="str">
        <f t="shared" ca="1" si="655"/>
        <v/>
      </c>
      <c r="CZ530" s="60" t="str">
        <f t="shared" ca="1" si="656"/>
        <v/>
      </c>
      <c r="DA530" s="65" t="str">
        <f t="shared" ca="1" si="657"/>
        <v/>
      </c>
      <c r="DB530" s="65" t="str">
        <f t="shared" ca="1" si="658"/>
        <v/>
      </c>
      <c r="DC530" s="65" t="str">
        <f t="shared" ca="1" si="659"/>
        <v/>
      </c>
      <c r="DD530" s="65" t="str">
        <f t="shared" ca="1" si="660"/>
        <v/>
      </c>
      <c r="DE530" s="65" t="str">
        <f t="shared" ca="1" si="661"/>
        <v/>
      </c>
      <c r="DF530" s="66" t="str">
        <f t="shared" ca="1" si="662"/>
        <v/>
      </c>
      <c r="DG530" s="66" t="str">
        <f t="shared" ca="1" si="663"/>
        <v/>
      </c>
      <c r="DH530" s="66" t="str">
        <f t="shared" ca="1" si="664"/>
        <v/>
      </c>
      <c r="DI530" s="66" t="str">
        <f t="shared" ca="1" si="665"/>
        <v/>
      </c>
      <c r="DJ530" s="66" t="str">
        <f t="shared" ca="1" si="666"/>
        <v/>
      </c>
      <c r="DK530" s="65" t="str">
        <f t="shared" ca="1" si="667"/>
        <v/>
      </c>
      <c r="DL530" s="65" t="str">
        <f t="shared" ca="1" si="668"/>
        <v/>
      </c>
      <c r="DM530" s="65" t="str">
        <f t="shared" ca="1" si="669"/>
        <v/>
      </c>
      <c r="DN530" s="65" t="str">
        <f t="shared" ca="1" si="670"/>
        <v/>
      </c>
      <c r="DO530" s="65" t="str">
        <f t="shared" ca="1" si="671"/>
        <v/>
      </c>
      <c r="DP530" s="65" t="str">
        <f t="shared" ca="1" si="672"/>
        <v/>
      </c>
      <c r="DQ530" s="65" t="str">
        <f t="shared" ca="1" si="673"/>
        <v/>
      </c>
      <c r="DR530" s="69" t="str">
        <f t="shared" ca="1" si="674"/>
        <v/>
      </c>
      <c r="DS530" s="69" t="str">
        <f t="shared" ca="1" si="675"/>
        <v/>
      </c>
      <c r="DT530" s="69" t="str">
        <f t="shared" ca="1" si="676"/>
        <v/>
      </c>
      <c r="DU530" s="69" t="str">
        <f t="shared" ca="1" si="677"/>
        <v/>
      </c>
      <c r="DV530" s="69" t="str">
        <f t="shared" ca="1" si="678"/>
        <v/>
      </c>
      <c r="DW530" s="69" t="str">
        <f t="shared" ca="1" si="679"/>
        <v/>
      </c>
      <c r="DX530" s="69" t="str">
        <f t="shared" ca="1" si="680"/>
        <v/>
      </c>
      <c r="DY530" s="69" t="str">
        <f t="shared" ca="1" si="681"/>
        <v/>
      </c>
      <c r="DZ530" s="72" t="str">
        <f t="shared" ca="1" si="682"/>
        <v/>
      </c>
      <c r="EA530" s="72" t="str">
        <f t="shared" ca="1" si="683"/>
        <v/>
      </c>
      <c r="EB530" s="72" t="str">
        <f t="shared" ca="1" si="684"/>
        <v/>
      </c>
      <c r="EC530" s="65" t="str">
        <f t="shared" ca="1" si="685"/>
        <v/>
      </c>
      <c r="ED530" s="65" t="str">
        <f t="shared" ca="1" si="686"/>
        <v/>
      </c>
      <c r="EE530" s="65" t="str">
        <f t="shared" ca="1" si="687"/>
        <v/>
      </c>
      <c r="EF530" s="65" t="str">
        <f t="shared" ca="1" si="688"/>
        <v/>
      </c>
      <c r="EG530" s="65" t="str">
        <f t="shared" ca="1" si="689"/>
        <v/>
      </c>
      <c r="EH530" s="65" t="str">
        <f t="shared" ca="1" si="690"/>
        <v/>
      </c>
      <c r="EI530" s="429" t="str">
        <f t="shared" ca="1" si="691"/>
        <v>No</v>
      </c>
      <c r="EJ530" s="428" t="str">
        <f t="shared" ca="1" si="692"/>
        <v/>
      </c>
      <c r="EK530" s="428" t="str">
        <f t="shared" ca="1" si="693"/>
        <v/>
      </c>
      <c r="EL530" s="65" t="str">
        <f t="shared" ca="1" si="694"/>
        <v/>
      </c>
      <c r="EM530" s="65" t="str">
        <f t="shared" ca="1" si="695"/>
        <v/>
      </c>
      <c r="EN530" s="65" t="str">
        <f t="shared" ca="1" si="696"/>
        <v/>
      </c>
      <c r="EO530" s="433" t="str">
        <f t="shared" ca="1" si="697"/>
        <v/>
      </c>
      <c r="EP530" s="433" t="str">
        <f t="shared" ca="1" si="698"/>
        <v/>
      </c>
      <c r="EQ530" s="433" t="str">
        <f t="shared" ca="1" si="699"/>
        <v/>
      </c>
      <c r="ER530" s="433" t="str">
        <f t="shared" ca="1" si="700"/>
        <v/>
      </c>
      <c r="ES530" s="433" t="str">
        <f t="shared" ca="1" si="701"/>
        <v/>
      </c>
      <c r="ET530" s="433" t="str">
        <f t="shared" ca="1" si="702"/>
        <v/>
      </c>
      <c r="EU530" s="433" t="str">
        <f ca="1">IF(OR(CO530="",CQ530=""),"",Discipline!$P$3*CO530+Discipline!$X$3*CQ530)</f>
        <v/>
      </c>
      <c r="EV530" s="433" t="str">
        <f ca="1">IF(OR(CP530="",CR530=""),"",Discipline!$P$3*CP530+Discipline!$X$3*CR530)</f>
        <v/>
      </c>
    </row>
    <row r="531" spans="1:152" x14ac:dyDescent="0.25">
      <c r="A531" s="10" t="str">
        <f ca="1">IFERROR(RANK(order!A531,order!A$3:A$554,0),"")</f>
        <v/>
      </c>
      <c r="B531" s="10" t="str">
        <f ca="1">IFERROR(RANK(order!B531,order!B$3:B$554,0),"")</f>
        <v/>
      </c>
      <c r="C531" s="10" t="str">
        <f ca="1">IFERROR(RANK(order!C531,order!C$3:C$554,0),"")</f>
        <v/>
      </c>
      <c r="D531" s="4" t="str">
        <f ca="1">IFERROR(RANK(order!D531,order!D$3:D$554,0),"")</f>
        <v/>
      </c>
      <c r="E531" s="4" t="str">
        <f ca="1">IFERROR(RANK(order!E531,order!E$3:E$554,0),"")</f>
        <v/>
      </c>
      <c r="F531" s="4" t="str">
        <f ca="1">IFERROR(RANK(order!F531,order!F$3:F$554,0),"")</f>
        <v/>
      </c>
      <c r="G531" s="10" t="str">
        <f ca="1">IFERROR(RANK(order!G531,order!G$3:G$554,0),"")</f>
        <v/>
      </c>
      <c r="H531" s="10" t="str">
        <f ca="1">IFERROR(RANK(order!H531,order!H$3:H$554,0),"")</f>
        <v/>
      </c>
      <c r="I531" s="10" t="str">
        <f ca="1">IFERROR(RANK(order!I531,order!I$3:I$554,0),"")</f>
        <v/>
      </c>
      <c r="J531" s="4" t="str">
        <f ca="1">IFERROR(RANK(order!J531,order!J$3:J$554,0),"")</f>
        <v/>
      </c>
      <c r="K531" s="4" t="str">
        <f ca="1">IFERROR(RANK(order!K531,order!K$3:K$554,0),"")</f>
        <v/>
      </c>
      <c r="L531" s="4" t="str">
        <f ca="1">IFERROR(RANK(order!L531,order!L$3:L$554,0),"")</f>
        <v/>
      </c>
      <c r="M531" s="10" t="str">
        <f ca="1">IFERROR(RANK(order!M531,order!M$3:M$554,0),"")</f>
        <v/>
      </c>
      <c r="N531" s="10" t="str">
        <f ca="1">IFERROR(RANK(order!N531,order!N$3:N$554,0),"")</f>
        <v/>
      </c>
      <c r="O531" s="10" t="str">
        <f ca="1">IFERROR(RANK(order!O531,order!O$3:O$554,0),"")</f>
        <v/>
      </c>
      <c r="P531" s="4" t="str">
        <f ca="1">IFERROR(RANK(order!P531,order!P$3:P$554,0),"")</f>
        <v/>
      </c>
      <c r="Q531" s="4" t="str">
        <f ca="1">IFERROR(RANK(order!Q531,order!Q$3:Q$554,0),"")</f>
        <v/>
      </c>
      <c r="R531" s="4" t="str">
        <f ca="1">IFERROR(RANK(order!R531,order!R$3:R$554,0),"")</f>
        <v/>
      </c>
      <c r="S531" s="10" t="str">
        <f ca="1">IFERROR(RANK(order!S531,order!S$3:S$554,0),"")</f>
        <v/>
      </c>
      <c r="T531" s="10" t="str">
        <f ca="1">IFERROR(RANK(order!T531,order!T$3:T$554,0),"")</f>
        <v/>
      </c>
      <c r="U531" s="10" t="str">
        <f ca="1">IFERROR(RANK(order!U531,order!U$3:U$554,0),"")</f>
        <v/>
      </c>
      <c r="V531" s="4" t="str">
        <f ca="1">IFERROR(RANK(order!V531,order!V$3:V$554,0),"")</f>
        <v/>
      </c>
      <c r="W531" s="4" t="str">
        <f ca="1">IFERROR(RANK(order!W531,order!W$3:W$554,0),"")</f>
        <v/>
      </c>
      <c r="X531" s="4" t="str">
        <f ca="1">IFERROR(RANK(order!X531,order!X$3:X$554,0),"")</f>
        <v/>
      </c>
      <c r="Y531" s="10" t="str">
        <f ca="1">IFERROR(RANK(order!Y531,order!Y$3:Y$554,0),"")</f>
        <v/>
      </c>
      <c r="Z531" s="10" t="str">
        <f ca="1">IFERROR(RANK(order!Z531,order!Z$3:Z$554,0),"")</f>
        <v/>
      </c>
      <c r="AA531" s="10" t="str">
        <f ca="1">IFERROR(RANK(order!AA531,order!AA$3:AA$554,0),"")</f>
        <v/>
      </c>
      <c r="AB531" s="4" t="str">
        <f ca="1">IFERROR(RANK(order!AB531,order!AB$3:AB$554,0),"")</f>
        <v/>
      </c>
      <c r="AC531" s="4" t="str">
        <f ca="1">IFERROR(RANK(order!AC531,order!AC$3:AC$554,0),"")</f>
        <v/>
      </c>
      <c r="AD531" s="4" t="str">
        <f ca="1">IFERROR(RANK(order!AD531,order!AD$3:AD$554,0),"")</f>
        <v/>
      </c>
      <c r="AE531" s="10" t="str">
        <f ca="1">IFERROR(RANK(order!AE531,order!AE$3:AE$554,0),"")</f>
        <v/>
      </c>
      <c r="AF531" s="10" t="str">
        <f ca="1">IFERROR(RANK(order!AF531,order!AF$3:AF$554,0),"")</f>
        <v/>
      </c>
      <c r="AG531" s="10" t="str">
        <f ca="1">IFERROR(RANK(order!AG531,order!AG$3:AG$554,0),"")</f>
        <v/>
      </c>
      <c r="AH531" s="4" t="str">
        <f ca="1">IFERROR(RANK(order!AH531,order!AH$3:AH$554,0),"")</f>
        <v/>
      </c>
      <c r="AI531" s="4" t="str">
        <f ca="1">IFERROR(RANK(order!AI531,order!AI$3:AI$554,0),"")</f>
        <v/>
      </c>
      <c r="AJ531" s="4" t="str">
        <f ca="1">IFERROR(RANK(order!AJ531,order!AJ$3:AJ$554,0),"")</f>
        <v/>
      </c>
      <c r="AK531" s="10" t="str">
        <f ca="1">IFERROR(RANK(order!AK531,order!AK$3:AK$554,0),"")</f>
        <v/>
      </c>
      <c r="AL531" s="10" t="str">
        <f ca="1">IFERROR(RANK(order!AL531,order!AL$3:AL$554,0),"")</f>
        <v/>
      </c>
      <c r="AM531" s="10" t="str">
        <f ca="1">IFERROR(RANK(order!AM531,order!AM$3:AM$554,0),"")</f>
        <v/>
      </c>
      <c r="AN531" s="4" t="str">
        <f ca="1">IFERROR(RANK(order!AN531,order!AN$3:AN$554,0),"")</f>
        <v/>
      </c>
      <c r="AO531" s="4" t="str">
        <f ca="1">IFERROR(RANK(order!AO531,order!AO$3:AO$554,0),"")</f>
        <v/>
      </c>
      <c r="AP531" s="4" t="str">
        <f ca="1">IFERROR(RANK(order!AP531,order!AP$3:AP$554,0),"")</f>
        <v/>
      </c>
      <c r="AQ531" s="10" t="str">
        <f ca="1">IFERROR(RANK(order!AQ531,order!AQ$3:AQ$554,0),"")</f>
        <v/>
      </c>
      <c r="AR531" s="10" t="str">
        <f ca="1">IFERROR(RANK(order!AR531,order!AR$3:AR$554,0),"")</f>
        <v/>
      </c>
      <c r="AS531" s="10" t="str">
        <f ca="1">IFERROR(RANK(order!AS531,order!AS$3:AS$554,0),"")</f>
        <v/>
      </c>
      <c r="AT531" s="4" t="str">
        <f ca="1">IFERROR(RANK(order!AT531,order!AT$3:AT$554,0),"")</f>
        <v/>
      </c>
      <c r="AU531" s="4" t="str">
        <f ca="1">IFERROR(RANK(order!AU531,order!AU$3:AU$554,0),"")</f>
        <v/>
      </c>
      <c r="AV531" s="4" t="str">
        <f ca="1">IFERROR(RANK(order!AV531,order!AV$3:AV$554,0),"")</f>
        <v/>
      </c>
      <c r="AW531" s="10" t="str">
        <f ca="1">IFERROR(RANK(order!AW531,order!AW$3:AW$554,0),"")</f>
        <v/>
      </c>
      <c r="AX531" s="10" t="str">
        <f ca="1">IFERROR(RANK(order!AX531,order!AX$3:AX$554,0),"")</f>
        <v/>
      </c>
      <c r="AY531" s="10" t="str">
        <f ca="1">IFERROR(RANK(order!AY531,order!AY$3:AY$554,0),"")</f>
        <v/>
      </c>
      <c r="AZ531" s="4" t="str">
        <f ca="1">IFERROR(RANK(order!AZ531,order!AZ$3:AZ$554,0),"")</f>
        <v/>
      </c>
      <c r="BA531" s="4" t="str">
        <f ca="1">IFERROR(RANK(order!BA531,order!BA$3:BA$554,0),"")</f>
        <v/>
      </c>
      <c r="BB531" s="4" t="str">
        <f ca="1">IFERROR(RANK(order!BB531,order!BB$3:BB$554,0),"")</f>
        <v/>
      </c>
      <c r="BC531" s="10" t="str">
        <f ca="1">IFERROR(RANK(order!BC531,order!BC$3:BC$554,0),"")</f>
        <v/>
      </c>
      <c r="BD531" s="10" t="str">
        <f ca="1">IFERROR(RANK(order!BD531,order!BD$3:BD$554,0),"")</f>
        <v/>
      </c>
      <c r="BE531" s="10" t="str">
        <f ca="1">IFERROR(RANK(order!BE531,order!BE$3:BE$554,0),"")</f>
        <v/>
      </c>
      <c r="BF531" s="4" t="str">
        <f ca="1">IFERROR(RANK(order!BF531,order!BF$3:BF$554,0),"")</f>
        <v/>
      </c>
      <c r="BG531" s="4" t="str">
        <f ca="1">IFERROR(RANK(order!BG531,order!BG$3:BG$554,0),"")</f>
        <v/>
      </c>
      <c r="BH531" s="4" t="str">
        <f ca="1">IFERROR(RANK(order!BH531,order!BH$3:BH$554,0),"")</f>
        <v/>
      </c>
      <c r="BI531" s="10" t="str">
        <f ca="1">IFERROR(RANK(order!BI531,order!BI$3:BI$554,0),"")</f>
        <v/>
      </c>
      <c r="BJ531" s="10" t="str">
        <f ca="1">IFERROR(RANK(order!BJ531,order!BJ$3:BJ$554,0),"")</f>
        <v/>
      </c>
      <c r="BK531" s="10" t="str">
        <f ca="1">IFERROR(RANK(order!BK531,order!BK$3:BK$554,0),"")</f>
        <v/>
      </c>
      <c r="BL531" s="4" t="str">
        <f ca="1">IFERROR(RANK(order!BL531,order!BL$3:BL$554,0),"")</f>
        <v/>
      </c>
      <c r="BM531" s="4" t="str">
        <f ca="1">IFERROR(RANK(order!BM531,order!BM$3:BM$554,0),"")</f>
        <v/>
      </c>
      <c r="BN531" s="4" t="str">
        <f ca="1">IFERROR(RANK(order!BN531,order!BN$3:BN$554,0),"")</f>
        <v/>
      </c>
      <c r="BO531" s="10" t="str">
        <f ca="1">IFERROR(RANK(order!BO531,order!BO$3:BO$554,0),"")</f>
        <v/>
      </c>
      <c r="BP531" s="10" t="str">
        <f ca="1">IFERROR(RANK(order!BP531,order!BP$3:BP$554,0),"")</f>
        <v/>
      </c>
      <c r="BQ531" s="10" t="str">
        <f ca="1">IFERROR(RANK(order!BQ531,order!BQ$3:BQ$554,0),"")</f>
        <v/>
      </c>
      <c r="BR531" s="4" t="str">
        <f ca="1">IFERROR(RANK(order!BR531,order!BR$3:BR$554,0),"")</f>
        <v/>
      </c>
      <c r="BS531" s="4" t="str">
        <f ca="1">IFERROR(RANK(order!BS531,order!BS$3:BS$554,0),"")</f>
        <v/>
      </c>
      <c r="BT531" s="4" t="str">
        <f ca="1">IFERROR(RANK(order!BT531,order!BT$3:BT$554,0),"")</f>
        <v/>
      </c>
      <c r="BU531" s="95">
        <f t="shared" si="703"/>
        <v>529</v>
      </c>
      <c r="BV531" s="35" t="str">
        <f t="shared" si="704"/>
        <v>E1</v>
      </c>
      <c r="BW531" s="55">
        <f t="shared" ca="1" si="627"/>
        <v>0</v>
      </c>
      <c r="BX531" s="56" t="str">
        <f t="shared" ca="1" si="628"/>
        <v/>
      </c>
      <c r="BY531" s="56" t="str">
        <f t="shared" ca="1" si="629"/>
        <v/>
      </c>
      <c r="BZ531" s="57" t="str">
        <f t="shared" ca="1" si="630"/>
        <v/>
      </c>
      <c r="CA531" s="57" t="str">
        <f t="shared" ca="1" si="631"/>
        <v/>
      </c>
      <c r="CB531" s="58" t="str">
        <f t="shared" ca="1" si="632"/>
        <v/>
      </c>
      <c r="CC531" s="57" t="str">
        <f t="shared" ca="1" si="633"/>
        <v/>
      </c>
      <c r="CD531" s="57" t="str">
        <f t="shared" ca="1" si="634"/>
        <v/>
      </c>
      <c r="CE531" s="58" t="str">
        <f t="shared" ca="1" si="635"/>
        <v/>
      </c>
      <c r="CF531" s="59" t="str">
        <f t="shared" ca="1" si="636"/>
        <v/>
      </c>
      <c r="CG531" s="57" t="str">
        <f t="shared" ca="1" si="637"/>
        <v/>
      </c>
      <c r="CH531" s="57" t="str">
        <f t="shared" ca="1" si="638"/>
        <v/>
      </c>
      <c r="CI531" s="57" t="str">
        <f t="shared" ca="1" si="639"/>
        <v/>
      </c>
      <c r="CJ531" s="57" t="str">
        <f t="shared" ca="1" si="640"/>
        <v/>
      </c>
      <c r="CK531" s="57" t="str">
        <f t="shared" ca="1" si="641"/>
        <v/>
      </c>
      <c r="CL531" s="57" t="str">
        <f t="shared" ca="1" si="642"/>
        <v/>
      </c>
      <c r="CM531" s="57" t="str">
        <f t="shared" ca="1" si="643"/>
        <v/>
      </c>
      <c r="CN531" s="57" t="str">
        <f t="shared" ca="1" si="644"/>
        <v/>
      </c>
      <c r="CO531" s="57" t="str">
        <f t="shared" ca="1" si="645"/>
        <v/>
      </c>
      <c r="CP531" s="57" t="str">
        <f t="shared" ca="1" si="646"/>
        <v/>
      </c>
      <c r="CQ531" s="57" t="str">
        <f t="shared" ca="1" si="647"/>
        <v/>
      </c>
      <c r="CR531" s="57" t="str">
        <f t="shared" ca="1" si="648"/>
        <v/>
      </c>
      <c r="CS531" s="60" t="str">
        <f t="shared" ca="1" si="649"/>
        <v/>
      </c>
      <c r="CT531" s="60" t="str">
        <f t="shared" ca="1" si="650"/>
        <v/>
      </c>
      <c r="CU531" s="60" t="str">
        <f t="shared" ca="1" si="651"/>
        <v/>
      </c>
      <c r="CV531" s="60" t="str">
        <f t="shared" ca="1" si="652"/>
        <v/>
      </c>
      <c r="CW531" s="60" t="str">
        <f t="shared" ca="1" si="653"/>
        <v/>
      </c>
      <c r="CX531" s="60" t="str">
        <f t="shared" ca="1" si="654"/>
        <v/>
      </c>
      <c r="CY531" s="60" t="str">
        <f t="shared" ca="1" si="655"/>
        <v/>
      </c>
      <c r="CZ531" s="60" t="str">
        <f t="shared" ca="1" si="656"/>
        <v/>
      </c>
      <c r="DA531" s="65" t="str">
        <f t="shared" ca="1" si="657"/>
        <v/>
      </c>
      <c r="DB531" s="65" t="str">
        <f t="shared" ca="1" si="658"/>
        <v/>
      </c>
      <c r="DC531" s="65" t="str">
        <f t="shared" ca="1" si="659"/>
        <v/>
      </c>
      <c r="DD531" s="65" t="str">
        <f t="shared" ca="1" si="660"/>
        <v/>
      </c>
      <c r="DE531" s="65" t="str">
        <f t="shared" ca="1" si="661"/>
        <v/>
      </c>
      <c r="DF531" s="66" t="str">
        <f t="shared" ca="1" si="662"/>
        <v/>
      </c>
      <c r="DG531" s="66" t="str">
        <f t="shared" ca="1" si="663"/>
        <v/>
      </c>
      <c r="DH531" s="66" t="str">
        <f t="shared" ca="1" si="664"/>
        <v/>
      </c>
      <c r="DI531" s="66" t="str">
        <f t="shared" ca="1" si="665"/>
        <v/>
      </c>
      <c r="DJ531" s="66" t="str">
        <f t="shared" ca="1" si="666"/>
        <v/>
      </c>
      <c r="DK531" s="65" t="str">
        <f t="shared" ca="1" si="667"/>
        <v/>
      </c>
      <c r="DL531" s="65" t="str">
        <f t="shared" ca="1" si="668"/>
        <v/>
      </c>
      <c r="DM531" s="65" t="str">
        <f t="shared" ca="1" si="669"/>
        <v/>
      </c>
      <c r="DN531" s="65" t="str">
        <f t="shared" ca="1" si="670"/>
        <v/>
      </c>
      <c r="DO531" s="65" t="str">
        <f t="shared" ca="1" si="671"/>
        <v/>
      </c>
      <c r="DP531" s="65" t="str">
        <f t="shared" ca="1" si="672"/>
        <v/>
      </c>
      <c r="DQ531" s="65" t="str">
        <f t="shared" ca="1" si="673"/>
        <v/>
      </c>
      <c r="DR531" s="69" t="str">
        <f t="shared" ca="1" si="674"/>
        <v/>
      </c>
      <c r="DS531" s="69" t="str">
        <f t="shared" ca="1" si="675"/>
        <v/>
      </c>
      <c r="DT531" s="69" t="str">
        <f t="shared" ca="1" si="676"/>
        <v/>
      </c>
      <c r="DU531" s="69" t="str">
        <f t="shared" ca="1" si="677"/>
        <v/>
      </c>
      <c r="DV531" s="69" t="str">
        <f t="shared" ca="1" si="678"/>
        <v/>
      </c>
      <c r="DW531" s="69" t="str">
        <f t="shared" ca="1" si="679"/>
        <v/>
      </c>
      <c r="DX531" s="69" t="str">
        <f t="shared" ca="1" si="680"/>
        <v/>
      </c>
      <c r="DY531" s="69" t="str">
        <f t="shared" ca="1" si="681"/>
        <v/>
      </c>
      <c r="DZ531" s="72" t="str">
        <f t="shared" ca="1" si="682"/>
        <v/>
      </c>
      <c r="EA531" s="72" t="str">
        <f t="shared" ca="1" si="683"/>
        <v/>
      </c>
      <c r="EB531" s="72" t="str">
        <f t="shared" ca="1" si="684"/>
        <v/>
      </c>
      <c r="EC531" s="65" t="str">
        <f t="shared" ca="1" si="685"/>
        <v/>
      </c>
      <c r="ED531" s="65" t="str">
        <f t="shared" ca="1" si="686"/>
        <v/>
      </c>
      <c r="EE531" s="65" t="str">
        <f t="shared" ca="1" si="687"/>
        <v/>
      </c>
      <c r="EF531" s="65" t="str">
        <f t="shared" ca="1" si="688"/>
        <v/>
      </c>
      <c r="EG531" s="65" t="str">
        <f t="shared" ca="1" si="689"/>
        <v/>
      </c>
      <c r="EH531" s="65" t="str">
        <f t="shared" ca="1" si="690"/>
        <v/>
      </c>
      <c r="EI531" s="429" t="str">
        <f t="shared" ca="1" si="691"/>
        <v>No</v>
      </c>
      <c r="EJ531" s="428" t="str">
        <f t="shared" ca="1" si="692"/>
        <v/>
      </c>
      <c r="EK531" s="428" t="str">
        <f t="shared" ca="1" si="693"/>
        <v/>
      </c>
      <c r="EL531" s="65" t="str">
        <f t="shared" ca="1" si="694"/>
        <v/>
      </c>
      <c r="EM531" s="65" t="str">
        <f t="shared" ca="1" si="695"/>
        <v/>
      </c>
      <c r="EN531" s="65" t="str">
        <f t="shared" ca="1" si="696"/>
        <v/>
      </c>
      <c r="EO531" s="433" t="str">
        <f t="shared" ca="1" si="697"/>
        <v/>
      </c>
      <c r="EP531" s="433" t="str">
        <f t="shared" ca="1" si="698"/>
        <v/>
      </c>
      <c r="EQ531" s="433" t="str">
        <f t="shared" ca="1" si="699"/>
        <v/>
      </c>
      <c r="ER531" s="433" t="str">
        <f t="shared" ca="1" si="700"/>
        <v/>
      </c>
      <c r="ES531" s="433" t="str">
        <f t="shared" ca="1" si="701"/>
        <v/>
      </c>
      <c r="ET531" s="433" t="str">
        <f t="shared" ca="1" si="702"/>
        <v/>
      </c>
      <c r="EU531" s="433" t="str">
        <f ca="1">IF(OR(CO531="",CQ531=""),"",Discipline!$P$3*CO531+Discipline!$X$3*CQ531)</f>
        <v/>
      </c>
      <c r="EV531" s="433" t="str">
        <f ca="1">IF(OR(CP531="",CR531=""),"",Discipline!$P$3*CP531+Discipline!$X$3*CR531)</f>
        <v/>
      </c>
    </row>
    <row r="532" spans="1:152" x14ac:dyDescent="0.25">
      <c r="A532" s="10" t="str">
        <f ca="1">IFERROR(RANK(order!A532,order!A$3:A$554,0),"")</f>
        <v/>
      </c>
      <c r="B532" s="10" t="str">
        <f ca="1">IFERROR(RANK(order!B532,order!B$3:B$554,0),"")</f>
        <v/>
      </c>
      <c r="C532" s="10" t="str">
        <f ca="1">IFERROR(RANK(order!C532,order!C$3:C$554,0),"")</f>
        <v/>
      </c>
      <c r="D532" s="4" t="str">
        <f ca="1">IFERROR(RANK(order!D532,order!D$3:D$554,0),"")</f>
        <v/>
      </c>
      <c r="E532" s="4" t="str">
        <f ca="1">IFERROR(RANK(order!E532,order!E$3:E$554,0),"")</f>
        <v/>
      </c>
      <c r="F532" s="4" t="str">
        <f ca="1">IFERROR(RANK(order!F532,order!F$3:F$554,0),"")</f>
        <v/>
      </c>
      <c r="G532" s="10" t="str">
        <f ca="1">IFERROR(RANK(order!G532,order!G$3:G$554,0),"")</f>
        <v/>
      </c>
      <c r="H532" s="10" t="str">
        <f ca="1">IFERROR(RANK(order!H532,order!H$3:H$554,0),"")</f>
        <v/>
      </c>
      <c r="I532" s="10" t="str">
        <f ca="1">IFERROR(RANK(order!I532,order!I$3:I$554,0),"")</f>
        <v/>
      </c>
      <c r="J532" s="4" t="str">
        <f ca="1">IFERROR(RANK(order!J532,order!J$3:J$554,0),"")</f>
        <v/>
      </c>
      <c r="K532" s="4" t="str">
        <f ca="1">IFERROR(RANK(order!K532,order!K$3:K$554,0),"")</f>
        <v/>
      </c>
      <c r="L532" s="4" t="str">
        <f ca="1">IFERROR(RANK(order!L532,order!L$3:L$554,0),"")</f>
        <v/>
      </c>
      <c r="M532" s="10" t="str">
        <f ca="1">IFERROR(RANK(order!M532,order!M$3:M$554,0),"")</f>
        <v/>
      </c>
      <c r="N532" s="10" t="str">
        <f ca="1">IFERROR(RANK(order!N532,order!N$3:N$554,0),"")</f>
        <v/>
      </c>
      <c r="O532" s="10" t="str">
        <f ca="1">IFERROR(RANK(order!O532,order!O$3:O$554,0),"")</f>
        <v/>
      </c>
      <c r="P532" s="4" t="str">
        <f ca="1">IFERROR(RANK(order!P532,order!P$3:P$554,0),"")</f>
        <v/>
      </c>
      <c r="Q532" s="4" t="str">
        <f ca="1">IFERROR(RANK(order!Q532,order!Q$3:Q$554,0),"")</f>
        <v/>
      </c>
      <c r="R532" s="4" t="str">
        <f ca="1">IFERROR(RANK(order!R532,order!R$3:R$554,0),"")</f>
        <v/>
      </c>
      <c r="S532" s="10" t="str">
        <f ca="1">IFERROR(RANK(order!S532,order!S$3:S$554,0),"")</f>
        <v/>
      </c>
      <c r="T532" s="10" t="str">
        <f ca="1">IFERROR(RANK(order!T532,order!T$3:T$554,0),"")</f>
        <v/>
      </c>
      <c r="U532" s="10" t="str">
        <f ca="1">IFERROR(RANK(order!U532,order!U$3:U$554,0),"")</f>
        <v/>
      </c>
      <c r="V532" s="4" t="str">
        <f ca="1">IFERROR(RANK(order!V532,order!V$3:V$554,0),"")</f>
        <v/>
      </c>
      <c r="W532" s="4" t="str">
        <f ca="1">IFERROR(RANK(order!W532,order!W$3:W$554,0),"")</f>
        <v/>
      </c>
      <c r="X532" s="4" t="str">
        <f ca="1">IFERROR(RANK(order!X532,order!X$3:X$554,0),"")</f>
        <v/>
      </c>
      <c r="Y532" s="10" t="str">
        <f ca="1">IFERROR(RANK(order!Y532,order!Y$3:Y$554,0),"")</f>
        <v/>
      </c>
      <c r="Z532" s="10" t="str">
        <f ca="1">IFERROR(RANK(order!Z532,order!Z$3:Z$554,0),"")</f>
        <v/>
      </c>
      <c r="AA532" s="10" t="str">
        <f ca="1">IFERROR(RANK(order!AA532,order!AA$3:AA$554,0),"")</f>
        <v/>
      </c>
      <c r="AB532" s="4" t="str">
        <f ca="1">IFERROR(RANK(order!AB532,order!AB$3:AB$554,0),"")</f>
        <v/>
      </c>
      <c r="AC532" s="4" t="str">
        <f ca="1">IFERROR(RANK(order!AC532,order!AC$3:AC$554,0),"")</f>
        <v/>
      </c>
      <c r="AD532" s="4" t="str">
        <f ca="1">IFERROR(RANK(order!AD532,order!AD$3:AD$554,0),"")</f>
        <v/>
      </c>
      <c r="AE532" s="10" t="str">
        <f ca="1">IFERROR(RANK(order!AE532,order!AE$3:AE$554,0),"")</f>
        <v/>
      </c>
      <c r="AF532" s="10" t="str">
        <f ca="1">IFERROR(RANK(order!AF532,order!AF$3:AF$554,0),"")</f>
        <v/>
      </c>
      <c r="AG532" s="10" t="str">
        <f ca="1">IFERROR(RANK(order!AG532,order!AG$3:AG$554,0),"")</f>
        <v/>
      </c>
      <c r="AH532" s="4" t="str">
        <f ca="1">IFERROR(RANK(order!AH532,order!AH$3:AH$554,0),"")</f>
        <v/>
      </c>
      <c r="AI532" s="4" t="str">
        <f ca="1">IFERROR(RANK(order!AI532,order!AI$3:AI$554,0),"")</f>
        <v/>
      </c>
      <c r="AJ532" s="4" t="str">
        <f ca="1">IFERROR(RANK(order!AJ532,order!AJ$3:AJ$554,0),"")</f>
        <v/>
      </c>
      <c r="AK532" s="10" t="str">
        <f ca="1">IFERROR(RANK(order!AK532,order!AK$3:AK$554,0),"")</f>
        <v/>
      </c>
      <c r="AL532" s="10" t="str">
        <f ca="1">IFERROR(RANK(order!AL532,order!AL$3:AL$554,0),"")</f>
        <v/>
      </c>
      <c r="AM532" s="10" t="str">
        <f ca="1">IFERROR(RANK(order!AM532,order!AM$3:AM$554,0),"")</f>
        <v/>
      </c>
      <c r="AN532" s="4" t="str">
        <f ca="1">IFERROR(RANK(order!AN532,order!AN$3:AN$554,0),"")</f>
        <v/>
      </c>
      <c r="AO532" s="4" t="str">
        <f ca="1">IFERROR(RANK(order!AO532,order!AO$3:AO$554,0),"")</f>
        <v/>
      </c>
      <c r="AP532" s="4" t="str">
        <f ca="1">IFERROR(RANK(order!AP532,order!AP$3:AP$554,0),"")</f>
        <v/>
      </c>
      <c r="AQ532" s="10" t="str">
        <f ca="1">IFERROR(RANK(order!AQ532,order!AQ$3:AQ$554,0),"")</f>
        <v/>
      </c>
      <c r="AR532" s="10" t="str">
        <f ca="1">IFERROR(RANK(order!AR532,order!AR$3:AR$554,0),"")</f>
        <v/>
      </c>
      <c r="AS532" s="10" t="str">
        <f ca="1">IFERROR(RANK(order!AS532,order!AS$3:AS$554,0),"")</f>
        <v/>
      </c>
      <c r="AT532" s="4" t="str">
        <f ca="1">IFERROR(RANK(order!AT532,order!AT$3:AT$554,0),"")</f>
        <v/>
      </c>
      <c r="AU532" s="4" t="str">
        <f ca="1">IFERROR(RANK(order!AU532,order!AU$3:AU$554,0),"")</f>
        <v/>
      </c>
      <c r="AV532" s="4" t="str">
        <f ca="1">IFERROR(RANK(order!AV532,order!AV$3:AV$554,0),"")</f>
        <v/>
      </c>
      <c r="AW532" s="10" t="str">
        <f ca="1">IFERROR(RANK(order!AW532,order!AW$3:AW$554,0),"")</f>
        <v/>
      </c>
      <c r="AX532" s="10" t="str">
        <f ca="1">IFERROR(RANK(order!AX532,order!AX$3:AX$554,0),"")</f>
        <v/>
      </c>
      <c r="AY532" s="10" t="str">
        <f ca="1">IFERROR(RANK(order!AY532,order!AY$3:AY$554,0),"")</f>
        <v/>
      </c>
      <c r="AZ532" s="4" t="str">
        <f ca="1">IFERROR(RANK(order!AZ532,order!AZ$3:AZ$554,0),"")</f>
        <v/>
      </c>
      <c r="BA532" s="4" t="str">
        <f ca="1">IFERROR(RANK(order!BA532,order!BA$3:BA$554,0),"")</f>
        <v/>
      </c>
      <c r="BB532" s="4" t="str">
        <f ca="1">IFERROR(RANK(order!BB532,order!BB$3:BB$554,0),"")</f>
        <v/>
      </c>
      <c r="BC532" s="10" t="str">
        <f ca="1">IFERROR(RANK(order!BC532,order!BC$3:BC$554,0),"")</f>
        <v/>
      </c>
      <c r="BD532" s="10" t="str">
        <f ca="1">IFERROR(RANK(order!BD532,order!BD$3:BD$554,0),"")</f>
        <v/>
      </c>
      <c r="BE532" s="10" t="str">
        <f ca="1">IFERROR(RANK(order!BE532,order!BE$3:BE$554,0),"")</f>
        <v/>
      </c>
      <c r="BF532" s="4" t="str">
        <f ca="1">IFERROR(RANK(order!BF532,order!BF$3:BF$554,0),"")</f>
        <v/>
      </c>
      <c r="BG532" s="4" t="str">
        <f ca="1">IFERROR(RANK(order!BG532,order!BG$3:BG$554,0),"")</f>
        <v/>
      </c>
      <c r="BH532" s="4" t="str">
        <f ca="1">IFERROR(RANK(order!BH532,order!BH$3:BH$554,0),"")</f>
        <v/>
      </c>
      <c r="BI532" s="10" t="str">
        <f ca="1">IFERROR(RANK(order!BI532,order!BI$3:BI$554,0),"")</f>
        <v/>
      </c>
      <c r="BJ532" s="10" t="str">
        <f ca="1">IFERROR(RANK(order!BJ532,order!BJ$3:BJ$554,0),"")</f>
        <v/>
      </c>
      <c r="BK532" s="10" t="str">
        <f ca="1">IFERROR(RANK(order!BK532,order!BK$3:BK$554,0),"")</f>
        <v/>
      </c>
      <c r="BL532" s="4" t="str">
        <f ca="1">IFERROR(RANK(order!BL532,order!BL$3:BL$554,0),"")</f>
        <v/>
      </c>
      <c r="BM532" s="4" t="str">
        <f ca="1">IFERROR(RANK(order!BM532,order!BM$3:BM$554,0),"")</f>
        <v/>
      </c>
      <c r="BN532" s="4" t="str">
        <f ca="1">IFERROR(RANK(order!BN532,order!BN$3:BN$554,0),"")</f>
        <v/>
      </c>
      <c r="BO532" s="10" t="str">
        <f ca="1">IFERROR(RANK(order!BO532,order!BO$3:BO$554,0),"")</f>
        <v/>
      </c>
      <c r="BP532" s="10" t="str">
        <f ca="1">IFERROR(RANK(order!BP532,order!BP$3:BP$554,0),"")</f>
        <v/>
      </c>
      <c r="BQ532" s="10" t="str">
        <f ca="1">IFERROR(RANK(order!BQ532,order!BQ$3:BQ$554,0),"")</f>
        <v/>
      </c>
      <c r="BR532" s="4" t="str">
        <f ca="1">IFERROR(RANK(order!BR532,order!BR$3:BR$554,0),"")</f>
        <v/>
      </c>
      <c r="BS532" s="4" t="str">
        <f ca="1">IFERROR(RANK(order!BS532,order!BS$3:BS$554,0),"")</f>
        <v/>
      </c>
      <c r="BT532" s="4" t="str">
        <f ca="1">IFERROR(RANK(order!BT532,order!BT$3:BT$554,0),"")</f>
        <v/>
      </c>
      <c r="BU532" s="95">
        <f t="shared" si="703"/>
        <v>530</v>
      </c>
      <c r="BV532" s="35" t="str">
        <f t="shared" si="704"/>
        <v>E1</v>
      </c>
      <c r="BW532" s="55">
        <f t="shared" ca="1" si="627"/>
        <v>0</v>
      </c>
      <c r="BX532" s="56" t="str">
        <f t="shared" ca="1" si="628"/>
        <v/>
      </c>
      <c r="BY532" s="56" t="str">
        <f t="shared" ca="1" si="629"/>
        <v/>
      </c>
      <c r="BZ532" s="57" t="str">
        <f t="shared" ca="1" si="630"/>
        <v/>
      </c>
      <c r="CA532" s="57" t="str">
        <f t="shared" ca="1" si="631"/>
        <v/>
      </c>
      <c r="CB532" s="58" t="str">
        <f t="shared" ca="1" si="632"/>
        <v/>
      </c>
      <c r="CC532" s="57" t="str">
        <f t="shared" ca="1" si="633"/>
        <v/>
      </c>
      <c r="CD532" s="57" t="str">
        <f t="shared" ca="1" si="634"/>
        <v/>
      </c>
      <c r="CE532" s="58" t="str">
        <f t="shared" ca="1" si="635"/>
        <v/>
      </c>
      <c r="CF532" s="59" t="str">
        <f t="shared" ca="1" si="636"/>
        <v/>
      </c>
      <c r="CG532" s="57" t="str">
        <f t="shared" ca="1" si="637"/>
        <v/>
      </c>
      <c r="CH532" s="57" t="str">
        <f t="shared" ca="1" si="638"/>
        <v/>
      </c>
      <c r="CI532" s="57" t="str">
        <f t="shared" ca="1" si="639"/>
        <v/>
      </c>
      <c r="CJ532" s="57" t="str">
        <f t="shared" ca="1" si="640"/>
        <v/>
      </c>
      <c r="CK532" s="57" t="str">
        <f t="shared" ca="1" si="641"/>
        <v/>
      </c>
      <c r="CL532" s="57" t="str">
        <f t="shared" ca="1" si="642"/>
        <v/>
      </c>
      <c r="CM532" s="57" t="str">
        <f t="shared" ca="1" si="643"/>
        <v/>
      </c>
      <c r="CN532" s="57" t="str">
        <f t="shared" ca="1" si="644"/>
        <v/>
      </c>
      <c r="CO532" s="57" t="str">
        <f t="shared" ca="1" si="645"/>
        <v/>
      </c>
      <c r="CP532" s="57" t="str">
        <f t="shared" ca="1" si="646"/>
        <v/>
      </c>
      <c r="CQ532" s="57" t="str">
        <f t="shared" ca="1" si="647"/>
        <v/>
      </c>
      <c r="CR532" s="57" t="str">
        <f t="shared" ca="1" si="648"/>
        <v/>
      </c>
      <c r="CS532" s="60" t="str">
        <f t="shared" ca="1" si="649"/>
        <v/>
      </c>
      <c r="CT532" s="60" t="str">
        <f t="shared" ca="1" si="650"/>
        <v/>
      </c>
      <c r="CU532" s="60" t="str">
        <f t="shared" ca="1" si="651"/>
        <v/>
      </c>
      <c r="CV532" s="60" t="str">
        <f t="shared" ca="1" si="652"/>
        <v/>
      </c>
      <c r="CW532" s="60" t="str">
        <f t="shared" ca="1" si="653"/>
        <v/>
      </c>
      <c r="CX532" s="60" t="str">
        <f t="shared" ca="1" si="654"/>
        <v/>
      </c>
      <c r="CY532" s="60" t="str">
        <f t="shared" ca="1" si="655"/>
        <v/>
      </c>
      <c r="CZ532" s="60" t="str">
        <f t="shared" ca="1" si="656"/>
        <v/>
      </c>
      <c r="DA532" s="65" t="str">
        <f t="shared" ca="1" si="657"/>
        <v/>
      </c>
      <c r="DB532" s="65" t="str">
        <f t="shared" ca="1" si="658"/>
        <v/>
      </c>
      <c r="DC532" s="65" t="str">
        <f t="shared" ca="1" si="659"/>
        <v/>
      </c>
      <c r="DD532" s="65" t="str">
        <f t="shared" ca="1" si="660"/>
        <v/>
      </c>
      <c r="DE532" s="65" t="str">
        <f t="shared" ca="1" si="661"/>
        <v/>
      </c>
      <c r="DF532" s="66" t="str">
        <f t="shared" ca="1" si="662"/>
        <v/>
      </c>
      <c r="DG532" s="66" t="str">
        <f t="shared" ca="1" si="663"/>
        <v/>
      </c>
      <c r="DH532" s="66" t="str">
        <f t="shared" ca="1" si="664"/>
        <v/>
      </c>
      <c r="DI532" s="66" t="str">
        <f t="shared" ca="1" si="665"/>
        <v/>
      </c>
      <c r="DJ532" s="66" t="str">
        <f t="shared" ca="1" si="666"/>
        <v/>
      </c>
      <c r="DK532" s="65" t="str">
        <f t="shared" ca="1" si="667"/>
        <v/>
      </c>
      <c r="DL532" s="65" t="str">
        <f t="shared" ca="1" si="668"/>
        <v/>
      </c>
      <c r="DM532" s="65" t="str">
        <f t="shared" ca="1" si="669"/>
        <v/>
      </c>
      <c r="DN532" s="65" t="str">
        <f t="shared" ca="1" si="670"/>
        <v/>
      </c>
      <c r="DO532" s="65" t="str">
        <f t="shared" ca="1" si="671"/>
        <v/>
      </c>
      <c r="DP532" s="65" t="str">
        <f t="shared" ca="1" si="672"/>
        <v/>
      </c>
      <c r="DQ532" s="65" t="str">
        <f t="shared" ca="1" si="673"/>
        <v/>
      </c>
      <c r="DR532" s="69" t="str">
        <f t="shared" ca="1" si="674"/>
        <v/>
      </c>
      <c r="DS532" s="69" t="str">
        <f t="shared" ca="1" si="675"/>
        <v/>
      </c>
      <c r="DT532" s="69" t="str">
        <f t="shared" ca="1" si="676"/>
        <v/>
      </c>
      <c r="DU532" s="69" t="str">
        <f t="shared" ca="1" si="677"/>
        <v/>
      </c>
      <c r="DV532" s="69" t="str">
        <f t="shared" ca="1" si="678"/>
        <v/>
      </c>
      <c r="DW532" s="69" t="str">
        <f t="shared" ca="1" si="679"/>
        <v/>
      </c>
      <c r="DX532" s="69" t="str">
        <f t="shared" ca="1" si="680"/>
        <v/>
      </c>
      <c r="DY532" s="69" t="str">
        <f t="shared" ca="1" si="681"/>
        <v/>
      </c>
      <c r="DZ532" s="72" t="str">
        <f t="shared" ca="1" si="682"/>
        <v/>
      </c>
      <c r="EA532" s="72" t="str">
        <f t="shared" ca="1" si="683"/>
        <v/>
      </c>
      <c r="EB532" s="72" t="str">
        <f t="shared" ca="1" si="684"/>
        <v/>
      </c>
      <c r="EC532" s="65" t="str">
        <f t="shared" ca="1" si="685"/>
        <v/>
      </c>
      <c r="ED532" s="65" t="str">
        <f t="shared" ca="1" si="686"/>
        <v/>
      </c>
      <c r="EE532" s="65" t="str">
        <f t="shared" ca="1" si="687"/>
        <v/>
      </c>
      <c r="EF532" s="65" t="str">
        <f t="shared" ca="1" si="688"/>
        <v/>
      </c>
      <c r="EG532" s="65" t="str">
        <f t="shared" ca="1" si="689"/>
        <v/>
      </c>
      <c r="EH532" s="65" t="str">
        <f t="shared" ca="1" si="690"/>
        <v/>
      </c>
      <c r="EI532" s="429" t="str">
        <f t="shared" ca="1" si="691"/>
        <v>No</v>
      </c>
      <c r="EJ532" s="428" t="str">
        <f t="shared" ca="1" si="692"/>
        <v/>
      </c>
      <c r="EK532" s="428" t="str">
        <f t="shared" ca="1" si="693"/>
        <v/>
      </c>
      <c r="EL532" s="65" t="str">
        <f t="shared" ca="1" si="694"/>
        <v/>
      </c>
      <c r="EM532" s="65" t="str">
        <f t="shared" ca="1" si="695"/>
        <v/>
      </c>
      <c r="EN532" s="65" t="str">
        <f t="shared" ca="1" si="696"/>
        <v/>
      </c>
      <c r="EO532" s="433" t="str">
        <f t="shared" ca="1" si="697"/>
        <v/>
      </c>
      <c r="EP532" s="433" t="str">
        <f t="shared" ca="1" si="698"/>
        <v/>
      </c>
      <c r="EQ532" s="433" t="str">
        <f t="shared" ca="1" si="699"/>
        <v/>
      </c>
      <c r="ER532" s="433" t="str">
        <f t="shared" ca="1" si="700"/>
        <v/>
      </c>
      <c r="ES532" s="433" t="str">
        <f t="shared" ca="1" si="701"/>
        <v/>
      </c>
      <c r="ET532" s="433" t="str">
        <f t="shared" ca="1" si="702"/>
        <v/>
      </c>
      <c r="EU532" s="433" t="str">
        <f ca="1">IF(OR(CO532="",CQ532=""),"",Discipline!$P$3*CO532+Discipline!$X$3*CQ532)</f>
        <v/>
      </c>
      <c r="EV532" s="433" t="str">
        <f ca="1">IF(OR(CP532="",CR532=""),"",Discipline!$P$3*CP532+Discipline!$X$3*CR532)</f>
        <v/>
      </c>
    </row>
    <row r="533" spans="1:152" x14ac:dyDescent="0.25">
      <c r="A533" s="10" t="str">
        <f ca="1">IFERROR(RANK(order!A533,order!A$3:A$554,0),"")</f>
        <v/>
      </c>
      <c r="B533" s="10" t="str">
        <f ca="1">IFERROR(RANK(order!B533,order!B$3:B$554,0),"")</f>
        <v/>
      </c>
      <c r="C533" s="10" t="str">
        <f ca="1">IFERROR(RANK(order!C533,order!C$3:C$554,0),"")</f>
        <v/>
      </c>
      <c r="D533" s="4" t="str">
        <f ca="1">IFERROR(RANK(order!D533,order!D$3:D$554,0),"")</f>
        <v/>
      </c>
      <c r="E533" s="4" t="str">
        <f ca="1">IFERROR(RANK(order!E533,order!E$3:E$554,0),"")</f>
        <v/>
      </c>
      <c r="F533" s="4" t="str">
        <f ca="1">IFERROR(RANK(order!F533,order!F$3:F$554,0),"")</f>
        <v/>
      </c>
      <c r="G533" s="10" t="str">
        <f ca="1">IFERROR(RANK(order!G533,order!G$3:G$554,0),"")</f>
        <v/>
      </c>
      <c r="H533" s="10" t="str">
        <f ca="1">IFERROR(RANK(order!H533,order!H$3:H$554,0),"")</f>
        <v/>
      </c>
      <c r="I533" s="10" t="str">
        <f ca="1">IFERROR(RANK(order!I533,order!I$3:I$554,0),"")</f>
        <v/>
      </c>
      <c r="J533" s="4" t="str">
        <f ca="1">IFERROR(RANK(order!J533,order!J$3:J$554,0),"")</f>
        <v/>
      </c>
      <c r="K533" s="4" t="str">
        <f ca="1">IFERROR(RANK(order!K533,order!K$3:K$554,0),"")</f>
        <v/>
      </c>
      <c r="L533" s="4" t="str">
        <f ca="1">IFERROR(RANK(order!L533,order!L$3:L$554,0),"")</f>
        <v/>
      </c>
      <c r="M533" s="10" t="str">
        <f ca="1">IFERROR(RANK(order!M533,order!M$3:M$554,0),"")</f>
        <v/>
      </c>
      <c r="N533" s="10" t="str">
        <f ca="1">IFERROR(RANK(order!N533,order!N$3:N$554,0),"")</f>
        <v/>
      </c>
      <c r="O533" s="10" t="str">
        <f ca="1">IFERROR(RANK(order!O533,order!O$3:O$554,0),"")</f>
        <v/>
      </c>
      <c r="P533" s="4" t="str">
        <f ca="1">IFERROR(RANK(order!P533,order!P$3:P$554,0),"")</f>
        <v/>
      </c>
      <c r="Q533" s="4" t="str">
        <f ca="1">IFERROR(RANK(order!Q533,order!Q$3:Q$554,0),"")</f>
        <v/>
      </c>
      <c r="R533" s="4" t="str">
        <f ca="1">IFERROR(RANK(order!R533,order!R$3:R$554,0),"")</f>
        <v/>
      </c>
      <c r="S533" s="10" t="str">
        <f ca="1">IFERROR(RANK(order!S533,order!S$3:S$554,0),"")</f>
        <v/>
      </c>
      <c r="T533" s="10" t="str">
        <f ca="1">IFERROR(RANK(order!T533,order!T$3:T$554,0),"")</f>
        <v/>
      </c>
      <c r="U533" s="10" t="str">
        <f ca="1">IFERROR(RANK(order!U533,order!U$3:U$554,0),"")</f>
        <v/>
      </c>
      <c r="V533" s="4" t="str">
        <f ca="1">IFERROR(RANK(order!V533,order!V$3:V$554,0),"")</f>
        <v/>
      </c>
      <c r="W533" s="4" t="str">
        <f ca="1">IFERROR(RANK(order!W533,order!W$3:W$554,0),"")</f>
        <v/>
      </c>
      <c r="X533" s="4" t="str">
        <f ca="1">IFERROR(RANK(order!X533,order!X$3:X$554,0),"")</f>
        <v/>
      </c>
      <c r="Y533" s="10" t="str">
        <f ca="1">IFERROR(RANK(order!Y533,order!Y$3:Y$554,0),"")</f>
        <v/>
      </c>
      <c r="Z533" s="10" t="str">
        <f ca="1">IFERROR(RANK(order!Z533,order!Z$3:Z$554,0),"")</f>
        <v/>
      </c>
      <c r="AA533" s="10" t="str">
        <f ca="1">IFERROR(RANK(order!AA533,order!AA$3:AA$554,0),"")</f>
        <v/>
      </c>
      <c r="AB533" s="4" t="str">
        <f ca="1">IFERROR(RANK(order!AB533,order!AB$3:AB$554,0),"")</f>
        <v/>
      </c>
      <c r="AC533" s="4" t="str">
        <f ca="1">IFERROR(RANK(order!AC533,order!AC$3:AC$554,0),"")</f>
        <v/>
      </c>
      <c r="AD533" s="4" t="str">
        <f ca="1">IFERROR(RANK(order!AD533,order!AD$3:AD$554,0),"")</f>
        <v/>
      </c>
      <c r="AE533" s="10" t="str">
        <f ca="1">IFERROR(RANK(order!AE533,order!AE$3:AE$554,0),"")</f>
        <v/>
      </c>
      <c r="AF533" s="10" t="str">
        <f ca="1">IFERROR(RANK(order!AF533,order!AF$3:AF$554,0),"")</f>
        <v/>
      </c>
      <c r="AG533" s="10" t="str">
        <f ca="1">IFERROR(RANK(order!AG533,order!AG$3:AG$554,0),"")</f>
        <v/>
      </c>
      <c r="AH533" s="4" t="str">
        <f ca="1">IFERROR(RANK(order!AH533,order!AH$3:AH$554,0),"")</f>
        <v/>
      </c>
      <c r="AI533" s="4" t="str">
        <f ca="1">IFERROR(RANK(order!AI533,order!AI$3:AI$554,0),"")</f>
        <v/>
      </c>
      <c r="AJ533" s="4" t="str">
        <f ca="1">IFERROR(RANK(order!AJ533,order!AJ$3:AJ$554,0),"")</f>
        <v/>
      </c>
      <c r="AK533" s="10" t="str">
        <f ca="1">IFERROR(RANK(order!AK533,order!AK$3:AK$554,0),"")</f>
        <v/>
      </c>
      <c r="AL533" s="10" t="str">
        <f ca="1">IFERROR(RANK(order!AL533,order!AL$3:AL$554,0),"")</f>
        <v/>
      </c>
      <c r="AM533" s="10" t="str">
        <f ca="1">IFERROR(RANK(order!AM533,order!AM$3:AM$554,0),"")</f>
        <v/>
      </c>
      <c r="AN533" s="4" t="str">
        <f ca="1">IFERROR(RANK(order!AN533,order!AN$3:AN$554,0),"")</f>
        <v/>
      </c>
      <c r="AO533" s="4" t="str">
        <f ca="1">IFERROR(RANK(order!AO533,order!AO$3:AO$554,0),"")</f>
        <v/>
      </c>
      <c r="AP533" s="4" t="str">
        <f ca="1">IFERROR(RANK(order!AP533,order!AP$3:AP$554,0),"")</f>
        <v/>
      </c>
      <c r="AQ533" s="10" t="str">
        <f ca="1">IFERROR(RANK(order!AQ533,order!AQ$3:AQ$554,0),"")</f>
        <v/>
      </c>
      <c r="AR533" s="10" t="str">
        <f ca="1">IFERROR(RANK(order!AR533,order!AR$3:AR$554,0),"")</f>
        <v/>
      </c>
      <c r="AS533" s="10" t="str">
        <f ca="1">IFERROR(RANK(order!AS533,order!AS$3:AS$554,0),"")</f>
        <v/>
      </c>
      <c r="AT533" s="4" t="str">
        <f ca="1">IFERROR(RANK(order!AT533,order!AT$3:AT$554,0),"")</f>
        <v/>
      </c>
      <c r="AU533" s="4" t="str">
        <f ca="1">IFERROR(RANK(order!AU533,order!AU$3:AU$554,0),"")</f>
        <v/>
      </c>
      <c r="AV533" s="4" t="str">
        <f ca="1">IFERROR(RANK(order!AV533,order!AV$3:AV$554,0),"")</f>
        <v/>
      </c>
      <c r="AW533" s="10" t="str">
        <f ca="1">IFERROR(RANK(order!AW533,order!AW$3:AW$554,0),"")</f>
        <v/>
      </c>
      <c r="AX533" s="10" t="str">
        <f ca="1">IFERROR(RANK(order!AX533,order!AX$3:AX$554,0),"")</f>
        <v/>
      </c>
      <c r="AY533" s="10" t="str">
        <f ca="1">IFERROR(RANK(order!AY533,order!AY$3:AY$554,0),"")</f>
        <v/>
      </c>
      <c r="AZ533" s="4" t="str">
        <f ca="1">IFERROR(RANK(order!AZ533,order!AZ$3:AZ$554,0),"")</f>
        <v/>
      </c>
      <c r="BA533" s="4" t="str">
        <f ca="1">IFERROR(RANK(order!BA533,order!BA$3:BA$554,0),"")</f>
        <v/>
      </c>
      <c r="BB533" s="4" t="str">
        <f ca="1">IFERROR(RANK(order!BB533,order!BB$3:BB$554,0),"")</f>
        <v/>
      </c>
      <c r="BC533" s="10" t="str">
        <f ca="1">IFERROR(RANK(order!BC533,order!BC$3:BC$554,0),"")</f>
        <v/>
      </c>
      <c r="BD533" s="10" t="str">
        <f ca="1">IFERROR(RANK(order!BD533,order!BD$3:BD$554,0),"")</f>
        <v/>
      </c>
      <c r="BE533" s="10" t="str">
        <f ca="1">IFERROR(RANK(order!BE533,order!BE$3:BE$554,0),"")</f>
        <v/>
      </c>
      <c r="BF533" s="4" t="str">
        <f ca="1">IFERROR(RANK(order!BF533,order!BF$3:BF$554,0),"")</f>
        <v/>
      </c>
      <c r="BG533" s="4" t="str">
        <f ca="1">IFERROR(RANK(order!BG533,order!BG$3:BG$554,0),"")</f>
        <v/>
      </c>
      <c r="BH533" s="4" t="str">
        <f ca="1">IFERROR(RANK(order!BH533,order!BH$3:BH$554,0),"")</f>
        <v/>
      </c>
      <c r="BI533" s="10" t="str">
        <f ca="1">IFERROR(RANK(order!BI533,order!BI$3:BI$554,0),"")</f>
        <v/>
      </c>
      <c r="BJ533" s="10" t="str">
        <f ca="1">IFERROR(RANK(order!BJ533,order!BJ$3:BJ$554,0),"")</f>
        <v/>
      </c>
      <c r="BK533" s="10" t="str">
        <f ca="1">IFERROR(RANK(order!BK533,order!BK$3:BK$554,0),"")</f>
        <v/>
      </c>
      <c r="BL533" s="4" t="str">
        <f ca="1">IFERROR(RANK(order!BL533,order!BL$3:BL$554,0),"")</f>
        <v/>
      </c>
      <c r="BM533" s="4" t="str">
        <f ca="1">IFERROR(RANK(order!BM533,order!BM$3:BM$554,0),"")</f>
        <v/>
      </c>
      <c r="BN533" s="4" t="str">
        <f ca="1">IFERROR(RANK(order!BN533,order!BN$3:BN$554,0),"")</f>
        <v/>
      </c>
      <c r="BO533" s="10" t="str">
        <f ca="1">IFERROR(RANK(order!BO533,order!BO$3:BO$554,0),"")</f>
        <v/>
      </c>
      <c r="BP533" s="10" t="str">
        <f ca="1">IFERROR(RANK(order!BP533,order!BP$3:BP$554,0),"")</f>
        <v/>
      </c>
      <c r="BQ533" s="10" t="str">
        <f ca="1">IFERROR(RANK(order!BQ533,order!BQ$3:BQ$554,0),"")</f>
        <v/>
      </c>
      <c r="BR533" s="4" t="str">
        <f ca="1">IFERROR(RANK(order!BR533,order!BR$3:BR$554,0),"")</f>
        <v/>
      </c>
      <c r="BS533" s="4" t="str">
        <f ca="1">IFERROR(RANK(order!BS533,order!BS$3:BS$554,0),"")</f>
        <v/>
      </c>
      <c r="BT533" s="4" t="str">
        <f ca="1">IFERROR(RANK(order!BT533,order!BT$3:BT$554,0),"")</f>
        <v/>
      </c>
      <c r="BU533" s="95">
        <f t="shared" si="703"/>
        <v>531</v>
      </c>
      <c r="BV533" s="35" t="str">
        <f t="shared" si="704"/>
        <v>E1</v>
      </c>
      <c r="BW533" s="55">
        <f t="shared" ca="1" si="627"/>
        <v>0</v>
      </c>
      <c r="BX533" s="56" t="str">
        <f t="shared" ca="1" si="628"/>
        <v/>
      </c>
      <c r="BY533" s="56" t="str">
        <f t="shared" ca="1" si="629"/>
        <v/>
      </c>
      <c r="BZ533" s="57" t="str">
        <f t="shared" ca="1" si="630"/>
        <v/>
      </c>
      <c r="CA533" s="57" t="str">
        <f t="shared" ca="1" si="631"/>
        <v/>
      </c>
      <c r="CB533" s="58" t="str">
        <f t="shared" ca="1" si="632"/>
        <v/>
      </c>
      <c r="CC533" s="57" t="str">
        <f t="shared" ca="1" si="633"/>
        <v/>
      </c>
      <c r="CD533" s="57" t="str">
        <f t="shared" ca="1" si="634"/>
        <v/>
      </c>
      <c r="CE533" s="58" t="str">
        <f t="shared" ca="1" si="635"/>
        <v/>
      </c>
      <c r="CF533" s="59" t="str">
        <f t="shared" ca="1" si="636"/>
        <v/>
      </c>
      <c r="CG533" s="57" t="str">
        <f t="shared" ca="1" si="637"/>
        <v/>
      </c>
      <c r="CH533" s="57" t="str">
        <f t="shared" ca="1" si="638"/>
        <v/>
      </c>
      <c r="CI533" s="57" t="str">
        <f t="shared" ca="1" si="639"/>
        <v/>
      </c>
      <c r="CJ533" s="57" t="str">
        <f t="shared" ca="1" si="640"/>
        <v/>
      </c>
      <c r="CK533" s="57" t="str">
        <f t="shared" ca="1" si="641"/>
        <v/>
      </c>
      <c r="CL533" s="57" t="str">
        <f t="shared" ca="1" si="642"/>
        <v/>
      </c>
      <c r="CM533" s="57" t="str">
        <f t="shared" ca="1" si="643"/>
        <v/>
      </c>
      <c r="CN533" s="57" t="str">
        <f t="shared" ca="1" si="644"/>
        <v/>
      </c>
      <c r="CO533" s="57" t="str">
        <f t="shared" ca="1" si="645"/>
        <v/>
      </c>
      <c r="CP533" s="57" t="str">
        <f t="shared" ca="1" si="646"/>
        <v/>
      </c>
      <c r="CQ533" s="57" t="str">
        <f t="shared" ca="1" si="647"/>
        <v/>
      </c>
      <c r="CR533" s="57" t="str">
        <f t="shared" ca="1" si="648"/>
        <v/>
      </c>
      <c r="CS533" s="60" t="str">
        <f t="shared" ca="1" si="649"/>
        <v/>
      </c>
      <c r="CT533" s="60" t="str">
        <f t="shared" ca="1" si="650"/>
        <v/>
      </c>
      <c r="CU533" s="60" t="str">
        <f t="shared" ca="1" si="651"/>
        <v/>
      </c>
      <c r="CV533" s="60" t="str">
        <f t="shared" ca="1" si="652"/>
        <v/>
      </c>
      <c r="CW533" s="60" t="str">
        <f t="shared" ca="1" si="653"/>
        <v/>
      </c>
      <c r="CX533" s="60" t="str">
        <f t="shared" ca="1" si="654"/>
        <v/>
      </c>
      <c r="CY533" s="60" t="str">
        <f t="shared" ca="1" si="655"/>
        <v/>
      </c>
      <c r="CZ533" s="60" t="str">
        <f t="shared" ca="1" si="656"/>
        <v/>
      </c>
      <c r="DA533" s="65" t="str">
        <f t="shared" ca="1" si="657"/>
        <v/>
      </c>
      <c r="DB533" s="65" t="str">
        <f t="shared" ca="1" si="658"/>
        <v/>
      </c>
      <c r="DC533" s="65" t="str">
        <f t="shared" ca="1" si="659"/>
        <v/>
      </c>
      <c r="DD533" s="65" t="str">
        <f t="shared" ca="1" si="660"/>
        <v/>
      </c>
      <c r="DE533" s="65" t="str">
        <f t="shared" ca="1" si="661"/>
        <v/>
      </c>
      <c r="DF533" s="66" t="str">
        <f t="shared" ca="1" si="662"/>
        <v/>
      </c>
      <c r="DG533" s="66" t="str">
        <f t="shared" ca="1" si="663"/>
        <v/>
      </c>
      <c r="DH533" s="66" t="str">
        <f t="shared" ca="1" si="664"/>
        <v/>
      </c>
      <c r="DI533" s="66" t="str">
        <f t="shared" ca="1" si="665"/>
        <v/>
      </c>
      <c r="DJ533" s="66" t="str">
        <f t="shared" ca="1" si="666"/>
        <v/>
      </c>
      <c r="DK533" s="65" t="str">
        <f t="shared" ca="1" si="667"/>
        <v/>
      </c>
      <c r="DL533" s="65" t="str">
        <f t="shared" ca="1" si="668"/>
        <v/>
      </c>
      <c r="DM533" s="65" t="str">
        <f t="shared" ca="1" si="669"/>
        <v/>
      </c>
      <c r="DN533" s="65" t="str">
        <f t="shared" ca="1" si="670"/>
        <v/>
      </c>
      <c r="DO533" s="65" t="str">
        <f t="shared" ca="1" si="671"/>
        <v/>
      </c>
      <c r="DP533" s="65" t="str">
        <f t="shared" ca="1" si="672"/>
        <v/>
      </c>
      <c r="DQ533" s="65" t="str">
        <f t="shared" ca="1" si="673"/>
        <v/>
      </c>
      <c r="DR533" s="69" t="str">
        <f t="shared" ca="1" si="674"/>
        <v/>
      </c>
      <c r="DS533" s="69" t="str">
        <f t="shared" ca="1" si="675"/>
        <v/>
      </c>
      <c r="DT533" s="69" t="str">
        <f t="shared" ca="1" si="676"/>
        <v/>
      </c>
      <c r="DU533" s="69" t="str">
        <f t="shared" ca="1" si="677"/>
        <v/>
      </c>
      <c r="DV533" s="69" t="str">
        <f t="shared" ca="1" si="678"/>
        <v/>
      </c>
      <c r="DW533" s="69" t="str">
        <f t="shared" ca="1" si="679"/>
        <v/>
      </c>
      <c r="DX533" s="69" t="str">
        <f t="shared" ca="1" si="680"/>
        <v/>
      </c>
      <c r="DY533" s="69" t="str">
        <f t="shared" ca="1" si="681"/>
        <v/>
      </c>
      <c r="DZ533" s="72" t="str">
        <f t="shared" ca="1" si="682"/>
        <v/>
      </c>
      <c r="EA533" s="72" t="str">
        <f t="shared" ca="1" si="683"/>
        <v/>
      </c>
      <c r="EB533" s="72" t="str">
        <f t="shared" ca="1" si="684"/>
        <v/>
      </c>
      <c r="EC533" s="65" t="str">
        <f t="shared" ca="1" si="685"/>
        <v/>
      </c>
      <c r="ED533" s="65" t="str">
        <f t="shared" ca="1" si="686"/>
        <v/>
      </c>
      <c r="EE533" s="65" t="str">
        <f t="shared" ca="1" si="687"/>
        <v/>
      </c>
      <c r="EF533" s="65" t="str">
        <f t="shared" ca="1" si="688"/>
        <v/>
      </c>
      <c r="EG533" s="65" t="str">
        <f t="shared" ca="1" si="689"/>
        <v/>
      </c>
      <c r="EH533" s="65" t="str">
        <f t="shared" ca="1" si="690"/>
        <v/>
      </c>
      <c r="EI533" s="429" t="str">
        <f t="shared" ca="1" si="691"/>
        <v>No</v>
      </c>
      <c r="EJ533" s="428" t="str">
        <f t="shared" ca="1" si="692"/>
        <v/>
      </c>
      <c r="EK533" s="428" t="str">
        <f t="shared" ca="1" si="693"/>
        <v/>
      </c>
      <c r="EL533" s="65" t="str">
        <f t="shared" ca="1" si="694"/>
        <v/>
      </c>
      <c r="EM533" s="65" t="str">
        <f t="shared" ca="1" si="695"/>
        <v/>
      </c>
      <c r="EN533" s="65" t="str">
        <f t="shared" ca="1" si="696"/>
        <v/>
      </c>
      <c r="EO533" s="433" t="str">
        <f t="shared" ca="1" si="697"/>
        <v/>
      </c>
      <c r="EP533" s="433" t="str">
        <f t="shared" ca="1" si="698"/>
        <v/>
      </c>
      <c r="EQ533" s="433" t="str">
        <f t="shared" ca="1" si="699"/>
        <v/>
      </c>
      <c r="ER533" s="433" t="str">
        <f t="shared" ca="1" si="700"/>
        <v/>
      </c>
      <c r="ES533" s="433" t="str">
        <f t="shared" ca="1" si="701"/>
        <v/>
      </c>
      <c r="ET533" s="433" t="str">
        <f t="shared" ca="1" si="702"/>
        <v/>
      </c>
      <c r="EU533" s="433" t="str">
        <f ca="1">IF(OR(CO533="",CQ533=""),"",Discipline!$P$3*CO533+Discipline!$X$3*CQ533)</f>
        <v/>
      </c>
      <c r="EV533" s="433" t="str">
        <f ca="1">IF(OR(CP533="",CR533=""),"",Discipline!$P$3*CP533+Discipline!$X$3*CR533)</f>
        <v/>
      </c>
    </row>
    <row r="534" spans="1:152" x14ac:dyDescent="0.25">
      <c r="A534" s="10" t="str">
        <f ca="1">IFERROR(RANK(order!A534,order!A$3:A$554,0),"")</f>
        <v/>
      </c>
      <c r="B534" s="10" t="str">
        <f ca="1">IFERROR(RANK(order!B534,order!B$3:B$554,0),"")</f>
        <v/>
      </c>
      <c r="C534" s="10" t="str">
        <f ca="1">IFERROR(RANK(order!C534,order!C$3:C$554,0),"")</f>
        <v/>
      </c>
      <c r="D534" s="4" t="str">
        <f ca="1">IFERROR(RANK(order!D534,order!D$3:D$554,0),"")</f>
        <v/>
      </c>
      <c r="E534" s="4" t="str">
        <f ca="1">IFERROR(RANK(order!E534,order!E$3:E$554,0),"")</f>
        <v/>
      </c>
      <c r="F534" s="4" t="str">
        <f ca="1">IFERROR(RANK(order!F534,order!F$3:F$554,0),"")</f>
        <v/>
      </c>
      <c r="G534" s="10" t="str">
        <f ca="1">IFERROR(RANK(order!G534,order!G$3:G$554,0),"")</f>
        <v/>
      </c>
      <c r="H534" s="10" t="str">
        <f ca="1">IFERROR(RANK(order!H534,order!H$3:H$554,0),"")</f>
        <v/>
      </c>
      <c r="I534" s="10" t="str">
        <f ca="1">IFERROR(RANK(order!I534,order!I$3:I$554,0),"")</f>
        <v/>
      </c>
      <c r="J534" s="4" t="str">
        <f ca="1">IFERROR(RANK(order!J534,order!J$3:J$554,0),"")</f>
        <v/>
      </c>
      <c r="K534" s="4" t="str">
        <f ca="1">IFERROR(RANK(order!K534,order!K$3:K$554,0),"")</f>
        <v/>
      </c>
      <c r="L534" s="4" t="str">
        <f ca="1">IFERROR(RANK(order!L534,order!L$3:L$554,0),"")</f>
        <v/>
      </c>
      <c r="M534" s="10" t="str">
        <f ca="1">IFERROR(RANK(order!M534,order!M$3:M$554,0),"")</f>
        <v/>
      </c>
      <c r="N534" s="10" t="str">
        <f ca="1">IFERROR(RANK(order!N534,order!N$3:N$554,0),"")</f>
        <v/>
      </c>
      <c r="O534" s="10" t="str">
        <f ca="1">IFERROR(RANK(order!O534,order!O$3:O$554,0),"")</f>
        <v/>
      </c>
      <c r="P534" s="4" t="str">
        <f ca="1">IFERROR(RANK(order!P534,order!P$3:P$554,0),"")</f>
        <v/>
      </c>
      <c r="Q534" s="4" t="str">
        <f ca="1">IFERROR(RANK(order!Q534,order!Q$3:Q$554,0),"")</f>
        <v/>
      </c>
      <c r="R534" s="4" t="str">
        <f ca="1">IFERROR(RANK(order!R534,order!R$3:R$554,0),"")</f>
        <v/>
      </c>
      <c r="S534" s="10" t="str">
        <f ca="1">IFERROR(RANK(order!S534,order!S$3:S$554,0),"")</f>
        <v/>
      </c>
      <c r="T534" s="10" t="str">
        <f ca="1">IFERROR(RANK(order!T534,order!T$3:T$554,0),"")</f>
        <v/>
      </c>
      <c r="U534" s="10" t="str">
        <f ca="1">IFERROR(RANK(order!U534,order!U$3:U$554,0),"")</f>
        <v/>
      </c>
      <c r="V534" s="4" t="str">
        <f ca="1">IFERROR(RANK(order!V534,order!V$3:V$554,0),"")</f>
        <v/>
      </c>
      <c r="W534" s="4" t="str">
        <f ca="1">IFERROR(RANK(order!W534,order!W$3:W$554,0),"")</f>
        <v/>
      </c>
      <c r="X534" s="4" t="str">
        <f ca="1">IFERROR(RANK(order!X534,order!X$3:X$554,0),"")</f>
        <v/>
      </c>
      <c r="Y534" s="10" t="str">
        <f ca="1">IFERROR(RANK(order!Y534,order!Y$3:Y$554,0),"")</f>
        <v/>
      </c>
      <c r="Z534" s="10" t="str">
        <f ca="1">IFERROR(RANK(order!Z534,order!Z$3:Z$554,0),"")</f>
        <v/>
      </c>
      <c r="AA534" s="10" t="str">
        <f ca="1">IFERROR(RANK(order!AA534,order!AA$3:AA$554,0),"")</f>
        <v/>
      </c>
      <c r="AB534" s="4" t="str">
        <f ca="1">IFERROR(RANK(order!AB534,order!AB$3:AB$554,0),"")</f>
        <v/>
      </c>
      <c r="AC534" s="4" t="str">
        <f ca="1">IFERROR(RANK(order!AC534,order!AC$3:AC$554,0),"")</f>
        <v/>
      </c>
      <c r="AD534" s="4" t="str">
        <f ca="1">IFERROR(RANK(order!AD534,order!AD$3:AD$554,0),"")</f>
        <v/>
      </c>
      <c r="AE534" s="10" t="str">
        <f ca="1">IFERROR(RANK(order!AE534,order!AE$3:AE$554,0),"")</f>
        <v/>
      </c>
      <c r="AF534" s="10" t="str">
        <f ca="1">IFERROR(RANK(order!AF534,order!AF$3:AF$554,0),"")</f>
        <v/>
      </c>
      <c r="AG534" s="10" t="str">
        <f ca="1">IFERROR(RANK(order!AG534,order!AG$3:AG$554,0),"")</f>
        <v/>
      </c>
      <c r="AH534" s="4" t="str">
        <f ca="1">IFERROR(RANK(order!AH534,order!AH$3:AH$554,0),"")</f>
        <v/>
      </c>
      <c r="AI534" s="4" t="str">
        <f ca="1">IFERROR(RANK(order!AI534,order!AI$3:AI$554,0),"")</f>
        <v/>
      </c>
      <c r="AJ534" s="4" t="str">
        <f ca="1">IFERROR(RANK(order!AJ534,order!AJ$3:AJ$554,0),"")</f>
        <v/>
      </c>
      <c r="AK534" s="10" t="str">
        <f ca="1">IFERROR(RANK(order!AK534,order!AK$3:AK$554,0),"")</f>
        <v/>
      </c>
      <c r="AL534" s="10" t="str">
        <f ca="1">IFERROR(RANK(order!AL534,order!AL$3:AL$554,0),"")</f>
        <v/>
      </c>
      <c r="AM534" s="10" t="str">
        <f ca="1">IFERROR(RANK(order!AM534,order!AM$3:AM$554,0),"")</f>
        <v/>
      </c>
      <c r="AN534" s="4" t="str">
        <f ca="1">IFERROR(RANK(order!AN534,order!AN$3:AN$554,0),"")</f>
        <v/>
      </c>
      <c r="AO534" s="4" t="str">
        <f ca="1">IFERROR(RANK(order!AO534,order!AO$3:AO$554,0),"")</f>
        <v/>
      </c>
      <c r="AP534" s="4" t="str">
        <f ca="1">IFERROR(RANK(order!AP534,order!AP$3:AP$554,0),"")</f>
        <v/>
      </c>
      <c r="AQ534" s="10" t="str">
        <f ca="1">IFERROR(RANK(order!AQ534,order!AQ$3:AQ$554,0),"")</f>
        <v/>
      </c>
      <c r="AR534" s="10" t="str">
        <f ca="1">IFERROR(RANK(order!AR534,order!AR$3:AR$554,0),"")</f>
        <v/>
      </c>
      <c r="AS534" s="10" t="str">
        <f ca="1">IFERROR(RANK(order!AS534,order!AS$3:AS$554,0),"")</f>
        <v/>
      </c>
      <c r="AT534" s="4" t="str">
        <f ca="1">IFERROR(RANK(order!AT534,order!AT$3:AT$554,0),"")</f>
        <v/>
      </c>
      <c r="AU534" s="4" t="str">
        <f ca="1">IFERROR(RANK(order!AU534,order!AU$3:AU$554,0),"")</f>
        <v/>
      </c>
      <c r="AV534" s="4" t="str">
        <f ca="1">IFERROR(RANK(order!AV534,order!AV$3:AV$554,0),"")</f>
        <v/>
      </c>
      <c r="AW534" s="10" t="str">
        <f ca="1">IFERROR(RANK(order!AW534,order!AW$3:AW$554,0),"")</f>
        <v/>
      </c>
      <c r="AX534" s="10" t="str">
        <f ca="1">IFERROR(RANK(order!AX534,order!AX$3:AX$554,0),"")</f>
        <v/>
      </c>
      <c r="AY534" s="10" t="str">
        <f ca="1">IFERROR(RANK(order!AY534,order!AY$3:AY$554,0),"")</f>
        <v/>
      </c>
      <c r="AZ534" s="4" t="str">
        <f ca="1">IFERROR(RANK(order!AZ534,order!AZ$3:AZ$554,0),"")</f>
        <v/>
      </c>
      <c r="BA534" s="4" t="str">
        <f ca="1">IFERROR(RANK(order!BA534,order!BA$3:BA$554,0),"")</f>
        <v/>
      </c>
      <c r="BB534" s="4" t="str">
        <f ca="1">IFERROR(RANK(order!BB534,order!BB$3:BB$554,0),"")</f>
        <v/>
      </c>
      <c r="BC534" s="10" t="str">
        <f ca="1">IFERROR(RANK(order!BC534,order!BC$3:BC$554,0),"")</f>
        <v/>
      </c>
      <c r="BD534" s="10" t="str">
        <f ca="1">IFERROR(RANK(order!BD534,order!BD$3:BD$554,0),"")</f>
        <v/>
      </c>
      <c r="BE534" s="10" t="str">
        <f ca="1">IFERROR(RANK(order!BE534,order!BE$3:BE$554,0),"")</f>
        <v/>
      </c>
      <c r="BF534" s="4" t="str">
        <f ca="1">IFERROR(RANK(order!BF534,order!BF$3:BF$554,0),"")</f>
        <v/>
      </c>
      <c r="BG534" s="4" t="str">
        <f ca="1">IFERROR(RANK(order!BG534,order!BG$3:BG$554,0),"")</f>
        <v/>
      </c>
      <c r="BH534" s="4" t="str">
        <f ca="1">IFERROR(RANK(order!BH534,order!BH$3:BH$554,0),"")</f>
        <v/>
      </c>
      <c r="BI534" s="10" t="str">
        <f ca="1">IFERROR(RANK(order!BI534,order!BI$3:BI$554,0),"")</f>
        <v/>
      </c>
      <c r="BJ534" s="10" t="str">
        <f ca="1">IFERROR(RANK(order!BJ534,order!BJ$3:BJ$554,0),"")</f>
        <v/>
      </c>
      <c r="BK534" s="10" t="str">
        <f ca="1">IFERROR(RANK(order!BK534,order!BK$3:BK$554,0),"")</f>
        <v/>
      </c>
      <c r="BL534" s="4" t="str">
        <f ca="1">IFERROR(RANK(order!BL534,order!BL$3:BL$554,0),"")</f>
        <v/>
      </c>
      <c r="BM534" s="4" t="str">
        <f ca="1">IFERROR(RANK(order!BM534,order!BM$3:BM$554,0),"")</f>
        <v/>
      </c>
      <c r="BN534" s="4" t="str">
        <f ca="1">IFERROR(RANK(order!BN534,order!BN$3:BN$554,0),"")</f>
        <v/>
      </c>
      <c r="BO534" s="10" t="str">
        <f ca="1">IFERROR(RANK(order!BO534,order!BO$3:BO$554,0),"")</f>
        <v/>
      </c>
      <c r="BP534" s="10" t="str">
        <f ca="1">IFERROR(RANK(order!BP534,order!BP$3:BP$554,0),"")</f>
        <v/>
      </c>
      <c r="BQ534" s="10" t="str">
        <f ca="1">IFERROR(RANK(order!BQ534,order!BQ$3:BQ$554,0),"")</f>
        <v/>
      </c>
      <c r="BR534" s="4" t="str">
        <f ca="1">IFERROR(RANK(order!BR534,order!BR$3:BR$554,0),"")</f>
        <v/>
      </c>
      <c r="BS534" s="4" t="str">
        <f ca="1">IFERROR(RANK(order!BS534,order!BS$3:BS$554,0),"")</f>
        <v/>
      </c>
      <c r="BT534" s="4" t="str">
        <f ca="1">IFERROR(RANK(order!BT534,order!BT$3:BT$554,0),"")</f>
        <v/>
      </c>
      <c r="BU534" s="95">
        <f t="shared" si="703"/>
        <v>532</v>
      </c>
      <c r="BV534" s="35" t="str">
        <f t="shared" si="704"/>
        <v>E1</v>
      </c>
      <c r="BW534" s="55">
        <f t="shared" ca="1" si="627"/>
        <v>0</v>
      </c>
      <c r="BX534" s="56" t="str">
        <f t="shared" ca="1" si="628"/>
        <v/>
      </c>
      <c r="BY534" s="56" t="str">
        <f t="shared" ca="1" si="629"/>
        <v/>
      </c>
      <c r="BZ534" s="57" t="str">
        <f t="shared" ca="1" si="630"/>
        <v/>
      </c>
      <c r="CA534" s="57" t="str">
        <f t="shared" ca="1" si="631"/>
        <v/>
      </c>
      <c r="CB534" s="58" t="str">
        <f t="shared" ca="1" si="632"/>
        <v/>
      </c>
      <c r="CC534" s="57" t="str">
        <f t="shared" ca="1" si="633"/>
        <v/>
      </c>
      <c r="CD534" s="57" t="str">
        <f t="shared" ca="1" si="634"/>
        <v/>
      </c>
      <c r="CE534" s="58" t="str">
        <f t="shared" ca="1" si="635"/>
        <v/>
      </c>
      <c r="CF534" s="59" t="str">
        <f t="shared" ca="1" si="636"/>
        <v/>
      </c>
      <c r="CG534" s="57" t="str">
        <f t="shared" ca="1" si="637"/>
        <v/>
      </c>
      <c r="CH534" s="57" t="str">
        <f t="shared" ca="1" si="638"/>
        <v/>
      </c>
      <c r="CI534" s="57" t="str">
        <f t="shared" ca="1" si="639"/>
        <v/>
      </c>
      <c r="CJ534" s="57" t="str">
        <f t="shared" ca="1" si="640"/>
        <v/>
      </c>
      <c r="CK534" s="57" t="str">
        <f t="shared" ca="1" si="641"/>
        <v/>
      </c>
      <c r="CL534" s="57" t="str">
        <f t="shared" ca="1" si="642"/>
        <v/>
      </c>
      <c r="CM534" s="57" t="str">
        <f t="shared" ca="1" si="643"/>
        <v/>
      </c>
      <c r="CN534" s="57" t="str">
        <f t="shared" ca="1" si="644"/>
        <v/>
      </c>
      <c r="CO534" s="57" t="str">
        <f t="shared" ca="1" si="645"/>
        <v/>
      </c>
      <c r="CP534" s="57" t="str">
        <f t="shared" ca="1" si="646"/>
        <v/>
      </c>
      <c r="CQ534" s="57" t="str">
        <f t="shared" ca="1" si="647"/>
        <v/>
      </c>
      <c r="CR534" s="57" t="str">
        <f t="shared" ca="1" si="648"/>
        <v/>
      </c>
      <c r="CS534" s="60" t="str">
        <f t="shared" ca="1" si="649"/>
        <v/>
      </c>
      <c r="CT534" s="60" t="str">
        <f t="shared" ca="1" si="650"/>
        <v/>
      </c>
      <c r="CU534" s="60" t="str">
        <f t="shared" ca="1" si="651"/>
        <v/>
      </c>
      <c r="CV534" s="60" t="str">
        <f t="shared" ca="1" si="652"/>
        <v/>
      </c>
      <c r="CW534" s="60" t="str">
        <f t="shared" ca="1" si="653"/>
        <v/>
      </c>
      <c r="CX534" s="60" t="str">
        <f t="shared" ca="1" si="654"/>
        <v/>
      </c>
      <c r="CY534" s="60" t="str">
        <f t="shared" ca="1" si="655"/>
        <v/>
      </c>
      <c r="CZ534" s="60" t="str">
        <f t="shared" ca="1" si="656"/>
        <v/>
      </c>
      <c r="DA534" s="65" t="str">
        <f t="shared" ca="1" si="657"/>
        <v/>
      </c>
      <c r="DB534" s="65" t="str">
        <f t="shared" ca="1" si="658"/>
        <v/>
      </c>
      <c r="DC534" s="65" t="str">
        <f t="shared" ca="1" si="659"/>
        <v/>
      </c>
      <c r="DD534" s="65" t="str">
        <f t="shared" ca="1" si="660"/>
        <v/>
      </c>
      <c r="DE534" s="65" t="str">
        <f t="shared" ca="1" si="661"/>
        <v/>
      </c>
      <c r="DF534" s="66" t="str">
        <f t="shared" ca="1" si="662"/>
        <v/>
      </c>
      <c r="DG534" s="66" t="str">
        <f t="shared" ca="1" si="663"/>
        <v/>
      </c>
      <c r="DH534" s="66" t="str">
        <f t="shared" ca="1" si="664"/>
        <v/>
      </c>
      <c r="DI534" s="66" t="str">
        <f t="shared" ca="1" si="665"/>
        <v/>
      </c>
      <c r="DJ534" s="66" t="str">
        <f t="shared" ca="1" si="666"/>
        <v/>
      </c>
      <c r="DK534" s="65" t="str">
        <f t="shared" ca="1" si="667"/>
        <v/>
      </c>
      <c r="DL534" s="65" t="str">
        <f t="shared" ca="1" si="668"/>
        <v/>
      </c>
      <c r="DM534" s="65" t="str">
        <f t="shared" ca="1" si="669"/>
        <v/>
      </c>
      <c r="DN534" s="65" t="str">
        <f t="shared" ca="1" si="670"/>
        <v/>
      </c>
      <c r="DO534" s="65" t="str">
        <f t="shared" ca="1" si="671"/>
        <v/>
      </c>
      <c r="DP534" s="65" t="str">
        <f t="shared" ca="1" si="672"/>
        <v/>
      </c>
      <c r="DQ534" s="65" t="str">
        <f t="shared" ca="1" si="673"/>
        <v/>
      </c>
      <c r="DR534" s="69" t="str">
        <f t="shared" ca="1" si="674"/>
        <v/>
      </c>
      <c r="DS534" s="69" t="str">
        <f t="shared" ca="1" si="675"/>
        <v/>
      </c>
      <c r="DT534" s="69" t="str">
        <f t="shared" ca="1" si="676"/>
        <v/>
      </c>
      <c r="DU534" s="69" t="str">
        <f t="shared" ca="1" si="677"/>
        <v/>
      </c>
      <c r="DV534" s="69" t="str">
        <f t="shared" ca="1" si="678"/>
        <v/>
      </c>
      <c r="DW534" s="69" t="str">
        <f t="shared" ca="1" si="679"/>
        <v/>
      </c>
      <c r="DX534" s="69" t="str">
        <f t="shared" ca="1" si="680"/>
        <v/>
      </c>
      <c r="DY534" s="69" t="str">
        <f t="shared" ca="1" si="681"/>
        <v/>
      </c>
      <c r="DZ534" s="72" t="str">
        <f t="shared" ca="1" si="682"/>
        <v/>
      </c>
      <c r="EA534" s="72" t="str">
        <f t="shared" ca="1" si="683"/>
        <v/>
      </c>
      <c r="EB534" s="72" t="str">
        <f t="shared" ca="1" si="684"/>
        <v/>
      </c>
      <c r="EC534" s="65" t="str">
        <f t="shared" ca="1" si="685"/>
        <v/>
      </c>
      <c r="ED534" s="65" t="str">
        <f t="shared" ca="1" si="686"/>
        <v/>
      </c>
      <c r="EE534" s="65" t="str">
        <f t="shared" ca="1" si="687"/>
        <v/>
      </c>
      <c r="EF534" s="65" t="str">
        <f t="shared" ca="1" si="688"/>
        <v/>
      </c>
      <c r="EG534" s="65" t="str">
        <f t="shared" ca="1" si="689"/>
        <v/>
      </c>
      <c r="EH534" s="65" t="str">
        <f t="shared" ca="1" si="690"/>
        <v/>
      </c>
      <c r="EI534" s="429" t="str">
        <f t="shared" ca="1" si="691"/>
        <v>No</v>
      </c>
      <c r="EJ534" s="428" t="str">
        <f t="shared" ca="1" si="692"/>
        <v/>
      </c>
      <c r="EK534" s="428" t="str">
        <f t="shared" ca="1" si="693"/>
        <v/>
      </c>
      <c r="EL534" s="65" t="str">
        <f t="shared" ca="1" si="694"/>
        <v/>
      </c>
      <c r="EM534" s="65" t="str">
        <f t="shared" ca="1" si="695"/>
        <v/>
      </c>
      <c r="EN534" s="65" t="str">
        <f t="shared" ca="1" si="696"/>
        <v/>
      </c>
      <c r="EO534" s="433" t="str">
        <f t="shared" ca="1" si="697"/>
        <v/>
      </c>
      <c r="EP534" s="433" t="str">
        <f t="shared" ca="1" si="698"/>
        <v/>
      </c>
      <c r="EQ534" s="433" t="str">
        <f t="shared" ca="1" si="699"/>
        <v/>
      </c>
      <c r="ER534" s="433" t="str">
        <f t="shared" ca="1" si="700"/>
        <v/>
      </c>
      <c r="ES534" s="433" t="str">
        <f t="shared" ca="1" si="701"/>
        <v/>
      </c>
      <c r="ET534" s="433" t="str">
        <f t="shared" ca="1" si="702"/>
        <v/>
      </c>
      <c r="EU534" s="433" t="str">
        <f ca="1">IF(OR(CO534="",CQ534=""),"",Discipline!$P$3*CO534+Discipline!$X$3*CQ534)</f>
        <v/>
      </c>
      <c r="EV534" s="433" t="str">
        <f ca="1">IF(OR(CP534="",CR534=""),"",Discipline!$P$3*CP534+Discipline!$X$3*CR534)</f>
        <v/>
      </c>
    </row>
    <row r="535" spans="1:152" x14ac:dyDescent="0.25">
      <c r="A535" s="10" t="str">
        <f ca="1">IFERROR(RANK(order!A535,order!A$3:A$554,0),"")</f>
        <v/>
      </c>
      <c r="B535" s="10" t="str">
        <f ca="1">IFERROR(RANK(order!B535,order!B$3:B$554,0),"")</f>
        <v/>
      </c>
      <c r="C535" s="10" t="str">
        <f ca="1">IFERROR(RANK(order!C535,order!C$3:C$554,0),"")</f>
        <v/>
      </c>
      <c r="D535" s="4" t="str">
        <f ca="1">IFERROR(RANK(order!D535,order!D$3:D$554,0),"")</f>
        <v/>
      </c>
      <c r="E535" s="4" t="str">
        <f ca="1">IFERROR(RANK(order!E535,order!E$3:E$554,0),"")</f>
        <v/>
      </c>
      <c r="F535" s="4" t="str">
        <f ca="1">IFERROR(RANK(order!F535,order!F$3:F$554,0),"")</f>
        <v/>
      </c>
      <c r="G535" s="10" t="str">
        <f ca="1">IFERROR(RANK(order!G535,order!G$3:G$554,0),"")</f>
        <v/>
      </c>
      <c r="H535" s="10" t="str">
        <f ca="1">IFERROR(RANK(order!H535,order!H$3:H$554,0),"")</f>
        <v/>
      </c>
      <c r="I535" s="10" t="str">
        <f ca="1">IFERROR(RANK(order!I535,order!I$3:I$554,0),"")</f>
        <v/>
      </c>
      <c r="J535" s="4" t="str">
        <f ca="1">IFERROR(RANK(order!J535,order!J$3:J$554,0),"")</f>
        <v/>
      </c>
      <c r="K535" s="4" t="str">
        <f ca="1">IFERROR(RANK(order!K535,order!K$3:K$554,0),"")</f>
        <v/>
      </c>
      <c r="L535" s="4" t="str">
        <f ca="1">IFERROR(RANK(order!L535,order!L$3:L$554,0),"")</f>
        <v/>
      </c>
      <c r="M535" s="10" t="str">
        <f ca="1">IFERROR(RANK(order!M535,order!M$3:M$554,0),"")</f>
        <v/>
      </c>
      <c r="N535" s="10" t="str">
        <f ca="1">IFERROR(RANK(order!N535,order!N$3:N$554,0),"")</f>
        <v/>
      </c>
      <c r="O535" s="10" t="str">
        <f ca="1">IFERROR(RANK(order!O535,order!O$3:O$554,0),"")</f>
        <v/>
      </c>
      <c r="P535" s="4" t="str">
        <f ca="1">IFERROR(RANK(order!P535,order!P$3:P$554,0),"")</f>
        <v/>
      </c>
      <c r="Q535" s="4" t="str">
        <f ca="1">IFERROR(RANK(order!Q535,order!Q$3:Q$554,0),"")</f>
        <v/>
      </c>
      <c r="R535" s="4" t="str">
        <f ca="1">IFERROR(RANK(order!R535,order!R$3:R$554,0),"")</f>
        <v/>
      </c>
      <c r="S535" s="10" t="str">
        <f ca="1">IFERROR(RANK(order!S535,order!S$3:S$554,0),"")</f>
        <v/>
      </c>
      <c r="T535" s="10" t="str">
        <f ca="1">IFERROR(RANK(order!T535,order!T$3:T$554,0),"")</f>
        <v/>
      </c>
      <c r="U535" s="10" t="str">
        <f ca="1">IFERROR(RANK(order!U535,order!U$3:U$554,0),"")</f>
        <v/>
      </c>
      <c r="V535" s="4" t="str">
        <f ca="1">IFERROR(RANK(order!V535,order!V$3:V$554,0),"")</f>
        <v/>
      </c>
      <c r="W535" s="4" t="str">
        <f ca="1">IFERROR(RANK(order!W535,order!W$3:W$554,0),"")</f>
        <v/>
      </c>
      <c r="X535" s="4" t="str">
        <f ca="1">IFERROR(RANK(order!X535,order!X$3:X$554,0),"")</f>
        <v/>
      </c>
      <c r="Y535" s="10" t="str">
        <f ca="1">IFERROR(RANK(order!Y535,order!Y$3:Y$554,0),"")</f>
        <v/>
      </c>
      <c r="Z535" s="10" t="str">
        <f ca="1">IFERROR(RANK(order!Z535,order!Z$3:Z$554,0),"")</f>
        <v/>
      </c>
      <c r="AA535" s="10" t="str">
        <f ca="1">IFERROR(RANK(order!AA535,order!AA$3:AA$554,0),"")</f>
        <v/>
      </c>
      <c r="AB535" s="4" t="str">
        <f ca="1">IFERROR(RANK(order!AB535,order!AB$3:AB$554,0),"")</f>
        <v/>
      </c>
      <c r="AC535" s="4" t="str">
        <f ca="1">IFERROR(RANK(order!AC535,order!AC$3:AC$554,0),"")</f>
        <v/>
      </c>
      <c r="AD535" s="4" t="str">
        <f ca="1">IFERROR(RANK(order!AD535,order!AD$3:AD$554,0),"")</f>
        <v/>
      </c>
      <c r="AE535" s="10" t="str">
        <f ca="1">IFERROR(RANK(order!AE535,order!AE$3:AE$554,0),"")</f>
        <v/>
      </c>
      <c r="AF535" s="10" t="str">
        <f ca="1">IFERROR(RANK(order!AF535,order!AF$3:AF$554,0),"")</f>
        <v/>
      </c>
      <c r="AG535" s="10" t="str">
        <f ca="1">IFERROR(RANK(order!AG535,order!AG$3:AG$554,0),"")</f>
        <v/>
      </c>
      <c r="AH535" s="4" t="str">
        <f ca="1">IFERROR(RANK(order!AH535,order!AH$3:AH$554,0),"")</f>
        <v/>
      </c>
      <c r="AI535" s="4" t="str">
        <f ca="1">IFERROR(RANK(order!AI535,order!AI$3:AI$554,0),"")</f>
        <v/>
      </c>
      <c r="AJ535" s="4" t="str">
        <f ca="1">IFERROR(RANK(order!AJ535,order!AJ$3:AJ$554,0),"")</f>
        <v/>
      </c>
      <c r="AK535" s="10" t="str">
        <f ca="1">IFERROR(RANK(order!AK535,order!AK$3:AK$554,0),"")</f>
        <v/>
      </c>
      <c r="AL535" s="10" t="str">
        <f ca="1">IFERROR(RANK(order!AL535,order!AL$3:AL$554,0),"")</f>
        <v/>
      </c>
      <c r="AM535" s="10" t="str">
        <f ca="1">IFERROR(RANK(order!AM535,order!AM$3:AM$554,0),"")</f>
        <v/>
      </c>
      <c r="AN535" s="4" t="str">
        <f ca="1">IFERROR(RANK(order!AN535,order!AN$3:AN$554,0),"")</f>
        <v/>
      </c>
      <c r="AO535" s="4" t="str">
        <f ca="1">IFERROR(RANK(order!AO535,order!AO$3:AO$554,0),"")</f>
        <v/>
      </c>
      <c r="AP535" s="4" t="str">
        <f ca="1">IFERROR(RANK(order!AP535,order!AP$3:AP$554,0),"")</f>
        <v/>
      </c>
      <c r="AQ535" s="10" t="str">
        <f ca="1">IFERROR(RANK(order!AQ535,order!AQ$3:AQ$554,0),"")</f>
        <v/>
      </c>
      <c r="AR535" s="10" t="str">
        <f ca="1">IFERROR(RANK(order!AR535,order!AR$3:AR$554,0),"")</f>
        <v/>
      </c>
      <c r="AS535" s="10" t="str">
        <f ca="1">IFERROR(RANK(order!AS535,order!AS$3:AS$554,0),"")</f>
        <v/>
      </c>
      <c r="AT535" s="4" t="str">
        <f ca="1">IFERROR(RANK(order!AT535,order!AT$3:AT$554,0),"")</f>
        <v/>
      </c>
      <c r="AU535" s="4" t="str">
        <f ca="1">IFERROR(RANK(order!AU535,order!AU$3:AU$554,0),"")</f>
        <v/>
      </c>
      <c r="AV535" s="4" t="str">
        <f ca="1">IFERROR(RANK(order!AV535,order!AV$3:AV$554,0),"")</f>
        <v/>
      </c>
      <c r="AW535" s="10" t="str">
        <f ca="1">IFERROR(RANK(order!AW535,order!AW$3:AW$554,0),"")</f>
        <v/>
      </c>
      <c r="AX535" s="10" t="str">
        <f ca="1">IFERROR(RANK(order!AX535,order!AX$3:AX$554,0),"")</f>
        <v/>
      </c>
      <c r="AY535" s="10" t="str">
        <f ca="1">IFERROR(RANK(order!AY535,order!AY$3:AY$554,0),"")</f>
        <v/>
      </c>
      <c r="AZ535" s="4" t="str">
        <f ca="1">IFERROR(RANK(order!AZ535,order!AZ$3:AZ$554,0),"")</f>
        <v/>
      </c>
      <c r="BA535" s="4" t="str">
        <f ca="1">IFERROR(RANK(order!BA535,order!BA$3:BA$554,0),"")</f>
        <v/>
      </c>
      <c r="BB535" s="4" t="str">
        <f ca="1">IFERROR(RANK(order!BB535,order!BB$3:BB$554,0),"")</f>
        <v/>
      </c>
      <c r="BC535" s="10" t="str">
        <f ca="1">IFERROR(RANK(order!BC535,order!BC$3:BC$554,0),"")</f>
        <v/>
      </c>
      <c r="BD535" s="10" t="str">
        <f ca="1">IFERROR(RANK(order!BD535,order!BD$3:BD$554,0),"")</f>
        <v/>
      </c>
      <c r="BE535" s="10" t="str">
        <f ca="1">IFERROR(RANK(order!BE535,order!BE$3:BE$554,0),"")</f>
        <v/>
      </c>
      <c r="BF535" s="4" t="str">
        <f ca="1">IFERROR(RANK(order!BF535,order!BF$3:BF$554,0),"")</f>
        <v/>
      </c>
      <c r="BG535" s="4" t="str">
        <f ca="1">IFERROR(RANK(order!BG535,order!BG$3:BG$554,0),"")</f>
        <v/>
      </c>
      <c r="BH535" s="4" t="str">
        <f ca="1">IFERROR(RANK(order!BH535,order!BH$3:BH$554,0),"")</f>
        <v/>
      </c>
      <c r="BI535" s="10" t="str">
        <f ca="1">IFERROR(RANK(order!BI535,order!BI$3:BI$554,0),"")</f>
        <v/>
      </c>
      <c r="BJ535" s="10" t="str">
        <f ca="1">IFERROR(RANK(order!BJ535,order!BJ$3:BJ$554,0),"")</f>
        <v/>
      </c>
      <c r="BK535" s="10" t="str">
        <f ca="1">IFERROR(RANK(order!BK535,order!BK$3:BK$554,0),"")</f>
        <v/>
      </c>
      <c r="BL535" s="4" t="str">
        <f ca="1">IFERROR(RANK(order!BL535,order!BL$3:BL$554,0),"")</f>
        <v/>
      </c>
      <c r="BM535" s="4" t="str">
        <f ca="1">IFERROR(RANK(order!BM535,order!BM$3:BM$554,0),"")</f>
        <v/>
      </c>
      <c r="BN535" s="4" t="str">
        <f ca="1">IFERROR(RANK(order!BN535,order!BN$3:BN$554,0),"")</f>
        <v/>
      </c>
      <c r="BO535" s="10" t="str">
        <f ca="1">IFERROR(RANK(order!BO535,order!BO$3:BO$554,0),"")</f>
        <v/>
      </c>
      <c r="BP535" s="10" t="str">
        <f ca="1">IFERROR(RANK(order!BP535,order!BP$3:BP$554,0),"")</f>
        <v/>
      </c>
      <c r="BQ535" s="10" t="str">
        <f ca="1">IFERROR(RANK(order!BQ535,order!BQ$3:BQ$554,0),"")</f>
        <v/>
      </c>
      <c r="BR535" s="4" t="str">
        <f ca="1">IFERROR(RANK(order!BR535,order!BR$3:BR$554,0),"")</f>
        <v/>
      </c>
      <c r="BS535" s="4" t="str">
        <f ca="1">IFERROR(RANK(order!BS535,order!BS$3:BS$554,0),"")</f>
        <v/>
      </c>
      <c r="BT535" s="4" t="str">
        <f ca="1">IFERROR(RANK(order!BT535,order!BT$3:BT$554,0),"")</f>
        <v/>
      </c>
      <c r="BU535" s="95">
        <f t="shared" si="703"/>
        <v>533</v>
      </c>
      <c r="BV535" s="35" t="str">
        <f t="shared" si="704"/>
        <v>E1</v>
      </c>
      <c r="BW535" s="55">
        <f t="shared" ca="1" si="627"/>
        <v>0</v>
      </c>
      <c r="BX535" s="56" t="str">
        <f t="shared" ca="1" si="628"/>
        <v/>
      </c>
      <c r="BY535" s="56" t="str">
        <f t="shared" ca="1" si="629"/>
        <v/>
      </c>
      <c r="BZ535" s="57" t="str">
        <f t="shared" ca="1" si="630"/>
        <v/>
      </c>
      <c r="CA535" s="57" t="str">
        <f t="shared" ca="1" si="631"/>
        <v/>
      </c>
      <c r="CB535" s="58" t="str">
        <f t="shared" ca="1" si="632"/>
        <v/>
      </c>
      <c r="CC535" s="57" t="str">
        <f t="shared" ca="1" si="633"/>
        <v/>
      </c>
      <c r="CD535" s="57" t="str">
        <f t="shared" ca="1" si="634"/>
        <v/>
      </c>
      <c r="CE535" s="58" t="str">
        <f t="shared" ca="1" si="635"/>
        <v/>
      </c>
      <c r="CF535" s="59" t="str">
        <f t="shared" ca="1" si="636"/>
        <v/>
      </c>
      <c r="CG535" s="57" t="str">
        <f t="shared" ca="1" si="637"/>
        <v/>
      </c>
      <c r="CH535" s="57" t="str">
        <f t="shared" ca="1" si="638"/>
        <v/>
      </c>
      <c r="CI535" s="57" t="str">
        <f t="shared" ca="1" si="639"/>
        <v/>
      </c>
      <c r="CJ535" s="57" t="str">
        <f t="shared" ca="1" si="640"/>
        <v/>
      </c>
      <c r="CK535" s="57" t="str">
        <f t="shared" ca="1" si="641"/>
        <v/>
      </c>
      <c r="CL535" s="57" t="str">
        <f t="shared" ca="1" si="642"/>
        <v/>
      </c>
      <c r="CM535" s="57" t="str">
        <f t="shared" ca="1" si="643"/>
        <v/>
      </c>
      <c r="CN535" s="57" t="str">
        <f t="shared" ca="1" si="644"/>
        <v/>
      </c>
      <c r="CO535" s="57" t="str">
        <f t="shared" ca="1" si="645"/>
        <v/>
      </c>
      <c r="CP535" s="57" t="str">
        <f t="shared" ca="1" si="646"/>
        <v/>
      </c>
      <c r="CQ535" s="57" t="str">
        <f t="shared" ca="1" si="647"/>
        <v/>
      </c>
      <c r="CR535" s="57" t="str">
        <f t="shared" ca="1" si="648"/>
        <v/>
      </c>
      <c r="CS535" s="60" t="str">
        <f t="shared" ca="1" si="649"/>
        <v/>
      </c>
      <c r="CT535" s="60" t="str">
        <f t="shared" ca="1" si="650"/>
        <v/>
      </c>
      <c r="CU535" s="60" t="str">
        <f t="shared" ca="1" si="651"/>
        <v/>
      </c>
      <c r="CV535" s="60" t="str">
        <f t="shared" ca="1" si="652"/>
        <v/>
      </c>
      <c r="CW535" s="60" t="str">
        <f t="shared" ca="1" si="653"/>
        <v/>
      </c>
      <c r="CX535" s="60" t="str">
        <f t="shared" ca="1" si="654"/>
        <v/>
      </c>
      <c r="CY535" s="60" t="str">
        <f t="shared" ca="1" si="655"/>
        <v/>
      </c>
      <c r="CZ535" s="60" t="str">
        <f t="shared" ca="1" si="656"/>
        <v/>
      </c>
      <c r="DA535" s="65" t="str">
        <f t="shared" ca="1" si="657"/>
        <v/>
      </c>
      <c r="DB535" s="65" t="str">
        <f t="shared" ca="1" si="658"/>
        <v/>
      </c>
      <c r="DC535" s="65" t="str">
        <f t="shared" ca="1" si="659"/>
        <v/>
      </c>
      <c r="DD535" s="65" t="str">
        <f t="shared" ca="1" si="660"/>
        <v/>
      </c>
      <c r="DE535" s="65" t="str">
        <f t="shared" ca="1" si="661"/>
        <v/>
      </c>
      <c r="DF535" s="66" t="str">
        <f t="shared" ca="1" si="662"/>
        <v/>
      </c>
      <c r="DG535" s="66" t="str">
        <f t="shared" ca="1" si="663"/>
        <v/>
      </c>
      <c r="DH535" s="66" t="str">
        <f t="shared" ca="1" si="664"/>
        <v/>
      </c>
      <c r="DI535" s="66" t="str">
        <f t="shared" ca="1" si="665"/>
        <v/>
      </c>
      <c r="DJ535" s="66" t="str">
        <f t="shared" ca="1" si="666"/>
        <v/>
      </c>
      <c r="DK535" s="65" t="str">
        <f t="shared" ca="1" si="667"/>
        <v/>
      </c>
      <c r="DL535" s="65" t="str">
        <f t="shared" ca="1" si="668"/>
        <v/>
      </c>
      <c r="DM535" s="65" t="str">
        <f t="shared" ca="1" si="669"/>
        <v/>
      </c>
      <c r="DN535" s="65" t="str">
        <f t="shared" ca="1" si="670"/>
        <v/>
      </c>
      <c r="DO535" s="65" t="str">
        <f t="shared" ca="1" si="671"/>
        <v/>
      </c>
      <c r="DP535" s="65" t="str">
        <f t="shared" ca="1" si="672"/>
        <v/>
      </c>
      <c r="DQ535" s="65" t="str">
        <f t="shared" ca="1" si="673"/>
        <v/>
      </c>
      <c r="DR535" s="69" t="str">
        <f t="shared" ca="1" si="674"/>
        <v/>
      </c>
      <c r="DS535" s="69" t="str">
        <f t="shared" ca="1" si="675"/>
        <v/>
      </c>
      <c r="DT535" s="69" t="str">
        <f t="shared" ca="1" si="676"/>
        <v/>
      </c>
      <c r="DU535" s="69" t="str">
        <f t="shared" ca="1" si="677"/>
        <v/>
      </c>
      <c r="DV535" s="69" t="str">
        <f t="shared" ca="1" si="678"/>
        <v/>
      </c>
      <c r="DW535" s="69" t="str">
        <f t="shared" ca="1" si="679"/>
        <v/>
      </c>
      <c r="DX535" s="69" t="str">
        <f t="shared" ca="1" si="680"/>
        <v/>
      </c>
      <c r="DY535" s="69" t="str">
        <f t="shared" ca="1" si="681"/>
        <v/>
      </c>
      <c r="DZ535" s="72" t="str">
        <f t="shared" ca="1" si="682"/>
        <v/>
      </c>
      <c r="EA535" s="72" t="str">
        <f t="shared" ca="1" si="683"/>
        <v/>
      </c>
      <c r="EB535" s="72" t="str">
        <f t="shared" ca="1" si="684"/>
        <v/>
      </c>
      <c r="EC535" s="65" t="str">
        <f t="shared" ca="1" si="685"/>
        <v/>
      </c>
      <c r="ED535" s="65" t="str">
        <f t="shared" ca="1" si="686"/>
        <v/>
      </c>
      <c r="EE535" s="65" t="str">
        <f t="shared" ca="1" si="687"/>
        <v/>
      </c>
      <c r="EF535" s="65" t="str">
        <f t="shared" ca="1" si="688"/>
        <v/>
      </c>
      <c r="EG535" s="65" t="str">
        <f t="shared" ca="1" si="689"/>
        <v/>
      </c>
      <c r="EH535" s="65" t="str">
        <f t="shared" ca="1" si="690"/>
        <v/>
      </c>
      <c r="EI535" s="429" t="str">
        <f t="shared" ca="1" si="691"/>
        <v>No</v>
      </c>
      <c r="EJ535" s="428" t="str">
        <f t="shared" ca="1" si="692"/>
        <v/>
      </c>
      <c r="EK535" s="428" t="str">
        <f t="shared" ca="1" si="693"/>
        <v/>
      </c>
      <c r="EL535" s="65" t="str">
        <f t="shared" ca="1" si="694"/>
        <v/>
      </c>
      <c r="EM535" s="65" t="str">
        <f t="shared" ca="1" si="695"/>
        <v/>
      </c>
      <c r="EN535" s="65" t="str">
        <f t="shared" ca="1" si="696"/>
        <v/>
      </c>
      <c r="EO535" s="433" t="str">
        <f t="shared" ca="1" si="697"/>
        <v/>
      </c>
      <c r="EP535" s="433" t="str">
        <f t="shared" ca="1" si="698"/>
        <v/>
      </c>
      <c r="EQ535" s="433" t="str">
        <f t="shared" ca="1" si="699"/>
        <v/>
      </c>
      <c r="ER535" s="433" t="str">
        <f t="shared" ca="1" si="700"/>
        <v/>
      </c>
      <c r="ES535" s="433" t="str">
        <f t="shared" ca="1" si="701"/>
        <v/>
      </c>
      <c r="ET535" s="433" t="str">
        <f t="shared" ca="1" si="702"/>
        <v/>
      </c>
      <c r="EU535" s="433" t="str">
        <f ca="1">IF(OR(CO535="",CQ535=""),"",Discipline!$P$3*CO535+Discipline!$X$3*CQ535)</f>
        <v/>
      </c>
      <c r="EV535" s="433" t="str">
        <f ca="1">IF(OR(CP535="",CR535=""),"",Discipline!$P$3*CP535+Discipline!$X$3*CR535)</f>
        <v/>
      </c>
    </row>
    <row r="536" spans="1:152" x14ac:dyDescent="0.25">
      <c r="A536" s="10" t="str">
        <f ca="1">IFERROR(RANK(order!A536,order!A$3:A$554,0),"")</f>
        <v/>
      </c>
      <c r="B536" s="10" t="str">
        <f ca="1">IFERROR(RANK(order!B536,order!B$3:B$554,0),"")</f>
        <v/>
      </c>
      <c r="C536" s="10" t="str">
        <f ca="1">IFERROR(RANK(order!C536,order!C$3:C$554,0),"")</f>
        <v/>
      </c>
      <c r="D536" s="4" t="str">
        <f ca="1">IFERROR(RANK(order!D536,order!D$3:D$554,0),"")</f>
        <v/>
      </c>
      <c r="E536" s="4" t="str">
        <f ca="1">IFERROR(RANK(order!E536,order!E$3:E$554,0),"")</f>
        <v/>
      </c>
      <c r="F536" s="4" t="str">
        <f ca="1">IFERROR(RANK(order!F536,order!F$3:F$554,0),"")</f>
        <v/>
      </c>
      <c r="G536" s="10" t="str">
        <f ca="1">IFERROR(RANK(order!G536,order!G$3:G$554,0),"")</f>
        <v/>
      </c>
      <c r="H536" s="10" t="str">
        <f ca="1">IFERROR(RANK(order!H536,order!H$3:H$554,0),"")</f>
        <v/>
      </c>
      <c r="I536" s="10" t="str">
        <f ca="1">IFERROR(RANK(order!I536,order!I$3:I$554,0),"")</f>
        <v/>
      </c>
      <c r="J536" s="4" t="str">
        <f ca="1">IFERROR(RANK(order!J536,order!J$3:J$554,0),"")</f>
        <v/>
      </c>
      <c r="K536" s="4" t="str">
        <f ca="1">IFERROR(RANK(order!K536,order!K$3:K$554,0),"")</f>
        <v/>
      </c>
      <c r="L536" s="4" t="str">
        <f ca="1">IFERROR(RANK(order!L536,order!L$3:L$554,0),"")</f>
        <v/>
      </c>
      <c r="M536" s="10" t="str">
        <f ca="1">IFERROR(RANK(order!M536,order!M$3:M$554,0),"")</f>
        <v/>
      </c>
      <c r="N536" s="10" t="str">
        <f ca="1">IFERROR(RANK(order!N536,order!N$3:N$554,0),"")</f>
        <v/>
      </c>
      <c r="O536" s="10" t="str">
        <f ca="1">IFERROR(RANK(order!O536,order!O$3:O$554,0),"")</f>
        <v/>
      </c>
      <c r="P536" s="4" t="str">
        <f ca="1">IFERROR(RANK(order!P536,order!P$3:P$554,0),"")</f>
        <v/>
      </c>
      <c r="Q536" s="4" t="str">
        <f ca="1">IFERROR(RANK(order!Q536,order!Q$3:Q$554,0),"")</f>
        <v/>
      </c>
      <c r="R536" s="4" t="str">
        <f ca="1">IFERROR(RANK(order!R536,order!R$3:R$554,0),"")</f>
        <v/>
      </c>
      <c r="S536" s="10" t="str">
        <f ca="1">IFERROR(RANK(order!S536,order!S$3:S$554,0),"")</f>
        <v/>
      </c>
      <c r="T536" s="10" t="str">
        <f ca="1">IFERROR(RANK(order!T536,order!T$3:T$554,0),"")</f>
        <v/>
      </c>
      <c r="U536" s="10" t="str">
        <f ca="1">IFERROR(RANK(order!U536,order!U$3:U$554,0),"")</f>
        <v/>
      </c>
      <c r="V536" s="4" t="str">
        <f ca="1">IFERROR(RANK(order!V536,order!V$3:V$554,0),"")</f>
        <v/>
      </c>
      <c r="W536" s="4" t="str">
        <f ca="1">IFERROR(RANK(order!W536,order!W$3:W$554,0),"")</f>
        <v/>
      </c>
      <c r="X536" s="4" t="str">
        <f ca="1">IFERROR(RANK(order!X536,order!X$3:X$554,0),"")</f>
        <v/>
      </c>
      <c r="Y536" s="10" t="str">
        <f ca="1">IFERROR(RANK(order!Y536,order!Y$3:Y$554,0),"")</f>
        <v/>
      </c>
      <c r="Z536" s="10" t="str">
        <f ca="1">IFERROR(RANK(order!Z536,order!Z$3:Z$554,0),"")</f>
        <v/>
      </c>
      <c r="AA536" s="10" t="str">
        <f ca="1">IFERROR(RANK(order!AA536,order!AA$3:AA$554,0),"")</f>
        <v/>
      </c>
      <c r="AB536" s="4" t="str">
        <f ca="1">IFERROR(RANK(order!AB536,order!AB$3:AB$554,0),"")</f>
        <v/>
      </c>
      <c r="AC536" s="4" t="str">
        <f ca="1">IFERROR(RANK(order!AC536,order!AC$3:AC$554,0),"")</f>
        <v/>
      </c>
      <c r="AD536" s="4" t="str">
        <f ca="1">IFERROR(RANK(order!AD536,order!AD$3:AD$554,0),"")</f>
        <v/>
      </c>
      <c r="AE536" s="10" t="str">
        <f ca="1">IFERROR(RANK(order!AE536,order!AE$3:AE$554,0),"")</f>
        <v/>
      </c>
      <c r="AF536" s="10" t="str">
        <f ca="1">IFERROR(RANK(order!AF536,order!AF$3:AF$554,0),"")</f>
        <v/>
      </c>
      <c r="AG536" s="10" t="str">
        <f ca="1">IFERROR(RANK(order!AG536,order!AG$3:AG$554,0),"")</f>
        <v/>
      </c>
      <c r="AH536" s="4" t="str">
        <f ca="1">IFERROR(RANK(order!AH536,order!AH$3:AH$554,0),"")</f>
        <v/>
      </c>
      <c r="AI536" s="4" t="str">
        <f ca="1">IFERROR(RANK(order!AI536,order!AI$3:AI$554,0),"")</f>
        <v/>
      </c>
      <c r="AJ536" s="4" t="str">
        <f ca="1">IFERROR(RANK(order!AJ536,order!AJ$3:AJ$554,0),"")</f>
        <v/>
      </c>
      <c r="AK536" s="10" t="str">
        <f ca="1">IFERROR(RANK(order!AK536,order!AK$3:AK$554,0),"")</f>
        <v/>
      </c>
      <c r="AL536" s="10" t="str">
        <f ca="1">IFERROR(RANK(order!AL536,order!AL$3:AL$554,0),"")</f>
        <v/>
      </c>
      <c r="AM536" s="10" t="str">
        <f ca="1">IFERROR(RANK(order!AM536,order!AM$3:AM$554,0),"")</f>
        <v/>
      </c>
      <c r="AN536" s="4" t="str">
        <f ca="1">IFERROR(RANK(order!AN536,order!AN$3:AN$554,0),"")</f>
        <v/>
      </c>
      <c r="AO536" s="4" t="str">
        <f ca="1">IFERROR(RANK(order!AO536,order!AO$3:AO$554,0),"")</f>
        <v/>
      </c>
      <c r="AP536" s="4" t="str">
        <f ca="1">IFERROR(RANK(order!AP536,order!AP$3:AP$554,0),"")</f>
        <v/>
      </c>
      <c r="AQ536" s="10" t="str">
        <f ca="1">IFERROR(RANK(order!AQ536,order!AQ$3:AQ$554,0),"")</f>
        <v/>
      </c>
      <c r="AR536" s="10" t="str">
        <f ca="1">IFERROR(RANK(order!AR536,order!AR$3:AR$554,0),"")</f>
        <v/>
      </c>
      <c r="AS536" s="10" t="str">
        <f ca="1">IFERROR(RANK(order!AS536,order!AS$3:AS$554,0),"")</f>
        <v/>
      </c>
      <c r="AT536" s="4" t="str">
        <f ca="1">IFERROR(RANK(order!AT536,order!AT$3:AT$554,0),"")</f>
        <v/>
      </c>
      <c r="AU536" s="4" t="str">
        <f ca="1">IFERROR(RANK(order!AU536,order!AU$3:AU$554,0),"")</f>
        <v/>
      </c>
      <c r="AV536" s="4" t="str">
        <f ca="1">IFERROR(RANK(order!AV536,order!AV$3:AV$554,0),"")</f>
        <v/>
      </c>
      <c r="AW536" s="10" t="str">
        <f ca="1">IFERROR(RANK(order!AW536,order!AW$3:AW$554,0),"")</f>
        <v/>
      </c>
      <c r="AX536" s="10" t="str">
        <f ca="1">IFERROR(RANK(order!AX536,order!AX$3:AX$554,0),"")</f>
        <v/>
      </c>
      <c r="AY536" s="10" t="str">
        <f ca="1">IFERROR(RANK(order!AY536,order!AY$3:AY$554,0),"")</f>
        <v/>
      </c>
      <c r="AZ536" s="4" t="str">
        <f ca="1">IFERROR(RANK(order!AZ536,order!AZ$3:AZ$554,0),"")</f>
        <v/>
      </c>
      <c r="BA536" s="4" t="str">
        <f ca="1">IFERROR(RANK(order!BA536,order!BA$3:BA$554,0),"")</f>
        <v/>
      </c>
      <c r="BB536" s="4" t="str">
        <f ca="1">IFERROR(RANK(order!BB536,order!BB$3:BB$554,0),"")</f>
        <v/>
      </c>
      <c r="BC536" s="10" t="str">
        <f ca="1">IFERROR(RANK(order!BC536,order!BC$3:BC$554,0),"")</f>
        <v/>
      </c>
      <c r="BD536" s="10" t="str">
        <f ca="1">IFERROR(RANK(order!BD536,order!BD$3:BD$554,0),"")</f>
        <v/>
      </c>
      <c r="BE536" s="10" t="str">
        <f ca="1">IFERROR(RANK(order!BE536,order!BE$3:BE$554,0),"")</f>
        <v/>
      </c>
      <c r="BF536" s="4" t="str">
        <f ca="1">IFERROR(RANK(order!BF536,order!BF$3:BF$554,0),"")</f>
        <v/>
      </c>
      <c r="BG536" s="4" t="str">
        <f ca="1">IFERROR(RANK(order!BG536,order!BG$3:BG$554,0),"")</f>
        <v/>
      </c>
      <c r="BH536" s="4" t="str">
        <f ca="1">IFERROR(RANK(order!BH536,order!BH$3:BH$554,0),"")</f>
        <v/>
      </c>
      <c r="BI536" s="10" t="str">
        <f ca="1">IFERROR(RANK(order!BI536,order!BI$3:BI$554,0),"")</f>
        <v/>
      </c>
      <c r="BJ536" s="10" t="str">
        <f ca="1">IFERROR(RANK(order!BJ536,order!BJ$3:BJ$554,0),"")</f>
        <v/>
      </c>
      <c r="BK536" s="10" t="str">
        <f ca="1">IFERROR(RANK(order!BK536,order!BK$3:BK$554,0),"")</f>
        <v/>
      </c>
      <c r="BL536" s="4" t="str">
        <f ca="1">IFERROR(RANK(order!BL536,order!BL$3:BL$554,0),"")</f>
        <v/>
      </c>
      <c r="BM536" s="4" t="str">
        <f ca="1">IFERROR(RANK(order!BM536,order!BM$3:BM$554,0),"")</f>
        <v/>
      </c>
      <c r="BN536" s="4" t="str">
        <f ca="1">IFERROR(RANK(order!BN536,order!BN$3:BN$554,0),"")</f>
        <v/>
      </c>
      <c r="BO536" s="10" t="str">
        <f ca="1">IFERROR(RANK(order!BO536,order!BO$3:BO$554,0),"")</f>
        <v/>
      </c>
      <c r="BP536" s="10" t="str">
        <f ca="1">IFERROR(RANK(order!BP536,order!BP$3:BP$554,0),"")</f>
        <v/>
      </c>
      <c r="BQ536" s="10" t="str">
        <f ca="1">IFERROR(RANK(order!BQ536,order!BQ$3:BQ$554,0),"")</f>
        <v/>
      </c>
      <c r="BR536" s="4" t="str">
        <f ca="1">IFERROR(RANK(order!BR536,order!BR$3:BR$554,0),"")</f>
        <v/>
      </c>
      <c r="BS536" s="4" t="str">
        <f ca="1">IFERROR(RANK(order!BS536,order!BS$3:BS$554,0),"")</f>
        <v/>
      </c>
      <c r="BT536" s="4" t="str">
        <f ca="1">IFERROR(RANK(order!BT536,order!BT$3:BT$554,0),"")</f>
        <v/>
      </c>
      <c r="BU536" s="95">
        <f t="shared" si="703"/>
        <v>534</v>
      </c>
      <c r="BV536" s="35" t="str">
        <f t="shared" si="704"/>
        <v>E1</v>
      </c>
      <c r="BW536" s="55">
        <f t="shared" ca="1" si="627"/>
        <v>0</v>
      </c>
      <c r="BX536" s="56" t="str">
        <f t="shared" ca="1" si="628"/>
        <v/>
      </c>
      <c r="BY536" s="56" t="str">
        <f t="shared" ca="1" si="629"/>
        <v/>
      </c>
      <c r="BZ536" s="57" t="str">
        <f t="shared" ca="1" si="630"/>
        <v/>
      </c>
      <c r="CA536" s="57" t="str">
        <f t="shared" ca="1" si="631"/>
        <v/>
      </c>
      <c r="CB536" s="58" t="str">
        <f t="shared" ca="1" si="632"/>
        <v/>
      </c>
      <c r="CC536" s="57" t="str">
        <f t="shared" ca="1" si="633"/>
        <v/>
      </c>
      <c r="CD536" s="57" t="str">
        <f t="shared" ca="1" si="634"/>
        <v/>
      </c>
      <c r="CE536" s="58" t="str">
        <f t="shared" ca="1" si="635"/>
        <v/>
      </c>
      <c r="CF536" s="59" t="str">
        <f t="shared" ca="1" si="636"/>
        <v/>
      </c>
      <c r="CG536" s="57" t="str">
        <f t="shared" ca="1" si="637"/>
        <v/>
      </c>
      <c r="CH536" s="57" t="str">
        <f t="shared" ca="1" si="638"/>
        <v/>
      </c>
      <c r="CI536" s="57" t="str">
        <f t="shared" ca="1" si="639"/>
        <v/>
      </c>
      <c r="CJ536" s="57" t="str">
        <f t="shared" ca="1" si="640"/>
        <v/>
      </c>
      <c r="CK536" s="57" t="str">
        <f t="shared" ca="1" si="641"/>
        <v/>
      </c>
      <c r="CL536" s="57" t="str">
        <f t="shared" ca="1" si="642"/>
        <v/>
      </c>
      <c r="CM536" s="57" t="str">
        <f t="shared" ca="1" si="643"/>
        <v/>
      </c>
      <c r="CN536" s="57" t="str">
        <f t="shared" ca="1" si="644"/>
        <v/>
      </c>
      <c r="CO536" s="57" t="str">
        <f t="shared" ca="1" si="645"/>
        <v/>
      </c>
      <c r="CP536" s="57" t="str">
        <f t="shared" ca="1" si="646"/>
        <v/>
      </c>
      <c r="CQ536" s="57" t="str">
        <f t="shared" ca="1" si="647"/>
        <v/>
      </c>
      <c r="CR536" s="57" t="str">
        <f t="shared" ca="1" si="648"/>
        <v/>
      </c>
      <c r="CS536" s="60" t="str">
        <f t="shared" ca="1" si="649"/>
        <v/>
      </c>
      <c r="CT536" s="60" t="str">
        <f t="shared" ca="1" si="650"/>
        <v/>
      </c>
      <c r="CU536" s="60" t="str">
        <f t="shared" ca="1" si="651"/>
        <v/>
      </c>
      <c r="CV536" s="60" t="str">
        <f t="shared" ca="1" si="652"/>
        <v/>
      </c>
      <c r="CW536" s="60" t="str">
        <f t="shared" ca="1" si="653"/>
        <v/>
      </c>
      <c r="CX536" s="60" t="str">
        <f t="shared" ca="1" si="654"/>
        <v/>
      </c>
      <c r="CY536" s="60" t="str">
        <f t="shared" ca="1" si="655"/>
        <v/>
      </c>
      <c r="CZ536" s="60" t="str">
        <f t="shared" ca="1" si="656"/>
        <v/>
      </c>
      <c r="DA536" s="65" t="str">
        <f t="shared" ca="1" si="657"/>
        <v/>
      </c>
      <c r="DB536" s="65" t="str">
        <f t="shared" ca="1" si="658"/>
        <v/>
      </c>
      <c r="DC536" s="65" t="str">
        <f t="shared" ca="1" si="659"/>
        <v/>
      </c>
      <c r="DD536" s="65" t="str">
        <f t="shared" ca="1" si="660"/>
        <v/>
      </c>
      <c r="DE536" s="65" t="str">
        <f t="shared" ca="1" si="661"/>
        <v/>
      </c>
      <c r="DF536" s="66" t="str">
        <f t="shared" ca="1" si="662"/>
        <v/>
      </c>
      <c r="DG536" s="66" t="str">
        <f t="shared" ca="1" si="663"/>
        <v/>
      </c>
      <c r="DH536" s="66" t="str">
        <f t="shared" ca="1" si="664"/>
        <v/>
      </c>
      <c r="DI536" s="66" t="str">
        <f t="shared" ca="1" si="665"/>
        <v/>
      </c>
      <c r="DJ536" s="66" t="str">
        <f t="shared" ca="1" si="666"/>
        <v/>
      </c>
      <c r="DK536" s="65" t="str">
        <f t="shared" ca="1" si="667"/>
        <v/>
      </c>
      <c r="DL536" s="65" t="str">
        <f t="shared" ca="1" si="668"/>
        <v/>
      </c>
      <c r="DM536" s="65" t="str">
        <f t="shared" ca="1" si="669"/>
        <v/>
      </c>
      <c r="DN536" s="65" t="str">
        <f t="shared" ca="1" si="670"/>
        <v/>
      </c>
      <c r="DO536" s="65" t="str">
        <f t="shared" ca="1" si="671"/>
        <v/>
      </c>
      <c r="DP536" s="65" t="str">
        <f t="shared" ca="1" si="672"/>
        <v/>
      </c>
      <c r="DQ536" s="65" t="str">
        <f t="shared" ca="1" si="673"/>
        <v/>
      </c>
      <c r="DR536" s="69" t="str">
        <f t="shared" ca="1" si="674"/>
        <v/>
      </c>
      <c r="DS536" s="69" t="str">
        <f t="shared" ca="1" si="675"/>
        <v/>
      </c>
      <c r="DT536" s="69" t="str">
        <f t="shared" ca="1" si="676"/>
        <v/>
      </c>
      <c r="DU536" s="69" t="str">
        <f t="shared" ca="1" si="677"/>
        <v/>
      </c>
      <c r="DV536" s="69" t="str">
        <f t="shared" ca="1" si="678"/>
        <v/>
      </c>
      <c r="DW536" s="69" t="str">
        <f t="shared" ca="1" si="679"/>
        <v/>
      </c>
      <c r="DX536" s="69" t="str">
        <f t="shared" ca="1" si="680"/>
        <v/>
      </c>
      <c r="DY536" s="69" t="str">
        <f t="shared" ca="1" si="681"/>
        <v/>
      </c>
      <c r="DZ536" s="72" t="str">
        <f t="shared" ca="1" si="682"/>
        <v/>
      </c>
      <c r="EA536" s="72" t="str">
        <f t="shared" ca="1" si="683"/>
        <v/>
      </c>
      <c r="EB536" s="72" t="str">
        <f t="shared" ca="1" si="684"/>
        <v/>
      </c>
      <c r="EC536" s="65" t="str">
        <f t="shared" ca="1" si="685"/>
        <v/>
      </c>
      <c r="ED536" s="65" t="str">
        <f t="shared" ca="1" si="686"/>
        <v/>
      </c>
      <c r="EE536" s="65" t="str">
        <f t="shared" ca="1" si="687"/>
        <v/>
      </c>
      <c r="EF536" s="65" t="str">
        <f t="shared" ca="1" si="688"/>
        <v/>
      </c>
      <c r="EG536" s="65" t="str">
        <f t="shared" ca="1" si="689"/>
        <v/>
      </c>
      <c r="EH536" s="65" t="str">
        <f t="shared" ca="1" si="690"/>
        <v/>
      </c>
      <c r="EI536" s="429" t="str">
        <f t="shared" ca="1" si="691"/>
        <v>No</v>
      </c>
      <c r="EJ536" s="428" t="str">
        <f t="shared" ca="1" si="692"/>
        <v/>
      </c>
      <c r="EK536" s="428" t="str">
        <f t="shared" ca="1" si="693"/>
        <v/>
      </c>
      <c r="EL536" s="65" t="str">
        <f t="shared" ca="1" si="694"/>
        <v/>
      </c>
      <c r="EM536" s="65" t="str">
        <f t="shared" ca="1" si="695"/>
        <v/>
      </c>
      <c r="EN536" s="65" t="str">
        <f t="shared" ca="1" si="696"/>
        <v/>
      </c>
      <c r="EO536" s="433" t="str">
        <f t="shared" ca="1" si="697"/>
        <v/>
      </c>
      <c r="EP536" s="433" t="str">
        <f t="shared" ca="1" si="698"/>
        <v/>
      </c>
      <c r="EQ536" s="433" t="str">
        <f t="shared" ca="1" si="699"/>
        <v/>
      </c>
      <c r="ER536" s="433" t="str">
        <f t="shared" ca="1" si="700"/>
        <v/>
      </c>
      <c r="ES536" s="433" t="str">
        <f t="shared" ca="1" si="701"/>
        <v/>
      </c>
      <c r="ET536" s="433" t="str">
        <f t="shared" ca="1" si="702"/>
        <v/>
      </c>
      <c r="EU536" s="433" t="str">
        <f ca="1">IF(OR(CO536="",CQ536=""),"",Discipline!$P$3*CO536+Discipline!$X$3*CQ536)</f>
        <v/>
      </c>
      <c r="EV536" s="433" t="str">
        <f ca="1">IF(OR(CP536="",CR536=""),"",Discipline!$P$3*CP536+Discipline!$X$3*CR536)</f>
        <v/>
      </c>
    </row>
    <row r="537" spans="1:152" x14ac:dyDescent="0.25">
      <c r="A537" s="10" t="str">
        <f ca="1">IFERROR(RANK(order!A537,order!A$3:A$554,0),"")</f>
        <v/>
      </c>
      <c r="B537" s="10" t="str">
        <f ca="1">IFERROR(RANK(order!B537,order!B$3:B$554,0),"")</f>
        <v/>
      </c>
      <c r="C537" s="10" t="str">
        <f ca="1">IFERROR(RANK(order!C537,order!C$3:C$554,0),"")</f>
        <v/>
      </c>
      <c r="D537" s="4" t="str">
        <f ca="1">IFERROR(RANK(order!D537,order!D$3:D$554,0),"")</f>
        <v/>
      </c>
      <c r="E537" s="4" t="str">
        <f ca="1">IFERROR(RANK(order!E537,order!E$3:E$554,0),"")</f>
        <v/>
      </c>
      <c r="F537" s="4" t="str">
        <f ca="1">IFERROR(RANK(order!F537,order!F$3:F$554,0),"")</f>
        <v/>
      </c>
      <c r="G537" s="10" t="str">
        <f ca="1">IFERROR(RANK(order!G537,order!G$3:G$554,0),"")</f>
        <v/>
      </c>
      <c r="H537" s="10" t="str">
        <f ca="1">IFERROR(RANK(order!H537,order!H$3:H$554,0),"")</f>
        <v/>
      </c>
      <c r="I537" s="10" t="str">
        <f ca="1">IFERROR(RANK(order!I537,order!I$3:I$554,0),"")</f>
        <v/>
      </c>
      <c r="J537" s="4" t="str">
        <f ca="1">IFERROR(RANK(order!J537,order!J$3:J$554,0),"")</f>
        <v/>
      </c>
      <c r="K537" s="4" t="str">
        <f ca="1">IFERROR(RANK(order!K537,order!K$3:K$554,0),"")</f>
        <v/>
      </c>
      <c r="L537" s="4" t="str">
        <f ca="1">IFERROR(RANK(order!L537,order!L$3:L$554,0),"")</f>
        <v/>
      </c>
      <c r="M537" s="10" t="str">
        <f ca="1">IFERROR(RANK(order!M537,order!M$3:M$554,0),"")</f>
        <v/>
      </c>
      <c r="N537" s="10" t="str">
        <f ca="1">IFERROR(RANK(order!N537,order!N$3:N$554,0),"")</f>
        <v/>
      </c>
      <c r="O537" s="10" t="str">
        <f ca="1">IFERROR(RANK(order!O537,order!O$3:O$554,0),"")</f>
        <v/>
      </c>
      <c r="P537" s="4" t="str">
        <f ca="1">IFERROR(RANK(order!P537,order!P$3:P$554,0),"")</f>
        <v/>
      </c>
      <c r="Q537" s="4" t="str">
        <f ca="1">IFERROR(RANK(order!Q537,order!Q$3:Q$554,0),"")</f>
        <v/>
      </c>
      <c r="R537" s="4" t="str">
        <f ca="1">IFERROR(RANK(order!R537,order!R$3:R$554,0),"")</f>
        <v/>
      </c>
      <c r="S537" s="10" t="str">
        <f ca="1">IFERROR(RANK(order!S537,order!S$3:S$554,0),"")</f>
        <v/>
      </c>
      <c r="T537" s="10" t="str">
        <f ca="1">IFERROR(RANK(order!T537,order!T$3:T$554,0),"")</f>
        <v/>
      </c>
      <c r="U537" s="10" t="str">
        <f ca="1">IFERROR(RANK(order!U537,order!U$3:U$554,0),"")</f>
        <v/>
      </c>
      <c r="V537" s="4" t="str">
        <f ca="1">IFERROR(RANK(order!V537,order!V$3:V$554,0),"")</f>
        <v/>
      </c>
      <c r="W537" s="4" t="str">
        <f ca="1">IFERROR(RANK(order!W537,order!W$3:W$554,0),"")</f>
        <v/>
      </c>
      <c r="X537" s="4" t="str">
        <f ca="1">IFERROR(RANK(order!X537,order!X$3:X$554,0),"")</f>
        <v/>
      </c>
      <c r="Y537" s="10" t="str">
        <f ca="1">IFERROR(RANK(order!Y537,order!Y$3:Y$554,0),"")</f>
        <v/>
      </c>
      <c r="Z537" s="10" t="str">
        <f ca="1">IFERROR(RANK(order!Z537,order!Z$3:Z$554,0),"")</f>
        <v/>
      </c>
      <c r="AA537" s="10" t="str">
        <f ca="1">IFERROR(RANK(order!AA537,order!AA$3:AA$554,0),"")</f>
        <v/>
      </c>
      <c r="AB537" s="4" t="str">
        <f ca="1">IFERROR(RANK(order!AB537,order!AB$3:AB$554,0),"")</f>
        <v/>
      </c>
      <c r="AC537" s="4" t="str">
        <f ca="1">IFERROR(RANK(order!AC537,order!AC$3:AC$554,0),"")</f>
        <v/>
      </c>
      <c r="AD537" s="4" t="str">
        <f ca="1">IFERROR(RANK(order!AD537,order!AD$3:AD$554,0),"")</f>
        <v/>
      </c>
      <c r="AE537" s="10" t="str">
        <f ca="1">IFERROR(RANK(order!AE537,order!AE$3:AE$554,0),"")</f>
        <v/>
      </c>
      <c r="AF537" s="10" t="str">
        <f ca="1">IFERROR(RANK(order!AF537,order!AF$3:AF$554,0),"")</f>
        <v/>
      </c>
      <c r="AG537" s="10" t="str">
        <f ca="1">IFERROR(RANK(order!AG537,order!AG$3:AG$554,0),"")</f>
        <v/>
      </c>
      <c r="AH537" s="4" t="str">
        <f ca="1">IFERROR(RANK(order!AH537,order!AH$3:AH$554,0),"")</f>
        <v/>
      </c>
      <c r="AI537" s="4" t="str">
        <f ca="1">IFERROR(RANK(order!AI537,order!AI$3:AI$554,0),"")</f>
        <v/>
      </c>
      <c r="AJ537" s="4" t="str">
        <f ca="1">IFERROR(RANK(order!AJ537,order!AJ$3:AJ$554,0),"")</f>
        <v/>
      </c>
      <c r="AK537" s="10" t="str">
        <f ca="1">IFERROR(RANK(order!AK537,order!AK$3:AK$554,0),"")</f>
        <v/>
      </c>
      <c r="AL537" s="10" t="str">
        <f ca="1">IFERROR(RANK(order!AL537,order!AL$3:AL$554,0),"")</f>
        <v/>
      </c>
      <c r="AM537" s="10" t="str">
        <f ca="1">IFERROR(RANK(order!AM537,order!AM$3:AM$554,0),"")</f>
        <v/>
      </c>
      <c r="AN537" s="4" t="str">
        <f ca="1">IFERROR(RANK(order!AN537,order!AN$3:AN$554,0),"")</f>
        <v/>
      </c>
      <c r="AO537" s="4" t="str">
        <f ca="1">IFERROR(RANK(order!AO537,order!AO$3:AO$554,0),"")</f>
        <v/>
      </c>
      <c r="AP537" s="4" t="str">
        <f ca="1">IFERROR(RANK(order!AP537,order!AP$3:AP$554,0),"")</f>
        <v/>
      </c>
      <c r="AQ537" s="10" t="str">
        <f ca="1">IFERROR(RANK(order!AQ537,order!AQ$3:AQ$554,0),"")</f>
        <v/>
      </c>
      <c r="AR537" s="10" t="str">
        <f ca="1">IFERROR(RANK(order!AR537,order!AR$3:AR$554,0),"")</f>
        <v/>
      </c>
      <c r="AS537" s="10" t="str">
        <f ca="1">IFERROR(RANK(order!AS537,order!AS$3:AS$554,0),"")</f>
        <v/>
      </c>
      <c r="AT537" s="4" t="str">
        <f ca="1">IFERROR(RANK(order!AT537,order!AT$3:AT$554,0),"")</f>
        <v/>
      </c>
      <c r="AU537" s="4" t="str">
        <f ca="1">IFERROR(RANK(order!AU537,order!AU$3:AU$554,0),"")</f>
        <v/>
      </c>
      <c r="AV537" s="4" t="str">
        <f ca="1">IFERROR(RANK(order!AV537,order!AV$3:AV$554,0),"")</f>
        <v/>
      </c>
      <c r="AW537" s="10" t="str">
        <f ca="1">IFERROR(RANK(order!AW537,order!AW$3:AW$554,0),"")</f>
        <v/>
      </c>
      <c r="AX537" s="10" t="str">
        <f ca="1">IFERROR(RANK(order!AX537,order!AX$3:AX$554,0),"")</f>
        <v/>
      </c>
      <c r="AY537" s="10" t="str">
        <f ca="1">IFERROR(RANK(order!AY537,order!AY$3:AY$554,0),"")</f>
        <v/>
      </c>
      <c r="AZ537" s="4" t="str">
        <f ca="1">IFERROR(RANK(order!AZ537,order!AZ$3:AZ$554,0),"")</f>
        <v/>
      </c>
      <c r="BA537" s="4" t="str">
        <f ca="1">IFERROR(RANK(order!BA537,order!BA$3:BA$554,0),"")</f>
        <v/>
      </c>
      <c r="BB537" s="4" t="str">
        <f ca="1">IFERROR(RANK(order!BB537,order!BB$3:BB$554,0),"")</f>
        <v/>
      </c>
      <c r="BC537" s="10" t="str">
        <f ca="1">IFERROR(RANK(order!BC537,order!BC$3:BC$554,0),"")</f>
        <v/>
      </c>
      <c r="BD537" s="10" t="str">
        <f ca="1">IFERROR(RANK(order!BD537,order!BD$3:BD$554,0),"")</f>
        <v/>
      </c>
      <c r="BE537" s="10" t="str">
        <f ca="1">IFERROR(RANK(order!BE537,order!BE$3:BE$554,0),"")</f>
        <v/>
      </c>
      <c r="BF537" s="4" t="str">
        <f ca="1">IFERROR(RANK(order!BF537,order!BF$3:BF$554,0),"")</f>
        <v/>
      </c>
      <c r="BG537" s="4" t="str">
        <f ca="1">IFERROR(RANK(order!BG537,order!BG$3:BG$554,0),"")</f>
        <v/>
      </c>
      <c r="BH537" s="4" t="str">
        <f ca="1">IFERROR(RANK(order!BH537,order!BH$3:BH$554,0),"")</f>
        <v/>
      </c>
      <c r="BI537" s="10" t="str">
        <f ca="1">IFERROR(RANK(order!BI537,order!BI$3:BI$554,0),"")</f>
        <v/>
      </c>
      <c r="BJ537" s="10" t="str">
        <f ca="1">IFERROR(RANK(order!BJ537,order!BJ$3:BJ$554,0),"")</f>
        <v/>
      </c>
      <c r="BK537" s="10" t="str">
        <f ca="1">IFERROR(RANK(order!BK537,order!BK$3:BK$554,0),"")</f>
        <v/>
      </c>
      <c r="BL537" s="4" t="str">
        <f ca="1">IFERROR(RANK(order!BL537,order!BL$3:BL$554,0),"")</f>
        <v/>
      </c>
      <c r="BM537" s="4" t="str">
        <f ca="1">IFERROR(RANK(order!BM537,order!BM$3:BM$554,0),"")</f>
        <v/>
      </c>
      <c r="BN537" s="4" t="str">
        <f ca="1">IFERROR(RANK(order!BN537,order!BN$3:BN$554,0),"")</f>
        <v/>
      </c>
      <c r="BO537" s="10" t="str">
        <f ca="1">IFERROR(RANK(order!BO537,order!BO$3:BO$554,0),"")</f>
        <v/>
      </c>
      <c r="BP537" s="10" t="str">
        <f ca="1">IFERROR(RANK(order!BP537,order!BP$3:BP$554,0),"")</f>
        <v/>
      </c>
      <c r="BQ537" s="10" t="str">
        <f ca="1">IFERROR(RANK(order!BQ537,order!BQ$3:BQ$554,0),"")</f>
        <v/>
      </c>
      <c r="BR537" s="4" t="str">
        <f ca="1">IFERROR(RANK(order!BR537,order!BR$3:BR$554,0),"")</f>
        <v/>
      </c>
      <c r="BS537" s="4" t="str">
        <f ca="1">IFERROR(RANK(order!BS537,order!BS$3:BS$554,0),"")</f>
        <v/>
      </c>
      <c r="BT537" s="4" t="str">
        <f ca="1">IFERROR(RANK(order!BT537,order!BT$3:BT$554,0),"")</f>
        <v/>
      </c>
      <c r="BU537" s="95">
        <f t="shared" si="703"/>
        <v>535</v>
      </c>
      <c r="BV537" s="35" t="str">
        <f t="shared" si="704"/>
        <v>E1</v>
      </c>
      <c r="BW537" s="55">
        <f t="shared" ca="1" si="627"/>
        <v>0</v>
      </c>
      <c r="BX537" s="56" t="str">
        <f t="shared" ca="1" si="628"/>
        <v/>
      </c>
      <c r="BY537" s="56" t="str">
        <f t="shared" ca="1" si="629"/>
        <v/>
      </c>
      <c r="BZ537" s="57" t="str">
        <f t="shared" ca="1" si="630"/>
        <v/>
      </c>
      <c r="CA537" s="57" t="str">
        <f t="shared" ca="1" si="631"/>
        <v/>
      </c>
      <c r="CB537" s="58" t="str">
        <f t="shared" ca="1" si="632"/>
        <v/>
      </c>
      <c r="CC537" s="57" t="str">
        <f t="shared" ca="1" si="633"/>
        <v/>
      </c>
      <c r="CD537" s="57" t="str">
        <f t="shared" ca="1" si="634"/>
        <v/>
      </c>
      <c r="CE537" s="58" t="str">
        <f t="shared" ca="1" si="635"/>
        <v/>
      </c>
      <c r="CF537" s="59" t="str">
        <f t="shared" ca="1" si="636"/>
        <v/>
      </c>
      <c r="CG537" s="57" t="str">
        <f t="shared" ca="1" si="637"/>
        <v/>
      </c>
      <c r="CH537" s="57" t="str">
        <f t="shared" ca="1" si="638"/>
        <v/>
      </c>
      <c r="CI537" s="57" t="str">
        <f t="shared" ca="1" si="639"/>
        <v/>
      </c>
      <c r="CJ537" s="57" t="str">
        <f t="shared" ca="1" si="640"/>
        <v/>
      </c>
      <c r="CK537" s="57" t="str">
        <f t="shared" ca="1" si="641"/>
        <v/>
      </c>
      <c r="CL537" s="57" t="str">
        <f t="shared" ca="1" si="642"/>
        <v/>
      </c>
      <c r="CM537" s="57" t="str">
        <f t="shared" ca="1" si="643"/>
        <v/>
      </c>
      <c r="CN537" s="57" t="str">
        <f t="shared" ca="1" si="644"/>
        <v/>
      </c>
      <c r="CO537" s="57" t="str">
        <f t="shared" ca="1" si="645"/>
        <v/>
      </c>
      <c r="CP537" s="57" t="str">
        <f t="shared" ca="1" si="646"/>
        <v/>
      </c>
      <c r="CQ537" s="57" t="str">
        <f t="shared" ca="1" si="647"/>
        <v/>
      </c>
      <c r="CR537" s="57" t="str">
        <f t="shared" ca="1" si="648"/>
        <v/>
      </c>
      <c r="CS537" s="60" t="str">
        <f t="shared" ca="1" si="649"/>
        <v/>
      </c>
      <c r="CT537" s="60" t="str">
        <f t="shared" ca="1" si="650"/>
        <v/>
      </c>
      <c r="CU537" s="60" t="str">
        <f t="shared" ca="1" si="651"/>
        <v/>
      </c>
      <c r="CV537" s="60" t="str">
        <f t="shared" ca="1" si="652"/>
        <v/>
      </c>
      <c r="CW537" s="60" t="str">
        <f t="shared" ca="1" si="653"/>
        <v/>
      </c>
      <c r="CX537" s="60" t="str">
        <f t="shared" ca="1" si="654"/>
        <v/>
      </c>
      <c r="CY537" s="60" t="str">
        <f t="shared" ca="1" si="655"/>
        <v/>
      </c>
      <c r="CZ537" s="60" t="str">
        <f t="shared" ca="1" si="656"/>
        <v/>
      </c>
      <c r="DA537" s="65" t="str">
        <f t="shared" ca="1" si="657"/>
        <v/>
      </c>
      <c r="DB537" s="65" t="str">
        <f t="shared" ca="1" si="658"/>
        <v/>
      </c>
      <c r="DC537" s="65" t="str">
        <f t="shared" ca="1" si="659"/>
        <v/>
      </c>
      <c r="DD537" s="65" t="str">
        <f t="shared" ca="1" si="660"/>
        <v/>
      </c>
      <c r="DE537" s="65" t="str">
        <f t="shared" ca="1" si="661"/>
        <v/>
      </c>
      <c r="DF537" s="66" t="str">
        <f t="shared" ca="1" si="662"/>
        <v/>
      </c>
      <c r="DG537" s="66" t="str">
        <f t="shared" ca="1" si="663"/>
        <v/>
      </c>
      <c r="DH537" s="66" t="str">
        <f t="shared" ca="1" si="664"/>
        <v/>
      </c>
      <c r="DI537" s="66" t="str">
        <f t="shared" ca="1" si="665"/>
        <v/>
      </c>
      <c r="DJ537" s="66" t="str">
        <f t="shared" ca="1" si="666"/>
        <v/>
      </c>
      <c r="DK537" s="65" t="str">
        <f t="shared" ca="1" si="667"/>
        <v/>
      </c>
      <c r="DL537" s="65" t="str">
        <f t="shared" ca="1" si="668"/>
        <v/>
      </c>
      <c r="DM537" s="65" t="str">
        <f t="shared" ca="1" si="669"/>
        <v/>
      </c>
      <c r="DN537" s="65" t="str">
        <f t="shared" ca="1" si="670"/>
        <v/>
      </c>
      <c r="DO537" s="65" t="str">
        <f t="shared" ca="1" si="671"/>
        <v/>
      </c>
      <c r="DP537" s="65" t="str">
        <f t="shared" ca="1" si="672"/>
        <v/>
      </c>
      <c r="DQ537" s="65" t="str">
        <f t="shared" ca="1" si="673"/>
        <v/>
      </c>
      <c r="DR537" s="69" t="str">
        <f t="shared" ca="1" si="674"/>
        <v/>
      </c>
      <c r="DS537" s="69" t="str">
        <f t="shared" ca="1" si="675"/>
        <v/>
      </c>
      <c r="DT537" s="69" t="str">
        <f t="shared" ca="1" si="676"/>
        <v/>
      </c>
      <c r="DU537" s="69" t="str">
        <f t="shared" ca="1" si="677"/>
        <v/>
      </c>
      <c r="DV537" s="69" t="str">
        <f t="shared" ca="1" si="678"/>
        <v/>
      </c>
      <c r="DW537" s="69" t="str">
        <f t="shared" ca="1" si="679"/>
        <v/>
      </c>
      <c r="DX537" s="69" t="str">
        <f t="shared" ca="1" si="680"/>
        <v/>
      </c>
      <c r="DY537" s="69" t="str">
        <f t="shared" ca="1" si="681"/>
        <v/>
      </c>
      <c r="DZ537" s="72" t="str">
        <f t="shared" ca="1" si="682"/>
        <v/>
      </c>
      <c r="EA537" s="72" t="str">
        <f t="shared" ca="1" si="683"/>
        <v/>
      </c>
      <c r="EB537" s="72" t="str">
        <f t="shared" ca="1" si="684"/>
        <v/>
      </c>
      <c r="EC537" s="65" t="str">
        <f t="shared" ca="1" si="685"/>
        <v/>
      </c>
      <c r="ED537" s="65" t="str">
        <f t="shared" ca="1" si="686"/>
        <v/>
      </c>
      <c r="EE537" s="65" t="str">
        <f t="shared" ca="1" si="687"/>
        <v/>
      </c>
      <c r="EF537" s="65" t="str">
        <f t="shared" ca="1" si="688"/>
        <v/>
      </c>
      <c r="EG537" s="65" t="str">
        <f t="shared" ca="1" si="689"/>
        <v/>
      </c>
      <c r="EH537" s="65" t="str">
        <f t="shared" ca="1" si="690"/>
        <v/>
      </c>
      <c r="EI537" s="429" t="str">
        <f t="shared" ca="1" si="691"/>
        <v>No</v>
      </c>
      <c r="EJ537" s="428" t="str">
        <f t="shared" ca="1" si="692"/>
        <v/>
      </c>
      <c r="EK537" s="428" t="str">
        <f t="shared" ca="1" si="693"/>
        <v/>
      </c>
      <c r="EL537" s="65" t="str">
        <f t="shared" ca="1" si="694"/>
        <v/>
      </c>
      <c r="EM537" s="65" t="str">
        <f t="shared" ca="1" si="695"/>
        <v/>
      </c>
      <c r="EN537" s="65" t="str">
        <f t="shared" ca="1" si="696"/>
        <v/>
      </c>
      <c r="EO537" s="433" t="str">
        <f t="shared" ca="1" si="697"/>
        <v/>
      </c>
      <c r="EP537" s="433" t="str">
        <f t="shared" ca="1" si="698"/>
        <v/>
      </c>
      <c r="EQ537" s="433" t="str">
        <f t="shared" ca="1" si="699"/>
        <v/>
      </c>
      <c r="ER537" s="433" t="str">
        <f t="shared" ca="1" si="700"/>
        <v/>
      </c>
      <c r="ES537" s="433" t="str">
        <f t="shared" ca="1" si="701"/>
        <v/>
      </c>
      <c r="ET537" s="433" t="str">
        <f t="shared" ca="1" si="702"/>
        <v/>
      </c>
      <c r="EU537" s="433" t="str">
        <f ca="1">IF(OR(CO537="",CQ537=""),"",Discipline!$P$3*CO537+Discipline!$X$3*CQ537)</f>
        <v/>
      </c>
      <c r="EV537" s="433" t="str">
        <f ca="1">IF(OR(CP537="",CR537=""),"",Discipline!$P$3*CP537+Discipline!$X$3*CR537)</f>
        <v/>
      </c>
    </row>
    <row r="538" spans="1:152" x14ac:dyDescent="0.25">
      <c r="A538" s="10" t="str">
        <f ca="1">IFERROR(RANK(order!A538,order!A$3:A$554,0),"")</f>
        <v/>
      </c>
      <c r="B538" s="10" t="str">
        <f ca="1">IFERROR(RANK(order!B538,order!B$3:B$554,0),"")</f>
        <v/>
      </c>
      <c r="C538" s="10" t="str">
        <f ca="1">IFERROR(RANK(order!C538,order!C$3:C$554,0),"")</f>
        <v/>
      </c>
      <c r="D538" s="4" t="str">
        <f ca="1">IFERROR(RANK(order!D538,order!D$3:D$554,0),"")</f>
        <v/>
      </c>
      <c r="E538" s="4" t="str">
        <f ca="1">IFERROR(RANK(order!E538,order!E$3:E$554,0),"")</f>
        <v/>
      </c>
      <c r="F538" s="4" t="str">
        <f ca="1">IFERROR(RANK(order!F538,order!F$3:F$554,0),"")</f>
        <v/>
      </c>
      <c r="G538" s="10" t="str">
        <f ca="1">IFERROR(RANK(order!G538,order!G$3:G$554,0),"")</f>
        <v/>
      </c>
      <c r="H538" s="10" t="str">
        <f ca="1">IFERROR(RANK(order!H538,order!H$3:H$554,0),"")</f>
        <v/>
      </c>
      <c r="I538" s="10" t="str">
        <f ca="1">IFERROR(RANK(order!I538,order!I$3:I$554,0),"")</f>
        <v/>
      </c>
      <c r="J538" s="4" t="str">
        <f ca="1">IFERROR(RANK(order!J538,order!J$3:J$554,0),"")</f>
        <v/>
      </c>
      <c r="K538" s="4" t="str">
        <f ca="1">IFERROR(RANK(order!K538,order!K$3:K$554,0),"")</f>
        <v/>
      </c>
      <c r="L538" s="4" t="str">
        <f ca="1">IFERROR(RANK(order!L538,order!L$3:L$554,0),"")</f>
        <v/>
      </c>
      <c r="M538" s="10" t="str">
        <f ca="1">IFERROR(RANK(order!M538,order!M$3:M$554,0),"")</f>
        <v/>
      </c>
      <c r="N538" s="10" t="str">
        <f ca="1">IFERROR(RANK(order!N538,order!N$3:N$554,0),"")</f>
        <v/>
      </c>
      <c r="O538" s="10" t="str">
        <f ca="1">IFERROR(RANK(order!O538,order!O$3:O$554,0),"")</f>
        <v/>
      </c>
      <c r="P538" s="4" t="str">
        <f ca="1">IFERROR(RANK(order!P538,order!P$3:P$554,0),"")</f>
        <v/>
      </c>
      <c r="Q538" s="4" t="str">
        <f ca="1">IFERROR(RANK(order!Q538,order!Q$3:Q$554,0),"")</f>
        <v/>
      </c>
      <c r="R538" s="4" t="str">
        <f ca="1">IFERROR(RANK(order!R538,order!R$3:R$554,0),"")</f>
        <v/>
      </c>
      <c r="S538" s="10" t="str">
        <f ca="1">IFERROR(RANK(order!S538,order!S$3:S$554,0),"")</f>
        <v/>
      </c>
      <c r="T538" s="10" t="str">
        <f ca="1">IFERROR(RANK(order!T538,order!T$3:T$554,0),"")</f>
        <v/>
      </c>
      <c r="U538" s="10" t="str">
        <f ca="1">IFERROR(RANK(order!U538,order!U$3:U$554,0),"")</f>
        <v/>
      </c>
      <c r="V538" s="4" t="str">
        <f ca="1">IFERROR(RANK(order!V538,order!V$3:V$554,0),"")</f>
        <v/>
      </c>
      <c r="W538" s="4" t="str">
        <f ca="1">IFERROR(RANK(order!W538,order!W$3:W$554,0),"")</f>
        <v/>
      </c>
      <c r="X538" s="4" t="str">
        <f ca="1">IFERROR(RANK(order!X538,order!X$3:X$554,0),"")</f>
        <v/>
      </c>
      <c r="Y538" s="10" t="str">
        <f ca="1">IFERROR(RANK(order!Y538,order!Y$3:Y$554,0),"")</f>
        <v/>
      </c>
      <c r="Z538" s="10" t="str">
        <f ca="1">IFERROR(RANK(order!Z538,order!Z$3:Z$554,0),"")</f>
        <v/>
      </c>
      <c r="AA538" s="10" t="str">
        <f ca="1">IFERROR(RANK(order!AA538,order!AA$3:AA$554,0),"")</f>
        <v/>
      </c>
      <c r="AB538" s="4" t="str">
        <f ca="1">IFERROR(RANK(order!AB538,order!AB$3:AB$554,0),"")</f>
        <v/>
      </c>
      <c r="AC538" s="4" t="str">
        <f ca="1">IFERROR(RANK(order!AC538,order!AC$3:AC$554,0),"")</f>
        <v/>
      </c>
      <c r="AD538" s="4" t="str">
        <f ca="1">IFERROR(RANK(order!AD538,order!AD$3:AD$554,0),"")</f>
        <v/>
      </c>
      <c r="AE538" s="10" t="str">
        <f ca="1">IFERROR(RANK(order!AE538,order!AE$3:AE$554,0),"")</f>
        <v/>
      </c>
      <c r="AF538" s="10" t="str">
        <f ca="1">IFERROR(RANK(order!AF538,order!AF$3:AF$554,0),"")</f>
        <v/>
      </c>
      <c r="AG538" s="10" t="str">
        <f ca="1">IFERROR(RANK(order!AG538,order!AG$3:AG$554,0),"")</f>
        <v/>
      </c>
      <c r="AH538" s="4" t="str">
        <f ca="1">IFERROR(RANK(order!AH538,order!AH$3:AH$554,0),"")</f>
        <v/>
      </c>
      <c r="AI538" s="4" t="str">
        <f ca="1">IFERROR(RANK(order!AI538,order!AI$3:AI$554,0),"")</f>
        <v/>
      </c>
      <c r="AJ538" s="4" t="str">
        <f ca="1">IFERROR(RANK(order!AJ538,order!AJ$3:AJ$554,0),"")</f>
        <v/>
      </c>
      <c r="AK538" s="10" t="str">
        <f ca="1">IFERROR(RANK(order!AK538,order!AK$3:AK$554,0),"")</f>
        <v/>
      </c>
      <c r="AL538" s="10" t="str">
        <f ca="1">IFERROR(RANK(order!AL538,order!AL$3:AL$554,0),"")</f>
        <v/>
      </c>
      <c r="AM538" s="10" t="str">
        <f ca="1">IFERROR(RANK(order!AM538,order!AM$3:AM$554,0),"")</f>
        <v/>
      </c>
      <c r="AN538" s="4" t="str">
        <f ca="1">IFERROR(RANK(order!AN538,order!AN$3:AN$554,0),"")</f>
        <v/>
      </c>
      <c r="AO538" s="4" t="str">
        <f ca="1">IFERROR(RANK(order!AO538,order!AO$3:AO$554,0),"")</f>
        <v/>
      </c>
      <c r="AP538" s="4" t="str">
        <f ca="1">IFERROR(RANK(order!AP538,order!AP$3:AP$554,0),"")</f>
        <v/>
      </c>
      <c r="AQ538" s="10" t="str">
        <f ca="1">IFERROR(RANK(order!AQ538,order!AQ$3:AQ$554,0),"")</f>
        <v/>
      </c>
      <c r="AR538" s="10" t="str">
        <f ca="1">IFERROR(RANK(order!AR538,order!AR$3:AR$554,0),"")</f>
        <v/>
      </c>
      <c r="AS538" s="10" t="str">
        <f ca="1">IFERROR(RANK(order!AS538,order!AS$3:AS$554,0),"")</f>
        <v/>
      </c>
      <c r="AT538" s="4" t="str">
        <f ca="1">IFERROR(RANK(order!AT538,order!AT$3:AT$554,0),"")</f>
        <v/>
      </c>
      <c r="AU538" s="4" t="str">
        <f ca="1">IFERROR(RANK(order!AU538,order!AU$3:AU$554,0),"")</f>
        <v/>
      </c>
      <c r="AV538" s="4" t="str">
        <f ca="1">IFERROR(RANK(order!AV538,order!AV$3:AV$554,0),"")</f>
        <v/>
      </c>
      <c r="AW538" s="10" t="str">
        <f ca="1">IFERROR(RANK(order!AW538,order!AW$3:AW$554,0),"")</f>
        <v/>
      </c>
      <c r="AX538" s="10" t="str">
        <f ca="1">IFERROR(RANK(order!AX538,order!AX$3:AX$554,0),"")</f>
        <v/>
      </c>
      <c r="AY538" s="10" t="str">
        <f ca="1">IFERROR(RANK(order!AY538,order!AY$3:AY$554,0),"")</f>
        <v/>
      </c>
      <c r="AZ538" s="4" t="str">
        <f ca="1">IFERROR(RANK(order!AZ538,order!AZ$3:AZ$554,0),"")</f>
        <v/>
      </c>
      <c r="BA538" s="4" t="str">
        <f ca="1">IFERROR(RANK(order!BA538,order!BA$3:BA$554,0),"")</f>
        <v/>
      </c>
      <c r="BB538" s="4" t="str">
        <f ca="1">IFERROR(RANK(order!BB538,order!BB$3:BB$554,0),"")</f>
        <v/>
      </c>
      <c r="BC538" s="10" t="str">
        <f ca="1">IFERROR(RANK(order!BC538,order!BC$3:BC$554,0),"")</f>
        <v/>
      </c>
      <c r="BD538" s="10" t="str">
        <f ca="1">IFERROR(RANK(order!BD538,order!BD$3:BD$554,0),"")</f>
        <v/>
      </c>
      <c r="BE538" s="10" t="str">
        <f ca="1">IFERROR(RANK(order!BE538,order!BE$3:BE$554,0),"")</f>
        <v/>
      </c>
      <c r="BF538" s="4" t="str">
        <f ca="1">IFERROR(RANK(order!BF538,order!BF$3:BF$554,0),"")</f>
        <v/>
      </c>
      <c r="BG538" s="4" t="str">
        <f ca="1">IFERROR(RANK(order!BG538,order!BG$3:BG$554,0),"")</f>
        <v/>
      </c>
      <c r="BH538" s="4" t="str">
        <f ca="1">IFERROR(RANK(order!BH538,order!BH$3:BH$554,0),"")</f>
        <v/>
      </c>
      <c r="BI538" s="10" t="str">
        <f ca="1">IFERROR(RANK(order!BI538,order!BI$3:BI$554,0),"")</f>
        <v/>
      </c>
      <c r="BJ538" s="10" t="str">
        <f ca="1">IFERROR(RANK(order!BJ538,order!BJ$3:BJ$554,0),"")</f>
        <v/>
      </c>
      <c r="BK538" s="10" t="str">
        <f ca="1">IFERROR(RANK(order!BK538,order!BK$3:BK$554,0),"")</f>
        <v/>
      </c>
      <c r="BL538" s="4" t="str">
        <f ca="1">IFERROR(RANK(order!BL538,order!BL$3:BL$554,0),"")</f>
        <v/>
      </c>
      <c r="BM538" s="4" t="str">
        <f ca="1">IFERROR(RANK(order!BM538,order!BM$3:BM$554,0),"")</f>
        <v/>
      </c>
      <c r="BN538" s="4" t="str">
        <f ca="1">IFERROR(RANK(order!BN538,order!BN$3:BN$554,0),"")</f>
        <v/>
      </c>
      <c r="BO538" s="10" t="str">
        <f ca="1">IFERROR(RANK(order!BO538,order!BO$3:BO$554,0),"")</f>
        <v/>
      </c>
      <c r="BP538" s="10" t="str">
        <f ca="1">IFERROR(RANK(order!BP538,order!BP$3:BP$554,0),"")</f>
        <v/>
      </c>
      <c r="BQ538" s="10" t="str">
        <f ca="1">IFERROR(RANK(order!BQ538,order!BQ$3:BQ$554,0),"")</f>
        <v/>
      </c>
      <c r="BR538" s="4" t="str">
        <f ca="1">IFERROR(RANK(order!BR538,order!BR$3:BR$554,0),"")</f>
        <v/>
      </c>
      <c r="BS538" s="4" t="str">
        <f ca="1">IFERROR(RANK(order!BS538,order!BS$3:BS$554,0),"")</f>
        <v/>
      </c>
      <c r="BT538" s="4" t="str">
        <f ca="1">IFERROR(RANK(order!BT538,order!BT$3:BT$554,0),"")</f>
        <v/>
      </c>
      <c r="BU538" s="95">
        <f t="shared" si="703"/>
        <v>536</v>
      </c>
      <c r="BV538" s="35" t="str">
        <f t="shared" si="704"/>
        <v>E1</v>
      </c>
      <c r="BW538" s="55">
        <f t="shared" ca="1" si="627"/>
        <v>0</v>
      </c>
      <c r="BX538" s="56" t="str">
        <f t="shared" ca="1" si="628"/>
        <v/>
      </c>
      <c r="BY538" s="56" t="str">
        <f t="shared" ca="1" si="629"/>
        <v/>
      </c>
      <c r="BZ538" s="57" t="str">
        <f t="shared" ca="1" si="630"/>
        <v/>
      </c>
      <c r="CA538" s="57" t="str">
        <f t="shared" ca="1" si="631"/>
        <v/>
      </c>
      <c r="CB538" s="58" t="str">
        <f t="shared" ca="1" si="632"/>
        <v/>
      </c>
      <c r="CC538" s="57" t="str">
        <f t="shared" ca="1" si="633"/>
        <v/>
      </c>
      <c r="CD538" s="57" t="str">
        <f t="shared" ca="1" si="634"/>
        <v/>
      </c>
      <c r="CE538" s="58" t="str">
        <f t="shared" ca="1" si="635"/>
        <v/>
      </c>
      <c r="CF538" s="59" t="str">
        <f t="shared" ca="1" si="636"/>
        <v/>
      </c>
      <c r="CG538" s="57" t="str">
        <f t="shared" ca="1" si="637"/>
        <v/>
      </c>
      <c r="CH538" s="57" t="str">
        <f t="shared" ca="1" si="638"/>
        <v/>
      </c>
      <c r="CI538" s="57" t="str">
        <f t="shared" ca="1" si="639"/>
        <v/>
      </c>
      <c r="CJ538" s="57" t="str">
        <f t="shared" ca="1" si="640"/>
        <v/>
      </c>
      <c r="CK538" s="57" t="str">
        <f t="shared" ca="1" si="641"/>
        <v/>
      </c>
      <c r="CL538" s="57" t="str">
        <f t="shared" ca="1" si="642"/>
        <v/>
      </c>
      <c r="CM538" s="57" t="str">
        <f t="shared" ca="1" si="643"/>
        <v/>
      </c>
      <c r="CN538" s="57" t="str">
        <f t="shared" ca="1" si="644"/>
        <v/>
      </c>
      <c r="CO538" s="57" t="str">
        <f t="shared" ca="1" si="645"/>
        <v/>
      </c>
      <c r="CP538" s="57" t="str">
        <f t="shared" ca="1" si="646"/>
        <v/>
      </c>
      <c r="CQ538" s="57" t="str">
        <f t="shared" ca="1" si="647"/>
        <v/>
      </c>
      <c r="CR538" s="57" t="str">
        <f t="shared" ca="1" si="648"/>
        <v/>
      </c>
      <c r="CS538" s="60" t="str">
        <f t="shared" ca="1" si="649"/>
        <v/>
      </c>
      <c r="CT538" s="60" t="str">
        <f t="shared" ca="1" si="650"/>
        <v/>
      </c>
      <c r="CU538" s="60" t="str">
        <f t="shared" ca="1" si="651"/>
        <v/>
      </c>
      <c r="CV538" s="60" t="str">
        <f t="shared" ca="1" si="652"/>
        <v/>
      </c>
      <c r="CW538" s="60" t="str">
        <f t="shared" ca="1" si="653"/>
        <v/>
      </c>
      <c r="CX538" s="60" t="str">
        <f t="shared" ca="1" si="654"/>
        <v/>
      </c>
      <c r="CY538" s="60" t="str">
        <f t="shared" ca="1" si="655"/>
        <v/>
      </c>
      <c r="CZ538" s="60" t="str">
        <f t="shared" ca="1" si="656"/>
        <v/>
      </c>
      <c r="DA538" s="65" t="str">
        <f t="shared" ca="1" si="657"/>
        <v/>
      </c>
      <c r="DB538" s="65" t="str">
        <f t="shared" ca="1" si="658"/>
        <v/>
      </c>
      <c r="DC538" s="65" t="str">
        <f t="shared" ca="1" si="659"/>
        <v/>
      </c>
      <c r="DD538" s="65" t="str">
        <f t="shared" ca="1" si="660"/>
        <v/>
      </c>
      <c r="DE538" s="65" t="str">
        <f t="shared" ca="1" si="661"/>
        <v/>
      </c>
      <c r="DF538" s="66" t="str">
        <f t="shared" ca="1" si="662"/>
        <v/>
      </c>
      <c r="DG538" s="66" t="str">
        <f t="shared" ca="1" si="663"/>
        <v/>
      </c>
      <c r="DH538" s="66" t="str">
        <f t="shared" ca="1" si="664"/>
        <v/>
      </c>
      <c r="DI538" s="66" t="str">
        <f t="shared" ca="1" si="665"/>
        <v/>
      </c>
      <c r="DJ538" s="66" t="str">
        <f t="shared" ca="1" si="666"/>
        <v/>
      </c>
      <c r="DK538" s="65" t="str">
        <f t="shared" ca="1" si="667"/>
        <v/>
      </c>
      <c r="DL538" s="65" t="str">
        <f t="shared" ca="1" si="668"/>
        <v/>
      </c>
      <c r="DM538" s="65" t="str">
        <f t="shared" ca="1" si="669"/>
        <v/>
      </c>
      <c r="DN538" s="65" t="str">
        <f t="shared" ca="1" si="670"/>
        <v/>
      </c>
      <c r="DO538" s="65" t="str">
        <f t="shared" ca="1" si="671"/>
        <v/>
      </c>
      <c r="DP538" s="65" t="str">
        <f t="shared" ca="1" si="672"/>
        <v/>
      </c>
      <c r="DQ538" s="65" t="str">
        <f t="shared" ca="1" si="673"/>
        <v/>
      </c>
      <c r="DR538" s="69" t="str">
        <f t="shared" ca="1" si="674"/>
        <v/>
      </c>
      <c r="DS538" s="69" t="str">
        <f t="shared" ca="1" si="675"/>
        <v/>
      </c>
      <c r="DT538" s="69" t="str">
        <f t="shared" ca="1" si="676"/>
        <v/>
      </c>
      <c r="DU538" s="69" t="str">
        <f t="shared" ca="1" si="677"/>
        <v/>
      </c>
      <c r="DV538" s="69" t="str">
        <f t="shared" ca="1" si="678"/>
        <v/>
      </c>
      <c r="DW538" s="69" t="str">
        <f t="shared" ca="1" si="679"/>
        <v/>
      </c>
      <c r="DX538" s="69" t="str">
        <f t="shared" ca="1" si="680"/>
        <v/>
      </c>
      <c r="DY538" s="69" t="str">
        <f t="shared" ca="1" si="681"/>
        <v/>
      </c>
      <c r="DZ538" s="72" t="str">
        <f t="shared" ca="1" si="682"/>
        <v/>
      </c>
      <c r="EA538" s="72" t="str">
        <f t="shared" ca="1" si="683"/>
        <v/>
      </c>
      <c r="EB538" s="72" t="str">
        <f t="shared" ca="1" si="684"/>
        <v/>
      </c>
      <c r="EC538" s="65" t="str">
        <f t="shared" ca="1" si="685"/>
        <v/>
      </c>
      <c r="ED538" s="65" t="str">
        <f t="shared" ca="1" si="686"/>
        <v/>
      </c>
      <c r="EE538" s="65" t="str">
        <f t="shared" ca="1" si="687"/>
        <v/>
      </c>
      <c r="EF538" s="65" t="str">
        <f t="shared" ca="1" si="688"/>
        <v/>
      </c>
      <c r="EG538" s="65" t="str">
        <f t="shared" ca="1" si="689"/>
        <v/>
      </c>
      <c r="EH538" s="65" t="str">
        <f t="shared" ca="1" si="690"/>
        <v/>
      </c>
      <c r="EI538" s="429" t="str">
        <f t="shared" ca="1" si="691"/>
        <v>No</v>
      </c>
      <c r="EJ538" s="428" t="str">
        <f t="shared" ca="1" si="692"/>
        <v/>
      </c>
      <c r="EK538" s="428" t="str">
        <f t="shared" ca="1" si="693"/>
        <v/>
      </c>
      <c r="EL538" s="65" t="str">
        <f t="shared" ca="1" si="694"/>
        <v/>
      </c>
      <c r="EM538" s="65" t="str">
        <f t="shared" ca="1" si="695"/>
        <v/>
      </c>
      <c r="EN538" s="65" t="str">
        <f t="shared" ca="1" si="696"/>
        <v/>
      </c>
      <c r="EO538" s="433" t="str">
        <f t="shared" ca="1" si="697"/>
        <v/>
      </c>
      <c r="EP538" s="433" t="str">
        <f t="shared" ca="1" si="698"/>
        <v/>
      </c>
      <c r="EQ538" s="433" t="str">
        <f t="shared" ca="1" si="699"/>
        <v/>
      </c>
      <c r="ER538" s="433" t="str">
        <f t="shared" ca="1" si="700"/>
        <v/>
      </c>
      <c r="ES538" s="433" t="str">
        <f t="shared" ca="1" si="701"/>
        <v/>
      </c>
      <c r="ET538" s="433" t="str">
        <f t="shared" ca="1" si="702"/>
        <v/>
      </c>
      <c r="EU538" s="433" t="str">
        <f ca="1">IF(OR(CO538="",CQ538=""),"",Discipline!$P$3*CO538+Discipline!$X$3*CQ538)</f>
        <v/>
      </c>
      <c r="EV538" s="433" t="str">
        <f ca="1">IF(OR(CP538="",CR538=""),"",Discipline!$P$3*CP538+Discipline!$X$3*CR538)</f>
        <v/>
      </c>
    </row>
    <row r="539" spans="1:152" x14ac:dyDescent="0.25">
      <c r="A539" s="10" t="str">
        <f ca="1">IFERROR(RANK(order!A539,order!A$3:A$554,0),"")</f>
        <v/>
      </c>
      <c r="B539" s="10" t="str">
        <f ca="1">IFERROR(RANK(order!B539,order!B$3:B$554,0),"")</f>
        <v/>
      </c>
      <c r="C539" s="10" t="str">
        <f ca="1">IFERROR(RANK(order!C539,order!C$3:C$554,0),"")</f>
        <v/>
      </c>
      <c r="D539" s="4" t="str">
        <f ca="1">IFERROR(RANK(order!D539,order!D$3:D$554,0),"")</f>
        <v/>
      </c>
      <c r="E539" s="4" t="str">
        <f ca="1">IFERROR(RANK(order!E539,order!E$3:E$554,0),"")</f>
        <v/>
      </c>
      <c r="F539" s="4" t="str">
        <f ca="1">IFERROR(RANK(order!F539,order!F$3:F$554,0),"")</f>
        <v/>
      </c>
      <c r="G539" s="10" t="str">
        <f ca="1">IFERROR(RANK(order!G539,order!G$3:G$554,0),"")</f>
        <v/>
      </c>
      <c r="H539" s="10" t="str">
        <f ca="1">IFERROR(RANK(order!H539,order!H$3:H$554,0),"")</f>
        <v/>
      </c>
      <c r="I539" s="10" t="str">
        <f ca="1">IFERROR(RANK(order!I539,order!I$3:I$554,0),"")</f>
        <v/>
      </c>
      <c r="J539" s="4" t="str">
        <f ca="1">IFERROR(RANK(order!J539,order!J$3:J$554,0),"")</f>
        <v/>
      </c>
      <c r="K539" s="4" t="str">
        <f ca="1">IFERROR(RANK(order!K539,order!K$3:K$554,0),"")</f>
        <v/>
      </c>
      <c r="L539" s="4" t="str">
        <f ca="1">IFERROR(RANK(order!L539,order!L$3:L$554,0),"")</f>
        <v/>
      </c>
      <c r="M539" s="10" t="str">
        <f ca="1">IFERROR(RANK(order!M539,order!M$3:M$554,0),"")</f>
        <v/>
      </c>
      <c r="N539" s="10" t="str">
        <f ca="1">IFERROR(RANK(order!N539,order!N$3:N$554,0),"")</f>
        <v/>
      </c>
      <c r="O539" s="10" t="str">
        <f ca="1">IFERROR(RANK(order!O539,order!O$3:O$554,0),"")</f>
        <v/>
      </c>
      <c r="P539" s="4" t="str">
        <f ca="1">IFERROR(RANK(order!P539,order!P$3:P$554,0),"")</f>
        <v/>
      </c>
      <c r="Q539" s="4" t="str">
        <f ca="1">IFERROR(RANK(order!Q539,order!Q$3:Q$554,0),"")</f>
        <v/>
      </c>
      <c r="R539" s="4" t="str">
        <f ca="1">IFERROR(RANK(order!R539,order!R$3:R$554,0),"")</f>
        <v/>
      </c>
      <c r="S539" s="10" t="str">
        <f ca="1">IFERROR(RANK(order!S539,order!S$3:S$554,0),"")</f>
        <v/>
      </c>
      <c r="T539" s="10" t="str">
        <f ca="1">IFERROR(RANK(order!T539,order!T$3:T$554,0),"")</f>
        <v/>
      </c>
      <c r="U539" s="10" t="str">
        <f ca="1">IFERROR(RANK(order!U539,order!U$3:U$554,0),"")</f>
        <v/>
      </c>
      <c r="V539" s="4" t="str">
        <f ca="1">IFERROR(RANK(order!V539,order!V$3:V$554,0),"")</f>
        <v/>
      </c>
      <c r="W539" s="4" t="str">
        <f ca="1">IFERROR(RANK(order!W539,order!W$3:W$554,0),"")</f>
        <v/>
      </c>
      <c r="X539" s="4" t="str">
        <f ca="1">IFERROR(RANK(order!X539,order!X$3:X$554,0),"")</f>
        <v/>
      </c>
      <c r="Y539" s="10" t="str">
        <f ca="1">IFERROR(RANK(order!Y539,order!Y$3:Y$554,0),"")</f>
        <v/>
      </c>
      <c r="Z539" s="10" t="str">
        <f ca="1">IFERROR(RANK(order!Z539,order!Z$3:Z$554,0),"")</f>
        <v/>
      </c>
      <c r="AA539" s="10" t="str">
        <f ca="1">IFERROR(RANK(order!AA539,order!AA$3:AA$554,0),"")</f>
        <v/>
      </c>
      <c r="AB539" s="4" t="str">
        <f ca="1">IFERROR(RANK(order!AB539,order!AB$3:AB$554,0),"")</f>
        <v/>
      </c>
      <c r="AC539" s="4" t="str">
        <f ca="1">IFERROR(RANK(order!AC539,order!AC$3:AC$554,0),"")</f>
        <v/>
      </c>
      <c r="AD539" s="4" t="str">
        <f ca="1">IFERROR(RANK(order!AD539,order!AD$3:AD$554,0),"")</f>
        <v/>
      </c>
      <c r="AE539" s="10" t="str">
        <f ca="1">IFERROR(RANK(order!AE539,order!AE$3:AE$554,0),"")</f>
        <v/>
      </c>
      <c r="AF539" s="10" t="str">
        <f ca="1">IFERROR(RANK(order!AF539,order!AF$3:AF$554,0),"")</f>
        <v/>
      </c>
      <c r="AG539" s="10" t="str">
        <f ca="1">IFERROR(RANK(order!AG539,order!AG$3:AG$554,0),"")</f>
        <v/>
      </c>
      <c r="AH539" s="4" t="str">
        <f ca="1">IFERROR(RANK(order!AH539,order!AH$3:AH$554,0),"")</f>
        <v/>
      </c>
      <c r="AI539" s="4" t="str">
        <f ca="1">IFERROR(RANK(order!AI539,order!AI$3:AI$554,0),"")</f>
        <v/>
      </c>
      <c r="AJ539" s="4" t="str">
        <f ca="1">IFERROR(RANK(order!AJ539,order!AJ$3:AJ$554,0),"")</f>
        <v/>
      </c>
      <c r="AK539" s="10" t="str">
        <f ca="1">IFERROR(RANK(order!AK539,order!AK$3:AK$554,0),"")</f>
        <v/>
      </c>
      <c r="AL539" s="10" t="str">
        <f ca="1">IFERROR(RANK(order!AL539,order!AL$3:AL$554,0),"")</f>
        <v/>
      </c>
      <c r="AM539" s="10" t="str">
        <f ca="1">IFERROR(RANK(order!AM539,order!AM$3:AM$554,0),"")</f>
        <v/>
      </c>
      <c r="AN539" s="4" t="str">
        <f ca="1">IFERROR(RANK(order!AN539,order!AN$3:AN$554,0),"")</f>
        <v/>
      </c>
      <c r="AO539" s="4" t="str">
        <f ca="1">IFERROR(RANK(order!AO539,order!AO$3:AO$554,0),"")</f>
        <v/>
      </c>
      <c r="AP539" s="4" t="str">
        <f ca="1">IFERROR(RANK(order!AP539,order!AP$3:AP$554,0),"")</f>
        <v/>
      </c>
      <c r="AQ539" s="10" t="str">
        <f ca="1">IFERROR(RANK(order!AQ539,order!AQ$3:AQ$554,0),"")</f>
        <v/>
      </c>
      <c r="AR539" s="10" t="str">
        <f ca="1">IFERROR(RANK(order!AR539,order!AR$3:AR$554,0),"")</f>
        <v/>
      </c>
      <c r="AS539" s="10" t="str">
        <f ca="1">IFERROR(RANK(order!AS539,order!AS$3:AS$554,0),"")</f>
        <v/>
      </c>
      <c r="AT539" s="4" t="str">
        <f ca="1">IFERROR(RANK(order!AT539,order!AT$3:AT$554,0),"")</f>
        <v/>
      </c>
      <c r="AU539" s="4" t="str">
        <f ca="1">IFERROR(RANK(order!AU539,order!AU$3:AU$554,0),"")</f>
        <v/>
      </c>
      <c r="AV539" s="4" t="str">
        <f ca="1">IFERROR(RANK(order!AV539,order!AV$3:AV$554,0),"")</f>
        <v/>
      </c>
      <c r="AW539" s="10" t="str">
        <f ca="1">IFERROR(RANK(order!AW539,order!AW$3:AW$554,0),"")</f>
        <v/>
      </c>
      <c r="AX539" s="10" t="str">
        <f ca="1">IFERROR(RANK(order!AX539,order!AX$3:AX$554,0),"")</f>
        <v/>
      </c>
      <c r="AY539" s="10" t="str">
        <f ca="1">IFERROR(RANK(order!AY539,order!AY$3:AY$554,0),"")</f>
        <v/>
      </c>
      <c r="AZ539" s="4" t="str">
        <f ca="1">IFERROR(RANK(order!AZ539,order!AZ$3:AZ$554,0),"")</f>
        <v/>
      </c>
      <c r="BA539" s="4" t="str">
        <f ca="1">IFERROR(RANK(order!BA539,order!BA$3:BA$554,0),"")</f>
        <v/>
      </c>
      <c r="BB539" s="4" t="str">
        <f ca="1">IFERROR(RANK(order!BB539,order!BB$3:BB$554,0),"")</f>
        <v/>
      </c>
      <c r="BC539" s="10" t="str">
        <f ca="1">IFERROR(RANK(order!BC539,order!BC$3:BC$554,0),"")</f>
        <v/>
      </c>
      <c r="BD539" s="10" t="str">
        <f ca="1">IFERROR(RANK(order!BD539,order!BD$3:BD$554,0),"")</f>
        <v/>
      </c>
      <c r="BE539" s="10" t="str">
        <f ca="1">IFERROR(RANK(order!BE539,order!BE$3:BE$554,0),"")</f>
        <v/>
      </c>
      <c r="BF539" s="4" t="str">
        <f ca="1">IFERROR(RANK(order!BF539,order!BF$3:BF$554,0),"")</f>
        <v/>
      </c>
      <c r="BG539" s="4" t="str">
        <f ca="1">IFERROR(RANK(order!BG539,order!BG$3:BG$554,0),"")</f>
        <v/>
      </c>
      <c r="BH539" s="4" t="str">
        <f ca="1">IFERROR(RANK(order!BH539,order!BH$3:BH$554,0),"")</f>
        <v/>
      </c>
      <c r="BI539" s="10" t="str">
        <f ca="1">IFERROR(RANK(order!BI539,order!BI$3:BI$554,0),"")</f>
        <v/>
      </c>
      <c r="BJ539" s="10" t="str">
        <f ca="1">IFERROR(RANK(order!BJ539,order!BJ$3:BJ$554,0),"")</f>
        <v/>
      </c>
      <c r="BK539" s="10" t="str">
        <f ca="1">IFERROR(RANK(order!BK539,order!BK$3:BK$554,0),"")</f>
        <v/>
      </c>
      <c r="BL539" s="4" t="str">
        <f ca="1">IFERROR(RANK(order!BL539,order!BL$3:BL$554,0),"")</f>
        <v/>
      </c>
      <c r="BM539" s="4" t="str">
        <f ca="1">IFERROR(RANK(order!BM539,order!BM$3:BM$554,0),"")</f>
        <v/>
      </c>
      <c r="BN539" s="4" t="str">
        <f ca="1">IFERROR(RANK(order!BN539,order!BN$3:BN$554,0),"")</f>
        <v/>
      </c>
      <c r="BO539" s="10" t="str">
        <f ca="1">IFERROR(RANK(order!BO539,order!BO$3:BO$554,0),"")</f>
        <v/>
      </c>
      <c r="BP539" s="10" t="str">
        <f ca="1">IFERROR(RANK(order!BP539,order!BP$3:BP$554,0),"")</f>
        <v/>
      </c>
      <c r="BQ539" s="10" t="str">
        <f ca="1">IFERROR(RANK(order!BQ539,order!BQ$3:BQ$554,0),"")</f>
        <v/>
      </c>
      <c r="BR539" s="4" t="str">
        <f ca="1">IFERROR(RANK(order!BR539,order!BR$3:BR$554,0),"")</f>
        <v/>
      </c>
      <c r="BS539" s="4" t="str">
        <f ca="1">IFERROR(RANK(order!BS539,order!BS$3:BS$554,0),"")</f>
        <v/>
      </c>
      <c r="BT539" s="4" t="str">
        <f ca="1">IFERROR(RANK(order!BT539,order!BT$3:BT$554,0),"")</f>
        <v/>
      </c>
      <c r="BU539" s="95">
        <f t="shared" si="703"/>
        <v>537</v>
      </c>
      <c r="BV539" s="35" t="str">
        <f t="shared" si="704"/>
        <v>E1</v>
      </c>
      <c r="BW539" s="55">
        <f t="shared" ca="1" si="627"/>
        <v>0</v>
      </c>
      <c r="BX539" s="56" t="str">
        <f t="shared" ca="1" si="628"/>
        <v/>
      </c>
      <c r="BY539" s="56" t="str">
        <f t="shared" ca="1" si="629"/>
        <v/>
      </c>
      <c r="BZ539" s="57" t="str">
        <f t="shared" ca="1" si="630"/>
        <v/>
      </c>
      <c r="CA539" s="57" t="str">
        <f t="shared" ca="1" si="631"/>
        <v/>
      </c>
      <c r="CB539" s="58" t="str">
        <f t="shared" ca="1" si="632"/>
        <v/>
      </c>
      <c r="CC539" s="57" t="str">
        <f t="shared" ca="1" si="633"/>
        <v/>
      </c>
      <c r="CD539" s="57" t="str">
        <f t="shared" ca="1" si="634"/>
        <v/>
      </c>
      <c r="CE539" s="58" t="str">
        <f t="shared" ca="1" si="635"/>
        <v/>
      </c>
      <c r="CF539" s="59" t="str">
        <f t="shared" ca="1" si="636"/>
        <v/>
      </c>
      <c r="CG539" s="57" t="str">
        <f t="shared" ca="1" si="637"/>
        <v/>
      </c>
      <c r="CH539" s="57" t="str">
        <f t="shared" ca="1" si="638"/>
        <v/>
      </c>
      <c r="CI539" s="57" t="str">
        <f t="shared" ca="1" si="639"/>
        <v/>
      </c>
      <c r="CJ539" s="57" t="str">
        <f t="shared" ca="1" si="640"/>
        <v/>
      </c>
      <c r="CK539" s="57" t="str">
        <f t="shared" ca="1" si="641"/>
        <v/>
      </c>
      <c r="CL539" s="57" t="str">
        <f t="shared" ca="1" si="642"/>
        <v/>
      </c>
      <c r="CM539" s="57" t="str">
        <f t="shared" ca="1" si="643"/>
        <v/>
      </c>
      <c r="CN539" s="57" t="str">
        <f t="shared" ca="1" si="644"/>
        <v/>
      </c>
      <c r="CO539" s="57" t="str">
        <f t="shared" ca="1" si="645"/>
        <v/>
      </c>
      <c r="CP539" s="57" t="str">
        <f t="shared" ca="1" si="646"/>
        <v/>
      </c>
      <c r="CQ539" s="57" t="str">
        <f t="shared" ca="1" si="647"/>
        <v/>
      </c>
      <c r="CR539" s="57" t="str">
        <f t="shared" ca="1" si="648"/>
        <v/>
      </c>
      <c r="CS539" s="60" t="str">
        <f t="shared" ca="1" si="649"/>
        <v/>
      </c>
      <c r="CT539" s="60" t="str">
        <f t="shared" ca="1" si="650"/>
        <v/>
      </c>
      <c r="CU539" s="60" t="str">
        <f t="shared" ca="1" si="651"/>
        <v/>
      </c>
      <c r="CV539" s="60" t="str">
        <f t="shared" ca="1" si="652"/>
        <v/>
      </c>
      <c r="CW539" s="60" t="str">
        <f t="shared" ca="1" si="653"/>
        <v/>
      </c>
      <c r="CX539" s="60" t="str">
        <f t="shared" ca="1" si="654"/>
        <v/>
      </c>
      <c r="CY539" s="60" t="str">
        <f t="shared" ca="1" si="655"/>
        <v/>
      </c>
      <c r="CZ539" s="60" t="str">
        <f t="shared" ca="1" si="656"/>
        <v/>
      </c>
      <c r="DA539" s="65" t="str">
        <f t="shared" ca="1" si="657"/>
        <v/>
      </c>
      <c r="DB539" s="65" t="str">
        <f t="shared" ca="1" si="658"/>
        <v/>
      </c>
      <c r="DC539" s="65" t="str">
        <f t="shared" ca="1" si="659"/>
        <v/>
      </c>
      <c r="DD539" s="65" t="str">
        <f t="shared" ca="1" si="660"/>
        <v/>
      </c>
      <c r="DE539" s="65" t="str">
        <f t="shared" ca="1" si="661"/>
        <v/>
      </c>
      <c r="DF539" s="66" t="str">
        <f t="shared" ca="1" si="662"/>
        <v/>
      </c>
      <c r="DG539" s="66" t="str">
        <f t="shared" ca="1" si="663"/>
        <v/>
      </c>
      <c r="DH539" s="66" t="str">
        <f t="shared" ca="1" si="664"/>
        <v/>
      </c>
      <c r="DI539" s="66" t="str">
        <f t="shared" ca="1" si="665"/>
        <v/>
      </c>
      <c r="DJ539" s="66" t="str">
        <f t="shared" ca="1" si="666"/>
        <v/>
      </c>
      <c r="DK539" s="65" t="str">
        <f t="shared" ca="1" si="667"/>
        <v/>
      </c>
      <c r="DL539" s="65" t="str">
        <f t="shared" ca="1" si="668"/>
        <v/>
      </c>
      <c r="DM539" s="65" t="str">
        <f t="shared" ca="1" si="669"/>
        <v/>
      </c>
      <c r="DN539" s="65" t="str">
        <f t="shared" ca="1" si="670"/>
        <v/>
      </c>
      <c r="DO539" s="65" t="str">
        <f t="shared" ca="1" si="671"/>
        <v/>
      </c>
      <c r="DP539" s="65" t="str">
        <f t="shared" ca="1" si="672"/>
        <v/>
      </c>
      <c r="DQ539" s="65" t="str">
        <f t="shared" ca="1" si="673"/>
        <v/>
      </c>
      <c r="DR539" s="69" t="str">
        <f t="shared" ca="1" si="674"/>
        <v/>
      </c>
      <c r="DS539" s="69" t="str">
        <f t="shared" ca="1" si="675"/>
        <v/>
      </c>
      <c r="DT539" s="69" t="str">
        <f t="shared" ca="1" si="676"/>
        <v/>
      </c>
      <c r="DU539" s="69" t="str">
        <f t="shared" ca="1" si="677"/>
        <v/>
      </c>
      <c r="DV539" s="69" t="str">
        <f t="shared" ca="1" si="678"/>
        <v/>
      </c>
      <c r="DW539" s="69" t="str">
        <f t="shared" ca="1" si="679"/>
        <v/>
      </c>
      <c r="DX539" s="69" t="str">
        <f t="shared" ca="1" si="680"/>
        <v/>
      </c>
      <c r="DY539" s="69" t="str">
        <f t="shared" ca="1" si="681"/>
        <v/>
      </c>
      <c r="DZ539" s="72" t="str">
        <f t="shared" ca="1" si="682"/>
        <v/>
      </c>
      <c r="EA539" s="72" t="str">
        <f t="shared" ca="1" si="683"/>
        <v/>
      </c>
      <c r="EB539" s="72" t="str">
        <f t="shared" ca="1" si="684"/>
        <v/>
      </c>
      <c r="EC539" s="65" t="str">
        <f t="shared" ca="1" si="685"/>
        <v/>
      </c>
      <c r="ED539" s="65" t="str">
        <f t="shared" ca="1" si="686"/>
        <v/>
      </c>
      <c r="EE539" s="65" t="str">
        <f t="shared" ca="1" si="687"/>
        <v/>
      </c>
      <c r="EF539" s="65" t="str">
        <f t="shared" ca="1" si="688"/>
        <v/>
      </c>
      <c r="EG539" s="65" t="str">
        <f t="shared" ca="1" si="689"/>
        <v/>
      </c>
      <c r="EH539" s="65" t="str">
        <f t="shared" ca="1" si="690"/>
        <v/>
      </c>
      <c r="EI539" s="429" t="str">
        <f t="shared" ca="1" si="691"/>
        <v>No</v>
      </c>
      <c r="EJ539" s="428" t="str">
        <f t="shared" ca="1" si="692"/>
        <v/>
      </c>
      <c r="EK539" s="428" t="str">
        <f t="shared" ca="1" si="693"/>
        <v/>
      </c>
      <c r="EL539" s="65" t="str">
        <f t="shared" ca="1" si="694"/>
        <v/>
      </c>
      <c r="EM539" s="65" t="str">
        <f t="shared" ca="1" si="695"/>
        <v/>
      </c>
      <c r="EN539" s="65" t="str">
        <f t="shared" ca="1" si="696"/>
        <v/>
      </c>
      <c r="EO539" s="433" t="str">
        <f t="shared" ca="1" si="697"/>
        <v/>
      </c>
      <c r="EP539" s="433" t="str">
        <f t="shared" ca="1" si="698"/>
        <v/>
      </c>
      <c r="EQ539" s="433" t="str">
        <f t="shared" ca="1" si="699"/>
        <v/>
      </c>
      <c r="ER539" s="433" t="str">
        <f t="shared" ca="1" si="700"/>
        <v/>
      </c>
      <c r="ES539" s="433" t="str">
        <f t="shared" ca="1" si="701"/>
        <v/>
      </c>
      <c r="ET539" s="433" t="str">
        <f t="shared" ca="1" si="702"/>
        <v/>
      </c>
      <c r="EU539" s="433" t="str">
        <f ca="1">IF(OR(CO539="",CQ539=""),"",Discipline!$P$3*CO539+Discipline!$X$3*CQ539)</f>
        <v/>
      </c>
      <c r="EV539" s="433" t="str">
        <f ca="1">IF(OR(CP539="",CR539=""),"",Discipline!$P$3*CP539+Discipline!$X$3*CR539)</f>
        <v/>
      </c>
    </row>
    <row r="540" spans="1:152" x14ac:dyDescent="0.25">
      <c r="A540" s="10" t="str">
        <f ca="1">IFERROR(RANK(order!A540,order!A$3:A$554,0),"")</f>
        <v/>
      </c>
      <c r="B540" s="10" t="str">
        <f ca="1">IFERROR(RANK(order!B540,order!B$3:B$554,0),"")</f>
        <v/>
      </c>
      <c r="C540" s="10" t="str">
        <f ca="1">IFERROR(RANK(order!C540,order!C$3:C$554,0),"")</f>
        <v/>
      </c>
      <c r="D540" s="4" t="str">
        <f ca="1">IFERROR(RANK(order!D540,order!D$3:D$554,0),"")</f>
        <v/>
      </c>
      <c r="E540" s="4" t="str">
        <f ca="1">IFERROR(RANK(order!E540,order!E$3:E$554,0),"")</f>
        <v/>
      </c>
      <c r="F540" s="4" t="str">
        <f ca="1">IFERROR(RANK(order!F540,order!F$3:F$554,0),"")</f>
        <v/>
      </c>
      <c r="G540" s="10" t="str">
        <f ca="1">IFERROR(RANK(order!G540,order!G$3:G$554,0),"")</f>
        <v/>
      </c>
      <c r="H540" s="10" t="str">
        <f ca="1">IFERROR(RANK(order!H540,order!H$3:H$554,0),"")</f>
        <v/>
      </c>
      <c r="I540" s="10" t="str">
        <f ca="1">IFERROR(RANK(order!I540,order!I$3:I$554,0),"")</f>
        <v/>
      </c>
      <c r="J540" s="4" t="str">
        <f ca="1">IFERROR(RANK(order!J540,order!J$3:J$554,0),"")</f>
        <v/>
      </c>
      <c r="K540" s="4" t="str">
        <f ca="1">IFERROR(RANK(order!K540,order!K$3:K$554,0),"")</f>
        <v/>
      </c>
      <c r="L540" s="4" t="str">
        <f ca="1">IFERROR(RANK(order!L540,order!L$3:L$554,0),"")</f>
        <v/>
      </c>
      <c r="M540" s="10" t="str">
        <f ca="1">IFERROR(RANK(order!M540,order!M$3:M$554,0),"")</f>
        <v/>
      </c>
      <c r="N540" s="10" t="str">
        <f ca="1">IFERROR(RANK(order!N540,order!N$3:N$554,0),"")</f>
        <v/>
      </c>
      <c r="O540" s="10" t="str">
        <f ca="1">IFERROR(RANK(order!O540,order!O$3:O$554,0),"")</f>
        <v/>
      </c>
      <c r="P540" s="4" t="str">
        <f ca="1">IFERROR(RANK(order!P540,order!P$3:P$554,0),"")</f>
        <v/>
      </c>
      <c r="Q540" s="4" t="str">
        <f ca="1">IFERROR(RANK(order!Q540,order!Q$3:Q$554,0),"")</f>
        <v/>
      </c>
      <c r="R540" s="4" t="str">
        <f ca="1">IFERROR(RANK(order!R540,order!R$3:R$554,0),"")</f>
        <v/>
      </c>
      <c r="S540" s="10" t="str">
        <f ca="1">IFERROR(RANK(order!S540,order!S$3:S$554,0),"")</f>
        <v/>
      </c>
      <c r="T540" s="10" t="str">
        <f ca="1">IFERROR(RANK(order!T540,order!T$3:T$554,0),"")</f>
        <v/>
      </c>
      <c r="U540" s="10" t="str">
        <f ca="1">IFERROR(RANK(order!U540,order!U$3:U$554,0),"")</f>
        <v/>
      </c>
      <c r="V540" s="4" t="str">
        <f ca="1">IFERROR(RANK(order!V540,order!V$3:V$554,0),"")</f>
        <v/>
      </c>
      <c r="W540" s="4" t="str">
        <f ca="1">IFERROR(RANK(order!W540,order!W$3:W$554,0),"")</f>
        <v/>
      </c>
      <c r="X540" s="4" t="str">
        <f ca="1">IFERROR(RANK(order!X540,order!X$3:X$554,0),"")</f>
        <v/>
      </c>
      <c r="Y540" s="10" t="str">
        <f ca="1">IFERROR(RANK(order!Y540,order!Y$3:Y$554,0),"")</f>
        <v/>
      </c>
      <c r="Z540" s="10" t="str">
        <f ca="1">IFERROR(RANK(order!Z540,order!Z$3:Z$554,0),"")</f>
        <v/>
      </c>
      <c r="AA540" s="10" t="str">
        <f ca="1">IFERROR(RANK(order!AA540,order!AA$3:AA$554,0),"")</f>
        <v/>
      </c>
      <c r="AB540" s="4" t="str">
        <f ca="1">IFERROR(RANK(order!AB540,order!AB$3:AB$554,0),"")</f>
        <v/>
      </c>
      <c r="AC540" s="4" t="str">
        <f ca="1">IFERROR(RANK(order!AC540,order!AC$3:AC$554,0),"")</f>
        <v/>
      </c>
      <c r="AD540" s="4" t="str">
        <f ca="1">IFERROR(RANK(order!AD540,order!AD$3:AD$554,0),"")</f>
        <v/>
      </c>
      <c r="AE540" s="10" t="str">
        <f ca="1">IFERROR(RANK(order!AE540,order!AE$3:AE$554,0),"")</f>
        <v/>
      </c>
      <c r="AF540" s="10" t="str">
        <f ca="1">IFERROR(RANK(order!AF540,order!AF$3:AF$554,0),"")</f>
        <v/>
      </c>
      <c r="AG540" s="10" t="str">
        <f ca="1">IFERROR(RANK(order!AG540,order!AG$3:AG$554,0),"")</f>
        <v/>
      </c>
      <c r="AH540" s="4" t="str">
        <f ca="1">IFERROR(RANK(order!AH540,order!AH$3:AH$554,0),"")</f>
        <v/>
      </c>
      <c r="AI540" s="4" t="str">
        <f ca="1">IFERROR(RANK(order!AI540,order!AI$3:AI$554,0),"")</f>
        <v/>
      </c>
      <c r="AJ540" s="4" t="str">
        <f ca="1">IFERROR(RANK(order!AJ540,order!AJ$3:AJ$554,0),"")</f>
        <v/>
      </c>
      <c r="AK540" s="10" t="str">
        <f ca="1">IFERROR(RANK(order!AK540,order!AK$3:AK$554,0),"")</f>
        <v/>
      </c>
      <c r="AL540" s="10" t="str">
        <f ca="1">IFERROR(RANK(order!AL540,order!AL$3:AL$554,0),"")</f>
        <v/>
      </c>
      <c r="AM540" s="10" t="str">
        <f ca="1">IFERROR(RANK(order!AM540,order!AM$3:AM$554,0),"")</f>
        <v/>
      </c>
      <c r="AN540" s="4" t="str">
        <f ca="1">IFERROR(RANK(order!AN540,order!AN$3:AN$554,0),"")</f>
        <v/>
      </c>
      <c r="AO540" s="4" t="str">
        <f ca="1">IFERROR(RANK(order!AO540,order!AO$3:AO$554,0),"")</f>
        <v/>
      </c>
      <c r="AP540" s="4" t="str">
        <f ca="1">IFERROR(RANK(order!AP540,order!AP$3:AP$554,0),"")</f>
        <v/>
      </c>
      <c r="AQ540" s="10" t="str">
        <f ca="1">IFERROR(RANK(order!AQ540,order!AQ$3:AQ$554,0),"")</f>
        <v/>
      </c>
      <c r="AR540" s="10" t="str">
        <f ca="1">IFERROR(RANK(order!AR540,order!AR$3:AR$554,0),"")</f>
        <v/>
      </c>
      <c r="AS540" s="10" t="str">
        <f ca="1">IFERROR(RANK(order!AS540,order!AS$3:AS$554,0),"")</f>
        <v/>
      </c>
      <c r="AT540" s="4" t="str">
        <f ca="1">IFERROR(RANK(order!AT540,order!AT$3:AT$554,0),"")</f>
        <v/>
      </c>
      <c r="AU540" s="4" t="str">
        <f ca="1">IFERROR(RANK(order!AU540,order!AU$3:AU$554,0),"")</f>
        <v/>
      </c>
      <c r="AV540" s="4" t="str">
        <f ca="1">IFERROR(RANK(order!AV540,order!AV$3:AV$554,0),"")</f>
        <v/>
      </c>
      <c r="AW540" s="10" t="str">
        <f ca="1">IFERROR(RANK(order!AW540,order!AW$3:AW$554,0),"")</f>
        <v/>
      </c>
      <c r="AX540" s="10" t="str">
        <f ca="1">IFERROR(RANK(order!AX540,order!AX$3:AX$554,0),"")</f>
        <v/>
      </c>
      <c r="AY540" s="10" t="str">
        <f ca="1">IFERROR(RANK(order!AY540,order!AY$3:AY$554,0),"")</f>
        <v/>
      </c>
      <c r="AZ540" s="4" t="str">
        <f ca="1">IFERROR(RANK(order!AZ540,order!AZ$3:AZ$554,0),"")</f>
        <v/>
      </c>
      <c r="BA540" s="4" t="str">
        <f ca="1">IFERROR(RANK(order!BA540,order!BA$3:BA$554,0),"")</f>
        <v/>
      </c>
      <c r="BB540" s="4" t="str">
        <f ca="1">IFERROR(RANK(order!BB540,order!BB$3:BB$554,0),"")</f>
        <v/>
      </c>
      <c r="BC540" s="10" t="str">
        <f ca="1">IFERROR(RANK(order!BC540,order!BC$3:BC$554,0),"")</f>
        <v/>
      </c>
      <c r="BD540" s="10" t="str">
        <f ca="1">IFERROR(RANK(order!BD540,order!BD$3:BD$554,0),"")</f>
        <v/>
      </c>
      <c r="BE540" s="10" t="str">
        <f ca="1">IFERROR(RANK(order!BE540,order!BE$3:BE$554,0),"")</f>
        <v/>
      </c>
      <c r="BF540" s="4" t="str">
        <f ca="1">IFERROR(RANK(order!BF540,order!BF$3:BF$554,0),"")</f>
        <v/>
      </c>
      <c r="BG540" s="4" t="str">
        <f ca="1">IFERROR(RANK(order!BG540,order!BG$3:BG$554,0),"")</f>
        <v/>
      </c>
      <c r="BH540" s="4" t="str">
        <f ca="1">IFERROR(RANK(order!BH540,order!BH$3:BH$554,0),"")</f>
        <v/>
      </c>
      <c r="BI540" s="10" t="str">
        <f ca="1">IFERROR(RANK(order!BI540,order!BI$3:BI$554,0),"")</f>
        <v/>
      </c>
      <c r="BJ540" s="10" t="str">
        <f ca="1">IFERROR(RANK(order!BJ540,order!BJ$3:BJ$554,0),"")</f>
        <v/>
      </c>
      <c r="BK540" s="10" t="str">
        <f ca="1">IFERROR(RANK(order!BK540,order!BK$3:BK$554,0),"")</f>
        <v/>
      </c>
      <c r="BL540" s="4" t="str">
        <f ca="1">IFERROR(RANK(order!BL540,order!BL$3:BL$554,0),"")</f>
        <v/>
      </c>
      <c r="BM540" s="4" t="str">
        <f ca="1">IFERROR(RANK(order!BM540,order!BM$3:BM$554,0),"")</f>
        <v/>
      </c>
      <c r="BN540" s="4" t="str">
        <f ca="1">IFERROR(RANK(order!BN540,order!BN$3:BN$554,0),"")</f>
        <v/>
      </c>
      <c r="BO540" s="10" t="str">
        <f ca="1">IFERROR(RANK(order!BO540,order!BO$3:BO$554,0),"")</f>
        <v/>
      </c>
      <c r="BP540" s="10" t="str">
        <f ca="1">IFERROR(RANK(order!BP540,order!BP$3:BP$554,0),"")</f>
        <v/>
      </c>
      <c r="BQ540" s="10" t="str">
        <f ca="1">IFERROR(RANK(order!BQ540,order!BQ$3:BQ$554,0),"")</f>
        <v/>
      </c>
      <c r="BR540" s="4" t="str">
        <f ca="1">IFERROR(RANK(order!BR540,order!BR$3:BR$554,0),"")</f>
        <v/>
      </c>
      <c r="BS540" s="4" t="str">
        <f ca="1">IFERROR(RANK(order!BS540,order!BS$3:BS$554,0),"")</f>
        <v/>
      </c>
      <c r="BT540" s="4" t="str">
        <f ca="1">IFERROR(RANK(order!BT540,order!BT$3:BT$554,0),"")</f>
        <v/>
      </c>
      <c r="BU540" s="95">
        <f t="shared" si="703"/>
        <v>538</v>
      </c>
      <c r="BV540" s="35" t="str">
        <f t="shared" si="704"/>
        <v>E1</v>
      </c>
      <c r="BW540" s="55">
        <f t="shared" ca="1" si="627"/>
        <v>0</v>
      </c>
      <c r="BX540" s="56" t="str">
        <f t="shared" ca="1" si="628"/>
        <v/>
      </c>
      <c r="BY540" s="56" t="str">
        <f t="shared" ca="1" si="629"/>
        <v/>
      </c>
      <c r="BZ540" s="57" t="str">
        <f t="shared" ca="1" si="630"/>
        <v/>
      </c>
      <c r="CA540" s="57" t="str">
        <f t="shared" ca="1" si="631"/>
        <v/>
      </c>
      <c r="CB540" s="58" t="str">
        <f t="shared" ca="1" si="632"/>
        <v/>
      </c>
      <c r="CC540" s="57" t="str">
        <f t="shared" ca="1" si="633"/>
        <v/>
      </c>
      <c r="CD540" s="57" t="str">
        <f t="shared" ca="1" si="634"/>
        <v/>
      </c>
      <c r="CE540" s="58" t="str">
        <f t="shared" ca="1" si="635"/>
        <v/>
      </c>
      <c r="CF540" s="59" t="str">
        <f t="shared" ca="1" si="636"/>
        <v/>
      </c>
      <c r="CG540" s="57" t="str">
        <f t="shared" ca="1" si="637"/>
        <v/>
      </c>
      <c r="CH540" s="57" t="str">
        <f t="shared" ca="1" si="638"/>
        <v/>
      </c>
      <c r="CI540" s="57" t="str">
        <f t="shared" ca="1" si="639"/>
        <v/>
      </c>
      <c r="CJ540" s="57" t="str">
        <f t="shared" ca="1" si="640"/>
        <v/>
      </c>
      <c r="CK540" s="57" t="str">
        <f t="shared" ca="1" si="641"/>
        <v/>
      </c>
      <c r="CL540" s="57" t="str">
        <f t="shared" ca="1" si="642"/>
        <v/>
      </c>
      <c r="CM540" s="57" t="str">
        <f t="shared" ca="1" si="643"/>
        <v/>
      </c>
      <c r="CN540" s="57" t="str">
        <f t="shared" ca="1" si="644"/>
        <v/>
      </c>
      <c r="CO540" s="57" t="str">
        <f t="shared" ca="1" si="645"/>
        <v/>
      </c>
      <c r="CP540" s="57" t="str">
        <f t="shared" ca="1" si="646"/>
        <v/>
      </c>
      <c r="CQ540" s="57" t="str">
        <f t="shared" ca="1" si="647"/>
        <v/>
      </c>
      <c r="CR540" s="57" t="str">
        <f t="shared" ca="1" si="648"/>
        <v/>
      </c>
      <c r="CS540" s="60" t="str">
        <f t="shared" ca="1" si="649"/>
        <v/>
      </c>
      <c r="CT540" s="60" t="str">
        <f t="shared" ca="1" si="650"/>
        <v/>
      </c>
      <c r="CU540" s="60" t="str">
        <f t="shared" ca="1" si="651"/>
        <v/>
      </c>
      <c r="CV540" s="60" t="str">
        <f t="shared" ca="1" si="652"/>
        <v/>
      </c>
      <c r="CW540" s="60" t="str">
        <f t="shared" ca="1" si="653"/>
        <v/>
      </c>
      <c r="CX540" s="60" t="str">
        <f t="shared" ca="1" si="654"/>
        <v/>
      </c>
      <c r="CY540" s="60" t="str">
        <f t="shared" ca="1" si="655"/>
        <v/>
      </c>
      <c r="CZ540" s="60" t="str">
        <f t="shared" ca="1" si="656"/>
        <v/>
      </c>
      <c r="DA540" s="65" t="str">
        <f t="shared" ca="1" si="657"/>
        <v/>
      </c>
      <c r="DB540" s="65" t="str">
        <f t="shared" ca="1" si="658"/>
        <v/>
      </c>
      <c r="DC540" s="65" t="str">
        <f t="shared" ca="1" si="659"/>
        <v/>
      </c>
      <c r="DD540" s="65" t="str">
        <f t="shared" ca="1" si="660"/>
        <v/>
      </c>
      <c r="DE540" s="65" t="str">
        <f t="shared" ca="1" si="661"/>
        <v/>
      </c>
      <c r="DF540" s="66" t="str">
        <f t="shared" ca="1" si="662"/>
        <v/>
      </c>
      <c r="DG540" s="66" t="str">
        <f t="shared" ca="1" si="663"/>
        <v/>
      </c>
      <c r="DH540" s="66" t="str">
        <f t="shared" ca="1" si="664"/>
        <v/>
      </c>
      <c r="DI540" s="66" t="str">
        <f t="shared" ca="1" si="665"/>
        <v/>
      </c>
      <c r="DJ540" s="66" t="str">
        <f t="shared" ca="1" si="666"/>
        <v/>
      </c>
      <c r="DK540" s="65" t="str">
        <f t="shared" ca="1" si="667"/>
        <v/>
      </c>
      <c r="DL540" s="65" t="str">
        <f t="shared" ca="1" si="668"/>
        <v/>
      </c>
      <c r="DM540" s="65" t="str">
        <f t="shared" ca="1" si="669"/>
        <v/>
      </c>
      <c r="DN540" s="65" t="str">
        <f t="shared" ca="1" si="670"/>
        <v/>
      </c>
      <c r="DO540" s="65" t="str">
        <f t="shared" ca="1" si="671"/>
        <v/>
      </c>
      <c r="DP540" s="65" t="str">
        <f t="shared" ca="1" si="672"/>
        <v/>
      </c>
      <c r="DQ540" s="65" t="str">
        <f t="shared" ca="1" si="673"/>
        <v/>
      </c>
      <c r="DR540" s="69" t="str">
        <f t="shared" ca="1" si="674"/>
        <v/>
      </c>
      <c r="DS540" s="69" t="str">
        <f t="shared" ca="1" si="675"/>
        <v/>
      </c>
      <c r="DT540" s="69" t="str">
        <f t="shared" ca="1" si="676"/>
        <v/>
      </c>
      <c r="DU540" s="69" t="str">
        <f t="shared" ca="1" si="677"/>
        <v/>
      </c>
      <c r="DV540" s="69" t="str">
        <f t="shared" ca="1" si="678"/>
        <v/>
      </c>
      <c r="DW540" s="69" t="str">
        <f t="shared" ca="1" si="679"/>
        <v/>
      </c>
      <c r="DX540" s="69" t="str">
        <f t="shared" ca="1" si="680"/>
        <v/>
      </c>
      <c r="DY540" s="69" t="str">
        <f t="shared" ca="1" si="681"/>
        <v/>
      </c>
      <c r="DZ540" s="72" t="str">
        <f t="shared" ca="1" si="682"/>
        <v/>
      </c>
      <c r="EA540" s="72" t="str">
        <f t="shared" ca="1" si="683"/>
        <v/>
      </c>
      <c r="EB540" s="72" t="str">
        <f t="shared" ca="1" si="684"/>
        <v/>
      </c>
      <c r="EC540" s="65" t="str">
        <f t="shared" ca="1" si="685"/>
        <v/>
      </c>
      <c r="ED540" s="65" t="str">
        <f t="shared" ca="1" si="686"/>
        <v/>
      </c>
      <c r="EE540" s="65" t="str">
        <f t="shared" ca="1" si="687"/>
        <v/>
      </c>
      <c r="EF540" s="65" t="str">
        <f t="shared" ca="1" si="688"/>
        <v/>
      </c>
      <c r="EG540" s="65" t="str">
        <f t="shared" ca="1" si="689"/>
        <v/>
      </c>
      <c r="EH540" s="65" t="str">
        <f t="shared" ca="1" si="690"/>
        <v/>
      </c>
      <c r="EI540" s="429" t="str">
        <f t="shared" ca="1" si="691"/>
        <v>No</v>
      </c>
      <c r="EJ540" s="428" t="str">
        <f t="shared" ca="1" si="692"/>
        <v/>
      </c>
      <c r="EK540" s="428" t="str">
        <f t="shared" ca="1" si="693"/>
        <v/>
      </c>
      <c r="EL540" s="65" t="str">
        <f t="shared" ca="1" si="694"/>
        <v/>
      </c>
      <c r="EM540" s="65" t="str">
        <f t="shared" ca="1" si="695"/>
        <v/>
      </c>
      <c r="EN540" s="65" t="str">
        <f t="shared" ca="1" si="696"/>
        <v/>
      </c>
      <c r="EO540" s="433" t="str">
        <f t="shared" ca="1" si="697"/>
        <v/>
      </c>
      <c r="EP540" s="433" t="str">
        <f t="shared" ca="1" si="698"/>
        <v/>
      </c>
      <c r="EQ540" s="433" t="str">
        <f t="shared" ca="1" si="699"/>
        <v/>
      </c>
      <c r="ER540" s="433" t="str">
        <f t="shared" ca="1" si="700"/>
        <v/>
      </c>
      <c r="ES540" s="433" t="str">
        <f t="shared" ca="1" si="701"/>
        <v/>
      </c>
      <c r="ET540" s="433" t="str">
        <f t="shared" ca="1" si="702"/>
        <v/>
      </c>
      <c r="EU540" s="433" t="str">
        <f ca="1">IF(OR(CO540="",CQ540=""),"",Discipline!$P$3*CO540+Discipline!$X$3*CQ540)</f>
        <v/>
      </c>
      <c r="EV540" s="433" t="str">
        <f ca="1">IF(OR(CP540="",CR540=""),"",Discipline!$P$3*CP540+Discipline!$X$3*CR540)</f>
        <v/>
      </c>
    </row>
    <row r="541" spans="1:152" x14ac:dyDescent="0.25">
      <c r="A541" s="10" t="str">
        <f ca="1">IFERROR(RANK(order!A541,order!A$3:A$554,0),"")</f>
        <v/>
      </c>
      <c r="B541" s="10" t="str">
        <f ca="1">IFERROR(RANK(order!B541,order!B$3:B$554,0),"")</f>
        <v/>
      </c>
      <c r="C541" s="10" t="str">
        <f ca="1">IFERROR(RANK(order!C541,order!C$3:C$554,0),"")</f>
        <v/>
      </c>
      <c r="D541" s="4" t="str">
        <f ca="1">IFERROR(RANK(order!D541,order!D$3:D$554,0),"")</f>
        <v/>
      </c>
      <c r="E541" s="4" t="str">
        <f ca="1">IFERROR(RANK(order!E541,order!E$3:E$554,0),"")</f>
        <v/>
      </c>
      <c r="F541" s="4" t="str">
        <f ca="1">IFERROR(RANK(order!F541,order!F$3:F$554,0),"")</f>
        <v/>
      </c>
      <c r="G541" s="10" t="str">
        <f ca="1">IFERROR(RANK(order!G541,order!G$3:G$554,0),"")</f>
        <v/>
      </c>
      <c r="H541" s="10" t="str">
        <f ca="1">IFERROR(RANK(order!H541,order!H$3:H$554,0),"")</f>
        <v/>
      </c>
      <c r="I541" s="10" t="str">
        <f ca="1">IFERROR(RANK(order!I541,order!I$3:I$554,0),"")</f>
        <v/>
      </c>
      <c r="J541" s="4" t="str">
        <f ca="1">IFERROR(RANK(order!J541,order!J$3:J$554,0),"")</f>
        <v/>
      </c>
      <c r="K541" s="4" t="str">
        <f ca="1">IFERROR(RANK(order!K541,order!K$3:K$554,0),"")</f>
        <v/>
      </c>
      <c r="L541" s="4" t="str">
        <f ca="1">IFERROR(RANK(order!L541,order!L$3:L$554,0),"")</f>
        <v/>
      </c>
      <c r="M541" s="10" t="str">
        <f ca="1">IFERROR(RANK(order!M541,order!M$3:M$554,0),"")</f>
        <v/>
      </c>
      <c r="N541" s="10" t="str">
        <f ca="1">IFERROR(RANK(order!N541,order!N$3:N$554,0),"")</f>
        <v/>
      </c>
      <c r="O541" s="10" t="str">
        <f ca="1">IFERROR(RANK(order!O541,order!O$3:O$554,0),"")</f>
        <v/>
      </c>
      <c r="P541" s="4" t="str">
        <f ca="1">IFERROR(RANK(order!P541,order!P$3:P$554,0),"")</f>
        <v/>
      </c>
      <c r="Q541" s="4" t="str">
        <f ca="1">IFERROR(RANK(order!Q541,order!Q$3:Q$554,0),"")</f>
        <v/>
      </c>
      <c r="R541" s="4" t="str">
        <f ca="1">IFERROR(RANK(order!R541,order!R$3:R$554,0),"")</f>
        <v/>
      </c>
      <c r="S541" s="10" t="str">
        <f ca="1">IFERROR(RANK(order!S541,order!S$3:S$554,0),"")</f>
        <v/>
      </c>
      <c r="T541" s="10" t="str">
        <f ca="1">IFERROR(RANK(order!T541,order!T$3:T$554,0),"")</f>
        <v/>
      </c>
      <c r="U541" s="10" t="str">
        <f ca="1">IFERROR(RANK(order!U541,order!U$3:U$554,0),"")</f>
        <v/>
      </c>
      <c r="V541" s="4" t="str">
        <f ca="1">IFERROR(RANK(order!V541,order!V$3:V$554,0),"")</f>
        <v/>
      </c>
      <c r="W541" s="4" t="str">
        <f ca="1">IFERROR(RANK(order!W541,order!W$3:W$554,0),"")</f>
        <v/>
      </c>
      <c r="X541" s="4" t="str">
        <f ca="1">IFERROR(RANK(order!X541,order!X$3:X$554,0),"")</f>
        <v/>
      </c>
      <c r="Y541" s="10" t="str">
        <f ca="1">IFERROR(RANK(order!Y541,order!Y$3:Y$554,0),"")</f>
        <v/>
      </c>
      <c r="Z541" s="10" t="str">
        <f ca="1">IFERROR(RANK(order!Z541,order!Z$3:Z$554,0),"")</f>
        <v/>
      </c>
      <c r="AA541" s="10" t="str">
        <f ca="1">IFERROR(RANK(order!AA541,order!AA$3:AA$554,0),"")</f>
        <v/>
      </c>
      <c r="AB541" s="4" t="str">
        <f ca="1">IFERROR(RANK(order!AB541,order!AB$3:AB$554,0),"")</f>
        <v/>
      </c>
      <c r="AC541" s="4" t="str">
        <f ca="1">IFERROR(RANK(order!AC541,order!AC$3:AC$554,0),"")</f>
        <v/>
      </c>
      <c r="AD541" s="4" t="str">
        <f ca="1">IFERROR(RANK(order!AD541,order!AD$3:AD$554,0),"")</f>
        <v/>
      </c>
      <c r="AE541" s="10" t="str">
        <f ca="1">IFERROR(RANK(order!AE541,order!AE$3:AE$554,0),"")</f>
        <v/>
      </c>
      <c r="AF541" s="10" t="str">
        <f ca="1">IFERROR(RANK(order!AF541,order!AF$3:AF$554,0),"")</f>
        <v/>
      </c>
      <c r="AG541" s="10" t="str">
        <f ca="1">IFERROR(RANK(order!AG541,order!AG$3:AG$554,0),"")</f>
        <v/>
      </c>
      <c r="AH541" s="4" t="str">
        <f ca="1">IFERROR(RANK(order!AH541,order!AH$3:AH$554,0),"")</f>
        <v/>
      </c>
      <c r="AI541" s="4" t="str">
        <f ca="1">IFERROR(RANK(order!AI541,order!AI$3:AI$554,0),"")</f>
        <v/>
      </c>
      <c r="AJ541" s="4" t="str">
        <f ca="1">IFERROR(RANK(order!AJ541,order!AJ$3:AJ$554,0),"")</f>
        <v/>
      </c>
      <c r="AK541" s="10" t="str">
        <f ca="1">IFERROR(RANK(order!AK541,order!AK$3:AK$554,0),"")</f>
        <v/>
      </c>
      <c r="AL541" s="10" t="str">
        <f ca="1">IFERROR(RANK(order!AL541,order!AL$3:AL$554,0),"")</f>
        <v/>
      </c>
      <c r="AM541" s="10" t="str">
        <f ca="1">IFERROR(RANK(order!AM541,order!AM$3:AM$554,0),"")</f>
        <v/>
      </c>
      <c r="AN541" s="4" t="str">
        <f ca="1">IFERROR(RANK(order!AN541,order!AN$3:AN$554,0),"")</f>
        <v/>
      </c>
      <c r="AO541" s="4" t="str">
        <f ca="1">IFERROR(RANK(order!AO541,order!AO$3:AO$554,0),"")</f>
        <v/>
      </c>
      <c r="AP541" s="4" t="str">
        <f ca="1">IFERROR(RANK(order!AP541,order!AP$3:AP$554,0),"")</f>
        <v/>
      </c>
      <c r="AQ541" s="10" t="str">
        <f ca="1">IFERROR(RANK(order!AQ541,order!AQ$3:AQ$554,0),"")</f>
        <v/>
      </c>
      <c r="AR541" s="10" t="str">
        <f ca="1">IFERROR(RANK(order!AR541,order!AR$3:AR$554,0),"")</f>
        <v/>
      </c>
      <c r="AS541" s="10" t="str">
        <f ca="1">IFERROR(RANK(order!AS541,order!AS$3:AS$554,0),"")</f>
        <v/>
      </c>
      <c r="AT541" s="4" t="str">
        <f ca="1">IFERROR(RANK(order!AT541,order!AT$3:AT$554,0),"")</f>
        <v/>
      </c>
      <c r="AU541" s="4" t="str">
        <f ca="1">IFERROR(RANK(order!AU541,order!AU$3:AU$554,0),"")</f>
        <v/>
      </c>
      <c r="AV541" s="4" t="str">
        <f ca="1">IFERROR(RANK(order!AV541,order!AV$3:AV$554,0),"")</f>
        <v/>
      </c>
      <c r="AW541" s="10" t="str">
        <f ca="1">IFERROR(RANK(order!AW541,order!AW$3:AW$554,0),"")</f>
        <v/>
      </c>
      <c r="AX541" s="10" t="str">
        <f ca="1">IFERROR(RANK(order!AX541,order!AX$3:AX$554,0),"")</f>
        <v/>
      </c>
      <c r="AY541" s="10" t="str">
        <f ca="1">IFERROR(RANK(order!AY541,order!AY$3:AY$554,0),"")</f>
        <v/>
      </c>
      <c r="AZ541" s="4" t="str">
        <f ca="1">IFERROR(RANK(order!AZ541,order!AZ$3:AZ$554,0),"")</f>
        <v/>
      </c>
      <c r="BA541" s="4" t="str">
        <f ca="1">IFERROR(RANK(order!BA541,order!BA$3:BA$554,0),"")</f>
        <v/>
      </c>
      <c r="BB541" s="4" t="str">
        <f ca="1">IFERROR(RANK(order!BB541,order!BB$3:BB$554,0),"")</f>
        <v/>
      </c>
      <c r="BC541" s="10" t="str">
        <f ca="1">IFERROR(RANK(order!BC541,order!BC$3:BC$554,0),"")</f>
        <v/>
      </c>
      <c r="BD541" s="10" t="str">
        <f ca="1">IFERROR(RANK(order!BD541,order!BD$3:BD$554,0),"")</f>
        <v/>
      </c>
      <c r="BE541" s="10" t="str">
        <f ca="1">IFERROR(RANK(order!BE541,order!BE$3:BE$554,0),"")</f>
        <v/>
      </c>
      <c r="BF541" s="4" t="str">
        <f ca="1">IFERROR(RANK(order!BF541,order!BF$3:BF$554,0),"")</f>
        <v/>
      </c>
      <c r="BG541" s="4" t="str">
        <f ca="1">IFERROR(RANK(order!BG541,order!BG$3:BG$554,0),"")</f>
        <v/>
      </c>
      <c r="BH541" s="4" t="str">
        <f ca="1">IFERROR(RANK(order!BH541,order!BH$3:BH$554,0),"")</f>
        <v/>
      </c>
      <c r="BI541" s="10" t="str">
        <f ca="1">IFERROR(RANK(order!BI541,order!BI$3:BI$554,0),"")</f>
        <v/>
      </c>
      <c r="BJ541" s="10" t="str">
        <f ca="1">IFERROR(RANK(order!BJ541,order!BJ$3:BJ$554,0),"")</f>
        <v/>
      </c>
      <c r="BK541" s="10" t="str">
        <f ca="1">IFERROR(RANK(order!BK541,order!BK$3:BK$554,0),"")</f>
        <v/>
      </c>
      <c r="BL541" s="4" t="str">
        <f ca="1">IFERROR(RANK(order!BL541,order!BL$3:BL$554,0),"")</f>
        <v/>
      </c>
      <c r="BM541" s="4" t="str">
        <f ca="1">IFERROR(RANK(order!BM541,order!BM$3:BM$554,0),"")</f>
        <v/>
      </c>
      <c r="BN541" s="4" t="str">
        <f ca="1">IFERROR(RANK(order!BN541,order!BN$3:BN$554,0),"")</f>
        <v/>
      </c>
      <c r="BO541" s="10" t="str">
        <f ca="1">IFERROR(RANK(order!BO541,order!BO$3:BO$554,0),"")</f>
        <v/>
      </c>
      <c r="BP541" s="10" t="str">
        <f ca="1">IFERROR(RANK(order!BP541,order!BP$3:BP$554,0),"")</f>
        <v/>
      </c>
      <c r="BQ541" s="10" t="str">
        <f ca="1">IFERROR(RANK(order!BQ541,order!BQ$3:BQ$554,0),"")</f>
        <v/>
      </c>
      <c r="BR541" s="4" t="str">
        <f ca="1">IFERROR(RANK(order!BR541,order!BR$3:BR$554,0),"")</f>
        <v/>
      </c>
      <c r="BS541" s="4" t="str">
        <f ca="1">IFERROR(RANK(order!BS541,order!BS$3:BS$554,0),"")</f>
        <v/>
      </c>
      <c r="BT541" s="4" t="str">
        <f ca="1">IFERROR(RANK(order!BT541,order!BT$3:BT$554,0),"")</f>
        <v/>
      </c>
      <c r="BU541" s="95">
        <f t="shared" si="703"/>
        <v>539</v>
      </c>
      <c r="BV541" s="35" t="str">
        <f t="shared" si="704"/>
        <v>E1</v>
      </c>
      <c r="BW541" s="55">
        <f t="shared" ca="1" si="627"/>
        <v>0</v>
      </c>
      <c r="BX541" s="56" t="str">
        <f t="shared" ca="1" si="628"/>
        <v/>
      </c>
      <c r="BY541" s="56" t="str">
        <f t="shared" ca="1" si="629"/>
        <v/>
      </c>
      <c r="BZ541" s="57" t="str">
        <f t="shared" ca="1" si="630"/>
        <v/>
      </c>
      <c r="CA541" s="57" t="str">
        <f t="shared" ca="1" si="631"/>
        <v/>
      </c>
      <c r="CB541" s="58" t="str">
        <f t="shared" ca="1" si="632"/>
        <v/>
      </c>
      <c r="CC541" s="57" t="str">
        <f t="shared" ca="1" si="633"/>
        <v/>
      </c>
      <c r="CD541" s="57" t="str">
        <f t="shared" ca="1" si="634"/>
        <v/>
      </c>
      <c r="CE541" s="58" t="str">
        <f t="shared" ca="1" si="635"/>
        <v/>
      </c>
      <c r="CF541" s="59" t="str">
        <f t="shared" ca="1" si="636"/>
        <v/>
      </c>
      <c r="CG541" s="57" t="str">
        <f t="shared" ca="1" si="637"/>
        <v/>
      </c>
      <c r="CH541" s="57" t="str">
        <f t="shared" ca="1" si="638"/>
        <v/>
      </c>
      <c r="CI541" s="57" t="str">
        <f t="shared" ca="1" si="639"/>
        <v/>
      </c>
      <c r="CJ541" s="57" t="str">
        <f t="shared" ca="1" si="640"/>
        <v/>
      </c>
      <c r="CK541" s="57" t="str">
        <f t="shared" ca="1" si="641"/>
        <v/>
      </c>
      <c r="CL541" s="57" t="str">
        <f t="shared" ca="1" si="642"/>
        <v/>
      </c>
      <c r="CM541" s="57" t="str">
        <f t="shared" ca="1" si="643"/>
        <v/>
      </c>
      <c r="CN541" s="57" t="str">
        <f t="shared" ca="1" si="644"/>
        <v/>
      </c>
      <c r="CO541" s="57" t="str">
        <f t="shared" ca="1" si="645"/>
        <v/>
      </c>
      <c r="CP541" s="57" t="str">
        <f t="shared" ca="1" si="646"/>
        <v/>
      </c>
      <c r="CQ541" s="57" t="str">
        <f t="shared" ca="1" si="647"/>
        <v/>
      </c>
      <c r="CR541" s="57" t="str">
        <f t="shared" ca="1" si="648"/>
        <v/>
      </c>
      <c r="CS541" s="60" t="str">
        <f t="shared" ca="1" si="649"/>
        <v/>
      </c>
      <c r="CT541" s="60" t="str">
        <f t="shared" ca="1" si="650"/>
        <v/>
      </c>
      <c r="CU541" s="60" t="str">
        <f t="shared" ca="1" si="651"/>
        <v/>
      </c>
      <c r="CV541" s="60" t="str">
        <f t="shared" ca="1" si="652"/>
        <v/>
      </c>
      <c r="CW541" s="60" t="str">
        <f t="shared" ca="1" si="653"/>
        <v/>
      </c>
      <c r="CX541" s="60" t="str">
        <f t="shared" ca="1" si="654"/>
        <v/>
      </c>
      <c r="CY541" s="60" t="str">
        <f t="shared" ca="1" si="655"/>
        <v/>
      </c>
      <c r="CZ541" s="60" t="str">
        <f t="shared" ca="1" si="656"/>
        <v/>
      </c>
      <c r="DA541" s="65" t="str">
        <f t="shared" ca="1" si="657"/>
        <v/>
      </c>
      <c r="DB541" s="65" t="str">
        <f t="shared" ca="1" si="658"/>
        <v/>
      </c>
      <c r="DC541" s="65" t="str">
        <f t="shared" ca="1" si="659"/>
        <v/>
      </c>
      <c r="DD541" s="65" t="str">
        <f t="shared" ca="1" si="660"/>
        <v/>
      </c>
      <c r="DE541" s="65" t="str">
        <f t="shared" ca="1" si="661"/>
        <v/>
      </c>
      <c r="DF541" s="66" t="str">
        <f t="shared" ca="1" si="662"/>
        <v/>
      </c>
      <c r="DG541" s="66" t="str">
        <f t="shared" ca="1" si="663"/>
        <v/>
      </c>
      <c r="DH541" s="66" t="str">
        <f t="shared" ca="1" si="664"/>
        <v/>
      </c>
      <c r="DI541" s="66" t="str">
        <f t="shared" ca="1" si="665"/>
        <v/>
      </c>
      <c r="DJ541" s="66" t="str">
        <f t="shared" ca="1" si="666"/>
        <v/>
      </c>
      <c r="DK541" s="65" t="str">
        <f t="shared" ca="1" si="667"/>
        <v/>
      </c>
      <c r="DL541" s="65" t="str">
        <f t="shared" ca="1" si="668"/>
        <v/>
      </c>
      <c r="DM541" s="65" t="str">
        <f t="shared" ca="1" si="669"/>
        <v/>
      </c>
      <c r="DN541" s="65" t="str">
        <f t="shared" ca="1" si="670"/>
        <v/>
      </c>
      <c r="DO541" s="65" t="str">
        <f t="shared" ca="1" si="671"/>
        <v/>
      </c>
      <c r="DP541" s="65" t="str">
        <f t="shared" ca="1" si="672"/>
        <v/>
      </c>
      <c r="DQ541" s="65" t="str">
        <f t="shared" ca="1" si="673"/>
        <v/>
      </c>
      <c r="DR541" s="69" t="str">
        <f t="shared" ca="1" si="674"/>
        <v/>
      </c>
      <c r="DS541" s="69" t="str">
        <f t="shared" ca="1" si="675"/>
        <v/>
      </c>
      <c r="DT541" s="69" t="str">
        <f t="shared" ca="1" si="676"/>
        <v/>
      </c>
      <c r="DU541" s="69" t="str">
        <f t="shared" ca="1" si="677"/>
        <v/>
      </c>
      <c r="DV541" s="69" t="str">
        <f t="shared" ca="1" si="678"/>
        <v/>
      </c>
      <c r="DW541" s="69" t="str">
        <f t="shared" ca="1" si="679"/>
        <v/>
      </c>
      <c r="DX541" s="69" t="str">
        <f t="shared" ca="1" si="680"/>
        <v/>
      </c>
      <c r="DY541" s="69" t="str">
        <f t="shared" ca="1" si="681"/>
        <v/>
      </c>
      <c r="DZ541" s="72" t="str">
        <f t="shared" ca="1" si="682"/>
        <v/>
      </c>
      <c r="EA541" s="72" t="str">
        <f t="shared" ca="1" si="683"/>
        <v/>
      </c>
      <c r="EB541" s="72" t="str">
        <f t="shared" ca="1" si="684"/>
        <v/>
      </c>
      <c r="EC541" s="65" t="str">
        <f t="shared" ca="1" si="685"/>
        <v/>
      </c>
      <c r="ED541" s="65" t="str">
        <f t="shared" ca="1" si="686"/>
        <v/>
      </c>
      <c r="EE541" s="65" t="str">
        <f t="shared" ca="1" si="687"/>
        <v/>
      </c>
      <c r="EF541" s="65" t="str">
        <f t="shared" ca="1" si="688"/>
        <v/>
      </c>
      <c r="EG541" s="65" t="str">
        <f t="shared" ca="1" si="689"/>
        <v/>
      </c>
      <c r="EH541" s="65" t="str">
        <f t="shared" ca="1" si="690"/>
        <v/>
      </c>
      <c r="EI541" s="429" t="str">
        <f t="shared" ca="1" si="691"/>
        <v>No</v>
      </c>
      <c r="EJ541" s="428" t="str">
        <f t="shared" ca="1" si="692"/>
        <v/>
      </c>
      <c r="EK541" s="428" t="str">
        <f t="shared" ca="1" si="693"/>
        <v/>
      </c>
      <c r="EL541" s="65" t="str">
        <f t="shared" ca="1" si="694"/>
        <v/>
      </c>
      <c r="EM541" s="65" t="str">
        <f t="shared" ca="1" si="695"/>
        <v/>
      </c>
      <c r="EN541" s="65" t="str">
        <f t="shared" ca="1" si="696"/>
        <v/>
      </c>
      <c r="EO541" s="433" t="str">
        <f t="shared" ca="1" si="697"/>
        <v/>
      </c>
      <c r="EP541" s="433" t="str">
        <f t="shared" ca="1" si="698"/>
        <v/>
      </c>
      <c r="EQ541" s="433" t="str">
        <f t="shared" ca="1" si="699"/>
        <v/>
      </c>
      <c r="ER541" s="433" t="str">
        <f t="shared" ca="1" si="700"/>
        <v/>
      </c>
      <c r="ES541" s="433" t="str">
        <f t="shared" ca="1" si="701"/>
        <v/>
      </c>
      <c r="ET541" s="433" t="str">
        <f t="shared" ca="1" si="702"/>
        <v/>
      </c>
      <c r="EU541" s="433" t="str">
        <f ca="1">IF(OR(CO541="",CQ541=""),"",Discipline!$P$3*CO541+Discipline!$X$3*CQ541)</f>
        <v/>
      </c>
      <c r="EV541" s="433" t="str">
        <f ca="1">IF(OR(CP541="",CR541=""),"",Discipline!$P$3*CP541+Discipline!$X$3*CR541)</f>
        <v/>
      </c>
    </row>
    <row r="542" spans="1:152" x14ac:dyDescent="0.25">
      <c r="A542" s="10" t="str">
        <f ca="1">IFERROR(RANK(order!A542,order!A$3:A$554,0),"")</f>
        <v/>
      </c>
      <c r="B542" s="10" t="str">
        <f ca="1">IFERROR(RANK(order!B542,order!B$3:B$554,0),"")</f>
        <v/>
      </c>
      <c r="C542" s="10" t="str">
        <f ca="1">IFERROR(RANK(order!C542,order!C$3:C$554,0),"")</f>
        <v/>
      </c>
      <c r="D542" s="4" t="str">
        <f ca="1">IFERROR(RANK(order!D542,order!D$3:D$554,0),"")</f>
        <v/>
      </c>
      <c r="E542" s="4" t="str">
        <f ca="1">IFERROR(RANK(order!E542,order!E$3:E$554,0),"")</f>
        <v/>
      </c>
      <c r="F542" s="4" t="str">
        <f ca="1">IFERROR(RANK(order!F542,order!F$3:F$554,0),"")</f>
        <v/>
      </c>
      <c r="G542" s="10" t="str">
        <f ca="1">IFERROR(RANK(order!G542,order!G$3:G$554,0),"")</f>
        <v/>
      </c>
      <c r="H542" s="10" t="str">
        <f ca="1">IFERROR(RANK(order!H542,order!H$3:H$554,0),"")</f>
        <v/>
      </c>
      <c r="I542" s="10" t="str">
        <f ca="1">IFERROR(RANK(order!I542,order!I$3:I$554,0),"")</f>
        <v/>
      </c>
      <c r="J542" s="4" t="str">
        <f ca="1">IFERROR(RANK(order!J542,order!J$3:J$554,0),"")</f>
        <v/>
      </c>
      <c r="K542" s="4" t="str">
        <f ca="1">IFERROR(RANK(order!K542,order!K$3:K$554,0),"")</f>
        <v/>
      </c>
      <c r="L542" s="4" t="str">
        <f ca="1">IFERROR(RANK(order!L542,order!L$3:L$554,0),"")</f>
        <v/>
      </c>
      <c r="M542" s="10" t="str">
        <f ca="1">IFERROR(RANK(order!M542,order!M$3:M$554,0),"")</f>
        <v/>
      </c>
      <c r="N542" s="10" t="str">
        <f ca="1">IFERROR(RANK(order!N542,order!N$3:N$554,0),"")</f>
        <v/>
      </c>
      <c r="O542" s="10" t="str">
        <f ca="1">IFERROR(RANK(order!O542,order!O$3:O$554,0),"")</f>
        <v/>
      </c>
      <c r="P542" s="4" t="str">
        <f ca="1">IFERROR(RANK(order!P542,order!P$3:P$554,0),"")</f>
        <v/>
      </c>
      <c r="Q542" s="4" t="str">
        <f ca="1">IFERROR(RANK(order!Q542,order!Q$3:Q$554,0),"")</f>
        <v/>
      </c>
      <c r="R542" s="4" t="str">
        <f ca="1">IFERROR(RANK(order!R542,order!R$3:R$554,0),"")</f>
        <v/>
      </c>
      <c r="S542" s="10" t="str">
        <f ca="1">IFERROR(RANK(order!S542,order!S$3:S$554,0),"")</f>
        <v/>
      </c>
      <c r="T542" s="10" t="str">
        <f ca="1">IFERROR(RANK(order!T542,order!T$3:T$554,0),"")</f>
        <v/>
      </c>
      <c r="U542" s="10" t="str">
        <f ca="1">IFERROR(RANK(order!U542,order!U$3:U$554,0),"")</f>
        <v/>
      </c>
      <c r="V542" s="4" t="str">
        <f ca="1">IFERROR(RANK(order!V542,order!V$3:V$554,0),"")</f>
        <v/>
      </c>
      <c r="W542" s="4" t="str">
        <f ca="1">IFERROR(RANK(order!W542,order!W$3:W$554,0),"")</f>
        <v/>
      </c>
      <c r="X542" s="4" t="str">
        <f ca="1">IFERROR(RANK(order!X542,order!X$3:X$554,0),"")</f>
        <v/>
      </c>
      <c r="Y542" s="10" t="str">
        <f ca="1">IFERROR(RANK(order!Y542,order!Y$3:Y$554,0),"")</f>
        <v/>
      </c>
      <c r="Z542" s="10" t="str">
        <f ca="1">IFERROR(RANK(order!Z542,order!Z$3:Z$554,0),"")</f>
        <v/>
      </c>
      <c r="AA542" s="10" t="str">
        <f ca="1">IFERROR(RANK(order!AA542,order!AA$3:AA$554,0),"")</f>
        <v/>
      </c>
      <c r="AB542" s="4" t="str">
        <f ca="1">IFERROR(RANK(order!AB542,order!AB$3:AB$554,0),"")</f>
        <v/>
      </c>
      <c r="AC542" s="4" t="str">
        <f ca="1">IFERROR(RANK(order!AC542,order!AC$3:AC$554,0),"")</f>
        <v/>
      </c>
      <c r="AD542" s="4" t="str">
        <f ca="1">IFERROR(RANK(order!AD542,order!AD$3:AD$554,0),"")</f>
        <v/>
      </c>
      <c r="AE542" s="10" t="str">
        <f ca="1">IFERROR(RANK(order!AE542,order!AE$3:AE$554,0),"")</f>
        <v/>
      </c>
      <c r="AF542" s="10" t="str">
        <f ca="1">IFERROR(RANK(order!AF542,order!AF$3:AF$554,0),"")</f>
        <v/>
      </c>
      <c r="AG542" s="10" t="str">
        <f ca="1">IFERROR(RANK(order!AG542,order!AG$3:AG$554,0),"")</f>
        <v/>
      </c>
      <c r="AH542" s="4" t="str">
        <f ca="1">IFERROR(RANK(order!AH542,order!AH$3:AH$554,0),"")</f>
        <v/>
      </c>
      <c r="AI542" s="4" t="str">
        <f ca="1">IFERROR(RANK(order!AI542,order!AI$3:AI$554,0),"")</f>
        <v/>
      </c>
      <c r="AJ542" s="4" t="str">
        <f ca="1">IFERROR(RANK(order!AJ542,order!AJ$3:AJ$554,0),"")</f>
        <v/>
      </c>
      <c r="AK542" s="10" t="str">
        <f ca="1">IFERROR(RANK(order!AK542,order!AK$3:AK$554,0),"")</f>
        <v/>
      </c>
      <c r="AL542" s="10" t="str">
        <f ca="1">IFERROR(RANK(order!AL542,order!AL$3:AL$554,0),"")</f>
        <v/>
      </c>
      <c r="AM542" s="10" t="str">
        <f ca="1">IFERROR(RANK(order!AM542,order!AM$3:AM$554,0),"")</f>
        <v/>
      </c>
      <c r="AN542" s="4" t="str">
        <f ca="1">IFERROR(RANK(order!AN542,order!AN$3:AN$554,0),"")</f>
        <v/>
      </c>
      <c r="AO542" s="4" t="str">
        <f ca="1">IFERROR(RANK(order!AO542,order!AO$3:AO$554,0),"")</f>
        <v/>
      </c>
      <c r="AP542" s="4" t="str">
        <f ca="1">IFERROR(RANK(order!AP542,order!AP$3:AP$554,0),"")</f>
        <v/>
      </c>
      <c r="AQ542" s="10" t="str">
        <f ca="1">IFERROR(RANK(order!AQ542,order!AQ$3:AQ$554,0),"")</f>
        <v/>
      </c>
      <c r="AR542" s="10" t="str">
        <f ca="1">IFERROR(RANK(order!AR542,order!AR$3:AR$554,0),"")</f>
        <v/>
      </c>
      <c r="AS542" s="10" t="str">
        <f ca="1">IFERROR(RANK(order!AS542,order!AS$3:AS$554,0),"")</f>
        <v/>
      </c>
      <c r="AT542" s="4" t="str">
        <f ca="1">IFERROR(RANK(order!AT542,order!AT$3:AT$554,0),"")</f>
        <v/>
      </c>
      <c r="AU542" s="4" t="str">
        <f ca="1">IFERROR(RANK(order!AU542,order!AU$3:AU$554,0),"")</f>
        <v/>
      </c>
      <c r="AV542" s="4" t="str">
        <f ca="1">IFERROR(RANK(order!AV542,order!AV$3:AV$554,0),"")</f>
        <v/>
      </c>
      <c r="AW542" s="10" t="str">
        <f ca="1">IFERROR(RANK(order!AW542,order!AW$3:AW$554,0),"")</f>
        <v/>
      </c>
      <c r="AX542" s="10" t="str">
        <f ca="1">IFERROR(RANK(order!AX542,order!AX$3:AX$554,0),"")</f>
        <v/>
      </c>
      <c r="AY542" s="10" t="str">
        <f ca="1">IFERROR(RANK(order!AY542,order!AY$3:AY$554,0),"")</f>
        <v/>
      </c>
      <c r="AZ542" s="4" t="str">
        <f ca="1">IFERROR(RANK(order!AZ542,order!AZ$3:AZ$554,0),"")</f>
        <v/>
      </c>
      <c r="BA542" s="4" t="str">
        <f ca="1">IFERROR(RANK(order!BA542,order!BA$3:BA$554,0),"")</f>
        <v/>
      </c>
      <c r="BB542" s="4" t="str">
        <f ca="1">IFERROR(RANK(order!BB542,order!BB$3:BB$554,0),"")</f>
        <v/>
      </c>
      <c r="BC542" s="10" t="str">
        <f ca="1">IFERROR(RANK(order!BC542,order!BC$3:BC$554,0),"")</f>
        <v/>
      </c>
      <c r="BD542" s="10" t="str">
        <f ca="1">IFERROR(RANK(order!BD542,order!BD$3:BD$554,0),"")</f>
        <v/>
      </c>
      <c r="BE542" s="10" t="str">
        <f ca="1">IFERROR(RANK(order!BE542,order!BE$3:BE$554,0),"")</f>
        <v/>
      </c>
      <c r="BF542" s="4" t="str">
        <f ca="1">IFERROR(RANK(order!BF542,order!BF$3:BF$554,0),"")</f>
        <v/>
      </c>
      <c r="BG542" s="4" t="str">
        <f ca="1">IFERROR(RANK(order!BG542,order!BG$3:BG$554,0),"")</f>
        <v/>
      </c>
      <c r="BH542" s="4" t="str">
        <f ca="1">IFERROR(RANK(order!BH542,order!BH$3:BH$554,0),"")</f>
        <v/>
      </c>
      <c r="BI542" s="10" t="str">
        <f ca="1">IFERROR(RANK(order!BI542,order!BI$3:BI$554,0),"")</f>
        <v/>
      </c>
      <c r="BJ542" s="10" t="str">
        <f ca="1">IFERROR(RANK(order!BJ542,order!BJ$3:BJ$554,0),"")</f>
        <v/>
      </c>
      <c r="BK542" s="10" t="str">
        <f ca="1">IFERROR(RANK(order!BK542,order!BK$3:BK$554,0),"")</f>
        <v/>
      </c>
      <c r="BL542" s="4" t="str">
        <f ca="1">IFERROR(RANK(order!BL542,order!BL$3:BL$554,0),"")</f>
        <v/>
      </c>
      <c r="BM542" s="4" t="str">
        <f ca="1">IFERROR(RANK(order!BM542,order!BM$3:BM$554,0),"")</f>
        <v/>
      </c>
      <c r="BN542" s="4" t="str">
        <f ca="1">IFERROR(RANK(order!BN542,order!BN$3:BN$554,0),"")</f>
        <v/>
      </c>
      <c r="BO542" s="10" t="str">
        <f ca="1">IFERROR(RANK(order!BO542,order!BO$3:BO$554,0),"")</f>
        <v/>
      </c>
      <c r="BP542" s="10" t="str">
        <f ca="1">IFERROR(RANK(order!BP542,order!BP$3:BP$554,0),"")</f>
        <v/>
      </c>
      <c r="BQ542" s="10" t="str">
        <f ca="1">IFERROR(RANK(order!BQ542,order!BQ$3:BQ$554,0),"")</f>
        <v/>
      </c>
      <c r="BR542" s="4" t="str">
        <f ca="1">IFERROR(RANK(order!BR542,order!BR$3:BR$554,0),"")</f>
        <v/>
      </c>
      <c r="BS542" s="4" t="str">
        <f ca="1">IFERROR(RANK(order!BS542,order!BS$3:BS$554,0),"")</f>
        <v/>
      </c>
      <c r="BT542" s="4" t="str">
        <f ca="1">IFERROR(RANK(order!BT542,order!BT$3:BT$554,0),"")</f>
        <v/>
      </c>
      <c r="BU542" s="95">
        <f t="shared" si="703"/>
        <v>540</v>
      </c>
      <c r="BV542" s="35" t="str">
        <f t="shared" si="704"/>
        <v>E1</v>
      </c>
      <c r="BW542" s="55">
        <f t="shared" ca="1" si="627"/>
        <v>0</v>
      </c>
      <c r="BX542" s="56" t="str">
        <f t="shared" ca="1" si="628"/>
        <v/>
      </c>
      <c r="BY542" s="56" t="str">
        <f t="shared" ca="1" si="629"/>
        <v/>
      </c>
      <c r="BZ542" s="57" t="str">
        <f t="shared" ca="1" si="630"/>
        <v/>
      </c>
      <c r="CA542" s="57" t="str">
        <f t="shared" ca="1" si="631"/>
        <v/>
      </c>
      <c r="CB542" s="58" t="str">
        <f t="shared" ca="1" si="632"/>
        <v/>
      </c>
      <c r="CC542" s="57" t="str">
        <f t="shared" ca="1" si="633"/>
        <v/>
      </c>
      <c r="CD542" s="57" t="str">
        <f t="shared" ca="1" si="634"/>
        <v/>
      </c>
      <c r="CE542" s="58" t="str">
        <f t="shared" ca="1" si="635"/>
        <v/>
      </c>
      <c r="CF542" s="59" t="str">
        <f t="shared" ca="1" si="636"/>
        <v/>
      </c>
      <c r="CG542" s="57" t="str">
        <f t="shared" ca="1" si="637"/>
        <v/>
      </c>
      <c r="CH542" s="57" t="str">
        <f t="shared" ca="1" si="638"/>
        <v/>
      </c>
      <c r="CI542" s="57" t="str">
        <f t="shared" ca="1" si="639"/>
        <v/>
      </c>
      <c r="CJ542" s="57" t="str">
        <f t="shared" ca="1" si="640"/>
        <v/>
      </c>
      <c r="CK542" s="57" t="str">
        <f t="shared" ca="1" si="641"/>
        <v/>
      </c>
      <c r="CL542" s="57" t="str">
        <f t="shared" ca="1" si="642"/>
        <v/>
      </c>
      <c r="CM542" s="57" t="str">
        <f t="shared" ca="1" si="643"/>
        <v/>
      </c>
      <c r="CN542" s="57" t="str">
        <f t="shared" ca="1" si="644"/>
        <v/>
      </c>
      <c r="CO542" s="57" t="str">
        <f t="shared" ca="1" si="645"/>
        <v/>
      </c>
      <c r="CP542" s="57" t="str">
        <f t="shared" ca="1" si="646"/>
        <v/>
      </c>
      <c r="CQ542" s="57" t="str">
        <f t="shared" ca="1" si="647"/>
        <v/>
      </c>
      <c r="CR542" s="57" t="str">
        <f t="shared" ca="1" si="648"/>
        <v/>
      </c>
      <c r="CS542" s="60" t="str">
        <f t="shared" ca="1" si="649"/>
        <v/>
      </c>
      <c r="CT542" s="60" t="str">
        <f t="shared" ca="1" si="650"/>
        <v/>
      </c>
      <c r="CU542" s="60" t="str">
        <f t="shared" ca="1" si="651"/>
        <v/>
      </c>
      <c r="CV542" s="60" t="str">
        <f t="shared" ca="1" si="652"/>
        <v/>
      </c>
      <c r="CW542" s="60" t="str">
        <f t="shared" ca="1" si="653"/>
        <v/>
      </c>
      <c r="CX542" s="60" t="str">
        <f t="shared" ca="1" si="654"/>
        <v/>
      </c>
      <c r="CY542" s="60" t="str">
        <f t="shared" ca="1" si="655"/>
        <v/>
      </c>
      <c r="CZ542" s="60" t="str">
        <f t="shared" ca="1" si="656"/>
        <v/>
      </c>
      <c r="DA542" s="65" t="str">
        <f t="shared" ca="1" si="657"/>
        <v/>
      </c>
      <c r="DB542" s="65" t="str">
        <f t="shared" ca="1" si="658"/>
        <v/>
      </c>
      <c r="DC542" s="65" t="str">
        <f t="shared" ca="1" si="659"/>
        <v/>
      </c>
      <c r="DD542" s="65" t="str">
        <f t="shared" ca="1" si="660"/>
        <v/>
      </c>
      <c r="DE542" s="65" t="str">
        <f t="shared" ca="1" si="661"/>
        <v/>
      </c>
      <c r="DF542" s="66" t="str">
        <f t="shared" ca="1" si="662"/>
        <v/>
      </c>
      <c r="DG542" s="66" t="str">
        <f t="shared" ca="1" si="663"/>
        <v/>
      </c>
      <c r="DH542" s="66" t="str">
        <f t="shared" ca="1" si="664"/>
        <v/>
      </c>
      <c r="DI542" s="66" t="str">
        <f t="shared" ca="1" si="665"/>
        <v/>
      </c>
      <c r="DJ542" s="66" t="str">
        <f t="shared" ca="1" si="666"/>
        <v/>
      </c>
      <c r="DK542" s="65" t="str">
        <f t="shared" ca="1" si="667"/>
        <v/>
      </c>
      <c r="DL542" s="65" t="str">
        <f t="shared" ca="1" si="668"/>
        <v/>
      </c>
      <c r="DM542" s="65" t="str">
        <f t="shared" ca="1" si="669"/>
        <v/>
      </c>
      <c r="DN542" s="65" t="str">
        <f t="shared" ca="1" si="670"/>
        <v/>
      </c>
      <c r="DO542" s="65" t="str">
        <f t="shared" ca="1" si="671"/>
        <v/>
      </c>
      <c r="DP542" s="65" t="str">
        <f t="shared" ca="1" si="672"/>
        <v/>
      </c>
      <c r="DQ542" s="65" t="str">
        <f t="shared" ca="1" si="673"/>
        <v/>
      </c>
      <c r="DR542" s="69" t="str">
        <f t="shared" ca="1" si="674"/>
        <v/>
      </c>
      <c r="DS542" s="69" t="str">
        <f t="shared" ca="1" si="675"/>
        <v/>
      </c>
      <c r="DT542" s="69" t="str">
        <f t="shared" ca="1" si="676"/>
        <v/>
      </c>
      <c r="DU542" s="69" t="str">
        <f t="shared" ca="1" si="677"/>
        <v/>
      </c>
      <c r="DV542" s="69" t="str">
        <f t="shared" ca="1" si="678"/>
        <v/>
      </c>
      <c r="DW542" s="69" t="str">
        <f t="shared" ca="1" si="679"/>
        <v/>
      </c>
      <c r="DX542" s="69" t="str">
        <f t="shared" ca="1" si="680"/>
        <v/>
      </c>
      <c r="DY542" s="69" t="str">
        <f t="shared" ca="1" si="681"/>
        <v/>
      </c>
      <c r="DZ542" s="72" t="str">
        <f t="shared" ca="1" si="682"/>
        <v/>
      </c>
      <c r="EA542" s="72" t="str">
        <f t="shared" ca="1" si="683"/>
        <v/>
      </c>
      <c r="EB542" s="72" t="str">
        <f t="shared" ca="1" si="684"/>
        <v/>
      </c>
      <c r="EC542" s="65" t="str">
        <f t="shared" ca="1" si="685"/>
        <v/>
      </c>
      <c r="ED542" s="65" t="str">
        <f t="shared" ca="1" si="686"/>
        <v/>
      </c>
      <c r="EE542" s="65" t="str">
        <f t="shared" ca="1" si="687"/>
        <v/>
      </c>
      <c r="EF542" s="65" t="str">
        <f t="shared" ca="1" si="688"/>
        <v/>
      </c>
      <c r="EG542" s="65" t="str">
        <f t="shared" ca="1" si="689"/>
        <v/>
      </c>
      <c r="EH542" s="65" t="str">
        <f t="shared" ca="1" si="690"/>
        <v/>
      </c>
      <c r="EI542" s="429" t="str">
        <f t="shared" ca="1" si="691"/>
        <v>No</v>
      </c>
      <c r="EJ542" s="428" t="str">
        <f t="shared" ca="1" si="692"/>
        <v/>
      </c>
      <c r="EK542" s="428" t="str">
        <f t="shared" ca="1" si="693"/>
        <v/>
      </c>
      <c r="EL542" s="65" t="str">
        <f t="shared" ca="1" si="694"/>
        <v/>
      </c>
      <c r="EM542" s="65" t="str">
        <f t="shared" ca="1" si="695"/>
        <v/>
      </c>
      <c r="EN542" s="65" t="str">
        <f t="shared" ca="1" si="696"/>
        <v/>
      </c>
      <c r="EO542" s="433" t="str">
        <f t="shared" ca="1" si="697"/>
        <v/>
      </c>
      <c r="EP542" s="433" t="str">
        <f t="shared" ca="1" si="698"/>
        <v/>
      </c>
      <c r="EQ542" s="433" t="str">
        <f t="shared" ca="1" si="699"/>
        <v/>
      </c>
      <c r="ER542" s="433" t="str">
        <f t="shared" ca="1" si="700"/>
        <v/>
      </c>
      <c r="ES542" s="433" t="str">
        <f t="shared" ca="1" si="701"/>
        <v/>
      </c>
      <c r="ET542" s="433" t="str">
        <f t="shared" ca="1" si="702"/>
        <v/>
      </c>
      <c r="EU542" s="433" t="str">
        <f ca="1">IF(OR(CO542="",CQ542=""),"",Discipline!$P$3*CO542+Discipline!$X$3*CQ542)</f>
        <v/>
      </c>
      <c r="EV542" s="433" t="str">
        <f ca="1">IF(OR(CP542="",CR542=""),"",Discipline!$P$3*CP542+Discipline!$X$3*CR542)</f>
        <v/>
      </c>
    </row>
    <row r="543" spans="1:152" x14ac:dyDescent="0.25">
      <c r="A543" s="10" t="str">
        <f ca="1">IFERROR(RANK(order!A543,order!A$3:A$554,0),"")</f>
        <v/>
      </c>
      <c r="B543" s="10" t="str">
        <f ca="1">IFERROR(RANK(order!B543,order!B$3:B$554,0),"")</f>
        <v/>
      </c>
      <c r="C543" s="10" t="str">
        <f ca="1">IFERROR(RANK(order!C543,order!C$3:C$554,0),"")</f>
        <v/>
      </c>
      <c r="D543" s="4" t="str">
        <f ca="1">IFERROR(RANK(order!D543,order!D$3:D$554,0),"")</f>
        <v/>
      </c>
      <c r="E543" s="4" t="str">
        <f ca="1">IFERROR(RANK(order!E543,order!E$3:E$554,0),"")</f>
        <v/>
      </c>
      <c r="F543" s="4" t="str">
        <f ca="1">IFERROR(RANK(order!F543,order!F$3:F$554,0),"")</f>
        <v/>
      </c>
      <c r="G543" s="10" t="str">
        <f ca="1">IFERROR(RANK(order!G543,order!G$3:G$554,0),"")</f>
        <v/>
      </c>
      <c r="H543" s="10" t="str">
        <f ca="1">IFERROR(RANK(order!H543,order!H$3:H$554,0),"")</f>
        <v/>
      </c>
      <c r="I543" s="10" t="str">
        <f ca="1">IFERROR(RANK(order!I543,order!I$3:I$554,0),"")</f>
        <v/>
      </c>
      <c r="J543" s="4" t="str">
        <f ca="1">IFERROR(RANK(order!J543,order!J$3:J$554,0),"")</f>
        <v/>
      </c>
      <c r="K543" s="4" t="str">
        <f ca="1">IFERROR(RANK(order!K543,order!K$3:K$554,0),"")</f>
        <v/>
      </c>
      <c r="L543" s="4" t="str">
        <f ca="1">IFERROR(RANK(order!L543,order!L$3:L$554,0),"")</f>
        <v/>
      </c>
      <c r="M543" s="10" t="str">
        <f ca="1">IFERROR(RANK(order!M543,order!M$3:M$554,0),"")</f>
        <v/>
      </c>
      <c r="N543" s="10" t="str">
        <f ca="1">IFERROR(RANK(order!N543,order!N$3:N$554,0),"")</f>
        <v/>
      </c>
      <c r="O543" s="10" t="str">
        <f ca="1">IFERROR(RANK(order!O543,order!O$3:O$554,0),"")</f>
        <v/>
      </c>
      <c r="P543" s="4" t="str">
        <f ca="1">IFERROR(RANK(order!P543,order!P$3:P$554,0),"")</f>
        <v/>
      </c>
      <c r="Q543" s="4" t="str">
        <f ca="1">IFERROR(RANK(order!Q543,order!Q$3:Q$554,0),"")</f>
        <v/>
      </c>
      <c r="R543" s="4" t="str">
        <f ca="1">IFERROR(RANK(order!R543,order!R$3:R$554,0),"")</f>
        <v/>
      </c>
      <c r="S543" s="10" t="str">
        <f ca="1">IFERROR(RANK(order!S543,order!S$3:S$554,0),"")</f>
        <v/>
      </c>
      <c r="T543" s="10" t="str">
        <f ca="1">IFERROR(RANK(order!T543,order!T$3:T$554,0),"")</f>
        <v/>
      </c>
      <c r="U543" s="10" t="str">
        <f ca="1">IFERROR(RANK(order!U543,order!U$3:U$554,0),"")</f>
        <v/>
      </c>
      <c r="V543" s="4" t="str">
        <f ca="1">IFERROR(RANK(order!V543,order!V$3:V$554,0),"")</f>
        <v/>
      </c>
      <c r="W543" s="4" t="str">
        <f ca="1">IFERROR(RANK(order!W543,order!W$3:W$554,0),"")</f>
        <v/>
      </c>
      <c r="X543" s="4" t="str">
        <f ca="1">IFERROR(RANK(order!X543,order!X$3:X$554,0),"")</f>
        <v/>
      </c>
      <c r="Y543" s="10" t="str">
        <f ca="1">IFERROR(RANK(order!Y543,order!Y$3:Y$554,0),"")</f>
        <v/>
      </c>
      <c r="Z543" s="10" t="str">
        <f ca="1">IFERROR(RANK(order!Z543,order!Z$3:Z$554,0),"")</f>
        <v/>
      </c>
      <c r="AA543" s="10" t="str">
        <f ca="1">IFERROR(RANK(order!AA543,order!AA$3:AA$554,0),"")</f>
        <v/>
      </c>
      <c r="AB543" s="4" t="str">
        <f ca="1">IFERROR(RANK(order!AB543,order!AB$3:AB$554,0),"")</f>
        <v/>
      </c>
      <c r="AC543" s="4" t="str">
        <f ca="1">IFERROR(RANK(order!AC543,order!AC$3:AC$554,0),"")</f>
        <v/>
      </c>
      <c r="AD543" s="4" t="str">
        <f ca="1">IFERROR(RANK(order!AD543,order!AD$3:AD$554,0),"")</f>
        <v/>
      </c>
      <c r="AE543" s="10" t="str">
        <f ca="1">IFERROR(RANK(order!AE543,order!AE$3:AE$554,0),"")</f>
        <v/>
      </c>
      <c r="AF543" s="10" t="str">
        <f ca="1">IFERROR(RANK(order!AF543,order!AF$3:AF$554,0),"")</f>
        <v/>
      </c>
      <c r="AG543" s="10" t="str">
        <f ca="1">IFERROR(RANK(order!AG543,order!AG$3:AG$554,0),"")</f>
        <v/>
      </c>
      <c r="AH543" s="4" t="str">
        <f ca="1">IFERROR(RANK(order!AH543,order!AH$3:AH$554,0),"")</f>
        <v/>
      </c>
      <c r="AI543" s="4" t="str">
        <f ca="1">IFERROR(RANK(order!AI543,order!AI$3:AI$554,0),"")</f>
        <v/>
      </c>
      <c r="AJ543" s="4" t="str">
        <f ca="1">IFERROR(RANK(order!AJ543,order!AJ$3:AJ$554,0),"")</f>
        <v/>
      </c>
      <c r="AK543" s="10" t="str">
        <f ca="1">IFERROR(RANK(order!AK543,order!AK$3:AK$554,0),"")</f>
        <v/>
      </c>
      <c r="AL543" s="10" t="str">
        <f ca="1">IFERROR(RANK(order!AL543,order!AL$3:AL$554,0),"")</f>
        <v/>
      </c>
      <c r="AM543" s="10" t="str">
        <f ca="1">IFERROR(RANK(order!AM543,order!AM$3:AM$554,0),"")</f>
        <v/>
      </c>
      <c r="AN543" s="4" t="str">
        <f ca="1">IFERROR(RANK(order!AN543,order!AN$3:AN$554,0),"")</f>
        <v/>
      </c>
      <c r="AO543" s="4" t="str">
        <f ca="1">IFERROR(RANK(order!AO543,order!AO$3:AO$554,0),"")</f>
        <v/>
      </c>
      <c r="AP543" s="4" t="str">
        <f ca="1">IFERROR(RANK(order!AP543,order!AP$3:AP$554,0),"")</f>
        <v/>
      </c>
      <c r="AQ543" s="10" t="str">
        <f ca="1">IFERROR(RANK(order!AQ543,order!AQ$3:AQ$554,0),"")</f>
        <v/>
      </c>
      <c r="AR543" s="10" t="str">
        <f ca="1">IFERROR(RANK(order!AR543,order!AR$3:AR$554,0),"")</f>
        <v/>
      </c>
      <c r="AS543" s="10" t="str">
        <f ca="1">IFERROR(RANK(order!AS543,order!AS$3:AS$554,0),"")</f>
        <v/>
      </c>
      <c r="AT543" s="4" t="str">
        <f ca="1">IFERROR(RANK(order!AT543,order!AT$3:AT$554,0),"")</f>
        <v/>
      </c>
      <c r="AU543" s="4" t="str">
        <f ca="1">IFERROR(RANK(order!AU543,order!AU$3:AU$554,0),"")</f>
        <v/>
      </c>
      <c r="AV543" s="4" t="str">
        <f ca="1">IFERROR(RANK(order!AV543,order!AV$3:AV$554,0),"")</f>
        <v/>
      </c>
      <c r="AW543" s="10" t="str">
        <f ca="1">IFERROR(RANK(order!AW543,order!AW$3:AW$554,0),"")</f>
        <v/>
      </c>
      <c r="AX543" s="10" t="str">
        <f ca="1">IFERROR(RANK(order!AX543,order!AX$3:AX$554,0),"")</f>
        <v/>
      </c>
      <c r="AY543" s="10" t="str">
        <f ca="1">IFERROR(RANK(order!AY543,order!AY$3:AY$554,0),"")</f>
        <v/>
      </c>
      <c r="AZ543" s="4" t="str">
        <f ca="1">IFERROR(RANK(order!AZ543,order!AZ$3:AZ$554,0),"")</f>
        <v/>
      </c>
      <c r="BA543" s="4" t="str">
        <f ca="1">IFERROR(RANK(order!BA543,order!BA$3:BA$554,0),"")</f>
        <v/>
      </c>
      <c r="BB543" s="4" t="str">
        <f ca="1">IFERROR(RANK(order!BB543,order!BB$3:BB$554,0),"")</f>
        <v/>
      </c>
      <c r="BC543" s="10" t="str">
        <f ca="1">IFERROR(RANK(order!BC543,order!BC$3:BC$554,0),"")</f>
        <v/>
      </c>
      <c r="BD543" s="10" t="str">
        <f ca="1">IFERROR(RANK(order!BD543,order!BD$3:BD$554,0),"")</f>
        <v/>
      </c>
      <c r="BE543" s="10" t="str">
        <f ca="1">IFERROR(RANK(order!BE543,order!BE$3:BE$554,0),"")</f>
        <v/>
      </c>
      <c r="BF543" s="4" t="str">
        <f ca="1">IFERROR(RANK(order!BF543,order!BF$3:BF$554,0),"")</f>
        <v/>
      </c>
      <c r="BG543" s="4" t="str">
        <f ca="1">IFERROR(RANK(order!BG543,order!BG$3:BG$554,0),"")</f>
        <v/>
      </c>
      <c r="BH543" s="4" t="str">
        <f ca="1">IFERROR(RANK(order!BH543,order!BH$3:BH$554,0),"")</f>
        <v/>
      </c>
      <c r="BI543" s="10" t="str">
        <f ca="1">IFERROR(RANK(order!BI543,order!BI$3:BI$554,0),"")</f>
        <v/>
      </c>
      <c r="BJ543" s="10" t="str">
        <f ca="1">IFERROR(RANK(order!BJ543,order!BJ$3:BJ$554,0),"")</f>
        <v/>
      </c>
      <c r="BK543" s="10" t="str">
        <f ca="1">IFERROR(RANK(order!BK543,order!BK$3:BK$554,0),"")</f>
        <v/>
      </c>
      <c r="BL543" s="4" t="str">
        <f ca="1">IFERROR(RANK(order!BL543,order!BL$3:BL$554,0),"")</f>
        <v/>
      </c>
      <c r="BM543" s="4" t="str">
        <f ca="1">IFERROR(RANK(order!BM543,order!BM$3:BM$554,0),"")</f>
        <v/>
      </c>
      <c r="BN543" s="4" t="str">
        <f ca="1">IFERROR(RANK(order!BN543,order!BN$3:BN$554,0),"")</f>
        <v/>
      </c>
      <c r="BO543" s="10" t="str">
        <f ca="1">IFERROR(RANK(order!BO543,order!BO$3:BO$554,0),"")</f>
        <v/>
      </c>
      <c r="BP543" s="10" t="str">
        <f ca="1">IFERROR(RANK(order!BP543,order!BP$3:BP$554,0),"")</f>
        <v/>
      </c>
      <c r="BQ543" s="10" t="str">
        <f ca="1">IFERROR(RANK(order!BQ543,order!BQ$3:BQ$554,0),"")</f>
        <v/>
      </c>
      <c r="BR543" s="4" t="str">
        <f ca="1">IFERROR(RANK(order!BR543,order!BR$3:BR$554,0),"")</f>
        <v/>
      </c>
      <c r="BS543" s="4" t="str">
        <f ca="1">IFERROR(RANK(order!BS543,order!BS$3:BS$554,0),"")</f>
        <v/>
      </c>
      <c r="BT543" s="4" t="str">
        <f ca="1">IFERROR(RANK(order!BT543,order!BT$3:BT$554,0),"")</f>
        <v/>
      </c>
      <c r="BU543" s="95">
        <f t="shared" si="703"/>
        <v>541</v>
      </c>
      <c r="BV543" s="35" t="str">
        <f t="shared" si="704"/>
        <v>E1</v>
      </c>
      <c r="BW543" s="55">
        <f t="shared" ca="1" si="627"/>
        <v>0</v>
      </c>
      <c r="BX543" s="56" t="str">
        <f t="shared" ca="1" si="628"/>
        <v/>
      </c>
      <c r="BY543" s="56" t="str">
        <f t="shared" ca="1" si="629"/>
        <v/>
      </c>
      <c r="BZ543" s="57" t="str">
        <f t="shared" ca="1" si="630"/>
        <v/>
      </c>
      <c r="CA543" s="57" t="str">
        <f t="shared" ca="1" si="631"/>
        <v/>
      </c>
      <c r="CB543" s="58" t="str">
        <f t="shared" ca="1" si="632"/>
        <v/>
      </c>
      <c r="CC543" s="57" t="str">
        <f t="shared" ca="1" si="633"/>
        <v/>
      </c>
      <c r="CD543" s="57" t="str">
        <f t="shared" ca="1" si="634"/>
        <v/>
      </c>
      <c r="CE543" s="58" t="str">
        <f t="shared" ca="1" si="635"/>
        <v/>
      </c>
      <c r="CF543" s="59" t="str">
        <f t="shared" ca="1" si="636"/>
        <v/>
      </c>
      <c r="CG543" s="57" t="str">
        <f t="shared" ca="1" si="637"/>
        <v/>
      </c>
      <c r="CH543" s="57" t="str">
        <f t="shared" ca="1" si="638"/>
        <v/>
      </c>
      <c r="CI543" s="57" t="str">
        <f t="shared" ca="1" si="639"/>
        <v/>
      </c>
      <c r="CJ543" s="57" t="str">
        <f t="shared" ca="1" si="640"/>
        <v/>
      </c>
      <c r="CK543" s="57" t="str">
        <f t="shared" ca="1" si="641"/>
        <v/>
      </c>
      <c r="CL543" s="57" t="str">
        <f t="shared" ca="1" si="642"/>
        <v/>
      </c>
      <c r="CM543" s="57" t="str">
        <f t="shared" ca="1" si="643"/>
        <v/>
      </c>
      <c r="CN543" s="57" t="str">
        <f t="shared" ca="1" si="644"/>
        <v/>
      </c>
      <c r="CO543" s="57" t="str">
        <f t="shared" ca="1" si="645"/>
        <v/>
      </c>
      <c r="CP543" s="57" t="str">
        <f t="shared" ca="1" si="646"/>
        <v/>
      </c>
      <c r="CQ543" s="57" t="str">
        <f t="shared" ca="1" si="647"/>
        <v/>
      </c>
      <c r="CR543" s="57" t="str">
        <f t="shared" ca="1" si="648"/>
        <v/>
      </c>
      <c r="CS543" s="60" t="str">
        <f t="shared" ca="1" si="649"/>
        <v/>
      </c>
      <c r="CT543" s="60" t="str">
        <f t="shared" ca="1" si="650"/>
        <v/>
      </c>
      <c r="CU543" s="60" t="str">
        <f t="shared" ca="1" si="651"/>
        <v/>
      </c>
      <c r="CV543" s="60" t="str">
        <f t="shared" ca="1" si="652"/>
        <v/>
      </c>
      <c r="CW543" s="60" t="str">
        <f t="shared" ca="1" si="653"/>
        <v/>
      </c>
      <c r="CX543" s="60" t="str">
        <f t="shared" ca="1" si="654"/>
        <v/>
      </c>
      <c r="CY543" s="60" t="str">
        <f t="shared" ca="1" si="655"/>
        <v/>
      </c>
      <c r="CZ543" s="60" t="str">
        <f t="shared" ca="1" si="656"/>
        <v/>
      </c>
      <c r="DA543" s="65" t="str">
        <f t="shared" ca="1" si="657"/>
        <v/>
      </c>
      <c r="DB543" s="65" t="str">
        <f t="shared" ca="1" si="658"/>
        <v/>
      </c>
      <c r="DC543" s="65" t="str">
        <f t="shared" ca="1" si="659"/>
        <v/>
      </c>
      <c r="DD543" s="65" t="str">
        <f t="shared" ca="1" si="660"/>
        <v/>
      </c>
      <c r="DE543" s="65" t="str">
        <f t="shared" ca="1" si="661"/>
        <v/>
      </c>
      <c r="DF543" s="66" t="str">
        <f t="shared" ca="1" si="662"/>
        <v/>
      </c>
      <c r="DG543" s="66" t="str">
        <f t="shared" ca="1" si="663"/>
        <v/>
      </c>
      <c r="DH543" s="66" t="str">
        <f t="shared" ca="1" si="664"/>
        <v/>
      </c>
      <c r="DI543" s="66" t="str">
        <f t="shared" ca="1" si="665"/>
        <v/>
      </c>
      <c r="DJ543" s="66" t="str">
        <f t="shared" ca="1" si="666"/>
        <v/>
      </c>
      <c r="DK543" s="65" t="str">
        <f t="shared" ca="1" si="667"/>
        <v/>
      </c>
      <c r="DL543" s="65" t="str">
        <f t="shared" ca="1" si="668"/>
        <v/>
      </c>
      <c r="DM543" s="65" t="str">
        <f t="shared" ca="1" si="669"/>
        <v/>
      </c>
      <c r="DN543" s="65" t="str">
        <f t="shared" ca="1" si="670"/>
        <v/>
      </c>
      <c r="DO543" s="65" t="str">
        <f t="shared" ca="1" si="671"/>
        <v/>
      </c>
      <c r="DP543" s="65" t="str">
        <f t="shared" ca="1" si="672"/>
        <v/>
      </c>
      <c r="DQ543" s="65" t="str">
        <f t="shared" ca="1" si="673"/>
        <v/>
      </c>
      <c r="DR543" s="69" t="str">
        <f t="shared" ca="1" si="674"/>
        <v/>
      </c>
      <c r="DS543" s="69" t="str">
        <f t="shared" ca="1" si="675"/>
        <v/>
      </c>
      <c r="DT543" s="69" t="str">
        <f t="shared" ca="1" si="676"/>
        <v/>
      </c>
      <c r="DU543" s="69" t="str">
        <f t="shared" ca="1" si="677"/>
        <v/>
      </c>
      <c r="DV543" s="69" t="str">
        <f t="shared" ca="1" si="678"/>
        <v/>
      </c>
      <c r="DW543" s="69" t="str">
        <f t="shared" ca="1" si="679"/>
        <v/>
      </c>
      <c r="DX543" s="69" t="str">
        <f t="shared" ca="1" si="680"/>
        <v/>
      </c>
      <c r="DY543" s="69" t="str">
        <f t="shared" ca="1" si="681"/>
        <v/>
      </c>
      <c r="DZ543" s="72" t="str">
        <f t="shared" ca="1" si="682"/>
        <v/>
      </c>
      <c r="EA543" s="72" t="str">
        <f t="shared" ca="1" si="683"/>
        <v/>
      </c>
      <c r="EB543" s="72" t="str">
        <f t="shared" ca="1" si="684"/>
        <v/>
      </c>
      <c r="EC543" s="65" t="str">
        <f t="shared" ca="1" si="685"/>
        <v/>
      </c>
      <c r="ED543" s="65" t="str">
        <f t="shared" ca="1" si="686"/>
        <v/>
      </c>
      <c r="EE543" s="65" t="str">
        <f t="shared" ca="1" si="687"/>
        <v/>
      </c>
      <c r="EF543" s="65" t="str">
        <f t="shared" ca="1" si="688"/>
        <v/>
      </c>
      <c r="EG543" s="65" t="str">
        <f t="shared" ca="1" si="689"/>
        <v/>
      </c>
      <c r="EH543" s="65" t="str">
        <f t="shared" ca="1" si="690"/>
        <v/>
      </c>
      <c r="EI543" s="429" t="str">
        <f t="shared" ca="1" si="691"/>
        <v>No</v>
      </c>
      <c r="EJ543" s="428" t="str">
        <f t="shared" ca="1" si="692"/>
        <v/>
      </c>
      <c r="EK543" s="428" t="str">
        <f t="shared" ca="1" si="693"/>
        <v/>
      </c>
      <c r="EL543" s="65" t="str">
        <f t="shared" ca="1" si="694"/>
        <v/>
      </c>
      <c r="EM543" s="65" t="str">
        <f t="shared" ca="1" si="695"/>
        <v/>
      </c>
      <c r="EN543" s="65" t="str">
        <f t="shared" ca="1" si="696"/>
        <v/>
      </c>
      <c r="EO543" s="433" t="str">
        <f t="shared" ca="1" si="697"/>
        <v/>
      </c>
      <c r="EP543" s="433" t="str">
        <f t="shared" ca="1" si="698"/>
        <v/>
      </c>
      <c r="EQ543" s="433" t="str">
        <f t="shared" ca="1" si="699"/>
        <v/>
      </c>
      <c r="ER543" s="433" t="str">
        <f t="shared" ca="1" si="700"/>
        <v/>
      </c>
      <c r="ES543" s="433" t="str">
        <f t="shared" ca="1" si="701"/>
        <v/>
      </c>
      <c r="ET543" s="433" t="str">
        <f t="shared" ca="1" si="702"/>
        <v/>
      </c>
      <c r="EU543" s="433" t="str">
        <f ca="1">IF(OR(CO543="",CQ543=""),"",Discipline!$P$3*CO543+Discipline!$X$3*CQ543)</f>
        <v/>
      </c>
      <c r="EV543" s="433" t="str">
        <f ca="1">IF(OR(CP543="",CR543=""),"",Discipline!$P$3*CP543+Discipline!$X$3*CR543)</f>
        <v/>
      </c>
    </row>
    <row r="544" spans="1:152" x14ac:dyDescent="0.25">
      <c r="A544" s="10" t="str">
        <f ca="1">IFERROR(RANK(order!A544,order!A$3:A$554,0),"")</f>
        <v/>
      </c>
      <c r="B544" s="10" t="str">
        <f ca="1">IFERROR(RANK(order!B544,order!B$3:B$554,0),"")</f>
        <v/>
      </c>
      <c r="C544" s="10" t="str">
        <f ca="1">IFERROR(RANK(order!C544,order!C$3:C$554,0),"")</f>
        <v/>
      </c>
      <c r="D544" s="4" t="str">
        <f ca="1">IFERROR(RANK(order!D544,order!D$3:D$554,0),"")</f>
        <v/>
      </c>
      <c r="E544" s="4" t="str">
        <f ca="1">IFERROR(RANK(order!E544,order!E$3:E$554,0),"")</f>
        <v/>
      </c>
      <c r="F544" s="4" t="str">
        <f ca="1">IFERROR(RANK(order!F544,order!F$3:F$554,0),"")</f>
        <v/>
      </c>
      <c r="G544" s="10" t="str">
        <f ca="1">IFERROR(RANK(order!G544,order!G$3:G$554,0),"")</f>
        <v/>
      </c>
      <c r="H544" s="10" t="str">
        <f ca="1">IFERROR(RANK(order!H544,order!H$3:H$554,0),"")</f>
        <v/>
      </c>
      <c r="I544" s="10" t="str">
        <f ca="1">IFERROR(RANK(order!I544,order!I$3:I$554,0),"")</f>
        <v/>
      </c>
      <c r="J544" s="4" t="str">
        <f ca="1">IFERROR(RANK(order!J544,order!J$3:J$554,0),"")</f>
        <v/>
      </c>
      <c r="K544" s="4" t="str">
        <f ca="1">IFERROR(RANK(order!K544,order!K$3:K$554,0),"")</f>
        <v/>
      </c>
      <c r="L544" s="4" t="str">
        <f ca="1">IFERROR(RANK(order!L544,order!L$3:L$554,0),"")</f>
        <v/>
      </c>
      <c r="M544" s="10" t="str">
        <f ca="1">IFERROR(RANK(order!M544,order!M$3:M$554,0),"")</f>
        <v/>
      </c>
      <c r="N544" s="10" t="str">
        <f ca="1">IFERROR(RANK(order!N544,order!N$3:N$554,0),"")</f>
        <v/>
      </c>
      <c r="O544" s="10" t="str">
        <f ca="1">IFERROR(RANK(order!O544,order!O$3:O$554,0),"")</f>
        <v/>
      </c>
      <c r="P544" s="4" t="str">
        <f ca="1">IFERROR(RANK(order!P544,order!P$3:P$554,0),"")</f>
        <v/>
      </c>
      <c r="Q544" s="4" t="str">
        <f ca="1">IFERROR(RANK(order!Q544,order!Q$3:Q$554,0),"")</f>
        <v/>
      </c>
      <c r="R544" s="4" t="str">
        <f ca="1">IFERROR(RANK(order!R544,order!R$3:R$554,0),"")</f>
        <v/>
      </c>
      <c r="S544" s="10" t="str">
        <f ca="1">IFERROR(RANK(order!S544,order!S$3:S$554,0),"")</f>
        <v/>
      </c>
      <c r="T544" s="10" t="str">
        <f ca="1">IFERROR(RANK(order!T544,order!T$3:T$554,0),"")</f>
        <v/>
      </c>
      <c r="U544" s="10" t="str">
        <f ca="1">IFERROR(RANK(order!U544,order!U$3:U$554,0),"")</f>
        <v/>
      </c>
      <c r="V544" s="4" t="str">
        <f ca="1">IFERROR(RANK(order!V544,order!V$3:V$554,0),"")</f>
        <v/>
      </c>
      <c r="W544" s="4" t="str">
        <f ca="1">IFERROR(RANK(order!W544,order!W$3:W$554,0),"")</f>
        <v/>
      </c>
      <c r="X544" s="4" t="str">
        <f ca="1">IFERROR(RANK(order!X544,order!X$3:X$554,0),"")</f>
        <v/>
      </c>
      <c r="Y544" s="10" t="str">
        <f ca="1">IFERROR(RANK(order!Y544,order!Y$3:Y$554,0),"")</f>
        <v/>
      </c>
      <c r="Z544" s="10" t="str">
        <f ca="1">IFERROR(RANK(order!Z544,order!Z$3:Z$554,0),"")</f>
        <v/>
      </c>
      <c r="AA544" s="10" t="str">
        <f ca="1">IFERROR(RANK(order!AA544,order!AA$3:AA$554,0),"")</f>
        <v/>
      </c>
      <c r="AB544" s="4" t="str">
        <f ca="1">IFERROR(RANK(order!AB544,order!AB$3:AB$554,0),"")</f>
        <v/>
      </c>
      <c r="AC544" s="4" t="str">
        <f ca="1">IFERROR(RANK(order!AC544,order!AC$3:AC$554,0),"")</f>
        <v/>
      </c>
      <c r="AD544" s="4" t="str">
        <f ca="1">IFERROR(RANK(order!AD544,order!AD$3:AD$554,0),"")</f>
        <v/>
      </c>
      <c r="AE544" s="10" t="str">
        <f ca="1">IFERROR(RANK(order!AE544,order!AE$3:AE$554,0),"")</f>
        <v/>
      </c>
      <c r="AF544" s="10" t="str">
        <f ca="1">IFERROR(RANK(order!AF544,order!AF$3:AF$554,0),"")</f>
        <v/>
      </c>
      <c r="AG544" s="10" t="str">
        <f ca="1">IFERROR(RANK(order!AG544,order!AG$3:AG$554,0),"")</f>
        <v/>
      </c>
      <c r="AH544" s="4" t="str">
        <f ca="1">IFERROR(RANK(order!AH544,order!AH$3:AH$554,0),"")</f>
        <v/>
      </c>
      <c r="AI544" s="4" t="str">
        <f ca="1">IFERROR(RANK(order!AI544,order!AI$3:AI$554,0),"")</f>
        <v/>
      </c>
      <c r="AJ544" s="4" t="str">
        <f ca="1">IFERROR(RANK(order!AJ544,order!AJ$3:AJ$554,0),"")</f>
        <v/>
      </c>
      <c r="AK544" s="10" t="str">
        <f ca="1">IFERROR(RANK(order!AK544,order!AK$3:AK$554,0),"")</f>
        <v/>
      </c>
      <c r="AL544" s="10" t="str">
        <f ca="1">IFERROR(RANK(order!AL544,order!AL$3:AL$554,0),"")</f>
        <v/>
      </c>
      <c r="AM544" s="10" t="str">
        <f ca="1">IFERROR(RANK(order!AM544,order!AM$3:AM$554,0),"")</f>
        <v/>
      </c>
      <c r="AN544" s="4" t="str">
        <f ca="1">IFERROR(RANK(order!AN544,order!AN$3:AN$554,0),"")</f>
        <v/>
      </c>
      <c r="AO544" s="4" t="str">
        <f ca="1">IFERROR(RANK(order!AO544,order!AO$3:AO$554,0),"")</f>
        <v/>
      </c>
      <c r="AP544" s="4" t="str">
        <f ca="1">IFERROR(RANK(order!AP544,order!AP$3:AP$554,0),"")</f>
        <v/>
      </c>
      <c r="AQ544" s="10" t="str">
        <f ca="1">IFERROR(RANK(order!AQ544,order!AQ$3:AQ$554,0),"")</f>
        <v/>
      </c>
      <c r="AR544" s="10" t="str">
        <f ca="1">IFERROR(RANK(order!AR544,order!AR$3:AR$554,0),"")</f>
        <v/>
      </c>
      <c r="AS544" s="10" t="str">
        <f ca="1">IFERROR(RANK(order!AS544,order!AS$3:AS$554,0),"")</f>
        <v/>
      </c>
      <c r="AT544" s="4" t="str">
        <f ca="1">IFERROR(RANK(order!AT544,order!AT$3:AT$554,0),"")</f>
        <v/>
      </c>
      <c r="AU544" s="4" t="str">
        <f ca="1">IFERROR(RANK(order!AU544,order!AU$3:AU$554,0),"")</f>
        <v/>
      </c>
      <c r="AV544" s="4" t="str">
        <f ca="1">IFERROR(RANK(order!AV544,order!AV$3:AV$554,0),"")</f>
        <v/>
      </c>
      <c r="AW544" s="10" t="str">
        <f ca="1">IFERROR(RANK(order!AW544,order!AW$3:AW$554,0),"")</f>
        <v/>
      </c>
      <c r="AX544" s="10" t="str">
        <f ca="1">IFERROR(RANK(order!AX544,order!AX$3:AX$554,0),"")</f>
        <v/>
      </c>
      <c r="AY544" s="10" t="str">
        <f ca="1">IFERROR(RANK(order!AY544,order!AY$3:AY$554,0),"")</f>
        <v/>
      </c>
      <c r="AZ544" s="4" t="str">
        <f ca="1">IFERROR(RANK(order!AZ544,order!AZ$3:AZ$554,0),"")</f>
        <v/>
      </c>
      <c r="BA544" s="4" t="str">
        <f ca="1">IFERROR(RANK(order!BA544,order!BA$3:BA$554,0),"")</f>
        <v/>
      </c>
      <c r="BB544" s="4" t="str">
        <f ca="1">IFERROR(RANK(order!BB544,order!BB$3:BB$554,0),"")</f>
        <v/>
      </c>
      <c r="BC544" s="10" t="str">
        <f ca="1">IFERROR(RANK(order!BC544,order!BC$3:BC$554,0),"")</f>
        <v/>
      </c>
      <c r="BD544" s="10" t="str">
        <f ca="1">IFERROR(RANK(order!BD544,order!BD$3:BD$554,0),"")</f>
        <v/>
      </c>
      <c r="BE544" s="10" t="str">
        <f ca="1">IFERROR(RANK(order!BE544,order!BE$3:BE$554,0),"")</f>
        <v/>
      </c>
      <c r="BF544" s="4" t="str">
        <f ca="1">IFERROR(RANK(order!BF544,order!BF$3:BF$554,0),"")</f>
        <v/>
      </c>
      <c r="BG544" s="4" t="str">
        <f ca="1">IFERROR(RANK(order!BG544,order!BG$3:BG$554,0),"")</f>
        <v/>
      </c>
      <c r="BH544" s="4" t="str">
        <f ca="1">IFERROR(RANK(order!BH544,order!BH$3:BH$554,0),"")</f>
        <v/>
      </c>
      <c r="BI544" s="10" t="str">
        <f ca="1">IFERROR(RANK(order!BI544,order!BI$3:BI$554,0),"")</f>
        <v/>
      </c>
      <c r="BJ544" s="10" t="str">
        <f ca="1">IFERROR(RANK(order!BJ544,order!BJ$3:BJ$554,0),"")</f>
        <v/>
      </c>
      <c r="BK544" s="10" t="str">
        <f ca="1">IFERROR(RANK(order!BK544,order!BK$3:BK$554,0),"")</f>
        <v/>
      </c>
      <c r="BL544" s="4" t="str">
        <f ca="1">IFERROR(RANK(order!BL544,order!BL$3:BL$554,0),"")</f>
        <v/>
      </c>
      <c r="BM544" s="4" t="str">
        <f ca="1">IFERROR(RANK(order!BM544,order!BM$3:BM$554,0),"")</f>
        <v/>
      </c>
      <c r="BN544" s="4" t="str">
        <f ca="1">IFERROR(RANK(order!BN544,order!BN$3:BN$554,0),"")</f>
        <v/>
      </c>
      <c r="BO544" s="10" t="str">
        <f ca="1">IFERROR(RANK(order!BO544,order!BO$3:BO$554,0),"")</f>
        <v/>
      </c>
      <c r="BP544" s="10" t="str">
        <f ca="1">IFERROR(RANK(order!BP544,order!BP$3:BP$554,0),"")</f>
        <v/>
      </c>
      <c r="BQ544" s="10" t="str">
        <f ca="1">IFERROR(RANK(order!BQ544,order!BQ$3:BQ$554,0),"")</f>
        <v/>
      </c>
      <c r="BR544" s="4" t="str">
        <f ca="1">IFERROR(RANK(order!BR544,order!BR$3:BR$554,0),"")</f>
        <v/>
      </c>
      <c r="BS544" s="4" t="str">
        <f ca="1">IFERROR(RANK(order!BS544,order!BS$3:BS$554,0),"")</f>
        <v/>
      </c>
      <c r="BT544" s="4" t="str">
        <f ca="1">IFERROR(RANK(order!BT544,order!BT$3:BT$554,0),"")</f>
        <v/>
      </c>
      <c r="BU544" s="95">
        <f t="shared" si="703"/>
        <v>542</v>
      </c>
      <c r="BV544" s="35" t="str">
        <f t="shared" si="704"/>
        <v>E1</v>
      </c>
      <c r="BW544" s="55">
        <f t="shared" ca="1" si="627"/>
        <v>0</v>
      </c>
      <c r="BX544" s="56" t="str">
        <f t="shared" ca="1" si="628"/>
        <v/>
      </c>
      <c r="BY544" s="56" t="str">
        <f t="shared" ca="1" si="629"/>
        <v/>
      </c>
      <c r="BZ544" s="57" t="str">
        <f t="shared" ca="1" si="630"/>
        <v/>
      </c>
      <c r="CA544" s="57" t="str">
        <f t="shared" ca="1" si="631"/>
        <v/>
      </c>
      <c r="CB544" s="58" t="str">
        <f t="shared" ca="1" si="632"/>
        <v/>
      </c>
      <c r="CC544" s="57" t="str">
        <f t="shared" ca="1" si="633"/>
        <v/>
      </c>
      <c r="CD544" s="57" t="str">
        <f t="shared" ca="1" si="634"/>
        <v/>
      </c>
      <c r="CE544" s="58" t="str">
        <f t="shared" ca="1" si="635"/>
        <v/>
      </c>
      <c r="CF544" s="59" t="str">
        <f t="shared" ca="1" si="636"/>
        <v/>
      </c>
      <c r="CG544" s="57" t="str">
        <f t="shared" ca="1" si="637"/>
        <v/>
      </c>
      <c r="CH544" s="57" t="str">
        <f t="shared" ca="1" si="638"/>
        <v/>
      </c>
      <c r="CI544" s="57" t="str">
        <f t="shared" ca="1" si="639"/>
        <v/>
      </c>
      <c r="CJ544" s="57" t="str">
        <f t="shared" ca="1" si="640"/>
        <v/>
      </c>
      <c r="CK544" s="57" t="str">
        <f t="shared" ca="1" si="641"/>
        <v/>
      </c>
      <c r="CL544" s="57" t="str">
        <f t="shared" ca="1" si="642"/>
        <v/>
      </c>
      <c r="CM544" s="57" t="str">
        <f t="shared" ca="1" si="643"/>
        <v/>
      </c>
      <c r="CN544" s="57" t="str">
        <f t="shared" ca="1" si="644"/>
        <v/>
      </c>
      <c r="CO544" s="57" t="str">
        <f t="shared" ca="1" si="645"/>
        <v/>
      </c>
      <c r="CP544" s="57" t="str">
        <f t="shared" ca="1" si="646"/>
        <v/>
      </c>
      <c r="CQ544" s="57" t="str">
        <f t="shared" ca="1" si="647"/>
        <v/>
      </c>
      <c r="CR544" s="57" t="str">
        <f t="shared" ca="1" si="648"/>
        <v/>
      </c>
      <c r="CS544" s="60" t="str">
        <f t="shared" ca="1" si="649"/>
        <v/>
      </c>
      <c r="CT544" s="60" t="str">
        <f t="shared" ca="1" si="650"/>
        <v/>
      </c>
      <c r="CU544" s="60" t="str">
        <f t="shared" ca="1" si="651"/>
        <v/>
      </c>
      <c r="CV544" s="60" t="str">
        <f t="shared" ca="1" si="652"/>
        <v/>
      </c>
      <c r="CW544" s="60" t="str">
        <f t="shared" ca="1" si="653"/>
        <v/>
      </c>
      <c r="CX544" s="60" t="str">
        <f t="shared" ca="1" si="654"/>
        <v/>
      </c>
      <c r="CY544" s="60" t="str">
        <f t="shared" ca="1" si="655"/>
        <v/>
      </c>
      <c r="CZ544" s="60" t="str">
        <f t="shared" ca="1" si="656"/>
        <v/>
      </c>
      <c r="DA544" s="65" t="str">
        <f t="shared" ca="1" si="657"/>
        <v/>
      </c>
      <c r="DB544" s="65" t="str">
        <f t="shared" ca="1" si="658"/>
        <v/>
      </c>
      <c r="DC544" s="65" t="str">
        <f t="shared" ca="1" si="659"/>
        <v/>
      </c>
      <c r="DD544" s="65" t="str">
        <f t="shared" ca="1" si="660"/>
        <v/>
      </c>
      <c r="DE544" s="65" t="str">
        <f t="shared" ca="1" si="661"/>
        <v/>
      </c>
      <c r="DF544" s="66" t="str">
        <f t="shared" ca="1" si="662"/>
        <v/>
      </c>
      <c r="DG544" s="66" t="str">
        <f t="shared" ca="1" si="663"/>
        <v/>
      </c>
      <c r="DH544" s="66" t="str">
        <f t="shared" ca="1" si="664"/>
        <v/>
      </c>
      <c r="DI544" s="66" t="str">
        <f t="shared" ca="1" si="665"/>
        <v/>
      </c>
      <c r="DJ544" s="66" t="str">
        <f t="shared" ca="1" si="666"/>
        <v/>
      </c>
      <c r="DK544" s="65" t="str">
        <f t="shared" ca="1" si="667"/>
        <v/>
      </c>
      <c r="DL544" s="65" t="str">
        <f t="shared" ca="1" si="668"/>
        <v/>
      </c>
      <c r="DM544" s="65" t="str">
        <f t="shared" ca="1" si="669"/>
        <v/>
      </c>
      <c r="DN544" s="65" t="str">
        <f t="shared" ca="1" si="670"/>
        <v/>
      </c>
      <c r="DO544" s="65" t="str">
        <f t="shared" ca="1" si="671"/>
        <v/>
      </c>
      <c r="DP544" s="65" t="str">
        <f t="shared" ca="1" si="672"/>
        <v/>
      </c>
      <c r="DQ544" s="65" t="str">
        <f t="shared" ca="1" si="673"/>
        <v/>
      </c>
      <c r="DR544" s="69" t="str">
        <f t="shared" ca="1" si="674"/>
        <v/>
      </c>
      <c r="DS544" s="69" t="str">
        <f t="shared" ca="1" si="675"/>
        <v/>
      </c>
      <c r="DT544" s="69" t="str">
        <f t="shared" ca="1" si="676"/>
        <v/>
      </c>
      <c r="DU544" s="69" t="str">
        <f t="shared" ca="1" si="677"/>
        <v/>
      </c>
      <c r="DV544" s="69" t="str">
        <f t="shared" ca="1" si="678"/>
        <v/>
      </c>
      <c r="DW544" s="69" t="str">
        <f t="shared" ca="1" si="679"/>
        <v/>
      </c>
      <c r="DX544" s="69" t="str">
        <f t="shared" ca="1" si="680"/>
        <v/>
      </c>
      <c r="DY544" s="69" t="str">
        <f t="shared" ca="1" si="681"/>
        <v/>
      </c>
      <c r="DZ544" s="72" t="str">
        <f t="shared" ca="1" si="682"/>
        <v/>
      </c>
      <c r="EA544" s="72" t="str">
        <f t="shared" ca="1" si="683"/>
        <v/>
      </c>
      <c r="EB544" s="72" t="str">
        <f t="shared" ca="1" si="684"/>
        <v/>
      </c>
      <c r="EC544" s="65" t="str">
        <f t="shared" ca="1" si="685"/>
        <v/>
      </c>
      <c r="ED544" s="65" t="str">
        <f t="shared" ca="1" si="686"/>
        <v/>
      </c>
      <c r="EE544" s="65" t="str">
        <f t="shared" ca="1" si="687"/>
        <v/>
      </c>
      <c r="EF544" s="65" t="str">
        <f t="shared" ca="1" si="688"/>
        <v/>
      </c>
      <c r="EG544" s="65" t="str">
        <f t="shared" ca="1" si="689"/>
        <v/>
      </c>
      <c r="EH544" s="65" t="str">
        <f t="shared" ca="1" si="690"/>
        <v/>
      </c>
      <c r="EI544" s="429" t="str">
        <f t="shared" ca="1" si="691"/>
        <v>No</v>
      </c>
      <c r="EJ544" s="428" t="str">
        <f t="shared" ca="1" si="692"/>
        <v/>
      </c>
      <c r="EK544" s="428" t="str">
        <f t="shared" ca="1" si="693"/>
        <v/>
      </c>
      <c r="EL544" s="65" t="str">
        <f t="shared" ca="1" si="694"/>
        <v/>
      </c>
      <c r="EM544" s="65" t="str">
        <f t="shared" ca="1" si="695"/>
        <v/>
      </c>
      <c r="EN544" s="65" t="str">
        <f t="shared" ca="1" si="696"/>
        <v/>
      </c>
      <c r="EO544" s="433" t="str">
        <f t="shared" ca="1" si="697"/>
        <v/>
      </c>
      <c r="EP544" s="433" t="str">
        <f t="shared" ca="1" si="698"/>
        <v/>
      </c>
      <c r="EQ544" s="433" t="str">
        <f t="shared" ca="1" si="699"/>
        <v/>
      </c>
      <c r="ER544" s="433" t="str">
        <f t="shared" ca="1" si="700"/>
        <v/>
      </c>
      <c r="ES544" s="433" t="str">
        <f t="shared" ca="1" si="701"/>
        <v/>
      </c>
      <c r="ET544" s="433" t="str">
        <f t="shared" ca="1" si="702"/>
        <v/>
      </c>
      <c r="EU544" s="433" t="str">
        <f ca="1">IF(OR(CO544="",CQ544=""),"",Discipline!$P$3*CO544+Discipline!$X$3*CQ544)</f>
        <v/>
      </c>
      <c r="EV544" s="433" t="str">
        <f ca="1">IF(OR(CP544="",CR544=""),"",Discipline!$P$3*CP544+Discipline!$X$3*CR544)</f>
        <v/>
      </c>
    </row>
    <row r="545" spans="1:152" x14ac:dyDescent="0.25">
      <c r="A545" s="10" t="str">
        <f ca="1">IFERROR(RANK(order!A545,order!A$3:A$554,0),"")</f>
        <v/>
      </c>
      <c r="B545" s="10" t="str">
        <f ca="1">IFERROR(RANK(order!B545,order!B$3:B$554,0),"")</f>
        <v/>
      </c>
      <c r="C545" s="10" t="str">
        <f ca="1">IFERROR(RANK(order!C545,order!C$3:C$554,0),"")</f>
        <v/>
      </c>
      <c r="D545" s="4" t="str">
        <f ca="1">IFERROR(RANK(order!D545,order!D$3:D$554,0),"")</f>
        <v/>
      </c>
      <c r="E545" s="4" t="str">
        <f ca="1">IFERROR(RANK(order!E545,order!E$3:E$554,0),"")</f>
        <v/>
      </c>
      <c r="F545" s="4" t="str">
        <f ca="1">IFERROR(RANK(order!F545,order!F$3:F$554,0),"")</f>
        <v/>
      </c>
      <c r="G545" s="10" t="str">
        <f ca="1">IFERROR(RANK(order!G545,order!G$3:G$554,0),"")</f>
        <v/>
      </c>
      <c r="H545" s="10" t="str">
        <f ca="1">IFERROR(RANK(order!H545,order!H$3:H$554,0),"")</f>
        <v/>
      </c>
      <c r="I545" s="10" t="str">
        <f ca="1">IFERROR(RANK(order!I545,order!I$3:I$554,0),"")</f>
        <v/>
      </c>
      <c r="J545" s="4" t="str">
        <f ca="1">IFERROR(RANK(order!J545,order!J$3:J$554,0),"")</f>
        <v/>
      </c>
      <c r="K545" s="4" t="str">
        <f ca="1">IFERROR(RANK(order!K545,order!K$3:K$554,0),"")</f>
        <v/>
      </c>
      <c r="L545" s="4" t="str">
        <f ca="1">IFERROR(RANK(order!L545,order!L$3:L$554,0),"")</f>
        <v/>
      </c>
      <c r="M545" s="10" t="str">
        <f ca="1">IFERROR(RANK(order!M545,order!M$3:M$554,0),"")</f>
        <v/>
      </c>
      <c r="N545" s="10" t="str">
        <f ca="1">IFERROR(RANK(order!N545,order!N$3:N$554,0),"")</f>
        <v/>
      </c>
      <c r="O545" s="10" t="str">
        <f ca="1">IFERROR(RANK(order!O545,order!O$3:O$554,0),"")</f>
        <v/>
      </c>
      <c r="P545" s="4" t="str">
        <f ca="1">IFERROR(RANK(order!P545,order!P$3:P$554,0),"")</f>
        <v/>
      </c>
      <c r="Q545" s="4" t="str">
        <f ca="1">IFERROR(RANK(order!Q545,order!Q$3:Q$554,0),"")</f>
        <v/>
      </c>
      <c r="R545" s="4" t="str">
        <f ca="1">IFERROR(RANK(order!R545,order!R$3:R$554,0),"")</f>
        <v/>
      </c>
      <c r="S545" s="10" t="str">
        <f ca="1">IFERROR(RANK(order!S545,order!S$3:S$554,0),"")</f>
        <v/>
      </c>
      <c r="T545" s="10" t="str">
        <f ca="1">IFERROR(RANK(order!T545,order!T$3:T$554,0),"")</f>
        <v/>
      </c>
      <c r="U545" s="10" t="str">
        <f ca="1">IFERROR(RANK(order!U545,order!U$3:U$554,0),"")</f>
        <v/>
      </c>
      <c r="V545" s="4" t="str">
        <f ca="1">IFERROR(RANK(order!V545,order!V$3:V$554,0),"")</f>
        <v/>
      </c>
      <c r="W545" s="4" t="str">
        <f ca="1">IFERROR(RANK(order!W545,order!W$3:W$554,0),"")</f>
        <v/>
      </c>
      <c r="X545" s="4" t="str">
        <f ca="1">IFERROR(RANK(order!X545,order!X$3:X$554,0),"")</f>
        <v/>
      </c>
      <c r="Y545" s="10" t="str">
        <f ca="1">IFERROR(RANK(order!Y545,order!Y$3:Y$554,0),"")</f>
        <v/>
      </c>
      <c r="Z545" s="10" t="str">
        <f ca="1">IFERROR(RANK(order!Z545,order!Z$3:Z$554,0),"")</f>
        <v/>
      </c>
      <c r="AA545" s="10" t="str">
        <f ca="1">IFERROR(RANK(order!AA545,order!AA$3:AA$554,0),"")</f>
        <v/>
      </c>
      <c r="AB545" s="4" t="str">
        <f ca="1">IFERROR(RANK(order!AB545,order!AB$3:AB$554,0),"")</f>
        <v/>
      </c>
      <c r="AC545" s="4" t="str">
        <f ca="1">IFERROR(RANK(order!AC545,order!AC$3:AC$554,0),"")</f>
        <v/>
      </c>
      <c r="AD545" s="4" t="str">
        <f ca="1">IFERROR(RANK(order!AD545,order!AD$3:AD$554,0),"")</f>
        <v/>
      </c>
      <c r="AE545" s="10" t="str">
        <f ca="1">IFERROR(RANK(order!AE545,order!AE$3:AE$554,0),"")</f>
        <v/>
      </c>
      <c r="AF545" s="10" t="str">
        <f ca="1">IFERROR(RANK(order!AF545,order!AF$3:AF$554,0),"")</f>
        <v/>
      </c>
      <c r="AG545" s="10" t="str">
        <f ca="1">IFERROR(RANK(order!AG545,order!AG$3:AG$554,0),"")</f>
        <v/>
      </c>
      <c r="AH545" s="4" t="str">
        <f ca="1">IFERROR(RANK(order!AH545,order!AH$3:AH$554,0),"")</f>
        <v/>
      </c>
      <c r="AI545" s="4" t="str">
        <f ca="1">IFERROR(RANK(order!AI545,order!AI$3:AI$554,0),"")</f>
        <v/>
      </c>
      <c r="AJ545" s="4" t="str">
        <f ca="1">IFERROR(RANK(order!AJ545,order!AJ$3:AJ$554,0),"")</f>
        <v/>
      </c>
      <c r="AK545" s="10" t="str">
        <f ca="1">IFERROR(RANK(order!AK545,order!AK$3:AK$554,0),"")</f>
        <v/>
      </c>
      <c r="AL545" s="10" t="str">
        <f ca="1">IFERROR(RANK(order!AL545,order!AL$3:AL$554,0),"")</f>
        <v/>
      </c>
      <c r="AM545" s="10" t="str">
        <f ca="1">IFERROR(RANK(order!AM545,order!AM$3:AM$554,0),"")</f>
        <v/>
      </c>
      <c r="AN545" s="4" t="str">
        <f ca="1">IFERROR(RANK(order!AN545,order!AN$3:AN$554,0),"")</f>
        <v/>
      </c>
      <c r="AO545" s="4" t="str">
        <f ca="1">IFERROR(RANK(order!AO545,order!AO$3:AO$554,0),"")</f>
        <v/>
      </c>
      <c r="AP545" s="4" t="str">
        <f ca="1">IFERROR(RANK(order!AP545,order!AP$3:AP$554,0),"")</f>
        <v/>
      </c>
      <c r="AQ545" s="10" t="str">
        <f ca="1">IFERROR(RANK(order!AQ545,order!AQ$3:AQ$554,0),"")</f>
        <v/>
      </c>
      <c r="AR545" s="10" t="str">
        <f ca="1">IFERROR(RANK(order!AR545,order!AR$3:AR$554,0),"")</f>
        <v/>
      </c>
      <c r="AS545" s="10" t="str">
        <f ca="1">IFERROR(RANK(order!AS545,order!AS$3:AS$554,0),"")</f>
        <v/>
      </c>
      <c r="AT545" s="4" t="str">
        <f ca="1">IFERROR(RANK(order!AT545,order!AT$3:AT$554,0),"")</f>
        <v/>
      </c>
      <c r="AU545" s="4" t="str">
        <f ca="1">IFERROR(RANK(order!AU545,order!AU$3:AU$554,0),"")</f>
        <v/>
      </c>
      <c r="AV545" s="4" t="str">
        <f ca="1">IFERROR(RANK(order!AV545,order!AV$3:AV$554,0),"")</f>
        <v/>
      </c>
      <c r="AW545" s="10" t="str">
        <f ca="1">IFERROR(RANK(order!AW545,order!AW$3:AW$554,0),"")</f>
        <v/>
      </c>
      <c r="AX545" s="10" t="str">
        <f ca="1">IFERROR(RANK(order!AX545,order!AX$3:AX$554,0),"")</f>
        <v/>
      </c>
      <c r="AY545" s="10" t="str">
        <f ca="1">IFERROR(RANK(order!AY545,order!AY$3:AY$554,0),"")</f>
        <v/>
      </c>
      <c r="AZ545" s="4" t="str">
        <f ca="1">IFERROR(RANK(order!AZ545,order!AZ$3:AZ$554,0),"")</f>
        <v/>
      </c>
      <c r="BA545" s="4" t="str">
        <f ca="1">IFERROR(RANK(order!BA545,order!BA$3:BA$554,0),"")</f>
        <v/>
      </c>
      <c r="BB545" s="4" t="str">
        <f ca="1">IFERROR(RANK(order!BB545,order!BB$3:BB$554,0),"")</f>
        <v/>
      </c>
      <c r="BC545" s="10" t="str">
        <f ca="1">IFERROR(RANK(order!BC545,order!BC$3:BC$554,0),"")</f>
        <v/>
      </c>
      <c r="BD545" s="10" t="str">
        <f ca="1">IFERROR(RANK(order!BD545,order!BD$3:BD$554,0),"")</f>
        <v/>
      </c>
      <c r="BE545" s="10" t="str">
        <f ca="1">IFERROR(RANK(order!BE545,order!BE$3:BE$554,0),"")</f>
        <v/>
      </c>
      <c r="BF545" s="4" t="str">
        <f ca="1">IFERROR(RANK(order!BF545,order!BF$3:BF$554,0),"")</f>
        <v/>
      </c>
      <c r="BG545" s="4" t="str">
        <f ca="1">IFERROR(RANK(order!BG545,order!BG$3:BG$554,0),"")</f>
        <v/>
      </c>
      <c r="BH545" s="4" t="str">
        <f ca="1">IFERROR(RANK(order!BH545,order!BH$3:BH$554,0),"")</f>
        <v/>
      </c>
      <c r="BI545" s="10" t="str">
        <f ca="1">IFERROR(RANK(order!BI545,order!BI$3:BI$554,0),"")</f>
        <v/>
      </c>
      <c r="BJ545" s="10" t="str">
        <f ca="1">IFERROR(RANK(order!BJ545,order!BJ$3:BJ$554,0),"")</f>
        <v/>
      </c>
      <c r="BK545" s="10" t="str">
        <f ca="1">IFERROR(RANK(order!BK545,order!BK$3:BK$554,0),"")</f>
        <v/>
      </c>
      <c r="BL545" s="4" t="str">
        <f ca="1">IFERROR(RANK(order!BL545,order!BL$3:BL$554,0),"")</f>
        <v/>
      </c>
      <c r="BM545" s="4" t="str">
        <f ca="1">IFERROR(RANK(order!BM545,order!BM$3:BM$554,0),"")</f>
        <v/>
      </c>
      <c r="BN545" s="4" t="str">
        <f ca="1">IFERROR(RANK(order!BN545,order!BN$3:BN$554,0),"")</f>
        <v/>
      </c>
      <c r="BO545" s="10" t="str">
        <f ca="1">IFERROR(RANK(order!BO545,order!BO$3:BO$554,0),"")</f>
        <v/>
      </c>
      <c r="BP545" s="10" t="str">
        <f ca="1">IFERROR(RANK(order!BP545,order!BP$3:BP$554,0),"")</f>
        <v/>
      </c>
      <c r="BQ545" s="10" t="str">
        <f ca="1">IFERROR(RANK(order!BQ545,order!BQ$3:BQ$554,0),"")</f>
        <v/>
      </c>
      <c r="BR545" s="4" t="str">
        <f ca="1">IFERROR(RANK(order!BR545,order!BR$3:BR$554,0),"")</f>
        <v/>
      </c>
      <c r="BS545" s="4" t="str">
        <f ca="1">IFERROR(RANK(order!BS545,order!BS$3:BS$554,0),"")</f>
        <v/>
      </c>
      <c r="BT545" s="4" t="str">
        <f ca="1">IFERROR(RANK(order!BT545,order!BT$3:BT$554,0),"")</f>
        <v/>
      </c>
      <c r="BU545" s="95">
        <f t="shared" si="703"/>
        <v>543</v>
      </c>
      <c r="BV545" s="35" t="str">
        <f t="shared" si="704"/>
        <v>E1</v>
      </c>
      <c r="BW545" s="55">
        <f t="shared" ca="1" si="627"/>
        <v>0</v>
      </c>
      <c r="BX545" s="56" t="str">
        <f t="shared" ca="1" si="628"/>
        <v/>
      </c>
      <c r="BY545" s="56" t="str">
        <f t="shared" ca="1" si="629"/>
        <v/>
      </c>
      <c r="BZ545" s="57" t="str">
        <f t="shared" ca="1" si="630"/>
        <v/>
      </c>
      <c r="CA545" s="57" t="str">
        <f t="shared" ca="1" si="631"/>
        <v/>
      </c>
      <c r="CB545" s="58" t="str">
        <f t="shared" ca="1" si="632"/>
        <v/>
      </c>
      <c r="CC545" s="57" t="str">
        <f t="shared" ca="1" si="633"/>
        <v/>
      </c>
      <c r="CD545" s="57" t="str">
        <f t="shared" ca="1" si="634"/>
        <v/>
      </c>
      <c r="CE545" s="58" t="str">
        <f t="shared" ca="1" si="635"/>
        <v/>
      </c>
      <c r="CF545" s="59" t="str">
        <f t="shared" ca="1" si="636"/>
        <v/>
      </c>
      <c r="CG545" s="57" t="str">
        <f t="shared" ca="1" si="637"/>
        <v/>
      </c>
      <c r="CH545" s="57" t="str">
        <f t="shared" ca="1" si="638"/>
        <v/>
      </c>
      <c r="CI545" s="57" t="str">
        <f t="shared" ca="1" si="639"/>
        <v/>
      </c>
      <c r="CJ545" s="57" t="str">
        <f t="shared" ca="1" si="640"/>
        <v/>
      </c>
      <c r="CK545" s="57" t="str">
        <f t="shared" ca="1" si="641"/>
        <v/>
      </c>
      <c r="CL545" s="57" t="str">
        <f t="shared" ca="1" si="642"/>
        <v/>
      </c>
      <c r="CM545" s="57" t="str">
        <f t="shared" ca="1" si="643"/>
        <v/>
      </c>
      <c r="CN545" s="57" t="str">
        <f t="shared" ca="1" si="644"/>
        <v/>
      </c>
      <c r="CO545" s="57" t="str">
        <f t="shared" ca="1" si="645"/>
        <v/>
      </c>
      <c r="CP545" s="57" t="str">
        <f t="shared" ca="1" si="646"/>
        <v/>
      </c>
      <c r="CQ545" s="57" t="str">
        <f t="shared" ca="1" si="647"/>
        <v/>
      </c>
      <c r="CR545" s="57" t="str">
        <f t="shared" ca="1" si="648"/>
        <v/>
      </c>
      <c r="CS545" s="60" t="str">
        <f t="shared" ca="1" si="649"/>
        <v/>
      </c>
      <c r="CT545" s="60" t="str">
        <f t="shared" ca="1" si="650"/>
        <v/>
      </c>
      <c r="CU545" s="60" t="str">
        <f t="shared" ca="1" si="651"/>
        <v/>
      </c>
      <c r="CV545" s="60" t="str">
        <f t="shared" ca="1" si="652"/>
        <v/>
      </c>
      <c r="CW545" s="60" t="str">
        <f t="shared" ca="1" si="653"/>
        <v/>
      </c>
      <c r="CX545" s="60" t="str">
        <f t="shared" ca="1" si="654"/>
        <v/>
      </c>
      <c r="CY545" s="60" t="str">
        <f t="shared" ca="1" si="655"/>
        <v/>
      </c>
      <c r="CZ545" s="60" t="str">
        <f t="shared" ca="1" si="656"/>
        <v/>
      </c>
      <c r="DA545" s="65" t="str">
        <f t="shared" ca="1" si="657"/>
        <v/>
      </c>
      <c r="DB545" s="65" t="str">
        <f t="shared" ca="1" si="658"/>
        <v/>
      </c>
      <c r="DC545" s="65" t="str">
        <f t="shared" ca="1" si="659"/>
        <v/>
      </c>
      <c r="DD545" s="65" t="str">
        <f t="shared" ca="1" si="660"/>
        <v/>
      </c>
      <c r="DE545" s="65" t="str">
        <f t="shared" ca="1" si="661"/>
        <v/>
      </c>
      <c r="DF545" s="66" t="str">
        <f t="shared" ca="1" si="662"/>
        <v/>
      </c>
      <c r="DG545" s="66" t="str">
        <f t="shared" ca="1" si="663"/>
        <v/>
      </c>
      <c r="DH545" s="66" t="str">
        <f t="shared" ca="1" si="664"/>
        <v/>
      </c>
      <c r="DI545" s="66" t="str">
        <f t="shared" ca="1" si="665"/>
        <v/>
      </c>
      <c r="DJ545" s="66" t="str">
        <f t="shared" ca="1" si="666"/>
        <v/>
      </c>
      <c r="DK545" s="65" t="str">
        <f t="shared" ca="1" si="667"/>
        <v/>
      </c>
      <c r="DL545" s="65" t="str">
        <f t="shared" ca="1" si="668"/>
        <v/>
      </c>
      <c r="DM545" s="65" t="str">
        <f t="shared" ca="1" si="669"/>
        <v/>
      </c>
      <c r="DN545" s="65" t="str">
        <f t="shared" ca="1" si="670"/>
        <v/>
      </c>
      <c r="DO545" s="65" t="str">
        <f t="shared" ca="1" si="671"/>
        <v/>
      </c>
      <c r="DP545" s="65" t="str">
        <f t="shared" ca="1" si="672"/>
        <v/>
      </c>
      <c r="DQ545" s="65" t="str">
        <f t="shared" ca="1" si="673"/>
        <v/>
      </c>
      <c r="DR545" s="69" t="str">
        <f t="shared" ca="1" si="674"/>
        <v/>
      </c>
      <c r="DS545" s="69" t="str">
        <f t="shared" ca="1" si="675"/>
        <v/>
      </c>
      <c r="DT545" s="69" t="str">
        <f t="shared" ca="1" si="676"/>
        <v/>
      </c>
      <c r="DU545" s="69" t="str">
        <f t="shared" ca="1" si="677"/>
        <v/>
      </c>
      <c r="DV545" s="69" t="str">
        <f t="shared" ca="1" si="678"/>
        <v/>
      </c>
      <c r="DW545" s="69" t="str">
        <f t="shared" ca="1" si="679"/>
        <v/>
      </c>
      <c r="DX545" s="69" t="str">
        <f t="shared" ca="1" si="680"/>
        <v/>
      </c>
      <c r="DY545" s="69" t="str">
        <f t="shared" ca="1" si="681"/>
        <v/>
      </c>
      <c r="DZ545" s="72" t="str">
        <f t="shared" ca="1" si="682"/>
        <v/>
      </c>
      <c r="EA545" s="72" t="str">
        <f t="shared" ca="1" si="683"/>
        <v/>
      </c>
      <c r="EB545" s="72" t="str">
        <f t="shared" ca="1" si="684"/>
        <v/>
      </c>
      <c r="EC545" s="65" t="str">
        <f t="shared" ca="1" si="685"/>
        <v/>
      </c>
      <c r="ED545" s="65" t="str">
        <f t="shared" ca="1" si="686"/>
        <v/>
      </c>
      <c r="EE545" s="65" t="str">
        <f t="shared" ca="1" si="687"/>
        <v/>
      </c>
      <c r="EF545" s="65" t="str">
        <f t="shared" ca="1" si="688"/>
        <v/>
      </c>
      <c r="EG545" s="65" t="str">
        <f t="shared" ca="1" si="689"/>
        <v/>
      </c>
      <c r="EH545" s="65" t="str">
        <f t="shared" ca="1" si="690"/>
        <v/>
      </c>
      <c r="EI545" s="429" t="str">
        <f t="shared" ca="1" si="691"/>
        <v>No</v>
      </c>
      <c r="EJ545" s="428" t="str">
        <f t="shared" ca="1" si="692"/>
        <v/>
      </c>
      <c r="EK545" s="428" t="str">
        <f t="shared" ca="1" si="693"/>
        <v/>
      </c>
      <c r="EL545" s="65" t="str">
        <f t="shared" ca="1" si="694"/>
        <v/>
      </c>
      <c r="EM545" s="65" t="str">
        <f t="shared" ca="1" si="695"/>
        <v/>
      </c>
      <c r="EN545" s="65" t="str">
        <f t="shared" ca="1" si="696"/>
        <v/>
      </c>
      <c r="EO545" s="433" t="str">
        <f t="shared" ca="1" si="697"/>
        <v/>
      </c>
      <c r="EP545" s="433" t="str">
        <f t="shared" ca="1" si="698"/>
        <v/>
      </c>
      <c r="EQ545" s="433" t="str">
        <f t="shared" ca="1" si="699"/>
        <v/>
      </c>
      <c r="ER545" s="433" t="str">
        <f t="shared" ca="1" si="700"/>
        <v/>
      </c>
      <c r="ES545" s="433" t="str">
        <f t="shared" ca="1" si="701"/>
        <v/>
      </c>
      <c r="ET545" s="433" t="str">
        <f t="shared" ca="1" si="702"/>
        <v/>
      </c>
      <c r="EU545" s="433" t="str">
        <f ca="1">IF(OR(CO545="",CQ545=""),"",Discipline!$P$3*CO545+Discipline!$X$3*CQ545)</f>
        <v/>
      </c>
      <c r="EV545" s="433" t="str">
        <f ca="1">IF(OR(CP545="",CR545=""),"",Discipline!$P$3*CP545+Discipline!$X$3*CR545)</f>
        <v/>
      </c>
    </row>
    <row r="546" spans="1:152" x14ac:dyDescent="0.25">
      <c r="A546" s="10" t="str">
        <f ca="1">IFERROR(RANK(order!A546,order!A$3:A$554,0),"")</f>
        <v/>
      </c>
      <c r="B546" s="10" t="str">
        <f ca="1">IFERROR(RANK(order!B546,order!B$3:B$554,0),"")</f>
        <v/>
      </c>
      <c r="C546" s="10" t="str">
        <f ca="1">IFERROR(RANK(order!C546,order!C$3:C$554,0),"")</f>
        <v/>
      </c>
      <c r="D546" s="4" t="str">
        <f ca="1">IFERROR(RANK(order!D546,order!D$3:D$554,0),"")</f>
        <v/>
      </c>
      <c r="E546" s="4" t="str">
        <f ca="1">IFERROR(RANK(order!E546,order!E$3:E$554,0),"")</f>
        <v/>
      </c>
      <c r="F546" s="4" t="str">
        <f ca="1">IFERROR(RANK(order!F546,order!F$3:F$554,0),"")</f>
        <v/>
      </c>
      <c r="G546" s="10" t="str">
        <f ca="1">IFERROR(RANK(order!G546,order!G$3:G$554,0),"")</f>
        <v/>
      </c>
      <c r="H546" s="10" t="str">
        <f ca="1">IFERROR(RANK(order!H546,order!H$3:H$554,0),"")</f>
        <v/>
      </c>
      <c r="I546" s="10" t="str">
        <f ca="1">IFERROR(RANK(order!I546,order!I$3:I$554,0),"")</f>
        <v/>
      </c>
      <c r="J546" s="4" t="str">
        <f ca="1">IFERROR(RANK(order!J546,order!J$3:J$554,0),"")</f>
        <v/>
      </c>
      <c r="K546" s="4" t="str">
        <f ca="1">IFERROR(RANK(order!K546,order!K$3:K$554,0),"")</f>
        <v/>
      </c>
      <c r="L546" s="4" t="str">
        <f ca="1">IFERROR(RANK(order!L546,order!L$3:L$554,0),"")</f>
        <v/>
      </c>
      <c r="M546" s="10" t="str">
        <f ca="1">IFERROR(RANK(order!M546,order!M$3:M$554,0),"")</f>
        <v/>
      </c>
      <c r="N546" s="10" t="str">
        <f ca="1">IFERROR(RANK(order!N546,order!N$3:N$554,0),"")</f>
        <v/>
      </c>
      <c r="O546" s="10" t="str">
        <f ca="1">IFERROR(RANK(order!O546,order!O$3:O$554,0),"")</f>
        <v/>
      </c>
      <c r="P546" s="4" t="str">
        <f ca="1">IFERROR(RANK(order!P546,order!P$3:P$554,0),"")</f>
        <v/>
      </c>
      <c r="Q546" s="4" t="str">
        <f ca="1">IFERROR(RANK(order!Q546,order!Q$3:Q$554,0),"")</f>
        <v/>
      </c>
      <c r="R546" s="4" t="str">
        <f ca="1">IFERROR(RANK(order!R546,order!R$3:R$554,0),"")</f>
        <v/>
      </c>
      <c r="S546" s="10" t="str">
        <f ca="1">IFERROR(RANK(order!S546,order!S$3:S$554,0),"")</f>
        <v/>
      </c>
      <c r="T546" s="10" t="str">
        <f ca="1">IFERROR(RANK(order!T546,order!T$3:T$554,0),"")</f>
        <v/>
      </c>
      <c r="U546" s="10" t="str">
        <f ca="1">IFERROR(RANK(order!U546,order!U$3:U$554,0),"")</f>
        <v/>
      </c>
      <c r="V546" s="4" t="str">
        <f ca="1">IFERROR(RANK(order!V546,order!V$3:V$554,0),"")</f>
        <v/>
      </c>
      <c r="W546" s="4" t="str">
        <f ca="1">IFERROR(RANK(order!W546,order!W$3:W$554,0),"")</f>
        <v/>
      </c>
      <c r="X546" s="4" t="str">
        <f ca="1">IFERROR(RANK(order!X546,order!X$3:X$554,0),"")</f>
        <v/>
      </c>
      <c r="Y546" s="10" t="str">
        <f ca="1">IFERROR(RANK(order!Y546,order!Y$3:Y$554,0),"")</f>
        <v/>
      </c>
      <c r="Z546" s="10" t="str">
        <f ca="1">IFERROR(RANK(order!Z546,order!Z$3:Z$554,0),"")</f>
        <v/>
      </c>
      <c r="AA546" s="10" t="str">
        <f ca="1">IFERROR(RANK(order!AA546,order!AA$3:AA$554,0),"")</f>
        <v/>
      </c>
      <c r="AB546" s="4" t="str">
        <f ca="1">IFERROR(RANK(order!AB546,order!AB$3:AB$554,0),"")</f>
        <v/>
      </c>
      <c r="AC546" s="4" t="str">
        <f ca="1">IFERROR(RANK(order!AC546,order!AC$3:AC$554,0),"")</f>
        <v/>
      </c>
      <c r="AD546" s="4" t="str">
        <f ca="1">IFERROR(RANK(order!AD546,order!AD$3:AD$554,0),"")</f>
        <v/>
      </c>
      <c r="AE546" s="10" t="str">
        <f ca="1">IFERROR(RANK(order!AE546,order!AE$3:AE$554,0),"")</f>
        <v/>
      </c>
      <c r="AF546" s="10" t="str">
        <f ca="1">IFERROR(RANK(order!AF546,order!AF$3:AF$554,0),"")</f>
        <v/>
      </c>
      <c r="AG546" s="10" t="str">
        <f ca="1">IFERROR(RANK(order!AG546,order!AG$3:AG$554,0),"")</f>
        <v/>
      </c>
      <c r="AH546" s="4" t="str">
        <f ca="1">IFERROR(RANK(order!AH546,order!AH$3:AH$554,0),"")</f>
        <v/>
      </c>
      <c r="AI546" s="4" t="str">
        <f ca="1">IFERROR(RANK(order!AI546,order!AI$3:AI$554,0),"")</f>
        <v/>
      </c>
      <c r="AJ546" s="4" t="str">
        <f ca="1">IFERROR(RANK(order!AJ546,order!AJ$3:AJ$554,0),"")</f>
        <v/>
      </c>
      <c r="AK546" s="10" t="str">
        <f ca="1">IFERROR(RANK(order!AK546,order!AK$3:AK$554,0),"")</f>
        <v/>
      </c>
      <c r="AL546" s="10" t="str">
        <f ca="1">IFERROR(RANK(order!AL546,order!AL$3:AL$554,0),"")</f>
        <v/>
      </c>
      <c r="AM546" s="10" t="str">
        <f ca="1">IFERROR(RANK(order!AM546,order!AM$3:AM$554,0),"")</f>
        <v/>
      </c>
      <c r="AN546" s="4" t="str">
        <f ca="1">IFERROR(RANK(order!AN546,order!AN$3:AN$554,0),"")</f>
        <v/>
      </c>
      <c r="AO546" s="4" t="str">
        <f ca="1">IFERROR(RANK(order!AO546,order!AO$3:AO$554,0),"")</f>
        <v/>
      </c>
      <c r="AP546" s="4" t="str">
        <f ca="1">IFERROR(RANK(order!AP546,order!AP$3:AP$554,0),"")</f>
        <v/>
      </c>
      <c r="AQ546" s="10" t="str">
        <f ca="1">IFERROR(RANK(order!AQ546,order!AQ$3:AQ$554,0),"")</f>
        <v/>
      </c>
      <c r="AR546" s="10" t="str">
        <f ca="1">IFERROR(RANK(order!AR546,order!AR$3:AR$554,0),"")</f>
        <v/>
      </c>
      <c r="AS546" s="10" t="str">
        <f ca="1">IFERROR(RANK(order!AS546,order!AS$3:AS$554,0),"")</f>
        <v/>
      </c>
      <c r="AT546" s="4" t="str">
        <f ca="1">IFERROR(RANK(order!AT546,order!AT$3:AT$554,0),"")</f>
        <v/>
      </c>
      <c r="AU546" s="4" t="str">
        <f ca="1">IFERROR(RANK(order!AU546,order!AU$3:AU$554,0),"")</f>
        <v/>
      </c>
      <c r="AV546" s="4" t="str">
        <f ca="1">IFERROR(RANK(order!AV546,order!AV$3:AV$554,0),"")</f>
        <v/>
      </c>
      <c r="AW546" s="10" t="str">
        <f ca="1">IFERROR(RANK(order!AW546,order!AW$3:AW$554,0),"")</f>
        <v/>
      </c>
      <c r="AX546" s="10" t="str">
        <f ca="1">IFERROR(RANK(order!AX546,order!AX$3:AX$554,0),"")</f>
        <v/>
      </c>
      <c r="AY546" s="10" t="str">
        <f ca="1">IFERROR(RANK(order!AY546,order!AY$3:AY$554,0),"")</f>
        <v/>
      </c>
      <c r="AZ546" s="4" t="str">
        <f ca="1">IFERROR(RANK(order!AZ546,order!AZ$3:AZ$554,0),"")</f>
        <v/>
      </c>
      <c r="BA546" s="4" t="str">
        <f ca="1">IFERROR(RANK(order!BA546,order!BA$3:BA$554,0),"")</f>
        <v/>
      </c>
      <c r="BB546" s="4" t="str">
        <f ca="1">IFERROR(RANK(order!BB546,order!BB$3:BB$554,0),"")</f>
        <v/>
      </c>
      <c r="BC546" s="10" t="str">
        <f ca="1">IFERROR(RANK(order!BC546,order!BC$3:BC$554,0),"")</f>
        <v/>
      </c>
      <c r="BD546" s="10" t="str">
        <f ca="1">IFERROR(RANK(order!BD546,order!BD$3:BD$554,0),"")</f>
        <v/>
      </c>
      <c r="BE546" s="10" t="str">
        <f ca="1">IFERROR(RANK(order!BE546,order!BE$3:BE$554,0),"")</f>
        <v/>
      </c>
      <c r="BF546" s="4" t="str">
        <f ca="1">IFERROR(RANK(order!BF546,order!BF$3:BF$554,0),"")</f>
        <v/>
      </c>
      <c r="BG546" s="4" t="str">
        <f ca="1">IFERROR(RANK(order!BG546,order!BG$3:BG$554,0),"")</f>
        <v/>
      </c>
      <c r="BH546" s="4" t="str">
        <f ca="1">IFERROR(RANK(order!BH546,order!BH$3:BH$554,0),"")</f>
        <v/>
      </c>
      <c r="BI546" s="10" t="str">
        <f ca="1">IFERROR(RANK(order!BI546,order!BI$3:BI$554,0),"")</f>
        <v/>
      </c>
      <c r="BJ546" s="10" t="str">
        <f ca="1">IFERROR(RANK(order!BJ546,order!BJ$3:BJ$554,0),"")</f>
        <v/>
      </c>
      <c r="BK546" s="10" t="str">
        <f ca="1">IFERROR(RANK(order!BK546,order!BK$3:BK$554,0),"")</f>
        <v/>
      </c>
      <c r="BL546" s="4" t="str">
        <f ca="1">IFERROR(RANK(order!BL546,order!BL$3:BL$554,0),"")</f>
        <v/>
      </c>
      <c r="BM546" s="4" t="str">
        <f ca="1">IFERROR(RANK(order!BM546,order!BM$3:BM$554,0),"")</f>
        <v/>
      </c>
      <c r="BN546" s="4" t="str">
        <f ca="1">IFERROR(RANK(order!BN546,order!BN$3:BN$554,0),"")</f>
        <v/>
      </c>
      <c r="BO546" s="10" t="str">
        <f ca="1">IFERROR(RANK(order!BO546,order!BO$3:BO$554,0),"")</f>
        <v/>
      </c>
      <c r="BP546" s="10" t="str">
        <f ca="1">IFERROR(RANK(order!BP546,order!BP$3:BP$554,0),"")</f>
        <v/>
      </c>
      <c r="BQ546" s="10" t="str">
        <f ca="1">IFERROR(RANK(order!BQ546,order!BQ$3:BQ$554,0),"")</f>
        <v/>
      </c>
      <c r="BR546" s="4" t="str">
        <f ca="1">IFERROR(RANK(order!BR546,order!BR$3:BR$554,0),"")</f>
        <v/>
      </c>
      <c r="BS546" s="4" t="str">
        <f ca="1">IFERROR(RANK(order!BS546,order!BS$3:BS$554,0),"")</f>
        <v/>
      </c>
      <c r="BT546" s="4" t="str">
        <f ca="1">IFERROR(RANK(order!BT546,order!BT$3:BT$554,0),"")</f>
        <v/>
      </c>
      <c r="BU546" s="95">
        <f t="shared" si="703"/>
        <v>544</v>
      </c>
      <c r="BV546" s="35" t="str">
        <f t="shared" si="704"/>
        <v>E1</v>
      </c>
      <c r="BW546" s="55">
        <f t="shared" ca="1" si="627"/>
        <v>0</v>
      </c>
      <c r="BX546" s="56" t="str">
        <f t="shared" ca="1" si="628"/>
        <v/>
      </c>
      <c r="BY546" s="56" t="str">
        <f t="shared" ca="1" si="629"/>
        <v/>
      </c>
      <c r="BZ546" s="57" t="str">
        <f t="shared" ca="1" si="630"/>
        <v/>
      </c>
      <c r="CA546" s="57" t="str">
        <f t="shared" ca="1" si="631"/>
        <v/>
      </c>
      <c r="CB546" s="58" t="str">
        <f t="shared" ca="1" si="632"/>
        <v/>
      </c>
      <c r="CC546" s="57" t="str">
        <f t="shared" ca="1" si="633"/>
        <v/>
      </c>
      <c r="CD546" s="57" t="str">
        <f t="shared" ca="1" si="634"/>
        <v/>
      </c>
      <c r="CE546" s="58" t="str">
        <f t="shared" ca="1" si="635"/>
        <v/>
      </c>
      <c r="CF546" s="59" t="str">
        <f t="shared" ca="1" si="636"/>
        <v/>
      </c>
      <c r="CG546" s="57" t="str">
        <f t="shared" ca="1" si="637"/>
        <v/>
      </c>
      <c r="CH546" s="57" t="str">
        <f t="shared" ca="1" si="638"/>
        <v/>
      </c>
      <c r="CI546" s="57" t="str">
        <f t="shared" ca="1" si="639"/>
        <v/>
      </c>
      <c r="CJ546" s="57" t="str">
        <f t="shared" ca="1" si="640"/>
        <v/>
      </c>
      <c r="CK546" s="57" t="str">
        <f t="shared" ca="1" si="641"/>
        <v/>
      </c>
      <c r="CL546" s="57" t="str">
        <f t="shared" ca="1" si="642"/>
        <v/>
      </c>
      <c r="CM546" s="57" t="str">
        <f t="shared" ca="1" si="643"/>
        <v/>
      </c>
      <c r="CN546" s="57" t="str">
        <f t="shared" ca="1" si="644"/>
        <v/>
      </c>
      <c r="CO546" s="57" t="str">
        <f t="shared" ca="1" si="645"/>
        <v/>
      </c>
      <c r="CP546" s="57" t="str">
        <f t="shared" ca="1" si="646"/>
        <v/>
      </c>
      <c r="CQ546" s="57" t="str">
        <f t="shared" ca="1" si="647"/>
        <v/>
      </c>
      <c r="CR546" s="57" t="str">
        <f t="shared" ca="1" si="648"/>
        <v/>
      </c>
      <c r="CS546" s="60" t="str">
        <f t="shared" ca="1" si="649"/>
        <v/>
      </c>
      <c r="CT546" s="60" t="str">
        <f t="shared" ca="1" si="650"/>
        <v/>
      </c>
      <c r="CU546" s="60" t="str">
        <f t="shared" ca="1" si="651"/>
        <v/>
      </c>
      <c r="CV546" s="60" t="str">
        <f t="shared" ca="1" si="652"/>
        <v/>
      </c>
      <c r="CW546" s="60" t="str">
        <f t="shared" ca="1" si="653"/>
        <v/>
      </c>
      <c r="CX546" s="60" t="str">
        <f t="shared" ca="1" si="654"/>
        <v/>
      </c>
      <c r="CY546" s="60" t="str">
        <f t="shared" ca="1" si="655"/>
        <v/>
      </c>
      <c r="CZ546" s="60" t="str">
        <f t="shared" ca="1" si="656"/>
        <v/>
      </c>
      <c r="DA546" s="65" t="str">
        <f t="shared" ca="1" si="657"/>
        <v/>
      </c>
      <c r="DB546" s="65" t="str">
        <f t="shared" ca="1" si="658"/>
        <v/>
      </c>
      <c r="DC546" s="65" t="str">
        <f t="shared" ca="1" si="659"/>
        <v/>
      </c>
      <c r="DD546" s="65" t="str">
        <f t="shared" ca="1" si="660"/>
        <v/>
      </c>
      <c r="DE546" s="65" t="str">
        <f t="shared" ca="1" si="661"/>
        <v/>
      </c>
      <c r="DF546" s="66" t="str">
        <f t="shared" ca="1" si="662"/>
        <v/>
      </c>
      <c r="DG546" s="66" t="str">
        <f t="shared" ca="1" si="663"/>
        <v/>
      </c>
      <c r="DH546" s="66" t="str">
        <f t="shared" ca="1" si="664"/>
        <v/>
      </c>
      <c r="DI546" s="66" t="str">
        <f t="shared" ca="1" si="665"/>
        <v/>
      </c>
      <c r="DJ546" s="66" t="str">
        <f t="shared" ca="1" si="666"/>
        <v/>
      </c>
      <c r="DK546" s="65" t="str">
        <f t="shared" ca="1" si="667"/>
        <v/>
      </c>
      <c r="DL546" s="65" t="str">
        <f t="shared" ca="1" si="668"/>
        <v/>
      </c>
      <c r="DM546" s="65" t="str">
        <f t="shared" ca="1" si="669"/>
        <v/>
      </c>
      <c r="DN546" s="65" t="str">
        <f t="shared" ca="1" si="670"/>
        <v/>
      </c>
      <c r="DO546" s="65" t="str">
        <f t="shared" ca="1" si="671"/>
        <v/>
      </c>
      <c r="DP546" s="65" t="str">
        <f t="shared" ca="1" si="672"/>
        <v/>
      </c>
      <c r="DQ546" s="65" t="str">
        <f t="shared" ca="1" si="673"/>
        <v/>
      </c>
      <c r="DR546" s="69" t="str">
        <f t="shared" ca="1" si="674"/>
        <v/>
      </c>
      <c r="DS546" s="69" t="str">
        <f t="shared" ca="1" si="675"/>
        <v/>
      </c>
      <c r="DT546" s="69" t="str">
        <f t="shared" ca="1" si="676"/>
        <v/>
      </c>
      <c r="DU546" s="69" t="str">
        <f t="shared" ca="1" si="677"/>
        <v/>
      </c>
      <c r="DV546" s="69" t="str">
        <f t="shared" ca="1" si="678"/>
        <v/>
      </c>
      <c r="DW546" s="69" t="str">
        <f t="shared" ca="1" si="679"/>
        <v/>
      </c>
      <c r="DX546" s="69" t="str">
        <f t="shared" ca="1" si="680"/>
        <v/>
      </c>
      <c r="DY546" s="69" t="str">
        <f t="shared" ca="1" si="681"/>
        <v/>
      </c>
      <c r="DZ546" s="72" t="str">
        <f t="shared" ca="1" si="682"/>
        <v/>
      </c>
      <c r="EA546" s="72" t="str">
        <f t="shared" ca="1" si="683"/>
        <v/>
      </c>
      <c r="EB546" s="72" t="str">
        <f t="shared" ca="1" si="684"/>
        <v/>
      </c>
      <c r="EC546" s="65" t="str">
        <f t="shared" ca="1" si="685"/>
        <v/>
      </c>
      <c r="ED546" s="65" t="str">
        <f t="shared" ca="1" si="686"/>
        <v/>
      </c>
      <c r="EE546" s="65" t="str">
        <f t="shared" ca="1" si="687"/>
        <v/>
      </c>
      <c r="EF546" s="65" t="str">
        <f t="shared" ca="1" si="688"/>
        <v/>
      </c>
      <c r="EG546" s="65" t="str">
        <f t="shared" ca="1" si="689"/>
        <v/>
      </c>
      <c r="EH546" s="65" t="str">
        <f t="shared" ca="1" si="690"/>
        <v/>
      </c>
      <c r="EI546" s="429" t="str">
        <f t="shared" ca="1" si="691"/>
        <v>No</v>
      </c>
      <c r="EJ546" s="428" t="str">
        <f t="shared" ca="1" si="692"/>
        <v/>
      </c>
      <c r="EK546" s="428" t="str">
        <f t="shared" ca="1" si="693"/>
        <v/>
      </c>
      <c r="EL546" s="65" t="str">
        <f t="shared" ca="1" si="694"/>
        <v/>
      </c>
      <c r="EM546" s="65" t="str">
        <f t="shared" ca="1" si="695"/>
        <v/>
      </c>
      <c r="EN546" s="65" t="str">
        <f t="shared" ca="1" si="696"/>
        <v/>
      </c>
      <c r="EO546" s="433" t="str">
        <f t="shared" ca="1" si="697"/>
        <v/>
      </c>
      <c r="EP546" s="433" t="str">
        <f t="shared" ca="1" si="698"/>
        <v/>
      </c>
      <c r="EQ546" s="433" t="str">
        <f t="shared" ca="1" si="699"/>
        <v/>
      </c>
      <c r="ER546" s="433" t="str">
        <f t="shared" ca="1" si="700"/>
        <v/>
      </c>
      <c r="ES546" s="433" t="str">
        <f t="shared" ca="1" si="701"/>
        <v/>
      </c>
      <c r="ET546" s="433" t="str">
        <f t="shared" ca="1" si="702"/>
        <v/>
      </c>
      <c r="EU546" s="433" t="str">
        <f ca="1">IF(OR(CO546="",CQ546=""),"",Discipline!$P$3*CO546+Discipline!$X$3*CQ546)</f>
        <v/>
      </c>
      <c r="EV546" s="433" t="str">
        <f ca="1">IF(OR(CP546="",CR546=""),"",Discipline!$P$3*CP546+Discipline!$X$3*CR546)</f>
        <v/>
      </c>
    </row>
    <row r="547" spans="1:152" x14ac:dyDescent="0.25">
      <c r="A547" s="10" t="str">
        <f ca="1">IFERROR(RANK(order!A547,order!A$3:A$554,0),"")</f>
        <v/>
      </c>
      <c r="B547" s="10" t="str">
        <f ca="1">IFERROR(RANK(order!B547,order!B$3:B$554,0),"")</f>
        <v/>
      </c>
      <c r="C547" s="10" t="str">
        <f ca="1">IFERROR(RANK(order!C547,order!C$3:C$554,0),"")</f>
        <v/>
      </c>
      <c r="D547" s="4" t="str">
        <f ca="1">IFERROR(RANK(order!D547,order!D$3:D$554,0),"")</f>
        <v/>
      </c>
      <c r="E547" s="4" t="str">
        <f ca="1">IFERROR(RANK(order!E547,order!E$3:E$554,0),"")</f>
        <v/>
      </c>
      <c r="F547" s="4" t="str">
        <f ca="1">IFERROR(RANK(order!F547,order!F$3:F$554,0),"")</f>
        <v/>
      </c>
      <c r="G547" s="10" t="str">
        <f ca="1">IFERROR(RANK(order!G547,order!G$3:G$554,0),"")</f>
        <v/>
      </c>
      <c r="H547" s="10" t="str">
        <f ca="1">IFERROR(RANK(order!H547,order!H$3:H$554,0),"")</f>
        <v/>
      </c>
      <c r="I547" s="10" t="str">
        <f ca="1">IFERROR(RANK(order!I547,order!I$3:I$554,0),"")</f>
        <v/>
      </c>
      <c r="J547" s="4" t="str">
        <f ca="1">IFERROR(RANK(order!J547,order!J$3:J$554,0),"")</f>
        <v/>
      </c>
      <c r="K547" s="4" t="str">
        <f ca="1">IFERROR(RANK(order!K547,order!K$3:K$554,0),"")</f>
        <v/>
      </c>
      <c r="L547" s="4" t="str">
        <f ca="1">IFERROR(RANK(order!L547,order!L$3:L$554,0),"")</f>
        <v/>
      </c>
      <c r="M547" s="10" t="str">
        <f ca="1">IFERROR(RANK(order!M547,order!M$3:M$554,0),"")</f>
        <v/>
      </c>
      <c r="N547" s="10" t="str">
        <f ca="1">IFERROR(RANK(order!N547,order!N$3:N$554,0),"")</f>
        <v/>
      </c>
      <c r="O547" s="10" t="str">
        <f ca="1">IFERROR(RANK(order!O547,order!O$3:O$554,0),"")</f>
        <v/>
      </c>
      <c r="P547" s="4" t="str">
        <f ca="1">IFERROR(RANK(order!P547,order!P$3:P$554,0),"")</f>
        <v/>
      </c>
      <c r="Q547" s="4" t="str">
        <f ca="1">IFERROR(RANK(order!Q547,order!Q$3:Q$554,0),"")</f>
        <v/>
      </c>
      <c r="R547" s="4" t="str">
        <f ca="1">IFERROR(RANK(order!R547,order!R$3:R$554,0),"")</f>
        <v/>
      </c>
      <c r="S547" s="10" t="str">
        <f ca="1">IFERROR(RANK(order!S547,order!S$3:S$554,0),"")</f>
        <v/>
      </c>
      <c r="T547" s="10" t="str">
        <f ca="1">IFERROR(RANK(order!T547,order!T$3:T$554,0),"")</f>
        <v/>
      </c>
      <c r="U547" s="10" t="str">
        <f ca="1">IFERROR(RANK(order!U547,order!U$3:U$554,0),"")</f>
        <v/>
      </c>
      <c r="V547" s="4" t="str">
        <f ca="1">IFERROR(RANK(order!V547,order!V$3:V$554,0),"")</f>
        <v/>
      </c>
      <c r="W547" s="4" t="str">
        <f ca="1">IFERROR(RANK(order!W547,order!W$3:W$554,0),"")</f>
        <v/>
      </c>
      <c r="X547" s="4" t="str">
        <f ca="1">IFERROR(RANK(order!X547,order!X$3:X$554,0),"")</f>
        <v/>
      </c>
      <c r="Y547" s="10" t="str">
        <f ca="1">IFERROR(RANK(order!Y547,order!Y$3:Y$554,0),"")</f>
        <v/>
      </c>
      <c r="Z547" s="10" t="str">
        <f ca="1">IFERROR(RANK(order!Z547,order!Z$3:Z$554,0),"")</f>
        <v/>
      </c>
      <c r="AA547" s="10" t="str">
        <f ca="1">IFERROR(RANK(order!AA547,order!AA$3:AA$554,0),"")</f>
        <v/>
      </c>
      <c r="AB547" s="4" t="str">
        <f ca="1">IFERROR(RANK(order!AB547,order!AB$3:AB$554,0),"")</f>
        <v/>
      </c>
      <c r="AC547" s="4" t="str">
        <f ca="1">IFERROR(RANK(order!AC547,order!AC$3:AC$554,0),"")</f>
        <v/>
      </c>
      <c r="AD547" s="4" t="str">
        <f ca="1">IFERROR(RANK(order!AD547,order!AD$3:AD$554,0),"")</f>
        <v/>
      </c>
      <c r="AE547" s="10" t="str">
        <f ca="1">IFERROR(RANK(order!AE547,order!AE$3:AE$554,0),"")</f>
        <v/>
      </c>
      <c r="AF547" s="10" t="str">
        <f ca="1">IFERROR(RANK(order!AF547,order!AF$3:AF$554,0),"")</f>
        <v/>
      </c>
      <c r="AG547" s="10" t="str">
        <f ca="1">IFERROR(RANK(order!AG547,order!AG$3:AG$554,0),"")</f>
        <v/>
      </c>
      <c r="AH547" s="4" t="str">
        <f ca="1">IFERROR(RANK(order!AH547,order!AH$3:AH$554,0),"")</f>
        <v/>
      </c>
      <c r="AI547" s="4" t="str">
        <f ca="1">IFERROR(RANK(order!AI547,order!AI$3:AI$554,0),"")</f>
        <v/>
      </c>
      <c r="AJ547" s="4" t="str">
        <f ca="1">IFERROR(RANK(order!AJ547,order!AJ$3:AJ$554,0),"")</f>
        <v/>
      </c>
      <c r="AK547" s="10" t="str">
        <f ca="1">IFERROR(RANK(order!AK547,order!AK$3:AK$554,0),"")</f>
        <v/>
      </c>
      <c r="AL547" s="10" t="str">
        <f ca="1">IFERROR(RANK(order!AL547,order!AL$3:AL$554,0),"")</f>
        <v/>
      </c>
      <c r="AM547" s="10" t="str">
        <f ca="1">IFERROR(RANK(order!AM547,order!AM$3:AM$554,0),"")</f>
        <v/>
      </c>
      <c r="AN547" s="4" t="str">
        <f ca="1">IFERROR(RANK(order!AN547,order!AN$3:AN$554,0),"")</f>
        <v/>
      </c>
      <c r="AO547" s="4" t="str">
        <f ca="1">IFERROR(RANK(order!AO547,order!AO$3:AO$554,0),"")</f>
        <v/>
      </c>
      <c r="AP547" s="4" t="str">
        <f ca="1">IFERROR(RANK(order!AP547,order!AP$3:AP$554,0),"")</f>
        <v/>
      </c>
      <c r="AQ547" s="10" t="str">
        <f ca="1">IFERROR(RANK(order!AQ547,order!AQ$3:AQ$554,0),"")</f>
        <v/>
      </c>
      <c r="AR547" s="10" t="str">
        <f ca="1">IFERROR(RANK(order!AR547,order!AR$3:AR$554,0),"")</f>
        <v/>
      </c>
      <c r="AS547" s="10" t="str">
        <f ca="1">IFERROR(RANK(order!AS547,order!AS$3:AS$554,0),"")</f>
        <v/>
      </c>
      <c r="AT547" s="4" t="str">
        <f ca="1">IFERROR(RANK(order!AT547,order!AT$3:AT$554,0),"")</f>
        <v/>
      </c>
      <c r="AU547" s="4" t="str">
        <f ca="1">IFERROR(RANK(order!AU547,order!AU$3:AU$554,0),"")</f>
        <v/>
      </c>
      <c r="AV547" s="4" t="str">
        <f ca="1">IFERROR(RANK(order!AV547,order!AV$3:AV$554,0),"")</f>
        <v/>
      </c>
      <c r="AW547" s="10" t="str">
        <f ca="1">IFERROR(RANK(order!AW547,order!AW$3:AW$554,0),"")</f>
        <v/>
      </c>
      <c r="AX547" s="10" t="str">
        <f ca="1">IFERROR(RANK(order!AX547,order!AX$3:AX$554,0),"")</f>
        <v/>
      </c>
      <c r="AY547" s="10" t="str">
        <f ca="1">IFERROR(RANK(order!AY547,order!AY$3:AY$554,0),"")</f>
        <v/>
      </c>
      <c r="AZ547" s="4" t="str">
        <f ca="1">IFERROR(RANK(order!AZ547,order!AZ$3:AZ$554,0),"")</f>
        <v/>
      </c>
      <c r="BA547" s="4" t="str">
        <f ca="1">IFERROR(RANK(order!BA547,order!BA$3:BA$554,0),"")</f>
        <v/>
      </c>
      <c r="BB547" s="4" t="str">
        <f ca="1">IFERROR(RANK(order!BB547,order!BB$3:BB$554,0),"")</f>
        <v/>
      </c>
      <c r="BC547" s="10" t="str">
        <f ca="1">IFERROR(RANK(order!BC547,order!BC$3:BC$554,0),"")</f>
        <v/>
      </c>
      <c r="BD547" s="10" t="str">
        <f ca="1">IFERROR(RANK(order!BD547,order!BD$3:BD$554,0),"")</f>
        <v/>
      </c>
      <c r="BE547" s="10" t="str">
        <f ca="1">IFERROR(RANK(order!BE547,order!BE$3:BE$554,0),"")</f>
        <v/>
      </c>
      <c r="BF547" s="4" t="str">
        <f ca="1">IFERROR(RANK(order!BF547,order!BF$3:BF$554,0),"")</f>
        <v/>
      </c>
      <c r="BG547" s="4" t="str">
        <f ca="1">IFERROR(RANK(order!BG547,order!BG$3:BG$554,0),"")</f>
        <v/>
      </c>
      <c r="BH547" s="4" t="str">
        <f ca="1">IFERROR(RANK(order!BH547,order!BH$3:BH$554,0),"")</f>
        <v/>
      </c>
      <c r="BI547" s="10" t="str">
        <f ca="1">IFERROR(RANK(order!BI547,order!BI$3:BI$554,0),"")</f>
        <v/>
      </c>
      <c r="BJ547" s="10" t="str">
        <f ca="1">IFERROR(RANK(order!BJ547,order!BJ$3:BJ$554,0),"")</f>
        <v/>
      </c>
      <c r="BK547" s="10" t="str">
        <f ca="1">IFERROR(RANK(order!BK547,order!BK$3:BK$554,0),"")</f>
        <v/>
      </c>
      <c r="BL547" s="4" t="str">
        <f ca="1">IFERROR(RANK(order!BL547,order!BL$3:BL$554,0),"")</f>
        <v/>
      </c>
      <c r="BM547" s="4" t="str">
        <f ca="1">IFERROR(RANK(order!BM547,order!BM$3:BM$554,0),"")</f>
        <v/>
      </c>
      <c r="BN547" s="4" t="str">
        <f ca="1">IFERROR(RANK(order!BN547,order!BN$3:BN$554,0),"")</f>
        <v/>
      </c>
      <c r="BO547" s="10" t="str">
        <f ca="1">IFERROR(RANK(order!BO547,order!BO$3:BO$554,0),"")</f>
        <v/>
      </c>
      <c r="BP547" s="10" t="str">
        <f ca="1">IFERROR(RANK(order!BP547,order!BP$3:BP$554,0),"")</f>
        <v/>
      </c>
      <c r="BQ547" s="10" t="str">
        <f ca="1">IFERROR(RANK(order!BQ547,order!BQ$3:BQ$554,0),"")</f>
        <v/>
      </c>
      <c r="BR547" s="4" t="str">
        <f ca="1">IFERROR(RANK(order!BR547,order!BR$3:BR$554,0),"")</f>
        <v/>
      </c>
      <c r="BS547" s="4" t="str">
        <f ca="1">IFERROR(RANK(order!BS547,order!BS$3:BS$554,0),"")</f>
        <v/>
      </c>
      <c r="BT547" s="4" t="str">
        <f ca="1">IFERROR(RANK(order!BT547,order!BT$3:BT$554,0),"")</f>
        <v/>
      </c>
      <c r="BU547" s="95">
        <f t="shared" si="703"/>
        <v>545</v>
      </c>
      <c r="BV547" s="35" t="str">
        <f t="shared" si="704"/>
        <v>E1</v>
      </c>
      <c r="BW547" s="55">
        <f t="shared" ca="1" si="627"/>
        <v>0</v>
      </c>
      <c r="BX547" s="56" t="str">
        <f t="shared" ca="1" si="628"/>
        <v/>
      </c>
      <c r="BY547" s="56" t="str">
        <f t="shared" ca="1" si="629"/>
        <v/>
      </c>
      <c r="BZ547" s="57" t="str">
        <f t="shared" ca="1" si="630"/>
        <v/>
      </c>
      <c r="CA547" s="57" t="str">
        <f t="shared" ca="1" si="631"/>
        <v/>
      </c>
      <c r="CB547" s="58" t="str">
        <f t="shared" ca="1" si="632"/>
        <v/>
      </c>
      <c r="CC547" s="57" t="str">
        <f t="shared" ca="1" si="633"/>
        <v/>
      </c>
      <c r="CD547" s="57" t="str">
        <f t="shared" ca="1" si="634"/>
        <v/>
      </c>
      <c r="CE547" s="58" t="str">
        <f t="shared" ca="1" si="635"/>
        <v/>
      </c>
      <c r="CF547" s="59" t="str">
        <f t="shared" ca="1" si="636"/>
        <v/>
      </c>
      <c r="CG547" s="57" t="str">
        <f t="shared" ca="1" si="637"/>
        <v/>
      </c>
      <c r="CH547" s="57" t="str">
        <f t="shared" ca="1" si="638"/>
        <v/>
      </c>
      <c r="CI547" s="57" t="str">
        <f t="shared" ca="1" si="639"/>
        <v/>
      </c>
      <c r="CJ547" s="57" t="str">
        <f t="shared" ca="1" si="640"/>
        <v/>
      </c>
      <c r="CK547" s="57" t="str">
        <f t="shared" ca="1" si="641"/>
        <v/>
      </c>
      <c r="CL547" s="57" t="str">
        <f t="shared" ca="1" si="642"/>
        <v/>
      </c>
      <c r="CM547" s="57" t="str">
        <f t="shared" ca="1" si="643"/>
        <v/>
      </c>
      <c r="CN547" s="57" t="str">
        <f t="shared" ca="1" si="644"/>
        <v/>
      </c>
      <c r="CO547" s="57" t="str">
        <f t="shared" ca="1" si="645"/>
        <v/>
      </c>
      <c r="CP547" s="57" t="str">
        <f t="shared" ca="1" si="646"/>
        <v/>
      </c>
      <c r="CQ547" s="57" t="str">
        <f t="shared" ca="1" si="647"/>
        <v/>
      </c>
      <c r="CR547" s="57" t="str">
        <f t="shared" ca="1" si="648"/>
        <v/>
      </c>
      <c r="CS547" s="60" t="str">
        <f t="shared" ca="1" si="649"/>
        <v/>
      </c>
      <c r="CT547" s="60" t="str">
        <f t="shared" ca="1" si="650"/>
        <v/>
      </c>
      <c r="CU547" s="60" t="str">
        <f t="shared" ca="1" si="651"/>
        <v/>
      </c>
      <c r="CV547" s="60" t="str">
        <f t="shared" ca="1" si="652"/>
        <v/>
      </c>
      <c r="CW547" s="60" t="str">
        <f t="shared" ca="1" si="653"/>
        <v/>
      </c>
      <c r="CX547" s="60" t="str">
        <f t="shared" ca="1" si="654"/>
        <v/>
      </c>
      <c r="CY547" s="60" t="str">
        <f t="shared" ca="1" si="655"/>
        <v/>
      </c>
      <c r="CZ547" s="60" t="str">
        <f t="shared" ca="1" si="656"/>
        <v/>
      </c>
      <c r="DA547" s="65" t="str">
        <f t="shared" ca="1" si="657"/>
        <v/>
      </c>
      <c r="DB547" s="65" t="str">
        <f t="shared" ca="1" si="658"/>
        <v/>
      </c>
      <c r="DC547" s="65" t="str">
        <f t="shared" ca="1" si="659"/>
        <v/>
      </c>
      <c r="DD547" s="65" t="str">
        <f t="shared" ca="1" si="660"/>
        <v/>
      </c>
      <c r="DE547" s="65" t="str">
        <f t="shared" ca="1" si="661"/>
        <v/>
      </c>
      <c r="DF547" s="66" t="str">
        <f t="shared" ca="1" si="662"/>
        <v/>
      </c>
      <c r="DG547" s="66" t="str">
        <f t="shared" ca="1" si="663"/>
        <v/>
      </c>
      <c r="DH547" s="66" t="str">
        <f t="shared" ca="1" si="664"/>
        <v/>
      </c>
      <c r="DI547" s="66" t="str">
        <f t="shared" ca="1" si="665"/>
        <v/>
      </c>
      <c r="DJ547" s="66" t="str">
        <f t="shared" ca="1" si="666"/>
        <v/>
      </c>
      <c r="DK547" s="65" t="str">
        <f t="shared" ca="1" si="667"/>
        <v/>
      </c>
      <c r="DL547" s="65" t="str">
        <f t="shared" ca="1" si="668"/>
        <v/>
      </c>
      <c r="DM547" s="65" t="str">
        <f t="shared" ca="1" si="669"/>
        <v/>
      </c>
      <c r="DN547" s="65" t="str">
        <f t="shared" ca="1" si="670"/>
        <v/>
      </c>
      <c r="DO547" s="65" t="str">
        <f t="shared" ca="1" si="671"/>
        <v/>
      </c>
      <c r="DP547" s="65" t="str">
        <f t="shared" ca="1" si="672"/>
        <v/>
      </c>
      <c r="DQ547" s="65" t="str">
        <f t="shared" ca="1" si="673"/>
        <v/>
      </c>
      <c r="DR547" s="69" t="str">
        <f t="shared" ca="1" si="674"/>
        <v/>
      </c>
      <c r="DS547" s="69" t="str">
        <f t="shared" ca="1" si="675"/>
        <v/>
      </c>
      <c r="DT547" s="69" t="str">
        <f t="shared" ca="1" si="676"/>
        <v/>
      </c>
      <c r="DU547" s="69" t="str">
        <f t="shared" ca="1" si="677"/>
        <v/>
      </c>
      <c r="DV547" s="69" t="str">
        <f t="shared" ca="1" si="678"/>
        <v/>
      </c>
      <c r="DW547" s="69" t="str">
        <f t="shared" ca="1" si="679"/>
        <v/>
      </c>
      <c r="DX547" s="69" t="str">
        <f t="shared" ca="1" si="680"/>
        <v/>
      </c>
      <c r="DY547" s="69" t="str">
        <f t="shared" ca="1" si="681"/>
        <v/>
      </c>
      <c r="DZ547" s="72" t="str">
        <f t="shared" ca="1" si="682"/>
        <v/>
      </c>
      <c r="EA547" s="72" t="str">
        <f t="shared" ca="1" si="683"/>
        <v/>
      </c>
      <c r="EB547" s="72" t="str">
        <f t="shared" ca="1" si="684"/>
        <v/>
      </c>
      <c r="EC547" s="65" t="str">
        <f t="shared" ca="1" si="685"/>
        <v/>
      </c>
      <c r="ED547" s="65" t="str">
        <f t="shared" ca="1" si="686"/>
        <v/>
      </c>
      <c r="EE547" s="65" t="str">
        <f t="shared" ca="1" si="687"/>
        <v/>
      </c>
      <c r="EF547" s="65" t="str">
        <f t="shared" ca="1" si="688"/>
        <v/>
      </c>
      <c r="EG547" s="65" t="str">
        <f t="shared" ca="1" si="689"/>
        <v/>
      </c>
      <c r="EH547" s="65" t="str">
        <f t="shared" ca="1" si="690"/>
        <v/>
      </c>
      <c r="EI547" s="429" t="str">
        <f t="shared" ca="1" si="691"/>
        <v>No</v>
      </c>
      <c r="EJ547" s="428" t="str">
        <f t="shared" ca="1" si="692"/>
        <v/>
      </c>
      <c r="EK547" s="428" t="str">
        <f t="shared" ca="1" si="693"/>
        <v/>
      </c>
      <c r="EL547" s="65" t="str">
        <f t="shared" ca="1" si="694"/>
        <v/>
      </c>
      <c r="EM547" s="65" t="str">
        <f t="shared" ca="1" si="695"/>
        <v/>
      </c>
      <c r="EN547" s="65" t="str">
        <f t="shared" ca="1" si="696"/>
        <v/>
      </c>
      <c r="EO547" s="433" t="str">
        <f t="shared" ca="1" si="697"/>
        <v/>
      </c>
      <c r="EP547" s="433" t="str">
        <f t="shared" ca="1" si="698"/>
        <v/>
      </c>
      <c r="EQ547" s="433" t="str">
        <f t="shared" ca="1" si="699"/>
        <v/>
      </c>
      <c r="ER547" s="433" t="str">
        <f t="shared" ca="1" si="700"/>
        <v/>
      </c>
      <c r="ES547" s="433" t="str">
        <f t="shared" ca="1" si="701"/>
        <v/>
      </c>
      <c r="ET547" s="433" t="str">
        <f t="shared" ca="1" si="702"/>
        <v/>
      </c>
      <c r="EU547" s="433" t="str">
        <f ca="1">IF(OR(CO547="",CQ547=""),"",Discipline!$P$3*CO547+Discipline!$X$3*CQ547)</f>
        <v/>
      </c>
      <c r="EV547" s="433" t="str">
        <f ca="1">IF(OR(CP547="",CR547=""),"",Discipline!$P$3*CP547+Discipline!$X$3*CR547)</f>
        <v/>
      </c>
    </row>
    <row r="548" spans="1:152" x14ac:dyDescent="0.25">
      <c r="A548" s="10" t="str">
        <f ca="1">IFERROR(RANK(order!A548,order!A$3:A$554,0),"")</f>
        <v/>
      </c>
      <c r="B548" s="10" t="str">
        <f ca="1">IFERROR(RANK(order!B548,order!B$3:B$554,0),"")</f>
        <v/>
      </c>
      <c r="C548" s="10" t="str">
        <f ca="1">IFERROR(RANK(order!C548,order!C$3:C$554,0),"")</f>
        <v/>
      </c>
      <c r="D548" s="4" t="str">
        <f ca="1">IFERROR(RANK(order!D548,order!D$3:D$554,0),"")</f>
        <v/>
      </c>
      <c r="E548" s="4" t="str">
        <f ca="1">IFERROR(RANK(order!E548,order!E$3:E$554,0),"")</f>
        <v/>
      </c>
      <c r="F548" s="4" t="str">
        <f ca="1">IFERROR(RANK(order!F548,order!F$3:F$554,0),"")</f>
        <v/>
      </c>
      <c r="G548" s="10" t="str">
        <f ca="1">IFERROR(RANK(order!G548,order!G$3:G$554,0),"")</f>
        <v/>
      </c>
      <c r="H548" s="10" t="str">
        <f ca="1">IFERROR(RANK(order!H548,order!H$3:H$554,0),"")</f>
        <v/>
      </c>
      <c r="I548" s="10" t="str">
        <f ca="1">IFERROR(RANK(order!I548,order!I$3:I$554,0),"")</f>
        <v/>
      </c>
      <c r="J548" s="4" t="str">
        <f ca="1">IFERROR(RANK(order!J548,order!J$3:J$554,0),"")</f>
        <v/>
      </c>
      <c r="K548" s="4" t="str">
        <f ca="1">IFERROR(RANK(order!K548,order!K$3:K$554,0),"")</f>
        <v/>
      </c>
      <c r="L548" s="4" t="str">
        <f ca="1">IFERROR(RANK(order!L548,order!L$3:L$554,0),"")</f>
        <v/>
      </c>
      <c r="M548" s="10" t="str">
        <f ca="1">IFERROR(RANK(order!M548,order!M$3:M$554,0),"")</f>
        <v/>
      </c>
      <c r="N548" s="10" t="str">
        <f ca="1">IFERROR(RANK(order!N548,order!N$3:N$554,0),"")</f>
        <v/>
      </c>
      <c r="O548" s="10" t="str">
        <f ca="1">IFERROR(RANK(order!O548,order!O$3:O$554,0),"")</f>
        <v/>
      </c>
      <c r="P548" s="4" t="str">
        <f ca="1">IFERROR(RANK(order!P548,order!P$3:P$554,0),"")</f>
        <v/>
      </c>
      <c r="Q548" s="4" t="str">
        <f ca="1">IFERROR(RANK(order!Q548,order!Q$3:Q$554,0),"")</f>
        <v/>
      </c>
      <c r="R548" s="4" t="str">
        <f ca="1">IFERROR(RANK(order!R548,order!R$3:R$554,0),"")</f>
        <v/>
      </c>
      <c r="S548" s="10" t="str">
        <f ca="1">IFERROR(RANK(order!S548,order!S$3:S$554,0),"")</f>
        <v/>
      </c>
      <c r="T548" s="10" t="str">
        <f ca="1">IFERROR(RANK(order!T548,order!T$3:T$554,0),"")</f>
        <v/>
      </c>
      <c r="U548" s="10" t="str">
        <f ca="1">IFERROR(RANK(order!U548,order!U$3:U$554,0),"")</f>
        <v/>
      </c>
      <c r="V548" s="4" t="str">
        <f ca="1">IFERROR(RANK(order!V548,order!V$3:V$554,0),"")</f>
        <v/>
      </c>
      <c r="W548" s="4" t="str">
        <f ca="1">IFERROR(RANK(order!W548,order!W$3:W$554,0),"")</f>
        <v/>
      </c>
      <c r="X548" s="4" t="str">
        <f ca="1">IFERROR(RANK(order!X548,order!X$3:X$554,0),"")</f>
        <v/>
      </c>
      <c r="Y548" s="10" t="str">
        <f ca="1">IFERROR(RANK(order!Y548,order!Y$3:Y$554,0),"")</f>
        <v/>
      </c>
      <c r="Z548" s="10" t="str">
        <f ca="1">IFERROR(RANK(order!Z548,order!Z$3:Z$554,0),"")</f>
        <v/>
      </c>
      <c r="AA548" s="10" t="str">
        <f ca="1">IFERROR(RANK(order!AA548,order!AA$3:AA$554,0),"")</f>
        <v/>
      </c>
      <c r="AB548" s="4" t="str">
        <f ca="1">IFERROR(RANK(order!AB548,order!AB$3:AB$554,0),"")</f>
        <v/>
      </c>
      <c r="AC548" s="4" t="str">
        <f ca="1">IFERROR(RANK(order!AC548,order!AC$3:AC$554,0),"")</f>
        <v/>
      </c>
      <c r="AD548" s="4" t="str">
        <f ca="1">IFERROR(RANK(order!AD548,order!AD$3:AD$554,0),"")</f>
        <v/>
      </c>
      <c r="AE548" s="10" t="str">
        <f ca="1">IFERROR(RANK(order!AE548,order!AE$3:AE$554,0),"")</f>
        <v/>
      </c>
      <c r="AF548" s="10" t="str">
        <f ca="1">IFERROR(RANK(order!AF548,order!AF$3:AF$554,0),"")</f>
        <v/>
      </c>
      <c r="AG548" s="10" t="str">
        <f ca="1">IFERROR(RANK(order!AG548,order!AG$3:AG$554,0),"")</f>
        <v/>
      </c>
      <c r="AH548" s="4" t="str">
        <f ca="1">IFERROR(RANK(order!AH548,order!AH$3:AH$554,0),"")</f>
        <v/>
      </c>
      <c r="AI548" s="4" t="str">
        <f ca="1">IFERROR(RANK(order!AI548,order!AI$3:AI$554,0),"")</f>
        <v/>
      </c>
      <c r="AJ548" s="4" t="str">
        <f ca="1">IFERROR(RANK(order!AJ548,order!AJ$3:AJ$554,0),"")</f>
        <v/>
      </c>
      <c r="AK548" s="10" t="str">
        <f ca="1">IFERROR(RANK(order!AK548,order!AK$3:AK$554,0),"")</f>
        <v/>
      </c>
      <c r="AL548" s="10" t="str">
        <f ca="1">IFERROR(RANK(order!AL548,order!AL$3:AL$554,0),"")</f>
        <v/>
      </c>
      <c r="AM548" s="10" t="str">
        <f ca="1">IFERROR(RANK(order!AM548,order!AM$3:AM$554,0),"")</f>
        <v/>
      </c>
      <c r="AN548" s="4" t="str">
        <f ca="1">IFERROR(RANK(order!AN548,order!AN$3:AN$554,0),"")</f>
        <v/>
      </c>
      <c r="AO548" s="4" t="str">
        <f ca="1">IFERROR(RANK(order!AO548,order!AO$3:AO$554,0),"")</f>
        <v/>
      </c>
      <c r="AP548" s="4" t="str">
        <f ca="1">IFERROR(RANK(order!AP548,order!AP$3:AP$554,0),"")</f>
        <v/>
      </c>
      <c r="AQ548" s="10" t="str">
        <f ca="1">IFERROR(RANK(order!AQ548,order!AQ$3:AQ$554,0),"")</f>
        <v/>
      </c>
      <c r="AR548" s="10" t="str">
        <f ca="1">IFERROR(RANK(order!AR548,order!AR$3:AR$554,0),"")</f>
        <v/>
      </c>
      <c r="AS548" s="10" t="str">
        <f ca="1">IFERROR(RANK(order!AS548,order!AS$3:AS$554,0),"")</f>
        <v/>
      </c>
      <c r="AT548" s="4" t="str">
        <f ca="1">IFERROR(RANK(order!AT548,order!AT$3:AT$554,0),"")</f>
        <v/>
      </c>
      <c r="AU548" s="4" t="str">
        <f ca="1">IFERROR(RANK(order!AU548,order!AU$3:AU$554,0),"")</f>
        <v/>
      </c>
      <c r="AV548" s="4" t="str">
        <f ca="1">IFERROR(RANK(order!AV548,order!AV$3:AV$554,0),"")</f>
        <v/>
      </c>
      <c r="AW548" s="10" t="str">
        <f ca="1">IFERROR(RANK(order!AW548,order!AW$3:AW$554,0),"")</f>
        <v/>
      </c>
      <c r="AX548" s="10" t="str">
        <f ca="1">IFERROR(RANK(order!AX548,order!AX$3:AX$554,0),"")</f>
        <v/>
      </c>
      <c r="AY548" s="10" t="str">
        <f ca="1">IFERROR(RANK(order!AY548,order!AY$3:AY$554,0),"")</f>
        <v/>
      </c>
      <c r="AZ548" s="4" t="str">
        <f ca="1">IFERROR(RANK(order!AZ548,order!AZ$3:AZ$554,0),"")</f>
        <v/>
      </c>
      <c r="BA548" s="4" t="str">
        <f ca="1">IFERROR(RANK(order!BA548,order!BA$3:BA$554,0),"")</f>
        <v/>
      </c>
      <c r="BB548" s="4" t="str">
        <f ca="1">IFERROR(RANK(order!BB548,order!BB$3:BB$554,0),"")</f>
        <v/>
      </c>
      <c r="BC548" s="10" t="str">
        <f ca="1">IFERROR(RANK(order!BC548,order!BC$3:BC$554,0),"")</f>
        <v/>
      </c>
      <c r="BD548" s="10" t="str">
        <f ca="1">IFERROR(RANK(order!BD548,order!BD$3:BD$554,0),"")</f>
        <v/>
      </c>
      <c r="BE548" s="10" t="str">
        <f ca="1">IFERROR(RANK(order!BE548,order!BE$3:BE$554,0),"")</f>
        <v/>
      </c>
      <c r="BF548" s="4" t="str">
        <f ca="1">IFERROR(RANK(order!BF548,order!BF$3:BF$554,0),"")</f>
        <v/>
      </c>
      <c r="BG548" s="4" t="str">
        <f ca="1">IFERROR(RANK(order!BG548,order!BG$3:BG$554,0),"")</f>
        <v/>
      </c>
      <c r="BH548" s="4" t="str">
        <f ca="1">IFERROR(RANK(order!BH548,order!BH$3:BH$554,0),"")</f>
        <v/>
      </c>
      <c r="BI548" s="10" t="str">
        <f ca="1">IFERROR(RANK(order!BI548,order!BI$3:BI$554,0),"")</f>
        <v/>
      </c>
      <c r="BJ548" s="10" t="str">
        <f ca="1">IFERROR(RANK(order!BJ548,order!BJ$3:BJ$554,0),"")</f>
        <v/>
      </c>
      <c r="BK548" s="10" t="str">
        <f ca="1">IFERROR(RANK(order!BK548,order!BK$3:BK$554,0),"")</f>
        <v/>
      </c>
      <c r="BL548" s="4" t="str">
        <f ca="1">IFERROR(RANK(order!BL548,order!BL$3:BL$554,0),"")</f>
        <v/>
      </c>
      <c r="BM548" s="4" t="str">
        <f ca="1">IFERROR(RANK(order!BM548,order!BM$3:BM$554,0),"")</f>
        <v/>
      </c>
      <c r="BN548" s="4" t="str">
        <f ca="1">IFERROR(RANK(order!BN548,order!BN$3:BN$554,0),"")</f>
        <v/>
      </c>
      <c r="BO548" s="10" t="str">
        <f ca="1">IFERROR(RANK(order!BO548,order!BO$3:BO$554,0),"")</f>
        <v/>
      </c>
      <c r="BP548" s="10" t="str">
        <f ca="1">IFERROR(RANK(order!BP548,order!BP$3:BP$554,0),"")</f>
        <v/>
      </c>
      <c r="BQ548" s="10" t="str">
        <f ca="1">IFERROR(RANK(order!BQ548,order!BQ$3:BQ$554,0),"")</f>
        <v/>
      </c>
      <c r="BR548" s="4" t="str">
        <f ca="1">IFERROR(RANK(order!BR548,order!BR$3:BR$554,0),"")</f>
        <v/>
      </c>
      <c r="BS548" s="4" t="str">
        <f ca="1">IFERROR(RANK(order!BS548,order!BS$3:BS$554,0),"")</f>
        <v/>
      </c>
      <c r="BT548" s="4" t="str">
        <f ca="1">IFERROR(RANK(order!BT548,order!BT$3:BT$554,0),"")</f>
        <v/>
      </c>
      <c r="BU548" s="95">
        <f t="shared" si="703"/>
        <v>546</v>
      </c>
      <c r="BV548" s="35" t="str">
        <f t="shared" si="704"/>
        <v>E1</v>
      </c>
      <c r="BW548" s="55">
        <f t="shared" ca="1" si="627"/>
        <v>0</v>
      </c>
      <c r="BX548" s="56" t="str">
        <f t="shared" ca="1" si="628"/>
        <v/>
      </c>
      <c r="BY548" s="56" t="str">
        <f t="shared" ca="1" si="629"/>
        <v/>
      </c>
      <c r="BZ548" s="57" t="str">
        <f t="shared" ca="1" si="630"/>
        <v/>
      </c>
      <c r="CA548" s="57" t="str">
        <f t="shared" ca="1" si="631"/>
        <v/>
      </c>
      <c r="CB548" s="58" t="str">
        <f t="shared" ca="1" si="632"/>
        <v/>
      </c>
      <c r="CC548" s="57" t="str">
        <f t="shared" ca="1" si="633"/>
        <v/>
      </c>
      <c r="CD548" s="57" t="str">
        <f t="shared" ca="1" si="634"/>
        <v/>
      </c>
      <c r="CE548" s="58" t="str">
        <f t="shared" ca="1" si="635"/>
        <v/>
      </c>
      <c r="CF548" s="59" t="str">
        <f t="shared" ca="1" si="636"/>
        <v/>
      </c>
      <c r="CG548" s="57" t="str">
        <f t="shared" ca="1" si="637"/>
        <v/>
      </c>
      <c r="CH548" s="57" t="str">
        <f t="shared" ca="1" si="638"/>
        <v/>
      </c>
      <c r="CI548" s="57" t="str">
        <f t="shared" ca="1" si="639"/>
        <v/>
      </c>
      <c r="CJ548" s="57" t="str">
        <f t="shared" ca="1" si="640"/>
        <v/>
      </c>
      <c r="CK548" s="57" t="str">
        <f t="shared" ca="1" si="641"/>
        <v/>
      </c>
      <c r="CL548" s="57" t="str">
        <f t="shared" ca="1" si="642"/>
        <v/>
      </c>
      <c r="CM548" s="57" t="str">
        <f t="shared" ca="1" si="643"/>
        <v/>
      </c>
      <c r="CN548" s="57" t="str">
        <f t="shared" ca="1" si="644"/>
        <v/>
      </c>
      <c r="CO548" s="57" t="str">
        <f t="shared" ca="1" si="645"/>
        <v/>
      </c>
      <c r="CP548" s="57" t="str">
        <f t="shared" ca="1" si="646"/>
        <v/>
      </c>
      <c r="CQ548" s="57" t="str">
        <f t="shared" ca="1" si="647"/>
        <v/>
      </c>
      <c r="CR548" s="57" t="str">
        <f t="shared" ca="1" si="648"/>
        <v/>
      </c>
      <c r="CS548" s="60" t="str">
        <f t="shared" ca="1" si="649"/>
        <v/>
      </c>
      <c r="CT548" s="60" t="str">
        <f t="shared" ca="1" si="650"/>
        <v/>
      </c>
      <c r="CU548" s="60" t="str">
        <f t="shared" ca="1" si="651"/>
        <v/>
      </c>
      <c r="CV548" s="60" t="str">
        <f t="shared" ca="1" si="652"/>
        <v/>
      </c>
      <c r="CW548" s="60" t="str">
        <f t="shared" ca="1" si="653"/>
        <v/>
      </c>
      <c r="CX548" s="60" t="str">
        <f t="shared" ca="1" si="654"/>
        <v/>
      </c>
      <c r="CY548" s="60" t="str">
        <f t="shared" ca="1" si="655"/>
        <v/>
      </c>
      <c r="CZ548" s="60" t="str">
        <f t="shared" ca="1" si="656"/>
        <v/>
      </c>
      <c r="DA548" s="65" t="str">
        <f t="shared" ca="1" si="657"/>
        <v/>
      </c>
      <c r="DB548" s="65" t="str">
        <f t="shared" ca="1" si="658"/>
        <v/>
      </c>
      <c r="DC548" s="65" t="str">
        <f t="shared" ca="1" si="659"/>
        <v/>
      </c>
      <c r="DD548" s="65" t="str">
        <f t="shared" ca="1" si="660"/>
        <v/>
      </c>
      <c r="DE548" s="65" t="str">
        <f t="shared" ca="1" si="661"/>
        <v/>
      </c>
      <c r="DF548" s="66" t="str">
        <f t="shared" ca="1" si="662"/>
        <v/>
      </c>
      <c r="DG548" s="66" t="str">
        <f t="shared" ca="1" si="663"/>
        <v/>
      </c>
      <c r="DH548" s="66" t="str">
        <f t="shared" ca="1" si="664"/>
        <v/>
      </c>
      <c r="DI548" s="66" t="str">
        <f t="shared" ca="1" si="665"/>
        <v/>
      </c>
      <c r="DJ548" s="66" t="str">
        <f t="shared" ca="1" si="666"/>
        <v/>
      </c>
      <c r="DK548" s="65" t="str">
        <f t="shared" ca="1" si="667"/>
        <v/>
      </c>
      <c r="DL548" s="65" t="str">
        <f t="shared" ca="1" si="668"/>
        <v/>
      </c>
      <c r="DM548" s="65" t="str">
        <f t="shared" ca="1" si="669"/>
        <v/>
      </c>
      <c r="DN548" s="65" t="str">
        <f t="shared" ca="1" si="670"/>
        <v/>
      </c>
      <c r="DO548" s="65" t="str">
        <f t="shared" ca="1" si="671"/>
        <v/>
      </c>
      <c r="DP548" s="65" t="str">
        <f t="shared" ca="1" si="672"/>
        <v/>
      </c>
      <c r="DQ548" s="65" t="str">
        <f t="shared" ca="1" si="673"/>
        <v/>
      </c>
      <c r="DR548" s="69" t="str">
        <f t="shared" ca="1" si="674"/>
        <v/>
      </c>
      <c r="DS548" s="69" t="str">
        <f t="shared" ca="1" si="675"/>
        <v/>
      </c>
      <c r="DT548" s="69" t="str">
        <f t="shared" ca="1" si="676"/>
        <v/>
      </c>
      <c r="DU548" s="69" t="str">
        <f t="shared" ca="1" si="677"/>
        <v/>
      </c>
      <c r="DV548" s="69" t="str">
        <f t="shared" ca="1" si="678"/>
        <v/>
      </c>
      <c r="DW548" s="69" t="str">
        <f t="shared" ca="1" si="679"/>
        <v/>
      </c>
      <c r="DX548" s="69" t="str">
        <f t="shared" ca="1" si="680"/>
        <v/>
      </c>
      <c r="DY548" s="69" t="str">
        <f t="shared" ca="1" si="681"/>
        <v/>
      </c>
      <c r="DZ548" s="72" t="str">
        <f t="shared" ca="1" si="682"/>
        <v/>
      </c>
      <c r="EA548" s="72" t="str">
        <f t="shared" ca="1" si="683"/>
        <v/>
      </c>
      <c r="EB548" s="72" t="str">
        <f t="shared" ca="1" si="684"/>
        <v/>
      </c>
      <c r="EC548" s="65" t="str">
        <f t="shared" ca="1" si="685"/>
        <v/>
      </c>
      <c r="ED548" s="65" t="str">
        <f t="shared" ca="1" si="686"/>
        <v/>
      </c>
      <c r="EE548" s="65" t="str">
        <f t="shared" ca="1" si="687"/>
        <v/>
      </c>
      <c r="EF548" s="65" t="str">
        <f t="shared" ca="1" si="688"/>
        <v/>
      </c>
      <c r="EG548" s="65" t="str">
        <f t="shared" ca="1" si="689"/>
        <v/>
      </c>
      <c r="EH548" s="65" t="str">
        <f t="shared" ca="1" si="690"/>
        <v/>
      </c>
      <c r="EI548" s="429" t="str">
        <f t="shared" ca="1" si="691"/>
        <v>No</v>
      </c>
      <c r="EJ548" s="428" t="str">
        <f t="shared" ca="1" si="692"/>
        <v/>
      </c>
      <c r="EK548" s="428" t="str">
        <f t="shared" ca="1" si="693"/>
        <v/>
      </c>
      <c r="EL548" s="65" t="str">
        <f t="shared" ca="1" si="694"/>
        <v/>
      </c>
      <c r="EM548" s="65" t="str">
        <f t="shared" ca="1" si="695"/>
        <v/>
      </c>
      <c r="EN548" s="65" t="str">
        <f t="shared" ca="1" si="696"/>
        <v/>
      </c>
      <c r="EO548" s="433" t="str">
        <f t="shared" ca="1" si="697"/>
        <v/>
      </c>
      <c r="EP548" s="433" t="str">
        <f t="shared" ca="1" si="698"/>
        <v/>
      </c>
      <c r="EQ548" s="433" t="str">
        <f t="shared" ca="1" si="699"/>
        <v/>
      </c>
      <c r="ER548" s="433" t="str">
        <f t="shared" ca="1" si="700"/>
        <v/>
      </c>
      <c r="ES548" s="433" t="str">
        <f t="shared" ca="1" si="701"/>
        <v/>
      </c>
      <c r="ET548" s="433" t="str">
        <f t="shared" ca="1" si="702"/>
        <v/>
      </c>
      <c r="EU548" s="433" t="str">
        <f ca="1">IF(OR(CO548="",CQ548=""),"",Discipline!$P$3*CO548+Discipline!$X$3*CQ548)</f>
        <v/>
      </c>
      <c r="EV548" s="433" t="str">
        <f ca="1">IF(OR(CP548="",CR548=""),"",Discipline!$P$3*CP548+Discipline!$X$3*CR548)</f>
        <v/>
      </c>
    </row>
    <row r="549" spans="1:152" x14ac:dyDescent="0.25">
      <c r="A549" s="10" t="str">
        <f ca="1">IFERROR(RANK(order!A549,order!A$3:A$554,0),"")</f>
        <v/>
      </c>
      <c r="B549" s="10" t="str">
        <f ca="1">IFERROR(RANK(order!B549,order!B$3:B$554,0),"")</f>
        <v/>
      </c>
      <c r="C549" s="10" t="str">
        <f ca="1">IFERROR(RANK(order!C549,order!C$3:C$554,0),"")</f>
        <v/>
      </c>
      <c r="D549" s="4" t="str">
        <f ca="1">IFERROR(RANK(order!D549,order!D$3:D$554,0),"")</f>
        <v/>
      </c>
      <c r="E549" s="4" t="str">
        <f ca="1">IFERROR(RANK(order!E549,order!E$3:E$554,0),"")</f>
        <v/>
      </c>
      <c r="F549" s="4" t="str">
        <f ca="1">IFERROR(RANK(order!F549,order!F$3:F$554,0),"")</f>
        <v/>
      </c>
      <c r="G549" s="10" t="str">
        <f ca="1">IFERROR(RANK(order!G549,order!G$3:G$554,0),"")</f>
        <v/>
      </c>
      <c r="H549" s="10" t="str">
        <f ca="1">IFERROR(RANK(order!H549,order!H$3:H$554,0),"")</f>
        <v/>
      </c>
      <c r="I549" s="10" t="str">
        <f ca="1">IFERROR(RANK(order!I549,order!I$3:I$554,0),"")</f>
        <v/>
      </c>
      <c r="J549" s="4" t="str">
        <f ca="1">IFERROR(RANK(order!J549,order!J$3:J$554,0),"")</f>
        <v/>
      </c>
      <c r="K549" s="4" t="str">
        <f ca="1">IFERROR(RANK(order!K549,order!K$3:K$554,0),"")</f>
        <v/>
      </c>
      <c r="L549" s="4" t="str">
        <f ca="1">IFERROR(RANK(order!L549,order!L$3:L$554,0),"")</f>
        <v/>
      </c>
      <c r="M549" s="10" t="str">
        <f ca="1">IFERROR(RANK(order!M549,order!M$3:M$554,0),"")</f>
        <v/>
      </c>
      <c r="N549" s="10" t="str">
        <f ca="1">IFERROR(RANK(order!N549,order!N$3:N$554,0),"")</f>
        <v/>
      </c>
      <c r="O549" s="10" t="str">
        <f ca="1">IFERROR(RANK(order!O549,order!O$3:O$554,0),"")</f>
        <v/>
      </c>
      <c r="P549" s="4" t="str">
        <f ca="1">IFERROR(RANK(order!P549,order!P$3:P$554,0),"")</f>
        <v/>
      </c>
      <c r="Q549" s="4" t="str">
        <f ca="1">IFERROR(RANK(order!Q549,order!Q$3:Q$554,0),"")</f>
        <v/>
      </c>
      <c r="R549" s="4" t="str">
        <f ca="1">IFERROR(RANK(order!R549,order!R$3:R$554,0),"")</f>
        <v/>
      </c>
      <c r="S549" s="10" t="str">
        <f ca="1">IFERROR(RANK(order!S549,order!S$3:S$554,0),"")</f>
        <v/>
      </c>
      <c r="T549" s="10" t="str">
        <f ca="1">IFERROR(RANK(order!T549,order!T$3:T$554,0),"")</f>
        <v/>
      </c>
      <c r="U549" s="10" t="str">
        <f ca="1">IFERROR(RANK(order!U549,order!U$3:U$554,0),"")</f>
        <v/>
      </c>
      <c r="V549" s="4" t="str">
        <f ca="1">IFERROR(RANK(order!V549,order!V$3:V$554,0),"")</f>
        <v/>
      </c>
      <c r="W549" s="4" t="str">
        <f ca="1">IFERROR(RANK(order!W549,order!W$3:W$554,0),"")</f>
        <v/>
      </c>
      <c r="X549" s="4" t="str">
        <f ca="1">IFERROR(RANK(order!X549,order!X$3:X$554,0),"")</f>
        <v/>
      </c>
      <c r="Y549" s="10" t="str">
        <f ca="1">IFERROR(RANK(order!Y549,order!Y$3:Y$554,0),"")</f>
        <v/>
      </c>
      <c r="Z549" s="10" t="str">
        <f ca="1">IFERROR(RANK(order!Z549,order!Z$3:Z$554,0),"")</f>
        <v/>
      </c>
      <c r="AA549" s="10" t="str">
        <f ca="1">IFERROR(RANK(order!AA549,order!AA$3:AA$554,0),"")</f>
        <v/>
      </c>
      <c r="AB549" s="4" t="str">
        <f ca="1">IFERROR(RANK(order!AB549,order!AB$3:AB$554,0),"")</f>
        <v/>
      </c>
      <c r="AC549" s="4" t="str">
        <f ca="1">IFERROR(RANK(order!AC549,order!AC$3:AC$554,0),"")</f>
        <v/>
      </c>
      <c r="AD549" s="4" t="str">
        <f ca="1">IFERROR(RANK(order!AD549,order!AD$3:AD$554,0),"")</f>
        <v/>
      </c>
      <c r="AE549" s="10" t="str">
        <f ca="1">IFERROR(RANK(order!AE549,order!AE$3:AE$554,0),"")</f>
        <v/>
      </c>
      <c r="AF549" s="10" t="str">
        <f ca="1">IFERROR(RANK(order!AF549,order!AF$3:AF$554,0),"")</f>
        <v/>
      </c>
      <c r="AG549" s="10" t="str">
        <f ca="1">IFERROR(RANK(order!AG549,order!AG$3:AG$554,0),"")</f>
        <v/>
      </c>
      <c r="AH549" s="4" t="str">
        <f ca="1">IFERROR(RANK(order!AH549,order!AH$3:AH$554,0),"")</f>
        <v/>
      </c>
      <c r="AI549" s="4" t="str">
        <f ca="1">IFERROR(RANK(order!AI549,order!AI$3:AI$554,0),"")</f>
        <v/>
      </c>
      <c r="AJ549" s="4" t="str">
        <f ca="1">IFERROR(RANK(order!AJ549,order!AJ$3:AJ$554,0),"")</f>
        <v/>
      </c>
      <c r="AK549" s="10" t="str">
        <f ca="1">IFERROR(RANK(order!AK549,order!AK$3:AK$554,0),"")</f>
        <v/>
      </c>
      <c r="AL549" s="10" t="str">
        <f ca="1">IFERROR(RANK(order!AL549,order!AL$3:AL$554,0),"")</f>
        <v/>
      </c>
      <c r="AM549" s="10" t="str">
        <f ca="1">IFERROR(RANK(order!AM549,order!AM$3:AM$554,0),"")</f>
        <v/>
      </c>
      <c r="AN549" s="4" t="str">
        <f ca="1">IFERROR(RANK(order!AN549,order!AN$3:AN$554,0),"")</f>
        <v/>
      </c>
      <c r="AO549" s="4" t="str">
        <f ca="1">IFERROR(RANK(order!AO549,order!AO$3:AO$554,0),"")</f>
        <v/>
      </c>
      <c r="AP549" s="4" t="str">
        <f ca="1">IFERROR(RANK(order!AP549,order!AP$3:AP$554,0),"")</f>
        <v/>
      </c>
      <c r="AQ549" s="10" t="str">
        <f ca="1">IFERROR(RANK(order!AQ549,order!AQ$3:AQ$554,0),"")</f>
        <v/>
      </c>
      <c r="AR549" s="10" t="str">
        <f ca="1">IFERROR(RANK(order!AR549,order!AR$3:AR$554,0),"")</f>
        <v/>
      </c>
      <c r="AS549" s="10" t="str">
        <f ca="1">IFERROR(RANK(order!AS549,order!AS$3:AS$554,0),"")</f>
        <v/>
      </c>
      <c r="AT549" s="4" t="str">
        <f ca="1">IFERROR(RANK(order!AT549,order!AT$3:AT$554,0),"")</f>
        <v/>
      </c>
      <c r="AU549" s="4" t="str">
        <f ca="1">IFERROR(RANK(order!AU549,order!AU$3:AU$554,0),"")</f>
        <v/>
      </c>
      <c r="AV549" s="4" t="str">
        <f ca="1">IFERROR(RANK(order!AV549,order!AV$3:AV$554,0),"")</f>
        <v/>
      </c>
      <c r="AW549" s="10" t="str">
        <f ca="1">IFERROR(RANK(order!AW549,order!AW$3:AW$554,0),"")</f>
        <v/>
      </c>
      <c r="AX549" s="10" t="str">
        <f ca="1">IFERROR(RANK(order!AX549,order!AX$3:AX$554,0),"")</f>
        <v/>
      </c>
      <c r="AY549" s="10" t="str">
        <f ca="1">IFERROR(RANK(order!AY549,order!AY$3:AY$554,0),"")</f>
        <v/>
      </c>
      <c r="AZ549" s="4" t="str">
        <f ca="1">IFERROR(RANK(order!AZ549,order!AZ$3:AZ$554,0),"")</f>
        <v/>
      </c>
      <c r="BA549" s="4" t="str">
        <f ca="1">IFERROR(RANK(order!BA549,order!BA$3:BA$554,0),"")</f>
        <v/>
      </c>
      <c r="BB549" s="4" t="str">
        <f ca="1">IFERROR(RANK(order!BB549,order!BB$3:BB$554,0),"")</f>
        <v/>
      </c>
      <c r="BC549" s="10" t="str">
        <f ca="1">IFERROR(RANK(order!BC549,order!BC$3:BC$554,0),"")</f>
        <v/>
      </c>
      <c r="BD549" s="10" t="str">
        <f ca="1">IFERROR(RANK(order!BD549,order!BD$3:BD$554,0),"")</f>
        <v/>
      </c>
      <c r="BE549" s="10" t="str">
        <f ca="1">IFERROR(RANK(order!BE549,order!BE$3:BE$554,0),"")</f>
        <v/>
      </c>
      <c r="BF549" s="4" t="str">
        <f ca="1">IFERROR(RANK(order!BF549,order!BF$3:BF$554,0),"")</f>
        <v/>
      </c>
      <c r="BG549" s="4" t="str">
        <f ca="1">IFERROR(RANK(order!BG549,order!BG$3:BG$554,0),"")</f>
        <v/>
      </c>
      <c r="BH549" s="4" t="str">
        <f ca="1">IFERROR(RANK(order!BH549,order!BH$3:BH$554,0),"")</f>
        <v/>
      </c>
      <c r="BI549" s="10" t="str">
        <f ca="1">IFERROR(RANK(order!BI549,order!BI$3:BI$554,0),"")</f>
        <v/>
      </c>
      <c r="BJ549" s="10" t="str">
        <f ca="1">IFERROR(RANK(order!BJ549,order!BJ$3:BJ$554,0),"")</f>
        <v/>
      </c>
      <c r="BK549" s="10" t="str">
        <f ca="1">IFERROR(RANK(order!BK549,order!BK$3:BK$554,0),"")</f>
        <v/>
      </c>
      <c r="BL549" s="4" t="str">
        <f ca="1">IFERROR(RANK(order!BL549,order!BL$3:BL$554,0),"")</f>
        <v/>
      </c>
      <c r="BM549" s="4" t="str">
        <f ca="1">IFERROR(RANK(order!BM549,order!BM$3:BM$554,0),"")</f>
        <v/>
      </c>
      <c r="BN549" s="4" t="str">
        <f ca="1">IFERROR(RANK(order!BN549,order!BN$3:BN$554,0),"")</f>
        <v/>
      </c>
      <c r="BO549" s="10" t="str">
        <f ca="1">IFERROR(RANK(order!BO549,order!BO$3:BO$554,0),"")</f>
        <v/>
      </c>
      <c r="BP549" s="10" t="str">
        <f ca="1">IFERROR(RANK(order!BP549,order!BP$3:BP$554,0),"")</f>
        <v/>
      </c>
      <c r="BQ549" s="10" t="str">
        <f ca="1">IFERROR(RANK(order!BQ549,order!BQ$3:BQ$554,0),"")</f>
        <v/>
      </c>
      <c r="BR549" s="4" t="str">
        <f ca="1">IFERROR(RANK(order!BR549,order!BR$3:BR$554,0),"")</f>
        <v/>
      </c>
      <c r="BS549" s="4" t="str">
        <f ca="1">IFERROR(RANK(order!BS549,order!BS$3:BS$554,0),"")</f>
        <v/>
      </c>
      <c r="BT549" s="4" t="str">
        <f ca="1">IFERROR(RANK(order!BT549,order!BT$3:BT$554,0),"")</f>
        <v/>
      </c>
      <c r="BU549" s="95">
        <f t="shared" si="703"/>
        <v>547</v>
      </c>
      <c r="BV549" s="35" t="str">
        <f t="shared" si="704"/>
        <v>E1</v>
      </c>
      <c r="BW549" s="55">
        <f t="shared" ca="1" si="627"/>
        <v>0</v>
      </c>
      <c r="BX549" s="56" t="str">
        <f t="shared" ca="1" si="628"/>
        <v/>
      </c>
      <c r="BY549" s="56" t="str">
        <f t="shared" ca="1" si="629"/>
        <v/>
      </c>
      <c r="BZ549" s="57" t="str">
        <f t="shared" ca="1" si="630"/>
        <v/>
      </c>
      <c r="CA549" s="57" t="str">
        <f t="shared" ca="1" si="631"/>
        <v/>
      </c>
      <c r="CB549" s="58" t="str">
        <f t="shared" ca="1" si="632"/>
        <v/>
      </c>
      <c r="CC549" s="57" t="str">
        <f t="shared" ca="1" si="633"/>
        <v/>
      </c>
      <c r="CD549" s="57" t="str">
        <f t="shared" ca="1" si="634"/>
        <v/>
      </c>
      <c r="CE549" s="58" t="str">
        <f t="shared" ca="1" si="635"/>
        <v/>
      </c>
      <c r="CF549" s="59" t="str">
        <f t="shared" ca="1" si="636"/>
        <v/>
      </c>
      <c r="CG549" s="57" t="str">
        <f t="shared" ca="1" si="637"/>
        <v/>
      </c>
      <c r="CH549" s="57" t="str">
        <f t="shared" ca="1" si="638"/>
        <v/>
      </c>
      <c r="CI549" s="57" t="str">
        <f t="shared" ca="1" si="639"/>
        <v/>
      </c>
      <c r="CJ549" s="57" t="str">
        <f t="shared" ca="1" si="640"/>
        <v/>
      </c>
      <c r="CK549" s="57" t="str">
        <f t="shared" ca="1" si="641"/>
        <v/>
      </c>
      <c r="CL549" s="57" t="str">
        <f t="shared" ca="1" si="642"/>
        <v/>
      </c>
      <c r="CM549" s="57" t="str">
        <f t="shared" ca="1" si="643"/>
        <v/>
      </c>
      <c r="CN549" s="57" t="str">
        <f t="shared" ca="1" si="644"/>
        <v/>
      </c>
      <c r="CO549" s="57" t="str">
        <f t="shared" ca="1" si="645"/>
        <v/>
      </c>
      <c r="CP549" s="57" t="str">
        <f t="shared" ca="1" si="646"/>
        <v/>
      </c>
      <c r="CQ549" s="57" t="str">
        <f t="shared" ca="1" si="647"/>
        <v/>
      </c>
      <c r="CR549" s="57" t="str">
        <f t="shared" ca="1" si="648"/>
        <v/>
      </c>
      <c r="CS549" s="60" t="str">
        <f t="shared" ca="1" si="649"/>
        <v/>
      </c>
      <c r="CT549" s="60" t="str">
        <f t="shared" ca="1" si="650"/>
        <v/>
      </c>
      <c r="CU549" s="60" t="str">
        <f t="shared" ca="1" si="651"/>
        <v/>
      </c>
      <c r="CV549" s="60" t="str">
        <f t="shared" ca="1" si="652"/>
        <v/>
      </c>
      <c r="CW549" s="60" t="str">
        <f t="shared" ca="1" si="653"/>
        <v/>
      </c>
      <c r="CX549" s="60" t="str">
        <f t="shared" ca="1" si="654"/>
        <v/>
      </c>
      <c r="CY549" s="60" t="str">
        <f t="shared" ca="1" si="655"/>
        <v/>
      </c>
      <c r="CZ549" s="60" t="str">
        <f t="shared" ca="1" si="656"/>
        <v/>
      </c>
      <c r="DA549" s="65" t="str">
        <f t="shared" ca="1" si="657"/>
        <v/>
      </c>
      <c r="DB549" s="65" t="str">
        <f t="shared" ca="1" si="658"/>
        <v/>
      </c>
      <c r="DC549" s="65" t="str">
        <f t="shared" ca="1" si="659"/>
        <v/>
      </c>
      <c r="DD549" s="65" t="str">
        <f t="shared" ca="1" si="660"/>
        <v/>
      </c>
      <c r="DE549" s="65" t="str">
        <f t="shared" ca="1" si="661"/>
        <v/>
      </c>
      <c r="DF549" s="66" t="str">
        <f t="shared" ca="1" si="662"/>
        <v/>
      </c>
      <c r="DG549" s="66" t="str">
        <f t="shared" ca="1" si="663"/>
        <v/>
      </c>
      <c r="DH549" s="66" t="str">
        <f t="shared" ca="1" si="664"/>
        <v/>
      </c>
      <c r="DI549" s="66" t="str">
        <f t="shared" ca="1" si="665"/>
        <v/>
      </c>
      <c r="DJ549" s="66" t="str">
        <f t="shared" ca="1" si="666"/>
        <v/>
      </c>
      <c r="DK549" s="65" t="str">
        <f t="shared" ca="1" si="667"/>
        <v/>
      </c>
      <c r="DL549" s="65" t="str">
        <f t="shared" ca="1" si="668"/>
        <v/>
      </c>
      <c r="DM549" s="65" t="str">
        <f t="shared" ca="1" si="669"/>
        <v/>
      </c>
      <c r="DN549" s="65" t="str">
        <f t="shared" ca="1" si="670"/>
        <v/>
      </c>
      <c r="DO549" s="65" t="str">
        <f t="shared" ca="1" si="671"/>
        <v/>
      </c>
      <c r="DP549" s="65" t="str">
        <f t="shared" ca="1" si="672"/>
        <v/>
      </c>
      <c r="DQ549" s="65" t="str">
        <f t="shared" ca="1" si="673"/>
        <v/>
      </c>
      <c r="DR549" s="69" t="str">
        <f t="shared" ca="1" si="674"/>
        <v/>
      </c>
      <c r="DS549" s="69" t="str">
        <f t="shared" ca="1" si="675"/>
        <v/>
      </c>
      <c r="DT549" s="69" t="str">
        <f t="shared" ca="1" si="676"/>
        <v/>
      </c>
      <c r="DU549" s="69" t="str">
        <f t="shared" ca="1" si="677"/>
        <v/>
      </c>
      <c r="DV549" s="69" t="str">
        <f t="shared" ca="1" si="678"/>
        <v/>
      </c>
      <c r="DW549" s="69" t="str">
        <f t="shared" ca="1" si="679"/>
        <v/>
      </c>
      <c r="DX549" s="69" t="str">
        <f t="shared" ca="1" si="680"/>
        <v/>
      </c>
      <c r="DY549" s="69" t="str">
        <f t="shared" ca="1" si="681"/>
        <v/>
      </c>
      <c r="DZ549" s="72" t="str">
        <f t="shared" ca="1" si="682"/>
        <v/>
      </c>
      <c r="EA549" s="72" t="str">
        <f t="shared" ca="1" si="683"/>
        <v/>
      </c>
      <c r="EB549" s="72" t="str">
        <f t="shared" ca="1" si="684"/>
        <v/>
      </c>
      <c r="EC549" s="65" t="str">
        <f t="shared" ca="1" si="685"/>
        <v/>
      </c>
      <c r="ED549" s="65" t="str">
        <f t="shared" ca="1" si="686"/>
        <v/>
      </c>
      <c r="EE549" s="65" t="str">
        <f t="shared" ca="1" si="687"/>
        <v/>
      </c>
      <c r="EF549" s="65" t="str">
        <f t="shared" ca="1" si="688"/>
        <v/>
      </c>
      <c r="EG549" s="65" t="str">
        <f t="shared" ca="1" si="689"/>
        <v/>
      </c>
      <c r="EH549" s="65" t="str">
        <f t="shared" ca="1" si="690"/>
        <v/>
      </c>
      <c r="EI549" s="429" t="str">
        <f t="shared" ca="1" si="691"/>
        <v>No</v>
      </c>
      <c r="EJ549" s="428" t="str">
        <f t="shared" ca="1" si="692"/>
        <v/>
      </c>
      <c r="EK549" s="428" t="str">
        <f t="shared" ca="1" si="693"/>
        <v/>
      </c>
      <c r="EL549" s="65" t="str">
        <f t="shared" ca="1" si="694"/>
        <v/>
      </c>
      <c r="EM549" s="65" t="str">
        <f t="shared" ca="1" si="695"/>
        <v/>
      </c>
      <c r="EN549" s="65" t="str">
        <f t="shared" ca="1" si="696"/>
        <v/>
      </c>
      <c r="EO549" s="433" t="str">
        <f t="shared" ca="1" si="697"/>
        <v/>
      </c>
      <c r="EP549" s="433" t="str">
        <f t="shared" ca="1" si="698"/>
        <v/>
      </c>
      <c r="EQ549" s="433" t="str">
        <f t="shared" ca="1" si="699"/>
        <v/>
      </c>
      <c r="ER549" s="433" t="str">
        <f t="shared" ca="1" si="700"/>
        <v/>
      </c>
      <c r="ES549" s="433" t="str">
        <f t="shared" ca="1" si="701"/>
        <v/>
      </c>
      <c r="ET549" s="433" t="str">
        <f t="shared" ca="1" si="702"/>
        <v/>
      </c>
      <c r="EU549" s="433" t="str">
        <f ca="1">IF(OR(CO549="",CQ549=""),"",Discipline!$P$3*CO549+Discipline!$X$3*CQ549)</f>
        <v/>
      </c>
      <c r="EV549" s="433" t="str">
        <f ca="1">IF(OR(CP549="",CR549=""),"",Discipline!$P$3*CP549+Discipline!$X$3*CR549)</f>
        <v/>
      </c>
    </row>
    <row r="550" spans="1:152" x14ac:dyDescent="0.25">
      <c r="A550" s="10" t="str">
        <f ca="1">IFERROR(RANK(order!A550,order!A$3:A$554,0),"")</f>
        <v/>
      </c>
      <c r="B550" s="10" t="str">
        <f ca="1">IFERROR(RANK(order!B550,order!B$3:B$554,0),"")</f>
        <v/>
      </c>
      <c r="C550" s="10" t="str">
        <f ca="1">IFERROR(RANK(order!C550,order!C$3:C$554,0),"")</f>
        <v/>
      </c>
      <c r="D550" s="4" t="str">
        <f ca="1">IFERROR(RANK(order!D550,order!D$3:D$554,0),"")</f>
        <v/>
      </c>
      <c r="E550" s="4" t="str">
        <f ca="1">IFERROR(RANK(order!E550,order!E$3:E$554,0),"")</f>
        <v/>
      </c>
      <c r="F550" s="4" t="str">
        <f ca="1">IFERROR(RANK(order!F550,order!F$3:F$554,0),"")</f>
        <v/>
      </c>
      <c r="G550" s="10" t="str">
        <f ca="1">IFERROR(RANK(order!G550,order!G$3:G$554,0),"")</f>
        <v/>
      </c>
      <c r="H550" s="10" t="str">
        <f ca="1">IFERROR(RANK(order!H550,order!H$3:H$554,0),"")</f>
        <v/>
      </c>
      <c r="I550" s="10" t="str">
        <f ca="1">IFERROR(RANK(order!I550,order!I$3:I$554,0),"")</f>
        <v/>
      </c>
      <c r="J550" s="4" t="str">
        <f ca="1">IFERROR(RANK(order!J550,order!J$3:J$554,0),"")</f>
        <v/>
      </c>
      <c r="K550" s="4" t="str">
        <f ca="1">IFERROR(RANK(order!K550,order!K$3:K$554,0),"")</f>
        <v/>
      </c>
      <c r="L550" s="4" t="str">
        <f ca="1">IFERROR(RANK(order!L550,order!L$3:L$554,0),"")</f>
        <v/>
      </c>
      <c r="M550" s="10" t="str">
        <f ca="1">IFERROR(RANK(order!M550,order!M$3:M$554,0),"")</f>
        <v/>
      </c>
      <c r="N550" s="10" t="str">
        <f ca="1">IFERROR(RANK(order!N550,order!N$3:N$554,0),"")</f>
        <v/>
      </c>
      <c r="O550" s="10" t="str">
        <f ca="1">IFERROR(RANK(order!O550,order!O$3:O$554,0),"")</f>
        <v/>
      </c>
      <c r="P550" s="4" t="str">
        <f ca="1">IFERROR(RANK(order!P550,order!P$3:P$554,0),"")</f>
        <v/>
      </c>
      <c r="Q550" s="4" t="str">
        <f ca="1">IFERROR(RANK(order!Q550,order!Q$3:Q$554,0),"")</f>
        <v/>
      </c>
      <c r="R550" s="4" t="str">
        <f ca="1">IFERROR(RANK(order!R550,order!R$3:R$554,0),"")</f>
        <v/>
      </c>
      <c r="S550" s="10" t="str">
        <f ca="1">IFERROR(RANK(order!S550,order!S$3:S$554,0),"")</f>
        <v/>
      </c>
      <c r="T550" s="10" t="str">
        <f ca="1">IFERROR(RANK(order!T550,order!T$3:T$554,0),"")</f>
        <v/>
      </c>
      <c r="U550" s="10" t="str">
        <f ca="1">IFERROR(RANK(order!U550,order!U$3:U$554,0),"")</f>
        <v/>
      </c>
      <c r="V550" s="4" t="str">
        <f ca="1">IFERROR(RANK(order!V550,order!V$3:V$554,0),"")</f>
        <v/>
      </c>
      <c r="W550" s="4" t="str">
        <f ca="1">IFERROR(RANK(order!W550,order!W$3:W$554,0),"")</f>
        <v/>
      </c>
      <c r="X550" s="4" t="str">
        <f ca="1">IFERROR(RANK(order!X550,order!X$3:X$554,0),"")</f>
        <v/>
      </c>
      <c r="Y550" s="10" t="str">
        <f ca="1">IFERROR(RANK(order!Y550,order!Y$3:Y$554,0),"")</f>
        <v/>
      </c>
      <c r="Z550" s="10" t="str">
        <f ca="1">IFERROR(RANK(order!Z550,order!Z$3:Z$554,0),"")</f>
        <v/>
      </c>
      <c r="AA550" s="10" t="str">
        <f ca="1">IFERROR(RANK(order!AA550,order!AA$3:AA$554,0),"")</f>
        <v/>
      </c>
      <c r="AB550" s="4" t="str">
        <f ca="1">IFERROR(RANK(order!AB550,order!AB$3:AB$554,0),"")</f>
        <v/>
      </c>
      <c r="AC550" s="4" t="str">
        <f ca="1">IFERROR(RANK(order!AC550,order!AC$3:AC$554,0),"")</f>
        <v/>
      </c>
      <c r="AD550" s="4" t="str">
        <f ca="1">IFERROR(RANK(order!AD550,order!AD$3:AD$554,0),"")</f>
        <v/>
      </c>
      <c r="AE550" s="10" t="str">
        <f ca="1">IFERROR(RANK(order!AE550,order!AE$3:AE$554,0),"")</f>
        <v/>
      </c>
      <c r="AF550" s="10" t="str">
        <f ca="1">IFERROR(RANK(order!AF550,order!AF$3:AF$554,0),"")</f>
        <v/>
      </c>
      <c r="AG550" s="10" t="str">
        <f ca="1">IFERROR(RANK(order!AG550,order!AG$3:AG$554,0),"")</f>
        <v/>
      </c>
      <c r="AH550" s="4" t="str">
        <f ca="1">IFERROR(RANK(order!AH550,order!AH$3:AH$554,0),"")</f>
        <v/>
      </c>
      <c r="AI550" s="4" t="str">
        <f ca="1">IFERROR(RANK(order!AI550,order!AI$3:AI$554,0),"")</f>
        <v/>
      </c>
      <c r="AJ550" s="4" t="str">
        <f ca="1">IFERROR(RANK(order!AJ550,order!AJ$3:AJ$554,0),"")</f>
        <v/>
      </c>
      <c r="AK550" s="10" t="str">
        <f ca="1">IFERROR(RANK(order!AK550,order!AK$3:AK$554,0),"")</f>
        <v/>
      </c>
      <c r="AL550" s="10" t="str">
        <f ca="1">IFERROR(RANK(order!AL550,order!AL$3:AL$554,0),"")</f>
        <v/>
      </c>
      <c r="AM550" s="10" t="str">
        <f ca="1">IFERROR(RANK(order!AM550,order!AM$3:AM$554,0),"")</f>
        <v/>
      </c>
      <c r="AN550" s="4" t="str">
        <f ca="1">IFERROR(RANK(order!AN550,order!AN$3:AN$554,0),"")</f>
        <v/>
      </c>
      <c r="AO550" s="4" t="str">
        <f ca="1">IFERROR(RANK(order!AO550,order!AO$3:AO$554,0),"")</f>
        <v/>
      </c>
      <c r="AP550" s="4" t="str">
        <f ca="1">IFERROR(RANK(order!AP550,order!AP$3:AP$554,0),"")</f>
        <v/>
      </c>
      <c r="AQ550" s="10" t="str">
        <f ca="1">IFERROR(RANK(order!AQ550,order!AQ$3:AQ$554,0),"")</f>
        <v/>
      </c>
      <c r="AR550" s="10" t="str">
        <f ca="1">IFERROR(RANK(order!AR550,order!AR$3:AR$554,0),"")</f>
        <v/>
      </c>
      <c r="AS550" s="10" t="str">
        <f ca="1">IFERROR(RANK(order!AS550,order!AS$3:AS$554,0),"")</f>
        <v/>
      </c>
      <c r="AT550" s="4" t="str">
        <f ca="1">IFERROR(RANK(order!AT550,order!AT$3:AT$554,0),"")</f>
        <v/>
      </c>
      <c r="AU550" s="4" t="str">
        <f ca="1">IFERROR(RANK(order!AU550,order!AU$3:AU$554,0),"")</f>
        <v/>
      </c>
      <c r="AV550" s="4" t="str">
        <f ca="1">IFERROR(RANK(order!AV550,order!AV$3:AV$554,0),"")</f>
        <v/>
      </c>
      <c r="AW550" s="10" t="str">
        <f ca="1">IFERROR(RANK(order!AW550,order!AW$3:AW$554,0),"")</f>
        <v/>
      </c>
      <c r="AX550" s="10" t="str">
        <f ca="1">IFERROR(RANK(order!AX550,order!AX$3:AX$554,0),"")</f>
        <v/>
      </c>
      <c r="AY550" s="10" t="str">
        <f ca="1">IFERROR(RANK(order!AY550,order!AY$3:AY$554,0),"")</f>
        <v/>
      </c>
      <c r="AZ550" s="4" t="str">
        <f ca="1">IFERROR(RANK(order!AZ550,order!AZ$3:AZ$554,0),"")</f>
        <v/>
      </c>
      <c r="BA550" s="4" t="str">
        <f ca="1">IFERROR(RANK(order!BA550,order!BA$3:BA$554,0),"")</f>
        <v/>
      </c>
      <c r="BB550" s="4" t="str">
        <f ca="1">IFERROR(RANK(order!BB550,order!BB$3:BB$554,0),"")</f>
        <v/>
      </c>
      <c r="BC550" s="10" t="str">
        <f ca="1">IFERROR(RANK(order!BC550,order!BC$3:BC$554,0),"")</f>
        <v/>
      </c>
      <c r="BD550" s="10" t="str">
        <f ca="1">IFERROR(RANK(order!BD550,order!BD$3:BD$554,0),"")</f>
        <v/>
      </c>
      <c r="BE550" s="10" t="str">
        <f ca="1">IFERROR(RANK(order!BE550,order!BE$3:BE$554,0),"")</f>
        <v/>
      </c>
      <c r="BF550" s="4" t="str">
        <f ca="1">IFERROR(RANK(order!BF550,order!BF$3:BF$554,0),"")</f>
        <v/>
      </c>
      <c r="BG550" s="4" t="str">
        <f ca="1">IFERROR(RANK(order!BG550,order!BG$3:BG$554,0),"")</f>
        <v/>
      </c>
      <c r="BH550" s="4" t="str">
        <f ca="1">IFERROR(RANK(order!BH550,order!BH$3:BH$554,0),"")</f>
        <v/>
      </c>
      <c r="BI550" s="10" t="str">
        <f ca="1">IFERROR(RANK(order!BI550,order!BI$3:BI$554,0),"")</f>
        <v/>
      </c>
      <c r="BJ550" s="10" t="str">
        <f ca="1">IFERROR(RANK(order!BJ550,order!BJ$3:BJ$554,0),"")</f>
        <v/>
      </c>
      <c r="BK550" s="10" t="str">
        <f ca="1">IFERROR(RANK(order!BK550,order!BK$3:BK$554,0),"")</f>
        <v/>
      </c>
      <c r="BL550" s="4" t="str">
        <f ca="1">IFERROR(RANK(order!BL550,order!BL$3:BL$554,0),"")</f>
        <v/>
      </c>
      <c r="BM550" s="4" t="str">
        <f ca="1">IFERROR(RANK(order!BM550,order!BM$3:BM$554,0),"")</f>
        <v/>
      </c>
      <c r="BN550" s="4" t="str">
        <f ca="1">IFERROR(RANK(order!BN550,order!BN$3:BN$554,0),"")</f>
        <v/>
      </c>
      <c r="BO550" s="10" t="str">
        <f ca="1">IFERROR(RANK(order!BO550,order!BO$3:BO$554,0),"")</f>
        <v/>
      </c>
      <c r="BP550" s="10" t="str">
        <f ca="1">IFERROR(RANK(order!BP550,order!BP$3:BP$554,0),"")</f>
        <v/>
      </c>
      <c r="BQ550" s="10" t="str">
        <f ca="1">IFERROR(RANK(order!BQ550,order!BQ$3:BQ$554,0),"")</f>
        <v/>
      </c>
      <c r="BR550" s="4" t="str">
        <f ca="1">IFERROR(RANK(order!BR550,order!BR$3:BR$554,0),"")</f>
        <v/>
      </c>
      <c r="BS550" s="4" t="str">
        <f ca="1">IFERROR(RANK(order!BS550,order!BS$3:BS$554,0),"")</f>
        <v/>
      </c>
      <c r="BT550" s="4" t="str">
        <f ca="1">IFERROR(RANK(order!BT550,order!BT$3:BT$554,0),"")</f>
        <v/>
      </c>
      <c r="BU550" s="95">
        <f t="shared" si="703"/>
        <v>548</v>
      </c>
      <c r="BV550" s="35" t="str">
        <f t="shared" si="704"/>
        <v>E1</v>
      </c>
      <c r="BW550" s="55">
        <f t="shared" ca="1" si="627"/>
        <v>0</v>
      </c>
      <c r="BX550" s="56" t="str">
        <f t="shared" ca="1" si="628"/>
        <v/>
      </c>
      <c r="BY550" s="56" t="str">
        <f t="shared" ca="1" si="629"/>
        <v/>
      </c>
      <c r="BZ550" s="57" t="str">
        <f t="shared" ca="1" si="630"/>
        <v/>
      </c>
      <c r="CA550" s="57" t="str">
        <f t="shared" ca="1" si="631"/>
        <v/>
      </c>
      <c r="CB550" s="58" t="str">
        <f t="shared" ca="1" si="632"/>
        <v/>
      </c>
      <c r="CC550" s="57" t="str">
        <f t="shared" ca="1" si="633"/>
        <v/>
      </c>
      <c r="CD550" s="57" t="str">
        <f t="shared" ca="1" si="634"/>
        <v/>
      </c>
      <c r="CE550" s="58" t="str">
        <f t="shared" ca="1" si="635"/>
        <v/>
      </c>
      <c r="CF550" s="59" t="str">
        <f t="shared" ca="1" si="636"/>
        <v/>
      </c>
      <c r="CG550" s="57" t="str">
        <f t="shared" ca="1" si="637"/>
        <v/>
      </c>
      <c r="CH550" s="57" t="str">
        <f t="shared" ca="1" si="638"/>
        <v/>
      </c>
      <c r="CI550" s="57" t="str">
        <f t="shared" ca="1" si="639"/>
        <v/>
      </c>
      <c r="CJ550" s="57" t="str">
        <f t="shared" ca="1" si="640"/>
        <v/>
      </c>
      <c r="CK550" s="57" t="str">
        <f t="shared" ca="1" si="641"/>
        <v/>
      </c>
      <c r="CL550" s="57" t="str">
        <f t="shared" ca="1" si="642"/>
        <v/>
      </c>
      <c r="CM550" s="57" t="str">
        <f t="shared" ca="1" si="643"/>
        <v/>
      </c>
      <c r="CN550" s="57" t="str">
        <f t="shared" ca="1" si="644"/>
        <v/>
      </c>
      <c r="CO550" s="57" t="str">
        <f t="shared" ca="1" si="645"/>
        <v/>
      </c>
      <c r="CP550" s="57" t="str">
        <f t="shared" ca="1" si="646"/>
        <v/>
      </c>
      <c r="CQ550" s="57" t="str">
        <f t="shared" ca="1" si="647"/>
        <v/>
      </c>
      <c r="CR550" s="57" t="str">
        <f t="shared" ca="1" si="648"/>
        <v/>
      </c>
      <c r="CS550" s="60" t="str">
        <f t="shared" ca="1" si="649"/>
        <v/>
      </c>
      <c r="CT550" s="60" t="str">
        <f t="shared" ca="1" si="650"/>
        <v/>
      </c>
      <c r="CU550" s="60" t="str">
        <f t="shared" ca="1" si="651"/>
        <v/>
      </c>
      <c r="CV550" s="60" t="str">
        <f t="shared" ca="1" si="652"/>
        <v/>
      </c>
      <c r="CW550" s="60" t="str">
        <f t="shared" ca="1" si="653"/>
        <v/>
      </c>
      <c r="CX550" s="60" t="str">
        <f t="shared" ca="1" si="654"/>
        <v/>
      </c>
      <c r="CY550" s="60" t="str">
        <f t="shared" ca="1" si="655"/>
        <v/>
      </c>
      <c r="CZ550" s="60" t="str">
        <f t="shared" ca="1" si="656"/>
        <v/>
      </c>
      <c r="DA550" s="65" t="str">
        <f t="shared" ca="1" si="657"/>
        <v/>
      </c>
      <c r="DB550" s="65" t="str">
        <f t="shared" ca="1" si="658"/>
        <v/>
      </c>
      <c r="DC550" s="65" t="str">
        <f t="shared" ca="1" si="659"/>
        <v/>
      </c>
      <c r="DD550" s="65" t="str">
        <f t="shared" ca="1" si="660"/>
        <v/>
      </c>
      <c r="DE550" s="65" t="str">
        <f t="shared" ca="1" si="661"/>
        <v/>
      </c>
      <c r="DF550" s="66" t="str">
        <f t="shared" ca="1" si="662"/>
        <v/>
      </c>
      <c r="DG550" s="66" t="str">
        <f t="shared" ca="1" si="663"/>
        <v/>
      </c>
      <c r="DH550" s="66" t="str">
        <f t="shared" ca="1" si="664"/>
        <v/>
      </c>
      <c r="DI550" s="66" t="str">
        <f t="shared" ca="1" si="665"/>
        <v/>
      </c>
      <c r="DJ550" s="66" t="str">
        <f t="shared" ca="1" si="666"/>
        <v/>
      </c>
      <c r="DK550" s="65" t="str">
        <f t="shared" ca="1" si="667"/>
        <v/>
      </c>
      <c r="DL550" s="65" t="str">
        <f t="shared" ca="1" si="668"/>
        <v/>
      </c>
      <c r="DM550" s="65" t="str">
        <f t="shared" ca="1" si="669"/>
        <v/>
      </c>
      <c r="DN550" s="65" t="str">
        <f t="shared" ca="1" si="670"/>
        <v/>
      </c>
      <c r="DO550" s="65" t="str">
        <f t="shared" ca="1" si="671"/>
        <v/>
      </c>
      <c r="DP550" s="65" t="str">
        <f t="shared" ca="1" si="672"/>
        <v/>
      </c>
      <c r="DQ550" s="65" t="str">
        <f t="shared" ca="1" si="673"/>
        <v/>
      </c>
      <c r="DR550" s="69" t="str">
        <f t="shared" ca="1" si="674"/>
        <v/>
      </c>
      <c r="DS550" s="69" t="str">
        <f t="shared" ca="1" si="675"/>
        <v/>
      </c>
      <c r="DT550" s="69" t="str">
        <f t="shared" ca="1" si="676"/>
        <v/>
      </c>
      <c r="DU550" s="69" t="str">
        <f t="shared" ca="1" si="677"/>
        <v/>
      </c>
      <c r="DV550" s="69" t="str">
        <f t="shared" ca="1" si="678"/>
        <v/>
      </c>
      <c r="DW550" s="69" t="str">
        <f t="shared" ca="1" si="679"/>
        <v/>
      </c>
      <c r="DX550" s="69" t="str">
        <f t="shared" ca="1" si="680"/>
        <v/>
      </c>
      <c r="DY550" s="69" t="str">
        <f t="shared" ca="1" si="681"/>
        <v/>
      </c>
      <c r="DZ550" s="72" t="str">
        <f t="shared" ca="1" si="682"/>
        <v/>
      </c>
      <c r="EA550" s="72" t="str">
        <f t="shared" ca="1" si="683"/>
        <v/>
      </c>
      <c r="EB550" s="72" t="str">
        <f t="shared" ca="1" si="684"/>
        <v/>
      </c>
      <c r="EC550" s="65" t="str">
        <f t="shared" ca="1" si="685"/>
        <v/>
      </c>
      <c r="ED550" s="65" t="str">
        <f t="shared" ca="1" si="686"/>
        <v/>
      </c>
      <c r="EE550" s="65" t="str">
        <f t="shared" ca="1" si="687"/>
        <v/>
      </c>
      <c r="EF550" s="65" t="str">
        <f t="shared" ca="1" si="688"/>
        <v/>
      </c>
      <c r="EG550" s="65" t="str">
        <f t="shared" ca="1" si="689"/>
        <v/>
      </c>
      <c r="EH550" s="65" t="str">
        <f t="shared" ca="1" si="690"/>
        <v/>
      </c>
      <c r="EI550" s="429" t="str">
        <f t="shared" ca="1" si="691"/>
        <v>No</v>
      </c>
      <c r="EJ550" s="428" t="str">
        <f t="shared" ca="1" si="692"/>
        <v/>
      </c>
      <c r="EK550" s="428" t="str">
        <f t="shared" ca="1" si="693"/>
        <v/>
      </c>
      <c r="EL550" s="65" t="str">
        <f t="shared" ca="1" si="694"/>
        <v/>
      </c>
      <c r="EM550" s="65" t="str">
        <f t="shared" ca="1" si="695"/>
        <v/>
      </c>
      <c r="EN550" s="65" t="str">
        <f t="shared" ca="1" si="696"/>
        <v/>
      </c>
      <c r="EO550" s="433" t="str">
        <f t="shared" ca="1" si="697"/>
        <v/>
      </c>
      <c r="EP550" s="433" t="str">
        <f t="shared" ca="1" si="698"/>
        <v/>
      </c>
      <c r="EQ550" s="433" t="str">
        <f t="shared" ca="1" si="699"/>
        <v/>
      </c>
      <c r="ER550" s="433" t="str">
        <f t="shared" ca="1" si="700"/>
        <v/>
      </c>
      <c r="ES550" s="433" t="str">
        <f t="shared" ca="1" si="701"/>
        <v/>
      </c>
      <c r="ET550" s="433" t="str">
        <f t="shared" ca="1" si="702"/>
        <v/>
      </c>
      <c r="EU550" s="433" t="str">
        <f ca="1">IF(OR(CO550="",CQ550=""),"",Discipline!$P$3*CO550+Discipline!$X$3*CQ550)</f>
        <v/>
      </c>
      <c r="EV550" s="433" t="str">
        <f ca="1">IF(OR(CP550="",CR550=""),"",Discipline!$P$3*CP550+Discipline!$X$3*CR550)</f>
        <v/>
      </c>
    </row>
    <row r="551" spans="1:152" x14ac:dyDescent="0.25">
      <c r="A551" s="10" t="str">
        <f ca="1">IFERROR(RANK(order!A551,order!A$3:A$554,0),"")</f>
        <v/>
      </c>
      <c r="B551" s="10" t="str">
        <f ca="1">IFERROR(RANK(order!B551,order!B$3:B$554,0),"")</f>
        <v/>
      </c>
      <c r="C551" s="10" t="str">
        <f ca="1">IFERROR(RANK(order!C551,order!C$3:C$554,0),"")</f>
        <v/>
      </c>
      <c r="D551" s="4" t="str">
        <f ca="1">IFERROR(RANK(order!D551,order!D$3:D$554,0),"")</f>
        <v/>
      </c>
      <c r="E551" s="4" t="str">
        <f ca="1">IFERROR(RANK(order!E551,order!E$3:E$554,0),"")</f>
        <v/>
      </c>
      <c r="F551" s="4" t="str">
        <f ca="1">IFERROR(RANK(order!F551,order!F$3:F$554,0),"")</f>
        <v/>
      </c>
      <c r="G551" s="10" t="str">
        <f ca="1">IFERROR(RANK(order!G551,order!G$3:G$554,0),"")</f>
        <v/>
      </c>
      <c r="H551" s="10" t="str">
        <f ca="1">IFERROR(RANK(order!H551,order!H$3:H$554,0),"")</f>
        <v/>
      </c>
      <c r="I551" s="10" t="str">
        <f ca="1">IFERROR(RANK(order!I551,order!I$3:I$554,0),"")</f>
        <v/>
      </c>
      <c r="J551" s="4" t="str">
        <f ca="1">IFERROR(RANK(order!J551,order!J$3:J$554,0),"")</f>
        <v/>
      </c>
      <c r="K551" s="4" t="str">
        <f ca="1">IFERROR(RANK(order!K551,order!K$3:K$554,0),"")</f>
        <v/>
      </c>
      <c r="L551" s="4" t="str">
        <f ca="1">IFERROR(RANK(order!L551,order!L$3:L$554,0),"")</f>
        <v/>
      </c>
      <c r="M551" s="10" t="str">
        <f ca="1">IFERROR(RANK(order!M551,order!M$3:M$554,0),"")</f>
        <v/>
      </c>
      <c r="N551" s="10" t="str">
        <f ca="1">IFERROR(RANK(order!N551,order!N$3:N$554,0),"")</f>
        <v/>
      </c>
      <c r="O551" s="10" t="str">
        <f ca="1">IFERROR(RANK(order!O551,order!O$3:O$554,0),"")</f>
        <v/>
      </c>
      <c r="P551" s="4" t="str">
        <f ca="1">IFERROR(RANK(order!P551,order!P$3:P$554,0),"")</f>
        <v/>
      </c>
      <c r="Q551" s="4" t="str">
        <f ca="1">IFERROR(RANK(order!Q551,order!Q$3:Q$554,0),"")</f>
        <v/>
      </c>
      <c r="R551" s="4" t="str">
        <f ca="1">IFERROR(RANK(order!R551,order!R$3:R$554,0),"")</f>
        <v/>
      </c>
      <c r="S551" s="10" t="str">
        <f ca="1">IFERROR(RANK(order!S551,order!S$3:S$554,0),"")</f>
        <v/>
      </c>
      <c r="T551" s="10" t="str">
        <f ca="1">IFERROR(RANK(order!T551,order!T$3:T$554,0),"")</f>
        <v/>
      </c>
      <c r="U551" s="10" t="str">
        <f ca="1">IFERROR(RANK(order!U551,order!U$3:U$554,0),"")</f>
        <v/>
      </c>
      <c r="V551" s="4" t="str">
        <f ca="1">IFERROR(RANK(order!V551,order!V$3:V$554,0),"")</f>
        <v/>
      </c>
      <c r="W551" s="4" t="str">
        <f ca="1">IFERROR(RANK(order!W551,order!W$3:W$554,0),"")</f>
        <v/>
      </c>
      <c r="X551" s="4" t="str">
        <f ca="1">IFERROR(RANK(order!X551,order!X$3:X$554,0),"")</f>
        <v/>
      </c>
      <c r="Y551" s="10" t="str">
        <f ca="1">IFERROR(RANK(order!Y551,order!Y$3:Y$554,0),"")</f>
        <v/>
      </c>
      <c r="Z551" s="10" t="str">
        <f ca="1">IFERROR(RANK(order!Z551,order!Z$3:Z$554,0),"")</f>
        <v/>
      </c>
      <c r="AA551" s="10" t="str">
        <f ca="1">IFERROR(RANK(order!AA551,order!AA$3:AA$554,0),"")</f>
        <v/>
      </c>
      <c r="AB551" s="4" t="str">
        <f ca="1">IFERROR(RANK(order!AB551,order!AB$3:AB$554,0),"")</f>
        <v/>
      </c>
      <c r="AC551" s="4" t="str">
        <f ca="1">IFERROR(RANK(order!AC551,order!AC$3:AC$554,0),"")</f>
        <v/>
      </c>
      <c r="AD551" s="4" t="str">
        <f ca="1">IFERROR(RANK(order!AD551,order!AD$3:AD$554,0),"")</f>
        <v/>
      </c>
      <c r="AE551" s="10" t="str">
        <f ca="1">IFERROR(RANK(order!AE551,order!AE$3:AE$554,0),"")</f>
        <v/>
      </c>
      <c r="AF551" s="10" t="str">
        <f ca="1">IFERROR(RANK(order!AF551,order!AF$3:AF$554,0),"")</f>
        <v/>
      </c>
      <c r="AG551" s="10" t="str">
        <f ca="1">IFERROR(RANK(order!AG551,order!AG$3:AG$554,0),"")</f>
        <v/>
      </c>
      <c r="AH551" s="4" t="str">
        <f ca="1">IFERROR(RANK(order!AH551,order!AH$3:AH$554,0),"")</f>
        <v/>
      </c>
      <c r="AI551" s="4" t="str">
        <f ca="1">IFERROR(RANK(order!AI551,order!AI$3:AI$554,0),"")</f>
        <v/>
      </c>
      <c r="AJ551" s="4" t="str">
        <f ca="1">IFERROR(RANK(order!AJ551,order!AJ$3:AJ$554,0),"")</f>
        <v/>
      </c>
      <c r="AK551" s="10" t="str">
        <f ca="1">IFERROR(RANK(order!AK551,order!AK$3:AK$554,0),"")</f>
        <v/>
      </c>
      <c r="AL551" s="10" t="str">
        <f ca="1">IFERROR(RANK(order!AL551,order!AL$3:AL$554,0),"")</f>
        <v/>
      </c>
      <c r="AM551" s="10" t="str">
        <f ca="1">IFERROR(RANK(order!AM551,order!AM$3:AM$554,0),"")</f>
        <v/>
      </c>
      <c r="AN551" s="4" t="str">
        <f ca="1">IFERROR(RANK(order!AN551,order!AN$3:AN$554,0),"")</f>
        <v/>
      </c>
      <c r="AO551" s="4" t="str">
        <f ca="1">IFERROR(RANK(order!AO551,order!AO$3:AO$554,0),"")</f>
        <v/>
      </c>
      <c r="AP551" s="4" t="str">
        <f ca="1">IFERROR(RANK(order!AP551,order!AP$3:AP$554,0),"")</f>
        <v/>
      </c>
      <c r="AQ551" s="10" t="str">
        <f ca="1">IFERROR(RANK(order!AQ551,order!AQ$3:AQ$554,0),"")</f>
        <v/>
      </c>
      <c r="AR551" s="10" t="str">
        <f ca="1">IFERROR(RANK(order!AR551,order!AR$3:AR$554,0),"")</f>
        <v/>
      </c>
      <c r="AS551" s="10" t="str">
        <f ca="1">IFERROR(RANK(order!AS551,order!AS$3:AS$554,0),"")</f>
        <v/>
      </c>
      <c r="AT551" s="4" t="str">
        <f ca="1">IFERROR(RANK(order!AT551,order!AT$3:AT$554,0),"")</f>
        <v/>
      </c>
      <c r="AU551" s="4" t="str">
        <f ca="1">IFERROR(RANK(order!AU551,order!AU$3:AU$554,0),"")</f>
        <v/>
      </c>
      <c r="AV551" s="4" t="str">
        <f ca="1">IFERROR(RANK(order!AV551,order!AV$3:AV$554,0),"")</f>
        <v/>
      </c>
      <c r="AW551" s="10" t="str">
        <f ca="1">IFERROR(RANK(order!AW551,order!AW$3:AW$554,0),"")</f>
        <v/>
      </c>
      <c r="AX551" s="10" t="str">
        <f ca="1">IFERROR(RANK(order!AX551,order!AX$3:AX$554,0),"")</f>
        <v/>
      </c>
      <c r="AY551" s="10" t="str">
        <f ca="1">IFERROR(RANK(order!AY551,order!AY$3:AY$554,0),"")</f>
        <v/>
      </c>
      <c r="AZ551" s="4" t="str">
        <f ca="1">IFERROR(RANK(order!AZ551,order!AZ$3:AZ$554,0),"")</f>
        <v/>
      </c>
      <c r="BA551" s="4" t="str">
        <f ca="1">IFERROR(RANK(order!BA551,order!BA$3:BA$554,0),"")</f>
        <v/>
      </c>
      <c r="BB551" s="4" t="str">
        <f ca="1">IFERROR(RANK(order!BB551,order!BB$3:BB$554,0),"")</f>
        <v/>
      </c>
      <c r="BC551" s="10" t="str">
        <f ca="1">IFERROR(RANK(order!BC551,order!BC$3:BC$554,0),"")</f>
        <v/>
      </c>
      <c r="BD551" s="10" t="str">
        <f ca="1">IFERROR(RANK(order!BD551,order!BD$3:BD$554,0),"")</f>
        <v/>
      </c>
      <c r="BE551" s="10" t="str">
        <f ca="1">IFERROR(RANK(order!BE551,order!BE$3:BE$554,0),"")</f>
        <v/>
      </c>
      <c r="BF551" s="4" t="str">
        <f ca="1">IFERROR(RANK(order!BF551,order!BF$3:BF$554,0),"")</f>
        <v/>
      </c>
      <c r="BG551" s="4" t="str">
        <f ca="1">IFERROR(RANK(order!BG551,order!BG$3:BG$554,0),"")</f>
        <v/>
      </c>
      <c r="BH551" s="4" t="str">
        <f ca="1">IFERROR(RANK(order!BH551,order!BH$3:BH$554,0),"")</f>
        <v/>
      </c>
      <c r="BI551" s="10" t="str">
        <f ca="1">IFERROR(RANK(order!BI551,order!BI$3:BI$554,0),"")</f>
        <v/>
      </c>
      <c r="BJ551" s="10" t="str">
        <f ca="1">IFERROR(RANK(order!BJ551,order!BJ$3:BJ$554,0),"")</f>
        <v/>
      </c>
      <c r="BK551" s="10" t="str">
        <f ca="1">IFERROR(RANK(order!BK551,order!BK$3:BK$554,0),"")</f>
        <v/>
      </c>
      <c r="BL551" s="4" t="str">
        <f ca="1">IFERROR(RANK(order!BL551,order!BL$3:BL$554,0),"")</f>
        <v/>
      </c>
      <c r="BM551" s="4" t="str">
        <f ca="1">IFERROR(RANK(order!BM551,order!BM$3:BM$554,0),"")</f>
        <v/>
      </c>
      <c r="BN551" s="4" t="str">
        <f ca="1">IFERROR(RANK(order!BN551,order!BN$3:BN$554,0),"")</f>
        <v/>
      </c>
      <c r="BO551" s="10" t="str">
        <f ca="1">IFERROR(RANK(order!BO551,order!BO$3:BO$554,0),"")</f>
        <v/>
      </c>
      <c r="BP551" s="10" t="str">
        <f ca="1">IFERROR(RANK(order!BP551,order!BP$3:BP$554,0),"")</f>
        <v/>
      </c>
      <c r="BQ551" s="10" t="str">
        <f ca="1">IFERROR(RANK(order!BQ551,order!BQ$3:BQ$554,0),"")</f>
        <v/>
      </c>
      <c r="BR551" s="4" t="str">
        <f ca="1">IFERROR(RANK(order!BR551,order!BR$3:BR$554,0),"")</f>
        <v/>
      </c>
      <c r="BS551" s="4" t="str">
        <f ca="1">IFERROR(RANK(order!BS551,order!BS$3:BS$554,0),"")</f>
        <v/>
      </c>
      <c r="BT551" s="4" t="str">
        <f ca="1">IFERROR(RANK(order!BT551,order!BT$3:BT$554,0),"")</f>
        <v/>
      </c>
      <c r="BU551" s="95">
        <f t="shared" si="703"/>
        <v>549</v>
      </c>
      <c r="BV551" s="35" t="str">
        <f t="shared" si="704"/>
        <v>E1</v>
      </c>
      <c r="BW551" s="55">
        <f t="shared" ca="1" si="627"/>
        <v>0</v>
      </c>
      <c r="BX551" s="56" t="str">
        <f t="shared" ca="1" si="628"/>
        <v/>
      </c>
      <c r="BY551" s="56" t="str">
        <f t="shared" ca="1" si="629"/>
        <v/>
      </c>
      <c r="BZ551" s="57" t="str">
        <f t="shared" ca="1" si="630"/>
        <v/>
      </c>
      <c r="CA551" s="57" t="str">
        <f t="shared" ca="1" si="631"/>
        <v/>
      </c>
      <c r="CB551" s="58" t="str">
        <f t="shared" ca="1" si="632"/>
        <v/>
      </c>
      <c r="CC551" s="57" t="str">
        <f t="shared" ca="1" si="633"/>
        <v/>
      </c>
      <c r="CD551" s="57" t="str">
        <f t="shared" ca="1" si="634"/>
        <v/>
      </c>
      <c r="CE551" s="58" t="str">
        <f t="shared" ca="1" si="635"/>
        <v/>
      </c>
      <c r="CF551" s="59" t="str">
        <f t="shared" ca="1" si="636"/>
        <v/>
      </c>
      <c r="CG551" s="57" t="str">
        <f t="shared" ca="1" si="637"/>
        <v/>
      </c>
      <c r="CH551" s="57" t="str">
        <f t="shared" ca="1" si="638"/>
        <v/>
      </c>
      <c r="CI551" s="57" t="str">
        <f t="shared" ca="1" si="639"/>
        <v/>
      </c>
      <c r="CJ551" s="57" t="str">
        <f t="shared" ca="1" si="640"/>
        <v/>
      </c>
      <c r="CK551" s="57" t="str">
        <f t="shared" ca="1" si="641"/>
        <v/>
      </c>
      <c r="CL551" s="57" t="str">
        <f t="shared" ca="1" si="642"/>
        <v/>
      </c>
      <c r="CM551" s="57" t="str">
        <f t="shared" ca="1" si="643"/>
        <v/>
      </c>
      <c r="CN551" s="57" t="str">
        <f t="shared" ca="1" si="644"/>
        <v/>
      </c>
      <c r="CO551" s="57" t="str">
        <f t="shared" ca="1" si="645"/>
        <v/>
      </c>
      <c r="CP551" s="57" t="str">
        <f t="shared" ca="1" si="646"/>
        <v/>
      </c>
      <c r="CQ551" s="57" t="str">
        <f t="shared" ca="1" si="647"/>
        <v/>
      </c>
      <c r="CR551" s="57" t="str">
        <f t="shared" ca="1" si="648"/>
        <v/>
      </c>
      <c r="CS551" s="60" t="str">
        <f t="shared" ca="1" si="649"/>
        <v/>
      </c>
      <c r="CT551" s="60" t="str">
        <f t="shared" ca="1" si="650"/>
        <v/>
      </c>
      <c r="CU551" s="60" t="str">
        <f t="shared" ca="1" si="651"/>
        <v/>
      </c>
      <c r="CV551" s="60" t="str">
        <f t="shared" ca="1" si="652"/>
        <v/>
      </c>
      <c r="CW551" s="60" t="str">
        <f t="shared" ca="1" si="653"/>
        <v/>
      </c>
      <c r="CX551" s="60" t="str">
        <f t="shared" ca="1" si="654"/>
        <v/>
      </c>
      <c r="CY551" s="60" t="str">
        <f t="shared" ca="1" si="655"/>
        <v/>
      </c>
      <c r="CZ551" s="60" t="str">
        <f t="shared" ca="1" si="656"/>
        <v/>
      </c>
      <c r="DA551" s="65" t="str">
        <f t="shared" ca="1" si="657"/>
        <v/>
      </c>
      <c r="DB551" s="65" t="str">
        <f t="shared" ca="1" si="658"/>
        <v/>
      </c>
      <c r="DC551" s="65" t="str">
        <f t="shared" ca="1" si="659"/>
        <v/>
      </c>
      <c r="DD551" s="65" t="str">
        <f t="shared" ca="1" si="660"/>
        <v/>
      </c>
      <c r="DE551" s="65" t="str">
        <f t="shared" ca="1" si="661"/>
        <v/>
      </c>
      <c r="DF551" s="66" t="str">
        <f t="shared" ca="1" si="662"/>
        <v/>
      </c>
      <c r="DG551" s="66" t="str">
        <f t="shared" ca="1" si="663"/>
        <v/>
      </c>
      <c r="DH551" s="66" t="str">
        <f t="shared" ca="1" si="664"/>
        <v/>
      </c>
      <c r="DI551" s="66" t="str">
        <f t="shared" ca="1" si="665"/>
        <v/>
      </c>
      <c r="DJ551" s="66" t="str">
        <f t="shared" ca="1" si="666"/>
        <v/>
      </c>
      <c r="DK551" s="65" t="str">
        <f t="shared" ca="1" si="667"/>
        <v/>
      </c>
      <c r="DL551" s="65" t="str">
        <f t="shared" ca="1" si="668"/>
        <v/>
      </c>
      <c r="DM551" s="65" t="str">
        <f t="shared" ca="1" si="669"/>
        <v/>
      </c>
      <c r="DN551" s="65" t="str">
        <f t="shared" ca="1" si="670"/>
        <v/>
      </c>
      <c r="DO551" s="65" t="str">
        <f t="shared" ca="1" si="671"/>
        <v/>
      </c>
      <c r="DP551" s="65" t="str">
        <f t="shared" ca="1" si="672"/>
        <v/>
      </c>
      <c r="DQ551" s="65" t="str">
        <f t="shared" ca="1" si="673"/>
        <v/>
      </c>
      <c r="DR551" s="69" t="str">
        <f t="shared" ca="1" si="674"/>
        <v/>
      </c>
      <c r="DS551" s="69" t="str">
        <f t="shared" ca="1" si="675"/>
        <v/>
      </c>
      <c r="DT551" s="69" t="str">
        <f t="shared" ca="1" si="676"/>
        <v/>
      </c>
      <c r="DU551" s="69" t="str">
        <f t="shared" ca="1" si="677"/>
        <v/>
      </c>
      <c r="DV551" s="69" t="str">
        <f t="shared" ca="1" si="678"/>
        <v/>
      </c>
      <c r="DW551" s="69" t="str">
        <f t="shared" ca="1" si="679"/>
        <v/>
      </c>
      <c r="DX551" s="69" t="str">
        <f t="shared" ca="1" si="680"/>
        <v/>
      </c>
      <c r="DY551" s="69" t="str">
        <f t="shared" ca="1" si="681"/>
        <v/>
      </c>
      <c r="DZ551" s="72" t="str">
        <f t="shared" ca="1" si="682"/>
        <v/>
      </c>
      <c r="EA551" s="72" t="str">
        <f t="shared" ca="1" si="683"/>
        <v/>
      </c>
      <c r="EB551" s="72" t="str">
        <f t="shared" ca="1" si="684"/>
        <v/>
      </c>
      <c r="EC551" s="65" t="str">
        <f t="shared" ca="1" si="685"/>
        <v/>
      </c>
      <c r="ED551" s="65" t="str">
        <f t="shared" ca="1" si="686"/>
        <v/>
      </c>
      <c r="EE551" s="65" t="str">
        <f t="shared" ca="1" si="687"/>
        <v/>
      </c>
      <c r="EF551" s="65" t="str">
        <f t="shared" ca="1" si="688"/>
        <v/>
      </c>
      <c r="EG551" s="65" t="str">
        <f t="shared" ca="1" si="689"/>
        <v/>
      </c>
      <c r="EH551" s="65" t="str">
        <f t="shared" ca="1" si="690"/>
        <v/>
      </c>
      <c r="EI551" s="429" t="str">
        <f t="shared" ca="1" si="691"/>
        <v>No</v>
      </c>
      <c r="EJ551" s="428" t="str">
        <f t="shared" ca="1" si="692"/>
        <v/>
      </c>
      <c r="EK551" s="428" t="str">
        <f t="shared" ca="1" si="693"/>
        <v/>
      </c>
      <c r="EL551" s="65" t="str">
        <f t="shared" ca="1" si="694"/>
        <v/>
      </c>
      <c r="EM551" s="65" t="str">
        <f t="shared" ca="1" si="695"/>
        <v/>
      </c>
      <c r="EN551" s="65" t="str">
        <f t="shared" ca="1" si="696"/>
        <v/>
      </c>
      <c r="EO551" s="433" t="str">
        <f t="shared" ca="1" si="697"/>
        <v/>
      </c>
      <c r="EP551" s="433" t="str">
        <f t="shared" ca="1" si="698"/>
        <v/>
      </c>
      <c r="EQ551" s="433" t="str">
        <f t="shared" ca="1" si="699"/>
        <v/>
      </c>
      <c r="ER551" s="433" t="str">
        <f t="shared" ca="1" si="700"/>
        <v/>
      </c>
      <c r="ES551" s="433" t="str">
        <f t="shared" ca="1" si="701"/>
        <v/>
      </c>
      <c r="ET551" s="433" t="str">
        <f t="shared" ca="1" si="702"/>
        <v/>
      </c>
      <c r="EU551" s="433" t="str">
        <f ca="1">IF(OR(CO551="",CQ551=""),"",Discipline!$P$3*CO551+Discipline!$X$3*CQ551)</f>
        <v/>
      </c>
      <c r="EV551" s="433" t="str">
        <f ca="1">IF(OR(CP551="",CR551=""),"",Discipline!$P$3*CP551+Discipline!$X$3*CR551)</f>
        <v/>
      </c>
    </row>
    <row r="552" spans="1:152" x14ac:dyDescent="0.25">
      <c r="A552" s="10" t="str">
        <f ca="1">IFERROR(RANK(order!A552,order!A$3:A$554,0),"")</f>
        <v/>
      </c>
      <c r="B552" s="10" t="str">
        <f ca="1">IFERROR(RANK(order!B552,order!B$3:B$554,0),"")</f>
        <v/>
      </c>
      <c r="C552" s="10" t="str">
        <f ca="1">IFERROR(RANK(order!C552,order!C$3:C$554,0),"")</f>
        <v/>
      </c>
      <c r="D552" s="4" t="str">
        <f ca="1">IFERROR(RANK(order!D552,order!D$3:D$554,0),"")</f>
        <v/>
      </c>
      <c r="E552" s="4" t="str">
        <f ca="1">IFERROR(RANK(order!E552,order!E$3:E$554,0),"")</f>
        <v/>
      </c>
      <c r="F552" s="4" t="str">
        <f ca="1">IFERROR(RANK(order!F552,order!F$3:F$554,0),"")</f>
        <v/>
      </c>
      <c r="G552" s="10" t="str">
        <f ca="1">IFERROR(RANK(order!G552,order!G$3:G$554,0),"")</f>
        <v/>
      </c>
      <c r="H552" s="10" t="str">
        <f ca="1">IFERROR(RANK(order!H552,order!H$3:H$554,0),"")</f>
        <v/>
      </c>
      <c r="I552" s="10" t="str">
        <f ca="1">IFERROR(RANK(order!I552,order!I$3:I$554,0),"")</f>
        <v/>
      </c>
      <c r="J552" s="4" t="str">
        <f ca="1">IFERROR(RANK(order!J552,order!J$3:J$554,0),"")</f>
        <v/>
      </c>
      <c r="K552" s="4" t="str">
        <f ca="1">IFERROR(RANK(order!K552,order!K$3:K$554,0),"")</f>
        <v/>
      </c>
      <c r="L552" s="4" t="str">
        <f ca="1">IFERROR(RANK(order!L552,order!L$3:L$554,0),"")</f>
        <v/>
      </c>
      <c r="M552" s="10" t="str">
        <f ca="1">IFERROR(RANK(order!M552,order!M$3:M$554,0),"")</f>
        <v/>
      </c>
      <c r="N552" s="10" t="str">
        <f ca="1">IFERROR(RANK(order!N552,order!N$3:N$554,0),"")</f>
        <v/>
      </c>
      <c r="O552" s="10" t="str">
        <f ca="1">IFERROR(RANK(order!O552,order!O$3:O$554,0),"")</f>
        <v/>
      </c>
      <c r="P552" s="4" t="str">
        <f ca="1">IFERROR(RANK(order!P552,order!P$3:P$554,0),"")</f>
        <v/>
      </c>
      <c r="Q552" s="4" t="str">
        <f ca="1">IFERROR(RANK(order!Q552,order!Q$3:Q$554,0),"")</f>
        <v/>
      </c>
      <c r="R552" s="4" t="str">
        <f ca="1">IFERROR(RANK(order!R552,order!R$3:R$554,0),"")</f>
        <v/>
      </c>
      <c r="S552" s="10" t="str">
        <f ca="1">IFERROR(RANK(order!S552,order!S$3:S$554,0),"")</f>
        <v/>
      </c>
      <c r="T552" s="10" t="str">
        <f ca="1">IFERROR(RANK(order!T552,order!T$3:T$554,0),"")</f>
        <v/>
      </c>
      <c r="U552" s="10" t="str">
        <f ca="1">IFERROR(RANK(order!U552,order!U$3:U$554,0),"")</f>
        <v/>
      </c>
      <c r="V552" s="4" t="str">
        <f ca="1">IFERROR(RANK(order!V552,order!V$3:V$554,0),"")</f>
        <v/>
      </c>
      <c r="W552" s="4" t="str">
        <f ca="1">IFERROR(RANK(order!W552,order!W$3:W$554,0),"")</f>
        <v/>
      </c>
      <c r="X552" s="4" t="str">
        <f ca="1">IFERROR(RANK(order!X552,order!X$3:X$554,0),"")</f>
        <v/>
      </c>
      <c r="Y552" s="10" t="str">
        <f ca="1">IFERROR(RANK(order!Y552,order!Y$3:Y$554,0),"")</f>
        <v/>
      </c>
      <c r="Z552" s="10" t="str">
        <f ca="1">IFERROR(RANK(order!Z552,order!Z$3:Z$554,0),"")</f>
        <v/>
      </c>
      <c r="AA552" s="10" t="str">
        <f ca="1">IFERROR(RANK(order!AA552,order!AA$3:AA$554,0),"")</f>
        <v/>
      </c>
      <c r="AB552" s="4" t="str">
        <f ca="1">IFERROR(RANK(order!AB552,order!AB$3:AB$554,0),"")</f>
        <v/>
      </c>
      <c r="AC552" s="4" t="str">
        <f ca="1">IFERROR(RANK(order!AC552,order!AC$3:AC$554,0),"")</f>
        <v/>
      </c>
      <c r="AD552" s="4" t="str">
        <f ca="1">IFERROR(RANK(order!AD552,order!AD$3:AD$554,0),"")</f>
        <v/>
      </c>
      <c r="AE552" s="10" t="str">
        <f ca="1">IFERROR(RANK(order!AE552,order!AE$3:AE$554,0),"")</f>
        <v/>
      </c>
      <c r="AF552" s="10" t="str">
        <f ca="1">IFERROR(RANK(order!AF552,order!AF$3:AF$554,0),"")</f>
        <v/>
      </c>
      <c r="AG552" s="10" t="str">
        <f ca="1">IFERROR(RANK(order!AG552,order!AG$3:AG$554,0),"")</f>
        <v/>
      </c>
      <c r="AH552" s="4" t="str">
        <f ca="1">IFERROR(RANK(order!AH552,order!AH$3:AH$554,0),"")</f>
        <v/>
      </c>
      <c r="AI552" s="4" t="str">
        <f ca="1">IFERROR(RANK(order!AI552,order!AI$3:AI$554,0),"")</f>
        <v/>
      </c>
      <c r="AJ552" s="4" t="str">
        <f ca="1">IFERROR(RANK(order!AJ552,order!AJ$3:AJ$554,0),"")</f>
        <v/>
      </c>
      <c r="AK552" s="10" t="str">
        <f ca="1">IFERROR(RANK(order!AK552,order!AK$3:AK$554,0),"")</f>
        <v/>
      </c>
      <c r="AL552" s="10" t="str">
        <f ca="1">IFERROR(RANK(order!AL552,order!AL$3:AL$554,0),"")</f>
        <v/>
      </c>
      <c r="AM552" s="10" t="str">
        <f ca="1">IFERROR(RANK(order!AM552,order!AM$3:AM$554,0),"")</f>
        <v/>
      </c>
      <c r="AN552" s="4" t="str">
        <f ca="1">IFERROR(RANK(order!AN552,order!AN$3:AN$554,0),"")</f>
        <v/>
      </c>
      <c r="AO552" s="4" t="str">
        <f ca="1">IFERROR(RANK(order!AO552,order!AO$3:AO$554,0),"")</f>
        <v/>
      </c>
      <c r="AP552" s="4" t="str">
        <f ca="1">IFERROR(RANK(order!AP552,order!AP$3:AP$554,0),"")</f>
        <v/>
      </c>
      <c r="AQ552" s="10" t="str">
        <f ca="1">IFERROR(RANK(order!AQ552,order!AQ$3:AQ$554,0),"")</f>
        <v/>
      </c>
      <c r="AR552" s="10" t="str">
        <f ca="1">IFERROR(RANK(order!AR552,order!AR$3:AR$554,0),"")</f>
        <v/>
      </c>
      <c r="AS552" s="10" t="str">
        <f ca="1">IFERROR(RANK(order!AS552,order!AS$3:AS$554,0),"")</f>
        <v/>
      </c>
      <c r="AT552" s="4" t="str">
        <f ca="1">IFERROR(RANK(order!AT552,order!AT$3:AT$554,0),"")</f>
        <v/>
      </c>
      <c r="AU552" s="4" t="str">
        <f ca="1">IFERROR(RANK(order!AU552,order!AU$3:AU$554,0),"")</f>
        <v/>
      </c>
      <c r="AV552" s="4" t="str">
        <f ca="1">IFERROR(RANK(order!AV552,order!AV$3:AV$554,0),"")</f>
        <v/>
      </c>
      <c r="AW552" s="10" t="str">
        <f ca="1">IFERROR(RANK(order!AW552,order!AW$3:AW$554,0),"")</f>
        <v/>
      </c>
      <c r="AX552" s="10" t="str">
        <f ca="1">IFERROR(RANK(order!AX552,order!AX$3:AX$554,0),"")</f>
        <v/>
      </c>
      <c r="AY552" s="10" t="str">
        <f ca="1">IFERROR(RANK(order!AY552,order!AY$3:AY$554,0),"")</f>
        <v/>
      </c>
      <c r="AZ552" s="4" t="str">
        <f ca="1">IFERROR(RANK(order!AZ552,order!AZ$3:AZ$554,0),"")</f>
        <v/>
      </c>
      <c r="BA552" s="4" t="str">
        <f ca="1">IFERROR(RANK(order!BA552,order!BA$3:BA$554,0),"")</f>
        <v/>
      </c>
      <c r="BB552" s="4" t="str">
        <f ca="1">IFERROR(RANK(order!BB552,order!BB$3:BB$554,0),"")</f>
        <v/>
      </c>
      <c r="BC552" s="10" t="str">
        <f ca="1">IFERROR(RANK(order!BC552,order!BC$3:BC$554,0),"")</f>
        <v/>
      </c>
      <c r="BD552" s="10" t="str">
        <f ca="1">IFERROR(RANK(order!BD552,order!BD$3:BD$554,0),"")</f>
        <v/>
      </c>
      <c r="BE552" s="10" t="str">
        <f ca="1">IFERROR(RANK(order!BE552,order!BE$3:BE$554,0),"")</f>
        <v/>
      </c>
      <c r="BF552" s="4" t="str">
        <f ca="1">IFERROR(RANK(order!BF552,order!BF$3:BF$554,0),"")</f>
        <v/>
      </c>
      <c r="BG552" s="4" t="str">
        <f ca="1">IFERROR(RANK(order!BG552,order!BG$3:BG$554,0),"")</f>
        <v/>
      </c>
      <c r="BH552" s="4" t="str">
        <f ca="1">IFERROR(RANK(order!BH552,order!BH$3:BH$554,0),"")</f>
        <v/>
      </c>
      <c r="BI552" s="10" t="str">
        <f ca="1">IFERROR(RANK(order!BI552,order!BI$3:BI$554,0),"")</f>
        <v/>
      </c>
      <c r="BJ552" s="10" t="str">
        <f ca="1">IFERROR(RANK(order!BJ552,order!BJ$3:BJ$554,0),"")</f>
        <v/>
      </c>
      <c r="BK552" s="10" t="str">
        <f ca="1">IFERROR(RANK(order!BK552,order!BK$3:BK$554,0),"")</f>
        <v/>
      </c>
      <c r="BL552" s="4" t="str">
        <f ca="1">IFERROR(RANK(order!BL552,order!BL$3:BL$554,0),"")</f>
        <v/>
      </c>
      <c r="BM552" s="4" t="str">
        <f ca="1">IFERROR(RANK(order!BM552,order!BM$3:BM$554,0),"")</f>
        <v/>
      </c>
      <c r="BN552" s="4" t="str">
        <f ca="1">IFERROR(RANK(order!BN552,order!BN$3:BN$554,0),"")</f>
        <v/>
      </c>
      <c r="BO552" s="10" t="str">
        <f ca="1">IFERROR(RANK(order!BO552,order!BO$3:BO$554,0),"")</f>
        <v/>
      </c>
      <c r="BP552" s="10" t="str">
        <f ca="1">IFERROR(RANK(order!BP552,order!BP$3:BP$554,0),"")</f>
        <v/>
      </c>
      <c r="BQ552" s="10" t="str">
        <f ca="1">IFERROR(RANK(order!BQ552,order!BQ$3:BQ$554,0),"")</f>
        <v/>
      </c>
      <c r="BR552" s="4" t="str">
        <f ca="1">IFERROR(RANK(order!BR552,order!BR$3:BR$554,0),"")</f>
        <v/>
      </c>
      <c r="BS552" s="4" t="str">
        <f ca="1">IFERROR(RANK(order!BS552,order!BS$3:BS$554,0),"")</f>
        <v/>
      </c>
      <c r="BT552" s="4" t="str">
        <f ca="1">IFERROR(RANK(order!BT552,order!BT$3:BT$554,0),"")</f>
        <v/>
      </c>
      <c r="BU552" s="95">
        <f t="shared" si="703"/>
        <v>550</v>
      </c>
      <c r="BV552" s="35" t="str">
        <f t="shared" si="704"/>
        <v>E1</v>
      </c>
      <c r="BW552" s="55">
        <f t="shared" ca="1" si="627"/>
        <v>0</v>
      </c>
      <c r="BX552" s="56" t="str">
        <f t="shared" ca="1" si="628"/>
        <v/>
      </c>
      <c r="BY552" s="56" t="str">
        <f t="shared" ca="1" si="629"/>
        <v/>
      </c>
      <c r="BZ552" s="57" t="str">
        <f t="shared" ca="1" si="630"/>
        <v/>
      </c>
      <c r="CA552" s="57" t="str">
        <f t="shared" ca="1" si="631"/>
        <v/>
      </c>
      <c r="CB552" s="58" t="str">
        <f t="shared" ca="1" si="632"/>
        <v/>
      </c>
      <c r="CC552" s="57" t="str">
        <f t="shared" ca="1" si="633"/>
        <v/>
      </c>
      <c r="CD552" s="57" t="str">
        <f t="shared" ca="1" si="634"/>
        <v/>
      </c>
      <c r="CE552" s="58" t="str">
        <f t="shared" ca="1" si="635"/>
        <v/>
      </c>
      <c r="CF552" s="59" t="str">
        <f t="shared" ca="1" si="636"/>
        <v/>
      </c>
      <c r="CG552" s="57" t="str">
        <f t="shared" ca="1" si="637"/>
        <v/>
      </c>
      <c r="CH552" s="57" t="str">
        <f t="shared" ca="1" si="638"/>
        <v/>
      </c>
      <c r="CI552" s="57" t="str">
        <f t="shared" ca="1" si="639"/>
        <v/>
      </c>
      <c r="CJ552" s="57" t="str">
        <f t="shared" ca="1" si="640"/>
        <v/>
      </c>
      <c r="CK552" s="57" t="str">
        <f t="shared" ca="1" si="641"/>
        <v/>
      </c>
      <c r="CL552" s="57" t="str">
        <f t="shared" ca="1" si="642"/>
        <v/>
      </c>
      <c r="CM552" s="57" t="str">
        <f t="shared" ca="1" si="643"/>
        <v/>
      </c>
      <c r="CN552" s="57" t="str">
        <f t="shared" ca="1" si="644"/>
        <v/>
      </c>
      <c r="CO552" s="57" t="str">
        <f t="shared" ca="1" si="645"/>
        <v/>
      </c>
      <c r="CP552" s="57" t="str">
        <f t="shared" ca="1" si="646"/>
        <v/>
      </c>
      <c r="CQ552" s="57" t="str">
        <f t="shared" ca="1" si="647"/>
        <v/>
      </c>
      <c r="CR552" s="57" t="str">
        <f t="shared" ca="1" si="648"/>
        <v/>
      </c>
      <c r="CS552" s="60" t="str">
        <f t="shared" ca="1" si="649"/>
        <v/>
      </c>
      <c r="CT552" s="60" t="str">
        <f t="shared" ca="1" si="650"/>
        <v/>
      </c>
      <c r="CU552" s="60" t="str">
        <f t="shared" ca="1" si="651"/>
        <v/>
      </c>
      <c r="CV552" s="60" t="str">
        <f t="shared" ca="1" si="652"/>
        <v/>
      </c>
      <c r="CW552" s="60" t="str">
        <f t="shared" ca="1" si="653"/>
        <v/>
      </c>
      <c r="CX552" s="60" t="str">
        <f t="shared" ca="1" si="654"/>
        <v/>
      </c>
      <c r="CY552" s="60" t="str">
        <f t="shared" ca="1" si="655"/>
        <v/>
      </c>
      <c r="CZ552" s="60" t="str">
        <f t="shared" ca="1" si="656"/>
        <v/>
      </c>
      <c r="DA552" s="65" t="str">
        <f t="shared" ca="1" si="657"/>
        <v/>
      </c>
      <c r="DB552" s="65" t="str">
        <f t="shared" ca="1" si="658"/>
        <v/>
      </c>
      <c r="DC552" s="65" t="str">
        <f t="shared" ca="1" si="659"/>
        <v/>
      </c>
      <c r="DD552" s="65" t="str">
        <f t="shared" ca="1" si="660"/>
        <v/>
      </c>
      <c r="DE552" s="65" t="str">
        <f t="shared" ca="1" si="661"/>
        <v/>
      </c>
      <c r="DF552" s="66" t="str">
        <f t="shared" ca="1" si="662"/>
        <v/>
      </c>
      <c r="DG552" s="66" t="str">
        <f t="shared" ca="1" si="663"/>
        <v/>
      </c>
      <c r="DH552" s="66" t="str">
        <f t="shared" ca="1" si="664"/>
        <v/>
      </c>
      <c r="DI552" s="66" t="str">
        <f t="shared" ca="1" si="665"/>
        <v/>
      </c>
      <c r="DJ552" s="66" t="str">
        <f t="shared" ca="1" si="666"/>
        <v/>
      </c>
      <c r="DK552" s="65" t="str">
        <f t="shared" ca="1" si="667"/>
        <v/>
      </c>
      <c r="DL552" s="65" t="str">
        <f t="shared" ca="1" si="668"/>
        <v/>
      </c>
      <c r="DM552" s="65" t="str">
        <f t="shared" ca="1" si="669"/>
        <v/>
      </c>
      <c r="DN552" s="65" t="str">
        <f t="shared" ca="1" si="670"/>
        <v/>
      </c>
      <c r="DO552" s="65" t="str">
        <f t="shared" ca="1" si="671"/>
        <v/>
      </c>
      <c r="DP552" s="65" t="str">
        <f t="shared" ca="1" si="672"/>
        <v/>
      </c>
      <c r="DQ552" s="65" t="str">
        <f t="shared" ca="1" si="673"/>
        <v/>
      </c>
      <c r="DR552" s="69" t="str">
        <f t="shared" ca="1" si="674"/>
        <v/>
      </c>
      <c r="DS552" s="69" t="str">
        <f t="shared" ca="1" si="675"/>
        <v/>
      </c>
      <c r="DT552" s="69" t="str">
        <f t="shared" ca="1" si="676"/>
        <v/>
      </c>
      <c r="DU552" s="69" t="str">
        <f t="shared" ca="1" si="677"/>
        <v/>
      </c>
      <c r="DV552" s="69" t="str">
        <f t="shared" ca="1" si="678"/>
        <v/>
      </c>
      <c r="DW552" s="69" t="str">
        <f t="shared" ca="1" si="679"/>
        <v/>
      </c>
      <c r="DX552" s="69" t="str">
        <f t="shared" ca="1" si="680"/>
        <v/>
      </c>
      <c r="DY552" s="69" t="str">
        <f t="shared" ca="1" si="681"/>
        <v/>
      </c>
      <c r="DZ552" s="72" t="str">
        <f t="shared" ca="1" si="682"/>
        <v/>
      </c>
      <c r="EA552" s="72" t="str">
        <f t="shared" ca="1" si="683"/>
        <v/>
      </c>
      <c r="EB552" s="72" t="str">
        <f t="shared" ca="1" si="684"/>
        <v/>
      </c>
      <c r="EC552" s="65" t="str">
        <f t="shared" ca="1" si="685"/>
        <v/>
      </c>
      <c r="ED552" s="65" t="str">
        <f t="shared" ca="1" si="686"/>
        <v/>
      </c>
      <c r="EE552" s="65" t="str">
        <f t="shared" ca="1" si="687"/>
        <v/>
      </c>
      <c r="EF552" s="65" t="str">
        <f t="shared" ca="1" si="688"/>
        <v/>
      </c>
      <c r="EG552" s="65" t="str">
        <f t="shared" ca="1" si="689"/>
        <v/>
      </c>
      <c r="EH552" s="65" t="str">
        <f t="shared" ca="1" si="690"/>
        <v/>
      </c>
      <c r="EI552" s="429" t="str">
        <f t="shared" ca="1" si="691"/>
        <v>No</v>
      </c>
      <c r="EJ552" s="428" t="str">
        <f t="shared" ca="1" si="692"/>
        <v/>
      </c>
      <c r="EK552" s="428" t="str">
        <f t="shared" ca="1" si="693"/>
        <v/>
      </c>
      <c r="EL552" s="65" t="str">
        <f t="shared" ca="1" si="694"/>
        <v/>
      </c>
      <c r="EM552" s="65" t="str">
        <f t="shared" ca="1" si="695"/>
        <v/>
      </c>
      <c r="EN552" s="65" t="str">
        <f t="shared" ca="1" si="696"/>
        <v/>
      </c>
      <c r="EO552" s="433" t="str">
        <f t="shared" ca="1" si="697"/>
        <v/>
      </c>
      <c r="EP552" s="433" t="str">
        <f t="shared" ca="1" si="698"/>
        <v/>
      </c>
      <c r="EQ552" s="433" t="str">
        <f t="shared" ca="1" si="699"/>
        <v/>
      </c>
      <c r="ER552" s="433" t="str">
        <f t="shared" ca="1" si="700"/>
        <v/>
      </c>
      <c r="ES552" s="433" t="str">
        <f t="shared" ca="1" si="701"/>
        <v/>
      </c>
      <c r="ET552" s="433" t="str">
        <f t="shared" ca="1" si="702"/>
        <v/>
      </c>
      <c r="EU552" s="433" t="str">
        <f ca="1">IF(OR(CO552="",CQ552=""),"",Discipline!$P$3*CO552+Discipline!$X$3*CQ552)</f>
        <v/>
      </c>
      <c r="EV552" s="433" t="str">
        <f ca="1">IF(OR(CP552="",CR552=""),"",Discipline!$P$3*CP552+Discipline!$X$3*CR552)</f>
        <v/>
      </c>
    </row>
    <row r="553" spans="1:152" x14ac:dyDescent="0.25">
      <c r="A553" s="10" t="str">
        <f ca="1">IFERROR(RANK(order!A553,order!A$3:A$554,0),"")</f>
        <v/>
      </c>
      <c r="B553" s="10" t="str">
        <f ca="1">IFERROR(RANK(order!B553,order!B$3:B$554,0),"")</f>
        <v/>
      </c>
      <c r="C553" s="10" t="str">
        <f ca="1">IFERROR(RANK(order!C553,order!C$3:C$554,0),"")</f>
        <v/>
      </c>
      <c r="D553" s="4" t="str">
        <f ca="1">IFERROR(RANK(order!D553,order!D$3:D$554,0),"")</f>
        <v/>
      </c>
      <c r="E553" s="4" t="str">
        <f ca="1">IFERROR(RANK(order!E553,order!E$3:E$554,0),"")</f>
        <v/>
      </c>
      <c r="F553" s="4" t="str">
        <f ca="1">IFERROR(RANK(order!F553,order!F$3:F$554,0),"")</f>
        <v/>
      </c>
      <c r="G553" s="10" t="str">
        <f ca="1">IFERROR(RANK(order!G553,order!G$3:G$554,0),"")</f>
        <v/>
      </c>
      <c r="H553" s="10" t="str">
        <f ca="1">IFERROR(RANK(order!H553,order!H$3:H$554,0),"")</f>
        <v/>
      </c>
      <c r="I553" s="10" t="str">
        <f ca="1">IFERROR(RANK(order!I553,order!I$3:I$554,0),"")</f>
        <v/>
      </c>
      <c r="J553" s="4" t="str">
        <f ca="1">IFERROR(RANK(order!J553,order!J$3:J$554,0),"")</f>
        <v/>
      </c>
      <c r="K553" s="4" t="str">
        <f ca="1">IFERROR(RANK(order!K553,order!K$3:K$554,0),"")</f>
        <v/>
      </c>
      <c r="L553" s="4" t="str">
        <f ca="1">IFERROR(RANK(order!L553,order!L$3:L$554,0),"")</f>
        <v/>
      </c>
      <c r="M553" s="10" t="str">
        <f ca="1">IFERROR(RANK(order!M553,order!M$3:M$554,0),"")</f>
        <v/>
      </c>
      <c r="N553" s="10" t="str">
        <f ca="1">IFERROR(RANK(order!N553,order!N$3:N$554,0),"")</f>
        <v/>
      </c>
      <c r="O553" s="10" t="str">
        <f ca="1">IFERROR(RANK(order!O553,order!O$3:O$554,0),"")</f>
        <v/>
      </c>
      <c r="P553" s="4" t="str">
        <f ca="1">IFERROR(RANK(order!P553,order!P$3:P$554,0),"")</f>
        <v/>
      </c>
      <c r="Q553" s="4" t="str">
        <f ca="1">IFERROR(RANK(order!Q553,order!Q$3:Q$554,0),"")</f>
        <v/>
      </c>
      <c r="R553" s="4" t="str">
        <f ca="1">IFERROR(RANK(order!R553,order!R$3:R$554,0),"")</f>
        <v/>
      </c>
      <c r="S553" s="10" t="str">
        <f ca="1">IFERROR(RANK(order!S553,order!S$3:S$554,0),"")</f>
        <v/>
      </c>
      <c r="T553" s="10" t="str">
        <f ca="1">IFERROR(RANK(order!T553,order!T$3:T$554,0),"")</f>
        <v/>
      </c>
      <c r="U553" s="10" t="str">
        <f ca="1">IFERROR(RANK(order!U553,order!U$3:U$554,0),"")</f>
        <v/>
      </c>
      <c r="V553" s="4" t="str">
        <f ca="1">IFERROR(RANK(order!V553,order!V$3:V$554,0),"")</f>
        <v/>
      </c>
      <c r="W553" s="4" t="str">
        <f ca="1">IFERROR(RANK(order!W553,order!W$3:W$554,0),"")</f>
        <v/>
      </c>
      <c r="X553" s="4" t="str">
        <f ca="1">IFERROR(RANK(order!X553,order!X$3:X$554,0),"")</f>
        <v/>
      </c>
      <c r="Y553" s="10" t="str">
        <f ca="1">IFERROR(RANK(order!Y553,order!Y$3:Y$554,0),"")</f>
        <v/>
      </c>
      <c r="Z553" s="10" t="str">
        <f ca="1">IFERROR(RANK(order!Z553,order!Z$3:Z$554,0),"")</f>
        <v/>
      </c>
      <c r="AA553" s="10" t="str">
        <f ca="1">IFERROR(RANK(order!AA553,order!AA$3:AA$554,0),"")</f>
        <v/>
      </c>
      <c r="AB553" s="4" t="str">
        <f ca="1">IFERROR(RANK(order!AB553,order!AB$3:AB$554,0),"")</f>
        <v/>
      </c>
      <c r="AC553" s="4" t="str">
        <f ca="1">IFERROR(RANK(order!AC553,order!AC$3:AC$554,0),"")</f>
        <v/>
      </c>
      <c r="AD553" s="4" t="str">
        <f ca="1">IFERROR(RANK(order!AD553,order!AD$3:AD$554,0),"")</f>
        <v/>
      </c>
      <c r="AE553" s="10" t="str">
        <f ca="1">IFERROR(RANK(order!AE553,order!AE$3:AE$554,0),"")</f>
        <v/>
      </c>
      <c r="AF553" s="10" t="str">
        <f ca="1">IFERROR(RANK(order!AF553,order!AF$3:AF$554,0),"")</f>
        <v/>
      </c>
      <c r="AG553" s="10" t="str">
        <f ca="1">IFERROR(RANK(order!AG553,order!AG$3:AG$554,0),"")</f>
        <v/>
      </c>
      <c r="AH553" s="4" t="str">
        <f ca="1">IFERROR(RANK(order!AH553,order!AH$3:AH$554,0),"")</f>
        <v/>
      </c>
      <c r="AI553" s="4" t="str">
        <f ca="1">IFERROR(RANK(order!AI553,order!AI$3:AI$554,0),"")</f>
        <v/>
      </c>
      <c r="AJ553" s="4" t="str">
        <f ca="1">IFERROR(RANK(order!AJ553,order!AJ$3:AJ$554,0),"")</f>
        <v/>
      </c>
      <c r="AK553" s="10" t="str">
        <f ca="1">IFERROR(RANK(order!AK553,order!AK$3:AK$554,0),"")</f>
        <v/>
      </c>
      <c r="AL553" s="10" t="str">
        <f ca="1">IFERROR(RANK(order!AL553,order!AL$3:AL$554,0),"")</f>
        <v/>
      </c>
      <c r="AM553" s="10" t="str">
        <f ca="1">IFERROR(RANK(order!AM553,order!AM$3:AM$554,0),"")</f>
        <v/>
      </c>
      <c r="AN553" s="4" t="str">
        <f ca="1">IFERROR(RANK(order!AN553,order!AN$3:AN$554,0),"")</f>
        <v/>
      </c>
      <c r="AO553" s="4" t="str">
        <f ca="1">IFERROR(RANK(order!AO553,order!AO$3:AO$554,0),"")</f>
        <v/>
      </c>
      <c r="AP553" s="4" t="str">
        <f ca="1">IFERROR(RANK(order!AP553,order!AP$3:AP$554,0),"")</f>
        <v/>
      </c>
      <c r="AQ553" s="10" t="str">
        <f ca="1">IFERROR(RANK(order!AQ553,order!AQ$3:AQ$554,0),"")</f>
        <v/>
      </c>
      <c r="AR553" s="10" t="str">
        <f ca="1">IFERROR(RANK(order!AR553,order!AR$3:AR$554,0),"")</f>
        <v/>
      </c>
      <c r="AS553" s="10" t="str">
        <f ca="1">IFERROR(RANK(order!AS553,order!AS$3:AS$554,0),"")</f>
        <v/>
      </c>
      <c r="AT553" s="4" t="str">
        <f ca="1">IFERROR(RANK(order!AT553,order!AT$3:AT$554,0),"")</f>
        <v/>
      </c>
      <c r="AU553" s="4" t="str">
        <f ca="1">IFERROR(RANK(order!AU553,order!AU$3:AU$554,0),"")</f>
        <v/>
      </c>
      <c r="AV553" s="4" t="str">
        <f ca="1">IFERROR(RANK(order!AV553,order!AV$3:AV$554,0),"")</f>
        <v/>
      </c>
      <c r="AW553" s="10" t="str">
        <f ca="1">IFERROR(RANK(order!AW553,order!AW$3:AW$554,0),"")</f>
        <v/>
      </c>
      <c r="AX553" s="10" t="str">
        <f ca="1">IFERROR(RANK(order!AX553,order!AX$3:AX$554,0),"")</f>
        <v/>
      </c>
      <c r="AY553" s="10" t="str">
        <f ca="1">IFERROR(RANK(order!AY553,order!AY$3:AY$554,0),"")</f>
        <v/>
      </c>
      <c r="AZ553" s="4" t="str">
        <f ca="1">IFERROR(RANK(order!AZ553,order!AZ$3:AZ$554,0),"")</f>
        <v/>
      </c>
      <c r="BA553" s="4" t="str">
        <f ca="1">IFERROR(RANK(order!BA553,order!BA$3:BA$554,0),"")</f>
        <v/>
      </c>
      <c r="BB553" s="4" t="str">
        <f ca="1">IFERROR(RANK(order!BB553,order!BB$3:BB$554,0),"")</f>
        <v/>
      </c>
      <c r="BC553" s="10" t="str">
        <f ca="1">IFERROR(RANK(order!BC553,order!BC$3:BC$554,0),"")</f>
        <v/>
      </c>
      <c r="BD553" s="10" t="str">
        <f ca="1">IFERROR(RANK(order!BD553,order!BD$3:BD$554,0),"")</f>
        <v/>
      </c>
      <c r="BE553" s="10" t="str">
        <f ca="1">IFERROR(RANK(order!BE553,order!BE$3:BE$554,0),"")</f>
        <v/>
      </c>
      <c r="BF553" s="4" t="str">
        <f ca="1">IFERROR(RANK(order!BF553,order!BF$3:BF$554,0),"")</f>
        <v/>
      </c>
      <c r="BG553" s="4" t="str">
        <f ca="1">IFERROR(RANK(order!BG553,order!BG$3:BG$554,0),"")</f>
        <v/>
      </c>
      <c r="BH553" s="4" t="str">
        <f ca="1">IFERROR(RANK(order!BH553,order!BH$3:BH$554,0),"")</f>
        <v/>
      </c>
      <c r="BI553" s="10" t="str">
        <f ca="1">IFERROR(RANK(order!BI553,order!BI$3:BI$554,0),"")</f>
        <v/>
      </c>
      <c r="BJ553" s="10" t="str">
        <f ca="1">IFERROR(RANK(order!BJ553,order!BJ$3:BJ$554,0),"")</f>
        <v/>
      </c>
      <c r="BK553" s="10" t="str">
        <f ca="1">IFERROR(RANK(order!BK553,order!BK$3:BK$554,0),"")</f>
        <v/>
      </c>
      <c r="BL553" s="4" t="str">
        <f ca="1">IFERROR(RANK(order!BL553,order!BL$3:BL$554,0),"")</f>
        <v/>
      </c>
      <c r="BM553" s="4" t="str">
        <f ca="1">IFERROR(RANK(order!BM553,order!BM$3:BM$554,0),"")</f>
        <v/>
      </c>
      <c r="BN553" s="4" t="str">
        <f ca="1">IFERROR(RANK(order!BN553,order!BN$3:BN$554,0),"")</f>
        <v/>
      </c>
      <c r="BO553" s="10" t="str">
        <f ca="1">IFERROR(RANK(order!BO553,order!BO$3:BO$554,0),"")</f>
        <v/>
      </c>
      <c r="BP553" s="10" t="str">
        <f ca="1">IFERROR(RANK(order!BP553,order!BP$3:BP$554,0),"")</f>
        <v/>
      </c>
      <c r="BQ553" s="10" t="str">
        <f ca="1">IFERROR(RANK(order!BQ553,order!BQ$3:BQ$554,0),"")</f>
        <v/>
      </c>
      <c r="BR553" s="4" t="str">
        <f ca="1">IFERROR(RANK(order!BR553,order!BR$3:BR$554,0),"")</f>
        <v/>
      </c>
      <c r="BS553" s="4" t="str">
        <f ca="1">IFERROR(RANK(order!BS553,order!BS$3:BS$554,0),"")</f>
        <v/>
      </c>
      <c r="BT553" s="4" t="str">
        <f ca="1">IFERROR(RANK(order!BT553,order!BT$3:BT$554,0),"")</f>
        <v/>
      </c>
      <c r="BU553" s="95">
        <f t="shared" si="703"/>
        <v>551</v>
      </c>
      <c r="BV553" s="35" t="str">
        <f t="shared" si="704"/>
        <v>E1</v>
      </c>
      <c r="BW553" s="55">
        <f t="shared" ca="1" si="627"/>
        <v>0</v>
      </c>
      <c r="BX553" s="56" t="str">
        <f t="shared" ca="1" si="628"/>
        <v/>
      </c>
      <c r="BY553" s="56" t="str">
        <f t="shared" ca="1" si="629"/>
        <v/>
      </c>
      <c r="BZ553" s="57" t="str">
        <f t="shared" ca="1" si="630"/>
        <v/>
      </c>
      <c r="CA553" s="57" t="str">
        <f t="shared" ca="1" si="631"/>
        <v/>
      </c>
      <c r="CB553" s="58" t="str">
        <f t="shared" ca="1" si="632"/>
        <v/>
      </c>
      <c r="CC553" s="57" t="str">
        <f t="shared" ca="1" si="633"/>
        <v/>
      </c>
      <c r="CD553" s="57" t="str">
        <f t="shared" ca="1" si="634"/>
        <v/>
      </c>
      <c r="CE553" s="58" t="str">
        <f t="shared" ca="1" si="635"/>
        <v/>
      </c>
      <c r="CF553" s="59" t="str">
        <f t="shared" ca="1" si="636"/>
        <v/>
      </c>
      <c r="CG553" s="57" t="str">
        <f t="shared" ca="1" si="637"/>
        <v/>
      </c>
      <c r="CH553" s="57" t="str">
        <f t="shared" ca="1" si="638"/>
        <v/>
      </c>
      <c r="CI553" s="57" t="str">
        <f t="shared" ca="1" si="639"/>
        <v/>
      </c>
      <c r="CJ553" s="57" t="str">
        <f t="shared" ca="1" si="640"/>
        <v/>
      </c>
      <c r="CK553" s="57" t="str">
        <f t="shared" ca="1" si="641"/>
        <v/>
      </c>
      <c r="CL553" s="57" t="str">
        <f t="shared" ca="1" si="642"/>
        <v/>
      </c>
      <c r="CM553" s="57" t="str">
        <f t="shared" ca="1" si="643"/>
        <v/>
      </c>
      <c r="CN553" s="57" t="str">
        <f t="shared" ca="1" si="644"/>
        <v/>
      </c>
      <c r="CO553" s="57" t="str">
        <f t="shared" ca="1" si="645"/>
        <v/>
      </c>
      <c r="CP553" s="57" t="str">
        <f t="shared" ca="1" si="646"/>
        <v/>
      </c>
      <c r="CQ553" s="57" t="str">
        <f t="shared" ca="1" si="647"/>
        <v/>
      </c>
      <c r="CR553" s="57" t="str">
        <f t="shared" ca="1" si="648"/>
        <v/>
      </c>
      <c r="CS553" s="60" t="str">
        <f t="shared" ca="1" si="649"/>
        <v/>
      </c>
      <c r="CT553" s="60" t="str">
        <f t="shared" ca="1" si="650"/>
        <v/>
      </c>
      <c r="CU553" s="60" t="str">
        <f t="shared" ca="1" si="651"/>
        <v/>
      </c>
      <c r="CV553" s="60" t="str">
        <f t="shared" ca="1" si="652"/>
        <v/>
      </c>
      <c r="CW553" s="60" t="str">
        <f t="shared" ca="1" si="653"/>
        <v/>
      </c>
      <c r="CX553" s="60" t="str">
        <f t="shared" ca="1" si="654"/>
        <v/>
      </c>
      <c r="CY553" s="60" t="str">
        <f t="shared" ca="1" si="655"/>
        <v/>
      </c>
      <c r="CZ553" s="60" t="str">
        <f t="shared" ca="1" si="656"/>
        <v/>
      </c>
      <c r="DA553" s="65" t="str">
        <f t="shared" ca="1" si="657"/>
        <v/>
      </c>
      <c r="DB553" s="65" t="str">
        <f t="shared" ca="1" si="658"/>
        <v/>
      </c>
      <c r="DC553" s="65" t="str">
        <f t="shared" ca="1" si="659"/>
        <v/>
      </c>
      <c r="DD553" s="65" t="str">
        <f t="shared" ca="1" si="660"/>
        <v/>
      </c>
      <c r="DE553" s="65" t="str">
        <f t="shared" ca="1" si="661"/>
        <v/>
      </c>
      <c r="DF553" s="66" t="str">
        <f t="shared" ca="1" si="662"/>
        <v/>
      </c>
      <c r="DG553" s="66" t="str">
        <f t="shared" ca="1" si="663"/>
        <v/>
      </c>
      <c r="DH553" s="66" t="str">
        <f t="shared" ca="1" si="664"/>
        <v/>
      </c>
      <c r="DI553" s="66" t="str">
        <f t="shared" ca="1" si="665"/>
        <v/>
      </c>
      <c r="DJ553" s="66" t="str">
        <f t="shared" ca="1" si="666"/>
        <v/>
      </c>
      <c r="DK553" s="65" t="str">
        <f t="shared" ca="1" si="667"/>
        <v/>
      </c>
      <c r="DL553" s="65" t="str">
        <f t="shared" ca="1" si="668"/>
        <v/>
      </c>
      <c r="DM553" s="65" t="str">
        <f t="shared" ca="1" si="669"/>
        <v/>
      </c>
      <c r="DN553" s="65" t="str">
        <f t="shared" ca="1" si="670"/>
        <v/>
      </c>
      <c r="DO553" s="65" t="str">
        <f t="shared" ca="1" si="671"/>
        <v/>
      </c>
      <c r="DP553" s="65" t="str">
        <f t="shared" ca="1" si="672"/>
        <v/>
      </c>
      <c r="DQ553" s="65" t="str">
        <f t="shared" ca="1" si="673"/>
        <v/>
      </c>
      <c r="DR553" s="69" t="str">
        <f t="shared" ca="1" si="674"/>
        <v/>
      </c>
      <c r="DS553" s="69" t="str">
        <f t="shared" ca="1" si="675"/>
        <v/>
      </c>
      <c r="DT553" s="69" t="str">
        <f t="shared" ca="1" si="676"/>
        <v/>
      </c>
      <c r="DU553" s="69" t="str">
        <f t="shared" ca="1" si="677"/>
        <v/>
      </c>
      <c r="DV553" s="69" t="str">
        <f t="shared" ca="1" si="678"/>
        <v/>
      </c>
      <c r="DW553" s="69" t="str">
        <f t="shared" ca="1" si="679"/>
        <v/>
      </c>
      <c r="DX553" s="69" t="str">
        <f t="shared" ca="1" si="680"/>
        <v/>
      </c>
      <c r="DY553" s="69" t="str">
        <f t="shared" ca="1" si="681"/>
        <v/>
      </c>
      <c r="DZ553" s="72" t="str">
        <f t="shared" ca="1" si="682"/>
        <v/>
      </c>
      <c r="EA553" s="72" t="str">
        <f t="shared" ca="1" si="683"/>
        <v/>
      </c>
      <c r="EB553" s="72" t="str">
        <f t="shared" ca="1" si="684"/>
        <v/>
      </c>
      <c r="EC553" s="65" t="str">
        <f t="shared" ca="1" si="685"/>
        <v/>
      </c>
      <c r="ED553" s="65" t="str">
        <f t="shared" ca="1" si="686"/>
        <v/>
      </c>
      <c r="EE553" s="65" t="str">
        <f t="shared" ca="1" si="687"/>
        <v/>
      </c>
      <c r="EF553" s="65" t="str">
        <f t="shared" ca="1" si="688"/>
        <v/>
      </c>
      <c r="EG553" s="65" t="str">
        <f t="shared" ca="1" si="689"/>
        <v/>
      </c>
      <c r="EH553" s="65" t="str">
        <f t="shared" ca="1" si="690"/>
        <v/>
      </c>
      <c r="EI553" s="429" t="str">
        <f t="shared" ca="1" si="691"/>
        <v>No</v>
      </c>
      <c r="EJ553" s="428" t="str">
        <f t="shared" ca="1" si="692"/>
        <v/>
      </c>
      <c r="EK553" s="428" t="str">
        <f t="shared" ca="1" si="693"/>
        <v/>
      </c>
      <c r="EL553" s="65" t="str">
        <f t="shared" ca="1" si="694"/>
        <v/>
      </c>
      <c r="EM553" s="65" t="str">
        <f t="shared" ca="1" si="695"/>
        <v/>
      </c>
      <c r="EN553" s="65" t="str">
        <f t="shared" ca="1" si="696"/>
        <v/>
      </c>
      <c r="EO553" s="433" t="str">
        <f t="shared" ca="1" si="697"/>
        <v/>
      </c>
      <c r="EP553" s="433" t="str">
        <f t="shared" ca="1" si="698"/>
        <v/>
      </c>
      <c r="EQ553" s="433" t="str">
        <f t="shared" ca="1" si="699"/>
        <v/>
      </c>
      <c r="ER553" s="433" t="str">
        <f t="shared" ca="1" si="700"/>
        <v/>
      </c>
      <c r="ES553" s="433" t="str">
        <f t="shared" ca="1" si="701"/>
        <v/>
      </c>
      <c r="ET553" s="433" t="str">
        <f t="shared" ca="1" si="702"/>
        <v/>
      </c>
      <c r="EU553" s="433" t="str">
        <f ca="1">IF(OR(CO553="",CQ553=""),"",Discipline!$P$3*CO553+Discipline!$X$3*CQ553)</f>
        <v/>
      </c>
      <c r="EV553" s="433" t="str">
        <f ca="1">IF(OR(CP553="",CR553=""),"",Discipline!$P$3*CP553+Discipline!$X$3*CR553)</f>
        <v/>
      </c>
    </row>
    <row r="554" spans="1:152" x14ac:dyDescent="0.25">
      <c r="A554" s="10" t="str">
        <f ca="1">IFERROR(RANK(order!A554,order!A$3:A$554,0),"")</f>
        <v/>
      </c>
      <c r="B554" s="10" t="str">
        <f ca="1">IFERROR(RANK(order!B554,order!B$3:B$554,0),"")</f>
        <v/>
      </c>
      <c r="C554" s="10" t="str">
        <f ca="1">IFERROR(RANK(order!C554,order!C$3:C$554,0),"")</f>
        <v/>
      </c>
      <c r="D554" s="4" t="str">
        <f ca="1">IFERROR(RANK(order!D554,order!D$3:D$554,0),"")</f>
        <v/>
      </c>
      <c r="E554" s="4" t="str">
        <f ca="1">IFERROR(RANK(order!E554,order!E$3:E$554,0),"")</f>
        <v/>
      </c>
      <c r="F554" s="4" t="str">
        <f ca="1">IFERROR(RANK(order!F554,order!F$3:F$554,0),"")</f>
        <v/>
      </c>
      <c r="G554" s="10" t="str">
        <f ca="1">IFERROR(RANK(order!G554,order!G$3:G$554,0),"")</f>
        <v/>
      </c>
      <c r="H554" s="10" t="str">
        <f ca="1">IFERROR(RANK(order!H554,order!H$3:H$554,0),"")</f>
        <v/>
      </c>
      <c r="I554" s="10" t="str">
        <f ca="1">IFERROR(RANK(order!I554,order!I$3:I$554,0),"")</f>
        <v/>
      </c>
      <c r="J554" s="4" t="str">
        <f ca="1">IFERROR(RANK(order!J554,order!J$3:J$554,0),"")</f>
        <v/>
      </c>
      <c r="K554" s="4" t="str">
        <f ca="1">IFERROR(RANK(order!K554,order!K$3:K$554,0),"")</f>
        <v/>
      </c>
      <c r="L554" s="4" t="str">
        <f ca="1">IFERROR(RANK(order!L554,order!L$3:L$554,0),"")</f>
        <v/>
      </c>
      <c r="M554" s="10" t="str">
        <f ca="1">IFERROR(RANK(order!M554,order!M$3:M$554,0),"")</f>
        <v/>
      </c>
      <c r="N554" s="10" t="str">
        <f ca="1">IFERROR(RANK(order!N554,order!N$3:N$554,0),"")</f>
        <v/>
      </c>
      <c r="O554" s="10" t="str">
        <f ca="1">IFERROR(RANK(order!O554,order!O$3:O$554,0),"")</f>
        <v/>
      </c>
      <c r="P554" s="4" t="str">
        <f ca="1">IFERROR(RANK(order!P554,order!P$3:P$554,0),"")</f>
        <v/>
      </c>
      <c r="Q554" s="4" t="str">
        <f ca="1">IFERROR(RANK(order!Q554,order!Q$3:Q$554,0),"")</f>
        <v/>
      </c>
      <c r="R554" s="4" t="str">
        <f ca="1">IFERROR(RANK(order!R554,order!R$3:R$554,0),"")</f>
        <v/>
      </c>
      <c r="S554" s="10" t="str">
        <f ca="1">IFERROR(RANK(order!S554,order!S$3:S$554,0),"")</f>
        <v/>
      </c>
      <c r="T554" s="10" t="str">
        <f ca="1">IFERROR(RANK(order!T554,order!T$3:T$554,0),"")</f>
        <v/>
      </c>
      <c r="U554" s="10" t="str">
        <f ca="1">IFERROR(RANK(order!U554,order!U$3:U$554,0),"")</f>
        <v/>
      </c>
      <c r="V554" s="4" t="str">
        <f ca="1">IFERROR(RANK(order!V554,order!V$3:V$554,0),"")</f>
        <v/>
      </c>
      <c r="W554" s="4" t="str">
        <f ca="1">IFERROR(RANK(order!W554,order!W$3:W$554,0),"")</f>
        <v/>
      </c>
      <c r="X554" s="4" t="str">
        <f ca="1">IFERROR(RANK(order!X554,order!X$3:X$554,0),"")</f>
        <v/>
      </c>
      <c r="Y554" s="10" t="str">
        <f ca="1">IFERROR(RANK(order!Y554,order!Y$3:Y$554,0),"")</f>
        <v/>
      </c>
      <c r="Z554" s="10" t="str">
        <f ca="1">IFERROR(RANK(order!Z554,order!Z$3:Z$554,0),"")</f>
        <v/>
      </c>
      <c r="AA554" s="10" t="str">
        <f ca="1">IFERROR(RANK(order!AA554,order!AA$3:AA$554,0),"")</f>
        <v/>
      </c>
      <c r="AB554" s="4" t="str">
        <f ca="1">IFERROR(RANK(order!AB554,order!AB$3:AB$554,0),"")</f>
        <v/>
      </c>
      <c r="AC554" s="4" t="str">
        <f ca="1">IFERROR(RANK(order!AC554,order!AC$3:AC$554,0),"")</f>
        <v/>
      </c>
      <c r="AD554" s="4" t="str">
        <f ca="1">IFERROR(RANK(order!AD554,order!AD$3:AD$554,0),"")</f>
        <v/>
      </c>
      <c r="AE554" s="10" t="str">
        <f ca="1">IFERROR(RANK(order!AE554,order!AE$3:AE$554,0),"")</f>
        <v/>
      </c>
      <c r="AF554" s="10" t="str">
        <f ca="1">IFERROR(RANK(order!AF554,order!AF$3:AF$554,0),"")</f>
        <v/>
      </c>
      <c r="AG554" s="10" t="str">
        <f ca="1">IFERROR(RANK(order!AG554,order!AG$3:AG$554,0),"")</f>
        <v/>
      </c>
      <c r="AH554" s="4" t="str">
        <f ca="1">IFERROR(RANK(order!AH554,order!AH$3:AH$554,0),"")</f>
        <v/>
      </c>
      <c r="AI554" s="4" t="str">
        <f ca="1">IFERROR(RANK(order!AI554,order!AI$3:AI$554,0),"")</f>
        <v/>
      </c>
      <c r="AJ554" s="4" t="str">
        <f ca="1">IFERROR(RANK(order!AJ554,order!AJ$3:AJ$554,0),"")</f>
        <v/>
      </c>
      <c r="AK554" s="10" t="str">
        <f ca="1">IFERROR(RANK(order!AK554,order!AK$3:AK$554,0),"")</f>
        <v/>
      </c>
      <c r="AL554" s="10" t="str">
        <f ca="1">IFERROR(RANK(order!AL554,order!AL$3:AL$554,0),"")</f>
        <v/>
      </c>
      <c r="AM554" s="10" t="str">
        <f ca="1">IFERROR(RANK(order!AM554,order!AM$3:AM$554,0),"")</f>
        <v/>
      </c>
      <c r="AN554" s="4" t="str">
        <f ca="1">IFERROR(RANK(order!AN554,order!AN$3:AN$554,0),"")</f>
        <v/>
      </c>
      <c r="AO554" s="4" t="str">
        <f ca="1">IFERROR(RANK(order!AO554,order!AO$3:AO$554,0),"")</f>
        <v/>
      </c>
      <c r="AP554" s="4" t="str">
        <f ca="1">IFERROR(RANK(order!AP554,order!AP$3:AP$554,0),"")</f>
        <v/>
      </c>
      <c r="AQ554" s="10" t="str">
        <f ca="1">IFERROR(RANK(order!AQ554,order!AQ$3:AQ$554,0),"")</f>
        <v/>
      </c>
      <c r="AR554" s="10" t="str">
        <f ca="1">IFERROR(RANK(order!AR554,order!AR$3:AR$554,0),"")</f>
        <v/>
      </c>
      <c r="AS554" s="10" t="str">
        <f ca="1">IFERROR(RANK(order!AS554,order!AS$3:AS$554,0),"")</f>
        <v/>
      </c>
      <c r="AT554" s="4" t="str">
        <f ca="1">IFERROR(RANK(order!AT554,order!AT$3:AT$554,0),"")</f>
        <v/>
      </c>
      <c r="AU554" s="4" t="str">
        <f ca="1">IFERROR(RANK(order!AU554,order!AU$3:AU$554,0),"")</f>
        <v/>
      </c>
      <c r="AV554" s="4" t="str">
        <f ca="1">IFERROR(RANK(order!AV554,order!AV$3:AV$554,0),"")</f>
        <v/>
      </c>
      <c r="AW554" s="10" t="str">
        <f ca="1">IFERROR(RANK(order!AW554,order!AW$3:AW$554,0),"")</f>
        <v/>
      </c>
      <c r="AX554" s="10" t="str">
        <f ca="1">IFERROR(RANK(order!AX554,order!AX$3:AX$554,0),"")</f>
        <v/>
      </c>
      <c r="AY554" s="10" t="str">
        <f ca="1">IFERROR(RANK(order!AY554,order!AY$3:AY$554,0),"")</f>
        <v/>
      </c>
      <c r="AZ554" s="4" t="str">
        <f ca="1">IFERROR(RANK(order!AZ554,order!AZ$3:AZ$554,0),"")</f>
        <v/>
      </c>
      <c r="BA554" s="4" t="str">
        <f ca="1">IFERROR(RANK(order!BA554,order!BA$3:BA$554,0),"")</f>
        <v/>
      </c>
      <c r="BB554" s="4" t="str">
        <f ca="1">IFERROR(RANK(order!BB554,order!BB$3:BB$554,0),"")</f>
        <v/>
      </c>
      <c r="BC554" s="10" t="str">
        <f ca="1">IFERROR(RANK(order!BC554,order!BC$3:BC$554,0),"")</f>
        <v/>
      </c>
      <c r="BD554" s="10" t="str">
        <f ca="1">IFERROR(RANK(order!BD554,order!BD$3:BD$554,0),"")</f>
        <v/>
      </c>
      <c r="BE554" s="10" t="str">
        <f ca="1">IFERROR(RANK(order!BE554,order!BE$3:BE$554,0),"")</f>
        <v/>
      </c>
      <c r="BF554" s="4" t="str">
        <f ca="1">IFERROR(RANK(order!BF554,order!BF$3:BF$554,0),"")</f>
        <v/>
      </c>
      <c r="BG554" s="4" t="str">
        <f ca="1">IFERROR(RANK(order!BG554,order!BG$3:BG$554,0),"")</f>
        <v/>
      </c>
      <c r="BH554" s="4" t="str">
        <f ca="1">IFERROR(RANK(order!BH554,order!BH$3:BH$554,0),"")</f>
        <v/>
      </c>
      <c r="BI554" s="10" t="str">
        <f ca="1">IFERROR(RANK(order!BI554,order!BI$3:BI$554,0),"")</f>
        <v/>
      </c>
      <c r="BJ554" s="10" t="str">
        <f ca="1">IFERROR(RANK(order!BJ554,order!BJ$3:BJ$554,0),"")</f>
        <v/>
      </c>
      <c r="BK554" s="10" t="str">
        <f ca="1">IFERROR(RANK(order!BK554,order!BK$3:BK$554,0),"")</f>
        <v/>
      </c>
      <c r="BL554" s="4" t="str">
        <f ca="1">IFERROR(RANK(order!BL554,order!BL$3:BL$554,0),"")</f>
        <v/>
      </c>
      <c r="BM554" s="4" t="str">
        <f ca="1">IFERROR(RANK(order!BM554,order!BM$3:BM$554,0),"")</f>
        <v/>
      </c>
      <c r="BN554" s="4" t="str">
        <f ca="1">IFERROR(RANK(order!BN554,order!BN$3:BN$554,0),"")</f>
        <v/>
      </c>
      <c r="BO554" s="10" t="str">
        <f ca="1">IFERROR(RANK(order!BO554,order!BO$3:BO$554,0),"")</f>
        <v/>
      </c>
      <c r="BP554" s="10" t="str">
        <f ca="1">IFERROR(RANK(order!BP554,order!BP$3:BP$554,0),"")</f>
        <v/>
      </c>
      <c r="BQ554" s="10" t="str">
        <f ca="1">IFERROR(RANK(order!BQ554,order!BQ$3:BQ$554,0),"")</f>
        <v/>
      </c>
      <c r="BR554" s="4" t="str">
        <f ca="1">IFERROR(RANK(order!BR554,order!BR$3:BR$554,0),"")</f>
        <v/>
      </c>
      <c r="BS554" s="4" t="str">
        <f ca="1">IFERROR(RANK(order!BS554,order!BS$3:BS$554,0),"")</f>
        <v/>
      </c>
      <c r="BT554" s="4" t="str">
        <f ca="1">IFERROR(RANK(order!BT554,order!BT$3:BT$554,0),"")</f>
        <v/>
      </c>
      <c r="BU554" s="95">
        <f t="shared" si="703"/>
        <v>552</v>
      </c>
      <c r="BV554" s="35" t="str">
        <f t="shared" si="704"/>
        <v>E1</v>
      </c>
      <c r="BW554" s="55">
        <f t="shared" ca="1" si="627"/>
        <v>0</v>
      </c>
      <c r="BX554" s="56" t="str">
        <f t="shared" ca="1" si="628"/>
        <v/>
      </c>
      <c r="BY554" s="56" t="str">
        <f t="shared" ca="1" si="629"/>
        <v/>
      </c>
      <c r="BZ554" s="57" t="str">
        <f t="shared" ca="1" si="630"/>
        <v/>
      </c>
      <c r="CA554" s="57" t="str">
        <f t="shared" ca="1" si="631"/>
        <v/>
      </c>
      <c r="CB554" s="58" t="str">
        <f t="shared" ca="1" si="632"/>
        <v/>
      </c>
      <c r="CC554" s="57" t="str">
        <f t="shared" ca="1" si="633"/>
        <v/>
      </c>
      <c r="CD554" s="57" t="str">
        <f t="shared" ca="1" si="634"/>
        <v/>
      </c>
      <c r="CE554" s="58" t="str">
        <f t="shared" ca="1" si="635"/>
        <v/>
      </c>
      <c r="CF554" s="59" t="str">
        <f t="shared" ca="1" si="636"/>
        <v/>
      </c>
      <c r="CG554" s="57" t="str">
        <f t="shared" ca="1" si="637"/>
        <v/>
      </c>
      <c r="CH554" s="57" t="str">
        <f t="shared" ca="1" si="638"/>
        <v/>
      </c>
      <c r="CI554" s="57" t="str">
        <f t="shared" ca="1" si="639"/>
        <v/>
      </c>
      <c r="CJ554" s="57" t="str">
        <f t="shared" ca="1" si="640"/>
        <v/>
      </c>
      <c r="CK554" s="57" t="str">
        <f t="shared" ca="1" si="641"/>
        <v/>
      </c>
      <c r="CL554" s="57" t="str">
        <f t="shared" ca="1" si="642"/>
        <v/>
      </c>
      <c r="CM554" s="57" t="str">
        <f t="shared" ca="1" si="643"/>
        <v/>
      </c>
      <c r="CN554" s="57" t="str">
        <f t="shared" ca="1" si="644"/>
        <v/>
      </c>
      <c r="CO554" s="57" t="str">
        <f t="shared" ca="1" si="645"/>
        <v/>
      </c>
      <c r="CP554" s="57" t="str">
        <f t="shared" ca="1" si="646"/>
        <v/>
      </c>
      <c r="CQ554" s="57" t="str">
        <f t="shared" ca="1" si="647"/>
        <v/>
      </c>
      <c r="CR554" s="57" t="str">
        <f t="shared" ca="1" si="648"/>
        <v/>
      </c>
      <c r="CS554" s="60" t="str">
        <f t="shared" ca="1" si="649"/>
        <v/>
      </c>
      <c r="CT554" s="60" t="str">
        <f t="shared" ca="1" si="650"/>
        <v/>
      </c>
      <c r="CU554" s="60" t="str">
        <f t="shared" ca="1" si="651"/>
        <v/>
      </c>
      <c r="CV554" s="60" t="str">
        <f t="shared" ca="1" si="652"/>
        <v/>
      </c>
      <c r="CW554" s="60" t="str">
        <f t="shared" ca="1" si="653"/>
        <v/>
      </c>
      <c r="CX554" s="60" t="str">
        <f t="shared" ca="1" si="654"/>
        <v/>
      </c>
      <c r="CY554" s="60" t="str">
        <f t="shared" ca="1" si="655"/>
        <v/>
      </c>
      <c r="CZ554" s="60" t="str">
        <f t="shared" ca="1" si="656"/>
        <v/>
      </c>
      <c r="DA554" s="65" t="str">
        <f t="shared" ca="1" si="657"/>
        <v/>
      </c>
      <c r="DB554" s="65" t="str">
        <f t="shared" ca="1" si="658"/>
        <v/>
      </c>
      <c r="DC554" s="65" t="str">
        <f t="shared" ca="1" si="659"/>
        <v/>
      </c>
      <c r="DD554" s="65" t="str">
        <f t="shared" ca="1" si="660"/>
        <v/>
      </c>
      <c r="DE554" s="65" t="str">
        <f t="shared" ca="1" si="661"/>
        <v/>
      </c>
      <c r="DF554" s="66" t="str">
        <f t="shared" ca="1" si="662"/>
        <v/>
      </c>
      <c r="DG554" s="66" t="str">
        <f t="shared" ca="1" si="663"/>
        <v/>
      </c>
      <c r="DH554" s="66" t="str">
        <f t="shared" ca="1" si="664"/>
        <v/>
      </c>
      <c r="DI554" s="66" t="str">
        <f t="shared" ca="1" si="665"/>
        <v/>
      </c>
      <c r="DJ554" s="66" t="str">
        <f t="shared" ca="1" si="666"/>
        <v/>
      </c>
      <c r="DK554" s="65" t="str">
        <f t="shared" ca="1" si="667"/>
        <v/>
      </c>
      <c r="DL554" s="65" t="str">
        <f t="shared" ca="1" si="668"/>
        <v/>
      </c>
      <c r="DM554" s="65" t="str">
        <f t="shared" ca="1" si="669"/>
        <v/>
      </c>
      <c r="DN554" s="65" t="str">
        <f t="shared" ca="1" si="670"/>
        <v/>
      </c>
      <c r="DO554" s="65" t="str">
        <f t="shared" ca="1" si="671"/>
        <v/>
      </c>
      <c r="DP554" s="65" t="str">
        <f t="shared" ca="1" si="672"/>
        <v/>
      </c>
      <c r="DQ554" s="65" t="str">
        <f t="shared" ca="1" si="673"/>
        <v/>
      </c>
      <c r="DR554" s="69" t="str">
        <f t="shared" ca="1" si="674"/>
        <v/>
      </c>
      <c r="DS554" s="69" t="str">
        <f t="shared" ca="1" si="675"/>
        <v/>
      </c>
      <c r="DT554" s="69" t="str">
        <f t="shared" ca="1" si="676"/>
        <v/>
      </c>
      <c r="DU554" s="69" t="str">
        <f t="shared" ca="1" si="677"/>
        <v/>
      </c>
      <c r="DV554" s="69" t="str">
        <f t="shared" ca="1" si="678"/>
        <v/>
      </c>
      <c r="DW554" s="69" t="str">
        <f t="shared" ca="1" si="679"/>
        <v/>
      </c>
      <c r="DX554" s="69" t="str">
        <f t="shared" ca="1" si="680"/>
        <v/>
      </c>
      <c r="DY554" s="69" t="str">
        <f t="shared" ca="1" si="681"/>
        <v/>
      </c>
      <c r="DZ554" s="72" t="str">
        <f t="shared" ca="1" si="682"/>
        <v/>
      </c>
      <c r="EA554" s="72" t="str">
        <f t="shared" ca="1" si="683"/>
        <v/>
      </c>
      <c r="EB554" s="72" t="str">
        <f t="shared" ca="1" si="684"/>
        <v/>
      </c>
      <c r="EC554" s="65" t="str">
        <f t="shared" ca="1" si="685"/>
        <v/>
      </c>
      <c r="ED554" s="65" t="str">
        <f t="shared" ca="1" si="686"/>
        <v/>
      </c>
      <c r="EE554" s="65" t="str">
        <f t="shared" ca="1" si="687"/>
        <v/>
      </c>
      <c r="EF554" s="65" t="str">
        <f t="shared" ca="1" si="688"/>
        <v/>
      </c>
      <c r="EG554" s="65" t="str">
        <f t="shared" ca="1" si="689"/>
        <v/>
      </c>
      <c r="EH554" s="65" t="str">
        <f t="shared" ca="1" si="690"/>
        <v/>
      </c>
      <c r="EI554" s="429" t="str">
        <f t="shared" ca="1" si="691"/>
        <v>No</v>
      </c>
      <c r="EJ554" s="428" t="str">
        <f t="shared" ca="1" si="692"/>
        <v/>
      </c>
      <c r="EK554" s="428" t="str">
        <f t="shared" ca="1" si="693"/>
        <v/>
      </c>
      <c r="EL554" s="65" t="str">
        <f t="shared" ca="1" si="694"/>
        <v/>
      </c>
      <c r="EM554" s="65" t="str">
        <f t="shared" ca="1" si="695"/>
        <v/>
      </c>
      <c r="EN554" s="65" t="str">
        <f t="shared" ca="1" si="696"/>
        <v/>
      </c>
      <c r="EO554" s="433" t="str">
        <f t="shared" ca="1" si="697"/>
        <v/>
      </c>
      <c r="EP554" s="433" t="str">
        <f t="shared" ca="1" si="698"/>
        <v/>
      </c>
      <c r="EQ554" s="433" t="str">
        <f t="shared" ca="1" si="699"/>
        <v/>
      </c>
      <c r="ER554" s="433" t="str">
        <f t="shared" ca="1" si="700"/>
        <v/>
      </c>
      <c r="ES554" s="433" t="str">
        <f t="shared" ca="1" si="701"/>
        <v/>
      </c>
      <c r="ET554" s="433" t="str">
        <f t="shared" ca="1" si="702"/>
        <v/>
      </c>
      <c r="EU554" s="433" t="str">
        <f ca="1">IF(OR(CO554="",CQ554=""),"",Discipline!$P$3*CO554+Discipline!$X$3*CQ554)</f>
        <v/>
      </c>
      <c r="EV554" s="433" t="str">
        <f ca="1">IF(OR(CP554="",CR554=""),"",Discipline!$P$3*CP554+Discipline!$X$3*CR554)</f>
        <v/>
      </c>
    </row>
    <row r="557" spans="1:152" x14ac:dyDescent="0.25">
      <c r="BW557" s="82"/>
      <c r="BX557" s="82"/>
      <c r="BY557" s="82"/>
      <c r="BZ557" s="82"/>
      <c r="CA557" s="82"/>
      <c r="CB557" s="82"/>
      <c r="CC557" s="82"/>
      <c r="CD557" s="82"/>
      <c r="CE557" s="82"/>
      <c r="CF557" s="82"/>
      <c r="CG557" s="82"/>
      <c r="CH557" s="82"/>
      <c r="CI557" s="82"/>
      <c r="CJ557" s="82"/>
      <c r="CK557" s="82"/>
      <c r="CL557" s="82"/>
      <c r="CM557" s="82"/>
      <c r="CN557" s="82"/>
      <c r="CO557" s="82"/>
      <c r="CP557" s="82"/>
      <c r="CQ557" s="82"/>
      <c r="CR557" s="82"/>
      <c r="CS557" s="82"/>
    </row>
    <row r="558" spans="1:152" x14ac:dyDescent="0.25">
      <c r="BW558" s="83"/>
      <c r="BX558" s="82"/>
      <c r="BY558" s="82"/>
      <c r="BZ558" s="82"/>
      <c r="CA558" s="82"/>
      <c r="CB558" s="82"/>
      <c r="CC558" s="82"/>
      <c r="CD558" s="82"/>
      <c r="CE558" s="82"/>
      <c r="CF558" s="82"/>
      <c r="CG558" s="82"/>
      <c r="CH558" s="82"/>
      <c r="CI558" s="82"/>
      <c r="CJ558" s="82"/>
      <c r="CK558" s="82"/>
      <c r="CL558" s="82"/>
      <c r="CM558" s="82"/>
      <c r="CN558" s="82"/>
      <c r="CO558" s="82"/>
      <c r="CP558" s="82"/>
      <c r="CQ558" s="82"/>
      <c r="CR558" s="82"/>
      <c r="CS558" s="82"/>
    </row>
    <row r="559" spans="1:152" x14ac:dyDescent="0.25">
      <c r="BW559" s="83"/>
      <c r="BX559" s="82"/>
      <c r="BY559" s="82"/>
      <c r="BZ559" s="82"/>
      <c r="CA559" s="82"/>
      <c r="CB559" s="82"/>
      <c r="CC559" s="82"/>
      <c r="CD559" s="82"/>
      <c r="CE559" s="82"/>
      <c r="CF559" s="82"/>
      <c r="CG559" s="82"/>
      <c r="CH559" s="82"/>
      <c r="CI559" s="82"/>
      <c r="CJ559" s="82"/>
      <c r="CK559" s="82"/>
      <c r="CL559" s="82"/>
      <c r="CM559" s="82"/>
      <c r="CN559" s="82"/>
      <c r="CO559" s="82"/>
      <c r="CP559" s="82"/>
      <c r="CQ559" s="82"/>
      <c r="CR559" s="82"/>
      <c r="CS559" s="82"/>
    </row>
    <row r="560" spans="1:152" x14ac:dyDescent="0.25">
      <c r="BW560" s="83"/>
      <c r="BX560" s="82"/>
      <c r="BY560" s="82"/>
      <c r="BZ560" s="82"/>
      <c r="CA560" s="82"/>
      <c r="CB560" s="82"/>
      <c r="CC560" s="82"/>
      <c r="CD560" s="82"/>
      <c r="CE560" s="82"/>
      <c r="CF560" s="82"/>
      <c r="CG560" s="82"/>
      <c r="CH560" s="82"/>
      <c r="CI560" s="82"/>
      <c r="CJ560" s="82"/>
      <c r="CK560" s="82"/>
      <c r="CL560" s="82"/>
      <c r="CM560" s="82"/>
      <c r="CN560" s="82"/>
      <c r="CO560" s="82"/>
      <c r="CP560" s="82"/>
      <c r="CQ560" s="82"/>
      <c r="CR560" s="82"/>
      <c r="CS560" s="82"/>
    </row>
    <row r="561" spans="75:97" x14ac:dyDescent="0.25">
      <c r="BW561" s="83"/>
      <c r="BX561" s="82"/>
      <c r="BY561" s="82"/>
      <c r="BZ561" s="82"/>
      <c r="CA561" s="82"/>
      <c r="CB561" s="82"/>
      <c r="CC561" s="82"/>
      <c r="CD561" s="82"/>
      <c r="CE561" s="82"/>
      <c r="CF561" s="82"/>
      <c r="CG561" s="82"/>
      <c r="CH561" s="82"/>
      <c r="CI561" s="82"/>
      <c r="CJ561" s="82"/>
      <c r="CK561" s="82"/>
      <c r="CL561" s="82"/>
      <c r="CM561" s="82"/>
      <c r="CN561" s="82"/>
      <c r="CO561" s="82"/>
      <c r="CP561" s="82"/>
      <c r="CQ561" s="82"/>
      <c r="CR561" s="82"/>
      <c r="CS561" s="82"/>
    </row>
    <row r="562" spans="75:97" x14ac:dyDescent="0.25">
      <c r="BW562" s="83"/>
      <c r="BX562" s="82"/>
      <c r="BY562" s="82"/>
      <c r="BZ562" s="82"/>
      <c r="CA562" s="82"/>
      <c r="CB562" s="82"/>
      <c r="CC562" s="82"/>
      <c r="CD562" s="82"/>
      <c r="CE562" s="82"/>
      <c r="CF562" s="82"/>
      <c r="CG562" s="82"/>
      <c r="CH562" s="82"/>
      <c r="CI562" s="82"/>
      <c r="CJ562" s="82"/>
      <c r="CK562" s="82"/>
      <c r="CL562" s="82"/>
      <c r="CM562" s="82"/>
      <c r="CN562" s="82"/>
      <c r="CO562" s="82"/>
      <c r="CP562" s="82"/>
      <c r="CQ562" s="82"/>
      <c r="CR562" s="82"/>
      <c r="CS562" s="82"/>
    </row>
    <row r="563" spans="75:97" x14ac:dyDescent="0.25">
      <c r="BW563" s="83"/>
      <c r="BX563" s="82"/>
      <c r="BY563" s="82"/>
      <c r="BZ563" s="82"/>
      <c r="CA563" s="82"/>
      <c r="CB563" s="82"/>
      <c r="CC563" s="82"/>
      <c r="CD563" s="82"/>
      <c r="CE563" s="82"/>
      <c r="CF563" s="82"/>
      <c r="CG563" s="82"/>
      <c r="CH563" s="82"/>
      <c r="CI563" s="82"/>
      <c r="CJ563" s="82"/>
      <c r="CK563" s="82"/>
      <c r="CL563" s="82"/>
      <c r="CM563" s="82"/>
      <c r="CN563" s="82"/>
      <c r="CO563" s="82"/>
      <c r="CP563" s="82"/>
      <c r="CQ563" s="82"/>
      <c r="CR563" s="82"/>
      <c r="CS563" s="82"/>
    </row>
    <row r="564" spans="75:97" x14ac:dyDescent="0.25">
      <c r="BW564" s="83"/>
      <c r="BX564" s="82"/>
      <c r="BY564" s="82"/>
      <c r="BZ564" s="82"/>
      <c r="CA564" s="82"/>
      <c r="CB564" s="82"/>
      <c r="CC564" s="82"/>
      <c r="CD564" s="82"/>
      <c r="CE564" s="82"/>
      <c r="CF564" s="82"/>
      <c r="CG564" s="82"/>
      <c r="CH564" s="82"/>
      <c r="CI564" s="82"/>
      <c r="CJ564" s="82"/>
      <c r="CK564" s="82"/>
      <c r="CL564" s="82"/>
      <c r="CM564" s="82"/>
      <c r="CN564" s="82"/>
      <c r="CO564" s="82"/>
      <c r="CP564" s="82"/>
      <c r="CQ564" s="82"/>
      <c r="CR564" s="82"/>
      <c r="CS564" s="82"/>
    </row>
    <row r="565" spans="75:97" x14ac:dyDescent="0.25">
      <c r="BW565" s="83"/>
      <c r="BX565" s="82"/>
      <c r="BY565" s="82"/>
      <c r="BZ565" s="82"/>
      <c r="CA565" s="82"/>
      <c r="CB565" s="82"/>
      <c r="CC565" s="82"/>
      <c r="CD565" s="82"/>
      <c r="CE565" s="82"/>
      <c r="CF565" s="82"/>
      <c r="CG565" s="82"/>
      <c r="CH565" s="82"/>
      <c r="CI565" s="82"/>
      <c r="CJ565" s="82"/>
      <c r="CK565" s="82"/>
      <c r="CL565" s="82"/>
      <c r="CM565" s="82"/>
      <c r="CN565" s="82"/>
      <c r="CO565" s="82"/>
      <c r="CP565" s="82"/>
      <c r="CQ565" s="82"/>
      <c r="CR565" s="82"/>
      <c r="CS565" s="82"/>
    </row>
    <row r="566" spans="75:97" x14ac:dyDescent="0.25">
      <c r="BW566" s="83"/>
      <c r="BX566" s="82"/>
      <c r="BY566" s="82"/>
      <c r="BZ566" s="82"/>
      <c r="CA566" s="82"/>
      <c r="CB566" s="82"/>
      <c r="CC566" s="82"/>
      <c r="CD566" s="82"/>
      <c r="CE566" s="82"/>
      <c r="CF566" s="82"/>
      <c r="CG566" s="82"/>
      <c r="CH566" s="82"/>
      <c r="CI566" s="82"/>
      <c r="CJ566" s="82"/>
      <c r="CK566" s="82"/>
      <c r="CL566" s="82"/>
      <c r="CM566" s="82"/>
      <c r="CN566" s="82"/>
      <c r="CO566" s="82"/>
      <c r="CP566" s="82"/>
      <c r="CQ566" s="82"/>
      <c r="CR566" s="82"/>
      <c r="CS566" s="82"/>
    </row>
    <row r="567" spans="75:97" x14ac:dyDescent="0.25">
      <c r="BW567" s="83"/>
      <c r="BX567" s="82"/>
      <c r="BY567" s="82"/>
      <c r="BZ567" s="82"/>
      <c r="CA567" s="82"/>
      <c r="CB567" s="82"/>
      <c r="CC567" s="82"/>
      <c r="CD567" s="82"/>
      <c r="CE567" s="82"/>
      <c r="CF567" s="82"/>
      <c r="CG567" s="82"/>
      <c r="CH567" s="82"/>
      <c r="CI567" s="82"/>
      <c r="CJ567" s="82"/>
      <c r="CK567" s="82"/>
      <c r="CL567" s="82"/>
      <c r="CM567" s="82"/>
      <c r="CN567" s="82"/>
      <c r="CO567" s="82"/>
      <c r="CP567" s="82"/>
      <c r="CQ567" s="82"/>
      <c r="CR567" s="82"/>
      <c r="CS567" s="82"/>
    </row>
    <row r="568" spans="75:97" x14ac:dyDescent="0.25">
      <c r="BW568" s="83"/>
      <c r="BX568" s="82"/>
      <c r="BY568" s="82"/>
      <c r="BZ568" s="82"/>
      <c r="CA568" s="82"/>
      <c r="CB568" s="82"/>
      <c r="CC568" s="82"/>
      <c r="CD568" s="82"/>
      <c r="CE568" s="82"/>
      <c r="CF568" s="82"/>
      <c r="CG568" s="82"/>
      <c r="CH568" s="82"/>
      <c r="CI568" s="82"/>
      <c r="CJ568" s="82"/>
      <c r="CK568" s="82"/>
      <c r="CL568" s="82"/>
      <c r="CM568" s="82"/>
      <c r="CN568" s="82"/>
      <c r="CO568" s="82"/>
      <c r="CP568" s="82"/>
      <c r="CQ568" s="82"/>
      <c r="CR568" s="82"/>
      <c r="CS568" s="82"/>
    </row>
    <row r="569" spans="75:97" x14ac:dyDescent="0.25">
      <c r="BW569" s="83"/>
      <c r="BX569" s="82"/>
      <c r="BY569" s="82"/>
      <c r="BZ569" s="82"/>
      <c r="CA569" s="82"/>
      <c r="CB569" s="82"/>
      <c r="CC569" s="82"/>
      <c r="CD569" s="82"/>
      <c r="CE569" s="82"/>
      <c r="CF569" s="82"/>
      <c r="CG569" s="82"/>
      <c r="CH569" s="82"/>
      <c r="CI569" s="82"/>
      <c r="CJ569" s="82"/>
      <c r="CK569" s="82"/>
      <c r="CL569" s="82"/>
      <c r="CM569" s="82"/>
      <c r="CN569" s="82"/>
      <c r="CO569" s="82"/>
      <c r="CP569" s="82"/>
      <c r="CQ569" s="82"/>
      <c r="CR569" s="82"/>
      <c r="CS569" s="82"/>
    </row>
    <row r="570" spans="75:97" x14ac:dyDescent="0.25">
      <c r="BW570" s="83"/>
      <c r="BX570" s="82"/>
      <c r="BY570" s="82"/>
      <c r="BZ570" s="82"/>
      <c r="CA570" s="82"/>
      <c r="CB570" s="82"/>
      <c r="CC570" s="82"/>
      <c r="CD570" s="82"/>
      <c r="CE570" s="82"/>
      <c r="CF570" s="82"/>
      <c r="CG570" s="82"/>
      <c r="CH570" s="82"/>
      <c r="CI570" s="82"/>
      <c r="CJ570" s="82"/>
      <c r="CK570" s="82"/>
      <c r="CL570" s="82"/>
      <c r="CM570" s="82"/>
      <c r="CN570" s="82"/>
      <c r="CO570" s="82"/>
      <c r="CP570" s="82"/>
      <c r="CQ570" s="82"/>
      <c r="CR570" s="82"/>
      <c r="CS570" s="82"/>
    </row>
    <row r="571" spans="75:97" x14ac:dyDescent="0.25">
      <c r="BW571" s="83"/>
      <c r="BX571" s="82"/>
      <c r="BY571" s="82"/>
      <c r="BZ571" s="82"/>
      <c r="CA571" s="82"/>
      <c r="CB571" s="82"/>
      <c r="CC571" s="82"/>
      <c r="CD571" s="82"/>
      <c r="CE571" s="82"/>
      <c r="CF571" s="82"/>
      <c r="CG571" s="82"/>
      <c r="CH571" s="82"/>
      <c r="CI571" s="82"/>
      <c r="CJ571" s="82"/>
      <c r="CK571" s="82"/>
      <c r="CL571" s="82"/>
      <c r="CM571" s="82"/>
      <c r="CN571" s="82"/>
      <c r="CO571" s="82"/>
      <c r="CP571" s="82"/>
      <c r="CQ571" s="82"/>
      <c r="CR571" s="82"/>
      <c r="CS571" s="82"/>
    </row>
    <row r="572" spans="75:97" x14ac:dyDescent="0.25">
      <c r="BW572" s="83"/>
      <c r="BX572" s="82"/>
      <c r="BY572" s="82"/>
      <c r="BZ572" s="82"/>
      <c r="CA572" s="82"/>
      <c r="CB572" s="82"/>
      <c r="CC572" s="82"/>
      <c r="CD572" s="82"/>
      <c r="CE572" s="82"/>
      <c r="CF572" s="82"/>
      <c r="CG572" s="82"/>
      <c r="CH572" s="82"/>
      <c r="CI572" s="82"/>
      <c r="CJ572" s="82"/>
      <c r="CK572" s="82"/>
      <c r="CL572" s="82"/>
      <c r="CM572" s="82"/>
      <c r="CN572" s="82"/>
      <c r="CO572" s="82"/>
      <c r="CP572" s="82"/>
      <c r="CQ572" s="82"/>
      <c r="CR572" s="82"/>
      <c r="CS572" s="82"/>
    </row>
    <row r="573" spans="75:97" x14ac:dyDescent="0.25">
      <c r="BW573" s="83"/>
      <c r="BX573" s="82"/>
      <c r="BY573" s="82"/>
      <c r="BZ573" s="82"/>
      <c r="CA573" s="82"/>
      <c r="CB573" s="82"/>
      <c r="CC573" s="82"/>
      <c r="CD573" s="82"/>
      <c r="CE573" s="82"/>
      <c r="CF573" s="82"/>
      <c r="CG573" s="82"/>
      <c r="CH573" s="82"/>
      <c r="CI573" s="82"/>
      <c r="CJ573" s="82"/>
      <c r="CK573" s="82"/>
      <c r="CL573" s="82"/>
      <c r="CM573" s="82"/>
      <c r="CN573" s="82"/>
      <c r="CO573" s="82"/>
      <c r="CP573" s="82"/>
      <c r="CQ573" s="82"/>
      <c r="CR573" s="82"/>
      <c r="CS573" s="82"/>
    </row>
    <row r="574" spans="75:97" x14ac:dyDescent="0.25">
      <c r="BW574" s="83"/>
      <c r="BX574" s="82"/>
      <c r="BY574" s="82"/>
      <c r="BZ574" s="82"/>
      <c r="CA574" s="82"/>
      <c r="CB574" s="82"/>
      <c r="CC574" s="82"/>
      <c r="CD574" s="82"/>
      <c r="CE574" s="82"/>
      <c r="CF574" s="82"/>
      <c r="CG574" s="82"/>
      <c r="CH574" s="82"/>
      <c r="CI574" s="82"/>
      <c r="CJ574" s="82"/>
      <c r="CK574" s="82"/>
      <c r="CL574" s="82"/>
      <c r="CM574" s="82"/>
      <c r="CN574" s="82"/>
      <c r="CO574" s="82"/>
      <c r="CP574" s="82"/>
      <c r="CQ574" s="82"/>
      <c r="CR574" s="82"/>
      <c r="CS574" s="82"/>
    </row>
    <row r="575" spans="75:97" x14ac:dyDescent="0.25">
      <c r="BW575" s="83"/>
      <c r="BX575" s="82"/>
      <c r="BY575" s="82"/>
      <c r="BZ575" s="82"/>
      <c r="CA575" s="82"/>
      <c r="CB575" s="82"/>
      <c r="CC575" s="82"/>
      <c r="CD575" s="82"/>
      <c r="CE575" s="82"/>
      <c r="CF575" s="82"/>
      <c r="CG575" s="82"/>
      <c r="CH575" s="82"/>
      <c r="CI575" s="82"/>
      <c r="CJ575" s="82"/>
      <c r="CK575" s="82"/>
      <c r="CL575" s="82"/>
      <c r="CM575" s="82"/>
      <c r="CN575" s="82"/>
      <c r="CO575" s="82"/>
      <c r="CP575" s="82"/>
      <c r="CQ575" s="82"/>
      <c r="CR575" s="82"/>
      <c r="CS575" s="82"/>
    </row>
    <row r="576" spans="75:97" x14ac:dyDescent="0.25">
      <c r="BW576" s="83"/>
      <c r="BX576" s="82"/>
      <c r="BY576" s="82"/>
      <c r="BZ576" s="82"/>
      <c r="CA576" s="82"/>
      <c r="CB576" s="82"/>
      <c r="CC576" s="82"/>
      <c r="CD576" s="82"/>
      <c r="CE576" s="82"/>
      <c r="CF576" s="82"/>
      <c r="CG576" s="82"/>
      <c r="CH576" s="82"/>
      <c r="CI576" s="82"/>
      <c r="CJ576" s="82"/>
      <c r="CK576" s="82"/>
      <c r="CL576" s="82"/>
      <c r="CM576" s="82"/>
      <c r="CN576" s="82"/>
      <c r="CO576" s="82"/>
      <c r="CP576" s="82"/>
      <c r="CQ576" s="82"/>
      <c r="CR576" s="82"/>
      <c r="CS576" s="82"/>
    </row>
    <row r="577" spans="75:97" x14ac:dyDescent="0.25">
      <c r="BW577" s="83"/>
      <c r="BX577" s="82"/>
      <c r="BY577" s="82"/>
      <c r="BZ577" s="82"/>
      <c r="CA577" s="82"/>
      <c r="CB577" s="82"/>
      <c r="CC577" s="82"/>
      <c r="CD577" s="82"/>
      <c r="CE577" s="82"/>
      <c r="CF577" s="82"/>
      <c r="CG577" s="82"/>
      <c r="CH577" s="82"/>
      <c r="CI577" s="82"/>
      <c r="CJ577" s="82"/>
      <c r="CK577" s="82"/>
      <c r="CL577" s="82"/>
      <c r="CM577" s="82"/>
      <c r="CN577" s="82"/>
      <c r="CO577" s="82"/>
      <c r="CP577" s="82"/>
      <c r="CQ577" s="82"/>
      <c r="CR577" s="82"/>
      <c r="CS577" s="82"/>
    </row>
    <row r="578" spans="75:97" x14ac:dyDescent="0.25">
      <c r="BW578" s="83"/>
      <c r="BX578" s="82"/>
      <c r="BY578" s="82"/>
      <c r="BZ578" s="82"/>
      <c r="CA578" s="82"/>
      <c r="CB578" s="82"/>
      <c r="CC578" s="82"/>
      <c r="CD578" s="82"/>
      <c r="CE578" s="82"/>
      <c r="CF578" s="82"/>
      <c r="CG578" s="82"/>
      <c r="CH578" s="82"/>
      <c r="CI578" s="82"/>
      <c r="CJ578" s="82"/>
      <c r="CK578" s="82"/>
      <c r="CL578" s="82"/>
      <c r="CM578" s="82"/>
      <c r="CN578" s="82"/>
      <c r="CO578" s="82"/>
      <c r="CP578" s="82"/>
      <c r="CQ578" s="82"/>
      <c r="CR578" s="82"/>
      <c r="CS578" s="82"/>
    </row>
    <row r="579" spans="75:97" x14ac:dyDescent="0.25">
      <c r="BW579" s="83"/>
      <c r="BX579" s="82"/>
      <c r="BY579" s="82"/>
      <c r="BZ579" s="82"/>
      <c r="CA579" s="82"/>
      <c r="CB579" s="82"/>
      <c r="CC579" s="82"/>
      <c r="CD579" s="82"/>
      <c r="CE579" s="82"/>
      <c r="CF579" s="82"/>
      <c r="CG579" s="82"/>
      <c r="CH579" s="82"/>
      <c r="CI579" s="82"/>
      <c r="CJ579" s="82"/>
      <c r="CK579" s="82"/>
      <c r="CL579" s="82"/>
      <c r="CM579" s="82"/>
      <c r="CN579" s="82"/>
      <c r="CO579" s="82"/>
      <c r="CP579" s="82"/>
      <c r="CQ579" s="82"/>
      <c r="CR579" s="82"/>
      <c r="CS579" s="82"/>
    </row>
    <row r="580" spans="75:97" x14ac:dyDescent="0.25">
      <c r="BW580" s="83"/>
      <c r="BX580" s="82"/>
      <c r="BY580" s="82"/>
      <c r="BZ580" s="82"/>
      <c r="CA580" s="82"/>
      <c r="CB580" s="82"/>
      <c r="CC580" s="82"/>
      <c r="CD580" s="82"/>
      <c r="CE580" s="82"/>
      <c r="CF580" s="82"/>
      <c r="CG580" s="82"/>
      <c r="CH580" s="82"/>
      <c r="CI580" s="82"/>
      <c r="CJ580" s="82"/>
      <c r="CK580" s="82"/>
      <c r="CL580" s="82"/>
      <c r="CM580" s="82"/>
      <c r="CN580" s="82"/>
      <c r="CO580" s="82"/>
      <c r="CP580" s="82"/>
      <c r="CQ580" s="82"/>
      <c r="CR580" s="82"/>
      <c r="CS580" s="82"/>
    </row>
    <row r="581" spans="75:97" x14ac:dyDescent="0.25">
      <c r="BW581" s="83"/>
      <c r="BX581" s="82"/>
      <c r="BY581" s="82"/>
      <c r="BZ581" s="82"/>
      <c r="CA581" s="82"/>
      <c r="CB581" s="82"/>
      <c r="CC581" s="82"/>
      <c r="CD581" s="82"/>
      <c r="CE581" s="82"/>
      <c r="CF581" s="82"/>
      <c r="CG581" s="82"/>
      <c r="CH581" s="82"/>
      <c r="CI581" s="82"/>
      <c r="CJ581" s="82"/>
      <c r="CK581" s="82"/>
      <c r="CL581" s="82"/>
      <c r="CM581" s="82"/>
      <c r="CN581" s="82"/>
      <c r="CO581" s="82"/>
      <c r="CP581" s="82"/>
      <c r="CQ581" s="82"/>
      <c r="CR581" s="82"/>
      <c r="CS581" s="82"/>
    </row>
    <row r="582" spans="75:97" x14ac:dyDescent="0.25">
      <c r="BW582" s="403"/>
      <c r="BX582" s="403"/>
      <c r="BY582" s="403"/>
      <c r="BZ582" s="403"/>
      <c r="CA582" s="403"/>
      <c r="CB582" s="403"/>
      <c r="CC582" s="403"/>
      <c r="CD582" s="403"/>
      <c r="CE582" s="403"/>
      <c r="CF582" s="403"/>
      <c r="CG582" s="403"/>
      <c r="CH582" s="403"/>
      <c r="CI582" s="403"/>
      <c r="CJ582" s="403"/>
      <c r="CK582" s="403"/>
      <c r="CL582" s="403"/>
      <c r="CM582" s="403"/>
      <c r="CN582" s="403"/>
      <c r="CO582" s="403"/>
      <c r="CP582" s="403"/>
      <c r="CQ582" s="403"/>
      <c r="CR582" s="403"/>
      <c r="CS582" s="403"/>
    </row>
    <row r="583" spans="75:97" x14ac:dyDescent="0.25">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row>
  </sheetData>
  <sheetProtection sheet="1" objects="1" scenarios="1"/>
  <sortState ref="FU3:FU20">
    <sortCondition ref="FU20"/>
  </sortState>
  <conditionalFormatting sqref="CS3:CZ554">
    <cfRule type="cellIs" dxfId="1" priority="16" operator="equal">
      <formula>1</formula>
    </cfRule>
  </conditionalFormatting>
  <conditionalFormatting sqref="CS1:CZ1">
    <cfRule type="cellIs" dxfId="0" priority="8" operator="greaterThan">
      <formula>0</formula>
    </cfRule>
  </conditionalFormatting>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showGridLines="0" showRowColHeaders="0" workbookViewId="0"/>
  </sheetViews>
  <sheetFormatPr defaultRowHeight="15" x14ac:dyDescent="0.25"/>
  <cols>
    <col min="3" max="46" width="0" hidden="1" customWidth="1"/>
  </cols>
  <sheetData/>
  <sheetProtection password="C093"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B1:J39"/>
  <sheetViews>
    <sheetView showGridLines="0" showRowColHeaders="0" tabSelected="1" zoomScaleNormal="100" workbookViewId="0">
      <selection activeCell="B1" sqref="B1:J1"/>
    </sheetView>
  </sheetViews>
  <sheetFormatPr defaultRowHeight="15.75" x14ac:dyDescent="0.25"/>
  <cols>
    <col min="1" max="1" width="3.7109375" style="968" customWidth="1"/>
    <col min="2" max="2" width="1.7109375" style="968" customWidth="1"/>
    <col min="3" max="4" width="20.7109375" style="968" customWidth="1"/>
    <col min="5" max="5" width="1.7109375" style="968" customWidth="1"/>
    <col min="6" max="6" width="2.7109375" style="968" customWidth="1"/>
    <col min="7" max="7" width="1.7109375" style="968" customWidth="1"/>
    <col min="8" max="9" width="20.7109375" style="968" customWidth="1"/>
    <col min="10" max="10" width="1.7109375" style="968" customWidth="1"/>
    <col min="11" max="16384" width="9.140625" style="968"/>
  </cols>
  <sheetData>
    <row r="1" spans="2:10" ht="30" customHeight="1" x14ac:dyDescent="0.25">
      <c r="B1" s="1033" t="s">
        <v>690</v>
      </c>
      <c r="C1" s="1033"/>
      <c r="D1" s="1033"/>
      <c r="E1" s="1033"/>
      <c r="F1" s="1033"/>
      <c r="G1" s="1033"/>
      <c r="H1" s="1033"/>
      <c r="I1" s="1033"/>
      <c r="J1" s="1033"/>
    </row>
    <row r="2" spans="2:10" ht="5.0999999999999996" customHeight="1" x14ac:dyDescent="0.25">
      <c r="C2" s="969"/>
      <c r="D2" s="969"/>
      <c r="E2" s="969"/>
      <c r="F2" s="969"/>
      <c r="G2" s="969"/>
      <c r="H2" s="969"/>
      <c r="I2" s="969"/>
    </row>
    <row r="3" spans="2:10" ht="8.1" customHeight="1" x14ac:dyDescent="0.25">
      <c r="B3" s="970"/>
      <c r="C3" s="971"/>
      <c r="D3" s="971"/>
      <c r="E3" s="971"/>
      <c r="F3" s="969"/>
      <c r="G3" s="972"/>
      <c r="H3" s="972"/>
      <c r="I3" s="972"/>
      <c r="J3" s="973"/>
    </row>
    <row r="4" spans="2:10" ht="58.5" customHeight="1" x14ac:dyDescent="0.25">
      <c r="B4" s="970"/>
      <c r="E4" s="970"/>
      <c r="G4" s="973"/>
      <c r="J4" s="973"/>
    </row>
    <row r="5" spans="2:10" ht="20.100000000000001" customHeight="1" x14ac:dyDescent="0.25">
      <c r="B5" s="970"/>
      <c r="C5" s="1034" t="s">
        <v>691</v>
      </c>
      <c r="D5" s="1034"/>
      <c r="E5" s="974"/>
      <c r="F5" s="975"/>
      <c r="G5" s="976"/>
      <c r="H5" s="1035" t="s">
        <v>692</v>
      </c>
      <c r="I5" s="1035"/>
      <c r="J5" s="973"/>
    </row>
    <row r="6" spans="2:10" ht="20.100000000000001" customHeight="1" x14ac:dyDescent="0.25">
      <c r="B6" s="970"/>
      <c r="C6" s="1036" t="s">
        <v>693</v>
      </c>
      <c r="D6" s="1036"/>
      <c r="E6" s="977"/>
      <c r="F6" s="978"/>
      <c r="G6" s="979"/>
      <c r="H6" s="1037" t="s">
        <v>694</v>
      </c>
      <c r="I6" s="1037"/>
      <c r="J6" s="973"/>
    </row>
    <row r="7" spans="2:10" ht="20.100000000000001" customHeight="1" x14ac:dyDescent="0.25">
      <c r="B7" s="970"/>
      <c r="C7" s="980" t="s">
        <v>695</v>
      </c>
      <c r="D7" s="980" t="s">
        <v>696</v>
      </c>
      <c r="E7" s="981"/>
      <c r="F7" s="982"/>
      <c r="G7" s="983"/>
      <c r="H7" s="984" t="s">
        <v>697</v>
      </c>
      <c r="I7" s="984" t="s">
        <v>698</v>
      </c>
      <c r="J7" s="973"/>
    </row>
    <row r="8" spans="2:10" ht="20.100000000000001" customHeight="1" x14ac:dyDescent="0.25">
      <c r="B8" s="970"/>
      <c r="C8" s="980" t="s">
        <v>699</v>
      </c>
      <c r="D8" s="980" t="s">
        <v>700</v>
      </c>
      <c r="E8" s="981"/>
      <c r="F8" s="982"/>
      <c r="G8" s="983"/>
      <c r="H8" s="984" t="s">
        <v>701</v>
      </c>
      <c r="I8" s="984" t="s">
        <v>702</v>
      </c>
      <c r="J8" s="973"/>
    </row>
    <row r="9" spans="2:10" ht="20.100000000000001" customHeight="1" x14ac:dyDescent="0.25">
      <c r="B9" s="970"/>
      <c r="C9" s="980" t="s">
        <v>703</v>
      </c>
      <c r="D9" s="980" t="s">
        <v>702</v>
      </c>
      <c r="E9" s="981"/>
      <c r="F9" s="982"/>
      <c r="G9" s="983"/>
      <c r="H9" s="1032" t="s">
        <v>704</v>
      </c>
      <c r="I9" s="1032"/>
      <c r="J9" s="973"/>
    </row>
    <row r="10" spans="2:10" ht="8.1" customHeight="1" x14ac:dyDescent="0.25">
      <c r="B10" s="970"/>
      <c r="C10" s="970"/>
      <c r="D10" s="970"/>
      <c r="E10" s="970"/>
      <c r="G10" s="973"/>
      <c r="H10" s="973"/>
      <c r="I10" s="973"/>
      <c r="J10" s="973"/>
    </row>
    <row r="11" spans="2:10" ht="15" customHeight="1" x14ac:dyDescent="0.25"/>
    <row r="12" spans="2:10" ht="30" customHeight="1" x14ac:dyDescent="0.25">
      <c r="C12" s="1041" t="s">
        <v>1150</v>
      </c>
      <c r="D12" s="1041"/>
      <c r="E12" s="1041"/>
      <c r="F12" s="1041"/>
      <c r="G12" s="1041"/>
      <c r="H12" s="1041"/>
      <c r="I12" s="1041"/>
    </row>
    <row r="13" spans="2:10" ht="2.1" customHeight="1" x14ac:dyDescent="0.25"/>
    <row r="14" spans="2:10" ht="8.1" customHeight="1" x14ac:dyDescent="0.25">
      <c r="B14" s="985"/>
      <c r="C14" s="986"/>
      <c r="D14" s="986"/>
      <c r="E14" s="986"/>
      <c r="F14" s="969"/>
      <c r="G14" s="987"/>
      <c r="H14" s="987"/>
      <c r="I14" s="987"/>
      <c r="J14" s="988"/>
    </row>
    <row r="15" spans="2:10" ht="58.5" customHeight="1" x14ac:dyDescent="0.25">
      <c r="B15" s="985"/>
      <c r="E15" s="985"/>
      <c r="G15" s="988"/>
      <c r="J15" s="988"/>
    </row>
    <row r="16" spans="2:10" ht="30" customHeight="1" x14ac:dyDescent="0.25">
      <c r="B16" s="985"/>
      <c r="C16" s="1042" t="s">
        <v>705</v>
      </c>
      <c r="D16" s="1042"/>
      <c r="E16" s="989"/>
      <c r="F16" s="975"/>
      <c r="G16" s="990"/>
      <c r="H16" s="1035" t="s">
        <v>706</v>
      </c>
      <c r="I16" s="1035"/>
      <c r="J16" s="988"/>
    </row>
    <row r="17" spans="2:10" ht="30" customHeight="1" x14ac:dyDescent="0.25">
      <c r="B17" s="985"/>
      <c r="C17" s="1043" t="s">
        <v>707</v>
      </c>
      <c r="D17" s="1043"/>
      <c r="E17" s="991"/>
      <c r="F17" s="978"/>
      <c r="G17" s="992"/>
      <c r="H17" s="1044" t="s">
        <v>708</v>
      </c>
      <c r="I17" s="1044"/>
      <c r="J17" s="988"/>
    </row>
    <row r="18" spans="2:10" ht="30" customHeight="1" x14ac:dyDescent="0.25">
      <c r="B18" s="985"/>
      <c r="C18" s="1043"/>
      <c r="D18" s="1043"/>
      <c r="E18" s="993"/>
      <c r="F18" s="982"/>
      <c r="G18" s="994"/>
      <c r="H18" s="1044"/>
      <c r="I18" s="1044"/>
      <c r="J18" s="988"/>
    </row>
    <row r="19" spans="2:10" ht="30" customHeight="1" x14ac:dyDescent="0.25">
      <c r="B19" s="985"/>
      <c r="C19" s="1043"/>
      <c r="D19" s="1043"/>
      <c r="E19" s="993"/>
      <c r="F19" s="982"/>
      <c r="G19" s="994"/>
      <c r="H19" s="1045" t="s">
        <v>709</v>
      </c>
      <c r="I19" s="1045"/>
      <c r="J19" s="988"/>
    </row>
    <row r="20" spans="2:10" ht="30" customHeight="1" x14ac:dyDescent="0.25">
      <c r="B20" s="985"/>
      <c r="C20" s="1043"/>
      <c r="D20" s="1043"/>
      <c r="E20" s="993"/>
      <c r="F20" s="982"/>
      <c r="G20" s="994"/>
      <c r="H20" s="1045"/>
      <c r="I20" s="1045"/>
      <c r="J20" s="988"/>
    </row>
    <row r="21" spans="2:10" ht="8.1" customHeight="1" x14ac:dyDescent="0.25">
      <c r="B21" s="985"/>
      <c r="C21" s="985"/>
      <c r="D21" s="985"/>
      <c r="E21" s="985"/>
      <c r="G21" s="988"/>
      <c r="H21" s="988"/>
      <c r="I21" s="988"/>
      <c r="J21" s="988"/>
    </row>
    <row r="23" spans="2:10" ht="8.1" customHeight="1" x14ac:dyDescent="0.25">
      <c r="B23" s="995"/>
      <c r="C23" s="996"/>
      <c r="D23" s="996"/>
      <c r="E23" s="996"/>
      <c r="F23" s="969"/>
      <c r="G23" s="1020"/>
      <c r="H23" s="1020"/>
      <c r="I23" s="1020"/>
      <c r="J23" s="1021"/>
    </row>
    <row r="24" spans="2:10" ht="50.1" customHeight="1" x14ac:dyDescent="0.25">
      <c r="B24" s="995"/>
      <c r="E24" s="995"/>
      <c r="G24" s="1021"/>
      <c r="J24" s="1021"/>
    </row>
    <row r="25" spans="2:10" ht="30" customHeight="1" x14ac:dyDescent="0.25">
      <c r="B25" s="995"/>
      <c r="C25" s="1038" t="s">
        <v>710</v>
      </c>
      <c r="D25" s="1038"/>
      <c r="E25" s="999"/>
      <c r="F25" s="975"/>
      <c r="G25" s="1022"/>
      <c r="J25" s="1022"/>
    </row>
    <row r="26" spans="2:10" ht="30" customHeight="1" x14ac:dyDescent="0.25">
      <c r="B26" s="995"/>
      <c r="C26" s="1040" t="s">
        <v>712</v>
      </c>
      <c r="D26" s="1040"/>
      <c r="E26" s="1001"/>
      <c r="F26" s="978"/>
      <c r="G26" s="1023"/>
      <c r="J26" s="1023"/>
    </row>
    <row r="27" spans="2:10" ht="30" customHeight="1" x14ac:dyDescent="0.25">
      <c r="B27" s="995"/>
      <c r="C27" s="1040"/>
      <c r="D27" s="1040"/>
      <c r="E27" s="1003"/>
      <c r="F27" s="982"/>
      <c r="G27" s="1024"/>
      <c r="J27" s="1024"/>
    </row>
    <row r="28" spans="2:10" ht="30" customHeight="1" x14ac:dyDescent="0.4">
      <c r="B28" s="995"/>
      <c r="C28" s="1040"/>
      <c r="D28" s="1040"/>
      <c r="E28" s="1003"/>
      <c r="F28" s="982"/>
      <c r="G28" s="1024"/>
      <c r="H28" s="1039" t="s">
        <v>1148</v>
      </c>
      <c r="I28" s="1039"/>
      <c r="J28" s="1024"/>
    </row>
    <row r="29" spans="2:10" ht="30" customHeight="1" x14ac:dyDescent="0.25">
      <c r="B29" s="995"/>
      <c r="C29" s="1040"/>
      <c r="D29" s="1040"/>
      <c r="E29" s="1003"/>
      <c r="F29" s="982"/>
      <c r="G29" s="1024"/>
      <c r="H29" s="1046" t="s">
        <v>1149</v>
      </c>
      <c r="I29" s="1046"/>
      <c r="J29" s="1024"/>
    </row>
    <row r="30" spans="2:10" ht="8.1" customHeight="1" x14ac:dyDescent="0.25">
      <c r="B30" s="995"/>
      <c r="C30" s="995"/>
      <c r="D30" s="995"/>
      <c r="E30" s="995"/>
      <c r="G30" s="1020"/>
      <c r="H30" s="1020"/>
      <c r="I30" s="1020"/>
      <c r="J30" s="1021"/>
    </row>
    <row r="32" spans="2:10" ht="8.1" customHeight="1" x14ac:dyDescent="0.25">
      <c r="B32" s="997"/>
      <c r="C32" s="997"/>
      <c r="D32" s="997"/>
      <c r="E32" s="998"/>
      <c r="F32" s="1017"/>
    </row>
    <row r="33" spans="2:6" ht="50.1" customHeight="1" x14ac:dyDescent="0.25">
      <c r="B33" s="998"/>
      <c r="E33" s="998"/>
    </row>
    <row r="34" spans="2:6" ht="30" customHeight="1" x14ac:dyDescent="0.25">
      <c r="B34" s="1000"/>
      <c r="C34" s="1030" t="s">
        <v>711</v>
      </c>
      <c r="D34" s="1030"/>
      <c r="E34" s="998"/>
      <c r="F34" s="975"/>
    </row>
    <row r="35" spans="2:6" ht="30" customHeight="1" x14ac:dyDescent="0.25">
      <c r="B35" s="1002"/>
      <c r="C35" s="1031" t="s">
        <v>713</v>
      </c>
      <c r="D35" s="1031"/>
      <c r="E35" s="998"/>
      <c r="F35" s="978"/>
    </row>
    <row r="36" spans="2:6" ht="30" customHeight="1" x14ac:dyDescent="0.25">
      <c r="B36" s="1004"/>
      <c r="C36" s="1005" t="s">
        <v>714</v>
      </c>
      <c r="D36" s="1005" t="s">
        <v>715</v>
      </c>
      <c r="E36" s="998"/>
      <c r="F36" s="982"/>
    </row>
    <row r="37" spans="2:6" ht="30" customHeight="1" x14ac:dyDescent="0.25">
      <c r="B37" s="1004"/>
      <c r="C37" s="1005" t="s">
        <v>716</v>
      </c>
      <c r="D37" s="1005" t="s">
        <v>717</v>
      </c>
      <c r="E37" s="998"/>
      <c r="F37" s="982"/>
    </row>
    <row r="38" spans="2:6" ht="30" customHeight="1" x14ac:dyDescent="0.25">
      <c r="B38" s="1004"/>
      <c r="C38" s="1005" t="s">
        <v>718</v>
      </c>
      <c r="D38" s="1005" t="s">
        <v>719</v>
      </c>
      <c r="E38" s="998"/>
      <c r="F38" s="982"/>
    </row>
    <row r="39" spans="2:6" ht="8.1" customHeight="1" x14ac:dyDescent="0.25">
      <c r="B39" s="998"/>
      <c r="C39" s="998"/>
      <c r="D39" s="998"/>
      <c r="E39" s="998"/>
    </row>
  </sheetData>
  <sheetProtection sheet="1" objects="1" scenarios="1"/>
  <mergeCells count="18">
    <mergeCell ref="H19:I20"/>
    <mergeCell ref="H29:I29"/>
    <mergeCell ref="C34:D34"/>
    <mergeCell ref="C35:D35"/>
    <mergeCell ref="H9:I9"/>
    <mergeCell ref="B1:J1"/>
    <mergeCell ref="C5:D5"/>
    <mergeCell ref="H5:I5"/>
    <mergeCell ref="C6:D6"/>
    <mergeCell ref="H6:I6"/>
    <mergeCell ref="C25:D25"/>
    <mergeCell ref="H28:I28"/>
    <mergeCell ref="C26:D29"/>
    <mergeCell ref="C12:I12"/>
    <mergeCell ref="C16:D16"/>
    <mergeCell ref="H16:I16"/>
    <mergeCell ref="C17:D20"/>
    <mergeCell ref="H17:I18"/>
  </mergeCells>
  <hyperlinks>
    <hyperlink ref="C5:D9" r:id="rId1" display="Football-Data.co.uk"/>
    <hyperlink ref="H5:I9" r:id="rId2" display="BetGPS.com"/>
    <hyperlink ref="C16:D20" r:id="rId3" display="Betting-Web.co.uk"/>
    <hyperlink ref="H16:I20" r:id="rId4" display="AsianHandicapGuide.com"/>
    <hyperlink ref="C25:D29" r:id="rId5" display="Sports-Tipsters.co.uk"/>
    <hyperlink ref="C34:D38" r:id="rId6" display="PuntersLounge.com"/>
    <hyperlink ref="H28:I29" r:id="rId7" display="CrownVector"/>
  </hyperlinks>
  <pageMargins left="0.7" right="0.7" top="0.75" bottom="0.75" header="0.3" footer="0.3"/>
  <pageSetup orientation="portrait" r:id="rId8"/>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
  <sheetViews>
    <sheetView showGridLines="0" workbookViewId="0">
      <selection activeCell="B1" sqref="B1:AU1048576"/>
    </sheetView>
  </sheetViews>
  <sheetFormatPr defaultRowHeight="15" x14ac:dyDescent="0.25"/>
  <cols>
    <col min="3" max="46" width="0" hidden="1" customWidth="1"/>
  </cols>
  <sheetData/>
  <sheetProtection password="C093"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
  <sheetViews>
    <sheetView showGridLines="0" showRowColHeaders="0" workbookViewId="0"/>
  </sheetViews>
  <sheetFormatPr defaultRowHeight="15" x14ac:dyDescent="0.25"/>
  <cols>
    <col min="3" max="46" width="0" hidden="1" customWidth="1"/>
  </cols>
  <sheetData/>
  <sheetProtection password="C093" sheet="1" objects="1" scenario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
  <sheetViews>
    <sheetView showGridLines="0" showRowColHeaders="0" workbookViewId="0"/>
  </sheetViews>
  <sheetFormatPr defaultRowHeight="15" x14ac:dyDescent="0.25"/>
  <cols>
    <col min="3" max="46" width="0" hidden="1" customWidth="1"/>
  </cols>
  <sheetData/>
  <sheetProtection password="C093" sheet="1" objects="1" scenarios="1"/>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showGridLines="0" showRowColHeaders="0" workbookViewId="0"/>
  </sheetViews>
  <sheetFormatPr defaultRowHeight="15" x14ac:dyDescent="0.25"/>
  <cols>
    <col min="3" max="46" width="0" hidden="1" customWidth="1"/>
  </cols>
  <sheetData/>
  <sheetProtection password="C093"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showGridLines="0" showRowColHeaders="0" workbookViewId="0"/>
  </sheetViews>
  <sheetFormatPr defaultRowHeight="15" x14ac:dyDescent="0.25"/>
  <cols>
    <col min="3" max="46" width="0" hidden="1" customWidth="1"/>
  </cols>
  <sheetData/>
  <sheetProtection password="C093"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2:AC82"/>
  <sheetViews>
    <sheetView zoomScale="85" zoomScaleNormal="85" workbookViewId="0"/>
  </sheetViews>
  <sheetFormatPr defaultRowHeight="15" x14ac:dyDescent="0.25"/>
  <cols>
    <col min="1" max="2" width="9.140625" style="18"/>
    <col min="3" max="3" width="21.28515625" style="18" customWidth="1"/>
    <col min="4" max="16384" width="9.140625" style="18"/>
  </cols>
  <sheetData>
    <row r="2" spans="1:29" ht="15.75" x14ac:dyDescent="0.25">
      <c r="C2" s="28" t="s">
        <v>10</v>
      </c>
    </row>
    <row r="3" spans="1:29" s="74" customFormat="1" ht="45" customHeight="1" x14ac:dyDescent="0.25">
      <c r="A3" s="73" t="s">
        <v>19</v>
      </c>
      <c r="B3" s="73" t="s">
        <v>18</v>
      </c>
      <c r="C3" s="73" t="s">
        <v>11</v>
      </c>
      <c r="D3" s="73" t="s">
        <v>12</v>
      </c>
      <c r="E3" s="73" t="s">
        <v>13</v>
      </c>
      <c r="F3" s="73" t="s">
        <v>14</v>
      </c>
      <c r="G3" s="73" t="s">
        <v>15</v>
      </c>
      <c r="H3" s="73" t="s">
        <v>179</v>
      </c>
      <c r="I3" s="73" t="s">
        <v>180</v>
      </c>
      <c r="J3" s="73" t="s">
        <v>16</v>
      </c>
      <c r="K3" s="73" t="s">
        <v>17</v>
      </c>
      <c r="L3" s="75" t="s">
        <v>179</v>
      </c>
      <c r="M3" s="75" t="s">
        <v>180</v>
      </c>
      <c r="N3" s="75" t="s">
        <v>171</v>
      </c>
      <c r="O3" s="75" t="s">
        <v>172</v>
      </c>
      <c r="P3" s="75" t="s">
        <v>165</v>
      </c>
      <c r="Q3" s="75" t="s">
        <v>166</v>
      </c>
      <c r="R3" s="75" t="s">
        <v>167</v>
      </c>
      <c r="S3" s="75" t="s">
        <v>168</v>
      </c>
      <c r="T3" s="75" t="s">
        <v>175</v>
      </c>
      <c r="U3" s="75" t="s">
        <v>176</v>
      </c>
      <c r="V3" s="75" t="s">
        <v>177</v>
      </c>
      <c r="W3" s="75" t="s">
        <v>178</v>
      </c>
      <c r="X3" s="75" t="s">
        <v>169</v>
      </c>
      <c r="Y3" s="75" t="s">
        <v>170</v>
      </c>
      <c r="Z3" s="75" t="s">
        <v>173</v>
      </c>
      <c r="AA3" s="75" t="s">
        <v>174</v>
      </c>
      <c r="AB3" s="238" t="s">
        <v>344</v>
      </c>
      <c r="AC3" s="238" t="s">
        <v>663</v>
      </c>
    </row>
    <row r="4" spans="1:29" x14ac:dyDescent="0.25">
      <c r="A4" s="19">
        <v>1</v>
      </c>
      <c r="B4" s="20">
        <f ca="1">RANK(K4,K$4:K$27)+SUMPRODUCT(--(K4=K$4:K$27),--(J4&lt;J$4:J$27))+SUMPRODUCT(--(K4=K$4:K$27),--(J4=J$4:J$27),--(H4&lt;H$4:H$27))++SUMPRODUCT(--(K4=K$4:K$27),--(J4=J$4:J$27),--(H4=H$4:H$27),--(AC4&gt;AC$4:AC$27))</f>
        <v>12</v>
      </c>
      <c r="C4" s="21" t="str">
        <f>IF(teams!A1="","",teams!A1)</f>
        <v>Aston Villa</v>
      </c>
      <c r="D4" s="19">
        <f ca="1">IF($C4="","",COUNTIF(data!$BX$3:$BX$554,C4))</f>
        <v>6</v>
      </c>
      <c r="E4" s="19">
        <f ca="1">IF($C4="","",SUMPRODUCT(--(data!$BX$3:$BX$554=$C4),--(data!$CB$3:$CB$554="H")))</f>
        <v>2</v>
      </c>
      <c r="F4" s="19">
        <f ca="1">IF($C4="","",SUMPRODUCT(--(data!$BX$3:$BX$554=$C4),--(data!$CB$3:$CB$554="D")))</f>
        <v>3</v>
      </c>
      <c r="G4" s="19">
        <f ca="1">IF($C4="","",SUMPRODUCT(--(data!$BX$3:$BX$554=$C4),--(data!$CB$3:$CB$554="A")))</f>
        <v>1</v>
      </c>
      <c r="H4" s="19">
        <f ca="1">IF($C4="","",SUMPRODUCT(--(data!$BX$3:$BX$554=$C4),data!$BZ$3:$BZ$554))</f>
        <v>12</v>
      </c>
      <c r="I4" s="19">
        <f ca="1">IF($C4="","",SUMPRODUCT(--(data!$BX$3:$BX$554=$C4),data!$CA$3:$CA$554))</f>
        <v>10</v>
      </c>
      <c r="J4" s="19">
        <f ca="1">IF(C4="","",H4-I4)</f>
        <v>2</v>
      </c>
      <c r="K4" s="19">
        <f ca="1">IF(C4="","",E4*3+F4)</f>
        <v>9</v>
      </c>
      <c r="L4" s="79">
        <f ca="1">H4/D4</f>
        <v>2</v>
      </c>
      <c r="M4" s="79">
        <f ca="1">I4/D4</f>
        <v>1.6666666666666667</v>
      </c>
      <c r="N4" s="19">
        <f ca="1">IF($C4="","",SUMPRODUCT(--(data!$BX$3:$BX$554=$C4),data!$CM$3:$CM$554))</f>
        <v>30</v>
      </c>
      <c r="O4" s="19">
        <f ca="1">IF($C4="","",SUMPRODUCT(--(data!$BX$3:$BX$554=$C4),data!$CN$3:$CN$554))</f>
        <v>33</v>
      </c>
      <c r="P4" s="19">
        <f ca="1">IF($C4="","",SUMPRODUCT(--(data!$BX$3:$BX$554=$C4),data!$CG$3:$CG$554))</f>
        <v>98</v>
      </c>
      <c r="Q4" s="19">
        <f ca="1">IF($C4="","",SUMPRODUCT(--(data!$BX$3:$BX$554=$C4),data!$CH$3:$CH$554))</f>
        <v>78</v>
      </c>
      <c r="R4" s="19">
        <f ca="1">IF($C4="","",SUMPRODUCT(--(data!$BX$3:$BX$554=$C4),data!$CI$3:$CI$554))</f>
        <v>35</v>
      </c>
      <c r="S4" s="19">
        <f ca="1">IF($C4="","",SUMPRODUCT(--(data!$BX$3:$BX$554=$C4),data!$CJ$3:$CJ$554))</f>
        <v>32</v>
      </c>
      <c r="T4" s="76">
        <f ca="1">P4/H4</f>
        <v>8.1666666666666661</v>
      </c>
      <c r="U4" s="76">
        <f ca="1">R4/H4</f>
        <v>2.9166666666666665</v>
      </c>
      <c r="V4" s="76">
        <f ca="1">Q4/I4</f>
        <v>7.8</v>
      </c>
      <c r="W4" s="76">
        <f ca="1">S4/I4</f>
        <v>3.2</v>
      </c>
      <c r="X4" s="19">
        <f ca="1">IF($C4="","",SUMPRODUCT(--(data!$BX$3:$BX$554=$C4),data!$CO$3:$CO$554))</f>
        <v>10</v>
      </c>
      <c r="Y4" s="19">
        <f ca="1">IF($C4="","",SUMPRODUCT(--(data!$BX$3:$BX$554=$C4),data!$CQ$3:$CQ$554))</f>
        <v>1</v>
      </c>
      <c r="Z4" s="19">
        <f ca="1">IF($C4="","",SUMPRODUCT(--(data!$BX$3:$BX$554=$C4),data!$CK$3:$CK$554))</f>
        <v>72</v>
      </c>
      <c r="AA4" s="19">
        <f ca="1">IF($C4="","",SUMPRODUCT(--(data!$BX$3:$BX$554=$C4),data!$CL$3:$CL$554))</f>
        <v>88</v>
      </c>
      <c r="AB4" s="239">
        <f ca="1">IF(B4="","",B4)</f>
        <v>12</v>
      </c>
      <c r="AC4" s="239">
        <v>1</v>
      </c>
    </row>
    <row r="5" spans="1:29" x14ac:dyDescent="0.25">
      <c r="A5" s="22">
        <v>2</v>
      </c>
      <c r="B5" s="23">
        <f t="shared" ref="B5:B27" ca="1" si="0">RANK(K5,K$4:K$27)+SUMPRODUCT(--(K5=K$4:K$27),--(J5&lt;J$4:J$27))+SUMPRODUCT(--(K5=K$4:K$27),--(J5=J$4:J$27),--(H5&lt;H$4:H$27))++SUMPRODUCT(--(K5=K$4:K$27),--(J5=J$4:J$27),--(H5=H$4:H$27),--(AC5&gt;AC$4:AC$27))</f>
        <v>15</v>
      </c>
      <c r="C5" s="24" t="str">
        <f>IF(teams!A2="","",teams!A2)</f>
        <v>Birmingham</v>
      </c>
      <c r="D5" s="22">
        <f ca="1">IF(C5="","",COUNTIF(data!$BX$3:$BX$554,C5))</f>
        <v>6</v>
      </c>
      <c r="E5" s="22">
        <f ca="1">IF($C5="","",SUMPRODUCT(--(data!$BX$3:$BX$554=$C5),--(data!$CB$3:$CB$554="H")))</f>
        <v>1</v>
      </c>
      <c r="F5" s="22">
        <f ca="1">IF($C5="","",SUMPRODUCT(--(data!$BX$3:$BX$554=$C5),--(data!$CB$3:$CB$554="D")))</f>
        <v>5</v>
      </c>
      <c r="G5" s="22">
        <f ca="1">IF($C5="","",SUMPRODUCT(--(data!$BX$3:$BX$554=$C5),--(data!$CB$3:$CB$554="A")))</f>
        <v>0</v>
      </c>
      <c r="H5" s="22">
        <f ca="1">IF($C5="","",SUMPRODUCT(--(data!$BX$3:$BX$554=$C5),data!$BZ$3:$BZ$554))</f>
        <v>8</v>
      </c>
      <c r="I5" s="22">
        <f ca="1">IF($C5="","",SUMPRODUCT(--(data!$BX$3:$BX$554=$C5),data!$CA$3:$CA$554))</f>
        <v>6</v>
      </c>
      <c r="J5" s="22">
        <f t="shared" ref="J5:J27" ca="1" si="1">IF(C5="","",H5-I5)</f>
        <v>2</v>
      </c>
      <c r="K5" s="22">
        <f t="shared" ref="K5:K27" ca="1" si="2">IF(C5="","",E5*3+F5)</f>
        <v>8</v>
      </c>
      <c r="L5" s="80">
        <f t="shared" ref="L5:L27" ca="1" si="3">H5/D5</f>
        <v>1.3333333333333333</v>
      </c>
      <c r="M5" s="80">
        <f t="shared" ref="M5:M27" ca="1" si="4">I5/D5</f>
        <v>1</v>
      </c>
      <c r="N5" s="22">
        <f ca="1">IF($C5="","",SUMPRODUCT(--(data!$BX$3:$BX$554=$C5),data!$CM$3:$CM$554))</f>
        <v>38</v>
      </c>
      <c r="O5" s="22">
        <f ca="1">IF($C5="","",SUMPRODUCT(--(data!$BX$3:$BX$554=$C5),data!$CN$3:$CN$554))</f>
        <v>17</v>
      </c>
      <c r="P5" s="22">
        <f ca="1">IF($C5="","",SUMPRODUCT(--(data!$BX$3:$BX$554=$C5),data!$CG$3:$CG$554))</f>
        <v>86</v>
      </c>
      <c r="Q5" s="22">
        <f ca="1">IF($C5="","",SUMPRODUCT(--(data!$BX$3:$BX$554=$C5),data!$CH$3:$CH$554))</f>
        <v>67</v>
      </c>
      <c r="R5" s="22">
        <f ca="1">IF($C5="","",SUMPRODUCT(--(data!$BX$3:$BX$554=$C5),data!$CI$3:$CI$554))</f>
        <v>33</v>
      </c>
      <c r="S5" s="22">
        <f ca="1">IF($C5="","",SUMPRODUCT(--(data!$BX$3:$BX$554=$C5),data!$CJ$3:$CJ$554))</f>
        <v>24</v>
      </c>
      <c r="T5" s="77">
        <f t="shared" ref="T5:T27" ca="1" si="5">P5/H5</f>
        <v>10.75</v>
      </c>
      <c r="U5" s="77">
        <f t="shared" ref="U5:U27" ca="1" si="6">R5/H5</f>
        <v>4.125</v>
      </c>
      <c r="V5" s="77">
        <f t="shared" ref="V5:V27" ca="1" si="7">Q5/I5</f>
        <v>11.166666666666666</v>
      </c>
      <c r="W5" s="77">
        <f t="shared" ref="W5:W27" ca="1" si="8">S5/I5</f>
        <v>4</v>
      </c>
      <c r="X5" s="22">
        <f ca="1">IF($C5="","",SUMPRODUCT(--(data!$BX$3:$BX$554=$C5),data!$CO$3:$CO$554))</f>
        <v>5</v>
      </c>
      <c r="Y5" s="22">
        <f ca="1">IF($C5="","",SUMPRODUCT(--(data!$BX$3:$BX$554=$C5),data!$CQ$3:$CQ$554))</f>
        <v>0</v>
      </c>
      <c r="Z5" s="22">
        <f ca="1">IF($C5="","",SUMPRODUCT(--(data!$BX$3:$BX$554=$C5),data!$CK$3:$CK$554))</f>
        <v>89</v>
      </c>
      <c r="AA5" s="22">
        <f ca="1">IF($C5="","",SUMPRODUCT(--(data!$BX$3:$BX$554=$C5),data!$CL$3:$CL$554))</f>
        <v>83</v>
      </c>
      <c r="AB5" s="240">
        <f t="shared" ref="AB5:AB27" ca="1" si="9">IF(B5="","",B5)</f>
        <v>15</v>
      </c>
      <c r="AC5" s="240">
        <f>AC4+1</f>
        <v>2</v>
      </c>
    </row>
    <row r="6" spans="1:29" x14ac:dyDescent="0.25">
      <c r="A6" s="22">
        <v>3</v>
      </c>
      <c r="B6" s="23">
        <f t="shared" ca="1" si="0"/>
        <v>19</v>
      </c>
      <c r="C6" s="24" t="str">
        <f>IF(teams!A3="","",teams!A3)</f>
        <v>Blackburn</v>
      </c>
      <c r="D6" s="22">
        <f ca="1">IF(C6="","",COUNTIF(data!$BX$3:$BX$554,C6))</f>
        <v>6</v>
      </c>
      <c r="E6" s="22">
        <f ca="1">IF($C6="","",SUMPRODUCT(--(data!$BX$3:$BX$554=$C6),--(data!$CB$3:$CB$554="H")))</f>
        <v>1</v>
      </c>
      <c r="F6" s="22">
        <f ca="1">IF($C6="","",SUMPRODUCT(--(data!$BX$3:$BX$554=$C6),--(data!$CB$3:$CB$554="D")))</f>
        <v>4</v>
      </c>
      <c r="G6" s="22">
        <f ca="1">IF($C6="","",SUMPRODUCT(--(data!$BX$3:$BX$554=$C6),--(data!$CB$3:$CB$554="A")))</f>
        <v>1</v>
      </c>
      <c r="H6" s="22">
        <f ca="1">IF($C6="","",SUMPRODUCT(--(data!$BX$3:$BX$554=$C6),data!$BZ$3:$BZ$554))</f>
        <v>6</v>
      </c>
      <c r="I6" s="22">
        <f ca="1">IF($C6="","",SUMPRODUCT(--(data!$BX$3:$BX$554=$C6),data!$CA$3:$CA$554))</f>
        <v>7</v>
      </c>
      <c r="J6" s="22">
        <f t="shared" ca="1" si="1"/>
        <v>-1</v>
      </c>
      <c r="K6" s="22">
        <f t="shared" ca="1" si="2"/>
        <v>7</v>
      </c>
      <c r="L6" s="80">
        <f t="shared" ca="1" si="3"/>
        <v>1</v>
      </c>
      <c r="M6" s="80">
        <f t="shared" ca="1" si="4"/>
        <v>1.1666666666666667</v>
      </c>
      <c r="N6" s="22">
        <f ca="1">IF($C6="","",SUMPRODUCT(--(data!$BX$3:$BX$554=$C6),data!$CM$3:$CM$554))</f>
        <v>34</v>
      </c>
      <c r="O6" s="22">
        <f ca="1">IF($C6="","",SUMPRODUCT(--(data!$BX$3:$BX$554=$C6),data!$CN$3:$CN$554))</f>
        <v>24</v>
      </c>
      <c r="P6" s="22">
        <f ca="1">IF($C6="","",SUMPRODUCT(--(data!$BX$3:$BX$554=$C6),data!$CG$3:$CG$554))</f>
        <v>71</v>
      </c>
      <c r="Q6" s="22">
        <f ca="1">IF($C6="","",SUMPRODUCT(--(data!$BX$3:$BX$554=$C6),data!$CH$3:$CH$554))</f>
        <v>68</v>
      </c>
      <c r="R6" s="22">
        <f ca="1">IF($C6="","",SUMPRODUCT(--(data!$BX$3:$BX$554=$C6),data!$CI$3:$CI$554))</f>
        <v>23</v>
      </c>
      <c r="S6" s="22">
        <f ca="1">IF($C6="","",SUMPRODUCT(--(data!$BX$3:$BX$554=$C6),data!$CJ$3:$CJ$554))</f>
        <v>24</v>
      </c>
      <c r="T6" s="77">
        <f t="shared" ca="1" si="5"/>
        <v>11.833333333333334</v>
      </c>
      <c r="U6" s="77">
        <f t="shared" ca="1" si="6"/>
        <v>3.8333333333333335</v>
      </c>
      <c r="V6" s="77">
        <f t="shared" ca="1" si="7"/>
        <v>9.7142857142857135</v>
      </c>
      <c r="W6" s="77">
        <f t="shared" ca="1" si="8"/>
        <v>3.4285714285714284</v>
      </c>
      <c r="X6" s="22">
        <f ca="1">IF($C6="","",SUMPRODUCT(--(data!$BX$3:$BX$554=$C6),data!$CO$3:$CO$554))</f>
        <v>5</v>
      </c>
      <c r="Y6" s="22">
        <f ca="1">IF($C6="","",SUMPRODUCT(--(data!$BX$3:$BX$554=$C6),data!$CQ$3:$CQ$554))</f>
        <v>0</v>
      </c>
      <c r="Z6" s="22">
        <f ca="1">IF($C6="","",SUMPRODUCT(--(data!$BX$3:$BX$554=$C6),data!$CK$3:$CK$554))</f>
        <v>61</v>
      </c>
      <c r="AA6" s="22">
        <f ca="1">IF($C6="","",SUMPRODUCT(--(data!$BX$3:$BX$554=$C6),data!$CL$3:$CL$554))</f>
        <v>63</v>
      </c>
      <c r="AB6" s="240">
        <f t="shared" ca="1" si="9"/>
        <v>19</v>
      </c>
      <c r="AC6" s="240">
        <f t="shared" ref="AC6:AC27" si="10">AC5+1</f>
        <v>3</v>
      </c>
    </row>
    <row r="7" spans="1:29" x14ac:dyDescent="0.25">
      <c r="A7" s="22">
        <v>4</v>
      </c>
      <c r="B7" s="23">
        <f t="shared" ca="1" si="0"/>
        <v>21</v>
      </c>
      <c r="C7" s="24" t="str">
        <f>IF(teams!A4="","",teams!A4)</f>
        <v>Bolton</v>
      </c>
      <c r="D7" s="22">
        <f ca="1">IF(C7="","",COUNTIF(data!$BX$3:$BX$554,C7))</f>
        <v>6</v>
      </c>
      <c r="E7" s="22">
        <f ca="1">IF($C7="","",SUMPRODUCT(--(data!$BX$3:$BX$554=$C7),--(data!$CB$3:$CB$554="H")))</f>
        <v>2</v>
      </c>
      <c r="F7" s="22">
        <f ca="1">IF($C7="","",SUMPRODUCT(--(data!$BX$3:$BX$554=$C7),--(data!$CB$3:$CB$554="D")))</f>
        <v>1</v>
      </c>
      <c r="G7" s="22">
        <f ca="1">IF($C7="","",SUMPRODUCT(--(data!$BX$3:$BX$554=$C7),--(data!$CB$3:$CB$554="A")))</f>
        <v>3</v>
      </c>
      <c r="H7" s="22">
        <f ca="1">IF($C7="","",SUMPRODUCT(--(data!$BX$3:$BX$554=$C7),data!$BZ$3:$BZ$554))</f>
        <v>5</v>
      </c>
      <c r="I7" s="22">
        <f ca="1">IF($C7="","",SUMPRODUCT(--(data!$BX$3:$BX$554=$C7),data!$CA$3:$CA$554))</f>
        <v>8</v>
      </c>
      <c r="J7" s="22">
        <f t="shared" ca="1" si="1"/>
        <v>-3</v>
      </c>
      <c r="K7" s="22">
        <f t="shared" ca="1" si="2"/>
        <v>7</v>
      </c>
      <c r="L7" s="80">
        <f t="shared" ca="1" si="3"/>
        <v>0.83333333333333337</v>
      </c>
      <c r="M7" s="80">
        <f t="shared" ca="1" si="4"/>
        <v>1.3333333333333333</v>
      </c>
      <c r="N7" s="22">
        <f ca="1">IF($C7="","",SUMPRODUCT(--(data!$BX$3:$BX$554=$C7),data!$CM$3:$CM$554))</f>
        <v>36</v>
      </c>
      <c r="O7" s="22">
        <f ca="1">IF($C7="","",SUMPRODUCT(--(data!$BX$3:$BX$554=$C7),data!$CN$3:$CN$554))</f>
        <v>43</v>
      </c>
      <c r="P7" s="22">
        <f ca="1">IF($C7="","",SUMPRODUCT(--(data!$BX$3:$BX$554=$C7),data!$CG$3:$CG$554))</f>
        <v>55</v>
      </c>
      <c r="Q7" s="22">
        <f ca="1">IF($C7="","",SUMPRODUCT(--(data!$BX$3:$BX$554=$C7),data!$CH$3:$CH$554))</f>
        <v>86</v>
      </c>
      <c r="R7" s="22">
        <f ca="1">IF($C7="","",SUMPRODUCT(--(data!$BX$3:$BX$554=$C7),data!$CI$3:$CI$554))</f>
        <v>17</v>
      </c>
      <c r="S7" s="22">
        <f ca="1">IF($C7="","",SUMPRODUCT(--(data!$BX$3:$BX$554=$C7),data!$CJ$3:$CJ$554))</f>
        <v>24</v>
      </c>
      <c r="T7" s="77">
        <f t="shared" ca="1" si="5"/>
        <v>11</v>
      </c>
      <c r="U7" s="77">
        <f t="shared" ca="1" si="6"/>
        <v>3.4</v>
      </c>
      <c r="V7" s="77">
        <f t="shared" ca="1" si="7"/>
        <v>10.75</v>
      </c>
      <c r="W7" s="77">
        <f t="shared" ca="1" si="8"/>
        <v>3</v>
      </c>
      <c r="X7" s="22">
        <f ca="1">IF($C7="","",SUMPRODUCT(--(data!$BX$3:$BX$554=$C7),data!$CO$3:$CO$554))</f>
        <v>17</v>
      </c>
      <c r="Y7" s="22">
        <f ca="1">IF($C7="","",SUMPRODUCT(--(data!$BX$3:$BX$554=$C7),data!$CQ$3:$CQ$554))</f>
        <v>0</v>
      </c>
      <c r="Z7" s="22">
        <f ca="1">IF($C7="","",SUMPRODUCT(--(data!$BX$3:$BX$554=$C7),data!$CK$3:$CK$554))</f>
        <v>80</v>
      </c>
      <c r="AA7" s="22">
        <f ca="1">IF($C7="","",SUMPRODUCT(--(data!$BX$3:$BX$554=$C7),data!$CL$3:$CL$554))</f>
        <v>68</v>
      </c>
      <c r="AB7" s="240">
        <f t="shared" ca="1" si="9"/>
        <v>21</v>
      </c>
      <c r="AC7" s="240">
        <f t="shared" si="10"/>
        <v>4</v>
      </c>
    </row>
    <row r="8" spans="1:29" x14ac:dyDescent="0.25">
      <c r="A8" s="22">
        <v>5</v>
      </c>
      <c r="B8" s="23">
        <f t="shared" ca="1" si="0"/>
        <v>2</v>
      </c>
      <c r="C8" s="24" t="str">
        <f>IF(teams!A5="","",teams!A5)</f>
        <v>Brentford</v>
      </c>
      <c r="D8" s="22">
        <f ca="1">IF(C8="","",COUNTIF(data!$BX$3:$BX$554,C8))</f>
        <v>6</v>
      </c>
      <c r="E8" s="22">
        <f ca="1">IF($C8="","",SUMPRODUCT(--(data!$BX$3:$BX$554=$C8),--(data!$CB$3:$CB$554="H")))</f>
        <v>4</v>
      </c>
      <c r="F8" s="22">
        <f ca="1">IF($C8="","",SUMPRODUCT(--(data!$BX$3:$BX$554=$C8),--(data!$CB$3:$CB$554="D")))</f>
        <v>2</v>
      </c>
      <c r="G8" s="22">
        <f ca="1">IF($C8="","",SUMPRODUCT(--(data!$BX$3:$BX$554=$C8),--(data!$CB$3:$CB$554="A")))</f>
        <v>0</v>
      </c>
      <c r="H8" s="22">
        <f ca="1">IF($C8="","",SUMPRODUCT(--(data!$BX$3:$BX$554=$C8),data!$BZ$3:$BZ$554))</f>
        <v>14</v>
      </c>
      <c r="I8" s="22">
        <f ca="1">IF($C8="","",SUMPRODUCT(--(data!$BX$3:$BX$554=$C8),data!$CA$3:$CA$554))</f>
        <v>5</v>
      </c>
      <c r="J8" s="22">
        <f t="shared" ca="1" si="1"/>
        <v>9</v>
      </c>
      <c r="K8" s="22">
        <f t="shared" ca="1" si="2"/>
        <v>14</v>
      </c>
      <c r="L8" s="80">
        <f t="shared" ca="1" si="3"/>
        <v>2.3333333333333335</v>
      </c>
      <c r="M8" s="80">
        <f t="shared" ca="1" si="4"/>
        <v>0.83333333333333337</v>
      </c>
      <c r="N8" s="22">
        <f ca="1">IF($C8="","",SUMPRODUCT(--(data!$BX$3:$BX$554=$C8),data!$CM$3:$CM$554))</f>
        <v>55</v>
      </c>
      <c r="O8" s="22">
        <f ca="1">IF($C8="","",SUMPRODUCT(--(data!$BX$3:$BX$554=$C8),data!$CN$3:$CN$554))</f>
        <v>19</v>
      </c>
      <c r="P8" s="22">
        <f ca="1">IF($C8="","",SUMPRODUCT(--(data!$BX$3:$BX$554=$C8),data!$CG$3:$CG$554))</f>
        <v>99</v>
      </c>
      <c r="Q8" s="22">
        <f ca="1">IF($C8="","",SUMPRODUCT(--(data!$BX$3:$BX$554=$C8),data!$CH$3:$CH$554))</f>
        <v>51</v>
      </c>
      <c r="R8" s="22">
        <f ca="1">IF($C8="","",SUMPRODUCT(--(data!$BX$3:$BX$554=$C8),data!$CI$3:$CI$554))</f>
        <v>45</v>
      </c>
      <c r="S8" s="22">
        <f ca="1">IF($C8="","",SUMPRODUCT(--(data!$BX$3:$BX$554=$C8),data!$CJ$3:$CJ$554))</f>
        <v>19</v>
      </c>
      <c r="T8" s="77">
        <f t="shared" ca="1" si="5"/>
        <v>7.0714285714285712</v>
      </c>
      <c r="U8" s="77">
        <f t="shared" ca="1" si="6"/>
        <v>3.2142857142857144</v>
      </c>
      <c r="V8" s="77">
        <f t="shared" ca="1" si="7"/>
        <v>10.199999999999999</v>
      </c>
      <c r="W8" s="77">
        <f t="shared" ca="1" si="8"/>
        <v>3.8</v>
      </c>
      <c r="X8" s="22">
        <f ca="1">IF($C8="","",SUMPRODUCT(--(data!$BX$3:$BX$554=$C8),data!$CO$3:$CO$554))</f>
        <v>15</v>
      </c>
      <c r="Y8" s="22">
        <f ca="1">IF($C8="","",SUMPRODUCT(--(data!$BX$3:$BX$554=$C8),data!$CQ$3:$CQ$554))</f>
        <v>1</v>
      </c>
      <c r="Z8" s="22">
        <f ca="1">IF($C8="","",SUMPRODUCT(--(data!$BX$3:$BX$554=$C8),data!$CK$3:$CK$554))</f>
        <v>77</v>
      </c>
      <c r="AA8" s="22">
        <f ca="1">IF($C8="","",SUMPRODUCT(--(data!$BX$3:$BX$554=$C8),data!$CL$3:$CL$554))</f>
        <v>80</v>
      </c>
      <c r="AB8" s="240">
        <f t="shared" ca="1" si="9"/>
        <v>2</v>
      </c>
      <c r="AC8" s="240">
        <f t="shared" si="10"/>
        <v>5</v>
      </c>
    </row>
    <row r="9" spans="1:29" x14ac:dyDescent="0.25">
      <c r="A9" s="22">
        <v>6</v>
      </c>
      <c r="B9" s="23">
        <f t="shared" ca="1" si="0"/>
        <v>17</v>
      </c>
      <c r="C9" s="24" t="str">
        <f>IF(teams!A6="","",teams!A6)</f>
        <v>Bristol City</v>
      </c>
      <c r="D9" s="22">
        <f ca="1">IF(C9="","",COUNTIF(data!$BX$3:$BX$554,C9))</f>
        <v>6</v>
      </c>
      <c r="E9" s="22">
        <f ca="1">IF($C9="","",SUMPRODUCT(--(data!$BX$3:$BX$554=$C9),--(data!$CB$3:$CB$554="H")))</f>
        <v>2</v>
      </c>
      <c r="F9" s="22">
        <f ca="1">IF($C9="","",SUMPRODUCT(--(data!$BX$3:$BX$554=$C9),--(data!$CB$3:$CB$554="D")))</f>
        <v>2</v>
      </c>
      <c r="G9" s="22">
        <f ca="1">IF($C9="","",SUMPRODUCT(--(data!$BX$3:$BX$554=$C9),--(data!$CB$3:$CB$554="A")))</f>
        <v>2</v>
      </c>
      <c r="H9" s="22">
        <f ca="1">IF($C9="","",SUMPRODUCT(--(data!$BX$3:$BX$554=$C9),data!$BZ$3:$BZ$554))</f>
        <v>8</v>
      </c>
      <c r="I9" s="22">
        <f ca="1">IF($C9="","",SUMPRODUCT(--(data!$BX$3:$BX$554=$C9),data!$CA$3:$CA$554))</f>
        <v>7</v>
      </c>
      <c r="J9" s="22">
        <f t="shared" ca="1" si="1"/>
        <v>1</v>
      </c>
      <c r="K9" s="22">
        <f t="shared" ca="1" si="2"/>
        <v>8</v>
      </c>
      <c r="L9" s="80">
        <f t="shared" ca="1" si="3"/>
        <v>1.3333333333333333</v>
      </c>
      <c r="M9" s="80">
        <f t="shared" ca="1" si="4"/>
        <v>1.1666666666666667</v>
      </c>
      <c r="N9" s="22">
        <f ca="1">IF($C9="","",SUMPRODUCT(--(data!$BX$3:$BX$554=$C9),data!$CM$3:$CM$554))</f>
        <v>30</v>
      </c>
      <c r="O9" s="22">
        <f ca="1">IF($C9="","",SUMPRODUCT(--(data!$BX$3:$BX$554=$C9),data!$CN$3:$CN$554))</f>
        <v>35</v>
      </c>
      <c r="P9" s="22">
        <f ca="1">IF($C9="","",SUMPRODUCT(--(data!$BX$3:$BX$554=$C9),data!$CG$3:$CG$554))</f>
        <v>85</v>
      </c>
      <c r="Q9" s="22">
        <f ca="1">IF($C9="","",SUMPRODUCT(--(data!$BX$3:$BX$554=$C9),data!$CH$3:$CH$554))</f>
        <v>74</v>
      </c>
      <c r="R9" s="22">
        <f ca="1">IF($C9="","",SUMPRODUCT(--(data!$BX$3:$BX$554=$C9),data!$CI$3:$CI$554))</f>
        <v>32</v>
      </c>
      <c r="S9" s="22">
        <f ca="1">IF($C9="","",SUMPRODUCT(--(data!$BX$3:$BX$554=$C9),data!$CJ$3:$CJ$554))</f>
        <v>22</v>
      </c>
      <c r="T9" s="77">
        <f t="shared" ca="1" si="5"/>
        <v>10.625</v>
      </c>
      <c r="U9" s="77">
        <f t="shared" ca="1" si="6"/>
        <v>4</v>
      </c>
      <c r="V9" s="77">
        <f t="shared" ca="1" si="7"/>
        <v>10.571428571428571</v>
      </c>
      <c r="W9" s="77">
        <f t="shared" ca="1" si="8"/>
        <v>3.1428571428571428</v>
      </c>
      <c r="X9" s="22">
        <f ca="1">IF($C9="","",SUMPRODUCT(--(data!$BX$3:$BX$554=$C9),data!$CO$3:$CO$554))</f>
        <v>5</v>
      </c>
      <c r="Y9" s="22">
        <f ca="1">IF($C9="","",SUMPRODUCT(--(data!$BX$3:$BX$554=$C9),data!$CQ$3:$CQ$554))</f>
        <v>0</v>
      </c>
      <c r="Z9" s="22">
        <f ca="1">IF($C9="","",SUMPRODUCT(--(data!$BX$3:$BX$554=$C9),data!$CK$3:$CK$554))</f>
        <v>60</v>
      </c>
      <c r="AA9" s="22">
        <f ca="1">IF($C9="","",SUMPRODUCT(--(data!$BX$3:$BX$554=$C9),data!$CL$3:$CL$554))</f>
        <v>91</v>
      </c>
      <c r="AB9" s="240">
        <f t="shared" ca="1" si="9"/>
        <v>17</v>
      </c>
      <c r="AC9" s="240">
        <f t="shared" si="10"/>
        <v>6</v>
      </c>
    </row>
    <row r="10" spans="1:29" x14ac:dyDescent="0.25">
      <c r="A10" s="22">
        <v>7</v>
      </c>
      <c r="B10" s="23">
        <f t="shared" ca="1" si="0"/>
        <v>8</v>
      </c>
      <c r="C10" s="24" t="str">
        <f>IF(teams!A7="","",teams!A7)</f>
        <v>Derby</v>
      </c>
      <c r="D10" s="22">
        <f ca="1">IF(C10="","",COUNTIF(data!$BX$3:$BX$554,C10))</f>
        <v>6</v>
      </c>
      <c r="E10" s="22">
        <f ca="1">IF($C10="","",SUMPRODUCT(--(data!$BX$3:$BX$554=$C10),--(data!$CB$3:$CB$554="H")))</f>
        <v>3</v>
      </c>
      <c r="F10" s="22">
        <f ca="1">IF($C10="","",SUMPRODUCT(--(data!$BX$3:$BX$554=$C10),--(data!$CB$3:$CB$554="D")))</f>
        <v>2</v>
      </c>
      <c r="G10" s="22">
        <f ca="1">IF($C10="","",SUMPRODUCT(--(data!$BX$3:$BX$554=$C10),--(data!$CB$3:$CB$554="A")))</f>
        <v>1</v>
      </c>
      <c r="H10" s="22">
        <f ca="1">IF($C10="","",SUMPRODUCT(--(data!$BX$3:$BX$554=$C10),data!$BZ$3:$BZ$554))</f>
        <v>9</v>
      </c>
      <c r="I10" s="22">
        <f ca="1">IF($C10="","",SUMPRODUCT(--(data!$BX$3:$BX$554=$C10),data!$CA$3:$CA$554))</f>
        <v>6</v>
      </c>
      <c r="J10" s="22">
        <f t="shared" ca="1" si="1"/>
        <v>3</v>
      </c>
      <c r="K10" s="22">
        <f t="shared" ca="1" si="2"/>
        <v>11</v>
      </c>
      <c r="L10" s="80">
        <f t="shared" ca="1" si="3"/>
        <v>1.5</v>
      </c>
      <c r="M10" s="80">
        <f t="shared" ca="1" si="4"/>
        <v>1</v>
      </c>
      <c r="N10" s="22">
        <f ca="1">IF($C10="","",SUMPRODUCT(--(data!$BX$3:$BX$554=$C10),data!$CM$3:$CM$554))</f>
        <v>29</v>
      </c>
      <c r="O10" s="22">
        <f ca="1">IF($C10="","",SUMPRODUCT(--(data!$BX$3:$BX$554=$C10),data!$CN$3:$CN$554))</f>
        <v>31</v>
      </c>
      <c r="P10" s="22">
        <f ca="1">IF($C10="","",SUMPRODUCT(--(data!$BX$3:$BX$554=$C10),data!$CG$3:$CG$554))</f>
        <v>89</v>
      </c>
      <c r="Q10" s="22">
        <f ca="1">IF($C10="","",SUMPRODUCT(--(data!$BX$3:$BX$554=$C10),data!$CH$3:$CH$554))</f>
        <v>70</v>
      </c>
      <c r="R10" s="22">
        <f ca="1">IF($C10="","",SUMPRODUCT(--(data!$BX$3:$BX$554=$C10),data!$CI$3:$CI$554))</f>
        <v>25</v>
      </c>
      <c r="S10" s="22">
        <f ca="1">IF($C10="","",SUMPRODUCT(--(data!$BX$3:$BX$554=$C10),data!$CJ$3:$CJ$554))</f>
        <v>22</v>
      </c>
      <c r="T10" s="77">
        <f t="shared" ca="1" si="5"/>
        <v>9.8888888888888893</v>
      </c>
      <c r="U10" s="77">
        <f t="shared" ca="1" si="6"/>
        <v>2.7777777777777777</v>
      </c>
      <c r="V10" s="77">
        <f t="shared" ca="1" si="7"/>
        <v>11.666666666666666</v>
      </c>
      <c r="W10" s="77">
        <f t="shared" ca="1" si="8"/>
        <v>3.6666666666666665</v>
      </c>
      <c r="X10" s="22">
        <f ca="1">IF($C10="","",SUMPRODUCT(--(data!$BX$3:$BX$554=$C10),data!$CO$3:$CO$554))</f>
        <v>14</v>
      </c>
      <c r="Y10" s="22">
        <f ca="1">IF($C10="","",SUMPRODUCT(--(data!$BX$3:$BX$554=$C10),data!$CQ$3:$CQ$554))</f>
        <v>0</v>
      </c>
      <c r="Z10" s="22">
        <f ca="1">IF($C10="","",SUMPRODUCT(--(data!$BX$3:$BX$554=$C10),data!$CK$3:$CK$554))</f>
        <v>76</v>
      </c>
      <c r="AA10" s="22">
        <f ca="1">IF($C10="","",SUMPRODUCT(--(data!$BX$3:$BX$554=$C10),data!$CL$3:$CL$554))</f>
        <v>78</v>
      </c>
      <c r="AB10" s="240">
        <f t="shared" ca="1" si="9"/>
        <v>8</v>
      </c>
      <c r="AC10" s="240">
        <f t="shared" si="10"/>
        <v>7</v>
      </c>
    </row>
    <row r="11" spans="1:29" x14ac:dyDescent="0.25">
      <c r="A11" s="22">
        <v>8</v>
      </c>
      <c r="B11" s="23">
        <f t="shared" ca="1" si="0"/>
        <v>23</v>
      </c>
      <c r="C11" s="24" t="str">
        <f>IF(teams!A8="","",teams!A8)</f>
        <v>Hull</v>
      </c>
      <c r="D11" s="22">
        <f ca="1">IF(C11="","",COUNTIF(data!$BX$3:$BX$554,C11))</f>
        <v>6</v>
      </c>
      <c r="E11" s="22">
        <f ca="1">IF($C11="","",SUMPRODUCT(--(data!$BX$3:$BX$554=$C11),--(data!$CB$3:$CB$554="H")))</f>
        <v>1</v>
      </c>
      <c r="F11" s="22">
        <f ca="1">IF($C11="","",SUMPRODUCT(--(data!$BX$3:$BX$554=$C11),--(data!$CB$3:$CB$554="D")))</f>
        <v>1</v>
      </c>
      <c r="G11" s="22">
        <f ca="1">IF($C11="","",SUMPRODUCT(--(data!$BX$3:$BX$554=$C11),--(data!$CB$3:$CB$554="A")))</f>
        <v>4</v>
      </c>
      <c r="H11" s="22">
        <f ca="1">IF($C11="","",SUMPRODUCT(--(data!$BX$3:$BX$554=$C11),data!$BZ$3:$BZ$554))</f>
        <v>5</v>
      </c>
      <c r="I11" s="22">
        <f ca="1">IF($C11="","",SUMPRODUCT(--(data!$BX$3:$BX$554=$C11),data!$CA$3:$CA$554))</f>
        <v>8</v>
      </c>
      <c r="J11" s="22">
        <f t="shared" ca="1" si="1"/>
        <v>-3</v>
      </c>
      <c r="K11" s="22">
        <f t="shared" ca="1" si="2"/>
        <v>4</v>
      </c>
      <c r="L11" s="80">
        <f t="shared" ca="1" si="3"/>
        <v>0.83333333333333337</v>
      </c>
      <c r="M11" s="80">
        <f t="shared" ca="1" si="4"/>
        <v>1.3333333333333333</v>
      </c>
      <c r="N11" s="22">
        <f ca="1">IF($C11="","",SUMPRODUCT(--(data!$BX$3:$BX$554=$C11),data!$CM$3:$CM$554))</f>
        <v>28</v>
      </c>
      <c r="O11" s="22">
        <f ca="1">IF($C11="","",SUMPRODUCT(--(data!$BX$3:$BX$554=$C11),data!$CN$3:$CN$554))</f>
        <v>26</v>
      </c>
      <c r="P11" s="22">
        <f ca="1">IF($C11="","",SUMPRODUCT(--(data!$BX$3:$BX$554=$C11),data!$CG$3:$CG$554))</f>
        <v>72</v>
      </c>
      <c r="Q11" s="22">
        <f ca="1">IF($C11="","",SUMPRODUCT(--(data!$BX$3:$BX$554=$C11),data!$CH$3:$CH$554))</f>
        <v>65</v>
      </c>
      <c r="R11" s="22">
        <f ca="1">IF($C11="","",SUMPRODUCT(--(data!$BX$3:$BX$554=$C11),data!$CI$3:$CI$554))</f>
        <v>19</v>
      </c>
      <c r="S11" s="22">
        <f ca="1">IF($C11="","",SUMPRODUCT(--(data!$BX$3:$BX$554=$C11),data!$CJ$3:$CJ$554))</f>
        <v>23</v>
      </c>
      <c r="T11" s="77">
        <f t="shared" ca="1" si="5"/>
        <v>14.4</v>
      </c>
      <c r="U11" s="77">
        <f t="shared" ca="1" si="6"/>
        <v>3.8</v>
      </c>
      <c r="V11" s="77">
        <f t="shared" ca="1" si="7"/>
        <v>8.125</v>
      </c>
      <c r="W11" s="77">
        <f t="shared" ca="1" si="8"/>
        <v>2.875</v>
      </c>
      <c r="X11" s="22">
        <f ca="1">IF($C11="","",SUMPRODUCT(--(data!$BX$3:$BX$554=$C11),data!$CO$3:$CO$554))</f>
        <v>9</v>
      </c>
      <c r="Y11" s="22">
        <f ca="1">IF($C11="","",SUMPRODUCT(--(data!$BX$3:$BX$554=$C11),data!$CQ$3:$CQ$554))</f>
        <v>0</v>
      </c>
      <c r="Z11" s="22">
        <f ca="1">IF($C11="","",SUMPRODUCT(--(data!$BX$3:$BX$554=$C11),data!$CK$3:$CK$554))</f>
        <v>68</v>
      </c>
      <c r="AA11" s="22">
        <f ca="1">IF($C11="","",SUMPRODUCT(--(data!$BX$3:$BX$554=$C11),data!$CL$3:$CL$554))</f>
        <v>85</v>
      </c>
      <c r="AB11" s="240">
        <f t="shared" ca="1" si="9"/>
        <v>23</v>
      </c>
      <c r="AC11" s="240">
        <f t="shared" si="10"/>
        <v>8</v>
      </c>
    </row>
    <row r="12" spans="1:29" x14ac:dyDescent="0.25">
      <c r="A12" s="22">
        <v>9</v>
      </c>
      <c r="B12" s="23">
        <f t="shared" ca="1" si="0"/>
        <v>22</v>
      </c>
      <c r="C12" s="24" t="str">
        <f>IF(teams!A9="","",teams!A9)</f>
        <v>Ipswich</v>
      </c>
      <c r="D12" s="22">
        <f ca="1">IF(C12="","",COUNTIF(data!$BX$3:$BX$554,C12))</f>
        <v>6</v>
      </c>
      <c r="E12" s="22">
        <f ca="1">IF($C12="","",SUMPRODUCT(--(data!$BX$3:$BX$554=$C12),--(data!$CB$3:$CB$554="H")))</f>
        <v>0</v>
      </c>
      <c r="F12" s="22">
        <f ca="1">IF($C12="","",SUMPRODUCT(--(data!$BX$3:$BX$554=$C12),--(data!$CB$3:$CB$554="D")))</f>
        <v>5</v>
      </c>
      <c r="G12" s="22">
        <f ca="1">IF($C12="","",SUMPRODUCT(--(data!$BX$3:$BX$554=$C12),--(data!$CB$3:$CB$554="A")))</f>
        <v>1</v>
      </c>
      <c r="H12" s="22">
        <f ca="1">IF($C12="","",SUMPRODUCT(--(data!$BX$3:$BX$554=$C12),data!$BZ$3:$BZ$554))</f>
        <v>5</v>
      </c>
      <c r="I12" s="22">
        <f ca="1">IF($C12="","",SUMPRODUCT(--(data!$BX$3:$BX$554=$C12),data!$CA$3:$CA$554))</f>
        <v>7</v>
      </c>
      <c r="J12" s="22">
        <f t="shared" ca="1" si="1"/>
        <v>-2</v>
      </c>
      <c r="K12" s="22">
        <f t="shared" ca="1" si="2"/>
        <v>5</v>
      </c>
      <c r="L12" s="80">
        <f t="shared" ca="1" si="3"/>
        <v>0.83333333333333337</v>
      </c>
      <c r="M12" s="80">
        <f t="shared" ca="1" si="4"/>
        <v>1.1666666666666667</v>
      </c>
      <c r="N12" s="22">
        <f ca="1">IF($C12="","",SUMPRODUCT(--(data!$BX$3:$BX$554=$C12),data!$CM$3:$CM$554))</f>
        <v>31</v>
      </c>
      <c r="O12" s="22">
        <f ca="1">IF($C12="","",SUMPRODUCT(--(data!$BX$3:$BX$554=$C12),data!$CN$3:$CN$554))</f>
        <v>24</v>
      </c>
      <c r="P12" s="22">
        <f ca="1">IF($C12="","",SUMPRODUCT(--(data!$BX$3:$BX$554=$C12),data!$CG$3:$CG$554))</f>
        <v>63</v>
      </c>
      <c r="Q12" s="22">
        <f ca="1">IF($C12="","",SUMPRODUCT(--(data!$BX$3:$BX$554=$C12),data!$CH$3:$CH$554))</f>
        <v>62</v>
      </c>
      <c r="R12" s="22">
        <f ca="1">IF($C12="","",SUMPRODUCT(--(data!$BX$3:$BX$554=$C12),data!$CI$3:$CI$554))</f>
        <v>18</v>
      </c>
      <c r="S12" s="22">
        <f ca="1">IF($C12="","",SUMPRODUCT(--(data!$BX$3:$BX$554=$C12),data!$CJ$3:$CJ$554))</f>
        <v>17</v>
      </c>
      <c r="T12" s="77">
        <f t="shared" ca="1" si="5"/>
        <v>12.6</v>
      </c>
      <c r="U12" s="77">
        <f t="shared" ca="1" si="6"/>
        <v>3.6</v>
      </c>
      <c r="V12" s="77">
        <f t="shared" ca="1" si="7"/>
        <v>8.8571428571428577</v>
      </c>
      <c r="W12" s="77">
        <f t="shared" ca="1" si="8"/>
        <v>2.4285714285714284</v>
      </c>
      <c r="X12" s="22">
        <f ca="1">IF($C12="","",SUMPRODUCT(--(data!$BX$3:$BX$554=$C12),data!$CO$3:$CO$554))</f>
        <v>8</v>
      </c>
      <c r="Y12" s="22">
        <f ca="1">IF($C12="","",SUMPRODUCT(--(data!$BX$3:$BX$554=$C12),data!$CQ$3:$CQ$554))</f>
        <v>2</v>
      </c>
      <c r="Z12" s="22">
        <f ca="1">IF($C12="","",SUMPRODUCT(--(data!$BX$3:$BX$554=$C12),data!$CK$3:$CK$554))</f>
        <v>75</v>
      </c>
      <c r="AA12" s="22">
        <f ca="1">IF($C12="","",SUMPRODUCT(--(data!$BX$3:$BX$554=$C12),data!$CL$3:$CL$554))</f>
        <v>85</v>
      </c>
      <c r="AB12" s="240">
        <f t="shared" ca="1" si="9"/>
        <v>22</v>
      </c>
      <c r="AC12" s="240">
        <f t="shared" si="10"/>
        <v>9</v>
      </c>
    </row>
    <row r="13" spans="1:29" x14ac:dyDescent="0.25">
      <c r="A13" s="22">
        <v>10</v>
      </c>
      <c r="B13" s="23">
        <f t="shared" ca="1" si="0"/>
        <v>7</v>
      </c>
      <c r="C13" s="24" t="str">
        <f>IF(teams!A10="","",teams!A10)</f>
        <v>Leeds</v>
      </c>
      <c r="D13" s="22">
        <f ca="1">IF(C13="","",COUNTIF(data!$BX$3:$BX$554,C13))</f>
        <v>6</v>
      </c>
      <c r="E13" s="22">
        <f ca="1">IF($C13="","",SUMPRODUCT(--(data!$BX$3:$BX$554=$C13),--(data!$CB$3:$CB$554="H")))</f>
        <v>3</v>
      </c>
      <c r="F13" s="22">
        <f ca="1">IF($C13="","",SUMPRODUCT(--(data!$BX$3:$BX$554=$C13),--(data!$CB$3:$CB$554="D")))</f>
        <v>2</v>
      </c>
      <c r="G13" s="22">
        <f ca="1">IF($C13="","",SUMPRODUCT(--(data!$BX$3:$BX$554=$C13),--(data!$CB$3:$CB$554="A")))</f>
        <v>1</v>
      </c>
      <c r="H13" s="22">
        <f ca="1">IF($C13="","",SUMPRODUCT(--(data!$BX$3:$BX$554=$C13),data!$BZ$3:$BZ$554))</f>
        <v>10</v>
      </c>
      <c r="I13" s="22">
        <f ca="1">IF($C13="","",SUMPRODUCT(--(data!$BX$3:$BX$554=$C13),data!$CA$3:$CA$554))</f>
        <v>4</v>
      </c>
      <c r="J13" s="22">
        <f t="shared" ca="1" si="1"/>
        <v>6</v>
      </c>
      <c r="K13" s="22">
        <f t="shared" ca="1" si="2"/>
        <v>11</v>
      </c>
      <c r="L13" s="80">
        <f t="shared" ca="1" si="3"/>
        <v>1.6666666666666667</v>
      </c>
      <c r="M13" s="80">
        <f t="shared" ca="1" si="4"/>
        <v>0.66666666666666663</v>
      </c>
      <c r="N13" s="22">
        <f ca="1">IF($C13="","",SUMPRODUCT(--(data!$BX$3:$BX$554=$C13),data!$CM$3:$CM$554))</f>
        <v>29</v>
      </c>
      <c r="O13" s="22">
        <f ca="1">IF($C13="","",SUMPRODUCT(--(data!$BX$3:$BX$554=$C13),data!$CN$3:$CN$554))</f>
        <v>19</v>
      </c>
      <c r="P13" s="22">
        <f ca="1">IF($C13="","",SUMPRODUCT(--(data!$BX$3:$BX$554=$C13),data!$CG$3:$CG$554))</f>
        <v>86</v>
      </c>
      <c r="Q13" s="22">
        <f ca="1">IF($C13="","",SUMPRODUCT(--(data!$BX$3:$BX$554=$C13),data!$CH$3:$CH$554))</f>
        <v>49</v>
      </c>
      <c r="R13" s="22">
        <f ca="1">IF($C13="","",SUMPRODUCT(--(data!$BX$3:$BX$554=$C13),data!$CI$3:$CI$554))</f>
        <v>28</v>
      </c>
      <c r="S13" s="22">
        <f ca="1">IF($C13="","",SUMPRODUCT(--(data!$BX$3:$BX$554=$C13),data!$CJ$3:$CJ$554))</f>
        <v>25</v>
      </c>
      <c r="T13" s="77">
        <f t="shared" ca="1" si="5"/>
        <v>8.6</v>
      </c>
      <c r="U13" s="77">
        <f t="shared" ca="1" si="6"/>
        <v>2.8</v>
      </c>
      <c r="V13" s="77">
        <f t="shared" ca="1" si="7"/>
        <v>12.25</v>
      </c>
      <c r="W13" s="77">
        <f t="shared" ca="1" si="8"/>
        <v>6.25</v>
      </c>
      <c r="X13" s="22">
        <f ca="1">IF($C13="","",SUMPRODUCT(--(data!$BX$3:$BX$554=$C13),data!$CO$3:$CO$554))</f>
        <v>9</v>
      </c>
      <c r="Y13" s="22">
        <f ca="1">IF($C13="","",SUMPRODUCT(--(data!$BX$3:$BX$554=$C13),data!$CQ$3:$CQ$554))</f>
        <v>1</v>
      </c>
      <c r="Z13" s="22">
        <f ca="1">IF($C13="","",SUMPRODUCT(--(data!$BX$3:$BX$554=$C13),data!$CK$3:$CK$554))</f>
        <v>78</v>
      </c>
      <c r="AA13" s="22">
        <f ca="1">IF($C13="","",SUMPRODUCT(--(data!$BX$3:$BX$554=$C13),data!$CL$3:$CL$554))</f>
        <v>80</v>
      </c>
      <c r="AB13" s="240">
        <f t="shared" ca="1" si="9"/>
        <v>7</v>
      </c>
      <c r="AC13" s="240">
        <f t="shared" si="10"/>
        <v>10</v>
      </c>
    </row>
    <row r="14" spans="1:29" x14ac:dyDescent="0.25">
      <c r="A14" s="22">
        <v>11</v>
      </c>
      <c r="B14" s="23">
        <f t="shared" ca="1" si="0"/>
        <v>5</v>
      </c>
      <c r="C14" s="24" t="str">
        <f>IF(teams!A11="","",teams!A11)</f>
        <v>Middlesbrough</v>
      </c>
      <c r="D14" s="22">
        <f ca="1">IF(C14="","",COUNTIF(data!$BX$3:$BX$554,C14))</f>
        <v>6</v>
      </c>
      <c r="E14" s="22">
        <f ca="1">IF($C14="","",SUMPRODUCT(--(data!$BX$3:$BX$554=$C14),--(data!$CB$3:$CB$554="H")))</f>
        <v>4</v>
      </c>
      <c r="F14" s="22">
        <f ca="1">IF($C14="","",SUMPRODUCT(--(data!$BX$3:$BX$554=$C14),--(data!$CB$3:$CB$554="D")))</f>
        <v>1</v>
      </c>
      <c r="G14" s="22">
        <f ca="1">IF($C14="","",SUMPRODUCT(--(data!$BX$3:$BX$554=$C14),--(data!$CB$3:$CB$554="A")))</f>
        <v>1</v>
      </c>
      <c r="H14" s="22">
        <f ca="1">IF($C14="","",SUMPRODUCT(--(data!$BX$3:$BX$554=$C14),data!$BZ$3:$BZ$554))</f>
        <v>7</v>
      </c>
      <c r="I14" s="22">
        <f ca="1">IF($C14="","",SUMPRODUCT(--(data!$BX$3:$BX$554=$C14),data!$CA$3:$CA$554))</f>
        <v>2</v>
      </c>
      <c r="J14" s="22">
        <f t="shared" ca="1" si="1"/>
        <v>5</v>
      </c>
      <c r="K14" s="22">
        <f t="shared" ca="1" si="2"/>
        <v>13</v>
      </c>
      <c r="L14" s="80">
        <f t="shared" ca="1" si="3"/>
        <v>1.1666666666666667</v>
      </c>
      <c r="M14" s="80">
        <f t="shared" ca="1" si="4"/>
        <v>0.33333333333333331</v>
      </c>
      <c r="N14" s="22">
        <f ca="1">IF($C14="","",SUMPRODUCT(--(data!$BX$3:$BX$554=$C14),data!$CM$3:$CM$554))</f>
        <v>51</v>
      </c>
      <c r="O14" s="22">
        <f ca="1">IF($C14="","",SUMPRODUCT(--(data!$BX$3:$BX$554=$C14),data!$CN$3:$CN$554))</f>
        <v>27</v>
      </c>
      <c r="P14" s="22">
        <f ca="1">IF($C14="","",SUMPRODUCT(--(data!$BX$3:$BX$554=$C14),data!$CG$3:$CG$554))</f>
        <v>93</v>
      </c>
      <c r="Q14" s="22">
        <f ca="1">IF($C14="","",SUMPRODUCT(--(data!$BX$3:$BX$554=$C14),data!$CH$3:$CH$554))</f>
        <v>69</v>
      </c>
      <c r="R14" s="22">
        <f ca="1">IF($C14="","",SUMPRODUCT(--(data!$BX$3:$BX$554=$C14),data!$CI$3:$CI$554))</f>
        <v>24</v>
      </c>
      <c r="S14" s="22">
        <f ca="1">IF($C14="","",SUMPRODUCT(--(data!$BX$3:$BX$554=$C14),data!$CJ$3:$CJ$554))</f>
        <v>19</v>
      </c>
      <c r="T14" s="77">
        <f t="shared" ca="1" si="5"/>
        <v>13.285714285714286</v>
      </c>
      <c r="U14" s="77">
        <f t="shared" ca="1" si="6"/>
        <v>3.4285714285714284</v>
      </c>
      <c r="V14" s="77">
        <f t="shared" ca="1" si="7"/>
        <v>34.5</v>
      </c>
      <c r="W14" s="77">
        <f t="shared" ca="1" si="8"/>
        <v>9.5</v>
      </c>
      <c r="X14" s="22">
        <f ca="1">IF($C14="","",SUMPRODUCT(--(data!$BX$3:$BX$554=$C14),data!$CO$3:$CO$554))</f>
        <v>9</v>
      </c>
      <c r="Y14" s="22">
        <f ca="1">IF($C14="","",SUMPRODUCT(--(data!$BX$3:$BX$554=$C14),data!$CQ$3:$CQ$554))</f>
        <v>0</v>
      </c>
      <c r="Z14" s="22">
        <f ca="1">IF($C14="","",SUMPRODUCT(--(data!$BX$3:$BX$554=$C14),data!$CK$3:$CK$554))</f>
        <v>66</v>
      </c>
      <c r="AA14" s="22">
        <f ca="1">IF($C14="","",SUMPRODUCT(--(data!$BX$3:$BX$554=$C14),data!$CL$3:$CL$554))</f>
        <v>75</v>
      </c>
      <c r="AB14" s="240">
        <f t="shared" ca="1" si="9"/>
        <v>5</v>
      </c>
      <c r="AC14" s="240">
        <f t="shared" si="10"/>
        <v>11</v>
      </c>
    </row>
    <row r="15" spans="1:29" x14ac:dyDescent="0.25">
      <c r="A15" s="22">
        <v>12</v>
      </c>
      <c r="B15" s="23">
        <f t="shared" ca="1" si="0"/>
        <v>18</v>
      </c>
      <c r="C15" s="24" t="str">
        <f>IF(teams!A12="","",teams!A12)</f>
        <v>Millwall</v>
      </c>
      <c r="D15" s="22">
        <f ca="1">IF(C15="","",COUNTIF(data!$BX$3:$BX$554,C15))</f>
        <v>6</v>
      </c>
      <c r="E15" s="22">
        <f ca="1">IF($C15="","",SUMPRODUCT(--(data!$BX$3:$BX$554=$C15),--(data!$CB$3:$CB$554="H")))</f>
        <v>2</v>
      </c>
      <c r="F15" s="22">
        <f ca="1">IF($C15="","",SUMPRODUCT(--(data!$BX$3:$BX$554=$C15),--(data!$CB$3:$CB$554="D")))</f>
        <v>2</v>
      </c>
      <c r="G15" s="22">
        <f ca="1">IF($C15="","",SUMPRODUCT(--(data!$BX$3:$BX$554=$C15),--(data!$CB$3:$CB$554="A")))</f>
        <v>2</v>
      </c>
      <c r="H15" s="22">
        <f ca="1">IF($C15="","",SUMPRODUCT(--(data!$BX$3:$BX$554=$C15),data!$BZ$3:$BZ$554))</f>
        <v>10</v>
      </c>
      <c r="I15" s="22">
        <f ca="1">IF($C15="","",SUMPRODUCT(--(data!$BX$3:$BX$554=$C15),data!$CA$3:$CA$554))</f>
        <v>10</v>
      </c>
      <c r="J15" s="22">
        <f t="shared" ca="1" si="1"/>
        <v>0</v>
      </c>
      <c r="K15" s="22">
        <f t="shared" ca="1" si="2"/>
        <v>8</v>
      </c>
      <c r="L15" s="80">
        <f t="shared" ca="1" si="3"/>
        <v>1.6666666666666667</v>
      </c>
      <c r="M15" s="80">
        <f t="shared" ca="1" si="4"/>
        <v>1.6666666666666667</v>
      </c>
      <c r="N15" s="22">
        <f ca="1">IF($C15="","",SUMPRODUCT(--(data!$BX$3:$BX$554=$C15),data!$CM$3:$CM$554))</f>
        <v>35</v>
      </c>
      <c r="O15" s="22">
        <f ca="1">IF($C15="","",SUMPRODUCT(--(data!$BX$3:$BX$554=$C15),data!$CN$3:$CN$554))</f>
        <v>37</v>
      </c>
      <c r="P15" s="22">
        <f ca="1">IF($C15="","",SUMPRODUCT(--(data!$BX$3:$BX$554=$C15),data!$CG$3:$CG$554))</f>
        <v>77</v>
      </c>
      <c r="Q15" s="22">
        <f ca="1">IF($C15="","",SUMPRODUCT(--(data!$BX$3:$BX$554=$C15),data!$CH$3:$CH$554))</f>
        <v>64</v>
      </c>
      <c r="R15" s="22">
        <f ca="1">IF($C15="","",SUMPRODUCT(--(data!$BX$3:$BX$554=$C15),data!$CI$3:$CI$554))</f>
        <v>19</v>
      </c>
      <c r="S15" s="22">
        <f ca="1">IF($C15="","",SUMPRODUCT(--(data!$BX$3:$BX$554=$C15),data!$CJ$3:$CJ$554))</f>
        <v>23</v>
      </c>
      <c r="T15" s="77">
        <f t="shared" ca="1" si="5"/>
        <v>7.7</v>
      </c>
      <c r="U15" s="77">
        <f t="shared" ca="1" si="6"/>
        <v>1.9</v>
      </c>
      <c r="V15" s="77">
        <f t="shared" ca="1" si="7"/>
        <v>6.4</v>
      </c>
      <c r="W15" s="77">
        <f t="shared" ca="1" si="8"/>
        <v>2.2999999999999998</v>
      </c>
      <c r="X15" s="22">
        <f ca="1">IF($C15="","",SUMPRODUCT(--(data!$BX$3:$BX$554=$C15),data!$CO$3:$CO$554))</f>
        <v>8</v>
      </c>
      <c r="Y15" s="22">
        <f ca="1">IF($C15="","",SUMPRODUCT(--(data!$BX$3:$BX$554=$C15),data!$CQ$3:$CQ$554))</f>
        <v>0</v>
      </c>
      <c r="Z15" s="22">
        <f ca="1">IF($C15="","",SUMPRODUCT(--(data!$BX$3:$BX$554=$C15),data!$CK$3:$CK$554))</f>
        <v>78</v>
      </c>
      <c r="AA15" s="22">
        <f ca="1">IF($C15="","",SUMPRODUCT(--(data!$BX$3:$BX$554=$C15),data!$CL$3:$CL$554))</f>
        <v>51</v>
      </c>
      <c r="AB15" s="240">
        <f t="shared" ca="1" si="9"/>
        <v>18</v>
      </c>
      <c r="AC15" s="240">
        <f t="shared" si="10"/>
        <v>12</v>
      </c>
    </row>
    <row r="16" spans="1:29" x14ac:dyDescent="0.25">
      <c r="A16" s="22">
        <v>13</v>
      </c>
      <c r="B16" s="23">
        <f t="shared" ca="1" si="0"/>
        <v>13</v>
      </c>
      <c r="C16" s="24" t="str">
        <f>IF(teams!A13="","",teams!A13)</f>
        <v>Norwich</v>
      </c>
      <c r="D16" s="22">
        <f ca="1">IF(C16="","",COUNTIF(data!$BX$3:$BX$554,C16))</f>
        <v>6</v>
      </c>
      <c r="E16" s="22">
        <f ca="1">IF($C16="","",SUMPRODUCT(--(data!$BX$3:$BX$554=$C16),--(data!$CB$3:$CB$554="H")))</f>
        <v>3</v>
      </c>
      <c r="F16" s="22">
        <f ca="1">IF($C16="","",SUMPRODUCT(--(data!$BX$3:$BX$554=$C16),--(data!$CB$3:$CB$554="D")))</f>
        <v>0</v>
      </c>
      <c r="G16" s="22">
        <f ca="1">IF($C16="","",SUMPRODUCT(--(data!$BX$3:$BX$554=$C16),--(data!$CB$3:$CB$554="A")))</f>
        <v>3</v>
      </c>
      <c r="H16" s="22">
        <f ca="1">IF($C16="","",SUMPRODUCT(--(data!$BX$3:$BX$554=$C16),data!$BZ$3:$BZ$554))</f>
        <v>7</v>
      </c>
      <c r="I16" s="22">
        <f ca="1">IF($C16="","",SUMPRODUCT(--(data!$BX$3:$BX$554=$C16),data!$CA$3:$CA$554))</f>
        <v>8</v>
      </c>
      <c r="J16" s="22">
        <f t="shared" ca="1" si="1"/>
        <v>-1</v>
      </c>
      <c r="K16" s="22">
        <f t="shared" ca="1" si="2"/>
        <v>9</v>
      </c>
      <c r="L16" s="80">
        <f t="shared" ca="1" si="3"/>
        <v>1.1666666666666667</v>
      </c>
      <c r="M16" s="80">
        <f t="shared" ca="1" si="4"/>
        <v>1.3333333333333333</v>
      </c>
      <c r="N16" s="22">
        <f ca="1">IF($C16="","",SUMPRODUCT(--(data!$BX$3:$BX$554=$C16),data!$CM$3:$CM$554))</f>
        <v>39</v>
      </c>
      <c r="O16" s="22">
        <f ca="1">IF($C16="","",SUMPRODUCT(--(data!$BX$3:$BX$554=$C16),data!$CN$3:$CN$554))</f>
        <v>19</v>
      </c>
      <c r="P16" s="22">
        <f ca="1">IF($C16="","",SUMPRODUCT(--(data!$BX$3:$BX$554=$C16),data!$CG$3:$CG$554))</f>
        <v>87</v>
      </c>
      <c r="Q16" s="22">
        <f ca="1">IF($C16="","",SUMPRODUCT(--(data!$BX$3:$BX$554=$C16),data!$CH$3:$CH$554))</f>
        <v>59</v>
      </c>
      <c r="R16" s="22">
        <f ca="1">IF($C16="","",SUMPRODUCT(--(data!$BX$3:$BX$554=$C16),data!$CI$3:$CI$554))</f>
        <v>29</v>
      </c>
      <c r="S16" s="22">
        <f ca="1">IF($C16="","",SUMPRODUCT(--(data!$BX$3:$BX$554=$C16),data!$CJ$3:$CJ$554))</f>
        <v>19</v>
      </c>
      <c r="T16" s="77">
        <f t="shared" ca="1" si="5"/>
        <v>12.428571428571429</v>
      </c>
      <c r="U16" s="77">
        <f t="shared" ca="1" si="6"/>
        <v>4.1428571428571432</v>
      </c>
      <c r="V16" s="77">
        <f t="shared" ca="1" si="7"/>
        <v>7.375</v>
      </c>
      <c r="W16" s="77">
        <f t="shared" ca="1" si="8"/>
        <v>2.375</v>
      </c>
      <c r="X16" s="22">
        <f ca="1">IF($C16="","",SUMPRODUCT(--(data!$BX$3:$BX$554=$C16),data!$CO$3:$CO$554))</f>
        <v>7</v>
      </c>
      <c r="Y16" s="22">
        <f ca="1">IF($C16="","",SUMPRODUCT(--(data!$BX$3:$BX$554=$C16),data!$CQ$3:$CQ$554))</f>
        <v>0</v>
      </c>
      <c r="Z16" s="22">
        <f ca="1">IF($C16="","",SUMPRODUCT(--(data!$BX$3:$BX$554=$C16),data!$CK$3:$CK$554))</f>
        <v>77</v>
      </c>
      <c r="AA16" s="22">
        <f ca="1">IF($C16="","",SUMPRODUCT(--(data!$BX$3:$BX$554=$C16),data!$CL$3:$CL$554))</f>
        <v>92</v>
      </c>
      <c r="AB16" s="240">
        <f t="shared" ca="1" si="9"/>
        <v>13</v>
      </c>
      <c r="AC16" s="240">
        <f t="shared" si="10"/>
        <v>13</v>
      </c>
    </row>
    <row r="17" spans="1:29" x14ac:dyDescent="0.25">
      <c r="A17" s="22">
        <v>14</v>
      </c>
      <c r="B17" s="23">
        <f t="shared" ca="1" si="0"/>
        <v>6</v>
      </c>
      <c r="C17" s="24" t="str">
        <f>IF(teams!A14="","",teams!A14)</f>
        <v>Nott'm Forest</v>
      </c>
      <c r="D17" s="22">
        <f ca="1">IF(C17="","",COUNTIF(data!$BX$3:$BX$554,C17))</f>
        <v>6</v>
      </c>
      <c r="E17" s="22">
        <f ca="1">IF($C17="","",SUMPRODUCT(--(data!$BX$3:$BX$554=$C17),--(data!$CB$3:$CB$554="H")))</f>
        <v>3</v>
      </c>
      <c r="F17" s="22">
        <f ca="1">IF($C17="","",SUMPRODUCT(--(data!$BX$3:$BX$554=$C17),--(data!$CB$3:$CB$554="D")))</f>
        <v>3</v>
      </c>
      <c r="G17" s="22">
        <f ca="1">IF($C17="","",SUMPRODUCT(--(data!$BX$3:$BX$554=$C17),--(data!$CB$3:$CB$554="A")))</f>
        <v>0</v>
      </c>
      <c r="H17" s="22">
        <f ca="1">IF($C17="","",SUMPRODUCT(--(data!$BX$3:$BX$554=$C17),data!$BZ$3:$BZ$554))</f>
        <v>9</v>
      </c>
      <c r="I17" s="22">
        <f ca="1">IF($C17="","",SUMPRODUCT(--(data!$BX$3:$BX$554=$C17),data!$CA$3:$CA$554))</f>
        <v>6</v>
      </c>
      <c r="J17" s="22">
        <f t="shared" ca="1" si="1"/>
        <v>3</v>
      </c>
      <c r="K17" s="22">
        <f t="shared" ca="1" si="2"/>
        <v>12</v>
      </c>
      <c r="L17" s="80">
        <f t="shared" ca="1" si="3"/>
        <v>1.5</v>
      </c>
      <c r="M17" s="80">
        <f t="shared" ca="1" si="4"/>
        <v>1</v>
      </c>
      <c r="N17" s="22">
        <f ca="1">IF($C17="","",SUMPRODUCT(--(data!$BX$3:$BX$554=$C17),data!$CM$3:$CM$554))</f>
        <v>21</v>
      </c>
      <c r="O17" s="22">
        <f ca="1">IF($C17="","",SUMPRODUCT(--(data!$BX$3:$BX$554=$C17),data!$CN$3:$CN$554))</f>
        <v>27</v>
      </c>
      <c r="P17" s="22">
        <f ca="1">IF($C17="","",SUMPRODUCT(--(data!$BX$3:$BX$554=$C17),data!$CG$3:$CG$554))</f>
        <v>70</v>
      </c>
      <c r="Q17" s="22">
        <f ca="1">IF($C17="","",SUMPRODUCT(--(data!$BX$3:$BX$554=$C17),data!$CH$3:$CH$554))</f>
        <v>57</v>
      </c>
      <c r="R17" s="22">
        <f ca="1">IF($C17="","",SUMPRODUCT(--(data!$BX$3:$BX$554=$C17),data!$CI$3:$CI$554))</f>
        <v>21</v>
      </c>
      <c r="S17" s="22">
        <f ca="1">IF($C17="","",SUMPRODUCT(--(data!$BX$3:$BX$554=$C17),data!$CJ$3:$CJ$554))</f>
        <v>22</v>
      </c>
      <c r="T17" s="77">
        <f t="shared" ca="1" si="5"/>
        <v>7.7777777777777777</v>
      </c>
      <c r="U17" s="77">
        <f t="shared" ca="1" si="6"/>
        <v>2.3333333333333335</v>
      </c>
      <c r="V17" s="77">
        <f t="shared" ca="1" si="7"/>
        <v>9.5</v>
      </c>
      <c r="W17" s="77">
        <f t="shared" ca="1" si="8"/>
        <v>3.6666666666666665</v>
      </c>
      <c r="X17" s="22">
        <f ca="1">IF($C17="","",SUMPRODUCT(--(data!$BX$3:$BX$554=$C17),data!$CO$3:$CO$554))</f>
        <v>10</v>
      </c>
      <c r="Y17" s="22">
        <f ca="1">IF($C17="","",SUMPRODUCT(--(data!$BX$3:$BX$554=$C17),data!$CQ$3:$CQ$554))</f>
        <v>0</v>
      </c>
      <c r="Z17" s="22">
        <f ca="1">IF($C17="","",SUMPRODUCT(--(data!$BX$3:$BX$554=$C17),data!$CK$3:$CK$554))</f>
        <v>84</v>
      </c>
      <c r="AA17" s="22">
        <f ca="1">IF($C17="","",SUMPRODUCT(--(data!$BX$3:$BX$554=$C17),data!$CL$3:$CL$554))</f>
        <v>84</v>
      </c>
      <c r="AB17" s="240">
        <f t="shared" ca="1" si="9"/>
        <v>6</v>
      </c>
      <c r="AC17" s="240">
        <f t="shared" si="10"/>
        <v>14</v>
      </c>
    </row>
    <row r="18" spans="1:29" x14ac:dyDescent="0.25">
      <c r="A18" s="22">
        <v>15</v>
      </c>
      <c r="B18" s="23">
        <f t="shared" ca="1" si="0"/>
        <v>14</v>
      </c>
      <c r="C18" s="24" t="str">
        <f>IF(teams!A15="","",teams!A15)</f>
        <v>Preston</v>
      </c>
      <c r="D18" s="22">
        <f ca="1">IF(C18="","",COUNTIF(data!$BX$3:$BX$554,C18))</f>
        <v>6</v>
      </c>
      <c r="E18" s="22">
        <f ca="1">IF($C18="","",SUMPRODUCT(--(data!$BX$3:$BX$554=$C18),--(data!$CB$3:$CB$554="H")))</f>
        <v>2</v>
      </c>
      <c r="F18" s="22">
        <f ca="1">IF($C18="","",SUMPRODUCT(--(data!$BX$3:$BX$554=$C18),--(data!$CB$3:$CB$554="D")))</f>
        <v>2</v>
      </c>
      <c r="G18" s="22">
        <f ca="1">IF($C18="","",SUMPRODUCT(--(data!$BX$3:$BX$554=$C18),--(data!$CB$3:$CB$554="A")))</f>
        <v>2</v>
      </c>
      <c r="H18" s="22">
        <f ca="1">IF($C18="","",SUMPRODUCT(--(data!$BX$3:$BX$554=$C18),data!$BZ$3:$BZ$554))</f>
        <v>13</v>
      </c>
      <c r="I18" s="22">
        <f ca="1">IF($C18="","",SUMPRODUCT(--(data!$BX$3:$BX$554=$C18),data!$CA$3:$CA$554))</f>
        <v>10</v>
      </c>
      <c r="J18" s="22">
        <f t="shared" ca="1" si="1"/>
        <v>3</v>
      </c>
      <c r="K18" s="22">
        <f t="shared" ca="1" si="2"/>
        <v>8</v>
      </c>
      <c r="L18" s="80">
        <f t="shared" ca="1" si="3"/>
        <v>2.1666666666666665</v>
      </c>
      <c r="M18" s="80">
        <f t="shared" ca="1" si="4"/>
        <v>1.6666666666666667</v>
      </c>
      <c r="N18" s="22">
        <f ca="1">IF($C18="","",SUMPRODUCT(--(data!$BX$3:$BX$554=$C18),data!$CM$3:$CM$554))</f>
        <v>34</v>
      </c>
      <c r="O18" s="22">
        <f ca="1">IF($C18="","",SUMPRODUCT(--(data!$BX$3:$BX$554=$C18),data!$CN$3:$CN$554))</f>
        <v>19</v>
      </c>
      <c r="P18" s="22">
        <f ca="1">IF($C18="","",SUMPRODUCT(--(data!$BX$3:$BX$554=$C18),data!$CG$3:$CG$554))</f>
        <v>94</v>
      </c>
      <c r="Q18" s="22">
        <f ca="1">IF($C18="","",SUMPRODUCT(--(data!$BX$3:$BX$554=$C18),data!$CH$3:$CH$554))</f>
        <v>62</v>
      </c>
      <c r="R18" s="22">
        <f ca="1">IF($C18="","",SUMPRODUCT(--(data!$BX$3:$BX$554=$C18),data!$CI$3:$CI$554))</f>
        <v>30</v>
      </c>
      <c r="S18" s="22">
        <f ca="1">IF($C18="","",SUMPRODUCT(--(data!$BX$3:$BX$554=$C18),data!$CJ$3:$CJ$554))</f>
        <v>26</v>
      </c>
      <c r="T18" s="77">
        <f t="shared" ca="1" si="5"/>
        <v>7.2307692307692308</v>
      </c>
      <c r="U18" s="77">
        <f t="shared" ca="1" si="6"/>
        <v>2.3076923076923075</v>
      </c>
      <c r="V18" s="77">
        <f t="shared" ca="1" si="7"/>
        <v>6.2</v>
      </c>
      <c r="W18" s="77">
        <f t="shared" ca="1" si="8"/>
        <v>2.6</v>
      </c>
      <c r="X18" s="22">
        <f ca="1">IF($C18="","",SUMPRODUCT(--(data!$BX$3:$BX$554=$C18),data!$CO$3:$CO$554))</f>
        <v>7</v>
      </c>
      <c r="Y18" s="22">
        <f ca="1">IF($C18="","",SUMPRODUCT(--(data!$BX$3:$BX$554=$C18),data!$CQ$3:$CQ$554))</f>
        <v>1</v>
      </c>
      <c r="Z18" s="22">
        <f ca="1">IF($C18="","",SUMPRODUCT(--(data!$BX$3:$BX$554=$C18),data!$CK$3:$CK$554))</f>
        <v>68</v>
      </c>
      <c r="AA18" s="22">
        <f ca="1">IF($C18="","",SUMPRODUCT(--(data!$BX$3:$BX$554=$C18),data!$CL$3:$CL$554))</f>
        <v>75</v>
      </c>
      <c r="AB18" s="240">
        <f t="shared" ca="1" si="9"/>
        <v>14</v>
      </c>
      <c r="AC18" s="240">
        <f t="shared" si="10"/>
        <v>15</v>
      </c>
    </row>
    <row r="19" spans="1:29" x14ac:dyDescent="0.25">
      <c r="A19" s="22">
        <v>16</v>
      </c>
      <c r="B19" s="23">
        <f t="shared" ca="1" si="0"/>
        <v>20</v>
      </c>
      <c r="C19" s="24" t="str">
        <f>IF(teams!A16="","",teams!A16)</f>
        <v>QPR</v>
      </c>
      <c r="D19" s="22">
        <f ca="1">IF(C19="","",COUNTIF(data!$BX$3:$BX$554,C19))</f>
        <v>6</v>
      </c>
      <c r="E19" s="22">
        <f ca="1">IF($C19="","",SUMPRODUCT(--(data!$BX$3:$BX$554=$C19),--(data!$CB$3:$CB$554="H")))</f>
        <v>2</v>
      </c>
      <c r="F19" s="22">
        <f ca="1">IF($C19="","",SUMPRODUCT(--(data!$BX$3:$BX$554=$C19),--(data!$CB$3:$CB$554="D")))</f>
        <v>1</v>
      </c>
      <c r="G19" s="22">
        <f ca="1">IF($C19="","",SUMPRODUCT(--(data!$BX$3:$BX$554=$C19),--(data!$CB$3:$CB$554="A")))</f>
        <v>3</v>
      </c>
      <c r="H19" s="22">
        <f ca="1">IF($C19="","",SUMPRODUCT(--(data!$BX$3:$BX$554=$C19),data!$BZ$3:$BZ$554))</f>
        <v>5</v>
      </c>
      <c r="I19" s="22">
        <f ca="1">IF($C19="","",SUMPRODUCT(--(data!$BX$3:$BX$554=$C19),data!$CA$3:$CA$554))</f>
        <v>7</v>
      </c>
      <c r="J19" s="22">
        <f t="shared" ca="1" si="1"/>
        <v>-2</v>
      </c>
      <c r="K19" s="22">
        <f t="shared" ca="1" si="2"/>
        <v>7</v>
      </c>
      <c r="L19" s="80">
        <f t="shared" ca="1" si="3"/>
        <v>0.83333333333333337</v>
      </c>
      <c r="M19" s="80">
        <f t="shared" ca="1" si="4"/>
        <v>1.1666666666666667</v>
      </c>
      <c r="N19" s="22">
        <f ca="1">IF($C19="","",SUMPRODUCT(--(data!$BX$3:$BX$554=$C19),data!$CM$3:$CM$554))</f>
        <v>19</v>
      </c>
      <c r="O19" s="22">
        <f ca="1">IF($C19="","",SUMPRODUCT(--(data!$BX$3:$BX$554=$C19),data!$CN$3:$CN$554))</f>
        <v>29</v>
      </c>
      <c r="P19" s="22">
        <f ca="1">IF($C19="","",SUMPRODUCT(--(data!$BX$3:$BX$554=$C19),data!$CG$3:$CG$554))</f>
        <v>83</v>
      </c>
      <c r="Q19" s="22">
        <f ca="1">IF($C19="","",SUMPRODUCT(--(data!$BX$3:$BX$554=$C19),data!$CH$3:$CH$554))</f>
        <v>74</v>
      </c>
      <c r="R19" s="22">
        <f ca="1">IF($C19="","",SUMPRODUCT(--(data!$BX$3:$BX$554=$C19),data!$CI$3:$CI$554))</f>
        <v>28</v>
      </c>
      <c r="S19" s="22">
        <f ca="1">IF($C19="","",SUMPRODUCT(--(data!$BX$3:$BX$554=$C19),data!$CJ$3:$CJ$554))</f>
        <v>26</v>
      </c>
      <c r="T19" s="77">
        <f t="shared" ca="1" si="5"/>
        <v>16.600000000000001</v>
      </c>
      <c r="U19" s="77">
        <f t="shared" ca="1" si="6"/>
        <v>5.6</v>
      </c>
      <c r="V19" s="77">
        <f t="shared" ca="1" si="7"/>
        <v>10.571428571428571</v>
      </c>
      <c r="W19" s="77">
        <f t="shared" ca="1" si="8"/>
        <v>3.7142857142857144</v>
      </c>
      <c r="X19" s="22">
        <f ca="1">IF($C19="","",SUMPRODUCT(--(data!$BX$3:$BX$554=$C19),data!$CO$3:$CO$554))</f>
        <v>10</v>
      </c>
      <c r="Y19" s="22">
        <f ca="1">IF($C19="","",SUMPRODUCT(--(data!$BX$3:$BX$554=$C19),data!$CQ$3:$CQ$554))</f>
        <v>0</v>
      </c>
      <c r="Z19" s="22">
        <f ca="1">IF($C19="","",SUMPRODUCT(--(data!$BX$3:$BX$554=$C19),data!$CK$3:$CK$554))</f>
        <v>96</v>
      </c>
      <c r="AA19" s="22">
        <f ca="1">IF($C19="","",SUMPRODUCT(--(data!$BX$3:$BX$554=$C19),data!$CL$3:$CL$554))</f>
        <v>77</v>
      </c>
      <c r="AB19" s="240">
        <f t="shared" ca="1" si="9"/>
        <v>20</v>
      </c>
      <c r="AC19" s="240">
        <f t="shared" si="10"/>
        <v>16</v>
      </c>
    </row>
    <row r="20" spans="1:29" x14ac:dyDescent="0.25">
      <c r="A20" s="22">
        <v>17</v>
      </c>
      <c r="B20" s="23">
        <f t="shared" ca="1" si="0"/>
        <v>24</v>
      </c>
      <c r="C20" s="24" t="str">
        <f>IF(teams!A17="","",teams!A17)</f>
        <v>Reading</v>
      </c>
      <c r="D20" s="22">
        <f ca="1">IF(C20="","",COUNTIF(data!$BX$3:$BX$554,C20))</f>
        <v>6</v>
      </c>
      <c r="E20" s="22">
        <f ca="1">IF($C20="","",SUMPRODUCT(--(data!$BX$3:$BX$554=$C20),--(data!$CB$3:$CB$554="H")))</f>
        <v>1</v>
      </c>
      <c r="F20" s="22">
        <f ca="1">IF($C20="","",SUMPRODUCT(--(data!$BX$3:$BX$554=$C20),--(data!$CB$3:$CB$554="D")))</f>
        <v>0</v>
      </c>
      <c r="G20" s="22">
        <f ca="1">IF($C20="","",SUMPRODUCT(--(data!$BX$3:$BX$554=$C20),--(data!$CB$3:$CB$554="A")))</f>
        <v>5</v>
      </c>
      <c r="H20" s="22">
        <f ca="1">IF($C20="","",SUMPRODUCT(--(data!$BX$3:$BX$554=$C20),data!$BZ$3:$BZ$554))</f>
        <v>6</v>
      </c>
      <c r="I20" s="22">
        <f ca="1">IF($C20="","",SUMPRODUCT(--(data!$BX$3:$BX$554=$C20),data!$CA$3:$CA$554))</f>
        <v>8</v>
      </c>
      <c r="J20" s="22">
        <f t="shared" ca="1" si="1"/>
        <v>-2</v>
      </c>
      <c r="K20" s="22">
        <f t="shared" ca="1" si="2"/>
        <v>3</v>
      </c>
      <c r="L20" s="80">
        <f t="shared" ca="1" si="3"/>
        <v>1</v>
      </c>
      <c r="M20" s="80">
        <f t="shared" ca="1" si="4"/>
        <v>1.3333333333333333</v>
      </c>
      <c r="N20" s="22">
        <f ca="1">IF($C20="","",SUMPRODUCT(--(data!$BX$3:$BX$554=$C20),data!$CM$3:$CM$554))</f>
        <v>30</v>
      </c>
      <c r="O20" s="22">
        <f ca="1">IF($C20="","",SUMPRODUCT(--(data!$BX$3:$BX$554=$C20),data!$CN$3:$CN$554))</f>
        <v>29</v>
      </c>
      <c r="P20" s="22">
        <f ca="1">IF($C20="","",SUMPRODUCT(--(data!$BX$3:$BX$554=$C20),data!$CG$3:$CG$554))</f>
        <v>76</v>
      </c>
      <c r="Q20" s="22">
        <f ca="1">IF($C20="","",SUMPRODUCT(--(data!$BX$3:$BX$554=$C20),data!$CH$3:$CH$554))</f>
        <v>60</v>
      </c>
      <c r="R20" s="22">
        <f ca="1">IF($C20="","",SUMPRODUCT(--(data!$BX$3:$BX$554=$C20),data!$CI$3:$CI$554))</f>
        <v>21</v>
      </c>
      <c r="S20" s="22">
        <f ca="1">IF($C20="","",SUMPRODUCT(--(data!$BX$3:$BX$554=$C20),data!$CJ$3:$CJ$554))</f>
        <v>22</v>
      </c>
      <c r="T20" s="77">
        <f t="shared" ca="1" si="5"/>
        <v>12.666666666666666</v>
      </c>
      <c r="U20" s="77">
        <f t="shared" ca="1" si="6"/>
        <v>3.5</v>
      </c>
      <c r="V20" s="77">
        <f t="shared" ca="1" si="7"/>
        <v>7.5</v>
      </c>
      <c r="W20" s="77">
        <f t="shared" ca="1" si="8"/>
        <v>2.75</v>
      </c>
      <c r="X20" s="22">
        <f ca="1">IF($C20="","",SUMPRODUCT(--(data!$BX$3:$BX$554=$C20),data!$CO$3:$CO$554))</f>
        <v>11</v>
      </c>
      <c r="Y20" s="22">
        <f ca="1">IF($C20="","",SUMPRODUCT(--(data!$BX$3:$BX$554=$C20),data!$CQ$3:$CQ$554))</f>
        <v>1</v>
      </c>
      <c r="Z20" s="22">
        <f ca="1">IF($C20="","",SUMPRODUCT(--(data!$BX$3:$BX$554=$C20),data!$CK$3:$CK$554))</f>
        <v>72</v>
      </c>
      <c r="AA20" s="22">
        <f ca="1">IF($C20="","",SUMPRODUCT(--(data!$BX$3:$BX$554=$C20),data!$CL$3:$CL$554))</f>
        <v>91</v>
      </c>
      <c r="AB20" s="240">
        <f t="shared" ca="1" si="9"/>
        <v>24</v>
      </c>
      <c r="AC20" s="240">
        <f t="shared" si="10"/>
        <v>17</v>
      </c>
    </row>
    <row r="21" spans="1:29" x14ac:dyDescent="0.25">
      <c r="A21" s="22">
        <v>18</v>
      </c>
      <c r="B21" s="23">
        <f t="shared" ca="1" si="0"/>
        <v>9</v>
      </c>
      <c r="C21" s="24" t="str">
        <f>IF(teams!A18="","",teams!A18)</f>
        <v>Rotherham</v>
      </c>
      <c r="D21" s="22">
        <f ca="1">IF(C21="","",COUNTIF(data!$BX$3:$BX$554,C21))</f>
        <v>6</v>
      </c>
      <c r="E21" s="22">
        <f ca="1">IF($C21="","",SUMPRODUCT(--(data!$BX$3:$BX$554=$C21),--(data!$CB$3:$CB$554="H")))</f>
        <v>3</v>
      </c>
      <c r="F21" s="22">
        <f ca="1">IF($C21="","",SUMPRODUCT(--(data!$BX$3:$BX$554=$C21),--(data!$CB$3:$CB$554="D")))</f>
        <v>2</v>
      </c>
      <c r="G21" s="22">
        <f ca="1">IF($C21="","",SUMPRODUCT(--(data!$BX$3:$BX$554=$C21),--(data!$CB$3:$CB$554="A")))</f>
        <v>1</v>
      </c>
      <c r="H21" s="22">
        <f ca="1">IF($C21="","",SUMPRODUCT(--(data!$BX$3:$BX$554=$C21),data!$BZ$3:$BZ$554))</f>
        <v>7</v>
      </c>
      <c r="I21" s="22">
        <f ca="1">IF($C21="","",SUMPRODUCT(--(data!$BX$3:$BX$554=$C21),data!$CA$3:$CA$554))</f>
        <v>5</v>
      </c>
      <c r="J21" s="22">
        <f t="shared" ca="1" si="1"/>
        <v>2</v>
      </c>
      <c r="K21" s="22">
        <f t="shared" ca="1" si="2"/>
        <v>11</v>
      </c>
      <c r="L21" s="80">
        <f t="shared" ca="1" si="3"/>
        <v>1.1666666666666667</v>
      </c>
      <c r="M21" s="80">
        <f t="shared" ca="1" si="4"/>
        <v>0.83333333333333337</v>
      </c>
      <c r="N21" s="22">
        <f ca="1">IF($C21="","",SUMPRODUCT(--(data!$BX$3:$BX$554=$C21),data!$CM$3:$CM$554))</f>
        <v>30</v>
      </c>
      <c r="O21" s="22">
        <f ca="1">IF($C21="","",SUMPRODUCT(--(data!$BX$3:$BX$554=$C21),data!$CN$3:$CN$554))</f>
        <v>41</v>
      </c>
      <c r="P21" s="22">
        <f ca="1">IF($C21="","",SUMPRODUCT(--(data!$BX$3:$BX$554=$C21),data!$CG$3:$CG$554))</f>
        <v>87</v>
      </c>
      <c r="Q21" s="22">
        <f ca="1">IF($C21="","",SUMPRODUCT(--(data!$BX$3:$BX$554=$C21),data!$CH$3:$CH$554))</f>
        <v>86</v>
      </c>
      <c r="R21" s="22">
        <f ca="1">IF($C21="","",SUMPRODUCT(--(data!$BX$3:$BX$554=$C21),data!$CI$3:$CI$554))</f>
        <v>25</v>
      </c>
      <c r="S21" s="22">
        <f ca="1">IF($C21="","",SUMPRODUCT(--(data!$BX$3:$BX$554=$C21),data!$CJ$3:$CJ$554))</f>
        <v>28</v>
      </c>
      <c r="T21" s="77">
        <f t="shared" ca="1" si="5"/>
        <v>12.428571428571429</v>
      </c>
      <c r="U21" s="77">
        <f t="shared" ca="1" si="6"/>
        <v>3.5714285714285716</v>
      </c>
      <c r="V21" s="77">
        <f t="shared" ca="1" si="7"/>
        <v>17.2</v>
      </c>
      <c r="W21" s="77">
        <f t="shared" ca="1" si="8"/>
        <v>5.6</v>
      </c>
      <c r="X21" s="22">
        <f ca="1">IF($C21="","",SUMPRODUCT(--(data!$BX$3:$BX$554=$C21),data!$CO$3:$CO$554))</f>
        <v>10</v>
      </c>
      <c r="Y21" s="22">
        <f ca="1">IF($C21="","",SUMPRODUCT(--(data!$BX$3:$BX$554=$C21),data!$CQ$3:$CQ$554))</f>
        <v>0</v>
      </c>
      <c r="Z21" s="22">
        <f ca="1">IF($C21="","",SUMPRODUCT(--(data!$BX$3:$BX$554=$C21),data!$CK$3:$CK$554))</f>
        <v>68</v>
      </c>
      <c r="AA21" s="22">
        <f ca="1">IF($C21="","",SUMPRODUCT(--(data!$BX$3:$BX$554=$C21),data!$CL$3:$CL$554))</f>
        <v>62</v>
      </c>
      <c r="AB21" s="240">
        <f t="shared" ca="1" si="9"/>
        <v>9</v>
      </c>
      <c r="AC21" s="240">
        <f t="shared" si="10"/>
        <v>18</v>
      </c>
    </row>
    <row r="22" spans="1:29" x14ac:dyDescent="0.25">
      <c r="A22" s="22">
        <v>19</v>
      </c>
      <c r="B22" s="23">
        <f t="shared" ca="1" si="0"/>
        <v>4</v>
      </c>
      <c r="C22" s="24" t="str">
        <f>IF(teams!A19="","",teams!A19)</f>
        <v>Sheffield United</v>
      </c>
      <c r="D22" s="22">
        <f ca="1">IF(C22="","",COUNTIF(data!$BX$3:$BX$554,C22))</f>
        <v>6</v>
      </c>
      <c r="E22" s="22">
        <f ca="1">IF($C22="","",SUMPRODUCT(--(data!$BX$3:$BX$554=$C22),--(data!$CB$3:$CB$554="H")))</f>
        <v>4</v>
      </c>
      <c r="F22" s="22">
        <f ca="1">IF($C22="","",SUMPRODUCT(--(data!$BX$3:$BX$554=$C22),--(data!$CB$3:$CB$554="D")))</f>
        <v>1</v>
      </c>
      <c r="G22" s="22">
        <f ca="1">IF($C22="","",SUMPRODUCT(--(data!$BX$3:$BX$554=$C22),--(data!$CB$3:$CB$554="A")))</f>
        <v>1</v>
      </c>
      <c r="H22" s="22">
        <f ca="1">IF($C22="","",SUMPRODUCT(--(data!$BX$3:$BX$554=$C22),data!$BZ$3:$BZ$554))</f>
        <v>11</v>
      </c>
      <c r="I22" s="22">
        <f ca="1">IF($C22="","",SUMPRODUCT(--(data!$BX$3:$BX$554=$C22),data!$CA$3:$CA$554))</f>
        <v>6</v>
      </c>
      <c r="J22" s="22">
        <f t="shared" ca="1" si="1"/>
        <v>5</v>
      </c>
      <c r="K22" s="22">
        <f t="shared" ca="1" si="2"/>
        <v>13</v>
      </c>
      <c r="L22" s="80">
        <f t="shared" ca="1" si="3"/>
        <v>1.8333333333333333</v>
      </c>
      <c r="M22" s="80">
        <f t="shared" ca="1" si="4"/>
        <v>1</v>
      </c>
      <c r="N22" s="22">
        <f ca="1">IF($C22="","",SUMPRODUCT(--(data!$BX$3:$BX$554=$C22),data!$CM$3:$CM$554))</f>
        <v>43</v>
      </c>
      <c r="O22" s="22">
        <f ca="1">IF($C22="","",SUMPRODUCT(--(data!$BX$3:$BX$554=$C22),data!$CN$3:$CN$554))</f>
        <v>19</v>
      </c>
      <c r="P22" s="22">
        <f ca="1">IF($C22="","",SUMPRODUCT(--(data!$BX$3:$BX$554=$C22),data!$CG$3:$CG$554))</f>
        <v>66</v>
      </c>
      <c r="Q22" s="22">
        <f ca="1">IF($C22="","",SUMPRODUCT(--(data!$BX$3:$BX$554=$C22),data!$CH$3:$CH$554))</f>
        <v>60</v>
      </c>
      <c r="R22" s="22">
        <f ca="1">IF($C22="","",SUMPRODUCT(--(data!$BX$3:$BX$554=$C22),data!$CI$3:$CI$554))</f>
        <v>22</v>
      </c>
      <c r="S22" s="22">
        <f ca="1">IF($C22="","",SUMPRODUCT(--(data!$BX$3:$BX$554=$C22),data!$CJ$3:$CJ$554))</f>
        <v>19</v>
      </c>
      <c r="T22" s="77">
        <f t="shared" ca="1" si="5"/>
        <v>6</v>
      </c>
      <c r="U22" s="77">
        <f t="shared" ca="1" si="6"/>
        <v>2</v>
      </c>
      <c r="V22" s="77">
        <f t="shared" ca="1" si="7"/>
        <v>10</v>
      </c>
      <c r="W22" s="77">
        <f t="shared" ca="1" si="8"/>
        <v>3.1666666666666665</v>
      </c>
      <c r="X22" s="22">
        <f ca="1">IF($C22="","",SUMPRODUCT(--(data!$BX$3:$BX$554=$C22),data!$CO$3:$CO$554))</f>
        <v>7</v>
      </c>
      <c r="Y22" s="22">
        <f ca="1">IF($C22="","",SUMPRODUCT(--(data!$BX$3:$BX$554=$C22),data!$CQ$3:$CQ$554))</f>
        <v>0</v>
      </c>
      <c r="Z22" s="22">
        <f ca="1">IF($C22="","",SUMPRODUCT(--(data!$BX$3:$BX$554=$C22),data!$CK$3:$CK$554))</f>
        <v>70</v>
      </c>
      <c r="AA22" s="22">
        <f ca="1">IF($C22="","",SUMPRODUCT(--(data!$BX$3:$BX$554=$C22),data!$CL$3:$CL$554))</f>
        <v>51</v>
      </c>
      <c r="AB22" s="240">
        <f t="shared" ca="1" si="9"/>
        <v>4</v>
      </c>
      <c r="AC22" s="240">
        <f t="shared" si="10"/>
        <v>19</v>
      </c>
    </row>
    <row r="23" spans="1:29" x14ac:dyDescent="0.25">
      <c r="A23" s="22">
        <v>20</v>
      </c>
      <c r="B23" s="23">
        <f t="shared" ca="1" si="0"/>
        <v>10</v>
      </c>
      <c r="C23" s="24" t="str">
        <f>IF(teams!A20="","",teams!A20)</f>
        <v>Sheffield Weds</v>
      </c>
      <c r="D23" s="22">
        <f ca="1">IF(C23="","",COUNTIF(data!$BX$3:$BX$554,C23))</f>
        <v>6</v>
      </c>
      <c r="E23" s="22">
        <f ca="1">IF($C23="","",SUMPRODUCT(--(data!$BX$3:$BX$554=$C23),--(data!$CB$3:$CB$554="H")))</f>
        <v>2</v>
      </c>
      <c r="F23" s="22">
        <f ca="1">IF($C23="","",SUMPRODUCT(--(data!$BX$3:$BX$554=$C23),--(data!$CB$3:$CB$554="D")))</f>
        <v>4</v>
      </c>
      <c r="G23" s="22">
        <f ca="1">IF($C23="","",SUMPRODUCT(--(data!$BX$3:$BX$554=$C23),--(data!$CB$3:$CB$554="A")))</f>
        <v>0</v>
      </c>
      <c r="H23" s="22">
        <f ca="1">IF($C23="","",SUMPRODUCT(--(data!$BX$3:$BX$554=$C23),data!$BZ$3:$BZ$554))</f>
        <v>10</v>
      </c>
      <c r="I23" s="22">
        <f ca="1">IF($C23="","",SUMPRODUCT(--(data!$BX$3:$BX$554=$C23),data!$CA$3:$CA$554))</f>
        <v>8</v>
      </c>
      <c r="J23" s="22">
        <f t="shared" ca="1" si="1"/>
        <v>2</v>
      </c>
      <c r="K23" s="22">
        <f t="shared" ca="1" si="2"/>
        <v>10</v>
      </c>
      <c r="L23" s="80">
        <f t="shared" ca="1" si="3"/>
        <v>1.6666666666666667</v>
      </c>
      <c r="M23" s="80">
        <f t="shared" ca="1" si="4"/>
        <v>1.3333333333333333</v>
      </c>
      <c r="N23" s="22">
        <f ca="1">IF($C23="","",SUMPRODUCT(--(data!$BX$3:$BX$554=$C23),data!$CM$3:$CM$554))</f>
        <v>32</v>
      </c>
      <c r="O23" s="22">
        <f ca="1">IF($C23="","",SUMPRODUCT(--(data!$BX$3:$BX$554=$C23),data!$CN$3:$CN$554))</f>
        <v>45</v>
      </c>
      <c r="P23" s="22">
        <f ca="1">IF($C23="","",SUMPRODUCT(--(data!$BX$3:$BX$554=$C23),data!$CG$3:$CG$554))</f>
        <v>74</v>
      </c>
      <c r="Q23" s="22">
        <f ca="1">IF($C23="","",SUMPRODUCT(--(data!$BX$3:$BX$554=$C23),data!$CH$3:$CH$554))</f>
        <v>99</v>
      </c>
      <c r="R23" s="22">
        <f ca="1">IF($C23="","",SUMPRODUCT(--(data!$BX$3:$BX$554=$C23),data!$CI$3:$CI$554))</f>
        <v>25</v>
      </c>
      <c r="S23" s="22">
        <f ca="1">IF($C23="","",SUMPRODUCT(--(data!$BX$3:$BX$554=$C23),data!$CJ$3:$CJ$554))</f>
        <v>26</v>
      </c>
      <c r="T23" s="77">
        <f t="shared" ca="1" si="5"/>
        <v>7.4</v>
      </c>
      <c r="U23" s="77">
        <f t="shared" ca="1" si="6"/>
        <v>2.5</v>
      </c>
      <c r="V23" s="77">
        <f t="shared" ca="1" si="7"/>
        <v>12.375</v>
      </c>
      <c r="W23" s="77">
        <f t="shared" ca="1" si="8"/>
        <v>3.25</v>
      </c>
      <c r="X23" s="22">
        <f ca="1">IF($C23="","",SUMPRODUCT(--(data!$BX$3:$BX$554=$C23),data!$CO$3:$CO$554))</f>
        <v>12</v>
      </c>
      <c r="Y23" s="22">
        <f ca="1">IF($C23="","",SUMPRODUCT(--(data!$BX$3:$BX$554=$C23),data!$CQ$3:$CQ$554))</f>
        <v>0</v>
      </c>
      <c r="Z23" s="22">
        <f ca="1">IF($C23="","",SUMPRODUCT(--(data!$BX$3:$BX$554=$C23),data!$CK$3:$CK$554))</f>
        <v>63</v>
      </c>
      <c r="AA23" s="22">
        <f ca="1">IF($C23="","",SUMPRODUCT(--(data!$BX$3:$BX$554=$C23),data!$CL$3:$CL$554))</f>
        <v>63</v>
      </c>
      <c r="AB23" s="240">
        <f t="shared" ca="1" si="9"/>
        <v>10</v>
      </c>
      <c r="AC23" s="240">
        <f t="shared" si="10"/>
        <v>20</v>
      </c>
    </row>
    <row r="24" spans="1:29" x14ac:dyDescent="0.25">
      <c r="A24" s="22">
        <v>21</v>
      </c>
      <c r="B24" s="23">
        <f t="shared" ca="1" si="0"/>
        <v>11</v>
      </c>
      <c r="C24" s="24" t="str">
        <f>IF(teams!A21="","",teams!A21)</f>
        <v>Stoke</v>
      </c>
      <c r="D24" s="22">
        <f ca="1">IF(C24="","",COUNTIF(data!$BX$3:$BX$554,C24))</f>
        <v>6</v>
      </c>
      <c r="E24" s="22">
        <f ca="1">IF($C24="","",SUMPRODUCT(--(data!$BX$3:$BX$554=$C24),--(data!$CB$3:$CB$554="H")))</f>
        <v>3</v>
      </c>
      <c r="F24" s="22">
        <f ca="1">IF($C24="","",SUMPRODUCT(--(data!$BX$3:$BX$554=$C24),--(data!$CB$3:$CB$554="D")))</f>
        <v>1</v>
      </c>
      <c r="G24" s="22">
        <f ca="1">IF($C24="","",SUMPRODUCT(--(data!$BX$3:$BX$554=$C24),--(data!$CB$3:$CB$554="A")))</f>
        <v>2</v>
      </c>
      <c r="H24" s="22">
        <f ca="1">IF($C24="","",SUMPRODUCT(--(data!$BX$3:$BX$554=$C24),data!$BZ$3:$BZ$554))</f>
        <v>8</v>
      </c>
      <c r="I24" s="22">
        <f ca="1">IF($C24="","",SUMPRODUCT(--(data!$BX$3:$BX$554=$C24),data!$CA$3:$CA$554))</f>
        <v>7</v>
      </c>
      <c r="J24" s="22">
        <f t="shared" ca="1" si="1"/>
        <v>1</v>
      </c>
      <c r="K24" s="22">
        <f t="shared" ca="1" si="2"/>
        <v>10</v>
      </c>
      <c r="L24" s="80">
        <f t="shared" ca="1" si="3"/>
        <v>1.3333333333333333</v>
      </c>
      <c r="M24" s="80">
        <f t="shared" ca="1" si="4"/>
        <v>1.1666666666666667</v>
      </c>
      <c r="N24" s="22">
        <f ca="1">IF($C24="","",SUMPRODUCT(--(data!$BX$3:$BX$554=$C24),data!$CM$3:$CM$554))</f>
        <v>33</v>
      </c>
      <c r="O24" s="22">
        <f ca="1">IF($C24="","",SUMPRODUCT(--(data!$BX$3:$BX$554=$C24),data!$CN$3:$CN$554))</f>
        <v>22</v>
      </c>
      <c r="P24" s="22">
        <f ca="1">IF($C24="","",SUMPRODUCT(--(data!$BX$3:$BX$554=$C24),data!$CG$3:$CG$554))</f>
        <v>68</v>
      </c>
      <c r="Q24" s="22">
        <f ca="1">IF($C24="","",SUMPRODUCT(--(data!$BX$3:$BX$554=$C24),data!$CH$3:$CH$554))</f>
        <v>59</v>
      </c>
      <c r="R24" s="22">
        <f ca="1">IF($C24="","",SUMPRODUCT(--(data!$BX$3:$BX$554=$C24),data!$CI$3:$CI$554))</f>
        <v>21</v>
      </c>
      <c r="S24" s="22">
        <f ca="1">IF($C24="","",SUMPRODUCT(--(data!$BX$3:$BX$554=$C24),data!$CJ$3:$CJ$554))</f>
        <v>19</v>
      </c>
      <c r="T24" s="77">
        <f t="shared" ca="1" si="5"/>
        <v>8.5</v>
      </c>
      <c r="U24" s="77">
        <f t="shared" ca="1" si="6"/>
        <v>2.625</v>
      </c>
      <c r="V24" s="77">
        <f t="shared" ca="1" si="7"/>
        <v>8.4285714285714288</v>
      </c>
      <c r="W24" s="77">
        <f t="shared" ca="1" si="8"/>
        <v>2.7142857142857144</v>
      </c>
      <c r="X24" s="22">
        <f ca="1">IF($C24="","",SUMPRODUCT(--(data!$BX$3:$BX$554=$C24),data!$CO$3:$CO$554))</f>
        <v>11</v>
      </c>
      <c r="Y24" s="22">
        <f ca="1">IF($C24="","",SUMPRODUCT(--(data!$BX$3:$BX$554=$C24),data!$CQ$3:$CQ$554))</f>
        <v>1</v>
      </c>
      <c r="Z24" s="22">
        <f ca="1">IF($C24="","",SUMPRODUCT(--(data!$BX$3:$BX$554=$C24),data!$CK$3:$CK$554))</f>
        <v>79</v>
      </c>
      <c r="AA24" s="22">
        <f ca="1">IF($C24="","",SUMPRODUCT(--(data!$BX$3:$BX$554=$C24),data!$CL$3:$CL$554))</f>
        <v>77</v>
      </c>
      <c r="AB24" s="240">
        <f t="shared" ca="1" si="9"/>
        <v>11</v>
      </c>
      <c r="AC24" s="240">
        <f t="shared" si="10"/>
        <v>21</v>
      </c>
    </row>
    <row r="25" spans="1:29" x14ac:dyDescent="0.25">
      <c r="A25" s="22">
        <v>22</v>
      </c>
      <c r="B25" s="23">
        <f t="shared" ca="1" si="0"/>
        <v>16</v>
      </c>
      <c r="C25" s="24" t="str">
        <f>IF(teams!A22="","",teams!A22)</f>
        <v>Swansea</v>
      </c>
      <c r="D25" s="22">
        <f ca="1">IF(C25="","",COUNTIF(data!$BX$3:$BX$554,C25))</f>
        <v>6</v>
      </c>
      <c r="E25" s="22">
        <f ca="1">IF($C25="","",SUMPRODUCT(--(data!$BX$3:$BX$554=$C25),--(data!$CB$3:$CB$554="H")))</f>
        <v>2</v>
      </c>
      <c r="F25" s="22">
        <f ca="1">IF($C25="","",SUMPRODUCT(--(data!$BX$3:$BX$554=$C25),--(data!$CB$3:$CB$554="D")))</f>
        <v>2</v>
      </c>
      <c r="G25" s="22">
        <f ca="1">IF($C25="","",SUMPRODUCT(--(data!$BX$3:$BX$554=$C25),--(data!$CB$3:$CB$554="A")))</f>
        <v>2</v>
      </c>
      <c r="H25" s="22">
        <f ca="1">IF($C25="","",SUMPRODUCT(--(data!$BX$3:$BX$554=$C25),data!$BZ$3:$BZ$554))</f>
        <v>8</v>
      </c>
      <c r="I25" s="22">
        <f ca="1">IF($C25="","",SUMPRODUCT(--(data!$BX$3:$BX$554=$C25),data!$CA$3:$CA$554))</f>
        <v>6</v>
      </c>
      <c r="J25" s="22">
        <f t="shared" ca="1" si="1"/>
        <v>2</v>
      </c>
      <c r="K25" s="22">
        <f t="shared" ca="1" si="2"/>
        <v>8</v>
      </c>
      <c r="L25" s="80">
        <f t="shared" ca="1" si="3"/>
        <v>1.3333333333333333</v>
      </c>
      <c r="M25" s="80">
        <f t="shared" ca="1" si="4"/>
        <v>1</v>
      </c>
      <c r="N25" s="22">
        <f ca="1">IF($C25="","",SUMPRODUCT(--(data!$BX$3:$BX$554=$C25),data!$CM$3:$CM$554))</f>
        <v>31</v>
      </c>
      <c r="O25" s="22">
        <f ca="1">IF($C25="","",SUMPRODUCT(--(data!$BX$3:$BX$554=$C25),data!$CN$3:$CN$554))</f>
        <v>36</v>
      </c>
      <c r="P25" s="22">
        <f ca="1">IF($C25="","",SUMPRODUCT(--(data!$BX$3:$BX$554=$C25),data!$CG$3:$CG$554))</f>
        <v>67</v>
      </c>
      <c r="Q25" s="22">
        <f ca="1">IF($C25="","",SUMPRODUCT(--(data!$BX$3:$BX$554=$C25),data!$CH$3:$CH$554))</f>
        <v>68</v>
      </c>
      <c r="R25" s="22">
        <f ca="1">IF($C25="","",SUMPRODUCT(--(data!$BX$3:$BX$554=$C25),data!$CI$3:$CI$554))</f>
        <v>23</v>
      </c>
      <c r="S25" s="22">
        <f ca="1">IF($C25="","",SUMPRODUCT(--(data!$BX$3:$BX$554=$C25),data!$CJ$3:$CJ$554))</f>
        <v>22</v>
      </c>
      <c r="T25" s="77">
        <f t="shared" ca="1" si="5"/>
        <v>8.375</v>
      </c>
      <c r="U25" s="77">
        <f t="shared" ca="1" si="6"/>
        <v>2.875</v>
      </c>
      <c r="V25" s="77">
        <f t="shared" ca="1" si="7"/>
        <v>11.333333333333334</v>
      </c>
      <c r="W25" s="77">
        <f t="shared" ca="1" si="8"/>
        <v>3.6666666666666665</v>
      </c>
      <c r="X25" s="22">
        <f ca="1">IF($C25="","",SUMPRODUCT(--(data!$BX$3:$BX$554=$C25),data!$CO$3:$CO$554))</f>
        <v>1</v>
      </c>
      <c r="Y25" s="22">
        <f ca="1">IF($C25="","",SUMPRODUCT(--(data!$BX$3:$BX$554=$C25),data!$CQ$3:$CQ$554))</f>
        <v>0</v>
      </c>
      <c r="Z25" s="22">
        <f ca="1">IF($C25="","",SUMPRODUCT(--(data!$BX$3:$BX$554=$C25),data!$CK$3:$CK$554))</f>
        <v>42</v>
      </c>
      <c r="AA25" s="22">
        <f ca="1">IF($C25="","",SUMPRODUCT(--(data!$BX$3:$BX$554=$C25),data!$CL$3:$CL$554))</f>
        <v>81</v>
      </c>
      <c r="AB25" s="240">
        <f t="shared" ca="1" si="9"/>
        <v>16</v>
      </c>
      <c r="AC25" s="240">
        <f t="shared" si="10"/>
        <v>22</v>
      </c>
    </row>
    <row r="26" spans="1:29" x14ac:dyDescent="0.25">
      <c r="A26" s="22">
        <v>23</v>
      </c>
      <c r="B26" s="23">
        <f t="shared" ca="1" si="0"/>
        <v>1</v>
      </c>
      <c r="C26" s="24" t="str">
        <f>IF(teams!A23="","",teams!A23)</f>
        <v>West Brom</v>
      </c>
      <c r="D26" s="22">
        <f ca="1">IF(C26="","",COUNTIF(data!$BX$3:$BX$554,C26))</f>
        <v>6</v>
      </c>
      <c r="E26" s="22">
        <f ca="1">IF($C26="","",SUMPRODUCT(--(data!$BX$3:$BX$554=$C26),--(data!$CB$3:$CB$554="H")))</f>
        <v>5</v>
      </c>
      <c r="F26" s="22">
        <f ca="1">IF($C26="","",SUMPRODUCT(--(data!$BX$3:$BX$554=$C26),--(data!$CB$3:$CB$554="D")))</f>
        <v>0</v>
      </c>
      <c r="G26" s="22">
        <f ca="1">IF($C26="","",SUMPRODUCT(--(data!$BX$3:$BX$554=$C26),--(data!$CB$3:$CB$554="A")))</f>
        <v>1</v>
      </c>
      <c r="H26" s="22">
        <f ca="1">IF($C26="","",SUMPRODUCT(--(data!$BX$3:$BX$554=$C26),data!$BZ$3:$BZ$554))</f>
        <v>20</v>
      </c>
      <c r="I26" s="22">
        <f ca="1">IF($C26="","",SUMPRODUCT(--(data!$BX$3:$BX$554=$C26),data!$CA$3:$CA$554))</f>
        <v>7</v>
      </c>
      <c r="J26" s="22">
        <f t="shared" ca="1" si="1"/>
        <v>13</v>
      </c>
      <c r="K26" s="22">
        <f t="shared" ca="1" si="2"/>
        <v>15</v>
      </c>
      <c r="L26" s="80">
        <f t="shared" ca="1" si="3"/>
        <v>3.3333333333333335</v>
      </c>
      <c r="M26" s="80">
        <f t="shared" ca="1" si="4"/>
        <v>1.1666666666666667</v>
      </c>
      <c r="N26" s="22">
        <f ca="1">IF($C26="","",SUMPRODUCT(--(data!$BX$3:$BX$554=$C26),data!$CM$3:$CM$554))</f>
        <v>32</v>
      </c>
      <c r="O26" s="22">
        <f ca="1">IF($C26="","",SUMPRODUCT(--(data!$BX$3:$BX$554=$C26),data!$CN$3:$CN$554))</f>
        <v>34</v>
      </c>
      <c r="P26" s="22">
        <f ca="1">IF($C26="","",SUMPRODUCT(--(data!$BX$3:$BX$554=$C26),data!$CG$3:$CG$554))</f>
        <v>86</v>
      </c>
      <c r="Q26" s="22">
        <f ca="1">IF($C26="","",SUMPRODUCT(--(data!$BX$3:$BX$554=$C26),data!$CH$3:$CH$554))</f>
        <v>81</v>
      </c>
      <c r="R26" s="22">
        <f ca="1">IF($C26="","",SUMPRODUCT(--(data!$BX$3:$BX$554=$C26),data!$CI$3:$CI$554))</f>
        <v>34</v>
      </c>
      <c r="S26" s="22">
        <f ca="1">IF($C26="","",SUMPRODUCT(--(data!$BX$3:$BX$554=$C26),data!$CJ$3:$CJ$554))</f>
        <v>27</v>
      </c>
      <c r="T26" s="77">
        <f t="shared" ca="1" si="5"/>
        <v>4.3</v>
      </c>
      <c r="U26" s="77">
        <f t="shared" ca="1" si="6"/>
        <v>1.7</v>
      </c>
      <c r="V26" s="77">
        <f t="shared" ca="1" si="7"/>
        <v>11.571428571428571</v>
      </c>
      <c r="W26" s="77">
        <f t="shared" ca="1" si="8"/>
        <v>3.8571428571428572</v>
      </c>
      <c r="X26" s="22">
        <f ca="1">IF($C26="","",SUMPRODUCT(--(data!$BX$3:$BX$554=$C26),data!$CO$3:$CO$554))</f>
        <v>10</v>
      </c>
      <c r="Y26" s="22">
        <f ca="1">IF($C26="","",SUMPRODUCT(--(data!$BX$3:$BX$554=$C26),data!$CQ$3:$CQ$554))</f>
        <v>0</v>
      </c>
      <c r="Z26" s="22">
        <f ca="1">IF($C26="","",SUMPRODUCT(--(data!$BX$3:$BX$554=$C26),data!$CK$3:$CK$554))</f>
        <v>60</v>
      </c>
      <c r="AA26" s="22">
        <f ca="1">IF($C26="","",SUMPRODUCT(--(data!$BX$3:$BX$554=$C26),data!$CL$3:$CL$554))</f>
        <v>73</v>
      </c>
      <c r="AB26" s="240">
        <f t="shared" ca="1" si="9"/>
        <v>1</v>
      </c>
      <c r="AC26" s="240">
        <f t="shared" si="10"/>
        <v>23</v>
      </c>
    </row>
    <row r="27" spans="1:29" x14ac:dyDescent="0.25">
      <c r="A27" s="25">
        <v>24</v>
      </c>
      <c r="B27" s="26">
        <f t="shared" ca="1" si="0"/>
        <v>3</v>
      </c>
      <c r="C27" s="27" t="str">
        <f>IF(teams!A24="","",teams!A24)</f>
        <v>Wigan</v>
      </c>
      <c r="D27" s="25">
        <f ca="1">IF(C27="","",COUNTIF(data!$BX$3:$BX$554,C27))</f>
        <v>6</v>
      </c>
      <c r="E27" s="25">
        <f ca="1">IF($C27="","",SUMPRODUCT(--(data!$BX$3:$BX$554=$C27),--(data!$CB$3:$CB$554="H")))</f>
        <v>4</v>
      </c>
      <c r="F27" s="25">
        <f ca="1">IF($C27="","",SUMPRODUCT(--(data!$BX$3:$BX$554=$C27),--(data!$CB$3:$CB$554="D")))</f>
        <v>2</v>
      </c>
      <c r="G27" s="25">
        <f ca="1">IF($C27="","",SUMPRODUCT(--(data!$BX$3:$BX$554=$C27),--(data!$CB$3:$CB$554="A")))</f>
        <v>0</v>
      </c>
      <c r="H27" s="25">
        <f ca="1">IF($C27="","",SUMPRODUCT(--(data!$BX$3:$BX$554=$C27),data!$BZ$3:$BZ$554))</f>
        <v>9</v>
      </c>
      <c r="I27" s="25">
        <f ca="1">IF($C27="","",SUMPRODUCT(--(data!$BX$3:$BX$554=$C27),data!$CA$3:$CA$554))</f>
        <v>5</v>
      </c>
      <c r="J27" s="25">
        <f t="shared" ca="1" si="1"/>
        <v>4</v>
      </c>
      <c r="K27" s="25">
        <f t="shared" ca="1" si="2"/>
        <v>14</v>
      </c>
      <c r="L27" s="81">
        <f t="shared" ca="1" si="3"/>
        <v>1.5</v>
      </c>
      <c r="M27" s="81">
        <f t="shared" ca="1" si="4"/>
        <v>0.83333333333333337</v>
      </c>
      <c r="N27" s="25">
        <f ca="1">IF($C27="","",SUMPRODUCT(--(data!$BX$3:$BX$554=$C27),data!$CM$3:$CM$554))</f>
        <v>27</v>
      </c>
      <c r="O27" s="25">
        <f ca="1">IF($C27="","",SUMPRODUCT(--(data!$BX$3:$BX$554=$C27),data!$CN$3:$CN$554))</f>
        <v>39</v>
      </c>
      <c r="P27" s="25">
        <f ca="1">IF($C27="","",SUMPRODUCT(--(data!$BX$3:$BX$554=$C27),data!$CG$3:$CG$554))</f>
        <v>91</v>
      </c>
      <c r="Q27" s="25">
        <f ca="1">IF($C27="","",SUMPRODUCT(--(data!$BX$3:$BX$554=$C27),data!$CH$3:$CH$554))</f>
        <v>66</v>
      </c>
      <c r="R27" s="25">
        <f ca="1">IF($C27="","",SUMPRODUCT(--(data!$BX$3:$BX$554=$C27),data!$CI$3:$CI$554))</f>
        <v>28</v>
      </c>
      <c r="S27" s="25">
        <f ca="1">IF($C27="","",SUMPRODUCT(--(data!$BX$3:$BX$554=$C27),data!$CJ$3:$CJ$554))</f>
        <v>24</v>
      </c>
      <c r="T27" s="78">
        <f t="shared" ca="1" si="5"/>
        <v>10.111111111111111</v>
      </c>
      <c r="U27" s="78">
        <f t="shared" ca="1" si="6"/>
        <v>3.1111111111111112</v>
      </c>
      <c r="V27" s="78">
        <f t="shared" ca="1" si="7"/>
        <v>13.2</v>
      </c>
      <c r="W27" s="78">
        <f t="shared" ca="1" si="8"/>
        <v>4.8</v>
      </c>
      <c r="X27" s="25">
        <f ca="1">IF($C27="","",SUMPRODUCT(--(data!$BX$3:$BX$554=$C27),data!$CO$3:$CO$554))</f>
        <v>9</v>
      </c>
      <c r="Y27" s="25">
        <f ca="1">IF($C27="","",SUMPRODUCT(--(data!$BX$3:$BX$554=$C27),data!$CQ$3:$CQ$554))</f>
        <v>0</v>
      </c>
      <c r="Z27" s="25">
        <f ca="1">IF($C27="","",SUMPRODUCT(--(data!$BX$3:$BX$554=$C27),data!$CK$3:$CK$554))</f>
        <v>78</v>
      </c>
      <c r="AA27" s="25">
        <f ca="1">IF($C27="","",SUMPRODUCT(--(data!$BX$3:$BX$554=$C27),data!$CL$3:$CL$554))</f>
        <v>74</v>
      </c>
      <c r="AB27" s="241">
        <f t="shared" ca="1" si="9"/>
        <v>3</v>
      </c>
      <c r="AC27" s="241">
        <f t="shared" si="10"/>
        <v>24</v>
      </c>
    </row>
    <row r="29" spans="1:29" ht="15.75" x14ac:dyDescent="0.25">
      <c r="C29" s="28" t="s">
        <v>20</v>
      </c>
    </row>
    <row r="30" spans="1:29" s="74" customFormat="1" ht="45" customHeight="1" x14ac:dyDescent="0.25">
      <c r="A30" s="73" t="s">
        <v>19</v>
      </c>
      <c r="B30" s="73" t="s">
        <v>18</v>
      </c>
      <c r="C30" s="73" t="s">
        <v>11</v>
      </c>
      <c r="D30" s="73" t="s">
        <v>12</v>
      </c>
      <c r="E30" s="73" t="s">
        <v>13</v>
      </c>
      <c r="F30" s="73" t="s">
        <v>14</v>
      </c>
      <c r="G30" s="73" t="s">
        <v>15</v>
      </c>
      <c r="H30" s="73" t="s">
        <v>179</v>
      </c>
      <c r="I30" s="73" t="s">
        <v>180</v>
      </c>
      <c r="J30" s="73" t="s">
        <v>16</v>
      </c>
      <c r="K30" s="73" t="s">
        <v>17</v>
      </c>
      <c r="L30" s="75" t="s">
        <v>179</v>
      </c>
      <c r="M30" s="75" t="s">
        <v>180</v>
      </c>
      <c r="N30" s="75" t="s">
        <v>171</v>
      </c>
      <c r="O30" s="75" t="s">
        <v>172</v>
      </c>
      <c r="P30" s="75" t="s">
        <v>165</v>
      </c>
      <c r="Q30" s="75" t="s">
        <v>166</v>
      </c>
      <c r="R30" s="75" t="s">
        <v>167</v>
      </c>
      <c r="S30" s="75" t="s">
        <v>168</v>
      </c>
      <c r="T30" s="75" t="s">
        <v>175</v>
      </c>
      <c r="U30" s="75" t="s">
        <v>176</v>
      </c>
      <c r="V30" s="75" t="s">
        <v>177</v>
      </c>
      <c r="W30" s="75" t="s">
        <v>178</v>
      </c>
      <c r="X30" s="75" t="s">
        <v>169</v>
      </c>
      <c r="Y30" s="75" t="s">
        <v>170</v>
      </c>
      <c r="Z30" s="75" t="s">
        <v>173</v>
      </c>
      <c r="AA30" s="75" t="s">
        <v>174</v>
      </c>
      <c r="AB30" s="238" t="s">
        <v>344</v>
      </c>
      <c r="AC30" s="238" t="s">
        <v>663</v>
      </c>
    </row>
    <row r="31" spans="1:29" x14ac:dyDescent="0.25">
      <c r="A31" s="19">
        <v>1</v>
      </c>
      <c r="B31" s="20">
        <f ca="1">RANK(K31,K$31:K$54)+SUMPRODUCT(--(K31=K$31:K$54),--(J31&lt;J$31:J$54))+SUMPRODUCT(--(K31=K$31:K$54),--(J31=J$31:J$54),--(H31&lt;H$31:H$54))+SUMPRODUCT(--(K31=K$31:K$54),--(J31=J$31:J$54),--(H31=H$31:H$54),--(AC31&gt;AC$31:AC$54))</f>
        <v>16</v>
      </c>
      <c r="C31" s="21" t="str">
        <f>IF(teams!A1="","",teams!A1)</f>
        <v>Aston Villa</v>
      </c>
      <c r="D31" s="19">
        <f ca="1">IF($C31="","",COUNTIF(data!$BY$3:$BY$554,C31))</f>
        <v>6</v>
      </c>
      <c r="E31" s="19">
        <f ca="1">IF($C31="","",SUMPRODUCT(--(data!$BY$3:$BY$554=$C31),--(data!$CB$3:$CB$554="A")))</f>
        <v>1</v>
      </c>
      <c r="F31" s="19">
        <f ca="1">IF($C31="","",SUMPRODUCT(--(data!$BY$3:$BY$554=$C31),--(data!$CB$3:$CB$554="D")))</f>
        <v>3</v>
      </c>
      <c r="G31" s="19">
        <f ca="1">IF($C31="","",SUMPRODUCT(--(data!$BY$3:$BY$554=$C31),--(data!$CB$3:$CB$554="H")))</f>
        <v>2</v>
      </c>
      <c r="H31" s="19">
        <f ca="1">IF($C31="","",SUMPRODUCT(--(data!$BY$3:$BY$554=$C31),data!$CA$3:$CA$554))</f>
        <v>8</v>
      </c>
      <c r="I31" s="19">
        <f ca="1">IF($C31="","",SUMPRODUCT(--(data!$BY$3:$BY$554=$C31),data!$BZ$3:$BZ$554))</f>
        <v>10</v>
      </c>
      <c r="J31" s="19">
        <f ca="1">IF(C31="","",H31-I31)</f>
        <v>-2</v>
      </c>
      <c r="K31" s="19">
        <f ca="1">IF(C31="","",E31*3+F31)</f>
        <v>6</v>
      </c>
      <c r="L31" s="79">
        <f ca="1">H31/D31</f>
        <v>1.3333333333333333</v>
      </c>
      <c r="M31" s="79">
        <f ca="1">I31/D31</f>
        <v>1.6666666666666667</v>
      </c>
      <c r="N31" s="19">
        <f ca="1">IF($C31="","",SUMPRODUCT(--(data!$BY$3:$BY$554=$C31),data!$CN$3:$CN$554))</f>
        <v>25</v>
      </c>
      <c r="O31" s="19">
        <f ca="1">IF($C31="","",SUMPRODUCT(--(data!$BY$3:$BY$554=$C31),data!$CM$3:$CM$554))</f>
        <v>35</v>
      </c>
      <c r="P31" s="19">
        <f ca="1">IF($C31="","",SUMPRODUCT(--(data!$BY$3:$BY$554=$C31),data!$CH$3:$CH$554))</f>
        <v>61</v>
      </c>
      <c r="Q31" s="19">
        <f ca="1">IF($C31="","",SUMPRODUCT(--(data!$BY$3:$BY$554=$C31),data!$CG$3:$CG$554))</f>
        <v>67</v>
      </c>
      <c r="R31" s="19">
        <f ca="1">IF($C31="","",SUMPRODUCT(--(data!$BY$3:$BY$554=$C31),data!$CJ$3:$CJ$554))</f>
        <v>23</v>
      </c>
      <c r="S31" s="19">
        <f ca="1">IF($C31="","",SUMPRODUCT(--(data!$BY$3:$BY$554=$C31),data!$CI$3:$CI$554))</f>
        <v>20</v>
      </c>
      <c r="T31" s="76">
        <f ca="1">P31/H31</f>
        <v>7.625</v>
      </c>
      <c r="U31" s="76">
        <f ca="1">R31/H31</f>
        <v>2.875</v>
      </c>
      <c r="V31" s="76">
        <f ca="1">Q31/I31</f>
        <v>6.7</v>
      </c>
      <c r="W31" s="76">
        <f ca="1">S31/I31</f>
        <v>2</v>
      </c>
      <c r="X31" s="19">
        <f ca="1">IF($C31="","",SUMPRODUCT(--(data!$BY$3:$BY$554=$C31),data!$CP$3:$CP$554))</f>
        <v>10</v>
      </c>
      <c r="Y31" s="19">
        <f ca="1">IF($C31="","",SUMPRODUCT(--(data!$BY$3:$BY$554=$C31),data!$CR$3:$CR$554))</f>
        <v>0</v>
      </c>
      <c r="Z31" s="19">
        <f ca="1">IF($C31="","",SUMPRODUCT(--(data!$BY$3:$BY$554=$C31),data!$CL$3:$CL$554))</f>
        <v>75</v>
      </c>
      <c r="AA31" s="19">
        <f ca="1">IF($C31="","",SUMPRODUCT(--(data!$BY$3:$BY$554=$C31),data!$CK$3:$CK$554))</f>
        <v>79</v>
      </c>
      <c r="AB31" s="239">
        <f ca="1">IF(B31="","",B31)</f>
        <v>16</v>
      </c>
      <c r="AC31" s="239">
        <v>1</v>
      </c>
    </row>
    <row r="32" spans="1:29" x14ac:dyDescent="0.25">
      <c r="A32" s="22">
        <v>2</v>
      </c>
      <c r="B32" s="23">
        <f t="shared" ref="B32:B54" ca="1" si="11">RANK(K32,K$31:K$54)+SUMPRODUCT(--(K32=K$31:K$54),--(J32&lt;J$31:J$54))+SUMPRODUCT(--(K32=K$31:K$54),--(J32=J$31:J$54),--(H32&lt;H$31:H$54))+SUMPRODUCT(--(K32=K$31:K$54),--(J32=J$31:J$54),--(H32=H$31:H$54),--(AC32&gt;AC$31:AC$54))</f>
        <v>14</v>
      </c>
      <c r="C32" s="24" t="str">
        <f>IF(teams!A2="","",teams!A2)</f>
        <v>Birmingham</v>
      </c>
      <c r="D32" s="22">
        <f ca="1">IF($C32="","",COUNTIF(data!$BY$3:$BY$554,C32))</f>
        <v>6</v>
      </c>
      <c r="E32" s="22">
        <f ca="1">IF($C32="","",SUMPRODUCT(--(data!$BY$3:$BY$554=$C32),--(data!$CB$3:$CB$554="A")))</f>
        <v>1</v>
      </c>
      <c r="F32" s="22">
        <f ca="1">IF($C32="","",SUMPRODUCT(--(data!$BY$3:$BY$554=$C32),--(data!$CB$3:$CB$554="D")))</f>
        <v>3</v>
      </c>
      <c r="G32" s="22">
        <f ca="1">IF($C32="","",SUMPRODUCT(--(data!$BY$3:$BY$554=$C32),--(data!$CB$3:$CB$554="H")))</f>
        <v>2</v>
      </c>
      <c r="H32" s="22">
        <f ca="1">IF($C32="","",SUMPRODUCT(--(data!$BY$3:$BY$554=$C32),data!$CA$3:$CA$554))</f>
        <v>5</v>
      </c>
      <c r="I32" s="22">
        <f ca="1">IF($C32="","",SUMPRODUCT(--(data!$BY$3:$BY$554=$C32),data!$BZ$3:$BZ$554))</f>
        <v>6</v>
      </c>
      <c r="J32" s="22">
        <f t="shared" ref="J32:J54" ca="1" si="12">IF(C32="","",H32-I32)</f>
        <v>-1</v>
      </c>
      <c r="K32" s="22">
        <f t="shared" ref="K32:K54" ca="1" si="13">IF(C32="","",E32*3+F32)</f>
        <v>6</v>
      </c>
      <c r="L32" s="80">
        <f t="shared" ref="L32:L54" ca="1" si="14">H32/D32</f>
        <v>0.83333333333333337</v>
      </c>
      <c r="M32" s="80">
        <f t="shared" ref="M32:M54" ca="1" si="15">I32/D32</f>
        <v>1</v>
      </c>
      <c r="N32" s="22">
        <f ca="1">IF($C32="","",SUMPRODUCT(--(data!$BY$3:$BY$554=$C32),data!$CN$3:$CN$554))</f>
        <v>39</v>
      </c>
      <c r="O32" s="22">
        <f ca="1">IF($C32="","",SUMPRODUCT(--(data!$BY$3:$BY$554=$C32),data!$CM$3:$CM$554))</f>
        <v>31</v>
      </c>
      <c r="P32" s="22">
        <f ca="1">IF($C32="","",SUMPRODUCT(--(data!$BY$3:$BY$554=$C32),data!$CH$3:$CH$554))</f>
        <v>69</v>
      </c>
      <c r="Q32" s="22">
        <f ca="1">IF($C32="","",SUMPRODUCT(--(data!$BY$3:$BY$554=$C32),data!$CG$3:$CG$554))</f>
        <v>68</v>
      </c>
      <c r="R32" s="22">
        <f ca="1">IF($C32="","",SUMPRODUCT(--(data!$BY$3:$BY$554=$C32),data!$CJ$3:$CJ$554))</f>
        <v>27</v>
      </c>
      <c r="S32" s="22">
        <f ca="1">IF($C32="","",SUMPRODUCT(--(data!$BY$3:$BY$554=$C32),data!$CI$3:$CI$554))</f>
        <v>24</v>
      </c>
      <c r="T32" s="77">
        <f t="shared" ref="T32:T54" ca="1" si="16">P32/H32</f>
        <v>13.8</v>
      </c>
      <c r="U32" s="77">
        <f t="shared" ref="U32:U54" ca="1" si="17">R32/H32</f>
        <v>5.4</v>
      </c>
      <c r="V32" s="77">
        <f t="shared" ref="V32:V54" ca="1" si="18">Q32/I32</f>
        <v>11.333333333333334</v>
      </c>
      <c r="W32" s="77">
        <f t="shared" ref="W32:W54" ca="1" si="19">S32/I32</f>
        <v>4</v>
      </c>
      <c r="X32" s="22">
        <f ca="1">IF($C32="","",SUMPRODUCT(--(data!$BY$3:$BY$554=$C32),data!$CP$3:$CP$554))</f>
        <v>13</v>
      </c>
      <c r="Y32" s="22">
        <f ca="1">IF($C32="","",SUMPRODUCT(--(data!$BY$3:$BY$554=$C32),data!$CR$3:$CR$554))</f>
        <v>2</v>
      </c>
      <c r="Z32" s="22">
        <f ca="1">IF($C32="","",SUMPRODUCT(--(data!$BY$3:$BY$554=$C32),data!$CL$3:$CL$554))</f>
        <v>91</v>
      </c>
      <c r="AA32" s="22">
        <f ca="1">IF($C32="","",SUMPRODUCT(--(data!$BY$3:$BY$554=$C32),data!$CK$3:$CK$554))</f>
        <v>73</v>
      </c>
      <c r="AB32" s="240">
        <f t="shared" ref="AB32:AB54" ca="1" si="20">IF(B32="","",B32)</f>
        <v>14</v>
      </c>
      <c r="AC32" s="240">
        <f>AC31+1</f>
        <v>2</v>
      </c>
    </row>
    <row r="33" spans="1:29" x14ac:dyDescent="0.25">
      <c r="A33" s="22">
        <v>3</v>
      </c>
      <c r="B33" s="23">
        <f t="shared" ca="1" si="11"/>
        <v>3</v>
      </c>
      <c r="C33" s="24" t="str">
        <f>IF(teams!A3="","",teams!A3)</f>
        <v>Blackburn</v>
      </c>
      <c r="D33" s="22">
        <f ca="1">IF($C33="","",COUNTIF(data!$BY$3:$BY$554,C33))</f>
        <v>6</v>
      </c>
      <c r="E33" s="22">
        <f ca="1">IF($C33="","",SUMPRODUCT(--(data!$BY$3:$BY$554=$C33),--(data!$CB$3:$CB$554="A")))</f>
        <v>3</v>
      </c>
      <c r="F33" s="22">
        <f ca="1">IF($C33="","",SUMPRODUCT(--(data!$BY$3:$BY$554=$C33),--(data!$CB$3:$CB$554="D")))</f>
        <v>2</v>
      </c>
      <c r="G33" s="22">
        <f ca="1">IF($C33="","",SUMPRODUCT(--(data!$BY$3:$BY$554=$C33),--(data!$CB$3:$CB$554="H")))</f>
        <v>1</v>
      </c>
      <c r="H33" s="22">
        <f ca="1">IF($C33="","",SUMPRODUCT(--(data!$BY$3:$BY$554=$C33),data!$CA$3:$CA$554))</f>
        <v>8</v>
      </c>
      <c r="I33" s="22">
        <f ca="1">IF($C33="","",SUMPRODUCT(--(data!$BY$3:$BY$554=$C33),data!$BZ$3:$BZ$554))</f>
        <v>8</v>
      </c>
      <c r="J33" s="22">
        <f t="shared" ca="1" si="12"/>
        <v>0</v>
      </c>
      <c r="K33" s="22">
        <f t="shared" ca="1" si="13"/>
        <v>11</v>
      </c>
      <c r="L33" s="80">
        <f t="shared" ca="1" si="14"/>
        <v>1.3333333333333333</v>
      </c>
      <c r="M33" s="80">
        <f t="shared" ca="1" si="15"/>
        <v>1.3333333333333333</v>
      </c>
      <c r="N33" s="22">
        <f ca="1">IF($C33="","",SUMPRODUCT(--(data!$BY$3:$BY$554=$C33),data!$CN$3:$CN$554))</f>
        <v>12</v>
      </c>
      <c r="O33" s="22">
        <f ca="1">IF($C33="","",SUMPRODUCT(--(data!$BY$3:$BY$554=$C33),data!$CM$3:$CM$554))</f>
        <v>35</v>
      </c>
      <c r="P33" s="22">
        <f ca="1">IF($C33="","",SUMPRODUCT(--(data!$BY$3:$BY$554=$C33),data!$CH$3:$CH$554))</f>
        <v>56</v>
      </c>
      <c r="Q33" s="22">
        <f ca="1">IF($C33="","",SUMPRODUCT(--(data!$BY$3:$BY$554=$C33),data!$CG$3:$CG$554))</f>
        <v>90</v>
      </c>
      <c r="R33" s="22">
        <f ca="1">IF($C33="","",SUMPRODUCT(--(data!$BY$3:$BY$554=$C33),data!$CJ$3:$CJ$554))</f>
        <v>21</v>
      </c>
      <c r="S33" s="22">
        <f ca="1">IF($C33="","",SUMPRODUCT(--(data!$BY$3:$BY$554=$C33),data!$CI$3:$CI$554))</f>
        <v>27</v>
      </c>
      <c r="T33" s="77">
        <f t="shared" ca="1" si="16"/>
        <v>7</v>
      </c>
      <c r="U33" s="77">
        <f t="shared" ca="1" si="17"/>
        <v>2.625</v>
      </c>
      <c r="V33" s="77">
        <f t="shared" ca="1" si="18"/>
        <v>11.25</v>
      </c>
      <c r="W33" s="77">
        <f t="shared" ca="1" si="19"/>
        <v>3.375</v>
      </c>
      <c r="X33" s="22">
        <f ca="1">IF($C33="","",SUMPRODUCT(--(data!$BY$3:$BY$554=$C33),data!$CP$3:$CP$554))</f>
        <v>13</v>
      </c>
      <c r="Y33" s="22">
        <f ca="1">IF($C33="","",SUMPRODUCT(--(data!$BY$3:$BY$554=$C33),data!$CR$3:$CR$554))</f>
        <v>0</v>
      </c>
      <c r="Z33" s="22">
        <f ca="1">IF($C33="","",SUMPRODUCT(--(data!$BY$3:$BY$554=$C33),data!$CL$3:$CL$554))</f>
        <v>80</v>
      </c>
      <c r="AA33" s="22">
        <f ca="1">IF($C33="","",SUMPRODUCT(--(data!$BY$3:$BY$554=$C33),data!$CK$3:$CK$554))</f>
        <v>74</v>
      </c>
      <c r="AB33" s="240">
        <f t="shared" ca="1" si="20"/>
        <v>3</v>
      </c>
      <c r="AC33" s="240">
        <f t="shared" ref="AC33:AC54" si="21">AC32+1</f>
        <v>3</v>
      </c>
    </row>
    <row r="34" spans="1:29" x14ac:dyDescent="0.25">
      <c r="A34" s="22">
        <v>4</v>
      </c>
      <c r="B34" s="23">
        <f t="shared" ca="1" si="11"/>
        <v>10</v>
      </c>
      <c r="C34" s="24" t="str">
        <f>IF(teams!A4="","",teams!A4)</f>
        <v>Bolton</v>
      </c>
      <c r="D34" s="22">
        <f ca="1">IF($C34="","",COUNTIF(data!$BY$3:$BY$554,C34))</f>
        <v>6</v>
      </c>
      <c r="E34" s="22">
        <f ca="1">IF($C34="","",SUMPRODUCT(--(data!$BY$3:$BY$554=$C34),--(data!$CB$3:$CB$554="A")))</f>
        <v>2</v>
      </c>
      <c r="F34" s="22">
        <f ca="1">IF($C34="","",SUMPRODUCT(--(data!$BY$3:$BY$554=$C34),--(data!$CB$3:$CB$554="D")))</f>
        <v>2</v>
      </c>
      <c r="G34" s="22">
        <f ca="1">IF($C34="","",SUMPRODUCT(--(data!$BY$3:$BY$554=$C34),--(data!$CB$3:$CB$554="H")))</f>
        <v>2</v>
      </c>
      <c r="H34" s="22">
        <f ca="1">IF($C34="","",SUMPRODUCT(--(data!$BY$3:$BY$554=$C34),data!$CA$3:$CA$554))</f>
        <v>5</v>
      </c>
      <c r="I34" s="22">
        <f ca="1">IF($C34="","",SUMPRODUCT(--(data!$BY$3:$BY$554=$C34),data!$BZ$3:$BZ$554))</f>
        <v>7</v>
      </c>
      <c r="J34" s="22">
        <f t="shared" ca="1" si="12"/>
        <v>-2</v>
      </c>
      <c r="K34" s="22">
        <f t="shared" ca="1" si="13"/>
        <v>8</v>
      </c>
      <c r="L34" s="80">
        <f t="shared" ca="1" si="14"/>
        <v>0.83333333333333337</v>
      </c>
      <c r="M34" s="80">
        <f t="shared" ca="1" si="15"/>
        <v>1.1666666666666667</v>
      </c>
      <c r="N34" s="22">
        <f ca="1">IF($C34="","",SUMPRODUCT(--(data!$BY$3:$BY$554=$C34),data!$CN$3:$CN$554))</f>
        <v>21</v>
      </c>
      <c r="O34" s="22">
        <f ca="1">IF($C34="","",SUMPRODUCT(--(data!$BY$3:$BY$554=$C34),data!$CM$3:$CM$554))</f>
        <v>47</v>
      </c>
      <c r="P34" s="22">
        <f ca="1">IF($C34="","",SUMPRODUCT(--(data!$BY$3:$BY$554=$C34),data!$CH$3:$CH$554))</f>
        <v>54</v>
      </c>
      <c r="Q34" s="22">
        <f ca="1">IF($C34="","",SUMPRODUCT(--(data!$BY$3:$BY$554=$C34),data!$CG$3:$CG$554))</f>
        <v>89</v>
      </c>
      <c r="R34" s="22">
        <f ca="1">IF($C34="","",SUMPRODUCT(--(data!$BY$3:$BY$554=$C34),data!$CJ$3:$CJ$554))</f>
        <v>17</v>
      </c>
      <c r="S34" s="22">
        <f ca="1">IF($C34="","",SUMPRODUCT(--(data!$BY$3:$BY$554=$C34),data!$CI$3:$CI$554))</f>
        <v>23</v>
      </c>
      <c r="T34" s="77">
        <f t="shared" ca="1" si="16"/>
        <v>10.8</v>
      </c>
      <c r="U34" s="77">
        <f t="shared" ca="1" si="17"/>
        <v>3.4</v>
      </c>
      <c r="V34" s="77">
        <f t="shared" ca="1" si="18"/>
        <v>12.714285714285714</v>
      </c>
      <c r="W34" s="77">
        <f t="shared" ca="1" si="19"/>
        <v>3.2857142857142856</v>
      </c>
      <c r="X34" s="22">
        <f ca="1">IF($C34="","",SUMPRODUCT(--(data!$BY$3:$BY$554=$C34),data!$CP$3:$CP$554))</f>
        <v>10</v>
      </c>
      <c r="Y34" s="22">
        <f ca="1">IF($C34="","",SUMPRODUCT(--(data!$BY$3:$BY$554=$C34),data!$CR$3:$CR$554))</f>
        <v>1</v>
      </c>
      <c r="Z34" s="22">
        <f ca="1">IF($C34="","",SUMPRODUCT(--(data!$BY$3:$BY$554=$C34),data!$CL$3:$CL$554))</f>
        <v>79</v>
      </c>
      <c r="AA34" s="22">
        <f ca="1">IF($C34="","",SUMPRODUCT(--(data!$BY$3:$BY$554=$C34),data!$CK$3:$CK$554))</f>
        <v>65</v>
      </c>
      <c r="AB34" s="240">
        <f t="shared" ca="1" si="20"/>
        <v>10</v>
      </c>
      <c r="AC34" s="240">
        <f t="shared" si="21"/>
        <v>4</v>
      </c>
    </row>
    <row r="35" spans="1:29" x14ac:dyDescent="0.25">
      <c r="A35" s="22">
        <v>5</v>
      </c>
      <c r="B35" s="23">
        <f t="shared" ca="1" si="11"/>
        <v>18</v>
      </c>
      <c r="C35" s="24" t="str">
        <f>IF(teams!A5="","",teams!A5)</f>
        <v>Brentford</v>
      </c>
      <c r="D35" s="22">
        <f ca="1">IF($C35="","",COUNTIF(data!$BY$3:$BY$554,C35))</f>
        <v>6</v>
      </c>
      <c r="E35" s="22">
        <f ca="1">IF($C35="","",SUMPRODUCT(--(data!$BY$3:$BY$554=$C35),--(data!$CB$3:$CB$554="A")))</f>
        <v>0</v>
      </c>
      <c r="F35" s="22">
        <f ca="1">IF($C35="","",SUMPRODUCT(--(data!$BY$3:$BY$554=$C35),--(data!$CB$3:$CB$554="D")))</f>
        <v>4</v>
      </c>
      <c r="G35" s="22">
        <f ca="1">IF($C35="","",SUMPRODUCT(--(data!$BY$3:$BY$554=$C35),--(data!$CB$3:$CB$554="H")))</f>
        <v>2</v>
      </c>
      <c r="H35" s="22">
        <f ca="1">IF($C35="","",SUMPRODUCT(--(data!$BY$3:$BY$554=$C35),data!$CA$3:$CA$554))</f>
        <v>6</v>
      </c>
      <c r="I35" s="22">
        <f ca="1">IF($C35="","",SUMPRODUCT(--(data!$BY$3:$BY$554=$C35),data!$BZ$3:$BZ$554))</f>
        <v>9</v>
      </c>
      <c r="J35" s="22">
        <f t="shared" ca="1" si="12"/>
        <v>-3</v>
      </c>
      <c r="K35" s="22">
        <f t="shared" ca="1" si="13"/>
        <v>4</v>
      </c>
      <c r="L35" s="80">
        <f t="shared" ca="1" si="14"/>
        <v>1</v>
      </c>
      <c r="M35" s="80">
        <f t="shared" ca="1" si="15"/>
        <v>1.5</v>
      </c>
      <c r="N35" s="22">
        <f ca="1">IF($C35="","",SUMPRODUCT(--(data!$BY$3:$BY$554=$C35),data!$CN$3:$CN$554))</f>
        <v>34</v>
      </c>
      <c r="O35" s="22">
        <f ca="1">IF($C35="","",SUMPRODUCT(--(data!$BY$3:$BY$554=$C35),data!$CM$3:$CM$554))</f>
        <v>31</v>
      </c>
      <c r="P35" s="22">
        <f ca="1">IF($C35="","",SUMPRODUCT(--(data!$BY$3:$BY$554=$C35),data!$CH$3:$CH$554))</f>
        <v>81</v>
      </c>
      <c r="Q35" s="22">
        <f ca="1">IF($C35="","",SUMPRODUCT(--(data!$BY$3:$BY$554=$C35),data!$CG$3:$CG$554))</f>
        <v>66</v>
      </c>
      <c r="R35" s="22">
        <f ca="1">IF($C35="","",SUMPRODUCT(--(data!$BY$3:$BY$554=$C35),data!$CJ$3:$CJ$554))</f>
        <v>30</v>
      </c>
      <c r="S35" s="22">
        <f ca="1">IF($C35="","",SUMPRODUCT(--(data!$BY$3:$BY$554=$C35),data!$CI$3:$CI$554))</f>
        <v>25</v>
      </c>
      <c r="T35" s="77">
        <f t="shared" ca="1" si="16"/>
        <v>13.5</v>
      </c>
      <c r="U35" s="77">
        <f t="shared" ca="1" si="17"/>
        <v>5</v>
      </c>
      <c r="V35" s="77">
        <f t="shared" ca="1" si="18"/>
        <v>7.333333333333333</v>
      </c>
      <c r="W35" s="77">
        <f t="shared" ca="1" si="19"/>
        <v>2.7777777777777777</v>
      </c>
      <c r="X35" s="22">
        <f ca="1">IF($C35="","",SUMPRODUCT(--(data!$BY$3:$BY$554=$C35),data!$CP$3:$CP$554))</f>
        <v>8</v>
      </c>
      <c r="Y35" s="22">
        <f ca="1">IF($C35="","",SUMPRODUCT(--(data!$BY$3:$BY$554=$C35),data!$CR$3:$CR$554))</f>
        <v>0</v>
      </c>
      <c r="Z35" s="22">
        <f ca="1">IF($C35="","",SUMPRODUCT(--(data!$BY$3:$BY$554=$C35),data!$CL$3:$CL$554))</f>
        <v>67</v>
      </c>
      <c r="AA35" s="22">
        <f ca="1">IF($C35="","",SUMPRODUCT(--(data!$BY$3:$BY$554=$C35),data!$CK$3:$CK$554))</f>
        <v>79</v>
      </c>
      <c r="AB35" s="240">
        <f t="shared" ca="1" si="20"/>
        <v>18</v>
      </c>
      <c r="AC35" s="240">
        <f t="shared" si="21"/>
        <v>5</v>
      </c>
    </row>
    <row r="36" spans="1:29" x14ac:dyDescent="0.25">
      <c r="A36" s="22">
        <v>6</v>
      </c>
      <c r="B36" s="23">
        <f t="shared" ca="1" si="11"/>
        <v>9</v>
      </c>
      <c r="C36" s="24" t="str">
        <f>IF(teams!A6="","",teams!A6)</f>
        <v>Bristol City</v>
      </c>
      <c r="D36" s="22">
        <f ca="1">IF($C36="","",COUNTIF(data!$BY$3:$BY$554,C36))</f>
        <v>6</v>
      </c>
      <c r="E36" s="22">
        <f ca="1">IF($C36="","",SUMPRODUCT(--(data!$BY$3:$BY$554=$C36),--(data!$CB$3:$CB$554="A")))</f>
        <v>2</v>
      </c>
      <c r="F36" s="22">
        <f ca="1">IF($C36="","",SUMPRODUCT(--(data!$BY$3:$BY$554=$C36),--(data!$CB$3:$CB$554="D")))</f>
        <v>2</v>
      </c>
      <c r="G36" s="22">
        <f ca="1">IF($C36="","",SUMPRODUCT(--(data!$BY$3:$BY$554=$C36),--(data!$CB$3:$CB$554="H")))</f>
        <v>2</v>
      </c>
      <c r="H36" s="22">
        <f ca="1">IF($C36="","",SUMPRODUCT(--(data!$BY$3:$BY$554=$C36),data!$CA$3:$CA$554))</f>
        <v>8</v>
      </c>
      <c r="I36" s="22">
        <f ca="1">IF($C36="","",SUMPRODUCT(--(data!$BY$3:$BY$554=$C36),data!$BZ$3:$BZ$554))</f>
        <v>7</v>
      </c>
      <c r="J36" s="22">
        <f t="shared" ca="1" si="12"/>
        <v>1</v>
      </c>
      <c r="K36" s="22">
        <f t="shared" ca="1" si="13"/>
        <v>8</v>
      </c>
      <c r="L36" s="80">
        <f t="shared" ca="1" si="14"/>
        <v>1.3333333333333333</v>
      </c>
      <c r="M36" s="80">
        <f t="shared" ca="1" si="15"/>
        <v>1.1666666666666667</v>
      </c>
      <c r="N36" s="22">
        <f ca="1">IF($C36="","",SUMPRODUCT(--(data!$BY$3:$BY$554=$C36),data!$CN$3:$CN$554))</f>
        <v>32</v>
      </c>
      <c r="O36" s="22">
        <f ca="1">IF($C36="","",SUMPRODUCT(--(data!$BY$3:$BY$554=$C36),data!$CM$3:$CM$554))</f>
        <v>20</v>
      </c>
      <c r="P36" s="22">
        <f ca="1">IF($C36="","",SUMPRODUCT(--(data!$BY$3:$BY$554=$C36),data!$CH$3:$CH$554))</f>
        <v>82</v>
      </c>
      <c r="Q36" s="22">
        <f ca="1">IF($C36="","",SUMPRODUCT(--(data!$BY$3:$BY$554=$C36),data!$CG$3:$CG$554))</f>
        <v>74</v>
      </c>
      <c r="R36" s="22">
        <f ca="1">IF($C36="","",SUMPRODUCT(--(data!$BY$3:$BY$554=$C36),data!$CJ$3:$CJ$554))</f>
        <v>30</v>
      </c>
      <c r="S36" s="22">
        <f ca="1">IF($C36="","",SUMPRODUCT(--(data!$BY$3:$BY$554=$C36),data!$CI$3:$CI$554))</f>
        <v>23</v>
      </c>
      <c r="T36" s="77">
        <f t="shared" ca="1" si="16"/>
        <v>10.25</v>
      </c>
      <c r="U36" s="77">
        <f t="shared" ca="1" si="17"/>
        <v>3.75</v>
      </c>
      <c r="V36" s="77">
        <f t="shared" ca="1" si="18"/>
        <v>10.571428571428571</v>
      </c>
      <c r="W36" s="77">
        <f t="shared" ca="1" si="19"/>
        <v>3.2857142857142856</v>
      </c>
      <c r="X36" s="22">
        <f ca="1">IF($C36="","",SUMPRODUCT(--(data!$BY$3:$BY$554=$C36),data!$CP$3:$CP$554))</f>
        <v>11</v>
      </c>
      <c r="Y36" s="22">
        <f ca="1">IF($C36="","",SUMPRODUCT(--(data!$BY$3:$BY$554=$C36),data!$CR$3:$CR$554))</f>
        <v>0</v>
      </c>
      <c r="Z36" s="22">
        <f ca="1">IF($C36="","",SUMPRODUCT(--(data!$BY$3:$BY$554=$C36),data!$CL$3:$CL$554))</f>
        <v>68</v>
      </c>
      <c r="AA36" s="22">
        <f ca="1">IF($C36="","",SUMPRODUCT(--(data!$BY$3:$BY$554=$C36),data!$CK$3:$CK$554))</f>
        <v>79</v>
      </c>
      <c r="AB36" s="240">
        <f t="shared" ca="1" si="20"/>
        <v>9</v>
      </c>
      <c r="AC36" s="240">
        <f t="shared" si="21"/>
        <v>6</v>
      </c>
    </row>
    <row r="37" spans="1:29" x14ac:dyDescent="0.25">
      <c r="A37" s="22">
        <v>7</v>
      </c>
      <c r="B37" s="23">
        <f t="shared" ca="1" si="11"/>
        <v>12</v>
      </c>
      <c r="C37" s="24" t="str">
        <f>IF(teams!A7="","",teams!A7)</f>
        <v>Derby</v>
      </c>
      <c r="D37" s="22">
        <f ca="1">IF($C37="","",COUNTIF(data!$BY$3:$BY$554,C37))</f>
        <v>6</v>
      </c>
      <c r="E37" s="22">
        <f ca="1">IF($C37="","",SUMPRODUCT(--(data!$BY$3:$BY$554=$C37),--(data!$CB$3:$CB$554="A")))</f>
        <v>2</v>
      </c>
      <c r="F37" s="22">
        <f ca="1">IF($C37="","",SUMPRODUCT(--(data!$BY$3:$BY$554=$C37),--(data!$CB$3:$CB$554="D")))</f>
        <v>1</v>
      </c>
      <c r="G37" s="22">
        <f ca="1">IF($C37="","",SUMPRODUCT(--(data!$BY$3:$BY$554=$C37),--(data!$CB$3:$CB$554="H")))</f>
        <v>3</v>
      </c>
      <c r="H37" s="22">
        <f ca="1">IF($C37="","",SUMPRODUCT(--(data!$BY$3:$BY$554=$C37),data!$CA$3:$CA$554))</f>
        <v>6</v>
      </c>
      <c r="I37" s="22">
        <f ca="1">IF($C37="","",SUMPRODUCT(--(data!$BY$3:$BY$554=$C37),data!$BZ$3:$BZ$554))</f>
        <v>7</v>
      </c>
      <c r="J37" s="22">
        <f t="shared" ca="1" si="12"/>
        <v>-1</v>
      </c>
      <c r="K37" s="22">
        <f t="shared" ca="1" si="13"/>
        <v>7</v>
      </c>
      <c r="L37" s="80">
        <f t="shared" ca="1" si="14"/>
        <v>1</v>
      </c>
      <c r="M37" s="80">
        <f t="shared" ca="1" si="15"/>
        <v>1.1666666666666667</v>
      </c>
      <c r="N37" s="22">
        <f ca="1">IF($C37="","",SUMPRODUCT(--(data!$BY$3:$BY$554=$C37),data!$CN$3:$CN$554))</f>
        <v>48</v>
      </c>
      <c r="O37" s="22">
        <f ca="1">IF($C37="","",SUMPRODUCT(--(data!$BY$3:$BY$554=$C37),data!$CM$3:$CM$554))</f>
        <v>25</v>
      </c>
      <c r="P37" s="22">
        <f ca="1">IF($C37="","",SUMPRODUCT(--(data!$BY$3:$BY$554=$C37),data!$CH$3:$CH$554))</f>
        <v>77</v>
      </c>
      <c r="Q37" s="22">
        <f ca="1">IF($C37="","",SUMPRODUCT(--(data!$BY$3:$BY$554=$C37),data!$CG$3:$CG$554))</f>
        <v>75</v>
      </c>
      <c r="R37" s="22">
        <f ca="1">IF($C37="","",SUMPRODUCT(--(data!$BY$3:$BY$554=$C37),data!$CJ$3:$CJ$554))</f>
        <v>22</v>
      </c>
      <c r="S37" s="22">
        <f ca="1">IF($C37="","",SUMPRODUCT(--(data!$BY$3:$BY$554=$C37),data!$CI$3:$CI$554))</f>
        <v>22</v>
      </c>
      <c r="T37" s="77">
        <f t="shared" ca="1" si="16"/>
        <v>12.833333333333334</v>
      </c>
      <c r="U37" s="77">
        <f t="shared" ca="1" si="17"/>
        <v>3.6666666666666665</v>
      </c>
      <c r="V37" s="77">
        <f t="shared" ca="1" si="18"/>
        <v>10.714285714285714</v>
      </c>
      <c r="W37" s="77">
        <f t="shared" ca="1" si="19"/>
        <v>3.1428571428571428</v>
      </c>
      <c r="X37" s="22">
        <f ca="1">IF($C37="","",SUMPRODUCT(--(data!$BY$3:$BY$554=$C37),data!$CP$3:$CP$554))</f>
        <v>13</v>
      </c>
      <c r="Y37" s="22">
        <f ca="1">IF($C37="","",SUMPRODUCT(--(data!$BY$3:$BY$554=$C37),data!$CR$3:$CR$554))</f>
        <v>1</v>
      </c>
      <c r="Z37" s="22">
        <f ca="1">IF($C37="","",SUMPRODUCT(--(data!$BY$3:$BY$554=$C37),data!$CL$3:$CL$554))</f>
        <v>74</v>
      </c>
      <c r="AA37" s="22">
        <f ca="1">IF($C37="","",SUMPRODUCT(--(data!$BY$3:$BY$554=$C37),data!$CK$3:$CK$554))</f>
        <v>89</v>
      </c>
      <c r="AB37" s="240">
        <f t="shared" ca="1" si="20"/>
        <v>12</v>
      </c>
      <c r="AC37" s="240">
        <f t="shared" si="21"/>
        <v>7</v>
      </c>
    </row>
    <row r="38" spans="1:29" x14ac:dyDescent="0.25">
      <c r="A38" s="22">
        <v>8</v>
      </c>
      <c r="B38" s="23">
        <f t="shared" ca="1" si="11"/>
        <v>20</v>
      </c>
      <c r="C38" s="24" t="str">
        <f>IF(teams!A8="","",teams!A8)</f>
        <v>Hull</v>
      </c>
      <c r="D38" s="22">
        <f ca="1">IF($C38="","",COUNTIF(data!$BY$3:$BY$554,C38))</f>
        <v>6</v>
      </c>
      <c r="E38" s="22">
        <f ca="1">IF($C38="","",SUMPRODUCT(--(data!$BY$3:$BY$554=$C38),--(data!$CB$3:$CB$554="A")))</f>
        <v>1</v>
      </c>
      <c r="F38" s="22">
        <f ca="1">IF($C38="","",SUMPRODUCT(--(data!$BY$3:$BY$554=$C38),--(data!$CB$3:$CB$554="D")))</f>
        <v>1</v>
      </c>
      <c r="G38" s="22">
        <f ca="1">IF($C38="","",SUMPRODUCT(--(data!$BY$3:$BY$554=$C38),--(data!$CB$3:$CB$554="H")))</f>
        <v>4</v>
      </c>
      <c r="H38" s="22">
        <f ca="1">IF($C38="","",SUMPRODUCT(--(data!$BY$3:$BY$554=$C38),data!$CA$3:$CA$554))</f>
        <v>5</v>
      </c>
      <c r="I38" s="22">
        <f ca="1">IF($C38="","",SUMPRODUCT(--(data!$BY$3:$BY$554=$C38),data!$BZ$3:$BZ$554))</f>
        <v>11</v>
      </c>
      <c r="J38" s="22">
        <f t="shared" ca="1" si="12"/>
        <v>-6</v>
      </c>
      <c r="K38" s="22">
        <f t="shared" ca="1" si="13"/>
        <v>4</v>
      </c>
      <c r="L38" s="80">
        <f t="shared" ca="1" si="14"/>
        <v>0.83333333333333337</v>
      </c>
      <c r="M38" s="80">
        <f t="shared" ca="1" si="15"/>
        <v>1.8333333333333333</v>
      </c>
      <c r="N38" s="22">
        <f ca="1">IF($C38="","",SUMPRODUCT(--(data!$BY$3:$BY$554=$C38),data!$CN$3:$CN$554))</f>
        <v>27</v>
      </c>
      <c r="O38" s="22">
        <f ca="1">IF($C38="","",SUMPRODUCT(--(data!$BY$3:$BY$554=$C38),data!$CM$3:$CM$554))</f>
        <v>38</v>
      </c>
      <c r="P38" s="22">
        <f ca="1">IF($C38="","",SUMPRODUCT(--(data!$BY$3:$BY$554=$C38),data!$CH$3:$CH$554))</f>
        <v>58</v>
      </c>
      <c r="Q38" s="22">
        <f ca="1">IF($C38="","",SUMPRODUCT(--(data!$BY$3:$BY$554=$C38),data!$CG$3:$CG$554))</f>
        <v>82</v>
      </c>
      <c r="R38" s="22">
        <f ca="1">IF($C38="","",SUMPRODUCT(--(data!$BY$3:$BY$554=$C38),data!$CJ$3:$CJ$554))</f>
        <v>19</v>
      </c>
      <c r="S38" s="22">
        <f ca="1">IF($C38="","",SUMPRODUCT(--(data!$BY$3:$BY$554=$C38),data!$CI$3:$CI$554))</f>
        <v>31</v>
      </c>
      <c r="T38" s="77">
        <f t="shared" ca="1" si="16"/>
        <v>11.6</v>
      </c>
      <c r="U38" s="77">
        <f t="shared" ca="1" si="17"/>
        <v>3.8</v>
      </c>
      <c r="V38" s="77">
        <f t="shared" ca="1" si="18"/>
        <v>7.4545454545454541</v>
      </c>
      <c r="W38" s="77">
        <f t="shared" ca="1" si="19"/>
        <v>2.8181818181818183</v>
      </c>
      <c r="X38" s="22">
        <f ca="1">IF($C38="","",SUMPRODUCT(--(data!$BY$3:$BY$554=$C38),data!$CP$3:$CP$554))</f>
        <v>8</v>
      </c>
      <c r="Y38" s="22">
        <f ca="1">IF($C38="","",SUMPRODUCT(--(data!$BY$3:$BY$554=$C38),data!$CR$3:$CR$554))</f>
        <v>1</v>
      </c>
      <c r="Z38" s="22">
        <f ca="1">IF($C38="","",SUMPRODUCT(--(data!$BY$3:$BY$554=$C38),data!$CL$3:$CL$554))</f>
        <v>57</v>
      </c>
      <c r="AA38" s="22">
        <f ca="1">IF($C38="","",SUMPRODUCT(--(data!$BY$3:$BY$554=$C38),data!$CK$3:$CK$554))</f>
        <v>59</v>
      </c>
      <c r="AB38" s="240">
        <f t="shared" ca="1" si="20"/>
        <v>20</v>
      </c>
      <c r="AC38" s="240">
        <f t="shared" si="21"/>
        <v>8</v>
      </c>
    </row>
    <row r="39" spans="1:29" x14ac:dyDescent="0.25">
      <c r="A39" s="22">
        <v>9</v>
      </c>
      <c r="B39" s="23">
        <f t="shared" ca="1" si="11"/>
        <v>19</v>
      </c>
      <c r="C39" s="24" t="str">
        <f>IF(teams!A9="","",teams!A9)</f>
        <v>Ipswich</v>
      </c>
      <c r="D39" s="22">
        <f ca="1">IF($C39="","",COUNTIF(data!$BY$3:$BY$554,C39))</f>
        <v>6</v>
      </c>
      <c r="E39" s="22">
        <f ca="1">IF($C39="","",SUMPRODUCT(--(data!$BY$3:$BY$554=$C39),--(data!$CB$3:$CB$554="A")))</f>
        <v>1</v>
      </c>
      <c r="F39" s="22">
        <f ca="1">IF($C39="","",SUMPRODUCT(--(data!$BY$3:$BY$554=$C39),--(data!$CB$3:$CB$554="D")))</f>
        <v>1</v>
      </c>
      <c r="G39" s="22">
        <f ca="1">IF($C39="","",SUMPRODUCT(--(data!$BY$3:$BY$554=$C39),--(data!$CB$3:$CB$554="H")))</f>
        <v>4</v>
      </c>
      <c r="H39" s="22">
        <f ca="1">IF($C39="","",SUMPRODUCT(--(data!$BY$3:$BY$554=$C39),data!$CA$3:$CA$554))</f>
        <v>6</v>
      </c>
      <c r="I39" s="22">
        <f ca="1">IF($C39="","",SUMPRODUCT(--(data!$BY$3:$BY$554=$C39),data!$BZ$3:$BZ$554))</f>
        <v>11</v>
      </c>
      <c r="J39" s="22">
        <f t="shared" ca="1" si="12"/>
        <v>-5</v>
      </c>
      <c r="K39" s="22">
        <f t="shared" ca="1" si="13"/>
        <v>4</v>
      </c>
      <c r="L39" s="80">
        <f t="shared" ca="1" si="14"/>
        <v>1</v>
      </c>
      <c r="M39" s="80">
        <f t="shared" ca="1" si="15"/>
        <v>1.8333333333333333</v>
      </c>
      <c r="N39" s="22">
        <f ca="1">IF($C39="","",SUMPRODUCT(--(data!$BY$3:$BY$554=$C39),data!$CN$3:$CN$554))</f>
        <v>36</v>
      </c>
      <c r="O39" s="22">
        <f ca="1">IF($C39="","",SUMPRODUCT(--(data!$BY$3:$BY$554=$C39),data!$CM$3:$CM$554))</f>
        <v>41</v>
      </c>
      <c r="P39" s="22">
        <f ca="1">IF($C39="","",SUMPRODUCT(--(data!$BY$3:$BY$554=$C39),data!$CH$3:$CH$554))</f>
        <v>61</v>
      </c>
      <c r="Q39" s="22">
        <f ca="1">IF($C39="","",SUMPRODUCT(--(data!$BY$3:$BY$554=$C39),data!$CG$3:$CG$554))</f>
        <v>86</v>
      </c>
      <c r="R39" s="22">
        <f ca="1">IF($C39="","",SUMPRODUCT(--(data!$BY$3:$BY$554=$C39),data!$CJ$3:$CJ$554))</f>
        <v>15</v>
      </c>
      <c r="S39" s="22">
        <f ca="1">IF($C39="","",SUMPRODUCT(--(data!$BY$3:$BY$554=$C39),data!$CI$3:$CI$554))</f>
        <v>28</v>
      </c>
      <c r="T39" s="77">
        <f t="shared" ca="1" si="16"/>
        <v>10.166666666666666</v>
      </c>
      <c r="U39" s="77">
        <f t="shared" ca="1" si="17"/>
        <v>2.5</v>
      </c>
      <c r="V39" s="77">
        <f t="shared" ca="1" si="18"/>
        <v>7.8181818181818183</v>
      </c>
      <c r="W39" s="77">
        <f t="shared" ca="1" si="19"/>
        <v>2.5454545454545454</v>
      </c>
      <c r="X39" s="22">
        <f ca="1">IF($C39="","",SUMPRODUCT(--(data!$BY$3:$BY$554=$C39),data!$CP$3:$CP$554))</f>
        <v>7</v>
      </c>
      <c r="Y39" s="22">
        <f ca="1">IF($C39="","",SUMPRODUCT(--(data!$BY$3:$BY$554=$C39),data!$CR$3:$CR$554))</f>
        <v>2</v>
      </c>
      <c r="Z39" s="22">
        <f ca="1">IF($C39="","",SUMPRODUCT(--(data!$BY$3:$BY$554=$C39),data!$CL$3:$CL$554))</f>
        <v>84</v>
      </c>
      <c r="AA39" s="22">
        <f ca="1">IF($C39="","",SUMPRODUCT(--(data!$BY$3:$BY$554=$C39),data!$CK$3:$CK$554))</f>
        <v>59</v>
      </c>
      <c r="AB39" s="240">
        <f t="shared" ca="1" si="20"/>
        <v>19</v>
      </c>
      <c r="AC39" s="240">
        <f t="shared" si="21"/>
        <v>9</v>
      </c>
    </row>
    <row r="40" spans="1:29" x14ac:dyDescent="0.25">
      <c r="A40" s="22">
        <v>10</v>
      </c>
      <c r="B40" s="23">
        <f t="shared" ca="1" si="11"/>
        <v>1</v>
      </c>
      <c r="C40" s="24" t="str">
        <f>IF(teams!A10="","",teams!A10)</f>
        <v>Leeds</v>
      </c>
      <c r="D40" s="22">
        <f ca="1">IF($C40="","",COUNTIF(data!$BY$3:$BY$554,C40))</f>
        <v>6</v>
      </c>
      <c r="E40" s="22">
        <f ca="1">IF($C40="","",SUMPRODUCT(--(data!$BY$3:$BY$554=$C40),--(data!$CB$3:$CB$554="A")))</f>
        <v>3</v>
      </c>
      <c r="F40" s="22">
        <f ca="1">IF($C40="","",SUMPRODUCT(--(data!$BY$3:$BY$554=$C40),--(data!$CB$3:$CB$554="D")))</f>
        <v>3</v>
      </c>
      <c r="G40" s="22">
        <f ca="1">IF($C40="","",SUMPRODUCT(--(data!$BY$3:$BY$554=$C40),--(data!$CB$3:$CB$554="H")))</f>
        <v>0</v>
      </c>
      <c r="H40" s="22">
        <f ca="1">IF($C40="","",SUMPRODUCT(--(data!$BY$3:$BY$554=$C40),data!$CA$3:$CA$554))</f>
        <v>12</v>
      </c>
      <c r="I40" s="22">
        <f ca="1">IF($C40="","",SUMPRODUCT(--(data!$BY$3:$BY$554=$C40),data!$BZ$3:$BZ$554))</f>
        <v>5</v>
      </c>
      <c r="J40" s="22">
        <f t="shared" ca="1" si="12"/>
        <v>7</v>
      </c>
      <c r="K40" s="22">
        <f t="shared" ca="1" si="13"/>
        <v>12</v>
      </c>
      <c r="L40" s="80">
        <f t="shared" ca="1" si="14"/>
        <v>2</v>
      </c>
      <c r="M40" s="80">
        <f t="shared" ca="1" si="15"/>
        <v>0.83333333333333337</v>
      </c>
      <c r="N40" s="22">
        <f ca="1">IF($C40="","",SUMPRODUCT(--(data!$BY$3:$BY$554=$C40),data!$CN$3:$CN$554))</f>
        <v>33</v>
      </c>
      <c r="O40" s="22">
        <f ca="1">IF($C40="","",SUMPRODUCT(--(data!$BY$3:$BY$554=$C40),data!$CM$3:$CM$554))</f>
        <v>27</v>
      </c>
      <c r="P40" s="22">
        <f ca="1">IF($C40="","",SUMPRODUCT(--(data!$BY$3:$BY$554=$C40),data!$CH$3:$CH$554))</f>
        <v>84</v>
      </c>
      <c r="Q40" s="22">
        <f ca="1">IF($C40="","",SUMPRODUCT(--(data!$BY$3:$BY$554=$C40),data!$CG$3:$CG$554))</f>
        <v>70</v>
      </c>
      <c r="R40" s="22">
        <f ca="1">IF($C40="","",SUMPRODUCT(--(data!$BY$3:$BY$554=$C40),data!$CJ$3:$CJ$554))</f>
        <v>27</v>
      </c>
      <c r="S40" s="22">
        <f ca="1">IF($C40="","",SUMPRODUCT(--(data!$BY$3:$BY$554=$C40),data!$CI$3:$CI$554))</f>
        <v>17</v>
      </c>
      <c r="T40" s="77">
        <f t="shared" ca="1" si="16"/>
        <v>7</v>
      </c>
      <c r="U40" s="77">
        <f t="shared" ca="1" si="17"/>
        <v>2.25</v>
      </c>
      <c r="V40" s="77">
        <f t="shared" ca="1" si="18"/>
        <v>14</v>
      </c>
      <c r="W40" s="77">
        <f t="shared" ca="1" si="19"/>
        <v>3.4</v>
      </c>
      <c r="X40" s="22">
        <f ca="1">IF($C40="","",SUMPRODUCT(--(data!$BY$3:$BY$554=$C40),data!$CP$3:$CP$554))</f>
        <v>12</v>
      </c>
      <c r="Y40" s="22">
        <f ca="1">IF($C40="","",SUMPRODUCT(--(data!$BY$3:$BY$554=$C40),data!$CR$3:$CR$554))</f>
        <v>0</v>
      </c>
      <c r="Z40" s="22">
        <f ca="1">IF($C40="","",SUMPRODUCT(--(data!$BY$3:$BY$554=$C40),data!$CL$3:$CL$554))</f>
        <v>77</v>
      </c>
      <c r="AA40" s="22">
        <f ca="1">IF($C40="","",SUMPRODUCT(--(data!$BY$3:$BY$554=$C40),data!$CK$3:$CK$554))</f>
        <v>77</v>
      </c>
      <c r="AB40" s="240">
        <f t="shared" ca="1" si="20"/>
        <v>1</v>
      </c>
      <c r="AC40" s="240">
        <f t="shared" si="21"/>
        <v>10</v>
      </c>
    </row>
    <row r="41" spans="1:29" x14ac:dyDescent="0.25">
      <c r="A41" s="22">
        <v>11</v>
      </c>
      <c r="B41" s="23">
        <f t="shared" ca="1" si="11"/>
        <v>4</v>
      </c>
      <c r="C41" s="24" t="str">
        <f>IF(teams!A11="","",teams!A11)</f>
        <v>Middlesbrough</v>
      </c>
      <c r="D41" s="22">
        <f ca="1">IF($C41="","",COUNTIF(data!$BY$3:$BY$554,C41))</f>
        <v>6</v>
      </c>
      <c r="E41" s="22">
        <f ca="1">IF($C41="","",SUMPRODUCT(--(data!$BY$3:$BY$554=$C41),--(data!$CB$3:$CB$554="A")))</f>
        <v>2</v>
      </c>
      <c r="F41" s="22">
        <f ca="1">IF($C41="","",SUMPRODUCT(--(data!$BY$3:$BY$554=$C41),--(data!$CB$3:$CB$554="D")))</f>
        <v>3</v>
      </c>
      <c r="G41" s="22">
        <f ca="1">IF($C41="","",SUMPRODUCT(--(data!$BY$3:$BY$554=$C41),--(data!$CB$3:$CB$554="H")))</f>
        <v>1</v>
      </c>
      <c r="H41" s="22">
        <f ca="1">IF($C41="","",SUMPRODUCT(--(data!$BY$3:$BY$554=$C41),data!$CA$3:$CA$554))</f>
        <v>7</v>
      </c>
      <c r="I41" s="22">
        <f ca="1">IF($C41="","",SUMPRODUCT(--(data!$BY$3:$BY$554=$C41),data!$BZ$3:$BZ$554))</f>
        <v>4</v>
      </c>
      <c r="J41" s="22">
        <f t="shared" ca="1" si="12"/>
        <v>3</v>
      </c>
      <c r="K41" s="22">
        <f t="shared" ca="1" si="13"/>
        <v>9</v>
      </c>
      <c r="L41" s="80">
        <f t="shared" ca="1" si="14"/>
        <v>1.1666666666666667</v>
      </c>
      <c r="M41" s="80">
        <f t="shared" ca="1" si="15"/>
        <v>0.66666666666666663</v>
      </c>
      <c r="N41" s="22">
        <f ca="1">IF($C41="","",SUMPRODUCT(--(data!$BY$3:$BY$554=$C41),data!$CN$3:$CN$554))</f>
        <v>24</v>
      </c>
      <c r="O41" s="22">
        <f ca="1">IF($C41="","",SUMPRODUCT(--(data!$BY$3:$BY$554=$C41),data!$CM$3:$CM$554))</f>
        <v>23</v>
      </c>
      <c r="P41" s="22">
        <f ca="1">IF($C41="","",SUMPRODUCT(--(data!$BY$3:$BY$554=$C41),data!$CH$3:$CH$554))</f>
        <v>68</v>
      </c>
      <c r="Q41" s="22">
        <f ca="1">IF($C41="","",SUMPRODUCT(--(data!$BY$3:$BY$554=$C41),data!$CG$3:$CG$554))</f>
        <v>71</v>
      </c>
      <c r="R41" s="22">
        <f ca="1">IF($C41="","",SUMPRODUCT(--(data!$BY$3:$BY$554=$C41),data!$CJ$3:$CJ$554))</f>
        <v>19</v>
      </c>
      <c r="S41" s="22">
        <f ca="1">IF($C41="","",SUMPRODUCT(--(data!$BY$3:$BY$554=$C41),data!$CI$3:$CI$554))</f>
        <v>19</v>
      </c>
      <c r="T41" s="77">
        <f t="shared" ca="1" si="16"/>
        <v>9.7142857142857135</v>
      </c>
      <c r="U41" s="77">
        <f t="shared" ca="1" si="17"/>
        <v>2.7142857142857144</v>
      </c>
      <c r="V41" s="77">
        <f t="shared" ca="1" si="18"/>
        <v>17.75</v>
      </c>
      <c r="W41" s="77">
        <f t="shared" ca="1" si="19"/>
        <v>4.75</v>
      </c>
      <c r="X41" s="22">
        <f ca="1">IF($C41="","",SUMPRODUCT(--(data!$BY$3:$BY$554=$C41),data!$CP$3:$CP$554))</f>
        <v>11</v>
      </c>
      <c r="Y41" s="22">
        <f ca="1">IF($C41="","",SUMPRODUCT(--(data!$BY$3:$BY$554=$C41),data!$CR$3:$CR$554))</f>
        <v>1</v>
      </c>
      <c r="Z41" s="22">
        <f ca="1">IF($C41="","",SUMPRODUCT(--(data!$BY$3:$BY$554=$C41),data!$CL$3:$CL$554))</f>
        <v>72</v>
      </c>
      <c r="AA41" s="22">
        <f ca="1">IF($C41="","",SUMPRODUCT(--(data!$BY$3:$BY$554=$C41),data!$CK$3:$CK$554))</f>
        <v>64</v>
      </c>
      <c r="AB41" s="240">
        <f t="shared" ca="1" si="20"/>
        <v>4</v>
      </c>
      <c r="AC41" s="240">
        <f t="shared" si="21"/>
        <v>11</v>
      </c>
    </row>
    <row r="42" spans="1:29" x14ac:dyDescent="0.25">
      <c r="A42" s="22">
        <v>12</v>
      </c>
      <c r="B42" s="23">
        <f t="shared" ca="1" si="11"/>
        <v>22</v>
      </c>
      <c r="C42" s="24" t="str">
        <f>IF(teams!A12="","",teams!A12)</f>
        <v>Millwall</v>
      </c>
      <c r="D42" s="22">
        <f ca="1">IF($C42="","",COUNTIF(data!$BY$3:$BY$554,C42))</f>
        <v>6</v>
      </c>
      <c r="E42" s="22">
        <f ca="1">IF($C42="","",SUMPRODUCT(--(data!$BY$3:$BY$554=$C42),--(data!$CB$3:$CB$554="A")))</f>
        <v>0</v>
      </c>
      <c r="F42" s="22">
        <f ca="1">IF($C42="","",SUMPRODUCT(--(data!$BY$3:$BY$554=$C42),--(data!$CB$3:$CB$554="D")))</f>
        <v>2</v>
      </c>
      <c r="G42" s="22">
        <f ca="1">IF($C42="","",SUMPRODUCT(--(data!$BY$3:$BY$554=$C42),--(data!$CB$3:$CB$554="H")))</f>
        <v>4</v>
      </c>
      <c r="H42" s="22">
        <f ca="1">IF($C42="","",SUMPRODUCT(--(data!$BY$3:$BY$554=$C42),data!$CA$3:$CA$554))</f>
        <v>3</v>
      </c>
      <c r="I42" s="22">
        <f ca="1">IF($C42="","",SUMPRODUCT(--(data!$BY$3:$BY$554=$C42),data!$BZ$3:$BZ$554))</f>
        <v>9</v>
      </c>
      <c r="J42" s="22">
        <f t="shared" ca="1" si="12"/>
        <v>-6</v>
      </c>
      <c r="K42" s="22">
        <f t="shared" ca="1" si="13"/>
        <v>2</v>
      </c>
      <c r="L42" s="80">
        <f t="shared" ca="1" si="14"/>
        <v>0.5</v>
      </c>
      <c r="M42" s="80">
        <f t="shared" ca="1" si="15"/>
        <v>1.5</v>
      </c>
      <c r="N42" s="22">
        <f ca="1">IF($C42="","",SUMPRODUCT(--(data!$BY$3:$BY$554=$C42),data!$CN$3:$CN$554))</f>
        <v>28</v>
      </c>
      <c r="O42" s="22">
        <f ca="1">IF($C42="","",SUMPRODUCT(--(data!$BY$3:$BY$554=$C42),data!$CM$3:$CM$554))</f>
        <v>28</v>
      </c>
      <c r="P42" s="22">
        <f ca="1">IF($C42="","",SUMPRODUCT(--(data!$BY$3:$BY$554=$C42),data!$CH$3:$CH$554))</f>
        <v>75</v>
      </c>
      <c r="Q42" s="22">
        <f ca="1">IF($C42="","",SUMPRODUCT(--(data!$BY$3:$BY$554=$C42),data!$CG$3:$CG$554))</f>
        <v>76</v>
      </c>
      <c r="R42" s="22">
        <f ca="1">IF($C42="","",SUMPRODUCT(--(data!$BY$3:$BY$554=$C42),data!$CJ$3:$CJ$554))</f>
        <v>23</v>
      </c>
      <c r="S42" s="22">
        <f ca="1">IF($C42="","",SUMPRODUCT(--(data!$BY$3:$BY$554=$C42),data!$CI$3:$CI$554))</f>
        <v>25</v>
      </c>
      <c r="T42" s="77">
        <f t="shared" ca="1" si="16"/>
        <v>25</v>
      </c>
      <c r="U42" s="77">
        <f t="shared" ca="1" si="17"/>
        <v>7.666666666666667</v>
      </c>
      <c r="V42" s="77">
        <f t="shared" ca="1" si="18"/>
        <v>8.4444444444444446</v>
      </c>
      <c r="W42" s="77">
        <f t="shared" ca="1" si="19"/>
        <v>2.7777777777777777</v>
      </c>
      <c r="X42" s="22">
        <f ca="1">IF($C42="","",SUMPRODUCT(--(data!$BY$3:$BY$554=$C42),data!$CP$3:$CP$554))</f>
        <v>7</v>
      </c>
      <c r="Y42" s="22">
        <f ca="1">IF($C42="","",SUMPRODUCT(--(data!$BY$3:$BY$554=$C42),data!$CR$3:$CR$554))</f>
        <v>0</v>
      </c>
      <c r="Z42" s="22">
        <f ca="1">IF($C42="","",SUMPRODUCT(--(data!$BY$3:$BY$554=$C42),data!$CL$3:$CL$554))</f>
        <v>67</v>
      </c>
      <c r="AA42" s="22">
        <f ca="1">IF($C42="","",SUMPRODUCT(--(data!$BY$3:$BY$554=$C42),data!$CK$3:$CK$554))</f>
        <v>73</v>
      </c>
      <c r="AB42" s="240">
        <f t="shared" ca="1" si="20"/>
        <v>22</v>
      </c>
      <c r="AC42" s="240">
        <f t="shared" si="21"/>
        <v>12</v>
      </c>
    </row>
    <row r="43" spans="1:29" x14ac:dyDescent="0.25">
      <c r="A43" s="22">
        <v>13</v>
      </c>
      <c r="B43" s="23">
        <f t="shared" ca="1" si="11"/>
        <v>6</v>
      </c>
      <c r="C43" s="24" t="str">
        <f>IF(teams!A13="","",teams!A13)</f>
        <v>Norwich</v>
      </c>
      <c r="D43" s="22">
        <f ca="1">IF($C43="","",COUNTIF(data!$BY$3:$BY$554,C43))</f>
        <v>6</v>
      </c>
      <c r="E43" s="22">
        <f ca="1">IF($C43="","",SUMPRODUCT(--(data!$BY$3:$BY$554=$C43),--(data!$CB$3:$CB$554="A")))</f>
        <v>2</v>
      </c>
      <c r="F43" s="22">
        <f ca="1">IF($C43="","",SUMPRODUCT(--(data!$BY$3:$BY$554=$C43),--(data!$CB$3:$CB$554="D")))</f>
        <v>3</v>
      </c>
      <c r="G43" s="22">
        <f ca="1">IF($C43="","",SUMPRODUCT(--(data!$BY$3:$BY$554=$C43),--(data!$CB$3:$CB$554="H")))</f>
        <v>1</v>
      </c>
      <c r="H43" s="22">
        <f ca="1">IF($C43="","",SUMPRODUCT(--(data!$BY$3:$BY$554=$C43),data!$CA$3:$CA$554))</f>
        <v>8</v>
      </c>
      <c r="I43" s="22">
        <f ca="1">IF($C43="","",SUMPRODUCT(--(data!$BY$3:$BY$554=$C43),data!$BZ$3:$BZ$554))</f>
        <v>7</v>
      </c>
      <c r="J43" s="22">
        <f t="shared" ca="1" si="12"/>
        <v>1</v>
      </c>
      <c r="K43" s="22">
        <f t="shared" ca="1" si="13"/>
        <v>9</v>
      </c>
      <c r="L43" s="80">
        <f t="shared" ca="1" si="14"/>
        <v>1.3333333333333333</v>
      </c>
      <c r="M43" s="80">
        <f t="shared" ca="1" si="15"/>
        <v>1.1666666666666667</v>
      </c>
      <c r="N43" s="22">
        <f ca="1">IF($C43="","",SUMPRODUCT(--(data!$BY$3:$BY$554=$C43),data!$CN$3:$CN$554))</f>
        <v>31</v>
      </c>
      <c r="O43" s="22">
        <f ca="1">IF($C43="","",SUMPRODUCT(--(data!$BY$3:$BY$554=$C43),data!$CM$3:$CM$554))</f>
        <v>35</v>
      </c>
      <c r="P43" s="22">
        <f ca="1">IF($C43="","",SUMPRODUCT(--(data!$BY$3:$BY$554=$C43),data!$CH$3:$CH$554))</f>
        <v>72</v>
      </c>
      <c r="Q43" s="22">
        <f ca="1">IF($C43="","",SUMPRODUCT(--(data!$BY$3:$BY$554=$C43),data!$CG$3:$CG$554))</f>
        <v>86</v>
      </c>
      <c r="R43" s="22">
        <f ca="1">IF($C43="","",SUMPRODUCT(--(data!$BY$3:$BY$554=$C43),data!$CJ$3:$CJ$554))</f>
        <v>25</v>
      </c>
      <c r="S43" s="22">
        <f ca="1">IF($C43="","",SUMPRODUCT(--(data!$BY$3:$BY$554=$C43),data!$CI$3:$CI$554))</f>
        <v>29</v>
      </c>
      <c r="T43" s="77">
        <f t="shared" ca="1" si="16"/>
        <v>9</v>
      </c>
      <c r="U43" s="77">
        <f t="shared" ca="1" si="17"/>
        <v>3.125</v>
      </c>
      <c r="V43" s="77">
        <f t="shared" ca="1" si="18"/>
        <v>12.285714285714286</v>
      </c>
      <c r="W43" s="77">
        <f t="shared" ca="1" si="19"/>
        <v>4.1428571428571432</v>
      </c>
      <c r="X43" s="22">
        <f ca="1">IF($C43="","",SUMPRODUCT(--(data!$BY$3:$BY$554=$C43),data!$CP$3:$CP$554))</f>
        <v>13</v>
      </c>
      <c r="Y43" s="22">
        <f ca="1">IF($C43="","",SUMPRODUCT(--(data!$BY$3:$BY$554=$C43),data!$CR$3:$CR$554))</f>
        <v>0</v>
      </c>
      <c r="Z43" s="22">
        <f ca="1">IF($C43="","",SUMPRODUCT(--(data!$BY$3:$BY$554=$C43),data!$CL$3:$CL$554))</f>
        <v>83</v>
      </c>
      <c r="AA43" s="22">
        <f ca="1">IF($C43="","",SUMPRODUCT(--(data!$BY$3:$BY$554=$C43),data!$CK$3:$CK$554))</f>
        <v>80</v>
      </c>
      <c r="AB43" s="240">
        <f t="shared" ca="1" si="20"/>
        <v>6</v>
      </c>
      <c r="AC43" s="240">
        <f t="shared" si="21"/>
        <v>13</v>
      </c>
    </row>
    <row r="44" spans="1:29" x14ac:dyDescent="0.25">
      <c r="A44" s="22">
        <v>14</v>
      </c>
      <c r="B44" s="23">
        <f t="shared" ca="1" si="11"/>
        <v>11</v>
      </c>
      <c r="C44" s="24" t="str">
        <f>IF(teams!A14="","",teams!A14)</f>
        <v>Nott'm Forest</v>
      </c>
      <c r="D44" s="22">
        <f ca="1">IF($C44="","",COUNTIF(data!$BY$3:$BY$554,C44))</f>
        <v>6</v>
      </c>
      <c r="E44" s="22">
        <f ca="1">IF($C44="","",SUMPRODUCT(--(data!$BY$3:$BY$554=$C44),--(data!$CB$3:$CB$554="A")))</f>
        <v>1</v>
      </c>
      <c r="F44" s="22">
        <f ca="1">IF($C44="","",SUMPRODUCT(--(data!$BY$3:$BY$554=$C44),--(data!$CB$3:$CB$554="D")))</f>
        <v>4</v>
      </c>
      <c r="G44" s="22">
        <f ca="1">IF($C44="","",SUMPRODUCT(--(data!$BY$3:$BY$554=$C44),--(data!$CB$3:$CB$554="H")))</f>
        <v>1</v>
      </c>
      <c r="H44" s="22">
        <f ca="1">IF($C44="","",SUMPRODUCT(--(data!$BY$3:$BY$554=$C44),data!$CA$3:$CA$554))</f>
        <v>8</v>
      </c>
      <c r="I44" s="22">
        <f ca="1">IF($C44="","",SUMPRODUCT(--(data!$BY$3:$BY$554=$C44),data!$BZ$3:$BZ$554))</f>
        <v>7</v>
      </c>
      <c r="J44" s="22">
        <f t="shared" ca="1" si="12"/>
        <v>1</v>
      </c>
      <c r="K44" s="22">
        <f t="shared" ca="1" si="13"/>
        <v>7</v>
      </c>
      <c r="L44" s="80">
        <f t="shared" ca="1" si="14"/>
        <v>1.3333333333333333</v>
      </c>
      <c r="M44" s="80">
        <f t="shared" ca="1" si="15"/>
        <v>1.1666666666666667</v>
      </c>
      <c r="N44" s="22">
        <f ca="1">IF($C44="","",SUMPRODUCT(--(data!$BY$3:$BY$554=$C44),data!$CN$3:$CN$554))</f>
        <v>47</v>
      </c>
      <c r="O44" s="22">
        <f ca="1">IF($C44="","",SUMPRODUCT(--(data!$BY$3:$BY$554=$C44),data!$CM$3:$CM$554))</f>
        <v>44</v>
      </c>
      <c r="P44" s="22">
        <f ca="1">IF($C44="","",SUMPRODUCT(--(data!$BY$3:$BY$554=$C44),data!$CH$3:$CH$554))</f>
        <v>80</v>
      </c>
      <c r="Q44" s="22">
        <f ca="1">IF($C44="","",SUMPRODUCT(--(data!$BY$3:$BY$554=$C44),data!$CG$3:$CG$554))</f>
        <v>94</v>
      </c>
      <c r="R44" s="22">
        <f ca="1">IF($C44="","",SUMPRODUCT(--(data!$BY$3:$BY$554=$C44),data!$CJ$3:$CJ$554))</f>
        <v>26</v>
      </c>
      <c r="S44" s="22">
        <f ca="1">IF($C44="","",SUMPRODUCT(--(data!$BY$3:$BY$554=$C44),data!$CI$3:$CI$554))</f>
        <v>31</v>
      </c>
      <c r="T44" s="77">
        <f t="shared" ca="1" si="16"/>
        <v>10</v>
      </c>
      <c r="U44" s="77">
        <f t="shared" ca="1" si="17"/>
        <v>3.25</v>
      </c>
      <c r="V44" s="77">
        <f t="shared" ca="1" si="18"/>
        <v>13.428571428571429</v>
      </c>
      <c r="W44" s="77">
        <f t="shared" ca="1" si="19"/>
        <v>4.4285714285714288</v>
      </c>
      <c r="X44" s="22">
        <f ca="1">IF($C44="","",SUMPRODUCT(--(data!$BY$3:$BY$554=$C44),data!$CP$3:$CP$554))</f>
        <v>20</v>
      </c>
      <c r="Y44" s="22">
        <f ca="1">IF($C44="","",SUMPRODUCT(--(data!$BY$3:$BY$554=$C44),data!$CR$3:$CR$554))</f>
        <v>1</v>
      </c>
      <c r="Z44" s="22">
        <f ca="1">IF($C44="","",SUMPRODUCT(--(data!$BY$3:$BY$554=$C44),data!$CL$3:$CL$554))</f>
        <v>91</v>
      </c>
      <c r="AA44" s="22">
        <f ca="1">IF($C44="","",SUMPRODUCT(--(data!$BY$3:$BY$554=$C44),data!$CK$3:$CK$554))</f>
        <v>60</v>
      </c>
      <c r="AB44" s="240">
        <f t="shared" ca="1" si="20"/>
        <v>11</v>
      </c>
      <c r="AC44" s="240">
        <f t="shared" si="21"/>
        <v>14</v>
      </c>
    </row>
    <row r="45" spans="1:29" x14ac:dyDescent="0.25">
      <c r="A45" s="22">
        <v>15</v>
      </c>
      <c r="B45" s="23">
        <f t="shared" ca="1" si="11"/>
        <v>23</v>
      </c>
      <c r="C45" s="24" t="str">
        <f>IF(teams!A15="","",teams!A15)</f>
        <v>Preston</v>
      </c>
      <c r="D45" s="22">
        <f ca="1">IF($C45="","",COUNTIF(data!$BY$3:$BY$554,C45))</f>
        <v>6</v>
      </c>
      <c r="E45" s="22">
        <f ca="1">IF($C45="","",SUMPRODUCT(--(data!$BY$3:$BY$554=$C45),--(data!$CB$3:$CB$554="A")))</f>
        <v>0</v>
      </c>
      <c r="F45" s="22">
        <f ca="1">IF($C45="","",SUMPRODUCT(--(data!$BY$3:$BY$554=$C45),--(data!$CB$3:$CB$554="D")))</f>
        <v>1</v>
      </c>
      <c r="G45" s="22">
        <f ca="1">IF($C45="","",SUMPRODUCT(--(data!$BY$3:$BY$554=$C45),--(data!$CB$3:$CB$554="H")))</f>
        <v>5</v>
      </c>
      <c r="H45" s="22">
        <f ca="1">IF($C45="","",SUMPRODUCT(--(data!$BY$3:$BY$554=$C45),data!$CA$3:$CA$554))</f>
        <v>5</v>
      </c>
      <c r="I45" s="22">
        <f ca="1">IF($C45="","",SUMPRODUCT(--(data!$BY$3:$BY$554=$C45),data!$BZ$3:$BZ$554))</f>
        <v>14</v>
      </c>
      <c r="J45" s="22">
        <f t="shared" ca="1" si="12"/>
        <v>-9</v>
      </c>
      <c r="K45" s="22">
        <f t="shared" ca="1" si="13"/>
        <v>1</v>
      </c>
      <c r="L45" s="80">
        <f t="shared" ca="1" si="14"/>
        <v>0.83333333333333337</v>
      </c>
      <c r="M45" s="80">
        <f t="shared" ca="1" si="15"/>
        <v>2.3333333333333335</v>
      </c>
      <c r="N45" s="22">
        <f ca="1">IF($C45="","",SUMPRODUCT(--(data!$BY$3:$BY$554=$C45),data!$CN$3:$CN$554))</f>
        <v>23</v>
      </c>
      <c r="O45" s="22">
        <f ca="1">IF($C45="","",SUMPRODUCT(--(data!$BY$3:$BY$554=$C45),data!$CM$3:$CM$554))</f>
        <v>36</v>
      </c>
      <c r="P45" s="22">
        <f ca="1">IF($C45="","",SUMPRODUCT(--(data!$BY$3:$BY$554=$C45),data!$CH$3:$CH$554))</f>
        <v>61</v>
      </c>
      <c r="Q45" s="22">
        <f ca="1">IF($C45="","",SUMPRODUCT(--(data!$BY$3:$BY$554=$C45),data!$CG$3:$CG$554))</f>
        <v>79</v>
      </c>
      <c r="R45" s="22">
        <f ca="1">IF($C45="","",SUMPRODUCT(--(data!$BY$3:$BY$554=$C45),data!$CJ$3:$CJ$554))</f>
        <v>25</v>
      </c>
      <c r="S45" s="22">
        <f ca="1">IF($C45="","",SUMPRODUCT(--(data!$BY$3:$BY$554=$C45),data!$CI$3:$CI$554))</f>
        <v>29</v>
      </c>
      <c r="T45" s="77">
        <f t="shared" ca="1" si="16"/>
        <v>12.2</v>
      </c>
      <c r="U45" s="77">
        <f t="shared" ca="1" si="17"/>
        <v>5</v>
      </c>
      <c r="V45" s="77">
        <f t="shared" ca="1" si="18"/>
        <v>5.6428571428571432</v>
      </c>
      <c r="W45" s="77">
        <f t="shared" ca="1" si="19"/>
        <v>2.0714285714285716</v>
      </c>
      <c r="X45" s="22">
        <f ca="1">IF($C45="","",SUMPRODUCT(--(data!$BY$3:$BY$554=$C45),data!$CP$3:$CP$554))</f>
        <v>12</v>
      </c>
      <c r="Y45" s="22">
        <f ca="1">IF($C45="","",SUMPRODUCT(--(data!$BY$3:$BY$554=$C45),data!$CR$3:$CR$554))</f>
        <v>0</v>
      </c>
      <c r="Z45" s="22">
        <f ca="1">IF($C45="","",SUMPRODUCT(--(data!$BY$3:$BY$554=$C45),data!$CL$3:$CL$554))</f>
        <v>71</v>
      </c>
      <c r="AA45" s="22">
        <f ca="1">IF($C45="","",SUMPRODUCT(--(data!$BY$3:$BY$554=$C45),data!$CK$3:$CK$554))</f>
        <v>71</v>
      </c>
      <c r="AB45" s="240">
        <f t="shared" ca="1" si="20"/>
        <v>23</v>
      </c>
      <c r="AC45" s="240">
        <f t="shared" si="21"/>
        <v>15</v>
      </c>
    </row>
    <row r="46" spans="1:29" x14ac:dyDescent="0.25">
      <c r="A46" s="22">
        <v>16</v>
      </c>
      <c r="B46" s="23">
        <f t="shared" ca="1" si="11"/>
        <v>13</v>
      </c>
      <c r="C46" s="24" t="str">
        <f>IF(teams!A16="","",teams!A16)</f>
        <v>QPR</v>
      </c>
      <c r="D46" s="22">
        <f ca="1">IF($C46="","",COUNTIF(data!$BY$3:$BY$554,C46))</f>
        <v>6</v>
      </c>
      <c r="E46" s="22">
        <f ca="1">IF($C46="","",SUMPRODUCT(--(data!$BY$3:$BY$554=$C46),--(data!$CB$3:$CB$554="A")))</f>
        <v>2</v>
      </c>
      <c r="F46" s="22">
        <f ca="1">IF($C46="","",SUMPRODUCT(--(data!$BY$3:$BY$554=$C46),--(data!$CB$3:$CB$554="D")))</f>
        <v>1</v>
      </c>
      <c r="G46" s="22">
        <f ca="1">IF($C46="","",SUMPRODUCT(--(data!$BY$3:$BY$554=$C46),--(data!$CB$3:$CB$554="H")))</f>
        <v>3</v>
      </c>
      <c r="H46" s="22">
        <f ca="1">IF($C46="","",SUMPRODUCT(--(data!$BY$3:$BY$554=$C46),data!$CA$3:$CA$554))</f>
        <v>4</v>
      </c>
      <c r="I46" s="22">
        <f ca="1">IF($C46="","",SUMPRODUCT(--(data!$BY$3:$BY$554=$C46),data!$BZ$3:$BZ$554))</f>
        <v>12</v>
      </c>
      <c r="J46" s="22">
        <f t="shared" ca="1" si="12"/>
        <v>-8</v>
      </c>
      <c r="K46" s="22">
        <f t="shared" ca="1" si="13"/>
        <v>7</v>
      </c>
      <c r="L46" s="80">
        <f t="shared" ca="1" si="14"/>
        <v>0.66666666666666663</v>
      </c>
      <c r="M46" s="80">
        <f t="shared" ca="1" si="15"/>
        <v>2</v>
      </c>
      <c r="N46" s="22">
        <f ca="1">IF($C46="","",SUMPRODUCT(--(data!$BY$3:$BY$554=$C46),data!$CN$3:$CN$554))</f>
        <v>22</v>
      </c>
      <c r="O46" s="22">
        <f ca="1">IF($C46="","",SUMPRODUCT(--(data!$BY$3:$BY$554=$C46),data!$CM$3:$CM$554))</f>
        <v>35</v>
      </c>
      <c r="P46" s="22">
        <f ca="1">IF($C46="","",SUMPRODUCT(--(data!$BY$3:$BY$554=$C46),data!$CH$3:$CH$554))</f>
        <v>61</v>
      </c>
      <c r="Q46" s="22">
        <f ca="1">IF($C46="","",SUMPRODUCT(--(data!$BY$3:$BY$554=$C46),data!$CG$3:$CG$554))</f>
        <v>68</v>
      </c>
      <c r="R46" s="22">
        <f ca="1">IF($C46="","",SUMPRODUCT(--(data!$BY$3:$BY$554=$C46),data!$CJ$3:$CJ$554))</f>
        <v>16</v>
      </c>
      <c r="S46" s="22">
        <f ca="1">IF($C46="","",SUMPRODUCT(--(data!$BY$3:$BY$554=$C46),data!$CI$3:$CI$554))</f>
        <v>21</v>
      </c>
      <c r="T46" s="77">
        <f t="shared" ca="1" si="16"/>
        <v>15.25</v>
      </c>
      <c r="U46" s="77">
        <f t="shared" ca="1" si="17"/>
        <v>4</v>
      </c>
      <c r="V46" s="77">
        <f t="shared" ca="1" si="18"/>
        <v>5.666666666666667</v>
      </c>
      <c r="W46" s="77">
        <f t="shared" ca="1" si="19"/>
        <v>1.75</v>
      </c>
      <c r="X46" s="22">
        <f ca="1">IF($C46="","",SUMPRODUCT(--(data!$BY$3:$BY$554=$C46),data!$CP$3:$CP$554))</f>
        <v>6</v>
      </c>
      <c r="Y46" s="22">
        <f ca="1">IF($C46="","",SUMPRODUCT(--(data!$BY$3:$BY$554=$C46),data!$CR$3:$CR$554))</f>
        <v>0</v>
      </c>
      <c r="Z46" s="22">
        <f ca="1">IF($C46="","",SUMPRODUCT(--(data!$BY$3:$BY$554=$C46),data!$CL$3:$CL$554))</f>
        <v>88</v>
      </c>
      <c r="AA46" s="22">
        <f ca="1">IF($C46="","",SUMPRODUCT(--(data!$BY$3:$BY$554=$C46),data!$CK$3:$CK$554))</f>
        <v>84</v>
      </c>
      <c r="AB46" s="240">
        <f t="shared" ca="1" si="20"/>
        <v>13</v>
      </c>
      <c r="AC46" s="240">
        <f t="shared" si="21"/>
        <v>16</v>
      </c>
    </row>
    <row r="47" spans="1:29" x14ac:dyDescent="0.25">
      <c r="A47" s="22">
        <v>17</v>
      </c>
      <c r="B47" s="23">
        <f t="shared" ca="1" si="11"/>
        <v>17</v>
      </c>
      <c r="C47" s="24" t="str">
        <f>IF(teams!A17="","",teams!A17)</f>
        <v>Reading</v>
      </c>
      <c r="D47" s="22">
        <f ca="1">IF($C47="","",COUNTIF(data!$BY$3:$BY$554,C47))</f>
        <v>6</v>
      </c>
      <c r="E47" s="22">
        <f ca="1">IF($C47="","",SUMPRODUCT(--(data!$BY$3:$BY$554=$C47),--(data!$CB$3:$CB$554="A")))</f>
        <v>1</v>
      </c>
      <c r="F47" s="22">
        <f ca="1">IF($C47="","",SUMPRODUCT(--(data!$BY$3:$BY$554=$C47),--(data!$CB$3:$CB$554="D")))</f>
        <v>3</v>
      </c>
      <c r="G47" s="22">
        <f ca="1">IF($C47="","",SUMPRODUCT(--(data!$BY$3:$BY$554=$C47),--(data!$CB$3:$CB$554="H")))</f>
        <v>2</v>
      </c>
      <c r="H47" s="22">
        <f ca="1">IF($C47="","",SUMPRODUCT(--(data!$BY$3:$BY$554=$C47),data!$CA$3:$CA$554))</f>
        <v>9</v>
      </c>
      <c r="I47" s="22">
        <f ca="1">IF($C47="","",SUMPRODUCT(--(data!$BY$3:$BY$554=$C47),data!$BZ$3:$BZ$554))</f>
        <v>12</v>
      </c>
      <c r="J47" s="22">
        <f t="shared" ca="1" si="12"/>
        <v>-3</v>
      </c>
      <c r="K47" s="22">
        <f t="shared" ca="1" si="13"/>
        <v>6</v>
      </c>
      <c r="L47" s="80">
        <f t="shared" ca="1" si="14"/>
        <v>1.5</v>
      </c>
      <c r="M47" s="80">
        <f t="shared" ca="1" si="15"/>
        <v>2</v>
      </c>
      <c r="N47" s="22">
        <f ca="1">IF($C47="","",SUMPRODUCT(--(data!$BY$3:$BY$554=$C47),data!$CN$3:$CN$554))</f>
        <v>27</v>
      </c>
      <c r="O47" s="22">
        <f ca="1">IF($C47="","",SUMPRODUCT(--(data!$BY$3:$BY$554=$C47),data!$CM$3:$CM$554))</f>
        <v>38</v>
      </c>
      <c r="P47" s="22">
        <f ca="1">IF($C47="","",SUMPRODUCT(--(data!$BY$3:$BY$554=$C47),data!$CH$3:$CH$554))</f>
        <v>60</v>
      </c>
      <c r="Q47" s="22">
        <f ca="1">IF($C47="","",SUMPRODUCT(--(data!$BY$3:$BY$554=$C47),data!$CG$3:$CG$554))</f>
        <v>99</v>
      </c>
      <c r="R47" s="22">
        <f ca="1">IF($C47="","",SUMPRODUCT(--(data!$BY$3:$BY$554=$C47),data!$CJ$3:$CJ$554))</f>
        <v>29</v>
      </c>
      <c r="S47" s="22">
        <f ca="1">IF($C47="","",SUMPRODUCT(--(data!$BY$3:$BY$554=$C47),data!$CI$3:$CI$554))</f>
        <v>33</v>
      </c>
      <c r="T47" s="77">
        <f t="shared" ca="1" si="16"/>
        <v>6.666666666666667</v>
      </c>
      <c r="U47" s="77">
        <f t="shared" ca="1" si="17"/>
        <v>3.2222222222222223</v>
      </c>
      <c r="V47" s="77">
        <f t="shared" ca="1" si="18"/>
        <v>8.25</v>
      </c>
      <c r="W47" s="77">
        <f t="shared" ca="1" si="19"/>
        <v>2.75</v>
      </c>
      <c r="X47" s="22">
        <f ca="1">IF($C47="","",SUMPRODUCT(--(data!$BY$3:$BY$554=$C47),data!$CP$3:$CP$554))</f>
        <v>8</v>
      </c>
      <c r="Y47" s="22">
        <f ca="1">IF($C47="","",SUMPRODUCT(--(data!$BY$3:$BY$554=$C47),data!$CR$3:$CR$554))</f>
        <v>0</v>
      </c>
      <c r="Z47" s="22">
        <f ca="1">IF($C47="","",SUMPRODUCT(--(data!$BY$3:$BY$554=$C47),data!$CL$3:$CL$554))</f>
        <v>70</v>
      </c>
      <c r="AA47" s="22">
        <f ca="1">IF($C47="","",SUMPRODUCT(--(data!$BY$3:$BY$554=$C47),data!$CK$3:$CK$554))</f>
        <v>69</v>
      </c>
      <c r="AB47" s="240">
        <f t="shared" ca="1" si="20"/>
        <v>17</v>
      </c>
      <c r="AC47" s="240">
        <f t="shared" si="21"/>
        <v>17</v>
      </c>
    </row>
    <row r="48" spans="1:29" x14ac:dyDescent="0.25">
      <c r="A48" s="22">
        <v>18</v>
      </c>
      <c r="B48" s="23">
        <f t="shared" ca="1" si="11"/>
        <v>24</v>
      </c>
      <c r="C48" s="24" t="str">
        <f>IF(teams!A18="","",teams!A18)</f>
        <v>Rotherham</v>
      </c>
      <c r="D48" s="22">
        <f ca="1">IF($C48="","",COUNTIF(data!$BY$3:$BY$554,C48))</f>
        <v>6</v>
      </c>
      <c r="E48" s="22">
        <f ca="1">IF($C48="","",SUMPRODUCT(--(data!$BY$3:$BY$554=$C48),--(data!$CB$3:$CB$554="A")))</f>
        <v>0</v>
      </c>
      <c r="F48" s="22">
        <f ca="1">IF($C48="","",SUMPRODUCT(--(data!$BY$3:$BY$554=$C48),--(data!$CB$3:$CB$554="D")))</f>
        <v>0</v>
      </c>
      <c r="G48" s="22">
        <f ca="1">IF($C48="","",SUMPRODUCT(--(data!$BY$3:$BY$554=$C48),--(data!$CB$3:$CB$554="H")))</f>
        <v>6</v>
      </c>
      <c r="H48" s="22">
        <f ca="1">IF($C48="","",SUMPRODUCT(--(data!$BY$3:$BY$554=$C48),data!$CA$3:$CA$554))</f>
        <v>2</v>
      </c>
      <c r="I48" s="22">
        <f ca="1">IF($C48="","",SUMPRODUCT(--(data!$BY$3:$BY$554=$C48),data!$BZ$3:$BZ$554))</f>
        <v>14</v>
      </c>
      <c r="J48" s="22">
        <f t="shared" ca="1" si="12"/>
        <v>-12</v>
      </c>
      <c r="K48" s="22">
        <f t="shared" ca="1" si="13"/>
        <v>0</v>
      </c>
      <c r="L48" s="80">
        <f t="shared" ca="1" si="14"/>
        <v>0.33333333333333331</v>
      </c>
      <c r="M48" s="80">
        <f t="shared" ca="1" si="15"/>
        <v>2.3333333333333335</v>
      </c>
      <c r="N48" s="22">
        <f ca="1">IF($C48="","",SUMPRODUCT(--(data!$BY$3:$BY$554=$C48),data!$CN$3:$CN$554))</f>
        <v>22</v>
      </c>
      <c r="O48" s="22">
        <f ca="1">IF($C48="","",SUMPRODUCT(--(data!$BY$3:$BY$554=$C48),data!$CM$3:$CM$554))</f>
        <v>33</v>
      </c>
      <c r="P48" s="22">
        <f ca="1">IF($C48="","",SUMPRODUCT(--(data!$BY$3:$BY$554=$C48),data!$CH$3:$CH$554))</f>
        <v>62</v>
      </c>
      <c r="Q48" s="22">
        <f ca="1">IF($C48="","",SUMPRODUCT(--(data!$BY$3:$BY$554=$C48),data!$CG$3:$CG$554))</f>
        <v>83</v>
      </c>
      <c r="R48" s="22">
        <f ca="1">IF($C48="","",SUMPRODUCT(--(data!$BY$3:$BY$554=$C48),data!$CJ$3:$CJ$554))</f>
        <v>23</v>
      </c>
      <c r="S48" s="22">
        <f ca="1">IF($C48="","",SUMPRODUCT(--(data!$BY$3:$BY$554=$C48),data!$CI$3:$CI$554))</f>
        <v>34</v>
      </c>
      <c r="T48" s="77">
        <f t="shared" ca="1" si="16"/>
        <v>31</v>
      </c>
      <c r="U48" s="77">
        <f t="shared" ca="1" si="17"/>
        <v>11.5</v>
      </c>
      <c r="V48" s="77">
        <f t="shared" ca="1" si="18"/>
        <v>5.9285714285714288</v>
      </c>
      <c r="W48" s="77">
        <f t="shared" ca="1" si="19"/>
        <v>2.4285714285714284</v>
      </c>
      <c r="X48" s="22">
        <f ca="1">IF($C48="","",SUMPRODUCT(--(data!$BY$3:$BY$554=$C48),data!$CP$3:$CP$554))</f>
        <v>12</v>
      </c>
      <c r="Y48" s="22">
        <f ca="1">IF($C48="","",SUMPRODUCT(--(data!$BY$3:$BY$554=$C48),data!$CR$3:$CR$554))</f>
        <v>0</v>
      </c>
      <c r="Z48" s="22">
        <f ca="1">IF($C48="","",SUMPRODUCT(--(data!$BY$3:$BY$554=$C48),data!$CL$3:$CL$554))</f>
        <v>80</v>
      </c>
      <c r="AA48" s="22">
        <f ca="1">IF($C48="","",SUMPRODUCT(--(data!$BY$3:$BY$554=$C48),data!$CK$3:$CK$554))</f>
        <v>68</v>
      </c>
      <c r="AB48" s="240">
        <f t="shared" ca="1" si="20"/>
        <v>24</v>
      </c>
      <c r="AC48" s="240">
        <f t="shared" si="21"/>
        <v>18</v>
      </c>
    </row>
    <row r="49" spans="1:29" x14ac:dyDescent="0.25">
      <c r="A49" s="22">
        <v>19</v>
      </c>
      <c r="B49" s="23">
        <f t="shared" ca="1" si="11"/>
        <v>2</v>
      </c>
      <c r="C49" s="24" t="str">
        <f>IF(teams!A19="","",teams!A19)</f>
        <v>Sheffield United</v>
      </c>
      <c r="D49" s="22">
        <f ca="1">IF($C49="","",COUNTIF(data!$BY$3:$BY$554,C49))</f>
        <v>6</v>
      </c>
      <c r="E49" s="22">
        <f ca="1">IF($C49="","",SUMPRODUCT(--(data!$BY$3:$BY$554=$C49),--(data!$CB$3:$CB$554="A")))</f>
        <v>4</v>
      </c>
      <c r="F49" s="22">
        <f ca="1">IF($C49="","",SUMPRODUCT(--(data!$BY$3:$BY$554=$C49),--(data!$CB$3:$CB$554="D")))</f>
        <v>0</v>
      </c>
      <c r="G49" s="22">
        <f ca="1">IF($C49="","",SUMPRODUCT(--(data!$BY$3:$BY$554=$C49),--(data!$CB$3:$CB$554="H")))</f>
        <v>2</v>
      </c>
      <c r="H49" s="22">
        <f ca="1">IF($C49="","",SUMPRODUCT(--(data!$BY$3:$BY$554=$C49),data!$CA$3:$CA$554))</f>
        <v>10</v>
      </c>
      <c r="I49" s="22">
        <f ca="1">IF($C49="","",SUMPRODUCT(--(data!$BY$3:$BY$554=$C49),data!$BZ$3:$BZ$554))</f>
        <v>7</v>
      </c>
      <c r="J49" s="22">
        <f t="shared" ca="1" si="12"/>
        <v>3</v>
      </c>
      <c r="K49" s="22">
        <f t="shared" ca="1" si="13"/>
        <v>12</v>
      </c>
      <c r="L49" s="80">
        <f t="shared" ca="1" si="14"/>
        <v>1.6666666666666667</v>
      </c>
      <c r="M49" s="80">
        <f t="shared" ca="1" si="15"/>
        <v>1.1666666666666667</v>
      </c>
      <c r="N49" s="22">
        <f ca="1">IF($C49="","",SUMPRODUCT(--(data!$BY$3:$BY$554=$C49),data!$CN$3:$CN$554))</f>
        <v>43</v>
      </c>
      <c r="O49" s="22">
        <f ca="1">IF($C49="","",SUMPRODUCT(--(data!$BY$3:$BY$554=$C49),data!$CM$3:$CM$554))</f>
        <v>31</v>
      </c>
      <c r="P49" s="22">
        <f ca="1">IF($C49="","",SUMPRODUCT(--(data!$BY$3:$BY$554=$C49),data!$CH$3:$CH$554))</f>
        <v>81</v>
      </c>
      <c r="Q49" s="22">
        <f ca="1">IF($C49="","",SUMPRODUCT(--(data!$BY$3:$BY$554=$C49),data!$CG$3:$CG$554))</f>
        <v>72</v>
      </c>
      <c r="R49" s="22">
        <f ca="1">IF($C49="","",SUMPRODUCT(--(data!$BY$3:$BY$554=$C49),data!$CJ$3:$CJ$554))</f>
        <v>30</v>
      </c>
      <c r="S49" s="22">
        <f ca="1">IF($C49="","",SUMPRODUCT(--(data!$BY$3:$BY$554=$C49),data!$CI$3:$CI$554))</f>
        <v>23</v>
      </c>
      <c r="T49" s="77">
        <f t="shared" ca="1" si="16"/>
        <v>8.1</v>
      </c>
      <c r="U49" s="77">
        <f t="shared" ca="1" si="17"/>
        <v>3</v>
      </c>
      <c r="V49" s="77">
        <f t="shared" ca="1" si="18"/>
        <v>10.285714285714286</v>
      </c>
      <c r="W49" s="77">
        <f t="shared" ca="1" si="19"/>
        <v>3.2857142857142856</v>
      </c>
      <c r="X49" s="22">
        <f ca="1">IF($C49="","",SUMPRODUCT(--(data!$BY$3:$BY$554=$C49),data!$CP$3:$CP$554))</f>
        <v>14</v>
      </c>
      <c r="Y49" s="22">
        <f ca="1">IF($C49="","",SUMPRODUCT(--(data!$BY$3:$BY$554=$C49),data!$CR$3:$CR$554))</f>
        <v>0</v>
      </c>
      <c r="Z49" s="22">
        <f ca="1">IF($C49="","",SUMPRODUCT(--(data!$BY$3:$BY$554=$C49),data!$CL$3:$CL$554))</f>
        <v>72</v>
      </c>
      <c r="AA49" s="22">
        <f ca="1">IF($C49="","",SUMPRODUCT(--(data!$BY$3:$BY$554=$C49),data!$CK$3:$CK$554))</f>
        <v>68</v>
      </c>
      <c r="AB49" s="240">
        <f t="shared" ca="1" si="20"/>
        <v>2</v>
      </c>
      <c r="AC49" s="240">
        <f t="shared" si="21"/>
        <v>19</v>
      </c>
    </row>
    <row r="50" spans="1:29" x14ac:dyDescent="0.25">
      <c r="A50" s="22">
        <v>20</v>
      </c>
      <c r="B50" s="23">
        <f t="shared" ca="1" si="11"/>
        <v>8</v>
      </c>
      <c r="C50" s="24" t="str">
        <f>IF(teams!A20="","",teams!A20)</f>
        <v>Sheffield Weds</v>
      </c>
      <c r="D50" s="22">
        <f ca="1">IF($C50="","",COUNTIF(data!$BY$3:$BY$554,C50))</f>
        <v>6</v>
      </c>
      <c r="E50" s="22">
        <f ca="1">IF($C50="","",SUMPRODUCT(--(data!$BY$3:$BY$554=$C50),--(data!$CB$3:$CB$554="A")))</f>
        <v>3</v>
      </c>
      <c r="F50" s="22">
        <f ca="1">IF($C50="","",SUMPRODUCT(--(data!$BY$3:$BY$554=$C50),--(data!$CB$3:$CB$554="D")))</f>
        <v>0</v>
      </c>
      <c r="G50" s="22">
        <f ca="1">IF($C50="","",SUMPRODUCT(--(data!$BY$3:$BY$554=$C50),--(data!$CB$3:$CB$554="H")))</f>
        <v>3</v>
      </c>
      <c r="H50" s="22">
        <f ca="1">IF($C50="","",SUMPRODUCT(--(data!$BY$3:$BY$554=$C50),data!$CA$3:$CA$554))</f>
        <v>9</v>
      </c>
      <c r="I50" s="22">
        <f ca="1">IF($C50="","",SUMPRODUCT(--(data!$BY$3:$BY$554=$C50),data!$BZ$3:$BZ$554))</f>
        <v>10</v>
      </c>
      <c r="J50" s="22">
        <f t="shared" ca="1" si="12"/>
        <v>-1</v>
      </c>
      <c r="K50" s="22">
        <f t="shared" ca="1" si="13"/>
        <v>9</v>
      </c>
      <c r="L50" s="80">
        <f t="shared" ca="1" si="14"/>
        <v>1.5</v>
      </c>
      <c r="M50" s="80">
        <f t="shared" ca="1" si="15"/>
        <v>1.6666666666666667</v>
      </c>
      <c r="N50" s="22">
        <f ca="1">IF($C50="","",SUMPRODUCT(--(data!$BY$3:$BY$554=$C50),data!$CN$3:$CN$554))</f>
        <v>23</v>
      </c>
      <c r="O50" s="22">
        <f ca="1">IF($C50="","",SUMPRODUCT(--(data!$BY$3:$BY$554=$C50),data!$CM$3:$CM$554))</f>
        <v>31</v>
      </c>
      <c r="P50" s="22">
        <f ca="1">IF($C50="","",SUMPRODUCT(--(data!$BY$3:$BY$554=$C50),data!$CH$3:$CH$554))</f>
        <v>50</v>
      </c>
      <c r="Q50" s="22">
        <f ca="1">IF($C50="","",SUMPRODUCT(--(data!$BY$3:$BY$554=$C50),data!$CG$3:$CG$554))</f>
        <v>90</v>
      </c>
      <c r="R50" s="22">
        <f ca="1">IF($C50="","",SUMPRODUCT(--(data!$BY$3:$BY$554=$C50),data!$CJ$3:$CJ$554))</f>
        <v>22</v>
      </c>
      <c r="S50" s="22">
        <f ca="1">IF($C50="","",SUMPRODUCT(--(data!$BY$3:$BY$554=$C50),data!$CI$3:$CI$554))</f>
        <v>38</v>
      </c>
      <c r="T50" s="77">
        <f t="shared" ca="1" si="16"/>
        <v>5.5555555555555554</v>
      </c>
      <c r="U50" s="77">
        <f t="shared" ca="1" si="17"/>
        <v>2.4444444444444446</v>
      </c>
      <c r="V50" s="77">
        <f t="shared" ca="1" si="18"/>
        <v>9</v>
      </c>
      <c r="W50" s="77">
        <f t="shared" ca="1" si="19"/>
        <v>3.8</v>
      </c>
      <c r="X50" s="22">
        <f ca="1">IF($C50="","",SUMPRODUCT(--(data!$BY$3:$BY$554=$C50),data!$CP$3:$CP$554))</f>
        <v>11</v>
      </c>
      <c r="Y50" s="22">
        <f ca="1">IF($C50="","",SUMPRODUCT(--(data!$BY$3:$BY$554=$C50),data!$CR$3:$CR$554))</f>
        <v>1</v>
      </c>
      <c r="Z50" s="22">
        <f ca="1">IF($C50="","",SUMPRODUCT(--(data!$BY$3:$BY$554=$C50),data!$CL$3:$CL$554))</f>
        <v>87</v>
      </c>
      <c r="AA50" s="22">
        <f ca="1">IF($C50="","",SUMPRODUCT(--(data!$BY$3:$BY$554=$C50),data!$CK$3:$CK$554))</f>
        <v>70</v>
      </c>
      <c r="AB50" s="240">
        <f t="shared" ca="1" si="20"/>
        <v>8</v>
      </c>
      <c r="AC50" s="240">
        <f t="shared" si="21"/>
        <v>20</v>
      </c>
    </row>
    <row r="51" spans="1:29" x14ac:dyDescent="0.25">
      <c r="A51" s="22">
        <v>21</v>
      </c>
      <c r="B51" s="23">
        <f t="shared" ca="1" si="11"/>
        <v>15</v>
      </c>
      <c r="C51" s="24" t="str">
        <f>IF(teams!A21="","",teams!A21)</f>
        <v>Stoke</v>
      </c>
      <c r="D51" s="22">
        <f ca="1">IF($C51="","",COUNTIF(data!$BY$3:$BY$554,C51))</f>
        <v>6</v>
      </c>
      <c r="E51" s="22">
        <f ca="1">IF($C51="","",SUMPRODUCT(--(data!$BY$3:$BY$554=$C51),--(data!$CB$3:$CB$554="A")))</f>
        <v>1</v>
      </c>
      <c r="F51" s="22">
        <f ca="1">IF($C51="","",SUMPRODUCT(--(data!$BY$3:$BY$554=$C51),--(data!$CB$3:$CB$554="D")))</f>
        <v>3</v>
      </c>
      <c r="G51" s="22">
        <f ca="1">IF($C51="","",SUMPRODUCT(--(data!$BY$3:$BY$554=$C51),--(data!$CB$3:$CB$554="H")))</f>
        <v>2</v>
      </c>
      <c r="H51" s="22">
        <f ca="1">IF($C51="","",SUMPRODUCT(--(data!$BY$3:$BY$554=$C51),data!$CA$3:$CA$554))</f>
        <v>9</v>
      </c>
      <c r="I51" s="22">
        <f ca="1">IF($C51="","",SUMPRODUCT(--(data!$BY$3:$BY$554=$C51),data!$BZ$3:$BZ$554))</f>
        <v>11</v>
      </c>
      <c r="J51" s="22">
        <f t="shared" ca="1" si="12"/>
        <v>-2</v>
      </c>
      <c r="K51" s="22">
        <f t="shared" ca="1" si="13"/>
        <v>6</v>
      </c>
      <c r="L51" s="80">
        <f t="shared" ca="1" si="14"/>
        <v>1.5</v>
      </c>
      <c r="M51" s="80">
        <f t="shared" ca="1" si="15"/>
        <v>1.8333333333333333</v>
      </c>
      <c r="N51" s="22">
        <f ca="1">IF($C51="","",SUMPRODUCT(--(data!$BY$3:$BY$554=$C51),data!$CN$3:$CN$554))</f>
        <v>34</v>
      </c>
      <c r="O51" s="22">
        <f ca="1">IF($C51="","",SUMPRODUCT(--(data!$BY$3:$BY$554=$C51),data!$CM$3:$CM$554))</f>
        <v>28</v>
      </c>
      <c r="P51" s="22">
        <f ca="1">IF($C51="","",SUMPRODUCT(--(data!$BY$3:$BY$554=$C51),data!$CH$3:$CH$554))</f>
        <v>72</v>
      </c>
      <c r="Q51" s="22">
        <f ca="1">IF($C51="","",SUMPRODUCT(--(data!$BY$3:$BY$554=$C51),data!$CG$3:$CG$554))</f>
        <v>78</v>
      </c>
      <c r="R51" s="22">
        <f ca="1">IF($C51="","",SUMPRODUCT(--(data!$BY$3:$BY$554=$C51),data!$CJ$3:$CJ$554))</f>
        <v>26</v>
      </c>
      <c r="S51" s="22">
        <f ca="1">IF($C51="","",SUMPRODUCT(--(data!$BY$3:$BY$554=$C51),data!$CI$3:$CI$554))</f>
        <v>26</v>
      </c>
      <c r="T51" s="77">
        <f t="shared" ca="1" si="16"/>
        <v>8</v>
      </c>
      <c r="U51" s="77">
        <f t="shared" ca="1" si="17"/>
        <v>2.8888888888888888</v>
      </c>
      <c r="V51" s="77">
        <f t="shared" ca="1" si="18"/>
        <v>7.0909090909090908</v>
      </c>
      <c r="W51" s="77">
        <f t="shared" ca="1" si="19"/>
        <v>2.3636363636363638</v>
      </c>
      <c r="X51" s="22">
        <f ca="1">IF($C51="","",SUMPRODUCT(--(data!$BY$3:$BY$554=$C51),data!$CP$3:$CP$554))</f>
        <v>5</v>
      </c>
      <c r="Y51" s="22">
        <f ca="1">IF($C51="","",SUMPRODUCT(--(data!$BY$3:$BY$554=$C51),data!$CR$3:$CR$554))</f>
        <v>0</v>
      </c>
      <c r="Z51" s="22">
        <f ca="1">IF($C51="","",SUMPRODUCT(--(data!$BY$3:$BY$554=$C51),data!$CL$3:$CL$554))</f>
        <v>66</v>
      </c>
      <c r="AA51" s="22">
        <f ca="1">IF($C51="","",SUMPRODUCT(--(data!$BY$3:$BY$554=$C51),data!$CK$3:$CK$554))</f>
        <v>69</v>
      </c>
      <c r="AB51" s="240">
        <f t="shared" ca="1" si="20"/>
        <v>15</v>
      </c>
      <c r="AC51" s="240">
        <f t="shared" si="21"/>
        <v>21</v>
      </c>
    </row>
    <row r="52" spans="1:29" x14ac:dyDescent="0.25">
      <c r="A52" s="22">
        <v>22</v>
      </c>
      <c r="B52" s="23">
        <f t="shared" ca="1" si="11"/>
        <v>7</v>
      </c>
      <c r="C52" s="24" t="str">
        <f>IF(teams!A22="","",teams!A22)</f>
        <v>Swansea</v>
      </c>
      <c r="D52" s="22">
        <f ca="1">IF($C52="","",COUNTIF(data!$BY$3:$BY$554,C52))</f>
        <v>6</v>
      </c>
      <c r="E52" s="22">
        <f ca="1">IF($C52="","",SUMPRODUCT(--(data!$BY$3:$BY$554=$C52),--(data!$CB$3:$CB$554="A")))</f>
        <v>2</v>
      </c>
      <c r="F52" s="22">
        <f ca="1">IF($C52="","",SUMPRODUCT(--(data!$BY$3:$BY$554=$C52),--(data!$CB$3:$CB$554="D")))</f>
        <v>3</v>
      </c>
      <c r="G52" s="22">
        <f ca="1">IF($C52="","",SUMPRODUCT(--(data!$BY$3:$BY$554=$C52),--(data!$CB$3:$CB$554="H")))</f>
        <v>1</v>
      </c>
      <c r="H52" s="22">
        <f ca="1">IF($C52="","",SUMPRODUCT(--(data!$BY$3:$BY$554=$C52),data!$CA$3:$CA$554))</f>
        <v>4</v>
      </c>
      <c r="I52" s="22">
        <f ca="1">IF($C52="","",SUMPRODUCT(--(data!$BY$3:$BY$554=$C52),data!$BZ$3:$BZ$554))</f>
        <v>3</v>
      </c>
      <c r="J52" s="22">
        <f t="shared" ca="1" si="12"/>
        <v>1</v>
      </c>
      <c r="K52" s="22">
        <f t="shared" ca="1" si="13"/>
        <v>9</v>
      </c>
      <c r="L52" s="80">
        <f t="shared" ca="1" si="14"/>
        <v>0.66666666666666663</v>
      </c>
      <c r="M52" s="80">
        <f t="shared" ca="1" si="15"/>
        <v>0.5</v>
      </c>
      <c r="N52" s="22">
        <f ca="1">IF($C52="","",SUMPRODUCT(--(data!$BY$3:$BY$554=$C52),data!$CN$3:$CN$554))</f>
        <v>20</v>
      </c>
      <c r="O52" s="22">
        <f ca="1">IF($C52="","",SUMPRODUCT(--(data!$BY$3:$BY$554=$C52),data!$CM$3:$CM$554))</f>
        <v>35</v>
      </c>
      <c r="P52" s="22">
        <f ca="1">IF($C52="","",SUMPRODUCT(--(data!$BY$3:$BY$554=$C52),data!$CH$3:$CH$554))</f>
        <v>59</v>
      </c>
      <c r="Q52" s="22">
        <f ca="1">IF($C52="","",SUMPRODUCT(--(data!$BY$3:$BY$554=$C52),data!$CG$3:$CG$554))</f>
        <v>74</v>
      </c>
      <c r="R52" s="22">
        <f ca="1">IF($C52="","",SUMPRODUCT(--(data!$BY$3:$BY$554=$C52),data!$CJ$3:$CJ$554))</f>
        <v>18</v>
      </c>
      <c r="S52" s="22">
        <f ca="1">IF($C52="","",SUMPRODUCT(--(data!$BY$3:$BY$554=$C52),data!$CI$3:$CI$554))</f>
        <v>19</v>
      </c>
      <c r="T52" s="77">
        <f t="shared" ca="1" si="16"/>
        <v>14.75</v>
      </c>
      <c r="U52" s="77">
        <f t="shared" ca="1" si="17"/>
        <v>4.5</v>
      </c>
      <c r="V52" s="77">
        <f t="shared" ca="1" si="18"/>
        <v>24.666666666666668</v>
      </c>
      <c r="W52" s="77">
        <f t="shared" ca="1" si="19"/>
        <v>6.333333333333333</v>
      </c>
      <c r="X52" s="22">
        <f ca="1">IF($C52="","",SUMPRODUCT(--(data!$BY$3:$BY$554=$C52),data!$CP$3:$CP$554))</f>
        <v>3</v>
      </c>
      <c r="Y52" s="22">
        <f ca="1">IF($C52="","",SUMPRODUCT(--(data!$BY$3:$BY$554=$C52),data!$CR$3:$CR$554))</f>
        <v>1</v>
      </c>
      <c r="Z52" s="22">
        <f ca="1">IF($C52="","",SUMPRODUCT(--(data!$BY$3:$BY$554=$C52),data!$CL$3:$CL$554))</f>
        <v>57</v>
      </c>
      <c r="AA52" s="22">
        <f ca="1">IF($C52="","",SUMPRODUCT(--(data!$BY$3:$BY$554=$C52),data!$CK$3:$CK$554))</f>
        <v>71</v>
      </c>
      <c r="AB52" s="240">
        <f t="shared" ca="1" si="20"/>
        <v>7</v>
      </c>
      <c r="AC52" s="240">
        <f t="shared" si="21"/>
        <v>22</v>
      </c>
    </row>
    <row r="53" spans="1:29" x14ac:dyDescent="0.25">
      <c r="A53" s="22">
        <v>23</v>
      </c>
      <c r="B53" s="23">
        <f t="shared" ca="1" si="11"/>
        <v>5</v>
      </c>
      <c r="C53" s="24" t="str">
        <f>IF(teams!A23="","",teams!A23)</f>
        <v>West Brom</v>
      </c>
      <c r="D53" s="22">
        <f ca="1">IF($C53="","",COUNTIF(data!$BY$3:$BY$554,C53))</f>
        <v>6</v>
      </c>
      <c r="E53" s="22">
        <f ca="1">IF($C53="","",SUMPRODUCT(--(data!$BY$3:$BY$554=$C53),--(data!$CB$3:$CB$554="A")))</f>
        <v>2</v>
      </c>
      <c r="F53" s="22">
        <f ca="1">IF($C53="","",SUMPRODUCT(--(data!$BY$3:$BY$554=$C53),--(data!$CB$3:$CB$554="D")))</f>
        <v>3</v>
      </c>
      <c r="G53" s="22">
        <f ca="1">IF($C53="","",SUMPRODUCT(--(data!$BY$3:$BY$554=$C53),--(data!$CB$3:$CB$554="H")))</f>
        <v>1</v>
      </c>
      <c r="H53" s="22">
        <f ca="1">IF($C53="","",SUMPRODUCT(--(data!$BY$3:$BY$554=$C53),data!$CA$3:$CA$554))</f>
        <v>11</v>
      </c>
      <c r="I53" s="22">
        <f ca="1">IF($C53="","",SUMPRODUCT(--(data!$BY$3:$BY$554=$C53),data!$BZ$3:$BZ$554))</f>
        <v>10</v>
      </c>
      <c r="J53" s="22">
        <f t="shared" ca="1" si="12"/>
        <v>1</v>
      </c>
      <c r="K53" s="22">
        <f t="shared" ca="1" si="13"/>
        <v>9</v>
      </c>
      <c r="L53" s="80">
        <f t="shared" ca="1" si="14"/>
        <v>1.8333333333333333</v>
      </c>
      <c r="M53" s="80">
        <f t="shared" ca="1" si="15"/>
        <v>1.6666666666666667</v>
      </c>
      <c r="N53" s="22">
        <f ca="1">IF($C53="","",SUMPRODUCT(--(data!$BY$3:$BY$554=$C53),data!$CN$3:$CN$554))</f>
        <v>21</v>
      </c>
      <c r="O53" s="22">
        <f ca="1">IF($C53="","",SUMPRODUCT(--(data!$BY$3:$BY$554=$C53),data!$CM$3:$CM$554))</f>
        <v>32</v>
      </c>
      <c r="P53" s="22">
        <f ca="1">IF($C53="","",SUMPRODUCT(--(data!$BY$3:$BY$554=$C53),data!$CH$3:$CH$554))</f>
        <v>82</v>
      </c>
      <c r="Q53" s="22">
        <f ca="1">IF($C53="","",SUMPRODUCT(--(data!$BY$3:$BY$554=$C53),data!$CG$3:$CG$554))</f>
        <v>98</v>
      </c>
      <c r="R53" s="22">
        <f ca="1">IF($C53="","",SUMPRODUCT(--(data!$BY$3:$BY$554=$C53),data!$CJ$3:$CJ$554))</f>
        <v>25</v>
      </c>
      <c r="S53" s="22">
        <f ca="1">IF($C53="","",SUMPRODUCT(--(data!$BY$3:$BY$554=$C53),data!$CI$3:$CI$554))</f>
        <v>32</v>
      </c>
      <c r="T53" s="77">
        <f t="shared" ca="1" si="16"/>
        <v>7.4545454545454541</v>
      </c>
      <c r="U53" s="77">
        <f t="shared" ca="1" si="17"/>
        <v>2.2727272727272729</v>
      </c>
      <c r="V53" s="77">
        <f t="shared" ca="1" si="18"/>
        <v>9.8000000000000007</v>
      </c>
      <c r="W53" s="77">
        <f t="shared" ca="1" si="19"/>
        <v>3.2</v>
      </c>
      <c r="X53" s="22">
        <f ca="1">IF($C53="","",SUMPRODUCT(--(data!$BY$3:$BY$554=$C53),data!$CP$3:$CP$554))</f>
        <v>11</v>
      </c>
      <c r="Y53" s="22">
        <f ca="1">IF($C53="","",SUMPRODUCT(--(data!$BY$3:$BY$554=$C53),data!$CR$3:$CR$554))</f>
        <v>0</v>
      </c>
      <c r="Z53" s="22">
        <f ca="1">IF($C53="","",SUMPRODUCT(--(data!$BY$3:$BY$554=$C53),data!$CL$3:$CL$554))</f>
        <v>76</v>
      </c>
      <c r="AA53" s="22">
        <f ca="1">IF($C53="","",SUMPRODUCT(--(data!$BY$3:$BY$554=$C53),data!$CK$3:$CK$554))</f>
        <v>73</v>
      </c>
      <c r="AB53" s="240">
        <f t="shared" ca="1" si="20"/>
        <v>5</v>
      </c>
      <c r="AC53" s="240">
        <f t="shared" si="21"/>
        <v>23</v>
      </c>
    </row>
    <row r="54" spans="1:29" x14ac:dyDescent="0.25">
      <c r="A54" s="25">
        <v>24</v>
      </c>
      <c r="B54" s="26">
        <f t="shared" ca="1" si="11"/>
        <v>21</v>
      </c>
      <c r="C54" s="27" t="str">
        <f>IF(teams!A24="","",teams!A24)</f>
        <v>Wigan</v>
      </c>
      <c r="D54" s="25">
        <f ca="1">IF($C54="","",COUNTIF(data!$BY$3:$BY$554,C54))</f>
        <v>6</v>
      </c>
      <c r="E54" s="25">
        <f ca="1">IF($C54="","",SUMPRODUCT(--(data!$BY$3:$BY$554=$C54),--(data!$CB$3:$CB$554="A")))</f>
        <v>1</v>
      </c>
      <c r="F54" s="25">
        <f ca="1">IF($C54="","",SUMPRODUCT(--(data!$BY$3:$BY$554=$C54),--(data!$CB$3:$CB$554="D")))</f>
        <v>0</v>
      </c>
      <c r="G54" s="25">
        <f ca="1">IF($C54="","",SUMPRODUCT(--(data!$BY$3:$BY$554=$C54),--(data!$CB$3:$CB$554="H")))</f>
        <v>5</v>
      </c>
      <c r="H54" s="25">
        <f ca="1">IF($C54="","",SUMPRODUCT(--(data!$BY$3:$BY$554=$C54),data!$CA$3:$CA$554))</f>
        <v>5</v>
      </c>
      <c r="I54" s="25">
        <f ca="1">IF($C54="","",SUMPRODUCT(--(data!$BY$3:$BY$554=$C54),data!$BZ$3:$BZ$554))</f>
        <v>11</v>
      </c>
      <c r="J54" s="25">
        <f t="shared" ca="1" si="12"/>
        <v>-6</v>
      </c>
      <c r="K54" s="25">
        <f t="shared" ca="1" si="13"/>
        <v>3</v>
      </c>
      <c r="L54" s="81">
        <f t="shared" ca="1" si="14"/>
        <v>0.83333333333333337</v>
      </c>
      <c r="M54" s="81">
        <f t="shared" ca="1" si="15"/>
        <v>1.8333333333333333</v>
      </c>
      <c r="N54" s="25">
        <f ca="1">IF($C54="","",SUMPRODUCT(--(data!$BY$3:$BY$554=$C54),data!$CN$3:$CN$554))</f>
        <v>22</v>
      </c>
      <c r="O54" s="25">
        <f ca="1">IF($C54="","",SUMPRODUCT(--(data!$BY$3:$BY$554=$C54),data!$CM$3:$CM$554))</f>
        <v>38</v>
      </c>
      <c r="P54" s="25">
        <f ca="1">IF($C54="","",SUMPRODUCT(--(data!$BY$3:$BY$554=$C54),data!$CH$3:$CH$554))</f>
        <v>68</v>
      </c>
      <c r="Q54" s="25">
        <f ca="1">IF($C54="","",SUMPRODUCT(--(data!$BY$3:$BY$554=$C54),data!$CG$3:$CG$554))</f>
        <v>88</v>
      </c>
      <c r="R54" s="25">
        <f ca="1">IF($C54="","",SUMPRODUCT(--(data!$BY$3:$BY$554=$C54),data!$CJ$3:$CJ$554))</f>
        <v>16</v>
      </c>
      <c r="S54" s="25">
        <f ca="1">IF($C54="","",SUMPRODUCT(--(data!$BY$3:$BY$554=$C54),data!$CI$3:$CI$554))</f>
        <v>26</v>
      </c>
      <c r="T54" s="78">
        <f t="shared" ca="1" si="16"/>
        <v>13.6</v>
      </c>
      <c r="U54" s="78">
        <f t="shared" ca="1" si="17"/>
        <v>3.2</v>
      </c>
      <c r="V54" s="78">
        <f t="shared" ca="1" si="18"/>
        <v>8</v>
      </c>
      <c r="W54" s="78">
        <f t="shared" ca="1" si="19"/>
        <v>2.3636363636363638</v>
      </c>
      <c r="X54" s="25">
        <f ca="1">IF($C54="","",SUMPRODUCT(--(data!$BY$3:$BY$554=$C54),data!$CP$3:$CP$554))</f>
        <v>16</v>
      </c>
      <c r="Y54" s="25">
        <f ca="1">IF($C54="","",SUMPRODUCT(--(data!$BY$3:$BY$554=$C54),data!$CR$3:$CR$554))</f>
        <v>2</v>
      </c>
      <c r="Z54" s="25">
        <f ca="1">IF($C54="","",SUMPRODUCT(--(data!$BY$3:$BY$554=$C54),data!$CL$3:$CL$554))</f>
        <v>95</v>
      </c>
      <c r="AA54" s="25">
        <f ca="1">IF($C54="","",SUMPRODUCT(--(data!$BY$3:$BY$554=$C54),data!$CK$3:$CK$554))</f>
        <v>84</v>
      </c>
      <c r="AB54" s="241">
        <f t="shared" ca="1" si="20"/>
        <v>21</v>
      </c>
      <c r="AC54" s="241">
        <f t="shared" si="21"/>
        <v>24</v>
      </c>
    </row>
    <row r="56" spans="1:29" ht="15.75" x14ac:dyDescent="0.25">
      <c r="C56" s="28" t="s">
        <v>21</v>
      </c>
    </row>
    <row r="57" spans="1:29" s="74" customFormat="1" ht="45" customHeight="1" x14ac:dyDescent="0.25">
      <c r="A57" s="73" t="s">
        <v>19</v>
      </c>
      <c r="B57" s="73" t="s">
        <v>18</v>
      </c>
      <c r="C57" s="73" t="s">
        <v>11</v>
      </c>
      <c r="D57" s="73" t="s">
        <v>12</v>
      </c>
      <c r="E57" s="73" t="s">
        <v>13</v>
      </c>
      <c r="F57" s="73" t="s">
        <v>14</v>
      </c>
      <c r="G57" s="73" t="s">
        <v>15</v>
      </c>
      <c r="H57" s="73" t="s">
        <v>179</v>
      </c>
      <c r="I57" s="73" t="s">
        <v>180</v>
      </c>
      <c r="J57" s="73" t="s">
        <v>16</v>
      </c>
      <c r="K57" s="73" t="s">
        <v>17</v>
      </c>
      <c r="L57" s="75" t="s">
        <v>179</v>
      </c>
      <c r="M57" s="75" t="s">
        <v>180</v>
      </c>
      <c r="N57" s="75" t="s">
        <v>171</v>
      </c>
      <c r="O57" s="75" t="s">
        <v>172</v>
      </c>
      <c r="P57" s="75" t="s">
        <v>165</v>
      </c>
      <c r="Q57" s="75" t="s">
        <v>166</v>
      </c>
      <c r="R57" s="75" t="s">
        <v>167</v>
      </c>
      <c r="S57" s="75" t="s">
        <v>168</v>
      </c>
      <c r="T57" s="75" t="s">
        <v>175</v>
      </c>
      <c r="U57" s="75" t="s">
        <v>176</v>
      </c>
      <c r="V57" s="75" t="s">
        <v>177</v>
      </c>
      <c r="W57" s="75" t="s">
        <v>178</v>
      </c>
      <c r="X57" s="75" t="s">
        <v>169</v>
      </c>
      <c r="Y57" s="75" t="s">
        <v>170</v>
      </c>
      <c r="Z57" s="75" t="s">
        <v>173</v>
      </c>
      <c r="AA57" s="75" t="s">
        <v>174</v>
      </c>
      <c r="AB57" s="238" t="s">
        <v>344</v>
      </c>
      <c r="AC57" s="238" t="s">
        <v>663</v>
      </c>
    </row>
    <row r="58" spans="1:29" x14ac:dyDescent="0.25">
      <c r="A58" s="19">
        <v>1</v>
      </c>
      <c r="B58" s="20">
        <f ca="1">RANK(K58,K$58:K$81)+SUMPRODUCT(--(K58=K$58:K$81),--(J58&lt;J$58:J$81))+SUMPRODUCT(--(K58=K$58:K$81),--(J58=J$58:J$81),--(H58&lt;H$58:H$81))+SUMPRODUCT(--(K58=K$58:K$81),--(J58=J$58:J$81),--(H58=H$58:H$81),--(AC58&gt;AC$58:AC$81))</f>
        <v>15</v>
      </c>
      <c r="C58" s="21" t="str">
        <f>IF(teams!A1="","",teams!A1)</f>
        <v>Aston Villa</v>
      </c>
      <c r="D58" s="19">
        <f ca="1">IF(C58="","",D4+D31)</f>
        <v>12</v>
      </c>
      <c r="E58" s="19">
        <f t="shared" ref="E58:I58" ca="1" si="22">IF(D58="","",E4+E31)</f>
        <v>3</v>
      </c>
      <c r="F58" s="19">
        <f t="shared" ca="1" si="22"/>
        <v>6</v>
      </c>
      <c r="G58" s="19">
        <f t="shared" ca="1" si="22"/>
        <v>3</v>
      </c>
      <c r="H58" s="19">
        <f t="shared" ca="1" si="22"/>
        <v>20</v>
      </c>
      <c r="I58" s="19">
        <f t="shared" ca="1" si="22"/>
        <v>20</v>
      </c>
      <c r="J58" s="19">
        <f ca="1">IF(C58="","",H58-I58)</f>
        <v>0</v>
      </c>
      <c r="K58" s="19">
        <f ca="1">IF(C58="","",E58*3+F58)</f>
        <v>15</v>
      </c>
      <c r="L58" s="79">
        <f ca="1">H58/D58</f>
        <v>1.6666666666666667</v>
      </c>
      <c r="M58" s="79">
        <f ca="1">I58/D58</f>
        <v>1.6666666666666667</v>
      </c>
      <c r="N58" s="19">
        <f ca="1">IF(OR(N4="",N31=""),"",N4+N31)</f>
        <v>55</v>
      </c>
      <c r="O58" s="19">
        <f t="shared" ref="O58:S58" ca="1" si="23">IF(OR(O4="",O31=""),"",O4+O31)</f>
        <v>68</v>
      </c>
      <c r="P58" s="19">
        <f t="shared" ca="1" si="23"/>
        <v>159</v>
      </c>
      <c r="Q58" s="19">
        <f t="shared" ca="1" si="23"/>
        <v>145</v>
      </c>
      <c r="R58" s="19">
        <f t="shared" ca="1" si="23"/>
        <v>58</v>
      </c>
      <c r="S58" s="19">
        <f t="shared" ca="1" si="23"/>
        <v>52</v>
      </c>
      <c r="T58" s="76">
        <f ca="1">P58/H58</f>
        <v>7.95</v>
      </c>
      <c r="U58" s="76">
        <f ca="1">R58/H58</f>
        <v>2.9</v>
      </c>
      <c r="V58" s="76">
        <f ca="1">Q58/I58</f>
        <v>7.25</v>
      </c>
      <c r="W58" s="76">
        <f ca="1">S58/I58</f>
        <v>2.6</v>
      </c>
      <c r="X58" s="19">
        <f ca="1">IF(OR(X4="",X31=""),"",X4+X31)</f>
        <v>20</v>
      </c>
      <c r="Y58" s="19">
        <f t="shared" ref="Y58:AA58" ca="1" si="24">IF(OR(Y4="",Y31=""),"",Y4+Y31)</f>
        <v>1</v>
      </c>
      <c r="Z58" s="19">
        <f t="shared" ca="1" si="24"/>
        <v>147</v>
      </c>
      <c r="AA58" s="19">
        <f t="shared" ca="1" si="24"/>
        <v>167</v>
      </c>
      <c r="AB58" s="239">
        <f ca="1">IF(B58="","",B58)</f>
        <v>15</v>
      </c>
      <c r="AC58" s="239">
        <v>1</v>
      </c>
    </row>
    <row r="59" spans="1:29" x14ac:dyDescent="0.25">
      <c r="A59" s="22">
        <v>2</v>
      </c>
      <c r="B59" s="23">
        <f t="shared" ref="B59:B81" ca="1" si="25">RANK(K59,K$58:K$81)+SUMPRODUCT(--(K59=K$58:K$81),--(J59&lt;J$58:J$81))+SUMPRODUCT(--(K59=K$58:K$81),--(J59=J$58:J$81),--(H59&lt;H$58:H$81))+SUMPRODUCT(--(K59=K$58:K$81),--(J59=J$58:J$81),--(H59=H$58:H$81),--(AC59&gt;AC$58:AC$81))</f>
        <v>17</v>
      </c>
      <c r="C59" s="24" t="str">
        <f>IF(teams!A2="","",teams!A2)</f>
        <v>Birmingham</v>
      </c>
      <c r="D59" s="22">
        <f t="shared" ref="D59:I59" ca="1" si="26">IF(C59="","",D5+D32)</f>
        <v>12</v>
      </c>
      <c r="E59" s="22">
        <f t="shared" ca="1" si="26"/>
        <v>2</v>
      </c>
      <c r="F59" s="22">
        <f t="shared" ca="1" si="26"/>
        <v>8</v>
      </c>
      <c r="G59" s="22">
        <f t="shared" ca="1" si="26"/>
        <v>2</v>
      </c>
      <c r="H59" s="22">
        <f t="shared" ca="1" si="26"/>
        <v>13</v>
      </c>
      <c r="I59" s="22">
        <f t="shared" ca="1" si="26"/>
        <v>12</v>
      </c>
      <c r="J59" s="22">
        <f t="shared" ref="J59:J81" ca="1" si="27">IF(C59="","",H59-I59)</f>
        <v>1</v>
      </c>
      <c r="K59" s="22">
        <f t="shared" ref="K59:K81" ca="1" si="28">IF(C59="","",E59*3+F59)</f>
        <v>14</v>
      </c>
      <c r="L59" s="80">
        <f t="shared" ref="L59:L81" ca="1" si="29">H59/D59</f>
        <v>1.0833333333333333</v>
      </c>
      <c r="M59" s="80">
        <f t="shared" ref="M59:M81" ca="1" si="30">I59/D59</f>
        <v>1</v>
      </c>
      <c r="N59" s="22">
        <f t="shared" ref="N59:S59" ca="1" si="31">IF(OR(N5="",N32=""),"",N5+N32)</f>
        <v>77</v>
      </c>
      <c r="O59" s="22">
        <f t="shared" ca="1" si="31"/>
        <v>48</v>
      </c>
      <c r="P59" s="22">
        <f t="shared" ca="1" si="31"/>
        <v>155</v>
      </c>
      <c r="Q59" s="22">
        <f t="shared" ca="1" si="31"/>
        <v>135</v>
      </c>
      <c r="R59" s="22">
        <f t="shared" ca="1" si="31"/>
        <v>60</v>
      </c>
      <c r="S59" s="22">
        <f t="shared" ca="1" si="31"/>
        <v>48</v>
      </c>
      <c r="T59" s="77">
        <f t="shared" ref="T59:T81" ca="1" si="32">P59/H59</f>
        <v>11.923076923076923</v>
      </c>
      <c r="U59" s="77">
        <f t="shared" ref="U59:U81" ca="1" si="33">R59/H59</f>
        <v>4.615384615384615</v>
      </c>
      <c r="V59" s="77">
        <f t="shared" ref="V59:V81" ca="1" si="34">Q59/I59</f>
        <v>11.25</v>
      </c>
      <c r="W59" s="77">
        <f t="shared" ref="W59:W81" ca="1" si="35">S59/I59</f>
        <v>4</v>
      </c>
      <c r="X59" s="22">
        <f t="shared" ref="X59:AA59" ca="1" si="36">IF(OR(X5="",X32=""),"",X5+X32)</f>
        <v>18</v>
      </c>
      <c r="Y59" s="22">
        <f t="shared" ca="1" si="36"/>
        <v>2</v>
      </c>
      <c r="Z59" s="22">
        <f t="shared" ca="1" si="36"/>
        <v>180</v>
      </c>
      <c r="AA59" s="22">
        <f t="shared" ca="1" si="36"/>
        <v>156</v>
      </c>
      <c r="AB59" s="240">
        <f t="shared" ref="AB59:AB81" ca="1" si="37">IF(B59="","",B59)</f>
        <v>17</v>
      </c>
      <c r="AC59" s="240">
        <f>AC58+1</f>
        <v>2</v>
      </c>
    </row>
    <row r="60" spans="1:29" x14ac:dyDescent="0.25">
      <c r="A60" s="22">
        <v>3</v>
      </c>
      <c r="B60" s="23">
        <f t="shared" ca="1" si="25"/>
        <v>10</v>
      </c>
      <c r="C60" s="24" t="str">
        <f>IF(teams!A3="","",teams!A3)</f>
        <v>Blackburn</v>
      </c>
      <c r="D60" s="22">
        <f t="shared" ref="D60:I60" ca="1" si="38">IF(C60="","",D6+D33)</f>
        <v>12</v>
      </c>
      <c r="E60" s="22">
        <f t="shared" ca="1" si="38"/>
        <v>4</v>
      </c>
      <c r="F60" s="22">
        <f t="shared" ca="1" si="38"/>
        <v>6</v>
      </c>
      <c r="G60" s="22">
        <f t="shared" ca="1" si="38"/>
        <v>2</v>
      </c>
      <c r="H60" s="22">
        <f t="shared" ca="1" si="38"/>
        <v>14</v>
      </c>
      <c r="I60" s="22">
        <f t="shared" ca="1" si="38"/>
        <v>15</v>
      </c>
      <c r="J60" s="22">
        <f t="shared" ca="1" si="27"/>
        <v>-1</v>
      </c>
      <c r="K60" s="22">
        <f t="shared" ca="1" si="28"/>
        <v>18</v>
      </c>
      <c r="L60" s="80">
        <f t="shared" ca="1" si="29"/>
        <v>1.1666666666666667</v>
      </c>
      <c r="M60" s="80">
        <f t="shared" ca="1" si="30"/>
        <v>1.25</v>
      </c>
      <c r="N60" s="22">
        <f t="shared" ref="N60:S60" ca="1" si="39">IF(OR(N6="",N33=""),"",N6+N33)</f>
        <v>46</v>
      </c>
      <c r="O60" s="22">
        <f t="shared" ca="1" si="39"/>
        <v>59</v>
      </c>
      <c r="P60" s="22">
        <f t="shared" ca="1" si="39"/>
        <v>127</v>
      </c>
      <c r="Q60" s="22">
        <f t="shared" ca="1" si="39"/>
        <v>158</v>
      </c>
      <c r="R60" s="22">
        <f t="shared" ca="1" si="39"/>
        <v>44</v>
      </c>
      <c r="S60" s="22">
        <f t="shared" ca="1" si="39"/>
        <v>51</v>
      </c>
      <c r="T60" s="77">
        <f t="shared" ca="1" si="32"/>
        <v>9.0714285714285712</v>
      </c>
      <c r="U60" s="77">
        <f t="shared" ca="1" si="33"/>
        <v>3.1428571428571428</v>
      </c>
      <c r="V60" s="77">
        <f t="shared" ca="1" si="34"/>
        <v>10.533333333333333</v>
      </c>
      <c r="W60" s="77">
        <f t="shared" ca="1" si="35"/>
        <v>3.4</v>
      </c>
      <c r="X60" s="22">
        <f t="shared" ref="X60:AA60" ca="1" si="40">IF(OR(X6="",X33=""),"",X6+X33)</f>
        <v>18</v>
      </c>
      <c r="Y60" s="22">
        <f t="shared" ca="1" si="40"/>
        <v>0</v>
      </c>
      <c r="Z60" s="22">
        <f t="shared" ca="1" si="40"/>
        <v>141</v>
      </c>
      <c r="AA60" s="22">
        <f t="shared" ca="1" si="40"/>
        <v>137</v>
      </c>
      <c r="AB60" s="240">
        <f t="shared" ca="1" si="37"/>
        <v>10</v>
      </c>
      <c r="AC60" s="240">
        <f t="shared" ref="AC60:AC81" si="41">AC59+1</f>
        <v>3</v>
      </c>
    </row>
    <row r="61" spans="1:29" x14ac:dyDescent="0.25">
      <c r="A61" s="22">
        <v>4</v>
      </c>
      <c r="B61" s="23">
        <f t="shared" ca="1" si="25"/>
        <v>16</v>
      </c>
      <c r="C61" s="24" t="str">
        <f>IF(teams!A4="","",teams!A4)</f>
        <v>Bolton</v>
      </c>
      <c r="D61" s="22">
        <f t="shared" ref="D61:I61" ca="1" si="42">IF(C61="","",D7+D34)</f>
        <v>12</v>
      </c>
      <c r="E61" s="22">
        <f t="shared" ca="1" si="42"/>
        <v>4</v>
      </c>
      <c r="F61" s="22">
        <f t="shared" ca="1" si="42"/>
        <v>3</v>
      </c>
      <c r="G61" s="22">
        <f t="shared" ca="1" si="42"/>
        <v>5</v>
      </c>
      <c r="H61" s="22">
        <f t="shared" ca="1" si="42"/>
        <v>10</v>
      </c>
      <c r="I61" s="22">
        <f t="shared" ca="1" si="42"/>
        <v>15</v>
      </c>
      <c r="J61" s="22">
        <f t="shared" ca="1" si="27"/>
        <v>-5</v>
      </c>
      <c r="K61" s="22">
        <f t="shared" ca="1" si="28"/>
        <v>15</v>
      </c>
      <c r="L61" s="80">
        <f t="shared" ca="1" si="29"/>
        <v>0.83333333333333337</v>
      </c>
      <c r="M61" s="80">
        <f t="shared" ca="1" si="30"/>
        <v>1.25</v>
      </c>
      <c r="N61" s="22">
        <f t="shared" ref="N61:S61" ca="1" si="43">IF(OR(N7="",N34=""),"",N7+N34)</f>
        <v>57</v>
      </c>
      <c r="O61" s="22">
        <f t="shared" ca="1" si="43"/>
        <v>90</v>
      </c>
      <c r="P61" s="22">
        <f t="shared" ca="1" si="43"/>
        <v>109</v>
      </c>
      <c r="Q61" s="22">
        <f t="shared" ca="1" si="43"/>
        <v>175</v>
      </c>
      <c r="R61" s="22">
        <f t="shared" ca="1" si="43"/>
        <v>34</v>
      </c>
      <c r="S61" s="22">
        <f t="shared" ca="1" si="43"/>
        <v>47</v>
      </c>
      <c r="T61" s="77">
        <f t="shared" ca="1" si="32"/>
        <v>10.9</v>
      </c>
      <c r="U61" s="77">
        <f t="shared" ca="1" si="33"/>
        <v>3.4</v>
      </c>
      <c r="V61" s="77">
        <f t="shared" ca="1" si="34"/>
        <v>11.666666666666666</v>
      </c>
      <c r="W61" s="77">
        <f t="shared" ca="1" si="35"/>
        <v>3.1333333333333333</v>
      </c>
      <c r="X61" s="22">
        <f ca="1">IF(OR(X7="",X34=""),"",X7+X34)</f>
        <v>27</v>
      </c>
      <c r="Y61" s="22">
        <f t="shared" ref="Y61:AA61" ca="1" si="44">IF(OR(Y7="",Y34=""),"",Y7+Y34)</f>
        <v>1</v>
      </c>
      <c r="Z61" s="22">
        <f t="shared" ca="1" si="44"/>
        <v>159</v>
      </c>
      <c r="AA61" s="22">
        <f t="shared" ca="1" si="44"/>
        <v>133</v>
      </c>
      <c r="AB61" s="240">
        <f t="shared" ca="1" si="37"/>
        <v>16</v>
      </c>
      <c r="AC61" s="240">
        <f t="shared" si="41"/>
        <v>4</v>
      </c>
    </row>
    <row r="62" spans="1:29" x14ac:dyDescent="0.25">
      <c r="A62" s="22">
        <v>5</v>
      </c>
      <c r="B62" s="23">
        <f t="shared" ca="1" si="25"/>
        <v>7</v>
      </c>
      <c r="C62" s="24" t="str">
        <f>IF(teams!A5="","",teams!A5)</f>
        <v>Brentford</v>
      </c>
      <c r="D62" s="22">
        <f t="shared" ref="D62:I62" ca="1" si="45">IF(C62="","",D8+D35)</f>
        <v>12</v>
      </c>
      <c r="E62" s="22">
        <f t="shared" ca="1" si="45"/>
        <v>4</v>
      </c>
      <c r="F62" s="22">
        <f t="shared" ca="1" si="45"/>
        <v>6</v>
      </c>
      <c r="G62" s="22">
        <f t="shared" ca="1" si="45"/>
        <v>2</v>
      </c>
      <c r="H62" s="22">
        <f t="shared" ca="1" si="45"/>
        <v>20</v>
      </c>
      <c r="I62" s="22">
        <f t="shared" ca="1" si="45"/>
        <v>14</v>
      </c>
      <c r="J62" s="22">
        <f t="shared" ca="1" si="27"/>
        <v>6</v>
      </c>
      <c r="K62" s="22">
        <f t="shared" ca="1" si="28"/>
        <v>18</v>
      </c>
      <c r="L62" s="80">
        <f t="shared" ca="1" si="29"/>
        <v>1.6666666666666667</v>
      </c>
      <c r="M62" s="80">
        <f t="shared" ca="1" si="30"/>
        <v>1.1666666666666667</v>
      </c>
      <c r="N62" s="22">
        <f t="shared" ref="N62:S62" ca="1" si="46">IF(OR(N8="",N35=""),"",N8+N35)</f>
        <v>89</v>
      </c>
      <c r="O62" s="22">
        <f t="shared" ca="1" si="46"/>
        <v>50</v>
      </c>
      <c r="P62" s="22">
        <f t="shared" ca="1" si="46"/>
        <v>180</v>
      </c>
      <c r="Q62" s="22">
        <f t="shared" ca="1" si="46"/>
        <v>117</v>
      </c>
      <c r="R62" s="22">
        <f t="shared" ca="1" si="46"/>
        <v>75</v>
      </c>
      <c r="S62" s="22">
        <f t="shared" ca="1" si="46"/>
        <v>44</v>
      </c>
      <c r="T62" s="77">
        <f t="shared" ca="1" si="32"/>
        <v>9</v>
      </c>
      <c r="U62" s="77">
        <f t="shared" ca="1" si="33"/>
        <v>3.75</v>
      </c>
      <c r="V62" s="77">
        <f t="shared" ca="1" si="34"/>
        <v>8.3571428571428577</v>
      </c>
      <c r="W62" s="77">
        <f t="shared" ca="1" si="35"/>
        <v>3.1428571428571428</v>
      </c>
      <c r="X62" s="22">
        <f t="shared" ref="X62:AA62" ca="1" si="47">IF(OR(X8="",X35=""),"",X8+X35)</f>
        <v>23</v>
      </c>
      <c r="Y62" s="22">
        <f t="shared" ca="1" si="47"/>
        <v>1</v>
      </c>
      <c r="Z62" s="22">
        <f t="shared" ca="1" si="47"/>
        <v>144</v>
      </c>
      <c r="AA62" s="22">
        <f t="shared" ca="1" si="47"/>
        <v>159</v>
      </c>
      <c r="AB62" s="240">
        <f t="shared" ca="1" si="37"/>
        <v>7</v>
      </c>
      <c r="AC62" s="240">
        <f t="shared" si="41"/>
        <v>5</v>
      </c>
    </row>
    <row r="63" spans="1:29" x14ac:dyDescent="0.25">
      <c r="A63" s="22">
        <v>6</v>
      </c>
      <c r="B63" s="23">
        <f t="shared" ca="1" si="25"/>
        <v>13</v>
      </c>
      <c r="C63" s="24" t="str">
        <f>IF(teams!A6="","",teams!A6)</f>
        <v>Bristol City</v>
      </c>
      <c r="D63" s="22">
        <f t="shared" ref="D63:I63" ca="1" si="48">IF(C63="","",D9+D36)</f>
        <v>12</v>
      </c>
      <c r="E63" s="22">
        <f t="shared" ca="1" si="48"/>
        <v>4</v>
      </c>
      <c r="F63" s="22">
        <f t="shared" ca="1" si="48"/>
        <v>4</v>
      </c>
      <c r="G63" s="22">
        <f t="shared" ca="1" si="48"/>
        <v>4</v>
      </c>
      <c r="H63" s="22">
        <f t="shared" ca="1" si="48"/>
        <v>16</v>
      </c>
      <c r="I63" s="22">
        <f t="shared" ca="1" si="48"/>
        <v>14</v>
      </c>
      <c r="J63" s="22">
        <f t="shared" ca="1" si="27"/>
        <v>2</v>
      </c>
      <c r="K63" s="22">
        <f t="shared" ca="1" si="28"/>
        <v>16</v>
      </c>
      <c r="L63" s="80">
        <f t="shared" ca="1" si="29"/>
        <v>1.3333333333333333</v>
      </c>
      <c r="M63" s="80">
        <f t="shared" ca="1" si="30"/>
        <v>1.1666666666666667</v>
      </c>
      <c r="N63" s="22">
        <f t="shared" ref="N63:S63" ca="1" si="49">IF(OR(N9="",N36=""),"",N9+N36)</f>
        <v>62</v>
      </c>
      <c r="O63" s="22">
        <f t="shared" ca="1" si="49"/>
        <v>55</v>
      </c>
      <c r="P63" s="22">
        <f t="shared" ca="1" si="49"/>
        <v>167</v>
      </c>
      <c r="Q63" s="22">
        <f t="shared" ca="1" si="49"/>
        <v>148</v>
      </c>
      <c r="R63" s="22">
        <f t="shared" ca="1" si="49"/>
        <v>62</v>
      </c>
      <c r="S63" s="22">
        <f t="shared" ca="1" si="49"/>
        <v>45</v>
      </c>
      <c r="T63" s="77">
        <f t="shared" ca="1" si="32"/>
        <v>10.4375</v>
      </c>
      <c r="U63" s="77">
        <f t="shared" ca="1" si="33"/>
        <v>3.875</v>
      </c>
      <c r="V63" s="77">
        <f t="shared" ca="1" si="34"/>
        <v>10.571428571428571</v>
      </c>
      <c r="W63" s="77">
        <f t="shared" ca="1" si="35"/>
        <v>3.2142857142857144</v>
      </c>
      <c r="X63" s="22">
        <f t="shared" ref="X63:AA63" ca="1" si="50">IF(OR(X9="",X36=""),"",X9+X36)</f>
        <v>16</v>
      </c>
      <c r="Y63" s="22">
        <f t="shared" ca="1" si="50"/>
        <v>0</v>
      </c>
      <c r="Z63" s="22">
        <f t="shared" ca="1" si="50"/>
        <v>128</v>
      </c>
      <c r="AA63" s="22">
        <f t="shared" ca="1" si="50"/>
        <v>170</v>
      </c>
      <c r="AB63" s="240">
        <f t="shared" ca="1" si="37"/>
        <v>13</v>
      </c>
      <c r="AC63" s="240">
        <f t="shared" si="41"/>
        <v>6</v>
      </c>
    </row>
    <row r="64" spans="1:29" x14ac:dyDescent="0.25">
      <c r="A64" s="22">
        <v>7</v>
      </c>
      <c r="B64" s="23">
        <f t="shared" ca="1" si="25"/>
        <v>8</v>
      </c>
      <c r="C64" s="24" t="str">
        <f>IF(teams!A7="","",teams!A7)</f>
        <v>Derby</v>
      </c>
      <c r="D64" s="22">
        <f t="shared" ref="D64:I64" ca="1" si="51">IF(C64="","",D10+D37)</f>
        <v>12</v>
      </c>
      <c r="E64" s="22">
        <f t="shared" ca="1" si="51"/>
        <v>5</v>
      </c>
      <c r="F64" s="22">
        <f t="shared" ca="1" si="51"/>
        <v>3</v>
      </c>
      <c r="G64" s="22">
        <f t="shared" ca="1" si="51"/>
        <v>4</v>
      </c>
      <c r="H64" s="22">
        <f t="shared" ca="1" si="51"/>
        <v>15</v>
      </c>
      <c r="I64" s="22">
        <f t="shared" ca="1" si="51"/>
        <v>13</v>
      </c>
      <c r="J64" s="22">
        <f t="shared" ca="1" si="27"/>
        <v>2</v>
      </c>
      <c r="K64" s="22">
        <f t="shared" ca="1" si="28"/>
        <v>18</v>
      </c>
      <c r="L64" s="80">
        <f t="shared" ca="1" si="29"/>
        <v>1.25</v>
      </c>
      <c r="M64" s="80">
        <f t="shared" ca="1" si="30"/>
        <v>1.0833333333333333</v>
      </c>
      <c r="N64" s="22">
        <f t="shared" ref="N64:S64" ca="1" si="52">IF(OR(N10="",N37=""),"",N10+N37)</f>
        <v>77</v>
      </c>
      <c r="O64" s="22">
        <f t="shared" ca="1" si="52"/>
        <v>56</v>
      </c>
      <c r="P64" s="22">
        <f t="shared" ca="1" si="52"/>
        <v>166</v>
      </c>
      <c r="Q64" s="22">
        <f t="shared" ca="1" si="52"/>
        <v>145</v>
      </c>
      <c r="R64" s="22">
        <f t="shared" ca="1" si="52"/>
        <v>47</v>
      </c>
      <c r="S64" s="22">
        <f t="shared" ca="1" si="52"/>
        <v>44</v>
      </c>
      <c r="T64" s="77">
        <f t="shared" ca="1" si="32"/>
        <v>11.066666666666666</v>
      </c>
      <c r="U64" s="77">
        <f t="shared" ca="1" si="33"/>
        <v>3.1333333333333333</v>
      </c>
      <c r="V64" s="77">
        <f t="shared" ca="1" si="34"/>
        <v>11.153846153846153</v>
      </c>
      <c r="W64" s="77">
        <f t="shared" ca="1" si="35"/>
        <v>3.3846153846153846</v>
      </c>
      <c r="X64" s="22">
        <f t="shared" ref="X64:AA64" ca="1" si="53">IF(OR(X10="",X37=""),"",X10+X37)</f>
        <v>27</v>
      </c>
      <c r="Y64" s="22">
        <f t="shared" ca="1" si="53"/>
        <v>1</v>
      </c>
      <c r="Z64" s="22">
        <f t="shared" ca="1" si="53"/>
        <v>150</v>
      </c>
      <c r="AA64" s="22">
        <f t="shared" ca="1" si="53"/>
        <v>167</v>
      </c>
      <c r="AB64" s="240">
        <f t="shared" ca="1" si="37"/>
        <v>8</v>
      </c>
      <c r="AC64" s="240">
        <f t="shared" si="41"/>
        <v>7</v>
      </c>
    </row>
    <row r="65" spans="1:29" x14ac:dyDescent="0.25">
      <c r="A65" s="22">
        <v>8</v>
      </c>
      <c r="B65" s="23">
        <f t="shared" ca="1" si="25"/>
        <v>24</v>
      </c>
      <c r="C65" s="24" t="str">
        <f>IF(teams!A8="","",teams!A8)</f>
        <v>Hull</v>
      </c>
      <c r="D65" s="22">
        <f t="shared" ref="D65:I65" ca="1" si="54">IF(C65="","",D11+D38)</f>
        <v>12</v>
      </c>
      <c r="E65" s="22">
        <f t="shared" ca="1" si="54"/>
        <v>2</v>
      </c>
      <c r="F65" s="22">
        <f t="shared" ca="1" si="54"/>
        <v>2</v>
      </c>
      <c r="G65" s="22">
        <f t="shared" ca="1" si="54"/>
        <v>8</v>
      </c>
      <c r="H65" s="22">
        <f t="shared" ca="1" si="54"/>
        <v>10</v>
      </c>
      <c r="I65" s="22">
        <f t="shared" ca="1" si="54"/>
        <v>19</v>
      </c>
      <c r="J65" s="22">
        <f t="shared" ca="1" si="27"/>
        <v>-9</v>
      </c>
      <c r="K65" s="22">
        <f t="shared" ca="1" si="28"/>
        <v>8</v>
      </c>
      <c r="L65" s="80">
        <f t="shared" ca="1" si="29"/>
        <v>0.83333333333333337</v>
      </c>
      <c r="M65" s="80">
        <f t="shared" ca="1" si="30"/>
        <v>1.5833333333333333</v>
      </c>
      <c r="N65" s="22">
        <f t="shared" ref="N65:S65" ca="1" si="55">IF(OR(N11="",N38=""),"",N11+N38)</f>
        <v>55</v>
      </c>
      <c r="O65" s="22">
        <f t="shared" ca="1" si="55"/>
        <v>64</v>
      </c>
      <c r="P65" s="22">
        <f t="shared" ca="1" si="55"/>
        <v>130</v>
      </c>
      <c r="Q65" s="22">
        <f t="shared" ca="1" si="55"/>
        <v>147</v>
      </c>
      <c r="R65" s="22">
        <f t="shared" ca="1" si="55"/>
        <v>38</v>
      </c>
      <c r="S65" s="22">
        <f t="shared" ca="1" si="55"/>
        <v>54</v>
      </c>
      <c r="T65" s="77">
        <f t="shared" ca="1" si="32"/>
        <v>13</v>
      </c>
      <c r="U65" s="77">
        <f t="shared" ca="1" si="33"/>
        <v>3.8</v>
      </c>
      <c r="V65" s="77">
        <f t="shared" ca="1" si="34"/>
        <v>7.7368421052631575</v>
      </c>
      <c r="W65" s="77">
        <f t="shared" ca="1" si="35"/>
        <v>2.8421052631578947</v>
      </c>
      <c r="X65" s="22">
        <f t="shared" ref="X65:AA65" ca="1" si="56">IF(OR(X11="",X38=""),"",X11+X38)</f>
        <v>17</v>
      </c>
      <c r="Y65" s="22">
        <f t="shared" ca="1" si="56"/>
        <v>1</v>
      </c>
      <c r="Z65" s="22">
        <f t="shared" ca="1" si="56"/>
        <v>125</v>
      </c>
      <c r="AA65" s="22">
        <f t="shared" ca="1" si="56"/>
        <v>144</v>
      </c>
      <c r="AB65" s="240">
        <f t="shared" ca="1" si="37"/>
        <v>24</v>
      </c>
      <c r="AC65" s="240">
        <f t="shared" si="41"/>
        <v>8</v>
      </c>
    </row>
    <row r="66" spans="1:29" x14ac:dyDescent="0.25">
      <c r="A66" s="22">
        <v>9</v>
      </c>
      <c r="B66" s="23">
        <f t="shared" ca="1" si="25"/>
        <v>23</v>
      </c>
      <c r="C66" s="24" t="str">
        <f>IF(teams!A9="","",teams!A9)</f>
        <v>Ipswich</v>
      </c>
      <c r="D66" s="22">
        <f t="shared" ref="D66:I66" ca="1" si="57">IF(C66="","",D12+D39)</f>
        <v>12</v>
      </c>
      <c r="E66" s="22">
        <f t="shared" ca="1" si="57"/>
        <v>1</v>
      </c>
      <c r="F66" s="22">
        <f t="shared" ca="1" si="57"/>
        <v>6</v>
      </c>
      <c r="G66" s="22">
        <f t="shared" ca="1" si="57"/>
        <v>5</v>
      </c>
      <c r="H66" s="22">
        <f t="shared" ca="1" si="57"/>
        <v>11</v>
      </c>
      <c r="I66" s="22">
        <f t="shared" ca="1" si="57"/>
        <v>18</v>
      </c>
      <c r="J66" s="22">
        <f t="shared" ca="1" si="27"/>
        <v>-7</v>
      </c>
      <c r="K66" s="22">
        <f t="shared" ca="1" si="28"/>
        <v>9</v>
      </c>
      <c r="L66" s="80">
        <f t="shared" ca="1" si="29"/>
        <v>0.91666666666666663</v>
      </c>
      <c r="M66" s="80">
        <f t="shared" ca="1" si="30"/>
        <v>1.5</v>
      </c>
      <c r="N66" s="22">
        <f t="shared" ref="N66:S66" ca="1" si="58">IF(OR(N12="",N39=""),"",N12+N39)</f>
        <v>67</v>
      </c>
      <c r="O66" s="22">
        <f t="shared" ca="1" si="58"/>
        <v>65</v>
      </c>
      <c r="P66" s="22">
        <f t="shared" ca="1" si="58"/>
        <v>124</v>
      </c>
      <c r="Q66" s="22">
        <f t="shared" ca="1" si="58"/>
        <v>148</v>
      </c>
      <c r="R66" s="22">
        <f t="shared" ca="1" si="58"/>
        <v>33</v>
      </c>
      <c r="S66" s="22">
        <f t="shared" ca="1" si="58"/>
        <v>45</v>
      </c>
      <c r="T66" s="77">
        <f t="shared" ca="1" si="32"/>
        <v>11.272727272727273</v>
      </c>
      <c r="U66" s="77">
        <f t="shared" ca="1" si="33"/>
        <v>3</v>
      </c>
      <c r="V66" s="77">
        <f t="shared" ca="1" si="34"/>
        <v>8.2222222222222214</v>
      </c>
      <c r="W66" s="77">
        <f t="shared" ca="1" si="35"/>
        <v>2.5</v>
      </c>
      <c r="X66" s="22">
        <f t="shared" ref="X66:AA66" ca="1" si="59">IF(OR(X12="",X39=""),"",X12+X39)</f>
        <v>15</v>
      </c>
      <c r="Y66" s="22">
        <f t="shared" ca="1" si="59"/>
        <v>4</v>
      </c>
      <c r="Z66" s="22">
        <f t="shared" ca="1" si="59"/>
        <v>159</v>
      </c>
      <c r="AA66" s="22">
        <f t="shared" ca="1" si="59"/>
        <v>144</v>
      </c>
      <c r="AB66" s="240">
        <f t="shared" ca="1" si="37"/>
        <v>23</v>
      </c>
      <c r="AC66" s="240">
        <f t="shared" si="41"/>
        <v>9</v>
      </c>
    </row>
    <row r="67" spans="1:29" x14ac:dyDescent="0.25">
      <c r="A67" s="22">
        <v>10</v>
      </c>
      <c r="B67" s="23">
        <f t="shared" ca="1" si="25"/>
        <v>3</v>
      </c>
      <c r="C67" s="24" t="str">
        <f>IF(teams!A10="","",teams!A10)</f>
        <v>Leeds</v>
      </c>
      <c r="D67" s="22">
        <f t="shared" ref="D67:I67" ca="1" si="60">IF(C67="","",D13+D40)</f>
        <v>12</v>
      </c>
      <c r="E67" s="22">
        <f t="shared" ca="1" si="60"/>
        <v>6</v>
      </c>
      <c r="F67" s="22">
        <f t="shared" ca="1" si="60"/>
        <v>5</v>
      </c>
      <c r="G67" s="22">
        <f t="shared" ca="1" si="60"/>
        <v>1</v>
      </c>
      <c r="H67" s="22">
        <f t="shared" ca="1" si="60"/>
        <v>22</v>
      </c>
      <c r="I67" s="22">
        <f t="shared" ca="1" si="60"/>
        <v>9</v>
      </c>
      <c r="J67" s="22">
        <f t="shared" ca="1" si="27"/>
        <v>13</v>
      </c>
      <c r="K67" s="22">
        <f t="shared" ca="1" si="28"/>
        <v>23</v>
      </c>
      <c r="L67" s="80">
        <f t="shared" ca="1" si="29"/>
        <v>1.8333333333333333</v>
      </c>
      <c r="M67" s="80">
        <f t="shared" ca="1" si="30"/>
        <v>0.75</v>
      </c>
      <c r="N67" s="22">
        <f t="shared" ref="N67:S67" ca="1" si="61">IF(OR(N13="",N40=""),"",N13+N40)</f>
        <v>62</v>
      </c>
      <c r="O67" s="22">
        <f t="shared" ca="1" si="61"/>
        <v>46</v>
      </c>
      <c r="P67" s="22">
        <f t="shared" ca="1" si="61"/>
        <v>170</v>
      </c>
      <c r="Q67" s="22">
        <f t="shared" ca="1" si="61"/>
        <v>119</v>
      </c>
      <c r="R67" s="22">
        <f t="shared" ca="1" si="61"/>
        <v>55</v>
      </c>
      <c r="S67" s="22">
        <f t="shared" ca="1" si="61"/>
        <v>42</v>
      </c>
      <c r="T67" s="77">
        <f t="shared" ca="1" si="32"/>
        <v>7.7272727272727275</v>
      </c>
      <c r="U67" s="77">
        <f t="shared" ca="1" si="33"/>
        <v>2.5</v>
      </c>
      <c r="V67" s="77">
        <f t="shared" ca="1" si="34"/>
        <v>13.222222222222221</v>
      </c>
      <c r="W67" s="77">
        <f t="shared" ca="1" si="35"/>
        <v>4.666666666666667</v>
      </c>
      <c r="X67" s="22">
        <f t="shared" ref="X67:AA67" ca="1" si="62">IF(OR(X13="",X40=""),"",X13+X40)</f>
        <v>21</v>
      </c>
      <c r="Y67" s="22">
        <f t="shared" ca="1" si="62"/>
        <v>1</v>
      </c>
      <c r="Z67" s="22">
        <f t="shared" ca="1" si="62"/>
        <v>155</v>
      </c>
      <c r="AA67" s="22">
        <f t="shared" ca="1" si="62"/>
        <v>157</v>
      </c>
      <c r="AB67" s="240">
        <f t="shared" ca="1" si="37"/>
        <v>3</v>
      </c>
      <c r="AC67" s="240">
        <f t="shared" si="41"/>
        <v>10</v>
      </c>
    </row>
    <row r="68" spans="1:29" x14ac:dyDescent="0.25">
      <c r="A68" s="22">
        <v>11</v>
      </c>
      <c r="B68" s="23">
        <f t="shared" ca="1" si="25"/>
        <v>4</v>
      </c>
      <c r="C68" s="24" t="str">
        <f>IF(teams!A11="","",teams!A11)</f>
        <v>Middlesbrough</v>
      </c>
      <c r="D68" s="22">
        <f t="shared" ref="D68:I68" ca="1" si="63">IF(C68="","",D14+D41)</f>
        <v>12</v>
      </c>
      <c r="E68" s="22">
        <f t="shared" ca="1" si="63"/>
        <v>6</v>
      </c>
      <c r="F68" s="22">
        <f t="shared" ca="1" si="63"/>
        <v>4</v>
      </c>
      <c r="G68" s="22">
        <f t="shared" ca="1" si="63"/>
        <v>2</v>
      </c>
      <c r="H68" s="22">
        <f t="shared" ca="1" si="63"/>
        <v>14</v>
      </c>
      <c r="I68" s="22">
        <f t="shared" ca="1" si="63"/>
        <v>6</v>
      </c>
      <c r="J68" s="22">
        <f t="shared" ca="1" si="27"/>
        <v>8</v>
      </c>
      <c r="K68" s="22">
        <f t="shared" ca="1" si="28"/>
        <v>22</v>
      </c>
      <c r="L68" s="80">
        <f t="shared" ca="1" si="29"/>
        <v>1.1666666666666667</v>
      </c>
      <c r="M68" s="80">
        <f t="shared" ca="1" si="30"/>
        <v>0.5</v>
      </c>
      <c r="N68" s="22">
        <f t="shared" ref="N68:S68" ca="1" si="64">IF(OR(N14="",N41=""),"",N14+N41)</f>
        <v>75</v>
      </c>
      <c r="O68" s="22">
        <f t="shared" ca="1" si="64"/>
        <v>50</v>
      </c>
      <c r="P68" s="22">
        <f t="shared" ca="1" si="64"/>
        <v>161</v>
      </c>
      <c r="Q68" s="22">
        <f t="shared" ca="1" si="64"/>
        <v>140</v>
      </c>
      <c r="R68" s="22">
        <f t="shared" ca="1" si="64"/>
        <v>43</v>
      </c>
      <c r="S68" s="22">
        <f t="shared" ca="1" si="64"/>
        <v>38</v>
      </c>
      <c r="T68" s="77">
        <f t="shared" ca="1" si="32"/>
        <v>11.5</v>
      </c>
      <c r="U68" s="77">
        <f t="shared" ca="1" si="33"/>
        <v>3.0714285714285716</v>
      </c>
      <c r="V68" s="77">
        <f t="shared" ca="1" si="34"/>
        <v>23.333333333333332</v>
      </c>
      <c r="W68" s="77">
        <f t="shared" ca="1" si="35"/>
        <v>6.333333333333333</v>
      </c>
      <c r="X68" s="22">
        <f t="shared" ref="X68:AA68" ca="1" si="65">IF(OR(X14="",X41=""),"",X14+X41)</f>
        <v>20</v>
      </c>
      <c r="Y68" s="22">
        <f t="shared" ca="1" si="65"/>
        <v>1</v>
      </c>
      <c r="Z68" s="22">
        <f t="shared" ca="1" si="65"/>
        <v>138</v>
      </c>
      <c r="AA68" s="22">
        <f t="shared" ca="1" si="65"/>
        <v>139</v>
      </c>
      <c r="AB68" s="240">
        <f t="shared" ca="1" si="37"/>
        <v>4</v>
      </c>
      <c r="AC68" s="240">
        <f t="shared" si="41"/>
        <v>11</v>
      </c>
    </row>
    <row r="69" spans="1:29" x14ac:dyDescent="0.25">
      <c r="A69" s="22">
        <v>12</v>
      </c>
      <c r="B69" s="23">
        <f t="shared" ca="1" si="25"/>
        <v>20</v>
      </c>
      <c r="C69" s="24" t="str">
        <f>IF(teams!A12="","",teams!A12)</f>
        <v>Millwall</v>
      </c>
      <c r="D69" s="22">
        <f t="shared" ref="D69:I69" ca="1" si="66">IF(C69="","",D15+D42)</f>
        <v>12</v>
      </c>
      <c r="E69" s="22">
        <f t="shared" ca="1" si="66"/>
        <v>2</v>
      </c>
      <c r="F69" s="22">
        <f t="shared" ca="1" si="66"/>
        <v>4</v>
      </c>
      <c r="G69" s="22">
        <f t="shared" ca="1" si="66"/>
        <v>6</v>
      </c>
      <c r="H69" s="22">
        <f t="shared" ca="1" si="66"/>
        <v>13</v>
      </c>
      <c r="I69" s="22">
        <f t="shared" ca="1" si="66"/>
        <v>19</v>
      </c>
      <c r="J69" s="22">
        <f t="shared" ca="1" si="27"/>
        <v>-6</v>
      </c>
      <c r="K69" s="22">
        <f t="shared" ca="1" si="28"/>
        <v>10</v>
      </c>
      <c r="L69" s="80">
        <f t="shared" ca="1" si="29"/>
        <v>1.0833333333333333</v>
      </c>
      <c r="M69" s="80">
        <f t="shared" ca="1" si="30"/>
        <v>1.5833333333333333</v>
      </c>
      <c r="N69" s="22">
        <f t="shared" ref="N69:S69" ca="1" si="67">IF(OR(N15="",N42=""),"",N15+N42)</f>
        <v>63</v>
      </c>
      <c r="O69" s="22">
        <f t="shared" ca="1" si="67"/>
        <v>65</v>
      </c>
      <c r="P69" s="22">
        <f t="shared" ca="1" si="67"/>
        <v>152</v>
      </c>
      <c r="Q69" s="22">
        <f t="shared" ca="1" si="67"/>
        <v>140</v>
      </c>
      <c r="R69" s="22">
        <f t="shared" ca="1" si="67"/>
        <v>42</v>
      </c>
      <c r="S69" s="22">
        <f t="shared" ca="1" si="67"/>
        <v>48</v>
      </c>
      <c r="T69" s="77">
        <f t="shared" ca="1" si="32"/>
        <v>11.692307692307692</v>
      </c>
      <c r="U69" s="77">
        <f t="shared" ca="1" si="33"/>
        <v>3.2307692307692308</v>
      </c>
      <c r="V69" s="77">
        <f t="shared" ca="1" si="34"/>
        <v>7.3684210526315788</v>
      </c>
      <c r="W69" s="77">
        <f t="shared" ca="1" si="35"/>
        <v>2.5263157894736841</v>
      </c>
      <c r="X69" s="22">
        <f t="shared" ref="X69:AA69" ca="1" si="68">IF(OR(X15="",X42=""),"",X15+X42)</f>
        <v>15</v>
      </c>
      <c r="Y69" s="22">
        <f t="shared" ca="1" si="68"/>
        <v>0</v>
      </c>
      <c r="Z69" s="22">
        <f t="shared" ca="1" si="68"/>
        <v>145</v>
      </c>
      <c r="AA69" s="22">
        <f t="shared" ca="1" si="68"/>
        <v>124</v>
      </c>
      <c r="AB69" s="240">
        <f t="shared" ca="1" si="37"/>
        <v>20</v>
      </c>
      <c r="AC69" s="240">
        <f t="shared" si="41"/>
        <v>12</v>
      </c>
    </row>
    <row r="70" spans="1:29" x14ac:dyDescent="0.25">
      <c r="A70" s="22">
        <v>13</v>
      </c>
      <c r="B70" s="23">
        <f t="shared" ca="1" si="25"/>
        <v>9</v>
      </c>
      <c r="C70" s="24" t="str">
        <f>IF(teams!A13="","",teams!A13)</f>
        <v>Norwich</v>
      </c>
      <c r="D70" s="22">
        <f t="shared" ref="D70:I70" ca="1" si="69">IF(C70="","",D16+D43)</f>
        <v>12</v>
      </c>
      <c r="E70" s="22">
        <f t="shared" ca="1" si="69"/>
        <v>5</v>
      </c>
      <c r="F70" s="22">
        <f t="shared" ca="1" si="69"/>
        <v>3</v>
      </c>
      <c r="G70" s="22">
        <f t="shared" ca="1" si="69"/>
        <v>4</v>
      </c>
      <c r="H70" s="22">
        <f t="shared" ca="1" si="69"/>
        <v>15</v>
      </c>
      <c r="I70" s="22">
        <f t="shared" ca="1" si="69"/>
        <v>15</v>
      </c>
      <c r="J70" s="22">
        <f t="shared" ca="1" si="27"/>
        <v>0</v>
      </c>
      <c r="K70" s="22">
        <f t="shared" ca="1" si="28"/>
        <v>18</v>
      </c>
      <c r="L70" s="80">
        <f t="shared" ca="1" si="29"/>
        <v>1.25</v>
      </c>
      <c r="M70" s="80">
        <f t="shared" ca="1" si="30"/>
        <v>1.25</v>
      </c>
      <c r="N70" s="22">
        <f t="shared" ref="N70:S70" ca="1" si="70">IF(OR(N16="",N43=""),"",N16+N43)</f>
        <v>70</v>
      </c>
      <c r="O70" s="22">
        <f t="shared" ca="1" si="70"/>
        <v>54</v>
      </c>
      <c r="P70" s="22">
        <f t="shared" ca="1" si="70"/>
        <v>159</v>
      </c>
      <c r="Q70" s="22">
        <f t="shared" ca="1" si="70"/>
        <v>145</v>
      </c>
      <c r="R70" s="22">
        <f t="shared" ca="1" si="70"/>
        <v>54</v>
      </c>
      <c r="S70" s="22">
        <f t="shared" ca="1" si="70"/>
        <v>48</v>
      </c>
      <c r="T70" s="77">
        <f t="shared" ca="1" si="32"/>
        <v>10.6</v>
      </c>
      <c r="U70" s="77">
        <f t="shared" ca="1" si="33"/>
        <v>3.6</v>
      </c>
      <c r="V70" s="77">
        <f t="shared" ca="1" si="34"/>
        <v>9.6666666666666661</v>
      </c>
      <c r="W70" s="77">
        <f t="shared" ca="1" si="35"/>
        <v>3.2</v>
      </c>
      <c r="X70" s="22">
        <f t="shared" ref="X70:AA70" ca="1" si="71">IF(OR(X16="",X43=""),"",X16+X43)</f>
        <v>20</v>
      </c>
      <c r="Y70" s="22">
        <f t="shared" ca="1" si="71"/>
        <v>0</v>
      </c>
      <c r="Z70" s="22">
        <f t="shared" ca="1" si="71"/>
        <v>160</v>
      </c>
      <c r="AA70" s="22">
        <f t="shared" ca="1" si="71"/>
        <v>172</v>
      </c>
      <c r="AB70" s="240">
        <f t="shared" ca="1" si="37"/>
        <v>9</v>
      </c>
      <c r="AC70" s="240">
        <f t="shared" si="41"/>
        <v>13</v>
      </c>
    </row>
    <row r="71" spans="1:29" x14ac:dyDescent="0.25">
      <c r="A71" s="22">
        <v>14</v>
      </c>
      <c r="B71" s="23">
        <f t="shared" ca="1" si="25"/>
        <v>5</v>
      </c>
      <c r="C71" s="24" t="str">
        <f>IF(teams!A14="","",teams!A14)</f>
        <v>Nott'm Forest</v>
      </c>
      <c r="D71" s="22">
        <f t="shared" ref="D71:I71" ca="1" si="72">IF(C71="","",D17+D44)</f>
        <v>12</v>
      </c>
      <c r="E71" s="22">
        <f t="shared" ca="1" si="72"/>
        <v>4</v>
      </c>
      <c r="F71" s="22">
        <f t="shared" ca="1" si="72"/>
        <v>7</v>
      </c>
      <c r="G71" s="22">
        <f t="shared" ca="1" si="72"/>
        <v>1</v>
      </c>
      <c r="H71" s="22">
        <f t="shared" ca="1" si="72"/>
        <v>17</v>
      </c>
      <c r="I71" s="22">
        <f t="shared" ca="1" si="72"/>
        <v>13</v>
      </c>
      <c r="J71" s="22">
        <f t="shared" ca="1" si="27"/>
        <v>4</v>
      </c>
      <c r="K71" s="22">
        <f t="shared" ca="1" si="28"/>
        <v>19</v>
      </c>
      <c r="L71" s="80">
        <f t="shared" ca="1" si="29"/>
        <v>1.4166666666666667</v>
      </c>
      <c r="M71" s="80">
        <f t="shared" ca="1" si="30"/>
        <v>1.0833333333333333</v>
      </c>
      <c r="N71" s="22">
        <f t="shared" ref="N71:S71" ca="1" si="73">IF(OR(N17="",N44=""),"",N17+N44)</f>
        <v>68</v>
      </c>
      <c r="O71" s="22">
        <f t="shared" ca="1" si="73"/>
        <v>71</v>
      </c>
      <c r="P71" s="22">
        <f t="shared" ca="1" si="73"/>
        <v>150</v>
      </c>
      <c r="Q71" s="22">
        <f t="shared" ca="1" si="73"/>
        <v>151</v>
      </c>
      <c r="R71" s="22">
        <f t="shared" ca="1" si="73"/>
        <v>47</v>
      </c>
      <c r="S71" s="22">
        <f t="shared" ca="1" si="73"/>
        <v>53</v>
      </c>
      <c r="T71" s="77">
        <f t="shared" ca="1" si="32"/>
        <v>8.8235294117647065</v>
      </c>
      <c r="U71" s="77">
        <f t="shared" ca="1" si="33"/>
        <v>2.7647058823529411</v>
      </c>
      <c r="V71" s="77">
        <f t="shared" ca="1" si="34"/>
        <v>11.615384615384615</v>
      </c>
      <c r="W71" s="77">
        <f t="shared" ca="1" si="35"/>
        <v>4.0769230769230766</v>
      </c>
      <c r="X71" s="22">
        <f t="shared" ref="X71:AA71" ca="1" si="74">IF(OR(X17="",X44=""),"",X17+X44)</f>
        <v>30</v>
      </c>
      <c r="Y71" s="22">
        <f t="shared" ca="1" si="74"/>
        <v>1</v>
      </c>
      <c r="Z71" s="22">
        <f t="shared" ca="1" si="74"/>
        <v>175</v>
      </c>
      <c r="AA71" s="22">
        <f t="shared" ca="1" si="74"/>
        <v>144</v>
      </c>
      <c r="AB71" s="240">
        <f t="shared" ca="1" si="37"/>
        <v>5</v>
      </c>
      <c r="AC71" s="240">
        <f t="shared" si="41"/>
        <v>14</v>
      </c>
    </row>
    <row r="72" spans="1:29" x14ac:dyDescent="0.25">
      <c r="A72" s="22">
        <v>15</v>
      </c>
      <c r="B72" s="23">
        <f t="shared" ca="1" si="25"/>
        <v>22</v>
      </c>
      <c r="C72" s="24" t="str">
        <f>IF(teams!A15="","",teams!A15)</f>
        <v>Preston</v>
      </c>
      <c r="D72" s="22">
        <f t="shared" ref="D72:I72" ca="1" si="75">IF(C72="","",D18+D45)</f>
        <v>12</v>
      </c>
      <c r="E72" s="22">
        <f t="shared" ca="1" si="75"/>
        <v>2</v>
      </c>
      <c r="F72" s="22">
        <f t="shared" ca="1" si="75"/>
        <v>3</v>
      </c>
      <c r="G72" s="22">
        <f t="shared" ca="1" si="75"/>
        <v>7</v>
      </c>
      <c r="H72" s="22">
        <f t="shared" ca="1" si="75"/>
        <v>18</v>
      </c>
      <c r="I72" s="22">
        <f t="shared" ca="1" si="75"/>
        <v>24</v>
      </c>
      <c r="J72" s="22">
        <f t="shared" ca="1" si="27"/>
        <v>-6</v>
      </c>
      <c r="K72" s="22">
        <f t="shared" ca="1" si="28"/>
        <v>9</v>
      </c>
      <c r="L72" s="80">
        <f t="shared" ca="1" si="29"/>
        <v>1.5</v>
      </c>
      <c r="M72" s="80">
        <f t="shared" ca="1" si="30"/>
        <v>2</v>
      </c>
      <c r="N72" s="22">
        <f t="shared" ref="N72:S72" ca="1" si="76">IF(OR(N18="",N45=""),"",N18+N45)</f>
        <v>57</v>
      </c>
      <c r="O72" s="22">
        <f t="shared" ca="1" si="76"/>
        <v>55</v>
      </c>
      <c r="P72" s="22">
        <f t="shared" ca="1" si="76"/>
        <v>155</v>
      </c>
      <c r="Q72" s="22">
        <f t="shared" ca="1" si="76"/>
        <v>141</v>
      </c>
      <c r="R72" s="22">
        <f t="shared" ca="1" si="76"/>
        <v>55</v>
      </c>
      <c r="S72" s="22">
        <f t="shared" ca="1" si="76"/>
        <v>55</v>
      </c>
      <c r="T72" s="77">
        <f t="shared" ca="1" si="32"/>
        <v>8.6111111111111107</v>
      </c>
      <c r="U72" s="77">
        <f t="shared" ca="1" si="33"/>
        <v>3.0555555555555554</v>
      </c>
      <c r="V72" s="77">
        <f t="shared" ca="1" si="34"/>
        <v>5.875</v>
      </c>
      <c r="W72" s="77">
        <f t="shared" ca="1" si="35"/>
        <v>2.2916666666666665</v>
      </c>
      <c r="X72" s="22">
        <f t="shared" ref="X72:AA72" ca="1" si="77">IF(OR(X18="",X45=""),"",X18+X45)</f>
        <v>19</v>
      </c>
      <c r="Y72" s="22">
        <f t="shared" ca="1" si="77"/>
        <v>1</v>
      </c>
      <c r="Z72" s="22">
        <f t="shared" ca="1" si="77"/>
        <v>139</v>
      </c>
      <c r="AA72" s="22">
        <f t="shared" ca="1" si="77"/>
        <v>146</v>
      </c>
      <c r="AB72" s="240">
        <f t="shared" ca="1" si="37"/>
        <v>22</v>
      </c>
      <c r="AC72" s="240">
        <f t="shared" si="41"/>
        <v>15</v>
      </c>
    </row>
    <row r="73" spans="1:29" x14ac:dyDescent="0.25">
      <c r="A73" s="22">
        <v>16</v>
      </c>
      <c r="B73" s="23">
        <f t="shared" ca="1" si="25"/>
        <v>18</v>
      </c>
      <c r="C73" s="24" t="str">
        <f>IF(teams!A16="","",teams!A16)</f>
        <v>QPR</v>
      </c>
      <c r="D73" s="22">
        <f t="shared" ref="D73:I73" ca="1" si="78">IF(C73="","",D19+D46)</f>
        <v>12</v>
      </c>
      <c r="E73" s="22">
        <f t="shared" ca="1" si="78"/>
        <v>4</v>
      </c>
      <c r="F73" s="22">
        <f t="shared" ca="1" si="78"/>
        <v>2</v>
      </c>
      <c r="G73" s="22">
        <f t="shared" ca="1" si="78"/>
        <v>6</v>
      </c>
      <c r="H73" s="22">
        <f t="shared" ca="1" si="78"/>
        <v>9</v>
      </c>
      <c r="I73" s="22">
        <f t="shared" ca="1" si="78"/>
        <v>19</v>
      </c>
      <c r="J73" s="22">
        <f t="shared" ca="1" si="27"/>
        <v>-10</v>
      </c>
      <c r="K73" s="22">
        <f t="shared" ca="1" si="28"/>
        <v>14</v>
      </c>
      <c r="L73" s="80">
        <f t="shared" ca="1" si="29"/>
        <v>0.75</v>
      </c>
      <c r="M73" s="80">
        <f t="shared" ca="1" si="30"/>
        <v>1.5833333333333333</v>
      </c>
      <c r="N73" s="22">
        <f t="shared" ref="N73:S73" ca="1" si="79">IF(OR(N19="",N46=""),"",N19+N46)</f>
        <v>41</v>
      </c>
      <c r="O73" s="22">
        <f t="shared" ca="1" si="79"/>
        <v>64</v>
      </c>
      <c r="P73" s="22">
        <f t="shared" ca="1" si="79"/>
        <v>144</v>
      </c>
      <c r="Q73" s="22">
        <f t="shared" ca="1" si="79"/>
        <v>142</v>
      </c>
      <c r="R73" s="22">
        <f t="shared" ca="1" si="79"/>
        <v>44</v>
      </c>
      <c r="S73" s="22">
        <f t="shared" ca="1" si="79"/>
        <v>47</v>
      </c>
      <c r="T73" s="77">
        <f t="shared" ca="1" si="32"/>
        <v>16</v>
      </c>
      <c r="U73" s="77">
        <f t="shared" ca="1" si="33"/>
        <v>4.8888888888888893</v>
      </c>
      <c r="V73" s="77">
        <f t="shared" ca="1" si="34"/>
        <v>7.4736842105263159</v>
      </c>
      <c r="W73" s="77">
        <f t="shared" ca="1" si="35"/>
        <v>2.4736842105263159</v>
      </c>
      <c r="X73" s="22">
        <f t="shared" ref="X73:AA73" ca="1" si="80">IF(OR(X19="",X46=""),"",X19+X46)</f>
        <v>16</v>
      </c>
      <c r="Y73" s="22">
        <f t="shared" ca="1" si="80"/>
        <v>0</v>
      </c>
      <c r="Z73" s="22">
        <f t="shared" ca="1" si="80"/>
        <v>184</v>
      </c>
      <c r="AA73" s="22">
        <f t="shared" ca="1" si="80"/>
        <v>161</v>
      </c>
      <c r="AB73" s="240">
        <f t="shared" ca="1" si="37"/>
        <v>18</v>
      </c>
      <c r="AC73" s="240">
        <f t="shared" si="41"/>
        <v>16</v>
      </c>
    </row>
    <row r="74" spans="1:29" x14ac:dyDescent="0.25">
      <c r="A74" s="22">
        <v>17</v>
      </c>
      <c r="B74" s="23">
        <f t="shared" ca="1" si="25"/>
        <v>21</v>
      </c>
      <c r="C74" s="24" t="str">
        <f>IF(teams!A17="","",teams!A17)</f>
        <v>Reading</v>
      </c>
      <c r="D74" s="22">
        <f t="shared" ref="D74:I74" ca="1" si="81">IF(C74="","",D20+D47)</f>
        <v>12</v>
      </c>
      <c r="E74" s="22">
        <f t="shared" ca="1" si="81"/>
        <v>2</v>
      </c>
      <c r="F74" s="22">
        <f t="shared" ca="1" si="81"/>
        <v>3</v>
      </c>
      <c r="G74" s="22">
        <f t="shared" ca="1" si="81"/>
        <v>7</v>
      </c>
      <c r="H74" s="22">
        <f t="shared" ca="1" si="81"/>
        <v>15</v>
      </c>
      <c r="I74" s="22">
        <f t="shared" ca="1" si="81"/>
        <v>20</v>
      </c>
      <c r="J74" s="22">
        <f t="shared" ca="1" si="27"/>
        <v>-5</v>
      </c>
      <c r="K74" s="22">
        <f t="shared" ca="1" si="28"/>
        <v>9</v>
      </c>
      <c r="L74" s="80">
        <f t="shared" ca="1" si="29"/>
        <v>1.25</v>
      </c>
      <c r="M74" s="80">
        <f t="shared" ca="1" si="30"/>
        <v>1.6666666666666667</v>
      </c>
      <c r="N74" s="22">
        <f t="shared" ref="N74:S74" ca="1" si="82">IF(OR(N20="",N47=""),"",N20+N47)</f>
        <v>57</v>
      </c>
      <c r="O74" s="22">
        <f t="shared" ca="1" si="82"/>
        <v>67</v>
      </c>
      <c r="P74" s="22">
        <f t="shared" ca="1" si="82"/>
        <v>136</v>
      </c>
      <c r="Q74" s="22">
        <f t="shared" ca="1" si="82"/>
        <v>159</v>
      </c>
      <c r="R74" s="22">
        <f t="shared" ca="1" si="82"/>
        <v>50</v>
      </c>
      <c r="S74" s="22">
        <f t="shared" ca="1" si="82"/>
        <v>55</v>
      </c>
      <c r="T74" s="77">
        <f t="shared" ca="1" si="32"/>
        <v>9.0666666666666664</v>
      </c>
      <c r="U74" s="77">
        <f t="shared" ca="1" si="33"/>
        <v>3.3333333333333335</v>
      </c>
      <c r="V74" s="77">
        <f t="shared" ca="1" si="34"/>
        <v>7.95</v>
      </c>
      <c r="W74" s="77">
        <f t="shared" ca="1" si="35"/>
        <v>2.75</v>
      </c>
      <c r="X74" s="22">
        <f t="shared" ref="X74:AA74" ca="1" si="83">IF(OR(X20="",X47=""),"",X20+X47)</f>
        <v>19</v>
      </c>
      <c r="Y74" s="22">
        <f t="shared" ca="1" si="83"/>
        <v>1</v>
      </c>
      <c r="Z74" s="22">
        <f t="shared" ca="1" si="83"/>
        <v>142</v>
      </c>
      <c r="AA74" s="22">
        <f t="shared" ca="1" si="83"/>
        <v>160</v>
      </c>
      <c r="AB74" s="240">
        <f t="shared" ca="1" si="37"/>
        <v>21</v>
      </c>
      <c r="AC74" s="240">
        <f t="shared" si="41"/>
        <v>17</v>
      </c>
    </row>
    <row r="75" spans="1:29" x14ac:dyDescent="0.25">
      <c r="A75" s="22">
        <v>18</v>
      </c>
      <c r="B75" s="23">
        <f t="shared" ca="1" si="25"/>
        <v>19</v>
      </c>
      <c r="C75" s="24" t="str">
        <f>IF(teams!A18="","",teams!A18)</f>
        <v>Rotherham</v>
      </c>
      <c r="D75" s="22">
        <f t="shared" ref="D75:I75" ca="1" si="84">IF(C75="","",D21+D48)</f>
        <v>12</v>
      </c>
      <c r="E75" s="22">
        <f t="shared" ca="1" si="84"/>
        <v>3</v>
      </c>
      <c r="F75" s="22">
        <f t="shared" ca="1" si="84"/>
        <v>2</v>
      </c>
      <c r="G75" s="22">
        <f t="shared" ca="1" si="84"/>
        <v>7</v>
      </c>
      <c r="H75" s="22">
        <f t="shared" ca="1" si="84"/>
        <v>9</v>
      </c>
      <c r="I75" s="22">
        <f t="shared" ca="1" si="84"/>
        <v>19</v>
      </c>
      <c r="J75" s="22">
        <f t="shared" ca="1" si="27"/>
        <v>-10</v>
      </c>
      <c r="K75" s="22">
        <f t="shared" ca="1" si="28"/>
        <v>11</v>
      </c>
      <c r="L75" s="80">
        <f t="shared" ca="1" si="29"/>
        <v>0.75</v>
      </c>
      <c r="M75" s="80">
        <f t="shared" ca="1" si="30"/>
        <v>1.5833333333333333</v>
      </c>
      <c r="N75" s="22">
        <f t="shared" ref="N75:S75" ca="1" si="85">IF(OR(N21="",N48=""),"",N21+N48)</f>
        <v>52</v>
      </c>
      <c r="O75" s="22">
        <f t="shared" ca="1" si="85"/>
        <v>74</v>
      </c>
      <c r="P75" s="22">
        <f t="shared" ca="1" si="85"/>
        <v>149</v>
      </c>
      <c r="Q75" s="22">
        <f t="shared" ca="1" si="85"/>
        <v>169</v>
      </c>
      <c r="R75" s="22">
        <f t="shared" ca="1" si="85"/>
        <v>48</v>
      </c>
      <c r="S75" s="22">
        <f t="shared" ca="1" si="85"/>
        <v>62</v>
      </c>
      <c r="T75" s="77">
        <f t="shared" ca="1" si="32"/>
        <v>16.555555555555557</v>
      </c>
      <c r="U75" s="77">
        <f t="shared" ca="1" si="33"/>
        <v>5.333333333333333</v>
      </c>
      <c r="V75" s="77">
        <f t="shared" ca="1" si="34"/>
        <v>8.8947368421052637</v>
      </c>
      <c r="W75" s="77">
        <f t="shared" ca="1" si="35"/>
        <v>3.263157894736842</v>
      </c>
      <c r="X75" s="22">
        <f t="shared" ref="X75:AA75" ca="1" si="86">IF(OR(X21="",X48=""),"",X21+X48)</f>
        <v>22</v>
      </c>
      <c r="Y75" s="22">
        <f t="shared" ca="1" si="86"/>
        <v>0</v>
      </c>
      <c r="Z75" s="22">
        <f t="shared" ca="1" si="86"/>
        <v>148</v>
      </c>
      <c r="AA75" s="22">
        <f t="shared" ca="1" si="86"/>
        <v>130</v>
      </c>
      <c r="AB75" s="240">
        <f t="shared" ca="1" si="37"/>
        <v>19</v>
      </c>
      <c r="AC75" s="240">
        <f t="shared" si="41"/>
        <v>18</v>
      </c>
    </row>
    <row r="76" spans="1:29" x14ac:dyDescent="0.25">
      <c r="A76" s="22">
        <v>19</v>
      </c>
      <c r="B76" s="23">
        <f t="shared" ca="1" si="25"/>
        <v>1</v>
      </c>
      <c r="C76" s="24" t="str">
        <f>IF(teams!A19="","",teams!A19)</f>
        <v>Sheffield United</v>
      </c>
      <c r="D76" s="22">
        <f t="shared" ref="D76:I76" ca="1" si="87">IF(C76="","",D22+D49)</f>
        <v>12</v>
      </c>
      <c r="E76" s="22">
        <f t="shared" ca="1" si="87"/>
        <v>8</v>
      </c>
      <c r="F76" s="22">
        <f t="shared" ca="1" si="87"/>
        <v>1</v>
      </c>
      <c r="G76" s="22">
        <f t="shared" ca="1" si="87"/>
        <v>3</v>
      </c>
      <c r="H76" s="22">
        <f t="shared" ca="1" si="87"/>
        <v>21</v>
      </c>
      <c r="I76" s="22">
        <f t="shared" ca="1" si="87"/>
        <v>13</v>
      </c>
      <c r="J76" s="22">
        <f t="shared" ca="1" si="27"/>
        <v>8</v>
      </c>
      <c r="K76" s="22">
        <f t="shared" ca="1" si="28"/>
        <v>25</v>
      </c>
      <c r="L76" s="80">
        <f t="shared" ca="1" si="29"/>
        <v>1.75</v>
      </c>
      <c r="M76" s="80">
        <f t="shared" ca="1" si="30"/>
        <v>1.0833333333333333</v>
      </c>
      <c r="N76" s="22">
        <f t="shared" ref="N76:S76" ca="1" si="88">IF(OR(N22="",N49=""),"",N22+N49)</f>
        <v>86</v>
      </c>
      <c r="O76" s="22">
        <f t="shared" ca="1" si="88"/>
        <v>50</v>
      </c>
      <c r="P76" s="22">
        <f t="shared" ca="1" si="88"/>
        <v>147</v>
      </c>
      <c r="Q76" s="22">
        <f t="shared" ca="1" si="88"/>
        <v>132</v>
      </c>
      <c r="R76" s="22">
        <f t="shared" ca="1" si="88"/>
        <v>52</v>
      </c>
      <c r="S76" s="22">
        <f t="shared" ca="1" si="88"/>
        <v>42</v>
      </c>
      <c r="T76" s="77">
        <f t="shared" ca="1" si="32"/>
        <v>7</v>
      </c>
      <c r="U76" s="77">
        <f t="shared" ca="1" si="33"/>
        <v>2.4761904761904763</v>
      </c>
      <c r="V76" s="77">
        <f t="shared" ca="1" si="34"/>
        <v>10.153846153846153</v>
      </c>
      <c r="W76" s="77">
        <f t="shared" ca="1" si="35"/>
        <v>3.2307692307692308</v>
      </c>
      <c r="X76" s="22">
        <f t="shared" ref="X76:AA76" ca="1" si="89">IF(OR(X22="",X49=""),"",X22+X49)</f>
        <v>21</v>
      </c>
      <c r="Y76" s="22">
        <f t="shared" ca="1" si="89"/>
        <v>0</v>
      </c>
      <c r="Z76" s="22">
        <f t="shared" ca="1" si="89"/>
        <v>142</v>
      </c>
      <c r="AA76" s="22">
        <f t="shared" ca="1" si="89"/>
        <v>119</v>
      </c>
      <c r="AB76" s="240">
        <f t="shared" ca="1" si="37"/>
        <v>1</v>
      </c>
      <c r="AC76" s="240">
        <f t="shared" si="41"/>
        <v>19</v>
      </c>
    </row>
    <row r="77" spans="1:29" x14ac:dyDescent="0.25">
      <c r="A77" s="22">
        <v>20</v>
      </c>
      <c r="B77" s="23">
        <f t="shared" ca="1" si="25"/>
        <v>6</v>
      </c>
      <c r="C77" s="24" t="str">
        <f>IF(teams!A20="","",teams!A20)</f>
        <v>Sheffield Weds</v>
      </c>
      <c r="D77" s="22">
        <f t="shared" ref="D77:I77" ca="1" si="90">IF(C77="","",D23+D50)</f>
        <v>12</v>
      </c>
      <c r="E77" s="22">
        <f t="shared" ca="1" si="90"/>
        <v>5</v>
      </c>
      <c r="F77" s="22">
        <f t="shared" ca="1" si="90"/>
        <v>4</v>
      </c>
      <c r="G77" s="22">
        <f t="shared" ca="1" si="90"/>
        <v>3</v>
      </c>
      <c r="H77" s="22">
        <f t="shared" ca="1" si="90"/>
        <v>19</v>
      </c>
      <c r="I77" s="22">
        <f t="shared" ca="1" si="90"/>
        <v>18</v>
      </c>
      <c r="J77" s="22">
        <f t="shared" ca="1" si="27"/>
        <v>1</v>
      </c>
      <c r="K77" s="22">
        <f t="shared" ca="1" si="28"/>
        <v>19</v>
      </c>
      <c r="L77" s="80">
        <f t="shared" ca="1" si="29"/>
        <v>1.5833333333333333</v>
      </c>
      <c r="M77" s="80">
        <f t="shared" ca="1" si="30"/>
        <v>1.5</v>
      </c>
      <c r="N77" s="22">
        <f t="shared" ref="N77:S77" ca="1" si="91">IF(OR(N23="",N50=""),"",N23+N50)</f>
        <v>55</v>
      </c>
      <c r="O77" s="22">
        <f t="shared" ca="1" si="91"/>
        <v>76</v>
      </c>
      <c r="P77" s="22">
        <f t="shared" ca="1" si="91"/>
        <v>124</v>
      </c>
      <c r="Q77" s="22">
        <f t="shared" ca="1" si="91"/>
        <v>189</v>
      </c>
      <c r="R77" s="22">
        <f t="shared" ca="1" si="91"/>
        <v>47</v>
      </c>
      <c r="S77" s="22">
        <f t="shared" ca="1" si="91"/>
        <v>64</v>
      </c>
      <c r="T77" s="77">
        <f t="shared" ca="1" si="32"/>
        <v>6.5263157894736841</v>
      </c>
      <c r="U77" s="77">
        <f t="shared" ca="1" si="33"/>
        <v>2.4736842105263159</v>
      </c>
      <c r="V77" s="77">
        <f t="shared" ca="1" si="34"/>
        <v>10.5</v>
      </c>
      <c r="W77" s="77">
        <f t="shared" ca="1" si="35"/>
        <v>3.5555555555555554</v>
      </c>
      <c r="X77" s="22">
        <f t="shared" ref="X77:AA77" ca="1" si="92">IF(OR(X23="",X50=""),"",X23+X50)</f>
        <v>23</v>
      </c>
      <c r="Y77" s="22">
        <f t="shared" ca="1" si="92"/>
        <v>1</v>
      </c>
      <c r="Z77" s="22">
        <f t="shared" ca="1" si="92"/>
        <v>150</v>
      </c>
      <c r="AA77" s="22">
        <f t="shared" ca="1" si="92"/>
        <v>133</v>
      </c>
      <c r="AB77" s="240">
        <f t="shared" ca="1" si="37"/>
        <v>6</v>
      </c>
      <c r="AC77" s="240">
        <f t="shared" si="41"/>
        <v>20</v>
      </c>
    </row>
    <row r="78" spans="1:29" x14ac:dyDescent="0.25">
      <c r="A78" s="22">
        <v>21</v>
      </c>
      <c r="B78" s="23">
        <f t="shared" ca="1" si="25"/>
        <v>14</v>
      </c>
      <c r="C78" s="24" t="str">
        <f>IF(teams!A21="","",teams!A21)</f>
        <v>Stoke</v>
      </c>
      <c r="D78" s="22">
        <f t="shared" ref="D78:I78" ca="1" si="93">IF(C78="","",D24+D51)</f>
        <v>12</v>
      </c>
      <c r="E78" s="22">
        <f t="shared" ca="1" si="93"/>
        <v>4</v>
      </c>
      <c r="F78" s="22">
        <f t="shared" ca="1" si="93"/>
        <v>4</v>
      </c>
      <c r="G78" s="22">
        <f t="shared" ca="1" si="93"/>
        <v>4</v>
      </c>
      <c r="H78" s="22">
        <f t="shared" ca="1" si="93"/>
        <v>17</v>
      </c>
      <c r="I78" s="22">
        <f t="shared" ca="1" si="93"/>
        <v>18</v>
      </c>
      <c r="J78" s="22">
        <f t="shared" ca="1" si="27"/>
        <v>-1</v>
      </c>
      <c r="K78" s="22">
        <f t="shared" ca="1" si="28"/>
        <v>16</v>
      </c>
      <c r="L78" s="80">
        <f t="shared" ca="1" si="29"/>
        <v>1.4166666666666667</v>
      </c>
      <c r="M78" s="80">
        <f t="shared" ca="1" si="30"/>
        <v>1.5</v>
      </c>
      <c r="N78" s="22">
        <f t="shared" ref="N78:S78" ca="1" si="94">IF(OR(N24="",N51=""),"",N24+N51)</f>
        <v>67</v>
      </c>
      <c r="O78" s="22">
        <f t="shared" ca="1" si="94"/>
        <v>50</v>
      </c>
      <c r="P78" s="22">
        <f t="shared" ca="1" si="94"/>
        <v>140</v>
      </c>
      <c r="Q78" s="22">
        <f t="shared" ca="1" si="94"/>
        <v>137</v>
      </c>
      <c r="R78" s="22">
        <f t="shared" ca="1" si="94"/>
        <v>47</v>
      </c>
      <c r="S78" s="22">
        <f t="shared" ca="1" si="94"/>
        <v>45</v>
      </c>
      <c r="T78" s="77">
        <f t="shared" ca="1" si="32"/>
        <v>8.235294117647058</v>
      </c>
      <c r="U78" s="77">
        <f t="shared" ca="1" si="33"/>
        <v>2.7647058823529411</v>
      </c>
      <c r="V78" s="77">
        <f t="shared" ca="1" si="34"/>
        <v>7.6111111111111107</v>
      </c>
      <c r="W78" s="77">
        <f t="shared" ca="1" si="35"/>
        <v>2.5</v>
      </c>
      <c r="X78" s="22">
        <f t="shared" ref="X78:AA78" ca="1" si="95">IF(OR(X24="",X51=""),"",X24+X51)</f>
        <v>16</v>
      </c>
      <c r="Y78" s="22">
        <f t="shared" ca="1" si="95"/>
        <v>1</v>
      </c>
      <c r="Z78" s="22">
        <f t="shared" ca="1" si="95"/>
        <v>145</v>
      </c>
      <c r="AA78" s="22">
        <f t="shared" ca="1" si="95"/>
        <v>146</v>
      </c>
      <c r="AB78" s="240">
        <f t="shared" ca="1" si="37"/>
        <v>14</v>
      </c>
      <c r="AC78" s="240">
        <f t="shared" si="41"/>
        <v>21</v>
      </c>
    </row>
    <row r="79" spans="1:29" x14ac:dyDescent="0.25">
      <c r="A79" s="22">
        <v>22</v>
      </c>
      <c r="B79" s="23">
        <f t="shared" ca="1" si="25"/>
        <v>11</v>
      </c>
      <c r="C79" s="24" t="str">
        <f>IF(teams!A22="","",teams!A22)</f>
        <v>Swansea</v>
      </c>
      <c r="D79" s="22">
        <f t="shared" ref="D79:I79" ca="1" si="96">IF(C79="","",D25+D52)</f>
        <v>12</v>
      </c>
      <c r="E79" s="22">
        <f t="shared" ca="1" si="96"/>
        <v>4</v>
      </c>
      <c r="F79" s="22">
        <f t="shared" ca="1" si="96"/>
        <v>5</v>
      </c>
      <c r="G79" s="22">
        <f t="shared" ca="1" si="96"/>
        <v>3</v>
      </c>
      <c r="H79" s="22">
        <f t="shared" ca="1" si="96"/>
        <v>12</v>
      </c>
      <c r="I79" s="22">
        <f t="shared" ca="1" si="96"/>
        <v>9</v>
      </c>
      <c r="J79" s="22">
        <f t="shared" ca="1" si="27"/>
        <v>3</v>
      </c>
      <c r="K79" s="22">
        <f t="shared" ca="1" si="28"/>
        <v>17</v>
      </c>
      <c r="L79" s="80">
        <f t="shared" ca="1" si="29"/>
        <v>1</v>
      </c>
      <c r="M79" s="80">
        <f t="shared" ca="1" si="30"/>
        <v>0.75</v>
      </c>
      <c r="N79" s="22">
        <f t="shared" ref="N79:S79" ca="1" si="97">IF(OR(N25="",N52=""),"",N25+N52)</f>
        <v>51</v>
      </c>
      <c r="O79" s="22">
        <f t="shared" ca="1" si="97"/>
        <v>71</v>
      </c>
      <c r="P79" s="22">
        <f t="shared" ca="1" si="97"/>
        <v>126</v>
      </c>
      <c r="Q79" s="22">
        <f t="shared" ca="1" si="97"/>
        <v>142</v>
      </c>
      <c r="R79" s="22">
        <f t="shared" ca="1" si="97"/>
        <v>41</v>
      </c>
      <c r="S79" s="22">
        <f t="shared" ca="1" si="97"/>
        <v>41</v>
      </c>
      <c r="T79" s="77">
        <f t="shared" ca="1" si="32"/>
        <v>10.5</v>
      </c>
      <c r="U79" s="77">
        <f t="shared" ca="1" si="33"/>
        <v>3.4166666666666665</v>
      </c>
      <c r="V79" s="77">
        <f t="shared" ca="1" si="34"/>
        <v>15.777777777777779</v>
      </c>
      <c r="W79" s="77">
        <f t="shared" ca="1" si="35"/>
        <v>4.5555555555555554</v>
      </c>
      <c r="X79" s="22">
        <f t="shared" ref="X79:AA79" ca="1" si="98">IF(OR(X25="",X52=""),"",X25+X52)</f>
        <v>4</v>
      </c>
      <c r="Y79" s="22">
        <f t="shared" ca="1" si="98"/>
        <v>1</v>
      </c>
      <c r="Z79" s="22">
        <f t="shared" ca="1" si="98"/>
        <v>99</v>
      </c>
      <c r="AA79" s="22">
        <f t="shared" ca="1" si="98"/>
        <v>152</v>
      </c>
      <c r="AB79" s="240">
        <f t="shared" ca="1" si="37"/>
        <v>11</v>
      </c>
      <c r="AC79" s="240">
        <f t="shared" si="41"/>
        <v>22</v>
      </c>
    </row>
    <row r="80" spans="1:29" x14ac:dyDescent="0.25">
      <c r="A80" s="22">
        <v>23</v>
      </c>
      <c r="B80" s="23">
        <f t="shared" ca="1" si="25"/>
        <v>2</v>
      </c>
      <c r="C80" s="24" t="str">
        <f>IF(teams!A23="","",teams!A23)</f>
        <v>West Brom</v>
      </c>
      <c r="D80" s="22">
        <f t="shared" ref="D80:I80" ca="1" si="99">IF(C80="","",D26+D53)</f>
        <v>12</v>
      </c>
      <c r="E80" s="22">
        <f t="shared" ca="1" si="99"/>
        <v>7</v>
      </c>
      <c r="F80" s="22">
        <f t="shared" ca="1" si="99"/>
        <v>3</v>
      </c>
      <c r="G80" s="22">
        <f t="shared" ca="1" si="99"/>
        <v>2</v>
      </c>
      <c r="H80" s="22">
        <f t="shared" ca="1" si="99"/>
        <v>31</v>
      </c>
      <c r="I80" s="22">
        <f t="shared" ca="1" si="99"/>
        <v>17</v>
      </c>
      <c r="J80" s="22">
        <f t="shared" ca="1" si="27"/>
        <v>14</v>
      </c>
      <c r="K80" s="22">
        <f t="shared" ca="1" si="28"/>
        <v>24</v>
      </c>
      <c r="L80" s="80">
        <f t="shared" ca="1" si="29"/>
        <v>2.5833333333333335</v>
      </c>
      <c r="M80" s="80">
        <f t="shared" ca="1" si="30"/>
        <v>1.4166666666666667</v>
      </c>
      <c r="N80" s="22">
        <f t="shared" ref="N80:S80" ca="1" si="100">IF(OR(N26="",N53=""),"",N26+N53)</f>
        <v>53</v>
      </c>
      <c r="O80" s="22">
        <f t="shared" ca="1" si="100"/>
        <v>66</v>
      </c>
      <c r="P80" s="22">
        <f t="shared" ca="1" si="100"/>
        <v>168</v>
      </c>
      <c r="Q80" s="22">
        <f t="shared" ca="1" si="100"/>
        <v>179</v>
      </c>
      <c r="R80" s="22">
        <f t="shared" ca="1" si="100"/>
        <v>59</v>
      </c>
      <c r="S80" s="22">
        <f t="shared" ca="1" si="100"/>
        <v>59</v>
      </c>
      <c r="T80" s="77">
        <f t="shared" ca="1" si="32"/>
        <v>5.419354838709677</v>
      </c>
      <c r="U80" s="77">
        <f t="shared" ca="1" si="33"/>
        <v>1.903225806451613</v>
      </c>
      <c r="V80" s="77">
        <f t="shared" ca="1" si="34"/>
        <v>10.529411764705882</v>
      </c>
      <c r="W80" s="77">
        <f t="shared" ca="1" si="35"/>
        <v>3.4705882352941178</v>
      </c>
      <c r="X80" s="22">
        <f t="shared" ref="X80:AA80" ca="1" si="101">IF(OR(X26="",X53=""),"",X26+X53)</f>
        <v>21</v>
      </c>
      <c r="Y80" s="22">
        <f t="shared" ca="1" si="101"/>
        <v>0</v>
      </c>
      <c r="Z80" s="22">
        <f t="shared" ca="1" si="101"/>
        <v>136</v>
      </c>
      <c r="AA80" s="22">
        <f t="shared" ca="1" si="101"/>
        <v>146</v>
      </c>
      <c r="AB80" s="240">
        <f t="shared" ca="1" si="37"/>
        <v>2</v>
      </c>
      <c r="AC80" s="240">
        <f t="shared" si="41"/>
        <v>23</v>
      </c>
    </row>
    <row r="81" spans="1:29" x14ac:dyDescent="0.25">
      <c r="A81" s="25">
        <v>24</v>
      </c>
      <c r="B81" s="26">
        <f t="shared" ca="1" si="25"/>
        <v>12</v>
      </c>
      <c r="C81" s="27" t="str">
        <f>IF(teams!A24="","",teams!A24)</f>
        <v>Wigan</v>
      </c>
      <c r="D81" s="25">
        <f t="shared" ref="D81:I81" ca="1" si="102">IF(C81="","",D27+D54)</f>
        <v>12</v>
      </c>
      <c r="E81" s="25">
        <f t="shared" ca="1" si="102"/>
        <v>5</v>
      </c>
      <c r="F81" s="25">
        <f t="shared" ca="1" si="102"/>
        <v>2</v>
      </c>
      <c r="G81" s="25">
        <f t="shared" ca="1" si="102"/>
        <v>5</v>
      </c>
      <c r="H81" s="25">
        <f t="shared" ca="1" si="102"/>
        <v>14</v>
      </c>
      <c r="I81" s="25">
        <f t="shared" ca="1" si="102"/>
        <v>16</v>
      </c>
      <c r="J81" s="25">
        <f t="shared" ca="1" si="27"/>
        <v>-2</v>
      </c>
      <c r="K81" s="25">
        <f t="shared" ca="1" si="28"/>
        <v>17</v>
      </c>
      <c r="L81" s="81">
        <f t="shared" ca="1" si="29"/>
        <v>1.1666666666666667</v>
      </c>
      <c r="M81" s="81">
        <f t="shared" ca="1" si="30"/>
        <v>1.3333333333333333</v>
      </c>
      <c r="N81" s="25">
        <f t="shared" ref="N81:S81" ca="1" si="103">IF(OR(N27="",N54=""),"",N27+N54)</f>
        <v>49</v>
      </c>
      <c r="O81" s="25">
        <f t="shared" ca="1" si="103"/>
        <v>77</v>
      </c>
      <c r="P81" s="25">
        <f t="shared" ca="1" si="103"/>
        <v>159</v>
      </c>
      <c r="Q81" s="25">
        <f t="shared" ca="1" si="103"/>
        <v>154</v>
      </c>
      <c r="R81" s="25">
        <f t="shared" ca="1" si="103"/>
        <v>44</v>
      </c>
      <c r="S81" s="25">
        <f t="shared" ca="1" si="103"/>
        <v>50</v>
      </c>
      <c r="T81" s="78">
        <f t="shared" ca="1" si="32"/>
        <v>11.357142857142858</v>
      </c>
      <c r="U81" s="78">
        <f t="shared" ca="1" si="33"/>
        <v>3.1428571428571428</v>
      </c>
      <c r="V81" s="78">
        <f t="shared" ca="1" si="34"/>
        <v>9.625</v>
      </c>
      <c r="W81" s="78">
        <f t="shared" ca="1" si="35"/>
        <v>3.125</v>
      </c>
      <c r="X81" s="25">
        <f t="shared" ref="X81:AA81" ca="1" si="104">IF(OR(X27="",X54=""),"",X27+X54)</f>
        <v>25</v>
      </c>
      <c r="Y81" s="25">
        <f t="shared" ca="1" si="104"/>
        <v>2</v>
      </c>
      <c r="Z81" s="25">
        <f t="shared" ca="1" si="104"/>
        <v>173</v>
      </c>
      <c r="AA81" s="25">
        <f t="shared" ca="1" si="104"/>
        <v>158</v>
      </c>
      <c r="AB81" s="241">
        <f t="shared" ca="1" si="37"/>
        <v>12</v>
      </c>
      <c r="AC81" s="241">
        <f t="shared" si="41"/>
        <v>24</v>
      </c>
    </row>
    <row r="82" spans="1:29" x14ac:dyDescent="0.25">
      <c r="C82" s="18">
        <v>1</v>
      </c>
      <c r="D82" s="18">
        <f>C82+1</f>
        <v>2</v>
      </c>
      <c r="E82" s="18">
        <f t="shared" ref="E82:AC82" si="105">D82+1</f>
        <v>3</v>
      </c>
      <c r="F82" s="18">
        <f t="shared" si="105"/>
        <v>4</v>
      </c>
      <c r="G82" s="18">
        <f t="shared" si="105"/>
        <v>5</v>
      </c>
      <c r="H82" s="18">
        <f t="shared" si="105"/>
        <v>6</v>
      </c>
      <c r="I82" s="18">
        <f t="shared" si="105"/>
        <v>7</v>
      </c>
      <c r="J82" s="18">
        <f t="shared" si="105"/>
        <v>8</v>
      </c>
      <c r="K82" s="18">
        <f t="shared" si="105"/>
        <v>9</v>
      </c>
      <c r="L82" s="18">
        <f t="shared" si="105"/>
        <v>10</v>
      </c>
      <c r="M82" s="18">
        <f t="shared" si="105"/>
        <v>11</v>
      </c>
      <c r="N82" s="18">
        <f t="shared" si="105"/>
        <v>12</v>
      </c>
      <c r="O82" s="18">
        <f t="shared" si="105"/>
        <v>13</v>
      </c>
      <c r="P82" s="18">
        <f t="shared" si="105"/>
        <v>14</v>
      </c>
      <c r="Q82" s="18">
        <f t="shared" si="105"/>
        <v>15</v>
      </c>
      <c r="R82" s="18">
        <f t="shared" si="105"/>
        <v>16</v>
      </c>
      <c r="S82" s="18">
        <f t="shared" si="105"/>
        <v>17</v>
      </c>
      <c r="T82" s="18">
        <f t="shared" si="105"/>
        <v>18</v>
      </c>
      <c r="U82" s="18">
        <f t="shared" si="105"/>
        <v>19</v>
      </c>
      <c r="V82" s="18">
        <f t="shared" si="105"/>
        <v>20</v>
      </c>
      <c r="W82" s="18">
        <f t="shared" si="105"/>
        <v>21</v>
      </c>
      <c r="X82" s="18">
        <f t="shared" si="105"/>
        <v>22</v>
      </c>
      <c r="Y82" s="18">
        <f t="shared" si="105"/>
        <v>23</v>
      </c>
      <c r="Z82" s="18">
        <f t="shared" si="105"/>
        <v>24</v>
      </c>
      <c r="AA82" s="18">
        <f t="shared" si="105"/>
        <v>25</v>
      </c>
      <c r="AB82" s="18">
        <f t="shared" si="105"/>
        <v>26</v>
      </c>
      <c r="AC82" s="18">
        <f t="shared" si="105"/>
        <v>27</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00"/>
  </sheetPr>
  <dimension ref="A1:AF81"/>
  <sheetViews>
    <sheetView zoomScale="70" zoomScaleNormal="70" workbookViewId="0">
      <selection activeCell="L20" sqref="L20"/>
    </sheetView>
  </sheetViews>
  <sheetFormatPr defaultRowHeight="18" customHeight="1" x14ac:dyDescent="0.25"/>
  <cols>
    <col min="1" max="2" width="9.140625" style="18"/>
    <col min="3" max="3" width="21.28515625" style="18" customWidth="1"/>
    <col min="4" max="24" width="9.140625" style="18"/>
    <col min="25" max="25" width="6.85546875" style="18" customWidth="1"/>
    <col min="26" max="26" width="18.7109375" style="326" customWidth="1"/>
    <col min="27" max="27" width="14.7109375" style="326" customWidth="1"/>
    <col min="28" max="28" width="8.7109375" style="326" customWidth="1"/>
    <col min="29" max="29" width="12.7109375" style="326" customWidth="1"/>
    <col min="30" max="30" width="20.7109375" style="18" customWidth="1"/>
    <col min="31" max="32" width="12.7109375" style="18" customWidth="1"/>
    <col min="33" max="16384" width="9.140625" style="18"/>
  </cols>
  <sheetData>
    <row r="1" spans="1:32" ht="18" customHeight="1" x14ac:dyDescent="0.25">
      <c r="L1" s="1801" t="s">
        <v>294</v>
      </c>
      <c r="M1" s="1802"/>
      <c r="N1" s="1802"/>
      <c r="O1" s="1802"/>
      <c r="P1" s="1802"/>
      <c r="Q1" s="1802"/>
      <c r="R1" s="1802"/>
      <c r="S1" s="1802"/>
      <c r="T1" s="1802"/>
      <c r="U1" s="1802"/>
      <c r="V1" s="1802"/>
      <c r="W1" s="1803"/>
      <c r="Z1" s="1805" t="s">
        <v>408</v>
      </c>
      <c r="AA1" s="1805"/>
      <c r="AB1" s="1805"/>
      <c r="AC1" s="1805"/>
      <c r="AD1" s="1805"/>
      <c r="AE1" s="1805"/>
      <c r="AF1" s="1805"/>
    </row>
    <row r="2" spans="1:32" ht="37.5" customHeight="1" x14ac:dyDescent="0.25">
      <c r="C2" s="28" t="s">
        <v>10</v>
      </c>
      <c r="L2" s="329" t="s">
        <v>305</v>
      </c>
      <c r="M2" s="330" t="s">
        <v>306</v>
      </c>
      <c r="N2" s="329" t="s">
        <v>305</v>
      </c>
      <c r="O2" s="330" t="s">
        <v>306</v>
      </c>
      <c r="P2" s="329" t="s">
        <v>305</v>
      </c>
      <c r="Q2" s="330" t="s">
        <v>306</v>
      </c>
      <c r="R2" s="329" t="s">
        <v>305</v>
      </c>
      <c r="S2" s="330" t="s">
        <v>306</v>
      </c>
      <c r="T2" s="329" t="s">
        <v>305</v>
      </c>
      <c r="U2" s="330" t="s">
        <v>306</v>
      </c>
      <c r="V2" s="329" t="s">
        <v>147</v>
      </c>
      <c r="W2" s="330" t="s">
        <v>147</v>
      </c>
      <c r="Z2" s="346" t="s">
        <v>409</v>
      </c>
      <c r="AA2" s="347" t="str">
        <f>'Goals Table'!L3</f>
        <v>Over 2.5 goals</v>
      </c>
      <c r="AB2" s="28"/>
      <c r="AC2" s="28"/>
      <c r="AD2" s="28"/>
      <c r="AE2" s="1804" t="s">
        <v>407</v>
      </c>
      <c r="AF2" s="1804"/>
    </row>
    <row r="3" spans="1:32" s="74" customFormat="1" ht="34.5" customHeight="1" x14ac:dyDescent="0.25">
      <c r="A3" s="73" t="s">
        <v>19</v>
      </c>
      <c r="B3" s="73" t="s">
        <v>18</v>
      </c>
      <c r="C3" s="73" t="s">
        <v>11</v>
      </c>
      <c r="D3" s="73" t="s">
        <v>12</v>
      </c>
      <c r="E3" s="73" t="s">
        <v>13</v>
      </c>
      <c r="F3" s="73" t="s">
        <v>14</v>
      </c>
      <c r="G3" s="73" t="s">
        <v>15</v>
      </c>
      <c r="H3" s="73" t="s">
        <v>179</v>
      </c>
      <c r="I3" s="73" t="s">
        <v>180</v>
      </c>
      <c r="J3" s="73" t="s">
        <v>16</v>
      </c>
      <c r="K3" s="73" t="s">
        <v>17</v>
      </c>
      <c r="L3" s="341">
        <v>0.5</v>
      </c>
      <c r="M3" s="342">
        <v>0.5</v>
      </c>
      <c r="N3" s="341">
        <f>L3+1</f>
        <v>1.5</v>
      </c>
      <c r="O3" s="342">
        <f t="shared" ref="O3:U3" si="0">M3+1</f>
        <v>1.5</v>
      </c>
      <c r="P3" s="341">
        <f t="shared" si="0"/>
        <v>2.5</v>
      </c>
      <c r="Q3" s="342">
        <f t="shared" si="0"/>
        <v>2.5</v>
      </c>
      <c r="R3" s="341">
        <f t="shared" si="0"/>
        <v>3.5</v>
      </c>
      <c r="S3" s="342">
        <f t="shared" si="0"/>
        <v>3.5</v>
      </c>
      <c r="T3" s="341">
        <f t="shared" si="0"/>
        <v>4.5</v>
      </c>
      <c r="U3" s="342">
        <f t="shared" si="0"/>
        <v>4.5</v>
      </c>
      <c r="V3" s="329" t="s">
        <v>313</v>
      </c>
      <c r="W3" s="330" t="s">
        <v>314</v>
      </c>
      <c r="X3" s="238" t="s">
        <v>344</v>
      </c>
      <c r="Y3" s="238" t="s">
        <v>663</v>
      </c>
      <c r="Z3" s="328" t="s">
        <v>388</v>
      </c>
      <c r="AA3" s="343" t="s">
        <v>403</v>
      </c>
      <c r="AB3" s="337" t="s">
        <v>402</v>
      </c>
      <c r="AC3" s="328" t="s">
        <v>404</v>
      </c>
      <c r="AD3" s="328" t="s">
        <v>405</v>
      </c>
      <c r="AE3" s="338" t="s">
        <v>402</v>
      </c>
      <c r="AF3" s="338" t="s">
        <v>406</v>
      </c>
    </row>
    <row r="4" spans="1:32" ht="18" customHeight="1" x14ac:dyDescent="0.25">
      <c r="A4" s="19">
        <v>1</v>
      </c>
      <c r="B4" s="20">
        <f ca="1">IF(C4="","",RANK(INDIRECT(AC4),INDIRECT(AD4))+SUMPRODUCT(--(INDIRECT(AC4)=INDIRECT(AD4)),--(K4&lt;K$4:K$27))+SUMPRODUCT(--(INDIRECT(AC4)=INDIRECT(AD4)),--(K4=K$4:K$27),--(J4&lt;J$4:J$27))+SUMPRODUCT(--(INDIRECT(AC4)=INDIRECT(AD4)),--(K4=K$4:K$27),--(J4=J$4:J$27),--(H4&lt;H$4:H$27)))+SUMPRODUCT(--(INDIRECT(AC4)=INDIRECT(AD4)),--(K4=K$4:K$27),--(J4=J$4:J$27),--(H4=H$4:H$27),--(Y4&gt;Y$4:Y$27))</f>
        <v>6</v>
      </c>
      <c r="C4" s="21" t="str">
        <f>IF(teams!A1="","",teams!A1)</f>
        <v>Aston Villa</v>
      </c>
      <c r="D4" s="19">
        <f ca="1">IF($C4="","",COUNTIF(data!$BX$3:$BX$554,C4))</f>
        <v>6</v>
      </c>
      <c r="E4" s="19">
        <f ca="1">IF($C4="","",SUMPRODUCT(--(data!$BX$3:$BX$554=$C4),--(data!$CB$3:$CB$554="H")))</f>
        <v>2</v>
      </c>
      <c r="F4" s="19">
        <f ca="1">IF($C4="","",SUMPRODUCT(--(data!$BX$3:$BX$554=$C4),--(data!$CB$3:$CB$554="D")))</f>
        <v>3</v>
      </c>
      <c r="G4" s="19">
        <f ca="1">IF($C4="","",SUMPRODUCT(--(data!$BX$3:$BX$554=$C4),--(data!$CB$3:$CB$554="A")))</f>
        <v>1</v>
      </c>
      <c r="H4" s="19">
        <f ca="1">IF($C4="","",SUMPRODUCT(--(data!$BX$3:$BX$554=$C4),data!$BZ$3:$BZ$554))</f>
        <v>12</v>
      </c>
      <c r="I4" s="19">
        <f ca="1">IF($C4="","",SUMPRODUCT(--(data!$BX$3:$BX$554=$C4),data!$CA$3:$CA$554))</f>
        <v>10</v>
      </c>
      <c r="J4" s="19">
        <f ca="1">IF(C4="","",H4-I4)</f>
        <v>2</v>
      </c>
      <c r="K4" s="19">
        <f ca="1">IF(C4="","",E4*3+F4)</f>
        <v>9</v>
      </c>
      <c r="L4" s="331">
        <f ca="1">IF($A4&gt;teams!$G$7,"No team!",IFERROR(SUMPRODUCT(--(data!$BX$3:$BX$554=$C4),--(data!$DA$3:$DA$554&lt;L$3)),"-"))</f>
        <v>0</v>
      </c>
      <c r="M4" s="332">
        <f ca="1">IF($A4&gt;teams!$G$7,"No team!",IFERROR(SUMPRODUCT(--(data!$BX$3:$BX$554=$C4),--(data!$DA$3:$DA$554&gt;L$3)),"-"))</f>
        <v>6</v>
      </c>
      <c r="N4" s="331">
        <f ca="1">IF($A4&gt;teams!$G$7,"No team!",IFERROR(SUMPRODUCT(--(data!$BX$3:$BX$554=$C4),--(data!$DA$3:$DA$554&lt;N$3)),"-"))</f>
        <v>0</v>
      </c>
      <c r="O4" s="332">
        <f ca="1">IF($A4&gt;teams!$G$7,"No team!",IFERROR(SUMPRODUCT(--(data!$BX$3:$BX$554=$C4),--(data!$DA$3:$DA$554&gt;N$3)),"-"))</f>
        <v>6</v>
      </c>
      <c r="P4" s="331">
        <f ca="1">IF($A4&gt;teams!$G$7,"No team!",IFERROR(SUMPRODUCT(--(data!$BX$3:$BX$554=$C4),--(data!$DA$3:$DA$554&lt;P$3)),"-"))</f>
        <v>2</v>
      </c>
      <c r="Q4" s="332">
        <f ca="1">IF($A4&gt;teams!$G$7,"No team!",IFERROR(SUMPRODUCT(--(data!$BX$3:$BX$554=$C4),--(data!$DA$3:$DA$554&gt;P$3)),"-"))</f>
        <v>4</v>
      </c>
      <c r="R4" s="331">
        <f ca="1">IF($A4&gt;teams!$G$7,"No team!",IFERROR(SUMPRODUCT(--(data!$BX$3:$BX$554=$C4),--(data!$DA$3:$DA$554&lt;R$3)),"-"))</f>
        <v>3</v>
      </c>
      <c r="S4" s="332">
        <f ca="1">IF($A4&gt;teams!$G$7,"No team!",IFERROR(SUMPRODUCT(--(data!$BX$3:$BX$554=$C4),--(data!$DA$3:$DA$554&gt;R$3)),"-"))</f>
        <v>3</v>
      </c>
      <c r="T4" s="331">
        <f ca="1">IF($A4&gt;teams!$G$7,"No team!",IFERROR(SUMPRODUCT(--(data!$BX$3:$BX$554=$C4),--(data!$DA$3:$DA$554&lt;T$3)),"-"))</f>
        <v>4</v>
      </c>
      <c r="U4" s="332">
        <f ca="1">IF($A4&gt;teams!$G$7,"No team!",IFERROR(SUMPRODUCT(--(data!$BX$3:$BX$554=$C4),--(data!$DA$3:$DA$554&gt;T$3)),"-"))</f>
        <v>2</v>
      </c>
      <c r="V4" s="331">
        <f ca="1">IF($A4&gt;teams!$G$7,"No team!",IFERROR(SUMPRODUCT(--(data!$BX$3:$BX$554=$C4),--(data!$DK$3:$DK$554=V$3)),"-"))</f>
        <v>5</v>
      </c>
      <c r="W4" s="332">
        <f ca="1">IF($A4&gt;teams!$G$7,"No team!",IFERROR(SUMPRODUCT(--(data!$BX$3:$BX$554=$C4),--(data!$DK$3:$DK$554=W$3)),"-"))</f>
        <v>1</v>
      </c>
      <c r="X4" s="239">
        <f ca="1">IF(B4="","",B4)</f>
        <v>6</v>
      </c>
      <c r="Y4" s="239">
        <v>1</v>
      </c>
      <c r="Z4" s="339" t="s">
        <v>391</v>
      </c>
      <c r="AA4" s="344" t="s">
        <v>395</v>
      </c>
      <c r="AB4" s="327" t="s">
        <v>84</v>
      </c>
      <c r="AC4" s="327" t="str">
        <f>CONCATENATE(VLOOKUP($AA$2,$Z$4:$AB$15,3,FALSE),ROW())</f>
        <v>Q4</v>
      </c>
      <c r="AD4" s="327" t="str">
        <f>CONCATENATE(VLOOKUP($AA$2,$Z$4:$AB$15,3,FALSE),4,":",VLOOKUP($AA$2,$Z$4:$AB$15,3,FALSE),27)</f>
        <v>Q4:Q27</v>
      </c>
      <c r="AE4" s="348">
        <v>11</v>
      </c>
      <c r="AF4" s="349">
        <v>12</v>
      </c>
    </row>
    <row r="5" spans="1:32" ht="18" customHeight="1" x14ac:dyDescent="0.25">
      <c r="A5" s="22">
        <v>2</v>
      </c>
      <c r="B5" s="23">
        <f t="shared" ref="B5:B27" ca="1" si="1">IF(C5="","",RANK(INDIRECT(AC5),INDIRECT(AD5))+SUMPRODUCT(--(INDIRECT(AC5)=INDIRECT(AD5)),--(K5&lt;K$4:K$27))+SUMPRODUCT(--(INDIRECT(AC5)=INDIRECT(AD5)),--(K5=K$4:K$27),--(J5&lt;J$4:J$27))+SUMPRODUCT(--(INDIRECT(AC5)=INDIRECT(AD5)),--(K5=K$4:K$27),--(J5=J$4:J$27),--(H5&lt;H$4:H$27)))+SUMPRODUCT(--(INDIRECT(AC5)=INDIRECT(AD5)),--(K5=K$4:K$27),--(J5=J$4:J$27),--(H5=H$4:H$27),--(Y5&gt;Y$4:Y$27))</f>
        <v>12</v>
      </c>
      <c r="C5" s="24" t="str">
        <f>IF(teams!A2="","",teams!A2)</f>
        <v>Birmingham</v>
      </c>
      <c r="D5" s="22">
        <f ca="1">IF(C5="","",COUNTIF(data!$BX$3:$BX$554,C5))</f>
        <v>6</v>
      </c>
      <c r="E5" s="22">
        <f ca="1">IF($C5="","",SUMPRODUCT(--(data!$BX$3:$BX$554=$C5),--(data!$CB$3:$CB$554="H")))</f>
        <v>1</v>
      </c>
      <c r="F5" s="22">
        <f ca="1">IF($C5="","",SUMPRODUCT(--(data!$BX$3:$BX$554=$C5),--(data!$CB$3:$CB$554="D")))</f>
        <v>5</v>
      </c>
      <c r="G5" s="22">
        <f ca="1">IF($C5="","",SUMPRODUCT(--(data!$BX$3:$BX$554=$C5),--(data!$CB$3:$CB$554="A")))</f>
        <v>0</v>
      </c>
      <c r="H5" s="22">
        <f ca="1">IF($C5="","",SUMPRODUCT(--(data!$BX$3:$BX$554=$C5),data!$BZ$3:$BZ$554))</f>
        <v>8</v>
      </c>
      <c r="I5" s="22">
        <f ca="1">IF($C5="","",SUMPRODUCT(--(data!$BX$3:$BX$554=$C5),data!$CA$3:$CA$554))</f>
        <v>6</v>
      </c>
      <c r="J5" s="22">
        <f t="shared" ref="J5:J27" ca="1" si="2">IF(C5="","",H5-I5)</f>
        <v>2</v>
      </c>
      <c r="K5" s="22">
        <f t="shared" ref="K5:K27" ca="1" si="3">IF(C5="","",E5*3+F5)</f>
        <v>8</v>
      </c>
      <c r="L5" s="333">
        <f ca="1">IF($A5&gt;teams!$G$7,"No team!",IFERROR(SUMPRODUCT(--(data!$BX$3:$BX$554=$C5),--(data!$DA$3:$DA$554&lt;L$3)),"-"))</f>
        <v>2</v>
      </c>
      <c r="M5" s="334">
        <f ca="1">IF($A5&gt;teams!$G$7,"No team!",IFERROR(SUMPRODUCT(--(data!$BX$3:$BX$554=$C5),--(data!$DA$3:$DA$554&gt;L$3)),"-"))</f>
        <v>4</v>
      </c>
      <c r="N5" s="333">
        <f ca="1">IF($A5&gt;teams!$G$7,"No team!",IFERROR(SUMPRODUCT(--(data!$BX$3:$BX$554=$C5),--(data!$DA$3:$DA$554&lt;N$3)),"-"))</f>
        <v>2</v>
      </c>
      <c r="O5" s="334">
        <f ca="1">IF($A5&gt;teams!$G$7,"No team!",IFERROR(SUMPRODUCT(--(data!$BX$3:$BX$554=$C5),--(data!$DA$3:$DA$554&gt;N$3)),"-"))</f>
        <v>4</v>
      </c>
      <c r="P5" s="333">
        <f ca="1">IF($A5&gt;teams!$G$7,"No team!",IFERROR(SUMPRODUCT(--(data!$BX$3:$BX$554=$C5),--(data!$DA$3:$DA$554&lt;P$3)),"-"))</f>
        <v>3</v>
      </c>
      <c r="Q5" s="334">
        <f ca="1">IF($A5&gt;teams!$G$7,"No team!",IFERROR(SUMPRODUCT(--(data!$BX$3:$BX$554=$C5),--(data!$DA$3:$DA$554&gt;P$3)),"-"))</f>
        <v>3</v>
      </c>
      <c r="R5" s="333">
        <f ca="1">IF($A5&gt;teams!$G$7,"No team!",IFERROR(SUMPRODUCT(--(data!$BX$3:$BX$554=$C5),--(data!$DA$3:$DA$554&lt;R$3)),"-"))</f>
        <v>3</v>
      </c>
      <c r="S5" s="334">
        <f ca="1">IF($A5&gt;teams!$G$7,"No team!",IFERROR(SUMPRODUCT(--(data!$BX$3:$BX$554=$C5),--(data!$DA$3:$DA$554&gt;R$3)),"-"))</f>
        <v>3</v>
      </c>
      <c r="T5" s="333">
        <f ca="1">IF($A5&gt;teams!$G$7,"No team!",IFERROR(SUMPRODUCT(--(data!$BX$3:$BX$554=$C5),--(data!$DA$3:$DA$554&lt;T$3)),"-"))</f>
        <v>6</v>
      </c>
      <c r="U5" s="334">
        <f ca="1">IF($A5&gt;teams!$G$7,"No team!",IFERROR(SUMPRODUCT(--(data!$BX$3:$BX$554=$C5),--(data!$DA$3:$DA$554&gt;T$3)),"-"))</f>
        <v>0</v>
      </c>
      <c r="V5" s="333">
        <f ca="1">IF($A5&gt;teams!$G$7,"No team!",IFERROR(SUMPRODUCT(--(data!$BX$3:$BX$554=$C5),--(data!$DK$3:$DK$554=V$3)),"-"))</f>
        <v>4</v>
      </c>
      <c r="W5" s="334">
        <f ca="1">IF($A5&gt;teams!$G$7,"No team!",IFERROR(SUMPRODUCT(--(data!$BX$3:$BX$554=$C5),--(data!$DK$3:$DK$554=W$3)),"-"))</f>
        <v>2</v>
      </c>
      <c r="X5" s="240">
        <f t="shared" ref="X5:X27" ca="1" si="4">IF(B5="","",B5)</f>
        <v>12</v>
      </c>
      <c r="Y5" s="240">
        <f>Y4+1</f>
        <v>2</v>
      </c>
      <c r="Z5" s="340" t="s">
        <v>395</v>
      </c>
      <c r="AA5" s="345" t="s">
        <v>391</v>
      </c>
      <c r="AB5" s="326" t="s">
        <v>85</v>
      </c>
      <c r="AC5" s="327" t="str">
        <f t="shared" ref="AC5:AC27" si="5">CONCATENATE(VLOOKUP($AA$2,$Z$4:$AB$15,3,FALSE),ROW())</f>
        <v>Q5</v>
      </c>
      <c r="AD5" s="327" t="str">
        <f t="shared" ref="AD5:AD27" si="6">CONCATENATE(VLOOKUP($AA$2,$Z$4:$AB$15,3,FALSE),4,":",VLOOKUP($AA$2,$Z$4:$AB$15,3,FALSE),27)</f>
        <v>Q4:Q27</v>
      </c>
      <c r="AE5" s="349">
        <v>12</v>
      </c>
      <c r="AF5" s="349">
        <v>11</v>
      </c>
    </row>
    <row r="6" spans="1:32" ht="18" customHeight="1" x14ac:dyDescent="0.25">
      <c r="A6" s="22">
        <v>3</v>
      </c>
      <c r="B6" s="23">
        <f t="shared" ca="1" si="1"/>
        <v>20</v>
      </c>
      <c r="C6" s="24" t="str">
        <f>IF(teams!A3="","",teams!A3)</f>
        <v>Blackburn</v>
      </c>
      <c r="D6" s="22">
        <f ca="1">IF(C6="","",COUNTIF(data!$BX$3:$BX$554,C6))</f>
        <v>6</v>
      </c>
      <c r="E6" s="22">
        <f ca="1">IF($C6="","",SUMPRODUCT(--(data!$BX$3:$BX$554=$C6),--(data!$CB$3:$CB$554="H")))</f>
        <v>1</v>
      </c>
      <c r="F6" s="22">
        <f ca="1">IF($C6="","",SUMPRODUCT(--(data!$BX$3:$BX$554=$C6),--(data!$CB$3:$CB$554="D")))</f>
        <v>4</v>
      </c>
      <c r="G6" s="22">
        <f ca="1">IF($C6="","",SUMPRODUCT(--(data!$BX$3:$BX$554=$C6),--(data!$CB$3:$CB$554="A")))</f>
        <v>1</v>
      </c>
      <c r="H6" s="22">
        <f ca="1">IF($C6="","",SUMPRODUCT(--(data!$BX$3:$BX$554=$C6),data!$BZ$3:$BZ$554))</f>
        <v>6</v>
      </c>
      <c r="I6" s="22">
        <f ca="1">IF($C6="","",SUMPRODUCT(--(data!$BX$3:$BX$554=$C6),data!$CA$3:$CA$554))</f>
        <v>7</v>
      </c>
      <c r="J6" s="22">
        <f t="shared" ca="1" si="2"/>
        <v>-1</v>
      </c>
      <c r="K6" s="22">
        <f t="shared" ca="1" si="3"/>
        <v>7</v>
      </c>
      <c r="L6" s="333">
        <f ca="1">IF($A6&gt;teams!$G$7,"No team!",IFERROR(SUMPRODUCT(--(data!$BX$3:$BX$554=$C6),--(data!$DA$3:$DA$554&lt;L$3)),"-"))</f>
        <v>1</v>
      </c>
      <c r="M6" s="334">
        <f ca="1">IF($A6&gt;teams!$G$7,"No team!",IFERROR(SUMPRODUCT(--(data!$BX$3:$BX$554=$C6),--(data!$DA$3:$DA$554&gt;L$3)),"-"))</f>
        <v>5</v>
      </c>
      <c r="N6" s="333">
        <f ca="1">IF($A6&gt;teams!$G$7,"No team!",IFERROR(SUMPRODUCT(--(data!$BX$3:$BX$554=$C6),--(data!$DA$3:$DA$554&lt;N$3)),"-"))</f>
        <v>2</v>
      </c>
      <c r="O6" s="334">
        <f ca="1">IF($A6&gt;teams!$G$7,"No team!",IFERROR(SUMPRODUCT(--(data!$BX$3:$BX$554=$C6),--(data!$DA$3:$DA$554&gt;N$3)),"-"))</f>
        <v>4</v>
      </c>
      <c r="P6" s="333">
        <f ca="1">IF($A6&gt;teams!$G$7,"No team!",IFERROR(SUMPRODUCT(--(data!$BX$3:$BX$554=$C6),--(data!$DA$3:$DA$554&lt;P$3)),"-"))</f>
        <v>4</v>
      </c>
      <c r="Q6" s="334">
        <f ca="1">IF($A6&gt;teams!$G$7,"No team!",IFERROR(SUMPRODUCT(--(data!$BX$3:$BX$554=$C6),--(data!$DA$3:$DA$554&gt;P$3)),"-"))</f>
        <v>2</v>
      </c>
      <c r="R6" s="333">
        <f ca="1">IF($A6&gt;teams!$G$7,"No team!",IFERROR(SUMPRODUCT(--(data!$BX$3:$BX$554=$C6),--(data!$DA$3:$DA$554&lt;R$3)),"-"))</f>
        <v>4</v>
      </c>
      <c r="S6" s="334">
        <f ca="1">IF($A6&gt;teams!$G$7,"No team!",IFERROR(SUMPRODUCT(--(data!$BX$3:$BX$554=$C6),--(data!$DA$3:$DA$554&gt;R$3)),"-"))</f>
        <v>2</v>
      </c>
      <c r="T6" s="333">
        <f ca="1">IF($A6&gt;teams!$G$7,"No team!",IFERROR(SUMPRODUCT(--(data!$BX$3:$BX$554=$C6),--(data!$DA$3:$DA$554&lt;T$3)),"-"))</f>
        <v>6</v>
      </c>
      <c r="U6" s="334">
        <f ca="1">IF($A6&gt;teams!$G$7,"No team!",IFERROR(SUMPRODUCT(--(data!$BX$3:$BX$554=$C6),--(data!$DA$3:$DA$554&gt;T$3)),"-"))</f>
        <v>0</v>
      </c>
      <c r="V6" s="333">
        <f ca="1">IF($A6&gt;teams!$G$7,"No team!",IFERROR(SUMPRODUCT(--(data!$BX$3:$BX$554=$C6),--(data!$DK$3:$DK$554=V$3)),"-"))</f>
        <v>3</v>
      </c>
      <c r="W6" s="334">
        <f ca="1">IF($A6&gt;teams!$G$7,"No team!",IFERROR(SUMPRODUCT(--(data!$BX$3:$BX$554=$C6),--(data!$DK$3:$DK$554=W$3)),"-"))</f>
        <v>3</v>
      </c>
      <c r="X6" s="240">
        <f t="shared" ca="1" si="4"/>
        <v>20</v>
      </c>
      <c r="Y6" s="240">
        <f t="shared" ref="Y6:Y27" si="7">Y5+1</f>
        <v>3</v>
      </c>
      <c r="Z6" s="340" t="s">
        <v>392</v>
      </c>
      <c r="AA6" s="344" t="s">
        <v>396</v>
      </c>
      <c r="AB6" s="326" t="s">
        <v>86</v>
      </c>
      <c r="AC6" s="327" t="str">
        <f t="shared" si="5"/>
        <v>Q6</v>
      </c>
      <c r="AD6" s="327" t="str">
        <f t="shared" si="6"/>
        <v>Q4:Q27</v>
      </c>
      <c r="AE6" s="349">
        <v>13</v>
      </c>
      <c r="AF6" s="349">
        <v>14</v>
      </c>
    </row>
    <row r="7" spans="1:32" ht="18" customHeight="1" x14ac:dyDescent="0.25">
      <c r="A7" s="22">
        <v>4</v>
      </c>
      <c r="B7" s="23">
        <f t="shared" ca="1" si="1"/>
        <v>14</v>
      </c>
      <c r="C7" s="24" t="str">
        <f>IF(teams!A4="","",teams!A4)</f>
        <v>Bolton</v>
      </c>
      <c r="D7" s="22">
        <f ca="1">IF(C7="","",COUNTIF(data!$BX$3:$BX$554,C7))</f>
        <v>6</v>
      </c>
      <c r="E7" s="22">
        <f ca="1">IF($C7="","",SUMPRODUCT(--(data!$BX$3:$BX$554=$C7),--(data!$CB$3:$CB$554="H")))</f>
        <v>2</v>
      </c>
      <c r="F7" s="22">
        <f ca="1">IF($C7="","",SUMPRODUCT(--(data!$BX$3:$BX$554=$C7),--(data!$CB$3:$CB$554="D")))</f>
        <v>1</v>
      </c>
      <c r="G7" s="22">
        <f ca="1">IF($C7="","",SUMPRODUCT(--(data!$BX$3:$BX$554=$C7),--(data!$CB$3:$CB$554="A")))</f>
        <v>3</v>
      </c>
      <c r="H7" s="22">
        <f ca="1">IF($C7="","",SUMPRODUCT(--(data!$BX$3:$BX$554=$C7),data!$BZ$3:$BZ$554))</f>
        <v>5</v>
      </c>
      <c r="I7" s="22">
        <f ca="1">IF($C7="","",SUMPRODUCT(--(data!$BX$3:$BX$554=$C7),data!$CA$3:$CA$554))</f>
        <v>8</v>
      </c>
      <c r="J7" s="22">
        <f t="shared" ca="1" si="2"/>
        <v>-3</v>
      </c>
      <c r="K7" s="22">
        <f t="shared" ca="1" si="3"/>
        <v>7</v>
      </c>
      <c r="L7" s="333">
        <f ca="1">IF($A7&gt;teams!$G$7,"No team!",IFERROR(SUMPRODUCT(--(data!$BX$3:$BX$554=$C7),--(data!$DA$3:$DA$554&lt;L$3)),"-"))</f>
        <v>0</v>
      </c>
      <c r="M7" s="334">
        <f ca="1">IF($A7&gt;teams!$G$7,"No team!",IFERROR(SUMPRODUCT(--(data!$BX$3:$BX$554=$C7),--(data!$DA$3:$DA$554&gt;L$3)),"-"))</f>
        <v>6</v>
      </c>
      <c r="N7" s="333">
        <f ca="1">IF($A7&gt;teams!$G$7,"No team!",IFERROR(SUMPRODUCT(--(data!$BX$3:$BX$554=$C7),--(data!$DA$3:$DA$554&lt;N$3)),"-"))</f>
        <v>3</v>
      </c>
      <c r="O7" s="334">
        <f ca="1">IF($A7&gt;teams!$G$7,"No team!",IFERROR(SUMPRODUCT(--(data!$BX$3:$BX$554=$C7),--(data!$DA$3:$DA$554&gt;N$3)),"-"))</f>
        <v>3</v>
      </c>
      <c r="P7" s="333">
        <f ca="1">IF($A7&gt;teams!$G$7,"No team!",IFERROR(SUMPRODUCT(--(data!$BX$3:$BX$554=$C7),--(data!$DA$3:$DA$554&lt;P$3)),"-"))</f>
        <v>3</v>
      </c>
      <c r="Q7" s="334">
        <f ca="1">IF($A7&gt;teams!$G$7,"No team!",IFERROR(SUMPRODUCT(--(data!$BX$3:$BX$554=$C7),--(data!$DA$3:$DA$554&gt;P$3)),"-"))</f>
        <v>3</v>
      </c>
      <c r="R7" s="333">
        <f ca="1">IF($A7&gt;teams!$G$7,"No team!",IFERROR(SUMPRODUCT(--(data!$BX$3:$BX$554=$C7),--(data!$DA$3:$DA$554&lt;R$3)),"-"))</f>
        <v>5</v>
      </c>
      <c r="S7" s="334">
        <f ca="1">IF($A7&gt;teams!$G$7,"No team!",IFERROR(SUMPRODUCT(--(data!$BX$3:$BX$554=$C7),--(data!$DA$3:$DA$554&gt;R$3)),"-"))</f>
        <v>1</v>
      </c>
      <c r="T7" s="333">
        <f ca="1">IF($A7&gt;teams!$G$7,"No team!",IFERROR(SUMPRODUCT(--(data!$BX$3:$BX$554=$C7),--(data!$DA$3:$DA$554&lt;T$3)),"-"))</f>
        <v>6</v>
      </c>
      <c r="U7" s="334">
        <f ca="1">IF($A7&gt;teams!$G$7,"No team!",IFERROR(SUMPRODUCT(--(data!$BX$3:$BX$554=$C7),--(data!$DA$3:$DA$554&gt;T$3)),"-"))</f>
        <v>0</v>
      </c>
      <c r="V7" s="333">
        <f ca="1">IF($A7&gt;teams!$G$7,"No team!",IFERROR(SUMPRODUCT(--(data!$BX$3:$BX$554=$C7),--(data!$DK$3:$DK$554=V$3)),"-"))</f>
        <v>2</v>
      </c>
      <c r="W7" s="334">
        <f ca="1">IF($A7&gt;teams!$G$7,"No team!",IFERROR(SUMPRODUCT(--(data!$BX$3:$BX$554=$C7),--(data!$DK$3:$DK$554=W$3)),"-"))</f>
        <v>4</v>
      </c>
      <c r="X7" s="240">
        <f t="shared" ca="1" si="4"/>
        <v>14</v>
      </c>
      <c r="Y7" s="240">
        <f t="shared" si="7"/>
        <v>4</v>
      </c>
      <c r="Z7" s="340" t="s">
        <v>396</v>
      </c>
      <c r="AA7" s="345" t="s">
        <v>392</v>
      </c>
      <c r="AB7" s="326" t="s">
        <v>87</v>
      </c>
      <c r="AC7" s="327" t="str">
        <f t="shared" si="5"/>
        <v>Q7</v>
      </c>
      <c r="AD7" s="327" t="str">
        <f t="shared" si="6"/>
        <v>Q4:Q27</v>
      </c>
      <c r="AE7" s="349">
        <v>14</v>
      </c>
      <c r="AF7" s="349">
        <v>13</v>
      </c>
    </row>
    <row r="8" spans="1:32" ht="18" customHeight="1" x14ac:dyDescent="0.25">
      <c r="A8" s="22">
        <v>5</v>
      </c>
      <c r="B8" s="23">
        <f t="shared" ca="1" si="1"/>
        <v>8</v>
      </c>
      <c r="C8" s="24" t="str">
        <f>IF(teams!A5="","",teams!A5)</f>
        <v>Brentford</v>
      </c>
      <c r="D8" s="22">
        <f ca="1">IF(C8="","",COUNTIF(data!$BX$3:$BX$554,C8))</f>
        <v>6</v>
      </c>
      <c r="E8" s="22">
        <f ca="1">IF($C8="","",SUMPRODUCT(--(data!$BX$3:$BX$554=$C8),--(data!$CB$3:$CB$554="H")))</f>
        <v>4</v>
      </c>
      <c r="F8" s="22">
        <f ca="1">IF($C8="","",SUMPRODUCT(--(data!$BX$3:$BX$554=$C8),--(data!$CB$3:$CB$554="D")))</f>
        <v>2</v>
      </c>
      <c r="G8" s="22">
        <f ca="1">IF($C8="","",SUMPRODUCT(--(data!$BX$3:$BX$554=$C8),--(data!$CB$3:$CB$554="A")))</f>
        <v>0</v>
      </c>
      <c r="H8" s="22">
        <f ca="1">IF($C8="","",SUMPRODUCT(--(data!$BX$3:$BX$554=$C8),data!$BZ$3:$BZ$554))</f>
        <v>14</v>
      </c>
      <c r="I8" s="22">
        <f ca="1">IF($C8="","",SUMPRODUCT(--(data!$BX$3:$BX$554=$C8),data!$CA$3:$CA$554))</f>
        <v>5</v>
      </c>
      <c r="J8" s="22">
        <f t="shared" ca="1" si="2"/>
        <v>9</v>
      </c>
      <c r="K8" s="22">
        <f t="shared" ca="1" si="3"/>
        <v>14</v>
      </c>
      <c r="L8" s="333">
        <f ca="1">IF($A8&gt;teams!$G$7,"No team!",IFERROR(SUMPRODUCT(--(data!$BX$3:$BX$554=$C8),--(data!$DA$3:$DA$554&lt;L$3)),"-"))</f>
        <v>0</v>
      </c>
      <c r="M8" s="334">
        <f ca="1">IF($A8&gt;teams!$G$7,"No team!",IFERROR(SUMPRODUCT(--(data!$BX$3:$BX$554=$C8),--(data!$DA$3:$DA$554&gt;L$3)),"-"))</f>
        <v>6</v>
      </c>
      <c r="N8" s="333">
        <f ca="1">IF($A8&gt;teams!$G$7,"No team!",IFERROR(SUMPRODUCT(--(data!$BX$3:$BX$554=$C8),--(data!$DA$3:$DA$554&lt;N$3)),"-"))</f>
        <v>0</v>
      </c>
      <c r="O8" s="334">
        <f ca="1">IF($A8&gt;teams!$G$7,"No team!",IFERROR(SUMPRODUCT(--(data!$BX$3:$BX$554=$C8),--(data!$DA$3:$DA$554&gt;N$3)),"-"))</f>
        <v>6</v>
      </c>
      <c r="P8" s="333">
        <f ca="1">IF($A8&gt;teams!$G$7,"No team!",IFERROR(SUMPRODUCT(--(data!$BX$3:$BX$554=$C8),--(data!$DA$3:$DA$554&lt;P$3)),"-"))</f>
        <v>3</v>
      </c>
      <c r="Q8" s="334">
        <f ca="1">IF($A8&gt;teams!$G$7,"No team!",IFERROR(SUMPRODUCT(--(data!$BX$3:$BX$554=$C8),--(data!$DA$3:$DA$554&gt;P$3)),"-"))</f>
        <v>3</v>
      </c>
      <c r="R8" s="333">
        <f ca="1">IF($A8&gt;teams!$G$7,"No team!",IFERROR(SUMPRODUCT(--(data!$BX$3:$BX$554=$C8),--(data!$DA$3:$DA$554&lt;R$3)),"-"))</f>
        <v>4</v>
      </c>
      <c r="S8" s="334">
        <f ca="1">IF($A8&gt;teams!$G$7,"No team!",IFERROR(SUMPRODUCT(--(data!$BX$3:$BX$554=$C8),--(data!$DA$3:$DA$554&gt;R$3)),"-"))</f>
        <v>2</v>
      </c>
      <c r="T8" s="333">
        <f ca="1">IF($A8&gt;teams!$G$7,"No team!",IFERROR(SUMPRODUCT(--(data!$BX$3:$BX$554=$C8),--(data!$DA$3:$DA$554&lt;T$3)),"-"))</f>
        <v>5</v>
      </c>
      <c r="U8" s="334">
        <f ca="1">IF($A8&gt;teams!$G$7,"No team!",IFERROR(SUMPRODUCT(--(data!$BX$3:$BX$554=$C8),--(data!$DA$3:$DA$554&gt;T$3)),"-"))</f>
        <v>1</v>
      </c>
      <c r="V8" s="333">
        <f ca="1">IF($A8&gt;teams!$G$7,"No team!",IFERROR(SUMPRODUCT(--(data!$BX$3:$BX$554=$C8),--(data!$DK$3:$DK$554=V$3)),"-"))</f>
        <v>4</v>
      </c>
      <c r="W8" s="334">
        <f ca="1">IF($A8&gt;teams!$G$7,"No team!",IFERROR(SUMPRODUCT(--(data!$BX$3:$BX$554=$C8),--(data!$DK$3:$DK$554=W$3)),"-"))</f>
        <v>2</v>
      </c>
      <c r="X8" s="240">
        <f t="shared" ca="1" si="4"/>
        <v>8</v>
      </c>
      <c r="Y8" s="240">
        <f t="shared" si="7"/>
        <v>5</v>
      </c>
      <c r="Z8" s="340" t="s">
        <v>190</v>
      </c>
      <c r="AA8" s="344" t="s">
        <v>191</v>
      </c>
      <c r="AB8" s="326" t="s">
        <v>88</v>
      </c>
      <c r="AC8" s="327" t="str">
        <f t="shared" si="5"/>
        <v>Q8</v>
      </c>
      <c r="AD8" s="327" t="str">
        <f t="shared" si="6"/>
        <v>Q4:Q27</v>
      </c>
      <c r="AE8" s="349">
        <v>15</v>
      </c>
      <c r="AF8" s="349">
        <v>16</v>
      </c>
    </row>
    <row r="9" spans="1:32" ht="18" customHeight="1" x14ac:dyDescent="0.25">
      <c r="A9" s="22">
        <v>6</v>
      </c>
      <c r="B9" s="23">
        <f t="shared" ca="1" si="1"/>
        <v>19</v>
      </c>
      <c r="C9" s="24" t="str">
        <f>IF(teams!A6="","",teams!A6)</f>
        <v>Bristol City</v>
      </c>
      <c r="D9" s="22">
        <f ca="1">IF(C9="","",COUNTIF(data!$BX$3:$BX$554,C9))</f>
        <v>6</v>
      </c>
      <c r="E9" s="22">
        <f ca="1">IF($C9="","",SUMPRODUCT(--(data!$BX$3:$BX$554=$C9),--(data!$CB$3:$CB$554="H")))</f>
        <v>2</v>
      </c>
      <c r="F9" s="22">
        <f ca="1">IF($C9="","",SUMPRODUCT(--(data!$BX$3:$BX$554=$C9),--(data!$CB$3:$CB$554="D")))</f>
        <v>2</v>
      </c>
      <c r="G9" s="22">
        <f ca="1">IF($C9="","",SUMPRODUCT(--(data!$BX$3:$BX$554=$C9),--(data!$CB$3:$CB$554="A")))</f>
        <v>2</v>
      </c>
      <c r="H9" s="22">
        <f ca="1">IF($C9="","",SUMPRODUCT(--(data!$BX$3:$BX$554=$C9),data!$BZ$3:$BZ$554))</f>
        <v>8</v>
      </c>
      <c r="I9" s="22">
        <f ca="1">IF($C9="","",SUMPRODUCT(--(data!$BX$3:$BX$554=$C9),data!$CA$3:$CA$554))</f>
        <v>7</v>
      </c>
      <c r="J9" s="22">
        <f t="shared" ca="1" si="2"/>
        <v>1</v>
      </c>
      <c r="K9" s="22">
        <f t="shared" ca="1" si="3"/>
        <v>8</v>
      </c>
      <c r="L9" s="333">
        <f ca="1">IF($A9&gt;teams!$G$7,"No team!",IFERROR(SUMPRODUCT(--(data!$BX$3:$BX$554=$C9),--(data!$DA$3:$DA$554&lt;L$3)),"-"))</f>
        <v>0</v>
      </c>
      <c r="M9" s="334">
        <f ca="1">IF($A9&gt;teams!$G$7,"No team!",IFERROR(SUMPRODUCT(--(data!$BX$3:$BX$554=$C9),--(data!$DA$3:$DA$554&gt;L$3)),"-"))</f>
        <v>6</v>
      </c>
      <c r="N9" s="333">
        <f ca="1">IF($A9&gt;teams!$G$7,"No team!",IFERROR(SUMPRODUCT(--(data!$BX$3:$BX$554=$C9),--(data!$DA$3:$DA$554&lt;N$3)),"-"))</f>
        <v>1</v>
      </c>
      <c r="O9" s="334">
        <f ca="1">IF($A9&gt;teams!$G$7,"No team!",IFERROR(SUMPRODUCT(--(data!$BX$3:$BX$554=$C9),--(data!$DA$3:$DA$554&gt;N$3)),"-"))</f>
        <v>5</v>
      </c>
      <c r="P9" s="333">
        <f ca="1">IF($A9&gt;teams!$G$7,"No team!",IFERROR(SUMPRODUCT(--(data!$BX$3:$BX$554=$C9),--(data!$DA$3:$DA$554&lt;P$3)),"-"))</f>
        <v>4</v>
      </c>
      <c r="Q9" s="334">
        <f ca="1">IF($A9&gt;teams!$G$7,"No team!",IFERROR(SUMPRODUCT(--(data!$BX$3:$BX$554=$C9),--(data!$DA$3:$DA$554&gt;P$3)),"-"))</f>
        <v>2</v>
      </c>
      <c r="R9" s="333">
        <f ca="1">IF($A9&gt;teams!$G$7,"No team!",IFERROR(SUMPRODUCT(--(data!$BX$3:$BX$554=$C9),--(data!$DA$3:$DA$554&lt;R$3)),"-"))</f>
        <v>5</v>
      </c>
      <c r="S9" s="334">
        <f ca="1">IF($A9&gt;teams!$G$7,"No team!",IFERROR(SUMPRODUCT(--(data!$BX$3:$BX$554=$C9),--(data!$DA$3:$DA$554&gt;R$3)),"-"))</f>
        <v>1</v>
      </c>
      <c r="T9" s="333">
        <f ca="1">IF($A9&gt;teams!$G$7,"No team!",IFERROR(SUMPRODUCT(--(data!$BX$3:$BX$554=$C9),--(data!$DA$3:$DA$554&lt;T$3)),"-"))</f>
        <v>5</v>
      </c>
      <c r="U9" s="334">
        <f ca="1">IF($A9&gt;teams!$G$7,"No team!",IFERROR(SUMPRODUCT(--(data!$BX$3:$BX$554=$C9),--(data!$DA$3:$DA$554&gt;T$3)),"-"))</f>
        <v>1</v>
      </c>
      <c r="V9" s="333">
        <f ca="1">IF($A9&gt;teams!$G$7,"No team!",IFERROR(SUMPRODUCT(--(data!$BX$3:$BX$554=$C9),--(data!$DK$3:$DK$554=V$3)),"-"))</f>
        <v>4</v>
      </c>
      <c r="W9" s="334">
        <f ca="1">IF($A9&gt;teams!$G$7,"No team!",IFERROR(SUMPRODUCT(--(data!$BX$3:$BX$554=$C9),--(data!$DK$3:$DK$554=W$3)),"-"))</f>
        <v>2</v>
      </c>
      <c r="X9" s="240">
        <f t="shared" ca="1" si="4"/>
        <v>19</v>
      </c>
      <c r="Y9" s="240">
        <f t="shared" si="7"/>
        <v>6</v>
      </c>
      <c r="Z9" s="340" t="s">
        <v>191</v>
      </c>
      <c r="AA9" s="345" t="s">
        <v>190</v>
      </c>
      <c r="AB9" s="326" t="s">
        <v>89</v>
      </c>
      <c r="AC9" s="327" t="str">
        <f t="shared" si="5"/>
        <v>Q9</v>
      </c>
      <c r="AD9" s="327" t="str">
        <f t="shared" si="6"/>
        <v>Q4:Q27</v>
      </c>
      <c r="AE9" s="349">
        <v>16</v>
      </c>
      <c r="AF9" s="349">
        <v>15</v>
      </c>
    </row>
    <row r="10" spans="1:32" ht="18" customHeight="1" x14ac:dyDescent="0.25">
      <c r="A10" s="22">
        <v>7</v>
      </c>
      <c r="B10" s="23">
        <f t="shared" ca="1" si="1"/>
        <v>15</v>
      </c>
      <c r="C10" s="24" t="str">
        <f>IF(teams!A7="","",teams!A7)</f>
        <v>Derby</v>
      </c>
      <c r="D10" s="22">
        <f ca="1">IF(C10="","",COUNTIF(data!$BX$3:$BX$554,C10))</f>
        <v>6</v>
      </c>
      <c r="E10" s="22">
        <f ca="1">IF($C10="","",SUMPRODUCT(--(data!$BX$3:$BX$554=$C10),--(data!$CB$3:$CB$554="H")))</f>
        <v>3</v>
      </c>
      <c r="F10" s="22">
        <f ca="1">IF($C10="","",SUMPRODUCT(--(data!$BX$3:$BX$554=$C10),--(data!$CB$3:$CB$554="D")))</f>
        <v>2</v>
      </c>
      <c r="G10" s="22">
        <f ca="1">IF($C10="","",SUMPRODUCT(--(data!$BX$3:$BX$554=$C10),--(data!$CB$3:$CB$554="A")))</f>
        <v>1</v>
      </c>
      <c r="H10" s="22">
        <f ca="1">IF($C10="","",SUMPRODUCT(--(data!$BX$3:$BX$554=$C10),data!$BZ$3:$BZ$554))</f>
        <v>9</v>
      </c>
      <c r="I10" s="22">
        <f ca="1">IF($C10="","",SUMPRODUCT(--(data!$BX$3:$BX$554=$C10),data!$CA$3:$CA$554))</f>
        <v>6</v>
      </c>
      <c r="J10" s="22">
        <f t="shared" ca="1" si="2"/>
        <v>3</v>
      </c>
      <c r="K10" s="22">
        <f t="shared" ca="1" si="3"/>
        <v>11</v>
      </c>
      <c r="L10" s="333">
        <f ca="1">IF($A10&gt;teams!$G$7,"No team!",IFERROR(SUMPRODUCT(--(data!$BX$3:$BX$554=$C10),--(data!$DA$3:$DA$554&lt;L$3)),"-"))</f>
        <v>1</v>
      </c>
      <c r="M10" s="334">
        <f ca="1">IF($A10&gt;teams!$G$7,"No team!",IFERROR(SUMPRODUCT(--(data!$BX$3:$BX$554=$C10),--(data!$DA$3:$DA$554&gt;L$3)),"-"))</f>
        <v>5</v>
      </c>
      <c r="N10" s="333">
        <f ca="1">IF($A10&gt;teams!$G$7,"No team!",IFERROR(SUMPRODUCT(--(data!$BX$3:$BX$554=$C10),--(data!$DA$3:$DA$554&lt;N$3)),"-"))</f>
        <v>1</v>
      </c>
      <c r="O10" s="334">
        <f ca="1">IF($A10&gt;teams!$G$7,"No team!",IFERROR(SUMPRODUCT(--(data!$BX$3:$BX$554=$C10),--(data!$DA$3:$DA$554&gt;N$3)),"-"))</f>
        <v>5</v>
      </c>
      <c r="P10" s="333">
        <f ca="1">IF($A10&gt;teams!$G$7,"No team!",IFERROR(SUMPRODUCT(--(data!$BX$3:$BX$554=$C10),--(data!$DA$3:$DA$554&lt;P$3)),"-"))</f>
        <v>4</v>
      </c>
      <c r="Q10" s="334">
        <f ca="1">IF($A10&gt;teams!$G$7,"No team!",IFERROR(SUMPRODUCT(--(data!$BX$3:$BX$554=$C10),--(data!$DA$3:$DA$554&gt;P$3)),"-"))</f>
        <v>2</v>
      </c>
      <c r="R10" s="333">
        <f ca="1">IF($A10&gt;teams!$G$7,"No team!",IFERROR(SUMPRODUCT(--(data!$BX$3:$BX$554=$C10),--(data!$DA$3:$DA$554&lt;R$3)),"-"))</f>
        <v>4</v>
      </c>
      <c r="S10" s="334">
        <f ca="1">IF($A10&gt;teams!$G$7,"No team!",IFERROR(SUMPRODUCT(--(data!$BX$3:$BX$554=$C10),--(data!$DA$3:$DA$554&gt;R$3)),"-"))</f>
        <v>2</v>
      </c>
      <c r="T10" s="333">
        <f ca="1">IF($A10&gt;teams!$G$7,"No team!",IFERROR(SUMPRODUCT(--(data!$BX$3:$BX$554=$C10),--(data!$DA$3:$DA$554&lt;T$3)),"-"))</f>
        <v>5</v>
      </c>
      <c r="U10" s="334">
        <f ca="1">IF($A10&gt;teams!$G$7,"No team!",IFERROR(SUMPRODUCT(--(data!$BX$3:$BX$554=$C10),--(data!$DA$3:$DA$554&gt;T$3)),"-"))</f>
        <v>1</v>
      </c>
      <c r="V10" s="333">
        <f ca="1">IF($A10&gt;teams!$G$7,"No team!",IFERROR(SUMPRODUCT(--(data!$BX$3:$BX$554=$C10),--(data!$DK$3:$DK$554=V$3)),"-"))</f>
        <v>3</v>
      </c>
      <c r="W10" s="334">
        <f ca="1">IF($A10&gt;teams!$G$7,"No team!",IFERROR(SUMPRODUCT(--(data!$BX$3:$BX$554=$C10),--(data!$DK$3:$DK$554=W$3)),"-"))</f>
        <v>3</v>
      </c>
      <c r="X10" s="240">
        <f t="shared" ca="1" si="4"/>
        <v>15</v>
      </c>
      <c r="Y10" s="240">
        <f t="shared" si="7"/>
        <v>7</v>
      </c>
      <c r="Z10" s="340" t="s">
        <v>393</v>
      </c>
      <c r="AA10" s="344" t="s">
        <v>397</v>
      </c>
      <c r="AB10" s="326" t="s">
        <v>90</v>
      </c>
      <c r="AC10" s="327" t="str">
        <f t="shared" si="5"/>
        <v>Q10</v>
      </c>
      <c r="AD10" s="327" t="str">
        <f t="shared" si="6"/>
        <v>Q4:Q27</v>
      </c>
      <c r="AE10" s="349">
        <v>17</v>
      </c>
      <c r="AF10" s="349">
        <v>18</v>
      </c>
    </row>
    <row r="11" spans="1:32" ht="18" customHeight="1" x14ac:dyDescent="0.25">
      <c r="A11" s="22">
        <v>8</v>
      </c>
      <c r="B11" s="23">
        <f t="shared" ca="1" si="1"/>
        <v>22</v>
      </c>
      <c r="C11" s="24" t="str">
        <f>IF(teams!A8="","",teams!A8)</f>
        <v>Hull</v>
      </c>
      <c r="D11" s="22">
        <f ca="1">IF(C11="","",COUNTIF(data!$BX$3:$BX$554,C11))</f>
        <v>6</v>
      </c>
      <c r="E11" s="22">
        <f ca="1">IF($C11="","",SUMPRODUCT(--(data!$BX$3:$BX$554=$C11),--(data!$CB$3:$CB$554="H")))</f>
        <v>1</v>
      </c>
      <c r="F11" s="22">
        <f ca="1">IF($C11="","",SUMPRODUCT(--(data!$BX$3:$BX$554=$C11),--(data!$CB$3:$CB$554="D")))</f>
        <v>1</v>
      </c>
      <c r="G11" s="22">
        <f ca="1">IF($C11="","",SUMPRODUCT(--(data!$BX$3:$BX$554=$C11),--(data!$CB$3:$CB$554="A")))</f>
        <v>4</v>
      </c>
      <c r="H11" s="22">
        <f ca="1">IF($C11="","",SUMPRODUCT(--(data!$BX$3:$BX$554=$C11),data!$BZ$3:$BZ$554))</f>
        <v>5</v>
      </c>
      <c r="I11" s="22">
        <f ca="1">IF($C11="","",SUMPRODUCT(--(data!$BX$3:$BX$554=$C11),data!$CA$3:$CA$554))</f>
        <v>8</v>
      </c>
      <c r="J11" s="22">
        <f t="shared" ca="1" si="2"/>
        <v>-3</v>
      </c>
      <c r="K11" s="22">
        <f t="shared" ca="1" si="3"/>
        <v>4</v>
      </c>
      <c r="L11" s="333">
        <f ca="1">IF($A11&gt;teams!$G$7,"No team!",IFERROR(SUMPRODUCT(--(data!$BX$3:$BX$554=$C11),--(data!$DA$3:$DA$554&lt;L$3)),"-"))</f>
        <v>0</v>
      </c>
      <c r="M11" s="334">
        <f ca="1">IF($A11&gt;teams!$G$7,"No team!",IFERROR(SUMPRODUCT(--(data!$BX$3:$BX$554=$C11),--(data!$DA$3:$DA$554&gt;L$3)),"-"))</f>
        <v>6</v>
      </c>
      <c r="N11" s="333">
        <f ca="1">IF($A11&gt;teams!$G$7,"No team!",IFERROR(SUMPRODUCT(--(data!$BX$3:$BX$554=$C11),--(data!$DA$3:$DA$554&lt;N$3)),"-"))</f>
        <v>2</v>
      </c>
      <c r="O11" s="334">
        <f ca="1">IF($A11&gt;teams!$G$7,"No team!",IFERROR(SUMPRODUCT(--(data!$BX$3:$BX$554=$C11),--(data!$DA$3:$DA$554&gt;N$3)),"-"))</f>
        <v>4</v>
      </c>
      <c r="P11" s="333">
        <f ca="1">IF($A11&gt;teams!$G$7,"No team!",IFERROR(SUMPRODUCT(--(data!$BX$3:$BX$554=$C11),--(data!$DA$3:$DA$554&lt;P$3)),"-"))</f>
        <v>4</v>
      </c>
      <c r="Q11" s="334">
        <f ca="1">IF($A11&gt;teams!$G$7,"No team!",IFERROR(SUMPRODUCT(--(data!$BX$3:$BX$554=$C11),--(data!$DA$3:$DA$554&gt;P$3)),"-"))</f>
        <v>2</v>
      </c>
      <c r="R11" s="333">
        <f ca="1">IF($A11&gt;teams!$G$7,"No team!",IFERROR(SUMPRODUCT(--(data!$BX$3:$BX$554=$C11),--(data!$DA$3:$DA$554&lt;R$3)),"-"))</f>
        <v>5</v>
      </c>
      <c r="S11" s="334">
        <f ca="1">IF($A11&gt;teams!$G$7,"No team!",IFERROR(SUMPRODUCT(--(data!$BX$3:$BX$554=$C11),--(data!$DA$3:$DA$554&gt;R$3)),"-"))</f>
        <v>1</v>
      </c>
      <c r="T11" s="333">
        <f ca="1">IF($A11&gt;teams!$G$7,"No team!",IFERROR(SUMPRODUCT(--(data!$BX$3:$BX$554=$C11),--(data!$DA$3:$DA$554&lt;T$3)),"-"))</f>
        <v>6</v>
      </c>
      <c r="U11" s="334">
        <f ca="1">IF($A11&gt;teams!$G$7,"No team!",IFERROR(SUMPRODUCT(--(data!$BX$3:$BX$554=$C11),--(data!$DA$3:$DA$554&gt;T$3)),"-"))</f>
        <v>0</v>
      </c>
      <c r="V11" s="333">
        <f ca="1">IF($A11&gt;teams!$G$7,"No team!",IFERROR(SUMPRODUCT(--(data!$BX$3:$BX$554=$C11),--(data!$DK$3:$DK$554=V$3)),"-"))</f>
        <v>3</v>
      </c>
      <c r="W11" s="334">
        <f ca="1">IF($A11&gt;teams!$G$7,"No team!",IFERROR(SUMPRODUCT(--(data!$BX$3:$BX$554=$C11),--(data!$DK$3:$DK$554=W$3)),"-"))</f>
        <v>3</v>
      </c>
      <c r="X11" s="240">
        <f t="shared" ca="1" si="4"/>
        <v>22</v>
      </c>
      <c r="Y11" s="240">
        <f t="shared" si="7"/>
        <v>8</v>
      </c>
      <c r="Z11" s="340" t="s">
        <v>397</v>
      </c>
      <c r="AA11" s="345" t="s">
        <v>393</v>
      </c>
      <c r="AB11" s="326" t="s">
        <v>91</v>
      </c>
      <c r="AC11" s="327" t="str">
        <f t="shared" si="5"/>
        <v>Q11</v>
      </c>
      <c r="AD11" s="327" t="str">
        <f t="shared" si="6"/>
        <v>Q4:Q27</v>
      </c>
      <c r="AE11" s="349">
        <v>18</v>
      </c>
      <c r="AF11" s="349">
        <v>17</v>
      </c>
    </row>
    <row r="12" spans="1:32" ht="18" customHeight="1" x14ac:dyDescent="0.25">
      <c r="A12" s="22">
        <v>9</v>
      </c>
      <c r="B12" s="23">
        <f t="shared" ca="1" si="1"/>
        <v>24</v>
      </c>
      <c r="C12" s="24" t="str">
        <f>IF(teams!A9="","",teams!A9)</f>
        <v>Ipswich</v>
      </c>
      <c r="D12" s="22">
        <f ca="1">IF(C12="","",COUNTIF(data!$BX$3:$BX$554,C12))</f>
        <v>6</v>
      </c>
      <c r="E12" s="22">
        <f ca="1">IF($C12="","",SUMPRODUCT(--(data!$BX$3:$BX$554=$C12),--(data!$CB$3:$CB$554="H")))</f>
        <v>0</v>
      </c>
      <c r="F12" s="22">
        <f ca="1">IF($C12="","",SUMPRODUCT(--(data!$BX$3:$BX$554=$C12),--(data!$CB$3:$CB$554="D")))</f>
        <v>5</v>
      </c>
      <c r="G12" s="22">
        <f ca="1">IF($C12="","",SUMPRODUCT(--(data!$BX$3:$BX$554=$C12),--(data!$CB$3:$CB$554="A")))</f>
        <v>1</v>
      </c>
      <c r="H12" s="22">
        <f ca="1">IF($C12="","",SUMPRODUCT(--(data!$BX$3:$BX$554=$C12),data!$BZ$3:$BZ$554))</f>
        <v>5</v>
      </c>
      <c r="I12" s="22">
        <f ca="1">IF($C12="","",SUMPRODUCT(--(data!$BX$3:$BX$554=$C12),data!$CA$3:$CA$554))</f>
        <v>7</v>
      </c>
      <c r="J12" s="22">
        <f t="shared" ca="1" si="2"/>
        <v>-2</v>
      </c>
      <c r="K12" s="22">
        <f t="shared" ca="1" si="3"/>
        <v>5</v>
      </c>
      <c r="L12" s="333">
        <f ca="1">IF($A12&gt;teams!$G$7,"No team!",IFERROR(SUMPRODUCT(--(data!$BX$3:$BX$554=$C12),--(data!$DA$3:$DA$554&lt;L$3)),"-"))</f>
        <v>1</v>
      </c>
      <c r="M12" s="334">
        <f ca="1">IF($A12&gt;teams!$G$7,"No team!",IFERROR(SUMPRODUCT(--(data!$BX$3:$BX$554=$C12),--(data!$DA$3:$DA$554&gt;L$3)),"-"))</f>
        <v>5</v>
      </c>
      <c r="N12" s="333">
        <f ca="1">IF($A12&gt;teams!$G$7,"No team!",IFERROR(SUMPRODUCT(--(data!$BX$3:$BX$554=$C12),--(data!$DA$3:$DA$554&lt;N$3)),"-"))</f>
        <v>1</v>
      </c>
      <c r="O12" s="334">
        <f ca="1">IF($A12&gt;teams!$G$7,"No team!",IFERROR(SUMPRODUCT(--(data!$BX$3:$BX$554=$C12),--(data!$DA$3:$DA$554&gt;N$3)),"-"))</f>
        <v>5</v>
      </c>
      <c r="P12" s="333">
        <f ca="1">IF($A12&gt;teams!$G$7,"No team!",IFERROR(SUMPRODUCT(--(data!$BX$3:$BX$554=$C12),--(data!$DA$3:$DA$554&lt;P$3)),"-"))</f>
        <v>5</v>
      </c>
      <c r="Q12" s="334">
        <f ca="1">IF($A12&gt;teams!$G$7,"No team!",IFERROR(SUMPRODUCT(--(data!$BX$3:$BX$554=$C12),--(data!$DA$3:$DA$554&gt;P$3)),"-"))</f>
        <v>1</v>
      </c>
      <c r="R12" s="333">
        <f ca="1">IF($A12&gt;teams!$G$7,"No team!",IFERROR(SUMPRODUCT(--(data!$BX$3:$BX$554=$C12),--(data!$DA$3:$DA$554&lt;R$3)),"-"))</f>
        <v>5</v>
      </c>
      <c r="S12" s="334">
        <f ca="1">IF($A12&gt;teams!$G$7,"No team!",IFERROR(SUMPRODUCT(--(data!$BX$3:$BX$554=$C12),--(data!$DA$3:$DA$554&gt;R$3)),"-"))</f>
        <v>1</v>
      </c>
      <c r="T12" s="333">
        <f ca="1">IF($A12&gt;teams!$G$7,"No team!",IFERROR(SUMPRODUCT(--(data!$BX$3:$BX$554=$C12),--(data!$DA$3:$DA$554&lt;T$3)),"-"))</f>
        <v>6</v>
      </c>
      <c r="U12" s="334">
        <f ca="1">IF($A12&gt;teams!$G$7,"No team!",IFERROR(SUMPRODUCT(--(data!$BX$3:$BX$554=$C12),--(data!$DA$3:$DA$554&gt;T$3)),"-"))</f>
        <v>0</v>
      </c>
      <c r="V12" s="333">
        <f ca="1">IF($A12&gt;teams!$G$7,"No team!",IFERROR(SUMPRODUCT(--(data!$BX$3:$BX$554=$C12),--(data!$DK$3:$DK$554=V$3)),"-"))</f>
        <v>4</v>
      </c>
      <c r="W12" s="334">
        <f ca="1">IF($A12&gt;teams!$G$7,"No team!",IFERROR(SUMPRODUCT(--(data!$BX$3:$BX$554=$C12),--(data!$DK$3:$DK$554=W$3)),"-"))</f>
        <v>2</v>
      </c>
      <c r="X12" s="240">
        <f t="shared" ca="1" si="4"/>
        <v>24</v>
      </c>
      <c r="Y12" s="240">
        <f t="shared" si="7"/>
        <v>9</v>
      </c>
      <c r="Z12" s="340" t="s">
        <v>394</v>
      </c>
      <c r="AA12" s="344" t="s">
        <v>398</v>
      </c>
      <c r="AB12" s="326" t="s">
        <v>92</v>
      </c>
      <c r="AC12" s="327" t="str">
        <f t="shared" si="5"/>
        <v>Q12</v>
      </c>
      <c r="AD12" s="327" t="str">
        <f t="shared" si="6"/>
        <v>Q4:Q27</v>
      </c>
      <c r="AE12" s="349">
        <v>19</v>
      </c>
      <c r="AF12" s="349">
        <v>20</v>
      </c>
    </row>
    <row r="13" spans="1:32" ht="18" customHeight="1" x14ac:dyDescent="0.25">
      <c r="A13" s="22">
        <v>10</v>
      </c>
      <c r="B13" s="23">
        <f t="shared" ca="1" si="1"/>
        <v>11</v>
      </c>
      <c r="C13" s="24" t="str">
        <f>IF(teams!A10="","",teams!A10)</f>
        <v>Leeds</v>
      </c>
      <c r="D13" s="22">
        <f ca="1">IF(C13="","",COUNTIF(data!$BX$3:$BX$554,C13))</f>
        <v>6</v>
      </c>
      <c r="E13" s="22">
        <f ca="1">IF($C13="","",SUMPRODUCT(--(data!$BX$3:$BX$554=$C13),--(data!$CB$3:$CB$554="H")))</f>
        <v>3</v>
      </c>
      <c r="F13" s="22">
        <f ca="1">IF($C13="","",SUMPRODUCT(--(data!$BX$3:$BX$554=$C13),--(data!$CB$3:$CB$554="D")))</f>
        <v>2</v>
      </c>
      <c r="G13" s="22">
        <f ca="1">IF($C13="","",SUMPRODUCT(--(data!$BX$3:$BX$554=$C13),--(data!$CB$3:$CB$554="A")))</f>
        <v>1</v>
      </c>
      <c r="H13" s="22">
        <f ca="1">IF($C13="","",SUMPRODUCT(--(data!$BX$3:$BX$554=$C13),data!$BZ$3:$BZ$554))</f>
        <v>10</v>
      </c>
      <c r="I13" s="22">
        <f ca="1">IF($C13="","",SUMPRODUCT(--(data!$BX$3:$BX$554=$C13),data!$CA$3:$CA$554))</f>
        <v>4</v>
      </c>
      <c r="J13" s="22">
        <f t="shared" ca="1" si="2"/>
        <v>6</v>
      </c>
      <c r="K13" s="22">
        <f t="shared" ca="1" si="3"/>
        <v>11</v>
      </c>
      <c r="L13" s="333">
        <f ca="1">IF($A13&gt;teams!$G$7,"No team!",IFERROR(SUMPRODUCT(--(data!$BX$3:$BX$554=$C13),--(data!$DA$3:$DA$554&lt;L$3)),"-"))</f>
        <v>1</v>
      </c>
      <c r="M13" s="334">
        <f ca="1">IF($A13&gt;teams!$G$7,"No team!",IFERROR(SUMPRODUCT(--(data!$BX$3:$BX$554=$C13),--(data!$DA$3:$DA$554&gt;L$3)),"-"))</f>
        <v>5</v>
      </c>
      <c r="N13" s="333">
        <f ca="1">IF($A13&gt;teams!$G$7,"No team!",IFERROR(SUMPRODUCT(--(data!$BX$3:$BX$554=$C13),--(data!$DA$3:$DA$554&lt;N$3)),"-"))</f>
        <v>1</v>
      </c>
      <c r="O13" s="334">
        <f ca="1">IF($A13&gt;teams!$G$7,"No team!",IFERROR(SUMPRODUCT(--(data!$BX$3:$BX$554=$C13),--(data!$DA$3:$DA$554&gt;N$3)),"-"))</f>
        <v>5</v>
      </c>
      <c r="P13" s="333">
        <f ca="1">IF($A13&gt;teams!$G$7,"No team!",IFERROR(SUMPRODUCT(--(data!$BX$3:$BX$554=$C13),--(data!$DA$3:$DA$554&lt;P$3)),"-"))</f>
        <v>3</v>
      </c>
      <c r="Q13" s="334">
        <f ca="1">IF($A13&gt;teams!$G$7,"No team!",IFERROR(SUMPRODUCT(--(data!$BX$3:$BX$554=$C13),--(data!$DA$3:$DA$554&gt;P$3)),"-"))</f>
        <v>3</v>
      </c>
      <c r="R13" s="333">
        <f ca="1">IF($A13&gt;teams!$G$7,"No team!",IFERROR(SUMPRODUCT(--(data!$BX$3:$BX$554=$C13),--(data!$DA$3:$DA$554&lt;R$3)),"-"))</f>
        <v>5</v>
      </c>
      <c r="S13" s="334">
        <f ca="1">IF($A13&gt;teams!$G$7,"No team!",IFERROR(SUMPRODUCT(--(data!$BX$3:$BX$554=$C13),--(data!$DA$3:$DA$554&gt;R$3)),"-"))</f>
        <v>1</v>
      </c>
      <c r="T13" s="333">
        <f ca="1">IF($A13&gt;teams!$G$7,"No team!",IFERROR(SUMPRODUCT(--(data!$BX$3:$BX$554=$C13),--(data!$DA$3:$DA$554&lt;T$3)),"-"))</f>
        <v>6</v>
      </c>
      <c r="U13" s="334">
        <f ca="1">IF($A13&gt;teams!$G$7,"No team!",IFERROR(SUMPRODUCT(--(data!$BX$3:$BX$554=$C13),--(data!$DA$3:$DA$554&gt;T$3)),"-"))</f>
        <v>0</v>
      </c>
      <c r="V13" s="333">
        <f ca="1">IF($A13&gt;teams!$G$7,"No team!",IFERROR(SUMPRODUCT(--(data!$BX$3:$BX$554=$C13),--(data!$DK$3:$DK$554=V$3)),"-"))</f>
        <v>3</v>
      </c>
      <c r="W13" s="334">
        <f ca="1">IF($A13&gt;teams!$G$7,"No team!",IFERROR(SUMPRODUCT(--(data!$BX$3:$BX$554=$C13),--(data!$DK$3:$DK$554=W$3)),"-"))</f>
        <v>3</v>
      </c>
      <c r="X13" s="240">
        <f t="shared" ca="1" si="4"/>
        <v>11</v>
      </c>
      <c r="Y13" s="240">
        <f t="shared" si="7"/>
        <v>10</v>
      </c>
      <c r="Z13" s="340" t="s">
        <v>398</v>
      </c>
      <c r="AA13" s="345" t="s">
        <v>394</v>
      </c>
      <c r="AB13" s="326" t="s">
        <v>93</v>
      </c>
      <c r="AC13" s="327" t="str">
        <f t="shared" si="5"/>
        <v>Q13</v>
      </c>
      <c r="AD13" s="327" t="str">
        <f t="shared" si="6"/>
        <v>Q4:Q27</v>
      </c>
      <c r="AE13" s="349">
        <v>20</v>
      </c>
      <c r="AF13" s="349">
        <v>19</v>
      </c>
    </row>
    <row r="14" spans="1:32" ht="18" customHeight="1" x14ac:dyDescent="0.25">
      <c r="A14" s="22">
        <v>11</v>
      </c>
      <c r="B14" s="23">
        <f t="shared" ca="1" si="1"/>
        <v>23</v>
      </c>
      <c r="C14" s="24" t="str">
        <f>IF(teams!A11="","",teams!A11)</f>
        <v>Middlesbrough</v>
      </c>
      <c r="D14" s="22">
        <f ca="1">IF(C14="","",COUNTIF(data!$BX$3:$BX$554,C14))</f>
        <v>6</v>
      </c>
      <c r="E14" s="22">
        <f ca="1">IF($C14="","",SUMPRODUCT(--(data!$BX$3:$BX$554=$C14),--(data!$CB$3:$CB$554="H")))</f>
        <v>4</v>
      </c>
      <c r="F14" s="22">
        <f ca="1">IF($C14="","",SUMPRODUCT(--(data!$BX$3:$BX$554=$C14),--(data!$CB$3:$CB$554="D")))</f>
        <v>1</v>
      </c>
      <c r="G14" s="22">
        <f ca="1">IF($C14="","",SUMPRODUCT(--(data!$BX$3:$BX$554=$C14),--(data!$CB$3:$CB$554="A")))</f>
        <v>1</v>
      </c>
      <c r="H14" s="22">
        <f ca="1">IF($C14="","",SUMPRODUCT(--(data!$BX$3:$BX$554=$C14),data!$BZ$3:$BZ$554))</f>
        <v>7</v>
      </c>
      <c r="I14" s="22">
        <f ca="1">IF($C14="","",SUMPRODUCT(--(data!$BX$3:$BX$554=$C14),data!$CA$3:$CA$554))</f>
        <v>2</v>
      </c>
      <c r="J14" s="22">
        <f t="shared" ca="1" si="2"/>
        <v>5</v>
      </c>
      <c r="K14" s="22">
        <f t="shared" ca="1" si="3"/>
        <v>13</v>
      </c>
      <c r="L14" s="333">
        <f ca="1">IF($A14&gt;teams!$G$7,"No team!",IFERROR(SUMPRODUCT(--(data!$BX$3:$BX$554=$C14),--(data!$DA$3:$DA$554&lt;L$3)),"-"))</f>
        <v>1</v>
      </c>
      <c r="M14" s="334">
        <f ca="1">IF($A14&gt;teams!$G$7,"No team!",IFERROR(SUMPRODUCT(--(data!$BX$3:$BX$554=$C14),--(data!$DA$3:$DA$554&gt;L$3)),"-"))</f>
        <v>5</v>
      </c>
      <c r="N14" s="333">
        <f ca="1">IF($A14&gt;teams!$G$7,"No team!",IFERROR(SUMPRODUCT(--(data!$BX$3:$BX$554=$C14),--(data!$DA$3:$DA$554&lt;N$3)),"-"))</f>
        <v>3</v>
      </c>
      <c r="O14" s="334">
        <f ca="1">IF($A14&gt;teams!$G$7,"No team!",IFERROR(SUMPRODUCT(--(data!$BX$3:$BX$554=$C14),--(data!$DA$3:$DA$554&gt;N$3)),"-"))</f>
        <v>3</v>
      </c>
      <c r="P14" s="333">
        <f ca="1">IF($A14&gt;teams!$G$7,"No team!",IFERROR(SUMPRODUCT(--(data!$BX$3:$BX$554=$C14),--(data!$DA$3:$DA$554&lt;P$3)),"-"))</f>
        <v>5</v>
      </c>
      <c r="Q14" s="334">
        <f ca="1">IF($A14&gt;teams!$G$7,"No team!",IFERROR(SUMPRODUCT(--(data!$BX$3:$BX$554=$C14),--(data!$DA$3:$DA$554&gt;P$3)),"-"))</f>
        <v>1</v>
      </c>
      <c r="R14" s="333">
        <f ca="1">IF($A14&gt;teams!$G$7,"No team!",IFERROR(SUMPRODUCT(--(data!$BX$3:$BX$554=$C14),--(data!$DA$3:$DA$554&lt;R$3)),"-"))</f>
        <v>6</v>
      </c>
      <c r="S14" s="334">
        <f ca="1">IF($A14&gt;teams!$G$7,"No team!",IFERROR(SUMPRODUCT(--(data!$BX$3:$BX$554=$C14),--(data!$DA$3:$DA$554&gt;R$3)),"-"))</f>
        <v>0</v>
      </c>
      <c r="T14" s="333">
        <f ca="1">IF($A14&gt;teams!$G$7,"No team!",IFERROR(SUMPRODUCT(--(data!$BX$3:$BX$554=$C14),--(data!$DA$3:$DA$554&lt;T$3)),"-"))</f>
        <v>6</v>
      </c>
      <c r="U14" s="334">
        <f ca="1">IF($A14&gt;teams!$G$7,"No team!",IFERROR(SUMPRODUCT(--(data!$BX$3:$BX$554=$C14),--(data!$DA$3:$DA$554&gt;T$3)),"-"))</f>
        <v>0</v>
      </c>
      <c r="V14" s="333">
        <f ca="1">IF($A14&gt;teams!$G$7,"No team!",IFERROR(SUMPRODUCT(--(data!$BX$3:$BX$554=$C14),--(data!$DK$3:$DK$554=V$3)),"-"))</f>
        <v>0</v>
      </c>
      <c r="W14" s="334">
        <f ca="1">IF($A14&gt;teams!$G$7,"No team!",IFERROR(SUMPRODUCT(--(data!$BX$3:$BX$554=$C14),--(data!$DK$3:$DK$554=W$3)),"-"))</f>
        <v>6</v>
      </c>
      <c r="X14" s="240">
        <f t="shared" ca="1" si="4"/>
        <v>23</v>
      </c>
      <c r="Y14" s="240">
        <f t="shared" si="7"/>
        <v>11</v>
      </c>
      <c r="Z14" s="340" t="s">
        <v>399</v>
      </c>
      <c r="AA14" s="344" t="s">
        <v>400</v>
      </c>
      <c r="AB14" s="326" t="s">
        <v>94</v>
      </c>
      <c r="AC14" s="327" t="str">
        <f t="shared" si="5"/>
        <v>Q14</v>
      </c>
      <c r="AD14" s="327" t="str">
        <f t="shared" si="6"/>
        <v>Q4:Q27</v>
      </c>
      <c r="AE14" s="349">
        <v>21</v>
      </c>
      <c r="AF14" s="349">
        <v>22</v>
      </c>
    </row>
    <row r="15" spans="1:32" ht="18" customHeight="1" x14ac:dyDescent="0.25">
      <c r="A15" s="22">
        <v>12</v>
      </c>
      <c r="B15" s="23">
        <f t="shared" ca="1" si="1"/>
        <v>3</v>
      </c>
      <c r="C15" s="24" t="str">
        <f>IF(teams!A12="","",teams!A12)</f>
        <v>Millwall</v>
      </c>
      <c r="D15" s="22">
        <f ca="1">IF(C15="","",COUNTIF(data!$BX$3:$BX$554,C15))</f>
        <v>6</v>
      </c>
      <c r="E15" s="22">
        <f ca="1">IF($C15="","",SUMPRODUCT(--(data!$BX$3:$BX$554=$C15),--(data!$CB$3:$CB$554="H")))</f>
        <v>2</v>
      </c>
      <c r="F15" s="22">
        <f ca="1">IF($C15="","",SUMPRODUCT(--(data!$BX$3:$BX$554=$C15),--(data!$CB$3:$CB$554="D")))</f>
        <v>2</v>
      </c>
      <c r="G15" s="22">
        <f ca="1">IF($C15="","",SUMPRODUCT(--(data!$BX$3:$BX$554=$C15),--(data!$CB$3:$CB$554="A")))</f>
        <v>2</v>
      </c>
      <c r="H15" s="22">
        <f ca="1">IF($C15="","",SUMPRODUCT(--(data!$BX$3:$BX$554=$C15),data!$BZ$3:$BZ$554))</f>
        <v>10</v>
      </c>
      <c r="I15" s="22">
        <f ca="1">IF($C15="","",SUMPRODUCT(--(data!$BX$3:$BX$554=$C15),data!$CA$3:$CA$554))</f>
        <v>10</v>
      </c>
      <c r="J15" s="22">
        <f t="shared" ca="1" si="2"/>
        <v>0</v>
      </c>
      <c r="K15" s="22">
        <f t="shared" ca="1" si="3"/>
        <v>8</v>
      </c>
      <c r="L15" s="333">
        <f ca="1">IF($A15&gt;teams!$G$7,"No team!",IFERROR(SUMPRODUCT(--(data!$BX$3:$BX$554=$C15),--(data!$DA$3:$DA$554&lt;L$3)),"-"))</f>
        <v>0</v>
      </c>
      <c r="M15" s="334">
        <f ca="1">IF($A15&gt;teams!$G$7,"No team!",IFERROR(SUMPRODUCT(--(data!$BX$3:$BX$554=$C15),--(data!$DA$3:$DA$554&gt;L$3)),"-"))</f>
        <v>6</v>
      </c>
      <c r="N15" s="333">
        <f ca="1">IF($A15&gt;teams!$G$7,"No team!",IFERROR(SUMPRODUCT(--(data!$BX$3:$BX$554=$C15),--(data!$DA$3:$DA$554&lt;N$3)),"-"))</f>
        <v>0</v>
      </c>
      <c r="O15" s="334">
        <f ca="1">IF($A15&gt;teams!$G$7,"No team!",IFERROR(SUMPRODUCT(--(data!$BX$3:$BX$554=$C15),--(data!$DA$3:$DA$554&gt;N$3)),"-"))</f>
        <v>6</v>
      </c>
      <c r="P15" s="333">
        <f ca="1">IF($A15&gt;teams!$G$7,"No team!",IFERROR(SUMPRODUCT(--(data!$BX$3:$BX$554=$C15),--(data!$DA$3:$DA$554&lt;P$3)),"-"))</f>
        <v>1</v>
      </c>
      <c r="Q15" s="334">
        <f ca="1">IF($A15&gt;teams!$G$7,"No team!",IFERROR(SUMPRODUCT(--(data!$BX$3:$BX$554=$C15),--(data!$DA$3:$DA$554&gt;P$3)),"-"))</f>
        <v>5</v>
      </c>
      <c r="R15" s="333">
        <f ca="1">IF($A15&gt;teams!$G$7,"No team!",IFERROR(SUMPRODUCT(--(data!$BX$3:$BX$554=$C15),--(data!$DA$3:$DA$554&lt;R$3)),"-"))</f>
        <v>4</v>
      </c>
      <c r="S15" s="334">
        <f ca="1">IF($A15&gt;teams!$G$7,"No team!",IFERROR(SUMPRODUCT(--(data!$BX$3:$BX$554=$C15),--(data!$DA$3:$DA$554&gt;R$3)),"-"))</f>
        <v>2</v>
      </c>
      <c r="T15" s="333">
        <f ca="1">IF($A15&gt;teams!$G$7,"No team!",IFERROR(SUMPRODUCT(--(data!$BX$3:$BX$554=$C15),--(data!$DA$3:$DA$554&lt;T$3)),"-"))</f>
        <v>5</v>
      </c>
      <c r="U15" s="334">
        <f ca="1">IF($A15&gt;teams!$G$7,"No team!",IFERROR(SUMPRODUCT(--(data!$BX$3:$BX$554=$C15),--(data!$DA$3:$DA$554&gt;T$3)),"-"))</f>
        <v>1</v>
      </c>
      <c r="V15" s="333">
        <f ca="1">IF($A15&gt;teams!$G$7,"No team!",IFERROR(SUMPRODUCT(--(data!$BX$3:$BX$554=$C15),--(data!$DK$3:$DK$554=V$3)),"-"))</f>
        <v>6</v>
      </c>
      <c r="W15" s="334">
        <f ca="1">IF($A15&gt;teams!$G$7,"No team!",IFERROR(SUMPRODUCT(--(data!$BX$3:$BX$554=$C15),--(data!$DK$3:$DK$554=W$3)),"-"))</f>
        <v>0</v>
      </c>
      <c r="X15" s="240">
        <f t="shared" ca="1" si="4"/>
        <v>3</v>
      </c>
      <c r="Y15" s="240">
        <f t="shared" si="7"/>
        <v>12</v>
      </c>
      <c r="Z15" s="340" t="s">
        <v>400</v>
      </c>
      <c r="AA15" s="345" t="s">
        <v>399</v>
      </c>
      <c r="AB15" s="326" t="s">
        <v>95</v>
      </c>
      <c r="AC15" s="327" t="str">
        <f t="shared" si="5"/>
        <v>Q15</v>
      </c>
      <c r="AD15" s="327" t="str">
        <f t="shared" si="6"/>
        <v>Q4:Q27</v>
      </c>
      <c r="AE15" s="349">
        <v>22</v>
      </c>
      <c r="AF15" s="349">
        <v>21</v>
      </c>
    </row>
    <row r="16" spans="1:32" ht="18" customHeight="1" x14ac:dyDescent="0.25">
      <c r="A16" s="22">
        <v>13</v>
      </c>
      <c r="B16" s="23">
        <f t="shared" ca="1" si="1"/>
        <v>18</v>
      </c>
      <c r="C16" s="24" t="str">
        <f>IF(teams!A13="","",teams!A13)</f>
        <v>Norwich</v>
      </c>
      <c r="D16" s="22">
        <f ca="1">IF(C16="","",COUNTIF(data!$BX$3:$BX$554,C16))</f>
        <v>6</v>
      </c>
      <c r="E16" s="22">
        <f ca="1">IF($C16="","",SUMPRODUCT(--(data!$BX$3:$BX$554=$C16),--(data!$CB$3:$CB$554="H")))</f>
        <v>3</v>
      </c>
      <c r="F16" s="22">
        <f ca="1">IF($C16="","",SUMPRODUCT(--(data!$BX$3:$BX$554=$C16),--(data!$CB$3:$CB$554="D")))</f>
        <v>0</v>
      </c>
      <c r="G16" s="22">
        <f ca="1">IF($C16="","",SUMPRODUCT(--(data!$BX$3:$BX$554=$C16),--(data!$CB$3:$CB$554="A")))</f>
        <v>3</v>
      </c>
      <c r="H16" s="22">
        <f ca="1">IF($C16="","",SUMPRODUCT(--(data!$BX$3:$BX$554=$C16),data!$BZ$3:$BZ$554))</f>
        <v>7</v>
      </c>
      <c r="I16" s="22">
        <f ca="1">IF($C16="","",SUMPRODUCT(--(data!$BX$3:$BX$554=$C16),data!$CA$3:$CA$554))</f>
        <v>8</v>
      </c>
      <c r="J16" s="22">
        <f t="shared" ca="1" si="2"/>
        <v>-1</v>
      </c>
      <c r="K16" s="22">
        <f t="shared" ca="1" si="3"/>
        <v>9</v>
      </c>
      <c r="L16" s="333">
        <f ca="1">IF($A16&gt;teams!$G$7,"No team!",IFERROR(SUMPRODUCT(--(data!$BX$3:$BX$554=$C16),--(data!$DA$3:$DA$554&lt;L$3)),"-"))</f>
        <v>0</v>
      </c>
      <c r="M16" s="334">
        <f ca="1">IF($A16&gt;teams!$G$7,"No team!",IFERROR(SUMPRODUCT(--(data!$BX$3:$BX$554=$C16),--(data!$DA$3:$DA$554&gt;L$3)),"-"))</f>
        <v>6</v>
      </c>
      <c r="N16" s="333">
        <f ca="1">IF($A16&gt;teams!$G$7,"No team!",IFERROR(SUMPRODUCT(--(data!$BX$3:$BX$554=$C16),--(data!$DA$3:$DA$554&lt;N$3)),"-"))</f>
        <v>3</v>
      </c>
      <c r="O16" s="334">
        <f ca="1">IF($A16&gt;teams!$G$7,"No team!",IFERROR(SUMPRODUCT(--(data!$BX$3:$BX$554=$C16),--(data!$DA$3:$DA$554&gt;N$3)),"-"))</f>
        <v>3</v>
      </c>
      <c r="P16" s="333">
        <f ca="1">IF($A16&gt;teams!$G$7,"No team!",IFERROR(SUMPRODUCT(--(data!$BX$3:$BX$554=$C16),--(data!$DA$3:$DA$554&lt;P$3)),"-"))</f>
        <v>4</v>
      </c>
      <c r="Q16" s="334">
        <f ca="1">IF($A16&gt;teams!$G$7,"No team!",IFERROR(SUMPRODUCT(--(data!$BX$3:$BX$554=$C16),--(data!$DA$3:$DA$554&gt;P$3)),"-"))</f>
        <v>2</v>
      </c>
      <c r="R16" s="333">
        <f ca="1">IF($A16&gt;teams!$G$7,"No team!",IFERROR(SUMPRODUCT(--(data!$BX$3:$BX$554=$C16),--(data!$DA$3:$DA$554&lt;R$3)),"-"))</f>
        <v>5</v>
      </c>
      <c r="S16" s="334">
        <f ca="1">IF($A16&gt;teams!$G$7,"No team!",IFERROR(SUMPRODUCT(--(data!$BX$3:$BX$554=$C16),--(data!$DA$3:$DA$554&gt;R$3)),"-"))</f>
        <v>1</v>
      </c>
      <c r="T16" s="333">
        <f ca="1">IF($A16&gt;teams!$G$7,"No team!",IFERROR(SUMPRODUCT(--(data!$BX$3:$BX$554=$C16),--(data!$DA$3:$DA$554&lt;T$3)),"-"))</f>
        <v>5</v>
      </c>
      <c r="U16" s="334">
        <f ca="1">IF($A16&gt;teams!$G$7,"No team!",IFERROR(SUMPRODUCT(--(data!$BX$3:$BX$554=$C16),--(data!$DA$3:$DA$554&gt;T$3)),"-"))</f>
        <v>1</v>
      </c>
      <c r="V16" s="333">
        <f ca="1">IF($A16&gt;teams!$G$7,"No team!",IFERROR(SUMPRODUCT(--(data!$BX$3:$BX$554=$C16),--(data!$DK$3:$DK$554=V$3)),"-"))</f>
        <v>1</v>
      </c>
      <c r="W16" s="334">
        <f ca="1">IF($A16&gt;teams!$G$7,"No team!",IFERROR(SUMPRODUCT(--(data!$BX$3:$BX$554=$C16),--(data!$DK$3:$DK$554=W$3)),"-"))</f>
        <v>5</v>
      </c>
      <c r="X16" s="240">
        <f t="shared" ca="1" si="4"/>
        <v>18</v>
      </c>
      <c r="Y16" s="240">
        <f t="shared" si="7"/>
        <v>13</v>
      </c>
      <c r="AC16" s="327" t="str">
        <f t="shared" si="5"/>
        <v>Q16</v>
      </c>
      <c r="AD16" s="327" t="str">
        <f t="shared" si="6"/>
        <v>Q4:Q27</v>
      </c>
    </row>
    <row r="17" spans="1:30" ht="18" customHeight="1" x14ac:dyDescent="0.25">
      <c r="A17" s="22">
        <v>14</v>
      </c>
      <c r="B17" s="23">
        <f t="shared" ca="1" si="1"/>
        <v>10</v>
      </c>
      <c r="C17" s="24" t="str">
        <f>IF(teams!A14="","",teams!A14)</f>
        <v>Nott'm Forest</v>
      </c>
      <c r="D17" s="22">
        <f ca="1">IF(C17="","",COUNTIF(data!$BX$3:$BX$554,C17))</f>
        <v>6</v>
      </c>
      <c r="E17" s="22">
        <f ca="1">IF($C17="","",SUMPRODUCT(--(data!$BX$3:$BX$554=$C17),--(data!$CB$3:$CB$554="H")))</f>
        <v>3</v>
      </c>
      <c r="F17" s="22">
        <f ca="1">IF($C17="","",SUMPRODUCT(--(data!$BX$3:$BX$554=$C17),--(data!$CB$3:$CB$554="D")))</f>
        <v>3</v>
      </c>
      <c r="G17" s="22">
        <f ca="1">IF($C17="","",SUMPRODUCT(--(data!$BX$3:$BX$554=$C17),--(data!$CB$3:$CB$554="A")))</f>
        <v>0</v>
      </c>
      <c r="H17" s="22">
        <f ca="1">IF($C17="","",SUMPRODUCT(--(data!$BX$3:$BX$554=$C17),data!$BZ$3:$BZ$554))</f>
        <v>9</v>
      </c>
      <c r="I17" s="22">
        <f ca="1">IF($C17="","",SUMPRODUCT(--(data!$BX$3:$BX$554=$C17),data!$CA$3:$CA$554))</f>
        <v>6</v>
      </c>
      <c r="J17" s="22">
        <f t="shared" ca="1" si="2"/>
        <v>3</v>
      </c>
      <c r="K17" s="22">
        <f t="shared" ca="1" si="3"/>
        <v>12</v>
      </c>
      <c r="L17" s="333">
        <f ca="1">IF($A17&gt;teams!$G$7,"No team!",IFERROR(SUMPRODUCT(--(data!$BX$3:$BX$554=$C17),--(data!$DA$3:$DA$554&lt;L$3)),"-"))</f>
        <v>0</v>
      </c>
      <c r="M17" s="334">
        <f ca="1">IF($A17&gt;teams!$G$7,"No team!",IFERROR(SUMPRODUCT(--(data!$BX$3:$BX$554=$C17),--(data!$DA$3:$DA$554&gt;L$3)),"-"))</f>
        <v>6</v>
      </c>
      <c r="N17" s="333">
        <f ca="1">IF($A17&gt;teams!$G$7,"No team!",IFERROR(SUMPRODUCT(--(data!$BX$3:$BX$554=$C17),--(data!$DA$3:$DA$554&lt;N$3)),"-"))</f>
        <v>2</v>
      </c>
      <c r="O17" s="334">
        <f ca="1">IF($A17&gt;teams!$G$7,"No team!",IFERROR(SUMPRODUCT(--(data!$BX$3:$BX$554=$C17),--(data!$DA$3:$DA$554&gt;N$3)),"-"))</f>
        <v>4</v>
      </c>
      <c r="P17" s="333">
        <f ca="1">IF($A17&gt;teams!$G$7,"No team!",IFERROR(SUMPRODUCT(--(data!$BX$3:$BX$554=$C17),--(data!$DA$3:$DA$554&lt;P$3)),"-"))</f>
        <v>3</v>
      </c>
      <c r="Q17" s="334">
        <f ca="1">IF($A17&gt;teams!$G$7,"No team!",IFERROR(SUMPRODUCT(--(data!$BX$3:$BX$554=$C17),--(data!$DA$3:$DA$554&gt;P$3)),"-"))</f>
        <v>3</v>
      </c>
      <c r="R17" s="333">
        <f ca="1">IF($A17&gt;teams!$G$7,"No team!",IFERROR(SUMPRODUCT(--(data!$BX$3:$BX$554=$C17),--(data!$DA$3:$DA$554&lt;R$3)),"-"))</f>
        <v>4</v>
      </c>
      <c r="S17" s="334">
        <f ca="1">IF($A17&gt;teams!$G$7,"No team!",IFERROR(SUMPRODUCT(--(data!$BX$3:$BX$554=$C17),--(data!$DA$3:$DA$554&gt;R$3)),"-"))</f>
        <v>2</v>
      </c>
      <c r="T17" s="333">
        <f ca="1">IF($A17&gt;teams!$G$7,"No team!",IFERROR(SUMPRODUCT(--(data!$BX$3:$BX$554=$C17),--(data!$DA$3:$DA$554&lt;T$3)),"-"))</f>
        <v>6</v>
      </c>
      <c r="U17" s="334">
        <f ca="1">IF($A17&gt;teams!$G$7,"No team!",IFERROR(SUMPRODUCT(--(data!$BX$3:$BX$554=$C17),--(data!$DA$3:$DA$554&gt;T$3)),"-"))</f>
        <v>0</v>
      </c>
      <c r="V17" s="333">
        <f ca="1">IF($A17&gt;teams!$G$7,"No team!",IFERROR(SUMPRODUCT(--(data!$BX$3:$BX$554=$C17),--(data!$DK$3:$DK$554=V$3)),"-"))</f>
        <v>4</v>
      </c>
      <c r="W17" s="334">
        <f ca="1">IF($A17&gt;teams!$G$7,"No team!",IFERROR(SUMPRODUCT(--(data!$BX$3:$BX$554=$C17),--(data!$DK$3:$DK$554=W$3)),"-"))</f>
        <v>2</v>
      </c>
      <c r="X17" s="240">
        <f t="shared" ca="1" si="4"/>
        <v>10</v>
      </c>
      <c r="Y17" s="240">
        <f t="shared" si="7"/>
        <v>14</v>
      </c>
      <c r="AC17" s="327" t="str">
        <f t="shared" si="5"/>
        <v>Q17</v>
      </c>
      <c r="AD17" s="327" t="str">
        <f t="shared" si="6"/>
        <v>Q4:Q27</v>
      </c>
    </row>
    <row r="18" spans="1:30" ht="18" customHeight="1" x14ac:dyDescent="0.25">
      <c r="A18" s="22">
        <v>15</v>
      </c>
      <c r="B18" s="23">
        <f t="shared" ca="1" si="1"/>
        <v>2</v>
      </c>
      <c r="C18" s="24" t="str">
        <f>IF(teams!A15="","",teams!A15)</f>
        <v>Preston</v>
      </c>
      <c r="D18" s="22">
        <f ca="1">IF(C18="","",COUNTIF(data!$BX$3:$BX$554,C18))</f>
        <v>6</v>
      </c>
      <c r="E18" s="22">
        <f ca="1">IF($C18="","",SUMPRODUCT(--(data!$BX$3:$BX$554=$C18),--(data!$CB$3:$CB$554="H")))</f>
        <v>2</v>
      </c>
      <c r="F18" s="22">
        <f ca="1">IF($C18="","",SUMPRODUCT(--(data!$BX$3:$BX$554=$C18),--(data!$CB$3:$CB$554="D")))</f>
        <v>2</v>
      </c>
      <c r="G18" s="22">
        <f ca="1">IF($C18="","",SUMPRODUCT(--(data!$BX$3:$BX$554=$C18),--(data!$CB$3:$CB$554="A")))</f>
        <v>2</v>
      </c>
      <c r="H18" s="22">
        <f ca="1">IF($C18="","",SUMPRODUCT(--(data!$BX$3:$BX$554=$C18),data!$BZ$3:$BZ$554))</f>
        <v>13</v>
      </c>
      <c r="I18" s="22">
        <f ca="1">IF($C18="","",SUMPRODUCT(--(data!$BX$3:$BX$554=$C18),data!$CA$3:$CA$554))</f>
        <v>10</v>
      </c>
      <c r="J18" s="22">
        <f t="shared" ca="1" si="2"/>
        <v>3</v>
      </c>
      <c r="K18" s="22">
        <f t="shared" ca="1" si="3"/>
        <v>8</v>
      </c>
      <c r="L18" s="333">
        <f ca="1">IF($A18&gt;teams!$G$7,"No team!",IFERROR(SUMPRODUCT(--(data!$BX$3:$BX$554=$C18),--(data!$DA$3:$DA$554&lt;L$3)),"-"))</f>
        <v>0</v>
      </c>
      <c r="M18" s="334">
        <f ca="1">IF($A18&gt;teams!$G$7,"No team!",IFERROR(SUMPRODUCT(--(data!$BX$3:$BX$554=$C18),--(data!$DA$3:$DA$554&gt;L$3)),"-"))</f>
        <v>6</v>
      </c>
      <c r="N18" s="333">
        <f ca="1">IF($A18&gt;teams!$G$7,"No team!",IFERROR(SUMPRODUCT(--(data!$BX$3:$BX$554=$C18),--(data!$DA$3:$DA$554&lt;N$3)),"-"))</f>
        <v>1</v>
      </c>
      <c r="O18" s="334">
        <f ca="1">IF($A18&gt;teams!$G$7,"No team!",IFERROR(SUMPRODUCT(--(data!$BX$3:$BX$554=$C18),--(data!$DA$3:$DA$554&gt;N$3)),"-"))</f>
        <v>5</v>
      </c>
      <c r="P18" s="333">
        <f ca="1">IF($A18&gt;teams!$G$7,"No team!",IFERROR(SUMPRODUCT(--(data!$BX$3:$BX$554=$C18),--(data!$DA$3:$DA$554&lt;P$3)),"-"))</f>
        <v>1</v>
      </c>
      <c r="Q18" s="334">
        <f ca="1">IF($A18&gt;teams!$G$7,"No team!",IFERROR(SUMPRODUCT(--(data!$BX$3:$BX$554=$C18),--(data!$DA$3:$DA$554&gt;P$3)),"-"))</f>
        <v>5</v>
      </c>
      <c r="R18" s="333">
        <f ca="1">IF($A18&gt;teams!$G$7,"No team!",IFERROR(SUMPRODUCT(--(data!$BX$3:$BX$554=$C18),--(data!$DA$3:$DA$554&lt;R$3)),"-"))</f>
        <v>1</v>
      </c>
      <c r="S18" s="334">
        <f ca="1">IF($A18&gt;teams!$G$7,"No team!",IFERROR(SUMPRODUCT(--(data!$BX$3:$BX$554=$C18),--(data!$DA$3:$DA$554&gt;R$3)),"-"))</f>
        <v>5</v>
      </c>
      <c r="T18" s="333">
        <f ca="1">IF($A18&gt;teams!$G$7,"No team!",IFERROR(SUMPRODUCT(--(data!$BX$3:$BX$554=$C18),--(data!$DA$3:$DA$554&lt;T$3)),"-"))</f>
        <v>4</v>
      </c>
      <c r="U18" s="334">
        <f ca="1">IF($A18&gt;teams!$G$7,"No team!",IFERROR(SUMPRODUCT(--(data!$BX$3:$BX$554=$C18),--(data!$DA$3:$DA$554&gt;T$3)),"-"))</f>
        <v>2</v>
      </c>
      <c r="V18" s="333">
        <f ca="1">IF($A18&gt;teams!$G$7,"No team!",IFERROR(SUMPRODUCT(--(data!$BX$3:$BX$554=$C18),--(data!$DK$3:$DK$554=V$3)),"-"))</f>
        <v>4</v>
      </c>
      <c r="W18" s="334">
        <f ca="1">IF($A18&gt;teams!$G$7,"No team!",IFERROR(SUMPRODUCT(--(data!$BX$3:$BX$554=$C18),--(data!$DK$3:$DK$554=W$3)),"-"))</f>
        <v>2</v>
      </c>
      <c r="X18" s="240">
        <f t="shared" ca="1" si="4"/>
        <v>2</v>
      </c>
      <c r="Y18" s="240">
        <f t="shared" si="7"/>
        <v>15</v>
      </c>
      <c r="AC18" s="327" t="str">
        <f t="shared" si="5"/>
        <v>Q18</v>
      </c>
      <c r="AD18" s="327" t="str">
        <f t="shared" si="6"/>
        <v>Q4:Q27</v>
      </c>
    </row>
    <row r="19" spans="1:30" ht="18" customHeight="1" x14ac:dyDescent="0.25">
      <c r="A19" s="22">
        <v>16</v>
      </c>
      <c r="B19" s="23">
        <f t="shared" ca="1" si="1"/>
        <v>21</v>
      </c>
      <c r="C19" s="24" t="str">
        <f>IF(teams!A16="","",teams!A16)</f>
        <v>QPR</v>
      </c>
      <c r="D19" s="22">
        <f ca="1">IF(C19="","",COUNTIF(data!$BX$3:$BX$554,C19))</f>
        <v>6</v>
      </c>
      <c r="E19" s="22">
        <f ca="1">IF($C19="","",SUMPRODUCT(--(data!$BX$3:$BX$554=$C19),--(data!$CB$3:$CB$554="H")))</f>
        <v>2</v>
      </c>
      <c r="F19" s="22">
        <f ca="1">IF($C19="","",SUMPRODUCT(--(data!$BX$3:$BX$554=$C19),--(data!$CB$3:$CB$554="D")))</f>
        <v>1</v>
      </c>
      <c r="G19" s="22">
        <f ca="1">IF($C19="","",SUMPRODUCT(--(data!$BX$3:$BX$554=$C19),--(data!$CB$3:$CB$554="A")))</f>
        <v>3</v>
      </c>
      <c r="H19" s="22">
        <f ca="1">IF($C19="","",SUMPRODUCT(--(data!$BX$3:$BX$554=$C19),data!$BZ$3:$BZ$554))</f>
        <v>5</v>
      </c>
      <c r="I19" s="22">
        <f ca="1">IF($C19="","",SUMPRODUCT(--(data!$BX$3:$BX$554=$C19),data!$CA$3:$CA$554))</f>
        <v>7</v>
      </c>
      <c r="J19" s="22">
        <f t="shared" ca="1" si="2"/>
        <v>-2</v>
      </c>
      <c r="K19" s="22">
        <f t="shared" ca="1" si="3"/>
        <v>7</v>
      </c>
      <c r="L19" s="333">
        <f ca="1">IF($A19&gt;teams!$G$7,"No team!",IFERROR(SUMPRODUCT(--(data!$BX$3:$BX$554=$C19),--(data!$DA$3:$DA$554&lt;L$3)),"-"))</f>
        <v>0</v>
      </c>
      <c r="M19" s="334">
        <f ca="1">IF($A19&gt;teams!$G$7,"No team!",IFERROR(SUMPRODUCT(--(data!$BX$3:$BX$554=$C19),--(data!$DA$3:$DA$554&gt;L$3)),"-"))</f>
        <v>6</v>
      </c>
      <c r="N19" s="333">
        <f ca="1">IF($A19&gt;teams!$G$7,"No team!",IFERROR(SUMPRODUCT(--(data!$BX$3:$BX$554=$C19),--(data!$DA$3:$DA$554&lt;N$3)),"-"))</f>
        <v>2</v>
      </c>
      <c r="O19" s="334">
        <f ca="1">IF($A19&gt;teams!$G$7,"No team!",IFERROR(SUMPRODUCT(--(data!$BX$3:$BX$554=$C19),--(data!$DA$3:$DA$554&gt;N$3)),"-"))</f>
        <v>4</v>
      </c>
      <c r="P19" s="333">
        <f ca="1">IF($A19&gt;teams!$G$7,"No team!",IFERROR(SUMPRODUCT(--(data!$BX$3:$BX$554=$C19),--(data!$DA$3:$DA$554&lt;P$3)),"-"))</f>
        <v>4</v>
      </c>
      <c r="Q19" s="334">
        <f ca="1">IF($A19&gt;teams!$G$7,"No team!",IFERROR(SUMPRODUCT(--(data!$BX$3:$BX$554=$C19),--(data!$DA$3:$DA$554&gt;P$3)),"-"))</f>
        <v>2</v>
      </c>
      <c r="R19" s="333">
        <f ca="1">IF($A19&gt;teams!$G$7,"No team!",IFERROR(SUMPRODUCT(--(data!$BX$3:$BX$554=$C19),--(data!$DA$3:$DA$554&lt;R$3)),"-"))</f>
        <v>6</v>
      </c>
      <c r="S19" s="334">
        <f ca="1">IF($A19&gt;teams!$G$7,"No team!",IFERROR(SUMPRODUCT(--(data!$BX$3:$BX$554=$C19),--(data!$DA$3:$DA$554&gt;R$3)),"-"))</f>
        <v>0</v>
      </c>
      <c r="T19" s="333">
        <f ca="1">IF($A19&gt;teams!$G$7,"No team!",IFERROR(SUMPRODUCT(--(data!$BX$3:$BX$554=$C19),--(data!$DA$3:$DA$554&lt;T$3)),"-"))</f>
        <v>6</v>
      </c>
      <c r="U19" s="334">
        <f ca="1">IF($A19&gt;teams!$G$7,"No team!",IFERROR(SUMPRODUCT(--(data!$BX$3:$BX$554=$C19),--(data!$DA$3:$DA$554&gt;T$3)),"-"))</f>
        <v>0</v>
      </c>
      <c r="V19" s="333">
        <f ca="1">IF($A19&gt;teams!$G$7,"No team!",IFERROR(SUMPRODUCT(--(data!$BX$3:$BX$554=$C19),--(data!$DK$3:$DK$554=V$3)),"-"))</f>
        <v>2</v>
      </c>
      <c r="W19" s="334">
        <f ca="1">IF($A19&gt;teams!$G$7,"No team!",IFERROR(SUMPRODUCT(--(data!$BX$3:$BX$554=$C19),--(data!$DK$3:$DK$554=W$3)),"-"))</f>
        <v>4</v>
      </c>
      <c r="X19" s="240">
        <f t="shared" ca="1" si="4"/>
        <v>21</v>
      </c>
      <c r="Y19" s="240">
        <f t="shared" si="7"/>
        <v>16</v>
      </c>
      <c r="AC19" s="327" t="str">
        <f t="shared" si="5"/>
        <v>Q19</v>
      </c>
      <c r="AD19" s="327" t="str">
        <f t="shared" si="6"/>
        <v>Q4:Q27</v>
      </c>
    </row>
    <row r="20" spans="1:30" ht="18" customHeight="1" x14ac:dyDescent="0.25">
      <c r="A20" s="22">
        <v>17</v>
      </c>
      <c r="B20" s="23">
        <f t="shared" ca="1" si="1"/>
        <v>7</v>
      </c>
      <c r="C20" s="24" t="str">
        <f>IF(teams!A17="","",teams!A17)</f>
        <v>Reading</v>
      </c>
      <c r="D20" s="22">
        <f ca="1">IF(C20="","",COUNTIF(data!$BX$3:$BX$554,C20))</f>
        <v>6</v>
      </c>
      <c r="E20" s="22">
        <f ca="1">IF($C20="","",SUMPRODUCT(--(data!$BX$3:$BX$554=$C20),--(data!$CB$3:$CB$554="H")))</f>
        <v>1</v>
      </c>
      <c r="F20" s="22">
        <f ca="1">IF($C20="","",SUMPRODUCT(--(data!$BX$3:$BX$554=$C20),--(data!$CB$3:$CB$554="D")))</f>
        <v>0</v>
      </c>
      <c r="G20" s="22">
        <f ca="1">IF($C20="","",SUMPRODUCT(--(data!$BX$3:$BX$554=$C20),--(data!$CB$3:$CB$554="A")))</f>
        <v>5</v>
      </c>
      <c r="H20" s="22">
        <f ca="1">IF($C20="","",SUMPRODUCT(--(data!$BX$3:$BX$554=$C20),data!$BZ$3:$BZ$554))</f>
        <v>6</v>
      </c>
      <c r="I20" s="22">
        <f ca="1">IF($C20="","",SUMPRODUCT(--(data!$BX$3:$BX$554=$C20),data!$CA$3:$CA$554))</f>
        <v>8</v>
      </c>
      <c r="J20" s="22">
        <f t="shared" ca="1" si="2"/>
        <v>-2</v>
      </c>
      <c r="K20" s="22">
        <f t="shared" ca="1" si="3"/>
        <v>3</v>
      </c>
      <c r="L20" s="333">
        <f ca="1">IF($A20&gt;teams!$G$7,"No team!",IFERROR(SUMPRODUCT(--(data!$BX$3:$BX$554=$C20),--(data!$DA$3:$DA$554&lt;L$3)),"-"))</f>
        <v>0</v>
      </c>
      <c r="M20" s="334">
        <f ca="1">IF($A20&gt;teams!$G$7,"No team!",IFERROR(SUMPRODUCT(--(data!$BX$3:$BX$554=$C20),--(data!$DA$3:$DA$554&gt;L$3)),"-"))</f>
        <v>6</v>
      </c>
      <c r="N20" s="333">
        <f ca="1">IF($A20&gt;teams!$G$7,"No team!",IFERROR(SUMPRODUCT(--(data!$BX$3:$BX$554=$C20),--(data!$DA$3:$DA$554&lt;N$3)),"-"))</f>
        <v>2</v>
      </c>
      <c r="O20" s="334">
        <f ca="1">IF($A20&gt;teams!$G$7,"No team!",IFERROR(SUMPRODUCT(--(data!$BX$3:$BX$554=$C20),--(data!$DA$3:$DA$554&gt;N$3)),"-"))</f>
        <v>4</v>
      </c>
      <c r="P20" s="333">
        <f ca="1">IF($A20&gt;teams!$G$7,"No team!",IFERROR(SUMPRODUCT(--(data!$BX$3:$BX$554=$C20),--(data!$DA$3:$DA$554&lt;P$3)),"-"))</f>
        <v>2</v>
      </c>
      <c r="Q20" s="334">
        <f ca="1">IF($A20&gt;teams!$G$7,"No team!",IFERROR(SUMPRODUCT(--(data!$BX$3:$BX$554=$C20),--(data!$DA$3:$DA$554&gt;P$3)),"-"))</f>
        <v>4</v>
      </c>
      <c r="R20" s="333">
        <f ca="1">IF($A20&gt;teams!$G$7,"No team!",IFERROR(SUMPRODUCT(--(data!$BX$3:$BX$554=$C20),--(data!$DA$3:$DA$554&lt;R$3)),"-"))</f>
        <v>6</v>
      </c>
      <c r="S20" s="334">
        <f ca="1">IF($A20&gt;teams!$G$7,"No team!",IFERROR(SUMPRODUCT(--(data!$BX$3:$BX$554=$C20),--(data!$DA$3:$DA$554&gt;R$3)),"-"))</f>
        <v>0</v>
      </c>
      <c r="T20" s="333">
        <f ca="1">IF($A20&gt;teams!$G$7,"No team!",IFERROR(SUMPRODUCT(--(data!$BX$3:$BX$554=$C20),--(data!$DA$3:$DA$554&lt;T$3)),"-"))</f>
        <v>6</v>
      </c>
      <c r="U20" s="334">
        <f ca="1">IF($A20&gt;teams!$G$7,"No team!",IFERROR(SUMPRODUCT(--(data!$BX$3:$BX$554=$C20),--(data!$DA$3:$DA$554&gt;T$3)),"-"))</f>
        <v>0</v>
      </c>
      <c r="V20" s="333">
        <f ca="1">IF($A20&gt;teams!$G$7,"No team!",IFERROR(SUMPRODUCT(--(data!$BX$3:$BX$554=$C20),--(data!$DK$3:$DK$554=V$3)),"-"))</f>
        <v>3</v>
      </c>
      <c r="W20" s="334">
        <f ca="1">IF($A20&gt;teams!$G$7,"No team!",IFERROR(SUMPRODUCT(--(data!$BX$3:$BX$554=$C20),--(data!$DK$3:$DK$554=W$3)),"-"))</f>
        <v>3</v>
      </c>
      <c r="X20" s="240">
        <f t="shared" ca="1" si="4"/>
        <v>7</v>
      </c>
      <c r="Y20" s="240">
        <f t="shared" si="7"/>
        <v>17</v>
      </c>
      <c r="AC20" s="327" t="str">
        <f t="shared" si="5"/>
        <v>Q20</v>
      </c>
      <c r="AD20" s="327" t="str">
        <f t="shared" si="6"/>
        <v>Q4:Q27</v>
      </c>
    </row>
    <row r="21" spans="1:30" ht="18" customHeight="1" x14ac:dyDescent="0.25">
      <c r="A21" s="22">
        <v>18</v>
      </c>
      <c r="B21" s="23">
        <f t="shared" ca="1" si="1"/>
        <v>16</v>
      </c>
      <c r="C21" s="24" t="str">
        <f>IF(teams!A18="","",teams!A18)</f>
        <v>Rotherham</v>
      </c>
      <c r="D21" s="22">
        <f ca="1">IF(C21="","",COUNTIF(data!$BX$3:$BX$554,C21))</f>
        <v>6</v>
      </c>
      <c r="E21" s="22">
        <f ca="1">IF($C21="","",SUMPRODUCT(--(data!$BX$3:$BX$554=$C21),--(data!$CB$3:$CB$554="H")))</f>
        <v>3</v>
      </c>
      <c r="F21" s="22">
        <f ca="1">IF($C21="","",SUMPRODUCT(--(data!$BX$3:$BX$554=$C21),--(data!$CB$3:$CB$554="D")))</f>
        <v>2</v>
      </c>
      <c r="G21" s="22">
        <f ca="1">IF($C21="","",SUMPRODUCT(--(data!$BX$3:$BX$554=$C21),--(data!$CB$3:$CB$554="A")))</f>
        <v>1</v>
      </c>
      <c r="H21" s="22">
        <f ca="1">IF($C21="","",SUMPRODUCT(--(data!$BX$3:$BX$554=$C21),data!$BZ$3:$BZ$554))</f>
        <v>7</v>
      </c>
      <c r="I21" s="22">
        <f ca="1">IF($C21="","",SUMPRODUCT(--(data!$BX$3:$BX$554=$C21),data!$CA$3:$CA$554))</f>
        <v>5</v>
      </c>
      <c r="J21" s="22">
        <f t="shared" ca="1" si="2"/>
        <v>2</v>
      </c>
      <c r="K21" s="22">
        <f t="shared" ca="1" si="3"/>
        <v>11</v>
      </c>
      <c r="L21" s="333">
        <f ca="1">IF($A21&gt;teams!$G$7,"No team!",IFERROR(SUMPRODUCT(--(data!$BX$3:$BX$554=$C21),--(data!$DA$3:$DA$554&lt;L$3)),"-"))</f>
        <v>1</v>
      </c>
      <c r="M21" s="334">
        <f ca="1">IF($A21&gt;teams!$G$7,"No team!",IFERROR(SUMPRODUCT(--(data!$BX$3:$BX$554=$C21),--(data!$DA$3:$DA$554&gt;L$3)),"-"))</f>
        <v>5</v>
      </c>
      <c r="N21" s="333">
        <f ca="1">IF($A21&gt;teams!$G$7,"No team!",IFERROR(SUMPRODUCT(--(data!$BX$3:$BX$554=$C21),--(data!$DA$3:$DA$554&lt;N$3)),"-"))</f>
        <v>4</v>
      </c>
      <c r="O21" s="334">
        <f ca="1">IF($A21&gt;teams!$G$7,"No team!",IFERROR(SUMPRODUCT(--(data!$BX$3:$BX$554=$C21),--(data!$DA$3:$DA$554&gt;N$3)),"-"))</f>
        <v>2</v>
      </c>
      <c r="P21" s="333">
        <f ca="1">IF($A21&gt;teams!$G$7,"No team!",IFERROR(SUMPRODUCT(--(data!$BX$3:$BX$554=$C21),--(data!$DA$3:$DA$554&lt;P$3)),"-"))</f>
        <v>4</v>
      </c>
      <c r="Q21" s="334">
        <f ca="1">IF($A21&gt;teams!$G$7,"No team!",IFERROR(SUMPRODUCT(--(data!$BX$3:$BX$554=$C21),--(data!$DA$3:$DA$554&gt;P$3)),"-"))</f>
        <v>2</v>
      </c>
      <c r="R21" s="333">
        <f ca="1">IF($A21&gt;teams!$G$7,"No team!",IFERROR(SUMPRODUCT(--(data!$BX$3:$BX$554=$C21),--(data!$DA$3:$DA$554&lt;R$3)),"-"))</f>
        <v>4</v>
      </c>
      <c r="S21" s="334">
        <f ca="1">IF($A21&gt;teams!$G$7,"No team!",IFERROR(SUMPRODUCT(--(data!$BX$3:$BX$554=$C21),--(data!$DA$3:$DA$554&gt;R$3)),"-"))</f>
        <v>2</v>
      </c>
      <c r="T21" s="333">
        <f ca="1">IF($A21&gt;teams!$G$7,"No team!",IFERROR(SUMPRODUCT(--(data!$BX$3:$BX$554=$C21),--(data!$DA$3:$DA$554&lt;T$3)),"-"))</f>
        <v>5</v>
      </c>
      <c r="U21" s="334">
        <f ca="1">IF($A21&gt;teams!$G$7,"No team!",IFERROR(SUMPRODUCT(--(data!$BX$3:$BX$554=$C21),--(data!$DA$3:$DA$554&gt;T$3)),"-"))</f>
        <v>1</v>
      </c>
      <c r="V21" s="333">
        <f ca="1">IF($A21&gt;teams!$G$7,"No team!",IFERROR(SUMPRODUCT(--(data!$BX$3:$BX$554=$C21),--(data!$DK$3:$DK$554=V$3)),"-"))</f>
        <v>2</v>
      </c>
      <c r="W21" s="334">
        <f ca="1">IF($A21&gt;teams!$G$7,"No team!",IFERROR(SUMPRODUCT(--(data!$BX$3:$BX$554=$C21),--(data!$DK$3:$DK$554=W$3)),"-"))</f>
        <v>4</v>
      </c>
      <c r="X21" s="240">
        <f t="shared" ca="1" si="4"/>
        <v>16</v>
      </c>
      <c r="Y21" s="240">
        <f t="shared" si="7"/>
        <v>18</v>
      </c>
      <c r="AC21" s="327" t="str">
        <f t="shared" si="5"/>
        <v>Q21</v>
      </c>
      <c r="AD21" s="327" t="str">
        <f t="shared" si="6"/>
        <v>Q4:Q27</v>
      </c>
    </row>
    <row r="22" spans="1:30" ht="18" customHeight="1" x14ac:dyDescent="0.25">
      <c r="A22" s="22">
        <v>19</v>
      </c>
      <c r="B22" s="23">
        <f t="shared" ca="1" si="1"/>
        <v>4</v>
      </c>
      <c r="C22" s="24" t="str">
        <f>IF(teams!A19="","",teams!A19)</f>
        <v>Sheffield United</v>
      </c>
      <c r="D22" s="22">
        <f ca="1">IF(C22="","",COUNTIF(data!$BX$3:$BX$554,C22))</f>
        <v>6</v>
      </c>
      <c r="E22" s="22">
        <f ca="1">IF($C22="","",SUMPRODUCT(--(data!$BX$3:$BX$554=$C22),--(data!$CB$3:$CB$554="H")))</f>
        <v>4</v>
      </c>
      <c r="F22" s="22">
        <f ca="1">IF($C22="","",SUMPRODUCT(--(data!$BX$3:$BX$554=$C22),--(data!$CB$3:$CB$554="D")))</f>
        <v>1</v>
      </c>
      <c r="G22" s="22">
        <f ca="1">IF($C22="","",SUMPRODUCT(--(data!$BX$3:$BX$554=$C22),--(data!$CB$3:$CB$554="A")))</f>
        <v>1</v>
      </c>
      <c r="H22" s="22">
        <f ca="1">IF($C22="","",SUMPRODUCT(--(data!$BX$3:$BX$554=$C22),data!$BZ$3:$BZ$554))</f>
        <v>11</v>
      </c>
      <c r="I22" s="22">
        <f ca="1">IF($C22="","",SUMPRODUCT(--(data!$BX$3:$BX$554=$C22),data!$CA$3:$CA$554))</f>
        <v>6</v>
      </c>
      <c r="J22" s="22">
        <f t="shared" ca="1" si="2"/>
        <v>5</v>
      </c>
      <c r="K22" s="22">
        <f t="shared" ca="1" si="3"/>
        <v>13</v>
      </c>
      <c r="L22" s="333">
        <f ca="1">IF($A22&gt;teams!$G$7,"No team!",IFERROR(SUMPRODUCT(--(data!$BX$3:$BX$554=$C22),--(data!$DA$3:$DA$554&lt;L$3)),"-"))</f>
        <v>1</v>
      </c>
      <c r="M22" s="334">
        <f ca="1">IF($A22&gt;teams!$G$7,"No team!",IFERROR(SUMPRODUCT(--(data!$BX$3:$BX$554=$C22),--(data!$DA$3:$DA$554&gt;L$3)),"-"))</f>
        <v>5</v>
      </c>
      <c r="N22" s="333">
        <f ca="1">IF($A22&gt;teams!$G$7,"No team!",IFERROR(SUMPRODUCT(--(data!$BX$3:$BX$554=$C22),--(data!$DA$3:$DA$554&lt;N$3)),"-"))</f>
        <v>2</v>
      </c>
      <c r="O22" s="334">
        <f ca="1">IF($A22&gt;teams!$G$7,"No team!",IFERROR(SUMPRODUCT(--(data!$BX$3:$BX$554=$C22),--(data!$DA$3:$DA$554&gt;N$3)),"-"))</f>
        <v>4</v>
      </c>
      <c r="P22" s="333">
        <f ca="1">IF($A22&gt;teams!$G$7,"No team!",IFERROR(SUMPRODUCT(--(data!$BX$3:$BX$554=$C22),--(data!$DA$3:$DA$554&lt;P$3)),"-"))</f>
        <v>2</v>
      </c>
      <c r="Q22" s="334">
        <f ca="1">IF($A22&gt;teams!$G$7,"No team!",IFERROR(SUMPRODUCT(--(data!$BX$3:$BX$554=$C22),--(data!$DA$3:$DA$554&gt;P$3)),"-"))</f>
        <v>4</v>
      </c>
      <c r="R22" s="333">
        <f ca="1">IF($A22&gt;teams!$G$7,"No team!",IFERROR(SUMPRODUCT(--(data!$BX$3:$BX$554=$C22),--(data!$DA$3:$DA$554&lt;R$3)),"-"))</f>
        <v>4</v>
      </c>
      <c r="S22" s="334">
        <f ca="1">IF($A22&gt;teams!$G$7,"No team!",IFERROR(SUMPRODUCT(--(data!$BX$3:$BX$554=$C22),--(data!$DA$3:$DA$554&gt;R$3)),"-"))</f>
        <v>2</v>
      </c>
      <c r="T22" s="333">
        <f ca="1">IF($A22&gt;teams!$G$7,"No team!",IFERROR(SUMPRODUCT(--(data!$BX$3:$BX$554=$C22),--(data!$DA$3:$DA$554&lt;T$3)),"-"))</f>
        <v>4</v>
      </c>
      <c r="U22" s="334">
        <f ca="1">IF($A22&gt;teams!$G$7,"No team!",IFERROR(SUMPRODUCT(--(data!$BX$3:$BX$554=$C22),--(data!$DA$3:$DA$554&gt;T$3)),"-"))</f>
        <v>2</v>
      </c>
      <c r="V22" s="333">
        <f ca="1">IF($A22&gt;teams!$G$7,"No team!",IFERROR(SUMPRODUCT(--(data!$BX$3:$BX$554=$C22),--(data!$DK$3:$DK$554=V$3)),"-"))</f>
        <v>4</v>
      </c>
      <c r="W22" s="334">
        <f ca="1">IF($A22&gt;teams!$G$7,"No team!",IFERROR(SUMPRODUCT(--(data!$BX$3:$BX$554=$C22),--(data!$DK$3:$DK$554=W$3)),"-"))</f>
        <v>2</v>
      </c>
      <c r="X22" s="240">
        <f t="shared" ca="1" si="4"/>
        <v>4</v>
      </c>
      <c r="Y22" s="240">
        <f t="shared" si="7"/>
        <v>19</v>
      </c>
      <c r="AC22" s="327" t="str">
        <f t="shared" si="5"/>
        <v>Q22</v>
      </c>
      <c r="AD22" s="327" t="str">
        <f t="shared" si="6"/>
        <v>Q4:Q27</v>
      </c>
    </row>
    <row r="23" spans="1:30" ht="18" customHeight="1" x14ac:dyDescent="0.25">
      <c r="A23" s="22">
        <v>20</v>
      </c>
      <c r="B23" s="23">
        <f t="shared" ca="1" si="1"/>
        <v>5</v>
      </c>
      <c r="C23" s="24" t="str">
        <f>IF(teams!A20="","",teams!A20)</f>
        <v>Sheffield Weds</v>
      </c>
      <c r="D23" s="22">
        <f ca="1">IF(C23="","",COUNTIF(data!$BX$3:$BX$554,C23))</f>
        <v>6</v>
      </c>
      <c r="E23" s="22">
        <f ca="1">IF($C23="","",SUMPRODUCT(--(data!$BX$3:$BX$554=$C23),--(data!$CB$3:$CB$554="H")))</f>
        <v>2</v>
      </c>
      <c r="F23" s="22">
        <f ca="1">IF($C23="","",SUMPRODUCT(--(data!$BX$3:$BX$554=$C23),--(data!$CB$3:$CB$554="D")))</f>
        <v>4</v>
      </c>
      <c r="G23" s="22">
        <f ca="1">IF($C23="","",SUMPRODUCT(--(data!$BX$3:$BX$554=$C23),--(data!$CB$3:$CB$554="A")))</f>
        <v>0</v>
      </c>
      <c r="H23" s="22">
        <f ca="1">IF($C23="","",SUMPRODUCT(--(data!$BX$3:$BX$554=$C23),data!$BZ$3:$BZ$554))</f>
        <v>10</v>
      </c>
      <c r="I23" s="22">
        <f ca="1">IF($C23="","",SUMPRODUCT(--(data!$BX$3:$BX$554=$C23),data!$CA$3:$CA$554))</f>
        <v>8</v>
      </c>
      <c r="J23" s="22">
        <f t="shared" ca="1" si="2"/>
        <v>2</v>
      </c>
      <c r="K23" s="22">
        <f t="shared" ca="1" si="3"/>
        <v>10</v>
      </c>
      <c r="L23" s="333">
        <f ca="1">IF($A23&gt;teams!$G$7,"No team!",IFERROR(SUMPRODUCT(--(data!$BX$3:$BX$554=$C23),--(data!$DA$3:$DA$554&lt;L$3)),"-"))</f>
        <v>0</v>
      </c>
      <c r="M23" s="334">
        <f ca="1">IF($A23&gt;teams!$G$7,"No team!",IFERROR(SUMPRODUCT(--(data!$BX$3:$BX$554=$C23),--(data!$DA$3:$DA$554&gt;L$3)),"-"))</f>
        <v>6</v>
      </c>
      <c r="N23" s="333">
        <f ca="1">IF($A23&gt;teams!$G$7,"No team!",IFERROR(SUMPRODUCT(--(data!$BX$3:$BX$554=$C23),--(data!$DA$3:$DA$554&lt;N$3)),"-"))</f>
        <v>0</v>
      </c>
      <c r="O23" s="334">
        <f ca="1">IF($A23&gt;teams!$G$7,"No team!",IFERROR(SUMPRODUCT(--(data!$BX$3:$BX$554=$C23),--(data!$DA$3:$DA$554&gt;N$3)),"-"))</f>
        <v>6</v>
      </c>
      <c r="P23" s="333">
        <f ca="1">IF($A23&gt;teams!$G$7,"No team!",IFERROR(SUMPRODUCT(--(data!$BX$3:$BX$554=$C23),--(data!$DA$3:$DA$554&lt;P$3)),"-"))</f>
        <v>2</v>
      </c>
      <c r="Q23" s="334">
        <f ca="1">IF($A23&gt;teams!$G$7,"No team!",IFERROR(SUMPRODUCT(--(data!$BX$3:$BX$554=$C23),--(data!$DA$3:$DA$554&gt;P$3)),"-"))</f>
        <v>4</v>
      </c>
      <c r="R23" s="333">
        <f ca="1">IF($A23&gt;teams!$G$7,"No team!",IFERROR(SUMPRODUCT(--(data!$BX$3:$BX$554=$C23),--(data!$DA$3:$DA$554&lt;R$3)),"-"))</f>
        <v>4</v>
      </c>
      <c r="S23" s="334">
        <f ca="1">IF($A23&gt;teams!$G$7,"No team!",IFERROR(SUMPRODUCT(--(data!$BX$3:$BX$554=$C23),--(data!$DA$3:$DA$554&gt;R$3)),"-"))</f>
        <v>2</v>
      </c>
      <c r="T23" s="333">
        <f ca="1">IF($A23&gt;teams!$G$7,"No team!",IFERROR(SUMPRODUCT(--(data!$BX$3:$BX$554=$C23),--(data!$DA$3:$DA$554&lt;T$3)),"-"))</f>
        <v>6</v>
      </c>
      <c r="U23" s="334">
        <f ca="1">IF($A23&gt;teams!$G$7,"No team!",IFERROR(SUMPRODUCT(--(data!$BX$3:$BX$554=$C23),--(data!$DA$3:$DA$554&gt;T$3)),"-"))</f>
        <v>0</v>
      </c>
      <c r="V23" s="333">
        <f ca="1">IF($A23&gt;teams!$G$7,"No team!",IFERROR(SUMPRODUCT(--(data!$BX$3:$BX$554=$C23),--(data!$DK$3:$DK$554=V$3)),"-"))</f>
        <v>6</v>
      </c>
      <c r="W23" s="334">
        <f ca="1">IF($A23&gt;teams!$G$7,"No team!",IFERROR(SUMPRODUCT(--(data!$BX$3:$BX$554=$C23),--(data!$DK$3:$DK$554=W$3)),"-"))</f>
        <v>0</v>
      </c>
      <c r="X23" s="240">
        <f t="shared" ca="1" si="4"/>
        <v>5</v>
      </c>
      <c r="Y23" s="240">
        <f t="shared" si="7"/>
        <v>20</v>
      </c>
      <c r="AC23" s="327" t="str">
        <f t="shared" si="5"/>
        <v>Q23</v>
      </c>
      <c r="AD23" s="327" t="str">
        <f t="shared" si="6"/>
        <v>Q4:Q27</v>
      </c>
    </row>
    <row r="24" spans="1:30" ht="18" customHeight="1" x14ac:dyDescent="0.25">
      <c r="A24" s="22">
        <v>21</v>
      </c>
      <c r="B24" s="23">
        <f t="shared" ca="1" si="1"/>
        <v>17</v>
      </c>
      <c r="C24" s="24" t="str">
        <f>IF(teams!A21="","",teams!A21)</f>
        <v>Stoke</v>
      </c>
      <c r="D24" s="22">
        <f ca="1">IF(C24="","",COUNTIF(data!$BX$3:$BX$554,C24))</f>
        <v>6</v>
      </c>
      <c r="E24" s="22">
        <f ca="1">IF($C24="","",SUMPRODUCT(--(data!$BX$3:$BX$554=$C24),--(data!$CB$3:$CB$554="H")))</f>
        <v>3</v>
      </c>
      <c r="F24" s="22">
        <f ca="1">IF($C24="","",SUMPRODUCT(--(data!$BX$3:$BX$554=$C24),--(data!$CB$3:$CB$554="D")))</f>
        <v>1</v>
      </c>
      <c r="G24" s="22">
        <f ca="1">IF($C24="","",SUMPRODUCT(--(data!$BX$3:$BX$554=$C24),--(data!$CB$3:$CB$554="A")))</f>
        <v>2</v>
      </c>
      <c r="H24" s="22">
        <f ca="1">IF($C24="","",SUMPRODUCT(--(data!$BX$3:$BX$554=$C24),data!$BZ$3:$BZ$554))</f>
        <v>8</v>
      </c>
      <c r="I24" s="22">
        <f ca="1">IF($C24="","",SUMPRODUCT(--(data!$BX$3:$BX$554=$C24),data!$CA$3:$CA$554))</f>
        <v>7</v>
      </c>
      <c r="J24" s="22">
        <f t="shared" ca="1" si="2"/>
        <v>1</v>
      </c>
      <c r="K24" s="22">
        <f t="shared" ca="1" si="3"/>
        <v>10</v>
      </c>
      <c r="L24" s="333">
        <f ca="1">IF($A24&gt;teams!$G$7,"No team!",IFERROR(SUMPRODUCT(--(data!$BX$3:$BX$554=$C24),--(data!$DA$3:$DA$554&lt;L$3)),"-"))</f>
        <v>0</v>
      </c>
      <c r="M24" s="334">
        <f ca="1">IF($A24&gt;teams!$G$7,"No team!",IFERROR(SUMPRODUCT(--(data!$BX$3:$BX$554=$C24),--(data!$DA$3:$DA$554&gt;L$3)),"-"))</f>
        <v>6</v>
      </c>
      <c r="N24" s="333">
        <f ca="1">IF($A24&gt;teams!$G$7,"No team!",IFERROR(SUMPRODUCT(--(data!$BX$3:$BX$554=$C24),--(data!$DA$3:$DA$554&lt;N$3)),"-"))</f>
        <v>1</v>
      </c>
      <c r="O24" s="334">
        <f ca="1">IF($A24&gt;teams!$G$7,"No team!",IFERROR(SUMPRODUCT(--(data!$BX$3:$BX$554=$C24),--(data!$DA$3:$DA$554&gt;N$3)),"-"))</f>
        <v>5</v>
      </c>
      <c r="P24" s="333">
        <f ca="1">IF($A24&gt;teams!$G$7,"No team!",IFERROR(SUMPRODUCT(--(data!$BX$3:$BX$554=$C24),--(data!$DA$3:$DA$554&lt;P$3)),"-"))</f>
        <v>4</v>
      </c>
      <c r="Q24" s="334">
        <f ca="1">IF($A24&gt;teams!$G$7,"No team!",IFERROR(SUMPRODUCT(--(data!$BX$3:$BX$554=$C24),--(data!$DA$3:$DA$554&gt;P$3)),"-"))</f>
        <v>2</v>
      </c>
      <c r="R24" s="333">
        <f ca="1">IF($A24&gt;teams!$G$7,"No team!",IFERROR(SUMPRODUCT(--(data!$BX$3:$BX$554=$C24),--(data!$DA$3:$DA$554&lt;R$3)),"-"))</f>
        <v>5</v>
      </c>
      <c r="S24" s="334">
        <f ca="1">IF($A24&gt;teams!$G$7,"No team!",IFERROR(SUMPRODUCT(--(data!$BX$3:$BX$554=$C24),--(data!$DA$3:$DA$554&gt;R$3)),"-"))</f>
        <v>1</v>
      </c>
      <c r="T24" s="333">
        <f ca="1">IF($A24&gt;teams!$G$7,"No team!",IFERROR(SUMPRODUCT(--(data!$BX$3:$BX$554=$C24),--(data!$DA$3:$DA$554&lt;T$3)),"-"))</f>
        <v>5</v>
      </c>
      <c r="U24" s="334">
        <f ca="1">IF($A24&gt;teams!$G$7,"No team!",IFERROR(SUMPRODUCT(--(data!$BX$3:$BX$554=$C24),--(data!$DA$3:$DA$554&gt;T$3)),"-"))</f>
        <v>1</v>
      </c>
      <c r="V24" s="333">
        <f ca="1">IF($A24&gt;teams!$G$7,"No team!",IFERROR(SUMPRODUCT(--(data!$BX$3:$BX$554=$C24),--(data!$DK$3:$DK$554=V$3)),"-"))</f>
        <v>2</v>
      </c>
      <c r="W24" s="334">
        <f ca="1">IF($A24&gt;teams!$G$7,"No team!",IFERROR(SUMPRODUCT(--(data!$BX$3:$BX$554=$C24),--(data!$DK$3:$DK$554=W$3)),"-"))</f>
        <v>4</v>
      </c>
      <c r="X24" s="240">
        <f t="shared" ca="1" si="4"/>
        <v>17</v>
      </c>
      <c r="Y24" s="240">
        <f t="shared" si="7"/>
        <v>21</v>
      </c>
      <c r="AC24" s="327" t="str">
        <f t="shared" si="5"/>
        <v>Q24</v>
      </c>
      <c r="AD24" s="327" t="str">
        <f t="shared" si="6"/>
        <v>Q4:Q27</v>
      </c>
    </row>
    <row r="25" spans="1:30" ht="18" customHeight="1" x14ac:dyDescent="0.25">
      <c r="A25" s="22">
        <v>22</v>
      </c>
      <c r="B25" s="23">
        <f t="shared" ca="1" si="1"/>
        <v>13</v>
      </c>
      <c r="C25" s="24" t="str">
        <f>IF(teams!A22="","",teams!A22)</f>
        <v>Swansea</v>
      </c>
      <c r="D25" s="22">
        <f ca="1">IF(C25="","",COUNTIF(data!$BX$3:$BX$554,C25))</f>
        <v>6</v>
      </c>
      <c r="E25" s="22">
        <f ca="1">IF($C25="","",SUMPRODUCT(--(data!$BX$3:$BX$554=$C25),--(data!$CB$3:$CB$554="H")))</f>
        <v>2</v>
      </c>
      <c r="F25" s="22">
        <f ca="1">IF($C25="","",SUMPRODUCT(--(data!$BX$3:$BX$554=$C25),--(data!$CB$3:$CB$554="D")))</f>
        <v>2</v>
      </c>
      <c r="G25" s="22">
        <f ca="1">IF($C25="","",SUMPRODUCT(--(data!$BX$3:$BX$554=$C25),--(data!$CB$3:$CB$554="A")))</f>
        <v>2</v>
      </c>
      <c r="H25" s="22">
        <f ca="1">IF($C25="","",SUMPRODUCT(--(data!$BX$3:$BX$554=$C25),data!$BZ$3:$BZ$554))</f>
        <v>8</v>
      </c>
      <c r="I25" s="22">
        <f ca="1">IF($C25="","",SUMPRODUCT(--(data!$BX$3:$BX$554=$C25),data!$CA$3:$CA$554))</f>
        <v>6</v>
      </c>
      <c r="J25" s="22">
        <f t="shared" ca="1" si="2"/>
        <v>2</v>
      </c>
      <c r="K25" s="22">
        <f t="shared" ca="1" si="3"/>
        <v>8</v>
      </c>
      <c r="L25" s="333">
        <f ca="1">IF($A25&gt;teams!$G$7,"No team!",IFERROR(SUMPRODUCT(--(data!$BX$3:$BX$554=$C25),--(data!$DA$3:$DA$554&lt;L$3)),"-"))</f>
        <v>1</v>
      </c>
      <c r="M25" s="334">
        <f ca="1">IF($A25&gt;teams!$G$7,"No team!",IFERROR(SUMPRODUCT(--(data!$BX$3:$BX$554=$C25),--(data!$DA$3:$DA$554&gt;L$3)),"-"))</f>
        <v>5</v>
      </c>
      <c r="N25" s="333">
        <f ca="1">IF($A25&gt;teams!$G$7,"No team!",IFERROR(SUMPRODUCT(--(data!$BX$3:$BX$554=$C25),--(data!$DA$3:$DA$554&lt;N$3)),"-"))</f>
        <v>3</v>
      </c>
      <c r="O25" s="334">
        <f ca="1">IF($A25&gt;teams!$G$7,"No team!",IFERROR(SUMPRODUCT(--(data!$BX$3:$BX$554=$C25),--(data!$DA$3:$DA$554&gt;N$3)),"-"))</f>
        <v>3</v>
      </c>
      <c r="P25" s="333">
        <f ca="1">IF($A25&gt;teams!$G$7,"No team!",IFERROR(SUMPRODUCT(--(data!$BX$3:$BX$554=$C25),--(data!$DA$3:$DA$554&lt;P$3)),"-"))</f>
        <v>3</v>
      </c>
      <c r="Q25" s="334">
        <f ca="1">IF($A25&gt;teams!$G$7,"No team!",IFERROR(SUMPRODUCT(--(data!$BX$3:$BX$554=$C25),--(data!$DA$3:$DA$554&gt;P$3)),"-"))</f>
        <v>3</v>
      </c>
      <c r="R25" s="333">
        <f ca="1">IF($A25&gt;teams!$G$7,"No team!",IFERROR(SUMPRODUCT(--(data!$BX$3:$BX$554=$C25),--(data!$DA$3:$DA$554&lt;R$3)),"-"))</f>
        <v>4</v>
      </c>
      <c r="S25" s="334">
        <f ca="1">IF($A25&gt;teams!$G$7,"No team!",IFERROR(SUMPRODUCT(--(data!$BX$3:$BX$554=$C25),--(data!$DA$3:$DA$554&gt;R$3)),"-"))</f>
        <v>2</v>
      </c>
      <c r="T25" s="333">
        <f ca="1">IF($A25&gt;teams!$G$7,"No team!",IFERROR(SUMPRODUCT(--(data!$BX$3:$BX$554=$C25),--(data!$DA$3:$DA$554&lt;T$3)),"-"))</f>
        <v>5</v>
      </c>
      <c r="U25" s="334">
        <f ca="1">IF($A25&gt;teams!$G$7,"No team!",IFERROR(SUMPRODUCT(--(data!$BX$3:$BX$554=$C25),--(data!$DA$3:$DA$554&gt;T$3)),"-"))</f>
        <v>1</v>
      </c>
      <c r="V25" s="333">
        <f ca="1">IF($A25&gt;teams!$G$7,"No team!",IFERROR(SUMPRODUCT(--(data!$BX$3:$BX$554=$C25),--(data!$DK$3:$DK$554=V$3)),"-"))</f>
        <v>2</v>
      </c>
      <c r="W25" s="334">
        <f ca="1">IF($A25&gt;teams!$G$7,"No team!",IFERROR(SUMPRODUCT(--(data!$BX$3:$BX$554=$C25),--(data!$DK$3:$DK$554=W$3)),"-"))</f>
        <v>4</v>
      </c>
      <c r="X25" s="240">
        <f t="shared" ca="1" si="4"/>
        <v>13</v>
      </c>
      <c r="Y25" s="240">
        <f t="shared" si="7"/>
        <v>22</v>
      </c>
      <c r="AC25" s="327" t="str">
        <f t="shared" si="5"/>
        <v>Q25</v>
      </c>
      <c r="AD25" s="327" t="str">
        <f t="shared" si="6"/>
        <v>Q4:Q27</v>
      </c>
    </row>
    <row r="26" spans="1:30" ht="18" customHeight="1" x14ac:dyDescent="0.25">
      <c r="A26" s="22">
        <v>23</v>
      </c>
      <c r="B26" s="23">
        <f t="shared" ca="1" si="1"/>
        <v>1</v>
      </c>
      <c r="C26" s="24" t="str">
        <f>IF(teams!A23="","",teams!A23)</f>
        <v>West Brom</v>
      </c>
      <c r="D26" s="22">
        <f ca="1">IF(C26="","",COUNTIF(data!$BX$3:$BX$554,C26))</f>
        <v>6</v>
      </c>
      <c r="E26" s="22">
        <f ca="1">IF($C26="","",SUMPRODUCT(--(data!$BX$3:$BX$554=$C26),--(data!$CB$3:$CB$554="H")))</f>
        <v>5</v>
      </c>
      <c r="F26" s="22">
        <f ca="1">IF($C26="","",SUMPRODUCT(--(data!$BX$3:$BX$554=$C26),--(data!$CB$3:$CB$554="D")))</f>
        <v>0</v>
      </c>
      <c r="G26" s="22">
        <f ca="1">IF($C26="","",SUMPRODUCT(--(data!$BX$3:$BX$554=$C26),--(data!$CB$3:$CB$554="A")))</f>
        <v>1</v>
      </c>
      <c r="H26" s="22">
        <f ca="1">IF($C26="","",SUMPRODUCT(--(data!$BX$3:$BX$554=$C26),data!$BZ$3:$BZ$554))</f>
        <v>20</v>
      </c>
      <c r="I26" s="22">
        <f ca="1">IF($C26="","",SUMPRODUCT(--(data!$BX$3:$BX$554=$C26),data!$CA$3:$CA$554))</f>
        <v>7</v>
      </c>
      <c r="J26" s="22">
        <f t="shared" ca="1" si="2"/>
        <v>13</v>
      </c>
      <c r="K26" s="22">
        <f t="shared" ca="1" si="3"/>
        <v>15</v>
      </c>
      <c r="L26" s="333">
        <f ca="1">IF($A26&gt;teams!$G$7,"No team!",IFERROR(SUMPRODUCT(--(data!$BX$3:$BX$554=$C26),--(data!$DA$3:$DA$554&lt;L$3)),"-"))</f>
        <v>0</v>
      </c>
      <c r="M26" s="334">
        <f ca="1">IF($A26&gt;teams!$G$7,"No team!",IFERROR(SUMPRODUCT(--(data!$BX$3:$BX$554=$C26),--(data!$DA$3:$DA$554&gt;L$3)),"-"))</f>
        <v>6</v>
      </c>
      <c r="N26" s="333">
        <f ca="1">IF($A26&gt;teams!$G$7,"No team!",IFERROR(SUMPRODUCT(--(data!$BX$3:$BX$554=$C26),--(data!$DA$3:$DA$554&lt;N$3)),"-"))</f>
        <v>0</v>
      </c>
      <c r="O26" s="334">
        <f ca="1">IF($A26&gt;teams!$G$7,"No team!",IFERROR(SUMPRODUCT(--(data!$BX$3:$BX$554=$C26),--(data!$DA$3:$DA$554&gt;N$3)),"-"))</f>
        <v>6</v>
      </c>
      <c r="P26" s="333">
        <f ca="1">IF($A26&gt;teams!$G$7,"No team!",IFERROR(SUMPRODUCT(--(data!$BX$3:$BX$554=$C26),--(data!$DA$3:$DA$554&lt;P$3)),"-"))</f>
        <v>1</v>
      </c>
      <c r="Q26" s="334">
        <f ca="1">IF($A26&gt;teams!$G$7,"No team!",IFERROR(SUMPRODUCT(--(data!$BX$3:$BX$554=$C26),--(data!$DA$3:$DA$554&gt;P$3)),"-"))</f>
        <v>5</v>
      </c>
      <c r="R26" s="333">
        <f ca="1">IF($A26&gt;teams!$G$7,"No team!",IFERROR(SUMPRODUCT(--(data!$BX$3:$BX$554=$C26),--(data!$DA$3:$DA$554&lt;R$3)),"-"))</f>
        <v>3</v>
      </c>
      <c r="S26" s="334">
        <f ca="1">IF($A26&gt;teams!$G$7,"No team!",IFERROR(SUMPRODUCT(--(data!$BX$3:$BX$554=$C26),--(data!$DA$3:$DA$554&gt;R$3)),"-"))</f>
        <v>3</v>
      </c>
      <c r="T26" s="333">
        <f ca="1">IF($A26&gt;teams!$G$7,"No team!",IFERROR(SUMPRODUCT(--(data!$BX$3:$BX$554=$C26),--(data!$DA$3:$DA$554&lt;T$3)),"-"))</f>
        <v>3</v>
      </c>
      <c r="U26" s="334">
        <f ca="1">IF($A26&gt;teams!$G$7,"No team!",IFERROR(SUMPRODUCT(--(data!$BX$3:$BX$554=$C26),--(data!$DA$3:$DA$554&gt;T$3)),"-"))</f>
        <v>3</v>
      </c>
      <c r="V26" s="333">
        <f ca="1">IF($A26&gt;teams!$G$7,"No team!",IFERROR(SUMPRODUCT(--(data!$BX$3:$BX$554=$C26),--(data!$DK$3:$DK$554=V$3)),"-"))</f>
        <v>5</v>
      </c>
      <c r="W26" s="334">
        <f ca="1">IF($A26&gt;teams!$G$7,"No team!",IFERROR(SUMPRODUCT(--(data!$BX$3:$BX$554=$C26),--(data!$DK$3:$DK$554=W$3)),"-"))</f>
        <v>1</v>
      </c>
      <c r="X26" s="240">
        <f t="shared" ca="1" si="4"/>
        <v>1</v>
      </c>
      <c r="Y26" s="240">
        <f t="shared" si="7"/>
        <v>23</v>
      </c>
      <c r="AC26" s="327" t="str">
        <f t="shared" si="5"/>
        <v>Q26</v>
      </c>
      <c r="AD26" s="327" t="str">
        <f t="shared" si="6"/>
        <v>Q4:Q27</v>
      </c>
    </row>
    <row r="27" spans="1:30" ht="18" customHeight="1" x14ac:dyDescent="0.25">
      <c r="A27" s="25">
        <v>24</v>
      </c>
      <c r="B27" s="26">
        <f t="shared" ca="1" si="1"/>
        <v>9</v>
      </c>
      <c r="C27" s="27" t="str">
        <f>IF(teams!A24="","",teams!A24)</f>
        <v>Wigan</v>
      </c>
      <c r="D27" s="25">
        <f ca="1">IF(C27="","",COUNTIF(data!$BX$3:$BX$554,C27))</f>
        <v>6</v>
      </c>
      <c r="E27" s="25">
        <f ca="1">IF($C27="","",SUMPRODUCT(--(data!$BX$3:$BX$554=$C27),--(data!$CB$3:$CB$554="H")))</f>
        <v>4</v>
      </c>
      <c r="F27" s="25">
        <f ca="1">IF($C27="","",SUMPRODUCT(--(data!$BX$3:$BX$554=$C27),--(data!$CB$3:$CB$554="D")))</f>
        <v>2</v>
      </c>
      <c r="G27" s="25">
        <f ca="1">IF($C27="","",SUMPRODUCT(--(data!$BX$3:$BX$554=$C27),--(data!$CB$3:$CB$554="A")))</f>
        <v>0</v>
      </c>
      <c r="H27" s="25">
        <f ca="1">IF($C27="","",SUMPRODUCT(--(data!$BX$3:$BX$554=$C27),data!$BZ$3:$BZ$554))</f>
        <v>9</v>
      </c>
      <c r="I27" s="25">
        <f ca="1">IF($C27="","",SUMPRODUCT(--(data!$BX$3:$BX$554=$C27),data!$CA$3:$CA$554))</f>
        <v>5</v>
      </c>
      <c r="J27" s="25">
        <f t="shared" ca="1" si="2"/>
        <v>4</v>
      </c>
      <c r="K27" s="25">
        <f t="shared" ca="1" si="3"/>
        <v>14</v>
      </c>
      <c r="L27" s="335">
        <f ca="1">IF($A27&gt;teams!$G$7,"No team!",IFERROR(SUMPRODUCT(--(data!$BX$3:$BX$554=$C27),--(data!$DA$3:$DA$554&lt;L$3)),"-"))</f>
        <v>1</v>
      </c>
      <c r="M27" s="336">
        <f ca="1">IF($A27&gt;teams!$G$7,"No team!",IFERROR(SUMPRODUCT(--(data!$BX$3:$BX$554=$C27),--(data!$DA$3:$DA$554&gt;L$3)),"-"))</f>
        <v>5</v>
      </c>
      <c r="N27" s="335">
        <f ca="1">IF($A27&gt;teams!$G$7,"No team!",IFERROR(SUMPRODUCT(--(data!$BX$3:$BX$554=$C27),--(data!$DA$3:$DA$554&lt;N$3)),"-"))</f>
        <v>3</v>
      </c>
      <c r="O27" s="336">
        <f ca="1">IF($A27&gt;teams!$G$7,"No team!",IFERROR(SUMPRODUCT(--(data!$BX$3:$BX$554=$C27),--(data!$DA$3:$DA$554&gt;N$3)),"-"))</f>
        <v>3</v>
      </c>
      <c r="P27" s="335">
        <f ca="1">IF($A27&gt;teams!$G$7,"No team!",IFERROR(SUMPRODUCT(--(data!$BX$3:$BX$554=$C27),--(data!$DA$3:$DA$554&lt;P$3)),"-"))</f>
        <v>3</v>
      </c>
      <c r="Q27" s="336">
        <f ca="1">IF($A27&gt;teams!$G$7,"No team!",IFERROR(SUMPRODUCT(--(data!$BX$3:$BX$554=$C27),--(data!$DA$3:$DA$554&gt;P$3)),"-"))</f>
        <v>3</v>
      </c>
      <c r="R27" s="335">
        <f ca="1">IF($A27&gt;teams!$G$7,"No team!",IFERROR(SUMPRODUCT(--(data!$BX$3:$BX$554=$C27),--(data!$DA$3:$DA$554&lt;R$3)),"-"))</f>
        <v>4</v>
      </c>
      <c r="S27" s="336">
        <f ca="1">IF($A27&gt;teams!$G$7,"No team!",IFERROR(SUMPRODUCT(--(data!$BX$3:$BX$554=$C27),--(data!$DA$3:$DA$554&gt;R$3)),"-"))</f>
        <v>2</v>
      </c>
      <c r="T27" s="335">
        <f ca="1">IF($A27&gt;teams!$G$7,"No team!",IFERROR(SUMPRODUCT(--(data!$BX$3:$BX$554=$C27),--(data!$DA$3:$DA$554&lt;T$3)),"-"))</f>
        <v>5</v>
      </c>
      <c r="U27" s="336">
        <f ca="1">IF($A27&gt;teams!$G$7,"No team!",IFERROR(SUMPRODUCT(--(data!$BX$3:$BX$554=$C27),--(data!$DA$3:$DA$554&gt;T$3)),"-"))</f>
        <v>1</v>
      </c>
      <c r="V27" s="335">
        <f ca="1">IF($A27&gt;teams!$G$7,"No team!",IFERROR(SUMPRODUCT(--(data!$BX$3:$BX$554=$C27),--(data!$DK$3:$DK$554=V$3)),"-"))</f>
        <v>3</v>
      </c>
      <c r="W27" s="336">
        <f ca="1">IF($A27&gt;teams!$G$7,"No team!",IFERROR(SUMPRODUCT(--(data!$BX$3:$BX$554=$C27),--(data!$DK$3:$DK$554=W$3)),"-"))</f>
        <v>3</v>
      </c>
      <c r="X27" s="241">
        <f t="shared" ca="1" si="4"/>
        <v>9</v>
      </c>
      <c r="Y27" s="241">
        <f t="shared" si="7"/>
        <v>24</v>
      </c>
      <c r="AC27" s="327" t="str">
        <f t="shared" si="5"/>
        <v>Q27</v>
      </c>
      <c r="AD27" s="327" t="str">
        <f t="shared" si="6"/>
        <v>Q4:Q27</v>
      </c>
    </row>
    <row r="29" spans="1:30" ht="18" customHeight="1" x14ac:dyDescent="0.25">
      <c r="C29" s="28" t="s">
        <v>20</v>
      </c>
      <c r="L29" s="1801" t="s">
        <v>294</v>
      </c>
      <c r="M29" s="1802"/>
      <c r="N29" s="1802"/>
      <c r="O29" s="1802"/>
      <c r="P29" s="1802"/>
      <c r="Q29" s="1802"/>
      <c r="R29" s="1802"/>
      <c r="S29" s="1802"/>
      <c r="T29" s="1802"/>
      <c r="U29" s="1802"/>
      <c r="V29" s="1802"/>
      <c r="W29" s="1803"/>
    </row>
    <row r="30" spans="1:30" s="74" customFormat="1" ht="18" customHeight="1" x14ac:dyDescent="0.25">
      <c r="A30" s="73" t="s">
        <v>19</v>
      </c>
      <c r="B30" s="73" t="s">
        <v>18</v>
      </c>
      <c r="C30" s="73" t="s">
        <v>11</v>
      </c>
      <c r="D30" s="73" t="s">
        <v>12</v>
      </c>
      <c r="E30" s="73" t="s">
        <v>13</v>
      </c>
      <c r="F30" s="73" t="s">
        <v>14</v>
      </c>
      <c r="G30" s="73" t="s">
        <v>15</v>
      </c>
      <c r="H30" s="73" t="s">
        <v>179</v>
      </c>
      <c r="I30" s="73" t="s">
        <v>180</v>
      </c>
      <c r="J30" s="73" t="s">
        <v>16</v>
      </c>
      <c r="K30" s="73" t="s">
        <v>17</v>
      </c>
      <c r="L30" s="329" t="s">
        <v>380</v>
      </c>
      <c r="M30" s="330" t="s">
        <v>381</v>
      </c>
      <c r="N30" s="329" t="s">
        <v>382</v>
      </c>
      <c r="O30" s="330" t="s">
        <v>383</v>
      </c>
      <c r="P30" s="329" t="s">
        <v>193</v>
      </c>
      <c r="Q30" s="330" t="s">
        <v>192</v>
      </c>
      <c r="R30" s="329" t="s">
        <v>384</v>
      </c>
      <c r="S30" s="330" t="s">
        <v>385</v>
      </c>
      <c r="T30" s="329" t="s">
        <v>386</v>
      </c>
      <c r="U30" s="330" t="s">
        <v>387</v>
      </c>
      <c r="V30" s="329" t="s">
        <v>389</v>
      </c>
      <c r="W30" s="330" t="s">
        <v>390</v>
      </c>
      <c r="X30" s="238" t="s">
        <v>344</v>
      </c>
      <c r="Y30" s="238" t="s">
        <v>663</v>
      </c>
      <c r="Z30" s="327"/>
      <c r="AA30" s="327"/>
      <c r="AB30" s="327"/>
      <c r="AC30" s="328" t="s">
        <v>404</v>
      </c>
      <c r="AD30" s="328" t="s">
        <v>405</v>
      </c>
    </row>
    <row r="31" spans="1:30" ht="18" customHeight="1" x14ac:dyDescent="0.25">
      <c r="A31" s="19">
        <v>1</v>
      </c>
      <c r="B31" s="20">
        <f ca="1">IF(C31="","",RANK(INDIRECT(AC31),INDIRECT(AD31))+SUMPRODUCT(--(INDIRECT(AC31)=INDIRECT(AD31)),--(K31&lt;K$31:K$54))+SUMPRODUCT(--(INDIRECT(AC31)=INDIRECT(AD31)),--(K31=K$31:K$54),--(J31&lt;J$31:J$54))+SUMPRODUCT(--(INDIRECT(AC31)=INDIRECT(AD31)),--(K31=K$31:K$54),--(J31=J$31:J$54),--(H31&lt;H$31:H$54))+SUMPRODUCT(--(INDIRECT(AC31)=INDIRECT(AD31)),--(K31=K$31:K$54),--(J31=J$31:J$54),--(H31=H$31:H$54),--(Y31&gt;Y$31:Y$54)))</f>
        <v>13</v>
      </c>
      <c r="C31" s="21" t="str">
        <f>IF(teams!A1="","",teams!A1)</f>
        <v>Aston Villa</v>
      </c>
      <c r="D31" s="19">
        <f ca="1">IF($C31="","",COUNTIF(data!$BY$3:$BY$554,C31))</f>
        <v>6</v>
      </c>
      <c r="E31" s="19">
        <f ca="1">IF($C31="","",SUMPRODUCT(--(data!$BY$3:$BY$554=$C31),--(data!$CB$3:$CB$554="A")))</f>
        <v>1</v>
      </c>
      <c r="F31" s="19">
        <f ca="1">IF($C31="","",SUMPRODUCT(--(data!$BY$3:$BY$554=$C31),--(data!$CB$3:$CB$554="D")))</f>
        <v>3</v>
      </c>
      <c r="G31" s="19">
        <f ca="1">IF($C31="","",SUMPRODUCT(--(data!$BY$3:$BY$554=$C31),--(data!$CB$3:$CB$554="H")))</f>
        <v>2</v>
      </c>
      <c r="H31" s="19">
        <f ca="1">IF($C31="","",SUMPRODUCT(--(data!$BY$3:$BY$554=$C31),data!$CA$3:$CA$554))</f>
        <v>8</v>
      </c>
      <c r="I31" s="19">
        <f ca="1">IF($C31="","",SUMPRODUCT(--(data!$BY$3:$BY$554=$C31),data!$BZ$3:$BZ$554))</f>
        <v>10</v>
      </c>
      <c r="J31" s="19">
        <f ca="1">IF(C31="","",H31-I31)</f>
        <v>-2</v>
      </c>
      <c r="K31" s="19">
        <f ca="1">IF(C31="","",E31*3+F31)</f>
        <v>6</v>
      </c>
      <c r="L31" s="331">
        <f ca="1">IF($A31&gt;teams!$G$7,"No team!",IFERROR(SUMPRODUCT(--(data!$BY$3:$BY$554=$C31),--(data!$DA$3:$DA$554&lt;L$3)),"-"))</f>
        <v>0</v>
      </c>
      <c r="M31" s="332">
        <f ca="1">IF($A31&gt;teams!$G$7,"No team!",IFERROR(SUMPRODUCT(--(data!$BY$3:$BY$554=$C31),--(data!$DA$3:$DA$554&gt;L$3)),"-"))</f>
        <v>6</v>
      </c>
      <c r="N31" s="331">
        <f ca="1">IF($A31&gt;teams!$G$7,"No team!",IFERROR(SUMPRODUCT(--(data!$BY$3:$BY$554=$C31),--(data!$DA$3:$DA$554&lt;N$3)),"-"))</f>
        <v>0</v>
      </c>
      <c r="O31" s="332">
        <f ca="1">IF($A31&gt;teams!$G$7,"No team!",IFERROR(SUMPRODUCT(--(data!$BY$3:$BY$554=$C31),--(data!$DA$3:$DA$554&gt;N$3)),"-"))</f>
        <v>6</v>
      </c>
      <c r="P31" s="331">
        <f ca="1">IF($A31&gt;teams!$G$7,"No team!",IFERROR(SUMPRODUCT(--(data!$BY$3:$BY$554=$C31),--(data!$DA$3:$DA$554&lt;P$3)),"-"))</f>
        <v>3</v>
      </c>
      <c r="Q31" s="332">
        <f ca="1">IF($A31&gt;teams!$G$7,"No team!",IFERROR(SUMPRODUCT(--(data!$BY$3:$BY$554=$C31),--(data!$DA$3:$DA$554&gt;P$3)),"-"))</f>
        <v>3</v>
      </c>
      <c r="R31" s="331">
        <f ca="1">IF($A31&gt;teams!$G$7,"No team!",IFERROR(SUMPRODUCT(--(data!$BY$3:$BY$554=$C31),--(data!$DA$3:$DA$554&lt;R$3)),"-"))</f>
        <v>4</v>
      </c>
      <c r="S31" s="332">
        <f ca="1">IF($A31&gt;teams!$G$7,"No team!",IFERROR(SUMPRODUCT(--(data!$BY$3:$BY$554=$C31),--(data!$DA$3:$DA$554&gt;R$3)),"-"))</f>
        <v>2</v>
      </c>
      <c r="T31" s="331">
        <f ca="1">IF($A31&gt;teams!$G$7,"No team!",IFERROR(SUMPRODUCT(--(data!$BY$3:$BY$554=$C31),--(data!$DA$3:$DA$554&lt;T$3)),"-"))</f>
        <v>5</v>
      </c>
      <c r="U31" s="332">
        <f ca="1">IF($A31&gt;teams!$G$7,"No team!",IFERROR(SUMPRODUCT(--(data!$BY$3:$BY$554=$C31),--(data!$DA$3:$DA$554&gt;T$3)),"-"))</f>
        <v>1</v>
      </c>
      <c r="V31" s="331">
        <f ca="1">IF($A31&gt;teams!$G$7,"No team!",IFERROR(SUMPRODUCT(--(data!$BY$3:$BY$554=$C31),--(data!$DK$3:$DK$554=V$3)),"-"))</f>
        <v>6</v>
      </c>
      <c r="W31" s="332">
        <f ca="1">IF($A31&gt;teams!$G$7,"No team!",IFERROR(SUMPRODUCT(--(data!$BY$3:$BY$554=$C31),--(data!$DK$3:$DK$554=W$3)),"-"))</f>
        <v>0</v>
      </c>
      <c r="X31" s="239">
        <f ca="1">IF(B31="","",B31)</f>
        <v>13</v>
      </c>
      <c r="Y31" s="239">
        <v>1</v>
      </c>
      <c r="AC31" s="327" t="str">
        <f>CONCATENATE(VLOOKUP($AA$2,$Z$4:$AB$15,3,FALSE),ROW())</f>
        <v>Q31</v>
      </c>
      <c r="AD31" s="327" t="str">
        <f>CONCATENATE(VLOOKUP($AA$2,$Z$4:$AB$15,3,FALSE),31,":",VLOOKUP($AA$2,$Z$4:$AB$15,3,FALSE),54)</f>
        <v>Q31:Q54</v>
      </c>
    </row>
    <row r="32" spans="1:30" ht="18" customHeight="1" x14ac:dyDescent="0.25">
      <c r="A32" s="22">
        <v>2</v>
      </c>
      <c r="B32" s="23">
        <f t="shared" ref="B32:B54" ca="1" si="8">IF(C32="","",RANK(INDIRECT(AC32),INDIRECT(AD32))+SUMPRODUCT(--(INDIRECT(AC32)=INDIRECT(AD32)),--(K32&lt;K$31:K$54))+SUMPRODUCT(--(INDIRECT(AC32)=INDIRECT(AD32)),--(K32=K$31:K$54),--(J32&lt;J$31:J$54))+SUMPRODUCT(--(INDIRECT(AC32)=INDIRECT(AD32)),--(K32=K$31:K$54),--(J32=J$31:J$54),--(H32&lt;H$31:H$54))+SUMPRODUCT(--(INDIRECT(AC32)=INDIRECT(AD32)),--(K32=K$31:K$54),--(J32=J$31:J$54),--(H32=H$31:H$54),--(Y32&gt;Y$31:Y$54)))</f>
        <v>20</v>
      </c>
      <c r="C32" s="24" t="str">
        <f>IF(teams!A2="","",teams!A2)</f>
        <v>Birmingham</v>
      </c>
      <c r="D32" s="22">
        <f ca="1">IF($C32="","",COUNTIF(data!$BY$3:$BY$554,C32))</f>
        <v>6</v>
      </c>
      <c r="E32" s="22">
        <f ca="1">IF($C32="","",SUMPRODUCT(--(data!$BY$3:$BY$554=$C32),--(data!$CB$3:$CB$554="A")))</f>
        <v>1</v>
      </c>
      <c r="F32" s="22">
        <f ca="1">IF($C32="","",SUMPRODUCT(--(data!$BY$3:$BY$554=$C32),--(data!$CB$3:$CB$554="D")))</f>
        <v>3</v>
      </c>
      <c r="G32" s="22">
        <f ca="1">IF($C32="","",SUMPRODUCT(--(data!$BY$3:$BY$554=$C32),--(data!$CB$3:$CB$554="H")))</f>
        <v>2</v>
      </c>
      <c r="H32" s="22">
        <f ca="1">IF($C32="","",SUMPRODUCT(--(data!$BY$3:$BY$554=$C32),data!$CA$3:$CA$554))</f>
        <v>5</v>
      </c>
      <c r="I32" s="22">
        <f ca="1">IF($C32="","",SUMPRODUCT(--(data!$BY$3:$BY$554=$C32),data!$BZ$3:$BZ$554))</f>
        <v>6</v>
      </c>
      <c r="J32" s="22">
        <f t="shared" ref="J32:J54" ca="1" si="9">IF(C32="","",H32-I32)</f>
        <v>-1</v>
      </c>
      <c r="K32" s="22">
        <f t="shared" ref="K32:K54" ca="1" si="10">IF(C32="","",E32*3+F32)</f>
        <v>6</v>
      </c>
      <c r="L32" s="333">
        <f ca="1">IF($A32&gt;teams!$G$7,"No team!",IFERROR(SUMPRODUCT(--(data!$BY$3:$BY$554=$C32),--(data!$DA$3:$DA$554&lt;L$3)),"-"))</f>
        <v>1</v>
      </c>
      <c r="M32" s="334">
        <f ca="1">IF($A32&gt;teams!$G$7,"No team!",IFERROR(SUMPRODUCT(--(data!$BY$3:$BY$554=$C32),--(data!$DA$3:$DA$554&gt;L$3)),"-"))</f>
        <v>5</v>
      </c>
      <c r="N32" s="333">
        <f ca="1">IF($A32&gt;teams!$G$7,"No team!",IFERROR(SUMPRODUCT(--(data!$BY$3:$BY$554=$C32),--(data!$DA$3:$DA$554&lt;N$3)),"-"))</f>
        <v>3</v>
      </c>
      <c r="O32" s="334">
        <f ca="1">IF($A32&gt;teams!$G$7,"No team!",IFERROR(SUMPRODUCT(--(data!$BY$3:$BY$554=$C32),--(data!$DA$3:$DA$554&gt;N$3)),"-"))</f>
        <v>3</v>
      </c>
      <c r="P32" s="333">
        <f ca="1">IF($A32&gt;teams!$G$7,"No team!",IFERROR(SUMPRODUCT(--(data!$BY$3:$BY$554=$C32),--(data!$DA$3:$DA$554&lt;P$3)),"-"))</f>
        <v>4</v>
      </c>
      <c r="Q32" s="334">
        <f ca="1">IF($A32&gt;teams!$G$7,"No team!",IFERROR(SUMPRODUCT(--(data!$BY$3:$BY$554=$C32),--(data!$DA$3:$DA$554&gt;P$3)),"-"))</f>
        <v>2</v>
      </c>
      <c r="R32" s="333">
        <f ca="1">IF($A32&gt;teams!$G$7,"No team!",IFERROR(SUMPRODUCT(--(data!$BY$3:$BY$554=$C32),--(data!$DA$3:$DA$554&lt;R$3)),"-"))</f>
        <v>5</v>
      </c>
      <c r="S32" s="334">
        <f ca="1">IF($A32&gt;teams!$G$7,"No team!",IFERROR(SUMPRODUCT(--(data!$BY$3:$BY$554=$C32),--(data!$DA$3:$DA$554&gt;R$3)),"-"))</f>
        <v>1</v>
      </c>
      <c r="T32" s="333">
        <f ca="1">IF($A32&gt;teams!$G$7,"No team!",IFERROR(SUMPRODUCT(--(data!$BY$3:$BY$554=$C32),--(data!$DA$3:$DA$554&lt;T$3)),"-"))</f>
        <v>6</v>
      </c>
      <c r="U32" s="334">
        <f ca="1">IF($A32&gt;teams!$G$7,"No team!",IFERROR(SUMPRODUCT(--(data!$BY$3:$BY$554=$C32),--(data!$DA$3:$DA$554&gt;T$3)),"-"))</f>
        <v>0</v>
      </c>
      <c r="V32" s="333">
        <f ca="1">IF($A32&gt;teams!$G$7,"No team!",IFERROR(SUMPRODUCT(--(data!$BY$3:$BY$554=$C32),--(data!$DK$3:$DK$554=V$3)),"-"))</f>
        <v>3</v>
      </c>
      <c r="W32" s="334">
        <f ca="1">IF($A32&gt;teams!$G$7,"No team!",IFERROR(SUMPRODUCT(--(data!$BY$3:$BY$554=$C32),--(data!$DK$3:$DK$554=W$3)),"-"))</f>
        <v>3</v>
      </c>
      <c r="X32" s="240">
        <f t="shared" ref="X32:X54" ca="1" si="11">IF(B32="","",B32)</f>
        <v>20</v>
      </c>
      <c r="Y32" s="240">
        <f>Y31+1</f>
        <v>2</v>
      </c>
      <c r="AC32" s="327" t="str">
        <f t="shared" ref="AC32:AC54" si="12">CONCATENATE(VLOOKUP($AA$2,$Z$4:$AB$15,3,FALSE),ROW())</f>
        <v>Q32</v>
      </c>
      <c r="AD32" s="327" t="str">
        <f t="shared" ref="AD32:AD54" si="13">CONCATENATE(VLOOKUP($AA$2,$Z$4:$AB$15,3,FALSE),31,":",VLOOKUP($AA$2,$Z$4:$AB$15,3,FALSE),54)</f>
        <v>Q31:Q54</v>
      </c>
    </row>
    <row r="33" spans="1:30" ht="18" customHeight="1" x14ac:dyDescent="0.25">
      <c r="A33" s="22">
        <v>3</v>
      </c>
      <c r="B33" s="23">
        <f t="shared" ca="1" si="8"/>
        <v>6</v>
      </c>
      <c r="C33" s="24" t="str">
        <f>IF(teams!A3="","",teams!A3)</f>
        <v>Blackburn</v>
      </c>
      <c r="D33" s="22">
        <f ca="1">IF($C33="","",COUNTIF(data!$BY$3:$BY$554,C33))</f>
        <v>6</v>
      </c>
      <c r="E33" s="22">
        <f ca="1">IF($C33="","",SUMPRODUCT(--(data!$BY$3:$BY$554=$C33),--(data!$CB$3:$CB$554="A")))</f>
        <v>3</v>
      </c>
      <c r="F33" s="22">
        <f ca="1">IF($C33="","",SUMPRODUCT(--(data!$BY$3:$BY$554=$C33),--(data!$CB$3:$CB$554="D")))</f>
        <v>2</v>
      </c>
      <c r="G33" s="22">
        <f ca="1">IF($C33="","",SUMPRODUCT(--(data!$BY$3:$BY$554=$C33),--(data!$CB$3:$CB$554="H")))</f>
        <v>1</v>
      </c>
      <c r="H33" s="22">
        <f ca="1">IF($C33="","",SUMPRODUCT(--(data!$BY$3:$BY$554=$C33),data!$CA$3:$CA$554))</f>
        <v>8</v>
      </c>
      <c r="I33" s="22">
        <f ca="1">IF($C33="","",SUMPRODUCT(--(data!$BY$3:$BY$554=$C33),data!$BZ$3:$BZ$554))</f>
        <v>8</v>
      </c>
      <c r="J33" s="22">
        <f t="shared" ca="1" si="9"/>
        <v>0</v>
      </c>
      <c r="K33" s="22">
        <f t="shared" ca="1" si="10"/>
        <v>11</v>
      </c>
      <c r="L33" s="333">
        <f ca="1">IF($A33&gt;teams!$G$7,"No team!",IFERROR(SUMPRODUCT(--(data!$BY$3:$BY$554=$C33),--(data!$DA$3:$DA$554&lt;L$3)),"-"))</f>
        <v>1</v>
      </c>
      <c r="M33" s="334">
        <f ca="1">IF($A33&gt;teams!$G$7,"No team!",IFERROR(SUMPRODUCT(--(data!$BY$3:$BY$554=$C33),--(data!$DA$3:$DA$554&gt;L$3)),"-"))</f>
        <v>5</v>
      </c>
      <c r="N33" s="333">
        <f ca="1">IF($A33&gt;teams!$G$7,"No team!",IFERROR(SUMPRODUCT(--(data!$BY$3:$BY$554=$C33),--(data!$DA$3:$DA$554&lt;N$3)),"-"))</f>
        <v>3</v>
      </c>
      <c r="O33" s="334">
        <f ca="1">IF($A33&gt;teams!$G$7,"No team!",IFERROR(SUMPRODUCT(--(data!$BY$3:$BY$554=$C33),--(data!$DA$3:$DA$554&gt;N$3)),"-"))</f>
        <v>3</v>
      </c>
      <c r="P33" s="333">
        <f ca="1">IF($A33&gt;teams!$G$7,"No team!",IFERROR(SUMPRODUCT(--(data!$BY$3:$BY$554=$C33),--(data!$DA$3:$DA$554&lt;P$3)),"-"))</f>
        <v>3</v>
      </c>
      <c r="Q33" s="334">
        <f ca="1">IF($A33&gt;teams!$G$7,"No team!",IFERROR(SUMPRODUCT(--(data!$BY$3:$BY$554=$C33),--(data!$DA$3:$DA$554&gt;P$3)),"-"))</f>
        <v>3</v>
      </c>
      <c r="R33" s="333">
        <f ca="1">IF($A33&gt;teams!$G$7,"No team!",IFERROR(SUMPRODUCT(--(data!$BY$3:$BY$554=$C33),--(data!$DA$3:$DA$554&lt;R$3)),"-"))</f>
        <v>3</v>
      </c>
      <c r="S33" s="334">
        <f ca="1">IF($A33&gt;teams!$G$7,"No team!",IFERROR(SUMPRODUCT(--(data!$BY$3:$BY$554=$C33),--(data!$DA$3:$DA$554&gt;R$3)),"-"))</f>
        <v>3</v>
      </c>
      <c r="T33" s="333">
        <f ca="1">IF($A33&gt;teams!$G$7,"No team!",IFERROR(SUMPRODUCT(--(data!$BY$3:$BY$554=$C33),--(data!$DA$3:$DA$554&lt;T$3)),"-"))</f>
        <v>4</v>
      </c>
      <c r="U33" s="334">
        <f ca="1">IF($A33&gt;teams!$G$7,"No team!",IFERROR(SUMPRODUCT(--(data!$BY$3:$BY$554=$C33),--(data!$DA$3:$DA$554&gt;T$3)),"-"))</f>
        <v>2</v>
      </c>
      <c r="V33" s="333">
        <f ca="1">IF($A33&gt;teams!$G$7,"No team!",IFERROR(SUMPRODUCT(--(data!$BY$3:$BY$554=$C33),--(data!$DK$3:$DK$554=V$3)),"-"))</f>
        <v>3</v>
      </c>
      <c r="W33" s="334">
        <f ca="1">IF($A33&gt;teams!$G$7,"No team!",IFERROR(SUMPRODUCT(--(data!$BY$3:$BY$554=$C33),--(data!$DK$3:$DK$554=W$3)),"-"))</f>
        <v>3</v>
      </c>
      <c r="X33" s="240">
        <f t="shared" ca="1" si="11"/>
        <v>6</v>
      </c>
      <c r="Y33" s="240">
        <f t="shared" ref="Y33:Y54" si="14">Y32+1</f>
        <v>3</v>
      </c>
      <c r="AC33" s="327" t="str">
        <f t="shared" si="12"/>
        <v>Q33</v>
      </c>
      <c r="AD33" s="327" t="str">
        <f t="shared" si="13"/>
        <v>Q31:Q54</v>
      </c>
    </row>
    <row r="34" spans="1:30" ht="18" customHeight="1" x14ac:dyDescent="0.25">
      <c r="A34" s="22">
        <v>4</v>
      </c>
      <c r="B34" s="23">
        <f t="shared" ca="1" si="8"/>
        <v>19</v>
      </c>
      <c r="C34" s="24" t="str">
        <f>IF(teams!A4="","",teams!A4)</f>
        <v>Bolton</v>
      </c>
      <c r="D34" s="22">
        <f ca="1">IF($C34="","",COUNTIF(data!$BY$3:$BY$554,C34))</f>
        <v>6</v>
      </c>
      <c r="E34" s="22">
        <f ca="1">IF($C34="","",SUMPRODUCT(--(data!$BY$3:$BY$554=$C34),--(data!$CB$3:$CB$554="A")))</f>
        <v>2</v>
      </c>
      <c r="F34" s="22">
        <f ca="1">IF($C34="","",SUMPRODUCT(--(data!$BY$3:$BY$554=$C34),--(data!$CB$3:$CB$554="D")))</f>
        <v>2</v>
      </c>
      <c r="G34" s="22">
        <f ca="1">IF($C34="","",SUMPRODUCT(--(data!$BY$3:$BY$554=$C34),--(data!$CB$3:$CB$554="H")))</f>
        <v>2</v>
      </c>
      <c r="H34" s="22">
        <f ca="1">IF($C34="","",SUMPRODUCT(--(data!$BY$3:$BY$554=$C34),data!$CA$3:$CA$554))</f>
        <v>5</v>
      </c>
      <c r="I34" s="22">
        <f ca="1">IF($C34="","",SUMPRODUCT(--(data!$BY$3:$BY$554=$C34),data!$BZ$3:$BZ$554))</f>
        <v>7</v>
      </c>
      <c r="J34" s="22">
        <f t="shared" ca="1" si="9"/>
        <v>-2</v>
      </c>
      <c r="K34" s="22">
        <f t="shared" ca="1" si="10"/>
        <v>8</v>
      </c>
      <c r="L34" s="333">
        <f ca="1">IF($A34&gt;teams!$G$7,"No team!",IFERROR(SUMPRODUCT(--(data!$BY$3:$BY$554=$C34),--(data!$DA$3:$DA$554&lt;L$3)),"-"))</f>
        <v>1</v>
      </c>
      <c r="M34" s="334">
        <f ca="1">IF($A34&gt;teams!$G$7,"No team!",IFERROR(SUMPRODUCT(--(data!$BY$3:$BY$554=$C34),--(data!$DA$3:$DA$554&gt;L$3)),"-"))</f>
        <v>5</v>
      </c>
      <c r="N34" s="333">
        <f ca="1">IF($A34&gt;teams!$G$7,"No team!",IFERROR(SUMPRODUCT(--(data!$BY$3:$BY$554=$C34),--(data!$DA$3:$DA$554&lt;N$3)),"-"))</f>
        <v>2</v>
      </c>
      <c r="O34" s="334">
        <f ca="1">IF($A34&gt;teams!$G$7,"No team!",IFERROR(SUMPRODUCT(--(data!$BY$3:$BY$554=$C34),--(data!$DA$3:$DA$554&gt;N$3)),"-"))</f>
        <v>4</v>
      </c>
      <c r="P34" s="333">
        <f ca="1">IF($A34&gt;teams!$G$7,"No team!",IFERROR(SUMPRODUCT(--(data!$BY$3:$BY$554=$C34),--(data!$DA$3:$DA$554&lt;P$3)),"-"))</f>
        <v>4</v>
      </c>
      <c r="Q34" s="334">
        <f ca="1">IF($A34&gt;teams!$G$7,"No team!",IFERROR(SUMPRODUCT(--(data!$BY$3:$BY$554=$C34),--(data!$DA$3:$DA$554&gt;P$3)),"-"))</f>
        <v>2</v>
      </c>
      <c r="R34" s="333">
        <f ca="1">IF($A34&gt;teams!$G$7,"No team!",IFERROR(SUMPRODUCT(--(data!$BY$3:$BY$554=$C34),--(data!$DA$3:$DA$554&lt;R$3)),"-"))</f>
        <v>5</v>
      </c>
      <c r="S34" s="334">
        <f ca="1">IF($A34&gt;teams!$G$7,"No team!",IFERROR(SUMPRODUCT(--(data!$BY$3:$BY$554=$C34),--(data!$DA$3:$DA$554&gt;R$3)),"-"))</f>
        <v>1</v>
      </c>
      <c r="T34" s="333">
        <f ca="1">IF($A34&gt;teams!$G$7,"No team!",IFERROR(SUMPRODUCT(--(data!$BY$3:$BY$554=$C34),--(data!$DA$3:$DA$554&lt;T$3)),"-"))</f>
        <v>6</v>
      </c>
      <c r="U34" s="334">
        <f ca="1">IF($A34&gt;teams!$G$7,"No team!",IFERROR(SUMPRODUCT(--(data!$BY$3:$BY$554=$C34),--(data!$DA$3:$DA$554&gt;T$3)),"-"))</f>
        <v>0</v>
      </c>
      <c r="V34" s="333">
        <f ca="1">IF($A34&gt;teams!$G$7,"No team!",IFERROR(SUMPRODUCT(--(data!$BY$3:$BY$554=$C34),--(data!$DK$3:$DK$554=V$3)),"-"))</f>
        <v>2</v>
      </c>
      <c r="W34" s="334">
        <f ca="1">IF($A34&gt;teams!$G$7,"No team!",IFERROR(SUMPRODUCT(--(data!$BY$3:$BY$554=$C34),--(data!$DK$3:$DK$554=W$3)),"-"))</f>
        <v>4</v>
      </c>
      <c r="X34" s="240">
        <f t="shared" ca="1" si="11"/>
        <v>19</v>
      </c>
      <c r="Y34" s="240">
        <f t="shared" si="14"/>
        <v>4</v>
      </c>
      <c r="AC34" s="327" t="str">
        <f t="shared" si="12"/>
        <v>Q34</v>
      </c>
      <c r="AD34" s="327" t="str">
        <f t="shared" si="13"/>
        <v>Q31:Q54</v>
      </c>
    </row>
    <row r="35" spans="1:30" ht="18" customHeight="1" x14ac:dyDescent="0.25">
      <c r="A35" s="22">
        <v>5</v>
      </c>
      <c r="B35" s="23">
        <f t="shared" ca="1" si="8"/>
        <v>21</v>
      </c>
      <c r="C35" s="24" t="str">
        <f>IF(teams!A5="","",teams!A5)</f>
        <v>Brentford</v>
      </c>
      <c r="D35" s="22">
        <f ca="1">IF($C35="","",COUNTIF(data!$BY$3:$BY$554,C35))</f>
        <v>6</v>
      </c>
      <c r="E35" s="22">
        <f ca="1">IF($C35="","",SUMPRODUCT(--(data!$BY$3:$BY$554=$C35),--(data!$CB$3:$CB$554="A")))</f>
        <v>0</v>
      </c>
      <c r="F35" s="22">
        <f ca="1">IF($C35="","",SUMPRODUCT(--(data!$BY$3:$BY$554=$C35),--(data!$CB$3:$CB$554="D")))</f>
        <v>4</v>
      </c>
      <c r="G35" s="22">
        <f ca="1">IF($C35="","",SUMPRODUCT(--(data!$BY$3:$BY$554=$C35),--(data!$CB$3:$CB$554="H")))</f>
        <v>2</v>
      </c>
      <c r="H35" s="22">
        <f ca="1">IF($C35="","",SUMPRODUCT(--(data!$BY$3:$BY$554=$C35),data!$CA$3:$CA$554))</f>
        <v>6</v>
      </c>
      <c r="I35" s="22">
        <f ca="1">IF($C35="","",SUMPRODUCT(--(data!$BY$3:$BY$554=$C35),data!$BZ$3:$BZ$554))</f>
        <v>9</v>
      </c>
      <c r="J35" s="22">
        <f t="shared" ca="1" si="9"/>
        <v>-3</v>
      </c>
      <c r="K35" s="22">
        <f t="shared" ca="1" si="10"/>
        <v>4</v>
      </c>
      <c r="L35" s="333">
        <f ca="1">IF($A35&gt;teams!$G$7,"No team!",IFERROR(SUMPRODUCT(--(data!$BY$3:$BY$554=$C35),--(data!$DA$3:$DA$554&lt;L$3)),"-"))</f>
        <v>0</v>
      </c>
      <c r="M35" s="334">
        <f ca="1">IF($A35&gt;teams!$G$7,"No team!",IFERROR(SUMPRODUCT(--(data!$BY$3:$BY$554=$C35),--(data!$DA$3:$DA$554&gt;L$3)),"-"))</f>
        <v>6</v>
      </c>
      <c r="N35" s="333">
        <f ca="1">IF($A35&gt;teams!$G$7,"No team!",IFERROR(SUMPRODUCT(--(data!$BY$3:$BY$554=$C35),--(data!$DA$3:$DA$554&lt;N$3)),"-"))</f>
        <v>1</v>
      </c>
      <c r="O35" s="334">
        <f ca="1">IF($A35&gt;teams!$G$7,"No team!",IFERROR(SUMPRODUCT(--(data!$BY$3:$BY$554=$C35),--(data!$DA$3:$DA$554&gt;N$3)),"-"))</f>
        <v>5</v>
      </c>
      <c r="P35" s="333">
        <f ca="1">IF($A35&gt;teams!$G$7,"No team!",IFERROR(SUMPRODUCT(--(data!$BY$3:$BY$554=$C35),--(data!$DA$3:$DA$554&lt;P$3)),"-"))</f>
        <v>4</v>
      </c>
      <c r="Q35" s="334">
        <f ca="1">IF($A35&gt;teams!$G$7,"No team!",IFERROR(SUMPRODUCT(--(data!$BY$3:$BY$554=$C35),--(data!$DA$3:$DA$554&gt;P$3)),"-"))</f>
        <v>2</v>
      </c>
      <c r="R35" s="333">
        <f ca="1">IF($A35&gt;teams!$G$7,"No team!",IFERROR(SUMPRODUCT(--(data!$BY$3:$BY$554=$C35),--(data!$DA$3:$DA$554&lt;R$3)),"-"))</f>
        <v>4</v>
      </c>
      <c r="S35" s="334">
        <f ca="1">IF($A35&gt;teams!$G$7,"No team!",IFERROR(SUMPRODUCT(--(data!$BY$3:$BY$554=$C35),--(data!$DA$3:$DA$554&gt;R$3)),"-"))</f>
        <v>2</v>
      </c>
      <c r="T35" s="333">
        <f ca="1">IF($A35&gt;teams!$G$7,"No team!",IFERROR(SUMPRODUCT(--(data!$BY$3:$BY$554=$C35),--(data!$DA$3:$DA$554&lt;T$3)),"-"))</f>
        <v>6</v>
      </c>
      <c r="U35" s="334">
        <f ca="1">IF($A35&gt;teams!$G$7,"No team!",IFERROR(SUMPRODUCT(--(data!$BY$3:$BY$554=$C35),--(data!$DA$3:$DA$554&gt;T$3)),"-"))</f>
        <v>0</v>
      </c>
      <c r="V35" s="333">
        <f ca="1">IF($A35&gt;teams!$G$7,"No team!",IFERROR(SUMPRODUCT(--(data!$BY$3:$BY$554=$C35),--(data!$DK$3:$DK$554=V$3)),"-"))</f>
        <v>5</v>
      </c>
      <c r="W35" s="334">
        <f ca="1">IF($A35&gt;teams!$G$7,"No team!",IFERROR(SUMPRODUCT(--(data!$BY$3:$BY$554=$C35),--(data!$DK$3:$DK$554=W$3)),"-"))</f>
        <v>1</v>
      </c>
      <c r="X35" s="240">
        <f t="shared" ca="1" si="11"/>
        <v>21</v>
      </c>
      <c r="Y35" s="240">
        <f t="shared" si="14"/>
        <v>5</v>
      </c>
      <c r="AC35" s="327" t="str">
        <f t="shared" si="12"/>
        <v>Q35</v>
      </c>
      <c r="AD35" s="327" t="str">
        <f t="shared" si="13"/>
        <v>Q31:Q54</v>
      </c>
    </row>
    <row r="36" spans="1:30" ht="18" customHeight="1" x14ac:dyDescent="0.25">
      <c r="A36" s="22">
        <v>6</v>
      </c>
      <c r="B36" s="23">
        <f t="shared" ca="1" si="8"/>
        <v>9</v>
      </c>
      <c r="C36" s="24" t="str">
        <f>IF(teams!A6="","",teams!A6)</f>
        <v>Bristol City</v>
      </c>
      <c r="D36" s="22">
        <f ca="1">IF($C36="","",COUNTIF(data!$BY$3:$BY$554,C36))</f>
        <v>6</v>
      </c>
      <c r="E36" s="22">
        <f ca="1">IF($C36="","",SUMPRODUCT(--(data!$BY$3:$BY$554=$C36),--(data!$CB$3:$CB$554="A")))</f>
        <v>2</v>
      </c>
      <c r="F36" s="22">
        <f ca="1">IF($C36="","",SUMPRODUCT(--(data!$BY$3:$BY$554=$C36),--(data!$CB$3:$CB$554="D")))</f>
        <v>2</v>
      </c>
      <c r="G36" s="22">
        <f ca="1">IF($C36="","",SUMPRODUCT(--(data!$BY$3:$BY$554=$C36),--(data!$CB$3:$CB$554="H")))</f>
        <v>2</v>
      </c>
      <c r="H36" s="22">
        <f ca="1">IF($C36="","",SUMPRODUCT(--(data!$BY$3:$BY$554=$C36),data!$CA$3:$CA$554))</f>
        <v>8</v>
      </c>
      <c r="I36" s="22">
        <f ca="1">IF($C36="","",SUMPRODUCT(--(data!$BY$3:$BY$554=$C36),data!$BZ$3:$BZ$554))</f>
        <v>7</v>
      </c>
      <c r="J36" s="22">
        <f t="shared" ca="1" si="9"/>
        <v>1</v>
      </c>
      <c r="K36" s="22">
        <f t="shared" ca="1" si="10"/>
        <v>8</v>
      </c>
      <c r="L36" s="333">
        <f ca="1">IF($A36&gt;teams!$G$7,"No team!",IFERROR(SUMPRODUCT(--(data!$BY$3:$BY$554=$C36),--(data!$DA$3:$DA$554&lt;L$3)),"-"))</f>
        <v>1</v>
      </c>
      <c r="M36" s="334">
        <f ca="1">IF($A36&gt;teams!$G$7,"No team!",IFERROR(SUMPRODUCT(--(data!$BY$3:$BY$554=$C36),--(data!$DA$3:$DA$554&gt;L$3)),"-"))</f>
        <v>5</v>
      </c>
      <c r="N36" s="333">
        <f ca="1">IF($A36&gt;teams!$G$7,"No team!",IFERROR(SUMPRODUCT(--(data!$BY$3:$BY$554=$C36),--(data!$DA$3:$DA$554&lt;N$3)),"-"))</f>
        <v>3</v>
      </c>
      <c r="O36" s="334">
        <f ca="1">IF($A36&gt;teams!$G$7,"No team!",IFERROR(SUMPRODUCT(--(data!$BY$3:$BY$554=$C36),--(data!$DA$3:$DA$554&gt;N$3)),"-"))</f>
        <v>3</v>
      </c>
      <c r="P36" s="333">
        <f ca="1">IF($A36&gt;teams!$G$7,"No team!",IFERROR(SUMPRODUCT(--(data!$BY$3:$BY$554=$C36),--(data!$DA$3:$DA$554&lt;P$3)),"-"))</f>
        <v>3</v>
      </c>
      <c r="Q36" s="334">
        <f ca="1">IF($A36&gt;teams!$G$7,"No team!",IFERROR(SUMPRODUCT(--(data!$BY$3:$BY$554=$C36),--(data!$DA$3:$DA$554&gt;P$3)),"-"))</f>
        <v>3</v>
      </c>
      <c r="R36" s="333">
        <f ca="1">IF($A36&gt;teams!$G$7,"No team!",IFERROR(SUMPRODUCT(--(data!$BY$3:$BY$554=$C36),--(data!$DA$3:$DA$554&lt;R$3)),"-"))</f>
        <v>4</v>
      </c>
      <c r="S36" s="334">
        <f ca="1">IF($A36&gt;teams!$G$7,"No team!",IFERROR(SUMPRODUCT(--(data!$BY$3:$BY$554=$C36),--(data!$DA$3:$DA$554&gt;R$3)),"-"))</f>
        <v>2</v>
      </c>
      <c r="T36" s="333">
        <f ca="1">IF($A36&gt;teams!$G$7,"No team!",IFERROR(SUMPRODUCT(--(data!$BY$3:$BY$554=$C36),--(data!$DA$3:$DA$554&lt;T$3)),"-"))</f>
        <v>5</v>
      </c>
      <c r="U36" s="334">
        <f ca="1">IF($A36&gt;teams!$G$7,"No team!",IFERROR(SUMPRODUCT(--(data!$BY$3:$BY$554=$C36),--(data!$DA$3:$DA$554&gt;T$3)),"-"))</f>
        <v>1</v>
      </c>
      <c r="V36" s="333">
        <f ca="1">IF($A36&gt;teams!$G$7,"No team!",IFERROR(SUMPRODUCT(--(data!$BY$3:$BY$554=$C36),--(data!$DK$3:$DK$554=V$3)),"-"))</f>
        <v>2</v>
      </c>
      <c r="W36" s="334">
        <f ca="1">IF($A36&gt;teams!$G$7,"No team!",IFERROR(SUMPRODUCT(--(data!$BY$3:$BY$554=$C36),--(data!$DK$3:$DK$554=W$3)),"-"))</f>
        <v>4</v>
      </c>
      <c r="X36" s="240">
        <f t="shared" ca="1" si="11"/>
        <v>9</v>
      </c>
      <c r="Y36" s="240">
        <f t="shared" si="14"/>
        <v>6</v>
      </c>
      <c r="AC36" s="327" t="str">
        <f t="shared" si="12"/>
        <v>Q36</v>
      </c>
      <c r="AD36" s="327" t="str">
        <f t="shared" si="13"/>
        <v>Q31:Q54</v>
      </c>
    </row>
    <row r="37" spans="1:30" ht="18" customHeight="1" x14ac:dyDescent="0.25">
      <c r="A37" s="22">
        <v>7</v>
      </c>
      <c r="B37" s="23">
        <f t="shared" ca="1" si="8"/>
        <v>11</v>
      </c>
      <c r="C37" s="24" t="str">
        <f>IF(teams!A7="","",teams!A7)</f>
        <v>Derby</v>
      </c>
      <c r="D37" s="22">
        <f ca="1">IF($C37="","",COUNTIF(data!$BY$3:$BY$554,C37))</f>
        <v>6</v>
      </c>
      <c r="E37" s="22">
        <f ca="1">IF($C37="","",SUMPRODUCT(--(data!$BY$3:$BY$554=$C37),--(data!$CB$3:$CB$554="A")))</f>
        <v>2</v>
      </c>
      <c r="F37" s="22">
        <f ca="1">IF($C37="","",SUMPRODUCT(--(data!$BY$3:$BY$554=$C37),--(data!$CB$3:$CB$554="D")))</f>
        <v>1</v>
      </c>
      <c r="G37" s="22">
        <f ca="1">IF($C37="","",SUMPRODUCT(--(data!$BY$3:$BY$554=$C37),--(data!$CB$3:$CB$554="H")))</f>
        <v>3</v>
      </c>
      <c r="H37" s="22">
        <f ca="1">IF($C37="","",SUMPRODUCT(--(data!$BY$3:$BY$554=$C37),data!$CA$3:$CA$554))</f>
        <v>6</v>
      </c>
      <c r="I37" s="22">
        <f ca="1">IF($C37="","",SUMPRODUCT(--(data!$BY$3:$BY$554=$C37),data!$BZ$3:$BZ$554))</f>
        <v>7</v>
      </c>
      <c r="J37" s="22">
        <f t="shared" ca="1" si="9"/>
        <v>-1</v>
      </c>
      <c r="K37" s="22">
        <f t="shared" ca="1" si="10"/>
        <v>7</v>
      </c>
      <c r="L37" s="333">
        <f ca="1">IF($A37&gt;teams!$G$7,"No team!",IFERROR(SUMPRODUCT(--(data!$BY$3:$BY$554=$C37),--(data!$DA$3:$DA$554&lt;L$3)),"-"))</f>
        <v>0</v>
      </c>
      <c r="M37" s="334">
        <f ca="1">IF($A37&gt;teams!$G$7,"No team!",IFERROR(SUMPRODUCT(--(data!$BY$3:$BY$554=$C37),--(data!$DA$3:$DA$554&gt;L$3)),"-"))</f>
        <v>6</v>
      </c>
      <c r="N37" s="333">
        <f ca="1">IF($A37&gt;teams!$G$7,"No team!",IFERROR(SUMPRODUCT(--(data!$BY$3:$BY$554=$C37),--(data!$DA$3:$DA$554&lt;N$3)),"-"))</f>
        <v>2</v>
      </c>
      <c r="O37" s="334">
        <f ca="1">IF($A37&gt;teams!$G$7,"No team!",IFERROR(SUMPRODUCT(--(data!$BY$3:$BY$554=$C37),--(data!$DA$3:$DA$554&gt;N$3)),"-"))</f>
        <v>4</v>
      </c>
      <c r="P37" s="333">
        <f ca="1">IF($A37&gt;teams!$G$7,"No team!",IFERROR(SUMPRODUCT(--(data!$BY$3:$BY$554=$C37),--(data!$DA$3:$DA$554&lt;P$3)),"-"))</f>
        <v>3</v>
      </c>
      <c r="Q37" s="334">
        <f ca="1">IF($A37&gt;teams!$G$7,"No team!",IFERROR(SUMPRODUCT(--(data!$BY$3:$BY$554=$C37),--(data!$DA$3:$DA$554&gt;P$3)),"-"))</f>
        <v>3</v>
      </c>
      <c r="R37" s="333">
        <f ca="1">IF($A37&gt;teams!$G$7,"No team!",IFERROR(SUMPRODUCT(--(data!$BY$3:$BY$554=$C37),--(data!$DA$3:$DA$554&lt;R$3)),"-"))</f>
        <v>6</v>
      </c>
      <c r="S37" s="334">
        <f ca="1">IF($A37&gt;teams!$G$7,"No team!",IFERROR(SUMPRODUCT(--(data!$BY$3:$BY$554=$C37),--(data!$DA$3:$DA$554&gt;R$3)),"-"))</f>
        <v>0</v>
      </c>
      <c r="T37" s="333">
        <f ca="1">IF($A37&gt;teams!$G$7,"No team!",IFERROR(SUMPRODUCT(--(data!$BY$3:$BY$554=$C37),--(data!$DA$3:$DA$554&lt;T$3)),"-"))</f>
        <v>6</v>
      </c>
      <c r="U37" s="334">
        <f ca="1">IF($A37&gt;teams!$G$7,"No team!",IFERROR(SUMPRODUCT(--(data!$BY$3:$BY$554=$C37),--(data!$DA$3:$DA$554&gt;T$3)),"-"))</f>
        <v>0</v>
      </c>
      <c r="V37" s="333">
        <f ca="1">IF($A37&gt;teams!$G$7,"No team!",IFERROR(SUMPRODUCT(--(data!$BY$3:$BY$554=$C37),--(data!$DK$3:$DK$554=V$3)),"-"))</f>
        <v>4</v>
      </c>
      <c r="W37" s="334">
        <f ca="1">IF($A37&gt;teams!$G$7,"No team!",IFERROR(SUMPRODUCT(--(data!$BY$3:$BY$554=$C37),--(data!$DK$3:$DK$554=W$3)),"-"))</f>
        <v>2</v>
      </c>
      <c r="X37" s="240">
        <f t="shared" ca="1" si="11"/>
        <v>11</v>
      </c>
      <c r="Y37" s="240">
        <f t="shared" si="14"/>
        <v>7</v>
      </c>
      <c r="AC37" s="327" t="str">
        <f t="shared" si="12"/>
        <v>Q37</v>
      </c>
      <c r="AD37" s="327" t="str">
        <f t="shared" si="13"/>
        <v>Q31:Q54</v>
      </c>
    </row>
    <row r="38" spans="1:30" ht="18" customHeight="1" x14ac:dyDescent="0.25">
      <c r="A38" s="22">
        <v>8</v>
      </c>
      <c r="B38" s="23">
        <f t="shared" ca="1" si="8"/>
        <v>15</v>
      </c>
      <c r="C38" s="24" t="str">
        <f>IF(teams!A8="","",teams!A8)</f>
        <v>Hull</v>
      </c>
      <c r="D38" s="22">
        <f ca="1">IF($C38="","",COUNTIF(data!$BY$3:$BY$554,C38))</f>
        <v>6</v>
      </c>
      <c r="E38" s="22">
        <f ca="1">IF($C38="","",SUMPRODUCT(--(data!$BY$3:$BY$554=$C38),--(data!$CB$3:$CB$554="A")))</f>
        <v>1</v>
      </c>
      <c r="F38" s="22">
        <f ca="1">IF($C38="","",SUMPRODUCT(--(data!$BY$3:$BY$554=$C38),--(data!$CB$3:$CB$554="D")))</f>
        <v>1</v>
      </c>
      <c r="G38" s="22">
        <f ca="1">IF($C38="","",SUMPRODUCT(--(data!$BY$3:$BY$554=$C38),--(data!$CB$3:$CB$554="H")))</f>
        <v>4</v>
      </c>
      <c r="H38" s="22">
        <f ca="1">IF($C38="","",SUMPRODUCT(--(data!$BY$3:$BY$554=$C38),data!$CA$3:$CA$554))</f>
        <v>5</v>
      </c>
      <c r="I38" s="22">
        <f ca="1">IF($C38="","",SUMPRODUCT(--(data!$BY$3:$BY$554=$C38),data!$BZ$3:$BZ$554))</f>
        <v>11</v>
      </c>
      <c r="J38" s="22">
        <f t="shared" ca="1" si="9"/>
        <v>-6</v>
      </c>
      <c r="K38" s="22">
        <f t="shared" ca="1" si="10"/>
        <v>4</v>
      </c>
      <c r="L38" s="333">
        <f ca="1">IF($A38&gt;teams!$G$7,"No team!",IFERROR(SUMPRODUCT(--(data!$BY$3:$BY$554=$C38),--(data!$DA$3:$DA$554&lt;L$3)),"-"))</f>
        <v>0</v>
      </c>
      <c r="M38" s="334">
        <f ca="1">IF($A38&gt;teams!$G$7,"No team!",IFERROR(SUMPRODUCT(--(data!$BY$3:$BY$554=$C38),--(data!$DA$3:$DA$554&gt;L$3)),"-"))</f>
        <v>6</v>
      </c>
      <c r="N38" s="333">
        <f ca="1">IF($A38&gt;teams!$G$7,"No team!",IFERROR(SUMPRODUCT(--(data!$BY$3:$BY$554=$C38),--(data!$DA$3:$DA$554&lt;N$3)),"-"))</f>
        <v>1</v>
      </c>
      <c r="O38" s="334">
        <f ca="1">IF($A38&gt;teams!$G$7,"No team!",IFERROR(SUMPRODUCT(--(data!$BY$3:$BY$554=$C38),--(data!$DA$3:$DA$554&gt;N$3)),"-"))</f>
        <v>5</v>
      </c>
      <c r="P38" s="333">
        <f ca="1">IF($A38&gt;teams!$G$7,"No team!",IFERROR(SUMPRODUCT(--(data!$BY$3:$BY$554=$C38),--(data!$DA$3:$DA$554&lt;P$3)),"-"))</f>
        <v>3</v>
      </c>
      <c r="Q38" s="334">
        <f ca="1">IF($A38&gt;teams!$G$7,"No team!",IFERROR(SUMPRODUCT(--(data!$BY$3:$BY$554=$C38),--(data!$DA$3:$DA$554&gt;P$3)),"-"))</f>
        <v>3</v>
      </c>
      <c r="R38" s="333">
        <f ca="1">IF($A38&gt;teams!$G$7,"No team!",IFERROR(SUMPRODUCT(--(data!$BY$3:$BY$554=$C38),--(data!$DA$3:$DA$554&lt;R$3)),"-"))</f>
        <v>5</v>
      </c>
      <c r="S38" s="334">
        <f ca="1">IF($A38&gt;teams!$G$7,"No team!",IFERROR(SUMPRODUCT(--(data!$BY$3:$BY$554=$C38),--(data!$DA$3:$DA$554&gt;R$3)),"-"))</f>
        <v>1</v>
      </c>
      <c r="T38" s="333">
        <f ca="1">IF($A38&gt;teams!$G$7,"No team!",IFERROR(SUMPRODUCT(--(data!$BY$3:$BY$554=$C38),--(data!$DA$3:$DA$554&lt;T$3)),"-"))</f>
        <v>5</v>
      </c>
      <c r="U38" s="334">
        <f ca="1">IF($A38&gt;teams!$G$7,"No team!",IFERROR(SUMPRODUCT(--(data!$BY$3:$BY$554=$C38),--(data!$DA$3:$DA$554&gt;T$3)),"-"))</f>
        <v>1</v>
      </c>
      <c r="V38" s="333">
        <f ca="1">IF($A38&gt;teams!$G$7,"No team!",IFERROR(SUMPRODUCT(--(data!$BY$3:$BY$554=$C38),--(data!$DK$3:$DK$554=V$3)),"-"))</f>
        <v>3</v>
      </c>
      <c r="W38" s="334">
        <f ca="1">IF($A38&gt;teams!$G$7,"No team!",IFERROR(SUMPRODUCT(--(data!$BY$3:$BY$554=$C38),--(data!$DK$3:$DK$554=W$3)),"-"))</f>
        <v>3</v>
      </c>
      <c r="X38" s="240">
        <f t="shared" ca="1" si="11"/>
        <v>15</v>
      </c>
      <c r="Y38" s="240">
        <f t="shared" si="14"/>
        <v>8</v>
      </c>
      <c r="AC38" s="327" t="str">
        <f t="shared" si="12"/>
        <v>Q38</v>
      </c>
      <c r="AD38" s="327" t="str">
        <f t="shared" si="13"/>
        <v>Q31:Q54</v>
      </c>
    </row>
    <row r="39" spans="1:30" ht="18" customHeight="1" x14ac:dyDescent="0.25">
      <c r="A39" s="22">
        <v>9</v>
      </c>
      <c r="B39" s="23">
        <f t="shared" ca="1" si="8"/>
        <v>14</v>
      </c>
      <c r="C39" s="24" t="str">
        <f>IF(teams!A9="","",teams!A9)</f>
        <v>Ipswich</v>
      </c>
      <c r="D39" s="22">
        <f ca="1">IF($C39="","",COUNTIF(data!$BY$3:$BY$554,C39))</f>
        <v>6</v>
      </c>
      <c r="E39" s="22">
        <f ca="1">IF($C39="","",SUMPRODUCT(--(data!$BY$3:$BY$554=$C39),--(data!$CB$3:$CB$554="A")))</f>
        <v>1</v>
      </c>
      <c r="F39" s="22">
        <f ca="1">IF($C39="","",SUMPRODUCT(--(data!$BY$3:$BY$554=$C39),--(data!$CB$3:$CB$554="D")))</f>
        <v>1</v>
      </c>
      <c r="G39" s="22">
        <f ca="1">IF($C39="","",SUMPRODUCT(--(data!$BY$3:$BY$554=$C39),--(data!$CB$3:$CB$554="H")))</f>
        <v>4</v>
      </c>
      <c r="H39" s="22">
        <f ca="1">IF($C39="","",SUMPRODUCT(--(data!$BY$3:$BY$554=$C39),data!$CA$3:$CA$554))</f>
        <v>6</v>
      </c>
      <c r="I39" s="22">
        <f ca="1">IF($C39="","",SUMPRODUCT(--(data!$BY$3:$BY$554=$C39),data!$BZ$3:$BZ$554))</f>
        <v>11</v>
      </c>
      <c r="J39" s="22">
        <f t="shared" ca="1" si="9"/>
        <v>-5</v>
      </c>
      <c r="K39" s="22">
        <f t="shared" ca="1" si="10"/>
        <v>4</v>
      </c>
      <c r="L39" s="333">
        <f ca="1">IF($A39&gt;teams!$G$7,"No team!",IFERROR(SUMPRODUCT(--(data!$BY$3:$BY$554=$C39),--(data!$DA$3:$DA$554&lt;L$3)),"-"))</f>
        <v>0</v>
      </c>
      <c r="M39" s="334">
        <f ca="1">IF($A39&gt;teams!$G$7,"No team!",IFERROR(SUMPRODUCT(--(data!$BY$3:$BY$554=$C39),--(data!$DA$3:$DA$554&gt;L$3)),"-"))</f>
        <v>6</v>
      </c>
      <c r="N39" s="333">
        <f ca="1">IF($A39&gt;teams!$G$7,"No team!",IFERROR(SUMPRODUCT(--(data!$BY$3:$BY$554=$C39),--(data!$DA$3:$DA$554&lt;N$3)),"-"))</f>
        <v>1</v>
      </c>
      <c r="O39" s="334">
        <f ca="1">IF($A39&gt;teams!$G$7,"No team!",IFERROR(SUMPRODUCT(--(data!$BY$3:$BY$554=$C39),--(data!$DA$3:$DA$554&gt;N$3)),"-"))</f>
        <v>5</v>
      </c>
      <c r="P39" s="333">
        <f ca="1">IF($A39&gt;teams!$G$7,"No team!",IFERROR(SUMPRODUCT(--(data!$BY$3:$BY$554=$C39),--(data!$DA$3:$DA$554&lt;P$3)),"-"))</f>
        <v>3</v>
      </c>
      <c r="Q39" s="334">
        <f ca="1">IF($A39&gt;teams!$G$7,"No team!",IFERROR(SUMPRODUCT(--(data!$BY$3:$BY$554=$C39),--(data!$DA$3:$DA$554&gt;P$3)),"-"))</f>
        <v>3</v>
      </c>
      <c r="R39" s="333">
        <f ca="1">IF($A39&gt;teams!$G$7,"No team!",IFERROR(SUMPRODUCT(--(data!$BY$3:$BY$554=$C39),--(data!$DA$3:$DA$554&lt;R$3)),"-"))</f>
        <v>4</v>
      </c>
      <c r="S39" s="334">
        <f ca="1">IF($A39&gt;teams!$G$7,"No team!",IFERROR(SUMPRODUCT(--(data!$BY$3:$BY$554=$C39),--(data!$DA$3:$DA$554&gt;R$3)),"-"))</f>
        <v>2</v>
      </c>
      <c r="T39" s="333">
        <f ca="1">IF($A39&gt;teams!$G$7,"No team!",IFERROR(SUMPRODUCT(--(data!$BY$3:$BY$554=$C39),--(data!$DA$3:$DA$554&lt;T$3)),"-"))</f>
        <v>5</v>
      </c>
      <c r="U39" s="334">
        <f ca="1">IF($A39&gt;teams!$G$7,"No team!",IFERROR(SUMPRODUCT(--(data!$BY$3:$BY$554=$C39),--(data!$DA$3:$DA$554&gt;T$3)),"-"))</f>
        <v>1</v>
      </c>
      <c r="V39" s="333">
        <f ca="1">IF($A39&gt;teams!$G$7,"No team!",IFERROR(SUMPRODUCT(--(data!$BY$3:$BY$554=$C39),--(data!$DK$3:$DK$554=V$3)),"-"))</f>
        <v>3</v>
      </c>
      <c r="W39" s="334">
        <f ca="1">IF($A39&gt;teams!$G$7,"No team!",IFERROR(SUMPRODUCT(--(data!$BY$3:$BY$554=$C39),--(data!$DK$3:$DK$554=W$3)),"-"))</f>
        <v>3</v>
      </c>
      <c r="X39" s="240">
        <f t="shared" ca="1" si="11"/>
        <v>14</v>
      </c>
      <c r="Y39" s="240">
        <f t="shared" si="14"/>
        <v>9</v>
      </c>
      <c r="AC39" s="327" t="str">
        <f t="shared" si="12"/>
        <v>Q39</v>
      </c>
      <c r="AD39" s="327" t="str">
        <f t="shared" si="13"/>
        <v>Q31:Q54</v>
      </c>
    </row>
    <row r="40" spans="1:30" ht="18" customHeight="1" x14ac:dyDescent="0.25">
      <c r="A40" s="22">
        <v>10</v>
      </c>
      <c r="B40" s="23">
        <f t="shared" ca="1" si="8"/>
        <v>5</v>
      </c>
      <c r="C40" s="24" t="str">
        <f>IF(teams!A10="","",teams!A10)</f>
        <v>Leeds</v>
      </c>
      <c r="D40" s="22">
        <f ca="1">IF($C40="","",COUNTIF(data!$BY$3:$BY$554,C40))</f>
        <v>6</v>
      </c>
      <c r="E40" s="22">
        <f ca="1">IF($C40="","",SUMPRODUCT(--(data!$BY$3:$BY$554=$C40),--(data!$CB$3:$CB$554="A")))</f>
        <v>3</v>
      </c>
      <c r="F40" s="22">
        <f ca="1">IF($C40="","",SUMPRODUCT(--(data!$BY$3:$BY$554=$C40),--(data!$CB$3:$CB$554="D")))</f>
        <v>3</v>
      </c>
      <c r="G40" s="22">
        <f ca="1">IF($C40="","",SUMPRODUCT(--(data!$BY$3:$BY$554=$C40),--(data!$CB$3:$CB$554="H")))</f>
        <v>0</v>
      </c>
      <c r="H40" s="22">
        <f ca="1">IF($C40="","",SUMPRODUCT(--(data!$BY$3:$BY$554=$C40),data!$CA$3:$CA$554))</f>
        <v>12</v>
      </c>
      <c r="I40" s="22">
        <f ca="1">IF($C40="","",SUMPRODUCT(--(data!$BY$3:$BY$554=$C40),data!$BZ$3:$BZ$554))</f>
        <v>5</v>
      </c>
      <c r="J40" s="22">
        <f t="shared" ca="1" si="9"/>
        <v>7</v>
      </c>
      <c r="K40" s="22">
        <f t="shared" ca="1" si="10"/>
        <v>12</v>
      </c>
      <c r="L40" s="333">
        <f ca="1">IF($A40&gt;teams!$G$7,"No team!",IFERROR(SUMPRODUCT(--(data!$BY$3:$BY$554=$C40),--(data!$DA$3:$DA$554&lt;L$3)),"-"))</f>
        <v>0</v>
      </c>
      <c r="M40" s="334">
        <f ca="1">IF($A40&gt;teams!$G$7,"No team!",IFERROR(SUMPRODUCT(--(data!$BY$3:$BY$554=$C40),--(data!$DA$3:$DA$554&gt;L$3)),"-"))</f>
        <v>6</v>
      </c>
      <c r="N40" s="333">
        <f ca="1">IF($A40&gt;teams!$G$7,"No team!",IFERROR(SUMPRODUCT(--(data!$BY$3:$BY$554=$C40),--(data!$DA$3:$DA$554&lt;N$3)),"-"))</f>
        <v>1</v>
      </c>
      <c r="O40" s="334">
        <f ca="1">IF($A40&gt;teams!$G$7,"No team!",IFERROR(SUMPRODUCT(--(data!$BY$3:$BY$554=$C40),--(data!$DA$3:$DA$554&gt;N$3)),"-"))</f>
        <v>5</v>
      </c>
      <c r="P40" s="333">
        <f ca="1">IF($A40&gt;teams!$G$7,"No team!",IFERROR(SUMPRODUCT(--(data!$BY$3:$BY$554=$C40),--(data!$DA$3:$DA$554&lt;P$3)),"-"))</f>
        <v>3</v>
      </c>
      <c r="Q40" s="334">
        <f ca="1">IF($A40&gt;teams!$G$7,"No team!",IFERROR(SUMPRODUCT(--(data!$BY$3:$BY$554=$C40),--(data!$DA$3:$DA$554&gt;P$3)),"-"))</f>
        <v>3</v>
      </c>
      <c r="R40" s="333">
        <f ca="1">IF($A40&gt;teams!$G$7,"No team!",IFERROR(SUMPRODUCT(--(data!$BY$3:$BY$554=$C40),--(data!$DA$3:$DA$554&lt;R$3)),"-"))</f>
        <v>4</v>
      </c>
      <c r="S40" s="334">
        <f ca="1">IF($A40&gt;teams!$G$7,"No team!",IFERROR(SUMPRODUCT(--(data!$BY$3:$BY$554=$C40),--(data!$DA$3:$DA$554&gt;R$3)),"-"))</f>
        <v>2</v>
      </c>
      <c r="T40" s="333">
        <f ca="1">IF($A40&gt;teams!$G$7,"No team!",IFERROR(SUMPRODUCT(--(data!$BY$3:$BY$554=$C40),--(data!$DA$3:$DA$554&lt;T$3)),"-"))</f>
        <v>5</v>
      </c>
      <c r="U40" s="334">
        <f ca="1">IF($A40&gt;teams!$G$7,"No team!",IFERROR(SUMPRODUCT(--(data!$BY$3:$BY$554=$C40),--(data!$DA$3:$DA$554&gt;T$3)),"-"))</f>
        <v>1</v>
      </c>
      <c r="V40" s="333">
        <f ca="1">IF($A40&gt;teams!$G$7,"No team!",IFERROR(SUMPRODUCT(--(data!$BY$3:$BY$554=$C40),--(data!$DK$3:$DK$554=V$3)),"-"))</f>
        <v>4</v>
      </c>
      <c r="W40" s="334">
        <f ca="1">IF($A40&gt;teams!$G$7,"No team!",IFERROR(SUMPRODUCT(--(data!$BY$3:$BY$554=$C40),--(data!$DK$3:$DK$554=W$3)),"-"))</f>
        <v>2</v>
      </c>
      <c r="X40" s="240">
        <f t="shared" ca="1" si="11"/>
        <v>5</v>
      </c>
      <c r="Y40" s="240">
        <f t="shared" si="14"/>
        <v>10</v>
      </c>
      <c r="AC40" s="327" t="str">
        <f t="shared" si="12"/>
        <v>Q40</v>
      </c>
      <c r="AD40" s="327" t="str">
        <f t="shared" si="13"/>
        <v>Q31:Q54</v>
      </c>
    </row>
    <row r="41" spans="1:30" ht="18" customHeight="1" x14ac:dyDescent="0.25">
      <c r="A41" s="22">
        <v>11</v>
      </c>
      <c r="B41" s="23">
        <f t="shared" ca="1" si="8"/>
        <v>24</v>
      </c>
      <c r="C41" s="24" t="str">
        <f>IF(teams!A11="","",teams!A11)</f>
        <v>Middlesbrough</v>
      </c>
      <c r="D41" s="22">
        <f ca="1">IF($C41="","",COUNTIF(data!$BY$3:$BY$554,C41))</f>
        <v>6</v>
      </c>
      <c r="E41" s="22">
        <f ca="1">IF($C41="","",SUMPRODUCT(--(data!$BY$3:$BY$554=$C41),--(data!$CB$3:$CB$554="A")))</f>
        <v>2</v>
      </c>
      <c r="F41" s="22">
        <f ca="1">IF($C41="","",SUMPRODUCT(--(data!$BY$3:$BY$554=$C41),--(data!$CB$3:$CB$554="D")))</f>
        <v>3</v>
      </c>
      <c r="G41" s="22">
        <f ca="1">IF($C41="","",SUMPRODUCT(--(data!$BY$3:$BY$554=$C41),--(data!$CB$3:$CB$554="H")))</f>
        <v>1</v>
      </c>
      <c r="H41" s="22">
        <f ca="1">IF($C41="","",SUMPRODUCT(--(data!$BY$3:$BY$554=$C41),data!$CA$3:$CA$554))</f>
        <v>7</v>
      </c>
      <c r="I41" s="22">
        <f ca="1">IF($C41="","",SUMPRODUCT(--(data!$BY$3:$BY$554=$C41),data!$BZ$3:$BZ$554))</f>
        <v>4</v>
      </c>
      <c r="J41" s="22">
        <f t="shared" ca="1" si="9"/>
        <v>3</v>
      </c>
      <c r="K41" s="22">
        <f t="shared" ca="1" si="10"/>
        <v>9</v>
      </c>
      <c r="L41" s="333">
        <f ca="1">IF($A41&gt;teams!$G$7,"No team!",IFERROR(SUMPRODUCT(--(data!$BY$3:$BY$554=$C41),--(data!$DA$3:$DA$554&lt;L$3)),"-"))</f>
        <v>1</v>
      </c>
      <c r="M41" s="334">
        <f ca="1">IF($A41&gt;teams!$G$7,"No team!",IFERROR(SUMPRODUCT(--(data!$BY$3:$BY$554=$C41),--(data!$DA$3:$DA$554&gt;L$3)),"-"))</f>
        <v>5</v>
      </c>
      <c r="N41" s="333">
        <f ca="1">IF($A41&gt;teams!$G$7,"No team!",IFERROR(SUMPRODUCT(--(data!$BY$3:$BY$554=$C41),--(data!$DA$3:$DA$554&lt;N$3)),"-"))</f>
        <v>2</v>
      </c>
      <c r="O41" s="334">
        <f ca="1">IF($A41&gt;teams!$G$7,"No team!",IFERROR(SUMPRODUCT(--(data!$BY$3:$BY$554=$C41),--(data!$DA$3:$DA$554&gt;N$3)),"-"))</f>
        <v>4</v>
      </c>
      <c r="P41" s="333">
        <f ca="1">IF($A41&gt;teams!$G$7,"No team!",IFERROR(SUMPRODUCT(--(data!$BY$3:$BY$554=$C41),--(data!$DA$3:$DA$554&lt;P$3)),"-"))</f>
        <v>5</v>
      </c>
      <c r="Q41" s="334">
        <f ca="1">IF($A41&gt;teams!$G$7,"No team!",IFERROR(SUMPRODUCT(--(data!$BY$3:$BY$554=$C41),--(data!$DA$3:$DA$554&gt;P$3)),"-"))</f>
        <v>1</v>
      </c>
      <c r="R41" s="333">
        <f ca="1">IF($A41&gt;teams!$G$7,"No team!",IFERROR(SUMPRODUCT(--(data!$BY$3:$BY$554=$C41),--(data!$DA$3:$DA$554&lt;R$3)),"-"))</f>
        <v>5</v>
      </c>
      <c r="S41" s="334">
        <f ca="1">IF($A41&gt;teams!$G$7,"No team!",IFERROR(SUMPRODUCT(--(data!$BY$3:$BY$554=$C41),--(data!$DA$3:$DA$554&gt;R$3)),"-"))</f>
        <v>1</v>
      </c>
      <c r="T41" s="333">
        <f ca="1">IF($A41&gt;teams!$G$7,"No team!",IFERROR(SUMPRODUCT(--(data!$BY$3:$BY$554=$C41),--(data!$DA$3:$DA$554&lt;T$3)),"-"))</f>
        <v>6</v>
      </c>
      <c r="U41" s="334">
        <f ca="1">IF($A41&gt;teams!$G$7,"No team!",IFERROR(SUMPRODUCT(--(data!$BY$3:$BY$554=$C41),--(data!$DA$3:$DA$554&gt;T$3)),"-"))</f>
        <v>0</v>
      </c>
      <c r="V41" s="333">
        <f ca="1">IF($A41&gt;teams!$G$7,"No team!",IFERROR(SUMPRODUCT(--(data!$BY$3:$BY$554=$C41),--(data!$DK$3:$DK$554=V$3)),"-"))</f>
        <v>2</v>
      </c>
      <c r="W41" s="334">
        <f ca="1">IF($A41&gt;teams!$G$7,"No team!",IFERROR(SUMPRODUCT(--(data!$BY$3:$BY$554=$C41),--(data!$DK$3:$DK$554=W$3)),"-"))</f>
        <v>4</v>
      </c>
      <c r="X41" s="240">
        <f t="shared" ca="1" si="11"/>
        <v>24</v>
      </c>
      <c r="Y41" s="240">
        <f t="shared" si="14"/>
        <v>11</v>
      </c>
      <c r="AC41" s="327" t="str">
        <f t="shared" si="12"/>
        <v>Q41</v>
      </c>
      <c r="AD41" s="327" t="str">
        <f t="shared" si="13"/>
        <v>Q31:Q54</v>
      </c>
    </row>
    <row r="42" spans="1:30" ht="18" customHeight="1" x14ac:dyDescent="0.25">
      <c r="A42" s="22">
        <v>12</v>
      </c>
      <c r="B42" s="23">
        <f t="shared" ca="1" si="8"/>
        <v>22</v>
      </c>
      <c r="C42" s="24" t="str">
        <f>IF(teams!A12="","",teams!A12)</f>
        <v>Millwall</v>
      </c>
      <c r="D42" s="22">
        <f ca="1">IF($C42="","",COUNTIF(data!$BY$3:$BY$554,C42))</f>
        <v>6</v>
      </c>
      <c r="E42" s="22">
        <f ca="1">IF($C42="","",SUMPRODUCT(--(data!$BY$3:$BY$554=$C42),--(data!$CB$3:$CB$554="A")))</f>
        <v>0</v>
      </c>
      <c r="F42" s="22">
        <f ca="1">IF($C42="","",SUMPRODUCT(--(data!$BY$3:$BY$554=$C42),--(data!$CB$3:$CB$554="D")))</f>
        <v>2</v>
      </c>
      <c r="G42" s="22">
        <f ca="1">IF($C42="","",SUMPRODUCT(--(data!$BY$3:$BY$554=$C42),--(data!$CB$3:$CB$554="H")))</f>
        <v>4</v>
      </c>
      <c r="H42" s="22">
        <f ca="1">IF($C42="","",SUMPRODUCT(--(data!$BY$3:$BY$554=$C42),data!$CA$3:$CA$554))</f>
        <v>3</v>
      </c>
      <c r="I42" s="22">
        <f ca="1">IF($C42="","",SUMPRODUCT(--(data!$BY$3:$BY$554=$C42),data!$BZ$3:$BZ$554))</f>
        <v>9</v>
      </c>
      <c r="J42" s="22">
        <f t="shared" ca="1" si="9"/>
        <v>-6</v>
      </c>
      <c r="K42" s="22">
        <f t="shared" ca="1" si="10"/>
        <v>2</v>
      </c>
      <c r="L42" s="333">
        <f ca="1">IF($A42&gt;teams!$G$7,"No team!",IFERROR(SUMPRODUCT(--(data!$BY$3:$BY$554=$C42),--(data!$DA$3:$DA$554&lt;L$3)),"-"))</f>
        <v>1</v>
      </c>
      <c r="M42" s="334">
        <f ca="1">IF($A42&gt;teams!$G$7,"No team!",IFERROR(SUMPRODUCT(--(data!$BY$3:$BY$554=$C42),--(data!$DA$3:$DA$554&gt;L$3)),"-"))</f>
        <v>5</v>
      </c>
      <c r="N42" s="333">
        <f ca="1">IF($A42&gt;teams!$G$7,"No team!",IFERROR(SUMPRODUCT(--(data!$BY$3:$BY$554=$C42),--(data!$DA$3:$DA$554&lt;N$3)),"-"))</f>
        <v>2</v>
      </c>
      <c r="O42" s="334">
        <f ca="1">IF($A42&gt;teams!$G$7,"No team!",IFERROR(SUMPRODUCT(--(data!$BY$3:$BY$554=$C42),--(data!$DA$3:$DA$554&gt;N$3)),"-"))</f>
        <v>4</v>
      </c>
      <c r="P42" s="333">
        <f ca="1">IF($A42&gt;teams!$G$7,"No team!",IFERROR(SUMPRODUCT(--(data!$BY$3:$BY$554=$C42),--(data!$DA$3:$DA$554&lt;P$3)),"-"))</f>
        <v>4</v>
      </c>
      <c r="Q42" s="334">
        <f ca="1">IF($A42&gt;teams!$G$7,"No team!",IFERROR(SUMPRODUCT(--(data!$BY$3:$BY$554=$C42),--(data!$DA$3:$DA$554&gt;P$3)),"-"))</f>
        <v>2</v>
      </c>
      <c r="R42" s="333">
        <f ca="1">IF($A42&gt;teams!$G$7,"No team!",IFERROR(SUMPRODUCT(--(data!$BY$3:$BY$554=$C42),--(data!$DA$3:$DA$554&lt;R$3)),"-"))</f>
        <v>5</v>
      </c>
      <c r="S42" s="334">
        <f ca="1">IF($A42&gt;teams!$G$7,"No team!",IFERROR(SUMPRODUCT(--(data!$BY$3:$BY$554=$C42),--(data!$DA$3:$DA$554&gt;R$3)),"-"))</f>
        <v>1</v>
      </c>
      <c r="T42" s="333">
        <f ca="1">IF($A42&gt;teams!$G$7,"No team!",IFERROR(SUMPRODUCT(--(data!$BY$3:$BY$554=$C42),--(data!$DA$3:$DA$554&lt;T$3)),"-"))</f>
        <v>6</v>
      </c>
      <c r="U42" s="334">
        <f ca="1">IF($A42&gt;teams!$G$7,"No team!",IFERROR(SUMPRODUCT(--(data!$BY$3:$BY$554=$C42),--(data!$DA$3:$DA$554&gt;T$3)),"-"))</f>
        <v>0</v>
      </c>
      <c r="V42" s="333">
        <f ca="1">IF($A42&gt;teams!$G$7,"No team!",IFERROR(SUMPRODUCT(--(data!$BY$3:$BY$554=$C42),--(data!$DK$3:$DK$554=V$3)),"-"))</f>
        <v>2</v>
      </c>
      <c r="W42" s="334">
        <f ca="1">IF($A42&gt;teams!$G$7,"No team!",IFERROR(SUMPRODUCT(--(data!$BY$3:$BY$554=$C42),--(data!$DK$3:$DK$554=W$3)),"-"))</f>
        <v>4</v>
      </c>
      <c r="X42" s="240">
        <f t="shared" ca="1" si="11"/>
        <v>22</v>
      </c>
      <c r="Y42" s="240">
        <f t="shared" si="14"/>
        <v>12</v>
      </c>
      <c r="AC42" s="327" t="str">
        <f t="shared" si="12"/>
        <v>Q42</v>
      </c>
      <c r="AD42" s="327" t="str">
        <f t="shared" si="13"/>
        <v>Q31:Q54</v>
      </c>
    </row>
    <row r="43" spans="1:30" ht="18" customHeight="1" x14ac:dyDescent="0.25">
      <c r="A43" s="22">
        <v>13</v>
      </c>
      <c r="B43" s="23">
        <f t="shared" ca="1" si="8"/>
        <v>8</v>
      </c>
      <c r="C43" s="24" t="str">
        <f>IF(teams!A13="","",teams!A13)</f>
        <v>Norwich</v>
      </c>
      <c r="D43" s="22">
        <f ca="1">IF($C43="","",COUNTIF(data!$BY$3:$BY$554,C43))</f>
        <v>6</v>
      </c>
      <c r="E43" s="22">
        <f ca="1">IF($C43="","",SUMPRODUCT(--(data!$BY$3:$BY$554=$C43),--(data!$CB$3:$CB$554="A")))</f>
        <v>2</v>
      </c>
      <c r="F43" s="22">
        <f ca="1">IF($C43="","",SUMPRODUCT(--(data!$BY$3:$BY$554=$C43),--(data!$CB$3:$CB$554="D")))</f>
        <v>3</v>
      </c>
      <c r="G43" s="22">
        <f ca="1">IF($C43="","",SUMPRODUCT(--(data!$BY$3:$BY$554=$C43),--(data!$CB$3:$CB$554="H")))</f>
        <v>1</v>
      </c>
      <c r="H43" s="22">
        <f ca="1">IF($C43="","",SUMPRODUCT(--(data!$BY$3:$BY$554=$C43),data!$CA$3:$CA$554))</f>
        <v>8</v>
      </c>
      <c r="I43" s="22">
        <f ca="1">IF($C43="","",SUMPRODUCT(--(data!$BY$3:$BY$554=$C43),data!$BZ$3:$BZ$554))</f>
        <v>7</v>
      </c>
      <c r="J43" s="22">
        <f t="shared" ca="1" si="9"/>
        <v>1</v>
      </c>
      <c r="K43" s="22">
        <f t="shared" ca="1" si="10"/>
        <v>9</v>
      </c>
      <c r="L43" s="333">
        <f ca="1">IF($A43&gt;teams!$G$7,"No team!",IFERROR(SUMPRODUCT(--(data!$BY$3:$BY$554=$C43),--(data!$DA$3:$DA$554&lt;L$3)),"-"))</f>
        <v>0</v>
      </c>
      <c r="M43" s="334">
        <f ca="1">IF($A43&gt;teams!$G$7,"No team!",IFERROR(SUMPRODUCT(--(data!$BY$3:$BY$554=$C43),--(data!$DA$3:$DA$554&gt;L$3)),"-"))</f>
        <v>6</v>
      </c>
      <c r="N43" s="333">
        <f ca="1">IF($A43&gt;teams!$G$7,"No team!",IFERROR(SUMPRODUCT(--(data!$BY$3:$BY$554=$C43),--(data!$DA$3:$DA$554&lt;N$3)),"-"))</f>
        <v>1</v>
      </c>
      <c r="O43" s="334">
        <f ca="1">IF($A43&gt;teams!$G$7,"No team!",IFERROR(SUMPRODUCT(--(data!$BY$3:$BY$554=$C43),--(data!$DA$3:$DA$554&gt;N$3)),"-"))</f>
        <v>5</v>
      </c>
      <c r="P43" s="333">
        <f ca="1">IF($A43&gt;teams!$G$7,"No team!",IFERROR(SUMPRODUCT(--(data!$BY$3:$BY$554=$C43),--(data!$DA$3:$DA$554&lt;P$3)),"-"))</f>
        <v>3</v>
      </c>
      <c r="Q43" s="334">
        <f ca="1">IF($A43&gt;teams!$G$7,"No team!",IFERROR(SUMPRODUCT(--(data!$BY$3:$BY$554=$C43),--(data!$DA$3:$DA$554&gt;P$3)),"-"))</f>
        <v>3</v>
      </c>
      <c r="R43" s="333">
        <f ca="1">IF($A43&gt;teams!$G$7,"No team!",IFERROR(SUMPRODUCT(--(data!$BY$3:$BY$554=$C43),--(data!$DA$3:$DA$554&lt;R$3)),"-"))</f>
        <v>5</v>
      </c>
      <c r="S43" s="334">
        <f ca="1">IF($A43&gt;teams!$G$7,"No team!",IFERROR(SUMPRODUCT(--(data!$BY$3:$BY$554=$C43),--(data!$DA$3:$DA$554&gt;R$3)),"-"))</f>
        <v>1</v>
      </c>
      <c r="T43" s="333">
        <f ca="1">IF($A43&gt;teams!$G$7,"No team!",IFERROR(SUMPRODUCT(--(data!$BY$3:$BY$554=$C43),--(data!$DA$3:$DA$554&lt;T$3)),"-"))</f>
        <v>6</v>
      </c>
      <c r="U43" s="334">
        <f ca="1">IF($A43&gt;teams!$G$7,"No team!",IFERROR(SUMPRODUCT(--(data!$BY$3:$BY$554=$C43),--(data!$DA$3:$DA$554&gt;T$3)),"-"))</f>
        <v>0</v>
      </c>
      <c r="V43" s="333">
        <f ca="1">IF($A43&gt;teams!$G$7,"No team!",IFERROR(SUMPRODUCT(--(data!$BY$3:$BY$554=$C43),--(data!$DK$3:$DK$554=V$3)),"-"))</f>
        <v>5</v>
      </c>
      <c r="W43" s="334">
        <f ca="1">IF($A43&gt;teams!$G$7,"No team!",IFERROR(SUMPRODUCT(--(data!$BY$3:$BY$554=$C43),--(data!$DK$3:$DK$554=W$3)),"-"))</f>
        <v>1</v>
      </c>
      <c r="X43" s="240">
        <f t="shared" ca="1" si="11"/>
        <v>8</v>
      </c>
      <c r="Y43" s="240">
        <f t="shared" si="14"/>
        <v>13</v>
      </c>
      <c r="AC43" s="327" t="str">
        <f t="shared" si="12"/>
        <v>Q43</v>
      </c>
      <c r="AD43" s="327" t="str">
        <f t="shared" si="13"/>
        <v>Q31:Q54</v>
      </c>
    </row>
    <row r="44" spans="1:30" ht="18" customHeight="1" x14ac:dyDescent="0.25">
      <c r="A44" s="22">
        <v>14</v>
      </c>
      <c r="B44" s="23">
        <f t="shared" ca="1" si="8"/>
        <v>10</v>
      </c>
      <c r="C44" s="24" t="str">
        <f>IF(teams!A14="","",teams!A14)</f>
        <v>Nott'm Forest</v>
      </c>
      <c r="D44" s="22">
        <f ca="1">IF($C44="","",COUNTIF(data!$BY$3:$BY$554,C44))</f>
        <v>6</v>
      </c>
      <c r="E44" s="22">
        <f ca="1">IF($C44="","",SUMPRODUCT(--(data!$BY$3:$BY$554=$C44),--(data!$CB$3:$CB$554="A")))</f>
        <v>1</v>
      </c>
      <c r="F44" s="22">
        <f ca="1">IF($C44="","",SUMPRODUCT(--(data!$BY$3:$BY$554=$C44),--(data!$CB$3:$CB$554="D")))</f>
        <v>4</v>
      </c>
      <c r="G44" s="22">
        <f ca="1">IF($C44="","",SUMPRODUCT(--(data!$BY$3:$BY$554=$C44),--(data!$CB$3:$CB$554="H")))</f>
        <v>1</v>
      </c>
      <c r="H44" s="22">
        <f ca="1">IF($C44="","",SUMPRODUCT(--(data!$BY$3:$BY$554=$C44),data!$CA$3:$CA$554))</f>
        <v>8</v>
      </c>
      <c r="I44" s="22">
        <f ca="1">IF($C44="","",SUMPRODUCT(--(data!$BY$3:$BY$554=$C44),data!$BZ$3:$BZ$554))</f>
        <v>7</v>
      </c>
      <c r="J44" s="22">
        <f t="shared" ca="1" si="9"/>
        <v>1</v>
      </c>
      <c r="K44" s="22">
        <f t="shared" ca="1" si="10"/>
        <v>7</v>
      </c>
      <c r="L44" s="333">
        <f ca="1">IF($A44&gt;teams!$G$7,"No team!",IFERROR(SUMPRODUCT(--(data!$BY$3:$BY$554=$C44),--(data!$DA$3:$DA$554&lt;L$3)),"-"))</f>
        <v>1</v>
      </c>
      <c r="M44" s="334">
        <f ca="1">IF($A44&gt;teams!$G$7,"No team!",IFERROR(SUMPRODUCT(--(data!$BY$3:$BY$554=$C44),--(data!$DA$3:$DA$554&gt;L$3)),"-"))</f>
        <v>5</v>
      </c>
      <c r="N44" s="333">
        <f ca="1">IF($A44&gt;teams!$G$7,"No team!",IFERROR(SUMPRODUCT(--(data!$BY$3:$BY$554=$C44),--(data!$DA$3:$DA$554&lt;N$3)),"-"))</f>
        <v>1</v>
      </c>
      <c r="O44" s="334">
        <f ca="1">IF($A44&gt;teams!$G$7,"No team!",IFERROR(SUMPRODUCT(--(data!$BY$3:$BY$554=$C44),--(data!$DA$3:$DA$554&gt;N$3)),"-"))</f>
        <v>5</v>
      </c>
      <c r="P44" s="333">
        <f ca="1">IF($A44&gt;teams!$G$7,"No team!",IFERROR(SUMPRODUCT(--(data!$BY$3:$BY$554=$C44),--(data!$DA$3:$DA$554&lt;P$3)),"-"))</f>
        <v>3</v>
      </c>
      <c r="Q44" s="334">
        <f ca="1">IF($A44&gt;teams!$G$7,"No team!",IFERROR(SUMPRODUCT(--(data!$BY$3:$BY$554=$C44),--(data!$DA$3:$DA$554&gt;P$3)),"-"))</f>
        <v>3</v>
      </c>
      <c r="R44" s="333">
        <f ca="1">IF($A44&gt;teams!$G$7,"No team!",IFERROR(SUMPRODUCT(--(data!$BY$3:$BY$554=$C44),--(data!$DA$3:$DA$554&lt;R$3)),"-"))</f>
        <v>4</v>
      </c>
      <c r="S44" s="334">
        <f ca="1">IF($A44&gt;teams!$G$7,"No team!",IFERROR(SUMPRODUCT(--(data!$BY$3:$BY$554=$C44),--(data!$DA$3:$DA$554&gt;R$3)),"-"))</f>
        <v>2</v>
      </c>
      <c r="T44" s="333">
        <f ca="1">IF($A44&gt;teams!$G$7,"No team!",IFERROR(SUMPRODUCT(--(data!$BY$3:$BY$554=$C44),--(data!$DA$3:$DA$554&lt;T$3)),"-"))</f>
        <v>6</v>
      </c>
      <c r="U44" s="334">
        <f ca="1">IF($A44&gt;teams!$G$7,"No team!",IFERROR(SUMPRODUCT(--(data!$BY$3:$BY$554=$C44),--(data!$DA$3:$DA$554&gt;T$3)),"-"))</f>
        <v>0</v>
      </c>
      <c r="V44" s="333">
        <f ca="1">IF($A44&gt;teams!$G$7,"No team!",IFERROR(SUMPRODUCT(--(data!$BY$3:$BY$554=$C44),--(data!$DK$3:$DK$554=V$3)),"-"))</f>
        <v>4</v>
      </c>
      <c r="W44" s="334">
        <f ca="1">IF($A44&gt;teams!$G$7,"No team!",IFERROR(SUMPRODUCT(--(data!$BY$3:$BY$554=$C44),--(data!$DK$3:$DK$554=W$3)),"-"))</f>
        <v>2</v>
      </c>
      <c r="X44" s="240">
        <f t="shared" ca="1" si="11"/>
        <v>10</v>
      </c>
      <c r="Y44" s="240">
        <f t="shared" si="14"/>
        <v>14</v>
      </c>
      <c r="AC44" s="327" t="str">
        <f t="shared" si="12"/>
        <v>Q44</v>
      </c>
      <c r="AD44" s="327" t="str">
        <f t="shared" si="13"/>
        <v>Q31:Q54</v>
      </c>
    </row>
    <row r="45" spans="1:30" ht="18" customHeight="1" x14ac:dyDescent="0.25">
      <c r="A45" s="22">
        <v>15</v>
      </c>
      <c r="B45" s="23">
        <f t="shared" ca="1" si="8"/>
        <v>17</v>
      </c>
      <c r="C45" s="24" t="str">
        <f>IF(teams!A15="","",teams!A15)</f>
        <v>Preston</v>
      </c>
      <c r="D45" s="22">
        <f ca="1">IF($C45="","",COUNTIF(data!$BY$3:$BY$554,C45))</f>
        <v>6</v>
      </c>
      <c r="E45" s="22">
        <f ca="1">IF($C45="","",SUMPRODUCT(--(data!$BY$3:$BY$554=$C45),--(data!$CB$3:$CB$554="A")))</f>
        <v>0</v>
      </c>
      <c r="F45" s="22">
        <f ca="1">IF($C45="","",SUMPRODUCT(--(data!$BY$3:$BY$554=$C45),--(data!$CB$3:$CB$554="D")))</f>
        <v>1</v>
      </c>
      <c r="G45" s="22">
        <f ca="1">IF($C45="","",SUMPRODUCT(--(data!$BY$3:$BY$554=$C45),--(data!$CB$3:$CB$554="H")))</f>
        <v>5</v>
      </c>
      <c r="H45" s="22">
        <f ca="1">IF($C45="","",SUMPRODUCT(--(data!$BY$3:$BY$554=$C45),data!$CA$3:$CA$554))</f>
        <v>5</v>
      </c>
      <c r="I45" s="22">
        <f ca="1">IF($C45="","",SUMPRODUCT(--(data!$BY$3:$BY$554=$C45),data!$BZ$3:$BZ$554))</f>
        <v>14</v>
      </c>
      <c r="J45" s="22">
        <f t="shared" ca="1" si="9"/>
        <v>-9</v>
      </c>
      <c r="K45" s="22">
        <f t="shared" ca="1" si="10"/>
        <v>1</v>
      </c>
      <c r="L45" s="333">
        <f ca="1">IF($A45&gt;teams!$G$7,"No team!",IFERROR(SUMPRODUCT(--(data!$BY$3:$BY$554=$C45),--(data!$DA$3:$DA$554&lt;L$3)),"-"))</f>
        <v>0</v>
      </c>
      <c r="M45" s="334">
        <f ca="1">IF($A45&gt;teams!$G$7,"No team!",IFERROR(SUMPRODUCT(--(data!$BY$3:$BY$554=$C45),--(data!$DA$3:$DA$554&gt;L$3)),"-"))</f>
        <v>6</v>
      </c>
      <c r="N45" s="333">
        <f ca="1">IF($A45&gt;teams!$G$7,"No team!",IFERROR(SUMPRODUCT(--(data!$BY$3:$BY$554=$C45),--(data!$DA$3:$DA$554&lt;N$3)),"-"))</f>
        <v>1</v>
      </c>
      <c r="O45" s="334">
        <f ca="1">IF($A45&gt;teams!$G$7,"No team!",IFERROR(SUMPRODUCT(--(data!$BY$3:$BY$554=$C45),--(data!$DA$3:$DA$554&gt;N$3)),"-"))</f>
        <v>5</v>
      </c>
      <c r="P45" s="333">
        <f ca="1">IF($A45&gt;teams!$G$7,"No team!",IFERROR(SUMPRODUCT(--(data!$BY$3:$BY$554=$C45),--(data!$DA$3:$DA$554&lt;P$3)),"-"))</f>
        <v>3</v>
      </c>
      <c r="Q45" s="334">
        <f ca="1">IF($A45&gt;teams!$G$7,"No team!",IFERROR(SUMPRODUCT(--(data!$BY$3:$BY$554=$C45),--(data!$DA$3:$DA$554&gt;P$3)),"-"))</f>
        <v>3</v>
      </c>
      <c r="R45" s="333">
        <f ca="1">IF($A45&gt;teams!$G$7,"No team!",IFERROR(SUMPRODUCT(--(data!$BY$3:$BY$554=$C45),--(data!$DA$3:$DA$554&lt;R$3)),"-"))</f>
        <v>4</v>
      </c>
      <c r="S45" s="334">
        <f ca="1">IF($A45&gt;teams!$G$7,"No team!",IFERROR(SUMPRODUCT(--(data!$BY$3:$BY$554=$C45),--(data!$DA$3:$DA$554&gt;R$3)),"-"))</f>
        <v>2</v>
      </c>
      <c r="T45" s="333">
        <f ca="1">IF($A45&gt;teams!$G$7,"No team!",IFERROR(SUMPRODUCT(--(data!$BY$3:$BY$554=$C45),--(data!$DA$3:$DA$554&lt;T$3)),"-"))</f>
        <v>4</v>
      </c>
      <c r="U45" s="334">
        <f ca="1">IF($A45&gt;teams!$G$7,"No team!",IFERROR(SUMPRODUCT(--(data!$BY$3:$BY$554=$C45),--(data!$DA$3:$DA$554&gt;T$3)),"-"))</f>
        <v>2</v>
      </c>
      <c r="V45" s="333">
        <f ca="1">IF($A45&gt;teams!$G$7,"No team!",IFERROR(SUMPRODUCT(--(data!$BY$3:$BY$554=$C45),--(data!$DK$3:$DK$554=V$3)),"-"))</f>
        <v>2</v>
      </c>
      <c r="W45" s="334">
        <f ca="1">IF($A45&gt;teams!$G$7,"No team!",IFERROR(SUMPRODUCT(--(data!$BY$3:$BY$554=$C45),--(data!$DK$3:$DK$554=W$3)),"-"))</f>
        <v>4</v>
      </c>
      <c r="X45" s="240">
        <f t="shared" ca="1" si="11"/>
        <v>17</v>
      </c>
      <c r="Y45" s="240">
        <f t="shared" si="14"/>
        <v>15</v>
      </c>
      <c r="AC45" s="327" t="str">
        <f t="shared" si="12"/>
        <v>Q45</v>
      </c>
      <c r="AD45" s="327" t="str">
        <f t="shared" si="13"/>
        <v>Q31:Q54</v>
      </c>
    </row>
    <row r="46" spans="1:30" ht="18" customHeight="1" x14ac:dyDescent="0.25">
      <c r="A46" s="22">
        <v>16</v>
      </c>
      <c r="B46" s="23">
        <f t="shared" ca="1" si="8"/>
        <v>12</v>
      </c>
      <c r="C46" s="24" t="str">
        <f>IF(teams!A16="","",teams!A16)</f>
        <v>QPR</v>
      </c>
      <c r="D46" s="22">
        <f ca="1">IF($C46="","",COUNTIF(data!$BY$3:$BY$554,C46))</f>
        <v>6</v>
      </c>
      <c r="E46" s="22">
        <f ca="1">IF($C46="","",SUMPRODUCT(--(data!$BY$3:$BY$554=$C46),--(data!$CB$3:$CB$554="A")))</f>
        <v>2</v>
      </c>
      <c r="F46" s="22">
        <f ca="1">IF($C46="","",SUMPRODUCT(--(data!$BY$3:$BY$554=$C46),--(data!$CB$3:$CB$554="D")))</f>
        <v>1</v>
      </c>
      <c r="G46" s="22">
        <f ca="1">IF($C46="","",SUMPRODUCT(--(data!$BY$3:$BY$554=$C46),--(data!$CB$3:$CB$554="H")))</f>
        <v>3</v>
      </c>
      <c r="H46" s="22">
        <f ca="1">IF($C46="","",SUMPRODUCT(--(data!$BY$3:$BY$554=$C46),data!$CA$3:$CA$554))</f>
        <v>4</v>
      </c>
      <c r="I46" s="22">
        <f ca="1">IF($C46="","",SUMPRODUCT(--(data!$BY$3:$BY$554=$C46),data!$BZ$3:$BZ$554))</f>
        <v>12</v>
      </c>
      <c r="J46" s="22">
        <f t="shared" ca="1" si="9"/>
        <v>-8</v>
      </c>
      <c r="K46" s="22">
        <f t="shared" ca="1" si="10"/>
        <v>7</v>
      </c>
      <c r="L46" s="333">
        <f ca="1">IF($A46&gt;teams!$G$7,"No team!",IFERROR(SUMPRODUCT(--(data!$BY$3:$BY$554=$C46),--(data!$DA$3:$DA$554&lt;L$3)),"-"))</f>
        <v>1</v>
      </c>
      <c r="M46" s="334">
        <f ca="1">IF($A46&gt;teams!$G$7,"No team!",IFERROR(SUMPRODUCT(--(data!$BY$3:$BY$554=$C46),--(data!$DA$3:$DA$554&gt;L$3)),"-"))</f>
        <v>5</v>
      </c>
      <c r="N46" s="333">
        <f ca="1">IF($A46&gt;teams!$G$7,"No team!",IFERROR(SUMPRODUCT(--(data!$BY$3:$BY$554=$C46),--(data!$DA$3:$DA$554&lt;N$3)),"-"))</f>
        <v>3</v>
      </c>
      <c r="O46" s="334">
        <f ca="1">IF($A46&gt;teams!$G$7,"No team!",IFERROR(SUMPRODUCT(--(data!$BY$3:$BY$554=$C46),--(data!$DA$3:$DA$554&gt;N$3)),"-"))</f>
        <v>3</v>
      </c>
      <c r="P46" s="333">
        <f ca="1">IF($A46&gt;teams!$G$7,"No team!",IFERROR(SUMPRODUCT(--(data!$BY$3:$BY$554=$C46),--(data!$DA$3:$DA$554&lt;P$3)),"-"))</f>
        <v>3</v>
      </c>
      <c r="Q46" s="334">
        <f ca="1">IF($A46&gt;teams!$G$7,"No team!",IFERROR(SUMPRODUCT(--(data!$BY$3:$BY$554=$C46),--(data!$DA$3:$DA$554&gt;P$3)),"-"))</f>
        <v>3</v>
      </c>
      <c r="R46" s="333">
        <f ca="1">IF($A46&gt;teams!$G$7,"No team!",IFERROR(SUMPRODUCT(--(data!$BY$3:$BY$554=$C46),--(data!$DA$3:$DA$554&lt;R$3)),"-"))</f>
        <v>5</v>
      </c>
      <c r="S46" s="334">
        <f ca="1">IF($A46&gt;teams!$G$7,"No team!",IFERROR(SUMPRODUCT(--(data!$BY$3:$BY$554=$C46),--(data!$DA$3:$DA$554&gt;R$3)),"-"))</f>
        <v>1</v>
      </c>
      <c r="T46" s="333">
        <f ca="1">IF($A46&gt;teams!$G$7,"No team!",IFERROR(SUMPRODUCT(--(data!$BY$3:$BY$554=$C46),--(data!$DA$3:$DA$554&lt;T$3)),"-"))</f>
        <v>5</v>
      </c>
      <c r="U46" s="334">
        <f ca="1">IF($A46&gt;teams!$G$7,"No team!",IFERROR(SUMPRODUCT(--(data!$BY$3:$BY$554=$C46),--(data!$DA$3:$DA$554&gt;T$3)),"-"))</f>
        <v>1</v>
      </c>
      <c r="V46" s="333">
        <f ca="1">IF($A46&gt;teams!$G$7,"No team!",IFERROR(SUMPRODUCT(--(data!$BY$3:$BY$554=$C46),--(data!$DK$3:$DK$554=V$3)),"-"))</f>
        <v>2</v>
      </c>
      <c r="W46" s="334">
        <f ca="1">IF($A46&gt;teams!$G$7,"No team!",IFERROR(SUMPRODUCT(--(data!$BY$3:$BY$554=$C46),--(data!$DK$3:$DK$554=W$3)),"-"))</f>
        <v>4</v>
      </c>
      <c r="X46" s="240">
        <f t="shared" ca="1" si="11"/>
        <v>12</v>
      </c>
      <c r="Y46" s="240">
        <f t="shared" si="14"/>
        <v>16</v>
      </c>
      <c r="AC46" s="327" t="str">
        <f t="shared" si="12"/>
        <v>Q46</v>
      </c>
      <c r="AD46" s="327" t="str">
        <f t="shared" si="13"/>
        <v>Q31:Q54</v>
      </c>
    </row>
    <row r="47" spans="1:30" ht="18" customHeight="1" x14ac:dyDescent="0.25">
      <c r="A47" s="22">
        <v>17</v>
      </c>
      <c r="B47" s="23">
        <f t="shared" ca="1" si="8"/>
        <v>4</v>
      </c>
      <c r="C47" s="24" t="str">
        <f>IF(teams!A17="","",teams!A17)</f>
        <v>Reading</v>
      </c>
      <c r="D47" s="22">
        <f ca="1">IF($C47="","",COUNTIF(data!$BY$3:$BY$554,C47))</f>
        <v>6</v>
      </c>
      <c r="E47" s="22">
        <f ca="1">IF($C47="","",SUMPRODUCT(--(data!$BY$3:$BY$554=$C47),--(data!$CB$3:$CB$554="A")))</f>
        <v>1</v>
      </c>
      <c r="F47" s="22">
        <f ca="1">IF($C47="","",SUMPRODUCT(--(data!$BY$3:$BY$554=$C47),--(data!$CB$3:$CB$554="D")))</f>
        <v>3</v>
      </c>
      <c r="G47" s="22">
        <f ca="1">IF($C47="","",SUMPRODUCT(--(data!$BY$3:$BY$554=$C47),--(data!$CB$3:$CB$554="H")))</f>
        <v>2</v>
      </c>
      <c r="H47" s="22">
        <f ca="1">IF($C47="","",SUMPRODUCT(--(data!$BY$3:$BY$554=$C47),data!$CA$3:$CA$554))</f>
        <v>9</v>
      </c>
      <c r="I47" s="22">
        <f ca="1">IF($C47="","",SUMPRODUCT(--(data!$BY$3:$BY$554=$C47),data!$BZ$3:$BZ$554))</f>
        <v>12</v>
      </c>
      <c r="J47" s="22">
        <f t="shared" ca="1" si="9"/>
        <v>-3</v>
      </c>
      <c r="K47" s="22">
        <f t="shared" ca="1" si="10"/>
        <v>6</v>
      </c>
      <c r="L47" s="333">
        <f ca="1">IF($A47&gt;teams!$G$7,"No team!",IFERROR(SUMPRODUCT(--(data!$BY$3:$BY$554=$C47),--(data!$DA$3:$DA$554&lt;L$3)),"-"))</f>
        <v>0</v>
      </c>
      <c r="M47" s="334">
        <f ca="1">IF($A47&gt;teams!$G$7,"No team!",IFERROR(SUMPRODUCT(--(data!$BY$3:$BY$554=$C47),--(data!$DA$3:$DA$554&gt;L$3)),"-"))</f>
        <v>6</v>
      </c>
      <c r="N47" s="333">
        <f ca="1">IF($A47&gt;teams!$G$7,"No team!",IFERROR(SUMPRODUCT(--(data!$BY$3:$BY$554=$C47),--(data!$DA$3:$DA$554&lt;N$3)),"-"))</f>
        <v>1</v>
      </c>
      <c r="O47" s="334">
        <f ca="1">IF($A47&gt;teams!$G$7,"No team!",IFERROR(SUMPRODUCT(--(data!$BY$3:$BY$554=$C47),--(data!$DA$3:$DA$554&gt;N$3)),"-"))</f>
        <v>5</v>
      </c>
      <c r="P47" s="333">
        <f ca="1">IF($A47&gt;teams!$G$7,"No team!",IFERROR(SUMPRODUCT(--(data!$BY$3:$BY$554=$C47),--(data!$DA$3:$DA$554&lt;P$3)),"-"))</f>
        <v>2</v>
      </c>
      <c r="Q47" s="334">
        <f ca="1">IF($A47&gt;teams!$G$7,"No team!",IFERROR(SUMPRODUCT(--(data!$BY$3:$BY$554=$C47),--(data!$DA$3:$DA$554&gt;P$3)),"-"))</f>
        <v>4</v>
      </c>
      <c r="R47" s="333">
        <f ca="1">IF($A47&gt;teams!$G$7,"No team!",IFERROR(SUMPRODUCT(--(data!$BY$3:$BY$554=$C47),--(data!$DA$3:$DA$554&lt;R$3)),"-"))</f>
        <v>2</v>
      </c>
      <c r="S47" s="334">
        <f ca="1">IF($A47&gt;teams!$G$7,"No team!",IFERROR(SUMPRODUCT(--(data!$BY$3:$BY$554=$C47),--(data!$DA$3:$DA$554&gt;R$3)),"-"))</f>
        <v>4</v>
      </c>
      <c r="T47" s="333">
        <f ca="1">IF($A47&gt;teams!$G$7,"No team!",IFERROR(SUMPRODUCT(--(data!$BY$3:$BY$554=$C47),--(data!$DA$3:$DA$554&lt;T$3)),"-"))</f>
        <v>4</v>
      </c>
      <c r="U47" s="334">
        <f ca="1">IF($A47&gt;teams!$G$7,"No team!",IFERROR(SUMPRODUCT(--(data!$BY$3:$BY$554=$C47),--(data!$DA$3:$DA$554&gt;T$3)),"-"))</f>
        <v>2</v>
      </c>
      <c r="V47" s="333">
        <f ca="1">IF($A47&gt;teams!$G$7,"No team!",IFERROR(SUMPRODUCT(--(data!$BY$3:$BY$554=$C47),--(data!$DK$3:$DK$554=V$3)),"-"))</f>
        <v>5</v>
      </c>
      <c r="W47" s="334">
        <f ca="1">IF($A47&gt;teams!$G$7,"No team!",IFERROR(SUMPRODUCT(--(data!$BY$3:$BY$554=$C47),--(data!$DK$3:$DK$554=W$3)),"-"))</f>
        <v>1</v>
      </c>
      <c r="X47" s="240">
        <f t="shared" ca="1" si="11"/>
        <v>4</v>
      </c>
      <c r="Y47" s="240">
        <f t="shared" si="14"/>
        <v>17</v>
      </c>
      <c r="AC47" s="327" t="str">
        <f t="shared" si="12"/>
        <v>Q47</v>
      </c>
      <c r="AD47" s="327" t="str">
        <f t="shared" si="13"/>
        <v>Q31:Q54</v>
      </c>
    </row>
    <row r="48" spans="1:30" ht="18" customHeight="1" x14ac:dyDescent="0.25">
      <c r="A48" s="22">
        <v>18</v>
      </c>
      <c r="B48" s="23">
        <f t="shared" ca="1" si="8"/>
        <v>23</v>
      </c>
      <c r="C48" s="24" t="str">
        <f>IF(teams!A18="","",teams!A18)</f>
        <v>Rotherham</v>
      </c>
      <c r="D48" s="22">
        <f ca="1">IF($C48="","",COUNTIF(data!$BY$3:$BY$554,C48))</f>
        <v>6</v>
      </c>
      <c r="E48" s="22">
        <f ca="1">IF($C48="","",SUMPRODUCT(--(data!$BY$3:$BY$554=$C48),--(data!$CB$3:$CB$554="A")))</f>
        <v>0</v>
      </c>
      <c r="F48" s="22">
        <f ca="1">IF($C48="","",SUMPRODUCT(--(data!$BY$3:$BY$554=$C48),--(data!$CB$3:$CB$554="D")))</f>
        <v>0</v>
      </c>
      <c r="G48" s="22">
        <f ca="1">IF($C48="","",SUMPRODUCT(--(data!$BY$3:$BY$554=$C48),--(data!$CB$3:$CB$554="H")))</f>
        <v>6</v>
      </c>
      <c r="H48" s="22">
        <f ca="1">IF($C48="","",SUMPRODUCT(--(data!$BY$3:$BY$554=$C48),data!$CA$3:$CA$554))</f>
        <v>2</v>
      </c>
      <c r="I48" s="22">
        <f ca="1">IF($C48="","",SUMPRODUCT(--(data!$BY$3:$BY$554=$C48),data!$BZ$3:$BZ$554))</f>
        <v>14</v>
      </c>
      <c r="J48" s="22">
        <f t="shared" ca="1" si="9"/>
        <v>-12</v>
      </c>
      <c r="K48" s="22">
        <f t="shared" ca="1" si="10"/>
        <v>0</v>
      </c>
      <c r="L48" s="333">
        <f ca="1">IF($A48&gt;teams!$G$7,"No team!",IFERROR(SUMPRODUCT(--(data!$BY$3:$BY$554=$C48),--(data!$DA$3:$DA$554&lt;L$3)),"-"))</f>
        <v>0</v>
      </c>
      <c r="M48" s="334">
        <f ca="1">IF($A48&gt;teams!$G$7,"No team!",IFERROR(SUMPRODUCT(--(data!$BY$3:$BY$554=$C48),--(data!$DA$3:$DA$554&gt;L$3)),"-"))</f>
        <v>6</v>
      </c>
      <c r="N48" s="333">
        <f ca="1">IF($A48&gt;teams!$G$7,"No team!",IFERROR(SUMPRODUCT(--(data!$BY$3:$BY$554=$C48),--(data!$DA$3:$DA$554&lt;N$3)),"-"))</f>
        <v>2</v>
      </c>
      <c r="O48" s="334">
        <f ca="1">IF($A48&gt;teams!$G$7,"No team!",IFERROR(SUMPRODUCT(--(data!$BY$3:$BY$554=$C48),--(data!$DA$3:$DA$554&gt;N$3)),"-"))</f>
        <v>4</v>
      </c>
      <c r="P48" s="333">
        <f ca="1">IF($A48&gt;teams!$G$7,"No team!",IFERROR(SUMPRODUCT(--(data!$BY$3:$BY$554=$C48),--(data!$DA$3:$DA$554&lt;P$3)),"-"))</f>
        <v>4</v>
      </c>
      <c r="Q48" s="334">
        <f ca="1">IF($A48&gt;teams!$G$7,"No team!",IFERROR(SUMPRODUCT(--(data!$BY$3:$BY$554=$C48),--(data!$DA$3:$DA$554&gt;P$3)),"-"))</f>
        <v>2</v>
      </c>
      <c r="R48" s="333">
        <f ca="1">IF($A48&gt;teams!$G$7,"No team!",IFERROR(SUMPRODUCT(--(data!$BY$3:$BY$554=$C48),--(data!$DA$3:$DA$554&lt;R$3)),"-"))</f>
        <v>4</v>
      </c>
      <c r="S48" s="334">
        <f ca="1">IF($A48&gt;teams!$G$7,"No team!",IFERROR(SUMPRODUCT(--(data!$BY$3:$BY$554=$C48),--(data!$DA$3:$DA$554&gt;R$3)),"-"))</f>
        <v>2</v>
      </c>
      <c r="T48" s="333">
        <f ca="1">IF($A48&gt;teams!$G$7,"No team!",IFERROR(SUMPRODUCT(--(data!$BY$3:$BY$554=$C48),--(data!$DA$3:$DA$554&lt;T$3)),"-"))</f>
        <v>5</v>
      </c>
      <c r="U48" s="334">
        <f ca="1">IF($A48&gt;teams!$G$7,"No team!",IFERROR(SUMPRODUCT(--(data!$BY$3:$BY$554=$C48),--(data!$DA$3:$DA$554&gt;T$3)),"-"))</f>
        <v>1</v>
      </c>
      <c r="V48" s="333">
        <f ca="1">IF($A48&gt;teams!$G$7,"No team!",IFERROR(SUMPRODUCT(--(data!$BY$3:$BY$554=$C48),--(data!$DK$3:$DK$554=V$3)),"-"))</f>
        <v>2</v>
      </c>
      <c r="W48" s="334">
        <f ca="1">IF($A48&gt;teams!$G$7,"No team!",IFERROR(SUMPRODUCT(--(data!$BY$3:$BY$554=$C48),--(data!$DK$3:$DK$554=W$3)),"-"))</f>
        <v>4</v>
      </c>
      <c r="X48" s="240">
        <f t="shared" ca="1" si="11"/>
        <v>23</v>
      </c>
      <c r="Y48" s="240">
        <f t="shared" si="14"/>
        <v>18</v>
      </c>
      <c r="AC48" s="327" t="str">
        <f t="shared" si="12"/>
        <v>Q48</v>
      </c>
      <c r="AD48" s="327" t="str">
        <f t="shared" si="13"/>
        <v>Q31:Q54</v>
      </c>
    </row>
    <row r="49" spans="1:30" ht="18" customHeight="1" x14ac:dyDescent="0.25">
      <c r="A49" s="22">
        <v>19</v>
      </c>
      <c r="B49" s="23">
        <f t="shared" ca="1" si="8"/>
        <v>3</v>
      </c>
      <c r="C49" s="24" t="str">
        <f>IF(teams!A19="","",teams!A19)</f>
        <v>Sheffield United</v>
      </c>
      <c r="D49" s="22">
        <f ca="1">IF($C49="","",COUNTIF(data!$BY$3:$BY$554,C49))</f>
        <v>6</v>
      </c>
      <c r="E49" s="22">
        <f ca="1">IF($C49="","",SUMPRODUCT(--(data!$BY$3:$BY$554=$C49),--(data!$CB$3:$CB$554="A")))</f>
        <v>4</v>
      </c>
      <c r="F49" s="22">
        <f ca="1">IF($C49="","",SUMPRODUCT(--(data!$BY$3:$BY$554=$C49),--(data!$CB$3:$CB$554="D")))</f>
        <v>0</v>
      </c>
      <c r="G49" s="22">
        <f ca="1">IF($C49="","",SUMPRODUCT(--(data!$BY$3:$BY$554=$C49),--(data!$CB$3:$CB$554="H")))</f>
        <v>2</v>
      </c>
      <c r="H49" s="22">
        <f ca="1">IF($C49="","",SUMPRODUCT(--(data!$BY$3:$BY$554=$C49),data!$CA$3:$CA$554))</f>
        <v>10</v>
      </c>
      <c r="I49" s="22">
        <f ca="1">IF($C49="","",SUMPRODUCT(--(data!$BY$3:$BY$554=$C49),data!$BZ$3:$BZ$554))</f>
        <v>7</v>
      </c>
      <c r="J49" s="22">
        <f t="shared" ca="1" si="9"/>
        <v>3</v>
      </c>
      <c r="K49" s="22">
        <f t="shared" ca="1" si="10"/>
        <v>12</v>
      </c>
      <c r="L49" s="333">
        <f ca="1">IF($A49&gt;teams!$G$7,"No team!",IFERROR(SUMPRODUCT(--(data!$BY$3:$BY$554=$C49),--(data!$DA$3:$DA$554&lt;L$3)),"-"))</f>
        <v>0</v>
      </c>
      <c r="M49" s="334">
        <f ca="1">IF($A49&gt;teams!$G$7,"No team!",IFERROR(SUMPRODUCT(--(data!$BY$3:$BY$554=$C49),--(data!$DA$3:$DA$554&gt;L$3)),"-"))</f>
        <v>6</v>
      </c>
      <c r="N49" s="333">
        <f ca="1">IF($A49&gt;teams!$G$7,"No team!",IFERROR(SUMPRODUCT(--(data!$BY$3:$BY$554=$C49),--(data!$DA$3:$DA$554&lt;N$3)),"-"))</f>
        <v>1</v>
      </c>
      <c r="O49" s="334">
        <f ca="1">IF($A49&gt;teams!$G$7,"No team!",IFERROR(SUMPRODUCT(--(data!$BY$3:$BY$554=$C49),--(data!$DA$3:$DA$554&gt;N$3)),"-"))</f>
        <v>5</v>
      </c>
      <c r="P49" s="333">
        <f ca="1">IF($A49&gt;teams!$G$7,"No team!",IFERROR(SUMPRODUCT(--(data!$BY$3:$BY$554=$C49),--(data!$DA$3:$DA$554&lt;P$3)),"-"))</f>
        <v>2</v>
      </c>
      <c r="Q49" s="334">
        <f ca="1">IF($A49&gt;teams!$G$7,"No team!",IFERROR(SUMPRODUCT(--(data!$BY$3:$BY$554=$C49),--(data!$DA$3:$DA$554&gt;P$3)),"-"))</f>
        <v>4</v>
      </c>
      <c r="R49" s="333">
        <f ca="1">IF($A49&gt;teams!$G$7,"No team!",IFERROR(SUMPRODUCT(--(data!$BY$3:$BY$554=$C49),--(data!$DA$3:$DA$554&lt;R$3)),"-"))</f>
        <v>5</v>
      </c>
      <c r="S49" s="334">
        <f ca="1">IF($A49&gt;teams!$G$7,"No team!",IFERROR(SUMPRODUCT(--(data!$BY$3:$BY$554=$C49),--(data!$DA$3:$DA$554&gt;R$3)),"-"))</f>
        <v>1</v>
      </c>
      <c r="T49" s="333">
        <f ca="1">IF($A49&gt;teams!$G$7,"No team!",IFERROR(SUMPRODUCT(--(data!$BY$3:$BY$554=$C49),--(data!$DA$3:$DA$554&lt;T$3)),"-"))</f>
        <v>5</v>
      </c>
      <c r="U49" s="334">
        <f ca="1">IF($A49&gt;teams!$G$7,"No team!",IFERROR(SUMPRODUCT(--(data!$BY$3:$BY$554=$C49),--(data!$DA$3:$DA$554&gt;T$3)),"-"))</f>
        <v>1</v>
      </c>
      <c r="V49" s="333">
        <f ca="1">IF($A49&gt;teams!$G$7,"No team!",IFERROR(SUMPRODUCT(--(data!$BY$3:$BY$554=$C49),--(data!$DK$3:$DK$554=V$3)),"-"))</f>
        <v>2</v>
      </c>
      <c r="W49" s="334">
        <f ca="1">IF($A49&gt;teams!$G$7,"No team!",IFERROR(SUMPRODUCT(--(data!$BY$3:$BY$554=$C49),--(data!$DK$3:$DK$554=W$3)),"-"))</f>
        <v>4</v>
      </c>
      <c r="X49" s="240">
        <f t="shared" ca="1" si="11"/>
        <v>3</v>
      </c>
      <c r="Y49" s="240">
        <f t="shared" si="14"/>
        <v>19</v>
      </c>
      <c r="AC49" s="327" t="str">
        <f t="shared" si="12"/>
        <v>Q49</v>
      </c>
      <c r="AD49" s="327" t="str">
        <f t="shared" si="13"/>
        <v>Q31:Q54</v>
      </c>
    </row>
    <row r="50" spans="1:30" ht="18" customHeight="1" x14ac:dyDescent="0.25">
      <c r="A50" s="22">
        <v>20</v>
      </c>
      <c r="B50" s="23">
        <f t="shared" ca="1" si="8"/>
        <v>1</v>
      </c>
      <c r="C50" s="24" t="str">
        <f>IF(teams!A20="","",teams!A20)</f>
        <v>Sheffield Weds</v>
      </c>
      <c r="D50" s="22">
        <f ca="1">IF($C50="","",COUNTIF(data!$BY$3:$BY$554,C50))</f>
        <v>6</v>
      </c>
      <c r="E50" s="22">
        <f ca="1">IF($C50="","",SUMPRODUCT(--(data!$BY$3:$BY$554=$C50),--(data!$CB$3:$CB$554="A")))</f>
        <v>3</v>
      </c>
      <c r="F50" s="22">
        <f ca="1">IF($C50="","",SUMPRODUCT(--(data!$BY$3:$BY$554=$C50),--(data!$CB$3:$CB$554="D")))</f>
        <v>0</v>
      </c>
      <c r="G50" s="22">
        <f ca="1">IF($C50="","",SUMPRODUCT(--(data!$BY$3:$BY$554=$C50),--(data!$CB$3:$CB$554="H")))</f>
        <v>3</v>
      </c>
      <c r="H50" s="22">
        <f ca="1">IF($C50="","",SUMPRODUCT(--(data!$BY$3:$BY$554=$C50),data!$CA$3:$CA$554))</f>
        <v>9</v>
      </c>
      <c r="I50" s="22">
        <f ca="1">IF($C50="","",SUMPRODUCT(--(data!$BY$3:$BY$554=$C50),data!$BZ$3:$BZ$554))</f>
        <v>10</v>
      </c>
      <c r="J50" s="22">
        <f t="shared" ca="1" si="9"/>
        <v>-1</v>
      </c>
      <c r="K50" s="22">
        <f t="shared" ca="1" si="10"/>
        <v>9</v>
      </c>
      <c r="L50" s="333">
        <f ca="1">IF($A50&gt;teams!$G$7,"No team!",IFERROR(SUMPRODUCT(--(data!$BY$3:$BY$554=$C50),--(data!$DA$3:$DA$554&lt;L$3)),"-"))</f>
        <v>0</v>
      </c>
      <c r="M50" s="334">
        <f ca="1">IF($A50&gt;teams!$G$7,"No team!",IFERROR(SUMPRODUCT(--(data!$BY$3:$BY$554=$C50),--(data!$DA$3:$DA$554&gt;L$3)),"-"))</f>
        <v>6</v>
      </c>
      <c r="N50" s="333">
        <f ca="1">IF($A50&gt;teams!$G$7,"No team!",IFERROR(SUMPRODUCT(--(data!$BY$3:$BY$554=$C50),--(data!$DA$3:$DA$554&lt;N$3)),"-"))</f>
        <v>0</v>
      </c>
      <c r="O50" s="334">
        <f ca="1">IF($A50&gt;teams!$G$7,"No team!",IFERROR(SUMPRODUCT(--(data!$BY$3:$BY$554=$C50),--(data!$DA$3:$DA$554&gt;N$3)),"-"))</f>
        <v>6</v>
      </c>
      <c r="P50" s="333">
        <f ca="1">IF($A50&gt;teams!$G$7,"No team!",IFERROR(SUMPRODUCT(--(data!$BY$3:$BY$554=$C50),--(data!$DA$3:$DA$554&lt;P$3)),"-"))</f>
        <v>1</v>
      </c>
      <c r="Q50" s="334">
        <f ca="1">IF($A50&gt;teams!$G$7,"No team!",IFERROR(SUMPRODUCT(--(data!$BY$3:$BY$554=$C50),--(data!$DA$3:$DA$554&gt;P$3)),"-"))</f>
        <v>5</v>
      </c>
      <c r="R50" s="333">
        <f ca="1">IF($A50&gt;teams!$G$7,"No team!",IFERROR(SUMPRODUCT(--(data!$BY$3:$BY$554=$C50),--(data!$DA$3:$DA$554&lt;R$3)),"-"))</f>
        <v>5</v>
      </c>
      <c r="S50" s="334">
        <f ca="1">IF($A50&gt;teams!$G$7,"No team!",IFERROR(SUMPRODUCT(--(data!$BY$3:$BY$554=$C50),--(data!$DA$3:$DA$554&gt;R$3)),"-"))</f>
        <v>1</v>
      </c>
      <c r="T50" s="333">
        <f ca="1">IF($A50&gt;teams!$G$7,"No team!",IFERROR(SUMPRODUCT(--(data!$BY$3:$BY$554=$C50),--(data!$DA$3:$DA$554&lt;T$3)),"-"))</f>
        <v>5</v>
      </c>
      <c r="U50" s="334">
        <f ca="1">IF($A50&gt;teams!$G$7,"No team!",IFERROR(SUMPRODUCT(--(data!$BY$3:$BY$554=$C50),--(data!$DA$3:$DA$554&gt;T$3)),"-"))</f>
        <v>1</v>
      </c>
      <c r="V50" s="333">
        <f ca="1">IF($A50&gt;teams!$G$7,"No team!",IFERROR(SUMPRODUCT(--(data!$BY$3:$BY$554=$C50),--(data!$DK$3:$DK$554=V$3)),"-"))</f>
        <v>5</v>
      </c>
      <c r="W50" s="334">
        <f ca="1">IF($A50&gt;teams!$G$7,"No team!",IFERROR(SUMPRODUCT(--(data!$BY$3:$BY$554=$C50),--(data!$DK$3:$DK$554=W$3)),"-"))</f>
        <v>1</v>
      </c>
      <c r="X50" s="240">
        <f t="shared" ca="1" si="11"/>
        <v>1</v>
      </c>
      <c r="Y50" s="240">
        <f t="shared" si="14"/>
        <v>20</v>
      </c>
      <c r="AC50" s="327" t="str">
        <f t="shared" si="12"/>
        <v>Q50</v>
      </c>
      <c r="AD50" s="327" t="str">
        <f t="shared" si="13"/>
        <v>Q31:Q54</v>
      </c>
    </row>
    <row r="51" spans="1:30" ht="18" customHeight="1" x14ac:dyDescent="0.25">
      <c r="A51" s="22">
        <v>21</v>
      </c>
      <c r="B51" s="23">
        <f t="shared" ca="1" si="8"/>
        <v>2</v>
      </c>
      <c r="C51" s="24" t="str">
        <f>IF(teams!A21="","",teams!A21)</f>
        <v>Stoke</v>
      </c>
      <c r="D51" s="22">
        <f ca="1">IF($C51="","",COUNTIF(data!$BY$3:$BY$554,C51))</f>
        <v>6</v>
      </c>
      <c r="E51" s="22">
        <f ca="1">IF($C51="","",SUMPRODUCT(--(data!$BY$3:$BY$554=$C51),--(data!$CB$3:$CB$554="A")))</f>
        <v>1</v>
      </c>
      <c r="F51" s="22">
        <f ca="1">IF($C51="","",SUMPRODUCT(--(data!$BY$3:$BY$554=$C51),--(data!$CB$3:$CB$554="D")))</f>
        <v>3</v>
      </c>
      <c r="G51" s="22">
        <f ca="1">IF($C51="","",SUMPRODUCT(--(data!$BY$3:$BY$554=$C51),--(data!$CB$3:$CB$554="H")))</f>
        <v>2</v>
      </c>
      <c r="H51" s="22">
        <f ca="1">IF($C51="","",SUMPRODUCT(--(data!$BY$3:$BY$554=$C51),data!$CA$3:$CA$554))</f>
        <v>9</v>
      </c>
      <c r="I51" s="22">
        <f ca="1">IF($C51="","",SUMPRODUCT(--(data!$BY$3:$BY$554=$C51),data!$BZ$3:$BZ$554))</f>
        <v>11</v>
      </c>
      <c r="J51" s="22">
        <f t="shared" ca="1" si="9"/>
        <v>-2</v>
      </c>
      <c r="K51" s="22">
        <f t="shared" ca="1" si="10"/>
        <v>6</v>
      </c>
      <c r="L51" s="333">
        <f ca="1">IF($A51&gt;teams!$G$7,"No team!",IFERROR(SUMPRODUCT(--(data!$BY$3:$BY$554=$C51),--(data!$DA$3:$DA$554&lt;L$3)),"-"))</f>
        <v>0</v>
      </c>
      <c r="M51" s="334">
        <f ca="1">IF($A51&gt;teams!$G$7,"No team!",IFERROR(SUMPRODUCT(--(data!$BY$3:$BY$554=$C51),--(data!$DA$3:$DA$554&gt;L$3)),"-"))</f>
        <v>6</v>
      </c>
      <c r="N51" s="333">
        <f ca="1">IF($A51&gt;teams!$G$7,"No team!",IFERROR(SUMPRODUCT(--(data!$BY$3:$BY$554=$C51),--(data!$DA$3:$DA$554&lt;N$3)),"-"))</f>
        <v>1</v>
      </c>
      <c r="O51" s="334">
        <f ca="1">IF($A51&gt;teams!$G$7,"No team!",IFERROR(SUMPRODUCT(--(data!$BY$3:$BY$554=$C51),--(data!$DA$3:$DA$554&gt;N$3)),"-"))</f>
        <v>5</v>
      </c>
      <c r="P51" s="333">
        <f ca="1">IF($A51&gt;teams!$G$7,"No team!",IFERROR(SUMPRODUCT(--(data!$BY$3:$BY$554=$C51),--(data!$DA$3:$DA$554&lt;P$3)),"-"))</f>
        <v>1</v>
      </c>
      <c r="Q51" s="334">
        <f ca="1">IF($A51&gt;teams!$G$7,"No team!",IFERROR(SUMPRODUCT(--(data!$BY$3:$BY$554=$C51),--(data!$DA$3:$DA$554&gt;P$3)),"-"))</f>
        <v>5</v>
      </c>
      <c r="R51" s="333">
        <f ca="1">IF($A51&gt;teams!$G$7,"No team!",IFERROR(SUMPRODUCT(--(data!$BY$3:$BY$554=$C51),--(data!$DA$3:$DA$554&lt;R$3)),"-"))</f>
        <v>2</v>
      </c>
      <c r="S51" s="334">
        <f ca="1">IF($A51&gt;teams!$G$7,"No team!",IFERROR(SUMPRODUCT(--(data!$BY$3:$BY$554=$C51),--(data!$DA$3:$DA$554&gt;R$3)),"-"))</f>
        <v>4</v>
      </c>
      <c r="T51" s="333">
        <f ca="1">IF($A51&gt;teams!$G$7,"No team!",IFERROR(SUMPRODUCT(--(data!$BY$3:$BY$554=$C51),--(data!$DA$3:$DA$554&lt;T$3)),"-"))</f>
        <v>6</v>
      </c>
      <c r="U51" s="334">
        <f ca="1">IF($A51&gt;teams!$G$7,"No team!",IFERROR(SUMPRODUCT(--(data!$BY$3:$BY$554=$C51),--(data!$DA$3:$DA$554&gt;T$3)),"-"))</f>
        <v>0</v>
      </c>
      <c r="V51" s="333">
        <f ca="1">IF($A51&gt;teams!$G$7,"No team!",IFERROR(SUMPRODUCT(--(data!$BY$3:$BY$554=$C51),--(data!$DK$3:$DK$554=V$3)),"-"))</f>
        <v>5</v>
      </c>
      <c r="W51" s="334">
        <f ca="1">IF($A51&gt;teams!$G$7,"No team!",IFERROR(SUMPRODUCT(--(data!$BY$3:$BY$554=$C51),--(data!$DK$3:$DK$554=W$3)),"-"))</f>
        <v>1</v>
      </c>
      <c r="X51" s="240">
        <f t="shared" ca="1" si="11"/>
        <v>2</v>
      </c>
      <c r="Y51" s="240">
        <f t="shared" si="14"/>
        <v>21</v>
      </c>
      <c r="AC51" s="327" t="str">
        <f t="shared" si="12"/>
        <v>Q51</v>
      </c>
      <c r="AD51" s="327" t="str">
        <f t="shared" si="13"/>
        <v>Q31:Q54</v>
      </c>
    </row>
    <row r="52" spans="1:30" ht="18" customHeight="1" x14ac:dyDescent="0.25">
      <c r="A52" s="22">
        <v>22</v>
      </c>
      <c r="B52" s="23">
        <f t="shared" ca="1" si="8"/>
        <v>18</v>
      </c>
      <c r="C52" s="24" t="str">
        <f>IF(teams!A22="","",teams!A22)</f>
        <v>Swansea</v>
      </c>
      <c r="D52" s="22">
        <f ca="1">IF($C52="","",COUNTIF(data!$BY$3:$BY$554,C52))</f>
        <v>6</v>
      </c>
      <c r="E52" s="22">
        <f ca="1">IF($C52="","",SUMPRODUCT(--(data!$BY$3:$BY$554=$C52),--(data!$CB$3:$CB$554="A")))</f>
        <v>2</v>
      </c>
      <c r="F52" s="22">
        <f ca="1">IF($C52="","",SUMPRODUCT(--(data!$BY$3:$BY$554=$C52),--(data!$CB$3:$CB$554="D")))</f>
        <v>3</v>
      </c>
      <c r="G52" s="22">
        <f ca="1">IF($C52="","",SUMPRODUCT(--(data!$BY$3:$BY$554=$C52),--(data!$CB$3:$CB$554="H")))</f>
        <v>1</v>
      </c>
      <c r="H52" s="22">
        <f ca="1">IF($C52="","",SUMPRODUCT(--(data!$BY$3:$BY$554=$C52),data!$CA$3:$CA$554))</f>
        <v>4</v>
      </c>
      <c r="I52" s="22">
        <f ca="1">IF($C52="","",SUMPRODUCT(--(data!$BY$3:$BY$554=$C52),data!$BZ$3:$BZ$554))</f>
        <v>3</v>
      </c>
      <c r="J52" s="22">
        <f t="shared" ca="1" si="9"/>
        <v>1</v>
      </c>
      <c r="K52" s="22">
        <f t="shared" ca="1" si="10"/>
        <v>9</v>
      </c>
      <c r="L52" s="333">
        <f ca="1">IF($A52&gt;teams!$G$7,"No team!",IFERROR(SUMPRODUCT(--(data!$BY$3:$BY$554=$C52),--(data!$DA$3:$DA$554&lt;L$3)),"-"))</f>
        <v>3</v>
      </c>
      <c r="M52" s="334">
        <f ca="1">IF($A52&gt;teams!$G$7,"No team!",IFERROR(SUMPRODUCT(--(data!$BY$3:$BY$554=$C52),--(data!$DA$3:$DA$554&gt;L$3)),"-"))</f>
        <v>3</v>
      </c>
      <c r="N52" s="333">
        <f ca="1">IF($A52&gt;teams!$G$7,"No team!",IFERROR(SUMPRODUCT(--(data!$BY$3:$BY$554=$C52),--(data!$DA$3:$DA$554&lt;N$3)),"-"))</f>
        <v>4</v>
      </c>
      <c r="O52" s="334">
        <f ca="1">IF($A52&gt;teams!$G$7,"No team!",IFERROR(SUMPRODUCT(--(data!$BY$3:$BY$554=$C52),--(data!$DA$3:$DA$554&gt;N$3)),"-"))</f>
        <v>2</v>
      </c>
      <c r="P52" s="333">
        <f ca="1">IF($A52&gt;teams!$G$7,"No team!",IFERROR(SUMPRODUCT(--(data!$BY$3:$BY$554=$C52),--(data!$DA$3:$DA$554&lt;P$3)),"-"))</f>
        <v>4</v>
      </c>
      <c r="Q52" s="334">
        <f ca="1">IF($A52&gt;teams!$G$7,"No team!",IFERROR(SUMPRODUCT(--(data!$BY$3:$BY$554=$C52),--(data!$DA$3:$DA$554&gt;P$3)),"-"))</f>
        <v>2</v>
      </c>
      <c r="R52" s="333">
        <f ca="1">IF($A52&gt;teams!$G$7,"No team!",IFERROR(SUMPRODUCT(--(data!$BY$3:$BY$554=$C52),--(data!$DA$3:$DA$554&lt;R$3)),"-"))</f>
        <v>6</v>
      </c>
      <c r="S52" s="334">
        <f ca="1">IF($A52&gt;teams!$G$7,"No team!",IFERROR(SUMPRODUCT(--(data!$BY$3:$BY$554=$C52),--(data!$DA$3:$DA$554&gt;R$3)),"-"))</f>
        <v>0</v>
      </c>
      <c r="T52" s="333">
        <f ca="1">IF($A52&gt;teams!$G$7,"No team!",IFERROR(SUMPRODUCT(--(data!$BY$3:$BY$554=$C52),--(data!$DA$3:$DA$554&lt;T$3)),"-"))</f>
        <v>6</v>
      </c>
      <c r="U52" s="334">
        <f ca="1">IF($A52&gt;teams!$G$7,"No team!",IFERROR(SUMPRODUCT(--(data!$BY$3:$BY$554=$C52),--(data!$DA$3:$DA$554&gt;T$3)),"-"))</f>
        <v>0</v>
      </c>
      <c r="V52" s="333">
        <f ca="1">IF($A52&gt;teams!$G$7,"No team!",IFERROR(SUMPRODUCT(--(data!$BY$3:$BY$554=$C52),--(data!$DK$3:$DK$554=V$3)),"-"))</f>
        <v>2</v>
      </c>
      <c r="W52" s="334">
        <f ca="1">IF($A52&gt;teams!$G$7,"No team!",IFERROR(SUMPRODUCT(--(data!$BY$3:$BY$554=$C52),--(data!$DK$3:$DK$554=W$3)),"-"))</f>
        <v>4</v>
      </c>
      <c r="X52" s="240">
        <f t="shared" ca="1" si="11"/>
        <v>18</v>
      </c>
      <c r="Y52" s="240">
        <f t="shared" si="14"/>
        <v>22</v>
      </c>
      <c r="AC52" s="327" t="str">
        <f t="shared" si="12"/>
        <v>Q52</v>
      </c>
      <c r="AD52" s="327" t="str">
        <f t="shared" si="13"/>
        <v>Q31:Q54</v>
      </c>
    </row>
    <row r="53" spans="1:30" ht="18" customHeight="1" x14ac:dyDescent="0.25">
      <c r="A53" s="22">
        <v>23</v>
      </c>
      <c r="B53" s="23">
        <f t="shared" ca="1" si="8"/>
        <v>7</v>
      </c>
      <c r="C53" s="24" t="str">
        <f>IF(teams!A23="","",teams!A23)</f>
        <v>West Brom</v>
      </c>
      <c r="D53" s="22">
        <f ca="1">IF($C53="","",COUNTIF(data!$BY$3:$BY$554,C53))</f>
        <v>6</v>
      </c>
      <c r="E53" s="22">
        <f ca="1">IF($C53="","",SUMPRODUCT(--(data!$BY$3:$BY$554=$C53),--(data!$CB$3:$CB$554="A")))</f>
        <v>2</v>
      </c>
      <c r="F53" s="22">
        <f ca="1">IF($C53="","",SUMPRODUCT(--(data!$BY$3:$BY$554=$C53),--(data!$CB$3:$CB$554="D")))</f>
        <v>3</v>
      </c>
      <c r="G53" s="22">
        <f ca="1">IF($C53="","",SUMPRODUCT(--(data!$BY$3:$BY$554=$C53),--(data!$CB$3:$CB$554="H")))</f>
        <v>1</v>
      </c>
      <c r="H53" s="22">
        <f ca="1">IF($C53="","",SUMPRODUCT(--(data!$BY$3:$BY$554=$C53),data!$CA$3:$CA$554))</f>
        <v>11</v>
      </c>
      <c r="I53" s="22">
        <f ca="1">IF($C53="","",SUMPRODUCT(--(data!$BY$3:$BY$554=$C53),data!$BZ$3:$BZ$554))</f>
        <v>10</v>
      </c>
      <c r="J53" s="22">
        <f t="shared" ca="1" si="9"/>
        <v>1</v>
      </c>
      <c r="K53" s="22">
        <f t="shared" ca="1" si="10"/>
        <v>9</v>
      </c>
      <c r="L53" s="333">
        <f ca="1">IF($A53&gt;teams!$G$7,"No team!",IFERROR(SUMPRODUCT(--(data!$BY$3:$BY$554=$C53),--(data!$DA$3:$DA$554&lt;L$3)),"-"))</f>
        <v>0</v>
      </c>
      <c r="M53" s="334">
        <f ca="1">IF($A53&gt;teams!$G$7,"No team!",IFERROR(SUMPRODUCT(--(data!$BY$3:$BY$554=$C53),--(data!$DA$3:$DA$554&gt;L$3)),"-"))</f>
        <v>6</v>
      </c>
      <c r="N53" s="333">
        <f ca="1">IF($A53&gt;teams!$G$7,"No team!",IFERROR(SUMPRODUCT(--(data!$BY$3:$BY$554=$C53),--(data!$DA$3:$DA$554&lt;N$3)),"-"))</f>
        <v>1</v>
      </c>
      <c r="O53" s="334">
        <f ca="1">IF($A53&gt;teams!$G$7,"No team!",IFERROR(SUMPRODUCT(--(data!$BY$3:$BY$554=$C53),--(data!$DA$3:$DA$554&gt;N$3)),"-"))</f>
        <v>5</v>
      </c>
      <c r="P53" s="333">
        <f ca="1">IF($A53&gt;teams!$G$7,"No team!",IFERROR(SUMPRODUCT(--(data!$BY$3:$BY$554=$C53),--(data!$DA$3:$DA$554&lt;P$3)),"-"))</f>
        <v>3</v>
      </c>
      <c r="Q53" s="334">
        <f ca="1">IF($A53&gt;teams!$G$7,"No team!",IFERROR(SUMPRODUCT(--(data!$BY$3:$BY$554=$C53),--(data!$DA$3:$DA$554&gt;P$3)),"-"))</f>
        <v>3</v>
      </c>
      <c r="R53" s="333">
        <f ca="1">IF($A53&gt;teams!$G$7,"No team!",IFERROR(SUMPRODUCT(--(data!$BY$3:$BY$554=$C53),--(data!$DA$3:$DA$554&lt;R$3)),"-"))</f>
        <v>3</v>
      </c>
      <c r="S53" s="334">
        <f ca="1">IF($A53&gt;teams!$G$7,"No team!",IFERROR(SUMPRODUCT(--(data!$BY$3:$BY$554=$C53),--(data!$DA$3:$DA$554&gt;R$3)),"-"))</f>
        <v>3</v>
      </c>
      <c r="T53" s="333">
        <f ca="1">IF($A53&gt;teams!$G$7,"No team!",IFERROR(SUMPRODUCT(--(data!$BY$3:$BY$554=$C53),--(data!$DA$3:$DA$554&lt;T$3)),"-"))</f>
        <v>4</v>
      </c>
      <c r="U53" s="334">
        <f ca="1">IF($A53&gt;teams!$G$7,"No team!",IFERROR(SUMPRODUCT(--(data!$BY$3:$BY$554=$C53),--(data!$DA$3:$DA$554&gt;T$3)),"-"))</f>
        <v>2</v>
      </c>
      <c r="V53" s="333">
        <f ca="1">IF($A53&gt;teams!$G$7,"No team!",IFERROR(SUMPRODUCT(--(data!$BY$3:$BY$554=$C53),--(data!$DK$3:$DK$554=V$3)),"-"))</f>
        <v>5</v>
      </c>
      <c r="W53" s="334">
        <f ca="1">IF($A53&gt;teams!$G$7,"No team!",IFERROR(SUMPRODUCT(--(data!$BY$3:$BY$554=$C53),--(data!$DK$3:$DK$554=W$3)),"-"))</f>
        <v>1</v>
      </c>
      <c r="X53" s="240">
        <f t="shared" ca="1" si="11"/>
        <v>7</v>
      </c>
      <c r="Y53" s="240">
        <f t="shared" si="14"/>
        <v>23</v>
      </c>
      <c r="AC53" s="327" t="str">
        <f t="shared" si="12"/>
        <v>Q53</v>
      </c>
      <c r="AD53" s="327" t="str">
        <f t="shared" si="13"/>
        <v>Q31:Q54</v>
      </c>
    </row>
    <row r="54" spans="1:30" ht="18" customHeight="1" x14ac:dyDescent="0.25">
      <c r="A54" s="25">
        <v>24</v>
      </c>
      <c r="B54" s="26">
        <f t="shared" ca="1" si="8"/>
        <v>16</v>
      </c>
      <c r="C54" s="27" t="str">
        <f>IF(teams!A24="","",teams!A24)</f>
        <v>Wigan</v>
      </c>
      <c r="D54" s="25">
        <f ca="1">IF($C54="","",COUNTIF(data!$BY$3:$BY$554,C54))</f>
        <v>6</v>
      </c>
      <c r="E54" s="25">
        <f ca="1">IF($C54="","",SUMPRODUCT(--(data!$BY$3:$BY$554=$C54),--(data!$CB$3:$CB$554="A")))</f>
        <v>1</v>
      </c>
      <c r="F54" s="25">
        <f ca="1">IF($C54="","",SUMPRODUCT(--(data!$BY$3:$BY$554=$C54),--(data!$CB$3:$CB$554="D")))</f>
        <v>0</v>
      </c>
      <c r="G54" s="25">
        <f ca="1">IF($C54="","",SUMPRODUCT(--(data!$BY$3:$BY$554=$C54),--(data!$CB$3:$CB$554="H")))</f>
        <v>5</v>
      </c>
      <c r="H54" s="25">
        <f ca="1">IF($C54="","",SUMPRODUCT(--(data!$BY$3:$BY$554=$C54),data!$CA$3:$CA$554))</f>
        <v>5</v>
      </c>
      <c r="I54" s="25">
        <f ca="1">IF($C54="","",SUMPRODUCT(--(data!$BY$3:$BY$554=$C54),data!$BZ$3:$BZ$554))</f>
        <v>11</v>
      </c>
      <c r="J54" s="25">
        <f t="shared" ca="1" si="9"/>
        <v>-6</v>
      </c>
      <c r="K54" s="25">
        <f t="shared" ca="1" si="10"/>
        <v>3</v>
      </c>
      <c r="L54" s="335">
        <f ca="1">IF($A54&gt;teams!$G$7,"No team!",IFERROR(SUMPRODUCT(--(data!$BY$3:$BY$554=$C54),--(data!$DA$3:$DA$554&lt;L$3)),"-"))</f>
        <v>0</v>
      </c>
      <c r="M54" s="336">
        <f ca="1">IF($A54&gt;teams!$G$7,"No team!",IFERROR(SUMPRODUCT(--(data!$BY$3:$BY$554=$C54),--(data!$DA$3:$DA$554&gt;L$3)),"-"))</f>
        <v>6</v>
      </c>
      <c r="N54" s="335">
        <f ca="1">IF($A54&gt;teams!$G$7,"No team!",IFERROR(SUMPRODUCT(--(data!$BY$3:$BY$554=$C54),--(data!$DA$3:$DA$554&lt;N$3)),"-"))</f>
        <v>2</v>
      </c>
      <c r="O54" s="336">
        <f ca="1">IF($A54&gt;teams!$G$7,"No team!",IFERROR(SUMPRODUCT(--(data!$BY$3:$BY$554=$C54),--(data!$DA$3:$DA$554&gt;N$3)),"-"))</f>
        <v>4</v>
      </c>
      <c r="P54" s="335">
        <f ca="1">IF($A54&gt;teams!$G$7,"No team!",IFERROR(SUMPRODUCT(--(data!$BY$3:$BY$554=$C54),--(data!$DA$3:$DA$554&lt;P$3)),"-"))</f>
        <v>3</v>
      </c>
      <c r="Q54" s="336">
        <f ca="1">IF($A54&gt;teams!$G$7,"No team!",IFERROR(SUMPRODUCT(--(data!$BY$3:$BY$554=$C54),--(data!$DA$3:$DA$554&gt;P$3)),"-"))</f>
        <v>3</v>
      </c>
      <c r="R54" s="335">
        <f ca="1">IF($A54&gt;teams!$G$7,"No team!",IFERROR(SUMPRODUCT(--(data!$BY$3:$BY$554=$C54),--(data!$DA$3:$DA$554&lt;R$3)),"-"))</f>
        <v>4</v>
      </c>
      <c r="S54" s="336">
        <f ca="1">IF($A54&gt;teams!$G$7,"No team!",IFERROR(SUMPRODUCT(--(data!$BY$3:$BY$554=$C54),--(data!$DA$3:$DA$554&gt;R$3)),"-"))</f>
        <v>2</v>
      </c>
      <c r="T54" s="335">
        <f ca="1">IF($A54&gt;teams!$G$7,"No team!",IFERROR(SUMPRODUCT(--(data!$BY$3:$BY$554=$C54),--(data!$DA$3:$DA$554&lt;T$3)),"-"))</f>
        <v>5</v>
      </c>
      <c r="U54" s="336">
        <f ca="1">IF($A54&gt;teams!$G$7,"No team!",IFERROR(SUMPRODUCT(--(data!$BY$3:$BY$554=$C54),--(data!$DA$3:$DA$554&gt;T$3)),"-"))</f>
        <v>1</v>
      </c>
      <c r="V54" s="335">
        <f ca="1">IF($A54&gt;teams!$G$7,"No team!",IFERROR(SUMPRODUCT(--(data!$BY$3:$BY$554=$C54),--(data!$DK$3:$DK$554=V$3)),"-"))</f>
        <v>1</v>
      </c>
      <c r="W54" s="336">
        <f ca="1">IF($A54&gt;teams!$G$7,"No team!",IFERROR(SUMPRODUCT(--(data!$BY$3:$BY$554=$C54),--(data!$DK$3:$DK$554=W$3)),"-"))</f>
        <v>5</v>
      </c>
      <c r="X54" s="241">
        <f t="shared" ca="1" si="11"/>
        <v>16</v>
      </c>
      <c r="Y54" s="241">
        <f t="shared" si="14"/>
        <v>24</v>
      </c>
      <c r="AC54" s="327" t="str">
        <f t="shared" si="12"/>
        <v>Q54</v>
      </c>
      <c r="AD54" s="327" t="str">
        <f t="shared" si="13"/>
        <v>Q31:Q54</v>
      </c>
    </row>
    <row r="56" spans="1:30" ht="18" customHeight="1" x14ac:dyDescent="0.25">
      <c r="C56" s="28" t="s">
        <v>21</v>
      </c>
      <c r="L56" s="1801" t="s">
        <v>294</v>
      </c>
      <c r="M56" s="1802"/>
      <c r="N56" s="1802"/>
      <c r="O56" s="1802"/>
      <c r="P56" s="1802"/>
      <c r="Q56" s="1802"/>
      <c r="R56" s="1802"/>
      <c r="S56" s="1802"/>
      <c r="T56" s="1802"/>
      <c r="U56" s="1802"/>
      <c r="V56" s="1802"/>
      <c r="W56" s="1803"/>
    </row>
    <row r="57" spans="1:30" s="74" customFormat="1" ht="18" customHeight="1" x14ac:dyDescent="0.25">
      <c r="A57" s="73" t="s">
        <v>19</v>
      </c>
      <c r="B57" s="73" t="s">
        <v>18</v>
      </c>
      <c r="C57" s="73" t="s">
        <v>11</v>
      </c>
      <c r="D57" s="73" t="s">
        <v>12</v>
      </c>
      <c r="E57" s="73" t="s">
        <v>13</v>
      </c>
      <c r="F57" s="73" t="s">
        <v>14</v>
      </c>
      <c r="G57" s="73" t="s">
        <v>15</v>
      </c>
      <c r="H57" s="73" t="s">
        <v>179</v>
      </c>
      <c r="I57" s="73" t="s">
        <v>180</v>
      </c>
      <c r="J57" s="73" t="s">
        <v>16</v>
      </c>
      <c r="K57" s="73" t="s">
        <v>17</v>
      </c>
      <c r="L57" s="329" t="s">
        <v>380</v>
      </c>
      <c r="M57" s="330" t="s">
        <v>381</v>
      </c>
      <c r="N57" s="329" t="s">
        <v>382</v>
      </c>
      <c r="O57" s="330" t="s">
        <v>383</v>
      </c>
      <c r="P57" s="329" t="s">
        <v>193</v>
      </c>
      <c r="Q57" s="330" t="s">
        <v>192</v>
      </c>
      <c r="R57" s="329" t="s">
        <v>384</v>
      </c>
      <c r="S57" s="330" t="s">
        <v>385</v>
      </c>
      <c r="T57" s="329" t="s">
        <v>386</v>
      </c>
      <c r="U57" s="330" t="s">
        <v>387</v>
      </c>
      <c r="V57" s="329" t="s">
        <v>389</v>
      </c>
      <c r="W57" s="330" t="s">
        <v>390</v>
      </c>
      <c r="X57" s="238" t="s">
        <v>344</v>
      </c>
      <c r="Y57" s="238" t="s">
        <v>663</v>
      </c>
      <c r="Z57" s="327"/>
      <c r="AA57" s="327"/>
      <c r="AB57" s="327"/>
      <c r="AC57" s="328" t="s">
        <v>404</v>
      </c>
      <c r="AD57" s="328" t="s">
        <v>405</v>
      </c>
    </row>
    <row r="58" spans="1:30" ht="18" customHeight="1" x14ac:dyDescent="0.25">
      <c r="A58" s="19">
        <v>1</v>
      </c>
      <c r="B58" s="20">
        <f ca="1">IF(C58="","",RANK(INDIRECT(AC58),INDIRECT(AD58))+SUMPRODUCT(--(INDIRECT(AC58)=INDIRECT(AD58)),--(K58&lt;K$58:K$81))+SUMPRODUCT(--(INDIRECT(AC58)=INDIRECT(AD58)),--(K58=K$58:K$81),--(J58&lt;J$58:J$81))+SUMPRODUCT(--(INDIRECT(AC58)=INDIRECT(AD58)),--(K58=K$58:K$81),--(J58=J$58:J$81),--(H58&lt;H$58:H$81))+SUMPRODUCT(--(INDIRECT(AC58)=INDIRECT(AD58)),--(K58=K$58:K$81),--(J58=J$58:J$81),--(H58=H$58:H$81),--(Y58&gt;Y$58:Y$81)))</f>
        <v>7</v>
      </c>
      <c r="C58" s="21" t="str">
        <f>IF(teams!A1="","",teams!A1)</f>
        <v>Aston Villa</v>
      </c>
      <c r="D58" s="19">
        <f ca="1">IF(C58="","",D4+D31)</f>
        <v>12</v>
      </c>
      <c r="E58" s="19">
        <f t="shared" ref="E58:I58" ca="1" si="15">IF(D58="","",E4+E31)</f>
        <v>3</v>
      </c>
      <c r="F58" s="19">
        <f t="shared" ca="1" si="15"/>
        <v>6</v>
      </c>
      <c r="G58" s="19">
        <f t="shared" ca="1" si="15"/>
        <v>3</v>
      </c>
      <c r="H58" s="19">
        <f t="shared" ca="1" si="15"/>
        <v>20</v>
      </c>
      <c r="I58" s="19">
        <f t="shared" ca="1" si="15"/>
        <v>20</v>
      </c>
      <c r="J58" s="19">
        <f ca="1">IF(C58="","",H58-I58)</f>
        <v>0</v>
      </c>
      <c r="K58" s="19">
        <f ca="1">IF(C58="","",E58*3+F58)</f>
        <v>15</v>
      </c>
      <c r="L58" s="331">
        <f ca="1">IFERROR(L4+L31,"-")</f>
        <v>0</v>
      </c>
      <c r="M58" s="332">
        <f t="shared" ref="M58:W58" ca="1" si="16">IFERROR(M4+M31,"-")</f>
        <v>12</v>
      </c>
      <c r="N58" s="331">
        <f t="shared" ca="1" si="16"/>
        <v>0</v>
      </c>
      <c r="O58" s="332">
        <f t="shared" ca="1" si="16"/>
        <v>12</v>
      </c>
      <c r="P58" s="331">
        <f t="shared" ca="1" si="16"/>
        <v>5</v>
      </c>
      <c r="Q58" s="332">
        <f t="shared" ca="1" si="16"/>
        <v>7</v>
      </c>
      <c r="R58" s="331">
        <f t="shared" ca="1" si="16"/>
        <v>7</v>
      </c>
      <c r="S58" s="332">
        <f t="shared" ca="1" si="16"/>
        <v>5</v>
      </c>
      <c r="T58" s="331">
        <f t="shared" ca="1" si="16"/>
        <v>9</v>
      </c>
      <c r="U58" s="332">
        <f t="shared" ca="1" si="16"/>
        <v>3</v>
      </c>
      <c r="V58" s="331">
        <f t="shared" ca="1" si="16"/>
        <v>11</v>
      </c>
      <c r="W58" s="332">
        <f t="shared" ca="1" si="16"/>
        <v>1</v>
      </c>
      <c r="X58" s="239">
        <f ca="1">IF(B58="","",B58)</f>
        <v>7</v>
      </c>
      <c r="Y58" s="239">
        <v>1</v>
      </c>
      <c r="AC58" s="327" t="str">
        <f>CONCATENATE(VLOOKUP($AA$2,$Z$4:$AB$15,3,FALSE),ROW())</f>
        <v>Q58</v>
      </c>
      <c r="AD58" s="327" t="str">
        <f>CONCATENATE(VLOOKUP($AA$2,$Z$4:$AB$15,3,FALSE),58,":",VLOOKUP($AA$2,$Z$4:$AB$15,3,FALSE),81)</f>
        <v>Q58:Q81</v>
      </c>
    </row>
    <row r="59" spans="1:30" ht="18" customHeight="1" x14ac:dyDescent="0.25">
      <c r="A59" s="22">
        <v>2</v>
      </c>
      <c r="B59" s="23">
        <f t="shared" ref="B59:B81" ca="1" si="17">IF(C59="","",RANK(INDIRECT(AC59),INDIRECT(AD59))+SUMPRODUCT(--(INDIRECT(AC59)=INDIRECT(AD59)),--(K59&lt;K$58:K$81))+SUMPRODUCT(--(INDIRECT(AC59)=INDIRECT(AD59)),--(K59=K$58:K$81),--(J59&lt;J$58:J$81))+SUMPRODUCT(--(INDIRECT(AC59)=INDIRECT(AD59)),--(K59=K$58:K$81),--(J59=J$58:J$81),--(H59&lt;H$58:H$81))+SUMPRODUCT(--(INDIRECT(AC59)=INDIRECT(AD59)),--(K59=K$58:K$81),--(J59=J$58:J$81),--(H59=H$58:H$81),--(Y59&gt;Y$58:Y$81)))</f>
        <v>19</v>
      </c>
      <c r="C59" s="24" t="str">
        <f>IF(teams!A2="","",teams!A2)</f>
        <v>Birmingham</v>
      </c>
      <c r="D59" s="22">
        <f t="shared" ref="D59:I74" ca="1" si="18">IF(C59="","",D5+D32)</f>
        <v>12</v>
      </c>
      <c r="E59" s="22">
        <f t="shared" ca="1" si="18"/>
        <v>2</v>
      </c>
      <c r="F59" s="22">
        <f t="shared" ca="1" si="18"/>
        <v>8</v>
      </c>
      <c r="G59" s="22">
        <f t="shared" ca="1" si="18"/>
        <v>2</v>
      </c>
      <c r="H59" s="22">
        <f t="shared" ca="1" si="18"/>
        <v>13</v>
      </c>
      <c r="I59" s="22">
        <f t="shared" ca="1" si="18"/>
        <v>12</v>
      </c>
      <c r="J59" s="22">
        <f t="shared" ref="J59:J81" ca="1" si="19">IF(C59="","",H59-I59)</f>
        <v>1</v>
      </c>
      <c r="K59" s="22">
        <f t="shared" ref="K59:K81" ca="1" si="20">IF(C59="","",E59*3+F59)</f>
        <v>14</v>
      </c>
      <c r="L59" s="333">
        <f t="shared" ref="L59:W59" ca="1" si="21">IFERROR(L5+L32,"-")</f>
        <v>3</v>
      </c>
      <c r="M59" s="334">
        <f t="shared" ca="1" si="21"/>
        <v>9</v>
      </c>
      <c r="N59" s="333">
        <f t="shared" ca="1" si="21"/>
        <v>5</v>
      </c>
      <c r="O59" s="334">
        <f t="shared" ca="1" si="21"/>
        <v>7</v>
      </c>
      <c r="P59" s="333">
        <f t="shared" ca="1" si="21"/>
        <v>7</v>
      </c>
      <c r="Q59" s="334">
        <f t="shared" ca="1" si="21"/>
        <v>5</v>
      </c>
      <c r="R59" s="333">
        <f t="shared" ca="1" si="21"/>
        <v>8</v>
      </c>
      <c r="S59" s="334">
        <f t="shared" ca="1" si="21"/>
        <v>4</v>
      </c>
      <c r="T59" s="333">
        <f t="shared" ca="1" si="21"/>
        <v>12</v>
      </c>
      <c r="U59" s="334">
        <f t="shared" ca="1" si="21"/>
        <v>0</v>
      </c>
      <c r="V59" s="333">
        <f t="shared" ca="1" si="21"/>
        <v>7</v>
      </c>
      <c r="W59" s="334">
        <f t="shared" ca="1" si="21"/>
        <v>5</v>
      </c>
      <c r="X59" s="240">
        <f t="shared" ref="X59:X81" ca="1" si="22">IF(B59="","",B59)</f>
        <v>19</v>
      </c>
      <c r="Y59" s="240">
        <f>Y58+1</f>
        <v>2</v>
      </c>
      <c r="AC59" s="327" t="str">
        <f t="shared" ref="AC59:AC81" si="23">CONCATENATE(VLOOKUP($AA$2,$Z$4:$AB$15,3,FALSE),ROW())</f>
        <v>Q59</v>
      </c>
      <c r="AD59" s="327" t="str">
        <f t="shared" ref="AD59:AD81" si="24">CONCATENATE(VLOOKUP($AA$2,$Z$4:$AB$15,3,FALSE),58,":",VLOOKUP($AA$2,$Z$4:$AB$15,3,FALSE),81)</f>
        <v>Q58:Q81</v>
      </c>
    </row>
    <row r="60" spans="1:30" ht="18" customHeight="1" x14ac:dyDescent="0.25">
      <c r="A60" s="22">
        <v>3</v>
      </c>
      <c r="B60" s="23">
        <f t="shared" ca="1" si="17"/>
        <v>15</v>
      </c>
      <c r="C60" s="24" t="str">
        <f>IF(teams!A3="","",teams!A3)</f>
        <v>Blackburn</v>
      </c>
      <c r="D60" s="22">
        <f t="shared" ca="1" si="18"/>
        <v>12</v>
      </c>
      <c r="E60" s="22">
        <f t="shared" ca="1" si="18"/>
        <v>4</v>
      </c>
      <c r="F60" s="22">
        <f t="shared" ca="1" si="18"/>
        <v>6</v>
      </c>
      <c r="G60" s="22">
        <f t="shared" ca="1" si="18"/>
        <v>2</v>
      </c>
      <c r="H60" s="22">
        <f t="shared" ca="1" si="18"/>
        <v>14</v>
      </c>
      <c r="I60" s="22">
        <f t="shared" ca="1" si="18"/>
        <v>15</v>
      </c>
      <c r="J60" s="22">
        <f t="shared" ca="1" si="19"/>
        <v>-1</v>
      </c>
      <c r="K60" s="22">
        <f t="shared" ca="1" si="20"/>
        <v>18</v>
      </c>
      <c r="L60" s="333">
        <f t="shared" ref="L60:W60" ca="1" si="25">IFERROR(L6+L33,"-")</f>
        <v>2</v>
      </c>
      <c r="M60" s="334">
        <f t="shared" ca="1" si="25"/>
        <v>10</v>
      </c>
      <c r="N60" s="333">
        <f t="shared" ca="1" si="25"/>
        <v>5</v>
      </c>
      <c r="O60" s="334">
        <f t="shared" ca="1" si="25"/>
        <v>7</v>
      </c>
      <c r="P60" s="333">
        <f t="shared" ca="1" si="25"/>
        <v>7</v>
      </c>
      <c r="Q60" s="334">
        <f t="shared" ca="1" si="25"/>
        <v>5</v>
      </c>
      <c r="R60" s="333">
        <f t="shared" ca="1" si="25"/>
        <v>7</v>
      </c>
      <c r="S60" s="334">
        <f t="shared" ca="1" si="25"/>
        <v>5</v>
      </c>
      <c r="T60" s="333">
        <f t="shared" ca="1" si="25"/>
        <v>10</v>
      </c>
      <c r="U60" s="334">
        <f t="shared" ca="1" si="25"/>
        <v>2</v>
      </c>
      <c r="V60" s="333">
        <f t="shared" ca="1" si="25"/>
        <v>6</v>
      </c>
      <c r="W60" s="334">
        <f t="shared" ca="1" si="25"/>
        <v>6</v>
      </c>
      <c r="X60" s="240">
        <f t="shared" ca="1" si="22"/>
        <v>15</v>
      </c>
      <c r="Y60" s="240">
        <f t="shared" ref="Y60:Y81" si="26">Y59+1</f>
        <v>3</v>
      </c>
      <c r="AC60" s="327" t="str">
        <f t="shared" si="23"/>
        <v>Q60</v>
      </c>
      <c r="AD60" s="327" t="str">
        <f t="shared" si="24"/>
        <v>Q58:Q81</v>
      </c>
    </row>
    <row r="61" spans="1:30" ht="18" customHeight="1" x14ac:dyDescent="0.25">
      <c r="A61" s="22">
        <v>4</v>
      </c>
      <c r="B61" s="23">
        <f t="shared" ca="1" si="17"/>
        <v>18</v>
      </c>
      <c r="C61" s="24" t="str">
        <f>IF(teams!A4="","",teams!A4)</f>
        <v>Bolton</v>
      </c>
      <c r="D61" s="22">
        <f t="shared" ca="1" si="18"/>
        <v>12</v>
      </c>
      <c r="E61" s="22">
        <f t="shared" ca="1" si="18"/>
        <v>4</v>
      </c>
      <c r="F61" s="22">
        <f t="shared" ca="1" si="18"/>
        <v>3</v>
      </c>
      <c r="G61" s="22">
        <f t="shared" ca="1" si="18"/>
        <v>5</v>
      </c>
      <c r="H61" s="22">
        <f t="shared" ca="1" si="18"/>
        <v>10</v>
      </c>
      <c r="I61" s="22">
        <f t="shared" ca="1" si="18"/>
        <v>15</v>
      </c>
      <c r="J61" s="22">
        <f t="shared" ca="1" si="19"/>
        <v>-5</v>
      </c>
      <c r="K61" s="22">
        <f t="shared" ca="1" si="20"/>
        <v>15</v>
      </c>
      <c r="L61" s="333">
        <f t="shared" ref="L61:W61" ca="1" si="27">IFERROR(L7+L34,"-")</f>
        <v>1</v>
      </c>
      <c r="M61" s="334">
        <f t="shared" ca="1" si="27"/>
        <v>11</v>
      </c>
      <c r="N61" s="333">
        <f t="shared" ca="1" si="27"/>
        <v>5</v>
      </c>
      <c r="O61" s="334">
        <f t="shared" ca="1" si="27"/>
        <v>7</v>
      </c>
      <c r="P61" s="333">
        <f t="shared" ca="1" si="27"/>
        <v>7</v>
      </c>
      <c r="Q61" s="334">
        <f t="shared" ca="1" si="27"/>
        <v>5</v>
      </c>
      <c r="R61" s="333">
        <f t="shared" ca="1" si="27"/>
        <v>10</v>
      </c>
      <c r="S61" s="334">
        <f t="shared" ca="1" si="27"/>
        <v>2</v>
      </c>
      <c r="T61" s="333">
        <f t="shared" ca="1" si="27"/>
        <v>12</v>
      </c>
      <c r="U61" s="334">
        <f t="shared" ca="1" si="27"/>
        <v>0</v>
      </c>
      <c r="V61" s="333">
        <f t="shared" ca="1" si="27"/>
        <v>4</v>
      </c>
      <c r="W61" s="334">
        <f t="shared" ca="1" si="27"/>
        <v>8</v>
      </c>
      <c r="X61" s="240">
        <f t="shared" ca="1" si="22"/>
        <v>18</v>
      </c>
      <c r="Y61" s="240">
        <f t="shared" si="26"/>
        <v>4</v>
      </c>
      <c r="AC61" s="327" t="str">
        <f t="shared" si="23"/>
        <v>Q61</v>
      </c>
      <c r="AD61" s="327" t="str">
        <f t="shared" si="24"/>
        <v>Q58:Q81</v>
      </c>
    </row>
    <row r="62" spans="1:30" ht="18" customHeight="1" x14ac:dyDescent="0.25">
      <c r="A62" s="22">
        <v>5</v>
      </c>
      <c r="B62" s="23">
        <f t="shared" ca="1" si="17"/>
        <v>12</v>
      </c>
      <c r="C62" s="24" t="str">
        <f>IF(teams!A5="","",teams!A5)</f>
        <v>Brentford</v>
      </c>
      <c r="D62" s="22">
        <f t="shared" ca="1" si="18"/>
        <v>12</v>
      </c>
      <c r="E62" s="22">
        <f t="shared" ca="1" si="18"/>
        <v>4</v>
      </c>
      <c r="F62" s="22">
        <f t="shared" ca="1" si="18"/>
        <v>6</v>
      </c>
      <c r="G62" s="22">
        <f t="shared" ca="1" si="18"/>
        <v>2</v>
      </c>
      <c r="H62" s="22">
        <f t="shared" ca="1" si="18"/>
        <v>20</v>
      </c>
      <c r="I62" s="22">
        <f t="shared" ca="1" si="18"/>
        <v>14</v>
      </c>
      <c r="J62" s="22">
        <f t="shared" ca="1" si="19"/>
        <v>6</v>
      </c>
      <c r="K62" s="22">
        <f t="shared" ca="1" si="20"/>
        <v>18</v>
      </c>
      <c r="L62" s="333">
        <f t="shared" ref="L62:W62" ca="1" si="28">IFERROR(L8+L35,"-")</f>
        <v>0</v>
      </c>
      <c r="M62" s="334">
        <f t="shared" ca="1" si="28"/>
        <v>12</v>
      </c>
      <c r="N62" s="333">
        <f t="shared" ca="1" si="28"/>
        <v>1</v>
      </c>
      <c r="O62" s="334">
        <f t="shared" ca="1" si="28"/>
        <v>11</v>
      </c>
      <c r="P62" s="333">
        <f t="shared" ca="1" si="28"/>
        <v>7</v>
      </c>
      <c r="Q62" s="334">
        <f t="shared" ca="1" si="28"/>
        <v>5</v>
      </c>
      <c r="R62" s="333">
        <f t="shared" ca="1" si="28"/>
        <v>8</v>
      </c>
      <c r="S62" s="334">
        <f t="shared" ca="1" si="28"/>
        <v>4</v>
      </c>
      <c r="T62" s="333">
        <f t="shared" ca="1" si="28"/>
        <v>11</v>
      </c>
      <c r="U62" s="334">
        <f t="shared" ca="1" si="28"/>
        <v>1</v>
      </c>
      <c r="V62" s="333">
        <f t="shared" ca="1" si="28"/>
        <v>9</v>
      </c>
      <c r="W62" s="334">
        <f t="shared" ca="1" si="28"/>
        <v>3</v>
      </c>
      <c r="X62" s="240">
        <f t="shared" ca="1" si="22"/>
        <v>12</v>
      </c>
      <c r="Y62" s="240">
        <f t="shared" si="26"/>
        <v>5</v>
      </c>
      <c r="AC62" s="327" t="str">
        <f t="shared" si="23"/>
        <v>Q62</v>
      </c>
      <c r="AD62" s="327" t="str">
        <f t="shared" si="24"/>
        <v>Q58:Q81</v>
      </c>
    </row>
    <row r="63" spans="1:30" ht="18" customHeight="1" x14ac:dyDescent="0.25">
      <c r="A63" s="22">
        <v>6</v>
      </c>
      <c r="B63" s="23">
        <f t="shared" ca="1" si="17"/>
        <v>17</v>
      </c>
      <c r="C63" s="24" t="str">
        <f>IF(teams!A6="","",teams!A6)</f>
        <v>Bristol City</v>
      </c>
      <c r="D63" s="22">
        <f t="shared" ca="1" si="18"/>
        <v>12</v>
      </c>
      <c r="E63" s="22">
        <f t="shared" ca="1" si="18"/>
        <v>4</v>
      </c>
      <c r="F63" s="22">
        <f t="shared" ca="1" si="18"/>
        <v>4</v>
      </c>
      <c r="G63" s="22">
        <f t="shared" ca="1" si="18"/>
        <v>4</v>
      </c>
      <c r="H63" s="22">
        <f t="shared" ca="1" si="18"/>
        <v>16</v>
      </c>
      <c r="I63" s="22">
        <f t="shared" ca="1" si="18"/>
        <v>14</v>
      </c>
      <c r="J63" s="22">
        <f t="shared" ca="1" si="19"/>
        <v>2</v>
      </c>
      <c r="K63" s="22">
        <f t="shared" ca="1" si="20"/>
        <v>16</v>
      </c>
      <c r="L63" s="333">
        <f t="shared" ref="L63:W63" ca="1" si="29">IFERROR(L9+L36,"-")</f>
        <v>1</v>
      </c>
      <c r="M63" s="334">
        <f t="shared" ca="1" si="29"/>
        <v>11</v>
      </c>
      <c r="N63" s="333">
        <f t="shared" ca="1" si="29"/>
        <v>4</v>
      </c>
      <c r="O63" s="334">
        <f t="shared" ca="1" si="29"/>
        <v>8</v>
      </c>
      <c r="P63" s="333">
        <f t="shared" ca="1" si="29"/>
        <v>7</v>
      </c>
      <c r="Q63" s="334">
        <f t="shared" ca="1" si="29"/>
        <v>5</v>
      </c>
      <c r="R63" s="333">
        <f t="shared" ca="1" si="29"/>
        <v>9</v>
      </c>
      <c r="S63" s="334">
        <f t="shared" ca="1" si="29"/>
        <v>3</v>
      </c>
      <c r="T63" s="333">
        <f t="shared" ca="1" si="29"/>
        <v>10</v>
      </c>
      <c r="U63" s="334">
        <f t="shared" ca="1" si="29"/>
        <v>2</v>
      </c>
      <c r="V63" s="333">
        <f t="shared" ca="1" si="29"/>
        <v>6</v>
      </c>
      <c r="W63" s="334">
        <f t="shared" ca="1" si="29"/>
        <v>6</v>
      </c>
      <c r="X63" s="240">
        <f t="shared" ca="1" si="22"/>
        <v>17</v>
      </c>
      <c r="Y63" s="240">
        <f t="shared" si="26"/>
        <v>6</v>
      </c>
      <c r="AC63" s="327" t="str">
        <f t="shared" si="23"/>
        <v>Q63</v>
      </c>
      <c r="AD63" s="327" t="str">
        <f t="shared" si="24"/>
        <v>Q58:Q81</v>
      </c>
    </row>
    <row r="64" spans="1:30" ht="18" customHeight="1" x14ac:dyDescent="0.25">
      <c r="A64" s="22">
        <v>7</v>
      </c>
      <c r="B64" s="23">
        <f t="shared" ca="1" si="17"/>
        <v>13</v>
      </c>
      <c r="C64" s="24" t="str">
        <f>IF(teams!A7="","",teams!A7)</f>
        <v>Derby</v>
      </c>
      <c r="D64" s="22">
        <f t="shared" ca="1" si="18"/>
        <v>12</v>
      </c>
      <c r="E64" s="22">
        <f t="shared" ca="1" si="18"/>
        <v>5</v>
      </c>
      <c r="F64" s="22">
        <f t="shared" ca="1" si="18"/>
        <v>3</v>
      </c>
      <c r="G64" s="22">
        <f t="shared" ca="1" si="18"/>
        <v>4</v>
      </c>
      <c r="H64" s="22">
        <f t="shared" ca="1" si="18"/>
        <v>15</v>
      </c>
      <c r="I64" s="22">
        <f t="shared" ca="1" si="18"/>
        <v>13</v>
      </c>
      <c r="J64" s="22">
        <f t="shared" ca="1" si="19"/>
        <v>2</v>
      </c>
      <c r="K64" s="22">
        <f t="shared" ca="1" si="20"/>
        <v>18</v>
      </c>
      <c r="L64" s="333">
        <f t="shared" ref="L64:W64" ca="1" si="30">IFERROR(L10+L37,"-")</f>
        <v>1</v>
      </c>
      <c r="M64" s="334">
        <f t="shared" ca="1" si="30"/>
        <v>11</v>
      </c>
      <c r="N64" s="333">
        <f t="shared" ca="1" si="30"/>
        <v>3</v>
      </c>
      <c r="O64" s="334">
        <f t="shared" ca="1" si="30"/>
        <v>9</v>
      </c>
      <c r="P64" s="333">
        <f t="shared" ca="1" si="30"/>
        <v>7</v>
      </c>
      <c r="Q64" s="334">
        <f t="shared" ca="1" si="30"/>
        <v>5</v>
      </c>
      <c r="R64" s="333">
        <f t="shared" ca="1" si="30"/>
        <v>10</v>
      </c>
      <c r="S64" s="334">
        <f t="shared" ca="1" si="30"/>
        <v>2</v>
      </c>
      <c r="T64" s="333">
        <f t="shared" ca="1" si="30"/>
        <v>11</v>
      </c>
      <c r="U64" s="334">
        <f t="shared" ca="1" si="30"/>
        <v>1</v>
      </c>
      <c r="V64" s="333">
        <f t="shared" ca="1" si="30"/>
        <v>7</v>
      </c>
      <c r="W64" s="334">
        <f t="shared" ca="1" si="30"/>
        <v>5</v>
      </c>
      <c r="X64" s="240">
        <f t="shared" ca="1" si="22"/>
        <v>13</v>
      </c>
      <c r="Y64" s="240">
        <f t="shared" si="26"/>
        <v>7</v>
      </c>
      <c r="AC64" s="327" t="str">
        <f t="shared" si="23"/>
        <v>Q64</v>
      </c>
      <c r="AD64" s="327" t="str">
        <f t="shared" si="24"/>
        <v>Q58:Q81</v>
      </c>
    </row>
    <row r="65" spans="1:30" ht="18" customHeight="1" x14ac:dyDescent="0.25">
      <c r="A65" s="22">
        <v>8</v>
      </c>
      <c r="B65" s="23">
        <f t="shared" ca="1" si="17"/>
        <v>21</v>
      </c>
      <c r="C65" s="24" t="str">
        <f>IF(teams!A8="","",teams!A8)</f>
        <v>Hull</v>
      </c>
      <c r="D65" s="22">
        <f t="shared" ca="1" si="18"/>
        <v>12</v>
      </c>
      <c r="E65" s="22">
        <f t="shared" ca="1" si="18"/>
        <v>2</v>
      </c>
      <c r="F65" s="22">
        <f t="shared" ca="1" si="18"/>
        <v>2</v>
      </c>
      <c r="G65" s="22">
        <f t="shared" ca="1" si="18"/>
        <v>8</v>
      </c>
      <c r="H65" s="22">
        <f t="shared" ca="1" si="18"/>
        <v>10</v>
      </c>
      <c r="I65" s="22">
        <f t="shared" ca="1" si="18"/>
        <v>19</v>
      </c>
      <c r="J65" s="22">
        <f t="shared" ca="1" si="19"/>
        <v>-9</v>
      </c>
      <c r="K65" s="22">
        <f t="shared" ca="1" si="20"/>
        <v>8</v>
      </c>
      <c r="L65" s="333">
        <f t="shared" ref="L65:W65" ca="1" si="31">IFERROR(L11+L38,"-")</f>
        <v>0</v>
      </c>
      <c r="M65" s="334">
        <f t="shared" ca="1" si="31"/>
        <v>12</v>
      </c>
      <c r="N65" s="333">
        <f t="shared" ca="1" si="31"/>
        <v>3</v>
      </c>
      <c r="O65" s="334">
        <f t="shared" ca="1" si="31"/>
        <v>9</v>
      </c>
      <c r="P65" s="333">
        <f t="shared" ca="1" si="31"/>
        <v>7</v>
      </c>
      <c r="Q65" s="334">
        <f t="shared" ca="1" si="31"/>
        <v>5</v>
      </c>
      <c r="R65" s="333">
        <f t="shared" ca="1" si="31"/>
        <v>10</v>
      </c>
      <c r="S65" s="334">
        <f t="shared" ca="1" si="31"/>
        <v>2</v>
      </c>
      <c r="T65" s="333">
        <f t="shared" ca="1" si="31"/>
        <v>11</v>
      </c>
      <c r="U65" s="334">
        <f t="shared" ca="1" si="31"/>
        <v>1</v>
      </c>
      <c r="V65" s="333">
        <f t="shared" ca="1" si="31"/>
        <v>6</v>
      </c>
      <c r="W65" s="334">
        <f t="shared" ca="1" si="31"/>
        <v>6</v>
      </c>
      <c r="X65" s="240">
        <f t="shared" ca="1" si="22"/>
        <v>21</v>
      </c>
      <c r="Y65" s="240">
        <f t="shared" si="26"/>
        <v>8</v>
      </c>
      <c r="AC65" s="327" t="str">
        <f t="shared" si="23"/>
        <v>Q65</v>
      </c>
      <c r="AD65" s="327" t="str">
        <f t="shared" si="24"/>
        <v>Q58:Q81</v>
      </c>
    </row>
    <row r="66" spans="1:30" ht="18" customHeight="1" x14ac:dyDescent="0.25">
      <c r="A66" s="22">
        <v>9</v>
      </c>
      <c r="B66" s="23">
        <f t="shared" ca="1" si="17"/>
        <v>23</v>
      </c>
      <c r="C66" s="24" t="str">
        <f>IF(teams!A9="","",teams!A9)</f>
        <v>Ipswich</v>
      </c>
      <c r="D66" s="22">
        <f t="shared" ca="1" si="18"/>
        <v>12</v>
      </c>
      <c r="E66" s="22">
        <f t="shared" ca="1" si="18"/>
        <v>1</v>
      </c>
      <c r="F66" s="22">
        <f t="shared" ca="1" si="18"/>
        <v>6</v>
      </c>
      <c r="G66" s="22">
        <f t="shared" ca="1" si="18"/>
        <v>5</v>
      </c>
      <c r="H66" s="22">
        <f t="shared" ca="1" si="18"/>
        <v>11</v>
      </c>
      <c r="I66" s="22">
        <f t="shared" ca="1" si="18"/>
        <v>18</v>
      </c>
      <c r="J66" s="22">
        <f t="shared" ca="1" si="19"/>
        <v>-7</v>
      </c>
      <c r="K66" s="22">
        <f t="shared" ca="1" si="20"/>
        <v>9</v>
      </c>
      <c r="L66" s="333">
        <f t="shared" ref="L66:W66" ca="1" si="32">IFERROR(L12+L39,"-")</f>
        <v>1</v>
      </c>
      <c r="M66" s="334">
        <f t="shared" ca="1" si="32"/>
        <v>11</v>
      </c>
      <c r="N66" s="333">
        <f t="shared" ca="1" si="32"/>
        <v>2</v>
      </c>
      <c r="O66" s="334">
        <f t="shared" ca="1" si="32"/>
        <v>10</v>
      </c>
      <c r="P66" s="333">
        <f t="shared" ca="1" si="32"/>
        <v>8</v>
      </c>
      <c r="Q66" s="334">
        <f t="shared" ca="1" si="32"/>
        <v>4</v>
      </c>
      <c r="R66" s="333">
        <f t="shared" ca="1" si="32"/>
        <v>9</v>
      </c>
      <c r="S66" s="334">
        <f t="shared" ca="1" si="32"/>
        <v>3</v>
      </c>
      <c r="T66" s="333">
        <f t="shared" ca="1" si="32"/>
        <v>11</v>
      </c>
      <c r="U66" s="334">
        <f t="shared" ca="1" si="32"/>
        <v>1</v>
      </c>
      <c r="V66" s="333">
        <f t="shared" ca="1" si="32"/>
        <v>7</v>
      </c>
      <c r="W66" s="334">
        <f t="shared" ca="1" si="32"/>
        <v>5</v>
      </c>
      <c r="X66" s="240">
        <f t="shared" ca="1" si="22"/>
        <v>23</v>
      </c>
      <c r="Y66" s="240">
        <f t="shared" si="26"/>
        <v>9</v>
      </c>
      <c r="AC66" s="327" t="str">
        <f t="shared" si="23"/>
        <v>Q66</v>
      </c>
      <c r="AD66" s="327" t="str">
        <f t="shared" si="24"/>
        <v>Q58:Q81</v>
      </c>
    </row>
    <row r="67" spans="1:30" ht="18" customHeight="1" x14ac:dyDescent="0.25">
      <c r="A67" s="22">
        <v>10</v>
      </c>
      <c r="B67" s="23">
        <f t="shared" ca="1" si="17"/>
        <v>9</v>
      </c>
      <c r="C67" s="24" t="str">
        <f>IF(teams!A10="","",teams!A10)</f>
        <v>Leeds</v>
      </c>
      <c r="D67" s="22">
        <f t="shared" ca="1" si="18"/>
        <v>12</v>
      </c>
      <c r="E67" s="22">
        <f t="shared" ca="1" si="18"/>
        <v>6</v>
      </c>
      <c r="F67" s="22">
        <f t="shared" ca="1" si="18"/>
        <v>5</v>
      </c>
      <c r="G67" s="22">
        <f t="shared" ca="1" si="18"/>
        <v>1</v>
      </c>
      <c r="H67" s="22">
        <f t="shared" ca="1" si="18"/>
        <v>22</v>
      </c>
      <c r="I67" s="22">
        <f t="shared" ca="1" si="18"/>
        <v>9</v>
      </c>
      <c r="J67" s="22">
        <f t="shared" ca="1" si="19"/>
        <v>13</v>
      </c>
      <c r="K67" s="22">
        <f t="shared" ca="1" si="20"/>
        <v>23</v>
      </c>
      <c r="L67" s="333">
        <f t="shared" ref="L67:W67" ca="1" si="33">IFERROR(L13+L40,"-")</f>
        <v>1</v>
      </c>
      <c r="M67" s="334">
        <f t="shared" ca="1" si="33"/>
        <v>11</v>
      </c>
      <c r="N67" s="333">
        <f t="shared" ca="1" si="33"/>
        <v>2</v>
      </c>
      <c r="O67" s="334">
        <f t="shared" ca="1" si="33"/>
        <v>10</v>
      </c>
      <c r="P67" s="333">
        <f t="shared" ca="1" si="33"/>
        <v>6</v>
      </c>
      <c r="Q67" s="334">
        <f t="shared" ca="1" si="33"/>
        <v>6</v>
      </c>
      <c r="R67" s="333">
        <f t="shared" ca="1" si="33"/>
        <v>9</v>
      </c>
      <c r="S67" s="334">
        <f t="shared" ca="1" si="33"/>
        <v>3</v>
      </c>
      <c r="T67" s="333">
        <f t="shared" ca="1" si="33"/>
        <v>11</v>
      </c>
      <c r="U67" s="334">
        <f t="shared" ca="1" si="33"/>
        <v>1</v>
      </c>
      <c r="V67" s="333">
        <f t="shared" ca="1" si="33"/>
        <v>7</v>
      </c>
      <c r="W67" s="334">
        <f t="shared" ca="1" si="33"/>
        <v>5</v>
      </c>
      <c r="X67" s="240">
        <f t="shared" ca="1" si="22"/>
        <v>9</v>
      </c>
      <c r="Y67" s="240">
        <f t="shared" si="26"/>
        <v>10</v>
      </c>
      <c r="AC67" s="327" t="str">
        <f t="shared" si="23"/>
        <v>Q67</v>
      </c>
      <c r="AD67" s="327" t="str">
        <f t="shared" si="24"/>
        <v>Q58:Q81</v>
      </c>
    </row>
    <row r="68" spans="1:30" ht="18" customHeight="1" x14ac:dyDescent="0.25">
      <c r="A68" s="22">
        <v>11</v>
      </c>
      <c r="B68" s="23">
        <f t="shared" ca="1" si="17"/>
        <v>24</v>
      </c>
      <c r="C68" s="24" t="str">
        <f>IF(teams!A11="","",teams!A11)</f>
        <v>Middlesbrough</v>
      </c>
      <c r="D68" s="22">
        <f t="shared" ca="1" si="18"/>
        <v>12</v>
      </c>
      <c r="E68" s="22">
        <f t="shared" ca="1" si="18"/>
        <v>6</v>
      </c>
      <c r="F68" s="22">
        <f t="shared" ca="1" si="18"/>
        <v>4</v>
      </c>
      <c r="G68" s="22">
        <f t="shared" ca="1" si="18"/>
        <v>2</v>
      </c>
      <c r="H68" s="22">
        <f t="shared" ca="1" si="18"/>
        <v>14</v>
      </c>
      <c r="I68" s="22">
        <f t="shared" ca="1" si="18"/>
        <v>6</v>
      </c>
      <c r="J68" s="22">
        <f t="shared" ca="1" si="19"/>
        <v>8</v>
      </c>
      <c r="K68" s="22">
        <f t="shared" ca="1" si="20"/>
        <v>22</v>
      </c>
      <c r="L68" s="333">
        <f t="shared" ref="L68:W68" ca="1" si="34">IFERROR(L14+L41,"-")</f>
        <v>2</v>
      </c>
      <c r="M68" s="334">
        <f t="shared" ca="1" si="34"/>
        <v>10</v>
      </c>
      <c r="N68" s="333">
        <f t="shared" ca="1" si="34"/>
        <v>5</v>
      </c>
      <c r="O68" s="334">
        <f t="shared" ca="1" si="34"/>
        <v>7</v>
      </c>
      <c r="P68" s="333">
        <f t="shared" ca="1" si="34"/>
        <v>10</v>
      </c>
      <c r="Q68" s="334">
        <f t="shared" ca="1" si="34"/>
        <v>2</v>
      </c>
      <c r="R68" s="333">
        <f t="shared" ca="1" si="34"/>
        <v>11</v>
      </c>
      <c r="S68" s="334">
        <f t="shared" ca="1" si="34"/>
        <v>1</v>
      </c>
      <c r="T68" s="333">
        <f t="shared" ca="1" si="34"/>
        <v>12</v>
      </c>
      <c r="U68" s="334">
        <f t="shared" ca="1" si="34"/>
        <v>0</v>
      </c>
      <c r="V68" s="333">
        <f t="shared" ca="1" si="34"/>
        <v>2</v>
      </c>
      <c r="W68" s="334">
        <f t="shared" ca="1" si="34"/>
        <v>10</v>
      </c>
      <c r="X68" s="240">
        <f t="shared" ca="1" si="22"/>
        <v>24</v>
      </c>
      <c r="Y68" s="240">
        <f t="shared" si="26"/>
        <v>11</v>
      </c>
      <c r="AC68" s="327" t="str">
        <f t="shared" si="23"/>
        <v>Q68</v>
      </c>
      <c r="AD68" s="327" t="str">
        <f t="shared" si="24"/>
        <v>Q58:Q81</v>
      </c>
    </row>
    <row r="69" spans="1:30" ht="18" customHeight="1" x14ac:dyDescent="0.25">
      <c r="A69" s="22">
        <v>12</v>
      </c>
      <c r="B69" s="23">
        <f t="shared" ca="1" si="17"/>
        <v>8</v>
      </c>
      <c r="C69" s="24" t="str">
        <f>IF(teams!A12="","",teams!A12)</f>
        <v>Millwall</v>
      </c>
      <c r="D69" s="22">
        <f t="shared" ca="1" si="18"/>
        <v>12</v>
      </c>
      <c r="E69" s="22">
        <f t="shared" ca="1" si="18"/>
        <v>2</v>
      </c>
      <c r="F69" s="22">
        <f t="shared" ca="1" si="18"/>
        <v>4</v>
      </c>
      <c r="G69" s="22">
        <f t="shared" ca="1" si="18"/>
        <v>6</v>
      </c>
      <c r="H69" s="22">
        <f t="shared" ca="1" si="18"/>
        <v>13</v>
      </c>
      <c r="I69" s="22">
        <f t="shared" ca="1" si="18"/>
        <v>19</v>
      </c>
      <c r="J69" s="22">
        <f t="shared" ca="1" si="19"/>
        <v>-6</v>
      </c>
      <c r="K69" s="22">
        <f t="shared" ca="1" si="20"/>
        <v>10</v>
      </c>
      <c r="L69" s="333">
        <f t="shared" ref="L69:W69" ca="1" si="35">IFERROR(L15+L42,"-")</f>
        <v>1</v>
      </c>
      <c r="M69" s="334">
        <f t="shared" ca="1" si="35"/>
        <v>11</v>
      </c>
      <c r="N69" s="333">
        <f t="shared" ca="1" si="35"/>
        <v>2</v>
      </c>
      <c r="O69" s="334">
        <f t="shared" ca="1" si="35"/>
        <v>10</v>
      </c>
      <c r="P69" s="333">
        <f t="shared" ca="1" si="35"/>
        <v>5</v>
      </c>
      <c r="Q69" s="334">
        <f t="shared" ca="1" si="35"/>
        <v>7</v>
      </c>
      <c r="R69" s="333">
        <f t="shared" ca="1" si="35"/>
        <v>9</v>
      </c>
      <c r="S69" s="334">
        <f t="shared" ca="1" si="35"/>
        <v>3</v>
      </c>
      <c r="T69" s="333">
        <f t="shared" ca="1" si="35"/>
        <v>11</v>
      </c>
      <c r="U69" s="334">
        <f t="shared" ca="1" si="35"/>
        <v>1</v>
      </c>
      <c r="V69" s="333">
        <f t="shared" ca="1" si="35"/>
        <v>8</v>
      </c>
      <c r="W69" s="334">
        <f t="shared" ca="1" si="35"/>
        <v>4</v>
      </c>
      <c r="X69" s="240">
        <f t="shared" ca="1" si="22"/>
        <v>8</v>
      </c>
      <c r="Y69" s="240">
        <f t="shared" si="26"/>
        <v>12</v>
      </c>
      <c r="AC69" s="327" t="str">
        <f t="shared" si="23"/>
        <v>Q69</v>
      </c>
      <c r="AD69" s="327" t="str">
        <f t="shared" si="24"/>
        <v>Q58:Q81</v>
      </c>
    </row>
    <row r="70" spans="1:30" ht="18" customHeight="1" x14ac:dyDescent="0.25">
      <c r="A70" s="22">
        <v>13</v>
      </c>
      <c r="B70" s="23">
        <f t="shared" ca="1" si="17"/>
        <v>14</v>
      </c>
      <c r="C70" s="24" t="str">
        <f>IF(teams!A13="","",teams!A13)</f>
        <v>Norwich</v>
      </c>
      <c r="D70" s="22">
        <f t="shared" ca="1" si="18"/>
        <v>12</v>
      </c>
      <c r="E70" s="22">
        <f t="shared" ca="1" si="18"/>
        <v>5</v>
      </c>
      <c r="F70" s="22">
        <f t="shared" ca="1" si="18"/>
        <v>3</v>
      </c>
      <c r="G70" s="22">
        <f t="shared" ca="1" si="18"/>
        <v>4</v>
      </c>
      <c r="H70" s="22">
        <f t="shared" ca="1" si="18"/>
        <v>15</v>
      </c>
      <c r="I70" s="22">
        <f t="shared" ca="1" si="18"/>
        <v>15</v>
      </c>
      <c r="J70" s="22">
        <f t="shared" ca="1" si="19"/>
        <v>0</v>
      </c>
      <c r="K70" s="22">
        <f t="shared" ca="1" si="20"/>
        <v>18</v>
      </c>
      <c r="L70" s="333">
        <f t="shared" ref="L70:W70" ca="1" si="36">IFERROR(L16+L43,"-")</f>
        <v>0</v>
      </c>
      <c r="M70" s="334">
        <f t="shared" ca="1" si="36"/>
        <v>12</v>
      </c>
      <c r="N70" s="333">
        <f t="shared" ca="1" si="36"/>
        <v>4</v>
      </c>
      <c r="O70" s="334">
        <f t="shared" ca="1" si="36"/>
        <v>8</v>
      </c>
      <c r="P70" s="333">
        <f t="shared" ca="1" si="36"/>
        <v>7</v>
      </c>
      <c r="Q70" s="334">
        <f t="shared" ca="1" si="36"/>
        <v>5</v>
      </c>
      <c r="R70" s="333">
        <f t="shared" ca="1" si="36"/>
        <v>10</v>
      </c>
      <c r="S70" s="334">
        <f t="shared" ca="1" si="36"/>
        <v>2</v>
      </c>
      <c r="T70" s="333">
        <f t="shared" ca="1" si="36"/>
        <v>11</v>
      </c>
      <c r="U70" s="334">
        <f t="shared" ca="1" si="36"/>
        <v>1</v>
      </c>
      <c r="V70" s="333">
        <f t="shared" ca="1" si="36"/>
        <v>6</v>
      </c>
      <c r="W70" s="334">
        <f t="shared" ca="1" si="36"/>
        <v>6</v>
      </c>
      <c r="X70" s="240">
        <f t="shared" ca="1" si="22"/>
        <v>14</v>
      </c>
      <c r="Y70" s="240">
        <f t="shared" si="26"/>
        <v>13</v>
      </c>
      <c r="AC70" s="327" t="str">
        <f t="shared" si="23"/>
        <v>Q70</v>
      </c>
      <c r="AD70" s="327" t="str">
        <f t="shared" si="24"/>
        <v>Q58:Q81</v>
      </c>
    </row>
    <row r="71" spans="1:30" ht="18" customHeight="1" x14ac:dyDescent="0.25">
      <c r="A71" s="22">
        <v>14</v>
      </c>
      <c r="B71" s="23">
        <f t="shared" ca="1" si="17"/>
        <v>10</v>
      </c>
      <c r="C71" s="24" t="str">
        <f>IF(teams!A14="","",teams!A14)</f>
        <v>Nott'm Forest</v>
      </c>
      <c r="D71" s="22">
        <f t="shared" ca="1" si="18"/>
        <v>12</v>
      </c>
      <c r="E71" s="22">
        <f t="shared" ca="1" si="18"/>
        <v>4</v>
      </c>
      <c r="F71" s="22">
        <f t="shared" ca="1" si="18"/>
        <v>7</v>
      </c>
      <c r="G71" s="22">
        <f t="shared" ca="1" si="18"/>
        <v>1</v>
      </c>
      <c r="H71" s="22">
        <f t="shared" ca="1" si="18"/>
        <v>17</v>
      </c>
      <c r="I71" s="22">
        <f t="shared" ca="1" si="18"/>
        <v>13</v>
      </c>
      <c r="J71" s="22">
        <f t="shared" ca="1" si="19"/>
        <v>4</v>
      </c>
      <c r="K71" s="22">
        <f t="shared" ca="1" si="20"/>
        <v>19</v>
      </c>
      <c r="L71" s="333">
        <f t="shared" ref="L71:W71" ca="1" si="37">IFERROR(L17+L44,"-")</f>
        <v>1</v>
      </c>
      <c r="M71" s="334">
        <f t="shared" ca="1" si="37"/>
        <v>11</v>
      </c>
      <c r="N71" s="333">
        <f t="shared" ca="1" si="37"/>
        <v>3</v>
      </c>
      <c r="O71" s="334">
        <f t="shared" ca="1" si="37"/>
        <v>9</v>
      </c>
      <c r="P71" s="333">
        <f t="shared" ca="1" si="37"/>
        <v>6</v>
      </c>
      <c r="Q71" s="334">
        <f t="shared" ca="1" si="37"/>
        <v>6</v>
      </c>
      <c r="R71" s="333">
        <f t="shared" ca="1" si="37"/>
        <v>8</v>
      </c>
      <c r="S71" s="334">
        <f t="shared" ca="1" si="37"/>
        <v>4</v>
      </c>
      <c r="T71" s="333">
        <f t="shared" ca="1" si="37"/>
        <v>12</v>
      </c>
      <c r="U71" s="334">
        <f t="shared" ca="1" si="37"/>
        <v>0</v>
      </c>
      <c r="V71" s="333">
        <f t="shared" ca="1" si="37"/>
        <v>8</v>
      </c>
      <c r="W71" s="334">
        <f t="shared" ca="1" si="37"/>
        <v>4</v>
      </c>
      <c r="X71" s="240">
        <f t="shared" ca="1" si="22"/>
        <v>10</v>
      </c>
      <c r="Y71" s="240">
        <f t="shared" si="26"/>
        <v>14</v>
      </c>
      <c r="AC71" s="327" t="str">
        <f t="shared" si="23"/>
        <v>Q71</v>
      </c>
      <c r="AD71" s="327" t="str">
        <f t="shared" si="24"/>
        <v>Q58:Q81</v>
      </c>
    </row>
    <row r="72" spans="1:30" ht="18" customHeight="1" x14ac:dyDescent="0.25">
      <c r="A72" s="22">
        <v>15</v>
      </c>
      <c r="B72" s="23">
        <f t="shared" ca="1" si="17"/>
        <v>5</v>
      </c>
      <c r="C72" s="24" t="str">
        <f>IF(teams!A15="","",teams!A15)</f>
        <v>Preston</v>
      </c>
      <c r="D72" s="22">
        <f t="shared" ca="1" si="18"/>
        <v>12</v>
      </c>
      <c r="E72" s="22">
        <f t="shared" ca="1" si="18"/>
        <v>2</v>
      </c>
      <c r="F72" s="22">
        <f t="shared" ca="1" si="18"/>
        <v>3</v>
      </c>
      <c r="G72" s="22">
        <f t="shared" ca="1" si="18"/>
        <v>7</v>
      </c>
      <c r="H72" s="22">
        <f t="shared" ca="1" si="18"/>
        <v>18</v>
      </c>
      <c r="I72" s="22">
        <f t="shared" ca="1" si="18"/>
        <v>24</v>
      </c>
      <c r="J72" s="22">
        <f t="shared" ca="1" si="19"/>
        <v>-6</v>
      </c>
      <c r="K72" s="22">
        <f t="shared" ca="1" si="20"/>
        <v>9</v>
      </c>
      <c r="L72" s="333">
        <f t="shared" ref="L72:W72" ca="1" si="38">IFERROR(L18+L45,"-")</f>
        <v>0</v>
      </c>
      <c r="M72" s="334">
        <f t="shared" ca="1" si="38"/>
        <v>12</v>
      </c>
      <c r="N72" s="333">
        <f t="shared" ca="1" si="38"/>
        <v>2</v>
      </c>
      <c r="O72" s="334">
        <f t="shared" ca="1" si="38"/>
        <v>10</v>
      </c>
      <c r="P72" s="333">
        <f t="shared" ca="1" si="38"/>
        <v>4</v>
      </c>
      <c r="Q72" s="334">
        <f t="shared" ca="1" si="38"/>
        <v>8</v>
      </c>
      <c r="R72" s="333">
        <f t="shared" ca="1" si="38"/>
        <v>5</v>
      </c>
      <c r="S72" s="334">
        <f t="shared" ca="1" si="38"/>
        <v>7</v>
      </c>
      <c r="T72" s="333">
        <f t="shared" ca="1" si="38"/>
        <v>8</v>
      </c>
      <c r="U72" s="334">
        <f t="shared" ca="1" si="38"/>
        <v>4</v>
      </c>
      <c r="V72" s="333">
        <f t="shared" ca="1" si="38"/>
        <v>6</v>
      </c>
      <c r="W72" s="334">
        <f t="shared" ca="1" si="38"/>
        <v>6</v>
      </c>
      <c r="X72" s="240">
        <f t="shared" ca="1" si="22"/>
        <v>5</v>
      </c>
      <c r="Y72" s="240">
        <f t="shared" si="26"/>
        <v>15</v>
      </c>
      <c r="AC72" s="327" t="str">
        <f t="shared" si="23"/>
        <v>Q72</v>
      </c>
      <c r="AD72" s="327" t="str">
        <f t="shared" si="24"/>
        <v>Q58:Q81</v>
      </c>
    </row>
    <row r="73" spans="1:30" ht="18" customHeight="1" x14ac:dyDescent="0.25">
      <c r="A73" s="22">
        <v>16</v>
      </c>
      <c r="B73" s="23">
        <f t="shared" ca="1" si="17"/>
        <v>20</v>
      </c>
      <c r="C73" s="24" t="str">
        <f>IF(teams!A16="","",teams!A16)</f>
        <v>QPR</v>
      </c>
      <c r="D73" s="22">
        <f t="shared" ca="1" si="18"/>
        <v>12</v>
      </c>
      <c r="E73" s="22">
        <f t="shared" ca="1" si="18"/>
        <v>4</v>
      </c>
      <c r="F73" s="22">
        <f t="shared" ca="1" si="18"/>
        <v>2</v>
      </c>
      <c r="G73" s="22">
        <f t="shared" ca="1" si="18"/>
        <v>6</v>
      </c>
      <c r="H73" s="22">
        <f t="shared" ca="1" si="18"/>
        <v>9</v>
      </c>
      <c r="I73" s="22">
        <f t="shared" ca="1" si="18"/>
        <v>19</v>
      </c>
      <c r="J73" s="22">
        <f t="shared" ca="1" si="19"/>
        <v>-10</v>
      </c>
      <c r="K73" s="22">
        <f t="shared" ca="1" si="20"/>
        <v>14</v>
      </c>
      <c r="L73" s="333">
        <f t="shared" ref="L73:W73" ca="1" si="39">IFERROR(L19+L46,"-")</f>
        <v>1</v>
      </c>
      <c r="M73" s="334">
        <f t="shared" ca="1" si="39"/>
        <v>11</v>
      </c>
      <c r="N73" s="333">
        <f t="shared" ca="1" si="39"/>
        <v>5</v>
      </c>
      <c r="O73" s="334">
        <f t="shared" ca="1" si="39"/>
        <v>7</v>
      </c>
      <c r="P73" s="333">
        <f t="shared" ca="1" si="39"/>
        <v>7</v>
      </c>
      <c r="Q73" s="334">
        <f t="shared" ca="1" si="39"/>
        <v>5</v>
      </c>
      <c r="R73" s="333">
        <f t="shared" ca="1" si="39"/>
        <v>11</v>
      </c>
      <c r="S73" s="334">
        <f t="shared" ca="1" si="39"/>
        <v>1</v>
      </c>
      <c r="T73" s="333">
        <f t="shared" ca="1" si="39"/>
        <v>11</v>
      </c>
      <c r="U73" s="334">
        <f t="shared" ca="1" si="39"/>
        <v>1</v>
      </c>
      <c r="V73" s="333">
        <f t="shared" ca="1" si="39"/>
        <v>4</v>
      </c>
      <c r="W73" s="334">
        <f t="shared" ca="1" si="39"/>
        <v>8</v>
      </c>
      <c r="X73" s="240">
        <f t="shared" ca="1" si="22"/>
        <v>20</v>
      </c>
      <c r="Y73" s="240">
        <f t="shared" si="26"/>
        <v>16</v>
      </c>
      <c r="AC73" s="327" t="str">
        <f t="shared" si="23"/>
        <v>Q73</v>
      </c>
      <c r="AD73" s="327" t="str">
        <f t="shared" si="24"/>
        <v>Q58:Q81</v>
      </c>
    </row>
    <row r="74" spans="1:30" ht="18" customHeight="1" x14ac:dyDescent="0.25">
      <c r="A74" s="22">
        <v>17</v>
      </c>
      <c r="B74" s="23">
        <f t="shared" ca="1" si="17"/>
        <v>4</v>
      </c>
      <c r="C74" s="24" t="str">
        <f>IF(teams!A17="","",teams!A17)</f>
        <v>Reading</v>
      </c>
      <c r="D74" s="22">
        <f t="shared" ca="1" si="18"/>
        <v>12</v>
      </c>
      <c r="E74" s="22">
        <f t="shared" ca="1" si="18"/>
        <v>2</v>
      </c>
      <c r="F74" s="22">
        <f t="shared" ca="1" si="18"/>
        <v>3</v>
      </c>
      <c r="G74" s="22">
        <f t="shared" ca="1" si="18"/>
        <v>7</v>
      </c>
      <c r="H74" s="22">
        <f t="shared" ca="1" si="18"/>
        <v>15</v>
      </c>
      <c r="I74" s="22">
        <f t="shared" ca="1" si="18"/>
        <v>20</v>
      </c>
      <c r="J74" s="22">
        <f t="shared" ca="1" si="19"/>
        <v>-5</v>
      </c>
      <c r="K74" s="22">
        <f t="shared" ca="1" si="20"/>
        <v>9</v>
      </c>
      <c r="L74" s="333">
        <f t="shared" ref="L74:W74" ca="1" si="40">IFERROR(L20+L47,"-")</f>
        <v>0</v>
      </c>
      <c r="M74" s="334">
        <f t="shared" ca="1" si="40"/>
        <v>12</v>
      </c>
      <c r="N74" s="333">
        <f t="shared" ca="1" si="40"/>
        <v>3</v>
      </c>
      <c r="O74" s="334">
        <f t="shared" ca="1" si="40"/>
        <v>9</v>
      </c>
      <c r="P74" s="333">
        <f t="shared" ca="1" si="40"/>
        <v>4</v>
      </c>
      <c r="Q74" s="334">
        <f t="shared" ca="1" si="40"/>
        <v>8</v>
      </c>
      <c r="R74" s="333">
        <f t="shared" ca="1" si="40"/>
        <v>8</v>
      </c>
      <c r="S74" s="334">
        <f t="shared" ca="1" si="40"/>
        <v>4</v>
      </c>
      <c r="T74" s="333">
        <f t="shared" ca="1" si="40"/>
        <v>10</v>
      </c>
      <c r="U74" s="334">
        <f t="shared" ca="1" si="40"/>
        <v>2</v>
      </c>
      <c r="V74" s="333">
        <f t="shared" ca="1" si="40"/>
        <v>8</v>
      </c>
      <c r="W74" s="334">
        <f t="shared" ca="1" si="40"/>
        <v>4</v>
      </c>
      <c r="X74" s="240">
        <f t="shared" ca="1" si="22"/>
        <v>4</v>
      </c>
      <c r="Y74" s="240">
        <f t="shared" si="26"/>
        <v>17</v>
      </c>
      <c r="AC74" s="327" t="str">
        <f t="shared" si="23"/>
        <v>Q74</v>
      </c>
      <c r="AD74" s="327" t="str">
        <f t="shared" si="24"/>
        <v>Q58:Q81</v>
      </c>
    </row>
    <row r="75" spans="1:30" ht="18" customHeight="1" x14ac:dyDescent="0.25">
      <c r="A75" s="22">
        <v>18</v>
      </c>
      <c r="B75" s="23">
        <f t="shared" ca="1" si="17"/>
        <v>22</v>
      </c>
      <c r="C75" s="24" t="str">
        <f>IF(teams!A18="","",teams!A18)</f>
        <v>Rotherham</v>
      </c>
      <c r="D75" s="22">
        <f t="shared" ref="D75:I81" ca="1" si="41">IF(C75="","",D21+D48)</f>
        <v>12</v>
      </c>
      <c r="E75" s="22">
        <f t="shared" ca="1" si="41"/>
        <v>3</v>
      </c>
      <c r="F75" s="22">
        <f t="shared" ca="1" si="41"/>
        <v>2</v>
      </c>
      <c r="G75" s="22">
        <f t="shared" ca="1" si="41"/>
        <v>7</v>
      </c>
      <c r="H75" s="22">
        <f t="shared" ca="1" si="41"/>
        <v>9</v>
      </c>
      <c r="I75" s="22">
        <f t="shared" ca="1" si="41"/>
        <v>19</v>
      </c>
      <c r="J75" s="22">
        <f t="shared" ca="1" si="19"/>
        <v>-10</v>
      </c>
      <c r="K75" s="22">
        <f t="shared" ca="1" si="20"/>
        <v>11</v>
      </c>
      <c r="L75" s="333">
        <f t="shared" ref="L75:W75" ca="1" si="42">IFERROR(L21+L48,"-")</f>
        <v>1</v>
      </c>
      <c r="M75" s="334">
        <f t="shared" ca="1" si="42"/>
        <v>11</v>
      </c>
      <c r="N75" s="333">
        <f t="shared" ca="1" si="42"/>
        <v>6</v>
      </c>
      <c r="O75" s="334">
        <f t="shared" ca="1" si="42"/>
        <v>6</v>
      </c>
      <c r="P75" s="333">
        <f t="shared" ca="1" si="42"/>
        <v>8</v>
      </c>
      <c r="Q75" s="334">
        <f t="shared" ca="1" si="42"/>
        <v>4</v>
      </c>
      <c r="R75" s="333">
        <f t="shared" ca="1" si="42"/>
        <v>8</v>
      </c>
      <c r="S75" s="334">
        <f t="shared" ca="1" si="42"/>
        <v>4</v>
      </c>
      <c r="T75" s="333">
        <f t="shared" ca="1" si="42"/>
        <v>10</v>
      </c>
      <c r="U75" s="334">
        <f t="shared" ca="1" si="42"/>
        <v>2</v>
      </c>
      <c r="V75" s="333">
        <f t="shared" ca="1" si="42"/>
        <v>4</v>
      </c>
      <c r="W75" s="334">
        <f t="shared" ca="1" si="42"/>
        <v>8</v>
      </c>
      <c r="X75" s="240">
        <f t="shared" ca="1" si="22"/>
        <v>22</v>
      </c>
      <c r="Y75" s="240">
        <f t="shared" si="26"/>
        <v>18</v>
      </c>
      <c r="AC75" s="327" t="str">
        <f t="shared" si="23"/>
        <v>Q75</v>
      </c>
      <c r="AD75" s="327" t="str">
        <f t="shared" si="24"/>
        <v>Q58:Q81</v>
      </c>
    </row>
    <row r="76" spans="1:30" ht="18" customHeight="1" x14ac:dyDescent="0.25">
      <c r="A76" s="22">
        <v>19</v>
      </c>
      <c r="B76" s="23">
        <f t="shared" ca="1" si="17"/>
        <v>2</v>
      </c>
      <c r="C76" s="24" t="str">
        <f>IF(teams!A19="","",teams!A19)</f>
        <v>Sheffield United</v>
      </c>
      <c r="D76" s="22">
        <f t="shared" ca="1" si="41"/>
        <v>12</v>
      </c>
      <c r="E76" s="22">
        <f t="shared" ca="1" si="41"/>
        <v>8</v>
      </c>
      <c r="F76" s="22">
        <f t="shared" ca="1" si="41"/>
        <v>1</v>
      </c>
      <c r="G76" s="22">
        <f t="shared" ca="1" si="41"/>
        <v>3</v>
      </c>
      <c r="H76" s="22">
        <f t="shared" ca="1" si="41"/>
        <v>21</v>
      </c>
      <c r="I76" s="22">
        <f t="shared" ca="1" si="41"/>
        <v>13</v>
      </c>
      <c r="J76" s="22">
        <f t="shared" ca="1" si="19"/>
        <v>8</v>
      </c>
      <c r="K76" s="22">
        <f t="shared" ca="1" si="20"/>
        <v>25</v>
      </c>
      <c r="L76" s="333">
        <f t="shared" ref="L76:W76" ca="1" si="43">IFERROR(L22+L49,"-")</f>
        <v>1</v>
      </c>
      <c r="M76" s="334">
        <f t="shared" ca="1" si="43"/>
        <v>11</v>
      </c>
      <c r="N76" s="333">
        <f t="shared" ca="1" si="43"/>
        <v>3</v>
      </c>
      <c r="O76" s="334">
        <f t="shared" ca="1" si="43"/>
        <v>9</v>
      </c>
      <c r="P76" s="333">
        <f t="shared" ca="1" si="43"/>
        <v>4</v>
      </c>
      <c r="Q76" s="334">
        <f t="shared" ca="1" si="43"/>
        <v>8</v>
      </c>
      <c r="R76" s="333">
        <f t="shared" ca="1" si="43"/>
        <v>9</v>
      </c>
      <c r="S76" s="334">
        <f t="shared" ca="1" si="43"/>
        <v>3</v>
      </c>
      <c r="T76" s="333">
        <f t="shared" ca="1" si="43"/>
        <v>9</v>
      </c>
      <c r="U76" s="334">
        <f t="shared" ca="1" si="43"/>
        <v>3</v>
      </c>
      <c r="V76" s="333">
        <f t="shared" ca="1" si="43"/>
        <v>6</v>
      </c>
      <c r="W76" s="334">
        <f t="shared" ca="1" si="43"/>
        <v>6</v>
      </c>
      <c r="X76" s="240">
        <f t="shared" ca="1" si="22"/>
        <v>2</v>
      </c>
      <c r="Y76" s="240">
        <f t="shared" si="26"/>
        <v>19</v>
      </c>
      <c r="AC76" s="327" t="str">
        <f t="shared" si="23"/>
        <v>Q76</v>
      </c>
      <c r="AD76" s="327" t="str">
        <f t="shared" si="24"/>
        <v>Q58:Q81</v>
      </c>
    </row>
    <row r="77" spans="1:30" ht="18" customHeight="1" x14ac:dyDescent="0.25">
      <c r="A77" s="22">
        <v>20</v>
      </c>
      <c r="B77" s="23">
        <f t="shared" ca="1" si="17"/>
        <v>1</v>
      </c>
      <c r="C77" s="24" t="str">
        <f>IF(teams!A20="","",teams!A20)</f>
        <v>Sheffield Weds</v>
      </c>
      <c r="D77" s="22">
        <f t="shared" ca="1" si="41"/>
        <v>12</v>
      </c>
      <c r="E77" s="22">
        <f t="shared" ca="1" si="41"/>
        <v>5</v>
      </c>
      <c r="F77" s="22">
        <f t="shared" ca="1" si="41"/>
        <v>4</v>
      </c>
      <c r="G77" s="22">
        <f t="shared" ca="1" si="41"/>
        <v>3</v>
      </c>
      <c r="H77" s="22">
        <f t="shared" ca="1" si="41"/>
        <v>19</v>
      </c>
      <c r="I77" s="22">
        <f t="shared" ca="1" si="41"/>
        <v>18</v>
      </c>
      <c r="J77" s="22">
        <f t="shared" ca="1" si="19"/>
        <v>1</v>
      </c>
      <c r="K77" s="22">
        <f t="shared" ca="1" si="20"/>
        <v>19</v>
      </c>
      <c r="L77" s="333">
        <f t="shared" ref="L77:W77" ca="1" si="44">IFERROR(L23+L50,"-")</f>
        <v>0</v>
      </c>
      <c r="M77" s="334">
        <f t="shared" ca="1" si="44"/>
        <v>12</v>
      </c>
      <c r="N77" s="333">
        <f t="shared" ca="1" si="44"/>
        <v>0</v>
      </c>
      <c r="O77" s="334">
        <f t="shared" ca="1" si="44"/>
        <v>12</v>
      </c>
      <c r="P77" s="333">
        <f t="shared" ca="1" si="44"/>
        <v>3</v>
      </c>
      <c r="Q77" s="334">
        <f t="shared" ca="1" si="44"/>
        <v>9</v>
      </c>
      <c r="R77" s="333">
        <f t="shared" ca="1" si="44"/>
        <v>9</v>
      </c>
      <c r="S77" s="334">
        <f t="shared" ca="1" si="44"/>
        <v>3</v>
      </c>
      <c r="T77" s="333">
        <f t="shared" ca="1" si="44"/>
        <v>11</v>
      </c>
      <c r="U77" s="334">
        <f t="shared" ca="1" si="44"/>
        <v>1</v>
      </c>
      <c r="V77" s="333">
        <f t="shared" ca="1" si="44"/>
        <v>11</v>
      </c>
      <c r="W77" s="334">
        <f t="shared" ca="1" si="44"/>
        <v>1</v>
      </c>
      <c r="X77" s="240">
        <f t="shared" ca="1" si="22"/>
        <v>1</v>
      </c>
      <c r="Y77" s="240">
        <f t="shared" si="26"/>
        <v>20</v>
      </c>
      <c r="AC77" s="327" t="str">
        <f t="shared" si="23"/>
        <v>Q77</v>
      </c>
      <c r="AD77" s="327" t="str">
        <f t="shared" si="24"/>
        <v>Q58:Q81</v>
      </c>
    </row>
    <row r="78" spans="1:30" ht="18" customHeight="1" x14ac:dyDescent="0.25">
      <c r="A78" s="22">
        <v>21</v>
      </c>
      <c r="B78" s="23">
        <f t="shared" ca="1" si="17"/>
        <v>6</v>
      </c>
      <c r="C78" s="24" t="str">
        <f>IF(teams!A21="","",teams!A21)</f>
        <v>Stoke</v>
      </c>
      <c r="D78" s="22">
        <f t="shared" ca="1" si="41"/>
        <v>12</v>
      </c>
      <c r="E78" s="22">
        <f t="shared" ca="1" si="41"/>
        <v>4</v>
      </c>
      <c r="F78" s="22">
        <f t="shared" ca="1" si="41"/>
        <v>4</v>
      </c>
      <c r="G78" s="22">
        <f t="shared" ca="1" si="41"/>
        <v>4</v>
      </c>
      <c r="H78" s="22">
        <f t="shared" ca="1" si="41"/>
        <v>17</v>
      </c>
      <c r="I78" s="22">
        <f t="shared" ca="1" si="41"/>
        <v>18</v>
      </c>
      <c r="J78" s="22">
        <f t="shared" ca="1" si="19"/>
        <v>-1</v>
      </c>
      <c r="K78" s="22">
        <f t="shared" ca="1" si="20"/>
        <v>16</v>
      </c>
      <c r="L78" s="333">
        <f t="shared" ref="L78:W78" ca="1" si="45">IFERROR(L24+L51,"-")</f>
        <v>0</v>
      </c>
      <c r="M78" s="334">
        <f t="shared" ca="1" si="45"/>
        <v>12</v>
      </c>
      <c r="N78" s="333">
        <f t="shared" ca="1" si="45"/>
        <v>2</v>
      </c>
      <c r="O78" s="334">
        <f t="shared" ca="1" si="45"/>
        <v>10</v>
      </c>
      <c r="P78" s="333">
        <f t="shared" ca="1" si="45"/>
        <v>5</v>
      </c>
      <c r="Q78" s="334">
        <f t="shared" ca="1" si="45"/>
        <v>7</v>
      </c>
      <c r="R78" s="333">
        <f t="shared" ca="1" si="45"/>
        <v>7</v>
      </c>
      <c r="S78" s="334">
        <f t="shared" ca="1" si="45"/>
        <v>5</v>
      </c>
      <c r="T78" s="333">
        <f t="shared" ca="1" si="45"/>
        <v>11</v>
      </c>
      <c r="U78" s="334">
        <f t="shared" ca="1" si="45"/>
        <v>1</v>
      </c>
      <c r="V78" s="333">
        <f t="shared" ca="1" si="45"/>
        <v>7</v>
      </c>
      <c r="W78" s="334">
        <f t="shared" ca="1" si="45"/>
        <v>5</v>
      </c>
      <c r="X78" s="240">
        <f t="shared" ca="1" si="22"/>
        <v>6</v>
      </c>
      <c r="Y78" s="240">
        <f t="shared" si="26"/>
        <v>21</v>
      </c>
      <c r="AC78" s="327" t="str">
        <f t="shared" si="23"/>
        <v>Q78</v>
      </c>
      <c r="AD78" s="327" t="str">
        <f t="shared" si="24"/>
        <v>Q58:Q81</v>
      </c>
    </row>
    <row r="79" spans="1:30" ht="18" customHeight="1" x14ac:dyDescent="0.25">
      <c r="A79" s="22">
        <v>22</v>
      </c>
      <c r="B79" s="23">
        <f t="shared" ca="1" si="17"/>
        <v>16</v>
      </c>
      <c r="C79" s="24" t="str">
        <f>IF(teams!A22="","",teams!A22)</f>
        <v>Swansea</v>
      </c>
      <c r="D79" s="22">
        <f t="shared" ca="1" si="41"/>
        <v>12</v>
      </c>
      <c r="E79" s="22">
        <f t="shared" ca="1" si="41"/>
        <v>4</v>
      </c>
      <c r="F79" s="22">
        <f t="shared" ca="1" si="41"/>
        <v>5</v>
      </c>
      <c r="G79" s="22">
        <f t="shared" ca="1" si="41"/>
        <v>3</v>
      </c>
      <c r="H79" s="22">
        <f t="shared" ca="1" si="41"/>
        <v>12</v>
      </c>
      <c r="I79" s="22">
        <f t="shared" ca="1" si="41"/>
        <v>9</v>
      </c>
      <c r="J79" s="22">
        <f t="shared" ca="1" si="19"/>
        <v>3</v>
      </c>
      <c r="K79" s="22">
        <f t="shared" ca="1" si="20"/>
        <v>17</v>
      </c>
      <c r="L79" s="333">
        <f t="shared" ref="L79:W79" ca="1" si="46">IFERROR(L25+L52,"-")</f>
        <v>4</v>
      </c>
      <c r="M79" s="334">
        <f t="shared" ca="1" si="46"/>
        <v>8</v>
      </c>
      <c r="N79" s="333">
        <f t="shared" ca="1" si="46"/>
        <v>7</v>
      </c>
      <c r="O79" s="334">
        <f t="shared" ca="1" si="46"/>
        <v>5</v>
      </c>
      <c r="P79" s="333">
        <f t="shared" ca="1" si="46"/>
        <v>7</v>
      </c>
      <c r="Q79" s="334">
        <f t="shared" ca="1" si="46"/>
        <v>5</v>
      </c>
      <c r="R79" s="333">
        <f t="shared" ca="1" si="46"/>
        <v>10</v>
      </c>
      <c r="S79" s="334">
        <f t="shared" ca="1" si="46"/>
        <v>2</v>
      </c>
      <c r="T79" s="333">
        <f t="shared" ca="1" si="46"/>
        <v>11</v>
      </c>
      <c r="U79" s="334">
        <f t="shared" ca="1" si="46"/>
        <v>1</v>
      </c>
      <c r="V79" s="333">
        <f t="shared" ca="1" si="46"/>
        <v>4</v>
      </c>
      <c r="W79" s="334">
        <f t="shared" ca="1" si="46"/>
        <v>8</v>
      </c>
      <c r="X79" s="240">
        <f t="shared" ca="1" si="22"/>
        <v>16</v>
      </c>
      <c r="Y79" s="240">
        <f t="shared" si="26"/>
        <v>22</v>
      </c>
      <c r="AC79" s="327" t="str">
        <f t="shared" si="23"/>
        <v>Q79</v>
      </c>
      <c r="AD79" s="327" t="str">
        <f t="shared" si="24"/>
        <v>Q58:Q81</v>
      </c>
    </row>
    <row r="80" spans="1:30" ht="18" customHeight="1" x14ac:dyDescent="0.25">
      <c r="A80" s="22">
        <v>23</v>
      </c>
      <c r="B80" s="23">
        <f t="shared" ca="1" si="17"/>
        <v>3</v>
      </c>
      <c r="C80" s="24" t="str">
        <f>IF(teams!A23="","",teams!A23)</f>
        <v>West Brom</v>
      </c>
      <c r="D80" s="22">
        <f t="shared" ca="1" si="41"/>
        <v>12</v>
      </c>
      <c r="E80" s="22">
        <f t="shared" ca="1" si="41"/>
        <v>7</v>
      </c>
      <c r="F80" s="22">
        <f t="shared" ca="1" si="41"/>
        <v>3</v>
      </c>
      <c r="G80" s="22">
        <f t="shared" ca="1" si="41"/>
        <v>2</v>
      </c>
      <c r="H80" s="22">
        <f t="shared" ca="1" si="41"/>
        <v>31</v>
      </c>
      <c r="I80" s="22">
        <f t="shared" ca="1" si="41"/>
        <v>17</v>
      </c>
      <c r="J80" s="22">
        <f t="shared" ca="1" si="19"/>
        <v>14</v>
      </c>
      <c r="K80" s="22">
        <f t="shared" ca="1" si="20"/>
        <v>24</v>
      </c>
      <c r="L80" s="333">
        <f t="shared" ref="L80:W80" ca="1" si="47">IFERROR(L26+L53,"-")</f>
        <v>0</v>
      </c>
      <c r="M80" s="334">
        <f t="shared" ca="1" si="47"/>
        <v>12</v>
      </c>
      <c r="N80" s="333">
        <f t="shared" ca="1" si="47"/>
        <v>1</v>
      </c>
      <c r="O80" s="334">
        <f t="shared" ca="1" si="47"/>
        <v>11</v>
      </c>
      <c r="P80" s="333">
        <f t="shared" ca="1" si="47"/>
        <v>4</v>
      </c>
      <c r="Q80" s="334">
        <f t="shared" ca="1" si="47"/>
        <v>8</v>
      </c>
      <c r="R80" s="333">
        <f t="shared" ca="1" si="47"/>
        <v>6</v>
      </c>
      <c r="S80" s="334">
        <f t="shared" ca="1" si="47"/>
        <v>6</v>
      </c>
      <c r="T80" s="333">
        <f t="shared" ca="1" si="47"/>
        <v>7</v>
      </c>
      <c r="U80" s="334">
        <f t="shared" ca="1" si="47"/>
        <v>5</v>
      </c>
      <c r="V80" s="333">
        <f t="shared" ca="1" si="47"/>
        <v>10</v>
      </c>
      <c r="W80" s="334">
        <f t="shared" ca="1" si="47"/>
        <v>2</v>
      </c>
      <c r="X80" s="240">
        <f t="shared" ca="1" si="22"/>
        <v>3</v>
      </c>
      <c r="Y80" s="240">
        <f t="shared" si="26"/>
        <v>23</v>
      </c>
      <c r="AC80" s="327" t="str">
        <f t="shared" si="23"/>
        <v>Q80</v>
      </c>
      <c r="AD80" s="327" t="str">
        <f t="shared" si="24"/>
        <v>Q58:Q81</v>
      </c>
    </row>
    <row r="81" spans="1:30" ht="18" customHeight="1" x14ac:dyDescent="0.25">
      <c r="A81" s="25">
        <v>24</v>
      </c>
      <c r="B81" s="26">
        <f t="shared" ca="1" si="17"/>
        <v>11</v>
      </c>
      <c r="C81" s="27" t="str">
        <f>IF(teams!A24="","",teams!A24)</f>
        <v>Wigan</v>
      </c>
      <c r="D81" s="25">
        <f t="shared" ca="1" si="41"/>
        <v>12</v>
      </c>
      <c r="E81" s="25">
        <f t="shared" ca="1" si="41"/>
        <v>5</v>
      </c>
      <c r="F81" s="25">
        <f t="shared" ca="1" si="41"/>
        <v>2</v>
      </c>
      <c r="G81" s="25">
        <f t="shared" ca="1" si="41"/>
        <v>5</v>
      </c>
      <c r="H81" s="25">
        <f t="shared" ca="1" si="41"/>
        <v>14</v>
      </c>
      <c r="I81" s="25">
        <f t="shared" ca="1" si="41"/>
        <v>16</v>
      </c>
      <c r="J81" s="25">
        <f t="shared" ca="1" si="19"/>
        <v>-2</v>
      </c>
      <c r="K81" s="25">
        <f t="shared" ca="1" si="20"/>
        <v>17</v>
      </c>
      <c r="L81" s="335">
        <f t="shared" ref="L81:W81" ca="1" si="48">IFERROR(L27+L54,"-")</f>
        <v>1</v>
      </c>
      <c r="M81" s="336">
        <f t="shared" ca="1" si="48"/>
        <v>11</v>
      </c>
      <c r="N81" s="335">
        <f t="shared" ca="1" si="48"/>
        <v>5</v>
      </c>
      <c r="O81" s="336">
        <f t="shared" ca="1" si="48"/>
        <v>7</v>
      </c>
      <c r="P81" s="335">
        <f t="shared" ca="1" si="48"/>
        <v>6</v>
      </c>
      <c r="Q81" s="336">
        <f t="shared" ca="1" si="48"/>
        <v>6</v>
      </c>
      <c r="R81" s="335">
        <f t="shared" ca="1" si="48"/>
        <v>8</v>
      </c>
      <c r="S81" s="336">
        <f t="shared" ca="1" si="48"/>
        <v>4</v>
      </c>
      <c r="T81" s="335">
        <f t="shared" ca="1" si="48"/>
        <v>10</v>
      </c>
      <c r="U81" s="336">
        <f t="shared" ca="1" si="48"/>
        <v>2</v>
      </c>
      <c r="V81" s="335">
        <f t="shared" ca="1" si="48"/>
        <v>4</v>
      </c>
      <c r="W81" s="336">
        <f t="shared" ca="1" si="48"/>
        <v>8</v>
      </c>
      <c r="X81" s="241">
        <f t="shared" ca="1" si="22"/>
        <v>11</v>
      </c>
      <c r="Y81" s="241">
        <f t="shared" si="26"/>
        <v>24</v>
      </c>
      <c r="AC81" s="327" t="str">
        <f t="shared" si="23"/>
        <v>Q81</v>
      </c>
      <c r="AD81" s="327" t="str">
        <f t="shared" si="24"/>
        <v>Q58:Q81</v>
      </c>
    </row>
  </sheetData>
  <mergeCells count="5">
    <mergeCell ref="L29:W29"/>
    <mergeCell ref="L56:W56"/>
    <mergeCell ref="L1:W1"/>
    <mergeCell ref="AE2:AF2"/>
    <mergeCell ref="Z1:AF1"/>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FF00"/>
  </sheetPr>
  <dimension ref="A1:AT839"/>
  <sheetViews>
    <sheetView zoomScale="85" zoomScaleNormal="85" workbookViewId="0"/>
  </sheetViews>
  <sheetFormatPr defaultRowHeight="18" customHeight="1" x14ac:dyDescent="0.25"/>
  <cols>
    <col min="1" max="1" width="18.5703125" style="49" customWidth="1"/>
    <col min="2" max="2" width="19.5703125" style="30" customWidth="1"/>
    <col min="3" max="3" width="9.140625" style="39"/>
    <col min="4" max="4" width="15.7109375" style="30" customWidth="1"/>
    <col min="5" max="5" width="15.7109375" style="15" customWidth="1"/>
    <col min="6" max="11" width="6.7109375" style="15" customWidth="1"/>
    <col min="12" max="12" width="15.7109375" style="30" customWidth="1"/>
    <col min="13" max="32" width="6.7109375" style="15" customWidth="1"/>
    <col min="33" max="16384" width="9.140625" style="49"/>
  </cols>
  <sheetData>
    <row r="1" spans="1:46" ht="18" customHeight="1" x14ac:dyDescent="0.25">
      <c r="B1" s="36">
        <v>1</v>
      </c>
      <c r="C1" s="39">
        <v>1</v>
      </c>
      <c r="D1" s="15">
        <f>1+C1</f>
        <v>2</v>
      </c>
      <c r="E1" s="15">
        <f t="shared" ref="E1:AF1" si="0">1+D1</f>
        <v>3</v>
      </c>
      <c r="F1" s="15">
        <f t="shared" si="0"/>
        <v>4</v>
      </c>
      <c r="G1" s="15">
        <f t="shared" si="0"/>
        <v>5</v>
      </c>
      <c r="H1" s="15">
        <f t="shared" si="0"/>
        <v>6</v>
      </c>
      <c r="I1" s="15">
        <f t="shared" si="0"/>
        <v>7</v>
      </c>
      <c r="J1" s="15">
        <f t="shared" si="0"/>
        <v>8</v>
      </c>
      <c r="K1" s="15">
        <f t="shared" si="0"/>
        <v>9</v>
      </c>
      <c r="L1" s="15">
        <f t="shared" si="0"/>
        <v>10</v>
      </c>
      <c r="M1" s="15">
        <f t="shared" si="0"/>
        <v>11</v>
      </c>
      <c r="N1" s="15">
        <f t="shared" si="0"/>
        <v>12</v>
      </c>
      <c r="O1" s="15">
        <f t="shared" si="0"/>
        <v>13</v>
      </c>
      <c r="P1" s="15">
        <f t="shared" si="0"/>
        <v>14</v>
      </c>
      <c r="Q1" s="15">
        <f t="shared" si="0"/>
        <v>15</v>
      </c>
      <c r="R1" s="15">
        <f t="shared" si="0"/>
        <v>16</v>
      </c>
      <c r="S1" s="15">
        <f t="shared" si="0"/>
        <v>17</v>
      </c>
      <c r="T1" s="15">
        <f t="shared" si="0"/>
        <v>18</v>
      </c>
      <c r="U1" s="15">
        <f t="shared" si="0"/>
        <v>19</v>
      </c>
      <c r="V1" s="15">
        <f t="shared" si="0"/>
        <v>20</v>
      </c>
      <c r="W1" s="15">
        <f t="shared" si="0"/>
        <v>21</v>
      </c>
      <c r="X1" s="15">
        <f t="shared" si="0"/>
        <v>22</v>
      </c>
      <c r="Y1" s="15">
        <f t="shared" si="0"/>
        <v>23</v>
      </c>
      <c r="Z1" s="15">
        <f t="shared" si="0"/>
        <v>24</v>
      </c>
      <c r="AA1" s="15">
        <f t="shared" si="0"/>
        <v>25</v>
      </c>
      <c r="AB1" s="15">
        <f t="shared" si="0"/>
        <v>26</v>
      </c>
      <c r="AC1" s="15">
        <f t="shared" si="0"/>
        <v>27</v>
      </c>
      <c r="AD1" s="15">
        <f t="shared" si="0"/>
        <v>28</v>
      </c>
      <c r="AE1" s="15">
        <f t="shared" si="0"/>
        <v>29</v>
      </c>
      <c r="AF1" s="15">
        <f t="shared" si="0"/>
        <v>30</v>
      </c>
    </row>
    <row r="2" spans="1:46" ht="18" customHeight="1" x14ac:dyDescent="0.25">
      <c r="A2" s="49" t="s">
        <v>263</v>
      </c>
      <c r="B2" s="36" t="str">
        <f ca="1">INDIRECT("teams!a"&amp;B1)</f>
        <v>Aston Villa</v>
      </c>
      <c r="C2" s="40">
        <v>74</v>
      </c>
      <c r="D2" s="13">
        <f>C2-1</f>
        <v>73</v>
      </c>
      <c r="E2" s="13">
        <f>D2-1</f>
        <v>72</v>
      </c>
      <c r="F2" s="51" t="s">
        <v>73</v>
      </c>
      <c r="G2" s="13" t="s">
        <v>74</v>
      </c>
      <c r="H2" s="13" t="s">
        <v>75</v>
      </c>
    </row>
    <row r="3" spans="1:46" s="50" customFormat="1" ht="18" customHeight="1" x14ac:dyDescent="0.25">
      <c r="B3" s="12" t="str">
        <f ca="1">CONCATENATE(B2,"-Home")</f>
        <v>Aston Villa-Home</v>
      </c>
      <c r="C3" s="40" t="s">
        <v>22</v>
      </c>
      <c r="D3" s="13" t="s">
        <v>50</v>
      </c>
      <c r="E3" s="13" t="s">
        <v>51</v>
      </c>
      <c r="F3" s="13" t="s">
        <v>3</v>
      </c>
      <c r="G3" s="13" t="s">
        <v>4</v>
      </c>
      <c r="H3" s="13" t="s">
        <v>6</v>
      </c>
      <c r="I3" s="13" t="s">
        <v>1</v>
      </c>
      <c r="J3" s="13" t="s">
        <v>2</v>
      </c>
      <c r="K3" s="13" t="s">
        <v>5</v>
      </c>
      <c r="L3" s="13" t="s">
        <v>52</v>
      </c>
      <c r="M3" s="13" t="s">
        <v>53</v>
      </c>
      <c r="N3" s="13" t="s">
        <v>54</v>
      </c>
      <c r="O3" s="13" t="s">
        <v>55</v>
      </c>
      <c r="P3" s="13" t="s">
        <v>56</v>
      </c>
      <c r="Q3" s="13" t="s">
        <v>57</v>
      </c>
      <c r="R3" s="13" t="s">
        <v>58</v>
      </c>
      <c r="S3" s="13" t="s">
        <v>59</v>
      </c>
      <c r="T3" s="13" t="s">
        <v>60</v>
      </c>
      <c r="U3" s="13" t="s">
        <v>61</v>
      </c>
      <c r="V3" s="13" t="s">
        <v>62</v>
      </c>
      <c r="W3" s="13" t="s">
        <v>63</v>
      </c>
      <c r="X3" s="13" t="s">
        <v>64</v>
      </c>
      <c r="Y3" s="13" t="s">
        <v>65</v>
      </c>
      <c r="Z3" s="13" t="s">
        <v>66</v>
      </c>
      <c r="AA3" s="13" t="s">
        <v>67</v>
      </c>
      <c r="AB3" s="13" t="s">
        <v>68</v>
      </c>
      <c r="AC3" s="13" t="s">
        <v>69</v>
      </c>
      <c r="AD3" s="13" t="s">
        <v>70</v>
      </c>
      <c r="AE3" s="13" t="s">
        <v>71</v>
      </c>
      <c r="AF3" s="13" t="s">
        <v>72</v>
      </c>
      <c r="AG3" s="62" t="s">
        <v>140</v>
      </c>
      <c r="AH3" s="62" t="s">
        <v>141</v>
      </c>
      <c r="AI3" s="62" t="s">
        <v>142</v>
      </c>
      <c r="AJ3" s="62" t="s">
        <v>143</v>
      </c>
      <c r="AK3" s="62" t="s">
        <v>144</v>
      </c>
      <c r="AL3" s="63" t="s">
        <v>145</v>
      </c>
      <c r="AM3" s="63" t="s">
        <v>146</v>
      </c>
      <c r="AN3" s="62" t="s">
        <v>147</v>
      </c>
      <c r="AO3" s="64" t="s">
        <v>150</v>
      </c>
      <c r="AP3" s="64" t="s">
        <v>151</v>
      </c>
      <c r="AQ3" s="62" t="s">
        <v>148</v>
      </c>
      <c r="AR3" s="62" t="s">
        <v>149</v>
      </c>
      <c r="AS3" s="62" t="s">
        <v>152</v>
      </c>
      <c r="AT3" s="62" t="s">
        <v>153</v>
      </c>
    </row>
    <row r="4" spans="1:46" ht="18" customHeight="1" x14ac:dyDescent="0.25">
      <c r="A4" s="49" t="str">
        <f ca="1">CONCATENATE(B3,"-",B4)</f>
        <v>Aston Villa-Home-1</v>
      </c>
      <c r="B4" s="12">
        <v>1</v>
      </c>
      <c r="C4" s="41">
        <f ca="1">VLOOKUP($B4,INDIRECT("data!$"&amp;F2&amp;"$3:$CZ$554"),$C2-3*(B1-1)+C$1,FALSE)</f>
        <v>43375</v>
      </c>
      <c r="D4" s="30" t="str">
        <f ca="1">VLOOKUP($B4,INDIRECT("data!$"&amp;F2&amp;"$3:$CZ$554"),$C2-3*(B1-1)+D$1,FALSE)</f>
        <v>Aston Villa</v>
      </c>
      <c r="E4" s="30" t="str">
        <f ca="1">VLOOKUP($B4,INDIRECT("data!$"&amp;F2&amp;"$3:$CZ$554"),$C2-3*(B1-1)+E$1,FALSE)</f>
        <v>Preston</v>
      </c>
      <c r="F4" s="29">
        <f ca="1">VLOOKUP($B4,INDIRECT("data!$"&amp;F2&amp;"$3:$CZ$554"),$C2-3*(B1-1)+F$1,FALSE)</f>
        <v>3</v>
      </c>
      <c r="G4" s="29">
        <f ca="1">VLOOKUP($B4,INDIRECT("data!$"&amp;F2&amp;"$3:$CZ$554"),$C2-3*(B1-1)+G$1,FALSE)</f>
        <v>3</v>
      </c>
      <c r="H4" s="15" t="str">
        <f ca="1">VLOOKUP($B4,INDIRECT("data!$"&amp;F2&amp;"$3:$CZ$554"),$C2-3*(B1-1)+H$1,FALSE)</f>
        <v>D</v>
      </c>
      <c r="I4" s="29">
        <f ca="1">VLOOKUP($B4,INDIRECT("data!$"&amp;F2&amp;"$3:$CZ$554"),$C2-3*(B1-1)+I$1,FALSE)</f>
        <v>2</v>
      </c>
      <c r="J4" s="29">
        <f ca="1">VLOOKUP($B4,INDIRECT("data!$"&amp;F2&amp;"$3:$CZ$554"),$C2-3*(B1-1)+J$1,FALSE)</f>
        <v>0</v>
      </c>
      <c r="K4" s="15" t="str">
        <f ca="1">VLOOKUP($B4,INDIRECT("data!$"&amp;F2&amp;"$3:$CZ$554"),$C2-3*(B1-1)+K$1,FALSE)</f>
        <v>H</v>
      </c>
      <c r="L4" s="30" t="str">
        <f ca="1">VLOOKUP($B4,INDIRECT("data!$"&amp;F2&amp;"$3:$CZ$554"),$C2-3*(B1-1)+L$1,FALSE)</f>
        <v>P Bankes</v>
      </c>
      <c r="M4" s="45">
        <f ca="1">VLOOKUP($B4,INDIRECT("data!$"&amp;F2&amp;"$3:$CZ$554"),$C2-3*(B1-1)+M$1,FALSE)</f>
        <v>12</v>
      </c>
      <c r="N4" s="45">
        <f ca="1">VLOOKUP($B4,INDIRECT("data!$"&amp;F2&amp;"$3:$CZ$554"),$C2-3*(B1-1)+N$1,FALSE)</f>
        <v>19</v>
      </c>
      <c r="O4" s="45">
        <f ca="1">VLOOKUP($B4,INDIRECT("data!$"&amp;F2&amp;"$3:$CZ$554"),$C2-3*(B1-1)+O$1,FALSE)</f>
        <v>6</v>
      </c>
      <c r="P4" s="45">
        <f ca="1">VLOOKUP($B4,INDIRECT("data!$"&amp;F2&amp;"$3:$CZ$554"),$C2-3*(B1-1)+P$1,FALSE)</f>
        <v>7</v>
      </c>
      <c r="Q4" s="45">
        <f ca="1">VLOOKUP($B4,INDIRECT("data!$"&amp;F2&amp;"$3:$CZ$554"),$C2-3*(B1-1)+Q$1,FALSE)</f>
        <v>13</v>
      </c>
      <c r="R4" s="45">
        <f ca="1">VLOOKUP($B4,INDIRECT("data!$"&amp;F2&amp;"$3:$CZ$554"),$C2-3*(B1-1)+R$1,FALSE)</f>
        <v>13</v>
      </c>
      <c r="S4" s="45">
        <f ca="1">VLOOKUP($B4,INDIRECT("data!$"&amp;F2&amp;"$3:$CZ$554"),$C2-3*(B1-1)+S$1,FALSE)</f>
        <v>4</v>
      </c>
      <c r="T4" s="45">
        <f ca="1">VLOOKUP($B4,INDIRECT("data!$"&amp;F2&amp;"$3:$CZ$554"),$C2-3*(B1-1)+T$1,FALSE)</f>
        <v>4</v>
      </c>
      <c r="U4" s="45">
        <f ca="1">VLOOKUP($B4,INDIRECT("data!$"&amp;F2&amp;"$3:$CZ$554"),$C2-3*(B1-1)+U$1,FALSE)</f>
        <v>2</v>
      </c>
      <c r="V4" s="45">
        <f ca="1">VLOOKUP($B4,INDIRECT("data!$"&amp;F2&amp;"$3:$CZ$554"),$C2-3*(B1-1)+V$1,FALSE)</f>
        <v>4</v>
      </c>
      <c r="W4" s="45">
        <f ca="1">VLOOKUP($B4,INDIRECT("data!$"&amp;F2&amp;"$3:$CZ$554"),$C2-3*(B1-1)+W$1,FALSE)</f>
        <v>1</v>
      </c>
      <c r="X4" s="45">
        <f ca="1">VLOOKUP($B4,INDIRECT("data!$"&amp;F2&amp;"$3:$CZ$554"),$C2-3*(B1-1)+X$1,FALSE)</f>
        <v>0</v>
      </c>
      <c r="Y4" s="47">
        <f ca="1">VLOOKUP($B4,INDIRECT("data!$"&amp;F2&amp;"$3:$CZ$554"),$C2-3*(B1-1)+Y$1,FALSE)</f>
        <v>1.8</v>
      </c>
      <c r="Z4" s="47">
        <f ca="1">VLOOKUP($B4,INDIRECT("data!$"&amp;F2&amp;"$3:$CZ$554"),$C2-3*(B1-1)+Z$1,FALSE)</f>
        <v>3.7</v>
      </c>
      <c r="AA4" s="47">
        <f ca="1">VLOOKUP($B4,INDIRECT("data!$"&amp;F2&amp;"$3:$CZ$554"),$C2-3*(B1-1)+AA$1,FALSE)</f>
        <v>5</v>
      </c>
      <c r="AB4" s="47">
        <f ca="1">VLOOKUP($B4,INDIRECT("data!$"&amp;F2&amp;"$3:$CZ$554"),$C2-3*(B1-1)+AB$1,FALSE)</f>
        <v>1.79</v>
      </c>
      <c r="AC4" s="47">
        <f ca="1">VLOOKUP($B4,INDIRECT("data!$"&amp;F2&amp;"$3:$CZ$554"),$C2-3*(B1-1)+AC$1,FALSE)</f>
        <v>3.63</v>
      </c>
      <c r="AD4" s="47">
        <f ca="1">VLOOKUP($B4,INDIRECT("data!$"&amp;F2&amp;"$3:$CZ$554"),$C2-3*(B1-1)+AD$1,FALSE)</f>
        <v>5.17</v>
      </c>
      <c r="AE4" s="47">
        <f ca="1">VLOOKUP($B4,INDIRECT("data!$"&amp;F2&amp;"$3:$CZ$554"),$C2-3*(B1-1)+AE$1,FALSE)</f>
        <v>2</v>
      </c>
      <c r="AF4" s="47">
        <f ca="1">VLOOKUP($B4,INDIRECT("data!$"&amp;F2&amp;"$3:$CZ$554"),$C2-3*(B1-1)+AF$1,FALSE)</f>
        <v>1.8</v>
      </c>
      <c r="AG4" s="65">
        <f ca="1">IF(C4="","",F4+G4)</f>
        <v>6</v>
      </c>
      <c r="AH4" s="65">
        <f ca="1">IF(C4="","",I4+J4)</f>
        <v>2</v>
      </c>
      <c r="AI4" s="65">
        <f ca="1">IF(C4="","",AJ4+AK4)</f>
        <v>4</v>
      </c>
      <c r="AJ4" s="65">
        <f ca="1">IF(C4="","",F4-I4)</f>
        <v>1</v>
      </c>
      <c r="AK4" s="65">
        <f ca="1">IF(C4="","",G4-J4)</f>
        <v>3</v>
      </c>
      <c r="AL4" s="66" t="str">
        <f ca="1">IF(AJ4&gt;AK4,"H",IF(AJ4=AK4,"D",IF(AJ4&lt;AK4,"A","Error!")))</f>
        <v>A</v>
      </c>
      <c r="AM4" s="66" t="str">
        <f ca="1">IF(C4="","",CONCATENATE(K4,"-",H4))</f>
        <v>H-D</v>
      </c>
      <c r="AN4" s="65">
        <f ca="1">IF(C4="","",IF(AND(F4&gt;0,G4&gt;0),1,0))</f>
        <v>1</v>
      </c>
      <c r="AO4" s="65">
        <f ca="1">IF(C4="","",IF(AND(F4&gt;0,I4&gt;0),1,0))</f>
        <v>1</v>
      </c>
      <c r="AP4" s="65">
        <f ca="1">IF(C4="","",IF(AND(G4&gt;0,J4&gt;0),1,0))</f>
        <v>0</v>
      </c>
      <c r="AQ4" s="65">
        <f ca="1">IF(C4="","",IF(AND(H4="H",G4=0),1,0))</f>
        <v>0</v>
      </c>
      <c r="AR4" s="65">
        <f ca="1">IF(C4="","",IF(AND(H4="A",F4=0),1,0))</f>
        <v>0</v>
      </c>
      <c r="AS4" s="65">
        <f ca="1">IF(C4="","",IF(AND(K4="H",AL4="H"),1,0))</f>
        <v>0</v>
      </c>
      <c r="AT4" s="65">
        <f ca="1">IF(C4="","",IF(AND(K4="A",AL4="A"),1,0))</f>
        <v>0</v>
      </c>
    </row>
    <row r="5" spans="1:46" ht="18" customHeight="1" x14ac:dyDescent="0.25">
      <c r="A5" s="49" t="str">
        <f ca="1">CONCATENATE(B3,"-",B5)</f>
        <v>Aston Villa-Home-2</v>
      </c>
      <c r="B5" s="12">
        <v>2</v>
      </c>
      <c r="C5" s="41">
        <f ca="1">VLOOKUP($B5,INDIRECT("data!$"&amp;F2&amp;"$3:$CZ$554"),$C2-3*(B1-1)+C$1,FALSE)</f>
        <v>43365</v>
      </c>
      <c r="D5" s="30" t="str">
        <f ca="1">VLOOKUP($B5,INDIRECT("data!$"&amp;F2&amp;"$3:$CZ$554"),$C2-3*(B1-1)+D$1,FALSE)</f>
        <v>Aston Villa</v>
      </c>
      <c r="E5" s="30" t="str">
        <f ca="1">VLOOKUP($B5,INDIRECT("data!$"&amp;F2&amp;"$3:$CZ$554"),$C2-3*(B1-1)+E$1,FALSE)</f>
        <v>Sheffield Weds</v>
      </c>
      <c r="F5" s="29">
        <f ca="1">VLOOKUP($B5,INDIRECT("data!$"&amp;F2&amp;"$3:$CZ$554"),$C2-3*(B1-1)+F$1,FALSE)</f>
        <v>1</v>
      </c>
      <c r="G5" s="29">
        <f ca="1">VLOOKUP($B5,INDIRECT("data!$"&amp;F2&amp;"$3:$CZ$554"),$C2-3*(B1-1)+G$1,FALSE)</f>
        <v>2</v>
      </c>
      <c r="H5" s="15" t="str">
        <f ca="1">VLOOKUP($B5,INDIRECT("data!$"&amp;F2&amp;"$3:$CZ$554"),$C2-3*(B1-1)+H$1,FALSE)</f>
        <v>A</v>
      </c>
      <c r="I5" s="29">
        <f ca="1">VLOOKUP($B5,INDIRECT("data!$"&amp;F2&amp;"$3:$CZ$554"),$C2-3*(B1-1)+I$1,FALSE)</f>
        <v>0</v>
      </c>
      <c r="J5" s="29">
        <f ca="1">VLOOKUP($B5,INDIRECT("data!$"&amp;F2&amp;"$3:$CZ$554"),$C2-3*(B1-1)+J$1,FALSE)</f>
        <v>0</v>
      </c>
      <c r="K5" s="15" t="str">
        <f ca="1">VLOOKUP($B5,INDIRECT("data!$"&amp;F2&amp;"$3:$CZ$554"),$C2-3*(B1-1)+K$1,FALSE)</f>
        <v>D</v>
      </c>
      <c r="L5" s="30" t="str">
        <f ca="1">VLOOKUP($B5,INDIRECT("data!$"&amp;F2&amp;"$3:$CZ$554"),$C2-3*(B1-1)+L$1,FALSE)</f>
        <v>D Webb</v>
      </c>
      <c r="M5" s="45">
        <f ca="1">VLOOKUP($B5,INDIRECT("data!$"&amp;F2&amp;"$3:$CZ$554"),$C2-3*(B1-1)+M$1,FALSE)</f>
        <v>18</v>
      </c>
      <c r="N5" s="45">
        <f ca="1">VLOOKUP($B5,INDIRECT("data!$"&amp;F2&amp;"$3:$CZ$554"),$C2-3*(B1-1)+N$1,FALSE)</f>
        <v>13</v>
      </c>
      <c r="O5" s="45">
        <f ca="1">VLOOKUP($B5,INDIRECT("data!$"&amp;F2&amp;"$3:$CZ$554"),$C2-3*(B1-1)+O$1,FALSE)</f>
        <v>4</v>
      </c>
      <c r="P5" s="45">
        <f ca="1">VLOOKUP($B5,INDIRECT("data!$"&amp;F2&amp;"$3:$CZ$554"),$C2-3*(B1-1)+P$1,FALSE)</f>
        <v>5</v>
      </c>
      <c r="Q5" s="45">
        <f ca="1">VLOOKUP($B5,INDIRECT("data!$"&amp;F2&amp;"$3:$CZ$554"),$C2-3*(B1-1)+Q$1,FALSE)</f>
        <v>15</v>
      </c>
      <c r="R5" s="45">
        <f ca="1">VLOOKUP($B5,INDIRECT("data!$"&amp;F2&amp;"$3:$CZ$554"),$C2-3*(B1-1)+R$1,FALSE)</f>
        <v>12</v>
      </c>
      <c r="S5" s="45">
        <f ca="1">VLOOKUP($B5,INDIRECT("data!$"&amp;F2&amp;"$3:$CZ$554"),$C2-3*(B1-1)+S$1,FALSE)</f>
        <v>3</v>
      </c>
      <c r="T5" s="45">
        <f ca="1">VLOOKUP($B5,INDIRECT("data!$"&amp;F2&amp;"$3:$CZ$554"),$C2-3*(B1-1)+T$1,FALSE)</f>
        <v>7</v>
      </c>
      <c r="U5" s="45">
        <f ca="1">VLOOKUP($B5,INDIRECT("data!$"&amp;F2&amp;"$3:$CZ$554"),$C2-3*(B1-1)+U$1,FALSE)</f>
        <v>2</v>
      </c>
      <c r="V5" s="45">
        <f ca="1">VLOOKUP($B5,INDIRECT("data!$"&amp;F2&amp;"$3:$CZ$554"),$C2-3*(B1-1)+V$1,FALSE)</f>
        <v>1</v>
      </c>
      <c r="W5" s="45">
        <f ca="1">VLOOKUP($B5,INDIRECT("data!$"&amp;F2&amp;"$3:$CZ$554"),$C2-3*(B1-1)+W$1,FALSE)</f>
        <v>0</v>
      </c>
      <c r="X5" s="45">
        <f ca="1">VLOOKUP($B5,INDIRECT("data!$"&amp;F2&amp;"$3:$CZ$554"),$C2-3*(B1-1)+X$1,FALSE)</f>
        <v>0</v>
      </c>
      <c r="Y5" s="47">
        <f ca="1">VLOOKUP($B5,INDIRECT("data!$"&amp;F2&amp;"$3:$CZ$554"),$C2-3*(B1-1)+Y$1,FALSE)</f>
        <v>1.57</v>
      </c>
      <c r="Z5" s="47">
        <f ca="1">VLOOKUP($B5,INDIRECT("data!$"&amp;F2&amp;"$3:$CZ$554"),$C2-3*(B1-1)+Z$1,FALSE)</f>
        <v>4.33</v>
      </c>
      <c r="AA5" s="47">
        <f ca="1">VLOOKUP($B5,INDIRECT("data!$"&amp;F2&amp;"$3:$CZ$554"),$C2-3*(B1-1)+AA$1,FALSE)</f>
        <v>6.5</v>
      </c>
      <c r="AB5" s="47">
        <f ca="1">VLOOKUP($B5,INDIRECT("data!$"&amp;F2&amp;"$3:$CZ$554"),$C2-3*(B1-1)+AB$1,FALSE)</f>
        <v>1.56</v>
      </c>
      <c r="AC5" s="47">
        <f ca="1">VLOOKUP($B5,INDIRECT("data!$"&amp;F2&amp;"$3:$CZ$554"),$C2-3*(B1-1)+AC$1,FALSE)</f>
        <v>4.4000000000000004</v>
      </c>
      <c r="AD5" s="47">
        <f ca="1">VLOOKUP($B5,INDIRECT("data!$"&amp;F2&amp;"$3:$CZ$554"),$C2-3*(B1-1)+AD$1,FALSE)</f>
        <v>6.13</v>
      </c>
      <c r="AE5" s="47">
        <f ca="1">VLOOKUP($B5,INDIRECT("data!$"&amp;F2&amp;"$3:$CZ$554"),$C2-3*(B1-1)+AE$1,FALSE)</f>
        <v>1.84</v>
      </c>
      <c r="AF5" s="47">
        <f ca="1">VLOOKUP($B5,INDIRECT("data!$"&amp;F2&amp;"$3:$CZ$554"),$C2-3*(B1-1)+AF$1,FALSE)</f>
        <v>1.94</v>
      </c>
      <c r="AG5" s="65">
        <f t="shared" ref="AG5:AG11" ca="1" si="1">IF(C5="","",F5+G5)</f>
        <v>3</v>
      </c>
      <c r="AH5" s="65">
        <f t="shared" ref="AH5:AH11" ca="1" si="2">IF(C5="","",I5+J5)</f>
        <v>0</v>
      </c>
      <c r="AI5" s="65">
        <f t="shared" ref="AI5:AI11" ca="1" si="3">IF(C5="","",AJ5+AK5)</f>
        <v>3</v>
      </c>
      <c r="AJ5" s="65">
        <f t="shared" ref="AJ5:AJ11" ca="1" si="4">IF(C5="","",F5-I5)</f>
        <v>1</v>
      </c>
      <c r="AK5" s="65">
        <f t="shared" ref="AK5:AK11" ca="1" si="5">IF(C5="","",G5-J5)</f>
        <v>2</v>
      </c>
      <c r="AL5" s="66" t="str">
        <f t="shared" ref="AL5:AL11" ca="1" si="6">IF(AJ5&gt;AK5,"H",IF(AJ5=AK5,"D",IF(AJ5&lt;AK5,"A","Error!")))</f>
        <v>A</v>
      </c>
      <c r="AM5" s="66" t="str">
        <f t="shared" ref="AM5:AM11" ca="1" si="7">IF(C5="","",CONCATENATE(K5,"-",H5))</f>
        <v>D-A</v>
      </c>
      <c r="AN5" s="65">
        <f t="shared" ref="AN5:AN11" ca="1" si="8">IF(C5="","",IF(AND(F5&gt;0,G5&gt;0),1,0))</f>
        <v>1</v>
      </c>
      <c r="AO5" s="65">
        <f t="shared" ref="AO5:AO11" ca="1" si="9">IF(C5="","",IF(AND(F5&gt;0,I5&gt;0),1,0))</f>
        <v>0</v>
      </c>
      <c r="AP5" s="65">
        <f t="shared" ref="AP5:AP11" ca="1" si="10">IF(C5="","",IF(AND(G5&gt;0,J5&gt;0),1,0))</f>
        <v>0</v>
      </c>
      <c r="AQ5" s="65">
        <f t="shared" ref="AQ5:AQ11" ca="1" si="11">IF(C5="","",IF(AND(H5="H",G5=0),1,0))</f>
        <v>0</v>
      </c>
      <c r="AR5" s="65">
        <f t="shared" ref="AR5:AR11" ca="1" si="12">IF(C5="","",IF(AND(H5="A",F5=0),1,0))</f>
        <v>0</v>
      </c>
      <c r="AS5" s="65">
        <f t="shared" ref="AS5:AS11" ca="1" si="13">IF(C5="","",IF(AND(K5="H",AL5="H"),1,0))</f>
        <v>0</v>
      </c>
      <c r="AT5" s="65">
        <f t="shared" ref="AT5:AT11" ca="1" si="14">IF(C5="","",IF(AND(K5="A",AL5="A"),1,0))</f>
        <v>0</v>
      </c>
    </row>
    <row r="6" spans="1:46" ht="18" customHeight="1" x14ac:dyDescent="0.25">
      <c r="A6" s="49" t="str">
        <f ca="1">CONCATENATE(B3,"-",B6)</f>
        <v>Aston Villa-Home-3</v>
      </c>
      <c r="B6" s="12">
        <v>3</v>
      </c>
      <c r="C6" s="41">
        <f ca="1">VLOOKUP($B6,INDIRECT("data!$"&amp;F2&amp;"$3:$CZ$554"),$C2-3*(B1-1)+C$1,FALSE)</f>
        <v>43361</v>
      </c>
      <c r="D6" s="30" t="str">
        <f ca="1">VLOOKUP($B6,INDIRECT("data!$"&amp;F2&amp;"$3:$CZ$554"),$C2-3*(B1-1)+D$1,FALSE)</f>
        <v>Aston Villa</v>
      </c>
      <c r="E6" s="30" t="str">
        <f ca="1">VLOOKUP($B6,INDIRECT("data!$"&amp;F2&amp;"$3:$CZ$554"),$C2-3*(B1-1)+E$1,FALSE)</f>
        <v>Rotherham</v>
      </c>
      <c r="F6" s="29">
        <f ca="1">VLOOKUP($B6,INDIRECT("data!$"&amp;F2&amp;"$3:$CZ$554"),$C2-3*(B1-1)+F$1,FALSE)</f>
        <v>2</v>
      </c>
      <c r="G6" s="29">
        <f ca="1">VLOOKUP($B6,INDIRECT("data!$"&amp;F2&amp;"$3:$CZ$554"),$C2-3*(B1-1)+G$1,FALSE)</f>
        <v>0</v>
      </c>
      <c r="H6" s="15" t="str">
        <f ca="1">VLOOKUP($B6,INDIRECT("data!$"&amp;F2&amp;"$3:$CZ$554"),$C2-3*(B1-1)+H$1,FALSE)</f>
        <v>H</v>
      </c>
      <c r="I6" s="29">
        <f ca="1">VLOOKUP($B6,INDIRECT("data!$"&amp;F2&amp;"$3:$CZ$554"),$C2-3*(B1-1)+I$1,FALSE)</f>
        <v>1</v>
      </c>
      <c r="J6" s="29">
        <f ca="1">VLOOKUP($B6,INDIRECT("data!$"&amp;F2&amp;"$3:$CZ$554"),$C2-3*(B1-1)+J$1,FALSE)</f>
        <v>0</v>
      </c>
      <c r="K6" s="15" t="str">
        <f ca="1">VLOOKUP($B6,INDIRECT("data!$"&amp;F2&amp;"$3:$CZ$554"),$C2-3*(B1-1)+K$1,FALSE)</f>
        <v>H</v>
      </c>
      <c r="L6" s="30" t="str">
        <f ca="1">VLOOKUP($B6,INDIRECT("data!$"&amp;F2&amp;"$3:$CZ$554"),$C2-3*(B1-1)+L$1,FALSE)</f>
        <v>A Davies</v>
      </c>
      <c r="M6" s="45">
        <f ca="1">VLOOKUP($B6,INDIRECT("data!$"&amp;F2&amp;"$3:$CZ$554"),$C2-3*(B1-1)+M$1,FALSE)</f>
        <v>14</v>
      </c>
      <c r="N6" s="45">
        <f ca="1">VLOOKUP($B6,INDIRECT("data!$"&amp;F2&amp;"$3:$CZ$554"),$C2-3*(B1-1)+N$1,FALSE)</f>
        <v>13</v>
      </c>
      <c r="O6" s="45">
        <f ca="1">VLOOKUP($B6,INDIRECT("data!$"&amp;F2&amp;"$3:$CZ$554"),$C2-3*(B1-1)+O$1,FALSE)</f>
        <v>4</v>
      </c>
      <c r="P6" s="45">
        <f ca="1">VLOOKUP($B6,INDIRECT("data!$"&amp;F2&amp;"$3:$CZ$554"),$C2-3*(B1-1)+P$1,FALSE)</f>
        <v>3</v>
      </c>
      <c r="Q6" s="45">
        <f ca="1">VLOOKUP($B6,INDIRECT("data!$"&amp;F2&amp;"$3:$CZ$554"),$C2-3*(B1-1)+Q$1,FALSE)</f>
        <v>9</v>
      </c>
      <c r="R6" s="45">
        <f ca="1">VLOOKUP($B6,INDIRECT("data!$"&amp;F2&amp;"$3:$CZ$554"),$C2-3*(B1-1)+R$1,FALSE)</f>
        <v>16</v>
      </c>
      <c r="S6" s="45">
        <f ca="1">VLOOKUP($B6,INDIRECT("data!$"&amp;F2&amp;"$3:$CZ$554"),$C2-3*(B1-1)+S$1,FALSE)</f>
        <v>3</v>
      </c>
      <c r="T6" s="45">
        <f ca="1">VLOOKUP($B6,INDIRECT("data!$"&amp;F2&amp;"$3:$CZ$554"),$C2-3*(B1-1)+T$1,FALSE)</f>
        <v>3</v>
      </c>
      <c r="U6" s="45">
        <f ca="1">VLOOKUP($B6,INDIRECT("data!$"&amp;F2&amp;"$3:$CZ$554"),$C2-3*(B1-1)+U$1,FALSE)</f>
        <v>2</v>
      </c>
      <c r="V6" s="45">
        <f ca="1">VLOOKUP($B6,INDIRECT("data!$"&amp;F2&amp;"$3:$CZ$554"),$C2-3*(B1-1)+V$1,FALSE)</f>
        <v>2</v>
      </c>
      <c r="W6" s="45">
        <f ca="1">VLOOKUP($B6,INDIRECT("data!$"&amp;F2&amp;"$3:$CZ$554"),$C2-3*(B1-1)+W$1,FALSE)</f>
        <v>0</v>
      </c>
      <c r="X6" s="45">
        <f ca="1">VLOOKUP($B6,INDIRECT("data!$"&amp;F2&amp;"$3:$CZ$554"),$C2-3*(B1-1)+X$1,FALSE)</f>
        <v>0</v>
      </c>
      <c r="Y6" s="47">
        <f ca="1">VLOOKUP($B6,INDIRECT("data!$"&amp;F2&amp;"$3:$CZ$554"),$C2-3*(B1-1)+Y$1,FALSE)</f>
        <v>1.5</v>
      </c>
      <c r="Z6" s="47">
        <f ca="1">VLOOKUP($B6,INDIRECT("data!$"&amp;F2&amp;"$3:$CZ$554"),$C2-3*(B1-1)+Z$1,FALSE)</f>
        <v>4.5</v>
      </c>
      <c r="AA6" s="47">
        <f ca="1">VLOOKUP($B6,INDIRECT("data!$"&amp;F2&amp;"$3:$CZ$554"),$C2-3*(B1-1)+AA$1,FALSE)</f>
        <v>7.5</v>
      </c>
      <c r="AB6" s="47">
        <f ca="1">VLOOKUP($B6,INDIRECT("data!$"&amp;F2&amp;"$3:$CZ$554"),$C2-3*(B1-1)+AB$1,FALSE)</f>
        <v>1.48</v>
      </c>
      <c r="AC6" s="47">
        <f ca="1">VLOOKUP($B6,INDIRECT("data!$"&amp;F2&amp;"$3:$CZ$554"),$C2-3*(B1-1)+AC$1,FALSE)</f>
        <v>4.4800000000000004</v>
      </c>
      <c r="AD6" s="47">
        <f ca="1">VLOOKUP($B6,INDIRECT("data!$"&amp;F2&amp;"$3:$CZ$554"),$C2-3*(B1-1)+AD$1,FALSE)</f>
        <v>7.75</v>
      </c>
      <c r="AE6" s="47">
        <f ca="1">VLOOKUP($B6,INDIRECT("data!$"&amp;F2&amp;"$3:$CZ$554"),$C2-3*(B1-1)+AE$1,FALSE)</f>
        <v>1.7</v>
      </c>
      <c r="AF6" s="47">
        <f ca="1">VLOOKUP($B6,INDIRECT("data!$"&amp;F2&amp;"$3:$CZ$554"),$C2-3*(B1-1)+AF$1,FALSE)</f>
        <v>2.14</v>
      </c>
      <c r="AG6" s="65">
        <f t="shared" ca="1" si="1"/>
        <v>2</v>
      </c>
      <c r="AH6" s="65">
        <f t="shared" ca="1" si="2"/>
        <v>1</v>
      </c>
      <c r="AI6" s="65">
        <f t="shared" ca="1" si="3"/>
        <v>1</v>
      </c>
      <c r="AJ6" s="65">
        <f t="shared" ca="1" si="4"/>
        <v>1</v>
      </c>
      <c r="AK6" s="65">
        <f t="shared" ca="1" si="5"/>
        <v>0</v>
      </c>
      <c r="AL6" s="66" t="str">
        <f t="shared" ca="1" si="6"/>
        <v>H</v>
      </c>
      <c r="AM6" s="66" t="str">
        <f t="shared" ca="1" si="7"/>
        <v>H-H</v>
      </c>
      <c r="AN6" s="65">
        <f t="shared" ca="1" si="8"/>
        <v>0</v>
      </c>
      <c r="AO6" s="65">
        <f t="shared" ca="1" si="9"/>
        <v>1</v>
      </c>
      <c r="AP6" s="65">
        <f t="shared" ca="1" si="10"/>
        <v>0</v>
      </c>
      <c r="AQ6" s="65">
        <f t="shared" ca="1" si="11"/>
        <v>1</v>
      </c>
      <c r="AR6" s="65">
        <f t="shared" ca="1" si="12"/>
        <v>0</v>
      </c>
      <c r="AS6" s="65">
        <f t="shared" ca="1" si="13"/>
        <v>1</v>
      </c>
      <c r="AT6" s="65">
        <f t="shared" ca="1" si="14"/>
        <v>0</v>
      </c>
    </row>
    <row r="7" spans="1:46" ht="18" customHeight="1" x14ac:dyDescent="0.25">
      <c r="A7" s="49" t="str">
        <f ca="1">CONCATENATE(B3,"-",B7)</f>
        <v>Aston Villa-Home-4</v>
      </c>
      <c r="B7" s="12">
        <v>4</v>
      </c>
      <c r="C7" s="41">
        <f ca="1">VLOOKUP($B7,INDIRECT("data!$"&amp;F2&amp;"$3:$CZ$554"),$C2-3*(B1-1)+C$1,FALSE)</f>
        <v>43337</v>
      </c>
      <c r="D7" s="30" t="str">
        <f ca="1">VLOOKUP($B7,INDIRECT("data!$"&amp;F2&amp;"$3:$CZ$554"),$C2-3*(B1-1)+D$1,FALSE)</f>
        <v>Aston Villa</v>
      </c>
      <c r="E7" s="30" t="str">
        <f ca="1">VLOOKUP($B7,INDIRECT("data!$"&amp;F2&amp;"$3:$CZ$554"),$C2-3*(B1-1)+E$1,FALSE)</f>
        <v>Reading</v>
      </c>
      <c r="F7" s="29">
        <f ca="1">VLOOKUP($B7,INDIRECT("data!$"&amp;F2&amp;"$3:$CZ$554"),$C2-3*(B1-1)+F$1,FALSE)</f>
        <v>1</v>
      </c>
      <c r="G7" s="29">
        <f ca="1">VLOOKUP($B7,INDIRECT("data!$"&amp;F2&amp;"$3:$CZ$554"),$C2-3*(B1-1)+G$1,FALSE)</f>
        <v>1</v>
      </c>
      <c r="H7" s="15" t="str">
        <f ca="1">VLOOKUP($B7,INDIRECT("data!$"&amp;F2&amp;"$3:$CZ$554"),$C2-3*(B1-1)+H$1,FALSE)</f>
        <v>D</v>
      </c>
      <c r="I7" s="29">
        <f ca="1">VLOOKUP($B7,INDIRECT("data!$"&amp;F2&amp;"$3:$CZ$554"),$C2-3*(B1-1)+I$1,FALSE)</f>
        <v>0</v>
      </c>
      <c r="J7" s="29">
        <f ca="1">VLOOKUP($B7,INDIRECT("data!$"&amp;F2&amp;"$3:$CZ$554"),$C2-3*(B1-1)+J$1,FALSE)</f>
        <v>0</v>
      </c>
      <c r="K7" s="15" t="str">
        <f ca="1">VLOOKUP($B7,INDIRECT("data!$"&amp;F2&amp;"$3:$CZ$554"),$C2-3*(B1-1)+K$1,FALSE)</f>
        <v>D</v>
      </c>
      <c r="L7" s="30" t="str">
        <f ca="1">VLOOKUP($B7,INDIRECT("data!$"&amp;F2&amp;"$3:$CZ$554"),$C2-3*(B1-1)+L$1,FALSE)</f>
        <v>D England</v>
      </c>
      <c r="M7" s="45">
        <f ca="1">VLOOKUP($B7,INDIRECT("data!$"&amp;F2&amp;"$3:$CZ$554"),$C2-3*(B1-1)+M$1,FALSE)</f>
        <v>21</v>
      </c>
      <c r="N7" s="45">
        <f ca="1">VLOOKUP($B7,INDIRECT("data!$"&amp;F2&amp;"$3:$CZ$554"),$C2-3*(B1-1)+N$1,FALSE)</f>
        <v>10</v>
      </c>
      <c r="O7" s="45">
        <f ca="1">VLOOKUP($B7,INDIRECT("data!$"&amp;F2&amp;"$3:$CZ$554"),$C2-3*(B1-1)+O$1,FALSE)</f>
        <v>8</v>
      </c>
      <c r="P7" s="45">
        <f ca="1">VLOOKUP($B7,INDIRECT("data!$"&amp;F2&amp;"$3:$CZ$554"),$C2-3*(B1-1)+P$1,FALSE)</f>
        <v>7</v>
      </c>
      <c r="Q7" s="45">
        <f ca="1">VLOOKUP($B7,INDIRECT("data!$"&amp;F2&amp;"$3:$CZ$554"),$C2-3*(B1-1)+Q$1,FALSE)</f>
        <v>9</v>
      </c>
      <c r="R7" s="45">
        <f ca="1">VLOOKUP($B7,INDIRECT("data!$"&amp;F2&amp;"$3:$CZ$554"),$C2-3*(B1-1)+R$1,FALSE)</f>
        <v>13</v>
      </c>
      <c r="S7" s="45">
        <f ca="1">VLOOKUP($B7,INDIRECT("data!$"&amp;F2&amp;"$3:$CZ$554"),$C2-3*(B1-1)+S$1,FALSE)</f>
        <v>4</v>
      </c>
      <c r="T7" s="45">
        <f ca="1">VLOOKUP($B7,INDIRECT("data!$"&amp;F2&amp;"$3:$CZ$554"),$C2-3*(B1-1)+T$1,FALSE)</f>
        <v>9</v>
      </c>
      <c r="U7" s="45">
        <f ca="1">VLOOKUP($B7,INDIRECT("data!$"&amp;F2&amp;"$3:$CZ$554"),$C2-3*(B1-1)+U$1,FALSE)</f>
        <v>0</v>
      </c>
      <c r="V7" s="45">
        <f ca="1">VLOOKUP($B7,INDIRECT("data!$"&amp;F2&amp;"$3:$CZ$554"),$C2-3*(B1-1)+V$1,FALSE)</f>
        <v>2</v>
      </c>
      <c r="W7" s="45">
        <f ca="1">VLOOKUP($B7,INDIRECT("data!$"&amp;F2&amp;"$3:$CZ$554"),$C2-3*(B1-1)+W$1,FALSE)</f>
        <v>0</v>
      </c>
      <c r="X7" s="45">
        <f ca="1">VLOOKUP($B7,INDIRECT("data!$"&amp;F2&amp;"$3:$CZ$554"),$C2-3*(B1-1)+X$1,FALSE)</f>
        <v>0</v>
      </c>
      <c r="Y7" s="47">
        <f ca="1">VLOOKUP($B7,INDIRECT("data!$"&amp;F2&amp;"$3:$CZ$554"),$C2-3*(B1-1)+Y$1,FALSE)</f>
        <v>1.61</v>
      </c>
      <c r="Z7" s="47">
        <f ca="1">VLOOKUP($B7,INDIRECT("data!$"&amp;F2&amp;"$3:$CZ$554"),$C2-3*(B1-1)+Z$1,FALSE)</f>
        <v>3.9</v>
      </c>
      <c r="AA7" s="47">
        <f ca="1">VLOOKUP($B7,INDIRECT("data!$"&amp;F2&amp;"$3:$CZ$554"),$C2-3*(B1-1)+AA$1,FALSE)</f>
        <v>6.5</v>
      </c>
      <c r="AB7" s="47">
        <f ca="1">VLOOKUP($B7,INDIRECT("data!$"&amp;F2&amp;"$3:$CZ$554"),$C2-3*(B1-1)+AB$1,FALSE)</f>
        <v>1.58</v>
      </c>
      <c r="AC7" s="47">
        <f ca="1">VLOOKUP($B7,INDIRECT("data!$"&amp;F2&amp;"$3:$CZ$554"),$C2-3*(B1-1)+AC$1,FALSE)</f>
        <v>4.01</v>
      </c>
      <c r="AD7" s="47">
        <f ca="1">VLOOKUP($B7,INDIRECT("data!$"&amp;F2&amp;"$3:$CZ$554"),$C2-3*(B1-1)+AD$1,FALSE)</f>
        <v>7.03</v>
      </c>
      <c r="AE7" s="47">
        <f ca="1">VLOOKUP($B7,INDIRECT("data!$"&amp;F2&amp;"$3:$CZ$554"),$C2-3*(B1-1)+AE$1,FALSE)</f>
        <v>1.94</v>
      </c>
      <c r="AF7" s="47">
        <f ca="1">VLOOKUP($B7,INDIRECT("data!$"&amp;F2&amp;"$3:$CZ$554"),$C2-3*(B1-1)+AF$1,FALSE)</f>
        <v>1.85</v>
      </c>
      <c r="AG7" s="65">
        <f t="shared" ca="1" si="1"/>
        <v>2</v>
      </c>
      <c r="AH7" s="65">
        <f t="shared" ca="1" si="2"/>
        <v>0</v>
      </c>
      <c r="AI7" s="65">
        <f t="shared" ca="1" si="3"/>
        <v>2</v>
      </c>
      <c r="AJ7" s="65">
        <f t="shared" ca="1" si="4"/>
        <v>1</v>
      </c>
      <c r="AK7" s="65">
        <f t="shared" ca="1" si="5"/>
        <v>1</v>
      </c>
      <c r="AL7" s="66" t="str">
        <f t="shared" ca="1" si="6"/>
        <v>D</v>
      </c>
      <c r="AM7" s="66" t="str">
        <f t="shared" ca="1" si="7"/>
        <v>D-D</v>
      </c>
      <c r="AN7" s="65">
        <f t="shared" ca="1" si="8"/>
        <v>1</v>
      </c>
      <c r="AO7" s="65">
        <f t="shared" ca="1" si="9"/>
        <v>0</v>
      </c>
      <c r="AP7" s="65">
        <f t="shared" ca="1" si="10"/>
        <v>0</v>
      </c>
      <c r="AQ7" s="65">
        <f t="shared" ca="1" si="11"/>
        <v>0</v>
      </c>
      <c r="AR7" s="65">
        <f t="shared" ca="1" si="12"/>
        <v>0</v>
      </c>
      <c r="AS7" s="65">
        <f t="shared" ca="1" si="13"/>
        <v>0</v>
      </c>
      <c r="AT7" s="65">
        <f t="shared" ca="1" si="14"/>
        <v>0</v>
      </c>
    </row>
    <row r="8" spans="1:46" ht="18" customHeight="1" x14ac:dyDescent="0.25">
      <c r="A8" s="49" t="str">
        <f ca="1">CONCATENATE(B3,"-",B8)</f>
        <v>Aston Villa-Home-5</v>
      </c>
      <c r="B8" s="12">
        <v>5</v>
      </c>
      <c r="C8" s="41">
        <f ca="1">VLOOKUP($B8,INDIRECT("data!$"&amp;F2&amp;"$3:$CZ$554"),$C2-3*(B1-1)+C$1,FALSE)</f>
        <v>43334</v>
      </c>
      <c r="D8" s="30" t="str">
        <f ca="1">VLOOKUP($B8,INDIRECT("data!$"&amp;F2&amp;"$3:$CZ$554"),$C2-3*(B1-1)+D$1,FALSE)</f>
        <v>Aston Villa</v>
      </c>
      <c r="E8" s="30" t="str">
        <f ca="1">VLOOKUP($B8,INDIRECT("data!$"&amp;F2&amp;"$3:$CZ$554"),$C2-3*(B1-1)+E$1,FALSE)</f>
        <v>Brentford</v>
      </c>
      <c r="F8" s="29">
        <f ca="1">VLOOKUP($B8,INDIRECT("data!$"&amp;F2&amp;"$3:$CZ$554"),$C2-3*(B1-1)+F$1,FALSE)</f>
        <v>2</v>
      </c>
      <c r="G8" s="29">
        <f ca="1">VLOOKUP($B8,INDIRECT("data!$"&amp;F2&amp;"$3:$CZ$554"),$C2-3*(B1-1)+G$1,FALSE)</f>
        <v>2</v>
      </c>
      <c r="H8" s="15" t="str">
        <f ca="1">VLOOKUP($B8,INDIRECT("data!$"&amp;F2&amp;"$3:$CZ$554"),$C2-3*(B1-1)+H$1,FALSE)</f>
        <v>D</v>
      </c>
      <c r="I8" s="29">
        <f ca="1">VLOOKUP($B8,INDIRECT("data!$"&amp;F2&amp;"$3:$CZ$554"),$C2-3*(B1-1)+I$1,FALSE)</f>
        <v>1</v>
      </c>
      <c r="J8" s="29">
        <f ca="1">VLOOKUP($B8,INDIRECT("data!$"&amp;F2&amp;"$3:$CZ$554"),$C2-3*(B1-1)+J$1,FALSE)</f>
        <v>1</v>
      </c>
      <c r="K8" s="15" t="str">
        <f ca="1">VLOOKUP($B8,INDIRECT("data!$"&amp;F2&amp;"$3:$CZ$554"),$C2-3*(B1-1)+K$1,FALSE)</f>
        <v>D</v>
      </c>
      <c r="L8" s="30" t="str">
        <f ca="1">VLOOKUP($B8,INDIRECT("data!$"&amp;F2&amp;"$3:$CZ$554"),$C2-3*(B1-1)+L$1,FALSE)</f>
        <v>J Moss</v>
      </c>
      <c r="M8" s="45">
        <f ca="1">VLOOKUP($B8,INDIRECT("data!$"&amp;F2&amp;"$3:$CZ$554"),$C2-3*(B1-1)+M$1,FALSE)</f>
        <v>16</v>
      </c>
      <c r="N8" s="45">
        <f ca="1">VLOOKUP($B8,INDIRECT("data!$"&amp;F2&amp;"$3:$CZ$554"),$C2-3*(B1-1)+N$1,FALSE)</f>
        <v>13</v>
      </c>
      <c r="O8" s="45">
        <f ca="1">VLOOKUP($B8,INDIRECT("data!$"&amp;F2&amp;"$3:$CZ$554"),$C2-3*(B1-1)+O$1,FALSE)</f>
        <v>7</v>
      </c>
      <c r="P8" s="45">
        <f ca="1">VLOOKUP($B8,INDIRECT("data!$"&amp;F2&amp;"$3:$CZ$554"),$C2-3*(B1-1)+P$1,FALSE)</f>
        <v>7</v>
      </c>
      <c r="Q8" s="45">
        <f ca="1">VLOOKUP($B8,INDIRECT("data!$"&amp;F2&amp;"$3:$CZ$554"),$C2-3*(B1-1)+Q$1,FALSE)</f>
        <v>9</v>
      </c>
      <c r="R8" s="45">
        <f ca="1">VLOOKUP($B8,INDIRECT("data!$"&amp;F2&amp;"$3:$CZ$554"),$C2-3*(B1-1)+R$1,FALSE)</f>
        <v>18</v>
      </c>
      <c r="S8" s="45">
        <f ca="1">VLOOKUP($B8,INDIRECT("data!$"&amp;F2&amp;"$3:$CZ$554"),$C2-3*(B1-1)+S$1,FALSE)</f>
        <v>13</v>
      </c>
      <c r="T8" s="45">
        <f ca="1">VLOOKUP($B8,INDIRECT("data!$"&amp;F2&amp;"$3:$CZ$554"),$C2-3*(B1-1)+T$1,FALSE)</f>
        <v>6</v>
      </c>
      <c r="U8" s="45">
        <f ca="1">VLOOKUP($B8,INDIRECT("data!$"&amp;F2&amp;"$3:$CZ$554"),$C2-3*(B1-1)+U$1,FALSE)</f>
        <v>3</v>
      </c>
      <c r="V8" s="45">
        <f ca="1">VLOOKUP($B8,INDIRECT("data!$"&amp;F2&amp;"$3:$CZ$554"),$C2-3*(B1-1)+V$1,FALSE)</f>
        <v>2</v>
      </c>
      <c r="W8" s="45">
        <f ca="1">VLOOKUP($B8,INDIRECT("data!$"&amp;F2&amp;"$3:$CZ$554"),$C2-3*(B1-1)+W$1,FALSE)</f>
        <v>0</v>
      </c>
      <c r="X8" s="45">
        <f ca="1">VLOOKUP($B8,INDIRECT("data!$"&amp;F2&amp;"$3:$CZ$554"),$C2-3*(B1-1)+X$1,FALSE)</f>
        <v>0</v>
      </c>
      <c r="Y8" s="47">
        <f ca="1">VLOOKUP($B8,INDIRECT("data!$"&amp;F2&amp;"$3:$CZ$554"),$C2-3*(B1-1)+Y$1,FALSE)</f>
        <v>2.54</v>
      </c>
      <c r="Z8" s="47">
        <f ca="1">VLOOKUP($B8,INDIRECT("data!$"&amp;F2&amp;"$3:$CZ$554"),$C2-3*(B1-1)+Z$1,FALSE)</f>
        <v>3.5</v>
      </c>
      <c r="AA8" s="47">
        <f ca="1">VLOOKUP($B8,INDIRECT("data!$"&amp;F2&amp;"$3:$CZ$554"),$C2-3*(B1-1)+AA$1,FALSE)</f>
        <v>2.9</v>
      </c>
      <c r="AB8" s="47">
        <f ca="1">VLOOKUP($B8,INDIRECT("data!$"&amp;F2&amp;"$3:$CZ$554"),$C2-3*(B1-1)+AB$1,FALSE)</f>
        <v>2.57</v>
      </c>
      <c r="AC8" s="47">
        <f ca="1">VLOOKUP($B8,INDIRECT("data!$"&amp;F2&amp;"$3:$CZ$554"),$C2-3*(B1-1)+AC$1,FALSE)</f>
        <v>3.43</v>
      </c>
      <c r="AD8" s="47">
        <f ca="1">VLOOKUP($B8,INDIRECT("data!$"&amp;F2&amp;"$3:$CZ$554"),$C2-3*(B1-1)+AD$1,FALSE)</f>
        <v>2.9</v>
      </c>
      <c r="AE8" s="47">
        <f ca="1">VLOOKUP($B8,INDIRECT("data!$"&amp;F2&amp;"$3:$CZ$554"),$C2-3*(B1-1)+AE$1,FALSE)</f>
        <v>1.91</v>
      </c>
      <c r="AF8" s="47">
        <f ca="1">VLOOKUP($B8,INDIRECT("data!$"&amp;F2&amp;"$3:$CZ$554"),$C2-3*(B1-1)+AF$1,FALSE)</f>
        <v>1.88</v>
      </c>
      <c r="AG8" s="65">
        <f t="shared" ca="1" si="1"/>
        <v>4</v>
      </c>
      <c r="AH8" s="65">
        <f t="shared" ca="1" si="2"/>
        <v>2</v>
      </c>
      <c r="AI8" s="65">
        <f t="shared" ca="1" si="3"/>
        <v>2</v>
      </c>
      <c r="AJ8" s="65">
        <f t="shared" ca="1" si="4"/>
        <v>1</v>
      </c>
      <c r="AK8" s="65">
        <f t="shared" ca="1" si="5"/>
        <v>1</v>
      </c>
      <c r="AL8" s="66" t="str">
        <f t="shared" ca="1" si="6"/>
        <v>D</v>
      </c>
      <c r="AM8" s="66" t="str">
        <f t="shared" ca="1" si="7"/>
        <v>D-D</v>
      </c>
      <c r="AN8" s="65">
        <f t="shared" ca="1" si="8"/>
        <v>1</v>
      </c>
      <c r="AO8" s="65">
        <f t="shared" ca="1" si="9"/>
        <v>1</v>
      </c>
      <c r="AP8" s="65">
        <f t="shared" ca="1" si="10"/>
        <v>1</v>
      </c>
      <c r="AQ8" s="65">
        <f t="shared" ca="1" si="11"/>
        <v>0</v>
      </c>
      <c r="AR8" s="65">
        <f t="shared" ca="1" si="12"/>
        <v>0</v>
      </c>
      <c r="AS8" s="65">
        <f t="shared" ca="1" si="13"/>
        <v>0</v>
      </c>
      <c r="AT8" s="65">
        <f t="shared" ca="1" si="14"/>
        <v>0</v>
      </c>
    </row>
    <row r="9" spans="1:46" ht="18" customHeight="1" x14ac:dyDescent="0.25">
      <c r="A9" s="49" t="str">
        <f ca="1">CONCATENATE(B3,"-",B9)</f>
        <v>Aston Villa-Home-6</v>
      </c>
      <c r="B9" s="12">
        <v>6</v>
      </c>
      <c r="C9" s="41">
        <f ca="1">VLOOKUP($B9,INDIRECT("data!$"&amp;F2&amp;"$3:$CZ$554"),$C2-3*(B1-1)+C$1,FALSE)</f>
        <v>43323</v>
      </c>
      <c r="D9" s="30" t="str">
        <f ca="1">VLOOKUP($B9,INDIRECT("data!$"&amp;F2&amp;"$3:$CZ$554"),$C2-3*(B1-1)+D$1,FALSE)</f>
        <v>Aston Villa</v>
      </c>
      <c r="E9" s="30" t="str">
        <f ca="1">VLOOKUP($B9,INDIRECT("data!$"&amp;F2&amp;"$3:$CZ$554"),$C2-3*(B1-1)+E$1,FALSE)</f>
        <v>Wigan</v>
      </c>
      <c r="F9" s="29">
        <f ca="1">VLOOKUP($B9,INDIRECT("data!$"&amp;F2&amp;"$3:$CZ$554"),$C2-3*(B1-1)+F$1,FALSE)</f>
        <v>3</v>
      </c>
      <c r="G9" s="29">
        <f ca="1">VLOOKUP($B9,INDIRECT("data!$"&amp;F2&amp;"$3:$CZ$554"),$C2-3*(B1-1)+G$1,FALSE)</f>
        <v>2</v>
      </c>
      <c r="H9" s="15" t="str">
        <f ca="1">VLOOKUP($B9,INDIRECT("data!$"&amp;F2&amp;"$3:$CZ$554"),$C2-3*(B1-1)+H$1,FALSE)</f>
        <v>H</v>
      </c>
      <c r="I9" s="29">
        <f ca="1">VLOOKUP($B9,INDIRECT("data!$"&amp;F2&amp;"$3:$CZ$554"),$C2-3*(B1-1)+I$1,FALSE)</f>
        <v>1</v>
      </c>
      <c r="J9" s="29">
        <f ca="1">VLOOKUP($B9,INDIRECT("data!$"&amp;F2&amp;"$3:$CZ$554"),$C2-3*(B1-1)+J$1,FALSE)</f>
        <v>1</v>
      </c>
      <c r="K9" s="15" t="str">
        <f ca="1">VLOOKUP($B9,INDIRECT("data!$"&amp;F2&amp;"$3:$CZ$554"),$C2-3*(B1-1)+K$1,FALSE)</f>
        <v>D</v>
      </c>
      <c r="L9" s="30" t="str">
        <f ca="1">VLOOKUP($B9,INDIRECT("data!$"&amp;F2&amp;"$3:$CZ$554"),$C2-3*(B1-1)+L$1,FALSE)</f>
        <v>J Simpson</v>
      </c>
      <c r="M9" s="45">
        <f ca="1">VLOOKUP($B9,INDIRECT("data!$"&amp;F2&amp;"$3:$CZ$554"),$C2-3*(B1-1)+M$1,FALSE)</f>
        <v>17</v>
      </c>
      <c r="N9" s="45">
        <f ca="1">VLOOKUP($B9,INDIRECT("data!$"&amp;F2&amp;"$3:$CZ$554"),$C2-3*(B1-1)+N$1,FALSE)</f>
        <v>10</v>
      </c>
      <c r="O9" s="45">
        <f ca="1">VLOOKUP($B9,INDIRECT("data!$"&amp;F2&amp;"$3:$CZ$554"),$C2-3*(B1-1)+O$1,FALSE)</f>
        <v>6</v>
      </c>
      <c r="P9" s="45">
        <f ca="1">VLOOKUP($B9,INDIRECT("data!$"&amp;F2&amp;"$3:$CZ$554"),$C2-3*(B1-1)+P$1,FALSE)</f>
        <v>3</v>
      </c>
      <c r="Q9" s="45">
        <f ca="1">VLOOKUP($B9,INDIRECT("data!$"&amp;F2&amp;"$3:$CZ$554"),$C2-3*(B1-1)+Q$1,FALSE)</f>
        <v>17</v>
      </c>
      <c r="R9" s="45">
        <f ca="1">VLOOKUP($B9,INDIRECT("data!$"&amp;F2&amp;"$3:$CZ$554"),$C2-3*(B1-1)+R$1,FALSE)</f>
        <v>16</v>
      </c>
      <c r="S9" s="45">
        <f ca="1">VLOOKUP($B9,INDIRECT("data!$"&amp;F2&amp;"$3:$CZ$554"),$C2-3*(B1-1)+S$1,FALSE)</f>
        <v>3</v>
      </c>
      <c r="T9" s="45">
        <f ca="1">VLOOKUP($B9,INDIRECT("data!$"&amp;F2&amp;"$3:$CZ$554"),$C2-3*(B1-1)+T$1,FALSE)</f>
        <v>4</v>
      </c>
      <c r="U9" s="45">
        <f ca="1">VLOOKUP($B9,INDIRECT("data!$"&amp;F2&amp;"$3:$CZ$554"),$C2-3*(B1-1)+U$1,FALSE)</f>
        <v>1</v>
      </c>
      <c r="V9" s="45">
        <f ca="1">VLOOKUP($B9,INDIRECT("data!$"&amp;F2&amp;"$3:$CZ$554"),$C2-3*(B1-1)+V$1,FALSE)</f>
        <v>4</v>
      </c>
      <c r="W9" s="45">
        <f ca="1">VLOOKUP($B9,INDIRECT("data!$"&amp;F2&amp;"$3:$CZ$554"),$C2-3*(B1-1)+W$1,FALSE)</f>
        <v>0</v>
      </c>
      <c r="X9" s="45">
        <f ca="1">VLOOKUP($B9,INDIRECT("data!$"&amp;F2&amp;"$3:$CZ$554"),$C2-3*(B1-1)+X$1,FALSE)</f>
        <v>0</v>
      </c>
      <c r="Y9" s="47">
        <f ca="1">VLOOKUP($B9,INDIRECT("data!$"&amp;F2&amp;"$3:$CZ$554"),$C2-3*(B1-1)+Y$1,FALSE)</f>
        <v>2</v>
      </c>
      <c r="Z9" s="47">
        <f ca="1">VLOOKUP($B9,INDIRECT("data!$"&amp;F2&amp;"$3:$CZ$554"),$C2-3*(B1-1)+Z$1,FALSE)</f>
        <v>3.5</v>
      </c>
      <c r="AA9" s="47">
        <f ca="1">VLOOKUP($B9,INDIRECT("data!$"&amp;F2&amp;"$3:$CZ$554"),$C2-3*(B1-1)+AA$1,FALSE)</f>
        <v>4.0999999999999996</v>
      </c>
      <c r="AB9" s="47">
        <f ca="1">VLOOKUP($B9,INDIRECT("data!$"&amp;F2&amp;"$3:$CZ$554"),$C2-3*(B1-1)+AB$1,FALSE)</f>
        <v>2.02</v>
      </c>
      <c r="AC9" s="47">
        <f ca="1">VLOOKUP($B9,INDIRECT("data!$"&amp;F2&amp;"$3:$CZ$554"),$C2-3*(B1-1)+AC$1,FALSE)</f>
        <v>3.39</v>
      </c>
      <c r="AD9" s="47">
        <f ca="1">VLOOKUP($B9,INDIRECT("data!$"&amp;F2&amp;"$3:$CZ$554"),$C2-3*(B1-1)+AD$1,FALSE)</f>
        <v>4.25</v>
      </c>
      <c r="AE9" s="47">
        <f ca="1">VLOOKUP($B9,INDIRECT("data!$"&amp;F2&amp;"$3:$CZ$554"),$C2-3*(B1-1)+AE$1,FALSE)</f>
        <v>2.0299999999999998</v>
      </c>
      <c r="AF9" s="47">
        <f ca="1">VLOOKUP($B9,INDIRECT("data!$"&amp;F2&amp;"$3:$CZ$554"),$C2-3*(B1-1)+AF$1,FALSE)</f>
        <v>1.78</v>
      </c>
      <c r="AG9" s="65">
        <f t="shared" ca="1" si="1"/>
        <v>5</v>
      </c>
      <c r="AH9" s="65">
        <f t="shared" ca="1" si="2"/>
        <v>2</v>
      </c>
      <c r="AI9" s="65">
        <f t="shared" ca="1" si="3"/>
        <v>3</v>
      </c>
      <c r="AJ9" s="65">
        <f t="shared" ca="1" si="4"/>
        <v>2</v>
      </c>
      <c r="AK9" s="65">
        <f t="shared" ca="1" si="5"/>
        <v>1</v>
      </c>
      <c r="AL9" s="66" t="str">
        <f t="shared" ca="1" si="6"/>
        <v>H</v>
      </c>
      <c r="AM9" s="66" t="str">
        <f t="shared" ca="1" si="7"/>
        <v>D-H</v>
      </c>
      <c r="AN9" s="65">
        <f t="shared" ca="1" si="8"/>
        <v>1</v>
      </c>
      <c r="AO9" s="65">
        <f t="shared" ca="1" si="9"/>
        <v>1</v>
      </c>
      <c r="AP9" s="65">
        <f t="shared" ca="1" si="10"/>
        <v>1</v>
      </c>
      <c r="AQ9" s="65">
        <f t="shared" ca="1" si="11"/>
        <v>0</v>
      </c>
      <c r="AR9" s="65">
        <f t="shared" ca="1" si="12"/>
        <v>0</v>
      </c>
      <c r="AS9" s="65">
        <f t="shared" ca="1" si="13"/>
        <v>0</v>
      </c>
      <c r="AT9" s="65">
        <f t="shared" ca="1" si="14"/>
        <v>0</v>
      </c>
    </row>
    <row r="10" spans="1:46" ht="18" customHeight="1" x14ac:dyDescent="0.25">
      <c r="A10" s="49" t="str">
        <f ca="1">CONCATENATE(B3,"-",B10)</f>
        <v>Aston Villa-Home-7</v>
      </c>
      <c r="B10" s="12">
        <v>7</v>
      </c>
      <c r="C10" s="41" t="e">
        <f ca="1">VLOOKUP($B10,INDIRECT("data!$"&amp;F2&amp;"$3:$CZ$554"),$C2-3*(B1-1)+C$1,FALSE)</f>
        <v>#N/A</v>
      </c>
      <c r="D10" s="30" t="e">
        <f ca="1">VLOOKUP($B10,INDIRECT("data!$"&amp;F2&amp;"$3:$CZ$554"),$C2-3*(B1-1)+D$1,FALSE)</f>
        <v>#N/A</v>
      </c>
      <c r="E10" s="30" t="e">
        <f ca="1">VLOOKUP($B10,INDIRECT("data!$"&amp;F2&amp;"$3:$CZ$554"),$C2-3*(B1-1)+E$1,FALSE)</f>
        <v>#N/A</v>
      </c>
      <c r="F10" s="29" t="e">
        <f ca="1">VLOOKUP($B10,INDIRECT("data!$"&amp;F2&amp;"$3:$CZ$554"),$C2-3*(B1-1)+F$1,FALSE)</f>
        <v>#N/A</v>
      </c>
      <c r="G10" s="29" t="e">
        <f ca="1">VLOOKUP($B10,INDIRECT("data!$"&amp;F2&amp;"$3:$CZ$554"),$C2-3*(B1-1)+G$1,FALSE)</f>
        <v>#N/A</v>
      </c>
      <c r="H10" s="15" t="e">
        <f ca="1">VLOOKUP($B10,INDIRECT("data!$"&amp;F2&amp;"$3:$CZ$554"),$C2-3*(B1-1)+H$1,FALSE)</f>
        <v>#N/A</v>
      </c>
      <c r="I10" s="29" t="e">
        <f ca="1">VLOOKUP($B10,INDIRECT("data!$"&amp;F2&amp;"$3:$CZ$554"),$C2-3*(B1-1)+I$1,FALSE)</f>
        <v>#N/A</v>
      </c>
      <c r="J10" s="29" t="e">
        <f ca="1">VLOOKUP($B10,INDIRECT("data!$"&amp;F2&amp;"$3:$CZ$554"),$C2-3*(B1-1)+J$1,FALSE)</f>
        <v>#N/A</v>
      </c>
      <c r="K10" s="15" t="e">
        <f ca="1">VLOOKUP($B10,INDIRECT("data!$"&amp;F2&amp;"$3:$CZ$554"),$C2-3*(B1-1)+K$1,FALSE)</f>
        <v>#N/A</v>
      </c>
      <c r="L10" s="30" t="e">
        <f ca="1">VLOOKUP($B10,INDIRECT("data!$"&amp;F2&amp;"$3:$CZ$554"),$C2-3*(B1-1)+L$1,FALSE)</f>
        <v>#N/A</v>
      </c>
      <c r="M10" s="45" t="e">
        <f ca="1">VLOOKUP($B10,INDIRECT("data!$"&amp;F2&amp;"$3:$CZ$554"),$C2-3*(B1-1)+M$1,FALSE)</f>
        <v>#N/A</v>
      </c>
      <c r="N10" s="45" t="e">
        <f ca="1">VLOOKUP($B10,INDIRECT("data!$"&amp;F2&amp;"$3:$CZ$554"),$C2-3*(B1-1)+N$1,FALSE)</f>
        <v>#N/A</v>
      </c>
      <c r="O10" s="45" t="e">
        <f ca="1">VLOOKUP($B10,INDIRECT("data!$"&amp;F2&amp;"$3:$CZ$554"),$C2-3*(B1-1)+O$1,FALSE)</f>
        <v>#N/A</v>
      </c>
      <c r="P10" s="45" t="e">
        <f ca="1">VLOOKUP($B10,INDIRECT("data!$"&amp;F2&amp;"$3:$CZ$554"),$C2-3*(B1-1)+P$1,FALSE)</f>
        <v>#N/A</v>
      </c>
      <c r="Q10" s="45" t="e">
        <f ca="1">VLOOKUP($B10,INDIRECT("data!$"&amp;F2&amp;"$3:$CZ$554"),$C2-3*(B1-1)+Q$1,FALSE)</f>
        <v>#N/A</v>
      </c>
      <c r="R10" s="45" t="e">
        <f ca="1">VLOOKUP($B10,INDIRECT("data!$"&amp;F2&amp;"$3:$CZ$554"),$C2-3*(B1-1)+R$1,FALSE)</f>
        <v>#N/A</v>
      </c>
      <c r="S10" s="45" t="e">
        <f ca="1">VLOOKUP($B10,INDIRECT("data!$"&amp;F2&amp;"$3:$CZ$554"),$C2-3*(B1-1)+S$1,FALSE)</f>
        <v>#N/A</v>
      </c>
      <c r="T10" s="45" t="e">
        <f ca="1">VLOOKUP($B10,INDIRECT("data!$"&amp;F2&amp;"$3:$CZ$554"),$C2-3*(B1-1)+T$1,FALSE)</f>
        <v>#N/A</v>
      </c>
      <c r="U10" s="45" t="e">
        <f ca="1">VLOOKUP($B10,INDIRECT("data!$"&amp;F2&amp;"$3:$CZ$554"),$C2-3*(B1-1)+U$1,FALSE)</f>
        <v>#N/A</v>
      </c>
      <c r="V10" s="45" t="e">
        <f ca="1">VLOOKUP($B10,INDIRECT("data!$"&amp;F2&amp;"$3:$CZ$554"),$C2-3*(B1-1)+V$1,FALSE)</f>
        <v>#N/A</v>
      </c>
      <c r="W10" s="45" t="e">
        <f ca="1">VLOOKUP($B10,INDIRECT("data!$"&amp;F2&amp;"$3:$CZ$554"),$C2-3*(B1-1)+W$1,FALSE)</f>
        <v>#N/A</v>
      </c>
      <c r="X10" s="45" t="e">
        <f ca="1">VLOOKUP($B10,INDIRECT("data!$"&amp;F2&amp;"$3:$CZ$554"),$C2-3*(B1-1)+X$1,FALSE)</f>
        <v>#N/A</v>
      </c>
      <c r="Y10" s="47" t="e">
        <f ca="1">VLOOKUP($B10,INDIRECT("data!$"&amp;F2&amp;"$3:$CZ$554"),$C2-3*(B1-1)+Y$1,FALSE)</f>
        <v>#N/A</v>
      </c>
      <c r="Z10" s="47" t="e">
        <f ca="1">VLOOKUP($B10,INDIRECT("data!$"&amp;F2&amp;"$3:$CZ$554"),$C2-3*(B1-1)+Z$1,FALSE)</f>
        <v>#N/A</v>
      </c>
      <c r="AA10" s="47" t="e">
        <f ca="1">VLOOKUP($B10,INDIRECT("data!$"&amp;F2&amp;"$3:$CZ$554"),$C2-3*(B1-1)+AA$1,FALSE)</f>
        <v>#N/A</v>
      </c>
      <c r="AB10" s="47" t="e">
        <f ca="1">VLOOKUP($B10,INDIRECT("data!$"&amp;F2&amp;"$3:$CZ$554"),$C2-3*(B1-1)+AB$1,FALSE)</f>
        <v>#N/A</v>
      </c>
      <c r="AC10" s="47" t="e">
        <f ca="1">VLOOKUP($B10,INDIRECT("data!$"&amp;F2&amp;"$3:$CZ$554"),$C2-3*(B1-1)+AC$1,FALSE)</f>
        <v>#N/A</v>
      </c>
      <c r="AD10" s="47" t="e">
        <f ca="1">VLOOKUP($B10,INDIRECT("data!$"&amp;F2&amp;"$3:$CZ$554"),$C2-3*(B1-1)+AD$1,FALSE)</f>
        <v>#N/A</v>
      </c>
      <c r="AE10" s="47" t="e">
        <f ca="1">VLOOKUP($B10,INDIRECT("data!$"&amp;F2&amp;"$3:$CZ$554"),$C2-3*(B1-1)+AE$1,FALSE)</f>
        <v>#N/A</v>
      </c>
      <c r="AF10" s="47" t="e">
        <f ca="1">VLOOKUP($B10,INDIRECT("data!$"&amp;F2&amp;"$3:$CZ$554"),$C2-3*(B1-1)+AF$1,FALSE)</f>
        <v>#N/A</v>
      </c>
      <c r="AG10" s="65" t="e">
        <f t="shared" ca="1" si="1"/>
        <v>#N/A</v>
      </c>
      <c r="AH10" s="65" t="e">
        <f t="shared" ca="1" si="2"/>
        <v>#N/A</v>
      </c>
      <c r="AI10" s="65" t="e">
        <f t="shared" ca="1" si="3"/>
        <v>#N/A</v>
      </c>
      <c r="AJ10" s="65" t="e">
        <f t="shared" ca="1" si="4"/>
        <v>#N/A</v>
      </c>
      <c r="AK10" s="65" t="e">
        <f t="shared" ca="1" si="5"/>
        <v>#N/A</v>
      </c>
      <c r="AL10" s="66" t="e">
        <f t="shared" ca="1" si="6"/>
        <v>#N/A</v>
      </c>
      <c r="AM10" s="66" t="e">
        <f t="shared" ca="1" si="7"/>
        <v>#N/A</v>
      </c>
      <c r="AN10" s="65" t="e">
        <f t="shared" ca="1" si="8"/>
        <v>#N/A</v>
      </c>
      <c r="AO10" s="65" t="e">
        <f t="shared" ca="1" si="9"/>
        <v>#N/A</v>
      </c>
      <c r="AP10" s="65" t="e">
        <f t="shared" ca="1" si="10"/>
        <v>#N/A</v>
      </c>
      <c r="AQ10" s="65" t="e">
        <f t="shared" ca="1" si="11"/>
        <v>#N/A</v>
      </c>
      <c r="AR10" s="65" t="e">
        <f t="shared" ca="1" si="12"/>
        <v>#N/A</v>
      </c>
      <c r="AS10" s="65" t="e">
        <f t="shared" ca="1" si="13"/>
        <v>#N/A</v>
      </c>
      <c r="AT10" s="65" t="e">
        <f t="shared" ca="1" si="14"/>
        <v>#N/A</v>
      </c>
    </row>
    <row r="11" spans="1:46" ht="18" customHeight="1" x14ac:dyDescent="0.25">
      <c r="A11" s="49" t="str">
        <f ca="1">CONCATENATE(B3,"-",B11)</f>
        <v>Aston Villa-Home-8</v>
      </c>
      <c r="B11" s="12">
        <v>8</v>
      </c>
      <c r="C11" s="41" t="e">
        <f ca="1">VLOOKUP($B11,INDIRECT("data!$"&amp;F2&amp;"$3:$CZ$554"),$C2-3*(B1-1)+C$1,FALSE)</f>
        <v>#N/A</v>
      </c>
      <c r="D11" s="30" t="e">
        <f ca="1">VLOOKUP($B11,INDIRECT("data!$"&amp;F2&amp;"$3:$CZ$554"),$C2-3*(B1-1)+D$1,FALSE)</f>
        <v>#N/A</v>
      </c>
      <c r="E11" s="30" t="e">
        <f ca="1">VLOOKUP($B11,INDIRECT("data!$"&amp;F2&amp;"$3:$CZ$554"),$C2-3*(B1-1)+E$1,FALSE)</f>
        <v>#N/A</v>
      </c>
      <c r="F11" s="29" t="e">
        <f ca="1">VLOOKUP($B11,INDIRECT("data!$"&amp;F2&amp;"$3:$CZ$554"),$C2-3*(B1-1)+F$1,FALSE)</f>
        <v>#N/A</v>
      </c>
      <c r="G11" s="29" t="e">
        <f ca="1">VLOOKUP($B11,INDIRECT("data!$"&amp;F2&amp;"$3:$CZ$554"),$C2-3*(B1-1)+G$1,FALSE)</f>
        <v>#N/A</v>
      </c>
      <c r="H11" s="15" t="e">
        <f ca="1">VLOOKUP($B11,INDIRECT("data!$"&amp;F2&amp;"$3:$CZ$554"),$C2-3*(B1-1)+H$1,FALSE)</f>
        <v>#N/A</v>
      </c>
      <c r="I11" s="29" t="e">
        <f ca="1">VLOOKUP($B11,INDIRECT("data!$"&amp;F2&amp;"$3:$CZ$554"),$C2-3*(B1-1)+I$1,FALSE)</f>
        <v>#N/A</v>
      </c>
      <c r="J11" s="29" t="e">
        <f ca="1">VLOOKUP($B11,INDIRECT("data!$"&amp;F2&amp;"$3:$CZ$554"),$C2-3*(B1-1)+J$1,FALSE)</f>
        <v>#N/A</v>
      </c>
      <c r="K11" s="15" t="e">
        <f ca="1">VLOOKUP($B11,INDIRECT("data!$"&amp;F2&amp;"$3:$CZ$554"),$C2-3*(B1-1)+K$1,FALSE)</f>
        <v>#N/A</v>
      </c>
      <c r="L11" s="30" t="e">
        <f ca="1">VLOOKUP($B11,INDIRECT("data!$"&amp;F2&amp;"$3:$CZ$554"),$C2-3*(B1-1)+L$1,FALSE)</f>
        <v>#N/A</v>
      </c>
      <c r="M11" s="45" t="e">
        <f ca="1">VLOOKUP($B11,INDIRECT("data!$"&amp;F2&amp;"$3:$CZ$554"),$C2-3*(B1-1)+M$1,FALSE)</f>
        <v>#N/A</v>
      </c>
      <c r="N11" s="45" t="e">
        <f ca="1">VLOOKUP($B11,INDIRECT("data!$"&amp;F2&amp;"$3:$CZ$554"),$C2-3*(B1-1)+N$1,FALSE)</f>
        <v>#N/A</v>
      </c>
      <c r="O11" s="45" t="e">
        <f ca="1">VLOOKUP($B11,INDIRECT("data!$"&amp;F2&amp;"$3:$CZ$554"),$C2-3*(B1-1)+O$1,FALSE)</f>
        <v>#N/A</v>
      </c>
      <c r="P11" s="45" t="e">
        <f ca="1">VLOOKUP($B11,INDIRECT("data!$"&amp;F2&amp;"$3:$CZ$554"),$C2-3*(B1-1)+P$1,FALSE)</f>
        <v>#N/A</v>
      </c>
      <c r="Q11" s="45" t="e">
        <f ca="1">VLOOKUP($B11,INDIRECT("data!$"&amp;F2&amp;"$3:$CZ$554"),$C2-3*(B1-1)+Q$1,FALSE)</f>
        <v>#N/A</v>
      </c>
      <c r="R11" s="45" t="e">
        <f ca="1">VLOOKUP($B11,INDIRECT("data!$"&amp;F2&amp;"$3:$CZ$554"),$C2-3*(B1-1)+R$1,FALSE)</f>
        <v>#N/A</v>
      </c>
      <c r="S11" s="45" t="e">
        <f ca="1">VLOOKUP($B11,INDIRECT("data!$"&amp;F2&amp;"$3:$CZ$554"),$C2-3*(B1-1)+S$1,FALSE)</f>
        <v>#N/A</v>
      </c>
      <c r="T11" s="45" t="e">
        <f ca="1">VLOOKUP($B11,INDIRECT("data!$"&amp;F2&amp;"$3:$CZ$554"),$C2-3*(B1-1)+T$1,FALSE)</f>
        <v>#N/A</v>
      </c>
      <c r="U11" s="45" t="e">
        <f ca="1">VLOOKUP($B11,INDIRECT("data!$"&amp;F2&amp;"$3:$CZ$554"),$C2-3*(B1-1)+U$1,FALSE)</f>
        <v>#N/A</v>
      </c>
      <c r="V11" s="45" t="e">
        <f ca="1">VLOOKUP($B11,INDIRECT("data!$"&amp;F2&amp;"$3:$CZ$554"),$C2-3*(B1-1)+V$1,FALSE)</f>
        <v>#N/A</v>
      </c>
      <c r="W11" s="45" t="e">
        <f ca="1">VLOOKUP($B11,INDIRECT("data!$"&amp;F2&amp;"$3:$CZ$554"),$C2-3*(B1-1)+W$1,FALSE)</f>
        <v>#N/A</v>
      </c>
      <c r="X11" s="45" t="e">
        <f ca="1">VLOOKUP($B11,INDIRECT("data!$"&amp;F2&amp;"$3:$CZ$554"),$C2-3*(B1-1)+X$1,FALSE)</f>
        <v>#N/A</v>
      </c>
      <c r="Y11" s="47" t="e">
        <f ca="1">VLOOKUP($B11,INDIRECT("data!$"&amp;F2&amp;"$3:$CZ$554"),$C2-3*(B1-1)+Y$1,FALSE)</f>
        <v>#N/A</v>
      </c>
      <c r="Z11" s="47" t="e">
        <f ca="1">VLOOKUP($B11,INDIRECT("data!$"&amp;F2&amp;"$3:$CZ$554"),$C2-3*(B1-1)+Z$1,FALSE)</f>
        <v>#N/A</v>
      </c>
      <c r="AA11" s="47" t="e">
        <f ca="1">VLOOKUP($B11,INDIRECT("data!$"&amp;F2&amp;"$3:$CZ$554"),$C2-3*(B1-1)+AA$1,FALSE)</f>
        <v>#N/A</v>
      </c>
      <c r="AB11" s="47" t="e">
        <f ca="1">VLOOKUP($B11,INDIRECT("data!$"&amp;F2&amp;"$3:$CZ$554"),$C2-3*(B1-1)+AB$1,FALSE)</f>
        <v>#N/A</v>
      </c>
      <c r="AC11" s="47" t="e">
        <f ca="1">VLOOKUP($B11,INDIRECT("data!$"&amp;F2&amp;"$3:$CZ$554"),$C2-3*(B1-1)+AC$1,FALSE)</f>
        <v>#N/A</v>
      </c>
      <c r="AD11" s="47" t="e">
        <f ca="1">VLOOKUP($B11,INDIRECT("data!$"&amp;F2&amp;"$3:$CZ$554"),$C2-3*(B1-1)+AD$1,FALSE)</f>
        <v>#N/A</v>
      </c>
      <c r="AE11" s="47" t="e">
        <f ca="1">VLOOKUP($B11,INDIRECT("data!$"&amp;F2&amp;"$3:$CZ$554"),$C2-3*(B1-1)+AE$1,FALSE)</f>
        <v>#N/A</v>
      </c>
      <c r="AF11" s="47" t="e">
        <f ca="1">VLOOKUP($B11,INDIRECT("data!$"&amp;F2&amp;"$3:$CZ$554"),$C2-3*(B1-1)+AF$1,FALSE)</f>
        <v>#N/A</v>
      </c>
      <c r="AG11" s="65" t="e">
        <f t="shared" ca="1" si="1"/>
        <v>#N/A</v>
      </c>
      <c r="AH11" s="65" t="e">
        <f t="shared" ca="1" si="2"/>
        <v>#N/A</v>
      </c>
      <c r="AI11" s="65" t="e">
        <f t="shared" ca="1" si="3"/>
        <v>#N/A</v>
      </c>
      <c r="AJ11" s="65" t="e">
        <f t="shared" ca="1" si="4"/>
        <v>#N/A</v>
      </c>
      <c r="AK11" s="65" t="e">
        <f t="shared" ca="1" si="5"/>
        <v>#N/A</v>
      </c>
      <c r="AL11" s="66" t="e">
        <f t="shared" ca="1" si="6"/>
        <v>#N/A</v>
      </c>
      <c r="AM11" s="66" t="e">
        <f t="shared" ca="1" si="7"/>
        <v>#N/A</v>
      </c>
      <c r="AN11" s="65" t="e">
        <f t="shared" ca="1" si="8"/>
        <v>#N/A</v>
      </c>
      <c r="AO11" s="65" t="e">
        <f t="shared" ca="1" si="9"/>
        <v>#N/A</v>
      </c>
      <c r="AP11" s="65" t="e">
        <f t="shared" ca="1" si="10"/>
        <v>#N/A</v>
      </c>
      <c r="AQ11" s="65" t="e">
        <f t="shared" ca="1" si="11"/>
        <v>#N/A</v>
      </c>
      <c r="AR11" s="65" t="e">
        <f t="shared" ca="1" si="12"/>
        <v>#N/A</v>
      </c>
      <c r="AS11" s="65" t="e">
        <f t="shared" ca="1" si="13"/>
        <v>#N/A</v>
      </c>
      <c r="AT11" s="65" t="e">
        <f t="shared" ca="1" si="14"/>
        <v>#N/A</v>
      </c>
    </row>
    <row r="12" spans="1:46" s="50" customFormat="1" ht="18" customHeight="1" x14ac:dyDescent="0.25">
      <c r="B12" s="42" t="s">
        <v>23</v>
      </c>
      <c r="C12" s="43"/>
      <c r="D12" s="44"/>
      <c r="E12" s="44"/>
      <c r="F12" s="46" t="e">
        <f ca="1">SUM(F4:F11)</f>
        <v>#N/A</v>
      </c>
      <c r="G12" s="46" t="e">
        <f ca="1">SUM(G4:G11)</f>
        <v>#N/A</v>
      </c>
      <c r="H12" s="42"/>
      <c r="I12" s="46" t="e">
        <f t="shared" ref="I12:X12" ca="1" si="15">SUM(I4:I11)</f>
        <v>#N/A</v>
      </c>
      <c r="J12" s="46" t="e">
        <f t="shared" ca="1" si="15"/>
        <v>#N/A</v>
      </c>
      <c r="K12" s="42"/>
      <c r="L12" s="44"/>
      <c r="M12" s="46" t="e">
        <f t="shared" ca="1" si="15"/>
        <v>#N/A</v>
      </c>
      <c r="N12" s="46" t="e">
        <f t="shared" ca="1" si="15"/>
        <v>#N/A</v>
      </c>
      <c r="O12" s="46" t="e">
        <f t="shared" ca="1" si="15"/>
        <v>#N/A</v>
      </c>
      <c r="P12" s="46" t="e">
        <f t="shared" ca="1" si="15"/>
        <v>#N/A</v>
      </c>
      <c r="Q12" s="46" t="e">
        <f t="shared" ca="1" si="15"/>
        <v>#N/A</v>
      </c>
      <c r="R12" s="46" t="e">
        <f t="shared" ca="1" si="15"/>
        <v>#N/A</v>
      </c>
      <c r="S12" s="46" t="e">
        <f t="shared" ca="1" si="15"/>
        <v>#N/A</v>
      </c>
      <c r="T12" s="46" t="e">
        <f t="shared" ca="1" si="15"/>
        <v>#N/A</v>
      </c>
      <c r="U12" s="46" t="e">
        <f t="shared" ca="1" si="15"/>
        <v>#N/A</v>
      </c>
      <c r="V12" s="46" t="e">
        <f t="shared" ca="1" si="15"/>
        <v>#N/A</v>
      </c>
      <c r="W12" s="46" t="e">
        <f t="shared" ca="1" si="15"/>
        <v>#N/A</v>
      </c>
      <c r="X12" s="46" t="e">
        <f t="shared" ca="1" si="15"/>
        <v>#N/A</v>
      </c>
      <c r="Y12" s="48"/>
      <c r="Z12" s="48"/>
      <c r="AA12" s="48"/>
      <c r="AB12" s="48"/>
      <c r="AC12" s="48"/>
      <c r="AD12" s="48"/>
      <c r="AE12" s="48"/>
      <c r="AF12" s="48"/>
      <c r="AG12" s="49"/>
      <c r="AH12" s="49"/>
      <c r="AI12" s="49"/>
      <c r="AJ12" s="49"/>
      <c r="AK12" s="49"/>
      <c r="AL12" s="49"/>
      <c r="AM12" s="49"/>
      <c r="AN12" s="49"/>
      <c r="AO12" s="49"/>
      <c r="AP12" s="49"/>
      <c r="AQ12" s="49"/>
      <c r="AR12" s="49"/>
      <c r="AS12" s="49"/>
      <c r="AT12" s="49"/>
    </row>
    <row r="13" spans="1:46" s="50" customFormat="1" ht="18" customHeight="1" x14ac:dyDescent="0.25">
      <c r="B13" s="37" t="str">
        <f ca="1">CONCATENATE(B2,"-Away")</f>
        <v>Aston Villa-Away</v>
      </c>
      <c r="C13" s="40" t="s">
        <v>22</v>
      </c>
      <c r="D13" s="13" t="s">
        <v>50</v>
      </c>
      <c r="E13" s="13" t="s">
        <v>51</v>
      </c>
      <c r="F13" s="13" t="s">
        <v>3</v>
      </c>
      <c r="G13" s="13" t="s">
        <v>4</v>
      </c>
      <c r="H13" s="13" t="s">
        <v>6</v>
      </c>
      <c r="I13" s="13" t="s">
        <v>1</v>
      </c>
      <c r="J13" s="13" t="s">
        <v>2</v>
      </c>
      <c r="K13" s="13" t="s">
        <v>5</v>
      </c>
      <c r="L13" s="13" t="s">
        <v>52</v>
      </c>
      <c r="M13" s="13" t="s">
        <v>53</v>
      </c>
      <c r="N13" s="13" t="s">
        <v>54</v>
      </c>
      <c r="O13" s="13" t="s">
        <v>55</v>
      </c>
      <c r="P13" s="13" t="s">
        <v>56</v>
      </c>
      <c r="Q13" s="13" t="s">
        <v>57</v>
      </c>
      <c r="R13" s="13" t="s">
        <v>58</v>
      </c>
      <c r="S13" s="13" t="s">
        <v>59</v>
      </c>
      <c r="T13" s="13" t="s">
        <v>60</v>
      </c>
      <c r="U13" s="13" t="s">
        <v>61</v>
      </c>
      <c r="V13" s="13" t="s">
        <v>62</v>
      </c>
      <c r="W13" s="13" t="s">
        <v>63</v>
      </c>
      <c r="X13" s="13" t="s">
        <v>64</v>
      </c>
      <c r="Y13" s="13" t="s">
        <v>65</v>
      </c>
      <c r="Z13" s="13" t="s">
        <v>66</v>
      </c>
      <c r="AA13" s="13" t="s">
        <v>67</v>
      </c>
      <c r="AB13" s="13" t="s">
        <v>68</v>
      </c>
      <c r="AC13" s="13" t="s">
        <v>69</v>
      </c>
      <c r="AD13" s="13" t="s">
        <v>70</v>
      </c>
      <c r="AE13" s="13" t="s">
        <v>71</v>
      </c>
      <c r="AF13" s="13" t="s">
        <v>72</v>
      </c>
      <c r="AG13" s="62" t="s">
        <v>140</v>
      </c>
      <c r="AH13" s="62" t="s">
        <v>141</v>
      </c>
      <c r="AI13" s="62" t="s">
        <v>142</v>
      </c>
      <c r="AJ13" s="62" t="s">
        <v>143</v>
      </c>
      <c r="AK13" s="62" t="s">
        <v>144</v>
      </c>
      <c r="AL13" s="63" t="s">
        <v>145</v>
      </c>
      <c r="AM13" s="63" t="s">
        <v>146</v>
      </c>
      <c r="AN13" s="62" t="s">
        <v>147</v>
      </c>
      <c r="AO13" s="64" t="s">
        <v>150</v>
      </c>
      <c r="AP13" s="64" t="s">
        <v>151</v>
      </c>
      <c r="AQ13" s="62" t="s">
        <v>148</v>
      </c>
      <c r="AR13" s="62" t="s">
        <v>149</v>
      </c>
      <c r="AS13" s="62" t="s">
        <v>152</v>
      </c>
      <c r="AT13" s="62" t="s">
        <v>153</v>
      </c>
    </row>
    <row r="14" spans="1:46" ht="18" customHeight="1" x14ac:dyDescent="0.25">
      <c r="A14" s="49" t="str">
        <f ca="1">CONCATENATE(B13,"-",B14)</f>
        <v>Aston Villa-Away-1</v>
      </c>
      <c r="B14" s="37">
        <v>1</v>
      </c>
      <c r="C14" s="41">
        <f ca="1">VLOOKUP($B14,INDIRECT("data!$"&amp;G2&amp;"$3:$CZ$554"),$D2-3*(B1-1)+C$1,FALSE)</f>
        <v>43379</v>
      </c>
      <c r="D14" s="30" t="str">
        <f ca="1">VLOOKUP($B14,INDIRECT("data!$"&amp;G2&amp;"$3:$CZ$554"),$D2-3*(B1-1)+D$1,FALSE)</f>
        <v>Millwall</v>
      </c>
      <c r="E14" s="30" t="str">
        <f ca="1">VLOOKUP($B14,INDIRECT("data!$"&amp;G2&amp;"$3:$CZ$554"),$D2-3*(B1-1)+E$1,FALSE)</f>
        <v>Aston Villa</v>
      </c>
      <c r="F14" s="29">
        <f ca="1">VLOOKUP($B14,INDIRECT("data!$"&amp;G2&amp;"$3:$CZ$554"),$D2-3*(B1-1)+F$1,FALSE)</f>
        <v>2</v>
      </c>
      <c r="G14" s="29">
        <f ca="1">VLOOKUP($B14,INDIRECT("data!$"&amp;G2&amp;"$3:$CZ$554"),$D2-3*(B1-1)+G$1,FALSE)</f>
        <v>1</v>
      </c>
      <c r="H14" s="15" t="str">
        <f ca="1">VLOOKUP($B14,INDIRECT("data!$"&amp;G2&amp;"$3:$CZ$554"),$D2-3*(B1-1)+H$1,FALSE)</f>
        <v>H</v>
      </c>
      <c r="I14" s="29">
        <f ca="1">VLOOKUP($B14,INDIRECT("data!$"&amp;G2&amp;"$3:$CZ$554"),$D2-3*(B1-1)+I$1,FALSE)</f>
        <v>1</v>
      </c>
      <c r="J14" s="29">
        <f ca="1">VLOOKUP($B14,INDIRECT("data!$"&amp;G2&amp;"$3:$CZ$554"),$D2-3*(B1-1)+J$1,FALSE)</f>
        <v>1</v>
      </c>
      <c r="K14" s="15" t="str">
        <f ca="1">VLOOKUP($B14,INDIRECT("data!$"&amp;G2&amp;"$3:$CZ$554"),$D2-3*(B1-1)+K$1,FALSE)</f>
        <v>D</v>
      </c>
      <c r="L14" s="30" t="str">
        <f ca="1">VLOOKUP($B14,INDIRECT("data!$"&amp;G2&amp;"$3:$CZ$554"),$D2-3*(B1-1)+L$1,FALSE)</f>
        <v>T Harrington</v>
      </c>
      <c r="M14" s="45">
        <f ca="1">VLOOKUP($B14,INDIRECT("data!$"&amp;G2&amp;"$3:$CZ$554"),$D2-3*(B1-1)+M$1,FALSE)</f>
        <v>18</v>
      </c>
      <c r="N14" s="45">
        <f ca="1">VLOOKUP($B14,INDIRECT("data!$"&amp;G2&amp;"$3:$CZ$554"),$D2-3*(B1-1)+N$1,FALSE)</f>
        <v>6</v>
      </c>
      <c r="O14" s="45">
        <f ca="1">VLOOKUP($B14,INDIRECT("data!$"&amp;G2&amp;"$3:$CZ$554"),$D2-3*(B1-1)+O$1,FALSE)</f>
        <v>4</v>
      </c>
      <c r="P14" s="45">
        <f ca="1">VLOOKUP($B14,INDIRECT("data!$"&amp;G2&amp;"$3:$CZ$554"),$D2-3*(B1-1)+P$1,FALSE)</f>
        <v>3</v>
      </c>
      <c r="Q14" s="45">
        <f ca="1">VLOOKUP($B14,INDIRECT("data!$"&amp;G2&amp;"$3:$CZ$554"),$D2-3*(B1-1)+Q$1,FALSE)</f>
        <v>13</v>
      </c>
      <c r="R14" s="45">
        <f ca="1">VLOOKUP($B14,INDIRECT("data!$"&amp;G2&amp;"$3:$CZ$554"),$D2-3*(B1-1)+R$1,FALSE)</f>
        <v>10</v>
      </c>
      <c r="S14" s="45">
        <f ca="1">VLOOKUP($B14,INDIRECT("data!$"&amp;G2&amp;"$3:$CZ$554"),$D2-3*(B1-1)+S$1,FALSE)</f>
        <v>9</v>
      </c>
      <c r="T14" s="45">
        <f ca="1">VLOOKUP($B14,INDIRECT("data!$"&amp;G2&amp;"$3:$CZ$554"),$D2-3*(B1-1)+T$1,FALSE)</f>
        <v>4</v>
      </c>
      <c r="U14" s="45">
        <f ca="1">VLOOKUP($B14,INDIRECT("data!$"&amp;G2&amp;"$3:$CZ$554"),$D2-3*(B1-1)+U$1,FALSE)</f>
        <v>0</v>
      </c>
      <c r="V14" s="45">
        <f ca="1">VLOOKUP($B14,INDIRECT("data!$"&amp;G2&amp;"$3:$CZ$554"),$D2-3*(B1-1)+V$1,FALSE)</f>
        <v>1</v>
      </c>
      <c r="W14" s="45">
        <f ca="1">VLOOKUP($B14,INDIRECT("data!$"&amp;G2&amp;"$3:$CZ$554"),$D2-3*(B1-1)+W$1,FALSE)</f>
        <v>0</v>
      </c>
      <c r="X14" s="45">
        <f ca="1">VLOOKUP($B14,INDIRECT("data!$"&amp;G2&amp;"$3:$CZ$554"),$D2-3*(B1-1)+X$1,FALSE)</f>
        <v>0</v>
      </c>
      <c r="Y14" s="47">
        <f ca="1">VLOOKUP($B14,INDIRECT("data!$"&amp;G2&amp;"$3:$CZ$554"),$D2-3*(B1-1)+Y$1,FALSE)</f>
        <v>2.8</v>
      </c>
      <c r="Z14" s="47">
        <f ca="1">VLOOKUP($B14,INDIRECT("data!$"&amp;G2&amp;"$3:$CZ$554"),$D2-3*(B1-1)+Z$1,FALSE)</f>
        <v>3.4</v>
      </c>
      <c r="AA14" s="47">
        <f ca="1">VLOOKUP($B14,INDIRECT("data!$"&amp;G2&amp;"$3:$CZ$554"),$D2-3*(B1-1)+AA$1,FALSE)</f>
        <v>2.7</v>
      </c>
      <c r="AB14" s="47">
        <f ca="1">VLOOKUP($B14,INDIRECT("data!$"&amp;G2&amp;"$3:$CZ$554"),$D2-3*(B1-1)+AB$1,FALSE)</f>
        <v>2.77</v>
      </c>
      <c r="AC14" s="47">
        <f ca="1">VLOOKUP($B14,INDIRECT("data!$"&amp;G2&amp;"$3:$CZ$554"),$D2-3*(B1-1)+AC$1,FALSE)</f>
        <v>3.34</v>
      </c>
      <c r="AD14" s="47">
        <f ca="1">VLOOKUP($B14,INDIRECT("data!$"&amp;G2&amp;"$3:$CZ$554"),$D2-3*(B1-1)+AD$1,FALSE)</f>
        <v>2.74</v>
      </c>
      <c r="AE14" s="47">
        <f ca="1">VLOOKUP($B14,INDIRECT("data!$"&amp;G2&amp;"$3:$CZ$554"),$D2-3*(B1-1)+AE$1,FALSE)</f>
        <v>1.99</v>
      </c>
      <c r="AF14" s="47">
        <f ca="1">VLOOKUP($B14,INDIRECT("data!$"&amp;G2&amp;"$3:$CZ$554"),$D2-3*(B1-1)+AF$1,FALSE)</f>
        <v>1.8</v>
      </c>
      <c r="AG14" s="65">
        <f ca="1">IF(C14="","",F14+G14)</f>
        <v>3</v>
      </c>
      <c r="AH14" s="65">
        <f ca="1">IF(C14="","",I14+J14)</f>
        <v>2</v>
      </c>
      <c r="AI14" s="65">
        <f ca="1">IF(C14="","",AJ14+AK14)</f>
        <v>1</v>
      </c>
      <c r="AJ14" s="65">
        <f ca="1">IF(C14="","",F14-I14)</f>
        <v>1</v>
      </c>
      <c r="AK14" s="65">
        <f ca="1">IF(C14="","",G14-J14)</f>
        <v>0</v>
      </c>
      <c r="AL14" s="66" t="str">
        <f ca="1">IF(AJ14&gt;AK14,"H",IF(AJ14=AK14,"D",IF(AJ14&lt;AK14,"A","Error!")))</f>
        <v>H</v>
      </c>
      <c r="AM14" s="66" t="str">
        <f ca="1">IF(C14="","",CONCATENATE(K14,"-",H14))</f>
        <v>D-H</v>
      </c>
      <c r="AN14" s="65">
        <f ca="1">IF(C14="","",IF(AND(F14&gt;0,G14&gt;0),1,0))</f>
        <v>1</v>
      </c>
      <c r="AO14" s="65">
        <f ca="1">IF(C14="","",IF(AND(F14&gt;0,I14&gt;0),1,0))</f>
        <v>1</v>
      </c>
      <c r="AP14" s="65">
        <f ca="1">IF(C14="","",IF(AND(G14&gt;0,J14&gt;0),1,0))</f>
        <v>1</v>
      </c>
      <c r="AQ14" s="65">
        <f ca="1">IF(C14="","",IF(AND(H14="H",G14=0),1,0))</f>
        <v>0</v>
      </c>
      <c r="AR14" s="65">
        <f ca="1">IF(C14="","",IF(AND(H14="A",F14=0),1,0))</f>
        <v>0</v>
      </c>
      <c r="AS14" s="65">
        <f ca="1">IF(C14="","",IF(AND(K14="H",AL14="H"),1,0))</f>
        <v>0</v>
      </c>
      <c r="AT14" s="65">
        <f ca="1">IF(C14="","",IF(AND(K14="A",AL14="A"),1,0))</f>
        <v>0</v>
      </c>
    </row>
    <row r="15" spans="1:46" ht="18" customHeight="1" x14ac:dyDescent="0.25">
      <c r="A15" s="49" t="str">
        <f ca="1">CONCATENATE(B13,"-",B15)</f>
        <v>Aston Villa-Away-2</v>
      </c>
      <c r="B15" s="37">
        <v>2</v>
      </c>
      <c r="C15" s="41">
        <f ca="1">VLOOKUP($B15,INDIRECT("data!$"&amp;G2&amp;"$3:$CZ$554"),$D2-3*(B1-1)+C$1,FALSE)</f>
        <v>43371</v>
      </c>
      <c r="D15" s="30" t="str">
        <f ca="1">VLOOKUP($B15,INDIRECT("data!$"&amp;G2&amp;"$3:$CZ$554"),$D2-3*(B1-1)+D$1,FALSE)</f>
        <v>Bristol City</v>
      </c>
      <c r="E15" s="30" t="str">
        <f ca="1">VLOOKUP($B15,INDIRECT("data!$"&amp;G2&amp;"$3:$CZ$554"),$D2-3*(B1-1)+E$1,FALSE)</f>
        <v>Aston Villa</v>
      </c>
      <c r="F15" s="29">
        <f ca="1">VLOOKUP($B15,INDIRECT("data!$"&amp;G2&amp;"$3:$CZ$554"),$D2-3*(B1-1)+F$1,FALSE)</f>
        <v>1</v>
      </c>
      <c r="G15" s="29">
        <f ca="1">VLOOKUP($B15,INDIRECT("data!$"&amp;G2&amp;"$3:$CZ$554"),$D2-3*(B1-1)+G$1,FALSE)</f>
        <v>1</v>
      </c>
      <c r="H15" s="15" t="str">
        <f ca="1">VLOOKUP($B15,INDIRECT("data!$"&amp;G2&amp;"$3:$CZ$554"),$D2-3*(B1-1)+H$1,FALSE)</f>
        <v>D</v>
      </c>
      <c r="I15" s="29">
        <f ca="1">VLOOKUP($B15,INDIRECT("data!$"&amp;G2&amp;"$3:$CZ$554"),$D2-3*(B1-1)+I$1,FALSE)</f>
        <v>1</v>
      </c>
      <c r="J15" s="29">
        <f ca="1">VLOOKUP($B15,INDIRECT("data!$"&amp;G2&amp;"$3:$CZ$554"),$D2-3*(B1-1)+J$1,FALSE)</f>
        <v>1</v>
      </c>
      <c r="K15" s="15" t="str">
        <f ca="1">VLOOKUP($B15,INDIRECT("data!$"&amp;G2&amp;"$3:$CZ$554"),$D2-3*(B1-1)+K$1,FALSE)</f>
        <v>D</v>
      </c>
      <c r="L15" s="30" t="str">
        <f ca="1">VLOOKUP($B15,INDIRECT("data!$"&amp;G2&amp;"$3:$CZ$554"),$D2-3*(B1-1)+L$1,FALSE)</f>
        <v>T Robinson</v>
      </c>
      <c r="M15" s="45">
        <f ca="1">VLOOKUP($B15,INDIRECT("data!$"&amp;G2&amp;"$3:$CZ$554"),$D2-3*(B1-1)+M$1,FALSE)</f>
        <v>7</v>
      </c>
      <c r="N15" s="45">
        <f ca="1">VLOOKUP($B15,INDIRECT("data!$"&amp;G2&amp;"$3:$CZ$554"),$D2-3*(B1-1)+N$1,FALSE)</f>
        <v>12</v>
      </c>
      <c r="O15" s="45">
        <f ca="1">VLOOKUP($B15,INDIRECT("data!$"&amp;G2&amp;"$3:$CZ$554"),$D2-3*(B1-1)+O$1,FALSE)</f>
        <v>3</v>
      </c>
      <c r="P15" s="45">
        <f ca="1">VLOOKUP($B15,INDIRECT("data!$"&amp;G2&amp;"$3:$CZ$554"),$D2-3*(B1-1)+P$1,FALSE)</f>
        <v>5</v>
      </c>
      <c r="Q15" s="45">
        <f ca="1">VLOOKUP($B15,INDIRECT("data!$"&amp;G2&amp;"$3:$CZ$554"),$D2-3*(B1-1)+Q$1,FALSE)</f>
        <v>15</v>
      </c>
      <c r="R15" s="45">
        <f ca="1">VLOOKUP($B15,INDIRECT("data!$"&amp;G2&amp;"$3:$CZ$554"),$D2-3*(B1-1)+R$1,FALSE)</f>
        <v>18</v>
      </c>
      <c r="S15" s="45">
        <f ca="1">VLOOKUP($B15,INDIRECT("data!$"&amp;G2&amp;"$3:$CZ$554"),$D2-3*(B1-1)+S$1,FALSE)</f>
        <v>3</v>
      </c>
      <c r="T15" s="45">
        <f ca="1">VLOOKUP($B15,INDIRECT("data!$"&amp;G2&amp;"$3:$CZ$554"),$D2-3*(B1-1)+T$1,FALSE)</f>
        <v>8</v>
      </c>
      <c r="U15" s="45">
        <f ca="1">VLOOKUP($B15,INDIRECT("data!$"&amp;G2&amp;"$3:$CZ$554"),$D2-3*(B1-1)+U$1,FALSE)</f>
        <v>2</v>
      </c>
      <c r="V15" s="45">
        <f ca="1">VLOOKUP($B15,INDIRECT("data!$"&amp;G2&amp;"$3:$CZ$554"),$D2-3*(B1-1)+V$1,FALSE)</f>
        <v>2</v>
      </c>
      <c r="W15" s="45">
        <f ca="1">VLOOKUP($B15,INDIRECT("data!$"&amp;G2&amp;"$3:$CZ$554"),$D2-3*(B1-1)+W$1,FALSE)</f>
        <v>0</v>
      </c>
      <c r="X15" s="45">
        <f ca="1">VLOOKUP($B15,INDIRECT("data!$"&amp;G2&amp;"$3:$CZ$554"),$D2-3*(B1-1)+X$1,FALSE)</f>
        <v>0</v>
      </c>
      <c r="Y15" s="47">
        <f ca="1">VLOOKUP($B15,INDIRECT("data!$"&amp;G2&amp;"$3:$CZ$554"),$D2-3*(B1-1)+Y$1,FALSE)</f>
        <v>2.5</v>
      </c>
      <c r="Z15" s="47">
        <f ca="1">VLOOKUP($B15,INDIRECT("data!$"&amp;G2&amp;"$3:$CZ$554"),$D2-3*(B1-1)+Z$1,FALSE)</f>
        <v>3.4</v>
      </c>
      <c r="AA15" s="47">
        <f ca="1">VLOOKUP($B15,INDIRECT("data!$"&amp;G2&amp;"$3:$CZ$554"),$D2-3*(B1-1)+AA$1,FALSE)</f>
        <v>3</v>
      </c>
      <c r="AB15" s="47">
        <f ca="1">VLOOKUP($B15,INDIRECT("data!$"&amp;G2&amp;"$3:$CZ$554"),$D2-3*(B1-1)+AB$1,FALSE)</f>
        <v>2.5</v>
      </c>
      <c r="AC15" s="47">
        <f ca="1">VLOOKUP($B15,INDIRECT("data!$"&amp;G2&amp;"$3:$CZ$554"),$D2-3*(B1-1)+AC$1,FALSE)</f>
        <v>3.35</v>
      </c>
      <c r="AD15" s="47">
        <f ca="1">VLOOKUP($B15,INDIRECT("data!$"&amp;G2&amp;"$3:$CZ$554"),$D2-3*(B1-1)+AD$1,FALSE)</f>
        <v>3.07</v>
      </c>
      <c r="AE15" s="47">
        <f ca="1">VLOOKUP($B15,INDIRECT("data!$"&amp;G2&amp;"$3:$CZ$554"),$D2-3*(B1-1)+AE$1,FALSE)</f>
        <v>1.95</v>
      </c>
      <c r="AF15" s="47">
        <f ca="1">VLOOKUP($B15,INDIRECT("data!$"&amp;G2&amp;"$3:$CZ$554"),$D2-3*(B1-1)+AF$1,FALSE)</f>
        <v>1.84</v>
      </c>
      <c r="AG15" s="65">
        <f t="shared" ref="AG15:AG21" ca="1" si="16">IF(C15="","",F15+G15)</f>
        <v>2</v>
      </c>
      <c r="AH15" s="65">
        <f t="shared" ref="AH15:AH21" ca="1" si="17">IF(C15="","",I15+J15)</f>
        <v>2</v>
      </c>
      <c r="AI15" s="65">
        <f t="shared" ref="AI15:AI21" ca="1" si="18">IF(C15="","",AJ15+AK15)</f>
        <v>0</v>
      </c>
      <c r="AJ15" s="65">
        <f t="shared" ref="AJ15:AJ21" ca="1" si="19">IF(C15="","",F15-I15)</f>
        <v>0</v>
      </c>
      <c r="AK15" s="65">
        <f t="shared" ref="AK15:AK21" ca="1" si="20">IF(C15="","",G15-J15)</f>
        <v>0</v>
      </c>
      <c r="AL15" s="66" t="str">
        <f t="shared" ref="AL15:AL21" ca="1" si="21">IF(AJ15&gt;AK15,"H",IF(AJ15=AK15,"D",IF(AJ15&lt;AK15,"A","Error!")))</f>
        <v>D</v>
      </c>
      <c r="AM15" s="66" t="str">
        <f t="shared" ref="AM15:AM21" ca="1" si="22">IF(C15="","",CONCATENATE(K15,"-",H15))</f>
        <v>D-D</v>
      </c>
      <c r="AN15" s="65">
        <f t="shared" ref="AN15:AN21" ca="1" si="23">IF(C15="","",IF(AND(F15&gt;0,G15&gt;0),1,0))</f>
        <v>1</v>
      </c>
      <c r="AO15" s="65">
        <f t="shared" ref="AO15:AO21" ca="1" si="24">IF(C15="","",IF(AND(F15&gt;0,I15&gt;0),1,0))</f>
        <v>1</v>
      </c>
      <c r="AP15" s="65">
        <f t="shared" ref="AP15:AP21" ca="1" si="25">IF(C15="","",IF(AND(G15&gt;0,J15&gt;0),1,0))</f>
        <v>1</v>
      </c>
      <c r="AQ15" s="65">
        <f t="shared" ref="AQ15:AQ21" ca="1" si="26">IF(C15="","",IF(AND(H15="H",G15=0),1,0))</f>
        <v>0</v>
      </c>
      <c r="AR15" s="65">
        <f t="shared" ref="AR15:AR21" ca="1" si="27">IF(C15="","",IF(AND(H15="A",F15=0),1,0))</f>
        <v>0</v>
      </c>
      <c r="AS15" s="65">
        <f t="shared" ref="AS15:AS21" ca="1" si="28">IF(C15="","",IF(AND(K15="H",AL15="H"),1,0))</f>
        <v>0</v>
      </c>
      <c r="AT15" s="65">
        <f t="shared" ref="AT15:AT21" ca="1" si="29">IF(C15="","",IF(AND(K15="A",AL15="A"),1,0))</f>
        <v>0</v>
      </c>
    </row>
    <row r="16" spans="1:46" ht="18" customHeight="1" x14ac:dyDescent="0.25">
      <c r="A16" s="49" t="str">
        <f ca="1">CONCATENATE(B13,"-",B16)</f>
        <v>Aston Villa-Away-3</v>
      </c>
      <c r="B16" s="37">
        <v>3</v>
      </c>
      <c r="C16" s="41">
        <f ca="1">VLOOKUP($B16,INDIRECT("data!$"&amp;G2&amp;"$3:$CZ$554"),$D2-3*(B1-1)+C$1,FALSE)</f>
        <v>43358</v>
      </c>
      <c r="D16" s="30" t="str">
        <f ca="1">VLOOKUP($B16,INDIRECT("data!$"&amp;G2&amp;"$3:$CZ$554"),$D2-3*(B1-1)+D$1,FALSE)</f>
        <v>Blackburn</v>
      </c>
      <c r="E16" s="30" t="str">
        <f ca="1">VLOOKUP($B16,INDIRECT("data!$"&amp;G2&amp;"$3:$CZ$554"),$D2-3*(B1-1)+E$1,FALSE)</f>
        <v>Aston Villa</v>
      </c>
      <c r="F16" s="29">
        <f ca="1">VLOOKUP($B16,INDIRECT("data!$"&amp;G2&amp;"$3:$CZ$554"),$D2-3*(B1-1)+F$1,FALSE)</f>
        <v>1</v>
      </c>
      <c r="G16" s="29">
        <f ca="1">VLOOKUP($B16,INDIRECT("data!$"&amp;G2&amp;"$3:$CZ$554"),$D2-3*(B1-1)+G$1,FALSE)</f>
        <v>1</v>
      </c>
      <c r="H16" s="15" t="str">
        <f ca="1">VLOOKUP($B16,INDIRECT("data!$"&amp;G2&amp;"$3:$CZ$554"),$D2-3*(B1-1)+H$1,FALSE)</f>
        <v>D</v>
      </c>
      <c r="I16" s="29">
        <f ca="1">VLOOKUP($B16,INDIRECT("data!$"&amp;G2&amp;"$3:$CZ$554"),$D2-3*(B1-1)+I$1,FALSE)</f>
        <v>0</v>
      </c>
      <c r="J16" s="29">
        <f ca="1">VLOOKUP($B16,INDIRECT("data!$"&amp;G2&amp;"$3:$CZ$554"),$D2-3*(B1-1)+J$1,FALSE)</f>
        <v>0</v>
      </c>
      <c r="K16" s="15" t="str">
        <f ca="1">VLOOKUP($B16,INDIRECT("data!$"&amp;G2&amp;"$3:$CZ$554"),$D2-3*(B1-1)+K$1,FALSE)</f>
        <v>D</v>
      </c>
      <c r="L16" s="30" t="str">
        <f ca="1">VLOOKUP($B16,INDIRECT("data!$"&amp;G2&amp;"$3:$CZ$554"),$D2-3*(B1-1)+L$1,FALSE)</f>
        <v>S Martin</v>
      </c>
      <c r="M16" s="45">
        <f ca="1">VLOOKUP($B16,INDIRECT("data!$"&amp;G2&amp;"$3:$CZ$554"),$D2-3*(B1-1)+M$1,FALSE)</f>
        <v>13</v>
      </c>
      <c r="N16" s="45">
        <f ca="1">VLOOKUP($B16,INDIRECT("data!$"&amp;G2&amp;"$3:$CZ$554"),$D2-3*(B1-1)+N$1,FALSE)</f>
        <v>15</v>
      </c>
      <c r="O16" s="45">
        <f ca="1">VLOOKUP($B16,INDIRECT("data!$"&amp;G2&amp;"$3:$CZ$554"),$D2-3*(B1-1)+O$1,FALSE)</f>
        <v>3</v>
      </c>
      <c r="P16" s="45">
        <f ca="1">VLOOKUP($B16,INDIRECT("data!$"&amp;G2&amp;"$3:$CZ$554"),$D2-3*(B1-1)+P$1,FALSE)</f>
        <v>5</v>
      </c>
      <c r="Q16" s="45">
        <f ca="1">VLOOKUP($B16,INDIRECT("data!$"&amp;G2&amp;"$3:$CZ$554"),$D2-3*(B1-1)+Q$1,FALSE)</f>
        <v>8</v>
      </c>
      <c r="R16" s="45">
        <f ca="1">VLOOKUP($B16,INDIRECT("data!$"&amp;G2&amp;"$3:$CZ$554"),$D2-3*(B1-1)+R$1,FALSE)</f>
        <v>11</v>
      </c>
      <c r="S16" s="45">
        <f ca="1">VLOOKUP($B16,INDIRECT("data!$"&amp;G2&amp;"$3:$CZ$554"),$D2-3*(B1-1)+S$1,FALSE)</f>
        <v>8</v>
      </c>
      <c r="T16" s="45">
        <f ca="1">VLOOKUP($B16,INDIRECT("data!$"&amp;G2&amp;"$3:$CZ$554"),$D2-3*(B1-1)+T$1,FALSE)</f>
        <v>3</v>
      </c>
      <c r="U16" s="45">
        <f ca="1">VLOOKUP($B16,INDIRECT("data!$"&amp;G2&amp;"$3:$CZ$554"),$D2-3*(B1-1)+U$1,FALSE)</f>
        <v>3</v>
      </c>
      <c r="V16" s="45">
        <f ca="1">VLOOKUP($B16,INDIRECT("data!$"&amp;G2&amp;"$3:$CZ$554"),$D2-3*(B1-1)+V$1,FALSE)</f>
        <v>2</v>
      </c>
      <c r="W16" s="45">
        <f ca="1">VLOOKUP($B16,INDIRECT("data!$"&amp;G2&amp;"$3:$CZ$554"),$D2-3*(B1-1)+W$1,FALSE)</f>
        <v>0</v>
      </c>
      <c r="X16" s="45">
        <f ca="1">VLOOKUP($B16,INDIRECT("data!$"&amp;G2&amp;"$3:$CZ$554"),$D2-3*(B1-1)+X$1,FALSE)</f>
        <v>0</v>
      </c>
      <c r="Y16" s="47">
        <f ca="1">VLOOKUP($B16,INDIRECT("data!$"&amp;G2&amp;"$3:$CZ$554"),$D2-3*(B1-1)+Y$1,FALSE)</f>
        <v>2.8</v>
      </c>
      <c r="Z16" s="47">
        <f ca="1">VLOOKUP($B16,INDIRECT("data!$"&amp;G2&amp;"$3:$CZ$554"),$D2-3*(B1-1)+Z$1,FALSE)</f>
        <v>3.3</v>
      </c>
      <c r="AA16" s="47">
        <f ca="1">VLOOKUP($B16,INDIRECT("data!$"&amp;G2&amp;"$3:$CZ$554"),$D2-3*(B1-1)+AA$1,FALSE)</f>
        <v>2.75</v>
      </c>
      <c r="AB16" s="47">
        <f ca="1">VLOOKUP($B16,INDIRECT("data!$"&amp;G2&amp;"$3:$CZ$554"),$D2-3*(B1-1)+AB$1,FALSE)</f>
        <v>2.82</v>
      </c>
      <c r="AC16" s="47">
        <f ca="1">VLOOKUP($B16,INDIRECT("data!$"&amp;G2&amp;"$3:$CZ$554"),$D2-3*(B1-1)+AC$1,FALSE)</f>
        <v>3.21</v>
      </c>
      <c r="AD16" s="47">
        <f ca="1">VLOOKUP($B16,INDIRECT("data!$"&amp;G2&amp;"$3:$CZ$554"),$D2-3*(B1-1)+AD$1,FALSE)</f>
        <v>2.78</v>
      </c>
      <c r="AE16" s="47">
        <f ca="1">VLOOKUP($B16,INDIRECT("data!$"&amp;G2&amp;"$3:$CZ$554"),$D2-3*(B1-1)+AE$1,FALSE)</f>
        <v>2.14</v>
      </c>
      <c r="AF16" s="47">
        <f ca="1">VLOOKUP($B16,INDIRECT("data!$"&amp;G2&amp;"$3:$CZ$554"),$D2-3*(B1-1)+AF$1,FALSE)</f>
        <v>1.7</v>
      </c>
      <c r="AG16" s="65">
        <f t="shared" ca="1" si="16"/>
        <v>2</v>
      </c>
      <c r="AH16" s="65">
        <f t="shared" ca="1" si="17"/>
        <v>0</v>
      </c>
      <c r="AI16" s="65">
        <f t="shared" ca="1" si="18"/>
        <v>2</v>
      </c>
      <c r="AJ16" s="65">
        <f t="shared" ca="1" si="19"/>
        <v>1</v>
      </c>
      <c r="AK16" s="65">
        <f t="shared" ca="1" si="20"/>
        <v>1</v>
      </c>
      <c r="AL16" s="66" t="str">
        <f t="shared" ca="1" si="21"/>
        <v>D</v>
      </c>
      <c r="AM16" s="66" t="str">
        <f t="shared" ca="1" si="22"/>
        <v>D-D</v>
      </c>
      <c r="AN16" s="65">
        <f t="shared" ca="1" si="23"/>
        <v>1</v>
      </c>
      <c r="AO16" s="65">
        <f t="shared" ca="1" si="24"/>
        <v>0</v>
      </c>
      <c r="AP16" s="65">
        <f t="shared" ca="1" si="25"/>
        <v>0</v>
      </c>
      <c r="AQ16" s="65">
        <f t="shared" ca="1" si="26"/>
        <v>0</v>
      </c>
      <c r="AR16" s="65">
        <f t="shared" ca="1" si="27"/>
        <v>0</v>
      </c>
      <c r="AS16" s="65">
        <f t="shared" ca="1" si="28"/>
        <v>0</v>
      </c>
      <c r="AT16" s="65">
        <f t="shared" ca="1" si="29"/>
        <v>0</v>
      </c>
    </row>
    <row r="17" spans="1:46" ht="18" customHeight="1" x14ac:dyDescent="0.25">
      <c r="A17" s="49" t="str">
        <f ca="1">CONCATENATE(B13,"-",B17)</f>
        <v>Aston Villa-Away-4</v>
      </c>
      <c r="B17" s="37">
        <v>4</v>
      </c>
      <c r="C17" s="41">
        <f ca="1">VLOOKUP($B17,INDIRECT("data!$"&amp;G2&amp;"$3:$CZ$554"),$D2-3*(B1-1)+C$1,FALSE)</f>
        <v>43344</v>
      </c>
      <c r="D17" s="30" t="str">
        <f ca="1">VLOOKUP($B17,INDIRECT("data!$"&amp;G2&amp;"$3:$CZ$554"),$D2-3*(B1-1)+D$1,FALSE)</f>
        <v>Sheffield United</v>
      </c>
      <c r="E17" s="30" t="str">
        <f ca="1">VLOOKUP($B17,INDIRECT("data!$"&amp;G2&amp;"$3:$CZ$554"),$D2-3*(B1-1)+E$1,FALSE)</f>
        <v>Aston Villa</v>
      </c>
      <c r="F17" s="29">
        <f ca="1">VLOOKUP($B17,INDIRECT("data!$"&amp;G2&amp;"$3:$CZ$554"),$D2-3*(B1-1)+F$1,FALSE)</f>
        <v>4</v>
      </c>
      <c r="G17" s="29">
        <f ca="1">VLOOKUP($B17,INDIRECT("data!$"&amp;G2&amp;"$3:$CZ$554"),$D2-3*(B1-1)+G$1,FALSE)</f>
        <v>1</v>
      </c>
      <c r="H17" s="15" t="str">
        <f ca="1">VLOOKUP($B17,INDIRECT("data!$"&amp;G2&amp;"$3:$CZ$554"),$D2-3*(B1-1)+H$1,FALSE)</f>
        <v>H</v>
      </c>
      <c r="I17" s="29">
        <f ca="1">VLOOKUP($B17,INDIRECT("data!$"&amp;G2&amp;"$3:$CZ$554"),$D2-3*(B1-1)+I$1,FALSE)</f>
        <v>3</v>
      </c>
      <c r="J17" s="29">
        <f ca="1">VLOOKUP($B17,INDIRECT("data!$"&amp;G2&amp;"$3:$CZ$554"),$D2-3*(B1-1)+J$1,FALSE)</f>
        <v>0</v>
      </c>
      <c r="K17" s="15" t="str">
        <f ca="1">VLOOKUP($B17,INDIRECT("data!$"&amp;G2&amp;"$3:$CZ$554"),$D2-3*(B1-1)+K$1,FALSE)</f>
        <v>H</v>
      </c>
      <c r="L17" s="30" t="str">
        <f ca="1">VLOOKUP($B17,INDIRECT("data!$"&amp;G2&amp;"$3:$CZ$554"),$D2-3*(B1-1)+L$1,FALSE)</f>
        <v>J Linington</v>
      </c>
      <c r="M17" s="45">
        <f ca="1">VLOOKUP($B17,INDIRECT("data!$"&amp;G2&amp;"$3:$CZ$554"),$D2-3*(B1-1)+M$1,FALSE)</f>
        <v>9</v>
      </c>
      <c r="N17" s="45">
        <f ca="1">VLOOKUP($B17,INDIRECT("data!$"&amp;G2&amp;"$3:$CZ$554"),$D2-3*(B1-1)+N$1,FALSE)</f>
        <v>9</v>
      </c>
      <c r="O17" s="45">
        <f ca="1">VLOOKUP($B17,INDIRECT("data!$"&amp;G2&amp;"$3:$CZ$554"),$D2-3*(B1-1)+O$1,FALSE)</f>
        <v>6</v>
      </c>
      <c r="P17" s="45">
        <f ca="1">VLOOKUP($B17,INDIRECT("data!$"&amp;G2&amp;"$3:$CZ$554"),$D2-3*(B1-1)+P$1,FALSE)</f>
        <v>2</v>
      </c>
      <c r="Q17" s="45">
        <f ca="1">VLOOKUP($B17,INDIRECT("data!$"&amp;G2&amp;"$3:$CZ$554"),$D2-3*(B1-1)+Q$1,FALSE)</f>
        <v>18</v>
      </c>
      <c r="R17" s="45">
        <f ca="1">VLOOKUP($B17,INDIRECT("data!$"&amp;G2&amp;"$3:$CZ$554"),$D2-3*(B1-1)+R$1,FALSE)</f>
        <v>12</v>
      </c>
      <c r="S17" s="45">
        <f ca="1">VLOOKUP($B17,INDIRECT("data!$"&amp;G2&amp;"$3:$CZ$554"),$D2-3*(B1-1)+S$1,FALSE)</f>
        <v>9</v>
      </c>
      <c r="T17" s="45">
        <f ca="1">VLOOKUP($B17,INDIRECT("data!$"&amp;G2&amp;"$3:$CZ$554"),$D2-3*(B1-1)+T$1,FALSE)</f>
        <v>1</v>
      </c>
      <c r="U17" s="45">
        <f ca="1">VLOOKUP($B17,INDIRECT("data!$"&amp;G2&amp;"$3:$CZ$554"),$D2-3*(B1-1)+U$1,FALSE)</f>
        <v>1</v>
      </c>
      <c r="V17" s="45">
        <f ca="1">VLOOKUP($B17,INDIRECT("data!$"&amp;G2&amp;"$3:$CZ$554"),$D2-3*(B1-1)+V$1,FALSE)</f>
        <v>1</v>
      </c>
      <c r="W17" s="45">
        <f ca="1">VLOOKUP($B17,INDIRECT("data!$"&amp;G2&amp;"$3:$CZ$554"),$D2-3*(B1-1)+W$1,FALSE)</f>
        <v>0</v>
      </c>
      <c r="X17" s="45">
        <f ca="1">VLOOKUP($B17,INDIRECT("data!$"&amp;G2&amp;"$3:$CZ$554"),$D2-3*(B1-1)+X$1,FALSE)</f>
        <v>0</v>
      </c>
      <c r="Y17" s="47">
        <f ca="1">VLOOKUP($B17,INDIRECT("data!$"&amp;G2&amp;"$3:$CZ$554"),$D2-3*(B1-1)+Y$1,FALSE)</f>
        <v>2.4</v>
      </c>
      <c r="Z17" s="47">
        <f ca="1">VLOOKUP($B17,INDIRECT("data!$"&amp;G2&amp;"$3:$CZ$554"),$D2-3*(B1-1)+Z$1,FALSE)</f>
        <v>3.25</v>
      </c>
      <c r="AA17" s="47">
        <f ca="1">VLOOKUP($B17,INDIRECT("data!$"&amp;G2&amp;"$3:$CZ$554"),$D2-3*(B1-1)+AA$1,FALSE)</f>
        <v>3.3</v>
      </c>
      <c r="AB17" s="47">
        <f ca="1">VLOOKUP($B17,INDIRECT("data!$"&amp;G2&amp;"$3:$CZ$554"),$D2-3*(B1-1)+AB$1,FALSE)</f>
        <v>2.4700000000000002</v>
      </c>
      <c r="AC17" s="47">
        <f ca="1">VLOOKUP($B17,INDIRECT("data!$"&amp;G2&amp;"$3:$CZ$554"),$D2-3*(B1-1)+AC$1,FALSE)</f>
        <v>3.22</v>
      </c>
      <c r="AD17" s="47">
        <f ca="1">VLOOKUP($B17,INDIRECT("data!$"&amp;G2&amp;"$3:$CZ$554"),$D2-3*(B1-1)+AD$1,FALSE)</f>
        <v>3.23</v>
      </c>
      <c r="AE17" s="47">
        <f ca="1">VLOOKUP($B17,INDIRECT("data!$"&amp;G2&amp;"$3:$CZ$554"),$D2-3*(B1-1)+AE$1,FALSE)</f>
        <v>2.17</v>
      </c>
      <c r="AF17" s="47">
        <f ca="1">VLOOKUP($B17,INDIRECT("data!$"&amp;G2&amp;"$3:$CZ$554"),$D2-3*(B1-1)+AF$1,FALSE)</f>
        <v>1.67</v>
      </c>
      <c r="AG17" s="65">
        <f t="shared" ca="1" si="16"/>
        <v>5</v>
      </c>
      <c r="AH17" s="65">
        <f t="shared" ca="1" si="17"/>
        <v>3</v>
      </c>
      <c r="AI17" s="65">
        <f t="shared" ca="1" si="18"/>
        <v>2</v>
      </c>
      <c r="AJ17" s="65">
        <f t="shared" ca="1" si="19"/>
        <v>1</v>
      </c>
      <c r="AK17" s="65">
        <f t="shared" ca="1" si="20"/>
        <v>1</v>
      </c>
      <c r="AL17" s="66" t="str">
        <f t="shared" ca="1" si="21"/>
        <v>D</v>
      </c>
      <c r="AM17" s="66" t="str">
        <f t="shared" ca="1" si="22"/>
        <v>H-H</v>
      </c>
      <c r="AN17" s="65">
        <f t="shared" ca="1" si="23"/>
        <v>1</v>
      </c>
      <c r="AO17" s="65">
        <f t="shared" ca="1" si="24"/>
        <v>1</v>
      </c>
      <c r="AP17" s="65">
        <f t="shared" ca="1" si="25"/>
        <v>0</v>
      </c>
      <c r="AQ17" s="65">
        <f t="shared" ca="1" si="26"/>
        <v>0</v>
      </c>
      <c r="AR17" s="65">
        <f t="shared" ca="1" si="27"/>
        <v>0</v>
      </c>
      <c r="AS17" s="65">
        <f t="shared" ca="1" si="28"/>
        <v>0</v>
      </c>
      <c r="AT17" s="65">
        <f t="shared" ca="1" si="29"/>
        <v>0</v>
      </c>
    </row>
    <row r="18" spans="1:46" ht="18" customHeight="1" x14ac:dyDescent="0.25">
      <c r="A18" s="49" t="str">
        <f ca="1">CONCATENATE(B13,"-",B18)</f>
        <v>Aston Villa-Away-5</v>
      </c>
      <c r="B18" s="37">
        <v>5</v>
      </c>
      <c r="C18" s="41">
        <f ca="1">VLOOKUP($B18,INDIRECT("data!$"&amp;G2&amp;"$3:$CZ$554"),$D2-3*(B1-1)+C$1,FALSE)</f>
        <v>43330</v>
      </c>
      <c r="D18" s="30" t="str">
        <f ca="1">VLOOKUP($B18,INDIRECT("data!$"&amp;G2&amp;"$3:$CZ$554"),$D2-3*(B1-1)+D$1,FALSE)</f>
        <v>Ipswich</v>
      </c>
      <c r="E18" s="30" t="str">
        <f ca="1">VLOOKUP($B18,INDIRECT("data!$"&amp;G2&amp;"$3:$CZ$554"),$D2-3*(B1-1)+E$1,FALSE)</f>
        <v>Aston Villa</v>
      </c>
      <c r="F18" s="29">
        <f ca="1">VLOOKUP($B18,INDIRECT("data!$"&amp;G2&amp;"$3:$CZ$554"),$D2-3*(B1-1)+F$1,FALSE)</f>
        <v>1</v>
      </c>
      <c r="G18" s="29">
        <f ca="1">VLOOKUP($B18,INDIRECT("data!$"&amp;G2&amp;"$3:$CZ$554"),$D2-3*(B1-1)+G$1,FALSE)</f>
        <v>1</v>
      </c>
      <c r="H18" s="15" t="str">
        <f ca="1">VLOOKUP($B18,INDIRECT("data!$"&amp;G2&amp;"$3:$CZ$554"),$D2-3*(B1-1)+H$1,FALSE)</f>
        <v>D</v>
      </c>
      <c r="I18" s="29">
        <f ca="1">VLOOKUP($B18,INDIRECT("data!$"&amp;G2&amp;"$3:$CZ$554"),$D2-3*(B1-1)+I$1,FALSE)</f>
        <v>1</v>
      </c>
      <c r="J18" s="29">
        <f ca="1">VLOOKUP($B18,INDIRECT("data!$"&amp;G2&amp;"$3:$CZ$554"),$D2-3*(B1-1)+J$1,FALSE)</f>
        <v>1</v>
      </c>
      <c r="K18" s="15" t="str">
        <f ca="1">VLOOKUP($B18,INDIRECT("data!$"&amp;G2&amp;"$3:$CZ$554"),$D2-3*(B1-1)+K$1,FALSE)</f>
        <v>D</v>
      </c>
      <c r="L18" s="30" t="str">
        <f ca="1">VLOOKUP($B18,INDIRECT("data!$"&amp;G2&amp;"$3:$CZ$554"),$D2-3*(B1-1)+L$1,FALSE)</f>
        <v>T Robinson</v>
      </c>
      <c r="M18" s="45">
        <f ca="1">VLOOKUP($B18,INDIRECT("data!$"&amp;G2&amp;"$3:$CZ$554"),$D2-3*(B1-1)+M$1,FALSE)</f>
        <v>9</v>
      </c>
      <c r="N18" s="45">
        <f ca="1">VLOOKUP($B18,INDIRECT("data!$"&amp;G2&amp;"$3:$CZ$554"),$D2-3*(B1-1)+N$1,FALSE)</f>
        <v>10</v>
      </c>
      <c r="O18" s="45">
        <f ca="1">VLOOKUP($B18,INDIRECT("data!$"&amp;G2&amp;"$3:$CZ$554"),$D2-3*(B1-1)+O$1,FALSE)</f>
        <v>1</v>
      </c>
      <c r="P18" s="45">
        <f ca="1">VLOOKUP($B18,INDIRECT("data!$"&amp;G2&amp;"$3:$CZ$554"),$D2-3*(B1-1)+P$1,FALSE)</f>
        <v>3</v>
      </c>
      <c r="Q18" s="45">
        <f ca="1">VLOOKUP($B18,INDIRECT("data!$"&amp;G2&amp;"$3:$CZ$554"),$D2-3*(B1-1)+Q$1,FALSE)</f>
        <v>13</v>
      </c>
      <c r="R18" s="45">
        <f ca="1">VLOOKUP($B18,INDIRECT("data!$"&amp;G2&amp;"$3:$CZ$554"),$D2-3*(B1-1)+R$1,FALSE)</f>
        <v>15</v>
      </c>
      <c r="S18" s="45">
        <f ca="1">VLOOKUP($B18,INDIRECT("data!$"&amp;G2&amp;"$3:$CZ$554"),$D2-3*(B1-1)+S$1,FALSE)</f>
        <v>2</v>
      </c>
      <c r="T18" s="45">
        <f ca="1">VLOOKUP($B18,INDIRECT("data!$"&amp;G2&amp;"$3:$CZ$554"),$D2-3*(B1-1)+T$1,FALSE)</f>
        <v>7</v>
      </c>
      <c r="U18" s="45">
        <f ca="1">VLOOKUP($B18,INDIRECT("data!$"&amp;G2&amp;"$3:$CZ$554"),$D2-3*(B1-1)+U$1,FALSE)</f>
        <v>1</v>
      </c>
      <c r="V18" s="45">
        <f ca="1">VLOOKUP($B18,INDIRECT("data!$"&amp;G2&amp;"$3:$CZ$554"),$D2-3*(B1-1)+V$1,FALSE)</f>
        <v>2</v>
      </c>
      <c r="W18" s="45">
        <f ca="1">VLOOKUP($B18,INDIRECT("data!$"&amp;G2&amp;"$3:$CZ$554"),$D2-3*(B1-1)+W$1,FALSE)</f>
        <v>1</v>
      </c>
      <c r="X18" s="45">
        <f ca="1">VLOOKUP($B18,INDIRECT("data!$"&amp;G2&amp;"$3:$CZ$554"),$D2-3*(B1-1)+X$1,FALSE)</f>
        <v>0</v>
      </c>
      <c r="Y18" s="47">
        <f ca="1">VLOOKUP($B18,INDIRECT("data!$"&amp;G2&amp;"$3:$CZ$554"),$D2-3*(B1-1)+Y$1,FALSE)</f>
        <v>3.9</v>
      </c>
      <c r="Z18" s="47">
        <f ca="1">VLOOKUP($B18,INDIRECT("data!$"&amp;G2&amp;"$3:$CZ$554"),$D2-3*(B1-1)+Z$1,FALSE)</f>
        <v>3.4</v>
      </c>
      <c r="AA18" s="47">
        <f ca="1">VLOOKUP($B18,INDIRECT("data!$"&amp;G2&amp;"$3:$CZ$554"),$D2-3*(B1-1)+AA$1,FALSE)</f>
        <v>2.1</v>
      </c>
      <c r="AB18" s="47">
        <f ca="1">VLOOKUP($B18,INDIRECT("data!$"&amp;G2&amp;"$3:$CZ$554"),$D2-3*(B1-1)+AB$1,FALSE)</f>
        <v>4.22</v>
      </c>
      <c r="AC18" s="47">
        <f ca="1">VLOOKUP($B18,INDIRECT("data!$"&amp;G2&amp;"$3:$CZ$554"),$D2-3*(B1-1)+AC$1,FALSE)</f>
        <v>3.33</v>
      </c>
      <c r="AD18" s="47">
        <f ca="1">VLOOKUP($B18,INDIRECT("data!$"&amp;G2&amp;"$3:$CZ$554"),$D2-3*(B1-1)+AD$1,FALSE)</f>
        <v>2.0499999999999998</v>
      </c>
      <c r="AE18" s="47">
        <f ca="1">VLOOKUP($B18,INDIRECT("data!$"&amp;G2&amp;"$3:$CZ$554"),$D2-3*(B1-1)+AE$1,FALSE)</f>
        <v>2.2200000000000002</v>
      </c>
      <c r="AF18" s="47">
        <f ca="1">VLOOKUP($B18,INDIRECT("data!$"&amp;G2&amp;"$3:$CZ$554"),$D2-3*(B1-1)+AF$1,FALSE)</f>
        <v>1.65</v>
      </c>
      <c r="AG18" s="65">
        <f t="shared" ca="1" si="16"/>
        <v>2</v>
      </c>
      <c r="AH18" s="65">
        <f t="shared" ca="1" si="17"/>
        <v>2</v>
      </c>
      <c r="AI18" s="65">
        <f t="shared" ca="1" si="18"/>
        <v>0</v>
      </c>
      <c r="AJ18" s="65">
        <f t="shared" ca="1" si="19"/>
        <v>0</v>
      </c>
      <c r="AK18" s="65">
        <f t="shared" ca="1" si="20"/>
        <v>0</v>
      </c>
      <c r="AL18" s="66" t="str">
        <f t="shared" ca="1" si="21"/>
        <v>D</v>
      </c>
      <c r="AM18" s="66" t="str">
        <f t="shared" ca="1" si="22"/>
        <v>D-D</v>
      </c>
      <c r="AN18" s="65">
        <f t="shared" ca="1" si="23"/>
        <v>1</v>
      </c>
      <c r="AO18" s="65">
        <f t="shared" ca="1" si="24"/>
        <v>1</v>
      </c>
      <c r="AP18" s="65">
        <f t="shared" ca="1" si="25"/>
        <v>1</v>
      </c>
      <c r="AQ18" s="65">
        <f t="shared" ca="1" si="26"/>
        <v>0</v>
      </c>
      <c r="AR18" s="65">
        <f t="shared" ca="1" si="27"/>
        <v>0</v>
      </c>
      <c r="AS18" s="65">
        <f t="shared" ca="1" si="28"/>
        <v>0</v>
      </c>
      <c r="AT18" s="65">
        <f t="shared" ca="1" si="29"/>
        <v>0</v>
      </c>
    </row>
    <row r="19" spans="1:46" ht="18" customHeight="1" x14ac:dyDescent="0.25">
      <c r="A19" s="49" t="str">
        <f ca="1">CONCATENATE(B13,"-",B19)</f>
        <v>Aston Villa-Away-6</v>
      </c>
      <c r="B19" s="37">
        <v>6</v>
      </c>
      <c r="C19" s="41">
        <f ca="1">VLOOKUP($B19,INDIRECT("data!$"&amp;G2&amp;"$3:$CZ$554"),$D2-3*(B1-1)+C$1,FALSE)</f>
        <v>43318</v>
      </c>
      <c r="D19" s="30" t="str">
        <f ca="1">VLOOKUP($B19,INDIRECT("data!$"&amp;G2&amp;"$3:$CZ$554"),$D2-3*(B1-1)+D$1,FALSE)</f>
        <v>Hull</v>
      </c>
      <c r="E19" s="30" t="str">
        <f ca="1">VLOOKUP($B19,INDIRECT("data!$"&amp;G2&amp;"$3:$CZ$554"),$D2-3*(B1-1)+E$1,FALSE)</f>
        <v>Aston Villa</v>
      </c>
      <c r="F19" s="29">
        <f ca="1">VLOOKUP($B19,INDIRECT("data!$"&amp;G2&amp;"$3:$CZ$554"),$D2-3*(B1-1)+F$1,FALSE)</f>
        <v>1</v>
      </c>
      <c r="G19" s="29">
        <f ca="1">VLOOKUP($B19,INDIRECT("data!$"&amp;G2&amp;"$3:$CZ$554"),$D2-3*(B1-1)+G$1,FALSE)</f>
        <v>3</v>
      </c>
      <c r="H19" s="15" t="str">
        <f ca="1">VLOOKUP($B19,INDIRECT("data!$"&amp;G2&amp;"$3:$CZ$554"),$D2-3*(B1-1)+H$1,FALSE)</f>
        <v>A</v>
      </c>
      <c r="I19" s="29">
        <f ca="1">VLOOKUP($B19,INDIRECT("data!$"&amp;G2&amp;"$3:$CZ$554"),$D2-3*(B1-1)+I$1,FALSE)</f>
        <v>1</v>
      </c>
      <c r="J19" s="29">
        <f ca="1">VLOOKUP($B19,INDIRECT("data!$"&amp;G2&amp;"$3:$CZ$554"),$D2-3*(B1-1)+J$1,FALSE)</f>
        <v>1</v>
      </c>
      <c r="K19" s="15" t="str">
        <f ca="1">VLOOKUP($B19,INDIRECT("data!$"&amp;G2&amp;"$3:$CZ$554"),$D2-3*(B1-1)+K$1,FALSE)</f>
        <v>D</v>
      </c>
      <c r="L19" s="30" t="str">
        <f ca="1">VLOOKUP($B19,INDIRECT("data!$"&amp;G2&amp;"$3:$CZ$554"),$D2-3*(B1-1)+L$1,FALSE)</f>
        <v>A Madley</v>
      </c>
      <c r="M19" s="45">
        <f ca="1">VLOOKUP($B19,INDIRECT("data!$"&amp;G2&amp;"$3:$CZ$554"),$D2-3*(B1-1)+M$1,FALSE)</f>
        <v>11</v>
      </c>
      <c r="N19" s="45">
        <f ca="1">VLOOKUP($B19,INDIRECT("data!$"&amp;G2&amp;"$3:$CZ$554"),$D2-3*(B1-1)+N$1,FALSE)</f>
        <v>9</v>
      </c>
      <c r="O19" s="45">
        <f ca="1">VLOOKUP($B19,INDIRECT("data!$"&amp;G2&amp;"$3:$CZ$554"),$D2-3*(B1-1)+O$1,FALSE)</f>
        <v>3</v>
      </c>
      <c r="P19" s="45">
        <f ca="1">VLOOKUP($B19,INDIRECT("data!$"&amp;G2&amp;"$3:$CZ$554"),$D2-3*(B1-1)+P$1,FALSE)</f>
        <v>5</v>
      </c>
      <c r="Q19" s="45">
        <f ca="1">VLOOKUP($B19,INDIRECT("data!$"&amp;G2&amp;"$3:$CZ$554"),$D2-3*(B1-1)+Q$1,FALSE)</f>
        <v>12</v>
      </c>
      <c r="R19" s="45">
        <f ca="1">VLOOKUP($B19,INDIRECT("data!$"&amp;G2&amp;"$3:$CZ$554"),$D2-3*(B1-1)+R$1,FALSE)</f>
        <v>9</v>
      </c>
      <c r="S19" s="45">
        <f ca="1">VLOOKUP($B19,INDIRECT("data!$"&amp;G2&amp;"$3:$CZ$554"),$D2-3*(B1-1)+S$1,FALSE)</f>
        <v>4</v>
      </c>
      <c r="T19" s="45">
        <f ca="1">VLOOKUP($B19,INDIRECT("data!$"&amp;G2&amp;"$3:$CZ$554"),$D2-3*(B1-1)+T$1,FALSE)</f>
        <v>2</v>
      </c>
      <c r="U19" s="45">
        <f ca="1">VLOOKUP($B19,INDIRECT("data!$"&amp;G2&amp;"$3:$CZ$554"),$D2-3*(B1-1)+U$1,FALSE)</f>
        <v>0</v>
      </c>
      <c r="V19" s="45">
        <f ca="1">VLOOKUP($B19,INDIRECT("data!$"&amp;G2&amp;"$3:$CZ$554"),$D2-3*(B1-1)+V$1,FALSE)</f>
        <v>2</v>
      </c>
      <c r="W19" s="45">
        <f ca="1">VLOOKUP($B19,INDIRECT("data!$"&amp;G2&amp;"$3:$CZ$554"),$D2-3*(B1-1)+W$1,FALSE)</f>
        <v>0</v>
      </c>
      <c r="X19" s="45">
        <f ca="1">VLOOKUP($B19,INDIRECT("data!$"&amp;G2&amp;"$3:$CZ$554"),$D2-3*(B1-1)+X$1,FALSE)</f>
        <v>0</v>
      </c>
      <c r="Y19" s="47">
        <f ca="1">VLOOKUP($B19,INDIRECT("data!$"&amp;G2&amp;"$3:$CZ$554"),$D2-3*(B1-1)+Y$1,FALSE)</f>
        <v>2.75</v>
      </c>
      <c r="Z19" s="47">
        <f ca="1">VLOOKUP($B19,INDIRECT("data!$"&amp;G2&amp;"$3:$CZ$554"),$D2-3*(B1-1)+Z$1,FALSE)</f>
        <v>3.3</v>
      </c>
      <c r="AA19" s="47">
        <f ca="1">VLOOKUP($B19,INDIRECT("data!$"&amp;G2&amp;"$3:$CZ$554"),$D2-3*(B1-1)+AA$1,FALSE)</f>
        <v>2.8</v>
      </c>
      <c r="AB19" s="47">
        <f ca="1">VLOOKUP($B19,INDIRECT("data!$"&amp;G2&amp;"$3:$CZ$554"),$D2-3*(B1-1)+AB$1,FALSE)</f>
        <v>2.72</v>
      </c>
      <c r="AC19" s="47">
        <f ca="1">VLOOKUP($B19,INDIRECT("data!$"&amp;G2&amp;"$3:$CZ$554"),$D2-3*(B1-1)+AC$1,FALSE)</f>
        <v>3.24</v>
      </c>
      <c r="AD19" s="47">
        <f ca="1">VLOOKUP($B19,INDIRECT("data!$"&amp;G2&amp;"$3:$CZ$554"),$D2-3*(B1-1)+AD$1,FALSE)</f>
        <v>2.86</v>
      </c>
      <c r="AE19" s="47">
        <f ca="1">VLOOKUP($B19,INDIRECT("data!$"&amp;G2&amp;"$3:$CZ$554"),$D2-3*(B1-1)+AE$1,FALSE)</f>
        <v>2.06</v>
      </c>
      <c r="AF19" s="47">
        <f ca="1">VLOOKUP($B19,INDIRECT("data!$"&amp;G2&amp;"$3:$CZ$554"),$D2-3*(B1-1)+AF$1,FALSE)</f>
        <v>1.73</v>
      </c>
      <c r="AG19" s="65">
        <f t="shared" ca="1" si="16"/>
        <v>4</v>
      </c>
      <c r="AH19" s="65">
        <f t="shared" ca="1" si="17"/>
        <v>2</v>
      </c>
      <c r="AI19" s="65">
        <f t="shared" ca="1" si="18"/>
        <v>2</v>
      </c>
      <c r="AJ19" s="65">
        <f t="shared" ca="1" si="19"/>
        <v>0</v>
      </c>
      <c r="AK19" s="65">
        <f t="shared" ca="1" si="20"/>
        <v>2</v>
      </c>
      <c r="AL19" s="66" t="str">
        <f t="shared" ca="1" si="21"/>
        <v>A</v>
      </c>
      <c r="AM19" s="66" t="str">
        <f t="shared" ca="1" si="22"/>
        <v>D-A</v>
      </c>
      <c r="AN19" s="65">
        <f t="shared" ca="1" si="23"/>
        <v>1</v>
      </c>
      <c r="AO19" s="65">
        <f t="shared" ca="1" si="24"/>
        <v>1</v>
      </c>
      <c r="AP19" s="65">
        <f t="shared" ca="1" si="25"/>
        <v>1</v>
      </c>
      <c r="AQ19" s="65">
        <f t="shared" ca="1" si="26"/>
        <v>0</v>
      </c>
      <c r="AR19" s="65">
        <f t="shared" ca="1" si="27"/>
        <v>0</v>
      </c>
      <c r="AS19" s="65">
        <f t="shared" ca="1" si="28"/>
        <v>0</v>
      </c>
      <c r="AT19" s="65">
        <f t="shared" ca="1" si="29"/>
        <v>0</v>
      </c>
    </row>
    <row r="20" spans="1:46" ht="18" customHeight="1" x14ac:dyDescent="0.25">
      <c r="A20" s="49" t="str">
        <f ca="1">CONCATENATE(B13,"-",B20)</f>
        <v>Aston Villa-Away-7</v>
      </c>
      <c r="B20" s="37">
        <v>7</v>
      </c>
      <c r="C20" s="41" t="e">
        <f ca="1">VLOOKUP($B20,INDIRECT("data!$"&amp;G2&amp;"$3:$CZ$554"),$D2-3*(B1-1)+C$1,FALSE)</f>
        <v>#N/A</v>
      </c>
      <c r="D20" s="30" t="e">
        <f ca="1">VLOOKUP($B20,INDIRECT("data!$"&amp;G2&amp;"$3:$CZ$554"),$D2-3*(B1-1)+D$1,FALSE)</f>
        <v>#N/A</v>
      </c>
      <c r="E20" s="30" t="e">
        <f ca="1">VLOOKUP($B20,INDIRECT("data!$"&amp;G2&amp;"$3:$CZ$554"),$D2-3*(B1-1)+E$1,FALSE)</f>
        <v>#N/A</v>
      </c>
      <c r="F20" s="29" t="e">
        <f ca="1">VLOOKUP($B20,INDIRECT("data!$"&amp;G2&amp;"$3:$CZ$554"),$D2-3*(B1-1)+F$1,FALSE)</f>
        <v>#N/A</v>
      </c>
      <c r="G20" s="29" t="e">
        <f ca="1">VLOOKUP($B20,INDIRECT("data!$"&amp;G2&amp;"$3:$CZ$554"),$D2-3*(B1-1)+G$1,FALSE)</f>
        <v>#N/A</v>
      </c>
      <c r="H20" s="15" t="e">
        <f ca="1">VLOOKUP($B20,INDIRECT("data!$"&amp;G2&amp;"$3:$CZ$554"),$D2-3*(B1-1)+H$1,FALSE)</f>
        <v>#N/A</v>
      </c>
      <c r="I20" s="29" t="e">
        <f ca="1">VLOOKUP($B20,INDIRECT("data!$"&amp;G2&amp;"$3:$CZ$554"),$D2-3*(B1-1)+I$1,FALSE)</f>
        <v>#N/A</v>
      </c>
      <c r="J20" s="29" t="e">
        <f ca="1">VLOOKUP($B20,INDIRECT("data!$"&amp;G2&amp;"$3:$CZ$554"),$D2-3*(B1-1)+J$1,FALSE)</f>
        <v>#N/A</v>
      </c>
      <c r="K20" s="15" t="e">
        <f ca="1">VLOOKUP($B20,INDIRECT("data!$"&amp;G2&amp;"$3:$CZ$554"),$D2-3*(B1-1)+K$1,FALSE)</f>
        <v>#N/A</v>
      </c>
      <c r="L20" s="30" t="e">
        <f ca="1">VLOOKUP($B20,INDIRECT("data!$"&amp;G2&amp;"$3:$CZ$554"),$D2-3*(B1-1)+L$1,FALSE)</f>
        <v>#N/A</v>
      </c>
      <c r="M20" s="45" t="e">
        <f ca="1">VLOOKUP($B20,INDIRECT("data!$"&amp;G2&amp;"$3:$CZ$554"),$D2-3*(B1-1)+M$1,FALSE)</f>
        <v>#N/A</v>
      </c>
      <c r="N20" s="45" t="e">
        <f ca="1">VLOOKUP($B20,INDIRECT("data!$"&amp;G2&amp;"$3:$CZ$554"),$D2-3*(B1-1)+N$1,FALSE)</f>
        <v>#N/A</v>
      </c>
      <c r="O20" s="45" t="e">
        <f ca="1">VLOOKUP($B20,INDIRECT("data!$"&amp;G2&amp;"$3:$CZ$554"),$D2-3*(B1-1)+O$1,FALSE)</f>
        <v>#N/A</v>
      </c>
      <c r="P20" s="45" t="e">
        <f ca="1">VLOOKUP($B20,INDIRECT("data!$"&amp;G2&amp;"$3:$CZ$554"),$D2-3*(B1-1)+P$1,FALSE)</f>
        <v>#N/A</v>
      </c>
      <c r="Q20" s="45" t="e">
        <f ca="1">VLOOKUP($B20,INDIRECT("data!$"&amp;G2&amp;"$3:$CZ$554"),$D2-3*(B1-1)+Q$1,FALSE)</f>
        <v>#N/A</v>
      </c>
      <c r="R20" s="45" t="e">
        <f ca="1">VLOOKUP($B20,INDIRECT("data!$"&amp;G2&amp;"$3:$CZ$554"),$D2-3*(B1-1)+R$1,FALSE)</f>
        <v>#N/A</v>
      </c>
      <c r="S20" s="45" t="e">
        <f ca="1">VLOOKUP($B20,INDIRECT("data!$"&amp;G2&amp;"$3:$CZ$554"),$D2-3*(B1-1)+S$1,FALSE)</f>
        <v>#N/A</v>
      </c>
      <c r="T20" s="45" t="e">
        <f ca="1">VLOOKUP($B20,INDIRECT("data!$"&amp;G2&amp;"$3:$CZ$554"),$D2-3*(B1-1)+T$1,FALSE)</f>
        <v>#N/A</v>
      </c>
      <c r="U20" s="45" t="e">
        <f ca="1">VLOOKUP($B20,INDIRECT("data!$"&amp;G2&amp;"$3:$CZ$554"),$D2-3*(B1-1)+U$1,FALSE)</f>
        <v>#N/A</v>
      </c>
      <c r="V20" s="45" t="e">
        <f ca="1">VLOOKUP($B20,INDIRECT("data!$"&amp;G2&amp;"$3:$CZ$554"),$D2-3*(B1-1)+V$1,FALSE)</f>
        <v>#N/A</v>
      </c>
      <c r="W20" s="45" t="e">
        <f ca="1">VLOOKUP($B20,INDIRECT("data!$"&amp;G2&amp;"$3:$CZ$554"),$D2-3*(B1-1)+W$1,FALSE)</f>
        <v>#N/A</v>
      </c>
      <c r="X20" s="45" t="e">
        <f ca="1">VLOOKUP($B20,INDIRECT("data!$"&amp;G2&amp;"$3:$CZ$554"),$D2-3*(B1-1)+X$1,FALSE)</f>
        <v>#N/A</v>
      </c>
      <c r="Y20" s="47" t="e">
        <f ca="1">VLOOKUP($B20,INDIRECT("data!$"&amp;G2&amp;"$3:$CZ$554"),$D2-3*(B1-1)+Y$1,FALSE)</f>
        <v>#N/A</v>
      </c>
      <c r="Z20" s="47" t="e">
        <f ca="1">VLOOKUP($B20,INDIRECT("data!$"&amp;G2&amp;"$3:$CZ$554"),$D2-3*(B1-1)+Z$1,FALSE)</f>
        <v>#N/A</v>
      </c>
      <c r="AA20" s="47" t="e">
        <f ca="1">VLOOKUP($B20,INDIRECT("data!$"&amp;G2&amp;"$3:$CZ$554"),$D2-3*(B1-1)+AA$1,FALSE)</f>
        <v>#N/A</v>
      </c>
      <c r="AB20" s="47" t="e">
        <f ca="1">VLOOKUP($B20,INDIRECT("data!$"&amp;G2&amp;"$3:$CZ$554"),$D2-3*(B1-1)+AB$1,FALSE)</f>
        <v>#N/A</v>
      </c>
      <c r="AC20" s="47" t="e">
        <f ca="1">VLOOKUP($B20,INDIRECT("data!$"&amp;G2&amp;"$3:$CZ$554"),$D2-3*(B1-1)+AC$1,FALSE)</f>
        <v>#N/A</v>
      </c>
      <c r="AD20" s="47" t="e">
        <f ca="1">VLOOKUP($B20,INDIRECT("data!$"&amp;G2&amp;"$3:$CZ$554"),$D2-3*(B1-1)+AD$1,FALSE)</f>
        <v>#N/A</v>
      </c>
      <c r="AE20" s="47" t="e">
        <f ca="1">VLOOKUP($B20,INDIRECT("data!$"&amp;G2&amp;"$3:$CZ$554"),$D2-3*(B1-1)+AE$1,FALSE)</f>
        <v>#N/A</v>
      </c>
      <c r="AF20" s="47" t="e">
        <f ca="1">VLOOKUP($B20,INDIRECT("data!$"&amp;G2&amp;"$3:$CZ$554"),$D2-3*(B1-1)+AF$1,FALSE)</f>
        <v>#N/A</v>
      </c>
      <c r="AG20" s="65" t="e">
        <f t="shared" ca="1" si="16"/>
        <v>#N/A</v>
      </c>
      <c r="AH20" s="65" t="e">
        <f t="shared" ca="1" si="17"/>
        <v>#N/A</v>
      </c>
      <c r="AI20" s="65" t="e">
        <f t="shared" ca="1" si="18"/>
        <v>#N/A</v>
      </c>
      <c r="AJ20" s="65" t="e">
        <f t="shared" ca="1" si="19"/>
        <v>#N/A</v>
      </c>
      <c r="AK20" s="65" t="e">
        <f t="shared" ca="1" si="20"/>
        <v>#N/A</v>
      </c>
      <c r="AL20" s="66" t="e">
        <f t="shared" ca="1" si="21"/>
        <v>#N/A</v>
      </c>
      <c r="AM20" s="66" t="e">
        <f t="shared" ca="1" si="22"/>
        <v>#N/A</v>
      </c>
      <c r="AN20" s="65" t="e">
        <f t="shared" ca="1" si="23"/>
        <v>#N/A</v>
      </c>
      <c r="AO20" s="65" t="e">
        <f t="shared" ca="1" si="24"/>
        <v>#N/A</v>
      </c>
      <c r="AP20" s="65" t="e">
        <f t="shared" ca="1" si="25"/>
        <v>#N/A</v>
      </c>
      <c r="AQ20" s="65" t="e">
        <f t="shared" ca="1" si="26"/>
        <v>#N/A</v>
      </c>
      <c r="AR20" s="65" t="e">
        <f t="shared" ca="1" si="27"/>
        <v>#N/A</v>
      </c>
      <c r="AS20" s="65" t="e">
        <f t="shared" ca="1" si="28"/>
        <v>#N/A</v>
      </c>
      <c r="AT20" s="65" t="e">
        <f t="shared" ca="1" si="29"/>
        <v>#N/A</v>
      </c>
    </row>
    <row r="21" spans="1:46" ht="18" customHeight="1" x14ac:dyDescent="0.25">
      <c r="A21" s="49" t="str">
        <f ca="1">CONCATENATE(B13,"-",B21)</f>
        <v>Aston Villa-Away-8</v>
      </c>
      <c r="B21" s="37">
        <v>8</v>
      </c>
      <c r="C21" s="41" t="e">
        <f ca="1">VLOOKUP($B21,INDIRECT("data!$"&amp;G2&amp;"$3:$CZ$554"),$D2-3*(B1-1)+C$1,FALSE)</f>
        <v>#N/A</v>
      </c>
      <c r="D21" s="30" t="e">
        <f ca="1">VLOOKUP($B21,INDIRECT("data!$"&amp;G2&amp;"$3:$CZ$554"),$D2-3*(B1-1)+D$1,FALSE)</f>
        <v>#N/A</v>
      </c>
      <c r="E21" s="30" t="e">
        <f ca="1">VLOOKUP($B21,INDIRECT("data!$"&amp;G2&amp;"$3:$CZ$554"),$D2-3*(B1-1)+E$1,FALSE)</f>
        <v>#N/A</v>
      </c>
      <c r="F21" s="29" t="e">
        <f ca="1">VLOOKUP($B21,INDIRECT("data!$"&amp;G2&amp;"$3:$CZ$554"),$D2-3*(B1-1)+F$1,FALSE)</f>
        <v>#N/A</v>
      </c>
      <c r="G21" s="29" t="e">
        <f ca="1">VLOOKUP($B21,INDIRECT("data!$"&amp;G2&amp;"$3:$CZ$554"),$D2-3*(B1-1)+G$1,FALSE)</f>
        <v>#N/A</v>
      </c>
      <c r="H21" s="15" t="e">
        <f ca="1">VLOOKUP($B21,INDIRECT("data!$"&amp;G2&amp;"$3:$CZ$554"),$D2-3*(B1-1)+H$1,FALSE)</f>
        <v>#N/A</v>
      </c>
      <c r="I21" s="29" t="e">
        <f ca="1">VLOOKUP($B21,INDIRECT("data!$"&amp;G2&amp;"$3:$CZ$554"),$D2-3*(B1-1)+I$1,FALSE)</f>
        <v>#N/A</v>
      </c>
      <c r="J21" s="29" t="e">
        <f ca="1">VLOOKUP($B21,INDIRECT("data!$"&amp;G2&amp;"$3:$CZ$554"),$D2-3*(B1-1)+J$1,FALSE)</f>
        <v>#N/A</v>
      </c>
      <c r="K21" s="15" t="e">
        <f ca="1">VLOOKUP($B21,INDIRECT("data!$"&amp;G2&amp;"$3:$CZ$554"),$D2-3*(B1-1)+K$1,FALSE)</f>
        <v>#N/A</v>
      </c>
      <c r="L21" s="30" t="e">
        <f ca="1">VLOOKUP($B21,INDIRECT("data!$"&amp;G2&amp;"$3:$CZ$554"),$D2-3*(B1-1)+L$1,FALSE)</f>
        <v>#N/A</v>
      </c>
      <c r="M21" s="45" t="e">
        <f ca="1">VLOOKUP($B21,INDIRECT("data!$"&amp;G2&amp;"$3:$CZ$554"),$D2-3*(B1-1)+M$1,FALSE)</f>
        <v>#N/A</v>
      </c>
      <c r="N21" s="45" t="e">
        <f ca="1">VLOOKUP($B21,INDIRECT("data!$"&amp;G2&amp;"$3:$CZ$554"),$D2-3*(B1-1)+N$1,FALSE)</f>
        <v>#N/A</v>
      </c>
      <c r="O21" s="45" t="e">
        <f ca="1">VLOOKUP($B21,INDIRECT("data!$"&amp;G2&amp;"$3:$CZ$554"),$D2-3*(B1-1)+O$1,FALSE)</f>
        <v>#N/A</v>
      </c>
      <c r="P21" s="45" t="e">
        <f ca="1">VLOOKUP($B21,INDIRECT("data!$"&amp;G2&amp;"$3:$CZ$554"),$D2-3*(B1-1)+P$1,FALSE)</f>
        <v>#N/A</v>
      </c>
      <c r="Q21" s="45" t="e">
        <f ca="1">VLOOKUP($B21,INDIRECT("data!$"&amp;G2&amp;"$3:$CZ$554"),$D2-3*(B1-1)+Q$1,FALSE)</f>
        <v>#N/A</v>
      </c>
      <c r="R21" s="45" t="e">
        <f ca="1">VLOOKUP($B21,INDIRECT("data!$"&amp;G2&amp;"$3:$CZ$554"),$D2-3*(B1-1)+R$1,FALSE)</f>
        <v>#N/A</v>
      </c>
      <c r="S21" s="45" t="e">
        <f ca="1">VLOOKUP($B21,INDIRECT("data!$"&amp;G2&amp;"$3:$CZ$554"),$D2-3*(B1-1)+S$1,FALSE)</f>
        <v>#N/A</v>
      </c>
      <c r="T21" s="45" t="e">
        <f ca="1">VLOOKUP($B21,INDIRECT("data!$"&amp;G2&amp;"$3:$CZ$554"),$D2-3*(B1-1)+T$1,FALSE)</f>
        <v>#N/A</v>
      </c>
      <c r="U21" s="45" t="e">
        <f ca="1">VLOOKUP($B21,INDIRECT("data!$"&amp;G2&amp;"$3:$CZ$554"),$D2-3*(B1-1)+U$1,FALSE)</f>
        <v>#N/A</v>
      </c>
      <c r="V21" s="45" t="e">
        <f ca="1">VLOOKUP($B21,INDIRECT("data!$"&amp;G2&amp;"$3:$CZ$554"),$D2-3*(B1-1)+V$1,FALSE)</f>
        <v>#N/A</v>
      </c>
      <c r="W21" s="45" t="e">
        <f ca="1">VLOOKUP($B21,INDIRECT("data!$"&amp;G2&amp;"$3:$CZ$554"),$D2-3*(B1-1)+W$1,FALSE)</f>
        <v>#N/A</v>
      </c>
      <c r="X21" s="45" t="e">
        <f ca="1">VLOOKUP($B21,INDIRECT("data!$"&amp;G2&amp;"$3:$CZ$554"),$D2-3*(B1-1)+X$1,FALSE)</f>
        <v>#N/A</v>
      </c>
      <c r="Y21" s="47" t="e">
        <f ca="1">VLOOKUP($B21,INDIRECT("data!$"&amp;G2&amp;"$3:$CZ$554"),$D2-3*(B1-1)+Y$1,FALSE)</f>
        <v>#N/A</v>
      </c>
      <c r="Z21" s="47" t="e">
        <f ca="1">VLOOKUP($B21,INDIRECT("data!$"&amp;G2&amp;"$3:$CZ$554"),$D2-3*(B1-1)+Z$1,FALSE)</f>
        <v>#N/A</v>
      </c>
      <c r="AA21" s="47" t="e">
        <f ca="1">VLOOKUP($B21,INDIRECT("data!$"&amp;G2&amp;"$3:$CZ$554"),$D2-3*(B1-1)+AA$1,FALSE)</f>
        <v>#N/A</v>
      </c>
      <c r="AB21" s="47" t="e">
        <f ca="1">VLOOKUP($B21,INDIRECT("data!$"&amp;G2&amp;"$3:$CZ$554"),$D2-3*(B1-1)+AB$1,FALSE)</f>
        <v>#N/A</v>
      </c>
      <c r="AC21" s="47" t="e">
        <f ca="1">VLOOKUP($B21,INDIRECT("data!$"&amp;G2&amp;"$3:$CZ$554"),$D2-3*(B1-1)+AC$1,FALSE)</f>
        <v>#N/A</v>
      </c>
      <c r="AD21" s="47" t="e">
        <f ca="1">VLOOKUP($B21,INDIRECT("data!$"&amp;G2&amp;"$3:$CZ$554"),$D2-3*(B1-1)+AD$1,FALSE)</f>
        <v>#N/A</v>
      </c>
      <c r="AE21" s="47" t="e">
        <f ca="1">VLOOKUP($B21,INDIRECT("data!$"&amp;G2&amp;"$3:$CZ$554"),$D2-3*(B1-1)+AE$1,FALSE)</f>
        <v>#N/A</v>
      </c>
      <c r="AF21" s="47" t="e">
        <f ca="1">VLOOKUP($B21,INDIRECT("data!$"&amp;G2&amp;"$3:$CZ$554"),$D2-3*(B1-1)+AF$1,FALSE)</f>
        <v>#N/A</v>
      </c>
      <c r="AG21" s="65" t="e">
        <f t="shared" ca="1" si="16"/>
        <v>#N/A</v>
      </c>
      <c r="AH21" s="65" t="e">
        <f t="shared" ca="1" si="17"/>
        <v>#N/A</v>
      </c>
      <c r="AI21" s="65" t="e">
        <f t="shared" ca="1" si="18"/>
        <v>#N/A</v>
      </c>
      <c r="AJ21" s="65" t="e">
        <f t="shared" ca="1" si="19"/>
        <v>#N/A</v>
      </c>
      <c r="AK21" s="65" t="e">
        <f t="shared" ca="1" si="20"/>
        <v>#N/A</v>
      </c>
      <c r="AL21" s="66" t="e">
        <f t="shared" ca="1" si="21"/>
        <v>#N/A</v>
      </c>
      <c r="AM21" s="66" t="e">
        <f t="shared" ca="1" si="22"/>
        <v>#N/A</v>
      </c>
      <c r="AN21" s="65" t="e">
        <f t="shared" ca="1" si="23"/>
        <v>#N/A</v>
      </c>
      <c r="AO21" s="65" t="e">
        <f t="shared" ca="1" si="24"/>
        <v>#N/A</v>
      </c>
      <c r="AP21" s="65" t="e">
        <f t="shared" ca="1" si="25"/>
        <v>#N/A</v>
      </c>
      <c r="AQ21" s="65" t="e">
        <f t="shared" ca="1" si="26"/>
        <v>#N/A</v>
      </c>
      <c r="AR21" s="65" t="e">
        <f t="shared" ca="1" si="27"/>
        <v>#N/A</v>
      </c>
      <c r="AS21" s="65" t="e">
        <f t="shared" ca="1" si="28"/>
        <v>#N/A</v>
      </c>
      <c r="AT21" s="65" t="e">
        <f t="shared" ca="1" si="29"/>
        <v>#N/A</v>
      </c>
    </row>
    <row r="22" spans="1:46" s="50" customFormat="1" ht="18" customHeight="1" x14ac:dyDescent="0.25">
      <c r="B22" s="42" t="s">
        <v>23</v>
      </c>
      <c r="C22" s="43"/>
      <c r="D22" s="44"/>
      <c r="E22" s="44"/>
      <c r="F22" s="46" t="e">
        <f ca="1">SUM(F14:F21)</f>
        <v>#N/A</v>
      </c>
      <c r="G22" s="46" t="e">
        <f ca="1">SUM(G14:G21)</f>
        <v>#N/A</v>
      </c>
      <c r="H22" s="42"/>
      <c r="I22" s="46" t="e">
        <f t="shared" ref="I22:X22" ca="1" si="30">SUM(I14:I21)</f>
        <v>#N/A</v>
      </c>
      <c r="J22" s="46" t="e">
        <f t="shared" ca="1" si="30"/>
        <v>#N/A</v>
      </c>
      <c r="K22" s="42"/>
      <c r="L22" s="44"/>
      <c r="M22" s="46" t="e">
        <f t="shared" ca="1" si="30"/>
        <v>#N/A</v>
      </c>
      <c r="N22" s="46" t="e">
        <f t="shared" ca="1" si="30"/>
        <v>#N/A</v>
      </c>
      <c r="O22" s="46" t="e">
        <f t="shared" ca="1" si="30"/>
        <v>#N/A</v>
      </c>
      <c r="P22" s="46" t="e">
        <f t="shared" ca="1" si="30"/>
        <v>#N/A</v>
      </c>
      <c r="Q22" s="46" t="e">
        <f t="shared" ca="1" si="30"/>
        <v>#N/A</v>
      </c>
      <c r="R22" s="46" t="e">
        <f t="shared" ca="1" si="30"/>
        <v>#N/A</v>
      </c>
      <c r="S22" s="46" t="e">
        <f t="shared" ca="1" si="30"/>
        <v>#N/A</v>
      </c>
      <c r="T22" s="46" t="e">
        <f t="shared" ca="1" si="30"/>
        <v>#N/A</v>
      </c>
      <c r="U22" s="46" t="e">
        <f t="shared" ca="1" si="30"/>
        <v>#N/A</v>
      </c>
      <c r="V22" s="46" t="e">
        <f t="shared" ca="1" si="30"/>
        <v>#N/A</v>
      </c>
      <c r="W22" s="46" t="e">
        <f t="shared" ca="1" si="30"/>
        <v>#N/A</v>
      </c>
      <c r="X22" s="46" t="e">
        <f t="shared" ca="1" si="30"/>
        <v>#N/A</v>
      </c>
      <c r="Y22" s="48"/>
      <c r="Z22" s="48"/>
      <c r="AA22" s="48"/>
      <c r="AB22" s="48"/>
      <c r="AC22" s="48"/>
      <c r="AD22" s="48"/>
      <c r="AE22" s="48"/>
      <c r="AF22" s="48"/>
      <c r="AG22" s="49"/>
      <c r="AH22" s="49"/>
      <c r="AI22" s="49"/>
      <c r="AJ22" s="49"/>
      <c r="AK22" s="49"/>
      <c r="AL22" s="49"/>
      <c r="AM22" s="49"/>
      <c r="AN22" s="49"/>
      <c r="AO22" s="49"/>
      <c r="AP22" s="49"/>
      <c r="AQ22" s="49"/>
      <c r="AR22" s="49"/>
      <c r="AS22" s="49"/>
      <c r="AT22" s="49"/>
    </row>
    <row r="23" spans="1:46" s="50" customFormat="1" ht="18" customHeight="1" x14ac:dyDescent="0.25">
      <c r="B23" s="38" t="str">
        <f ca="1">CONCATENATE(B2,"-All")</f>
        <v>Aston Villa-All</v>
      </c>
      <c r="C23" s="40" t="s">
        <v>22</v>
      </c>
      <c r="D23" s="13" t="s">
        <v>50</v>
      </c>
      <c r="E23" s="13" t="s">
        <v>51</v>
      </c>
      <c r="F23" s="13" t="s">
        <v>3</v>
      </c>
      <c r="G23" s="13" t="s">
        <v>4</v>
      </c>
      <c r="H23" s="13" t="s">
        <v>6</v>
      </c>
      <c r="I23" s="13" t="s">
        <v>1</v>
      </c>
      <c r="J23" s="13" t="s">
        <v>2</v>
      </c>
      <c r="K23" s="13" t="s">
        <v>5</v>
      </c>
      <c r="L23" s="13" t="s">
        <v>52</v>
      </c>
      <c r="M23" s="13" t="s">
        <v>53</v>
      </c>
      <c r="N23" s="13" t="s">
        <v>54</v>
      </c>
      <c r="O23" s="13" t="s">
        <v>55</v>
      </c>
      <c r="P23" s="13" t="s">
        <v>56</v>
      </c>
      <c r="Q23" s="13" t="s">
        <v>57</v>
      </c>
      <c r="R23" s="13" t="s">
        <v>58</v>
      </c>
      <c r="S23" s="13" t="s">
        <v>59</v>
      </c>
      <c r="T23" s="13" t="s">
        <v>60</v>
      </c>
      <c r="U23" s="13" t="s">
        <v>61</v>
      </c>
      <c r="V23" s="13" t="s">
        <v>62</v>
      </c>
      <c r="W23" s="13" t="s">
        <v>63</v>
      </c>
      <c r="X23" s="13" t="s">
        <v>64</v>
      </c>
      <c r="Y23" s="13" t="s">
        <v>65</v>
      </c>
      <c r="Z23" s="13" t="s">
        <v>66</v>
      </c>
      <c r="AA23" s="13" t="s">
        <v>67</v>
      </c>
      <c r="AB23" s="13" t="s">
        <v>68</v>
      </c>
      <c r="AC23" s="13" t="s">
        <v>69</v>
      </c>
      <c r="AD23" s="13" t="s">
        <v>70</v>
      </c>
      <c r="AE23" s="13" t="s">
        <v>71</v>
      </c>
      <c r="AF23" s="13" t="s">
        <v>72</v>
      </c>
      <c r="AG23" s="62" t="s">
        <v>140</v>
      </c>
      <c r="AH23" s="62" t="s">
        <v>141</v>
      </c>
      <c r="AI23" s="62" t="s">
        <v>142</v>
      </c>
      <c r="AJ23" s="62" t="s">
        <v>143</v>
      </c>
      <c r="AK23" s="62" t="s">
        <v>144</v>
      </c>
      <c r="AL23" s="63" t="s">
        <v>145</v>
      </c>
      <c r="AM23" s="63" t="s">
        <v>146</v>
      </c>
      <c r="AN23" s="62" t="s">
        <v>147</v>
      </c>
      <c r="AO23" s="64" t="s">
        <v>150</v>
      </c>
      <c r="AP23" s="64" t="s">
        <v>151</v>
      </c>
      <c r="AQ23" s="62" t="s">
        <v>148</v>
      </c>
      <c r="AR23" s="62" t="s">
        <v>149</v>
      </c>
      <c r="AS23" s="62" t="s">
        <v>152</v>
      </c>
      <c r="AT23" s="62" t="s">
        <v>153</v>
      </c>
    </row>
    <row r="24" spans="1:46" ht="18" customHeight="1" x14ac:dyDescent="0.25">
      <c r="A24" s="49" t="str">
        <f ca="1">CONCATENATE(B23,"-",B24)</f>
        <v>Aston Villa-All-1</v>
      </c>
      <c r="B24" s="38">
        <v>1</v>
      </c>
      <c r="C24" s="41">
        <f ca="1">VLOOKUP($B24,INDIRECT("data!$"&amp;H2&amp;"$3:$CZ$554"),$E2-3*(B1-1)+C$1,FALSE)</f>
        <v>43379</v>
      </c>
      <c r="D24" s="30" t="str">
        <f ca="1">VLOOKUP($B24,INDIRECT("data!$"&amp;H2&amp;"$3:$CZ$554"),$E2-3*(B1-1)+D$1,FALSE)</f>
        <v>Millwall</v>
      </c>
      <c r="E24" s="30" t="str">
        <f ca="1">VLOOKUP($B24,INDIRECT("data!$"&amp;H2&amp;"$3:$CZ$554"),$E2-3*(B1-1)+E$1,FALSE)</f>
        <v>Aston Villa</v>
      </c>
      <c r="F24" s="29">
        <f ca="1">VLOOKUP($B24,INDIRECT("data!$"&amp;H2&amp;"$3:$CZ$554"),$E2-3*(B1-1)+F$1,FALSE)</f>
        <v>2</v>
      </c>
      <c r="G24" s="29">
        <f ca="1">VLOOKUP($B24,INDIRECT("data!$"&amp;H2&amp;"$3:$CZ$554"),$E2-3*(B1-1)+G$1,FALSE)</f>
        <v>1</v>
      </c>
      <c r="H24" s="15" t="str">
        <f ca="1">VLOOKUP($B24,INDIRECT("data!$"&amp;H2&amp;"$3:$CZ$554"),$E2-3*(B1-1)+H$1,FALSE)</f>
        <v>H</v>
      </c>
      <c r="I24" s="29">
        <f ca="1">VLOOKUP($B24,INDIRECT("data!$"&amp;H2&amp;"$3:$CZ$554"),$E2-3*(B1-1)+I$1,FALSE)</f>
        <v>1</v>
      </c>
      <c r="J24" s="29">
        <f ca="1">VLOOKUP($B24,INDIRECT("data!$"&amp;H2&amp;"$3:$CZ$554"),$E2-3*(B1-1)+J$1,FALSE)</f>
        <v>1</v>
      </c>
      <c r="K24" s="15" t="str">
        <f ca="1">VLOOKUP($B24,INDIRECT("data!$"&amp;H2&amp;"$3:$CZ$554"),$E2-3*(B1-1)+K$1,FALSE)</f>
        <v>D</v>
      </c>
      <c r="L24" s="30" t="str">
        <f ca="1">VLOOKUP($B24,INDIRECT("data!$"&amp;H2&amp;"$3:$CZ$554"),$E2-3*(B1-1)+L$1,FALSE)</f>
        <v>T Harrington</v>
      </c>
      <c r="M24" s="45">
        <f ca="1">VLOOKUP($B24,INDIRECT("data!$"&amp;H2&amp;"$3:$CZ$554"),$E2-3*(B1-1)+M$1,FALSE)</f>
        <v>18</v>
      </c>
      <c r="N24" s="45">
        <f ca="1">VLOOKUP($B24,INDIRECT("data!$"&amp;H2&amp;"$3:$CZ$554"),$E2-3*(B1-1)+N$1,FALSE)</f>
        <v>6</v>
      </c>
      <c r="O24" s="45">
        <f ca="1">VLOOKUP($B24,INDIRECT("data!$"&amp;H2&amp;"$3:$CZ$554"),$E2-3*(B1-1)+O$1,FALSE)</f>
        <v>4</v>
      </c>
      <c r="P24" s="45">
        <f ca="1">VLOOKUP($B24,INDIRECT("data!$"&amp;H2&amp;"$3:$CZ$554"),$E2-3*(B1-1)+P$1,FALSE)</f>
        <v>3</v>
      </c>
      <c r="Q24" s="45">
        <f ca="1">VLOOKUP($B24,INDIRECT("data!$"&amp;H2&amp;"$3:$CZ$554"),$E2-3*(B1-1)+Q$1,FALSE)</f>
        <v>13</v>
      </c>
      <c r="R24" s="45">
        <f ca="1">VLOOKUP($B24,INDIRECT("data!$"&amp;H2&amp;"$3:$CZ$554"),$E2-3*(B1-1)+R$1,FALSE)</f>
        <v>10</v>
      </c>
      <c r="S24" s="45">
        <f ca="1">VLOOKUP($B24,INDIRECT("data!$"&amp;H2&amp;"$3:$CZ$554"),$E2-3*(B1-1)+S$1,FALSE)</f>
        <v>9</v>
      </c>
      <c r="T24" s="45">
        <f ca="1">VLOOKUP($B24,INDIRECT("data!$"&amp;H2&amp;"$3:$CZ$554"),$E2-3*(B1-1)+T$1,FALSE)</f>
        <v>4</v>
      </c>
      <c r="U24" s="45">
        <f ca="1">VLOOKUP($B24,INDIRECT("data!$"&amp;H2&amp;"$3:$CZ$554"),$E2-3*(B1-1)+U$1,FALSE)</f>
        <v>0</v>
      </c>
      <c r="V24" s="45">
        <f ca="1">VLOOKUP($B24,INDIRECT("data!$"&amp;H2&amp;"$3:$CZ$554"),$E2-3*(B1-1)+V$1,FALSE)</f>
        <v>1</v>
      </c>
      <c r="W24" s="45">
        <f ca="1">VLOOKUP($B24,INDIRECT("data!$"&amp;H2&amp;"$3:$CZ$554"),$E2-3*(B1-1)+W$1,FALSE)</f>
        <v>0</v>
      </c>
      <c r="X24" s="45">
        <f ca="1">VLOOKUP($B24,INDIRECT("data!$"&amp;H2&amp;"$3:$CZ$554"),$E2-3*(B1-1)+X$1,FALSE)</f>
        <v>0</v>
      </c>
      <c r="Y24" s="47">
        <f ca="1">VLOOKUP($B24,INDIRECT("data!$"&amp;H2&amp;"$3:$CZ$554"),$E2-3*(B1-1)+Y$1,FALSE)</f>
        <v>2.8</v>
      </c>
      <c r="Z24" s="47">
        <f ca="1">VLOOKUP($B24,INDIRECT("data!$"&amp;H2&amp;"$3:$CZ$554"),$E2-3*(B1-1)+Z$1,FALSE)</f>
        <v>3.4</v>
      </c>
      <c r="AA24" s="47">
        <f ca="1">VLOOKUP($B24,INDIRECT("data!$"&amp;H2&amp;"$3:$CZ$554"),$E2-3*(B1-1)+AA$1,FALSE)</f>
        <v>2.7</v>
      </c>
      <c r="AB24" s="47">
        <f ca="1">VLOOKUP($B24,INDIRECT("data!$"&amp;H2&amp;"$3:$CZ$554"),$E2-3*(B1-1)+AB$1,FALSE)</f>
        <v>2.77</v>
      </c>
      <c r="AC24" s="47">
        <f ca="1">VLOOKUP($B24,INDIRECT("data!$"&amp;H2&amp;"$3:$CZ$554"),$E2-3*(B1-1)+AC$1,FALSE)</f>
        <v>3.34</v>
      </c>
      <c r="AD24" s="47">
        <f ca="1">VLOOKUP($B24,INDIRECT("data!$"&amp;H2&amp;"$3:$CZ$554"),$E2-3*(B1-1)+AD$1,FALSE)</f>
        <v>2.74</v>
      </c>
      <c r="AE24" s="47">
        <f ca="1">VLOOKUP($B24,INDIRECT("data!$"&amp;H2&amp;"$3:$CZ$554"),$E2-3*(B1-1)+AE$1,FALSE)</f>
        <v>1.99</v>
      </c>
      <c r="AF24" s="47">
        <f ca="1">VLOOKUP($B24,INDIRECT("data!$"&amp;H2&amp;"$3:$CZ$554"),$E2-3*(B1-1)+AF$1,FALSE)</f>
        <v>1.8</v>
      </c>
      <c r="AG24" s="65">
        <f ca="1">IF(C24="","",F24+G24)</f>
        <v>3</v>
      </c>
      <c r="AH24" s="65">
        <f ca="1">IF(C24="","",I24+J24)</f>
        <v>2</v>
      </c>
      <c r="AI24" s="65">
        <f ca="1">IF(C24="","",AJ24+AK24)</f>
        <v>1</v>
      </c>
      <c r="AJ24" s="65">
        <f ca="1">IF(C24="","",F24-I24)</f>
        <v>1</v>
      </c>
      <c r="AK24" s="65">
        <f ca="1">IF(C24="","",G24-J24)</f>
        <v>0</v>
      </c>
      <c r="AL24" s="66" t="str">
        <f ca="1">IF(AJ24&gt;AK24,"H",IF(AJ24=AK24,"D",IF(AJ24&lt;AK24,"A","Error!")))</f>
        <v>H</v>
      </c>
      <c r="AM24" s="66" t="str">
        <f ca="1">IF(C24="","",CONCATENATE(K24,"-",H24))</f>
        <v>D-H</v>
      </c>
      <c r="AN24" s="65">
        <f ca="1">IF(C24="","",IF(AND(F24&gt;0,G24&gt;0),1,0))</f>
        <v>1</v>
      </c>
      <c r="AO24" s="65">
        <f ca="1">IF(C24="","",IF(AND(F24&gt;0,I24&gt;0),1,0))</f>
        <v>1</v>
      </c>
      <c r="AP24" s="65">
        <f ca="1">IF(C24="","",IF(AND(G24&gt;0,J24&gt;0),1,0))</f>
        <v>1</v>
      </c>
      <c r="AQ24" s="65">
        <f ca="1">IF(C24="","",IF(AND(H24="H",G24=0),1,0))</f>
        <v>0</v>
      </c>
      <c r="AR24" s="65">
        <f ca="1">IF(C24="","",IF(AND(H24="A",F24=0),1,0))</f>
        <v>0</v>
      </c>
      <c r="AS24" s="65">
        <f ca="1">IF(C24="","",IF(AND(K24="H",AL24="H"),1,0))</f>
        <v>0</v>
      </c>
      <c r="AT24" s="65">
        <f ca="1">IF(C24="","",IF(AND(K24="A",AL24="A"),1,0))</f>
        <v>0</v>
      </c>
    </row>
    <row r="25" spans="1:46" ht="18" customHeight="1" x14ac:dyDescent="0.25">
      <c r="A25" s="49" t="str">
        <f ca="1">CONCATENATE(B23,"-",B25)</f>
        <v>Aston Villa-All-2</v>
      </c>
      <c r="B25" s="38">
        <v>2</v>
      </c>
      <c r="C25" s="41">
        <f ca="1">VLOOKUP($B25,INDIRECT("data!$"&amp;H2&amp;"$3:$CZ$554"),$E2-3*(B1-1)+C$1,FALSE)</f>
        <v>43375</v>
      </c>
      <c r="D25" s="30" t="str">
        <f ca="1">VLOOKUP($B25,INDIRECT("data!$"&amp;H2&amp;"$3:$CZ$554"),$E2-3*(B1-1)+D$1,FALSE)</f>
        <v>Aston Villa</v>
      </c>
      <c r="E25" s="30" t="str">
        <f ca="1">VLOOKUP($B25,INDIRECT("data!$"&amp;H2&amp;"$3:$CZ$554"),$E2-3*(B1-1)+E$1,FALSE)</f>
        <v>Preston</v>
      </c>
      <c r="F25" s="29">
        <f ca="1">VLOOKUP($B25,INDIRECT("data!$"&amp;H2&amp;"$3:$CZ$554"),$E2-3*(B1-1)+F$1,FALSE)</f>
        <v>3</v>
      </c>
      <c r="G25" s="29">
        <f ca="1">VLOOKUP($B25,INDIRECT("data!$"&amp;H2&amp;"$3:$CZ$554"),$E2-3*(B1-1)+G$1,FALSE)</f>
        <v>3</v>
      </c>
      <c r="H25" s="15" t="str">
        <f ca="1">VLOOKUP($B25,INDIRECT("data!$"&amp;H2&amp;"$3:$CZ$554"),$E2-3*(B1-1)+H$1,FALSE)</f>
        <v>D</v>
      </c>
      <c r="I25" s="29">
        <f ca="1">VLOOKUP($B25,INDIRECT("data!$"&amp;H2&amp;"$3:$CZ$554"),$E2-3*(B1-1)+I$1,FALSE)</f>
        <v>2</v>
      </c>
      <c r="J25" s="29">
        <f ca="1">VLOOKUP($B25,INDIRECT("data!$"&amp;H2&amp;"$3:$CZ$554"),$E2-3*(B1-1)+J$1,FALSE)</f>
        <v>0</v>
      </c>
      <c r="K25" s="15" t="str">
        <f ca="1">VLOOKUP($B25,INDIRECT("data!$"&amp;H2&amp;"$3:$CZ$554"),$E2-3*(B1-1)+K$1,FALSE)</f>
        <v>H</v>
      </c>
      <c r="L25" s="30" t="str">
        <f ca="1">VLOOKUP($B25,INDIRECT("data!$"&amp;H2&amp;"$3:$CZ$554"),$E2-3*(B1-1)+L$1,FALSE)</f>
        <v>P Bankes</v>
      </c>
      <c r="M25" s="45">
        <f ca="1">VLOOKUP($B25,INDIRECT("data!$"&amp;H2&amp;"$3:$CZ$554"),$E2-3*(B1-1)+M$1,FALSE)</f>
        <v>12</v>
      </c>
      <c r="N25" s="45">
        <f ca="1">VLOOKUP($B25,INDIRECT("data!$"&amp;H2&amp;"$3:$CZ$554"),$E2-3*(B1-1)+N$1,FALSE)</f>
        <v>19</v>
      </c>
      <c r="O25" s="45">
        <f ca="1">VLOOKUP($B25,INDIRECT("data!$"&amp;H2&amp;"$3:$CZ$554"),$E2-3*(B1-1)+O$1,FALSE)</f>
        <v>6</v>
      </c>
      <c r="P25" s="45">
        <f ca="1">VLOOKUP($B25,INDIRECT("data!$"&amp;H2&amp;"$3:$CZ$554"),$E2-3*(B1-1)+P$1,FALSE)</f>
        <v>7</v>
      </c>
      <c r="Q25" s="45">
        <f ca="1">VLOOKUP($B25,INDIRECT("data!$"&amp;H2&amp;"$3:$CZ$554"),$E2-3*(B1-1)+Q$1,FALSE)</f>
        <v>13</v>
      </c>
      <c r="R25" s="45">
        <f ca="1">VLOOKUP($B25,INDIRECT("data!$"&amp;H2&amp;"$3:$CZ$554"),$E2-3*(B1-1)+R$1,FALSE)</f>
        <v>13</v>
      </c>
      <c r="S25" s="45">
        <f ca="1">VLOOKUP($B25,INDIRECT("data!$"&amp;H2&amp;"$3:$CZ$554"),$E2-3*(B1-1)+S$1,FALSE)</f>
        <v>4</v>
      </c>
      <c r="T25" s="45">
        <f ca="1">VLOOKUP($B25,INDIRECT("data!$"&amp;H2&amp;"$3:$CZ$554"),$E2-3*(B1-1)+T$1,FALSE)</f>
        <v>4</v>
      </c>
      <c r="U25" s="45">
        <f ca="1">VLOOKUP($B25,INDIRECT("data!$"&amp;H2&amp;"$3:$CZ$554"),$E2-3*(B1-1)+U$1,FALSE)</f>
        <v>2</v>
      </c>
      <c r="V25" s="45">
        <f ca="1">VLOOKUP($B25,INDIRECT("data!$"&amp;H2&amp;"$3:$CZ$554"),$E2-3*(B1-1)+V$1,FALSE)</f>
        <v>4</v>
      </c>
      <c r="W25" s="45">
        <f ca="1">VLOOKUP($B25,INDIRECT("data!$"&amp;H2&amp;"$3:$CZ$554"),$E2-3*(B1-1)+W$1,FALSE)</f>
        <v>1</v>
      </c>
      <c r="X25" s="45">
        <f ca="1">VLOOKUP($B25,INDIRECT("data!$"&amp;H2&amp;"$3:$CZ$554"),$E2-3*(B1-1)+X$1,FALSE)</f>
        <v>0</v>
      </c>
      <c r="Y25" s="47">
        <f ca="1">VLOOKUP($B25,INDIRECT("data!$"&amp;H2&amp;"$3:$CZ$554"),$E2-3*(B1-1)+Y$1,FALSE)</f>
        <v>1.8</v>
      </c>
      <c r="Z25" s="47">
        <f ca="1">VLOOKUP($B25,INDIRECT("data!$"&amp;H2&amp;"$3:$CZ$554"),$E2-3*(B1-1)+Z$1,FALSE)</f>
        <v>3.7</v>
      </c>
      <c r="AA25" s="47">
        <f ca="1">VLOOKUP($B25,INDIRECT("data!$"&amp;H2&amp;"$3:$CZ$554"),$E2-3*(B1-1)+AA$1,FALSE)</f>
        <v>5</v>
      </c>
      <c r="AB25" s="47">
        <f ca="1">VLOOKUP($B25,INDIRECT("data!$"&amp;H2&amp;"$3:$CZ$554"),$E2-3*(B1-1)+AB$1,FALSE)</f>
        <v>1.79</v>
      </c>
      <c r="AC25" s="47">
        <f ca="1">VLOOKUP($B25,INDIRECT("data!$"&amp;H2&amp;"$3:$CZ$554"),$E2-3*(B1-1)+AC$1,FALSE)</f>
        <v>3.63</v>
      </c>
      <c r="AD25" s="47">
        <f ca="1">VLOOKUP($B25,INDIRECT("data!$"&amp;H2&amp;"$3:$CZ$554"),$E2-3*(B1-1)+AD$1,FALSE)</f>
        <v>5.17</v>
      </c>
      <c r="AE25" s="47">
        <f ca="1">VLOOKUP($B25,INDIRECT("data!$"&amp;H2&amp;"$3:$CZ$554"),$E2-3*(B1-1)+AE$1,FALSE)</f>
        <v>2</v>
      </c>
      <c r="AF25" s="47">
        <f ca="1">VLOOKUP($B25,INDIRECT("data!$"&amp;H2&amp;"$3:$CZ$554"),$E2-3*(B1-1)+AF$1,FALSE)</f>
        <v>1.8</v>
      </c>
      <c r="AG25" s="65">
        <f t="shared" ref="AG25:AG33" ca="1" si="31">IF(C25="","",F25+G25)</f>
        <v>6</v>
      </c>
      <c r="AH25" s="65">
        <f t="shared" ref="AH25:AH33" ca="1" si="32">IF(C25="","",I25+J25)</f>
        <v>2</v>
      </c>
      <c r="AI25" s="65">
        <f t="shared" ref="AI25:AI33" ca="1" si="33">IF(C25="","",AJ25+AK25)</f>
        <v>4</v>
      </c>
      <c r="AJ25" s="65">
        <f t="shared" ref="AJ25:AJ33" ca="1" si="34">IF(C25="","",F25-I25)</f>
        <v>1</v>
      </c>
      <c r="AK25" s="65">
        <f t="shared" ref="AK25:AK33" ca="1" si="35">IF(C25="","",G25-J25)</f>
        <v>3</v>
      </c>
      <c r="AL25" s="66" t="str">
        <f t="shared" ref="AL25:AL33" ca="1" si="36">IF(AJ25&gt;AK25,"H",IF(AJ25=AK25,"D",IF(AJ25&lt;AK25,"A","Error!")))</f>
        <v>A</v>
      </c>
      <c r="AM25" s="66" t="str">
        <f t="shared" ref="AM25:AM33" ca="1" si="37">IF(C25="","",CONCATENATE(K25,"-",H25))</f>
        <v>H-D</v>
      </c>
      <c r="AN25" s="65">
        <f t="shared" ref="AN25:AN33" ca="1" si="38">IF(C25="","",IF(AND(F25&gt;0,G25&gt;0),1,0))</f>
        <v>1</v>
      </c>
      <c r="AO25" s="65">
        <f t="shared" ref="AO25:AO33" ca="1" si="39">IF(C25="","",IF(AND(F25&gt;0,I25&gt;0),1,0))</f>
        <v>1</v>
      </c>
      <c r="AP25" s="65">
        <f t="shared" ref="AP25:AP33" ca="1" si="40">IF(C25="","",IF(AND(G25&gt;0,J25&gt;0),1,0))</f>
        <v>0</v>
      </c>
      <c r="AQ25" s="65">
        <f t="shared" ref="AQ25:AQ33" ca="1" si="41">IF(C25="","",IF(AND(H25="H",G25=0),1,0))</f>
        <v>0</v>
      </c>
      <c r="AR25" s="65">
        <f t="shared" ref="AR25:AR33" ca="1" si="42">IF(C25="","",IF(AND(H25="A",F25=0),1,0))</f>
        <v>0</v>
      </c>
      <c r="AS25" s="65">
        <f t="shared" ref="AS25:AS33" ca="1" si="43">IF(C25="","",IF(AND(K25="H",AL25="H"),1,0))</f>
        <v>0</v>
      </c>
      <c r="AT25" s="65">
        <f t="shared" ref="AT25:AT33" ca="1" si="44">IF(C25="","",IF(AND(K25="A",AL25="A"),1,0))</f>
        <v>0</v>
      </c>
    </row>
    <row r="26" spans="1:46" ht="18" customHeight="1" x14ac:dyDescent="0.25">
      <c r="A26" s="49" t="str">
        <f ca="1">CONCATENATE(B23,"-",B26)</f>
        <v>Aston Villa-All-3</v>
      </c>
      <c r="B26" s="38">
        <v>3</v>
      </c>
      <c r="C26" s="41">
        <f ca="1">VLOOKUP($B26,INDIRECT("data!$"&amp;H2&amp;"$3:$CZ$554"),$E2-3*(B1-1)+C$1,FALSE)</f>
        <v>43371</v>
      </c>
      <c r="D26" s="30" t="str">
        <f ca="1">VLOOKUP($B26,INDIRECT("data!$"&amp;H2&amp;"$3:$CZ$554"),$E2-3*(B1-1)+D$1,FALSE)</f>
        <v>Bristol City</v>
      </c>
      <c r="E26" s="30" t="str">
        <f ca="1">VLOOKUP($B26,INDIRECT("data!$"&amp;H2&amp;"$3:$CZ$554"),$E2-3*(B1-1)+E$1,FALSE)</f>
        <v>Aston Villa</v>
      </c>
      <c r="F26" s="29">
        <f ca="1">VLOOKUP($B26,INDIRECT("data!$"&amp;H2&amp;"$3:$CZ$554"),$E2-3*(B1-1)+F$1,FALSE)</f>
        <v>1</v>
      </c>
      <c r="G26" s="29">
        <f ca="1">VLOOKUP($B26,INDIRECT("data!$"&amp;H2&amp;"$3:$CZ$554"),$E2-3*(B1-1)+G$1,FALSE)</f>
        <v>1</v>
      </c>
      <c r="H26" s="15" t="str">
        <f ca="1">VLOOKUP($B26,INDIRECT("data!$"&amp;H2&amp;"$3:$CZ$554"),$E2-3*(B1-1)+H$1,FALSE)</f>
        <v>D</v>
      </c>
      <c r="I26" s="29">
        <f ca="1">VLOOKUP($B26,INDIRECT("data!$"&amp;H2&amp;"$3:$CZ$554"),$E2-3*(B1-1)+I$1,FALSE)</f>
        <v>1</v>
      </c>
      <c r="J26" s="29">
        <f ca="1">VLOOKUP($B26,INDIRECT("data!$"&amp;H2&amp;"$3:$CZ$554"),$E2-3*(B1-1)+J$1,FALSE)</f>
        <v>1</v>
      </c>
      <c r="K26" s="15" t="str">
        <f ca="1">VLOOKUP($B26,INDIRECT("data!$"&amp;H2&amp;"$3:$CZ$554"),$E2-3*(B1-1)+K$1,FALSE)</f>
        <v>D</v>
      </c>
      <c r="L26" s="30" t="str">
        <f ca="1">VLOOKUP($B26,INDIRECT("data!$"&amp;H2&amp;"$3:$CZ$554"),$E2-3*(B1-1)+L$1,FALSE)</f>
        <v>T Robinson</v>
      </c>
      <c r="M26" s="45">
        <f ca="1">VLOOKUP($B26,INDIRECT("data!$"&amp;H2&amp;"$3:$CZ$554"),$E2-3*(B1-1)+M$1,FALSE)</f>
        <v>7</v>
      </c>
      <c r="N26" s="45">
        <f ca="1">VLOOKUP($B26,INDIRECT("data!$"&amp;H2&amp;"$3:$CZ$554"),$E2-3*(B1-1)+N$1,FALSE)</f>
        <v>12</v>
      </c>
      <c r="O26" s="45">
        <f ca="1">VLOOKUP($B26,INDIRECT("data!$"&amp;H2&amp;"$3:$CZ$554"),$E2-3*(B1-1)+O$1,FALSE)</f>
        <v>3</v>
      </c>
      <c r="P26" s="45">
        <f ca="1">VLOOKUP($B26,INDIRECT("data!$"&amp;H2&amp;"$3:$CZ$554"),$E2-3*(B1-1)+P$1,FALSE)</f>
        <v>5</v>
      </c>
      <c r="Q26" s="45">
        <f ca="1">VLOOKUP($B26,INDIRECT("data!$"&amp;H2&amp;"$3:$CZ$554"),$E2-3*(B1-1)+Q$1,FALSE)</f>
        <v>15</v>
      </c>
      <c r="R26" s="45">
        <f ca="1">VLOOKUP($B26,INDIRECT("data!$"&amp;H2&amp;"$3:$CZ$554"),$E2-3*(B1-1)+R$1,FALSE)</f>
        <v>18</v>
      </c>
      <c r="S26" s="45">
        <f ca="1">VLOOKUP($B26,INDIRECT("data!$"&amp;H2&amp;"$3:$CZ$554"),$E2-3*(B1-1)+S$1,FALSE)</f>
        <v>3</v>
      </c>
      <c r="T26" s="45">
        <f ca="1">VLOOKUP($B26,INDIRECT("data!$"&amp;H2&amp;"$3:$CZ$554"),$E2-3*(B1-1)+T$1,FALSE)</f>
        <v>8</v>
      </c>
      <c r="U26" s="45">
        <f ca="1">VLOOKUP($B26,INDIRECT("data!$"&amp;H2&amp;"$3:$CZ$554"),$E2-3*(B1-1)+U$1,FALSE)</f>
        <v>2</v>
      </c>
      <c r="V26" s="45">
        <f ca="1">VLOOKUP($B26,INDIRECT("data!$"&amp;H2&amp;"$3:$CZ$554"),$E2-3*(B1-1)+V$1,FALSE)</f>
        <v>2</v>
      </c>
      <c r="W26" s="45">
        <f ca="1">VLOOKUP($B26,INDIRECT("data!$"&amp;H2&amp;"$3:$CZ$554"),$E2-3*(B1-1)+W$1,FALSE)</f>
        <v>0</v>
      </c>
      <c r="X26" s="45">
        <f ca="1">VLOOKUP($B26,INDIRECT("data!$"&amp;H2&amp;"$3:$CZ$554"),$E2-3*(B1-1)+X$1,FALSE)</f>
        <v>0</v>
      </c>
      <c r="Y26" s="47">
        <f ca="1">VLOOKUP($B26,INDIRECT("data!$"&amp;H2&amp;"$3:$CZ$554"),$E2-3*(B1-1)+Y$1,FALSE)</f>
        <v>2.5</v>
      </c>
      <c r="Z26" s="47">
        <f ca="1">VLOOKUP($B26,INDIRECT("data!$"&amp;H2&amp;"$3:$CZ$554"),$E2-3*(B1-1)+Z$1,FALSE)</f>
        <v>3.4</v>
      </c>
      <c r="AA26" s="47">
        <f ca="1">VLOOKUP($B26,INDIRECT("data!$"&amp;H2&amp;"$3:$CZ$554"),$E2-3*(B1-1)+AA$1,FALSE)</f>
        <v>3</v>
      </c>
      <c r="AB26" s="47">
        <f ca="1">VLOOKUP($B26,INDIRECT("data!$"&amp;H2&amp;"$3:$CZ$554"),$E2-3*(B1-1)+AB$1,FALSE)</f>
        <v>2.5</v>
      </c>
      <c r="AC26" s="47">
        <f ca="1">VLOOKUP($B26,INDIRECT("data!$"&amp;H2&amp;"$3:$CZ$554"),$E2-3*(B1-1)+AC$1,FALSE)</f>
        <v>3.35</v>
      </c>
      <c r="AD26" s="47">
        <f ca="1">VLOOKUP($B26,INDIRECT("data!$"&amp;H2&amp;"$3:$CZ$554"),$E2-3*(B1-1)+AD$1,FALSE)</f>
        <v>3.07</v>
      </c>
      <c r="AE26" s="47">
        <f ca="1">VLOOKUP($B26,INDIRECT("data!$"&amp;H2&amp;"$3:$CZ$554"),$E2-3*(B1-1)+AE$1,FALSE)</f>
        <v>1.95</v>
      </c>
      <c r="AF26" s="47">
        <f ca="1">VLOOKUP($B26,INDIRECT("data!$"&amp;H2&amp;"$3:$CZ$554"),$E2-3*(B1-1)+AF$1,FALSE)</f>
        <v>1.84</v>
      </c>
      <c r="AG26" s="65">
        <f t="shared" ca="1" si="31"/>
        <v>2</v>
      </c>
      <c r="AH26" s="65">
        <f t="shared" ca="1" si="32"/>
        <v>2</v>
      </c>
      <c r="AI26" s="65">
        <f t="shared" ca="1" si="33"/>
        <v>0</v>
      </c>
      <c r="AJ26" s="65">
        <f t="shared" ca="1" si="34"/>
        <v>0</v>
      </c>
      <c r="AK26" s="65">
        <f t="shared" ca="1" si="35"/>
        <v>0</v>
      </c>
      <c r="AL26" s="66" t="str">
        <f t="shared" ca="1" si="36"/>
        <v>D</v>
      </c>
      <c r="AM26" s="66" t="str">
        <f t="shared" ca="1" si="37"/>
        <v>D-D</v>
      </c>
      <c r="AN26" s="65">
        <f t="shared" ca="1" si="38"/>
        <v>1</v>
      </c>
      <c r="AO26" s="65">
        <f t="shared" ca="1" si="39"/>
        <v>1</v>
      </c>
      <c r="AP26" s="65">
        <f t="shared" ca="1" si="40"/>
        <v>1</v>
      </c>
      <c r="AQ26" s="65">
        <f t="shared" ca="1" si="41"/>
        <v>0</v>
      </c>
      <c r="AR26" s="65">
        <f t="shared" ca="1" si="42"/>
        <v>0</v>
      </c>
      <c r="AS26" s="65">
        <f t="shared" ca="1" si="43"/>
        <v>0</v>
      </c>
      <c r="AT26" s="65">
        <f t="shared" ca="1" si="44"/>
        <v>0</v>
      </c>
    </row>
    <row r="27" spans="1:46" ht="18" customHeight="1" x14ac:dyDescent="0.25">
      <c r="A27" s="49" t="str">
        <f ca="1">CONCATENATE(B23,"-",B27)</f>
        <v>Aston Villa-All-4</v>
      </c>
      <c r="B27" s="38">
        <v>4</v>
      </c>
      <c r="C27" s="41">
        <f ca="1">VLOOKUP($B27,INDIRECT("data!$"&amp;H2&amp;"$3:$CZ$554"),$E2-3*(B1-1)+C$1,FALSE)</f>
        <v>43365</v>
      </c>
      <c r="D27" s="30" t="str">
        <f ca="1">VLOOKUP($B27,INDIRECT("data!$"&amp;H2&amp;"$3:$CZ$554"),$E2-3*(B1-1)+D$1,FALSE)</f>
        <v>Aston Villa</v>
      </c>
      <c r="E27" s="30" t="str">
        <f ca="1">VLOOKUP($B27,INDIRECT("data!$"&amp;H2&amp;"$3:$CZ$554"),$E2-3*(B1-1)+E$1,FALSE)</f>
        <v>Sheffield Weds</v>
      </c>
      <c r="F27" s="29">
        <f ca="1">VLOOKUP($B27,INDIRECT("data!$"&amp;H2&amp;"$3:$CZ$554"),$E2-3*(B1-1)+F$1,FALSE)</f>
        <v>1</v>
      </c>
      <c r="G27" s="29">
        <f ca="1">VLOOKUP($B27,INDIRECT("data!$"&amp;H2&amp;"$3:$CZ$554"),$E2-3*(B1-1)+G$1,FALSE)</f>
        <v>2</v>
      </c>
      <c r="H27" s="15" t="str">
        <f ca="1">VLOOKUP($B27,INDIRECT("data!$"&amp;H2&amp;"$3:$CZ$554"),$E2-3*(B1-1)+H$1,FALSE)</f>
        <v>A</v>
      </c>
      <c r="I27" s="29">
        <f ca="1">VLOOKUP($B27,INDIRECT("data!$"&amp;H2&amp;"$3:$CZ$554"),$E2-3*(B1-1)+I$1,FALSE)</f>
        <v>0</v>
      </c>
      <c r="J27" s="29">
        <f ca="1">VLOOKUP($B27,INDIRECT("data!$"&amp;H2&amp;"$3:$CZ$554"),$E2-3*(B1-1)+J$1,FALSE)</f>
        <v>0</v>
      </c>
      <c r="K27" s="15" t="str">
        <f ca="1">VLOOKUP($B27,INDIRECT("data!$"&amp;H2&amp;"$3:$CZ$554"),$E2-3*(B1-1)+K$1,FALSE)</f>
        <v>D</v>
      </c>
      <c r="L27" s="30" t="str">
        <f ca="1">VLOOKUP($B27,INDIRECT("data!$"&amp;H2&amp;"$3:$CZ$554"),$E2-3*(B1-1)+L$1,FALSE)</f>
        <v>D Webb</v>
      </c>
      <c r="M27" s="45">
        <f ca="1">VLOOKUP($B27,INDIRECT("data!$"&amp;H2&amp;"$3:$CZ$554"),$E2-3*(B1-1)+M$1,FALSE)</f>
        <v>18</v>
      </c>
      <c r="N27" s="45">
        <f ca="1">VLOOKUP($B27,INDIRECT("data!$"&amp;H2&amp;"$3:$CZ$554"),$E2-3*(B1-1)+N$1,FALSE)</f>
        <v>13</v>
      </c>
      <c r="O27" s="45">
        <f ca="1">VLOOKUP($B27,INDIRECT("data!$"&amp;H2&amp;"$3:$CZ$554"),$E2-3*(B1-1)+O$1,FALSE)</f>
        <v>4</v>
      </c>
      <c r="P27" s="45">
        <f ca="1">VLOOKUP($B27,INDIRECT("data!$"&amp;H2&amp;"$3:$CZ$554"),$E2-3*(B1-1)+P$1,FALSE)</f>
        <v>5</v>
      </c>
      <c r="Q27" s="45">
        <f ca="1">VLOOKUP($B27,INDIRECT("data!$"&amp;H2&amp;"$3:$CZ$554"),$E2-3*(B1-1)+Q$1,FALSE)</f>
        <v>15</v>
      </c>
      <c r="R27" s="45">
        <f ca="1">VLOOKUP($B27,INDIRECT("data!$"&amp;H2&amp;"$3:$CZ$554"),$E2-3*(B1-1)+R$1,FALSE)</f>
        <v>12</v>
      </c>
      <c r="S27" s="45">
        <f ca="1">VLOOKUP($B27,INDIRECT("data!$"&amp;H2&amp;"$3:$CZ$554"),$E2-3*(B1-1)+S$1,FALSE)</f>
        <v>3</v>
      </c>
      <c r="T27" s="45">
        <f ca="1">VLOOKUP($B27,INDIRECT("data!$"&amp;H2&amp;"$3:$CZ$554"),$E2-3*(B1-1)+T$1,FALSE)</f>
        <v>7</v>
      </c>
      <c r="U27" s="45">
        <f ca="1">VLOOKUP($B27,INDIRECT("data!$"&amp;H2&amp;"$3:$CZ$554"),$E2-3*(B1-1)+U$1,FALSE)</f>
        <v>2</v>
      </c>
      <c r="V27" s="45">
        <f ca="1">VLOOKUP($B27,INDIRECT("data!$"&amp;H2&amp;"$3:$CZ$554"),$E2-3*(B1-1)+V$1,FALSE)</f>
        <v>1</v>
      </c>
      <c r="W27" s="45">
        <f ca="1">VLOOKUP($B27,INDIRECT("data!$"&amp;H2&amp;"$3:$CZ$554"),$E2-3*(B1-1)+W$1,FALSE)</f>
        <v>0</v>
      </c>
      <c r="X27" s="45">
        <f ca="1">VLOOKUP($B27,INDIRECT("data!$"&amp;H2&amp;"$3:$CZ$554"),$E2-3*(B1-1)+X$1,FALSE)</f>
        <v>0</v>
      </c>
      <c r="Y27" s="47">
        <f ca="1">VLOOKUP($B27,INDIRECT("data!$"&amp;H2&amp;"$3:$CZ$554"),$E2-3*(B1-1)+Y$1,FALSE)</f>
        <v>1.57</v>
      </c>
      <c r="Z27" s="47">
        <f ca="1">VLOOKUP($B27,INDIRECT("data!$"&amp;H2&amp;"$3:$CZ$554"),$E2-3*(B1-1)+Z$1,FALSE)</f>
        <v>4.33</v>
      </c>
      <c r="AA27" s="47">
        <f ca="1">VLOOKUP($B27,INDIRECT("data!$"&amp;H2&amp;"$3:$CZ$554"),$E2-3*(B1-1)+AA$1,FALSE)</f>
        <v>6.5</v>
      </c>
      <c r="AB27" s="47">
        <f ca="1">VLOOKUP($B27,INDIRECT("data!$"&amp;H2&amp;"$3:$CZ$554"),$E2-3*(B1-1)+AB$1,FALSE)</f>
        <v>1.56</v>
      </c>
      <c r="AC27" s="47">
        <f ca="1">VLOOKUP($B27,INDIRECT("data!$"&amp;H2&amp;"$3:$CZ$554"),$E2-3*(B1-1)+AC$1,FALSE)</f>
        <v>4.4000000000000004</v>
      </c>
      <c r="AD27" s="47">
        <f ca="1">VLOOKUP($B27,INDIRECT("data!$"&amp;H2&amp;"$3:$CZ$554"),$E2-3*(B1-1)+AD$1,FALSE)</f>
        <v>6.13</v>
      </c>
      <c r="AE27" s="47">
        <f ca="1">VLOOKUP($B27,INDIRECT("data!$"&amp;H2&amp;"$3:$CZ$554"),$E2-3*(B1-1)+AE$1,FALSE)</f>
        <v>1.84</v>
      </c>
      <c r="AF27" s="47">
        <f ca="1">VLOOKUP($B27,INDIRECT("data!$"&amp;H2&amp;"$3:$CZ$554"),$E2-3*(B1-1)+AF$1,FALSE)</f>
        <v>1.94</v>
      </c>
      <c r="AG27" s="65">
        <f t="shared" ca="1" si="31"/>
        <v>3</v>
      </c>
      <c r="AH27" s="65">
        <f t="shared" ca="1" si="32"/>
        <v>0</v>
      </c>
      <c r="AI27" s="65">
        <f t="shared" ca="1" si="33"/>
        <v>3</v>
      </c>
      <c r="AJ27" s="65">
        <f t="shared" ca="1" si="34"/>
        <v>1</v>
      </c>
      <c r="AK27" s="65">
        <f t="shared" ca="1" si="35"/>
        <v>2</v>
      </c>
      <c r="AL27" s="66" t="str">
        <f t="shared" ca="1" si="36"/>
        <v>A</v>
      </c>
      <c r="AM27" s="66" t="str">
        <f t="shared" ca="1" si="37"/>
        <v>D-A</v>
      </c>
      <c r="AN27" s="65">
        <f t="shared" ca="1" si="38"/>
        <v>1</v>
      </c>
      <c r="AO27" s="65">
        <f t="shared" ca="1" si="39"/>
        <v>0</v>
      </c>
      <c r="AP27" s="65">
        <f t="shared" ca="1" si="40"/>
        <v>0</v>
      </c>
      <c r="AQ27" s="65">
        <f t="shared" ca="1" si="41"/>
        <v>0</v>
      </c>
      <c r="AR27" s="65">
        <f t="shared" ca="1" si="42"/>
        <v>0</v>
      </c>
      <c r="AS27" s="65">
        <f t="shared" ca="1" si="43"/>
        <v>0</v>
      </c>
      <c r="AT27" s="65">
        <f t="shared" ca="1" si="44"/>
        <v>0</v>
      </c>
    </row>
    <row r="28" spans="1:46" ht="18" customHeight="1" x14ac:dyDescent="0.25">
      <c r="A28" s="49" t="str">
        <f ca="1">CONCATENATE(B23,"-",B28)</f>
        <v>Aston Villa-All-5</v>
      </c>
      <c r="B28" s="38">
        <v>5</v>
      </c>
      <c r="C28" s="41">
        <f ca="1">VLOOKUP($B28,INDIRECT("data!$"&amp;H2&amp;"$3:$CZ$554"),$E2-3*(B1-1)+C$1,FALSE)</f>
        <v>43361</v>
      </c>
      <c r="D28" s="30" t="str">
        <f ca="1">VLOOKUP($B28,INDIRECT("data!$"&amp;H2&amp;"$3:$CZ$554"),$E2-3*(B1-1)+D$1,FALSE)</f>
        <v>Aston Villa</v>
      </c>
      <c r="E28" s="30" t="str">
        <f ca="1">VLOOKUP($B28,INDIRECT("data!$"&amp;H2&amp;"$3:$CZ$554"),$E2-3*(B1-1)+E$1,FALSE)</f>
        <v>Rotherham</v>
      </c>
      <c r="F28" s="29">
        <f ca="1">VLOOKUP($B28,INDIRECT("data!$"&amp;H2&amp;"$3:$CZ$554"),$E2-3*(B1-1)+F$1,FALSE)</f>
        <v>2</v>
      </c>
      <c r="G28" s="29">
        <f ca="1">VLOOKUP($B28,INDIRECT("data!$"&amp;H2&amp;"$3:$CZ$554"),$E2-3*(B1-1)+G$1,FALSE)</f>
        <v>0</v>
      </c>
      <c r="H28" s="15" t="str">
        <f ca="1">VLOOKUP($B28,INDIRECT("data!$"&amp;H2&amp;"$3:$CZ$554"),$E2-3*(B1-1)+H$1,FALSE)</f>
        <v>H</v>
      </c>
      <c r="I28" s="29">
        <f ca="1">VLOOKUP($B28,INDIRECT("data!$"&amp;H2&amp;"$3:$CZ$554"),$E2-3*(B1-1)+I$1,FALSE)</f>
        <v>1</v>
      </c>
      <c r="J28" s="29">
        <f ca="1">VLOOKUP($B28,INDIRECT("data!$"&amp;H2&amp;"$3:$CZ$554"),$E2-3*(B1-1)+J$1,FALSE)</f>
        <v>0</v>
      </c>
      <c r="K28" s="15" t="str">
        <f ca="1">VLOOKUP($B28,INDIRECT("data!$"&amp;H2&amp;"$3:$CZ$554"),$E2-3*(B1-1)+K$1,FALSE)</f>
        <v>H</v>
      </c>
      <c r="L28" s="30" t="str">
        <f ca="1">VLOOKUP($B28,INDIRECT("data!$"&amp;H2&amp;"$3:$CZ$554"),$E2-3*(B1-1)+L$1,FALSE)</f>
        <v>A Davies</v>
      </c>
      <c r="M28" s="45">
        <f ca="1">VLOOKUP($B28,INDIRECT("data!$"&amp;H2&amp;"$3:$CZ$554"),$E2-3*(B1-1)+M$1,FALSE)</f>
        <v>14</v>
      </c>
      <c r="N28" s="45">
        <f ca="1">VLOOKUP($B28,INDIRECT("data!$"&amp;H2&amp;"$3:$CZ$554"),$E2-3*(B1-1)+N$1,FALSE)</f>
        <v>13</v>
      </c>
      <c r="O28" s="45">
        <f ca="1">VLOOKUP($B28,INDIRECT("data!$"&amp;H2&amp;"$3:$CZ$554"),$E2-3*(B1-1)+O$1,FALSE)</f>
        <v>4</v>
      </c>
      <c r="P28" s="45">
        <f ca="1">VLOOKUP($B28,INDIRECT("data!$"&amp;H2&amp;"$3:$CZ$554"),$E2-3*(B1-1)+P$1,FALSE)</f>
        <v>3</v>
      </c>
      <c r="Q28" s="45">
        <f ca="1">VLOOKUP($B28,INDIRECT("data!$"&amp;H2&amp;"$3:$CZ$554"),$E2-3*(B1-1)+Q$1,FALSE)</f>
        <v>9</v>
      </c>
      <c r="R28" s="45">
        <f ca="1">VLOOKUP($B28,INDIRECT("data!$"&amp;H2&amp;"$3:$CZ$554"),$E2-3*(B1-1)+R$1,FALSE)</f>
        <v>16</v>
      </c>
      <c r="S28" s="45">
        <f ca="1">VLOOKUP($B28,INDIRECT("data!$"&amp;H2&amp;"$3:$CZ$554"),$E2-3*(B1-1)+S$1,FALSE)</f>
        <v>3</v>
      </c>
      <c r="T28" s="45">
        <f ca="1">VLOOKUP($B28,INDIRECT("data!$"&amp;H2&amp;"$3:$CZ$554"),$E2-3*(B1-1)+T$1,FALSE)</f>
        <v>3</v>
      </c>
      <c r="U28" s="45">
        <f ca="1">VLOOKUP($B28,INDIRECT("data!$"&amp;H2&amp;"$3:$CZ$554"),$E2-3*(B1-1)+U$1,FALSE)</f>
        <v>2</v>
      </c>
      <c r="V28" s="45">
        <f ca="1">VLOOKUP($B28,INDIRECT("data!$"&amp;H2&amp;"$3:$CZ$554"),$E2-3*(B1-1)+V$1,FALSE)</f>
        <v>2</v>
      </c>
      <c r="W28" s="45">
        <f ca="1">VLOOKUP($B28,INDIRECT("data!$"&amp;H2&amp;"$3:$CZ$554"),$E2-3*(B1-1)+W$1,FALSE)</f>
        <v>0</v>
      </c>
      <c r="X28" s="45">
        <f ca="1">VLOOKUP($B28,INDIRECT("data!$"&amp;H2&amp;"$3:$CZ$554"),$E2-3*(B1-1)+X$1,FALSE)</f>
        <v>0</v>
      </c>
      <c r="Y28" s="47">
        <f ca="1">VLOOKUP($B28,INDIRECT("data!$"&amp;H2&amp;"$3:$CZ$554"),$E2-3*(B1-1)+Y$1,FALSE)</f>
        <v>1.5</v>
      </c>
      <c r="Z28" s="47">
        <f ca="1">VLOOKUP($B28,INDIRECT("data!$"&amp;H2&amp;"$3:$CZ$554"),$E2-3*(B1-1)+Z$1,FALSE)</f>
        <v>4.5</v>
      </c>
      <c r="AA28" s="47">
        <f ca="1">VLOOKUP($B28,INDIRECT("data!$"&amp;H2&amp;"$3:$CZ$554"),$E2-3*(B1-1)+AA$1,FALSE)</f>
        <v>7.5</v>
      </c>
      <c r="AB28" s="47">
        <f ca="1">VLOOKUP($B28,INDIRECT("data!$"&amp;H2&amp;"$3:$CZ$554"),$E2-3*(B1-1)+AB$1,FALSE)</f>
        <v>1.48</v>
      </c>
      <c r="AC28" s="47">
        <f ca="1">VLOOKUP($B28,INDIRECT("data!$"&amp;H2&amp;"$3:$CZ$554"),$E2-3*(B1-1)+AC$1,FALSE)</f>
        <v>4.4800000000000004</v>
      </c>
      <c r="AD28" s="47">
        <f ca="1">VLOOKUP($B28,INDIRECT("data!$"&amp;H2&amp;"$3:$CZ$554"),$E2-3*(B1-1)+AD$1,FALSE)</f>
        <v>7.75</v>
      </c>
      <c r="AE28" s="47">
        <f ca="1">VLOOKUP($B28,INDIRECT("data!$"&amp;H2&amp;"$3:$CZ$554"),$E2-3*(B1-1)+AE$1,FALSE)</f>
        <v>1.7</v>
      </c>
      <c r="AF28" s="47">
        <f ca="1">VLOOKUP($B28,INDIRECT("data!$"&amp;H2&amp;"$3:$CZ$554"),$E2-3*(B1-1)+AF$1,FALSE)</f>
        <v>2.14</v>
      </c>
      <c r="AG28" s="65">
        <f t="shared" ca="1" si="31"/>
        <v>2</v>
      </c>
      <c r="AH28" s="65">
        <f t="shared" ca="1" si="32"/>
        <v>1</v>
      </c>
      <c r="AI28" s="65">
        <f t="shared" ca="1" si="33"/>
        <v>1</v>
      </c>
      <c r="AJ28" s="65">
        <f t="shared" ca="1" si="34"/>
        <v>1</v>
      </c>
      <c r="AK28" s="65">
        <f t="shared" ca="1" si="35"/>
        <v>0</v>
      </c>
      <c r="AL28" s="66" t="str">
        <f t="shared" ca="1" si="36"/>
        <v>H</v>
      </c>
      <c r="AM28" s="66" t="str">
        <f t="shared" ca="1" si="37"/>
        <v>H-H</v>
      </c>
      <c r="AN28" s="65">
        <f t="shared" ca="1" si="38"/>
        <v>0</v>
      </c>
      <c r="AO28" s="65">
        <f t="shared" ca="1" si="39"/>
        <v>1</v>
      </c>
      <c r="AP28" s="65">
        <f t="shared" ca="1" si="40"/>
        <v>0</v>
      </c>
      <c r="AQ28" s="65">
        <f t="shared" ca="1" si="41"/>
        <v>1</v>
      </c>
      <c r="AR28" s="65">
        <f t="shared" ca="1" si="42"/>
        <v>0</v>
      </c>
      <c r="AS28" s="65">
        <f t="shared" ca="1" si="43"/>
        <v>1</v>
      </c>
      <c r="AT28" s="65">
        <f t="shared" ca="1" si="44"/>
        <v>0</v>
      </c>
    </row>
    <row r="29" spans="1:46" ht="18" customHeight="1" x14ac:dyDescent="0.25">
      <c r="A29" s="49" t="str">
        <f ca="1">CONCATENATE(B23,"-",B29)</f>
        <v>Aston Villa-All-6</v>
      </c>
      <c r="B29" s="38">
        <v>6</v>
      </c>
      <c r="C29" s="41">
        <f ca="1">VLOOKUP($B29,INDIRECT("data!$"&amp;H2&amp;"$3:$CZ$554"),$E2-3*(B1-1)+C$1,FALSE)</f>
        <v>43358</v>
      </c>
      <c r="D29" s="30" t="str">
        <f ca="1">VLOOKUP($B29,INDIRECT("data!$"&amp;H2&amp;"$3:$CZ$554"),$E2-3*(B1-1)+D$1,FALSE)</f>
        <v>Blackburn</v>
      </c>
      <c r="E29" s="30" t="str">
        <f ca="1">VLOOKUP($B29,INDIRECT("data!$"&amp;H2&amp;"$3:$CZ$554"),$E2-3*(B1-1)+E$1,FALSE)</f>
        <v>Aston Villa</v>
      </c>
      <c r="F29" s="29">
        <f ca="1">VLOOKUP($B29,INDIRECT("data!$"&amp;H2&amp;"$3:$CZ$554"),$E2-3*(B1-1)+F$1,FALSE)</f>
        <v>1</v>
      </c>
      <c r="G29" s="29">
        <f ca="1">VLOOKUP($B29,INDIRECT("data!$"&amp;H2&amp;"$3:$CZ$554"),$E2-3*(B1-1)+G$1,FALSE)</f>
        <v>1</v>
      </c>
      <c r="H29" s="15" t="str">
        <f ca="1">VLOOKUP($B29,INDIRECT("data!$"&amp;H2&amp;"$3:$CZ$554"),$E2-3*(B1-1)+H$1,FALSE)</f>
        <v>D</v>
      </c>
      <c r="I29" s="29">
        <f ca="1">VLOOKUP($B29,INDIRECT("data!$"&amp;H2&amp;"$3:$CZ$554"),$E2-3*(B1-1)+I$1,FALSE)</f>
        <v>0</v>
      </c>
      <c r="J29" s="29">
        <f ca="1">VLOOKUP($B29,INDIRECT("data!$"&amp;H2&amp;"$3:$CZ$554"),$E2-3*(B1-1)+J$1,FALSE)</f>
        <v>0</v>
      </c>
      <c r="K29" s="15" t="str">
        <f ca="1">VLOOKUP($B29,INDIRECT("data!$"&amp;H2&amp;"$3:$CZ$554"),$E2-3*(B1-1)+K$1,FALSE)</f>
        <v>D</v>
      </c>
      <c r="L29" s="30" t="str">
        <f ca="1">VLOOKUP($B29,INDIRECT("data!$"&amp;H2&amp;"$3:$CZ$554"),$E2-3*(B1-1)+L$1,FALSE)</f>
        <v>S Martin</v>
      </c>
      <c r="M29" s="45">
        <f ca="1">VLOOKUP($B29,INDIRECT("data!$"&amp;H2&amp;"$3:$CZ$554"),$E2-3*(B1-1)+M$1,FALSE)</f>
        <v>13</v>
      </c>
      <c r="N29" s="45">
        <f ca="1">VLOOKUP($B29,INDIRECT("data!$"&amp;H2&amp;"$3:$CZ$554"),$E2-3*(B1-1)+N$1,FALSE)</f>
        <v>15</v>
      </c>
      <c r="O29" s="45">
        <f ca="1">VLOOKUP($B29,INDIRECT("data!$"&amp;H2&amp;"$3:$CZ$554"),$E2-3*(B1-1)+O$1,FALSE)</f>
        <v>3</v>
      </c>
      <c r="P29" s="45">
        <f ca="1">VLOOKUP($B29,INDIRECT("data!$"&amp;H2&amp;"$3:$CZ$554"),$E2-3*(B1-1)+P$1,FALSE)</f>
        <v>5</v>
      </c>
      <c r="Q29" s="45">
        <f ca="1">VLOOKUP($B29,INDIRECT("data!$"&amp;H2&amp;"$3:$CZ$554"),$E2-3*(B1-1)+Q$1,FALSE)</f>
        <v>8</v>
      </c>
      <c r="R29" s="45">
        <f ca="1">VLOOKUP($B29,INDIRECT("data!$"&amp;H2&amp;"$3:$CZ$554"),$E2-3*(B1-1)+R$1,FALSE)</f>
        <v>11</v>
      </c>
      <c r="S29" s="45">
        <f ca="1">VLOOKUP($B29,INDIRECT("data!$"&amp;H2&amp;"$3:$CZ$554"),$E2-3*(B1-1)+S$1,FALSE)</f>
        <v>8</v>
      </c>
      <c r="T29" s="45">
        <f ca="1">VLOOKUP($B29,INDIRECT("data!$"&amp;H2&amp;"$3:$CZ$554"),$E2-3*(B1-1)+T$1,FALSE)</f>
        <v>3</v>
      </c>
      <c r="U29" s="45">
        <f ca="1">VLOOKUP($B29,INDIRECT("data!$"&amp;H2&amp;"$3:$CZ$554"),$E2-3*(B1-1)+U$1,FALSE)</f>
        <v>3</v>
      </c>
      <c r="V29" s="45">
        <f ca="1">VLOOKUP($B29,INDIRECT("data!$"&amp;H2&amp;"$3:$CZ$554"),$E2-3*(B1-1)+V$1,FALSE)</f>
        <v>2</v>
      </c>
      <c r="W29" s="45">
        <f ca="1">VLOOKUP($B29,INDIRECT("data!$"&amp;H2&amp;"$3:$CZ$554"),$E2-3*(B1-1)+W$1,FALSE)</f>
        <v>0</v>
      </c>
      <c r="X29" s="45">
        <f ca="1">VLOOKUP($B29,INDIRECT("data!$"&amp;H2&amp;"$3:$CZ$554"),$E2-3*(B1-1)+X$1,FALSE)</f>
        <v>0</v>
      </c>
      <c r="Y29" s="47">
        <f ca="1">VLOOKUP($B29,INDIRECT("data!$"&amp;H2&amp;"$3:$CZ$554"),$E2-3*(B1-1)+Y$1,FALSE)</f>
        <v>2.8</v>
      </c>
      <c r="Z29" s="47">
        <f ca="1">VLOOKUP($B29,INDIRECT("data!$"&amp;H2&amp;"$3:$CZ$554"),$E2-3*(B1-1)+Z$1,FALSE)</f>
        <v>3.3</v>
      </c>
      <c r="AA29" s="47">
        <f ca="1">VLOOKUP($B29,INDIRECT("data!$"&amp;H2&amp;"$3:$CZ$554"),$E2-3*(B1-1)+AA$1,FALSE)</f>
        <v>2.75</v>
      </c>
      <c r="AB29" s="47">
        <f ca="1">VLOOKUP($B29,INDIRECT("data!$"&amp;H2&amp;"$3:$CZ$554"),$E2-3*(B1-1)+AB$1,FALSE)</f>
        <v>2.82</v>
      </c>
      <c r="AC29" s="47">
        <f ca="1">VLOOKUP($B29,INDIRECT("data!$"&amp;H2&amp;"$3:$CZ$554"),$E2-3*(B1-1)+AC$1,FALSE)</f>
        <v>3.21</v>
      </c>
      <c r="AD29" s="47">
        <f ca="1">VLOOKUP($B29,INDIRECT("data!$"&amp;H2&amp;"$3:$CZ$554"),$E2-3*(B1-1)+AD$1,FALSE)</f>
        <v>2.78</v>
      </c>
      <c r="AE29" s="47">
        <f ca="1">VLOOKUP($B29,INDIRECT("data!$"&amp;H2&amp;"$3:$CZ$554"),$E2-3*(B1-1)+AE$1,FALSE)</f>
        <v>2.14</v>
      </c>
      <c r="AF29" s="47">
        <f ca="1">VLOOKUP($B29,INDIRECT("data!$"&amp;H2&amp;"$3:$CZ$554"),$E2-3*(B1-1)+AF$1,FALSE)</f>
        <v>1.7</v>
      </c>
      <c r="AG29" s="65">
        <f t="shared" ca="1" si="31"/>
        <v>2</v>
      </c>
      <c r="AH29" s="65">
        <f t="shared" ca="1" si="32"/>
        <v>0</v>
      </c>
      <c r="AI29" s="65">
        <f t="shared" ca="1" si="33"/>
        <v>2</v>
      </c>
      <c r="AJ29" s="65">
        <f t="shared" ca="1" si="34"/>
        <v>1</v>
      </c>
      <c r="AK29" s="65">
        <f t="shared" ca="1" si="35"/>
        <v>1</v>
      </c>
      <c r="AL29" s="66" t="str">
        <f t="shared" ca="1" si="36"/>
        <v>D</v>
      </c>
      <c r="AM29" s="66" t="str">
        <f t="shared" ca="1" si="37"/>
        <v>D-D</v>
      </c>
      <c r="AN29" s="65">
        <f t="shared" ca="1" si="38"/>
        <v>1</v>
      </c>
      <c r="AO29" s="65">
        <f t="shared" ca="1" si="39"/>
        <v>0</v>
      </c>
      <c r="AP29" s="65">
        <f t="shared" ca="1" si="40"/>
        <v>0</v>
      </c>
      <c r="AQ29" s="65">
        <f t="shared" ca="1" si="41"/>
        <v>0</v>
      </c>
      <c r="AR29" s="65">
        <f t="shared" ca="1" si="42"/>
        <v>0</v>
      </c>
      <c r="AS29" s="65">
        <f t="shared" ca="1" si="43"/>
        <v>0</v>
      </c>
      <c r="AT29" s="65">
        <f t="shared" ca="1" si="44"/>
        <v>0</v>
      </c>
    </row>
    <row r="30" spans="1:46" ht="18" customHeight="1" x14ac:dyDescent="0.25">
      <c r="A30" s="49" t="str">
        <f ca="1">CONCATENATE(B23,"-",B30)</f>
        <v>Aston Villa-All-7</v>
      </c>
      <c r="B30" s="38">
        <v>7</v>
      </c>
      <c r="C30" s="41">
        <f ca="1">VLOOKUP($B30,INDIRECT("data!$"&amp;H2&amp;"$3:$CZ$554"),$E2-3*(B1-1)+C$1,FALSE)</f>
        <v>43344</v>
      </c>
      <c r="D30" s="30" t="str">
        <f ca="1">VLOOKUP($B30,INDIRECT("data!$"&amp;H2&amp;"$3:$CZ$554"),$E2-3*(B1-1)+D$1,FALSE)</f>
        <v>Sheffield United</v>
      </c>
      <c r="E30" s="30" t="str">
        <f ca="1">VLOOKUP($B30,INDIRECT("data!$"&amp;H2&amp;"$3:$CZ$554"),$E2-3*(B1-1)+E$1,FALSE)</f>
        <v>Aston Villa</v>
      </c>
      <c r="F30" s="29">
        <f ca="1">VLOOKUP($B30,INDIRECT("data!$"&amp;H2&amp;"$3:$CZ$554"),$E2-3*(B1-1)+F$1,FALSE)</f>
        <v>4</v>
      </c>
      <c r="G30" s="29">
        <f ca="1">VLOOKUP($B30,INDIRECT("data!$"&amp;H2&amp;"$3:$CZ$554"),$E2-3*(B1-1)+G$1,FALSE)</f>
        <v>1</v>
      </c>
      <c r="H30" s="15" t="str">
        <f ca="1">VLOOKUP($B30,INDIRECT("data!$"&amp;H2&amp;"$3:$CZ$554"),$E2-3*(B1-1)+H$1,FALSE)</f>
        <v>H</v>
      </c>
      <c r="I30" s="29">
        <f ca="1">VLOOKUP($B30,INDIRECT("data!$"&amp;H2&amp;"$3:$CZ$554"),$E2-3*(B1-1)+I$1,FALSE)</f>
        <v>3</v>
      </c>
      <c r="J30" s="29">
        <f ca="1">VLOOKUP($B30,INDIRECT("data!$"&amp;H2&amp;"$3:$CZ$554"),$E2-3*(B1-1)+J$1,FALSE)</f>
        <v>0</v>
      </c>
      <c r="K30" s="15" t="str">
        <f ca="1">VLOOKUP($B30,INDIRECT("data!$"&amp;H2&amp;"$3:$CZ$554"),$E2-3*(B1-1)+K$1,FALSE)</f>
        <v>H</v>
      </c>
      <c r="L30" s="30" t="str">
        <f ca="1">VLOOKUP($B30,INDIRECT("data!$"&amp;H2&amp;"$3:$CZ$554"),$E2-3*(B1-1)+L$1,FALSE)</f>
        <v>J Linington</v>
      </c>
      <c r="M30" s="45">
        <f ca="1">VLOOKUP($B30,INDIRECT("data!$"&amp;H2&amp;"$3:$CZ$554"),$E2-3*(B1-1)+M$1,FALSE)</f>
        <v>9</v>
      </c>
      <c r="N30" s="45">
        <f ca="1">VLOOKUP($B30,INDIRECT("data!$"&amp;H2&amp;"$3:$CZ$554"),$E2-3*(B1-1)+N$1,FALSE)</f>
        <v>9</v>
      </c>
      <c r="O30" s="45">
        <f ca="1">VLOOKUP($B30,INDIRECT("data!$"&amp;H2&amp;"$3:$CZ$554"),$E2-3*(B1-1)+O$1,FALSE)</f>
        <v>6</v>
      </c>
      <c r="P30" s="45">
        <f ca="1">VLOOKUP($B30,INDIRECT("data!$"&amp;H2&amp;"$3:$CZ$554"),$E2-3*(B1-1)+P$1,FALSE)</f>
        <v>2</v>
      </c>
      <c r="Q30" s="45">
        <f ca="1">VLOOKUP($B30,INDIRECT("data!$"&amp;H2&amp;"$3:$CZ$554"),$E2-3*(B1-1)+Q$1,FALSE)</f>
        <v>18</v>
      </c>
      <c r="R30" s="45">
        <f ca="1">VLOOKUP($B30,INDIRECT("data!$"&amp;H2&amp;"$3:$CZ$554"),$E2-3*(B1-1)+R$1,FALSE)</f>
        <v>12</v>
      </c>
      <c r="S30" s="45">
        <f ca="1">VLOOKUP($B30,INDIRECT("data!$"&amp;H2&amp;"$3:$CZ$554"),$E2-3*(B1-1)+S$1,FALSE)</f>
        <v>9</v>
      </c>
      <c r="T30" s="45">
        <f ca="1">VLOOKUP($B30,INDIRECT("data!$"&amp;H2&amp;"$3:$CZ$554"),$E2-3*(B1-1)+T$1,FALSE)</f>
        <v>1</v>
      </c>
      <c r="U30" s="45">
        <f ca="1">VLOOKUP($B30,INDIRECT("data!$"&amp;H2&amp;"$3:$CZ$554"),$E2-3*(B1-1)+U$1,FALSE)</f>
        <v>1</v>
      </c>
      <c r="V30" s="45">
        <f ca="1">VLOOKUP($B30,INDIRECT("data!$"&amp;H2&amp;"$3:$CZ$554"),$E2-3*(B1-1)+V$1,FALSE)</f>
        <v>1</v>
      </c>
      <c r="W30" s="45">
        <f ca="1">VLOOKUP($B30,INDIRECT("data!$"&amp;H2&amp;"$3:$CZ$554"),$E2-3*(B1-1)+W$1,FALSE)</f>
        <v>0</v>
      </c>
      <c r="X30" s="45">
        <f ca="1">VLOOKUP($B30,INDIRECT("data!$"&amp;H2&amp;"$3:$CZ$554"),$E2-3*(B1-1)+X$1,FALSE)</f>
        <v>0</v>
      </c>
      <c r="Y30" s="47">
        <f ca="1">VLOOKUP($B30,INDIRECT("data!$"&amp;H2&amp;"$3:$CZ$554"),$E2-3*(B1-1)+Y$1,FALSE)</f>
        <v>2.4</v>
      </c>
      <c r="Z30" s="47">
        <f ca="1">VLOOKUP($B30,INDIRECT("data!$"&amp;H2&amp;"$3:$CZ$554"),$E2-3*(B1-1)+Z$1,FALSE)</f>
        <v>3.25</v>
      </c>
      <c r="AA30" s="47">
        <f ca="1">VLOOKUP($B30,INDIRECT("data!$"&amp;H2&amp;"$3:$CZ$554"),$E2-3*(B1-1)+AA$1,FALSE)</f>
        <v>3.3</v>
      </c>
      <c r="AB30" s="47">
        <f ca="1">VLOOKUP($B30,INDIRECT("data!$"&amp;H2&amp;"$3:$CZ$554"),$E2-3*(B1-1)+AB$1,FALSE)</f>
        <v>2.4700000000000002</v>
      </c>
      <c r="AC30" s="47">
        <f ca="1">VLOOKUP($B30,INDIRECT("data!$"&amp;H2&amp;"$3:$CZ$554"),$E2-3*(B1-1)+AC$1,FALSE)</f>
        <v>3.22</v>
      </c>
      <c r="AD30" s="47">
        <f ca="1">VLOOKUP($B30,INDIRECT("data!$"&amp;H2&amp;"$3:$CZ$554"),$E2-3*(B1-1)+AD$1,FALSE)</f>
        <v>3.23</v>
      </c>
      <c r="AE30" s="47">
        <f ca="1">VLOOKUP($B30,INDIRECT("data!$"&amp;H2&amp;"$3:$CZ$554"),$E2-3*(B1-1)+AE$1,FALSE)</f>
        <v>2.17</v>
      </c>
      <c r="AF30" s="47">
        <f ca="1">VLOOKUP($B30,INDIRECT("data!$"&amp;H2&amp;"$3:$CZ$554"),$E2-3*(B1-1)+AF$1,FALSE)</f>
        <v>1.67</v>
      </c>
      <c r="AG30" s="65">
        <f t="shared" ca="1" si="31"/>
        <v>5</v>
      </c>
      <c r="AH30" s="65">
        <f t="shared" ca="1" si="32"/>
        <v>3</v>
      </c>
      <c r="AI30" s="65">
        <f t="shared" ca="1" si="33"/>
        <v>2</v>
      </c>
      <c r="AJ30" s="65">
        <f t="shared" ca="1" si="34"/>
        <v>1</v>
      </c>
      <c r="AK30" s="65">
        <f t="shared" ca="1" si="35"/>
        <v>1</v>
      </c>
      <c r="AL30" s="66" t="str">
        <f t="shared" ca="1" si="36"/>
        <v>D</v>
      </c>
      <c r="AM30" s="66" t="str">
        <f t="shared" ca="1" si="37"/>
        <v>H-H</v>
      </c>
      <c r="AN30" s="65">
        <f t="shared" ca="1" si="38"/>
        <v>1</v>
      </c>
      <c r="AO30" s="65">
        <f t="shared" ca="1" si="39"/>
        <v>1</v>
      </c>
      <c r="AP30" s="65">
        <f t="shared" ca="1" si="40"/>
        <v>0</v>
      </c>
      <c r="AQ30" s="65">
        <f t="shared" ca="1" si="41"/>
        <v>0</v>
      </c>
      <c r="AR30" s="65">
        <f t="shared" ca="1" si="42"/>
        <v>0</v>
      </c>
      <c r="AS30" s="65">
        <f t="shared" ca="1" si="43"/>
        <v>0</v>
      </c>
      <c r="AT30" s="65">
        <f t="shared" ca="1" si="44"/>
        <v>0</v>
      </c>
    </row>
    <row r="31" spans="1:46" ht="18" customHeight="1" x14ac:dyDescent="0.25">
      <c r="A31" s="49" t="str">
        <f ca="1">CONCATENATE(B23,"-",B31)</f>
        <v>Aston Villa-All-8</v>
      </c>
      <c r="B31" s="38">
        <v>8</v>
      </c>
      <c r="C31" s="41">
        <f ca="1">VLOOKUP($B31,INDIRECT("data!$"&amp;H2&amp;"$3:$CZ$554"),$E2-3*(B1-1)+C$1,FALSE)</f>
        <v>43337</v>
      </c>
      <c r="D31" s="30" t="str">
        <f ca="1">VLOOKUP($B31,INDIRECT("data!$"&amp;H2&amp;"$3:$CZ$554"),$E2-3*(B1-1)+D$1,FALSE)</f>
        <v>Aston Villa</v>
      </c>
      <c r="E31" s="30" t="str">
        <f ca="1">VLOOKUP($B31,INDIRECT("data!$"&amp;H2&amp;"$3:$CZ$554"),$E2-3*(B1-1)+E$1,FALSE)</f>
        <v>Reading</v>
      </c>
      <c r="F31" s="29">
        <f ca="1">VLOOKUP($B31,INDIRECT("data!$"&amp;H2&amp;"$3:$CZ$554"),$E2-3*(B1-1)+F$1,FALSE)</f>
        <v>1</v>
      </c>
      <c r="G31" s="29">
        <f ca="1">VLOOKUP($B31,INDIRECT("data!$"&amp;H2&amp;"$3:$CZ$554"),$E2-3*(B1-1)+G$1,FALSE)</f>
        <v>1</v>
      </c>
      <c r="H31" s="15" t="str">
        <f ca="1">VLOOKUP($B31,INDIRECT("data!$"&amp;H2&amp;"$3:$CZ$554"),$E2-3*(B1-1)+H$1,FALSE)</f>
        <v>D</v>
      </c>
      <c r="I31" s="29">
        <f ca="1">VLOOKUP($B31,INDIRECT("data!$"&amp;H2&amp;"$3:$CZ$554"),$E2-3*(B1-1)+I$1,FALSE)</f>
        <v>0</v>
      </c>
      <c r="J31" s="29">
        <f ca="1">VLOOKUP($B31,INDIRECT("data!$"&amp;H2&amp;"$3:$CZ$554"),$E2-3*(B1-1)+J$1,FALSE)</f>
        <v>0</v>
      </c>
      <c r="K31" s="15" t="str">
        <f ca="1">VLOOKUP($B31,INDIRECT("data!$"&amp;H2&amp;"$3:$CZ$554"),$E2-3*(B1-1)+K$1,FALSE)</f>
        <v>D</v>
      </c>
      <c r="L31" s="30" t="str">
        <f ca="1">VLOOKUP($B31,INDIRECT("data!$"&amp;H2&amp;"$3:$CZ$554"),$E2-3*(B1-1)+L$1,FALSE)</f>
        <v>D England</v>
      </c>
      <c r="M31" s="45">
        <f ca="1">VLOOKUP($B31,INDIRECT("data!$"&amp;H2&amp;"$3:$CZ$554"),$E2-3*(B1-1)+M$1,FALSE)</f>
        <v>21</v>
      </c>
      <c r="N31" s="45">
        <f ca="1">VLOOKUP($B31,INDIRECT("data!$"&amp;H2&amp;"$3:$CZ$554"),$E2-3*(B1-1)+N$1,FALSE)</f>
        <v>10</v>
      </c>
      <c r="O31" s="45">
        <f ca="1">VLOOKUP($B31,INDIRECT("data!$"&amp;H2&amp;"$3:$CZ$554"),$E2-3*(B1-1)+O$1,FALSE)</f>
        <v>8</v>
      </c>
      <c r="P31" s="45">
        <f ca="1">VLOOKUP($B31,INDIRECT("data!$"&amp;H2&amp;"$3:$CZ$554"),$E2-3*(B1-1)+P$1,FALSE)</f>
        <v>7</v>
      </c>
      <c r="Q31" s="45">
        <f ca="1">VLOOKUP($B31,INDIRECT("data!$"&amp;H2&amp;"$3:$CZ$554"),$E2-3*(B1-1)+Q$1,FALSE)</f>
        <v>9</v>
      </c>
      <c r="R31" s="45">
        <f ca="1">VLOOKUP($B31,INDIRECT("data!$"&amp;H2&amp;"$3:$CZ$554"),$E2-3*(B1-1)+R$1,FALSE)</f>
        <v>13</v>
      </c>
      <c r="S31" s="45">
        <f ca="1">VLOOKUP($B31,INDIRECT("data!$"&amp;H2&amp;"$3:$CZ$554"),$E2-3*(B1-1)+S$1,FALSE)</f>
        <v>4</v>
      </c>
      <c r="T31" s="45">
        <f ca="1">VLOOKUP($B31,INDIRECT("data!$"&amp;H2&amp;"$3:$CZ$554"),$E2-3*(B1-1)+T$1,FALSE)</f>
        <v>9</v>
      </c>
      <c r="U31" s="45">
        <f ca="1">VLOOKUP($B31,INDIRECT("data!$"&amp;H2&amp;"$3:$CZ$554"),$E2-3*(B1-1)+U$1,FALSE)</f>
        <v>0</v>
      </c>
      <c r="V31" s="45">
        <f ca="1">VLOOKUP($B31,INDIRECT("data!$"&amp;H2&amp;"$3:$CZ$554"),$E2-3*(B1-1)+V$1,FALSE)</f>
        <v>2</v>
      </c>
      <c r="W31" s="45">
        <f ca="1">VLOOKUP($B31,INDIRECT("data!$"&amp;H2&amp;"$3:$CZ$554"),$E2-3*(B1-1)+W$1,FALSE)</f>
        <v>0</v>
      </c>
      <c r="X31" s="45">
        <f ca="1">VLOOKUP($B31,INDIRECT("data!$"&amp;H2&amp;"$3:$CZ$554"),$E2-3*(B1-1)+X$1,FALSE)</f>
        <v>0</v>
      </c>
      <c r="Y31" s="47">
        <f ca="1">VLOOKUP($B31,INDIRECT("data!$"&amp;H2&amp;"$3:$CZ$554"),$E2-3*(B1-1)+Y$1,FALSE)</f>
        <v>1.61</v>
      </c>
      <c r="Z31" s="47">
        <f ca="1">VLOOKUP($B31,INDIRECT("data!$"&amp;H2&amp;"$3:$CZ$554"),$E2-3*(B1-1)+Z$1,FALSE)</f>
        <v>3.9</v>
      </c>
      <c r="AA31" s="47">
        <f ca="1">VLOOKUP($B31,INDIRECT("data!$"&amp;H2&amp;"$3:$CZ$554"),$E2-3*(B1-1)+AA$1,FALSE)</f>
        <v>6.5</v>
      </c>
      <c r="AB31" s="47">
        <f ca="1">VLOOKUP($B31,INDIRECT("data!$"&amp;H2&amp;"$3:$CZ$554"),$E2-3*(B1-1)+AB$1,FALSE)</f>
        <v>1.58</v>
      </c>
      <c r="AC31" s="47">
        <f ca="1">VLOOKUP($B31,INDIRECT("data!$"&amp;H2&amp;"$3:$CZ$554"),$E2-3*(B1-1)+AC$1,FALSE)</f>
        <v>4.01</v>
      </c>
      <c r="AD31" s="47">
        <f ca="1">VLOOKUP($B31,INDIRECT("data!$"&amp;H2&amp;"$3:$CZ$554"),$E2-3*(B1-1)+AD$1,FALSE)</f>
        <v>7.03</v>
      </c>
      <c r="AE31" s="47">
        <f ca="1">VLOOKUP($B31,INDIRECT("data!$"&amp;H2&amp;"$3:$CZ$554"),$E2-3*(B1-1)+AE$1,FALSE)</f>
        <v>1.94</v>
      </c>
      <c r="AF31" s="47">
        <f ca="1">VLOOKUP($B31,INDIRECT("data!$"&amp;H2&amp;"$3:$CZ$554"),$E2-3*(B1-1)+AF$1,FALSE)</f>
        <v>1.85</v>
      </c>
      <c r="AG31" s="65">
        <f t="shared" ca="1" si="31"/>
        <v>2</v>
      </c>
      <c r="AH31" s="65">
        <f t="shared" ca="1" si="32"/>
        <v>0</v>
      </c>
      <c r="AI31" s="65">
        <f t="shared" ca="1" si="33"/>
        <v>2</v>
      </c>
      <c r="AJ31" s="65">
        <f t="shared" ca="1" si="34"/>
        <v>1</v>
      </c>
      <c r="AK31" s="65">
        <f t="shared" ca="1" si="35"/>
        <v>1</v>
      </c>
      <c r="AL31" s="66" t="str">
        <f t="shared" ca="1" si="36"/>
        <v>D</v>
      </c>
      <c r="AM31" s="66" t="str">
        <f t="shared" ca="1" si="37"/>
        <v>D-D</v>
      </c>
      <c r="AN31" s="65">
        <f t="shared" ca="1" si="38"/>
        <v>1</v>
      </c>
      <c r="AO31" s="65">
        <f t="shared" ca="1" si="39"/>
        <v>0</v>
      </c>
      <c r="AP31" s="65">
        <f t="shared" ca="1" si="40"/>
        <v>0</v>
      </c>
      <c r="AQ31" s="65">
        <f t="shared" ca="1" si="41"/>
        <v>0</v>
      </c>
      <c r="AR31" s="65">
        <f t="shared" ca="1" si="42"/>
        <v>0</v>
      </c>
      <c r="AS31" s="65">
        <f t="shared" ca="1" si="43"/>
        <v>0</v>
      </c>
      <c r="AT31" s="65">
        <f t="shared" ca="1" si="44"/>
        <v>0</v>
      </c>
    </row>
    <row r="32" spans="1:46" ht="18" customHeight="1" x14ac:dyDescent="0.25">
      <c r="A32" s="49" t="str">
        <f ca="1">CONCATENATE(B23,"-",B32)</f>
        <v>Aston Villa-All-9</v>
      </c>
      <c r="B32" s="38">
        <v>9</v>
      </c>
      <c r="C32" s="41">
        <f ca="1">VLOOKUP($B32,INDIRECT("data!$"&amp;H2&amp;"$3:$CZ$554"),$E2-3*(B1-1)+C$1,FALSE)</f>
        <v>43334</v>
      </c>
      <c r="D32" s="30" t="str">
        <f ca="1">VLOOKUP($B32,INDIRECT("data!$"&amp;H2&amp;"$3:$CZ$554"),$E2-3*(B1-1)+D$1,FALSE)</f>
        <v>Aston Villa</v>
      </c>
      <c r="E32" s="30" t="str">
        <f ca="1">VLOOKUP($B32,INDIRECT("data!$"&amp;H2&amp;"$3:$CZ$554"),$E2-3*(B1-1)+E$1,FALSE)</f>
        <v>Brentford</v>
      </c>
      <c r="F32" s="29">
        <f ca="1">VLOOKUP($B32,INDIRECT("data!$"&amp;H2&amp;"$3:$CZ$554"),$E2-3*(B1-1)+F$1,FALSE)</f>
        <v>2</v>
      </c>
      <c r="G32" s="29">
        <f ca="1">VLOOKUP($B32,INDIRECT("data!$"&amp;H2&amp;"$3:$CZ$554"),$E2-3*(B1-1)+G$1,FALSE)</f>
        <v>2</v>
      </c>
      <c r="H32" s="15" t="str">
        <f ca="1">VLOOKUP($B32,INDIRECT("data!$"&amp;H2&amp;"$3:$CZ$554"),$E2-3*(B1-1)+H$1,FALSE)</f>
        <v>D</v>
      </c>
      <c r="I32" s="29">
        <f ca="1">VLOOKUP($B32,INDIRECT("data!$"&amp;H2&amp;"$3:$CZ$554"),$E2-3*(B1-1)+I$1,FALSE)</f>
        <v>1</v>
      </c>
      <c r="J32" s="29">
        <f ca="1">VLOOKUP($B32,INDIRECT("data!$"&amp;H2&amp;"$3:$CZ$554"),$E2-3*(B1-1)+J$1,FALSE)</f>
        <v>1</v>
      </c>
      <c r="K32" s="15" t="str">
        <f ca="1">VLOOKUP($B32,INDIRECT("data!$"&amp;H2&amp;"$3:$CZ$554"),$E2-3*(B1-1)+K$1,FALSE)</f>
        <v>D</v>
      </c>
      <c r="L32" s="30" t="str">
        <f ca="1">VLOOKUP($B32,INDIRECT("data!$"&amp;H2&amp;"$3:$CZ$554"),$E2-3*(B1-1)+L$1,FALSE)</f>
        <v>J Moss</v>
      </c>
      <c r="M32" s="45">
        <f ca="1">VLOOKUP($B32,INDIRECT("data!$"&amp;H2&amp;"$3:$CZ$554"),$E2-3*(B1-1)+M$1,FALSE)</f>
        <v>16</v>
      </c>
      <c r="N32" s="45">
        <f ca="1">VLOOKUP($B32,INDIRECT("data!$"&amp;H2&amp;"$3:$CZ$554"),$E2-3*(B1-1)+N$1,FALSE)</f>
        <v>13</v>
      </c>
      <c r="O32" s="45">
        <f ca="1">VLOOKUP($B32,INDIRECT("data!$"&amp;H2&amp;"$3:$CZ$554"),$E2-3*(B1-1)+O$1,FALSE)</f>
        <v>7</v>
      </c>
      <c r="P32" s="45">
        <f ca="1">VLOOKUP($B32,INDIRECT("data!$"&amp;H2&amp;"$3:$CZ$554"),$E2-3*(B1-1)+P$1,FALSE)</f>
        <v>7</v>
      </c>
      <c r="Q32" s="45">
        <f ca="1">VLOOKUP($B32,INDIRECT("data!$"&amp;H2&amp;"$3:$CZ$554"),$E2-3*(B1-1)+Q$1,FALSE)</f>
        <v>9</v>
      </c>
      <c r="R32" s="45">
        <f ca="1">VLOOKUP($B32,INDIRECT("data!$"&amp;H2&amp;"$3:$CZ$554"),$E2-3*(B1-1)+R$1,FALSE)</f>
        <v>18</v>
      </c>
      <c r="S32" s="45">
        <f ca="1">VLOOKUP($B32,INDIRECT("data!$"&amp;H2&amp;"$3:$CZ$554"),$E2-3*(B1-1)+S$1,FALSE)</f>
        <v>13</v>
      </c>
      <c r="T32" s="45">
        <f ca="1">VLOOKUP($B32,INDIRECT("data!$"&amp;H2&amp;"$3:$CZ$554"),$E2-3*(B1-1)+T$1,FALSE)</f>
        <v>6</v>
      </c>
      <c r="U32" s="45">
        <f ca="1">VLOOKUP($B32,INDIRECT("data!$"&amp;H2&amp;"$3:$CZ$554"),$E2-3*(B1-1)+U$1,FALSE)</f>
        <v>3</v>
      </c>
      <c r="V32" s="45">
        <f ca="1">VLOOKUP($B32,INDIRECT("data!$"&amp;H2&amp;"$3:$CZ$554"),$E2-3*(B1-1)+V$1,FALSE)</f>
        <v>2</v>
      </c>
      <c r="W32" s="45">
        <f ca="1">VLOOKUP($B32,INDIRECT("data!$"&amp;H2&amp;"$3:$CZ$554"),$E2-3*(B1-1)+W$1,FALSE)</f>
        <v>0</v>
      </c>
      <c r="X32" s="45">
        <f ca="1">VLOOKUP($B32,INDIRECT("data!$"&amp;H2&amp;"$3:$CZ$554"),$E2-3*(B1-1)+X$1,FALSE)</f>
        <v>0</v>
      </c>
      <c r="Y32" s="47">
        <f ca="1">VLOOKUP($B32,INDIRECT("data!$"&amp;H2&amp;"$3:$CZ$554"),$E2-3*(B1-1)+Y$1,FALSE)</f>
        <v>2.54</v>
      </c>
      <c r="Z32" s="47">
        <f ca="1">VLOOKUP($B32,INDIRECT("data!$"&amp;H2&amp;"$3:$CZ$554"),$E2-3*(B1-1)+Z$1,FALSE)</f>
        <v>3.5</v>
      </c>
      <c r="AA32" s="47">
        <f ca="1">VLOOKUP($B32,INDIRECT("data!$"&amp;H2&amp;"$3:$CZ$554"),$E2-3*(B1-1)+AA$1,FALSE)</f>
        <v>2.9</v>
      </c>
      <c r="AB32" s="47">
        <f ca="1">VLOOKUP($B32,INDIRECT("data!$"&amp;H2&amp;"$3:$CZ$554"),$E2-3*(B1-1)+AB$1,FALSE)</f>
        <v>2.57</v>
      </c>
      <c r="AC32" s="47">
        <f ca="1">VLOOKUP($B32,INDIRECT("data!$"&amp;H2&amp;"$3:$CZ$554"),$E2-3*(B1-1)+AC$1,FALSE)</f>
        <v>3.43</v>
      </c>
      <c r="AD32" s="47">
        <f ca="1">VLOOKUP($B32,INDIRECT("data!$"&amp;H2&amp;"$3:$CZ$554"),$E2-3*(B1-1)+AD$1,FALSE)</f>
        <v>2.9</v>
      </c>
      <c r="AE32" s="47">
        <f ca="1">VLOOKUP($B32,INDIRECT("data!$"&amp;H2&amp;"$3:$CZ$554"),$E2-3*(B1-1)+AE$1,FALSE)</f>
        <v>1.91</v>
      </c>
      <c r="AF32" s="47">
        <f ca="1">VLOOKUP($B32,INDIRECT("data!$"&amp;H2&amp;"$3:$CZ$554"),$E2-3*(B1-1)+AF$1,FALSE)</f>
        <v>1.88</v>
      </c>
      <c r="AG32" s="65">
        <f t="shared" ca="1" si="31"/>
        <v>4</v>
      </c>
      <c r="AH32" s="65">
        <f t="shared" ca="1" si="32"/>
        <v>2</v>
      </c>
      <c r="AI32" s="65">
        <f t="shared" ca="1" si="33"/>
        <v>2</v>
      </c>
      <c r="AJ32" s="65">
        <f t="shared" ca="1" si="34"/>
        <v>1</v>
      </c>
      <c r="AK32" s="65">
        <f t="shared" ca="1" si="35"/>
        <v>1</v>
      </c>
      <c r="AL32" s="66" t="str">
        <f t="shared" ca="1" si="36"/>
        <v>D</v>
      </c>
      <c r="AM32" s="66" t="str">
        <f t="shared" ca="1" si="37"/>
        <v>D-D</v>
      </c>
      <c r="AN32" s="65">
        <f t="shared" ca="1" si="38"/>
        <v>1</v>
      </c>
      <c r="AO32" s="65">
        <f t="shared" ca="1" si="39"/>
        <v>1</v>
      </c>
      <c r="AP32" s="65">
        <f t="shared" ca="1" si="40"/>
        <v>1</v>
      </c>
      <c r="AQ32" s="65">
        <f t="shared" ca="1" si="41"/>
        <v>0</v>
      </c>
      <c r="AR32" s="65">
        <f t="shared" ca="1" si="42"/>
        <v>0</v>
      </c>
      <c r="AS32" s="65">
        <f t="shared" ca="1" si="43"/>
        <v>0</v>
      </c>
      <c r="AT32" s="65">
        <f t="shared" ca="1" si="44"/>
        <v>0</v>
      </c>
    </row>
    <row r="33" spans="1:46" ht="18" customHeight="1" x14ac:dyDescent="0.25">
      <c r="A33" s="49" t="str">
        <f ca="1">CONCATENATE(B23,"-",B33)</f>
        <v>Aston Villa-All-10</v>
      </c>
      <c r="B33" s="38">
        <v>10</v>
      </c>
      <c r="C33" s="41">
        <f ca="1">VLOOKUP($B33,INDIRECT("data!$"&amp;H2&amp;"$3:$CZ$554"),$E2-3*(B1-1)+C$1,FALSE)</f>
        <v>43330</v>
      </c>
      <c r="D33" s="30" t="str">
        <f ca="1">VLOOKUP($B33,INDIRECT("data!$"&amp;H2&amp;"$3:$CZ$554"),$E2-3*(B1-1)+D$1,FALSE)</f>
        <v>Ipswich</v>
      </c>
      <c r="E33" s="30" t="str">
        <f ca="1">VLOOKUP($B33,INDIRECT("data!$"&amp;H2&amp;"$3:$CZ$554"),$E2-3*(B1-1)+E$1,FALSE)</f>
        <v>Aston Villa</v>
      </c>
      <c r="F33" s="29">
        <f ca="1">VLOOKUP($B33,INDIRECT("data!$"&amp;H2&amp;"$3:$CZ$554"),$E2-3*(B1-1)+F$1,FALSE)</f>
        <v>1</v>
      </c>
      <c r="G33" s="29">
        <f ca="1">VLOOKUP($B33,INDIRECT("data!$"&amp;H2&amp;"$3:$CZ$554"),$E2-3*(B1-1)+G$1,FALSE)</f>
        <v>1</v>
      </c>
      <c r="H33" s="15" t="str">
        <f ca="1">VLOOKUP($B33,INDIRECT("data!$"&amp;H2&amp;"$3:$CZ$554"),$E2-3*(B1-1)+H$1,FALSE)</f>
        <v>D</v>
      </c>
      <c r="I33" s="29">
        <f ca="1">VLOOKUP($B33,INDIRECT("data!$"&amp;H2&amp;"$3:$CZ$554"),$E2-3*(B1-1)+I$1,FALSE)</f>
        <v>1</v>
      </c>
      <c r="J33" s="29">
        <f ca="1">VLOOKUP($B33,INDIRECT("data!$"&amp;H2&amp;"$3:$CZ$554"),$E2-3*(B1-1)+J$1,FALSE)</f>
        <v>1</v>
      </c>
      <c r="K33" s="15" t="str">
        <f ca="1">VLOOKUP($B33,INDIRECT("data!$"&amp;H2&amp;"$3:$CZ$554"),$E2-3*(B1-1)+K$1,FALSE)</f>
        <v>D</v>
      </c>
      <c r="L33" s="30" t="str">
        <f ca="1">VLOOKUP($B33,INDIRECT("data!$"&amp;H2&amp;"$3:$CZ$554"),$E2-3*(B1-1)+L$1,FALSE)</f>
        <v>T Robinson</v>
      </c>
      <c r="M33" s="45">
        <f ca="1">VLOOKUP($B33,INDIRECT("data!$"&amp;H2&amp;"$3:$CZ$554"),$E2-3*(B1-1)+M$1,FALSE)</f>
        <v>9</v>
      </c>
      <c r="N33" s="45">
        <f ca="1">VLOOKUP($B33,INDIRECT("data!$"&amp;H2&amp;"$3:$CZ$554"),$E2-3*(B1-1)+N$1,FALSE)</f>
        <v>10</v>
      </c>
      <c r="O33" s="45">
        <f ca="1">VLOOKUP($B33,INDIRECT("data!$"&amp;H2&amp;"$3:$CZ$554"),$E2-3*(B1-1)+O$1,FALSE)</f>
        <v>1</v>
      </c>
      <c r="P33" s="45">
        <f ca="1">VLOOKUP($B33,INDIRECT("data!$"&amp;H2&amp;"$3:$CZ$554"),$E2-3*(B1-1)+P$1,FALSE)</f>
        <v>3</v>
      </c>
      <c r="Q33" s="45">
        <f ca="1">VLOOKUP($B33,INDIRECT("data!$"&amp;H2&amp;"$3:$CZ$554"),$E2-3*(B1-1)+Q$1,FALSE)</f>
        <v>13</v>
      </c>
      <c r="R33" s="45">
        <f ca="1">VLOOKUP($B33,INDIRECT("data!$"&amp;H2&amp;"$3:$CZ$554"),$E2-3*(B1-1)+R$1,FALSE)</f>
        <v>15</v>
      </c>
      <c r="S33" s="45">
        <f ca="1">VLOOKUP($B33,INDIRECT("data!$"&amp;H2&amp;"$3:$CZ$554"),$E2-3*(B1-1)+S$1,FALSE)</f>
        <v>2</v>
      </c>
      <c r="T33" s="45">
        <f ca="1">VLOOKUP($B33,INDIRECT("data!$"&amp;H2&amp;"$3:$CZ$554"),$E2-3*(B1-1)+T$1,FALSE)</f>
        <v>7</v>
      </c>
      <c r="U33" s="45">
        <f ca="1">VLOOKUP($B33,INDIRECT("data!$"&amp;H2&amp;"$3:$CZ$554"),$E2-3*(B1-1)+U$1,FALSE)</f>
        <v>1</v>
      </c>
      <c r="V33" s="45">
        <f ca="1">VLOOKUP($B33,INDIRECT("data!$"&amp;H2&amp;"$3:$CZ$554"),$E2-3*(B1-1)+V$1,FALSE)</f>
        <v>2</v>
      </c>
      <c r="W33" s="45">
        <f ca="1">VLOOKUP($B33,INDIRECT("data!$"&amp;H2&amp;"$3:$CZ$554"),$E2-3*(B1-1)+W$1,FALSE)</f>
        <v>1</v>
      </c>
      <c r="X33" s="45">
        <f ca="1">VLOOKUP($B33,INDIRECT("data!$"&amp;H2&amp;"$3:$CZ$554"),$E2-3*(B1-1)+X$1,FALSE)</f>
        <v>0</v>
      </c>
      <c r="Y33" s="47">
        <f ca="1">VLOOKUP($B33,INDIRECT("data!$"&amp;H2&amp;"$3:$CZ$554"),$E2-3*(B1-1)+Y$1,FALSE)</f>
        <v>3.9</v>
      </c>
      <c r="Z33" s="47">
        <f ca="1">VLOOKUP($B33,INDIRECT("data!$"&amp;H2&amp;"$3:$CZ$554"),$E2-3*(B1-1)+Z$1,FALSE)</f>
        <v>3.4</v>
      </c>
      <c r="AA33" s="47">
        <f ca="1">VLOOKUP($B33,INDIRECT("data!$"&amp;H2&amp;"$3:$CZ$554"),$E2-3*(B1-1)+AA$1,FALSE)</f>
        <v>2.1</v>
      </c>
      <c r="AB33" s="47">
        <f ca="1">VLOOKUP($B33,INDIRECT("data!$"&amp;H2&amp;"$3:$CZ$554"),$E2-3*(B1-1)+AB$1,FALSE)</f>
        <v>4.22</v>
      </c>
      <c r="AC33" s="47">
        <f ca="1">VLOOKUP($B33,INDIRECT("data!$"&amp;H2&amp;"$3:$CZ$554"),$E2-3*(B1-1)+AC$1,FALSE)</f>
        <v>3.33</v>
      </c>
      <c r="AD33" s="47">
        <f ca="1">VLOOKUP($B33,INDIRECT("data!$"&amp;H2&amp;"$3:$CZ$554"),$E2-3*(B1-1)+AD$1,FALSE)</f>
        <v>2.0499999999999998</v>
      </c>
      <c r="AE33" s="47">
        <f ca="1">VLOOKUP($B33,INDIRECT("data!$"&amp;H2&amp;"$3:$CZ$554"),$E2-3*(B1-1)+AE$1,FALSE)</f>
        <v>2.2200000000000002</v>
      </c>
      <c r="AF33" s="47">
        <f ca="1">VLOOKUP($B33,INDIRECT("data!$"&amp;H2&amp;"$3:$CZ$554"),$E2-3*(B1-1)+AF$1,FALSE)</f>
        <v>1.65</v>
      </c>
      <c r="AG33" s="65">
        <f t="shared" ca="1" si="31"/>
        <v>2</v>
      </c>
      <c r="AH33" s="65">
        <f t="shared" ca="1" si="32"/>
        <v>2</v>
      </c>
      <c r="AI33" s="65">
        <f t="shared" ca="1" si="33"/>
        <v>0</v>
      </c>
      <c r="AJ33" s="65">
        <f t="shared" ca="1" si="34"/>
        <v>0</v>
      </c>
      <c r="AK33" s="65">
        <f t="shared" ca="1" si="35"/>
        <v>0</v>
      </c>
      <c r="AL33" s="66" t="str">
        <f t="shared" ca="1" si="36"/>
        <v>D</v>
      </c>
      <c r="AM33" s="66" t="str">
        <f t="shared" ca="1" si="37"/>
        <v>D-D</v>
      </c>
      <c r="AN33" s="65">
        <f t="shared" ca="1" si="38"/>
        <v>1</v>
      </c>
      <c r="AO33" s="65">
        <f t="shared" ca="1" si="39"/>
        <v>1</v>
      </c>
      <c r="AP33" s="65">
        <f t="shared" ca="1" si="40"/>
        <v>1</v>
      </c>
      <c r="AQ33" s="65">
        <f t="shared" ca="1" si="41"/>
        <v>0</v>
      </c>
      <c r="AR33" s="65">
        <f t="shared" ca="1" si="42"/>
        <v>0</v>
      </c>
      <c r="AS33" s="65">
        <f t="shared" ca="1" si="43"/>
        <v>0</v>
      </c>
      <c r="AT33" s="65">
        <f t="shared" ca="1" si="44"/>
        <v>0</v>
      </c>
    </row>
    <row r="34" spans="1:46" ht="18" customHeight="1" x14ac:dyDescent="0.25">
      <c r="B34" s="42" t="s">
        <v>23</v>
      </c>
      <c r="C34" s="43"/>
      <c r="D34" s="44"/>
      <c r="E34" s="44"/>
      <c r="F34" s="46">
        <f ca="1">SUM(F24:F31)</f>
        <v>15</v>
      </c>
      <c r="G34" s="46">
        <f ca="1">SUM(G24:G31)</f>
        <v>10</v>
      </c>
      <c r="H34" s="42"/>
      <c r="I34" s="46">
        <f t="shared" ref="I34:J34" ca="1" si="45">SUM(I24:I31)</f>
        <v>8</v>
      </c>
      <c r="J34" s="46">
        <f t="shared" ca="1" si="45"/>
        <v>2</v>
      </c>
      <c r="K34" s="42"/>
      <c r="L34" s="44"/>
      <c r="M34" s="46">
        <f t="shared" ref="M34:X34" ca="1" si="46">SUM(M24:M31)</f>
        <v>112</v>
      </c>
      <c r="N34" s="46">
        <f t="shared" ca="1" si="46"/>
        <v>97</v>
      </c>
      <c r="O34" s="46">
        <f t="shared" ca="1" si="46"/>
        <v>38</v>
      </c>
      <c r="P34" s="46">
        <f t="shared" ca="1" si="46"/>
        <v>37</v>
      </c>
      <c r="Q34" s="46">
        <f t="shared" ca="1" si="46"/>
        <v>100</v>
      </c>
      <c r="R34" s="46">
        <f t="shared" ca="1" si="46"/>
        <v>105</v>
      </c>
      <c r="S34" s="46">
        <f t="shared" ca="1" si="46"/>
        <v>43</v>
      </c>
      <c r="T34" s="46">
        <f t="shared" ca="1" si="46"/>
        <v>39</v>
      </c>
      <c r="U34" s="46">
        <f t="shared" ca="1" si="46"/>
        <v>12</v>
      </c>
      <c r="V34" s="46">
        <f t="shared" ca="1" si="46"/>
        <v>15</v>
      </c>
      <c r="W34" s="46">
        <f t="shared" ca="1" si="46"/>
        <v>1</v>
      </c>
      <c r="X34" s="46">
        <f t="shared" ca="1" si="46"/>
        <v>0</v>
      </c>
      <c r="Y34" s="48"/>
      <c r="Z34" s="48"/>
      <c r="AA34" s="48"/>
      <c r="AB34" s="48"/>
      <c r="AC34" s="48"/>
      <c r="AD34" s="48"/>
      <c r="AE34" s="48"/>
      <c r="AF34" s="48"/>
    </row>
    <row r="36" spans="1:46" ht="18" customHeight="1" x14ac:dyDescent="0.25">
      <c r="B36" s="36">
        <f>B1+1</f>
        <v>2</v>
      </c>
      <c r="C36" s="39">
        <v>1</v>
      </c>
      <c r="D36" s="15">
        <f>1+C36</f>
        <v>2</v>
      </c>
      <c r="E36" s="15">
        <f t="shared" ref="E36" si="47">1+D36</f>
        <v>3</v>
      </c>
      <c r="F36" s="15">
        <f t="shared" ref="F36" si="48">1+E36</f>
        <v>4</v>
      </c>
      <c r="G36" s="15">
        <f t="shared" ref="G36" si="49">1+F36</f>
        <v>5</v>
      </c>
      <c r="H36" s="15">
        <f t="shared" ref="H36" si="50">1+G36</f>
        <v>6</v>
      </c>
      <c r="I36" s="15">
        <f t="shared" ref="I36" si="51">1+H36</f>
        <v>7</v>
      </c>
      <c r="J36" s="15">
        <f t="shared" ref="J36" si="52">1+I36</f>
        <v>8</v>
      </c>
      <c r="K36" s="15">
        <f t="shared" ref="K36" si="53">1+J36</f>
        <v>9</v>
      </c>
      <c r="L36" s="15">
        <f t="shared" ref="L36" si="54">1+K36</f>
        <v>10</v>
      </c>
      <c r="M36" s="15">
        <f t="shared" ref="M36" si="55">1+L36</f>
        <v>11</v>
      </c>
      <c r="N36" s="15">
        <f t="shared" ref="N36" si="56">1+M36</f>
        <v>12</v>
      </c>
      <c r="O36" s="15">
        <f t="shared" ref="O36" si="57">1+N36</f>
        <v>13</v>
      </c>
      <c r="P36" s="15">
        <f t="shared" ref="P36" si="58">1+O36</f>
        <v>14</v>
      </c>
      <c r="Q36" s="15">
        <f t="shared" ref="Q36" si="59">1+P36</f>
        <v>15</v>
      </c>
      <c r="R36" s="15">
        <f t="shared" ref="R36" si="60">1+Q36</f>
        <v>16</v>
      </c>
      <c r="S36" s="15">
        <f t="shared" ref="S36" si="61">1+R36</f>
        <v>17</v>
      </c>
      <c r="T36" s="15">
        <f t="shared" ref="T36" si="62">1+S36</f>
        <v>18</v>
      </c>
      <c r="U36" s="15">
        <f t="shared" ref="U36" si="63">1+T36</f>
        <v>19</v>
      </c>
      <c r="V36" s="15">
        <f t="shared" ref="V36" si="64">1+U36</f>
        <v>20</v>
      </c>
      <c r="W36" s="15">
        <f t="shared" ref="W36" si="65">1+V36</f>
        <v>21</v>
      </c>
      <c r="X36" s="15">
        <f t="shared" ref="X36" si="66">1+W36</f>
        <v>22</v>
      </c>
      <c r="Y36" s="15">
        <f t="shared" ref="Y36" si="67">1+X36</f>
        <v>23</v>
      </c>
      <c r="Z36" s="15">
        <f t="shared" ref="Z36" si="68">1+Y36</f>
        <v>24</v>
      </c>
      <c r="AA36" s="15">
        <f t="shared" ref="AA36" si="69">1+Z36</f>
        <v>25</v>
      </c>
      <c r="AB36" s="15">
        <f t="shared" ref="AB36" si="70">1+AA36</f>
        <v>26</v>
      </c>
      <c r="AC36" s="15">
        <f t="shared" ref="AC36" si="71">1+AB36</f>
        <v>27</v>
      </c>
      <c r="AD36" s="15">
        <f t="shared" ref="AD36" si="72">1+AC36</f>
        <v>28</v>
      </c>
      <c r="AE36" s="15">
        <f t="shared" ref="AE36" si="73">1+AD36</f>
        <v>29</v>
      </c>
      <c r="AF36" s="15">
        <f t="shared" ref="AF36" si="74">1+AE36</f>
        <v>30</v>
      </c>
    </row>
    <row r="37" spans="1:46" ht="18" customHeight="1" x14ac:dyDescent="0.25">
      <c r="B37" s="36" t="str">
        <f ca="1">INDIRECT("teams!a"&amp;B36)</f>
        <v>Birmingham</v>
      </c>
      <c r="C37" s="40">
        <v>74</v>
      </c>
      <c r="D37" s="13">
        <f>C37-1</f>
        <v>73</v>
      </c>
      <c r="E37" s="13">
        <f>D37-1</f>
        <v>72</v>
      </c>
      <c r="F37" s="51" t="s">
        <v>76</v>
      </c>
      <c r="G37" s="13" t="s">
        <v>77</v>
      </c>
      <c r="H37" s="13" t="s">
        <v>78</v>
      </c>
    </row>
    <row r="38" spans="1:46" ht="18" customHeight="1" x14ac:dyDescent="0.25">
      <c r="B38" s="12" t="str">
        <f ca="1">CONCATENATE(B37,"-Home")</f>
        <v>Birmingham-Home</v>
      </c>
      <c r="C38" s="40" t="s">
        <v>22</v>
      </c>
      <c r="D38" s="13" t="s">
        <v>50</v>
      </c>
      <c r="E38" s="13" t="s">
        <v>51</v>
      </c>
      <c r="F38" s="13" t="s">
        <v>3</v>
      </c>
      <c r="G38" s="13" t="s">
        <v>4</v>
      </c>
      <c r="H38" s="13" t="s">
        <v>6</v>
      </c>
      <c r="I38" s="13" t="s">
        <v>1</v>
      </c>
      <c r="J38" s="13" t="s">
        <v>2</v>
      </c>
      <c r="K38" s="13" t="s">
        <v>5</v>
      </c>
      <c r="L38" s="13" t="s">
        <v>52</v>
      </c>
      <c r="M38" s="13" t="s">
        <v>53</v>
      </c>
      <c r="N38" s="13" t="s">
        <v>54</v>
      </c>
      <c r="O38" s="13" t="s">
        <v>55</v>
      </c>
      <c r="P38" s="13" t="s">
        <v>56</v>
      </c>
      <c r="Q38" s="13" t="s">
        <v>57</v>
      </c>
      <c r="R38" s="13" t="s">
        <v>58</v>
      </c>
      <c r="S38" s="13" t="s">
        <v>59</v>
      </c>
      <c r="T38" s="13" t="s">
        <v>60</v>
      </c>
      <c r="U38" s="13" t="s">
        <v>61</v>
      </c>
      <c r="V38" s="13" t="s">
        <v>62</v>
      </c>
      <c r="W38" s="13" t="s">
        <v>63</v>
      </c>
      <c r="X38" s="13" t="s">
        <v>64</v>
      </c>
      <c r="Y38" s="13" t="s">
        <v>65</v>
      </c>
      <c r="Z38" s="13" t="s">
        <v>66</v>
      </c>
      <c r="AA38" s="13" t="s">
        <v>67</v>
      </c>
      <c r="AB38" s="13" t="s">
        <v>68</v>
      </c>
      <c r="AC38" s="13" t="s">
        <v>69</v>
      </c>
      <c r="AD38" s="13" t="s">
        <v>70</v>
      </c>
      <c r="AE38" s="13" t="s">
        <v>71</v>
      </c>
      <c r="AF38" s="13" t="s">
        <v>72</v>
      </c>
      <c r="AG38" s="62" t="s">
        <v>140</v>
      </c>
      <c r="AH38" s="62" t="s">
        <v>141</v>
      </c>
      <c r="AI38" s="62" t="s">
        <v>142</v>
      </c>
      <c r="AJ38" s="62" t="s">
        <v>143</v>
      </c>
      <c r="AK38" s="62" t="s">
        <v>144</v>
      </c>
      <c r="AL38" s="63" t="s">
        <v>145</v>
      </c>
      <c r="AM38" s="63" t="s">
        <v>146</v>
      </c>
      <c r="AN38" s="62" t="s">
        <v>147</v>
      </c>
      <c r="AO38" s="64" t="s">
        <v>150</v>
      </c>
      <c r="AP38" s="64" t="s">
        <v>151</v>
      </c>
      <c r="AQ38" s="62" t="s">
        <v>148</v>
      </c>
      <c r="AR38" s="62" t="s">
        <v>149</v>
      </c>
      <c r="AS38" s="62" t="s">
        <v>152</v>
      </c>
      <c r="AT38" s="62" t="s">
        <v>153</v>
      </c>
    </row>
    <row r="39" spans="1:46" ht="18" customHeight="1" x14ac:dyDescent="0.25">
      <c r="A39" s="49" t="str">
        <f ca="1">CONCATENATE(B38,"-",B39)</f>
        <v>Birmingham-Home-1</v>
      </c>
      <c r="B39" s="12">
        <v>1</v>
      </c>
      <c r="C39" s="41">
        <f ca="1">VLOOKUP($B39,INDIRECT("data!$"&amp;F37&amp;"$3:$CZ$554"),$C37-3*(B36-1)+C$1,FALSE)</f>
        <v>43379</v>
      </c>
      <c r="D39" s="30" t="str">
        <f ca="1">VLOOKUP($B39,INDIRECT("data!$"&amp;F37&amp;"$3:$CZ$554"),$C37-3*(B36-1)+D$1,FALSE)</f>
        <v>Birmingham</v>
      </c>
      <c r="E39" s="30" t="str">
        <f ca="1">VLOOKUP($B39,INDIRECT("data!$"&amp;F37&amp;"$3:$CZ$554"),$C37-3*(B36-1)+E$1,FALSE)</f>
        <v>Rotherham</v>
      </c>
      <c r="F39" s="29">
        <f ca="1">VLOOKUP($B39,INDIRECT("data!$"&amp;F37&amp;"$3:$CZ$554"),$C37-3*(B36-1)+F$1,FALSE)</f>
        <v>3</v>
      </c>
      <c r="G39" s="29">
        <f ca="1">VLOOKUP($B39,INDIRECT("data!$"&amp;F37&amp;"$3:$CZ$554"),$C37-3*(B36-1)+G$1,FALSE)</f>
        <v>1</v>
      </c>
      <c r="H39" s="15" t="str">
        <f ca="1">VLOOKUP($B39,INDIRECT("data!$"&amp;F37&amp;"$3:$CZ$554"),$C37-3*(B36-1)+H$1,FALSE)</f>
        <v>H</v>
      </c>
      <c r="I39" s="29">
        <f ca="1">VLOOKUP($B39,INDIRECT("data!$"&amp;F37&amp;"$3:$CZ$554"),$C37-3*(B36-1)+I$1,FALSE)</f>
        <v>2</v>
      </c>
      <c r="J39" s="29">
        <f ca="1">VLOOKUP($B39,INDIRECT("data!$"&amp;F37&amp;"$3:$CZ$554"),$C37-3*(B36-1)+J$1,FALSE)</f>
        <v>0</v>
      </c>
      <c r="K39" s="15" t="str">
        <f ca="1">VLOOKUP($B39,INDIRECT("data!$"&amp;F37&amp;"$3:$CZ$554"),$C37-3*(B36-1)+K$1,FALSE)</f>
        <v>H</v>
      </c>
      <c r="L39" s="30" t="str">
        <f ca="1">VLOOKUP($B39,INDIRECT("data!$"&amp;F37&amp;"$3:$CZ$554"),$C37-3*(B36-1)+L$1,FALSE)</f>
        <v>K Stroud</v>
      </c>
      <c r="M39" s="45">
        <f ca="1">VLOOKUP($B39,INDIRECT("data!$"&amp;F37&amp;"$3:$CZ$554"),$C37-3*(B36-1)+M$1,FALSE)</f>
        <v>13</v>
      </c>
      <c r="N39" s="45">
        <f ca="1">VLOOKUP($B39,INDIRECT("data!$"&amp;F37&amp;"$3:$CZ$554"),$C37-3*(B36-1)+N$1,FALSE)</f>
        <v>11</v>
      </c>
      <c r="O39" s="45">
        <f ca="1">VLOOKUP($B39,INDIRECT("data!$"&amp;F37&amp;"$3:$CZ$554"),$C37-3*(B36-1)+O$1,FALSE)</f>
        <v>6</v>
      </c>
      <c r="P39" s="45">
        <f ca="1">VLOOKUP($B39,INDIRECT("data!$"&amp;F37&amp;"$3:$CZ$554"),$C37-3*(B36-1)+P$1,FALSE)</f>
        <v>6</v>
      </c>
      <c r="Q39" s="45">
        <f ca="1">VLOOKUP($B39,INDIRECT("data!$"&amp;F37&amp;"$3:$CZ$554"),$C37-3*(B36-1)+Q$1,FALSE)</f>
        <v>13</v>
      </c>
      <c r="R39" s="45">
        <f ca="1">VLOOKUP($B39,INDIRECT("data!$"&amp;F37&amp;"$3:$CZ$554"),$C37-3*(B36-1)+R$1,FALSE)</f>
        <v>13</v>
      </c>
      <c r="S39" s="45">
        <f ca="1">VLOOKUP($B39,INDIRECT("data!$"&amp;F37&amp;"$3:$CZ$554"),$C37-3*(B36-1)+S$1,FALSE)</f>
        <v>3</v>
      </c>
      <c r="T39" s="45">
        <f ca="1">VLOOKUP($B39,INDIRECT("data!$"&amp;F37&amp;"$3:$CZ$554"),$C37-3*(B36-1)+T$1,FALSE)</f>
        <v>5</v>
      </c>
      <c r="U39" s="45">
        <f ca="1">VLOOKUP($B39,INDIRECT("data!$"&amp;F37&amp;"$3:$CZ$554"),$C37-3*(B36-1)+U$1,FALSE)</f>
        <v>0</v>
      </c>
      <c r="V39" s="45">
        <f ca="1">VLOOKUP($B39,INDIRECT("data!$"&amp;F37&amp;"$3:$CZ$554"),$C37-3*(B36-1)+V$1,FALSE)</f>
        <v>1</v>
      </c>
      <c r="W39" s="45">
        <f ca="1">VLOOKUP($B39,INDIRECT("data!$"&amp;F37&amp;"$3:$CZ$554"),$C37-3*(B36-1)+W$1,FALSE)</f>
        <v>0</v>
      </c>
      <c r="X39" s="45">
        <f ca="1">VLOOKUP($B39,INDIRECT("data!$"&amp;F37&amp;"$3:$CZ$554"),$C37-3*(B36-1)+X$1,FALSE)</f>
        <v>0</v>
      </c>
      <c r="Y39" s="47">
        <f ca="1">VLOOKUP($B39,INDIRECT("data!$"&amp;F37&amp;"$3:$CZ$554"),$C37-3*(B36-1)+Y$1,FALSE)</f>
        <v>1.64</v>
      </c>
      <c r="Z39" s="47">
        <f ca="1">VLOOKUP($B39,INDIRECT("data!$"&amp;F37&amp;"$3:$CZ$554"),$C37-3*(B36-1)+Z$1,FALSE)</f>
        <v>4</v>
      </c>
      <c r="AA39" s="47">
        <f ca="1">VLOOKUP($B39,INDIRECT("data!$"&amp;F37&amp;"$3:$CZ$554"),$C37-3*(B36-1)+AA$1,FALSE)</f>
        <v>6</v>
      </c>
      <c r="AB39" s="47">
        <f ca="1">VLOOKUP($B39,INDIRECT("data!$"&amp;F37&amp;"$3:$CZ$554"),$C37-3*(B36-1)+AB$1,FALSE)</f>
        <v>1.69</v>
      </c>
      <c r="AC39" s="47">
        <f ca="1">VLOOKUP($B39,INDIRECT("data!$"&amp;F37&amp;"$3:$CZ$554"),$C37-3*(B36-1)+AC$1,FALSE)</f>
        <v>3.92</v>
      </c>
      <c r="AD39" s="47">
        <f ca="1">VLOOKUP($B39,INDIRECT("data!$"&amp;F37&amp;"$3:$CZ$554"),$C37-3*(B36-1)+AD$1,FALSE)</f>
        <v>5.53</v>
      </c>
      <c r="AE39" s="47">
        <f ca="1">VLOOKUP($B39,INDIRECT("data!$"&amp;F37&amp;"$3:$CZ$554"),$C37-3*(B36-1)+AE$1,FALSE)</f>
        <v>2.0499999999999998</v>
      </c>
      <c r="AF39" s="47">
        <f ca="1">VLOOKUP($B39,INDIRECT("data!$"&amp;F37&amp;"$3:$CZ$554"),$C37-3*(B36-1)+AF$1,FALSE)</f>
        <v>1.75</v>
      </c>
      <c r="AG39" s="65">
        <f ca="1">IF(C39="","",F39+G39)</f>
        <v>4</v>
      </c>
      <c r="AH39" s="65">
        <f ca="1">IF(C39="","",I39+J39)</f>
        <v>2</v>
      </c>
      <c r="AI39" s="65">
        <f ca="1">IF(C39="","",AJ39+AK39)</f>
        <v>2</v>
      </c>
      <c r="AJ39" s="65">
        <f ca="1">IF(C39="","",F39-I39)</f>
        <v>1</v>
      </c>
      <c r="AK39" s="65">
        <f ca="1">IF(C39="","",G39-J39)</f>
        <v>1</v>
      </c>
      <c r="AL39" s="66" t="str">
        <f ca="1">IF(AJ39&gt;AK39,"H",IF(AJ39=AK39,"D",IF(AJ39&lt;AK39,"A","Error!")))</f>
        <v>D</v>
      </c>
      <c r="AM39" s="66" t="str">
        <f ca="1">IF(C39="","",CONCATENATE(K39,"-",H39))</f>
        <v>H-H</v>
      </c>
      <c r="AN39" s="65">
        <f ca="1">IF(C39="","",IF(AND(F39&gt;0,G39&gt;0),1,0))</f>
        <v>1</v>
      </c>
      <c r="AO39" s="65">
        <f ca="1">IF(C39="","",IF(AND(F39&gt;0,I39&gt;0),1,0))</f>
        <v>1</v>
      </c>
      <c r="AP39" s="65">
        <f ca="1">IF(C39="","",IF(AND(G39&gt;0,J39&gt;0),1,0))</f>
        <v>0</v>
      </c>
      <c r="AQ39" s="65">
        <f ca="1">IF(C39="","",IF(AND(H39="H",G39=0),1,0))</f>
        <v>0</v>
      </c>
      <c r="AR39" s="65">
        <f ca="1">IF(C39="","",IF(AND(H39="A",F39=0),1,0))</f>
        <v>0</v>
      </c>
      <c r="AS39" s="65">
        <f ca="1">IF(C39="","",IF(AND(K39="H",AL39="H"),1,0))</f>
        <v>0</v>
      </c>
      <c r="AT39" s="65">
        <f ca="1">IF(C39="","",IF(AND(K39="A",AL39="A"),1,0))</f>
        <v>0</v>
      </c>
    </row>
    <row r="40" spans="1:46" ht="18" customHeight="1" x14ac:dyDescent="0.25">
      <c r="A40" s="49" t="str">
        <f ca="1">CONCATENATE(B38,"-",B40)</f>
        <v>Birmingham-Home-2</v>
      </c>
      <c r="B40" s="12">
        <v>2</v>
      </c>
      <c r="C40" s="41">
        <f ca="1">VLOOKUP($B40,INDIRECT("data!$"&amp;F37&amp;"$3:$CZ$554"),$C37-3*(B36-1)+C$1,FALSE)</f>
        <v>43372</v>
      </c>
      <c r="D40" s="30" t="str">
        <f ca="1">VLOOKUP($B40,INDIRECT("data!$"&amp;F37&amp;"$3:$CZ$554"),$C37-3*(B36-1)+D$1,FALSE)</f>
        <v>Birmingham</v>
      </c>
      <c r="E40" s="30" t="str">
        <f ca="1">VLOOKUP($B40,INDIRECT("data!$"&amp;F37&amp;"$3:$CZ$554"),$C37-3*(B36-1)+E$1,FALSE)</f>
        <v>Ipswich</v>
      </c>
      <c r="F40" s="29">
        <f ca="1">VLOOKUP($B40,INDIRECT("data!$"&amp;F37&amp;"$3:$CZ$554"),$C37-3*(B36-1)+F$1,FALSE)</f>
        <v>2</v>
      </c>
      <c r="G40" s="29">
        <f ca="1">VLOOKUP($B40,INDIRECT("data!$"&amp;F37&amp;"$3:$CZ$554"),$C37-3*(B36-1)+G$1,FALSE)</f>
        <v>2</v>
      </c>
      <c r="H40" s="15" t="str">
        <f ca="1">VLOOKUP($B40,INDIRECT("data!$"&amp;F37&amp;"$3:$CZ$554"),$C37-3*(B36-1)+H$1,FALSE)</f>
        <v>D</v>
      </c>
      <c r="I40" s="29">
        <f ca="1">VLOOKUP($B40,INDIRECT("data!$"&amp;F37&amp;"$3:$CZ$554"),$C37-3*(B36-1)+I$1,FALSE)</f>
        <v>0</v>
      </c>
      <c r="J40" s="29">
        <f ca="1">VLOOKUP($B40,INDIRECT("data!$"&amp;F37&amp;"$3:$CZ$554"),$C37-3*(B36-1)+J$1,FALSE)</f>
        <v>2</v>
      </c>
      <c r="K40" s="15" t="str">
        <f ca="1">VLOOKUP($B40,INDIRECT("data!$"&amp;F37&amp;"$3:$CZ$554"),$C37-3*(B36-1)+K$1,FALSE)</f>
        <v>A</v>
      </c>
      <c r="L40" s="30" t="str">
        <f ca="1">VLOOKUP($B40,INDIRECT("data!$"&amp;F37&amp;"$3:$CZ$554"),$C37-3*(B36-1)+L$1,FALSE)</f>
        <v>J Brooks</v>
      </c>
      <c r="M40" s="45">
        <f ca="1">VLOOKUP($B40,INDIRECT("data!$"&amp;F37&amp;"$3:$CZ$554"),$C37-3*(B36-1)+M$1,FALSE)</f>
        <v>22</v>
      </c>
      <c r="N40" s="45">
        <f ca="1">VLOOKUP($B40,INDIRECT("data!$"&amp;F37&amp;"$3:$CZ$554"),$C37-3*(B36-1)+N$1,FALSE)</f>
        <v>7</v>
      </c>
      <c r="O40" s="45">
        <f ca="1">VLOOKUP($B40,INDIRECT("data!$"&amp;F37&amp;"$3:$CZ$554"),$C37-3*(B36-1)+O$1,FALSE)</f>
        <v>9</v>
      </c>
      <c r="P40" s="45">
        <f ca="1">VLOOKUP($B40,INDIRECT("data!$"&amp;F37&amp;"$3:$CZ$554"),$C37-3*(B36-1)+P$1,FALSE)</f>
        <v>3</v>
      </c>
      <c r="Q40" s="45">
        <f ca="1">VLOOKUP($B40,INDIRECT("data!$"&amp;F37&amp;"$3:$CZ$554"),$C37-3*(B36-1)+Q$1,FALSE)</f>
        <v>11</v>
      </c>
      <c r="R40" s="45">
        <f ca="1">VLOOKUP($B40,INDIRECT("data!$"&amp;F37&amp;"$3:$CZ$554"),$C37-3*(B36-1)+R$1,FALSE)</f>
        <v>16</v>
      </c>
      <c r="S40" s="45">
        <f ca="1">VLOOKUP($B40,INDIRECT("data!$"&amp;F37&amp;"$3:$CZ$554"),$C37-3*(B36-1)+S$1,FALSE)</f>
        <v>10</v>
      </c>
      <c r="T40" s="45">
        <f ca="1">VLOOKUP($B40,INDIRECT("data!$"&amp;F37&amp;"$3:$CZ$554"),$C37-3*(B36-1)+T$1,FALSE)</f>
        <v>2</v>
      </c>
      <c r="U40" s="45">
        <f ca="1">VLOOKUP($B40,INDIRECT("data!$"&amp;F37&amp;"$3:$CZ$554"),$C37-3*(B36-1)+U$1,FALSE)</f>
        <v>0</v>
      </c>
      <c r="V40" s="45">
        <f ca="1">VLOOKUP($B40,INDIRECT("data!$"&amp;F37&amp;"$3:$CZ$554"),$C37-3*(B36-1)+V$1,FALSE)</f>
        <v>1</v>
      </c>
      <c r="W40" s="45">
        <f ca="1">VLOOKUP($B40,INDIRECT("data!$"&amp;F37&amp;"$3:$CZ$554"),$C37-3*(B36-1)+W$1,FALSE)</f>
        <v>0</v>
      </c>
      <c r="X40" s="45">
        <f ca="1">VLOOKUP($B40,INDIRECT("data!$"&amp;F37&amp;"$3:$CZ$554"),$C37-3*(B36-1)+X$1,FALSE)</f>
        <v>1</v>
      </c>
      <c r="Y40" s="47">
        <f ca="1">VLOOKUP($B40,INDIRECT("data!$"&amp;F37&amp;"$3:$CZ$554"),$C37-3*(B36-1)+Y$1,FALSE)</f>
        <v>1.95</v>
      </c>
      <c r="Z40" s="47">
        <f ca="1">VLOOKUP($B40,INDIRECT("data!$"&amp;F37&amp;"$3:$CZ$554"),$C37-3*(B36-1)+Z$1,FALSE)</f>
        <v>3.3</v>
      </c>
      <c r="AA40" s="47">
        <f ca="1">VLOOKUP($B40,INDIRECT("data!$"&amp;F37&amp;"$3:$CZ$554"),$C37-3*(B36-1)+AA$1,FALSE)</f>
        <v>4.75</v>
      </c>
      <c r="AB40" s="47">
        <f ca="1">VLOOKUP($B40,INDIRECT("data!$"&amp;F37&amp;"$3:$CZ$554"),$C37-3*(B36-1)+AB$1,FALSE)</f>
        <v>2.02</v>
      </c>
      <c r="AC40" s="47">
        <f ca="1">VLOOKUP($B40,INDIRECT("data!$"&amp;F37&amp;"$3:$CZ$554"),$C37-3*(B36-1)+AC$1,FALSE)</f>
        <v>3.19</v>
      </c>
      <c r="AD40" s="47">
        <f ca="1">VLOOKUP($B40,INDIRECT("data!$"&amp;F37&amp;"$3:$CZ$554"),$C37-3*(B36-1)+AD$1,FALSE)</f>
        <v>4.5999999999999996</v>
      </c>
      <c r="AE40" s="47">
        <f ca="1">VLOOKUP($B40,INDIRECT("data!$"&amp;F37&amp;"$3:$CZ$554"),$C37-3*(B36-1)+AE$1,FALSE)</f>
        <v>2.39</v>
      </c>
      <c r="AF40" s="47">
        <f ca="1">VLOOKUP($B40,INDIRECT("data!$"&amp;F37&amp;"$3:$CZ$554"),$C37-3*(B36-1)+AF$1,FALSE)</f>
        <v>1.55</v>
      </c>
      <c r="AG40" s="65">
        <f t="shared" ref="AG40:AG46" ca="1" si="75">IF(C40="","",F40+G40)</f>
        <v>4</v>
      </c>
      <c r="AH40" s="65">
        <f t="shared" ref="AH40:AH46" ca="1" si="76">IF(C40="","",I40+J40)</f>
        <v>2</v>
      </c>
      <c r="AI40" s="65">
        <f t="shared" ref="AI40:AI46" ca="1" si="77">IF(C40="","",AJ40+AK40)</f>
        <v>2</v>
      </c>
      <c r="AJ40" s="65">
        <f t="shared" ref="AJ40:AJ46" ca="1" si="78">IF(C40="","",F40-I40)</f>
        <v>2</v>
      </c>
      <c r="AK40" s="65">
        <f t="shared" ref="AK40:AK46" ca="1" si="79">IF(C40="","",G40-J40)</f>
        <v>0</v>
      </c>
      <c r="AL40" s="66" t="str">
        <f t="shared" ref="AL40:AL46" ca="1" si="80">IF(AJ40&gt;AK40,"H",IF(AJ40=AK40,"D",IF(AJ40&lt;AK40,"A","Error!")))</f>
        <v>H</v>
      </c>
      <c r="AM40" s="66" t="str">
        <f t="shared" ref="AM40:AM46" ca="1" si="81">IF(C40="","",CONCATENATE(K40,"-",H40))</f>
        <v>A-D</v>
      </c>
      <c r="AN40" s="65">
        <f t="shared" ref="AN40:AN46" ca="1" si="82">IF(C40="","",IF(AND(F40&gt;0,G40&gt;0),1,0))</f>
        <v>1</v>
      </c>
      <c r="AO40" s="65">
        <f t="shared" ref="AO40:AO46" ca="1" si="83">IF(C40="","",IF(AND(F40&gt;0,I40&gt;0),1,0))</f>
        <v>0</v>
      </c>
      <c r="AP40" s="65">
        <f t="shared" ref="AP40:AP46" ca="1" si="84">IF(C40="","",IF(AND(G40&gt;0,J40&gt;0),1,0))</f>
        <v>1</v>
      </c>
      <c r="AQ40" s="65">
        <f t="shared" ref="AQ40:AQ46" ca="1" si="85">IF(C40="","",IF(AND(H40="H",G40=0),1,0))</f>
        <v>0</v>
      </c>
      <c r="AR40" s="65">
        <f t="shared" ref="AR40:AR46" ca="1" si="86">IF(C40="","",IF(AND(H40="A",F40=0),1,0))</f>
        <v>0</v>
      </c>
      <c r="AS40" s="65">
        <f t="shared" ref="AS40:AS46" ca="1" si="87">IF(C40="","",IF(AND(K40="H",AL40="H"),1,0))</f>
        <v>0</v>
      </c>
      <c r="AT40" s="65">
        <f t="shared" ref="AT40:AT46" ca="1" si="88">IF(C40="","",IF(AND(K40="A",AL40="A"),1,0))</f>
        <v>0</v>
      </c>
    </row>
    <row r="41" spans="1:46" ht="18" customHeight="1" x14ac:dyDescent="0.25">
      <c r="A41" s="49" t="str">
        <f ca="1">CONCATENATE(B38,"-",B41)</f>
        <v>Birmingham-Home-3</v>
      </c>
      <c r="B41" s="12">
        <v>3</v>
      </c>
      <c r="C41" s="41">
        <f ca="1">VLOOKUP($B41,INDIRECT("data!$"&amp;F37&amp;"$3:$CZ$554"),$C37-3*(B36-1)+C$1,FALSE)</f>
        <v>43357</v>
      </c>
      <c r="D41" s="30" t="str">
        <f ca="1">VLOOKUP($B41,INDIRECT("data!$"&amp;F37&amp;"$3:$CZ$554"),$C37-3*(B36-1)+D$1,FALSE)</f>
        <v>Birmingham</v>
      </c>
      <c r="E41" s="30" t="str">
        <f ca="1">VLOOKUP($B41,INDIRECT("data!$"&amp;F37&amp;"$3:$CZ$554"),$C37-3*(B36-1)+E$1,FALSE)</f>
        <v>West Brom</v>
      </c>
      <c r="F41" s="29">
        <f ca="1">VLOOKUP($B41,INDIRECT("data!$"&amp;F37&amp;"$3:$CZ$554"),$C37-3*(B36-1)+F$1,FALSE)</f>
        <v>1</v>
      </c>
      <c r="G41" s="29">
        <f ca="1">VLOOKUP($B41,INDIRECT("data!$"&amp;F37&amp;"$3:$CZ$554"),$C37-3*(B36-1)+G$1,FALSE)</f>
        <v>1</v>
      </c>
      <c r="H41" s="15" t="str">
        <f ca="1">VLOOKUP($B41,INDIRECT("data!$"&amp;F37&amp;"$3:$CZ$554"),$C37-3*(B36-1)+H$1,FALSE)</f>
        <v>D</v>
      </c>
      <c r="I41" s="29">
        <f ca="1">VLOOKUP($B41,INDIRECT("data!$"&amp;F37&amp;"$3:$CZ$554"),$C37-3*(B36-1)+I$1,FALSE)</f>
        <v>1</v>
      </c>
      <c r="J41" s="29">
        <f ca="1">VLOOKUP($B41,INDIRECT("data!$"&amp;F37&amp;"$3:$CZ$554"),$C37-3*(B36-1)+J$1,FALSE)</f>
        <v>1</v>
      </c>
      <c r="K41" s="15" t="str">
        <f ca="1">VLOOKUP($B41,INDIRECT("data!$"&amp;F37&amp;"$3:$CZ$554"),$C37-3*(B36-1)+K$1,FALSE)</f>
        <v>D</v>
      </c>
      <c r="L41" s="30" t="str">
        <f ca="1">VLOOKUP($B41,INDIRECT("data!$"&amp;F37&amp;"$3:$CZ$554"),$C37-3*(B36-1)+L$1,FALSE)</f>
        <v>A Madley</v>
      </c>
      <c r="M41" s="45">
        <f ca="1">VLOOKUP($B41,INDIRECT("data!$"&amp;F37&amp;"$3:$CZ$554"),$C37-3*(B36-1)+M$1,FALSE)</f>
        <v>13</v>
      </c>
      <c r="N41" s="45">
        <f ca="1">VLOOKUP($B41,INDIRECT("data!$"&amp;F37&amp;"$3:$CZ$554"),$C37-3*(B36-1)+N$1,FALSE)</f>
        <v>15</v>
      </c>
      <c r="O41" s="45">
        <f ca="1">VLOOKUP($B41,INDIRECT("data!$"&amp;F37&amp;"$3:$CZ$554"),$C37-3*(B36-1)+O$1,FALSE)</f>
        <v>4</v>
      </c>
      <c r="P41" s="45">
        <f ca="1">VLOOKUP($B41,INDIRECT("data!$"&amp;F37&amp;"$3:$CZ$554"),$C37-3*(B36-1)+P$1,FALSE)</f>
        <v>3</v>
      </c>
      <c r="Q41" s="45">
        <f ca="1">VLOOKUP($B41,INDIRECT("data!$"&amp;F37&amp;"$3:$CZ$554"),$C37-3*(B36-1)+Q$1,FALSE)</f>
        <v>15</v>
      </c>
      <c r="R41" s="45">
        <f ca="1">VLOOKUP($B41,INDIRECT("data!$"&amp;F37&amp;"$3:$CZ$554"),$C37-3*(B36-1)+R$1,FALSE)</f>
        <v>14</v>
      </c>
      <c r="S41" s="45">
        <f ca="1">VLOOKUP($B41,INDIRECT("data!$"&amp;F37&amp;"$3:$CZ$554"),$C37-3*(B36-1)+S$1,FALSE)</f>
        <v>6</v>
      </c>
      <c r="T41" s="45">
        <f ca="1">VLOOKUP($B41,INDIRECT("data!$"&amp;F37&amp;"$3:$CZ$554"),$C37-3*(B36-1)+T$1,FALSE)</f>
        <v>3</v>
      </c>
      <c r="U41" s="45">
        <f ca="1">VLOOKUP($B41,INDIRECT("data!$"&amp;F37&amp;"$3:$CZ$554"),$C37-3*(B36-1)+U$1,FALSE)</f>
        <v>2</v>
      </c>
      <c r="V41" s="45">
        <f ca="1">VLOOKUP($B41,INDIRECT("data!$"&amp;F37&amp;"$3:$CZ$554"),$C37-3*(B36-1)+V$1,FALSE)</f>
        <v>1</v>
      </c>
      <c r="W41" s="45">
        <f ca="1">VLOOKUP($B41,INDIRECT("data!$"&amp;F37&amp;"$3:$CZ$554"),$C37-3*(B36-1)+W$1,FALSE)</f>
        <v>0</v>
      </c>
      <c r="X41" s="45">
        <f ca="1">VLOOKUP($B41,INDIRECT("data!$"&amp;F37&amp;"$3:$CZ$554"),$C37-3*(B36-1)+X$1,FALSE)</f>
        <v>0</v>
      </c>
      <c r="Y41" s="47">
        <f ca="1">VLOOKUP($B41,INDIRECT("data!$"&amp;F37&amp;"$3:$CZ$554"),$C37-3*(B36-1)+Y$1,FALSE)</f>
        <v>3.7</v>
      </c>
      <c r="Z41" s="47">
        <f ca="1">VLOOKUP($B41,INDIRECT("data!$"&amp;F37&amp;"$3:$CZ$554"),$C37-3*(B36-1)+Z$1,FALSE)</f>
        <v>3.3</v>
      </c>
      <c r="AA41" s="47">
        <f ca="1">VLOOKUP($B41,INDIRECT("data!$"&amp;F37&amp;"$3:$CZ$554"),$C37-3*(B36-1)+AA$1,FALSE)</f>
        <v>2.2000000000000002</v>
      </c>
      <c r="AB41" s="47">
        <f ca="1">VLOOKUP($B41,INDIRECT("data!$"&amp;F37&amp;"$3:$CZ$554"),$C37-3*(B36-1)+AB$1,FALSE)</f>
        <v>3.64</v>
      </c>
      <c r="AC41" s="47">
        <f ca="1">VLOOKUP($B41,INDIRECT("data!$"&amp;F37&amp;"$3:$CZ$554"),$C37-3*(B36-1)+AC$1,FALSE)</f>
        <v>3.34</v>
      </c>
      <c r="AD41" s="47">
        <f ca="1">VLOOKUP($B41,INDIRECT("data!$"&amp;F37&amp;"$3:$CZ$554"),$C37-3*(B36-1)+AD$1,FALSE)</f>
        <v>2.2200000000000002</v>
      </c>
      <c r="AE41" s="47">
        <f ca="1">VLOOKUP($B41,INDIRECT("data!$"&amp;F37&amp;"$3:$CZ$554"),$C37-3*(B36-1)+AE$1,FALSE)</f>
        <v>2.14</v>
      </c>
      <c r="AF41" s="47">
        <f ca="1">VLOOKUP($B41,INDIRECT("data!$"&amp;F37&amp;"$3:$CZ$554"),$C37-3*(B36-1)+AF$1,FALSE)</f>
        <v>1.7</v>
      </c>
      <c r="AG41" s="65">
        <f t="shared" ca="1" si="75"/>
        <v>2</v>
      </c>
      <c r="AH41" s="65">
        <f t="shared" ca="1" si="76"/>
        <v>2</v>
      </c>
      <c r="AI41" s="65">
        <f t="shared" ca="1" si="77"/>
        <v>0</v>
      </c>
      <c r="AJ41" s="65">
        <f t="shared" ca="1" si="78"/>
        <v>0</v>
      </c>
      <c r="AK41" s="65">
        <f t="shared" ca="1" si="79"/>
        <v>0</v>
      </c>
      <c r="AL41" s="66" t="str">
        <f t="shared" ca="1" si="80"/>
        <v>D</v>
      </c>
      <c r="AM41" s="66" t="str">
        <f t="shared" ca="1" si="81"/>
        <v>D-D</v>
      </c>
      <c r="AN41" s="65">
        <f t="shared" ca="1" si="82"/>
        <v>1</v>
      </c>
      <c r="AO41" s="65">
        <f t="shared" ca="1" si="83"/>
        <v>1</v>
      </c>
      <c r="AP41" s="65">
        <f t="shared" ca="1" si="84"/>
        <v>1</v>
      </c>
      <c r="AQ41" s="65">
        <f t="shared" ca="1" si="85"/>
        <v>0</v>
      </c>
      <c r="AR41" s="65">
        <f t="shared" ca="1" si="86"/>
        <v>0</v>
      </c>
      <c r="AS41" s="65">
        <f t="shared" ca="1" si="87"/>
        <v>0</v>
      </c>
      <c r="AT41" s="65">
        <f t="shared" ca="1" si="88"/>
        <v>0</v>
      </c>
    </row>
    <row r="42" spans="1:46" ht="18" customHeight="1" x14ac:dyDescent="0.25">
      <c r="A42" s="49" t="str">
        <f ca="1">CONCATENATE(B38,"-",B42)</f>
        <v>Birmingham-Home-4</v>
      </c>
      <c r="B42" s="12">
        <v>4</v>
      </c>
      <c r="C42" s="41">
        <f ca="1">VLOOKUP($B42,INDIRECT("data!$"&amp;F37&amp;"$3:$CZ$554"),$C37-3*(B36-1)+C$1,FALSE)</f>
        <v>43344</v>
      </c>
      <c r="D42" s="30" t="str">
        <f ca="1">VLOOKUP($B42,INDIRECT("data!$"&amp;F37&amp;"$3:$CZ$554"),$C37-3*(B36-1)+D$1,FALSE)</f>
        <v>Birmingham</v>
      </c>
      <c r="E42" s="30" t="str">
        <f ca="1">VLOOKUP($B42,INDIRECT("data!$"&amp;F37&amp;"$3:$CZ$554"),$C37-3*(B36-1)+E$1,FALSE)</f>
        <v>QPR</v>
      </c>
      <c r="F42" s="29">
        <f ca="1">VLOOKUP($B42,INDIRECT("data!$"&amp;F37&amp;"$3:$CZ$554"),$C37-3*(B36-1)+F$1,FALSE)</f>
        <v>0</v>
      </c>
      <c r="G42" s="29">
        <f ca="1">VLOOKUP($B42,INDIRECT("data!$"&amp;F37&amp;"$3:$CZ$554"),$C37-3*(B36-1)+G$1,FALSE)</f>
        <v>0</v>
      </c>
      <c r="H42" s="15" t="str">
        <f ca="1">VLOOKUP($B42,INDIRECT("data!$"&amp;F37&amp;"$3:$CZ$554"),$C37-3*(B36-1)+H$1,FALSE)</f>
        <v>D</v>
      </c>
      <c r="I42" s="29">
        <f ca="1">VLOOKUP($B42,INDIRECT("data!$"&amp;F37&amp;"$3:$CZ$554"),$C37-3*(B36-1)+I$1,FALSE)</f>
        <v>0</v>
      </c>
      <c r="J42" s="29">
        <f ca="1">VLOOKUP($B42,INDIRECT("data!$"&amp;F37&amp;"$3:$CZ$554"),$C37-3*(B36-1)+J$1,FALSE)</f>
        <v>0</v>
      </c>
      <c r="K42" s="15" t="str">
        <f ca="1">VLOOKUP($B42,INDIRECT("data!$"&amp;F37&amp;"$3:$CZ$554"),$C37-3*(B36-1)+K$1,FALSE)</f>
        <v>D</v>
      </c>
      <c r="L42" s="30" t="str">
        <f ca="1">VLOOKUP($B42,INDIRECT("data!$"&amp;F37&amp;"$3:$CZ$554"),$C37-3*(B36-1)+L$1,FALSE)</f>
        <v>J Simpson</v>
      </c>
      <c r="M42" s="45">
        <f ca="1">VLOOKUP($B42,INDIRECT("data!$"&amp;F37&amp;"$3:$CZ$554"),$C37-3*(B36-1)+M$1,FALSE)</f>
        <v>5</v>
      </c>
      <c r="N42" s="45">
        <f ca="1">VLOOKUP($B42,INDIRECT("data!$"&amp;F37&amp;"$3:$CZ$554"),$C37-3*(B36-1)+N$1,FALSE)</f>
        <v>12</v>
      </c>
      <c r="O42" s="45">
        <f ca="1">VLOOKUP($B42,INDIRECT("data!$"&amp;F37&amp;"$3:$CZ$554"),$C37-3*(B36-1)+O$1,FALSE)</f>
        <v>1</v>
      </c>
      <c r="P42" s="45">
        <f ca="1">VLOOKUP($B42,INDIRECT("data!$"&amp;F37&amp;"$3:$CZ$554"),$C37-3*(B36-1)+P$1,FALSE)</f>
        <v>5</v>
      </c>
      <c r="Q42" s="45">
        <f ca="1">VLOOKUP($B42,INDIRECT("data!$"&amp;F37&amp;"$3:$CZ$554"),$C37-3*(B36-1)+Q$1,FALSE)</f>
        <v>22</v>
      </c>
      <c r="R42" s="45">
        <f ca="1">VLOOKUP($B42,INDIRECT("data!$"&amp;F37&amp;"$3:$CZ$554"),$C37-3*(B36-1)+R$1,FALSE)</f>
        <v>19</v>
      </c>
      <c r="S42" s="45">
        <f ca="1">VLOOKUP($B42,INDIRECT("data!$"&amp;F37&amp;"$3:$CZ$554"),$C37-3*(B36-1)+S$1,FALSE)</f>
        <v>5</v>
      </c>
      <c r="T42" s="45">
        <f ca="1">VLOOKUP($B42,INDIRECT("data!$"&amp;F37&amp;"$3:$CZ$554"),$C37-3*(B36-1)+T$1,FALSE)</f>
        <v>2</v>
      </c>
      <c r="U42" s="45">
        <f ca="1">VLOOKUP($B42,INDIRECT("data!$"&amp;F37&amp;"$3:$CZ$554"),$C37-3*(B36-1)+U$1,FALSE)</f>
        <v>2</v>
      </c>
      <c r="V42" s="45">
        <f ca="1">VLOOKUP($B42,INDIRECT("data!$"&amp;F37&amp;"$3:$CZ$554"),$C37-3*(B36-1)+V$1,FALSE)</f>
        <v>0</v>
      </c>
      <c r="W42" s="45">
        <f ca="1">VLOOKUP($B42,INDIRECT("data!$"&amp;F37&amp;"$3:$CZ$554"),$C37-3*(B36-1)+W$1,FALSE)</f>
        <v>0</v>
      </c>
      <c r="X42" s="45">
        <f ca="1">VLOOKUP($B42,INDIRECT("data!$"&amp;F37&amp;"$3:$CZ$554"),$C37-3*(B36-1)+X$1,FALSE)</f>
        <v>0</v>
      </c>
      <c r="Y42" s="47">
        <f ca="1">VLOOKUP($B42,INDIRECT("data!$"&amp;F37&amp;"$3:$CZ$554"),$C37-3*(B36-1)+Y$1,FALSE)</f>
        <v>2</v>
      </c>
      <c r="Z42" s="47">
        <f ca="1">VLOOKUP($B42,INDIRECT("data!$"&amp;F37&amp;"$3:$CZ$554"),$C37-3*(B36-1)+Z$1,FALSE)</f>
        <v>3.5</v>
      </c>
      <c r="AA42" s="47">
        <f ca="1">VLOOKUP($B42,INDIRECT("data!$"&amp;F37&amp;"$3:$CZ$554"),$C37-3*(B36-1)+AA$1,FALSE)</f>
        <v>4.2</v>
      </c>
      <c r="AB42" s="47">
        <f ca="1">VLOOKUP($B42,INDIRECT("data!$"&amp;F37&amp;"$3:$CZ$554"),$C37-3*(B36-1)+AB$1,FALSE)</f>
        <v>2</v>
      </c>
      <c r="AC42" s="47">
        <f ca="1">VLOOKUP($B42,INDIRECT("data!$"&amp;F37&amp;"$3:$CZ$554"),$C37-3*(B36-1)+AC$1,FALSE)</f>
        <v>3.44</v>
      </c>
      <c r="AD42" s="47">
        <f ca="1">VLOOKUP($B42,INDIRECT("data!$"&amp;F37&amp;"$3:$CZ$554"),$C37-3*(B36-1)+AD$1,FALSE)</f>
        <v>4.25</v>
      </c>
      <c r="AE42" s="47">
        <f ca="1">VLOOKUP($B42,INDIRECT("data!$"&amp;F37&amp;"$3:$CZ$554"),$C37-3*(B36-1)+AE$1,FALSE)</f>
        <v>2.0499999999999998</v>
      </c>
      <c r="AF42" s="47">
        <f ca="1">VLOOKUP($B42,INDIRECT("data!$"&amp;F37&amp;"$3:$CZ$554"),$C37-3*(B36-1)+AF$1,FALSE)</f>
        <v>1.75</v>
      </c>
      <c r="AG42" s="65">
        <f t="shared" ca="1" si="75"/>
        <v>0</v>
      </c>
      <c r="AH42" s="65">
        <f t="shared" ca="1" si="76"/>
        <v>0</v>
      </c>
      <c r="AI42" s="65">
        <f t="shared" ca="1" si="77"/>
        <v>0</v>
      </c>
      <c r="AJ42" s="65">
        <f t="shared" ca="1" si="78"/>
        <v>0</v>
      </c>
      <c r="AK42" s="65">
        <f t="shared" ca="1" si="79"/>
        <v>0</v>
      </c>
      <c r="AL42" s="66" t="str">
        <f t="shared" ca="1" si="80"/>
        <v>D</v>
      </c>
      <c r="AM42" s="66" t="str">
        <f t="shared" ca="1" si="81"/>
        <v>D-D</v>
      </c>
      <c r="AN42" s="65">
        <f t="shared" ca="1" si="82"/>
        <v>0</v>
      </c>
      <c r="AO42" s="65">
        <f t="shared" ca="1" si="83"/>
        <v>0</v>
      </c>
      <c r="AP42" s="65">
        <f t="shared" ca="1" si="84"/>
        <v>0</v>
      </c>
      <c r="AQ42" s="65">
        <f t="shared" ca="1" si="85"/>
        <v>0</v>
      </c>
      <c r="AR42" s="65">
        <f t="shared" ca="1" si="86"/>
        <v>0</v>
      </c>
      <c r="AS42" s="65">
        <f t="shared" ca="1" si="87"/>
        <v>0</v>
      </c>
      <c r="AT42" s="65">
        <f t="shared" ca="1" si="88"/>
        <v>0</v>
      </c>
    </row>
    <row r="43" spans="1:46" ht="18" customHeight="1" x14ac:dyDescent="0.25">
      <c r="A43" s="49" t="str">
        <f ca="1">CONCATENATE(B38,"-",B43)</f>
        <v>Birmingham-Home-5</v>
      </c>
      <c r="B43" s="12">
        <v>5</v>
      </c>
      <c r="C43" s="41">
        <f ca="1">VLOOKUP($B43,INDIRECT("data!$"&amp;F37&amp;"$3:$CZ$554"),$C37-3*(B36-1)+C$1,FALSE)</f>
        <v>43329</v>
      </c>
      <c r="D43" s="30" t="str">
        <f ca="1">VLOOKUP($B43,INDIRECT("data!$"&amp;F37&amp;"$3:$CZ$554"),$C37-3*(B36-1)+D$1,FALSE)</f>
        <v>Birmingham</v>
      </c>
      <c r="E43" s="30" t="str">
        <f ca="1">VLOOKUP($B43,INDIRECT("data!$"&amp;F37&amp;"$3:$CZ$554"),$C37-3*(B36-1)+E$1,FALSE)</f>
        <v>Swansea</v>
      </c>
      <c r="F43" s="29">
        <f ca="1">VLOOKUP($B43,INDIRECT("data!$"&amp;F37&amp;"$3:$CZ$554"),$C37-3*(B36-1)+F$1,FALSE)</f>
        <v>0</v>
      </c>
      <c r="G43" s="29">
        <f ca="1">VLOOKUP($B43,INDIRECT("data!$"&amp;F37&amp;"$3:$CZ$554"),$C37-3*(B36-1)+G$1,FALSE)</f>
        <v>0</v>
      </c>
      <c r="H43" s="15" t="str">
        <f ca="1">VLOOKUP($B43,INDIRECT("data!$"&amp;F37&amp;"$3:$CZ$554"),$C37-3*(B36-1)+H$1,FALSE)</f>
        <v>D</v>
      </c>
      <c r="I43" s="29">
        <f ca="1">VLOOKUP($B43,INDIRECT("data!$"&amp;F37&amp;"$3:$CZ$554"),$C37-3*(B36-1)+I$1,FALSE)</f>
        <v>0</v>
      </c>
      <c r="J43" s="29">
        <f ca="1">VLOOKUP($B43,INDIRECT("data!$"&amp;F37&amp;"$3:$CZ$554"),$C37-3*(B36-1)+J$1,FALSE)</f>
        <v>0</v>
      </c>
      <c r="K43" s="15" t="str">
        <f ca="1">VLOOKUP($B43,INDIRECT("data!$"&amp;F37&amp;"$3:$CZ$554"),$C37-3*(B36-1)+K$1,FALSE)</f>
        <v>D</v>
      </c>
      <c r="L43" s="30" t="str">
        <f ca="1">VLOOKUP($B43,INDIRECT("data!$"&amp;F37&amp;"$3:$CZ$554"),$C37-3*(B36-1)+L$1,FALSE)</f>
        <v>D England</v>
      </c>
      <c r="M43" s="45">
        <f ca="1">VLOOKUP($B43,INDIRECT("data!$"&amp;F37&amp;"$3:$CZ$554"),$C37-3*(B36-1)+M$1,FALSE)</f>
        <v>17</v>
      </c>
      <c r="N43" s="45">
        <f ca="1">VLOOKUP($B43,INDIRECT("data!$"&amp;F37&amp;"$3:$CZ$554"),$C37-3*(B36-1)+N$1,FALSE)</f>
        <v>6</v>
      </c>
      <c r="O43" s="45">
        <f ca="1">VLOOKUP($B43,INDIRECT("data!$"&amp;F37&amp;"$3:$CZ$554"),$C37-3*(B36-1)+O$1,FALSE)</f>
        <v>6</v>
      </c>
      <c r="P43" s="45">
        <f ca="1">VLOOKUP($B43,INDIRECT("data!$"&amp;F37&amp;"$3:$CZ$554"),$C37-3*(B36-1)+P$1,FALSE)</f>
        <v>0</v>
      </c>
      <c r="Q43" s="45">
        <f ca="1">VLOOKUP($B43,INDIRECT("data!$"&amp;F37&amp;"$3:$CZ$554"),$C37-3*(B36-1)+Q$1,FALSE)</f>
        <v>13</v>
      </c>
      <c r="R43" s="45">
        <f ca="1">VLOOKUP($B43,INDIRECT("data!$"&amp;F37&amp;"$3:$CZ$554"),$C37-3*(B36-1)+R$1,FALSE)</f>
        <v>11</v>
      </c>
      <c r="S43" s="45">
        <f ca="1">VLOOKUP($B43,INDIRECT("data!$"&amp;F37&amp;"$3:$CZ$554"),$C37-3*(B36-1)+S$1,FALSE)</f>
        <v>10</v>
      </c>
      <c r="T43" s="45">
        <f ca="1">VLOOKUP($B43,INDIRECT("data!$"&amp;F37&amp;"$3:$CZ$554"),$C37-3*(B36-1)+T$1,FALSE)</f>
        <v>1</v>
      </c>
      <c r="U43" s="45">
        <f ca="1">VLOOKUP($B43,INDIRECT("data!$"&amp;F37&amp;"$3:$CZ$554"),$C37-3*(B36-1)+U$1,FALSE)</f>
        <v>1</v>
      </c>
      <c r="V43" s="45">
        <f ca="1">VLOOKUP($B43,INDIRECT("data!$"&amp;F37&amp;"$3:$CZ$554"),$C37-3*(B36-1)+V$1,FALSE)</f>
        <v>1</v>
      </c>
      <c r="W43" s="45">
        <f ca="1">VLOOKUP($B43,INDIRECT("data!$"&amp;F37&amp;"$3:$CZ$554"),$C37-3*(B36-1)+W$1,FALSE)</f>
        <v>0</v>
      </c>
      <c r="X43" s="45">
        <f ca="1">VLOOKUP($B43,INDIRECT("data!$"&amp;F37&amp;"$3:$CZ$554"),$C37-3*(B36-1)+X$1,FALSE)</f>
        <v>0</v>
      </c>
      <c r="Y43" s="47">
        <f ca="1">VLOOKUP($B43,INDIRECT("data!$"&amp;F37&amp;"$3:$CZ$554"),$C37-3*(B36-1)+Y$1,FALSE)</f>
        <v>3.1</v>
      </c>
      <c r="Z43" s="47">
        <f ca="1">VLOOKUP($B43,INDIRECT("data!$"&amp;F37&amp;"$3:$CZ$554"),$C37-3*(B36-1)+Z$1,FALSE)</f>
        <v>3.3</v>
      </c>
      <c r="AA43" s="47">
        <f ca="1">VLOOKUP($B43,INDIRECT("data!$"&amp;F37&amp;"$3:$CZ$554"),$C37-3*(B36-1)+AA$1,FALSE)</f>
        <v>2.5</v>
      </c>
      <c r="AB43" s="47">
        <f ca="1">VLOOKUP($B43,INDIRECT("data!$"&amp;F37&amp;"$3:$CZ$554"),$C37-3*(B36-1)+AB$1,FALSE)</f>
        <v>3.12</v>
      </c>
      <c r="AC43" s="47">
        <f ca="1">VLOOKUP($B43,INDIRECT("data!$"&amp;F37&amp;"$3:$CZ$554"),$C37-3*(B36-1)+AC$1,FALSE)</f>
        <v>3.35</v>
      </c>
      <c r="AD43" s="47">
        <f ca="1">VLOOKUP($B43,INDIRECT("data!$"&amp;F37&amp;"$3:$CZ$554"),$C37-3*(B36-1)+AD$1,FALSE)</f>
        <v>2.4500000000000002</v>
      </c>
      <c r="AE43" s="47">
        <f ca="1">VLOOKUP($B43,INDIRECT("data!$"&amp;F37&amp;"$3:$CZ$554"),$C37-3*(B36-1)+AE$1,FALSE)</f>
        <v>2.15</v>
      </c>
      <c r="AF43" s="47">
        <f ca="1">VLOOKUP($B43,INDIRECT("data!$"&amp;F37&amp;"$3:$CZ$554"),$C37-3*(B36-1)+AF$1,FALSE)</f>
        <v>1.69</v>
      </c>
      <c r="AG43" s="65">
        <f t="shared" ca="1" si="75"/>
        <v>0</v>
      </c>
      <c r="AH43" s="65">
        <f t="shared" ca="1" si="76"/>
        <v>0</v>
      </c>
      <c r="AI43" s="65">
        <f t="shared" ca="1" si="77"/>
        <v>0</v>
      </c>
      <c r="AJ43" s="65">
        <f t="shared" ca="1" si="78"/>
        <v>0</v>
      </c>
      <c r="AK43" s="65">
        <f t="shared" ca="1" si="79"/>
        <v>0</v>
      </c>
      <c r="AL43" s="66" t="str">
        <f t="shared" ca="1" si="80"/>
        <v>D</v>
      </c>
      <c r="AM43" s="66" t="str">
        <f t="shared" ca="1" si="81"/>
        <v>D-D</v>
      </c>
      <c r="AN43" s="65">
        <f t="shared" ca="1" si="82"/>
        <v>0</v>
      </c>
      <c r="AO43" s="65">
        <f t="shared" ca="1" si="83"/>
        <v>0</v>
      </c>
      <c r="AP43" s="65">
        <f t="shared" ca="1" si="84"/>
        <v>0</v>
      </c>
      <c r="AQ43" s="65">
        <f t="shared" ca="1" si="85"/>
        <v>0</v>
      </c>
      <c r="AR43" s="65">
        <f t="shared" ca="1" si="86"/>
        <v>0</v>
      </c>
      <c r="AS43" s="65">
        <f t="shared" ca="1" si="87"/>
        <v>0</v>
      </c>
      <c r="AT43" s="65">
        <f t="shared" ca="1" si="88"/>
        <v>0</v>
      </c>
    </row>
    <row r="44" spans="1:46" ht="18" customHeight="1" x14ac:dyDescent="0.25">
      <c r="A44" s="49" t="str">
        <f ca="1">CONCATENATE(B38,"-",B44)</f>
        <v>Birmingham-Home-6</v>
      </c>
      <c r="B44" s="12">
        <v>6</v>
      </c>
      <c r="C44" s="41">
        <f ca="1">VLOOKUP($B44,INDIRECT("data!$"&amp;F37&amp;"$3:$CZ$554"),$C37-3*(B36-1)+C$1,FALSE)</f>
        <v>43316</v>
      </c>
      <c r="D44" s="30" t="str">
        <f ca="1">VLOOKUP($B44,INDIRECT("data!$"&amp;F37&amp;"$3:$CZ$554"),$C37-3*(B36-1)+D$1,FALSE)</f>
        <v>Birmingham</v>
      </c>
      <c r="E44" s="30" t="str">
        <f ca="1">VLOOKUP($B44,INDIRECT("data!$"&amp;F37&amp;"$3:$CZ$554"),$C37-3*(B36-1)+E$1,FALSE)</f>
        <v>Norwich</v>
      </c>
      <c r="F44" s="29">
        <f ca="1">VLOOKUP($B44,INDIRECT("data!$"&amp;F37&amp;"$3:$CZ$554"),$C37-3*(B36-1)+F$1,FALSE)</f>
        <v>2</v>
      </c>
      <c r="G44" s="29">
        <f ca="1">VLOOKUP($B44,INDIRECT("data!$"&amp;F37&amp;"$3:$CZ$554"),$C37-3*(B36-1)+G$1,FALSE)</f>
        <v>2</v>
      </c>
      <c r="H44" s="15" t="str">
        <f ca="1">VLOOKUP($B44,INDIRECT("data!$"&amp;F37&amp;"$3:$CZ$554"),$C37-3*(B36-1)+H$1,FALSE)</f>
        <v>D</v>
      </c>
      <c r="I44" s="29">
        <f ca="1">VLOOKUP($B44,INDIRECT("data!$"&amp;F37&amp;"$3:$CZ$554"),$C37-3*(B36-1)+I$1,FALSE)</f>
        <v>0</v>
      </c>
      <c r="J44" s="29">
        <f ca="1">VLOOKUP($B44,INDIRECT("data!$"&amp;F37&amp;"$3:$CZ$554"),$C37-3*(B36-1)+J$1,FALSE)</f>
        <v>0</v>
      </c>
      <c r="K44" s="15" t="str">
        <f ca="1">VLOOKUP($B44,INDIRECT("data!$"&amp;F37&amp;"$3:$CZ$554"),$C37-3*(B36-1)+K$1,FALSE)</f>
        <v>D</v>
      </c>
      <c r="L44" s="30" t="str">
        <f ca="1">VLOOKUP($B44,INDIRECT("data!$"&amp;F37&amp;"$3:$CZ$554"),$C37-3*(B36-1)+L$1,FALSE)</f>
        <v>P Bankes</v>
      </c>
      <c r="M44" s="45">
        <f ca="1">VLOOKUP($B44,INDIRECT("data!$"&amp;F37&amp;"$3:$CZ$554"),$C37-3*(B36-1)+M$1,FALSE)</f>
        <v>16</v>
      </c>
      <c r="N44" s="45">
        <f ca="1">VLOOKUP($B44,INDIRECT("data!$"&amp;F37&amp;"$3:$CZ$554"),$C37-3*(B36-1)+N$1,FALSE)</f>
        <v>16</v>
      </c>
      <c r="O44" s="45">
        <f ca="1">VLOOKUP($B44,INDIRECT("data!$"&amp;F37&amp;"$3:$CZ$554"),$C37-3*(B36-1)+O$1,FALSE)</f>
        <v>7</v>
      </c>
      <c r="P44" s="45">
        <f ca="1">VLOOKUP($B44,INDIRECT("data!$"&amp;F37&amp;"$3:$CZ$554"),$C37-3*(B36-1)+P$1,FALSE)</f>
        <v>7</v>
      </c>
      <c r="Q44" s="45">
        <f ca="1">VLOOKUP($B44,INDIRECT("data!$"&amp;F37&amp;"$3:$CZ$554"),$C37-3*(B36-1)+Q$1,FALSE)</f>
        <v>15</v>
      </c>
      <c r="R44" s="45">
        <f ca="1">VLOOKUP($B44,INDIRECT("data!$"&amp;F37&amp;"$3:$CZ$554"),$C37-3*(B36-1)+R$1,FALSE)</f>
        <v>10</v>
      </c>
      <c r="S44" s="45">
        <f ca="1">VLOOKUP($B44,INDIRECT("data!$"&amp;F37&amp;"$3:$CZ$554"),$C37-3*(B36-1)+S$1,FALSE)</f>
        <v>4</v>
      </c>
      <c r="T44" s="45">
        <f ca="1">VLOOKUP($B44,INDIRECT("data!$"&amp;F37&amp;"$3:$CZ$554"),$C37-3*(B36-1)+T$1,FALSE)</f>
        <v>4</v>
      </c>
      <c r="U44" s="45">
        <f ca="1">VLOOKUP($B44,INDIRECT("data!$"&amp;F37&amp;"$3:$CZ$554"),$C37-3*(B36-1)+U$1,FALSE)</f>
        <v>0</v>
      </c>
      <c r="V44" s="45">
        <f ca="1">VLOOKUP($B44,INDIRECT("data!$"&amp;F37&amp;"$3:$CZ$554"),$C37-3*(B36-1)+V$1,FALSE)</f>
        <v>3</v>
      </c>
      <c r="W44" s="45">
        <f ca="1">VLOOKUP($B44,INDIRECT("data!$"&amp;F37&amp;"$3:$CZ$554"),$C37-3*(B36-1)+W$1,FALSE)</f>
        <v>0</v>
      </c>
      <c r="X44" s="45">
        <f ca="1">VLOOKUP($B44,INDIRECT("data!$"&amp;F37&amp;"$3:$CZ$554"),$C37-3*(B36-1)+X$1,FALSE)</f>
        <v>0</v>
      </c>
      <c r="Y44" s="47">
        <f ca="1">VLOOKUP($B44,INDIRECT("data!$"&amp;F37&amp;"$3:$CZ$554"),$C37-3*(B36-1)+Y$1,FALSE)</f>
        <v>2.6</v>
      </c>
      <c r="Z44" s="47">
        <f ca="1">VLOOKUP($B44,INDIRECT("data!$"&amp;F37&amp;"$3:$CZ$554"),$C37-3*(B36-1)+Z$1,FALSE)</f>
        <v>3.3</v>
      </c>
      <c r="AA44" s="47">
        <f ca="1">VLOOKUP($B44,INDIRECT("data!$"&amp;F37&amp;"$3:$CZ$554"),$C37-3*(B36-1)+AA$1,FALSE)</f>
        <v>3</v>
      </c>
      <c r="AB44" s="47">
        <f ca="1">VLOOKUP($B44,INDIRECT("data!$"&amp;F37&amp;"$3:$CZ$554"),$C37-3*(B36-1)+AB$1,FALSE)</f>
        <v>2.61</v>
      </c>
      <c r="AC44" s="47">
        <f ca="1">VLOOKUP($B44,INDIRECT("data!$"&amp;F37&amp;"$3:$CZ$554"),$C37-3*(B36-1)+AC$1,FALSE)</f>
        <v>3.2</v>
      </c>
      <c r="AD44" s="47">
        <f ca="1">VLOOKUP($B44,INDIRECT("data!$"&amp;F37&amp;"$3:$CZ$554"),$C37-3*(B36-1)+AD$1,FALSE)</f>
        <v>3.04</v>
      </c>
      <c r="AE44" s="47">
        <f ca="1">VLOOKUP($B44,INDIRECT("data!$"&amp;F37&amp;"$3:$CZ$554"),$C37-3*(B36-1)+AE$1,FALSE)</f>
        <v>2.21</v>
      </c>
      <c r="AF44" s="47">
        <f ca="1">VLOOKUP($B44,INDIRECT("data!$"&amp;F37&amp;"$3:$CZ$554"),$C37-3*(B36-1)+AF$1,FALSE)</f>
        <v>1.64</v>
      </c>
      <c r="AG44" s="65">
        <f t="shared" ca="1" si="75"/>
        <v>4</v>
      </c>
      <c r="AH44" s="65">
        <f t="shared" ca="1" si="76"/>
        <v>0</v>
      </c>
      <c r="AI44" s="65">
        <f t="shared" ca="1" si="77"/>
        <v>4</v>
      </c>
      <c r="AJ44" s="65">
        <f t="shared" ca="1" si="78"/>
        <v>2</v>
      </c>
      <c r="AK44" s="65">
        <f t="shared" ca="1" si="79"/>
        <v>2</v>
      </c>
      <c r="AL44" s="66" t="str">
        <f t="shared" ca="1" si="80"/>
        <v>D</v>
      </c>
      <c r="AM44" s="66" t="str">
        <f t="shared" ca="1" si="81"/>
        <v>D-D</v>
      </c>
      <c r="AN44" s="65">
        <f t="shared" ca="1" si="82"/>
        <v>1</v>
      </c>
      <c r="AO44" s="65">
        <f t="shared" ca="1" si="83"/>
        <v>0</v>
      </c>
      <c r="AP44" s="65">
        <f t="shared" ca="1" si="84"/>
        <v>0</v>
      </c>
      <c r="AQ44" s="65">
        <f t="shared" ca="1" si="85"/>
        <v>0</v>
      </c>
      <c r="AR44" s="65">
        <f t="shared" ca="1" si="86"/>
        <v>0</v>
      </c>
      <c r="AS44" s="65">
        <f t="shared" ca="1" si="87"/>
        <v>0</v>
      </c>
      <c r="AT44" s="65">
        <f t="shared" ca="1" si="88"/>
        <v>0</v>
      </c>
    </row>
    <row r="45" spans="1:46" ht="18" customHeight="1" x14ac:dyDescent="0.25">
      <c r="A45" s="49" t="str">
        <f ca="1">CONCATENATE(B38,"-",B45)</f>
        <v>Birmingham-Home-7</v>
      </c>
      <c r="B45" s="12">
        <v>7</v>
      </c>
      <c r="C45" s="41" t="e">
        <f ca="1">VLOOKUP($B45,INDIRECT("data!$"&amp;F37&amp;"$3:$CZ$554"),$C37-3*(B36-1)+C$1,FALSE)</f>
        <v>#N/A</v>
      </c>
      <c r="D45" s="30" t="e">
        <f ca="1">VLOOKUP($B45,INDIRECT("data!$"&amp;F37&amp;"$3:$CZ$554"),$C37-3*(B36-1)+D$1,FALSE)</f>
        <v>#N/A</v>
      </c>
      <c r="E45" s="30" t="e">
        <f ca="1">VLOOKUP($B45,INDIRECT("data!$"&amp;F37&amp;"$3:$CZ$554"),$C37-3*(B36-1)+E$1,FALSE)</f>
        <v>#N/A</v>
      </c>
      <c r="F45" s="29" t="e">
        <f ca="1">VLOOKUP($B45,INDIRECT("data!$"&amp;F37&amp;"$3:$CZ$554"),$C37-3*(B36-1)+F$1,FALSE)</f>
        <v>#N/A</v>
      </c>
      <c r="G45" s="29" t="e">
        <f ca="1">VLOOKUP($B45,INDIRECT("data!$"&amp;F37&amp;"$3:$CZ$554"),$C37-3*(B36-1)+G$1,FALSE)</f>
        <v>#N/A</v>
      </c>
      <c r="H45" s="15" t="e">
        <f ca="1">VLOOKUP($B45,INDIRECT("data!$"&amp;F37&amp;"$3:$CZ$554"),$C37-3*(B36-1)+H$1,FALSE)</f>
        <v>#N/A</v>
      </c>
      <c r="I45" s="29" t="e">
        <f ca="1">VLOOKUP($B45,INDIRECT("data!$"&amp;F37&amp;"$3:$CZ$554"),$C37-3*(B36-1)+I$1,FALSE)</f>
        <v>#N/A</v>
      </c>
      <c r="J45" s="29" t="e">
        <f ca="1">VLOOKUP($B45,INDIRECT("data!$"&amp;F37&amp;"$3:$CZ$554"),$C37-3*(B36-1)+J$1,FALSE)</f>
        <v>#N/A</v>
      </c>
      <c r="K45" s="15" t="e">
        <f ca="1">VLOOKUP($B45,INDIRECT("data!$"&amp;F37&amp;"$3:$CZ$554"),$C37-3*(B36-1)+K$1,FALSE)</f>
        <v>#N/A</v>
      </c>
      <c r="L45" s="30" t="e">
        <f ca="1">VLOOKUP($B45,INDIRECT("data!$"&amp;F37&amp;"$3:$CZ$554"),$C37-3*(B36-1)+L$1,FALSE)</f>
        <v>#N/A</v>
      </c>
      <c r="M45" s="45" t="e">
        <f ca="1">VLOOKUP($B45,INDIRECT("data!$"&amp;F37&amp;"$3:$CZ$554"),$C37-3*(B36-1)+M$1,FALSE)</f>
        <v>#N/A</v>
      </c>
      <c r="N45" s="45" t="e">
        <f ca="1">VLOOKUP($B45,INDIRECT("data!$"&amp;F37&amp;"$3:$CZ$554"),$C37-3*(B36-1)+N$1,FALSE)</f>
        <v>#N/A</v>
      </c>
      <c r="O45" s="45" t="e">
        <f ca="1">VLOOKUP($B45,INDIRECT("data!$"&amp;F37&amp;"$3:$CZ$554"),$C37-3*(B36-1)+O$1,FALSE)</f>
        <v>#N/A</v>
      </c>
      <c r="P45" s="45" t="e">
        <f ca="1">VLOOKUP($B45,INDIRECT("data!$"&amp;F37&amp;"$3:$CZ$554"),$C37-3*(B36-1)+P$1,FALSE)</f>
        <v>#N/A</v>
      </c>
      <c r="Q45" s="45" t="e">
        <f ca="1">VLOOKUP($B45,INDIRECT("data!$"&amp;F37&amp;"$3:$CZ$554"),$C37-3*(B36-1)+Q$1,FALSE)</f>
        <v>#N/A</v>
      </c>
      <c r="R45" s="45" t="e">
        <f ca="1">VLOOKUP($B45,INDIRECT("data!$"&amp;F37&amp;"$3:$CZ$554"),$C37-3*(B36-1)+R$1,FALSE)</f>
        <v>#N/A</v>
      </c>
      <c r="S45" s="45" t="e">
        <f ca="1">VLOOKUP($B45,INDIRECT("data!$"&amp;F37&amp;"$3:$CZ$554"),$C37-3*(B36-1)+S$1,FALSE)</f>
        <v>#N/A</v>
      </c>
      <c r="T45" s="45" t="e">
        <f ca="1">VLOOKUP($B45,INDIRECT("data!$"&amp;F37&amp;"$3:$CZ$554"),$C37-3*(B36-1)+T$1,FALSE)</f>
        <v>#N/A</v>
      </c>
      <c r="U45" s="45" t="e">
        <f ca="1">VLOOKUP($B45,INDIRECT("data!$"&amp;F37&amp;"$3:$CZ$554"),$C37-3*(B36-1)+U$1,FALSE)</f>
        <v>#N/A</v>
      </c>
      <c r="V45" s="45" t="e">
        <f ca="1">VLOOKUP($B45,INDIRECT("data!$"&amp;F37&amp;"$3:$CZ$554"),$C37-3*(B36-1)+V$1,FALSE)</f>
        <v>#N/A</v>
      </c>
      <c r="W45" s="45" t="e">
        <f ca="1">VLOOKUP($B45,INDIRECT("data!$"&amp;F37&amp;"$3:$CZ$554"),$C37-3*(B36-1)+W$1,FALSE)</f>
        <v>#N/A</v>
      </c>
      <c r="X45" s="45" t="e">
        <f ca="1">VLOOKUP($B45,INDIRECT("data!$"&amp;F37&amp;"$3:$CZ$554"),$C37-3*(B36-1)+X$1,FALSE)</f>
        <v>#N/A</v>
      </c>
      <c r="Y45" s="47" t="e">
        <f ca="1">VLOOKUP($B45,INDIRECT("data!$"&amp;F37&amp;"$3:$CZ$554"),$C37-3*(B36-1)+Y$1,FALSE)</f>
        <v>#N/A</v>
      </c>
      <c r="Z45" s="47" t="e">
        <f ca="1">VLOOKUP($B45,INDIRECT("data!$"&amp;F37&amp;"$3:$CZ$554"),$C37-3*(B36-1)+Z$1,FALSE)</f>
        <v>#N/A</v>
      </c>
      <c r="AA45" s="47" t="e">
        <f ca="1">VLOOKUP($B45,INDIRECT("data!$"&amp;F37&amp;"$3:$CZ$554"),$C37-3*(B36-1)+AA$1,FALSE)</f>
        <v>#N/A</v>
      </c>
      <c r="AB45" s="47" t="e">
        <f ca="1">VLOOKUP($B45,INDIRECT("data!$"&amp;F37&amp;"$3:$CZ$554"),$C37-3*(B36-1)+AB$1,FALSE)</f>
        <v>#N/A</v>
      </c>
      <c r="AC45" s="47" t="e">
        <f ca="1">VLOOKUP($B45,INDIRECT("data!$"&amp;F37&amp;"$3:$CZ$554"),$C37-3*(B36-1)+AC$1,FALSE)</f>
        <v>#N/A</v>
      </c>
      <c r="AD45" s="47" t="e">
        <f ca="1">VLOOKUP($B45,INDIRECT("data!$"&amp;F37&amp;"$3:$CZ$554"),$C37-3*(B36-1)+AD$1,FALSE)</f>
        <v>#N/A</v>
      </c>
      <c r="AE45" s="47" t="e">
        <f ca="1">VLOOKUP($B45,INDIRECT("data!$"&amp;F37&amp;"$3:$CZ$554"),$C37-3*(B36-1)+AE$1,FALSE)</f>
        <v>#N/A</v>
      </c>
      <c r="AF45" s="47" t="e">
        <f ca="1">VLOOKUP($B45,INDIRECT("data!$"&amp;F37&amp;"$3:$CZ$554"),$C37-3*(B36-1)+AF$1,FALSE)</f>
        <v>#N/A</v>
      </c>
      <c r="AG45" s="65" t="e">
        <f t="shared" ca="1" si="75"/>
        <v>#N/A</v>
      </c>
      <c r="AH45" s="65" t="e">
        <f t="shared" ca="1" si="76"/>
        <v>#N/A</v>
      </c>
      <c r="AI45" s="65" t="e">
        <f t="shared" ca="1" si="77"/>
        <v>#N/A</v>
      </c>
      <c r="AJ45" s="65" t="e">
        <f t="shared" ca="1" si="78"/>
        <v>#N/A</v>
      </c>
      <c r="AK45" s="65" t="e">
        <f t="shared" ca="1" si="79"/>
        <v>#N/A</v>
      </c>
      <c r="AL45" s="66" t="e">
        <f t="shared" ca="1" si="80"/>
        <v>#N/A</v>
      </c>
      <c r="AM45" s="66" t="e">
        <f t="shared" ca="1" si="81"/>
        <v>#N/A</v>
      </c>
      <c r="AN45" s="65" t="e">
        <f t="shared" ca="1" si="82"/>
        <v>#N/A</v>
      </c>
      <c r="AO45" s="65" t="e">
        <f t="shared" ca="1" si="83"/>
        <v>#N/A</v>
      </c>
      <c r="AP45" s="65" t="e">
        <f t="shared" ca="1" si="84"/>
        <v>#N/A</v>
      </c>
      <c r="AQ45" s="65" t="e">
        <f t="shared" ca="1" si="85"/>
        <v>#N/A</v>
      </c>
      <c r="AR45" s="65" t="e">
        <f t="shared" ca="1" si="86"/>
        <v>#N/A</v>
      </c>
      <c r="AS45" s="65" t="e">
        <f t="shared" ca="1" si="87"/>
        <v>#N/A</v>
      </c>
      <c r="AT45" s="65" t="e">
        <f t="shared" ca="1" si="88"/>
        <v>#N/A</v>
      </c>
    </row>
    <row r="46" spans="1:46" ht="18" customHeight="1" x14ac:dyDescent="0.25">
      <c r="A46" s="49" t="str">
        <f ca="1">CONCATENATE(B38,"-",B46)</f>
        <v>Birmingham-Home-8</v>
      </c>
      <c r="B46" s="12">
        <v>8</v>
      </c>
      <c r="C46" s="41" t="e">
        <f ca="1">VLOOKUP($B46,INDIRECT("data!$"&amp;F37&amp;"$3:$CZ$554"),$C37-3*(B36-1)+C$1,FALSE)</f>
        <v>#N/A</v>
      </c>
      <c r="D46" s="30" t="e">
        <f ca="1">VLOOKUP($B46,INDIRECT("data!$"&amp;F37&amp;"$3:$CZ$554"),$C37-3*(B36-1)+D$1,FALSE)</f>
        <v>#N/A</v>
      </c>
      <c r="E46" s="30" t="e">
        <f ca="1">VLOOKUP($B46,INDIRECT("data!$"&amp;F37&amp;"$3:$CZ$554"),$C37-3*(B36-1)+E$1,FALSE)</f>
        <v>#N/A</v>
      </c>
      <c r="F46" s="29" t="e">
        <f ca="1">VLOOKUP($B46,INDIRECT("data!$"&amp;F37&amp;"$3:$CZ$554"),$C37-3*(B36-1)+F$1,FALSE)</f>
        <v>#N/A</v>
      </c>
      <c r="G46" s="29" t="e">
        <f ca="1">VLOOKUP($B46,INDIRECT("data!$"&amp;F37&amp;"$3:$CZ$554"),$C37-3*(B36-1)+G$1,FALSE)</f>
        <v>#N/A</v>
      </c>
      <c r="H46" s="15" t="e">
        <f ca="1">VLOOKUP($B46,INDIRECT("data!$"&amp;F37&amp;"$3:$CZ$554"),$C37-3*(B36-1)+H$1,FALSE)</f>
        <v>#N/A</v>
      </c>
      <c r="I46" s="29" t="e">
        <f ca="1">VLOOKUP($B46,INDIRECT("data!$"&amp;F37&amp;"$3:$CZ$554"),$C37-3*(B36-1)+I$1,FALSE)</f>
        <v>#N/A</v>
      </c>
      <c r="J46" s="29" t="e">
        <f ca="1">VLOOKUP($B46,INDIRECT("data!$"&amp;F37&amp;"$3:$CZ$554"),$C37-3*(B36-1)+J$1,FALSE)</f>
        <v>#N/A</v>
      </c>
      <c r="K46" s="15" t="e">
        <f ca="1">VLOOKUP($B46,INDIRECT("data!$"&amp;F37&amp;"$3:$CZ$554"),$C37-3*(B36-1)+K$1,FALSE)</f>
        <v>#N/A</v>
      </c>
      <c r="L46" s="30" t="e">
        <f ca="1">VLOOKUP($B46,INDIRECT("data!$"&amp;F37&amp;"$3:$CZ$554"),$C37-3*(B36-1)+L$1,FALSE)</f>
        <v>#N/A</v>
      </c>
      <c r="M46" s="45" t="e">
        <f ca="1">VLOOKUP($B46,INDIRECT("data!$"&amp;F37&amp;"$3:$CZ$554"),$C37-3*(B36-1)+M$1,FALSE)</f>
        <v>#N/A</v>
      </c>
      <c r="N46" s="45" t="e">
        <f ca="1">VLOOKUP($B46,INDIRECT("data!$"&amp;F37&amp;"$3:$CZ$554"),$C37-3*(B36-1)+N$1,FALSE)</f>
        <v>#N/A</v>
      </c>
      <c r="O46" s="45" t="e">
        <f ca="1">VLOOKUP($B46,INDIRECT("data!$"&amp;F37&amp;"$3:$CZ$554"),$C37-3*(B36-1)+O$1,FALSE)</f>
        <v>#N/A</v>
      </c>
      <c r="P46" s="45" t="e">
        <f ca="1">VLOOKUP($B46,INDIRECT("data!$"&amp;F37&amp;"$3:$CZ$554"),$C37-3*(B36-1)+P$1,FALSE)</f>
        <v>#N/A</v>
      </c>
      <c r="Q46" s="45" t="e">
        <f ca="1">VLOOKUP($B46,INDIRECT("data!$"&amp;F37&amp;"$3:$CZ$554"),$C37-3*(B36-1)+Q$1,FALSE)</f>
        <v>#N/A</v>
      </c>
      <c r="R46" s="45" t="e">
        <f ca="1">VLOOKUP($B46,INDIRECT("data!$"&amp;F37&amp;"$3:$CZ$554"),$C37-3*(B36-1)+R$1,FALSE)</f>
        <v>#N/A</v>
      </c>
      <c r="S46" s="45" t="e">
        <f ca="1">VLOOKUP($B46,INDIRECT("data!$"&amp;F37&amp;"$3:$CZ$554"),$C37-3*(B36-1)+S$1,FALSE)</f>
        <v>#N/A</v>
      </c>
      <c r="T46" s="45" t="e">
        <f ca="1">VLOOKUP($B46,INDIRECT("data!$"&amp;F37&amp;"$3:$CZ$554"),$C37-3*(B36-1)+T$1,FALSE)</f>
        <v>#N/A</v>
      </c>
      <c r="U46" s="45" t="e">
        <f ca="1">VLOOKUP($B46,INDIRECT("data!$"&amp;F37&amp;"$3:$CZ$554"),$C37-3*(B36-1)+U$1,FALSE)</f>
        <v>#N/A</v>
      </c>
      <c r="V46" s="45" t="e">
        <f ca="1">VLOOKUP($B46,INDIRECT("data!$"&amp;F37&amp;"$3:$CZ$554"),$C37-3*(B36-1)+V$1,FALSE)</f>
        <v>#N/A</v>
      </c>
      <c r="W46" s="45" t="e">
        <f ca="1">VLOOKUP($B46,INDIRECT("data!$"&amp;F37&amp;"$3:$CZ$554"),$C37-3*(B36-1)+W$1,FALSE)</f>
        <v>#N/A</v>
      </c>
      <c r="X46" s="45" t="e">
        <f ca="1">VLOOKUP($B46,INDIRECT("data!$"&amp;F37&amp;"$3:$CZ$554"),$C37-3*(B36-1)+X$1,FALSE)</f>
        <v>#N/A</v>
      </c>
      <c r="Y46" s="47" t="e">
        <f ca="1">VLOOKUP($B46,INDIRECT("data!$"&amp;F37&amp;"$3:$CZ$554"),$C37-3*(B36-1)+Y$1,FALSE)</f>
        <v>#N/A</v>
      </c>
      <c r="Z46" s="47" t="e">
        <f ca="1">VLOOKUP($B46,INDIRECT("data!$"&amp;F37&amp;"$3:$CZ$554"),$C37-3*(B36-1)+Z$1,FALSE)</f>
        <v>#N/A</v>
      </c>
      <c r="AA46" s="47" t="e">
        <f ca="1">VLOOKUP($B46,INDIRECT("data!$"&amp;F37&amp;"$3:$CZ$554"),$C37-3*(B36-1)+AA$1,FALSE)</f>
        <v>#N/A</v>
      </c>
      <c r="AB46" s="47" t="e">
        <f ca="1">VLOOKUP($B46,INDIRECT("data!$"&amp;F37&amp;"$3:$CZ$554"),$C37-3*(B36-1)+AB$1,FALSE)</f>
        <v>#N/A</v>
      </c>
      <c r="AC46" s="47" t="e">
        <f ca="1">VLOOKUP($B46,INDIRECT("data!$"&amp;F37&amp;"$3:$CZ$554"),$C37-3*(B36-1)+AC$1,FALSE)</f>
        <v>#N/A</v>
      </c>
      <c r="AD46" s="47" t="e">
        <f ca="1">VLOOKUP($B46,INDIRECT("data!$"&amp;F37&amp;"$3:$CZ$554"),$C37-3*(B36-1)+AD$1,FALSE)</f>
        <v>#N/A</v>
      </c>
      <c r="AE46" s="47" t="e">
        <f ca="1">VLOOKUP($B46,INDIRECT("data!$"&amp;F37&amp;"$3:$CZ$554"),$C37-3*(B36-1)+AE$1,FALSE)</f>
        <v>#N/A</v>
      </c>
      <c r="AF46" s="47" t="e">
        <f ca="1">VLOOKUP($B46,INDIRECT("data!$"&amp;F37&amp;"$3:$CZ$554"),$C37-3*(B36-1)+AF$1,FALSE)</f>
        <v>#N/A</v>
      </c>
      <c r="AG46" s="65" t="e">
        <f t="shared" ca="1" si="75"/>
        <v>#N/A</v>
      </c>
      <c r="AH46" s="65" t="e">
        <f t="shared" ca="1" si="76"/>
        <v>#N/A</v>
      </c>
      <c r="AI46" s="65" t="e">
        <f t="shared" ca="1" si="77"/>
        <v>#N/A</v>
      </c>
      <c r="AJ46" s="65" t="e">
        <f t="shared" ca="1" si="78"/>
        <v>#N/A</v>
      </c>
      <c r="AK46" s="65" t="e">
        <f t="shared" ca="1" si="79"/>
        <v>#N/A</v>
      </c>
      <c r="AL46" s="66" t="e">
        <f t="shared" ca="1" si="80"/>
        <v>#N/A</v>
      </c>
      <c r="AM46" s="66" t="e">
        <f t="shared" ca="1" si="81"/>
        <v>#N/A</v>
      </c>
      <c r="AN46" s="65" t="e">
        <f t="shared" ca="1" si="82"/>
        <v>#N/A</v>
      </c>
      <c r="AO46" s="65" t="e">
        <f t="shared" ca="1" si="83"/>
        <v>#N/A</v>
      </c>
      <c r="AP46" s="65" t="e">
        <f t="shared" ca="1" si="84"/>
        <v>#N/A</v>
      </c>
      <c r="AQ46" s="65" t="e">
        <f t="shared" ca="1" si="85"/>
        <v>#N/A</v>
      </c>
      <c r="AR46" s="65" t="e">
        <f t="shared" ca="1" si="86"/>
        <v>#N/A</v>
      </c>
      <c r="AS46" s="65" t="e">
        <f t="shared" ca="1" si="87"/>
        <v>#N/A</v>
      </c>
      <c r="AT46" s="65" t="e">
        <f t="shared" ca="1" si="88"/>
        <v>#N/A</v>
      </c>
    </row>
    <row r="47" spans="1:46" ht="18" customHeight="1" x14ac:dyDescent="0.25">
      <c r="A47" s="50"/>
      <c r="B47" s="42" t="s">
        <v>23</v>
      </c>
      <c r="C47" s="43"/>
      <c r="D47" s="44"/>
      <c r="E47" s="44"/>
      <c r="F47" s="46" t="e">
        <f ca="1">SUM(F39:F46)</f>
        <v>#N/A</v>
      </c>
      <c r="G47" s="46" t="e">
        <f ca="1">SUM(G39:G46)</f>
        <v>#N/A</v>
      </c>
      <c r="H47" s="42"/>
      <c r="I47" s="46" t="e">
        <f t="shared" ref="I47:J47" ca="1" si="89">SUM(I39:I46)</f>
        <v>#N/A</v>
      </c>
      <c r="J47" s="46" t="e">
        <f t="shared" ca="1" si="89"/>
        <v>#N/A</v>
      </c>
      <c r="K47" s="42"/>
      <c r="L47" s="44"/>
      <c r="M47" s="46" t="e">
        <f t="shared" ref="M47:X47" ca="1" si="90">SUM(M39:M46)</f>
        <v>#N/A</v>
      </c>
      <c r="N47" s="46" t="e">
        <f t="shared" ca="1" si="90"/>
        <v>#N/A</v>
      </c>
      <c r="O47" s="46" t="e">
        <f t="shared" ca="1" si="90"/>
        <v>#N/A</v>
      </c>
      <c r="P47" s="46" t="e">
        <f t="shared" ca="1" si="90"/>
        <v>#N/A</v>
      </c>
      <c r="Q47" s="46" t="e">
        <f t="shared" ca="1" si="90"/>
        <v>#N/A</v>
      </c>
      <c r="R47" s="46" t="e">
        <f t="shared" ca="1" si="90"/>
        <v>#N/A</v>
      </c>
      <c r="S47" s="46" t="e">
        <f t="shared" ca="1" si="90"/>
        <v>#N/A</v>
      </c>
      <c r="T47" s="46" t="e">
        <f t="shared" ca="1" si="90"/>
        <v>#N/A</v>
      </c>
      <c r="U47" s="46" t="e">
        <f t="shared" ca="1" si="90"/>
        <v>#N/A</v>
      </c>
      <c r="V47" s="46" t="e">
        <f t="shared" ca="1" si="90"/>
        <v>#N/A</v>
      </c>
      <c r="W47" s="46" t="e">
        <f t="shared" ca="1" si="90"/>
        <v>#N/A</v>
      </c>
      <c r="X47" s="46" t="e">
        <f t="shared" ca="1" si="90"/>
        <v>#N/A</v>
      </c>
      <c r="Y47" s="48"/>
      <c r="Z47" s="48"/>
      <c r="AA47" s="48"/>
      <c r="AB47" s="48"/>
      <c r="AC47" s="48"/>
      <c r="AD47" s="48"/>
      <c r="AE47" s="48"/>
      <c r="AF47" s="48"/>
    </row>
    <row r="48" spans="1:46" ht="18" customHeight="1" x14ac:dyDescent="0.25">
      <c r="A48" s="50"/>
      <c r="B48" s="37" t="str">
        <f ca="1">CONCATENATE(B37,"-Away")</f>
        <v>Birmingham-Away</v>
      </c>
      <c r="C48" s="40" t="s">
        <v>22</v>
      </c>
      <c r="D48" s="13" t="s">
        <v>50</v>
      </c>
      <c r="E48" s="13" t="s">
        <v>51</v>
      </c>
      <c r="F48" s="13" t="s">
        <v>3</v>
      </c>
      <c r="G48" s="13" t="s">
        <v>4</v>
      </c>
      <c r="H48" s="13" t="s">
        <v>6</v>
      </c>
      <c r="I48" s="13" t="s">
        <v>1</v>
      </c>
      <c r="J48" s="13" t="s">
        <v>2</v>
      </c>
      <c r="K48" s="13" t="s">
        <v>5</v>
      </c>
      <c r="L48" s="13" t="s">
        <v>52</v>
      </c>
      <c r="M48" s="13" t="s">
        <v>53</v>
      </c>
      <c r="N48" s="13" t="s">
        <v>54</v>
      </c>
      <c r="O48" s="13" t="s">
        <v>55</v>
      </c>
      <c r="P48" s="13" t="s">
        <v>56</v>
      </c>
      <c r="Q48" s="13" t="s">
        <v>57</v>
      </c>
      <c r="R48" s="13" t="s">
        <v>58</v>
      </c>
      <c r="S48" s="13" t="s">
        <v>59</v>
      </c>
      <c r="T48" s="13" t="s">
        <v>60</v>
      </c>
      <c r="U48" s="13" t="s">
        <v>61</v>
      </c>
      <c r="V48" s="13" t="s">
        <v>62</v>
      </c>
      <c r="W48" s="13" t="s">
        <v>63</v>
      </c>
      <c r="X48" s="13" t="s">
        <v>64</v>
      </c>
      <c r="Y48" s="13" t="s">
        <v>65</v>
      </c>
      <c r="Z48" s="13" t="s">
        <v>66</v>
      </c>
      <c r="AA48" s="13" t="s">
        <v>67</v>
      </c>
      <c r="AB48" s="13" t="s">
        <v>68</v>
      </c>
      <c r="AC48" s="13" t="s">
        <v>69</v>
      </c>
      <c r="AD48" s="13" t="s">
        <v>70</v>
      </c>
      <c r="AE48" s="13" t="s">
        <v>71</v>
      </c>
      <c r="AF48" s="13" t="s">
        <v>72</v>
      </c>
      <c r="AG48" s="62" t="s">
        <v>140</v>
      </c>
      <c r="AH48" s="62" t="s">
        <v>141</v>
      </c>
      <c r="AI48" s="62" t="s">
        <v>142</v>
      </c>
      <c r="AJ48" s="62" t="s">
        <v>143</v>
      </c>
      <c r="AK48" s="62" t="s">
        <v>144</v>
      </c>
      <c r="AL48" s="63" t="s">
        <v>145</v>
      </c>
      <c r="AM48" s="63" t="s">
        <v>146</v>
      </c>
      <c r="AN48" s="62" t="s">
        <v>147</v>
      </c>
      <c r="AO48" s="64" t="s">
        <v>150</v>
      </c>
      <c r="AP48" s="64" t="s">
        <v>151</v>
      </c>
      <c r="AQ48" s="62" t="s">
        <v>148</v>
      </c>
      <c r="AR48" s="62" t="s">
        <v>149</v>
      </c>
      <c r="AS48" s="62" t="s">
        <v>152</v>
      </c>
      <c r="AT48" s="62" t="s">
        <v>153</v>
      </c>
    </row>
    <row r="49" spans="1:46" ht="18" customHeight="1" x14ac:dyDescent="0.25">
      <c r="A49" s="49" t="str">
        <f ca="1">CONCATENATE(B48,"-",B49)</f>
        <v>Birmingham-Away-1</v>
      </c>
      <c r="B49" s="37">
        <v>1</v>
      </c>
      <c r="C49" s="41">
        <f ca="1">VLOOKUP($B49,INDIRECT("data!$"&amp;G37&amp;"$3:$CZ$554"),$D37-3*(B36-1)+C$1,FALSE)</f>
        <v>43375</v>
      </c>
      <c r="D49" s="30" t="str">
        <f ca="1">VLOOKUP($B49,INDIRECT("data!$"&amp;G37&amp;"$3:$CZ$554"),$D37-3*(B36-1)+D$1,FALSE)</f>
        <v>Brentford</v>
      </c>
      <c r="E49" s="30" t="str">
        <f ca="1">VLOOKUP($B49,INDIRECT("data!$"&amp;G37&amp;"$3:$CZ$554"),$D37-3*(B36-1)+E$1,FALSE)</f>
        <v>Birmingham</v>
      </c>
      <c r="F49" s="29">
        <f ca="1">VLOOKUP($B49,INDIRECT("data!$"&amp;G37&amp;"$3:$CZ$554"),$D37-3*(B36-1)+F$1,FALSE)</f>
        <v>1</v>
      </c>
      <c r="G49" s="29">
        <f ca="1">VLOOKUP($B49,INDIRECT("data!$"&amp;G37&amp;"$3:$CZ$554"),$D37-3*(B36-1)+G$1,FALSE)</f>
        <v>1</v>
      </c>
      <c r="H49" s="15" t="str">
        <f ca="1">VLOOKUP($B49,INDIRECT("data!$"&amp;G37&amp;"$3:$CZ$554"),$D37-3*(B36-1)+H$1,FALSE)</f>
        <v>D</v>
      </c>
      <c r="I49" s="29">
        <f ca="1">VLOOKUP($B49,INDIRECT("data!$"&amp;G37&amp;"$3:$CZ$554"),$D37-3*(B36-1)+I$1,FALSE)</f>
        <v>1</v>
      </c>
      <c r="J49" s="29">
        <f ca="1">VLOOKUP($B49,INDIRECT("data!$"&amp;G37&amp;"$3:$CZ$554"),$D37-3*(B36-1)+J$1,FALSE)</f>
        <v>1</v>
      </c>
      <c r="K49" s="15" t="str">
        <f ca="1">VLOOKUP($B49,INDIRECT("data!$"&amp;G37&amp;"$3:$CZ$554"),$D37-3*(B36-1)+K$1,FALSE)</f>
        <v>D</v>
      </c>
      <c r="L49" s="30" t="str">
        <f ca="1">VLOOKUP($B49,INDIRECT("data!$"&amp;G37&amp;"$3:$CZ$554"),$D37-3*(B36-1)+L$1,FALSE)</f>
        <v>T Robinson</v>
      </c>
      <c r="M49" s="45">
        <f ca="1">VLOOKUP($B49,INDIRECT("data!$"&amp;G37&amp;"$3:$CZ$554"),$D37-3*(B36-1)+M$1,FALSE)</f>
        <v>18</v>
      </c>
      <c r="N49" s="45">
        <f ca="1">VLOOKUP($B49,INDIRECT("data!$"&amp;G37&amp;"$3:$CZ$554"),$D37-3*(B36-1)+N$1,FALSE)</f>
        <v>14</v>
      </c>
      <c r="O49" s="45">
        <f ca="1">VLOOKUP($B49,INDIRECT("data!$"&amp;G37&amp;"$3:$CZ$554"),$D37-3*(B36-1)+O$1,FALSE)</f>
        <v>7</v>
      </c>
      <c r="P49" s="45">
        <f ca="1">VLOOKUP($B49,INDIRECT("data!$"&amp;G37&amp;"$3:$CZ$554"),$D37-3*(B36-1)+P$1,FALSE)</f>
        <v>6</v>
      </c>
      <c r="Q49" s="45">
        <f ca="1">VLOOKUP($B49,INDIRECT("data!$"&amp;G37&amp;"$3:$CZ$554"),$D37-3*(B36-1)+Q$1,FALSE)</f>
        <v>13</v>
      </c>
      <c r="R49" s="45">
        <f ca="1">VLOOKUP($B49,INDIRECT("data!$"&amp;G37&amp;"$3:$CZ$554"),$D37-3*(B36-1)+R$1,FALSE)</f>
        <v>13</v>
      </c>
      <c r="S49" s="45">
        <f ca="1">VLOOKUP($B49,INDIRECT("data!$"&amp;G37&amp;"$3:$CZ$554"),$D37-3*(B36-1)+S$1,FALSE)</f>
        <v>9</v>
      </c>
      <c r="T49" s="45">
        <f ca="1">VLOOKUP($B49,INDIRECT("data!$"&amp;G37&amp;"$3:$CZ$554"),$D37-3*(B36-1)+T$1,FALSE)</f>
        <v>7</v>
      </c>
      <c r="U49" s="45">
        <f ca="1">VLOOKUP($B49,INDIRECT("data!$"&amp;G37&amp;"$3:$CZ$554"),$D37-3*(B36-1)+U$1,FALSE)</f>
        <v>3</v>
      </c>
      <c r="V49" s="45">
        <f ca="1">VLOOKUP($B49,INDIRECT("data!$"&amp;G37&amp;"$3:$CZ$554"),$D37-3*(B36-1)+V$1,FALSE)</f>
        <v>5</v>
      </c>
      <c r="W49" s="45">
        <f ca="1">VLOOKUP($B49,INDIRECT("data!$"&amp;G37&amp;"$3:$CZ$554"),$D37-3*(B36-1)+W$1,FALSE)</f>
        <v>0</v>
      </c>
      <c r="X49" s="45">
        <f ca="1">VLOOKUP($B49,INDIRECT("data!$"&amp;G37&amp;"$3:$CZ$554"),$D37-3*(B36-1)+X$1,FALSE)</f>
        <v>1</v>
      </c>
      <c r="Y49" s="47">
        <f ca="1">VLOOKUP($B49,INDIRECT("data!$"&amp;G37&amp;"$3:$CZ$554"),$D37-3*(B36-1)+Y$1,FALSE)</f>
        <v>1.66</v>
      </c>
      <c r="Z49" s="47">
        <f ca="1">VLOOKUP($B49,INDIRECT("data!$"&amp;G37&amp;"$3:$CZ$554"),$D37-3*(B36-1)+Z$1,FALSE)</f>
        <v>4</v>
      </c>
      <c r="AA49" s="47">
        <f ca="1">VLOOKUP($B49,INDIRECT("data!$"&amp;G37&amp;"$3:$CZ$554"),$D37-3*(B36-1)+AA$1,FALSE)</f>
        <v>5.75</v>
      </c>
      <c r="AB49" s="47">
        <f ca="1">VLOOKUP($B49,INDIRECT("data!$"&amp;G37&amp;"$3:$CZ$554"),$D37-3*(B36-1)+AB$1,FALSE)</f>
        <v>1.66</v>
      </c>
      <c r="AC49" s="47">
        <f ca="1">VLOOKUP($B49,INDIRECT("data!$"&amp;G37&amp;"$3:$CZ$554"),$D37-3*(B36-1)+AC$1,FALSE)</f>
        <v>4</v>
      </c>
      <c r="AD49" s="47">
        <f ca="1">VLOOKUP($B49,INDIRECT("data!$"&amp;G37&amp;"$3:$CZ$554"),$D37-3*(B36-1)+AD$1,FALSE)</f>
        <v>5.61</v>
      </c>
      <c r="AE49" s="47">
        <f ca="1">VLOOKUP($B49,INDIRECT("data!$"&amp;G37&amp;"$3:$CZ$554"),$D37-3*(B36-1)+AE$1,FALSE)</f>
        <v>1.82</v>
      </c>
      <c r="AF49" s="47">
        <f ca="1">VLOOKUP($B49,INDIRECT("data!$"&amp;G37&amp;"$3:$CZ$554"),$D37-3*(B36-1)+AF$1,FALSE)</f>
        <v>1.97</v>
      </c>
      <c r="AG49" s="65">
        <f ca="1">IF(C49="","",F49+G49)</f>
        <v>2</v>
      </c>
      <c r="AH49" s="65">
        <f ca="1">IF(C49="","",I49+J49)</f>
        <v>2</v>
      </c>
      <c r="AI49" s="65">
        <f ca="1">IF(C49="","",AJ49+AK49)</f>
        <v>0</v>
      </c>
      <c r="AJ49" s="65">
        <f ca="1">IF(C49="","",F49-I49)</f>
        <v>0</v>
      </c>
      <c r="AK49" s="65">
        <f ca="1">IF(C49="","",G49-J49)</f>
        <v>0</v>
      </c>
      <c r="AL49" s="66" t="str">
        <f ca="1">IF(AJ49&gt;AK49,"H",IF(AJ49=AK49,"D",IF(AJ49&lt;AK49,"A","Error!")))</f>
        <v>D</v>
      </c>
      <c r="AM49" s="66" t="str">
        <f ca="1">IF(C49="","",CONCATENATE(K49,"-",H49))</f>
        <v>D-D</v>
      </c>
      <c r="AN49" s="65">
        <f ca="1">IF(C49="","",IF(AND(F49&gt;0,G49&gt;0),1,0))</f>
        <v>1</v>
      </c>
      <c r="AO49" s="65">
        <f ca="1">IF(C49="","",IF(AND(F49&gt;0,I49&gt;0),1,0))</f>
        <v>1</v>
      </c>
      <c r="AP49" s="65">
        <f ca="1">IF(C49="","",IF(AND(G49&gt;0,J49&gt;0),1,0))</f>
        <v>1</v>
      </c>
      <c r="AQ49" s="65">
        <f ca="1">IF(C49="","",IF(AND(H49="H",G49=0),1,0))</f>
        <v>0</v>
      </c>
      <c r="AR49" s="65">
        <f ca="1">IF(C49="","",IF(AND(H49="A",F49=0),1,0))</f>
        <v>0</v>
      </c>
      <c r="AS49" s="65">
        <f ca="1">IF(C49="","",IF(AND(K49="H",AL49="H"),1,0))</f>
        <v>0</v>
      </c>
      <c r="AT49" s="65">
        <f ca="1">IF(C49="","",IF(AND(K49="A",AL49="A"),1,0))</f>
        <v>0</v>
      </c>
    </row>
    <row r="50" spans="1:46" ht="18" customHeight="1" x14ac:dyDescent="0.25">
      <c r="A50" s="49" t="str">
        <f ca="1">CONCATENATE(B48,"-",B50)</f>
        <v>Birmingham-Away-2</v>
      </c>
      <c r="B50" s="37">
        <v>2</v>
      </c>
      <c r="C50" s="41">
        <f ca="1">VLOOKUP($B50,INDIRECT("data!$"&amp;G37&amp;"$3:$CZ$554"),$D37-3*(B36-1)+C$1,FALSE)</f>
        <v>43365</v>
      </c>
      <c r="D50" s="30" t="str">
        <f ca="1">VLOOKUP($B50,INDIRECT("data!$"&amp;G37&amp;"$3:$CZ$554"),$D37-3*(B36-1)+D$1,FALSE)</f>
        <v>Leeds</v>
      </c>
      <c r="E50" s="30" t="str">
        <f ca="1">VLOOKUP($B50,INDIRECT("data!$"&amp;G37&amp;"$3:$CZ$554"),$D37-3*(B36-1)+E$1,FALSE)</f>
        <v>Birmingham</v>
      </c>
      <c r="F50" s="29">
        <f ca="1">VLOOKUP($B50,INDIRECT("data!$"&amp;G37&amp;"$3:$CZ$554"),$D37-3*(B36-1)+F$1,FALSE)</f>
        <v>1</v>
      </c>
      <c r="G50" s="29">
        <f ca="1">VLOOKUP($B50,INDIRECT("data!$"&amp;G37&amp;"$3:$CZ$554"),$D37-3*(B36-1)+G$1,FALSE)</f>
        <v>2</v>
      </c>
      <c r="H50" s="15" t="str">
        <f ca="1">VLOOKUP($B50,INDIRECT("data!$"&amp;G37&amp;"$3:$CZ$554"),$D37-3*(B36-1)+H$1,FALSE)</f>
        <v>A</v>
      </c>
      <c r="I50" s="29">
        <f ca="1">VLOOKUP($B50,INDIRECT("data!$"&amp;G37&amp;"$3:$CZ$554"),$D37-3*(B36-1)+I$1,FALSE)</f>
        <v>0</v>
      </c>
      <c r="J50" s="29">
        <f ca="1">VLOOKUP($B50,INDIRECT("data!$"&amp;G37&amp;"$3:$CZ$554"),$D37-3*(B36-1)+J$1,FALSE)</f>
        <v>2</v>
      </c>
      <c r="K50" s="15" t="str">
        <f ca="1">VLOOKUP($B50,INDIRECT("data!$"&amp;G37&amp;"$3:$CZ$554"),$D37-3*(B36-1)+K$1,FALSE)</f>
        <v>A</v>
      </c>
      <c r="L50" s="30" t="str">
        <f ca="1">VLOOKUP($B50,INDIRECT("data!$"&amp;G37&amp;"$3:$CZ$554"),$D37-3*(B36-1)+L$1,FALSE)</f>
        <v>P Bankes</v>
      </c>
      <c r="M50" s="45">
        <f ca="1">VLOOKUP($B50,INDIRECT("data!$"&amp;G37&amp;"$3:$CZ$554"),$D37-3*(B36-1)+M$1,FALSE)</f>
        <v>17</v>
      </c>
      <c r="N50" s="45">
        <f ca="1">VLOOKUP($B50,INDIRECT("data!$"&amp;G37&amp;"$3:$CZ$554"),$D37-3*(B36-1)+N$1,FALSE)</f>
        <v>4</v>
      </c>
      <c r="O50" s="45">
        <f ca="1">VLOOKUP($B50,INDIRECT("data!$"&amp;G37&amp;"$3:$CZ$554"),$D37-3*(B36-1)+O$1,FALSE)</f>
        <v>5</v>
      </c>
      <c r="P50" s="45">
        <f ca="1">VLOOKUP($B50,INDIRECT("data!$"&amp;G37&amp;"$3:$CZ$554"),$D37-3*(B36-1)+P$1,FALSE)</f>
        <v>3</v>
      </c>
      <c r="Q50" s="45">
        <f ca="1">VLOOKUP($B50,INDIRECT("data!$"&amp;G37&amp;"$3:$CZ$554"),$D37-3*(B36-1)+Q$1,FALSE)</f>
        <v>13</v>
      </c>
      <c r="R50" s="45">
        <f ca="1">VLOOKUP($B50,INDIRECT("data!$"&amp;G37&amp;"$3:$CZ$554"),$D37-3*(B36-1)+R$1,FALSE)</f>
        <v>21</v>
      </c>
      <c r="S50" s="45">
        <f ca="1">VLOOKUP($B50,INDIRECT("data!$"&amp;G37&amp;"$3:$CZ$554"),$D37-3*(B36-1)+S$1,FALSE)</f>
        <v>7</v>
      </c>
      <c r="T50" s="45">
        <f ca="1">VLOOKUP($B50,INDIRECT("data!$"&amp;G37&amp;"$3:$CZ$554"),$D37-3*(B36-1)+T$1,FALSE)</f>
        <v>4</v>
      </c>
      <c r="U50" s="45">
        <f ca="1">VLOOKUP($B50,INDIRECT("data!$"&amp;G37&amp;"$3:$CZ$554"),$D37-3*(B36-1)+U$1,FALSE)</f>
        <v>2</v>
      </c>
      <c r="V50" s="45">
        <f ca="1">VLOOKUP($B50,INDIRECT("data!$"&amp;G37&amp;"$3:$CZ$554"),$D37-3*(B36-1)+V$1,FALSE)</f>
        <v>4</v>
      </c>
      <c r="W50" s="45">
        <f ca="1">VLOOKUP($B50,INDIRECT("data!$"&amp;G37&amp;"$3:$CZ$554"),$D37-3*(B36-1)+W$1,FALSE)</f>
        <v>0</v>
      </c>
      <c r="X50" s="45">
        <f ca="1">VLOOKUP($B50,INDIRECT("data!$"&amp;G37&amp;"$3:$CZ$554"),$D37-3*(B36-1)+X$1,FALSE)</f>
        <v>0</v>
      </c>
      <c r="Y50" s="47">
        <f ca="1">VLOOKUP($B50,INDIRECT("data!$"&amp;G37&amp;"$3:$CZ$554"),$D37-3*(B36-1)+Y$1,FALSE)</f>
        <v>1.8</v>
      </c>
      <c r="Z50" s="47">
        <f ca="1">VLOOKUP($B50,INDIRECT("data!$"&amp;G37&amp;"$3:$CZ$554"),$D37-3*(B36-1)+Z$1,FALSE)</f>
        <v>3.75</v>
      </c>
      <c r="AA50" s="47">
        <f ca="1">VLOOKUP($B50,INDIRECT("data!$"&amp;G37&amp;"$3:$CZ$554"),$D37-3*(B36-1)+AA$1,FALSE)</f>
        <v>5</v>
      </c>
      <c r="AB50" s="47">
        <f ca="1">VLOOKUP($B50,INDIRECT("data!$"&amp;G37&amp;"$3:$CZ$554"),$D37-3*(B36-1)+AB$1,FALSE)</f>
        <v>1.85</v>
      </c>
      <c r="AC50" s="47">
        <f ca="1">VLOOKUP($B50,INDIRECT("data!$"&amp;G37&amp;"$3:$CZ$554"),$D37-3*(B36-1)+AC$1,FALSE)</f>
        <v>3.54</v>
      </c>
      <c r="AD50" s="47">
        <f ca="1">VLOOKUP($B50,INDIRECT("data!$"&amp;G37&amp;"$3:$CZ$554"),$D37-3*(B36-1)+AD$1,FALSE)</f>
        <v>4.88</v>
      </c>
      <c r="AE50" s="47">
        <f ca="1">VLOOKUP($B50,INDIRECT("data!$"&amp;G37&amp;"$3:$CZ$554"),$D37-3*(B36-1)+AE$1,FALSE)</f>
        <v>1.96</v>
      </c>
      <c r="AF50" s="47">
        <f ca="1">VLOOKUP($B50,INDIRECT("data!$"&amp;G37&amp;"$3:$CZ$554"),$D37-3*(B36-1)+AF$1,FALSE)</f>
        <v>1.83</v>
      </c>
      <c r="AG50" s="65">
        <f t="shared" ref="AG50:AG56" ca="1" si="91">IF(C50="","",F50+G50)</f>
        <v>3</v>
      </c>
      <c r="AH50" s="65">
        <f t="shared" ref="AH50:AH56" ca="1" si="92">IF(C50="","",I50+J50)</f>
        <v>2</v>
      </c>
      <c r="AI50" s="65">
        <f t="shared" ref="AI50:AI56" ca="1" si="93">IF(C50="","",AJ50+AK50)</f>
        <v>1</v>
      </c>
      <c r="AJ50" s="65">
        <f t="shared" ref="AJ50:AJ56" ca="1" si="94">IF(C50="","",F50-I50)</f>
        <v>1</v>
      </c>
      <c r="AK50" s="65">
        <f t="shared" ref="AK50:AK56" ca="1" si="95">IF(C50="","",G50-J50)</f>
        <v>0</v>
      </c>
      <c r="AL50" s="66" t="str">
        <f t="shared" ref="AL50:AL56" ca="1" si="96">IF(AJ50&gt;AK50,"H",IF(AJ50=AK50,"D",IF(AJ50&lt;AK50,"A","Error!")))</f>
        <v>H</v>
      </c>
      <c r="AM50" s="66" t="str">
        <f t="shared" ref="AM50:AM56" ca="1" si="97">IF(C50="","",CONCATENATE(K50,"-",H50))</f>
        <v>A-A</v>
      </c>
      <c r="AN50" s="65">
        <f t="shared" ref="AN50:AN56" ca="1" si="98">IF(C50="","",IF(AND(F50&gt;0,G50&gt;0),1,0))</f>
        <v>1</v>
      </c>
      <c r="AO50" s="65">
        <f t="shared" ref="AO50:AO56" ca="1" si="99">IF(C50="","",IF(AND(F50&gt;0,I50&gt;0),1,0))</f>
        <v>0</v>
      </c>
      <c r="AP50" s="65">
        <f t="shared" ref="AP50:AP56" ca="1" si="100">IF(C50="","",IF(AND(G50&gt;0,J50&gt;0),1,0))</f>
        <v>1</v>
      </c>
      <c r="AQ50" s="65">
        <f t="shared" ref="AQ50:AQ56" ca="1" si="101">IF(C50="","",IF(AND(H50="H",G50=0),1,0))</f>
        <v>0</v>
      </c>
      <c r="AR50" s="65">
        <f t="shared" ref="AR50:AR56" ca="1" si="102">IF(C50="","",IF(AND(H50="A",F50=0),1,0))</f>
        <v>0</v>
      </c>
      <c r="AS50" s="65">
        <f t="shared" ref="AS50:AS56" ca="1" si="103">IF(C50="","",IF(AND(K50="H",AL50="H"),1,0))</f>
        <v>0</v>
      </c>
      <c r="AT50" s="65">
        <f t="shared" ref="AT50:AT56" ca="1" si="104">IF(C50="","",IF(AND(K50="A",AL50="A"),1,0))</f>
        <v>0</v>
      </c>
    </row>
    <row r="51" spans="1:46" ht="18" customHeight="1" x14ac:dyDescent="0.25">
      <c r="A51" s="49" t="str">
        <f ca="1">CONCATENATE(B48,"-",B51)</f>
        <v>Birmingham-Away-3</v>
      </c>
      <c r="B51" s="37">
        <v>3</v>
      </c>
      <c r="C51" s="41">
        <f ca="1">VLOOKUP($B51,INDIRECT("data!$"&amp;G37&amp;"$3:$CZ$554"),$D37-3*(B36-1)+C$1,FALSE)</f>
        <v>43362</v>
      </c>
      <c r="D51" s="30" t="str">
        <f ca="1">VLOOKUP($B51,INDIRECT("data!$"&amp;G37&amp;"$3:$CZ$554"),$D37-3*(B36-1)+D$1,FALSE)</f>
        <v>Sheffield United</v>
      </c>
      <c r="E51" s="30" t="str">
        <f ca="1">VLOOKUP($B51,INDIRECT("data!$"&amp;G37&amp;"$3:$CZ$554"),$D37-3*(B36-1)+E$1,FALSE)</f>
        <v>Birmingham</v>
      </c>
      <c r="F51" s="29">
        <f ca="1">VLOOKUP($B51,INDIRECT("data!$"&amp;G37&amp;"$3:$CZ$554"),$D37-3*(B36-1)+F$1,FALSE)</f>
        <v>0</v>
      </c>
      <c r="G51" s="29">
        <f ca="1">VLOOKUP($B51,INDIRECT("data!$"&amp;G37&amp;"$3:$CZ$554"),$D37-3*(B36-1)+G$1,FALSE)</f>
        <v>0</v>
      </c>
      <c r="H51" s="15" t="str">
        <f ca="1">VLOOKUP($B51,INDIRECT("data!$"&amp;G37&amp;"$3:$CZ$554"),$D37-3*(B36-1)+H$1,FALSE)</f>
        <v>D</v>
      </c>
      <c r="I51" s="29">
        <f ca="1">VLOOKUP($B51,INDIRECT("data!$"&amp;G37&amp;"$3:$CZ$554"),$D37-3*(B36-1)+I$1,FALSE)</f>
        <v>0</v>
      </c>
      <c r="J51" s="29">
        <f ca="1">VLOOKUP($B51,INDIRECT("data!$"&amp;G37&amp;"$3:$CZ$554"),$D37-3*(B36-1)+J$1,FALSE)</f>
        <v>0</v>
      </c>
      <c r="K51" s="15" t="str">
        <f ca="1">VLOOKUP($B51,INDIRECT("data!$"&amp;G37&amp;"$3:$CZ$554"),$D37-3*(B36-1)+K$1,FALSE)</f>
        <v>D</v>
      </c>
      <c r="L51" s="30" t="str">
        <f ca="1">VLOOKUP($B51,INDIRECT("data!$"&amp;G37&amp;"$3:$CZ$554"),$D37-3*(B36-1)+L$1,FALSE)</f>
        <v>G Ward</v>
      </c>
      <c r="M51" s="45">
        <f ca="1">VLOOKUP($B51,INDIRECT("data!$"&amp;G37&amp;"$3:$CZ$554"),$D37-3*(B36-1)+M$1,FALSE)</f>
        <v>6</v>
      </c>
      <c r="N51" s="45">
        <f ca="1">VLOOKUP($B51,INDIRECT("data!$"&amp;G37&amp;"$3:$CZ$554"),$D37-3*(B36-1)+N$1,FALSE)</f>
        <v>13</v>
      </c>
      <c r="O51" s="45">
        <f ca="1">VLOOKUP($B51,INDIRECT("data!$"&amp;G37&amp;"$3:$CZ$554"),$D37-3*(B36-1)+O$1,FALSE)</f>
        <v>3</v>
      </c>
      <c r="P51" s="45">
        <f ca="1">VLOOKUP($B51,INDIRECT("data!$"&amp;G37&amp;"$3:$CZ$554"),$D37-3*(B36-1)+P$1,FALSE)</f>
        <v>5</v>
      </c>
      <c r="Q51" s="45">
        <f ca="1">VLOOKUP($B51,INDIRECT("data!$"&amp;G37&amp;"$3:$CZ$554"),$D37-3*(B36-1)+Q$1,FALSE)</f>
        <v>10</v>
      </c>
      <c r="R51" s="45">
        <f ca="1">VLOOKUP($B51,INDIRECT("data!$"&amp;G37&amp;"$3:$CZ$554"),$D37-3*(B36-1)+R$1,FALSE)</f>
        <v>11</v>
      </c>
      <c r="S51" s="45">
        <f ca="1">VLOOKUP($B51,INDIRECT("data!$"&amp;G37&amp;"$3:$CZ$554"),$D37-3*(B36-1)+S$1,FALSE)</f>
        <v>9</v>
      </c>
      <c r="T51" s="45">
        <f ca="1">VLOOKUP($B51,INDIRECT("data!$"&amp;G37&amp;"$3:$CZ$554"),$D37-3*(B36-1)+T$1,FALSE)</f>
        <v>5</v>
      </c>
      <c r="U51" s="45">
        <f ca="1">VLOOKUP($B51,INDIRECT("data!$"&amp;G37&amp;"$3:$CZ$554"),$D37-3*(B36-1)+U$1,FALSE)</f>
        <v>1</v>
      </c>
      <c r="V51" s="45">
        <f ca="1">VLOOKUP($B51,INDIRECT("data!$"&amp;G37&amp;"$3:$CZ$554"),$D37-3*(B36-1)+V$1,FALSE)</f>
        <v>0</v>
      </c>
      <c r="W51" s="45">
        <f ca="1">VLOOKUP($B51,INDIRECT("data!$"&amp;G37&amp;"$3:$CZ$554"),$D37-3*(B36-1)+W$1,FALSE)</f>
        <v>0</v>
      </c>
      <c r="X51" s="45">
        <f ca="1">VLOOKUP($B51,INDIRECT("data!$"&amp;G37&amp;"$3:$CZ$554"),$D37-3*(B36-1)+X$1,FALSE)</f>
        <v>0</v>
      </c>
      <c r="Y51" s="47">
        <f ca="1">VLOOKUP($B51,INDIRECT("data!$"&amp;G37&amp;"$3:$CZ$554"),$D37-3*(B36-1)+Y$1,FALSE)</f>
        <v>1.85</v>
      </c>
      <c r="Z51" s="47">
        <f ca="1">VLOOKUP($B51,INDIRECT("data!$"&amp;G37&amp;"$3:$CZ$554"),$D37-3*(B36-1)+Z$1,FALSE)</f>
        <v>3.6</v>
      </c>
      <c r="AA51" s="47">
        <f ca="1">VLOOKUP($B51,INDIRECT("data!$"&amp;G37&amp;"$3:$CZ$554"),$D37-3*(B36-1)+AA$1,FALSE)</f>
        <v>4.75</v>
      </c>
      <c r="AB51" s="47">
        <f ca="1">VLOOKUP($B51,INDIRECT("data!$"&amp;G37&amp;"$3:$CZ$554"),$D37-3*(B36-1)+AB$1,FALSE)</f>
        <v>1.9</v>
      </c>
      <c r="AC51" s="47">
        <f ca="1">VLOOKUP($B51,INDIRECT("data!$"&amp;G37&amp;"$3:$CZ$554"),$D37-3*(B36-1)+AC$1,FALSE)</f>
        <v>3.44</v>
      </c>
      <c r="AD51" s="47">
        <f ca="1">VLOOKUP($B51,INDIRECT("data!$"&amp;G37&amp;"$3:$CZ$554"),$D37-3*(B36-1)+AD$1,FALSE)</f>
        <v>4.6900000000000004</v>
      </c>
      <c r="AE51" s="47">
        <f ca="1">VLOOKUP($B51,INDIRECT("data!$"&amp;G37&amp;"$3:$CZ$554"),$D37-3*(B36-1)+AE$1,FALSE)</f>
        <v>2.06</v>
      </c>
      <c r="AF51" s="47">
        <f ca="1">VLOOKUP($B51,INDIRECT("data!$"&amp;G37&amp;"$3:$CZ$554"),$D37-3*(B36-1)+AF$1,FALSE)</f>
        <v>1.75</v>
      </c>
      <c r="AG51" s="65">
        <f t="shared" ca="1" si="91"/>
        <v>0</v>
      </c>
      <c r="AH51" s="65">
        <f t="shared" ca="1" si="92"/>
        <v>0</v>
      </c>
      <c r="AI51" s="65">
        <f t="shared" ca="1" si="93"/>
        <v>0</v>
      </c>
      <c r="AJ51" s="65">
        <f t="shared" ca="1" si="94"/>
        <v>0</v>
      </c>
      <c r="AK51" s="65">
        <f t="shared" ca="1" si="95"/>
        <v>0</v>
      </c>
      <c r="AL51" s="66" t="str">
        <f t="shared" ca="1" si="96"/>
        <v>D</v>
      </c>
      <c r="AM51" s="66" t="str">
        <f t="shared" ca="1" si="97"/>
        <v>D-D</v>
      </c>
      <c r="AN51" s="65">
        <f t="shared" ca="1" si="98"/>
        <v>0</v>
      </c>
      <c r="AO51" s="65">
        <f t="shared" ca="1" si="99"/>
        <v>0</v>
      </c>
      <c r="AP51" s="65">
        <f t="shared" ca="1" si="100"/>
        <v>0</v>
      </c>
      <c r="AQ51" s="65">
        <f t="shared" ca="1" si="101"/>
        <v>0</v>
      </c>
      <c r="AR51" s="65">
        <f t="shared" ca="1" si="102"/>
        <v>0</v>
      </c>
      <c r="AS51" s="65">
        <f t="shared" ca="1" si="103"/>
        <v>0</v>
      </c>
      <c r="AT51" s="65">
        <f t="shared" ca="1" si="104"/>
        <v>0</v>
      </c>
    </row>
    <row r="52" spans="1:46" ht="18" customHeight="1" x14ac:dyDescent="0.25">
      <c r="A52" s="49" t="str">
        <f ca="1">CONCATENATE(B48,"-",B52)</f>
        <v>Birmingham-Away-4</v>
      </c>
      <c r="B52" s="37">
        <v>4</v>
      </c>
      <c r="C52" s="41">
        <f ca="1">VLOOKUP($B52,INDIRECT("data!$"&amp;G37&amp;"$3:$CZ$554"),$D37-3*(B36-1)+C$1,FALSE)</f>
        <v>43337</v>
      </c>
      <c r="D52" s="30" t="str">
        <f ca="1">VLOOKUP($B52,INDIRECT("data!$"&amp;G37&amp;"$3:$CZ$554"),$D37-3*(B36-1)+D$1,FALSE)</f>
        <v>Nott'm Forest</v>
      </c>
      <c r="E52" s="30" t="str">
        <f ca="1">VLOOKUP($B52,INDIRECT("data!$"&amp;G37&amp;"$3:$CZ$554"),$D37-3*(B36-1)+E$1,FALSE)</f>
        <v>Birmingham</v>
      </c>
      <c r="F52" s="29">
        <f ca="1">VLOOKUP($B52,INDIRECT("data!$"&amp;G37&amp;"$3:$CZ$554"),$D37-3*(B36-1)+F$1,FALSE)</f>
        <v>2</v>
      </c>
      <c r="G52" s="29">
        <f ca="1">VLOOKUP($B52,INDIRECT("data!$"&amp;G37&amp;"$3:$CZ$554"),$D37-3*(B36-1)+G$1,FALSE)</f>
        <v>2</v>
      </c>
      <c r="H52" s="15" t="str">
        <f ca="1">VLOOKUP($B52,INDIRECT("data!$"&amp;G37&amp;"$3:$CZ$554"),$D37-3*(B36-1)+H$1,FALSE)</f>
        <v>D</v>
      </c>
      <c r="I52" s="29">
        <f ca="1">VLOOKUP($B52,INDIRECT("data!$"&amp;G37&amp;"$3:$CZ$554"),$D37-3*(B36-1)+I$1,FALSE)</f>
        <v>0</v>
      </c>
      <c r="J52" s="29">
        <f ca="1">VLOOKUP($B52,INDIRECT("data!$"&amp;G37&amp;"$3:$CZ$554"),$D37-3*(B36-1)+J$1,FALSE)</f>
        <v>1</v>
      </c>
      <c r="K52" s="15" t="str">
        <f ca="1">VLOOKUP($B52,INDIRECT("data!$"&amp;G37&amp;"$3:$CZ$554"),$D37-3*(B36-1)+K$1,FALSE)</f>
        <v>A</v>
      </c>
      <c r="L52" s="30" t="str">
        <f ca="1">VLOOKUP($B52,INDIRECT("data!$"&amp;G37&amp;"$3:$CZ$554"),$D37-3*(B36-1)+L$1,FALSE)</f>
        <v>T Robinson</v>
      </c>
      <c r="M52" s="45">
        <f ca="1">VLOOKUP($B52,INDIRECT("data!$"&amp;G37&amp;"$3:$CZ$554"),$D37-3*(B36-1)+M$1,FALSE)</f>
        <v>9</v>
      </c>
      <c r="N52" s="45">
        <f ca="1">VLOOKUP($B52,INDIRECT("data!$"&amp;G37&amp;"$3:$CZ$554"),$D37-3*(B36-1)+N$1,FALSE)</f>
        <v>9</v>
      </c>
      <c r="O52" s="45">
        <f ca="1">VLOOKUP($B52,INDIRECT("data!$"&amp;G37&amp;"$3:$CZ$554"),$D37-3*(B36-1)+O$1,FALSE)</f>
        <v>3</v>
      </c>
      <c r="P52" s="45">
        <f ca="1">VLOOKUP($B52,INDIRECT("data!$"&amp;G37&amp;"$3:$CZ$554"),$D37-3*(B36-1)+P$1,FALSE)</f>
        <v>3</v>
      </c>
      <c r="Q52" s="45">
        <f ca="1">VLOOKUP($B52,INDIRECT("data!$"&amp;G37&amp;"$3:$CZ$554"),$D37-3*(B36-1)+Q$1,FALSE)</f>
        <v>17</v>
      </c>
      <c r="R52" s="45">
        <f ca="1">VLOOKUP($B52,INDIRECT("data!$"&amp;G37&amp;"$3:$CZ$554"),$D37-3*(B36-1)+R$1,FALSE)</f>
        <v>20</v>
      </c>
      <c r="S52" s="45">
        <f ca="1">VLOOKUP($B52,INDIRECT("data!$"&amp;G37&amp;"$3:$CZ$554"),$D37-3*(B36-1)+S$1,FALSE)</f>
        <v>0</v>
      </c>
      <c r="T52" s="45">
        <f ca="1">VLOOKUP($B52,INDIRECT("data!$"&amp;G37&amp;"$3:$CZ$554"),$D37-3*(B36-1)+T$1,FALSE)</f>
        <v>4</v>
      </c>
      <c r="U52" s="45">
        <f ca="1">VLOOKUP($B52,INDIRECT("data!$"&amp;G37&amp;"$3:$CZ$554"),$D37-3*(B36-1)+U$1,FALSE)</f>
        <v>4</v>
      </c>
      <c r="V52" s="45">
        <f ca="1">VLOOKUP($B52,INDIRECT("data!$"&amp;G37&amp;"$3:$CZ$554"),$D37-3*(B36-1)+V$1,FALSE)</f>
        <v>0</v>
      </c>
      <c r="W52" s="45">
        <f ca="1">VLOOKUP($B52,INDIRECT("data!$"&amp;G37&amp;"$3:$CZ$554"),$D37-3*(B36-1)+W$1,FALSE)</f>
        <v>0</v>
      </c>
      <c r="X52" s="45">
        <f ca="1">VLOOKUP($B52,INDIRECT("data!$"&amp;G37&amp;"$3:$CZ$554"),$D37-3*(B36-1)+X$1,FALSE)</f>
        <v>0</v>
      </c>
      <c r="Y52" s="47">
        <f ca="1">VLOOKUP($B52,INDIRECT("data!$"&amp;G37&amp;"$3:$CZ$554"),$D37-3*(B36-1)+Y$1,FALSE)</f>
        <v>1.85</v>
      </c>
      <c r="Z52" s="47">
        <f ca="1">VLOOKUP($B52,INDIRECT("data!$"&amp;G37&amp;"$3:$CZ$554"),$D37-3*(B36-1)+Z$1,FALSE)</f>
        <v>3.5</v>
      </c>
      <c r="AA52" s="47">
        <f ca="1">VLOOKUP($B52,INDIRECT("data!$"&amp;G37&amp;"$3:$CZ$554"),$D37-3*(B36-1)+AA$1,FALSE)</f>
        <v>5</v>
      </c>
      <c r="AB52" s="47">
        <f ca="1">VLOOKUP($B52,INDIRECT("data!$"&amp;G37&amp;"$3:$CZ$554"),$D37-3*(B36-1)+AB$1,FALSE)</f>
        <v>1.87</v>
      </c>
      <c r="AC52" s="47">
        <f ca="1">VLOOKUP($B52,INDIRECT("data!$"&amp;G37&amp;"$3:$CZ$554"),$D37-3*(B36-1)+AC$1,FALSE)</f>
        <v>3.51</v>
      </c>
      <c r="AD52" s="47">
        <f ca="1">VLOOKUP($B52,INDIRECT("data!$"&amp;G37&amp;"$3:$CZ$554"),$D37-3*(B36-1)+AD$1,FALSE)</f>
        <v>4.82</v>
      </c>
      <c r="AE52" s="47">
        <f ca="1">VLOOKUP($B52,INDIRECT("data!$"&amp;G37&amp;"$3:$CZ$554"),$D37-3*(B36-1)+AE$1,FALSE)</f>
        <v>2.08</v>
      </c>
      <c r="AF52" s="47">
        <f ca="1">VLOOKUP($B52,INDIRECT("data!$"&amp;G37&amp;"$3:$CZ$554"),$D37-3*(B36-1)+AF$1,FALSE)</f>
        <v>1.73</v>
      </c>
      <c r="AG52" s="65">
        <f t="shared" ca="1" si="91"/>
        <v>4</v>
      </c>
      <c r="AH52" s="65">
        <f t="shared" ca="1" si="92"/>
        <v>1</v>
      </c>
      <c r="AI52" s="65">
        <f t="shared" ca="1" si="93"/>
        <v>3</v>
      </c>
      <c r="AJ52" s="65">
        <f t="shared" ca="1" si="94"/>
        <v>2</v>
      </c>
      <c r="AK52" s="65">
        <f t="shared" ca="1" si="95"/>
        <v>1</v>
      </c>
      <c r="AL52" s="66" t="str">
        <f t="shared" ca="1" si="96"/>
        <v>H</v>
      </c>
      <c r="AM52" s="66" t="str">
        <f t="shared" ca="1" si="97"/>
        <v>A-D</v>
      </c>
      <c r="AN52" s="65">
        <f t="shared" ca="1" si="98"/>
        <v>1</v>
      </c>
      <c r="AO52" s="65">
        <f t="shared" ca="1" si="99"/>
        <v>0</v>
      </c>
      <c r="AP52" s="65">
        <f t="shared" ca="1" si="100"/>
        <v>1</v>
      </c>
      <c r="AQ52" s="65">
        <f t="shared" ca="1" si="101"/>
        <v>0</v>
      </c>
      <c r="AR52" s="65">
        <f t="shared" ca="1" si="102"/>
        <v>0</v>
      </c>
      <c r="AS52" s="65">
        <f t="shared" ca="1" si="103"/>
        <v>0</v>
      </c>
      <c r="AT52" s="65">
        <f t="shared" ca="1" si="104"/>
        <v>0</v>
      </c>
    </row>
    <row r="53" spans="1:46" ht="18" customHeight="1" x14ac:dyDescent="0.25">
      <c r="A53" s="49" t="str">
        <f ca="1">CONCATENATE(B48,"-",B53)</f>
        <v>Birmingham-Away-5</v>
      </c>
      <c r="B53" s="37">
        <v>5</v>
      </c>
      <c r="C53" s="41">
        <f ca="1">VLOOKUP($B53,INDIRECT("data!$"&amp;G37&amp;"$3:$CZ$554"),$D37-3*(B36-1)+C$1,FALSE)</f>
        <v>43334</v>
      </c>
      <c r="D53" s="30" t="str">
        <f ca="1">VLOOKUP($B53,INDIRECT("data!$"&amp;G37&amp;"$3:$CZ$554"),$D37-3*(B36-1)+D$1,FALSE)</f>
        <v>Bolton</v>
      </c>
      <c r="E53" s="30" t="str">
        <f ca="1">VLOOKUP($B53,INDIRECT("data!$"&amp;G37&amp;"$3:$CZ$554"),$D37-3*(B36-1)+E$1,FALSE)</f>
        <v>Birmingham</v>
      </c>
      <c r="F53" s="29">
        <f ca="1">VLOOKUP($B53,INDIRECT("data!$"&amp;G37&amp;"$3:$CZ$554"),$D37-3*(B36-1)+F$1,FALSE)</f>
        <v>1</v>
      </c>
      <c r="G53" s="29">
        <f ca="1">VLOOKUP($B53,INDIRECT("data!$"&amp;G37&amp;"$3:$CZ$554"),$D37-3*(B36-1)+G$1,FALSE)</f>
        <v>0</v>
      </c>
      <c r="H53" s="15" t="str">
        <f ca="1">VLOOKUP($B53,INDIRECT("data!$"&amp;G37&amp;"$3:$CZ$554"),$D37-3*(B36-1)+H$1,FALSE)</f>
        <v>H</v>
      </c>
      <c r="I53" s="29">
        <f ca="1">VLOOKUP($B53,INDIRECT("data!$"&amp;G37&amp;"$3:$CZ$554"),$D37-3*(B36-1)+I$1,FALSE)</f>
        <v>0</v>
      </c>
      <c r="J53" s="29">
        <f ca="1">VLOOKUP($B53,INDIRECT("data!$"&amp;G37&amp;"$3:$CZ$554"),$D37-3*(B36-1)+J$1,FALSE)</f>
        <v>0</v>
      </c>
      <c r="K53" s="15" t="str">
        <f ca="1">VLOOKUP($B53,INDIRECT("data!$"&amp;G37&amp;"$3:$CZ$554"),$D37-3*(B36-1)+K$1,FALSE)</f>
        <v>D</v>
      </c>
      <c r="L53" s="30" t="str">
        <f ca="1">VLOOKUP($B53,INDIRECT("data!$"&amp;G37&amp;"$3:$CZ$554"),$D37-3*(B36-1)+L$1,FALSE)</f>
        <v>L Probert</v>
      </c>
      <c r="M53" s="45">
        <f ca="1">VLOOKUP($B53,INDIRECT("data!$"&amp;G37&amp;"$3:$CZ$554"),$D37-3*(B36-1)+M$1,FALSE)</f>
        <v>8</v>
      </c>
      <c r="N53" s="45">
        <f ca="1">VLOOKUP($B53,INDIRECT("data!$"&amp;G37&amp;"$3:$CZ$554"),$D37-3*(B36-1)+N$1,FALSE)</f>
        <v>18</v>
      </c>
      <c r="O53" s="45">
        <f ca="1">VLOOKUP($B53,INDIRECT("data!$"&amp;G37&amp;"$3:$CZ$554"),$D37-3*(B36-1)+O$1,FALSE)</f>
        <v>4</v>
      </c>
      <c r="P53" s="45">
        <f ca="1">VLOOKUP($B53,INDIRECT("data!$"&amp;G37&amp;"$3:$CZ$554"),$D37-3*(B36-1)+P$1,FALSE)</f>
        <v>6</v>
      </c>
      <c r="Q53" s="45">
        <f ca="1">VLOOKUP($B53,INDIRECT("data!$"&amp;G37&amp;"$3:$CZ$554"),$D37-3*(B36-1)+Q$1,FALSE)</f>
        <v>11</v>
      </c>
      <c r="R53" s="45">
        <f ca="1">VLOOKUP($B53,INDIRECT("data!$"&amp;G37&amp;"$3:$CZ$554"),$D37-3*(B36-1)+R$1,FALSE)</f>
        <v>15</v>
      </c>
      <c r="S53" s="45">
        <f ca="1">VLOOKUP($B53,INDIRECT("data!$"&amp;G37&amp;"$3:$CZ$554"),$D37-3*(B36-1)+S$1,FALSE)</f>
        <v>3</v>
      </c>
      <c r="T53" s="45">
        <f ca="1">VLOOKUP($B53,INDIRECT("data!$"&amp;G37&amp;"$3:$CZ$554"),$D37-3*(B36-1)+T$1,FALSE)</f>
        <v>10</v>
      </c>
      <c r="U53" s="45">
        <f ca="1">VLOOKUP($B53,INDIRECT("data!$"&amp;G37&amp;"$3:$CZ$554"),$D37-3*(B36-1)+U$1,FALSE)</f>
        <v>2</v>
      </c>
      <c r="V53" s="45">
        <f ca="1">VLOOKUP($B53,INDIRECT("data!$"&amp;G37&amp;"$3:$CZ$554"),$D37-3*(B36-1)+V$1,FALSE)</f>
        <v>3</v>
      </c>
      <c r="W53" s="45">
        <f ca="1">VLOOKUP($B53,INDIRECT("data!$"&amp;G37&amp;"$3:$CZ$554"),$D37-3*(B36-1)+W$1,FALSE)</f>
        <v>0</v>
      </c>
      <c r="X53" s="45">
        <f ca="1">VLOOKUP($B53,INDIRECT("data!$"&amp;G37&amp;"$3:$CZ$554"),$D37-3*(B36-1)+X$1,FALSE)</f>
        <v>0</v>
      </c>
      <c r="Y53" s="47">
        <f ca="1">VLOOKUP($B53,INDIRECT("data!$"&amp;G37&amp;"$3:$CZ$554"),$D37-3*(B36-1)+Y$1,FALSE)</f>
        <v>3.1</v>
      </c>
      <c r="Z53" s="47">
        <f ca="1">VLOOKUP($B53,INDIRECT("data!$"&amp;G37&amp;"$3:$CZ$554"),$D37-3*(B36-1)+Z$1,FALSE)</f>
        <v>3.1</v>
      </c>
      <c r="AA53" s="47">
        <f ca="1">VLOOKUP($B53,INDIRECT("data!$"&amp;G37&amp;"$3:$CZ$554"),$D37-3*(B36-1)+AA$1,FALSE)</f>
        <v>2.62</v>
      </c>
      <c r="AB53" s="47">
        <f ca="1">VLOOKUP($B53,INDIRECT("data!$"&amp;G37&amp;"$3:$CZ$554"),$D37-3*(B36-1)+AB$1,FALSE)</f>
        <v>2.98</v>
      </c>
      <c r="AC53" s="47">
        <f ca="1">VLOOKUP($B53,INDIRECT("data!$"&amp;G37&amp;"$3:$CZ$554"),$D37-3*(B36-1)+AC$1,FALSE)</f>
        <v>3.18</v>
      </c>
      <c r="AD53" s="47">
        <f ca="1">VLOOKUP($B53,INDIRECT("data!$"&amp;G37&amp;"$3:$CZ$554"),$D37-3*(B36-1)+AD$1,FALSE)</f>
        <v>2.67</v>
      </c>
      <c r="AE53" s="47">
        <f ca="1">VLOOKUP($B53,INDIRECT("data!$"&amp;G37&amp;"$3:$CZ$554"),$D37-3*(B36-1)+AE$1,FALSE)</f>
        <v>2.41</v>
      </c>
      <c r="AF53" s="47">
        <f ca="1">VLOOKUP($B53,INDIRECT("data!$"&amp;G37&amp;"$3:$CZ$554"),$D37-3*(B36-1)+AF$1,FALSE)</f>
        <v>1.54</v>
      </c>
      <c r="AG53" s="65">
        <f t="shared" ca="1" si="91"/>
        <v>1</v>
      </c>
      <c r="AH53" s="65">
        <f t="shared" ca="1" si="92"/>
        <v>0</v>
      </c>
      <c r="AI53" s="65">
        <f t="shared" ca="1" si="93"/>
        <v>1</v>
      </c>
      <c r="AJ53" s="65">
        <f t="shared" ca="1" si="94"/>
        <v>1</v>
      </c>
      <c r="AK53" s="65">
        <f t="shared" ca="1" si="95"/>
        <v>0</v>
      </c>
      <c r="AL53" s="66" t="str">
        <f t="shared" ca="1" si="96"/>
        <v>H</v>
      </c>
      <c r="AM53" s="66" t="str">
        <f t="shared" ca="1" si="97"/>
        <v>D-H</v>
      </c>
      <c r="AN53" s="65">
        <f t="shared" ca="1" si="98"/>
        <v>0</v>
      </c>
      <c r="AO53" s="65">
        <f t="shared" ca="1" si="99"/>
        <v>0</v>
      </c>
      <c r="AP53" s="65">
        <f t="shared" ca="1" si="100"/>
        <v>0</v>
      </c>
      <c r="AQ53" s="65">
        <f t="shared" ca="1" si="101"/>
        <v>1</v>
      </c>
      <c r="AR53" s="65">
        <f t="shared" ca="1" si="102"/>
        <v>0</v>
      </c>
      <c r="AS53" s="65">
        <f t="shared" ca="1" si="103"/>
        <v>0</v>
      </c>
      <c r="AT53" s="65">
        <f t="shared" ca="1" si="104"/>
        <v>0</v>
      </c>
    </row>
    <row r="54" spans="1:46" ht="18" customHeight="1" x14ac:dyDescent="0.25">
      <c r="A54" s="49" t="str">
        <f ca="1">CONCATENATE(B48,"-",B54)</f>
        <v>Birmingham-Away-6</v>
      </c>
      <c r="B54" s="37">
        <v>6</v>
      </c>
      <c r="C54" s="41">
        <f ca="1">VLOOKUP($B54,INDIRECT("data!$"&amp;G37&amp;"$3:$CZ$554"),$D37-3*(B36-1)+C$1,FALSE)</f>
        <v>43323</v>
      </c>
      <c r="D54" s="30" t="str">
        <f ca="1">VLOOKUP($B54,INDIRECT("data!$"&amp;G37&amp;"$3:$CZ$554"),$D37-3*(B36-1)+D$1,FALSE)</f>
        <v>Middlesbrough</v>
      </c>
      <c r="E54" s="30" t="str">
        <f ca="1">VLOOKUP($B54,INDIRECT("data!$"&amp;G37&amp;"$3:$CZ$554"),$D37-3*(B36-1)+E$1,FALSE)</f>
        <v>Birmingham</v>
      </c>
      <c r="F54" s="29">
        <f ca="1">VLOOKUP($B54,INDIRECT("data!$"&amp;G37&amp;"$3:$CZ$554"),$D37-3*(B36-1)+F$1,FALSE)</f>
        <v>1</v>
      </c>
      <c r="G54" s="29">
        <f ca="1">VLOOKUP($B54,INDIRECT("data!$"&amp;G37&amp;"$3:$CZ$554"),$D37-3*(B36-1)+G$1,FALSE)</f>
        <v>0</v>
      </c>
      <c r="H54" s="15" t="str">
        <f ca="1">VLOOKUP($B54,INDIRECT("data!$"&amp;G37&amp;"$3:$CZ$554"),$D37-3*(B36-1)+H$1,FALSE)</f>
        <v>H</v>
      </c>
      <c r="I54" s="29">
        <f ca="1">VLOOKUP($B54,INDIRECT("data!$"&amp;G37&amp;"$3:$CZ$554"),$D37-3*(B36-1)+I$1,FALSE)</f>
        <v>1</v>
      </c>
      <c r="J54" s="29">
        <f ca="1">VLOOKUP($B54,INDIRECT("data!$"&amp;G37&amp;"$3:$CZ$554"),$D37-3*(B36-1)+J$1,FALSE)</f>
        <v>0</v>
      </c>
      <c r="K54" s="15" t="str">
        <f ca="1">VLOOKUP($B54,INDIRECT("data!$"&amp;G37&amp;"$3:$CZ$554"),$D37-3*(B36-1)+K$1,FALSE)</f>
        <v>H</v>
      </c>
      <c r="L54" s="30" t="str">
        <f ca="1">VLOOKUP($B54,INDIRECT("data!$"&amp;G37&amp;"$3:$CZ$554"),$D37-3*(B36-1)+L$1,FALSE)</f>
        <v>A Madley</v>
      </c>
      <c r="M54" s="45">
        <f ca="1">VLOOKUP($B54,INDIRECT("data!$"&amp;G37&amp;"$3:$CZ$554"),$D37-3*(B36-1)+M$1,FALSE)</f>
        <v>10</v>
      </c>
      <c r="N54" s="45">
        <f ca="1">VLOOKUP($B54,INDIRECT("data!$"&amp;G37&amp;"$3:$CZ$554"),$D37-3*(B36-1)+N$1,FALSE)</f>
        <v>11</v>
      </c>
      <c r="O54" s="45">
        <f ca="1">VLOOKUP($B54,INDIRECT("data!$"&amp;G37&amp;"$3:$CZ$554"),$D37-3*(B36-1)+O$1,FALSE)</f>
        <v>2</v>
      </c>
      <c r="P54" s="45">
        <f ca="1">VLOOKUP($B54,INDIRECT("data!$"&amp;G37&amp;"$3:$CZ$554"),$D37-3*(B36-1)+P$1,FALSE)</f>
        <v>4</v>
      </c>
      <c r="Q54" s="45">
        <f ca="1">VLOOKUP($B54,INDIRECT("data!$"&amp;G37&amp;"$3:$CZ$554"),$D37-3*(B36-1)+Q$1,FALSE)</f>
        <v>9</v>
      </c>
      <c r="R54" s="45">
        <f ca="1">VLOOKUP($B54,INDIRECT("data!$"&amp;G37&amp;"$3:$CZ$554"),$D37-3*(B36-1)+R$1,FALSE)</f>
        <v>11</v>
      </c>
      <c r="S54" s="45">
        <f ca="1">VLOOKUP($B54,INDIRECT("data!$"&amp;G37&amp;"$3:$CZ$554"),$D37-3*(B36-1)+S$1,FALSE)</f>
        <v>3</v>
      </c>
      <c r="T54" s="45">
        <f ca="1">VLOOKUP($B54,INDIRECT("data!$"&amp;G37&amp;"$3:$CZ$554"),$D37-3*(B36-1)+T$1,FALSE)</f>
        <v>9</v>
      </c>
      <c r="U54" s="45">
        <f ca="1">VLOOKUP($B54,INDIRECT("data!$"&amp;G37&amp;"$3:$CZ$554"),$D37-3*(B36-1)+U$1,FALSE)</f>
        <v>0</v>
      </c>
      <c r="V54" s="45">
        <f ca="1">VLOOKUP($B54,INDIRECT("data!$"&amp;G37&amp;"$3:$CZ$554"),$D37-3*(B36-1)+V$1,FALSE)</f>
        <v>1</v>
      </c>
      <c r="W54" s="45">
        <f ca="1">VLOOKUP($B54,INDIRECT("data!$"&amp;G37&amp;"$3:$CZ$554"),$D37-3*(B36-1)+W$1,FALSE)</f>
        <v>0</v>
      </c>
      <c r="X54" s="45">
        <f ca="1">VLOOKUP($B54,INDIRECT("data!$"&amp;G37&amp;"$3:$CZ$554"),$D37-3*(B36-1)+X$1,FALSE)</f>
        <v>1</v>
      </c>
      <c r="Y54" s="47">
        <f ca="1">VLOOKUP($B54,INDIRECT("data!$"&amp;G37&amp;"$3:$CZ$554"),$D37-3*(B36-1)+Y$1,FALSE)</f>
        <v>1.72</v>
      </c>
      <c r="Z54" s="47">
        <f ca="1">VLOOKUP($B54,INDIRECT("data!$"&amp;G37&amp;"$3:$CZ$554"),$D37-3*(B36-1)+Z$1,FALSE)</f>
        <v>3.6</v>
      </c>
      <c r="AA54" s="47">
        <f ca="1">VLOOKUP($B54,INDIRECT("data!$"&amp;G37&amp;"$3:$CZ$554"),$D37-3*(B36-1)+AA$1,FALSE)</f>
        <v>6</v>
      </c>
      <c r="AB54" s="47">
        <f ca="1">VLOOKUP($B54,INDIRECT("data!$"&amp;G37&amp;"$3:$CZ$554"),$D37-3*(B36-1)+AB$1,FALSE)</f>
        <v>1.69</v>
      </c>
      <c r="AC54" s="47">
        <f ca="1">VLOOKUP($B54,INDIRECT("data!$"&amp;G37&amp;"$3:$CZ$554"),$D37-3*(B36-1)+AC$1,FALSE)</f>
        <v>3.76</v>
      </c>
      <c r="AD54" s="47">
        <f ca="1">VLOOKUP($B54,INDIRECT("data!$"&amp;G37&amp;"$3:$CZ$554"),$D37-3*(B36-1)+AD$1,FALSE)</f>
        <v>5.91</v>
      </c>
      <c r="AE54" s="47">
        <f ca="1">VLOOKUP($B54,INDIRECT("data!$"&amp;G37&amp;"$3:$CZ$554"),$D37-3*(B36-1)+AE$1,FALSE)</f>
        <v>2.2599999999999998</v>
      </c>
      <c r="AF54" s="47">
        <f ca="1">VLOOKUP($B54,INDIRECT("data!$"&amp;G37&amp;"$3:$CZ$554"),$D37-3*(B36-1)+AF$1,FALSE)</f>
        <v>1.61</v>
      </c>
      <c r="AG54" s="65">
        <f t="shared" ca="1" si="91"/>
        <v>1</v>
      </c>
      <c r="AH54" s="65">
        <f t="shared" ca="1" si="92"/>
        <v>1</v>
      </c>
      <c r="AI54" s="65">
        <f t="shared" ca="1" si="93"/>
        <v>0</v>
      </c>
      <c r="AJ54" s="65">
        <f t="shared" ca="1" si="94"/>
        <v>0</v>
      </c>
      <c r="AK54" s="65">
        <f t="shared" ca="1" si="95"/>
        <v>0</v>
      </c>
      <c r="AL54" s="66" t="str">
        <f t="shared" ca="1" si="96"/>
        <v>D</v>
      </c>
      <c r="AM54" s="66" t="str">
        <f t="shared" ca="1" si="97"/>
        <v>H-H</v>
      </c>
      <c r="AN54" s="65">
        <f t="shared" ca="1" si="98"/>
        <v>0</v>
      </c>
      <c r="AO54" s="65">
        <f t="shared" ca="1" si="99"/>
        <v>1</v>
      </c>
      <c r="AP54" s="65">
        <f t="shared" ca="1" si="100"/>
        <v>0</v>
      </c>
      <c r="AQ54" s="65">
        <f t="shared" ca="1" si="101"/>
        <v>1</v>
      </c>
      <c r="AR54" s="65">
        <f t="shared" ca="1" si="102"/>
        <v>0</v>
      </c>
      <c r="AS54" s="65">
        <f t="shared" ca="1" si="103"/>
        <v>0</v>
      </c>
      <c r="AT54" s="65">
        <f t="shared" ca="1" si="104"/>
        <v>0</v>
      </c>
    </row>
    <row r="55" spans="1:46" ht="18" customHeight="1" x14ac:dyDescent="0.25">
      <c r="A55" s="49" t="str">
        <f ca="1">CONCATENATE(B48,"-",B55)</f>
        <v>Birmingham-Away-7</v>
      </c>
      <c r="B55" s="37">
        <v>7</v>
      </c>
      <c r="C55" s="41" t="e">
        <f ca="1">VLOOKUP($B55,INDIRECT("data!$"&amp;G37&amp;"$3:$CZ$554"),$D37-3*(B36-1)+C$1,FALSE)</f>
        <v>#N/A</v>
      </c>
      <c r="D55" s="30" t="e">
        <f ca="1">VLOOKUP($B55,INDIRECT("data!$"&amp;G37&amp;"$3:$CZ$554"),$D37-3*(B36-1)+D$1,FALSE)</f>
        <v>#N/A</v>
      </c>
      <c r="E55" s="30" t="e">
        <f ca="1">VLOOKUP($B55,INDIRECT("data!$"&amp;G37&amp;"$3:$CZ$554"),$D37-3*(B36-1)+E$1,FALSE)</f>
        <v>#N/A</v>
      </c>
      <c r="F55" s="29" t="e">
        <f ca="1">VLOOKUP($B55,INDIRECT("data!$"&amp;G37&amp;"$3:$CZ$554"),$D37-3*(B36-1)+F$1,FALSE)</f>
        <v>#N/A</v>
      </c>
      <c r="G55" s="29" t="e">
        <f ca="1">VLOOKUP($B55,INDIRECT("data!$"&amp;G37&amp;"$3:$CZ$554"),$D37-3*(B36-1)+G$1,FALSE)</f>
        <v>#N/A</v>
      </c>
      <c r="H55" s="15" t="e">
        <f ca="1">VLOOKUP($B55,INDIRECT("data!$"&amp;G37&amp;"$3:$CZ$554"),$D37-3*(B36-1)+H$1,FALSE)</f>
        <v>#N/A</v>
      </c>
      <c r="I55" s="29" t="e">
        <f ca="1">VLOOKUP($B55,INDIRECT("data!$"&amp;G37&amp;"$3:$CZ$554"),$D37-3*(B36-1)+I$1,FALSE)</f>
        <v>#N/A</v>
      </c>
      <c r="J55" s="29" t="e">
        <f ca="1">VLOOKUP($B55,INDIRECT("data!$"&amp;G37&amp;"$3:$CZ$554"),$D37-3*(B36-1)+J$1,FALSE)</f>
        <v>#N/A</v>
      </c>
      <c r="K55" s="15" t="e">
        <f ca="1">VLOOKUP($B55,INDIRECT("data!$"&amp;G37&amp;"$3:$CZ$554"),$D37-3*(B36-1)+K$1,FALSE)</f>
        <v>#N/A</v>
      </c>
      <c r="L55" s="30" t="e">
        <f ca="1">VLOOKUP($B55,INDIRECT("data!$"&amp;G37&amp;"$3:$CZ$554"),$D37-3*(B36-1)+L$1,FALSE)</f>
        <v>#N/A</v>
      </c>
      <c r="M55" s="45" t="e">
        <f ca="1">VLOOKUP($B55,INDIRECT("data!$"&amp;G37&amp;"$3:$CZ$554"),$D37-3*(B36-1)+M$1,FALSE)</f>
        <v>#N/A</v>
      </c>
      <c r="N55" s="45" t="e">
        <f ca="1">VLOOKUP($B55,INDIRECT("data!$"&amp;G37&amp;"$3:$CZ$554"),$D37-3*(B36-1)+N$1,FALSE)</f>
        <v>#N/A</v>
      </c>
      <c r="O55" s="45" t="e">
        <f ca="1">VLOOKUP($B55,INDIRECT("data!$"&amp;G37&amp;"$3:$CZ$554"),$D37-3*(B36-1)+O$1,FALSE)</f>
        <v>#N/A</v>
      </c>
      <c r="P55" s="45" t="e">
        <f ca="1">VLOOKUP($B55,INDIRECT("data!$"&amp;G37&amp;"$3:$CZ$554"),$D37-3*(B36-1)+P$1,FALSE)</f>
        <v>#N/A</v>
      </c>
      <c r="Q55" s="45" t="e">
        <f ca="1">VLOOKUP($B55,INDIRECT("data!$"&amp;G37&amp;"$3:$CZ$554"),$D37-3*(B36-1)+Q$1,FALSE)</f>
        <v>#N/A</v>
      </c>
      <c r="R55" s="45" t="e">
        <f ca="1">VLOOKUP($B55,INDIRECT("data!$"&amp;G37&amp;"$3:$CZ$554"),$D37-3*(B36-1)+R$1,FALSE)</f>
        <v>#N/A</v>
      </c>
      <c r="S55" s="45" t="e">
        <f ca="1">VLOOKUP($B55,INDIRECT("data!$"&amp;G37&amp;"$3:$CZ$554"),$D37-3*(B36-1)+S$1,FALSE)</f>
        <v>#N/A</v>
      </c>
      <c r="T55" s="45" t="e">
        <f ca="1">VLOOKUP($B55,INDIRECT("data!$"&amp;G37&amp;"$3:$CZ$554"),$D37-3*(B36-1)+T$1,FALSE)</f>
        <v>#N/A</v>
      </c>
      <c r="U55" s="45" t="e">
        <f ca="1">VLOOKUP($B55,INDIRECT("data!$"&amp;G37&amp;"$3:$CZ$554"),$D37-3*(B36-1)+U$1,FALSE)</f>
        <v>#N/A</v>
      </c>
      <c r="V55" s="45" t="e">
        <f ca="1">VLOOKUP($B55,INDIRECT("data!$"&amp;G37&amp;"$3:$CZ$554"),$D37-3*(B36-1)+V$1,FALSE)</f>
        <v>#N/A</v>
      </c>
      <c r="W55" s="45" t="e">
        <f ca="1">VLOOKUP($B55,INDIRECT("data!$"&amp;G37&amp;"$3:$CZ$554"),$D37-3*(B36-1)+W$1,FALSE)</f>
        <v>#N/A</v>
      </c>
      <c r="X55" s="45" t="e">
        <f ca="1">VLOOKUP($B55,INDIRECT("data!$"&amp;G37&amp;"$3:$CZ$554"),$D37-3*(B36-1)+X$1,FALSE)</f>
        <v>#N/A</v>
      </c>
      <c r="Y55" s="47" t="e">
        <f ca="1">VLOOKUP($B55,INDIRECT("data!$"&amp;G37&amp;"$3:$CZ$554"),$D37-3*(B36-1)+Y$1,FALSE)</f>
        <v>#N/A</v>
      </c>
      <c r="Z55" s="47" t="e">
        <f ca="1">VLOOKUP($B55,INDIRECT("data!$"&amp;G37&amp;"$3:$CZ$554"),$D37-3*(B36-1)+Z$1,FALSE)</f>
        <v>#N/A</v>
      </c>
      <c r="AA55" s="47" t="e">
        <f ca="1">VLOOKUP($B55,INDIRECT("data!$"&amp;G37&amp;"$3:$CZ$554"),$D37-3*(B36-1)+AA$1,FALSE)</f>
        <v>#N/A</v>
      </c>
      <c r="AB55" s="47" t="e">
        <f ca="1">VLOOKUP($B55,INDIRECT("data!$"&amp;G37&amp;"$3:$CZ$554"),$D37-3*(B36-1)+AB$1,FALSE)</f>
        <v>#N/A</v>
      </c>
      <c r="AC55" s="47" t="e">
        <f ca="1">VLOOKUP($B55,INDIRECT("data!$"&amp;G37&amp;"$3:$CZ$554"),$D37-3*(B36-1)+AC$1,FALSE)</f>
        <v>#N/A</v>
      </c>
      <c r="AD55" s="47" t="e">
        <f ca="1">VLOOKUP($B55,INDIRECT("data!$"&amp;G37&amp;"$3:$CZ$554"),$D37-3*(B36-1)+AD$1,FALSE)</f>
        <v>#N/A</v>
      </c>
      <c r="AE55" s="47" t="e">
        <f ca="1">VLOOKUP($B55,INDIRECT("data!$"&amp;G37&amp;"$3:$CZ$554"),$D37-3*(B36-1)+AE$1,FALSE)</f>
        <v>#N/A</v>
      </c>
      <c r="AF55" s="47" t="e">
        <f ca="1">VLOOKUP($B55,INDIRECT("data!$"&amp;G37&amp;"$3:$CZ$554"),$D37-3*(B36-1)+AF$1,FALSE)</f>
        <v>#N/A</v>
      </c>
      <c r="AG55" s="65" t="e">
        <f t="shared" ca="1" si="91"/>
        <v>#N/A</v>
      </c>
      <c r="AH55" s="65" t="e">
        <f t="shared" ca="1" si="92"/>
        <v>#N/A</v>
      </c>
      <c r="AI55" s="65" t="e">
        <f t="shared" ca="1" si="93"/>
        <v>#N/A</v>
      </c>
      <c r="AJ55" s="65" t="e">
        <f t="shared" ca="1" si="94"/>
        <v>#N/A</v>
      </c>
      <c r="AK55" s="65" t="e">
        <f t="shared" ca="1" si="95"/>
        <v>#N/A</v>
      </c>
      <c r="AL55" s="66" t="e">
        <f t="shared" ca="1" si="96"/>
        <v>#N/A</v>
      </c>
      <c r="AM55" s="66" t="e">
        <f t="shared" ca="1" si="97"/>
        <v>#N/A</v>
      </c>
      <c r="AN55" s="65" t="e">
        <f t="shared" ca="1" si="98"/>
        <v>#N/A</v>
      </c>
      <c r="AO55" s="65" t="e">
        <f t="shared" ca="1" si="99"/>
        <v>#N/A</v>
      </c>
      <c r="AP55" s="65" t="e">
        <f t="shared" ca="1" si="100"/>
        <v>#N/A</v>
      </c>
      <c r="AQ55" s="65" t="e">
        <f t="shared" ca="1" si="101"/>
        <v>#N/A</v>
      </c>
      <c r="AR55" s="65" t="e">
        <f t="shared" ca="1" si="102"/>
        <v>#N/A</v>
      </c>
      <c r="AS55" s="65" t="e">
        <f t="shared" ca="1" si="103"/>
        <v>#N/A</v>
      </c>
      <c r="AT55" s="65" t="e">
        <f t="shared" ca="1" si="104"/>
        <v>#N/A</v>
      </c>
    </row>
    <row r="56" spans="1:46" ht="18" customHeight="1" x14ac:dyDescent="0.25">
      <c r="A56" s="49" t="str">
        <f ca="1">CONCATENATE(B48,"-",B56)</f>
        <v>Birmingham-Away-8</v>
      </c>
      <c r="B56" s="37">
        <v>8</v>
      </c>
      <c r="C56" s="41" t="e">
        <f ca="1">VLOOKUP($B56,INDIRECT("data!$"&amp;G37&amp;"$3:$CZ$554"),$D37-3*(B36-1)+C$1,FALSE)</f>
        <v>#N/A</v>
      </c>
      <c r="D56" s="30" t="e">
        <f ca="1">VLOOKUP($B56,INDIRECT("data!$"&amp;G37&amp;"$3:$CZ$554"),$D37-3*(B36-1)+D$1,FALSE)</f>
        <v>#N/A</v>
      </c>
      <c r="E56" s="30" t="e">
        <f ca="1">VLOOKUP($B56,INDIRECT("data!$"&amp;G37&amp;"$3:$CZ$554"),$D37-3*(B36-1)+E$1,FALSE)</f>
        <v>#N/A</v>
      </c>
      <c r="F56" s="29" t="e">
        <f ca="1">VLOOKUP($B56,INDIRECT("data!$"&amp;G37&amp;"$3:$CZ$554"),$D37-3*(B36-1)+F$1,FALSE)</f>
        <v>#N/A</v>
      </c>
      <c r="G56" s="29" t="e">
        <f ca="1">VLOOKUP($B56,INDIRECT("data!$"&amp;G37&amp;"$3:$CZ$554"),$D37-3*(B36-1)+G$1,FALSE)</f>
        <v>#N/A</v>
      </c>
      <c r="H56" s="15" t="e">
        <f ca="1">VLOOKUP($B56,INDIRECT("data!$"&amp;G37&amp;"$3:$CZ$554"),$D37-3*(B36-1)+H$1,FALSE)</f>
        <v>#N/A</v>
      </c>
      <c r="I56" s="29" t="e">
        <f ca="1">VLOOKUP($B56,INDIRECT("data!$"&amp;G37&amp;"$3:$CZ$554"),$D37-3*(B36-1)+I$1,FALSE)</f>
        <v>#N/A</v>
      </c>
      <c r="J56" s="29" t="e">
        <f ca="1">VLOOKUP($B56,INDIRECT("data!$"&amp;G37&amp;"$3:$CZ$554"),$D37-3*(B36-1)+J$1,FALSE)</f>
        <v>#N/A</v>
      </c>
      <c r="K56" s="15" t="e">
        <f ca="1">VLOOKUP($B56,INDIRECT("data!$"&amp;G37&amp;"$3:$CZ$554"),$D37-3*(B36-1)+K$1,FALSE)</f>
        <v>#N/A</v>
      </c>
      <c r="L56" s="30" t="e">
        <f ca="1">VLOOKUP($B56,INDIRECT("data!$"&amp;G37&amp;"$3:$CZ$554"),$D37-3*(B36-1)+L$1,FALSE)</f>
        <v>#N/A</v>
      </c>
      <c r="M56" s="45" t="e">
        <f ca="1">VLOOKUP($B56,INDIRECT("data!$"&amp;G37&amp;"$3:$CZ$554"),$D37-3*(B36-1)+M$1,FALSE)</f>
        <v>#N/A</v>
      </c>
      <c r="N56" s="45" t="e">
        <f ca="1">VLOOKUP($B56,INDIRECT("data!$"&amp;G37&amp;"$3:$CZ$554"),$D37-3*(B36-1)+N$1,FALSE)</f>
        <v>#N/A</v>
      </c>
      <c r="O56" s="45" t="e">
        <f ca="1">VLOOKUP($B56,INDIRECT("data!$"&amp;G37&amp;"$3:$CZ$554"),$D37-3*(B36-1)+O$1,FALSE)</f>
        <v>#N/A</v>
      </c>
      <c r="P56" s="45" t="e">
        <f ca="1">VLOOKUP($B56,INDIRECT("data!$"&amp;G37&amp;"$3:$CZ$554"),$D37-3*(B36-1)+P$1,FALSE)</f>
        <v>#N/A</v>
      </c>
      <c r="Q56" s="45" t="e">
        <f ca="1">VLOOKUP($B56,INDIRECT("data!$"&amp;G37&amp;"$3:$CZ$554"),$D37-3*(B36-1)+Q$1,FALSE)</f>
        <v>#N/A</v>
      </c>
      <c r="R56" s="45" t="e">
        <f ca="1">VLOOKUP($B56,INDIRECT("data!$"&amp;G37&amp;"$3:$CZ$554"),$D37-3*(B36-1)+R$1,FALSE)</f>
        <v>#N/A</v>
      </c>
      <c r="S56" s="45" t="e">
        <f ca="1">VLOOKUP($B56,INDIRECT("data!$"&amp;G37&amp;"$3:$CZ$554"),$D37-3*(B36-1)+S$1,FALSE)</f>
        <v>#N/A</v>
      </c>
      <c r="T56" s="45" t="e">
        <f ca="1">VLOOKUP($B56,INDIRECT("data!$"&amp;G37&amp;"$3:$CZ$554"),$D37-3*(B36-1)+T$1,FALSE)</f>
        <v>#N/A</v>
      </c>
      <c r="U56" s="45" t="e">
        <f ca="1">VLOOKUP($B56,INDIRECT("data!$"&amp;G37&amp;"$3:$CZ$554"),$D37-3*(B36-1)+U$1,FALSE)</f>
        <v>#N/A</v>
      </c>
      <c r="V56" s="45" t="e">
        <f ca="1">VLOOKUP($B56,INDIRECT("data!$"&amp;G37&amp;"$3:$CZ$554"),$D37-3*(B36-1)+V$1,FALSE)</f>
        <v>#N/A</v>
      </c>
      <c r="W56" s="45" t="e">
        <f ca="1">VLOOKUP($B56,INDIRECT("data!$"&amp;G37&amp;"$3:$CZ$554"),$D37-3*(B36-1)+W$1,FALSE)</f>
        <v>#N/A</v>
      </c>
      <c r="X56" s="45" t="e">
        <f ca="1">VLOOKUP($B56,INDIRECT("data!$"&amp;G37&amp;"$3:$CZ$554"),$D37-3*(B36-1)+X$1,FALSE)</f>
        <v>#N/A</v>
      </c>
      <c r="Y56" s="47" t="e">
        <f ca="1">VLOOKUP($B56,INDIRECT("data!$"&amp;G37&amp;"$3:$CZ$554"),$D37-3*(B36-1)+Y$1,FALSE)</f>
        <v>#N/A</v>
      </c>
      <c r="Z56" s="47" t="e">
        <f ca="1">VLOOKUP($B56,INDIRECT("data!$"&amp;G37&amp;"$3:$CZ$554"),$D37-3*(B36-1)+Z$1,FALSE)</f>
        <v>#N/A</v>
      </c>
      <c r="AA56" s="47" t="e">
        <f ca="1">VLOOKUP($B56,INDIRECT("data!$"&amp;G37&amp;"$3:$CZ$554"),$D37-3*(B36-1)+AA$1,FALSE)</f>
        <v>#N/A</v>
      </c>
      <c r="AB56" s="47" t="e">
        <f ca="1">VLOOKUP($B56,INDIRECT("data!$"&amp;G37&amp;"$3:$CZ$554"),$D37-3*(B36-1)+AB$1,FALSE)</f>
        <v>#N/A</v>
      </c>
      <c r="AC56" s="47" t="e">
        <f ca="1">VLOOKUP($B56,INDIRECT("data!$"&amp;G37&amp;"$3:$CZ$554"),$D37-3*(B36-1)+AC$1,FALSE)</f>
        <v>#N/A</v>
      </c>
      <c r="AD56" s="47" t="e">
        <f ca="1">VLOOKUP($B56,INDIRECT("data!$"&amp;G37&amp;"$3:$CZ$554"),$D37-3*(B36-1)+AD$1,FALSE)</f>
        <v>#N/A</v>
      </c>
      <c r="AE56" s="47" t="e">
        <f ca="1">VLOOKUP($B56,INDIRECT("data!$"&amp;G37&amp;"$3:$CZ$554"),$D37-3*(B36-1)+AE$1,FALSE)</f>
        <v>#N/A</v>
      </c>
      <c r="AF56" s="47" t="e">
        <f ca="1">VLOOKUP($B56,INDIRECT("data!$"&amp;G37&amp;"$3:$CZ$554"),$D37-3*(B36-1)+AF$1,FALSE)</f>
        <v>#N/A</v>
      </c>
      <c r="AG56" s="65" t="e">
        <f t="shared" ca="1" si="91"/>
        <v>#N/A</v>
      </c>
      <c r="AH56" s="65" t="e">
        <f t="shared" ca="1" si="92"/>
        <v>#N/A</v>
      </c>
      <c r="AI56" s="65" t="e">
        <f t="shared" ca="1" si="93"/>
        <v>#N/A</v>
      </c>
      <c r="AJ56" s="65" t="e">
        <f t="shared" ca="1" si="94"/>
        <v>#N/A</v>
      </c>
      <c r="AK56" s="65" t="e">
        <f t="shared" ca="1" si="95"/>
        <v>#N/A</v>
      </c>
      <c r="AL56" s="66" t="e">
        <f t="shared" ca="1" si="96"/>
        <v>#N/A</v>
      </c>
      <c r="AM56" s="66" t="e">
        <f t="shared" ca="1" si="97"/>
        <v>#N/A</v>
      </c>
      <c r="AN56" s="65" t="e">
        <f t="shared" ca="1" si="98"/>
        <v>#N/A</v>
      </c>
      <c r="AO56" s="65" t="e">
        <f t="shared" ca="1" si="99"/>
        <v>#N/A</v>
      </c>
      <c r="AP56" s="65" t="e">
        <f t="shared" ca="1" si="100"/>
        <v>#N/A</v>
      </c>
      <c r="AQ56" s="65" t="e">
        <f t="shared" ca="1" si="101"/>
        <v>#N/A</v>
      </c>
      <c r="AR56" s="65" t="e">
        <f t="shared" ca="1" si="102"/>
        <v>#N/A</v>
      </c>
      <c r="AS56" s="65" t="e">
        <f t="shared" ca="1" si="103"/>
        <v>#N/A</v>
      </c>
      <c r="AT56" s="65" t="e">
        <f t="shared" ca="1" si="104"/>
        <v>#N/A</v>
      </c>
    </row>
    <row r="57" spans="1:46" ht="18" customHeight="1" x14ac:dyDescent="0.25">
      <c r="A57" s="50"/>
      <c r="B57" s="42" t="s">
        <v>23</v>
      </c>
      <c r="C57" s="43"/>
      <c r="D57" s="44"/>
      <c r="E57" s="44"/>
      <c r="F57" s="46" t="e">
        <f ca="1">SUM(F49:F56)</f>
        <v>#N/A</v>
      </c>
      <c r="G57" s="46" t="e">
        <f ca="1">SUM(G49:G56)</f>
        <v>#N/A</v>
      </c>
      <c r="H57" s="42"/>
      <c r="I57" s="46" t="e">
        <f t="shared" ref="I57:J57" ca="1" si="105">SUM(I49:I56)</f>
        <v>#N/A</v>
      </c>
      <c r="J57" s="46" t="e">
        <f t="shared" ca="1" si="105"/>
        <v>#N/A</v>
      </c>
      <c r="K57" s="42"/>
      <c r="L57" s="44"/>
      <c r="M57" s="46" t="e">
        <f t="shared" ref="M57:X57" ca="1" si="106">SUM(M49:M56)</f>
        <v>#N/A</v>
      </c>
      <c r="N57" s="46" t="e">
        <f t="shared" ca="1" si="106"/>
        <v>#N/A</v>
      </c>
      <c r="O57" s="46" t="e">
        <f t="shared" ca="1" si="106"/>
        <v>#N/A</v>
      </c>
      <c r="P57" s="46" t="e">
        <f t="shared" ca="1" si="106"/>
        <v>#N/A</v>
      </c>
      <c r="Q57" s="46" t="e">
        <f t="shared" ca="1" si="106"/>
        <v>#N/A</v>
      </c>
      <c r="R57" s="46" t="e">
        <f t="shared" ca="1" si="106"/>
        <v>#N/A</v>
      </c>
      <c r="S57" s="46" t="e">
        <f t="shared" ca="1" si="106"/>
        <v>#N/A</v>
      </c>
      <c r="T57" s="46" t="e">
        <f t="shared" ca="1" si="106"/>
        <v>#N/A</v>
      </c>
      <c r="U57" s="46" t="e">
        <f t="shared" ca="1" si="106"/>
        <v>#N/A</v>
      </c>
      <c r="V57" s="46" t="e">
        <f t="shared" ca="1" si="106"/>
        <v>#N/A</v>
      </c>
      <c r="W57" s="46" t="e">
        <f t="shared" ca="1" si="106"/>
        <v>#N/A</v>
      </c>
      <c r="X57" s="46" t="e">
        <f t="shared" ca="1" si="106"/>
        <v>#N/A</v>
      </c>
      <c r="Y57" s="48"/>
      <c r="Z57" s="48"/>
      <c r="AA57" s="48"/>
      <c r="AB57" s="48"/>
      <c r="AC57" s="48"/>
      <c r="AD57" s="48"/>
      <c r="AE57" s="48"/>
      <c r="AF57" s="48"/>
    </row>
    <row r="58" spans="1:46" ht="18" customHeight="1" x14ac:dyDescent="0.25">
      <c r="A58" s="50"/>
      <c r="B58" s="38" t="str">
        <f ca="1">CONCATENATE(B37,"-All")</f>
        <v>Birmingham-All</v>
      </c>
      <c r="C58" s="40" t="s">
        <v>22</v>
      </c>
      <c r="D58" s="13" t="s">
        <v>50</v>
      </c>
      <c r="E58" s="13" t="s">
        <v>51</v>
      </c>
      <c r="F58" s="13" t="s">
        <v>3</v>
      </c>
      <c r="G58" s="13" t="s">
        <v>4</v>
      </c>
      <c r="H58" s="13" t="s">
        <v>6</v>
      </c>
      <c r="I58" s="13" t="s">
        <v>1</v>
      </c>
      <c r="J58" s="13" t="s">
        <v>2</v>
      </c>
      <c r="K58" s="13" t="s">
        <v>5</v>
      </c>
      <c r="L58" s="13" t="s">
        <v>52</v>
      </c>
      <c r="M58" s="13" t="s">
        <v>53</v>
      </c>
      <c r="N58" s="13" t="s">
        <v>54</v>
      </c>
      <c r="O58" s="13" t="s">
        <v>55</v>
      </c>
      <c r="P58" s="13" t="s">
        <v>56</v>
      </c>
      <c r="Q58" s="13" t="s">
        <v>57</v>
      </c>
      <c r="R58" s="13" t="s">
        <v>58</v>
      </c>
      <c r="S58" s="13" t="s">
        <v>59</v>
      </c>
      <c r="T58" s="13" t="s">
        <v>60</v>
      </c>
      <c r="U58" s="13" t="s">
        <v>61</v>
      </c>
      <c r="V58" s="13" t="s">
        <v>62</v>
      </c>
      <c r="W58" s="13" t="s">
        <v>63</v>
      </c>
      <c r="X58" s="13" t="s">
        <v>64</v>
      </c>
      <c r="Y58" s="13" t="s">
        <v>65</v>
      </c>
      <c r="Z58" s="13" t="s">
        <v>66</v>
      </c>
      <c r="AA58" s="13" t="s">
        <v>67</v>
      </c>
      <c r="AB58" s="13" t="s">
        <v>68</v>
      </c>
      <c r="AC58" s="13" t="s">
        <v>69</v>
      </c>
      <c r="AD58" s="13" t="s">
        <v>70</v>
      </c>
      <c r="AE58" s="13" t="s">
        <v>71</v>
      </c>
      <c r="AF58" s="13" t="s">
        <v>72</v>
      </c>
      <c r="AG58" s="62" t="s">
        <v>140</v>
      </c>
      <c r="AH58" s="62" t="s">
        <v>141</v>
      </c>
      <c r="AI58" s="62" t="s">
        <v>142</v>
      </c>
      <c r="AJ58" s="62" t="s">
        <v>143</v>
      </c>
      <c r="AK58" s="62" t="s">
        <v>144</v>
      </c>
      <c r="AL58" s="63" t="s">
        <v>145</v>
      </c>
      <c r="AM58" s="63" t="s">
        <v>146</v>
      </c>
      <c r="AN58" s="62" t="s">
        <v>147</v>
      </c>
      <c r="AO58" s="64" t="s">
        <v>150</v>
      </c>
      <c r="AP58" s="64" t="s">
        <v>151</v>
      </c>
      <c r="AQ58" s="62" t="s">
        <v>148</v>
      </c>
      <c r="AR58" s="62" t="s">
        <v>149</v>
      </c>
      <c r="AS58" s="62" t="s">
        <v>152</v>
      </c>
      <c r="AT58" s="62" t="s">
        <v>153</v>
      </c>
    </row>
    <row r="59" spans="1:46" ht="18" customHeight="1" x14ac:dyDescent="0.25">
      <c r="A59" s="49" t="str">
        <f ca="1">CONCATENATE(B58,"-",B59)</f>
        <v>Birmingham-All-1</v>
      </c>
      <c r="B59" s="38">
        <v>1</v>
      </c>
      <c r="C59" s="41">
        <f ca="1">VLOOKUP($B59,INDIRECT("data!$"&amp;H37&amp;"$3:$CZ$554"),$E37-3*(B36-1)+C$1,FALSE)</f>
        <v>43379</v>
      </c>
      <c r="D59" s="30" t="str">
        <f ca="1">VLOOKUP($B59,INDIRECT("data!$"&amp;H37&amp;"$3:$CZ$554"),$E37-3*(B36-1)+D$1,FALSE)</f>
        <v>Birmingham</v>
      </c>
      <c r="E59" s="30" t="str">
        <f ca="1">VLOOKUP($B59,INDIRECT("data!$"&amp;H37&amp;"$3:$CZ$554"),$E37-3*(B36-1)+E$1,FALSE)</f>
        <v>Rotherham</v>
      </c>
      <c r="F59" s="29">
        <f ca="1">VLOOKUP($B59,INDIRECT("data!$"&amp;H37&amp;"$3:$CZ$554"),$E37-3*(B36-1)+F$1,FALSE)</f>
        <v>3</v>
      </c>
      <c r="G59" s="29">
        <f ca="1">VLOOKUP($B59,INDIRECT("data!$"&amp;H37&amp;"$3:$CZ$554"),$E37-3*(B36-1)+G$1,FALSE)</f>
        <v>1</v>
      </c>
      <c r="H59" s="15" t="str">
        <f ca="1">VLOOKUP($B59,INDIRECT("data!$"&amp;H37&amp;"$3:$CZ$554"),$E37-3*(B36-1)+H$1,FALSE)</f>
        <v>H</v>
      </c>
      <c r="I59" s="29">
        <f ca="1">VLOOKUP($B59,INDIRECT("data!$"&amp;H37&amp;"$3:$CZ$554"),$E37-3*(B36-1)+I$1,FALSE)</f>
        <v>2</v>
      </c>
      <c r="J59" s="29">
        <f ca="1">VLOOKUP($B59,INDIRECT("data!$"&amp;H37&amp;"$3:$CZ$554"),$E37-3*(B36-1)+J$1,FALSE)</f>
        <v>0</v>
      </c>
      <c r="K59" s="15" t="str">
        <f ca="1">VLOOKUP($B59,INDIRECT("data!$"&amp;H37&amp;"$3:$CZ$554"),$E37-3*(B36-1)+K$1,FALSE)</f>
        <v>H</v>
      </c>
      <c r="L59" s="30" t="str">
        <f ca="1">VLOOKUP($B59,INDIRECT("data!$"&amp;H37&amp;"$3:$CZ$554"),$E37-3*(B36-1)+L$1,FALSE)</f>
        <v>K Stroud</v>
      </c>
      <c r="M59" s="45">
        <f ca="1">VLOOKUP($B59,INDIRECT("data!$"&amp;H37&amp;"$3:$CZ$554"),$E37-3*(B36-1)+M$1,FALSE)</f>
        <v>13</v>
      </c>
      <c r="N59" s="45">
        <f ca="1">VLOOKUP($B59,INDIRECT("data!$"&amp;H37&amp;"$3:$CZ$554"),$E37-3*(B36-1)+N$1,FALSE)</f>
        <v>11</v>
      </c>
      <c r="O59" s="45">
        <f ca="1">VLOOKUP($B59,INDIRECT("data!$"&amp;H37&amp;"$3:$CZ$554"),$E37-3*(B36-1)+O$1,FALSE)</f>
        <v>6</v>
      </c>
      <c r="P59" s="45">
        <f ca="1">VLOOKUP($B59,INDIRECT("data!$"&amp;H37&amp;"$3:$CZ$554"),$E37-3*(B36-1)+P$1,FALSE)</f>
        <v>6</v>
      </c>
      <c r="Q59" s="45">
        <f ca="1">VLOOKUP($B59,INDIRECT("data!$"&amp;H37&amp;"$3:$CZ$554"),$E37-3*(B36-1)+Q$1,FALSE)</f>
        <v>13</v>
      </c>
      <c r="R59" s="45">
        <f ca="1">VLOOKUP($B59,INDIRECT("data!$"&amp;H37&amp;"$3:$CZ$554"),$E37-3*(B36-1)+R$1,FALSE)</f>
        <v>13</v>
      </c>
      <c r="S59" s="45">
        <f ca="1">VLOOKUP($B59,INDIRECT("data!$"&amp;H37&amp;"$3:$CZ$554"),$E37-3*(B36-1)+S$1,FALSE)</f>
        <v>3</v>
      </c>
      <c r="T59" s="45">
        <f ca="1">VLOOKUP($B59,INDIRECT("data!$"&amp;H37&amp;"$3:$CZ$554"),$E37-3*(B36-1)+T$1,FALSE)</f>
        <v>5</v>
      </c>
      <c r="U59" s="45">
        <f ca="1">VLOOKUP($B59,INDIRECT("data!$"&amp;H37&amp;"$3:$CZ$554"),$E37-3*(B36-1)+U$1,FALSE)</f>
        <v>0</v>
      </c>
      <c r="V59" s="45">
        <f ca="1">VLOOKUP($B59,INDIRECT("data!$"&amp;H37&amp;"$3:$CZ$554"),$E37-3*(B36-1)+V$1,FALSE)</f>
        <v>1</v>
      </c>
      <c r="W59" s="45">
        <f ca="1">VLOOKUP($B59,INDIRECT("data!$"&amp;H37&amp;"$3:$CZ$554"),$E37-3*(B36-1)+W$1,FALSE)</f>
        <v>0</v>
      </c>
      <c r="X59" s="45">
        <f ca="1">VLOOKUP($B59,INDIRECT("data!$"&amp;H37&amp;"$3:$CZ$554"),$E37-3*(B36-1)+X$1,FALSE)</f>
        <v>0</v>
      </c>
      <c r="Y59" s="47">
        <f ca="1">VLOOKUP($B59,INDIRECT("data!$"&amp;H37&amp;"$3:$CZ$554"),$E37-3*(B36-1)+Y$1,FALSE)</f>
        <v>1.64</v>
      </c>
      <c r="Z59" s="47">
        <f ca="1">VLOOKUP($B59,INDIRECT("data!$"&amp;H37&amp;"$3:$CZ$554"),$E37-3*(B36-1)+Z$1,FALSE)</f>
        <v>4</v>
      </c>
      <c r="AA59" s="47">
        <f ca="1">VLOOKUP($B59,INDIRECT("data!$"&amp;H37&amp;"$3:$CZ$554"),$E37-3*(B36-1)+AA$1,FALSE)</f>
        <v>6</v>
      </c>
      <c r="AB59" s="47">
        <f ca="1">VLOOKUP($B59,INDIRECT("data!$"&amp;H37&amp;"$3:$CZ$554"),$E37-3*(B36-1)+AB$1,FALSE)</f>
        <v>1.69</v>
      </c>
      <c r="AC59" s="47">
        <f ca="1">VLOOKUP($B59,INDIRECT("data!$"&amp;H37&amp;"$3:$CZ$554"),$E37-3*(B36-1)+AC$1,FALSE)</f>
        <v>3.92</v>
      </c>
      <c r="AD59" s="47">
        <f ca="1">VLOOKUP($B59,INDIRECT("data!$"&amp;H37&amp;"$3:$CZ$554"),$E37-3*(B36-1)+AD$1,FALSE)</f>
        <v>5.53</v>
      </c>
      <c r="AE59" s="47">
        <f ca="1">VLOOKUP($B59,INDIRECT("data!$"&amp;H37&amp;"$3:$CZ$554"),$E37-3*(B36-1)+AE$1,FALSE)</f>
        <v>2.0499999999999998</v>
      </c>
      <c r="AF59" s="47">
        <f ca="1">VLOOKUP($B59,INDIRECT("data!$"&amp;H37&amp;"$3:$CZ$554"),$E37-3*(B36-1)+AF$1,FALSE)</f>
        <v>1.75</v>
      </c>
      <c r="AG59" s="65">
        <f ca="1">IF(C59="","",F59+G59)</f>
        <v>4</v>
      </c>
      <c r="AH59" s="65">
        <f ca="1">IF(C59="","",I59+J59)</f>
        <v>2</v>
      </c>
      <c r="AI59" s="65">
        <f ca="1">IF(C59="","",AJ59+AK59)</f>
        <v>2</v>
      </c>
      <c r="AJ59" s="65">
        <f ca="1">IF(C59="","",F59-I59)</f>
        <v>1</v>
      </c>
      <c r="AK59" s="65">
        <f ca="1">IF(C59="","",G59-J59)</f>
        <v>1</v>
      </c>
      <c r="AL59" s="66" t="str">
        <f ca="1">IF(AJ59&gt;AK59,"H",IF(AJ59=AK59,"D",IF(AJ59&lt;AK59,"A","Error!")))</f>
        <v>D</v>
      </c>
      <c r="AM59" s="66" t="str">
        <f ca="1">IF(C59="","",CONCATENATE(K59,"-",H59))</f>
        <v>H-H</v>
      </c>
      <c r="AN59" s="65">
        <f ca="1">IF(C59="","",IF(AND(F59&gt;0,G59&gt;0),1,0))</f>
        <v>1</v>
      </c>
      <c r="AO59" s="65">
        <f ca="1">IF(C59="","",IF(AND(F59&gt;0,I59&gt;0),1,0))</f>
        <v>1</v>
      </c>
      <c r="AP59" s="65">
        <f ca="1">IF(C59="","",IF(AND(G59&gt;0,J59&gt;0),1,0))</f>
        <v>0</v>
      </c>
      <c r="AQ59" s="65">
        <f ca="1">IF(C59="","",IF(AND(H59="H",G59=0),1,0))</f>
        <v>0</v>
      </c>
      <c r="AR59" s="65">
        <f ca="1">IF(C59="","",IF(AND(H59="A",F59=0),1,0))</f>
        <v>0</v>
      </c>
      <c r="AS59" s="65">
        <f ca="1">IF(C59="","",IF(AND(K59="H",AL59="H"),1,0))</f>
        <v>0</v>
      </c>
      <c r="AT59" s="65">
        <f ca="1">IF(C59="","",IF(AND(K59="A",AL59="A"),1,0))</f>
        <v>0</v>
      </c>
    </row>
    <row r="60" spans="1:46" ht="18" customHeight="1" x14ac:dyDescent="0.25">
      <c r="A60" s="49" t="str">
        <f ca="1">CONCATENATE(B58,"-",B60)</f>
        <v>Birmingham-All-2</v>
      </c>
      <c r="B60" s="38">
        <v>2</v>
      </c>
      <c r="C60" s="41">
        <f ca="1">VLOOKUP($B60,INDIRECT("data!$"&amp;H37&amp;"$3:$CZ$554"),$E37-3*(B36-1)+C$1,FALSE)</f>
        <v>43375</v>
      </c>
      <c r="D60" s="30" t="str">
        <f ca="1">VLOOKUP($B60,INDIRECT("data!$"&amp;H37&amp;"$3:$CZ$554"),$E37-3*(B36-1)+D$1,FALSE)</f>
        <v>Brentford</v>
      </c>
      <c r="E60" s="30" t="str">
        <f ca="1">VLOOKUP($B60,INDIRECT("data!$"&amp;H37&amp;"$3:$CZ$554"),$E37-3*(B36-1)+E$1,FALSE)</f>
        <v>Birmingham</v>
      </c>
      <c r="F60" s="29">
        <f ca="1">VLOOKUP($B60,INDIRECT("data!$"&amp;H37&amp;"$3:$CZ$554"),$E37-3*(B36-1)+F$1,FALSE)</f>
        <v>1</v>
      </c>
      <c r="G60" s="29">
        <f ca="1">VLOOKUP($B60,INDIRECT("data!$"&amp;H37&amp;"$3:$CZ$554"),$E37-3*(B36-1)+G$1,FALSE)</f>
        <v>1</v>
      </c>
      <c r="H60" s="15" t="str">
        <f ca="1">VLOOKUP($B60,INDIRECT("data!$"&amp;H37&amp;"$3:$CZ$554"),$E37-3*(B36-1)+H$1,FALSE)</f>
        <v>D</v>
      </c>
      <c r="I60" s="29">
        <f ca="1">VLOOKUP($B60,INDIRECT("data!$"&amp;H37&amp;"$3:$CZ$554"),$E37-3*(B36-1)+I$1,FALSE)</f>
        <v>1</v>
      </c>
      <c r="J60" s="29">
        <f ca="1">VLOOKUP($B60,INDIRECT("data!$"&amp;H37&amp;"$3:$CZ$554"),$E37-3*(B36-1)+J$1,FALSE)</f>
        <v>1</v>
      </c>
      <c r="K60" s="15" t="str">
        <f ca="1">VLOOKUP($B60,INDIRECT("data!$"&amp;H37&amp;"$3:$CZ$554"),$E37-3*(B36-1)+K$1,FALSE)</f>
        <v>D</v>
      </c>
      <c r="L60" s="30" t="str">
        <f ca="1">VLOOKUP($B60,INDIRECT("data!$"&amp;H37&amp;"$3:$CZ$554"),$E37-3*(B36-1)+L$1,FALSE)</f>
        <v>T Robinson</v>
      </c>
      <c r="M60" s="45">
        <f ca="1">VLOOKUP($B60,INDIRECT("data!$"&amp;H37&amp;"$3:$CZ$554"),$E37-3*(B36-1)+M$1,FALSE)</f>
        <v>18</v>
      </c>
      <c r="N60" s="45">
        <f ca="1">VLOOKUP($B60,INDIRECT("data!$"&amp;H37&amp;"$3:$CZ$554"),$E37-3*(B36-1)+N$1,FALSE)</f>
        <v>14</v>
      </c>
      <c r="O60" s="45">
        <f ca="1">VLOOKUP($B60,INDIRECT("data!$"&amp;H37&amp;"$3:$CZ$554"),$E37-3*(B36-1)+O$1,FALSE)</f>
        <v>7</v>
      </c>
      <c r="P60" s="45">
        <f ca="1">VLOOKUP($B60,INDIRECT("data!$"&amp;H37&amp;"$3:$CZ$554"),$E37-3*(B36-1)+P$1,FALSE)</f>
        <v>6</v>
      </c>
      <c r="Q60" s="45">
        <f ca="1">VLOOKUP($B60,INDIRECT("data!$"&amp;H37&amp;"$3:$CZ$554"),$E37-3*(B36-1)+Q$1,FALSE)</f>
        <v>13</v>
      </c>
      <c r="R60" s="45">
        <f ca="1">VLOOKUP($B60,INDIRECT("data!$"&amp;H37&amp;"$3:$CZ$554"),$E37-3*(B36-1)+R$1,FALSE)</f>
        <v>13</v>
      </c>
      <c r="S60" s="45">
        <f ca="1">VLOOKUP($B60,INDIRECT("data!$"&amp;H37&amp;"$3:$CZ$554"),$E37-3*(B36-1)+S$1,FALSE)</f>
        <v>9</v>
      </c>
      <c r="T60" s="45">
        <f ca="1">VLOOKUP($B60,INDIRECT("data!$"&amp;H37&amp;"$3:$CZ$554"),$E37-3*(B36-1)+T$1,FALSE)</f>
        <v>7</v>
      </c>
      <c r="U60" s="45">
        <f ca="1">VLOOKUP($B60,INDIRECT("data!$"&amp;H37&amp;"$3:$CZ$554"),$E37-3*(B36-1)+U$1,FALSE)</f>
        <v>3</v>
      </c>
      <c r="V60" s="45">
        <f ca="1">VLOOKUP($B60,INDIRECT("data!$"&amp;H37&amp;"$3:$CZ$554"),$E37-3*(B36-1)+V$1,FALSE)</f>
        <v>5</v>
      </c>
      <c r="W60" s="45">
        <f ca="1">VLOOKUP($B60,INDIRECT("data!$"&amp;H37&amp;"$3:$CZ$554"),$E37-3*(B36-1)+W$1,FALSE)</f>
        <v>0</v>
      </c>
      <c r="X60" s="45">
        <f ca="1">VLOOKUP($B60,INDIRECT("data!$"&amp;H37&amp;"$3:$CZ$554"),$E37-3*(B36-1)+X$1,FALSE)</f>
        <v>1</v>
      </c>
      <c r="Y60" s="47">
        <f ca="1">VLOOKUP($B60,INDIRECT("data!$"&amp;H37&amp;"$3:$CZ$554"),$E37-3*(B36-1)+Y$1,FALSE)</f>
        <v>1.66</v>
      </c>
      <c r="Z60" s="47">
        <f ca="1">VLOOKUP($B60,INDIRECT("data!$"&amp;H37&amp;"$3:$CZ$554"),$E37-3*(B36-1)+Z$1,FALSE)</f>
        <v>4</v>
      </c>
      <c r="AA60" s="47">
        <f ca="1">VLOOKUP($B60,INDIRECT("data!$"&amp;H37&amp;"$3:$CZ$554"),$E37-3*(B36-1)+AA$1,FALSE)</f>
        <v>5.75</v>
      </c>
      <c r="AB60" s="47">
        <f ca="1">VLOOKUP($B60,INDIRECT("data!$"&amp;H37&amp;"$3:$CZ$554"),$E37-3*(B36-1)+AB$1,FALSE)</f>
        <v>1.66</v>
      </c>
      <c r="AC60" s="47">
        <f ca="1">VLOOKUP($B60,INDIRECT("data!$"&amp;H37&amp;"$3:$CZ$554"),$E37-3*(B36-1)+AC$1,FALSE)</f>
        <v>4</v>
      </c>
      <c r="AD60" s="47">
        <f ca="1">VLOOKUP($B60,INDIRECT("data!$"&amp;H37&amp;"$3:$CZ$554"),$E37-3*(B36-1)+AD$1,FALSE)</f>
        <v>5.61</v>
      </c>
      <c r="AE60" s="47">
        <f ca="1">VLOOKUP($B60,INDIRECT("data!$"&amp;H37&amp;"$3:$CZ$554"),$E37-3*(B36-1)+AE$1,FALSE)</f>
        <v>1.82</v>
      </c>
      <c r="AF60" s="47">
        <f ca="1">VLOOKUP($B60,INDIRECT("data!$"&amp;H37&amp;"$3:$CZ$554"),$E37-3*(B36-1)+AF$1,FALSE)</f>
        <v>1.97</v>
      </c>
      <c r="AG60" s="65">
        <f t="shared" ref="AG60:AG68" ca="1" si="107">IF(C60="","",F60+G60)</f>
        <v>2</v>
      </c>
      <c r="AH60" s="65">
        <f t="shared" ref="AH60:AH68" ca="1" si="108">IF(C60="","",I60+J60)</f>
        <v>2</v>
      </c>
      <c r="AI60" s="65">
        <f t="shared" ref="AI60:AI68" ca="1" si="109">IF(C60="","",AJ60+AK60)</f>
        <v>0</v>
      </c>
      <c r="AJ60" s="65">
        <f t="shared" ref="AJ60:AJ68" ca="1" si="110">IF(C60="","",F60-I60)</f>
        <v>0</v>
      </c>
      <c r="AK60" s="65">
        <f t="shared" ref="AK60:AK68" ca="1" si="111">IF(C60="","",G60-J60)</f>
        <v>0</v>
      </c>
      <c r="AL60" s="66" t="str">
        <f t="shared" ref="AL60:AL68" ca="1" si="112">IF(AJ60&gt;AK60,"H",IF(AJ60=AK60,"D",IF(AJ60&lt;AK60,"A","Error!")))</f>
        <v>D</v>
      </c>
      <c r="AM60" s="66" t="str">
        <f t="shared" ref="AM60:AM68" ca="1" si="113">IF(C60="","",CONCATENATE(K60,"-",H60))</f>
        <v>D-D</v>
      </c>
      <c r="AN60" s="65">
        <f t="shared" ref="AN60:AN68" ca="1" si="114">IF(C60="","",IF(AND(F60&gt;0,G60&gt;0),1,0))</f>
        <v>1</v>
      </c>
      <c r="AO60" s="65">
        <f t="shared" ref="AO60:AO68" ca="1" si="115">IF(C60="","",IF(AND(F60&gt;0,I60&gt;0),1,0))</f>
        <v>1</v>
      </c>
      <c r="AP60" s="65">
        <f t="shared" ref="AP60:AP68" ca="1" si="116">IF(C60="","",IF(AND(G60&gt;0,J60&gt;0),1,0))</f>
        <v>1</v>
      </c>
      <c r="AQ60" s="65">
        <f t="shared" ref="AQ60:AQ68" ca="1" si="117">IF(C60="","",IF(AND(H60="H",G60=0),1,0))</f>
        <v>0</v>
      </c>
      <c r="AR60" s="65">
        <f t="shared" ref="AR60:AR68" ca="1" si="118">IF(C60="","",IF(AND(H60="A",F60=0),1,0))</f>
        <v>0</v>
      </c>
      <c r="AS60" s="65">
        <f t="shared" ref="AS60:AS68" ca="1" si="119">IF(C60="","",IF(AND(K60="H",AL60="H"),1,0))</f>
        <v>0</v>
      </c>
      <c r="AT60" s="65">
        <f t="shared" ref="AT60:AT68" ca="1" si="120">IF(C60="","",IF(AND(K60="A",AL60="A"),1,0))</f>
        <v>0</v>
      </c>
    </row>
    <row r="61" spans="1:46" ht="18" customHeight="1" x14ac:dyDescent="0.25">
      <c r="A61" s="49" t="str">
        <f ca="1">CONCATENATE(B58,"-",B61)</f>
        <v>Birmingham-All-3</v>
      </c>
      <c r="B61" s="38">
        <v>3</v>
      </c>
      <c r="C61" s="41">
        <f ca="1">VLOOKUP($B61,INDIRECT("data!$"&amp;H37&amp;"$3:$CZ$554"),$E37-3*(B36-1)+C$1,FALSE)</f>
        <v>43372</v>
      </c>
      <c r="D61" s="30" t="str">
        <f ca="1">VLOOKUP($B61,INDIRECT("data!$"&amp;H37&amp;"$3:$CZ$554"),$E37-3*(B36-1)+D$1,FALSE)</f>
        <v>Birmingham</v>
      </c>
      <c r="E61" s="30" t="str">
        <f ca="1">VLOOKUP($B61,INDIRECT("data!$"&amp;H37&amp;"$3:$CZ$554"),$E37-3*(B36-1)+E$1,FALSE)</f>
        <v>Ipswich</v>
      </c>
      <c r="F61" s="29">
        <f ca="1">VLOOKUP($B61,INDIRECT("data!$"&amp;H37&amp;"$3:$CZ$554"),$E37-3*(B36-1)+F$1,FALSE)</f>
        <v>2</v>
      </c>
      <c r="G61" s="29">
        <f ca="1">VLOOKUP($B61,INDIRECT("data!$"&amp;H37&amp;"$3:$CZ$554"),$E37-3*(B36-1)+G$1,FALSE)</f>
        <v>2</v>
      </c>
      <c r="H61" s="15" t="str">
        <f ca="1">VLOOKUP($B61,INDIRECT("data!$"&amp;H37&amp;"$3:$CZ$554"),$E37-3*(B36-1)+H$1,FALSE)</f>
        <v>D</v>
      </c>
      <c r="I61" s="29">
        <f ca="1">VLOOKUP($B61,INDIRECT("data!$"&amp;H37&amp;"$3:$CZ$554"),$E37-3*(B36-1)+I$1,FALSE)</f>
        <v>0</v>
      </c>
      <c r="J61" s="29">
        <f ca="1">VLOOKUP($B61,INDIRECT("data!$"&amp;H37&amp;"$3:$CZ$554"),$E37-3*(B36-1)+J$1,FALSE)</f>
        <v>2</v>
      </c>
      <c r="K61" s="15" t="str">
        <f ca="1">VLOOKUP($B61,INDIRECT("data!$"&amp;H37&amp;"$3:$CZ$554"),$E37-3*(B36-1)+K$1,FALSE)</f>
        <v>A</v>
      </c>
      <c r="L61" s="30" t="str">
        <f ca="1">VLOOKUP($B61,INDIRECT("data!$"&amp;H37&amp;"$3:$CZ$554"),$E37-3*(B36-1)+L$1,FALSE)</f>
        <v>J Brooks</v>
      </c>
      <c r="M61" s="45">
        <f ca="1">VLOOKUP($B61,INDIRECT("data!$"&amp;H37&amp;"$3:$CZ$554"),$E37-3*(B36-1)+M$1,FALSE)</f>
        <v>22</v>
      </c>
      <c r="N61" s="45">
        <f ca="1">VLOOKUP($B61,INDIRECT("data!$"&amp;H37&amp;"$3:$CZ$554"),$E37-3*(B36-1)+N$1,FALSE)</f>
        <v>7</v>
      </c>
      <c r="O61" s="45">
        <f ca="1">VLOOKUP($B61,INDIRECT("data!$"&amp;H37&amp;"$3:$CZ$554"),$E37-3*(B36-1)+O$1,FALSE)</f>
        <v>9</v>
      </c>
      <c r="P61" s="45">
        <f ca="1">VLOOKUP($B61,INDIRECT("data!$"&amp;H37&amp;"$3:$CZ$554"),$E37-3*(B36-1)+P$1,FALSE)</f>
        <v>3</v>
      </c>
      <c r="Q61" s="45">
        <f ca="1">VLOOKUP($B61,INDIRECT("data!$"&amp;H37&amp;"$3:$CZ$554"),$E37-3*(B36-1)+Q$1,FALSE)</f>
        <v>11</v>
      </c>
      <c r="R61" s="45">
        <f ca="1">VLOOKUP($B61,INDIRECT("data!$"&amp;H37&amp;"$3:$CZ$554"),$E37-3*(B36-1)+R$1,FALSE)</f>
        <v>16</v>
      </c>
      <c r="S61" s="45">
        <f ca="1">VLOOKUP($B61,INDIRECT("data!$"&amp;H37&amp;"$3:$CZ$554"),$E37-3*(B36-1)+S$1,FALSE)</f>
        <v>10</v>
      </c>
      <c r="T61" s="45">
        <f ca="1">VLOOKUP($B61,INDIRECT("data!$"&amp;H37&amp;"$3:$CZ$554"),$E37-3*(B36-1)+T$1,FALSE)</f>
        <v>2</v>
      </c>
      <c r="U61" s="45">
        <f ca="1">VLOOKUP($B61,INDIRECT("data!$"&amp;H37&amp;"$3:$CZ$554"),$E37-3*(B36-1)+U$1,FALSE)</f>
        <v>0</v>
      </c>
      <c r="V61" s="45">
        <f ca="1">VLOOKUP($B61,INDIRECT("data!$"&amp;H37&amp;"$3:$CZ$554"),$E37-3*(B36-1)+V$1,FALSE)</f>
        <v>1</v>
      </c>
      <c r="W61" s="45">
        <f ca="1">VLOOKUP($B61,INDIRECT("data!$"&amp;H37&amp;"$3:$CZ$554"),$E37-3*(B36-1)+W$1,FALSE)</f>
        <v>0</v>
      </c>
      <c r="X61" s="45">
        <f ca="1">VLOOKUP($B61,INDIRECT("data!$"&amp;H37&amp;"$3:$CZ$554"),$E37-3*(B36-1)+X$1,FALSE)</f>
        <v>1</v>
      </c>
      <c r="Y61" s="47">
        <f ca="1">VLOOKUP($B61,INDIRECT("data!$"&amp;H37&amp;"$3:$CZ$554"),$E37-3*(B36-1)+Y$1,FALSE)</f>
        <v>1.95</v>
      </c>
      <c r="Z61" s="47">
        <f ca="1">VLOOKUP($B61,INDIRECT("data!$"&amp;H37&amp;"$3:$CZ$554"),$E37-3*(B36-1)+Z$1,FALSE)</f>
        <v>3.3</v>
      </c>
      <c r="AA61" s="47">
        <f ca="1">VLOOKUP($B61,INDIRECT("data!$"&amp;H37&amp;"$3:$CZ$554"),$E37-3*(B36-1)+AA$1,FALSE)</f>
        <v>4.75</v>
      </c>
      <c r="AB61" s="47">
        <f ca="1">VLOOKUP($B61,INDIRECT("data!$"&amp;H37&amp;"$3:$CZ$554"),$E37-3*(B36-1)+AB$1,FALSE)</f>
        <v>2.02</v>
      </c>
      <c r="AC61" s="47">
        <f ca="1">VLOOKUP($B61,INDIRECT("data!$"&amp;H37&amp;"$3:$CZ$554"),$E37-3*(B36-1)+AC$1,FALSE)</f>
        <v>3.19</v>
      </c>
      <c r="AD61" s="47">
        <f ca="1">VLOOKUP($B61,INDIRECT("data!$"&amp;H37&amp;"$3:$CZ$554"),$E37-3*(B36-1)+AD$1,FALSE)</f>
        <v>4.5999999999999996</v>
      </c>
      <c r="AE61" s="47">
        <f ca="1">VLOOKUP($B61,INDIRECT("data!$"&amp;H37&amp;"$3:$CZ$554"),$E37-3*(B36-1)+AE$1,FALSE)</f>
        <v>2.39</v>
      </c>
      <c r="AF61" s="47">
        <f ca="1">VLOOKUP($B61,INDIRECT("data!$"&amp;H37&amp;"$3:$CZ$554"),$E37-3*(B36-1)+AF$1,FALSE)</f>
        <v>1.55</v>
      </c>
      <c r="AG61" s="65">
        <f t="shared" ca="1" si="107"/>
        <v>4</v>
      </c>
      <c r="AH61" s="65">
        <f t="shared" ca="1" si="108"/>
        <v>2</v>
      </c>
      <c r="AI61" s="65">
        <f t="shared" ca="1" si="109"/>
        <v>2</v>
      </c>
      <c r="AJ61" s="65">
        <f t="shared" ca="1" si="110"/>
        <v>2</v>
      </c>
      <c r="AK61" s="65">
        <f t="shared" ca="1" si="111"/>
        <v>0</v>
      </c>
      <c r="AL61" s="66" t="str">
        <f t="shared" ca="1" si="112"/>
        <v>H</v>
      </c>
      <c r="AM61" s="66" t="str">
        <f t="shared" ca="1" si="113"/>
        <v>A-D</v>
      </c>
      <c r="AN61" s="65">
        <f t="shared" ca="1" si="114"/>
        <v>1</v>
      </c>
      <c r="AO61" s="65">
        <f t="shared" ca="1" si="115"/>
        <v>0</v>
      </c>
      <c r="AP61" s="65">
        <f t="shared" ca="1" si="116"/>
        <v>1</v>
      </c>
      <c r="AQ61" s="65">
        <f t="shared" ca="1" si="117"/>
        <v>0</v>
      </c>
      <c r="AR61" s="65">
        <f t="shared" ca="1" si="118"/>
        <v>0</v>
      </c>
      <c r="AS61" s="65">
        <f t="shared" ca="1" si="119"/>
        <v>0</v>
      </c>
      <c r="AT61" s="65">
        <f t="shared" ca="1" si="120"/>
        <v>0</v>
      </c>
    </row>
    <row r="62" spans="1:46" ht="18" customHeight="1" x14ac:dyDescent="0.25">
      <c r="A62" s="49" t="str">
        <f ca="1">CONCATENATE(B58,"-",B62)</f>
        <v>Birmingham-All-4</v>
      </c>
      <c r="B62" s="38">
        <v>4</v>
      </c>
      <c r="C62" s="41">
        <f ca="1">VLOOKUP($B62,INDIRECT("data!$"&amp;H37&amp;"$3:$CZ$554"),$E37-3*(B36-1)+C$1,FALSE)</f>
        <v>43365</v>
      </c>
      <c r="D62" s="30" t="str">
        <f ca="1">VLOOKUP($B62,INDIRECT("data!$"&amp;H37&amp;"$3:$CZ$554"),$E37-3*(B36-1)+D$1,FALSE)</f>
        <v>Leeds</v>
      </c>
      <c r="E62" s="30" t="str">
        <f ca="1">VLOOKUP($B62,INDIRECT("data!$"&amp;H37&amp;"$3:$CZ$554"),$E37-3*(B36-1)+E$1,FALSE)</f>
        <v>Birmingham</v>
      </c>
      <c r="F62" s="29">
        <f ca="1">VLOOKUP($B62,INDIRECT("data!$"&amp;H37&amp;"$3:$CZ$554"),$E37-3*(B36-1)+F$1,FALSE)</f>
        <v>1</v>
      </c>
      <c r="G62" s="29">
        <f ca="1">VLOOKUP($B62,INDIRECT("data!$"&amp;H37&amp;"$3:$CZ$554"),$E37-3*(B36-1)+G$1,FALSE)</f>
        <v>2</v>
      </c>
      <c r="H62" s="15" t="str">
        <f ca="1">VLOOKUP($B62,INDIRECT("data!$"&amp;H37&amp;"$3:$CZ$554"),$E37-3*(B36-1)+H$1,FALSE)</f>
        <v>A</v>
      </c>
      <c r="I62" s="29">
        <f ca="1">VLOOKUP($B62,INDIRECT("data!$"&amp;H37&amp;"$3:$CZ$554"),$E37-3*(B36-1)+I$1,FALSE)</f>
        <v>0</v>
      </c>
      <c r="J62" s="29">
        <f ca="1">VLOOKUP($B62,INDIRECT("data!$"&amp;H37&amp;"$3:$CZ$554"),$E37-3*(B36-1)+J$1,FALSE)</f>
        <v>2</v>
      </c>
      <c r="K62" s="15" t="str">
        <f ca="1">VLOOKUP($B62,INDIRECT("data!$"&amp;H37&amp;"$3:$CZ$554"),$E37-3*(B36-1)+K$1,FALSE)</f>
        <v>A</v>
      </c>
      <c r="L62" s="30" t="str">
        <f ca="1">VLOOKUP($B62,INDIRECT("data!$"&amp;H37&amp;"$3:$CZ$554"),$E37-3*(B36-1)+L$1,FALSE)</f>
        <v>P Bankes</v>
      </c>
      <c r="M62" s="45">
        <f ca="1">VLOOKUP($B62,INDIRECT("data!$"&amp;H37&amp;"$3:$CZ$554"),$E37-3*(B36-1)+M$1,FALSE)</f>
        <v>17</v>
      </c>
      <c r="N62" s="45">
        <f ca="1">VLOOKUP($B62,INDIRECT("data!$"&amp;H37&amp;"$3:$CZ$554"),$E37-3*(B36-1)+N$1,FALSE)</f>
        <v>4</v>
      </c>
      <c r="O62" s="45">
        <f ca="1">VLOOKUP($B62,INDIRECT("data!$"&amp;H37&amp;"$3:$CZ$554"),$E37-3*(B36-1)+O$1,FALSE)</f>
        <v>5</v>
      </c>
      <c r="P62" s="45">
        <f ca="1">VLOOKUP($B62,INDIRECT("data!$"&amp;H37&amp;"$3:$CZ$554"),$E37-3*(B36-1)+P$1,FALSE)</f>
        <v>3</v>
      </c>
      <c r="Q62" s="45">
        <f ca="1">VLOOKUP($B62,INDIRECT("data!$"&amp;H37&amp;"$3:$CZ$554"),$E37-3*(B36-1)+Q$1,FALSE)</f>
        <v>13</v>
      </c>
      <c r="R62" s="45">
        <f ca="1">VLOOKUP($B62,INDIRECT("data!$"&amp;H37&amp;"$3:$CZ$554"),$E37-3*(B36-1)+R$1,FALSE)</f>
        <v>21</v>
      </c>
      <c r="S62" s="45">
        <f ca="1">VLOOKUP($B62,INDIRECT("data!$"&amp;H37&amp;"$3:$CZ$554"),$E37-3*(B36-1)+S$1,FALSE)</f>
        <v>7</v>
      </c>
      <c r="T62" s="45">
        <f ca="1">VLOOKUP($B62,INDIRECT("data!$"&amp;H37&amp;"$3:$CZ$554"),$E37-3*(B36-1)+T$1,FALSE)</f>
        <v>4</v>
      </c>
      <c r="U62" s="45">
        <f ca="1">VLOOKUP($B62,INDIRECT("data!$"&amp;H37&amp;"$3:$CZ$554"),$E37-3*(B36-1)+U$1,FALSE)</f>
        <v>2</v>
      </c>
      <c r="V62" s="45">
        <f ca="1">VLOOKUP($B62,INDIRECT("data!$"&amp;H37&amp;"$3:$CZ$554"),$E37-3*(B36-1)+V$1,FALSE)</f>
        <v>4</v>
      </c>
      <c r="W62" s="45">
        <f ca="1">VLOOKUP($B62,INDIRECT("data!$"&amp;H37&amp;"$3:$CZ$554"),$E37-3*(B36-1)+W$1,FALSE)</f>
        <v>0</v>
      </c>
      <c r="X62" s="45">
        <f ca="1">VLOOKUP($B62,INDIRECT("data!$"&amp;H37&amp;"$3:$CZ$554"),$E37-3*(B36-1)+X$1,FALSE)</f>
        <v>0</v>
      </c>
      <c r="Y62" s="47">
        <f ca="1">VLOOKUP($B62,INDIRECT("data!$"&amp;H37&amp;"$3:$CZ$554"),$E37-3*(B36-1)+Y$1,FALSE)</f>
        <v>1.8</v>
      </c>
      <c r="Z62" s="47">
        <f ca="1">VLOOKUP($B62,INDIRECT("data!$"&amp;H37&amp;"$3:$CZ$554"),$E37-3*(B36-1)+Z$1,FALSE)</f>
        <v>3.75</v>
      </c>
      <c r="AA62" s="47">
        <f ca="1">VLOOKUP($B62,INDIRECT("data!$"&amp;H37&amp;"$3:$CZ$554"),$E37-3*(B36-1)+AA$1,FALSE)</f>
        <v>5</v>
      </c>
      <c r="AB62" s="47">
        <f ca="1">VLOOKUP($B62,INDIRECT("data!$"&amp;H37&amp;"$3:$CZ$554"),$E37-3*(B36-1)+AB$1,FALSE)</f>
        <v>1.85</v>
      </c>
      <c r="AC62" s="47">
        <f ca="1">VLOOKUP($B62,INDIRECT("data!$"&amp;H37&amp;"$3:$CZ$554"),$E37-3*(B36-1)+AC$1,FALSE)</f>
        <v>3.54</v>
      </c>
      <c r="AD62" s="47">
        <f ca="1">VLOOKUP($B62,INDIRECT("data!$"&amp;H37&amp;"$3:$CZ$554"),$E37-3*(B36-1)+AD$1,FALSE)</f>
        <v>4.88</v>
      </c>
      <c r="AE62" s="47">
        <f ca="1">VLOOKUP($B62,INDIRECT("data!$"&amp;H37&amp;"$3:$CZ$554"),$E37-3*(B36-1)+AE$1,FALSE)</f>
        <v>1.96</v>
      </c>
      <c r="AF62" s="47">
        <f ca="1">VLOOKUP($B62,INDIRECT("data!$"&amp;H37&amp;"$3:$CZ$554"),$E37-3*(B36-1)+AF$1,FALSE)</f>
        <v>1.83</v>
      </c>
      <c r="AG62" s="65">
        <f t="shared" ca="1" si="107"/>
        <v>3</v>
      </c>
      <c r="AH62" s="65">
        <f t="shared" ca="1" si="108"/>
        <v>2</v>
      </c>
      <c r="AI62" s="65">
        <f t="shared" ca="1" si="109"/>
        <v>1</v>
      </c>
      <c r="AJ62" s="65">
        <f t="shared" ca="1" si="110"/>
        <v>1</v>
      </c>
      <c r="AK62" s="65">
        <f t="shared" ca="1" si="111"/>
        <v>0</v>
      </c>
      <c r="AL62" s="66" t="str">
        <f t="shared" ca="1" si="112"/>
        <v>H</v>
      </c>
      <c r="AM62" s="66" t="str">
        <f t="shared" ca="1" si="113"/>
        <v>A-A</v>
      </c>
      <c r="AN62" s="65">
        <f t="shared" ca="1" si="114"/>
        <v>1</v>
      </c>
      <c r="AO62" s="65">
        <f t="shared" ca="1" si="115"/>
        <v>0</v>
      </c>
      <c r="AP62" s="65">
        <f t="shared" ca="1" si="116"/>
        <v>1</v>
      </c>
      <c r="AQ62" s="65">
        <f t="shared" ca="1" si="117"/>
        <v>0</v>
      </c>
      <c r="AR62" s="65">
        <f t="shared" ca="1" si="118"/>
        <v>0</v>
      </c>
      <c r="AS62" s="65">
        <f t="shared" ca="1" si="119"/>
        <v>0</v>
      </c>
      <c r="AT62" s="65">
        <f t="shared" ca="1" si="120"/>
        <v>0</v>
      </c>
    </row>
    <row r="63" spans="1:46" ht="18" customHeight="1" x14ac:dyDescent="0.25">
      <c r="A63" s="49" t="str">
        <f ca="1">CONCATENATE(B58,"-",B63)</f>
        <v>Birmingham-All-5</v>
      </c>
      <c r="B63" s="38">
        <v>5</v>
      </c>
      <c r="C63" s="41">
        <f ca="1">VLOOKUP($B63,INDIRECT("data!$"&amp;H37&amp;"$3:$CZ$554"),$E37-3*(B36-1)+C$1,FALSE)</f>
        <v>43362</v>
      </c>
      <c r="D63" s="30" t="str">
        <f ca="1">VLOOKUP($B63,INDIRECT("data!$"&amp;H37&amp;"$3:$CZ$554"),$E37-3*(B36-1)+D$1,FALSE)</f>
        <v>Sheffield United</v>
      </c>
      <c r="E63" s="30" t="str">
        <f ca="1">VLOOKUP($B63,INDIRECT("data!$"&amp;H37&amp;"$3:$CZ$554"),$E37-3*(B36-1)+E$1,FALSE)</f>
        <v>Birmingham</v>
      </c>
      <c r="F63" s="29">
        <f ca="1">VLOOKUP($B63,INDIRECT("data!$"&amp;H37&amp;"$3:$CZ$554"),$E37-3*(B36-1)+F$1,FALSE)</f>
        <v>0</v>
      </c>
      <c r="G63" s="29">
        <f ca="1">VLOOKUP($B63,INDIRECT("data!$"&amp;H37&amp;"$3:$CZ$554"),$E37-3*(B36-1)+G$1,FALSE)</f>
        <v>0</v>
      </c>
      <c r="H63" s="15" t="str">
        <f ca="1">VLOOKUP($B63,INDIRECT("data!$"&amp;H37&amp;"$3:$CZ$554"),$E37-3*(B36-1)+H$1,FALSE)</f>
        <v>D</v>
      </c>
      <c r="I63" s="29">
        <f ca="1">VLOOKUP($B63,INDIRECT("data!$"&amp;H37&amp;"$3:$CZ$554"),$E37-3*(B36-1)+I$1,FALSE)</f>
        <v>0</v>
      </c>
      <c r="J63" s="29">
        <f ca="1">VLOOKUP($B63,INDIRECT("data!$"&amp;H37&amp;"$3:$CZ$554"),$E37-3*(B36-1)+J$1,FALSE)</f>
        <v>0</v>
      </c>
      <c r="K63" s="15" t="str">
        <f ca="1">VLOOKUP($B63,INDIRECT("data!$"&amp;H37&amp;"$3:$CZ$554"),$E37-3*(B36-1)+K$1,FALSE)</f>
        <v>D</v>
      </c>
      <c r="L63" s="30" t="str">
        <f ca="1">VLOOKUP($B63,INDIRECT("data!$"&amp;H37&amp;"$3:$CZ$554"),$E37-3*(B36-1)+L$1,FALSE)</f>
        <v>G Ward</v>
      </c>
      <c r="M63" s="45">
        <f ca="1">VLOOKUP($B63,INDIRECT("data!$"&amp;H37&amp;"$3:$CZ$554"),$E37-3*(B36-1)+M$1,FALSE)</f>
        <v>6</v>
      </c>
      <c r="N63" s="45">
        <f ca="1">VLOOKUP($B63,INDIRECT("data!$"&amp;H37&amp;"$3:$CZ$554"),$E37-3*(B36-1)+N$1,FALSE)</f>
        <v>13</v>
      </c>
      <c r="O63" s="45">
        <f ca="1">VLOOKUP($B63,INDIRECT("data!$"&amp;H37&amp;"$3:$CZ$554"),$E37-3*(B36-1)+O$1,FALSE)</f>
        <v>3</v>
      </c>
      <c r="P63" s="45">
        <f ca="1">VLOOKUP($B63,INDIRECT("data!$"&amp;H37&amp;"$3:$CZ$554"),$E37-3*(B36-1)+P$1,FALSE)</f>
        <v>5</v>
      </c>
      <c r="Q63" s="45">
        <f ca="1">VLOOKUP($B63,INDIRECT("data!$"&amp;H37&amp;"$3:$CZ$554"),$E37-3*(B36-1)+Q$1,FALSE)</f>
        <v>10</v>
      </c>
      <c r="R63" s="45">
        <f ca="1">VLOOKUP($B63,INDIRECT("data!$"&amp;H37&amp;"$3:$CZ$554"),$E37-3*(B36-1)+R$1,FALSE)</f>
        <v>11</v>
      </c>
      <c r="S63" s="45">
        <f ca="1">VLOOKUP($B63,INDIRECT("data!$"&amp;H37&amp;"$3:$CZ$554"),$E37-3*(B36-1)+S$1,FALSE)</f>
        <v>9</v>
      </c>
      <c r="T63" s="45">
        <f ca="1">VLOOKUP($B63,INDIRECT("data!$"&amp;H37&amp;"$3:$CZ$554"),$E37-3*(B36-1)+T$1,FALSE)</f>
        <v>5</v>
      </c>
      <c r="U63" s="45">
        <f ca="1">VLOOKUP($B63,INDIRECT("data!$"&amp;H37&amp;"$3:$CZ$554"),$E37-3*(B36-1)+U$1,FALSE)</f>
        <v>1</v>
      </c>
      <c r="V63" s="45">
        <f ca="1">VLOOKUP($B63,INDIRECT("data!$"&amp;H37&amp;"$3:$CZ$554"),$E37-3*(B36-1)+V$1,FALSE)</f>
        <v>0</v>
      </c>
      <c r="W63" s="45">
        <f ca="1">VLOOKUP($B63,INDIRECT("data!$"&amp;H37&amp;"$3:$CZ$554"),$E37-3*(B36-1)+W$1,FALSE)</f>
        <v>0</v>
      </c>
      <c r="X63" s="45">
        <f ca="1">VLOOKUP($B63,INDIRECT("data!$"&amp;H37&amp;"$3:$CZ$554"),$E37-3*(B36-1)+X$1,FALSE)</f>
        <v>0</v>
      </c>
      <c r="Y63" s="47">
        <f ca="1">VLOOKUP($B63,INDIRECT("data!$"&amp;H37&amp;"$3:$CZ$554"),$E37-3*(B36-1)+Y$1,FALSE)</f>
        <v>1.85</v>
      </c>
      <c r="Z63" s="47">
        <f ca="1">VLOOKUP($B63,INDIRECT("data!$"&amp;H37&amp;"$3:$CZ$554"),$E37-3*(B36-1)+Z$1,FALSE)</f>
        <v>3.6</v>
      </c>
      <c r="AA63" s="47">
        <f ca="1">VLOOKUP($B63,INDIRECT("data!$"&amp;H37&amp;"$3:$CZ$554"),$E37-3*(B36-1)+AA$1,FALSE)</f>
        <v>4.75</v>
      </c>
      <c r="AB63" s="47">
        <f ca="1">VLOOKUP($B63,INDIRECT("data!$"&amp;H37&amp;"$3:$CZ$554"),$E37-3*(B36-1)+AB$1,FALSE)</f>
        <v>1.9</v>
      </c>
      <c r="AC63" s="47">
        <f ca="1">VLOOKUP($B63,INDIRECT("data!$"&amp;H37&amp;"$3:$CZ$554"),$E37-3*(B36-1)+AC$1,FALSE)</f>
        <v>3.44</v>
      </c>
      <c r="AD63" s="47">
        <f ca="1">VLOOKUP($B63,INDIRECT("data!$"&amp;H37&amp;"$3:$CZ$554"),$E37-3*(B36-1)+AD$1,FALSE)</f>
        <v>4.6900000000000004</v>
      </c>
      <c r="AE63" s="47">
        <f ca="1">VLOOKUP($B63,INDIRECT("data!$"&amp;H37&amp;"$3:$CZ$554"),$E37-3*(B36-1)+AE$1,FALSE)</f>
        <v>2.06</v>
      </c>
      <c r="AF63" s="47">
        <f ca="1">VLOOKUP($B63,INDIRECT("data!$"&amp;H37&amp;"$3:$CZ$554"),$E37-3*(B36-1)+AF$1,FALSE)</f>
        <v>1.75</v>
      </c>
      <c r="AG63" s="65">
        <f t="shared" ca="1" si="107"/>
        <v>0</v>
      </c>
      <c r="AH63" s="65">
        <f t="shared" ca="1" si="108"/>
        <v>0</v>
      </c>
      <c r="AI63" s="65">
        <f t="shared" ca="1" si="109"/>
        <v>0</v>
      </c>
      <c r="AJ63" s="65">
        <f t="shared" ca="1" si="110"/>
        <v>0</v>
      </c>
      <c r="AK63" s="65">
        <f t="shared" ca="1" si="111"/>
        <v>0</v>
      </c>
      <c r="AL63" s="66" t="str">
        <f t="shared" ca="1" si="112"/>
        <v>D</v>
      </c>
      <c r="AM63" s="66" t="str">
        <f t="shared" ca="1" si="113"/>
        <v>D-D</v>
      </c>
      <c r="AN63" s="65">
        <f t="shared" ca="1" si="114"/>
        <v>0</v>
      </c>
      <c r="AO63" s="65">
        <f t="shared" ca="1" si="115"/>
        <v>0</v>
      </c>
      <c r="AP63" s="65">
        <f t="shared" ca="1" si="116"/>
        <v>0</v>
      </c>
      <c r="AQ63" s="65">
        <f t="shared" ca="1" si="117"/>
        <v>0</v>
      </c>
      <c r="AR63" s="65">
        <f t="shared" ca="1" si="118"/>
        <v>0</v>
      </c>
      <c r="AS63" s="65">
        <f t="shared" ca="1" si="119"/>
        <v>0</v>
      </c>
      <c r="AT63" s="65">
        <f t="shared" ca="1" si="120"/>
        <v>0</v>
      </c>
    </row>
    <row r="64" spans="1:46" ht="18" customHeight="1" x14ac:dyDescent="0.25">
      <c r="A64" s="49" t="str">
        <f ca="1">CONCATENATE(B58,"-",B64)</f>
        <v>Birmingham-All-6</v>
      </c>
      <c r="B64" s="38">
        <v>6</v>
      </c>
      <c r="C64" s="41">
        <f ca="1">VLOOKUP($B64,INDIRECT("data!$"&amp;H37&amp;"$3:$CZ$554"),$E37-3*(B36-1)+C$1,FALSE)</f>
        <v>43357</v>
      </c>
      <c r="D64" s="30" t="str">
        <f ca="1">VLOOKUP($B64,INDIRECT("data!$"&amp;H37&amp;"$3:$CZ$554"),$E37-3*(B36-1)+D$1,FALSE)</f>
        <v>Birmingham</v>
      </c>
      <c r="E64" s="30" t="str">
        <f ca="1">VLOOKUP($B64,INDIRECT("data!$"&amp;H37&amp;"$3:$CZ$554"),$E37-3*(B36-1)+E$1,FALSE)</f>
        <v>West Brom</v>
      </c>
      <c r="F64" s="29">
        <f ca="1">VLOOKUP($B64,INDIRECT("data!$"&amp;H37&amp;"$3:$CZ$554"),$E37-3*(B36-1)+F$1,FALSE)</f>
        <v>1</v>
      </c>
      <c r="G64" s="29">
        <f ca="1">VLOOKUP($B64,INDIRECT("data!$"&amp;H37&amp;"$3:$CZ$554"),$E37-3*(B36-1)+G$1,FALSE)</f>
        <v>1</v>
      </c>
      <c r="H64" s="15" t="str">
        <f ca="1">VLOOKUP($B64,INDIRECT("data!$"&amp;H37&amp;"$3:$CZ$554"),$E37-3*(B36-1)+H$1,FALSE)</f>
        <v>D</v>
      </c>
      <c r="I64" s="29">
        <f ca="1">VLOOKUP($B64,INDIRECT("data!$"&amp;H37&amp;"$3:$CZ$554"),$E37-3*(B36-1)+I$1,FALSE)</f>
        <v>1</v>
      </c>
      <c r="J64" s="29">
        <f ca="1">VLOOKUP($B64,INDIRECT("data!$"&amp;H37&amp;"$3:$CZ$554"),$E37-3*(B36-1)+J$1,FALSE)</f>
        <v>1</v>
      </c>
      <c r="K64" s="15" t="str">
        <f ca="1">VLOOKUP($B64,INDIRECT("data!$"&amp;H37&amp;"$3:$CZ$554"),$E37-3*(B36-1)+K$1,FALSE)</f>
        <v>D</v>
      </c>
      <c r="L64" s="30" t="str">
        <f ca="1">VLOOKUP($B64,INDIRECT("data!$"&amp;H37&amp;"$3:$CZ$554"),$E37-3*(B36-1)+L$1,FALSE)</f>
        <v>A Madley</v>
      </c>
      <c r="M64" s="45">
        <f ca="1">VLOOKUP($B64,INDIRECT("data!$"&amp;H37&amp;"$3:$CZ$554"),$E37-3*(B36-1)+M$1,FALSE)</f>
        <v>13</v>
      </c>
      <c r="N64" s="45">
        <f ca="1">VLOOKUP($B64,INDIRECT("data!$"&amp;H37&amp;"$3:$CZ$554"),$E37-3*(B36-1)+N$1,FALSE)</f>
        <v>15</v>
      </c>
      <c r="O64" s="45">
        <f ca="1">VLOOKUP($B64,INDIRECT("data!$"&amp;H37&amp;"$3:$CZ$554"),$E37-3*(B36-1)+O$1,FALSE)</f>
        <v>4</v>
      </c>
      <c r="P64" s="45">
        <f ca="1">VLOOKUP($B64,INDIRECT("data!$"&amp;H37&amp;"$3:$CZ$554"),$E37-3*(B36-1)+P$1,FALSE)</f>
        <v>3</v>
      </c>
      <c r="Q64" s="45">
        <f ca="1">VLOOKUP($B64,INDIRECT("data!$"&amp;H37&amp;"$3:$CZ$554"),$E37-3*(B36-1)+Q$1,FALSE)</f>
        <v>15</v>
      </c>
      <c r="R64" s="45">
        <f ca="1">VLOOKUP($B64,INDIRECT("data!$"&amp;H37&amp;"$3:$CZ$554"),$E37-3*(B36-1)+R$1,FALSE)</f>
        <v>14</v>
      </c>
      <c r="S64" s="45">
        <f ca="1">VLOOKUP($B64,INDIRECT("data!$"&amp;H37&amp;"$3:$CZ$554"),$E37-3*(B36-1)+S$1,FALSE)</f>
        <v>6</v>
      </c>
      <c r="T64" s="45">
        <f ca="1">VLOOKUP($B64,INDIRECT("data!$"&amp;H37&amp;"$3:$CZ$554"),$E37-3*(B36-1)+T$1,FALSE)</f>
        <v>3</v>
      </c>
      <c r="U64" s="45">
        <f ca="1">VLOOKUP($B64,INDIRECT("data!$"&amp;H37&amp;"$3:$CZ$554"),$E37-3*(B36-1)+U$1,FALSE)</f>
        <v>2</v>
      </c>
      <c r="V64" s="45">
        <f ca="1">VLOOKUP($B64,INDIRECT("data!$"&amp;H37&amp;"$3:$CZ$554"),$E37-3*(B36-1)+V$1,FALSE)</f>
        <v>1</v>
      </c>
      <c r="W64" s="45">
        <f ca="1">VLOOKUP($B64,INDIRECT("data!$"&amp;H37&amp;"$3:$CZ$554"),$E37-3*(B36-1)+W$1,FALSE)</f>
        <v>0</v>
      </c>
      <c r="X64" s="45">
        <f ca="1">VLOOKUP($B64,INDIRECT("data!$"&amp;H37&amp;"$3:$CZ$554"),$E37-3*(B36-1)+X$1,FALSE)</f>
        <v>0</v>
      </c>
      <c r="Y64" s="47">
        <f ca="1">VLOOKUP($B64,INDIRECT("data!$"&amp;H37&amp;"$3:$CZ$554"),$E37-3*(B36-1)+Y$1,FALSE)</f>
        <v>3.7</v>
      </c>
      <c r="Z64" s="47">
        <f ca="1">VLOOKUP($B64,INDIRECT("data!$"&amp;H37&amp;"$3:$CZ$554"),$E37-3*(B36-1)+Z$1,FALSE)</f>
        <v>3.3</v>
      </c>
      <c r="AA64" s="47">
        <f ca="1">VLOOKUP($B64,INDIRECT("data!$"&amp;H37&amp;"$3:$CZ$554"),$E37-3*(B36-1)+AA$1,FALSE)</f>
        <v>2.2000000000000002</v>
      </c>
      <c r="AB64" s="47">
        <f ca="1">VLOOKUP($B64,INDIRECT("data!$"&amp;H37&amp;"$3:$CZ$554"),$E37-3*(B36-1)+AB$1,FALSE)</f>
        <v>3.64</v>
      </c>
      <c r="AC64" s="47">
        <f ca="1">VLOOKUP($B64,INDIRECT("data!$"&amp;H37&amp;"$3:$CZ$554"),$E37-3*(B36-1)+AC$1,FALSE)</f>
        <v>3.34</v>
      </c>
      <c r="AD64" s="47">
        <f ca="1">VLOOKUP($B64,INDIRECT("data!$"&amp;H37&amp;"$3:$CZ$554"),$E37-3*(B36-1)+AD$1,FALSE)</f>
        <v>2.2200000000000002</v>
      </c>
      <c r="AE64" s="47">
        <f ca="1">VLOOKUP($B64,INDIRECT("data!$"&amp;H37&amp;"$3:$CZ$554"),$E37-3*(B36-1)+AE$1,FALSE)</f>
        <v>2.14</v>
      </c>
      <c r="AF64" s="47">
        <f ca="1">VLOOKUP($B64,INDIRECT("data!$"&amp;H37&amp;"$3:$CZ$554"),$E37-3*(B36-1)+AF$1,FALSE)</f>
        <v>1.7</v>
      </c>
      <c r="AG64" s="65">
        <f t="shared" ca="1" si="107"/>
        <v>2</v>
      </c>
      <c r="AH64" s="65">
        <f t="shared" ca="1" si="108"/>
        <v>2</v>
      </c>
      <c r="AI64" s="65">
        <f t="shared" ca="1" si="109"/>
        <v>0</v>
      </c>
      <c r="AJ64" s="65">
        <f t="shared" ca="1" si="110"/>
        <v>0</v>
      </c>
      <c r="AK64" s="65">
        <f t="shared" ca="1" si="111"/>
        <v>0</v>
      </c>
      <c r="AL64" s="66" t="str">
        <f t="shared" ca="1" si="112"/>
        <v>D</v>
      </c>
      <c r="AM64" s="66" t="str">
        <f t="shared" ca="1" si="113"/>
        <v>D-D</v>
      </c>
      <c r="AN64" s="65">
        <f t="shared" ca="1" si="114"/>
        <v>1</v>
      </c>
      <c r="AO64" s="65">
        <f t="shared" ca="1" si="115"/>
        <v>1</v>
      </c>
      <c r="AP64" s="65">
        <f t="shared" ca="1" si="116"/>
        <v>1</v>
      </c>
      <c r="AQ64" s="65">
        <f t="shared" ca="1" si="117"/>
        <v>0</v>
      </c>
      <c r="AR64" s="65">
        <f t="shared" ca="1" si="118"/>
        <v>0</v>
      </c>
      <c r="AS64" s="65">
        <f t="shared" ca="1" si="119"/>
        <v>0</v>
      </c>
      <c r="AT64" s="65">
        <f t="shared" ca="1" si="120"/>
        <v>0</v>
      </c>
    </row>
    <row r="65" spans="1:46" ht="18" customHeight="1" x14ac:dyDescent="0.25">
      <c r="A65" s="49" t="str">
        <f ca="1">CONCATENATE(B58,"-",B65)</f>
        <v>Birmingham-All-7</v>
      </c>
      <c r="B65" s="38">
        <v>7</v>
      </c>
      <c r="C65" s="41">
        <f ca="1">VLOOKUP($B65,INDIRECT("data!$"&amp;H37&amp;"$3:$CZ$554"),$E37-3*(B36-1)+C$1,FALSE)</f>
        <v>43344</v>
      </c>
      <c r="D65" s="30" t="str">
        <f ca="1">VLOOKUP($B65,INDIRECT("data!$"&amp;H37&amp;"$3:$CZ$554"),$E37-3*(B36-1)+D$1,FALSE)</f>
        <v>Birmingham</v>
      </c>
      <c r="E65" s="30" t="str">
        <f ca="1">VLOOKUP($B65,INDIRECT("data!$"&amp;H37&amp;"$3:$CZ$554"),$E37-3*(B36-1)+E$1,FALSE)</f>
        <v>QPR</v>
      </c>
      <c r="F65" s="29">
        <f ca="1">VLOOKUP($B65,INDIRECT("data!$"&amp;H37&amp;"$3:$CZ$554"),$E37-3*(B36-1)+F$1,FALSE)</f>
        <v>0</v>
      </c>
      <c r="G65" s="29">
        <f ca="1">VLOOKUP($B65,INDIRECT("data!$"&amp;H37&amp;"$3:$CZ$554"),$E37-3*(B36-1)+G$1,FALSE)</f>
        <v>0</v>
      </c>
      <c r="H65" s="15" t="str">
        <f ca="1">VLOOKUP($B65,INDIRECT("data!$"&amp;H37&amp;"$3:$CZ$554"),$E37-3*(B36-1)+H$1,FALSE)</f>
        <v>D</v>
      </c>
      <c r="I65" s="29">
        <f ca="1">VLOOKUP($B65,INDIRECT("data!$"&amp;H37&amp;"$3:$CZ$554"),$E37-3*(B36-1)+I$1,FALSE)</f>
        <v>0</v>
      </c>
      <c r="J65" s="29">
        <f ca="1">VLOOKUP($B65,INDIRECT("data!$"&amp;H37&amp;"$3:$CZ$554"),$E37-3*(B36-1)+J$1,FALSE)</f>
        <v>0</v>
      </c>
      <c r="K65" s="15" t="str">
        <f ca="1">VLOOKUP($B65,INDIRECT("data!$"&amp;H37&amp;"$3:$CZ$554"),$E37-3*(B36-1)+K$1,FALSE)</f>
        <v>D</v>
      </c>
      <c r="L65" s="30" t="str">
        <f ca="1">VLOOKUP($B65,INDIRECT("data!$"&amp;H37&amp;"$3:$CZ$554"),$E37-3*(B36-1)+L$1,FALSE)</f>
        <v>J Simpson</v>
      </c>
      <c r="M65" s="45">
        <f ca="1">VLOOKUP($B65,INDIRECT("data!$"&amp;H37&amp;"$3:$CZ$554"),$E37-3*(B36-1)+M$1,FALSE)</f>
        <v>5</v>
      </c>
      <c r="N65" s="45">
        <f ca="1">VLOOKUP($B65,INDIRECT("data!$"&amp;H37&amp;"$3:$CZ$554"),$E37-3*(B36-1)+N$1,FALSE)</f>
        <v>12</v>
      </c>
      <c r="O65" s="45">
        <f ca="1">VLOOKUP($B65,INDIRECT("data!$"&amp;H37&amp;"$3:$CZ$554"),$E37-3*(B36-1)+O$1,FALSE)</f>
        <v>1</v>
      </c>
      <c r="P65" s="45">
        <f ca="1">VLOOKUP($B65,INDIRECT("data!$"&amp;H37&amp;"$3:$CZ$554"),$E37-3*(B36-1)+P$1,FALSE)</f>
        <v>5</v>
      </c>
      <c r="Q65" s="45">
        <f ca="1">VLOOKUP($B65,INDIRECT("data!$"&amp;H37&amp;"$3:$CZ$554"),$E37-3*(B36-1)+Q$1,FALSE)</f>
        <v>22</v>
      </c>
      <c r="R65" s="45">
        <f ca="1">VLOOKUP($B65,INDIRECT("data!$"&amp;H37&amp;"$3:$CZ$554"),$E37-3*(B36-1)+R$1,FALSE)</f>
        <v>19</v>
      </c>
      <c r="S65" s="45">
        <f ca="1">VLOOKUP($B65,INDIRECT("data!$"&amp;H37&amp;"$3:$CZ$554"),$E37-3*(B36-1)+S$1,FALSE)</f>
        <v>5</v>
      </c>
      <c r="T65" s="45">
        <f ca="1">VLOOKUP($B65,INDIRECT("data!$"&amp;H37&amp;"$3:$CZ$554"),$E37-3*(B36-1)+T$1,FALSE)</f>
        <v>2</v>
      </c>
      <c r="U65" s="45">
        <f ca="1">VLOOKUP($B65,INDIRECT("data!$"&amp;H37&amp;"$3:$CZ$554"),$E37-3*(B36-1)+U$1,FALSE)</f>
        <v>2</v>
      </c>
      <c r="V65" s="45">
        <f ca="1">VLOOKUP($B65,INDIRECT("data!$"&amp;H37&amp;"$3:$CZ$554"),$E37-3*(B36-1)+V$1,FALSE)</f>
        <v>0</v>
      </c>
      <c r="W65" s="45">
        <f ca="1">VLOOKUP($B65,INDIRECT("data!$"&amp;H37&amp;"$3:$CZ$554"),$E37-3*(B36-1)+W$1,FALSE)</f>
        <v>0</v>
      </c>
      <c r="X65" s="45">
        <f ca="1">VLOOKUP($B65,INDIRECT("data!$"&amp;H37&amp;"$3:$CZ$554"),$E37-3*(B36-1)+X$1,FALSE)</f>
        <v>0</v>
      </c>
      <c r="Y65" s="47">
        <f ca="1">VLOOKUP($B65,INDIRECT("data!$"&amp;H37&amp;"$3:$CZ$554"),$E37-3*(B36-1)+Y$1,FALSE)</f>
        <v>2</v>
      </c>
      <c r="Z65" s="47">
        <f ca="1">VLOOKUP($B65,INDIRECT("data!$"&amp;H37&amp;"$3:$CZ$554"),$E37-3*(B36-1)+Z$1,FALSE)</f>
        <v>3.5</v>
      </c>
      <c r="AA65" s="47">
        <f ca="1">VLOOKUP($B65,INDIRECT("data!$"&amp;H37&amp;"$3:$CZ$554"),$E37-3*(B36-1)+AA$1,FALSE)</f>
        <v>4.2</v>
      </c>
      <c r="AB65" s="47">
        <f ca="1">VLOOKUP($B65,INDIRECT("data!$"&amp;H37&amp;"$3:$CZ$554"),$E37-3*(B36-1)+AB$1,FALSE)</f>
        <v>2</v>
      </c>
      <c r="AC65" s="47">
        <f ca="1">VLOOKUP($B65,INDIRECT("data!$"&amp;H37&amp;"$3:$CZ$554"),$E37-3*(B36-1)+AC$1,FALSE)</f>
        <v>3.44</v>
      </c>
      <c r="AD65" s="47">
        <f ca="1">VLOOKUP($B65,INDIRECT("data!$"&amp;H37&amp;"$3:$CZ$554"),$E37-3*(B36-1)+AD$1,FALSE)</f>
        <v>4.25</v>
      </c>
      <c r="AE65" s="47">
        <f ca="1">VLOOKUP($B65,INDIRECT("data!$"&amp;H37&amp;"$3:$CZ$554"),$E37-3*(B36-1)+AE$1,FALSE)</f>
        <v>2.0499999999999998</v>
      </c>
      <c r="AF65" s="47">
        <f ca="1">VLOOKUP($B65,INDIRECT("data!$"&amp;H37&amp;"$3:$CZ$554"),$E37-3*(B36-1)+AF$1,FALSE)</f>
        <v>1.75</v>
      </c>
      <c r="AG65" s="65">
        <f t="shared" ca="1" si="107"/>
        <v>0</v>
      </c>
      <c r="AH65" s="65">
        <f t="shared" ca="1" si="108"/>
        <v>0</v>
      </c>
      <c r="AI65" s="65">
        <f t="shared" ca="1" si="109"/>
        <v>0</v>
      </c>
      <c r="AJ65" s="65">
        <f t="shared" ca="1" si="110"/>
        <v>0</v>
      </c>
      <c r="AK65" s="65">
        <f t="shared" ca="1" si="111"/>
        <v>0</v>
      </c>
      <c r="AL65" s="66" t="str">
        <f t="shared" ca="1" si="112"/>
        <v>D</v>
      </c>
      <c r="AM65" s="66" t="str">
        <f t="shared" ca="1" si="113"/>
        <v>D-D</v>
      </c>
      <c r="AN65" s="65">
        <f t="shared" ca="1" si="114"/>
        <v>0</v>
      </c>
      <c r="AO65" s="65">
        <f t="shared" ca="1" si="115"/>
        <v>0</v>
      </c>
      <c r="AP65" s="65">
        <f t="shared" ca="1" si="116"/>
        <v>0</v>
      </c>
      <c r="AQ65" s="65">
        <f t="shared" ca="1" si="117"/>
        <v>0</v>
      </c>
      <c r="AR65" s="65">
        <f t="shared" ca="1" si="118"/>
        <v>0</v>
      </c>
      <c r="AS65" s="65">
        <f t="shared" ca="1" si="119"/>
        <v>0</v>
      </c>
      <c r="AT65" s="65">
        <f t="shared" ca="1" si="120"/>
        <v>0</v>
      </c>
    </row>
    <row r="66" spans="1:46" ht="18" customHeight="1" x14ac:dyDescent="0.25">
      <c r="A66" s="49" t="str">
        <f ca="1">CONCATENATE(B58,"-",B66)</f>
        <v>Birmingham-All-8</v>
      </c>
      <c r="B66" s="38">
        <v>8</v>
      </c>
      <c r="C66" s="41">
        <f ca="1">VLOOKUP($B66,INDIRECT("data!$"&amp;H37&amp;"$3:$CZ$554"),$E37-3*(B36-1)+C$1,FALSE)</f>
        <v>43337</v>
      </c>
      <c r="D66" s="30" t="str">
        <f ca="1">VLOOKUP($B66,INDIRECT("data!$"&amp;H37&amp;"$3:$CZ$554"),$E37-3*(B36-1)+D$1,FALSE)</f>
        <v>Nott'm Forest</v>
      </c>
      <c r="E66" s="30" t="str">
        <f ca="1">VLOOKUP($B66,INDIRECT("data!$"&amp;H37&amp;"$3:$CZ$554"),$E37-3*(B36-1)+E$1,FALSE)</f>
        <v>Birmingham</v>
      </c>
      <c r="F66" s="29">
        <f ca="1">VLOOKUP($B66,INDIRECT("data!$"&amp;H37&amp;"$3:$CZ$554"),$E37-3*(B36-1)+F$1,FALSE)</f>
        <v>2</v>
      </c>
      <c r="G66" s="29">
        <f ca="1">VLOOKUP($B66,INDIRECT("data!$"&amp;H37&amp;"$3:$CZ$554"),$E37-3*(B36-1)+G$1,FALSE)</f>
        <v>2</v>
      </c>
      <c r="H66" s="15" t="str">
        <f ca="1">VLOOKUP($B66,INDIRECT("data!$"&amp;H37&amp;"$3:$CZ$554"),$E37-3*(B36-1)+H$1,FALSE)</f>
        <v>D</v>
      </c>
      <c r="I66" s="29">
        <f ca="1">VLOOKUP($B66,INDIRECT("data!$"&amp;H37&amp;"$3:$CZ$554"),$E37-3*(B36-1)+I$1,FALSE)</f>
        <v>0</v>
      </c>
      <c r="J66" s="29">
        <f ca="1">VLOOKUP($B66,INDIRECT("data!$"&amp;H37&amp;"$3:$CZ$554"),$E37-3*(B36-1)+J$1,FALSE)</f>
        <v>1</v>
      </c>
      <c r="K66" s="15" t="str">
        <f ca="1">VLOOKUP($B66,INDIRECT("data!$"&amp;H37&amp;"$3:$CZ$554"),$E37-3*(B36-1)+K$1,FALSE)</f>
        <v>A</v>
      </c>
      <c r="L66" s="30" t="str">
        <f ca="1">VLOOKUP($B66,INDIRECT("data!$"&amp;H37&amp;"$3:$CZ$554"),$E37-3*(B36-1)+L$1,FALSE)</f>
        <v>T Robinson</v>
      </c>
      <c r="M66" s="45">
        <f ca="1">VLOOKUP($B66,INDIRECT("data!$"&amp;H37&amp;"$3:$CZ$554"),$E37-3*(B36-1)+M$1,FALSE)</f>
        <v>9</v>
      </c>
      <c r="N66" s="45">
        <f ca="1">VLOOKUP($B66,INDIRECT("data!$"&amp;H37&amp;"$3:$CZ$554"),$E37-3*(B36-1)+N$1,FALSE)</f>
        <v>9</v>
      </c>
      <c r="O66" s="45">
        <f ca="1">VLOOKUP($B66,INDIRECT("data!$"&amp;H37&amp;"$3:$CZ$554"),$E37-3*(B36-1)+O$1,FALSE)</f>
        <v>3</v>
      </c>
      <c r="P66" s="45">
        <f ca="1">VLOOKUP($B66,INDIRECT("data!$"&amp;H37&amp;"$3:$CZ$554"),$E37-3*(B36-1)+P$1,FALSE)</f>
        <v>3</v>
      </c>
      <c r="Q66" s="45">
        <f ca="1">VLOOKUP($B66,INDIRECT("data!$"&amp;H37&amp;"$3:$CZ$554"),$E37-3*(B36-1)+Q$1,FALSE)</f>
        <v>17</v>
      </c>
      <c r="R66" s="45">
        <f ca="1">VLOOKUP($B66,INDIRECT("data!$"&amp;H37&amp;"$3:$CZ$554"),$E37-3*(B36-1)+R$1,FALSE)</f>
        <v>20</v>
      </c>
      <c r="S66" s="45">
        <f ca="1">VLOOKUP($B66,INDIRECT("data!$"&amp;H37&amp;"$3:$CZ$554"),$E37-3*(B36-1)+S$1,FALSE)</f>
        <v>0</v>
      </c>
      <c r="T66" s="45">
        <f ca="1">VLOOKUP($B66,INDIRECT("data!$"&amp;H37&amp;"$3:$CZ$554"),$E37-3*(B36-1)+T$1,FALSE)</f>
        <v>4</v>
      </c>
      <c r="U66" s="45">
        <f ca="1">VLOOKUP($B66,INDIRECT("data!$"&amp;H37&amp;"$3:$CZ$554"),$E37-3*(B36-1)+U$1,FALSE)</f>
        <v>4</v>
      </c>
      <c r="V66" s="45">
        <f ca="1">VLOOKUP($B66,INDIRECT("data!$"&amp;H37&amp;"$3:$CZ$554"),$E37-3*(B36-1)+V$1,FALSE)</f>
        <v>0</v>
      </c>
      <c r="W66" s="45">
        <f ca="1">VLOOKUP($B66,INDIRECT("data!$"&amp;H37&amp;"$3:$CZ$554"),$E37-3*(B36-1)+W$1,FALSE)</f>
        <v>0</v>
      </c>
      <c r="X66" s="45">
        <f ca="1">VLOOKUP($B66,INDIRECT("data!$"&amp;H37&amp;"$3:$CZ$554"),$E37-3*(B36-1)+X$1,FALSE)</f>
        <v>0</v>
      </c>
      <c r="Y66" s="47">
        <f ca="1">VLOOKUP($B66,INDIRECT("data!$"&amp;H37&amp;"$3:$CZ$554"),$E37-3*(B36-1)+Y$1,FALSE)</f>
        <v>1.85</v>
      </c>
      <c r="Z66" s="47">
        <f ca="1">VLOOKUP($B66,INDIRECT("data!$"&amp;H37&amp;"$3:$CZ$554"),$E37-3*(B36-1)+Z$1,FALSE)</f>
        <v>3.5</v>
      </c>
      <c r="AA66" s="47">
        <f ca="1">VLOOKUP($B66,INDIRECT("data!$"&amp;H37&amp;"$3:$CZ$554"),$E37-3*(B36-1)+AA$1,FALSE)</f>
        <v>5</v>
      </c>
      <c r="AB66" s="47">
        <f ca="1">VLOOKUP($B66,INDIRECT("data!$"&amp;H37&amp;"$3:$CZ$554"),$E37-3*(B36-1)+AB$1,FALSE)</f>
        <v>1.87</v>
      </c>
      <c r="AC66" s="47">
        <f ca="1">VLOOKUP($B66,INDIRECT("data!$"&amp;H37&amp;"$3:$CZ$554"),$E37-3*(B36-1)+AC$1,FALSE)</f>
        <v>3.51</v>
      </c>
      <c r="AD66" s="47">
        <f ca="1">VLOOKUP($B66,INDIRECT("data!$"&amp;H37&amp;"$3:$CZ$554"),$E37-3*(B36-1)+AD$1,FALSE)</f>
        <v>4.82</v>
      </c>
      <c r="AE66" s="47">
        <f ca="1">VLOOKUP($B66,INDIRECT("data!$"&amp;H37&amp;"$3:$CZ$554"),$E37-3*(B36-1)+AE$1,FALSE)</f>
        <v>2.08</v>
      </c>
      <c r="AF66" s="47">
        <f ca="1">VLOOKUP($B66,INDIRECT("data!$"&amp;H37&amp;"$3:$CZ$554"),$E37-3*(B36-1)+AF$1,FALSE)</f>
        <v>1.73</v>
      </c>
      <c r="AG66" s="65">
        <f t="shared" ca="1" si="107"/>
        <v>4</v>
      </c>
      <c r="AH66" s="65">
        <f t="shared" ca="1" si="108"/>
        <v>1</v>
      </c>
      <c r="AI66" s="65">
        <f t="shared" ca="1" si="109"/>
        <v>3</v>
      </c>
      <c r="AJ66" s="65">
        <f t="shared" ca="1" si="110"/>
        <v>2</v>
      </c>
      <c r="AK66" s="65">
        <f t="shared" ca="1" si="111"/>
        <v>1</v>
      </c>
      <c r="AL66" s="66" t="str">
        <f t="shared" ca="1" si="112"/>
        <v>H</v>
      </c>
      <c r="AM66" s="66" t="str">
        <f t="shared" ca="1" si="113"/>
        <v>A-D</v>
      </c>
      <c r="AN66" s="65">
        <f t="shared" ca="1" si="114"/>
        <v>1</v>
      </c>
      <c r="AO66" s="65">
        <f t="shared" ca="1" si="115"/>
        <v>0</v>
      </c>
      <c r="AP66" s="65">
        <f t="shared" ca="1" si="116"/>
        <v>1</v>
      </c>
      <c r="AQ66" s="65">
        <f t="shared" ca="1" si="117"/>
        <v>0</v>
      </c>
      <c r="AR66" s="65">
        <f t="shared" ca="1" si="118"/>
        <v>0</v>
      </c>
      <c r="AS66" s="65">
        <f t="shared" ca="1" si="119"/>
        <v>0</v>
      </c>
      <c r="AT66" s="65">
        <f t="shared" ca="1" si="120"/>
        <v>0</v>
      </c>
    </row>
    <row r="67" spans="1:46" ht="18" customHeight="1" x14ac:dyDescent="0.25">
      <c r="A67" s="49" t="str">
        <f ca="1">CONCATENATE(B58,"-",B67)</f>
        <v>Birmingham-All-9</v>
      </c>
      <c r="B67" s="38">
        <v>9</v>
      </c>
      <c r="C67" s="41">
        <f ca="1">VLOOKUP($B67,INDIRECT("data!$"&amp;H37&amp;"$3:$CZ$554"),$E37-3*(B36-1)+C$1,FALSE)</f>
        <v>43334</v>
      </c>
      <c r="D67" s="30" t="str">
        <f ca="1">VLOOKUP($B67,INDIRECT("data!$"&amp;H37&amp;"$3:$CZ$554"),$E37-3*(B36-1)+D$1,FALSE)</f>
        <v>Bolton</v>
      </c>
      <c r="E67" s="30" t="str">
        <f ca="1">VLOOKUP($B67,INDIRECT("data!$"&amp;H37&amp;"$3:$CZ$554"),$E37-3*(B36-1)+E$1,FALSE)</f>
        <v>Birmingham</v>
      </c>
      <c r="F67" s="29">
        <f ca="1">VLOOKUP($B67,INDIRECT("data!$"&amp;H37&amp;"$3:$CZ$554"),$E37-3*(B36-1)+F$1,FALSE)</f>
        <v>1</v>
      </c>
      <c r="G67" s="29">
        <f ca="1">VLOOKUP($B67,INDIRECT("data!$"&amp;H37&amp;"$3:$CZ$554"),$E37-3*(B36-1)+G$1,FALSE)</f>
        <v>0</v>
      </c>
      <c r="H67" s="15" t="str">
        <f ca="1">VLOOKUP($B67,INDIRECT("data!$"&amp;H37&amp;"$3:$CZ$554"),$E37-3*(B36-1)+H$1,FALSE)</f>
        <v>H</v>
      </c>
      <c r="I67" s="29">
        <f ca="1">VLOOKUP($B67,INDIRECT("data!$"&amp;H37&amp;"$3:$CZ$554"),$E37-3*(B36-1)+I$1,FALSE)</f>
        <v>0</v>
      </c>
      <c r="J67" s="29">
        <f ca="1">VLOOKUP($B67,INDIRECT("data!$"&amp;H37&amp;"$3:$CZ$554"),$E37-3*(B36-1)+J$1,FALSE)</f>
        <v>0</v>
      </c>
      <c r="K67" s="15" t="str">
        <f ca="1">VLOOKUP($B67,INDIRECT("data!$"&amp;H37&amp;"$3:$CZ$554"),$E37-3*(B36-1)+K$1,FALSE)</f>
        <v>D</v>
      </c>
      <c r="L67" s="30" t="str">
        <f ca="1">VLOOKUP($B67,INDIRECT("data!$"&amp;H37&amp;"$3:$CZ$554"),$E37-3*(B36-1)+L$1,FALSE)</f>
        <v>L Probert</v>
      </c>
      <c r="M67" s="45">
        <f ca="1">VLOOKUP($B67,INDIRECT("data!$"&amp;H37&amp;"$3:$CZ$554"),$E37-3*(B36-1)+M$1,FALSE)</f>
        <v>8</v>
      </c>
      <c r="N67" s="45">
        <f ca="1">VLOOKUP($B67,INDIRECT("data!$"&amp;H37&amp;"$3:$CZ$554"),$E37-3*(B36-1)+N$1,FALSE)</f>
        <v>18</v>
      </c>
      <c r="O67" s="45">
        <f ca="1">VLOOKUP($B67,INDIRECT("data!$"&amp;H37&amp;"$3:$CZ$554"),$E37-3*(B36-1)+O$1,FALSE)</f>
        <v>4</v>
      </c>
      <c r="P67" s="45">
        <f ca="1">VLOOKUP($B67,INDIRECT("data!$"&amp;H37&amp;"$3:$CZ$554"),$E37-3*(B36-1)+P$1,FALSE)</f>
        <v>6</v>
      </c>
      <c r="Q67" s="45">
        <f ca="1">VLOOKUP($B67,INDIRECT("data!$"&amp;H37&amp;"$3:$CZ$554"),$E37-3*(B36-1)+Q$1,FALSE)</f>
        <v>11</v>
      </c>
      <c r="R67" s="45">
        <f ca="1">VLOOKUP($B67,INDIRECT("data!$"&amp;H37&amp;"$3:$CZ$554"),$E37-3*(B36-1)+R$1,FALSE)</f>
        <v>15</v>
      </c>
      <c r="S67" s="45">
        <f ca="1">VLOOKUP($B67,INDIRECT("data!$"&amp;H37&amp;"$3:$CZ$554"),$E37-3*(B36-1)+S$1,FALSE)</f>
        <v>3</v>
      </c>
      <c r="T67" s="45">
        <f ca="1">VLOOKUP($B67,INDIRECT("data!$"&amp;H37&amp;"$3:$CZ$554"),$E37-3*(B36-1)+T$1,FALSE)</f>
        <v>10</v>
      </c>
      <c r="U67" s="45">
        <f ca="1">VLOOKUP($B67,INDIRECT("data!$"&amp;H37&amp;"$3:$CZ$554"),$E37-3*(B36-1)+U$1,FALSE)</f>
        <v>2</v>
      </c>
      <c r="V67" s="45">
        <f ca="1">VLOOKUP($B67,INDIRECT("data!$"&amp;H37&amp;"$3:$CZ$554"),$E37-3*(B36-1)+V$1,FALSE)</f>
        <v>3</v>
      </c>
      <c r="W67" s="45">
        <f ca="1">VLOOKUP($B67,INDIRECT("data!$"&amp;H37&amp;"$3:$CZ$554"),$E37-3*(B36-1)+W$1,FALSE)</f>
        <v>0</v>
      </c>
      <c r="X67" s="45">
        <f ca="1">VLOOKUP($B67,INDIRECT("data!$"&amp;H37&amp;"$3:$CZ$554"),$E37-3*(B36-1)+X$1,FALSE)</f>
        <v>0</v>
      </c>
      <c r="Y67" s="47">
        <f ca="1">VLOOKUP($B67,INDIRECT("data!$"&amp;H37&amp;"$3:$CZ$554"),$E37-3*(B36-1)+Y$1,FALSE)</f>
        <v>3.1</v>
      </c>
      <c r="Z67" s="47">
        <f ca="1">VLOOKUP($B67,INDIRECT("data!$"&amp;H37&amp;"$3:$CZ$554"),$E37-3*(B36-1)+Z$1,FALSE)</f>
        <v>3.1</v>
      </c>
      <c r="AA67" s="47">
        <f ca="1">VLOOKUP($B67,INDIRECT("data!$"&amp;H37&amp;"$3:$CZ$554"),$E37-3*(B36-1)+AA$1,FALSE)</f>
        <v>2.62</v>
      </c>
      <c r="AB67" s="47">
        <f ca="1">VLOOKUP($B67,INDIRECT("data!$"&amp;H37&amp;"$3:$CZ$554"),$E37-3*(B36-1)+AB$1,FALSE)</f>
        <v>2.98</v>
      </c>
      <c r="AC67" s="47">
        <f ca="1">VLOOKUP($B67,INDIRECT("data!$"&amp;H37&amp;"$3:$CZ$554"),$E37-3*(B36-1)+AC$1,FALSE)</f>
        <v>3.18</v>
      </c>
      <c r="AD67" s="47">
        <f ca="1">VLOOKUP($B67,INDIRECT("data!$"&amp;H37&amp;"$3:$CZ$554"),$E37-3*(B36-1)+AD$1,FALSE)</f>
        <v>2.67</v>
      </c>
      <c r="AE67" s="47">
        <f ca="1">VLOOKUP($B67,INDIRECT("data!$"&amp;H37&amp;"$3:$CZ$554"),$E37-3*(B36-1)+AE$1,FALSE)</f>
        <v>2.41</v>
      </c>
      <c r="AF67" s="47">
        <f ca="1">VLOOKUP($B67,INDIRECT("data!$"&amp;H37&amp;"$3:$CZ$554"),$E37-3*(B36-1)+AF$1,FALSE)</f>
        <v>1.54</v>
      </c>
      <c r="AG67" s="65">
        <f t="shared" ca="1" si="107"/>
        <v>1</v>
      </c>
      <c r="AH67" s="65">
        <f t="shared" ca="1" si="108"/>
        <v>0</v>
      </c>
      <c r="AI67" s="65">
        <f t="shared" ca="1" si="109"/>
        <v>1</v>
      </c>
      <c r="AJ67" s="65">
        <f t="shared" ca="1" si="110"/>
        <v>1</v>
      </c>
      <c r="AK67" s="65">
        <f t="shared" ca="1" si="111"/>
        <v>0</v>
      </c>
      <c r="AL67" s="66" t="str">
        <f t="shared" ca="1" si="112"/>
        <v>H</v>
      </c>
      <c r="AM67" s="66" t="str">
        <f t="shared" ca="1" si="113"/>
        <v>D-H</v>
      </c>
      <c r="AN67" s="65">
        <f t="shared" ca="1" si="114"/>
        <v>0</v>
      </c>
      <c r="AO67" s="65">
        <f t="shared" ca="1" si="115"/>
        <v>0</v>
      </c>
      <c r="AP67" s="65">
        <f t="shared" ca="1" si="116"/>
        <v>0</v>
      </c>
      <c r="AQ67" s="65">
        <f t="shared" ca="1" si="117"/>
        <v>1</v>
      </c>
      <c r="AR67" s="65">
        <f t="shared" ca="1" si="118"/>
        <v>0</v>
      </c>
      <c r="AS67" s="65">
        <f t="shared" ca="1" si="119"/>
        <v>0</v>
      </c>
      <c r="AT67" s="65">
        <f t="shared" ca="1" si="120"/>
        <v>0</v>
      </c>
    </row>
    <row r="68" spans="1:46" ht="18" customHeight="1" x14ac:dyDescent="0.25">
      <c r="A68" s="49" t="str">
        <f ca="1">CONCATENATE(B58,"-",B68)</f>
        <v>Birmingham-All-10</v>
      </c>
      <c r="B68" s="38">
        <v>10</v>
      </c>
      <c r="C68" s="41">
        <f ca="1">VLOOKUP($B68,INDIRECT("data!$"&amp;H37&amp;"$3:$CZ$554"),$E37-3*(B36-1)+C$1,FALSE)</f>
        <v>43329</v>
      </c>
      <c r="D68" s="30" t="str">
        <f ca="1">VLOOKUP($B68,INDIRECT("data!$"&amp;H37&amp;"$3:$CZ$554"),$E37-3*(B36-1)+D$1,FALSE)</f>
        <v>Birmingham</v>
      </c>
      <c r="E68" s="30" t="str">
        <f ca="1">VLOOKUP($B68,INDIRECT("data!$"&amp;H37&amp;"$3:$CZ$554"),$E37-3*(B36-1)+E$1,FALSE)</f>
        <v>Swansea</v>
      </c>
      <c r="F68" s="29">
        <f ca="1">VLOOKUP($B68,INDIRECT("data!$"&amp;H37&amp;"$3:$CZ$554"),$E37-3*(B36-1)+F$1,FALSE)</f>
        <v>0</v>
      </c>
      <c r="G68" s="29">
        <f ca="1">VLOOKUP($B68,INDIRECT("data!$"&amp;H37&amp;"$3:$CZ$554"),$E37-3*(B36-1)+G$1,FALSE)</f>
        <v>0</v>
      </c>
      <c r="H68" s="15" t="str">
        <f ca="1">VLOOKUP($B68,INDIRECT("data!$"&amp;H37&amp;"$3:$CZ$554"),$E37-3*(B36-1)+H$1,FALSE)</f>
        <v>D</v>
      </c>
      <c r="I68" s="29">
        <f ca="1">VLOOKUP($B68,INDIRECT("data!$"&amp;H37&amp;"$3:$CZ$554"),$E37-3*(B36-1)+I$1,FALSE)</f>
        <v>0</v>
      </c>
      <c r="J68" s="29">
        <f ca="1">VLOOKUP($B68,INDIRECT("data!$"&amp;H37&amp;"$3:$CZ$554"),$E37-3*(B36-1)+J$1,FALSE)</f>
        <v>0</v>
      </c>
      <c r="K68" s="15" t="str">
        <f ca="1">VLOOKUP($B68,INDIRECT("data!$"&amp;H37&amp;"$3:$CZ$554"),$E37-3*(B36-1)+K$1,FALSE)</f>
        <v>D</v>
      </c>
      <c r="L68" s="30" t="str">
        <f ca="1">VLOOKUP($B68,INDIRECT("data!$"&amp;H37&amp;"$3:$CZ$554"),$E37-3*(B36-1)+L$1,FALSE)</f>
        <v>D England</v>
      </c>
      <c r="M68" s="45">
        <f ca="1">VLOOKUP($B68,INDIRECT("data!$"&amp;H37&amp;"$3:$CZ$554"),$E37-3*(B36-1)+M$1,FALSE)</f>
        <v>17</v>
      </c>
      <c r="N68" s="45">
        <f ca="1">VLOOKUP($B68,INDIRECT("data!$"&amp;H37&amp;"$3:$CZ$554"),$E37-3*(B36-1)+N$1,FALSE)</f>
        <v>6</v>
      </c>
      <c r="O68" s="45">
        <f ca="1">VLOOKUP($B68,INDIRECT("data!$"&amp;H37&amp;"$3:$CZ$554"),$E37-3*(B36-1)+O$1,FALSE)</f>
        <v>6</v>
      </c>
      <c r="P68" s="45">
        <f ca="1">VLOOKUP($B68,INDIRECT("data!$"&amp;H37&amp;"$3:$CZ$554"),$E37-3*(B36-1)+P$1,FALSE)</f>
        <v>0</v>
      </c>
      <c r="Q68" s="45">
        <f ca="1">VLOOKUP($B68,INDIRECT("data!$"&amp;H37&amp;"$3:$CZ$554"),$E37-3*(B36-1)+Q$1,FALSE)</f>
        <v>13</v>
      </c>
      <c r="R68" s="45">
        <f ca="1">VLOOKUP($B68,INDIRECT("data!$"&amp;H37&amp;"$3:$CZ$554"),$E37-3*(B36-1)+R$1,FALSE)</f>
        <v>11</v>
      </c>
      <c r="S68" s="45">
        <f ca="1">VLOOKUP($B68,INDIRECT("data!$"&amp;H37&amp;"$3:$CZ$554"),$E37-3*(B36-1)+S$1,FALSE)</f>
        <v>10</v>
      </c>
      <c r="T68" s="45">
        <f ca="1">VLOOKUP($B68,INDIRECT("data!$"&amp;H37&amp;"$3:$CZ$554"),$E37-3*(B36-1)+T$1,FALSE)</f>
        <v>1</v>
      </c>
      <c r="U68" s="45">
        <f ca="1">VLOOKUP($B68,INDIRECT("data!$"&amp;H37&amp;"$3:$CZ$554"),$E37-3*(B36-1)+U$1,FALSE)</f>
        <v>1</v>
      </c>
      <c r="V68" s="45">
        <f ca="1">VLOOKUP($B68,INDIRECT("data!$"&amp;H37&amp;"$3:$CZ$554"),$E37-3*(B36-1)+V$1,FALSE)</f>
        <v>1</v>
      </c>
      <c r="W68" s="45">
        <f ca="1">VLOOKUP($B68,INDIRECT("data!$"&amp;H37&amp;"$3:$CZ$554"),$E37-3*(B36-1)+W$1,FALSE)</f>
        <v>0</v>
      </c>
      <c r="X68" s="45">
        <f ca="1">VLOOKUP($B68,INDIRECT("data!$"&amp;H37&amp;"$3:$CZ$554"),$E37-3*(B36-1)+X$1,FALSE)</f>
        <v>0</v>
      </c>
      <c r="Y68" s="47">
        <f ca="1">VLOOKUP($B68,INDIRECT("data!$"&amp;H37&amp;"$3:$CZ$554"),$E37-3*(B36-1)+Y$1,FALSE)</f>
        <v>3.1</v>
      </c>
      <c r="Z68" s="47">
        <f ca="1">VLOOKUP($B68,INDIRECT("data!$"&amp;H37&amp;"$3:$CZ$554"),$E37-3*(B36-1)+Z$1,FALSE)</f>
        <v>3.3</v>
      </c>
      <c r="AA68" s="47">
        <f ca="1">VLOOKUP($B68,INDIRECT("data!$"&amp;H37&amp;"$3:$CZ$554"),$E37-3*(B36-1)+AA$1,FALSE)</f>
        <v>2.5</v>
      </c>
      <c r="AB68" s="47">
        <f ca="1">VLOOKUP($B68,INDIRECT("data!$"&amp;H37&amp;"$3:$CZ$554"),$E37-3*(B36-1)+AB$1,FALSE)</f>
        <v>3.12</v>
      </c>
      <c r="AC68" s="47">
        <f ca="1">VLOOKUP($B68,INDIRECT("data!$"&amp;H37&amp;"$3:$CZ$554"),$E37-3*(B36-1)+AC$1,FALSE)</f>
        <v>3.35</v>
      </c>
      <c r="AD68" s="47">
        <f ca="1">VLOOKUP($B68,INDIRECT("data!$"&amp;H37&amp;"$3:$CZ$554"),$E37-3*(B36-1)+AD$1,FALSE)</f>
        <v>2.4500000000000002</v>
      </c>
      <c r="AE68" s="47">
        <f ca="1">VLOOKUP($B68,INDIRECT("data!$"&amp;H37&amp;"$3:$CZ$554"),$E37-3*(B36-1)+AE$1,FALSE)</f>
        <v>2.15</v>
      </c>
      <c r="AF68" s="47">
        <f ca="1">VLOOKUP($B68,INDIRECT("data!$"&amp;H37&amp;"$3:$CZ$554"),$E37-3*(B36-1)+AF$1,FALSE)</f>
        <v>1.69</v>
      </c>
      <c r="AG68" s="65">
        <f t="shared" ca="1" si="107"/>
        <v>0</v>
      </c>
      <c r="AH68" s="65">
        <f t="shared" ca="1" si="108"/>
        <v>0</v>
      </c>
      <c r="AI68" s="65">
        <f t="shared" ca="1" si="109"/>
        <v>0</v>
      </c>
      <c r="AJ68" s="65">
        <f t="shared" ca="1" si="110"/>
        <v>0</v>
      </c>
      <c r="AK68" s="65">
        <f t="shared" ca="1" si="111"/>
        <v>0</v>
      </c>
      <c r="AL68" s="66" t="str">
        <f t="shared" ca="1" si="112"/>
        <v>D</v>
      </c>
      <c r="AM68" s="66" t="str">
        <f t="shared" ca="1" si="113"/>
        <v>D-D</v>
      </c>
      <c r="AN68" s="65">
        <f t="shared" ca="1" si="114"/>
        <v>0</v>
      </c>
      <c r="AO68" s="65">
        <f t="shared" ca="1" si="115"/>
        <v>0</v>
      </c>
      <c r="AP68" s="65">
        <f t="shared" ca="1" si="116"/>
        <v>0</v>
      </c>
      <c r="AQ68" s="65">
        <f t="shared" ca="1" si="117"/>
        <v>0</v>
      </c>
      <c r="AR68" s="65">
        <f t="shared" ca="1" si="118"/>
        <v>0</v>
      </c>
      <c r="AS68" s="65">
        <f t="shared" ca="1" si="119"/>
        <v>0</v>
      </c>
      <c r="AT68" s="65">
        <f t="shared" ca="1" si="120"/>
        <v>0</v>
      </c>
    </row>
    <row r="69" spans="1:46" ht="18" customHeight="1" x14ac:dyDescent="0.25">
      <c r="B69" s="42" t="s">
        <v>23</v>
      </c>
      <c r="C69" s="43"/>
      <c r="D69" s="44"/>
      <c r="E69" s="44"/>
      <c r="F69" s="46">
        <f ca="1">SUM(F59:F66)</f>
        <v>10</v>
      </c>
      <c r="G69" s="46">
        <f ca="1">SUM(G59:G66)</f>
        <v>9</v>
      </c>
      <c r="H69" s="42"/>
      <c r="I69" s="46">
        <f t="shared" ref="I69:J69" ca="1" si="121">SUM(I59:I66)</f>
        <v>4</v>
      </c>
      <c r="J69" s="46">
        <f t="shared" ca="1" si="121"/>
        <v>7</v>
      </c>
      <c r="K69" s="42"/>
      <c r="L69" s="44"/>
      <c r="M69" s="46">
        <f t="shared" ref="M69:X69" ca="1" si="122">SUM(M59:M66)</f>
        <v>103</v>
      </c>
      <c r="N69" s="46">
        <f t="shared" ca="1" si="122"/>
        <v>85</v>
      </c>
      <c r="O69" s="46">
        <f t="shared" ca="1" si="122"/>
        <v>38</v>
      </c>
      <c r="P69" s="46">
        <f t="shared" ca="1" si="122"/>
        <v>34</v>
      </c>
      <c r="Q69" s="46">
        <f t="shared" ca="1" si="122"/>
        <v>114</v>
      </c>
      <c r="R69" s="46">
        <f t="shared" ca="1" si="122"/>
        <v>127</v>
      </c>
      <c r="S69" s="46">
        <f t="shared" ca="1" si="122"/>
        <v>49</v>
      </c>
      <c r="T69" s="46">
        <f t="shared" ca="1" si="122"/>
        <v>32</v>
      </c>
      <c r="U69" s="46">
        <f t="shared" ca="1" si="122"/>
        <v>14</v>
      </c>
      <c r="V69" s="46">
        <f t="shared" ca="1" si="122"/>
        <v>12</v>
      </c>
      <c r="W69" s="46">
        <f t="shared" ca="1" si="122"/>
        <v>0</v>
      </c>
      <c r="X69" s="46">
        <f t="shared" ca="1" si="122"/>
        <v>2</v>
      </c>
      <c r="Y69" s="48"/>
      <c r="Z69" s="48"/>
      <c r="AA69" s="48"/>
      <c r="AB69" s="48"/>
      <c r="AC69" s="48"/>
      <c r="AD69" s="48"/>
      <c r="AE69" s="48"/>
      <c r="AF69" s="48"/>
    </row>
    <row r="71" spans="1:46" ht="18" customHeight="1" x14ac:dyDescent="0.25">
      <c r="B71" s="36">
        <f>B36+1</f>
        <v>3</v>
      </c>
      <c r="C71" s="39">
        <v>1</v>
      </c>
      <c r="D71" s="15">
        <f>1+C71</f>
        <v>2</v>
      </c>
      <c r="E71" s="15">
        <f t="shared" ref="E71" si="123">1+D71</f>
        <v>3</v>
      </c>
      <c r="F71" s="15">
        <f t="shared" ref="F71" si="124">1+E71</f>
        <v>4</v>
      </c>
      <c r="G71" s="15">
        <f t="shared" ref="G71" si="125">1+F71</f>
        <v>5</v>
      </c>
      <c r="H71" s="15">
        <f t="shared" ref="H71" si="126">1+G71</f>
        <v>6</v>
      </c>
      <c r="I71" s="15">
        <f t="shared" ref="I71" si="127">1+H71</f>
        <v>7</v>
      </c>
      <c r="J71" s="15">
        <f t="shared" ref="J71" si="128">1+I71</f>
        <v>8</v>
      </c>
      <c r="K71" s="15">
        <f t="shared" ref="K71" si="129">1+J71</f>
        <v>9</v>
      </c>
      <c r="L71" s="15">
        <f t="shared" ref="L71" si="130">1+K71</f>
        <v>10</v>
      </c>
      <c r="M71" s="15">
        <f t="shared" ref="M71" si="131">1+L71</f>
        <v>11</v>
      </c>
      <c r="N71" s="15">
        <f t="shared" ref="N71" si="132">1+M71</f>
        <v>12</v>
      </c>
      <c r="O71" s="15">
        <f t="shared" ref="O71" si="133">1+N71</f>
        <v>13</v>
      </c>
      <c r="P71" s="15">
        <f t="shared" ref="P71" si="134">1+O71</f>
        <v>14</v>
      </c>
      <c r="Q71" s="15">
        <f t="shared" ref="Q71" si="135">1+P71</f>
        <v>15</v>
      </c>
      <c r="R71" s="15">
        <f t="shared" ref="R71" si="136">1+Q71</f>
        <v>16</v>
      </c>
      <c r="S71" s="15">
        <f t="shared" ref="S71" si="137">1+R71</f>
        <v>17</v>
      </c>
      <c r="T71" s="15">
        <f t="shared" ref="T71" si="138">1+S71</f>
        <v>18</v>
      </c>
      <c r="U71" s="15">
        <f t="shared" ref="U71" si="139">1+T71</f>
        <v>19</v>
      </c>
      <c r="V71" s="15">
        <f t="shared" ref="V71" si="140">1+U71</f>
        <v>20</v>
      </c>
      <c r="W71" s="15">
        <f t="shared" ref="W71" si="141">1+V71</f>
        <v>21</v>
      </c>
      <c r="X71" s="15">
        <f t="shared" ref="X71" si="142">1+W71</f>
        <v>22</v>
      </c>
      <c r="Y71" s="15">
        <f t="shared" ref="Y71" si="143">1+X71</f>
        <v>23</v>
      </c>
      <c r="Z71" s="15">
        <f t="shared" ref="Z71" si="144">1+Y71</f>
        <v>24</v>
      </c>
      <c r="AA71" s="15">
        <f t="shared" ref="AA71" si="145">1+Z71</f>
        <v>25</v>
      </c>
      <c r="AB71" s="15">
        <f t="shared" ref="AB71" si="146">1+AA71</f>
        <v>26</v>
      </c>
      <c r="AC71" s="15">
        <f t="shared" ref="AC71" si="147">1+AB71</f>
        <v>27</v>
      </c>
      <c r="AD71" s="15">
        <f t="shared" ref="AD71" si="148">1+AC71</f>
        <v>28</v>
      </c>
      <c r="AE71" s="15">
        <f t="shared" ref="AE71" si="149">1+AD71</f>
        <v>29</v>
      </c>
      <c r="AF71" s="15">
        <f t="shared" ref="AF71" si="150">1+AE71</f>
        <v>30</v>
      </c>
    </row>
    <row r="72" spans="1:46" ht="18" customHeight="1" x14ac:dyDescent="0.25">
      <c r="B72" s="36" t="str">
        <f ca="1">INDIRECT("teams!a"&amp;B71)</f>
        <v>Blackburn</v>
      </c>
      <c r="C72" s="40">
        <v>74</v>
      </c>
      <c r="D72" s="13">
        <f>C72-1</f>
        <v>73</v>
      </c>
      <c r="E72" s="13">
        <f>D72-1</f>
        <v>72</v>
      </c>
      <c r="F72" s="51" t="s">
        <v>79</v>
      </c>
      <c r="G72" s="13" t="s">
        <v>80</v>
      </c>
      <c r="H72" s="13" t="s">
        <v>81</v>
      </c>
    </row>
    <row r="73" spans="1:46" ht="18" customHeight="1" x14ac:dyDescent="0.25">
      <c r="B73" s="12" t="str">
        <f ca="1">CONCATENATE(B72,"-Home")</f>
        <v>Blackburn-Home</v>
      </c>
      <c r="C73" s="40" t="s">
        <v>22</v>
      </c>
      <c r="D73" s="13" t="s">
        <v>50</v>
      </c>
      <c r="E73" s="13" t="s">
        <v>51</v>
      </c>
      <c r="F73" s="13" t="s">
        <v>3</v>
      </c>
      <c r="G73" s="13" t="s">
        <v>4</v>
      </c>
      <c r="H73" s="13" t="s">
        <v>6</v>
      </c>
      <c r="I73" s="13" t="s">
        <v>1</v>
      </c>
      <c r="J73" s="13" t="s">
        <v>2</v>
      </c>
      <c r="K73" s="13" t="s">
        <v>5</v>
      </c>
      <c r="L73" s="13" t="s">
        <v>52</v>
      </c>
      <c r="M73" s="13" t="s">
        <v>53</v>
      </c>
      <c r="N73" s="13" t="s">
        <v>54</v>
      </c>
      <c r="O73" s="13" t="s">
        <v>55</v>
      </c>
      <c r="P73" s="13" t="s">
        <v>56</v>
      </c>
      <c r="Q73" s="13" t="s">
        <v>57</v>
      </c>
      <c r="R73" s="13" t="s">
        <v>58</v>
      </c>
      <c r="S73" s="13" t="s">
        <v>59</v>
      </c>
      <c r="T73" s="13" t="s">
        <v>60</v>
      </c>
      <c r="U73" s="13" t="s">
        <v>61</v>
      </c>
      <c r="V73" s="13" t="s">
        <v>62</v>
      </c>
      <c r="W73" s="13" t="s">
        <v>63</v>
      </c>
      <c r="X73" s="13" t="s">
        <v>64</v>
      </c>
      <c r="Y73" s="13" t="s">
        <v>65</v>
      </c>
      <c r="Z73" s="13" t="s">
        <v>66</v>
      </c>
      <c r="AA73" s="13" t="s">
        <v>67</v>
      </c>
      <c r="AB73" s="13" t="s">
        <v>68</v>
      </c>
      <c r="AC73" s="13" t="s">
        <v>69</v>
      </c>
      <c r="AD73" s="13" t="s">
        <v>70</v>
      </c>
      <c r="AE73" s="13" t="s">
        <v>71</v>
      </c>
      <c r="AF73" s="13" t="s">
        <v>72</v>
      </c>
      <c r="AG73" s="62" t="s">
        <v>140</v>
      </c>
      <c r="AH73" s="62" t="s">
        <v>141</v>
      </c>
      <c r="AI73" s="62" t="s">
        <v>142</v>
      </c>
      <c r="AJ73" s="62" t="s">
        <v>143</v>
      </c>
      <c r="AK73" s="62" t="s">
        <v>144</v>
      </c>
      <c r="AL73" s="63" t="s">
        <v>145</v>
      </c>
      <c r="AM73" s="63" t="s">
        <v>146</v>
      </c>
      <c r="AN73" s="62" t="s">
        <v>147</v>
      </c>
      <c r="AO73" s="64" t="s">
        <v>150</v>
      </c>
      <c r="AP73" s="64" t="s">
        <v>151</v>
      </c>
      <c r="AQ73" s="62" t="s">
        <v>148</v>
      </c>
      <c r="AR73" s="62" t="s">
        <v>149</v>
      </c>
      <c r="AS73" s="62" t="s">
        <v>152</v>
      </c>
      <c r="AT73" s="62" t="s">
        <v>153</v>
      </c>
    </row>
    <row r="74" spans="1:46" ht="18" customHeight="1" x14ac:dyDescent="0.25">
      <c r="A74" s="49" t="str">
        <f ca="1">CONCATENATE(B73,"-",B74)</f>
        <v>Blackburn-Home-1</v>
      </c>
      <c r="B74" s="12">
        <v>1</v>
      </c>
      <c r="C74" s="41">
        <f ca="1">VLOOKUP($B74,INDIRECT("data!$"&amp;F72&amp;"$3:$CZ$554"),$C72-3*(B71-1)+C$1,FALSE)</f>
        <v>43376</v>
      </c>
      <c r="D74" s="30" t="str">
        <f ca="1">VLOOKUP($B74,INDIRECT("data!$"&amp;F72&amp;"$3:$CZ$554"),$C72-3*(B71-1)+D$1,FALSE)</f>
        <v>Blackburn</v>
      </c>
      <c r="E74" s="30" t="str">
        <f ca="1">VLOOKUP($B74,INDIRECT("data!$"&amp;F72&amp;"$3:$CZ$554"),$C72-3*(B71-1)+E$1,FALSE)</f>
        <v>Sheffield United</v>
      </c>
      <c r="F74" s="29">
        <f ca="1">VLOOKUP($B74,INDIRECT("data!$"&amp;F72&amp;"$3:$CZ$554"),$C72-3*(B71-1)+F$1,FALSE)</f>
        <v>0</v>
      </c>
      <c r="G74" s="29">
        <f ca="1">VLOOKUP($B74,INDIRECT("data!$"&amp;F72&amp;"$3:$CZ$554"),$C72-3*(B71-1)+G$1,FALSE)</f>
        <v>2</v>
      </c>
      <c r="H74" s="15" t="str">
        <f ca="1">VLOOKUP($B74,INDIRECT("data!$"&amp;F72&amp;"$3:$CZ$554"),$C72-3*(B71-1)+H$1,FALSE)</f>
        <v>A</v>
      </c>
      <c r="I74" s="29">
        <f ca="1">VLOOKUP($B74,INDIRECT("data!$"&amp;F72&amp;"$3:$CZ$554"),$C72-3*(B71-1)+I$1,FALSE)</f>
        <v>0</v>
      </c>
      <c r="J74" s="29">
        <f ca="1">VLOOKUP($B74,INDIRECT("data!$"&amp;F72&amp;"$3:$CZ$554"),$C72-3*(B71-1)+J$1,FALSE)</f>
        <v>0</v>
      </c>
      <c r="K74" s="15" t="str">
        <f ca="1">VLOOKUP($B74,INDIRECT("data!$"&amp;F72&amp;"$3:$CZ$554"),$C72-3*(B71-1)+K$1,FALSE)</f>
        <v>D</v>
      </c>
      <c r="L74" s="30" t="str">
        <f ca="1">VLOOKUP($B74,INDIRECT("data!$"&amp;F72&amp;"$3:$CZ$554"),$C72-3*(B71-1)+L$1,FALSE)</f>
        <v>R Jones</v>
      </c>
      <c r="M74" s="45">
        <f ca="1">VLOOKUP($B74,INDIRECT("data!$"&amp;F72&amp;"$3:$CZ$554"),$C72-3*(B71-1)+M$1,FALSE)</f>
        <v>13</v>
      </c>
      <c r="N74" s="45">
        <f ca="1">VLOOKUP($B74,INDIRECT("data!$"&amp;F72&amp;"$3:$CZ$554"),$C72-3*(B71-1)+N$1,FALSE)</f>
        <v>13</v>
      </c>
      <c r="O74" s="45">
        <f ca="1">VLOOKUP($B74,INDIRECT("data!$"&amp;F72&amp;"$3:$CZ$554"),$C72-3*(B71-1)+O$1,FALSE)</f>
        <v>2</v>
      </c>
      <c r="P74" s="45">
        <f ca="1">VLOOKUP($B74,INDIRECT("data!$"&amp;F72&amp;"$3:$CZ$554"),$C72-3*(B71-1)+P$1,FALSE)</f>
        <v>7</v>
      </c>
      <c r="Q74" s="45">
        <f ca="1">VLOOKUP($B74,INDIRECT("data!$"&amp;F72&amp;"$3:$CZ$554"),$C72-3*(B71-1)+Q$1,FALSE)</f>
        <v>16</v>
      </c>
      <c r="R74" s="45">
        <f ca="1">VLOOKUP($B74,INDIRECT("data!$"&amp;F72&amp;"$3:$CZ$554"),$C72-3*(B71-1)+R$1,FALSE)</f>
        <v>9</v>
      </c>
      <c r="S74" s="45">
        <f ca="1">VLOOKUP($B74,INDIRECT("data!$"&amp;F72&amp;"$3:$CZ$554"),$C72-3*(B71-1)+S$1,FALSE)</f>
        <v>4</v>
      </c>
      <c r="T74" s="45">
        <f ca="1">VLOOKUP($B74,INDIRECT("data!$"&amp;F72&amp;"$3:$CZ$554"),$C72-3*(B71-1)+T$1,FALSE)</f>
        <v>7</v>
      </c>
      <c r="U74" s="45">
        <f ca="1">VLOOKUP($B74,INDIRECT("data!$"&amp;F72&amp;"$3:$CZ$554"),$C72-3*(B71-1)+U$1,FALSE)</f>
        <v>1</v>
      </c>
      <c r="V74" s="45">
        <f ca="1">VLOOKUP($B74,INDIRECT("data!$"&amp;F72&amp;"$3:$CZ$554"),$C72-3*(B71-1)+V$1,FALSE)</f>
        <v>2</v>
      </c>
      <c r="W74" s="45">
        <f ca="1">VLOOKUP($B74,INDIRECT("data!$"&amp;F72&amp;"$3:$CZ$554"),$C72-3*(B71-1)+W$1,FALSE)</f>
        <v>0</v>
      </c>
      <c r="X74" s="45">
        <f ca="1">VLOOKUP($B74,INDIRECT("data!$"&amp;F72&amp;"$3:$CZ$554"),$C72-3*(B71-1)+X$1,FALSE)</f>
        <v>0</v>
      </c>
      <c r="Y74" s="47">
        <f ca="1">VLOOKUP($B74,INDIRECT("data!$"&amp;F72&amp;"$3:$CZ$554"),$C72-3*(B71-1)+Y$1,FALSE)</f>
        <v>2.87</v>
      </c>
      <c r="Z74" s="47">
        <f ca="1">VLOOKUP($B74,INDIRECT("data!$"&amp;F72&amp;"$3:$CZ$554"),$C72-3*(B71-1)+Z$1,FALSE)</f>
        <v>3.4</v>
      </c>
      <c r="AA74" s="47">
        <f ca="1">VLOOKUP($B74,INDIRECT("data!$"&amp;F72&amp;"$3:$CZ$554"),$C72-3*(B71-1)+AA$1,FALSE)</f>
        <v>2.6</v>
      </c>
      <c r="AB74" s="47">
        <f ca="1">VLOOKUP($B74,INDIRECT("data!$"&amp;F72&amp;"$3:$CZ$554"),$C72-3*(B71-1)+AB$1,FALSE)</f>
        <v>2.9</v>
      </c>
      <c r="AC74" s="47">
        <f ca="1">VLOOKUP($B74,INDIRECT("data!$"&amp;F72&amp;"$3:$CZ$554"),$C72-3*(B71-1)+AC$1,FALSE)</f>
        <v>3.35</v>
      </c>
      <c r="AD74" s="47">
        <f ca="1">VLOOKUP($B74,INDIRECT("data!$"&amp;F72&amp;"$3:$CZ$554"),$C72-3*(B71-1)+AD$1,FALSE)</f>
        <v>2.62</v>
      </c>
      <c r="AE74" s="47">
        <f ca="1">VLOOKUP($B74,INDIRECT("data!$"&amp;F72&amp;"$3:$CZ$554"),$C72-3*(B71-1)+AE$1,FALSE)</f>
        <v>2.0699999999999998</v>
      </c>
      <c r="AF74" s="47">
        <f ca="1">VLOOKUP($B74,INDIRECT("data!$"&amp;F72&amp;"$3:$CZ$554"),$C72-3*(B71-1)+AF$1,FALSE)</f>
        <v>1.74</v>
      </c>
      <c r="AG74" s="65">
        <f ca="1">IF(C74="","",F74+G74)</f>
        <v>2</v>
      </c>
      <c r="AH74" s="65">
        <f ca="1">IF(C74="","",I74+J74)</f>
        <v>0</v>
      </c>
      <c r="AI74" s="65">
        <f ca="1">IF(C74="","",AJ74+AK74)</f>
        <v>2</v>
      </c>
      <c r="AJ74" s="65">
        <f ca="1">IF(C74="","",F74-I74)</f>
        <v>0</v>
      </c>
      <c r="AK74" s="65">
        <f ca="1">IF(C74="","",G74-J74)</f>
        <v>2</v>
      </c>
      <c r="AL74" s="66" t="str">
        <f ca="1">IF(AJ74&gt;AK74,"H",IF(AJ74=AK74,"D",IF(AJ74&lt;AK74,"A","Error!")))</f>
        <v>A</v>
      </c>
      <c r="AM74" s="66" t="str">
        <f ca="1">IF(C74="","",CONCATENATE(K74,"-",H74))</f>
        <v>D-A</v>
      </c>
      <c r="AN74" s="65">
        <f ca="1">IF(C74="","",IF(AND(F74&gt;0,G74&gt;0),1,0))</f>
        <v>0</v>
      </c>
      <c r="AO74" s="65">
        <f ca="1">IF(C74="","",IF(AND(F74&gt;0,I74&gt;0),1,0))</f>
        <v>0</v>
      </c>
      <c r="AP74" s="65">
        <f ca="1">IF(C74="","",IF(AND(G74&gt;0,J74&gt;0),1,0))</f>
        <v>0</v>
      </c>
      <c r="AQ74" s="65">
        <f ca="1">IF(C74="","",IF(AND(H74="H",G74=0),1,0))</f>
        <v>0</v>
      </c>
      <c r="AR74" s="65">
        <f ca="1">IF(C74="","",IF(AND(H74="A",F74=0),1,0))</f>
        <v>1</v>
      </c>
      <c r="AS74" s="65">
        <f ca="1">IF(C74="","",IF(AND(K74="H",AL74="H"),1,0))</f>
        <v>0</v>
      </c>
      <c r="AT74" s="65">
        <f ca="1">IF(C74="","",IF(AND(K74="A",AL74="A"),1,0))</f>
        <v>0</v>
      </c>
    </row>
    <row r="75" spans="1:46" ht="18" customHeight="1" x14ac:dyDescent="0.25">
      <c r="A75" s="49" t="str">
        <f ca="1">CONCATENATE(B73,"-",B75)</f>
        <v>Blackburn-Home-2</v>
      </c>
      <c r="B75" s="12">
        <v>2</v>
      </c>
      <c r="C75" s="41">
        <f ca="1">VLOOKUP($B75,INDIRECT("data!$"&amp;F72&amp;"$3:$CZ$554"),$C72-3*(B71-1)+C$1,FALSE)</f>
        <v>43372</v>
      </c>
      <c r="D75" s="30" t="str">
        <f ca="1">VLOOKUP($B75,INDIRECT("data!$"&amp;F72&amp;"$3:$CZ$554"),$C72-3*(B71-1)+D$1,FALSE)</f>
        <v>Blackburn</v>
      </c>
      <c r="E75" s="30" t="str">
        <f ca="1">VLOOKUP($B75,INDIRECT("data!$"&amp;F72&amp;"$3:$CZ$554"),$C72-3*(B71-1)+E$1,FALSE)</f>
        <v>Nott'm Forest</v>
      </c>
      <c r="F75" s="29">
        <f ca="1">VLOOKUP($B75,INDIRECT("data!$"&amp;F72&amp;"$3:$CZ$554"),$C72-3*(B71-1)+F$1,FALSE)</f>
        <v>2</v>
      </c>
      <c r="G75" s="29">
        <f ca="1">VLOOKUP($B75,INDIRECT("data!$"&amp;F72&amp;"$3:$CZ$554"),$C72-3*(B71-1)+G$1,FALSE)</f>
        <v>2</v>
      </c>
      <c r="H75" s="15" t="str">
        <f ca="1">VLOOKUP($B75,INDIRECT("data!$"&amp;F72&amp;"$3:$CZ$554"),$C72-3*(B71-1)+H$1,FALSE)</f>
        <v>D</v>
      </c>
      <c r="I75" s="29">
        <f ca="1">VLOOKUP($B75,INDIRECT("data!$"&amp;F72&amp;"$3:$CZ$554"),$C72-3*(B71-1)+I$1,FALSE)</f>
        <v>0</v>
      </c>
      <c r="J75" s="29">
        <f ca="1">VLOOKUP($B75,INDIRECT("data!$"&amp;F72&amp;"$3:$CZ$554"),$C72-3*(B71-1)+J$1,FALSE)</f>
        <v>0</v>
      </c>
      <c r="K75" s="15" t="str">
        <f ca="1">VLOOKUP($B75,INDIRECT("data!$"&amp;F72&amp;"$3:$CZ$554"),$C72-3*(B71-1)+K$1,FALSE)</f>
        <v>D</v>
      </c>
      <c r="L75" s="30" t="str">
        <f ca="1">VLOOKUP($B75,INDIRECT("data!$"&amp;F72&amp;"$3:$CZ$554"),$C72-3*(B71-1)+L$1,FALSE)</f>
        <v>A Madley</v>
      </c>
      <c r="M75" s="45">
        <f ca="1">VLOOKUP($B75,INDIRECT("data!$"&amp;F72&amp;"$3:$CZ$554"),$C72-3*(B71-1)+M$1,FALSE)</f>
        <v>17</v>
      </c>
      <c r="N75" s="45">
        <f ca="1">VLOOKUP($B75,INDIRECT("data!$"&amp;F72&amp;"$3:$CZ$554"),$C72-3*(B71-1)+N$1,FALSE)</f>
        <v>17</v>
      </c>
      <c r="O75" s="45">
        <f ca="1">VLOOKUP($B75,INDIRECT("data!$"&amp;F72&amp;"$3:$CZ$554"),$C72-3*(B71-1)+O$1,FALSE)</f>
        <v>9</v>
      </c>
      <c r="P75" s="45">
        <f ca="1">VLOOKUP($B75,INDIRECT("data!$"&amp;F72&amp;"$3:$CZ$554"),$C72-3*(B71-1)+P$1,FALSE)</f>
        <v>5</v>
      </c>
      <c r="Q75" s="45">
        <f ca="1">VLOOKUP($B75,INDIRECT("data!$"&amp;F72&amp;"$3:$CZ$554"),$C72-3*(B71-1)+Q$1,FALSE)</f>
        <v>5</v>
      </c>
      <c r="R75" s="45">
        <f ca="1">VLOOKUP($B75,INDIRECT("data!$"&amp;F72&amp;"$3:$CZ$554"),$C72-3*(B71-1)+R$1,FALSE)</f>
        <v>11</v>
      </c>
      <c r="S75" s="45">
        <f ca="1">VLOOKUP($B75,INDIRECT("data!$"&amp;F72&amp;"$3:$CZ$554"),$C72-3*(B71-1)+S$1,FALSE)</f>
        <v>6</v>
      </c>
      <c r="T75" s="45">
        <f ca="1">VLOOKUP($B75,INDIRECT("data!$"&amp;F72&amp;"$3:$CZ$554"),$C72-3*(B71-1)+T$1,FALSE)</f>
        <v>8</v>
      </c>
      <c r="U75" s="45">
        <f ca="1">VLOOKUP($B75,INDIRECT("data!$"&amp;F72&amp;"$3:$CZ$554"),$C72-3*(B71-1)+U$1,FALSE)</f>
        <v>0</v>
      </c>
      <c r="V75" s="45">
        <f ca="1">VLOOKUP($B75,INDIRECT("data!$"&amp;F72&amp;"$3:$CZ$554"),$C72-3*(B71-1)+V$1,FALSE)</f>
        <v>1</v>
      </c>
      <c r="W75" s="45">
        <f ca="1">VLOOKUP($B75,INDIRECT("data!$"&amp;F72&amp;"$3:$CZ$554"),$C72-3*(B71-1)+W$1,FALSE)</f>
        <v>0</v>
      </c>
      <c r="X75" s="45">
        <f ca="1">VLOOKUP($B75,INDIRECT("data!$"&amp;F72&amp;"$3:$CZ$554"),$C72-3*(B71-1)+X$1,FALSE)</f>
        <v>0</v>
      </c>
      <c r="Y75" s="47">
        <f ca="1">VLOOKUP($B75,INDIRECT("data!$"&amp;F72&amp;"$3:$CZ$554"),$C72-3*(B71-1)+Y$1,FALSE)</f>
        <v>2.35</v>
      </c>
      <c r="Z75" s="47">
        <f ca="1">VLOOKUP($B75,INDIRECT("data!$"&amp;F72&amp;"$3:$CZ$554"),$C72-3*(B71-1)+Z$1,FALSE)</f>
        <v>3.25</v>
      </c>
      <c r="AA75" s="47">
        <f ca="1">VLOOKUP($B75,INDIRECT("data!$"&amp;F72&amp;"$3:$CZ$554"),$C72-3*(B71-1)+AA$1,FALSE)</f>
        <v>3.4</v>
      </c>
      <c r="AB75" s="47">
        <f ca="1">VLOOKUP($B75,INDIRECT("data!$"&amp;F72&amp;"$3:$CZ$554"),$C72-3*(B71-1)+AB$1,FALSE)</f>
        <v>2.39</v>
      </c>
      <c r="AC75" s="47">
        <f ca="1">VLOOKUP($B75,INDIRECT("data!$"&amp;F72&amp;"$3:$CZ$554"),$C72-3*(B71-1)+AC$1,FALSE)</f>
        <v>3.19</v>
      </c>
      <c r="AD75" s="47">
        <f ca="1">VLOOKUP($B75,INDIRECT("data!$"&amp;F72&amp;"$3:$CZ$554"),$C72-3*(B71-1)+AD$1,FALSE)</f>
        <v>3.42</v>
      </c>
      <c r="AE75" s="47">
        <f ca="1">VLOOKUP($B75,INDIRECT("data!$"&amp;F72&amp;"$3:$CZ$554"),$C72-3*(B71-1)+AE$1,FALSE)</f>
        <v>2.38</v>
      </c>
      <c r="AF75" s="47">
        <f ca="1">VLOOKUP($B75,INDIRECT("data!$"&amp;F72&amp;"$3:$CZ$554"),$C72-3*(B71-1)+AF$1,FALSE)</f>
        <v>1.56</v>
      </c>
      <c r="AG75" s="65">
        <f t="shared" ref="AG75:AG81" ca="1" si="151">IF(C75="","",F75+G75)</f>
        <v>4</v>
      </c>
      <c r="AH75" s="65">
        <f t="shared" ref="AH75:AH81" ca="1" si="152">IF(C75="","",I75+J75)</f>
        <v>0</v>
      </c>
      <c r="AI75" s="65">
        <f t="shared" ref="AI75:AI81" ca="1" si="153">IF(C75="","",AJ75+AK75)</f>
        <v>4</v>
      </c>
      <c r="AJ75" s="65">
        <f t="shared" ref="AJ75:AJ81" ca="1" si="154">IF(C75="","",F75-I75)</f>
        <v>2</v>
      </c>
      <c r="AK75" s="65">
        <f t="shared" ref="AK75:AK81" ca="1" si="155">IF(C75="","",G75-J75)</f>
        <v>2</v>
      </c>
      <c r="AL75" s="66" t="str">
        <f t="shared" ref="AL75:AL81" ca="1" si="156">IF(AJ75&gt;AK75,"H",IF(AJ75=AK75,"D",IF(AJ75&lt;AK75,"A","Error!")))</f>
        <v>D</v>
      </c>
      <c r="AM75" s="66" t="str">
        <f t="shared" ref="AM75:AM81" ca="1" si="157">IF(C75="","",CONCATENATE(K75,"-",H75))</f>
        <v>D-D</v>
      </c>
      <c r="AN75" s="65">
        <f t="shared" ref="AN75:AN81" ca="1" si="158">IF(C75="","",IF(AND(F75&gt;0,G75&gt;0),1,0))</f>
        <v>1</v>
      </c>
      <c r="AO75" s="65">
        <f t="shared" ref="AO75:AO81" ca="1" si="159">IF(C75="","",IF(AND(F75&gt;0,I75&gt;0),1,0))</f>
        <v>0</v>
      </c>
      <c r="AP75" s="65">
        <f t="shared" ref="AP75:AP81" ca="1" si="160">IF(C75="","",IF(AND(G75&gt;0,J75&gt;0),1,0))</f>
        <v>0</v>
      </c>
      <c r="AQ75" s="65">
        <f t="shared" ref="AQ75:AQ81" ca="1" si="161">IF(C75="","",IF(AND(H75="H",G75=0),1,0))</f>
        <v>0</v>
      </c>
      <c r="AR75" s="65">
        <f t="shared" ref="AR75:AR81" ca="1" si="162">IF(C75="","",IF(AND(H75="A",F75=0),1,0))</f>
        <v>0</v>
      </c>
      <c r="AS75" s="65">
        <f t="shared" ref="AS75:AS81" ca="1" si="163">IF(C75="","",IF(AND(K75="H",AL75="H"),1,0))</f>
        <v>0</v>
      </c>
      <c r="AT75" s="65">
        <f t="shared" ref="AT75:AT81" ca="1" si="164">IF(C75="","",IF(AND(K75="A",AL75="A"),1,0))</f>
        <v>0</v>
      </c>
    </row>
    <row r="76" spans="1:46" ht="18" customHeight="1" x14ac:dyDescent="0.25">
      <c r="A76" s="49" t="str">
        <f ca="1">CONCATENATE(B73,"-",B76)</f>
        <v>Blackburn-Home-3</v>
      </c>
      <c r="B76" s="12">
        <v>3</v>
      </c>
      <c r="C76" s="41">
        <f ca="1">VLOOKUP($B76,INDIRECT("data!$"&amp;F72&amp;"$3:$CZ$554"),$C72-3*(B71-1)+C$1,FALSE)</f>
        <v>43358</v>
      </c>
      <c r="D76" s="30" t="str">
        <f ca="1">VLOOKUP($B76,INDIRECT("data!$"&amp;F72&amp;"$3:$CZ$554"),$C72-3*(B71-1)+D$1,FALSE)</f>
        <v>Blackburn</v>
      </c>
      <c r="E76" s="30" t="str">
        <f ca="1">VLOOKUP($B76,INDIRECT("data!$"&amp;F72&amp;"$3:$CZ$554"),$C72-3*(B71-1)+E$1,FALSE)</f>
        <v>Aston Villa</v>
      </c>
      <c r="F76" s="29">
        <f ca="1">VLOOKUP($B76,INDIRECT("data!$"&amp;F72&amp;"$3:$CZ$554"),$C72-3*(B71-1)+F$1,FALSE)</f>
        <v>1</v>
      </c>
      <c r="G76" s="29">
        <f ca="1">VLOOKUP($B76,INDIRECT("data!$"&amp;F72&amp;"$3:$CZ$554"),$C72-3*(B71-1)+G$1,FALSE)</f>
        <v>1</v>
      </c>
      <c r="H76" s="15" t="str">
        <f ca="1">VLOOKUP($B76,INDIRECT("data!$"&amp;F72&amp;"$3:$CZ$554"),$C72-3*(B71-1)+H$1,FALSE)</f>
        <v>D</v>
      </c>
      <c r="I76" s="29">
        <f ca="1">VLOOKUP($B76,INDIRECT("data!$"&amp;F72&amp;"$3:$CZ$554"),$C72-3*(B71-1)+I$1,FALSE)</f>
        <v>0</v>
      </c>
      <c r="J76" s="29">
        <f ca="1">VLOOKUP($B76,INDIRECT("data!$"&amp;F72&amp;"$3:$CZ$554"),$C72-3*(B71-1)+J$1,FALSE)</f>
        <v>0</v>
      </c>
      <c r="K76" s="15" t="str">
        <f ca="1">VLOOKUP($B76,INDIRECT("data!$"&amp;F72&amp;"$3:$CZ$554"),$C72-3*(B71-1)+K$1,FALSE)</f>
        <v>D</v>
      </c>
      <c r="L76" s="30" t="str">
        <f ca="1">VLOOKUP($B76,INDIRECT("data!$"&amp;F72&amp;"$3:$CZ$554"),$C72-3*(B71-1)+L$1,FALSE)</f>
        <v>S Martin</v>
      </c>
      <c r="M76" s="45">
        <f ca="1">VLOOKUP($B76,INDIRECT("data!$"&amp;F72&amp;"$3:$CZ$554"),$C72-3*(B71-1)+M$1,FALSE)</f>
        <v>13</v>
      </c>
      <c r="N76" s="45">
        <f ca="1">VLOOKUP($B76,INDIRECT("data!$"&amp;F72&amp;"$3:$CZ$554"),$C72-3*(B71-1)+N$1,FALSE)</f>
        <v>15</v>
      </c>
      <c r="O76" s="45">
        <f ca="1">VLOOKUP($B76,INDIRECT("data!$"&amp;F72&amp;"$3:$CZ$554"),$C72-3*(B71-1)+O$1,FALSE)</f>
        <v>3</v>
      </c>
      <c r="P76" s="45">
        <f ca="1">VLOOKUP($B76,INDIRECT("data!$"&amp;F72&amp;"$3:$CZ$554"),$C72-3*(B71-1)+P$1,FALSE)</f>
        <v>5</v>
      </c>
      <c r="Q76" s="45">
        <f ca="1">VLOOKUP($B76,INDIRECT("data!$"&amp;F72&amp;"$3:$CZ$554"),$C72-3*(B71-1)+Q$1,FALSE)</f>
        <v>8</v>
      </c>
      <c r="R76" s="45">
        <f ca="1">VLOOKUP($B76,INDIRECT("data!$"&amp;F72&amp;"$3:$CZ$554"),$C72-3*(B71-1)+R$1,FALSE)</f>
        <v>11</v>
      </c>
      <c r="S76" s="45">
        <f ca="1">VLOOKUP($B76,INDIRECT("data!$"&amp;F72&amp;"$3:$CZ$554"),$C72-3*(B71-1)+S$1,FALSE)</f>
        <v>8</v>
      </c>
      <c r="T76" s="45">
        <f ca="1">VLOOKUP($B76,INDIRECT("data!$"&amp;F72&amp;"$3:$CZ$554"),$C72-3*(B71-1)+T$1,FALSE)</f>
        <v>3</v>
      </c>
      <c r="U76" s="45">
        <f ca="1">VLOOKUP($B76,INDIRECT("data!$"&amp;F72&amp;"$3:$CZ$554"),$C72-3*(B71-1)+U$1,FALSE)</f>
        <v>3</v>
      </c>
      <c r="V76" s="45">
        <f ca="1">VLOOKUP($B76,INDIRECT("data!$"&amp;F72&amp;"$3:$CZ$554"),$C72-3*(B71-1)+V$1,FALSE)</f>
        <v>2</v>
      </c>
      <c r="W76" s="45">
        <f ca="1">VLOOKUP($B76,INDIRECT("data!$"&amp;F72&amp;"$3:$CZ$554"),$C72-3*(B71-1)+W$1,FALSE)</f>
        <v>0</v>
      </c>
      <c r="X76" s="45">
        <f ca="1">VLOOKUP($B76,INDIRECT("data!$"&amp;F72&amp;"$3:$CZ$554"),$C72-3*(B71-1)+X$1,FALSE)</f>
        <v>0</v>
      </c>
      <c r="Y76" s="47">
        <f ca="1">VLOOKUP($B76,INDIRECT("data!$"&amp;F72&amp;"$3:$CZ$554"),$C72-3*(B71-1)+Y$1,FALSE)</f>
        <v>2.8</v>
      </c>
      <c r="Z76" s="47">
        <f ca="1">VLOOKUP($B76,INDIRECT("data!$"&amp;F72&amp;"$3:$CZ$554"),$C72-3*(B71-1)+Z$1,FALSE)</f>
        <v>3.3</v>
      </c>
      <c r="AA76" s="47">
        <f ca="1">VLOOKUP($B76,INDIRECT("data!$"&amp;F72&amp;"$3:$CZ$554"),$C72-3*(B71-1)+AA$1,FALSE)</f>
        <v>2.75</v>
      </c>
      <c r="AB76" s="47">
        <f ca="1">VLOOKUP($B76,INDIRECT("data!$"&amp;F72&amp;"$3:$CZ$554"),$C72-3*(B71-1)+AB$1,FALSE)</f>
        <v>2.82</v>
      </c>
      <c r="AC76" s="47">
        <f ca="1">VLOOKUP($B76,INDIRECT("data!$"&amp;F72&amp;"$3:$CZ$554"),$C72-3*(B71-1)+AC$1,FALSE)</f>
        <v>3.21</v>
      </c>
      <c r="AD76" s="47">
        <f ca="1">VLOOKUP($B76,INDIRECT("data!$"&amp;F72&amp;"$3:$CZ$554"),$C72-3*(B71-1)+AD$1,FALSE)</f>
        <v>2.78</v>
      </c>
      <c r="AE76" s="47">
        <f ca="1">VLOOKUP($B76,INDIRECT("data!$"&amp;F72&amp;"$3:$CZ$554"),$C72-3*(B71-1)+AE$1,FALSE)</f>
        <v>2.14</v>
      </c>
      <c r="AF76" s="47">
        <f ca="1">VLOOKUP($B76,INDIRECT("data!$"&amp;F72&amp;"$3:$CZ$554"),$C72-3*(B71-1)+AF$1,FALSE)</f>
        <v>1.7</v>
      </c>
      <c r="AG76" s="65">
        <f t="shared" ca="1" si="151"/>
        <v>2</v>
      </c>
      <c r="AH76" s="65">
        <f t="shared" ca="1" si="152"/>
        <v>0</v>
      </c>
      <c r="AI76" s="65">
        <f t="shared" ca="1" si="153"/>
        <v>2</v>
      </c>
      <c r="AJ76" s="65">
        <f t="shared" ca="1" si="154"/>
        <v>1</v>
      </c>
      <c r="AK76" s="65">
        <f t="shared" ca="1" si="155"/>
        <v>1</v>
      </c>
      <c r="AL76" s="66" t="str">
        <f t="shared" ca="1" si="156"/>
        <v>D</v>
      </c>
      <c r="AM76" s="66" t="str">
        <f t="shared" ca="1" si="157"/>
        <v>D-D</v>
      </c>
      <c r="AN76" s="65">
        <f t="shared" ca="1" si="158"/>
        <v>1</v>
      </c>
      <c r="AO76" s="65">
        <f t="shared" ca="1" si="159"/>
        <v>0</v>
      </c>
      <c r="AP76" s="65">
        <f t="shared" ca="1" si="160"/>
        <v>0</v>
      </c>
      <c r="AQ76" s="65">
        <f t="shared" ca="1" si="161"/>
        <v>0</v>
      </c>
      <c r="AR76" s="65">
        <f t="shared" ca="1" si="162"/>
        <v>0</v>
      </c>
      <c r="AS76" s="65">
        <f t="shared" ca="1" si="163"/>
        <v>0</v>
      </c>
      <c r="AT76" s="65">
        <f t="shared" ca="1" si="164"/>
        <v>0</v>
      </c>
    </row>
    <row r="77" spans="1:46" ht="18" customHeight="1" x14ac:dyDescent="0.25">
      <c r="A77" s="49" t="str">
        <f ca="1">CONCATENATE(B73,"-",B77)</f>
        <v>Blackburn-Home-4</v>
      </c>
      <c r="B77" s="12">
        <v>4</v>
      </c>
      <c r="C77" s="41">
        <f ca="1">VLOOKUP($B77,INDIRECT("data!$"&amp;F72&amp;"$3:$CZ$554"),$C72-3*(B71-1)+C$1,FALSE)</f>
        <v>43337</v>
      </c>
      <c r="D77" s="30" t="str">
        <f ca="1">VLOOKUP($B77,INDIRECT("data!$"&amp;F72&amp;"$3:$CZ$554"),$C72-3*(B71-1)+D$1,FALSE)</f>
        <v>Blackburn</v>
      </c>
      <c r="E77" s="30" t="str">
        <f ca="1">VLOOKUP($B77,INDIRECT("data!$"&amp;F72&amp;"$3:$CZ$554"),$C72-3*(B71-1)+E$1,FALSE)</f>
        <v>Brentford</v>
      </c>
      <c r="F77" s="29">
        <f ca="1">VLOOKUP($B77,INDIRECT("data!$"&amp;F72&amp;"$3:$CZ$554"),$C72-3*(B71-1)+F$1,FALSE)</f>
        <v>1</v>
      </c>
      <c r="G77" s="29">
        <f ca="1">VLOOKUP($B77,INDIRECT("data!$"&amp;F72&amp;"$3:$CZ$554"),$C72-3*(B71-1)+G$1,FALSE)</f>
        <v>0</v>
      </c>
      <c r="H77" s="15" t="str">
        <f ca="1">VLOOKUP($B77,INDIRECT("data!$"&amp;F72&amp;"$3:$CZ$554"),$C72-3*(B71-1)+H$1,FALSE)</f>
        <v>H</v>
      </c>
      <c r="I77" s="29">
        <f ca="1">VLOOKUP($B77,INDIRECT("data!$"&amp;F72&amp;"$3:$CZ$554"),$C72-3*(B71-1)+I$1,FALSE)</f>
        <v>0</v>
      </c>
      <c r="J77" s="29">
        <f ca="1">VLOOKUP($B77,INDIRECT("data!$"&amp;F72&amp;"$3:$CZ$554"),$C72-3*(B71-1)+J$1,FALSE)</f>
        <v>0</v>
      </c>
      <c r="K77" s="15" t="str">
        <f ca="1">VLOOKUP($B77,INDIRECT("data!$"&amp;F72&amp;"$3:$CZ$554"),$C72-3*(B71-1)+K$1,FALSE)</f>
        <v>D</v>
      </c>
      <c r="L77" s="30" t="str">
        <f ca="1">VLOOKUP($B77,INDIRECT("data!$"&amp;F72&amp;"$3:$CZ$554"),$C72-3*(B71-1)+L$1,FALSE)</f>
        <v>T Harrington</v>
      </c>
      <c r="M77" s="45">
        <f ca="1">VLOOKUP($B77,INDIRECT("data!$"&amp;F72&amp;"$3:$CZ$554"),$C72-3*(B71-1)+M$1,FALSE)</f>
        <v>2</v>
      </c>
      <c r="N77" s="45">
        <f ca="1">VLOOKUP($B77,INDIRECT("data!$"&amp;F72&amp;"$3:$CZ$554"),$C72-3*(B71-1)+N$1,FALSE)</f>
        <v>8</v>
      </c>
      <c r="O77" s="45">
        <f ca="1">VLOOKUP($B77,INDIRECT("data!$"&amp;F72&amp;"$3:$CZ$554"),$C72-3*(B71-1)+O$1,FALSE)</f>
        <v>1</v>
      </c>
      <c r="P77" s="45">
        <f ca="1">VLOOKUP($B77,INDIRECT("data!$"&amp;F72&amp;"$3:$CZ$554"),$C72-3*(B71-1)+P$1,FALSE)</f>
        <v>3</v>
      </c>
      <c r="Q77" s="45">
        <f ca="1">VLOOKUP($B77,INDIRECT("data!$"&amp;F72&amp;"$3:$CZ$554"),$C72-3*(B71-1)+Q$1,FALSE)</f>
        <v>12</v>
      </c>
      <c r="R77" s="45">
        <f ca="1">VLOOKUP($B77,INDIRECT("data!$"&amp;F72&amp;"$3:$CZ$554"),$C72-3*(B71-1)+R$1,FALSE)</f>
        <v>10</v>
      </c>
      <c r="S77" s="45">
        <f ca="1">VLOOKUP($B77,INDIRECT("data!$"&amp;F72&amp;"$3:$CZ$554"),$C72-3*(B71-1)+S$1,FALSE)</f>
        <v>3</v>
      </c>
      <c r="T77" s="45">
        <f ca="1">VLOOKUP($B77,INDIRECT("data!$"&amp;F72&amp;"$3:$CZ$554"),$C72-3*(B71-1)+T$1,FALSE)</f>
        <v>4</v>
      </c>
      <c r="U77" s="45">
        <f ca="1">VLOOKUP($B77,INDIRECT("data!$"&amp;F72&amp;"$3:$CZ$554"),$C72-3*(B71-1)+U$1,FALSE)</f>
        <v>0</v>
      </c>
      <c r="V77" s="45">
        <f ca="1">VLOOKUP($B77,INDIRECT("data!$"&amp;F72&amp;"$3:$CZ$554"),$C72-3*(B71-1)+V$1,FALSE)</f>
        <v>1</v>
      </c>
      <c r="W77" s="45">
        <f ca="1">VLOOKUP($B77,INDIRECT("data!$"&amp;F72&amp;"$3:$CZ$554"),$C72-3*(B71-1)+W$1,FALSE)</f>
        <v>0</v>
      </c>
      <c r="X77" s="45">
        <f ca="1">VLOOKUP($B77,INDIRECT("data!$"&amp;F72&amp;"$3:$CZ$554"),$C72-3*(B71-1)+X$1,FALSE)</f>
        <v>0</v>
      </c>
      <c r="Y77" s="47">
        <f ca="1">VLOOKUP($B77,INDIRECT("data!$"&amp;F72&amp;"$3:$CZ$554"),$C72-3*(B71-1)+Y$1,FALSE)</f>
        <v>2.9</v>
      </c>
      <c r="Z77" s="47">
        <f ca="1">VLOOKUP($B77,INDIRECT("data!$"&amp;F72&amp;"$3:$CZ$554"),$C72-3*(B71-1)+Z$1,FALSE)</f>
        <v>3.5</v>
      </c>
      <c r="AA77" s="47">
        <f ca="1">VLOOKUP($B77,INDIRECT("data!$"&amp;F72&amp;"$3:$CZ$554"),$C72-3*(B71-1)+AA$1,FALSE)</f>
        <v>2.54</v>
      </c>
      <c r="AB77" s="47">
        <f ca="1">VLOOKUP($B77,INDIRECT("data!$"&amp;F72&amp;"$3:$CZ$554"),$C72-3*(B71-1)+AB$1,FALSE)</f>
        <v>2.87</v>
      </c>
      <c r="AC77" s="47">
        <f ca="1">VLOOKUP($B77,INDIRECT("data!$"&amp;F72&amp;"$3:$CZ$554"),$C72-3*(B71-1)+AC$1,FALSE)</f>
        <v>3.47</v>
      </c>
      <c r="AD77" s="47">
        <f ca="1">VLOOKUP($B77,INDIRECT("data!$"&amp;F72&amp;"$3:$CZ$554"),$C72-3*(B71-1)+AD$1,FALSE)</f>
        <v>2.58</v>
      </c>
      <c r="AE77" s="47">
        <f ca="1">VLOOKUP($B77,INDIRECT("data!$"&amp;F72&amp;"$3:$CZ$554"),$C72-3*(B71-1)+AE$1,FALSE)</f>
        <v>1.87</v>
      </c>
      <c r="AF77" s="47">
        <f ca="1">VLOOKUP($B77,INDIRECT("data!$"&amp;F72&amp;"$3:$CZ$554"),$C72-3*(B71-1)+AF$1,FALSE)</f>
        <v>1.92</v>
      </c>
      <c r="AG77" s="65">
        <f t="shared" ca="1" si="151"/>
        <v>1</v>
      </c>
      <c r="AH77" s="65">
        <f t="shared" ca="1" si="152"/>
        <v>0</v>
      </c>
      <c r="AI77" s="65">
        <f t="shared" ca="1" si="153"/>
        <v>1</v>
      </c>
      <c r="AJ77" s="65">
        <f t="shared" ca="1" si="154"/>
        <v>1</v>
      </c>
      <c r="AK77" s="65">
        <f t="shared" ca="1" si="155"/>
        <v>0</v>
      </c>
      <c r="AL77" s="66" t="str">
        <f t="shared" ca="1" si="156"/>
        <v>H</v>
      </c>
      <c r="AM77" s="66" t="str">
        <f t="shared" ca="1" si="157"/>
        <v>D-H</v>
      </c>
      <c r="AN77" s="65">
        <f t="shared" ca="1" si="158"/>
        <v>0</v>
      </c>
      <c r="AO77" s="65">
        <f t="shared" ca="1" si="159"/>
        <v>0</v>
      </c>
      <c r="AP77" s="65">
        <f t="shared" ca="1" si="160"/>
        <v>0</v>
      </c>
      <c r="AQ77" s="65">
        <f t="shared" ca="1" si="161"/>
        <v>1</v>
      </c>
      <c r="AR77" s="65">
        <f t="shared" ca="1" si="162"/>
        <v>0</v>
      </c>
      <c r="AS77" s="65">
        <f t="shared" ca="1" si="163"/>
        <v>0</v>
      </c>
      <c r="AT77" s="65">
        <f t="shared" ca="1" si="164"/>
        <v>0</v>
      </c>
    </row>
    <row r="78" spans="1:46" ht="18" customHeight="1" x14ac:dyDescent="0.25">
      <c r="A78" s="49" t="str">
        <f ca="1">CONCATENATE(B73,"-",B78)</f>
        <v>Blackburn-Home-5</v>
      </c>
      <c r="B78" s="12">
        <v>5</v>
      </c>
      <c r="C78" s="41">
        <f ca="1">VLOOKUP($B78,INDIRECT("data!$"&amp;F72&amp;"$3:$CZ$554"),$C72-3*(B71-1)+C$1,FALSE)</f>
        <v>43334</v>
      </c>
      <c r="D78" s="30" t="str">
        <f ca="1">VLOOKUP($B78,INDIRECT("data!$"&amp;F72&amp;"$3:$CZ$554"),$C72-3*(B71-1)+D$1,FALSE)</f>
        <v>Blackburn</v>
      </c>
      <c r="E78" s="30" t="str">
        <f ca="1">VLOOKUP($B78,INDIRECT("data!$"&amp;F72&amp;"$3:$CZ$554"),$C72-3*(B71-1)+E$1,FALSE)</f>
        <v>Reading</v>
      </c>
      <c r="F78" s="29">
        <f ca="1">VLOOKUP($B78,INDIRECT("data!$"&amp;F72&amp;"$3:$CZ$554"),$C72-3*(B71-1)+F$1,FALSE)</f>
        <v>2</v>
      </c>
      <c r="G78" s="29">
        <f ca="1">VLOOKUP($B78,INDIRECT("data!$"&amp;F72&amp;"$3:$CZ$554"),$C72-3*(B71-1)+G$1,FALSE)</f>
        <v>2</v>
      </c>
      <c r="H78" s="15" t="str">
        <f ca="1">VLOOKUP($B78,INDIRECT("data!$"&amp;F72&amp;"$3:$CZ$554"),$C72-3*(B71-1)+H$1,FALSE)</f>
        <v>D</v>
      </c>
      <c r="I78" s="29">
        <f ca="1">VLOOKUP($B78,INDIRECT("data!$"&amp;F72&amp;"$3:$CZ$554"),$C72-3*(B71-1)+I$1,FALSE)</f>
        <v>0</v>
      </c>
      <c r="J78" s="29">
        <f ca="1">VLOOKUP($B78,INDIRECT("data!$"&amp;F72&amp;"$3:$CZ$554"),$C72-3*(B71-1)+J$1,FALSE)</f>
        <v>2</v>
      </c>
      <c r="K78" s="15" t="str">
        <f ca="1">VLOOKUP($B78,INDIRECT("data!$"&amp;F72&amp;"$3:$CZ$554"),$C72-3*(B71-1)+K$1,FALSE)</f>
        <v>A</v>
      </c>
      <c r="L78" s="30" t="str">
        <f ca="1">VLOOKUP($B78,INDIRECT("data!$"&amp;F72&amp;"$3:$CZ$554"),$C72-3*(B71-1)+L$1,FALSE)</f>
        <v>O Langford</v>
      </c>
      <c r="M78" s="45">
        <f ca="1">VLOOKUP($B78,INDIRECT("data!$"&amp;F72&amp;"$3:$CZ$554"),$C72-3*(B71-1)+M$1,FALSE)</f>
        <v>16</v>
      </c>
      <c r="N78" s="45">
        <f ca="1">VLOOKUP($B78,INDIRECT("data!$"&amp;F72&amp;"$3:$CZ$554"),$C72-3*(B71-1)+N$1,FALSE)</f>
        <v>8</v>
      </c>
      <c r="O78" s="45">
        <f ca="1">VLOOKUP($B78,INDIRECT("data!$"&amp;F72&amp;"$3:$CZ$554"),$C72-3*(B71-1)+O$1,FALSE)</f>
        <v>4</v>
      </c>
      <c r="P78" s="45">
        <f ca="1">VLOOKUP($B78,INDIRECT("data!$"&amp;F72&amp;"$3:$CZ$554"),$C72-3*(B71-1)+P$1,FALSE)</f>
        <v>4</v>
      </c>
      <c r="Q78" s="45">
        <f ca="1">VLOOKUP($B78,INDIRECT("data!$"&amp;F72&amp;"$3:$CZ$554"),$C72-3*(B71-1)+Q$1,FALSE)</f>
        <v>7</v>
      </c>
      <c r="R78" s="45">
        <f ca="1">VLOOKUP($B78,INDIRECT("data!$"&amp;F72&amp;"$3:$CZ$554"),$C72-3*(B71-1)+R$1,FALSE)</f>
        <v>9</v>
      </c>
      <c r="S78" s="45">
        <f ca="1">VLOOKUP($B78,INDIRECT("data!$"&amp;F72&amp;"$3:$CZ$554"),$C72-3*(B71-1)+S$1,FALSE)</f>
        <v>6</v>
      </c>
      <c r="T78" s="45">
        <f ca="1">VLOOKUP($B78,INDIRECT("data!$"&amp;F72&amp;"$3:$CZ$554"),$C72-3*(B71-1)+T$1,FALSE)</f>
        <v>1</v>
      </c>
      <c r="U78" s="45">
        <f ca="1">VLOOKUP($B78,INDIRECT("data!$"&amp;F72&amp;"$3:$CZ$554"),$C72-3*(B71-1)+U$1,FALSE)</f>
        <v>1</v>
      </c>
      <c r="V78" s="45">
        <f ca="1">VLOOKUP($B78,INDIRECT("data!$"&amp;F72&amp;"$3:$CZ$554"),$C72-3*(B71-1)+V$1,FALSE)</f>
        <v>0</v>
      </c>
      <c r="W78" s="45">
        <f ca="1">VLOOKUP($B78,INDIRECT("data!$"&amp;F72&amp;"$3:$CZ$554"),$C72-3*(B71-1)+W$1,FALSE)</f>
        <v>0</v>
      </c>
      <c r="X78" s="45">
        <f ca="1">VLOOKUP($B78,INDIRECT("data!$"&amp;F72&amp;"$3:$CZ$554"),$C72-3*(B71-1)+X$1,FALSE)</f>
        <v>0</v>
      </c>
      <c r="Y78" s="47">
        <f ca="1">VLOOKUP($B78,INDIRECT("data!$"&amp;F72&amp;"$3:$CZ$554"),$C72-3*(B71-1)+Y$1,FALSE)</f>
        <v>1.72</v>
      </c>
      <c r="Z78" s="47">
        <f ca="1">VLOOKUP($B78,INDIRECT("data!$"&amp;F72&amp;"$3:$CZ$554"),$C72-3*(B71-1)+Z$1,FALSE)</f>
        <v>3.75</v>
      </c>
      <c r="AA78" s="47">
        <f ca="1">VLOOKUP($B78,INDIRECT("data!$"&amp;F72&amp;"$3:$CZ$554"),$C72-3*(B71-1)+AA$1,FALSE)</f>
        <v>5.5</v>
      </c>
      <c r="AB78" s="47">
        <f ca="1">VLOOKUP($B78,INDIRECT("data!$"&amp;F72&amp;"$3:$CZ$554"),$C72-3*(B71-1)+AB$1,FALSE)</f>
        <v>1.76</v>
      </c>
      <c r="AC78" s="47">
        <f ca="1">VLOOKUP($B78,INDIRECT("data!$"&amp;F72&amp;"$3:$CZ$554"),$C72-3*(B71-1)+AC$1,FALSE)</f>
        <v>3.65</v>
      </c>
      <c r="AD78" s="47">
        <f ca="1">VLOOKUP($B78,INDIRECT("data!$"&amp;F72&amp;"$3:$CZ$554"),$C72-3*(B71-1)+AD$1,FALSE)</f>
        <v>5.5</v>
      </c>
      <c r="AE78" s="47">
        <f ca="1">VLOOKUP($B78,INDIRECT("data!$"&amp;F72&amp;"$3:$CZ$554"),$C72-3*(B71-1)+AE$1,FALSE)</f>
        <v>2.1800000000000002</v>
      </c>
      <c r="AF78" s="47">
        <f ca="1">VLOOKUP($B78,INDIRECT("data!$"&amp;F72&amp;"$3:$CZ$554"),$C72-3*(B71-1)+AF$1,FALSE)</f>
        <v>1.66</v>
      </c>
      <c r="AG78" s="65">
        <f t="shared" ca="1" si="151"/>
        <v>4</v>
      </c>
      <c r="AH78" s="65">
        <f t="shared" ca="1" si="152"/>
        <v>2</v>
      </c>
      <c r="AI78" s="65">
        <f t="shared" ca="1" si="153"/>
        <v>2</v>
      </c>
      <c r="AJ78" s="65">
        <f t="shared" ca="1" si="154"/>
        <v>2</v>
      </c>
      <c r="AK78" s="65">
        <f t="shared" ca="1" si="155"/>
        <v>0</v>
      </c>
      <c r="AL78" s="66" t="str">
        <f t="shared" ca="1" si="156"/>
        <v>H</v>
      </c>
      <c r="AM78" s="66" t="str">
        <f t="shared" ca="1" si="157"/>
        <v>A-D</v>
      </c>
      <c r="AN78" s="65">
        <f t="shared" ca="1" si="158"/>
        <v>1</v>
      </c>
      <c r="AO78" s="65">
        <f t="shared" ca="1" si="159"/>
        <v>0</v>
      </c>
      <c r="AP78" s="65">
        <f t="shared" ca="1" si="160"/>
        <v>1</v>
      </c>
      <c r="AQ78" s="65">
        <f t="shared" ca="1" si="161"/>
        <v>0</v>
      </c>
      <c r="AR78" s="65">
        <f t="shared" ca="1" si="162"/>
        <v>0</v>
      </c>
      <c r="AS78" s="65">
        <f t="shared" ca="1" si="163"/>
        <v>0</v>
      </c>
      <c r="AT78" s="65">
        <f t="shared" ca="1" si="164"/>
        <v>0</v>
      </c>
    </row>
    <row r="79" spans="1:46" ht="18" customHeight="1" x14ac:dyDescent="0.25">
      <c r="A79" s="49" t="str">
        <f ca="1">CONCATENATE(B73,"-",B79)</f>
        <v>Blackburn-Home-6</v>
      </c>
      <c r="B79" s="12">
        <v>6</v>
      </c>
      <c r="C79" s="41">
        <f ca="1">VLOOKUP($B79,INDIRECT("data!$"&amp;F72&amp;"$3:$CZ$554"),$C72-3*(B71-1)+C$1,FALSE)</f>
        <v>43323</v>
      </c>
      <c r="D79" s="30" t="str">
        <f ca="1">VLOOKUP($B79,INDIRECT("data!$"&amp;F72&amp;"$3:$CZ$554"),$C72-3*(B71-1)+D$1,FALSE)</f>
        <v>Blackburn</v>
      </c>
      <c r="E79" s="30" t="str">
        <f ca="1">VLOOKUP($B79,INDIRECT("data!$"&amp;F72&amp;"$3:$CZ$554"),$C72-3*(B71-1)+E$1,FALSE)</f>
        <v>Millwall</v>
      </c>
      <c r="F79" s="29">
        <f ca="1">VLOOKUP($B79,INDIRECT("data!$"&amp;F72&amp;"$3:$CZ$554"),$C72-3*(B71-1)+F$1,FALSE)</f>
        <v>0</v>
      </c>
      <c r="G79" s="29">
        <f ca="1">VLOOKUP($B79,INDIRECT("data!$"&amp;F72&amp;"$3:$CZ$554"),$C72-3*(B71-1)+G$1,FALSE)</f>
        <v>0</v>
      </c>
      <c r="H79" s="15" t="str">
        <f ca="1">VLOOKUP($B79,INDIRECT("data!$"&amp;F72&amp;"$3:$CZ$554"),$C72-3*(B71-1)+H$1,FALSE)</f>
        <v>D</v>
      </c>
      <c r="I79" s="29">
        <f ca="1">VLOOKUP($B79,INDIRECT("data!$"&amp;F72&amp;"$3:$CZ$554"),$C72-3*(B71-1)+I$1,FALSE)</f>
        <v>0</v>
      </c>
      <c r="J79" s="29">
        <f ca="1">VLOOKUP($B79,INDIRECT("data!$"&amp;F72&amp;"$3:$CZ$554"),$C72-3*(B71-1)+J$1,FALSE)</f>
        <v>0</v>
      </c>
      <c r="K79" s="15" t="str">
        <f ca="1">VLOOKUP($B79,INDIRECT("data!$"&amp;F72&amp;"$3:$CZ$554"),$C72-3*(B71-1)+K$1,FALSE)</f>
        <v>D</v>
      </c>
      <c r="L79" s="30" t="str">
        <f ca="1">VLOOKUP($B79,INDIRECT("data!$"&amp;F72&amp;"$3:$CZ$554"),$C72-3*(B71-1)+L$1,FALSE)</f>
        <v>G Ward</v>
      </c>
      <c r="M79" s="45">
        <f ca="1">VLOOKUP($B79,INDIRECT("data!$"&amp;F72&amp;"$3:$CZ$554"),$C72-3*(B71-1)+M$1,FALSE)</f>
        <v>10</v>
      </c>
      <c r="N79" s="45">
        <f ca="1">VLOOKUP($B79,INDIRECT("data!$"&amp;F72&amp;"$3:$CZ$554"),$C72-3*(B71-1)+N$1,FALSE)</f>
        <v>7</v>
      </c>
      <c r="O79" s="45">
        <f ca="1">VLOOKUP($B79,INDIRECT("data!$"&amp;F72&amp;"$3:$CZ$554"),$C72-3*(B71-1)+O$1,FALSE)</f>
        <v>4</v>
      </c>
      <c r="P79" s="45">
        <f ca="1">VLOOKUP($B79,INDIRECT("data!$"&amp;F72&amp;"$3:$CZ$554"),$C72-3*(B71-1)+P$1,FALSE)</f>
        <v>0</v>
      </c>
      <c r="Q79" s="45">
        <f ca="1">VLOOKUP($B79,INDIRECT("data!$"&amp;F72&amp;"$3:$CZ$554"),$C72-3*(B71-1)+Q$1,FALSE)</f>
        <v>13</v>
      </c>
      <c r="R79" s="45">
        <f ca="1">VLOOKUP($B79,INDIRECT("data!$"&amp;F72&amp;"$3:$CZ$554"),$C72-3*(B71-1)+R$1,FALSE)</f>
        <v>13</v>
      </c>
      <c r="S79" s="45">
        <f ca="1">VLOOKUP($B79,INDIRECT("data!$"&amp;F72&amp;"$3:$CZ$554"),$C72-3*(B71-1)+S$1,FALSE)</f>
        <v>7</v>
      </c>
      <c r="T79" s="45">
        <f ca="1">VLOOKUP($B79,INDIRECT("data!$"&amp;F72&amp;"$3:$CZ$554"),$C72-3*(B71-1)+T$1,FALSE)</f>
        <v>1</v>
      </c>
      <c r="U79" s="45">
        <f ca="1">VLOOKUP($B79,INDIRECT("data!$"&amp;F72&amp;"$3:$CZ$554"),$C72-3*(B71-1)+U$1,FALSE)</f>
        <v>0</v>
      </c>
      <c r="V79" s="45">
        <f ca="1">VLOOKUP($B79,INDIRECT("data!$"&amp;F72&amp;"$3:$CZ$554"),$C72-3*(B71-1)+V$1,FALSE)</f>
        <v>1</v>
      </c>
      <c r="W79" s="45">
        <f ca="1">VLOOKUP($B79,INDIRECT("data!$"&amp;F72&amp;"$3:$CZ$554"),$C72-3*(B71-1)+W$1,FALSE)</f>
        <v>0</v>
      </c>
      <c r="X79" s="45">
        <f ca="1">VLOOKUP($B79,INDIRECT("data!$"&amp;F72&amp;"$3:$CZ$554"),$C72-3*(B71-1)+X$1,FALSE)</f>
        <v>0</v>
      </c>
      <c r="Y79" s="47">
        <f ca="1">VLOOKUP($B79,INDIRECT("data!$"&amp;F72&amp;"$3:$CZ$554"),$C72-3*(B71-1)+Y$1,FALSE)</f>
        <v>2.54</v>
      </c>
      <c r="Z79" s="47">
        <f ca="1">VLOOKUP($B79,INDIRECT("data!$"&amp;F72&amp;"$3:$CZ$554"),$C72-3*(B71-1)+Z$1,FALSE)</f>
        <v>3.25</v>
      </c>
      <c r="AA79" s="47">
        <f ca="1">VLOOKUP($B79,INDIRECT("data!$"&amp;F72&amp;"$3:$CZ$554"),$C72-3*(B71-1)+AA$1,FALSE)</f>
        <v>3.1</v>
      </c>
      <c r="AB79" s="47">
        <f ca="1">VLOOKUP($B79,INDIRECT("data!$"&amp;F72&amp;"$3:$CZ$554"),$C72-3*(B71-1)+AB$1,FALSE)</f>
        <v>2.59</v>
      </c>
      <c r="AC79" s="47">
        <f ca="1">VLOOKUP($B79,INDIRECT("data!$"&amp;F72&amp;"$3:$CZ$554"),$C72-3*(B71-1)+AC$1,FALSE)</f>
        <v>3.17</v>
      </c>
      <c r="AD79" s="47">
        <f ca="1">VLOOKUP($B79,INDIRECT("data!$"&amp;F72&amp;"$3:$CZ$554"),$C72-3*(B71-1)+AD$1,FALSE)</f>
        <v>3.09</v>
      </c>
      <c r="AE79" s="47">
        <f ca="1">VLOOKUP($B79,INDIRECT("data!$"&amp;F72&amp;"$3:$CZ$554"),$C72-3*(B71-1)+AE$1,FALSE)</f>
        <v>2.19</v>
      </c>
      <c r="AF79" s="47">
        <f ca="1">VLOOKUP($B79,INDIRECT("data!$"&amp;F72&amp;"$3:$CZ$554"),$C72-3*(B71-1)+AF$1,FALSE)</f>
        <v>1.67</v>
      </c>
      <c r="AG79" s="65">
        <f t="shared" ca="1" si="151"/>
        <v>0</v>
      </c>
      <c r="AH79" s="65">
        <f t="shared" ca="1" si="152"/>
        <v>0</v>
      </c>
      <c r="AI79" s="65">
        <f t="shared" ca="1" si="153"/>
        <v>0</v>
      </c>
      <c r="AJ79" s="65">
        <f t="shared" ca="1" si="154"/>
        <v>0</v>
      </c>
      <c r="AK79" s="65">
        <f t="shared" ca="1" si="155"/>
        <v>0</v>
      </c>
      <c r="AL79" s="66" t="str">
        <f t="shared" ca="1" si="156"/>
        <v>D</v>
      </c>
      <c r="AM79" s="66" t="str">
        <f t="shared" ca="1" si="157"/>
        <v>D-D</v>
      </c>
      <c r="AN79" s="65">
        <f t="shared" ca="1" si="158"/>
        <v>0</v>
      </c>
      <c r="AO79" s="65">
        <f t="shared" ca="1" si="159"/>
        <v>0</v>
      </c>
      <c r="AP79" s="65">
        <f t="shared" ca="1" si="160"/>
        <v>0</v>
      </c>
      <c r="AQ79" s="65">
        <f t="shared" ca="1" si="161"/>
        <v>0</v>
      </c>
      <c r="AR79" s="65">
        <f t="shared" ca="1" si="162"/>
        <v>0</v>
      </c>
      <c r="AS79" s="65">
        <f t="shared" ca="1" si="163"/>
        <v>0</v>
      </c>
      <c r="AT79" s="65">
        <f t="shared" ca="1" si="164"/>
        <v>0</v>
      </c>
    </row>
    <row r="80" spans="1:46" ht="18" customHeight="1" x14ac:dyDescent="0.25">
      <c r="A80" s="49" t="str">
        <f ca="1">CONCATENATE(B73,"-",B80)</f>
        <v>Blackburn-Home-7</v>
      </c>
      <c r="B80" s="12">
        <v>7</v>
      </c>
      <c r="C80" s="41" t="e">
        <f ca="1">VLOOKUP($B80,INDIRECT("data!$"&amp;F72&amp;"$3:$CZ$554"),$C72-3*(B71-1)+C$1,FALSE)</f>
        <v>#N/A</v>
      </c>
      <c r="D80" s="30" t="e">
        <f ca="1">VLOOKUP($B80,INDIRECT("data!$"&amp;F72&amp;"$3:$CZ$554"),$C72-3*(B71-1)+D$1,FALSE)</f>
        <v>#N/A</v>
      </c>
      <c r="E80" s="30" t="e">
        <f ca="1">VLOOKUP($B80,INDIRECT("data!$"&amp;F72&amp;"$3:$CZ$554"),$C72-3*(B71-1)+E$1,FALSE)</f>
        <v>#N/A</v>
      </c>
      <c r="F80" s="29" t="e">
        <f ca="1">VLOOKUP($B80,INDIRECT("data!$"&amp;F72&amp;"$3:$CZ$554"),$C72-3*(B71-1)+F$1,FALSE)</f>
        <v>#N/A</v>
      </c>
      <c r="G80" s="29" t="e">
        <f ca="1">VLOOKUP($B80,INDIRECT("data!$"&amp;F72&amp;"$3:$CZ$554"),$C72-3*(B71-1)+G$1,FALSE)</f>
        <v>#N/A</v>
      </c>
      <c r="H80" s="15" t="e">
        <f ca="1">VLOOKUP($B80,INDIRECT("data!$"&amp;F72&amp;"$3:$CZ$554"),$C72-3*(B71-1)+H$1,FALSE)</f>
        <v>#N/A</v>
      </c>
      <c r="I80" s="29" t="e">
        <f ca="1">VLOOKUP($B80,INDIRECT("data!$"&amp;F72&amp;"$3:$CZ$554"),$C72-3*(B71-1)+I$1,FALSE)</f>
        <v>#N/A</v>
      </c>
      <c r="J80" s="29" t="e">
        <f ca="1">VLOOKUP($B80,INDIRECT("data!$"&amp;F72&amp;"$3:$CZ$554"),$C72-3*(B71-1)+J$1,FALSE)</f>
        <v>#N/A</v>
      </c>
      <c r="K80" s="15" t="e">
        <f ca="1">VLOOKUP($B80,INDIRECT("data!$"&amp;F72&amp;"$3:$CZ$554"),$C72-3*(B71-1)+K$1,FALSE)</f>
        <v>#N/A</v>
      </c>
      <c r="L80" s="30" t="e">
        <f ca="1">VLOOKUP($B80,INDIRECT("data!$"&amp;F72&amp;"$3:$CZ$554"),$C72-3*(B71-1)+L$1,FALSE)</f>
        <v>#N/A</v>
      </c>
      <c r="M80" s="45" t="e">
        <f ca="1">VLOOKUP($B80,INDIRECT("data!$"&amp;F72&amp;"$3:$CZ$554"),$C72-3*(B71-1)+M$1,FALSE)</f>
        <v>#N/A</v>
      </c>
      <c r="N80" s="45" t="e">
        <f ca="1">VLOOKUP($B80,INDIRECT("data!$"&amp;F72&amp;"$3:$CZ$554"),$C72-3*(B71-1)+N$1,FALSE)</f>
        <v>#N/A</v>
      </c>
      <c r="O80" s="45" t="e">
        <f ca="1">VLOOKUP($B80,INDIRECT("data!$"&amp;F72&amp;"$3:$CZ$554"),$C72-3*(B71-1)+O$1,FALSE)</f>
        <v>#N/A</v>
      </c>
      <c r="P80" s="45" t="e">
        <f ca="1">VLOOKUP($B80,INDIRECT("data!$"&amp;F72&amp;"$3:$CZ$554"),$C72-3*(B71-1)+P$1,FALSE)</f>
        <v>#N/A</v>
      </c>
      <c r="Q80" s="45" t="e">
        <f ca="1">VLOOKUP($B80,INDIRECT("data!$"&amp;F72&amp;"$3:$CZ$554"),$C72-3*(B71-1)+Q$1,FALSE)</f>
        <v>#N/A</v>
      </c>
      <c r="R80" s="45" t="e">
        <f ca="1">VLOOKUP($B80,INDIRECT("data!$"&amp;F72&amp;"$3:$CZ$554"),$C72-3*(B71-1)+R$1,FALSE)</f>
        <v>#N/A</v>
      </c>
      <c r="S80" s="45" t="e">
        <f ca="1">VLOOKUP($B80,INDIRECT("data!$"&amp;F72&amp;"$3:$CZ$554"),$C72-3*(B71-1)+S$1,FALSE)</f>
        <v>#N/A</v>
      </c>
      <c r="T80" s="45" t="e">
        <f ca="1">VLOOKUP($B80,INDIRECT("data!$"&amp;F72&amp;"$3:$CZ$554"),$C72-3*(B71-1)+T$1,FALSE)</f>
        <v>#N/A</v>
      </c>
      <c r="U80" s="45" t="e">
        <f ca="1">VLOOKUP($B80,INDIRECT("data!$"&amp;F72&amp;"$3:$CZ$554"),$C72-3*(B71-1)+U$1,FALSE)</f>
        <v>#N/A</v>
      </c>
      <c r="V80" s="45" t="e">
        <f ca="1">VLOOKUP($B80,INDIRECT("data!$"&amp;F72&amp;"$3:$CZ$554"),$C72-3*(B71-1)+V$1,FALSE)</f>
        <v>#N/A</v>
      </c>
      <c r="W80" s="45" t="e">
        <f ca="1">VLOOKUP($B80,INDIRECT("data!$"&amp;F72&amp;"$3:$CZ$554"),$C72-3*(B71-1)+W$1,FALSE)</f>
        <v>#N/A</v>
      </c>
      <c r="X80" s="45" t="e">
        <f ca="1">VLOOKUP($B80,INDIRECT("data!$"&amp;F72&amp;"$3:$CZ$554"),$C72-3*(B71-1)+X$1,FALSE)</f>
        <v>#N/A</v>
      </c>
      <c r="Y80" s="47" t="e">
        <f ca="1">VLOOKUP($B80,INDIRECT("data!$"&amp;F72&amp;"$3:$CZ$554"),$C72-3*(B71-1)+Y$1,FALSE)</f>
        <v>#N/A</v>
      </c>
      <c r="Z80" s="47" t="e">
        <f ca="1">VLOOKUP($B80,INDIRECT("data!$"&amp;F72&amp;"$3:$CZ$554"),$C72-3*(B71-1)+Z$1,FALSE)</f>
        <v>#N/A</v>
      </c>
      <c r="AA80" s="47" t="e">
        <f ca="1">VLOOKUP($B80,INDIRECT("data!$"&amp;F72&amp;"$3:$CZ$554"),$C72-3*(B71-1)+AA$1,FALSE)</f>
        <v>#N/A</v>
      </c>
      <c r="AB80" s="47" t="e">
        <f ca="1">VLOOKUP($B80,INDIRECT("data!$"&amp;F72&amp;"$3:$CZ$554"),$C72-3*(B71-1)+AB$1,FALSE)</f>
        <v>#N/A</v>
      </c>
      <c r="AC80" s="47" t="e">
        <f ca="1">VLOOKUP($B80,INDIRECT("data!$"&amp;F72&amp;"$3:$CZ$554"),$C72-3*(B71-1)+AC$1,FALSE)</f>
        <v>#N/A</v>
      </c>
      <c r="AD80" s="47" t="e">
        <f ca="1">VLOOKUP($B80,INDIRECT("data!$"&amp;F72&amp;"$3:$CZ$554"),$C72-3*(B71-1)+AD$1,FALSE)</f>
        <v>#N/A</v>
      </c>
      <c r="AE80" s="47" t="e">
        <f ca="1">VLOOKUP($B80,INDIRECT("data!$"&amp;F72&amp;"$3:$CZ$554"),$C72-3*(B71-1)+AE$1,FALSE)</f>
        <v>#N/A</v>
      </c>
      <c r="AF80" s="47" t="e">
        <f ca="1">VLOOKUP($B80,INDIRECT("data!$"&amp;F72&amp;"$3:$CZ$554"),$C72-3*(B71-1)+AF$1,FALSE)</f>
        <v>#N/A</v>
      </c>
      <c r="AG80" s="65" t="e">
        <f t="shared" ca="1" si="151"/>
        <v>#N/A</v>
      </c>
      <c r="AH80" s="65" t="e">
        <f t="shared" ca="1" si="152"/>
        <v>#N/A</v>
      </c>
      <c r="AI80" s="65" t="e">
        <f t="shared" ca="1" si="153"/>
        <v>#N/A</v>
      </c>
      <c r="AJ80" s="65" t="e">
        <f t="shared" ca="1" si="154"/>
        <v>#N/A</v>
      </c>
      <c r="AK80" s="65" t="e">
        <f t="shared" ca="1" si="155"/>
        <v>#N/A</v>
      </c>
      <c r="AL80" s="66" t="e">
        <f t="shared" ca="1" si="156"/>
        <v>#N/A</v>
      </c>
      <c r="AM80" s="66" t="e">
        <f t="shared" ca="1" si="157"/>
        <v>#N/A</v>
      </c>
      <c r="AN80" s="65" t="e">
        <f t="shared" ca="1" si="158"/>
        <v>#N/A</v>
      </c>
      <c r="AO80" s="65" t="e">
        <f t="shared" ca="1" si="159"/>
        <v>#N/A</v>
      </c>
      <c r="AP80" s="65" t="e">
        <f t="shared" ca="1" si="160"/>
        <v>#N/A</v>
      </c>
      <c r="AQ80" s="65" t="e">
        <f t="shared" ca="1" si="161"/>
        <v>#N/A</v>
      </c>
      <c r="AR80" s="65" t="e">
        <f t="shared" ca="1" si="162"/>
        <v>#N/A</v>
      </c>
      <c r="AS80" s="65" t="e">
        <f t="shared" ca="1" si="163"/>
        <v>#N/A</v>
      </c>
      <c r="AT80" s="65" t="e">
        <f t="shared" ca="1" si="164"/>
        <v>#N/A</v>
      </c>
    </row>
    <row r="81" spans="1:46" ht="18" customHeight="1" x14ac:dyDescent="0.25">
      <c r="A81" s="49" t="str">
        <f ca="1">CONCATENATE(B73,"-",B81)</f>
        <v>Blackburn-Home-8</v>
      </c>
      <c r="B81" s="12">
        <v>8</v>
      </c>
      <c r="C81" s="41" t="e">
        <f ca="1">VLOOKUP($B81,INDIRECT("data!$"&amp;F72&amp;"$3:$CZ$554"),$C72-3*(B71-1)+C$1,FALSE)</f>
        <v>#N/A</v>
      </c>
      <c r="D81" s="30" t="e">
        <f ca="1">VLOOKUP($B81,INDIRECT("data!$"&amp;F72&amp;"$3:$CZ$554"),$C72-3*(B71-1)+D$1,FALSE)</f>
        <v>#N/A</v>
      </c>
      <c r="E81" s="30" t="e">
        <f ca="1">VLOOKUP($B81,INDIRECT("data!$"&amp;F72&amp;"$3:$CZ$554"),$C72-3*(B71-1)+E$1,FALSE)</f>
        <v>#N/A</v>
      </c>
      <c r="F81" s="29" t="e">
        <f ca="1">VLOOKUP($B81,INDIRECT("data!$"&amp;F72&amp;"$3:$CZ$554"),$C72-3*(B71-1)+F$1,FALSE)</f>
        <v>#N/A</v>
      </c>
      <c r="G81" s="29" t="e">
        <f ca="1">VLOOKUP($B81,INDIRECT("data!$"&amp;F72&amp;"$3:$CZ$554"),$C72-3*(B71-1)+G$1,FALSE)</f>
        <v>#N/A</v>
      </c>
      <c r="H81" s="15" t="e">
        <f ca="1">VLOOKUP($B81,INDIRECT("data!$"&amp;F72&amp;"$3:$CZ$554"),$C72-3*(B71-1)+H$1,FALSE)</f>
        <v>#N/A</v>
      </c>
      <c r="I81" s="29" t="e">
        <f ca="1">VLOOKUP($B81,INDIRECT("data!$"&amp;F72&amp;"$3:$CZ$554"),$C72-3*(B71-1)+I$1,FALSE)</f>
        <v>#N/A</v>
      </c>
      <c r="J81" s="29" t="e">
        <f ca="1">VLOOKUP($B81,INDIRECT("data!$"&amp;F72&amp;"$3:$CZ$554"),$C72-3*(B71-1)+J$1,FALSE)</f>
        <v>#N/A</v>
      </c>
      <c r="K81" s="15" t="e">
        <f ca="1">VLOOKUP($B81,INDIRECT("data!$"&amp;F72&amp;"$3:$CZ$554"),$C72-3*(B71-1)+K$1,FALSE)</f>
        <v>#N/A</v>
      </c>
      <c r="L81" s="30" t="e">
        <f ca="1">VLOOKUP($B81,INDIRECT("data!$"&amp;F72&amp;"$3:$CZ$554"),$C72-3*(B71-1)+L$1,FALSE)</f>
        <v>#N/A</v>
      </c>
      <c r="M81" s="45" t="e">
        <f ca="1">VLOOKUP($B81,INDIRECT("data!$"&amp;F72&amp;"$3:$CZ$554"),$C72-3*(B71-1)+M$1,FALSE)</f>
        <v>#N/A</v>
      </c>
      <c r="N81" s="45" t="e">
        <f ca="1">VLOOKUP($B81,INDIRECT("data!$"&amp;F72&amp;"$3:$CZ$554"),$C72-3*(B71-1)+N$1,FALSE)</f>
        <v>#N/A</v>
      </c>
      <c r="O81" s="45" t="e">
        <f ca="1">VLOOKUP($B81,INDIRECT("data!$"&amp;F72&amp;"$3:$CZ$554"),$C72-3*(B71-1)+O$1,FALSE)</f>
        <v>#N/A</v>
      </c>
      <c r="P81" s="45" t="e">
        <f ca="1">VLOOKUP($B81,INDIRECT("data!$"&amp;F72&amp;"$3:$CZ$554"),$C72-3*(B71-1)+P$1,FALSE)</f>
        <v>#N/A</v>
      </c>
      <c r="Q81" s="45" t="e">
        <f ca="1">VLOOKUP($B81,INDIRECT("data!$"&amp;F72&amp;"$3:$CZ$554"),$C72-3*(B71-1)+Q$1,FALSE)</f>
        <v>#N/A</v>
      </c>
      <c r="R81" s="45" t="e">
        <f ca="1">VLOOKUP($B81,INDIRECT("data!$"&amp;F72&amp;"$3:$CZ$554"),$C72-3*(B71-1)+R$1,FALSE)</f>
        <v>#N/A</v>
      </c>
      <c r="S81" s="45" t="e">
        <f ca="1">VLOOKUP($B81,INDIRECT("data!$"&amp;F72&amp;"$3:$CZ$554"),$C72-3*(B71-1)+S$1,FALSE)</f>
        <v>#N/A</v>
      </c>
      <c r="T81" s="45" t="e">
        <f ca="1">VLOOKUP($B81,INDIRECT("data!$"&amp;F72&amp;"$3:$CZ$554"),$C72-3*(B71-1)+T$1,FALSE)</f>
        <v>#N/A</v>
      </c>
      <c r="U81" s="45" t="e">
        <f ca="1">VLOOKUP($B81,INDIRECT("data!$"&amp;F72&amp;"$3:$CZ$554"),$C72-3*(B71-1)+U$1,FALSE)</f>
        <v>#N/A</v>
      </c>
      <c r="V81" s="45" t="e">
        <f ca="1">VLOOKUP($B81,INDIRECT("data!$"&amp;F72&amp;"$3:$CZ$554"),$C72-3*(B71-1)+V$1,FALSE)</f>
        <v>#N/A</v>
      </c>
      <c r="W81" s="45" t="e">
        <f ca="1">VLOOKUP($B81,INDIRECT("data!$"&amp;F72&amp;"$3:$CZ$554"),$C72-3*(B71-1)+W$1,FALSE)</f>
        <v>#N/A</v>
      </c>
      <c r="X81" s="45" t="e">
        <f ca="1">VLOOKUP($B81,INDIRECT("data!$"&amp;F72&amp;"$3:$CZ$554"),$C72-3*(B71-1)+X$1,FALSE)</f>
        <v>#N/A</v>
      </c>
      <c r="Y81" s="47" t="e">
        <f ca="1">VLOOKUP($B81,INDIRECT("data!$"&amp;F72&amp;"$3:$CZ$554"),$C72-3*(B71-1)+Y$1,FALSE)</f>
        <v>#N/A</v>
      </c>
      <c r="Z81" s="47" t="e">
        <f ca="1">VLOOKUP($B81,INDIRECT("data!$"&amp;F72&amp;"$3:$CZ$554"),$C72-3*(B71-1)+Z$1,FALSE)</f>
        <v>#N/A</v>
      </c>
      <c r="AA81" s="47" t="e">
        <f ca="1">VLOOKUP($B81,INDIRECT("data!$"&amp;F72&amp;"$3:$CZ$554"),$C72-3*(B71-1)+AA$1,FALSE)</f>
        <v>#N/A</v>
      </c>
      <c r="AB81" s="47" t="e">
        <f ca="1">VLOOKUP($B81,INDIRECT("data!$"&amp;F72&amp;"$3:$CZ$554"),$C72-3*(B71-1)+AB$1,FALSE)</f>
        <v>#N/A</v>
      </c>
      <c r="AC81" s="47" t="e">
        <f ca="1">VLOOKUP($B81,INDIRECT("data!$"&amp;F72&amp;"$3:$CZ$554"),$C72-3*(B71-1)+AC$1,FALSE)</f>
        <v>#N/A</v>
      </c>
      <c r="AD81" s="47" t="e">
        <f ca="1">VLOOKUP($B81,INDIRECT("data!$"&amp;F72&amp;"$3:$CZ$554"),$C72-3*(B71-1)+AD$1,FALSE)</f>
        <v>#N/A</v>
      </c>
      <c r="AE81" s="47" t="e">
        <f ca="1">VLOOKUP($B81,INDIRECT("data!$"&amp;F72&amp;"$3:$CZ$554"),$C72-3*(B71-1)+AE$1,FALSE)</f>
        <v>#N/A</v>
      </c>
      <c r="AF81" s="47" t="e">
        <f ca="1">VLOOKUP($B81,INDIRECT("data!$"&amp;F72&amp;"$3:$CZ$554"),$C72-3*(B71-1)+AF$1,FALSE)</f>
        <v>#N/A</v>
      </c>
      <c r="AG81" s="65" t="e">
        <f t="shared" ca="1" si="151"/>
        <v>#N/A</v>
      </c>
      <c r="AH81" s="65" t="e">
        <f t="shared" ca="1" si="152"/>
        <v>#N/A</v>
      </c>
      <c r="AI81" s="65" t="e">
        <f t="shared" ca="1" si="153"/>
        <v>#N/A</v>
      </c>
      <c r="AJ81" s="65" t="e">
        <f t="shared" ca="1" si="154"/>
        <v>#N/A</v>
      </c>
      <c r="AK81" s="65" t="e">
        <f t="shared" ca="1" si="155"/>
        <v>#N/A</v>
      </c>
      <c r="AL81" s="66" t="e">
        <f t="shared" ca="1" si="156"/>
        <v>#N/A</v>
      </c>
      <c r="AM81" s="66" t="e">
        <f t="shared" ca="1" si="157"/>
        <v>#N/A</v>
      </c>
      <c r="AN81" s="65" t="e">
        <f t="shared" ca="1" si="158"/>
        <v>#N/A</v>
      </c>
      <c r="AO81" s="65" t="e">
        <f t="shared" ca="1" si="159"/>
        <v>#N/A</v>
      </c>
      <c r="AP81" s="65" t="e">
        <f t="shared" ca="1" si="160"/>
        <v>#N/A</v>
      </c>
      <c r="AQ81" s="65" t="e">
        <f t="shared" ca="1" si="161"/>
        <v>#N/A</v>
      </c>
      <c r="AR81" s="65" t="e">
        <f t="shared" ca="1" si="162"/>
        <v>#N/A</v>
      </c>
      <c r="AS81" s="65" t="e">
        <f t="shared" ca="1" si="163"/>
        <v>#N/A</v>
      </c>
      <c r="AT81" s="65" t="e">
        <f t="shared" ca="1" si="164"/>
        <v>#N/A</v>
      </c>
    </row>
    <row r="82" spans="1:46" ht="18" customHeight="1" x14ac:dyDescent="0.25">
      <c r="A82" s="50"/>
      <c r="B82" s="42" t="s">
        <v>23</v>
      </c>
      <c r="C82" s="43"/>
      <c r="D82" s="44"/>
      <c r="E82" s="44"/>
      <c r="F82" s="46" t="e">
        <f ca="1">SUM(F74:F81)</f>
        <v>#N/A</v>
      </c>
      <c r="G82" s="46" t="e">
        <f ca="1">SUM(G74:G81)</f>
        <v>#N/A</v>
      </c>
      <c r="H82" s="42"/>
      <c r="I82" s="46" t="e">
        <f t="shared" ref="I82:J82" ca="1" si="165">SUM(I74:I81)</f>
        <v>#N/A</v>
      </c>
      <c r="J82" s="46" t="e">
        <f t="shared" ca="1" si="165"/>
        <v>#N/A</v>
      </c>
      <c r="K82" s="42"/>
      <c r="L82" s="44"/>
      <c r="M82" s="46" t="e">
        <f t="shared" ref="M82:X82" ca="1" si="166">SUM(M74:M81)</f>
        <v>#N/A</v>
      </c>
      <c r="N82" s="46" t="e">
        <f t="shared" ca="1" si="166"/>
        <v>#N/A</v>
      </c>
      <c r="O82" s="46" t="e">
        <f t="shared" ca="1" si="166"/>
        <v>#N/A</v>
      </c>
      <c r="P82" s="46" t="e">
        <f t="shared" ca="1" si="166"/>
        <v>#N/A</v>
      </c>
      <c r="Q82" s="46" t="e">
        <f t="shared" ca="1" si="166"/>
        <v>#N/A</v>
      </c>
      <c r="R82" s="46" t="e">
        <f t="shared" ca="1" si="166"/>
        <v>#N/A</v>
      </c>
      <c r="S82" s="46" t="e">
        <f t="shared" ca="1" si="166"/>
        <v>#N/A</v>
      </c>
      <c r="T82" s="46" t="e">
        <f t="shared" ca="1" si="166"/>
        <v>#N/A</v>
      </c>
      <c r="U82" s="46" t="e">
        <f t="shared" ca="1" si="166"/>
        <v>#N/A</v>
      </c>
      <c r="V82" s="46" t="e">
        <f t="shared" ca="1" si="166"/>
        <v>#N/A</v>
      </c>
      <c r="W82" s="46" t="e">
        <f t="shared" ca="1" si="166"/>
        <v>#N/A</v>
      </c>
      <c r="X82" s="46" t="e">
        <f t="shared" ca="1" si="166"/>
        <v>#N/A</v>
      </c>
      <c r="Y82" s="48"/>
      <c r="Z82" s="48"/>
      <c r="AA82" s="48"/>
      <c r="AB82" s="48"/>
      <c r="AC82" s="48"/>
      <c r="AD82" s="48"/>
      <c r="AE82" s="48"/>
      <c r="AF82" s="48"/>
    </row>
    <row r="83" spans="1:46" ht="18" customHeight="1" x14ac:dyDescent="0.25">
      <c r="A83" s="50"/>
      <c r="B83" s="37" t="str">
        <f ca="1">CONCATENATE(B72,"-Away")</f>
        <v>Blackburn-Away</v>
      </c>
      <c r="C83" s="40" t="s">
        <v>22</v>
      </c>
      <c r="D83" s="13" t="s">
        <v>50</v>
      </c>
      <c r="E83" s="13" t="s">
        <v>51</v>
      </c>
      <c r="F83" s="13" t="s">
        <v>3</v>
      </c>
      <c r="G83" s="13" t="s">
        <v>4</v>
      </c>
      <c r="H83" s="13" t="s">
        <v>6</v>
      </c>
      <c r="I83" s="13" t="s">
        <v>1</v>
      </c>
      <c r="J83" s="13" t="s">
        <v>2</v>
      </c>
      <c r="K83" s="13" t="s">
        <v>5</v>
      </c>
      <c r="L83" s="13" t="s">
        <v>52</v>
      </c>
      <c r="M83" s="13" t="s">
        <v>53</v>
      </c>
      <c r="N83" s="13" t="s">
        <v>54</v>
      </c>
      <c r="O83" s="13" t="s">
        <v>55</v>
      </c>
      <c r="P83" s="13" t="s">
        <v>56</v>
      </c>
      <c r="Q83" s="13" t="s">
        <v>57</v>
      </c>
      <c r="R83" s="13" t="s">
        <v>58</v>
      </c>
      <c r="S83" s="13" t="s">
        <v>59</v>
      </c>
      <c r="T83" s="13" t="s">
        <v>60</v>
      </c>
      <c r="U83" s="13" t="s">
        <v>61</v>
      </c>
      <c r="V83" s="13" t="s">
        <v>62</v>
      </c>
      <c r="W83" s="13" t="s">
        <v>63</v>
      </c>
      <c r="X83" s="13" t="s">
        <v>64</v>
      </c>
      <c r="Y83" s="13" t="s">
        <v>65</v>
      </c>
      <c r="Z83" s="13" t="s">
        <v>66</v>
      </c>
      <c r="AA83" s="13" t="s">
        <v>67</v>
      </c>
      <c r="AB83" s="13" t="s">
        <v>68</v>
      </c>
      <c r="AC83" s="13" t="s">
        <v>69</v>
      </c>
      <c r="AD83" s="13" t="s">
        <v>70</v>
      </c>
      <c r="AE83" s="13" t="s">
        <v>71</v>
      </c>
      <c r="AF83" s="13" t="s">
        <v>72</v>
      </c>
      <c r="AG83" s="62" t="s">
        <v>140</v>
      </c>
      <c r="AH83" s="62" t="s">
        <v>141</v>
      </c>
      <c r="AI83" s="62" t="s">
        <v>142</v>
      </c>
      <c r="AJ83" s="62" t="s">
        <v>143</v>
      </c>
      <c r="AK83" s="62" t="s">
        <v>144</v>
      </c>
      <c r="AL83" s="63" t="s">
        <v>145</v>
      </c>
      <c r="AM83" s="63" t="s">
        <v>146</v>
      </c>
      <c r="AN83" s="62" t="s">
        <v>147</v>
      </c>
      <c r="AO83" s="64" t="s">
        <v>150</v>
      </c>
      <c r="AP83" s="64" t="s">
        <v>151</v>
      </c>
      <c r="AQ83" s="62" t="s">
        <v>148</v>
      </c>
      <c r="AR83" s="62" t="s">
        <v>149</v>
      </c>
      <c r="AS83" s="62" t="s">
        <v>152</v>
      </c>
      <c r="AT83" s="62" t="s">
        <v>153</v>
      </c>
    </row>
    <row r="84" spans="1:46" ht="18" customHeight="1" x14ac:dyDescent="0.25">
      <c r="A84" s="49" t="str">
        <f ca="1">CONCATENATE(B83,"-",B84)</f>
        <v>Blackburn-Away-1</v>
      </c>
      <c r="B84" s="37">
        <v>1</v>
      </c>
      <c r="C84" s="41">
        <f ca="1">VLOOKUP($B84,INDIRECT("data!$"&amp;G72&amp;"$3:$CZ$554"),$D72-3*(B71-1)+C$1,FALSE)</f>
        <v>43379</v>
      </c>
      <c r="D84" s="30" t="str">
        <f ca="1">VLOOKUP($B84,INDIRECT("data!$"&amp;G72&amp;"$3:$CZ$554"),$D72-3*(B71-1)+D$1,FALSE)</f>
        <v>Bolton</v>
      </c>
      <c r="E84" s="30" t="str">
        <f ca="1">VLOOKUP($B84,INDIRECT("data!$"&amp;G72&amp;"$3:$CZ$554"),$D72-3*(B71-1)+E$1,FALSE)</f>
        <v>Blackburn</v>
      </c>
      <c r="F84" s="29">
        <f ca="1">VLOOKUP($B84,INDIRECT("data!$"&amp;G72&amp;"$3:$CZ$554"),$D72-3*(B71-1)+F$1,FALSE)</f>
        <v>0</v>
      </c>
      <c r="G84" s="29">
        <f ca="1">VLOOKUP($B84,INDIRECT("data!$"&amp;G72&amp;"$3:$CZ$554"),$D72-3*(B71-1)+G$1,FALSE)</f>
        <v>1</v>
      </c>
      <c r="H84" s="15" t="str">
        <f ca="1">VLOOKUP($B84,INDIRECT("data!$"&amp;G72&amp;"$3:$CZ$554"),$D72-3*(B71-1)+H$1,FALSE)</f>
        <v>A</v>
      </c>
      <c r="I84" s="29">
        <f ca="1">VLOOKUP($B84,INDIRECT("data!$"&amp;G72&amp;"$3:$CZ$554"),$D72-3*(B71-1)+I$1,FALSE)</f>
        <v>0</v>
      </c>
      <c r="J84" s="29">
        <f ca="1">VLOOKUP($B84,INDIRECT("data!$"&amp;G72&amp;"$3:$CZ$554"),$D72-3*(B71-1)+J$1,FALSE)</f>
        <v>1</v>
      </c>
      <c r="K84" s="15" t="str">
        <f ca="1">VLOOKUP($B84,INDIRECT("data!$"&amp;G72&amp;"$3:$CZ$554"),$D72-3*(B71-1)+K$1,FALSE)</f>
        <v>A</v>
      </c>
      <c r="L84" s="30" t="str">
        <f ca="1">VLOOKUP($B84,INDIRECT("data!$"&amp;G72&amp;"$3:$CZ$554"),$D72-3*(B71-1)+L$1,FALSE)</f>
        <v>D Bond</v>
      </c>
      <c r="M84" s="45">
        <f ca="1">VLOOKUP($B84,INDIRECT("data!$"&amp;G72&amp;"$3:$CZ$554"),$D72-3*(B71-1)+M$1,FALSE)</f>
        <v>13</v>
      </c>
      <c r="N84" s="45">
        <f ca="1">VLOOKUP($B84,INDIRECT("data!$"&amp;G72&amp;"$3:$CZ$554"),$D72-3*(B71-1)+N$1,FALSE)</f>
        <v>7</v>
      </c>
      <c r="O84" s="45">
        <f ca="1">VLOOKUP($B84,INDIRECT("data!$"&amp;G72&amp;"$3:$CZ$554"),$D72-3*(B71-1)+O$1,FALSE)</f>
        <v>4</v>
      </c>
      <c r="P84" s="45">
        <f ca="1">VLOOKUP($B84,INDIRECT("data!$"&amp;G72&amp;"$3:$CZ$554"),$D72-3*(B71-1)+P$1,FALSE)</f>
        <v>4</v>
      </c>
      <c r="Q84" s="45">
        <f ca="1">VLOOKUP($B84,INDIRECT("data!$"&amp;G72&amp;"$3:$CZ$554"),$D72-3*(B71-1)+Q$1,FALSE)</f>
        <v>14</v>
      </c>
      <c r="R84" s="45">
        <f ca="1">VLOOKUP($B84,INDIRECT("data!$"&amp;G72&amp;"$3:$CZ$554"),$D72-3*(B71-1)+R$1,FALSE)</f>
        <v>11</v>
      </c>
      <c r="S84" s="45">
        <f ca="1">VLOOKUP($B84,INDIRECT("data!$"&amp;G72&amp;"$3:$CZ$554"),$D72-3*(B71-1)+S$1,FALSE)</f>
        <v>7</v>
      </c>
      <c r="T84" s="45">
        <f ca="1">VLOOKUP($B84,INDIRECT("data!$"&amp;G72&amp;"$3:$CZ$554"),$D72-3*(B71-1)+T$1,FALSE)</f>
        <v>3</v>
      </c>
      <c r="U84" s="45">
        <f ca="1">VLOOKUP($B84,INDIRECT("data!$"&amp;G72&amp;"$3:$CZ$554"),$D72-3*(B71-1)+U$1,FALSE)</f>
        <v>3</v>
      </c>
      <c r="V84" s="45">
        <f ca="1">VLOOKUP($B84,INDIRECT("data!$"&amp;G72&amp;"$3:$CZ$554"),$D72-3*(B71-1)+V$1,FALSE)</f>
        <v>3</v>
      </c>
      <c r="W84" s="45">
        <f ca="1">VLOOKUP($B84,INDIRECT("data!$"&amp;G72&amp;"$3:$CZ$554"),$D72-3*(B71-1)+W$1,FALSE)</f>
        <v>0</v>
      </c>
      <c r="X84" s="45">
        <f ca="1">VLOOKUP($B84,INDIRECT("data!$"&amp;G72&amp;"$3:$CZ$554"),$D72-3*(B71-1)+X$1,FALSE)</f>
        <v>0</v>
      </c>
      <c r="Y84" s="47">
        <f ca="1">VLOOKUP($B84,INDIRECT("data!$"&amp;G72&amp;"$3:$CZ$554"),$D72-3*(B71-1)+Y$1,FALSE)</f>
        <v>3.5</v>
      </c>
      <c r="Z84" s="47">
        <f ca="1">VLOOKUP($B84,INDIRECT("data!$"&amp;G72&amp;"$3:$CZ$554"),$D72-3*(B71-1)+Z$1,FALSE)</f>
        <v>3.25</v>
      </c>
      <c r="AA84" s="47">
        <f ca="1">VLOOKUP($B84,INDIRECT("data!$"&amp;G72&amp;"$3:$CZ$554"),$D72-3*(B71-1)+AA$1,FALSE)</f>
        <v>2.2999999999999998</v>
      </c>
      <c r="AB84" s="47">
        <f ca="1">VLOOKUP($B84,INDIRECT("data!$"&amp;G72&amp;"$3:$CZ$554"),$D72-3*(B71-1)+AB$1,FALSE)</f>
        <v>3.56</v>
      </c>
      <c r="AC84" s="47">
        <f ca="1">VLOOKUP($B84,INDIRECT("data!$"&amp;G72&amp;"$3:$CZ$554"),$D72-3*(B71-1)+AC$1,FALSE)</f>
        <v>3.21</v>
      </c>
      <c r="AD84" s="47">
        <f ca="1">VLOOKUP($B84,INDIRECT("data!$"&amp;G72&amp;"$3:$CZ$554"),$D72-3*(B71-1)+AD$1,FALSE)</f>
        <v>2.31</v>
      </c>
      <c r="AE84" s="47">
        <f ca="1">VLOOKUP($B84,INDIRECT("data!$"&amp;G72&amp;"$3:$CZ$554"),$D72-3*(B71-1)+AE$1,FALSE)</f>
        <v>2.25</v>
      </c>
      <c r="AF84" s="47">
        <f ca="1">VLOOKUP($B84,INDIRECT("data!$"&amp;G72&amp;"$3:$CZ$554"),$D72-3*(B71-1)+AF$1,FALSE)</f>
        <v>1.62</v>
      </c>
      <c r="AG84" s="65">
        <f ca="1">IF(C84="","",F84+G84)</f>
        <v>1</v>
      </c>
      <c r="AH84" s="65">
        <f ca="1">IF(C84="","",I84+J84)</f>
        <v>1</v>
      </c>
      <c r="AI84" s="65">
        <f ca="1">IF(C84="","",AJ84+AK84)</f>
        <v>0</v>
      </c>
      <c r="AJ84" s="65">
        <f ca="1">IF(C84="","",F84-I84)</f>
        <v>0</v>
      </c>
      <c r="AK84" s="65">
        <f ca="1">IF(C84="","",G84-J84)</f>
        <v>0</v>
      </c>
      <c r="AL84" s="66" t="str">
        <f ca="1">IF(AJ84&gt;AK84,"H",IF(AJ84=AK84,"D",IF(AJ84&lt;AK84,"A","Error!")))</f>
        <v>D</v>
      </c>
      <c r="AM84" s="66" t="str">
        <f ca="1">IF(C84="","",CONCATENATE(K84,"-",H84))</f>
        <v>A-A</v>
      </c>
      <c r="AN84" s="65">
        <f ca="1">IF(C84="","",IF(AND(F84&gt;0,G84&gt;0),1,0))</f>
        <v>0</v>
      </c>
      <c r="AO84" s="65">
        <f ca="1">IF(C84="","",IF(AND(F84&gt;0,I84&gt;0),1,0))</f>
        <v>0</v>
      </c>
      <c r="AP84" s="65">
        <f ca="1">IF(C84="","",IF(AND(G84&gt;0,J84&gt;0),1,0))</f>
        <v>1</v>
      </c>
      <c r="AQ84" s="65">
        <f ca="1">IF(C84="","",IF(AND(H84="H",G84=0),1,0))</f>
        <v>0</v>
      </c>
      <c r="AR84" s="65">
        <f ca="1">IF(C84="","",IF(AND(H84="A",F84=0),1,0))</f>
        <v>1</v>
      </c>
      <c r="AS84" s="65">
        <f ca="1">IF(C84="","",IF(AND(K84="H",AL84="H"),1,0))</f>
        <v>0</v>
      </c>
      <c r="AT84" s="65">
        <f ca="1">IF(C84="","",IF(AND(K84="A",AL84="A"),1,0))</f>
        <v>0</v>
      </c>
    </row>
    <row r="85" spans="1:46" ht="18" customHeight="1" x14ac:dyDescent="0.25">
      <c r="A85" s="49" t="str">
        <f ca="1">CONCATENATE(B83,"-",B85)</f>
        <v>Blackburn-Away-2</v>
      </c>
      <c r="B85" s="37">
        <v>2</v>
      </c>
      <c r="C85" s="41">
        <f ca="1">VLOOKUP($B85,INDIRECT("data!$"&amp;G72&amp;"$3:$CZ$554"),$D72-3*(B71-1)+C$1,FALSE)</f>
        <v>43365</v>
      </c>
      <c r="D85" s="30" t="str">
        <f ca="1">VLOOKUP($B85,INDIRECT("data!$"&amp;G72&amp;"$3:$CZ$554"),$D72-3*(B71-1)+D$1,FALSE)</f>
        <v>Stoke</v>
      </c>
      <c r="E85" s="30" t="str">
        <f ca="1">VLOOKUP($B85,INDIRECT("data!$"&amp;G72&amp;"$3:$CZ$554"),$D72-3*(B71-1)+E$1,FALSE)</f>
        <v>Blackburn</v>
      </c>
      <c r="F85" s="29">
        <f ca="1">VLOOKUP($B85,INDIRECT("data!$"&amp;G72&amp;"$3:$CZ$554"),$D72-3*(B71-1)+F$1,FALSE)</f>
        <v>2</v>
      </c>
      <c r="G85" s="29">
        <f ca="1">VLOOKUP($B85,INDIRECT("data!$"&amp;G72&amp;"$3:$CZ$554"),$D72-3*(B71-1)+G$1,FALSE)</f>
        <v>3</v>
      </c>
      <c r="H85" s="15" t="str">
        <f ca="1">VLOOKUP($B85,INDIRECT("data!$"&amp;G72&amp;"$3:$CZ$554"),$D72-3*(B71-1)+H$1,FALSE)</f>
        <v>A</v>
      </c>
      <c r="I85" s="29">
        <f ca="1">VLOOKUP($B85,INDIRECT("data!$"&amp;G72&amp;"$3:$CZ$554"),$D72-3*(B71-1)+I$1,FALSE)</f>
        <v>0</v>
      </c>
      <c r="J85" s="29">
        <f ca="1">VLOOKUP($B85,INDIRECT("data!$"&amp;G72&amp;"$3:$CZ$554"),$D72-3*(B71-1)+J$1,FALSE)</f>
        <v>2</v>
      </c>
      <c r="K85" s="15" t="str">
        <f ca="1">VLOOKUP($B85,INDIRECT("data!$"&amp;G72&amp;"$3:$CZ$554"),$D72-3*(B71-1)+K$1,FALSE)</f>
        <v>A</v>
      </c>
      <c r="L85" s="30" t="str">
        <f ca="1">VLOOKUP($B85,INDIRECT("data!$"&amp;G72&amp;"$3:$CZ$554"),$D72-3*(B71-1)+L$1,FALSE)</f>
        <v>T Harrington</v>
      </c>
      <c r="M85" s="45">
        <f ca="1">VLOOKUP($B85,INDIRECT("data!$"&amp;G72&amp;"$3:$CZ$554"),$D72-3*(B71-1)+M$1,FALSE)</f>
        <v>17</v>
      </c>
      <c r="N85" s="45">
        <f ca="1">VLOOKUP($B85,INDIRECT("data!$"&amp;G72&amp;"$3:$CZ$554"),$D72-3*(B71-1)+N$1,FALSE)</f>
        <v>8</v>
      </c>
      <c r="O85" s="45">
        <f ca="1">VLOOKUP($B85,INDIRECT("data!$"&amp;G72&amp;"$3:$CZ$554"),$D72-3*(B71-1)+O$1,FALSE)</f>
        <v>3</v>
      </c>
      <c r="P85" s="45">
        <f ca="1">VLOOKUP($B85,INDIRECT("data!$"&amp;G72&amp;"$3:$CZ$554"),$D72-3*(B71-1)+P$1,FALSE)</f>
        <v>4</v>
      </c>
      <c r="Q85" s="45">
        <f ca="1">VLOOKUP($B85,INDIRECT("data!$"&amp;G72&amp;"$3:$CZ$554"),$D72-3*(B71-1)+Q$1,FALSE)</f>
        <v>11</v>
      </c>
      <c r="R85" s="45">
        <f ca="1">VLOOKUP($B85,INDIRECT("data!$"&amp;G72&amp;"$3:$CZ$554"),$D72-3*(B71-1)+R$1,FALSE)</f>
        <v>14</v>
      </c>
      <c r="S85" s="45">
        <f ca="1">VLOOKUP($B85,INDIRECT("data!$"&amp;G72&amp;"$3:$CZ$554"),$D72-3*(B71-1)+S$1,FALSE)</f>
        <v>9</v>
      </c>
      <c r="T85" s="45">
        <f ca="1">VLOOKUP($B85,INDIRECT("data!$"&amp;G72&amp;"$3:$CZ$554"),$D72-3*(B71-1)+T$1,FALSE)</f>
        <v>2</v>
      </c>
      <c r="U85" s="45">
        <f ca="1">VLOOKUP($B85,INDIRECT("data!$"&amp;G72&amp;"$3:$CZ$554"),$D72-3*(B71-1)+U$1,FALSE)</f>
        <v>2</v>
      </c>
      <c r="V85" s="45">
        <f ca="1">VLOOKUP($B85,INDIRECT("data!$"&amp;G72&amp;"$3:$CZ$554"),$D72-3*(B71-1)+V$1,FALSE)</f>
        <v>1</v>
      </c>
      <c r="W85" s="45">
        <f ca="1">VLOOKUP($B85,INDIRECT("data!$"&amp;G72&amp;"$3:$CZ$554"),$D72-3*(B71-1)+W$1,FALSE)</f>
        <v>0</v>
      </c>
      <c r="X85" s="45">
        <f ca="1">VLOOKUP($B85,INDIRECT("data!$"&amp;G72&amp;"$3:$CZ$554"),$D72-3*(B71-1)+X$1,FALSE)</f>
        <v>0</v>
      </c>
      <c r="Y85" s="47">
        <f ca="1">VLOOKUP($B85,INDIRECT("data!$"&amp;G72&amp;"$3:$CZ$554"),$D72-3*(B71-1)+Y$1,FALSE)</f>
        <v>2.04</v>
      </c>
      <c r="Z85" s="47">
        <f ca="1">VLOOKUP($B85,INDIRECT("data!$"&amp;G72&amp;"$3:$CZ$554"),$D72-3*(B71-1)+Z$1,FALSE)</f>
        <v>3.3</v>
      </c>
      <c r="AA85" s="47">
        <f ca="1">VLOOKUP($B85,INDIRECT("data!$"&amp;G72&amp;"$3:$CZ$554"),$D72-3*(B71-1)+AA$1,FALSE)</f>
        <v>4.2</v>
      </c>
      <c r="AB85" s="47">
        <f ca="1">VLOOKUP($B85,INDIRECT("data!$"&amp;G72&amp;"$3:$CZ$554"),$D72-3*(B71-1)+AB$1,FALSE)</f>
        <v>2.0299999999999998</v>
      </c>
      <c r="AC85" s="47">
        <f ca="1">VLOOKUP($B85,INDIRECT("data!$"&amp;G72&amp;"$3:$CZ$554"),$D72-3*(B71-1)+AC$1,FALSE)</f>
        <v>3.41</v>
      </c>
      <c r="AD85" s="47">
        <f ca="1">VLOOKUP($B85,INDIRECT("data!$"&amp;G72&amp;"$3:$CZ$554"),$D72-3*(B71-1)+AD$1,FALSE)</f>
        <v>4.1100000000000003</v>
      </c>
      <c r="AE85" s="47">
        <f ca="1">VLOOKUP($B85,INDIRECT("data!$"&amp;G72&amp;"$3:$CZ$554"),$D72-3*(B71-1)+AE$1,FALSE)</f>
        <v>2.1</v>
      </c>
      <c r="AF85" s="47">
        <f ca="1">VLOOKUP($B85,INDIRECT("data!$"&amp;G72&amp;"$3:$CZ$554"),$D72-3*(B71-1)+AF$1,FALSE)</f>
        <v>1.72</v>
      </c>
      <c r="AG85" s="65">
        <f t="shared" ref="AG85:AG91" ca="1" si="167">IF(C85="","",F85+G85)</f>
        <v>5</v>
      </c>
      <c r="AH85" s="65">
        <f t="shared" ref="AH85:AH91" ca="1" si="168">IF(C85="","",I85+J85)</f>
        <v>2</v>
      </c>
      <c r="AI85" s="65">
        <f t="shared" ref="AI85:AI91" ca="1" si="169">IF(C85="","",AJ85+AK85)</f>
        <v>3</v>
      </c>
      <c r="AJ85" s="65">
        <f t="shared" ref="AJ85:AJ91" ca="1" si="170">IF(C85="","",F85-I85)</f>
        <v>2</v>
      </c>
      <c r="AK85" s="65">
        <f t="shared" ref="AK85:AK91" ca="1" si="171">IF(C85="","",G85-J85)</f>
        <v>1</v>
      </c>
      <c r="AL85" s="66" t="str">
        <f t="shared" ref="AL85:AL91" ca="1" si="172">IF(AJ85&gt;AK85,"H",IF(AJ85=AK85,"D",IF(AJ85&lt;AK85,"A","Error!")))</f>
        <v>H</v>
      </c>
      <c r="AM85" s="66" t="str">
        <f t="shared" ref="AM85:AM91" ca="1" si="173">IF(C85="","",CONCATENATE(K85,"-",H85))</f>
        <v>A-A</v>
      </c>
      <c r="AN85" s="65">
        <f t="shared" ref="AN85:AN91" ca="1" si="174">IF(C85="","",IF(AND(F85&gt;0,G85&gt;0),1,0))</f>
        <v>1</v>
      </c>
      <c r="AO85" s="65">
        <f t="shared" ref="AO85:AO91" ca="1" si="175">IF(C85="","",IF(AND(F85&gt;0,I85&gt;0),1,0))</f>
        <v>0</v>
      </c>
      <c r="AP85" s="65">
        <f t="shared" ref="AP85:AP91" ca="1" si="176">IF(C85="","",IF(AND(G85&gt;0,J85&gt;0),1,0))</f>
        <v>1</v>
      </c>
      <c r="AQ85" s="65">
        <f t="shared" ref="AQ85:AQ91" ca="1" si="177">IF(C85="","",IF(AND(H85="H",G85=0),1,0))</f>
        <v>0</v>
      </c>
      <c r="AR85" s="65">
        <f t="shared" ref="AR85:AR91" ca="1" si="178">IF(C85="","",IF(AND(H85="A",F85=0),1,0))</f>
        <v>0</v>
      </c>
      <c r="AS85" s="65">
        <f t="shared" ref="AS85:AS91" ca="1" si="179">IF(C85="","",IF(AND(K85="H",AL85="H"),1,0))</f>
        <v>0</v>
      </c>
      <c r="AT85" s="65">
        <f t="shared" ref="AT85:AT91" ca="1" si="180">IF(C85="","",IF(AND(K85="A",AL85="A"),1,0))</f>
        <v>0</v>
      </c>
    </row>
    <row r="86" spans="1:46" ht="18" customHeight="1" x14ac:dyDescent="0.25">
      <c r="A86" s="49" t="str">
        <f ca="1">CONCATENATE(B83,"-",B86)</f>
        <v>Blackburn-Away-3</v>
      </c>
      <c r="B86" s="37">
        <v>3</v>
      </c>
      <c r="C86" s="41">
        <f ca="1">VLOOKUP($B86,INDIRECT("data!$"&amp;G72&amp;"$3:$CZ$554"),$D72-3*(B71-1)+C$1,FALSE)</f>
        <v>43361</v>
      </c>
      <c r="D86" s="30" t="str">
        <f ca="1">VLOOKUP($B86,INDIRECT("data!$"&amp;G72&amp;"$3:$CZ$554"),$D72-3*(B71-1)+D$1,FALSE)</f>
        <v>Derby</v>
      </c>
      <c r="E86" s="30" t="str">
        <f ca="1">VLOOKUP($B86,INDIRECT("data!$"&amp;G72&amp;"$3:$CZ$554"),$D72-3*(B71-1)+E$1,FALSE)</f>
        <v>Blackburn</v>
      </c>
      <c r="F86" s="29">
        <f ca="1">VLOOKUP($B86,INDIRECT("data!$"&amp;G72&amp;"$3:$CZ$554"),$D72-3*(B71-1)+F$1,FALSE)</f>
        <v>0</v>
      </c>
      <c r="G86" s="29">
        <f ca="1">VLOOKUP($B86,INDIRECT("data!$"&amp;G72&amp;"$3:$CZ$554"),$D72-3*(B71-1)+G$1,FALSE)</f>
        <v>0</v>
      </c>
      <c r="H86" s="15" t="str">
        <f ca="1">VLOOKUP($B86,INDIRECT("data!$"&amp;G72&amp;"$3:$CZ$554"),$D72-3*(B71-1)+H$1,FALSE)</f>
        <v>D</v>
      </c>
      <c r="I86" s="29">
        <f ca="1">VLOOKUP($B86,INDIRECT("data!$"&amp;G72&amp;"$3:$CZ$554"),$D72-3*(B71-1)+I$1,FALSE)</f>
        <v>0</v>
      </c>
      <c r="J86" s="29">
        <f ca="1">VLOOKUP($B86,INDIRECT("data!$"&amp;G72&amp;"$3:$CZ$554"),$D72-3*(B71-1)+J$1,FALSE)</f>
        <v>0</v>
      </c>
      <c r="K86" s="15" t="str">
        <f ca="1">VLOOKUP($B86,INDIRECT("data!$"&amp;G72&amp;"$3:$CZ$554"),$D72-3*(B71-1)+K$1,FALSE)</f>
        <v>D</v>
      </c>
      <c r="L86" s="30" t="str">
        <f ca="1">VLOOKUP($B86,INDIRECT("data!$"&amp;G72&amp;"$3:$CZ$554"),$D72-3*(B71-1)+L$1,FALSE)</f>
        <v>D England</v>
      </c>
      <c r="M86" s="45">
        <f ca="1">VLOOKUP($B86,INDIRECT("data!$"&amp;G72&amp;"$3:$CZ$554"),$D72-3*(B71-1)+M$1,FALSE)</f>
        <v>22</v>
      </c>
      <c r="N86" s="45">
        <f ca="1">VLOOKUP($B86,INDIRECT("data!$"&amp;G72&amp;"$3:$CZ$554"),$D72-3*(B71-1)+N$1,FALSE)</f>
        <v>6</v>
      </c>
      <c r="O86" s="45">
        <f ca="1">VLOOKUP($B86,INDIRECT("data!$"&amp;G72&amp;"$3:$CZ$554"),$D72-3*(B71-1)+O$1,FALSE)</f>
        <v>3</v>
      </c>
      <c r="P86" s="45">
        <f ca="1">VLOOKUP($B86,INDIRECT("data!$"&amp;G72&amp;"$3:$CZ$554"),$D72-3*(B71-1)+P$1,FALSE)</f>
        <v>2</v>
      </c>
      <c r="Q86" s="45">
        <f ca="1">VLOOKUP($B86,INDIRECT("data!$"&amp;G72&amp;"$3:$CZ$554"),$D72-3*(B71-1)+Q$1,FALSE)</f>
        <v>18</v>
      </c>
      <c r="R86" s="45">
        <f ca="1">VLOOKUP($B86,INDIRECT("data!$"&amp;G72&amp;"$3:$CZ$554"),$D72-3*(B71-1)+R$1,FALSE)</f>
        <v>13</v>
      </c>
      <c r="S86" s="45">
        <f ca="1">VLOOKUP($B86,INDIRECT("data!$"&amp;G72&amp;"$3:$CZ$554"),$D72-3*(B71-1)+S$1,FALSE)</f>
        <v>3</v>
      </c>
      <c r="T86" s="45">
        <f ca="1">VLOOKUP($B86,INDIRECT("data!$"&amp;G72&amp;"$3:$CZ$554"),$D72-3*(B71-1)+T$1,FALSE)</f>
        <v>1</v>
      </c>
      <c r="U86" s="45">
        <f ca="1">VLOOKUP($B86,INDIRECT("data!$"&amp;G72&amp;"$3:$CZ$554"),$D72-3*(B71-1)+U$1,FALSE)</f>
        <v>2</v>
      </c>
      <c r="V86" s="45">
        <f ca="1">VLOOKUP($B86,INDIRECT("data!$"&amp;G72&amp;"$3:$CZ$554"),$D72-3*(B71-1)+V$1,FALSE)</f>
        <v>3</v>
      </c>
      <c r="W86" s="45">
        <f ca="1">VLOOKUP($B86,INDIRECT("data!$"&amp;G72&amp;"$3:$CZ$554"),$D72-3*(B71-1)+W$1,FALSE)</f>
        <v>0</v>
      </c>
      <c r="X86" s="45">
        <f ca="1">VLOOKUP($B86,INDIRECT("data!$"&amp;G72&amp;"$3:$CZ$554"),$D72-3*(B71-1)+X$1,FALSE)</f>
        <v>0</v>
      </c>
      <c r="Y86" s="47">
        <f ca="1">VLOOKUP($B86,INDIRECT("data!$"&amp;G72&amp;"$3:$CZ$554"),$D72-3*(B71-1)+Y$1,FALSE)</f>
        <v>2.25</v>
      </c>
      <c r="Z86" s="47">
        <f ca="1">VLOOKUP($B86,INDIRECT("data!$"&amp;G72&amp;"$3:$CZ$554"),$D72-3*(B71-1)+Z$1,FALSE)</f>
        <v>3.3</v>
      </c>
      <c r="AA86" s="47">
        <f ca="1">VLOOKUP($B86,INDIRECT("data!$"&amp;G72&amp;"$3:$CZ$554"),$D72-3*(B71-1)+AA$1,FALSE)</f>
        <v>3.6</v>
      </c>
      <c r="AB86" s="47">
        <f ca="1">VLOOKUP($B86,INDIRECT("data!$"&amp;G72&amp;"$3:$CZ$554"),$D72-3*(B71-1)+AB$1,FALSE)</f>
        <v>2.2799999999999998</v>
      </c>
      <c r="AC86" s="47">
        <f ca="1">VLOOKUP($B86,INDIRECT("data!$"&amp;G72&amp;"$3:$CZ$554"),$D72-3*(B71-1)+AC$1,FALSE)</f>
        <v>3.22</v>
      </c>
      <c r="AD86" s="47">
        <f ca="1">VLOOKUP($B86,INDIRECT("data!$"&amp;G72&amp;"$3:$CZ$554"),$D72-3*(B71-1)+AD$1,FALSE)</f>
        <v>3.57</v>
      </c>
      <c r="AE86" s="47">
        <f ca="1">VLOOKUP($B86,INDIRECT("data!$"&amp;G72&amp;"$3:$CZ$554"),$D72-3*(B71-1)+AE$1,FALSE)</f>
        <v>2.19</v>
      </c>
      <c r="AF86" s="47">
        <f ca="1">VLOOKUP($B86,INDIRECT("data!$"&amp;G72&amp;"$3:$CZ$554"),$D72-3*(B71-1)+AF$1,FALSE)</f>
        <v>1.67</v>
      </c>
      <c r="AG86" s="65">
        <f t="shared" ca="1" si="167"/>
        <v>0</v>
      </c>
      <c r="AH86" s="65">
        <f t="shared" ca="1" si="168"/>
        <v>0</v>
      </c>
      <c r="AI86" s="65">
        <f t="shared" ca="1" si="169"/>
        <v>0</v>
      </c>
      <c r="AJ86" s="65">
        <f t="shared" ca="1" si="170"/>
        <v>0</v>
      </c>
      <c r="AK86" s="65">
        <f t="shared" ca="1" si="171"/>
        <v>0</v>
      </c>
      <c r="AL86" s="66" t="str">
        <f t="shared" ca="1" si="172"/>
        <v>D</v>
      </c>
      <c r="AM86" s="66" t="str">
        <f t="shared" ca="1" si="173"/>
        <v>D-D</v>
      </c>
      <c r="AN86" s="65">
        <f t="shared" ca="1" si="174"/>
        <v>0</v>
      </c>
      <c r="AO86" s="65">
        <f t="shared" ca="1" si="175"/>
        <v>0</v>
      </c>
      <c r="AP86" s="65">
        <f t="shared" ca="1" si="176"/>
        <v>0</v>
      </c>
      <c r="AQ86" s="65">
        <f t="shared" ca="1" si="177"/>
        <v>0</v>
      </c>
      <c r="AR86" s="65">
        <f t="shared" ca="1" si="178"/>
        <v>0</v>
      </c>
      <c r="AS86" s="65">
        <f t="shared" ca="1" si="179"/>
        <v>0</v>
      </c>
      <c r="AT86" s="65">
        <f t="shared" ca="1" si="180"/>
        <v>0</v>
      </c>
    </row>
    <row r="87" spans="1:46" ht="18" customHeight="1" x14ac:dyDescent="0.25">
      <c r="A87" s="49" t="str">
        <f ca="1">CONCATENATE(B83,"-",B87)</f>
        <v>Blackburn-Away-4</v>
      </c>
      <c r="B87" s="37">
        <v>4</v>
      </c>
      <c r="C87" s="41">
        <f ca="1">VLOOKUP($B87,INDIRECT("data!$"&amp;G72&amp;"$3:$CZ$554"),$D72-3*(B71-1)+C$1,FALSE)</f>
        <v>43345</v>
      </c>
      <c r="D87" s="30" t="str">
        <f ca="1">VLOOKUP($B87,INDIRECT("data!$"&amp;G72&amp;"$3:$CZ$554"),$D72-3*(B71-1)+D$1,FALSE)</f>
        <v>Bristol City</v>
      </c>
      <c r="E87" s="30" t="str">
        <f ca="1">VLOOKUP($B87,INDIRECT("data!$"&amp;G72&amp;"$3:$CZ$554"),$D72-3*(B71-1)+E$1,FALSE)</f>
        <v>Blackburn</v>
      </c>
      <c r="F87" s="29">
        <f ca="1">VLOOKUP($B87,INDIRECT("data!$"&amp;G72&amp;"$3:$CZ$554"),$D72-3*(B71-1)+F$1,FALSE)</f>
        <v>4</v>
      </c>
      <c r="G87" s="29">
        <f ca="1">VLOOKUP($B87,INDIRECT("data!$"&amp;G72&amp;"$3:$CZ$554"),$D72-3*(B71-1)+G$1,FALSE)</f>
        <v>1</v>
      </c>
      <c r="H87" s="15" t="str">
        <f ca="1">VLOOKUP($B87,INDIRECT("data!$"&amp;G72&amp;"$3:$CZ$554"),$D72-3*(B71-1)+H$1,FALSE)</f>
        <v>H</v>
      </c>
      <c r="I87" s="29">
        <f ca="1">VLOOKUP($B87,INDIRECT("data!$"&amp;G72&amp;"$3:$CZ$554"),$D72-3*(B71-1)+I$1,FALSE)</f>
        <v>1</v>
      </c>
      <c r="J87" s="29">
        <f ca="1">VLOOKUP($B87,INDIRECT("data!$"&amp;G72&amp;"$3:$CZ$554"),$D72-3*(B71-1)+J$1,FALSE)</f>
        <v>1</v>
      </c>
      <c r="K87" s="15" t="str">
        <f ca="1">VLOOKUP($B87,INDIRECT("data!$"&amp;G72&amp;"$3:$CZ$554"),$D72-3*(B71-1)+K$1,FALSE)</f>
        <v>D</v>
      </c>
      <c r="L87" s="30" t="str">
        <f ca="1">VLOOKUP($B87,INDIRECT("data!$"&amp;G72&amp;"$3:$CZ$554"),$D72-3*(B71-1)+L$1,FALSE)</f>
        <v>D Webb</v>
      </c>
      <c r="M87" s="45">
        <f ca="1">VLOOKUP($B87,INDIRECT("data!$"&amp;G72&amp;"$3:$CZ$554"),$D72-3*(B71-1)+M$1,FALSE)</f>
        <v>19</v>
      </c>
      <c r="N87" s="45">
        <f ca="1">VLOOKUP($B87,INDIRECT("data!$"&amp;G72&amp;"$3:$CZ$554"),$D72-3*(B71-1)+N$1,FALSE)</f>
        <v>13</v>
      </c>
      <c r="O87" s="45">
        <f ca="1">VLOOKUP($B87,INDIRECT("data!$"&amp;G72&amp;"$3:$CZ$554"),$D72-3*(B71-1)+O$1,FALSE)</f>
        <v>11</v>
      </c>
      <c r="P87" s="45">
        <f ca="1">VLOOKUP($B87,INDIRECT("data!$"&amp;G72&amp;"$3:$CZ$554"),$D72-3*(B71-1)+P$1,FALSE)</f>
        <v>2</v>
      </c>
      <c r="Q87" s="45">
        <f ca="1">VLOOKUP($B87,INDIRECT("data!$"&amp;G72&amp;"$3:$CZ$554"),$D72-3*(B71-1)+Q$1,FALSE)</f>
        <v>8</v>
      </c>
      <c r="R87" s="45">
        <f ca="1">VLOOKUP($B87,INDIRECT("data!$"&amp;G72&amp;"$3:$CZ$554"),$D72-3*(B71-1)+R$1,FALSE)</f>
        <v>8</v>
      </c>
      <c r="S87" s="45">
        <f ca="1">VLOOKUP($B87,INDIRECT("data!$"&amp;G72&amp;"$3:$CZ$554"),$D72-3*(B71-1)+S$1,FALSE)</f>
        <v>8</v>
      </c>
      <c r="T87" s="45">
        <f ca="1">VLOOKUP($B87,INDIRECT("data!$"&amp;G72&amp;"$3:$CZ$554"),$D72-3*(B71-1)+T$1,FALSE)</f>
        <v>5</v>
      </c>
      <c r="U87" s="45">
        <f ca="1">VLOOKUP($B87,INDIRECT("data!$"&amp;G72&amp;"$3:$CZ$554"),$D72-3*(B71-1)+U$1,FALSE)</f>
        <v>0</v>
      </c>
      <c r="V87" s="45">
        <f ca="1">VLOOKUP($B87,INDIRECT("data!$"&amp;G72&amp;"$3:$CZ$554"),$D72-3*(B71-1)+V$1,FALSE)</f>
        <v>0</v>
      </c>
      <c r="W87" s="45">
        <f ca="1">VLOOKUP($B87,INDIRECT("data!$"&amp;G72&amp;"$3:$CZ$554"),$D72-3*(B71-1)+W$1,FALSE)</f>
        <v>0</v>
      </c>
      <c r="X87" s="45">
        <f ca="1">VLOOKUP($B87,INDIRECT("data!$"&amp;G72&amp;"$3:$CZ$554"),$D72-3*(B71-1)+X$1,FALSE)</f>
        <v>0</v>
      </c>
      <c r="Y87" s="47">
        <f ca="1">VLOOKUP($B87,INDIRECT("data!$"&amp;G72&amp;"$3:$CZ$554"),$D72-3*(B71-1)+Y$1,FALSE)</f>
        <v>2.37</v>
      </c>
      <c r="Z87" s="47">
        <f ca="1">VLOOKUP($B87,INDIRECT("data!$"&amp;G72&amp;"$3:$CZ$554"),$D72-3*(B71-1)+Z$1,FALSE)</f>
        <v>3.25</v>
      </c>
      <c r="AA87" s="47">
        <f ca="1">VLOOKUP($B87,INDIRECT("data!$"&amp;G72&amp;"$3:$CZ$554"),$D72-3*(B71-1)+AA$1,FALSE)</f>
        <v>3.4</v>
      </c>
      <c r="AB87" s="47">
        <f ca="1">VLOOKUP($B87,INDIRECT("data!$"&amp;G72&amp;"$3:$CZ$554"),$D72-3*(B71-1)+AB$1,FALSE)</f>
        <v>2.42</v>
      </c>
      <c r="AC87" s="47">
        <f ca="1">VLOOKUP($B87,INDIRECT("data!$"&amp;G72&amp;"$3:$CZ$554"),$D72-3*(B71-1)+AC$1,FALSE)</f>
        <v>3.2</v>
      </c>
      <c r="AD87" s="47">
        <f ca="1">VLOOKUP($B87,INDIRECT("data!$"&amp;G72&amp;"$3:$CZ$554"),$D72-3*(B71-1)+AD$1,FALSE)</f>
        <v>3.33</v>
      </c>
      <c r="AE87" s="47">
        <f ca="1">VLOOKUP($B87,INDIRECT("data!$"&amp;G72&amp;"$3:$CZ$554"),$D72-3*(B71-1)+AE$1,FALSE)</f>
        <v>2.11</v>
      </c>
      <c r="AF87" s="47">
        <f ca="1">VLOOKUP($B87,INDIRECT("data!$"&amp;G72&amp;"$3:$CZ$554"),$D72-3*(B71-1)+AF$1,FALSE)</f>
        <v>1.71</v>
      </c>
      <c r="AG87" s="65">
        <f t="shared" ca="1" si="167"/>
        <v>5</v>
      </c>
      <c r="AH87" s="65">
        <f t="shared" ca="1" si="168"/>
        <v>2</v>
      </c>
      <c r="AI87" s="65">
        <f t="shared" ca="1" si="169"/>
        <v>3</v>
      </c>
      <c r="AJ87" s="65">
        <f t="shared" ca="1" si="170"/>
        <v>3</v>
      </c>
      <c r="AK87" s="65">
        <f t="shared" ca="1" si="171"/>
        <v>0</v>
      </c>
      <c r="AL87" s="66" t="str">
        <f t="shared" ca="1" si="172"/>
        <v>H</v>
      </c>
      <c r="AM87" s="66" t="str">
        <f t="shared" ca="1" si="173"/>
        <v>D-H</v>
      </c>
      <c r="AN87" s="65">
        <f t="shared" ca="1" si="174"/>
        <v>1</v>
      </c>
      <c r="AO87" s="65">
        <f t="shared" ca="1" si="175"/>
        <v>1</v>
      </c>
      <c r="AP87" s="65">
        <f t="shared" ca="1" si="176"/>
        <v>1</v>
      </c>
      <c r="AQ87" s="65">
        <f t="shared" ca="1" si="177"/>
        <v>0</v>
      </c>
      <c r="AR87" s="65">
        <f t="shared" ca="1" si="178"/>
        <v>0</v>
      </c>
      <c r="AS87" s="65">
        <f t="shared" ca="1" si="179"/>
        <v>0</v>
      </c>
      <c r="AT87" s="65">
        <f t="shared" ca="1" si="180"/>
        <v>0</v>
      </c>
    </row>
    <row r="88" spans="1:46" ht="18" customHeight="1" x14ac:dyDescent="0.25">
      <c r="A88" s="49" t="str">
        <f ca="1">CONCATENATE(B83,"-",B88)</f>
        <v>Blackburn-Away-5</v>
      </c>
      <c r="B88" s="37">
        <v>5</v>
      </c>
      <c r="C88" s="41">
        <f ca="1">VLOOKUP($B88,INDIRECT("data!$"&amp;G72&amp;"$3:$CZ$554"),$D72-3*(B71-1)+C$1,FALSE)</f>
        <v>43330</v>
      </c>
      <c r="D88" s="30" t="str">
        <f ca="1">VLOOKUP($B88,INDIRECT("data!$"&amp;G72&amp;"$3:$CZ$554"),$D72-3*(B71-1)+D$1,FALSE)</f>
        <v>Hull</v>
      </c>
      <c r="E88" s="30" t="str">
        <f ca="1">VLOOKUP($B88,INDIRECT("data!$"&amp;G72&amp;"$3:$CZ$554"),$D72-3*(B71-1)+E$1,FALSE)</f>
        <v>Blackburn</v>
      </c>
      <c r="F88" s="29">
        <f ca="1">VLOOKUP($B88,INDIRECT("data!$"&amp;G72&amp;"$3:$CZ$554"),$D72-3*(B71-1)+F$1,FALSE)</f>
        <v>0</v>
      </c>
      <c r="G88" s="29">
        <f ca="1">VLOOKUP($B88,INDIRECT("data!$"&amp;G72&amp;"$3:$CZ$554"),$D72-3*(B71-1)+G$1,FALSE)</f>
        <v>1</v>
      </c>
      <c r="H88" s="15" t="str">
        <f ca="1">VLOOKUP($B88,INDIRECT("data!$"&amp;G72&amp;"$3:$CZ$554"),$D72-3*(B71-1)+H$1,FALSE)</f>
        <v>A</v>
      </c>
      <c r="I88" s="29">
        <f ca="1">VLOOKUP($B88,INDIRECT("data!$"&amp;G72&amp;"$3:$CZ$554"),$D72-3*(B71-1)+I$1,FALSE)</f>
        <v>0</v>
      </c>
      <c r="J88" s="29">
        <f ca="1">VLOOKUP($B88,INDIRECT("data!$"&amp;G72&amp;"$3:$CZ$554"),$D72-3*(B71-1)+J$1,FALSE)</f>
        <v>1</v>
      </c>
      <c r="K88" s="15" t="str">
        <f ca="1">VLOOKUP($B88,INDIRECT("data!$"&amp;G72&amp;"$3:$CZ$554"),$D72-3*(B71-1)+K$1,FALSE)</f>
        <v>A</v>
      </c>
      <c r="L88" s="30" t="str">
        <f ca="1">VLOOKUP($B88,INDIRECT("data!$"&amp;G72&amp;"$3:$CZ$554"),$D72-3*(B71-1)+L$1,FALSE)</f>
        <v>D Coote</v>
      </c>
      <c r="M88" s="45">
        <f ca="1">VLOOKUP($B88,INDIRECT("data!$"&amp;G72&amp;"$3:$CZ$554"),$D72-3*(B71-1)+M$1,FALSE)</f>
        <v>10</v>
      </c>
      <c r="N88" s="45">
        <f ca="1">VLOOKUP($B88,INDIRECT("data!$"&amp;G72&amp;"$3:$CZ$554"),$D72-3*(B71-1)+N$1,FALSE)</f>
        <v>16</v>
      </c>
      <c r="O88" s="45">
        <f ca="1">VLOOKUP($B88,INDIRECT("data!$"&amp;G72&amp;"$3:$CZ$554"),$D72-3*(B71-1)+O$1,FALSE)</f>
        <v>3</v>
      </c>
      <c r="P88" s="45">
        <f ca="1">VLOOKUP($B88,INDIRECT("data!$"&amp;G72&amp;"$3:$CZ$554"),$D72-3*(B71-1)+P$1,FALSE)</f>
        <v>7</v>
      </c>
      <c r="Q88" s="45">
        <f ca="1">VLOOKUP($B88,INDIRECT("data!$"&amp;G72&amp;"$3:$CZ$554"),$D72-3*(B71-1)+Q$1,FALSE)</f>
        <v>12</v>
      </c>
      <c r="R88" s="45">
        <f ca="1">VLOOKUP($B88,INDIRECT("data!$"&amp;G72&amp;"$3:$CZ$554"),$D72-3*(B71-1)+R$1,FALSE)</f>
        <v>13</v>
      </c>
      <c r="S88" s="45">
        <f ca="1">VLOOKUP($B88,INDIRECT("data!$"&amp;G72&amp;"$3:$CZ$554"),$D72-3*(B71-1)+S$1,FALSE)</f>
        <v>5</v>
      </c>
      <c r="T88" s="45">
        <f ca="1">VLOOKUP($B88,INDIRECT("data!$"&amp;G72&amp;"$3:$CZ$554"),$D72-3*(B71-1)+T$1,FALSE)</f>
        <v>1</v>
      </c>
      <c r="U88" s="45">
        <f ca="1">VLOOKUP($B88,INDIRECT("data!$"&amp;G72&amp;"$3:$CZ$554"),$D72-3*(B71-1)+U$1,FALSE)</f>
        <v>1</v>
      </c>
      <c r="V88" s="45">
        <f ca="1">VLOOKUP($B88,INDIRECT("data!$"&amp;G72&amp;"$3:$CZ$554"),$D72-3*(B71-1)+V$1,FALSE)</f>
        <v>3</v>
      </c>
      <c r="W88" s="45">
        <f ca="1">VLOOKUP($B88,INDIRECT("data!$"&amp;G72&amp;"$3:$CZ$554"),$D72-3*(B71-1)+W$1,FALSE)</f>
        <v>0</v>
      </c>
      <c r="X88" s="45">
        <f ca="1">VLOOKUP($B88,INDIRECT("data!$"&amp;G72&amp;"$3:$CZ$554"),$D72-3*(B71-1)+X$1,FALSE)</f>
        <v>0</v>
      </c>
      <c r="Y88" s="47">
        <f ca="1">VLOOKUP($B88,INDIRECT("data!$"&amp;G72&amp;"$3:$CZ$554"),$D72-3*(B71-1)+Y$1,FALSE)</f>
        <v>2.4</v>
      </c>
      <c r="Z88" s="47">
        <f ca="1">VLOOKUP($B88,INDIRECT("data!$"&amp;G72&amp;"$3:$CZ$554"),$D72-3*(B71-1)+Z$1,FALSE)</f>
        <v>3.4</v>
      </c>
      <c r="AA88" s="47">
        <f ca="1">VLOOKUP($B88,INDIRECT("data!$"&amp;G72&amp;"$3:$CZ$554"),$D72-3*(B71-1)+AA$1,FALSE)</f>
        <v>3.2</v>
      </c>
      <c r="AB88" s="47">
        <f ca="1">VLOOKUP($B88,INDIRECT("data!$"&amp;G72&amp;"$3:$CZ$554"),$D72-3*(B71-1)+AB$1,FALSE)</f>
        <v>2.35</v>
      </c>
      <c r="AC88" s="47">
        <f ca="1">VLOOKUP($B88,INDIRECT("data!$"&amp;G72&amp;"$3:$CZ$554"),$D72-3*(B71-1)+AC$1,FALSE)</f>
        <v>3.36</v>
      </c>
      <c r="AD88" s="47">
        <f ca="1">VLOOKUP($B88,INDIRECT("data!$"&amp;G72&amp;"$3:$CZ$554"),$D72-3*(B71-1)+AD$1,FALSE)</f>
        <v>3.32</v>
      </c>
      <c r="AE88" s="47">
        <f ca="1">VLOOKUP($B88,INDIRECT("data!$"&amp;G72&amp;"$3:$CZ$554"),$D72-3*(B71-1)+AE$1,FALSE)</f>
        <v>2.04</v>
      </c>
      <c r="AF88" s="47">
        <f ca="1">VLOOKUP($B88,INDIRECT("data!$"&amp;G72&amp;"$3:$CZ$554"),$D72-3*(B71-1)+AF$1,FALSE)</f>
        <v>1.76</v>
      </c>
      <c r="AG88" s="65">
        <f t="shared" ca="1" si="167"/>
        <v>1</v>
      </c>
      <c r="AH88" s="65">
        <f t="shared" ca="1" si="168"/>
        <v>1</v>
      </c>
      <c r="AI88" s="65">
        <f t="shared" ca="1" si="169"/>
        <v>0</v>
      </c>
      <c r="AJ88" s="65">
        <f t="shared" ca="1" si="170"/>
        <v>0</v>
      </c>
      <c r="AK88" s="65">
        <f t="shared" ca="1" si="171"/>
        <v>0</v>
      </c>
      <c r="AL88" s="66" t="str">
        <f t="shared" ca="1" si="172"/>
        <v>D</v>
      </c>
      <c r="AM88" s="66" t="str">
        <f t="shared" ca="1" si="173"/>
        <v>A-A</v>
      </c>
      <c r="AN88" s="65">
        <f t="shared" ca="1" si="174"/>
        <v>0</v>
      </c>
      <c r="AO88" s="65">
        <f t="shared" ca="1" si="175"/>
        <v>0</v>
      </c>
      <c r="AP88" s="65">
        <f t="shared" ca="1" si="176"/>
        <v>1</v>
      </c>
      <c r="AQ88" s="65">
        <f t="shared" ca="1" si="177"/>
        <v>0</v>
      </c>
      <c r="AR88" s="65">
        <f t="shared" ca="1" si="178"/>
        <v>1</v>
      </c>
      <c r="AS88" s="65">
        <f t="shared" ca="1" si="179"/>
        <v>0</v>
      </c>
      <c r="AT88" s="65">
        <f t="shared" ca="1" si="180"/>
        <v>0</v>
      </c>
    </row>
    <row r="89" spans="1:46" ht="18" customHeight="1" x14ac:dyDescent="0.25">
      <c r="A89" s="49" t="str">
        <f ca="1">CONCATENATE(B83,"-",B89)</f>
        <v>Blackburn-Away-6</v>
      </c>
      <c r="B89" s="37">
        <v>6</v>
      </c>
      <c r="C89" s="41">
        <f ca="1">VLOOKUP($B89,INDIRECT("data!$"&amp;G72&amp;"$3:$CZ$554"),$D72-3*(B71-1)+C$1,FALSE)</f>
        <v>43316</v>
      </c>
      <c r="D89" s="30" t="str">
        <f ca="1">VLOOKUP($B89,INDIRECT("data!$"&amp;G72&amp;"$3:$CZ$554"),$D72-3*(B71-1)+D$1,FALSE)</f>
        <v>Ipswich</v>
      </c>
      <c r="E89" s="30" t="str">
        <f ca="1">VLOOKUP($B89,INDIRECT("data!$"&amp;G72&amp;"$3:$CZ$554"),$D72-3*(B71-1)+E$1,FALSE)</f>
        <v>Blackburn</v>
      </c>
      <c r="F89" s="29">
        <f ca="1">VLOOKUP($B89,INDIRECT("data!$"&amp;G72&amp;"$3:$CZ$554"),$D72-3*(B71-1)+F$1,FALSE)</f>
        <v>2</v>
      </c>
      <c r="G89" s="29">
        <f ca="1">VLOOKUP($B89,INDIRECT("data!$"&amp;G72&amp;"$3:$CZ$554"),$D72-3*(B71-1)+G$1,FALSE)</f>
        <v>2</v>
      </c>
      <c r="H89" s="15" t="str">
        <f ca="1">VLOOKUP($B89,INDIRECT("data!$"&amp;G72&amp;"$3:$CZ$554"),$D72-3*(B71-1)+H$1,FALSE)</f>
        <v>D</v>
      </c>
      <c r="I89" s="29">
        <f ca="1">VLOOKUP($B89,INDIRECT("data!$"&amp;G72&amp;"$3:$CZ$554"),$D72-3*(B71-1)+I$1,FALSE)</f>
        <v>1</v>
      </c>
      <c r="J89" s="29">
        <f ca="1">VLOOKUP($B89,INDIRECT("data!$"&amp;G72&amp;"$3:$CZ$554"),$D72-3*(B71-1)+J$1,FALSE)</f>
        <v>2</v>
      </c>
      <c r="K89" s="15" t="str">
        <f ca="1">VLOOKUP($B89,INDIRECT("data!$"&amp;G72&amp;"$3:$CZ$554"),$D72-3*(B71-1)+K$1,FALSE)</f>
        <v>A</v>
      </c>
      <c r="L89" s="30" t="str">
        <f ca="1">VLOOKUP($B89,INDIRECT("data!$"&amp;G72&amp;"$3:$CZ$554"),$D72-3*(B71-1)+L$1,FALSE)</f>
        <v>A Davies</v>
      </c>
      <c r="M89" s="45">
        <f ca="1">VLOOKUP($B89,INDIRECT("data!$"&amp;G72&amp;"$3:$CZ$554"),$D72-3*(B71-1)+M$1,FALSE)</f>
        <v>9</v>
      </c>
      <c r="N89" s="45">
        <f ca="1">VLOOKUP($B89,INDIRECT("data!$"&amp;G72&amp;"$3:$CZ$554"),$D72-3*(B71-1)+N$1,FALSE)</f>
        <v>6</v>
      </c>
      <c r="O89" s="45">
        <f ca="1">VLOOKUP($B89,INDIRECT("data!$"&amp;G72&amp;"$3:$CZ$554"),$D72-3*(B71-1)+O$1,FALSE)</f>
        <v>3</v>
      </c>
      <c r="P89" s="45">
        <f ca="1">VLOOKUP($B89,INDIRECT("data!$"&amp;G72&amp;"$3:$CZ$554"),$D72-3*(B71-1)+P$1,FALSE)</f>
        <v>2</v>
      </c>
      <c r="Q89" s="45">
        <f ca="1">VLOOKUP($B89,INDIRECT("data!$"&amp;G72&amp;"$3:$CZ$554"),$D72-3*(B71-1)+Q$1,FALSE)</f>
        <v>11</v>
      </c>
      <c r="R89" s="45">
        <f ca="1">VLOOKUP($B89,INDIRECT("data!$"&amp;G72&amp;"$3:$CZ$554"),$D72-3*(B71-1)+R$1,FALSE)</f>
        <v>21</v>
      </c>
      <c r="S89" s="45">
        <f ca="1">VLOOKUP($B89,INDIRECT("data!$"&amp;G72&amp;"$3:$CZ$554"),$D72-3*(B71-1)+S$1,FALSE)</f>
        <v>3</v>
      </c>
      <c r="T89" s="45">
        <f ca="1">VLOOKUP($B89,INDIRECT("data!$"&amp;G72&amp;"$3:$CZ$554"),$D72-3*(B71-1)+T$1,FALSE)</f>
        <v>0</v>
      </c>
      <c r="U89" s="45">
        <f ca="1">VLOOKUP($B89,INDIRECT("data!$"&amp;G72&amp;"$3:$CZ$554"),$D72-3*(B71-1)+U$1,FALSE)</f>
        <v>2</v>
      </c>
      <c r="V89" s="45">
        <f ca="1">VLOOKUP($B89,INDIRECT("data!$"&amp;G72&amp;"$3:$CZ$554"),$D72-3*(B71-1)+V$1,FALSE)</f>
        <v>3</v>
      </c>
      <c r="W89" s="45">
        <f ca="1">VLOOKUP($B89,INDIRECT("data!$"&amp;G72&amp;"$3:$CZ$554"),$D72-3*(B71-1)+W$1,FALSE)</f>
        <v>0</v>
      </c>
      <c r="X89" s="45">
        <f ca="1">VLOOKUP($B89,INDIRECT("data!$"&amp;G72&amp;"$3:$CZ$554"),$D72-3*(B71-1)+X$1,FALSE)</f>
        <v>0</v>
      </c>
      <c r="Y89" s="47">
        <f ca="1">VLOOKUP($B89,INDIRECT("data!$"&amp;G72&amp;"$3:$CZ$554"),$D72-3*(B71-1)+Y$1,FALSE)</f>
        <v>2.75</v>
      </c>
      <c r="Z89" s="47">
        <f ca="1">VLOOKUP($B89,INDIRECT("data!$"&amp;G72&amp;"$3:$CZ$554"),$D72-3*(B71-1)+Z$1,FALSE)</f>
        <v>3.25</v>
      </c>
      <c r="AA89" s="47">
        <f ca="1">VLOOKUP($B89,INDIRECT("data!$"&amp;G72&amp;"$3:$CZ$554"),$D72-3*(B71-1)+AA$1,FALSE)</f>
        <v>2.8</v>
      </c>
      <c r="AB89" s="47">
        <f ca="1">VLOOKUP($B89,INDIRECT("data!$"&amp;G72&amp;"$3:$CZ$554"),$D72-3*(B71-1)+AB$1,FALSE)</f>
        <v>2.8</v>
      </c>
      <c r="AC89" s="47">
        <f ca="1">VLOOKUP($B89,INDIRECT("data!$"&amp;G72&amp;"$3:$CZ$554"),$D72-3*(B71-1)+AC$1,FALSE)</f>
        <v>3.17</v>
      </c>
      <c r="AD89" s="47">
        <f ca="1">VLOOKUP($B89,INDIRECT("data!$"&amp;G72&amp;"$3:$CZ$554"),$D72-3*(B71-1)+AD$1,FALSE)</f>
        <v>2.83</v>
      </c>
      <c r="AE89" s="47">
        <f ca="1">VLOOKUP($B89,INDIRECT("data!$"&amp;G72&amp;"$3:$CZ$554"),$D72-3*(B71-1)+AE$1,FALSE)</f>
        <v>2.2000000000000002</v>
      </c>
      <c r="AF89" s="47">
        <f ca="1">VLOOKUP($B89,INDIRECT("data!$"&amp;G72&amp;"$3:$CZ$554"),$D72-3*(B71-1)+AF$1,FALSE)</f>
        <v>1.65</v>
      </c>
      <c r="AG89" s="65">
        <f t="shared" ca="1" si="167"/>
        <v>4</v>
      </c>
      <c r="AH89" s="65">
        <f t="shared" ca="1" si="168"/>
        <v>3</v>
      </c>
      <c r="AI89" s="65">
        <f t="shared" ca="1" si="169"/>
        <v>1</v>
      </c>
      <c r="AJ89" s="65">
        <f t="shared" ca="1" si="170"/>
        <v>1</v>
      </c>
      <c r="AK89" s="65">
        <f t="shared" ca="1" si="171"/>
        <v>0</v>
      </c>
      <c r="AL89" s="66" t="str">
        <f t="shared" ca="1" si="172"/>
        <v>H</v>
      </c>
      <c r="AM89" s="66" t="str">
        <f t="shared" ca="1" si="173"/>
        <v>A-D</v>
      </c>
      <c r="AN89" s="65">
        <f t="shared" ca="1" si="174"/>
        <v>1</v>
      </c>
      <c r="AO89" s="65">
        <f t="shared" ca="1" si="175"/>
        <v>1</v>
      </c>
      <c r="AP89" s="65">
        <f t="shared" ca="1" si="176"/>
        <v>1</v>
      </c>
      <c r="AQ89" s="65">
        <f t="shared" ca="1" si="177"/>
        <v>0</v>
      </c>
      <c r="AR89" s="65">
        <f t="shared" ca="1" si="178"/>
        <v>0</v>
      </c>
      <c r="AS89" s="65">
        <f t="shared" ca="1" si="179"/>
        <v>0</v>
      </c>
      <c r="AT89" s="65">
        <f t="shared" ca="1" si="180"/>
        <v>0</v>
      </c>
    </row>
    <row r="90" spans="1:46" ht="18" customHeight="1" x14ac:dyDescent="0.25">
      <c r="A90" s="49" t="str">
        <f ca="1">CONCATENATE(B83,"-",B90)</f>
        <v>Blackburn-Away-7</v>
      </c>
      <c r="B90" s="37">
        <v>7</v>
      </c>
      <c r="C90" s="41" t="e">
        <f ca="1">VLOOKUP($B90,INDIRECT("data!$"&amp;G72&amp;"$3:$CZ$554"),$D72-3*(B71-1)+C$1,FALSE)</f>
        <v>#N/A</v>
      </c>
      <c r="D90" s="30" t="e">
        <f ca="1">VLOOKUP($B90,INDIRECT("data!$"&amp;G72&amp;"$3:$CZ$554"),$D72-3*(B71-1)+D$1,FALSE)</f>
        <v>#N/A</v>
      </c>
      <c r="E90" s="30" t="e">
        <f ca="1">VLOOKUP($B90,INDIRECT("data!$"&amp;G72&amp;"$3:$CZ$554"),$D72-3*(B71-1)+E$1,FALSE)</f>
        <v>#N/A</v>
      </c>
      <c r="F90" s="29" t="e">
        <f ca="1">VLOOKUP($B90,INDIRECT("data!$"&amp;G72&amp;"$3:$CZ$554"),$D72-3*(B71-1)+F$1,FALSE)</f>
        <v>#N/A</v>
      </c>
      <c r="G90" s="29" t="e">
        <f ca="1">VLOOKUP($B90,INDIRECT("data!$"&amp;G72&amp;"$3:$CZ$554"),$D72-3*(B71-1)+G$1,FALSE)</f>
        <v>#N/A</v>
      </c>
      <c r="H90" s="15" t="e">
        <f ca="1">VLOOKUP($B90,INDIRECT("data!$"&amp;G72&amp;"$3:$CZ$554"),$D72-3*(B71-1)+H$1,FALSE)</f>
        <v>#N/A</v>
      </c>
      <c r="I90" s="29" t="e">
        <f ca="1">VLOOKUP($B90,INDIRECT("data!$"&amp;G72&amp;"$3:$CZ$554"),$D72-3*(B71-1)+I$1,FALSE)</f>
        <v>#N/A</v>
      </c>
      <c r="J90" s="29" t="e">
        <f ca="1">VLOOKUP($B90,INDIRECT("data!$"&amp;G72&amp;"$3:$CZ$554"),$D72-3*(B71-1)+J$1,FALSE)</f>
        <v>#N/A</v>
      </c>
      <c r="K90" s="15" t="e">
        <f ca="1">VLOOKUP($B90,INDIRECT("data!$"&amp;G72&amp;"$3:$CZ$554"),$D72-3*(B71-1)+K$1,FALSE)</f>
        <v>#N/A</v>
      </c>
      <c r="L90" s="30" t="e">
        <f ca="1">VLOOKUP($B90,INDIRECT("data!$"&amp;G72&amp;"$3:$CZ$554"),$D72-3*(B71-1)+L$1,FALSE)</f>
        <v>#N/A</v>
      </c>
      <c r="M90" s="45" t="e">
        <f ca="1">VLOOKUP($B90,INDIRECT("data!$"&amp;G72&amp;"$3:$CZ$554"),$D72-3*(B71-1)+M$1,FALSE)</f>
        <v>#N/A</v>
      </c>
      <c r="N90" s="45" t="e">
        <f ca="1">VLOOKUP($B90,INDIRECT("data!$"&amp;G72&amp;"$3:$CZ$554"),$D72-3*(B71-1)+N$1,FALSE)</f>
        <v>#N/A</v>
      </c>
      <c r="O90" s="45" t="e">
        <f ca="1">VLOOKUP($B90,INDIRECT("data!$"&amp;G72&amp;"$3:$CZ$554"),$D72-3*(B71-1)+O$1,FALSE)</f>
        <v>#N/A</v>
      </c>
      <c r="P90" s="45" t="e">
        <f ca="1">VLOOKUP($B90,INDIRECT("data!$"&amp;G72&amp;"$3:$CZ$554"),$D72-3*(B71-1)+P$1,FALSE)</f>
        <v>#N/A</v>
      </c>
      <c r="Q90" s="45" t="e">
        <f ca="1">VLOOKUP($B90,INDIRECT("data!$"&amp;G72&amp;"$3:$CZ$554"),$D72-3*(B71-1)+Q$1,FALSE)</f>
        <v>#N/A</v>
      </c>
      <c r="R90" s="45" t="e">
        <f ca="1">VLOOKUP($B90,INDIRECT("data!$"&amp;G72&amp;"$3:$CZ$554"),$D72-3*(B71-1)+R$1,FALSE)</f>
        <v>#N/A</v>
      </c>
      <c r="S90" s="45" t="e">
        <f ca="1">VLOOKUP($B90,INDIRECT("data!$"&amp;G72&amp;"$3:$CZ$554"),$D72-3*(B71-1)+S$1,FALSE)</f>
        <v>#N/A</v>
      </c>
      <c r="T90" s="45" t="e">
        <f ca="1">VLOOKUP($B90,INDIRECT("data!$"&amp;G72&amp;"$3:$CZ$554"),$D72-3*(B71-1)+T$1,FALSE)</f>
        <v>#N/A</v>
      </c>
      <c r="U90" s="45" t="e">
        <f ca="1">VLOOKUP($B90,INDIRECT("data!$"&amp;G72&amp;"$3:$CZ$554"),$D72-3*(B71-1)+U$1,FALSE)</f>
        <v>#N/A</v>
      </c>
      <c r="V90" s="45" t="e">
        <f ca="1">VLOOKUP($B90,INDIRECT("data!$"&amp;G72&amp;"$3:$CZ$554"),$D72-3*(B71-1)+V$1,FALSE)</f>
        <v>#N/A</v>
      </c>
      <c r="W90" s="45" t="e">
        <f ca="1">VLOOKUP($B90,INDIRECT("data!$"&amp;G72&amp;"$3:$CZ$554"),$D72-3*(B71-1)+W$1,FALSE)</f>
        <v>#N/A</v>
      </c>
      <c r="X90" s="45" t="e">
        <f ca="1">VLOOKUP($B90,INDIRECT("data!$"&amp;G72&amp;"$3:$CZ$554"),$D72-3*(B71-1)+X$1,FALSE)</f>
        <v>#N/A</v>
      </c>
      <c r="Y90" s="47" t="e">
        <f ca="1">VLOOKUP($B90,INDIRECT("data!$"&amp;G72&amp;"$3:$CZ$554"),$D72-3*(B71-1)+Y$1,FALSE)</f>
        <v>#N/A</v>
      </c>
      <c r="Z90" s="47" t="e">
        <f ca="1">VLOOKUP($B90,INDIRECT("data!$"&amp;G72&amp;"$3:$CZ$554"),$D72-3*(B71-1)+Z$1,FALSE)</f>
        <v>#N/A</v>
      </c>
      <c r="AA90" s="47" t="e">
        <f ca="1">VLOOKUP($B90,INDIRECT("data!$"&amp;G72&amp;"$3:$CZ$554"),$D72-3*(B71-1)+AA$1,FALSE)</f>
        <v>#N/A</v>
      </c>
      <c r="AB90" s="47" t="e">
        <f ca="1">VLOOKUP($B90,INDIRECT("data!$"&amp;G72&amp;"$3:$CZ$554"),$D72-3*(B71-1)+AB$1,FALSE)</f>
        <v>#N/A</v>
      </c>
      <c r="AC90" s="47" t="e">
        <f ca="1">VLOOKUP($B90,INDIRECT("data!$"&amp;G72&amp;"$3:$CZ$554"),$D72-3*(B71-1)+AC$1,FALSE)</f>
        <v>#N/A</v>
      </c>
      <c r="AD90" s="47" t="e">
        <f ca="1">VLOOKUP($B90,INDIRECT("data!$"&amp;G72&amp;"$3:$CZ$554"),$D72-3*(B71-1)+AD$1,FALSE)</f>
        <v>#N/A</v>
      </c>
      <c r="AE90" s="47" t="e">
        <f ca="1">VLOOKUP($B90,INDIRECT("data!$"&amp;G72&amp;"$3:$CZ$554"),$D72-3*(B71-1)+AE$1,FALSE)</f>
        <v>#N/A</v>
      </c>
      <c r="AF90" s="47" t="e">
        <f ca="1">VLOOKUP($B90,INDIRECT("data!$"&amp;G72&amp;"$3:$CZ$554"),$D72-3*(B71-1)+AF$1,FALSE)</f>
        <v>#N/A</v>
      </c>
      <c r="AG90" s="65" t="e">
        <f t="shared" ca="1" si="167"/>
        <v>#N/A</v>
      </c>
      <c r="AH90" s="65" t="e">
        <f t="shared" ca="1" si="168"/>
        <v>#N/A</v>
      </c>
      <c r="AI90" s="65" t="e">
        <f t="shared" ca="1" si="169"/>
        <v>#N/A</v>
      </c>
      <c r="AJ90" s="65" t="e">
        <f t="shared" ca="1" si="170"/>
        <v>#N/A</v>
      </c>
      <c r="AK90" s="65" t="e">
        <f t="shared" ca="1" si="171"/>
        <v>#N/A</v>
      </c>
      <c r="AL90" s="66" t="e">
        <f t="shared" ca="1" si="172"/>
        <v>#N/A</v>
      </c>
      <c r="AM90" s="66" t="e">
        <f t="shared" ca="1" si="173"/>
        <v>#N/A</v>
      </c>
      <c r="AN90" s="65" t="e">
        <f t="shared" ca="1" si="174"/>
        <v>#N/A</v>
      </c>
      <c r="AO90" s="65" t="e">
        <f t="shared" ca="1" si="175"/>
        <v>#N/A</v>
      </c>
      <c r="AP90" s="65" t="e">
        <f t="shared" ca="1" si="176"/>
        <v>#N/A</v>
      </c>
      <c r="AQ90" s="65" t="e">
        <f t="shared" ca="1" si="177"/>
        <v>#N/A</v>
      </c>
      <c r="AR90" s="65" t="e">
        <f t="shared" ca="1" si="178"/>
        <v>#N/A</v>
      </c>
      <c r="AS90" s="65" t="e">
        <f t="shared" ca="1" si="179"/>
        <v>#N/A</v>
      </c>
      <c r="AT90" s="65" t="e">
        <f t="shared" ca="1" si="180"/>
        <v>#N/A</v>
      </c>
    </row>
    <row r="91" spans="1:46" ht="18" customHeight="1" x14ac:dyDescent="0.25">
      <c r="A91" s="49" t="str">
        <f ca="1">CONCATENATE(B83,"-",B91)</f>
        <v>Blackburn-Away-8</v>
      </c>
      <c r="B91" s="37">
        <v>8</v>
      </c>
      <c r="C91" s="41" t="e">
        <f ca="1">VLOOKUP($B91,INDIRECT("data!$"&amp;G72&amp;"$3:$CZ$554"),$D72-3*(B71-1)+C$1,FALSE)</f>
        <v>#N/A</v>
      </c>
      <c r="D91" s="30" t="e">
        <f ca="1">VLOOKUP($B91,INDIRECT("data!$"&amp;G72&amp;"$3:$CZ$554"),$D72-3*(B71-1)+D$1,FALSE)</f>
        <v>#N/A</v>
      </c>
      <c r="E91" s="30" t="e">
        <f ca="1">VLOOKUP($B91,INDIRECT("data!$"&amp;G72&amp;"$3:$CZ$554"),$D72-3*(B71-1)+E$1,FALSE)</f>
        <v>#N/A</v>
      </c>
      <c r="F91" s="29" t="e">
        <f ca="1">VLOOKUP($B91,INDIRECT("data!$"&amp;G72&amp;"$3:$CZ$554"),$D72-3*(B71-1)+F$1,FALSE)</f>
        <v>#N/A</v>
      </c>
      <c r="G91" s="29" t="e">
        <f ca="1">VLOOKUP($B91,INDIRECT("data!$"&amp;G72&amp;"$3:$CZ$554"),$D72-3*(B71-1)+G$1,FALSE)</f>
        <v>#N/A</v>
      </c>
      <c r="H91" s="15" t="e">
        <f ca="1">VLOOKUP($B91,INDIRECT("data!$"&amp;G72&amp;"$3:$CZ$554"),$D72-3*(B71-1)+H$1,FALSE)</f>
        <v>#N/A</v>
      </c>
      <c r="I91" s="29" t="e">
        <f ca="1">VLOOKUP($B91,INDIRECT("data!$"&amp;G72&amp;"$3:$CZ$554"),$D72-3*(B71-1)+I$1,FALSE)</f>
        <v>#N/A</v>
      </c>
      <c r="J91" s="29" t="e">
        <f ca="1">VLOOKUP($B91,INDIRECT("data!$"&amp;G72&amp;"$3:$CZ$554"),$D72-3*(B71-1)+J$1,FALSE)</f>
        <v>#N/A</v>
      </c>
      <c r="K91" s="15" t="e">
        <f ca="1">VLOOKUP($B91,INDIRECT("data!$"&amp;G72&amp;"$3:$CZ$554"),$D72-3*(B71-1)+K$1,FALSE)</f>
        <v>#N/A</v>
      </c>
      <c r="L91" s="30" t="e">
        <f ca="1">VLOOKUP($B91,INDIRECT("data!$"&amp;G72&amp;"$3:$CZ$554"),$D72-3*(B71-1)+L$1,FALSE)</f>
        <v>#N/A</v>
      </c>
      <c r="M91" s="45" t="e">
        <f ca="1">VLOOKUP($B91,INDIRECT("data!$"&amp;G72&amp;"$3:$CZ$554"),$D72-3*(B71-1)+M$1,FALSE)</f>
        <v>#N/A</v>
      </c>
      <c r="N91" s="45" t="e">
        <f ca="1">VLOOKUP($B91,INDIRECT("data!$"&amp;G72&amp;"$3:$CZ$554"),$D72-3*(B71-1)+N$1,FALSE)</f>
        <v>#N/A</v>
      </c>
      <c r="O91" s="45" t="e">
        <f ca="1">VLOOKUP($B91,INDIRECT("data!$"&amp;G72&amp;"$3:$CZ$554"),$D72-3*(B71-1)+O$1,FALSE)</f>
        <v>#N/A</v>
      </c>
      <c r="P91" s="45" t="e">
        <f ca="1">VLOOKUP($B91,INDIRECT("data!$"&amp;G72&amp;"$3:$CZ$554"),$D72-3*(B71-1)+P$1,FALSE)</f>
        <v>#N/A</v>
      </c>
      <c r="Q91" s="45" t="e">
        <f ca="1">VLOOKUP($B91,INDIRECT("data!$"&amp;G72&amp;"$3:$CZ$554"),$D72-3*(B71-1)+Q$1,FALSE)</f>
        <v>#N/A</v>
      </c>
      <c r="R91" s="45" t="e">
        <f ca="1">VLOOKUP($B91,INDIRECT("data!$"&amp;G72&amp;"$3:$CZ$554"),$D72-3*(B71-1)+R$1,FALSE)</f>
        <v>#N/A</v>
      </c>
      <c r="S91" s="45" t="e">
        <f ca="1">VLOOKUP($B91,INDIRECT("data!$"&amp;G72&amp;"$3:$CZ$554"),$D72-3*(B71-1)+S$1,FALSE)</f>
        <v>#N/A</v>
      </c>
      <c r="T91" s="45" t="e">
        <f ca="1">VLOOKUP($B91,INDIRECT("data!$"&amp;G72&amp;"$3:$CZ$554"),$D72-3*(B71-1)+T$1,FALSE)</f>
        <v>#N/A</v>
      </c>
      <c r="U91" s="45" t="e">
        <f ca="1">VLOOKUP($B91,INDIRECT("data!$"&amp;G72&amp;"$3:$CZ$554"),$D72-3*(B71-1)+U$1,FALSE)</f>
        <v>#N/A</v>
      </c>
      <c r="V91" s="45" t="e">
        <f ca="1">VLOOKUP($B91,INDIRECT("data!$"&amp;G72&amp;"$3:$CZ$554"),$D72-3*(B71-1)+V$1,FALSE)</f>
        <v>#N/A</v>
      </c>
      <c r="W91" s="45" t="e">
        <f ca="1">VLOOKUP($B91,INDIRECT("data!$"&amp;G72&amp;"$3:$CZ$554"),$D72-3*(B71-1)+W$1,FALSE)</f>
        <v>#N/A</v>
      </c>
      <c r="X91" s="45" t="e">
        <f ca="1">VLOOKUP($B91,INDIRECT("data!$"&amp;G72&amp;"$3:$CZ$554"),$D72-3*(B71-1)+X$1,FALSE)</f>
        <v>#N/A</v>
      </c>
      <c r="Y91" s="47" t="e">
        <f ca="1">VLOOKUP($B91,INDIRECT("data!$"&amp;G72&amp;"$3:$CZ$554"),$D72-3*(B71-1)+Y$1,FALSE)</f>
        <v>#N/A</v>
      </c>
      <c r="Z91" s="47" t="e">
        <f ca="1">VLOOKUP($B91,INDIRECT("data!$"&amp;G72&amp;"$3:$CZ$554"),$D72-3*(B71-1)+Z$1,FALSE)</f>
        <v>#N/A</v>
      </c>
      <c r="AA91" s="47" t="e">
        <f ca="1">VLOOKUP($B91,INDIRECT("data!$"&amp;G72&amp;"$3:$CZ$554"),$D72-3*(B71-1)+AA$1,FALSE)</f>
        <v>#N/A</v>
      </c>
      <c r="AB91" s="47" t="e">
        <f ca="1">VLOOKUP($B91,INDIRECT("data!$"&amp;G72&amp;"$3:$CZ$554"),$D72-3*(B71-1)+AB$1,FALSE)</f>
        <v>#N/A</v>
      </c>
      <c r="AC91" s="47" t="e">
        <f ca="1">VLOOKUP($B91,INDIRECT("data!$"&amp;G72&amp;"$3:$CZ$554"),$D72-3*(B71-1)+AC$1,FALSE)</f>
        <v>#N/A</v>
      </c>
      <c r="AD91" s="47" t="e">
        <f ca="1">VLOOKUP($B91,INDIRECT("data!$"&amp;G72&amp;"$3:$CZ$554"),$D72-3*(B71-1)+AD$1,FALSE)</f>
        <v>#N/A</v>
      </c>
      <c r="AE91" s="47" t="e">
        <f ca="1">VLOOKUP($B91,INDIRECT("data!$"&amp;G72&amp;"$3:$CZ$554"),$D72-3*(B71-1)+AE$1,FALSE)</f>
        <v>#N/A</v>
      </c>
      <c r="AF91" s="47" t="e">
        <f ca="1">VLOOKUP($B91,INDIRECT("data!$"&amp;G72&amp;"$3:$CZ$554"),$D72-3*(B71-1)+AF$1,FALSE)</f>
        <v>#N/A</v>
      </c>
      <c r="AG91" s="65" t="e">
        <f t="shared" ca="1" si="167"/>
        <v>#N/A</v>
      </c>
      <c r="AH91" s="65" t="e">
        <f t="shared" ca="1" si="168"/>
        <v>#N/A</v>
      </c>
      <c r="AI91" s="65" t="e">
        <f t="shared" ca="1" si="169"/>
        <v>#N/A</v>
      </c>
      <c r="AJ91" s="65" t="e">
        <f t="shared" ca="1" si="170"/>
        <v>#N/A</v>
      </c>
      <c r="AK91" s="65" t="e">
        <f t="shared" ca="1" si="171"/>
        <v>#N/A</v>
      </c>
      <c r="AL91" s="66" t="e">
        <f t="shared" ca="1" si="172"/>
        <v>#N/A</v>
      </c>
      <c r="AM91" s="66" t="e">
        <f t="shared" ca="1" si="173"/>
        <v>#N/A</v>
      </c>
      <c r="AN91" s="65" t="e">
        <f t="shared" ca="1" si="174"/>
        <v>#N/A</v>
      </c>
      <c r="AO91" s="65" t="e">
        <f t="shared" ca="1" si="175"/>
        <v>#N/A</v>
      </c>
      <c r="AP91" s="65" t="e">
        <f t="shared" ca="1" si="176"/>
        <v>#N/A</v>
      </c>
      <c r="AQ91" s="65" t="e">
        <f t="shared" ca="1" si="177"/>
        <v>#N/A</v>
      </c>
      <c r="AR91" s="65" t="e">
        <f t="shared" ca="1" si="178"/>
        <v>#N/A</v>
      </c>
      <c r="AS91" s="65" t="e">
        <f t="shared" ca="1" si="179"/>
        <v>#N/A</v>
      </c>
      <c r="AT91" s="65" t="e">
        <f t="shared" ca="1" si="180"/>
        <v>#N/A</v>
      </c>
    </row>
    <row r="92" spans="1:46" ht="18" customHeight="1" x14ac:dyDescent="0.25">
      <c r="A92" s="50"/>
      <c r="B92" s="42" t="s">
        <v>23</v>
      </c>
      <c r="C92" s="43"/>
      <c r="D92" s="44"/>
      <c r="E92" s="44"/>
      <c r="F92" s="46" t="e">
        <f ca="1">SUM(F84:F91)</f>
        <v>#N/A</v>
      </c>
      <c r="G92" s="46" t="e">
        <f ca="1">SUM(G84:G91)</f>
        <v>#N/A</v>
      </c>
      <c r="H92" s="42"/>
      <c r="I92" s="46" t="e">
        <f t="shared" ref="I92:J92" ca="1" si="181">SUM(I84:I91)</f>
        <v>#N/A</v>
      </c>
      <c r="J92" s="46" t="e">
        <f t="shared" ca="1" si="181"/>
        <v>#N/A</v>
      </c>
      <c r="K92" s="42"/>
      <c r="L92" s="44"/>
      <c r="M92" s="46" t="e">
        <f t="shared" ref="M92:X92" ca="1" si="182">SUM(M84:M91)</f>
        <v>#N/A</v>
      </c>
      <c r="N92" s="46" t="e">
        <f t="shared" ca="1" si="182"/>
        <v>#N/A</v>
      </c>
      <c r="O92" s="46" t="e">
        <f t="shared" ca="1" si="182"/>
        <v>#N/A</v>
      </c>
      <c r="P92" s="46" t="e">
        <f t="shared" ca="1" si="182"/>
        <v>#N/A</v>
      </c>
      <c r="Q92" s="46" t="e">
        <f t="shared" ca="1" si="182"/>
        <v>#N/A</v>
      </c>
      <c r="R92" s="46" t="e">
        <f t="shared" ca="1" si="182"/>
        <v>#N/A</v>
      </c>
      <c r="S92" s="46" t="e">
        <f t="shared" ca="1" si="182"/>
        <v>#N/A</v>
      </c>
      <c r="T92" s="46" t="e">
        <f t="shared" ca="1" si="182"/>
        <v>#N/A</v>
      </c>
      <c r="U92" s="46" t="e">
        <f t="shared" ca="1" si="182"/>
        <v>#N/A</v>
      </c>
      <c r="V92" s="46" t="e">
        <f t="shared" ca="1" si="182"/>
        <v>#N/A</v>
      </c>
      <c r="W92" s="46" t="e">
        <f t="shared" ca="1" si="182"/>
        <v>#N/A</v>
      </c>
      <c r="X92" s="46" t="e">
        <f t="shared" ca="1" si="182"/>
        <v>#N/A</v>
      </c>
      <c r="Y92" s="48"/>
      <c r="Z92" s="48"/>
      <c r="AA92" s="48"/>
      <c r="AB92" s="48"/>
      <c r="AC92" s="48"/>
      <c r="AD92" s="48"/>
      <c r="AE92" s="48"/>
      <c r="AF92" s="48"/>
    </row>
    <row r="93" spans="1:46" ht="18" customHeight="1" x14ac:dyDescent="0.25">
      <c r="A93" s="50"/>
      <c r="B93" s="38" t="str">
        <f ca="1">CONCATENATE(B72,"-All")</f>
        <v>Blackburn-All</v>
      </c>
      <c r="C93" s="40" t="s">
        <v>22</v>
      </c>
      <c r="D93" s="13" t="s">
        <v>50</v>
      </c>
      <c r="E93" s="13" t="s">
        <v>51</v>
      </c>
      <c r="F93" s="13" t="s">
        <v>3</v>
      </c>
      <c r="G93" s="13" t="s">
        <v>4</v>
      </c>
      <c r="H93" s="13" t="s">
        <v>6</v>
      </c>
      <c r="I93" s="13" t="s">
        <v>1</v>
      </c>
      <c r="J93" s="13" t="s">
        <v>2</v>
      </c>
      <c r="K93" s="13" t="s">
        <v>5</v>
      </c>
      <c r="L93" s="13" t="s">
        <v>52</v>
      </c>
      <c r="M93" s="13" t="s">
        <v>53</v>
      </c>
      <c r="N93" s="13" t="s">
        <v>54</v>
      </c>
      <c r="O93" s="13" t="s">
        <v>55</v>
      </c>
      <c r="P93" s="13" t="s">
        <v>56</v>
      </c>
      <c r="Q93" s="13" t="s">
        <v>57</v>
      </c>
      <c r="R93" s="13" t="s">
        <v>58</v>
      </c>
      <c r="S93" s="13" t="s">
        <v>59</v>
      </c>
      <c r="T93" s="13" t="s">
        <v>60</v>
      </c>
      <c r="U93" s="13" t="s">
        <v>61</v>
      </c>
      <c r="V93" s="13" t="s">
        <v>62</v>
      </c>
      <c r="W93" s="13" t="s">
        <v>63</v>
      </c>
      <c r="X93" s="13" t="s">
        <v>64</v>
      </c>
      <c r="Y93" s="13" t="s">
        <v>65</v>
      </c>
      <c r="Z93" s="13" t="s">
        <v>66</v>
      </c>
      <c r="AA93" s="13" t="s">
        <v>67</v>
      </c>
      <c r="AB93" s="13" t="s">
        <v>68</v>
      </c>
      <c r="AC93" s="13" t="s">
        <v>69</v>
      </c>
      <c r="AD93" s="13" t="s">
        <v>70</v>
      </c>
      <c r="AE93" s="13" t="s">
        <v>71</v>
      </c>
      <c r="AF93" s="13" t="s">
        <v>72</v>
      </c>
      <c r="AG93" s="62" t="s">
        <v>140</v>
      </c>
      <c r="AH93" s="62" t="s">
        <v>141</v>
      </c>
      <c r="AI93" s="62" t="s">
        <v>142</v>
      </c>
      <c r="AJ93" s="62" t="s">
        <v>143</v>
      </c>
      <c r="AK93" s="62" t="s">
        <v>144</v>
      </c>
      <c r="AL93" s="63" t="s">
        <v>145</v>
      </c>
      <c r="AM93" s="63" t="s">
        <v>146</v>
      </c>
      <c r="AN93" s="62" t="s">
        <v>147</v>
      </c>
      <c r="AO93" s="64" t="s">
        <v>150</v>
      </c>
      <c r="AP93" s="64" t="s">
        <v>151</v>
      </c>
      <c r="AQ93" s="62" t="s">
        <v>148</v>
      </c>
      <c r="AR93" s="62" t="s">
        <v>149</v>
      </c>
      <c r="AS93" s="62" t="s">
        <v>152</v>
      </c>
      <c r="AT93" s="62" t="s">
        <v>153</v>
      </c>
    </row>
    <row r="94" spans="1:46" ht="18" customHeight="1" x14ac:dyDescent="0.25">
      <c r="A94" s="49" t="str">
        <f ca="1">CONCATENATE(B93,"-",B94)</f>
        <v>Blackburn-All-1</v>
      </c>
      <c r="B94" s="38">
        <v>1</v>
      </c>
      <c r="C94" s="41">
        <f ca="1">VLOOKUP($B94,INDIRECT("data!$"&amp;H72&amp;"$3:$CZ$554"),$E72-3*(B71-1)+C$1,FALSE)</f>
        <v>43379</v>
      </c>
      <c r="D94" s="30" t="str">
        <f ca="1">VLOOKUP($B94,INDIRECT("data!$"&amp;H72&amp;"$3:$CZ$554"),$E72-3*(B71-1)+D$1,FALSE)</f>
        <v>Bolton</v>
      </c>
      <c r="E94" s="30" t="str">
        <f ca="1">VLOOKUP($B94,INDIRECT("data!$"&amp;H72&amp;"$3:$CZ$554"),$E72-3*(B71-1)+E$1,FALSE)</f>
        <v>Blackburn</v>
      </c>
      <c r="F94" s="29">
        <f ca="1">VLOOKUP($B94,INDIRECT("data!$"&amp;H72&amp;"$3:$CZ$554"),$E72-3*(B71-1)+F$1,FALSE)</f>
        <v>0</v>
      </c>
      <c r="G94" s="29">
        <f ca="1">VLOOKUP($B94,INDIRECT("data!$"&amp;H72&amp;"$3:$CZ$554"),$E72-3*(B71-1)+G$1,FALSE)</f>
        <v>1</v>
      </c>
      <c r="H94" s="15" t="str">
        <f ca="1">VLOOKUP($B94,INDIRECT("data!$"&amp;H72&amp;"$3:$CZ$554"),$E72-3*(B71-1)+H$1,FALSE)</f>
        <v>A</v>
      </c>
      <c r="I94" s="29">
        <f ca="1">VLOOKUP($B94,INDIRECT("data!$"&amp;H72&amp;"$3:$CZ$554"),$E72-3*(B71-1)+I$1,FALSE)</f>
        <v>0</v>
      </c>
      <c r="J94" s="29">
        <f ca="1">VLOOKUP($B94,INDIRECT("data!$"&amp;H72&amp;"$3:$CZ$554"),$E72-3*(B71-1)+J$1,FALSE)</f>
        <v>1</v>
      </c>
      <c r="K94" s="15" t="str">
        <f ca="1">VLOOKUP($B94,INDIRECT("data!$"&amp;H72&amp;"$3:$CZ$554"),$E72-3*(B71-1)+K$1,FALSE)</f>
        <v>A</v>
      </c>
      <c r="L94" s="30" t="str">
        <f ca="1">VLOOKUP($B94,INDIRECT("data!$"&amp;H72&amp;"$3:$CZ$554"),$E72-3*(B71-1)+L$1,FALSE)</f>
        <v>D Bond</v>
      </c>
      <c r="M94" s="45">
        <f ca="1">VLOOKUP($B94,INDIRECT("data!$"&amp;H72&amp;"$3:$CZ$554"),$E72-3*(B71-1)+M$1,FALSE)</f>
        <v>13</v>
      </c>
      <c r="N94" s="45">
        <f ca="1">VLOOKUP($B94,INDIRECT("data!$"&amp;H72&amp;"$3:$CZ$554"),$E72-3*(B71-1)+N$1,FALSE)</f>
        <v>7</v>
      </c>
      <c r="O94" s="45">
        <f ca="1">VLOOKUP($B94,INDIRECT("data!$"&amp;H72&amp;"$3:$CZ$554"),$E72-3*(B71-1)+O$1,FALSE)</f>
        <v>4</v>
      </c>
      <c r="P94" s="45">
        <f ca="1">VLOOKUP($B94,INDIRECT("data!$"&amp;H72&amp;"$3:$CZ$554"),$E72-3*(B71-1)+P$1,FALSE)</f>
        <v>4</v>
      </c>
      <c r="Q94" s="45">
        <f ca="1">VLOOKUP($B94,INDIRECT("data!$"&amp;H72&amp;"$3:$CZ$554"),$E72-3*(B71-1)+Q$1,FALSE)</f>
        <v>14</v>
      </c>
      <c r="R94" s="45">
        <f ca="1">VLOOKUP($B94,INDIRECT("data!$"&amp;H72&amp;"$3:$CZ$554"),$E72-3*(B71-1)+R$1,FALSE)</f>
        <v>11</v>
      </c>
      <c r="S94" s="45">
        <f ca="1">VLOOKUP($B94,INDIRECT("data!$"&amp;H72&amp;"$3:$CZ$554"),$E72-3*(B71-1)+S$1,FALSE)</f>
        <v>7</v>
      </c>
      <c r="T94" s="45">
        <f ca="1">VLOOKUP($B94,INDIRECT("data!$"&amp;H72&amp;"$3:$CZ$554"),$E72-3*(B71-1)+T$1,FALSE)</f>
        <v>3</v>
      </c>
      <c r="U94" s="45">
        <f ca="1">VLOOKUP($B94,INDIRECT("data!$"&amp;H72&amp;"$3:$CZ$554"),$E72-3*(B71-1)+U$1,FALSE)</f>
        <v>3</v>
      </c>
      <c r="V94" s="45">
        <f ca="1">VLOOKUP($B94,INDIRECT("data!$"&amp;H72&amp;"$3:$CZ$554"),$E72-3*(B71-1)+V$1,FALSE)</f>
        <v>3</v>
      </c>
      <c r="W94" s="45">
        <f ca="1">VLOOKUP($B94,INDIRECT("data!$"&amp;H72&amp;"$3:$CZ$554"),$E72-3*(B71-1)+W$1,FALSE)</f>
        <v>0</v>
      </c>
      <c r="X94" s="45">
        <f ca="1">VLOOKUP($B94,INDIRECT("data!$"&amp;H72&amp;"$3:$CZ$554"),$E72-3*(B71-1)+X$1,FALSE)</f>
        <v>0</v>
      </c>
      <c r="Y94" s="47">
        <f ca="1">VLOOKUP($B94,INDIRECT("data!$"&amp;H72&amp;"$3:$CZ$554"),$E72-3*(B71-1)+Y$1,FALSE)</f>
        <v>3.5</v>
      </c>
      <c r="Z94" s="47">
        <f ca="1">VLOOKUP($B94,INDIRECT("data!$"&amp;H72&amp;"$3:$CZ$554"),$E72-3*(B71-1)+Z$1,FALSE)</f>
        <v>3.25</v>
      </c>
      <c r="AA94" s="47">
        <f ca="1">VLOOKUP($B94,INDIRECT("data!$"&amp;H72&amp;"$3:$CZ$554"),$E72-3*(B71-1)+AA$1,FALSE)</f>
        <v>2.2999999999999998</v>
      </c>
      <c r="AB94" s="47">
        <f ca="1">VLOOKUP($B94,INDIRECT("data!$"&amp;H72&amp;"$3:$CZ$554"),$E72-3*(B71-1)+AB$1,FALSE)</f>
        <v>3.56</v>
      </c>
      <c r="AC94" s="47">
        <f ca="1">VLOOKUP($B94,INDIRECT("data!$"&amp;H72&amp;"$3:$CZ$554"),$E72-3*(B71-1)+AC$1,FALSE)</f>
        <v>3.21</v>
      </c>
      <c r="AD94" s="47">
        <f ca="1">VLOOKUP($B94,INDIRECT("data!$"&amp;H72&amp;"$3:$CZ$554"),$E72-3*(B71-1)+AD$1,FALSE)</f>
        <v>2.31</v>
      </c>
      <c r="AE94" s="47">
        <f ca="1">VLOOKUP($B94,INDIRECT("data!$"&amp;H72&amp;"$3:$CZ$554"),$E72-3*(B71-1)+AE$1,FALSE)</f>
        <v>2.25</v>
      </c>
      <c r="AF94" s="47">
        <f ca="1">VLOOKUP($B94,INDIRECT("data!$"&amp;H72&amp;"$3:$CZ$554"),$E72-3*(B71-1)+AF$1,FALSE)</f>
        <v>1.62</v>
      </c>
      <c r="AG94" s="65">
        <f ca="1">IF(C94="","",F94+G94)</f>
        <v>1</v>
      </c>
      <c r="AH94" s="65">
        <f ca="1">IF(C94="","",I94+J94)</f>
        <v>1</v>
      </c>
      <c r="AI94" s="65">
        <f ca="1">IF(C94="","",AJ94+AK94)</f>
        <v>0</v>
      </c>
      <c r="AJ94" s="65">
        <f ca="1">IF(C94="","",F94-I94)</f>
        <v>0</v>
      </c>
      <c r="AK94" s="65">
        <f ca="1">IF(C94="","",G94-J94)</f>
        <v>0</v>
      </c>
      <c r="AL94" s="66" t="str">
        <f ca="1">IF(AJ94&gt;AK94,"H",IF(AJ94=AK94,"D",IF(AJ94&lt;AK94,"A","Error!")))</f>
        <v>D</v>
      </c>
      <c r="AM94" s="66" t="str">
        <f ca="1">IF(C94="","",CONCATENATE(K94,"-",H94))</f>
        <v>A-A</v>
      </c>
      <c r="AN94" s="65">
        <f ca="1">IF(C94="","",IF(AND(F94&gt;0,G94&gt;0),1,0))</f>
        <v>0</v>
      </c>
      <c r="AO94" s="65">
        <f ca="1">IF(C94="","",IF(AND(F94&gt;0,I94&gt;0),1,0))</f>
        <v>0</v>
      </c>
      <c r="AP94" s="65">
        <f ca="1">IF(C94="","",IF(AND(G94&gt;0,J94&gt;0),1,0))</f>
        <v>1</v>
      </c>
      <c r="AQ94" s="65">
        <f ca="1">IF(C94="","",IF(AND(H94="H",G94=0),1,0))</f>
        <v>0</v>
      </c>
      <c r="AR94" s="65">
        <f ca="1">IF(C94="","",IF(AND(H94="A",F94=0),1,0))</f>
        <v>1</v>
      </c>
      <c r="AS94" s="65">
        <f ca="1">IF(C94="","",IF(AND(K94="H",AL94="H"),1,0))</f>
        <v>0</v>
      </c>
      <c r="AT94" s="65">
        <f ca="1">IF(C94="","",IF(AND(K94="A",AL94="A"),1,0))</f>
        <v>0</v>
      </c>
    </row>
    <row r="95" spans="1:46" ht="18" customHeight="1" x14ac:dyDescent="0.25">
      <c r="A95" s="49" t="str">
        <f ca="1">CONCATENATE(B93,"-",B95)</f>
        <v>Blackburn-All-2</v>
      </c>
      <c r="B95" s="38">
        <v>2</v>
      </c>
      <c r="C95" s="41">
        <f ca="1">VLOOKUP($B95,INDIRECT("data!$"&amp;H72&amp;"$3:$CZ$554"),$E72-3*(B71-1)+C$1,FALSE)</f>
        <v>43376</v>
      </c>
      <c r="D95" s="30" t="str">
        <f ca="1">VLOOKUP($B95,INDIRECT("data!$"&amp;H72&amp;"$3:$CZ$554"),$E72-3*(B71-1)+D$1,FALSE)</f>
        <v>Blackburn</v>
      </c>
      <c r="E95" s="30" t="str">
        <f ca="1">VLOOKUP($B95,INDIRECT("data!$"&amp;H72&amp;"$3:$CZ$554"),$E72-3*(B71-1)+E$1,FALSE)</f>
        <v>Sheffield United</v>
      </c>
      <c r="F95" s="29">
        <f ca="1">VLOOKUP($B95,INDIRECT("data!$"&amp;H72&amp;"$3:$CZ$554"),$E72-3*(B71-1)+F$1,FALSE)</f>
        <v>0</v>
      </c>
      <c r="G95" s="29">
        <f ca="1">VLOOKUP($B95,INDIRECT("data!$"&amp;H72&amp;"$3:$CZ$554"),$E72-3*(B71-1)+G$1,FALSE)</f>
        <v>2</v>
      </c>
      <c r="H95" s="15" t="str">
        <f ca="1">VLOOKUP($B95,INDIRECT("data!$"&amp;H72&amp;"$3:$CZ$554"),$E72-3*(B71-1)+H$1,FALSE)</f>
        <v>A</v>
      </c>
      <c r="I95" s="29">
        <f ca="1">VLOOKUP($B95,INDIRECT("data!$"&amp;H72&amp;"$3:$CZ$554"),$E72-3*(B71-1)+I$1,FALSE)</f>
        <v>0</v>
      </c>
      <c r="J95" s="29">
        <f ca="1">VLOOKUP($B95,INDIRECT("data!$"&amp;H72&amp;"$3:$CZ$554"),$E72-3*(B71-1)+J$1,FALSE)</f>
        <v>0</v>
      </c>
      <c r="K95" s="15" t="str">
        <f ca="1">VLOOKUP($B95,INDIRECT("data!$"&amp;H72&amp;"$3:$CZ$554"),$E72-3*(B71-1)+K$1,FALSE)</f>
        <v>D</v>
      </c>
      <c r="L95" s="30" t="str">
        <f ca="1">VLOOKUP($B95,INDIRECT("data!$"&amp;H72&amp;"$3:$CZ$554"),$E72-3*(B71-1)+L$1,FALSE)</f>
        <v>R Jones</v>
      </c>
      <c r="M95" s="45">
        <f ca="1">VLOOKUP($B95,INDIRECT("data!$"&amp;H72&amp;"$3:$CZ$554"),$E72-3*(B71-1)+M$1,FALSE)</f>
        <v>13</v>
      </c>
      <c r="N95" s="45">
        <f ca="1">VLOOKUP($B95,INDIRECT("data!$"&amp;H72&amp;"$3:$CZ$554"),$E72-3*(B71-1)+N$1,FALSE)</f>
        <v>13</v>
      </c>
      <c r="O95" s="45">
        <f ca="1">VLOOKUP($B95,INDIRECT("data!$"&amp;H72&amp;"$3:$CZ$554"),$E72-3*(B71-1)+O$1,FALSE)</f>
        <v>2</v>
      </c>
      <c r="P95" s="45">
        <f ca="1">VLOOKUP($B95,INDIRECT("data!$"&amp;H72&amp;"$3:$CZ$554"),$E72-3*(B71-1)+P$1,FALSE)</f>
        <v>7</v>
      </c>
      <c r="Q95" s="45">
        <f ca="1">VLOOKUP($B95,INDIRECT("data!$"&amp;H72&amp;"$3:$CZ$554"),$E72-3*(B71-1)+Q$1,FALSE)</f>
        <v>16</v>
      </c>
      <c r="R95" s="45">
        <f ca="1">VLOOKUP($B95,INDIRECT("data!$"&amp;H72&amp;"$3:$CZ$554"),$E72-3*(B71-1)+R$1,FALSE)</f>
        <v>9</v>
      </c>
      <c r="S95" s="45">
        <f ca="1">VLOOKUP($B95,INDIRECT("data!$"&amp;H72&amp;"$3:$CZ$554"),$E72-3*(B71-1)+S$1,FALSE)</f>
        <v>4</v>
      </c>
      <c r="T95" s="45">
        <f ca="1">VLOOKUP($B95,INDIRECT("data!$"&amp;H72&amp;"$3:$CZ$554"),$E72-3*(B71-1)+T$1,FALSE)</f>
        <v>7</v>
      </c>
      <c r="U95" s="45">
        <f ca="1">VLOOKUP($B95,INDIRECT("data!$"&amp;H72&amp;"$3:$CZ$554"),$E72-3*(B71-1)+U$1,FALSE)</f>
        <v>1</v>
      </c>
      <c r="V95" s="45">
        <f ca="1">VLOOKUP($B95,INDIRECT("data!$"&amp;H72&amp;"$3:$CZ$554"),$E72-3*(B71-1)+V$1,FALSE)</f>
        <v>2</v>
      </c>
      <c r="W95" s="45">
        <f ca="1">VLOOKUP($B95,INDIRECT("data!$"&amp;H72&amp;"$3:$CZ$554"),$E72-3*(B71-1)+W$1,FALSE)</f>
        <v>0</v>
      </c>
      <c r="X95" s="45">
        <f ca="1">VLOOKUP($B95,INDIRECT("data!$"&amp;H72&amp;"$3:$CZ$554"),$E72-3*(B71-1)+X$1,FALSE)</f>
        <v>0</v>
      </c>
      <c r="Y95" s="47">
        <f ca="1">VLOOKUP($B95,INDIRECT("data!$"&amp;H72&amp;"$3:$CZ$554"),$E72-3*(B71-1)+Y$1,FALSE)</f>
        <v>2.87</v>
      </c>
      <c r="Z95" s="47">
        <f ca="1">VLOOKUP($B95,INDIRECT("data!$"&amp;H72&amp;"$3:$CZ$554"),$E72-3*(B71-1)+Z$1,FALSE)</f>
        <v>3.4</v>
      </c>
      <c r="AA95" s="47">
        <f ca="1">VLOOKUP($B95,INDIRECT("data!$"&amp;H72&amp;"$3:$CZ$554"),$E72-3*(B71-1)+AA$1,FALSE)</f>
        <v>2.6</v>
      </c>
      <c r="AB95" s="47">
        <f ca="1">VLOOKUP($B95,INDIRECT("data!$"&amp;H72&amp;"$3:$CZ$554"),$E72-3*(B71-1)+AB$1,FALSE)</f>
        <v>2.9</v>
      </c>
      <c r="AC95" s="47">
        <f ca="1">VLOOKUP($B95,INDIRECT("data!$"&amp;H72&amp;"$3:$CZ$554"),$E72-3*(B71-1)+AC$1,FALSE)</f>
        <v>3.35</v>
      </c>
      <c r="AD95" s="47">
        <f ca="1">VLOOKUP($B95,INDIRECT("data!$"&amp;H72&amp;"$3:$CZ$554"),$E72-3*(B71-1)+AD$1,FALSE)</f>
        <v>2.62</v>
      </c>
      <c r="AE95" s="47">
        <f ca="1">VLOOKUP($B95,INDIRECT("data!$"&amp;H72&amp;"$3:$CZ$554"),$E72-3*(B71-1)+AE$1,FALSE)</f>
        <v>2.0699999999999998</v>
      </c>
      <c r="AF95" s="47">
        <f ca="1">VLOOKUP($B95,INDIRECT("data!$"&amp;H72&amp;"$3:$CZ$554"),$E72-3*(B71-1)+AF$1,FALSE)</f>
        <v>1.74</v>
      </c>
      <c r="AG95" s="65">
        <f t="shared" ref="AG95:AG103" ca="1" si="183">IF(C95="","",F95+G95)</f>
        <v>2</v>
      </c>
      <c r="AH95" s="65">
        <f t="shared" ref="AH95:AH103" ca="1" si="184">IF(C95="","",I95+J95)</f>
        <v>0</v>
      </c>
      <c r="AI95" s="65">
        <f t="shared" ref="AI95:AI103" ca="1" si="185">IF(C95="","",AJ95+AK95)</f>
        <v>2</v>
      </c>
      <c r="AJ95" s="65">
        <f t="shared" ref="AJ95:AJ103" ca="1" si="186">IF(C95="","",F95-I95)</f>
        <v>0</v>
      </c>
      <c r="AK95" s="65">
        <f t="shared" ref="AK95:AK103" ca="1" si="187">IF(C95="","",G95-J95)</f>
        <v>2</v>
      </c>
      <c r="AL95" s="66" t="str">
        <f t="shared" ref="AL95:AL103" ca="1" si="188">IF(AJ95&gt;AK95,"H",IF(AJ95=AK95,"D",IF(AJ95&lt;AK95,"A","Error!")))</f>
        <v>A</v>
      </c>
      <c r="AM95" s="66" t="str">
        <f t="shared" ref="AM95:AM103" ca="1" si="189">IF(C95="","",CONCATENATE(K95,"-",H95))</f>
        <v>D-A</v>
      </c>
      <c r="AN95" s="65">
        <f t="shared" ref="AN95:AN103" ca="1" si="190">IF(C95="","",IF(AND(F95&gt;0,G95&gt;0),1,0))</f>
        <v>0</v>
      </c>
      <c r="AO95" s="65">
        <f t="shared" ref="AO95:AO103" ca="1" si="191">IF(C95="","",IF(AND(F95&gt;0,I95&gt;0),1,0))</f>
        <v>0</v>
      </c>
      <c r="AP95" s="65">
        <f t="shared" ref="AP95:AP103" ca="1" si="192">IF(C95="","",IF(AND(G95&gt;0,J95&gt;0),1,0))</f>
        <v>0</v>
      </c>
      <c r="AQ95" s="65">
        <f t="shared" ref="AQ95:AQ103" ca="1" si="193">IF(C95="","",IF(AND(H95="H",G95=0),1,0))</f>
        <v>0</v>
      </c>
      <c r="AR95" s="65">
        <f t="shared" ref="AR95:AR103" ca="1" si="194">IF(C95="","",IF(AND(H95="A",F95=0),1,0))</f>
        <v>1</v>
      </c>
      <c r="AS95" s="65">
        <f t="shared" ref="AS95:AS103" ca="1" si="195">IF(C95="","",IF(AND(K95="H",AL95="H"),1,0))</f>
        <v>0</v>
      </c>
      <c r="AT95" s="65">
        <f t="shared" ref="AT95:AT103" ca="1" si="196">IF(C95="","",IF(AND(K95="A",AL95="A"),1,0))</f>
        <v>0</v>
      </c>
    </row>
    <row r="96" spans="1:46" ht="18" customHeight="1" x14ac:dyDescent="0.25">
      <c r="A96" s="49" t="str">
        <f ca="1">CONCATENATE(B93,"-",B96)</f>
        <v>Blackburn-All-3</v>
      </c>
      <c r="B96" s="38">
        <v>3</v>
      </c>
      <c r="C96" s="41">
        <f ca="1">VLOOKUP($B96,INDIRECT("data!$"&amp;H72&amp;"$3:$CZ$554"),$E72-3*(B71-1)+C$1,FALSE)</f>
        <v>43372</v>
      </c>
      <c r="D96" s="30" t="str">
        <f ca="1">VLOOKUP($B96,INDIRECT("data!$"&amp;H72&amp;"$3:$CZ$554"),$E72-3*(B71-1)+D$1,FALSE)</f>
        <v>Blackburn</v>
      </c>
      <c r="E96" s="30" t="str">
        <f ca="1">VLOOKUP($B96,INDIRECT("data!$"&amp;H72&amp;"$3:$CZ$554"),$E72-3*(B71-1)+E$1,FALSE)</f>
        <v>Nott'm Forest</v>
      </c>
      <c r="F96" s="29">
        <f ca="1">VLOOKUP($B96,INDIRECT("data!$"&amp;H72&amp;"$3:$CZ$554"),$E72-3*(B71-1)+F$1,FALSE)</f>
        <v>2</v>
      </c>
      <c r="G96" s="29">
        <f ca="1">VLOOKUP($B96,INDIRECT("data!$"&amp;H72&amp;"$3:$CZ$554"),$E72-3*(B71-1)+G$1,FALSE)</f>
        <v>2</v>
      </c>
      <c r="H96" s="15" t="str">
        <f ca="1">VLOOKUP($B96,INDIRECT("data!$"&amp;H72&amp;"$3:$CZ$554"),$E72-3*(B71-1)+H$1,FALSE)</f>
        <v>D</v>
      </c>
      <c r="I96" s="29">
        <f ca="1">VLOOKUP($B96,INDIRECT("data!$"&amp;H72&amp;"$3:$CZ$554"),$E72-3*(B71-1)+I$1,FALSE)</f>
        <v>0</v>
      </c>
      <c r="J96" s="29">
        <f ca="1">VLOOKUP($B96,INDIRECT("data!$"&amp;H72&amp;"$3:$CZ$554"),$E72-3*(B71-1)+J$1,FALSE)</f>
        <v>0</v>
      </c>
      <c r="K96" s="15" t="str">
        <f ca="1">VLOOKUP($B96,INDIRECT("data!$"&amp;H72&amp;"$3:$CZ$554"),$E72-3*(B71-1)+K$1,FALSE)</f>
        <v>D</v>
      </c>
      <c r="L96" s="30" t="str">
        <f ca="1">VLOOKUP($B96,INDIRECT("data!$"&amp;H72&amp;"$3:$CZ$554"),$E72-3*(B71-1)+L$1,FALSE)</f>
        <v>A Madley</v>
      </c>
      <c r="M96" s="45">
        <f ca="1">VLOOKUP($B96,INDIRECT("data!$"&amp;H72&amp;"$3:$CZ$554"),$E72-3*(B71-1)+M$1,FALSE)</f>
        <v>17</v>
      </c>
      <c r="N96" s="45">
        <f ca="1">VLOOKUP($B96,INDIRECT("data!$"&amp;H72&amp;"$3:$CZ$554"),$E72-3*(B71-1)+N$1,FALSE)</f>
        <v>17</v>
      </c>
      <c r="O96" s="45">
        <f ca="1">VLOOKUP($B96,INDIRECT("data!$"&amp;H72&amp;"$3:$CZ$554"),$E72-3*(B71-1)+O$1,FALSE)</f>
        <v>9</v>
      </c>
      <c r="P96" s="45">
        <f ca="1">VLOOKUP($B96,INDIRECT("data!$"&amp;H72&amp;"$3:$CZ$554"),$E72-3*(B71-1)+P$1,FALSE)</f>
        <v>5</v>
      </c>
      <c r="Q96" s="45">
        <f ca="1">VLOOKUP($B96,INDIRECT("data!$"&amp;H72&amp;"$3:$CZ$554"),$E72-3*(B71-1)+Q$1,FALSE)</f>
        <v>5</v>
      </c>
      <c r="R96" s="45">
        <f ca="1">VLOOKUP($B96,INDIRECT("data!$"&amp;H72&amp;"$3:$CZ$554"),$E72-3*(B71-1)+R$1,FALSE)</f>
        <v>11</v>
      </c>
      <c r="S96" s="45">
        <f ca="1">VLOOKUP($B96,INDIRECT("data!$"&amp;H72&amp;"$3:$CZ$554"),$E72-3*(B71-1)+S$1,FALSE)</f>
        <v>6</v>
      </c>
      <c r="T96" s="45">
        <f ca="1">VLOOKUP($B96,INDIRECT("data!$"&amp;H72&amp;"$3:$CZ$554"),$E72-3*(B71-1)+T$1,FALSE)</f>
        <v>8</v>
      </c>
      <c r="U96" s="45">
        <f ca="1">VLOOKUP($B96,INDIRECT("data!$"&amp;H72&amp;"$3:$CZ$554"),$E72-3*(B71-1)+U$1,FALSE)</f>
        <v>0</v>
      </c>
      <c r="V96" s="45">
        <f ca="1">VLOOKUP($B96,INDIRECT("data!$"&amp;H72&amp;"$3:$CZ$554"),$E72-3*(B71-1)+V$1,FALSE)</f>
        <v>1</v>
      </c>
      <c r="W96" s="45">
        <f ca="1">VLOOKUP($B96,INDIRECT("data!$"&amp;H72&amp;"$3:$CZ$554"),$E72-3*(B71-1)+W$1,FALSE)</f>
        <v>0</v>
      </c>
      <c r="X96" s="45">
        <f ca="1">VLOOKUP($B96,INDIRECT("data!$"&amp;H72&amp;"$3:$CZ$554"),$E72-3*(B71-1)+X$1,FALSE)</f>
        <v>0</v>
      </c>
      <c r="Y96" s="47">
        <f ca="1">VLOOKUP($B96,INDIRECT("data!$"&amp;H72&amp;"$3:$CZ$554"),$E72-3*(B71-1)+Y$1,FALSE)</f>
        <v>2.35</v>
      </c>
      <c r="Z96" s="47">
        <f ca="1">VLOOKUP($B96,INDIRECT("data!$"&amp;H72&amp;"$3:$CZ$554"),$E72-3*(B71-1)+Z$1,FALSE)</f>
        <v>3.25</v>
      </c>
      <c r="AA96" s="47">
        <f ca="1">VLOOKUP($B96,INDIRECT("data!$"&amp;H72&amp;"$3:$CZ$554"),$E72-3*(B71-1)+AA$1,FALSE)</f>
        <v>3.4</v>
      </c>
      <c r="AB96" s="47">
        <f ca="1">VLOOKUP($B96,INDIRECT("data!$"&amp;H72&amp;"$3:$CZ$554"),$E72-3*(B71-1)+AB$1,FALSE)</f>
        <v>2.39</v>
      </c>
      <c r="AC96" s="47">
        <f ca="1">VLOOKUP($B96,INDIRECT("data!$"&amp;H72&amp;"$3:$CZ$554"),$E72-3*(B71-1)+AC$1,FALSE)</f>
        <v>3.19</v>
      </c>
      <c r="AD96" s="47">
        <f ca="1">VLOOKUP($B96,INDIRECT("data!$"&amp;H72&amp;"$3:$CZ$554"),$E72-3*(B71-1)+AD$1,FALSE)</f>
        <v>3.42</v>
      </c>
      <c r="AE96" s="47">
        <f ca="1">VLOOKUP($B96,INDIRECT("data!$"&amp;H72&amp;"$3:$CZ$554"),$E72-3*(B71-1)+AE$1,FALSE)</f>
        <v>2.38</v>
      </c>
      <c r="AF96" s="47">
        <f ca="1">VLOOKUP($B96,INDIRECT("data!$"&amp;H72&amp;"$3:$CZ$554"),$E72-3*(B71-1)+AF$1,FALSE)</f>
        <v>1.56</v>
      </c>
      <c r="AG96" s="65">
        <f t="shared" ca="1" si="183"/>
        <v>4</v>
      </c>
      <c r="AH96" s="65">
        <f t="shared" ca="1" si="184"/>
        <v>0</v>
      </c>
      <c r="AI96" s="65">
        <f t="shared" ca="1" si="185"/>
        <v>4</v>
      </c>
      <c r="AJ96" s="65">
        <f t="shared" ca="1" si="186"/>
        <v>2</v>
      </c>
      <c r="AK96" s="65">
        <f t="shared" ca="1" si="187"/>
        <v>2</v>
      </c>
      <c r="AL96" s="66" t="str">
        <f t="shared" ca="1" si="188"/>
        <v>D</v>
      </c>
      <c r="AM96" s="66" t="str">
        <f t="shared" ca="1" si="189"/>
        <v>D-D</v>
      </c>
      <c r="AN96" s="65">
        <f t="shared" ca="1" si="190"/>
        <v>1</v>
      </c>
      <c r="AO96" s="65">
        <f t="shared" ca="1" si="191"/>
        <v>0</v>
      </c>
      <c r="AP96" s="65">
        <f t="shared" ca="1" si="192"/>
        <v>0</v>
      </c>
      <c r="AQ96" s="65">
        <f t="shared" ca="1" si="193"/>
        <v>0</v>
      </c>
      <c r="AR96" s="65">
        <f t="shared" ca="1" si="194"/>
        <v>0</v>
      </c>
      <c r="AS96" s="65">
        <f t="shared" ca="1" si="195"/>
        <v>0</v>
      </c>
      <c r="AT96" s="65">
        <f t="shared" ca="1" si="196"/>
        <v>0</v>
      </c>
    </row>
    <row r="97" spans="1:46" ht="18" customHeight="1" x14ac:dyDescent="0.25">
      <c r="A97" s="49" t="str">
        <f ca="1">CONCATENATE(B93,"-",B97)</f>
        <v>Blackburn-All-4</v>
      </c>
      <c r="B97" s="38">
        <v>4</v>
      </c>
      <c r="C97" s="41">
        <f ca="1">VLOOKUP($B97,INDIRECT("data!$"&amp;H72&amp;"$3:$CZ$554"),$E72-3*(B71-1)+C$1,FALSE)</f>
        <v>43365</v>
      </c>
      <c r="D97" s="30" t="str">
        <f ca="1">VLOOKUP($B97,INDIRECT("data!$"&amp;H72&amp;"$3:$CZ$554"),$E72-3*(B71-1)+D$1,FALSE)</f>
        <v>Stoke</v>
      </c>
      <c r="E97" s="30" t="str">
        <f ca="1">VLOOKUP($B97,INDIRECT("data!$"&amp;H72&amp;"$3:$CZ$554"),$E72-3*(B71-1)+E$1,FALSE)</f>
        <v>Blackburn</v>
      </c>
      <c r="F97" s="29">
        <f ca="1">VLOOKUP($B97,INDIRECT("data!$"&amp;H72&amp;"$3:$CZ$554"),$E72-3*(B71-1)+F$1,FALSE)</f>
        <v>2</v>
      </c>
      <c r="G97" s="29">
        <f ca="1">VLOOKUP($B97,INDIRECT("data!$"&amp;H72&amp;"$3:$CZ$554"),$E72-3*(B71-1)+G$1,FALSE)</f>
        <v>3</v>
      </c>
      <c r="H97" s="15" t="str">
        <f ca="1">VLOOKUP($B97,INDIRECT("data!$"&amp;H72&amp;"$3:$CZ$554"),$E72-3*(B71-1)+H$1,FALSE)</f>
        <v>A</v>
      </c>
      <c r="I97" s="29">
        <f ca="1">VLOOKUP($B97,INDIRECT("data!$"&amp;H72&amp;"$3:$CZ$554"),$E72-3*(B71-1)+I$1,FALSE)</f>
        <v>0</v>
      </c>
      <c r="J97" s="29">
        <f ca="1">VLOOKUP($B97,INDIRECT("data!$"&amp;H72&amp;"$3:$CZ$554"),$E72-3*(B71-1)+J$1,FALSE)</f>
        <v>2</v>
      </c>
      <c r="K97" s="15" t="str">
        <f ca="1">VLOOKUP($B97,INDIRECT("data!$"&amp;H72&amp;"$3:$CZ$554"),$E72-3*(B71-1)+K$1,FALSE)</f>
        <v>A</v>
      </c>
      <c r="L97" s="30" t="str">
        <f ca="1">VLOOKUP($B97,INDIRECT("data!$"&amp;H72&amp;"$3:$CZ$554"),$E72-3*(B71-1)+L$1,FALSE)</f>
        <v>T Harrington</v>
      </c>
      <c r="M97" s="45">
        <f ca="1">VLOOKUP($B97,INDIRECT("data!$"&amp;H72&amp;"$3:$CZ$554"),$E72-3*(B71-1)+M$1,FALSE)</f>
        <v>17</v>
      </c>
      <c r="N97" s="45">
        <f ca="1">VLOOKUP($B97,INDIRECT("data!$"&amp;H72&amp;"$3:$CZ$554"),$E72-3*(B71-1)+N$1,FALSE)</f>
        <v>8</v>
      </c>
      <c r="O97" s="45">
        <f ca="1">VLOOKUP($B97,INDIRECT("data!$"&amp;H72&amp;"$3:$CZ$554"),$E72-3*(B71-1)+O$1,FALSE)</f>
        <v>3</v>
      </c>
      <c r="P97" s="45">
        <f ca="1">VLOOKUP($B97,INDIRECT("data!$"&amp;H72&amp;"$3:$CZ$554"),$E72-3*(B71-1)+P$1,FALSE)</f>
        <v>4</v>
      </c>
      <c r="Q97" s="45">
        <f ca="1">VLOOKUP($B97,INDIRECT("data!$"&amp;H72&amp;"$3:$CZ$554"),$E72-3*(B71-1)+Q$1,FALSE)</f>
        <v>11</v>
      </c>
      <c r="R97" s="45">
        <f ca="1">VLOOKUP($B97,INDIRECT("data!$"&amp;H72&amp;"$3:$CZ$554"),$E72-3*(B71-1)+R$1,FALSE)</f>
        <v>14</v>
      </c>
      <c r="S97" s="45">
        <f ca="1">VLOOKUP($B97,INDIRECT("data!$"&amp;H72&amp;"$3:$CZ$554"),$E72-3*(B71-1)+S$1,FALSE)</f>
        <v>9</v>
      </c>
      <c r="T97" s="45">
        <f ca="1">VLOOKUP($B97,INDIRECT("data!$"&amp;H72&amp;"$3:$CZ$554"),$E72-3*(B71-1)+T$1,FALSE)</f>
        <v>2</v>
      </c>
      <c r="U97" s="45">
        <f ca="1">VLOOKUP($B97,INDIRECT("data!$"&amp;H72&amp;"$3:$CZ$554"),$E72-3*(B71-1)+U$1,FALSE)</f>
        <v>2</v>
      </c>
      <c r="V97" s="45">
        <f ca="1">VLOOKUP($B97,INDIRECT("data!$"&amp;H72&amp;"$3:$CZ$554"),$E72-3*(B71-1)+V$1,FALSE)</f>
        <v>1</v>
      </c>
      <c r="W97" s="45">
        <f ca="1">VLOOKUP($B97,INDIRECT("data!$"&amp;H72&amp;"$3:$CZ$554"),$E72-3*(B71-1)+W$1,FALSE)</f>
        <v>0</v>
      </c>
      <c r="X97" s="45">
        <f ca="1">VLOOKUP($B97,INDIRECT("data!$"&amp;H72&amp;"$3:$CZ$554"),$E72-3*(B71-1)+X$1,FALSE)</f>
        <v>0</v>
      </c>
      <c r="Y97" s="47">
        <f ca="1">VLOOKUP($B97,INDIRECT("data!$"&amp;H72&amp;"$3:$CZ$554"),$E72-3*(B71-1)+Y$1,FALSE)</f>
        <v>2.04</v>
      </c>
      <c r="Z97" s="47">
        <f ca="1">VLOOKUP($B97,INDIRECT("data!$"&amp;H72&amp;"$3:$CZ$554"),$E72-3*(B71-1)+Z$1,FALSE)</f>
        <v>3.3</v>
      </c>
      <c r="AA97" s="47">
        <f ca="1">VLOOKUP($B97,INDIRECT("data!$"&amp;H72&amp;"$3:$CZ$554"),$E72-3*(B71-1)+AA$1,FALSE)</f>
        <v>4.2</v>
      </c>
      <c r="AB97" s="47">
        <f ca="1">VLOOKUP($B97,INDIRECT("data!$"&amp;H72&amp;"$3:$CZ$554"),$E72-3*(B71-1)+AB$1,FALSE)</f>
        <v>2.0299999999999998</v>
      </c>
      <c r="AC97" s="47">
        <f ca="1">VLOOKUP($B97,INDIRECT("data!$"&amp;H72&amp;"$3:$CZ$554"),$E72-3*(B71-1)+AC$1,FALSE)</f>
        <v>3.41</v>
      </c>
      <c r="AD97" s="47">
        <f ca="1">VLOOKUP($B97,INDIRECT("data!$"&amp;H72&amp;"$3:$CZ$554"),$E72-3*(B71-1)+AD$1,FALSE)</f>
        <v>4.1100000000000003</v>
      </c>
      <c r="AE97" s="47">
        <f ca="1">VLOOKUP($B97,INDIRECT("data!$"&amp;H72&amp;"$3:$CZ$554"),$E72-3*(B71-1)+AE$1,FALSE)</f>
        <v>2.1</v>
      </c>
      <c r="AF97" s="47">
        <f ca="1">VLOOKUP($B97,INDIRECT("data!$"&amp;H72&amp;"$3:$CZ$554"),$E72-3*(B71-1)+AF$1,FALSE)</f>
        <v>1.72</v>
      </c>
      <c r="AG97" s="65">
        <f t="shared" ca="1" si="183"/>
        <v>5</v>
      </c>
      <c r="AH97" s="65">
        <f t="shared" ca="1" si="184"/>
        <v>2</v>
      </c>
      <c r="AI97" s="65">
        <f t="shared" ca="1" si="185"/>
        <v>3</v>
      </c>
      <c r="AJ97" s="65">
        <f t="shared" ca="1" si="186"/>
        <v>2</v>
      </c>
      <c r="AK97" s="65">
        <f t="shared" ca="1" si="187"/>
        <v>1</v>
      </c>
      <c r="AL97" s="66" t="str">
        <f t="shared" ca="1" si="188"/>
        <v>H</v>
      </c>
      <c r="AM97" s="66" t="str">
        <f t="shared" ca="1" si="189"/>
        <v>A-A</v>
      </c>
      <c r="AN97" s="65">
        <f t="shared" ca="1" si="190"/>
        <v>1</v>
      </c>
      <c r="AO97" s="65">
        <f t="shared" ca="1" si="191"/>
        <v>0</v>
      </c>
      <c r="AP97" s="65">
        <f t="shared" ca="1" si="192"/>
        <v>1</v>
      </c>
      <c r="AQ97" s="65">
        <f t="shared" ca="1" si="193"/>
        <v>0</v>
      </c>
      <c r="AR97" s="65">
        <f t="shared" ca="1" si="194"/>
        <v>0</v>
      </c>
      <c r="AS97" s="65">
        <f t="shared" ca="1" si="195"/>
        <v>0</v>
      </c>
      <c r="AT97" s="65">
        <f t="shared" ca="1" si="196"/>
        <v>0</v>
      </c>
    </row>
    <row r="98" spans="1:46" ht="18" customHeight="1" x14ac:dyDescent="0.25">
      <c r="A98" s="49" t="str">
        <f ca="1">CONCATENATE(B93,"-",B98)</f>
        <v>Blackburn-All-5</v>
      </c>
      <c r="B98" s="38">
        <v>5</v>
      </c>
      <c r="C98" s="41">
        <f ca="1">VLOOKUP($B98,INDIRECT("data!$"&amp;H72&amp;"$3:$CZ$554"),$E72-3*(B71-1)+C$1,FALSE)</f>
        <v>43361</v>
      </c>
      <c r="D98" s="30" t="str">
        <f ca="1">VLOOKUP($B98,INDIRECT("data!$"&amp;H72&amp;"$3:$CZ$554"),$E72-3*(B71-1)+D$1,FALSE)</f>
        <v>Derby</v>
      </c>
      <c r="E98" s="30" t="str">
        <f ca="1">VLOOKUP($B98,INDIRECT("data!$"&amp;H72&amp;"$3:$CZ$554"),$E72-3*(B71-1)+E$1,FALSE)</f>
        <v>Blackburn</v>
      </c>
      <c r="F98" s="29">
        <f ca="1">VLOOKUP($B98,INDIRECT("data!$"&amp;H72&amp;"$3:$CZ$554"),$E72-3*(B71-1)+F$1,FALSE)</f>
        <v>0</v>
      </c>
      <c r="G98" s="29">
        <f ca="1">VLOOKUP($B98,INDIRECT("data!$"&amp;H72&amp;"$3:$CZ$554"),$E72-3*(B71-1)+G$1,FALSE)</f>
        <v>0</v>
      </c>
      <c r="H98" s="15" t="str">
        <f ca="1">VLOOKUP($B98,INDIRECT("data!$"&amp;H72&amp;"$3:$CZ$554"),$E72-3*(B71-1)+H$1,FALSE)</f>
        <v>D</v>
      </c>
      <c r="I98" s="29">
        <f ca="1">VLOOKUP($B98,INDIRECT("data!$"&amp;H72&amp;"$3:$CZ$554"),$E72-3*(B71-1)+I$1,FALSE)</f>
        <v>0</v>
      </c>
      <c r="J98" s="29">
        <f ca="1">VLOOKUP($B98,INDIRECT("data!$"&amp;H72&amp;"$3:$CZ$554"),$E72-3*(B71-1)+J$1,FALSE)</f>
        <v>0</v>
      </c>
      <c r="K98" s="15" t="str">
        <f ca="1">VLOOKUP($B98,INDIRECT("data!$"&amp;H72&amp;"$3:$CZ$554"),$E72-3*(B71-1)+K$1,FALSE)</f>
        <v>D</v>
      </c>
      <c r="L98" s="30" t="str">
        <f ca="1">VLOOKUP($B98,INDIRECT("data!$"&amp;H72&amp;"$3:$CZ$554"),$E72-3*(B71-1)+L$1,FALSE)</f>
        <v>D England</v>
      </c>
      <c r="M98" s="45">
        <f ca="1">VLOOKUP($B98,INDIRECT("data!$"&amp;H72&amp;"$3:$CZ$554"),$E72-3*(B71-1)+M$1,FALSE)</f>
        <v>22</v>
      </c>
      <c r="N98" s="45">
        <f ca="1">VLOOKUP($B98,INDIRECT("data!$"&amp;H72&amp;"$3:$CZ$554"),$E72-3*(B71-1)+N$1,FALSE)</f>
        <v>6</v>
      </c>
      <c r="O98" s="45">
        <f ca="1">VLOOKUP($B98,INDIRECT("data!$"&amp;H72&amp;"$3:$CZ$554"),$E72-3*(B71-1)+O$1,FALSE)</f>
        <v>3</v>
      </c>
      <c r="P98" s="45">
        <f ca="1">VLOOKUP($B98,INDIRECT("data!$"&amp;H72&amp;"$3:$CZ$554"),$E72-3*(B71-1)+P$1,FALSE)</f>
        <v>2</v>
      </c>
      <c r="Q98" s="45">
        <f ca="1">VLOOKUP($B98,INDIRECT("data!$"&amp;H72&amp;"$3:$CZ$554"),$E72-3*(B71-1)+Q$1,FALSE)</f>
        <v>18</v>
      </c>
      <c r="R98" s="45">
        <f ca="1">VLOOKUP($B98,INDIRECT("data!$"&amp;H72&amp;"$3:$CZ$554"),$E72-3*(B71-1)+R$1,FALSE)</f>
        <v>13</v>
      </c>
      <c r="S98" s="45">
        <f ca="1">VLOOKUP($B98,INDIRECT("data!$"&amp;H72&amp;"$3:$CZ$554"),$E72-3*(B71-1)+S$1,FALSE)</f>
        <v>3</v>
      </c>
      <c r="T98" s="45">
        <f ca="1">VLOOKUP($B98,INDIRECT("data!$"&amp;H72&amp;"$3:$CZ$554"),$E72-3*(B71-1)+T$1,FALSE)</f>
        <v>1</v>
      </c>
      <c r="U98" s="45">
        <f ca="1">VLOOKUP($B98,INDIRECT("data!$"&amp;H72&amp;"$3:$CZ$554"),$E72-3*(B71-1)+U$1,FALSE)</f>
        <v>2</v>
      </c>
      <c r="V98" s="45">
        <f ca="1">VLOOKUP($B98,INDIRECT("data!$"&amp;H72&amp;"$3:$CZ$554"),$E72-3*(B71-1)+V$1,FALSE)</f>
        <v>3</v>
      </c>
      <c r="W98" s="45">
        <f ca="1">VLOOKUP($B98,INDIRECT("data!$"&amp;H72&amp;"$3:$CZ$554"),$E72-3*(B71-1)+W$1,FALSE)</f>
        <v>0</v>
      </c>
      <c r="X98" s="45">
        <f ca="1">VLOOKUP($B98,INDIRECT("data!$"&amp;H72&amp;"$3:$CZ$554"),$E72-3*(B71-1)+X$1,FALSE)</f>
        <v>0</v>
      </c>
      <c r="Y98" s="47">
        <f ca="1">VLOOKUP($B98,INDIRECT("data!$"&amp;H72&amp;"$3:$CZ$554"),$E72-3*(B71-1)+Y$1,FALSE)</f>
        <v>2.25</v>
      </c>
      <c r="Z98" s="47">
        <f ca="1">VLOOKUP($B98,INDIRECT("data!$"&amp;H72&amp;"$3:$CZ$554"),$E72-3*(B71-1)+Z$1,FALSE)</f>
        <v>3.3</v>
      </c>
      <c r="AA98" s="47">
        <f ca="1">VLOOKUP($B98,INDIRECT("data!$"&amp;H72&amp;"$3:$CZ$554"),$E72-3*(B71-1)+AA$1,FALSE)</f>
        <v>3.6</v>
      </c>
      <c r="AB98" s="47">
        <f ca="1">VLOOKUP($B98,INDIRECT("data!$"&amp;H72&amp;"$3:$CZ$554"),$E72-3*(B71-1)+AB$1,FALSE)</f>
        <v>2.2799999999999998</v>
      </c>
      <c r="AC98" s="47">
        <f ca="1">VLOOKUP($B98,INDIRECT("data!$"&amp;H72&amp;"$3:$CZ$554"),$E72-3*(B71-1)+AC$1,FALSE)</f>
        <v>3.22</v>
      </c>
      <c r="AD98" s="47">
        <f ca="1">VLOOKUP($B98,INDIRECT("data!$"&amp;H72&amp;"$3:$CZ$554"),$E72-3*(B71-1)+AD$1,FALSE)</f>
        <v>3.57</v>
      </c>
      <c r="AE98" s="47">
        <f ca="1">VLOOKUP($B98,INDIRECT("data!$"&amp;H72&amp;"$3:$CZ$554"),$E72-3*(B71-1)+AE$1,FALSE)</f>
        <v>2.19</v>
      </c>
      <c r="AF98" s="47">
        <f ca="1">VLOOKUP($B98,INDIRECT("data!$"&amp;H72&amp;"$3:$CZ$554"),$E72-3*(B71-1)+AF$1,FALSE)</f>
        <v>1.67</v>
      </c>
      <c r="AG98" s="65">
        <f t="shared" ca="1" si="183"/>
        <v>0</v>
      </c>
      <c r="AH98" s="65">
        <f t="shared" ca="1" si="184"/>
        <v>0</v>
      </c>
      <c r="AI98" s="65">
        <f t="shared" ca="1" si="185"/>
        <v>0</v>
      </c>
      <c r="AJ98" s="65">
        <f t="shared" ca="1" si="186"/>
        <v>0</v>
      </c>
      <c r="AK98" s="65">
        <f t="shared" ca="1" si="187"/>
        <v>0</v>
      </c>
      <c r="AL98" s="66" t="str">
        <f t="shared" ca="1" si="188"/>
        <v>D</v>
      </c>
      <c r="AM98" s="66" t="str">
        <f t="shared" ca="1" si="189"/>
        <v>D-D</v>
      </c>
      <c r="AN98" s="65">
        <f t="shared" ca="1" si="190"/>
        <v>0</v>
      </c>
      <c r="AO98" s="65">
        <f t="shared" ca="1" si="191"/>
        <v>0</v>
      </c>
      <c r="AP98" s="65">
        <f t="shared" ca="1" si="192"/>
        <v>0</v>
      </c>
      <c r="AQ98" s="65">
        <f t="shared" ca="1" si="193"/>
        <v>0</v>
      </c>
      <c r="AR98" s="65">
        <f t="shared" ca="1" si="194"/>
        <v>0</v>
      </c>
      <c r="AS98" s="65">
        <f t="shared" ca="1" si="195"/>
        <v>0</v>
      </c>
      <c r="AT98" s="65">
        <f t="shared" ca="1" si="196"/>
        <v>0</v>
      </c>
    </row>
    <row r="99" spans="1:46" ht="18" customHeight="1" x14ac:dyDescent="0.25">
      <c r="A99" s="49" t="str">
        <f ca="1">CONCATENATE(B93,"-",B99)</f>
        <v>Blackburn-All-6</v>
      </c>
      <c r="B99" s="38">
        <v>6</v>
      </c>
      <c r="C99" s="41">
        <f ca="1">VLOOKUP($B99,INDIRECT("data!$"&amp;H72&amp;"$3:$CZ$554"),$E72-3*(B71-1)+C$1,FALSE)</f>
        <v>43358</v>
      </c>
      <c r="D99" s="30" t="str">
        <f ca="1">VLOOKUP($B99,INDIRECT("data!$"&amp;H72&amp;"$3:$CZ$554"),$E72-3*(B71-1)+D$1,FALSE)</f>
        <v>Blackburn</v>
      </c>
      <c r="E99" s="30" t="str">
        <f ca="1">VLOOKUP($B99,INDIRECT("data!$"&amp;H72&amp;"$3:$CZ$554"),$E72-3*(B71-1)+E$1,FALSE)</f>
        <v>Aston Villa</v>
      </c>
      <c r="F99" s="29">
        <f ca="1">VLOOKUP($B99,INDIRECT("data!$"&amp;H72&amp;"$3:$CZ$554"),$E72-3*(B71-1)+F$1,FALSE)</f>
        <v>1</v>
      </c>
      <c r="G99" s="29">
        <f ca="1">VLOOKUP($B99,INDIRECT("data!$"&amp;H72&amp;"$3:$CZ$554"),$E72-3*(B71-1)+G$1,FALSE)</f>
        <v>1</v>
      </c>
      <c r="H99" s="15" t="str">
        <f ca="1">VLOOKUP($B99,INDIRECT("data!$"&amp;H72&amp;"$3:$CZ$554"),$E72-3*(B71-1)+H$1,FALSE)</f>
        <v>D</v>
      </c>
      <c r="I99" s="29">
        <f ca="1">VLOOKUP($B99,INDIRECT("data!$"&amp;H72&amp;"$3:$CZ$554"),$E72-3*(B71-1)+I$1,FALSE)</f>
        <v>0</v>
      </c>
      <c r="J99" s="29">
        <f ca="1">VLOOKUP($B99,INDIRECT("data!$"&amp;H72&amp;"$3:$CZ$554"),$E72-3*(B71-1)+J$1,FALSE)</f>
        <v>0</v>
      </c>
      <c r="K99" s="15" t="str">
        <f ca="1">VLOOKUP($B99,INDIRECT("data!$"&amp;H72&amp;"$3:$CZ$554"),$E72-3*(B71-1)+K$1,FALSE)</f>
        <v>D</v>
      </c>
      <c r="L99" s="30" t="str">
        <f ca="1">VLOOKUP($B99,INDIRECT("data!$"&amp;H72&amp;"$3:$CZ$554"),$E72-3*(B71-1)+L$1,FALSE)</f>
        <v>S Martin</v>
      </c>
      <c r="M99" s="45">
        <f ca="1">VLOOKUP($B99,INDIRECT("data!$"&amp;H72&amp;"$3:$CZ$554"),$E72-3*(B71-1)+M$1,FALSE)</f>
        <v>13</v>
      </c>
      <c r="N99" s="45">
        <f ca="1">VLOOKUP($B99,INDIRECT("data!$"&amp;H72&amp;"$3:$CZ$554"),$E72-3*(B71-1)+N$1,FALSE)</f>
        <v>15</v>
      </c>
      <c r="O99" s="45">
        <f ca="1">VLOOKUP($B99,INDIRECT("data!$"&amp;H72&amp;"$3:$CZ$554"),$E72-3*(B71-1)+O$1,FALSE)</f>
        <v>3</v>
      </c>
      <c r="P99" s="45">
        <f ca="1">VLOOKUP($B99,INDIRECT("data!$"&amp;H72&amp;"$3:$CZ$554"),$E72-3*(B71-1)+P$1,FALSE)</f>
        <v>5</v>
      </c>
      <c r="Q99" s="45">
        <f ca="1">VLOOKUP($B99,INDIRECT("data!$"&amp;H72&amp;"$3:$CZ$554"),$E72-3*(B71-1)+Q$1,FALSE)</f>
        <v>8</v>
      </c>
      <c r="R99" s="45">
        <f ca="1">VLOOKUP($B99,INDIRECT("data!$"&amp;H72&amp;"$3:$CZ$554"),$E72-3*(B71-1)+R$1,FALSE)</f>
        <v>11</v>
      </c>
      <c r="S99" s="45">
        <f ca="1">VLOOKUP($B99,INDIRECT("data!$"&amp;H72&amp;"$3:$CZ$554"),$E72-3*(B71-1)+S$1,FALSE)</f>
        <v>8</v>
      </c>
      <c r="T99" s="45">
        <f ca="1">VLOOKUP($B99,INDIRECT("data!$"&amp;H72&amp;"$3:$CZ$554"),$E72-3*(B71-1)+T$1,FALSE)</f>
        <v>3</v>
      </c>
      <c r="U99" s="45">
        <f ca="1">VLOOKUP($B99,INDIRECT("data!$"&amp;H72&amp;"$3:$CZ$554"),$E72-3*(B71-1)+U$1,FALSE)</f>
        <v>3</v>
      </c>
      <c r="V99" s="45">
        <f ca="1">VLOOKUP($B99,INDIRECT("data!$"&amp;H72&amp;"$3:$CZ$554"),$E72-3*(B71-1)+V$1,FALSE)</f>
        <v>2</v>
      </c>
      <c r="W99" s="45">
        <f ca="1">VLOOKUP($B99,INDIRECT("data!$"&amp;H72&amp;"$3:$CZ$554"),$E72-3*(B71-1)+W$1,FALSE)</f>
        <v>0</v>
      </c>
      <c r="X99" s="45">
        <f ca="1">VLOOKUP($B99,INDIRECT("data!$"&amp;H72&amp;"$3:$CZ$554"),$E72-3*(B71-1)+X$1,FALSE)</f>
        <v>0</v>
      </c>
      <c r="Y99" s="47">
        <f ca="1">VLOOKUP($B99,INDIRECT("data!$"&amp;H72&amp;"$3:$CZ$554"),$E72-3*(B71-1)+Y$1,FALSE)</f>
        <v>2.8</v>
      </c>
      <c r="Z99" s="47">
        <f ca="1">VLOOKUP($B99,INDIRECT("data!$"&amp;H72&amp;"$3:$CZ$554"),$E72-3*(B71-1)+Z$1,FALSE)</f>
        <v>3.3</v>
      </c>
      <c r="AA99" s="47">
        <f ca="1">VLOOKUP($B99,INDIRECT("data!$"&amp;H72&amp;"$3:$CZ$554"),$E72-3*(B71-1)+AA$1,FALSE)</f>
        <v>2.75</v>
      </c>
      <c r="AB99" s="47">
        <f ca="1">VLOOKUP($B99,INDIRECT("data!$"&amp;H72&amp;"$3:$CZ$554"),$E72-3*(B71-1)+AB$1,FALSE)</f>
        <v>2.82</v>
      </c>
      <c r="AC99" s="47">
        <f ca="1">VLOOKUP($B99,INDIRECT("data!$"&amp;H72&amp;"$3:$CZ$554"),$E72-3*(B71-1)+AC$1,FALSE)</f>
        <v>3.21</v>
      </c>
      <c r="AD99" s="47">
        <f ca="1">VLOOKUP($B99,INDIRECT("data!$"&amp;H72&amp;"$3:$CZ$554"),$E72-3*(B71-1)+AD$1,FALSE)</f>
        <v>2.78</v>
      </c>
      <c r="AE99" s="47">
        <f ca="1">VLOOKUP($B99,INDIRECT("data!$"&amp;H72&amp;"$3:$CZ$554"),$E72-3*(B71-1)+AE$1,FALSE)</f>
        <v>2.14</v>
      </c>
      <c r="AF99" s="47">
        <f ca="1">VLOOKUP($B99,INDIRECT("data!$"&amp;H72&amp;"$3:$CZ$554"),$E72-3*(B71-1)+AF$1,FALSE)</f>
        <v>1.7</v>
      </c>
      <c r="AG99" s="65">
        <f t="shared" ca="1" si="183"/>
        <v>2</v>
      </c>
      <c r="AH99" s="65">
        <f t="shared" ca="1" si="184"/>
        <v>0</v>
      </c>
      <c r="AI99" s="65">
        <f t="shared" ca="1" si="185"/>
        <v>2</v>
      </c>
      <c r="AJ99" s="65">
        <f t="shared" ca="1" si="186"/>
        <v>1</v>
      </c>
      <c r="AK99" s="65">
        <f t="shared" ca="1" si="187"/>
        <v>1</v>
      </c>
      <c r="AL99" s="66" t="str">
        <f t="shared" ca="1" si="188"/>
        <v>D</v>
      </c>
      <c r="AM99" s="66" t="str">
        <f t="shared" ca="1" si="189"/>
        <v>D-D</v>
      </c>
      <c r="AN99" s="65">
        <f t="shared" ca="1" si="190"/>
        <v>1</v>
      </c>
      <c r="AO99" s="65">
        <f t="shared" ca="1" si="191"/>
        <v>0</v>
      </c>
      <c r="AP99" s="65">
        <f t="shared" ca="1" si="192"/>
        <v>0</v>
      </c>
      <c r="AQ99" s="65">
        <f t="shared" ca="1" si="193"/>
        <v>0</v>
      </c>
      <c r="AR99" s="65">
        <f t="shared" ca="1" si="194"/>
        <v>0</v>
      </c>
      <c r="AS99" s="65">
        <f t="shared" ca="1" si="195"/>
        <v>0</v>
      </c>
      <c r="AT99" s="65">
        <f t="shared" ca="1" si="196"/>
        <v>0</v>
      </c>
    </row>
    <row r="100" spans="1:46" ht="18" customHeight="1" x14ac:dyDescent="0.25">
      <c r="A100" s="49" t="str">
        <f ca="1">CONCATENATE(B93,"-",B100)</f>
        <v>Blackburn-All-7</v>
      </c>
      <c r="B100" s="38">
        <v>7</v>
      </c>
      <c r="C100" s="41">
        <f ca="1">VLOOKUP($B100,INDIRECT("data!$"&amp;H72&amp;"$3:$CZ$554"),$E72-3*(B71-1)+C$1,FALSE)</f>
        <v>43345</v>
      </c>
      <c r="D100" s="30" t="str">
        <f ca="1">VLOOKUP($B100,INDIRECT("data!$"&amp;H72&amp;"$3:$CZ$554"),$E72-3*(B71-1)+D$1,FALSE)</f>
        <v>Bristol City</v>
      </c>
      <c r="E100" s="30" t="str">
        <f ca="1">VLOOKUP($B100,INDIRECT("data!$"&amp;H72&amp;"$3:$CZ$554"),$E72-3*(B71-1)+E$1,FALSE)</f>
        <v>Blackburn</v>
      </c>
      <c r="F100" s="29">
        <f ca="1">VLOOKUP($B100,INDIRECT("data!$"&amp;H72&amp;"$3:$CZ$554"),$E72-3*(B71-1)+F$1,FALSE)</f>
        <v>4</v>
      </c>
      <c r="G100" s="29">
        <f ca="1">VLOOKUP($B100,INDIRECT("data!$"&amp;H72&amp;"$3:$CZ$554"),$E72-3*(B71-1)+G$1,FALSE)</f>
        <v>1</v>
      </c>
      <c r="H100" s="15" t="str">
        <f ca="1">VLOOKUP($B100,INDIRECT("data!$"&amp;H72&amp;"$3:$CZ$554"),$E72-3*(B71-1)+H$1,FALSE)</f>
        <v>H</v>
      </c>
      <c r="I100" s="29">
        <f ca="1">VLOOKUP($B100,INDIRECT("data!$"&amp;H72&amp;"$3:$CZ$554"),$E72-3*(B71-1)+I$1,FALSE)</f>
        <v>1</v>
      </c>
      <c r="J100" s="29">
        <f ca="1">VLOOKUP($B100,INDIRECT("data!$"&amp;H72&amp;"$3:$CZ$554"),$E72-3*(B71-1)+J$1,FALSE)</f>
        <v>1</v>
      </c>
      <c r="K100" s="15" t="str">
        <f ca="1">VLOOKUP($B100,INDIRECT("data!$"&amp;H72&amp;"$3:$CZ$554"),$E72-3*(B71-1)+K$1,FALSE)</f>
        <v>D</v>
      </c>
      <c r="L100" s="30" t="str">
        <f ca="1">VLOOKUP($B100,INDIRECT("data!$"&amp;H72&amp;"$3:$CZ$554"),$E72-3*(B71-1)+L$1,FALSE)</f>
        <v>D Webb</v>
      </c>
      <c r="M100" s="45">
        <f ca="1">VLOOKUP($B100,INDIRECT("data!$"&amp;H72&amp;"$3:$CZ$554"),$E72-3*(B71-1)+M$1,FALSE)</f>
        <v>19</v>
      </c>
      <c r="N100" s="45">
        <f ca="1">VLOOKUP($B100,INDIRECT("data!$"&amp;H72&amp;"$3:$CZ$554"),$E72-3*(B71-1)+N$1,FALSE)</f>
        <v>13</v>
      </c>
      <c r="O100" s="45">
        <f ca="1">VLOOKUP($B100,INDIRECT("data!$"&amp;H72&amp;"$3:$CZ$554"),$E72-3*(B71-1)+O$1,FALSE)</f>
        <v>11</v>
      </c>
      <c r="P100" s="45">
        <f ca="1">VLOOKUP($B100,INDIRECT("data!$"&amp;H72&amp;"$3:$CZ$554"),$E72-3*(B71-1)+P$1,FALSE)</f>
        <v>2</v>
      </c>
      <c r="Q100" s="45">
        <f ca="1">VLOOKUP($B100,INDIRECT("data!$"&amp;H72&amp;"$3:$CZ$554"),$E72-3*(B71-1)+Q$1,FALSE)</f>
        <v>8</v>
      </c>
      <c r="R100" s="45">
        <f ca="1">VLOOKUP($B100,INDIRECT("data!$"&amp;H72&amp;"$3:$CZ$554"),$E72-3*(B71-1)+R$1,FALSE)</f>
        <v>8</v>
      </c>
      <c r="S100" s="45">
        <f ca="1">VLOOKUP($B100,INDIRECT("data!$"&amp;H72&amp;"$3:$CZ$554"),$E72-3*(B71-1)+S$1,FALSE)</f>
        <v>8</v>
      </c>
      <c r="T100" s="45">
        <f ca="1">VLOOKUP($B100,INDIRECT("data!$"&amp;H72&amp;"$3:$CZ$554"),$E72-3*(B71-1)+T$1,FALSE)</f>
        <v>5</v>
      </c>
      <c r="U100" s="45">
        <f ca="1">VLOOKUP($B100,INDIRECT("data!$"&amp;H72&amp;"$3:$CZ$554"),$E72-3*(B71-1)+U$1,FALSE)</f>
        <v>0</v>
      </c>
      <c r="V100" s="45">
        <f ca="1">VLOOKUP($B100,INDIRECT("data!$"&amp;H72&amp;"$3:$CZ$554"),$E72-3*(B71-1)+V$1,FALSE)</f>
        <v>0</v>
      </c>
      <c r="W100" s="45">
        <f ca="1">VLOOKUP($B100,INDIRECT("data!$"&amp;H72&amp;"$3:$CZ$554"),$E72-3*(B71-1)+W$1,FALSE)</f>
        <v>0</v>
      </c>
      <c r="X100" s="45">
        <f ca="1">VLOOKUP($B100,INDIRECT("data!$"&amp;H72&amp;"$3:$CZ$554"),$E72-3*(B71-1)+X$1,FALSE)</f>
        <v>0</v>
      </c>
      <c r="Y100" s="47">
        <f ca="1">VLOOKUP($B100,INDIRECT("data!$"&amp;H72&amp;"$3:$CZ$554"),$E72-3*(B71-1)+Y$1,FALSE)</f>
        <v>2.37</v>
      </c>
      <c r="Z100" s="47">
        <f ca="1">VLOOKUP($B100,INDIRECT("data!$"&amp;H72&amp;"$3:$CZ$554"),$E72-3*(B71-1)+Z$1,FALSE)</f>
        <v>3.25</v>
      </c>
      <c r="AA100" s="47">
        <f ca="1">VLOOKUP($B100,INDIRECT("data!$"&amp;H72&amp;"$3:$CZ$554"),$E72-3*(B71-1)+AA$1,FALSE)</f>
        <v>3.4</v>
      </c>
      <c r="AB100" s="47">
        <f ca="1">VLOOKUP($B100,INDIRECT("data!$"&amp;H72&amp;"$3:$CZ$554"),$E72-3*(B71-1)+AB$1,FALSE)</f>
        <v>2.42</v>
      </c>
      <c r="AC100" s="47">
        <f ca="1">VLOOKUP($B100,INDIRECT("data!$"&amp;H72&amp;"$3:$CZ$554"),$E72-3*(B71-1)+AC$1,FALSE)</f>
        <v>3.2</v>
      </c>
      <c r="AD100" s="47">
        <f ca="1">VLOOKUP($B100,INDIRECT("data!$"&amp;H72&amp;"$3:$CZ$554"),$E72-3*(B71-1)+AD$1,FALSE)</f>
        <v>3.33</v>
      </c>
      <c r="AE100" s="47">
        <f ca="1">VLOOKUP($B100,INDIRECT("data!$"&amp;H72&amp;"$3:$CZ$554"),$E72-3*(B71-1)+AE$1,FALSE)</f>
        <v>2.11</v>
      </c>
      <c r="AF100" s="47">
        <f ca="1">VLOOKUP($B100,INDIRECT("data!$"&amp;H72&amp;"$3:$CZ$554"),$E72-3*(B71-1)+AF$1,FALSE)</f>
        <v>1.71</v>
      </c>
      <c r="AG100" s="65">
        <f t="shared" ca="1" si="183"/>
        <v>5</v>
      </c>
      <c r="AH100" s="65">
        <f t="shared" ca="1" si="184"/>
        <v>2</v>
      </c>
      <c r="AI100" s="65">
        <f t="shared" ca="1" si="185"/>
        <v>3</v>
      </c>
      <c r="AJ100" s="65">
        <f t="shared" ca="1" si="186"/>
        <v>3</v>
      </c>
      <c r="AK100" s="65">
        <f t="shared" ca="1" si="187"/>
        <v>0</v>
      </c>
      <c r="AL100" s="66" t="str">
        <f t="shared" ca="1" si="188"/>
        <v>H</v>
      </c>
      <c r="AM100" s="66" t="str">
        <f t="shared" ca="1" si="189"/>
        <v>D-H</v>
      </c>
      <c r="AN100" s="65">
        <f t="shared" ca="1" si="190"/>
        <v>1</v>
      </c>
      <c r="AO100" s="65">
        <f t="shared" ca="1" si="191"/>
        <v>1</v>
      </c>
      <c r="AP100" s="65">
        <f t="shared" ca="1" si="192"/>
        <v>1</v>
      </c>
      <c r="AQ100" s="65">
        <f t="shared" ca="1" si="193"/>
        <v>0</v>
      </c>
      <c r="AR100" s="65">
        <f t="shared" ca="1" si="194"/>
        <v>0</v>
      </c>
      <c r="AS100" s="65">
        <f t="shared" ca="1" si="195"/>
        <v>0</v>
      </c>
      <c r="AT100" s="65">
        <f t="shared" ca="1" si="196"/>
        <v>0</v>
      </c>
    </row>
    <row r="101" spans="1:46" ht="18" customHeight="1" x14ac:dyDescent="0.25">
      <c r="A101" s="49" t="str">
        <f ca="1">CONCATENATE(B93,"-",B101)</f>
        <v>Blackburn-All-8</v>
      </c>
      <c r="B101" s="38">
        <v>8</v>
      </c>
      <c r="C101" s="41">
        <f ca="1">VLOOKUP($B101,INDIRECT("data!$"&amp;H72&amp;"$3:$CZ$554"),$E72-3*(B71-1)+C$1,FALSE)</f>
        <v>43337</v>
      </c>
      <c r="D101" s="30" t="str">
        <f ca="1">VLOOKUP($B101,INDIRECT("data!$"&amp;H72&amp;"$3:$CZ$554"),$E72-3*(B71-1)+D$1,FALSE)</f>
        <v>Blackburn</v>
      </c>
      <c r="E101" s="30" t="str">
        <f ca="1">VLOOKUP($B101,INDIRECT("data!$"&amp;H72&amp;"$3:$CZ$554"),$E72-3*(B71-1)+E$1,FALSE)</f>
        <v>Brentford</v>
      </c>
      <c r="F101" s="29">
        <f ca="1">VLOOKUP($B101,INDIRECT("data!$"&amp;H72&amp;"$3:$CZ$554"),$E72-3*(B71-1)+F$1,FALSE)</f>
        <v>1</v>
      </c>
      <c r="G101" s="29">
        <f ca="1">VLOOKUP($B101,INDIRECT("data!$"&amp;H72&amp;"$3:$CZ$554"),$E72-3*(B71-1)+G$1,FALSE)</f>
        <v>0</v>
      </c>
      <c r="H101" s="15" t="str">
        <f ca="1">VLOOKUP($B101,INDIRECT("data!$"&amp;H72&amp;"$3:$CZ$554"),$E72-3*(B71-1)+H$1,FALSE)</f>
        <v>H</v>
      </c>
      <c r="I101" s="29">
        <f ca="1">VLOOKUP($B101,INDIRECT("data!$"&amp;H72&amp;"$3:$CZ$554"),$E72-3*(B71-1)+I$1,FALSE)</f>
        <v>0</v>
      </c>
      <c r="J101" s="29">
        <f ca="1">VLOOKUP($B101,INDIRECT("data!$"&amp;H72&amp;"$3:$CZ$554"),$E72-3*(B71-1)+J$1,FALSE)</f>
        <v>0</v>
      </c>
      <c r="K101" s="15" t="str">
        <f ca="1">VLOOKUP($B101,INDIRECT("data!$"&amp;H72&amp;"$3:$CZ$554"),$E72-3*(B71-1)+K$1,FALSE)</f>
        <v>D</v>
      </c>
      <c r="L101" s="30" t="str">
        <f ca="1">VLOOKUP($B101,INDIRECT("data!$"&amp;H72&amp;"$3:$CZ$554"),$E72-3*(B71-1)+L$1,FALSE)</f>
        <v>T Harrington</v>
      </c>
      <c r="M101" s="45">
        <f ca="1">VLOOKUP($B101,INDIRECT("data!$"&amp;H72&amp;"$3:$CZ$554"),$E72-3*(B71-1)+M$1,FALSE)</f>
        <v>2</v>
      </c>
      <c r="N101" s="45">
        <f ca="1">VLOOKUP($B101,INDIRECT("data!$"&amp;H72&amp;"$3:$CZ$554"),$E72-3*(B71-1)+N$1,FALSE)</f>
        <v>8</v>
      </c>
      <c r="O101" s="45">
        <f ca="1">VLOOKUP($B101,INDIRECT("data!$"&amp;H72&amp;"$3:$CZ$554"),$E72-3*(B71-1)+O$1,FALSE)</f>
        <v>1</v>
      </c>
      <c r="P101" s="45">
        <f ca="1">VLOOKUP($B101,INDIRECT("data!$"&amp;H72&amp;"$3:$CZ$554"),$E72-3*(B71-1)+P$1,FALSE)</f>
        <v>3</v>
      </c>
      <c r="Q101" s="45">
        <f ca="1">VLOOKUP($B101,INDIRECT("data!$"&amp;H72&amp;"$3:$CZ$554"),$E72-3*(B71-1)+Q$1,FALSE)</f>
        <v>12</v>
      </c>
      <c r="R101" s="45">
        <f ca="1">VLOOKUP($B101,INDIRECT("data!$"&amp;H72&amp;"$3:$CZ$554"),$E72-3*(B71-1)+R$1,FALSE)</f>
        <v>10</v>
      </c>
      <c r="S101" s="45">
        <f ca="1">VLOOKUP($B101,INDIRECT("data!$"&amp;H72&amp;"$3:$CZ$554"),$E72-3*(B71-1)+S$1,FALSE)</f>
        <v>3</v>
      </c>
      <c r="T101" s="45">
        <f ca="1">VLOOKUP($B101,INDIRECT("data!$"&amp;H72&amp;"$3:$CZ$554"),$E72-3*(B71-1)+T$1,FALSE)</f>
        <v>4</v>
      </c>
      <c r="U101" s="45">
        <f ca="1">VLOOKUP($B101,INDIRECT("data!$"&amp;H72&amp;"$3:$CZ$554"),$E72-3*(B71-1)+U$1,FALSE)</f>
        <v>0</v>
      </c>
      <c r="V101" s="45">
        <f ca="1">VLOOKUP($B101,INDIRECT("data!$"&amp;H72&amp;"$3:$CZ$554"),$E72-3*(B71-1)+V$1,FALSE)</f>
        <v>1</v>
      </c>
      <c r="W101" s="45">
        <f ca="1">VLOOKUP($B101,INDIRECT("data!$"&amp;H72&amp;"$3:$CZ$554"),$E72-3*(B71-1)+W$1,FALSE)</f>
        <v>0</v>
      </c>
      <c r="X101" s="45">
        <f ca="1">VLOOKUP($B101,INDIRECT("data!$"&amp;H72&amp;"$3:$CZ$554"),$E72-3*(B71-1)+X$1,FALSE)</f>
        <v>0</v>
      </c>
      <c r="Y101" s="47">
        <f ca="1">VLOOKUP($B101,INDIRECT("data!$"&amp;H72&amp;"$3:$CZ$554"),$E72-3*(B71-1)+Y$1,FALSE)</f>
        <v>2.9</v>
      </c>
      <c r="Z101" s="47">
        <f ca="1">VLOOKUP($B101,INDIRECT("data!$"&amp;H72&amp;"$3:$CZ$554"),$E72-3*(B71-1)+Z$1,FALSE)</f>
        <v>3.5</v>
      </c>
      <c r="AA101" s="47">
        <f ca="1">VLOOKUP($B101,INDIRECT("data!$"&amp;H72&amp;"$3:$CZ$554"),$E72-3*(B71-1)+AA$1,FALSE)</f>
        <v>2.54</v>
      </c>
      <c r="AB101" s="47">
        <f ca="1">VLOOKUP($B101,INDIRECT("data!$"&amp;H72&amp;"$3:$CZ$554"),$E72-3*(B71-1)+AB$1,FALSE)</f>
        <v>2.87</v>
      </c>
      <c r="AC101" s="47">
        <f ca="1">VLOOKUP($B101,INDIRECT("data!$"&amp;H72&amp;"$3:$CZ$554"),$E72-3*(B71-1)+AC$1,FALSE)</f>
        <v>3.47</v>
      </c>
      <c r="AD101" s="47">
        <f ca="1">VLOOKUP($B101,INDIRECT("data!$"&amp;H72&amp;"$3:$CZ$554"),$E72-3*(B71-1)+AD$1,FALSE)</f>
        <v>2.58</v>
      </c>
      <c r="AE101" s="47">
        <f ca="1">VLOOKUP($B101,INDIRECT("data!$"&amp;H72&amp;"$3:$CZ$554"),$E72-3*(B71-1)+AE$1,FALSE)</f>
        <v>1.87</v>
      </c>
      <c r="AF101" s="47">
        <f ca="1">VLOOKUP($B101,INDIRECT("data!$"&amp;H72&amp;"$3:$CZ$554"),$E72-3*(B71-1)+AF$1,FALSE)</f>
        <v>1.92</v>
      </c>
      <c r="AG101" s="65">
        <f t="shared" ca="1" si="183"/>
        <v>1</v>
      </c>
      <c r="AH101" s="65">
        <f t="shared" ca="1" si="184"/>
        <v>0</v>
      </c>
      <c r="AI101" s="65">
        <f t="shared" ca="1" si="185"/>
        <v>1</v>
      </c>
      <c r="AJ101" s="65">
        <f t="shared" ca="1" si="186"/>
        <v>1</v>
      </c>
      <c r="AK101" s="65">
        <f t="shared" ca="1" si="187"/>
        <v>0</v>
      </c>
      <c r="AL101" s="66" t="str">
        <f t="shared" ca="1" si="188"/>
        <v>H</v>
      </c>
      <c r="AM101" s="66" t="str">
        <f t="shared" ca="1" si="189"/>
        <v>D-H</v>
      </c>
      <c r="AN101" s="65">
        <f t="shared" ca="1" si="190"/>
        <v>0</v>
      </c>
      <c r="AO101" s="65">
        <f t="shared" ca="1" si="191"/>
        <v>0</v>
      </c>
      <c r="AP101" s="65">
        <f t="shared" ca="1" si="192"/>
        <v>0</v>
      </c>
      <c r="AQ101" s="65">
        <f t="shared" ca="1" si="193"/>
        <v>1</v>
      </c>
      <c r="AR101" s="65">
        <f t="shared" ca="1" si="194"/>
        <v>0</v>
      </c>
      <c r="AS101" s="65">
        <f t="shared" ca="1" si="195"/>
        <v>0</v>
      </c>
      <c r="AT101" s="65">
        <f t="shared" ca="1" si="196"/>
        <v>0</v>
      </c>
    </row>
    <row r="102" spans="1:46" ht="18" customHeight="1" x14ac:dyDescent="0.25">
      <c r="A102" s="49" t="str">
        <f ca="1">CONCATENATE(B93,"-",B102)</f>
        <v>Blackburn-All-9</v>
      </c>
      <c r="B102" s="38">
        <v>9</v>
      </c>
      <c r="C102" s="41">
        <f ca="1">VLOOKUP($B102,INDIRECT("data!$"&amp;H72&amp;"$3:$CZ$554"),$E72-3*(B71-1)+C$1,FALSE)</f>
        <v>43334</v>
      </c>
      <c r="D102" s="30" t="str">
        <f ca="1">VLOOKUP($B102,INDIRECT("data!$"&amp;H72&amp;"$3:$CZ$554"),$E72-3*(B71-1)+D$1,FALSE)</f>
        <v>Blackburn</v>
      </c>
      <c r="E102" s="30" t="str">
        <f ca="1">VLOOKUP($B102,INDIRECT("data!$"&amp;H72&amp;"$3:$CZ$554"),$E72-3*(B71-1)+E$1,FALSE)</f>
        <v>Reading</v>
      </c>
      <c r="F102" s="29">
        <f ca="1">VLOOKUP($B102,INDIRECT("data!$"&amp;H72&amp;"$3:$CZ$554"),$E72-3*(B71-1)+F$1,FALSE)</f>
        <v>2</v>
      </c>
      <c r="G102" s="29">
        <f ca="1">VLOOKUP($B102,INDIRECT("data!$"&amp;H72&amp;"$3:$CZ$554"),$E72-3*(B71-1)+G$1,FALSE)</f>
        <v>2</v>
      </c>
      <c r="H102" s="15" t="str">
        <f ca="1">VLOOKUP($B102,INDIRECT("data!$"&amp;H72&amp;"$3:$CZ$554"),$E72-3*(B71-1)+H$1,FALSE)</f>
        <v>D</v>
      </c>
      <c r="I102" s="29">
        <f ca="1">VLOOKUP($B102,INDIRECT("data!$"&amp;H72&amp;"$3:$CZ$554"),$E72-3*(B71-1)+I$1,FALSE)</f>
        <v>0</v>
      </c>
      <c r="J102" s="29">
        <f ca="1">VLOOKUP($B102,INDIRECT("data!$"&amp;H72&amp;"$3:$CZ$554"),$E72-3*(B71-1)+J$1,FALSE)</f>
        <v>2</v>
      </c>
      <c r="K102" s="15" t="str">
        <f ca="1">VLOOKUP($B102,INDIRECT("data!$"&amp;H72&amp;"$3:$CZ$554"),$E72-3*(B71-1)+K$1,FALSE)</f>
        <v>A</v>
      </c>
      <c r="L102" s="30" t="str">
        <f ca="1">VLOOKUP($B102,INDIRECT("data!$"&amp;H72&amp;"$3:$CZ$554"),$E72-3*(B71-1)+L$1,FALSE)</f>
        <v>O Langford</v>
      </c>
      <c r="M102" s="45">
        <f ca="1">VLOOKUP($B102,INDIRECT("data!$"&amp;H72&amp;"$3:$CZ$554"),$E72-3*(B71-1)+M$1,FALSE)</f>
        <v>16</v>
      </c>
      <c r="N102" s="45">
        <f ca="1">VLOOKUP($B102,INDIRECT("data!$"&amp;H72&amp;"$3:$CZ$554"),$E72-3*(B71-1)+N$1,FALSE)</f>
        <v>8</v>
      </c>
      <c r="O102" s="45">
        <f ca="1">VLOOKUP($B102,INDIRECT("data!$"&amp;H72&amp;"$3:$CZ$554"),$E72-3*(B71-1)+O$1,FALSE)</f>
        <v>4</v>
      </c>
      <c r="P102" s="45">
        <f ca="1">VLOOKUP($B102,INDIRECT("data!$"&amp;H72&amp;"$3:$CZ$554"),$E72-3*(B71-1)+P$1,FALSE)</f>
        <v>4</v>
      </c>
      <c r="Q102" s="45">
        <f ca="1">VLOOKUP($B102,INDIRECT("data!$"&amp;H72&amp;"$3:$CZ$554"),$E72-3*(B71-1)+Q$1,FALSE)</f>
        <v>7</v>
      </c>
      <c r="R102" s="45">
        <f ca="1">VLOOKUP($B102,INDIRECT("data!$"&amp;H72&amp;"$3:$CZ$554"),$E72-3*(B71-1)+R$1,FALSE)</f>
        <v>9</v>
      </c>
      <c r="S102" s="45">
        <f ca="1">VLOOKUP($B102,INDIRECT("data!$"&amp;H72&amp;"$3:$CZ$554"),$E72-3*(B71-1)+S$1,FALSE)</f>
        <v>6</v>
      </c>
      <c r="T102" s="45">
        <f ca="1">VLOOKUP($B102,INDIRECT("data!$"&amp;H72&amp;"$3:$CZ$554"),$E72-3*(B71-1)+T$1,FALSE)</f>
        <v>1</v>
      </c>
      <c r="U102" s="45">
        <f ca="1">VLOOKUP($B102,INDIRECT("data!$"&amp;H72&amp;"$3:$CZ$554"),$E72-3*(B71-1)+U$1,FALSE)</f>
        <v>1</v>
      </c>
      <c r="V102" s="45">
        <f ca="1">VLOOKUP($B102,INDIRECT("data!$"&amp;H72&amp;"$3:$CZ$554"),$E72-3*(B71-1)+V$1,FALSE)</f>
        <v>0</v>
      </c>
      <c r="W102" s="45">
        <f ca="1">VLOOKUP($B102,INDIRECT("data!$"&amp;H72&amp;"$3:$CZ$554"),$E72-3*(B71-1)+W$1,FALSE)</f>
        <v>0</v>
      </c>
      <c r="X102" s="45">
        <f ca="1">VLOOKUP($B102,INDIRECT("data!$"&amp;H72&amp;"$3:$CZ$554"),$E72-3*(B71-1)+X$1,FALSE)</f>
        <v>0</v>
      </c>
      <c r="Y102" s="47">
        <f ca="1">VLOOKUP($B102,INDIRECT("data!$"&amp;H72&amp;"$3:$CZ$554"),$E72-3*(B71-1)+Y$1,FALSE)</f>
        <v>1.72</v>
      </c>
      <c r="Z102" s="47">
        <f ca="1">VLOOKUP($B102,INDIRECT("data!$"&amp;H72&amp;"$3:$CZ$554"),$E72-3*(B71-1)+Z$1,FALSE)</f>
        <v>3.75</v>
      </c>
      <c r="AA102" s="47">
        <f ca="1">VLOOKUP($B102,INDIRECT("data!$"&amp;H72&amp;"$3:$CZ$554"),$E72-3*(B71-1)+AA$1,FALSE)</f>
        <v>5.5</v>
      </c>
      <c r="AB102" s="47">
        <f ca="1">VLOOKUP($B102,INDIRECT("data!$"&amp;H72&amp;"$3:$CZ$554"),$E72-3*(B71-1)+AB$1,FALSE)</f>
        <v>1.76</v>
      </c>
      <c r="AC102" s="47">
        <f ca="1">VLOOKUP($B102,INDIRECT("data!$"&amp;H72&amp;"$3:$CZ$554"),$E72-3*(B71-1)+AC$1,FALSE)</f>
        <v>3.65</v>
      </c>
      <c r="AD102" s="47">
        <f ca="1">VLOOKUP($B102,INDIRECT("data!$"&amp;H72&amp;"$3:$CZ$554"),$E72-3*(B71-1)+AD$1,FALSE)</f>
        <v>5.5</v>
      </c>
      <c r="AE102" s="47">
        <f ca="1">VLOOKUP($B102,INDIRECT("data!$"&amp;H72&amp;"$3:$CZ$554"),$E72-3*(B71-1)+AE$1,FALSE)</f>
        <v>2.1800000000000002</v>
      </c>
      <c r="AF102" s="47">
        <f ca="1">VLOOKUP($B102,INDIRECT("data!$"&amp;H72&amp;"$3:$CZ$554"),$E72-3*(B71-1)+AF$1,FALSE)</f>
        <v>1.66</v>
      </c>
      <c r="AG102" s="65">
        <f t="shared" ca="1" si="183"/>
        <v>4</v>
      </c>
      <c r="AH102" s="65">
        <f t="shared" ca="1" si="184"/>
        <v>2</v>
      </c>
      <c r="AI102" s="65">
        <f t="shared" ca="1" si="185"/>
        <v>2</v>
      </c>
      <c r="AJ102" s="65">
        <f t="shared" ca="1" si="186"/>
        <v>2</v>
      </c>
      <c r="AK102" s="65">
        <f t="shared" ca="1" si="187"/>
        <v>0</v>
      </c>
      <c r="AL102" s="66" t="str">
        <f t="shared" ca="1" si="188"/>
        <v>H</v>
      </c>
      <c r="AM102" s="66" t="str">
        <f t="shared" ca="1" si="189"/>
        <v>A-D</v>
      </c>
      <c r="AN102" s="65">
        <f t="shared" ca="1" si="190"/>
        <v>1</v>
      </c>
      <c r="AO102" s="65">
        <f t="shared" ca="1" si="191"/>
        <v>0</v>
      </c>
      <c r="AP102" s="65">
        <f t="shared" ca="1" si="192"/>
        <v>1</v>
      </c>
      <c r="AQ102" s="65">
        <f t="shared" ca="1" si="193"/>
        <v>0</v>
      </c>
      <c r="AR102" s="65">
        <f t="shared" ca="1" si="194"/>
        <v>0</v>
      </c>
      <c r="AS102" s="65">
        <f t="shared" ca="1" si="195"/>
        <v>0</v>
      </c>
      <c r="AT102" s="65">
        <f t="shared" ca="1" si="196"/>
        <v>0</v>
      </c>
    </row>
    <row r="103" spans="1:46" ht="18" customHeight="1" x14ac:dyDescent="0.25">
      <c r="A103" s="49" t="str">
        <f ca="1">CONCATENATE(B93,"-",B103)</f>
        <v>Blackburn-All-10</v>
      </c>
      <c r="B103" s="38">
        <v>10</v>
      </c>
      <c r="C103" s="41">
        <f ca="1">VLOOKUP($B103,INDIRECT("data!$"&amp;H72&amp;"$3:$CZ$554"),$E72-3*(B71-1)+C$1,FALSE)</f>
        <v>43330</v>
      </c>
      <c r="D103" s="30" t="str">
        <f ca="1">VLOOKUP($B103,INDIRECT("data!$"&amp;H72&amp;"$3:$CZ$554"),$E72-3*(B71-1)+D$1,FALSE)</f>
        <v>Hull</v>
      </c>
      <c r="E103" s="30" t="str">
        <f ca="1">VLOOKUP($B103,INDIRECT("data!$"&amp;H72&amp;"$3:$CZ$554"),$E72-3*(B71-1)+E$1,FALSE)</f>
        <v>Blackburn</v>
      </c>
      <c r="F103" s="29">
        <f ca="1">VLOOKUP($B103,INDIRECT("data!$"&amp;H72&amp;"$3:$CZ$554"),$E72-3*(B71-1)+F$1,FALSE)</f>
        <v>0</v>
      </c>
      <c r="G103" s="29">
        <f ca="1">VLOOKUP($B103,INDIRECT("data!$"&amp;H72&amp;"$3:$CZ$554"),$E72-3*(B71-1)+G$1,FALSE)</f>
        <v>1</v>
      </c>
      <c r="H103" s="15" t="str">
        <f ca="1">VLOOKUP($B103,INDIRECT("data!$"&amp;H72&amp;"$3:$CZ$554"),$E72-3*(B71-1)+H$1,FALSE)</f>
        <v>A</v>
      </c>
      <c r="I103" s="29">
        <f ca="1">VLOOKUP($B103,INDIRECT("data!$"&amp;H72&amp;"$3:$CZ$554"),$E72-3*(B71-1)+I$1,FALSE)</f>
        <v>0</v>
      </c>
      <c r="J103" s="29">
        <f ca="1">VLOOKUP($B103,INDIRECT("data!$"&amp;H72&amp;"$3:$CZ$554"),$E72-3*(B71-1)+J$1,FALSE)</f>
        <v>1</v>
      </c>
      <c r="K103" s="15" t="str">
        <f ca="1">VLOOKUP($B103,INDIRECT("data!$"&amp;H72&amp;"$3:$CZ$554"),$E72-3*(B71-1)+K$1,FALSE)</f>
        <v>A</v>
      </c>
      <c r="L103" s="30" t="str">
        <f ca="1">VLOOKUP($B103,INDIRECT("data!$"&amp;H72&amp;"$3:$CZ$554"),$E72-3*(B71-1)+L$1,FALSE)</f>
        <v>D Coote</v>
      </c>
      <c r="M103" s="45">
        <f ca="1">VLOOKUP($B103,INDIRECT("data!$"&amp;H72&amp;"$3:$CZ$554"),$E72-3*(B71-1)+M$1,FALSE)</f>
        <v>10</v>
      </c>
      <c r="N103" s="45">
        <f ca="1">VLOOKUP($B103,INDIRECT("data!$"&amp;H72&amp;"$3:$CZ$554"),$E72-3*(B71-1)+N$1,FALSE)</f>
        <v>16</v>
      </c>
      <c r="O103" s="45">
        <f ca="1">VLOOKUP($B103,INDIRECT("data!$"&amp;H72&amp;"$3:$CZ$554"),$E72-3*(B71-1)+O$1,FALSE)</f>
        <v>3</v>
      </c>
      <c r="P103" s="45">
        <f ca="1">VLOOKUP($B103,INDIRECT("data!$"&amp;H72&amp;"$3:$CZ$554"),$E72-3*(B71-1)+P$1,FALSE)</f>
        <v>7</v>
      </c>
      <c r="Q103" s="45">
        <f ca="1">VLOOKUP($B103,INDIRECT("data!$"&amp;H72&amp;"$3:$CZ$554"),$E72-3*(B71-1)+Q$1,FALSE)</f>
        <v>12</v>
      </c>
      <c r="R103" s="45">
        <f ca="1">VLOOKUP($B103,INDIRECT("data!$"&amp;H72&amp;"$3:$CZ$554"),$E72-3*(B71-1)+R$1,FALSE)</f>
        <v>13</v>
      </c>
      <c r="S103" s="45">
        <f ca="1">VLOOKUP($B103,INDIRECT("data!$"&amp;H72&amp;"$3:$CZ$554"),$E72-3*(B71-1)+S$1,FALSE)</f>
        <v>5</v>
      </c>
      <c r="T103" s="45">
        <f ca="1">VLOOKUP($B103,INDIRECT("data!$"&amp;H72&amp;"$3:$CZ$554"),$E72-3*(B71-1)+T$1,FALSE)</f>
        <v>1</v>
      </c>
      <c r="U103" s="45">
        <f ca="1">VLOOKUP($B103,INDIRECT("data!$"&amp;H72&amp;"$3:$CZ$554"),$E72-3*(B71-1)+U$1,FALSE)</f>
        <v>1</v>
      </c>
      <c r="V103" s="45">
        <f ca="1">VLOOKUP($B103,INDIRECT("data!$"&amp;H72&amp;"$3:$CZ$554"),$E72-3*(B71-1)+V$1,FALSE)</f>
        <v>3</v>
      </c>
      <c r="W103" s="45">
        <f ca="1">VLOOKUP($B103,INDIRECT("data!$"&amp;H72&amp;"$3:$CZ$554"),$E72-3*(B71-1)+W$1,FALSE)</f>
        <v>0</v>
      </c>
      <c r="X103" s="45">
        <f ca="1">VLOOKUP($B103,INDIRECT("data!$"&amp;H72&amp;"$3:$CZ$554"),$E72-3*(B71-1)+X$1,FALSE)</f>
        <v>0</v>
      </c>
      <c r="Y103" s="47">
        <f ca="1">VLOOKUP($B103,INDIRECT("data!$"&amp;H72&amp;"$3:$CZ$554"),$E72-3*(B71-1)+Y$1,FALSE)</f>
        <v>2.4</v>
      </c>
      <c r="Z103" s="47">
        <f ca="1">VLOOKUP($B103,INDIRECT("data!$"&amp;H72&amp;"$3:$CZ$554"),$E72-3*(B71-1)+Z$1,FALSE)</f>
        <v>3.4</v>
      </c>
      <c r="AA103" s="47">
        <f ca="1">VLOOKUP($B103,INDIRECT("data!$"&amp;H72&amp;"$3:$CZ$554"),$E72-3*(B71-1)+AA$1,FALSE)</f>
        <v>3.2</v>
      </c>
      <c r="AB103" s="47">
        <f ca="1">VLOOKUP($B103,INDIRECT("data!$"&amp;H72&amp;"$3:$CZ$554"),$E72-3*(B71-1)+AB$1,FALSE)</f>
        <v>2.35</v>
      </c>
      <c r="AC103" s="47">
        <f ca="1">VLOOKUP($B103,INDIRECT("data!$"&amp;H72&amp;"$3:$CZ$554"),$E72-3*(B71-1)+AC$1,FALSE)</f>
        <v>3.36</v>
      </c>
      <c r="AD103" s="47">
        <f ca="1">VLOOKUP($B103,INDIRECT("data!$"&amp;H72&amp;"$3:$CZ$554"),$E72-3*(B71-1)+AD$1,FALSE)</f>
        <v>3.32</v>
      </c>
      <c r="AE103" s="47">
        <f ca="1">VLOOKUP($B103,INDIRECT("data!$"&amp;H72&amp;"$3:$CZ$554"),$E72-3*(B71-1)+AE$1,FALSE)</f>
        <v>2.04</v>
      </c>
      <c r="AF103" s="47">
        <f ca="1">VLOOKUP($B103,INDIRECT("data!$"&amp;H72&amp;"$3:$CZ$554"),$E72-3*(B71-1)+AF$1,FALSE)</f>
        <v>1.76</v>
      </c>
      <c r="AG103" s="65">
        <f t="shared" ca="1" si="183"/>
        <v>1</v>
      </c>
      <c r="AH103" s="65">
        <f t="shared" ca="1" si="184"/>
        <v>1</v>
      </c>
      <c r="AI103" s="65">
        <f t="shared" ca="1" si="185"/>
        <v>0</v>
      </c>
      <c r="AJ103" s="65">
        <f t="shared" ca="1" si="186"/>
        <v>0</v>
      </c>
      <c r="AK103" s="65">
        <f t="shared" ca="1" si="187"/>
        <v>0</v>
      </c>
      <c r="AL103" s="66" t="str">
        <f t="shared" ca="1" si="188"/>
        <v>D</v>
      </c>
      <c r="AM103" s="66" t="str">
        <f t="shared" ca="1" si="189"/>
        <v>A-A</v>
      </c>
      <c r="AN103" s="65">
        <f t="shared" ca="1" si="190"/>
        <v>0</v>
      </c>
      <c r="AO103" s="65">
        <f t="shared" ca="1" si="191"/>
        <v>0</v>
      </c>
      <c r="AP103" s="65">
        <f t="shared" ca="1" si="192"/>
        <v>1</v>
      </c>
      <c r="AQ103" s="65">
        <f t="shared" ca="1" si="193"/>
        <v>0</v>
      </c>
      <c r="AR103" s="65">
        <f t="shared" ca="1" si="194"/>
        <v>1</v>
      </c>
      <c r="AS103" s="65">
        <f t="shared" ca="1" si="195"/>
        <v>0</v>
      </c>
      <c r="AT103" s="65">
        <f t="shared" ca="1" si="196"/>
        <v>0</v>
      </c>
    </row>
    <row r="104" spans="1:46" ht="18" customHeight="1" x14ac:dyDescent="0.25">
      <c r="B104" s="42" t="s">
        <v>23</v>
      </c>
      <c r="C104" s="43"/>
      <c r="D104" s="44"/>
      <c r="E104" s="44"/>
      <c r="F104" s="46">
        <f ca="1">SUM(F94:F101)</f>
        <v>10</v>
      </c>
      <c r="G104" s="46">
        <f ca="1">SUM(G94:G101)</f>
        <v>10</v>
      </c>
      <c r="H104" s="42"/>
      <c r="I104" s="46">
        <f t="shared" ref="I104:J104" ca="1" si="197">SUM(I94:I101)</f>
        <v>1</v>
      </c>
      <c r="J104" s="46">
        <f t="shared" ca="1" si="197"/>
        <v>4</v>
      </c>
      <c r="K104" s="42"/>
      <c r="L104" s="44"/>
      <c r="M104" s="46">
        <f t="shared" ref="M104:X104" ca="1" si="198">SUM(M94:M101)</f>
        <v>116</v>
      </c>
      <c r="N104" s="46">
        <f t="shared" ca="1" si="198"/>
        <v>87</v>
      </c>
      <c r="O104" s="46">
        <f t="shared" ca="1" si="198"/>
        <v>36</v>
      </c>
      <c r="P104" s="46">
        <f t="shared" ca="1" si="198"/>
        <v>32</v>
      </c>
      <c r="Q104" s="46">
        <f t="shared" ca="1" si="198"/>
        <v>92</v>
      </c>
      <c r="R104" s="46">
        <f t="shared" ca="1" si="198"/>
        <v>87</v>
      </c>
      <c r="S104" s="46">
        <f t="shared" ca="1" si="198"/>
        <v>48</v>
      </c>
      <c r="T104" s="46">
        <f t="shared" ca="1" si="198"/>
        <v>33</v>
      </c>
      <c r="U104" s="46">
        <f t="shared" ca="1" si="198"/>
        <v>11</v>
      </c>
      <c r="V104" s="46">
        <f t="shared" ca="1" si="198"/>
        <v>13</v>
      </c>
      <c r="W104" s="46">
        <f t="shared" ca="1" si="198"/>
        <v>0</v>
      </c>
      <c r="X104" s="46">
        <f t="shared" ca="1" si="198"/>
        <v>0</v>
      </c>
      <c r="Y104" s="48"/>
      <c r="Z104" s="48"/>
      <c r="AA104" s="48"/>
      <c r="AB104" s="48"/>
      <c r="AC104" s="48"/>
      <c r="AD104" s="48"/>
      <c r="AE104" s="48"/>
      <c r="AF104" s="48"/>
    </row>
    <row r="106" spans="1:46" ht="18" customHeight="1" x14ac:dyDescent="0.25">
      <c r="B106" s="36">
        <f>B71+1</f>
        <v>4</v>
      </c>
      <c r="C106" s="39">
        <v>1</v>
      </c>
      <c r="D106" s="15">
        <f>1+C106</f>
        <v>2</v>
      </c>
      <c r="E106" s="15">
        <f t="shared" ref="E106" si="199">1+D106</f>
        <v>3</v>
      </c>
      <c r="F106" s="15">
        <f t="shared" ref="F106" si="200">1+E106</f>
        <v>4</v>
      </c>
      <c r="G106" s="15">
        <f t="shared" ref="G106" si="201">1+F106</f>
        <v>5</v>
      </c>
      <c r="H106" s="15">
        <f t="shared" ref="H106" si="202">1+G106</f>
        <v>6</v>
      </c>
      <c r="I106" s="15">
        <f t="shared" ref="I106" si="203">1+H106</f>
        <v>7</v>
      </c>
      <c r="J106" s="15">
        <f t="shared" ref="J106" si="204">1+I106</f>
        <v>8</v>
      </c>
      <c r="K106" s="15">
        <f t="shared" ref="K106" si="205">1+J106</f>
        <v>9</v>
      </c>
      <c r="L106" s="15">
        <f t="shared" ref="L106" si="206">1+K106</f>
        <v>10</v>
      </c>
      <c r="M106" s="15">
        <f t="shared" ref="M106" si="207">1+L106</f>
        <v>11</v>
      </c>
      <c r="N106" s="15">
        <f t="shared" ref="N106" si="208">1+M106</f>
        <v>12</v>
      </c>
      <c r="O106" s="15">
        <f t="shared" ref="O106" si="209">1+N106</f>
        <v>13</v>
      </c>
      <c r="P106" s="15">
        <f t="shared" ref="P106" si="210">1+O106</f>
        <v>14</v>
      </c>
      <c r="Q106" s="15">
        <f t="shared" ref="Q106" si="211">1+P106</f>
        <v>15</v>
      </c>
      <c r="R106" s="15">
        <f t="shared" ref="R106" si="212">1+Q106</f>
        <v>16</v>
      </c>
      <c r="S106" s="15">
        <f t="shared" ref="S106" si="213">1+R106</f>
        <v>17</v>
      </c>
      <c r="T106" s="15">
        <f t="shared" ref="T106" si="214">1+S106</f>
        <v>18</v>
      </c>
      <c r="U106" s="15">
        <f t="shared" ref="U106" si="215">1+T106</f>
        <v>19</v>
      </c>
      <c r="V106" s="15">
        <f t="shared" ref="V106" si="216">1+U106</f>
        <v>20</v>
      </c>
      <c r="W106" s="15">
        <f t="shared" ref="W106" si="217">1+V106</f>
        <v>21</v>
      </c>
      <c r="X106" s="15">
        <f t="shared" ref="X106" si="218">1+W106</f>
        <v>22</v>
      </c>
      <c r="Y106" s="15">
        <f t="shared" ref="Y106" si="219">1+X106</f>
        <v>23</v>
      </c>
      <c r="Z106" s="15">
        <f t="shared" ref="Z106" si="220">1+Y106</f>
        <v>24</v>
      </c>
      <c r="AA106" s="15">
        <f t="shared" ref="AA106" si="221">1+Z106</f>
        <v>25</v>
      </c>
      <c r="AB106" s="15">
        <f t="shared" ref="AB106" si="222">1+AA106</f>
        <v>26</v>
      </c>
      <c r="AC106" s="15">
        <f t="shared" ref="AC106" si="223">1+AB106</f>
        <v>27</v>
      </c>
      <c r="AD106" s="15">
        <f t="shared" ref="AD106" si="224">1+AC106</f>
        <v>28</v>
      </c>
      <c r="AE106" s="15">
        <f t="shared" ref="AE106" si="225">1+AD106</f>
        <v>29</v>
      </c>
      <c r="AF106" s="15">
        <f t="shared" ref="AF106" si="226">1+AE106</f>
        <v>30</v>
      </c>
    </row>
    <row r="107" spans="1:46" ht="18" customHeight="1" x14ac:dyDescent="0.25">
      <c r="B107" s="36" t="str">
        <f ca="1">INDIRECT("teams!a"&amp;B106)</f>
        <v>Bolton</v>
      </c>
      <c r="C107" s="40">
        <v>74</v>
      </c>
      <c r="D107" s="13">
        <f>C107-1</f>
        <v>73</v>
      </c>
      <c r="E107" s="13">
        <f>D107-1</f>
        <v>72</v>
      </c>
      <c r="F107" s="51" t="s">
        <v>82</v>
      </c>
      <c r="G107" s="13" t="s">
        <v>83</v>
      </c>
      <c r="H107" s="13" t="s">
        <v>84</v>
      </c>
    </row>
    <row r="108" spans="1:46" ht="18" customHeight="1" x14ac:dyDescent="0.25">
      <c r="B108" s="12" t="str">
        <f ca="1">CONCATENATE(B107,"-Home")</f>
        <v>Bolton-Home</v>
      </c>
      <c r="C108" s="40" t="s">
        <v>22</v>
      </c>
      <c r="D108" s="13" t="s">
        <v>50</v>
      </c>
      <c r="E108" s="13" t="s">
        <v>51</v>
      </c>
      <c r="F108" s="13" t="s">
        <v>3</v>
      </c>
      <c r="G108" s="13" t="s">
        <v>4</v>
      </c>
      <c r="H108" s="13" t="s">
        <v>6</v>
      </c>
      <c r="I108" s="13" t="s">
        <v>1</v>
      </c>
      <c r="J108" s="13" t="s">
        <v>2</v>
      </c>
      <c r="K108" s="13" t="s">
        <v>5</v>
      </c>
      <c r="L108" s="13" t="s">
        <v>52</v>
      </c>
      <c r="M108" s="13" t="s">
        <v>53</v>
      </c>
      <c r="N108" s="13" t="s">
        <v>54</v>
      </c>
      <c r="O108" s="13" t="s">
        <v>55</v>
      </c>
      <c r="P108" s="13" t="s">
        <v>56</v>
      </c>
      <c r="Q108" s="13" t="s">
        <v>57</v>
      </c>
      <c r="R108" s="13" t="s">
        <v>58</v>
      </c>
      <c r="S108" s="13" t="s">
        <v>59</v>
      </c>
      <c r="T108" s="13" t="s">
        <v>60</v>
      </c>
      <c r="U108" s="13" t="s">
        <v>61</v>
      </c>
      <c r="V108" s="13" t="s">
        <v>62</v>
      </c>
      <c r="W108" s="13" t="s">
        <v>63</v>
      </c>
      <c r="X108" s="13" t="s">
        <v>64</v>
      </c>
      <c r="Y108" s="13" t="s">
        <v>65</v>
      </c>
      <c r="Z108" s="13" t="s">
        <v>66</v>
      </c>
      <c r="AA108" s="13" t="s">
        <v>67</v>
      </c>
      <c r="AB108" s="13" t="s">
        <v>68</v>
      </c>
      <c r="AC108" s="13" t="s">
        <v>69</v>
      </c>
      <c r="AD108" s="13" t="s">
        <v>70</v>
      </c>
      <c r="AE108" s="13" t="s">
        <v>71</v>
      </c>
      <c r="AF108" s="13" t="s">
        <v>72</v>
      </c>
      <c r="AG108" s="62" t="s">
        <v>140</v>
      </c>
      <c r="AH108" s="62" t="s">
        <v>141</v>
      </c>
      <c r="AI108" s="62" t="s">
        <v>142</v>
      </c>
      <c r="AJ108" s="62" t="s">
        <v>143</v>
      </c>
      <c r="AK108" s="62" t="s">
        <v>144</v>
      </c>
      <c r="AL108" s="63" t="s">
        <v>145</v>
      </c>
      <c r="AM108" s="63" t="s">
        <v>146</v>
      </c>
      <c r="AN108" s="62" t="s">
        <v>147</v>
      </c>
      <c r="AO108" s="64" t="s">
        <v>150</v>
      </c>
      <c r="AP108" s="64" t="s">
        <v>151</v>
      </c>
      <c r="AQ108" s="62" t="s">
        <v>148</v>
      </c>
      <c r="AR108" s="62" t="s">
        <v>149</v>
      </c>
      <c r="AS108" s="62" t="s">
        <v>152</v>
      </c>
      <c r="AT108" s="62" t="s">
        <v>153</v>
      </c>
    </row>
    <row r="109" spans="1:46" ht="18" customHeight="1" x14ac:dyDescent="0.25">
      <c r="A109" s="49" t="str">
        <f ca="1">CONCATENATE(B108,"-",B109)</f>
        <v>Bolton-Home-1</v>
      </c>
      <c r="B109" s="12">
        <v>1</v>
      </c>
      <c r="C109" s="41">
        <f ca="1">VLOOKUP($B109,INDIRECT("data!$"&amp;F107&amp;"$3:$CZ$554"),$C107-3*(B106-1)+C$1,FALSE)</f>
        <v>43379</v>
      </c>
      <c r="D109" s="30" t="str">
        <f ca="1">VLOOKUP($B109,INDIRECT("data!$"&amp;F107&amp;"$3:$CZ$554"),$C107-3*(B106-1)+D$1,FALSE)</f>
        <v>Bolton</v>
      </c>
      <c r="E109" s="30" t="str">
        <f ca="1">VLOOKUP($B109,INDIRECT("data!$"&amp;F107&amp;"$3:$CZ$554"),$C107-3*(B106-1)+E$1,FALSE)</f>
        <v>Blackburn</v>
      </c>
      <c r="F109" s="29">
        <f ca="1">VLOOKUP($B109,INDIRECT("data!$"&amp;F107&amp;"$3:$CZ$554"),$C107-3*(B106-1)+F$1,FALSE)</f>
        <v>0</v>
      </c>
      <c r="G109" s="29">
        <f ca="1">VLOOKUP($B109,INDIRECT("data!$"&amp;F107&amp;"$3:$CZ$554"),$C107-3*(B106-1)+G$1,FALSE)</f>
        <v>1</v>
      </c>
      <c r="H109" s="15" t="str">
        <f ca="1">VLOOKUP($B109,INDIRECT("data!$"&amp;F107&amp;"$3:$CZ$554"),$C107-3*(B106-1)+H$1,FALSE)</f>
        <v>A</v>
      </c>
      <c r="I109" s="29">
        <f ca="1">VLOOKUP($B109,INDIRECT("data!$"&amp;F107&amp;"$3:$CZ$554"),$C107-3*(B106-1)+I$1,FALSE)</f>
        <v>0</v>
      </c>
      <c r="J109" s="29">
        <f ca="1">VLOOKUP($B109,INDIRECT("data!$"&amp;F107&amp;"$3:$CZ$554"),$C107-3*(B106-1)+J$1,FALSE)</f>
        <v>1</v>
      </c>
      <c r="K109" s="15" t="str">
        <f ca="1">VLOOKUP($B109,INDIRECT("data!$"&amp;F107&amp;"$3:$CZ$554"),$C107-3*(B106-1)+K$1,FALSE)</f>
        <v>A</v>
      </c>
      <c r="L109" s="30" t="str">
        <f ca="1">VLOOKUP($B109,INDIRECT("data!$"&amp;F107&amp;"$3:$CZ$554"),$C107-3*(B106-1)+L$1,FALSE)</f>
        <v>D Bond</v>
      </c>
      <c r="M109" s="45">
        <f ca="1">VLOOKUP($B109,INDIRECT("data!$"&amp;F107&amp;"$3:$CZ$554"),$C107-3*(B106-1)+M$1,FALSE)</f>
        <v>13</v>
      </c>
      <c r="N109" s="45">
        <f ca="1">VLOOKUP($B109,INDIRECT("data!$"&amp;F107&amp;"$3:$CZ$554"),$C107-3*(B106-1)+N$1,FALSE)</f>
        <v>7</v>
      </c>
      <c r="O109" s="45">
        <f ca="1">VLOOKUP($B109,INDIRECT("data!$"&amp;F107&amp;"$3:$CZ$554"),$C107-3*(B106-1)+O$1,FALSE)</f>
        <v>4</v>
      </c>
      <c r="P109" s="45">
        <f ca="1">VLOOKUP($B109,INDIRECT("data!$"&amp;F107&amp;"$3:$CZ$554"),$C107-3*(B106-1)+P$1,FALSE)</f>
        <v>4</v>
      </c>
      <c r="Q109" s="45">
        <f ca="1">VLOOKUP($B109,INDIRECT("data!$"&amp;F107&amp;"$3:$CZ$554"),$C107-3*(B106-1)+Q$1,FALSE)</f>
        <v>14</v>
      </c>
      <c r="R109" s="45">
        <f ca="1">VLOOKUP($B109,INDIRECT("data!$"&amp;F107&amp;"$3:$CZ$554"),$C107-3*(B106-1)+R$1,FALSE)</f>
        <v>11</v>
      </c>
      <c r="S109" s="45">
        <f ca="1">VLOOKUP($B109,INDIRECT("data!$"&amp;F107&amp;"$3:$CZ$554"),$C107-3*(B106-1)+S$1,FALSE)</f>
        <v>7</v>
      </c>
      <c r="T109" s="45">
        <f ca="1">VLOOKUP($B109,INDIRECT("data!$"&amp;F107&amp;"$3:$CZ$554"),$C107-3*(B106-1)+T$1,FALSE)</f>
        <v>3</v>
      </c>
      <c r="U109" s="45">
        <f ca="1">VLOOKUP($B109,INDIRECT("data!$"&amp;F107&amp;"$3:$CZ$554"),$C107-3*(B106-1)+U$1,FALSE)</f>
        <v>3</v>
      </c>
      <c r="V109" s="45">
        <f ca="1">VLOOKUP($B109,INDIRECT("data!$"&amp;F107&amp;"$3:$CZ$554"),$C107-3*(B106-1)+V$1,FALSE)</f>
        <v>3</v>
      </c>
      <c r="W109" s="45">
        <f ca="1">VLOOKUP($B109,INDIRECT("data!$"&amp;F107&amp;"$3:$CZ$554"),$C107-3*(B106-1)+W$1,FALSE)</f>
        <v>0</v>
      </c>
      <c r="X109" s="45">
        <f ca="1">VLOOKUP($B109,INDIRECT("data!$"&amp;F107&amp;"$3:$CZ$554"),$C107-3*(B106-1)+X$1,FALSE)</f>
        <v>0</v>
      </c>
      <c r="Y109" s="47">
        <f ca="1">VLOOKUP($B109,INDIRECT("data!$"&amp;F107&amp;"$3:$CZ$554"),$C107-3*(B106-1)+Y$1,FALSE)</f>
        <v>3.5</v>
      </c>
      <c r="Z109" s="47">
        <f ca="1">VLOOKUP($B109,INDIRECT("data!$"&amp;F107&amp;"$3:$CZ$554"),$C107-3*(B106-1)+Z$1,FALSE)</f>
        <v>3.25</v>
      </c>
      <c r="AA109" s="47">
        <f ca="1">VLOOKUP($B109,INDIRECT("data!$"&amp;F107&amp;"$3:$CZ$554"),$C107-3*(B106-1)+AA$1,FALSE)</f>
        <v>2.2999999999999998</v>
      </c>
      <c r="AB109" s="47">
        <f ca="1">VLOOKUP($B109,INDIRECT("data!$"&amp;F107&amp;"$3:$CZ$554"),$C107-3*(B106-1)+AB$1,FALSE)</f>
        <v>3.56</v>
      </c>
      <c r="AC109" s="47">
        <f ca="1">VLOOKUP($B109,INDIRECT("data!$"&amp;F107&amp;"$3:$CZ$554"),$C107-3*(B106-1)+AC$1,FALSE)</f>
        <v>3.21</v>
      </c>
      <c r="AD109" s="47">
        <f ca="1">VLOOKUP($B109,INDIRECT("data!$"&amp;F107&amp;"$3:$CZ$554"),$C107-3*(B106-1)+AD$1,FALSE)</f>
        <v>2.31</v>
      </c>
      <c r="AE109" s="47">
        <f ca="1">VLOOKUP($B109,INDIRECT("data!$"&amp;F107&amp;"$3:$CZ$554"),$C107-3*(B106-1)+AE$1,FALSE)</f>
        <v>2.25</v>
      </c>
      <c r="AF109" s="47">
        <f ca="1">VLOOKUP($B109,INDIRECT("data!$"&amp;F107&amp;"$3:$CZ$554"),$C107-3*(B106-1)+AF$1,FALSE)</f>
        <v>1.62</v>
      </c>
      <c r="AG109" s="65">
        <f ca="1">IF(C109="","",F109+G109)</f>
        <v>1</v>
      </c>
      <c r="AH109" s="65">
        <f ca="1">IF(C109="","",I109+J109)</f>
        <v>1</v>
      </c>
      <c r="AI109" s="65">
        <f ca="1">IF(C109="","",AJ109+AK109)</f>
        <v>0</v>
      </c>
      <c r="AJ109" s="65">
        <f ca="1">IF(C109="","",F109-I109)</f>
        <v>0</v>
      </c>
      <c r="AK109" s="65">
        <f ca="1">IF(C109="","",G109-J109)</f>
        <v>0</v>
      </c>
      <c r="AL109" s="66" t="str">
        <f ca="1">IF(AJ109&gt;AK109,"H",IF(AJ109=AK109,"D",IF(AJ109&lt;AK109,"A","Error!")))</f>
        <v>D</v>
      </c>
      <c r="AM109" s="66" t="str">
        <f ca="1">IF(C109="","",CONCATENATE(K109,"-",H109))</f>
        <v>A-A</v>
      </c>
      <c r="AN109" s="65">
        <f ca="1">IF(C109="","",IF(AND(F109&gt;0,G109&gt;0),1,0))</f>
        <v>0</v>
      </c>
      <c r="AO109" s="65">
        <f ca="1">IF(C109="","",IF(AND(F109&gt;0,I109&gt;0),1,0))</f>
        <v>0</v>
      </c>
      <c r="AP109" s="65">
        <f ca="1">IF(C109="","",IF(AND(G109&gt;0,J109&gt;0),1,0))</f>
        <v>1</v>
      </c>
      <c r="AQ109" s="65">
        <f ca="1">IF(C109="","",IF(AND(H109="H",G109=0),1,0))</f>
        <v>0</v>
      </c>
      <c r="AR109" s="65">
        <f ca="1">IF(C109="","",IF(AND(H109="A",F109=0),1,0))</f>
        <v>1</v>
      </c>
      <c r="AS109" s="65">
        <f ca="1">IF(C109="","",IF(AND(K109="H",AL109="H"),1,0))</f>
        <v>0</v>
      </c>
      <c r="AT109" s="65">
        <f ca="1">IF(C109="","",IF(AND(K109="A",AL109="A"),1,0))</f>
        <v>0</v>
      </c>
    </row>
    <row r="110" spans="1:46" ht="18" customHeight="1" x14ac:dyDescent="0.25">
      <c r="A110" s="49" t="str">
        <f ca="1">CONCATENATE(B108,"-",B110)</f>
        <v>Bolton-Home-2</v>
      </c>
      <c r="B110" s="12">
        <v>2</v>
      </c>
      <c r="C110" s="41">
        <f ca="1">VLOOKUP($B110,INDIRECT("data!$"&amp;F107&amp;"$3:$CZ$554"),$C107-3*(B106-1)+C$1,FALSE)</f>
        <v>43372</v>
      </c>
      <c r="D110" s="30" t="str">
        <f ca="1">VLOOKUP($B110,INDIRECT("data!$"&amp;F107&amp;"$3:$CZ$554"),$C107-3*(B106-1)+D$1,FALSE)</f>
        <v>Bolton</v>
      </c>
      <c r="E110" s="30" t="str">
        <f ca="1">VLOOKUP($B110,INDIRECT("data!$"&amp;F107&amp;"$3:$CZ$554"),$C107-3*(B106-1)+E$1,FALSE)</f>
        <v>Derby</v>
      </c>
      <c r="F110" s="29">
        <f ca="1">VLOOKUP($B110,INDIRECT("data!$"&amp;F107&amp;"$3:$CZ$554"),$C107-3*(B106-1)+F$1,FALSE)</f>
        <v>1</v>
      </c>
      <c r="G110" s="29">
        <f ca="1">VLOOKUP($B110,INDIRECT("data!$"&amp;F107&amp;"$3:$CZ$554"),$C107-3*(B106-1)+G$1,FALSE)</f>
        <v>0</v>
      </c>
      <c r="H110" s="15" t="str">
        <f ca="1">VLOOKUP($B110,INDIRECT("data!$"&amp;F107&amp;"$3:$CZ$554"),$C107-3*(B106-1)+H$1,FALSE)</f>
        <v>H</v>
      </c>
      <c r="I110" s="29">
        <f ca="1">VLOOKUP($B110,INDIRECT("data!$"&amp;F107&amp;"$3:$CZ$554"),$C107-3*(B106-1)+I$1,FALSE)</f>
        <v>1</v>
      </c>
      <c r="J110" s="29">
        <f ca="1">VLOOKUP($B110,INDIRECT("data!$"&amp;F107&amp;"$3:$CZ$554"),$C107-3*(B106-1)+J$1,FALSE)</f>
        <v>0</v>
      </c>
      <c r="K110" s="15" t="str">
        <f ca="1">VLOOKUP($B110,INDIRECT("data!$"&amp;F107&amp;"$3:$CZ$554"),$C107-3*(B106-1)+K$1,FALSE)</f>
        <v>H</v>
      </c>
      <c r="L110" s="30" t="str">
        <f ca="1">VLOOKUP($B110,INDIRECT("data!$"&amp;F107&amp;"$3:$CZ$554"),$C107-3*(B106-1)+L$1,FALSE)</f>
        <v>S Duncan</v>
      </c>
      <c r="M110" s="45">
        <f ca="1">VLOOKUP($B110,INDIRECT("data!$"&amp;F107&amp;"$3:$CZ$554"),$C107-3*(B106-1)+M$1,FALSE)</f>
        <v>8</v>
      </c>
      <c r="N110" s="45">
        <f ca="1">VLOOKUP($B110,INDIRECT("data!$"&amp;F107&amp;"$3:$CZ$554"),$C107-3*(B106-1)+N$1,FALSE)</f>
        <v>17</v>
      </c>
      <c r="O110" s="45">
        <f ca="1">VLOOKUP($B110,INDIRECT("data!$"&amp;F107&amp;"$3:$CZ$554"),$C107-3*(B106-1)+O$1,FALSE)</f>
        <v>2</v>
      </c>
      <c r="P110" s="45">
        <f ca="1">VLOOKUP($B110,INDIRECT("data!$"&amp;F107&amp;"$3:$CZ$554"),$C107-3*(B106-1)+P$1,FALSE)</f>
        <v>1</v>
      </c>
      <c r="Q110" s="45">
        <f ca="1">VLOOKUP($B110,INDIRECT("data!$"&amp;F107&amp;"$3:$CZ$554"),$C107-3*(B106-1)+Q$1,FALSE)</f>
        <v>16</v>
      </c>
      <c r="R110" s="45">
        <f ca="1">VLOOKUP($B110,INDIRECT("data!$"&amp;F107&amp;"$3:$CZ$554"),$C107-3*(B106-1)+R$1,FALSE)</f>
        <v>8</v>
      </c>
      <c r="S110" s="45">
        <f ca="1">VLOOKUP($B110,INDIRECT("data!$"&amp;F107&amp;"$3:$CZ$554"),$C107-3*(B106-1)+S$1,FALSE)</f>
        <v>2</v>
      </c>
      <c r="T110" s="45">
        <f ca="1">VLOOKUP($B110,INDIRECT("data!$"&amp;F107&amp;"$3:$CZ$554"),$C107-3*(B106-1)+T$1,FALSE)</f>
        <v>9</v>
      </c>
      <c r="U110" s="45">
        <f ca="1">VLOOKUP($B110,INDIRECT("data!$"&amp;F107&amp;"$3:$CZ$554"),$C107-3*(B106-1)+U$1,FALSE)</f>
        <v>3</v>
      </c>
      <c r="V110" s="45">
        <f ca="1">VLOOKUP($B110,INDIRECT("data!$"&amp;F107&amp;"$3:$CZ$554"),$C107-3*(B106-1)+V$1,FALSE)</f>
        <v>1</v>
      </c>
      <c r="W110" s="45">
        <f ca="1">VLOOKUP($B110,INDIRECT("data!$"&amp;F107&amp;"$3:$CZ$554"),$C107-3*(B106-1)+W$1,FALSE)</f>
        <v>0</v>
      </c>
      <c r="X110" s="45">
        <f ca="1">VLOOKUP($B110,INDIRECT("data!$"&amp;F107&amp;"$3:$CZ$554"),$C107-3*(B106-1)+X$1,FALSE)</f>
        <v>0</v>
      </c>
      <c r="Y110" s="47">
        <f ca="1">VLOOKUP($B110,INDIRECT("data!$"&amp;F107&amp;"$3:$CZ$554"),$C107-3*(B106-1)+Y$1,FALSE)</f>
        <v>4</v>
      </c>
      <c r="Z110" s="47">
        <f ca="1">VLOOKUP($B110,INDIRECT("data!$"&amp;F107&amp;"$3:$CZ$554"),$C107-3*(B106-1)+Z$1,FALSE)</f>
        <v>3.3</v>
      </c>
      <c r="AA110" s="47">
        <f ca="1">VLOOKUP($B110,INDIRECT("data!$"&amp;F107&amp;"$3:$CZ$554"),$C107-3*(B106-1)+AA$1,FALSE)</f>
        <v>2.1</v>
      </c>
      <c r="AB110" s="47">
        <f ca="1">VLOOKUP($B110,INDIRECT("data!$"&amp;F107&amp;"$3:$CZ$554"),$C107-3*(B106-1)+AB$1,FALSE)</f>
        <v>3.91</v>
      </c>
      <c r="AC110" s="47">
        <f ca="1">VLOOKUP($B110,INDIRECT("data!$"&amp;F107&amp;"$3:$CZ$554"),$C107-3*(B106-1)+AC$1,FALSE)</f>
        <v>3.1</v>
      </c>
      <c r="AD110" s="47">
        <f ca="1">VLOOKUP($B110,INDIRECT("data!$"&amp;F107&amp;"$3:$CZ$554"),$C107-3*(B106-1)+AD$1,FALSE)</f>
        <v>2.2400000000000002</v>
      </c>
      <c r="AE110" s="47">
        <f ca="1">VLOOKUP($B110,INDIRECT("data!$"&amp;F107&amp;"$3:$CZ$554"),$C107-3*(B106-1)+AE$1,FALSE)</f>
        <v>2.1800000000000002</v>
      </c>
      <c r="AF110" s="47">
        <f ca="1">VLOOKUP($B110,INDIRECT("data!$"&amp;F107&amp;"$3:$CZ$554"),$C107-3*(B106-1)+AF$1,FALSE)</f>
        <v>1.66</v>
      </c>
      <c r="AG110" s="65">
        <f t="shared" ref="AG110:AG116" ca="1" si="227">IF(C110="","",F110+G110)</f>
        <v>1</v>
      </c>
      <c r="AH110" s="65">
        <f t="shared" ref="AH110:AH116" ca="1" si="228">IF(C110="","",I110+J110)</f>
        <v>1</v>
      </c>
      <c r="AI110" s="65">
        <f t="shared" ref="AI110:AI116" ca="1" si="229">IF(C110="","",AJ110+AK110)</f>
        <v>0</v>
      </c>
      <c r="AJ110" s="65">
        <f t="shared" ref="AJ110:AJ116" ca="1" si="230">IF(C110="","",F110-I110)</f>
        <v>0</v>
      </c>
      <c r="AK110" s="65">
        <f t="shared" ref="AK110:AK116" ca="1" si="231">IF(C110="","",G110-J110)</f>
        <v>0</v>
      </c>
      <c r="AL110" s="66" t="str">
        <f t="shared" ref="AL110:AL116" ca="1" si="232">IF(AJ110&gt;AK110,"H",IF(AJ110=AK110,"D",IF(AJ110&lt;AK110,"A","Error!")))</f>
        <v>D</v>
      </c>
      <c r="AM110" s="66" t="str">
        <f t="shared" ref="AM110:AM116" ca="1" si="233">IF(C110="","",CONCATENATE(K110,"-",H110))</f>
        <v>H-H</v>
      </c>
      <c r="AN110" s="65">
        <f t="shared" ref="AN110:AN116" ca="1" si="234">IF(C110="","",IF(AND(F110&gt;0,G110&gt;0),1,0))</f>
        <v>0</v>
      </c>
      <c r="AO110" s="65">
        <f t="shared" ref="AO110:AO116" ca="1" si="235">IF(C110="","",IF(AND(F110&gt;0,I110&gt;0),1,0))</f>
        <v>1</v>
      </c>
      <c r="AP110" s="65">
        <f t="shared" ref="AP110:AP116" ca="1" si="236">IF(C110="","",IF(AND(G110&gt;0,J110&gt;0),1,0))</f>
        <v>0</v>
      </c>
      <c r="AQ110" s="65">
        <f t="shared" ref="AQ110:AQ116" ca="1" si="237">IF(C110="","",IF(AND(H110="H",G110=0),1,0))</f>
        <v>1</v>
      </c>
      <c r="AR110" s="65">
        <f t="shared" ref="AR110:AR116" ca="1" si="238">IF(C110="","",IF(AND(H110="A",F110=0),1,0))</f>
        <v>0</v>
      </c>
      <c r="AS110" s="65">
        <f t="shared" ref="AS110:AS116" ca="1" si="239">IF(C110="","",IF(AND(K110="H",AL110="H"),1,0))</f>
        <v>0</v>
      </c>
      <c r="AT110" s="65">
        <f t="shared" ref="AT110:AT116" ca="1" si="240">IF(C110="","",IF(AND(K110="A",AL110="A"),1,0))</f>
        <v>0</v>
      </c>
    </row>
    <row r="111" spans="1:46" ht="18" customHeight="1" x14ac:dyDescent="0.25">
      <c r="A111" s="49" t="str">
        <f ca="1">CONCATENATE(B108,"-",B111)</f>
        <v>Bolton-Home-3</v>
      </c>
      <c r="B111" s="12">
        <v>3</v>
      </c>
      <c r="C111" s="41">
        <f ca="1">VLOOKUP($B111,INDIRECT("data!$"&amp;F107&amp;"$3:$CZ$554"),$C107-3*(B106-1)+C$1,FALSE)</f>
        <v>43358</v>
      </c>
      <c r="D111" s="30" t="str">
        <f ca="1">VLOOKUP($B111,INDIRECT("data!$"&amp;F107&amp;"$3:$CZ$554"),$C107-3*(B106-1)+D$1,FALSE)</f>
        <v>Bolton</v>
      </c>
      <c r="E111" s="30" t="str">
        <f ca="1">VLOOKUP($B111,INDIRECT("data!$"&amp;F107&amp;"$3:$CZ$554"),$C107-3*(B106-1)+E$1,FALSE)</f>
        <v>QPR</v>
      </c>
      <c r="F111" s="29">
        <f ca="1">VLOOKUP($B111,INDIRECT("data!$"&amp;F107&amp;"$3:$CZ$554"),$C107-3*(B106-1)+F$1,FALSE)</f>
        <v>1</v>
      </c>
      <c r="G111" s="29">
        <f ca="1">VLOOKUP($B111,INDIRECT("data!$"&amp;F107&amp;"$3:$CZ$554"),$C107-3*(B106-1)+G$1,FALSE)</f>
        <v>2</v>
      </c>
      <c r="H111" s="15" t="str">
        <f ca="1">VLOOKUP($B111,INDIRECT("data!$"&amp;F107&amp;"$3:$CZ$554"),$C107-3*(B106-1)+H$1,FALSE)</f>
        <v>A</v>
      </c>
      <c r="I111" s="29">
        <f ca="1">VLOOKUP($B111,INDIRECT("data!$"&amp;F107&amp;"$3:$CZ$554"),$C107-3*(B106-1)+I$1,FALSE)</f>
        <v>0</v>
      </c>
      <c r="J111" s="29">
        <f ca="1">VLOOKUP($B111,INDIRECT("data!$"&amp;F107&amp;"$3:$CZ$554"),$C107-3*(B106-1)+J$1,FALSE)</f>
        <v>1</v>
      </c>
      <c r="K111" s="15" t="str">
        <f ca="1">VLOOKUP($B111,INDIRECT("data!$"&amp;F107&amp;"$3:$CZ$554"),$C107-3*(B106-1)+K$1,FALSE)</f>
        <v>A</v>
      </c>
      <c r="L111" s="30" t="str">
        <f ca="1">VLOOKUP($B111,INDIRECT("data!$"&amp;F107&amp;"$3:$CZ$554"),$C107-3*(B106-1)+L$1,FALSE)</f>
        <v>O Langford</v>
      </c>
      <c r="M111" s="45">
        <f ca="1">VLOOKUP($B111,INDIRECT("data!$"&amp;F107&amp;"$3:$CZ$554"),$C107-3*(B106-1)+M$1,FALSE)</f>
        <v>9</v>
      </c>
      <c r="N111" s="45">
        <f ca="1">VLOOKUP($B111,INDIRECT("data!$"&amp;F107&amp;"$3:$CZ$554"),$C107-3*(B106-1)+N$1,FALSE)</f>
        <v>11</v>
      </c>
      <c r="O111" s="45">
        <f ca="1">VLOOKUP($B111,INDIRECT("data!$"&amp;F107&amp;"$3:$CZ$554"),$C107-3*(B106-1)+O$1,FALSE)</f>
        <v>3</v>
      </c>
      <c r="P111" s="45">
        <f ca="1">VLOOKUP($B111,INDIRECT("data!$"&amp;F107&amp;"$3:$CZ$554"),$C107-3*(B106-1)+P$1,FALSE)</f>
        <v>2</v>
      </c>
      <c r="Q111" s="45">
        <f ca="1">VLOOKUP($B111,INDIRECT("data!$"&amp;F107&amp;"$3:$CZ$554"),$C107-3*(B106-1)+Q$1,FALSE)</f>
        <v>13</v>
      </c>
      <c r="R111" s="45">
        <f ca="1">VLOOKUP($B111,INDIRECT("data!$"&amp;F107&amp;"$3:$CZ$554"),$C107-3*(B106-1)+R$1,FALSE)</f>
        <v>14</v>
      </c>
      <c r="S111" s="45">
        <f ca="1">VLOOKUP($B111,INDIRECT("data!$"&amp;F107&amp;"$3:$CZ$554"),$C107-3*(B106-1)+S$1,FALSE)</f>
        <v>12</v>
      </c>
      <c r="T111" s="45">
        <f ca="1">VLOOKUP($B111,INDIRECT("data!$"&amp;F107&amp;"$3:$CZ$554"),$C107-3*(B106-1)+T$1,FALSE)</f>
        <v>1</v>
      </c>
      <c r="U111" s="45">
        <f ca="1">VLOOKUP($B111,INDIRECT("data!$"&amp;F107&amp;"$3:$CZ$554"),$C107-3*(B106-1)+U$1,FALSE)</f>
        <v>1</v>
      </c>
      <c r="V111" s="45">
        <f ca="1">VLOOKUP($B111,INDIRECT("data!$"&amp;F107&amp;"$3:$CZ$554"),$C107-3*(B106-1)+V$1,FALSE)</f>
        <v>0</v>
      </c>
      <c r="W111" s="45">
        <f ca="1">VLOOKUP($B111,INDIRECT("data!$"&amp;F107&amp;"$3:$CZ$554"),$C107-3*(B106-1)+W$1,FALSE)</f>
        <v>0</v>
      </c>
      <c r="X111" s="45">
        <f ca="1">VLOOKUP($B111,INDIRECT("data!$"&amp;F107&amp;"$3:$CZ$554"),$C107-3*(B106-1)+X$1,FALSE)</f>
        <v>0</v>
      </c>
      <c r="Y111" s="47">
        <f ca="1">VLOOKUP($B111,INDIRECT("data!$"&amp;F107&amp;"$3:$CZ$554"),$C107-3*(B106-1)+Y$1,FALSE)</f>
        <v>2.75</v>
      </c>
      <c r="Z111" s="47">
        <f ca="1">VLOOKUP($B111,INDIRECT("data!$"&amp;F107&amp;"$3:$CZ$554"),$C107-3*(B106-1)+Z$1,FALSE)</f>
        <v>3.4</v>
      </c>
      <c r="AA111" s="47">
        <f ca="1">VLOOKUP($B111,INDIRECT("data!$"&amp;F107&amp;"$3:$CZ$554"),$C107-3*(B106-1)+AA$1,FALSE)</f>
        <v>2.75</v>
      </c>
      <c r="AB111" s="47">
        <f ca="1">VLOOKUP($B111,INDIRECT("data!$"&amp;F107&amp;"$3:$CZ$554"),$C107-3*(B106-1)+AB$1,FALSE)</f>
        <v>2.89</v>
      </c>
      <c r="AC111" s="47">
        <f ca="1">VLOOKUP($B111,INDIRECT("data!$"&amp;F107&amp;"$3:$CZ$554"),$C107-3*(B106-1)+AC$1,FALSE)</f>
        <v>3.29</v>
      </c>
      <c r="AD111" s="47">
        <f ca="1">VLOOKUP($B111,INDIRECT("data!$"&amp;F107&amp;"$3:$CZ$554"),$C107-3*(B106-1)+AD$1,FALSE)</f>
        <v>2.63</v>
      </c>
      <c r="AE111" s="47">
        <f ca="1">VLOOKUP($B111,INDIRECT("data!$"&amp;F107&amp;"$3:$CZ$554"),$C107-3*(B106-1)+AE$1,FALSE)</f>
        <v>2.08</v>
      </c>
      <c r="AF111" s="47">
        <f ca="1">VLOOKUP($B111,INDIRECT("data!$"&amp;F107&amp;"$3:$CZ$554"),$C107-3*(B106-1)+AF$1,FALSE)</f>
        <v>1.74</v>
      </c>
      <c r="AG111" s="65">
        <f t="shared" ca="1" si="227"/>
        <v>3</v>
      </c>
      <c r="AH111" s="65">
        <f t="shared" ca="1" si="228"/>
        <v>1</v>
      </c>
      <c r="AI111" s="65">
        <f t="shared" ca="1" si="229"/>
        <v>2</v>
      </c>
      <c r="AJ111" s="65">
        <f t="shared" ca="1" si="230"/>
        <v>1</v>
      </c>
      <c r="AK111" s="65">
        <f t="shared" ca="1" si="231"/>
        <v>1</v>
      </c>
      <c r="AL111" s="66" t="str">
        <f t="shared" ca="1" si="232"/>
        <v>D</v>
      </c>
      <c r="AM111" s="66" t="str">
        <f t="shared" ca="1" si="233"/>
        <v>A-A</v>
      </c>
      <c r="AN111" s="65">
        <f t="shared" ca="1" si="234"/>
        <v>1</v>
      </c>
      <c r="AO111" s="65">
        <f t="shared" ca="1" si="235"/>
        <v>0</v>
      </c>
      <c r="AP111" s="65">
        <f t="shared" ca="1" si="236"/>
        <v>1</v>
      </c>
      <c r="AQ111" s="65">
        <f t="shared" ca="1" si="237"/>
        <v>0</v>
      </c>
      <c r="AR111" s="65">
        <f t="shared" ca="1" si="238"/>
        <v>0</v>
      </c>
      <c r="AS111" s="65">
        <f t="shared" ca="1" si="239"/>
        <v>0</v>
      </c>
      <c r="AT111" s="65">
        <f t="shared" ca="1" si="240"/>
        <v>0</v>
      </c>
    </row>
    <row r="112" spans="1:46" ht="18" customHeight="1" x14ac:dyDescent="0.25">
      <c r="A112" s="49" t="str">
        <f ca="1">CONCATENATE(B108,"-",B112)</f>
        <v>Bolton-Home-4</v>
      </c>
      <c r="B112" s="12">
        <v>4</v>
      </c>
      <c r="C112" s="41">
        <f ca="1">VLOOKUP($B112,INDIRECT("data!$"&amp;F107&amp;"$3:$CZ$554"),$C107-3*(B106-1)+C$1,FALSE)</f>
        <v>43337</v>
      </c>
      <c r="D112" s="30" t="str">
        <f ca="1">VLOOKUP($B112,INDIRECT("data!$"&amp;F107&amp;"$3:$CZ$554"),$C107-3*(B106-1)+D$1,FALSE)</f>
        <v>Bolton</v>
      </c>
      <c r="E112" s="30" t="str">
        <f ca="1">VLOOKUP($B112,INDIRECT("data!$"&amp;F107&amp;"$3:$CZ$554"),$C107-3*(B106-1)+E$1,FALSE)</f>
        <v>Sheffield United</v>
      </c>
      <c r="F112" s="29">
        <f ca="1">VLOOKUP($B112,INDIRECT("data!$"&amp;F107&amp;"$3:$CZ$554"),$C107-3*(B106-1)+F$1,FALSE)</f>
        <v>0</v>
      </c>
      <c r="G112" s="29">
        <f ca="1">VLOOKUP($B112,INDIRECT("data!$"&amp;F107&amp;"$3:$CZ$554"),$C107-3*(B106-1)+G$1,FALSE)</f>
        <v>3</v>
      </c>
      <c r="H112" s="15" t="str">
        <f ca="1">VLOOKUP($B112,INDIRECT("data!$"&amp;F107&amp;"$3:$CZ$554"),$C107-3*(B106-1)+H$1,FALSE)</f>
        <v>A</v>
      </c>
      <c r="I112" s="29">
        <f ca="1">VLOOKUP($B112,INDIRECT("data!$"&amp;F107&amp;"$3:$CZ$554"),$C107-3*(B106-1)+I$1,FALSE)</f>
        <v>0</v>
      </c>
      <c r="J112" s="29">
        <f ca="1">VLOOKUP($B112,INDIRECT("data!$"&amp;F107&amp;"$3:$CZ$554"),$C107-3*(B106-1)+J$1,FALSE)</f>
        <v>2</v>
      </c>
      <c r="K112" s="15" t="str">
        <f ca="1">VLOOKUP($B112,INDIRECT("data!$"&amp;F107&amp;"$3:$CZ$554"),$C107-3*(B106-1)+K$1,FALSE)</f>
        <v>A</v>
      </c>
      <c r="L112" s="30" t="str">
        <f ca="1">VLOOKUP($B112,INDIRECT("data!$"&amp;F107&amp;"$3:$CZ$554"),$C107-3*(B106-1)+L$1,FALSE)</f>
        <v>A Madley</v>
      </c>
      <c r="M112" s="45">
        <f ca="1">VLOOKUP($B112,INDIRECT("data!$"&amp;F107&amp;"$3:$CZ$554"),$C107-3*(B106-1)+M$1,FALSE)</f>
        <v>10</v>
      </c>
      <c r="N112" s="45">
        <f ca="1">VLOOKUP($B112,INDIRECT("data!$"&amp;F107&amp;"$3:$CZ$554"),$C107-3*(B106-1)+N$1,FALSE)</f>
        <v>17</v>
      </c>
      <c r="O112" s="45">
        <f ca="1">VLOOKUP($B112,INDIRECT("data!$"&amp;F107&amp;"$3:$CZ$554"),$C107-3*(B106-1)+O$1,FALSE)</f>
        <v>2</v>
      </c>
      <c r="P112" s="45">
        <f ca="1">VLOOKUP($B112,INDIRECT("data!$"&amp;F107&amp;"$3:$CZ$554"),$C107-3*(B106-1)+P$1,FALSE)</f>
        <v>6</v>
      </c>
      <c r="Q112" s="45">
        <f ca="1">VLOOKUP($B112,INDIRECT("data!$"&amp;F107&amp;"$3:$CZ$554"),$C107-3*(B106-1)+Q$1,FALSE)</f>
        <v>6</v>
      </c>
      <c r="R112" s="45">
        <f ca="1">VLOOKUP($B112,INDIRECT("data!$"&amp;F107&amp;"$3:$CZ$554"),$C107-3*(B106-1)+R$1,FALSE)</f>
        <v>14</v>
      </c>
      <c r="S112" s="45">
        <f ca="1">VLOOKUP($B112,INDIRECT("data!$"&amp;F107&amp;"$3:$CZ$554"),$C107-3*(B106-1)+S$1,FALSE)</f>
        <v>8</v>
      </c>
      <c r="T112" s="45">
        <f ca="1">VLOOKUP($B112,INDIRECT("data!$"&amp;F107&amp;"$3:$CZ$554"),$C107-3*(B106-1)+T$1,FALSE)</f>
        <v>10</v>
      </c>
      <c r="U112" s="45">
        <f ca="1">VLOOKUP($B112,INDIRECT("data!$"&amp;F107&amp;"$3:$CZ$554"),$C107-3*(B106-1)+U$1,FALSE)</f>
        <v>2</v>
      </c>
      <c r="V112" s="45">
        <f ca="1">VLOOKUP($B112,INDIRECT("data!$"&amp;F107&amp;"$3:$CZ$554"),$C107-3*(B106-1)+V$1,FALSE)</f>
        <v>1</v>
      </c>
      <c r="W112" s="45">
        <f ca="1">VLOOKUP($B112,INDIRECT("data!$"&amp;F107&amp;"$3:$CZ$554"),$C107-3*(B106-1)+W$1,FALSE)</f>
        <v>0</v>
      </c>
      <c r="X112" s="45">
        <f ca="1">VLOOKUP($B112,INDIRECT("data!$"&amp;F107&amp;"$3:$CZ$554"),$C107-3*(B106-1)+X$1,FALSE)</f>
        <v>0</v>
      </c>
      <c r="Y112" s="47">
        <f ca="1">VLOOKUP($B112,INDIRECT("data!$"&amp;F107&amp;"$3:$CZ$554"),$C107-3*(B106-1)+Y$1,FALSE)</f>
        <v>3.9</v>
      </c>
      <c r="Z112" s="47">
        <f ca="1">VLOOKUP($B112,INDIRECT("data!$"&amp;F107&amp;"$3:$CZ$554"),$C107-3*(B106-1)+Z$1,FALSE)</f>
        <v>3.4</v>
      </c>
      <c r="AA112" s="47">
        <f ca="1">VLOOKUP($B112,INDIRECT("data!$"&amp;F107&amp;"$3:$CZ$554"),$C107-3*(B106-1)+AA$1,FALSE)</f>
        <v>2.1</v>
      </c>
      <c r="AB112" s="47">
        <f ca="1">VLOOKUP($B112,INDIRECT("data!$"&amp;F107&amp;"$3:$CZ$554"),$C107-3*(B106-1)+AB$1,FALSE)</f>
        <v>4.1500000000000004</v>
      </c>
      <c r="AC112" s="47">
        <f ca="1">VLOOKUP($B112,INDIRECT("data!$"&amp;F107&amp;"$3:$CZ$554"),$C107-3*(B106-1)+AC$1,FALSE)</f>
        <v>3.36</v>
      </c>
      <c r="AD112" s="47">
        <f ca="1">VLOOKUP($B112,INDIRECT("data!$"&amp;F107&amp;"$3:$CZ$554"),$C107-3*(B106-1)+AD$1,FALSE)</f>
        <v>2.04</v>
      </c>
      <c r="AE112" s="47">
        <f ca="1">VLOOKUP($B112,INDIRECT("data!$"&amp;F107&amp;"$3:$CZ$554"),$C107-3*(B106-1)+AE$1,FALSE)</f>
        <v>2.0699999999999998</v>
      </c>
      <c r="AF112" s="47">
        <f ca="1">VLOOKUP($B112,INDIRECT("data!$"&amp;F107&amp;"$3:$CZ$554"),$C107-3*(B106-1)+AF$1,FALSE)</f>
        <v>1.74</v>
      </c>
      <c r="AG112" s="65">
        <f t="shared" ca="1" si="227"/>
        <v>3</v>
      </c>
      <c r="AH112" s="65">
        <f t="shared" ca="1" si="228"/>
        <v>2</v>
      </c>
      <c r="AI112" s="65">
        <f t="shared" ca="1" si="229"/>
        <v>1</v>
      </c>
      <c r="AJ112" s="65">
        <f t="shared" ca="1" si="230"/>
        <v>0</v>
      </c>
      <c r="AK112" s="65">
        <f t="shared" ca="1" si="231"/>
        <v>1</v>
      </c>
      <c r="AL112" s="66" t="str">
        <f t="shared" ca="1" si="232"/>
        <v>A</v>
      </c>
      <c r="AM112" s="66" t="str">
        <f t="shared" ca="1" si="233"/>
        <v>A-A</v>
      </c>
      <c r="AN112" s="65">
        <f t="shared" ca="1" si="234"/>
        <v>0</v>
      </c>
      <c r="AO112" s="65">
        <f t="shared" ca="1" si="235"/>
        <v>0</v>
      </c>
      <c r="AP112" s="65">
        <f t="shared" ca="1" si="236"/>
        <v>1</v>
      </c>
      <c r="AQ112" s="65">
        <f t="shared" ca="1" si="237"/>
        <v>0</v>
      </c>
      <c r="AR112" s="65">
        <f t="shared" ca="1" si="238"/>
        <v>1</v>
      </c>
      <c r="AS112" s="65">
        <f t="shared" ca="1" si="239"/>
        <v>0</v>
      </c>
      <c r="AT112" s="65">
        <f t="shared" ca="1" si="240"/>
        <v>1</v>
      </c>
    </row>
    <row r="113" spans="1:46" ht="18" customHeight="1" x14ac:dyDescent="0.25">
      <c r="A113" s="49" t="str">
        <f ca="1">CONCATENATE(B108,"-",B113)</f>
        <v>Bolton-Home-5</v>
      </c>
      <c r="B113" s="12">
        <v>5</v>
      </c>
      <c r="C113" s="41">
        <f ca="1">VLOOKUP($B113,INDIRECT("data!$"&amp;F107&amp;"$3:$CZ$554"),$C107-3*(B106-1)+C$1,FALSE)</f>
        <v>43334</v>
      </c>
      <c r="D113" s="30" t="str">
        <f ca="1">VLOOKUP($B113,INDIRECT("data!$"&amp;F107&amp;"$3:$CZ$554"),$C107-3*(B106-1)+D$1,FALSE)</f>
        <v>Bolton</v>
      </c>
      <c r="E113" s="30" t="str">
        <f ca="1">VLOOKUP($B113,INDIRECT("data!$"&amp;F107&amp;"$3:$CZ$554"),$C107-3*(B106-1)+E$1,FALSE)</f>
        <v>Birmingham</v>
      </c>
      <c r="F113" s="29">
        <f ca="1">VLOOKUP($B113,INDIRECT("data!$"&amp;F107&amp;"$3:$CZ$554"),$C107-3*(B106-1)+F$1,FALSE)</f>
        <v>1</v>
      </c>
      <c r="G113" s="29">
        <f ca="1">VLOOKUP($B113,INDIRECT("data!$"&amp;F107&amp;"$3:$CZ$554"),$C107-3*(B106-1)+G$1,FALSE)</f>
        <v>0</v>
      </c>
      <c r="H113" s="15" t="str">
        <f ca="1">VLOOKUP($B113,INDIRECT("data!$"&amp;F107&amp;"$3:$CZ$554"),$C107-3*(B106-1)+H$1,FALSE)</f>
        <v>H</v>
      </c>
      <c r="I113" s="29">
        <f ca="1">VLOOKUP($B113,INDIRECT("data!$"&amp;F107&amp;"$3:$CZ$554"),$C107-3*(B106-1)+I$1,FALSE)</f>
        <v>0</v>
      </c>
      <c r="J113" s="29">
        <f ca="1">VLOOKUP($B113,INDIRECT("data!$"&amp;F107&amp;"$3:$CZ$554"),$C107-3*(B106-1)+J$1,FALSE)</f>
        <v>0</v>
      </c>
      <c r="K113" s="15" t="str">
        <f ca="1">VLOOKUP($B113,INDIRECT("data!$"&amp;F107&amp;"$3:$CZ$554"),$C107-3*(B106-1)+K$1,FALSE)</f>
        <v>D</v>
      </c>
      <c r="L113" s="30" t="str">
        <f ca="1">VLOOKUP($B113,INDIRECT("data!$"&amp;F107&amp;"$3:$CZ$554"),$C107-3*(B106-1)+L$1,FALSE)</f>
        <v>L Probert</v>
      </c>
      <c r="M113" s="45">
        <f ca="1">VLOOKUP($B113,INDIRECT("data!$"&amp;F107&amp;"$3:$CZ$554"),$C107-3*(B106-1)+M$1,FALSE)</f>
        <v>8</v>
      </c>
      <c r="N113" s="45">
        <f ca="1">VLOOKUP($B113,INDIRECT("data!$"&amp;F107&amp;"$3:$CZ$554"),$C107-3*(B106-1)+N$1,FALSE)</f>
        <v>18</v>
      </c>
      <c r="O113" s="45">
        <f ca="1">VLOOKUP($B113,INDIRECT("data!$"&amp;F107&amp;"$3:$CZ$554"),$C107-3*(B106-1)+O$1,FALSE)</f>
        <v>4</v>
      </c>
      <c r="P113" s="45">
        <f ca="1">VLOOKUP($B113,INDIRECT("data!$"&amp;F107&amp;"$3:$CZ$554"),$C107-3*(B106-1)+P$1,FALSE)</f>
        <v>6</v>
      </c>
      <c r="Q113" s="45">
        <f ca="1">VLOOKUP($B113,INDIRECT("data!$"&amp;F107&amp;"$3:$CZ$554"),$C107-3*(B106-1)+Q$1,FALSE)</f>
        <v>11</v>
      </c>
      <c r="R113" s="45">
        <f ca="1">VLOOKUP($B113,INDIRECT("data!$"&amp;F107&amp;"$3:$CZ$554"),$C107-3*(B106-1)+R$1,FALSE)</f>
        <v>15</v>
      </c>
      <c r="S113" s="45">
        <f ca="1">VLOOKUP($B113,INDIRECT("data!$"&amp;F107&amp;"$3:$CZ$554"),$C107-3*(B106-1)+S$1,FALSE)</f>
        <v>3</v>
      </c>
      <c r="T113" s="45">
        <f ca="1">VLOOKUP($B113,INDIRECT("data!$"&amp;F107&amp;"$3:$CZ$554"),$C107-3*(B106-1)+T$1,FALSE)</f>
        <v>10</v>
      </c>
      <c r="U113" s="45">
        <f ca="1">VLOOKUP($B113,INDIRECT("data!$"&amp;F107&amp;"$3:$CZ$554"),$C107-3*(B106-1)+U$1,FALSE)</f>
        <v>2</v>
      </c>
      <c r="V113" s="45">
        <f ca="1">VLOOKUP($B113,INDIRECT("data!$"&amp;F107&amp;"$3:$CZ$554"),$C107-3*(B106-1)+V$1,FALSE)</f>
        <v>3</v>
      </c>
      <c r="W113" s="45">
        <f ca="1">VLOOKUP($B113,INDIRECT("data!$"&amp;F107&amp;"$3:$CZ$554"),$C107-3*(B106-1)+W$1,FALSE)</f>
        <v>0</v>
      </c>
      <c r="X113" s="45">
        <f ca="1">VLOOKUP($B113,INDIRECT("data!$"&amp;F107&amp;"$3:$CZ$554"),$C107-3*(B106-1)+X$1,FALSE)</f>
        <v>0</v>
      </c>
      <c r="Y113" s="47">
        <f ca="1">VLOOKUP($B113,INDIRECT("data!$"&amp;F107&amp;"$3:$CZ$554"),$C107-3*(B106-1)+Y$1,FALSE)</f>
        <v>3.1</v>
      </c>
      <c r="Z113" s="47">
        <f ca="1">VLOOKUP($B113,INDIRECT("data!$"&amp;F107&amp;"$3:$CZ$554"),$C107-3*(B106-1)+Z$1,FALSE)</f>
        <v>3.1</v>
      </c>
      <c r="AA113" s="47">
        <f ca="1">VLOOKUP($B113,INDIRECT("data!$"&amp;F107&amp;"$3:$CZ$554"),$C107-3*(B106-1)+AA$1,FALSE)</f>
        <v>2.62</v>
      </c>
      <c r="AB113" s="47">
        <f ca="1">VLOOKUP($B113,INDIRECT("data!$"&amp;F107&amp;"$3:$CZ$554"),$C107-3*(B106-1)+AB$1,FALSE)</f>
        <v>2.98</v>
      </c>
      <c r="AC113" s="47">
        <f ca="1">VLOOKUP($B113,INDIRECT("data!$"&amp;F107&amp;"$3:$CZ$554"),$C107-3*(B106-1)+AC$1,FALSE)</f>
        <v>3.18</v>
      </c>
      <c r="AD113" s="47">
        <f ca="1">VLOOKUP($B113,INDIRECT("data!$"&amp;F107&amp;"$3:$CZ$554"),$C107-3*(B106-1)+AD$1,FALSE)</f>
        <v>2.67</v>
      </c>
      <c r="AE113" s="47">
        <f ca="1">VLOOKUP($B113,INDIRECT("data!$"&amp;F107&amp;"$3:$CZ$554"),$C107-3*(B106-1)+AE$1,FALSE)</f>
        <v>2.41</v>
      </c>
      <c r="AF113" s="47">
        <f ca="1">VLOOKUP($B113,INDIRECT("data!$"&amp;F107&amp;"$3:$CZ$554"),$C107-3*(B106-1)+AF$1,FALSE)</f>
        <v>1.54</v>
      </c>
      <c r="AG113" s="65">
        <f t="shared" ca="1" si="227"/>
        <v>1</v>
      </c>
      <c r="AH113" s="65">
        <f t="shared" ca="1" si="228"/>
        <v>0</v>
      </c>
      <c r="AI113" s="65">
        <f t="shared" ca="1" si="229"/>
        <v>1</v>
      </c>
      <c r="AJ113" s="65">
        <f t="shared" ca="1" si="230"/>
        <v>1</v>
      </c>
      <c r="AK113" s="65">
        <f t="shared" ca="1" si="231"/>
        <v>0</v>
      </c>
      <c r="AL113" s="66" t="str">
        <f t="shared" ca="1" si="232"/>
        <v>H</v>
      </c>
      <c r="AM113" s="66" t="str">
        <f t="shared" ca="1" si="233"/>
        <v>D-H</v>
      </c>
      <c r="AN113" s="65">
        <f t="shared" ca="1" si="234"/>
        <v>0</v>
      </c>
      <c r="AO113" s="65">
        <f t="shared" ca="1" si="235"/>
        <v>0</v>
      </c>
      <c r="AP113" s="65">
        <f t="shared" ca="1" si="236"/>
        <v>0</v>
      </c>
      <c r="AQ113" s="65">
        <f t="shared" ca="1" si="237"/>
        <v>1</v>
      </c>
      <c r="AR113" s="65">
        <f t="shared" ca="1" si="238"/>
        <v>0</v>
      </c>
      <c r="AS113" s="65">
        <f t="shared" ca="1" si="239"/>
        <v>0</v>
      </c>
      <c r="AT113" s="65">
        <f t="shared" ca="1" si="240"/>
        <v>0</v>
      </c>
    </row>
    <row r="114" spans="1:46" ht="18" customHeight="1" x14ac:dyDescent="0.25">
      <c r="A114" s="49" t="str">
        <f ca="1">CONCATENATE(B108,"-",B114)</f>
        <v>Bolton-Home-6</v>
      </c>
      <c r="B114" s="12">
        <v>6</v>
      </c>
      <c r="C114" s="41">
        <f ca="1">VLOOKUP($B114,INDIRECT("data!$"&amp;F107&amp;"$3:$CZ$554"),$C107-3*(B106-1)+C$1,FALSE)</f>
        <v>43323</v>
      </c>
      <c r="D114" s="30" t="str">
        <f ca="1">VLOOKUP($B114,INDIRECT("data!$"&amp;F107&amp;"$3:$CZ$554"),$C107-3*(B106-1)+D$1,FALSE)</f>
        <v>Bolton</v>
      </c>
      <c r="E114" s="30" t="str">
        <f ca="1">VLOOKUP($B114,INDIRECT("data!$"&amp;F107&amp;"$3:$CZ$554"),$C107-3*(B106-1)+E$1,FALSE)</f>
        <v>Bristol City</v>
      </c>
      <c r="F114" s="29">
        <f ca="1">VLOOKUP($B114,INDIRECT("data!$"&amp;F107&amp;"$3:$CZ$554"),$C107-3*(B106-1)+F$1,FALSE)</f>
        <v>2</v>
      </c>
      <c r="G114" s="29">
        <f ca="1">VLOOKUP($B114,INDIRECT("data!$"&amp;F107&amp;"$3:$CZ$554"),$C107-3*(B106-1)+G$1,FALSE)</f>
        <v>2</v>
      </c>
      <c r="H114" s="15" t="str">
        <f ca="1">VLOOKUP($B114,INDIRECT("data!$"&amp;F107&amp;"$3:$CZ$554"),$C107-3*(B106-1)+H$1,FALSE)</f>
        <v>D</v>
      </c>
      <c r="I114" s="29">
        <f ca="1">VLOOKUP($B114,INDIRECT("data!$"&amp;F107&amp;"$3:$CZ$554"),$C107-3*(B106-1)+I$1,FALSE)</f>
        <v>0</v>
      </c>
      <c r="J114" s="29">
        <f ca="1">VLOOKUP($B114,INDIRECT("data!$"&amp;F107&amp;"$3:$CZ$554"),$C107-3*(B106-1)+J$1,FALSE)</f>
        <v>0</v>
      </c>
      <c r="K114" s="15" t="str">
        <f ca="1">VLOOKUP($B114,INDIRECT("data!$"&amp;F107&amp;"$3:$CZ$554"),$C107-3*(B106-1)+K$1,FALSE)</f>
        <v>D</v>
      </c>
      <c r="L114" s="30" t="str">
        <f ca="1">VLOOKUP($B114,INDIRECT("data!$"&amp;F107&amp;"$3:$CZ$554"),$C107-3*(B106-1)+L$1,FALSE)</f>
        <v>J Brooks</v>
      </c>
      <c r="M114" s="45">
        <f ca="1">VLOOKUP($B114,INDIRECT("data!$"&amp;F107&amp;"$3:$CZ$554"),$C107-3*(B106-1)+M$1,FALSE)</f>
        <v>7</v>
      </c>
      <c r="N114" s="45">
        <f ca="1">VLOOKUP($B114,INDIRECT("data!$"&amp;F107&amp;"$3:$CZ$554"),$C107-3*(B106-1)+N$1,FALSE)</f>
        <v>16</v>
      </c>
      <c r="O114" s="45">
        <f ca="1">VLOOKUP($B114,INDIRECT("data!$"&amp;F107&amp;"$3:$CZ$554"),$C107-3*(B106-1)+O$1,FALSE)</f>
        <v>2</v>
      </c>
      <c r="P114" s="45">
        <f ca="1">VLOOKUP($B114,INDIRECT("data!$"&amp;F107&amp;"$3:$CZ$554"),$C107-3*(B106-1)+P$1,FALSE)</f>
        <v>5</v>
      </c>
      <c r="Q114" s="45">
        <f ca="1">VLOOKUP($B114,INDIRECT("data!$"&amp;F107&amp;"$3:$CZ$554"),$C107-3*(B106-1)+Q$1,FALSE)</f>
        <v>20</v>
      </c>
      <c r="R114" s="45">
        <f ca="1">VLOOKUP($B114,INDIRECT("data!$"&amp;F107&amp;"$3:$CZ$554"),$C107-3*(B106-1)+R$1,FALSE)</f>
        <v>6</v>
      </c>
      <c r="S114" s="45">
        <f ca="1">VLOOKUP($B114,INDIRECT("data!$"&amp;F107&amp;"$3:$CZ$554"),$C107-3*(B106-1)+S$1,FALSE)</f>
        <v>4</v>
      </c>
      <c r="T114" s="45">
        <f ca="1">VLOOKUP($B114,INDIRECT("data!$"&amp;F107&amp;"$3:$CZ$554"),$C107-3*(B106-1)+T$1,FALSE)</f>
        <v>10</v>
      </c>
      <c r="U114" s="45">
        <f ca="1">VLOOKUP($B114,INDIRECT("data!$"&amp;F107&amp;"$3:$CZ$554"),$C107-3*(B106-1)+U$1,FALSE)</f>
        <v>6</v>
      </c>
      <c r="V114" s="45">
        <f ca="1">VLOOKUP($B114,INDIRECT("data!$"&amp;F107&amp;"$3:$CZ$554"),$C107-3*(B106-1)+V$1,FALSE)</f>
        <v>2</v>
      </c>
      <c r="W114" s="45">
        <f ca="1">VLOOKUP($B114,INDIRECT("data!$"&amp;F107&amp;"$3:$CZ$554"),$C107-3*(B106-1)+W$1,FALSE)</f>
        <v>0</v>
      </c>
      <c r="X114" s="45">
        <f ca="1">VLOOKUP($B114,INDIRECT("data!$"&amp;F107&amp;"$3:$CZ$554"),$C107-3*(B106-1)+X$1,FALSE)</f>
        <v>0</v>
      </c>
      <c r="Y114" s="47">
        <f ca="1">VLOOKUP($B114,INDIRECT("data!$"&amp;F107&amp;"$3:$CZ$554"),$C107-3*(B106-1)+Y$1,FALSE)</f>
        <v>3</v>
      </c>
      <c r="Z114" s="47">
        <f ca="1">VLOOKUP($B114,INDIRECT("data!$"&amp;F107&amp;"$3:$CZ$554"),$C107-3*(B106-1)+Z$1,FALSE)</f>
        <v>3.3</v>
      </c>
      <c r="AA114" s="47">
        <f ca="1">VLOOKUP($B114,INDIRECT("data!$"&amp;F107&amp;"$3:$CZ$554"),$C107-3*(B106-1)+AA$1,FALSE)</f>
        <v>2.6</v>
      </c>
      <c r="AB114" s="47">
        <f ca="1">VLOOKUP($B114,INDIRECT("data!$"&amp;F107&amp;"$3:$CZ$554"),$C107-3*(B106-1)+AB$1,FALSE)</f>
        <v>2.96</v>
      </c>
      <c r="AC114" s="47">
        <f ca="1">VLOOKUP($B114,INDIRECT("data!$"&amp;F107&amp;"$3:$CZ$554"),$C107-3*(B106-1)+AC$1,FALSE)</f>
        <v>3.29</v>
      </c>
      <c r="AD114" s="47">
        <f ca="1">VLOOKUP($B114,INDIRECT("data!$"&amp;F107&amp;"$3:$CZ$554"),$C107-3*(B106-1)+AD$1,FALSE)</f>
        <v>2.61</v>
      </c>
      <c r="AE114" s="47">
        <f ca="1">VLOOKUP($B114,INDIRECT("data!$"&amp;F107&amp;"$3:$CZ$554"),$C107-3*(B106-1)+AE$1,FALSE)</f>
        <v>2.1</v>
      </c>
      <c r="AF114" s="47">
        <f ca="1">VLOOKUP($B114,INDIRECT("data!$"&amp;F107&amp;"$3:$CZ$554"),$C107-3*(B106-1)+AF$1,FALSE)</f>
        <v>1.71</v>
      </c>
      <c r="AG114" s="65">
        <f t="shared" ca="1" si="227"/>
        <v>4</v>
      </c>
      <c r="AH114" s="65">
        <f t="shared" ca="1" si="228"/>
        <v>0</v>
      </c>
      <c r="AI114" s="65">
        <f t="shared" ca="1" si="229"/>
        <v>4</v>
      </c>
      <c r="AJ114" s="65">
        <f t="shared" ca="1" si="230"/>
        <v>2</v>
      </c>
      <c r="AK114" s="65">
        <f t="shared" ca="1" si="231"/>
        <v>2</v>
      </c>
      <c r="AL114" s="66" t="str">
        <f t="shared" ca="1" si="232"/>
        <v>D</v>
      </c>
      <c r="AM114" s="66" t="str">
        <f t="shared" ca="1" si="233"/>
        <v>D-D</v>
      </c>
      <c r="AN114" s="65">
        <f t="shared" ca="1" si="234"/>
        <v>1</v>
      </c>
      <c r="AO114" s="65">
        <f t="shared" ca="1" si="235"/>
        <v>0</v>
      </c>
      <c r="AP114" s="65">
        <f t="shared" ca="1" si="236"/>
        <v>0</v>
      </c>
      <c r="AQ114" s="65">
        <f t="shared" ca="1" si="237"/>
        <v>0</v>
      </c>
      <c r="AR114" s="65">
        <f t="shared" ca="1" si="238"/>
        <v>0</v>
      </c>
      <c r="AS114" s="65">
        <f t="shared" ca="1" si="239"/>
        <v>0</v>
      </c>
      <c r="AT114" s="65">
        <f t="shared" ca="1" si="240"/>
        <v>0</v>
      </c>
    </row>
    <row r="115" spans="1:46" ht="18" customHeight="1" x14ac:dyDescent="0.25">
      <c r="A115" s="49" t="str">
        <f ca="1">CONCATENATE(B108,"-",B115)</f>
        <v>Bolton-Home-7</v>
      </c>
      <c r="B115" s="12">
        <v>7</v>
      </c>
      <c r="C115" s="41" t="e">
        <f ca="1">VLOOKUP($B115,INDIRECT("data!$"&amp;F107&amp;"$3:$CZ$554"),$C107-3*(B106-1)+C$1,FALSE)</f>
        <v>#N/A</v>
      </c>
      <c r="D115" s="30" t="e">
        <f ca="1">VLOOKUP($B115,INDIRECT("data!$"&amp;F107&amp;"$3:$CZ$554"),$C107-3*(B106-1)+D$1,FALSE)</f>
        <v>#N/A</v>
      </c>
      <c r="E115" s="30" t="e">
        <f ca="1">VLOOKUP($B115,INDIRECT("data!$"&amp;F107&amp;"$3:$CZ$554"),$C107-3*(B106-1)+E$1,FALSE)</f>
        <v>#N/A</v>
      </c>
      <c r="F115" s="29" t="e">
        <f ca="1">VLOOKUP($B115,INDIRECT("data!$"&amp;F107&amp;"$3:$CZ$554"),$C107-3*(B106-1)+F$1,FALSE)</f>
        <v>#N/A</v>
      </c>
      <c r="G115" s="29" t="e">
        <f ca="1">VLOOKUP($B115,INDIRECT("data!$"&amp;F107&amp;"$3:$CZ$554"),$C107-3*(B106-1)+G$1,FALSE)</f>
        <v>#N/A</v>
      </c>
      <c r="H115" s="15" t="e">
        <f ca="1">VLOOKUP($B115,INDIRECT("data!$"&amp;F107&amp;"$3:$CZ$554"),$C107-3*(B106-1)+H$1,FALSE)</f>
        <v>#N/A</v>
      </c>
      <c r="I115" s="29" t="e">
        <f ca="1">VLOOKUP($B115,INDIRECT("data!$"&amp;F107&amp;"$3:$CZ$554"),$C107-3*(B106-1)+I$1,FALSE)</f>
        <v>#N/A</v>
      </c>
      <c r="J115" s="29" t="e">
        <f ca="1">VLOOKUP($B115,INDIRECT("data!$"&amp;F107&amp;"$3:$CZ$554"),$C107-3*(B106-1)+J$1,FALSE)</f>
        <v>#N/A</v>
      </c>
      <c r="K115" s="15" t="e">
        <f ca="1">VLOOKUP($B115,INDIRECT("data!$"&amp;F107&amp;"$3:$CZ$554"),$C107-3*(B106-1)+K$1,FALSE)</f>
        <v>#N/A</v>
      </c>
      <c r="L115" s="30" t="e">
        <f ca="1">VLOOKUP($B115,INDIRECT("data!$"&amp;F107&amp;"$3:$CZ$554"),$C107-3*(B106-1)+L$1,FALSE)</f>
        <v>#N/A</v>
      </c>
      <c r="M115" s="45" t="e">
        <f ca="1">VLOOKUP($B115,INDIRECT("data!$"&amp;F107&amp;"$3:$CZ$554"),$C107-3*(B106-1)+M$1,FALSE)</f>
        <v>#N/A</v>
      </c>
      <c r="N115" s="45" t="e">
        <f ca="1">VLOOKUP($B115,INDIRECT("data!$"&amp;F107&amp;"$3:$CZ$554"),$C107-3*(B106-1)+N$1,FALSE)</f>
        <v>#N/A</v>
      </c>
      <c r="O115" s="45" t="e">
        <f ca="1">VLOOKUP($B115,INDIRECT("data!$"&amp;F107&amp;"$3:$CZ$554"),$C107-3*(B106-1)+O$1,FALSE)</f>
        <v>#N/A</v>
      </c>
      <c r="P115" s="45" t="e">
        <f ca="1">VLOOKUP($B115,INDIRECT("data!$"&amp;F107&amp;"$3:$CZ$554"),$C107-3*(B106-1)+P$1,FALSE)</f>
        <v>#N/A</v>
      </c>
      <c r="Q115" s="45" t="e">
        <f ca="1">VLOOKUP($B115,INDIRECT("data!$"&amp;F107&amp;"$3:$CZ$554"),$C107-3*(B106-1)+Q$1,FALSE)</f>
        <v>#N/A</v>
      </c>
      <c r="R115" s="45" t="e">
        <f ca="1">VLOOKUP($B115,INDIRECT("data!$"&amp;F107&amp;"$3:$CZ$554"),$C107-3*(B106-1)+R$1,FALSE)</f>
        <v>#N/A</v>
      </c>
      <c r="S115" s="45" t="e">
        <f ca="1">VLOOKUP($B115,INDIRECT("data!$"&amp;F107&amp;"$3:$CZ$554"),$C107-3*(B106-1)+S$1,FALSE)</f>
        <v>#N/A</v>
      </c>
      <c r="T115" s="45" t="e">
        <f ca="1">VLOOKUP($B115,INDIRECT("data!$"&amp;F107&amp;"$3:$CZ$554"),$C107-3*(B106-1)+T$1,FALSE)</f>
        <v>#N/A</v>
      </c>
      <c r="U115" s="45" t="e">
        <f ca="1">VLOOKUP($B115,INDIRECT("data!$"&amp;F107&amp;"$3:$CZ$554"),$C107-3*(B106-1)+U$1,FALSE)</f>
        <v>#N/A</v>
      </c>
      <c r="V115" s="45" t="e">
        <f ca="1">VLOOKUP($B115,INDIRECT("data!$"&amp;F107&amp;"$3:$CZ$554"),$C107-3*(B106-1)+V$1,FALSE)</f>
        <v>#N/A</v>
      </c>
      <c r="W115" s="45" t="e">
        <f ca="1">VLOOKUP($B115,INDIRECT("data!$"&amp;F107&amp;"$3:$CZ$554"),$C107-3*(B106-1)+W$1,FALSE)</f>
        <v>#N/A</v>
      </c>
      <c r="X115" s="45" t="e">
        <f ca="1">VLOOKUP($B115,INDIRECT("data!$"&amp;F107&amp;"$3:$CZ$554"),$C107-3*(B106-1)+X$1,FALSE)</f>
        <v>#N/A</v>
      </c>
      <c r="Y115" s="47" t="e">
        <f ca="1">VLOOKUP($B115,INDIRECT("data!$"&amp;F107&amp;"$3:$CZ$554"),$C107-3*(B106-1)+Y$1,FALSE)</f>
        <v>#N/A</v>
      </c>
      <c r="Z115" s="47" t="e">
        <f ca="1">VLOOKUP($B115,INDIRECT("data!$"&amp;F107&amp;"$3:$CZ$554"),$C107-3*(B106-1)+Z$1,FALSE)</f>
        <v>#N/A</v>
      </c>
      <c r="AA115" s="47" t="e">
        <f ca="1">VLOOKUP($B115,INDIRECT("data!$"&amp;F107&amp;"$3:$CZ$554"),$C107-3*(B106-1)+AA$1,FALSE)</f>
        <v>#N/A</v>
      </c>
      <c r="AB115" s="47" t="e">
        <f ca="1">VLOOKUP($B115,INDIRECT("data!$"&amp;F107&amp;"$3:$CZ$554"),$C107-3*(B106-1)+AB$1,FALSE)</f>
        <v>#N/A</v>
      </c>
      <c r="AC115" s="47" t="e">
        <f ca="1">VLOOKUP($B115,INDIRECT("data!$"&amp;F107&amp;"$3:$CZ$554"),$C107-3*(B106-1)+AC$1,FALSE)</f>
        <v>#N/A</v>
      </c>
      <c r="AD115" s="47" t="e">
        <f ca="1">VLOOKUP($B115,INDIRECT("data!$"&amp;F107&amp;"$3:$CZ$554"),$C107-3*(B106-1)+AD$1,FALSE)</f>
        <v>#N/A</v>
      </c>
      <c r="AE115" s="47" t="e">
        <f ca="1">VLOOKUP($B115,INDIRECT("data!$"&amp;F107&amp;"$3:$CZ$554"),$C107-3*(B106-1)+AE$1,FALSE)</f>
        <v>#N/A</v>
      </c>
      <c r="AF115" s="47" t="e">
        <f ca="1">VLOOKUP($B115,INDIRECT("data!$"&amp;F107&amp;"$3:$CZ$554"),$C107-3*(B106-1)+AF$1,FALSE)</f>
        <v>#N/A</v>
      </c>
      <c r="AG115" s="65" t="e">
        <f t="shared" ca="1" si="227"/>
        <v>#N/A</v>
      </c>
      <c r="AH115" s="65" t="e">
        <f t="shared" ca="1" si="228"/>
        <v>#N/A</v>
      </c>
      <c r="AI115" s="65" t="e">
        <f t="shared" ca="1" si="229"/>
        <v>#N/A</v>
      </c>
      <c r="AJ115" s="65" t="e">
        <f t="shared" ca="1" si="230"/>
        <v>#N/A</v>
      </c>
      <c r="AK115" s="65" t="e">
        <f t="shared" ca="1" si="231"/>
        <v>#N/A</v>
      </c>
      <c r="AL115" s="66" t="e">
        <f t="shared" ca="1" si="232"/>
        <v>#N/A</v>
      </c>
      <c r="AM115" s="66" t="e">
        <f t="shared" ca="1" si="233"/>
        <v>#N/A</v>
      </c>
      <c r="AN115" s="65" t="e">
        <f t="shared" ca="1" si="234"/>
        <v>#N/A</v>
      </c>
      <c r="AO115" s="65" t="e">
        <f t="shared" ca="1" si="235"/>
        <v>#N/A</v>
      </c>
      <c r="AP115" s="65" t="e">
        <f t="shared" ca="1" si="236"/>
        <v>#N/A</v>
      </c>
      <c r="AQ115" s="65" t="e">
        <f t="shared" ca="1" si="237"/>
        <v>#N/A</v>
      </c>
      <c r="AR115" s="65" t="e">
        <f t="shared" ca="1" si="238"/>
        <v>#N/A</v>
      </c>
      <c r="AS115" s="65" t="e">
        <f t="shared" ca="1" si="239"/>
        <v>#N/A</v>
      </c>
      <c r="AT115" s="65" t="e">
        <f t="shared" ca="1" si="240"/>
        <v>#N/A</v>
      </c>
    </row>
    <row r="116" spans="1:46" ht="18" customHeight="1" x14ac:dyDescent="0.25">
      <c r="A116" s="49" t="str">
        <f ca="1">CONCATENATE(B108,"-",B116)</f>
        <v>Bolton-Home-8</v>
      </c>
      <c r="B116" s="12">
        <v>8</v>
      </c>
      <c r="C116" s="41" t="e">
        <f ca="1">VLOOKUP($B116,INDIRECT("data!$"&amp;F107&amp;"$3:$CZ$554"),$C107-3*(B106-1)+C$1,FALSE)</f>
        <v>#N/A</v>
      </c>
      <c r="D116" s="30" t="e">
        <f ca="1">VLOOKUP($B116,INDIRECT("data!$"&amp;F107&amp;"$3:$CZ$554"),$C107-3*(B106-1)+D$1,FALSE)</f>
        <v>#N/A</v>
      </c>
      <c r="E116" s="30" t="e">
        <f ca="1">VLOOKUP($B116,INDIRECT("data!$"&amp;F107&amp;"$3:$CZ$554"),$C107-3*(B106-1)+E$1,FALSE)</f>
        <v>#N/A</v>
      </c>
      <c r="F116" s="29" t="e">
        <f ca="1">VLOOKUP($B116,INDIRECT("data!$"&amp;F107&amp;"$3:$CZ$554"),$C107-3*(B106-1)+F$1,FALSE)</f>
        <v>#N/A</v>
      </c>
      <c r="G116" s="29" t="e">
        <f ca="1">VLOOKUP($B116,INDIRECT("data!$"&amp;F107&amp;"$3:$CZ$554"),$C107-3*(B106-1)+G$1,FALSE)</f>
        <v>#N/A</v>
      </c>
      <c r="H116" s="15" t="e">
        <f ca="1">VLOOKUP($B116,INDIRECT("data!$"&amp;F107&amp;"$3:$CZ$554"),$C107-3*(B106-1)+H$1,FALSE)</f>
        <v>#N/A</v>
      </c>
      <c r="I116" s="29" t="e">
        <f ca="1">VLOOKUP($B116,INDIRECT("data!$"&amp;F107&amp;"$3:$CZ$554"),$C107-3*(B106-1)+I$1,FALSE)</f>
        <v>#N/A</v>
      </c>
      <c r="J116" s="29" t="e">
        <f ca="1">VLOOKUP($B116,INDIRECT("data!$"&amp;F107&amp;"$3:$CZ$554"),$C107-3*(B106-1)+J$1,FALSE)</f>
        <v>#N/A</v>
      </c>
      <c r="K116" s="15" t="e">
        <f ca="1">VLOOKUP($B116,INDIRECT("data!$"&amp;F107&amp;"$3:$CZ$554"),$C107-3*(B106-1)+K$1,FALSE)</f>
        <v>#N/A</v>
      </c>
      <c r="L116" s="30" t="e">
        <f ca="1">VLOOKUP($B116,INDIRECT("data!$"&amp;F107&amp;"$3:$CZ$554"),$C107-3*(B106-1)+L$1,FALSE)</f>
        <v>#N/A</v>
      </c>
      <c r="M116" s="45" t="e">
        <f ca="1">VLOOKUP($B116,INDIRECT("data!$"&amp;F107&amp;"$3:$CZ$554"),$C107-3*(B106-1)+M$1,FALSE)</f>
        <v>#N/A</v>
      </c>
      <c r="N116" s="45" t="e">
        <f ca="1">VLOOKUP($B116,INDIRECT("data!$"&amp;F107&amp;"$3:$CZ$554"),$C107-3*(B106-1)+N$1,FALSE)</f>
        <v>#N/A</v>
      </c>
      <c r="O116" s="45" t="e">
        <f ca="1">VLOOKUP($B116,INDIRECT("data!$"&amp;F107&amp;"$3:$CZ$554"),$C107-3*(B106-1)+O$1,FALSE)</f>
        <v>#N/A</v>
      </c>
      <c r="P116" s="45" t="e">
        <f ca="1">VLOOKUP($B116,INDIRECT("data!$"&amp;F107&amp;"$3:$CZ$554"),$C107-3*(B106-1)+P$1,FALSE)</f>
        <v>#N/A</v>
      </c>
      <c r="Q116" s="45" t="e">
        <f ca="1">VLOOKUP($B116,INDIRECT("data!$"&amp;F107&amp;"$3:$CZ$554"),$C107-3*(B106-1)+Q$1,FALSE)</f>
        <v>#N/A</v>
      </c>
      <c r="R116" s="45" t="e">
        <f ca="1">VLOOKUP($B116,INDIRECT("data!$"&amp;F107&amp;"$3:$CZ$554"),$C107-3*(B106-1)+R$1,FALSE)</f>
        <v>#N/A</v>
      </c>
      <c r="S116" s="45" t="e">
        <f ca="1">VLOOKUP($B116,INDIRECT("data!$"&amp;F107&amp;"$3:$CZ$554"),$C107-3*(B106-1)+S$1,FALSE)</f>
        <v>#N/A</v>
      </c>
      <c r="T116" s="45" t="e">
        <f ca="1">VLOOKUP($B116,INDIRECT("data!$"&amp;F107&amp;"$3:$CZ$554"),$C107-3*(B106-1)+T$1,FALSE)</f>
        <v>#N/A</v>
      </c>
      <c r="U116" s="45" t="e">
        <f ca="1">VLOOKUP($B116,INDIRECT("data!$"&amp;F107&amp;"$3:$CZ$554"),$C107-3*(B106-1)+U$1,FALSE)</f>
        <v>#N/A</v>
      </c>
      <c r="V116" s="45" t="e">
        <f ca="1">VLOOKUP($B116,INDIRECT("data!$"&amp;F107&amp;"$3:$CZ$554"),$C107-3*(B106-1)+V$1,FALSE)</f>
        <v>#N/A</v>
      </c>
      <c r="W116" s="45" t="e">
        <f ca="1">VLOOKUP($B116,INDIRECT("data!$"&amp;F107&amp;"$3:$CZ$554"),$C107-3*(B106-1)+W$1,FALSE)</f>
        <v>#N/A</v>
      </c>
      <c r="X116" s="45" t="e">
        <f ca="1">VLOOKUP($B116,INDIRECT("data!$"&amp;F107&amp;"$3:$CZ$554"),$C107-3*(B106-1)+X$1,FALSE)</f>
        <v>#N/A</v>
      </c>
      <c r="Y116" s="47" t="e">
        <f ca="1">VLOOKUP($B116,INDIRECT("data!$"&amp;F107&amp;"$3:$CZ$554"),$C107-3*(B106-1)+Y$1,FALSE)</f>
        <v>#N/A</v>
      </c>
      <c r="Z116" s="47" t="e">
        <f ca="1">VLOOKUP($B116,INDIRECT("data!$"&amp;F107&amp;"$3:$CZ$554"),$C107-3*(B106-1)+Z$1,FALSE)</f>
        <v>#N/A</v>
      </c>
      <c r="AA116" s="47" t="e">
        <f ca="1">VLOOKUP($B116,INDIRECT("data!$"&amp;F107&amp;"$3:$CZ$554"),$C107-3*(B106-1)+AA$1,FALSE)</f>
        <v>#N/A</v>
      </c>
      <c r="AB116" s="47" t="e">
        <f ca="1">VLOOKUP($B116,INDIRECT("data!$"&amp;F107&amp;"$3:$CZ$554"),$C107-3*(B106-1)+AB$1,FALSE)</f>
        <v>#N/A</v>
      </c>
      <c r="AC116" s="47" t="e">
        <f ca="1">VLOOKUP($B116,INDIRECT("data!$"&amp;F107&amp;"$3:$CZ$554"),$C107-3*(B106-1)+AC$1,FALSE)</f>
        <v>#N/A</v>
      </c>
      <c r="AD116" s="47" t="e">
        <f ca="1">VLOOKUP($B116,INDIRECT("data!$"&amp;F107&amp;"$3:$CZ$554"),$C107-3*(B106-1)+AD$1,FALSE)</f>
        <v>#N/A</v>
      </c>
      <c r="AE116" s="47" t="e">
        <f ca="1">VLOOKUP($B116,INDIRECT("data!$"&amp;F107&amp;"$3:$CZ$554"),$C107-3*(B106-1)+AE$1,FALSE)</f>
        <v>#N/A</v>
      </c>
      <c r="AF116" s="47" t="e">
        <f ca="1">VLOOKUP($B116,INDIRECT("data!$"&amp;F107&amp;"$3:$CZ$554"),$C107-3*(B106-1)+AF$1,FALSE)</f>
        <v>#N/A</v>
      </c>
      <c r="AG116" s="65" t="e">
        <f t="shared" ca="1" si="227"/>
        <v>#N/A</v>
      </c>
      <c r="AH116" s="65" t="e">
        <f t="shared" ca="1" si="228"/>
        <v>#N/A</v>
      </c>
      <c r="AI116" s="65" t="e">
        <f t="shared" ca="1" si="229"/>
        <v>#N/A</v>
      </c>
      <c r="AJ116" s="65" t="e">
        <f t="shared" ca="1" si="230"/>
        <v>#N/A</v>
      </c>
      <c r="AK116" s="65" t="e">
        <f t="shared" ca="1" si="231"/>
        <v>#N/A</v>
      </c>
      <c r="AL116" s="66" t="e">
        <f t="shared" ca="1" si="232"/>
        <v>#N/A</v>
      </c>
      <c r="AM116" s="66" t="e">
        <f t="shared" ca="1" si="233"/>
        <v>#N/A</v>
      </c>
      <c r="AN116" s="65" t="e">
        <f t="shared" ca="1" si="234"/>
        <v>#N/A</v>
      </c>
      <c r="AO116" s="65" t="e">
        <f t="shared" ca="1" si="235"/>
        <v>#N/A</v>
      </c>
      <c r="AP116" s="65" t="e">
        <f t="shared" ca="1" si="236"/>
        <v>#N/A</v>
      </c>
      <c r="AQ116" s="65" t="e">
        <f t="shared" ca="1" si="237"/>
        <v>#N/A</v>
      </c>
      <c r="AR116" s="65" t="e">
        <f t="shared" ca="1" si="238"/>
        <v>#N/A</v>
      </c>
      <c r="AS116" s="65" t="e">
        <f t="shared" ca="1" si="239"/>
        <v>#N/A</v>
      </c>
      <c r="AT116" s="65" t="e">
        <f t="shared" ca="1" si="240"/>
        <v>#N/A</v>
      </c>
    </row>
    <row r="117" spans="1:46" ht="18" customHeight="1" x14ac:dyDescent="0.25">
      <c r="A117" s="50"/>
      <c r="B117" s="42" t="s">
        <v>23</v>
      </c>
      <c r="C117" s="43"/>
      <c r="D117" s="44"/>
      <c r="E117" s="44"/>
      <c r="F117" s="46" t="e">
        <f ca="1">SUM(F109:F116)</f>
        <v>#N/A</v>
      </c>
      <c r="G117" s="46" t="e">
        <f ca="1">SUM(G109:G116)</f>
        <v>#N/A</v>
      </c>
      <c r="H117" s="42"/>
      <c r="I117" s="46" t="e">
        <f t="shared" ref="I117:J117" ca="1" si="241">SUM(I109:I116)</f>
        <v>#N/A</v>
      </c>
      <c r="J117" s="46" t="e">
        <f t="shared" ca="1" si="241"/>
        <v>#N/A</v>
      </c>
      <c r="K117" s="42"/>
      <c r="L117" s="44"/>
      <c r="M117" s="46" t="e">
        <f t="shared" ref="M117:X117" ca="1" si="242">SUM(M109:M116)</f>
        <v>#N/A</v>
      </c>
      <c r="N117" s="46" t="e">
        <f t="shared" ca="1" si="242"/>
        <v>#N/A</v>
      </c>
      <c r="O117" s="46" t="e">
        <f t="shared" ca="1" si="242"/>
        <v>#N/A</v>
      </c>
      <c r="P117" s="46" t="e">
        <f t="shared" ca="1" si="242"/>
        <v>#N/A</v>
      </c>
      <c r="Q117" s="46" t="e">
        <f t="shared" ca="1" si="242"/>
        <v>#N/A</v>
      </c>
      <c r="R117" s="46" t="e">
        <f t="shared" ca="1" si="242"/>
        <v>#N/A</v>
      </c>
      <c r="S117" s="46" t="e">
        <f t="shared" ca="1" si="242"/>
        <v>#N/A</v>
      </c>
      <c r="T117" s="46" t="e">
        <f t="shared" ca="1" si="242"/>
        <v>#N/A</v>
      </c>
      <c r="U117" s="46" t="e">
        <f t="shared" ca="1" si="242"/>
        <v>#N/A</v>
      </c>
      <c r="V117" s="46" t="e">
        <f t="shared" ca="1" si="242"/>
        <v>#N/A</v>
      </c>
      <c r="W117" s="46" t="e">
        <f t="shared" ca="1" si="242"/>
        <v>#N/A</v>
      </c>
      <c r="X117" s="46" t="e">
        <f t="shared" ca="1" si="242"/>
        <v>#N/A</v>
      </c>
      <c r="Y117" s="48"/>
      <c r="Z117" s="48"/>
      <c r="AA117" s="48"/>
      <c r="AB117" s="48"/>
      <c r="AC117" s="48"/>
      <c r="AD117" s="48"/>
      <c r="AE117" s="48"/>
      <c r="AF117" s="48"/>
    </row>
    <row r="118" spans="1:46" ht="18" customHeight="1" x14ac:dyDescent="0.25">
      <c r="A118" s="50"/>
      <c r="B118" s="37" t="str">
        <f ca="1">CONCATENATE(B107,"-Away")</f>
        <v>Bolton-Away</v>
      </c>
      <c r="C118" s="40" t="s">
        <v>22</v>
      </c>
      <c r="D118" s="13" t="s">
        <v>50</v>
      </c>
      <c r="E118" s="13" t="s">
        <v>51</v>
      </c>
      <c r="F118" s="13" t="s">
        <v>3</v>
      </c>
      <c r="G118" s="13" t="s">
        <v>4</v>
      </c>
      <c r="H118" s="13" t="s">
        <v>6</v>
      </c>
      <c r="I118" s="13" t="s">
        <v>1</v>
      </c>
      <c r="J118" s="13" t="s">
        <v>2</v>
      </c>
      <c r="K118" s="13" t="s">
        <v>5</v>
      </c>
      <c r="L118" s="13" t="s">
        <v>52</v>
      </c>
      <c r="M118" s="13" t="s">
        <v>53</v>
      </c>
      <c r="N118" s="13" t="s">
        <v>54</v>
      </c>
      <c r="O118" s="13" t="s">
        <v>55</v>
      </c>
      <c r="P118" s="13" t="s">
        <v>56</v>
      </c>
      <c r="Q118" s="13" t="s">
        <v>57</v>
      </c>
      <c r="R118" s="13" t="s">
        <v>58</v>
      </c>
      <c r="S118" s="13" t="s">
        <v>59</v>
      </c>
      <c r="T118" s="13" t="s">
        <v>60</v>
      </c>
      <c r="U118" s="13" t="s">
        <v>61</v>
      </c>
      <c r="V118" s="13" t="s">
        <v>62</v>
      </c>
      <c r="W118" s="13" t="s">
        <v>63</v>
      </c>
      <c r="X118" s="13" t="s">
        <v>64</v>
      </c>
      <c r="Y118" s="13" t="s">
        <v>65</v>
      </c>
      <c r="Z118" s="13" t="s">
        <v>66</v>
      </c>
      <c r="AA118" s="13" t="s">
        <v>67</v>
      </c>
      <c r="AB118" s="13" t="s">
        <v>68</v>
      </c>
      <c r="AC118" s="13" t="s">
        <v>69</v>
      </c>
      <c r="AD118" s="13" t="s">
        <v>70</v>
      </c>
      <c r="AE118" s="13" t="s">
        <v>71</v>
      </c>
      <c r="AF118" s="13" t="s">
        <v>72</v>
      </c>
      <c r="AG118" s="62" t="s">
        <v>140</v>
      </c>
      <c r="AH118" s="62" t="s">
        <v>141</v>
      </c>
      <c r="AI118" s="62" t="s">
        <v>142</v>
      </c>
      <c r="AJ118" s="62" t="s">
        <v>143</v>
      </c>
      <c r="AK118" s="62" t="s">
        <v>144</v>
      </c>
      <c r="AL118" s="63" t="s">
        <v>145</v>
      </c>
      <c r="AM118" s="63" t="s">
        <v>146</v>
      </c>
      <c r="AN118" s="62" t="s">
        <v>147</v>
      </c>
      <c r="AO118" s="64" t="s">
        <v>150</v>
      </c>
      <c r="AP118" s="64" t="s">
        <v>151</v>
      </c>
      <c r="AQ118" s="62" t="s">
        <v>148</v>
      </c>
      <c r="AR118" s="62" t="s">
        <v>149</v>
      </c>
      <c r="AS118" s="62" t="s">
        <v>152</v>
      </c>
      <c r="AT118" s="62" t="s">
        <v>153</v>
      </c>
    </row>
    <row r="119" spans="1:46" ht="18" customHeight="1" x14ac:dyDescent="0.25">
      <c r="A119" s="49" t="str">
        <f ca="1">CONCATENATE(B118,"-",B119)</f>
        <v>Bolton-Away-1</v>
      </c>
      <c r="B119" s="37">
        <v>1</v>
      </c>
      <c r="C119" s="41">
        <f ca="1">VLOOKUP($B119,INDIRECT("data!$"&amp;G107&amp;"$3:$CZ$554"),$D107-3*(B106-1)+C$1,FALSE)</f>
        <v>43375</v>
      </c>
      <c r="D119" s="30" t="str">
        <f ca="1">VLOOKUP($B119,INDIRECT("data!$"&amp;G107&amp;"$3:$CZ$554"),$D107-3*(B106-1)+D$1,FALSE)</f>
        <v>Stoke</v>
      </c>
      <c r="E119" s="30" t="str">
        <f ca="1">VLOOKUP($B119,INDIRECT("data!$"&amp;G107&amp;"$3:$CZ$554"),$D107-3*(B106-1)+E$1,FALSE)</f>
        <v>Bolton</v>
      </c>
      <c r="F119" s="29">
        <f ca="1">VLOOKUP($B119,INDIRECT("data!$"&amp;G107&amp;"$3:$CZ$554"),$D107-3*(B106-1)+F$1,FALSE)</f>
        <v>2</v>
      </c>
      <c r="G119" s="29">
        <f ca="1">VLOOKUP($B119,INDIRECT("data!$"&amp;G107&amp;"$3:$CZ$554"),$D107-3*(B106-1)+G$1,FALSE)</f>
        <v>0</v>
      </c>
      <c r="H119" s="15" t="str">
        <f ca="1">VLOOKUP($B119,INDIRECT("data!$"&amp;G107&amp;"$3:$CZ$554"),$D107-3*(B106-1)+H$1,FALSE)</f>
        <v>H</v>
      </c>
      <c r="I119" s="29">
        <f ca="1">VLOOKUP($B119,INDIRECT("data!$"&amp;G107&amp;"$3:$CZ$554"),$D107-3*(B106-1)+I$1,FALSE)</f>
        <v>1</v>
      </c>
      <c r="J119" s="29">
        <f ca="1">VLOOKUP($B119,INDIRECT("data!$"&amp;G107&amp;"$3:$CZ$554"),$D107-3*(B106-1)+J$1,FALSE)</f>
        <v>0</v>
      </c>
      <c r="K119" s="15" t="str">
        <f ca="1">VLOOKUP($B119,INDIRECT("data!$"&amp;G107&amp;"$3:$CZ$554"),$D107-3*(B106-1)+K$1,FALSE)</f>
        <v>H</v>
      </c>
      <c r="L119" s="30" t="str">
        <f ca="1">VLOOKUP($B119,INDIRECT("data!$"&amp;G107&amp;"$3:$CZ$554"),$D107-3*(B106-1)+L$1,FALSE)</f>
        <v>J Simpson</v>
      </c>
      <c r="M119" s="45">
        <f ca="1">VLOOKUP($B119,INDIRECT("data!$"&amp;G107&amp;"$3:$CZ$554"),$D107-3*(B106-1)+M$1,FALSE)</f>
        <v>14</v>
      </c>
      <c r="N119" s="45">
        <f ca="1">VLOOKUP($B119,INDIRECT("data!$"&amp;G107&amp;"$3:$CZ$554"),$D107-3*(B106-1)+N$1,FALSE)</f>
        <v>6</v>
      </c>
      <c r="O119" s="45">
        <f ca="1">VLOOKUP($B119,INDIRECT("data!$"&amp;G107&amp;"$3:$CZ$554"),$D107-3*(B106-1)+O$1,FALSE)</f>
        <v>7</v>
      </c>
      <c r="P119" s="45">
        <f ca="1">VLOOKUP($B119,INDIRECT("data!$"&amp;G107&amp;"$3:$CZ$554"),$D107-3*(B106-1)+P$1,FALSE)</f>
        <v>1</v>
      </c>
      <c r="Q119" s="45">
        <f ca="1">VLOOKUP($B119,INDIRECT("data!$"&amp;G107&amp;"$3:$CZ$554"),$D107-3*(B106-1)+Q$1,FALSE)</f>
        <v>16</v>
      </c>
      <c r="R119" s="45">
        <f ca="1">VLOOKUP($B119,INDIRECT("data!$"&amp;G107&amp;"$3:$CZ$554"),$D107-3*(B106-1)+R$1,FALSE)</f>
        <v>17</v>
      </c>
      <c r="S119" s="45">
        <f ca="1">VLOOKUP($B119,INDIRECT("data!$"&amp;G107&amp;"$3:$CZ$554"),$D107-3*(B106-1)+S$1,FALSE)</f>
        <v>9</v>
      </c>
      <c r="T119" s="45">
        <f ca="1">VLOOKUP($B119,INDIRECT("data!$"&amp;G107&amp;"$3:$CZ$554"),$D107-3*(B106-1)+T$1,FALSE)</f>
        <v>3</v>
      </c>
      <c r="U119" s="45">
        <f ca="1">VLOOKUP($B119,INDIRECT("data!$"&amp;G107&amp;"$3:$CZ$554"),$D107-3*(B106-1)+U$1,FALSE)</f>
        <v>1</v>
      </c>
      <c r="V119" s="45">
        <f ca="1">VLOOKUP($B119,INDIRECT("data!$"&amp;G107&amp;"$3:$CZ$554"),$D107-3*(B106-1)+V$1,FALSE)</f>
        <v>2</v>
      </c>
      <c r="W119" s="45">
        <f ca="1">VLOOKUP($B119,INDIRECT("data!$"&amp;G107&amp;"$3:$CZ$554"),$D107-3*(B106-1)+W$1,FALSE)</f>
        <v>0</v>
      </c>
      <c r="X119" s="45">
        <f ca="1">VLOOKUP($B119,INDIRECT("data!$"&amp;G107&amp;"$3:$CZ$554"),$D107-3*(B106-1)+X$1,FALSE)</f>
        <v>0</v>
      </c>
      <c r="Y119" s="47">
        <f ca="1">VLOOKUP($B119,INDIRECT("data!$"&amp;G107&amp;"$3:$CZ$554"),$D107-3*(B106-1)+Y$1,FALSE)</f>
        <v>1.55</v>
      </c>
      <c r="Z119" s="47">
        <f ca="1">VLOOKUP($B119,INDIRECT("data!$"&amp;G107&amp;"$3:$CZ$554"),$D107-3*(B106-1)+Z$1,FALSE)</f>
        <v>4</v>
      </c>
      <c r="AA119" s="47">
        <f ca="1">VLOOKUP($B119,INDIRECT("data!$"&amp;G107&amp;"$3:$CZ$554"),$D107-3*(B106-1)+AA$1,FALSE)</f>
        <v>7.5</v>
      </c>
      <c r="AB119" s="47">
        <f ca="1">VLOOKUP($B119,INDIRECT("data!$"&amp;G107&amp;"$3:$CZ$554"),$D107-3*(B106-1)+AB$1,FALSE)</f>
        <v>1.55</v>
      </c>
      <c r="AC119" s="47">
        <f ca="1">VLOOKUP($B119,INDIRECT("data!$"&amp;G107&amp;"$3:$CZ$554"),$D107-3*(B106-1)+AC$1,FALSE)</f>
        <v>4.04</v>
      </c>
      <c r="AD119" s="47">
        <f ca="1">VLOOKUP($B119,INDIRECT("data!$"&amp;G107&amp;"$3:$CZ$554"),$D107-3*(B106-1)+AD$1,FALSE)</f>
        <v>7.2</v>
      </c>
      <c r="AE119" s="47">
        <f ca="1">VLOOKUP($B119,INDIRECT("data!$"&amp;G107&amp;"$3:$CZ$554"),$D107-3*(B106-1)+AE$1,FALSE)</f>
        <v>1.98</v>
      </c>
      <c r="AF119" s="47">
        <f ca="1">VLOOKUP($B119,INDIRECT("data!$"&amp;G107&amp;"$3:$CZ$554"),$D107-3*(B106-1)+AF$1,FALSE)</f>
        <v>1.81</v>
      </c>
      <c r="AG119" s="65">
        <f ca="1">IF(C119="","",F119+G119)</f>
        <v>2</v>
      </c>
      <c r="AH119" s="65">
        <f ca="1">IF(C119="","",I119+J119)</f>
        <v>1</v>
      </c>
      <c r="AI119" s="65">
        <f ca="1">IF(C119="","",AJ119+AK119)</f>
        <v>1</v>
      </c>
      <c r="AJ119" s="65">
        <f ca="1">IF(C119="","",F119-I119)</f>
        <v>1</v>
      </c>
      <c r="AK119" s="65">
        <f ca="1">IF(C119="","",G119-J119)</f>
        <v>0</v>
      </c>
      <c r="AL119" s="66" t="str">
        <f ca="1">IF(AJ119&gt;AK119,"H",IF(AJ119=AK119,"D",IF(AJ119&lt;AK119,"A","Error!")))</f>
        <v>H</v>
      </c>
      <c r="AM119" s="66" t="str">
        <f ca="1">IF(C119="","",CONCATENATE(K119,"-",H119))</f>
        <v>H-H</v>
      </c>
      <c r="AN119" s="65">
        <f ca="1">IF(C119="","",IF(AND(F119&gt;0,G119&gt;0),1,0))</f>
        <v>0</v>
      </c>
      <c r="AO119" s="65">
        <f ca="1">IF(C119="","",IF(AND(F119&gt;0,I119&gt;0),1,0))</f>
        <v>1</v>
      </c>
      <c r="AP119" s="65">
        <f ca="1">IF(C119="","",IF(AND(G119&gt;0,J119&gt;0),1,0))</f>
        <v>0</v>
      </c>
      <c r="AQ119" s="65">
        <f ca="1">IF(C119="","",IF(AND(H119="H",G119=0),1,0))</f>
        <v>1</v>
      </c>
      <c r="AR119" s="65">
        <f ca="1">IF(C119="","",IF(AND(H119="A",F119=0),1,0))</f>
        <v>0</v>
      </c>
      <c r="AS119" s="65">
        <f ca="1">IF(C119="","",IF(AND(K119="H",AL119="H"),1,0))</f>
        <v>1</v>
      </c>
      <c r="AT119" s="65">
        <f ca="1">IF(C119="","",IF(AND(K119="A",AL119="A"),1,0))</f>
        <v>0</v>
      </c>
    </row>
    <row r="120" spans="1:46" ht="18" customHeight="1" x14ac:dyDescent="0.25">
      <c r="A120" s="49" t="str">
        <f ca="1">CONCATENATE(B118,"-",B120)</f>
        <v>Bolton-Away-2</v>
      </c>
      <c r="B120" s="37">
        <v>2</v>
      </c>
      <c r="C120" s="41">
        <f ca="1">VLOOKUP($B120,INDIRECT("data!$"&amp;G107&amp;"$3:$CZ$554"),$D107-3*(B106-1)+C$1,FALSE)</f>
        <v>43365</v>
      </c>
      <c r="D120" s="30" t="str">
        <f ca="1">VLOOKUP($B120,INDIRECT("data!$"&amp;G107&amp;"$3:$CZ$554"),$D107-3*(B106-1)+D$1,FALSE)</f>
        <v>Ipswich</v>
      </c>
      <c r="E120" s="30" t="str">
        <f ca="1">VLOOKUP($B120,INDIRECT("data!$"&amp;G107&amp;"$3:$CZ$554"),$D107-3*(B106-1)+E$1,FALSE)</f>
        <v>Bolton</v>
      </c>
      <c r="F120" s="29">
        <f ca="1">VLOOKUP($B120,INDIRECT("data!$"&amp;G107&amp;"$3:$CZ$554"),$D107-3*(B106-1)+F$1,FALSE)</f>
        <v>0</v>
      </c>
      <c r="G120" s="29">
        <f ca="1">VLOOKUP($B120,INDIRECT("data!$"&amp;G107&amp;"$3:$CZ$554"),$D107-3*(B106-1)+G$1,FALSE)</f>
        <v>0</v>
      </c>
      <c r="H120" s="15" t="str">
        <f ca="1">VLOOKUP($B120,INDIRECT("data!$"&amp;G107&amp;"$3:$CZ$554"),$D107-3*(B106-1)+H$1,FALSE)</f>
        <v>D</v>
      </c>
      <c r="I120" s="29">
        <f ca="1">VLOOKUP($B120,INDIRECT("data!$"&amp;G107&amp;"$3:$CZ$554"),$D107-3*(B106-1)+I$1,FALSE)</f>
        <v>0</v>
      </c>
      <c r="J120" s="29">
        <f ca="1">VLOOKUP($B120,INDIRECT("data!$"&amp;G107&amp;"$3:$CZ$554"),$D107-3*(B106-1)+J$1,FALSE)</f>
        <v>0</v>
      </c>
      <c r="K120" s="15" t="str">
        <f ca="1">VLOOKUP($B120,INDIRECT("data!$"&amp;G107&amp;"$3:$CZ$554"),$D107-3*(B106-1)+K$1,FALSE)</f>
        <v>D</v>
      </c>
      <c r="L120" s="30" t="str">
        <f ca="1">VLOOKUP($B120,INDIRECT("data!$"&amp;G107&amp;"$3:$CZ$554"),$D107-3*(B106-1)+L$1,FALSE)</f>
        <v>S Martin</v>
      </c>
      <c r="M120" s="45">
        <f ca="1">VLOOKUP($B120,INDIRECT("data!$"&amp;G107&amp;"$3:$CZ$554"),$D107-3*(B106-1)+M$1,FALSE)</f>
        <v>9</v>
      </c>
      <c r="N120" s="45">
        <f ca="1">VLOOKUP($B120,INDIRECT("data!$"&amp;G107&amp;"$3:$CZ$554"),$D107-3*(B106-1)+N$1,FALSE)</f>
        <v>7</v>
      </c>
      <c r="O120" s="45">
        <f ca="1">VLOOKUP($B120,INDIRECT("data!$"&amp;G107&amp;"$3:$CZ$554"),$D107-3*(B106-1)+O$1,FALSE)</f>
        <v>2</v>
      </c>
      <c r="P120" s="45">
        <f ca="1">VLOOKUP($B120,INDIRECT("data!$"&amp;G107&amp;"$3:$CZ$554"),$D107-3*(B106-1)+P$1,FALSE)</f>
        <v>0</v>
      </c>
      <c r="Q120" s="45">
        <f ca="1">VLOOKUP($B120,INDIRECT("data!$"&amp;G107&amp;"$3:$CZ$554"),$D107-3*(B106-1)+Q$1,FALSE)</f>
        <v>14</v>
      </c>
      <c r="R120" s="45">
        <f ca="1">VLOOKUP($B120,INDIRECT("data!$"&amp;G107&amp;"$3:$CZ$554"),$D107-3*(B106-1)+R$1,FALSE)</f>
        <v>9</v>
      </c>
      <c r="S120" s="45">
        <f ca="1">VLOOKUP($B120,INDIRECT("data!$"&amp;G107&amp;"$3:$CZ$554"),$D107-3*(B106-1)+S$1,FALSE)</f>
        <v>6</v>
      </c>
      <c r="T120" s="45">
        <f ca="1">VLOOKUP($B120,INDIRECT("data!$"&amp;G107&amp;"$3:$CZ$554"),$D107-3*(B106-1)+T$1,FALSE)</f>
        <v>4</v>
      </c>
      <c r="U120" s="45">
        <f ca="1">VLOOKUP($B120,INDIRECT("data!$"&amp;G107&amp;"$3:$CZ$554"),$D107-3*(B106-1)+U$1,FALSE)</f>
        <v>2</v>
      </c>
      <c r="V120" s="45">
        <f ca="1">VLOOKUP($B120,INDIRECT("data!$"&amp;G107&amp;"$3:$CZ$554"),$D107-3*(B106-1)+V$1,FALSE)</f>
        <v>0</v>
      </c>
      <c r="W120" s="45">
        <f ca="1">VLOOKUP($B120,INDIRECT("data!$"&amp;G107&amp;"$3:$CZ$554"),$D107-3*(B106-1)+W$1,FALSE)</f>
        <v>0</v>
      </c>
      <c r="X120" s="45">
        <f ca="1">VLOOKUP($B120,INDIRECT("data!$"&amp;G107&amp;"$3:$CZ$554"),$D107-3*(B106-1)+X$1,FALSE)</f>
        <v>1</v>
      </c>
      <c r="Y120" s="47">
        <f ca="1">VLOOKUP($B120,INDIRECT("data!$"&amp;G107&amp;"$3:$CZ$554"),$D107-3*(B106-1)+Y$1,FALSE)</f>
        <v>2</v>
      </c>
      <c r="Z120" s="47">
        <f ca="1">VLOOKUP($B120,INDIRECT("data!$"&amp;G107&amp;"$3:$CZ$554"),$D107-3*(B106-1)+Z$1,FALSE)</f>
        <v>3.4</v>
      </c>
      <c r="AA120" s="47">
        <f ca="1">VLOOKUP($B120,INDIRECT("data!$"&amp;G107&amp;"$3:$CZ$554"),$D107-3*(B106-1)+AA$1,FALSE)</f>
        <v>4.33</v>
      </c>
      <c r="AB120" s="47">
        <f ca="1">VLOOKUP($B120,INDIRECT("data!$"&amp;G107&amp;"$3:$CZ$554"),$D107-3*(B106-1)+AB$1,FALSE)</f>
        <v>1.97</v>
      </c>
      <c r="AC120" s="47">
        <f ca="1">VLOOKUP($B120,INDIRECT("data!$"&amp;G107&amp;"$3:$CZ$554"),$D107-3*(B106-1)+AC$1,FALSE)</f>
        <v>3.42</v>
      </c>
      <c r="AD120" s="47">
        <f ca="1">VLOOKUP($B120,INDIRECT("data!$"&amp;G107&amp;"$3:$CZ$554"),$D107-3*(B106-1)+AD$1,FALSE)</f>
        <v>4.37</v>
      </c>
      <c r="AE120" s="47">
        <f ca="1">VLOOKUP($B120,INDIRECT("data!$"&amp;G107&amp;"$3:$CZ$554"),$D107-3*(B106-1)+AE$1,FALSE)</f>
        <v>2.2599999999999998</v>
      </c>
      <c r="AF120" s="47">
        <f ca="1">VLOOKUP($B120,INDIRECT("data!$"&amp;G107&amp;"$3:$CZ$554"),$D107-3*(B106-1)+AF$1,FALSE)</f>
        <v>1.61</v>
      </c>
      <c r="AG120" s="65">
        <f t="shared" ref="AG120:AG126" ca="1" si="243">IF(C120="","",F120+G120)</f>
        <v>0</v>
      </c>
      <c r="AH120" s="65">
        <f t="shared" ref="AH120:AH126" ca="1" si="244">IF(C120="","",I120+J120)</f>
        <v>0</v>
      </c>
      <c r="AI120" s="65">
        <f t="shared" ref="AI120:AI126" ca="1" si="245">IF(C120="","",AJ120+AK120)</f>
        <v>0</v>
      </c>
      <c r="AJ120" s="65">
        <f t="shared" ref="AJ120:AJ126" ca="1" si="246">IF(C120="","",F120-I120)</f>
        <v>0</v>
      </c>
      <c r="AK120" s="65">
        <f t="shared" ref="AK120:AK126" ca="1" si="247">IF(C120="","",G120-J120)</f>
        <v>0</v>
      </c>
      <c r="AL120" s="66" t="str">
        <f t="shared" ref="AL120:AL126" ca="1" si="248">IF(AJ120&gt;AK120,"H",IF(AJ120=AK120,"D",IF(AJ120&lt;AK120,"A","Error!")))</f>
        <v>D</v>
      </c>
      <c r="AM120" s="66" t="str">
        <f t="shared" ref="AM120:AM126" ca="1" si="249">IF(C120="","",CONCATENATE(K120,"-",H120))</f>
        <v>D-D</v>
      </c>
      <c r="AN120" s="65">
        <f t="shared" ref="AN120:AN126" ca="1" si="250">IF(C120="","",IF(AND(F120&gt;0,G120&gt;0),1,0))</f>
        <v>0</v>
      </c>
      <c r="AO120" s="65">
        <f t="shared" ref="AO120:AO126" ca="1" si="251">IF(C120="","",IF(AND(F120&gt;0,I120&gt;0),1,0))</f>
        <v>0</v>
      </c>
      <c r="AP120" s="65">
        <f t="shared" ref="AP120:AP126" ca="1" si="252">IF(C120="","",IF(AND(G120&gt;0,J120&gt;0),1,0))</f>
        <v>0</v>
      </c>
      <c r="AQ120" s="65">
        <f t="shared" ref="AQ120:AQ126" ca="1" si="253">IF(C120="","",IF(AND(H120="H",G120=0),1,0))</f>
        <v>0</v>
      </c>
      <c r="AR120" s="65">
        <f t="shared" ref="AR120:AR126" ca="1" si="254">IF(C120="","",IF(AND(H120="A",F120=0),1,0))</f>
        <v>0</v>
      </c>
      <c r="AS120" s="65">
        <f t="shared" ref="AS120:AS126" ca="1" si="255">IF(C120="","",IF(AND(K120="H",AL120="H"),1,0))</f>
        <v>0</v>
      </c>
      <c r="AT120" s="65">
        <f t="shared" ref="AT120:AT126" ca="1" si="256">IF(C120="","",IF(AND(K120="A",AL120="A"),1,0))</f>
        <v>0</v>
      </c>
    </row>
    <row r="121" spans="1:46" ht="18" customHeight="1" x14ac:dyDescent="0.25">
      <c r="A121" s="49" t="str">
        <f ca="1">CONCATENATE(B118,"-",B121)</f>
        <v>Bolton-Away-3</v>
      </c>
      <c r="B121" s="37">
        <v>3</v>
      </c>
      <c r="C121" s="41">
        <f ca="1">VLOOKUP($B121,INDIRECT("data!$"&amp;G107&amp;"$3:$CZ$554"),$D107-3*(B106-1)+C$1,FALSE)</f>
        <v>43362</v>
      </c>
      <c r="D121" s="30" t="str">
        <f ca="1">VLOOKUP($B121,INDIRECT("data!$"&amp;G107&amp;"$3:$CZ$554"),$D107-3*(B106-1)+D$1,FALSE)</f>
        <v>Middlesbrough</v>
      </c>
      <c r="E121" s="30" t="str">
        <f ca="1">VLOOKUP($B121,INDIRECT("data!$"&amp;G107&amp;"$3:$CZ$554"),$D107-3*(B106-1)+E$1,FALSE)</f>
        <v>Bolton</v>
      </c>
      <c r="F121" s="29">
        <f ca="1">VLOOKUP($B121,INDIRECT("data!$"&amp;G107&amp;"$3:$CZ$554"),$D107-3*(B106-1)+F$1,FALSE)</f>
        <v>2</v>
      </c>
      <c r="G121" s="29">
        <f ca="1">VLOOKUP($B121,INDIRECT("data!$"&amp;G107&amp;"$3:$CZ$554"),$D107-3*(B106-1)+G$1,FALSE)</f>
        <v>0</v>
      </c>
      <c r="H121" s="15" t="str">
        <f ca="1">VLOOKUP($B121,INDIRECT("data!$"&amp;G107&amp;"$3:$CZ$554"),$D107-3*(B106-1)+H$1,FALSE)</f>
        <v>H</v>
      </c>
      <c r="I121" s="29">
        <f ca="1">VLOOKUP($B121,INDIRECT("data!$"&amp;G107&amp;"$3:$CZ$554"),$D107-3*(B106-1)+I$1,FALSE)</f>
        <v>1</v>
      </c>
      <c r="J121" s="29">
        <f ca="1">VLOOKUP($B121,INDIRECT("data!$"&amp;G107&amp;"$3:$CZ$554"),$D107-3*(B106-1)+J$1,FALSE)</f>
        <v>0</v>
      </c>
      <c r="K121" s="15" t="str">
        <f ca="1">VLOOKUP($B121,INDIRECT("data!$"&amp;G107&amp;"$3:$CZ$554"),$D107-3*(B106-1)+K$1,FALSE)</f>
        <v>H</v>
      </c>
      <c r="L121" s="30" t="str">
        <f ca="1">VLOOKUP($B121,INDIRECT("data!$"&amp;G107&amp;"$3:$CZ$554"),$D107-3*(B106-1)+L$1,FALSE)</f>
        <v>D Coote</v>
      </c>
      <c r="M121" s="45">
        <f ca="1">VLOOKUP($B121,INDIRECT("data!$"&amp;G107&amp;"$3:$CZ$554"),$D107-3*(B106-1)+M$1,FALSE)</f>
        <v>19</v>
      </c>
      <c r="N121" s="45">
        <f ca="1">VLOOKUP($B121,INDIRECT("data!$"&amp;G107&amp;"$3:$CZ$554"),$D107-3*(B106-1)+N$1,FALSE)</f>
        <v>7</v>
      </c>
      <c r="O121" s="45">
        <f ca="1">VLOOKUP($B121,INDIRECT("data!$"&amp;G107&amp;"$3:$CZ$554"),$D107-3*(B106-1)+O$1,FALSE)</f>
        <v>4</v>
      </c>
      <c r="P121" s="45">
        <f ca="1">VLOOKUP($B121,INDIRECT("data!$"&amp;G107&amp;"$3:$CZ$554"),$D107-3*(B106-1)+P$1,FALSE)</f>
        <v>2</v>
      </c>
      <c r="Q121" s="45">
        <f ca="1">VLOOKUP($B121,INDIRECT("data!$"&amp;G107&amp;"$3:$CZ$554"),$D107-3*(B106-1)+Q$1,FALSE)</f>
        <v>7</v>
      </c>
      <c r="R121" s="45">
        <f ca="1">VLOOKUP($B121,INDIRECT("data!$"&amp;G107&amp;"$3:$CZ$554"),$D107-3*(B106-1)+R$1,FALSE)</f>
        <v>13</v>
      </c>
      <c r="S121" s="45">
        <f ca="1">VLOOKUP($B121,INDIRECT("data!$"&amp;G107&amp;"$3:$CZ$554"),$D107-3*(B106-1)+S$1,FALSE)</f>
        <v>10</v>
      </c>
      <c r="T121" s="45">
        <f ca="1">VLOOKUP($B121,INDIRECT("data!$"&amp;G107&amp;"$3:$CZ$554"),$D107-3*(B106-1)+T$1,FALSE)</f>
        <v>1</v>
      </c>
      <c r="U121" s="45">
        <f ca="1">VLOOKUP($B121,INDIRECT("data!$"&amp;G107&amp;"$3:$CZ$554"),$D107-3*(B106-1)+U$1,FALSE)</f>
        <v>1</v>
      </c>
      <c r="V121" s="45">
        <f ca="1">VLOOKUP($B121,INDIRECT("data!$"&amp;G107&amp;"$3:$CZ$554"),$D107-3*(B106-1)+V$1,FALSE)</f>
        <v>4</v>
      </c>
      <c r="W121" s="45">
        <f ca="1">VLOOKUP($B121,INDIRECT("data!$"&amp;G107&amp;"$3:$CZ$554"),$D107-3*(B106-1)+W$1,FALSE)</f>
        <v>0</v>
      </c>
      <c r="X121" s="45">
        <f ca="1">VLOOKUP($B121,INDIRECT("data!$"&amp;G107&amp;"$3:$CZ$554"),$D107-3*(B106-1)+X$1,FALSE)</f>
        <v>0</v>
      </c>
      <c r="Y121" s="47">
        <f ca="1">VLOOKUP($B121,INDIRECT("data!$"&amp;G107&amp;"$3:$CZ$554"),$D107-3*(B106-1)+Y$1,FALSE)</f>
        <v>1.44</v>
      </c>
      <c r="Z121" s="47">
        <f ca="1">VLOOKUP($B121,INDIRECT("data!$"&amp;G107&amp;"$3:$CZ$554"),$D107-3*(B106-1)+Z$1,FALSE)</f>
        <v>4.5</v>
      </c>
      <c r="AA121" s="47">
        <f ca="1">VLOOKUP($B121,INDIRECT("data!$"&amp;G107&amp;"$3:$CZ$554"),$D107-3*(B106-1)+AA$1,FALSE)</f>
        <v>9</v>
      </c>
      <c r="AB121" s="47">
        <f ca="1">VLOOKUP($B121,INDIRECT("data!$"&amp;G107&amp;"$3:$CZ$554"),$D107-3*(B106-1)+AB$1,FALSE)</f>
        <v>1.42</v>
      </c>
      <c r="AC121" s="47">
        <f ca="1">VLOOKUP($B121,INDIRECT("data!$"&amp;G107&amp;"$3:$CZ$554"),$D107-3*(B106-1)+AC$1,FALSE)</f>
        <v>4.55</v>
      </c>
      <c r="AD121" s="47">
        <f ca="1">VLOOKUP($B121,INDIRECT("data!$"&amp;G107&amp;"$3:$CZ$554"),$D107-3*(B106-1)+AD$1,FALSE)</f>
        <v>9.32</v>
      </c>
      <c r="AE121" s="47">
        <f ca="1">VLOOKUP($B121,INDIRECT("data!$"&amp;G107&amp;"$3:$CZ$554"),$D107-3*(B106-1)+AE$1,FALSE)</f>
        <v>2.04</v>
      </c>
      <c r="AF121" s="47">
        <f ca="1">VLOOKUP($B121,INDIRECT("data!$"&amp;G107&amp;"$3:$CZ$554"),$D107-3*(B106-1)+AF$1,FALSE)</f>
        <v>1.76</v>
      </c>
      <c r="AG121" s="65">
        <f t="shared" ca="1" si="243"/>
        <v>2</v>
      </c>
      <c r="AH121" s="65">
        <f t="shared" ca="1" si="244"/>
        <v>1</v>
      </c>
      <c r="AI121" s="65">
        <f t="shared" ca="1" si="245"/>
        <v>1</v>
      </c>
      <c r="AJ121" s="65">
        <f t="shared" ca="1" si="246"/>
        <v>1</v>
      </c>
      <c r="AK121" s="65">
        <f t="shared" ca="1" si="247"/>
        <v>0</v>
      </c>
      <c r="AL121" s="66" t="str">
        <f t="shared" ca="1" si="248"/>
        <v>H</v>
      </c>
      <c r="AM121" s="66" t="str">
        <f t="shared" ca="1" si="249"/>
        <v>H-H</v>
      </c>
      <c r="AN121" s="65">
        <f t="shared" ca="1" si="250"/>
        <v>0</v>
      </c>
      <c r="AO121" s="65">
        <f t="shared" ca="1" si="251"/>
        <v>1</v>
      </c>
      <c r="AP121" s="65">
        <f t="shared" ca="1" si="252"/>
        <v>0</v>
      </c>
      <c r="AQ121" s="65">
        <f t="shared" ca="1" si="253"/>
        <v>1</v>
      </c>
      <c r="AR121" s="65">
        <f t="shared" ca="1" si="254"/>
        <v>0</v>
      </c>
      <c r="AS121" s="65">
        <f t="shared" ca="1" si="255"/>
        <v>1</v>
      </c>
      <c r="AT121" s="65">
        <f t="shared" ca="1" si="256"/>
        <v>0</v>
      </c>
    </row>
    <row r="122" spans="1:46" ht="18" customHeight="1" x14ac:dyDescent="0.25">
      <c r="A122" s="49" t="str">
        <f ca="1">CONCATENATE(B118,"-",B122)</f>
        <v>Bolton-Away-4</v>
      </c>
      <c r="B122" s="37">
        <v>4</v>
      </c>
      <c r="C122" s="41">
        <f ca="1">VLOOKUP($B122,INDIRECT("data!$"&amp;G107&amp;"$3:$CZ$554"),$D107-3*(B106-1)+C$1,FALSE)</f>
        <v>43344</v>
      </c>
      <c r="D122" s="30" t="str">
        <f ca="1">VLOOKUP($B122,INDIRECT("data!$"&amp;G107&amp;"$3:$CZ$554"),$D107-3*(B106-1)+D$1,FALSE)</f>
        <v>Preston</v>
      </c>
      <c r="E122" s="30" t="str">
        <f ca="1">VLOOKUP($B122,INDIRECT("data!$"&amp;G107&amp;"$3:$CZ$554"),$D107-3*(B106-1)+E$1,FALSE)</f>
        <v>Bolton</v>
      </c>
      <c r="F122" s="29">
        <f ca="1">VLOOKUP($B122,INDIRECT("data!$"&amp;G107&amp;"$3:$CZ$554"),$D107-3*(B106-1)+F$1,FALSE)</f>
        <v>2</v>
      </c>
      <c r="G122" s="29">
        <f ca="1">VLOOKUP($B122,INDIRECT("data!$"&amp;G107&amp;"$3:$CZ$554"),$D107-3*(B106-1)+G$1,FALSE)</f>
        <v>2</v>
      </c>
      <c r="H122" s="15" t="str">
        <f ca="1">VLOOKUP($B122,INDIRECT("data!$"&amp;G107&amp;"$3:$CZ$554"),$D107-3*(B106-1)+H$1,FALSE)</f>
        <v>D</v>
      </c>
      <c r="I122" s="29">
        <f ca="1">VLOOKUP($B122,INDIRECT("data!$"&amp;G107&amp;"$3:$CZ$554"),$D107-3*(B106-1)+I$1,FALSE)</f>
        <v>2</v>
      </c>
      <c r="J122" s="29">
        <f ca="1">VLOOKUP($B122,INDIRECT("data!$"&amp;G107&amp;"$3:$CZ$554"),$D107-3*(B106-1)+J$1,FALSE)</f>
        <v>2</v>
      </c>
      <c r="K122" s="15" t="str">
        <f ca="1">VLOOKUP($B122,INDIRECT("data!$"&amp;G107&amp;"$3:$CZ$554"),$D107-3*(B106-1)+K$1,FALSE)</f>
        <v>D</v>
      </c>
      <c r="L122" s="30" t="str">
        <f ca="1">VLOOKUP($B122,INDIRECT("data!$"&amp;G107&amp;"$3:$CZ$554"),$D107-3*(B106-1)+L$1,FALSE)</f>
        <v>A Davies</v>
      </c>
      <c r="M122" s="45">
        <f ca="1">VLOOKUP($B122,INDIRECT("data!$"&amp;G107&amp;"$3:$CZ$554"),$D107-3*(B106-1)+M$1,FALSE)</f>
        <v>12</v>
      </c>
      <c r="N122" s="45">
        <f ca="1">VLOOKUP($B122,INDIRECT("data!$"&amp;G107&amp;"$3:$CZ$554"),$D107-3*(B106-1)+N$1,FALSE)</f>
        <v>14</v>
      </c>
      <c r="O122" s="45">
        <f ca="1">VLOOKUP($B122,INDIRECT("data!$"&amp;G107&amp;"$3:$CZ$554"),$D107-3*(B106-1)+O$1,FALSE)</f>
        <v>4</v>
      </c>
      <c r="P122" s="45">
        <f ca="1">VLOOKUP($B122,INDIRECT("data!$"&amp;G107&amp;"$3:$CZ$554"),$D107-3*(B106-1)+P$1,FALSE)</f>
        <v>6</v>
      </c>
      <c r="Q122" s="45">
        <f ca="1">VLOOKUP($B122,INDIRECT("data!$"&amp;G107&amp;"$3:$CZ$554"),$D107-3*(B106-1)+Q$1,FALSE)</f>
        <v>8</v>
      </c>
      <c r="R122" s="45">
        <f ca="1">VLOOKUP($B122,INDIRECT("data!$"&amp;G107&amp;"$3:$CZ$554"),$D107-3*(B106-1)+R$1,FALSE)</f>
        <v>11</v>
      </c>
      <c r="S122" s="45">
        <f ca="1">VLOOKUP($B122,INDIRECT("data!$"&amp;G107&amp;"$3:$CZ$554"),$D107-3*(B106-1)+S$1,FALSE)</f>
        <v>7</v>
      </c>
      <c r="T122" s="45">
        <f ca="1">VLOOKUP($B122,INDIRECT("data!$"&amp;G107&amp;"$3:$CZ$554"),$D107-3*(B106-1)+T$1,FALSE)</f>
        <v>4</v>
      </c>
      <c r="U122" s="45">
        <f ca="1">VLOOKUP($B122,INDIRECT("data!$"&amp;G107&amp;"$3:$CZ$554"),$D107-3*(B106-1)+U$1,FALSE)</f>
        <v>1</v>
      </c>
      <c r="V122" s="45">
        <f ca="1">VLOOKUP($B122,INDIRECT("data!$"&amp;G107&amp;"$3:$CZ$554"),$D107-3*(B106-1)+V$1,FALSE)</f>
        <v>3</v>
      </c>
      <c r="W122" s="45">
        <f ca="1">VLOOKUP($B122,INDIRECT("data!$"&amp;G107&amp;"$3:$CZ$554"),$D107-3*(B106-1)+W$1,FALSE)</f>
        <v>1</v>
      </c>
      <c r="X122" s="45">
        <f ca="1">VLOOKUP($B122,INDIRECT("data!$"&amp;G107&amp;"$3:$CZ$554"),$D107-3*(B106-1)+X$1,FALSE)</f>
        <v>0</v>
      </c>
      <c r="Y122" s="47">
        <f ca="1">VLOOKUP($B122,INDIRECT("data!$"&amp;G107&amp;"$3:$CZ$554"),$D107-3*(B106-1)+Y$1,FALSE)</f>
        <v>1.6</v>
      </c>
      <c r="Z122" s="47">
        <f ca="1">VLOOKUP($B122,INDIRECT("data!$"&amp;G107&amp;"$3:$CZ$554"),$D107-3*(B106-1)+Z$1,FALSE)</f>
        <v>3.9</v>
      </c>
      <c r="AA122" s="47">
        <f ca="1">VLOOKUP($B122,INDIRECT("data!$"&amp;G107&amp;"$3:$CZ$554"),$D107-3*(B106-1)+AA$1,FALSE)</f>
        <v>7</v>
      </c>
      <c r="AB122" s="47">
        <f ca="1">VLOOKUP($B122,INDIRECT("data!$"&amp;G107&amp;"$3:$CZ$554"),$D107-3*(B106-1)+AB$1,FALSE)</f>
        <v>1.56</v>
      </c>
      <c r="AC122" s="47">
        <f ca="1">VLOOKUP($B122,INDIRECT("data!$"&amp;G107&amp;"$3:$CZ$554"),$D107-3*(B106-1)+AC$1,FALSE)</f>
        <v>4.04</v>
      </c>
      <c r="AD122" s="47">
        <f ca="1">VLOOKUP($B122,INDIRECT("data!$"&amp;G107&amp;"$3:$CZ$554"),$D107-3*(B106-1)+AD$1,FALSE)</f>
        <v>7.36</v>
      </c>
      <c r="AE122" s="47">
        <f ca="1">VLOOKUP($B122,INDIRECT("data!$"&amp;G107&amp;"$3:$CZ$554"),$D107-3*(B106-1)+AE$1,FALSE)</f>
        <v>2.1800000000000002</v>
      </c>
      <c r="AF122" s="47">
        <f ca="1">VLOOKUP($B122,INDIRECT("data!$"&amp;G107&amp;"$3:$CZ$554"),$D107-3*(B106-1)+AF$1,FALSE)</f>
        <v>1.66</v>
      </c>
      <c r="AG122" s="65">
        <f t="shared" ca="1" si="243"/>
        <v>4</v>
      </c>
      <c r="AH122" s="65">
        <f t="shared" ca="1" si="244"/>
        <v>4</v>
      </c>
      <c r="AI122" s="65">
        <f t="shared" ca="1" si="245"/>
        <v>0</v>
      </c>
      <c r="AJ122" s="65">
        <f t="shared" ca="1" si="246"/>
        <v>0</v>
      </c>
      <c r="AK122" s="65">
        <f t="shared" ca="1" si="247"/>
        <v>0</v>
      </c>
      <c r="AL122" s="66" t="str">
        <f t="shared" ca="1" si="248"/>
        <v>D</v>
      </c>
      <c r="AM122" s="66" t="str">
        <f t="shared" ca="1" si="249"/>
        <v>D-D</v>
      </c>
      <c r="AN122" s="65">
        <f t="shared" ca="1" si="250"/>
        <v>1</v>
      </c>
      <c r="AO122" s="65">
        <f t="shared" ca="1" si="251"/>
        <v>1</v>
      </c>
      <c r="AP122" s="65">
        <f t="shared" ca="1" si="252"/>
        <v>1</v>
      </c>
      <c r="AQ122" s="65">
        <f t="shared" ca="1" si="253"/>
        <v>0</v>
      </c>
      <c r="AR122" s="65">
        <f t="shared" ca="1" si="254"/>
        <v>0</v>
      </c>
      <c r="AS122" s="65">
        <f t="shared" ca="1" si="255"/>
        <v>0</v>
      </c>
      <c r="AT122" s="65">
        <f t="shared" ca="1" si="256"/>
        <v>0</v>
      </c>
    </row>
    <row r="123" spans="1:46" ht="18" customHeight="1" x14ac:dyDescent="0.25">
      <c r="A123" s="49" t="str">
        <f ca="1">CONCATENATE(B118,"-",B123)</f>
        <v>Bolton-Away-5</v>
      </c>
      <c r="B123" s="37">
        <v>5</v>
      </c>
      <c r="C123" s="41">
        <f ca="1">VLOOKUP($B123,INDIRECT("data!$"&amp;G107&amp;"$3:$CZ$554"),$D107-3*(B106-1)+C$1,FALSE)</f>
        <v>43330</v>
      </c>
      <c r="D123" s="30" t="str">
        <f ca="1">VLOOKUP($B123,INDIRECT("data!$"&amp;G107&amp;"$3:$CZ$554"),$D107-3*(B106-1)+D$1,FALSE)</f>
        <v>Reading</v>
      </c>
      <c r="E123" s="30" t="str">
        <f ca="1">VLOOKUP($B123,INDIRECT("data!$"&amp;G107&amp;"$3:$CZ$554"),$D107-3*(B106-1)+E$1,FALSE)</f>
        <v>Bolton</v>
      </c>
      <c r="F123" s="29">
        <f ca="1">VLOOKUP($B123,INDIRECT("data!$"&amp;G107&amp;"$3:$CZ$554"),$D107-3*(B106-1)+F$1,FALSE)</f>
        <v>0</v>
      </c>
      <c r="G123" s="29">
        <f ca="1">VLOOKUP($B123,INDIRECT("data!$"&amp;G107&amp;"$3:$CZ$554"),$D107-3*(B106-1)+G$1,FALSE)</f>
        <v>1</v>
      </c>
      <c r="H123" s="15" t="str">
        <f ca="1">VLOOKUP($B123,INDIRECT("data!$"&amp;G107&amp;"$3:$CZ$554"),$D107-3*(B106-1)+H$1,FALSE)</f>
        <v>A</v>
      </c>
      <c r="I123" s="29">
        <f ca="1">VLOOKUP($B123,INDIRECT("data!$"&amp;G107&amp;"$3:$CZ$554"),$D107-3*(B106-1)+I$1,FALSE)</f>
        <v>0</v>
      </c>
      <c r="J123" s="29">
        <f ca="1">VLOOKUP($B123,INDIRECT("data!$"&amp;G107&amp;"$3:$CZ$554"),$D107-3*(B106-1)+J$1,FALSE)</f>
        <v>0</v>
      </c>
      <c r="K123" s="15" t="str">
        <f ca="1">VLOOKUP($B123,INDIRECT("data!$"&amp;G107&amp;"$3:$CZ$554"),$D107-3*(B106-1)+K$1,FALSE)</f>
        <v>D</v>
      </c>
      <c r="L123" s="30" t="str">
        <f ca="1">VLOOKUP($B123,INDIRECT("data!$"&amp;G107&amp;"$3:$CZ$554"),$D107-3*(B106-1)+L$1,FALSE)</f>
        <v>J Linington</v>
      </c>
      <c r="M123" s="45">
        <f ca="1">VLOOKUP($B123,INDIRECT("data!$"&amp;G107&amp;"$3:$CZ$554"),$D107-3*(B106-1)+M$1,FALSE)</f>
        <v>15</v>
      </c>
      <c r="N123" s="45">
        <f ca="1">VLOOKUP($B123,INDIRECT("data!$"&amp;G107&amp;"$3:$CZ$554"),$D107-3*(B106-1)+N$1,FALSE)</f>
        <v>9</v>
      </c>
      <c r="O123" s="45">
        <f ca="1">VLOOKUP($B123,INDIRECT("data!$"&amp;G107&amp;"$3:$CZ$554"),$D107-3*(B106-1)+O$1,FALSE)</f>
        <v>3</v>
      </c>
      <c r="P123" s="45">
        <f ca="1">VLOOKUP($B123,INDIRECT("data!$"&amp;G107&amp;"$3:$CZ$554"),$D107-3*(B106-1)+P$1,FALSE)</f>
        <v>4</v>
      </c>
      <c r="Q123" s="45">
        <f ca="1">VLOOKUP($B123,INDIRECT("data!$"&amp;G107&amp;"$3:$CZ$554"),$D107-3*(B106-1)+Q$1,FALSE)</f>
        <v>11</v>
      </c>
      <c r="R123" s="45">
        <f ca="1">VLOOKUP($B123,INDIRECT("data!$"&amp;G107&amp;"$3:$CZ$554"),$D107-3*(B106-1)+R$1,FALSE)</f>
        <v>15</v>
      </c>
      <c r="S123" s="45">
        <f ca="1">VLOOKUP($B123,INDIRECT("data!$"&amp;G107&amp;"$3:$CZ$554"),$D107-3*(B106-1)+S$1,FALSE)</f>
        <v>5</v>
      </c>
      <c r="T123" s="45">
        <f ca="1">VLOOKUP($B123,INDIRECT("data!$"&amp;G107&amp;"$3:$CZ$554"),$D107-3*(B106-1)+T$1,FALSE)</f>
        <v>3</v>
      </c>
      <c r="U123" s="45">
        <f ca="1">VLOOKUP($B123,INDIRECT("data!$"&amp;G107&amp;"$3:$CZ$554"),$D107-3*(B106-1)+U$1,FALSE)</f>
        <v>2</v>
      </c>
      <c r="V123" s="45">
        <f ca="1">VLOOKUP($B123,INDIRECT("data!$"&amp;G107&amp;"$3:$CZ$554"),$D107-3*(B106-1)+V$1,FALSE)</f>
        <v>1</v>
      </c>
      <c r="W123" s="45">
        <f ca="1">VLOOKUP($B123,INDIRECT("data!$"&amp;G107&amp;"$3:$CZ$554"),$D107-3*(B106-1)+W$1,FALSE)</f>
        <v>0</v>
      </c>
      <c r="X123" s="45">
        <f ca="1">VLOOKUP($B123,INDIRECT("data!$"&amp;G107&amp;"$3:$CZ$554"),$D107-3*(B106-1)+X$1,FALSE)</f>
        <v>0</v>
      </c>
      <c r="Y123" s="47">
        <f ca="1">VLOOKUP($B123,INDIRECT("data!$"&amp;G107&amp;"$3:$CZ$554"),$D107-3*(B106-1)+Y$1,FALSE)</f>
        <v>2.1</v>
      </c>
      <c r="Z123" s="47">
        <f ca="1">VLOOKUP($B123,INDIRECT("data!$"&amp;G107&amp;"$3:$CZ$554"),$D107-3*(B106-1)+Z$1,FALSE)</f>
        <v>3.4</v>
      </c>
      <c r="AA123" s="47">
        <f ca="1">VLOOKUP($B123,INDIRECT("data!$"&amp;G107&amp;"$3:$CZ$554"),$D107-3*(B106-1)+AA$1,FALSE)</f>
        <v>4</v>
      </c>
      <c r="AB123" s="47">
        <f ca="1">VLOOKUP($B123,INDIRECT("data!$"&amp;G107&amp;"$3:$CZ$554"),$D107-3*(B106-1)+AB$1,FALSE)</f>
        <v>2.11</v>
      </c>
      <c r="AC123" s="47">
        <f ca="1">VLOOKUP($B123,INDIRECT("data!$"&amp;G107&amp;"$3:$CZ$554"),$D107-3*(B106-1)+AC$1,FALSE)</f>
        <v>3.38</v>
      </c>
      <c r="AD123" s="47">
        <f ca="1">VLOOKUP($B123,INDIRECT("data!$"&amp;G107&amp;"$3:$CZ$554"),$D107-3*(B106-1)+AD$1,FALSE)</f>
        <v>3.9</v>
      </c>
      <c r="AE123" s="47">
        <f ca="1">VLOOKUP($B123,INDIRECT("data!$"&amp;G107&amp;"$3:$CZ$554"),$D107-3*(B106-1)+AE$1,FALSE)</f>
        <v>2.2599999999999998</v>
      </c>
      <c r="AF123" s="47">
        <f ca="1">VLOOKUP($B123,INDIRECT("data!$"&amp;G107&amp;"$3:$CZ$554"),$D107-3*(B106-1)+AF$1,FALSE)</f>
        <v>1.62</v>
      </c>
      <c r="AG123" s="65">
        <f t="shared" ca="1" si="243"/>
        <v>1</v>
      </c>
      <c r="AH123" s="65">
        <f t="shared" ca="1" si="244"/>
        <v>0</v>
      </c>
      <c r="AI123" s="65">
        <f t="shared" ca="1" si="245"/>
        <v>1</v>
      </c>
      <c r="AJ123" s="65">
        <f t="shared" ca="1" si="246"/>
        <v>0</v>
      </c>
      <c r="AK123" s="65">
        <f t="shared" ca="1" si="247"/>
        <v>1</v>
      </c>
      <c r="AL123" s="66" t="str">
        <f t="shared" ca="1" si="248"/>
        <v>A</v>
      </c>
      <c r="AM123" s="66" t="str">
        <f t="shared" ca="1" si="249"/>
        <v>D-A</v>
      </c>
      <c r="AN123" s="65">
        <f t="shared" ca="1" si="250"/>
        <v>0</v>
      </c>
      <c r="AO123" s="65">
        <f t="shared" ca="1" si="251"/>
        <v>0</v>
      </c>
      <c r="AP123" s="65">
        <f t="shared" ca="1" si="252"/>
        <v>0</v>
      </c>
      <c r="AQ123" s="65">
        <f t="shared" ca="1" si="253"/>
        <v>0</v>
      </c>
      <c r="AR123" s="65">
        <f t="shared" ca="1" si="254"/>
        <v>1</v>
      </c>
      <c r="AS123" s="65">
        <f t="shared" ca="1" si="255"/>
        <v>0</v>
      </c>
      <c r="AT123" s="65">
        <f t="shared" ca="1" si="256"/>
        <v>0</v>
      </c>
    </row>
    <row r="124" spans="1:46" ht="18" customHeight="1" x14ac:dyDescent="0.25">
      <c r="A124" s="49" t="str">
        <f ca="1">CONCATENATE(B118,"-",B124)</f>
        <v>Bolton-Away-6</v>
      </c>
      <c r="B124" s="37">
        <v>6</v>
      </c>
      <c r="C124" s="41">
        <f ca="1">VLOOKUP($B124,INDIRECT("data!$"&amp;G107&amp;"$3:$CZ$554"),$D107-3*(B106-1)+C$1,FALSE)</f>
        <v>43316</v>
      </c>
      <c r="D124" s="30" t="str">
        <f ca="1">VLOOKUP($B124,INDIRECT("data!$"&amp;G107&amp;"$3:$CZ$554"),$D107-3*(B106-1)+D$1,FALSE)</f>
        <v>West Brom</v>
      </c>
      <c r="E124" s="30" t="str">
        <f ca="1">VLOOKUP($B124,INDIRECT("data!$"&amp;G107&amp;"$3:$CZ$554"),$D107-3*(B106-1)+E$1,FALSE)</f>
        <v>Bolton</v>
      </c>
      <c r="F124" s="29">
        <f ca="1">VLOOKUP($B124,INDIRECT("data!$"&amp;G107&amp;"$3:$CZ$554"),$D107-3*(B106-1)+F$1,FALSE)</f>
        <v>1</v>
      </c>
      <c r="G124" s="29">
        <f ca="1">VLOOKUP($B124,INDIRECT("data!$"&amp;G107&amp;"$3:$CZ$554"),$D107-3*(B106-1)+G$1,FALSE)</f>
        <v>2</v>
      </c>
      <c r="H124" s="15" t="str">
        <f ca="1">VLOOKUP($B124,INDIRECT("data!$"&amp;G107&amp;"$3:$CZ$554"),$D107-3*(B106-1)+H$1,FALSE)</f>
        <v>A</v>
      </c>
      <c r="I124" s="29">
        <f ca="1">VLOOKUP($B124,INDIRECT("data!$"&amp;G107&amp;"$3:$CZ$554"),$D107-3*(B106-1)+I$1,FALSE)</f>
        <v>1</v>
      </c>
      <c r="J124" s="29">
        <f ca="1">VLOOKUP($B124,INDIRECT("data!$"&amp;G107&amp;"$3:$CZ$554"),$D107-3*(B106-1)+J$1,FALSE)</f>
        <v>1</v>
      </c>
      <c r="K124" s="15" t="str">
        <f ca="1">VLOOKUP($B124,INDIRECT("data!$"&amp;G107&amp;"$3:$CZ$554"),$D107-3*(B106-1)+K$1,FALSE)</f>
        <v>D</v>
      </c>
      <c r="L124" s="30" t="str">
        <f ca="1">VLOOKUP($B124,INDIRECT("data!$"&amp;G107&amp;"$3:$CZ$554"),$D107-3*(B106-1)+L$1,FALSE)</f>
        <v>G Eltringham</v>
      </c>
      <c r="M124" s="45">
        <f ca="1">VLOOKUP($B124,INDIRECT("data!$"&amp;G107&amp;"$3:$CZ$554"),$D107-3*(B106-1)+M$1,FALSE)</f>
        <v>20</v>
      </c>
      <c r="N124" s="45">
        <f ca="1">VLOOKUP($B124,INDIRECT("data!$"&amp;G107&amp;"$3:$CZ$554"),$D107-3*(B106-1)+N$1,FALSE)</f>
        <v>11</v>
      </c>
      <c r="O124" s="45">
        <f ca="1">VLOOKUP($B124,INDIRECT("data!$"&amp;G107&amp;"$3:$CZ$554"),$D107-3*(B106-1)+O$1,FALSE)</f>
        <v>3</v>
      </c>
      <c r="P124" s="45">
        <f ca="1">VLOOKUP($B124,INDIRECT("data!$"&amp;G107&amp;"$3:$CZ$554"),$D107-3*(B106-1)+P$1,FALSE)</f>
        <v>4</v>
      </c>
      <c r="Q124" s="45">
        <f ca="1">VLOOKUP($B124,INDIRECT("data!$"&amp;G107&amp;"$3:$CZ$554"),$D107-3*(B106-1)+Q$1,FALSE)</f>
        <v>9</v>
      </c>
      <c r="R124" s="45">
        <f ca="1">VLOOKUP($B124,INDIRECT("data!$"&amp;G107&amp;"$3:$CZ$554"),$D107-3*(B106-1)+R$1,FALSE)</f>
        <v>14</v>
      </c>
      <c r="S124" s="45">
        <f ca="1">VLOOKUP($B124,INDIRECT("data!$"&amp;G107&amp;"$3:$CZ$554"),$D107-3*(B106-1)+S$1,FALSE)</f>
        <v>10</v>
      </c>
      <c r="T124" s="45">
        <f ca="1">VLOOKUP($B124,INDIRECT("data!$"&amp;G107&amp;"$3:$CZ$554"),$D107-3*(B106-1)+T$1,FALSE)</f>
        <v>6</v>
      </c>
      <c r="U124" s="45">
        <f ca="1">VLOOKUP($B124,INDIRECT("data!$"&amp;G107&amp;"$3:$CZ$554"),$D107-3*(B106-1)+U$1,FALSE)</f>
        <v>1</v>
      </c>
      <c r="V124" s="45">
        <f ca="1">VLOOKUP($B124,INDIRECT("data!$"&amp;G107&amp;"$3:$CZ$554"),$D107-3*(B106-1)+V$1,FALSE)</f>
        <v>0</v>
      </c>
      <c r="W124" s="45">
        <f ca="1">VLOOKUP($B124,INDIRECT("data!$"&amp;G107&amp;"$3:$CZ$554"),$D107-3*(B106-1)+W$1,FALSE)</f>
        <v>0</v>
      </c>
      <c r="X124" s="45">
        <f ca="1">VLOOKUP($B124,INDIRECT("data!$"&amp;G107&amp;"$3:$CZ$554"),$D107-3*(B106-1)+X$1,FALSE)</f>
        <v>0</v>
      </c>
      <c r="Y124" s="47">
        <f ca="1">VLOOKUP($B124,INDIRECT("data!$"&amp;G107&amp;"$3:$CZ$554"),$D107-3*(B106-1)+Y$1,FALSE)</f>
        <v>1.44</v>
      </c>
      <c r="Z124" s="47">
        <f ca="1">VLOOKUP($B124,INDIRECT("data!$"&amp;G107&amp;"$3:$CZ$554"),$D107-3*(B106-1)+Z$1,FALSE)</f>
        <v>4.5</v>
      </c>
      <c r="AA124" s="47">
        <f ca="1">VLOOKUP($B124,INDIRECT("data!$"&amp;G107&amp;"$3:$CZ$554"),$D107-3*(B106-1)+AA$1,FALSE)</f>
        <v>9</v>
      </c>
      <c r="AB124" s="47">
        <f ca="1">VLOOKUP($B124,INDIRECT("data!$"&amp;G107&amp;"$3:$CZ$554"),$D107-3*(B106-1)+AB$1,FALSE)</f>
        <v>1.45</v>
      </c>
      <c r="AC124" s="47">
        <f ca="1">VLOOKUP($B124,INDIRECT("data!$"&amp;G107&amp;"$3:$CZ$554"),$D107-3*(B106-1)+AC$1,FALSE)</f>
        <v>4.53</v>
      </c>
      <c r="AD124" s="47">
        <f ca="1">VLOOKUP($B124,INDIRECT("data!$"&amp;G107&amp;"$3:$CZ$554"),$D107-3*(B106-1)+AD$1,FALSE)</f>
        <v>8.52</v>
      </c>
      <c r="AE124" s="47">
        <f ca="1">VLOOKUP($B124,INDIRECT("data!$"&amp;G107&amp;"$3:$CZ$554"),$D107-3*(B106-1)+AE$1,FALSE)</f>
        <v>1.89</v>
      </c>
      <c r="AF124" s="47">
        <f ca="1">VLOOKUP($B124,INDIRECT("data!$"&amp;G107&amp;"$3:$CZ$554"),$D107-3*(B106-1)+AF$1,FALSE)</f>
        <v>1.89</v>
      </c>
      <c r="AG124" s="65">
        <f t="shared" ca="1" si="243"/>
        <v>3</v>
      </c>
      <c r="AH124" s="65">
        <f t="shared" ca="1" si="244"/>
        <v>2</v>
      </c>
      <c r="AI124" s="65">
        <f t="shared" ca="1" si="245"/>
        <v>1</v>
      </c>
      <c r="AJ124" s="65">
        <f t="shared" ca="1" si="246"/>
        <v>0</v>
      </c>
      <c r="AK124" s="65">
        <f t="shared" ca="1" si="247"/>
        <v>1</v>
      </c>
      <c r="AL124" s="66" t="str">
        <f t="shared" ca="1" si="248"/>
        <v>A</v>
      </c>
      <c r="AM124" s="66" t="str">
        <f t="shared" ca="1" si="249"/>
        <v>D-A</v>
      </c>
      <c r="AN124" s="65">
        <f t="shared" ca="1" si="250"/>
        <v>1</v>
      </c>
      <c r="AO124" s="65">
        <f t="shared" ca="1" si="251"/>
        <v>1</v>
      </c>
      <c r="AP124" s="65">
        <f t="shared" ca="1" si="252"/>
        <v>1</v>
      </c>
      <c r="AQ124" s="65">
        <f t="shared" ca="1" si="253"/>
        <v>0</v>
      </c>
      <c r="AR124" s="65">
        <f t="shared" ca="1" si="254"/>
        <v>0</v>
      </c>
      <c r="AS124" s="65">
        <f t="shared" ca="1" si="255"/>
        <v>0</v>
      </c>
      <c r="AT124" s="65">
        <f t="shared" ca="1" si="256"/>
        <v>0</v>
      </c>
    </row>
    <row r="125" spans="1:46" ht="18" customHeight="1" x14ac:dyDescent="0.25">
      <c r="A125" s="49" t="str">
        <f ca="1">CONCATENATE(B118,"-",B125)</f>
        <v>Bolton-Away-7</v>
      </c>
      <c r="B125" s="37">
        <v>7</v>
      </c>
      <c r="C125" s="41" t="e">
        <f ca="1">VLOOKUP($B125,INDIRECT("data!$"&amp;G107&amp;"$3:$CZ$554"),$D107-3*(B106-1)+C$1,FALSE)</f>
        <v>#N/A</v>
      </c>
      <c r="D125" s="30" t="e">
        <f ca="1">VLOOKUP($B125,INDIRECT("data!$"&amp;G107&amp;"$3:$CZ$554"),$D107-3*(B106-1)+D$1,FALSE)</f>
        <v>#N/A</v>
      </c>
      <c r="E125" s="30" t="e">
        <f ca="1">VLOOKUP($B125,INDIRECT("data!$"&amp;G107&amp;"$3:$CZ$554"),$D107-3*(B106-1)+E$1,FALSE)</f>
        <v>#N/A</v>
      </c>
      <c r="F125" s="29" t="e">
        <f ca="1">VLOOKUP($B125,INDIRECT("data!$"&amp;G107&amp;"$3:$CZ$554"),$D107-3*(B106-1)+F$1,FALSE)</f>
        <v>#N/A</v>
      </c>
      <c r="G125" s="29" t="e">
        <f ca="1">VLOOKUP($B125,INDIRECT("data!$"&amp;G107&amp;"$3:$CZ$554"),$D107-3*(B106-1)+G$1,FALSE)</f>
        <v>#N/A</v>
      </c>
      <c r="H125" s="15" t="e">
        <f ca="1">VLOOKUP($B125,INDIRECT("data!$"&amp;G107&amp;"$3:$CZ$554"),$D107-3*(B106-1)+H$1,FALSE)</f>
        <v>#N/A</v>
      </c>
      <c r="I125" s="29" t="e">
        <f ca="1">VLOOKUP($B125,INDIRECT("data!$"&amp;G107&amp;"$3:$CZ$554"),$D107-3*(B106-1)+I$1,FALSE)</f>
        <v>#N/A</v>
      </c>
      <c r="J125" s="29" t="e">
        <f ca="1">VLOOKUP($B125,INDIRECT("data!$"&amp;G107&amp;"$3:$CZ$554"),$D107-3*(B106-1)+J$1,FALSE)</f>
        <v>#N/A</v>
      </c>
      <c r="K125" s="15" t="e">
        <f ca="1">VLOOKUP($B125,INDIRECT("data!$"&amp;G107&amp;"$3:$CZ$554"),$D107-3*(B106-1)+K$1,FALSE)</f>
        <v>#N/A</v>
      </c>
      <c r="L125" s="30" t="e">
        <f ca="1">VLOOKUP($B125,INDIRECT("data!$"&amp;G107&amp;"$3:$CZ$554"),$D107-3*(B106-1)+L$1,FALSE)</f>
        <v>#N/A</v>
      </c>
      <c r="M125" s="45" t="e">
        <f ca="1">VLOOKUP($B125,INDIRECT("data!$"&amp;G107&amp;"$3:$CZ$554"),$D107-3*(B106-1)+M$1,FALSE)</f>
        <v>#N/A</v>
      </c>
      <c r="N125" s="45" t="e">
        <f ca="1">VLOOKUP($B125,INDIRECT("data!$"&amp;G107&amp;"$3:$CZ$554"),$D107-3*(B106-1)+N$1,FALSE)</f>
        <v>#N/A</v>
      </c>
      <c r="O125" s="45" t="e">
        <f ca="1">VLOOKUP($B125,INDIRECT("data!$"&amp;G107&amp;"$3:$CZ$554"),$D107-3*(B106-1)+O$1,FALSE)</f>
        <v>#N/A</v>
      </c>
      <c r="P125" s="45" t="e">
        <f ca="1">VLOOKUP($B125,INDIRECT("data!$"&amp;G107&amp;"$3:$CZ$554"),$D107-3*(B106-1)+P$1,FALSE)</f>
        <v>#N/A</v>
      </c>
      <c r="Q125" s="45" t="e">
        <f ca="1">VLOOKUP($B125,INDIRECT("data!$"&amp;G107&amp;"$3:$CZ$554"),$D107-3*(B106-1)+Q$1,FALSE)</f>
        <v>#N/A</v>
      </c>
      <c r="R125" s="45" t="e">
        <f ca="1">VLOOKUP($B125,INDIRECT("data!$"&amp;G107&amp;"$3:$CZ$554"),$D107-3*(B106-1)+R$1,FALSE)</f>
        <v>#N/A</v>
      </c>
      <c r="S125" s="45" t="e">
        <f ca="1">VLOOKUP($B125,INDIRECT("data!$"&amp;G107&amp;"$3:$CZ$554"),$D107-3*(B106-1)+S$1,FALSE)</f>
        <v>#N/A</v>
      </c>
      <c r="T125" s="45" t="e">
        <f ca="1">VLOOKUP($B125,INDIRECT("data!$"&amp;G107&amp;"$3:$CZ$554"),$D107-3*(B106-1)+T$1,FALSE)</f>
        <v>#N/A</v>
      </c>
      <c r="U125" s="45" t="e">
        <f ca="1">VLOOKUP($B125,INDIRECT("data!$"&amp;G107&amp;"$3:$CZ$554"),$D107-3*(B106-1)+U$1,FALSE)</f>
        <v>#N/A</v>
      </c>
      <c r="V125" s="45" t="e">
        <f ca="1">VLOOKUP($B125,INDIRECT("data!$"&amp;G107&amp;"$3:$CZ$554"),$D107-3*(B106-1)+V$1,FALSE)</f>
        <v>#N/A</v>
      </c>
      <c r="W125" s="45" t="e">
        <f ca="1">VLOOKUP($B125,INDIRECT("data!$"&amp;G107&amp;"$3:$CZ$554"),$D107-3*(B106-1)+W$1,FALSE)</f>
        <v>#N/A</v>
      </c>
      <c r="X125" s="45" t="e">
        <f ca="1">VLOOKUP($B125,INDIRECT("data!$"&amp;G107&amp;"$3:$CZ$554"),$D107-3*(B106-1)+X$1,FALSE)</f>
        <v>#N/A</v>
      </c>
      <c r="Y125" s="47" t="e">
        <f ca="1">VLOOKUP($B125,INDIRECT("data!$"&amp;G107&amp;"$3:$CZ$554"),$D107-3*(B106-1)+Y$1,FALSE)</f>
        <v>#N/A</v>
      </c>
      <c r="Z125" s="47" t="e">
        <f ca="1">VLOOKUP($B125,INDIRECT("data!$"&amp;G107&amp;"$3:$CZ$554"),$D107-3*(B106-1)+Z$1,FALSE)</f>
        <v>#N/A</v>
      </c>
      <c r="AA125" s="47" t="e">
        <f ca="1">VLOOKUP($B125,INDIRECT("data!$"&amp;G107&amp;"$3:$CZ$554"),$D107-3*(B106-1)+AA$1,FALSE)</f>
        <v>#N/A</v>
      </c>
      <c r="AB125" s="47" t="e">
        <f ca="1">VLOOKUP($B125,INDIRECT("data!$"&amp;G107&amp;"$3:$CZ$554"),$D107-3*(B106-1)+AB$1,FALSE)</f>
        <v>#N/A</v>
      </c>
      <c r="AC125" s="47" t="e">
        <f ca="1">VLOOKUP($B125,INDIRECT("data!$"&amp;G107&amp;"$3:$CZ$554"),$D107-3*(B106-1)+AC$1,FALSE)</f>
        <v>#N/A</v>
      </c>
      <c r="AD125" s="47" t="e">
        <f ca="1">VLOOKUP($B125,INDIRECT("data!$"&amp;G107&amp;"$3:$CZ$554"),$D107-3*(B106-1)+AD$1,FALSE)</f>
        <v>#N/A</v>
      </c>
      <c r="AE125" s="47" t="e">
        <f ca="1">VLOOKUP($B125,INDIRECT("data!$"&amp;G107&amp;"$3:$CZ$554"),$D107-3*(B106-1)+AE$1,FALSE)</f>
        <v>#N/A</v>
      </c>
      <c r="AF125" s="47" t="e">
        <f ca="1">VLOOKUP($B125,INDIRECT("data!$"&amp;G107&amp;"$3:$CZ$554"),$D107-3*(B106-1)+AF$1,FALSE)</f>
        <v>#N/A</v>
      </c>
      <c r="AG125" s="65" t="e">
        <f t="shared" ca="1" si="243"/>
        <v>#N/A</v>
      </c>
      <c r="AH125" s="65" t="e">
        <f t="shared" ca="1" si="244"/>
        <v>#N/A</v>
      </c>
      <c r="AI125" s="65" t="e">
        <f t="shared" ca="1" si="245"/>
        <v>#N/A</v>
      </c>
      <c r="AJ125" s="65" t="e">
        <f t="shared" ca="1" si="246"/>
        <v>#N/A</v>
      </c>
      <c r="AK125" s="65" t="e">
        <f t="shared" ca="1" si="247"/>
        <v>#N/A</v>
      </c>
      <c r="AL125" s="66" t="e">
        <f t="shared" ca="1" si="248"/>
        <v>#N/A</v>
      </c>
      <c r="AM125" s="66" t="e">
        <f t="shared" ca="1" si="249"/>
        <v>#N/A</v>
      </c>
      <c r="AN125" s="65" t="e">
        <f t="shared" ca="1" si="250"/>
        <v>#N/A</v>
      </c>
      <c r="AO125" s="65" t="e">
        <f t="shared" ca="1" si="251"/>
        <v>#N/A</v>
      </c>
      <c r="AP125" s="65" t="e">
        <f t="shared" ca="1" si="252"/>
        <v>#N/A</v>
      </c>
      <c r="AQ125" s="65" t="e">
        <f t="shared" ca="1" si="253"/>
        <v>#N/A</v>
      </c>
      <c r="AR125" s="65" t="e">
        <f t="shared" ca="1" si="254"/>
        <v>#N/A</v>
      </c>
      <c r="AS125" s="65" t="e">
        <f t="shared" ca="1" si="255"/>
        <v>#N/A</v>
      </c>
      <c r="AT125" s="65" t="e">
        <f t="shared" ca="1" si="256"/>
        <v>#N/A</v>
      </c>
    </row>
    <row r="126" spans="1:46" ht="18" customHeight="1" x14ac:dyDescent="0.25">
      <c r="A126" s="49" t="str">
        <f ca="1">CONCATENATE(B118,"-",B126)</f>
        <v>Bolton-Away-8</v>
      </c>
      <c r="B126" s="37">
        <v>8</v>
      </c>
      <c r="C126" s="41" t="e">
        <f ca="1">VLOOKUP($B126,INDIRECT("data!$"&amp;G107&amp;"$3:$CZ$554"),$D107-3*(B106-1)+C$1,FALSE)</f>
        <v>#N/A</v>
      </c>
      <c r="D126" s="30" t="e">
        <f ca="1">VLOOKUP($B126,INDIRECT("data!$"&amp;G107&amp;"$3:$CZ$554"),$D107-3*(B106-1)+D$1,FALSE)</f>
        <v>#N/A</v>
      </c>
      <c r="E126" s="30" t="e">
        <f ca="1">VLOOKUP($B126,INDIRECT("data!$"&amp;G107&amp;"$3:$CZ$554"),$D107-3*(B106-1)+E$1,FALSE)</f>
        <v>#N/A</v>
      </c>
      <c r="F126" s="29" t="e">
        <f ca="1">VLOOKUP($B126,INDIRECT("data!$"&amp;G107&amp;"$3:$CZ$554"),$D107-3*(B106-1)+F$1,FALSE)</f>
        <v>#N/A</v>
      </c>
      <c r="G126" s="29" t="e">
        <f ca="1">VLOOKUP($B126,INDIRECT("data!$"&amp;G107&amp;"$3:$CZ$554"),$D107-3*(B106-1)+G$1,FALSE)</f>
        <v>#N/A</v>
      </c>
      <c r="H126" s="15" t="e">
        <f ca="1">VLOOKUP($B126,INDIRECT("data!$"&amp;G107&amp;"$3:$CZ$554"),$D107-3*(B106-1)+H$1,FALSE)</f>
        <v>#N/A</v>
      </c>
      <c r="I126" s="29" t="e">
        <f ca="1">VLOOKUP($B126,INDIRECT("data!$"&amp;G107&amp;"$3:$CZ$554"),$D107-3*(B106-1)+I$1,FALSE)</f>
        <v>#N/A</v>
      </c>
      <c r="J126" s="29" t="e">
        <f ca="1">VLOOKUP($B126,INDIRECT("data!$"&amp;G107&amp;"$3:$CZ$554"),$D107-3*(B106-1)+J$1,FALSE)</f>
        <v>#N/A</v>
      </c>
      <c r="K126" s="15" t="e">
        <f ca="1">VLOOKUP($B126,INDIRECT("data!$"&amp;G107&amp;"$3:$CZ$554"),$D107-3*(B106-1)+K$1,FALSE)</f>
        <v>#N/A</v>
      </c>
      <c r="L126" s="30" t="e">
        <f ca="1">VLOOKUP($B126,INDIRECT("data!$"&amp;G107&amp;"$3:$CZ$554"),$D107-3*(B106-1)+L$1,FALSE)</f>
        <v>#N/A</v>
      </c>
      <c r="M126" s="45" t="e">
        <f ca="1">VLOOKUP($B126,INDIRECT("data!$"&amp;G107&amp;"$3:$CZ$554"),$D107-3*(B106-1)+M$1,FALSE)</f>
        <v>#N/A</v>
      </c>
      <c r="N126" s="45" t="e">
        <f ca="1">VLOOKUP($B126,INDIRECT("data!$"&amp;G107&amp;"$3:$CZ$554"),$D107-3*(B106-1)+N$1,FALSE)</f>
        <v>#N/A</v>
      </c>
      <c r="O126" s="45" t="e">
        <f ca="1">VLOOKUP($B126,INDIRECT("data!$"&amp;G107&amp;"$3:$CZ$554"),$D107-3*(B106-1)+O$1,FALSE)</f>
        <v>#N/A</v>
      </c>
      <c r="P126" s="45" t="e">
        <f ca="1">VLOOKUP($B126,INDIRECT("data!$"&amp;G107&amp;"$3:$CZ$554"),$D107-3*(B106-1)+P$1,FALSE)</f>
        <v>#N/A</v>
      </c>
      <c r="Q126" s="45" t="e">
        <f ca="1">VLOOKUP($B126,INDIRECT("data!$"&amp;G107&amp;"$3:$CZ$554"),$D107-3*(B106-1)+Q$1,FALSE)</f>
        <v>#N/A</v>
      </c>
      <c r="R126" s="45" t="e">
        <f ca="1">VLOOKUP($B126,INDIRECT("data!$"&amp;G107&amp;"$3:$CZ$554"),$D107-3*(B106-1)+R$1,FALSE)</f>
        <v>#N/A</v>
      </c>
      <c r="S126" s="45" t="e">
        <f ca="1">VLOOKUP($B126,INDIRECT("data!$"&amp;G107&amp;"$3:$CZ$554"),$D107-3*(B106-1)+S$1,FALSE)</f>
        <v>#N/A</v>
      </c>
      <c r="T126" s="45" t="e">
        <f ca="1">VLOOKUP($B126,INDIRECT("data!$"&amp;G107&amp;"$3:$CZ$554"),$D107-3*(B106-1)+T$1,FALSE)</f>
        <v>#N/A</v>
      </c>
      <c r="U126" s="45" t="e">
        <f ca="1">VLOOKUP($B126,INDIRECT("data!$"&amp;G107&amp;"$3:$CZ$554"),$D107-3*(B106-1)+U$1,FALSE)</f>
        <v>#N/A</v>
      </c>
      <c r="V126" s="45" t="e">
        <f ca="1">VLOOKUP($B126,INDIRECT("data!$"&amp;G107&amp;"$3:$CZ$554"),$D107-3*(B106-1)+V$1,FALSE)</f>
        <v>#N/A</v>
      </c>
      <c r="W126" s="45" t="e">
        <f ca="1">VLOOKUP($B126,INDIRECT("data!$"&amp;G107&amp;"$3:$CZ$554"),$D107-3*(B106-1)+W$1,FALSE)</f>
        <v>#N/A</v>
      </c>
      <c r="X126" s="45" t="e">
        <f ca="1">VLOOKUP($B126,INDIRECT("data!$"&amp;G107&amp;"$3:$CZ$554"),$D107-3*(B106-1)+X$1,FALSE)</f>
        <v>#N/A</v>
      </c>
      <c r="Y126" s="47" t="e">
        <f ca="1">VLOOKUP($B126,INDIRECT("data!$"&amp;G107&amp;"$3:$CZ$554"),$D107-3*(B106-1)+Y$1,FALSE)</f>
        <v>#N/A</v>
      </c>
      <c r="Z126" s="47" t="e">
        <f ca="1">VLOOKUP($B126,INDIRECT("data!$"&amp;G107&amp;"$3:$CZ$554"),$D107-3*(B106-1)+Z$1,FALSE)</f>
        <v>#N/A</v>
      </c>
      <c r="AA126" s="47" t="e">
        <f ca="1">VLOOKUP($B126,INDIRECT("data!$"&amp;G107&amp;"$3:$CZ$554"),$D107-3*(B106-1)+AA$1,FALSE)</f>
        <v>#N/A</v>
      </c>
      <c r="AB126" s="47" t="e">
        <f ca="1">VLOOKUP($B126,INDIRECT("data!$"&amp;G107&amp;"$3:$CZ$554"),$D107-3*(B106-1)+AB$1,FALSE)</f>
        <v>#N/A</v>
      </c>
      <c r="AC126" s="47" t="e">
        <f ca="1">VLOOKUP($B126,INDIRECT("data!$"&amp;G107&amp;"$3:$CZ$554"),$D107-3*(B106-1)+AC$1,FALSE)</f>
        <v>#N/A</v>
      </c>
      <c r="AD126" s="47" t="e">
        <f ca="1">VLOOKUP($B126,INDIRECT("data!$"&amp;G107&amp;"$3:$CZ$554"),$D107-3*(B106-1)+AD$1,FALSE)</f>
        <v>#N/A</v>
      </c>
      <c r="AE126" s="47" t="e">
        <f ca="1">VLOOKUP($B126,INDIRECT("data!$"&amp;G107&amp;"$3:$CZ$554"),$D107-3*(B106-1)+AE$1,FALSE)</f>
        <v>#N/A</v>
      </c>
      <c r="AF126" s="47" t="e">
        <f ca="1">VLOOKUP($B126,INDIRECT("data!$"&amp;G107&amp;"$3:$CZ$554"),$D107-3*(B106-1)+AF$1,FALSE)</f>
        <v>#N/A</v>
      </c>
      <c r="AG126" s="65" t="e">
        <f t="shared" ca="1" si="243"/>
        <v>#N/A</v>
      </c>
      <c r="AH126" s="65" t="e">
        <f t="shared" ca="1" si="244"/>
        <v>#N/A</v>
      </c>
      <c r="AI126" s="65" t="e">
        <f t="shared" ca="1" si="245"/>
        <v>#N/A</v>
      </c>
      <c r="AJ126" s="65" t="e">
        <f t="shared" ca="1" si="246"/>
        <v>#N/A</v>
      </c>
      <c r="AK126" s="65" t="e">
        <f t="shared" ca="1" si="247"/>
        <v>#N/A</v>
      </c>
      <c r="AL126" s="66" t="e">
        <f t="shared" ca="1" si="248"/>
        <v>#N/A</v>
      </c>
      <c r="AM126" s="66" t="e">
        <f t="shared" ca="1" si="249"/>
        <v>#N/A</v>
      </c>
      <c r="AN126" s="65" t="e">
        <f t="shared" ca="1" si="250"/>
        <v>#N/A</v>
      </c>
      <c r="AO126" s="65" t="e">
        <f t="shared" ca="1" si="251"/>
        <v>#N/A</v>
      </c>
      <c r="AP126" s="65" t="e">
        <f t="shared" ca="1" si="252"/>
        <v>#N/A</v>
      </c>
      <c r="AQ126" s="65" t="e">
        <f t="shared" ca="1" si="253"/>
        <v>#N/A</v>
      </c>
      <c r="AR126" s="65" t="e">
        <f t="shared" ca="1" si="254"/>
        <v>#N/A</v>
      </c>
      <c r="AS126" s="65" t="e">
        <f t="shared" ca="1" si="255"/>
        <v>#N/A</v>
      </c>
      <c r="AT126" s="65" t="e">
        <f t="shared" ca="1" si="256"/>
        <v>#N/A</v>
      </c>
    </row>
    <row r="127" spans="1:46" ht="18" customHeight="1" x14ac:dyDescent="0.25">
      <c r="A127" s="50"/>
      <c r="B127" s="42" t="s">
        <v>23</v>
      </c>
      <c r="C127" s="43"/>
      <c r="D127" s="44"/>
      <c r="E127" s="44"/>
      <c r="F127" s="46" t="e">
        <f ca="1">SUM(F119:F126)</f>
        <v>#N/A</v>
      </c>
      <c r="G127" s="46" t="e">
        <f ca="1">SUM(G119:G126)</f>
        <v>#N/A</v>
      </c>
      <c r="H127" s="42"/>
      <c r="I127" s="46" t="e">
        <f t="shared" ref="I127:J127" ca="1" si="257">SUM(I119:I126)</f>
        <v>#N/A</v>
      </c>
      <c r="J127" s="46" t="e">
        <f t="shared" ca="1" si="257"/>
        <v>#N/A</v>
      </c>
      <c r="K127" s="42"/>
      <c r="L127" s="44"/>
      <c r="M127" s="46" t="e">
        <f t="shared" ref="M127:X127" ca="1" si="258">SUM(M119:M126)</f>
        <v>#N/A</v>
      </c>
      <c r="N127" s="46" t="e">
        <f t="shared" ca="1" si="258"/>
        <v>#N/A</v>
      </c>
      <c r="O127" s="46" t="e">
        <f t="shared" ca="1" si="258"/>
        <v>#N/A</v>
      </c>
      <c r="P127" s="46" t="e">
        <f t="shared" ca="1" si="258"/>
        <v>#N/A</v>
      </c>
      <c r="Q127" s="46" t="e">
        <f t="shared" ca="1" si="258"/>
        <v>#N/A</v>
      </c>
      <c r="R127" s="46" t="e">
        <f t="shared" ca="1" si="258"/>
        <v>#N/A</v>
      </c>
      <c r="S127" s="46" t="e">
        <f t="shared" ca="1" si="258"/>
        <v>#N/A</v>
      </c>
      <c r="T127" s="46" t="e">
        <f t="shared" ca="1" si="258"/>
        <v>#N/A</v>
      </c>
      <c r="U127" s="46" t="e">
        <f t="shared" ca="1" si="258"/>
        <v>#N/A</v>
      </c>
      <c r="V127" s="46" t="e">
        <f t="shared" ca="1" si="258"/>
        <v>#N/A</v>
      </c>
      <c r="W127" s="46" t="e">
        <f t="shared" ca="1" si="258"/>
        <v>#N/A</v>
      </c>
      <c r="X127" s="46" t="e">
        <f t="shared" ca="1" si="258"/>
        <v>#N/A</v>
      </c>
      <c r="Y127" s="48"/>
      <c r="Z127" s="48"/>
      <c r="AA127" s="48"/>
      <c r="AB127" s="48"/>
      <c r="AC127" s="48"/>
      <c r="AD127" s="48"/>
      <c r="AE127" s="48"/>
      <c r="AF127" s="48"/>
    </row>
    <row r="128" spans="1:46" ht="18" customHeight="1" x14ac:dyDescent="0.25">
      <c r="A128" s="50"/>
      <c r="B128" s="38" t="str">
        <f ca="1">CONCATENATE(B107,"-All")</f>
        <v>Bolton-All</v>
      </c>
      <c r="C128" s="40" t="s">
        <v>22</v>
      </c>
      <c r="D128" s="13" t="s">
        <v>50</v>
      </c>
      <c r="E128" s="13" t="s">
        <v>51</v>
      </c>
      <c r="F128" s="13" t="s">
        <v>3</v>
      </c>
      <c r="G128" s="13" t="s">
        <v>4</v>
      </c>
      <c r="H128" s="13" t="s">
        <v>6</v>
      </c>
      <c r="I128" s="13" t="s">
        <v>1</v>
      </c>
      <c r="J128" s="13" t="s">
        <v>2</v>
      </c>
      <c r="K128" s="13" t="s">
        <v>5</v>
      </c>
      <c r="L128" s="13" t="s">
        <v>52</v>
      </c>
      <c r="M128" s="13" t="s">
        <v>53</v>
      </c>
      <c r="N128" s="13" t="s">
        <v>54</v>
      </c>
      <c r="O128" s="13" t="s">
        <v>55</v>
      </c>
      <c r="P128" s="13" t="s">
        <v>56</v>
      </c>
      <c r="Q128" s="13" t="s">
        <v>57</v>
      </c>
      <c r="R128" s="13" t="s">
        <v>58</v>
      </c>
      <c r="S128" s="13" t="s">
        <v>59</v>
      </c>
      <c r="T128" s="13" t="s">
        <v>60</v>
      </c>
      <c r="U128" s="13" t="s">
        <v>61</v>
      </c>
      <c r="V128" s="13" t="s">
        <v>62</v>
      </c>
      <c r="W128" s="13" t="s">
        <v>63</v>
      </c>
      <c r="X128" s="13" t="s">
        <v>64</v>
      </c>
      <c r="Y128" s="13" t="s">
        <v>65</v>
      </c>
      <c r="Z128" s="13" t="s">
        <v>66</v>
      </c>
      <c r="AA128" s="13" t="s">
        <v>67</v>
      </c>
      <c r="AB128" s="13" t="s">
        <v>68</v>
      </c>
      <c r="AC128" s="13" t="s">
        <v>69</v>
      </c>
      <c r="AD128" s="13" t="s">
        <v>70</v>
      </c>
      <c r="AE128" s="13" t="s">
        <v>71</v>
      </c>
      <c r="AF128" s="13" t="s">
        <v>72</v>
      </c>
      <c r="AG128" s="62" t="s">
        <v>140</v>
      </c>
      <c r="AH128" s="62" t="s">
        <v>141</v>
      </c>
      <c r="AI128" s="62" t="s">
        <v>142</v>
      </c>
      <c r="AJ128" s="62" t="s">
        <v>143</v>
      </c>
      <c r="AK128" s="62" t="s">
        <v>144</v>
      </c>
      <c r="AL128" s="63" t="s">
        <v>145</v>
      </c>
      <c r="AM128" s="63" t="s">
        <v>146</v>
      </c>
      <c r="AN128" s="62" t="s">
        <v>147</v>
      </c>
      <c r="AO128" s="64" t="s">
        <v>150</v>
      </c>
      <c r="AP128" s="64" t="s">
        <v>151</v>
      </c>
      <c r="AQ128" s="62" t="s">
        <v>148</v>
      </c>
      <c r="AR128" s="62" t="s">
        <v>149</v>
      </c>
      <c r="AS128" s="62" t="s">
        <v>152</v>
      </c>
      <c r="AT128" s="62" t="s">
        <v>153</v>
      </c>
    </row>
    <row r="129" spans="1:46" ht="18" customHeight="1" x14ac:dyDescent="0.25">
      <c r="A129" s="49" t="str">
        <f ca="1">CONCATENATE(B128,"-",B129)</f>
        <v>Bolton-All-1</v>
      </c>
      <c r="B129" s="38">
        <v>1</v>
      </c>
      <c r="C129" s="41">
        <f ca="1">VLOOKUP($B129,INDIRECT("data!$"&amp;H107&amp;"$3:$CZ$554"),$E107-3*(B106-1)+C$1,FALSE)</f>
        <v>43379</v>
      </c>
      <c r="D129" s="30" t="str">
        <f ca="1">VLOOKUP($B129,INDIRECT("data!$"&amp;H107&amp;"$3:$CZ$554"),$E107-3*(B106-1)+D$1,FALSE)</f>
        <v>Bolton</v>
      </c>
      <c r="E129" s="30" t="str">
        <f ca="1">VLOOKUP($B129,INDIRECT("data!$"&amp;H107&amp;"$3:$CZ$554"),$E107-3*(B106-1)+E$1,FALSE)</f>
        <v>Blackburn</v>
      </c>
      <c r="F129" s="29">
        <f ca="1">VLOOKUP($B129,INDIRECT("data!$"&amp;H107&amp;"$3:$CZ$554"),$E107-3*(B106-1)+F$1,FALSE)</f>
        <v>0</v>
      </c>
      <c r="G129" s="29">
        <f ca="1">VLOOKUP($B129,INDIRECT("data!$"&amp;H107&amp;"$3:$CZ$554"),$E107-3*(B106-1)+G$1,FALSE)</f>
        <v>1</v>
      </c>
      <c r="H129" s="15" t="str">
        <f ca="1">VLOOKUP($B129,INDIRECT("data!$"&amp;H107&amp;"$3:$CZ$554"),$E107-3*(B106-1)+H$1,FALSE)</f>
        <v>A</v>
      </c>
      <c r="I129" s="29">
        <f ca="1">VLOOKUP($B129,INDIRECT("data!$"&amp;H107&amp;"$3:$CZ$554"),$E107-3*(B106-1)+I$1,FALSE)</f>
        <v>0</v>
      </c>
      <c r="J129" s="29">
        <f ca="1">VLOOKUP($B129,INDIRECT("data!$"&amp;H107&amp;"$3:$CZ$554"),$E107-3*(B106-1)+J$1,FALSE)</f>
        <v>1</v>
      </c>
      <c r="K129" s="15" t="str">
        <f ca="1">VLOOKUP($B129,INDIRECT("data!$"&amp;H107&amp;"$3:$CZ$554"),$E107-3*(B106-1)+K$1,FALSE)</f>
        <v>A</v>
      </c>
      <c r="L129" s="30" t="str">
        <f ca="1">VLOOKUP($B129,INDIRECT("data!$"&amp;H107&amp;"$3:$CZ$554"),$E107-3*(B106-1)+L$1,FALSE)</f>
        <v>D Bond</v>
      </c>
      <c r="M129" s="45">
        <f ca="1">VLOOKUP($B129,INDIRECT("data!$"&amp;H107&amp;"$3:$CZ$554"),$E107-3*(B106-1)+M$1,FALSE)</f>
        <v>13</v>
      </c>
      <c r="N129" s="45">
        <f ca="1">VLOOKUP($B129,INDIRECT("data!$"&amp;H107&amp;"$3:$CZ$554"),$E107-3*(B106-1)+N$1,FALSE)</f>
        <v>7</v>
      </c>
      <c r="O129" s="45">
        <f ca="1">VLOOKUP($B129,INDIRECT("data!$"&amp;H107&amp;"$3:$CZ$554"),$E107-3*(B106-1)+O$1,FALSE)</f>
        <v>4</v>
      </c>
      <c r="P129" s="45">
        <f ca="1">VLOOKUP($B129,INDIRECT("data!$"&amp;H107&amp;"$3:$CZ$554"),$E107-3*(B106-1)+P$1,FALSE)</f>
        <v>4</v>
      </c>
      <c r="Q129" s="45">
        <f ca="1">VLOOKUP($B129,INDIRECT("data!$"&amp;H107&amp;"$3:$CZ$554"),$E107-3*(B106-1)+Q$1,FALSE)</f>
        <v>14</v>
      </c>
      <c r="R129" s="45">
        <f ca="1">VLOOKUP($B129,INDIRECT("data!$"&amp;H107&amp;"$3:$CZ$554"),$E107-3*(B106-1)+R$1,FALSE)</f>
        <v>11</v>
      </c>
      <c r="S129" s="45">
        <f ca="1">VLOOKUP($B129,INDIRECT("data!$"&amp;H107&amp;"$3:$CZ$554"),$E107-3*(B106-1)+S$1,FALSE)</f>
        <v>7</v>
      </c>
      <c r="T129" s="45">
        <f ca="1">VLOOKUP($B129,INDIRECT("data!$"&amp;H107&amp;"$3:$CZ$554"),$E107-3*(B106-1)+T$1,FALSE)</f>
        <v>3</v>
      </c>
      <c r="U129" s="45">
        <f ca="1">VLOOKUP($B129,INDIRECT("data!$"&amp;H107&amp;"$3:$CZ$554"),$E107-3*(B106-1)+U$1,FALSE)</f>
        <v>3</v>
      </c>
      <c r="V129" s="45">
        <f ca="1">VLOOKUP($B129,INDIRECT("data!$"&amp;H107&amp;"$3:$CZ$554"),$E107-3*(B106-1)+V$1,FALSE)</f>
        <v>3</v>
      </c>
      <c r="W129" s="45">
        <f ca="1">VLOOKUP($B129,INDIRECT("data!$"&amp;H107&amp;"$3:$CZ$554"),$E107-3*(B106-1)+W$1,FALSE)</f>
        <v>0</v>
      </c>
      <c r="X129" s="45">
        <f ca="1">VLOOKUP($B129,INDIRECT("data!$"&amp;H107&amp;"$3:$CZ$554"),$E107-3*(B106-1)+X$1,FALSE)</f>
        <v>0</v>
      </c>
      <c r="Y129" s="47">
        <f ca="1">VLOOKUP($B129,INDIRECT("data!$"&amp;H107&amp;"$3:$CZ$554"),$E107-3*(B106-1)+Y$1,FALSE)</f>
        <v>3.5</v>
      </c>
      <c r="Z129" s="47">
        <f ca="1">VLOOKUP($B129,INDIRECT("data!$"&amp;H107&amp;"$3:$CZ$554"),$E107-3*(B106-1)+Z$1,FALSE)</f>
        <v>3.25</v>
      </c>
      <c r="AA129" s="47">
        <f ca="1">VLOOKUP($B129,INDIRECT("data!$"&amp;H107&amp;"$3:$CZ$554"),$E107-3*(B106-1)+AA$1,FALSE)</f>
        <v>2.2999999999999998</v>
      </c>
      <c r="AB129" s="47">
        <f ca="1">VLOOKUP($B129,INDIRECT("data!$"&amp;H107&amp;"$3:$CZ$554"),$E107-3*(B106-1)+AB$1,FALSE)</f>
        <v>3.56</v>
      </c>
      <c r="AC129" s="47">
        <f ca="1">VLOOKUP($B129,INDIRECT("data!$"&amp;H107&amp;"$3:$CZ$554"),$E107-3*(B106-1)+AC$1,FALSE)</f>
        <v>3.21</v>
      </c>
      <c r="AD129" s="47">
        <f ca="1">VLOOKUP($B129,INDIRECT("data!$"&amp;H107&amp;"$3:$CZ$554"),$E107-3*(B106-1)+AD$1,FALSE)</f>
        <v>2.31</v>
      </c>
      <c r="AE129" s="47">
        <f ca="1">VLOOKUP($B129,INDIRECT("data!$"&amp;H107&amp;"$3:$CZ$554"),$E107-3*(B106-1)+AE$1,FALSE)</f>
        <v>2.25</v>
      </c>
      <c r="AF129" s="47">
        <f ca="1">VLOOKUP($B129,INDIRECT("data!$"&amp;H107&amp;"$3:$CZ$554"),$E107-3*(B106-1)+AF$1,FALSE)</f>
        <v>1.62</v>
      </c>
      <c r="AG129" s="65">
        <f ca="1">IF(C129="","",F129+G129)</f>
        <v>1</v>
      </c>
      <c r="AH129" s="65">
        <f ca="1">IF(C129="","",I129+J129)</f>
        <v>1</v>
      </c>
      <c r="AI129" s="65">
        <f ca="1">IF(C129="","",AJ129+AK129)</f>
        <v>0</v>
      </c>
      <c r="AJ129" s="65">
        <f ca="1">IF(C129="","",F129-I129)</f>
        <v>0</v>
      </c>
      <c r="AK129" s="65">
        <f ca="1">IF(C129="","",G129-J129)</f>
        <v>0</v>
      </c>
      <c r="AL129" s="66" t="str">
        <f ca="1">IF(AJ129&gt;AK129,"H",IF(AJ129=AK129,"D",IF(AJ129&lt;AK129,"A","Error!")))</f>
        <v>D</v>
      </c>
      <c r="AM129" s="66" t="str">
        <f ca="1">IF(C129="","",CONCATENATE(K129,"-",H129))</f>
        <v>A-A</v>
      </c>
      <c r="AN129" s="65">
        <f ca="1">IF(C129="","",IF(AND(F129&gt;0,G129&gt;0),1,0))</f>
        <v>0</v>
      </c>
      <c r="AO129" s="65">
        <f ca="1">IF(C129="","",IF(AND(F129&gt;0,I129&gt;0),1,0))</f>
        <v>0</v>
      </c>
      <c r="AP129" s="65">
        <f ca="1">IF(C129="","",IF(AND(G129&gt;0,J129&gt;0),1,0))</f>
        <v>1</v>
      </c>
      <c r="AQ129" s="65">
        <f ca="1">IF(C129="","",IF(AND(H129="H",G129=0),1,0))</f>
        <v>0</v>
      </c>
      <c r="AR129" s="65">
        <f ca="1">IF(C129="","",IF(AND(H129="A",F129=0),1,0))</f>
        <v>1</v>
      </c>
      <c r="AS129" s="65">
        <f ca="1">IF(C129="","",IF(AND(K129="H",AL129="H"),1,0))</f>
        <v>0</v>
      </c>
      <c r="AT129" s="65">
        <f ca="1">IF(C129="","",IF(AND(K129="A",AL129="A"),1,0))</f>
        <v>0</v>
      </c>
    </row>
    <row r="130" spans="1:46" ht="18" customHeight="1" x14ac:dyDescent="0.25">
      <c r="A130" s="49" t="str">
        <f ca="1">CONCATENATE(B128,"-",B130)</f>
        <v>Bolton-All-2</v>
      </c>
      <c r="B130" s="38">
        <v>2</v>
      </c>
      <c r="C130" s="41">
        <f ca="1">VLOOKUP($B130,INDIRECT("data!$"&amp;H107&amp;"$3:$CZ$554"),$E107-3*(B106-1)+C$1,FALSE)</f>
        <v>43375</v>
      </c>
      <c r="D130" s="30" t="str">
        <f ca="1">VLOOKUP($B130,INDIRECT("data!$"&amp;H107&amp;"$3:$CZ$554"),$E107-3*(B106-1)+D$1,FALSE)</f>
        <v>Stoke</v>
      </c>
      <c r="E130" s="30" t="str">
        <f ca="1">VLOOKUP($B130,INDIRECT("data!$"&amp;H107&amp;"$3:$CZ$554"),$E107-3*(B106-1)+E$1,FALSE)</f>
        <v>Bolton</v>
      </c>
      <c r="F130" s="29">
        <f ca="1">VLOOKUP($B130,INDIRECT("data!$"&amp;H107&amp;"$3:$CZ$554"),$E107-3*(B106-1)+F$1,FALSE)</f>
        <v>2</v>
      </c>
      <c r="G130" s="29">
        <f ca="1">VLOOKUP($B130,INDIRECT("data!$"&amp;H107&amp;"$3:$CZ$554"),$E107-3*(B106-1)+G$1,FALSE)</f>
        <v>0</v>
      </c>
      <c r="H130" s="15" t="str">
        <f ca="1">VLOOKUP($B130,INDIRECT("data!$"&amp;H107&amp;"$3:$CZ$554"),$E107-3*(B106-1)+H$1,FALSE)</f>
        <v>H</v>
      </c>
      <c r="I130" s="29">
        <f ca="1">VLOOKUP($B130,INDIRECT("data!$"&amp;H107&amp;"$3:$CZ$554"),$E107-3*(B106-1)+I$1,FALSE)</f>
        <v>1</v>
      </c>
      <c r="J130" s="29">
        <f ca="1">VLOOKUP($B130,INDIRECT("data!$"&amp;H107&amp;"$3:$CZ$554"),$E107-3*(B106-1)+J$1,FALSE)</f>
        <v>0</v>
      </c>
      <c r="K130" s="15" t="str">
        <f ca="1">VLOOKUP($B130,INDIRECT("data!$"&amp;H107&amp;"$3:$CZ$554"),$E107-3*(B106-1)+K$1,FALSE)</f>
        <v>H</v>
      </c>
      <c r="L130" s="30" t="str">
        <f ca="1">VLOOKUP($B130,INDIRECT("data!$"&amp;H107&amp;"$3:$CZ$554"),$E107-3*(B106-1)+L$1,FALSE)</f>
        <v>J Simpson</v>
      </c>
      <c r="M130" s="45">
        <f ca="1">VLOOKUP($B130,INDIRECT("data!$"&amp;H107&amp;"$3:$CZ$554"),$E107-3*(B106-1)+M$1,FALSE)</f>
        <v>14</v>
      </c>
      <c r="N130" s="45">
        <f ca="1">VLOOKUP($B130,INDIRECT("data!$"&amp;H107&amp;"$3:$CZ$554"),$E107-3*(B106-1)+N$1,FALSE)</f>
        <v>6</v>
      </c>
      <c r="O130" s="45">
        <f ca="1">VLOOKUP($B130,INDIRECT("data!$"&amp;H107&amp;"$3:$CZ$554"),$E107-3*(B106-1)+O$1,FALSE)</f>
        <v>7</v>
      </c>
      <c r="P130" s="45">
        <f ca="1">VLOOKUP($B130,INDIRECT("data!$"&amp;H107&amp;"$3:$CZ$554"),$E107-3*(B106-1)+P$1,FALSE)</f>
        <v>1</v>
      </c>
      <c r="Q130" s="45">
        <f ca="1">VLOOKUP($B130,INDIRECT("data!$"&amp;H107&amp;"$3:$CZ$554"),$E107-3*(B106-1)+Q$1,FALSE)</f>
        <v>16</v>
      </c>
      <c r="R130" s="45">
        <f ca="1">VLOOKUP($B130,INDIRECT("data!$"&amp;H107&amp;"$3:$CZ$554"),$E107-3*(B106-1)+R$1,FALSE)</f>
        <v>17</v>
      </c>
      <c r="S130" s="45">
        <f ca="1">VLOOKUP($B130,INDIRECT("data!$"&amp;H107&amp;"$3:$CZ$554"),$E107-3*(B106-1)+S$1,FALSE)</f>
        <v>9</v>
      </c>
      <c r="T130" s="45">
        <f ca="1">VLOOKUP($B130,INDIRECT("data!$"&amp;H107&amp;"$3:$CZ$554"),$E107-3*(B106-1)+T$1,FALSE)</f>
        <v>3</v>
      </c>
      <c r="U130" s="45">
        <f ca="1">VLOOKUP($B130,INDIRECT("data!$"&amp;H107&amp;"$3:$CZ$554"),$E107-3*(B106-1)+U$1,FALSE)</f>
        <v>1</v>
      </c>
      <c r="V130" s="45">
        <f ca="1">VLOOKUP($B130,INDIRECT("data!$"&amp;H107&amp;"$3:$CZ$554"),$E107-3*(B106-1)+V$1,FALSE)</f>
        <v>2</v>
      </c>
      <c r="W130" s="45">
        <f ca="1">VLOOKUP($B130,INDIRECT("data!$"&amp;H107&amp;"$3:$CZ$554"),$E107-3*(B106-1)+W$1,FALSE)</f>
        <v>0</v>
      </c>
      <c r="X130" s="45">
        <f ca="1">VLOOKUP($B130,INDIRECT("data!$"&amp;H107&amp;"$3:$CZ$554"),$E107-3*(B106-1)+X$1,FALSE)</f>
        <v>0</v>
      </c>
      <c r="Y130" s="47">
        <f ca="1">VLOOKUP($B130,INDIRECT("data!$"&amp;H107&amp;"$3:$CZ$554"),$E107-3*(B106-1)+Y$1,FALSE)</f>
        <v>1.55</v>
      </c>
      <c r="Z130" s="47">
        <f ca="1">VLOOKUP($B130,INDIRECT("data!$"&amp;H107&amp;"$3:$CZ$554"),$E107-3*(B106-1)+Z$1,FALSE)</f>
        <v>4</v>
      </c>
      <c r="AA130" s="47">
        <f ca="1">VLOOKUP($B130,INDIRECT("data!$"&amp;H107&amp;"$3:$CZ$554"),$E107-3*(B106-1)+AA$1,FALSE)</f>
        <v>7.5</v>
      </c>
      <c r="AB130" s="47">
        <f ca="1">VLOOKUP($B130,INDIRECT("data!$"&amp;H107&amp;"$3:$CZ$554"),$E107-3*(B106-1)+AB$1,FALSE)</f>
        <v>1.55</v>
      </c>
      <c r="AC130" s="47">
        <f ca="1">VLOOKUP($B130,INDIRECT("data!$"&amp;H107&amp;"$3:$CZ$554"),$E107-3*(B106-1)+AC$1,FALSE)</f>
        <v>4.04</v>
      </c>
      <c r="AD130" s="47">
        <f ca="1">VLOOKUP($B130,INDIRECT("data!$"&amp;H107&amp;"$3:$CZ$554"),$E107-3*(B106-1)+AD$1,FALSE)</f>
        <v>7.2</v>
      </c>
      <c r="AE130" s="47">
        <f ca="1">VLOOKUP($B130,INDIRECT("data!$"&amp;H107&amp;"$3:$CZ$554"),$E107-3*(B106-1)+AE$1,FALSE)</f>
        <v>1.98</v>
      </c>
      <c r="AF130" s="47">
        <f ca="1">VLOOKUP($B130,INDIRECT("data!$"&amp;H107&amp;"$3:$CZ$554"),$E107-3*(B106-1)+AF$1,FALSE)</f>
        <v>1.81</v>
      </c>
      <c r="AG130" s="65">
        <f t="shared" ref="AG130:AG138" ca="1" si="259">IF(C130="","",F130+G130)</f>
        <v>2</v>
      </c>
      <c r="AH130" s="65">
        <f t="shared" ref="AH130:AH138" ca="1" si="260">IF(C130="","",I130+J130)</f>
        <v>1</v>
      </c>
      <c r="AI130" s="65">
        <f t="shared" ref="AI130:AI138" ca="1" si="261">IF(C130="","",AJ130+AK130)</f>
        <v>1</v>
      </c>
      <c r="AJ130" s="65">
        <f t="shared" ref="AJ130:AJ138" ca="1" si="262">IF(C130="","",F130-I130)</f>
        <v>1</v>
      </c>
      <c r="AK130" s="65">
        <f t="shared" ref="AK130:AK138" ca="1" si="263">IF(C130="","",G130-J130)</f>
        <v>0</v>
      </c>
      <c r="AL130" s="66" t="str">
        <f t="shared" ref="AL130:AL138" ca="1" si="264">IF(AJ130&gt;AK130,"H",IF(AJ130=AK130,"D",IF(AJ130&lt;AK130,"A","Error!")))</f>
        <v>H</v>
      </c>
      <c r="AM130" s="66" t="str">
        <f t="shared" ref="AM130:AM138" ca="1" si="265">IF(C130="","",CONCATENATE(K130,"-",H130))</f>
        <v>H-H</v>
      </c>
      <c r="AN130" s="65">
        <f t="shared" ref="AN130:AN138" ca="1" si="266">IF(C130="","",IF(AND(F130&gt;0,G130&gt;0),1,0))</f>
        <v>0</v>
      </c>
      <c r="AO130" s="65">
        <f t="shared" ref="AO130:AO138" ca="1" si="267">IF(C130="","",IF(AND(F130&gt;0,I130&gt;0),1,0))</f>
        <v>1</v>
      </c>
      <c r="AP130" s="65">
        <f t="shared" ref="AP130:AP138" ca="1" si="268">IF(C130="","",IF(AND(G130&gt;0,J130&gt;0),1,0))</f>
        <v>0</v>
      </c>
      <c r="AQ130" s="65">
        <f t="shared" ref="AQ130:AQ138" ca="1" si="269">IF(C130="","",IF(AND(H130="H",G130=0),1,0))</f>
        <v>1</v>
      </c>
      <c r="AR130" s="65">
        <f t="shared" ref="AR130:AR138" ca="1" si="270">IF(C130="","",IF(AND(H130="A",F130=0),1,0))</f>
        <v>0</v>
      </c>
      <c r="AS130" s="65">
        <f t="shared" ref="AS130:AS138" ca="1" si="271">IF(C130="","",IF(AND(K130="H",AL130="H"),1,0))</f>
        <v>1</v>
      </c>
      <c r="AT130" s="65">
        <f t="shared" ref="AT130:AT138" ca="1" si="272">IF(C130="","",IF(AND(K130="A",AL130="A"),1,0))</f>
        <v>0</v>
      </c>
    </row>
    <row r="131" spans="1:46" ht="18" customHeight="1" x14ac:dyDescent="0.25">
      <c r="A131" s="49" t="str">
        <f ca="1">CONCATENATE(B128,"-",B131)</f>
        <v>Bolton-All-3</v>
      </c>
      <c r="B131" s="38">
        <v>3</v>
      </c>
      <c r="C131" s="41">
        <f ca="1">VLOOKUP($B131,INDIRECT("data!$"&amp;H107&amp;"$3:$CZ$554"),$E107-3*(B106-1)+C$1,FALSE)</f>
        <v>43372</v>
      </c>
      <c r="D131" s="30" t="str">
        <f ca="1">VLOOKUP($B131,INDIRECT("data!$"&amp;H107&amp;"$3:$CZ$554"),$E107-3*(B106-1)+D$1,FALSE)</f>
        <v>Bolton</v>
      </c>
      <c r="E131" s="30" t="str">
        <f ca="1">VLOOKUP($B131,INDIRECT("data!$"&amp;H107&amp;"$3:$CZ$554"),$E107-3*(B106-1)+E$1,FALSE)</f>
        <v>Derby</v>
      </c>
      <c r="F131" s="29">
        <f ca="1">VLOOKUP($B131,INDIRECT("data!$"&amp;H107&amp;"$3:$CZ$554"),$E107-3*(B106-1)+F$1,FALSE)</f>
        <v>1</v>
      </c>
      <c r="G131" s="29">
        <f ca="1">VLOOKUP($B131,INDIRECT("data!$"&amp;H107&amp;"$3:$CZ$554"),$E107-3*(B106-1)+G$1,FALSE)</f>
        <v>0</v>
      </c>
      <c r="H131" s="15" t="str">
        <f ca="1">VLOOKUP($B131,INDIRECT("data!$"&amp;H107&amp;"$3:$CZ$554"),$E107-3*(B106-1)+H$1,FALSE)</f>
        <v>H</v>
      </c>
      <c r="I131" s="29">
        <f ca="1">VLOOKUP($B131,INDIRECT("data!$"&amp;H107&amp;"$3:$CZ$554"),$E107-3*(B106-1)+I$1,FALSE)</f>
        <v>1</v>
      </c>
      <c r="J131" s="29">
        <f ca="1">VLOOKUP($B131,INDIRECT("data!$"&amp;H107&amp;"$3:$CZ$554"),$E107-3*(B106-1)+J$1,FALSE)</f>
        <v>0</v>
      </c>
      <c r="K131" s="15" t="str">
        <f ca="1">VLOOKUP($B131,INDIRECT("data!$"&amp;H107&amp;"$3:$CZ$554"),$E107-3*(B106-1)+K$1,FALSE)</f>
        <v>H</v>
      </c>
      <c r="L131" s="30" t="str">
        <f ca="1">VLOOKUP($B131,INDIRECT("data!$"&amp;H107&amp;"$3:$CZ$554"),$E107-3*(B106-1)+L$1,FALSE)</f>
        <v>S Duncan</v>
      </c>
      <c r="M131" s="45">
        <f ca="1">VLOOKUP($B131,INDIRECT("data!$"&amp;H107&amp;"$3:$CZ$554"),$E107-3*(B106-1)+M$1,FALSE)</f>
        <v>8</v>
      </c>
      <c r="N131" s="45">
        <f ca="1">VLOOKUP($B131,INDIRECT("data!$"&amp;H107&amp;"$3:$CZ$554"),$E107-3*(B106-1)+N$1,FALSE)</f>
        <v>17</v>
      </c>
      <c r="O131" s="45">
        <f ca="1">VLOOKUP($B131,INDIRECT("data!$"&amp;H107&amp;"$3:$CZ$554"),$E107-3*(B106-1)+O$1,FALSE)</f>
        <v>2</v>
      </c>
      <c r="P131" s="45">
        <f ca="1">VLOOKUP($B131,INDIRECT("data!$"&amp;H107&amp;"$3:$CZ$554"),$E107-3*(B106-1)+P$1,FALSE)</f>
        <v>1</v>
      </c>
      <c r="Q131" s="45">
        <f ca="1">VLOOKUP($B131,INDIRECT("data!$"&amp;H107&amp;"$3:$CZ$554"),$E107-3*(B106-1)+Q$1,FALSE)</f>
        <v>16</v>
      </c>
      <c r="R131" s="45">
        <f ca="1">VLOOKUP($B131,INDIRECT("data!$"&amp;H107&amp;"$3:$CZ$554"),$E107-3*(B106-1)+R$1,FALSE)</f>
        <v>8</v>
      </c>
      <c r="S131" s="45">
        <f ca="1">VLOOKUP($B131,INDIRECT("data!$"&amp;H107&amp;"$3:$CZ$554"),$E107-3*(B106-1)+S$1,FALSE)</f>
        <v>2</v>
      </c>
      <c r="T131" s="45">
        <f ca="1">VLOOKUP($B131,INDIRECT("data!$"&amp;H107&amp;"$3:$CZ$554"),$E107-3*(B106-1)+T$1,FALSE)</f>
        <v>9</v>
      </c>
      <c r="U131" s="45">
        <f ca="1">VLOOKUP($B131,INDIRECT("data!$"&amp;H107&amp;"$3:$CZ$554"),$E107-3*(B106-1)+U$1,FALSE)</f>
        <v>3</v>
      </c>
      <c r="V131" s="45">
        <f ca="1">VLOOKUP($B131,INDIRECT("data!$"&amp;H107&amp;"$3:$CZ$554"),$E107-3*(B106-1)+V$1,FALSE)</f>
        <v>1</v>
      </c>
      <c r="W131" s="45">
        <f ca="1">VLOOKUP($B131,INDIRECT("data!$"&amp;H107&amp;"$3:$CZ$554"),$E107-3*(B106-1)+W$1,FALSE)</f>
        <v>0</v>
      </c>
      <c r="X131" s="45">
        <f ca="1">VLOOKUP($B131,INDIRECT("data!$"&amp;H107&amp;"$3:$CZ$554"),$E107-3*(B106-1)+X$1,FALSE)</f>
        <v>0</v>
      </c>
      <c r="Y131" s="47">
        <f ca="1">VLOOKUP($B131,INDIRECT("data!$"&amp;H107&amp;"$3:$CZ$554"),$E107-3*(B106-1)+Y$1,FALSE)</f>
        <v>4</v>
      </c>
      <c r="Z131" s="47">
        <f ca="1">VLOOKUP($B131,INDIRECT("data!$"&amp;H107&amp;"$3:$CZ$554"),$E107-3*(B106-1)+Z$1,FALSE)</f>
        <v>3.3</v>
      </c>
      <c r="AA131" s="47">
        <f ca="1">VLOOKUP($B131,INDIRECT("data!$"&amp;H107&amp;"$3:$CZ$554"),$E107-3*(B106-1)+AA$1,FALSE)</f>
        <v>2.1</v>
      </c>
      <c r="AB131" s="47">
        <f ca="1">VLOOKUP($B131,INDIRECT("data!$"&amp;H107&amp;"$3:$CZ$554"),$E107-3*(B106-1)+AB$1,FALSE)</f>
        <v>3.91</v>
      </c>
      <c r="AC131" s="47">
        <f ca="1">VLOOKUP($B131,INDIRECT("data!$"&amp;H107&amp;"$3:$CZ$554"),$E107-3*(B106-1)+AC$1,FALSE)</f>
        <v>3.1</v>
      </c>
      <c r="AD131" s="47">
        <f ca="1">VLOOKUP($B131,INDIRECT("data!$"&amp;H107&amp;"$3:$CZ$554"),$E107-3*(B106-1)+AD$1,FALSE)</f>
        <v>2.2400000000000002</v>
      </c>
      <c r="AE131" s="47">
        <f ca="1">VLOOKUP($B131,INDIRECT("data!$"&amp;H107&amp;"$3:$CZ$554"),$E107-3*(B106-1)+AE$1,FALSE)</f>
        <v>2.1800000000000002</v>
      </c>
      <c r="AF131" s="47">
        <f ca="1">VLOOKUP($B131,INDIRECT("data!$"&amp;H107&amp;"$3:$CZ$554"),$E107-3*(B106-1)+AF$1,FALSE)</f>
        <v>1.66</v>
      </c>
      <c r="AG131" s="65">
        <f t="shared" ca="1" si="259"/>
        <v>1</v>
      </c>
      <c r="AH131" s="65">
        <f t="shared" ca="1" si="260"/>
        <v>1</v>
      </c>
      <c r="AI131" s="65">
        <f t="shared" ca="1" si="261"/>
        <v>0</v>
      </c>
      <c r="AJ131" s="65">
        <f t="shared" ca="1" si="262"/>
        <v>0</v>
      </c>
      <c r="AK131" s="65">
        <f t="shared" ca="1" si="263"/>
        <v>0</v>
      </c>
      <c r="AL131" s="66" t="str">
        <f t="shared" ca="1" si="264"/>
        <v>D</v>
      </c>
      <c r="AM131" s="66" t="str">
        <f t="shared" ca="1" si="265"/>
        <v>H-H</v>
      </c>
      <c r="AN131" s="65">
        <f t="shared" ca="1" si="266"/>
        <v>0</v>
      </c>
      <c r="AO131" s="65">
        <f t="shared" ca="1" si="267"/>
        <v>1</v>
      </c>
      <c r="AP131" s="65">
        <f t="shared" ca="1" si="268"/>
        <v>0</v>
      </c>
      <c r="AQ131" s="65">
        <f t="shared" ca="1" si="269"/>
        <v>1</v>
      </c>
      <c r="AR131" s="65">
        <f t="shared" ca="1" si="270"/>
        <v>0</v>
      </c>
      <c r="AS131" s="65">
        <f t="shared" ca="1" si="271"/>
        <v>0</v>
      </c>
      <c r="AT131" s="65">
        <f t="shared" ca="1" si="272"/>
        <v>0</v>
      </c>
    </row>
    <row r="132" spans="1:46" ht="18" customHeight="1" x14ac:dyDescent="0.25">
      <c r="A132" s="49" t="str">
        <f ca="1">CONCATENATE(B128,"-",B132)</f>
        <v>Bolton-All-4</v>
      </c>
      <c r="B132" s="38">
        <v>4</v>
      </c>
      <c r="C132" s="41">
        <f ca="1">VLOOKUP($B132,INDIRECT("data!$"&amp;H107&amp;"$3:$CZ$554"),$E107-3*(B106-1)+C$1,FALSE)</f>
        <v>43365</v>
      </c>
      <c r="D132" s="30" t="str">
        <f ca="1">VLOOKUP($B132,INDIRECT("data!$"&amp;H107&amp;"$3:$CZ$554"),$E107-3*(B106-1)+D$1,FALSE)</f>
        <v>Ipswich</v>
      </c>
      <c r="E132" s="30" t="str">
        <f ca="1">VLOOKUP($B132,INDIRECT("data!$"&amp;H107&amp;"$3:$CZ$554"),$E107-3*(B106-1)+E$1,FALSE)</f>
        <v>Bolton</v>
      </c>
      <c r="F132" s="29">
        <f ca="1">VLOOKUP($B132,INDIRECT("data!$"&amp;H107&amp;"$3:$CZ$554"),$E107-3*(B106-1)+F$1,FALSE)</f>
        <v>0</v>
      </c>
      <c r="G132" s="29">
        <f ca="1">VLOOKUP($B132,INDIRECT("data!$"&amp;H107&amp;"$3:$CZ$554"),$E107-3*(B106-1)+G$1,FALSE)</f>
        <v>0</v>
      </c>
      <c r="H132" s="15" t="str">
        <f ca="1">VLOOKUP($B132,INDIRECT("data!$"&amp;H107&amp;"$3:$CZ$554"),$E107-3*(B106-1)+H$1,FALSE)</f>
        <v>D</v>
      </c>
      <c r="I132" s="29">
        <f ca="1">VLOOKUP($B132,INDIRECT("data!$"&amp;H107&amp;"$3:$CZ$554"),$E107-3*(B106-1)+I$1,FALSE)</f>
        <v>0</v>
      </c>
      <c r="J132" s="29">
        <f ca="1">VLOOKUP($B132,INDIRECT("data!$"&amp;H107&amp;"$3:$CZ$554"),$E107-3*(B106-1)+J$1,FALSE)</f>
        <v>0</v>
      </c>
      <c r="K132" s="15" t="str">
        <f ca="1">VLOOKUP($B132,INDIRECT("data!$"&amp;H107&amp;"$3:$CZ$554"),$E107-3*(B106-1)+K$1,FALSE)</f>
        <v>D</v>
      </c>
      <c r="L132" s="30" t="str">
        <f ca="1">VLOOKUP($B132,INDIRECT("data!$"&amp;H107&amp;"$3:$CZ$554"),$E107-3*(B106-1)+L$1,FALSE)</f>
        <v>S Martin</v>
      </c>
      <c r="M132" s="45">
        <f ca="1">VLOOKUP($B132,INDIRECT("data!$"&amp;H107&amp;"$3:$CZ$554"),$E107-3*(B106-1)+M$1,FALSE)</f>
        <v>9</v>
      </c>
      <c r="N132" s="45">
        <f ca="1">VLOOKUP($B132,INDIRECT("data!$"&amp;H107&amp;"$3:$CZ$554"),$E107-3*(B106-1)+N$1,FALSE)</f>
        <v>7</v>
      </c>
      <c r="O132" s="45">
        <f ca="1">VLOOKUP($B132,INDIRECT("data!$"&amp;H107&amp;"$3:$CZ$554"),$E107-3*(B106-1)+O$1,FALSE)</f>
        <v>2</v>
      </c>
      <c r="P132" s="45">
        <f ca="1">VLOOKUP($B132,INDIRECT("data!$"&amp;H107&amp;"$3:$CZ$554"),$E107-3*(B106-1)+P$1,FALSE)</f>
        <v>0</v>
      </c>
      <c r="Q132" s="45">
        <f ca="1">VLOOKUP($B132,INDIRECT("data!$"&amp;H107&amp;"$3:$CZ$554"),$E107-3*(B106-1)+Q$1,FALSE)</f>
        <v>14</v>
      </c>
      <c r="R132" s="45">
        <f ca="1">VLOOKUP($B132,INDIRECT("data!$"&amp;H107&amp;"$3:$CZ$554"),$E107-3*(B106-1)+R$1,FALSE)</f>
        <v>9</v>
      </c>
      <c r="S132" s="45">
        <f ca="1">VLOOKUP($B132,INDIRECT("data!$"&amp;H107&amp;"$3:$CZ$554"),$E107-3*(B106-1)+S$1,FALSE)</f>
        <v>6</v>
      </c>
      <c r="T132" s="45">
        <f ca="1">VLOOKUP($B132,INDIRECT("data!$"&amp;H107&amp;"$3:$CZ$554"),$E107-3*(B106-1)+T$1,FALSE)</f>
        <v>4</v>
      </c>
      <c r="U132" s="45">
        <f ca="1">VLOOKUP($B132,INDIRECT("data!$"&amp;H107&amp;"$3:$CZ$554"),$E107-3*(B106-1)+U$1,FALSE)</f>
        <v>2</v>
      </c>
      <c r="V132" s="45">
        <f ca="1">VLOOKUP($B132,INDIRECT("data!$"&amp;H107&amp;"$3:$CZ$554"),$E107-3*(B106-1)+V$1,FALSE)</f>
        <v>0</v>
      </c>
      <c r="W132" s="45">
        <f ca="1">VLOOKUP($B132,INDIRECT("data!$"&amp;H107&amp;"$3:$CZ$554"),$E107-3*(B106-1)+W$1,FALSE)</f>
        <v>0</v>
      </c>
      <c r="X132" s="45">
        <f ca="1">VLOOKUP($B132,INDIRECT("data!$"&amp;H107&amp;"$3:$CZ$554"),$E107-3*(B106-1)+X$1,FALSE)</f>
        <v>1</v>
      </c>
      <c r="Y132" s="47">
        <f ca="1">VLOOKUP($B132,INDIRECT("data!$"&amp;H107&amp;"$3:$CZ$554"),$E107-3*(B106-1)+Y$1,FALSE)</f>
        <v>2</v>
      </c>
      <c r="Z132" s="47">
        <f ca="1">VLOOKUP($B132,INDIRECT("data!$"&amp;H107&amp;"$3:$CZ$554"),$E107-3*(B106-1)+Z$1,FALSE)</f>
        <v>3.4</v>
      </c>
      <c r="AA132" s="47">
        <f ca="1">VLOOKUP($B132,INDIRECT("data!$"&amp;H107&amp;"$3:$CZ$554"),$E107-3*(B106-1)+AA$1,FALSE)</f>
        <v>4.33</v>
      </c>
      <c r="AB132" s="47">
        <f ca="1">VLOOKUP($B132,INDIRECT("data!$"&amp;H107&amp;"$3:$CZ$554"),$E107-3*(B106-1)+AB$1,FALSE)</f>
        <v>1.97</v>
      </c>
      <c r="AC132" s="47">
        <f ca="1">VLOOKUP($B132,INDIRECT("data!$"&amp;H107&amp;"$3:$CZ$554"),$E107-3*(B106-1)+AC$1,FALSE)</f>
        <v>3.42</v>
      </c>
      <c r="AD132" s="47">
        <f ca="1">VLOOKUP($B132,INDIRECT("data!$"&amp;H107&amp;"$3:$CZ$554"),$E107-3*(B106-1)+AD$1,FALSE)</f>
        <v>4.37</v>
      </c>
      <c r="AE132" s="47">
        <f ca="1">VLOOKUP($B132,INDIRECT("data!$"&amp;H107&amp;"$3:$CZ$554"),$E107-3*(B106-1)+AE$1,FALSE)</f>
        <v>2.2599999999999998</v>
      </c>
      <c r="AF132" s="47">
        <f ca="1">VLOOKUP($B132,INDIRECT("data!$"&amp;H107&amp;"$3:$CZ$554"),$E107-3*(B106-1)+AF$1,FALSE)</f>
        <v>1.61</v>
      </c>
      <c r="AG132" s="65">
        <f t="shared" ca="1" si="259"/>
        <v>0</v>
      </c>
      <c r="AH132" s="65">
        <f t="shared" ca="1" si="260"/>
        <v>0</v>
      </c>
      <c r="AI132" s="65">
        <f t="shared" ca="1" si="261"/>
        <v>0</v>
      </c>
      <c r="AJ132" s="65">
        <f t="shared" ca="1" si="262"/>
        <v>0</v>
      </c>
      <c r="AK132" s="65">
        <f t="shared" ca="1" si="263"/>
        <v>0</v>
      </c>
      <c r="AL132" s="66" t="str">
        <f t="shared" ca="1" si="264"/>
        <v>D</v>
      </c>
      <c r="AM132" s="66" t="str">
        <f t="shared" ca="1" si="265"/>
        <v>D-D</v>
      </c>
      <c r="AN132" s="65">
        <f t="shared" ca="1" si="266"/>
        <v>0</v>
      </c>
      <c r="AO132" s="65">
        <f t="shared" ca="1" si="267"/>
        <v>0</v>
      </c>
      <c r="AP132" s="65">
        <f t="shared" ca="1" si="268"/>
        <v>0</v>
      </c>
      <c r="AQ132" s="65">
        <f t="shared" ca="1" si="269"/>
        <v>0</v>
      </c>
      <c r="AR132" s="65">
        <f t="shared" ca="1" si="270"/>
        <v>0</v>
      </c>
      <c r="AS132" s="65">
        <f t="shared" ca="1" si="271"/>
        <v>0</v>
      </c>
      <c r="AT132" s="65">
        <f t="shared" ca="1" si="272"/>
        <v>0</v>
      </c>
    </row>
    <row r="133" spans="1:46" ht="18" customHeight="1" x14ac:dyDescent="0.25">
      <c r="A133" s="49" t="str">
        <f ca="1">CONCATENATE(B128,"-",B133)</f>
        <v>Bolton-All-5</v>
      </c>
      <c r="B133" s="38">
        <v>5</v>
      </c>
      <c r="C133" s="41">
        <f ca="1">VLOOKUP($B133,INDIRECT("data!$"&amp;H107&amp;"$3:$CZ$554"),$E107-3*(B106-1)+C$1,FALSE)</f>
        <v>43362</v>
      </c>
      <c r="D133" s="30" t="str">
        <f ca="1">VLOOKUP($B133,INDIRECT("data!$"&amp;H107&amp;"$3:$CZ$554"),$E107-3*(B106-1)+D$1,FALSE)</f>
        <v>Middlesbrough</v>
      </c>
      <c r="E133" s="30" t="str">
        <f ca="1">VLOOKUP($B133,INDIRECT("data!$"&amp;H107&amp;"$3:$CZ$554"),$E107-3*(B106-1)+E$1,FALSE)</f>
        <v>Bolton</v>
      </c>
      <c r="F133" s="29">
        <f ca="1">VLOOKUP($B133,INDIRECT("data!$"&amp;H107&amp;"$3:$CZ$554"),$E107-3*(B106-1)+F$1,FALSE)</f>
        <v>2</v>
      </c>
      <c r="G133" s="29">
        <f ca="1">VLOOKUP($B133,INDIRECT("data!$"&amp;H107&amp;"$3:$CZ$554"),$E107-3*(B106-1)+G$1,FALSE)</f>
        <v>0</v>
      </c>
      <c r="H133" s="15" t="str">
        <f ca="1">VLOOKUP($B133,INDIRECT("data!$"&amp;H107&amp;"$3:$CZ$554"),$E107-3*(B106-1)+H$1,FALSE)</f>
        <v>H</v>
      </c>
      <c r="I133" s="29">
        <f ca="1">VLOOKUP($B133,INDIRECT("data!$"&amp;H107&amp;"$3:$CZ$554"),$E107-3*(B106-1)+I$1,FALSE)</f>
        <v>1</v>
      </c>
      <c r="J133" s="29">
        <f ca="1">VLOOKUP($B133,INDIRECT("data!$"&amp;H107&amp;"$3:$CZ$554"),$E107-3*(B106-1)+J$1,FALSE)</f>
        <v>0</v>
      </c>
      <c r="K133" s="15" t="str">
        <f ca="1">VLOOKUP($B133,INDIRECT("data!$"&amp;H107&amp;"$3:$CZ$554"),$E107-3*(B106-1)+K$1,FALSE)</f>
        <v>H</v>
      </c>
      <c r="L133" s="30" t="str">
        <f ca="1">VLOOKUP($B133,INDIRECT("data!$"&amp;H107&amp;"$3:$CZ$554"),$E107-3*(B106-1)+L$1,FALSE)</f>
        <v>D Coote</v>
      </c>
      <c r="M133" s="45">
        <f ca="1">VLOOKUP($B133,INDIRECT("data!$"&amp;H107&amp;"$3:$CZ$554"),$E107-3*(B106-1)+M$1,FALSE)</f>
        <v>19</v>
      </c>
      <c r="N133" s="45">
        <f ca="1">VLOOKUP($B133,INDIRECT("data!$"&amp;H107&amp;"$3:$CZ$554"),$E107-3*(B106-1)+N$1,FALSE)</f>
        <v>7</v>
      </c>
      <c r="O133" s="45">
        <f ca="1">VLOOKUP($B133,INDIRECT("data!$"&amp;H107&amp;"$3:$CZ$554"),$E107-3*(B106-1)+O$1,FALSE)</f>
        <v>4</v>
      </c>
      <c r="P133" s="45">
        <f ca="1">VLOOKUP($B133,INDIRECT("data!$"&amp;H107&amp;"$3:$CZ$554"),$E107-3*(B106-1)+P$1,FALSE)</f>
        <v>2</v>
      </c>
      <c r="Q133" s="45">
        <f ca="1">VLOOKUP($B133,INDIRECT("data!$"&amp;H107&amp;"$3:$CZ$554"),$E107-3*(B106-1)+Q$1,FALSE)</f>
        <v>7</v>
      </c>
      <c r="R133" s="45">
        <f ca="1">VLOOKUP($B133,INDIRECT("data!$"&amp;H107&amp;"$3:$CZ$554"),$E107-3*(B106-1)+R$1,FALSE)</f>
        <v>13</v>
      </c>
      <c r="S133" s="45">
        <f ca="1">VLOOKUP($B133,INDIRECT("data!$"&amp;H107&amp;"$3:$CZ$554"),$E107-3*(B106-1)+S$1,FALSE)</f>
        <v>10</v>
      </c>
      <c r="T133" s="45">
        <f ca="1">VLOOKUP($B133,INDIRECT("data!$"&amp;H107&amp;"$3:$CZ$554"),$E107-3*(B106-1)+T$1,FALSE)</f>
        <v>1</v>
      </c>
      <c r="U133" s="45">
        <f ca="1">VLOOKUP($B133,INDIRECT("data!$"&amp;H107&amp;"$3:$CZ$554"),$E107-3*(B106-1)+U$1,FALSE)</f>
        <v>1</v>
      </c>
      <c r="V133" s="45">
        <f ca="1">VLOOKUP($B133,INDIRECT("data!$"&amp;H107&amp;"$3:$CZ$554"),$E107-3*(B106-1)+V$1,FALSE)</f>
        <v>4</v>
      </c>
      <c r="W133" s="45">
        <f ca="1">VLOOKUP($B133,INDIRECT("data!$"&amp;H107&amp;"$3:$CZ$554"),$E107-3*(B106-1)+W$1,FALSE)</f>
        <v>0</v>
      </c>
      <c r="X133" s="45">
        <f ca="1">VLOOKUP($B133,INDIRECT("data!$"&amp;H107&amp;"$3:$CZ$554"),$E107-3*(B106-1)+X$1,FALSE)</f>
        <v>0</v>
      </c>
      <c r="Y133" s="47">
        <f ca="1">VLOOKUP($B133,INDIRECT("data!$"&amp;H107&amp;"$3:$CZ$554"),$E107-3*(B106-1)+Y$1,FALSE)</f>
        <v>1.44</v>
      </c>
      <c r="Z133" s="47">
        <f ca="1">VLOOKUP($B133,INDIRECT("data!$"&amp;H107&amp;"$3:$CZ$554"),$E107-3*(B106-1)+Z$1,FALSE)</f>
        <v>4.5</v>
      </c>
      <c r="AA133" s="47">
        <f ca="1">VLOOKUP($B133,INDIRECT("data!$"&amp;H107&amp;"$3:$CZ$554"),$E107-3*(B106-1)+AA$1,FALSE)</f>
        <v>9</v>
      </c>
      <c r="AB133" s="47">
        <f ca="1">VLOOKUP($B133,INDIRECT("data!$"&amp;H107&amp;"$3:$CZ$554"),$E107-3*(B106-1)+AB$1,FALSE)</f>
        <v>1.42</v>
      </c>
      <c r="AC133" s="47">
        <f ca="1">VLOOKUP($B133,INDIRECT("data!$"&amp;H107&amp;"$3:$CZ$554"),$E107-3*(B106-1)+AC$1,FALSE)</f>
        <v>4.55</v>
      </c>
      <c r="AD133" s="47">
        <f ca="1">VLOOKUP($B133,INDIRECT("data!$"&amp;H107&amp;"$3:$CZ$554"),$E107-3*(B106-1)+AD$1,FALSE)</f>
        <v>9.32</v>
      </c>
      <c r="AE133" s="47">
        <f ca="1">VLOOKUP($B133,INDIRECT("data!$"&amp;H107&amp;"$3:$CZ$554"),$E107-3*(B106-1)+AE$1,FALSE)</f>
        <v>2.04</v>
      </c>
      <c r="AF133" s="47">
        <f ca="1">VLOOKUP($B133,INDIRECT("data!$"&amp;H107&amp;"$3:$CZ$554"),$E107-3*(B106-1)+AF$1,FALSE)</f>
        <v>1.76</v>
      </c>
      <c r="AG133" s="65">
        <f t="shared" ca="1" si="259"/>
        <v>2</v>
      </c>
      <c r="AH133" s="65">
        <f t="shared" ca="1" si="260"/>
        <v>1</v>
      </c>
      <c r="AI133" s="65">
        <f t="shared" ca="1" si="261"/>
        <v>1</v>
      </c>
      <c r="AJ133" s="65">
        <f t="shared" ca="1" si="262"/>
        <v>1</v>
      </c>
      <c r="AK133" s="65">
        <f t="shared" ca="1" si="263"/>
        <v>0</v>
      </c>
      <c r="AL133" s="66" t="str">
        <f t="shared" ca="1" si="264"/>
        <v>H</v>
      </c>
      <c r="AM133" s="66" t="str">
        <f t="shared" ca="1" si="265"/>
        <v>H-H</v>
      </c>
      <c r="AN133" s="65">
        <f t="shared" ca="1" si="266"/>
        <v>0</v>
      </c>
      <c r="AO133" s="65">
        <f t="shared" ca="1" si="267"/>
        <v>1</v>
      </c>
      <c r="AP133" s="65">
        <f t="shared" ca="1" si="268"/>
        <v>0</v>
      </c>
      <c r="AQ133" s="65">
        <f t="shared" ca="1" si="269"/>
        <v>1</v>
      </c>
      <c r="AR133" s="65">
        <f t="shared" ca="1" si="270"/>
        <v>0</v>
      </c>
      <c r="AS133" s="65">
        <f t="shared" ca="1" si="271"/>
        <v>1</v>
      </c>
      <c r="AT133" s="65">
        <f t="shared" ca="1" si="272"/>
        <v>0</v>
      </c>
    </row>
    <row r="134" spans="1:46" ht="18" customHeight="1" x14ac:dyDescent="0.25">
      <c r="A134" s="49" t="str">
        <f ca="1">CONCATENATE(B128,"-",B134)</f>
        <v>Bolton-All-6</v>
      </c>
      <c r="B134" s="38">
        <v>6</v>
      </c>
      <c r="C134" s="41">
        <f ca="1">VLOOKUP($B134,INDIRECT("data!$"&amp;H107&amp;"$3:$CZ$554"),$E107-3*(B106-1)+C$1,FALSE)</f>
        <v>43358</v>
      </c>
      <c r="D134" s="30" t="str">
        <f ca="1">VLOOKUP($B134,INDIRECT("data!$"&amp;H107&amp;"$3:$CZ$554"),$E107-3*(B106-1)+D$1,FALSE)</f>
        <v>Bolton</v>
      </c>
      <c r="E134" s="30" t="str">
        <f ca="1">VLOOKUP($B134,INDIRECT("data!$"&amp;H107&amp;"$3:$CZ$554"),$E107-3*(B106-1)+E$1,FALSE)</f>
        <v>QPR</v>
      </c>
      <c r="F134" s="29">
        <f ca="1">VLOOKUP($B134,INDIRECT("data!$"&amp;H107&amp;"$3:$CZ$554"),$E107-3*(B106-1)+F$1,FALSE)</f>
        <v>1</v>
      </c>
      <c r="G134" s="29">
        <f ca="1">VLOOKUP($B134,INDIRECT("data!$"&amp;H107&amp;"$3:$CZ$554"),$E107-3*(B106-1)+G$1,FALSE)</f>
        <v>2</v>
      </c>
      <c r="H134" s="15" t="str">
        <f ca="1">VLOOKUP($B134,INDIRECT("data!$"&amp;H107&amp;"$3:$CZ$554"),$E107-3*(B106-1)+H$1,FALSE)</f>
        <v>A</v>
      </c>
      <c r="I134" s="29">
        <f ca="1">VLOOKUP($B134,INDIRECT("data!$"&amp;H107&amp;"$3:$CZ$554"),$E107-3*(B106-1)+I$1,FALSE)</f>
        <v>0</v>
      </c>
      <c r="J134" s="29">
        <f ca="1">VLOOKUP($B134,INDIRECT("data!$"&amp;H107&amp;"$3:$CZ$554"),$E107-3*(B106-1)+J$1,FALSE)</f>
        <v>1</v>
      </c>
      <c r="K134" s="15" t="str">
        <f ca="1">VLOOKUP($B134,INDIRECT("data!$"&amp;H107&amp;"$3:$CZ$554"),$E107-3*(B106-1)+K$1,FALSE)</f>
        <v>A</v>
      </c>
      <c r="L134" s="30" t="str">
        <f ca="1">VLOOKUP($B134,INDIRECT("data!$"&amp;H107&amp;"$3:$CZ$554"),$E107-3*(B106-1)+L$1,FALSE)</f>
        <v>O Langford</v>
      </c>
      <c r="M134" s="45">
        <f ca="1">VLOOKUP($B134,INDIRECT("data!$"&amp;H107&amp;"$3:$CZ$554"),$E107-3*(B106-1)+M$1,FALSE)</f>
        <v>9</v>
      </c>
      <c r="N134" s="45">
        <f ca="1">VLOOKUP($B134,INDIRECT("data!$"&amp;H107&amp;"$3:$CZ$554"),$E107-3*(B106-1)+N$1,FALSE)</f>
        <v>11</v>
      </c>
      <c r="O134" s="45">
        <f ca="1">VLOOKUP($B134,INDIRECT("data!$"&amp;H107&amp;"$3:$CZ$554"),$E107-3*(B106-1)+O$1,FALSE)</f>
        <v>3</v>
      </c>
      <c r="P134" s="45">
        <f ca="1">VLOOKUP($B134,INDIRECT("data!$"&amp;H107&amp;"$3:$CZ$554"),$E107-3*(B106-1)+P$1,FALSE)</f>
        <v>2</v>
      </c>
      <c r="Q134" s="45">
        <f ca="1">VLOOKUP($B134,INDIRECT("data!$"&amp;H107&amp;"$3:$CZ$554"),$E107-3*(B106-1)+Q$1,FALSE)</f>
        <v>13</v>
      </c>
      <c r="R134" s="45">
        <f ca="1">VLOOKUP($B134,INDIRECT("data!$"&amp;H107&amp;"$3:$CZ$554"),$E107-3*(B106-1)+R$1,FALSE)</f>
        <v>14</v>
      </c>
      <c r="S134" s="45">
        <f ca="1">VLOOKUP($B134,INDIRECT("data!$"&amp;H107&amp;"$3:$CZ$554"),$E107-3*(B106-1)+S$1,FALSE)</f>
        <v>12</v>
      </c>
      <c r="T134" s="45">
        <f ca="1">VLOOKUP($B134,INDIRECT("data!$"&amp;H107&amp;"$3:$CZ$554"),$E107-3*(B106-1)+T$1,FALSE)</f>
        <v>1</v>
      </c>
      <c r="U134" s="45">
        <f ca="1">VLOOKUP($B134,INDIRECT("data!$"&amp;H107&amp;"$3:$CZ$554"),$E107-3*(B106-1)+U$1,FALSE)</f>
        <v>1</v>
      </c>
      <c r="V134" s="45">
        <f ca="1">VLOOKUP($B134,INDIRECT("data!$"&amp;H107&amp;"$3:$CZ$554"),$E107-3*(B106-1)+V$1,FALSE)</f>
        <v>0</v>
      </c>
      <c r="W134" s="45">
        <f ca="1">VLOOKUP($B134,INDIRECT("data!$"&amp;H107&amp;"$3:$CZ$554"),$E107-3*(B106-1)+W$1,FALSE)</f>
        <v>0</v>
      </c>
      <c r="X134" s="45">
        <f ca="1">VLOOKUP($B134,INDIRECT("data!$"&amp;H107&amp;"$3:$CZ$554"),$E107-3*(B106-1)+X$1,FALSE)</f>
        <v>0</v>
      </c>
      <c r="Y134" s="47">
        <f ca="1">VLOOKUP($B134,INDIRECT("data!$"&amp;H107&amp;"$3:$CZ$554"),$E107-3*(B106-1)+Y$1,FALSE)</f>
        <v>2.75</v>
      </c>
      <c r="Z134" s="47">
        <f ca="1">VLOOKUP($B134,INDIRECT("data!$"&amp;H107&amp;"$3:$CZ$554"),$E107-3*(B106-1)+Z$1,FALSE)</f>
        <v>3.4</v>
      </c>
      <c r="AA134" s="47">
        <f ca="1">VLOOKUP($B134,INDIRECT("data!$"&amp;H107&amp;"$3:$CZ$554"),$E107-3*(B106-1)+AA$1,FALSE)</f>
        <v>2.75</v>
      </c>
      <c r="AB134" s="47">
        <f ca="1">VLOOKUP($B134,INDIRECT("data!$"&amp;H107&amp;"$3:$CZ$554"),$E107-3*(B106-1)+AB$1,FALSE)</f>
        <v>2.89</v>
      </c>
      <c r="AC134" s="47">
        <f ca="1">VLOOKUP($B134,INDIRECT("data!$"&amp;H107&amp;"$3:$CZ$554"),$E107-3*(B106-1)+AC$1,FALSE)</f>
        <v>3.29</v>
      </c>
      <c r="AD134" s="47">
        <f ca="1">VLOOKUP($B134,INDIRECT("data!$"&amp;H107&amp;"$3:$CZ$554"),$E107-3*(B106-1)+AD$1,FALSE)</f>
        <v>2.63</v>
      </c>
      <c r="AE134" s="47">
        <f ca="1">VLOOKUP($B134,INDIRECT("data!$"&amp;H107&amp;"$3:$CZ$554"),$E107-3*(B106-1)+AE$1,FALSE)</f>
        <v>2.08</v>
      </c>
      <c r="AF134" s="47">
        <f ca="1">VLOOKUP($B134,INDIRECT("data!$"&amp;H107&amp;"$3:$CZ$554"),$E107-3*(B106-1)+AF$1,FALSE)</f>
        <v>1.74</v>
      </c>
      <c r="AG134" s="65">
        <f t="shared" ca="1" si="259"/>
        <v>3</v>
      </c>
      <c r="AH134" s="65">
        <f t="shared" ca="1" si="260"/>
        <v>1</v>
      </c>
      <c r="AI134" s="65">
        <f t="shared" ca="1" si="261"/>
        <v>2</v>
      </c>
      <c r="AJ134" s="65">
        <f t="shared" ca="1" si="262"/>
        <v>1</v>
      </c>
      <c r="AK134" s="65">
        <f t="shared" ca="1" si="263"/>
        <v>1</v>
      </c>
      <c r="AL134" s="66" t="str">
        <f t="shared" ca="1" si="264"/>
        <v>D</v>
      </c>
      <c r="AM134" s="66" t="str">
        <f t="shared" ca="1" si="265"/>
        <v>A-A</v>
      </c>
      <c r="AN134" s="65">
        <f t="shared" ca="1" si="266"/>
        <v>1</v>
      </c>
      <c r="AO134" s="65">
        <f t="shared" ca="1" si="267"/>
        <v>0</v>
      </c>
      <c r="AP134" s="65">
        <f t="shared" ca="1" si="268"/>
        <v>1</v>
      </c>
      <c r="AQ134" s="65">
        <f t="shared" ca="1" si="269"/>
        <v>0</v>
      </c>
      <c r="AR134" s="65">
        <f t="shared" ca="1" si="270"/>
        <v>0</v>
      </c>
      <c r="AS134" s="65">
        <f t="shared" ca="1" si="271"/>
        <v>0</v>
      </c>
      <c r="AT134" s="65">
        <f t="shared" ca="1" si="272"/>
        <v>0</v>
      </c>
    </row>
    <row r="135" spans="1:46" ht="18" customHeight="1" x14ac:dyDescent="0.25">
      <c r="A135" s="49" t="str">
        <f ca="1">CONCATENATE(B128,"-",B135)</f>
        <v>Bolton-All-7</v>
      </c>
      <c r="B135" s="38">
        <v>7</v>
      </c>
      <c r="C135" s="41">
        <f ca="1">VLOOKUP($B135,INDIRECT("data!$"&amp;H107&amp;"$3:$CZ$554"),$E107-3*(B106-1)+C$1,FALSE)</f>
        <v>43344</v>
      </c>
      <c r="D135" s="30" t="str">
        <f ca="1">VLOOKUP($B135,INDIRECT("data!$"&amp;H107&amp;"$3:$CZ$554"),$E107-3*(B106-1)+D$1,FALSE)</f>
        <v>Preston</v>
      </c>
      <c r="E135" s="30" t="str">
        <f ca="1">VLOOKUP($B135,INDIRECT("data!$"&amp;H107&amp;"$3:$CZ$554"),$E107-3*(B106-1)+E$1,FALSE)</f>
        <v>Bolton</v>
      </c>
      <c r="F135" s="29">
        <f ca="1">VLOOKUP($B135,INDIRECT("data!$"&amp;H107&amp;"$3:$CZ$554"),$E107-3*(B106-1)+F$1,FALSE)</f>
        <v>2</v>
      </c>
      <c r="G135" s="29">
        <f ca="1">VLOOKUP($B135,INDIRECT("data!$"&amp;H107&amp;"$3:$CZ$554"),$E107-3*(B106-1)+G$1,FALSE)</f>
        <v>2</v>
      </c>
      <c r="H135" s="15" t="str">
        <f ca="1">VLOOKUP($B135,INDIRECT("data!$"&amp;H107&amp;"$3:$CZ$554"),$E107-3*(B106-1)+H$1,FALSE)</f>
        <v>D</v>
      </c>
      <c r="I135" s="29">
        <f ca="1">VLOOKUP($B135,INDIRECT("data!$"&amp;H107&amp;"$3:$CZ$554"),$E107-3*(B106-1)+I$1,FALSE)</f>
        <v>2</v>
      </c>
      <c r="J135" s="29">
        <f ca="1">VLOOKUP($B135,INDIRECT("data!$"&amp;H107&amp;"$3:$CZ$554"),$E107-3*(B106-1)+J$1,FALSE)</f>
        <v>2</v>
      </c>
      <c r="K135" s="15" t="str">
        <f ca="1">VLOOKUP($B135,INDIRECT("data!$"&amp;H107&amp;"$3:$CZ$554"),$E107-3*(B106-1)+K$1,FALSE)</f>
        <v>D</v>
      </c>
      <c r="L135" s="30" t="str">
        <f ca="1">VLOOKUP($B135,INDIRECT("data!$"&amp;H107&amp;"$3:$CZ$554"),$E107-3*(B106-1)+L$1,FALSE)</f>
        <v>A Davies</v>
      </c>
      <c r="M135" s="45">
        <f ca="1">VLOOKUP($B135,INDIRECT("data!$"&amp;H107&amp;"$3:$CZ$554"),$E107-3*(B106-1)+M$1,FALSE)</f>
        <v>12</v>
      </c>
      <c r="N135" s="45">
        <f ca="1">VLOOKUP($B135,INDIRECT("data!$"&amp;H107&amp;"$3:$CZ$554"),$E107-3*(B106-1)+N$1,FALSE)</f>
        <v>14</v>
      </c>
      <c r="O135" s="45">
        <f ca="1">VLOOKUP($B135,INDIRECT("data!$"&amp;H107&amp;"$3:$CZ$554"),$E107-3*(B106-1)+O$1,FALSE)</f>
        <v>4</v>
      </c>
      <c r="P135" s="45">
        <f ca="1">VLOOKUP($B135,INDIRECT("data!$"&amp;H107&amp;"$3:$CZ$554"),$E107-3*(B106-1)+P$1,FALSE)</f>
        <v>6</v>
      </c>
      <c r="Q135" s="45">
        <f ca="1">VLOOKUP($B135,INDIRECT("data!$"&amp;H107&amp;"$3:$CZ$554"),$E107-3*(B106-1)+Q$1,FALSE)</f>
        <v>8</v>
      </c>
      <c r="R135" s="45">
        <f ca="1">VLOOKUP($B135,INDIRECT("data!$"&amp;H107&amp;"$3:$CZ$554"),$E107-3*(B106-1)+R$1,FALSE)</f>
        <v>11</v>
      </c>
      <c r="S135" s="45">
        <f ca="1">VLOOKUP($B135,INDIRECT("data!$"&amp;H107&amp;"$3:$CZ$554"),$E107-3*(B106-1)+S$1,FALSE)</f>
        <v>7</v>
      </c>
      <c r="T135" s="45">
        <f ca="1">VLOOKUP($B135,INDIRECT("data!$"&amp;H107&amp;"$3:$CZ$554"),$E107-3*(B106-1)+T$1,FALSE)</f>
        <v>4</v>
      </c>
      <c r="U135" s="45">
        <f ca="1">VLOOKUP($B135,INDIRECT("data!$"&amp;H107&amp;"$3:$CZ$554"),$E107-3*(B106-1)+U$1,FALSE)</f>
        <v>1</v>
      </c>
      <c r="V135" s="45">
        <f ca="1">VLOOKUP($B135,INDIRECT("data!$"&amp;H107&amp;"$3:$CZ$554"),$E107-3*(B106-1)+V$1,FALSE)</f>
        <v>3</v>
      </c>
      <c r="W135" s="45">
        <f ca="1">VLOOKUP($B135,INDIRECT("data!$"&amp;H107&amp;"$3:$CZ$554"),$E107-3*(B106-1)+W$1,FALSE)</f>
        <v>1</v>
      </c>
      <c r="X135" s="45">
        <f ca="1">VLOOKUP($B135,INDIRECT("data!$"&amp;H107&amp;"$3:$CZ$554"),$E107-3*(B106-1)+X$1,FALSE)</f>
        <v>0</v>
      </c>
      <c r="Y135" s="47">
        <f ca="1">VLOOKUP($B135,INDIRECT("data!$"&amp;H107&amp;"$3:$CZ$554"),$E107-3*(B106-1)+Y$1,FALSE)</f>
        <v>1.6</v>
      </c>
      <c r="Z135" s="47">
        <f ca="1">VLOOKUP($B135,INDIRECT("data!$"&amp;H107&amp;"$3:$CZ$554"),$E107-3*(B106-1)+Z$1,FALSE)</f>
        <v>3.9</v>
      </c>
      <c r="AA135" s="47">
        <f ca="1">VLOOKUP($B135,INDIRECT("data!$"&amp;H107&amp;"$3:$CZ$554"),$E107-3*(B106-1)+AA$1,FALSE)</f>
        <v>7</v>
      </c>
      <c r="AB135" s="47">
        <f ca="1">VLOOKUP($B135,INDIRECT("data!$"&amp;H107&amp;"$3:$CZ$554"),$E107-3*(B106-1)+AB$1,FALSE)</f>
        <v>1.56</v>
      </c>
      <c r="AC135" s="47">
        <f ca="1">VLOOKUP($B135,INDIRECT("data!$"&amp;H107&amp;"$3:$CZ$554"),$E107-3*(B106-1)+AC$1,FALSE)</f>
        <v>4.04</v>
      </c>
      <c r="AD135" s="47">
        <f ca="1">VLOOKUP($B135,INDIRECT("data!$"&amp;H107&amp;"$3:$CZ$554"),$E107-3*(B106-1)+AD$1,FALSE)</f>
        <v>7.36</v>
      </c>
      <c r="AE135" s="47">
        <f ca="1">VLOOKUP($B135,INDIRECT("data!$"&amp;H107&amp;"$3:$CZ$554"),$E107-3*(B106-1)+AE$1,FALSE)</f>
        <v>2.1800000000000002</v>
      </c>
      <c r="AF135" s="47">
        <f ca="1">VLOOKUP($B135,INDIRECT("data!$"&amp;H107&amp;"$3:$CZ$554"),$E107-3*(B106-1)+AF$1,FALSE)</f>
        <v>1.66</v>
      </c>
      <c r="AG135" s="65">
        <f t="shared" ca="1" si="259"/>
        <v>4</v>
      </c>
      <c r="AH135" s="65">
        <f t="shared" ca="1" si="260"/>
        <v>4</v>
      </c>
      <c r="AI135" s="65">
        <f t="shared" ca="1" si="261"/>
        <v>0</v>
      </c>
      <c r="AJ135" s="65">
        <f t="shared" ca="1" si="262"/>
        <v>0</v>
      </c>
      <c r="AK135" s="65">
        <f t="shared" ca="1" si="263"/>
        <v>0</v>
      </c>
      <c r="AL135" s="66" t="str">
        <f t="shared" ca="1" si="264"/>
        <v>D</v>
      </c>
      <c r="AM135" s="66" t="str">
        <f t="shared" ca="1" si="265"/>
        <v>D-D</v>
      </c>
      <c r="AN135" s="65">
        <f t="shared" ca="1" si="266"/>
        <v>1</v>
      </c>
      <c r="AO135" s="65">
        <f t="shared" ca="1" si="267"/>
        <v>1</v>
      </c>
      <c r="AP135" s="65">
        <f t="shared" ca="1" si="268"/>
        <v>1</v>
      </c>
      <c r="AQ135" s="65">
        <f t="shared" ca="1" si="269"/>
        <v>0</v>
      </c>
      <c r="AR135" s="65">
        <f t="shared" ca="1" si="270"/>
        <v>0</v>
      </c>
      <c r="AS135" s="65">
        <f t="shared" ca="1" si="271"/>
        <v>0</v>
      </c>
      <c r="AT135" s="65">
        <f t="shared" ca="1" si="272"/>
        <v>0</v>
      </c>
    </row>
    <row r="136" spans="1:46" ht="18" customHeight="1" x14ac:dyDescent="0.25">
      <c r="A136" s="49" t="str">
        <f ca="1">CONCATENATE(B128,"-",B136)</f>
        <v>Bolton-All-8</v>
      </c>
      <c r="B136" s="38">
        <v>8</v>
      </c>
      <c r="C136" s="41">
        <f ca="1">VLOOKUP($B136,INDIRECT("data!$"&amp;H107&amp;"$3:$CZ$554"),$E107-3*(B106-1)+C$1,FALSE)</f>
        <v>43337</v>
      </c>
      <c r="D136" s="30" t="str">
        <f ca="1">VLOOKUP($B136,INDIRECT("data!$"&amp;H107&amp;"$3:$CZ$554"),$E107-3*(B106-1)+D$1,FALSE)</f>
        <v>Bolton</v>
      </c>
      <c r="E136" s="30" t="str">
        <f ca="1">VLOOKUP($B136,INDIRECT("data!$"&amp;H107&amp;"$3:$CZ$554"),$E107-3*(B106-1)+E$1,FALSE)</f>
        <v>Sheffield United</v>
      </c>
      <c r="F136" s="29">
        <f ca="1">VLOOKUP($B136,INDIRECT("data!$"&amp;H107&amp;"$3:$CZ$554"),$E107-3*(B106-1)+F$1,FALSE)</f>
        <v>0</v>
      </c>
      <c r="G136" s="29">
        <f ca="1">VLOOKUP($B136,INDIRECT("data!$"&amp;H107&amp;"$3:$CZ$554"),$E107-3*(B106-1)+G$1,FALSE)</f>
        <v>3</v>
      </c>
      <c r="H136" s="15" t="str">
        <f ca="1">VLOOKUP($B136,INDIRECT("data!$"&amp;H107&amp;"$3:$CZ$554"),$E107-3*(B106-1)+H$1,FALSE)</f>
        <v>A</v>
      </c>
      <c r="I136" s="29">
        <f ca="1">VLOOKUP($B136,INDIRECT("data!$"&amp;H107&amp;"$3:$CZ$554"),$E107-3*(B106-1)+I$1,FALSE)</f>
        <v>0</v>
      </c>
      <c r="J136" s="29">
        <f ca="1">VLOOKUP($B136,INDIRECT("data!$"&amp;H107&amp;"$3:$CZ$554"),$E107-3*(B106-1)+J$1,FALSE)</f>
        <v>2</v>
      </c>
      <c r="K136" s="15" t="str">
        <f ca="1">VLOOKUP($B136,INDIRECT("data!$"&amp;H107&amp;"$3:$CZ$554"),$E107-3*(B106-1)+K$1,FALSE)</f>
        <v>A</v>
      </c>
      <c r="L136" s="30" t="str">
        <f ca="1">VLOOKUP($B136,INDIRECT("data!$"&amp;H107&amp;"$3:$CZ$554"),$E107-3*(B106-1)+L$1,FALSE)</f>
        <v>A Madley</v>
      </c>
      <c r="M136" s="45">
        <f ca="1">VLOOKUP($B136,INDIRECT("data!$"&amp;H107&amp;"$3:$CZ$554"),$E107-3*(B106-1)+M$1,FALSE)</f>
        <v>10</v>
      </c>
      <c r="N136" s="45">
        <f ca="1">VLOOKUP($B136,INDIRECT("data!$"&amp;H107&amp;"$3:$CZ$554"),$E107-3*(B106-1)+N$1,FALSE)</f>
        <v>17</v>
      </c>
      <c r="O136" s="45">
        <f ca="1">VLOOKUP($B136,INDIRECT("data!$"&amp;H107&amp;"$3:$CZ$554"),$E107-3*(B106-1)+O$1,FALSE)</f>
        <v>2</v>
      </c>
      <c r="P136" s="45">
        <f ca="1">VLOOKUP($B136,INDIRECT("data!$"&amp;H107&amp;"$3:$CZ$554"),$E107-3*(B106-1)+P$1,FALSE)</f>
        <v>6</v>
      </c>
      <c r="Q136" s="45">
        <f ca="1">VLOOKUP($B136,INDIRECT("data!$"&amp;H107&amp;"$3:$CZ$554"),$E107-3*(B106-1)+Q$1,FALSE)</f>
        <v>6</v>
      </c>
      <c r="R136" s="45">
        <f ca="1">VLOOKUP($B136,INDIRECT("data!$"&amp;H107&amp;"$3:$CZ$554"),$E107-3*(B106-1)+R$1,FALSE)</f>
        <v>14</v>
      </c>
      <c r="S136" s="45">
        <f ca="1">VLOOKUP($B136,INDIRECT("data!$"&amp;H107&amp;"$3:$CZ$554"),$E107-3*(B106-1)+S$1,FALSE)</f>
        <v>8</v>
      </c>
      <c r="T136" s="45">
        <f ca="1">VLOOKUP($B136,INDIRECT("data!$"&amp;H107&amp;"$3:$CZ$554"),$E107-3*(B106-1)+T$1,FALSE)</f>
        <v>10</v>
      </c>
      <c r="U136" s="45">
        <f ca="1">VLOOKUP($B136,INDIRECT("data!$"&amp;H107&amp;"$3:$CZ$554"),$E107-3*(B106-1)+U$1,FALSE)</f>
        <v>2</v>
      </c>
      <c r="V136" s="45">
        <f ca="1">VLOOKUP($B136,INDIRECT("data!$"&amp;H107&amp;"$3:$CZ$554"),$E107-3*(B106-1)+V$1,FALSE)</f>
        <v>1</v>
      </c>
      <c r="W136" s="45">
        <f ca="1">VLOOKUP($B136,INDIRECT("data!$"&amp;H107&amp;"$3:$CZ$554"),$E107-3*(B106-1)+W$1,FALSE)</f>
        <v>0</v>
      </c>
      <c r="X136" s="45">
        <f ca="1">VLOOKUP($B136,INDIRECT("data!$"&amp;H107&amp;"$3:$CZ$554"),$E107-3*(B106-1)+X$1,FALSE)</f>
        <v>0</v>
      </c>
      <c r="Y136" s="47">
        <f ca="1">VLOOKUP($B136,INDIRECT("data!$"&amp;H107&amp;"$3:$CZ$554"),$E107-3*(B106-1)+Y$1,FALSE)</f>
        <v>3.9</v>
      </c>
      <c r="Z136" s="47">
        <f ca="1">VLOOKUP($B136,INDIRECT("data!$"&amp;H107&amp;"$3:$CZ$554"),$E107-3*(B106-1)+Z$1,FALSE)</f>
        <v>3.4</v>
      </c>
      <c r="AA136" s="47">
        <f ca="1">VLOOKUP($B136,INDIRECT("data!$"&amp;H107&amp;"$3:$CZ$554"),$E107-3*(B106-1)+AA$1,FALSE)</f>
        <v>2.1</v>
      </c>
      <c r="AB136" s="47">
        <f ca="1">VLOOKUP($B136,INDIRECT("data!$"&amp;H107&amp;"$3:$CZ$554"),$E107-3*(B106-1)+AB$1,FALSE)</f>
        <v>4.1500000000000004</v>
      </c>
      <c r="AC136" s="47">
        <f ca="1">VLOOKUP($B136,INDIRECT("data!$"&amp;H107&amp;"$3:$CZ$554"),$E107-3*(B106-1)+AC$1,FALSE)</f>
        <v>3.36</v>
      </c>
      <c r="AD136" s="47">
        <f ca="1">VLOOKUP($B136,INDIRECT("data!$"&amp;H107&amp;"$3:$CZ$554"),$E107-3*(B106-1)+AD$1,FALSE)</f>
        <v>2.04</v>
      </c>
      <c r="AE136" s="47">
        <f ca="1">VLOOKUP($B136,INDIRECT("data!$"&amp;H107&amp;"$3:$CZ$554"),$E107-3*(B106-1)+AE$1,FALSE)</f>
        <v>2.0699999999999998</v>
      </c>
      <c r="AF136" s="47">
        <f ca="1">VLOOKUP($B136,INDIRECT("data!$"&amp;H107&amp;"$3:$CZ$554"),$E107-3*(B106-1)+AF$1,FALSE)</f>
        <v>1.74</v>
      </c>
      <c r="AG136" s="65">
        <f t="shared" ca="1" si="259"/>
        <v>3</v>
      </c>
      <c r="AH136" s="65">
        <f t="shared" ca="1" si="260"/>
        <v>2</v>
      </c>
      <c r="AI136" s="65">
        <f t="shared" ca="1" si="261"/>
        <v>1</v>
      </c>
      <c r="AJ136" s="65">
        <f t="shared" ca="1" si="262"/>
        <v>0</v>
      </c>
      <c r="AK136" s="65">
        <f t="shared" ca="1" si="263"/>
        <v>1</v>
      </c>
      <c r="AL136" s="66" t="str">
        <f t="shared" ca="1" si="264"/>
        <v>A</v>
      </c>
      <c r="AM136" s="66" t="str">
        <f t="shared" ca="1" si="265"/>
        <v>A-A</v>
      </c>
      <c r="AN136" s="65">
        <f t="shared" ca="1" si="266"/>
        <v>0</v>
      </c>
      <c r="AO136" s="65">
        <f t="shared" ca="1" si="267"/>
        <v>0</v>
      </c>
      <c r="AP136" s="65">
        <f t="shared" ca="1" si="268"/>
        <v>1</v>
      </c>
      <c r="AQ136" s="65">
        <f t="shared" ca="1" si="269"/>
        <v>0</v>
      </c>
      <c r="AR136" s="65">
        <f t="shared" ca="1" si="270"/>
        <v>1</v>
      </c>
      <c r="AS136" s="65">
        <f t="shared" ca="1" si="271"/>
        <v>0</v>
      </c>
      <c r="AT136" s="65">
        <f t="shared" ca="1" si="272"/>
        <v>1</v>
      </c>
    </row>
    <row r="137" spans="1:46" ht="18" customHeight="1" x14ac:dyDescent="0.25">
      <c r="A137" s="49" t="str">
        <f ca="1">CONCATENATE(B128,"-",B137)</f>
        <v>Bolton-All-9</v>
      </c>
      <c r="B137" s="38">
        <v>9</v>
      </c>
      <c r="C137" s="41">
        <f ca="1">VLOOKUP($B137,INDIRECT("data!$"&amp;H107&amp;"$3:$CZ$554"),$E107-3*(B106-1)+C$1,FALSE)</f>
        <v>43334</v>
      </c>
      <c r="D137" s="30" t="str">
        <f ca="1">VLOOKUP($B137,INDIRECT("data!$"&amp;H107&amp;"$3:$CZ$554"),$E107-3*(B106-1)+D$1,FALSE)</f>
        <v>Bolton</v>
      </c>
      <c r="E137" s="30" t="str">
        <f ca="1">VLOOKUP($B137,INDIRECT("data!$"&amp;H107&amp;"$3:$CZ$554"),$E107-3*(B106-1)+E$1,FALSE)</f>
        <v>Birmingham</v>
      </c>
      <c r="F137" s="29">
        <f ca="1">VLOOKUP($B137,INDIRECT("data!$"&amp;H107&amp;"$3:$CZ$554"),$E107-3*(B106-1)+F$1,FALSE)</f>
        <v>1</v>
      </c>
      <c r="G137" s="29">
        <f ca="1">VLOOKUP($B137,INDIRECT("data!$"&amp;H107&amp;"$3:$CZ$554"),$E107-3*(B106-1)+G$1,FALSE)</f>
        <v>0</v>
      </c>
      <c r="H137" s="15" t="str">
        <f ca="1">VLOOKUP($B137,INDIRECT("data!$"&amp;H107&amp;"$3:$CZ$554"),$E107-3*(B106-1)+H$1,FALSE)</f>
        <v>H</v>
      </c>
      <c r="I137" s="29">
        <f ca="1">VLOOKUP($B137,INDIRECT("data!$"&amp;H107&amp;"$3:$CZ$554"),$E107-3*(B106-1)+I$1,FALSE)</f>
        <v>0</v>
      </c>
      <c r="J137" s="29">
        <f ca="1">VLOOKUP($B137,INDIRECT("data!$"&amp;H107&amp;"$3:$CZ$554"),$E107-3*(B106-1)+J$1,FALSE)</f>
        <v>0</v>
      </c>
      <c r="K137" s="15" t="str">
        <f ca="1">VLOOKUP($B137,INDIRECT("data!$"&amp;H107&amp;"$3:$CZ$554"),$E107-3*(B106-1)+K$1,FALSE)</f>
        <v>D</v>
      </c>
      <c r="L137" s="30" t="str">
        <f ca="1">VLOOKUP($B137,INDIRECT("data!$"&amp;H107&amp;"$3:$CZ$554"),$E107-3*(B106-1)+L$1,FALSE)</f>
        <v>L Probert</v>
      </c>
      <c r="M137" s="45">
        <f ca="1">VLOOKUP($B137,INDIRECT("data!$"&amp;H107&amp;"$3:$CZ$554"),$E107-3*(B106-1)+M$1,FALSE)</f>
        <v>8</v>
      </c>
      <c r="N137" s="45">
        <f ca="1">VLOOKUP($B137,INDIRECT("data!$"&amp;H107&amp;"$3:$CZ$554"),$E107-3*(B106-1)+N$1,FALSE)</f>
        <v>18</v>
      </c>
      <c r="O137" s="45">
        <f ca="1">VLOOKUP($B137,INDIRECT("data!$"&amp;H107&amp;"$3:$CZ$554"),$E107-3*(B106-1)+O$1,FALSE)</f>
        <v>4</v>
      </c>
      <c r="P137" s="45">
        <f ca="1">VLOOKUP($B137,INDIRECT("data!$"&amp;H107&amp;"$3:$CZ$554"),$E107-3*(B106-1)+P$1,FALSE)</f>
        <v>6</v>
      </c>
      <c r="Q137" s="45">
        <f ca="1">VLOOKUP($B137,INDIRECT("data!$"&amp;H107&amp;"$3:$CZ$554"),$E107-3*(B106-1)+Q$1,FALSE)</f>
        <v>11</v>
      </c>
      <c r="R137" s="45">
        <f ca="1">VLOOKUP($B137,INDIRECT("data!$"&amp;H107&amp;"$3:$CZ$554"),$E107-3*(B106-1)+R$1,FALSE)</f>
        <v>15</v>
      </c>
      <c r="S137" s="45">
        <f ca="1">VLOOKUP($B137,INDIRECT("data!$"&amp;H107&amp;"$3:$CZ$554"),$E107-3*(B106-1)+S$1,FALSE)</f>
        <v>3</v>
      </c>
      <c r="T137" s="45">
        <f ca="1">VLOOKUP($B137,INDIRECT("data!$"&amp;H107&amp;"$3:$CZ$554"),$E107-3*(B106-1)+T$1,FALSE)</f>
        <v>10</v>
      </c>
      <c r="U137" s="45">
        <f ca="1">VLOOKUP($B137,INDIRECT("data!$"&amp;H107&amp;"$3:$CZ$554"),$E107-3*(B106-1)+U$1,FALSE)</f>
        <v>2</v>
      </c>
      <c r="V137" s="45">
        <f ca="1">VLOOKUP($B137,INDIRECT("data!$"&amp;H107&amp;"$3:$CZ$554"),$E107-3*(B106-1)+V$1,FALSE)</f>
        <v>3</v>
      </c>
      <c r="W137" s="45">
        <f ca="1">VLOOKUP($B137,INDIRECT("data!$"&amp;H107&amp;"$3:$CZ$554"),$E107-3*(B106-1)+W$1,FALSE)</f>
        <v>0</v>
      </c>
      <c r="X137" s="45">
        <f ca="1">VLOOKUP($B137,INDIRECT("data!$"&amp;H107&amp;"$3:$CZ$554"),$E107-3*(B106-1)+X$1,FALSE)</f>
        <v>0</v>
      </c>
      <c r="Y137" s="47">
        <f ca="1">VLOOKUP($B137,INDIRECT("data!$"&amp;H107&amp;"$3:$CZ$554"),$E107-3*(B106-1)+Y$1,FALSE)</f>
        <v>3.1</v>
      </c>
      <c r="Z137" s="47">
        <f ca="1">VLOOKUP($B137,INDIRECT("data!$"&amp;H107&amp;"$3:$CZ$554"),$E107-3*(B106-1)+Z$1,FALSE)</f>
        <v>3.1</v>
      </c>
      <c r="AA137" s="47">
        <f ca="1">VLOOKUP($B137,INDIRECT("data!$"&amp;H107&amp;"$3:$CZ$554"),$E107-3*(B106-1)+AA$1,FALSE)</f>
        <v>2.62</v>
      </c>
      <c r="AB137" s="47">
        <f ca="1">VLOOKUP($B137,INDIRECT("data!$"&amp;H107&amp;"$3:$CZ$554"),$E107-3*(B106-1)+AB$1,FALSE)</f>
        <v>2.98</v>
      </c>
      <c r="AC137" s="47">
        <f ca="1">VLOOKUP($B137,INDIRECT("data!$"&amp;H107&amp;"$3:$CZ$554"),$E107-3*(B106-1)+AC$1,FALSE)</f>
        <v>3.18</v>
      </c>
      <c r="AD137" s="47">
        <f ca="1">VLOOKUP($B137,INDIRECT("data!$"&amp;H107&amp;"$3:$CZ$554"),$E107-3*(B106-1)+AD$1,FALSE)</f>
        <v>2.67</v>
      </c>
      <c r="AE137" s="47">
        <f ca="1">VLOOKUP($B137,INDIRECT("data!$"&amp;H107&amp;"$3:$CZ$554"),$E107-3*(B106-1)+AE$1,FALSE)</f>
        <v>2.41</v>
      </c>
      <c r="AF137" s="47">
        <f ca="1">VLOOKUP($B137,INDIRECT("data!$"&amp;H107&amp;"$3:$CZ$554"),$E107-3*(B106-1)+AF$1,FALSE)</f>
        <v>1.54</v>
      </c>
      <c r="AG137" s="65">
        <f t="shared" ca="1" si="259"/>
        <v>1</v>
      </c>
      <c r="AH137" s="65">
        <f t="shared" ca="1" si="260"/>
        <v>0</v>
      </c>
      <c r="AI137" s="65">
        <f t="shared" ca="1" si="261"/>
        <v>1</v>
      </c>
      <c r="AJ137" s="65">
        <f t="shared" ca="1" si="262"/>
        <v>1</v>
      </c>
      <c r="AK137" s="65">
        <f t="shared" ca="1" si="263"/>
        <v>0</v>
      </c>
      <c r="AL137" s="66" t="str">
        <f t="shared" ca="1" si="264"/>
        <v>H</v>
      </c>
      <c r="AM137" s="66" t="str">
        <f t="shared" ca="1" si="265"/>
        <v>D-H</v>
      </c>
      <c r="AN137" s="65">
        <f t="shared" ca="1" si="266"/>
        <v>0</v>
      </c>
      <c r="AO137" s="65">
        <f t="shared" ca="1" si="267"/>
        <v>0</v>
      </c>
      <c r="AP137" s="65">
        <f t="shared" ca="1" si="268"/>
        <v>0</v>
      </c>
      <c r="AQ137" s="65">
        <f t="shared" ca="1" si="269"/>
        <v>1</v>
      </c>
      <c r="AR137" s="65">
        <f t="shared" ca="1" si="270"/>
        <v>0</v>
      </c>
      <c r="AS137" s="65">
        <f t="shared" ca="1" si="271"/>
        <v>0</v>
      </c>
      <c r="AT137" s="65">
        <f t="shared" ca="1" si="272"/>
        <v>0</v>
      </c>
    </row>
    <row r="138" spans="1:46" ht="18" customHeight="1" x14ac:dyDescent="0.25">
      <c r="A138" s="49" t="str">
        <f ca="1">CONCATENATE(B128,"-",B138)</f>
        <v>Bolton-All-10</v>
      </c>
      <c r="B138" s="38">
        <v>10</v>
      </c>
      <c r="C138" s="41">
        <f ca="1">VLOOKUP($B138,INDIRECT("data!$"&amp;H107&amp;"$3:$CZ$554"),$E107-3*(B106-1)+C$1,FALSE)</f>
        <v>43330</v>
      </c>
      <c r="D138" s="30" t="str">
        <f ca="1">VLOOKUP($B138,INDIRECT("data!$"&amp;H107&amp;"$3:$CZ$554"),$E107-3*(B106-1)+D$1,FALSE)</f>
        <v>Reading</v>
      </c>
      <c r="E138" s="30" t="str">
        <f ca="1">VLOOKUP($B138,INDIRECT("data!$"&amp;H107&amp;"$3:$CZ$554"),$E107-3*(B106-1)+E$1,FALSE)</f>
        <v>Bolton</v>
      </c>
      <c r="F138" s="29">
        <f ca="1">VLOOKUP($B138,INDIRECT("data!$"&amp;H107&amp;"$3:$CZ$554"),$E107-3*(B106-1)+F$1,FALSE)</f>
        <v>0</v>
      </c>
      <c r="G138" s="29">
        <f ca="1">VLOOKUP($B138,INDIRECT("data!$"&amp;H107&amp;"$3:$CZ$554"),$E107-3*(B106-1)+G$1,FALSE)</f>
        <v>1</v>
      </c>
      <c r="H138" s="15" t="str">
        <f ca="1">VLOOKUP($B138,INDIRECT("data!$"&amp;H107&amp;"$3:$CZ$554"),$E107-3*(B106-1)+H$1,FALSE)</f>
        <v>A</v>
      </c>
      <c r="I138" s="29">
        <f ca="1">VLOOKUP($B138,INDIRECT("data!$"&amp;H107&amp;"$3:$CZ$554"),$E107-3*(B106-1)+I$1,FALSE)</f>
        <v>0</v>
      </c>
      <c r="J138" s="29">
        <f ca="1">VLOOKUP($B138,INDIRECT("data!$"&amp;H107&amp;"$3:$CZ$554"),$E107-3*(B106-1)+J$1,FALSE)</f>
        <v>0</v>
      </c>
      <c r="K138" s="15" t="str">
        <f ca="1">VLOOKUP($B138,INDIRECT("data!$"&amp;H107&amp;"$3:$CZ$554"),$E107-3*(B106-1)+K$1,FALSE)</f>
        <v>D</v>
      </c>
      <c r="L138" s="30" t="str">
        <f ca="1">VLOOKUP($B138,INDIRECT("data!$"&amp;H107&amp;"$3:$CZ$554"),$E107-3*(B106-1)+L$1,FALSE)</f>
        <v>J Linington</v>
      </c>
      <c r="M138" s="45">
        <f ca="1">VLOOKUP($B138,INDIRECT("data!$"&amp;H107&amp;"$3:$CZ$554"),$E107-3*(B106-1)+M$1,FALSE)</f>
        <v>15</v>
      </c>
      <c r="N138" s="45">
        <f ca="1">VLOOKUP($B138,INDIRECT("data!$"&amp;H107&amp;"$3:$CZ$554"),$E107-3*(B106-1)+N$1,FALSE)</f>
        <v>9</v>
      </c>
      <c r="O138" s="45">
        <f ca="1">VLOOKUP($B138,INDIRECT("data!$"&amp;H107&amp;"$3:$CZ$554"),$E107-3*(B106-1)+O$1,FALSE)</f>
        <v>3</v>
      </c>
      <c r="P138" s="45">
        <f ca="1">VLOOKUP($B138,INDIRECT("data!$"&amp;H107&amp;"$3:$CZ$554"),$E107-3*(B106-1)+P$1,FALSE)</f>
        <v>4</v>
      </c>
      <c r="Q138" s="45">
        <f ca="1">VLOOKUP($B138,INDIRECT("data!$"&amp;H107&amp;"$3:$CZ$554"),$E107-3*(B106-1)+Q$1,FALSE)</f>
        <v>11</v>
      </c>
      <c r="R138" s="45">
        <f ca="1">VLOOKUP($B138,INDIRECT("data!$"&amp;H107&amp;"$3:$CZ$554"),$E107-3*(B106-1)+R$1,FALSE)</f>
        <v>15</v>
      </c>
      <c r="S138" s="45">
        <f ca="1">VLOOKUP($B138,INDIRECT("data!$"&amp;H107&amp;"$3:$CZ$554"),$E107-3*(B106-1)+S$1,FALSE)</f>
        <v>5</v>
      </c>
      <c r="T138" s="45">
        <f ca="1">VLOOKUP($B138,INDIRECT("data!$"&amp;H107&amp;"$3:$CZ$554"),$E107-3*(B106-1)+T$1,FALSE)</f>
        <v>3</v>
      </c>
      <c r="U138" s="45">
        <f ca="1">VLOOKUP($B138,INDIRECT("data!$"&amp;H107&amp;"$3:$CZ$554"),$E107-3*(B106-1)+U$1,FALSE)</f>
        <v>2</v>
      </c>
      <c r="V138" s="45">
        <f ca="1">VLOOKUP($B138,INDIRECT("data!$"&amp;H107&amp;"$3:$CZ$554"),$E107-3*(B106-1)+V$1,FALSE)</f>
        <v>1</v>
      </c>
      <c r="W138" s="45">
        <f ca="1">VLOOKUP($B138,INDIRECT("data!$"&amp;H107&amp;"$3:$CZ$554"),$E107-3*(B106-1)+W$1,FALSE)</f>
        <v>0</v>
      </c>
      <c r="X138" s="45">
        <f ca="1">VLOOKUP($B138,INDIRECT("data!$"&amp;H107&amp;"$3:$CZ$554"),$E107-3*(B106-1)+X$1,FALSE)</f>
        <v>0</v>
      </c>
      <c r="Y138" s="47">
        <f ca="1">VLOOKUP($B138,INDIRECT("data!$"&amp;H107&amp;"$3:$CZ$554"),$E107-3*(B106-1)+Y$1,FALSE)</f>
        <v>2.1</v>
      </c>
      <c r="Z138" s="47">
        <f ca="1">VLOOKUP($B138,INDIRECT("data!$"&amp;H107&amp;"$3:$CZ$554"),$E107-3*(B106-1)+Z$1,FALSE)</f>
        <v>3.4</v>
      </c>
      <c r="AA138" s="47">
        <f ca="1">VLOOKUP($B138,INDIRECT("data!$"&amp;H107&amp;"$3:$CZ$554"),$E107-3*(B106-1)+AA$1,FALSE)</f>
        <v>4</v>
      </c>
      <c r="AB138" s="47">
        <f ca="1">VLOOKUP($B138,INDIRECT("data!$"&amp;H107&amp;"$3:$CZ$554"),$E107-3*(B106-1)+AB$1,FALSE)</f>
        <v>2.11</v>
      </c>
      <c r="AC138" s="47">
        <f ca="1">VLOOKUP($B138,INDIRECT("data!$"&amp;H107&amp;"$3:$CZ$554"),$E107-3*(B106-1)+AC$1,FALSE)</f>
        <v>3.38</v>
      </c>
      <c r="AD138" s="47">
        <f ca="1">VLOOKUP($B138,INDIRECT("data!$"&amp;H107&amp;"$3:$CZ$554"),$E107-3*(B106-1)+AD$1,FALSE)</f>
        <v>3.9</v>
      </c>
      <c r="AE138" s="47">
        <f ca="1">VLOOKUP($B138,INDIRECT("data!$"&amp;H107&amp;"$3:$CZ$554"),$E107-3*(B106-1)+AE$1,FALSE)</f>
        <v>2.2599999999999998</v>
      </c>
      <c r="AF138" s="47">
        <f ca="1">VLOOKUP($B138,INDIRECT("data!$"&amp;H107&amp;"$3:$CZ$554"),$E107-3*(B106-1)+AF$1,FALSE)</f>
        <v>1.62</v>
      </c>
      <c r="AG138" s="65">
        <f t="shared" ca="1" si="259"/>
        <v>1</v>
      </c>
      <c r="AH138" s="65">
        <f t="shared" ca="1" si="260"/>
        <v>0</v>
      </c>
      <c r="AI138" s="65">
        <f t="shared" ca="1" si="261"/>
        <v>1</v>
      </c>
      <c r="AJ138" s="65">
        <f t="shared" ca="1" si="262"/>
        <v>0</v>
      </c>
      <c r="AK138" s="65">
        <f t="shared" ca="1" si="263"/>
        <v>1</v>
      </c>
      <c r="AL138" s="66" t="str">
        <f t="shared" ca="1" si="264"/>
        <v>A</v>
      </c>
      <c r="AM138" s="66" t="str">
        <f t="shared" ca="1" si="265"/>
        <v>D-A</v>
      </c>
      <c r="AN138" s="65">
        <f t="shared" ca="1" si="266"/>
        <v>0</v>
      </c>
      <c r="AO138" s="65">
        <f t="shared" ca="1" si="267"/>
        <v>0</v>
      </c>
      <c r="AP138" s="65">
        <f t="shared" ca="1" si="268"/>
        <v>0</v>
      </c>
      <c r="AQ138" s="65">
        <f t="shared" ca="1" si="269"/>
        <v>0</v>
      </c>
      <c r="AR138" s="65">
        <f t="shared" ca="1" si="270"/>
        <v>1</v>
      </c>
      <c r="AS138" s="65">
        <f t="shared" ca="1" si="271"/>
        <v>0</v>
      </c>
      <c r="AT138" s="65">
        <f t="shared" ca="1" si="272"/>
        <v>0</v>
      </c>
    </row>
    <row r="139" spans="1:46" ht="18" customHeight="1" x14ac:dyDescent="0.25">
      <c r="B139" s="42" t="s">
        <v>23</v>
      </c>
      <c r="C139" s="43"/>
      <c r="D139" s="44"/>
      <c r="E139" s="44"/>
      <c r="F139" s="46">
        <f ca="1">SUM(F129:F136)</f>
        <v>8</v>
      </c>
      <c r="G139" s="46">
        <f ca="1">SUM(G129:G136)</f>
        <v>8</v>
      </c>
      <c r="H139" s="42"/>
      <c r="I139" s="46">
        <f t="shared" ref="I139:J139" ca="1" si="273">SUM(I129:I136)</f>
        <v>5</v>
      </c>
      <c r="J139" s="46">
        <f t="shared" ca="1" si="273"/>
        <v>6</v>
      </c>
      <c r="K139" s="42"/>
      <c r="L139" s="44"/>
      <c r="M139" s="46">
        <f t="shared" ref="M139:X139" ca="1" si="274">SUM(M129:M136)</f>
        <v>94</v>
      </c>
      <c r="N139" s="46">
        <f t="shared" ca="1" si="274"/>
        <v>86</v>
      </c>
      <c r="O139" s="46">
        <f t="shared" ca="1" si="274"/>
        <v>28</v>
      </c>
      <c r="P139" s="46">
        <f t="shared" ca="1" si="274"/>
        <v>22</v>
      </c>
      <c r="Q139" s="46">
        <f t="shared" ca="1" si="274"/>
        <v>94</v>
      </c>
      <c r="R139" s="46">
        <f t="shared" ca="1" si="274"/>
        <v>97</v>
      </c>
      <c r="S139" s="46">
        <f t="shared" ca="1" si="274"/>
        <v>61</v>
      </c>
      <c r="T139" s="46">
        <f t="shared" ca="1" si="274"/>
        <v>35</v>
      </c>
      <c r="U139" s="46">
        <f t="shared" ca="1" si="274"/>
        <v>14</v>
      </c>
      <c r="V139" s="46">
        <f t="shared" ca="1" si="274"/>
        <v>14</v>
      </c>
      <c r="W139" s="46">
        <f t="shared" ca="1" si="274"/>
        <v>1</v>
      </c>
      <c r="X139" s="46">
        <f t="shared" ca="1" si="274"/>
        <v>1</v>
      </c>
      <c r="Y139" s="48"/>
      <c r="Z139" s="48"/>
      <c r="AA139" s="48"/>
      <c r="AB139" s="48"/>
      <c r="AC139" s="48"/>
      <c r="AD139" s="48"/>
      <c r="AE139" s="48"/>
      <c r="AF139" s="48"/>
    </row>
    <row r="141" spans="1:46" ht="18" customHeight="1" x14ac:dyDescent="0.25">
      <c r="B141" s="36">
        <f>B106+1</f>
        <v>5</v>
      </c>
      <c r="C141" s="39">
        <v>1</v>
      </c>
      <c r="D141" s="15">
        <f>1+C141</f>
        <v>2</v>
      </c>
      <c r="E141" s="15">
        <f t="shared" ref="E141" si="275">1+D141</f>
        <v>3</v>
      </c>
      <c r="F141" s="15">
        <f t="shared" ref="F141" si="276">1+E141</f>
        <v>4</v>
      </c>
      <c r="G141" s="15">
        <f t="shared" ref="G141" si="277">1+F141</f>
        <v>5</v>
      </c>
      <c r="H141" s="15">
        <f t="shared" ref="H141" si="278">1+G141</f>
        <v>6</v>
      </c>
      <c r="I141" s="15">
        <f t="shared" ref="I141" si="279">1+H141</f>
        <v>7</v>
      </c>
      <c r="J141" s="15">
        <f t="shared" ref="J141" si="280">1+I141</f>
        <v>8</v>
      </c>
      <c r="K141" s="15">
        <f t="shared" ref="K141" si="281">1+J141</f>
        <v>9</v>
      </c>
      <c r="L141" s="15">
        <f t="shared" ref="L141" si="282">1+K141</f>
        <v>10</v>
      </c>
      <c r="M141" s="15">
        <f t="shared" ref="M141" si="283">1+L141</f>
        <v>11</v>
      </c>
      <c r="N141" s="15">
        <f t="shared" ref="N141" si="284">1+M141</f>
        <v>12</v>
      </c>
      <c r="O141" s="15">
        <f t="shared" ref="O141" si="285">1+N141</f>
        <v>13</v>
      </c>
      <c r="P141" s="15">
        <f t="shared" ref="P141" si="286">1+O141</f>
        <v>14</v>
      </c>
      <c r="Q141" s="15">
        <f t="shared" ref="Q141" si="287">1+P141</f>
        <v>15</v>
      </c>
      <c r="R141" s="15">
        <f t="shared" ref="R141" si="288">1+Q141</f>
        <v>16</v>
      </c>
      <c r="S141" s="15">
        <f t="shared" ref="S141" si="289">1+R141</f>
        <v>17</v>
      </c>
      <c r="T141" s="15">
        <f t="shared" ref="T141" si="290">1+S141</f>
        <v>18</v>
      </c>
      <c r="U141" s="15">
        <f t="shared" ref="U141" si="291">1+T141</f>
        <v>19</v>
      </c>
      <c r="V141" s="15">
        <f t="shared" ref="V141" si="292">1+U141</f>
        <v>20</v>
      </c>
      <c r="W141" s="15">
        <f t="shared" ref="W141" si="293">1+V141</f>
        <v>21</v>
      </c>
      <c r="X141" s="15">
        <f t="shared" ref="X141" si="294">1+W141</f>
        <v>22</v>
      </c>
      <c r="Y141" s="15">
        <f t="shared" ref="Y141" si="295">1+X141</f>
        <v>23</v>
      </c>
      <c r="Z141" s="15">
        <f t="shared" ref="Z141" si="296">1+Y141</f>
        <v>24</v>
      </c>
      <c r="AA141" s="15">
        <f t="shared" ref="AA141" si="297">1+Z141</f>
        <v>25</v>
      </c>
      <c r="AB141" s="15">
        <f t="shared" ref="AB141" si="298">1+AA141</f>
        <v>26</v>
      </c>
      <c r="AC141" s="15">
        <f t="shared" ref="AC141" si="299">1+AB141</f>
        <v>27</v>
      </c>
      <c r="AD141" s="15">
        <f t="shared" ref="AD141" si="300">1+AC141</f>
        <v>28</v>
      </c>
      <c r="AE141" s="15">
        <f t="shared" ref="AE141" si="301">1+AD141</f>
        <v>29</v>
      </c>
      <c r="AF141" s="15">
        <f t="shared" ref="AF141" si="302">1+AE141</f>
        <v>30</v>
      </c>
    </row>
    <row r="142" spans="1:46" ht="18" customHeight="1" x14ac:dyDescent="0.25">
      <c r="B142" s="36" t="str">
        <f ca="1">INDIRECT("teams!a"&amp;B141)</f>
        <v>Brentford</v>
      </c>
      <c r="C142" s="40">
        <v>74</v>
      </c>
      <c r="D142" s="13">
        <f>C142-1</f>
        <v>73</v>
      </c>
      <c r="E142" s="13">
        <f>D142-1</f>
        <v>72</v>
      </c>
      <c r="F142" s="51" t="s">
        <v>85</v>
      </c>
      <c r="G142" s="13" t="s">
        <v>86</v>
      </c>
      <c r="H142" s="13" t="s">
        <v>87</v>
      </c>
    </row>
    <row r="143" spans="1:46" ht="18" customHeight="1" x14ac:dyDescent="0.25">
      <c r="B143" s="12" t="str">
        <f ca="1">CONCATENATE(B142,"-Home")</f>
        <v>Brentford-Home</v>
      </c>
      <c r="C143" s="40" t="s">
        <v>22</v>
      </c>
      <c r="D143" s="13" t="s">
        <v>50</v>
      </c>
      <c r="E143" s="13" t="s">
        <v>51</v>
      </c>
      <c r="F143" s="13" t="s">
        <v>3</v>
      </c>
      <c r="G143" s="13" t="s">
        <v>4</v>
      </c>
      <c r="H143" s="13" t="s">
        <v>6</v>
      </c>
      <c r="I143" s="13" t="s">
        <v>1</v>
      </c>
      <c r="J143" s="13" t="s">
        <v>2</v>
      </c>
      <c r="K143" s="13" t="s">
        <v>5</v>
      </c>
      <c r="L143" s="13" t="s">
        <v>52</v>
      </c>
      <c r="M143" s="13" t="s">
        <v>53</v>
      </c>
      <c r="N143" s="13" t="s">
        <v>54</v>
      </c>
      <c r="O143" s="13" t="s">
        <v>55</v>
      </c>
      <c r="P143" s="13" t="s">
        <v>56</v>
      </c>
      <c r="Q143" s="13" t="s">
        <v>57</v>
      </c>
      <c r="R143" s="13" t="s">
        <v>58</v>
      </c>
      <c r="S143" s="13" t="s">
        <v>59</v>
      </c>
      <c r="T143" s="13" t="s">
        <v>60</v>
      </c>
      <c r="U143" s="13" t="s">
        <v>61</v>
      </c>
      <c r="V143" s="13" t="s">
        <v>62</v>
      </c>
      <c r="W143" s="13" t="s">
        <v>63</v>
      </c>
      <c r="X143" s="13" t="s">
        <v>64</v>
      </c>
      <c r="Y143" s="13" t="s">
        <v>65</v>
      </c>
      <c r="Z143" s="13" t="s">
        <v>66</v>
      </c>
      <c r="AA143" s="13" t="s">
        <v>67</v>
      </c>
      <c r="AB143" s="13" t="s">
        <v>68</v>
      </c>
      <c r="AC143" s="13" t="s">
        <v>69</v>
      </c>
      <c r="AD143" s="13" t="s">
        <v>70</v>
      </c>
      <c r="AE143" s="13" t="s">
        <v>71</v>
      </c>
      <c r="AF143" s="13" t="s">
        <v>72</v>
      </c>
      <c r="AG143" s="62" t="s">
        <v>140</v>
      </c>
      <c r="AH143" s="62" t="s">
        <v>141</v>
      </c>
      <c r="AI143" s="62" t="s">
        <v>142</v>
      </c>
      <c r="AJ143" s="62" t="s">
        <v>143</v>
      </c>
      <c r="AK143" s="62" t="s">
        <v>144</v>
      </c>
      <c r="AL143" s="63" t="s">
        <v>145</v>
      </c>
      <c r="AM143" s="63" t="s">
        <v>146</v>
      </c>
      <c r="AN143" s="62" t="s">
        <v>147</v>
      </c>
      <c r="AO143" s="64" t="s">
        <v>150</v>
      </c>
      <c r="AP143" s="64" t="s">
        <v>151</v>
      </c>
      <c r="AQ143" s="62" t="s">
        <v>148</v>
      </c>
      <c r="AR143" s="62" t="s">
        <v>149</v>
      </c>
      <c r="AS143" s="62" t="s">
        <v>152</v>
      </c>
      <c r="AT143" s="62" t="s">
        <v>153</v>
      </c>
    </row>
    <row r="144" spans="1:46" ht="18" customHeight="1" x14ac:dyDescent="0.25">
      <c r="A144" s="49" t="str">
        <f ca="1">CONCATENATE(B143,"-",B144)</f>
        <v>Brentford-Home-1</v>
      </c>
      <c r="B144" s="12">
        <v>1</v>
      </c>
      <c r="C144" s="41">
        <f ca="1">VLOOKUP($B144,INDIRECT("data!$"&amp;F142&amp;"$3:$CZ$554"),$C142-3*(B141-1)+C$1,FALSE)</f>
        <v>43375</v>
      </c>
      <c r="D144" s="30" t="str">
        <f ca="1">VLOOKUP($B144,INDIRECT("data!$"&amp;F142&amp;"$3:$CZ$554"),$C142-3*(B141-1)+D$1,FALSE)</f>
        <v>Brentford</v>
      </c>
      <c r="E144" s="30" t="str">
        <f ca="1">VLOOKUP($B144,INDIRECT("data!$"&amp;F142&amp;"$3:$CZ$554"),$C142-3*(B141-1)+E$1,FALSE)</f>
        <v>Birmingham</v>
      </c>
      <c r="F144" s="29">
        <f ca="1">VLOOKUP($B144,INDIRECT("data!$"&amp;F142&amp;"$3:$CZ$554"),$C142-3*(B141-1)+F$1,FALSE)</f>
        <v>1</v>
      </c>
      <c r="G144" s="29">
        <f ca="1">VLOOKUP($B144,INDIRECT("data!$"&amp;F142&amp;"$3:$CZ$554"),$C142-3*(B141-1)+G$1,FALSE)</f>
        <v>1</v>
      </c>
      <c r="H144" s="15" t="str">
        <f ca="1">VLOOKUP($B144,INDIRECT("data!$"&amp;F142&amp;"$3:$CZ$554"),$C142-3*(B141-1)+H$1,FALSE)</f>
        <v>D</v>
      </c>
      <c r="I144" s="29">
        <f ca="1">VLOOKUP($B144,INDIRECT("data!$"&amp;F142&amp;"$3:$CZ$554"),$C142-3*(B141-1)+I$1,FALSE)</f>
        <v>1</v>
      </c>
      <c r="J144" s="29">
        <f ca="1">VLOOKUP($B144,INDIRECT("data!$"&amp;F142&amp;"$3:$CZ$554"),$C142-3*(B141-1)+J$1,FALSE)</f>
        <v>1</v>
      </c>
      <c r="K144" s="15" t="str">
        <f ca="1">VLOOKUP($B144,INDIRECT("data!$"&amp;F142&amp;"$3:$CZ$554"),$C142-3*(B141-1)+K$1,FALSE)</f>
        <v>D</v>
      </c>
      <c r="L144" s="30" t="str">
        <f ca="1">VLOOKUP($B144,INDIRECT("data!$"&amp;F142&amp;"$3:$CZ$554"),$C142-3*(B141-1)+L$1,FALSE)</f>
        <v>T Robinson</v>
      </c>
      <c r="M144" s="45">
        <f ca="1">VLOOKUP($B144,INDIRECT("data!$"&amp;F142&amp;"$3:$CZ$554"),$C142-3*(B141-1)+M$1,FALSE)</f>
        <v>18</v>
      </c>
      <c r="N144" s="45">
        <f ca="1">VLOOKUP($B144,INDIRECT("data!$"&amp;F142&amp;"$3:$CZ$554"),$C142-3*(B141-1)+N$1,FALSE)</f>
        <v>14</v>
      </c>
      <c r="O144" s="45">
        <f ca="1">VLOOKUP($B144,INDIRECT("data!$"&amp;F142&amp;"$3:$CZ$554"),$C142-3*(B141-1)+O$1,FALSE)</f>
        <v>7</v>
      </c>
      <c r="P144" s="45">
        <f ca="1">VLOOKUP($B144,INDIRECT("data!$"&amp;F142&amp;"$3:$CZ$554"),$C142-3*(B141-1)+P$1,FALSE)</f>
        <v>6</v>
      </c>
      <c r="Q144" s="45">
        <f ca="1">VLOOKUP($B144,INDIRECT("data!$"&amp;F142&amp;"$3:$CZ$554"),$C142-3*(B141-1)+Q$1,FALSE)</f>
        <v>13</v>
      </c>
      <c r="R144" s="45">
        <f ca="1">VLOOKUP($B144,INDIRECT("data!$"&amp;F142&amp;"$3:$CZ$554"),$C142-3*(B141-1)+R$1,FALSE)</f>
        <v>13</v>
      </c>
      <c r="S144" s="45">
        <f ca="1">VLOOKUP($B144,INDIRECT("data!$"&amp;F142&amp;"$3:$CZ$554"),$C142-3*(B141-1)+S$1,FALSE)</f>
        <v>9</v>
      </c>
      <c r="T144" s="45">
        <f ca="1">VLOOKUP($B144,INDIRECT("data!$"&amp;F142&amp;"$3:$CZ$554"),$C142-3*(B141-1)+T$1,FALSE)</f>
        <v>7</v>
      </c>
      <c r="U144" s="45">
        <f ca="1">VLOOKUP($B144,INDIRECT("data!$"&amp;F142&amp;"$3:$CZ$554"),$C142-3*(B141-1)+U$1,FALSE)</f>
        <v>3</v>
      </c>
      <c r="V144" s="45">
        <f ca="1">VLOOKUP($B144,INDIRECT("data!$"&amp;F142&amp;"$3:$CZ$554"),$C142-3*(B141-1)+V$1,FALSE)</f>
        <v>5</v>
      </c>
      <c r="W144" s="45">
        <f ca="1">VLOOKUP($B144,INDIRECT("data!$"&amp;F142&amp;"$3:$CZ$554"),$C142-3*(B141-1)+W$1,FALSE)</f>
        <v>0</v>
      </c>
      <c r="X144" s="45">
        <f ca="1">VLOOKUP($B144,INDIRECT("data!$"&amp;F142&amp;"$3:$CZ$554"),$C142-3*(B141-1)+X$1,FALSE)</f>
        <v>1</v>
      </c>
      <c r="Y144" s="47">
        <f ca="1">VLOOKUP($B144,INDIRECT("data!$"&amp;F142&amp;"$3:$CZ$554"),$C142-3*(B141-1)+Y$1,FALSE)</f>
        <v>1.66</v>
      </c>
      <c r="Z144" s="47">
        <f ca="1">VLOOKUP($B144,INDIRECT("data!$"&amp;F142&amp;"$3:$CZ$554"),$C142-3*(B141-1)+Z$1,FALSE)</f>
        <v>4</v>
      </c>
      <c r="AA144" s="47">
        <f ca="1">VLOOKUP($B144,INDIRECT("data!$"&amp;F142&amp;"$3:$CZ$554"),$C142-3*(B141-1)+AA$1,FALSE)</f>
        <v>5.75</v>
      </c>
      <c r="AB144" s="47">
        <f ca="1">VLOOKUP($B144,INDIRECT("data!$"&amp;F142&amp;"$3:$CZ$554"),$C142-3*(B141-1)+AB$1,FALSE)</f>
        <v>1.66</v>
      </c>
      <c r="AC144" s="47">
        <f ca="1">VLOOKUP($B144,INDIRECT("data!$"&amp;F142&amp;"$3:$CZ$554"),$C142-3*(B141-1)+AC$1,FALSE)</f>
        <v>4</v>
      </c>
      <c r="AD144" s="47">
        <f ca="1">VLOOKUP($B144,INDIRECT("data!$"&amp;F142&amp;"$3:$CZ$554"),$C142-3*(B141-1)+AD$1,FALSE)</f>
        <v>5.61</v>
      </c>
      <c r="AE144" s="47">
        <f ca="1">VLOOKUP($B144,INDIRECT("data!$"&amp;F142&amp;"$3:$CZ$554"),$C142-3*(B141-1)+AE$1,FALSE)</f>
        <v>1.82</v>
      </c>
      <c r="AF144" s="47">
        <f ca="1">VLOOKUP($B144,INDIRECT("data!$"&amp;F142&amp;"$3:$CZ$554"),$C142-3*(B141-1)+AF$1,FALSE)</f>
        <v>1.97</v>
      </c>
      <c r="AG144" s="65">
        <f ca="1">IF(C144="","",F144+G144)</f>
        <v>2</v>
      </c>
      <c r="AH144" s="65">
        <f ca="1">IF(C144="","",I144+J144)</f>
        <v>2</v>
      </c>
      <c r="AI144" s="65">
        <f ca="1">IF(C144="","",AJ144+AK144)</f>
        <v>0</v>
      </c>
      <c r="AJ144" s="65">
        <f ca="1">IF(C144="","",F144-I144)</f>
        <v>0</v>
      </c>
      <c r="AK144" s="65">
        <f ca="1">IF(C144="","",G144-J144)</f>
        <v>0</v>
      </c>
      <c r="AL144" s="66" t="str">
        <f ca="1">IF(AJ144&gt;AK144,"H",IF(AJ144=AK144,"D",IF(AJ144&lt;AK144,"A","Error!")))</f>
        <v>D</v>
      </c>
      <c r="AM144" s="66" t="str">
        <f ca="1">IF(C144="","",CONCATENATE(K144,"-",H144))</f>
        <v>D-D</v>
      </c>
      <c r="AN144" s="65">
        <f ca="1">IF(C144="","",IF(AND(F144&gt;0,G144&gt;0),1,0))</f>
        <v>1</v>
      </c>
      <c r="AO144" s="65">
        <f ca="1">IF(C144="","",IF(AND(F144&gt;0,I144&gt;0),1,0))</f>
        <v>1</v>
      </c>
      <c r="AP144" s="65">
        <f ca="1">IF(C144="","",IF(AND(G144&gt;0,J144&gt;0),1,0))</f>
        <v>1</v>
      </c>
      <c r="AQ144" s="65">
        <f ca="1">IF(C144="","",IF(AND(H144="H",G144=0),1,0))</f>
        <v>0</v>
      </c>
      <c r="AR144" s="65">
        <f ca="1">IF(C144="","",IF(AND(H144="A",F144=0),1,0))</f>
        <v>0</v>
      </c>
      <c r="AS144" s="65">
        <f ca="1">IF(C144="","",IF(AND(K144="H",AL144="H"),1,0))</f>
        <v>0</v>
      </c>
      <c r="AT144" s="65">
        <f ca="1">IF(C144="","",IF(AND(K144="A",AL144="A"),1,0))</f>
        <v>0</v>
      </c>
    </row>
    <row r="145" spans="1:46" ht="18" customHeight="1" x14ac:dyDescent="0.25">
      <c r="A145" s="49" t="str">
        <f ca="1">CONCATENATE(B143,"-",B145)</f>
        <v>Brentford-Home-2</v>
      </c>
      <c r="B145" s="12">
        <v>2</v>
      </c>
      <c r="C145" s="41">
        <f ca="1">VLOOKUP($B145,INDIRECT("data!$"&amp;F142&amp;"$3:$CZ$554"),$C142-3*(B141-1)+C$1,FALSE)</f>
        <v>43372</v>
      </c>
      <c r="D145" s="30" t="str">
        <f ca="1">VLOOKUP($B145,INDIRECT("data!$"&amp;F142&amp;"$3:$CZ$554"),$C142-3*(B141-1)+D$1,FALSE)</f>
        <v>Brentford</v>
      </c>
      <c r="E145" s="30" t="str">
        <f ca="1">VLOOKUP($B145,INDIRECT("data!$"&amp;F142&amp;"$3:$CZ$554"),$C142-3*(B141-1)+E$1,FALSE)</f>
        <v>Reading</v>
      </c>
      <c r="F145" s="29">
        <f ca="1">VLOOKUP($B145,INDIRECT("data!$"&amp;F142&amp;"$3:$CZ$554"),$C142-3*(B141-1)+F$1,FALSE)</f>
        <v>2</v>
      </c>
      <c r="G145" s="29">
        <f ca="1">VLOOKUP($B145,INDIRECT("data!$"&amp;F142&amp;"$3:$CZ$554"),$C142-3*(B141-1)+G$1,FALSE)</f>
        <v>2</v>
      </c>
      <c r="H145" s="15" t="str">
        <f ca="1">VLOOKUP($B145,INDIRECT("data!$"&amp;F142&amp;"$3:$CZ$554"),$C142-3*(B141-1)+H$1,FALSE)</f>
        <v>D</v>
      </c>
      <c r="I145" s="29">
        <f ca="1">VLOOKUP($B145,INDIRECT("data!$"&amp;F142&amp;"$3:$CZ$554"),$C142-3*(B141-1)+I$1,FALSE)</f>
        <v>1</v>
      </c>
      <c r="J145" s="29">
        <f ca="1">VLOOKUP($B145,INDIRECT("data!$"&amp;F142&amp;"$3:$CZ$554"),$C142-3*(B141-1)+J$1,FALSE)</f>
        <v>1</v>
      </c>
      <c r="K145" s="15" t="str">
        <f ca="1">VLOOKUP($B145,INDIRECT("data!$"&amp;F142&amp;"$3:$CZ$554"),$C142-3*(B141-1)+K$1,FALSE)</f>
        <v>D</v>
      </c>
      <c r="L145" s="30" t="str">
        <f ca="1">VLOOKUP($B145,INDIRECT("data!$"&amp;F142&amp;"$3:$CZ$554"),$C142-3*(B141-1)+L$1,FALSE)</f>
        <v>G Eltringham</v>
      </c>
      <c r="M145" s="45">
        <f ca="1">VLOOKUP($B145,INDIRECT("data!$"&amp;F142&amp;"$3:$CZ$554"),$C142-3*(B141-1)+M$1,FALSE)</f>
        <v>13</v>
      </c>
      <c r="N145" s="45">
        <f ca="1">VLOOKUP($B145,INDIRECT("data!$"&amp;F142&amp;"$3:$CZ$554"),$C142-3*(B141-1)+N$1,FALSE)</f>
        <v>10</v>
      </c>
      <c r="O145" s="45">
        <f ca="1">VLOOKUP($B145,INDIRECT("data!$"&amp;F142&amp;"$3:$CZ$554"),$C142-3*(B141-1)+O$1,FALSE)</f>
        <v>3</v>
      </c>
      <c r="P145" s="45">
        <f ca="1">VLOOKUP($B145,INDIRECT("data!$"&amp;F142&amp;"$3:$CZ$554"),$C142-3*(B141-1)+P$1,FALSE)</f>
        <v>4</v>
      </c>
      <c r="Q145" s="45">
        <f ca="1">VLOOKUP($B145,INDIRECT("data!$"&amp;F142&amp;"$3:$CZ$554"),$C142-3*(B141-1)+Q$1,FALSE)</f>
        <v>17</v>
      </c>
      <c r="R145" s="45">
        <f ca="1">VLOOKUP($B145,INDIRECT("data!$"&amp;F142&amp;"$3:$CZ$554"),$C142-3*(B141-1)+R$1,FALSE)</f>
        <v>17</v>
      </c>
      <c r="S145" s="45">
        <f ca="1">VLOOKUP($B145,INDIRECT("data!$"&amp;F142&amp;"$3:$CZ$554"),$C142-3*(B141-1)+S$1,FALSE)</f>
        <v>6</v>
      </c>
      <c r="T145" s="45">
        <f ca="1">VLOOKUP($B145,INDIRECT("data!$"&amp;F142&amp;"$3:$CZ$554"),$C142-3*(B141-1)+T$1,FALSE)</f>
        <v>4</v>
      </c>
      <c r="U145" s="45">
        <f ca="1">VLOOKUP($B145,INDIRECT("data!$"&amp;F142&amp;"$3:$CZ$554"),$C142-3*(B141-1)+U$1,FALSE)</f>
        <v>4</v>
      </c>
      <c r="V145" s="45">
        <f ca="1">VLOOKUP($B145,INDIRECT("data!$"&amp;F142&amp;"$3:$CZ$554"),$C142-3*(B141-1)+V$1,FALSE)</f>
        <v>1</v>
      </c>
      <c r="W145" s="45">
        <f ca="1">VLOOKUP($B145,INDIRECT("data!$"&amp;F142&amp;"$3:$CZ$554"),$C142-3*(B141-1)+W$1,FALSE)</f>
        <v>1</v>
      </c>
      <c r="X145" s="45">
        <f ca="1">VLOOKUP($B145,INDIRECT("data!$"&amp;F142&amp;"$3:$CZ$554"),$C142-3*(B141-1)+X$1,FALSE)</f>
        <v>0</v>
      </c>
      <c r="Y145" s="47">
        <f ca="1">VLOOKUP($B145,INDIRECT("data!$"&amp;F142&amp;"$3:$CZ$554"),$C142-3*(B141-1)+Y$1,FALSE)</f>
        <v>1.5</v>
      </c>
      <c r="Z145" s="47">
        <f ca="1">VLOOKUP($B145,INDIRECT("data!$"&amp;F142&amp;"$3:$CZ$554"),$C142-3*(B141-1)+Z$1,FALSE)</f>
        <v>4.5</v>
      </c>
      <c r="AA145" s="47">
        <f ca="1">VLOOKUP($B145,INDIRECT("data!$"&amp;F142&amp;"$3:$CZ$554"),$C142-3*(B141-1)+AA$1,FALSE)</f>
        <v>7.5</v>
      </c>
      <c r="AB145" s="47">
        <f ca="1">VLOOKUP($B145,INDIRECT("data!$"&amp;F142&amp;"$3:$CZ$554"),$C142-3*(B141-1)+AB$1,FALSE)</f>
        <v>1.5</v>
      </c>
      <c r="AC145" s="47">
        <f ca="1">VLOOKUP($B145,INDIRECT("data!$"&amp;F142&amp;"$3:$CZ$554"),$C142-3*(B141-1)+AC$1,FALSE)</f>
        <v>4.46</v>
      </c>
      <c r="AD145" s="47">
        <f ca="1">VLOOKUP($B145,INDIRECT("data!$"&amp;F142&amp;"$3:$CZ$554"),$C142-3*(B141-1)+AD$1,FALSE)</f>
        <v>7.25</v>
      </c>
      <c r="AE145" s="47">
        <f ca="1">VLOOKUP($B145,INDIRECT("data!$"&amp;F142&amp;"$3:$CZ$554"),$C142-3*(B141-1)+AE$1,FALSE)</f>
        <v>1.63</v>
      </c>
      <c r="AF145" s="47">
        <f ca="1">VLOOKUP($B145,INDIRECT("data!$"&amp;F142&amp;"$3:$CZ$554"),$C142-3*(B141-1)+AF$1,FALSE)</f>
        <v>2.23</v>
      </c>
      <c r="AG145" s="65">
        <f t="shared" ref="AG145:AG151" ca="1" si="303">IF(C145="","",F145+G145)</f>
        <v>4</v>
      </c>
      <c r="AH145" s="65">
        <f t="shared" ref="AH145:AH151" ca="1" si="304">IF(C145="","",I145+J145)</f>
        <v>2</v>
      </c>
      <c r="AI145" s="65">
        <f t="shared" ref="AI145:AI151" ca="1" si="305">IF(C145="","",AJ145+AK145)</f>
        <v>2</v>
      </c>
      <c r="AJ145" s="65">
        <f t="shared" ref="AJ145:AJ151" ca="1" si="306">IF(C145="","",F145-I145)</f>
        <v>1</v>
      </c>
      <c r="AK145" s="65">
        <f t="shared" ref="AK145:AK151" ca="1" si="307">IF(C145="","",G145-J145)</f>
        <v>1</v>
      </c>
      <c r="AL145" s="66" t="str">
        <f t="shared" ref="AL145:AL151" ca="1" si="308">IF(AJ145&gt;AK145,"H",IF(AJ145=AK145,"D",IF(AJ145&lt;AK145,"A","Error!")))</f>
        <v>D</v>
      </c>
      <c r="AM145" s="66" t="str">
        <f t="shared" ref="AM145:AM151" ca="1" si="309">IF(C145="","",CONCATENATE(K145,"-",H145))</f>
        <v>D-D</v>
      </c>
      <c r="AN145" s="65">
        <f t="shared" ref="AN145:AN151" ca="1" si="310">IF(C145="","",IF(AND(F145&gt;0,G145&gt;0),1,0))</f>
        <v>1</v>
      </c>
      <c r="AO145" s="65">
        <f t="shared" ref="AO145:AO151" ca="1" si="311">IF(C145="","",IF(AND(F145&gt;0,I145&gt;0),1,0))</f>
        <v>1</v>
      </c>
      <c r="AP145" s="65">
        <f t="shared" ref="AP145:AP151" ca="1" si="312">IF(C145="","",IF(AND(G145&gt;0,J145&gt;0),1,0))</f>
        <v>1</v>
      </c>
      <c r="AQ145" s="65">
        <f t="shared" ref="AQ145:AQ151" ca="1" si="313">IF(C145="","",IF(AND(H145="H",G145=0),1,0))</f>
        <v>0</v>
      </c>
      <c r="AR145" s="65">
        <f t="shared" ref="AR145:AR151" ca="1" si="314">IF(C145="","",IF(AND(H145="A",F145=0),1,0))</f>
        <v>0</v>
      </c>
      <c r="AS145" s="65">
        <f t="shared" ref="AS145:AS151" ca="1" si="315">IF(C145="","",IF(AND(K145="H",AL145="H"),1,0))</f>
        <v>0</v>
      </c>
      <c r="AT145" s="65">
        <f t="shared" ref="AT145:AT151" ca="1" si="316">IF(C145="","",IF(AND(K145="A",AL145="A"),1,0))</f>
        <v>0</v>
      </c>
    </row>
    <row r="146" spans="1:46" ht="18" customHeight="1" x14ac:dyDescent="0.25">
      <c r="A146" s="49" t="str">
        <f ca="1">CONCATENATE(B143,"-",B146)</f>
        <v>Brentford-Home-3</v>
      </c>
      <c r="B146" s="12">
        <v>3</v>
      </c>
      <c r="C146" s="41">
        <f ca="1">VLOOKUP($B146,INDIRECT("data!$"&amp;F142&amp;"$3:$CZ$554"),$C142-3*(B141-1)+C$1,FALSE)</f>
        <v>43358</v>
      </c>
      <c r="D146" s="30" t="str">
        <f ca="1">VLOOKUP($B146,INDIRECT("data!$"&amp;F142&amp;"$3:$CZ$554"),$C142-3*(B141-1)+D$1,FALSE)</f>
        <v>Brentford</v>
      </c>
      <c r="E146" s="30" t="str">
        <f ca="1">VLOOKUP($B146,INDIRECT("data!$"&amp;F142&amp;"$3:$CZ$554"),$C142-3*(B141-1)+E$1,FALSE)</f>
        <v>Wigan</v>
      </c>
      <c r="F146" s="29">
        <f ca="1">VLOOKUP($B146,INDIRECT("data!$"&amp;F142&amp;"$3:$CZ$554"),$C142-3*(B141-1)+F$1,FALSE)</f>
        <v>2</v>
      </c>
      <c r="G146" s="29">
        <f ca="1">VLOOKUP($B146,INDIRECT("data!$"&amp;F142&amp;"$3:$CZ$554"),$C142-3*(B141-1)+G$1,FALSE)</f>
        <v>0</v>
      </c>
      <c r="H146" s="15" t="str">
        <f ca="1">VLOOKUP($B146,INDIRECT("data!$"&amp;F142&amp;"$3:$CZ$554"),$C142-3*(B141-1)+H$1,FALSE)</f>
        <v>H</v>
      </c>
      <c r="I146" s="29">
        <f ca="1">VLOOKUP($B146,INDIRECT("data!$"&amp;F142&amp;"$3:$CZ$554"),$C142-3*(B141-1)+I$1,FALSE)</f>
        <v>1</v>
      </c>
      <c r="J146" s="29">
        <f ca="1">VLOOKUP($B146,INDIRECT("data!$"&amp;F142&amp;"$3:$CZ$554"),$C142-3*(B141-1)+J$1,FALSE)</f>
        <v>0</v>
      </c>
      <c r="K146" s="15" t="str">
        <f ca="1">VLOOKUP($B146,INDIRECT("data!$"&amp;F142&amp;"$3:$CZ$554"),$C142-3*(B141-1)+K$1,FALSE)</f>
        <v>H</v>
      </c>
      <c r="L146" s="30" t="str">
        <f ca="1">VLOOKUP($B146,INDIRECT("data!$"&amp;F142&amp;"$3:$CZ$554"),$C142-3*(B141-1)+L$1,FALSE)</f>
        <v>D England</v>
      </c>
      <c r="M146" s="45">
        <f ca="1">VLOOKUP($B146,INDIRECT("data!$"&amp;F142&amp;"$3:$CZ$554"),$C142-3*(B141-1)+M$1,FALSE)</f>
        <v>20</v>
      </c>
      <c r="N146" s="45">
        <f ca="1">VLOOKUP($B146,INDIRECT("data!$"&amp;F142&amp;"$3:$CZ$554"),$C142-3*(B141-1)+N$1,FALSE)</f>
        <v>8</v>
      </c>
      <c r="O146" s="45">
        <f ca="1">VLOOKUP($B146,INDIRECT("data!$"&amp;F142&amp;"$3:$CZ$554"),$C142-3*(B141-1)+O$1,FALSE)</f>
        <v>10</v>
      </c>
      <c r="P146" s="45">
        <f ca="1">VLOOKUP($B146,INDIRECT("data!$"&amp;F142&amp;"$3:$CZ$554"),$C142-3*(B141-1)+P$1,FALSE)</f>
        <v>1</v>
      </c>
      <c r="Q146" s="45">
        <f ca="1">VLOOKUP($B146,INDIRECT("data!$"&amp;F142&amp;"$3:$CZ$554"),$C142-3*(B141-1)+Q$1,FALSE)</f>
        <v>11</v>
      </c>
      <c r="R146" s="45">
        <f ca="1">VLOOKUP($B146,INDIRECT("data!$"&amp;F142&amp;"$3:$CZ$554"),$C142-3*(B141-1)+R$1,FALSE)</f>
        <v>15</v>
      </c>
      <c r="S146" s="45">
        <f ca="1">VLOOKUP($B146,INDIRECT("data!$"&amp;F142&amp;"$3:$CZ$554"),$C142-3*(B141-1)+S$1,FALSE)</f>
        <v>9</v>
      </c>
      <c r="T146" s="45">
        <f ca="1">VLOOKUP($B146,INDIRECT("data!$"&amp;F142&amp;"$3:$CZ$554"),$C142-3*(B141-1)+T$1,FALSE)</f>
        <v>3</v>
      </c>
      <c r="U146" s="45">
        <f ca="1">VLOOKUP($B146,INDIRECT("data!$"&amp;F142&amp;"$3:$CZ$554"),$C142-3*(B141-1)+U$1,FALSE)</f>
        <v>2</v>
      </c>
      <c r="V146" s="45">
        <f ca="1">VLOOKUP($B146,INDIRECT("data!$"&amp;F142&amp;"$3:$CZ$554"),$C142-3*(B141-1)+V$1,FALSE)</f>
        <v>3</v>
      </c>
      <c r="W146" s="45">
        <f ca="1">VLOOKUP($B146,INDIRECT("data!$"&amp;F142&amp;"$3:$CZ$554"),$C142-3*(B141-1)+W$1,FALSE)</f>
        <v>0</v>
      </c>
      <c r="X146" s="45">
        <f ca="1">VLOOKUP($B146,INDIRECT("data!$"&amp;F142&amp;"$3:$CZ$554"),$C142-3*(B141-1)+X$1,FALSE)</f>
        <v>1</v>
      </c>
      <c r="Y146" s="47">
        <f ca="1">VLOOKUP($B146,INDIRECT("data!$"&amp;F142&amp;"$3:$CZ$554"),$C142-3*(B141-1)+Y$1,FALSE)</f>
        <v>1.8</v>
      </c>
      <c r="Z146" s="47">
        <f ca="1">VLOOKUP($B146,INDIRECT("data!$"&amp;F142&amp;"$3:$CZ$554"),$C142-3*(B141-1)+Z$1,FALSE)</f>
        <v>4</v>
      </c>
      <c r="AA146" s="47">
        <f ca="1">VLOOKUP($B146,INDIRECT("data!$"&amp;F142&amp;"$3:$CZ$554"),$C142-3*(B141-1)+AA$1,FALSE)</f>
        <v>4.5</v>
      </c>
      <c r="AB146" s="47">
        <f ca="1">VLOOKUP($B146,INDIRECT("data!$"&amp;F142&amp;"$3:$CZ$554"),$C142-3*(B141-1)+AB$1,FALSE)</f>
        <v>1.83</v>
      </c>
      <c r="AC146" s="47">
        <f ca="1">VLOOKUP($B146,INDIRECT("data!$"&amp;F142&amp;"$3:$CZ$554"),$C142-3*(B141-1)+AC$1,FALSE)</f>
        <v>3.91</v>
      </c>
      <c r="AD146" s="47">
        <f ca="1">VLOOKUP($B146,INDIRECT("data!$"&amp;F142&amp;"$3:$CZ$554"),$C142-3*(B141-1)+AD$1,FALSE)</f>
        <v>4.42</v>
      </c>
      <c r="AE146" s="47">
        <f ca="1">VLOOKUP($B146,INDIRECT("data!$"&amp;F142&amp;"$3:$CZ$554"),$C142-3*(B141-1)+AE$1,FALSE)</f>
        <v>1.66</v>
      </c>
      <c r="AF146" s="47">
        <f ca="1">VLOOKUP($B146,INDIRECT("data!$"&amp;F142&amp;"$3:$CZ$554"),$C142-3*(B141-1)+AF$1,FALSE)</f>
        <v>2.19</v>
      </c>
      <c r="AG146" s="65">
        <f t="shared" ca="1" si="303"/>
        <v>2</v>
      </c>
      <c r="AH146" s="65">
        <f t="shared" ca="1" si="304"/>
        <v>1</v>
      </c>
      <c r="AI146" s="65">
        <f t="shared" ca="1" si="305"/>
        <v>1</v>
      </c>
      <c r="AJ146" s="65">
        <f t="shared" ca="1" si="306"/>
        <v>1</v>
      </c>
      <c r="AK146" s="65">
        <f t="shared" ca="1" si="307"/>
        <v>0</v>
      </c>
      <c r="AL146" s="66" t="str">
        <f t="shared" ca="1" si="308"/>
        <v>H</v>
      </c>
      <c r="AM146" s="66" t="str">
        <f t="shared" ca="1" si="309"/>
        <v>H-H</v>
      </c>
      <c r="AN146" s="65">
        <f t="shared" ca="1" si="310"/>
        <v>0</v>
      </c>
      <c r="AO146" s="65">
        <f t="shared" ca="1" si="311"/>
        <v>1</v>
      </c>
      <c r="AP146" s="65">
        <f t="shared" ca="1" si="312"/>
        <v>0</v>
      </c>
      <c r="AQ146" s="65">
        <f t="shared" ca="1" si="313"/>
        <v>1</v>
      </c>
      <c r="AR146" s="65">
        <f t="shared" ca="1" si="314"/>
        <v>0</v>
      </c>
      <c r="AS146" s="65">
        <f t="shared" ca="1" si="315"/>
        <v>1</v>
      </c>
      <c r="AT146" s="65">
        <f t="shared" ca="1" si="316"/>
        <v>0</v>
      </c>
    </row>
    <row r="147" spans="1:46" ht="18" customHeight="1" x14ac:dyDescent="0.25">
      <c r="A147" s="49" t="str">
        <f ca="1">CONCATENATE(B143,"-",B147)</f>
        <v>Brentford-Home-4</v>
      </c>
      <c r="B147" s="12">
        <v>4</v>
      </c>
      <c r="C147" s="41">
        <f ca="1">VLOOKUP($B147,INDIRECT("data!$"&amp;F142&amp;"$3:$CZ$554"),$C142-3*(B141-1)+C$1,FALSE)</f>
        <v>43344</v>
      </c>
      <c r="D147" s="30" t="str">
        <f ca="1">VLOOKUP($B147,INDIRECT("data!$"&amp;F142&amp;"$3:$CZ$554"),$C142-3*(B141-1)+D$1,FALSE)</f>
        <v>Brentford</v>
      </c>
      <c r="E147" s="30" t="str">
        <f ca="1">VLOOKUP($B147,INDIRECT("data!$"&amp;F142&amp;"$3:$CZ$554"),$C142-3*(B141-1)+E$1,FALSE)</f>
        <v>Nott'm Forest</v>
      </c>
      <c r="F147" s="29">
        <f ca="1">VLOOKUP($B147,INDIRECT("data!$"&amp;F142&amp;"$3:$CZ$554"),$C142-3*(B141-1)+F$1,FALSE)</f>
        <v>2</v>
      </c>
      <c r="G147" s="29">
        <f ca="1">VLOOKUP($B147,INDIRECT("data!$"&amp;F142&amp;"$3:$CZ$554"),$C142-3*(B141-1)+G$1,FALSE)</f>
        <v>1</v>
      </c>
      <c r="H147" s="15" t="str">
        <f ca="1">VLOOKUP($B147,INDIRECT("data!$"&amp;F142&amp;"$3:$CZ$554"),$C142-3*(B141-1)+H$1,FALSE)</f>
        <v>H</v>
      </c>
      <c r="I147" s="29">
        <f ca="1">VLOOKUP($B147,INDIRECT("data!$"&amp;F142&amp;"$3:$CZ$554"),$C142-3*(B141-1)+I$1,FALSE)</f>
        <v>1</v>
      </c>
      <c r="J147" s="29">
        <f ca="1">VLOOKUP($B147,INDIRECT("data!$"&amp;F142&amp;"$3:$CZ$554"),$C142-3*(B141-1)+J$1,FALSE)</f>
        <v>0</v>
      </c>
      <c r="K147" s="15" t="str">
        <f ca="1">VLOOKUP($B147,INDIRECT("data!$"&amp;F142&amp;"$3:$CZ$554"),$C142-3*(B141-1)+K$1,FALSE)</f>
        <v>H</v>
      </c>
      <c r="L147" s="30" t="str">
        <f ca="1">VLOOKUP($B147,INDIRECT("data!$"&amp;F142&amp;"$3:$CZ$554"),$C142-3*(B141-1)+L$1,FALSE)</f>
        <v>P Bankes</v>
      </c>
      <c r="M147" s="45">
        <f ca="1">VLOOKUP($B147,INDIRECT("data!$"&amp;F142&amp;"$3:$CZ$554"),$C142-3*(B141-1)+M$1,FALSE)</f>
        <v>20</v>
      </c>
      <c r="N147" s="45">
        <f ca="1">VLOOKUP($B147,INDIRECT("data!$"&amp;F142&amp;"$3:$CZ$554"),$C142-3*(B141-1)+N$1,FALSE)</f>
        <v>6</v>
      </c>
      <c r="O147" s="45">
        <f ca="1">VLOOKUP($B147,INDIRECT("data!$"&amp;F142&amp;"$3:$CZ$554"),$C142-3*(B141-1)+O$1,FALSE)</f>
        <v>6</v>
      </c>
      <c r="P147" s="45">
        <f ca="1">VLOOKUP($B147,INDIRECT("data!$"&amp;F142&amp;"$3:$CZ$554"),$C142-3*(B141-1)+P$1,FALSE)</f>
        <v>2</v>
      </c>
      <c r="Q147" s="45">
        <f ca="1">VLOOKUP($B147,INDIRECT("data!$"&amp;F142&amp;"$3:$CZ$554"),$C142-3*(B141-1)+Q$1,FALSE)</f>
        <v>10</v>
      </c>
      <c r="R147" s="45">
        <f ca="1">VLOOKUP($B147,INDIRECT("data!$"&amp;F142&amp;"$3:$CZ$554"),$C142-3*(B141-1)+R$1,FALSE)</f>
        <v>16</v>
      </c>
      <c r="S147" s="45">
        <f ca="1">VLOOKUP($B147,INDIRECT("data!$"&amp;F142&amp;"$3:$CZ$554"),$C142-3*(B141-1)+S$1,FALSE)</f>
        <v>9</v>
      </c>
      <c r="T147" s="45">
        <f ca="1">VLOOKUP($B147,INDIRECT("data!$"&amp;F142&amp;"$3:$CZ$554"),$C142-3*(B141-1)+T$1,FALSE)</f>
        <v>2</v>
      </c>
      <c r="U147" s="45">
        <f ca="1">VLOOKUP($B147,INDIRECT("data!$"&amp;F142&amp;"$3:$CZ$554"),$C142-3*(B141-1)+U$1,FALSE)</f>
        <v>5</v>
      </c>
      <c r="V147" s="45">
        <f ca="1">VLOOKUP($B147,INDIRECT("data!$"&amp;F142&amp;"$3:$CZ$554"),$C142-3*(B141-1)+V$1,FALSE)</f>
        <v>7</v>
      </c>
      <c r="W147" s="45">
        <f ca="1">VLOOKUP($B147,INDIRECT("data!$"&amp;F142&amp;"$3:$CZ$554"),$C142-3*(B141-1)+W$1,FALSE)</f>
        <v>0</v>
      </c>
      <c r="X147" s="45">
        <f ca="1">VLOOKUP($B147,INDIRECT("data!$"&amp;F142&amp;"$3:$CZ$554"),$C142-3*(B141-1)+X$1,FALSE)</f>
        <v>0</v>
      </c>
      <c r="Y147" s="47">
        <f ca="1">VLOOKUP($B147,INDIRECT("data!$"&amp;F142&amp;"$3:$CZ$554"),$C142-3*(B141-1)+Y$1,FALSE)</f>
        <v>1.9</v>
      </c>
      <c r="Z147" s="47">
        <f ca="1">VLOOKUP($B147,INDIRECT("data!$"&amp;F142&amp;"$3:$CZ$554"),$C142-3*(B141-1)+Z$1,FALSE)</f>
        <v>3.75</v>
      </c>
      <c r="AA147" s="47">
        <f ca="1">VLOOKUP($B147,INDIRECT("data!$"&amp;F142&amp;"$3:$CZ$554"),$C142-3*(B141-1)+AA$1,FALSE)</f>
        <v>4.33</v>
      </c>
      <c r="AB147" s="47">
        <f ca="1">VLOOKUP($B147,INDIRECT("data!$"&amp;F142&amp;"$3:$CZ$554"),$C142-3*(B141-1)+AB$1,FALSE)</f>
        <v>1.85</v>
      </c>
      <c r="AC147" s="47">
        <f ca="1">VLOOKUP($B147,INDIRECT("data!$"&amp;F142&amp;"$3:$CZ$554"),$C142-3*(B141-1)+AC$1,FALSE)</f>
        <v>3.82</v>
      </c>
      <c r="AD147" s="47">
        <f ca="1">VLOOKUP($B147,INDIRECT("data!$"&amp;F142&amp;"$3:$CZ$554"),$C142-3*(B141-1)+AD$1,FALSE)</f>
        <v>4.47</v>
      </c>
      <c r="AE147" s="47">
        <f ca="1">VLOOKUP($B147,INDIRECT("data!$"&amp;F142&amp;"$3:$CZ$554"),$C142-3*(B141-1)+AE$1,FALSE)</f>
        <v>1.73</v>
      </c>
      <c r="AF147" s="47">
        <f ca="1">VLOOKUP($B147,INDIRECT("data!$"&amp;F142&amp;"$3:$CZ$554"),$C142-3*(B141-1)+AF$1,FALSE)</f>
        <v>2.08</v>
      </c>
      <c r="AG147" s="65">
        <f t="shared" ca="1" si="303"/>
        <v>3</v>
      </c>
      <c r="AH147" s="65">
        <f t="shared" ca="1" si="304"/>
        <v>1</v>
      </c>
      <c r="AI147" s="65">
        <f t="shared" ca="1" si="305"/>
        <v>2</v>
      </c>
      <c r="AJ147" s="65">
        <f t="shared" ca="1" si="306"/>
        <v>1</v>
      </c>
      <c r="AK147" s="65">
        <f t="shared" ca="1" si="307"/>
        <v>1</v>
      </c>
      <c r="AL147" s="66" t="str">
        <f t="shared" ca="1" si="308"/>
        <v>D</v>
      </c>
      <c r="AM147" s="66" t="str">
        <f t="shared" ca="1" si="309"/>
        <v>H-H</v>
      </c>
      <c r="AN147" s="65">
        <f t="shared" ca="1" si="310"/>
        <v>1</v>
      </c>
      <c r="AO147" s="65">
        <f t="shared" ca="1" si="311"/>
        <v>1</v>
      </c>
      <c r="AP147" s="65">
        <f t="shared" ca="1" si="312"/>
        <v>0</v>
      </c>
      <c r="AQ147" s="65">
        <f t="shared" ca="1" si="313"/>
        <v>0</v>
      </c>
      <c r="AR147" s="65">
        <f t="shared" ca="1" si="314"/>
        <v>0</v>
      </c>
      <c r="AS147" s="65">
        <f t="shared" ca="1" si="315"/>
        <v>0</v>
      </c>
      <c r="AT147" s="65">
        <f t="shared" ca="1" si="316"/>
        <v>0</v>
      </c>
    </row>
    <row r="148" spans="1:46" ht="18" customHeight="1" x14ac:dyDescent="0.25">
      <c r="A148" s="49" t="str">
        <f ca="1">CONCATENATE(B143,"-",B148)</f>
        <v>Brentford-Home-5</v>
      </c>
      <c r="B148" s="12">
        <v>5</v>
      </c>
      <c r="C148" s="41">
        <f ca="1">VLOOKUP($B148,INDIRECT("data!$"&amp;F142&amp;"$3:$CZ$554"),$C142-3*(B141-1)+C$1,FALSE)</f>
        <v>43331</v>
      </c>
      <c r="D148" s="30" t="str">
        <f ca="1">VLOOKUP($B148,INDIRECT("data!$"&amp;F142&amp;"$3:$CZ$554"),$C142-3*(B141-1)+D$1,FALSE)</f>
        <v>Brentford</v>
      </c>
      <c r="E148" s="30" t="str">
        <f ca="1">VLOOKUP($B148,INDIRECT("data!$"&amp;F142&amp;"$3:$CZ$554"),$C142-3*(B141-1)+E$1,FALSE)</f>
        <v>Sheffield Weds</v>
      </c>
      <c r="F148" s="29">
        <f ca="1">VLOOKUP($B148,INDIRECT("data!$"&amp;F142&amp;"$3:$CZ$554"),$C142-3*(B141-1)+F$1,FALSE)</f>
        <v>2</v>
      </c>
      <c r="G148" s="29">
        <f ca="1">VLOOKUP($B148,INDIRECT("data!$"&amp;F142&amp;"$3:$CZ$554"),$C142-3*(B141-1)+G$1,FALSE)</f>
        <v>0</v>
      </c>
      <c r="H148" s="15" t="str">
        <f ca="1">VLOOKUP($B148,INDIRECT("data!$"&amp;F142&amp;"$3:$CZ$554"),$C142-3*(B141-1)+H$1,FALSE)</f>
        <v>H</v>
      </c>
      <c r="I148" s="29">
        <f ca="1">VLOOKUP($B148,INDIRECT("data!$"&amp;F142&amp;"$3:$CZ$554"),$C142-3*(B141-1)+I$1,FALSE)</f>
        <v>1</v>
      </c>
      <c r="J148" s="29">
        <f ca="1">VLOOKUP($B148,INDIRECT("data!$"&amp;F142&amp;"$3:$CZ$554"),$C142-3*(B141-1)+J$1,FALSE)</f>
        <v>0</v>
      </c>
      <c r="K148" s="15" t="str">
        <f ca="1">VLOOKUP($B148,INDIRECT("data!$"&amp;F142&amp;"$3:$CZ$554"),$C142-3*(B141-1)+K$1,FALSE)</f>
        <v>H</v>
      </c>
      <c r="L148" s="30" t="str">
        <f ca="1">VLOOKUP($B148,INDIRECT("data!$"&amp;F142&amp;"$3:$CZ$554"),$C142-3*(B141-1)+L$1,FALSE)</f>
        <v>D Webb</v>
      </c>
      <c r="M148" s="45">
        <f ca="1">VLOOKUP($B148,INDIRECT("data!$"&amp;F142&amp;"$3:$CZ$554"),$C142-3*(B141-1)+M$1,FALSE)</f>
        <v>14</v>
      </c>
      <c r="N148" s="45">
        <f ca="1">VLOOKUP($B148,INDIRECT("data!$"&amp;F142&amp;"$3:$CZ$554"),$C142-3*(B141-1)+N$1,FALSE)</f>
        <v>4</v>
      </c>
      <c r="O148" s="45">
        <f ca="1">VLOOKUP($B148,INDIRECT("data!$"&amp;F142&amp;"$3:$CZ$554"),$C142-3*(B141-1)+O$1,FALSE)</f>
        <v>9</v>
      </c>
      <c r="P148" s="45">
        <f ca="1">VLOOKUP($B148,INDIRECT("data!$"&amp;F142&amp;"$3:$CZ$554"),$C142-3*(B141-1)+P$1,FALSE)</f>
        <v>1</v>
      </c>
      <c r="Q148" s="45">
        <f ca="1">VLOOKUP($B148,INDIRECT("data!$"&amp;F142&amp;"$3:$CZ$554"),$C142-3*(B141-1)+Q$1,FALSE)</f>
        <v>11</v>
      </c>
      <c r="R148" s="45">
        <f ca="1">VLOOKUP($B148,INDIRECT("data!$"&amp;F142&amp;"$3:$CZ$554"),$C142-3*(B141-1)+R$1,FALSE)</f>
        <v>9</v>
      </c>
      <c r="S148" s="45">
        <f ca="1">VLOOKUP($B148,INDIRECT("data!$"&amp;F142&amp;"$3:$CZ$554"),$C142-3*(B141-1)+S$1,FALSE)</f>
        <v>9</v>
      </c>
      <c r="T148" s="45">
        <f ca="1">VLOOKUP($B148,INDIRECT("data!$"&amp;F142&amp;"$3:$CZ$554"),$C142-3*(B141-1)+T$1,FALSE)</f>
        <v>0</v>
      </c>
      <c r="U148" s="45">
        <f ca="1">VLOOKUP($B148,INDIRECT("data!$"&amp;F142&amp;"$3:$CZ$554"),$C142-3*(B141-1)+U$1,FALSE)</f>
        <v>1</v>
      </c>
      <c r="V148" s="45">
        <f ca="1">VLOOKUP($B148,INDIRECT("data!$"&amp;F142&amp;"$3:$CZ$554"),$C142-3*(B141-1)+V$1,FALSE)</f>
        <v>1</v>
      </c>
      <c r="W148" s="45">
        <f ca="1">VLOOKUP($B148,INDIRECT("data!$"&amp;F142&amp;"$3:$CZ$554"),$C142-3*(B141-1)+W$1,FALSE)</f>
        <v>0</v>
      </c>
      <c r="X148" s="45">
        <f ca="1">VLOOKUP($B148,INDIRECT("data!$"&amp;F142&amp;"$3:$CZ$554"),$C142-3*(B141-1)+X$1,FALSE)</f>
        <v>0</v>
      </c>
      <c r="Y148" s="47">
        <f ca="1">VLOOKUP($B148,INDIRECT("data!$"&amp;F142&amp;"$3:$CZ$554"),$C142-3*(B141-1)+Y$1,FALSE)</f>
        <v>1.53</v>
      </c>
      <c r="Z148" s="47">
        <f ca="1">VLOOKUP($B148,INDIRECT("data!$"&amp;F142&amp;"$3:$CZ$554"),$C142-3*(B141-1)+Z$1,FALSE)</f>
        <v>4.2</v>
      </c>
      <c r="AA148" s="47">
        <f ca="1">VLOOKUP($B148,INDIRECT("data!$"&amp;F142&amp;"$3:$CZ$554"),$C142-3*(B141-1)+AA$1,FALSE)</f>
        <v>7.5</v>
      </c>
      <c r="AB148" s="47">
        <f ca="1">VLOOKUP($B148,INDIRECT("data!$"&amp;F142&amp;"$3:$CZ$554"),$C142-3*(B141-1)+AB$1,FALSE)</f>
        <v>1.57</v>
      </c>
      <c r="AC148" s="47">
        <f ca="1">VLOOKUP($B148,INDIRECT("data!$"&amp;F142&amp;"$3:$CZ$554"),$C142-3*(B141-1)+AC$1,FALSE)</f>
        <v>4.25</v>
      </c>
      <c r="AD148" s="47">
        <f ca="1">VLOOKUP($B148,INDIRECT("data!$"&amp;F142&amp;"$3:$CZ$554"),$C142-3*(B141-1)+AD$1,FALSE)</f>
        <v>6.45</v>
      </c>
      <c r="AE148" s="47">
        <f ca="1">VLOOKUP($B148,INDIRECT("data!$"&amp;F142&amp;"$3:$CZ$554"),$C142-3*(B141-1)+AE$1,FALSE)</f>
        <v>1.67</v>
      </c>
      <c r="AF148" s="47">
        <f ca="1">VLOOKUP($B148,INDIRECT("data!$"&amp;F142&amp;"$3:$CZ$554"),$C142-3*(B141-1)+AF$1,FALSE)</f>
        <v>2.15</v>
      </c>
      <c r="AG148" s="65">
        <f t="shared" ca="1" si="303"/>
        <v>2</v>
      </c>
      <c r="AH148" s="65">
        <f t="shared" ca="1" si="304"/>
        <v>1</v>
      </c>
      <c r="AI148" s="65">
        <f t="shared" ca="1" si="305"/>
        <v>1</v>
      </c>
      <c r="AJ148" s="65">
        <f t="shared" ca="1" si="306"/>
        <v>1</v>
      </c>
      <c r="AK148" s="65">
        <f t="shared" ca="1" si="307"/>
        <v>0</v>
      </c>
      <c r="AL148" s="66" t="str">
        <f t="shared" ca="1" si="308"/>
        <v>H</v>
      </c>
      <c r="AM148" s="66" t="str">
        <f t="shared" ca="1" si="309"/>
        <v>H-H</v>
      </c>
      <c r="AN148" s="65">
        <f t="shared" ca="1" si="310"/>
        <v>0</v>
      </c>
      <c r="AO148" s="65">
        <f t="shared" ca="1" si="311"/>
        <v>1</v>
      </c>
      <c r="AP148" s="65">
        <f t="shared" ca="1" si="312"/>
        <v>0</v>
      </c>
      <c r="AQ148" s="65">
        <f t="shared" ca="1" si="313"/>
        <v>1</v>
      </c>
      <c r="AR148" s="65">
        <f t="shared" ca="1" si="314"/>
        <v>0</v>
      </c>
      <c r="AS148" s="65">
        <f t="shared" ca="1" si="315"/>
        <v>1</v>
      </c>
      <c r="AT148" s="65">
        <f t="shared" ca="1" si="316"/>
        <v>0</v>
      </c>
    </row>
    <row r="149" spans="1:46" ht="18" customHeight="1" x14ac:dyDescent="0.25">
      <c r="A149" s="49" t="str">
        <f ca="1">CONCATENATE(B143,"-",B149)</f>
        <v>Brentford-Home-6</v>
      </c>
      <c r="B149" s="12">
        <v>6</v>
      </c>
      <c r="C149" s="41">
        <f ca="1">VLOOKUP($B149,INDIRECT("data!$"&amp;F142&amp;"$3:$CZ$554"),$C142-3*(B141-1)+C$1,FALSE)</f>
        <v>43316</v>
      </c>
      <c r="D149" s="30" t="str">
        <f ca="1">VLOOKUP($B149,INDIRECT("data!$"&amp;F142&amp;"$3:$CZ$554"),$C142-3*(B141-1)+D$1,FALSE)</f>
        <v>Brentford</v>
      </c>
      <c r="E149" s="30" t="str">
        <f ca="1">VLOOKUP($B149,INDIRECT("data!$"&amp;F142&amp;"$3:$CZ$554"),$C142-3*(B141-1)+E$1,FALSE)</f>
        <v>Rotherham</v>
      </c>
      <c r="F149" s="29">
        <f ca="1">VLOOKUP($B149,INDIRECT("data!$"&amp;F142&amp;"$3:$CZ$554"),$C142-3*(B141-1)+F$1,FALSE)</f>
        <v>5</v>
      </c>
      <c r="G149" s="29">
        <f ca="1">VLOOKUP($B149,INDIRECT("data!$"&amp;F142&amp;"$3:$CZ$554"),$C142-3*(B141-1)+G$1,FALSE)</f>
        <v>1</v>
      </c>
      <c r="H149" s="15" t="str">
        <f ca="1">VLOOKUP($B149,INDIRECT("data!$"&amp;F142&amp;"$3:$CZ$554"),$C142-3*(B141-1)+H$1,FALSE)</f>
        <v>H</v>
      </c>
      <c r="I149" s="29">
        <f ca="1">VLOOKUP($B149,INDIRECT("data!$"&amp;F142&amp;"$3:$CZ$554"),$C142-3*(B141-1)+I$1,FALSE)</f>
        <v>2</v>
      </c>
      <c r="J149" s="29">
        <f ca="1">VLOOKUP($B149,INDIRECT("data!$"&amp;F142&amp;"$3:$CZ$554"),$C142-3*(B141-1)+J$1,FALSE)</f>
        <v>0</v>
      </c>
      <c r="K149" s="15" t="str">
        <f ca="1">VLOOKUP($B149,INDIRECT("data!$"&amp;F142&amp;"$3:$CZ$554"),$C142-3*(B141-1)+K$1,FALSE)</f>
        <v>H</v>
      </c>
      <c r="L149" s="30" t="str">
        <f ca="1">VLOOKUP($B149,INDIRECT("data!$"&amp;F142&amp;"$3:$CZ$554"),$C142-3*(B141-1)+L$1,FALSE)</f>
        <v>O Langford</v>
      </c>
      <c r="M149" s="45">
        <f ca="1">VLOOKUP($B149,INDIRECT("data!$"&amp;F142&amp;"$3:$CZ$554"),$C142-3*(B141-1)+M$1,FALSE)</f>
        <v>14</v>
      </c>
      <c r="N149" s="45">
        <f ca="1">VLOOKUP($B149,INDIRECT("data!$"&amp;F142&amp;"$3:$CZ$554"),$C142-3*(B141-1)+N$1,FALSE)</f>
        <v>9</v>
      </c>
      <c r="O149" s="45">
        <f ca="1">VLOOKUP($B149,INDIRECT("data!$"&amp;F142&amp;"$3:$CZ$554"),$C142-3*(B141-1)+O$1,FALSE)</f>
        <v>10</v>
      </c>
      <c r="P149" s="45">
        <f ca="1">VLOOKUP($B149,INDIRECT("data!$"&amp;F142&amp;"$3:$CZ$554"),$C142-3*(B141-1)+P$1,FALSE)</f>
        <v>5</v>
      </c>
      <c r="Q149" s="45">
        <f ca="1">VLOOKUP($B149,INDIRECT("data!$"&amp;F142&amp;"$3:$CZ$554"),$C142-3*(B141-1)+Q$1,FALSE)</f>
        <v>15</v>
      </c>
      <c r="R149" s="45">
        <f ca="1">VLOOKUP($B149,INDIRECT("data!$"&amp;F142&amp;"$3:$CZ$554"),$C142-3*(B141-1)+R$1,FALSE)</f>
        <v>10</v>
      </c>
      <c r="S149" s="45">
        <f ca="1">VLOOKUP($B149,INDIRECT("data!$"&amp;F142&amp;"$3:$CZ$554"),$C142-3*(B141-1)+S$1,FALSE)</f>
        <v>13</v>
      </c>
      <c r="T149" s="45">
        <f ca="1">VLOOKUP($B149,INDIRECT("data!$"&amp;F142&amp;"$3:$CZ$554"),$C142-3*(B141-1)+T$1,FALSE)</f>
        <v>3</v>
      </c>
      <c r="U149" s="45">
        <f ca="1">VLOOKUP($B149,INDIRECT("data!$"&amp;F142&amp;"$3:$CZ$554"),$C142-3*(B141-1)+U$1,FALSE)</f>
        <v>0</v>
      </c>
      <c r="V149" s="45">
        <f ca="1">VLOOKUP($B149,INDIRECT("data!$"&amp;F142&amp;"$3:$CZ$554"),$C142-3*(B141-1)+V$1,FALSE)</f>
        <v>2</v>
      </c>
      <c r="W149" s="45">
        <f ca="1">VLOOKUP($B149,INDIRECT("data!$"&amp;F142&amp;"$3:$CZ$554"),$C142-3*(B141-1)+W$1,FALSE)</f>
        <v>0</v>
      </c>
      <c r="X149" s="45">
        <f ca="1">VLOOKUP($B149,INDIRECT("data!$"&amp;F142&amp;"$3:$CZ$554"),$C142-3*(B141-1)+X$1,FALSE)</f>
        <v>0</v>
      </c>
      <c r="Y149" s="47">
        <f ca="1">VLOOKUP($B149,INDIRECT("data!$"&amp;F142&amp;"$3:$CZ$554"),$C142-3*(B141-1)+Y$1,FALSE)</f>
        <v>1.5</v>
      </c>
      <c r="Z149" s="47">
        <f ca="1">VLOOKUP($B149,INDIRECT("data!$"&amp;F142&amp;"$3:$CZ$554"),$C142-3*(B141-1)+Z$1,FALSE)</f>
        <v>4.75</v>
      </c>
      <c r="AA149" s="47">
        <f ca="1">VLOOKUP($B149,INDIRECT("data!$"&amp;F142&amp;"$3:$CZ$554"),$C142-3*(B141-1)+AA$1,FALSE)</f>
        <v>7</v>
      </c>
      <c r="AB149" s="47">
        <f ca="1">VLOOKUP($B149,INDIRECT("data!$"&amp;F142&amp;"$3:$CZ$554"),$C142-3*(B141-1)+AB$1,FALSE)</f>
        <v>1.52</v>
      </c>
      <c r="AC149" s="47">
        <f ca="1">VLOOKUP($B149,INDIRECT("data!$"&amp;F142&amp;"$3:$CZ$554"),$C142-3*(B141-1)+AC$1,FALSE)</f>
        <v>4.45</v>
      </c>
      <c r="AD149" s="47">
        <f ca="1">VLOOKUP($B149,INDIRECT("data!$"&amp;F142&amp;"$3:$CZ$554"),$C142-3*(B141-1)+AD$1,FALSE)</f>
        <v>6.92</v>
      </c>
      <c r="AE149" s="47">
        <f ca="1">VLOOKUP($B149,INDIRECT("data!$"&amp;F142&amp;"$3:$CZ$554"),$C142-3*(B141-1)+AE$1,FALSE)</f>
        <v>1.64</v>
      </c>
      <c r="AF149" s="47">
        <f ca="1">VLOOKUP($B149,INDIRECT("data!$"&amp;F142&amp;"$3:$CZ$554"),$C142-3*(B141-1)+AF$1,FALSE)</f>
        <v>2.21</v>
      </c>
      <c r="AG149" s="65">
        <f t="shared" ca="1" si="303"/>
        <v>6</v>
      </c>
      <c r="AH149" s="65">
        <f t="shared" ca="1" si="304"/>
        <v>2</v>
      </c>
      <c r="AI149" s="65">
        <f t="shared" ca="1" si="305"/>
        <v>4</v>
      </c>
      <c r="AJ149" s="65">
        <f t="shared" ca="1" si="306"/>
        <v>3</v>
      </c>
      <c r="AK149" s="65">
        <f t="shared" ca="1" si="307"/>
        <v>1</v>
      </c>
      <c r="AL149" s="66" t="str">
        <f t="shared" ca="1" si="308"/>
        <v>H</v>
      </c>
      <c r="AM149" s="66" t="str">
        <f t="shared" ca="1" si="309"/>
        <v>H-H</v>
      </c>
      <c r="AN149" s="65">
        <f t="shared" ca="1" si="310"/>
        <v>1</v>
      </c>
      <c r="AO149" s="65">
        <f t="shared" ca="1" si="311"/>
        <v>1</v>
      </c>
      <c r="AP149" s="65">
        <f t="shared" ca="1" si="312"/>
        <v>0</v>
      </c>
      <c r="AQ149" s="65">
        <f t="shared" ca="1" si="313"/>
        <v>0</v>
      </c>
      <c r="AR149" s="65">
        <f t="shared" ca="1" si="314"/>
        <v>0</v>
      </c>
      <c r="AS149" s="65">
        <f t="shared" ca="1" si="315"/>
        <v>1</v>
      </c>
      <c r="AT149" s="65">
        <f t="shared" ca="1" si="316"/>
        <v>0</v>
      </c>
    </row>
    <row r="150" spans="1:46" ht="18" customHeight="1" x14ac:dyDescent="0.25">
      <c r="A150" s="49" t="str">
        <f ca="1">CONCATENATE(B143,"-",B150)</f>
        <v>Brentford-Home-7</v>
      </c>
      <c r="B150" s="12">
        <v>7</v>
      </c>
      <c r="C150" s="41" t="e">
        <f ca="1">VLOOKUP($B150,INDIRECT("data!$"&amp;F142&amp;"$3:$CZ$554"),$C142-3*(B141-1)+C$1,FALSE)</f>
        <v>#N/A</v>
      </c>
      <c r="D150" s="30" t="e">
        <f ca="1">VLOOKUP($B150,INDIRECT("data!$"&amp;F142&amp;"$3:$CZ$554"),$C142-3*(B141-1)+D$1,FALSE)</f>
        <v>#N/A</v>
      </c>
      <c r="E150" s="30" t="e">
        <f ca="1">VLOOKUP($B150,INDIRECT("data!$"&amp;F142&amp;"$3:$CZ$554"),$C142-3*(B141-1)+E$1,FALSE)</f>
        <v>#N/A</v>
      </c>
      <c r="F150" s="29" t="e">
        <f ca="1">VLOOKUP($B150,INDIRECT("data!$"&amp;F142&amp;"$3:$CZ$554"),$C142-3*(B141-1)+F$1,FALSE)</f>
        <v>#N/A</v>
      </c>
      <c r="G150" s="29" t="e">
        <f ca="1">VLOOKUP($B150,INDIRECT("data!$"&amp;F142&amp;"$3:$CZ$554"),$C142-3*(B141-1)+G$1,FALSE)</f>
        <v>#N/A</v>
      </c>
      <c r="H150" s="15" t="e">
        <f ca="1">VLOOKUP($B150,INDIRECT("data!$"&amp;F142&amp;"$3:$CZ$554"),$C142-3*(B141-1)+H$1,FALSE)</f>
        <v>#N/A</v>
      </c>
      <c r="I150" s="29" t="e">
        <f ca="1">VLOOKUP($B150,INDIRECT("data!$"&amp;F142&amp;"$3:$CZ$554"),$C142-3*(B141-1)+I$1,FALSE)</f>
        <v>#N/A</v>
      </c>
      <c r="J150" s="29" t="e">
        <f ca="1">VLOOKUP($B150,INDIRECT("data!$"&amp;F142&amp;"$3:$CZ$554"),$C142-3*(B141-1)+J$1,FALSE)</f>
        <v>#N/A</v>
      </c>
      <c r="K150" s="15" t="e">
        <f ca="1">VLOOKUP($B150,INDIRECT("data!$"&amp;F142&amp;"$3:$CZ$554"),$C142-3*(B141-1)+K$1,FALSE)</f>
        <v>#N/A</v>
      </c>
      <c r="L150" s="30" t="e">
        <f ca="1">VLOOKUP($B150,INDIRECT("data!$"&amp;F142&amp;"$3:$CZ$554"),$C142-3*(B141-1)+L$1,FALSE)</f>
        <v>#N/A</v>
      </c>
      <c r="M150" s="45" t="e">
        <f ca="1">VLOOKUP($B150,INDIRECT("data!$"&amp;F142&amp;"$3:$CZ$554"),$C142-3*(B141-1)+M$1,FALSE)</f>
        <v>#N/A</v>
      </c>
      <c r="N150" s="45" t="e">
        <f ca="1">VLOOKUP($B150,INDIRECT("data!$"&amp;F142&amp;"$3:$CZ$554"),$C142-3*(B141-1)+N$1,FALSE)</f>
        <v>#N/A</v>
      </c>
      <c r="O150" s="45" t="e">
        <f ca="1">VLOOKUP($B150,INDIRECT("data!$"&amp;F142&amp;"$3:$CZ$554"),$C142-3*(B141-1)+O$1,FALSE)</f>
        <v>#N/A</v>
      </c>
      <c r="P150" s="45" t="e">
        <f ca="1">VLOOKUP($B150,INDIRECT("data!$"&amp;F142&amp;"$3:$CZ$554"),$C142-3*(B141-1)+P$1,FALSE)</f>
        <v>#N/A</v>
      </c>
      <c r="Q150" s="45" t="e">
        <f ca="1">VLOOKUP($B150,INDIRECT("data!$"&amp;F142&amp;"$3:$CZ$554"),$C142-3*(B141-1)+Q$1,FALSE)</f>
        <v>#N/A</v>
      </c>
      <c r="R150" s="45" t="e">
        <f ca="1">VLOOKUP($B150,INDIRECT("data!$"&amp;F142&amp;"$3:$CZ$554"),$C142-3*(B141-1)+R$1,FALSE)</f>
        <v>#N/A</v>
      </c>
      <c r="S150" s="45" t="e">
        <f ca="1">VLOOKUP($B150,INDIRECT("data!$"&amp;F142&amp;"$3:$CZ$554"),$C142-3*(B141-1)+S$1,FALSE)</f>
        <v>#N/A</v>
      </c>
      <c r="T150" s="45" t="e">
        <f ca="1">VLOOKUP($B150,INDIRECT("data!$"&amp;F142&amp;"$3:$CZ$554"),$C142-3*(B141-1)+T$1,FALSE)</f>
        <v>#N/A</v>
      </c>
      <c r="U150" s="45" t="e">
        <f ca="1">VLOOKUP($B150,INDIRECT("data!$"&amp;F142&amp;"$3:$CZ$554"),$C142-3*(B141-1)+U$1,FALSE)</f>
        <v>#N/A</v>
      </c>
      <c r="V150" s="45" t="e">
        <f ca="1">VLOOKUP($B150,INDIRECT("data!$"&amp;F142&amp;"$3:$CZ$554"),$C142-3*(B141-1)+V$1,FALSE)</f>
        <v>#N/A</v>
      </c>
      <c r="W150" s="45" t="e">
        <f ca="1">VLOOKUP($B150,INDIRECT("data!$"&amp;F142&amp;"$3:$CZ$554"),$C142-3*(B141-1)+W$1,FALSE)</f>
        <v>#N/A</v>
      </c>
      <c r="X150" s="45" t="e">
        <f ca="1">VLOOKUP($B150,INDIRECT("data!$"&amp;F142&amp;"$3:$CZ$554"),$C142-3*(B141-1)+X$1,FALSE)</f>
        <v>#N/A</v>
      </c>
      <c r="Y150" s="47" t="e">
        <f ca="1">VLOOKUP($B150,INDIRECT("data!$"&amp;F142&amp;"$3:$CZ$554"),$C142-3*(B141-1)+Y$1,FALSE)</f>
        <v>#N/A</v>
      </c>
      <c r="Z150" s="47" t="e">
        <f ca="1">VLOOKUP($B150,INDIRECT("data!$"&amp;F142&amp;"$3:$CZ$554"),$C142-3*(B141-1)+Z$1,FALSE)</f>
        <v>#N/A</v>
      </c>
      <c r="AA150" s="47" t="e">
        <f ca="1">VLOOKUP($B150,INDIRECT("data!$"&amp;F142&amp;"$3:$CZ$554"),$C142-3*(B141-1)+AA$1,FALSE)</f>
        <v>#N/A</v>
      </c>
      <c r="AB150" s="47" t="e">
        <f ca="1">VLOOKUP($B150,INDIRECT("data!$"&amp;F142&amp;"$3:$CZ$554"),$C142-3*(B141-1)+AB$1,FALSE)</f>
        <v>#N/A</v>
      </c>
      <c r="AC150" s="47" t="e">
        <f ca="1">VLOOKUP($B150,INDIRECT("data!$"&amp;F142&amp;"$3:$CZ$554"),$C142-3*(B141-1)+AC$1,FALSE)</f>
        <v>#N/A</v>
      </c>
      <c r="AD150" s="47" t="e">
        <f ca="1">VLOOKUP($B150,INDIRECT("data!$"&amp;F142&amp;"$3:$CZ$554"),$C142-3*(B141-1)+AD$1,FALSE)</f>
        <v>#N/A</v>
      </c>
      <c r="AE150" s="47" t="e">
        <f ca="1">VLOOKUP($B150,INDIRECT("data!$"&amp;F142&amp;"$3:$CZ$554"),$C142-3*(B141-1)+AE$1,FALSE)</f>
        <v>#N/A</v>
      </c>
      <c r="AF150" s="47" t="e">
        <f ca="1">VLOOKUP($B150,INDIRECT("data!$"&amp;F142&amp;"$3:$CZ$554"),$C142-3*(B141-1)+AF$1,FALSE)</f>
        <v>#N/A</v>
      </c>
      <c r="AG150" s="65" t="e">
        <f t="shared" ca="1" si="303"/>
        <v>#N/A</v>
      </c>
      <c r="AH150" s="65" t="e">
        <f t="shared" ca="1" si="304"/>
        <v>#N/A</v>
      </c>
      <c r="AI150" s="65" t="e">
        <f t="shared" ca="1" si="305"/>
        <v>#N/A</v>
      </c>
      <c r="AJ150" s="65" t="e">
        <f t="shared" ca="1" si="306"/>
        <v>#N/A</v>
      </c>
      <c r="AK150" s="65" t="e">
        <f t="shared" ca="1" si="307"/>
        <v>#N/A</v>
      </c>
      <c r="AL150" s="66" t="e">
        <f t="shared" ca="1" si="308"/>
        <v>#N/A</v>
      </c>
      <c r="AM150" s="66" t="e">
        <f t="shared" ca="1" si="309"/>
        <v>#N/A</v>
      </c>
      <c r="AN150" s="65" t="e">
        <f t="shared" ca="1" si="310"/>
        <v>#N/A</v>
      </c>
      <c r="AO150" s="65" t="e">
        <f t="shared" ca="1" si="311"/>
        <v>#N/A</v>
      </c>
      <c r="AP150" s="65" t="e">
        <f t="shared" ca="1" si="312"/>
        <v>#N/A</v>
      </c>
      <c r="AQ150" s="65" t="e">
        <f t="shared" ca="1" si="313"/>
        <v>#N/A</v>
      </c>
      <c r="AR150" s="65" t="e">
        <f t="shared" ca="1" si="314"/>
        <v>#N/A</v>
      </c>
      <c r="AS150" s="65" t="e">
        <f t="shared" ca="1" si="315"/>
        <v>#N/A</v>
      </c>
      <c r="AT150" s="65" t="e">
        <f t="shared" ca="1" si="316"/>
        <v>#N/A</v>
      </c>
    </row>
    <row r="151" spans="1:46" ht="18" customHeight="1" x14ac:dyDescent="0.25">
      <c r="A151" s="49" t="str">
        <f ca="1">CONCATENATE(B143,"-",B151)</f>
        <v>Brentford-Home-8</v>
      </c>
      <c r="B151" s="12">
        <v>8</v>
      </c>
      <c r="C151" s="41" t="e">
        <f ca="1">VLOOKUP($B151,INDIRECT("data!$"&amp;F142&amp;"$3:$CZ$554"),$C142-3*(B141-1)+C$1,FALSE)</f>
        <v>#N/A</v>
      </c>
      <c r="D151" s="30" t="e">
        <f ca="1">VLOOKUP($B151,INDIRECT("data!$"&amp;F142&amp;"$3:$CZ$554"),$C142-3*(B141-1)+D$1,FALSE)</f>
        <v>#N/A</v>
      </c>
      <c r="E151" s="30" t="e">
        <f ca="1">VLOOKUP($B151,INDIRECT("data!$"&amp;F142&amp;"$3:$CZ$554"),$C142-3*(B141-1)+E$1,FALSE)</f>
        <v>#N/A</v>
      </c>
      <c r="F151" s="29" t="e">
        <f ca="1">VLOOKUP($B151,INDIRECT("data!$"&amp;F142&amp;"$3:$CZ$554"),$C142-3*(B141-1)+F$1,FALSE)</f>
        <v>#N/A</v>
      </c>
      <c r="G151" s="29" t="e">
        <f ca="1">VLOOKUP($B151,INDIRECT("data!$"&amp;F142&amp;"$3:$CZ$554"),$C142-3*(B141-1)+G$1,FALSE)</f>
        <v>#N/A</v>
      </c>
      <c r="H151" s="15" t="e">
        <f ca="1">VLOOKUP($B151,INDIRECT("data!$"&amp;F142&amp;"$3:$CZ$554"),$C142-3*(B141-1)+H$1,FALSE)</f>
        <v>#N/A</v>
      </c>
      <c r="I151" s="29" t="e">
        <f ca="1">VLOOKUP($B151,INDIRECT("data!$"&amp;F142&amp;"$3:$CZ$554"),$C142-3*(B141-1)+I$1,FALSE)</f>
        <v>#N/A</v>
      </c>
      <c r="J151" s="29" t="e">
        <f ca="1">VLOOKUP($B151,INDIRECT("data!$"&amp;F142&amp;"$3:$CZ$554"),$C142-3*(B141-1)+J$1,FALSE)</f>
        <v>#N/A</v>
      </c>
      <c r="K151" s="15" t="e">
        <f ca="1">VLOOKUP($B151,INDIRECT("data!$"&amp;F142&amp;"$3:$CZ$554"),$C142-3*(B141-1)+K$1,FALSE)</f>
        <v>#N/A</v>
      </c>
      <c r="L151" s="30" t="e">
        <f ca="1">VLOOKUP($B151,INDIRECT("data!$"&amp;F142&amp;"$3:$CZ$554"),$C142-3*(B141-1)+L$1,FALSE)</f>
        <v>#N/A</v>
      </c>
      <c r="M151" s="45" t="e">
        <f ca="1">VLOOKUP($B151,INDIRECT("data!$"&amp;F142&amp;"$3:$CZ$554"),$C142-3*(B141-1)+M$1,FALSE)</f>
        <v>#N/A</v>
      </c>
      <c r="N151" s="45" t="e">
        <f ca="1">VLOOKUP($B151,INDIRECT("data!$"&amp;F142&amp;"$3:$CZ$554"),$C142-3*(B141-1)+N$1,FALSE)</f>
        <v>#N/A</v>
      </c>
      <c r="O151" s="45" t="e">
        <f ca="1">VLOOKUP($B151,INDIRECT("data!$"&amp;F142&amp;"$3:$CZ$554"),$C142-3*(B141-1)+O$1,FALSE)</f>
        <v>#N/A</v>
      </c>
      <c r="P151" s="45" t="e">
        <f ca="1">VLOOKUP($B151,INDIRECT("data!$"&amp;F142&amp;"$3:$CZ$554"),$C142-3*(B141-1)+P$1,FALSE)</f>
        <v>#N/A</v>
      </c>
      <c r="Q151" s="45" t="e">
        <f ca="1">VLOOKUP($B151,INDIRECT("data!$"&amp;F142&amp;"$3:$CZ$554"),$C142-3*(B141-1)+Q$1,FALSE)</f>
        <v>#N/A</v>
      </c>
      <c r="R151" s="45" t="e">
        <f ca="1">VLOOKUP($B151,INDIRECT("data!$"&amp;F142&amp;"$3:$CZ$554"),$C142-3*(B141-1)+R$1,FALSE)</f>
        <v>#N/A</v>
      </c>
      <c r="S151" s="45" t="e">
        <f ca="1">VLOOKUP($B151,INDIRECT("data!$"&amp;F142&amp;"$3:$CZ$554"),$C142-3*(B141-1)+S$1,FALSE)</f>
        <v>#N/A</v>
      </c>
      <c r="T151" s="45" t="e">
        <f ca="1">VLOOKUP($B151,INDIRECT("data!$"&amp;F142&amp;"$3:$CZ$554"),$C142-3*(B141-1)+T$1,FALSE)</f>
        <v>#N/A</v>
      </c>
      <c r="U151" s="45" t="e">
        <f ca="1">VLOOKUP($B151,INDIRECT("data!$"&amp;F142&amp;"$3:$CZ$554"),$C142-3*(B141-1)+U$1,FALSE)</f>
        <v>#N/A</v>
      </c>
      <c r="V151" s="45" t="e">
        <f ca="1">VLOOKUP($B151,INDIRECT("data!$"&amp;F142&amp;"$3:$CZ$554"),$C142-3*(B141-1)+V$1,FALSE)</f>
        <v>#N/A</v>
      </c>
      <c r="W151" s="45" t="e">
        <f ca="1">VLOOKUP($B151,INDIRECT("data!$"&amp;F142&amp;"$3:$CZ$554"),$C142-3*(B141-1)+W$1,FALSE)</f>
        <v>#N/A</v>
      </c>
      <c r="X151" s="45" t="e">
        <f ca="1">VLOOKUP($B151,INDIRECT("data!$"&amp;F142&amp;"$3:$CZ$554"),$C142-3*(B141-1)+X$1,FALSE)</f>
        <v>#N/A</v>
      </c>
      <c r="Y151" s="47" t="e">
        <f ca="1">VLOOKUP($B151,INDIRECT("data!$"&amp;F142&amp;"$3:$CZ$554"),$C142-3*(B141-1)+Y$1,FALSE)</f>
        <v>#N/A</v>
      </c>
      <c r="Z151" s="47" t="e">
        <f ca="1">VLOOKUP($B151,INDIRECT("data!$"&amp;F142&amp;"$3:$CZ$554"),$C142-3*(B141-1)+Z$1,FALSE)</f>
        <v>#N/A</v>
      </c>
      <c r="AA151" s="47" t="e">
        <f ca="1">VLOOKUP($B151,INDIRECT("data!$"&amp;F142&amp;"$3:$CZ$554"),$C142-3*(B141-1)+AA$1,FALSE)</f>
        <v>#N/A</v>
      </c>
      <c r="AB151" s="47" t="e">
        <f ca="1">VLOOKUP($B151,INDIRECT("data!$"&amp;F142&amp;"$3:$CZ$554"),$C142-3*(B141-1)+AB$1,FALSE)</f>
        <v>#N/A</v>
      </c>
      <c r="AC151" s="47" t="e">
        <f ca="1">VLOOKUP($B151,INDIRECT("data!$"&amp;F142&amp;"$3:$CZ$554"),$C142-3*(B141-1)+AC$1,FALSE)</f>
        <v>#N/A</v>
      </c>
      <c r="AD151" s="47" t="e">
        <f ca="1">VLOOKUP($B151,INDIRECT("data!$"&amp;F142&amp;"$3:$CZ$554"),$C142-3*(B141-1)+AD$1,FALSE)</f>
        <v>#N/A</v>
      </c>
      <c r="AE151" s="47" t="e">
        <f ca="1">VLOOKUP($B151,INDIRECT("data!$"&amp;F142&amp;"$3:$CZ$554"),$C142-3*(B141-1)+AE$1,FALSE)</f>
        <v>#N/A</v>
      </c>
      <c r="AF151" s="47" t="e">
        <f ca="1">VLOOKUP($B151,INDIRECT("data!$"&amp;F142&amp;"$3:$CZ$554"),$C142-3*(B141-1)+AF$1,FALSE)</f>
        <v>#N/A</v>
      </c>
      <c r="AG151" s="65" t="e">
        <f t="shared" ca="1" si="303"/>
        <v>#N/A</v>
      </c>
      <c r="AH151" s="65" t="e">
        <f t="shared" ca="1" si="304"/>
        <v>#N/A</v>
      </c>
      <c r="AI151" s="65" t="e">
        <f t="shared" ca="1" si="305"/>
        <v>#N/A</v>
      </c>
      <c r="AJ151" s="65" t="e">
        <f t="shared" ca="1" si="306"/>
        <v>#N/A</v>
      </c>
      <c r="AK151" s="65" t="e">
        <f t="shared" ca="1" si="307"/>
        <v>#N/A</v>
      </c>
      <c r="AL151" s="66" t="e">
        <f t="shared" ca="1" si="308"/>
        <v>#N/A</v>
      </c>
      <c r="AM151" s="66" t="e">
        <f t="shared" ca="1" si="309"/>
        <v>#N/A</v>
      </c>
      <c r="AN151" s="65" t="e">
        <f t="shared" ca="1" si="310"/>
        <v>#N/A</v>
      </c>
      <c r="AO151" s="65" t="e">
        <f t="shared" ca="1" si="311"/>
        <v>#N/A</v>
      </c>
      <c r="AP151" s="65" t="e">
        <f t="shared" ca="1" si="312"/>
        <v>#N/A</v>
      </c>
      <c r="AQ151" s="65" t="e">
        <f t="shared" ca="1" si="313"/>
        <v>#N/A</v>
      </c>
      <c r="AR151" s="65" t="e">
        <f t="shared" ca="1" si="314"/>
        <v>#N/A</v>
      </c>
      <c r="AS151" s="65" t="e">
        <f t="shared" ca="1" si="315"/>
        <v>#N/A</v>
      </c>
      <c r="AT151" s="65" t="e">
        <f t="shared" ca="1" si="316"/>
        <v>#N/A</v>
      </c>
    </row>
    <row r="152" spans="1:46" ht="18" customHeight="1" x14ac:dyDescent="0.25">
      <c r="A152" s="50"/>
      <c r="B152" s="42" t="s">
        <v>23</v>
      </c>
      <c r="C152" s="43"/>
      <c r="D152" s="44"/>
      <c r="E152" s="44"/>
      <c r="F152" s="46" t="e">
        <f ca="1">SUM(F144:F151)</f>
        <v>#N/A</v>
      </c>
      <c r="G152" s="46" t="e">
        <f ca="1">SUM(G144:G151)</f>
        <v>#N/A</v>
      </c>
      <c r="H152" s="42"/>
      <c r="I152" s="46" t="e">
        <f t="shared" ref="I152:J152" ca="1" si="317">SUM(I144:I151)</f>
        <v>#N/A</v>
      </c>
      <c r="J152" s="46" t="e">
        <f t="shared" ca="1" si="317"/>
        <v>#N/A</v>
      </c>
      <c r="K152" s="42"/>
      <c r="L152" s="44"/>
      <c r="M152" s="46" t="e">
        <f t="shared" ref="M152:X152" ca="1" si="318">SUM(M144:M151)</f>
        <v>#N/A</v>
      </c>
      <c r="N152" s="46" t="e">
        <f t="shared" ca="1" si="318"/>
        <v>#N/A</v>
      </c>
      <c r="O152" s="46" t="e">
        <f t="shared" ca="1" si="318"/>
        <v>#N/A</v>
      </c>
      <c r="P152" s="46" t="e">
        <f t="shared" ca="1" si="318"/>
        <v>#N/A</v>
      </c>
      <c r="Q152" s="46" t="e">
        <f t="shared" ca="1" si="318"/>
        <v>#N/A</v>
      </c>
      <c r="R152" s="46" t="e">
        <f t="shared" ca="1" si="318"/>
        <v>#N/A</v>
      </c>
      <c r="S152" s="46" t="e">
        <f t="shared" ca="1" si="318"/>
        <v>#N/A</v>
      </c>
      <c r="T152" s="46" t="e">
        <f t="shared" ca="1" si="318"/>
        <v>#N/A</v>
      </c>
      <c r="U152" s="46" t="e">
        <f t="shared" ca="1" si="318"/>
        <v>#N/A</v>
      </c>
      <c r="V152" s="46" t="e">
        <f t="shared" ca="1" si="318"/>
        <v>#N/A</v>
      </c>
      <c r="W152" s="46" t="e">
        <f t="shared" ca="1" si="318"/>
        <v>#N/A</v>
      </c>
      <c r="X152" s="46" t="e">
        <f t="shared" ca="1" si="318"/>
        <v>#N/A</v>
      </c>
      <c r="Y152" s="48"/>
      <c r="Z152" s="48"/>
      <c r="AA152" s="48"/>
      <c r="AB152" s="48"/>
      <c r="AC152" s="48"/>
      <c r="AD152" s="48"/>
      <c r="AE152" s="48"/>
      <c r="AF152" s="48"/>
    </row>
    <row r="153" spans="1:46" ht="18" customHeight="1" x14ac:dyDescent="0.25">
      <c r="A153" s="50"/>
      <c r="B153" s="37" t="str">
        <f ca="1">CONCATENATE(B142,"-Away")</f>
        <v>Brentford-Away</v>
      </c>
      <c r="C153" s="40" t="s">
        <v>22</v>
      </c>
      <c r="D153" s="13" t="s">
        <v>50</v>
      </c>
      <c r="E153" s="13" t="s">
        <v>51</v>
      </c>
      <c r="F153" s="13" t="s">
        <v>3</v>
      </c>
      <c r="G153" s="13" t="s">
        <v>4</v>
      </c>
      <c r="H153" s="13" t="s">
        <v>6</v>
      </c>
      <c r="I153" s="13" t="s">
        <v>1</v>
      </c>
      <c r="J153" s="13" t="s">
        <v>2</v>
      </c>
      <c r="K153" s="13" t="s">
        <v>5</v>
      </c>
      <c r="L153" s="13" t="s">
        <v>52</v>
      </c>
      <c r="M153" s="13" t="s">
        <v>53</v>
      </c>
      <c r="N153" s="13" t="s">
        <v>54</v>
      </c>
      <c r="O153" s="13" t="s">
        <v>55</v>
      </c>
      <c r="P153" s="13" t="s">
        <v>56</v>
      </c>
      <c r="Q153" s="13" t="s">
        <v>57</v>
      </c>
      <c r="R153" s="13" t="s">
        <v>58</v>
      </c>
      <c r="S153" s="13" t="s">
        <v>59</v>
      </c>
      <c r="T153" s="13" t="s">
        <v>60</v>
      </c>
      <c r="U153" s="13" t="s">
        <v>61</v>
      </c>
      <c r="V153" s="13" t="s">
        <v>62</v>
      </c>
      <c r="W153" s="13" t="s">
        <v>63</v>
      </c>
      <c r="X153" s="13" t="s">
        <v>64</v>
      </c>
      <c r="Y153" s="13" t="s">
        <v>65</v>
      </c>
      <c r="Z153" s="13" t="s">
        <v>66</v>
      </c>
      <c r="AA153" s="13" t="s">
        <v>67</v>
      </c>
      <c r="AB153" s="13" t="s">
        <v>68</v>
      </c>
      <c r="AC153" s="13" t="s">
        <v>69</v>
      </c>
      <c r="AD153" s="13" t="s">
        <v>70</v>
      </c>
      <c r="AE153" s="13" t="s">
        <v>71</v>
      </c>
      <c r="AF153" s="13" t="s">
        <v>72</v>
      </c>
      <c r="AG153" s="62" t="s">
        <v>140</v>
      </c>
      <c r="AH153" s="62" t="s">
        <v>141</v>
      </c>
      <c r="AI153" s="62" t="s">
        <v>142</v>
      </c>
      <c r="AJ153" s="62" t="s">
        <v>143</v>
      </c>
      <c r="AK153" s="62" t="s">
        <v>144</v>
      </c>
      <c r="AL153" s="63" t="s">
        <v>145</v>
      </c>
      <c r="AM153" s="63" t="s">
        <v>146</v>
      </c>
      <c r="AN153" s="62" t="s">
        <v>147</v>
      </c>
      <c r="AO153" s="64" t="s">
        <v>150</v>
      </c>
      <c r="AP153" s="64" t="s">
        <v>151</v>
      </c>
      <c r="AQ153" s="62" t="s">
        <v>148</v>
      </c>
      <c r="AR153" s="62" t="s">
        <v>149</v>
      </c>
      <c r="AS153" s="62" t="s">
        <v>152</v>
      </c>
      <c r="AT153" s="62" t="s">
        <v>153</v>
      </c>
    </row>
    <row r="154" spans="1:46" ht="18" customHeight="1" x14ac:dyDescent="0.25">
      <c r="A154" s="49" t="str">
        <f ca="1">CONCATENATE(B153,"-",B154)</f>
        <v>Brentford-Away-1</v>
      </c>
      <c r="B154" s="37">
        <v>1</v>
      </c>
      <c r="C154" s="41">
        <f ca="1">VLOOKUP($B154,INDIRECT("data!$"&amp;G142&amp;"$3:$CZ$554"),$D142-3*(B141-1)+C$1,FALSE)</f>
        <v>43379</v>
      </c>
      <c r="D154" s="30" t="str">
        <f ca="1">VLOOKUP($B154,INDIRECT("data!$"&amp;G142&amp;"$3:$CZ$554"),$D142-3*(B141-1)+D$1,FALSE)</f>
        <v>Leeds</v>
      </c>
      <c r="E154" s="30" t="str">
        <f ca="1">VLOOKUP($B154,INDIRECT("data!$"&amp;G142&amp;"$3:$CZ$554"),$D142-3*(B141-1)+E$1,FALSE)</f>
        <v>Brentford</v>
      </c>
      <c r="F154" s="29">
        <f ca="1">VLOOKUP($B154,INDIRECT("data!$"&amp;G142&amp;"$3:$CZ$554"),$D142-3*(B141-1)+F$1,FALSE)</f>
        <v>1</v>
      </c>
      <c r="G154" s="29">
        <f ca="1">VLOOKUP($B154,INDIRECT("data!$"&amp;G142&amp;"$3:$CZ$554"),$D142-3*(B141-1)+G$1,FALSE)</f>
        <v>1</v>
      </c>
      <c r="H154" s="15" t="str">
        <f ca="1">VLOOKUP($B154,INDIRECT("data!$"&amp;G142&amp;"$3:$CZ$554"),$D142-3*(B141-1)+H$1,FALSE)</f>
        <v>D</v>
      </c>
      <c r="I154" s="29">
        <f ca="1">VLOOKUP($B154,INDIRECT("data!$"&amp;G142&amp;"$3:$CZ$554"),$D142-3*(B141-1)+I$1,FALSE)</f>
        <v>0</v>
      </c>
      <c r="J154" s="29">
        <f ca="1">VLOOKUP($B154,INDIRECT("data!$"&amp;G142&amp;"$3:$CZ$554"),$D142-3*(B141-1)+J$1,FALSE)</f>
        <v>0</v>
      </c>
      <c r="K154" s="15" t="str">
        <f ca="1">VLOOKUP($B154,INDIRECT("data!$"&amp;G142&amp;"$3:$CZ$554"),$D142-3*(B141-1)+K$1,FALSE)</f>
        <v>D</v>
      </c>
      <c r="L154" s="30" t="str">
        <f ca="1">VLOOKUP($B154,INDIRECT("data!$"&amp;G142&amp;"$3:$CZ$554"),$D142-3*(B141-1)+L$1,FALSE)</f>
        <v>J Simpson</v>
      </c>
      <c r="M154" s="45">
        <f ca="1">VLOOKUP($B154,INDIRECT("data!$"&amp;G142&amp;"$3:$CZ$554"),$D142-3*(B141-1)+M$1,FALSE)</f>
        <v>13</v>
      </c>
      <c r="N154" s="45">
        <f ca="1">VLOOKUP($B154,INDIRECT("data!$"&amp;G142&amp;"$3:$CZ$554"),$D142-3*(B141-1)+N$1,FALSE)</f>
        <v>13</v>
      </c>
      <c r="O154" s="45">
        <f ca="1">VLOOKUP($B154,INDIRECT("data!$"&amp;G142&amp;"$3:$CZ$554"),$D142-3*(B141-1)+O$1,FALSE)</f>
        <v>3</v>
      </c>
      <c r="P154" s="45">
        <f ca="1">VLOOKUP($B154,INDIRECT("data!$"&amp;G142&amp;"$3:$CZ$554"),$D142-3*(B141-1)+P$1,FALSE)</f>
        <v>7</v>
      </c>
      <c r="Q154" s="45">
        <f ca="1">VLOOKUP($B154,INDIRECT("data!$"&amp;G142&amp;"$3:$CZ$554"),$D142-3*(B141-1)+Q$1,FALSE)</f>
        <v>18</v>
      </c>
      <c r="R154" s="45">
        <f ca="1">VLOOKUP($B154,INDIRECT("data!$"&amp;G142&amp;"$3:$CZ$554"),$D142-3*(B141-1)+R$1,FALSE)</f>
        <v>15</v>
      </c>
      <c r="S154" s="45">
        <f ca="1">VLOOKUP($B154,INDIRECT("data!$"&amp;G142&amp;"$3:$CZ$554"),$D142-3*(B141-1)+S$1,FALSE)</f>
        <v>2</v>
      </c>
      <c r="T154" s="45">
        <f ca="1">VLOOKUP($B154,INDIRECT("data!$"&amp;G142&amp;"$3:$CZ$554"),$D142-3*(B141-1)+T$1,FALSE)</f>
        <v>3</v>
      </c>
      <c r="U154" s="45">
        <f ca="1">VLOOKUP($B154,INDIRECT("data!$"&amp;G142&amp;"$3:$CZ$554"),$D142-3*(B141-1)+U$1,FALSE)</f>
        <v>2</v>
      </c>
      <c r="V154" s="45">
        <f ca="1">VLOOKUP($B154,INDIRECT("data!$"&amp;G142&amp;"$3:$CZ$554"),$D142-3*(B141-1)+V$1,FALSE)</f>
        <v>2</v>
      </c>
      <c r="W154" s="45">
        <f ca="1">VLOOKUP($B154,INDIRECT("data!$"&amp;G142&amp;"$3:$CZ$554"),$D142-3*(B141-1)+W$1,FALSE)</f>
        <v>1</v>
      </c>
      <c r="X154" s="45">
        <f ca="1">VLOOKUP($B154,INDIRECT("data!$"&amp;G142&amp;"$3:$CZ$554"),$D142-3*(B141-1)+X$1,FALSE)</f>
        <v>0</v>
      </c>
      <c r="Y154" s="47">
        <f ca="1">VLOOKUP($B154,INDIRECT("data!$"&amp;G142&amp;"$3:$CZ$554"),$D142-3*(B141-1)+Y$1,FALSE)</f>
        <v>2.2999999999999998</v>
      </c>
      <c r="Z154" s="47">
        <f ca="1">VLOOKUP($B154,INDIRECT("data!$"&amp;G142&amp;"$3:$CZ$554"),$D142-3*(B141-1)+Z$1,FALSE)</f>
        <v>3.7</v>
      </c>
      <c r="AA154" s="47">
        <f ca="1">VLOOKUP($B154,INDIRECT("data!$"&amp;G142&amp;"$3:$CZ$554"),$D142-3*(B141-1)+AA$1,FALSE)</f>
        <v>3.1</v>
      </c>
      <c r="AB154" s="47">
        <f ca="1">VLOOKUP($B154,INDIRECT("data!$"&amp;G142&amp;"$3:$CZ$554"),$D142-3*(B141-1)+AB$1,FALSE)</f>
        <v>2.34</v>
      </c>
      <c r="AC154" s="47">
        <f ca="1">VLOOKUP($B154,INDIRECT("data!$"&amp;G142&amp;"$3:$CZ$554"),$D142-3*(B141-1)+AC$1,FALSE)</f>
        <v>3.68</v>
      </c>
      <c r="AD154" s="47">
        <f ca="1">VLOOKUP($B154,INDIRECT("data!$"&amp;G142&amp;"$3:$CZ$554"),$D142-3*(B141-1)+AD$1,FALSE)</f>
        <v>3.08</v>
      </c>
      <c r="AE154" s="47">
        <f ca="1">VLOOKUP($B154,INDIRECT("data!$"&amp;G142&amp;"$3:$CZ$554"),$D142-3*(B141-1)+AE$1,FALSE)</f>
        <v>1.69</v>
      </c>
      <c r="AF154" s="47">
        <f ca="1">VLOOKUP($B154,INDIRECT("data!$"&amp;G142&amp;"$3:$CZ$554"),$D142-3*(B141-1)+AF$1,FALSE)</f>
        <v>2.12</v>
      </c>
      <c r="AG154" s="65">
        <f ca="1">IF(C154="","",F154+G154)</f>
        <v>2</v>
      </c>
      <c r="AH154" s="65">
        <f ca="1">IF(C154="","",I154+J154)</f>
        <v>0</v>
      </c>
      <c r="AI154" s="65">
        <f ca="1">IF(C154="","",AJ154+AK154)</f>
        <v>2</v>
      </c>
      <c r="AJ154" s="65">
        <f ca="1">IF(C154="","",F154-I154)</f>
        <v>1</v>
      </c>
      <c r="AK154" s="65">
        <f ca="1">IF(C154="","",G154-J154)</f>
        <v>1</v>
      </c>
      <c r="AL154" s="66" t="str">
        <f ca="1">IF(AJ154&gt;AK154,"H",IF(AJ154=AK154,"D",IF(AJ154&lt;AK154,"A","Error!")))</f>
        <v>D</v>
      </c>
      <c r="AM154" s="66" t="str">
        <f ca="1">IF(C154="","",CONCATENATE(K154,"-",H154))</f>
        <v>D-D</v>
      </c>
      <c r="AN154" s="65">
        <f ca="1">IF(C154="","",IF(AND(F154&gt;0,G154&gt;0),1,0))</f>
        <v>1</v>
      </c>
      <c r="AO154" s="65">
        <f ca="1">IF(C154="","",IF(AND(F154&gt;0,I154&gt;0),1,0))</f>
        <v>0</v>
      </c>
      <c r="AP154" s="65">
        <f ca="1">IF(C154="","",IF(AND(G154&gt;0,J154&gt;0),1,0))</f>
        <v>0</v>
      </c>
      <c r="AQ154" s="65">
        <f ca="1">IF(C154="","",IF(AND(H154="H",G154=0),1,0))</f>
        <v>0</v>
      </c>
      <c r="AR154" s="65">
        <f ca="1">IF(C154="","",IF(AND(H154="A",F154=0),1,0))</f>
        <v>0</v>
      </c>
      <c r="AS154" s="65">
        <f ca="1">IF(C154="","",IF(AND(K154="H",AL154="H"),1,0))</f>
        <v>0</v>
      </c>
      <c r="AT154" s="65">
        <f ca="1">IF(C154="","",IF(AND(K154="A",AL154="A"),1,0))</f>
        <v>0</v>
      </c>
    </row>
    <row r="155" spans="1:46" ht="18" customHeight="1" x14ac:dyDescent="0.25">
      <c r="A155" s="49" t="str">
        <f ca="1">CONCATENATE(B153,"-",B155)</f>
        <v>Brentford-Away-2</v>
      </c>
      <c r="B155" s="37">
        <v>2</v>
      </c>
      <c r="C155" s="41">
        <f ca="1">VLOOKUP($B155,INDIRECT("data!$"&amp;G142&amp;"$3:$CZ$554"),$D142-3*(B141-1)+C$1,FALSE)</f>
        <v>43365</v>
      </c>
      <c r="D155" s="30" t="str">
        <f ca="1">VLOOKUP($B155,INDIRECT("data!$"&amp;G142&amp;"$3:$CZ$554"),$D142-3*(B141-1)+D$1,FALSE)</f>
        <v>Derby</v>
      </c>
      <c r="E155" s="30" t="str">
        <f ca="1">VLOOKUP($B155,INDIRECT("data!$"&amp;G142&amp;"$3:$CZ$554"),$D142-3*(B141-1)+E$1,FALSE)</f>
        <v>Brentford</v>
      </c>
      <c r="F155" s="29">
        <f ca="1">VLOOKUP($B155,INDIRECT("data!$"&amp;G142&amp;"$3:$CZ$554"),$D142-3*(B141-1)+F$1,FALSE)</f>
        <v>3</v>
      </c>
      <c r="G155" s="29">
        <f ca="1">VLOOKUP($B155,INDIRECT("data!$"&amp;G142&amp;"$3:$CZ$554"),$D142-3*(B141-1)+G$1,FALSE)</f>
        <v>1</v>
      </c>
      <c r="H155" s="15" t="str">
        <f ca="1">VLOOKUP($B155,INDIRECT("data!$"&amp;G142&amp;"$3:$CZ$554"),$D142-3*(B141-1)+H$1,FALSE)</f>
        <v>H</v>
      </c>
      <c r="I155" s="29">
        <f ca="1">VLOOKUP($B155,INDIRECT("data!$"&amp;G142&amp;"$3:$CZ$554"),$D142-3*(B141-1)+I$1,FALSE)</f>
        <v>3</v>
      </c>
      <c r="J155" s="29">
        <f ca="1">VLOOKUP($B155,INDIRECT("data!$"&amp;G142&amp;"$3:$CZ$554"),$D142-3*(B141-1)+J$1,FALSE)</f>
        <v>1</v>
      </c>
      <c r="K155" s="15" t="str">
        <f ca="1">VLOOKUP($B155,INDIRECT("data!$"&amp;G142&amp;"$3:$CZ$554"),$D142-3*(B141-1)+K$1,FALSE)</f>
        <v>H</v>
      </c>
      <c r="L155" s="30" t="str">
        <f ca="1">VLOOKUP($B155,INDIRECT("data!$"&amp;G142&amp;"$3:$CZ$554"),$D142-3*(B141-1)+L$1,FALSE)</f>
        <v>A Madley</v>
      </c>
      <c r="M155" s="45">
        <f ca="1">VLOOKUP($B155,INDIRECT("data!$"&amp;G142&amp;"$3:$CZ$554"),$D142-3*(B141-1)+M$1,FALSE)</f>
        <v>16</v>
      </c>
      <c r="N155" s="45">
        <f ca="1">VLOOKUP($B155,INDIRECT("data!$"&amp;G142&amp;"$3:$CZ$554"),$D142-3*(B141-1)+N$1,FALSE)</f>
        <v>16</v>
      </c>
      <c r="O155" s="45">
        <f ca="1">VLOOKUP($B155,INDIRECT("data!$"&amp;G142&amp;"$3:$CZ$554"),$D142-3*(B141-1)+O$1,FALSE)</f>
        <v>6</v>
      </c>
      <c r="P155" s="45">
        <f ca="1">VLOOKUP($B155,INDIRECT("data!$"&amp;G142&amp;"$3:$CZ$554"),$D142-3*(B141-1)+P$1,FALSE)</f>
        <v>2</v>
      </c>
      <c r="Q155" s="45">
        <f ca="1">VLOOKUP($B155,INDIRECT("data!$"&amp;G142&amp;"$3:$CZ$554"),$D142-3*(B141-1)+Q$1,FALSE)</f>
        <v>9</v>
      </c>
      <c r="R155" s="45">
        <f ca="1">VLOOKUP($B155,INDIRECT("data!$"&amp;G142&amp;"$3:$CZ$554"),$D142-3*(B141-1)+R$1,FALSE)</f>
        <v>9</v>
      </c>
      <c r="S155" s="45">
        <f ca="1">VLOOKUP($B155,INDIRECT("data!$"&amp;G142&amp;"$3:$CZ$554"),$D142-3*(B141-1)+S$1,FALSE)</f>
        <v>3</v>
      </c>
      <c r="T155" s="45">
        <f ca="1">VLOOKUP($B155,INDIRECT("data!$"&amp;G142&amp;"$3:$CZ$554"),$D142-3*(B141-1)+T$1,FALSE)</f>
        <v>9</v>
      </c>
      <c r="U155" s="45">
        <f ca="1">VLOOKUP($B155,INDIRECT("data!$"&amp;G142&amp;"$3:$CZ$554"),$D142-3*(B141-1)+U$1,FALSE)</f>
        <v>2</v>
      </c>
      <c r="V155" s="45">
        <f ca="1">VLOOKUP($B155,INDIRECT("data!$"&amp;G142&amp;"$3:$CZ$554"),$D142-3*(B141-1)+V$1,FALSE)</f>
        <v>1</v>
      </c>
      <c r="W155" s="45">
        <f ca="1">VLOOKUP($B155,INDIRECT("data!$"&amp;G142&amp;"$3:$CZ$554"),$D142-3*(B141-1)+W$1,FALSE)</f>
        <v>0</v>
      </c>
      <c r="X155" s="45">
        <f ca="1">VLOOKUP($B155,INDIRECT("data!$"&amp;G142&amp;"$3:$CZ$554"),$D142-3*(B141-1)+X$1,FALSE)</f>
        <v>0</v>
      </c>
      <c r="Y155" s="47">
        <f ca="1">VLOOKUP($B155,INDIRECT("data!$"&amp;G142&amp;"$3:$CZ$554"),$D142-3*(B141-1)+Y$1,FALSE)</f>
        <v>3.25</v>
      </c>
      <c r="Z155" s="47">
        <f ca="1">VLOOKUP($B155,INDIRECT("data!$"&amp;G142&amp;"$3:$CZ$554"),$D142-3*(B141-1)+Z$1,FALSE)</f>
        <v>3.5</v>
      </c>
      <c r="AA155" s="47">
        <f ca="1">VLOOKUP($B155,INDIRECT("data!$"&amp;G142&amp;"$3:$CZ$554"),$D142-3*(B141-1)+AA$1,FALSE)</f>
        <v>2.2999999999999998</v>
      </c>
      <c r="AB155" s="47">
        <f ca="1">VLOOKUP($B155,INDIRECT("data!$"&amp;G142&amp;"$3:$CZ$554"),$D142-3*(B141-1)+AB$1,FALSE)</f>
        <v>3.21</v>
      </c>
      <c r="AC155" s="47">
        <f ca="1">VLOOKUP($B155,INDIRECT("data!$"&amp;G142&amp;"$3:$CZ$554"),$D142-3*(B141-1)+AC$1,FALSE)</f>
        <v>3.5</v>
      </c>
      <c r="AD155" s="47">
        <f ca="1">VLOOKUP($B155,INDIRECT("data!$"&amp;G142&amp;"$3:$CZ$554"),$D142-3*(B141-1)+AD$1,FALSE)</f>
        <v>2.31</v>
      </c>
      <c r="AE155" s="47">
        <f ca="1">VLOOKUP($B155,INDIRECT("data!$"&amp;G142&amp;"$3:$CZ$554"),$D142-3*(B141-1)+AE$1,FALSE)</f>
        <v>1.86</v>
      </c>
      <c r="AF155" s="47">
        <f ca="1">VLOOKUP($B155,INDIRECT("data!$"&amp;G142&amp;"$3:$CZ$554"),$D142-3*(B141-1)+AF$1,FALSE)</f>
        <v>1.93</v>
      </c>
      <c r="AG155" s="65">
        <f t="shared" ref="AG155:AG161" ca="1" si="319">IF(C155="","",F155+G155)</f>
        <v>4</v>
      </c>
      <c r="AH155" s="65">
        <f t="shared" ref="AH155:AH161" ca="1" si="320">IF(C155="","",I155+J155)</f>
        <v>4</v>
      </c>
      <c r="AI155" s="65">
        <f t="shared" ref="AI155:AI161" ca="1" si="321">IF(C155="","",AJ155+AK155)</f>
        <v>0</v>
      </c>
      <c r="AJ155" s="65">
        <f t="shared" ref="AJ155:AJ161" ca="1" si="322">IF(C155="","",F155-I155)</f>
        <v>0</v>
      </c>
      <c r="AK155" s="65">
        <f t="shared" ref="AK155:AK161" ca="1" si="323">IF(C155="","",G155-J155)</f>
        <v>0</v>
      </c>
      <c r="AL155" s="66" t="str">
        <f t="shared" ref="AL155:AL161" ca="1" si="324">IF(AJ155&gt;AK155,"H",IF(AJ155=AK155,"D",IF(AJ155&lt;AK155,"A","Error!")))</f>
        <v>D</v>
      </c>
      <c r="AM155" s="66" t="str">
        <f t="shared" ref="AM155:AM161" ca="1" si="325">IF(C155="","",CONCATENATE(K155,"-",H155))</f>
        <v>H-H</v>
      </c>
      <c r="AN155" s="65">
        <f t="shared" ref="AN155:AN161" ca="1" si="326">IF(C155="","",IF(AND(F155&gt;0,G155&gt;0),1,0))</f>
        <v>1</v>
      </c>
      <c r="AO155" s="65">
        <f t="shared" ref="AO155:AO161" ca="1" si="327">IF(C155="","",IF(AND(F155&gt;0,I155&gt;0),1,0))</f>
        <v>1</v>
      </c>
      <c r="AP155" s="65">
        <f t="shared" ref="AP155:AP161" ca="1" si="328">IF(C155="","",IF(AND(G155&gt;0,J155&gt;0),1,0))</f>
        <v>1</v>
      </c>
      <c r="AQ155" s="65">
        <f t="shared" ref="AQ155:AQ161" ca="1" si="329">IF(C155="","",IF(AND(H155="H",G155=0),1,0))</f>
        <v>0</v>
      </c>
      <c r="AR155" s="65">
        <f t="shared" ref="AR155:AR161" ca="1" si="330">IF(C155="","",IF(AND(H155="A",F155=0),1,0))</f>
        <v>0</v>
      </c>
      <c r="AS155" s="65">
        <f t="shared" ref="AS155:AS161" ca="1" si="331">IF(C155="","",IF(AND(K155="H",AL155="H"),1,0))</f>
        <v>0</v>
      </c>
      <c r="AT155" s="65">
        <f t="shared" ref="AT155:AT161" ca="1" si="332">IF(C155="","",IF(AND(K155="A",AL155="A"),1,0))</f>
        <v>0</v>
      </c>
    </row>
    <row r="156" spans="1:46" ht="18" customHeight="1" x14ac:dyDescent="0.25">
      <c r="A156" s="49" t="str">
        <f ca="1">CONCATENATE(B153,"-",B156)</f>
        <v>Brentford-Away-3</v>
      </c>
      <c r="B156" s="37">
        <v>3</v>
      </c>
      <c r="C156" s="41">
        <f ca="1">VLOOKUP($B156,INDIRECT("data!$"&amp;G142&amp;"$3:$CZ$554"),$D142-3*(B141-1)+C$1,FALSE)</f>
        <v>43361</v>
      </c>
      <c r="D156" s="30" t="str">
        <f ca="1">VLOOKUP($B156,INDIRECT("data!$"&amp;G142&amp;"$3:$CZ$554"),$D142-3*(B141-1)+D$1,FALSE)</f>
        <v>Ipswich</v>
      </c>
      <c r="E156" s="30" t="str">
        <f ca="1">VLOOKUP($B156,INDIRECT("data!$"&amp;G142&amp;"$3:$CZ$554"),$D142-3*(B141-1)+E$1,FALSE)</f>
        <v>Brentford</v>
      </c>
      <c r="F156" s="29">
        <f ca="1">VLOOKUP($B156,INDIRECT("data!$"&amp;G142&amp;"$3:$CZ$554"),$D142-3*(B141-1)+F$1,FALSE)</f>
        <v>1</v>
      </c>
      <c r="G156" s="29">
        <f ca="1">VLOOKUP($B156,INDIRECT("data!$"&amp;G142&amp;"$3:$CZ$554"),$D142-3*(B141-1)+G$1,FALSE)</f>
        <v>1</v>
      </c>
      <c r="H156" s="15" t="str">
        <f ca="1">VLOOKUP($B156,INDIRECT("data!$"&amp;G142&amp;"$3:$CZ$554"),$D142-3*(B141-1)+H$1,FALSE)</f>
        <v>D</v>
      </c>
      <c r="I156" s="29">
        <f ca="1">VLOOKUP($B156,INDIRECT("data!$"&amp;G142&amp;"$3:$CZ$554"),$D142-3*(B141-1)+I$1,FALSE)</f>
        <v>0</v>
      </c>
      <c r="J156" s="29">
        <f ca="1">VLOOKUP($B156,INDIRECT("data!$"&amp;G142&amp;"$3:$CZ$554"),$D142-3*(B141-1)+J$1,FALSE)</f>
        <v>1</v>
      </c>
      <c r="K156" s="15" t="str">
        <f ca="1">VLOOKUP($B156,INDIRECT("data!$"&amp;G142&amp;"$3:$CZ$554"),$D142-3*(B141-1)+K$1,FALSE)</f>
        <v>A</v>
      </c>
      <c r="L156" s="30" t="str">
        <f ca="1">VLOOKUP($B156,INDIRECT("data!$"&amp;G142&amp;"$3:$CZ$554"),$D142-3*(B141-1)+L$1,FALSE)</f>
        <v>D Bond</v>
      </c>
      <c r="M156" s="45">
        <f ca="1">VLOOKUP($B156,INDIRECT("data!$"&amp;G142&amp;"$3:$CZ$554"),$D142-3*(B141-1)+M$1,FALSE)</f>
        <v>10</v>
      </c>
      <c r="N156" s="45">
        <f ca="1">VLOOKUP($B156,INDIRECT("data!$"&amp;G142&amp;"$3:$CZ$554"),$D142-3*(B141-1)+N$1,FALSE)</f>
        <v>14</v>
      </c>
      <c r="O156" s="45">
        <f ca="1">VLOOKUP($B156,INDIRECT("data!$"&amp;G142&amp;"$3:$CZ$554"),$D142-3*(B141-1)+O$1,FALSE)</f>
        <v>5</v>
      </c>
      <c r="P156" s="45">
        <f ca="1">VLOOKUP($B156,INDIRECT("data!$"&amp;G142&amp;"$3:$CZ$554"),$D142-3*(B141-1)+P$1,FALSE)</f>
        <v>6</v>
      </c>
      <c r="Q156" s="45">
        <f ca="1">VLOOKUP($B156,INDIRECT("data!$"&amp;G142&amp;"$3:$CZ$554"),$D142-3*(B141-1)+Q$1,FALSE)</f>
        <v>16</v>
      </c>
      <c r="R156" s="45">
        <f ca="1">VLOOKUP($B156,INDIRECT("data!$"&amp;G142&amp;"$3:$CZ$554"),$D142-3*(B141-1)+R$1,FALSE)</f>
        <v>9</v>
      </c>
      <c r="S156" s="45">
        <f ca="1">VLOOKUP($B156,INDIRECT("data!$"&amp;G142&amp;"$3:$CZ$554"),$D142-3*(B141-1)+S$1,FALSE)</f>
        <v>8</v>
      </c>
      <c r="T156" s="45">
        <f ca="1">VLOOKUP($B156,INDIRECT("data!$"&amp;G142&amp;"$3:$CZ$554"),$D142-3*(B141-1)+T$1,FALSE)</f>
        <v>6</v>
      </c>
      <c r="U156" s="45">
        <f ca="1">VLOOKUP($B156,INDIRECT("data!$"&amp;G142&amp;"$3:$CZ$554"),$D142-3*(B141-1)+U$1,FALSE)</f>
        <v>1</v>
      </c>
      <c r="V156" s="45">
        <f ca="1">VLOOKUP($B156,INDIRECT("data!$"&amp;G142&amp;"$3:$CZ$554"),$D142-3*(B141-1)+V$1,FALSE)</f>
        <v>2</v>
      </c>
      <c r="W156" s="45">
        <f ca="1">VLOOKUP($B156,INDIRECT("data!$"&amp;G142&amp;"$3:$CZ$554"),$D142-3*(B141-1)+W$1,FALSE)</f>
        <v>0</v>
      </c>
      <c r="X156" s="45">
        <f ca="1">VLOOKUP($B156,INDIRECT("data!$"&amp;G142&amp;"$3:$CZ$554"),$D142-3*(B141-1)+X$1,FALSE)</f>
        <v>0</v>
      </c>
      <c r="Y156" s="47">
        <f ca="1">VLOOKUP($B156,INDIRECT("data!$"&amp;G142&amp;"$3:$CZ$554"),$D142-3*(B141-1)+Y$1,FALSE)</f>
        <v>4.5999999999999996</v>
      </c>
      <c r="Z156" s="47">
        <f ca="1">VLOOKUP($B156,INDIRECT("data!$"&amp;G142&amp;"$3:$CZ$554"),$D142-3*(B141-1)+Z$1,FALSE)</f>
        <v>3.75</v>
      </c>
      <c r="AA156" s="47">
        <f ca="1">VLOOKUP($B156,INDIRECT("data!$"&amp;G142&amp;"$3:$CZ$554"),$D142-3*(B141-1)+AA$1,FALSE)</f>
        <v>1.83</v>
      </c>
      <c r="AB156" s="47">
        <f ca="1">VLOOKUP($B156,INDIRECT("data!$"&amp;G142&amp;"$3:$CZ$554"),$D142-3*(B141-1)+AB$1,FALSE)</f>
        <v>4.47</v>
      </c>
      <c r="AC156" s="47">
        <f ca="1">VLOOKUP($B156,INDIRECT("data!$"&amp;G142&amp;"$3:$CZ$554"),$D142-3*(B141-1)+AC$1,FALSE)</f>
        <v>3.69</v>
      </c>
      <c r="AD156" s="47">
        <f ca="1">VLOOKUP($B156,INDIRECT("data!$"&amp;G142&amp;"$3:$CZ$554"),$D142-3*(B141-1)+AD$1,FALSE)</f>
        <v>1.87</v>
      </c>
      <c r="AE156" s="47">
        <f ca="1">VLOOKUP($B156,INDIRECT("data!$"&amp;G142&amp;"$3:$CZ$554"),$D142-3*(B141-1)+AE$1,FALSE)</f>
        <v>1.94</v>
      </c>
      <c r="AF156" s="47">
        <f ca="1">VLOOKUP($B156,INDIRECT("data!$"&amp;G142&amp;"$3:$CZ$554"),$D142-3*(B141-1)+AF$1,FALSE)</f>
        <v>1.85</v>
      </c>
      <c r="AG156" s="65">
        <f t="shared" ca="1" si="319"/>
        <v>2</v>
      </c>
      <c r="AH156" s="65">
        <f t="shared" ca="1" si="320"/>
        <v>1</v>
      </c>
      <c r="AI156" s="65">
        <f t="shared" ca="1" si="321"/>
        <v>1</v>
      </c>
      <c r="AJ156" s="65">
        <f t="shared" ca="1" si="322"/>
        <v>1</v>
      </c>
      <c r="AK156" s="65">
        <f t="shared" ca="1" si="323"/>
        <v>0</v>
      </c>
      <c r="AL156" s="66" t="str">
        <f t="shared" ca="1" si="324"/>
        <v>H</v>
      </c>
      <c r="AM156" s="66" t="str">
        <f t="shared" ca="1" si="325"/>
        <v>A-D</v>
      </c>
      <c r="AN156" s="65">
        <f t="shared" ca="1" si="326"/>
        <v>1</v>
      </c>
      <c r="AO156" s="65">
        <f t="shared" ca="1" si="327"/>
        <v>0</v>
      </c>
      <c r="AP156" s="65">
        <f t="shared" ca="1" si="328"/>
        <v>1</v>
      </c>
      <c r="AQ156" s="65">
        <f t="shared" ca="1" si="329"/>
        <v>0</v>
      </c>
      <c r="AR156" s="65">
        <f t="shared" ca="1" si="330"/>
        <v>0</v>
      </c>
      <c r="AS156" s="65">
        <f t="shared" ca="1" si="331"/>
        <v>0</v>
      </c>
      <c r="AT156" s="65">
        <f t="shared" ca="1" si="332"/>
        <v>0</v>
      </c>
    </row>
    <row r="157" spans="1:46" ht="18" customHeight="1" x14ac:dyDescent="0.25">
      <c r="A157" s="49" t="str">
        <f ca="1">CONCATENATE(B153,"-",B157)</f>
        <v>Brentford-Away-4</v>
      </c>
      <c r="B157" s="37">
        <v>4</v>
      </c>
      <c r="C157" s="41">
        <f ca="1">VLOOKUP($B157,INDIRECT("data!$"&amp;G142&amp;"$3:$CZ$554"),$D142-3*(B141-1)+C$1,FALSE)</f>
        <v>43337</v>
      </c>
      <c r="D157" s="30" t="str">
        <f ca="1">VLOOKUP($B157,INDIRECT("data!$"&amp;G142&amp;"$3:$CZ$554"),$D142-3*(B141-1)+D$1,FALSE)</f>
        <v>Blackburn</v>
      </c>
      <c r="E157" s="30" t="str">
        <f ca="1">VLOOKUP($B157,INDIRECT("data!$"&amp;G142&amp;"$3:$CZ$554"),$D142-3*(B141-1)+E$1,FALSE)</f>
        <v>Brentford</v>
      </c>
      <c r="F157" s="29">
        <f ca="1">VLOOKUP($B157,INDIRECT("data!$"&amp;G142&amp;"$3:$CZ$554"),$D142-3*(B141-1)+F$1,FALSE)</f>
        <v>1</v>
      </c>
      <c r="G157" s="29">
        <f ca="1">VLOOKUP($B157,INDIRECT("data!$"&amp;G142&amp;"$3:$CZ$554"),$D142-3*(B141-1)+G$1,FALSE)</f>
        <v>0</v>
      </c>
      <c r="H157" s="15" t="str">
        <f ca="1">VLOOKUP($B157,INDIRECT("data!$"&amp;G142&amp;"$3:$CZ$554"),$D142-3*(B141-1)+H$1,FALSE)</f>
        <v>H</v>
      </c>
      <c r="I157" s="29">
        <f ca="1">VLOOKUP($B157,INDIRECT("data!$"&amp;G142&amp;"$3:$CZ$554"),$D142-3*(B141-1)+I$1,FALSE)</f>
        <v>0</v>
      </c>
      <c r="J157" s="29">
        <f ca="1">VLOOKUP($B157,INDIRECT("data!$"&amp;G142&amp;"$3:$CZ$554"),$D142-3*(B141-1)+J$1,FALSE)</f>
        <v>0</v>
      </c>
      <c r="K157" s="15" t="str">
        <f ca="1">VLOOKUP($B157,INDIRECT("data!$"&amp;G142&amp;"$3:$CZ$554"),$D142-3*(B141-1)+K$1,FALSE)</f>
        <v>D</v>
      </c>
      <c r="L157" s="30" t="str">
        <f ca="1">VLOOKUP($B157,INDIRECT("data!$"&amp;G142&amp;"$3:$CZ$554"),$D142-3*(B141-1)+L$1,FALSE)</f>
        <v>T Harrington</v>
      </c>
      <c r="M157" s="45">
        <f ca="1">VLOOKUP($B157,INDIRECT("data!$"&amp;G142&amp;"$3:$CZ$554"),$D142-3*(B141-1)+M$1,FALSE)</f>
        <v>2</v>
      </c>
      <c r="N157" s="45">
        <f ca="1">VLOOKUP($B157,INDIRECT("data!$"&amp;G142&amp;"$3:$CZ$554"),$D142-3*(B141-1)+N$1,FALSE)</f>
        <v>8</v>
      </c>
      <c r="O157" s="45">
        <f ca="1">VLOOKUP($B157,INDIRECT("data!$"&amp;G142&amp;"$3:$CZ$554"),$D142-3*(B141-1)+O$1,FALSE)</f>
        <v>1</v>
      </c>
      <c r="P157" s="45">
        <f ca="1">VLOOKUP($B157,INDIRECT("data!$"&amp;G142&amp;"$3:$CZ$554"),$D142-3*(B141-1)+P$1,FALSE)</f>
        <v>3</v>
      </c>
      <c r="Q157" s="45">
        <f ca="1">VLOOKUP($B157,INDIRECT("data!$"&amp;G142&amp;"$3:$CZ$554"),$D142-3*(B141-1)+Q$1,FALSE)</f>
        <v>12</v>
      </c>
      <c r="R157" s="45">
        <f ca="1">VLOOKUP($B157,INDIRECT("data!$"&amp;G142&amp;"$3:$CZ$554"),$D142-3*(B141-1)+R$1,FALSE)</f>
        <v>10</v>
      </c>
      <c r="S157" s="45">
        <f ca="1">VLOOKUP($B157,INDIRECT("data!$"&amp;G142&amp;"$3:$CZ$554"),$D142-3*(B141-1)+S$1,FALSE)</f>
        <v>3</v>
      </c>
      <c r="T157" s="45">
        <f ca="1">VLOOKUP($B157,INDIRECT("data!$"&amp;G142&amp;"$3:$CZ$554"),$D142-3*(B141-1)+T$1,FALSE)</f>
        <v>4</v>
      </c>
      <c r="U157" s="45">
        <f ca="1">VLOOKUP($B157,INDIRECT("data!$"&amp;G142&amp;"$3:$CZ$554"),$D142-3*(B141-1)+U$1,FALSE)</f>
        <v>0</v>
      </c>
      <c r="V157" s="45">
        <f ca="1">VLOOKUP($B157,INDIRECT("data!$"&amp;G142&amp;"$3:$CZ$554"),$D142-3*(B141-1)+V$1,FALSE)</f>
        <v>1</v>
      </c>
      <c r="W157" s="45">
        <f ca="1">VLOOKUP($B157,INDIRECT("data!$"&amp;G142&amp;"$3:$CZ$554"),$D142-3*(B141-1)+W$1,FALSE)</f>
        <v>0</v>
      </c>
      <c r="X157" s="45">
        <f ca="1">VLOOKUP($B157,INDIRECT("data!$"&amp;G142&amp;"$3:$CZ$554"),$D142-3*(B141-1)+X$1,FALSE)</f>
        <v>0</v>
      </c>
      <c r="Y157" s="47">
        <f ca="1">VLOOKUP($B157,INDIRECT("data!$"&amp;G142&amp;"$3:$CZ$554"),$D142-3*(B141-1)+Y$1,FALSE)</f>
        <v>2.9</v>
      </c>
      <c r="Z157" s="47">
        <f ca="1">VLOOKUP($B157,INDIRECT("data!$"&amp;G142&amp;"$3:$CZ$554"),$D142-3*(B141-1)+Z$1,FALSE)</f>
        <v>3.5</v>
      </c>
      <c r="AA157" s="47">
        <f ca="1">VLOOKUP($B157,INDIRECT("data!$"&amp;G142&amp;"$3:$CZ$554"),$D142-3*(B141-1)+AA$1,FALSE)</f>
        <v>2.54</v>
      </c>
      <c r="AB157" s="47">
        <f ca="1">VLOOKUP($B157,INDIRECT("data!$"&amp;G142&amp;"$3:$CZ$554"),$D142-3*(B141-1)+AB$1,FALSE)</f>
        <v>2.87</v>
      </c>
      <c r="AC157" s="47">
        <f ca="1">VLOOKUP($B157,INDIRECT("data!$"&amp;G142&amp;"$3:$CZ$554"),$D142-3*(B141-1)+AC$1,FALSE)</f>
        <v>3.47</v>
      </c>
      <c r="AD157" s="47">
        <f ca="1">VLOOKUP($B157,INDIRECT("data!$"&amp;G142&amp;"$3:$CZ$554"),$D142-3*(B141-1)+AD$1,FALSE)</f>
        <v>2.58</v>
      </c>
      <c r="AE157" s="47">
        <f ca="1">VLOOKUP($B157,INDIRECT("data!$"&amp;G142&amp;"$3:$CZ$554"),$D142-3*(B141-1)+AE$1,FALSE)</f>
        <v>1.87</v>
      </c>
      <c r="AF157" s="47">
        <f ca="1">VLOOKUP($B157,INDIRECT("data!$"&amp;G142&amp;"$3:$CZ$554"),$D142-3*(B141-1)+AF$1,FALSE)</f>
        <v>1.92</v>
      </c>
      <c r="AG157" s="65">
        <f t="shared" ca="1" si="319"/>
        <v>1</v>
      </c>
      <c r="AH157" s="65">
        <f t="shared" ca="1" si="320"/>
        <v>0</v>
      </c>
      <c r="AI157" s="65">
        <f t="shared" ca="1" si="321"/>
        <v>1</v>
      </c>
      <c r="AJ157" s="65">
        <f t="shared" ca="1" si="322"/>
        <v>1</v>
      </c>
      <c r="AK157" s="65">
        <f t="shared" ca="1" si="323"/>
        <v>0</v>
      </c>
      <c r="AL157" s="66" t="str">
        <f t="shared" ca="1" si="324"/>
        <v>H</v>
      </c>
      <c r="AM157" s="66" t="str">
        <f t="shared" ca="1" si="325"/>
        <v>D-H</v>
      </c>
      <c r="AN157" s="65">
        <f t="shared" ca="1" si="326"/>
        <v>0</v>
      </c>
      <c r="AO157" s="65">
        <f t="shared" ca="1" si="327"/>
        <v>0</v>
      </c>
      <c r="AP157" s="65">
        <f t="shared" ca="1" si="328"/>
        <v>0</v>
      </c>
      <c r="AQ157" s="65">
        <f t="shared" ca="1" si="329"/>
        <v>1</v>
      </c>
      <c r="AR157" s="65">
        <f t="shared" ca="1" si="330"/>
        <v>0</v>
      </c>
      <c r="AS157" s="65">
        <f t="shared" ca="1" si="331"/>
        <v>0</v>
      </c>
      <c r="AT157" s="65">
        <f t="shared" ca="1" si="332"/>
        <v>0</v>
      </c>
    </row>
    <row r="158" spans="1:46" ht="18" customHeight="1" x14ac:dyDescent="0.25">
      <c r="A158" s="49" t="str">
        <f ca="1">CONCATENATE(B153,"-",B158)</f>
        <v>Brentford-Away-5</v>
      </c>
      <c r="B158" s="37">
        <v>5</v>
      </c>
      <c r="C158" s="41">
        <f ca="1">VLOOKUP($B158,INDIRECT("data!$"&amp;G142&amp;"$3:$CZ$554"),$D142-3*(B141-1)+C$1,FALSE)</f>
        <v>43334</v>
      </c>
      <c r="D158" s="30" t="str">
        <f ca="1">VLOOKUP($B158,INDIRECT("data!$"&amp;G142&amp;"$3:$CZ$554"),$D142-3*(B141-1)+D$1,FALSE)</f>
        <v>Aston Villa</v>
      </c>
      <c r="E158" s="30" t="str">
        <f ca="1">VLOOKUP($B158,INDIRECT("data!$"&amp;G142&amp;"$3:$CZ$554"),$D142-3*(B141-1)+E$1,FALSE)</f>
        <v>Brentford</v>
      </c>
      <c r="F158" s="29">
        <f ca="1">VLOOKUP($B158,INDIRECT("data!$"&amp;G142&amp;"$3:$CZ$554"),$D142-3*(B141-1)+F$1,FALSE)</f>
        <v>2</v>
      </c>
      <c r="G158" s="29">
        <f ca="1">VLOOKUP($B158,INDIRECT("data!$"&amp;G142&amp;"$3:$CZ$554"),$D142-3*(B141-1)+G$1,FALSE)</f>
        <v>2</v>
      </c>
      <c r="H158" s="15" t="str">
        <f ca="1">VLOOKUP($B158,INDIRECT("data!$"&amp;G142&amp;"$3:$CZ$554"),$D142-3*(B141-1)+H$1,FALSE)</f>
        <v>D</v>
      </c>
      <c r="I158" s="29">
        <f ca="1">VLOOKUP($B158,INDIRECT("data!$"&amp;G142&amp;"$3:$CZ$554"),$D142-3*(B141-1)+I$1,FALSE)</f>
        <v>1</v>
      </c>
      <c r="J158" s="29">
        <f ca="1">VLOOKUP($B158,INDIRECT("data!$"&amp;G142&amp;"$3:$CZ$554"),$D142-3*(B141-1)+J$1,FALSE)</f>
        <v>1</v>
      </c>
      <c r="K158" s="15" t="str">
        <f ca="1">VLOOKUP($B158,INDIRECT("data!$"&amp;G142&amp;"$3:$CZ$554"),$D142-3*(B141-1)+K$1,FALSE)</f>
        <v>D</v>
      </c>
      <c r="L158" s="30" t="str">
        <f ca="1">VLOOKUP($B158,INDIRECT("data!$"&amp;G142&amp;"$3:$CZ$554"),$D142-3*(B141-1)+L$1,FALSE)</f>
        <v>J Moss</v>
      </c>
      <c r="M158" s="45">
        <f ca="1">VLOOKUP($B158,INDIRECT("data!$"&amp;G142&amp;"$3:$CZ$554"),$D142-3*(B141-1)+M$1,FALSE)</f>
        <v>16</v>
      </c>
      <c r="N158" s="45">
        <f ca="1">VLOOKUP($B158,INDIRECT("data!$"&amp;G142&amp;"$3:$CZ$554"),$D142-3*(B141-1)+N$1,FALSE)</f>
        <v>13</v>
      </c>
      <c r="O158" s="45">
        <f ca="1">VLOOKUP($B158,INDIRECT("data!$"&amp;G142&amp;"$3:$CZ$554"),$D142-3*(B141-1)+O$1,FALSE)</f>
        <v>7</v>
      </c>
      <c r="P158" s="45">
        <f ca="1">VLOOKUP($B158,INDIRECT("data!$"&amp;G142&amp;"$3:$CZ$554"),$D142-3*(B141-1)+P$1,FALSE)</f>
        <v>7</v>
      </c>
      <c r="Q158" s="45">
        <f ca="1">VLOOKUP($B158,INDIRECT("data!$"&amp;G142&amp;"$3:$CZ$554"),$D142-3*(B141-1)+Q$1,FALSE)</f>
        <v>9</v>
      </c>
      <c r="R158" s="45">
        <f ca="1">VLOOKUP($B158,INDIRECT("data!$"&amp;G142&amp;"$3:$CZ$554"),$D142-3*(B141-1)+R$1,FALSE)</f>
        <v>18</v>
      </c>
      <c r="S158" s="45">
        <f ca="1">VLOOKUP($B158,INDIRECT("data!$"&amp;G142&amp;"$3:$CZ$554"),$D142-3*(B141-1)+S$1,FALSE)</f>
        <v>13</v>
      </c>
      <c r="T158" s="45">
        <f ca="1">VLOOKUP($B158,INDIRECT("data!$"&amp;G142&amp;"$3:$CZ$554"),$D142-3*(B141-1)+T$1,FALSE)</f>
        <v>6</v>
      </c>
      <c r="U158" s="45">
        <f ca="1">VLOOKUP($B158,INDIRECT("data!$"&amp;G142&amp;"$3:$CZ$554"),$D142-3*(B141-1)+U$1,FALSE)</f>
        <v>3</v>
      </c>
      <c r="V158" s="45">
        <f ca="1">VLOOKUP($B158,INDIRECT("data!$"&amp;G142&amp;"$3:$CZ$554"),$D142-3*(B141-1)+V$1,FALSE)</f>
        <v>2</v>
      </c>
      <c r="W158" s="45">
        <f ca="1">VLOOKUP($B158,INDIRECT("data!$"&amp;G142&amp;"$3:$CZ$554"),$D142-3*(B141-1)+W$1,FALSE)</f>
        <v>0</v>
      </c>
      <c r="X158" s="45">
        <f ca="1">VLOOKUP($B158,INDIRECT("data!$"&amp;G142&amp;"$3:$CZ$554"),$D142-3*(B141-1)+X$1,FALSE)</f>
        <v>0</v>
      </c>
      <c r="Y158" s="47">
        <f ca="1">VLOOKUP($B158,INDIRECT("data!$"&amp;G142&amp;"$3:$CZ$554"),$D142-3*(B141-1)+Y$1,FALSE)</f>
        <v>2.54</v>
      </c>
      <c r="Z158" s="47">
        <f ca="1">VLOOKUP($B158,INDIRECT("data!$"&amp;G142&amp;"$3:$CZ$554"),$D142-3*(B141-1)+Z$1,FALSE)</f>
        <v>3.5</v>
      </c>
      <c r="AA158" s="47">
        <f ca="1">VLOOKUP($B158,INDIRECT("data!$"&amp;G142&amp;"$3:$CZ$554"),$D142-3*(B141-1)+AA$1,FALSE)</f>
        <v>2.9</v>
      </c>
      <c r="AB158" s="47">
        <f ca="1">VLOOKUP($B158,INDIRECT("data!$"&amp;G142&amp;"$3:$CZ$554"),$D142-3*(B141-1)+AB$1,FALSE)</f>
        <v>2.57</v>
      </c>
      <c r="AC158" s="47">
        <f ca="1">VLOOKUP($B158,INDIRECT("data!$"&amp;G142&amp;"$3:$CZ$554"),$D142-3*(B141-1)+AC$1,FALSE)</f>
        <v>3.43</v>
      </c>
      <c r="AD158" s="47">
        <f ca="1">VLOOKUP($B158,INDIRECT("data!$"&amp;G142&amp;"$3:$CZ$554"),$D142-3*(B141-1)+AD$1,FALSE)</f>
        <v>2.9</v>
      </c>
      <c r="AE158" s="47">
        <f ca="1">VLOOKUP($B158,INDIRECT("data!$"&amp;G142&amp;"$3:$CZ$554"),$D142-3*(B141-1)+AE$1,FALSE)</f>
        <v>1.91</v>
      </c>
      <c r="AF158" s="47">
        <f ca="1">VLOOKUP($B158,INDIRECT("data!$"&amp;G142&amp;"$3:$CZ$554"),$D142-3*(B141-1)+AF$1,FALSE)</f>
        <v>1.88</v>
      </c>
      <c r="AG158" s="65">
        <f t="shared" ca="1" si="319"/>
        <v>4</v>
      </c>
      <c r="AH158" s="65">
        <f t="shared" ca="1" si="320"/>
        <v>2</v>
      </c>
      <c r="AI158" s="65">
        <f t="shared" ca="1" si="321"/>
        <v>2</v>
      </c>
      <c r="AJ158" s="65">
        <f t="shared" ca="1" si="322"/>
        <v>1</v>
      </c>
      <c r="AK158" s="65">
        <f t="shared" ca="1" si="323"/>
        <v>1</v>
      </c>
      <c r="AL158" s="66" t="str">
        <f t="shared" ca="1" si="324"/>
        <v>D</v>
      </c>
      <c r="AM158" s="66" t="str">
        <f t="shared" ca="1" si="325"/>
        <v>D-D</v>
      </c>
      <c r="AN158" s="65">
        <f t="shared" ca="1" si="326"/>
        <v>1</v>
      </c>
      <c r="AO158" s="65">
        <f t="shared" ca="1" si="327"/>
        <v>1</v>
      </c>
      <c r="AP158" s="65">
        <f t="shared" ca="1" si="328"/>
        <v>1</v>
      </c>
      <c r="AQ158" s="65">
        <f t="shared" ca="1" si="329"/>
        <v>0</v>
      </c>
      <c r="AR158" s="65">
        <f t="shared" ca="1" si="330"/>
        <v>0</v>
      </c>
      <c r="AS158" s="65">
        <f t="shared" ca="1" si="331"/>
        <v>0</v>
      </c>
      <c r="AT158" s="65">
        <f t="shared" ca="1" si="332"/>
        <v>0</v>
      </c>
    </row>
    <row r="159" spans="1:46" ht="18" customHeight="1" x14ac:dyDescent="0.25">
      <c r="A159" s="49" t="str">
        <f ca="1">CONCATENATE(B153,"-",B159)</f>
        <v>Brentford-Away-6</v>
      </c>
      <c r="B159" s="37">
        <v>6</v>
      </c>
      <c r="C159" s="41">
        <f ca="1">VLOOKUP($B159,INDIRECT("data!$"&amp;G142&amp;"$3:$CZ$554"),$D142-3*(B141-1)+C$1,FALSE)</f>
        <v>43323</v>
      </c>
      <c r="D159" s="30" t="str">
        <f ca="1">VLOOKUP($B159,INDIRECT("data!$"&amp;G142&amp;"$3:$CZ$554"),$D142-3*(B141-1)+D$1,FALSE)</f>
        <v>Stoke</v>
      </c>
      <c r="E159" s="30" t="str">
        <f ca="1">VLOOKUP($B159,INDIRECT("data!$"&amp;G142&amp;"$3:$CZ$554"),$D142-3*(B141-1)+E$1,FALSE)</f>
        <v>Brentford</v>
      </c>
      <c r="F159" s="29">
        <f ca="1">VLOOKUP($B159,INDIRECT("data!$"&amp;G142&amp;"$3:$CZ$554"),$D142-3*(B141-1)+F$1,FALSE)</f>
        <v>1</v>
      </c>
      <c r="G159" s="29">
        <f ca="1">VLOOKUP($B159,INDIRECT("data!$"&amp;G142&amp;"$3:$CZ$554"),$D142-3*(B141-1)+G$1,FALSE)</f>
        <v>1</v>
      </c>
      <c r="H159" s="15" t="str">
        <f ca="1">VLOOKUP($B159,INDIRECT("data!$"&amp;G142&amp;"$3:$CZ$554"),$D142-3*(B141-1)+H$1,FALSE)</f>
        <v>D</v>
      </c>
      <c r="I159" s="29">
        <f ca="1">VLOOKUP($B159,INDIRECT("data!$"&amp;G142&amp;"$3:$CZ$554"),$D142-3*(B141-1)+I$1,FALSE)</f>
        <v>1</v>
      </c>
      <c r="J159" s="29">
        <f ca="1">VLOOKUP($B159,INDIRECT("data!$"&amp;G142&amp;"$3:$CZ$554"),$D142-3*(B141-1)+J$1,FALSE)</f>
        <v>0</v>
      </c>
      <c r="K159" s="15" t="str">
        <f ca="1">VLOOKUP($B159,INDIRECT("data!$"&amp;G142&amp;"$3:$CZ$554"),$D142-3*(B141-1)+K$1,FALSE)</f>
        <v>H</v>
      </c>
      <c r="L159" s="30" t="str">
        <f ca="1">VLOOKUP($B159,INDIRECT("data!$"&amp;G142&amp;"$3:$CZ$554"),$D142-3*(B141-1)+L$1,FALSE)</f>
        <v>A Davies</v>
      </c>
      <c r="M159" s="45">
        <f ca="1">VLOOKUP($B159,INDIRECT("data!$"&amp;G142&amp;"$3:$CZ$554"),$D142-3*(B141-1)+M$1,FALSE)</f>
        <v>9</v>
      </c>
      <c r="N159" s="45">
        <f ca="1">VLOOKUP($B159,INDIRECT("data!$"&amp;G142&amp;"$3:$CZ$554"),$D142-3*(B141-1)+N$1,FALSE)</f>
        <v>17</v>
      </c>
      <c r="O159" s="45">
        <f ca="1">VLOOKUP($B159,INDIRECT("data!$"&amp;G142&amp;"$3:$CZ$554"),$D142-3*(B141-1)+O$1,FALSE)</f>
        <v>3</v>
      </c>
      <c r="P159" s="45">
        <f ca="1">VLOOKUP($B159,INDIRECT("data!$"&amp;G142&amp;"$3:$CZ$554"),$D142-3*(B141-1)+P$1,FALSE)</f>
        <v>5</v>
      </c>
      <c r="Q159" s="45">
        <f ca="1">VLOOKUP($B159,INDIRECT("data!$"&amp;G142&amp;"$3:$CZ$554"),$D142-3*(B141-1)+Q$1,FALSE)</f>
        <v>15</v>
      </c>
      <c r="R159" s="45">
        <f ca="1">VLOOKUP($B159,INDIRECT("data!$"&amp;G142&amp;"$3:$CZ$554"),$D142-3*(B141-1)+R$1,FALSE)</f>
        <v>6</v>
      </c>
      <c r="S159" s="45">
        <f ca="1">VLOOKUP($B159,INDIRECT("data!$"&amp;G142&amp;"$3:$CZ$554"),$D142-3*(B141-1)+S$1,FALSE)</f>
        <v>2</v>
      </c>
      <c r="T159" s="45">
        <f ca="1">VLOOKUP($B159,INDIRECT("data!$"&amp;G142&amp;"$3:$CZ$554"),$D142-3*(B141-1)+T$1,FALSE)</f>
        <v>6</v>
      </c>
      <c r="U159" s="45">
        <f ca="1">VLOOKUP($B159,INDIRECT("data!$"&amp;G142&amp;"$3:$CZ$554"),$D142-3*(B141-1)+U$1,FALSE)</f>
        <v>2</v>
      </c>
      <c r="V159" s="45">
        <f ca="1">VLOOKUP($B159,INDIRECT("data!$"&amp;G142&amp;"$3:$CZ$554"),$D142-3*(B141-1)+V$1,FALSE)</f>
        <v>0</v>
      </c>
      <c r="W159" s="45">
        <f ca="1">VLOOKUP($B159,INDIRECT("data!$"&amp;G142&amp;"$3:$CZ$554"),$D142-3*(B141-1)+W$1,FALSE)</f>
        <v>0</v>
      </c>
      <c r="X159" s="45">
        <f ca="1">VLOOKUP($B159,INDIRECT("data!$"&amp;G142&amp;"$3:$CZ$554"),$D142-3*(B141-1)+X$1,FALSE)</f>
        <v>0</v>
      </c>
      <c r="Y159" s="47">
        <f ca="1">VLOOKUP($B159,INDIRECT("data!$"&amp;G142&amp;"$3:$CZ$554"),$D142-3*(B141-1)+Y$1,FALSE)</f>
        <v>2.2999999999999998</v>
      </c>
      <c r="Z159" s="47">
        <f ca="1">VLOOKUP($B159,INDIRECT("data!$"&amp;G142&amp;"$3:$CZ$554"),$D142-3*(B141-1)+Z$1,FALSE)</f>
        <v>3.5</v>
      </c>
      <c r="AA159" s="47">
        <f ca="1">VLOOKUP($B159,INDIRECT("data!$"&amp;G142&amp;"$3:$CZ$554"),$D142-3*(B141-1)+AA$1,FALSE)</f>
        <v>3.3</v>
      </c>
      <c r="AB159" s="47">
        <f ca="1">VLOOKUP($B159,INDIRECT("data!$"&amp;G142&amp;"$3:$CZ$554"),$D142-3*(B141-1)+AB$1,FALSE)</f>
        <v>2.29</v>
      </c>
      <c r="AC159" s="47">
        <f ca="1">VLOOKUP($B159,INDIRECT("data!$"&amp;G142&amp;"$3:$CZ$554"),$D142-3*(B141-1)+AC$1,FALSE)</f>
        <v>3.49</v>
      </c>
      <c r="AD159" s="47">
        <f ca="1">VLOOKUP($B159,INDIRECT("data!$"&amp;G142&amp;"$3:$CZ$554"),$D142-3*(B141-1)+AD$1,FALSE)</f>
        <v>3.3</v>
      </c>
      <c r="AE159" s="47">
        <f ca="1">VLOOKUP($B159,INDIRECT("data!$"&amp;G142&amp;"$3:$CZ$554"),$D142-3*(B141-1)+AE$1,FALSE)</f>
        <v>1.77</v>
      </c>
      <c r="AF159" s="47">
        <f ca="1">VLOOKUP($B159,INDIRECT("data!$"&amp;G142&amp;"$3:$CZ$554"),$D142-3*(B141-1)+AF$1,FALSE)</f>
        <v>2.0299999999999998</v>
      </c>
      <c r="AG159" s="65">
        <f t="shared" ca="1" si="319"/>
        <v>2</v>
      </c>
      <c r="AH159" s="65">
        <f t="shared" ca="1" si="320"/>
        <v>1</v>
      </c>
      <c r="AI159" s="65">
        <f t="shared" ca="1" si="321"/>
        <v>1</v>
      </c>
      <c r="AJ159" s="65">
        <f t="shared" ca="1" si="322"/>
        <v>0</v>
      </c>
      <c r="AK159" s="65">
        <f t="shared" ca="1" si="323"/>
        <v>1</v>
      </c>
      <c r="AL159" s="66" t="str">
        <f t="shared" ca="1" si="324"/>
        <v>A</v>
      </c>
      <c r="AM159" s="66" t="str">
        <f t="shared" ca="1" si="325"/>
        <v>H-D</v>
      </c>
      <c r="AN159" s="65">
        <f t="shared" ca="1" si="326"/>
        <v>1</v>
      </c>
      <c r="AO159" s="65">
        <f t="shared" ca="1" si="327"/>
        <v>1</v>
      </c>
      <c r="AP159" s="65">
        <f t="shared" ca="1" si="328"/>
        <v>0</v>
      </c>
      <c r="AQ159" s="65">
        <f t="shared" ca="1" si="329"/>
        <v>0</v>
      </c>
      <c r="AR159" s="65">
        <f t="shared" ca="1" si="330"/>
        <v>0</v>
      </c>
      <c r="AS159" s="65">
        <f t="shared" ca="1" si="331"/>
        <v>0</v>
      </c>
      <c r="AT159" s="65">
        <f t="shared" ca="1" si="332"/>
        <v>0</v>
      </c>
    </row>
    <row r="160" spans="1:46" ht="18" customHeight="1" x14ac:dyDescent="0.25">
      <c r="A160" s="49" t="str">
        <f ca="1">CONCATENATE(B153,"-",B160)</f>
        <v>Brentford-Away-7</v>
      </c>
      <c r="B160" s="37">
        <v>7</v>
      </c>
      <c r="C160" s="41" t="e">
        <f ca="1">VLOOKUP($B160,INDIRECT("data!$"&amp;G142&amp;"$3:$CZ$554"),$D142-3*(B141-1)+C$1,FALSE)</f>
        <v>#N/A</v>
      </c>
      <c r="D160" s="30" t="e">
        <f ca="1">VLOOKUP($B160,INDIRECT("data!$"&amp;G142&amp;"$3:$CZ$554"),$D142-3*(B141-1)+D$1,FALSE)</f>
        <v>#N/A</v>
      </c>
      <c r="E160" s="30" t="e">
        <f ca="1">VLOOKUP($B160,INDIRECT("data!$"&amp;G142&amp;"$3:$CZ$554"),$D142-3*(B141-1)+E$1,FALSE)</f>
        <v>#N/A</v>
      </c>
      <c r="F160" s="29" t="e">
        <f ca="1">VLOOKUP($B160,INDIRECT("data!$"&amp;G142&amp;"$3:$CZ$554"),$D142-3*(B141-1)+F$1,FALSE)</f>
        <v>#N/A</v>
      </c>
      <c r="G160" s="29" t="e">
        <f ca="1">VLOOKUP($B160,INDIRECT("data!$"&amp;G142&amp;"$3:$CZ$554"),$D142-3*(B141-1)+G$1,FALSE)</f>
        <v>#N/A</v>
      </c>
      <c r="H160" s="15" t="e">
        <f ca="1">VLOOKUP($B160,INDIRECT("data!$"&amp;G142&amp;"$3:$CZ$554"),$D142-3*(B141-1)+H$1,FALSE)</f>
        <v>#N/A</v>
      </c>
      <c r="I160" s="29" t="e">
        <f ca="1">VLOOKUP($B160,INDIRECT("data!$"&amp;G142&amp;"$3:$CZ$554"),$D142-3*(B141-1)+I$1,FALSE)</f>
        <v>#N/A</v>
      </c>
      <c r="J160" s="29" t="e">
        <f ca="1">VLOOKUP($B160,INDIRECT("data!$"&amp;G142&amp;"$3:$CZ$554"),$D142-3*(B141-1)+J$1,FALSE)</f>
        <v>#N/A</v>
      </c>
      <c r="K160" s="15" t="e">
        <f ca="1">VLOOKUP($B160,INDIRECT("data!$"&amp;G142&amp;"$3:$CZ$554"),$D142-3*(B141-1)+K$1,FALSE)</f>
        <v>#N/A</v>
      </c>
      <c r="L160" s="30" t="e">
        <f ca="1">VLOOKUP($B160,INDIRECT("data!$"&amp;G142&amp;"$3:$CZ$554"),$D142-3*(B141-1)+L$1,FALSE)</f>
        <v>#N/A</v>
      </c>
      <c r="M160" s="45" t="e">
        <f ca="1">VLOOKUP($B160,INDIRECT("data!$"&amp;G142&amp;"$3:$CZ$554"),$D142-3*(B141-1)+M$1,FALSE)</f>
        <v>#N/A</v>
      </c>
      <c r="N160" s="45" t="e">
        <f ca="1">VLOOKUP($B160,INDIRECT("data!$"&amp;G142&amp;"$3:$CZ$554"),$D142-3*(B141-1)+N$1,FALSE)</f>
        <v>#N/A</v>
      </c>
      <c r="O160" s="45" t="e">
        <f ca="1">VLOOKUP($B160,INDIRECT("data!$"&amp;G142&amp;"$3:$CZ$554"),$D142-3*(B141-1)+O$1,FALSE)</f>
        <v>#N/A</v>
      </c>
      <c r="P160" s="45" t="e">
        <f ca="1">VLOOKUP($B160,INDIRECT("data!$"&amp;G142&amp;"$3:$CZ$554"),$D142-3*(B141-1)+P$1,FALSE)</f>
        <v>#N/A</v>
      </c>
      <c r="Q160" s="45" t="e">
        <f ca="1">VLOOKUP($B160,INDIRECT("data!$"&amp;G142&amp;"$3:$CZ$554"),$D142-3*(B141-1)+Q$1,FALSE)</f>
        <v>#N/A</v>
      </c>
      <c r="R160" s="45" t="e">
        <f ca="1">VLOOKUP($B160,INDIRECT("data!$"&amp;G142&amp;"$3:$CZ$554"),$D142-3*(B141-1)+R$1,FALSE)</f>
        <v>#N/A</v>
      </c>
      <c r="S160" s="45" t="e">
        <f ca="1">VLOOKUP($B160,INDIRECT("data!$"&amp;G142&amp;"$3:$CZ$554"),$D142-3*(B141-1)+S$1,FALSE)</f>
        <v>#N/A</v>
      </c>
      <c r="T160" s="45" t="e">
        <f ca="1">VLOOKUP($B160,INDIRECT("data!$"&amp;G142&amp;"$3:$CZ$554"),$D142-3*(B141-1)+T$1,FALSE)</f>
        <v>#N/A</v>
      </c>
      <c r="U160" s="45" t="e">
        <f ca="1">VLOOKUP($B160,INDIRECT("data!$"&amp;G142&amp;"$3:$CZ$554"),$D142-3*(B141-1)+U$1,FALSE)</f>
        <v>#N/A</v>
      </c>
      <c r="V160" s="45" t="e">
        <f ca="1">VLOOKUP($B160,INDIRECT("data!$"&amp;G142&amp;"$3:$CZ$554"),$D142-3*(B141-1)+V$1,FALSE)</f>
        <v>#N/A</v>
      </c>
      <c r="W160" s="45" t="e">
        <f ca="1">VLOOKUP($B160,INDIRECT("data!$"&amp;G142&amp;"$3:$CZ$554"),$D142-3*(B141-1)+W$1,FALSE)</f>
        <v>#N/A</v>
      </c>
      <c r="X160" s="45" t="e">
        <f ca="1">VLOOKUP($B160,INDIRECT("data!$"&amp;G142&amp;"$3:$CZ$554"),$D142-3*(B141-1)+X$1,FALSE)</f>
        <v>#N/A</v>
      </c>
      <c r="Y160" s="47" t="e">
        <f ca="1">VLOOKUP($B160,INDIRECT("data!$"&amp;G142&amp;"$3:$CZ$554"),$D142-3*(B141-1)+Y$1,FALSE)</f>
        <v>#N/A</v>
      </c>
      <c r="Z160" s="47" t="e">
        <f ca="1">VLOOKUP($B160,INDIRECT("data!$"&amp;G142&amp;"$3:$CZ$554"),$D142-3*(B141-1)+Z$1,FALSE)</f>
        <v>#N/A</v>
      </c>
      <c r="AA160" s="47" t="e">
        <f ca="1">VLOOKUP($B160,INDIRECT("data!$"&amp;G142&amp;"$3:$CZ$554"),$D142-3*(B141-1)+AA$1,FALSE)</f>
        <v>#N/A</v>
      </c>
      <c r="AB160" s="47" t="e">
        <f ca="1">VLOOKUP($B160,INDIRECT("data!$"&amp;G142&amp;"$3:$CZ$554"),$D142-3*(B141-1)+AB$1,FALSE)</f>
        <v>#N/A</v>
      </c>
      <c r="AC160" s="47" t="e">
        <f ca="1">VLOOKUP($B160,INDIRECT("data!$"&amp;G142&amp;"$3:$CZ$554"),$D142-3*(B141-1)+AC$1,FALSE)</f>
        <v>#N/A</v>
      </c>
      <c r="AD160" s="47" t="e">
        <f ca="1">VLOOKUP($B160,INDIRECT("data!$"&amp;G142&amp;"$3:$CZ$554"),$D142-3*(B141-1)+AD$1,FALSE)</f>
        <v>#N/A</v>
      </c>
      <c r="AE160" s="47" t="e">
        <f ca="1">VLOOKUP($B160,INDIRECT("data!$"&amp;G142&amp;"$3:$CZ$554"),$D142-3*(B141-1)+AE$1,FALSE)</f>
        <v>#N/A</v>
      </c>
      <c r="AF160" s="47" t="e">
        <f ca="1">VLOOKUP($B160,INDIRECT("data!$"&amp;G142&amp;"$3:$CZ$554"),$D142-3*(B141-1)+AF$1,FALSE)</f>
        <v>#N/A</v>
      </c>
      <c r="AG160" s="65" t="e">
        <f t="shared" ca="1" si="319"/>
        <v>#N/A</v>
      </c>
      <c r="AH160" s="65" t="e">
        <f t="shared" ca="1" si="320"/>
        <v>#N/A</v>
      </c>
      <c r="AI160" s="65" t="e">
        <f t="shared" ca="1" si="321"/>
        <v>#N/A</v>
      </c>
      <c r="AJ160" s="65" t="e">
        <f t="shared" ca="1" si="322"/>
        <v>#N/A</v>
      </c>
      <c r="AK160" s="65" t="e">
        <f t="shared" ca="1" si="323"/>
        <v>#N/A</v>
      </c>
      <c r="AL160" s="66" t="e">
        <f t="shared" ca="1" si="324"/>
        <v>#N/A</v>
      </c>
      <c r="AM160" s="66" t="e">
        <f t="shared" ca="1" si="325"/>
        <v>#N/A</v>
      </c>
      <c r="AN160" s="65" t="e">
        <f t="shared" ca="1" si="326"/>
        <v>#N/A</v>
      </c>
      <c r="AO160" s="65" t="e">
        <f t="shared" ca="1" si="327"/>
        <v>#N/A</v>
      </c>
      <c r="AP160" s="65" t="e">
        <f t="shared" ca="1" si="328"/>
        <v>#N/A</v>
      </c>
      <c r="AQ160" s="65" t="e">
        <f t="shared" ca="1" si="329"/>
        <v>#N/A</v>
      </c>
      <c r="AR160" s="65" t="e">
        <f t="shared" ca="1" si="330"/>
        <v>#N/A</v>
      </c>
      <c r="AS160" s="65" t="e">
        <f t="shared" ca="1" si="331"/>
        <v>#N/A</v>
      </c>
      <c r="AT160" s="65" t="e">
        <f t="shared" ca="1" si="332"/>
        <v>#N/A</v>
      </c>
    </row>
    <row r="161" spans="1:46" ht="18" customHeight="1" x14ac:dyDescent="0.25">
      <c r="A161" s="49" t="str">
        <f ca="1">CONCATENATE(B153,"-",B161)</f>
        <v>Brentford-Away-8</v>
      </c>
      <c r="B161" s="37">
        <v>8</v>
      </c>
      <c r="C161" s="41" t="e">
        <f ca="1">VLOOKUP($B161,INDIRECT("data!$"&amp;G142&amp;"$3:$CZ$554"),$D142-3*(B141-1)+C$1,FALSE)</f>
        <v>#N/A</v>
      </c>
      <c r="D161" s="30" t="e">
        <f ca="1">VLOOKUP($B161,INDIRECT("data!$"&amp;G142&amp;"$3:$CZ$554"),$D142-3*(B141-1)+D$1,FALSE)</f>
        <v>#N/A</v>
      </c>
      <c r="E161" s="30" t="e">
        <f ca="1">VLOOKUP($B161,INDIRECT("data!$"&amp;G142&amp;"$3:$CZ$554"),$D142-3*(B141-1)+E$1,FALSE)</f>
        <v>#N/A</v>
      </c>
      <c r="F161" s="29" t="e">
        <f ca="1">VLOOKUP($B161,INDIRECT("data!$"&amp;G142&amp;"$3:$CZ$554"),$D142-3*(B141-1)+F$1,FALSE)</f>
        <v>#N/A</v>
      </c>
      <c r="G161" s="29" t="e">
        <f ca="1">VLOOKUP($B161,INDIRECT("data!$"&amp;G142&amp;"$3:$CZ$554"),$D142-3*(B141-1)+G$1,FALSE)</f>
        <v>#N/A</v>
      </c>
      <c r="H161" s="15" t="e">
        <f ca="1">VLOOKUP($B161,INDIRECT("data!$"&amp;G142&amp;"$3:$CZ$554"),$D142-3*(B141-1)+H$1,FALSE)</f>
        <v>#N/A</v>
      </c>
      <c r="I161" s="29" t="e">
        <f ca="1">VLOOKUP($B161,INDIRECT("data!$"&amp;G142&amp;"$3:$CZ$554"),$D142-3*(B141-1)+I$1,FALSE)</f>
        <v>#N/A</v>
      </c>
      <c r="J161" s="29" t="e">
        <f ca="1">VLOOKUP($B161,INDIRECT("data!$"&amp;G142&amp;"$3:$CZ$554"),$D142-3*(B141-1)+J$1,FALSE)</f>
        <v>#N/A</v>
      </c>
      <c r="K161" s="15" t="e">
        <f ca="1">VLOOKUP($B161,INDIRECT("data!$"&amp;G142&amp;"$3:$CZ$554"),$D142-3*(B141-1)+K$1,FALSE)</f>
        <v>#N/A</v>
      </c>
      <c r="L161" s="30" t="e">
        <f ca="1">VLOOKUP($B161,INDIRECT("data!$"&amp;G142&amp;"$3:$CZ$554"),$D142-3*(B141-1)+L$1,FALSE)</f>
        <v>#N/A</v>
      </c>
      <c r="M161" s="45" t="e">
        <f ca="1">VLOOKUP($B161,INDIRECT("data!$"&amp;G142&amp;"$3:$CZ$554"),$D142-3*(B141-1)+M$1,FALSE)</f>
        <v>#N/A</v>
      </c>
      <c r="N161" s="45" t="e">
        <f ca="1">VLOOKUP($B161,INDIRECT("data!$"&amp;G142&amp;"$3:$CZ$554"),$D142-3*(B141-1)+N$1,FALSE)</f>
        <v>#N/A</v>
      </c>
      <c r="O161" s="45" t="e">
        <f ca="1">VLOOKUP($B161,INDIRECT("data!$"&amp;G142&amp;"$3:$CZ$554"),$D142-3*(B141-1)+O$1,FALSE)</f>
        <v>#N/A</v>
      </c>
      <c r="P161" s="45" t="e">
        <f ca="1">VLOOKUP($B161,INDIRECT("data!$"&amp;G142&amp;"$3:$CZ$554"),$D142-3*(B141-1)+P$1,FALSE)</f>
        <v>#N/A</v>
      </c>
      <c r="Q161" s="45" t="e">
        <f ca="1">VLOOKUP($B161,INDIRECT("data!$"&amp;G142&amp;"$3:$CZ$554"),$D142-3*(B141-1)+Q$1,FALSE)</f>
        <v>#N/A</v>
      </c>
      <c r="R161" s="45" t="e">
        <f ca="1">VLOOKUP($B161,INDIRECT("data!$"&amp;G142&amp;"$3:$CZ$554"),$D142-3*(B141-1)+R$1,FALSE)</f>
        <v>#N/A</v>
      </c>
      <c r="S161" s="45" t="e">
        <f ca="1">VLOOKUP($B161,INDIRECT("data!$"&amp;G142&amp;"$3:$CZ$554"),$D142-3*(B141-1)+S$1,FALSE)</f>
        <v>#N/A</v>
      </c>
      <c r="T161" s="45" t="e">
        <f ca="1">VLOOKUP($B161,INDIRECT("data!$"&amp;G142&amp;"$3:$CZ$554"),$D142-3*(B141-1)+T$1,FALSE)</f>
        <v>#N/A</v>
      </c>
      <c r="U161" s="45" t="e">
        <f ca="1">VLOOKUP($B161,INDIRECT("data!$"&amp;G142&amp;"$3:$CZ$554"),$D142-3*(B141-1)+U$1,FALSE)</f>
        <v>#N/A</v>
      </c>
      <c r="V161" s="45" t="e">
        <f ca="1">VLOOKUP($B161,INDIRECT("data!$"&amp;G142&amp;"$3:$CZ$554"),$D142-3*(B141-1)+V$1,FALSE)</f>
        <v>#N/A</v>
      </c>
      <c r="W161" s="45" t="e">
        <f ca="1">VLOOKUP($B161,INDIRECT("data!$"&amp;G142&amp;"$3:$CZ$554"),$D142-3*(B141-1)+W$1,FALSE)</f>
        <v>#N/A</v>
      </c>
      <c r="X161" s="45" t="e">
        <f ca="1">VLOOKUP($B161,INDIRECT("data!$"&amp;G142&amp;"$3:$CZ$554"),$D142-3*(B141-1)+X$1,FALSE)</f>
        <v>#N/A</v>
      </c>
      <c r="Y161" s="47" t="e">
        <f ca="1">VLOOKUP($B161,INDIRECT("data!$"&amp;G142&amp;"$3:$CZ$554"),$D142-3*(B141-1)+Y$1,FALSE)</f>
        <v>#N/A</v>
      </c>
      <c r="Z161" s="47" t="e">
        <f ca="1">VLOOKUP($B161,INDIRECT("data!$"&amp;G142&amp;"$3:$CZ$554"),$D142-3*(B141-1)+Z$1,FALSE)</f>
        <v>#N/A</v>
      </c>
      <c r="AA161" s="47" t="e">
        <f ca="1">VLOOKUP($B161,INDIRECT("data!$"&amp;G142&amp;"$3:$CZ$554"),$D142-3*(B141-1)+AA$1,FALSE)</f>
        <v>#N/A</v>
      </c>
      <c r="AB161" s="47" t="e">
        <f ca="1">VLOOKUP($B161,INDIRECT("data!$"&amp;G142&amp;"$3:$CZ$554"),$D142-3*(B141-1)+AB$1,FALSE)</f>
        <v>#N/A</v>
      </c>
      <c r="AC161" s="47" t="e">
        <f ca="1">VLOOKUP($B161,INDIRECT("data!$"&amp;G142&amp;"$3:$CZ$554"),$D142-3*(B141-1)+AC$1,FALSE)</f>
        <v>#N/A</v>
      </c>
      <c r="AD161" s="47" t="e">
        <f ca="1">VLOOKUP($B161,INDIRECT("data!$"&amp;G142&amp;"$3:$CZ$554"),$D142-3*(B141-1)+AD$1,FALSE)</f>
        <v>#N/A</v>
      </c>
      <c r="AE161" s="47" t="e">
        <f ca="1">VLOOKUP($B161,INDIRECT("data!$"&amp;G142&amp;"$3:$CZ$554"),$D142-3*(B141-1)+AE$1,FALSE)</f>
        <v>#N/A</v>
      </c>
      <c r="AF161" s="47" t="e">
        <f ca="1">VLOOKUP($B161,INDIRECT("data!$"&amp;G142&amp;"$3:$CZ$554"),$D142-3*(B141-1)+AF$1,FALSE)</f>
        <v>#N/A</v>
      </c>
      <c r="AG161" s="65" t="e">
        <f t="shared" ca="1" si="319"/>
        <v>#N/A</v>
      </c>
      <c r="AH161" s="65" t="e">
        <f t="shared" ca="1" si="320"/>
        <v>#N/A</v>
      </c>
      <c r="AI161" s="65" t="e">
        <f t="shared" ca="1" si="321"/>
        <v>#N/A</v>
      </c>
      <c r="AJ161" s="65" t="e">
        <f t="shared" ca="1" si="322"/>
        <v>#N/A</v>
      </c>
      <c r="AK161" s="65" t="e">
        <f t="shared" ca="1" si="323"/>
        <v>#N/A</v>
      </c>
      <c r="AL161" s="66" t="e">
        <f t="shared" ca="1" si="324"/>
        <v>#N/A</v>
      </c>
      <c r="AM161" s="66" t="e">
        <f t="shared" ca="1" si="325"/>
        <v>#N/A</v>
      </c>
      <c r="AN161" s="65" t="e">
        <f t="shared" ca="1" si="326"/>
        <v>#N/A</v>
      </c>
      <c r="AO161" s="65" t="e">
        <f t="shared" ca="1" si="327"/>
        <v>#N/A</v>
      </c>
      <c r="AP161" s="65" t="e">
        <f t="shared" ca="1" si="328"/>
        <v>#N/A</v>
      </c>
      <c r="AQ161" s="65" t="e">
        <f t="shared" ca="1" si="329"/>
        <v>#N/A</v>
      </c>
      <c r="AR161" s="65" t="e">
        <f t="shared" ca="1" si="330"/>
        <v>#N/A</v>
      </c>
      <c r="AS161" s="65" t="e">
        <f t="shared" ca="1" si="331"/>
        <v>#N/A</v>
      </c>
      <c r="AT161" s="65" t="e">
        <f t="shared" ca="1" si="332"/>
        <v>#N/A</v>
      </c>
    </row>
    <row r="162" spans="1:46" ht="18" customHeight="1" x14ac:dyDescent="0.25">
      <c r="A162" s="50"/>
      <c r="B162" s="42" t="s">
        <v>23</v>
      </c>
      <c r="C162" s="43"/>
      <c r="D162" s="44"/>
      <c r="E162" s="44"/>
      <c r="F162" s="46" t="e">
        <f ca="1">SUM(F154:F161)</f>
        <v>#N/A</v>
      </c>
      <c r="G162" s="46" t="e">
        <f ca="1">SUM(G154:G161)</f>
        <v>#N/A</v>
      </c>
      <c r="H162" s="42"/>
      <c r="I162" s="46" t="e">
        <f t="shared" ref="I162:J162" ca="1" si="333">SUM(I154:I161)</f>
        <v>#N/A</v>
      </c>
      <c r="J162" s="46" t="e">
        <f t="shared" ca="1" si="333"/>
        <v>#N/A</v>
      </c>
      <c r="K162" s="42"/>
      <c r="L162" s="44"/>
      <c r="M162" s="46" t="e">
        <f t="shared" ref="M162:X162" ca="1" si="334">SUM(M154:M161)</f>
        <v>#N/A</v>
      </c>
      <c r="N162" s="46" t="e">
        <f t="shared" ca="1" si="334"/>
        <v>#N/A</v>
      </c>
      <c r="O162" s="46" t="e">
        <f t="shared" ca="1" si="334"/>
        <v>#N/A</v>
      </c>
      <c r="P162" s="46" t="e">
        <f t="shared" ca="1" si="334"/>
        <v>#N/A</v>
      </c>
      <c r="Q162" s="46" t="e">
        <f t="shared" ca="1" si="334"/>
        <v>#N/A</v>
      </c>
      <c r="R162" s="46" t="e">
        <f t="shared" ca="1" si="334"/>
        <v>#N/A</v>
      </c>
      <c r="S162" s="46" t="e">
        <f t="shared" ca="1" si="334"/>
        <v>#N/A</v>
      </c>
      <c r="T162" s="46" t="e">
        <f t="shared" ca="1" si="334"/>
        <v>#N/A</v>
      </c>
      <c r="U162" s="46" t="e">
        <f t="shared" ca="1" si="334"/>
        <v>#N/A</v>
      </c>
      <c r="V162" s="46" t="e">
        <f t="shared" ca="1" si="334"/>
        <v>#N/A</v>
      </c>
      <c r="W162" s="46" t="e">
        <f t="shared" ca="1" si="334"/>
        <v>#N/A</v>
      </c>
      <c r="X162" s="46" t="e">
        <f t="shared" ca="1" si="334"/>
        <v>#N/A</v>
      </c>
      <c r="Y162" s="48"/>
      <c r="Z162" s="48"/>
      <c r="AA162" s="48"/>
      <c r="AB162" s="48"/>
      <c r="AC162" s="48"/>
      <c r="AD162" s="48"/>
      <c r="AE162" s="48"/>
      <c r="AF162" s="48"/>
    </row>
    <row r="163" spans="1:46" ht="18" customHeight="1" x14ac:dyDescent="0.25">
      <c r="A163" s="50"/>
      <c r="B163" s="38" t="str">
        <f ca="1">CONCATENATE(B142,"-All")</f>
        <v>Brentford-All</v>
      </c>
      <c r="C163" s="40" t="s">
        <v>22</v>
      </c>
      <c r="D163" s="13" t="s">
        <v>50</v>
      </c>
      <c r="E163" s="13" t="s">
        <v>51</v>
      </c>
      <c r="F163" s="13" t="s">
        <v>3</v>
      </c>
      <c r="G163" s="13" t="s">
        <v>4</v>
      </c>
      <c r="H163" s="13" t="s">
        <v>6</v>
      </c>
      <c r="I163" s="13" t="s">
        <v>1</v>
      </c>
      <c r="J163" s="13" t="s">
        <v>2</v>
      </c>
      <c r="K163" s="13" t="s">
        <v>5</v>
      </c>
      <c r="L163" s="13" t="s">
        <v>52</v>
      </c>
      <c r="M163" s="13" t="s">
        <v>53</v>
      </c>
      <c r="N163" s="13" t="s">
        <v>54</v>
      </c>
      <c r="O163" s="13" t="s">
        <v>55</v>
      </c>
      <c r="P163" s="13" t="s">
        <v>56</v>
      </c>
      <c r="Q163" s="13" t="s">
        <v>57</v>
      </c>
      <c r="R163" s="13" t="s">
        <v>58</v>
      </c>
      <c r="S163" s="13" t="s">
        <v>59</v>
      </c>
      <c r="T163" s="13" t="s">
        <v>60</v>
      </c>
      <c r="U163" s="13" t="s">
        <v>61</v>
      </c>
      <c r="V163" s="13" t="s">
        <v>62</v>
      </c>
      <c r="W163" s="13" t="s">
        <v>63</v>
      </c>
      <c r="X163" s="13" t="s">
        <v>64</v>
      </c>
      <c r="Y163" s="13" t="s">
        <v>65</v>
      </c>
      <c r="Z163" s="13" t="s">
        <v>66</v>
      </c>
      <c r="AA163" s="13" t="s">
        <v>67</v>
      </c>
      <c r="AB163" s="13" t="s">
        <v>68</v>
      </c>
      <c r="AC163" s="13" t="s">
        <v>69</v>
      </c>
      <c r="AD163" s="13" t="s">
        <v>70</v>
      </c>
      <c r="AE163" s="13" t="s">
        <v>71</v>
      </c>
      <c r="AF163" s="13" t="s">
        <v>72</v>
      </c>
      <c r="AG163" s="62" t="s">
        <v>140</v>
      </c>
      <c r="AH163" s="62" t="s">
        <v>141</v>
      </c>
      <c r="AI163" s="62" t="s">
        <v>142</v>
      </c>
      <c r="AJ163" s="62" t="s">
        <v>143</v>
      </c>
      <c r="AK163" s="62" t="s">
        <v>144</v>
      </c>
      <c r="AL163" s="63" t="s">
        <v>145</v>
      </c>
      <c r="AM163" s="63" t="s">
        <v>146</v>
      </c>
      <c r="AN163" s="62" t="s">
        <v>147</v>
      </c>
      <c r="AO163" s="64" t="s">
        <v>150</v>
      </c>
      <c r="AP163" s="64" t="s">
        <v>151</v>
      </c>
      <c r="AQ163" s="62" t="s">
        <v>148</v>
      </c>
      <c r="AR163" s="62" t="s">
        <v>149</v>
      </c>
      <c r="AS163" s="62" t="s">
        <v>152</v>
      </c>
      <c r="AT163" s="62" t="s">
        <v>153</v>
      </c>
    </row>
    <row r="164" spans="1:46" ht="18" customHeight="1" x14ac:dyDescent="0.25">
      <c r="A164" s="49" t="str">
        <f ca="1">CONCATENATE(B163,"-",B164)</f>
        <v>Brentford-All-1</v>
      </c>
      <c r="B164" s="38">
        <v>1</v>
      </c>
      <c r="C164" s="41">
        <f ca="1">VLOOKUP($B164,INDIRECT("data!$"&amp;H142&amp;"$3:$CZ$554"),$E142-3*(B141-1)+C$1,FALSE)</f>
        <v>43379</v>
      </c>
      <c r="D164" s="30" t="str">
        <f ca="1">VLOOKUP($B164,INDIRECT("data!$"&amp;H142&amp;"$3:$CZ$554"),$E142-3*(B141-1)+D$1,FALSE)</f>
        <v>Leeds</v>
      </c>
      <c r="E164" s="30" t="str">
        <f ca="1">VLOOKUP($B164,INDIRECT("data!$"&amp;H142&amp;"$3:$CZ$554"),$E142-3*(B141-1)+E$1,FALSE)</f>
        <v>Brentford</v>
      </c>
      <c r="F164" s="29">
        <f ca="1">VLOOKUP($B164,INDIRECT("data!$"&amp;H142&amp;"$3:$CZ$554"),$E142-3*(B141-1)+F$1,FALSE)</f>
        <v>1</v>
      </c>
      <c r="G164" s="29">
        <f ca="1">VLOOKUP($B164,INDIRECT("data!$"&amp;H142&amp;"$3:$CZ$554"),$E142-3*(B141-1)+G$1,FALSE)</f>
        <v>1</v>
      </c>
      <c r="H164" s="15" t="str">
        <f ca="1">VLOOKUP($B164,INDIRECT("data!$"&amp;H142&amp;"$3:$CZ$554"),$E142-3*(B141-1)+H$1,FALSE)</f>
        <v>D</v>
      </c>
      <c r="I164" s="29">
        <f ca="1">VLOOKUP($B164,INDIRECT("data!$"&amp;H142&amp;"$3:$CZ$554"),$E142-3*(B141-1)+I$1,FALSE)</f>
        <v>0</v>
      </c>
      <c r="J164" s="29">
        <f ca="1">VLOOKUP($B164,INDIRECT("data!$"&amp;H142&amp;"$3:$CZ$554"),$E142-3*(B141-1)+J$1,FALSE)</f>
        <v>0</v>
      </c>
      <c r="K164" s="15" t="str">
        <f ca="1">VLOOKUP($B164,INDIRECT("data!$"&amp;H142&amp;"$3:$CZ$554"),$E142-3*(B141-1)+K$1,FALSE)</f>
        <v>D</v>
      </c>
      <c r="L164" s="30" t="str">
        <f ca="1">VLOOKUP($B164,INDIRECT("data!$"&amp;H142&amp;"$3:$CZ$554"),$E142-3*(B141-1)+L$1,FALSE)</f>
        <v>J Simpson</v>
      </c>
      <c r="M164" s="45">
        <f ca="1">VLOOKUP($B164,INDIRECT("data!$"&amp;H142&amp;"$3:$CZ$554"),$E142-3*(B141-1)+M$1,FALSE)</f>
        <v>13</v>
      </c>
      <c r="N164" s="45">
        <f ca="1">VLOOKUP($B164,INDIRECT("data!$"&amp;H142&amp;"$3:$CZ$554"),$E142-3*(B141-1)+N$1,FALSE)</f>
        <v>13</v>
      </c>
      <c r="O164" s="45">
        <f ca="1">VLOOKUP($B164,INDIRECT("data!$"&amp;H142&amp;"$3:$CZ$554"),$E142-3*(B141-1)+O$1,FALSE)</f>
        <v>3</v>
      </c>
      <c r="P164" s="45">
        <f ca="1">VLOOKUP($B164,INDIRECT("data!$"&amp;H142&amp;"$3:$CZ$554"),$E142-3*(B141-1)+P$1,FALSE)</f>
        <v>7</v>
      </c>
      <c r="Q164" s="45">
        <f ca="1">VLOOKUP($B164,INDIRECT("data!$"&amp;H142&amp;"$3:$CZ$554"),$E142-3*(B141-1)+Q$1,FALSE)</f>
        <v>18</v>
      </c>
      <c r="R164" s="45">
        <f ca="1">VLOOKUP($B164,INDIRECT("data!$"&amp;H142&amp;"$3:$CZ$554"),$E142-3*(B141-1)+R$1,FALSE)</f>
        <v>15</v>
      </c>
      <c r="S164" s="45">
        <f ca="1">VLOOKUP($B164,INDIRECT("data!$"&amp;H142&amp;"$3:$CZ$554"),$E142-3*(B141-1)+S$1,FALSE)</f>
        <v>2</v>
      </c>
      <c r="T164" s="45">
        <f ca="1">VLOOKUP($B164,INDIRECT("data!$"&amp;H142&amp;"$3:$CZ$554"),$E142-3*(B141-1)+T$1,FALSE)</f>
        <v>3</v>
      </c>
      <c r="U164" s="45">
        <f ca="1">VLOOKUP($B164,INDIRECT("data!$"&amp;H142&amp;"$3:$CZ$554"),$E142-3*(B141-1)+U$1,FALSE)</f>
        <v>2</v>
      </c>
      <c r="V164" s="45">
        <f ca="1">VLOOKUP($B164,INDIRECT("data!$"&amp;H142&amp;"$3:$CZ$554"),$E142-3*(B141-1)+V$1,FALSE)</f>
        <v>2</v>
      </c>
      <c r="W164" s="45">
        <f ca="1">VLOOKUP($B164,INDIRECT("data!$"&amp;H142&amp;"$3:$CZ$554"),$E142-3*(B141-1)+W$1,FALSE)</f>
        <v>1</v>
      </c>
      <c r="X164" s="45">
        <f ca="1">VLOOKUP($B164,INDIRECT("data!$"&amp;H142&amp;"$3:$CZ$554"),$E142-3*(B141-1)+X$1,FALSE)</f>
        <v>0</v>
      </c>
      <c r="Y164" s="47">
        <f ca="1">VLOOKUP($B164,INDIRECT("data!$"&amp;H142&amp;"$3:$CZ$554"),$E142-3*(B141-1)+Y$1,FALSE)</f>
        <v>2.2999999999999998</v>
      </c>
      <c r="Z164" s="47">
        <f ca="1">VLOOKUP($B164,INDIRECT("data!$"&amp;H142&amp;"$3:$CZ$554"),$E142-3*(B141-1)+Z$1,FALSE)</f>
        <v>3.7</v>
      </c>
      <c r="AA164" s="47">
        <f ca="1">VLOOKUP($B164,INDIRECT("data!$"&amp;H142&amp;"$3:$CZ$554"),$E142-3*(B141-1)+AA$1,FALSE)</f>
        <v>3.1</v>
      </c>
      <c r="AB164" s="47">
        <f ca="1">VLOOKUP($B164,INDIRECT("data!$"&amp;H142&amp;"$3:$CZ$554"),$E142-3*(B141-1)+AB$1,FALSE)</f>
        <v>2.34</v>
      </c>
      <c r="AC164" s="47">
        <f ca="1">VLOOKUP($B164,INDIRECT("data!$"&amp;H142&amp;"$3:$CZ$554"),$E142-3*(B141-1)+AC$1,FALSE)</f>
        <v>3.68</v>
      </c>
      <c r="AD164" s="47">
        <f ca="1">VLOOKUP($B164,INDIRECT("data!$"&amp;H142&amp;"$3:$CZ$554"),$E142-3*(B141-1)+AD$1,FALSE)</f>
        <v>3.08</v>
      </c>
      <c r="AE164" s="47">
        <f ca="1">VLOOKUP($B164,INDIRECT("data!$"&amp;H142&amp;"$3:$CZ$554"),$E142-3*(B141-1)+AE$1,FALSE)</f>
        <v>1.69</v>
      </c>
      <c r="AF164" s="47">
        <f ca="1">VLOOKUP($B164,INDIRECT("data!$"&amp;H142&amp;"$3:$CZ$554"),$E142-3*(B141-1)+AF$1,FALSE)</f>
        <v>2.12</v>
      </c>
      <c r="AG164" s="65">
        <f ca="1">IF(C164="","",F164+G164)</f>
        <v>2</v>
      </c>
      <c r="AH164" s="65">
        <f ca="1">IF(C164="","",I164+J164)</f>
        <v>0</v>
      </c>
      <c r="AI164" s="65">
        <f ca="1">IF(C164="","",AJ164+AK164)</f>
        <v>2</v>
      </c>
      <c r="AJ164" s="65">
        <f ca="1">IF(C164="","",F164-I164)</f>
        <v>1</v>
      </c>
      <c r="AK164" s="65">
        <f ca="1">IF(C164="","",G164-J164)</f>
        <v>1</v>
      </c>
      <c r="AL164" s="66" t="str">
        <f ca="1">IF(AJ164&gt;AK164,"H",IF(AJ164=AK164,"D",IF(AJ164&lt;AK164,"A","Error!")))</f>
        <v>D</v>
      </c>
      <c r="AM164" s="66" t="str">
        <f ca="1">IF(C164="","",CONCATENATE(K164,"-",H164))</f>
        <v>D-D</v>
      </c>
      <c r="AN164" s="65">
        <f ca="1">IF(C164="","",IF(AND(F164&gt;0,G164&gt;0),1,0))</f>
        <v>1</v>
      </c>
      <c r="AO164" s="65">
        <f ca="1">IF(C164="","",IF(AND(F164&gt;0,I164&gt;0),1,0))</f>
        <v>0</v>
      </c>
      <c r="AP164" s="65">
        <f ca="1">IF(C164="","",IF(AND(G164&gt;0,J164&gt;0),1,0))</f>
        <v>0</v>
      </c>
      <c r="AQ164" s="65">
        <f ca="1">IF(C164="","",IF(AND(H164="H",G164=0),1,0))</f>
        <v>0</v>
      </c>
      <c r="AR164" s="65">
        <f ca="1">IF(C164="","",IF(AND(H164="A",F164=0),1,0))</f>
        <v>0</v>
      </c>
      <c r="AS164" s="65">
        <f ca="1">IF(C164="","",IF(AND(K164="H",AL164="H"),1,0))</f>
        <v>0</v>
      </c>
      <c r="AT164" s="65">
        <f ca="1">IF(C164="","",IF(AND(K164="A",AL164="A"),1,0))</f>
        <v>0</v>
      </c>
    </row>
    <row r="165" spans="1:46" ht="18" customHeight="1" x14ac:dyDescent="0.25">
      <c r="A165" s="49" t="str">
        <f ca="1">CONCATENATE(B163,"-",B165)</f>
        <v>Brentford-All-2</v>
      </c>
      <c r="B165" s="38">
        <v>2</v>
      </c>
      <c r="C165" s="41">
        <f ca="1">VLOOKUP($B165,INDIRECT("data!$"&amp;H142&amp;"$3:$CZ$554"),$E142-3*(B141-1)+C$1,FALSE)</f>
        <v>43375</v>
      </c>
      <c r="D165" s="30" t="str">
        <f ca="1">VLOOKUP($B165,INDIRECT("data!$"&amp;H142&amp;"$3:$CZ$554"),$E142-3*(B141-1)+D$1,FALSE)</f>
        <v>Brentford</v>
      </c>
      <c r="E165" s="30" t="str">
        <f ca="1">VLOOKUP($B165,INDIRECT("data!$"&amp;H142&amp;"$3:$CZ$554"),$E142-3*(B141-1)+E$1,FALSE)</f>
        <v>Birmingham</v>
      </c>
      <c r="F165" s="29">
        <f ca="1">VLOOKUP($B165,INDIRECT("data!$"&amp;H142&amp;"$3:$CZ$554"),$E142-3*(B141-1)+F$1,FALSE)</f>
        <v>1</v>
      </c>
      <c r="G165" s="29">
        <f ca="1">VLOOKUP($B165,INDIRECT("data!$"&amp;H142&amp;"$3:$CZ$554"),$E142-3*(B141-1)+G$1,FALSE)</f>
        <v>1</v>
      </c>
      <c r="H165" s="15" t="str">
        <f ca="1">VLOOKUP($B165,INDIRECT("data!$"&amp;H142&amp;"$3:$CZ$554"),$E142-3*(B141-1)+H$1,FALSE)</f>
        <v>D</v>
      </c>
      <c r="I165" s="29">
        <f ca="1">VLOOKUP($B165,INDIRECT("data!$"&amp;H142&amp;"$3:$CZ$554"),$E142-3*(B141-1)+I$1,FALSE)</f>
        <v>1</v>
      </c>
      <c r="J165" s="29">
        <f ca="1">VLOOKUP($B165,INDIRECT("data!$"&amp;H142&amp;"$3:$CZ$554"),$E142-3*(B141-1)+J$1,FALSE)</f>
        <v>1</v>
      </c>
      <c r="K165" s="15" t="str">
        <f ca="1">VLOOKUP($B165,INDIRECT("data!$"&amp;H142&amp;"$3:$CZ$554"),$E142-3*(B141-1)+K$1,FALSE)</f>
        <v>D</v>
      </c>
      <c r="L165" s="30" t="str">
        <f ca="1">VLOOKUP($B165,INDIRECT("data!$"&amp;H142&amp;"$3:$CZ$554"),$E142-3*(B141-1)+L$1,FALSE)</f>
        <v>T Robinson</v>
      </c>
      <c r="M165" s="45">
        <f ca="1">VLOOKUP($B165,INDIRECT("data!$"&amp;H142&amp;"$3:$CZ$554"),$E142-3*(B141-1)+M$1,FALSE)</f>
        <v>18</v>
      </c>
      <c r="N165" s="45">
        <f ca="1">VLOOKUP($B165,INDIRECT("data!$"&amp;H142&amp;"$3:$CZ$554"),$E142-3*(B141-1)+N$1,FALSE)</f>
        <v>14</v>
      </c>
      <c r="O165" s="45">
        <f ca="1">VLOOKUP($B165,INDIRECT("data!$"&amp;H142&amp;"$3:$CZ$554"),$E142-3*(B141-1)+O$1,FALSE)</f>
        <v>7</v>
      </c>
      <c r="P165" s="45">
        <f ca="1">VLOOKUP($B165,INDIRECT("data!$"&amp;H142&amp;"$3:$CZ$554"),$E142-3*(B141-1)+P$1,FALSE)</f>
        <v>6</v>
      </c>
      <c r="Q165" s="45">
        <f ca="1">VLOOKUP($B165,INDIRECT("data!$"&amp;H142&amp;"$3:$CZ$554"),$E142-3*(B141-1)+Q$1,FALSE)</f>
        <v>13</v>
      </c>
      <c r="R165" s="45">
        <f ca="1">VLOOKUP($B165,INDIRECT("data!$"&amp;H142&amp;"$3:$CZ$554"),$E142-3*(B141-1)+R$1,FALSE)</f>
        <v>13</v>
      </c>
      <c r="S165" s="45">
        <f ca="1">VLOOKUP($B165,INDIRECT("data!$"&amp;H142&amp;"$3:$CZ$554"),$E142-3*(B141-1)+S$1,FALSE)</f>
        <v>9</v>
      </c>
      <c r="T165" s="45">
        <f ca="1">VLOOKUP($B165,INDIRECT("data!$"&amp;H142&amp;"$3:$CZ$554"),$E142-3*(B141-1)+T$1,FALSE)</f>
        <v>7</v>
      </c>
      <c r="U165" s="45">
        <f ca="1">VLOOKUP($B165,INDIRECT("data!$"&amp;H142&amp;"$3:$CZ$554"),$E142-3*(B141-1)+U$1,FALSE)</f>
        <v>3</v>
      </c>
      <c r="V165" s="45">
        <f ca="1">VLOOKUP($B165,INDIRECT("data!$"&amp;H142&amp;"$3:$CZ$554"),$E142-3*(B141-1)+V$1,FALSE)</f>
        <v>5</v>
      </c>
      <c r="W165" s="45">
        <f ca="1">VLOOKUP($B165,INDIRECT("data!$"&amp;H142&amp;"$3:$CZ$554"),$E142-3*(B141-1)+W$1,FALSE)</f>
        <v>0</v>
      </c>
      <c r="X165" s="45">
        <f ca="1">VLOOKUP($B165,INDIRECT("data!$"&amp;H142&amp;"$3:$CZ$554"),$E142-3*(B141-1)+X$1,FALSE)</f>
        <v>1</v>
      </c>
      <c r="Y165" s="47">
        <f ca="1">VLOOKUP($B165,INDIRECT("data!$"&amp;H142&amp;"$3:$CZ$554"),$E142-3*(B141-1)+Y$1,FALSE)</f>
        <v>1.66</v>
      </c>
      <c r="Z165" s="47">
        <f ca="1">VLOOKUP($B165,INDIRECT("data!$"&amp;H142&amp;"$3:$CZ$554"),$E142-3*(B141-1)+Z$1,FALSE)</f>
        <v>4</v>
      </c>
      <c r="AA165" s="47">
        <f ca="1">VLOOKUP($B165,INDIRECT("data!$"&amp;H142&amp;"$3:$CZ$554"),$E142-3*(B141-1)+AA$1,FALSE)</f>
        <v>5.75</v>
      </c>
      <c r="AB165" s="47">
        <f ca="1">VLOOKUP($B165,INDIRECT("data!$"&amp;H142&amp;"$3:$CZ$554"),$E142-3*(B141-1)+AB$1,FALSE)</f>
        <v>1.66</v>
      </c>
      <c r="AC165" s="47">
        <f ca="1">VLOOKUP($B165,INDIRECT("data!$"&amp;H142&amp;"$3:$CZ$554"),$E142-3*(B141-1)+AC$1,FALSE)</f>
        <v>4</v>
      </c>
      <c r="AD165" s="47">
        <f ca="1">VLOOKUP($B165,INDIRECT("data!$"&amp;H142&amp;"$3:$CZ$554"),$E142-3*(B141-1)+AD$1,FALSE)</f>
        <v>5.61</v>
      </c>
      <c r="AE165" s="47">
        <f ca="1">VLOOKUP($B165,INDIRECT("data!$"&amp;H142&amp;"$3:$CZ$554"),$E142-3*(B141-1)+AE$1,FALSE)</f>
        <v>1.82</v>
      </c>
      <c r="AF165" s="47">
        <f ca="1">VLOOKUP($B165,INDIRECT("data!$"&amp;H142&amp;"$3:$CZ$554"),$E142-3*(B141-1)+AF$1,FALSE)</f>
        <v>1.97</v>
      </c>
      <c r="AG165" s="65">
        <f t="shared" ref="AG165:AG173" ca="1" si="335">IF(C165="","",F165+G165)</f>
        <v>2</v>
      </c>
      <c r="AH165" s="65">
        <f t="shared" ref="AH165:AH173" ca="1" si="336">IF(C165="","",I165+J165)</f>
        <v>2</v>
      </c>
      <c r="AI165" s="65">
        <f t="shared" ref="AI165:AI173" ca="1" si="337">IF(C165="","",AJ165+AK165)</f>
        <v>0</v>
      </c>
      <c r="AJ165" s="65">
        <f t="shared" ref="AJ165:AJ173" ca="1" si="338">IF(C165="","",F165-I165)</f>
        <v>0</v>
      </c>
      <c r="AK165" s="65">
        <f t="shared" ref="AK165:AK173" ca="1" si="339">IF(C165="","",G165-J165)</f>
        <v>0</v>
      </c>
      <c r="AL165" s="66" t="str">
        <f t="shared" ref="AL165:AL173" ca="1" si="340">IF(AJ165&gt;AK165,"H",IF(AJ165=AK165,"D",IF(AJ165&lt;AK165,"A","Error!")))</f>
        <v>D</v>
      </c>
      <c r="AM165" s="66" t="str">
        <f t="shared" ref="AM165:AM173" ca="1" si="341">IF(C165="","",CONCATENATE(K165,"-",H165))</f>
        <v>D-D</v>
      </c>
      <c r="AN165" s="65">
        <f t="shared" ref="AN165:AN173" ca="1" si="342">IF(C165="","",IF(AND(F165&gt;0,G165&gt;0),1,0))</f>
        <v>1</v>
      </c>
      <c r="AO165" s="65">
        <f t="shared" ref="AO165:AO173" ca="1" si="343">IF(C165="","",IF(AND(F165&gt;0,I165&gt;0),1,0))</f>
        <v>1</v>
      </c>
      <c r="AP165" s="65">
        <f t="shared" ref="AP165:AP173" ca="1" si="344">IF(C165="","",IF(AND(G165&gt;0,J165&gt;0),1,0))</f>
        <v>1</v>
      </c>
      <c r="AQ165" s="65">
        <f t="shared" ref="AQ165:AQ173" ca="1" si="345">IF(C165="","",IF(AND(H165="H",G165=0),1,0))</f>
        <v>0</v>
      </c>
      <c r="AR165" s="65">
        <f t="shared" ref="AR165:AR173" ca="1" si="346">IF(C165="","",IF(AND(H165="A",F165=0),1,0))</f>
        <v>0</v>
      </c>
      <c r="AS165" s="65">
        <f t="shared" ref="AS165:AS173" ca="1" si="347">IF(C165="","",IF(AND(K165="H",AL165="H"),1,0))</f>
        <v>0</v>
      </c>
      <c r="AT165" s="65">
        <f t="shared" ref="AT165:AT173" ca="1" si="348">IF(C165="","",IF(AND(K165="A",AL165="A"),1,0))</f>
        <v>0</v>
      </c>
    </row>
    <row r="166" spans="1:46" ht="18" customHeight="1" x14ac:dyDescent="0.25">
      <c r="A166" s="49" t="str">
        <f ca="1">CONCATENATE(B163,"-",B166)</f>
        <v>Brentford-All-3</v>
      </c>
      <c r="B166" s="38">
        <v>3</v>
      </c>
      <c r="C166" s="41">
        <f ca="1">VLOOKUP($B166,INDIRECT("data!$"&amp;H142&amp;"$3:$CZ$554"),$E142-3*(B141-1)+C$1,FALSE)</f>
        <v>43372</v>
      </c>
      <c r="D166" s="30" t="str">
        <f ca="1">VLOOKUP($B166,INDIRECT("data!$"&amp;H142&amp;"$3:$CZ$554"),$E142-3*(B141-1)+D$1,FALSE)</f>
        <v>Brentford</v>
      </c>
      <c r="E166" s="30" t="str">
        <f ca="1">VLOOKUP($B166,INDIRECT("data!$"&amp;H142&amp;"$3:$CZ$554"),$E142-3*(B141-1)+E$1,FALSE)</f>
        <v>Reading</v>
      </c>
      <c r="F166" s="29">
        <f ca="1">VLOOKUP($B166,INDIRECT("data!$"&amp;H142&amp;"$3:$CZ$554"),$E142-3*(B141-1)+F$1,FALSE)</f>
        <v>2</v>
      </c>
      <c r="G166" s="29">
        <f ca="1">VLOOKUP($B166,INDIRECT("data!$"&amp;H142&amp;"$3:$CZ$554"),$E142-3*(B141-1)+G$1,FALSE)</f>
        <v>2</v>
      </c>
      <c r="H166" s="15" t="str">
        <f ca="1">VLOOKUP($B166,INDIRECT("data!$"&amp;H142&amp;"$3:$CZ$554"),$E142-3*(B141-1)+H$1,FALSE)</f>
        <v>D</v>
      </c>
      <c r="I166" s="29">
        <f ca="1">VLOOKUP($B166,INDIRECT("data!$"&amp;H142&amp;"$3:$CZ$554"),$E142-3*(B141-1)+I$1,FALSE)</f>
        <v>1</v>
      </c>
      <c r="J166" s="29">
        <f ca="1">VLOOKUP($B166,INDIRECT("data!$"&amp;H142&amp;"$3:$CZ$554"),$E142-3*(B141-1)+J$1,FALSE)</f>
        <v>1</v>
      </c>
      <c r="K166" s="15" t="str">
        <f ca="1">VLOOKUP($B166,INDIRECT("data!$"&amp;H142&amp;"$3:$CZ$554"),$E142-3*(B141-1)+K$1,FALSE)</f>
        <v>D</v>
      </c>
      <c r="L166" s="30" t="str">
        <f ca="1">VLOOKUP($B166,INDIRECT("data!$"&amp;H142&amp;"$3:$CZ$554"),$E142-3*(B141-1)+L$1,FALSE)</f>
        <v>G Eltringham</v>
      </c>
      <c r="M166" s="45">
        <f ca="1">VLOOKUP($B166,INDIRECT("data!$"&amp;H142&amp;"$3:$CZ$554"),$E142-3*(B141-1)+M$1,FALSE)</f>
        <v>13</v>
      </c>
      <c r="N166" s="45">
        <f ca="1">VLOOKUP($B166,INDIRECT("data!$"&amp;H142&amp;"$3:$CZ$554"),$E142-3*(B141-1)+N$1,FALSE)</f>
        <v>10</v>
      </c>
      <c r="O166" s="45">
        <f ca="1">VLOOKUP($B166,INDIRECT("data!$"&amp;H142&amp;"$3:$CZ$554"),$E142-3*(B141-1)+O$1,FALSE)</f>
        <v>3</v>
      </c>
      <c r="P166" s="45">
        <f ca="1">VLOOKUP($B166,INDIRECT("data!$"&amp;H142&amp;"$3:$CZ$554"),$E142-3*(B141-1)+P$1,FALSE)</f>
        <v>4</v>
      </c>
      <c r="Q166" s="45">
        <f ca="1">VLOOKUP($B166,INDIRECT("data!$"&amp;H142&amp;"$3:$CZ$554"),$E142-3*(B141-1)+Q$1,FALSE)</f>
        <v>17</v>
      </c>
      <c r="R166" s="45">
        <f ca="1">VLOOKUP($B166,INDIRECT("data!$"&amp;H142&amp;"$3:$CZ$554"),$E142-3*(B141-1)+R$1,FALSE)</f>
        <v>17</v>
      </c>
      <c r="S166" s="45">
        <f ca="1">VLOOKUP($B166,INDIRECT("data!$"&amp;H142&amp;"$3:$CZ$554"),$E142-3*(B141-1)+S$1,FALSE)</f>
        <v>6</v>
      </c>
      <c r="T166" s="45">
        <f ca="1">VLOOKUP($B166,INDIRECT("data!$"&amp;H142&amp;"$3:$CZ$554"),$E142-3*(B141-1)+T$1,FALSE)</f>
        <v>4</v>
      </c>
      <c r="U166" s="45">
        <f ca="1">VLOOKUP($B166,INDIRECT("data!$"&amp;H142&amp;"$3:$CZ$554"),$E142-3*(B141-1)+U$1,FALSE)</f>
        <v>4</v>
      </c>
      <c r="V166" s="45">
        <f ca="1">VLOOKUP($B166,INDIRECT("data!$"&amp;H142&amp;"$3:$CZ$554"),$E142-3*(B141-1)+V$1,FALSE)</f>
        <v>1</v>
      </c>
      <c r="W166" s="45">
        <f ca="1">VLOOKUP($B166,INDIRECT("data!$"&amp;H142&amp;"$3:$CZ$554"),$E142-3*(B141-1)+W$1,FALSE)</f>
        <v>1</v>
      </c>
      <c r="X166" s="45">
        <f ca="1">VLOOKUP($B166,INDIRECT("data!$"&amp;H142&amp;"$3:$CZ$554"),$E142-3*(B141-1)+X$1,FALSE)</f>
        <v>0</v>
      </c>
      <c r="Y166" s="47">
        <f ca="1">VLOOKUP($B166,INDIRECT("data!$"&amp;H142&amp;"$3:$CZ$554"),$E142-3*(B141-1)+Y$1,FALSE)</f>
        <v>1.5</v>
      </c>
      <c r="Z166" s="47">
        <f ca="1">VLOOKUP($B166,INDIRECT("data!$"&amp;H142&amp;"$3:$CZ$554"),$E142-3*(B141-1)+Z$1,FALSE)</f>
        <v>4.5</v>
      </c>
      <c r="AA166" s="47">
        <f ca="1">VLOOKUP($B166,INDIRECT("data!$"&amp;H142&amp;"$3:$CZ$554"),$E142-3*(B141-1)+AA$1,FALSE)</f>
        <v>7.5</v>
      </c>
      <c r="AB166" s="47">
        <f ca="1">VLOOKUP($B166,INDIRECT("data!$"&amp;H142&amp;"$3:$CZ$554"),$E142-3*(B141-1)+AB$1,FALSE)</f>
        <v>1.5</v>
      </c>
      <c r="AC166" s="47">
        <f ca="1">VLOOKUP($B166,INDIRECT("data!$"&amp;H142&amp;"$3:$CZ$554"),$E142-3*(B141-1)+AC$1,FALSE)</f>
        <v>4.46</v>
      </c>
      <c r="AD166" s="47">
        <f ca="1">VLOOKUP($B166,INDIRECT("data!$"&amp;H142&amp;"$3:$CZ$554"),$E142-3*(B141-1)+AD$1,FALSE)</f>
        <v>7.25</v>
      </c>
      <c r="AE166" s="47">
        <f ca="1">VLOOKUP($B166,INDIRECT("data!$"&amp;H142&amp;"$3:$CZ$554"),$E142-3*(B141-1)+AE$1,FALSE)</f>
        <v>1.63</v>
      </c>
      <c r="AF166" s="47">
        <f ca="1">VLOOKUP($B166,INDIRECT("data!$"&amp;H142&amp;"$3:$CZ$554"),$E142-3*(B141-1)+AF$1,FALSE)</f>
        <v>2.23</v>
      </c>
      <c r="AG166" s="65">
        <f t="shared" ca="1" si="335"/>
        <v>4</v>
      </c>
      <c r="AH166" s="65">
        <f t="shared" ca="1" si="336"/>
        <v>2</v>
      </c>
      <c r="AI166" s="65">
        <f t="shared" ca="1" si="337"/>
        <v>2</v>
      </c>
      <c r="AJ166" s="65">
        <f t="shared" ca="1" si="338"/>
        <v>1</v>
      </c>
      <c r="AK166" s="65">
        <f t="shared" ca="1" si="339"/>
        <v>1</v>
      </c>
      <c r="AL166" s="66" t="str">
        <f t="shared" ca="1" si="340"/>
        <v>D</v>
      </c>
      <c r="AM166" s="66" t="str">
        <f t="shared" ca="1" si="341"/>
        <v>D-D</v>
      </c>
      <c r="AN166" s="65">
        <f t="shared" ca="1" si="342"/>
        <v>1</v>
      </c>
      <c r="AO166" s="65">
        <f t="shared" ca="1" si="343"/>
        <v>1</v>
      </c>
      <c r="AP166" s="65">
        <f t="shared" ca="1" si="344"/>
        <v>1</v>
      </c>
      <c r="AQ166" s="65">
        <f t="shared" ca="1" si="345"/>
        <v>0</v>
      </c>
      <c r="AR166" s="65">
        <f t="shared" ca="1" si="346"/>
        <v>0</v>
      </c>
      <c r="AS166" s="65">
        <f t="shared" ca="1" si="347"/>
        <v>0</v>
      </c>
      <c r="AT166" s="65">
        <f t="shared" ca="1" si="348"/>
        <v>0</v>
      </c>
    </row>
    <row r="167" spans="1:46" ht="18" customHeight="1" x14ac:dyDescent="0.25">
      <c r="A167" s="49" t="str">
        <f ca="1">CONCATENATE(B163,"-",B167)</f>
        <v>Brentford-All-4</v>
      </c>
      <c r="B167" s="38">
        <v>4</v>
      </c>
      <c r="C167" s="41">
        <f ca="1">VLOOKUP($B167,INDIRECT("data!$"&amp;H142&amp;"$3:$CZ$554"),$E142-3*(B141-1)+C$1,FALSE)</f>
        <v>43365</v>
      </c>
      <c r="D167" s="30" t="str">
        <f ca="1">VLOOKUP($B167,INDIRECT("data!$"&amp;H142&amp;"$3:$CZ$554"),$E142-3*(B141-1)+D$1,FALSE)</f>
        <v>Derby</v>
      </c>
      <c r="E167" s="30" t="str">
        <f ca="1">VLOOKUP($B167,INDIRECT("data!$"&amp;H142&amp;"$3:$CZ$554"),$E142-3*(B141-1)+E$1,FALSE)</f>
        <v>Brentford</v>
      </c>
      <c r="F167" s="29">
        <f ca="1">VLOOKUP($B167,INDIRECT("data!$"&amp;H142&amp;"$3:$CZ$554"),$E142-3*(B141-1)+F$1,FALSE)</f>
        <v>3</v>
      </c>
      <c r="G167" s="29">
        <f ca="1">VLOOKUP($B167,INDIRECT("data!$"&amp;H142&amp;"$3:$CZ$554"),$E142-3*(B141-1)+G$1,FALSE)</f>
        <v>1</v>
      </c>
      <c r="H167" s="15" t="str">
        <f ca="1">VLOOKUP($B167,INDIRECT("data!$"&amp;H142&amp;"$3:$CZ$554"),$E142-3*(B141-1)+H$1,FALSE)</f>
        <v>H</v>
      </c>
      <c r="I167" s="29">
        <f ca="1">VLOOKUP($B167,INDIRECT("data!$"&amp;H142&amp;"$3:$CZ$554"),$E142-3*(B141-1)+I$1,FALSE)</f>
        <v>3</v>
      </c>
      <c r="J167" s="29">
        <f ca="1">VLOOKUP($B167,INDIRECT("data!$"&amp;H142&amp;"$3:$CZ$554"),$E142-3*(B141-1)+J$1,FALSE)</f>
        <v>1</v>
      </c>
      <c r="K167" s="15" t="str">
        <f ca="1">VLOOKUP($B167,INDIRECT("data!$"&amp;H142&amp;"$3:$CZ$554"),$E142-3*(B141-1)+K$1,FALSE)</f>
        <v>H</v>
      </c>
      <c r="L167" s="30" t="str">
        <f ca="1">VLOOKUP($B167,INDIRECT("data!$"&amp;H142&amp;"$3:$CZ$554"),$E142-3*(B141-1)+L$1,FALSE)</f>
        <v>A Madley</v>
      </c>
      <c r="M167" s="45">
        <f ca="1">VLOOKUP($B167,INDIRECT("data!$"&amp;H142&amp;"$3:$CZ$554"),$E142-3*(B141-1)+M$1,FALSE)</f>
        <v>16</v>
      </c>
      <c r="N167" s="45">
        <f ca="1">VLOOKUP($B167,INDIRECT("data!$"&amp;H142&amp;"$3:$CZ$554"),$E142-3*(B141-1)+N$1,FALSE)</f>
        <v>16</v>
      </c>
      <c r="O167" s="45">
        <f ca="1">VLOOKUP($B167,INDIRECT("data!$"&amp;H142&amp;"$3:$CZ$554"),$E142-3*(B141-1)+O$1,FALSE)</f>
        <v>6</v>
      </c>
      <c r="P167" s="45">
        <f ca="1">VLOOKUP($B167,INDIRECT("data!$"&amp;H142&amp;"$3:$CZ$554"),$E142-3*(B141-1)+P$1,FALSE)</f>
        <v>2</v>
      </c>
      <c r="Q167" s="45">
        <f ca="1">VLOOKUP($B167,INDIRECT("data!$"&amp;H142&amp;"$3:$CZ$554"),$E142-3*(B141-1)+Q$1,FALSE)</f>
        <v>9</v>
      </c>
      <c r="R167" s="45">
        <f ca="1">VLOOKUP($B167,INDIRECT("data!$"&amp;H142&amp;"$3:$CZ$554"),$E142-3*(B141-1)+R$1,FALSE)</f>
        <v>9</v>
      </c>
      <c r="S167" s="45">
        <f ca="1">VLOOKUP($B167,INDIRECT("data!$"&amp;H142&amp;"$3:$CZ$554"),$E142-3*(B141-1)+S$1,FALSE)</f>
        <v>3</v>
      </c>
      <c r="T167" s="45">
        <f ca="1">VLOOKUP($B167,INDIRECT("data!$"&amp;H142&amp;"$3:$CZ$554"),$E142-3*(B141-1)+T$1,FALSE)</f>
        <v>9</v>
      </c>
      <c r="U167" s="45">
        <f ca="1">VLOOKUP($B167,INDIRECT("data!$"&amp;H142&amp;"$3:$CZ$554"),$E142-3*(B141-1)+U$1,FALSE)</f>
        <v>2</v>
      </c>
      <c r="V167" s="45">
        <f ca="1">VLOOKUP($B167,INDIRECT("data!$"&amp;H142&amp;"$3:$CZ$554"),$E142-3*(B141-1)+V$1,FALSE)</f>
        <v>1</v>
      </c>
      <c r="W167" s="45">
        <f ca="1">VLOOKUP($B167,INDIRECT("data!$"&amp;H142&amp;"$3:$CZ$554"),$E142-3*(B141-1)+W$1,FALSE)</f>
        <v>0</v>
      </c>
      <c r="X167" s="45">
        <f ca="1">VLOOKUP($B167,INDIRECT("data!$"&amp;H142&amp;"$3:$CZ$554"),$E142-3*(B141-1)+X$1,FALSE)</f>
        <v>0</v>
      </c>
      <c r="Y167" s="47">
        <f ca="1">VLOOKUP($B167,INDIRECT("data!$"&amp;H142&amp;"$3:$CZ$554"),$E142-3*(B141-1)+Y$1,FALSE)</f>
        <v>3.25</v>
      </c>
      <c r="Z167" s="47">
        <f ca="1">VLOOKUP($B167,INDIRECT("data!$"&amp;H142&amp;"$3:$CZ$554"),$E142-3*(B141-1)+Z$1,FALSE)</f>
        <v>3.5</v>
      </c>
      <c r="AA167" s="47">
        <f ca="1">VLOOKUP($B167,INDIRECT("data!$"&amp;H142&amp;"$3:$CZ$554"),$E142-3*(B141-1)+AA$1,FALSE)</f>
        <v>2.2999999999999998</v>
      </c>
      <c r="AB167" s="47">
        <f ca="1">VLOOKUP($B167,INDIRECT("data!$"&amp;H142&amp;"$3:$CZ$554"),$E142-3*(B141-1)+AB$1,FALSE)</f>
        <v>3.21</v>
      </c>
      <c r="AC167" s="47">
        <f ca="1">VLOOKUP($B167,INDIRECT("data!$"&amp;H142&amp;"$3:$CZ$554"),$E142-3*(B141-1)+AC$1,FALSE)</f>
        <v>3.5</v>
      </c>
      <c r="AD167" s="47">
        <f ca="1">VLOOKUP($B167,INDIRECT("data!$"&amp;H142&amp;"$3:$CZ$554"),$E142-3*(B141-1)+AD$1,FALSE)</f>
        <v>2.31</v>
      </c>
      <c r="AE167" s="47">
        <f ca="1">VLOOKUP($B167,INDIRECT("data!$"&amp;H142&amp;"$3:$CZ$554"),$E142-3*(B141-1)+AE$1,FALSE)</f>
        <v>1.86</v>
      </c>
      <c r="AF167" s="47">
        <f ca="1">VLOOKUP($B167,INDIRECT("data!$"&amp;H142&amp;"$3:$CZ$554"),$E142-3*(B141-1)+AF$1,FALSE)</f>
        <v>1.93</v>
      </c>
      <c r="AG167" s="65">
        <f t="shared" ca="1" si="335"/>
        <v>4</v>
      </c>
      <c r="AH167" s="65">
        <f t="shared" ca="1" si="336"/>
        <v>4</v>
      </c>
      <c r="AI167" s="65">
        <f t="shared" ca="1" si="337"/>
        <v>0</v>
      </c>
      <c r="AJ167" s="65">
        <f t="shared" ca="1" si="338"/>
        <v>0</v>
      </c>
      <c r="AK167" s="65">
        <f t="shared" ca="1" si="339"/>
        <v>0</v>
      </c>
      <c r="AL167" s="66" t="str">
        <f t="shared" ca="1" si="340"/>
        <v>D</v>
      </c>
      <c r="AM167" s="66" t="str">
        <f t="shared" ca="1" si="341"/>
        <v>H-H</v>
      </c>
      <c r="AN167" s="65">
        <f t="shared" ca="1" si="342"/>
        <v>1</v>
      </c>
      <c r="AO167" s="65">
        <f t="shared" ca="1" si="343"/>
        <v>1</v>
      </c>
      <c r="AP167" s="65">
        <f t="shared" ca="1" si="344"/>
        <v>1</v>
      </c>
      <c r="AQ167" s="65">
        <f t="shared" ca="1" si="345"/>
        <v>0</v>
      </c>
      <c r="AR167" s="65">
        <f t="shared" ca="1" si="346"/>
        <v>0</v>
      </c>
      <c r="AS167" s="65">
        <f t="shared" ca="1" si="347"/>
        <v>0</v>
      </c>
      <c r="AT167" s="65">
        <f t="shared" ca="1" si="348"/>
        <v>0</v>
      </c>
    </row>
    <row r="168" spans="1:46" ht="18" customHeight="1" x14ac:dyDescent="0.25">
      <c r="A168" s="49" t="str">
        <f ca="1">CONCATENATE(B163,"-",B168)</f>
        <v>Brentford-All-5</v>
      </c>
      <c r="B168" s="38">
        <v>5</v>
      </c>
      <c r="C168" s="41">
        <f ca="1">VLOOKUP($B168,INDIRECT("data!$"&amp;H142&amp;"$3:$CZ$554"),$E142-3*(B141-1)+C$1,FALSE)</f>
        <v>43361</v>
      </c>
      <c r="D168" s="30" t="str">
        <f ca="1">VLOOKUP($B168,INDIRECT("data!$"&amp;H142&amp;"$3:$CZ$554"),$E142-3*(B141-1)+D$1,FALSE)</f>
        <v>Ipswich</v>
      </c>
      <c r="E168" s="30" t="str">
        <f ca="1">VLOOKUP($B168,INDIRECT("data!$"&amp;H142&amp;"$3:$CZ$554"),$E142-3*(B141-1)+E$1,FALSE)</f>
        <v>Brentford</v>
      </c>
      <c r="F168" s="29">
        <f ca="1">VLOOKUP($B168,INDIRECT("data!$"&amp;H142&amp;"$3:$CZ$554"),$E142-3*(B141-1)+F$1,FALSE)</f>
        <v>1</v>
      </c>
      <c r="G168" s="29">
        <f ca="1">VLOOKUP($B168,INDIRECT("data!$"&amp;H142&amp;"$3:$CZ$554"),$E142-3*(B141-1)+G$1,FALSE)</f>
        <v>1</v>
      </c>
      <c r="H168" s="15" t="str">
        <f ca="1">VLOOKUP($B168,INDIRECT("data!$"&amp;H142&amp;"$3:$CZ$554"),$E142-3*(B141-1)+H$1,FALSE)</f>
        <v>D</v>
      </c>
      <c r="I168" s="29">
        <f ca="1">VLOOKUP($B168,INDIRECT("data!$"&amp;H142&amp;"$3:$CZ$554"),$E142-3*(B141-1)+I$1,FALSE)</f>
        <v>0</v>
      </c>
      <c r="J168" s="29">
        <f ca="1">VLOOKUP($B168,INDIRECT("data!$"&amp;H142&amp;"$3:$CZ$554"),$E142-3*(B141-1)+J$1,FALSE)</f>
        <v>1</v>
      </c>
      <c r="K168" s="15" t="str">
        <f ca="1">VLOOKUP($B168,INDIRECT("data!$"&amp;H142&amp;"$3:$CZ$554"),$E142-3*(B141-1)+K$1,FALSE)</f>
        <v>A</v>
      </c>
      <c r="L168" s="30" t="str">
        <f ca="1">VLOOKUP($B168,INDIRECT("data!$"&amp;H142&amp;"$3:$CZ$554"),$E142-3*(B141-1)+L$1,FALSE)</f>
        <v>D Bond</v>
      </c>
      <c r="M168" s="45">
        <f ca="1">VLOOKUP($B168,INDIRECT("data!$"&amp;H142&amp;"$3:$CZ$554"),$E142-3*(B141-1)+M$1,FALSE)</f>
        <v>10</v>
      </c>
      <c r="N168" s="45">
        <f ca="1">VLOOKUP($B168,INDIRECT("data!$"&amp;H142&amp;"$3:$CZ$554"),$E142-3*(B141-1)+N$1,FALSE)</f>
        <v>14</v>
      </c>
      <c r="O168" s="45">
        <f ca="1">VLOOKUP($B168,INDIRECT("data!$"&amp;H142&amp;"$3:$CZ$554"),$E142-3*(B141-1)+O$1,FALSE)</f>
        <v>5</v>
      </c>
      <c r="P168" s="45">
        <f ca="1">VLOOKUP($B168,INDIRECT("data!$"&amp;H142&amp;"$3:$CZ$554"),$E142-3*(B141-1)+P$1,FALSE)</f>
        <v>6</v>
      </c>
      <c r="Q168" s="45">
        <f ca="1">VLOOKUP($B168,INDIRECT("data!$"&amp;H142&amp;"$3:$CZ$554"),$E142-3*(B141-1)+Q$1,FALSE)</f>
        <v>16</v>
      </c>
      <c r="R168" s="45">
        <f ca="1">VLOOKUP($B168,INDIRECT("data!$"&amp;H142&amp;"$3:$CZ$554"),$E142-3*(B141-1)+R$1,FALSE)</f>
        <v>9</v>
      </c>
      <c r="S168" s="45">
        <f ca="1">VLOOKUP($B168,INDIRECT("data!$"&amp;H142&amp;"$3:$CZ$554"),$E142-3*(B141-1)+S$1,FALSE)</f>
        <v>8</v>
      </c>
      <c r="T168" s="45">
        <f ca="1">VLOOKUP($B168,INDIRECT("data!$"&amp;H142&amp;"$3:$CZ$554"),$E142-3*(B141-1)+T$1,FALSE)</f>
        <v>6</v>
      </c>
      <c r="U168" s="45">
        <f ca="1">VLOOKUP($B168,INDIRECT("data!$"&amp;H142&amp;"$3:$CZ$554"),$E142-3*(B141-1)+U$1,FALSE)</f>
        <v>1</v>
      </c>
      <c r="V168" s="45">
        <f ca="1">VLOOKUP($B168,INDIRECT("data!$"&amp;H142&amp;"$3:$CZ$554"),$E142-3*(B141-1)+V$1,FALSE)</f>
        <v>2</v>
      </c>
      <c r="W168" s="45">
        <f ca="1">VLOOKUP($B168,INDIRECT("data!$"&amp;H142&amp;"$3:$CZ$554"),$E142-3*(B141-1)+W$1,FALSE)</f>
        <v>0</v>
      </c>
      <c r="X168" s="45">
        <f ca="1">VLOOKUP($B168,INDIRECT("data!$"&amp;H142&amp;"$3:$CZ$554"),$E142-3*(B141-1)+X$1,FALSE)</f>
        <v>0</v>
      </c>
      <c r="Y168" s="47">
        <f ca="1">VLOOKUP($B168,INDIRECT("data!$"&amp;H142&amp;"$3:$CZ$554"),$E142-3*(B141-1)+Y$1,FALSE)</f>
        <v>4.5999999999999996</v>
      </c>
      <c r="Z168" s="47">
        <f ca="1">VLOOKUP($B168,INDIRECT("data!$"&amp;H142&amp;"$3:$CZ$554"),$E142-3*(B141-1)+Z$1,FALSE)</f>
        <v>3.75</v>
      </c>
      <c r="AA168" s="47">
        <f ca="1">VLOOKUP($B168,INDIRECT("data!$"&amp;H142&amp;"$3:$CZ$554"),$E142-3*(B141-1)+AA$1,FALSE)</f>
        <v>1.83</v>
      </c>
      <c r="AB168" s="47">
        <f ca="1">VLOOKUP($B168,INDIRECT("data!$"&amp;H142&amp;"$3:$CZ$554"),$E142-3*(B141-1)+AB$1,FALSE)</f>
        <v>4.47</v>
      </c>
      <c r="AC168" s="47">
        <f ca="1">VLOOKUP($B168,INDIRECT("data!$"&amp;H142&amp;"$3:$CZ$554"),$E142-3*(B141-1)+AC$1,FALSE)</f>
        <v>3.69</v>
      </c>
      <c r="AD168" s="47">
        <f ca="1">VLOOKUP($B168,INDIRECT("data!$"&amp;H142&amp;"$3:$CZ$554"),$E142-3*(B141-1)+AD$1,FALSE)</f>
        <v>1.87</v>
      </c>
      <c r="AE168" s="47">
        <f ca="1">VLOOKUP($B168,INDIRECT("data!$"&amp;H142&amp;"$3:$CZ$554"),$E142-3*(B141-1)+AE$1,FALSE)</f>
        <v>1.94</v>
      </c>
      <c r="AF168" s="47">
        <f ca="1">VLOOKUP($B168,INDIRECT("data!$"&amp;H142&amp;"$3:$CZ$554"),$E142-3*(B141-1)+AF$1,FALSE)</f>
        <v>1.85</v>
      </c>
      <c r="AG168" s="65">
        <f t="shared" ca="1" si="335"/>
        <v>2</v>
      </c>
      <c r="AH168" s="65">
        <f t="shared" ca="1" si="336"/>
        <v>1</v>
      </c>
      <c r="AI168" s="65">
        <f t="shared" ca="1" si="337"/>
        <v>1</v>
      </c>
      <c r="AJ168" s="65">
        <f t="shared" ca="1" si="338"/>
        <v>1</v>
      </c>
      <c r="AK168" s="65">
        <f t="shared" ca="1" si="339"/>
        <v>0</v>
      </c>
      <c r="AL168" s="66" t="str">
        <f t="shared" ca="1" si="340"/>
        <v>H</v>
      </c>
      <c r="AM168" s="66" t="str">
        <f t="shared" ca="1" si="341"/>
        <v>A-D</v>
      </c>
      <c r="AN168" s="65">
        <f t="shared" ca="1" si="342"/>
        <v>1</v>
      </c>
      <c r="AO168" s="65">
        <f t="shared" ca="1" si="343"/>
        <v>0</v>
      </c>
      <c r="AP168" s="65">
        <f t="shared" ca="1" si="344"/>
        <v>1</v>
      </c>
      <c r="AQ168" s="65">
        <f t="shared" ca="1" si="345"/>
        <v>0</v>
      </c>
      <c r="AR168" s="65">
        <f t="shared" ca="1" si="346"/>
        <v>0</v>
      </c>
      <c r="AS168" s="65">
        <f t="shared" ca="1" si="347"/>
        <v>0</v>
      </c>
      <c r="AT168" s="65">
        <f t="shared" ca="1" si="348"/>
        <v>0</v>
      </c>
    </row>
    <row r="169" spans="1:46" ht="18" customHeight="1" x14ac:dyDescent="0.25">
      <c r="A169" s="49" t="str">
        <f ca="1">CONCATENATE(B163,"-",B169)</f>
        <v>Brentford-All-6</v>
      </c>
      <c r="B169" s="38">
        <v>6</v>
      </c>
      <c r="C169" s="41">
        <f ca="1">VLOOKUP($B169,INDIRECT("data!$"&amp;H142&amp;"$3:$CZ$554"),$E142-3*(B141-1)+C$1,FALSE)</f>
        <v>43358</v>
      </c>
      <c r="D169" s="30" t="str">
        <f ca="1">VLOOKUP($B169,INDIRECT("data!$"&amp;H142&amp;"$3:$CZ$554"),$E142-3*(B141-1)+D$1,FALSE)</f>
        <v>Brentford</v>
      </c>
      <c r="E169" s="30" t="str">
        <f ca="1">VLOOKUP($B169,INDIRECT("data!$"&amp;H142&amp;"$3:$CZ$554"),$E142-3*(B141-1)+E$1,FALSE)</f>
        <v>Wigan</v>
      </c>
      <c r="F169" s="29">
        <f ca="1">VLOOKUP($B169,INDIRECT("data!$"&amp;H142&amp;"$3:$CZ$554"),$E142-3*(B141-1)+F$1,FALSE)</f>
        <v>2</v>
      </c>
      <c r="G169" s="29">
        <f ca="1">VLOOKUP($B169,INDIRECT("data!$"&amp;H142&amp;"$3:$CZ$554"),$E142-3*(B141-1)+G$1,FALSE)</f>
        <v>0</v>
      </c>
      <c r="H169" s="15" t="str">
        <f ca="1">VLOOKUP($B169,INDIRECT("data!$"&amp;H142&amp;"$3:$CZ$554"),$E142-3*(B141-1)+H$1,FALSE)</f>
        <v>H</v>
      </c>
      <c r="I169" s="29">
        <f ca="1">VLOOKUP($B169,INDIRECT("data!$"&amp;H142&amp;"$3:$CZ$554"),$E142-3*(B141-1)+I$1,FALSE)</f>
        <v>1</v>
      </c>
      <c r="J169" s="29">
        <f ca="1">VLOOKUP($B169,INDIRECT("data!$"&amp;H142&amp;"$3:$CZ$554"),$E142-3*(B141-1)+J$1,FALSE)</f>
        <v>0</v>
      </c>
      <c r="K169" s="15" t="str">
        <f ca="1">VLOOKUP($B169,INDIRECT("data!$"&amp;H142&amp;"$3:$CZ$554"),$E142-3*(B141-1)+K$1,FALSE)</f>
        <v>H</v>
      </c>
      <c r="L169" s="30" t="str">
        <f ca="1">VLOOKUP($B169,INDIRECT("data!$"&amp;H142&amp;"$3:$CZ$554"),$E142-3*(B141-1)+L$1,FALSE)</f>
        <v>D England</v>
      </c>
      <c r="M169" s="45">
        <f ca="1">VLOOKUP($B169,INDIRECT("data!$"&amp;H142&amp;"$3:$CZ$554"),$E142-3*(B141-1)+M$1,FALSE)</f>
        <v>20</v>
      </c>
      <c r="N169" s="45">
        <f ca="1">VLOOKUP($B169,INDIRECT("data!$"&amp;H142&amp;"$3:$CZ$554"),$E142-3*(B141-1)+N$1,FALSE)</f>
        <v>8</v>
      </c>
      <c r="O169" s="45">
        <f ca="1">VLOOKUP($B169,INDIRECT("data!$"&amp;H142&amp;"$3:$CZ$554"),$E142-3*(B141-1)+O$1,FALSE)</f>
        <v>10</v>
      </c>
      <c r="P169" s="45">
        <f ca="1">VLOOKUP($B169,INDIRECT("data!$"&amp;H142&amp;"$3:$CZ$554"),$E142-3*(B141-1)+P$1,FALSE)</f>
        <v>1</v>
      </c>
      <c r="Q169" s="45">
        <f ca="1">VLOOKUP($B169,INDIRECT("data!$"&amp;H142&amp;"$3:$CZ$554"),$E142-3*(B141-1)+Q$1,FALSE)</f>
        <v>11</v>
      </c>
      <c r="R169" s="45">
        <f ca="1">VLOOKUP($B169,INDIRECT("data!$"&amp;H142&amp;"$3:$CZ$554"),$E142-3*(B141-1)+R$1,FALSE)</f>
        <v>15</v>
      </c>
      <c r="S169" s="45">
        <f ca="1">VLOOKUP($B169,INDIRECT("data!$"&amp;H142&amp;"$3:$CZ$554"),$E142-3*(B141-1)+S$1,FALSE)</f>
        <v>9</v>
      </c>
      <c r="T169" s="45">
        <f ca="1">VLOOKUP($B169,INDIRECT("data!$"&amp;H142&amp;"$3:$CZ$554"),$E142-3*(B141-1)+T$1,FALSE)</f>
        <v>3</v>
      </c>
      <c r="U169" s="45">
        <f ca="1">VLOOKUP($B169,INDIRECT("data!$"&amp;H142&amp;"$3:$CZ$554"),$E142-3*(B141-1)+U$1,FALSE)</f>
        <v>2</v>
      </c>
      <c r="V169" s="45">
        <f ca="1">VLOOKUP($B169,INDIRECT("data!$"&amp;H142&amp;"$3:$CZ$554"),$E142-3*(B141-1)+V$1,FALSE)</f>
        <v>3</v>
      </c>
      <c r="W169" s="45">
        <f ca="1">VLOOKUP($B169,INDIRECT("data!$"&amp;H142&amp;"$3:$CZ$554"),$E142-3*(B141-1)+W$1,FALSE)</f>
        <v>0</v>
      </c>
      <c r="X169" s="45">
        <f ca="1">VLOOKUP($B169,INDIRECT("data!$"&amp;H142&amp;"$3:$CZ$554"),$E142-3*(B141-1)+X$1,FALSE)</f>
        <v>1</v>
      </c>
      <c r="Y169" s="47">
        <f ca="1">VLOOKUP($B169,INDIRECT("data!$"&amp;H142&amp;"$3:$CZ$554"),$E142-3*(B141-1)+Y$1,FALSE)</f>
        <v>1.8</v>
      </c>
      <c r="Z169" s="47">
        <f ca="1">VLOOKUP($B169,INDIRECT("data!$"&amp;H142&amp;"$3:$CZ$554"),$E142-3*(B141-1)+Z$1,FALSE)</f>
        <v>4</v>
      </c>
      <c r="AA169" s="47">
        <f ca="1">VLOOKUP($B169,INDIRECT("data!$"&amp;H142&amp;"$3:$CZ$554"),$E142-3*(B141-1)+AA$1,FALSE)</f>
        <v>4.5</v>
      </c>
      <c r="AB169" s="47">
        <f ca="1">VLOOKUP($B169,INDIRECT("data!$"&amp;H142&amp;"$3:$CZ$554"),$E142-3*(B141-1)+AB$1,FALSE)</f>
        <v>1.83</v>
      </c>
      <c r="AC169" s="47">
        <f ca="1">VLOOKUP($B169,INDIRECT("data!$"&amp;H142&amp;"$3:$CZ$554"),$E142-3*(B141-1)+AC$1,FALSE)</f>
        <v>3.91</v>
      </c>
      <c r="AD169" s="47">
        <f ca="1">VLOOKUP($B169,INDIRECT("data!$"&amp;H142&amp;"$3:$CZ$554"),$E142-3*(B141-1)+AD$1,FALSE)</f>
        <v>4.42</v>
      </c>
      <c r="AE169" s="47">
        <f ca="1">VLOOKUP($B169,INDIRECT("data!$"&amp;H142&amp;"$3:$CZ$554"),$E142-3*(B141-1)+AE$1,FALSE)</f>
        <v>1.66</v>
      </c>
      <c r="AF169" s="47">
        <f ca="1">VLOOKUP($B169,INDIRECT("data!$"&amp;H142&amp;"$3:$CZ$554"),$E142-3*(B141-1)+AF$1,FALSE)</f>
        <v>2.19</v>
      </c>
      <c r="AG169" s="65">
        <f t="shared" ca="1" si="335"/>
        <v>2</v>
      </c>
      <c r="AH169" s="65">
        <f t="shared" ca="1" si="336"/>
        <v>1</v>
      </c>
      <c r="AI169" s="65">
        <f t="shared" ca="1" si="337"/>
        <v>1</v>
      </c>
      <c r="AJ169" s="65">
        <f t="shared" ca="1" si="338"/>
        <v>1</v>
      </c>
      <c r="AK169" s="65">
        <f t="shared" ca="1" si="339"/>
        <v>0</v>
      </c>
      <c r="AL169" s="66" t="str">
        <f t="shared" ca="1" si="340"/>
        <v>H</v>
      </c>
      <c r="AM169" s="66" t="str">
        <f t="shared" ca="1" si="341"/>
        <v>H-H</v>
      </c>
      <c r="AN169" s="65">
        <f t="shared" ca="1" si="342"/>
        <v>0</v>
      </c>
      <c r="AO169" s="65">
        <f t="shared" ca="1" si="343"/>
        <v>1</v>
      </c>
      <c r="AP169" s="65">
        <f t="shared" ca="1" si="344"/>
        <v>0</v>
      </c>
      <c r="AQ169" s="65">
        <f t="shared" ca="1" si="345"/>
        <v>1</v>
      </c>
      <c r="AR169" s="65">
        <f t="shared" ca="1" si="346"/>
        <v>0</v>
      </c>
      <c r="AS169" s="65">
        <f t="shared" ca="1" si="347"/>
        <v>1</v>
      </c>
      <c r="AT169" s="65">
        <f t="shared" ca="1" si="348"/>
        <v>0</v>
      </c>
    </row>
    <row r="170" spans="1:46" ht="18" customHeight="1" x14ac:dyDescent="0.25">
      <c r="A170" s="49" t="str">
        <f ca="1">CONCATENATE(B163,"-",B170)</f>
        <v>Brentford-All-7</v>
      </c>
      <c r="B170" s="38">
        <v>7</v>
      </c>
      <c r="C170" s="41">
        <f ca="1">VLOOKUP($B170,INDIRECT("data!$"&amp;H142&amp;"$3:$CZ$554"),$E142-3*(B141-1)+C$1,FALSE)</f>
        <v>43344</v>
      </c>
      <c r="D170" s="30" t="str">
        <f ca="1">VLOOKUP($B170,INDIRECT("data!$"&amp;H142&amp;"$3:$CZ$554"),$E142-3*(B141-1)+D$1,FALSE)</f>
        <v>Brentford</v>
      </c>
      <c r="E170" s="30" t="str">
        <f ca="1">VLOOKUP($B170,INDIRECT("data!$"&amp;H142&amp;"$3:$CZ$554"),$E142-3*(B141-1)+E$1,FALSE)</f>
        <v>Nott'm Forest</v>
      </c>
      <c r="F170" s="29">
        <f ca="1">VLOOKUP($B170,INDIRECT("data!$"&amp;H142&amp;"$3:$CZ$554"),$E142-3*(B141-1)+F$1,FALSE)</f>
        <v>2</v>
      </c>
      <c r="G170" s="29">
        <f ca="1">VLOOKUP($B170,INDIRECT("data!$"&amp;H142&amp;"$3:$CZ$554"),$E142-3*(B141-1)+G$1,FALSE)</f>
        <v>1</v>
      </c>
      <c r="H170" s="15" t="str">
        <f ca="1">VLOOKUP($B170,INDIRECT("data!$"&amp;H142&amp;"$3:$CZ$554"),$E142-3*(B141-1)+H$1,FALSE)</f>
        <v>H</v>
      </c>
      <c r="I170" s="29">
        <f ca="1">VLOOKUP($B170,INDIRECT("data!$"&amp;H142&amp;"$3:$CZ$554"),$E142-3*(B141-1)+I$1,FALSE)</f>
        <v>1</v>
      </c>
      <c r="J170" s="29">
        <f ca="1">VLOOKUP($B170,INDIRECT("data!$"&amp;H142&amp;"$3:$CZ$554"),$E142-3*(B141-1)+J$1,FALSE)</f>
        <v>0</v>
      </c>
      <c r="K170" s="15" t="str">
        <f ca="1">VLOOKUP($B170,INDIRECT("data!$"&amp;H142&amp;"$3:$CZ$554"),$E142-3*(B141-1)+K$1,FALSE)</f>
        <v>H</v>
      </c>
      <c r="L170" s="30" t="str">
        <f ca="1">VLOOKUP($B170,INDIRECT("data!$"&amp;H142&amp;"$3:$CZ$554"),$E142-3*(B141-1)+L$1,FALSE)</f>
        <v>P Bankes</v>
      </c>
      <c r="M170" s="45">
        <f ca="1">VLOOKUP($B170,INDIRECT("data!$"&amp;H142&amp;"$3:$CZ$554"),$E142-3*(B141-1)+M$1,FALSE)</f>
        <v>20</v>
      </c>
      <c r="N170" s="45">
        <f ca="1">VLOOKUP($B170,INDIRECT("data!$"&amp;H142&amp;"$3:$CZ$554"),$E142-3*(B141-1)+N$1,FALSE)</f>
        <v>6</v>
      </c>
      <c r="O170" s="45">
        <f ca="1">VLOOKUP($B170,INDIRECT("data!$"&amp;H142&amp;"$3:$CZ$554"),$E142-3*(B141-1)+O$1,FALSE)</f>
        <v>6</v>
      </c>
      <c r="P170" s="45">
        <f ca="1">VLOOKUP($B170,INDIRECT("data!$"&amp;H142&amp;"$3:$CZ$554"),$E142-3*(B141-1)+P$1,FALSE)</f>
        <v>2</v>
      </c>
      <c r="Q170" s="45">
        <f ca="1">VLOOKUP($B170,INDIRECT("data!$"&amp;H142&amp;"$3:$CZ$554"),$E142-3*(B141-1)+Q$1,FALSE)</f>
        <v>10</v>
      </c>
      <c r="R170" s="45">
        <f ca="1">VLOOKUP($B170,INDIRECT("data!$"&amp;H142&amp;"$3:$CZ$554"),$E142-3*(B141-1)+R$1,FALSE)</f>
        <v>16</v>
      </c>
      <c r="S170" s="45">
        <f ca="1">VLOOKUP($B170,INDIRECT("data!$"&amp;H142&amp;"$3:$CZ$554"),$E142-3*(B141-1)+S$1,FALSE)</f>
        <v>9</v>
      </c>
      <c r="T170" s="45">
        <f ca="1">VLOOKUP($B170,INDIRECT("data!$"&amp;H142&amp;"$3:$CZ$554"),$E142-3*(B141-1)+T$1,FALSE)</f>
        <v>2</v>
      </c>
      <c r="U170" s="45">
        <f ca="1">VLOOKUP($B170,INDIRECT("data!$"&amp;H142&amp;"$3:$CZ$554"),$E142-3*(B141-1)+U$1,FALSE)</f>
        <v>5</v>
      </c>
      <c r="V170" s="45">
        <f ca="1">VLOOKUP($B170,INDIRECT("data!$"&amp;H142&amp;"$3:$CZ$554"),$E142-3*(B141-1)+V$1,FALSE)</f>
        <v>7</v>
      </c>
      <c r="W170" s="45">
        <f ca="1">VLOOKUP($B170,INDIRECT("data!$"&amp;H142&amp;"$3:$CZ$554"),$E142-3*(B141-1)+W$1,FALSE)</f>
        <v>0</v>
      </c>
      <c r="X170" s="45">
        <f ca="1">VLOOKUP($B170,INDIRECT("data!$"&amp;H142&amp;"$3:$CZ$554"),$E142-3*(B141-1)+X$1,FALSE)</f>
        <v>0</v>
      </c>
      <c r="Y170" s="47">
        <f ca="1">VLOOKUP($B170,INDIRECT("data!$"&amp;H142&amp;"$3:$CZ$554"),$E142-3*(B141-1)+Y$1,FALSE)</f>
        <v>1.9</v>
      </c>
      <c r="Z170" s="47">
        <f ca="1">VLOOKUP($B170,INDIRECT("data!$"&amp;H142&amp;"$3:$CZ$554"),$E142-3*(B141-1)+Z$1,FALSE)</f>
        <v>3.75</v>
      </c>
      <c r="AA170" s="47">
        <f ca="1">VLOOKUP($B170,INDIRECT("data!$"&amp;H142&amp;"$3:$CZ$554"),$E142-3*(B141-1)+AA$1,FALSE)</f>
        <v>4.33</v>
      </c>
      <c r="AB170" s="47">
        <f ca="1">VLOOKUP($B170,INDIRECT("data!$"&amp;H142&amp;"$3:$CZ$554"),$E142-3*(B141-1)+AB$1,FALSE)</f>
        <v>1.85</v>
      </c>
      <c r="AC170" s="47">
        <f ca="1">VLOOKUP($B170,INDIRECT("data!$"&amp;H142&amp;"$3:$CZ$554"),$E142-3*(B141-1)+AC$1,FALSE)</f>
        <v>3.82</v>
      </c>
      <c r="AD170" s="47">
        <f ca="1">VLOOKUP($B170,INDIRECT("data!$"&amp;H142&amp;"$3:$CZ$554"),$E142-3*(B141-1)+AD$1,FALSE)</f>
        <v>4.47</v>
      </c>
      <c r="AE170" s="47">
        <f ca="1">VLOOKUP($B170,INDIRECT("data!$"&amp;H142&amp;"$3:$CZ$554"),$E142-3*(B141-1)+AE$1,FALSE)</f>
        <v>1.73</v>
      </c>
      <c r="AF170" s="47">
        <f ca="1">VLOOKUP($B170,INDIRECT("data!$"&amp;H142&amp;"$3:$CZ$554"),$E142-3*(B141-1)+AF$1,FALSE)</f>
        <v>2.08</v>
      </c>
      <c r="AG170" s="65">
        <f t="shared" ca="1" si="335"/>
        <v>3</v>
      </c>
      <c r="AH170" s="65">
        <f t="shared" ca="1" si="336"/>
        <v>1</v>
      </c>
      <c r="AI170" s="65">
        <f t="shared" ca="1" si="337"/>
        <v>2</v>
      </c>
      <c r="AJ170" s="65">
        <f t="shared" ca="1" si="338"/>
        <v>1</v>
      </c>
      <c r="AK170" s="65">
        <f t="shared" ca="1" si="339"/>
        <v>1</v>
      </c>
      <c r="AL170" s="66" t="str">
        <f t="shared" ca="1" si="340"/>
        <v>D</v>
      </c>
      <c r="AM170" s="66" t="str">
        <f t="shared" ca="1" si="341"/>
        <v>H-H</v>
      </c>
      <c r="AN170" s="65">
        <f t="shared" ca="1" si="342"/>
        <v>1</v>
      </c>
      <c r="AO170" s="65">
        <f t="shared" ca="1" si="343"/>
        <v>1</v>
      </c>
      <c r="AP170" s="65">
        <f t="shared" ca="1" si="344"/>
        <v>0</v>
      </c>
      <c r="AQ170" s="65">
        <f t="shared" ca="1" si="345"/>
        <v>0</v>
      </c>
      <c r="AR170" s="65">
        <f t="shared" ca="1" si="346"/>
        <v>0</v>
      </c>
      <c r="AS170" s="65">
        <f t="shared" ca="1" si="347"/>
        <v>0</v>
      </c>
      <c r="AT170" s="65">
        <f t="shared" ca="1" si="348"/>
        <v>0</v>
      </c>
    </row>
    <row r="171" spans="1:46" ht="18" customHeight="1" x14ac:dyDescent="0.25">
      <c r="A171" s="49" t="str">
        <f ca="1">CONCATENATE(B163,"-",B171)</f>
        <v>Brentford-All-8</v>
      </c>
      <c r="B171" s="38">
        <v>8</v>
      </c>
      <c r="C171" s="41">
        <f ca="1">VLOOKUP($B171,INDIRECT("data!$"&amp;H142&amp;"$3:$CZ$554"),$E142-3*(B141-1)+C$1,FALSE)</f>
        <v>43337</v>
      </c>
      <c r="D171" s="30" t="str">
        <f ca="1">VLOOKUP($B171,INDIRECT("data!$"&amp;H142&amp;"$3:$CZ$554"),$E142-3*(B141-1)+D$1,FALSE)</f>
        <v>Blackburn</v>
      </c>
      <c r="E171" s="30" t="str">
        <f ca="1">VLOOKUP($B171,INDIRECT("data!$"&amp;H142&amp;"$3:$CZ$554"),$E142-3*(B141-1)+E$1,FALSE)</f>
        <v>Brentford</v>
      </c>
      <c r="F171" s="29">
        <f ca="1">VLOOKUP($B171,INDIRECT("data!$"&amp;H142&amp;"$3:$CZ$554"),$E142-3*(B141-1)+F$1,FALSE)</f>
        <v>1</v>
      </c>
      <c r="G171" s="29">
        <f ca="1">VLOOKUP($B171,INDIRECT("data!$"&amp;H142&amp;"$3:$CZ$554"),$E142-3*(B141-1)+G$1,FALSE)</f>
        <v>0</v>
      </c>
      <c r="H171" s="15" t="str">
        <f ca="1">VLOOKUP($B171,INDIRECT("data!$"&amp;H142&amp;"$3:$CZ$554"),$E142-3*(B141-1)+H$1,FALSE)</f>
        <v>H</v>
      </c>
      <c r="I171" s="29">
        <f ca="1">VLOOKUP($B171,INDIRECT("data!$"&amp;H142&amp;"$3:$CZ$554"),$E142-3*(B141-1)+I$1,FALSE)</f>
        <v>0</v>
      </c>
      <c r="J171" s="29">
        <f ca="1">VLOOKUP($B171,INDIRECT("data!$"&amp;H142&amp;"$3:$CZ$554"),$E142-3*(B141-1)+J$1,FALSE)</f>
        <v>0</v>
      </c>
      <c r="K171" s="15" t="str">
        <f ca="1">VLOOKUP($B171,INDIRECT("data!$"&amp;H142&amp;"$3:$CZ$554"),$E142-3*(B141-1)+K$1,FALSE)</f>
        <v>D</v>
      </c>
      <c r="L171" s="30" t="str">
        <f ca="1">VLOOKUP($B171,INDIRECT("data!$"&amp;H142&amp;"$3:$CZ$554"),$E142-3*(B141-1)+L$1,FALSE)</f>
        <v>T Harrington</v>
      </c>
      <c r="M171" s="45">
        <f ca="1">VLOOKUP($B171,INDIRECT("data!$"&amp;H142&amp;"$3:$CZ$554"),$E142-3*(B141-1)+M$1,FALSE)</f>
        <v>2</v>
      </c>
      <c r="N171" s="45">
        <f ca="1">VLOOKUP($B171,INDIRECT("data!$"&amp;H142&amp;"$3:$CZ$554"),$E142-3*(B141-1)+N$1,FALSE)</f>
        <v>8</v>
      </c>
      <c r="O171" s="45">
        <f ca="1">VLOOKUP($B171,INDIRECT("data!$"&amp;H142&amp;"$3:$CZ$554"),$E142-3*(B141-1)+O$1,FALSE)</f>
        <v>1</v>
      </c>
      <c r="P171" s="45">
        <f ca="1">VLOOKUP($B171,INDIRECT("data!$"&amp;H142&amp;"$3:$CZ$554"),$E142-3*(B141-1)+P$1,FALSE)</f>
        <v>3</v>
      </c>
      <c r="Q171" s="45">
        <f ca="1">VLOOKUP($B171,INDIRECT("data!$"&amp;H142&amp;"$3:$CZ$554"),$E142-3*(B141-1)+Q$1,FALSE)</f>
        <v>12</v>
      </c>
      <c r="R171" s="45">
        <f ca="1">VLOOKUP($B171,INDIRECT("data!$"&amp;H142&amp;"$3:$CZ$554"),$E142-3*(B141-1)+R$1,FALSE)</f>
        <v>10</v>
      </c>
      <c r="S171" s="45">
        <f ca="1">VLOOKUP($B171,INDIRECT("data!$"&amp;H142&amp;"$3:$CZ$554"),$E142-3*(B141-1)+S$1,FALSE)</f>
        <v>3</v>
      </c>
      <c r="T171" s="45">
        <f ca="1">VLOOKUP($B171,INDIRECT("data!$"&amp;H142&amp;"$3:$CZ$554"),$E142-3*(B141-1)+T$1,FALSE)</f>
        <v>4</v>
      </c>
      <c r="U171" s="45">
        <f ca="1">VLOOKUP($B171,INDIRECT("data!$"&amp;H142&amp;"$3:$CZ$554"),$E142-3*(B141-1)+U$1,FALSE)</f>
        <v>0</v>
      </c>
      <c r="V171" s="45">
        <f ca="1">VLOOKUP($B171,INDIRECT("data!$"&amp;H142&amp;"$3:$CZ$554"),$E142-3*(B141-1)+V$1,FALSE)</f>
        <v>1</v>
      </c>
      <c r="W171" s="45">
        <f ca="1">VLOOKUP($B171,INDIRECT("data!$"&amp;H142&amp;"$3:$CZ$554"),$E142-3*(B141-1)+W$1,FALSE)</f>
        <v>0</v>
      </c>
      <c r="X171" s="45">
        <f ca="1">VLOOKUP($B171,INDIRECT("data!$"&amp;H142&amp;"$3:$CZ$554"),$E142-3*(B141-1)+X$1,FALSE)</f>
        <v>0</v>
      </c>
      <c r="Y171" s="47">
        <f ca="1">VLOOKUP($B171,INDIRECT("data!$"&amp;H142&amp;"$3:$CZ$554"),$E142-3*(B141-1)+Y$1,FALSE)</f>
        <v>2.9</v>
      </c>
      <c r="Z171" s="47">
        <f ca="1">VLOOKUP($B171,INDIRECT("data!$"&amp;H142&amp;"$3:$CZ$554"),$E142-3*(B141-1)+Z$1,FALSE)</f>
        <v>3.5</v>
      </c>
      <c r="AA171" s="47">
        <f ca="1">VLOOKUP($B171,INDIRECT("data!$"&amp;H142&amp;"$3:$CZ$554"),$E142-3*(B141-1)+AA$1,FALSE)</f>
        <v>2.54</v>
      </c>
      <c r="AB171" s="47">
        <f ca="1">VLOOKUP($B171,INDIRECT("data!$"&amp;H142&amp;"$3:$CZ$554"),$E142-3*(B141-1)+AB$1,FALSE)</f>
        <v>2.87</v>
      </c>
      <c r="AC171" s="47">
        <f ca="1">VLOOKUP($B171,INDIRECT("data!$"&amp;H142&amp;"$3:$CZ$554"),$E142-3*(B141-1)+AC$1,FALSE)</f>
        <v>3.47</v>
      </c>
      <c r="AD171" s="47">
        <f ca="1">VLOOKUP($B171,INDIRECT("data!$"&amp;H142&amp;"$3:$CZ$554"),$E142-3*(B141-1)+AD$1,FALSE)</f>
        <v>2.58</v>
      </c>
      <c r="AE171" s="47">
        <f ca="1">VLOOKUP($B171,INDIRECT("data!$"&amp;H142&amp;"$3:$CZ$554"),$E142-3*(B141-1)+AE$1,FALSE)</f>
        <v>1.87</v>
      </c>
      <c r="AF171" s="47">
        <f ca="1">VLOOKUP($B171,INDIRECT("data!$"&amp;H142&amp;"$3:$CZ$554"),$E142-3*(B141-1)+AF$1,FALSE)</f>
        <v>1.92</v>
      </c>
      <c r="AG171" s="65">
        <f t="shared" ca="1" si="335"/>
        <v>1</v>
      </c>
      <c r="AH171" s="65">
        <f t="shared" ca="1" si="336"/>
        <v>0</v>
      </c>
      <c r="AI171" s="65">
        <f t="shared" ca="1" si="337"/>
        <v>1</v>
      </c>
      <c r="AJ171" s="65">
        <f t="shared" ca="1" si="338"/>
        <v>1</v>
      </c>
      <c r="AK171" s="65">
        <f t="shared" ca="1" si="339"/>
        <v>0</v>
      </c>
      <c r="AL171" s="66" t="str">
        <f t="shared" ca="1" si="340"/>
        <v>H</v>
      </c>
      <c r="AM171" s="66" t="str">
        <f t="shared" ca="1" si="341"/>
        <v>D-H</v>
      </c>
      <c r="AN171" s="65">
        <f t="shared" ca="1" si="342"/>
        <v>0</v>
      </c>
      <c r="AO171" s="65">
        <f t="shared" ca="1" si="343"/>
        <v>0</v>
      </c>
      <c r="AP171" s="65">
        <f t="shared" ca="1" si="344"/>
        <v>0</v>
      </c>
      <c r="AQ171" s="65">
        <f t="shared" ca="1" si="345"/>
        <v>1</v>
      </c>
      <c r="AR171" s="65">
        <f t="shared" ca="1" si="346"/>
        <v>0</v>
      </c>
      <c r="AS171" s="65">
        <f t="shared" ca="1" si="347"/>
        <v>0</v>
      </c>
      <c r="AT171" s="65">
        <f t="shared" ca="1" si="348"/>
        <v>0</v>
      </c>
    </row>
    <row r="172" spans="1:46" ht="18" customHeight="1" x14ac:dyDescent="0.25">
      <c r="A172" s="49" t="str">
        <f ca="1">CONCATENATE(B163,"-",B172)</f>
        <v>Brentford-All-9</v>
      </c>
      <c r="B172" s="38">
        <v>9</v>
      </c>
      <c r="C172" s="41">
        <f ca="1">VLOOKUP($B172,INDIRECT("data!$"&amp;H142&amp;"$3:$CZ$554"),$E142-3*(B141-1)+C$1,FALSE)</f>
        <v>43334</v>
      </c>
      <c r="D172" s="30" t="str">
        <f ca="1">VLOOKUP($B172,INDIRECT("data!$"&amp;H142&amp;"$3:$CZ$554"),$E142-3*(B141-1)+D$1,FALSE)</f>
        <v>Aston Villa</v>
      </c>
      <c r="E172" s="30" t="str">
        <f ca="1">VLOOKUP($B172,INDIRECT("data!$"&amp;H142&amp;"$3:$CZ$554"),$E142-3*(B141-1)+E$1,FALSE)</f>
        <v>Brentford</v>
      </c>
      <c r="F172" s="29">
        <f ca="1">VLOOKUP($B172,INDIRECT("data!$"&amp;H142&amp;"$3:$CZ$554"),$E142-3*(B141-1)+F$1,FALSE)</f>
        <v>2</v>
      </c>
      <c r="G172" s="29">
        <f ca="1">VLOOKUP($B172,INDIRECT("data!$"&amp;H142&amp;"$3:$CZ$554"),$E142-3*(B141-1)+G$1,FALSE)</f>
        <v>2</v>
      </c>
      <c r="H172" s="15" t="str">
        <f ca="1">VLOOKUP($B172,INDIRECT("data!$"&amp;H142&amp;"$3:$CZ$554"),$E142-3*(B141-1)+H$1,FALSE)</f>
        <v>D</v>
      </c>
      <c r="I172" s="29">
        <f ca="1">VLOOKUP($B172,INDIRECT("data!$"&amp;H142&amp;"$3:$CZ$554"),$E142-3*(B141-1)+I$1,FALSE)</f>
        <v>1</v>
      </c>
      <c r="J172" s="29">
        <f ca="1">VLOOKUP($B172,INDIRECT("data!$"&amp;H142&amp;"$3:$CZ$554"),$E142-3*(B141-1)+J$1,FALSE)</f>
        <v>1</v>
      </c>
      <c r="K172" s="15" t="str">
        <f ca="1">VLOOKUP($B172,INDIRECT("data!$"&amp;H142&amp;"$3:$CZ$554"),$E142-3*(B141-1)+K$1,FALSE)</f>
        <v>D</v>
      </c>
      <c r="L172" s="30" t="str">
        <f ca="1">VLOOKUP($B172,INDIRECT("data!$"&amp;H142&amp;"$3:$CZ$554"),$E142-3*(B141-1)+L$1,FALSE)</f>
        <v>J Moss</v>
      </c>
      <c r="M172" s="45">
        <f ca="1">VLOOKUP($B172,INDIRECT("data!$"&amp;H142&amp;"$3:$CZ$554"),$E142-3*(B141-1)+M$1,FALSE)</f>
        <v>16</v>
      </c>
      <c r="N172" s="45">
        <f ca="1">VLOOKUP($B172,INDIRECT("data!$"&amp;H142&amp;"$3:$CZ$554"),$E142-3*(B141-1)+N$1,FALSE)</f>
        <v>13</v>
      </c>
      <c r="O172" s="45">
        <f ca="1">VLOOKUP($B172,INDIRECT("data!$"&amp;H142&amp;"$3:$CZ$554"),$E142-3*(B141-1)+O$1,FALSE)</f>
        <v>7</v>
      </c>
      <c r="P172" s="45">
        <f ca="1">VLOOKUP($B172,INDIRECT("data!$"&amp;H142&amp;"$3:$CZ$554"),$E142-3*(B141-1)+P$1,FALSE)</f>
        <v>7</v>
      </c>
      <c r="Q172" s="45">
        <f ca="1">VLOOKUP($B172,INDIRECT("data!$"&amp;H142&amp;"$3:$CZ$554"),$E142-3*(B141-1)+Q$1,FALSE)</f>
        <v>9</v>
      </c>
      <c r="R172" s="45">
        <f ca="1">VLOOKUP($B172,INDIRECT("data!$"&amp;H142&amp;"$3:$CZ$554"),$E142-3*(B141-1)+R$1,FALSE)</f>
        <v>18</v>
      </c>
      <c r="S172" s="45">
        <f ca="1">VLOOKUP($B172,INDIRECT("data!$"&amp;H142&amp;"$3:$CZ$554"),$E142-3*(B141-1)+S$1,FALSE)</f>
        <v>13</v>
      </c>
      <c r="T172" s="45">
        <f ca="1">VLOOKUP($B172,INDIRECT("data!$"&amp;H142&amp;"$3:$CZ$554"),$E142-3*(B141-1)+T$1,FALSE)</f>
        <v>6</v>
      </c>
      <c r="U172" s="45">
        <f ca="1">VLOOKUP($B172,INDIRECT("data!$"&amp;H142&amp;"$3:$CZ$554"),$E142-3*(B141-1)+U$1,FALSE)</f>
        <v>3</v>
      </c>
      <c r="V172" s="45">
        <f ca="1">VLOOKUP($B172,INDIRECT("data!$"&amp;H142&amp;"$3:$CZ$554"),$E142-3*(B141-1)+V$1,FALSE)</f>
        <v>2</v>
      </c>
      <c r="W172" s="45">
        <f ca="1">VLOOKUP($B172,INDIRECT("data!$"&amp;H142&amp;"$3:$CZ$554"),$E142-3*(B141-1)+W$1,FALSE)</f>
        <v>0</v>
      </c>
      <c r="X172" s="45">
        <f ca="1">VLOOKUP($B172,INDIRECT("data!$"&amp;H142&amp;"$3:$CZ$554"),$E142-3*(B141-1)+X$1,FALSE)</f>
        <v>0</v>
      </c>
      <c r="Y172" s="47">
        <f ca="1">VLOOKUP($B172,INDIRECT("data!$"&amp;H142&amp;"$3:$CZ$554"),$E142-3*(B141-1)+Y$1,FALSE)</f>
        <v>2.54</v>
      </c>
      <c r="Z172" s="47">
        <f ca="1">VLOOKUP($B172,INDIRECT("data!$"&amp;H142&amp;"$3:$CZ$554"),$E142-3*(B141-1)+Z$1,FALSE)</f>
        <v>3.5</v>
      </c>
      <c r="AA172" s="47">
        <f ca="1">VLOOKUP($B172,INDIRECT("data!$"&amp;H142&amp;"$3:$CZ$554"),$E142-3*(B141-1)+AA$1,FALSE)</f>
        <v>2.9</v>
      </c>
      <c r="AB172" s="47">
        <f ca="1">VLOOKUP($B172,INDIRECT("data!$"&amp;H142&amp;"$3:$CZ$554"),$E142-3*(B141-1)+AB$1,FALSE)</f>
        <v>2.57</v>
      </c>
      <c r="AC172" s="47">
        <f ca="1">VLOOKUP($B172,INDIRECT("data!$"&amp;H142&amp;"$3:$CZ$554"),$E142-3*(B141-1)+AC$1,FALSE)</f>
        <v>3.43</v>
      </c>
      <c r="AD172" s="47">
        <f ca="1">VLOOKUP($B172,INDIRECT("data!$"&amp;H142&amp;"$3:$CZ$554"),$E142-3*(B141-1)+AD$1,FALSE)</f>
        <v>2.9</v>
      </c>
      <c r="AE172" s="47">
        <f ca="1">VLOOKUP($B172,INDIRECT("data!$"&amp;H142&amp;"$3:$CZ$554"),$E142-3*(B141-1)+AE$1,FALSE)</f>
        <v>1.91</v>
      </c>
      <c r="AF172" s="47">
        <f ca="1">VLOOKUP($B172,INDIRECT("data!$"&amp;H142&amp;"$3:$CZ$554"),$E142-3*(B141-1)+AF$1,FALSE)</f>
        <v>1.88</v>
      </c>
      <c r="AG172" s="65">
        <f t="shared" ca="1" si="335"/>
        <v>4</v>
      </c>
      <c r="AH172" s="65">
        <f t="shared" ca="1" si="336"/>
        <v>2</v>
      </c>
      <c r="AI172" s="65">
        <f t="shared" ca="1" si="337"/>
        <v>2</v>
      </c>
      <c r="AJ172" s="65">
        <f t="shared" ca="1" si="338"/>
        <v>1</v>
      </c>
      <c r="AK172" s="65">
        <f t="shared" ca="1" si="339"/>
        <v>1</v>
      </c>
      <c r="AL172" s="66" t="str">
        <f t="shared" ca="1" si="340"/>
        <v>D</v>
      </c>
      <c r="AM172" s="66" t="str">
        <f t="shared" ca="1" si="341"/>
        <v>D-D</v>
      </c>
      <c r="AN172" s="65">
        <f t="shared" ca="1" si="342"/>
        <v>1</v>
      </c>
      <c r="AO172" s="65">
        <f t="shared" ca="1" si="343"/>
        <v>1</v>
      </c>
      <c r="AP172" s="65">
        <f t="shared" ca="1" si="344"/>
        <v>1</v>
      </c>
      <c r="AQ172" s="65">
        <f t="shared" ca="1" si="345"/>
        <v>0</v>
      </c>
      <c r="AR172" s="65">
        <f t="shared" ca="1" si="346"/>
        <v>0</v>
      </c>
      <c r="AS172" s="65">
        <f t="shared" ca="1" si="347"/>
        <v>0</v>
      </c>
      <c r="AT172" s="65">
        <f t="shared" ca="1" si="348"/>
        <v>0</v>
      </c>
    </row>
    <row r="173" spans="1:46" ht="18" customHeight="1" x14ac:dyDescent="0.25">
      <c r="A173" s="49" t="str">
        <f ca="1">CONCATENATE(B163,"-",B173)</f>
        <v>Brentford-All-10</v>
      </c>
      <c r="B173" s="38">
        <v>10</v>
      </c>
      <c r="C173" s="41">
        <f ca="1">VLOOKUP($B173,INDIRECT("data!$"&amp;H142&amp;"$3:$CZ$554"),$E142-3*(B141-1)+C$1,FALSE)</f>
        <v>43331</v>
      </c>
      <c r="D173" s="30" t="str">
        <f ca="1">VLOOKUP($B173,INDIRECT("data!$"&amp;H142&amp;"$3:$CZ$554"),$E142-3*(B141-1)+D$1,FALSE)</f>
        <v>Brentford</v>
      </c>
      <c r="E173" s="30" t="str">
        <f ca="1">VLOOKUP($B173,INDIRECT("data!$"&amp;H142&amp;"$3:$CZ$554"),$E142-3*(B141-1)+E$1,FALSE)</f>
        <v>Sheffield Weds</v>
      </c>
      <c r="F173" s="29">
        <f ca="1">VLOOKUP($B173,INDIRECT("data!$"&amp;H142&amp;"$3:$CZ$554"),$E142-3*(B141-1)+F$1,FALSE)</f>
        <v>2</v>
      </c>
      <c r="G173" s="29">
        <f ca="1">VLOOKUP($B173,INDIRECT("data!$"&amp;H142&amp;"$3:$CZ$554"),$E142-3*(B141-1)+G$1,FALSE)</f>
        <v>0</v>
      </c>
      <c r="H173" s="15" t="str">
        <f ca="1">VLOOKUP($B173,INDIRECT("data!$"&amp;H142&amp;"$3:$CZ$554"),$E142-3*(B141-1)+H$1,FALSE)</f>
        <v>H</v>
      </c>
      <c r="I173" s="29">
        <f ca="1">VLOOKUP($B173,INDIRECT("data!$"&amp;H142&amp;"$3:$CZ$554"),$E142-3*(B141-1)+I$1,FALSE)</f>
        <v>1</v>
      </c>
      <c r="J173" s="29">
        <f ca="1">VLOOKUP($B173,INDIRECT("data!$"&amp;H142&amp;"$3:$CZ$554"),$E142-3*(B141-1)+J$1,FALSE)</f>
        <v>0</v>
      </c>
      <c r="K173" s="15" t="str">
        <f ca="1">VLOOKUP($B173,INDIRECT("data!$"&amp;H142&amp;"$3:$CZ$554"),$E142-3*(B141-1)+K$1,FALSE)</f>
        <v>H</v>
      </c>
      <c r="L173" s="30" t="str">
        <f ca="1">VLOOKUP($B173,INDIRECT("data!$"&amp;H142&amp;"$3:$CZ$554"),$E142-3*(B141-1)+L$1,FALSE)</f>
        <v>D Webb</v>
      </c>
      <c r="M173" s="45">
        <f ca="1">VLOOKUP($B173,INDIRECT("data!$"&amp;H142&amp;"$3:$CZ$554"),$E142-3*(B141-1)+M$1,FALSE)</f>
        <v>14</v>
      </c>
      <c r="N173" s="45">
        <f ca="1">VLOOKUP($B173,INDIRECT("data!$"&amp;H142&amp;"$3:$CZ$554"),$E142-3*(B141-1)+N$1,FALSE)</f>
        <v>4</v>
      </c>
      <c r="O173" s="45">
        <f ca="1">VLOOKUP($B173,INDIRECT("data!$"&amp;H142&amp;"$3:$CZ$554"),$E142-3*(B141-1)+O$1,FALSE)</f>
        <v>9</v>
      </c>
      <c r="P173" s="45">
        <f ca="1">VLOOKUP($B173,INDIRECT("data!$"&amp;H142&amp;"$3:$CZ$554"),$E142-3*(B141-1)+P$1,FALSE)</f>
        <v>1</v>
      </c>
      <c r="Q173" s="45">
        <f ca="1">VLOOKUP($B173,INDIRECT("data!$"&amp;H142&amp;"$3:$CZ$554"),$E142-3*(B141-1)+Q$1,FALSE)</f>
        <v>11</v>
      </c>
      <c r="R173" s="45">
        <f ca="1">VLOOKUP($B173,INDIRECT("data!$"&amp;H142&amp;"$3:$CZ$554"),$E142-3*(B141-1)+R$1,FALSE)</f>
        <v>9</v>
      </c>
      <c r="S173" s="45">
        <f ca="1">VLOOKUP($B173,INDIRECT("data!$"&amp;H142&amp;"$3:$CZ$554"),$E142-3*(B141-1)+S$1,FALSE)</f>
        <v>9</v>
      </c>
      <c r="T173" s="45">
        <f ca="1">VLOOKUP($B173,INDIRECT("data!$"&amp;H142&amp;"$3:$CZ$554"),$E142-3*(B141-1)+T$1,FALSE)</f>
        <v>0</v>
      </c>
      <c r="U173" s="45">
        <f ca="1">VLOOKUP($B173,INDIRECT("data!$"&amp;H142&amp;"$3:$CZ$554"),$E142-3*(B141-1)+U$1,FALSE)</f>
        <v>1</v>
      </c>
      <c r="V173" s="45">
        <f ca="1">VLOOKUP($B173,INDIRECT("data!$"&amp;H142&amp;"$3:$CZ$554"),$E142-3*(B141-1)+V$1,FALSE)</f>
        <v>1</v>
      </c>
      <c r="W173" s="45">
        <f ca="1">VLOOKUP($B173,INDIRECT("data!$"&amp;H142&amp;"$3:$CZ$554"),$E142-3*(B141-1)+W$1,FALSE)</f>
        <v>0</v>
      </c>
      <c r="X173" s="45">
        <f ca="1">VLOOKUP($B173,INDIRECT("data!$"&amp;H142&amp;"$3:$CZ$554"),$E142-3*(B141-1)+X$1,FALSE)</f>
        <v>0</v>
      </c>
      <c r="Y173" s="47">
        <f ca="1">VLOOKUP($B173,INDIRECT("data!$"&amp;H142&amp;"$3:$CZ$554"),$E142-3*(B141-1)+Y$1,FALSE)</f>
        <v>1.53</v>
      </c>
      <c r="Z173" s="47">
        <f ca="1">VLOOKUP($B173,INDIRECT("data!$"&amp;H142&amp;"$3:$CZ$554"),$E142-3*(B141-1)+Z$1,FALSE)</f>
        <v>4.2</v>
      </c>
      <c r="AA173" s="47">
        <f ca="1">VLOOKUP($B173,INDIRECT("data!$"&amp;H142&amp;"$3:$CZ$554"),$E142-3*(B141-1)+AA$1,FALSE)</f>
        <v>7.5</v>
      </c>
      <c r="AB173" s="47">
        <f ca="1">VLOOKUP($B173,INDIRECT("data!$"&amp;H142&amp;"$3:$CZ$554"),$E142-3*(B141-1)+AB$1,FALSE)</f>
        <v>1.57</v>
      </c>
      <c r="AC173" s="47">
        <f ca="1">VLOOKUP($B173,INDIRECT("data!$"&amp;H142&amp;"$3:$CZ$554"),$E142-3*(B141-1)+AC$1,FALSE)</f>
        <v>4.25</v>
      </c>
      <c r="AD173" s="47">
        <f ca="1">VLOOKUP($B173,INDIRECT("data!$"&amp;H142&amp;"$3:$CZ$554"),$E142-3*(B141-1)+AD$1,FALSE)</f>
        <v>6.45</v>
      </c>
      <c r="AE173" s="47">
        <f ca="1">VLOOKUP($B173,INDIRECT("data!$"&amp;H142&amp;"$3:$CZ$554"),$E142-3*(B141-1)+AE$1,FALSE)</f>
        <v>1.67</v>
      </c>
      <c r="AF173" s="47">
        <f ca="1">VLOOKUP($B173,INDIRECT("data!$"&amp;H142&amp;"$3:$CZ$554"),$E142-3*(B141-1)+AF$1,FALSE)</f>
        <v>2.15</v>
      </c>
      <c r="AG173" s="65">
        <f t="shared" ca="1" si="335"/>
        <v>2</v>
      </c>
      <c r="AH173" s="65">
        <f t="shared" ca="1" si="336"/>
        <v>1</v>
      </c>
      <c r="AI173" s="65">
        <f t="shared" ca="1" si="337"/>
        <v>1</v>
      </c>
      <c r="AJ173" s="65">
        <f t="shared" ca="1" si="338"/>
        <v>1</v>
      </c>
      <c r="AK173" s="65">
        <f t="shared" ca="1" si="339"/>
        <v>0</v>
      </c>
      <c r="AL173" s="66" t="str">
        <f t="shared" ca="1" si="340"/>
        <v>H</v>
      </c>
      <c r="AM173" s="66" t="str">
        <f t="shared" ca="1" si="341"/>
        <v>H-H</v>
      </c>
      <c r="AN173" s="65">
        <f t="shared" ca="1" si="342"/>
        <v>0</v>
      </c>
      <c r="AO173" s="65">
        <f t="shared" ca="1" si="343"/>
        <v>1</v>
      </c>
      <c r="AP173" s="65">
        <f t="shared" ca="1" si="344"/>
        <v>0</v>
      </c>
      <c r="AQ173" s="65">
        <f t="shared" ca="1" si="345"/>
        <v>1</v>
      </c>
      <c r="AR173" s="65">
        <f t="shared" ca="1" si="346"/>
        <v>0</v>
      </c>
      <c r="AS173" s="65">
        <f t="shared" ca="1" si="347"/>
        <v>1</v>
      </c>
      <c r="AT173" s="65">
        <f t="shared" ca="1" si="348"/>
        <v>0</v>
      </c>
    </row>
    <row r="174" spans="1:46" ht="18" customHeight="1" x14ac:dyDescent="0.25">
      <c r="B174" s="42" t="s">
        <v>23</v>
      </c>
      <c r="C174" s="43"/>
      <c r="D174" s="44"/>
      <c r="E174" s="44"/>
      <c r="F174" s="46">
        <f ca="1">SUM(F164:F171)</f>
        <v>13</v>
      </c>
      <c r="G174" s="46">
        <f ca="1">SUM(G164:G171)</f>
        <v>7</v>
      </c>
      <c r="H174" s="42"/>
      <c r="I174" s="46">
        <f t="shared" ref="I174:J174" ca="1" si="349">SUM(I164:I171)</f>
        <v>7</v>
      </c>
      <c r="J174" s="46">
        <f t="shared" ca="1" si="349"/>
        <v>4</v>
      </c>
      <c r="K174" s="42"/>
      <c r="L174" s="44"/>
      <c r="M174" s="46">
        <f t="shared" ref="M174:X174" ca="1" si="350">SUM(M164:M171)</f>
        <v>112</v>
      </c>
      <c r="N174" s="46">
        <f t="shared" ca="1" si="350"/>
        <v>89</v>
      </c>
      <c r="O174" s="46">
        <f t="shared" ca="1" si="350"/>
        <v>41</v>
      </c>
      <c r="P174" s="46">
        <f t="shared" ca="1" si="350"/>
        <v>31</v>
      </c>
      <c r="Q174" s="46">
        <f t="shared" ca="1" si="350"/>
        <v>106</v>
      </c>
      <c r="R174" s="46">
        <f t="shared" ca="1" si="350"/>
        <v>104</v>
      </c>
      <c r="S174" s="46">
        <f t="shared" ca="1" si="350"/>
        <v>49</v>
      </c>
      <c r="T174" s="46">
        <f t="shared" ca="1" si="350"/>
        <v>38</v>
      </c>
      <c r="U174" s="46">
        <f t="shared" ca="1" si="350"/>
        <v>19</v>
      </c>
      <c r="V174" s="46">
        <f t="shared" ca="1" si="350"/>
        <v>22</v>
      </c>
      <c r="W174" s="46">
        <f t="shared" ca="1" si="350"/>
        <v>2</v>
      </c>
      <c r="X174" s="46">
        <f t="shared" ca="1" si="350"/>
        <v>2</v>
      </c>
      <c r="Y174" s="48"/>
      <c r="Z174" s="48"/>
      <c r="AA174" s="48"/>
      <c r="AB174" s="48"/>
      <c r="AC174" s="48"/>
      <c r="AD174" s="48"/>
      <c r="AE174" s="48"/>
      <c r="AF174" s="48"/>
    </row>
    <row r="176" spans="1:46" ht="18" customHeight="1" x14ac:dyDescent="0.25">
      <c r="B176" s="36">
        <f>B141+1</f>
        <v>6</v>
      </c>
      <c r="C176" s="39">
        <v>1</v>
      </c>
      <c r="D176" s="15">
        <f>1+C176</f>
        <v>2</v>
      </c>
      <c r="E176" s="15">
        <f t="shared" ref="E176" si="351">1+D176</f>
        <v>3</v>
      </c>
      <c r="F176" s="15">
        <f t="shared" ref="F176" si="352">1+E176</f>
        <v>4</v>
      </c>
      <c r="G176" s="15">
        <f t="shared" ref="G176" si="353">1+F176</f>
        <v>5</v>
      </c>
      <c r="H176" s="15">
        <f t="shared" ref="H176" si="354">1+G176</f>
        <v>6</v>
      </c>
      <c r="I176" s="15">
        <f t="shared" ref="I176" si="355">1+H176</f>
        <v>7</v>
      </c>
      <c r="J176" s="15">
        <f t="shared" ref="J176" si="356">1+I176</f>
        <v>8</v>
      </c>
      <c r="K176" s="15">
        <f t="shared" ref="K176" si="357">1+J176</f>
        <v>9</v>
      </c>
      <c r="L176" s="15">
        <f t="shared" ref="L176" si="358">1+K176</f>
        <v>10</v>
      </c>
      <c r="M176" s="15">
        <f t="shared" ref="M176" si="359">1+L176</f>
        <v>11</v>
      </c>
      <c r="N176" s="15">
        <f t="shared" ref="N176" si="360">1+M176</f>
        <v>12</v>
      </c>
      <c r="O176" s="15">
        <f t="shared" ref="O176" si="361">1+N176</f>
        <v>13</v>
      </c>
      <c r="P176" s="15">
        <f t="shared" ref="P176" si="362">1+O176</f>
        <v>14</v>
      </c>
      <c r="Q176" s="15">
        <f t="shared" ref="Q176" si="363">1+P176</f>
        <v>15</v>
      </c>
      <c r="R176" s="15">
        <f t="shared" ref="R176" si="364">1+Q176</f>
        <v>16</v>
      </c>
      <c r="S176" s="15">
        <f t="shared" ref="S176" si="365">1+R176</f>
        <v>17</v>
      </c>
      <c r="T176" s="15">
        <f t="shared" ref="T176" si="366">1+S176</f>
        <v>18</v>
      </c>
      <c r="U176" s="15">
        <f t="shared" ref="U176" si="367">1+T176</f>
        <v>19</v>
      </c>
      <c r="V176" s="15">
        <f t="shared" ref="V176" si="368">1+U176</f>
        <v>20</v>
      </c>
      <c r="W176" s="15">
        <f t="shared" ref="W176" si="369">1+V176</f>
        <v>21</v>
      </c>
      <c r="X176" s="15">
        <f t="shared" ref="X176" si="370">1+W176</f>
        <v>22</v>
      </c>
      <c r="Y176" s="15">
        <f t="shared" ref="Y176" si="371">1+X176</f>
        <v>23</v>
      </c>
      <c r="Z176" s="15">
        <f t="shared" ref="Z176" si="372">1+Y176</f>
        <v>24</v>
      </c>
      <c r="AA176" s="15">
        <f t="shared" ref="AA176" si="373">1+Z176</f>
        <v>25</v>
      </c>
      <c r="AB176" s="15">
        <f t="shared" ref="AB176" si="374">1+AA176</f>
        <v>26</v>
      </c>
      <c r="AC176" s="15">
        <f t="shared" ref="AC176" si="375">1+AB176</f>
        <v>27</v>
      </c>
      <c r="AD176" s="15">
        <f t="shared" ref="AD176" si="376">1+AC176</f>
        <v>28</v>
      </c>
      <c r="AE176" s="15">
        <f t="shared" ref="AE176" si="377">1+AD176</f>
        <v>29</v>
      </c>
      <c r="AF176" s="15">
        <f t="shared" ref="AF176" si="378">1+AE176</f>
        <v>30</v>
      </c>
    </row>
    <row r="177" spans="1:46" ht="18" customHeight="1" x14ac:dyDescent="0.25">
      <c r="B177" s="36" t="str">
        <f ca="1">INDIRECT("teams!a"&amp;B176)</f>
        <v>Bristol City</v>
      </c>
      <c r="C177" s="40">
        <v>74</v>
      </c>
      <c r="D177" s="13">
        <f>C177-1</f>
        <v>73</v>
      </c>
      <c r="E177" s="13">
        <f>D177-1</f>
        <v>72</v>
      </c>
      <c r="F177" s="51" t="s">
        <v>88</v>
      </c>
      <c r="G177" s="13" t="s">
        <v>89</v>
      </c>
      <c r="H177" s="13" t="s">
        <v>90</v>
      </c>
    </row>
    <row r="178" spans="1:46" ht="18" customHeight="1" x14ac:dyDescent="0.25">
      <c r="B178" s="12" t="str">
        <f ca="1">CONCATENATE(B177,"-Home")</f>
        <v>Bristol City-Home</v>
      </c>
      <c r="C178" s="40" t="s">
        <v>22</v>
      </c>
      <c r="D178" s="13" t="s">
        <v>50</v>
      </c>
      <c r="E178" s="13" t="s">
        <v>51</v>
      </c>
      <c r="F178" s="13" t="s">
        <v>3</v>
      </c>
      <c r="G178" s="13" t="s">
        <v>4</v>
      </c>
      <c r="H178" s="13" t="s">
        <v>6</v>
      </c>
      <c r="I178" s="13" t="s">
        <v>1</v>
      </c>
      <c r="J178" s="13" t="s">
        <v>2</v>
      </c>
      <c r="K178" s="13" t="s">
        <v>5</v>
      </c>
      <c r="L178" s="13" t="s">
        <v>52</v>
      </c>
      <c r="M178" s="13" t="s">
        <v>53</v>
      </c>
      <c r="N178" s="13" t="s">
        <v>54</v>
      </c>
      <c r="O178" s="13" t="s">
        <v>55</v>
      </c>
      <c r="P178" s="13" t="s">
        <v>56</v>
      </c>
      <c r="Q178" s="13" t="s">
        <v>57</v>
      </c>
      <c r="R178" s="13" t="s">
        <v>58</v>
      </c>
      <c r="S178" s="13" t="s">
        <v>59</v>
      </c>
      <c r="T178" s="13" t="s">
        <v>60</v>
      </c>
      <c r="U178" s="13" t="s">
        <v>61</v>
      </c>
      <c r="V178" s="13" t="s">
        <v>62</v>
      </c>
      <c r="W178" s="13" t="s">
        <v>63</v>
      </c>
      <c r="X178" s="13" t="s">
        <v>64</v>
      </c>
      <c r="Y178" s="13" t="s">
        <v>65</v>
      </c>
      <c r="Z178" s="13" t="s">
        <v>66</v>
      </c>
      <c r="AA178" s="13" t="s">
        <v>67</v>
      </c>
      <c r="AB178" s="13" t="s">
        <v>68</v>
      </c>
      <c r="AC178" s="13" t="s">
        <v>69</v>
      </c>
      <c r="AD178" s="13" t="s">
        <v>70</v>
      </c>
      <c r="AE178" s="13" t="s">
        <v>71</v>
      </c>
      <c r="AF178" s="13" t="s">
        <v>72</v>
      </c>
      <c r="AG178" s="62" t="s">
        <v>140</v>
      </c>
      <c r="AH178" s="62" t="s">
        <v>141</v>
      </c>
      <c r="AI178" s="62" t="s">
        <v>142</v>
      </c>
      <c r="AJ178" s="62" t="s">
        <v>143</v>
      </c>
      <c r="AK178" s="62" t="s">
        <v>144</v>
      </c>
      <c r="AL178" s="63" t="s">
        <v>145</v>
      </c>
      <c r="AM178" s="63" t="s">
        <v>146</v>
      </c>
      <c r="AN178" s="62" t="s">
        <v>147</v>
      </c>
      <c r="AO178" s="64" t="s">
        <v>150</v>
      </c>
      <c r="AP178" s="64" t="s">
        <v>151</v>
      </c>
      <c r="AQ178" s="62" t="s">
        <v>148</v>
      </c>
      <c r="AR178" s="62" t="s">
        <v>149</v>
      </c>
      <c r="AS178" s="62" t="s">
        <v>152</v>
      </c>
      <c r="AT178" s="62" t="s">
        <v>153</v>
      </c>
    </row>
    <row r="179" spans="1:46" ht="18" customHeight="1" x14ac:dyDescent="0.25">
      <c r="A179" s="49" t="str">
        <f ca="1">CONCATENATE(B178,"-",B179)</f>
        <v>Bristol City-Home-1</v>
      </c>
      <c r="B179" s="12">
        <v>1</v>
      </c>
      <c r="C179" s="41">
        <f ca="1">VLOOKUP($B179,INDIRECT("data!$"&amp;F177&amp;"$3:$CZ$554"),$C177-3*(B176-1)+C$1,FALSE)</f>
        <v>43380</v>
      </c>
      <c r="D179" s="30" t="str">
        <f ca="1">VLOOKUP($B179,INDIRECT("data!$"&amp;F177&amp;"$3:$CZ$554"),$C177-3*(B176-1)+D$1,FALSE)</f>
        <v>Bristol City</v>
      </c>
      <c r="E179" s="30" t="str">
        <f ca="1">VLOOKUP($B179,INDIRECT("data!$"&amp;F177&amp;"$3:$CZ$554"),$C177-3*(B176-1)+E$1,FALSE)</f>
        <v>Sheffield Weds</v>
      </c>
      <c r="F179" s="29">
        <f ca="1">VLOOKUP($B179,INDIRECT("data!$"&amp;F177&amp;"$3:$CZ$554"),$C177-3*(B176-1)+F$1,FALSE)</f>
        <v>1</v>
      </c>
      <c r="G179" s="29">
        <f ca="1">VLOOKUP($B179,INDIRECT("data!$"&amp;F177&amp;"$3:$CZ$554"),$C177-3*(B176-1)+G$1,FALSE)</f>
        <v>2</v>
      </c>
      <c r="H179" s="15" t="str">
        <f ca="1">VLOOKUP($B179,INDIRECT("data!$"&amp;F177&amp;"$3:$CZ$554"),$C177-3*(B176-1)+H$1,FALSE)</f>
        <v>A</v>
      </c>
      <c r="I179" s="29">
        <f ca="1">VLOOKUP($B179,INDIRECT("data!$"&amp;F177&amp;"$3:$CZ$554"),$C177-3*(B176-1)+I$1,FALSE)</f>
        <v>0</v>
      </c>
      <c r="J179" s="29">
        <f ca="1">VLOOKUP($B179,INDIRECT("data!$"&amp;F177&amp;"$3:$CZ$554"),$C177-3*(B176-1)+J$1,FALSE)</f>
        <v>0</v>
      </c>
      <c r="K179" s="15" t="str">
        <f ca="1">VLOOKUP($B179,INDIRECT("data!$"&amp;F177&amp;"$3:$CZ$554"),$C177-3*(B176-1)+K$1,FALSE)</f>
        <v>D</v>
      </c>
      <c r="L179" s="30" t="str">
        <f ca="1">VLOOKUP($B179,INDIRECT("data!$"&amp;F177&amp;"$3:$CZ$554"),$C177-3*(B176-1)+L$1,FALSE)</f>
        <v>A Davies</v>
      </c>
      <c r="M179" s="45">
        <f ca="1">VLOOKUP($B179,INDIRECT("data!$"&amp;F177&amp;"$3:$CZ$554"),$C177-3*(B176-1)+M$1,FALSE)</f>
        <v>12</v>
      </c>
      <c r="N179" s="45">
        <f ca="1">VLOOKUP($B179,INDIRECT("data!$"&amp;F177&amp;"$3:$CZ$554"),$C177-3*(B176-1)+N$1,FALSE)</f>
        <v>9</v>
      </c>
      <c r="O179" s="45">
        <f ca="1">VLOOKUP($B179,INDIRECT("data!$"&amp;F177&amp;"$3:$CZ$554"),$C177-3*(B176-1)+O$1,FALSE)</f>
        <v>5</v>
      </c>
      <c r="P179" s="45">
        <f ca="1">VLOOKUP($B179,INDIRECT("data!$"&amp;F177&amp;"$3:$CZ$554"),$C177-3*(B176-1)+P$1,FALSE)</f>
        <v>5</v>
      </c>
      <c r="Q179" s="45">
        <f ca="1">VLOOKUP($B179,INDIRECT("data!$"&amp;F177&amp;"$3:$CZ$554"),$C177-3*(B176-1)+Q$1,FALSE)</f>
        <v>7</v>
      </c>
      <c r="R179" s="45">
        <f ca="1">VLOOKUP($B179,INDIRECT("data!$"&amp;F177&amp;"$3:$CZ$554"),$C177-3*(B176-1)+R$1,FALSE)</f>
        <v>22</v>
      </c>
      <c r="S179" s="45">
        <f ca="1">VLOOKUP($B179,INDIRECT("data!$"&amp;F177&amp;"$3:$CZ$554"),$C177-3*(B176-1)+S$1,FALSE)</f>
        <v>5</v>
      </c>
      <c r="T179" s="45">
        <f ca="1">VLOOKUP($B179,INDIRECT("data!$"&amp;F177&amp;"$3:$CZ$554"),$C177-3*(B176-1)+T$1,FALSE)</f>
        <v>5</v>
      </c>
      <c r="U179" s="45">
        <f ca="1">VLOOKUP($B179,INDIRECT("data!$"&amp;F177&amp;"$3:$CZ$554"),$C177-3*(B176-1)+U$1,FALSE)</f>
        <v>1</v>
      </c>
      <c r="V179" s="45">
        <f ca="1">VLOOKUP($B179,INDIRECT("data!$"&amp;F177&amp;"$3:$CZ$554"),$C177-3*(B176-1)+V$1,FALSE)</f>
        <v>5</v>
      </c>
      <c r="W179" s="45">
        <f ca="1">VLOOKUP($B179,INDIRECT("data!$"&amp;F177&amp;"$3:$CZ$554"),$C177-3*(B176-1)+W$1,FALSE)</f>
        <v>0</v>
      </c>
      <c r="X179" s="45">
        <f ca="1">VLOOKUP($B179,INDIRECT("data!$"&amp;F177&amp;"$3:$CZ$554"),$C177-3*(B176-1)+X$1,FALSE)</f>
        <v>0</v>
      </c>
      <c r="Y179" s="47">
        <f ca="1">VLOOKUP($B179,INDIRECT("data!$"&amp;F177&amp;"$3:$CZ$554"),$C177-3*(B176-1)+Y$1,FALSE)</f>
        <v>1.85</v>
      </c>
      <c r="Z179" s="47">
        <f ca="1">VLOOKUP($B179,INDIRECT("data!$"&amp;F177&amp;"$3:$CZ$554"),$C177-3*(B176-1)+Z$1,FALSE)</f>
        <v>3.6</v>
      </c>
      <c r="AA179" s="47">
        <f ca="1">VLOOKUP($B179,INDIRECT("data!$"&amp;F177&amp;"$3:$CZ$554"),$C177-3*(B176-1)+AA$1,FALSE)</f>
        <v>4.75</v>
      </c>
      <c r="AB179" s="47">
        <f ca="1">VLOOKUP($B179,INDIRECT("data!$"&amp;F177&amp;"$3:$CZ$554"),$C177-3*(B176-1)+AB$1,FALSE)</f>
        <v>1.86</v>
      </c>
      <c r="AC179" s="47">
        <f ca="1">VLOOKUP($B179,INDIRECT("data!$"&amp;F177&amp;"$3:$CZ$554"),$C177-3*(B176-1)+AC$1,FALSE)</f>
        <v>3.71</v>
      </c>
      <c r="AD179" s="47">
        <f ca="1">VLOOKUP($B179,INDIRECT("data!$"&amp;F177&amp;"$3:$CZ$554"),$C177-3*(B176-1)+AD$1,FALSE)</f>
        <v>4.54</v>
      </c>
      <c r="AE179" s="47">
        <f ca="1">VLOOKUP($B179,INDIRECT("data!$"&amp;F177&amp;"$3:$CZ$554"),$C177-3*(B176-1)+AE$1,FALSE)</f>
        <v>1.82</v>
      </c>
      <c r="AF179" s="47">
        <f ca="1">VLOOKUP($B179,INDIRECT("data!$"&amp;F177&amp;"$3:$CZ$554"),$C177-3*(B176-1)+AF$1,FALSE)</f>
        <v>1.96</v>
      </c>
      <c r="AG179" s="65">
        <f ca="1">IF(C179="","",F179+G179)</f>
        <v>3</v>
      </c>
      <c r="AH179" s="65">
        <f ca="1">IF(C179="","",I179+J179)</f>
        <v>0</v>
      </c>
      <c r="AI179" s="65">
        <f ca="1">IF(C179="","",AJ179+AK179)</f>
        <v>3</v>
      </c>
      <c r="AJ179" s="65">
        <f ca="1">IF(C179="","",F179-I179)</f>
        <v>1</v>
      </c>
      <c r="AK179" s="65">
        <f ca="1">IF(C179="","",G179-J179)</f>
        <v>2</v>
      </c>
      <c r="AL179" s="66" t="str">
        <f ca="1">IF(AJ179&gt;AK179,"H",IF(AJ179=AK179,"D",IF(AJ179&lt;AK179,"A","Error!")))</f>
        <v>A</v>
      </c>
      <c r="AM179" s="66" t="str">
        <f ca="1">IF(C179="","",CONCATENATE(K179,"-",H179))</f>
        <v>D-A</v>
      </c>
      <c r="AN179" s="65">
        <f ca="1">IF(C179="","",IF(AND(F179&gt;0,G179&gt;0),1,0))</f>
        <v>1</v>
      </c>
      <c r="AO179" s="65">
        <f ca="1">IF(C179="","",IF(AND(F179&gt;0,I179&gt;0),1,0))</f>
        <v>0</v>
      </c>
      <c r="AP179" s="65">
        <f ca="1">IF(C179="","",IF(AND(G179&gt;0,J179&gt;0),1,0))</f>
        <v>0</v>
      </c>
      <c r="AQ179" s="65">
        <f ca="1">IF(C179="","",IF(AND(H179="H",G179=0),1,0))</f>
        <v>0</v>
      </c>
      <c r="AR179" s="65">
        <f ca="1">IF(C179="","",IF(AND(H179="A",F179=0),1,0))</f>
        <v>0</v>
      </c>
      <c r="AS179" s="65">
        <f ca="1">IF(C179="","",IF(AND(K179="H",AL179="H"),1,0))</f>
        <v>0</v>
      </c>
      <c r="AT179" s="65">
        <f ca="1">IF(C179="","",IF(AND(K179="A",AL179="A"),1,0))</f>
        <v>0</v>
      </c>
    </row>
    <row r="180" spans="1:46" ht="18" customHeight="1" x14ac:dyDescent="0.25">
      <c r="A180" s="49" t="str">
        <f ca="1">CONCATENATE(B178,"-",B180)</f>
        <v>Bristol City-Home-2</v>
      </c>
      <c r="B180" s="12">
        <v>2</v>
      </c>
      <c r="C180" s="41">
        <f ca="1">VLOOKUP($B180,INDIRECT("data!$"&amp;F177&amp;"$3:$CZ$554"),$C177-3*(B176-1)+C$1,FALSE)</f>
        <v>43371</v>
      </c>
      <c r="D180" s="30" t="str">
        <f ca="1">VLOOKUP($B180,INDIRECT("data!$"&amp;F177&amp;"$3:$CZ$554"),$C177-3*(B176-1)+D$1,FALSE)</f>
        <v>Bristol City</v>
      </c>
      <c r="E180" s="30" t="str">
        <f ca="1">VLOOKUP($B180,INDIRECT("data!$"&amp;F177&amp;"$3:$CZ$554"),$C177-3*(B176-1)+E$1,FALSE)</f>
        <v>Aston Villa</v>
      </c>
      <c r="F180" s="29">
        <f ca="1">VLOOKUP($B180,INDIRECT("data!$"&amp;F177&amp;"$3:$CZ$554"),$C177-3*(B176-1)+F$1,FALSE)</f>
        <v>1</v>
      </c>
      <c r="G180" s="29">
        <f ca="1">VLOOKUP($B180,INDIRECT("data!$"&amp;F177&amp;"$3:$CZ$554"),$C177-3*(B176-1)+G$1,FALSE)</f>
        <v>1</v>
      </c>
      <c r="H180" s="15" t="str">
        <f ca="1">VLOOKUP($B180,INDIRECT("data!$"&amp;F177&amp;"$3:$CZ$554"),$C177-3*(B176-1)+H$1,FALSE)</f>
        <v>D</v>
      </c>
      <c r="I180" s="29">
        <f ca="1">VLOOKUP($B180,INDIRECT("data!$"&amp;F177&amp;"$3:$CZ$554"),$C177-3*(B176-1)+I$1,FALSE)</f>
        <v>1</v>
      </c>
      <c r="J180" s="29">
        <f ca="1">VLOOKUP($B180,INDIRECT("data!$"&amp;F177&amp;"$3:$CZ$554"),$C177-3*(B176-1)+J$1,FALSE)</f>
        <v>1</v>
      </c>
      <c r="K180" s="15" t="str">
        <f ca="1">VLOOKUP($B180,INDIRECT("data!$"&amp;F177&amp;"$3:$CZ$554"),$C177-3*(B176-1)+K$1,FALSE)</f>
        <v>D</v>
      </c>
      <c r="L180" s="30" t="str">
        <f ca="1">VLOOKUP($B180,INDIRECT("data!$"&amp;F177&amp;"$3:$CZ$554"),$C177-3*(B176-1)+L$1,FALSE)</f>
        <v>T Robinson</v>
      </c>
      <c r="M180" s="45">
        <f ca="1">VLOOKUP($B180,INDIRECT("data!$"&amp;F177&amp;"$3:$CZ$554"),$C177-3*(B176-1)+M$1,FALSE)</f>
        <v>7</v>
      </c>
      <c r="N180" s="45">
        <f ca="1">VLOOKUP($B180,INDIRECT("data!$"&amp;F177&amp;"$3:$CZ$554"),$C177-3*(B176-1)+N$1,FALSE)</f>
        <v>12</v>
      </c>
      <c r="O180" s="45">
        <f ca="1">VLOOKUP($B180,INDIRECT("data!$"&amp;F177&amp;"$3:$CZ$554"),$C177-3*(B176-1)+O$1,FALSE)</f>
        <v>3</v>
      </c>
      <c r="P180" s="45">
        <f ca="1">VLOOKUP($B180,INDIRECT("data!$"&amp;F177&amp;"$3:$CZ$554"),$C177-3*(B176-1)+P$1,FALSE)</f>
        <v>5</v>
      </c>
      <c r="Q180" s="45">
        <f ca="1">VLOOKUP($B180,INDIRECT("data!$"&amp;F177&amp;"$3:$CZ$554"),$C177-3*(B176-1)+Q$1,FALSE)</f>
        <v>15</v>
      </c>
      <c r="R180" s="45">
        <f ca="1">VLOOKUP($B180,INDIRECT("data!$"&amp;F177&amp;"$3:$CZ$554"),$C177-3*(B176-1)+R$1,FALSE)</f>
        <v>18</v>
      </c>
      <c r="S180" s="45">
        <f ca="1">VLOOKUP($B180,INDIRECT("data!$"&amp;F177&amp;"$3:$CZ$554"),$C177-3*(B176-1)+S$1,FALSE)</f>
        <v>3</v>
      </c>
      <c r="T180" s="45">
        <f ca="1">VLOOKUP($B180,INDIRECT("data!$"&amp;F177&amp;"$3:$CZ$554"),$C177-3*(B176-1)+T$1,FALSE)</f>
        <v>8</v>
      </c>
      <c r="U180" s="45">
        <f ca="1">VLOOKUP($B180,INDIRECT("data!$"&amp;F177&amp;"$3:$CZ$554"),$C177-3*(B176-1)+U$1,FALSE)</f>
        <v>2</v>
      </c>
      <c r="V180" s="45">
        <f ca="1">VLOOKUP($B180,INDIRECT("data!$"&amp;F177&amp;"$3:$CZ$554"),$C177-3*(B176-1)+V$1,FALSE)</f>
        <v>2</v>
      </c>
      <c r="W180" s="45">
        <f ca="1">VLOOKUP($B180,INDIRECT("data!$"&amp;F177&amp;"$3:$CZ$554"),$C177-3*(B176-1)+W$1,FALSE)</f>
        <v>0</v>
      </c>
      <c r="X180" s="45">
        <f ca="1">VLOOKUP($B180,INDIRECT("data!$"&amp;F177&amp;"$3:$CZ$554"),$C177-3*(B176-1)+X$1,FALSE)</f>
        <v>0</v>
      </c>
      <c r="Y180" s="47">
        <f ca="1">VLOOKUP($B180,INDIRECT("data!$"&amp;F177&amp;"$3:$CZ$554"),$C177-3*(B176-1)+Y$1,FALSE)</f>
        <v>2.5</v>
      </c>
      <c r="Z180" s="47">
        <f ca="1">VLOOKUP($B180,INDIRECT("data!$"&amp;F177&amp;"$3:$CZ$554"),$C177-3*(B176-1)+Z$1,FALSE)</f>
        <v>3.4</v>
      </c>
      <c r="AA180" s="47">
        <f ca="1">VLOOKUP($B180,INDIRECT("data!$"&amp;F177&amp;"$3:$CZ$554"),$C177-3*(B176-1)+AA$1,FALSE)</f>
        <v>3</v>
      </c>
      <c r="AB180" s="47">
        <f ca="1">VLOOKUP($B180,INDIRECT("data!$"&amp;F177&amp;"$3:$CZ$554"),$C177-3*(B176-1)+AB$1,FALSE)</f>
        <v>2.5</v>
      </c>
      <c r="AC180" s="47">
        <f ca="1">VLOOKUP($B180,INDIRECT("data!$"&amp;F177&amp;"$3:$CZ$554"),$C177-3*(B176-1)+AC$1,FALSE)</f>
        <v>3.35</v>
      </c>
      <c r="AD180" s="47">
        <f ca="1">VLOOKUP($B180,INDIRECT("data!$"&amp;F177&amp;"$3:$CZ$554"),$C177-3*(B176-1)+AD$1,FALSE)</f>
        <v>3.07</v>
      </c>
      <c r="AE180" s="47">
        <f ca="1">VLOOKUP($B180,INDIRECT("data!$"&amp;F177&amp;"$3:$CZ$554"),$C177-3*(B176-1)+AE$1,FALSE)</f>
        <v>1.95</v>
      </c>
      <c r="AF180" s="47">
        <f ca="1">VLOOKUP($B180,INDIRECT("data!$"&amp;F177&amp;"$3:$CZ$554"),$C177-3*(B176-1)+AF$1,FALSE)</f>
        <v>1.84</v>
      </c>
      <c r="AG180" s="65">
        <f t="shared" ref="AG180:AG186" ca="1" si="379">IF(C180="","",F180+G180)</f>
        <v>2</v>
      </c>
      <c r="AH180" s="65">
        <f t="shared" ref="AH180:AH186" ca="1" si="380">IF(C180="","",I180+J180)</f>
        <v>2</v>
      </c>
      <c r="AI180" s="65">
        <f t="shared" ref="AI180:AI186" ca="1" si="381">IF(C180="","",AJ180+AK180)</f>
        <v>0</v>
      </c>
      <c r="AJ180" s="65">
        <f t="shared" ref="AJ180:AJ186" ca="1" si="382">IF(C180="","",F180-I180)</f>
        <v>0</v>
      </c>
      <c r="AK180" s="65">
        <f t="shared" ref="AK180:AK186" ca="1" si="383">IF(C180="","",G180-J180)</f>
        <v>0</v>
      </c>
      <c r="AL180" s="66" t="str">
        <f t="shared" ref="AL180:AL186" ca="1" si="384">IF(AJ180&gt;AK180,"H",IF(AJ180=AK180,"D",IF(AJ180&lt;AK180,"A","Error!")))</f>
        <v>D</v>
      </c>
      <c r="AM180" s="66" t="str">
        <f t="shared" ref="AM180:AM186" ca="1" si="385">IF(C180="","",CONCATENATE(K180,"-",H180))</f>
        <v>D-D</v>
      </c>
      <c r="AN180" s="65">
        <f t="shared" ref="AN180:AN186" ca="1" si="386">IF(C180="","",IF(AND(F180&gt;0,G180&gt;0),1,0))</f>
        <v>1</v>
      </c>
      <c r="AO180" s="65">
        <f t="shared" ref="AO180:AO186" ca="1" si="387">IF(C180="","",IF(AND(F180&gt;0,I180&gt;0),1,0))</f>
        <v>1</v>
      </c>
      <c r="AP180" s="65">
        <f t="shared" ref="AP180:AP186" ca="1" si="388">IF(C180="","",IF(AND(G180&gt;0,J180&gt;0),1,0))</f>
        <v>1</v>
      </c>
      <c r="AQ180" s="65">
        <f t="shared" ref="AQ180:AQ186" ca="1" si="389">IF(C180="","",IF(AND(H180="H",G180=0),1,0))</f>
        <v>0</v>
      </c>
      <c r="AR180" s="65">
        <f t="shared" ref="AR180:AR186" ca="1" si="390">IF(C180="","",IF(AND(H180="A",F180=0),1,0))</f>
        <v>0</v>
      </c>
      <c r="AS180" s="65">
        <f t="shared" ref="AS180:AS186" ca="1" si="391">IF(C180="","",IF(AND(K180="H",AL180="H"),1,0))</f>
        <v>0</v>
      </c>
      <c r="AT180" s="65">
        <f t="shared" ref="AT180:AT186" ca="1" si="392">IF(C180="","",IF(AND(K180="A",AL180="A"),1,0))</f>
        <v>0</v>
      </c>
    </row>
    <row r="181" spans="1:46" ht="18" customHeight="1" x14ac:dyDescent="0.25">
      <c r="A181" s="49" t="str">
        <f ca="1">CONCATENATE(B178,"-",B181)</f>
        <v>Bristol City-Home-3</v>
      </c>
      <c r="B181" s="12">
        <v>3</v>
      </c>
      <c r="C181" s="41">
        <f ca="1">VLOOKUP($B181,INDIRECT("data!$"&amp;F177&amp;"$3:$CZ$554"),$C177-3*(B176-1)+C$1,FALSE)</f>
        <v>43358</v>
      </c>
      <c r="D181" s="30" t="str">
        <f ca="1">VLOOKUP($B181,INDIRECT("data!$"&amp;F177&amp;"$3:$CZ$554"),$C177-3*(B176-1)+D$1,FALSE)</f>
        <v>Bristol City</v>
      </c>
      <c r="E181" s="30" t="str">
        <f ca="1">VLOOKUP($B181,INDIRECT("data!$"&amp;F177&amp;"$3:$CZ$554"),$C177-3*(B176-1)+E$1,FALSE)</f>
        <v>Sheffield United</v>
      </c>
      <c r="F181" s="29">
        <f ca="1">VLOOKUP($B181,INDIRECT("data!$"&amp;F177&amp;"$3:$CZ$554"),$C177-3*(B176-1)+F$1,FALSE)</f>
        <v>1</v>
      </c>
      <c r="G181" s="29">
        <f ca="1">VLOOKUP($B181,INDIRECT("data!$"&amp;F177&amp;"$3:$CZ$554"),$C177-3*(B176-1)+G$1,FALSE)</f>
        <v>0</v>
      </c>
      <c r="H181" s="15" t="str">
        <f ca="1">VLOOKUP($B181,INDIRECT("data!$"&amp;F177&amp;"$3:$CZ$554"),$C177-3*(B176-1)+H$1,FALSE)</f>
        <v>H</v>
      </c>
      <c r="I181" s="29">
        <f ca="1">VLOOKUP($B181,INDIRECT("data!$"&amp;F177&amp;"$3:$CZ$554"),$C177-3*(B176-1)+I$1,FALSE)</f>
        <v>0</v>
      </c>
      <c r="J181" s="29">
        <f ca="1">VLOOKUP($B181,INDIRECT("data!$"&amp;F177&amp;"$3:$CZ$554"),$C177-3*(B176-1)+J$1,FALSE)</f>
        <v>0</v>
      </c>
      <c r="K181" s="15" t="str">
        <f ca="1">VLOOKUP($B181,INDIRECT("data!$"&amp;F177&amp;"$3:$CZ$554"),$C177-3*(B176-1)+K$1,FALSE)</f>
        <v>D</v>
      </c>
      <c r="L181" s="30" t="str">
        <f ca="1">VLOOKUP($B181,INDIRECT("data!$"&amp;F177&amp;"$3:$CZ$554"),$C177-3*(B176-1)+L$1,FALSE)</f>
        <v>J Brooks</v>
      </c>
      <c r="M181" s="45">
        <f ca="1">VLOOKUP($B181,INDIRECT("data!$"&amp;F177&amp;"$3:$CZ$554"),$C177-3*(B176-1)+M$1,FALSE)</f>
        <v>11</v>
      </c>
      <c r="N181" s="45">
        <f ca="1">VLOOKUP($B181,INDIRECT("data!$"&amp;F177&amp;"$3:$CZ$554"),$C177-3*(B176-1)+N$1,FALSE)</f>
        <v>11</v>
      </c>
      <c r="O181" s="45">
        <f ca="1">VLOOKUP($B181,INDIRECT("data!$"&amp;F177&amp;"$3:$CZ$554"),$C177-3*(B176-1)+O$1,FALSE)</f>
        <v>3</v>
      </c>
      <c r="P181" s="45">
        <f ca="1">VLOOKUP($B181,INDIRECT("data!$"&amp;F177&amp;"$3:$CZ$554"),$C177-3*(B176-1)+P$1,FALSE)</f>
        <v>1</v>
      </c>
      <c r="Q181" s="45">
        <f ca="1">VLOOKUP($B181,INDIRECT("data!$"&amp;F177&amp;"$3:$CZ$554"),$C177-3*(B176-1)+Q$1,FALSE)</f>
        <v>13</v>
      </c>
      <c r="R181" s="45">
        <f ca="1">VLOOKUP($B181,INDIRECT("data!$"&amp;F177&amp;"$3:$CZ$554"),$C177-3*(B176-1)+R$1,FALSE)</f>
        <v>15</v>
      </c>
      <c r="S181" s="45">
        <f ca="1">VLOOKUP($B181,INDIRECT("data!$"&amp;F177&amp;"$3:$CZ$554"),$C177-3*(B176-1)+S$1,FALSE)</f>
        <v>3</v>
      </c>
      <c r="T181" s="45">
        <f ca="1">VLOOKUP($B181,INDIRECT("data!$"&amp;F177&amp;"$3:$CZ$554"),$C177-3*(B176-1)+T$1,FALSE)</f>
        <v>4</v>
      </c>
      <c r="U181" s="45">
        <f ca="1">VLOOKUP($B181,INDIRECT("data!$"&amp;F177&amp;"$3:$CZ$554"),$C177-3*(B176-1)+U$1,FALSE)</f>
        <v>1</v>
      </c>
      <c r="V181" s="45">
        <f ca="1">VLOOKUP($B181,INDIRECT("data!$"&amp;F177&amp;"$3:$CZ$554"),$C177-3*(B176-1)+V$1,FALSE)</f>
        <v>4</v>
      </c>
      <c r="W181" s="45">
        <f ca="1">VLOOKUP($B181,INDIRECT("data!$"&amp;F177&amp;"$3:$CZ$554"),$C177-3*(B176-1)+W$1,FALSE)</f>
        <v>0</v>
      </c>
      <c r="X181" s="45">
        <f ca="1">VLOOKUP($B181,INDIRECT("data!$"&amp;F177&amp;"$3:$CZ$554"),$C177-3*(B176-1)+X$1,FALSE)</f>
        <v>0</v>
      </c>
      <c r="Y181" s="47">
        <f ca="1">VLOOKUP($B181,INDIRECT("data!$"&amp;F177&amp;"$3:$CZ$554"),$C177-3*(B176-1)+Y$1,FALSE)</f>
        <v>2.75</v>
      </c>
      <c r="Z181" s="47">
        <f ca="1">VLOOKUP($B181,INDIRECT("data!$"&amp;F177&amp;"$3:$CZ$554"),$C177-3*(B176-1)+Z$1,FALSE)</f>
        <v>3.4</v>
      </c>
      <c r="AA181" s="47">
        <f ca="1">VLOOKUP($B181,INDIRECT("data!$"&amp;F177&amp;"$3:$CZ$554"),$C177-3*(B176-1)+AA$1,FALSE)</f>
        <v>2.75</v>
      </c>
      <c r="AB181" s="47">
        <f ca="1">VLOOKUP($B181,INDIRECT("data!$"&amp;F177&amp;"$3:$CZ$554"),$C177-3*(B176-1)+AB$1,FALSE)</f>
        <v>2.66</v>
      </c>
      <c r="AC181" s="47">
        <f ca="1">VLOOKUP($B181,INDIRECT("data!$"&amp;F177&amp;"$3:$CZ$554"),$C177-3*(B176-1)+AC$1,FALSE)</f>
        <v>3.38</v>
      </c>
      <c r="AD181" s="47">
        <f ca="1">VLOOKUP($B181,INDIRECT("data!$"&amp;F177&amp;"$3:$CZ$554"),$C177-3*(B176-1)+AD$1,FALSE)</f>
        <v>2.8</v>
      </c>
      <c r="AE181" s="47">
        <f ca="1">VLOOKUP($B181,INDIRECT("data!$"&amp;F177&amp;"$3:$CZ$554"),$C177-3*(B176-1)+AE$1,FALSE)</f>
        <v>1.92</v>
      </c>
      <c r="AF181" s="47">
        <f ca="1">VLOOKUP($B181,INDIRECT("data!$"&amp;F177&amp;"$3:$CZ$554"),$C177-3*(B176-1)+AF$1,FALSE)</f>
        <v>1.88</v>
      </c>
      <c r="AG181" s="65">
        <f t="shared" ca="1" si="379"/>
        <v>1</v>
      </c>
      <c r="AH181" s="65">
        <f t="shared" ca="1" si="380"/>
        <v>0</v>
      </c>
      <c r="AI181" s="65">
        <f t="shared" ca="1" si="381"/>
        <v>1</v>
      </c>
      <c r="AJ181" s="65">
        <f t="shared" ca="1" si="382"/>
        <v>1</v>
      </c>
      <c r="AK181" s="65">
        <f t="shared" ca="1" si="383"/>
        <v>0</v>
      </c>
      <c r="AL181" s="66" t="str">
        <f t="shared" ca="1" si="384"/>
        <v>H</v>
      </c>
      <c r="AM181" s="66" t="str">
        <f t="shared" ca="1" si="385"/>
        <v>D-H</v>
      </c>
      <c r="AN181" s="65">
        <f t="shared" ca="1" si="386"/>
        <v>0</v>
      </c>
      <c r="AO181" s="65">
        <f t="shared" ca="1" si="387"/>
        <v>0</v>
      </c>
      <c r="AP181" s="65">
        <f t="shared" ca="1" si="388"/>
        <v>0</v>
      </c>
      <c r="AQ181" s="65">
        <f t="shared" ca="1" si="389"/>
        <v>1</v>
      </c>
      <c r="AR181" s="65">
        <f t="shared" ca="1" si="390"/>
        <v>0</v>
      </c>
      <c r="AS181" s="65">
        <f t="shared" ca="1" si="391"/>
        <v>0</v>
      </c>
      <c r="AT181" s="65">
        <f t="shared" ca="1" si="392"/>
        <v>0</v>
      </c>
    </row>
    <row r="182" spans="1:46" ht="18" customHeight="1" x14ac:dyDescent="0.25">
      <c r="A182" s="49" t="str">
        <f ca="1">CONCATENATE(B178,"-",B182)</f>
        <v>Bristol City-Home-4</v>
      </c>
      <c r="B182" s="12">
        <v>4</v>
      </c>
      <c r="C182" s="41">
        <f ca="1">VLOOKUP($B182,INDIRECT("data!$"&amp;F177&amp;"$3:$CZ$554"),$C177-3*(B176-1)+C$1,FALSE)</f>
        <v>43345</v>
      </c>
      <c r="D182" s="30" t="str">
        <f ca="1">VLOOKUP($B182,INDIRECT("data!$"&amp;F177&amp;"$3:$CZ$554"),$C177-3*(B176-1)+D$1,FALSE)</f>
        <v>Bristol City</v>
      </c>
      <c r="E182" s="30" t="str">
        <f ca="1">VLOOKUP($B182,INDIRECT("data!$"&amp;F177&amp;"$3:$CZ$554"),$C177-3*(B176-1)+E$1,FALSE)</f>
        <v>Blackburn</v>
      </c>
      <c r="F182" s="29">
        <f ca="1">VLOOKUP($B182,INDIRECT("data!$"&amp;F177&amp;"$3:$CZ$554"),$C177-3*(B176-1)+F$1,FALSE)</f>
        <v>4</v>
      </c>
      <c r="G182" s="29">
        <f ca="1">VLOOKUP($B182,INDIRECT("data!$"&amp;F177&amp;"$3:$CZ$554"),$C177-3*(B176-1)+G$1,FALSE)</f>
        <v>1</v>
      </c>
      <c r="H182" s="15" t="str">
        <f ca="1">VLOOKUP($B182,INDIRECT("data!$"&amp;F177&amp;"$3:$CZ$554"),$C177-3*(B176-1)+H$1,FALSE)</f>
        <v>H</v>
      </c>
      <c r="I182" s="29">
        <f ca="1">VLOOKUP($B182,INDIRECT("data!$"&amp;F177&amp;"$3:$CZ$554"),$C177-3*(B176-1)+I$1,FALSE)</f>
        <v>1</v>
      </c>
      <c r="J182" s="29">
        <f ca="1">VLOOKUP($B182,INDIRECT("data!$"&amp;F177&amp;"$3:$CZ$554"),$C177-3*(B176-1)+J$1,FALSE)</f>
        <v>1</v>
      </c>
      <c r="K182" s="15" t="str">
        <f ca="1">VLOOKUP($B182,INDIRECT("data!$"&amp;F177&amp;"$3:$CZ$554"),$C177-3*(B176-1)+K$1,FALSE)</f>
        <v>D</v>
      </c>
      <c r="L182" s="30" t="str">
        <f ca="1">VLOOKUP($B182,INDIRECT("data!$"&amp;F177&amp;"$3:$CZ$554"),$C177-3*(B176-1)+L$1,FALSE)</f>
        <v>D Webb</v>
      </c>
      <c r="M182" s="45">
        <f ca="1">VLOOKUP($B182,INDIRECT("data!$"&amp;F177&amp;"$3:$CZ$554"),$C177-3*(B176-1)+M$1,FALSE)</f>
        <v>19</v>
      </c>
      <c r="N182" s="45">
        <f ca="1">VLOOKUP($B182,INDIRECT("data!$"&amp;F177&amp;"$3:$CZ$554"),$C177-3*(B176-1)+N$1,FALSE)</f>
        <v>13</v>
      </c>
      <c r="O182" s="45">
        <f ca="1">VLOOKUP($B182,INDIRECT("data!$"&amp;F177&amp;"$3:$CZ$554"),$C177-3*(B176-1)+O$1,FALSE)</f>
        <v>11</v>
      </c>
      <c r="P182" s="45">
        <f ca="1">VLOOKUP($B182,INDIRECT("data!$"&amp;F177&amp;"$3:$CZ$554"),$C177-3*(B176-1)+P$1,FALSE)</f>
        <v>2</v>
      </c>
      <c r="Q182" s="45">
        <f ca="1">VLOOKUP($B182,INDIRECT("data!$"&amp;F177&amp;"$3:$CZ$554"),$C177-3*(B176-1)+Q$1,FALSE)</f>
        <v>8</v>
      </c>
      <c r="R182" s="45">
        <f ca="1">VLOOKUP($B182,INDIRECT("data!$"&amp;F177&amp;"$3:$CZ$554"),$C177-3*(B176-1)+R$1,FALSE)</f>
        <v>8</v>
      </c>
      <c r="S182" s="45">
        <f ca="1">VLOOKUP($B182,INDIRECT("data!$"&amp;F177&amp;"$3:$CZ$554"),$C177-3*(B176-1)+S$1,FALSE)</f>
        <v>8</v>
      </c>
      <c r="T182" s="45">
        <f ca="1">VLOOKUP($B182,INDIRECT("data!$"&amp;F177&amp;"$3:$CZ$554"),$C177-3*(B176-1)+T$1,FALSE)</f>
        <v>5</v>
      </c>
      <c r="U182" s="45">
        <f ca="1">VLOOKUP($B182,INDIRECT("data!$"&amp;F177&amp;"$3:$CZ$554"),$C177-3*(B176-1)+U$1,FALSE)</f>
        <v>0</v>
      </c>
      <c r="V182" s="45">
        <f ca="1">VLOOKUP($B182,INDIRECT("data!$"&amp;F177&amp;"$3:$CZ$554"),$C177-3*(B176-1)+V$1,FALSE)</f>
        <v>0</v>
      </c>
      <c r="W182" s="45">
        <f ca="1">VLOOKUP($B182,INDIRECT("data!$"&amp;F177&amp;"$3:$CZ$554"),$C177-3*(B176-1)+W$1,FALSE)</f>
        <v>0</v>
      </c>
      <c r="X182" s="45">
        <f ca="1">VLOOKUP($B182,INDIRECT("data!$"&amp;F177&amp;"$3:$CZ$554"),$C177-3*(B176-1)+X$1,FALSE)</f>
        <v>0</v>
      </c>
      <c r="Y182" s="47">
        <f ca="1">VLOOKUP($B182,INDIRECT("data!$"&amp;F177&amp;"$3:$CZ$554"),$C177-3*(B176-1)+Y$1,FALSE)</f>
        <v>2.37</v>
      </c>
      <c r="Z182" s="47">
        <f ca="1">VLOOKUP($B182,INDIRECT("data!$"&amp;F177&amp;"$3:$CZ$554"),$C177-3*(B176-1)+Z$1,FALSE)</f>
        <v>3.25</v>
      </c>
      <c r="AA182" s="47">
        <f ca="1">VLOOKUP($B182,INDIRECT("data!$"&amp;F177&amp;"$3:$CZ$554"),$C177-3*(B176-1)+AA$1,FALSE)</f>
        <v>3.4</v>
      </c>
      <c r="AB182" s="47">
        <f ca="1">VLOOKUP($B182,INDIRECT("data!$"&amp;F177&amp;"$3:$CZ$554"),$C177-3*(B176-1)+AB$1,FALSE)</f>
        <v>2.42</v>
      </c>
      <c r="AC182" s="47">
        <f ca="1">VLOOKUP($B182,INDIRECT("data!$"&amp;F177&amp;"$3:$CZ$554"),$C177-3*(B176-1)+AC$1,FALSE)</f>
        <v>3.2</v>
      </c>
      <c r="AD182" s="47">
        <f ca="1">VLOOKUP($B182,INDIRECT("data!$"&amp;F177&amp;"$3:$CZ$554"),$C177-3*(B176-1)+AD$1,FALSE)</f>
        <v>3.33</v>
      </c>
      <c r="AE182" s="47">
        <f ca="1">VLOOKUP($B182,INDIRECT("data!$"&amp;F177&amp;"$3:$CZ$554"),$C177-3*(B176-1)+AE$1,FALSE)</f>
        <v>2.11</v>
      </c>
      <c r="AF182" s="47">
        <f ca="1">VLOOKUP($B182,INDIRECT("data!$"&amp;F177&amp;"$3:$CZ$554"),$C177-3*(B176-1)+AF$1,FALSE)</f>
        <v>1.71</v>
      </c>
      <c r="AG182" s="65">
        <f t="shared" ca="1" si="379"/>
        <v>5</v>
      </c>
      <c r="AH182" s="65">
        <f t="shared" ca="1" si="380"/>
        <v>2</v>
      </c>
      <c r="AI182" s="65">
        <f t="shared" ca="1" si="381"/>
        <v>3</v>
      </c>
      <c r="AJ182" s="65">
        <f t="shared" ca="1" si="382"/>
        <v>3</v>
      </c>
      <c r="AK182" s="65">
        <f t="shared" ca="1" si="383"/>
        <v>0</v>
      </c>
      <c r="AL182" s="66" t="str">
        <f t="shared" ca="1" si="384"/>
        <v>H</v>
      </c>
      <c r="AM182" s="66" t="str">
        <f t="shared" ca="1" si="385"/>
        <v>D-H</v>
      </c>
      <c r="AN182" s="65">
        <f t="shared" ca="1" si="386"/>
        <v>1</v>
      </c>
      <c r="AO182" s="65">
        <f t="shared" ca="1" si="387"/>
        <v>1</v>
      </c>
      <c r="AP182" s="65">
        <f t="shared" ca="1" si="388"/>
        <v>1</v>
      </c>
      <c r="AQ182" s="65">
        <f t="shared" ca="1" si="389"/>
        <v>0</v>
      </c>
      <c r="AR182" s="65">
        <f t="shared" ca="1" si="390"/>
        <v>0</v>
      </c>
      <c r="AS182" s="65">
        <f t="shared" ca="1" si="391"/>
        <v>0</v>
      </c>
      <c r="AT182" s="65">
        <f t="shared" ca="1" si="392"/>
        <v>0</v>
      </c>
    </row>
    <row r="183" spans="1:46" ht="18" customHeight="1" x14ac:dyDescent="0.25">
      <c r="A183" s="49" t="str">
        <f ca="1">CONCATENATE(B178,"-",B183)</f>
        <v>Bristol City-Home-5</v>
      </c>
      <c r="B183" s="12">
        <v>5</v>
      </c>
      <c r="C183" s="41">
        <f ca="1">VLOOKUP($B183,INDIRECT("data!$"&amp;F177&amp;"$3:$CZ$554"),$C177-3*(B176-1)+C$1,FALSE)</f>
        <v>43330</v>
      </c>
      <c r="D183" s="30" t="str">
        <f ca="1">VLOOKUP($B183,INDIRECT("data!$"&amp;F177&amp;"$3:$CZ$554"),$C177-3*(B176-1)+D$1,FALSE)</f>
        <v>Bristol City</v>
      </c>
      <c r="E183" s="30" t="str">
        <f ca="1">VLOOKUP($B183,INDIRECT("data!$"&amp;F177&amp;"$3:$CZ$554"),$C177-3*(B176-1)+E$1,FALSE)</f>
        <v>Middlesbrough</v>
      </c>
      <c r="F183" s="29">
        <f ca="1">VLOOKUP($B183,INDIRECT("data!$"&amp;F177&amp;"$3:$CZ$554"),$C177-3*(B176-1)+F$1,FALSE)</f>
        <v>0</v>
      </c>
      <c r="G183" s="29">
        <f ca="1">VLOOKUP($B183,INDIRECT("data!$"&amp;F177&amp;"$3:$CZ$554"),$C177-3*(B176-1)+G$1,FALSE)</f>
        <v>2</v>
      </c>
      <c r="H183" s="15" t="str">
        <f ca="1">VLOOKUP($B183,INDIRECT("data!$"&amp;F177&amp;"$3:$CZ$554"),$C177-3*(B176-1)+H$1,FALSE)</f>
        <v>A</v>
      </c>
      <c r="I183" s="29">
        <f ca="1">VLOOKUP($B183,INDIRECT("data!$"&amp;F177&amp;"$3:$CZ$554"),$C177-3*(B176-1)+I$1,FALSE)</f>
        <v>0</v>
      </c>
      <c r="J183" s="29">
        <f ca="1">VLOOKUP($B183,INDIRECT("data!$"&amp;F177&amp;"$3:$CZ$554"),$C177-3*(B176-1)+J$1,FALSE)</f>
        <v>2</v>
      </c>
      <c r="K183" s="15" t="str">
        <f ca="1">VLOOKUP($B183,INDIRECT("data!$"&amp;F177&amp;"$3:$CZ$554"),$C177-3*(B176-1)+K$1,FALSE)</f>
        <v>A</v>
      </c>
      <c r="L183" s="30" t="str">
        <f ca="1">VLOOKUP($B183,INDIRECT("data!$"&amp;F177&amp;"$3:$CZ$554"),$C177-3*(B176-1)+L$1,FALSE)</f>
        <v>O Langford</v>
      </c>
      <c r="M183" s="45">
        <f ca="1">VLOOKUP($B183,INDIRECT("data!$"&amp;F177&amp;"$3:$CZ$554"),$C177-3*(B176-1)+M$1,FALSE)</f>
        <v>18</v>
      </c>
      <c r="N183" s="45">
        <f ca="1">VLOOKUP($B183,INDIRECT("data!$"&amp;F177&amp;"$3:$CZ$554"),$C177-3*(B176-1)+N$1,FALSE)</f>
        <v>13</v>
      </c>
      <c r="O183" s="45">
        <f ca="1">VLOOKUP($B183,INDIRECT("data!$"&amp;F177&amp;"$3:$CZ$554"),$C177-3*(B176-1)+O$1,FALSE)</f>
        <v>4</v>
      </c>
      <c r="P183" s="45">
        <f ca="1">VLOOKUP($B183,INDIRECT("data!$"&amp;F177&amp;"$3:$CZ$554"),$C177-3*(B176-1)+P$1,FALSE)</f>
        <v>3</v>
      </c>
      <c r="Q183" s="45">
        <f ca="1">VLOOKUP($B183,INDIRECT("data!$"&amp;F177&amp;"$3:$CZ$554"),$C177-3*(B176-1)+Q$1,FALSE)</f>
        <v>9</v>
      </c>
      <c r="R183" s="45">
        <f ca="1">VLOOKUP($B183,INDIRECT("data!$"&amp;F177&amp;"$3:$CZ$554"),$C177-3*(B176-1)+R$1,FALSE)</f>
        <v>11</v>
      </c>
      <c r="S183" s="45">
        <f ca="1">VLOOKUP($B183,INDIRECT("data!$"&amp;F177&amp;"$3:$CZ$554"),$C177-3*(B176-1)+S$1,FALSE)</f>
        <v>4</v>
      </c>
      <c r="T183" s="45">
        <f ca="1">VLOOKUP($B183,INDIRECT("data!$"&amp;F177&amp;"$3:$CZ$554"),$C177-3*(B176-1)+T$1,FALSE)</f>
        <v>4</v>
      </c>
      <c r="U183" s="45">
        <f ca="1">VLOOKUP($B183,INDIRECT("data!$"&amp;F177&amp;"$3:$CZ$554"),$C177-3*(B176-1)+U$1,FALSE)</f>
        <v>1</v>
      </c>
      <c r="V183" s="45">
        <f ca="1">VLOOKUP($B183,INDIRECT("data!$"&amp;F177&amp;"$3:$CZ$554"),$C177-3*(B176-1)+V$1,FALSE)</f>
        <v>2</v>
      </c>
      <c r="W183" s="45">
        <f ca="1">VLOOKUP($B183,INDIRECT("data!$"&amp;F177&amp;"$3:$CZ$554"),$C177-3*(B176-1)+W$1,FALSE)</f>
        <v>0</v>
      </c>
      <c r="X183" s="45">
        <f ca="1">VLOOKUP($B183,INDIRECT("data!$"&amp;F177&amp;"$3:$CZ$554"),$C177-3*(B176-1)+X$1,FALSE)</f>
        <v>0</v>
      </c>
      <c r="Y183" s="47">
        <f ca="1">VLOOKUP($B183,INDIRECT("data!$"&amp;F177&amp;"$3:$CZ$554"),$C177-3*(B176-1)+Y$1,FALSE)</f>
        <v>2.9</v>
      </c>
      <c r="Z183" s="47">
        <f ca="1">VLOOKUP($B183,INDIRECT("data!$"&amp;F177&amp;"$3:$CZ$554"),$C177-3*(B176-1)+Z$1,FALSE)</f>
        <v>3.4</v>
      </c>
      <c r="AA183" s="47">
        <f ca="1">VLOOKUP($B183,INDIRECT("data!$"&amp;F177&amp;"$3:$CZ$554"),$C177-3*(B176-1)+AA$1,FALSE)</f>
        <v>2.6</v>
      </c>
      <c r="AB183" s="47">
        <f ca="1">VLOOKUP($B183,INDIRECT("data!$"&amp;F177&amp;"$3:$CZ$554"),$C177-3*(B176-1)+AB$1,FALSE)</f>
        <v>2.93</v>
      </c>
      <c r="AC183" s="47">
        <f ca="1">VLOOKUP($B183,INDIRECT("data!$"&amp;F177&amp;"$3:$CZ$554"),$C177-3*(B176-1)+AC$1,FALSE)</f>
        <v>3.23</v>
      </c>
      <c r="AD183" s="47">
        <f ca="1">VLOOKUP($B183,INDIRECT("data!$"&amp;F177&amp;"$3:$CZ$554"),$C177-3*(B176-1)+AD$1,FALSE)</f>
        <v>2.68</v>
      </c>
      <c r="AE183" s="47">
        <f ca="1">VLOOKUP($B183,INDIRECT("data!$"&amp;F177&amp;"$3:$CZ$554"),$C177-3*(B176-1)+AE$1,FALSE)</f>
        <v>2.2000000000000002</v>
      </c>
      <c r="AF183" s="47">
        <f ca="1">VLOOKUP($B183,INDIRECT("data!$"&amp;F177&amp;"$3:$CZ$554"),$C177-3*(B176-1)+AF$1,FALSE)</f>
        <v>1.66</v>
      </c>
      <c r="AG183" s="65">
        <f t="shared" ca="1" si="379"/>
        <v>2</v>
      </c>
      <c r="AH183" s="65">
        <f t="shared" ca="1" si="380"/>
        <v>2</v>
      </c>
      <c r="AI183" s="65">
        <f t="shared" ca="1" si="381"/>
        <v>0</v>
      </c>
      <c r="AJ183" s="65">
        <f t="shared" ca="1" si="382"/>
        <v>0</v>
      </c>
      <c r="AK183" s="65">
        <f t="shared" ca="1" si="383"/>
        <v>0</v>
      </c>
      <c r="AL183" s="66" t="str">
        <f t="shared" ca="1" si="384"/>
        <v>D</v>
      </c>
      <c r="AM183" s="66" t="str">
        <f t="shared" ca="1" si="385"/>
        <v>A-A</v>
      </c>
      <c r="AN183" s="65">
        <f t="shared" ca="1" si="386"/>
        <v>0</v>
      </c>
      <c r="AO183" s="65">
        <f t="shared" ca="1" si="387"/>
        <v>0</v>
      </c>
      <c r="AP183" s="65">
        <f t="shared" ca="1" si="388"/>
        <v>1</v>
      </c>
      <c r="AQ183" s="65">
        <f t="shared" ca="1" si="389"/>
        <v>0</v>
      </c>
      <c r="AR183" s="65">
        <f t="shared" ca="1" si="390"/>
        <v>1</v>
      </c>
      <c r="AS183" s="65">
        <f t="shared" ca="1" si="391"/>
        <v>0</v>
      </c>
      <c r="AT183" s="65">
        <f t="shared" ca="1" si="392"/>
        <v>0</v>
      </c>
    </row>
    <row r="184" spans="1:46" ht="18" customHeight="1" x14ac:dyDescent="0.25">
      <c r="A184" s="49" t="str">
        <f ca="1">CONCATENATE(B178,"-",B184)</f>
        <v>Bristol City-Home-6</v>
      </c>
      <c r="B184" s="12">
        <v>6</v>
      </c>
      <c r="C184" s="41">
        <f ca="1">VLOOKUP($B184,INDIRECT("data!$"&amp;F177&amp;"$3:$CZ$554"),$C177-3*(B176-1)+C$1,FALSE)</f>
        <v>43316</v>
      </c>
      <c r="D184" s="30" t="str">
        <f ca="1">VLOOKUP($B184,INDIRECT("data!$"&amp;F177&amp;"$3:$CZ$554"),$C177-3*(B176-1)+D$1,FALSE)</f>
        <v>Bristol City</v>
      </c>
      <c r="E184" s="30" t="str">
        <f ca="1">VLOOKUP($B184,INDIRECT("data!$"&amp;F177&amp;"$3:$CZ$554"),$C177-3*(B176-1)+E$1,FALSE)</f>
        <v>Nott'm Forest</v>
      </c>
      <c r="F184" s="29">
        <f ca="1">VLOOKUP($B184,INDIRECT("data!$"&amp;F177&amp;"$3:$CZ$554"),$C177-3*(B176-1)+F$1,FALSE)</f>
        <v>1</v>
      </c>
      <c r="G184" s="29">
        <f ca="1">VLOOKUP($B184,INDIRECT("data!$"&amp;F177&amp;"$3:$CZ$554"),$C177-3*(B176-1)+G$1,FALSE)</f>
        <v>1</v>
      </c>
      <c r="H184" s="15" t="str">
        <f ca="1">VLOOKUP($B184,INDIRECT("data!$"&amp;F177&amp;"$3:$CZ$554"),$C177-3*(B176-1)+H$1,FALSE)</f>
        <v>D</v>
      </c>
      <c r="I184" s="29">
        <f ca="1">VLOOKUP($B184,INDIRECT("data!$"&amp;F177&amp;"$3:$CZ$554"),$C177-3*(B176-1)+I$1,FALSE)</f>
        <v>1</v>
      </c>
      <c r="J184" s="29">
        <f ca="1">VLOOKUP($B184,INDIRECT("data!$"&amp;F177&amp;"$3:$CZ$554"),$C177-3*(B176-1)+J$1,FALSE)</f>
        <v>0</v>
      </c>
      <c r="K184" s="15" t="str">
        <f ca="1">VLOOKUP($B184,INDIRECT("data!$"&amp;F177&amp;"$3:$CZ$554"),$C177-3*(B176-1)+K$1,FALSE)</f>
        <v>H</v>
      </c>
      <c r="L184" s="30" t="str">
        <f ca="1">VLOOKUP($B184,INDIRECT("data!$"&amp;F177&amp;"$3:$CZ$554"),$C177-3*(B176-1)+L$1,FALSE)</f>
        <v>D Bond</v>
      </c>
      <c r="M184" s="45">
        <f ca="1">VLOOKUP($B184,INDIRECT("data!$"&amp;F177&amp;"$3:$CZ$554"),$C177-3*(B176-1)+M$1,FALSE)</f>
        <v>18</v>
      </c>
      <c r="N184" s="45">
        <f ca="1">VLOOKUP($B184,INDIRECT("data!$"&amp;F177&amp;"$3:$CZ$554"),$C177-3*(B176-1)+N$1,FALSE)</f>
        <v>16</v>
      </c>
      <c r="O184" s="45">
        <f ca="1">VLOOKUP($B184,INDIRECT("data!$"&amp;F177&amp;"$3:$CZ$554"),$C177-3*(B176-1)+O$1,FALSE)</f>
        <v>6</v>
      </c>
      <c r="P184" s="45">
        <f ca="1">VLOOKUP($B184,INDIRECT("data!$"&amp;F177&amp;"$3:$CZ$554"),$C177-3*(B176-1)+P$1,FALSE)</f>
        <v>6</v>
      </c>
      <c r="Q184" s="45">
        <f ca="1">VLOOKUP($B184,INDIRECT("data!$"&amp;F177&amp;"$3:$CZ$554"),$C177-3*(B176-1)+Q$1,FALSE)</f>
        <v>8</v>
      </c>
      <c r="R184" s="45">
        <f ca="1">VLOOKUP($B184,INDIRECT("data!$"&amp;F177&amp;"$3:$CZ$554"),$C177-3*(B176-1)+R$1,FALSE)</f>
        <v>17</v>
      </c>
      <c r="S184" s="45">
        <f ca="1">VLOOKUP($B184,INDIRECT("data!$"&amp;F177&amp;"$3:$CZ$554"),$C177-3*(B176-1)+S$1,FALSE)</f>
        <v>7</v>
      </c>
      <c r="T184" s="45">
        <f ca="1">VLOOKUP($B184,INDIRECT("data!$"&amp;F177&amp;"$3:$CZ$554"),$C177-3*(B176-1)+T$1,FALSE)</f>
        <v>9</v>
      </c>
      <c r="U184" s="45">
        <f ca="1">VLOOKUP($B184,INDIRECT("data!$"&amp;F177&amp;"$3:$CZ$554"),$C177-3*(B176-1)+U$1,FALSE)</f>
        <v>0</v>
      </c>
      <c r="V184" s="45">
        <f ca="1">VLOOKUP($B184,INDIRECT("data!$"&amp;F177&amp;"$3:$CZ$554"),$C177-3*(B176-1)+V$1,FALSE)</f>
        <v>4</v>
      </c>
      <c r="W184" s="45">
        <f ca="1">VLOOKUP($B184,INDIRECT("data!$"&amp;F177&amp;"$3:$CZ$554"),$C177-3*(B176-1)+W$1,FALSE)</f>
        <v>0</v>
      </c>
      <c r="X184" s="45">
        <f ca="1">VLOOKUP($B184,INDIRECT("data!$"&amp;F177&amp;"$3:$CZ$554"),$C177-3*(B176-1)+X$1,FALSE)</f>
        <v>0</v>
      </c>
      <c r="Y184" s="47">
        <f ca="1">VLOOKUP($B184,INDIRECT("data!$"&amp;F177&amp;"$3:$CZ$554"),$C177-3*(B176-1)+Y$1,FALSE)</f>
        <v>2.6</v>
      </c>
      <c r="Z184" s="47">
        <f ca="1">VLOOKUP($B184,INDIRECT("data!$"&amp;F177&amp;"$3:$CZ$554"),$C177-3*(B176-1)+Z$1,FALSE)</f>
        <v>3.4</v>
      </c>
      <c r="AA184" s="47">
        <f ca="1">VLOOKUP($B184,INDIRECT("data!$"&amp;F177&amp;"$3:$CZ$554"),$C177-3*(B176-1)+AA$1,FALSE)</f>
        <v>2.87</v>
      </c>
      <c r="AB184" s="47">
        <f ca="1">VLOOKUP($B184,INDIRECT("data!$"&amp;F177&amp;"$3:$CZ$554"),$C177-3*(B176-1)+AB$1,FALSE)</f>
        <v>2.57</v>
      </c>
      <c r="AC184" s="47">
        <f ca="1">VLOOKUP($B184,INDIRECT("data!$"&amp;F177&amp;"$3:$CZ$554"),$C177-3*(B176-1)+AC$1,FALSE)</f>
        <v>3.29</v>
      </c>
      <c r="AD184" s="47">
        <f ca="1">VLOOKUP($B184,INDIRECT("data!$"&amp;F177&amp;"$3:$CZ$554"),$C177-3*(B176-1)+AD$1,FALSE)</f>
        <v>3</v>
      </c>
      <c r="AE184" s="47">
        <f ca="1">VLOOKUP($B184,INDIRECT("data!$"&amp;F177&amp;"$3:$CZ$554"),$C177-3*(B176-1)+AE$1,FALSE)</f>
        <v>2.02</v>
      </c>
      <c r="AF184" s="47">
        <f ca="1">VLOOKUP($B184,INDIRECT("data!$"&amp;F177&amp;"$3:$CZ$554"),$C177-3*(B176-1)+AF$1,FALSE)</f>
        <v>1.77</v>
      </c>
      <c r="AG184" s="65">
        <f t="shared" ca="1" si="379"/>
        <v>2</v>
      </c>
      <c r="AH184" s="65">
        <f t="shared" ca="1" si="380"/>
        <v>1</v>
      </c>
      <c r="AI184" s="65">
        <f t="shared" ca="1" si="381"/>
        <v>1</v>
      </c>
      <c r="AJ184" s="65">
        <f t="shared" ca="1" si="382"/>
        <v>0</v>
      </c>
      <c r="AK184" s="65">
        <f t="shared" ca="1" si="383"/>
        <v>1</v>
      </c>
      <c r="AL184" s="66" t="str">
        <f t="shared" ca="1" si="384"/>
        <v>A</v>
      </c>
      <c r="AM184" s="66" t="str">
        <f t="shared" ca="1" si="385"/>
        <v>H-D</v>
      </c>
      <c r="AN184" s="65">
        <f t="shared" ca="1" si="386"/>
        <v>1</v>
      </c>
      <c r="AO184" s="65">
        <f t="shared" ca="1" si="387"/>
        <v>1</v>
      </c>
      <c r="AP184" s="65">
        <f t="shared" ca="1" si="388"/>
        <v>0</v>
      </c>
      <c r="AQ184" s="65">
        <f t="shared" ca="1" si="389"/>
        <v>0</v>
      </c>
      <c r="AR184" s="65">
        <f t="shared" ca="1" si="390"/>
        <v>0</v>
      </c>
      <c r="AS184" s="65">
        <f t="shared" ca="1" si="391"/>
        <v>0</v>
      </c>
      <c r="AT184" s="65">
        <f t="shared" ca="1" si="392"/>
        <v>0</v>
      </c>
    </row>
    <row r="185" spans="1:46" ht="18" customHeight="1" x14ac:dyDescent="0.25">
      <c r="A185" s="49" t="str">
        <f ca="1">CONCATENATE(B178,"-",B185)</f>
        <v>Bristol City-Home-7</v>
      </c>
      <c r="B185" s="12">
        <v>7</v>
      </c>
      <c r="C185" s="41" t="e">
        <f ca="1">VLOOKUP($B185,INDIRECT("data!$"&amp;F177&amp;"$3:$CZ$554"),$C177-3*(B176-1)+C$1,FALSE)</f>
        <v>#N/A</v>
      </c>
      <c r="D185" s="30" t="e">
        <f ca="1">VLOOKUP($B185,INDIRECT("data!$"&amp;F177&amp;"$3:$CZ$554"),$C177-3*(B176-1)+D$1,FALSE)</f>
        <v>#N/A</v>
      </c>
      <c r="E185" s="30" t="e">
        <f ca="1">VLOOKUP($B185,INDIRECT("data!$"&amp;F177&amp;"$3:$CZ$554"),$C177-3*(B176-1)+E$1,FALSE)</f>
        <v>#N/A</v>
      </c>
      <c r="F185" s="29" t="e">
        <f ca="1">VLOOKUP($B185,INDIRECT("data!$"&amp;F177&amp;"$3:$CZ$554"),$C177-3*(B176-1)+F$1,FALSE)</f>
        <v>#N/A</v>
      </c>
      <c r="G185" s="29" t="e">
        <f ca="1">VLOOKUP($B185,INDIRECT("data!$"&amp;F177&amp;"$3:$CZ$554"),$C177-3*(B176-1)+G$1,FALSE)</f>
        <v>#N/A</v>
      </c>
      <c r="H185" s="15" t="e">
        <f ca="1">VLOOKUP($B185,INDIRECT("data!$"&amp;F177&amp;"$3:$CZ$554"),$C177-3*(B176-1)+H$1,FALSE)</f>
        <v>#N/A</v>
      </c>
      <c r="I185" s="29" t="e">
        <f ca="1">VLOOKUP($B185,INDIRECT("data!$"&amp;F177&amp;"$3:$CZ$554"),$C177-3*(B176-1)+I$1,FALSE)</f>
        <v>#N/A</v>
      </c>
      <c r="J185" s="29" t="e">
        <f ca="1">VLOOKUP($B185,INDIRECT("data!$"&amp;F177&amp;"$3:$CZ$554"),$C177-3*(B176-1)+J$1,FALSE)</f>
        <v>#N/A</v>
      </c>
      <c r="K185" s="15" t="e">
        <f ca="1">VLOOKUP($B185,INDIRECT("data!$"&amp;F177&amp;"$3:$CZ$554"),$C177-3*(B176-1)+K$1,FALSE)</f>
        <v>#N/A</v>
      </c>
      <c r="L185" s="30" t="e">
        <f ca="1">VLOOKUP($B185,INDIRECT("data!$"&amp;F177&amp;"$3:$CZ$554"),$C177-3*(B176-1)+L$1,FALSE)</f>
        <v>#N/A</v>
      </c>
      <c r="M185" s="45" t="e">
        <f ca="1">VLOOKUP($B185,INDIRECT("data!$"&amp;F177&amp;"$3:$CZ$554"),$C177-3*(B176-1)+M$1,FALSE)</f>
        <v>#N/A</v>
      </c>
      <c r="N185" s="45" t="e">
        <f ca="1">VLOOKUP($B185,INDIRECT("data!$"&amp;F177&amp;"$3:$CZ$554"),$C177-3*(B176-1)+N$1,FALSE)</f>
        <v>#N/A</v>
      </c>
      <c r="O185" s="45" t="e">
        <f ca="1">VLOOKUP($B185,INDIRECT("data!$"&amp;F177&amp;"$3:$CZ$554"),$C177-3*(B176-1)+O$1,FALSE)</f>
        <v>#N/A</v>
      </c>
      <c r="P185" s="45" t="e">
        <f ca="1">VLOOKUP($B185,INDIRECT("data!$"&amp;F177&amp;"$3:$CZ$554"),$C177-3*(B176-1)+P$1,FALSE)</f>
        <v>#N/A</v>
      </c>
      <c r="Q185" s="45" t="e">
        <f ca="1">VLOOKUP($B185,INDIRECT("data!$"&amp;F177&amp;"$3:$CZ$554"),$C177-3*(B176-1)+Q$1,FALSE)</f>
        <v>#N/A</v>
      </c>
      <c r="R185" s="45" t="e">
        <f ca="1">VLOOKUP($B185,INDIRECT("data!$"&amp;F177&amp;"$3:$CZ$554"),$C177-3*(B176-1)+R$1,FALSE)</f>
        <v>#N/A</v>
      </c>
      <c r="S185" s="45" t="e">
        <f ca="1">VLOOKUP($B185,INDIRECT("data!$"&amp;F177&amp;"$3:$CZ$554"),$C177-3*(B176-1)+S$1,FALSE)</f>
        <v>#N/A</v>
      </c>
      <c r="T185" s="45" t="e">
        <f ca="1">VLOOKUP($B185,INDIRECT("data!$"&amp;F177&amp;"$3:$CZ$554"),$C177-3*(B176-1)+T$1,FALSE)</f>
        <v>#N/A</v>
      </c>
      <c r="U185" s="45" t="e">
        <f ca="1">VLOOKUP($B185,INDIRECT("data!$"&amp;F177&amp;"$3:$CZ$554"),$C177-3*(B176-1)+U$1,FALSE)</f>
        <v>#N/A</v>
      </c>
      <c r="V185" s="45" t="e">
        <f ca="1">VLOOKUP($B185,INDIRECT("data!$"&amp;F177&amp;"$3:$CZ$554"),$C177-3*(B176-1)+V$1,FALSE)</f>
        <v>#N/A</v>
      </c>
      <c r="W185" s="45" t="e">
        <f ca="1">VLOOKUP($B185,INDIRECT("data!$"&amp;F177&amp;"$3:$CZ$554"),$C177-3*(B176-1)+W$1,FALSE)</f>
        <v>#N/A</v>
      </c>
      <c r="X185" s="45" t="e">
        <f ca="1">VLOOKUP($B185,INDIRECT("data!$"&amp;F177&amp;"$3:$CZ$554"),$C177-3*(B176-1)+X$1,FALSE)</f>
        <v>#N/A</v>
      </c>
      <c r="Y185" s="47" t="e">
        <f ca="1">VLOOKUP($B185,INDIRECT("data!$"&amp;F177&amp;"$3:$CZ$554"),$C177-3*(B176-1)+Y$1,FALSE)</f>
        <v>#N/A</v>
      </c>
      <c r="Z185" s="47" t="e">
        <f ca="1">VLOOKUP($B185,INDIRECT("data!$"&amp;F177&amp;"$3:$CZ$554"),$C177-3*(B176-1)+Z$1,FALSE)</f>
        <v>#N/A</v>
      </c>
      <c r="AA185" s="47" t="e">
        <f ca="1">VLOOKUP($B185,INDIRECT("data!$"&amp;F177&amp;"$3:$CZ$554"),$C177-3*(B176-1)+AA$1,FALSE)</f>
        <v>#N/A</v>
      </c>
      <c r="AB185" s="47" t="e">
        <f ca="1">VLOOKUP($B185,INDIRECT("data!$"&amp;F177&amp;"$3:$CZ$554"),$C177-3*(B176-1)+AB$1,FALSE)</f>
        <v>#N/A</v>
      </c>
      <c r="AC185" s="47" t="e">
        <f ca="1">VLOOKUP($B185,INDIRECT("data!$"&amp;F177&amp;"$3:$CZ$554"),$C177-3*(B176-1)+AC$1,FALSE)</f>
        <v>#N/A</v>
      </c>
      <c r="AD185" s="47" t="e">
        <f ca="1">VLOOKUP($B185,INDIRECT("data!$"&amp;F177&amp;"$3:$CZ$554"),$C177-3*(B176-1)+AD$1,FALSE)</f>
        <v>#N/A</v>
      </c>
      <c r="AE185" s="47" t="e">
        <f ca="1">VLOOKUP($B185,INDIRECT("data!$"&amp;F177&amp;"$3:$CZ$554"),$C177-3*(B176-1)+AE$1,FALSE)</f>
        <v>#N/A</v>
      </c>
      <c r="AF185" s="47" t="e">
        <f ca="1">VLOOKUP($B185,INDIRECT("data!$"&amp;F177&amp;"$3:$CZ$554"),$C177-3*(B176-1)+AF$1,FALSE)</f>
        <v>#N/A</v>
      </c>
      <c r="AG185" s="65" t="e">
        <f t="shared" ca="1" si="379"/>
        <v>#N/A</v>
      </c>
      <c r="AH185" s="65" t="e">
        <f t="shared" ca="1" si="380"/>
        <v>#N/A</v>
      </c>
      <c r="AI185" s="65" t="e">
        <f t="shared" ca="1" si="381"/>
        <v>#N/A</v>
      </c>
      <c r="AJ185" s="65" t="e">
        <f t="shared" ca="1" si="382"/>
        <v>#N/A</v>
      </c>
      <c r="AK185" s="65" t="e">
        <f t="shared" ca="1" si="383"/>
        <v>#N/A</v>
      </c>
      <c r="AL185" s="66" t="e">
        <f t="shared" ca="1" si="384"/>
        <v>#N/A</v>
      </c>
      <c r="AM185" s="66" t="e">
        <f t="shared" ca="1" si="385"/>
        <v>#N/A</v>
      </c>
      <c r="AN185" s="65" t="e">
        <f t="shared" ca="1" si="386"/>
        <v>#N/A</v>
      </c>
      <c r="AO185" s="65" t="e">
        <f t="shared" ca="1" si="387"/>
        <v>#N/A</v>
      </c>
      <c r="AP185" s="65" t="e">
        <f t="shared" ca="1" si="388"/>
        <v>#N/A</v>
      </c>
      <c r="AQ185" s="65" t="e">
        <f t="shared" ca="1" si="389"/>
        <v>#N/A</v>
      </c>
      <c r="AR185" s="65" t="e">
        <f t="shared" ca="1" si="390"/>
        <v>#N/A</v>
      </c>
      <c r="AS185" s="65" t="e">
        <f t="shared" ca="1" si="391"/>
        <v>#N/A</v>
      </c>
      <c r="AT185" s="65" t="e">
        <f t="shared" ca="1" si="392"/>
        <v>#N/A</v>
      </c>
    </row>
    <row r="186" spans="1:46" ht="18" customHeight="1" x14ac:dyDescent="0.25">
      <c r="A186" s="49" t="str">
        <f ca="1">CONCATENATE(B178,"-",B186)</f>
        <v>Bristol City-Home-8</v>
      </c>
      <c r="B186" s="12">
        <v>8</v>
      </c>
      <c r="C186" s="41" t="e">
        <f ca="1">VLOOKUP($B186,INDIRECT("data!$"&amp;F177&amp;"$3:$CZ$554"),$C177-3*(B176-1)+C$1,FALSE)</f>
        <v>#N/A</v>
      </c>
      <c r="D186" s="30" t="e">
        <f ca="1">VLOOKUP($B186,INDIRECT("data!$"&amp;F177&amp;"$3:$CZ$554"),$C177-3*(B176-1)+D$1,FALSE)</f>
        <v>#N/A</v>
      </c>
      <c r="E186" s="30" t="e">
        <f ca="1">VLOOKUP($B186,INDIRECT("data!$"&amp;F177&amp;"$3:$CZ$554"),$C177-3*(B176-1)+E$1,FALSE)</f>
        <v>#N/A</v>
      </c>
      <c r="F186" s="29" t="e">
        <f ca="1">VLOOKUP($B186,INDIRECT("data!$"&amp;F177&amp;"$3:$CZ$554"),$C177-3*(B176-1)+F$1,FALSE)</f>
        <v>#N/A</v>
      </c>
      <c r="G186" s="29" t="e">
        <f ca="1">VLOOKUP($B186,INDIRECT("data!$"&amp;F177&amp;"$3:$CZ$554"),$C177-3*(B176-1)+G$1,FALSE)</f>
        <v>#N/A</v>
      </c>
      <c r="H186" s="15" t="e">
        <f ca="1">VLOOKUP($B186,INDIRECT("data!$"&amp;F177&amp;"$3:$CZ$554"),$C177-3*(B176-1)+H$1,FALSE)</f>
        <v>#N/A</v>
      </c>
      <c r="I186" s="29" t="e">
        <f ca="1">VLOOKUP($B186,INDIRECT("data!$"&amp;F177&amp;"$3:$CZ$554"),$C177-3*(B176-1)+I$1,FALSE)</f>
        <v>#N/A</v>
      </c>
      <c r="J186" s="29" t="e">
        <f ca="1">VLOOKUP($B186,INDIRECT("data!$"&amp;F177&amp;"$3:$CZ$554"),$C177-3*(B176-1)+J$1,FALSE)</f>
        <v>#N/A</v>
      </c>
      <c r="K186" s="15" t="e">
        <f ca="1">VLOOKUP($B186,INDIRECT("data!$"&amp;F177&amp;"$3:$CZ$554"),$C177-3*(B176-1)+K$1,FALSE)</f>
        <v>#N/A</v>
      </c>
      <c r="L186" s="30" t="e">
        <f ca="1">VLOOKUP($B186,INDIRECT("data!$"&amp;F177&amp;"$3:$CZ$554"),$C177-3*(B176-1)+L$1,FALSE)</f>
        <v>#N/A</v>
      </c>
      <c r="M186" s="45" t="e">
        <f ca="1">VLOOKUP($B186,INDIRECT("data!$"&amp;F177&amp;"$3:$CZ$554"),$C177-3*(B176-1)+M$1,FALSE)</f>
        <v>#N/A</v>
      </c>
      <c r="N186" s="45" t="e">
        <f ca="1">VLOOKUP($B186,INDIRECT("data!$"&amp;F177&amp;"$3:$CZ$554"),$C177-3*(B176-1)+N$1,FALSE)</f>
        <v>#N/A</v>
      </c>
      <c r="O186" s="45" t="e">
        <f ca="1">VLOOKUP($B186,INDIRECT("data!$"&amp;F177&amp;"$3:$CZ$554"),$C177-3*(B176-1)+O$1,FALSE)</f>
        <v>#N/A</v>
      </c>
      <c r="P186" s="45" t="e">
        <f ca="1">VLOOKUP($B186,INDIRECT("data!$"&amp;F177&amp;"$3:$CZ$554"),$C177-3*(B176-1)+P$1,FALSE)</f>
        <v>#N/A</v>
      </c>
      <c r="Q186" s="45" t="e">
        <f ca="1">VLOOKUP($B186,INDIRECT("data!$"&amp;F177&amp;"$3:$CZ$554"),$C177-3*(B176-1)+Q$1,FALSE)</f>
        <v>#N/A</v>
      </c>
      <c r="R186" s="45" t="e">
        <f ca="1">VLOOKUP($B186,INDIRECT("data!$"&amp;F177&amp;"$3:$CZ$554"),$C177-3*(B176-1)+R$1,FALSE)</f>
        <v>#N/A</v>
      </c>
      <c r="S186" s="45" t="e">
        <f ca="1">VLOOKUP($B186,INDIRECT("data!$"&amp;F177&amp;"$3:$CZ$554"),$C177-3*(B176-1)+S$1,FALSE)</f>
        <v>#N/A</v>
      </c>
      <c r="T186" s="45" t="e">
        <f ca="1">VLOOKUP($B186,INDIRECT("data!$"&amp;F177&amp;"$3:$CZ$554"),$C177-3*(B176-1)+T$1,FALSE)</f>
        <v>#N/A</v>
      </c>
      <c r="U186" s="45" t="e">
        <f ca="1">VLOOKUP($B186,INDIRECT("data!$"&amp;F177&amp;"$3:$CZ$554"),$C177-3*(B176-1)+U$1,FALSE)</f>
        <v>#N/A</v>
      </c>
      <c r="V186" s="45" t="e">
        <f ca="1">VLOOKUP($B186,INDIRECT("data!$"&amp;F177&amp;"$3:$CZ$554"),$C177-3*(B176-1)+V$1,FALSE)</f>
        <v>#N/A</v>
      </c>
      <c r="W186" s="45" t="e">
        <f ca="1">VLOOKUP($B186,INDIRECT("data!$"&amp;F177&amp;"$3:$CZ$554"),$C177-3*(B176-1)+W$1,FALSE)</f>
        <v>#N/A</v>
      </c>
      <c r="X186" s="45" t="e">
        <f ca="1">VLOOKUP($B186,INDIRECT("data!$"&amp;F177&amp;"$3:$CZ$554"),$C177-3*(B176-1)+X$1,FALSE)</f>
        <v>#N/A</v>
      </c>
      <c r="Y186" s="47" t="e">
        <f ca="1">VLOOKUP($B186,INDIRECT("data!$"&amp;F177&amp;"$3:$CZ$554"),$C177-3*(B176-1)+Y$1,FALSE)</f>
        <v>#N/A</v>
      </c>
      <c r="Z186" s="47" t="e">
        <f ca="1">VLOOKUP($B186,INDIRECT("data!$"&amp;F177&amp;"$3:$CZ$554"),$C177-3*(B176-1)+Z$1,FALSE)</f>
        <v>#N/A</v>
      </c>
      <c r="AA186" s="47" t="e">
        <f ca="1">VLOOKUP($B186,INDIRECT("data!$"&amp;F177&amp;"$3:$CZ$554"),$C177-3*(B176-1)+AA$1,FALSE)</f>
        <v>#N/A</v>
      </c>
      <c r="AB186" s="47" t="e">
        <f ca="1">VLOOKUP($B186,INDIRECT("data!$"&amp;F177&amp;"$3:$CZ$554"),$C177-3*(B176-1)+AB$1,FALSE)</f>
        <v>#N/A</v>
      </c>
      <c r="AC186" s="47" t="e">
        <f ca="1">VLOOKUP($B186,INDIRECT("data!$"&amp;F177&amp;"$3:$CZ$554"),$C177-3*(B176-1)+AC$1,FALSE)</f>
        <v>#N/A</v>
      </c>
      <c r="AD186" s="47" t="e">
        <f ca="1">VLOOKUP($B186,INDIRECT("data!$"&amp;F177&amp;"$3:$CZ$554"),$C177-3*(B176-1)+AD$1,FALSE)</f>
        <v>#N/A</v>
      </c>
      <c r="AE186" s="47" t="e">
        <f ca="1">VLOOKUP($B186,INDIRECT("data!$"&amp;F177&amp;"$3:$CZ$554"),$C177-3*(B176-1)+AE$1,FALSE)</f>
        <v>#N/A</v>
      </c>
      <c r="AF186" s="47" t="e">
        <f ca="1">VLOOKUP($B186,INDIRECT("data!$"&amp;F177&amp;"$3:$CZ$554"),$C177-3*(B176-1)+AF$1,FALSE)</f>
        <v>#N/A</v>
      </c>
      <c r="AG186" s="65" t="e">
        <f t="shared" ca="1" si="379"/>
        <v>#N/A</v>
      </c>
      <c r="AH186" s="65" t="e">
        <f t="shared" ca="1" si="380"/>
        <v>#N/A</v>
      </c>
      <c r="AI186" s="65" t="e">
        <f t="shared" ca="1" si="381"/>
        <v>#N/A</v>
      </c>
      <c r="AJ186" s="65" t="e">
        <f t="shared" ca="1" si="382"/>
        <v>#N/A</v>
      </c>
      <c r="AK186" s="65" t="e">
        <f t="shared" ca="1" si="383"/>
        <v>#N/A</v>
      </c>
      <c r="AL186" s="66" t="e">
        <f t="shared" ca="1" si="384"/>
        <v>#N/A</v>
      </c>
      <c r="AM186" s="66" t="e">
        <f t="shared" ca="1" si="385"/>
        <v>#N/A</v>
      </c>
      <c r="AN186" s="65" t="e">
        <f t="shared" ca="1" si="386"/>
        <v>#N/A</v>
      </c>
      <c r="AO186" s="65" t="e">
        <f t="shared" ca="1" si="387"/>
        <v>#N/A</v>
      </c>
      <c r="AP186" s="65" t="e">
        <f t="shared" ca="1" si="388"/>
        <v>#N/A</v>
      </c>
      <c r="AQ186" s="65" t="e">
        <f t="shared" ca="1" si="389"/>
        <v>#N/A</v>
      </c>
      <c r="AR186" s="65" t="e">
        <f t="shared" ca="1" si="390"/>
        <v>#N/A</v>
      </c>
      <c r="AS186" s="65" t="e">
        <f t="shared" ca="1" si="391"/>
        <v>#N/A</v>
      </c>
      <c r="AT186" s="65" t="e">
        <f t="shared" ca="1" si="392"/>
        <v>#N/A</v>
      </c>
    </row>
    <row r="187" spans="1:46" ht="18" customHeight="1" x14ac:dyDescent="0.25">
      <c r="A187" s="50"/>
      <c r="B187" s="42" t="s">
        <v>23</v>
      </c>
      <c r="C187" s="43"/>
      <c r="D187" s="44"/>
      <c r="E187" s="44"/>
      <c r="F187" s="46" t="e">
        <f ca="1">SUM(F179:F186)</f>
        <v>#N/A</v>
      </c>
      <c r="G187" s="46" t="e">
        <f ca="1">SUM(G179:G186)</f>
        <v>#N/A</v>
      </c>
      <c r="H187" s="42"/>
      <c r="I187" s="46" t="e">
        <f t="shared" ref="I187:J187" ca="1" si="393">SUM(I179:I186)</f>
        <v>#N/A</v>
      </c>
      <c r="J187" s="46" t="e">
        <f t="shared" ca="1" si="393"/>
        <v>#N/A</v>
      </c>
      <c r="K187" s="42"/>
      <c r="L187" s="44"/>
      <c r="M187" s="46" t="e">
        <f t="shared" ref="M187:X187" ca="1" si="394">SUM(M179:M186)</f>
        <v>#N/A</v>
      </c>
      <c r="N187" s="46" t="e">
        <f t="shared" ca="1" si="394"/>
        <v>#N/A</v>
      </c>
      <c r="O187" s="46" t="e">
        <f t="shared" ca="1" si="394"/>
        <v>#N/A</v>
      </c>
      <c r="P187" s="46" t="e">
        <f t="shared" ca="1" si="394"/>
        <v>#N/A</v>
      </c>
      <c r="Q187" s="46" t="e">
        <f t="shared" ca="1" si="394"/>
        <v>#N/A</v>
      </c>
      <c r="R187" s="46" t="e">
        <f t="shared" ca="1" si="394"/>
        <v>#N/A</v>
      </c>
      <c r="S187" s="46" t="e">
        <f t="shared" ca="1" si="394"/>
        <v>#N/A</v>
      </c>
      <c r="T187" s="46" t="e">
        <f t="shared" ca="1" si="394"/>
        <v>#N/A</v>
      </c>
      <c r="U187" s="46" t="e">
        <f t="shared" ca="1" si="394"/>
        <v>#N/A</v>
      </c>
      <c r="V187" s="46" t="e">
        <f t="shared" ca="1" si="394"/>
        <v>#N/A</v>
      </c>
      <c r="W187" s="46" t="e">
        <f t="shared" ca="1" si="394"/>
        <v>#N/A</v>
      </c>
      <c r="X187" s="46" t="e">
        <f t="shared" ca="1" si="394"/>
        <v>#N/A</v>
      </c>
      <c r="Y187" s="48"/>
      <c r="Z187" s="48"/>
      <c r="AA187" s="48"/>
      <c r="AB187" s="48"/>
      <c r="AC187" s="48"/>
      <c r="AD187" s="48"/>
      <c r="AE187" s="48"/>
      <c r="AF187" s="48"/>
    </row>
    <row r="188" spans="1:46" ht="18" customHeight="1" x14ac:dyDescent="0.25">
      <c r="A188" s="50"/>
      <c r="B188" s="37" t="str">
        <f ca="1">CONCATENATE(B177,"-Away")</f>
        <v>Bristol City-Away</v>
      </c>
      <c r="C188" s="40" t="s">
        <v>22</v>
      </c>
      <c r="D188" s="13" t="s">
        <v>50</v>
      </c>
      <c r="E188" s="13" t="s">
        <v>51</v>
      </c>
      <c r="F188" s="13" t="s">
        <v>3</v>
      </c>
      <c r="G188" s="13" t="s">
        <v>4</v>
      </c>
      <c r="H188" s="13" t="s">
        <v>6</v>
      </c>
      <c r="I188" s="13" t="s">
        <v>1</v>
      </c>
      <c r="J188" s="13" t="s">
        <v>2</v>
      </c>
      <c r="K188" s="13" t="s">
        <v>5</v>
      </c>
      <c r="L188" s="13" t="s">
        <v>52</v>
      </c>
      <c r="M188" s="13" t="s">
        <v>53</v>
      </c>
      <c r="N188" s="13" t="s">
        <v>54</v>
      </c>
      <c r="O188" s="13" t="s">
        <v>55</v>
      </c>
      <c r="P188" s="13" t="s">
        <v>56</v>
      </c>
      <c r="Q188" s="13" t="s">
        <v>57</v>
      </c>
      <c r="R188" s="13" t="s">
        <v>58</v>
      </c>
      <c r="S188" s="13" t="s">
        <v>59</v>
      </c>
      <c r="T188" s="13" t="s">
        <v>60</v>
      </c>
      <c r="U188" s="13" t="s">
        <v>61</v>
      </c>
      <c r="V188" s="13" t="s">
        <v>62</v>
      </c>
      <c r="W188" s="13" t="s">
        <v>63</v>
      </c>
      <c r="X188" s="13" t="s">
        <v>64</v>
      </c>
      <c r="Y188" s="13" t="s">
        <v>65</v>
      </c>
      <c r="Z188" s="13" t="s">
        <v>66</v>
      </c>
      <c r="AA188" s="13" t="s">
        <v>67</v>
      </c>
      <c r="AB188" s="13" t="s">
        <v>68</v>
      </c>
      <c r="AC188" s="13" t="s">
        <v>69</v>
      </c>
      <c r="AD188" s="13" t="s">
        <v>70</v>
      </c>
      <c r="AE188" s="13" t="s">
        <v>71</v>
      </c>
      <c r="AF188" s="13" t="s">
        <v>72</v>
      </c>
      <c r="AG188" s="62" t="s">
        <v>140</v>
      </c>
      <c r="AH188" s="62" t="s">
        <v>141</v>
      </c>
      <c r="AI188" s="62" t="s">
        <v>142</v>
      </c>
      <c r="AJ188" s="62" t="s">
        <v>143</v>
      </c>
      <c r="AK188" s="62" t="s">
        <v>144</v>
      </c>
      <c r="AL188" s="63" t="s">
        <v>145</v>
      </c>
      <c r="AM188" s="63" t="s">
        <v>146</v>
      </c>
      <c r="AN188" s="62" t="s">
        <v>147</v>
      </c>
      <c r="AO188" s="64" t="s">
        <v>150</v>
      </c>
      <c r="AP188" s="64" t="s">
        <v>151</v>
      </c>
      <c r="AQ188" s="62" t="s">
        <v>148</v>
      </c>
      <c r="AR188" s="62" t="s">
        <v>149</v>
      </c>
      <c r="AS188" s="62" t="s">
        <v>152</v>
      </c>
      <c r="AT188" s="62" t="s">
        <v>153</v>
      </c>
    </row>
    <row r="189" spans="1:46" ht="18" customHeight="1" x14ac:dyDescent="0.25">
      <c r="A189" s="49" t="str">
        <f ca="1">CONCATENATE(B188,"-",B189)</f>
        <v>Bristol City-Away-1</v>
      </c>
      <c r="B189" s="37">
        <v>1</v>
      </c>
      <c r="C189" s="41">
        <f ca="1">VLOOKUP($B189,INDIRECT("data!$"&amp;G177&amp;"$3:$CZ$554"),$D177-3*(B176-1)+C$1,FALSE)</f>
        <v>43376</v>
      </c>
      <c r="D189" s="30" t="str">
        <f ca="1">VLOOKUP($B189,INDIRECT("data!$"&amp;G177&amp;"$3:$CZ$554"),$D177-3*(B176-1)+D$1,FALSE)</f>
        <v>Rotherham</v>
      </c>
      <c r="E189" s="30" t="str">
        <f ca="1">VLOOKUP($B189,INDIRECT("data!$"&amp;G177&amp;"$3:$CZ$554"),$D177-3*(B176-1)+E$1,FALSE)</f>
        <v>Bristol City</v>
      </c>
      <c r="F189" s="29">
        <f ca="1">VLOOKUP($B189,INDIRECT("data!$"&amp;G177&amp;"$3:$CZ$554"),$D177-3*(B176-1)+F$1,FALSE)</f>
        <v>0</v>
      </c>
      <c r="G189" s="29">
        <f ca="1">VLOOKUP($B189,INDIRECT("data!$"&amp;G177&amp;"$3:$CZ$554"),$D177-3*(B176-1)+G$1,FALSE)</f>
        <v>0</v>
      </c>
      <c r="H189" s="15" t="str">
        <f ca="1">VLOOKUP($B189,INDIRECT("data!$"&amp;G177&amp;"$3:$CZ$554"),$D177-3*(B176-1)+H$1,FALSE)</f>
        <v>D</v>
      </c>
      <c r="I189" s="29">
        <f ca="1">VLOOKUP($B189,INDIRECT("data!$"&amp;G177&amp;"$3:$CZ$554"),$D177-3*(B176-1)+I$1,FALSE)</f>
        <v>0</v>
      </c>
      <c r="J189" s="29">
        <f ca="1">VLOOKUP($B189,INDIRECT("data!$"&amp;G177&amp;"$3:$CZ$554"),$D177-3*(B176-1)+J$1,FALSE)</f>
        <v>0</v>
      </c>
      <c r="K189" s="15" t="str">
        <f ca="1">VLOOKUP($B189,INDIRECT("data!$"&amp;G177&amp;"$3:$CZ$554"),$D177-3*(B176-1)+K$1,FALSE)</f>
        <v>D</v>
      </c>
      <c r="L189" s="30" t="str">
        <f ca="1">VLOOKUP($B189,INDIRECT("data!$"&amp;G177&amp;"$3:$CZ$554"),$D177-3*(B176-1)+L$1,FALSE)</f>
        <v>G Ward</v>
      </c>
      <c r="M189" s="45">
        <f ca="1">VLOOKUP($B189,INDIRECT("data!$"&amp;G177&amp;"$3:$CZ$554"),$D177-3*(B176-1)+M$1,FALSE)</f>
        <v>21</v>
      </c>
      <c r="N189" s="45">
        <f ca="1">VLOOKUP($B189,INDIRECT("data!$"&amp;G177&amp;"$3:$CZ$554"),$D177-3*(B176-1)+N$1,FALSE)</f>
        <v>13</v>
      </c>
      <c r="O189" s="45">
        <f ca="1">VLOOKUP($B189,INDIRECT("data!$"&amp;G177&amp;"$3:$CZ$554"),$D177-3*(B176-1)+O$1,FALSE)</f>
        <v>6</v>
      </c>
      <c r="P189" s="45">
        <f ca="1">VLOOKUP($B189,INDIRECT("data!$"&amp;G177&amp;"$3:$CZ$554"),$D177-3*(B176-1)+P$1,FALSE)</f>
        <v>3</v>
      </c>
      <c r="Q189" s="45">
        <f ca="1">VLOOKUP($B189,INDIRECT("data!$"&amp;G177&amp;"$3:$CZ$554"),$D177-3*(B176-1)+Q$1,FALSE)</f>
        <v>12</v>
      </c>
      <c r="R189" s="45">
        <f ca="1">VLOOKUP($B189,INDIRECT("data!$"&amp;G177&amp;"$3:$CZ$554"),$D177-3*(B176-1)+R$1,FALSE)</f>
        <v>15</v>
      </c>
      <c r="S189" s="45">
        <f ca="1">VLOOKUP($B189,INDIRECT("data!$"&amp;G177&amp;"$3:$CZ$554"),$D177-3*(B176-1)+S$1,FALSE)</f>
        <v>6</v>
      </c>
      <c r="T189" s="45">
        <f ca="1">VLOOKUP($B189,INDIRECT("data!$"&amp;G177&amp;"$3:$CZ$554"),$D177-3*(B176-1)+T$1,FALSE)</f>
        <v>3</v>
      </c>
      <c r="U189" s="45">
        <f ca="1">VLOOKUP($B189,INDIRECT("data!$"&amp;G177&amp;"$3:$CZ$554"),$D177-3*(B176-1)+U$1,FALSE)</f>
        <v>2</v>
      </c>
      <c r="V189" s="45">
        <f ca="1">VLOOKUP($B189,INDIRECT("data!$"&amp;G177&amp;"$3:$CZ$554"),$D177-3*(B176-1)+V$1,FALSE)</f>
        <v>3</v>
      </c>
      <c r="W189" s="45">
        <f ca="1">VLOOKUP($B189,INDIRECT("data!$"&amp;G177&amp;"$3:$CZ$554"),$D177-3*(B176-1)+W$1,FALSE)</f>
        <v>0</v>
      </c>
      <c r="X189" s="45">
        <f ca="1">VLOOKUP($B189,INDIRECT("data!$"&amp;G177&amp;"$3:$CZ$554"),$D177-3*(B176-1)+X$1,FALSE)</f>
        <v>0</v>
      </c>
      <c r="Y189" s="47">
        <f ca="1">VLOOKUP($B189,INDIRECT("data!$"&amp;G177&amp;"$3:$CZ$554"),$D177-3*(B176-1)+Y$1,FALSE)</f>
        <v>3.75</v>
      </c>
      <c r="Z189" s="47">
        <f ca="1">VLOOKUP($B189,INDIRECT("data!$"&amp;G177&amp;"$3:$CZ$554"),$D177-3*(B176-1)+Z$1,FALSE)</f>
        <v>3.5</v>
      </c>
      <c r="AA189" s="47">
        <f ca="1">VLOOKUP($B189,INDIRECT("data!$"&amp;G177&amp;"$3:$CZ$554"),$D177-3*(B176-1)+AA$1,FALSE)</f>
        <v>2.1</v>
      </c>
      <c r="AB189" s="47">
        <f ca="1">VLOOKUP($B189,INDIRECT("data!$"&amp;G177&amp;"$3:$CZ$554"),$D177-3*(B176-1)+AB$1,FALSE)</f>
        <v>3.58</v>
      </c>
      <c r="AC189" s="47">
        <f ca="1">VLOOKUP($B189,INDIRECT("data!$"&amp;G177&amp;"$3:$CZ$554"),$D177-3*(B176-1)+AC$1,FALSE)</f>
        <v>3.5</v>
      </c>
      <c r="AD189" s="47">
        <f ca="1">VLOOKUP($B189,INDIRECT("data!$"&amp;G177&amp;"$3:$CZ$554"),$D177-3*(B176-1)+AD$1,FALSE)</f>
        <v>2.17</v>
      </c>
      <c r="AE189" s="47">
        <f ca="1">VLOOKUP($B189,INDIRECT("data!$"&amp;G177&amp;"$3:$CZ$554"),$D177-3*(B176-1)+AE$1,FALSE)</f>
        <v>1.96</v>
      </c>
      <c r="AF189" s="47">
        <f ca="1">VLOOKUP($B189,INDIRECT("data!$"&amp;G177&amp;"$3:$CZ$554"),$D177-3*(B176-1)+AF$1,FALSE)</f>
        <v>1.83</v>
      </c>
      <c r="AG189" s="65">
        <f ca="1">IF(C189="","",F189+G189)</f>
        <v>0</v>
      </c>
      <c r="AH189" s="65">
        <f ca="1">IF(C189="","",I189+J189)</f>
        <v>0</v>
      </c>
      <c r="AI189" s="65">
        <f ca="1">IF(C189="","",AJ189+AK189)</f>
        <v>0</v>
      </c>
      <c r="AJ189" s="65">
        <f ca="1">IF(C189="","",F189-I189)</f>
        <v>0</v>
      </c>
      <c r="AK189" s="65">
        <f ca="1">IF(C189="","",G189-J189)</f>
        <v>0</v>
      </c>
      <c r="AL189" s="66" t="str">
        <f ca="1">IF(AJ189&gt;AK189,"H",IF(AJ189=AK189,"D",IF(AJ189&lt;AK189,"A","Error!")))</f>
        <v>D</v>
      </c>
      <c r="AM189" s="66" t="str">
        <f ca="1">IF(C189="","",CONCATENATE(K189,"-",H189))</f>
        <v>D-D</v>
      </c>
      <c r="AN189" s="65">
        <f ca="1">IF(C189="","",IF(AND(F189&gt;0,G189&gt;0),1,0))</f>
        <v>0</v>
      </c>
      <c r="AO189" s="65">
        <f ca="1">IF(C189="","",IF(AND(F189&gt;0,I189&gt;0),1,0))</f>
        <v>0</v>
      </c>
      <c r="AP189" s="65">
        <f ca="1">IF(C189="","",IF(AND(G189&gt;0,J189&gt;0),1,0))</f>
        <v>0</v>
      </c>
      <c r="AQ189" s="65">
        <f ca="1">IF(C189="","",IF(AND(H189="H",G189=0),1,0))</f>
        <v>0</v>
      </c>
      <c r="AR189" s="65">
        <f ca="1">IF(C189="","",IF(AND(H189="A",F189=0),1,0))</f>
        <v>0</v>
      </c>
      <c r="AS189" s="65">
        <f ca="1">IF(C189="","",IF(AND(K189="H",AL189="H"),1,0))</f>
        <v>0</v>
      </c>
      <c r="AT189" s="65">
        <f ca="1">IF(C189="","",IF(AND(K189="A",AL189="A"),1,0))</f>
        <v>0</v>
      </c>
    </row>
    <row r="190" spans="1:46" ht="18" customHeight="1" x14ac:dyDescent="0.25">
      <c r="A190" s="49" t="str">
        <f ca="1">CONCATENATE(B188,"-",B190)</f>
        <v>Bristol City-Away-2</v>
      </c>
      <c r="B190" s="37">
        <v>2</v>
      </c>
      <c r="C190" s="41">
        <f ca="1">VLOOKUP($B190,INDIRECT("data!$"&amp;G177&amp;"$3:$CZ$554"),$D177-3*(B176-1)+C$1,FALSE)</f>
        <v>43364</v>
      </c>
      <c r="D190" s="30" t="str">
        <f ca="1">VLOOKUP($B190,INDIRECT("data!$"&amp;G177&amp;"$3:$CZ$554"),$D177-3*(B176-1)+D$1,FALSE)</f>
        <v>Wigan</v>
      </c>
      <c r="E190" s="30" t="str">
        <f ca="1">VLOOKUP($B190,INDIRECT("data!$"&amp;G177&amp;"$3:$CZ$554"),$D177-3*(B176-1)+E$1,FALSE)</f>
        <v>Bristol City</v>
      </c>
      <c r="F190" s="29">
        <f ca="1">VLOOKUP($B190,INDIRECT("data!$"&amp;G177&amp;"$3:$CZ$554"),$D177-3*(B176-1)+F$1,FALSE)</f>
        <v>1</v>
      </c>
      <c r="G190" s="29">
        <f ca="1">VLOOKUP($B190,INDIRECT("data!$"&amp;G177&amp;"$3:$CZ$554"),$D177-3*(B176-1)+G$1,FALSE)</f>
        <v>0</v>
      </c>
      <c r="H190" s="15" t="str">
        <f ca="1">VLOOKUP($B190,INDIRECT("data!$"&amp;G177&amp;"$3:$CZ$554"),$D177-3*(B176-1)+H$1,FALSE)</f>
        <v>H</v>
      </c>
      <c r="I190" s="29">
        <f ca="1">VLOOKUP($B190,INDIRECT("data!$"&amp;G177&amp;"$3:$CZ$554"),$D177-3*(B176-1)+I$1,FALSE)</f>
        <v>0</v>
      </c>
      <c r="J190" s="29">
        <f ca="1">VLOOKUP($B190,INDIRECT("data!$"&amp;G177&amp;"$3:$CZ$554"),$D177-3*(B176-1)+J$1,FALSE)</f>
        <v>0</v>
      </c>
      <c r="K190" s="15" t="str">
        <f ca="1">VLOOKUP($B190,INDIRECT("data!$"&amp;G177&amp;"$3:$CZ$554"),$D177-3*(B176-1)+K$1,FALSE)</f>
        <v>D</v>
      </c>
      <c r="L190" s="30" t="str">
        <f ca="1">VLOOKUP($B190,INDIRECT("data!$"&amp;G177&amp;"$3:$CZ$554"),$D177-3*(B176-1)+L$1,FALSE)</f>
        <v>O Langford</v>
      </c>
      <c r="M190" s="45">
        <f ca="1">VLOOKUP($B190,INDIRECT("data!$"&amp;G177&amp;"$3:$CZ$554"),$D177-3*(B176-1)+M$1,FALSE)</f>
        <v>9</v>
      </c>
      <c r="N190" s="45">
        <f ca="1">VLOOKUP($B190,INDIRECT("data!$"&amp;G177&amp;"$3:$CZ$554"),$D177-3*(B176-1)+N$1,FALSE)</f>
        <v>9</v>
      </c>
      <c r="O190" s="45">
        <f ca="1">VLOOKUP($B190,INDIRECT("data!$"&amp;G177&amp;"$3:$CZ$554"),$D177-3*(B176-1)+O$1,FALSE)</f>
        <v>1</v>
      </c>
      <c r="P190" s="45">
        <f ca="1">VLOOKUP($B190,INDIRECT("data!$"&amp;G177&amp;"$3:$CZ$554"),$D177-3*(B176-1)+P$1,FALSE)</f>
        <v>3</v>
      </c>
      <c r="Q190" s="45">
        <f ca="1">VLOOKUP($B190,INDIRECT("data!$"&amp;G177&amp;"$3:$CZ$554"),$D177-3*(B176-1)+Q$1,FALSE)</f>
        <v>12</v>
      </c>
      <c r="R190" s="45">
        <f ca="1">VLOOKUP($B190,INDIRECT("data!$"&amp;G177&amp;"$3:$CZ$554"),$D177-3*(B176-1)+R$1,FALSE)</f>
        <v>13</v>
      </c>
      <c r="S190" s="45">
        <f ca="1">VLOOKUP($B190,INDIRECT("data!$"&amp;G177&amp;"$3:$CZ$554"),$D177-3*(B176-1)+S$1,FALSE)</f>
        <v>2</v>
      </c>
      <c r="T190" s="45">
        <f ca="1">VLOOKUP($B190,INDIRECT("data!$"&amp;G177&amp;"$3:$CZ$554"),$D177-3*(B176-1)+T$1,FALSE)</f>
        <v>4</v>
      </c>
      <c r="U190" s="45">
        <f ca="1">VLOOKUP($B190,INDIRECT("data!$"&amp;G177&amp;"$3:$CZ$554"),$D177-3*(B176-1)+U$1,FALSE)</f>
        <v>2</v>
      </c>
      <c r="V190" s="45">
        <f ca="1">VLOOKUP($B190,INDIRECT("data!$"&amp;G177&amp;"$3:$CZ$554"),$D177-3*(B176-1)+V$1,FALSE)</f>
        <v>1</v>
      </c>
      <c r="W190" s="45">
        <f ca="1">VLOOKUP($B190,INDIRECT("data!$"&amp;G177&amp;"$3:$CZ$554"),$D177-3*(B176-1)+W$1,FALSE)</f>
        <v>0</v>
      </c>
      <c r="X190" s="45">
        <f ca="1">VLOOKUP($B190,INDIRECT("data!$"&amp;G177&amp;"$3:$CZ$554"),$D177-3*(B176-1)+X$1,FALSE)</f>
        <v>0</v>
      </c>
      <c r="Y190" s="47">
        <f ca="1">VLOOKUP($B190,INDIRECT("data!$"&amp;G177&amp;"$3:$CZ$554"),$D177-3*(B176-1)+Y$1,FALSE)</f>
        <v>2.2999999999999998</v>
      </c>
      <c r="Z190" s="47">
        <f ca="1">VLOOKUP($B190,INDIRECT("data!$"&amp;G177&amp;"$3:$CZ$554"),$D177-3*(B176-1)+Z$1,FALSE)</f>
        <v>3.5</v>
      </c>
      <c r="AA190" s="47">
        <f ca="1">VLOOKUP($B190,INDIRECT("data!$"&amp;G177&amp;"$3:$CZ$554"),$D177-3*(B176-1)+AA$1,FALSE)</f>
        <v>3.3</v>
      </c>
      <c r="AB190" s="47">
        <f ca="1">VLOOKUP($B190,INDIRECT("data!$"&amp;G177&amp;"$3:$CZ$554"),$D177-3*(B176-1)+AB$1,FALSE)</f>
        <v>2.2999999999999998</v>
      </c>
      <c r="AC190" s="47">
        <f ca="1">VLOOKUP($B190,INDIRECT("data!$"&amp;G177&amp;"$3:$CZ$554"),$D177-3*(B176-1)+AC$1,FALSE)</f>
        <v>3.47</v>
      </c>
      <c r="AD190" s="47">
        <f ca="1">VLOOKUP($B190,INDIRECT("data!$"&amp;G177&amp;"$3:$CZ$554"),$D177-3*(B176-1)+AD$1,FALSE)</f>
        <v>3.27</v>
      </c>
      <c r="AE190" s="47">
        <f ca="1">VLOOKUP($B190,INDIRECT("data!$"&amp;G177&amp;"$3:$CZ$554"),$D177-3*(B176-1)+AE$1,FALSE)</f>
        <v>1.78</v>
      </c>
      <c r="AF190" s="47">
        <f ca="1">VLOOKUP($B190,INDIRECT("data!$"&amp;G177&amp;"$3:$CZ$554"),$D177-3*(B176-1)+AF$1,FALSE)</f>
        <v>2.02</v>
      </c>
      <c r="AG190" s="65">
        <f t="shared" ref="AG190:AG196" ca="1" si="395">IF(C190="","",F190+G190)</f>
        <v>1</v>
      </c>
      <c r="AH190" s="65">
        <f t="shared" ref="AH190:AH196" ca="1" si="396">IF(C190="","",I190+J190)</f>
        <v>0</v>
      </c>
      <c r="AI190" s="65">
        <f t="shared" ref="AI190:AI196" ca="1" si="397">IF(C190="","",AJ190+AK190)</f>
        <v>1</v>
      </c>
      <c r="AJ190" s="65">
        <f t="shared" ref="AJ190:AJ196" ca="1" si="398">IF(C190="","",F190-I190)</f>
        <v>1</v>
      </c>
      <c r="AK190" s="65">
        <f t="shared" ref="AK190:AK196" ca="1" si="399">IF(C190="","",G190-J190)</f>
        <v>0</v>
      </c>
      <c r="AL190" s="66" t="str">
        <f t="shared" ref="AL190:AL196" ca="1" si="400">IF(AJ190&gt;AK190,"H",IF(AJ190=AK190,"D",IF(AJ190&lt;AK190,"A","Error!")))</f>
        <v>H</v>
      </c>
      <c r="AM190" s="66" t="str">
        <f t="shared" ref="AM190:AM196" ca="1" si="401">IF(C190="","",CONCATENATE(K190,"-",H190))</f>
        <v>D-H</v>
      </c>
      <c r="AN190" s="65">
        <f t="shared" ref="AN190:AN196" ca="1" si="402">IF(C190="","",IF(AND(F190&gt;0,G190&gt;0),1,0))</f>
        <v>0</v>
      </c>
      <c r="AO190" s="65">
        <f t="shared" ref="AO190:AO196" ca="1" si="403">IF(C190="","",IF(AND(F190&gt;0,I190&gt;0),1,0))</f>
        <v>0</v>
      </c>
      <c r="AP190" s="65">
        <f t="shared" ref="AP190:AP196" ca="1" si="404">IF(C190="","",IF(AND(G190&gt;0,J190&gt;0),1,0))</f>
        <v>0</v>
      </c>
      <c r="AQ190" s="65">
        <f t="shared" ref="AQ190:AQ196" ca="1" si="405">IF(C190="","",IF(AND(H190="H",G190=0),1,0))</f>
        <v>1</v>
      </c>
      <c r="AR190" s="65">
        <f t="shared" ref="AR190:AR196" ca="1" si="406">IF(C190="","",IF(AND(H190="A",F190=0),1,0))</f>
        <v>0</v>
      </c>
      <c r="AS190" s="65">
        <f t="shared" ref="AS190:AS196" ca="1" si="407">IF(C190="","",IF(AND(K190="H",AL190="H"),1,0))</f>
        <v>0</v>
      </c>
      <c r="AT190" s="65">
        <f t="shared" ref="AT190:AT196" ca="1" si="408">IF(C190="","",IF(AND(K190="A",AL190="A"),1,0))</f>
        <v>0</v>
      </c>
    </row>
    <row r="191" spans="1:46" ht="18" customHeight="1" x14ac:dyDescent="0.25">
      <c r="A191" s="49" t="str">
        <f ca="1">CONCATENATE(B188,"-",B191)</f>
        <v>Bristol City-Away-3</v>
      </c>
      <c r="B191" s="37">
        <v>3</v>
      </c>
      <c r="C191" s="41">
        <f ca="1">VLOOKUP($B191,INDIRECT("data!$"&amp;G177&amp;"$3:$CZ$554"),$D177-3*(B176-1)+C$1,FALSE)</f>
        <v>43361</v>
      </c>
      <c r="D191" s="30" t="str">
        <f ca="1">VLOOKUP($B191,INDIRECT("data!$"&amp;G177&amp;"$3:$CZ$554"),$D177-3*(B176-1)+D$1,FALSE)</f>
        <v>West Brom</v>
      </c>
      <c r="E191" s="30" t="str">
        <f ca="1">VLOOKUP($B191,INDIRECT("data!$"&amp;G177&amp;"$3:$CZ$554"),$D177-3*(B176-1)+E$1,FALSE)</f>
        <v>Bristol City</v>
      </c>
      <c r="F191" s="29">
        <f ca="1">VLOOKUP($B191,INDIRECT("data!$"&amp;G177&amp;"$3:$CZ$554"),$D177-3*(B176-1)+F$1,FALSE)</f>
        <v>4</v>
      </c>
      <c r="G191" s="29">
        <f ca="1">VLOOKUP($B191,INDIRECT("data!$"&amp;G177&amp;"$3:$CZ$554"),$D177-3*(B176-1)+G$1,FALSE)</f>
        <v>2</v>
      </c>
      <c r="H191" s="15" t="str">
        <f ca="1">VLOOKUP($B191,INDIRECT("data!$"&amp;G177&amp;"$3:$CZ$554"),$D177-3*(B176-1)+H$1,FALSE)</f>
        <v>H</v>
      </c>
      <c r="I191" s="29">
        <f ca="1">VLOOKUP($B191,INDIRECT("data!$"&amp;G177&amp;"$3:$CZ$554"),$D177-3*(B176-1)+I$1,FALSE)</f>
        <v>3</v>
      </c>
      <c r="J191" s="29">
        <f ca="1">VLOOKUP($B191,INDIRECT("data!$"&amp;G177&amp;"$3:$CZ$554"),$D177-3*(B176-1)+J$1,FALSE)</f>
        <v>0</v>
      </c>
      <c r="K191" s="15" t="str">
        <f ca="1">VLOOKUP($B191,INDIRECT("data!$"&amp;G177&amp;"$3:$CZ$554"),$D177-3*(B176-1)+K$1,FALSE)</f>
        <v>H</v>
      </c>
      <c r="L191" s="30" t="str">
        <f ca="1">VLOOKUP($B191,INDIRECT("data!$"&amp;G177&amp;"$3:$CZ$554"),$D177-3*(B176-1)+L$1,FALSE)</f>
        <v>J Simpson</v>
      </c>
      <c r="M191" s="45">
        <f ca="1">VLOOKUP($B191,INDIRECT("data!$"&amp;G177&amp;"$3:$CZ$554"),$D177-3*(B176-1)+M$1,FALSE)</f>
        <v>11</v>
      </c>
      <c r="N191" s="45">
        <f ca="1">VLOOKUP($B191,INDIRECT("data!$"&amp;G177&amp;"$3:$CZ$554"),$D177-3*(B176-1)+N$1,FALSE)</f>
        <v>23</v>
      </c>
      <c r="O191" s="45">
        <f ca="1">VLOOKUP($B191,INDIRECT("data!$"&amp;G177&amp;"$3:$CZ$554"),$D177-3*(B176-1)+O$1,FALSE)</f>
        <v>7</v>
      </c>
      <c r="P191" s="45">
        <f ca="1">VLOOKUP($B191,INDIRECT("data!$"&amp;G177&amp;"$3:$CZ$554"),$D177-3*(B176-1)+P$1,FALSE)</f>
        <v>8</v>
      </c>
      <c r="Q191" s="45">
        <f ca="1">VLOOKUP($B191,INDIRECT("data!$"&amp;G177&amp;"$3:$CZ$554"),$D177-3*(B176-1)+Q$1,FALSE)</f>
        <v>11</v>
      </c>
      <c r="R191" s="45">
        <f ca="1">VLOOKUP($B191,INDIRECT("data!$"&amp;G177&amp;"$3:$CZ$554"),$D177-3*(B176-1)+R$1,FALSE)</f>
        <v>13</v>
      </c>
      <c r="S191" s="45">
        <f ca="1">VLOOKUP($B191,INDIRECT("data!$"&amp;G177&amp;"$3:$CZ$554"),$D177-3*(B176-1)+S$1,FALSE)</f>
        <v>2</v>
      </c>
      <c r="T191" s="45">
        <f ca="1">VLOOKUP($B191,INDIRECT("data!$"&amp;G177&amp;"$3:$CZ$554"),$D177-3*(B176-1)+T$1,FALSE)</f>
        <v>7</v>
      </c>
      <c r="U191" s="45">
        <f ca="1">VLOOKUP($B191,INDIRECT("data!$"&amp;G177&amp;"$3:$CZ$554"),$D177-3*(B176-1)+U$1,FALSE)</f>
        <v>2</v>
      </c>
      <c r="V191" s="45">
        <f ca="1">VLOOKUP($B191,INDIRECT("data!$"&amp;G177&amp;"$3:$CZ$554"),$D177-3*(B176-1)+V$1,FALSE)</f>
        <v>1</v>
      </c>
      <c r="W191" s="45">
        <f ca="1">VLOOKUP($B191,INDIRECT("data!$"&amp;G177&amp;"$3:$CZ$554"),$D177-3*(B176-1)+W$1,FALSE)</f>
        <v>0</v>
      </c>
      <c r="X191" s="45">
        <f ca="1">VLOOKUP($B191,INDIRECT("data!$"&amp;G177&amp;"$3:$CZ$554"),$D177-3*(B176-1)+X$1,FALSE)</f>
        <v>0</v>
      </c>
      <c r="Y191" s="47">
        <f ca="1">VLOOKUP($B191,INDIRECT("data!$"&amp;G177&amp;"$3:$CZ$554"),$D177-3*(B176-1)+Y$1,FALSE)</f>
        <v>1.95</v>
      </c>
      <c r="Z191" s="47">
        <f ca="1">VLOOKUP($B191,INDIRECT("data!$"&amp;G177&amp;"$3:$CZ$554"),$D177-3*(B176-1)+Z$1,FALSE)</f>
        <v>3.5</v>
      </c>
      <c r="AA191" s="47">
        <f ca="1">VLOOKUP($B191,INDIRECT("data!$"&amp;G177&amp;"$3:$CZ$554"),$D177-3*(B176-1)+AA$1,FALSE)</f>
        <v>4.33</v>
      </c>
      <c r="AB191" s="47">
        <f ca="1">VLOOKUP($B191,INDIRECT("data!$"&amp;G177&amp;"$3:$CZ$554"),$D177-3*(B176-1)+AB$1,FALSE)</f>
        <v>1.93</v>
      </c>
      <c r="AC191" s="47">
        <f ca="1">VLOOKUP($B191,INDIRECT("data!$"&amp;G177&amp;"$3:$CZ$554"),$D177-3*(B176-1)+AC$1,FALSE)</f>
        <v>3.62</v>
      </c>
      <c r="AD191" s="47">
        <f ca="1">VLOOKUP($B191,INDIRECT("data!$"&amp;G177&amp;"$3:$CZ$554"),$D177-3*(B176-1)+AD$1,FALSE)</f>
        <v>4.28</v>
      </c>
      <c r="AE191" s="47">
        <f ca="1">VLOOKUP($B191,INDIRECT("data!$"&amp;G177&amp;"$3:$CZ$554"),$D177-3*(B176-1)+AE$1,FALSE)</f>
        <v>1.87</v>
      </c>
      <c r="AF191" s="47">
        <f ca="1">VLOOKUP($B191,INDIRECT("data!$"&amp;G177&amp;"$3:$CZ$554"),$D177-3*(B176-1)+AF$1,FALSE)</f>
        <v>1.93</v>
      </c>
      <c r="AG191" s="65">
        <f t="shared" ca="1" si="395"/>
        <v>6</v>
      </c>
      <c r="AH191" s="65">
        <f t="shared" ca="1" si="396"/>
        <v>3</v>
      </c>
      <c r="AI191" s="65">
        <f t="shared" ca="1" si="397"/>
        <v>3</v>
      </c>
      <c r="AJ191" s="65">
        <f t="shared" ca="1" si="398"/>
        <v>1</v>
      </c>
      <c r="AK191" s="65">
        <f t="shared" ca="1" si="399"/>
        <v>2</v>
      </c>
      <c r="AL191" s="66" t="str">
        <f t="shared" ca="1" si="400"/>
        <v>A</v>
      </c>
      <c r="AM191" s="66" t="str">
        <f t="shared" ca="1" si="401"/>
        <v>H-H</v>
      </c>
      <c r="AN191" s="65">
        <f t="shared" ca="1" si="402"/>
        <v>1</v>
      </c>
      <c r="AO191" s="65">
        <f t="shared" ca="1" si="403"/>
        <v>1</v>
      </c>
      <c r="AP191" s="65">
        <f t="shared" ca="1" si="404"/>
        <v>0</v>
      </c>
      <c r="AQ191" s="65">
        <f t="shared" ca="1" si="405"/>
        <v>0</v>
      </c>
      <c r="AR191" s="65">
        <f t="shared" ca="1" si="406"/>
        <v>0</v>
      </c>
      <c r="AS191" s="65">
        <f t="shared" ca="1" si="407"/>
        <v>0</v>
      </c>
      <c r="AT191" s="65">
        <f t="shared" ca="1" si="408"/>
        <v>0</v>
      </c>
    </row>
    <row r="192" spans="1:46" ht="18" customHeight="1" x14ac:dyDescent="0.25">
      <c r="A192" s="49" t="str">
        <f ca="1">CONCATENATE(B188,"-",B192)</f>
        <v>Bristol City-Away-4</v>
      </c>
      <c r="B192" s="37">
        <v>4</v>
      </c>
      <c r="C192" s="41">
        <f ca="1">VLOOKUP($B192,INDIRECT("data!$"&amp;G177&amp;"$3:$CZ$554"),$D177-3*(B176-1)+C$1,FALSE)</f>
        <v>43337</v>
      </c>
      <c r="D192" s="30" t="str">
        <f ca="1">VLOOKUP($B192,INDIRECT("data!$"&amp;G177&amp;"$3:$CZ$554"),$D177-3*(B176-1)+D$1,FALSE)</f>
        <v>Swansea</v>
      </c>
      <c r="E192" s="30" t="str">
        <f ca="1">VLOOKUP($B192,INDIRECT("data!$"&amp;G177&amp;"$3:$CZ$554"),$D177-3*(B176-1)+E$1,FALSE)</f>
        <v>Bristol City</v>
      </c>
      <c r="F192" s="29">
        <f ca="1">VLOOKUP($B192,INDIRECT("data!$"&amp;G177&amp;"$3:$CZ$554"),$D177-3*(B176-1)+F$1,FALSE)</f>
        <v>0</v>
      </c>
      <c r="G192" s="29">
        <f ca="1">VLOOKUP($B192,INDIRECT("data!$"&amp;G177&amp;"$3:$CZ$554"),$D177-3*(B176-1)+G$1,FALSE)</f>
        <v>1</v>
      </c>
      <c r="H192" s="15" t="str">
        <f ca="1">VLOOKUP($B192,INDIRECT("data!$"&amp;G177&amp;"$3:$CZ$554"),$D177-3*(B176-1)+H$1,FALSE)</f>
        <v>A</v>
      </c>
      <c r="I192" s="29">
        <f ca="1">VLOOKUP($B192,INDIRECT("data!$"&amp;G177&amp;"$3:$CZ$554"),$D177-3*(B176-1)+I$1,FALSE)</f>
        <v>0</v>
      </c>
      <c r="J192" s="29">
        <f ca="1">VLOOKUP($B192,INDIRECT("data!$"&amp;G177&amp;"$3:$CZ$554"),$D177-3*(B176-1)+J$1,FALSE)</f>
        <v>1</v>
      </c>
      <c r="K192" s="15" t="str">
        <f ca="1">VLOOKUP($B192,INDIRECT("data!$"&amp;G177&amp;"$3:$CZ$554"),$D177-3*(B176-1)+K$1,FALSE)</f>
        <v>A</v>
      </c>
      <c r="L192" s="30" t="str">
        <f ca="1">VLOOKUP($B192,INDIRECT("data!$"&amp;G177&amp;"$3:$CZ$554"),$D177-3*(B176-1)+L$1,FALSE)</f>
        <v>G Ward</v>
      </c>
      <c r="M192" s="45">
        <f ca="1">VLOOKUP($B192,INDIRECT("data!$"&amp;G177&amp;"$3:$CZ$554"),$D177-3*(B176-1)+M$1,FALSE)</f>
        <v>12</v>
      </c>
      <c r="N192" s="45">
        <f ca="1">VLOOKUP($B192,INDIRECT("data!$"&amp;G177&amp;"$3:$CZ$554"),$D177-3*(B176-1)+N$1,FALSE)</f>
        <v>10</v>
      </c>
      <c r="O192" s="45">
        <f ca="1">VLOOKUP($B192,INDIRECT("data!$"&amp;G177&amp;"$3:$CZ$554"),$D177-3*(B176-1)+O$1,FALSE)</f>
        <v>3</v>
      </c>
      <c r="P192" s="45">
        <f ca="1">VLOOKUP($B192,INDIRECT("data!$"&amp;G177&amp;"$3:$CZ$554"),$D177-3*(B176-1)+P$1,FALSE)</f>
        <v>6</v>
      </c>
      <c r="Q192" s="45">
        <f ca="1">VLOOKUP($B192,INDIRECT("data!$"&amp;G177&amp;"$3:$CZ$554"),$D177-3*(B176-1)+Q$1,FALSE)</f>
        <v>8</v>
      </c>
      <c r="R192" s="45">
        <f ca="1">VLOOKUP($B192,INDIRECT("data!$"&amp;G177&amp;"$3:$CZ$554"),$D177-3*(B176-1)+R$1,FALSE)</f>
        <v>11</v>
      </c>
      <c r="S192" s="45">
        <f ca="1">VLOOKUP($B192,INDIRECT("data!$"&amp;G177&amp;"$3:$CZ$554"),$D177-3*(B176-1)+S$1,FALSE)</f>
        <v>4</v>
      </c>
      <c r="T192" s="45">
        <f ca="1">VLOOKUP($B192,INDIRECT("data!$"&amp;G177&amp;"$3:$CZ$554"),$D177-3*(B176-1)+T$1,FALSE)</f>
        <v>5</v>
      </c>
      <c r="U192" s="45">
        <f ca="1">VLOOKUP($B192,INDIRECT("data!$"&amp;G177&amp;"$3:$CZ$554"),$D177-3*(B176-1)+U$1,FALSE)</f>
        <v>0</v>
      </c>
      <c r="V192" s="45">
        <f ca="1">VLOOKUP($B192,INDIRECT("data!$"&amp;G177&amp;"$3:$CZ$554"),$D177-3*(B176-1)+V$1,FALSE)</f>
        <v>1</v>
      </c>
      <c r="W192" s="45">
        <f ca="1">VLOOKUP($B192,INDIRECT("data!$"&amp;G177&amp;"$3:$CZ$554"),$D177-3*(B176-1)+W$1,FALSE)</f>
        <v>0</v>
      </c>
      <c r="X192" s="45">
        <f ca="1">VLOOKUP($B192,INDIRECT("data!$"&amp;G177&amp;"$3:$CZ$554"),$D177-3*(B176-1)+X$1,FALSE)</f>
        <v>0</v>
      </c>
      <c r="Y192" s="47">
        <f ca="1">VLOOKUP($B192,INDIRECT("data!$"&amp;G177&amp;"$3:$CZ$554"),$D177-3*(B176-1)+Y$1,FALSE)</f>
        <v>2.25</v>
      </c>
      <c r="Z192" s="47">
        <f ca="1">VLOOKUP($B192,INDIRECT("data!$"&amp;G177&amp;"$3:$CZ$554"),$D177-3*(B176-1)+Z$1,FALSE)</f>
        <v>3.4</v>
      </c>
      <c r="AA192" s="47">
        <f ca="1">VLOOKUP($B192,INDIRECT("data!$"&amp;G177&amp;"$3:$CZ$554"),$D177-3*(B176-1)+AA$1,FALSE)</f>
        <v>3.5</v>
      </c>
      <c r="AB192" s="47">
        <f ca="1">VLOOKUP($B192,INDIRECT("data!$"&amp;G177&amp;"$3:$CZ$554"),$D177-3*(B176-1)+AB$1,FALSE)</f>
        <v>2.31</v>
      </c>
      <c r="AC192" s="47">
        <f ca="1">VLOOKUP($B192,INDIRECT("data!$"&amp;G177&amp;"$3:$CZ$554"),$D177-3*(B176-1)+AC$1,FALSE)</f>
        <v>3.46</v>
      </c>
      <c r="AD192" s="47">
        <f ca="1">VLOOKUP($B192,INDIRECT("data!$"&amp;G177&amp;"$3:$CZ$554"),$D177-3*(B176-1)+AD$1,FALSE)</f>
        <v>3.33</v>
      </c>
      <c r="AE192" s="47">
        <f ca="1">VLOOKUP($B192,INDIRECT("data!$"&amp;G177&amp;"$3:$CZ$554"),$D177-3*(B176-1)+AE$1,FALSE)</f>
        <v>2.08</v>
      </c>
      <c r="AF192" s="47">
        <f ca="1">VLOOKUP($B192,INDIRECT("data!$"&amp;G177&amp;"$3:$CZ$554"),$D177-3*(B176-1)+AF$1,FALSE)</f>
        <v>1.73</v>
      </c>
      <c r="AG192" s="65">
        <f t="shared" ca="1" si="395"/>
        <v>1</v>
      </c>
      <c r="AH192" s="65">
        <f t="shared" ca="1" si="396"/>
        <v>1</v>
      </c>
      <c r="AI192" s="65">
        <f t="shared" ca="1" si="397"/>
        <v>0</v>
      </c>
      <c r="AJ192" s="65">
        <f t="shared" ca="1" si="398"/>
        <v>0</v>
      </c>
      <c r="AK192" s="65">
        <f t="shared" ca="1" si="399"/>
        <v>0</v>
      </c>
      <c r="AL192" s="66" t="str">
        <f t="shared" ca="1" si="400"/>
        <v>D</v>
      </c>
      <c r="AM192" s="66" t="str">
        <f t="shared" ca="1" si="401"/>
        <v>A-A</v>
      </c>
      <c r="AN192" s="65">
        <f t="shared" ca="1" si="402"/>
        <v>0</v>
      </c>
      <c r="AO192" s="65">
        <f t="shared" ca="1" si="403"/>
        <v>0</v>
      </c>
      <c r="AP192" s="65">
        <f t="shared" ca="1" si="404"/>
        <v>1</v>
      </c>
      <c r="AQ192" s="65">
        <f t="shared" ca="1" si="405"/>
        <v>0</v>
      </c>
      <c r="AR192" s="65">
        <f t="shared" ca="1" si="406"/>
        <v>1</v>
      </c>
      <c r="AS192" s="65">
        <f t="shared" ca="1" si="407"/>
        <v>0</v>
      </c>
      <c r="AT192" s="65">
        <f t="shared" ca="1" si="408"/>
        <v>0</v>
      </c>
    </row>
    <row r="193" spans="1:46" ht="18" customHeight="1" x14ac:dyDescent="0.25">
      <c r="A193" s="49" t="str">
        <f ca="1">CONCATENATE(B188,"-",B193)</f>
        <v>Bristol City-Away-5</v>
      </c>
      <c r="B193" s="37">
        <v>5</v>
      </c>
      <c r="C193" s="41">
        <f ca="1">VLOOKUP($B193,INDIRECT("data!$"&amp;G177&amp;"$3:$CZ$554"),$D177-3*(B176-1)+C$1,FALSE)</f>
        <v>43333</v>
      </c>
      <c r="D193" s="30" t="str">
        <f ca="1">VLOOKUP($B193,INDIRECT("data!$"&amp;G177&amp;"$3:$CZ$554"),$D177-3*(B176-1)+D$1,FALSE)</f>
        <v>QPR</v>
      </c>
      <c r="E193" s="30" t="str">
        <f ca="1">VLOOKUP($B193,INDIRECT("data!$"&amp;G177&amp;"$3:$CZ$554"),$D177-3*(B176-1)+E$1,FALSE)</f>
        <v>Bristol City</v>
      </c>
      <c r="F193" s="29">
        <f ca="1">VLOOKUP($B193,INDIRECT("data!$"&amp;G177&amp;"$3:$CZ$554"),$D177-3*(B176-1)+F$1,FALSE)</f>
        <v>0</v>
      </c>
      <c r="G193" s="29">
        <f ca="1">VLOOKUP($B193,INDIRECT("data!$"&amp;G177&amp;"$3:$CZ$554"),$D177-3*(B176-1)+G$1,FALSE)</f>
        <v>3</v>
      </c>
      <c r="H193" s="15" t="str">
        <f ca="1">VLOOKUP($B193,INDIRECT("data!$"&amp;G177&amp;"$3:$CZ$554"),$D177-3*(B176-1)+H$1,FALSE)</f>
        <v>A</v>
      </c>
      <c r="I193" s="29">
        <f ca="1">VLOOKUP($B193,INDIRECT("data!$"&amp;G177&amp;"$3:$CZ$554"),$D177-3*(B176-1)+I$1,FALSE)</f>
        <v>0</v>
      </c>
      <c r="J193" s="29">
        <f ca="1">VLOOKUP($B193,INDIRECT("data!$"&amp;G177&amp;"$3:$CZ$554"),$D177-3*(B176-1)+J$1,FALSE)</f>
        <v>1</v>
      </c>
      <c r="K193" s="15" t="str">
        <f ca="1">VLOOKUP($B193,INDIRECT("data!$"&amp;G177&amp;"$3:$CZ$554"),$D177-3*(B176-1)+K$1,FALSE)</f>
        <v>A</v>
      </c>
      <c r="L193" s="30" t="str">
        <f ca="1">VLOOKUP($B193,INDIRECT("data!$"&amp;G177&amp;"$3:$CZ$554"),$D177-3*(B176-1)+L$1,FALSE)</f>
        <v>P Bankes</v>
      </c>
      <c r="M193" s="45">
        <f ca="1">VLOOKUP($B193,INDIRECT("data!$"&amp;G177&amp;"$3:$CZ$554"),$D177-3*(B176-1)+M$1,FALSE)</f>
        <v>14</v>
      </c>
      <c r="N193" s="45">
        <f ca="1">VLOOKUP($B193,INDIRECT("data!$"&amp;G177&amp;"$3:$CZ$554"),$D177-3*(B176-1)+N$1,FALSE)</f>
        <v>11</v>
      </c>
      <c r="O193" s="45">
        <f ca="1">VLOOKUP($B193,INDIRECT("data!$"&amp;G177&amp;"$3:$CZ$554"),$D177-3*(B176-1)+O$1,FALSE)</f>
        <v>4</v>
      </c>
      <c r="P193" s="45">
        <f ca="1">VLOOKUP($B193,INDIRECT("data!$"&amp;G177&amp;"$3:$CZ$554"),$D177-3*(B176-1)+P$1,FALSE)</f>
        <v>5</v>
      </c>
      <c r="Q193" s="45">
        <f ca="1">VLOOKUP($B193,INDIRECT("data!$"&amp;G177&amp;"$3:$CZ$554"),$D177-3*(B176-1)+Q$1,FALSE)</f>
        <v>16</v>
      </c>
      <c r="R193" s="45">
        <f ca="1">VLOOKUP($B193,INDIRECT("data!$"&amp;G177&amp;"$3:$CZ$554"),$D177-3*(B176-1)+R$1,FALSE)</f>
        <v>10</v>
      </c>
      <c r="S193" s="45">
        <f ca="1">VLOOKUP($B193,INDIRECT("data!$"&amp;G177&amp;"$3:$CZ$554"),$D177-3*(B176-1)+S$1,FALSE)</f>
        <v>2</v>
      </c>
      <c r="T193" s="45">
        <f ca="1">VLOOKUP($B193,INDIRECT("data!$"&amp;G177&amp;"$3:$CZ$554"),$D177-3*(B176-1)+T$1,FALSE)</f>
        <v>3</v>
      </c>
      <c r="U193" s="45">
        <f ca="1">VLOOKUP($B193,INDIRECT("data!$"&amp;G177&amp;"$3:$CZ$554"),$D177-3*(B176-1)+U$1,FALSE)</f>
        <v>1</v>
      </c>
      <c r="V193" s="45">
        <f ca="1">VLOOKUP($B193,INDIRECT("data!$"&amp;G177&amp;"$3:$CZ$554"),$D177-3*(B176-1)+V$1,FALSE)</f>
        <v>3</v>
      </c>
      <c r="W193" s="45">
        <f ca="1">VLOOKUP($B193,INDIRECT("data!$"&amp;G177&amp;"$3:$CZ$554"),$D177-3*(B176-1)+W$1,FALSE)</f>
        <v>0</v>
      </c>
      <c r="X193" s="45">
        <f ca="1">VLOOKUP($B193,INDIRECT("data!$"&amp;G177&amp;"$3:$CZ$554"),$D177-3*(B176-1)+X$1,FALSE)</f>
        <v>0</v>
      </c>
      <c r="Y193" s="47">
        <f ca="1">VLOOKUP($B193,INDIRECT("data!$"&amp;G177&amp;"$3:$CZ$554"),$D177-3*(B176-1)+Y$1,FALSE)</f>
        <v>2.54</v>
      </c>
      <c r="Z193" s="47">
        <f ca="1">VLOOKUP($B193,INDIRECT("data!$"&amp;G177&amp;"$3:$CZ$554"),$D177-3*(B176-1)+Z$1,FALSE)</f>
        <v>3.3</v>
      </c>
      <c r="AA193" s="47">
        <f ca="1">VLOOKUP($B193,INDIRECT("data!$"&amp;G177&amp;"$3:$CZ$554"),$D177-3*(B176-1)+AA$1,FALSE)</f>
        <v>3</v>
      </c>
      <c r="AB193" s="47">
        <f ca="1">VLOOKUP($B193,INDIRECT("data!$"&amp;G177&amp;"$3:$CZ$554"),$D177-3*(B176-1)+AB$1,FALSE)</f>
        <v>2.5</v>
      </c>
      <c r="AC193" s="47">
        <f ca="1">VLOOKUP($B193,INDIRECT("data!$"&amp;G177&amp;"$3:$CZ$554"),$D177-3*(B176-1)+AC$1,FALSE)</f>
        <v>3.36</v>
      </c>
      <c r="AD193" s="47">
        <f ca="1">VLOOKUP($B193,INDIRECT("data!$"&amp;G177&amp;"$3:$CZ$554"),$D177-3*(B176-1)+AD$1,FALSE)</f>
        <v>3.04</v>
      </c>
      <c r="AE193" s="47">
        <f ca="1">VLOOKUP($B193,INDIRECT("data!$"&amp;G177&amp;"$3:$CZ$554"),$D177-3*(B176-1)+AE$1,FALSE)</f>
        <v>1.93</v>
      </c>
      <c r="AF193" s="47">
        <f ca="1">VLOOKUP($B193,INDIRECT("data!$"&amp;G177&amp;"$3:$CZ$554"),$D177-3*(B176-1)+AF$1,FALSE)</f>
        <v>1.86</v>
      </c>
      <c r="AG193" s="65">
        <f t="shared" ca="1" si="395"/>
        <v>3</v>
      </c>
      <c r="AH193" s="65">
        <f t="shared" ca="1" si="396"/>
        <v>1</v>
      </c>
      <c r="AI193" s="65">
        <f t="shared" ca="1" si="397"/>
        <v>2</v>
      </c>
      <c r="AJ193" s="65">
        <f t="shared" ca="1" si="398"/>
        <v>0</v>
      </c>
      <c r="AK193" s="65">
        <f t="shared" ca="1" si="399"/>
        <v>2</v>
      </c>
      <c r="AL193" s="66" t="str">
        <f t="shared" ca="1" si="400"/>
        <v>A</v>
      </c>
      <c r="AM193" s="66" t="str">
        <f t="shared" ca="1" si="401"/>
        <v>A-A</v>
      </c>
      <c r="AN193" s="65">
        <f t="shared" ca="1" si="402"/>
        <v>0</v>
      </c>
      <c r="AO193" s="65">
        <f t="shared" ca="1" si="403"/>
        <v>0</v>
      </c>
      <c r="AP193" s="65">
        <f t="shared" ca="1" si="404"/>
        <v>1</v>
      </c>
      <c r="AQ193" s="65">
        <f t="shared" ca="1" si="405"/>
        <v>0</v>
      </c>
      <c r="AR193" s="65">
        <f t="shared" ca="1" si="406"/>
        <v>1</v>
      </c>
      <c r="AS193" s="65">
        <f t="shared" ca="1" si="407"/>
        <v>0</v>
      </c>
      <c r="AT193" s="65">
        <f t="shared" ca="1" si="408"/>
        <v>1</v>
      </c>
    </row>
    <row r="194" spans="1:46" ht="18" customHeight="1" x14ac:dyDescent="0.25">
      <c r="A194" s="49" t="str">
        <f ca="1">CONCATENATE(B188,"-",B194)</f>
        <v>Bristol City-Away-6</v>
      </c>
      <c r="B194" s="37">
        <v>6</v>
      </c>
      <c r="C194" s="41">
        <f ca="1">VLOOKUP($B194,INDIRECT("data!$"&amp;G177&amp;"$3:$CZ$554"),$D177-3*(B176-1)+C$1,FALSE)</f>
        <v>43323</v>
      </c>
      <c r="D194" s="30" t="str">
        <f ca="1">VLOOKUP($B194,INDIRECT("data!$"&amp;G177&amp;"$3:$CZ$554"),$D177-3*(B176-1)+D$1,FALSE)</f>
        <v>Bolton</v>
      </c>
      <c r="E194" s="30" t="str">
        <f ca="1">VLOOKUP($B194,INDIRECT("data!$"&amp;G177&amp;"$3:$CZ$554"),$D177-3*(B176-1)+E$1,FALSE)</f>
        <v>Bristol City</v>
      </c>
      <c r="F194" s="29">
        <f ca="1">VLOOKUP($B194,INDIRECT("data!$"&amp;G177&amp;"$3:$CZ$554"),$D177-3*(B176-1)+F$1,FALSE)</f>
        <v>2</v>
      </c>
      <c r="G194" s="29">
        <f ca="1">VLOOKUP($B194,INDIRECT("data!$"&amp;G177&amp;"$3:$CZ$554"),$D177-3*(B176-1)+G$1,FALSE)</f>
        <v>2</v>
      </c>
      <c r="H194" s="15" t="str">
        <f ca="1">VLOOKUP($B194,INDIRECT("data!$"&amp;G177&amp;"$3:$CZ$554"),$D177-3*(B176-1)+H$1,FALSE)</f>
        <v>D</v>
      </c>
      <c r="I194" s="29">
        <f ca="1">VLOOKUP($B194,INDIRECT("data!$"&amp;G177&amp;"$3:$CZ$554"),$D177-3*(B176-1)+I$1,FALSE)</f>
        <v>0</v>
      </c>
      <c r="J194" s="29">
        <f ca="1">VLOOKUP($B194,INDIRECT("data!$"&amp;G177&amp;"$3:$CZ$554"),$D177-3*(B176-1)+J$1,FALSE)</f>
        <v>0</v>
      </c>
      <c r="K194" s="15" t="str">
        <f ca="1">VLOOKUP($B194,INDIRECT("data!$"&amp;G177&amp;"$3:$CZ$554"),$D177-3*(B176-1)+K$1,FALSE)</f>
        <v>D</v>
      </c>
      <c r="L194" s="30" t="str">
        <f ca="1">VLOOKUP($B194,INDIRECT("data!$"&amp;G177&amp;"$3:$CZ$554"),$D177-3*(B176-1)+L$1,FALSE)</f>
        <v>J Brooks</v>
      </c>
      <c r="M194" s="45">
        <f ca="1">VLOOKUP($B194,INDIRECT("data!$"&amp;G177&amp;"$3:$CZ$554"),$D177-3*(B176-1)+M$1,FALSE)</f>
        <v>7</v>
      </c>
      <c r="N194" s="45">
        <f ca="1">VLOOKUP($B194,INDIRECT("data!$"&amp;G177&amp;"$3:$CZ$554"),$D177-3*(B176-1)+N$1,FALSE)</f>
        <v>16</v>
      </c>
      <c r="O194" s="45">
        <f ca="1">VLOOKUP($B194,INDIRECT("data!$"&amp;G177&amp;"$3:$CZ$554"),$D177-3*(B176-1)+O$1,FALSE)</f>
        <v>2</v>
      </c>
      <c r="P194" s="45">
        <f ca="1">VLOOKUP($B194,INDIRECT("data!$"&amp;G177&amp;"$3:$CZ$554"),$D177-3*(B176-1)+P$1,FALSE)</f>
        <v>5</v>
      </c>
      <c r="Q194" s="45">
        <f ca="1">VLOOKUP($B194,INDIRECT("data!$"&amp;G177&amp;"$3:$CZ$554"),$D177-3*(B176-1)+Q$1,FALSE)</f>
        <v>20</v>
      </c>
      <c r="R194" s="45">
        <f ca="1">VLOOKUP($B194,INDIRECT("data!$"&amp;G177&amp;"$3:$CZ$554"),$D177-3*(B176-1)+R$1,FALSE)</f>
        <v>6</v>
      </c>
      <c r="S194" s="45">
        <f ca="1">VLOOKUP($B194,INDIRECT("data!$"&amp;G177&amp;"$3:$CZ$554"),$D177-3*(B176-1)+S$1,FALSE)</f>
        <v>4</v>
      </c>
      <c r="T194" s="45">
        <f ca="1">VLOOKUP($B194,INDIRECT("data!$"&amp;G177&amp;"$3:$CZ$554"),$D177-3*(B176-1)+T$1,FALSE)</f>
        <v>10</v>
      </c>
      <c r="U194" s="45">
        <f ca="1">VLOOKUP($B194,INDIRECT("data!$"&amp;G177&amp;"$3:$CZ$554"),$D177-3*(B176-1)+U$1,FALSE)</f>
        <v>6</v>
      </c>
      <c r="V194" s="45">
        <f ca="1">VLOOKUP($B194,INDIRECT("data!$"&amp;G177&amp;"$3:$CZ$554"),$D177-3*(B176-1)+V$1,FALSE)</f>
        <v>2</v>
      </c>
      <c r="W194" s="45">
        <f ca="1">VLOOKUP($B194,INDIRECT("data!$"&amp;G177&amp;"$3:$CZ$554"),$D177-3*(B176-1)+W$1,FALSE)</f>
        <v>0</v>
      </c>
      <c r="X194" s="45">
        <f ca="1">VLOOKUP($B194,INDIRECT("data!$"&amp;G177&amp;"$3:$CZ$554"),$D177-3*(B176-1)+X$1,FALSE)</f>
        <v>0</v>
      </c>
      <c r="Y194" s="47">
        <f ca="1">VLOOKUP($B194,INDIRECT("data!$"&amp;G177&amp;"$3:$CZ$554"),$D177-3*(B176-1)+Y$1,FALSE)</f>
        <v>3</v>
      </c>
      <c r="Z194" s="47">
        <f ca="1">VLOOKUP($B194,INDIRECT("data!$"&amp;G177&amp;"$3:$CZ$554"),$D177-3*(B176-1)+Z$1,FALSE)</f>
        <v>3.3</v>
      </c>
      <c r="AA194" s="47">
        <f ca="1">VLOOKUP($B194,INDIRECT("data!$"&amp;G177&amp;"$3:$CZ$554"),$D177-3*(B176-1)+AA$1,FALSE)</f>
        <v>2.6</v>
      </c>
      <c r="AB194" s="47">
        <f ca="1">VLOOKUP($B194,INDIRECT("data!$"&amp;G177&amp;"$3:$CZ$554"),$D177-3*(B176-1)+AB$1,FALSE)</f>
        <v>2.96</v>
      </c>
      <c r="AC194" s="47">
        <f ca="1">VLOOKUP($B194,INDIRECT("data!$"&amp;G177&amp;"$3:$CZ$554"),$D177-3*(B176-1)+AC$1,FALSE)</f>
        <v>3.29</v>
      </c>
      <c r="AD194" s="47">
        <f ca="1">VLOOKUP($B194,INDIRECT("data!$"&amp;G177&amp;"$3:$CZ$554"),$D177-3*(B176-1)+AD$1,FALSE)</f>
        <v>2.61</v>
      </c>
      <c r="AE194" s="47">
        <f ca="1">VLOOKUP($B194,INDIRECT("data!$"&amp;G177&amp;"$3:$CZ$554"),$D177-3*(B176-1)+AE$1,FALSE)</f>
        <v>2.1</v>
      </c>
      <c r="AF194" s="47">
        <f ca="1">VLOOKUP($B194,INDIRECT("data!$"&amp;G177&amp;"$3:$CZ$554"),$D177-3*(B176-1)+AF$1,FALSE)</f>
        <v>1.71</v>
      </c>
      <c r="AG194" s="65">
        <f t="shared" ca="1" si="395"/>
        <v>4</v>
      </c>
      <c r="AH194" s="65">
        <f t="shared" ca="1" si="396"/>
        <v>0</v>
      </c>
      <c r="AI194" s="65">
        <f t="shared" ca="1" si="397"/>
        <v>4</v>
      </c>
      <c r="AJ194" s="65">
        <f t="shared" ca="1" si="398"/>
        <v>2</v>
      </c>
      <c r="AK194" s="65">
        <f t="shared" ca="1" si="399"/>
        <v>2</v>
      </c>
      <c r="AL194" s="66" t="str">
        <f t="shared" ca="1" si="400"/>
        <v>D</v>
      </c>
      <c r="AM194" s="66" t="str">
        <f t="shared" ca="1" si="401"/>
        <v>D-D</v>
      </c>
      <c r="AN194" s="65">
        <f t="shared" ca="1" si="402"/>
        <v>1</v>
      </c>
      <c r="AO194" s="65">
        <f t="shared" ca="1" si="403"/>
        <v>0</v>
      </c>
      <c r="AP194" s="65">
        <f t="shared" ca="1" si="404"/>
        <v>0</v>
      </c>
      <c r="AQ194" s="65">
        <f t="shared" ca="1" si="405"/>
        <v>0</v>
      </c>
      <c r="AR194" s="65">
        <f t="shared" ca="1" si="406"/>
        <v>0</v>
      </c>
      <c r="AS194" s="65">
        <f t="shared" ca="1" si="407"/>
        <v>0</v>
      </c>
      <c r="AT194" s="65">
        <f t="shared" ca="1" si="408"/>
        <v>0</v>
      </c>
    </row>
    <row r="195" spans="1:46" ht="18" customHeight="1" x14ac:dyDescent="0.25">
      <c r="A195" s="49" t="str">
        <f ca="1">CONCATENATE(B188,"-",B195)</f>
        <v>Bristol City-Away-7</v>
      </c>
      <c r="B195" s="37">
        <v>7</v>
      </c>
      <c r="C195" s="41" t="e">
        <f ca="1">VLOOKUP($B195,INDIRECT("data!$"&amp;G177&amp;"$3:$CZ$554"),$D177-3*(B176-1)+C$1,FALSE)</f>
        <v>#N/A</v>
      </c>
      <c r="D195" s="30" t="e">
        <f ca="1">VLOOKUP($B195,INDIRECT("data!$"&amp;G177&amp;"$3:$CZ$554"),$D177-3*(B176-1)+D$1,FALSE)</f>
        <v>#N/A</v>
      </c>
      <c r="E195" s="30" t="e">
        <f ca="1">VLOOKUP($B195,INDIRECT("data!$"&amp;G177&amp;"$3:$CZ$554"),$D177-3*(B176-1)+E$1,FALSE)</f>
        <v>#N/A</v>
      </c>
      <c r="F195" s="29" t="e">
        <f ca="1">VLOOKUP($B195,INDIRECT("data!$"&amp;G177&amp;"$3:$CZ$554"),$D177-3*(B176-1)+F$1,FALSE)</f>
        <v>#N/A</v>
      </c>
      <c r="G195" s="29" t="e">
        <f ca="1">VLOOKUP($B195,INDIRECT("data!$"&amp;G177&amp;"$3:$CZ$554"),$D177-3*(B176-1)+G$1,FALSE)</f>
        <v>#N/A</v>
      </c>
      <c r="H195" s="15" t="e">
        <f ca="1">VLOOKUP($B195,INDIRECT("data!$"&amp;G177&amp;"$3:$CZ$554"),$D177-3*(B176-1)+H$1,FALSE)</f>
        <v>#N/A</v>
      </c>
      <c r="I195" s="29" t="e">
        <f ca="1">VLOOKUP($B195,INDIRECT("data!$"&amp;G177&amp;"$3:$CZ$554"),$D177-3*(B176-1)+I$1,FALSE)</f>
        <v>#N/A</v>
      </c>
      <c r="J195" s="29" t="e">
        <f ca="1">VLOOKUP($B195,INDIRECT("data!$"&amp;G177&amp;"$3:$CZ$554"),$D177-3*(B176-1)+J$1,FALSE)</f>
        <v>#N/A</v>
      </c>
      <c r="K195" s="15" t="e">
        <f ca="1">VLOOKUP($B195,INDIRECT("data!$"&amp;G177&amp;"$3:$CZ$554"),$D177-3*(B176-1)+K$1,FALSE)</f>
        <v>#N/A</v>
      </c>
      <c r="L195" s="30" t="e">
        <f ca="1">VLOOKUP($B195,INDIRECT("data!$"&amp;G177&amp;"$3:$CZ$554"),$D177-3*(B176-1)+L$1,FALSE)</f>
        <v>#N/A</v>
      </c>
      <c r="M195" s="45" t="e">
        <f ca="1">VLOOKUP($B195,INDIRECT("data!$"&amp;G177&amp;"$3:$CZ$554"),$D177-3*(B176-1)+M$1,FALSE)</f>
        <v>#N/A</v>
      </c>
      <c r="N195" s="45" t="e">
        <f ca="1">VLOOKUP($B195,INDIRECT("data!$"&amp;G177&amp;"$3:$CZ$554"),$D177-3*(B176-1)+N$1,FALSE)</f>
        <v>#N/A</v>
      </c>
      <c r="O195" s="45" t="e">
        <f ca="1">VLOOKUP($B195,INDIRECT("data!$"&amp;G177&amp;"$3:$CZ$554"),$D177-3*(B176-1)+O$1,FALSE)</f>
        <v>#N/A</v>
      </c>
      <c r="P195" s="45" t="e">
        <f ca="1">VLOOKUP($B195,INDIRECT("data!$"&amp;G177&amp;"$3:$CZ$554"),$D177-3*(B176-1)+P$1,FALSE)</f>
        <v>#N/A</v>
      </c>
      <c r="Q195" s="45" t="e">
        <f ca="1">VLOOKUP($B195,INDIRECT("data!$"&amp;G177&amp;"$3:$CZ$554"),$D177-3*(B176-1)+Q$1,FALSE)</f>
        <v>#N/A</v>
      </c>
      <c r="R195" s="45" t="e">
        <f ca="1">VLOOKUP($B195,INDIRECT("data!$"&amp;G177&amp;"$3:$CZ$554"),$D177-3*(B176-1)+R$1,FALSE)</f>
        <v>#N/A</v>
      </c>
      <c r="S195" s="45" t="e">
        <f ca="1">VLOOKUP($B195,INDIRECT("data!$"&amp;G177&amp;"$3:$CZ$554"),$D177-3*(B176-1)+S$1,FALSE)</f>
        <v>#N/A</v>
      </c>
      <c r="T195" s="45" t="e">
        <f ca="1">VLOOKUP($B195,INDIRECT("data!$"&amp;G177&amp;"$3:$CZ$554"),$D177-3*(B176-1)+T$1,FALSE)</f>
        <v>#N/A</v>
      </c>
      <c r="U195" s="45" t="e">
        <f ca="1">VLOOKUP($B195,INDIRECT("data!$"&amp;G177&amp;"$3:$CZ$554"),$D177-3*(B176-1)+U$1,FALSE)</f>
        <v>#N/A</v>
      </c>
      <c r="V195" s="45" t="e">
        <f ca="1">VLOOKUP($B195,INDIRECT("data!$"&amp;G177&amp;"$3:$CZ$554"),$D177-3*(B176-1)+V$1,FALSE)</f>
        <v>#N/A</v>
      </c>
      <c r="W195" s="45" t="e">
        <f ca="1">VLOOKUP($B195,INDIRECT("data!$"&amp;G177&amp;"$3:$CZ$554"),$D177-3*(B176-1)+W$1,FALSE)</f>
        <v>#N/A</v>
      </c>
      <c r="X195" s="45" t="e">
        <f ca="1">VLOOKUP($B195,INDIRECT("data!$"&amp;G177&amp;"$3:$CZ$554"),$D177-3*(B176-1)+X$1,FALSE)</f>
        <v>#N/A</v>
      </c>
      <c r="Y195" s="47" t="e">
        <f ca="1">VLOOKUP($B195,INDIRECT("data!$"&amp;G177&amp;"$3:$CZ$554"),$D177-3*(B176-1)+Y$1,FALSE)</f>
        <v>#N/A</v>
      </c>
      <c r="Z195" s="47" t="e">
        <f ca="1">VLOOKUP($B195,INDIRECT("data!$"&amp;G177&amp;"$3:$CZ$554"),$D177-3*(B176-1)+Z$1,FALSE)</f>
        <v>#N/A</v>
      </c>
      <c r="AA195" s="47" t="e">
        <f ca="1">VLOOKUP($B195,INDIRECT("data!$"&amp;G177&amp;"$3:$CZ$554"),$D177-3*(B176-1)+AA$1,FALSE)</f>
        <v>#N/A</v>
      </c>
      <c r="AB195" s="47" t="e">
        <f ca="1">VLOOKUP($B195,INDIRECT("data!$"&amp;G177&amp;"$3:$CZ$554"),$D177-3*(B176-1)+AB$1,FALSE)</f>
        <v>#N/A</v>
      </c>
      <c r="AC195" s="47" t="e">
        <f ca="1">VLOOKUP($B195,INDIRECT("data!$"&amp;G177&amp;"$3:$CZ$554"),$D177-3*(B176-1)+AC$1,FALSE)</f>
        <v>#N/A</v>
      </c>
      <c r="AD195" s="47" t="e">
        <f ca="1">VLOOKUP($B195,INDIRECT("data!$"&amp;G177&amp;"$3:$CZ$554"),$D177-3*(B176-1)+AD$1,FALSE)</f>
        <v>#N/A</v>
      </c>
      <c r="AE195" s="47" t="e">
        <f ca="1">VLOOKUP($B195,INDIRECT("data!$"&amp;G177&amp;"$3:$CZ$554"),$D177-3*(B176-1)+AE$1,FALSE)</f>
        <v>#N/A</v>
      </c>
      <c r="AF195" s="47" t="e">
        <f ca="1">VLOOKUP($B195,INDIRECT("data!$"&amp;G177&amp;"$3:$CZ$554"),$D177-3*(B176-1)+AF$1,FALSE)</f>
        <v>#N/A</v>
      </c>
      <c r="AG195" s="65" t="e">
        <f t="shared" ca="1" si="395"/>
        <v>#N/A</v>
      </c>
      <c r="AH195" s="65" t="e">
        <f t="shared" ca="1" si="396"/>
        <v>#N/A</v>
      </c>
      <c r="AI195" s="65" t="e">
        <f t="shared" ca="1" si="397"/>
        <v>#N/A</v>
      </c>
      <c r="AJ195" s="65" t="e">
        <f t="shared" ca="1" si="398"/>
        <v>#N/A</v>
      </c>
      <c r="AK195" s="65" t="e">
        <f t="shared" ca="1" si="399"/>
        <v>#N/A</v>
      </c>
      <c r="AL195" s="66" t="e">
        <f t="shared" ca="1" si="400"/>
        <v>#N/A</v>
      </c>
      <c r="AM195" s="66" t="e">
        <f t="shared" ca="1" si="401"/>
        <v>#N/A</v>
      </c>
      <c r="AN195" s="65" t="e">
        <f t="shared" ca="1" si="402"/>
        <v>#N/A</v>
      </c>
      <c r="AO195" s="65" t="e">
        <f t="shared" ca="1" si="403"/>
        <v>#N/A</v>
      </c>
      <c r="AP195" s="65" t="e">
        <f t="shared" ca="1" si="404"/>
        <v>#N/A</v>
      </c>
      <c r="AQ195" s="65" t="e">
        <f t="shared" ca="1" si="405"/>
        <v>#N/A</v>
      </c>
      <c r="AR195" s="65" t="e">
        <f t="shared" ca="1" si="406"/>
        <v>#N/A</v>
      </c>
      <c r="AS195" s="65" t="e">
        <f t="shared" ca="1" si="407"/>
        <v>#N/A</v>
      </c>
      <c r="AT195" s="65" t="e">
        <f t="shared" ca="1" si="408"/>
        <v>#N/A</v>
      </c>
    </row>
    <row r="196" spans="1:46" ht="18" customHeight="1" x14ac:dyDescent="0.25">
      <c r="A196" s="49" t="str">
        <f ca="1">CONCATENATE(B188,"-",B196)</f>
        <v>Bristol City-Away-8</v>
      </c>
      <c r="B196" s="37">
        <v>8</v>
      </c>
      <c r="C196" s="41" t="e">
        <f ca="1">VLOOKUP($B196,INDIRECT("data!$"&amp;G177&amp;"$3:$CZ$554"),$D177-3*(B176-1)+C$1,FALSE)</f>
        <v>#N/A</v>
      </c>
      <c r="D196" s="30" t="e">
        <f ca="1">VLOOKUP($B196,INDIRECT("data!$"&amp;G177&amp;"$3:$CZ$554"),$D177-3*(B176-1)+D$1,FALSE)</f>
        <v>#N/A</v>
      </c>
      <c r="E196" s="30" t="e">
        <f ca="1">VLOOKUP($B196,INDIRECT("data!$"&amp;G177&amp;"$3:$CZ$554"),$D177-3*(B176-1)+E$1,FALSE)</f>
        <v>#N/A</v>
      </c>
      <c r="F196" s="29" t="e">
        <f ca="1">VLOOKUP($B196,INDIRECT("data!$"&amp;G177&amp;"$3:$CZ$554"),$D177-3*(B176-1)+F$1,FALSE)</f>
        <v>#N/A</v>
      </c>
      <c r="G196" s="29" t="e">
        <f ca="1">VLOOKUP($B196,INDIRECT("data!$"&amp;G177&amp;"$3:$CZ$554"),$D177-3*(B176-1)+G$1,FALSE)</f>
        <v>#N/A</v>
      </c>
      <c r="H196" s="15" t="e">
        <f ca="1">VLOOKUP($B196,INDIRECT("data!$"&amp;G177&amp;"$3:$CZ$554"),$D177-3*(B176-1)+H$1,FALSE)</f>
        <v>#N/A</v>
      </c>
      <c r="I196" s="29" t="e">
        <f ca="1">VLOOKUP($B196,INDIRECT("data!$"&amp;G177&amp;"$3:$CZ$554"),$D177-3*(B176-1)+I$1,FALSE)</f>
        <v>#N/A</v>
      </c>
      <c r="J196" s="29" t="e">
        <f ca="1">VLOOKUP($B196,INDIRECT("data!$"&amp;G177&amp;"$3:$CZ$554"),$D177-3*(B176-1)+J$1,FALSE)</f>
        <v>#N/A</v>
      </c>
      <c r="K196" s="15" t="e">
        <f ca="1">VLOOKUP($B196,INDIRECT("data!$"&amp;G177&amp;"$3:$CZ$554"),$D177-3*(B176-1)+K$1,FALSE)</f>
        <v>#N/A</v>
      </c>
      <c r="L196" s="30" t="e">
        <f ca="1">VLOOKUP($B196,INDIRECT("data!$"&amp;G177&amp;"$3:$CZ$554"),$D177-3*(B176-1)+L$1,FALSE)</f>
        <v>#N/A</v>
      </c>
      <c r="M196" s="45" t="e">
        <f ca="1">VLOOKUP($B196,INDIRECT("data!$"&amp;G177&amp;"$3:$CZ$554"),$D177-3*(B176-1)+M$1,FALSE)</f>
        <v>#N/A</v>
      </c>
      <c r="N196" s="45" t="e">
        <f ca="1">VLOOKUP($B196,INDIRECT("data!$"&amp;G177&amp;"$3:$CZ$554"),$D177-3*(B176-1)+N$1,FALSE)</f>
        <v>#N/A</v>
      </c>
      <c r="O196" s="45" t="e">
        <f ca="1">VLOOKUP($B196,INDIRECT("data!$"&amp;G177&amp;"$3:$CZ$554"),$D177-3*(B176-1)+O$1,FALSE)</f>
        <v>#N/A</v>
      </c>
      <c r="P196" s="45" t="e">
        <f ca="1">VLOOKUP($B196,INDIRECT("data!$"&amp;G177&amp;"$3:$CZ$554"),$D177-3*(B176-1)+P$1,FALSE)</f>
        <v>#N/A</v>
      </c>
      <c r="Q196" s="45" t="e">
        <f ca="1">VLOOKUP($B196,INDIRECT("data!$"&amp;G177&amp;"$3:$CZ$554"),$D177-3*(B176-1)+Q$1,FALSE)</f>
        <v>#N/A</v>
      </c>
      <c r="R196" s="45" t="e">
        <f ca="1">VLOOKUP($B196,INDIRECT("data!$"&amp;G177&amp;"$3:$CZ$554"),$D177-3*(B176-1)+R$1,FALSE)</f>
        <v>#N/A</v>
      </c>
      <c r="S196" s="45" t="e">
        <f ca="1">VLOOKUP($B196,INDIRECT("data!$"&amp;G177&amp;"$3:$CZ$554"),$D177-3*(B176-1)+S$1,FALSE)</f>
        <v>#N/A</v>
      </c>
      <c r="T196" s="45" t="e">
        <f ca="1">VLOOKUP($B196,INDIRECT("data!$"&amp;G177&amp;"$3:$CZ$554"),$D177-3*(B176-1)+T$1,FALSE)</f>
        <v>#N/A</v>
      </c>
      <c r="U196" s="45" t="e">
        <f ca="1">VLOOKUP($B196,INDIRECT("data!$"&amp;G177&amp;"$3:$CZ$554"),$D177-3*(B176-1)+U$1,FALSE)</f>
        <v>#N/A</v>
      </c>
      <c r="V196" s="45" t="e">
        <f ca="1">VLOOKUP($B196,INDIRECT("data!$"&amp;G177&amp;"$3:$CZ$554"),$D177-3*(B176-1)+V$1,FALSE)</f>
        <v>#N/A</v>
      </c>
      <c r="W196" s="45" t="e">
        <f ca="1">VLOOKUP($B196,INDIRECT("data!$"&amp;G177&amp;"$3:$CZ$554"),$D177-3*(B176-1)+W$1,FALSE)</f>
        <v>#N/A</v>
      </c>
      <c r="X196" s="45" t="e">
        <f ca="1">VLOOKUP($B196,INDIRECT("data!$"&amp;G177&amp;"$3:$CZ$554"),$D177-3*(B176-1)+X$1,FALSE)</f>
        <v>#N/A</v>
      </c>
      <c r="Y196" s="47" t="e">
        <f ca="1">VLOOKUP($B196,INDIRECT("data!$"&amp;G177&amp;"$3:$CZ$554"),$D177-3*(B176-1)+Y$1,FALSE)</f>
        <v>#N/A</v>
      </c>
      <c r="Z196" s="47" t="e">
        <f ca="1">VLOOKUP($B196,INDIRECT("data!$"&amp;G177&amp;"$3:$CZ$554"),$D177-3*(B176-1)+Z$1,FALSE)</f>
        <v>#N/A</v>
      </c>
      <c r="AA196" s="47" t="e">
        <f ca="1">VLOOKUP($B196,INDIRECT("data!$"&amp;G177&amp;"$3:$CZ$554"),$D177-3*(B176-1)+AA$1,FALSE)</f>
        <v>#N/A</v>
      </c>
      <c r="AB196" s="47" t="e">
        <f ca="1">VLOOKUP($B196,INDIRECT("data!$"&amp;G177&amp;"$3:$CZ$554"),$D177-3*(B176-1)+AB$1,FALSE)</f>
        <v>#N/A</v>
      </c>
      <c r="AC196" s="47" t="e">
        <f ca="1">VLOOKUP($B196,INDIRECT("data!$"&amp;G177&amp;"$3:$CZ$554"),$D177-3*(B176-1)+AC$1,FALSE)</f>
        <v>#N/A</v>
      </c>
      <c r="AD196" s="47" t="e">
        <f ca="1">VLOOKUP($B196,INDIRECT("data!$"&amp;G177&amp;"$3:$CZ$554"),$D177-3*(B176-1)+AD$1,FALSE)</f>
        <v>#N/A</v>
      </c>
      <c r="AE196" s="47" t="e">
        <f ca="1">VLOOKUP($B196,INDIRECT("data!$"&amp;G177&amp;"$3:$CZ$554"),$D177-3*(B176-1)+AE$1,FALSE)</f>
        <v>#N/A</v>
      </c>
      <c r="AF196" s="47" t="e">
        <f ca="1">VLOOKUP($B196,INDIRECT("data!$"&amp;G177&amp;"$3:$CZ$554"),$D177-3*(B176-1)+AF$1,FALSE)</f>
        <v>#N/A</v>
      </c>
      <c r="AG196" s="65" t="e">
        <f t="shared" ca="1" si="395"/>
        <v>#N/A</v>
      </c>
      <c r="AH196" s="65" t="e">
        <f t="shared" ca="1" si="396"/>
        <v>#N/A</v>
      </c>
      <c r="AI196" s="65" t="e">
        <f t="shared" ca="1" si="397"/>
        <v>#N/A</v>
      </c>
      <c r="AJ196" s="65" t="e">
        <f t="shared" ca="1" si="398"/>
        <v>#N/A</v>
      </c>
      <c r="AK196" s="65" t="e">
        <f t="shared" ca="1" si="399"/>
        <v>#N/A</v>
      </c>
      <c r="AL196" s="66" t="e">
        <f t="shared" ca="1" si="400"/>
        <v>#N/A</v>
      </c>
      <c r="AM196" s="66" t="e">
        <f t="shared" ca="1" si="401"/>
        <v>#N/A</v>
      </c>
      <c r="AN196" s="65" t="e">
        <f t="shared" ca="1" si="402"/>
        <v>#N/A</v>
      </c>
      <c r="AO196" s="65" t="e">
        <f t="shared" ca="1" si="403"/>
        <v>#N/A</v>
      </c>
      <c r="AP196" s="65" t="e">
        <f t="shared" ca="1" si="404"/>
        <v>#N/A</v>
      </c>
      <c r="AQ196" s="65" t="e">
        <f t="shared" ca="1" si="405"/>
        <v>#N/A</v>
      </c>
      <c r="AR196" s="65" t="e">
        <f t="shared" ca="1" si="406"/>
        <v>#N/A</v>
      </c>
      <c r="AS196" s="65" t="e">
        <f t="shared" ca="1" si="407"/>
        <v>#N/A</v>
      </c>
      <c r="AT196" s="65" t="e">
        <f t="shared" ca="1" si="408"/>
        <v>#N/A</v>
      </c>
    </row>
    <row r="197" spans="1:46" ht="18" customHeight="1" x14ac:dyDescent="0.25">
      <c r="A197" s="50"/>
      <c r="B197" s="42" t="s">
        <v>23</v>
      </c>
      <c r="C197" s="43"/>
      <c r="D197" s="44"/>
      <c r="E197" s="44"/>
      <c r="F197" s="46" t="e">
        <f ca="1">SUM(F189:F196)</f>
        <v>#N/A</v>
      </c>
      <c r="G197" s="46" t="e">
        <f ca="1">SUM(G189:G196)</f>
        <v>#N/A</v>
      </c>
      <c r="H197" s="42"/>
      <c r="I197" s="46" t="e">
        <f t="shared" ref="I197:J197" ca="1" si="409">SUM(I189:I196)</f>
        <v>#N/A</v>
      </c>
      <c r="J197" s="46" t="e">
        <f t="shared" ca="1" si="409"/>
        <v>#N/A</v>
      </c>
      <c r="K197" s="42"/>
      <c r="L197" s="44"/>
      <c r="M197" s="46" t="e">
        <f t="shared" ref="M197:X197" ca="1" si="410">SUM(M189:M196)</f>
        <v>#N/A</v>
      </c>
      <c r="N197" s="46" t="e">
        <f t="shared" ca="1" si="410"/>
        <v>#N/A</v>
      </c>
      <c r="O197" s="46" t="e">
        <f t="shared" ca="1" si="410"/>
        <v>#N/A</v>
      </c>
      <c r="P197" s="46" t="e">
        <f t="shared" ca="1" si="410"/>
        <v>#N/A</v>
      </c>
      <c r="Q197" s="46" t="e">
        <f t="shared" ca="1" si="410"/>
        <v>#N/A</v>
      </c>
      <c r="R197" s="46" t="e">
        <f t="shared" ca="1" si="410"/>
        <v>#N/A</v>
      </c>
      <c r="S197" s="46" t="e">
        <f t="shared" ca="1" si="410"/>
        <v>#N/A</v>
      </c>
      <c r="T197" s="46" t="e">
        <f t="shared" ca="1" si="410"/>
        <v>#N/A</v>
      </c>
      <c r="U197" s="46" t="e">
        <f t="shared" ca="1" si="410"/>
        <v>#N/A</v>
      </c>
      <c r="V197" s="46" t="e">
        <f t="shared" ca="1" si="410"/>
        <v>#N/A</v>
      </c>
      <c r="W197" s="46" t="e">
        <f t="shared" ca="1" si="410"/>
        <v>#N/A</v>
      </c>
      <c r="X197" s="46" t="e">
        <f t="shared" ca="1" si="410"/>
        <v>#N/A</v>
      </c>
      <c r="Y197" s="48"/>
      <c r="Z197" s="48"/>
      <c r="AA197" s="48"/>
      <c r="AB197" s="48"/>
      <c r="AC197" s="48"/>
      <c r="AD197" s="48"/>
      <c r="AE197" s="48"/>
      <c r="AF197" s="48"/>
    </row>
    <row r="198" spans="1:46" ht="18" customHeight="1" x14ac:dyDescent="0.25">
      <c r="A198" s="50"/>
      <c r="B198" s="38" t="str">
        <f ca="1">CONCATENATE(B177,"-All")</f>
        <v>Bristol City-All</v>
      </c>
      <c r="C198" s="40" t="s">
        <v>22</v>
      </c>
      <c r="D198" s="13" t="s">
        <v>50</v>
      </c>
      <c r="E198" s="13" t="s">
        <v>51</v>
      </c>
      <c r="F198" s="13" t="s">
        <v>3</v>
      </c>
      <c r="G198" s="13" t="s">
        <v>4</v>
      </c>
      <c r="H198" s="13" t="s">
        <v>6</v>
      </c>
      <c r="I198" s="13" t="s">
        <v>1</v>
      </c>
      <c r="J198" s="13" t="s">
        <v>2</v>
      </c>
      <c r="K198" s="13" t="s">
        <v>5</v>
      </c>
      <c r="L198" s="13" t="s">
        <v>52</v>
      </c>
      <c r="M198" s="13" t="s">
        <v>53</v>
      </c>
      <c r="N198" s="13" t="s">
        <v>54</v>
      </c>
      <c r="O198" s="13" t="s">
        <v>55</v>
      </c>
      <c r="P198" s="13" t="s">
        <v>56</v>
      </c>
      <c r="Q198" s="13" t="s">
        <v>57</v>
      </c>
      <c r="R198" s="13" t="s">
        <v>58</v>
      </c>
      <c r="S198" s="13" t="s">
        <v>59</v>
      </c>
      <c r="T198" s="13" t="s">
        <v>60</v>
      </c>
      <c r="U198" s="13" t="s">
        <v>61</v>
      </c>
      <c r="V198" s="13" t="s">
        <v>62</v>
      </c>
      <c r="W198" s="13" t="s">
        <v>63</v>
      </c>
      <c r="X198" s="13" t="s">
        <v>64</v>
      </c>
      <c r="Y198" s="13" t="s">
        <v>65</v>
      </c>
      <c r="Z198" s="13" t="s">
        <v>66</v>
      </c>
      <c r="AA198" s="13" t="s">
        <v>67</v>
      </c>
      <c r="AB198" s="13" t="s">
        <v>68</v>
      </c>
      <c r="AC198" s="13" t="s">
        <v>69</v>
      </c>
      <c r="AD198" s="13" t="s">
        <v>70</v>
      </c>
      <c r="AE198" s="13" t="s">
        <v>71</v>
      </c>
      <c r="AF198" s="13" t="s">
        <v>72</v>
      </c>
      <c r="AG198" s="62" t="s">
        <v>140</v>
      </c>
      <c r="AH198" s="62" t="s">
        <v>141</v>
      </c>
      <c r="AI198" s="62" t="s">
        <v>142</v>
      </c>
      <c r="AJ198" s="62" t="s">
        <v>143</v>
      </c>
      <c r="AK198" s="62" t="s">
        <v>144</v>
      </c>
      <c r="AL198" s="63" t="s">
        <v>145</v>
      </c>
      <c r="AM198" s="63" t="s">
        <v>146</v>
      </c>
      <c r="AN198" s="62" t="s">
        <v>147</v>
      </c>
      <c r="AO198" s="64" t="s">
        <v>150</v>
      </c>
      <c r="AP198" s="64" t="s">
        <v>151</v>
      </c>
      <c r="AQ198" s="62" t="s">
        <v>148</v>
      </c>
      <c r="AR198" s="62" t="s">
        <v>149</v>
      </c>
      <c r="AS198" s="62" t="s">
        <v>152</v>
      </c>
      <c r="AT198" s="62" t="s">
        <v>153</v>
      </c>
    </row>
    <row r="199" spans="1:46" ht="18" customHeight="1" x14ac:dyDescent="0.25">
      <c r="A199" s="49" t="str">
        <f ca="1">CONCATENATE(B198,"-",B199)</f>
        <v>Bristol City-All-1</v>
      </c>
      <c r="B199" s="38">
        <v>1</v>
      </c>
      <c r="C199" s="41">
        <f ca="1">VLOOKUP($B199,INDIRECT("data!$"&amp;H177&amp;"$3:$CZ$554"),$E177-3*(B176-1)+C$1,FALSE)</f>
        <v>43380</v>
      </c>
      <c r="D199" s="30" t="str">
        <f ca="1">VLOOKUP($B199,INDIRECT("data!$"&amp;H177&amp;"$3:$CZ$554"),$E177-3*(B176-1)+D$1,FALSE)</f>
        <v>Bristol City</v>
      </c>
      <c r="E199" s="30" t="str">
        <f ca="1">VLOOKUP($B199,INDIRECT("data!$"&amp;H177&amp;"$3:$CZ$554"),$E177-3*(B176-1)+E$1,FALSE)</f>
        <v>Sheffield Weds</v>
      </c>
      <c r="F199" s="29">
        <f ca="1">VLOOKUP($B199,INDIRECT("data!$"&amp;H177&amp;"$3:$CZ$554"),$E177-3*(B176-1)+F$1,FALSE)</f>
        <v>1</v>
      </c>
      <c r="G199" s="29">
        <f ca="1">VLOOKUP($B199,INDIRECT("data!$"&amp;H177&amp;"$3:$CZ$554"),$E177-3*(B176-1)+G$1,FALSE)</f>
        <v>2</v>
      </c>
      <c r="H199" s="15" t="str">
        <f ca="1">VLOOKUP($B199,INDIRECT("data!$"&amp;H177&amp;"$3:$CZ$554"),$E177-3*(B176-1)+H$1,FALSE)</f>
        <v>A</v>
      </c>
      <c r="I199" s="29">
        <f ca="1">VLOOKUP($B199,INDIRECT("data!$"&amp;H177&amp;"$3:$CZ$554"),$E177-3*(B176-1)+I$1,FALSE)</f>
        <v>0</v>
      </c>
      <c r="J199" s="29">
        <f ca="1">VLOOKUP($B199,INDIRECT("data!$"&amp;H177&amp;"$3:$CZ$554"),$E177-3*(B176-1)+J$1,FALSE)</f>
        <v>0</v>
      </c>
      <c r="K199" s="15" t="str">
        <f ca="1">VLOOKUP($B199,INDIRECT("data!$"&amp;H177&amp;"$3:$CZ$554"),$E177-3*(B176-1)+K$1,FALSE)</f>
        <v>D</v>
      </c>
      <c r="L199" s="30" t="str">
        <f ca="1">VLOOKUP($B199,INDIRECT("data!$"&amp;H177&amp;"$3:$CZ$554"),$E177-3*(B176-1)+L$1,FALSE)</f>
        <v>A Davies</v>
      </c>
      <c r="M199" s="45">
        <f ca="1">VLOOKUP($B199,INDIRECT("data!$"&amp;H177&amp;"$3:$CZ$554"),$E177-3*(B176-1)+M$1,FALSE)</f>
        <v>12</v>
      </c>
      <c r="N199" s="45">
        <f ca="1">VLOOKUP($B199,INDIRECT("data!$"&amp;H177&amp;"$3:$CZ$554"),$E177-3*(B176-1)+N$1,FALSE)</f>
        <v>9</v>
      </c>
      <c r="O199" s="45">
        <f ca="1">VLOOKUP($B199,INDIRECT("data!$"&amp;H177&amp;"$3:$CZ$554"),$E177-3*(B176-1)+O$1,FALSE)</f>
        <v>5</v>
      </c>
      <c r="P199" s="45">
        <f ca="1">VLOOKUP($B199,INDIRECT("data!$"&amp;H177&amp;"$3:$CZ$554"),$E177-3*(B176-1)+P$1,FALSE)</f>
        <v>5</v>
      </c>
      <c r="Q199" s="45">
        <f ca="1">VLOOKUP($B199,INDIRECT("data!$"&amp;H177&amp;"$3:$CZ$554"),$E177-3*(B176-1)+Q$1,FALSE)</f>
        <v>7</v>
      </c>
      <c r="R199" s="45">
        <f ca="1">VLOOKUP($B199,INDIRECT("data!$"&amp;H177&amp;"$3:$CZ$554"),$E177-3*(B176-1)+R$1,FALSE)</f>
        <v>22</v>
      </c>
      <c r="S199" s="45">
        <f ca="1">VLOOKUP($B199,INDIRECT("data!$"&amp;H177&amp;"$3:$CZ$554"),$E177-3*(B176-1)+S$1,FALSE)</f>
        <v>5</v>
      </c>
      <c r="T199" s="45">
        <f ca="1">VLOOKUP($B199,INDIRECT("data!$"&amp;H177&amp;"$3:$CZ$554"),$E177-3*(B176-1)+T$1,FALSE)</f>
        <v>5</v>
      </c>
      <c r="U199" s="45">
        <f ca="1">VLOOKUP($B199,INDIRECT("data!$"&amp;H177&amp;"$3:$CZ$554"),$E177-3*(B176-1)+U$1,FALSE)</f>
        <v>1</v>
      </c>
      <c r="V199" s="45">
        <f ca="1">VLOOKUP($B199,INDIRECT("data!$"&amp;H177&amp;"$3:$CZ$554"),$E177-3*(B176-1)+V$1,FALSE)</f>
        <v>5</v>
      </c>
      <c r="W199" s="45">
        <f ca="1">VLOOKUP($B199,INDIRECT("data!$"&amp;H177&amp;"$3:$CZ$554"),$E177-3*(B176-1)+W$1,FALSE)</f>
        <v>0</v>
      </c>
      <c r="X199" s="45">
        <f ca="1">VLOOKUP($B199,INDIRECT("data!$"&amp;H177&amp;"$3:$CZ$554"),$E177-3*(B176-1)+X$1,FALSE)</f>
        <v>0</v>
      </c>
      <c r="Y199" s="47">
        <f ca="1">VLOOKUP($B199,INDIRECT("data!$"&amp;H177&amp;"$3:$CZ$554"),$E177-3*(B176-1)+Y$1,FALSE)</f>
        <v>1.85</v>
      </c>
      <c r="Z199" s="47">
        <f ca="1">VLOOKUP($B199,INDIRECT("data!$"&amp;H177&amp;"$3:$CZ$554"),$E177-3*(B176-1)+Z$1,FALSE)</f>
        <v>3.6</v>
      </c>
      <c r="AA199" s="47">
        <f ca="1">VLOOKUP($B199,INDIRECT("data!$"&amp;H177&amp;"$3:$CZ$554"),$E177-3*(B176-1)+AA$1,FALSE)</f>
        <v>4.75</v>
      </c>
      <c r="AB199" s="47">
        <f ca="1">VLOOKUP($B199,INDIRECT("data!$"&amp;H177&amp;"$3:$CZ$554"),$E177-3*(B176-1)+AB$1,FALSE)</f>
        <v>1.86</v>
      </c>
      <c r="AC199" s="47">
        <f ca="1">VLOOKUP($B199,INDIRECT("data!$"&amp;H177&amp;"$3:$CZ$554"),$E177-3*(B176-1)+AC$1,FALSE)</f>
        <v>3.71</v>
      </c>
      <c r="AD199" s="47">
        <f ca="1">VLOOKUP($B199,INDIRECT("data!$"&amp;H177&amp;"$3:$CZ$554"),$E177-3*(B176-1)+AD$1,FALSE)</f>
        <v>4.54</v>
      </c>
      <c r="AE199" s="47">
        <f ca="1">VLOOKUP($B199,INDIRECT("data!$"&amp;H177&amp;"$3:$CZ$554"),$E177-3*(B176-1)+AE$1,FALSE)</f>
        <v>1.82</v>
      </c>
      <c r="AF199" s="47">
        <f ca="1">VLOOKUP($B199,INDIRECT("data!$"&amp;H177&amp;"$3:$CZ$554"),$E177-3*(B176-1)+AF$1,FALSE)</f>
        <v>1.96</v>
      </c>
      <c r="AG199" s="65">
        <f ca="1">IF(C199="","",F199+G199)</f>
        <v>3</v>
      </c>
      <c r="AH199" s="65">
        <f ca="1">IF(C199="","",I199+J199)</f>
        <v>0</v>
      </c>
      <c r="AI199" s="65">
        <f ca="1">IF(C199="","",AJ199+AK199)</f>
        <v>3</v>
      </c>
      <c r="AJ199" s="65">
        <f ca="1">IF(C199="","",F199-I199)</f>
        <v>1</v>
      </c>
      <c r="AK199" s="65">
        <f ca="1">IF(C199="","",G199-J199)</f>
        <v>2</v>
      </c>
      <c r="AL199" s="66" t="str">
        <f ca="1">IF(AJ199&gt;AK199,"H",IF(AJ199=AK199,"D",IF(AJ199&lt;AK199,"A","Error!")))</f>
        <v>A</v>
      </c>
      <c r="AM199" s="66" t="str">
        <f ca="1">IF(C199="","",CONCATENATE(K199,"-",H199))</f>
        <v>D-A</v>
      </c>
      <c r="AN199" s="65">
        <f ca="1">IF(C199="","",IF(AND(F199&gt;0,G199&gt;0),1,0))</f>
        <v>1</v>
      </c>
      <c r="AO199" s="65">
        <f ca="1">IF(C199="","",IF(AND(F199&gt;0,I199&gt;0),1,0))</f>
        <v>0</v>
      </c>
      <c r="AP199" s="65">
        <f ca="1">IF(C199="","",IF(AND(G199&gt;0,J199&gt;0),1,0))</f>
        <v>0</v>
      </c>
      <c r="AQ199" s="65">
        <f ca="1">IF(C199="","",IF(AND(H199="H",G199=0),1,0))</f>
        <v>0</v>
      </c>
      <c r="AR199" s="65">
        <f ca="1">IF(C199="","",IF(AND(H199="A",F199=0),1,0))</f>
        <v>0</v>
      </c>
      <c r="AS199" s="65">
        <f ca="1">IF(C199="","",IF(AND(K199="H",AL199="H"),1,0))</f>
        <v>0</v>
      </c>
      <c r="AT199" s="65">
        <f ca="1">IF(C199="","",IF(AND(K199="A",AL199="A"),1,0))</f>
        <v>0</v>
      </c>
    </row>
    <row r="200" spans="1:46" ht="18" customHeight="1" x14ac:dyDescent="0.25">
      <c r="A200" s="49" t="str">
        <f ca="1">CONCATENATE(B198,"-",B200)</f>
        <v>Bristol City-All-2</v>
      </c>
      <c r="B200" s="38">
        <v>2</v>
      </c>
      <c r="C200" s="41">
        <f ca="1">VLOOKUP($B200,INDIRECT("data!$"&amp;H177&amp;"$3:$CZ$554"),$E177-3*(B176-1)+C$1,FALSE)</f>
        <v>43376</v>
      </c>
      <c r="D200" s="30" t="str">
        <f ca="1">VLOOKUP($B200,INDIRECT("data!$"&amp;H177&amp;"$3:$CZ$554"),$E177-3*(B176-1)+D$1,FALSE)</f>
        <v>Rotherham</v>
      </c>
      <c r="E200" s="30" t="str">
        <f ca="1">VLOOKUP($B200,INDIRECT("data!$"&amp;H177&amp;"$3:$CZ$554"),$E177-3*(B176-1)+E$1,FALSE)</f>
        <v>Bristol City</v>
      </c>
      <c r="F200" s="29">
        <f ca="1">VLOOKUP($B200,INDIRECT("data!$"&amp;H177&amp;"$3:$CZ$554"),$E177-3*(B176-1)+F$1,FALSE)</f>
        <v>0</v>
      </c>
      <c r="G200" s="29">
        <f ca="1">VLOOKUP($B200,INDIRECT("data!$"&amp;H177&amp;"$3:$CZ$554"),$E177-3*(B176-1)+G$1,FALSE)</f>
        <v>0</v>
      </c>
      <c r="H200" s="15" t="str">
        <f ca="1">VLOOKUP($B200,INDIRECT("data!$"&amp;H177&amp;"$3:$CZ$554"),$E177-3*(B176-1)+H$1,FALSE)</f>
        <v>D</v>
      </c>
      <c r="I200" s="29">
        <f ca="1">VLOOKUP($B200,INDIRECT("data!$"&amp;H177&amp;"$3:$CZ$554"),$E177-3*(B176-1)+I$1,FALSE)</f>
        <v>0</v>
      </c>
      <c r="J200" s="29">
        <f ca="1">VLOOKUP($B200,INDIRECT("data!$"&amp;H177&amp;"$3:$CZ$554"),$E177-3*(B176-1)+J$1,FALSE)</f>
        <v>0</v>
      </c>
      <c r="K200" s="15" t="str">
        <f ca="1">VLOOKUP($B200,INDIRECT("data!$"&amp;H177&amp;"$3:$CZ$554"),$E177-3*(B176-1)+K$1,FALSE)</f>
        <v>D</v>
      </c>
      <c r="L200" s="30" t="str">
        <f ca="1">VLOOKUP($B200,INDIRECT("data!$"&amp;H177&amp;"$3:$CZ$554"),$E177-3*(B176-1)+L$1,FALSE)</f>
        <v>G Ward</v>
      </c>
      <c r="M200" s="45">
        <f ca="1">VLOOKUP($B200,INDIRECT("data!$"&amp;H177&amp;"$3:$CZ$554"),$E177-3*(B176-1)+M$1,FALSE)</f>
        <v>21</v>
      </c>
      <c r="N200" s="45">
        <f ca="1">VLOOKUP($B200,INDIRECT("data!$"&amp;H177&amp;"$3:$CZ$554"),$E177-3*(B176-1)+N$1,FALSE)</f>
        <v>13</v>
      </c>
      <c r="O200" s="45">
        <f ca="1">VLOOKUP($B200,INDIRECT("data!$"&amp;H177&amp;"$3:$CZ$554"),$E177-3*(B176-1)+O$1,FALSE)</f>
        <v>6</v>
      </c>
      <c r="P200" s="45">
        <f ca="1">VLOOKUP($B200,INDIRECT("data!$"&amp;H177&amp;"$3:$CZ$554"),$E177-3*(B176-1)+P$1,FALSE)</f>
        <v>3</v>
      </c>
      <c r="Q200" s="45">
        <f ca="1">VLOOKUP($B200,INDIRECT("data!$"&amp;H177&amp;"$3:$CZ$554"),$E177-3*(B176-1)+Q$1,FALSE)</f>
        <v>12</v>
      </c>
      <c r="R200" s="45">
        <f ca="1">VLOOKUP($B200,INDIRECT("data!$"&amp;H177&amp;"$3:$CZ$554"),$E177-3*(B176-1)+R$1,FALSE)</f>
        <v>15</v>
      </c>
      <c r="S200" s="45">
        <f ca="1">VLOOKUP($B200,INDIRECT("data!$"&amp;H177&amp;"$3:$CZ$554"),$E177-3*(B176-1)+S$1,FALSE)</f>
        <v>6</v>
      </c>
      <c r="T200" s="45">
        <f ca="1">VLOOKUP($B200,INDIRECT("data!$"&amp;H177&amp;"$3:$CZ$554"),$E177-3*(B176-1)+T$1,FALSE)</f>
        <v>3</v>
      </c>
      <c r="U200" s="45">
        <f ca="1">VLOOKUP($B200,INDIRECT("data!$"&amp;H177&amp;"$3:$CZ$554"),$E177-3*(B176-1)+U$1,FALSE)</f>
        <v>2</v>
      </c>
      <c r="V200" s="45">
        <f ca="1">VLOOKUP($B200,INDIRECT("data!$"&amp;H177&amp;"$3:$CZ$554"),$E177-3*(B176-1)+V$1,FALSE)</f>
        <v>3</v>
      </c>
      <c r="W200" s="45">
        <f ca="1">VLOOKUP($B200,INDIRECT("data!$"&amp;H177&amp;"$3:$CZ$554"),$E177-3*(B176-1)+W$1,FALSE)</f>
        <v>0</v>
      </c>
      <c r="X200" s="45">
        <f ca="1">VLOOKUP($B200,INDIRECT("data!$"&amp;H177&amp;"$3:$CZ$554"),$E177-3*(B176-1)+X$1,FALSE)</f>
        <v>0</v>
      </c>
      <c r="Y200" s="47">
        <f ca="1">VLOOKUP($B200,INDIRECT("data!$"&amp;H177&amp;"$3:$CZ$554"),$E177-3*(B176-1)+Y$1,FALSE)</f>
        <v>3.75</v>
      </c>
      <c r="Z200" s="47">
        <f ca="1">VLOOKUP($B200,INDIRECT("data!$"&amp;H177&amp;"$3:$CZ$554"),$E177-3*(B176-1)+Z$1,FALSE)</f>
        <v>3.5</v>
      </c>
      <c r="AA200" s="47">
        <f ca="1">VLOOKUP($B200,INDIRECT("data!$"&amp;H177&amp;"$3:$CZ$554"),$E177-3*(B176-1)+AA$1,FALSE)</f>
        <v>2.1</v>
      </c>
      <c r="AB200" s="47">
        <f ca="1">VLOOKUP($B200,INDIRECT("data!$"&amp;H177&amp;"$3:$CZ$554"),$E177-3*(B176-1)+AB$1,FALSE)</f>
        <v>3.58</v>
      </c>
      <c r="AC200" s="47">
        <f ca="1">VLOOKUP($B200,INDIRECT("data!$"&amp;H177&amp;"$3:$CZ$554"),$E177-3*(B176-1)+AC$1,FALSE)</f>
        <v>3.5</v>
      </c>
      <c r="AD200" s="47">
        <f ca="1">VLOOKUP($B200,INDIRECT("data!$"&amp;H177&amp;"$3:$CZ$554"),$E177-3*(B176-1)+AD$1,FALSE)</f>
        <v>2.17</v>
      </c>
      <c r="AE200" s="47">
        <f ca="1">VLOOKUP($B200,INDIRECT("data!$"&amp;H177&amp;"$3:$CZ$554"),$E177-3*(B176-1)+AE$1,FALSE)</f>
        <v>1.96</v>
      </c>
      <c r="AF200" s="47">
        <f ca="1">VLOOKUP($B200,INDIRECT("data!$"&amp;H177&amp;"$3:$CZ$554"),$E177-3*(B176-1)+AF$1,FALSE)</f>
        <v>1.83</v>
      </c>
      <c r="AG200" s="65">
        <f t="shared" ref="AG200:AG208" ca="1" si="411">IF(C200="","",F200+G200)</f>
        <v>0</v>
      </c>
      <c r="AH200" s="65">
        <f t="shared" ref="AH200:AH208" ca="1" si="412">IF(C200="","",I200+J200)</f>
        <v>0</v>
      </c>
      <c r="AI200" s="65">
        <f t="shared" ref="AI200:AI208" ca="1" si="413">IF(C200="","",AJ200+AK200)</f>
        <v>0</v>
      </c>
      <c r="AJ200" s="65">
        <f t="shared" ref="AJ200:AJ208" ca="1" si="414">IF(C200="","",F200-I200)</f>
        <v>0</v>
      </c>
      <c r="AK200" s="65">
        <f t="shared" ref="AK200:AK208" ca="1" si="415">IF(C200="","",G200-J200)</f>
        <v>0</v>
      </c>
      <c r="AL200" s="66" t="str">
        <f t="shared" ref="AL200:AL208" ca="1" si="416">IF(AJ200&gt;AK200,"H",IF(AJ200=AK200,"D",IF(AJ200&lt;AK200,"A","Error!")))</f>
        <v>D</v>
      </c>
      <c r="AM200" s="66" t="str">
        <f t="shared" ref="AM200:AM208" ca="1" si="417">IF(C200="","",CONCATENATE(K200,"-",H200))</f>
        <v>D-D</v>
      </c>
      <c r="AN200" s="65">
        <f t="shared" ref="AN200:AN208" ca="1" si="418">IF(C200="","",IF(AND(F200&gt;0,G200&gt;0),1,0))</f>
        <v>0</v>
      </c>
      <c r="AO200" s="65">
        <f t="shared" ref="AO200:AO208" ca="1" si="419">IF(C200="","",IF(AND(F200&gt;0,I200&gt;0),1,0))</f>
        <v>0</v>
      </c>
      <c r="AP200" s="65">
        <f t="shared" ref="AP200:AP208" ca="1" si="420">IF(C200="","",IF(AND(G200&gt;0,J200&gt;0),1,0))</f>
        <v>0</v>
      </c>
      <c r="AQ200" s="65">
        <f t="shared" ref="AQ200:AQ208" ca="1" si="421">IF(C200="","",IF(AND(H200="H",G200=0),1,0))</f>
        <v>0</v>
      </c>
      <c r="AR200" s="65">
        <f t="shared" ref="AR200:AR208" ca="1" si="422">IF(C200="","",IF(AND(H200="A",F200=0),1,0))</f>
        <v>0</v>
      </c>
      <c r="AS200" s="65">
        <f t="shared" ref="AS200:AS208" ca="1" si="423">IF(C200="","",IF(AND(K200="H",AL200="H"),1,0))</f>
        <v>0</v>
      </c>
      <c r="AT200" s="65">
        <f t="shared" ref="AT200:AT208" ca="1" si="424">IF(C200="","",IF(AND(K200="A",AL200="A"),1,0))</f>
        <v>0</v>
      </c>
    </row>
    <row r="201" spans="1:46" ht="18" customHeight="1" x14ac:dyDescent="0.25">
      <c r="A201" s="49" t="str">
        <f ca="1">CONCATENATE(B198,"-",B201)</f>
        <v>Bristol City-All-3</v>
      </c>
      <c r="B201" s="38">
        <v>3</v>
      </c>
      <c r="C201" s="41">
        <f ca="1">VLOOKUP($B201,INDIRECT("data!$"&amp;H177&amp;"$3:$CZ$554"),$E177-3*(B176-1)+C$1,FALSE)</f>
        <v>43371</v>
      </c>
      <c r="D201" s="30" t="str">
        <f ca="1">VLOOKUP($B201,INDIRECT("data!$"&amp;H177&amp;"$3:$CZ$554"),$E177-3*(B176-1)+D$1,FALSE)</f>
        <v>Bristol City</v>
      </c>
      <c r="E201" s="30" t="str">
        <f ca="1">VLOOKUP($B201,INDIRECT("data!$"&amp;H177&amp;"$3:$CZ$554"),$E177-3*(B176-1)+E$1,FALSE)</f>
        <v>Aston Villa</v>
      </c>
      <c r="F201" s="29">
        <f ca="1">VLOOKUP($B201,INDIRECT("data!$"&amp;H177&amp;"$3:$CZ$554"),$E177-3*(B176-1)+F$1,FALSE)</f>
        <v>1</v>
      </c>
      <c r="G201" s="29">
        <f ca="1">VLOOKUP($B201,INDIRECT("data!$"&amp;H177&amp;"$3:$CZ$554"),$E177-3*(B176-1)+G$1,FALSE)</f>
        <v>1</v>
      </c>
      <c r="H201" s="15" t="str">
        <f ca="1">VLOOKUP($B201,INDIRECT("data!$"&amp;H177&amp;"$3:$CZ$554"),$E177-3*(B176-1)+H$1,FALSE)</f>
        <v>D</v>
      </c>
      <c r="I201" s="29">
        <f ca="1">VLOOKUP($B201,INDIRECT("data!$"&amp;H177&amp;"$3:$CZ$554"),$E177-3*(B176-1)+I$1,FALSE)</f>
        <v>1</v>
      </c>
      <c r="J201" s="29">
        <f ca="1">VLOOKUP($B201,INDIRECT("data!$"&amp;H177&amp;"$3:$CZ$554"),$E177-3*(B176-1)+J$1,FALSE)</f>
        <v>1</v>
      </c>
      <c r="K201" s="15" t="str">
        <f ca="1">VLOOKUP($B201,INDIRECT("data!$"&amp;H177&amp;"$3:$CZ$554"),$E177-3*(B176-1)+K$1,FALSE)</f>
        <v>D</v>
      </c>
      <c r="L201" s="30" t="str">
        <f ca="1">VLOOKUP($B201,INDIRECT("data!$"&amp;H177&amp;"$3:$CZ$554"),$E177-3*(B176-1)+L$1,FALSE)</f>
        <v>T Robinson</v>
      </c>
      <c r="M201" s="45">
        <f ca="1">VLOOKUP($B201,INDIRECT("data!$"&amp;H177&amp;"$3:$CZ$554"),$E177-3*(B176-1)+M$1,FALSE)</f>
        <v>7</v>
      </c>
      <c r="N201" s="45">
        <f ca="1">VLOOKUP($B201,INDIRECT("data!$"&amp;H177&amp;"$3:$CZ$554"),$E177-3*(B176-1)+N$1,FALSE)</f>
        <v>12</v>
      </c>
      <c r="O201" s="45">
        <f ca="1">VLOOKUP($B201,INDIRECT("data!$"&amp;H177&amp;"$3:$CZ$554"),$E177-3*(B176-1)+O$1,FALSE)</f>
        <v>3</v>
      </c>
      <c r="P201" s="45">
        <f ca="1">VLOOKUP($B201,INDIRECT("data!$"&amp;H177&amp;"$3:$CZ$554"),$E177-3*(B176-1)+P$1,FALSE)</f>
        <v>5</v>
      </c>
      <c r="Q201" s="45">
        <f ca="1">VLOOKUP($B201,INDIRECT("data!$"&amp;H177&amp;"$3:$CZ$554"),$E177-3*(B176-1)+Q$1,FALSE)</f>
        <v>15</v>
      </c>
      <c r="R201" s="45">
        <f ca="1">VLOOKUP($B201,INDIRECT("data!$"&amp;H177&amp;"$3:$CZ$554"),$E177-3*(B176-1)+R$1,FALSE)</f>
        <v>18</v>
      </c>
      <c r="S201" s="45">
        <f ca="1">VLOOKUP($B201,INDIRECT("data!$"&amp;H177&amp;"$3:$CZ$554"),$E177-3*(B176-1)+S$1,FALSE)</f>
        <v>3</v>
      </c>
      <c r="T201" s="45">
        <f ca="1">VLOOKUP($B201,INDIRECT("data!$"&amp;H177&amp;"$3:$CZ$554"),$E177-3*(B176-1)+T$1,FALSE)</f>
        <v>8</v>
      </c>
      <c r="U201" s="45">
        <f ca="1">VLOOKUP($B201,INDIRECT("data!$"&amp;H177&amp;"$3:$CZ$554"),$E177-3*(B176-1)+U$1,FALSE)</f>
        <v>2</v>
      </c>
      <c r="V201" s="45">
        <f ca="1">VLOOKUP($B201,INDIRECT("data!$"&amp;H177&amp;"$3:$CZ$554"),$E177-3*(B176-1)+V$1,FALSE)</f>
        <v>2</v>
      </c>
      <c r="W201" s="45">
        <f ca="1">VLOOKUP($B201,INDIRECT("data!$"&amp;H177&amp;"$3:$CZ$554"),$E177-3*(B176-1)+W$1,FALSE)</f>
        <v>0</v>
      </c>
      <c r="X201" s="45">
        <f ca="1">VLOOKUP($B201,INDIRECT("data!$"&amp;H177&amp;"$3:$CZ$554"),$E177-3*(B176-1)+X$1,FALSE)</f>
        <v>0</v>
      </c>
      <c r="Y201" s="47">
        <f ca="1">VLOOKUP($B201,INDIRECT("data!$"&amp;H177&amp;"$3:$CZ$554"),$E177-3*(B176-1)+Y$1,FALSE)</f>
        <v>2.5</v>
      </c>
      <c r="Z201" s="47">
        <f ca="1">VLOOKUP($B201,INDIRECT("data!$"&amp;H177&amp;"$3:$CZ$554"),$E177-3*(B176-1)+Z$1,FALSE)</f>
        <v>3.4</v>
      </c>
      <c r="AA201" s="47">
        <f ca="1">VLOOKUP($B201,INDIRECT("data!$"&amp;H177&amp;"$3:$CZ$554"),$E177-3*(B176-1)+AA$1,FALSE)</f>
        <v>3</v>
      </c>
      <c r="AB201" s="47">
        <f ca="1">VLOOKUP($B201,INDIRECT("data!$"&amp;H177&amp;"$3:$CZ$554"),$E177-3*(B176-1)+AB$1,FALSE)</f>
        <v>2.5</v>
      </c>
      <c r="AC201" s="47">
        <f ca="1">VLOOKUP($B201,INDIRECT("data!$"&amp;H177&amp;"$3:$CZ$554"),$E177-3*(B176-1)+AC$1,FALSE)</f>
        <v>3.35</v>
      </c>
      <c r="AD201" s="47">
        <f ca="1">VLOOKUP($B201,INDIRECT("data!$"&amp;H177&amp;"$3:$CZ$554"),$E177-3*(B176-1)+AD$1,FALSE)</f>
        <v>3.07</v>
      </c>
      <c r="AE201" s="47">
        <f ca="1">VLOOKUP($B201,INDIRECT("data!$"&amp;H177&amp;"$3:$CZ$554"),$E177-3*(B176-1)+AE$1,FALSE)</f>
        <v>1.95</v>
      </c>
      <c r="AF201" s="47">
        <f ca="1">VLOOKUP($B201,INDIRECT("data!$"&amp;H177&amp;"$3:$CZ$554"),$E177-3*(B176-1)+AF$1,FALSE)</f>
        <v>1.84</v>
      </c>
      <c r="AG201" s="65">
        <f t="shared" ca="1" si="411"/>
        <v>2</v>
      </c>
      <c r="AH201" s="65">
        <f t="shared" ca="1" si="412"/>
        <v>2</v>
      </c>
      <c r="AI201" s="65">
        <f t="shared" ca="1" si="413"/>
        <v>0</v>
      </c>
      <c r="AJ201" s="65">
        <f t="shared" ca="1" si="414"/>
        <v>0</v>
      </c>
      <c r="AK201" s="65">
        <f t="shared" ca="1" si="415"/>
        <v>0</v>
      </c>
      <c r="AL201" s="66" t="str">
        <f t="shared" ca="1" si="416"/>
        <v>D</v>
      </c>
      <c r="AM201" s="66" t="str">
        <f t="shared" ca="1" si="417"/>
        <v>D-D</v>
      </c>
      <c r="AN201" s="65">
        <f t="shared" ca="1" si="418"/>
        <v>1</v>
      </c>
      <c r="AO201" s="65">
        <f t="shared" ca="1" si="419"/>
        <v>1</v>
      </c>
      <c r="AP201" s="65">
        <f t="shared" ca="1" si="420"/>
        <v>1</v>
      </c>
      <c r="AQ201" s="65">
        <f t="shared" ca="1" si="421"/>
        <v>0</v>
      </c>
      <c r="AR201" s="65">
        <f t="shared" ca="1" si="422"/>
        <v>0</v>
      </c>
      <c r="AS201" s="65">
        <f t="shared" ca="1" si="423"/>
        <v>0</v>
      </c>
      <c r="AT201" s="65">
        <f t="shared" ca="1" si="424"/>
        <v>0</v>
      </c>
    </row>
    <row r="202" spans="1:46" ht="18" customHeight="1" x14ac:dyDescent="0.25">
      <c r="A202" s="49" t="str">
        <f ca="1">CONCATENATE(B198,"-",B202)</f>
        <v>Bristol City-All-4</v>
      </c>
      <c r="B202" s="38">
        <v>4</v>
      </c>
      <c r="C202" s="41">
        <f ca="1">VLOOKUP($B202,INDIRECT("data!$"&amp;H177&amp;"$3:$CZ$554"),$E177-3*(B176-1)+C$1,FALSE)</f>
        <v>43364</v>
      </c>
      <c r="D202" s="30" t="str">
        <f ca="1">VLOOKUP($B202,INDIRECT("data!$"&amp;H177&amp;"$3:$CZ$554"),$E177-3*(B176-1)+D$1,FALSE)</f>
        <v>Wigan</v>
      </c>
      <c r="E202" s="30" t="str">
        <f ca="1">VLOOKUP($B202,INDIRECT("data!$"&amp;H177&amp;"$3:$CZ$554"),$E177-3*(B176-1)+E$1,FALSE)</f>
        <v>Bristol City</v>
      </c>
      <c r="F202" s="29">
        <f ca="1">VLOOKUP($B202,INDIRECT("data!$"&amp;H177&amp;"$3:$CZ$554"),$E177-3*(B176-1)+F$1,FALSE)</f>
        <v>1</v>
      </c>
      <c r="G202" s="29">
        <f ca="1">VLOOKUP($B202,INDIRECT("data!$"&amp;H177&amp;"$3:$CZ$554"),$E177-3*(B176-1)+G$1,FALSE)</f>
        <v>0</v>
      </c>
      <c r="H202" s="15" t="str">
        <f ca="1">VLOOKUP($B202,INDIRECT("data!$"&amp;H177&amp;"$3:$CZ$554"),$E177-3*(B176-1)+H$1,FALSE)</f>
        <v>H</v>
      </c>
      <c r="I202" s="29">
        <f ca="1">VLOOKUP($B202,INDIRECT("data!$"&amp;H177&amp;"$3:$CZ$554"),$E177-3*(B176-1)+I$1,FALSE)</f>
        <v>0</v>
      </c>
      <c r="J202" s="29">
        <f ca="1">VLOOKUP($B202,INDIRECT("data!$"&amp;H177&amp;"$3:$CZ$554"),$E177-3*(B176-1)+J$1,FALSE)</f>
        <v>0</v>
      </c>
      <c r="K202" s="15" t="str">
        <f ca="1">VLOOKUP($B202,INDIRECT("data!$"&amp;H177&amp;"$3:$CZ$554"),$E177-3*(B176-1)+K$1,FALSE)</f>
        <v>D</v>
      </c>
      <c r="L202" s="30" t="str">
        <f ca="1">VLOOKUP($B202,INDIRECT("data!$"&amp;H177&amp;"$3:$CZ$554"),$E177-3*(B176-1)+L$1,FALSE)</f>
        <v>O Langford</v>
      </c>
      <c r="M202" s="45">
        <f ca="1">VLOOKUP($B202,INDIRECT("data!$"&amp;H177&amp;"$3:$CZ$554"),$E177-3*(B176-1)+M$1,FALSE)</f>
        <v>9</v>
      </c>
      <c r="N202" s="45">
        <f ca="1">VLOOKUP($B202,INDIRECT("data!$"&amp;H177&amp;"$3:$CZ$554"),$E177-3*(B176-1)+N$1,FALSE)</f>
        <v>9</v>
      </c>
      <c r="O202" s="45">
        <f ca="1">VLOOKUP($B202,INDIRECT("data!$"&amp;H177&amp;"$3:$CZ$554"),$E177-3*(B176-1)+O$1,FALSE)</f>
        <v>1</v>
      </c>
      <c r="P202" s="45">
        <f ca="1">VLOOKUP($B202,INDIRECT("data!$"&amp;H177&amp;"$3:$CZ$554"),$E177-3*(B176-1)+P$1,FALSE)</f>
        <v>3</v>
      </c>
      <c r="Q202" s="45">
        <f ca="1">VLOOKUP($B202,INDIRECT("data!$"&amp;H177&amp;"$3:$CZ$554"),$E177-3*(B176-1)+Q$1,FALSE)</f>
        <v>12</v>
      </c>
      <c r="R202" s="45">
        <f ca="1">VLOOKUP($B202,INDIRECT("data!$"&amp;H177&amp;"$3:$CZ$554"),$E177-3*(B176-1)+R$1,FALSE)</f>
        <v>13</v>
      </c>
      <c r="S202" s="45">
        <f ca="1">VLOOKUP($B202,INDIRECT("data!$"&amp;H177&amp;"$3:$CZ$554"),$E177-3*(B176-1)+S$1,FALSE)</f>
        <v>2</v>
      </c>
      <c r="T202" s="45">
        <f ca="1">VLOOKUP($B202,INDIRECT("data!$"&amp;H177&amp;"$3:$CZ$554"),$E177-3*(B176-1)+T$1,FALSE)</f>
        <v>4</v>
      </c>
      <c r="U202" s="45">
        <f ca="1">VLOOKUP($B202,INDIRECT("data!$"&amp;H177&amp;"$3:$CZ$554"),$E177-3*(B176-1)+U$1,FALSE)</f>
        <v>2</v>
      </c>
      <c r="V202" s="45">
        <f ca="1">VLOOKUP($B202,INDIRECT("data!$"&amp;H177&amp;"$3:$CZ$554"),$E177-3*(B176-1)+V$1,FALSE)</f>
        <v>1</v>
      </c>
      <c r="W202" s="45">
        <f ca="1">VLOOKUP($B202,INDIRECT("data!$"&amp;H177&amp;"$3:$CZ$554"),$E177-3*(B176-1)+W$1,FALSE)</f>
        <v>0</v>
      </c>
      <c r="X202" s="45">
        <f ca="1">VLOOKUP($B202,INDIRECT("data!$"&amp;H177&amp;"$3:$CZ$554"),$E177-3*(B176-1)+X$1,FALSE)</f>
        <v>0</v>
      </c>
      <c r="Y202" s="47">
        <f ca="1">VLOOKUP($B202,INDIRECT("data!$"&amp;H177&amp;"$3:$CZ$554"),$E177-3*(B176-1)+Y$1,FALSE)</f>
        <v>2.2999999999999998</v>
      </c>
      <c r="Z202" s="47">
        <f ca="1">VLOOKUP($B202,INDIRECT("data!$"&amp;H177&amp;"$3:$CZ$554"),$E177-3*(B176-1)+Z$1,FALSE)</f>
        <v>3.5</v>
      </c>
      <c r="AA202" s="47">
        <f ca="1">VLOOKUP($B202,INDIRECT("data!$"&amp;H177&amp;"$3:$CZ$554"),$E177-3*(B176-1)+AA$1,FALSE)</f>
        <v>3.3</v>
      </c>
      <c r="AB202" s="47">
        <f ca="1">VLOOKUP($B202,INDIRECT("data!$"&amp;H177&amp;"$3:$CZ$554"),$E177-3*(B176-1)+AB$1,FALSE)</f>
        <v>2.2999999999999998</v>
      </c>
      <c r="AC202" s="47">
        <f ca="1">VLOOKUP($B202,INDIRECT("data!$"&amp;H177&amp;"$3:$CZ$554"),$E177-3*(B176-1)+AC$1,FALSE)</f>
        <v>3.47</v>
      </c>
      <c r="AD202" s="47">
        <f ca="1">VLOOKUP($B202,INDIRECT("data!$"&amp;H177&amp;"$3:$CZ$554"),$E177-3*(B176-1)+AD$1,FALSE)</f>
        <v>3.27</v>
      </c>
      <c r="AE202" s="47">
        <f ca="1">VLOOKUP($B202,INDIRECT("data!$"&amp;H177&amp;"$3:$CZ$554"),$E177-3*(B176-1)+AE$1,FALSE)</f>
        <v>1.78</v>
      </c>
      <c r="AF202" s="47">
        <f ca="1">VLOOKUP($B202,INDIRECT("data!$"&amp;H177&amp;"$3:$CZ$554"),$E177-3*(B176-1)+AF$1,FALSE)</f>
        <v>2.02</v>
      </c>
      <c r="AG202" s="65">
        <f t="shared" ca="1" si="411"/>
        <v>1</v>
      </c>
      <c r="AH202" s="65">
        <f t="shared" ca="1" si="412"/>
        <v>0</v>
      </c>
      <c r="AI202" s="65">
        <f t="shared" ca="1" si="413"/>
        <v>1</v>
      </c>
      <c r="AJ202" s="65">
        <f t="shared" ca="1" si="414"/>
        <v>1</v>
      </c>
      <c r="AK202" s="65">
        <f t="shared" ca="1" si="415"/>
        <v>0</v>
      </c>
      <c r="AL202" s="66" t="str">
        <f t="shared" ca="1" si="416"/>
        <v>H</v>
      </c>
      <c r="AM202" s="66" t="str">
        <f t="shared" ca="1" si="417"/>
        <v>D-H</v>
      </c>
      <c r="AN202" s="65">
        <f t="shared" ca="1" si="418"/>
        <v>0</v>
      </c>
      <c r="AO202" s="65">
        <f t="shared" ca="1" si="419"/>
        <v>0</v>
      </c>
      <c r="AP202" s="65">
        <f t="shared" ca="1" si="420"/>
        <v>0</v>
      </c>
      <c r="AQ202" s="65">
        <f t="shared" ca="1" si="421"/>
        <v>1</v>
      </c>
      <c r="AR202" s="65">
        <f t="shared" ca="1" si="422"/>
        <v>0</v>
      </c>
      <c r="AS202" s="65">
        <f t="shared" ca="1" si="423"/>
        <v>0</v>
      </c>
      <c r="AT202" s="65">
        <f t="shared" ca="1" si="424"/>
        <v>0</v>
      </c>
    </row>
    <row r="203" spans="1:46" ht="18" customHeight="1" x14ac:dyDescent="0.25">
      <c r="A203" s="49" t="str">
        <f ca="1">CONCATENATE(B198,"-",B203)</f>
        <v>Bristol City-All-5</v>
      </c>
      <c r="B203" s="38">
        <v>5</v>
      </c>
      <c r="C203" s="41">
        <f ca="1">VLOOKUP($B203,INDIRECT("data!$"&amp;H177&amp;"$3:$CZ$554"),$E177-3*(B176-1)+C$1,FALSE)</f>
        <v>43361</v>
      </c>
      <c r="D203" s="30" t="str">
        <f ca="1">VLOOKUP($B203,INDIRECT("data!$"&amp;H177&amp;"$3:$CZ$554"),$E177-3*(B176-1)+D$1,FALSE)</f>
        <v>West Brom</v>
      </c>
      <c r="E203" s="30" t="str">
        <f ca="1">VLOOKUP($B203,INDIRECT("data!$"&amp;H177&amp;"$3:$CZ$554"),$E177-3*(B176-1)+E$1,FALSE)</f>
        <v>Bristol City</v>
      </c>
      <c r="F203" s="29">
        <f ca="1">VLOOKUP($B203,INDIRECT("data!$"&amp;H177&amp;"$3:$CZ$554"),$E177-3*(B176-1)+F$1,FALSE)</f>
        <v>4</v>
      </c>
      <c r="G203" s="29">
        <f ca="1">VLOOKUP($B203,INDIRECT("data!$"&amp;H177&amp;"$3:$CZ$554"),$E177-3*(B176-1)+G$1,FALSE)</f>
        <v>2</v>
      </c>
      <c r="H203" s="15" t="str">
        <f ca="1">VLOOKUP($B203,INDIRECT("data!$"&amp;H177&amp;"$3:$CZ$554"),$E177-3*(B176-1)+H$1,FALSE)</f>
        <v>H</v>
      </c>
      <c r="I203" s="29">
        <f ca="1">VLOOKUP($B203,INDIRECT("data!$"&amp;H177&amp;"$3:$CZ$554"),$E177-3*(B176-1)+I$1,FALSE)</f>
        <v>3</v>
      </c>
      <c r="J203" s="29">
        <f ca="1">VLOOKUP($B203,INDIRECT("data!$"&amp;H177&amp;"$3:$CZ$554"),$E177-3*(B176-1)+J$1,FALSE)</f>
        <v>0</v>
      </c>
      <c r="K203" s="15" t="str">
        <f ca="1">VLOOKUP($B203,INDIRECT("data!$"&amp;H177&amp;"$3:$CZ$554"),$E177-3*(B176-1)+K$1,FALSE)</f>
        <v>H</v>
      </c>
      <c r="L203" s="30" t="str">
        <f ca="1">VLOOKUP($B203,INDIRECT("data!$"&amp;H177&amp;"$3:$CZ$554"),$E177-3*(B176-1)+L$1,FALSE)</f>
        <v>J Simpson</v>
      </c>
      <c r="M203" s="45">
        <f ca="1">VLOOKUP($B203,INDIRECT("data!$"&amp;H177&amp;"$3:$CZ$554"),$E177-3*(B176-1)+M$1,FALSE)</f>
        <v>11</v>
      </c>
      <c r="N203" s="45">
        <f ca="1">VLOOKUP($B203,INDIRECT("data!$"&amp;H177&amp;"$3:$CZ$554"),$E177-3*(B176-1)+N$1,FALSE)</f>
        <v>23</v>
      </c>
      <c r="O203" s="45">
        <f ca="1">VLOOKUP($B203,INDIRECT("data!$"&amp;H177&amp;"$3:$CZ$554"),$E177-3*(B176-1)+O$1,FALSE)</f>
        <v>7</v>
      </c>
      <c r="P203" s="45">
        <f ca="1">VLOOKUP($B203,INDIRECT("data!$"&amp;H177&amp;"$3:$CZ$554"),$E177-3*(B176-1)+P$1,FALSE)</f>
        <v>8</v>
      </c>
      <c r="Q203" s="45">
        <f ca="1">VLOOKUP($B203,INDIRECT("data!$"&amp;H177&amp;"$3:$CZ$554"),$E177-3*(B176-1)+Q$1,FALSE)</f>
        <v>11</v>
      </c>
      <c r="R203" s="45">
        <f ca="1">VLOOKUP($B203,INDIRECT("data!$"&amp;H177&amp;"$3:$CZ$554"),$E177-3*(B176-1)+R$1,FALSE)</f>
        <v>13</v>
      </c>
      <c r="S203" s="45">
        <f ca="1">VLOOKUP($B203,INDIRECT("data!$"&amp;H177&amp;"$3:$CZ$554"),$E177-3*(B176-1)+S$1,FALSE)</f>
        <v>2</v>
      </c>
      <c r="T203" s="45">
        <f ca="1">VLOOKUP($B203,INDIRECT("data!$"&amp;H177&amp;"$3:$CZ$554"),$E177-3*(B176-1)+T$1,FALSE)</f>
        <v>7</v>
      </c>
      <c r="U203" s="45">
        <f ca="1">VLOOKUP($B203,INDIRECT("data!$"&amp;H177&amp;"$3:$CZ$554"),$E177-3*(B176-1)+U$1,FALSE)</f>
        <v>2</v>
      </c>
      <c r="V203" s="45">
        <f ca="1">VLOOKUP($B203,INDIRECT("data!$"&amp;H177&amp;"$3:$CZ$554"),$E177-3*(B176-1)+V$1,FALSE)</f>
        <v>1</v>
      </c>
      <c r="W203" s="45">
        <f ca="1">VLOOKUP($B203,INDIRECT("data!$"&amp;H177&amp;"$3:$CZ$554"),$E177-3*(B176-1)+W$1,FALSE)</f>
        <v>0</v>
      </c>
      <c r="X203" s="45">
        <f ca="1">VLOOKUP($B203,INDIRECT("data!$"&amp;H177&amp;"$3:$CZ$554"),$E177-3*(B176-1)+X$1,FALSE)</f>
        <v>0</v>
      </c>
      <c r="Y203" s="47">
        <f ca="1">VLOOKUP($B203,INDIRECT("data!$"&amp;H177&amp;"$3:$CZ$554"),$E177-3*(B176-1)+Y$1,FALSE)</f>
        <v>1.95</v>
      </c>
      <c r="Z203" s="47">
        <f ca="1">VLOOKUP($B203,INDIRECT("data!$"&amp;H177&amp;"$3:$CZ$554"),$E177-3*(B176-1)+Z$1,FALSE)</f>
        <v>3.5</v>
      </c>
      <c r="AA203" s="47">
        <f ca="1">VLOOKUP($B203,INDIRECT("data!$"&amp;H177&amp;"$3:$CZ$554"),$E177-3*(B176-1)+AA$1,FALSE)</f>
        <v>4.33</v>
      </c>
      <c r="AB203" s="47">
        <f ca="1">VLOOKUP($B203,INDIRECT("data!$"&amp;H177&amp;"$3:$CZ$554"),$E177-3*(B176-1)+AB$1,FALSE)</f>
        <v>1.93</v>
      </c>
      <c r="AC203" s="47">
        <f ca="1">VLOOKUP($B203,INDIRECT("data!$"&amp;H177&amp;"$3:$CZ$554"),$E177-3*(B176-1)+AC$1,FALSE)</f>
        <v>3.62</v>
      </c>
      <c r="AD203" s="47">
        <f ca="1">VLOOKUP($B203,INDIRECT("data!$"&amp;H177&amp;"$3:$CZ$554"),$E177-3*(B176-1)+AD$1,FALSE)</f>
        <v>4.28</v>
      </c>
      <c r="AE203" s="47">
        <f ca="1">VLOOKUP($B203,INDIRECT("data!$"&amp;H177&amp;"$3:$CZ$554"),$E177-3*(B176-1)+AE$1,FALSE)</f>
        <v>1.87</v>
      </c>
      <c r="AF203" s="47">
        <f ca="1">VLOOKUP($B203,INDIRECT("data!$"&amp;H177&amp;"$3:$CZ$554"),$E177-3*(B176-1)+AF$1,FALSE)</f>
        <v>1.93</v>
      </c>
      <c r="AG203" s="65">
        <f t="shared" ca="1" si="411"/>
        <v>6</v>
      </c>
      <c r="AH203" s="65">
        <f t="shared" ca="1" si="412"/>
        <v>3</v>
      </c>
      <c r="AI203" s="65">
        <f t="shared" ca="1" si="413"/>
        <v>3</v>
      </c>
      <c r="AJ203" s="65">
        <f t="shared" ca="1" si="414"/>
        <v>1</v>
      </c>
      <c r="AK203" s="65">
        <f t="shared" ca="1" si="415"/>
        <v>2</v>
      </c>
      <c r="AL203" s="66" t="str">
        <f t="shared" ca="1" si="416"/>
        <v>A</v>
      </c>
      <c r="AM203" s="66" t="str">
        <f t="shared" ca="1" si="417"/>
        <v>H-H</v>
      </c>
      <c r="AN203" s="65">
        <f t="shared" ca="1" si="418"/>
        <v>1</v>
      </c>
      <c r="AO203" s="65">
        <f t="shared" ca="1" si="419"/>
        <v>1</v>
      </c>
      <c r="AP203" s="65">
        <f t="shared" ca="1" si="420"/>
        <v>0</v>
      </c>
      <c r="AQ203" s="65">
        <f t="shared" ca="1" si="421"/>
        <v>0</v>
      </c>
      <c r="AR203" s="65">
        <f t="shared" ca="1" si="422"/>
        <v>0</v>
      </c>
      <c r="AS203" s="65">
        <f t="shared" ca="1" si="423"/>
        <v>0</v>
      </c>
      <c r="AT203" s="65">
        <f t="shared" ca="1" si="424"/>
        <v>0</v>
      </c>
    </row>
    <row r="204" spans="1:46" ht="18" customHeight="1" x14ac:dyDescent="0.25">
      <c r="A204" s="49" t="str">
        <f ca="1">CONCATENATE(B198,"-",B204)</f>
        <v>Bristol City-All-6</v>
      </c>
      <c r="B204" s="38">
        <v>6</v>
      </c>
      <c r="C204" s="41">
        <f ca="1">VLOOKUP($B204,INDIRECT("data!$"&amp;H177&amp;"$3:$CZ$554"),$E177-3*(B176-1)+C$1,FALSE)</f>
        <v>43358</v>
      </c>
      <c r="D204" s="30" t="str">
        <f ca="1">VLOOKUP($B204,INDIRECT("data!$"&amp;H177&amp;"$3:$CZ$554"),$E177-3*(B176-1)+D$1,FALSE)</f>
        <v>Bristol City</v>
      </c>
      <c r="E204" s="30" t="str">
        <f ca="1">VLOOKUP($B204,INDIRECT("data!$"&amp;H177&amp;"$3:$CZ$554"),$E177-3*(B176-1)+E$1,FALSE)</f>
        <v>Sheffield United</v>
      </c>
      <c r="F204" s="29">
        <f ca="1">VLOOKUP($B204,INDIRECT("data!$"&amp;H177&amp;"$3:$CZ$554"),$E177-3*(B176-1)+F$1,FALSE)</f>
        <v>1</v>
      </c>
      <c r="G204" s="29">
        <f ca="1">VLOOKUP($B204,INDIRECT("data!$"&amp;H177&amp;"$3:$CZ$554"),$E177-3*(B176-1)+G$1,FALSE)</f>
        <v>0</v>
      </c>
      <c r="H204" s="15" t="str">
        <f ca="1">VLOOKUP($B204,INDIRECT("data!$"&amp;H177&amp;"$3:$CZ$554"),$E177-3*(B176-1)+H$1,FALSE)</f>
        <v>H</v>
      </c>
      <c r="I204" s="29">
        <f ca="1">VLOOKUP($B204,INDIRECT("data!$"&amp;H177&amp;"$3:$CZ$554"),$E177-3*(B176-1)+I$1,FALSE)</f>
        <v>0</v>
      </c>
      <c r="J204" s="29">
        <f ca="1">VLOOKUP($B204,INDIRECT("data!$"&amp;H177&amp;"$3:$CZ$554"),$E177-3*(B176-1)+J$1,FALSE)</f>
        <v>0</v>
      </c>
      <c r="K204" s="15" t="str">
        <f ca="1">VLOOKUP($B204,INDIRECT("data!$"&amp;H177&amp;"$3:$CZ$554"),$E177-3*(B176-1)+K$1,FALSE)</f>
        <v>D</v>
      </c>
      <c r="L204" s="30" t="str">
        <f ca="1">VLOOKUP($B204,INDIRECT("data!$"&amp;H177&amp;"$3:$CZ$554"),$E177-3*(B176-1)+L$1,FALSE)</f>
        <v>J Brooks</v>
      </c>
      <c r="M204" s="45">
        <f ca="1">VLOOKUP($B204,INDIRECT("data!$"&amp;H177&amp;"$3:$CZ$554"),$E177-3*(B176-1)+M$1,FALSE)</f>
        <v>11</v>
      </c>
      <c r="N204" s="45">
        <f ca="1">VLOOKUP($B204,INDIRECT("data!$"&amp;H177&amp;"$3:$CZ$554"),$E177-3*(B176-1)+N$1,FALSE)</f>
        <v>11</v>
      </c>
      <c r="O204" s="45">
        <f ca="1">VLOOKUP($B204,INDIRECT("data!$"&amp;H177&amp;"$3:$CZ$554"),$E177-3*(B176-1)+O$1,FALSE)</f>
        <v>3</v>
      </c>
      <c r="P204" s="45">
        <f ca="1">VLOOKUP($B204,INDIRECT("data!$"&amp;H177&amp;"$3:$CZ$554"),$E177-3*(B176-1)+P$1,FALSE)</f>
        <v>1</v>
      </c>
      <c r="Q204" s="45">
        <f ca="1">VLOOKUP($B204,INDIRECT("data!$"&amp;H177&amp;"$3:$CZ$554"),$E177-3*(B176-1)+Q$1,FALSE)</f>
        <v>13</v>
      </c>
      <c r="R204" s="45">
        <f ca="1">VLOOKUP($B204,INDIRECT("data!$"&amp;H177&amp;"$3:$CZ$554"),$E177-3*(B176-1)+R$1,FALSE)</f>
        <v>15</v>
      </c>
      <c r="S204" s="45">
        <f ca="1">VLOOKUP($B204,INDIRECT("data!$"&amp;H177&amp;"$3:$CZ$554"),$E177-3*(B176-1)+S$1,FALSE)</f>
        <v>3</v>
      </c>
      <c r="T204" s="45">
        <f ca="1">VLOOKUP($B204,INDIRECT("data!$"&amp;H177&amp;"$3:$CZ$554"),$E177-3*(B176-1)+T$1,FALSE)</f>
        <v>4</v>
      </c>
      <c r="U204" s="45">
        <f ca="1">VLOOKUP($B204,INDIRECT("data!$"&amp;H177&amp;"$3:$CZ$554"),$E177-3*(B176-1)+U$1,FALSE)</f>
        <v>1</v>
      </c>
      <c r="V204" s="45">
        <f ca="1">VLOOKUP($B204,INDIRECT("data!$"&amp;H177&amp;"$3:$CZ$554"),$E177-3*(B176-1)+V$1,FALSE)</f>
        <v>4</v>
      </c>
      <c r="W204" s="45">
        <f ca="1">VLOOKUP($B204,INDIRECT("data!$"&amp;H177&amp;"$3:$CZ$554"),$E177-3*(B176-1)+W$1,FALSE)</f>
        <v>0</v>
      </c>
      <c r="X204" s="45">
        <f ca="1">VLOOKUP($B204,INDIRECT("data!$"&amp;H177&amp;"$3:$CZ$554"),$E177-3*(B176-1)+X$1,FALSE)</f>
        <v>0</v>
      </c>
      <c r="Y204" s="47">
        <f ca="1">VLOOKUP($B204,INDIRECT("data!$"&amp;H177&amp;"$3:$CZ$554"),$E177-3*(B176-1)+Y$1,FALSE)</f>
        <v>2.75</v>
      </c>
      <c r="Z204" s="47">
        <f ca="1">VLOOKUP($B204,INDIRECT("data!$"&amp;H177&amp;"$3:$CZ$554"),$E177-3*(B176-1)+Z$1,FALSE)</f>
        <v>3.4</v>
      </c>
      <c r="AA204" s="47">
        <f ca="1">VLOOKUP($B204,INDIRECT("data!$"&amp;H177&amp;"$3:$CZ$554"),$E177-3*(B176-1)+AA$1,FALSE)</f>
        <v>2.75</v>
      </c>
      <c r="AB204" s="47">
        <f ca="1">VLOOKUP($B204,INDIRECT("data!$"&amp;H177&amp;"$3:$CZ$554"),$E177-3*(B176-1)+AB$1,FALSE)</f>
        <v>2.66</v>
      </c>
      <c r="AC204" s="47">
        <f ca="1">VLOOKUP($B204,INDIRECT("data!$"&amp;H177&amp;"$3:$CZ$554"),$E177-3*(B176-1)+AC$1,FALSE)</f>
        <v>3.38</v>
      </c>
      <c r="AD204" s="47">
        <f ca="1">VLOOKUP($B204,INDIRECT("data!$"&amp;H177&amp;"$3:$CZ$554"),$E177-3*(B176-1)+AD$1,FALSE)</f>
        <v>2.8</v>
      </c>
      <c r="AE204" s="47">
        <f ca="1">VLOOKUP($B204,INDIRECT("data!$"&amp;H177&amp;"$3:$CZ$554"),$E177-3*(B176-1)+AE$1,FALSE)</f>
        <v>1.92</v>
      </c>
      <c r="AF204" s="47">
        <f ca="1">VLOOKUP($B204,INDIRECT("data!$"&amp;H177&amp;"$3:$CZ$554"),$E177-3*(B176-1)+AF$1,FALSE)</f>
        <v>1.88</v>
      </c>
      <c r="AG204" s="65">
        <f t="shared" ca="1" si="411"/>
        <v>1</v>
      </c>
      <c r="AH204" s="65">
        <f t="shared" ca="1" si="412"/>
        <v>0</v>
      </c>
      <c r="AI204" s="65">
        <f t="shared" ca="1" si="413"/>
        <v>1</v>
      </c>
      <c r="AJ204" s="65">
        <f t="shared" ca="1" si="414"/>
        <v>1</v>
      </c>
      <c r="AK204" s="65">
        <f t="shared" ca="1" si="415"/>
        <v>0</v>
      </c>
      <c r="AL204" s="66" t="str">
        <f t="shared" ca="1" si="416"/>
        <v>H</v>
      </c>
      <c r="AM204" s="66" t="str">
        <f t="shared" ca="1" si="417"/>
        <v>D-H</v>
      </c>
      <c r="AN204" s="65">
        <f t="shared" ca="1" si="418"/>
        <v>0</v>
      </c>
      <c r="AO204" s="65">
        <f t="shared" ca="1" si="419"/>
        <v>0</v>
      </c>
      <c r="AP204" s="65">
        <f t="shared" ca="1" si="420"/>
        <v>0</v>
      </c>
      <c r="AQ204" s="65">
        <f t="shared" ca="1" si="421"/>
        <v>1</v>
      </c>
      <c r="AR204" s="65">
        <f t="shared" ca="1" si="422"/>
        <v>0</v>
      </c>
      <c r="AS204" s="65">
        <f t="shared" ca="1" si="423"/>
        <v>0</v>
      </c>
      <c r="AT204" s="65">
        <f t="shared" ca="1" si="424"/>
        <v>0</v>
      </c>
    </row>
    <row r="205" spans="1:46" ht="18" customHeight="1" x14ac:dyDescent="0.25">
      <c r="A205" s="49" t="str">
        <f ca="1">CONCATENATE(B198,"-",B205)</f>
        <v>Bristol City-All-7</v>
      </c>
      <c r="B205" s="38">
        <v>7</v>
      </c>
      <c r="C205" s="41">
        <f ca="1">VLOOKUP($B205,INDIRECT("data!$"&amp;H177&amp;"$3:$CZ$554"),$E177-3*(B176-1)+C$1,FALSE)</f>
        <v>43345</v>
      </c>
      <c r="D205" s="30" t="str">
        <f ca="1">VLOOKUP($B205,INDIRECT("data!$"&amp;H177&amp;"$3:$CZ$554"),$E177-3*(B176-1)+D$1,FALSE)</f>
        <v>Bristol City</v>
      </c>
      <c r="E205" s="30" t="str">
        <f ca="1">VLOOKUP($B205,INDIRECT("data!$"&amp;H177&amp;"$3:$CZ$554"),$E177-3*(B176-1)+E$1,FALSE)</f>
        <v>Blackburn</v>
      </c>
      <c r="F205" s="29">
        <f ca="1">VLOOKUP($B205,INDIRECT("data!$"&amp;H177&amp;"$3:$CZ$554"),$E177-3*(B176-1)+F$1,FALSE)</f>
        <v>4</v>
      </c>
      <c r="G205" s="29">
        <f ca="1">VLOOKUP($B205,INDIRECT("data!$"&amp;H177&amp;"$3:$CZ$554"),$E177-3*(B176-1)+G$1,FALSE)</f>
        <v>1</v>
      </c>
      <c r="H205" s="15" t="str">
        <f ca="1">VLOOKUP($B205,INDIRECT("data!$"&amp;H177&amp;"$3:$CZ$554"),$E177-3*(B176-1)+H$1,FALSE)</f>
        <v>H</v>
      </c>
      <c r="I205" s="29">
        <f ca="1">VLOOKUP($B205,INDIRECT("data!$"&amp;H177&amp;"$3:$CZ$554"),$E177-3*(B176-1)+I$1,FALSE)</f>
        <v>1</v>
      </c>
      <c r="J205" s="29">
        <f ca="1">VLOOKUP($B205,INDIRECT("data!$"&amp;H177&amp;"$3:$CZ$554"),$E177-3*(B176-1)+J$1,FALSE)</f>
        <v>1</v>
      </c>
      <c r="K205" s="15" t="str">
        <f ca="1">VLOOKUP($B205,INDIRECT("data!$"&amp;H177&amp;"$3:$CZ$554"),$E177-3*(B176-1)+K$1,FALSE)</f>
        <v>D</v>
      </c>
      <c r="L205" s="30" t="str">
        <f ca="1">VLOOKUP($B205,INDIRECT("data!$"&amp;H177&amp;"$3:$CZ$554"),$E177-3*(B176-1)+L$1,FALSE)</f>
        <v>D Webb</v>
      </c>
      <c r="M205" s="45">
        <f ca="1">VLOOKUP($B205,INDIRECT("data!$"&amp;H177&amp;"$3:$CZ$554"),$E177-3*(B176-1)+M$1,FALSE)</f>
        <v>19</v>
      </c>
      <c r="N205" s="45">
        <f ca="1">VLOOKUP($B205,INDIRECT("data!$"&amp;H177&amp;"$3:$CZ$554"),$E177-3*(B176-1)+N$1,FALSE)</f>
        <v>13</v>
      </c>
      <c r="O205" s="45">
        <f ca="1">VLOOKUP($B205,INDIRECT("data!$"&amp;H177&amp;"$3:$CZ$554"),$E177-3*(B176-1)+O$1,FALSE)</f>
        <v>11</v>
      </c>
      <c r="P205" s="45">
        <f ca="1">VLOOKUP($B205,INDIRECT("data!$"&amp;H177&amp;"$3:$CZ$554"),$E177-3*(B176-1)+P$1,FALSE)</f>
        <v>2</v>
      </c>
      <c r="Q205" s="45">
        <f ca="1">VLOOKUP($B205,INDIRECT("data!$"&amp;H177&amp;"$3:$CZ$554"),$E177-3*(B176-1)+Q$1,FALSE)</f>
        <v>8</v>
      </c>
      <c r="R205" s="45">
        <f ca="1">VLOOKUP($B205,INDIRECT("data!$"&amp;H177&amp;"$3:$CZ$554"),$E177-3*(B176-1)+R$1,FALSE)</f>
        <v>8</v>
      </c>
      <c r="S205" s="45">
        <f ca="1">VLOOKUP($B205,INDIRECT("data!$"&amp;H177&amp;"$3:$CZ$554"),$E177-3*(B176-1)+S$1,FALSE)</f>
        <v>8</v>
      </c>
      <c r="T205" s="45">
        <f ca="1">VLOOKUP($B205,INDIRECT("data!$"&amp;H177&amp;"$3:$CZ$554"),$E177-3*(B176-1)+T$1,FALSE)</f>
        <v>5</v>
      </c>
      <c r="U205" s="45">
        <f ca="1">VLOOKUP($B205,INDIRECT("data!$"&amp;H177&amp;"$3:$CZ$554"),$E177-3*(B176-1)+U$1,FALSE)</f>
        <v>0</v>
      </c>
      <c r="V205" s="45">
        <f ca="1">VLOOKUP($B205,INDIRECT("data!$"&amp;H177&amp;"$3:$CZ$554"),$E177-3*(B176-1)+V$1,FALSE)</f>
        <v>0</v>
      </c>
      <c r="W205" s="45">
        <f ca="1">VLOOKUP($B205,INDIRECT("data!$"&amp;H177&amp;"$3:$CZ$554"),$E177-3*(B176-1)+W$1,FALSE)</f>
        <v>0</v>
      </c>
      <c r="X205" s="45">
        <f ca="1">VLOOKUP($B205,INDIRECT("data!$"&amp;H177&amp;"$3:$CZ$554"),$E177-3*(B176-1)+X$1,FALSE)</f>
        <v>0</v>
      </c>
      <c r="Y205" s="47">
        <f ca="1">VLOOKUP($B205,INDIRECT("data!$"&amp;H177&amp;"$3:$CZ$554"),$E177-3*(B176-1)+Y$1,FALSE)</f>
        <v>2.37</v>
      </c>
      <c r="Z205" s="47">
        <f ca="1">VLOOKUP($B205,INDIRECT("data!$"&amp;H177&amp;"$3:$CZ$554"),$E177-3*(B176-1)+Z$1,FALSE)</f>
        <v>3.25</v>
      </c>
      <c r="AA205" s="47">
        <f ca="1">VLOOKUP($B205,INDIRECT("data!$"&amp;H177&amp;"$3:$CZ$554"),$E177-3*(B176-1)+AA$1,FALSE)</f>
        <v>3.4</v>
      </c>
      <c r="AB205" s="47">
        <f ca="1">VLOOKUP($B205,INDIRECT("data!$"&amp;H177&amp;"$3:$CZ$554"),$E177-3*(B176-1)+AB$1,FALSE)</f>
        <v>2.42</v>
      </c>
      <c r="AC205" s="47">
        <f ca="1">VLOOKUP($B205,INDIRECT("data!$"&amp;H177&amp;"$3:$CZ$554"),$E177-3*(B176-1)+AC$1,FALSE)</f>
        <v>3.2</v>
      </c>
      <c r="AD205" s="47">
        <f ca="1">VLOOKUP($B205,INDIRECT("data!$"&amp;H177&amp;"$3:$CZ$554"),$E177-3*(B176-1)+AD$1,FALSE)</f>
        <v>3.33</v>
      </c>
      <c r="AE205" s="47">
        <f ca="1">VLOOKUP($B205,INDIRECT("data!$"&amp;H177&amp;"$3:$CZ$554"),$E177-3*(B176-1)+AE$1,FALSE)</f>
        <v>2.11</v>
      </c>
      <c r="AF205" s="47">
        <f ca="1">VLOOKUP($B205,INDIRECT("data!$"&amp;H177&amp;"$3:$CZ$554"),$E177-3*(B176-1)+AF$1,FALSE)</f>
        <v>1.71</v>
      </c>
      <c r="AG205" s="65">
        <f t="shared" ca="1" si="411"/>
        <v>5</v>
      </c>
      <c r="AH205" s="65">
        <f t="shared" ca="1" si="412"/>
        <v>2</v>
      </c>
      <c r="AI205" s="65">
        <f t="shared" ca="1" si="413"/>
        <v>3</v>
      </c>
      <c r="AJ205" s="65">
        <f t="shared" ca="1" si="414"/>
        <v>3</v>
      </c>
      <c r="AK205" s="65">
        <f t="shared" ca="1" si="415"/>
        <v>0</v>
      </c>
      <c r="AL205" s="66" t="str">
        <f t="shared" ca="1" si="416"/>
        <v>H</v>
      </c>
      <c r="AM205" s="66" t="str">
        <f t="shared" ca="1" si="417"/>
        <v>D-H</v>
      </c>
      <c r="AN205" s="65">
        <f t="shared" ca="1" si="418"/>
        <v>1</v>
      </c>
      <c r="AO205" s="65">
        <f t="shared" ca="1" si="419"/>
        <v>1</v>
      </c>
      <c r="AP205" s="65">
        <f t="shared" ca="1" si="420"/>
        <v>1</v>
      </c>
      <c r="AQ205" s="65">
        <f t="shared" ca="1" si="421"/>
        <v>0</v>
      </c>
      <c r="AR205" s="65">
        <f t="shared" ca="1" si="422"/>
        <v>0</v>
      </c>
      <c r="AS205" s="65">
        <f t="shared" ca="1" si="423"/>
        <v>0</v>
      </c>
      <c r="AT205" s="65">
        <f t="shared" ca="1" si="424"/>
        <v>0</v>
      </c>
    </row>
    <row r="206" spans="1:46" ht="18" customHeight="1" x14ac:dyDescent="0.25">
      <c r="A206" s="49" t="str">
        <f ca="1">CONCATENATE(B198,"-",B206)</f>
        <v>Bristol City-All-8</v>
      </c>
      <c r="B206" s="38">
        <v>8</v>
      </c>
      <c r="C206" s="41">
        <f ca="1">VLOOKUP($B206,INDIRECT("data!$"&amp;H177&amp;"$3:$CZ$554"),$E177-3*(B176-1)+C$1,FALSE)</f>
        <v>43337</v>
      </c>
      <c r="D206" s="30" t="str">
        <f ca="1">VLOOKUP($B206,INDIRECT("data!$"&amp;H177&amp;"$3:$CZ$554"),$E177-3*(B176-1)+D$1,FALSE)</f>
        <v>Swansea</v>
      </c>
      <c r="E206" s="30" t="str">
        <f ca="1">VLOOKUP($B206,INDIRECT("data!$"&amp;H177&amp;"$3:$CZ$554"),$E177-3*(B176-1)+E$1,FALSE)</f>
        <v>Bristol City</v>
      </c>
      <c r="F206" s="29">
        <f ca="1">VLOOKUP($B206,INDIRECT("data!$"&amp;H177&amp;"$3:$CZ$554"),$E177-3*(B176-1)+F$1,FALSE)</f>
        <v>0</v>
      </c>
      <c r="G206" s="29">
        <f ca="1">VLOOKUP($B206,INDIRECT("data!$"&amp;H177&amp;"$3:$CZ$554"),$E177-3*(B176-1)+G$1,FALSE)</f>
        <v>1</v>
      </c>
      <c r="H206" s="15" t="str">
        <f ca="1">VLOOKUP($B206,INDIRECT("data!$"&amp;H177&amp;"$3:$CZ$554"),$E177-3*(B176-1)+H$1,FALSE)</f>
        <v>A</v>
      </c>
      <c r="I206" s="29">
        <f ca="1">VLOOKUP($B206,INDIRECT("data!$"&amp;H177&amp;"$3:$CZ$554"),$E177-3*(B176-1)+I$1,FALSE)</f>
        <v>0</v>
      </c>
      <c r="J206" s="29">
        <f ca="1">VLOOKUP($B206,INDIRECT("data!$"&amp;H177&amp;"$3:$CZ$554"),$E177-3*(B176-1)+J$1,FALSE)</f>
        <v>1</v>
      </c>
      <c r="K206" s="15" t="str">
        <f ca="1">VLOOKUP($B206,INDIRECT("data!$"&amp;H177&amp;"$3:$CZ$554"),$E177-3*(B176-1)+K$1,FALSE)</f>
        <v>A</v>
      </c>
      <c r="L206" s="30" t="str">
        <f ca="1">VLOOKUP($B206,INDIRECT("data!$"&amp;H177&amp;"$3:$CZ$554"),$E177-3*(B176-1)+L$1,FALSE)</f>
        <v>G Ward</v>
      </c>
      <c r="M206" s="45">
        <f ca="1">VLOOKUP($B206,INDIRECT("data!$"&amp;H177&amp;"$3:$CZ$554"),$E177-3*(B176-1)+M$1,FALSE)</f>
        <v>12</v>
      </c>
      <c r="N206" s="45">
        <f ca="1">VLOOKUP($B206,INDIRECT("data!$"&amp;H177&amp;"$3:$CZ$554"),$E177-3*(B176-1)+N$1,FALSE)</f>
        <v>10</v>
      </c>
      <c r="O206" s="45">
        <f ca="1">VLOOKUP($B206,INDIRECT("data!$"&amp;H177&amp;"$3:$CZ$554"),$E177-3*(B176-1)+O$1,FALSE)</f>
        <v>3</v>
      </c>
      <c r="P206" s="45">
        <f ca="1">VLOOKUP($B206,INDIRECT("data!$"&amp;H177&amp;"$3:$CZ$554"),$E177-3*(B176-1)+P$1,FALSE)</f>
        <v>6</v>
      </c>
      <c r="Q206" s="45">
        <f ca="1">VLOOKUP($B206,INDIRECT("data!$"&amp;H177&amp;"$3:$CZ$554"),$E177-3*(B176-1)+Q$1,FALSE)</f>
        <v>8</v>
      </c>
      <c r="R206" s="45">
        <f ca="1">VLOOKUP($B206,INDIRECT("data!$"&amp;H177&amp;"$3:$CZ$554"),$E177-3*(B176-1)+R$1,FALSE)</f>
        <v>11</v>
      </c>
      <c r="S206" s="45">
        <f ca="1">VLOOKUP($B206,INDIRECT("data!$"&amp;H177&amp;"$3:$CZ$554"),$E177-3*(B176-1)+S$1,FALSE)</f>
        <v>4</v>
      </c>
      <c r="T206" s="45">
        <f ca="1">VLOOKUP($B206,INDIRECT("data!$"&amp;H177&amp;"$3:$CZ$554"),$E177-3*(B176-1)+T$1,FALSE)</f>
        <v>5</v>
      </c>
      <c r="U206" s="45">
        <f ca="1">VLOOKUP($B206,INDIRECT("data!$"&amp;H177&amp;"$3:$CZ$554"),$E177-3*(B176-1)+U$1,FALSE)</f>
        <v>0</v>
      </c>
      <c r="V206" s="45">
        <f ca="1">VLOOKUP($B206,INDIRECT("data!$"&amp;H177&amp;"$3:$CZ$554"),$E177-3*(B176-1)+V$1,FALSE)</f>
        <v>1</v>
      </c>
      <c r="W206" s="45">
        <f ca="1">VLOOKUP($B206,INDIRECT("data!$"&amp;H177&amp;"$3:$CZ$554"),$E177-3*(B176-1)+W$1,FALSE)</f>
        <v>0</v>
      </c>
      <c r="X206" s="45">
        <f ca="1">VLOOKUP($B206,INDIRECT("data!$"&amp;H177&amp;"$3:$CZ$554"),$E177-3*(B176-1)+X$1,FALSE)</f>
        <v>0</v>
      </c>
      <c r="Y206" s="47">
        <f ca="1">VLOOKUP($B206,INDIRECT("data!$"&amp;H177&amp;"$3:$CZ$554"),$E177-3*(B176-1)+Y$1,FALSE)</f>
        <v>2.25</v>
      </c>
      <c r="Z206" s="47">
        <f ca="1">VLOOKUP($B206,INDIRECT("data!$"&amp;H177&amp;"$3:$CZ$554"),$E177-3*(B176-1)+Z$1,FALSE)</f>
        <v>3.4</v>
      </c>
      <c r="AA206" s="47">
        <f ca="1">VLOOKUP($B206,INDIRECT("data!$"&amp;H177&amp;"$3:$CZ$554"),$E177-3*(B176-1)+AA$1,FALSE)</f>
        <v>3.5</v>
      </c>
      <c r="AB206" s="47">
        <f ca="1">VLOOKUP($B206,INDIRECT("data!$"&amp;H177&amp;"$3:$CZ$554"),$E177-3*(B176-1)+AB$1,FALSE)</f>
        <v>2.31</v>
      </c>
      <c r="AC206" s="47">
        <f ca="1">VLOOKUP($B206,INDIRECT("data!$"&amp;H177&amp;"$3:$CZ$554"),$E177-3*(B176-1)+AC$1,FALSE)</f>
        <v>3.46</v>
      </c>
      <c r="AD206" s="47">
        <f ca="1">VLOOKUP($B206,INDIRECT("data!$"&amp;H177&amp;"$3:$CZ$554"),$E177-3*(B176-1)+AD$1,FALSE)</f>
        <v>3.33</v>
      </c>
      <c r="AE206" s="47">
        <f ca="1">VLOOKUP($B206,INDIRECT("data!$"&amp;H177&amp;"$3:$CZ$554"),$E177-3*(B176-1)+AE$1,FALSE)</f>
        <v>2.08</v>
      </c>
      <c r="AF206" s="47">
        <f ca="1">VLOOKUP($B206,INDIRECT("data!$"&amp;H177&amp;"$3:$CZ$554"),$E177-3*(B176-1)+AF$1,FALSE)</f>
        <v>1.73</v>
      </c>
      <c r="AG206" s="65">
        <f t="shared" ca="1" si="411"/>
        <v>1</v>
      </c>
      <c r="AH206" s="65">
        <f t="shared" ca="1" si="412"/>
        <v>1</v>
      </c>
      <c r="AI206" s="65">
        <f t="shared" ca="1" si="413"/>
        <v>0</v>
      </c>
      <c r="AJ206" s="65">
        <f t="shared" ca="1" si="414"/>
        <v>0</v>
      </c>
      <c r="AK206" s="65">
        <f t="shared" ca="1" si="415"/>
        <v>0</v>
      </c>
      <c r="AL206" s="66" t="str">
        <f t="shared" ca="1" si="416"/>
        <v>D</v>
      </c>
      <c r="AM206" s="66" t="str">
        <f t="shared" ca="1" si="417"/>
        <v>A-A</v>
      </c>
      <c r="AN206" s="65">
        <f t="shared" ca="1" si="418"/>
        <v>0</v>
      </c>
      <c r="AO206" s="65">
        <f t="shared" ca="1" si="419"/>
        <v>0</v>
      </c>
      <c r="AP206" s="65">
        <f t="shared" ca="1" si="420"/>
        <v>1</v>
      </c>
      <c r="AQ206" s="65">
        <f t="shared" ca="1" si="421"/>
        <v>0</v>
      </c>
      <c r="AR206" s="65">
        <f t="shared" ca="1" si="422"/>
        <v>1</v>
      </c>
      <c r="AS206" s="65">
        <f t="shared" ca="1" si="423"/>
        <v>0</v>
      </c>
      <c r="AT206" s="65">
        <f t="shared" ca="1" si="424"/>
        <v>0</v>
      </c>
    </row>
    <row r="207" spans="1:46" ht="18" customHeight="1" x14ac:dyDescent="0.25">
      <c r="A207" s="49" t="str">
        <f ca="1">CONCATENATE(B198,"-",B207)</f>
        <v>Bristol City-All-9</v>
      </c>
      <c r="B207" s="38">
        <v>9</v>
      </c>
      <c r="C207" s="41">
        <f ca="1">VLOOKUP($B207,INDIRECT("data!$"&amp;H177&amp;"$3:$CZ$554"),$E177-3*(B176-1)+C$1,FALSE)</f>
        <v>43333</v>
      </c>
      <c r="D207" s="30" t="str">
        <f ca="1">VLOOKUP($B207,INDIRECT("data!$"&amp;H177&amp;"$3:$CZ$554"),$E177-3*(B176-1)+D$1,FALSE)</f>
        <v>QPR</v>
      </c>
      <c r="E207" s="30" t="str">
        <f ca="1">VLOOKUP($B207,INDIRECT("data!$"&amp;H177&amp;"$3:$CZ$554"),$E177-3*(B176-1)+E$1,FALSE)</f>
        <v>Bristol City</v>
      </c>
      <c r="F207" s="29">
        <f ca="1">VLOOKUP($B207,INDIRECT("data!$"&amp;H177&amp;"$3:$CZ$554"),$E177-3*(B176-1)+F$1,FALSE)</f>
        <v>0</v>
      </c>
      <c r="G207" s="29">
        <f ca="1">VLOOKUP($B207,INDIRECT("data!$"&amp;H177&amp;"$3:$CZ$554"),$E177-3*(B176-1)+G$1,FALSE)</f>
        <v>3</v>
      </c>
      <c r="H207" s="15" t="str">
        <f ca="1">VLOOKUP($B207,INDIRECT("data!$"&amp;H177&amp;"$3:$CZ$554"),$E177-3*(B176-1)+H$1,FALSE)</f>
        <v>A</v>
      </c>
      <c r="I207" s="29">
        <f ca="1">VLOOKUP($B207,INDIRECT("data!$"&amp;H177&amp;"$3:$CZ$554"),$E177-3*(B176-1)+I$1,FALSE)</f>
        <v>0</v>
      </c>
      <c r="J207" s="29">
        <f ca="1">VLOOKUP($B207,INDIRECT("data!$"&amp;H177&amp;"$3:$CZ$554"),$E177-3*(B176-1)+J$1,FALSE)</f>
        <v>1</v>
      </c>
      <c r="K207" s="15" t="str">
        <f ca="1">VLOOKUP($B207,INDIRECT("data!$"&amp;H177&amp;"$3:$CZ$554"),$E177-3*(B176-1)+K$1,FALSE)</f>
        <v>A</v>
      </c>
      <c r="L207" s="30" t="str">
        <f ca="1">VLOOKUP($B207,INDIRECT("data!$"&amp;H177&amp;"$3:$CZ$554"),$E177-3*(B176-1)+L$1,FALSE)</f>
        <v>P Bankes</v>
      </c>
      <c r="M207" s="45">
        <f ca="1">VLOOKUP($B207,INDIRECT("data!$"&amp;H177&amp;"$3:$CZ$554"),$E177-3*(B176-1)+M$1,FALSE)</f>
        <v>14</v>
      </c>
      <c r="N207" s="45">
        <f ca="1">VLOOKUP($B207,INDIRECT("data!$"&amp;H177&amp;"$3:$CZ$554"),$E177-3*(B176-1)+N$1,FALSE)</f>
        <v>11</v>
      </c>
      <c r="O207" s="45">
        <f ca="1">VLOOKUP($B207,INDIRECT("data!$"&amp;H177&amp;"$3:$CZ$554"),$E177-3*(B176-1)+O$1,FALSE)</f>
        <v>4</v>
      </c>
      <c r="P207" s="45">
        <f ca="1">VLOOKUP($B207,INDIRECT("data!$"&amp;H177&amp;"$3:$CZ$554"),$E177-3*(B176-1)+P$1,FALSE)</f>
        <v>5</v>
      </c>
      <c r="Q207" s="45">
        <f ca="1">VLOOKUP($B207,INDIRECT("data!$"&amp;H177&amp;"$3:$CZ$554"),$E177-3*(B176-1)+Q$1,FALSE)</f>
        <v>16</v>
      </c>
      <c r="R207" s="45">
        <f ca="1">VLOOKUP($B207,INDIRECT("data!$"&amp;H177&amp;"$3:$CZ$554"),$E177-3*(B176-1)+R$1,FALSE)</f>
        <v>10</v>
      </c>
      <c r="S207" s="45">
        <f ca="1">VLOOKUP($B207,INDIRECT("data!$"&amp;H177&amp;"$3:$CZ$554"),$E177-3*(B176-1)+S$1,FALSE)</f>
        <v>2</v>
      </c>
      <c r="T207" s="45">
        <f ca="1">VLOOKUP($B207,INDIRECT("data!$"&amp;H177&amp;"$3:$CZ$554"),$E177-3*(B176-1)+T$1,FALSE)</f>
        <v>3</v>
      </c>
      <c r="U207" s="45">
        <f ca="1">VLOOKUP($B207,INDIRECT("data!$"&amp;H177&amp;"$3:$CZ$554"),$E177-3*(B176-1)+U$1,FALSE)</f>
        <v>1</v>
      </c>
      <c r="V207" s="45">
        <f ca="1">VLOOKUP($B207,INDIRECT("data!$"&amp;H177&amp;"$3:$CZ$554"),$E177-3*(B176-1)+V$1,FALSE)</f>
        <v>3</v>
      </c>
      <c r="W207" s="45">
        <f ca="1">VLOOKUP($B207,INDIRECT("data!$"&amp;H177&amp;"$3:$CZ$554"),$E177-3*(B176-1)+W$1,FALSE)</f>
        <v>0</v>
      </c>
      <c r="X207" s="45">
        <f ca="1">VLOOKUP($B207,INDIRECT("data!$"&amp;H177&amp;"$3:$CZ$554"),$E177-3*(B176-1)+X$1,FALSE)</f>
        <v>0</v>
      </c>
      <c r="Y207" s="47">
        <f ca="1">VLOOKUP($B207,INDIRECT("data!$"&amp;H177&amp;"$3:$CZ$554"),$E177-3*(B176-1)+Y$1,FALSE)</f>
        <v>2.54</v>
      </c>
      <c r="Z207" s="47">
        <f ca="1">VLOOKUP($B207,INDIRECT("data!$"&amp;H177&amp;"$3:$CZ$554"),$E177-3*(B176-1)+Z$1,FALSE)</f>
        <v>3.3</v>
      </c>
      <c r="AA207" s="47">
        <f ca="1">VLOOKUP($B207,INDIRECT("data!$"&amp;H177&amp;"$3:$CZ$554"),$E177-3*(B176-1)+AA$1,FALSE)</f>
        <v>3</v>
      </c>
      <c r="AB207" s="47">
        <f ca="1">VLOOKUP($B207,INDIRECT("data!$"&amp;H177&amp;"$3:$CZ$554"),$E177-3*(B176-1)+AB$1,FALSE)</f>
        <v>2.5</v>
      </c>
      <c r="AC207" s="47">
        <f ca="1">VLOOKUP($B207,INDIRECT("data!$"&amp;H177&amp;"$3:$CZ$554"),$E177-3*(B176-1)+AC$1,FALSE)</f>
        <v>3.36</v>
      </c>
      <c r="AD207" s="47">
        <f ca="1">VLOOKUP($B207,INDIRECT("data!$"&amp;H177&amp;"$3:$CZ$554"),$E177-3*(B176-1)+AD$1,FALSE)</f>
        <v>3.04</v>
      </c>
      <c r="AE207" s="47">
        <f ca="1">VLOOKUP($B207,INDIRECT("data!$"&amp;H177&amp;"$3:$CZ$554"),$E177-3*(B176-1)+AE$1,FALSE)</f>
        <v>1.93</v>
      </c>
      <c r="AF207" s="47">
        <f ca="1">VLOOKUP($B207,INDIRECT("data!$"&amp;H177&amp;"$3:$CZ$554"),$E177-3*(B176-1)+AF$1,FALSE)</f>
        <v>1.86</v>
      </c>
      <c r="AG207" s="65">
        <f t="shared" ca="1" si="411"/>
        <v>3</v>
      </c>
      <c r="AH207" s="65">
        <f t="shared" ca="1" si="412"/>
        <v>1</v>
      </c>
      <c r="AI207" s="65">
        <f t="shared" ca="1" si="413"/>
        <v>2</v>
      </c>
      <c r="AJ207" s="65">
        <f t="shared" ca="1" si="414"/>
        <v>0</v>
      </c>
      <c r="AK207" s="65">
        <f t="shared" ca="1" si="415"/>
        <v>2</v>
      </c>
      <c r="AL207" s="66" t="str">
        <f t="shared" ca="1" si="416"/>
        <v>A</v>
      </c>
      <c r="AM207" s="66" t="str">
        <f t="shared" ca="1" si="417"/>
        <v>A-A</v>
      </c>
      <c r="AN207" s="65">
        <f t="shared" ca="1" si="418"/>
        <v>0</v>
      </c>
      <c r="AO207" s="65">
        <f t="shared" ca="1" si="419"/>
        <v>0</v>
      </c>
      <c r="AP207" s="65">
        <f t="shared" ca="1" si="420"/>
        <v>1</v>
      </c>
      <c r="AQ207" s="65">
        <f t="shared" ca="1" si="421"/>
        <v>0</v>
      </c>
      <c r="AR207" s="65">
        <f t="shared" ca="1" si="422"/>
        <v>1</v>
      </c>
      <c r="AS207" s="65">
        <f t="shared" ca="1" si="423"/>
        <v>0</v>
      </c>
      <c r="AT207" s="65">
        <f t="shared" ca="1" si="424"/>
        <v>1</v>
      </c>
    </row>
    <row r="208" spans="1:46" ht="18" customHeight="1" x14ac:dyDescent="0.25">
      <c r="A208" s="49" t="str">
        <f ca="1">CONCATENATE(B198,"-",B208)</f>
        <v>Bristol City-All-10</v>
      </c>
      <c r="B208" s="38">
        <v>10</v>
      </c>
      <c r="C208" s="41">
        <f ca="1">VLOOKUP($B208,INDIRECT("data!$"&amp;H177&amp;"$3:$CZ$554"),$E177-3*(B176-1)+C$1,FALSE)</f>
        <v>43330</v>
      </c>
      <c r="D208" s="30" t="str">
        <f ca="1">VLOOKUP($B208,INDIRECT("data!$"&amp;H177&amp;"$3:$CZ$554"),$E177-3*(B176-1)+D$1,FALSE)</f>
        <v>Bristol City</v>
      </c>
      <c r="E208" s="30" t="str">
        <f ca="1">VLOOKUP($B208,INDIRECT("data!$"&amp;H177&amp;"$3:$CZ$554"),$E177-3*(B176-1)+E$1,FALSE)</f>
        <v>Middlesbrough</v>
      </c>
      <c r="F208" s="29">
        <f ca="1">VLOOKUP($B208,INDIRECT("data!$"&amp;H177&amp;"$3:$CZ$554"),$E177-3*(B176-1)+F$1,FALSE)</f>
        <v>0</v>
      </c>
      <c r="G208" s="29">
        <f ca="1">VLOOKUP($B208,INDIRECT("data!$"&amp;H177&amp;"$3:$CZ$554"),$E177-3*(B176-1)+G$1,FALSE)</f>
        <v>2</v>
      </c>
      <c r="H208" s="15" t="str">
        <f ca="1">VLOOKUP($B208,INDIRECT("data!$"&amp;H177&amp;"$3:$CZ$554"),$E177-3*(B176-1)+H$1,FALSE)</f>
        <v>A</v>
      </c>
      <c r="I208" s="29">
        <f ca="1">VLOOKUP($B208,INDIRECT("data!$"&amp;H177&amp;"$3:$CZ$554"),$E177-3*(B176-1)+I$1,FALSE)</f>
        <v>0</v>
      </c>
      <c r="J208" s="29">
        <f ca="1">VLOOKUP($B208,INDIRECT("data!$"&amp;H177&amp;"$3:$CZ$554"),$E177-3*(B176-1)+J$1,FALSE)</f>
        <v>2</v>
      </c>
      <c r="K208" s="15" t="str">
        <f ca="1">VLOOKUP($B208,INDIRECT("data!$"&amp;H177&amp;"$3:$CZ$554"),$E177-3*(B176-1)+K$1,FALSE)</f>
        <v>A</v>
      </c>
      <c r="L208" s="30" t="str">
        <f ca="1">VLOOKUP($B208,INDIRECT("data!$"&amp;H177&amp;"$3:$CZ$554"),$E177-3*(B176-1)+L$1,FALSE)</f>
        <v>O Langford</v>
      </c>
      <c r="M208" s="45">
        <f ca="1">VLOOKUP($B208,INDIRECT("data!$"&amp;H177&amp;"$3:$CZ$554"),$E177-3*(B176-1)+M$1,FALSE)</f>
        <v>18</v>
      </c>
      <c r="N208" s="45">
        <f ca="1">VLOOKUP($B208,INDIRECT("data!$"&amp;H177&amp;"$3:$CZ$554"),$E177-3*(B176-1)+N$1,FALSE)</f>
        <v>13</v>
      </c>
      <c r="O208" s="45">
        <f ca="1">VLOOKUP($B208,INDIRECT("data!$"&amp;H177&amp;"$3:$CZ$554"),$E177-3*(B176-1)+O$1,FALSE)</f>
        <v>4</v>
      </c>
      <c r="P208" s="45">
        <f ca="1">VLOOKUP($B208,INDIRECT("data!$"&amp;H177&amp;"$3:$CZ$554"),$E177-3*(B176-1)+P$1,FALSE)</f>
        <v>3</v>
      </c>
      <c r="Q208" s="45">
        <f ca="1">VLOOKUP($B208,INDIRECT("data!$"&amp;H177&amp;"$3:$CZ$554"),$E177-3*(B176-1)+Q$1,FALSE)</f>
        <v>9</v>
      </c>
      <c r="R208" s="45">
        <f ca="1">VLOOKUP($B208,INDIRECT("data!$"&amp;H177&amp;"$3:$CZ$554"),$E177-3*(B176-1)+R$1,FALSE)</f>
        <v>11</v>
      </c>
      <c r="S208" s="45">
        <f ca="1">VLOOKUP($B208,INDIRECT("data!$"&amp;H177&amp;"$3:$CZ$554"),$E177-3*(B176-1)+S$1,FALSE)</f>
        <v>4</v>
      </c>
      <c r="T208" s="45">
        <f ca="1">VLOOKUP($B208,INDIRECT("data!$"&amp;H177&amp;"$3:$CZ$554"),$E177-3*(B176-1)+T$1,FALSE)</f>
        <v>4</v>
      </c>
      <c r="U208" s="45">
        <f ca="1">VLOOKUP($B208,INDIRECT("data!$"&amp;H177&amp;"$3:$CZ$554"),$E177-3*(B176-1)+U$1,FALSE)</f>
        <v>1</v>
      </c>
      <c r="V208" s="45">
        <f ca="1">VLOOKUP($B208,INDIRECT("data!$"&amp;H177&amp;"$3:$CZ$554"),$E177-3*(B176-1)+V$1,FALSE)</f>
        <v>2</v>
      </c>
      <c r="W208" s="45">
        <f ca="1">VLOOKUP($B208,INDIRECT("data!$"&amp;H177&amp;"$3:$CZ$554"),$E177-3*(B176-1)+W$1,FALSE)</f>
        <v>0</v>
      </c>
      <c r="X208" s="45">
        <f ca="1">VLOOKUP($B208,INDIRECT("data!$"&amp;H177&amp;"$3:$CZ$554"),$E177-3*(B176-1)+X$1,FALSE)</f>
        <v>0</v>
      </c>
      <c r="Y208" s="47">
        <f ca="1">VLOOKUP($B208,INDIRECT("data!$"&amp;H177&amp;"$3:$CZ$554"),$E177-3*(B176-1)+Y$1,FALSE)</f>
        <v>2.9</v>
      </c>
      <c r="Z208" s="47">
        <f ca="1">VLOOKUP($B208,INDIRECT("data!$"&amp;H177&amp;"$3:$CZ$554"),$E177-3*(B176-1)+Z$1,FALSE)</f>
        <v>3.4</v>
      </c>
      <c r="AA208" s="47">
        <f ca="1">VLOOKUP($B208,INDIRECT("data!$"&amp;H177&amp;"$3:$CZ$554"),$E177-3*(B176-1)+AA$1,FALSE)</f>
        <v>2.6</v>
      </c>
      <c r="AB208" s="47">
        <f ca="1">VLOOKUP($B208,INDIRECT("data!$"&amp;H177&amp;"$3:$CZ$554"),$E177-3*(B176-1)+AB$1,FALSE)</f>
        <v>2.93</v>
      </c>
      <c r="AC208" s="47">
        <f ca="1">VLOOKUP($B208,INDIRECT("data!$"&amp;H177&amp;"$3:$CZ$554"),$E177-3*(B176-1)+AC$1,FALSE)</f>
        <v>3.23</v>
      </c>
      <c r="AD208" s="47">
        <f ca="1">VLOOKUP($B208,INDIRECT("data!$"&amp;H177&amp;"$3:$CZ$554"),$E177-3*(B176-1)+AD$1,FALSE)</f>
        <v>2.68</v>
      </c>
      <c r="AE208" s="47">
        <f ca="1">VLOOKUP($B208,INDIRECT("data!$"&amp;H177&amp;"$3:$CZ$554"),$E177-3*(B176-1)+AE$1,FALSE)</f>
        <v>2.2000000000000002</v>
      </c>
      <c r="AF208" s="47">
        <f ca="1">VLOOKUP($B208,INDIRECT("data!$"&amp;H177&amp;"$3:$CZ$554"),$E177-3*(B176-1)+AF$1,FALSE)</f>
        <v>1.66</v>
      </c>
      <c r="AG208" s="65">
        <f t="shared" ca="1" si="411"/>
        <v>2</v>
      </c>
      <c r="AH208" s="65">
        <f t="shared" ca="1" si="412"/>
        <v>2</v>
      </c>
      <c r="AI208" s="65">
        <f t="shared" ca="1" si="413"/>
        <v>0</v>
      </c>
      <c r="AJ208" s="65">
        <f t="shared" ca="1" si="414"/>
        <v>0</v>
      </c>
      <c r="AK208" s="65">
        <f t="shared" ca="1" si="415"/>
        <v>0</v>
      </c>
      <c r="AL208" s="66" t="str">
        <f t="shared" ca="1" si="416"/>
        <v>D</v>
      </c>
      <c r="AM208" s="66" t="str">
        <f t="shared" ca="1" si="417"/>
        <v>A-A</v>
      </c>
      <c r="AN208" s="65">
        <f t="shared" ca="1" si="418"/>
        <v>0</v>
      </c>
      <c r="AO208" s="65">
        <f t="shared" ca="1" si="419"/>
        <v>0</v>
      </c>
      <c r="AP208" s="65">
        <f t="shared" ca="1" si="420"/>
        <v>1</v>
      </c>
      <c r="AQ208" s="65">
        <f t="shared" ca="1" si="421"/>
        <v>0</v>
      </c>
      <c r="AR208" s="65">
        <f t="shared" ca="1" si="422"/>
        <v>1</v>
      </c>
      <c r="AS208" s="65">
        <f t="shared" ca="1" si="423"/>
        <v>0</v>
      </c>
      <c r="AT208" s="65">
        <f t="shared" ca="1" si="424"/>
        <v>0</v>
      </c>
    </row>
    <row r="209" spans="1:46" ht="18" customHeight="1" x14ac:dyDescent="0.25">
      <c r="B209" s="42" t="s">
        <v>23</v>
      </c>
      <c r="C209" s="43"/>
      <c r="D209" s="44"/>
      <c r="E209" s="44"/>
      <c r="F209" s="46">
        <f ca="1">SUM(F199:F206)</f>
        <v>12</v>
      </c>
      <c r="G209" s="46">
        <f ca="1">SUM(G199:G206)</f>
        <v>7</v>
      </c>
      <c r="H209" s="42"/>
      <c r="I209" s="46">
        <f t="shared" ref="I209:J209" ca="1" si="425">SUM(I199:I206)</f>
        <v>5</v>
      </c>
      <c r="J209" s="46">
        <f t="shared" ca="1" si="425"/>
        <v>3</v>
      </c>
      <c r="K209" s="42"/>
      <c r="L209" s="44"/>
      <c r="M209" s="46">
        <f t="shared" ref="M209:X209" ca="1" si="426">SUM(M199:M206)</f>
        <v>102</v>
      </c>
      <c r="N209" s="46">
        <f t="shared" ca="1" si="426"/>
        <v>100</v>
      </c>
      <c r="O209" s="46">
        <f t="shared" ca="1" si="426"/>
        <v>39</v>
      </c>
      <c r="P209" s="46">
        <f t="shared" ca="1" si="426"/>
        <v>33</v>
      </c>
      <c r="Q209" s="46">
        <f t="shared" ca="1" si="426"/>
        <v>86</v>
      </c>
      <c r="R209" s="46">
        <f t="shared" ca="1" si="426"/>
        <v>115</v>
      </c>
      <c r="S209" s="46">
        <f t="shared" ca="1" si="426"/>
        <v>33</v>
      </c>
      <c r="T209" s="46">
        <f t="shared" ca="1" si="426"/>
        <v>41</v>
      </c>
      <c r="U209" s="46">
        <f t="shared" ca="1" si="426"/>
        <v>10</v>
      </c>
      <c r="V209" s="46">
        <f t="shared" ca="1" si="426"/>
        <v>17</v>
      </c>
      <c r="W209" s="46">
        <f t="shared" ca="1" si="426"/>
        <v>0</v>
      </c>
      <c r="X209" s="46">
        <f t="shared" ca="1" si="426"/>
        <v>0</v>
      </c>
      <c r="Y209" s="48"/>
      <c r="Z209" s="48"/>
      <c r="AA209" s="48"/>
      <c r="AB209" s="48"/>
      <c r="AC209" s="48"/>
      <c r="AD209" s="48"/>
      <c r="AE209" s="48"/>
      <c r="AF209" s="48"/>
    </row>
    <row r="211" spans="1:46" ht="18" customHeight="1" x14ac:dyDescent="0.25">
      <c r="B211" s="36">
        <f>B176+1</f>
        <v>7</v>
      </c>
      <c r="C211" s="39">
        <v>1</v>
      </c>
      <c r="D211" s="15">
        <f>1+C211</f>
        <v>2</v>
      </c>
      <c r="E211" s="15">
        <f t="shared" ref="E211" si="427">1+D211</f>
        <v>3</v>
      </c>
      <c r="F211" s="15">
        <f t="shared" ref="F211" si="428">1+E211</f>
        <v>4</v>
      </c>
      <c r="G211" s="15">
        <f t="shared" ref="G211" si="429">1+F211</f>
        <v>5</v>
      </c>
      <c r="H211" s="15">
        <f t="shared" ref="H211" si="430">1+G211</f>
        <v>6</v>
      </c>
      <c r="I211" s="15">
        <f t="shared" ref="I211" si="431">1+H211</f>
        <v>7</v>
      </c>
      <c r="J211" s="15">
        <f t="shared" ref="J211" si="432">1+I211</f>
        <v>8</v>
      </c>
      <c r="K211" s="15">
        <f t="shared" ref="K211" si="433">1+J211</f>
        <v>9</v>
      </c>
      <c r="L211" s="15">
        <f t="shared" ref="L211" si="434">1+K211</f>
        <v>10</v>
      </c>
      <c r="M211" s="15">
        <f t="shared" ref="M211" si="435">1+L211</f>
        <v>11</v>
      </c>
      <c r="N211" s="15">
        <f t="shared" ref="N211" si="436">1+M211</f>
        <v>12</v>
      </c>
      <c r="O211" s="15">
        <f t="shared" ref="O211" si="437">1+N211</f>
        <v>13</v>
      </c>
      <c r="P211" s="15">
        <f t="shared" ref="P211" si="438">1+O211</f>
        <v>14</v>
      </c>
      <c r="Q211" s="15">
        <f t="shared" ref="Q211" si="439">1+P211</f>
        <v>15</v>
      </c>
      <c r="R211" s="15">
        <f t="shared" ref="R211" si="440">1+Q211</f>
        <v>16</v>
      </c>
      <c r="S211" s="15">
        <f t="shared" ref="S211" si="441">1+R211</f>
        <v>17</v>
      </c>
      <c r="T211" s="15">
        <f t="shared" ref="T211" si="442">1+S211</f>
        <v>18</v>
      </c>
      <c r="U211" s="15">
        <f t="shared" ref="U211" si="443">1+T211</f>
        <v>19</v>
      </c>
      <c r="V211" s="15">
        <f t="shared" ref="V211" si="444">1+U211</f>
        <v>20</v>
      </c>
      <c r="W211" s="15">
        <f t="shared" ref="W211" si="445">1+V211</f>
        <v>21</v>
      </c>
      <c r="X211" s="15">
        <f t="shared" ref="X211" si="446">1+W211</f>
        <v>22</v>
      </c>
      <c r="Y211" s="15">
        <f t="shared" ref="Y211" si="447">1+X211</f>
        <v>23</v>
      </c>
      <c r="Z211" s="15">
        <f t="shared" ref="Z211" si="448">1+Y211</f>
        <v>24</v>
      </c>
      <c r="AA211" s="15">
        <f t="shared" ref="AA211" si="449">1+Z211</f>
        <v>25</v>
      </c>
      <c r="AB211" s="15">
        <f t="shared" ref="AB211" si="450">1+AA211</f>
        <v>26</v>
      </c>
      <c r="AC211" s="15">
        <f t="shared" ref="AC211" si="451">1+AB211</f>
        <v>27</v>
      </c>
      <c r="AD211" s="15">
        <f t="shared" ref="AD211" si="452">1+AC211</f>
        <v>28</v>
      </c>
      <c r="AE211" s="15">
        <f t="shared" ref="AE211" si="453">1+AD211</f>
        <v>29</v>
      </c>
      <c r="AF211" s="15">
        <f t="shared" ref="AF211" si="454">1+AE211</f>
        <v>30</v>
      </c>
    </row>
    <row r="212" spans="1:46" ht="18" customHeight="1" x14ac:dyDescent="0.25">
      <c r="B212" s="36" t="str">
        <f ca="1">INDIRECT("teams!a"&amp;B211)</f>
        <v>Derby</v>
      </c>
      <c r="C212" s="40">
        <v>74</v>
      </c>
      <c r="D212" s="13">
        <f>C212-1</f>
        <v>73</v>
      </c>
      <c r="E212" s="13">
        <f>D212-1</f>
        <v>72</v>
      </c>
      <c r="F212" s="51" t="s">
        <v>91</v>
      </c>
      <c r="G212" s="13" t="s">
        <v>92</v>
      </c>
      <c r="H212" s="13" t="s">
        <v>93</v>
      </c>
    </row>
    <row r="213" spans="1:46" ht="18" customHeight="1" x14ac:dyDescent="0.25">
      <c r="B213" s="12" t="str">
        <f ca="1">CONCATENATE(B212,"-Home")</f>
        <v>Derby-Home</v>
      </c>
      <c r="C213" s="40" t="s">
        <v>22</v>
      </c>
      <c r="D213" s="13" t="s">
        <v>50</v>
      </c>
      <c r="E213" s="13" t="s">
        <v>51</v>
      </c>
      <c r="F213" s="13" t="s">
        <v>3</v>
      </c>
      <c r="G213" s="13" t="s">
        <v>4</v>
      </c>
      <c r="H213" s="13" t="s">
        <v>6</v>
      </c>
      <c r="I213" s="13" t="s">
        <v>1</v>
      </c>
      <c r="J213" s="13" t="s">
        <v>2</v>
      </c>
      <c r="K213" s="13" t="s">
        <v>5</v>
      </c>
      <c r="L213" s="13" t="s">
        <v>52</v>
      </c>
      <c r="M213" s="13" t="s">
        <v>53</v>
      </c>
      <c r="N213" s="13" t="s">
        <v>54</v>
      </c>
      <c r="O213" s="13" t="s">
        <v>55</v>
      </c>
      <c r="P213" s="13" t="s">
        <v>56</v>
      </c>
      <c r="Q213" s="13" t="s">
        <v>57</v>
      </c>
      <c r="R213" s="13" t="s">
        <v>58</v>
      </c>
      <c r="S213" s="13" t="s">
        <v>59</v>
      </c>
      <c r="T213" s="13" t="s">
        <v>60</v>
      </c>
      <c r="U213" s="13" t="s">
        <v>61</v>
      </c>
      <c r="V213" s="13" t="s">
        <v>62</v>
      </c>
      <c r="W213" s="13" t="s">
        <v>63</v>
      </c>
      <c r="X213" s="13" t="s">
        <v>64</v>
      </c>
      <c r="Y213" s="13" t="s">
        <v>65</v>
      </c>
      <c r="Z213" s="13" t="s">
        <v>66</v>
      </c>
      <c r="AA213" s="13" t="s">
        <v>67</v>
      </c>
      <c r="AB213" s="13" t="s">
        <v>68</v>
      </c>
      <c r="AC213" s="13" t="s">
        <v>69</v>
      </c>
      <c r="AD213" s="13" t="s">
        <v>70</v>
      </c>
      <c r="AE213" s="13" t="s">
        <v>71</v>
      </c>
      <c r="AF213" s="13" t="s">
        <v>72</v>
      </c>
      <c r="AG213" s="62" t="s">
        <v>140</v>
      </c>
      <c r="AH213" s="62" t="s">
        <v>141</v>
      </c>
      <c r="AI213" s="62" t="s">
        <v>142</v>
      </c>
      <c r="AJ213" s="62" t="s">
        <v>143</v>
      </c>
      <c r="AK213" s="62" t="s">
        <v>144</v>
      </c>
      <c r="AL213" s="63" t="s">
        <v>145</v>
      </c>
      <c r="AM213" s="63" t="s">
        <v>146</v>
      </c>
      <c r="AN213" s="62" t="s">
        <v>147</v>
      </c>
      <c r="AO213" s="64" t="s">
        <v>150</v>
      </c>
      <c r="AP213" s="64" t="s">
        <v>151</v>
      </c>
      <c r="AQ213" s="62" t="s">
        <v>148</v>
      </c>
      <c r="AR213" s="62" t="s">
        <v>149</v>
      </c>
      <c r="AS213" s="62" t="s">
        <v>152</v>
      </c>
      <c r="AT213" s="62" t="s">
        <v>153</v>
      </c>
    </row>
    <row r="214" spans="1:46" ht="18" customHeight="1" x14ac:dyDescent="0.25">
      <c r="A214" s="49" t="str">
        <f ca="1">CONCATENATE(B213,"-",B214)</f>
        <v>Derby-Home-1</v>
      </c>
      <c r="B214" s="12">
        <v>1</v>
      </c>
      <c r="C214" s="41">
        <f ca="1">VLOOKUP($B214,INDIRECT("data!$"&amp;F212&amp;"$3:$CZ$554"),$C212-3*(B211-1)+C$1,FALSE)</f>
        <v>43376</v>
      </c>
      <c r="D214" s="30" t="str">
        <f ca="1">VLOOKUP($B214,INDIRECT("data!$"&amp;F212&amp;"$3:$CZ$554"),$C212-3*(B211-1)+D$1,FALSE)</f>
        <v>Derby</v>
      </c>
      <c r="E214" s="30" t="str">
        <f ca="1">VLOOKUP($B214,INDIRECT("data!$"&amp;F212&amp;"$3:$CZ$554"),$C212-3*(B211-1)+E$1,FALSE)</f>
        <v>Norwich</v>
      </c>
      <c r="F214" s="29">
        <f ca="1">VLOOKUP($B214,INDIRECT("data!$"&amp;F212&amp;"$3:$CZ$554"),$C212-3*(B211-1)+F$1,FALSE)</f>
        <v>1</v>
      </c>
      <c r="G214" s="29">
        <f ca="1">VLOOKUP($B214,INDIRECT("data!$"&amp;F212&amp;"$3:$CZ$554"),$C212-3*(B211-1)+G$1,FALSE)</f>
        <v>1</v>
      </c>
      <c r="H214" s="15" t="str">
        <f ca="1">VLOOKUP($B214,INDIRECT("data!$"&amp;F212&amp;"$3:$CZ$554"),$C212-3*(B211-1)+H$1,FALSE)</f>
        <v>D</v>
      </c>
      <c r="I214" s="29">
        <f ca="1">VLOOKUP($B214,INDIRECT("data!$"&amp;F212&amp;"$3:$CZ$554"),$C212-3*(B211-1)+I$1,FALSE)</f>
        <v>0</v>
      </c>
      <c r="J214" s="29">
        <f ca="1">VLOOKUP($B214,INDIRECT("data!$"&amp;F212&amp;"$3:$CZ$554"),$C212-3*(B211-1)+J$1,FALSE)</f>
        <v>0</v>
      </c>
      <c r="K214" s="15" t="str">
        <f ca="1">VLOOKUP($B214,INDIRECT("data!$"&amp;F212&amp;"$3:$CZ$554"),$C212-3*(B211-1)+K$1,FALSE)</f>
        <v>D</v>
      </c>
      <c r="L214" s="30" t="str">
        <f ca="1">VLOOKUP($B214,INDIRECT("data!$"&amp;F212&amp;"$3:$CZ$554"),$C212-3*(B211-1)+L$1,FALSE)</f>
        <v>G Eltringham</v>
      </c>
      <c r="M214" s="45">
        <f ca="1">VLOOKUP($B214,INDIRECT("data!$"&amp;F212&amp;"$3:$CZ$554"),$C212-3*(B211-1)+M$1,FALSE)</f>
        <v>14</v>
      </c>
      <c r="N214" s="45">
        <f ca="1">VLOOKUP($B214,INDIRECT("data!$"&amp;F212&amp;"$3:$CZ$554"),$C212-3*(B211-1)+N$1,FALSE)</f>
        <v>14</v>
      </c>
      <c r="O214" s="45">
        <f ca="1">VLOOKUP($B214,INDIRECT("data!$"&amp;F212&amp;"$3:$CZ$554"),$C212-3*(B211-1)+O$1,FALSE)</f>
        <v>6</v>
      </c>
      <c r="P214" s="45">
        <f ca="1">VLOOKUP($B214,INDIRECT("data!$"&amp;F212&amp;"$3:$CZ$554"),$C212-3*(B211-1)+P$1,FALSE)</f>
        <v>5</v>
      </c>
      <c r="Q214" s="45">
        <f ca="1">VLOOKUP($B214,INDIRECT("data!$"&amp;F212&amp;"$3:$CZ$554"),$C212-3*(B211-1)+Q$1,FALSE)</f>
        <v>12</v>
      </c>
      <c r="R214" s="45">
        <f ca="1">VLOOKUP($B214,INDIRECT("data!$"&amp;F212&amp;"$3:$CZ$554"),$C212-3*(B211-1)+R$1,FALSE)</f>
        <v>17</v>
      </c>
      <c r="S214" s="45">
        <f ca="1">VLOOKUP($B214,INDIRECT("data!$"&amp;F212&amp;"$3:$CZ$554"),$C212-3*(B211-1)+S$1,FALSE)</f>
        <v>7</v>
      </c>
      <c r="T214" s="45">
        <f ca="1">VLOOKUP($B214,INDIRECT("data!$"&amp;F212&amp;"$3:$CZ$554"),$C212-3*(B211-1)+T$1,FALSE)</f>
        <v>8</v>
      </c>
      <c r="U214" s="45">
        <f ca="1">VLOOKUP($B214,INDIRECT("data!$"&amp;F212&amp;"$3:$CZ$554"),$C212-3*(B211-1)+U$1,FALSE)</f>
        <v>1</v>
      </c>
      <c r="V214" s="45">
        <f ca="1">VLOOKUP($B214,INDIRECT("data!$"&amp;F212&amp;"$3:$CZ$554"),$C212-3*(B211-1)+V$1,FALSE)</f>
        <v>2</v>
      </c>
      <c r="W214" s="45">
        <f ca="1">VLOOKUP($B214,INDIRECT("data!$"&amp;F212&amp;"$3:$CZ$554"),$C212-3*(B211-1)+W$1,FALSE)</f>
        <v>0</v>
      </c>
      <c r="X214" s="45">
        <f ca="1">VLOOKUP($B214,INDIRECT("data!$"&amp;F212&amp;"$3:$CZ$554"),$C212-3*(B211-1)+X$1,FALSE)</f>
        <v>0</v>
      </c>
      <c r="Y214" s="47">
        <f ca="1">VLOOKUP($B214,INDIRECT("data!$"&amp;F212&amp;"$3:$CZ$554"),$C212-3*(B211-1)+Y$1,FALSE)</f>
        <v>2.14</v>
      </c>
      <c r="Z214" s="47">
        <f ca="1">VLOOKUP($B214,INDIRECT("data!$"&amp;F212&amp;"$3:$CZ$554"),$C212-3*(B211-1)+Z$1,FALSE)</f>
        <v>3.4</v>
      </c>
      <c r="AA214" s="47">
        <f ca="1">VLOOKUP($B214,INDIRECT("data!$"&amp;F212&amp;"$3:$CZ$554"),$C212-3*(B211-1)+AA$1,FALSE)</f>
        <v>3.8</v>
      </c>
      <c r="AB214" s="47">
        <f ca="1">VLOOKUP($B214,INDIRECT("data!$"&amp;F212&amp;"$3:$CZ$554"),$C212-3*(B211-1)+AB$1,FALSE)</f>
        <v>2.15</v>
      </c>
      <c r="AC214" s="47">
        <f ca="1">VLOOKUP($B214,INDIRECT("data!$"&amp;F212&amp;"$3:$CZ$554"),$C212-3*(B211-1)+AC$1,FALSE)</f>
        <v>3.5</v>
      </c>
      <c r="AD214" s="47">
        <f ca="1">VLOOKUP($B214,INDIRECT("data!$"&amp;F212&amp;"$3:$CZ$554"),$C212-3*(B211-1)+AD$1,FALSE)</f>
        <v>3.63</v>
      </c>
      <c r="AE214" s="47">
        <f ca="1">VLOOKUP($B214,INDIRECT("data!$"&amp;F212&amp;"$3:$CZ$554"),$C212-3*(B211-1)+AE$1,FALSE)</f>
        <v>2.0099999999999998</v>
      </c>
      <c r="AF214" s="47">
        <f ca="1">VLOOKUP($B214,INDIRECT("data!$"&amp;F212&amp;"$3:$CZ$554"),$C212-3*(B211-1)+AF$1,FALSE)</f>
        <v>1.79</v>
      </c>
      <c r="AG214" s="65">
        <f ca="1">IF(C214="","",F214+G214)</f>
        <v>2</v>
      </c>
      <c r="AH214" s="65">
        <f ca="1">IF(C214="","",I214+J214)</f>
        <v>0</v>
      </c>
      <c r="AI214" s="65">
        <f ca="1">IF(C214="","",AJ214+AK214)</f>
        <v>2</v>
      </c>
      <c r="AJ214" s="65">
        <f ca="1">IF(C214="","",F214-I214)</f>
        <v>1</v>
      </c>
      <c r="AK214" s="65">
        <f ca="1">IF(C214="","",G214-J214)</f>
        <v>1</v>
      </c>
      <c r="AL214" s="66" t="str">
        <f ca="1">IF(AJ214&gt;AK214,"H",IF(AJ214=AK214,"D",IF(AJ214&lt;AK214,"A","Error!")))</f>
        <v>D</v>
      </c>
      <c r="AM214" s="66" t="str">
        <f ca="1">IF(C214="","",CONCATENATE(K214,"-",H214))</f>
        <v>D-D</v>
      </c>
      <c r="AN214" s="65">
        <f ca="1">IF(C214="","",IF(AND(F214&gt;0,G214&gt;0),1,0))</f>
        <v>1</v>
      </c>
      <c r="AO214" s="65">
        <f ca="1">IF(C214="","",IF(AND(F214&gt;0,I214&gt;0),1,0))</f>
        <v>0</v>
      </c>
      <c r="AP214" s="65">
        <f ca="1">IF(C214="","",IF(AND(G214&gt;0,J214&gt;0),1,0))</f>
        <v>0</v>
      </c>
      <c r="AQ214" s="65">
        <f ca="1">IF(C214="","",IF(AND(H214="H",G214=0),1,0))</f>
        <v>0</v>
      </c>
      <c r="AR214" s="65">
        <f ca="1">IF(C214="","",IF(AND(H214="A",F214=0),1,0))</f>
        <v>0</v>
      </c>
      <c r="AS214" s="65">
        <f ca="1">IF(C214="","",IF(AND(K214="H",AL214="H"),1,0))</f>
        <v>0</v>
      </c>
      <c r="AT214" s="65">
        <f ca="1">IF(C214="","",IF(AND(K214="A",AL214="A"),1,0))</f>
        <v>0</v>
      </c>
    </row>
    <row r="215" spans="1:46" ht="18" customHeight="1" x14ac:dyDescent="0.25">
      <c r="A215" s="49" t="str">
        <f ca="1">CONCATENATE(B213,"-",B215)</f>
        <v>Derby-Home-2</v>
      </c>
      <c r="B215" s="12">
        <v>2</v>
      </c>
      <c r="C215" s="41">
        <f ca="1">VLOOKUP($B215,INDIRECT("data!$"&amp;F212&amp;"$3:$CZ$554"),$C212-3*(B211-1)+C$1,FALSE)</f>
        <v>43365</v>
      </c>
      <c r="D215" s="30" t="str">
        <f ca="1">VLOOKUP($B215,INDIRECT("data!$"&amp;F212&amp;"$3:$CZ$554"),$C212-3*(B211-1)+D$1,FALSE)</f>
        <v>Derby</v>
      </c>
      <c r="E215" s="30" t="str">
        <f ca="1">VLOOKUP($B215,INDIRECT("data!$"&amp;F212&amp;"$3:$CZ$554"),$C212-3*(B211-1)+E$1,FALSE)</f>
        <v>Brentford</v>
      </c>
      <c r="F215" s="29">
        <f ca="1">VLOOKUP($B215,INDIRECT("data!$"&amp;F212&amp;"$3:$CZ$554"),$C212-3*(B211-1)+F$1,FALSE)</f>
        <v>3</v>
      </c>
      <c r="G215" s="29">
        <f ca="1">VLOOKUP($B215,INDIRECT("data!$"&amp;F212&amp;"$3:$CZ$554"),$C212-3*(B211-1)+G$1,FALSE)</f>
        <v>1</v>
      </c>
      <c r="H215" s="15" t="str">
        <f ca="1">VLOOKUP($B215,INDIRECT("data!$"&amp;F212&amp;"$3:$CZ$554"),$C212-3*(B211-1)+H$1,FALSE)</f>
        <v>H</v>
      </c>
      <c r="I215" s="29">
        <f ca="1">VLOOKUP($B215,INDIRECT("data!$"&amp;F212&amp;"$3:$CZ$554"),$C212-3*(B211-1)+I$1,FALSE)</f>
        <v>3</v>
      </c>
      <c r="J215" s="29">
        <f ca="1">VLOOKUP($B215,INDIRECT("data!$"&amp;F212&amp;"$3:$CZ$554"),$C212-3*(B211-1)+J$1,FALSE)</f>
        <v>1</v>
      </c>
      <c r="K215" s="15" t="str">
        <f ca="1">VLOOKUP($B215,INDIRECT("data!$"&amp;F212&amp;"$3:$CZ$554"),$C212-3*(B211-1)+K$1,FALSE)</f>
        <v>H</v>
      </c>
      <c r="L215" s="30" t="str">
        <f ca="1">VLOOKUP($B215,INDIRECT("data!$"&amp;F212&amp;"$3:$CZ$554"),$C212-3*(B211-1)+L$1,FALSE)</f>
        <v>A Madley</v>
      </c>
      <c r="M215" s="45">
        <f ca="1">VLOOKUP($B215,INDIRECT("data!$"&amp;F212&amp;"$3:$CZ$554"),$C212-3*(B211-1)+M$1,FALSE)</f>
        <v>16</v>
      </c>
      <c r="N215" s="45">
        <f ca="1">VLOOKUP($B215,INDIRECT("data!$"&amp;F212&amp;"$3:$CZ$554"),$C212-3*(B211-1)+N$1,FALSE)</f>
        <v>16</v>
      </c>
      <c r="O215" s="45">
        <f ca="1">VLOOKUP($B215,INDIRECT("data!$"&amp;F212&amp;"$3:$CZ$554"),$C212-3*(B211-1)+O$1,FALSE)</f>
        <v>6</v>
      </c>
      <c r="P215" s="45">
        <f ca="1">VLOOKUP($B215,INDIRECT("data!$"&amp;F212&amp;"$3:$CZ$554"),$C212-3*(B211-1)+P$1,FALSE)</f>
        <v>2</v>
      </c>
      <c r="Q215" s="45">
        <f ca="1">VLOOKUP($B215,INDIRECT("data!$"&amp;F212&amp;"$3:$CZ$554"),$C212-3*(B211-1)+Q$1,FALSE)</f>
        <v>9</v>
      </c>
      <c r="R215" s="45">
        <f ca="1">VLOOKUP($B215,INDIRECT("data!$"&amp;F212&amp;"$3:$CZ$554"),$C212-3*(B211-1)+R$1,FALSE)</f>
        <v>9</v>
      </c>
      <c r="S215" s="45">
        <f ca="1">VLOOKUP($B215,INDIRECT("data!$"&amp;F212&amp;"$3:$CZ$554"),$C212-3*(B211-1)+S$1,FALSE)</f>
        <v>3</v>
      </c>
      <c r="T215" s="45">
        <f ca="1">VLOOKUP($B215,INDIRECT("data!$"&amp;F212&amp;"$3:$CZ$554"),$C212-3*(B211-1)+T$1,FALSE)</f>
        <v>9</v>
      </c>
      <c r="U215" s="45">
        <f ca="1">VLOOKUP($B215,INDIRECT("data!$"&amp;F212&amp;"$3:$CZ$554"),$C212-3*(B211-1)+U$1,FALSE)</f>
        <v>2</v>
      </c>
      <c r="V215" s="45">
        <f ca="1">VLOOKUP($B215,INDIRECT("data!$"&amp;F212&amp;"$3:$CZ$554"),$C212-3*(B211-1)+V$1,FALSE)</f>
        <v>1</v>
      </c>
      <c r="W215" s="45">
        <f ca="1">VLOOKUP($B215,INDIRECT("data!$"&amp;F212&amp;"$3:$CZ$554"),$C212-3*(B211-1)+W$1,FALSE)</f>
        <v>0</v>
      </c>
      <c r="X215" s="45">
        <f ca="1">VLOOKUP($B215,INDIRECT("data!$"&amp;F212&amp;"$3:$CZ$554"),$C212-3*(B211-1)+X$1,FALSE)</f>
        <v>0</v>
      </c>
      <c r="Y215" s="47">
        <f ca="1">VLOOKUP($B215,INDIRECT("data!$"&amp;F212&amp;"$3:$CZ$554"),$C212-3*(B211-1)+Y$1,FALSE)</f>
        <v>3.25</v>
      </c>
      <c r="Z215" s="47">
        <f ca="1">VLOOKUP($B215,INDIRECT("data!$"&amp;F212&amp;"$3:$CZ$554"),$C212-3*(B211-1)+Z$1,FALSE)</f>
        <v>3.5</v>
      </c>
      <c r="AA215" s="47">
        <f ca="1">VLOOKUP($B215,INDIRECT("data!$"&amp;F212&amp;"$3:$CZ$554"),$C212-3*(B211-1)+AA$1,FALSE)</f>
        <v>2.2999999999999998</v>
      </c>
      <c r="AB215" s="47">
        <f ca="1">VLOOKUP($B215,INDIRECT("data!$"&amp;F212&amp;"$3:$CZ$554"),$C212-3*(B211-1)+AB$1,FALSE)</f>
        <v>3.21</v>
      </c>
      <c r="AC215" s="47">
        <f ca="1">VLOOKUP($B215,INDIRECT("data!$"&amp;F212&amp;"$3:$CZ$554"),$C212-3*(B211-1)+AC$1,FALSE)</f>
        <v>3.5</v>
      </c>
      <c r="AD215" s="47">
        <f ca="1">VLOOKUP($B215,INDIRECT("data!$"&amp;F212&amp;"$3:$CZ$554"),$C212-3*(B211-1)+AD$1,FALSE)</f>
        <v>2.31</v>
      </c>
      <c r="AE215" s="47">
        <f ca="1">VLOOKUP($B215,INDIRECT("data!$"&amp;F212&amp;"$3:$CZ$554"),$C212-3*(B211-1)+AE$1,FALSE)</f>
        <v>1.86</v>
      </c>
      <c r="AF215" s="47">
        <f ca="1">VLOOKUP($B215,INDIRECT("data!$"&amp;F212&amp;"$3:$CZ$554"),$C212-3*(B211-1)+AF$1,FALSE)</f>
        <v>1.93</v>
      </c>
      <c r="AG215" s="65">
        <f t="shared" ref="AG215:AG221" ca="1" si="455">IF(C215="","",F215+G215)</f>
        <v>4</v>
      </c>
      <c r="AH215" s="65">
        <f t="shared" ref="AH215:AH221" ca="1" si="456">IF(C215="","",I215+J215)</f>
        <v>4</v>
      </c>
      <c r="AI215" s="65">
        <f t="shared" ref="AI215:AI221" ca="1" si="457">IF(C215="","",AJ215+AK215)</f>
        <v>0</v>
      </c>
      <c r="AJ215" s="65">
        <f t="shared" ref="AJ215:AJ221" ca="1" si="458">IF(C215="","",F215-I215)</f>
        <v>0</v>
      </c>
      <c r="AK215" s="65">
        <f t="shared" ref="AK215:AK221" ca="1" si="459">IF(C215="","",G215-J215)</f>
        <v>0</v>
      </c>
      <c r="AL215" s="66" t="str">
        <f t="shared" ref="AL215:AL221" ca="1" si="460">IF(AJ215&gt;AK215,"H",IF(AJ215=AK215,"D",IF(AJ215&lt;AK215,"A","Error!")))</f>
        <v>D</v>
      </c>
      <c r="AM215" s="66" t="str">
        <f t="shared" ref="AM215:AM221" ca="1" si="461">IF(C215="","",CONCATENATE(K215,"-",H215))</f>
        <v>H-H</v>
      </c>
      <c r="AN215" s="65">
        <f t="shared" ref="AN215:AN221" ca="1" si="462">IF(C215="","",IF(AND(F215&gt;0,G215&gt;0),1,0))</f>
        <v>1</v>
      </c>
      <c r="AO215" s="65">
        <f t="shared" ref="AO215:AO221" ca="1" si="463">IF(C215="","",IF(AND(F215&gt;0,I215&gt;0),1,0))</f>
        <v>1</v>
      </c>
      <c r="AP215" s="65">
        <f t="shared" ref="AP215:AP221" ca="1" si="464">IF(C215="","",IF(AND(G215&gt;0,J215&gt;0),1,0))</f>
        <v>1</v>
      </c>
      <c r="AQ215" s="65">
        <f t="shared" ref="AQ215:AQ221" ca="1" si="465">IF(C215="","",IF(AND(H215="H",G215=0),1,0))</f>
        <v>0</v>
      </c>
      <c r="AR215" s="65">
        <f t="shared" ref="AR215:AR221" ca="1" si="466">IF(C215="","",IF(AND(H215="A",F215=0),1,0))</f>
        <v>0</v>
      </c>
      <c r="AS215" s="65">
        <f t="shared" ref="AS215:AS221" ca="1" si="467">IF(C215="","",IF(AND(K215="H",AL215="H"),1,0))</f>
        <v>0</v>
      </c>
      <c r="AT215" s="65">
        <f t="shared" ref="AT215:AT221" ca="1" si="468">IF(C215="","",IF(AND(K215="A",AL215="A"),1,0))</f>
        <v>0</v>
      </c>
    </row>
    <row r="216" spans="1:46" ht="18" customHeight="1" x14ac:dyDescent="0.25">
      <c r="A216" s="49" t="str">
        <f ca="1">CONCATENATE(B213,"-",B216)</f>
        <v>Derby-Home-3</v>
      </c>
      <c r="B216" s="12">
        <v>3</v>
      </c>
      <c r="C216" s="41">
        <f ca="1">VLOOKUP($B216,INDIRECT("data!$"&amp;F212&amp;"$3:$CZ$554"),$C212-3*(B211-1)+C$1,FALSE)</f>
        <v>43361</v>
      </c>
      <c r="D216" s="30" t="str">
        <f ca="1">VLOOKUP($B216,INDIRECT("data!$"&amp;F212&amp;"$3:$CZ$554"),$C212-3*(B211-1)+D$1,FALSE)</f>
        <v>Derby</v>
      </c>
      <c r="E216" s="30" t="str">
        <f ca="1">VLOOKUP($B216,INDIRECT("data!$"&amp;F212&amp;"$3:$CZ$554"),$C212-3*(B211-1)+E$1,FALSE)</f>
        <v>Blackburn</v>
      </c>
      <c r="F216" s="29">
        <f ca="1">VLOOKUP($B216,INDIRECT("data!$"&amp;F212&amp;"$3:$CZ$554"),$C212-3*(B211-1)+F$1,FALSE)</f>
        <v>0</v>
      </c>
      <c r="G216" s="29">
        <f ca="1">VLOOKUP($B216,INDIRECT("data!$"&amp;F212&amp;"$3:$CZ$554"),$C212-3*(B211-1)+G$1,FALSE)</f>
        <v>0</v>
      </c>
      <c r="H216" s="15" t="str">
        <f ca="1">VLOOKUP($B216,INDIRECT("data!$"&amp;F212&amp;"$3:$CZ$554"),$C212-3*(B211-1)+H$1,FALSE)</f>
        <v>D</v>
      </c>
      <c r="I216" s="29">
        <f ca="1">VLOOKUP($B216,INDIRECT("data!$"&amp;F212&amp;"$3:$CZ$554"),$C212-3*(B211-1)+I$1,FALSE)</f>
        <v>0</v>
      </c>
      <c r="J216" s="29">
        <f ca="1">VLOOKUP($B216,INDIRECT("data!$"&amp;F212&amp;"$3:$CZ$554"),$C212-3*(B211-1)+J$1,FALSE)</f>
        <v>0</v>
      </c>
      <c r="K216" s="15" t="str">
        <f ca="1">VLOOKUP($B216,INDIRECT("data!$"&amp;F212&amp;"$3:$CZ$554"),$C212-3*(B211-1)+K$1,FALSE)</f>
        <v>D</v>
      </c>
      <c r="L216" s="30" t="str">
        <f ca="1">VLOOKUP($B216,INDIRECT("data!$"&amp;F212&amp;"$3:$CZ$554"),$C212-3*(B211-1)+L$1,FALSE)</f>
        <v>D England</v>
      </c>
      <c r="M216" s="45">
        <f ca="1">VLOOKUP($B216,INDIRECT("data!$"&amp;F212&amp;"$3:$CZ$554"),$C212-3*(B211-1)+M$1,FALSE)</f>
        <v>22</v>
      </c>
      <c r="N216" s="45">
        <f ca="1">VLOOKUP($B216,INDIRECT("data!$"&amp;F212&amp;"$3:$CZ$554"),$C212-3*(B211-1)+N$1,FALSE)</f>
        <v>6</v>
      </c>
      <c r="O216" s="45">
        <f ca="1">VLOOKUP($B216,INDIRECT("data!$"&amp;F212&amp;"$3:$CZ$554"),$C212-3*(B211-1)+O$1,FALSE)</f>
        <v>3</v>
      </c>
      <c r="P216" s="45">
        <f ca="1">VLOOKUP($B216,INDIRECT("data!$"&amp;F212&amp;"$3:$CZ$554"),$C212-3*(B211-1)+P$1,FALSE)</f>
        <v>2</v>
      </c>
      <c r="Q216" s="45">
        <f ca="1">VLOOKUP($B216,INDIRECT("data!$"&amp;F212&amp;"$3:$CZ$554"),$C212-3*(B211-1)+Q$1,FALSE)</f>
        <v>18</v>
      </c>
      <c r="R216" s="45">
        <f ca="1">VLOOKUP($B216,INDIRECT("data!$"&amp;F212&amp;"$3:$CZ$554"),$C212-3*(B211-1)+R$1,FALSE)</f>
        <v>13</v>
      </c>
      <c r="S216" s="45">
        <f ca="1">VLOOKUP($B216,INDIRECT("data!$"&amp;F212&amp;"$3:$CZ$554"),$C212-3*(B211-1)+S$1,FALSE)</f>
        <v>3</v>
      </c>
      <c r="T216" s="45">
        <f ca="1">VLOOKUP($B216,INDIRECT("data!$"&amp;F212&amp;"$3:$CZ$554"),$C212-3*(B211-1)+T$1,FALSE)</f>
        <v>1</v>
      </c>
      <c r="U216" s="45">
        <f ca="1">VLOOKUP($B216,INDIRECT("data!$"&amp;F212&amp;"$3:$CZ$554"),$C212-3*(B211-1)+U$1,FALSE)</f>
        <v>2</v>
      </c>
      <c r="V216" s="45">
        <f ca="1">VLOOKUP($B216,INDIRECT("data!$"&amp;F212&amp;"$3:$CZ$554"),$C212-3*(B211-1)+V$1,FALSE)</f>
        <v>3</v>
      </c>
      <c r="W216" s="45">
        <f ca="1">VLOOKUP($B216,INDIRECT("data!$"&amp;F212&amp;"$3:$CZ$554"),$C212-3*(B211-1)+W$1,FALSE)</f>
        <v>0</v>
      </c>
      <c r="X216" s="45">
        <f ca="1">VLOOKUP($B216,INDIRECT("data!$"&amp;F212&amp;"$3:$CZ$554"),$C212-3*(B211-1)+X$1,FALSE)</f>
        <v>0</v>
      </c>
      <c r="Y216" s="47">
        <f ca="1">VLOOKUP($B216,INDIRECT("data!$"&amp;F212&amp;"$3:$CZ$554"),$C212-3*(B211-1)+Y$1,FALSE)</f>
        <v>2.25</v>
      </c>
      <c r="Z216" s="47">
        <f ca="1">VLOOKUP($B216,INDIRECT("data!$"&amp;F212&amp;"$3:$CZ$554"),$C212-3*(B211-1)+Z$1,FALSE)</f>
        <v>3.3</v>
      </c>
      <c r="AA216" s="47">
        <f ca="1">VLOOKUP($B216,INDIRECT("data!$"&amp;F212&amp;"$3:$CZ$554"),$C212-3*(B211-1)+AA$1,FALSE)</f>
        <v>3.6</v>
      </c>
      <c r="AB216" s="47">
        <f ca="1">VLOOKUP($B216,INDIRECT("data!$"&amp;F212&amp;"$3:$CZ$554"),$C212-3*(B211-1)+AB$1,FALSE)</f>
        <v>2.2799999999999998</v>
      </c>
      <c r="AC216" s="47">
        <f ca="1">VLOOKUP($B216,INDIRECT("data!$"&amp;F212&amp;"$3:$CZ$554"),$C212-3*(B211-1)+AC$1,FALSE)</f>
        <v>3.22</v>
      </c>
      <c r="AD216" s="47">
        <f ca="1">VLOOKUP($B216,INDIRECT("data!$"&amp;F212&amp;"$3:$CZ$554"),$C212-3*(B211-1)+AD$1,FALSE)</f>
        <v>3.57</v>
      </c>
      <c r="AE216" s="47">
        <f ca="1">VLOOKUP($B216,INDIRECT("data!$"&amp;F212&amp;"$3:$CZ$554"),$C212-3*(B211-1)+AE$1,FALSE)</f>
        <v>2.19</v>
      </c>
      <c r="AF216" s="47">
        <f ca="1">VLOOKUP($B216,INDIRECT("data!$"&amp;F212&amp;"$3:$CZ$554"),$C212-3*(B211-1)+AF$1,FALSE)</f>
        <v>1.67</v>
      </c>
      <c r="AG216" s="65">
        <f t="shared" ca="1" si="455"/>
        <v>0</v>
      </c>
      <c r="AH216" s="65">
        <f t="shared" ca="1" si="456"/>
        <v>0</v>
      </c>
      <c r="AI216" s="65">
        <f t="shared" ca="1" si="457"/>
        <v>0</v>
      </c>
      <c r="AJ216" s="65">
        <f t="shared" ca="1" si="458"/>
        <v>0</v>
      </c>
      <c r="AK216" s="65">
        <f t="shared" ca="1" si="459"/>
        <v>0</v>
      </c>
      <c r="AL216" s="66" t="str">
        <f t="shared" ca="1" si="460"/>
        <v>D</v>
      </c>
      <c r="AM216" s="66" t="str">
        <f t="shared" ca="1" si="461"/>
        <v>D-D</v>
      </c>
      <c r="AN216" s="65">
        <f t="shared" ca="1" si="462"/>
        <v>0</v>
      </c>
      <c r="AO216" s="65">
        <f t="shared" ca="1" si="463"/>
        <v>0</v>
      </c>
      <c r="AP216" s="65">
        <f t="shared" ca="1" si="464"/>
        <v>0</v>
      </c>
      <c r="AQ216" s="65">
        <f t="shared" ca="1" si="465"/>
        <v>0</v>
      </c>
      <c r="AR216" s="65">
        <f t="shared" ca="1" si="466"/>
        <v>0</v>
      </c>
      <c r="AS216" s="65">
        <f t="shared" ca="1" si="467"/>
        <v>0</v>
      </c>
      <c r="AT216" s="65">
        <f t="shared" ca="1" si="468"/>
        <v>0</v>
      </c>
    </row>
    <row r="217" spans="1:46" ht="18" customHeight="1" x14ac:dyDescent="0.25">
      <c r="A217" s="49" t="str">
        <f ca="1">CONCATENATE(B213,"-",B217)</f>
        <v>Derby-Home-4</v>
      </c>
      <c r="B217" s="12">
        <v>4</v>
      </c>
      <c r="C217" s="41">
        <f ca="1">VLOOKUP($B217,INDIRECT("data!$"&amp;F212&amp;"$3:$CZ$554"),$C212-3*(B211-1)+C$1,FALSE)</f>
        <v>43337</v>
      </c>
      <c r="D217" s="30" t="str">
        <f ca="1">VLOOKUP($B217,INDIRECT("data!$"&amp;F212&amp;"$3:$CZ$554"),$C212-3*(B211-1)+D$1,FALSE)</f>
        <v>Derby</v>
      </c>
      <c r="E217" s="30" t="str">
        <f ca="1">VLOOKUP($B217,INDIRECT("data!$"&amp;F212&amp;"$3:$CZ$554"),$C212-3*(B211-1)+E$1,FALSE)</f>
        <v>Preston</v>
      </c>
      <c r="F217" s="29">
        <f ca="1">VLOOKUP($B217,INDIRECT("data!$"&amp;F212&amp;"$3:$CZ$554"),$C212-3*(B211-1)+F$1,FALSE)</f>
        <v>2</v>
      </c>
      <c r="G217" s="29">
        <f ca="1">VLOOKUP($B217,INDIRECT("data!$"&amp;F212&amp;"$3:$CZ$554"),$C212-3*(B211-1)+G$1,FALSE)</f>
        <v>0</v>
      </c>
      <c r="H217" s="15" t="str">
        <f ca="1">VLOOKUP($B217,INDIRECT("data!$"&amp;F212&amp;"$3:$CZ$554"),$C212-3*(B211-1)+H$1,FALSE)</f>
        <v>H</v>
      </c>
      <c r="I217" s="29">
        <f ca="1">VLOOKUP($B217,INDIRECT("data!$"&amp;F212&amp;"$3:$CZ$554"),$C212-3*(B211-1)+I$1,FALSE)</f>
        <v>1</v>
      </c>
      <c r="J217" s="29">
        <f ca="1">VLOOKUP($B217,INDIRECT("data!$"&amp;F212&amp;"$3:$CZ$554"),$C212-3*(B211-1)+J$1,FALSE)</f>
        <v>0</v>
      </c>
      <c r="K217" s="15" t="str">
        <f ca="1">VLOOKUP($B217,INDIRECT("data!$"&amp;F212&amp;"$3:$CZ$554"),$C212-3*(B211-1)+K$1,FALSE)</f>
        <v>H</v>
      </c>
      <c r="L217" s="30" t="str">
        <f ca="1">VLOOKUP($B217,INDIRECT("data!$"&amp;F212&amp;"$3:$CZ$554"),$C212-3*(B211-1)+L$1,FALSE)</f>
        <v>D Webb</v>
      </c>
      <c r="M217" s="45">
        <f ca="1">VLOOKUP($B217,INDIRECT("data!$"&amp;F212&amp;"$3:$CZ$554"),$C212-3*(B211-1)+M$1,FALSE)</f>
        <v>15</v>
      </c>
      <c r="N217" s="45">
        <f ca="1">VLOOKUP($B217,INDIRECT("data!$"&amp;F212&amp;"$3:$CZ$554"),$C212-3*(B211-1)+N$1,FALSE)</f>
        <v>6</v>
      </c>
      <c r="O217" s="45">
        <f ca="1">VLOOKUP($B217,INDIRECT("data!$"&amp;F212&amp;"$3:$CZ$554"),$C212-3*(B211-1)+O$1,FALSE)</f>
        <v>4</v>
      </c>
      <c r="P217" s="45">
        <f ca="1">VLOOKUP($B217,INDIRECT("data!$"&amp;F212&amp;"$3:$CZ$554"),$C212-3*(B211-1)+P$1,FALSE)</f>
        <v>4</v>
      </c>
      <c r="Q217" s="45">
        <f ca="1">VLOOKUP($B217,INDIRECT("data!$"&amp;F212&amp;"$3:$CZ$554"),$C212-3*(B211-1)+Q$1,FALSE)</f>
        <v>17</v>
      </c>
      <c r="R217" s="45">
        <f ca="1">VLOOKUP($B217,INDIRECT("data!$"&amp;F212&amp;"$3:$CZ$554"),$C212-3*(B211-1)+R$1,FALSE)</f>
        <v>10</v>
      </c>
      <c r="S217" s="45">
        <f ca="1">VLOOKUP($B217,INDIRECT("data!$"&amp;F212&amp;"$3:$CZ$554"),$C212-3*(B211-1)+S$1,FALSE)</f>
        <v>9</v>
      </c>
      <c r="T217" s="45">
        <f ca="1">VLOOKUP($B217,INDIRECT("data!$"&amp;F212&amp;"$3:$CZ$554"),$C212-3*(B211-1)+T$1,FALSE)</f>
        <v>4</v>
      </c>
      <c r="U217" s="45">
        <f ca="1">VLOOKUP($B217,INDIRECT("data!$"&amp;F212&amp;"$3:$CZ$554"),$C212-3*(B211-1)+U$1,FALSE)</f>
        <v>3</v>
      </c>
      <c r="V217" s="45">
        <f ca="1">VLOOKUP($B217,INDIRECT("data!$"&amp;F212&amp;"$3:$CZ$554"),$C212-3*(B211-1)+V$1,FALSE)</f>
        <v>1</v>
      </c>
      <c r="W217" s="45">
        <f ca="1">VLOOKUP($B217,INDIRECT("data!$"&amp;F212&amp;"$3:$CZ$554"),$C212-3*(B211-1)+W$1,FALSE)</f>
        <v>0</v>
      </c>
      <c r="X217" s="45">
        <f ca="1">VLOOKUP($B217,INDIRECT("data!$"&amp;F212&amp;"$3:$CZ$554"),$C212-3*(B211-1)+X$1,FALSE)</f>
        <v>0</v>
      </c>
      <c r="Y217" s="47">
        <f ca="1">VLOOKUP($B217,INDIRECT("data!$"&amp;F212&amp;"$3:$CZ$554"),$C212-3*(B211-1)+Y$1,FALSE)</f>
        <v>2.4500000000000002</v>
      </c>
      <c r="Z217" s="47">
        <f ca="1">VLOOKUP($B217,INDIRECT("data!$"&amp;F212&amp;"$3:$CZ$554"),$C212-3*(B211-1)+Z$1,FALSE)</f>
        <v>3.3</v>
      </c>
      <c r="AA217" s="47">
        <f ca="1">VLOOKUP($B217,INDIRECT("data!$"&amp;F212&amp;"$3:$CZ$554"),$C212-3*(B211-1)+AA$1,FALSE)</f>
        <v>3.2</v>
      </c>
      <c r="AB217" s="47">
        <f ca="1">VLOOKUP($B217,INDIRECT("data!$"&amp;F212&amp;"$3:$CZ$554"),$C212-3*(B211-1)+AB$1,FALSE)</f>
        <v>2.4700000000000002</v>
      </c>
      <c r="AC217" s="47">
        <f ca="1">VLOOKUP($B217,INDIRECT("data!$"&amp;F212&amp;"$3:$CZ$554"),$C212-3*(B211-1)+AC$1,FALSE)</f>
        <v>3.19</v>
      </c>
      <c r="AD217" s="47">
        <f ca="1">VLOOKUP($B217,INDIRECT("data!$"&amp;F212&amp;"$3:$CZ$554"),$C212-3*(B211-1)+AD$1,FALSE)</f>
        <v>3.26</v>
      </c>
      <c r="AE217" s="47">
        <f ca="1">VLOOKUP($B217,INDIRECT("data!$"&amp;F212&amp;"$3:$CZ$554"),$C212-3*(B211-1)+AE$1,FALSE)</f>
        <v>2.17</v>
      </c>
      <c r="AF217" s="47">
        <f ca="1">VLOOKUP($B217,INDIRECT("data!$"&amp;F212&amp;"$3:$CZ$554"),$C212-3*(B211-1)+AF$1,FALSE)</f>
        <v>1.67</v>
      </c>
      <c r="AG217" s="65">
        <f t="shared" ca="1" si="455"/>
        <v>2</v>
      </c>
      <c r="AH217" s="65">
        <f t="shared" ca="1" si="456"/>
        <v>1</v>
      </c>
      <c r="AI217" s="65">
        <f t="shared" ca="1" si="457"/>
        <v>1</v>
      </c>
      <c r="AJ217" s="65">
        <f t="shared" ca="1" si="458"/>
        <v>1</v>
      </c>
      <c r="AK217" s="65">
        <f t="shared" ca="1" si="459"/>
        <v>0</v>
      </c>
      <c r="AL217" s="66" t="str">
        <f t="shared" ca="1" si="460"/>
        <v>H</v>
      </c>
      <c r="AM217" s="66" t="str">
        <f t="shared" ca="1" si="461"/>
        <v>H-H</v>
      </c>
      <c r="AN217" s="65">
        <f t="shared" ca="1" si="462"/>
        <v>0</v>
      </c>
      <c r="AO217" s="65">
        <f t="shared" ca="1" si="463"/>
        <v>1</v>
      </c>
      <c r="AP217" s="65">
        <f t="shared" ca="1" si="464"/>
        <v>0</v>
      </c>
      <c r="AQ217" s="65">
        <f t="shared" ca="1" si="465"/>
        <v>1</v>
      </c>
      <c r="AR217" s="65">
        <f t="shared" ca="1" si="466"/>
        <v>0</v>
      </c>
      <c r="AS217" s="65">
        <f t="shared" ca="1" si="467"/>
        <v>1</v>
      </c>
      <c r="AT217" s="65">
        <f t="shared" ca="1" si="468"/>
        <v>0</v>
      </c>
    </row>
    <row r="218" spans="1:46" ht="18" customHeight="1" x14ac:dyDescent="0.25">
      <c r="A218" s="49" t="str">
        <f ca="1">CONCATENATE(B213,"-",B218)</f>
        <v>Derby-Home-5</v>
      </c>
      <c r="B218" s="12">
        <v>5</v>
      </c>
      <c r="C218" s="41">
        <f ca="1">VLOOKUP($B218,INDIRECT("data!$"&amp;F212&amp;"$3:$CZ$554"),$C212-3*(B211-1)+C$1,FALSE)</f>
        <v>43333</v>
      </c>
      <c r="D218" s="30" t="str">
        <f ca="1">VLOOKUP($B218,INDIRECT("data!$"&amp;F212&amp;"$3:$CZ$554"),$C212-3*(B211-1)+D$1,FALSE)</f>
        <v>Derby</v>
      </c>
      <c r="E218" s="30" t="str">
        <f ca="1">VLOOKUP($B218,INDIRECT("data!$"&amp;F212&amp;"$3:$CZ$554"),$C212-3*(B211-1)+E$1,FALSE)</f>
        <v>Ipswich</v>
      </c>
      <c r="F218" s="29">
        <f ca="1">VLOOKUP($B218,INDIRECT("data!$"&amp;F212&amp;"$3:$CZ$554"),$C212-3*(B211-1)+F$1,FALSE)</f>
        <v>2</v>
      </c>
      <c r="G218" s="29">
        <f ca="1">VLOOKUP($B218,INDIRECT("data!$"&amp;F212&amp;"$3:$CZ$554"),$C212-3*(B211-1)+G$1,FALSE)</f>
        <v>0</v>
      </c>
      <c r="H218" s="15" t="str">
        <f ca="1">VLOOKUP($B218,INDIRECT("data!$"&amp;F212&amp;"$3:$CZ$554"),$C212-3*(B211-1)+H$1,FALSE)</f>
        <v>H</v>
      </c>
      <c r="I218" s="29">
        <f ca="1">VLOOKUP($B218,INDIRECT("data!$"&amp;F212&amp;"$3:$CZ$554"),$C212-3*(B211-1)+I$1,FALSE)</f>
        <v>0</v>
      </c>
      <c r="J218" s="29">
        <f ca="1">VLOOKUP($B218,INDIRECT("data!$"&amp;F212&amp;"$3:$CZ$554"),$C212-3*(B211-1)+J$1,FALSE)</f>
        <v>0</v>
      </c>
      <c r="K218" s="15" t="str">
        <f ca="1">VLOOKUP($B218,INDIRECT("data!$"&amp;F212&amp;"$3:$CZ$554"),$C212-3*(B211-1)+K$1,FALSE)</f>
        <v>D</v>
      </c>
      <c r="L218" s="30" t="str">
        <f ca="1">VLOOKUP($B218,INDIRECT("data!$"&amp;F212&amp;"$3:$CZ$554"),$C212-3*(B211-1)+L$1,FALSE)</f>
        <v>S Duncan</v>
      </c>
      <c r="M218" s="45">
        <f ca="1">VLOOKUP($B218,INDIRECT("data!$"&amp;F212&amp;"$3:$CZ$554"),$C212-3*(B211-1)+M$1,FALSE)</f>
        <v>10</v>
      </c>
      <c r="N218" s="45">
        <f ca="1">VLOOKUP($B218,INDIRECT("data!$"&amp;F212&amp;"$3:$CZ$554"),$C212-3*(B211-1)+N$1,FALSE)</f>
        <v>11</v>
      </c>
      <c r="O218" s="45">
        <f ca="1">VLOOKUP($B218,INDIRECT("data!$"&amp;F212&amp;"$3:$CZ$554"),$C212-3*(B211-1)+O$1,FALSE)</f>
        <v>2</v>
      </c>
      <c r="P218" s="45">
        <f ca="1">VLOOKUP($B218,INDIRECT("data!$"&amp;F212&amp;"$3:$CZ$554"),$C212-3*(B211-1)+P$1,FALSE)</f>
        <v>2</v>
      </c>
      <c r="Q218" s="45">
        <f ca="1">VLOOKUP($B218,INDIRECT("data!$"&amp;F212&amp;"$3:$CZ$554"),$C212-3*(B211-1)+Q$1,FALSE)</f>
        <v>10</v>
      </c>
      <c r="R218" s="45">
        <f ca="1">VLOOKUP($B218,INDIRECT("data!$"&amp;F212&amp;"$3:$CZ$554"),$C212-3*(B211-1)+R$1,FALSE)</f>
        <v>10</v>
      </c>
      <c r="S218" s="45">
        <f ca="1">VLOOKUP($B218,INDIRECT("data!$"&amp;F212&amp;"$3:$CZ$554"),$C212-3*(B211-1)+S$1,FALSE)</f>
        <v>4</v>
      </c>
      <c r="T218" s="45">
        <f ca="1">VLOOKUP($B218,INDIRECT("data!$"&amp;F212&amp;"$3:$CZ$554"),$C212-3*(B211-1)+T$1,FALSE)</f>
        <v>4</v>
      </c>
      <c r="U218" s="45">
        <f ca="1">VLOOKUP($B218,INDIRECT("data!$"&amp;F212&amp;"$3:$CZ$554"),$C212-3*(B211-1)+U$1,FALSE)</f>
        <v>2</v>
      </c>
      <c r="V218" s="45">
        <f ca="1">VLOOKUP($B218,INDIRECT("data!$"&amp;F212&amp;"$3:$CZ$554"),$C212-3*(B211-1)+V$1,FALSE)</f>
        <v>2</v>
      </c>
      <c r="W218" s="45">
        <f ca="1">VLOOKUP($B218,INDIRECT("data!$"&amp;F212&amp;"$3:$CZ$554"),$C212-3*(B211-1)+W$1,FALSE)</f>
        <v>0</v>
      </c>
      <c r="X218" s="45">
        <f ca="1">VLOOKUP($B218,INDIRECT("data!$"&amp;F212&amp;"$3:$CZ$554"),$C212-3*(B211-1)+X$1,FALSE)</f>
        <v>0</v>
      </c>
      <c r="Y218" s="47">
        <f ca="1">VLOOKUP($B218,INDIRECT("data!$"&amp;F212&amp;"$3:$CZ$554"),$C212-3*(B211-1)+Y$1,FALSE)</f>
        <v>1.9</v>
      </c>
      <c r="Z218" s="47">
        <f ca="1">VLOOKUP($B218,INDIRECT("data!$"&amp;F212&amp;"$3:$CZ$554"),$C212-3*(B211-1)+Z$1,FALSE)</f>
        <v>3.4</v>
      </c>
      <c r="AA218" s="47">
        <f ca="1">VLOOKUP($B218,INDIRECT("data!$"&amp;F212&amp;"$3:$CZ$554"),$C212-3*(B211-1)+AA$1,FALSE)</f>
        <v>4.75</v>
      </c>
      <c r="AB218" s="47">
        <f ca="1">VLOOKUP($B218,INDIRECT("data!$"&amp;F212&amp;"$3:$CZ$554"),$C212-3*(B211-1)+AB$1,FALSE)</f>
        <v>1.91</v>
      </c>
      <c r="AC218" s="47">
        <f ca="1">VLOOKUP($B218,INDIRECT("data!$"&amp;F212&amp;"$3:$CZ$554"),$C212-3*(B211-1)+AC$1,FALSE)</f>
        <v>3.48</v>
      </c>
      <c r="AD218" s="47">
        <f ca="1">VLOOKUP($B218,INDIRECT("data!$"&amp;F212&amp;"$3:$CZ$554"),$C212-3*(B211-1)+AD$1,FALSE)</f>
        <v>4.67</v>
      </c>
      <c r="AE218" s="47">
        <f ca="1">VLOOKUP($B218,INDIRECT("data!$"&amp;F212&amp;"$3:$CZ$554"),$C212-3*(B211-1)+AE$1,FALSE)</f>
        <v>2.0699999999999998</v>
      </c>
      <c r="AF218" s="47">
        <f ca="1">VLOOKUP($B218,INDIRECT("data!$"&amp;F212&amp;"$3:$CZ$554"),$C212-3*(B211-1)+AF$1,FALSE)</f>
        <v>1.75</v>
      </c>
      <c r="AG218" s="65">
        <f t="shared" ca="1" si="455"/>
        <v>2</v>
      </c>
      <c r="AH218" s="65">
        <f t="shared" ca="1" si="456"/>
        <v>0</v>
      </c>
      <c r="AI218" s="65">
        <f t="shared" ca="1" si="457"/>
        <v>2</v>
      </c>
      <c r="AJ218" s="65">
        <f t="shared" ca="1" si="458"/>
        <v>2</v>
      </c>
      <c r="AK218" s="65">
        <f t="shared" ca="1" si="459"/>
        <v>0</v>
      </c>
      <c r="AL218" s="66" t="str">
        <f t="shared" ca="1" si="460"/>
        <v>H</v>
      </c>
      <c r="AM218" s="66" t="str">
        <f t="shared" ca="1" si="461"/>
        <v>D-H</v>
      </c>
      <c r="AN218" s="65">
        <f t="shared" ca="1" si="462"/>
        <v>0</v>
      </c>
      <c r="AO218" s="65">
        <f t="shared" ca="1" si="463"/>
        <v>0</v>
      </c>
      <c r="AP218" s="65">
        <f t="shared" ca="1" si="464"/>
        <v>0</v>
      </c>
      <c r="AQ218" s="65">
        <f t="shared" ca="1" si="465"/>
        <v>1</v>
      </c>
      <c r="AR218" s="65">
        <f t="shared" ca="1" si="466"/>
        <v>0</v>
      </c>
      <c r="AS218" s="65">
        <f t="shared" ca="1" si="467"/>
        <v>0</v>
      </c>
      <c r="AT218" s="65">
        <f t="shared" ca="1" si="468"/>
        <v>0</v>
      </c>
    </row>
    <row r="219" spans="1:46" ht="18" customHeight="1" x14ac:dyDescent="0.25">
      <c r="A219" s="49" t="str">
        <f ca="1">CONCATENATE(B213,"-",B219)</f>
        <v>Derby-Home-6</v>
      </c>
      <c r="B219" s="12">
        <v>6</v>
      </c>
      <c r="C219" s="41">
        <f ca="1">VLOOKUP($B219,INDIRECT("data!$"&amp;F212&amp;"$3:$CZ$554"),$C212-3*(B211-1)+C$1,FALSE)</f>
        <v>43323</v>
      </c>
      <c r="D219" s="30" t="str">
        <f ca="1">VLOOKUP($B219,INDIRECT("data!$"&amp;F212&amp;"$3:$CZ$554"),$C212-3*(B211-1)+D$1,FALSE)</f>
        <v>Derby</v>
      </c>
      <c r="E219" s="30" t="str">
        <f ca="1">VLOOKUP($B219,INDIRECT("data!$"&amp;F212&amp;"$3:$CZ$554"),$C212-3*(B211-1)+E$1,FALSE)</f>
        <v>Leeds</v>
      </c>
      <c r="F219" s="29">
        <f ca="1">VLOOKUP($B219,INDIRECT("data!$"&amp;F212&amp;"$3:$CZ$554"),$C212-3*(B211-1)+F$1,FALSE)</f>
        <v>1</v>
      </c>
      <c r="G219" s="29">
        <f ca="1">VLOOKUP($B219,INDIRECT("data!$"&amp;F212&amp;"$3:$CZ$554"),$C212-3*(B211-1)+G$1,FALSE)</f>
        <v>4</v>
      </c>
      <c r="H219" s="15" t="str">
        <f ca="1">VLOOKUP($B219,INDIRECT("data!$"&amp;F212&amp;"$3:$CZ$554"),$C212-3*(B211-1)+H$1,FALSE)</f>
        <v>A</v>
      </c>
      <c r="I219" s="29">
        <f ca="1">VLOOKUP($B219,INDIRECT("data!$"&amp;F212&amp;"$3:$CZ$554"),$C212-3*(B211-1)+I$1,FALSE)</f>
        <v>1</v>
      </c>
      <c r="J219" s="29">
        <f ca="1">VLOOKUP($B219,INDIRECT("data!$"&amp;F212&amp;"$3:$CZ$554"),$C212-3*(B211-1)+J$1,FALSE)</f>
        <v>2</v>
      </c>
      <c r="K219" s="15" t="str">
        <f ca="1">VLOOKUP($B219,INDIRECT("data!$"&amp;F212&amp;"$3:$CZ$554"),$C212-3*(B211-1)+K$1,FALSE)</f>
        <v>A</v>
      </c>
      <c r="L219" s="30" t="str">
        <f ca="1">VLOOKUP($B219,INDIRECT("data!$"&amp;F212&amp;"$3:$CZ$554"),$C212-3*(B211-1)+L$1,FALSE)</f>
        <v>P Bankes</v>
      </c>
      <c r="M219" s="45">
        <f ca="1">VLOOKUP($B219,INDIRECT("data!$"&amp;F212&amp;"$3:$CZ$554"),$C212-3*(B211-1)+M$1,FALSE)</f>
        <v>12</v>
      </c>
      <c r="N219" s="45">
        <f ca="1">VLOOKUP($B219,INDIRECT("data!$"&amp;F212&amp;"$3:$CZ$554"),$C212-3*(B211-1)+N$1,FALSE)</f>
        <v>17</v>
      </c>
      <c r="O219" s="45">
        <f ca="1">VLOOKUP($B219,INDIRECT("data!$"&amp;F212&amp;"$3:$CZ$554"),$C212-3*(B211-1)+O$1,FALSE)</f>
        <v>4</v>
      </c>
      <c r="P219" s="45">
        <f ca="1">VLOOKUP($B219,INDIRECT("data!$"&amp;F212&amp;"$3:$CZ$554"),$C212-3*(B211-1)+P$1,FALSE)</f>
        <v>7</v>
      </c>
      <c r="Q219" s="45">
        <f ca="1">VLOOKUP($B219,INDIRECT("data!$"&amp;F212&amp;"$3:$CZ$554"),$C212-3*(B211-1)+Q$1,FALSE)</f>
        <v>10</v>
      </c>
      <c r="R219" s="45">
        <f ca="1">VLOOKUP($B219,INDIRECT("data!$"&amp;F212&amp;"$3:$CZ$554"),$C212-3*(B211-1)+R$1,FALSE)</f>
        <v>19</v>
      </c>
      <c r="S219" s="45">
        <f ca="1">VLOOKUP($B219,INDIRECT("data!$"&amp;F212&amp;"$3:$CZ$554"),$C212-3*(B211-1)+S$1,FALSE)</f>
        <v>3</v>
      </c>
      <c r="T219" s="45">
        <f ca="1">VLOOKUP($B219,INDIRECT("data!$"&amp;F212&amp;"$3:$CZ$554"),$C212-3*(B211-1)+T$1,FALSE)</f>
        <v>5</v>
      </c>
      <c r="U219" s="45">
        <f ca="1">VLOOKUP($B219,INDIRECT("data!$"&amp;F212&amp;"$3:$CZ$554"),$C212-3*(B211-1)+U$1,FALSE)</f>
        <v>4</v>
      </c>
      <c r="V219" s="45">
        <f ca="1">VLOOKUP($B219,INDIRECT("data!$"&amp;F212&amp;"$3:$CZ$554"),$C212-3*(B211-1)+V$1,FALSE)</f>
        <v>2</v>
      </c>
      <c r="W219" s="45">
        <f ca="1">VLOOKUP($B219,INDIRECT("data!$"&amp;F212&amp;"$3:$CZ$554"),$C212-3*(B211-1)+W$1,FALSE)</f>
        <v>0</v>
      </c>
      <c r="X219" s="45">
        <f ca="1">VLOOKUP($B219,INDIRECT("data!$"&amp;F212&amp;"$3:$CZ$554"),$C212-3*(B211-1)+X$1,FALSE)</f>
        <v>0</v>
      </c>
      <c r="Y219" s="47">
        <f ca="1">VLOOKUP($B219,INDIRECT("data!$"&amp;F212&amp;"$3:$CZ$554"),$C212-3*(B211-1)+Y$1,FALSE)</f>
        <v>2.14</v>
      </c>
      <c r="Z219" s="47">
        <f ca="1">VLOOKUP($B219,INDIRECT("data!$"&amp;F212&amp;"$3:$CZ$554"),$C212-3*(B211-1)+Z$1,FALSE)</f>
        <v>3.5</v>
      </c>
      <c r="AA219" s="47">
        <f ca="1">VLOOKUP($B219,INDIRECT("data!$"&amp;F212&amp;"$3:$CZ$554"),$C212-3*(B211-1)+AA$1,FALSE)</f>
        <v>3.7</v>
      </c>
      <c r="AB219" s="47">
        <f ca="1">VLOOKUP($B219,INDIRECT("data!$"&amp;F212&amp;"$3:$CZ$554"),$C212-3*(B211-1)+AB$1,FALSE)</f>
        <v>2.14</v>
      </c>
      <c r="AC219" s="47">
        <f ca="1">VLOOKUP($B219,INDIRECT("data!$"&amp;F212&amp;"$3:$CZ$554"),$C212-3*(B211-1)+AC$1,FALSE)</f>
        <v>3.52</v>
      </c>
      <c r="AD219" s="47">
        <f ca="1">VLOOKUP($B219,INDIRECT("data!$"&amp;F212&amp;"$3:$CZ$554"),$C212-3*(B211-1)+AD$1,FALSE)</f>
        <v>3.65</v>
      </c>
      <c r="AE219" s="47">
        <f ca="1">VLOOKUP($B219,INDIRECT("data!$"&amp;F212&amp;"$3:$CZ$554"),$C212-3*(B211-1)+AE$1,FALSE)</f>
        <v>1.96</v>
      </c>
      <c r="AF219" s="47">
        <f ca="1">VLOOKUP($B219,INDIRECT("data!$"&amp;F212&amp;"$3:$CZ$554"),$C212-3*(B211-1)+AF$1,FALSE)</f>
        <v>1.84</v>
      </c>
      <c r="AG219" s="65">
        <f t="shared" ca="1" si="455"/>
        <v>5</v>
      </c>
      <c r="AH219" s="65">
        <f t="shared" ca="1" si="456"/>
        <v>3</v>
      </c>
      <c r="AI219" s="65">
        <f t="shared" ca="1" si="457"/>
        <v>2</v>
      </c>
      <c r="AJ219" s="65">
        <f t="shared" ca="1" si="458"/>
        <v>0</v>
      </c>
      <c r="AK219" s="65">
        <f t="shared" ca="1" si="459"/>
        <v>2</v>
      </c>
      <c r="AL219" s="66" t="str">
        <f t="shared" ca="1" si="460"/>
        <v>A</v>
      </c>
      <c r="AM219" s="66" t="str">
        <f t="shared" ca="1" si="461"/>
        <v>A-A</v>
      </c>
      <c r="AN219" s="65">
        <f t="shared" ca="1" si="462"/>
        <v>1</v>
      </c>
      <c r="AO219" s="65">
        <f t="shared" ca="1" si="463"/>
        <v>1</v>
      </c>
      <c r="AP219" s="65">
        <f t="shared" ca="1" si="464"/>
        <v>1</v>
      </c>
      <c r="AQ219" s="65">
        <f t="shared" ca="1" si="465"/>
        <v>0</v>
      </c>
      <c r="AR219" s="65">
        <f t="shared" ca="1" si="466"/>
        <v>0</v>
      </c>
      <c r="AS219" s="65">
        <f t="shared" ca="1" si="467"/>
        <v>0</v>
      </c>
      <c r="AT219" s="65">
        <f t="shared" ca="1" si="468"/>
        <v>1</v>
      </c>
    </row>
    <row r="220" spans="1:46" ht="18" customHeight="1" x14ac:dyDescent="0.25">
      <c r="A220" s="49" t="str">
        <f ca="1">CONCATENATE(B213,"-",B220)</f>
        <v>Derby-Home-7</v>
      </c>
      <c r="B220" s="12">
        <v>7</v>
      </c>
      <c r="C220" s="41" t="e">
        <f ca="1">VLOOKUP($B220,INDIRECT("data!$"&amp;F212&amp;"$3:$CZ$554"),$C212-3*(B211-1)+C$1,FALSE)</f>
        <v>#N/A</v>
      </c>
      <c r="D220" s="30" t="e">
        <f ca="1">VLOOKUP($B220,INDIRECT("data!$"&amp;F212&amp;"$3:$CZ$554"),$C212-3*(B211-1)+D$1,FALSE)</f>
        <v>#N/A</v>
      </c>
      <c r="E220" s="30" t="e">
        <f ca="1">VLOOKUP($B220,INDIRECT("data!$"&amp;F212&amp;"$3:$CZ$554"),$C212-3*(B211-1)+E$1,FALSE)</f>
        <v>#N/A</v>
      </c>
      <c r="F220" s="29" t="e">
        <f ca="1">VLOOKUP($B220,INDIRECT("data!$"&amp;F212&amp;"$3:$CZ$554"),$C212-3*(B211-1)+F$1,FALSE)</f>
        <v>#N/A</v>
      </c>
      <c r="G220" s="29" t="e">
        <f ca="1">VLOOKUP($B220,INDIRECT("data!$"&amp;F212&amp;"$3:$CZ$554"),$C212-3*(B211-1)+G$1,FALSE)</f>
        <v>#N/A</v>
      </c>
      <c r="H220" s="15" t="e">
        <f ca="1">VLOOKUP($B220,INDIRECT("data!$"&amp;F212&amp;"$3:$CZ$554"),$C212-3*(B211-1)+H$1,FALSE)</f>
        <v>#N/A</v>
      </c>
      <c r="I220" s="29" t="e">
        <f ca="1">VLOOKUP($B220,INDIRECT("data!$"&amp;F212&amp;"$3:$CZ$554"),$C212-3*(B211-1)+I$1,FALSE)</f>
        <v>#N/A</v>
      </c>
      <c r="J220" s="29" t="e">
        <f ca="1">VLOOKUP($B220,INDIRECT("data!$"&amp;F212&amp;"$3:$CZ$554"),$C212-3*(B211-1)+J$1,FALSE)</f>
        <v>#N/A</v>
      </c>
      <c r="K220" s="15" t="e">
        <f ca="1">VLOOKUP($B220,INDIRECT("data!$"&amp;F212&amp;"$3:$CZ$554"),$C212-3*(B211-1)+K$1,FALSE)</f>
        <v>#N/A</v>
      </c>
      <c r="L220" s="30" t="e">
        <f ca="1">VLOOKUP($B220,INDIRECT("data!$"&amp;F212&amp;"$3:$CZ$554"),$C212-3*(B211-1)+L$1,FALSE)</f>
        <v>#N/A</v>
      </c>
      <c r="M220" s="45" t="e">
        <f ca="1">VLOOKUP($B220,INDIRECT("data!$"&amp;F212&amp;"$3:$CZ$554"),$C212-3*(B211-1)+M$1,FALSE)</f>
        <v>#N/A</v>
      </c>
      <c r="N220" s="45" t="e">
        <f ca="1">VLOOKUP($B220,INDIRECT("data!$"&amp;F212&amp;"$3:$CZ$554"),$C212-3*(B211-1)+N$1,FALSE)</f>
        <v>#N/A</v>
      </c>
      <c r="O220" s="45" t="e">
        <f ca="1">VLOOKUP($B220,INDIRECT("data!$"&amp;F212&amp;"$3:$CZ$554"),$C212-3*(B211-1)+O$1,FALSE)</f>
        <v>#N/A</v>
      </c>
      <c r="P220" s="45" t="e">
        <f ca="1">VLOOKUP($B220,INDIRECT("data!$"&amp;F212&amp;"$3:$CZ$554"),$C212-3*(B211-1)+P$1,FALSE)</f>
        <v>#N/A</v>
      </c>
      <c r="Q220" s="45" t="e">
        <f ca="1">VLOOKUP($B220,INDIRECT("data!$"&amp;F212&amp;"$3:$CZ$554"),$C212-3*(B211-1)+Q$1,FALSE)</f>
        <v>#N/A</v>
      </c>
      <c r="R220" s="45" t="e">
        <f ca="1">VLOOKUP($B220,INDIRECT("data!$"&amp;F212&amp;"$3:$CZ$554"),$C212-3*(B211-1)+R$1,FALSE)</f>
        <v>#N/A</v>
      </c>
      <c r="S220" s="45" t="e">
        <f ca="1">VLOOKUP($B220,INDIRECT("data!$"&amp;F212&amp;"$3:$CZ$554"),$C212-3*(B211-1)+S$1,FALSE)</f>
        <v>#N/A</v>
      </c>
      <c r="T220" s="45" t="e">
        <f ca="1">VLOOKUP($B220,INDIRECT("data!$"&amp;F212&amp;"$3:$CZ$554"),$C212-3*(B211-1)+T$1,FALSE)</f>
        <v>#N/A</v>
      </c>
      <c r="U220" s="45" t="e">
        <f ca="1">VLOOKUP($B220,INDIRECT("data!$"&amp;F212&amp;"$3:$CZ$554"),$C212-3*(B211-1)+U$1,FALSE)</f>
        <v>#N/A</v>
      </c>
      <c r="V220" s="45" t="e">
        <f ca="1">VLOOKUP($B220,INDIRECT("data!$"&amp;F212&amp;"$3:$CZ$554"),$C212-3*(B211-1)+V$1,FALSE)</f>
        <v>#N/A</v>
      </c>
      <c r="W220" s="45" t="e">
        <f ca="1">VLOOKUP($B220,INDIRECT("data!$"&amp;F212&amp;"$3:$CZ$554"),$C212-3*(B211-1)+W$1,FALSE)</f>
        <v>#N/A</v>
      </c>
      <c r="X220" s="45" t="e">
        <f ca="1">VLOOKUP($B220,INDIRECT("data!$"&amp;F212&amp;"$3:$CZ$554"),$C212-3*(B211-1)+X$1,FALSE)</f>
        <v>#N/A</v>
      </c>
      <c r="Y220" s="47" t="e">
        <f ca="1">VLOOKUP($B220,INDIRECT("data!$"&amp;F212&amp;"$3:$CZ$554"),$C212-3*(B211-1)+Y$1,FALSE)</f>
        <v>#N/A</v>
      </c>
      <c r="Z220" s="47" t="e">
        <f ca="1">VLOOKUP($B220,INDIRECT("data!$"&amp;F212&amp;"$3:$CZ$554"),$C212-3*(B211-1)+Z$1,FALSE)</f>
        <v>#N/A</v>
      </c>
      <c r="AA220" s="47" t="e">
        <f ca="1">VLOOKUP($B220,INDIRECT("data!$"&amp;F212&amp;"$3:$CZ$554"),$C212-3*(B211-1)+AA$1,FALSE)</f>
        <v>#N/A</v>
      </c>
      <c r="AB220" s="47" t="e">
        <f ca="1">VLOOKUP($B220,INDIRECT("data!$"&amp;F212&amp;"$3:$CZ$554"),$C212-3*(B211-1)+AB$1,FALSE)</f>
        <v>#N/A</v>
      </c>
      <c r="AC220" s="47" t="e">
        <f ca="1">VLOOKUP($B220,INDIRECT("data!$"&amp;F212&amp;"$3:$CZ$554"),$C212-3*(B211-1)+AC$1,FALSE)</f>
        <v>#N/A</v>
      </c>
      <c r="AD220" s="47" t="e">
        <f ca="1">VLOOKUP($B220,INDIRECT("data!$"&amp;F212&amp;"$3:$CZ$554"),$C212-3*(B211-1)+AD$1,FALSE)</f>
        <v>#N/A</v>
      </c>
      <c r="AE220" s="47" t="e">
        <f ca="1">VLOOKUP($B220,INDIRECT("data!$"&amp;F212&amp;"$3:$CZ$554"),$C212-3*(B211-1)+AE$1,FALSE)</f>
        <v>#N/A</v>
      </c>
      <c r="AF220" s="47" t="e">
        <f ca="1">VLOOKUP($B220,INDIRECT("data!$"&amp;F212&amp;"$3:$CZ$554"),$C212-3*(B211-1)+AF$1,FALSE)</f>
        <v>#N/A</v>
      </c>
      <c r="AG220" s="65" t="e">
        <f t="shared" ca="1" si="455"/>
        <v>#N/A</v>
      </c>
      <c r="AH220" s="65" t="e">
        <f t="shared" ca="1" si="456"/>
        <v>#N/A</v>
      </c>
      <c r="AI220" s="65" t="e">
        <f t="shared" ca="1" si="457"/>
        <v>#N/A</v>
      </c>
      <c r="AJ220" s="65" t="e">
        <f t="shared" ca="1" si="458"/>
        <v>#N/A</v>
      </c>
      <c r="AK220" s="65" t="e">
        <f t="shared" ca="1" si="459"/>
        <v>#N/A</v>
      </c>
      <c r="AL220" s="66" t="e">
        <f t="shared" ca="1" si="460"/>
        <v>#N/A</v>
      </c>
      <c r="AM220" s="66" t="e">
        <f t="shared" ca="1" si="461"/>
        <v>#N/A</v>
      </c>
      <c r="AN220" s="65" t="e">
        <f t="shared" ca="1" si="462"/>
        <v>#N/A</v>
      </c>
      <c r="AO220" s="65" t="e">
        <f t="shared" ca="1" si="463"/>
        <v>#N/A</v>
      </c>
      <c r="AP220" s="65" t="e">
        <f t="shared" ca="1" si="464"/>
        <v>#N/A</v>
      </c>
      <c r="AQ220" s="65" t="e">
        <f t="shared" ca="1" si="465"/>
        <v>#N/A</v>
      </c>
      <c r="AR220" s="65" t="e">
        <f t="shared" ca="1" si="466"/>
        <v>#N/A</v>
      </c>
      <c r="AS220" s="65" t="e">
        <f t="shared" ca="1" si="467"/>
        <v>#N/A</v>
      </c>
      <c r="AT220" s="65" t="e">
        <f t="shared" ca="1" si="468"/>
        <v>#N/A</v>
      </c>
    </row>
    <row r="221" spans="1:46" ht="18" customHeight="1" x14ac:dyDescent="0.25">
      <c r="A221" s="49" t="str">
        <f ca="1">CONCATENATE(B213,"-",B221)</f>
        <v>Derby-Home-8</v>
      </c>
      <c r="B221" s="12">
        <v>8</v>
      </c>
      <c r="C221" s="41" t="e">
        <f ca="1">VLOOKUP($B221,INDIRECT("data!$"&amp;F212&amp;"$3:$CZ$554"),$C212-3*(B211-1)+C$1,FALSE)</f>
        <v>#N/A</v>
      </c>
      <c r="D221" s="30" t="e">
        <f ca="1">VLOOKUP($B221,INDIRECT("data!$"&amp;F212&amp;"$3:$CZ$554"),$C212-3*(B211-1)+D$1,FALSE)</f>
        <v>#N/A</v>
      </c>
      <c r="E221" s="30" t="e">
        <f ca="1">VLOOKUP($B221,INDIRECT("data!$"&amp;F212&amp;"$3:$CZ$554"),$C212-3*(B211-1)+E$1,FALSE)</f>
        <v>#N/A</v>
      </c>
      <c r="F221" s="29" t="e">
        <f ca="1">VLOOKUP($B221,INDIRECT("data!$"&amp;F212&amp;"$3:$CZ$554"),$C212-3*(B211-1)+F$1,FALSE)</f>
        <v>#N/A</v>
      </c>
      <c r="G221" s="29" t="e">
        <f ca="1">VLOOKUP($B221,INDIRECT("data!$"&amp;F212&amp;"$3:$CZ$554"),$C212-3*(B211-1)+G$1,FALSE)</f>
        <v>#N/A</v>
      </c>
      <c r="H221" s="15" t="e">
        <f ca="1">VLOOKUP($B221,INDIRECT("data!$"&amp;F212&amp;"$3:$CZ$554"),$C212-3*(B211-1)+H$1,FALSE)</f>
        <v>#N/A</v>
      </c>
      <c r="I221" s="29" t="e">
        <f ca="1">VLOOKUP($B221,INDIRECT("data!$"&amp;F212&amp;"$3:$CZ$554"),$C212-3*(B211-1)+I$1,FALSE)</f>
        <v>#N/A</v>
      </c>
      <c r="J221" s="29" t="e">
        <f ca="1">VLOOKUP($B221,INDIRECT("data!$"&amp;F212&amp;"$3:$CZ$554"),$C212-3*(B211-1)+J$1,FALSE)</f>
        <v>#N/A</v>
      </c>
      <c r="K221" s="15" t="e">
        <f ca="1">VLOOKUP($B221,INDIRECT("data!$"&amp;F212&amp;"$3:$CZ$554"),$C212-3*(B211-1)+K$1,FALSE)</f>
        <v>#N/A</v>
      </c>
      <c r="L221" s="30" t="e">
        <f ca="1">VLOOKUP($B221,INDIRECT("data!$"&amp;F212&amp;"$3:$CZ$554"),$C212-3*(B211-1)+L$1,FALSE)</f>
        <v>#N/A</v>
      </c>
      <c r="M221" s="45" t="e">
        <f ca="1">VLOOKUP($B221,INDIRECT("data!$"&amp;F212&amp;"$3:$CZ$554"),$C212-3*(B211-1)+M$1,FALSE)</f>
        <v>#N/A</v>
      </c>
      <c r="N221" s="45" t="e">
        <f ca="1">VLOOKUP($B221,INDIRECT("data!$"&amp;F212&amp;"$3:$CZ$554"),$C212-3*(B211-1)+N$1,FALSE)</f>
        <v>#N/A</v>
      </c>
      <c r="O221" s="45" t="e">
        <f ca="1">VLOOKUP($B221,INDIRECT("data!$"&amp;F212&amp;"$3:$CZ$554"),$C212-3*(B211-1)+O$1,FALSE)</f>
        <v>#N/A</v>
      </c>
      <c r="P221" s="45" t="e">
        <f ca="1">VLOOKUP($B221,INDIRECT("data!$"&amp;F212&amp;"$3:$CZ$554"),$C212-3*(B211-1)+P$1,FALSE)</f>
        <v>#N/A</v>
      </c>
      <c r="Q221" s="45" t="e">
        <f ca="1">VLOOKUP($B221,INDIRECT("data!$"&amp;F212&amp;"$3:$CZ$554"),$C212-3*(B211-1)+Q$1,FALSE)</f>
        <v>#N/A</v>
      </c>
      <c r="R221" s="45" t="e">
        <f ca="1">VLOOKUP($B221,INDIRECT("data!$"&amp;F212&amp;"$3:$CZ$554"),$C212-3*(B211-1)+R$1,FALSE)</f>
        <v>#N/A</v>
      </c>
      <c r="S221" s="45" t="e">
        <f ca="1">VLOOKUP($B221,INDIRECT("data!$"&amp;F212&amp;"$3:$CZ$554"),$C212-3*(B211-1)+S$1,FALSE)</f>
        <v>#N/A</v>
      </c>
      <c r="T221" s="45" t="e">
        <f ca="1">VLOOKUP($B221,INDIRECT("data!$"&amp;F212&amp;"$3:$CZ$554"),$C212-3*(B211-1)+T$1,FALSE)</f>
        <v>#N/A</v>
      </c>
      <c r="U221" s="45" t="e">
        <f ca="1">VLOOKUP($B221,INDIRECT("data!$"&amp;F212&amp;"$3:$CZ$554"),$C212-3*(B211-1)+U$1,FALSE)</f>
        <v>#N/A</v>
      </c>
      <c r="V221" s="45" t="e">
        <f ca="1">VLOOKUP($B221,INDIRECT("data!$"&amp;F212&amp;"$3:$CZ$554"),$C212-3*(B211-1)+V$1,FALSE)</f>
        <v>#N/A</v>
      </c>
      <c r="W221" s="45" t="e">
        <f ca="1">VLOOKUP($B221,INDIRECT("data!$"&amp;F212&amp;"$3:$CZ$554"),$C212-3*(B211-1)+W$1,FALSE)</f>
        <v>#N/A</v>
      </c>
      <c r="X221" s="45" t="e">
        <f ca="1">VLOOKUP($B221,INDIRECT("data!$"&amp;F212&amp;"$3:$CZ$554"),$C212-3*(B211-1)+X$1,FALSE)</f>
        <v>#N/A</v>
      </c>
      <c r="Y221" s="47" t="e">
        <f ca="1">VLOOKUP($B221,INDIRECT("data!$"&amp;F212&amp;"$3:$CZ$554"),$C212-3*(B211-1)+Y$1,FALSE)</f>
        <v>#N/A</v>
      </c>
      <c r="Z221" s="47" t="e">
        <f ca="1">VLOOKUP($B221,INDIRECT("data!$"&amp;F212&amp;"$3:$CZ$554"),$C212-3*(B211-1)+Z$1,FALSE)</f>
        <v>#N/A</v>
      </c>
      <c r="AA221" s="47" t="e">
        <f ca="1">VLOOKUP($B221,INDIRECT("data!$"&amp;F212&amp;"$3:$CZ$554"),$C212-3*(B211-1)+AA$1,FALSE)</f>
        <v>#N/A</v>
      </c>
      <c r="AB221" s="47" t="e">
        <f ca="1">VLOOKUP($B221,INDIRECT("data!$"&amp;F212&amp;"$3:$CZ$554"),$C212-3*(B211-1)+AB$1,FALSE)</f>
        <v>#N/A</v>
      </c>
      <c r="AC221" s="47" t="e">
        <f ca="1">VLOOKUP($B221,INDIRECT("data!$"&amp;F212&amp;"$3:$CZ$554"),$C212-3*(B211-1)+AC$1,FALSE)</f>
        <v>#N/A</v>
      </c>
      <c r="AD221" s="47" t="e">
        <f ca="1">VLOOKUP($B221,INDIRECT("data!$"&amp;F212&amp;"$3:$CZ$554"),$C212-3*(B211-1)+AD$1,FALSE)</f>
        <v>#N/A</v>
      </c>
      <c r="AE221" s="47" t="e">
        <f ca="1">VLOOKUP($B221,INDIRECT("data!$"&amp;F212&amp;"$3:$CZ$554"),$C212-3*(B211-1)+AE$1,FALSE)</f>
        <v>#N/A</v>
      </c>
      <c r="AF221" s="47" t="e">
        <f ca="1">VLOOKUP($B221,INDIRECT("data!$"&amp;F212&amp;"$3:$CZ$554"),$C212-3*(B211-1)+AF$1,FALSE)</f>
        <v>#N/A</v>
      </c>
      <c r="AG221" s="65" t="e">
        <f t="shared" ca="1" si="455"/>
        <v>#N/A</v>
      </c>
      <c r="AH221" s="65" t="e">
        <f t="shared" ca="1" si="456"/>
        <v>#N/A</v>
      </c>
      <c r="AI221" s="65" t="e">
        <f t="shared" ca="1" si="457"/>
        <v>#N/A</v>
      </c>
      <c r="AJ221" s="65" t="e">
        <f t="shared" ca="1" si="458"/>
        <v>#N/A</v>
      </c>
      <c r="AK221" s="65" t="e">
        <f t="shared" ca="1" si="459"/>
        <v>#N/A</v>
      </c>
      <c r="AL221" s="66" t="e">
        <f t="shared" ca="1" si="460"/>
        <v>#N/A</v>
      </c>
      <c r="AM221" s="66" t="e">
        <f t="shared" ca="1" si="461"/>
        <v>#N/A</v>
      </c>
      <c r="AN221" s="65" t="e">
        <f t="shared" ca="1" si="462"/>
        <v>#N/A</v>
      </c>
      <c r="AO221" s="65" t="e">
        <f t="shared" ca="1" si="463"/>
        <v>#N/A</v>
      </c>
      <c r="AP221" s="65" t="e">
        <f t="shared" ca="1" si="464"/>
        <v>#N/A</v>
      </c>
      <c r="AQ221" s="65" t="e">
        <f t="shared" ca="1" si="465"/>
        <v>#N/A</v>
      </c>
      <c r="AR221" s="65" t="e">
        <f t="shared" ca="1" si="466"/>
        <v>#N/A</v>
      </c>
      <c r="AS221" s="65" t="e">
        <f t="shared" ca="1" si="467"/>
        <v>#N/A</v>
      </c>
      <c r="AT221" s="65" t="e">
        <f t="shared" ca="1" si="468"/>
        <v>#N/A</v>
      </c>
    </row>
    <row r="222" spans="1:46" ht="18" customHeight="1" x14ac:dyDescent="0.25">
      <c r="A222" s="50"/>
      <c r="B222" s="42" t="s">
        <v>23</v>
      </c>
      <c r="C222" s="43"/>
      <c r="D222" s="44"/>
      <c r="E222" s="44"/>
      <c r="F222" s="46" t="e">
        <f ca="1">SUM(F214:F221)</f>
        <v>#N/A</v>
      </c>
      <c r="G222" s="46" t="e">
        <f ca="1">SUM(G214:G221)</f>
        <v>#N/A</v>
      </c>
      <c r="H222" s="42"/>
      <c r="I222" s="46" t="e">
        <f t="shared" ref="I222:J222" ca="1" si="469">SUM(I214:I221)</f>
        <v>#N/A</v>
      </c>
      <c r="J222" s="46" t="e">
        <f t="shared" ca="1" si="469"/>
        <v>#N/A</v>
      </c>
      <c r="K222" s="42"/>
      <c r="L222" s="44"/>
      <c r="M222" s="46" t="e">
        <f t="shared" ref="M222:X222" ca="1" si="470">SUM(M214:M221)</f>
        <v>#N/A</v>
      </c>
      <c r="N222" s="46" t="e">
        <f t="shared" ca="1" si="470"/>
        <v>#N/A</v>
      </c>
      <c r="O222" s="46" t="e">
        <f t="shared" ca="1" si="470"/>
        <v>#N/A</v>
      </c>
      <c r="P222" s="46" t="e">
        <f t="shared" ca="1" si="470"/>
        <v>#N/A</v>
      </c>
      <c r="Q222" s="46" t="e">
        <f t="shared" ca="1" si="470"/>
        <v>#N/A</v>
      </c>
      <c r="R222" s="46" t="e">
        <f t="shared" ca="1" si="470"/>
        <v>#N/A</v>
      </c>
      <c r="S222" s="46" t="e">
        <f t="shared" ca="1" si="470"/>
        <v>#N/A</v>
      </c>
      <c r="T222" s="46" t="e">
        <f t="shared" ca="1" si="470"/>
        <v>#N/A</v>
      </c>
      <c r="U222" s="46" t="e">
        <f t="shared" ca="1" si="470"/>
        <v>#N/A</v>
      </c>
      <c r="V222" s="46" t="e">
        <f t="shared" ca="1" si="470"/>
        <v>#N/A</v>
      </c>
      <c r="W222" s="46" t="e">
        <f t="shared" ca="1" si="470"/>
        <v>#N/A</v>
      </c>
      <c r="X222" s="46" t="e">
        <f t="shared" ca="1" si="470"/>
        <v>#N/A</v>
      </c>
      <c r="Y222" s="48"/>
      <c r="Z222" s="48"/>
      <c r="AA222" s="48"/>
      <c r="AB222" s="48"/>
      <c r="AC222" s="48"/>
      <c r="AD222" s="48"/>
      <c r="AE222" s="48"/>
      <c r="AF222" s="48"/>
    </row>
    <row r="223" spans="1:46" ht="18" customHeight="1" x14ac:dyDescent="0.25">
      <c r="A223" s="50"/>
      <c r="B223" s="37" t="str">
        <f ca="1">CONCATENATE(B212,"-Away")</f>
        <v>Derby-Away</v>
      </c>
      <c r="C223" s="40" t="s">
        <v>22</v>
      </c>
      <c r="D223" s="13" t="s">
        <v>50</v>
      </c>
      <c r="E223" s="13" t="s">
        <v>51</v>
      </c>
      <c r="F223" s="13" t="s">
        <v>3</v>
      </c>
      <c r="G223" s="13" t="s">
        <v>4</v>
      </c>
      <c r="H223" s="13" t="s">
        <v>6</v>
      </c>
      <c r="I223" s="13" t="s">
        <v>1</v>
      </c>
      <c r="J223" s="13" t="s">
        <v>2</v>
      </c>
      <c r="K223" s="13" t="s">
        <v>5</v>
      </c>
      <c r="L223" s="13" t="s">
        <v>52</v>
      </c>
      <c r="M223" s="13" t="s">
        <v>53</v>
      </c>
      <c r="N223" s="13" t="s">
        <v>54</v>
      </c>
      <c r="O223" s="13" t="s">
        <v>55</v>
      </c>
      <c r="P223" s="13" t="s">
        <v>56</v>
      </c>
      <c r="Q223" s="13" t="s">
        <v>57</v>
      </c>
      <c r="R223" s="13" t="s">
        <v>58</v>
      </c>
      <c r="S223" s="13" t="s">
        <v>59</v>
      </c>
      <c r="T223" s="13" t="s">
        <v>60</v>
      </c>
      <c r="U223" s="13" t="s">
        <v>61</v>
      </c>
      <c r="V223" s="13" t="s">
        <v>62</v>
      </c>
      <c r="W223" s="13" t="s">
        <v>63</v>
      </c>
      <c r="X223" s="13" t="s">
        <v>64</v>
      </c>
      <c r="Y223" s="13" t="s">
        <v>65</v>
      </c>
      <c r="Z223" s="13" t="s">
        <v>66</v>
      </c>
      <c r="AA223" s="13" t="s">
        <v>67</v>
      </c>
      <c r="AB223" s="13" t="s">
        <v>68</v>
      </c>
      <c r="AC223" s="13" t="s">
        <v>69</v>
      </c>
      <c r="AD223" s="13" t="s">
        <v>70</v>
      </c>
      <c r="AE223" s="13" t="s">
        <v>71</v>
      </c>
      <c r="AF223" s="13" t="s">
        <v>72</v>
      </c>
      <c r="AG223" s="62" t="s">
        <v>140</v>
      </c>
      <c r="AH223" s="62" t="s">
        <v>141</v>
      </c>
      <c r="AI223" s="62" t="s">
        <v>142</v>
      </c>
      <c r="AJ223" s="62" t="s">
        <v>143</v>
      </c>
      <c r="AK223" s="62" t="s">
        <v>144</v>
      </c>
      <c r="AL223" s="63" t="s">
        <v>145</v>
      </c>
      <c r="AM223" s="63" t="s">
        <v>146</v>
      </c>
      <c r="AN223" s="62" t="s">
        <v>147</v>
      </c>
      <c r="AO223" s="64" t="s">
        <v>150</v>
      </c>
      <c r="AP223" s="64" t="s">
        <v>151</v>
      </c>
      <c r="AQ223" s="62" t="s">
        <v>148</v>
      </c>
      <c r="AR223" s="62" t="s">
        <v>149</v>
      </c>
      <c r="AS223" s="62" t="s">
        <v>152</v>
      </c>
      <c r="AT223" s="62" t="s">
        <v>153</v>
      </c>
    </row>
    <row r="224" spans="1:46" ht="18" customHeight="1" x14ac:dyDescent="0.25">
      <c r="A224" s="49" t="str">
        <f ca="1">CONCATENATE(B223,"-",B224)</f>
        <v>Derby-Away-1</v>
      </c>
      <c r="B224" s="37">
        <v>1</v>
      </c>
      <c r="C224" s="41">
        <f ca="1">VLOOKUP($B224,INDIRECT("data!$"&amp;G212&amp;"$3:$CZ$554"),$D212-3*(B211-1)+C$1,FALSE)</f>
        <v>43379</v>
      </c>
      <c r="D224" s="30" t="str">
        <f ca="1">VLOOKUP($B224,INDIRECT("data!$"&amp;G212&amp;"$3:$CZ$554"),$D212-3*(B211-1)+D$1,FALSE)</f>
        <v>QPR</v>
      </c>
      <c r="E224" s="30" t="str">
        <f ca="1">VLOOKUP($B224,INDIRECT("data!$"&amp;G212&amp;"$3:$CZ$554"),$D212-3*(B211-1)+E$1,FALSE)</f>
        <v>Derby</v>
      </c>
      <c r="F224" s="29">
        <f ca="1">VLOOKUP($B224,INDIRECT("data!$"&amp;G212&amp;"$3:$CZ$554"),$D212-3*(B211-1)+F$1,FALSE)</f>
        <v>1</v>
      </c>
      <c r="G224" s="29">
        <f ca="1">VLOOKUP($B224,INDIRECT("data!$"&amp;G212&amp;"$3:$CZ$554"),$D212-3*(B211-1)+G$1,FALSE)</f>
        <v>1</v>
      </c>
      <c r="H224" s="15" t="str">
        <f ca="1">VLOOKUP($B224,INDIRECT("data!$"&amp;G212&amp;"$3:$CZ$554"),$D212-3*(B211-1)+H$1,FALSE)</f>
        <v>D</v>
      </c>
      <c r="I224" s="29">
        <f ca="1">VLOOKUP($B224,INDIRECT("data!$"&amp;G212&amp;"$3:$CZ$554"),$D212-3*(B211-1)+I$1,FALSE)</f>
        <v>0</v>
      </c>
      <c r="J224" s="29">
        <f ca="1">VLOOKUP($B224,INDIRECT("data!$"&amp;G212&amp;"$3:$CZ$554"),$D212-3*(B211-1)+J$1,FALSE)</f>
        <v>1</v>
      </c>
      <c r="K224" s="15" t="str">
        <f ca="1">VLOOKUP($B224,INDIRECT("data!$"&amp;G212&amp;"$3:$CZ$554"),$D212-3*(B211-1)+K$1,FALSE)</f>
        <v>A</v>
      </c>
      <c r="L224" s="30" t="str">
        <f ca="1">VLOOKUP($B224,INDIRECT("data!$"&amp;G212&amp;"$3:$CZ$554"),$D212-3*(B211-1)+L$1,FALSE)</f>
        <v>D Webb</v>
      </c>
      <c r="M224" s="45">
        <f ca="1">VLOOKUP($B224,INDIRECT("data!$"&amp;G212&amp;"$3:$CZ$554"),$D212-3*(B211-1)+M$1,FALSE)</f>
        <v>13</v>
      </c>
      <c r="N224" s="45">
        <f ca="1">VLOOKUP($B224,INDIRECT("data!$"&amp;G212&amp;"$3:$CZ$554"),$D212-3*(B211-1)+N$1,FALSE)</f>
        <v>14</v>
      </c>
      <c r="O224" s="45">
        <f ca="1">VLOOKUP($B224,INDIRECT("data!$"&amp;G212&amp;"$3:$CZ$554"),$D212-3*(B211-1)+O$1,FALSE)</f>
        <v>3</v>
      </c>
      <c r="P224" s="45">
        <f ca="1">VLOOKUP($B224,INDIRECT("data!$"&amp;G212&amp;"$3:$CZ$554"),$D212-3*(B211-1)+P$1,FALSE)</f>
        <v>5</v>
      </c>
      <c r="Q224" s="45">
        <f ca="1">VLOOKUP($B224,INDIRECT("data!$"&amp;G212&amp;"$3:$CZ$554"),$D212-3*(B211-1)+Q$1,FALSE)</f>
        <v>19</v>
      </c>
      <c r="R224" s="45">
        <f ca="1">VLOOKUP($B224,INDIRECT("data!$"&amp;G212&amp;"$3:$CZ$554"),$D212-3*(B211-1)+R$1,FALSE)</f>
        <v>12</v>
      </c>
      <c r="S224" s="45">
        <f ca="1">VLOOKUP($B224,INDIRECT("data!$"&amp;G212&amp;"$3:$CZ$554"),$D212-3*(B211-1)+S$1,FALSE)</f>
        <v>1</v>
      </c>
      <c r="T224" s="45">
        <f ca="1">VLOOKUP($B224,INDIRECT("data!$"&amp;G212&amp;"$3:$CZ$554"),$D212-3*(B211-1)+T$1,FALSE)</f>
        <v>10</v>
      </c>
      <c r="U224" s="45">
        <f ca="1">VLOOKUP($B224,INDIRECT("data!$"&amp;G212&amp;"$3:$CZ$554"),$D212-3*(B211-1)+U$1,FALSE)</f>
        <v>3</v>
      </c>
      <c r="V224" s="45">
        <f ca="1">VLOOKUP($B224,INDIRECT("data!$"&amp;G212&amp;"$3:$CZ$554"),$D212-3*(B211-1)+V$1,FALSE)</f>
        <v>2</v>
      </c>
      <c r="W224" s="45">
        <f ca="1">VLOOKUP($B224,INDIRECT("data!$"&amp;G212&amp;"$3:$CZ$554"),$D212-3*(B211-1)+W$1,FALSE)</f>
        <v>0</v>
      </c>
      <c r="X224" s="45">
        <f ca="1">VLOOKUP($B224,INDIRECT("data!$"&amp;G212&amp;"$3:$CZ$554"),$D212-3*(B211-1)+X$1,FALSE)</f>
        <v>0</v>
      </c>
      <c r="Y224" s="47">
        <f ca="1">VLOOKUP($B224,INDIRECT("data!$"&amp;G212&amp;"$3:$CZ$554"),$D212-3*(B211-1)+Y$1,FALSE)</f>
        <v>2.75</v>
      </c>
      <c r="Z224" s="47">
        <f ca="1">VLOOKUP($B224,INDIRECT("data!$"&amp;G212&amp;"$3:$CZ$554"),$D212-3*(B211-1)+Z$1,FALSE)</f>
        <v>3.25</v>
      </c>
      <c r="AA224" s="47">
        <f ca="1">VLOOKUP($B224,INDIRECT("data!$"&amp;G212&amp;"$3:$CZ$554"),$D212-3*(B211-1)+AA$1,FALSE)</f>
        <v>2.8</v>
      </c>
      <c r="AB224" s="47">
        <f ca="1">VLOOKUP($B224,INDIRECT("data!$"&amp;G212&amp;"$3:$CZ$554"),$D212-3*(B211-1)+AB$1,FALSE)</f>
        <v>2.8</v>
      </c>
      <c r="AC224" s="47">
        <f ca="1">VLOOKUP($B224,INDIRECT("data!$"&amp;G212&amp;"$3:$CZ$554"),$D212-3*(B211-1)+AC$1,FALSE)</f>
        <v>3.28</v>
      </c>
      <c r="AD224" s="47">
        <f ca="1">VLOOKUP($B224,INDIRECT("data!$"&amp;G212&amp;"$3:$CZ$554"),$D212-3*(B211-1)+AD$1,FALSE)</f>
        <v>2.76</v>
      </c>
      <c r="AE224" s="47">
        <f ca="1">VLOOKUP($B224,INDIRECT("data!$"&amp;G212&amp;"$3:$CZ$554"),$D212-3*(B211-1)+AE$1,FALSE)</f>
        <v>2.1</v>
      </c>
      <c r="AF224" s="47">
        <f ca="1">VLOOKUP($B224,INDIRECT("data!$"&amp;G212&amp;"$3:$CZ$554"),$D212-3*(B211-1)+AF$1,FALSE)</f>
        <v>1.72</v>
      </c>
      <c r="AG224" s="65">
        <f ca="1">IF(C224="","",F224+G224)</f>
        <v>2</v>
      </c>
      <c r="AH224" s="65">
        <f ca="1">IF(C224="","",I224+J224)</f>
        <v>1</v>
      </c>
      <c r="AI224" s="65">
        <f ca="1">IF(C224="","",AJ224+AK224)</f>
        <v>1</v>
      </c>
      <c r="AJ224" s="65">
        <f ca="1">IF(C224="","",F224-I224)</f>
        <v>1</v>
      </c>
      <c r="AK224" s="65">
        <f ca="1">IF(C224="","",G224-J224)</f>
        <v>0</v>
      </c>
      <c r="AL224" s="66" t="str">
        <f ca="1">IF(AJ224&gt;AK224,"H",IF(AJ224=AK224,"D",IF(AJ224&lt;AK224,"A","Error!")))</f>
        <v>H</v>
      </c>
      <c r="AM224" s="66" t="str">
        <f ca="1">IF(C224="","",CONCATENATE(K224,"-",H224))</f>
        <v>A-D</v>
      </c>
      <c r="AN224" s="65">
        <f ca="1">IF(C224="","",IF(AND(F224&gt;0,G224&gt;0),1,0))</f>
        <v>1</v>
      </c>
      <c r="AO224" s="65">
        <f ca="1">IF(C224="","",IF(AND(F224&gt;0,I224&gt;0),1,0))</f>
        <v>0</v>
      </c>
      <c r="AP224" s="65">
        <f ca="1">IF(C224="","",IF(AND(G224&gt;0,J224&gt;0),1,0))</f>
        <v>1</v>
      </c>
      <c r="AQ224" s="65">
        <f ca="1">IF(C224="","",IF(AND(H224="H",G224=0),1,0))</f>
        <v>0</v>
      </c>
      <c r="AR224" s="65">
        <f ca="1">IF(C224="","",IF(AND(H224="A",F224=0),1,0))</f>
        <v>0</v>
      </c>
      <c r="AS224" s="65">
        <f ca="1">IF(C224="","",IF(AND(K224="H",AL224="H"),1,0))</f>
        <v>0</v>
      </c>
      <c r="AT224" s="65">
        <f ca="1">IF(C224="","",IF(AND(K224="A",AL224="A"),1,0))</f>
        <v>0</v>
      </c>
    </row>
    <row r="225" spans="1:46" ht="18" customHeight="1" x14ac:dyDescent="0.25">
      <c r="A225" s="49" t="str">
        <f ca="1">CONCATENATE(B223,"-",B225)</f>
        <v>Derby-Away-2</v>
      </c>
      <c r="B225" s="37">
        <v>2</v>
      </c>
      <c r="C225" s="41">
        <f ca="1">VLOOKUP($B225,INDIRECT("data!$"&amp;G212&amp;"$3:$CZ$554"),$D212-3*(B211-1)+C$1,FALSE)</f>
        <v>43372</v>
      </c>
      <c r="D225" s="30" t="str">
        <f ca="1">VLOOKUP($B225,INDIRECT("data!$"&amp;G212&amp;"$3:$CZ$554"),$D212-3*(B211-1)+D$1,FALSE)</f>
        <v>Bolton</v>
      </c>
      <c r="E225" s="30" t="str">
        <f ca="1">VLOOKUP($B225,INDIRECT("data!$"&amp;G212&amp;"$3:$CZ$554"),$D212-3*(B211-1)+E$1,FALSE)</f>
        <v>Derby</v>
      </c>
      <c r="F225" s="29">
        <f ca="1">VLOOKUP($B225,INDIRECT("data!$"&amp;G212&amp;"$3:$CZ$554"),$D212-3*(B211-1)+F$1,FALSE)</f>
        <v>1</v>
      </c>
      <c r="G225" s="29">
        <f ca="1">VLOOKUP($B225,INDIRECT("data!$"&amp;G212&amp;"$3:$CZ$554"),$D212-3*(B211-1)+G$1,FALSE)</f>
        <v>0</v>
      </c>
      <c r="H225" s="15" t="str">
        <f ca="1">VLOOKUP($B225,INDIRECT("data!$"&amp;G212&amp;"$3:$CZ$554"),$D212-3*(B211-1)+H$1,FALSE)</f>
        <v>H</v>
      </c>
      <c r="I225" s="29">
        <f ca="1">VLOOKUP($B225,INDIRECT("data!$"&amp;G212&amp;"$3:$CZ$554"),$D212-3*(B211-1)+I$1,FALSE)</f>
        <v>1</v>
      </c>
      <c r="J225" s="29">
        <f ca="1">VLOOKUP($B225,INDIRECT("data!$"&amp;G212&amp;"$3:$CZ$554"),$D212-3*(B211-1)+J$1,FALSE)</f>
        <v>0</v>
      </c>
      <c r="K225" s="15" t="str">
        <f ca="1">VLOOKUP($B225,INDIRECT("data!$"&amp;G212&amp;"$3:$CZ$554"),$D212-3*(B211-1)+K$1,FALSE)</f>
        <v>H</v>
      </c>
      <c r="L225" s="30" t="str">
        <f ca="1">VLOOKUP($B225,INDIRECT("data!$"&amp;G212&amp;"$3:$CZ$554"),$D212-3*(B211-1)+L$1,FALSE)</f>
        <v>S Duncan</v>
      </c>
      <c r="M225" s="45">
        <f ca="1">VLOOKUP($B225,INDIRECT("data!$"&amp;G212&amp;"$3:$CZ$554"),$D212-3*(B211-1)+M$1,FALSE)</f>
        <v>8</v>
      </c>
      <c r="N225" s="45">
        <f ca="1">VLOOKUP($B225,INDIRECT("data!$"&amp;G212&amp;"$3:$CZ$554"),$D212-3*(B211-1)+N$1,FALSE)</f>
        <v>17</v>
      </c>
      <c r="O225" s="45">
        <f ca="1">VLOOKUP($B225,INDIRECT("data!$"&amp;G212&amp;"$3:$CZ$554"),$D212-3*(B211-1)+O$1,FALSE)</f>
        <v>2</v>
      </c>
      <c r="P225" s="45">
        <f ca="1">VLOOKUP($B225,INDIRECT("data!$"&amp;G212&amp;"$3:$CZ$554"),$D212-3*(B211-1)+P$1,FALSE)</f>
        <v>1</v>
      </c>
      <c r="Q225" s="45">
        <f ca="1">VLOOKUP($B225,INDIRECT("data!$"&amp;G212&amp;"$3:$CZ$554"),$D212-3*(B211-1)+Q$1,FALSE)</f>
        <v>16</v>
      </c>
      <c r="R225" s="45">
        <f ca="1">VLOOKUP($B225,INDIRECT("data!$"&amp;G212&amp;"$3:$CZ$554"),$D212-3*(B211-1)+R$1,FALSE)</f>
        <v>8</v>
      </c>
      <c r="S225" s="45">
        <f ca="1">VLOOKUP($B225,INDIRECT("data!$"&amp;G212&amp;"$3:$CZ$554"),$D212-3*(B211-1)+S$1,FALSE)</f>
        <v>2</v>
      </c>
      <c r="T225" s="45">
        <f ca="1">VLOOKUP($B225,INDIRECT("data!$"&amp;G212&amp;"$3:$CZ$554"),$D212-3*(B211-1)+T$1,FALSE)</f>
        <v>9</v>
      </c>
      <c r="U225" s="45">
        <f ca="1">VLOOKUP($B225,INDIRECT("data!$"&amp;G212&amp;"$3:$CZ$554"),$D212-3*(B211-1)+U$1,FALSE)</f>
        <v>3</v>
      </c>
      <c r="V225" s="45">
        <f ca="1">VLOOKUP($B225,INDIRECT("data!$"&amp;G212&amp;"$3:$CZ$554"),$D212-3*(B211-1)+V$1,FALSE)</f>
        <v>1</v>
      </c>
      <c r="W225" s="45">
        <f ca="1">VLOOKUP($B225,INDIRECT("data!$"&amp;G212&amp;"$3:$CZ$554"),$D212-3*(B211-1)+W$1,FALSE)</f>
        <v>0</v>
      </c>
      <c r="X225" s="45">
        <f ca="1">VLOOKUP($B225,INDIRECT("data!$"&amp;G212&amp;"$3:$CZ$554"),$D212-3*(B211-1)+X$1,FALSE)</f>
        <v>0</v>
      </c>
      <c r="Y225" s="47">
        <f ca="1">VLOOKUP($B225,INDIRECT("data!$"&amp;G212&amp;"$3:$CZ$554"),$D212-3*(B211-1)+Y$1,FALSE)</f>
        <v>4</v>
      </c>
      <c r="Z225" s="47">
        <f ca="1">VLOOKUP($B225,INDIRECT("data!$"&amp;G212&amp;"$3:$CZ$554"),$D212-3*(B211-1)+Z$1,FALSE)</f>
        <v>3.3</v>
      </c>
      <c r="AA225" s="47">
        <f ca="1">VLOOKUP($B225,INDIRECT("data!$"&amp;G212&amp;"$3:$CZ$554"),$D212-3*(B211-1)+AA$1,FALSE)</f>
        <v>2.1</v>
      </c>
      <c r="AB225" s="47">
        <f ca="1">VLOOKUP($B225,INDIRECT("data!$"&amp;G212&amp;"$3:$CZ$554"),$D212-3*(B211-1)+AB$1,FALSE)</f>
        <v>3.91</v>
      </c>
      <c r="AC225" s="47">
        <f ca="1">VLOOKUP($B225,INDIRECT("data!$"&amp;G212&amp;"$3:$CZ$554"),$D212-3*(B211-1)+AC$1,FALSE)</f>
        <v>3.1</v>
      </c>
      <c r="AD225" s="47">
        <f ca="1">VLOOKUP($B225,INDIRECT("data!$"&amp;G212&amp;"$3:$CZ$554"),$D212-3*(B211-1)+AD$1,FALSE)</f>
        <v>2.2400000000000002</v>
      </c>
      <c r="AE225" s="47">
        <f ca="1">VLOOKUP($B225,INDIRECT("data!$"&amp;G212&amp;"$3:$CZ$554"),$D212-3*(B211-1)+AE$1,FALSE)</f>
        <v>2.1800000000000002</v>
      </c>
      <c r="AF225" s="47">
        <f ca="1">VLOOKUP($B225,INDIRECT("data!$"&amp;G212&amp;"$3:$CZ$554"),$D212-3*(B211-1)+AF$1,FALSE)</f>
        <v>1.66</v>
      </c>
      <c r="AG225" s="65">
        <f t="shared" ref="AG225:AG231" ca="1" si="471">IF(C225="","",F225+G225)</f>
        <v>1</v>
      </c>
      <c r="AH225" s="65">
        <f t="shared" ref="AH225:AH231" ca="1" si="472">IF(C225="","",I225+J225)</f>
        <v>1</v>
      </c>
      <c r="AI225" s="65">
        <f t="shared" ref="AI225:AI231" ca="1" si="473">IF(C225="","",AJ225+AK225)</f>
        <v>0</v>
      </c>
      <c r="AJ225" s="65">
        <f t="shared" ref="AJ225:AJ231" ca="1" si="474">IF(C225="","",F225-I225)</f>
        <v>0</v>
      </c>
      <c r="AK225" s="65">
        <f t="shared" ref="AK225:AK231" ca="1" si="475">IF(C225="","",G225-J225)</f>
        <v>0</v>
      </c>
      <c r="AL225" s="66" t="str">
        <f t="shared" ref="AL225:AL231" ca="1" si="476">IF(AJ225&gt;AK225,"H",IF(AJ225=AK225,"D",IF(AJ225&lt;AK225,"A","Error!")))</f>
        <v>D</v>
      </c>
      <c r="AM225" s="66" t="str">
        <f t="shared" ref="AM225:AM231" ca="1" si="477">IF(C225="","",CONCATENATE(K225,"-",H225))</f>
        <v>H-H</v>
      </c>
      <c r="AN225" s="65">
        <f t="shared" ref="AN225:AN231" ca="1" si="478">IF(C225="","",IF(AND(F225&gt;0,G225&gt;0),1,0))</f>
        <v>0</v>
      </c>
      <c r="AO225" s="65">
        <f t="shared" ref="AO225:AO231" ca="1" si="479">IF(C225="","",IF(AND(F225&gt;0,I225&gt;0),1,0))</f>
        <v>1</v>
      </c>
      <c r="AP225" s="65">
        <f t="shared" ref="AP225:AP231" ca="1" si="480">IF(C225="","",IF(AND(G225&gt;0,J225&gt;0),1,0))</f>
        <v>0</v>
      </c>
      <c r="AQ225" s="65">
        <f t="shared" ref="AQ225:AQ231" ca="1" si="481">IF(C225="","",IF(AND(H225="H",G225=0),1,0))</f>
        <v>1</v>
      </c>
      <c r="AR225" s="65">
        <f t="shared" ref="AR225:AR231" ca="1" si="482">IF(C225="","",IF(AND(H225="A",F225=0),1,0))</f>
        <v>0</v>
      </c>
      <c r="AS225" s="65">
        <f t="shared" ref="AS225:AS231" ca="1" si="483">IF(C225="","",IF(AND(K225="H",AL225="H"),1,0))</f>
        <v>0</v>
      </c>
      <c r="AT225" s="65">
        <f t="shared" ref="AT225:AT231" ca="1" si="484">IF(C225="","",IF(AND(K225="A",AL225="A"),1,0))</f>
        <v>0</v>
      </c>
    </row>
    <row r="226" spans="1:46" ht="18" customHeight="1" x14ac:dyDescent="0.25">
      <c r="A226" s="49" t="str">
        <f ca="1">CONCATENATE(B223,"-",B226)</f>
        <v>Derby-Away-3</v>
      </c>
      <c r="B226" s="37">
        <v>3</v>
      </c>
      <c r="C226" s="41">
        <f ca="1">VLOOKUP($B226,INDIRECT("data!$"&amp;G212&amp;"$3:$CZ$554"),$D212-3*(B211-1)+C$1,FALSE)</f>
        <v>43358</v>
      </c>
      <c r="D226" s="30" t="str">
        <f ca="1">VLOOKUP($B226,INDIRECT("data!$"&amp;G212&amp;"$3:$CZ$554"),$D212-3*(B211-1)+D$1,FALSE)</f>
        <v>Rotherham</v>
      </c>
      <c r="E226" s="30" t="str">
        <f ca="1">VLOOKUP($B226,INDIRECT("data!$"&amp;G212&amp;"$3:$CZ$554"),$D212-3*(B211-1)+E$1,FALSE)</f>
        <v>Derby</v>
      </c>
      <c r="F226" s="29">
        <f ca="1">VLOOKUP($B226,INDIRECT("data!$"&amp;G212&amp;"$3:$CZ$554"),$D212-3*(B211-1)+F$1,FALSE)</f>
        <v>1</v>
      </c>
      <c r="G226" s="29">
        <f ca="1">VLOOKUP($B226,INDIRECT("data!$"&amp;G212&amp;"$3:$CZ$554"),$D212-3*(B211-1)+G$1,FALSE)</f>
        <v>0</v>
      </c>
      <c r="H226" s="15" t="str">
        <f ca="1">VLOOKUP($B226,INDIRECT("data!$"&amp;G212&amp;"$3:$CZ$554"),$D212-3*(B211-1)+H$1,FALSE)</f>
        <v>H</v>
      </c>
      <c r="I226" s="29">
        <f ca="1">VLOOKUP($B226,INDIRECT("data!$"&amp;G212&amp;"$3:$CZ$554"),$D212-3*(B211-1)+I$1,FALSE)</f>
        <v>0</v>
      </c>
      <c r="J226" s="29">
        <f ca="1">VLOOKUP($B226,INDIRECT("data!$"&amp;G212&amp;"$3:$CZ$554"),$D212-3*(B211-1)+J$1,FALSE)</f>
        <v>0</v>
      </c>
      <c r="K226" s="15" t="str">
        <f ca="1">VLOOKUP($B226,INDIRECT("data!$"&amp;G212&amp;"$3:$CZ$554"),$D212-3*(B211-1)+K$1,FALSE)</f>
        <v>D</v>
      </c>
      <c r="L226" s="30" t="str">
        <f ca="1">VLOOKUP($B226,INDIRECT("data!$"&amp;G212&amp;"$3:$CZ$554"),$D212-3*(B211-1)+L$1,FALSE)</f>
        <v>P Bankes</v>
      </c>
      <c r="M226" s="45">
        <f ca="1">VLOOKUP($B226,INDIRECT("data!$"&amp;G212&amp;"$3:$CZ$554"),$D212-3*(B211-1)+M$1,FALSE)</f>
        <v>16</v>
      </c>
      <c r="N226" s="45">
        <f ca="1">VLOOKUP($B226,INDIRECT("data!$"&amp;G212&amp;"$3:$CZ$554"),$D212-3*(B211-1)+N$1,FALSE)</f>
        <v>12</v>
      </c>
      <c r="O226" s="45">
        <f ca="1">VLOOKUP($B226,INDIRECT("data!$"&amp;G212&amp;"$3:$CZ$554"),$D212-3*(B211-1)+O$1,FALSE)</f>
        <v>6</v>
      </c>
      <c r="P226" s="45">
        <f ca="1">VLOOKUP($B226,INDIRECT("data!$"&amp;G212&amp;"$3:$CZ$554"),$D212-3*(B211-1)+P$1,FALSE)</f>
        <v>4</v>
      </c>
      <c r="Q226" s="45">
        <f ca="1">VLOOKUP($B226,INDIRECT("data!$"&amp;G212&amp;"$3:$CZ$554"),$D212-3*(B211-1)+Q$1,FALSE)</f>
        <v>15</v>
      </c>
      <c r="R226" s="45">
        <f ca="1">VLOOKUP($B226,INDIRECT("data!$"&amp;G212&amp;"$3:$CZ$554"),$D212-3*(B211-1)+R$1,FALSE)</f>
        <v>12</v>
      </c>
      <c r="S226" s="45">
        <f ca="1">VLOOKUP($B226,INDIRECT("data!$"&amp;G212&amp;"$3:$CZ$554"),$D212-3*(B211-1)+S$1,FALSE)</f>
        <v>9</v>
      </c>
      <c r="T226" s="45">
        <f ca="1">VLOOKUP($B226,INDIRECT("data!$"&amp;G212&amp;"$3:$CZ$554"),$D212-3*(B211-1)+T$1,FALSE)</f>
        <v>5</v>
      </c>
      <c r="U226" s="45">
        <f ca="1">VLOOKUP($B226,INDIRECT("data!$"&amp;G212&amp;"$3:$CZ$554"),$D212-3*(B211-1)+U$1,FALSE)</f>
        <v>4</v>
      </c>
      <c r="V226" s="45">
        <f ca="1">VLOOKUP($B226,INDIRECT("data!$"&amp;G212&amp;"$3:$CZ$554"),$D212-3*(B211-1)+V$1,FALSE)</f>
        <v>4</v>
      </c>
      <c r="W226" s="45">
        <f ca="1">VLOOKUP($B226,INDIRECT("data!$"&amp;G212&amp;"$3:$CZ$554"),$D212-3*(B211-1)+W$1,FALSE)</f>
        <v>0</v>
      </c>
      <c r="X226" s="45">
        <f ca="1">VLOOKUP($B226,INDIRECT("data!$"&amp;G212&amp;"$3:$CZ$554"),$D212-3*(B211-1)+X$1,FALSE)</f>
        <v>1</v>
      </c>
      <c r="Y226" s="47">
        <f ca="1">VLOOKUP($B226,INDIRECT("data!$"&amp;G212&amp;"$3:$CZ$554"),$D212-3*(B211-1)+Y$1,FALSE)</f>
        <v>3.8</v>
      </c>
      <c r="Z226" s="47">
        <f ca="1">VLOOKUP($B226,INDIRECT("data!$"&amp;G212&amp;"$3:$CZ$554"),$D212-3*(B211-1)+Z$1,FALSE)</f>
        <v>3.4</v>
      </c>
      <c r="AA226" s="47">
        <f ca="1">VLOOKUP($B226,INDIRECT("data!$"&amp;G212&amp;"$3:$CZ$554"),$D212-3*(B211-1)+AA$1,FALSE)</f>
        <v>2.14</v>
      </c>
      <c r="AB226" s="47">
        <f ca="1">VLOOKUP($B226,INDIRECT("data!$"&amp;G212&amp;"$3:$CZ$554"),$D212-3*(B211-1)+AB$1,FALSE)</f>
        <v>3.89</v>
      </c>
      <c r="AC226" s="47">
        <f ca="1">VLOOKUP($B226,INDIRECT("data!$"&amp;G212&amp;"$3:$CZ$554"),$D212-3*(B211-1)+AC$1,FALSE)</f>
        <v>3.25</v>
      </c>
      <c r="AD226" s="47">
        <f ca="1">VLOOKUP($B226,INDIRECT("data!$"&amp;G212&amp;"$3:$CZ$554"),$D212-3*(B211-1)+AD$1,FALSE)</f>
        <v>2.15</v>
      </c>
      <c r="AE226" s="47">
        <f ca="1">VLOOKUP($B226,INDIRECT("data!$"&amp;G212&amp;"$3:$CZ$554"),$D212-3*(B211-1)+AE$1,FALSE)</f>
        <v>2.0299999999999998</v>
      </c>
      <c r="AF226" s="47">
        <f ca="1">VLOOKUP($B226,INDIRECT("data!$"&amp;G212&amp;"$3:$CZ$554"),$D212-3*(B211-1)+AF$1,FALSE)</f>
        <v>1.78</v>
      </c>
      <c r="AG226" s="65">
        <f t="shared" ca="1" si="471"/>
        <v>1</v>
      </c>
      <c r="AH226" s="65">
        <f t="shared" ca="1" si="472"/>
        <v>0</v>
      </c>
      <c r="AI226" s="65">
        <f t="shared" ca="1" si="473"/>
        <v>1</v>
      </c>
      <c r="AJ226" s="65">
        <f t="shared" ca="1" si="474"/>
        <v>1</v>
      </c>
      <c r="AK226" s="65">
        <f t="shared" ca="1" si="475"/>
        <v>0</v>
      </c>
      <c r="AL226" s="66" t="str">
        <f t="shared" ca="1" si="476"/>
        <v>H</v>
      </c>
      <c r="AM226" s="66" t="str">
        <f t="shared" ca="1" si="477"/>
        <v>D-H</v>
      </c>
      <c r="AN226" s="65">
        <f t="shared" ca="1" si="478"/>
        <v>0</v>
      </c>
      <c r="AO226" s="65">
        <f t="shared" ca="1" si="479"/>
        <v>0</v>
      </c>
      <c r="AP226" s="65">
        <f t="shared" ca="1" si="480"/>
        <v>0</v>
      </c>
      <c r="AQ226" s="65">
        <f t="shared" ca="1" si="481"/>
        <v>1</v>
      </c>
      <c r="AR226" s="65">
        <f t="shared" ca="1" si="482"/>
        <v>0</v>
      </c>
      <c r="AS226" s="65">
        <f t="shared" ca="1" si="483"/>
        <v>0</v>
      </c>
      <c r="AT226" s="65">
        <f t="shared" ca="1" si="484"/>
        <v>0</v>
      </c>
    </row>
    <row r="227" spans="1:46" ht="18" customHeight="1" x14ac:dyDescent="0.25">
      <c r="A227" s="49" t="str">
        <f ca="1">CONCATENATE(B223,"-",B227)</f>
        <v>Derby-Away-4</v>
      </c>
      <c r="B227" s="37">
        <v>4</v>
      </c>
      <c r="C227" s="41">
        <f ca="1">VLOOKUP($B227,INDIRECT("data!$"&amp;G212&amp;"$3:$CZ$554"),$D212-3*(B211-1)+C$1,FALSE)</f>
        <v>43344</v>
      </c>
      <c r="D227" s="30" t="str">
        <f ca="1">VLOOKUP($B227,INDIRECT("data!$"&amp;G212&amp;"$3:$CZ$554"),$D212-3*(B211-1)+D$1,FALSE)</f>
        <v>Hull</v>
      </c>
      <c r="E227" s="30" t="str">
        <f ca="1">VLOOKUP($B227,INDIRECT("data!$"&amp;G212&amp;"$3:$CZ$554"),$D212-3*(B211-1)+E$1,FALSE)</f>
        <v>Derby</v>
      </c>
      <c r="F227" s="29">
        <f ca="1">VLOOKUP($B227,INDIRECT("data!$"&amp;G212&amp;"$3:$CZ$554"),$D212-3*(B211-1)+F$1,FALSE)</f>
        <v>1</v>
      </c>
      <c r="G227" s="29">
        <f ca="1">VLOOKUP($B227,INDIRECT("data!$"&amp;G212&amp;"$3:$CZ$554"),$D212-3*(B211-1)+G$1,FALSE)</f>
        <v>2</v>
      </c>
      <c r="H227" s="15" t="str">
        <f ca="1">VLOOKUP($B227,INDIRECT("data!$"&amp;G212&amp;"$3:$CZ$554"),$D212-3*(B211-1)+H$1,FALSE)</f>
        <v>A</v>
      </c>
      <c r="I227" s="29">
        <f ca="1">VLOOKUP($B227,INDIRECT("data!$"&amp;G212&amp;"$3:$CZ$554"),$D212-3*(B211-1)+I$1,FALSE)</f>
        <v>0</v>
      </c>
      <c r="J227" s="29">
        <f ca="1">VLOOKUP($B227,INDIRECT("data!$"&amp;G212&amp;"$3:$CZ$554"),$D212-3*(B211-1)+J$1,FALSE)</f>
        <v>1</v>
      </c>
      <c r="K227" s="15" t="str">
        <f ca="1">VLOOKUP($B227,INDIRECT("data!$"&amp;G212&amp;"$3:$CZ$554"),$D212-3*(B211-1)+K$1,FALSE)</f>
        <v>A</v>
      </c>
      <c r="L227" s="30" t="str">
        <f ca="1">VLOOKUP($B227,INDIRECT("data!$"&amp;G212&amp;"$3:$CZ$554"),$D212-3*(B211-1)+L$1,FALSE)</f>
        <v>J Brooks</v>
      </c>
      <c r="M227" s="45">
        <f ca="1">VLOOKUP($B227,INDIRECT("data!$"&amp;G212&amp;"$3:$CZ$554"),$D212-3*(B211-1)+M$1,FALSE)</f>
        <v>18</v>
      </c>
      <c r="N227" s="45">
        <f ca="1">VLOOKUP($B227,INDIRECT("data!$"&amp;G212&amp;"$3:$CZ$554"),$D212-3*(B211-1)+N$1,FALSE)</f>
        <v>11</v>
      </c>
      <c r="O227" s="45">
        <f ca="1">VLOOKUP($B227,INDIRECT("data!$"&amp;G212&amp;"$3:$CZ$554"),$D212-3*(B211-1)+O$1,FALSE)</f>
        <v>2</v>
      </c>
      <c r="P227" s="45">
        <f ca="1">VLOOKUP($B227,INDIRECT("data!$"&amp;G212&amp;"$3:$CZ$554"),$D212-3*(B211-1)+P$1,FALSE)</f>
        <v>5</v>
      </c>
      <c r="Q227" s="45">
        <f ca="1">VLOOKUP($B227,INDIRECT("data!$"&amp;G212&amp;"$3:$CZ$554"),$D212-3*(B211-1)+Q$1,FALSE)</f>
        <v>10</v>
      </c>
      <c r="R227" s="45">
        <f ca="1">VLOOKUP($B227,INDIRECT("data!$"&amp;G212&amp;"$3:$CZ$554"),$D212-3*(B211-1)+R$1,FALSE)</f>
        <v>16</v>
      </c>
      <c r="S227" s="45">
        <f ca="1">VLOOKUP($B227,INDIRECT("data!$"&amp;G212&amp;"$3:$CZ$554"),$D212-3*(B211-1)+S$1,FALSE)</f>
        <v>7</v>
      </c>
      <c r="T227" s="45">
        <f ca="1">VLOOKUP($B227,INDIRECT("data!$"&amp;G212&amp;"$3:$CZ$554"),$D212-3*(B211-1)+T$1,FALSE)</f>
        <v>10</v>
      </c>
      <c r="U227" s="45">
        <f ca="1">VLOOKUP($B227,INDIRECT("data!$"&amp;G212&amp;"$3:$CZ$554"),$D212-3*(B211-1)+U$1,FALSE)</f>
        <v>2</v>
      </c>
      <c r="V227" s="45">
        <f ca="1">VLOOKUP($B227,INDIRECT("data!$"&amp;G212&amp;"$3:$CZ$554"),$D212-3*(B211-1)+V$1,FALSE)</f>
        <v>1</v>
      </c>
      <c r="W227" s="45">
        <f ca="1">VLOOKUP($B227,INDIRECT("data!$"&amp;G212&amp;"$3:$CZ$554"),$D212-3*(B211-1)+W$1,FALSE)</f>
        <v>0</v>
      </c>
      <c r="X227" s="45">
        <f ca="1">VLOOKUP($B227,INDIRECT("data!$"&amp;G212&amp;"$3:$CZ$554"),$D212-3*(B211-1)+X$1,FALSE)</f>
        <v>0</v>
      </c>
      <c r="Y227" s="47">
        <f ca="1">VLOOKUP($B227,INDIRECT("data!$"&amp;G212&amp;"$3:$CZ$554"),$D212-3*(B211-1)+Y$1,FALSE)</f>
        <v>2.9</v>
      </c>
      <c r="Z227" s="47">
        <f ca="1">VLOOKUP($B227,INDIRECT("data!$"&amp;G212&amp;"$3:$CZ$554"),$D212-3*(B211-1)+Z$1,FALSE)</f>
        <v>3.3</v>
      </c>
      <c r="AA227" s="47">
        <f ca="1">VLOOKUP($B227,INDIRECT("data!$"&amp;G212&amp;"$3:$CZ$554"),$D212-3*(B211-1)+AA$1,FALSE)</f>
        <v>2.62</v>
      </c>
      <c r="AB227" s="47">
        <f ca="1">VLOOKUP($B227,INDIRECT("data!$"&amp;G212&amp;"$3:$CZ$554"),$D212-3*(B211-1)+AB$1,FALSE)</f>
        <v>2.83</v>
      </c>
      <c r="AC227" s="47">
        <f ca="1">VLOOKUP($B227,INDIRECT("data!$"&amp;G212&amp;"$3:$CZ$554"),$D212-3*(B211-1)+AC$1,FALSE)</f>
        <v>3.46</v>
      </c>
      <c r="AD227" s="47">
        <f ca="1">VLOOKUP($B227,INDIRECT("data!$"&amp;G212&amp;"$3:$CZ$554"),$D212-3*(B211-1)+AD$1,FALSE)</f>
        <v>2.6</v>
      </c>
      <c r="AE227" s="47">
        <f ca="1">VLOOKUP($B227,INDIRECT("data!$"&amp;G212&amp;"$3:$CZ$554"),$D212-3*(B211-1)+AE$1,FALSE)</f>
        <v>2.0299999999999998</v>
      </c>
      <c r="AF227" s="47">
        <f ca="1">VLOOKUP($B227,INDIRECT("data!$"&amp;G212&amp;"$3:$CZ$554"),$D212-3*(B211-1)+AF$1,FALSE)</f>
        <v>1.76</v>
      </c>
      <c r="AG227" s="65">
        <f t="shared" ca="1" si="471"/>
        <v>3</v>
      </c>
      <c r="AH227" s="65">
        <f t="shared" ca="1" si="472"/>
        <v>1</v>
      </c>
      <c r="AI227" s="65">
        <f t="shared" ca="1" si="473"/>
        <v>2</v>
      </c>
      <c r="AJ227" s="65">
        <f t="shared" ca="1" si="474"/>
        <v>1</v>
      </c>
      <c r="AK227" s="65">
        <f t="shared" ca="1" si="475"/>
        <v>1</v>
      </c>
      <c r="AL227" s="66" t="str">
        <f t="shared" ca="1" si="476"/>
        <v>D</v>
      </c>
      <c r="AM227" s="66" t="str">
        <f t="shared" ca="1" si="477"/>
        <v>A-A</v>
      </c>
      <c r="AN227" s="65">
        <f t="shared" ca="1" si="478"/>
        <v>1</v>
      </c>
      <c r="AO227" s="65">
        <f t="shared" ca="1" si="479"/>
        <v>0</v>
      </c>
      <c r="AP227" s="65">
        <f t="shared" ca="1" si="480"/>
        <v>1</v>
      </c>
      <c r="AQ227" s="65">
        <f t="shared" ca="1" si="481"/>
        <v>0</v>
      </c>
      <c r="AR227" s="65">
        <f t="shared" ca="1" si="482"/>
        <v>0</v>
      </c>
      <c r="AS227" s="65">
        <f t="shared" ca="1" si="483"/>
        <v>0</v>
      </c>
      <c r="AT227" s="65">
        <f t="shared" ca="1" si="484"/>
        <v>0</v>
      </c>
    </row>
    <row r="228" spans="1:46" ht="18" customHeight="1" x14ac:dyDescent="0.25">
      <c r="A228" s="49" t="str">
        <f ca="1">CONCATENATE(B223,"-",B228)</f>
        <v>Derby-Away-5</v>
      </c>
      <c r="B228" s="37">
        <v>5</v>
      </c>
      <c r="C228" s="41">
        <f ca="1">VLOOKUP($B228,INDIRECT("data!$"&amp;G212&amp;"$3:$CZ$554"),$D212-3*(B211-1)+C$1,FALSE)</f>
        <v>43330</v>
      </c>
      <c r="D228" s="30" t="str">
        <f ca="1">VLOOKUP($B228,INDIRECT("data!$"&amp;G212&amp;"$3:$CZ$554"),$D212-3*(B211-1)+D$1,FALSE)</f>
        <v>Millwall</v>
      </c>
      <c r="E228" s="30" t="str">
        <f ca="1">VLOOKUP($B228,INDIRECT("data!$"&amp;G212&amp;"$3:$CZ$554"),$D212-3*(B211-1)+E$1,FALSE)</f>
        <v>Derby</v>
      </c>
      <c r="F228" s="29">
        <f ca="1">VLOOKUP($B228,INDIRECT("data!$"&amp;G212&amp;"$3:$CZ$554"),$D212-3*(B211-1)+F$1,FALSE)</f>
        <v>2</v>
      </c>
      <c r="G228" s="29">
        <f ca="1">VLOOKUP($B228,INDIRECT("data!$"&amp;G212&amp;"$3:$CZ$554"),$D212-3*(B211-1)+G$1,FALSE)</f>
        <v>1</v>
      </c>
      <c r="H228" s="15" t="str">
        <f ca="1">VLOOKUP($B228,INDIRECT("data!$"&amp;G212&amp;"$3:$CZ$554"),$D212-3*(B211-1)+H$1,FALSE)</f>
        <v>H</v>
      </c>
      <c r="I228" s="29">
        <f ca="1">VLOOKUP($B228,INDIRECT("data!$"&amp;G212&amp;"$3:$CZ$554"),$D212-3*(B211-1)+I$1,FALSE)</f>
        <v>2</v>
      </c>
      <c r="J228" s="29">
        <f ca="1">VLOOKUP($B228,INDIRECT("data!$"&amp;G212&amp;"$3:$CZ$554"),$D212-3*(B211-1)+J$1,FALSE)</f>
        <v>0</v>
      </c>
      <c r="K228" s="15" t="str">
        <f ca="1">VLOOKUP($B228,INDIRECT("data!$"&amp;G212&amp;"$3:$CZ$554"),$D212-3*(B211-1)+K$1,FALSE)</f>
        <v>H</v>
      </c>
      <c r="L228" s="30" t="str">
        <f ca="1">VLOOKUP($B228,INDIRECT("data!$"&amp;G212&amp;"$3:$CZ$554"),$D212-3*(B211-1)+L$1,FALSE)</f>
        <v>S Martin</v>
      </c>
      <c r="M228" s="45">
        <f ca="1">VLOOKUP($B228,INDIRECT("data!$"&amp;G212&amp;"$3:$CZ$554"),$D212-3*(B211-1)+M$1,FALSE)</f>
        <v>12</v>
      </c>
      <c r="N228" s="45">
        <f ca="1">VLOOKUP($B228,INDIRECT("data!$"&amp;G212&amp;"$3:$CZ$554"),$D212-3*(B211-1)+N$1,FALSE)</f>
        <v>12</v>
      </c>
      <c r="O228" s="45">
        <f ca="1">VLOOKUP($B228,INDIRECT("data!$"&amp;G212&amp;"$3:$CZ$554"),$D212-3*(B211-1)+O$1,FALSE)</f>
        <v>4</v>
      </c>
      <c r="P228" s="45">
        <f ca="1">VLOOKUP($B228,INDIRECT("data!$"&amp;G212&amp;"$3:$CZ$554"),$D212-3*(B211-1)+P$1,FALSE)</f>
        <v>4</v>
      </c>
      <c r="Q228" s="45">
        <f ca="1">VLOOKUP($B228,INDIRECT("data!$"&amp;G212&amp;"$3:$CZ$554"),$D212-3*(B211-1)+Q$1,FALSE)</f>
        <v>15</v>
      </c>
      <c r="R228" s="45">
        <f ca="1">VLOOKUP($B228,INDIRECT("data!$"&amp;G212&amp;"$3:$CZ$554"),$D212-3*(B211-1)+R$1,FALSE)</f>
        <v>10</v>
      </c>
      <c r="S228" s="45">
        <f ca="1">VLOOKUP($B228,INDIRECT("data!$"&amp;G212&amp;"$3:$CZ$554"),$D212-3*(B211-1)+S$1,FALSE)</f>
        <v>4</v>
      </c>
      <c r="T228" s="45">
        <f ca="1">VLOOKUP($B228,INDIRECT("data!$"&amp;G212&amp;"$3:$CZ$554"),$D212-3*(B211-1)+T$1,FALSE)</f>
        <v>10</v>
      </c>
      <c r="U228" s="45">
        <f ca="1">VLOOKUP($B228,INDIRECT("data!$"&amp;G212&amp;"$3:$CZ$554"),$D212-3*(B211-1)+U$1,FALSE)</f>
        <v>1</v>
      </c>
      <c r="V228" s="45">
        <f ca="1">VLOOKUP($B228,INDIRECT("data!$"&amp;G212&amp;"$3:$CZ$554"),$D212-3*(B211-1)+V$1,FALSE)</f>
        <v>1</v>
      </c>
      <c r="W228" s="45">
        <f ca="1">VLOOKUP($B228,INDIRECT("data!$"&amp;G212&amp;"$3:$CZ$554"),$D212-3*(B211-1)+W$1,FALSE)</f>
        <v>0</v>
      </c>
      <c r="X228" s="45">
        <f ca="1">VLOOKUP($B228,INDIRECT("data!$"&amp;G212&amp;"$3:$CZ$554"),$D212-3*(B211-1)+X$1,FALSE)</f>
        <v>0</v>
      </c>
      <c r="Y228" s="47">
        <f ca="1">VLOOKUP($B228,INDIRECT("data!$"&amp;G212&amp;"$3:$CZ$554"),$D212-3*(B211-1)+Y$1,FALSE)</f>
        <v>2.4</v>
      </c>
      <c r="Z228" s="47">
        <f ca="1">VLOOKUP($B228,INDIRECT("data!$"&amp;G212&amp;"$3:$CZ$554"),$D212-3*(B211-1)+Z$1,FALSE)</f>
        <v>3.3</v>
      </c>
      <c r="AA228" s="47">
        <f ca="1">VLOOKUP($B228,INDIRECT("data!$"&amp;G212&amp;"$3:$CZ$554"),$D212-3*(B211-1)+AA$1,FALSE)</f>
        <v>3.3</v>
      </c>
      <c r="AB228" s="47">
        <f ca="1">VLOOKUP($B228,INDIRECT("data!$"&amp;G212&amp;"$3:$CZ$554"),$D212-3*(B211-1)+AB$1,FALSE)</f>
        <v>2.38</v>
      </c>
      <c r="AC228" s="47">
        <f ca="1">VLOOKUP($B228,INDIRECT("data!$"&amp;G212&amp;"$3:$CZ$554"),$D212-3*(B211-1)+AC$1,FALSE)</f>
        <v>3.27</v>
      </c>
      <c r="AD228" s="47">
        <f ca="1">VLOOKUP($B228,INDIRECT("data!$"&amp;G212&amp;"$3:$CZ$554"),$D212-3*(B211-1)+AD$1,FALSE)</f>
        <v>3.34</v>
      </c>
      <c r="AE228" s="47">
        <f ca="1">VLOOKUP($B228,INDIRECT("data!$"&amp;G212&amp;"$3:$CZ$554"),$D212-3*(B211-1)+AE$1,FALSE)</f>
        <v>2.0699999999999998</v>
      </c>
      <c r="AF228" s="47">
        <f ca="1">VLOOKUP($B228,INDIRECT("data!$"&amp;G212&amp;"$3:$CZ$554"),$D212-3*(B211-1)+AF$1,FALSE)</f>
        <v>1.74</v>
      </c>
      <c r="AG228" s="65">
        <f t="shared" ca="1" si="471"/>
        <v>3</v>
      </c>
      <c r="AH228" s="65">
        <f t="shared" ca="1" si="472"/>
        <v>2</v>
      </c>
      <c r="AI228" s="65">
        <f t="shared" ca="1" si="473"/>
        <v>1</v>
      </c>
      <c r="AJ228" s="65">
        <f t="shared" ca="1" si="474"/>
        <v>0</v>
      </c>
      <c r="AK228" s="65">
        <f t="shared" ca="1" si="475"/>
        <v>1</v>
      </c>
      <c r="AL228" s="66" t="str">
        <f t="shared" ca="1" si="476"/>
        <v>A</v>
      </c>
      <c r="AM228" s="66" t="str">
        <f t="shared" ca="1" si="477"/>
        <v>H-H</v>
      </c>
      <c r="AN228" s="65">
        <f t="shared" ca="1" si="478"/>
        <v>1</v>
      </c>
      <c r="AO228" s="65">
        <f t="shared" ca="1" si="479"/>
        <v>1</v>
      </c>
      <c r="AP228" s="65">
        <f t="shared" ca="1" si="480"/>
        <v>0</v>
      </c>
      <c r="AQ228" s="65">
        <f t="shared" ca="1" si="481"/>
        <v>0</v>
      </c>
      <c r="AR228" s="65">
        <f t="shared" ca="1" si="482"/>
        <v>0</v>
      </c>
      <c r="AS228" s="65">
        <f t="shared" ca="1" si="483"/>
        <v>0</v>
      </c>
      <c r="AT228" s="65">
        <f t="shared" ca="1" si="484"/>
        <v>0</v>
      </c>
    </row>
    <row r="229" spans="1:46" ht="18" customHeight="1" x14ac:dyDescent="0.25">
      <c r="A229" s="49" t="str">
        <f ca="1">CONCATENATE(B223,"-",B229)</f>
        <v>Derby-Away-6</v>
      </c>
      <c r="B229" s="37">
        <v>6</v>
      </c>
      <c r="C229" s="41">
        <f ca="1">VLOOKUP($B229,INDIRECT("data!$"&amp;G212&amp;"$3:$CZ$554"),$D212-3*(B211-1)+C$1,FALSE)</f>
        <v>43315</v>
      </c>
      <c r="D229" s="30" t="str">
        <f ca="1">VLOOKUP($B229,INDIRECT("data!$"&amp;G212&amp;"$3:$CZ$554"),$D212-3*(B211-1)+D$1,FALSE)</f>
        <v>Reading</v>
      </c>
      <c r="E229" s="30" t="str">
        <f ca="1">VLOOKUP($B229,INDIRECT("data!$"&amp;G212&amp;"$3:$CZ$554"),$D212-3*(B211-1)+E$1,FALSE)</f>
        <v>Derby</v>
      </c>
      <c r="F229" s="29">
        <f ca="1">VLOOKUP($B229,INDIRECT("data!$"&amp;G212&amp;"$3:$CZ$554"),$D212-3*(B211-1)+F$1,FALSE)</f>
        <v>1</v>
      </c>
      <c r="G229" s="29">
        <f ca="1">VLOOKUP($B229,INDIRECT("data!$"&amp;G212&amp;"$3:$CZ$554"),$D212-3*(B211-1)+G$1,FALSE)</f>
        <v>2</v>
      </c>
      <c r="H229" s="15" t="str">
        <f ca="1">VLOOKUP($B229,INDIRECT("data!$"&amp;G212&amp;"$3:$CZ$554"),$D212-3*(B211-1)+H$1,FALSE)</f>
        <v>A</v>
      </c>
      <c r="I229" s="29">
        <f ca="1">VLOOKUP($B229,INDIRECT("data!$"&amp;G212&amp;"$3:$CZ$554"),$D212-3*(B211-1)+I$1,FALSE)</f>
        <v>0</v>
      </c>
      <c r="J229" s="29">
        <f ca="1">VLOOKUP($B229,INDIRECT("data!$"&amp;G212&amp;"$3:$CZ$554"),$D212-3*(B211-1)+J$1,FALSE)</f>
        <v>0</v>
      </c>
      <c r="K229" s="15" t="str">
        <f ca="1">VLOOKUP($B229,INDIRECT("data!$"&amp;G212&amp;"$3:$CZ$554"),$D212-3*(B211-1)+K$1,FALSE)</f>
        <v>D</v>
      </c>
      <c r="L229" s="30" t="str">
        <f ca="1">VLOOKUP($B229,INDIRECT("data!$"&amp;G212&amp;"$3:$CZ$554"),$D212-3*(B211-1)+L$1,FALSE)</f>
        <v>R Jones</v>
      </c>
      <c r="M229" s="45">
        <f ca="1">VLOOKUP($B229,INDIRECT("data!$"&amp;G212&amp;"$3:$CZ$554"),$D212-3*(B211-1)+M$1,FALSE)</f>
        <v>8</v>
      </c>
      <c r="N229" s="45">
        <f ca="1">VLOOKUP($B229,INDIRECT("data!$"&amp;G212&amp;"$3:$CZ$554"),$D212-3*(B211-1)+N$1,FALSE)</f>
        <v>11</v>
      </c>
      <c r="O229" s="45">
        <f ca="1">VLOOKUP($B229,INDIRECT("data!$"&amp;G212&amp;"$3:$CZ$554"),$D212-3*(B211-1)+O$1,FALSE)</f>
        <v>5</v>
      </c>
      <c r="P229" s="45">
        <f ca="1">VLOOKUP($B229,INDIRECT("data!$"&amp;G212&amp;"$3:$CZ$554"),$D212-3*(B211-1)+P$1,FALSE)</f>
        <v>3</v>
      </c>
      <c r="Q229" s="45">
        <f ca="1">VLOOKUP($B229,INDIRECT("data!$"&amp;G212&amp;"$3:$CZ$554"),$D212-3*(B211-1)+Q$1,FALSE)</f>
        <v>14</v>
      </c>
      <c r="R229" s="45">
        <f ca="1">VLOOKUP($B229,INDIRECT("data!$"&amp;G212&amp;"$3:$CZ$554"),$D212-3*(B211-1)+R$1,FALSE)</f>
        <v>16</v>
      </c>
      <c r="S229" s="45">
        <f ca="1">VLOOKUP($B229,INDIRECT("data!$"&amp;G212&amp;"$3:$CZ$554"),$D212-3*(B211-1)+S$1,FALSE)</f>
        <v>2</v>
      </c>
      <c r="T229" s="45">
        <f ca="1">VLOOKUP($B229,INDIRECT("data!$"&amp;G212&amp;"$3:$CZ$554"),$D212-3*(B211-1)+T$1,FALSE)</f>
        <v>4</v>
      </c>
      <c r="U229" s="45">
        <f ca="1">VLOOKUP($B229,INDIRECT("data!$"&amp;G212&amp;"$3:$CZ$554"),$D212-3*(B211-1)+U$1,FALSE)</f>
        <v>3</v>
      </c>
      <c r="V229" s="45">
        <f ca="1">VLOOKUP($B229,INDIRECT("data!$"&amp;G212&amp;"$3:$CZ$554"),$D212-3*(B211-1)+V$1,FALSE)</f>
        <v>4</v>
      </c>
      <c r="W229" s="45">
        <f ca="1">VLOOKUP($B229,INDIRECT("data!$"&amp;G212&amp;"$3:$CZ$554"),$D212-3*(B211-1)+W$1,FALSE)</f>
        <v>0</v>
      </c>
      <c r="X229" s="45">
        <f ca="1">VLOOKUP($B229,INDIRECT("data!$"&amp;G212&amp;"$3:$CZ$554"),$D212-3*(B211-1)+X$1,FALSE)</f>
        <v>0</v>
      </c>
      <c r="Y229" s="47">
        <f ca="1">VLOOKUP($B229,INDIRECT("data!$"&amp;G212&amp;"$3:$CZ$554"),$D212-3*(B211-1)+Y$1,FALSE)</f>
        <v>3.6</v>
      </c>
      <c r="Z229" s="47">
        <f ca="1">VLOOKUP($B229,INDIRECT("data!$"&amp;G212&amp;"$3:$CZ$554"),$D212-3*(B211-1)+Z$1,FALSE)</f>
        <v>3.3</v>
      </c>
      <c r="AA229" s="47">
        <f ca="1">VLOOKUP($B229,INDIRECT("data!$"&amp;G212&amp;"$3:$CZ$554"),$D212-3*(B211-1)+AA$1,FALSE)</f>
        <v>2.25</v>
      </c>
      <c r="AB229" s="47">
        <f ca="1">VLOOKUP($B229,INDIRECT("data!$"&amp;G212&amp;"$3:$CZ$554"),$D212-3*(B211-1)+AB$1,FALSE)</f>
        <v>3.61</v>
      </c>
      <c r="AC229" s="47">
        <f ca="1">VLOOKUP($B229,INDIRECT("data!$"&amp;G212&amp;"$3:$CZ$554"),$D212-3*(B211-1)+AC$1,FALSE)</f>
        <v>3.33</v>
      </c>
      <c r="AD229" s="47">
        <f ca="1">VLOOKUP($B229,INDIRECT("data!$"&amp;G212&amp;"$3:$CZ$554"),$D212-3*(B211-1)+AD$1,FALSE)</f>
        <v>2.23</v>
      </c>
      <c r="AE229" s="47">
        <f ca="1">VLOOKUP($B229,INDIRECT("data!$"&amp;G212&amp;"$3:$CZ$554"),$D212-3*(B211-1)+AE$1,FALSE)</f>
        <v>2.1800000000000002</v>
      </c>
      <c r="AF229" s="47">
        <f ca="1">VLOOKUP($B229,INDIRECT("data!$"&amp;G212&amp;"$3:$CZ$554"),$D212-3*(B211-1)+AF$1,FALSE)</f>
        <v>1.67</v>
      </c>
      <c r="AG229" s="65">
        <f t="shared" ca="1" si="471"/>
        <v>3</v>
      </c>
      <c r="AH229" s="65">
        <f t="shared" ca="1" si="472"/>
        <v>0</v>
      </c>
      <c r="AI229" s="65">
        <f t="shared" ca="1" si="473"/>
        <v>3</v>
      </c>
      <c r="AJ229" s="65">
        <f t="shared" ca="1" si="474"/>
        <v>1</v>
      </c>
      <c r="AK229" s="65">
        <f t="shared" ca="1" si="475"/>
        <v>2</v>
      </c>
      <c r="AL229" s="66" t="str">
        <f t="shared" ca="1" si="476"/>
        <v>A</v>
      </c>
      <c r="AM229" s="66" t="str">
        <f t="shared" ca="1" si="477"/>
        <v>D-A</v>
      </c>
      <c r="AN229" s="65">
        <f t="shared" ca="1" si="478"/>
        <v>1</v>
      </c>
      <c r="AO229" s="65">
        <f t="shared" ca="1" si="479"/>
        <v>0</v>
      </c>
      <c r="AP229" s="65">
        <f t="shared" ca="1" si="480"/>
        <v>0</v>
      </c>
      <c r="AQ229" s="65">
        <f t="shared" ca="1" si="481"/>
        <v>0</v>
      </c>
      <c r="AR229" s="65">
        <f t="shared" ca="1" si="482"/>
        <v>0</v>
      </c>
      <c r="AS229" s="65">
        <f t="shared" ca="1" si="483"/>
        <v>0</v>
      </c>
      <c r="AT229" s="65">
        <f t="shared" ca="1" si="484"/>
        <v>0</v>
      </c>
    </row>
    <row r="230" spans="1:46" ht="18" customHeight="1" x14ac:dyDescent="0.25">
      <c r="A230" s="49" t="str">
        <f ca="1">CONCATENATE(B223,"-",B230)</f>
        <v>Derby-Away-7</v>
      </c>
      <c r="B230" s="37">
        <v>7</v>
      </c>
      <c r="C230" s="41" t="e">
        <f ca="1">VLOOKUP($B230,INDIRECT("data!$"&amp;G212&amp;"$3:$CZ$554"),$D212-3*(B211-1)+C$1,FALSE)</f>
        <v>#N/A</v>
      </c>
      <c r="D230" s="30" t="e">
        <f ca="1">VLOOKUP($B230,INDIRECT("data!$"&amp;G212&amp;"$3:$CZ$554"),$D212-3*(B211-1)+D$1,FALSE)</f>
        <v>#N/A</v>
      </c>
      <c r="E230" s="30" t="e">
        <f ca="1">VLOOKUP($B230,INDIRECT("data!$"&amp;G212&amp;"$3:$CZ$554"),$D212-3*(B211-1)+E$1,FALSE)</f>
        <v>#N/A</v>
      </c>
      <c r="F230" s="29" t="e">
        <f ca="1">VLOOKUP($B230,INDIRECT("data!$"&amp;G212&amp;"$3:$CZ$554"),$D212-3*(B211-1)+F$1,FALSE)</f>
        <v>#N/A</v>
      </c>
      <c r="G230" s="29" t="e">
        <f ca="1">VLOOKUP($B230,INDIRECT("data!$"&amp;G212&amp;"$3:$CZ$554"),$D212-3*(B211-1)+G$1,FALSE)</f>
        <v>#N/A</v>
      </c>
      <c r="H230" s="15" t="e">
        <f ca="1">VLOOKUP($B230,INDIRECT("data!$"&amp;G212&amp;"$3:$CZ$554"),$D212-3*(B211-1)+H$1,FALSE)</f>
        <v>#N/A</v>
      </c>
      <c r="I230" s="29" t="e">
        <f ca="1">VLOOKUP($B230,INDIRECT("data!$"&amp;G212&amp;"$3:$CZ$554"),$D212-3*(B211-1)+I$1,FALSE)</f>
        <v>#N/A</v>
      </c>
      <c r="J230" s="29" t="e">
        <f ca="1">VLOOKUP($B230,INDIRECT("data!$"&amp;G212&amp;"$3:$CZ$554"),$D212-3*(B211-1)+J$1,FALSE)</f>
        <v>#N/A</v>
      </c>
      <c r="K230" s="15" t="e">
        <f ca="1">VLOOKUP($B230,INDIRECT("data!$"&amp;G212&amp;"$3:$CZ$554"),$D212-3*(B211-1)+K$1,FALSE)</f>
        <v>#N/A</v>
      </c>
      <c r="L230" s="30" t="e">
        <f ca="1">VLOOKUP($B230,INDIRECT("data!$"&amp;G212&amp;"$3:$CZ$554"),$D212-3*(B211-1)+L$1,FALSE)</f>
        <v>#N/A</v>
      </c>
      <c r="M230" s="45" t="e">
        <f ca="1">VLOOKUP($B230,INDIRECT("data!$"&amp;G212&amp;"$3:$CZ$554"),$D212-3*(B211-1)+M$1,FALSE)</f>
        <v>#N/A</v>
      </c>
      <c r="N230" s="45" t="e">
        <f ca="1">VLOOKUP($B230,INDIRECT("data!$"&amp;G212&amp;"$3:$CZ$554"),$D212-3*(B211-1)+N$1,FALSE)</f>
        <v>#N/A</v>
      </c>
      <c r="O230" s="45" t="e">
        <f ca="1">VLOOKUP($B230,INDIRECT("data!$"&amp;G212&amp;"$3:$CZ$554"),$D212-3*(B211-1)+O$1,FALSE)</f>
        <v>#N/A</v>
      </c>
      <c r="P230" s="45" t="e">
        <f ca="1">VLOOKUP($B230,INDIRECT("data!$"&amp;G212&amp;"$3:$CZ$554"),$D212-3*(B211-1)+P$1,FALSE)</f>
        <v>#N/A</v>
      </c>
      <c r="Q230" s="45" t="e">
        <f ca="1">VLOOKUP($B230,INDIRECT("data!$"&amp;G212&amp;"$3:$CZ$554"),$D212-3*(B211-1)+Q$1,FALSE)</f>
        <v>#N/A</v>
      </c>
      <c r="R230" s="45" t="e">
        <f ca="1">VLOOKUP($B230,INDIRECT("data!$"&amp;G212&amp;"$3:$CZ$554"),$D212-3*(B211-1)+R$1,FALSE)</f>
        <v>#N/A</v>
      </c>
      <c r="S230" s="45" t="e">
        <f ca="1">VLOOKUP($B230,INDIRECT("data!$"&amp;G212&amp;"$3:$CZ$554"),$D212-3*(B211-1)+S$1,FALSE)</f>
        <v>#N/A</v>
      </c>
      <c r="T230" s="45" t="e">
        <f ca="1">VLOOKUP($B230,INDIRECT("data!$"&amp;G212&amp;"$3:$CZ$554"),$D212-3*(B211-1)+T$1,FALSE)</f>
        <v>#N/A</v>
      </c>
      <c r="U230" s="45" t="e">
        <f ca="1">VLOOKUP($B230,INDIRECT("data!$"&amp;G212&amp;"$3:$CZ$554"),$D212-3*(B211-1)+U$1,FALSE)</f>
        <v>#N/A</v>
      </c>
      <c r="V230" s="45" t="e">
        <f ca="1">VLOOKUP($B230,INDIRECT("data!$"&amp;G212&amp;"$3:$CZ$554"),$D212-3*(B211-1)+V$1,FALSE)</f>
        <v>#N/A</v>
      </c>
      <c r="W230" s="45" t="e">
        <f ca="1">VLOOKUP($B230,INDIRECT("data!$"&amp;G212&amp;"$3:$CZ$554"),$D212-3*(B211-1)+W$1,FALSE)</f>
        <v>#N/A</v>
      </c>
      <c r="X230" s="45" t="e">
        <f ca="1">VLOOKUP($B230,INDIRECT("data!$"&amp;G212&amp;"$3:$CZ$554"),$D212-3*(B211-1)+X$1,FALSE)</f>
        <v>#N/A</v>
      </c>
      <c r="Y230" s="47" t="e">
        <f ca="1">VLOOKUP($B230,INDIRECT("data!$"&amp;G212&amp;"$3:$CZ$554"),$D212-3*(B211-1)+Y$1,FALSE)</f>
        <v>#N/A</v>
      </c>
      <c r="Z230" s="47" t="e">
        <f ca="1">VLOOKUP($B230,INDIRECT("data!$"&amp;G212&amp;"$3:$CZ$554"),$D212-3*(B211-1)+Z$1,FALSE)</f>
        <v>#N/A</v>
      </c>
      <c r="AA230" s="47" t="e">
        <f ca="1">VLOOKUP($B230,INDIRECT("data!$"&amp;G212&amp;"$3:$CZ$554"),$D212-3*(B211-1)+AA$1,FALSE)</f>
        <v>#N/A</v>
      </c>
      <c r="AB230" s="47" t="e">
        <f ca="1">VLOOKUP($B230,INDIRECT("data!$"&amp;G212&amp;"$3:$CZ$554"),$D212-3*(B211-1)+AB$1,FALSE)</f>
        <v>#N/A</v>
      </c>
      <c r="AC230" s="47" t="e">
        <f ca="1">VLOOKUP($B230,INDIRECT("data!$"&amp;G212&amp;"$3:$CZ$554"),$D212-3*(B211-1)+AC$1,FALSE)</f>
        <v>#N/A</v>
      </c>
      <c r="AD230" s="47" t="e">
        <f ca="1">VLOOKUP($B230,INDIRECT("data!$"&amp;G212&amp;"$3:$CZ$554"),$D212-3*(B211-1)+AD$1,FALSE)</f>
        <v>#N/A</v>
      </c>
      <c r="AE230" s="47" t="e">
        <f ca="1">VLOOKUP($B230,INDIRECT("data!$"&amp;G212&amp;"$3:$CZ$554"),$D212-3*(B211-1)+AE$1,FALSE)</f>
        <v>#N/A</v>
      </c>
      <c r="AF230" s="47" t="e">
        <f ca="1">VLOOKUP($B230,INDIRECT("data!$"&amp;G212&amp;"$3:$CZ$554"),$D212-3*(B211-1)+AF$1,FALSE)</f>
        <v>#N/A</v>
      </c>
      <c r="AG230" s="65" t="e">
        <f t="shared" ca="1" si="471"/>
        <v>#N/A</v>
      </c>
      <c r="AH230" s="65" t="e">
        <f t="shared" ca="1" si="472"/>
        <v>#N/A</v>
      </c>
      <c r="AI230" s="65" t="e">
        <f t="shared" ca="1" si="473"/>
        <v>#N/A</v>
      </c>
      <c r="AJ230" s="65" t="e">
        <f t="shared" ca="1" si="474"/>
        <v>#N/A</v>
      </c>
      <c r="AK230" s="65" t="e">
        <f t="shared" ca="1" si="475"/>
        <v>#N/A</v>
      </c>
      <c r="AL230" s="66" t="e">
        <f t="shared" ca="1" si="476"/>
        <v>#N/A</v>
      </c>
      <c r="AM230" s="66" t="e">
        <f t="shared" ca="1" si="477"/>
        <v>#N/A</v>
      </c>
      <c r="AN230" s="65" t="e">
        <f t="shared" ca="1" si="478"/>
        <v>#N/A</v>
      </c>
      <c r="AO230" s="65" t="e">
        <f t="shared" ca="1" si="479"/>
        <v>#N/A</v>
      </c>
      <c r="AP230" s="65" t="e">
        <f t="shared" ca="1" si="480"/>
        <v>#N/A</v>
      </c>
      <c r="AQ230" s="65" t="e">
        <f t="shared" ca="1" si="481"/>
        <v>#N/A</v>
      </c>
      <c r="AR230" s="65" t="e">
        <f t="shared" ca="1" si="482"/>
        <v>#N/A</v>
      </c>
      <c r="AS230" s="65" t="e">
        <f t="shared" ca="1" si="483"/>
        <v>#N/A</v>
      </c>
      <c r="AT230" s="65" t="e">
        <f t="shared" ca="1" si="484"/>
        <v>#N/A</v>
      </c>
    </row>
    <row r="231" spans="1:46" ht="18" customHeight="1" x14ac:dyDescent="0.25">
      <c r="A231" s="49" t="str">
        <f ca="1">CONCATENATE(B223,"-",B231)</f>
        <v>Derby-Away-8</v>
      </c>
      <c r="B231" s="37">
        <v>8</v>
      </c>
      <c r="C231" s="41" t="e">
        <f ca="1">VLOOKUP($B231,INDIRECT("data!$"&amp;G212&amp;"$3:$CZ$554"),$D212-3*(B211-1)+C$1,FALSE)</f>
        <v>#N/A</v>
      </c>
      <c r="D231" s="30" t="e">
        <f ca="1">VLOOKUP($B231,INDIRECT("data!$"&amp;G212&amp;"$3:$CZ$554"),$D212-3*(B211-1)+D$1,FALSE)</f>
        <v>#N/A</v>
      </c>
      <c r="E231" s="30" t="e">
        <f ca="1">VLOOKUP($B231,INDIRECT("data!$"&amp;G212&amp;"$3:$CZ$554"),$D212-3*(B211-1)+E$1,FALSE)</f>
        <v>#N/A</v>
      </c>
      <c r="F231" s="29" t="e">
        <f ca="1">VLOOKUP($B231,INDIRECT("data!$"&amp;G212&amp;"$3:$CZ$554"),$D212-3*(B211-1)+F$1,FALSE)</f>
        <v>#N/A</v>
      </c>
      <c r="G231" s="29" t="e">
        <f ca="1">VLOOKUP($B231,INDIRECT("data!$"&amp;G212&amp;"$3:$CZ$554"),$D212-3*(B211-1)+G$1,FALSE)</f>
        <v>#N/A</v>
      </c>
      <c r="H231" s="15" t="e">
        <f ca="1">VLOOKUP($B231,INDIRECT("data!$"&amp;G212&amp;"$3:$CZ$554"),$D212-3*(B211-1)+H$1,FALSE)</f>
        <v>#N/A</v>
      </c>
      <c r="I231" s="29" t="e">
        <f ca="1">VLOOKUP($B231,INDIRECT("data!$"&amp;G212&amp;"$3:$CZ$554"),$D212-3*(B211-1)+I$1,FALSE)</f>
        <v>#N/A</v>
      </c>
      <c r="J231" s="29" t="e">
        <f ca="1">VLOOKUP($B231,INDIRECT("data!$"&amp;G212&amp;"$3:$CZ$554"),$D212-3*(B211-1)+J$1,FALSE)</f>
        <v>#N/A</v>
      </c>
      <c r="K231" s="15" t="e">
        <f ca="1">VLOOKUP($B231,INDIRECT("data!$"&amp;G212&amp;"$3:$CZ$554"),$D212-3*(B211-1)+K$1,FALSE)</f>
        <v>#N/A</v>
      </c>
      <c r="L231" s="30" t="e">
        <f ca="1">VLOOKUP($B231,INDIRECT("data!$"&amp;G212&amp;"$3:$CZ$554"),$D212-3*(B211-1)+L$1,FALSE)</f>
        <v>#N/A</v>
      </c>
      <c r="M231" s="45" t="e">
        <f ca="1">VLOOKUP($B231,INDIRECT("data!$"&amp;G212&amp;"$3:$CZ$554"),$D212-3*(B211-1)+M$1,FALSE)</f>
        <v>#N/A</v>
      </c>
      <c r="N231" s="45" t="e">
        <f ca="1">VLOOKUP($B231,INDIRECT("data!$"&amp;G212&amp;"$3:$CZ$554"),$D212-3*(B211-1)+N$1,FALSE)</f>
        <v>#N/A</v>
      </c>
      <c r="O231" s="45" t="e">
        <f ca="1">VLOOKUP($B231,INDIRECT("data!$"&amp;G212&amp;"$3:$CZ$554"),$D212-3*(B211-1)+O$1,FALSE)</f>
        <v>#N/A</v>
      </c>
      <c r="P231" s="45" t="e">
        <f ca="1">VLOOKUP($B231,INDIRECT("data!$"&amp;G212&amp;"$3:$CZ$554"),$D212-3*(B211-1)+P$1,FALSE)</f>
        <v>#N/A</v>
      </c>
      <c r="Q231" s="45" t="e">
        <f ca="1">VLOOKUP($B231,INDIRECT("data!$"&amp;G212&amp;"$3:$CZ$554"),$D212-3*(B211-1)+Q$1,FALSE)</f>
        <v>#N/A</v>
      </c>
      <c r="R231" s="45" t="e">
        <f ca="1">VLOOKUP($B231,INDIRECT("data!$"&amp;G212&amp;"$3:$CZ$554"),$D212-3*(B211-1)+R$1,FALSE)</f>
        <v>#N/A</v>
      </c>
      <c r="S231" s="45" t="e">
        <f ca="1">VLOOKUP($B231,INDIRECT("data!$"&amp;G212&amp;"$3:$CZ$554"),$D212-3*(B211-1)+S$1,FALSE)</f>
        <v>#N/A</v>
      </c>
      <c r="T231" s="45" t="e">
        <f ca="1">VLOOKUP($B231,INDIRECT("data!$"&amp;G212&amp;"$3:$CZ$554"),$D212-3*(B211-1)+T$1,FALSE)</f>
        <v>#N/A</v>
      </c>
      <c r="U231" s="45" t="e">
        <f ca="1">VLOOKUP($B231,INDIRECT("data!$"&amp;G212&amp;"$3:$CZ$554"),$D212-3*(B211-1)+U$1,FALSE)</f>
        <v>#N/A</v>
      </c>
      <c r="V231" s="45" t="e">
        <f ca="1">VLOOKUP($B231,INDIRECT("data!$"&amp;G212&amp;"$3:$CZ$554"),$D212-3*(B211-1)+V$1,FALSE)</f>
        <v>#N/A</v>
      </c>
      <c r="W231" s="45" t="e">
        <f ca="1">VLOOKUP($B231,INDIRECT("data!$"&amp;G212&amp;"$3:$CZ$554"),$D212-3*(B211-1)+W$1,FALSE)</f>
        <v>#N/A</v>
      </c>
      <c r="X231" s="45" t="e">
        <f ca="1">VLOOKUP($B231,INDIRECT("data!$"&amp;G212&amp;"$3:$CZ$554"),$D212-3*(B211-1)+X$1,FALSE)</f>
        <v>#N/A</v>
      </c>
      <c r="Y231" s="47" t="e">
        <f ca="1">VLOOKUP($B231,INDIRECT("data!$"&amp;G212&amp;"$3:$CZ$554"),$D212-3*(B211-1)+Y$1,FALSE)</f>
        <v>#N/A</v>
      </c>
      <c r="Z231" s="47" t="e">
        <f ca="1">VLOOKUP($B231,INDIRECT("data!$"&amp;G212&amp;"$3:$CZ$554"),$D212-3*(B211-1)+Z$1,FALSE)</f>
        <v>#N/A</v>
      </c>
      <c r="AA231" s="47" t="e">
        <f ca="1">VLOOKUP($B231,INDIRECT("data!$"&amp;G212&amp;"$3:$CZ$554"),$D212-3*(B211-1)+AA$1,FALSE)</f>
        <v>#N/A</v>
      </c>
      <c r="AB231" s="47" t="e">
        <f ca="1">VLOOKUP($B231,INDIRECT("data!$"&amp;G212&amp;"$3:$CZ$554"),$D212-3*(B211-1)+AB$1,FALSE)</f>
        <v>#N/A</v>
      </c>
      <c r="AC231" s="47" t="e">
        <f ca="1">VLOOKUP($B231,INDIRECT("data!$"&amp;G212&amp;"$3:$CZ$554"),$D212-3*(B211-1)+AC$1,FALSE)</f>
        <v>#N/A</v>
      </c>
      <c r="AD231" s="47" t="e">
        <f ca="1">VLOOKUP($B231,INDIRECT("data!$"&amp;G212&amp;"$3:$CZ$554"),$D212-3*(B211-1)+AD$1,FALSE)</f>
        <v>#N/A</v>
      </c>
      <c r="AE231" s="47" t="e">
        <f ca="1">VLOOKUP($B231,INDIRECT("data!$"&amp;G212&amp;"$3:$CZ$554"),$D212-3*(B211-1)+AE$1,FALSE)</f>
        <v>#N/A</v>
      </c>
      <c r="AF231" s="47" t="e">
        <f ca="1">VLOOKUP($B231,INDIRECT("data!$"&amp;G212&amp;"$3:$CZ$554"),$D212-3*(B211-1)+AF$1,FALSE)</f>
        <v>#N/A</v>
      </c>
      <c r="AG231" s="65" t="e">
        <f t="shared" ca="1" si="471"/>
        <v>#N/A</v>
      </c>
      <c r="AH231" s="65" t="e">
        <f t="shared" ca="1" si="472"/>
        <v>#N/A</v>
      </c>
      <c r="AI231" s="65" t="e">
        <f t="shared" ca="1" si="473"/>
        <v>#N/A</v>
      </c>
      <c r="AJ231" s="65" t="e">
        <f t="shared" ca="1" si="474"/>
        <v>#N/A</v>
      </c>
      <c r="AK231" s="65" t="e">
        <f t="shared" ca="1" si="475"/>
        <v>#N/A</v>
      </c>
      <c r="AL231" s="66" t="e">
        <f t="shared" ca="1" si="476"/>
        <v>#N/A</v>
      </c>
      <c r="AM231" s="66" t="e">
        <f t="shared" ca="1" si="477"/>
        <v>#N/A</v>
      </c>
      <c r="AN231" s="65" t="e">
        <f t="shared" ca="1" si="478"/>
        <v>#N/A</v>
      </c>
      <c r="AO231" s="65" t="e">
        <f t="shared" ca="1" si="479"/>
        <v>#N/A</v>
      </c>
      <c r="AP231" s="65" t="e">
        <f t="shared" ca="1" si="480"/>
        <v>#N/A</v>
      </c>
      <c r="AQ231" s="65" t="e">
        <f t="shared" ca="1" si="481"/>
        <v>#N/A</v>
      </c>
      <c r="AR231" s="65" t="e">
        <f t="shared" ca="1" si="482"/>
        <v>#N/A</v>
      </c>
      <c r="AS231" s="65" t="e">
        <f t="shared" ca="1" si="483"/>
        <v>#N/A</v>
      </c>
      <c r="AT231" s="65" t="e">
        <f t="shared" ca="1" si="484"/>
        <v>#N/A</v>
      </c>
    </row>
    <row r="232" spans="1:46" ht="18" customHeight="1" x14ac:dyDescent="0.25">
      <c r="A232" s="50"/>
      <c r="B232" s="42" t="s">
        <v>23</v>
      </c>
      <c r="C232" s="43"/>
      <c r="D232" s="44"/>
      <c r="E232" s="44"/>
      <c r="F232" s="46" t="e">
        <f ca="1">SUM(F224:F231)</f>
        <v>#N/A</v>
      </c>
      <c r="G232" s="46" t="e">
        <f ca="1">SUM(G224:G231)</f>
        <v>#N/A</v>
      </c>
      <c r="H232" s="42"/>
      <c r="I232" s="46" t="e">
        <f t="shared" ref="I232:J232" ca="1" si="485">SUM(I224:I231)</f>
        <v>#N/A</v>
      </c>
      <c r="J232" s="46" t="e">
        <f t="shared" ca="1" si="485"/>
        <v>#N/A</v>
      </c>
      <c r="K232" s="42"/>
      <c r="L232" s="44"/>
      <c r="M232" s="46" t="e">
        <f t="shared" ref="M232:X232" ca="1" si="486">SUM(M224:M231)</f>
        <v>#N/A</v>
      </c>
      <c r="N232" s="46" t="e">
        <f t="shared" ca="1" si="486"/>
        <v>#N/A</v>
      </c>
      <c r="O232" s="46" t="e">
        <f t="shared" ca="1" si="486"/>
        <v>#N/A</v>
      </c>
      <c r="P232" s="46" t="e">
        <f t="shared" ca="1" si="486"/>
        <v>#N/A</v>
      </c>
      <c r="Q232" s="46" t="e">
        <f t="shared" ca="1" si="486"/>
        <v>#N/A</v>
      </c>
      <c r="R232" s="46" t="e">
        <f t="shared" ca="1" si="486"/>
        <v>#N/A</v>
      </c>
      <c r="S232" s="46" t="e">
        <f t="shared" ca="1" si="486"/>
        <v>#N/A</v>
      </c>
      <c r="T232" s="46" t="e">
        <f t="shared" ca="1" si="486"/>
        <v>#N/A</v>
      </c>
      <c r="U232" s="46" t="e">
        <f t="shared" ca="1" si="486"/>
        <v>#N/A</v>
      </c>
      <c r="V232" s="46" t="e">
        <f t="shared" ca="1" si="486"/>
        <v>#N/A</v>
      </c>
      <c r="W232" s="46" t="e">
        <f t="shared" ca="1" si="486"/>
        <v>#N/A</v>
      </c>
      <c r="X232" s="46" t="e">
        <f t="shared" ca="1" si="486"/>
        <v>#N/A</v>
      </c>
      <c r="Y232" s="48"/>
      <c r="Z232" s="48"/>
      <c r="AA232" s="48"/>
      <c r="AB232" s="48"/>
      <c r="AC232" s="48"/>
      <c r="AD232" s="48"/>
      <c r="AE232" s="48"/>
      <c r="AF232" s="48"/>
    </row>
    <row r="233" spans="1:46" ht="18" customHeight="1" x14ac:dyDescent="0.25">
      <c r="A233" s="50"/>
      <c r="B233" s="38" t="str">
        <f ca="1">CONCATENATE(B212,"-All")</f>
        <v>Derby-All</v>
      </c>
      <c r="C233" s="40" t="s">
        <v>22</v>
      </c>
      <c r="D233" s="13" t="s">
        <v>50</v>
      </c>
      <c r="E233" s="13" t="s">
        <v>51</v>
      </c>
      <c r="F233" s="13" t="s">
        <v>3</v>
      </c>
      <c r="G233" s="13" t="s">
        <v>4</v>
      </c>
      <c r="H233" s="13" t="s">
        <v>6</v>
      </c>
      <c r="I233" s="13" t="s">
        <v>1</v>
      </c>
      <c r="J233" s="13" t="s">
        <v>2</v>
      </c>
      <c r="K233" s="13" t="s">
        <v>5</v>
      </c>
      <c r="L233" s="13" t="s">
        <v>52</v>
      </c>
      <c r="M233" s="13" t="s">
        <v>53</v>
      </c>
      <c r="N233" s="13" t="s">
        <v>54</v>
      </c>
      <c r="O233" s="13" t="s">
        <v>55</v>
      </c>
      <c r="P233" s="13" t="s">
        <v>56</v>
      </c>
      <c r="Q233" s="13" t="s">
        <v>57</v>
      </c>
      <c r="R233" s="13" t="s">
        <v>58</v>
      </c>
      <c r="S233" s="13" t="s">
        <v>59</v>
      </c>
      <c r="T233" s="13" t="s">
        <v>60</v>
      </c>
      <c r="U233" s="13" t="s">
        <v>61</v>
      </c>
      <c r="V233" s="13" t="s">
        <v>62</v>
      </c>
      <c r="W233" s="13" t="s">
        <v>63</v>
      </c>
      <c r="X233" s="13" t="s">
        <v>64</v>
      </c>
      <c r="Y233" s="13" t="s">
        <v>65</v>
      </c>
      <c r="Z233" s="13" t="s">
        <v>66</v>
      </c>
      <c r="AA233" s="13" t="s">
        <v>67</v>
      </c>
      <c r="AB233" s="13" t="s">
        <v>68</v>
      </c>
      <c r="AC233" s="13" t="s">
        <v>69</v>
      </c>
      <c r="AD233" s="13" t="s">
        <v>70</v>
      </c>
      <c r="AE233" s="13" t="s">
        <v>71</v>
      </c>
      <c r="AF233" s="13" t="s">
        <v>72</v>
      </c>
      <c r="AG233" s="62" t="s">
        <v>140</v>
      </c>
      <c r="AH233" s="62" t="s">
        <v>141</v>
      </c>
      <c r="AI233" s="62" t="s">
        <v>142</v>
      </c>
      <c r="AJ233" s="62" t="s">
        <v>143</v>
      </c>
      <c r="AK233" s="62" t="s">
        <v>144</v>
      </c>
      <c r="AL233" s="63" t="s">
        <v>145</v>
      </c>
      <c r="AM233" s="63" t="s">
        <v>146</v>
      </c>
      <c r="AN233" s="62" t="s">
        <v>147</v>
      </c>
      <c r="AO233" s="64" t="s">
        <v>150</v>
      </c>
      <c r="AP233" s="64" t="s">
        <v>151</v>
      </c>
      <c r="AQ233" s="62" t="s">
        <v>148</v>
      </c>
      <c r="AR233" s="62" t="s">
        <v>149</v>
      </c>
      <c r="AS233" s="62" t="s">
        <v>152</v>
      </c>
      <c r="AT233" s="62" t="s">
        <v>153</v>
      </c>
    </row>
    <row r="234" spans="1:46" ht="18" customHeight="1" x14ac:dyDescent="0.25">
      <c r="A234" s="49" t="str">
        <f ca="1">CONCATENATE(B233,"-",B234)</f>
        <v>Derby-All-1</v>
      </c>
      <c r="B234" s="38">
        <v>1</v>
      </c>
      <c r="C234" s="41">
        <f ca="1">VLOOKUP($B234,INDIRECT("data!$"&amp;H212&amp;"$3:$CZ$554"),$E212-3*(B211-1)+C$1,FALSE)</f>
        <v>43379</v>
      </c>
      <c r="D234" s="30" t="str">
        <f ca="1">VLOOKUP($B234,INDIRECT("data!$"&amp;H212&amp;"$3:$CZ$554"),$E212-3*(B211-1)+D$1,FALSE)</f>
        <v>QPR</v>
      </c>
      <c r="E234" s="30" t="str">
        <f ca="1">VLOOKUP($B234,INDIRECT("data!$"&amp;H212&amp;"$3:$CZ$554"),$E212-3*(B211-1)+E$1,FALSE)</f>
        <v>Derby</v>
      </c>
      <c r="F234" s="29">
        <f ca="1">VLOOKUP($B234,INDIRECT("data!$"&amp;H212&amp;"$3:$CZ$554"),$E212-3*(B211-1)+F$1,FALSE)</f>
        <v>1</v>
      </c>
      <c r="G234" s="29">
        <f ca="1">VLOOKUP($B234,INDIRECT("data!$"&amp;H212&amp;"$3:$CZ$554"),$E212-3*(B211-1)+G$1,FALSE)</f>
        <v>1</v>
      </c>
      <c r="H234" s="15" t="str">
        <f ca="1">VLOOKUP($B234,INDIRECT("data!$"&amp;H212&amp;"$3:$CZ$554"),$E212-3*(B211-1)+H$1,FALSE)</f>
        <v>D</v>
      </c>
      <c r="I234" s="29">
        <f ca="1">VLOOKUP($B234,INDIRECT("data!$"&amp;H212&amp;"$3:$CZ$554"),$E212-3*(B211-1)+I$1,FALSE)</f>
        <v>0</v>
      </c>
      <c r="J234" s="29">
        <f ca="1">VLOOKUP($B234,INDIRECT("data!$"&amp;H212&amp;"$3:$CZ$554"),$E212-3*(B211-1)+J$1,FALSE)</f>
        <v>1</v>
      </c>
      <c r="K234" s="15" t="str">
        <f ca="1">VLOOKUP($B234,INDIRECT("data!$"&amp;H212&amp;"$3:$CZ$554"),$E212-3*(B211-1)+K$1,FALSE)</f>
        <v>A</v>
      </c>
      <c r="L234" s="30" t="str">
        <f ca="1">VLOOKUP($B234,INDIRECT("data!$"&amp;H212&amp;"$3:$CZ$554"),$E212-3*(B211-1)+L$1,FALSE)</f>
        <v>D Webb</v>
      </c>
      <c r="M234" s="45">
        <f ca="1">VLOOKUP($B234,INDIRECT("data!$"&amp;H212&amp;"$3:$CZ$554"),$E212-3*(B211-1)+M$1,FALSE)</f>
        <v>13</v>
      </c>
      <c r="N234" s="45">
        <f ca="1">VLOOKUP($B234,INDIRECT("data!$"&amp;H212&amp;"$3:$CZ$554"),$E212-3*(B211-1)+N$1,FALSE)</f>
        <v>14</v>
      </c>
      <c r="O234" s="45">
        <f ca="1">VLOOKUP($B234,INDIRECT("data!$"&amp;H212&amp;"$3:$CZ$554"),$E212-3*(B211-1)+O$1,FALSE)</f>
        <v>3</v>
      </c>
      <c r="P234" s="45">
        <f ca="1">VLOOKUP($B234,INDIRECT("data!$"&amp;H212&amp;"$3:$CZ$554"),$E212-3*(B211-1)+P$1,FALSE)</f>
        <v>5</v>
      </c>
      <c r="Q234" s="45">
        <f ca="1">VLOOKUP($B234,INDIRECT("data!$"&amp;H212&amp;"$3:$CZ$554"),$E212-3*(B211-1)+Q$1,FALSE)</f>
        <v>19</v>
      </c>
      <c r="R234" s="45">
        <f ca="1">VLOOKUP($B234,INDIRECT("data!$"&amp;H212&amp;"$3:$CZ$554"),$E212-3*(B211-1)+R$1,FALSE)</f>
        <v>12</v>
      </c>
      <c r="S234" s="45">
        <f ca="1">VLOOKUP($B234,INDIRECT("data!$"&amp;H212&amp;"$3:$CZ$554"),$E212-3*(B211-1)+S$1,FALSE)</f>
        <v>1</v>
      </c>
      <c r="T234" s="45">
        <f ca="1">VLOOKUP($B234,INDIRECT("data!$"&amp;H212&amp;"$3:$CZ$554"),$E212-3*(B211-1)+T$1,FALSE)</f>
        <v>10</v>
      </c>
      <c r="U234" s="45">
        <f ca="1">VLOOKUP($B234,INDIRECT("data!$"&amp;H212&amp;"$3:$CZ$554"),$E212-3*(B211-1)+U$1,FALSE)</f>
        <v>3</v>
      </c>
      <c r="V234" s="45">
        <f ca="1">VLOOKUP($B234,INDIRECT("data!$"&amp;H212&amp;"$3:$CZ$554"),$E212-3*(B211-1)+V$1,FALSE)</f>
        <v>2</v>
      </c>
      <c r="W234" s="45">
        <f ca="1">VLOOKUP($B234,INDIRECT("data!$"&amp;H212&amp;"$3:$CZ$554"),$E212-3*(B211-1)+W$1,FALSE)</f>
        <v>0</v>
      </c>
      <c r="X234" s="45">
        <f ca="1">VLOOKUP($B234,INDIRECT("data!$"&amp;H212&amp;"$3:$CZ$554"),$E212-3*(B211-1)+X$1,FALSE)</f>
        <v>0</v>
      </c>
      <c r="Y234" s="47">
        <f ca="1">VLOOKUP($B234,INDIRECT("data!$"&amp;H212&amp;"$3:$CZ$554"),$E212-3*(B211-1)+Y$1,FALSE)</f>
        <v>2.75</v>
      </c>
      <c r="Z234" s="47">
        <f ca="1">VLOOKUP($B234,INDIRECT("data!$"&amp;H212&amp;"$3:$CZ$554"),$E212-3*(B211-1)+Z$1,FALSE)</f>
        <v>3.25</v>
      </c>
      <c r="AA234" s="47">
        <f ca="1">VLOOKUP($B234,INDIRECT("data!$"&amp;H212&amp;"$3:$CZ$554"),$E212-3*(B211-1)+AA$1,FALSE)</f>
        <v>2.8</v>
      </c>
      <c r="AB234" s="47">
        <f ca="1">VLOOKUP($B234,INDIRECT("data!$"&amp;H212&amp;"$3:$CZ$554"),$E212-3*(B211-1)+AB$1,FALSE)</f>
        <v>2.8</v>
      </c>
      <c r="AC234" s="47">
        <f ca="1">VLOOKUP($B234,INDIRECT("data!$"&amp;H212&amp;"$3:$CZ$554"),$E212-3*(B211-1)+AC$1,FALSE)</f>
        <v>3.28</v>
      </c>
      <c r="AD234" s="47">
        <f ca="1">VLOOKUP($B234,INDIRECT("data!$"&amp;H212&amp;"$3:$CZ$554"),$E212-3*(B211-1)+AD$1,FALSE)</f>
        <v>2.76</v>
      </c>
      <c r="AE234" s="47">
        <f ca="1">VLOOKUP($B234,INDIRECT("data!$"&amp;H212&amp;"$3:$CZ$554"),$E212-3*(B211-1)+AE$1,FALSE)</f>
        <v>2.1</v>
      </c>
      <c r="AF234" s="47">
        <f ca="1">VLOOKUP($B234,INDIRECT("data!$"&amp;H212&amp;"$3:$CZ$554"),$E212-3*(B211-1)+AF$1,FALSE)</f>
        <v>1.72</v>
      </c>
      <c r="AG234" s="65">
        <f ca="1">IF(C234="","",F234+G234)</f>
        <v>2</v>
      </c>
      <c r="AH234" s="65">
        <f ca="1">IF(C234="","",I234+J234)</f>
        <v>1</v>
      </c>
      <c r="AI234" s="65">
        <f ca="1">IF(C234="","",AJ234+AK234)</f>
        <v>1</v>
      </c>
      <c r="AJ234" s="65">
        <f ca="1">IF(C234="","",F234-I234)</f>
        <v>1</v>
      </c>
      <c r="AK234" s="65">
        <f ca="1">IF(C234="","",G234-J234)</f>
        <v>0</v>
      </c>
      <c r="AL234" s="66" t="str">
        <f ca="1">IF(AJ234&gt;AK234,"H",IF(AJ234=AK234,"D",IF(AJ234&lt;AK234,"A","Error!")))</f>
        <v>H</v>
      </c>
      <c r="AM234" s="66" t="str">
        <f ca="1">IF(C234="","",CONCATENATE(K234,"-",H234))</f>
        <v>A-D</v>
      </c>
      <c r="AN234" s="65">
        <f ca="1">IF(C234="","",IF(AND(F234&gt;0,G234&gt;0),1,0))</f>
        <v>1</v>
      </c>
      <c r="AO234" s="65">
        <f ca="1">IF(C234="","",IF(AND(F234&gt;0,I234&gt;0),1,0))</f>
        <v>0</v>
      </c>
      <c r="AP234" s="65">
        <f ca="1">IF(C234="","",IF(AND(G234&gt;0,J234&gt;0),1,0))</f>
        <v>1</v>
      </c>
      <c r="AQ234" s="65">
        <f ca="1">IF(C234="","",IF(AND(H234="H",G234=0),1,0))</f>
        <v>0</v>
      </c>
      <c r="AR234" s="65">
        <f ca="1">IF(C234="","",IF(AND(H234="A",F234=0),1,0))</f>
        <v>0</v>
      </c>
      <c r="AS234" s="65">
        <f ca="1">IF(C234="","",IF(AND(K234="H",AL234="H"),1,0))</f>
        <v>0</v>
      </c>
      <c r="AT234" s="65">
        <f ca="1">IF(C234="","",IF(AND(K234="A",AL234="A"),1,0))</f>
        <v>0</v>
      </c>
    </row>
    <row r="235" spans="1:46" ht="18" customHeight="1" x14ac:dyDescent="0.25">
      <c r="A235" s="49" t="str">
        <f ca="1">CONCATENATE(B233,"-",B235)</f>
        <v>Derby-All-2</v>
      </c>
      <c r="B235" s="38">
        <v>2</v>
      </c>
      <c r="C235" s="41">
        <f ca="1">VLOOKUP($B235,INDIRECT("data!$"&amp;H212&amp;"$3:$CZ$554"),$E212-3*(B211-1)+C$1,FALSE)</f>
        <v>43376</v>
      </c>
      <c r="D235" s="30" t="str">
        <f ca="1">VLOOKUP($B235,INDIRECT("data!$"&amp;H212&amp;"$3:$CZ$554"),$E212-3*(B211-1)+D$1,FALSE)</f>
        <v>Derby</v>
      </c>
      <c r="E235" s="30" t="str">
        <f ca="1">VLOOKUP($B235,INDIRECT("data!$"&amp;H212&amp;"$3:$CZ$554"),$E212-3*(B211-1)+E$1,FALSE)</f>
        <v>Norwich</v>
      </c>
      <c r="F235" s="29">
        <f ca="1">VLOOKUP($B235,INDIRECT("data!$"&amp;H212&amp;"$3:$CZ$554"),$E212-3*(B211-1)+F$1,FALSE)</f>
        <v>1</v>
      </c>
      <c r="G235" s="29">
        <f ca="1">VLOOKUP($B235,INDIRECT("data!$"&amp;H212&amp;"$3:$CZ$554"),$E212-3*(B211-1)+G$1,FALSE)</f>
        <v>1</v>
      </c>
      <c r="H235" s="15" t="str">
        <f ca="1">VLOOKUP($B235,INDIRECT("data!$"&amp;H212&amp;"$3:$CZ$554"),$E212-3*(B211-1)+H$1,FALSE)</f>
        <v>D</v>
      </c>
      <c r="I235" s="29">
        <f ca="1">VLOOKUP($B235,INDIRECT("data!$"&amp;H212&amp;"$3:$CZ$554"),$E212-3*(B211-1)+I$1,FALSE)</f>
        <v>0</v>
      </c>
      <c r="J235" s="29">
        <f ca="1">VLOOKUP($B235,INDIRECT("data!$"&amp;H212&amp;"$3:$CZ$554"),$E212-3*(B211-1)+J$1,FALSE)</f>
        <v>0</v>
      </c>
      <c r="K235" s="15" t="str">
        <f ca="1">VLOOKUP($B235,INDIRECT("data!$"&amp;H212&amp;"$3:$CZ$554"),$E212-3*(B211-1)+K$1,FALSE)</f>
        <v>D</v>
      </c>
      <c r="L235" s="30" t="str">
        <f ca="1">VLOOKUP($B235,INDIRECT("data!$"&amp;H212&amp;"$3:$CZ$554"),$E212-3*(B211-1)+L$1,FALSE)</f>
        <v>G Eltringham</v>
      </c>
      <c r="M235" s="45">
        <f ca="1">VLOOKUP($B235,INDIRECT("data!$"&amp;H212&amp;"$3:$CZ$554"),$E212-3*(B211-1)+M$1,FALSE)</f>
        <v>14</v>
      </c>
      <c r="N235" s="45">
        <f ca="1">VLOOKUP($B235,INDIRECT("data!$"&amp;H212&amp;"$3:$CZ$554"),$E212-3*(B211-1)+N$1,FALSE)</f>
        <v>14</v>
      </c>
      <c r="O235" s="45">
        <f ca="1">VLOOKUP($B235,INDIRECT("data!$"&amp;H212&amp;"$3:$CZ$554"),$E212-3*(B211-1)+O$1,FALSE)</f>
        <v>6</v>
      </c>
      <c r="P235" s="45">
        <f ca="1">VLOOKUP($B235,INDIRECT("data!$"&amp;H212&amp;"$3:$CZ$554"),$E212-3*(B211-1)+P$1,FALSE)</f>
        <v>5</v>
      </c>
      <c r="Q235" s="45">
        <f ca="1">VLOOKUP($B235,INDIRECT("data!$"&amp;H212&amp;"$3:$CZ$554"),$E212-3*(B211-1)+Q$1,FALSE)</f>
        <v>12</v>
      </c>
      <c r="R235" s="45">
        <f ca="1">VLOOKUP($B235,INDIRECT("data!$"&amp;H212&amp;"$3:$CZ$554"),$E212-3*(B211-1)+R$1,FALSE)</f>
        <v>17</v>
      </c>
      <c r="S235" s="45">
        <f ca="1">VLOOKUP($B235,INDIRECT("data!$"&amp;H212&amp;"$3:$CZ$554"),$E212-3*(B211-1)+S$1,FALSE)</f>
        <v>7</v>
      </c>
      <c r="T235" s="45">
        <f ca="1">VLOOKUP($B235,INDIRECT("data!$"&amp;H212&amp;"$3:$CZ$554"),$E212-3*(B211-1)+T$1,FALSE)</f>
        <v>8</v>
      </c>
      <c r="U235" s="45">
        <f ca="1">VLOOKUP($B235,INDIRECT("data!$"&amp;H212&amp;"$3:$CZ$554"),$E212-3*(B211-1)+U$1,FALSE)</f>
        <v>1</v>
      </c>
      <c r="V235" s="45">
        <f ca="1">VLOOKUP($B235,INDIRECT("data!$"&amp;H212&amp;"$3:$CZ$554"),$E212-3*(B211-1)+V$1,FALSE)</f>
        <v>2</v>
      </c>
      <c r="W235" s="45">
        <f ca="1">VLOOKUP($B235,INDIRECT("data!$"&amp;H212&amp;"$3:$CZ$554"),$E212-3*(B211-1)+W$1,FALSE)</f>
        <v>0</v>
      </c>
      <c r="X235" s="45">
        <f ca="1">VLOOKUP($B235,INDIRECT("data!$"&amp;H212&amp;"$3:$CZ$554"),$E212-3*(B211-1)+X$1,FALSE)</f>
        <v>0</v>
      </c>
      <c r="Y235" s="47">
        <f ca="1">VLOOKUP($B235,INDIRECT("data!$"&amp;H212&amp;"$3:$CZ$554"),$E212-3*(B211-1)+Y$1,FALSE)</f>
        <v>2.14</v>
      </c>
      <c r="Z235" s="47">
        <f ca="1">VLOOKUP($B235,INDIRECT("data!$"&amp;H212&amp;"$3:$CZ$554"),$E212-3*(B211-1)+Z$1,FALSE)</f>
        <v>3.4</v>
      </c>
      <c r="AA235" s="47">
        <f ca="1">VLOOKUP($B235,INDIRECT("data!$"&amp;H212&amp;"$3:$CZ$554"),$E212-3*(B211-1)+AA$1,FALSE)</f>
        <v>3.8</v>
      </c>
      <c r="AB235" s="47">
        <f ca="1">VLOOKUP($B235,INDIRECT("data!$"&amp;H212&amp;"$3:$CZ$554"),$E212-3*(B211-1)+AB$1,FALSE)</f>
        <v>2.15</v>
      </c>
      <c r="AC235" s="47">
        <f ca="1">VLOOKUP($B235,INDIRECT("data!$"&amp;H212&amp;"$3:$CZ$554"),$E212-3*(B211-1)+AC$1,FALSE)</f>
        <v>3.5</v>
      </c>
      <c r="AD235" s="47">
        <f ca="1">VLOOKUP($B235,INDIRECT("data!$"&amp;H212&amp;"$3:$CZ$554"),$E212-3*(B211-1)+AD$1,FALSE)</f>
        <v>3.63</v>
      </c>
      <c r="AE235" s="47">
        <f ca="1">VLOOKUP($B235,INDIRECT("data!$"&amp;H212&amp;"$3:$CZ$554"),$E212-3*(B211-1)+AE$1,FALSE)</f>
        <v>2.0099999999999998</v>
      </c>
      <c r="AF235" s="47">
        <f ca="1">VLOOKUP($B235,INDIRECT("data!$"&amp;H212&amp;"$3:$CZ$554"),$E212-3*(B211-1)+AF$1,FALSE)</f>
        <v>1.79</v>
      </c>
      <c r="AG235" s="65">
        <f t="shared" ref="AG235:AG243" ca="1" si="487">IF(C235="","",F235+G235)</f>
        <v>2</v>
      </c>
      <c r="AH235" s="65">
        <f t="shared" ref="AH235:AH243" ca="1" si="488">IF(C235="","",I235+J235)</f>
        <v>0</v>
      </c>
      <c r="AI235" s="65">
        <f t="shared" ref="AI235:AI243" ca="1" si="489">IF(C235="","",AJ235+AK235)</f>
        <v>2</v>
      </c>
      <c r="AJ235" s="65">
        <f t="shared" ref="AJ235:AJ243" ca="1" si="490">IF(C235="","",F235-I235)</f>
        <v>1</v>
      </c>
      <c r="AK235" s="65">
        <f t="shared" ref="AK235:AK243" ca="1" si="491">IF(C235="","",G235-J235)</f>
        <v>1</v>
      </c>
      <c r="AL235" s="66" t="str">
        <f t="shared" ref="AL235:AL243" ca="1" si="492">IF(AJ235&gt;AK235,"H",IF(AJ235=AK235,"D",IF(AJ235&lt;AK235,"A","Error!")))</f>
        <v>D</v>
      </c>
      <c r="AM235" s="66" t="str">
        <f t="shared" ref="AM235:AM243" ca="1" si="493">IF(C235="","",CONCATENATE(K235,"-",H235))</f>
        <v>D-D</v>
      </c>
      <c r="AN235" s="65">
        <f t="shared" ref="AN235:AN243" ca="1" si="494">IF(C235="","",IF(AND(F235&gt;0,G235&gt;0),1,0))</f>
        <v>1</v>
      </c>
      <c r="AO235" s="65">
        <f t="shared" ref="AO235:AO243" ca="1" si="495">IF(C235="","",IF(AND(F235&gt;0,I235&gt;0),1,0))</f>
        <v>0</v>
      </c>
      <c r="AP235" s="65">
        <f t="shared" ref="AP235:AP243" ca="1" si="496">IF(C235="","",IF(AND(G235&gt;0,J235&gt;0),1,0))</f>
        <v>0</v>
      </c>
      <c r="AQ235" s="65">
        <f t="shared" ref="AQ235:AQ243" ca="1" si="497">IF(C235="","",IF(AND(H235="H",G235=0),1,0))</f>
        <v>0</v>
      </c>
      <c r="AR235" s="65">
        <f t="shared" ref="AR235:AR243" ca="1" si="498">IF(C235="","",IF(AND(H235="A",F235=0),1,0))</f>
        <v>0</v>
      </c>
      <c r="AS235" s="65">
        <f t="shared" ref="AS235:AS243" ca="1" si="499">IF(C235="","",IF(AND(K235="H",AL235="H"),1,0))</f>
        <v>0</v>
      </c>
      <c r="AT235" s="65">
        <f t="shared" ref="AT235:AT243" ca="1" si="500">IF(C235="","",IF(AND(K235="A",AL235="A"),1,0))</f>
        <v>0</v>
      </c>
    </row>
    <row r="236" spans="1:46" ht="18" customHeight="1" x14ac:dyDescent="0.25">
      <c r="A236" s="49" t="str">
        <f ca="1">CONCATENATE(B233,"-",B236)</f>
        <v>Derby-All-3</v>
      </c>
      <c r="B236" s="38">
        <v>3</v>
      </c>
      <c r="C236" s="41">
        <f ca="1">VLOOKUP($B236,INDIRECT("data!$"&amp;H212&amp;"$3:$CZ$554"),$E212-3*(B211-1)+C$1,FALSE)</f>
        <v>43372</v>
      </c>
      <c r="D236" s="30" t="str">
        <f ca="1">VLOOKUP($B236,INDIRECT("data!$"&amp;H212&amp;"$3:$CZ$554"),$E212-3*(B211-1)+D$1,FALSE)</f>
        <v>Bolton</v>
      </c>
      <c r="E236" s="30" t="str">
        <f ca="1">VLOOKUP($B236,INDIRECT("data!$"&amp;H212&amp;"$3:$CZ$554"),$E212-3*(B211-1)+E$1,FALSE)</f>
        <v>Derby</v>
      </c>
      <c r="F236" s="29">
        <f ca="1">VLOOKUP($B236,INDIRECT("data!$"&amp;H212&amp;"$3:$CZ$554"),$E212-3*(B211-1)+F$1,FALSE)</f>
        <v>1</v>
      </c>
      <c r="G236" s="29">
        <f ca="1">VLOOKUP($B236,INDIRECT("data!$"&amp;H212&amp;"$3:$CZ$554"),$E212-3*(B211-1)+G$1,FALSE)</f>
        <v>0</v>
      </c>
      <c r="H236" s="15" t="str">
        <f ca="1">VLOOKUP($B236,INDIRECT("data!$"&amp;H212&amp;"$3:$CZ$554"),$E212-3*(B211-1)+H$1,FALSE)</f>
        <v>H</v>
      </c>
      <c r="I236" s="29">
        <f ca="1">VLOOKUP($B236,INDIRECT("data!$"&amp;H212&amp;"$3:$CZ$554"),$E212-3*(B211-1)+I$1,FALSE)</f>
        <v>1</v>
      </c>
      <c r="J236" s="29">
        <f ca="1">VLOOKUP($B236,INDIRECT("data!$"&amp;H212&amp;"$3:$CZ$554"),$E212-3*(B211-1)+J$1,FALSE)</f>
        <v>0</v>
      </c>
      <c r="K236" s="15" t="str">
        <f ca="1">VLOOKUP($B236,INDIRECT("data!$"&amp;H212&amp;"$3:$CZ$554"),$E212-3*(B211-1)+K$1,FALSE)</f>
        <v>H</v>
      </c>
      <c r="L236" s="30" t="str">
        <f ca="1">VLOOKUP($B236,INDIRECT("data!$"&amp;H212&amp;"$3:$CZ$554"),$E212-3*(B211-1)+L$1,FALSE)</f>
        <v>S Duncan</v>
      </c>
      <c r="M236" s="45">
        <f ca="1">VLOOKUP($B236,INDIRECT("data!$"&amp;H212&amp;"$3:$CZ$554"),$E212-3*(B211-1)+M$1,FALSE)</f>
        <v>8</v>
      </c>
      <c r="N236" s="45">
        <f ca="1">VLOOKUP($B236,INDIRECT("data!$"&amp;H212&amp;"$3:$CZ$554"),$E212-3*(B211-1)+N$1,FALSE)</f>
        <v>17</v>
      </c>
      <c r="O236" s="45">
        <f ca="1">VLOOKUP($B236,INDIRECT("data!$"&amp;H212&amp;"$3:$CZ$554"),$E212-3*(B211-1)+O$1,FALSE)</f>
        <v>2</v>
      </c>
      <c r="P236" s="45">
        <f ca="1">VLOOKUP($B236,INDIRECT("data!$"&amp;H212&amp;"$3:$CZ$554"),$E212-3*(B211-1)+P$1,FALSE)</f>
        <v>1</v>
      </c>
      <c r="Q236" s="45">
        <f ca="1">VLOOKUP($B236,INDIRECT("data!$"&amp;H212&amp;"$3:$CZ$554"),$E212-3*(B211-1)+Q$1,FALSE)</f>
        <v>16</v>
      </c>
      <c r="R236" s="45">
        <f ca="1">VLOOKUP($B236,INDIRECT("data!$"&amp;H212&amp;"$3:$CZ$554"),$E212-3*(B211-1)+R$1,FALSE)</f>
        <v>8</v>
      </c>
      <c r="S236" s="45">
        <f ca="1">VLOOKUP($B236,INDIRECT("data!$"&amp;H212&amp;"$3:$CZ$554"),$E212-3*(B211-1)+S$1,FALSE)</f>
        <v>2</v>
      </c>
      <c r="T236" s="45">
        <f ca="1">VLOOKUP($B236,INDIRECT("data!$"&amp;H212&amp;"$3:$CZ$554"),$E212-3*(B211-1)+T$1,FALSE)</f>
        <v>9</v>
      </c>
      <c r="U236" s="45">
        <f ca="1">VLOOKUP($B236,INDIRECT("data!$"&amp;H212&amp;"$3:$CZ$554"),$E212-3*(B211-1)+U$1,FALSE)</f>
        <v>3</v>
      </c>
      <c r="V236" s="45">
        <f ca="1">VLOOKUP($B236,INDIRECT("data!$"&amp;H212&amp;"$3:$CZ$554"),$E212-3*(B211-1)+V$1,FALSE)</f>
        <v>1</v>
      </c>
      <c r="W236" s="45">
        <f ca="1">VLOOKUP($B236,INDIRECT("data!$"&amp;H212&amp;"$3:$CZ$554"),$E212-3*(B211-1)+W$1,FALSE)</f>
        <v>0</v>
      </c>
      <c r="X236" s="45">
        <f ca="1">VLOOKUP($B236,INDIRECT("data!$"&amp;H212&amp;"$3:$CZ$554"),$E212-3*(B211-1)+X$1,FALSE)</f>
        <v>0</v>
      </c>
      <c r="Y236" s="47">
        <f ca="1">VLOOKUP($B236,INDIRECT("data!$"&amp;H212&amp;"$3:$CZ$554"),$E212-3*(B211-1)+Y$1,FALSE)</f>
        <v>4</v>
      </c>
      <c r="Z236" s="47">
        <f ca="1">VLOOKUP($B236,INDIRECT("data!$"&amp;H212&amp;"$3:$CZ$554"),$E212-3*(B211-1)+Z$1,FALSE)</f>
        <v>3.3</v>
      </c>
      <c r="AA236" s="47">
        <f ca="1">VLOOKUP($B236,INDIRECT("data!$"&amp;H212&amp;"$3:$CZ$554"),$E212-3*(B211-1)+AA$1,FALSE)</f>
        <v>2.1</v>
      </c>
      <c r="AB236" s="47">
        <f ca="1">VLOOKUP($B236,INDIRECT("data!$"&amp;H212&amp;"$3:$CZ$554"),$E212-3*(B211-1)+AB$1,FALSE)</f>
        <v>3.91</v>
      </c>
      <c r="AC236" s="47">
        <f ca="1">VLOOKUP($B236,INDIRECT("data!$"&amp;H212&amp;"$3:$CZ$554"),$E212-3*(B211-1)+AC$1,FALSE)</f>
        <v>3.1</v>
      </c>
      <c r="AD236" s="47">
        <f ca="1">VLOOKUP($B236,INDIRECT("data!$"&amp;H212&amp;"$3:$CZ$554"),$E212-3*(B211-1)+AD$1,FALSE)</f>
        <v>2.2400000000000002</v>
      </c>
      <c r="AE236" s="47">
        <f ca="1">VLOOKUP($B236,INDIRECT("data!$"&amp;H212&amp;"$3:$CZ$554"),$E212-3*(B211-1)+AE$1,FALSE)</f>
        <v>2.1800000000000002</v>
      </c>
      <c r="AF236" s="47">
        <f ca="1">VLOOKUP($B236,INDIRECT("data!$"&amp;H212&amp;"$3:$CZ$554"),$E212-3*(B211-1)+AF$1,FALSE)</f>
        <v>1.66</v>
      </c>
      <c r="AG236" s="65">
        <f t="shared" ca="1" si="487"/>
        <v>1</v>
      </c>
      <c r="AH236" s="65">
        <f t="shared" ca="1" si="488"/>
        <v>1</v>
      </c>
      <c r="AI236" s="65">
        <f t="shared" ca="1" si="489"/>
        <v>0</v>
      </c>
      <c r="AJ236" s="65">
        <f t="shared" ca="1" si="490"/>
        <v>0</v>
      </c>
      <c r="AK236" s="65">
        <f t="shared" ca="1" si="491"/>
        <v>0</v>
      </c>
      <c r="AL236" s="66" t="str">
        <f t="shared" ca="1" si="492"/>
        <v>D</v>
      </c>
      <c r="AM236" s="66" t="str">
        <f t="shared" ca="1" si="493"/>
        <v>H-H</v>
      </c>
      <c r="AN236" s="65">
        <f t="shared" ca="1" si="494"/>
        <v>0</v>
      </c>
      <c r="AO236" s="65">
        <f t="shared" ca="1" si="495"/>
        <v>1</v>
      </c>
      <c r="AP236" s="65">
        <f t="shared" ca="1" si="496"/>
        <v>0</v>
      </c>
      <c r="AQ236" s="65">
        <f t="shared" ca="1" si="497"/>
        <v>1</v>
      </c>
      <c r="AR236" s="65">
        <f t="shared" ca="1" si="498"/>
        <v>0</v>
      </c>
      <c r="AS236" s="65">
        <f t="shared" ca="1" si="499"/>
        <v>0</v>
      </c>
      <c r="AT236" s="65">
        <f t="shared" ca="1" si="500"/>
        <v>0</v>
      </c>
    </row>
    <row r="237" spans="1:46" ht="18" customHeight="1" x14ac:dyDescent="0.25">
      <c r="A237" s="49" t="str">
        <f ca="1">CONCATENATE(B233,"-",B237)</f>
        <v>Derby-All-4</v>
      </c>
      <c r="B237" s="38">
        <v>4</v>
      </c>
      <c r="C237" s="41">
        <f ca="1">VLOOKUP($B237,INDIRECT("data!$"&amp;H212&amp;"$3:$CZ$554"),$E212-3*(B211-1)+C$1,FALSE)</f>
        <v>43365</v>
      </c>
      <c r="D237" s="30" t="str">
        <f ca="1">VLOOKUP($B237,INDIRECT("data!$"&amp;H212&amp;"$3:$CZ$554"),$E212-3*(B211-1)+D$1,FALSE)</f>
        <v>Derby</v>
      </c>
      <c r="E237" s="30" t="str">
        <f ca="1">VLOOKUP($B237,INDIRECT("data!$"&amp;H212&amp;"$3:$CZ$554"),$E212-3*(B211-1)+E$1,FALSE)</f>
        <v>Brentford</v>
      </c>
      <c r="F237" s="29">
        <f ca="1">VLOOKUP($B237,INDIRECT("data!$"&amp;H212&amp;"$3:$CZ$554"),$E212-3*(B211-1)+F$1,FALSE)</f>
        <v>3</v>
      </c>
      <c r="G237" s="29">
        <f ca="1">VLOOKUP($B237,INDIRECT("data!$"&amp;H212&amp;"$3:$CZ$554"),$E212-3*(B211-1)+G$1,FALSE)</f>
        <v>1</v>
      </c>
      <c r="H237" s="15" t="str">
        <f ca="1">VLOOKUP($B237,INDIRECT("data!$"&amp;H212&amp;"$3:$CZ$554"),$E212-3*(B211-1)+H$1,FALSE)</f>
        <v>H</v>
      </c>
      <c r="I237" s="29">
        <f ca="1">VLOOKUP($B237,INDIRECT("data!$"&amp;H212&amp;"$3:$CZ$554"),$E212-3*(B211-1)+I$1,FALSE)</f>
        <v>3</v>
      </c>
      <c r="J237" s="29">
        <f ca="1">VLOOKUP($B237,INDIRECT("data!$"&amp;H212&amp;"$3:$CZ$554"),$E212-3*(B211-1)+J$1,FALSE)</f>
        <v>1</v>
      </c>
      <c r="K237" s="15" t="str">
        <f ca="1">VLOOKUP($B237,INDIRECT("data!$"&amp;H212&amp;"$3:$CZ$554"),$E212-3*(B211-1)+K$1,FALSE)</f>
        <v>H</v>
      </c>
      <c r="L237" s="30" t="str">
        <f ca="1">VLOOKUP($B237,INDIRECT("data!$"&amp;H212&amp;"$3:$CZ$554"),$E212-3*(B211-1)+L$1,FALSE)</f>
        <v>A Madley</v>
      </c>
      <c r="M237" s="45">
        <f ca="1">VLOOKUP($B237,INDIRECT("data!$"&amp;H212&amp;"$3:$CZ$554"),$E212-3*(B211-1)+M$1,FALSE)</f>
        <v>16</v>
      </c>
      <c r="N237" s="45">
        <f ca="1">VLOOKUP($B237,INDIRECT("data!$"&amp;H212&amp;"$3:$CZ$554"),$E212-3*(B211-1)+N$1,FALSE)</f>
        <v>16</v>
      </c>
      <c r="O237" s="45">
        <f ca="1">VLOOKUP($B237,INDIRECT("data!$"&amp;H212&amp;"$3:$CZ$554"),$E212-3*(B211-1)+O$1,FALSE)</f>
        <v>6</v>
      </c>
      <c r="P237" s="45">
        <f ca="1">VLOOKUP($B237,INDIRECT("data!$"&amp;H212&amp;"$3:$CZ$554"),$E212-3*(B211-1)+P$1,FALSE)</f>
        <v>2</v>
      </c>
      <c r="Q237" s="45">
        <f ca="1">VLOOKUP($B237,INDIRECT("data!$"&amp;H212&amp;"$3:$CZ$554"),$E212-3*(B211-1)+Q$1,FALSE)</f>
        <v>9</v>
      </c>
      <c r="R237" s="45">
        <f ca="1">VLOOKUP($B237,INDIRECT("data!$"&amp;H212&amp;"$3:$CZ$554"),$E212-3*(B211-1)+R$1,FALSE)</f>
        <v>9</v>
      </c>
      <c r="S237" s="45">
        <f ca="1">VLOOKUP($B237,INDIRECT("data!$"&amp;H212&amp;"$3:$CZ$554"),$E212-3*(B211-1)+S$1,FALSE)</f>
        <v>3</v>
      </c>
      <c r="T237" s="45">
        <f ca="1">VLOOKUP($B237,INDIRECT("data!$"&amp;H212&amp;"$3:$CZ$554"),$E212-3*(B211-1)+T$1,FALSE)</f>
        <v>9</v>
      </c>
      <c r="U237" s="45">
        <f ca="1">VLOOKUP($B237,INDIRECT("data!$"&amp;H212&amp;"$3:$CZ$554"),$E212-3*(B211-1)+U$1,FALSE)</f>
        <v>2</v>
      </c>
      <c r="V237" s="45">
        <f ca="1">VLOOKUP($B237,INDIRECT("data!$"&amp;H212&amp;"$3:$CZ$554"),$E212-3*(B211-1)+V$1,FALSE)</f>
        <v>1</v>
      </c>
      <c r="W237" s="45">
        <f ca="1">VLOOKUP($B237,INDIRECT("data!$"&amp;H212&amp;"$3:$CZ$554"),$E212-3*(B211-1)+W$1,FALSE)</f>
        <v>0</v>
      </c>
      <c r="X237" s="45">
        <f ca="1">VLOOKUP($B237,INDIRECT("data!$"&amp;H212&amp;"$3:$CZ$554"),$E212-3*(B211-1)+X$1,FALSE)</f>
        <v>0</v>
      </c>
      <c r="Y237" s="47">
        <f ca="1">VLOOKUP($B237,INDIRECT("data!$"&amp;H212&amp;"$3:$CZ$554"),$E212-3*(B211-1)+Y$1,FALSE)</f>
        <v>3.25</v>
      </c>
      <c r="Z237" s="47">
        <f ca="1">VLOOKUP($B237,INDIRECT("data!$"&amp;H212&amp;"$3:$CZ$554"),$E212-3*(B211-1)+Z$1,FALSE)</f>
        <v>3.5</v>
      </c>
      <c r="AA237" s="47">
        <f ca="1">VLOOKUP($B237,INDIRECT("data!$"&amp;H212&amp;"$3:$CZ$554"),$E212-3*(B211-1)+AA$1,FALSE)</f>
        <v>2.2999999999999998</v>
      </c>
      <c r="AB237" s="47">
        <f ca="1">VLOOKUP($B237,INDIRECT("data!$"&amp;H212&amp;"$3:$CZ$554"),$E212-3*(B211-1)+AB$1,FALSE)</f>
        <v>3.21</v>
      </c>
      <c r="AC237" s="47">
        <f ca="1">VLOOKUP($B237,INDIRECT("data!$"&amp;H212&amp;"$3:$CZ$554"),$E212-3*(B211-1)+AC$1,FALSE)</f>
        <v>3.5</v>
      </c>
      <c r="AD237" s="47">
        <f ca="1">VLOOKUP($B237,INDIRECT("data!$"&amp;H212&amp;"$3:$CZ$554"),$E212-3*(B211-1)+AD$1,FALSE)</f>
        <v>2.31</v>
      </c>
      <c r="AE237" s="47">
        <f ca="1">VLOOKUP($B237,INDIRECT("data!$"&amp;H212&amp;"$3:$CZ$554"),$E212-3*(B211-1)+AE$1,FALSE)</f>
        <v>1.86</v>
      </c>
      <c r="AF237" s="47">
        <f ca="1">VLOOKUP($B237,INDIRECT("data!$"&amp;H212&amp;"$3:$CZ$554"),$E212-3*(B211-1)+AF$1,FALSE)</f>
        <v>1.93</v>
      </c>
      <c r="AG237" s="65">
        <f t="shared" ca="1" si="487"/>
        <v>4</v>
      </c>
      <c r="AH237" s="65">
        <f t="shared" ca="1" si="488"/>
        <v>4</v>
      </c>
      <c r="AI237" s="65">
        <f t="shared" ca="1" si="489"/>
        <v>0</v>
      </c>
      <c r="AJ237" s="65">
        <f t="shared" ca="1" si="490"/>
        <v>0</v>
      </c>
      <c r="AK237" s="65">
        <f t="shared" ca="1" si="491"/>
        <v>0</v>
      </c>
      <c r="AL237" s="66" t="str">
        <f t="shared" ca="1" si="492"/>
        <v>D</v>
      </c>
      <c r="AM237" s="66" t="str">
        <f t="shared" ca="1" si="493"/>
        <v>H-H</v>
      </c>
      <c r="AN237" s="65">
        <f t="shared" ca="1" si="494"/>
        <v>1</v>
      </c>
      <c r="AO237" s="65">
        <f t="shared" ca="1" si="495"/>
        <v>1</v>
      </c>
      <c r="AP237" s="65">
        <f t="shared" ca="1" si="496"/>
        <v>1</v>
      </c>
      <c r="AQ237" s="65">
        <f t="shared" ca="1" si="497"/>
        <v>0</v>
      </c>
      <c r="AR237" s="65">
        <f t="shared" ca="1" si="498"/>
        <v>0</v>
      </c>
      <c r="AS237" s="65">
        <f t="shared" ca="1" si="499"/>
        <v>0</v>
      </c>
      <c r="AT237" s="65">
        <f t="shared" ca="1" si="500"/>
        <v>0</v>
      </c>
    </row>
    <row r="238" spans="1:46" ht="18" customHeight="1" x14ac:dyDescent="0.25">
      <c r="A238" s="49" t="str">
        <f ca="1">CONCATENATE(B233,"-",B238)</f>
        <v>Derby-All-5</v>
      </c>
      <c r="B238" s="38">
        <v>5</v>
      </c>
      <c r="C238" s="41">
        <f ca="1">VLOOKUP($B238,INDIRECT("data!$"&amp;H212&amp;"$3:$CZ$554"),$E212-3*(B211-1)+C$1,FALSE)</f>
        <v>43361</v>
      </c>
      <c r="D238" s="30" t="str">
        <f ca="1">VLOOKUP($B238,INDIRECT("data!$"&amp;H212&amp;"$3:$CZ$554"),$E212-3*(B211-1)+D$1,FALSE)</f>
        <v>Derby</v>
      </c>
      <c r="E238" s="30" t="str">
        <f ca="1">VLOOKUP($B238,INDIRECT("data!$"&amp;H212&amp;"$3:$CZ$554"),$E212-3*(B211-1)+E$1,FALSE)</f>
        <v>Blackburn</v>
      </c>
      <c r="F238" s="29">
        <f ca="1">VLOOKUP($B238,INDIRECT("data!$"&amp;H212&amp;"$3:$CZ$554"),$E212-3*(B211-1)+F$1,FALSE)</f>
        <v>0</v>
      </c>
      <c r="G238" s="29">
        <f ca="1">VLOOKUP($B238,INDIRECT("data!$"&amp;H212&amp;"$3:$CZ$554"),$E212-3*(B211-1)+G$1,FALSE)</f>
        <v>0</v>
      </c>
      <c r="H238" s="15" t="str">
        <f ca="1">VLOOKUP($B238,INDIRECT("data!$"&amp;H212&amp;"$3:$CZ$554"),$E212-3*(B211-1)+H$1,FALSE)</f>
        <v>D</v>
      </c>
      <c r="I238" s="29">
        <f ca="1">VLOOKUP($B238,INDIRECT("data!$"&amp;H212&amp;"$3:$CZ$554"),$E212-3*(B211-1)+I$1,FALSE)</f>
        <v>0</v>
      </c>
      <c r="J238" s="29">
        <f ca="1">VLOOKUP($B238,INDIRECT("data!$"&amp;H212&amp;"$3:$CZ$554"),$E212-3*(B211-1)+J$1,FALSE)</f>
        <v>0</v>
      </c>
      <c r="K238" s="15" t="str">
        <f ca="1">VLOOKUP($B238,INDIRECT("data!$"&amp;H212&amp;"$3:$CZ$554"),$E212-3*(B211-1)+K$1,FALSE)</f>
        <v>D</v>
      </c>
      <c r="L238" s="30" t="str">
        <f ca="1">VLOOKUP($B238,INDIRECT("data!$"&amp;H212&amp;"$3:$CZ$554"),$E212-3*(B211-1)+L$1,FALSE)</f>
        <v>D England</v>
      </c>
      <c r="M238" s="45">
        <f ca="1">VLOOKUP($B238,INDIRECT("data!$"&amp;H212&amp;"$3:$CZ$554"),$E212-3*(B211-1)+M$1,FALSE)</f>
        <v>22</v>
      </c>
      <c r="N238" s="45">
        <f ca="1">VLOOKUP($B238,INDIRECT("data!$"&amp;H212&amp;"$3:$CZ$554"),$E212-3*(B211-1)+N$1,FALSE)</f>
        <v>6</v>
      </c>
      <c r="O238" s="45">
        <f ca="1">VLOOKUP($B238,INDIRECT("data!$"&amp;H212&amp;"$3:$CZ$554"),$E212-3*(B211-1)+O$1,FALSE)</f>
        <v>3</v>
      </c>
      <c r="P238" s="45">
        <f ca="1">VLOOKUP($B238,INDIRECT("data!$"&amp;H212&amp;"$3:$CZ$554"),$E212-3*(B211-1)+P$1,FALSE)</f>
        <v>2</v>
      </c>
      <c r="Q238" s="45">
        <f ca="1">VLOOKUP($B238,INDIRECT("data!$"&amp;H212&amp;"$3:$CZ$554"),$E212-3*(B211-1)+Q$1,FALSE)</f>
        <v>18</v>
      </c>
      <c r="R238" s="45">
        <f ca="1">VLOOKUP($B238,INDIRECT("data!$"&amp;H212&amp;"$3:$CZ$554"),$E212-3*(B211-1)+R$1,FALSE)</f>
        <v>13</v>
      </c>
      <c r="S238" s="45">
        <f ca="1">VLOOKUP($B238,INDIRECT("data!$"&amp;H212&amp;"$3:$CZ$554"),$E212-3*(B211-1)+S$1,FALSE)</f>
        <v>3</v>
      </c>
      <c r="T238" s="45">
        <f ca="1">VLOOKUP($B238,INDIRECT("data!$"&amp;H212&amp;"$3:$CZ$554"),$E212-3*(B211-1)+T$1,FALSE)</f>
        <v>1</v>
      </c>
      <c r="U238" s="45">
        <f ca="1">VLOOKUP($B238,INDIRECT("data!$"&amp;H212&amp;"$3:$CZ$554"),$E212-3*(B211-1)+U$1,FALSE)</f>
        <v>2</v>
      </c>
      <c r="V238" s="45">
        <f ca="1">VLOOKUP($B238,INDIRECT("data!$"&amp;H212&amp;"$3:$CZ$554"),$E212-3*(B211-1)+V$1,FALSE)</f>
        <v>3</v>
      </c>
      <c r="W238" s="45">
        <f ca="1">VLOOKUP($B238,INDIRECT("data!$"&amp;H212&amp;"$3:$CZ$554"),$E212-3*(B211-1)+W$1,FALSE)</f>
        <v>0</v>
      </c>
      <c r="X238" s="45">
        <f ca="1">VLOOKUP($B238,INDIRECT("data!$"&amp;H212&amp;"$3:$CZ$554"),$E212-3*(B211-1)+X$1,FALSE)</f>
        <v>0</v>
      </c>
      <c r="Y238" s="47">
        <f ca="1">VLOOKUP($B238,INDIRECT("data!$"&amp;H212&amp;"$3:$CZ$554"),$E212-3*(B211-1)+Y$1,FALSE)</f>
        <v>2.25</v>
      </c>
      <c r="Z238" s="47">
        <f ca="1">VLOOKUP($B238,INDIRECT("data!$"&amp;H212&amp;"$3:$CZ$554"),$E212-3*(B211-1)+Z$1,FALSE)</f>
        <v>3.3</v>
      </c>
      <c r="AA238" s="47">
        <f ca="1">VLOOKUP($B238,INDIRECT("data!$"&amp;H212&amp;"$3:$CZ$554"),$E212-3*(B211-1)+AA$1,FALSE)</f>
        <v>3.6</v>
      </c>
      <c r="AB238" s="47">
        <f ca="1">VLOOKUP($B238,INDIRECT("data!$"&amp;H212&amp;"$3:$CZ$554"),$E212-3*(B211-1)+AB$1,FALSE)</f>
        <v>2.2799999999999998</v>
      </c>
      <c r="AC238" s="47">
        <f ca="1">VLOOKUP($B238,INDIRECT("data!$"&amp;H212&amp;"$3:$CZ$554"),$E212-3*(B211-1)+AC$1,FALSE)</f>
        <v>3.22</v>
      </c>
      <c r="AD238" s="47">
        <f ca="1">VLOOKUP($B238,INDIRECT("data!$"&amp;H212&amp;"$3:$CZ$554"),$E212-3*(B211-1)+AD$1,FALSE)</f>
        <v>3.57</v>
      </c>
      <c r="AE238" s="47">
        <f ca="1">VLOOKUP($B238,INDIRECT("data!$"&amp;H212&amp;"$3:$CZ$554"),$E212-3*(B211-1)+AE$1,FALSE)</f>
        <v>2.19</v>
      </c>
      <c r="AF238" s="47">
        <f ca="1">VLOOKUP($B238,INDIRECT("data!$"&amp;H212&amp;"$3:$CZ$554"),$E212-3*(B211-1)+AF$1,FALSE)</f>
        <v>1.67</v>
      </c>
      <c r="AG238" s="65">
        <f t="shared" ca="1" si="487"/>
        <v>0</v>
      </c>
      <c r="AH238" s="65">
        <f t="shared" ca="1" si="488"/>
        <v>0</v>
      </c>
      <c r="AI238" s="65">
        <f t="shared" ca="1" si="489"/>
        <v>0</v>
      </c>
      <c r="AJ238" s="65">
        <f t="shared" ca="1" si="490"/>
        <v>0</v>
      </c>
      <c r="AK238" s="65">
        <f t="shared" ca="1" si="491"/>
        <v>0</v>
      </c>
      <c r="AL238" s="66" t="str">
        <f t="shared" ca="1" si="492"/>
        <v>D</v>
      </c>
      <c r="AM238" s="66" t="str">
        <f t="shared" ca="1" si="493"/>
        <v>D-D</v>
      </c>
      <c r="AN238" s="65">
        <f t="shared" ca="1" si="494"/>
        <v>0</v>
      </c>
      <c r="AO238" s="65">
        <f t="shared" ca="1" si="495"/>
        <v>0</v>
      </c>
      <c r="AP238" s="65">
        <f t="shared" ca="1" si="496"/>
        <v>0</v>
      </c>
      <c r="AQ238" s="65">
        <f t="shared" ca="1" si="497"/>
        <v>0</v>
      </c>
      <c r="AR238" s="65">
        <f t="shared" ca="1" si="498"/>
        <v>0</v>
      </c>
      <c r="AS238" s="65">
        <f t="shared" ca="1" si="499"/>
        <v>0</v>
      </c>
      <c r="AT238" s="65">
        <f t="shared" ca="1" si="500"/>
        <v>0</v>
      </c>
    </row>
    <row r="239" spans="1:46" ht="18" customHeight="1" x14ac:dyDescent="0.25">
      <c r="A239" s="49" t="str">
        <f ca="1">CONCATENATE(B233,"-",B239)</f>
        <v>Derby-All-6</v>
      </c>
      <c r="B239" s="38">
        <v>6</v>
      </c>
      <c r="C239" s="41">
        <f ca="1">VLOOKUP($B239,INDIRECT("data!$"&amp;H212&amp;"$3:$CZ$554"),$E212-3*(B211-1)+C$1,FALSE)</f>
        <v>43358</v>
      </c>
      <c r="D239" s="30" t="str">
        <f ca="1">VLOOKUP($B239,INDIRECT("data!$"&amp;H212&amp;"$3:$CZ$554"),$E212-3*(B211-1)+D$1,FALSE)</f>
        <v>Rotherham</v>
      </c>
      <c r="E239" s="30" t="str">
        <f ca="1">VLOOKUP($B239,INDIRECT("data!$"&amp;H212&amp;"$3:$CZ$554"),$E212-3*(B211-1)+E$1,FALSE)</f>
        <v>Derby</v>
      </c>
      <c r="F239" s="29">
        <f ca="1">VLOOKUP($B239,INDIRECT("data!$"&amp;H212&amp;"$3:$CZ$554"),$E212-3*(B211-1)+F$1,FALSE)</f>
        <v>1</v>
      </c>
      <c r="G239" s="29">
        <f ca="1">VLOOKUP($B239,INDIRECT("data!$"&amp;H212&amp;"$3:$CZ$554"),$E212-3*(B211-1)+G$1,FALSE)</f>
        <v>0</v>
      </c>
      <c r="H239" s="15" t="str">
        <f ca="1">VLOOKUP($B239,INDIRECT("data!$"&amp;H212&amp;"$3:$CZ$554"),$E212-3*(B211-1)+H$1,FALSE)</f>
        <v>H</v>
      </c>
      <c r="I239" s="29">
        <f ca="1">VLOOKUP($B239,INDIRECT("data!$"&amp;H212&amp;"$3:$CZ$554"),$E212-3*(B211-1)+I$1,FALSE)</f>
        <v>0</v>
      </c>
      <c r="J239" s="29">
        <f ca="1">VLOOKUP($B239,INDIRECT("data!$"&amp;H212&amp;"$3:$CZ$554"),$E212-3*(B211-1)+J$1,FALSE)</f>
        <v>0</v>
      </c>
      <c r="K239" s="15" t="str">
        <f ca="1">VLOOKUP($B239,INDIRECT("data!$"&amp;H212&amp;"$3:$CZ$554"),$E212-3*(B211-1)+K$1,FALSE)</f>
        <v>D</v>
      </c>
      <c r="L239" s="30" t="str">
        <f ca="1">VLOOKUP($B239,INDIRECT("data!$"&amp;H212&amp;"$3:$CZ$554"),$E212-3*(B211-1)+L$1,FALSE)</f>
        <v>P Bankes</v>
      </c>
      <c r="M239" s="45">
        <f ca="1">VLOOKUP($B239,INDIRECT("data!$"&amp;H212&amp;"$3:$CZ$554"),$E212-3*(B211-1)+M$1,FALSE)</f>
        <v>16</v>
      </c>
      <c r="N239" s="45">
        <f ca="1">VLOOKUP($B239,INDIRECT("data!$"&amp;H212&amp;"$3:$CZ$554"),$E212-3*(B211-1)+N$1,FALSE)</f>
        <v>12</v>
      </c>
      <c r="O239" s="45">
        <f ca="1">VLOOKUP($B239,INDIRECT("data!$"&amp;H212&amp;"$3:$CZ$554"),$E212-3*(B211-1)+O$1,FALSE)</f>
        <v>6</v>
      </c>
      <c r="P239" s="45">
        <f ca="1">VLOOKUP($B239,INDIRECT("data!$"&amp;H212&amp;"$3:$CZ$554"),$E212-3*(B211-1)+P$1,FALSE)</f>
        <v>4</v>
      </c>
      <c r="Q239" s="45">
        <f ca="1">VLOOKUP($B239,INDIRECT("data!$"&amp;H212&amp;"$3:$CZ$554"),$E212-3*(B211-1)+Q$1,FALSE)</f>
        <v>15</v>
      </c>
      <c r="R239" s="45">
        <f ca="1">VLOOKUP($B239,INDIRECT("data!$"&amp;H212&amp;"$3:$CZ$554"),$E212-3*(B211-1)+R$1,FALSE)</f>
        <v>12</v>
      </c>
      <c r="S239" s="45">
        <f ca="1">VLOOKUP($B239,INDIRECT("data!$"&amp;H212&amp;"$3:$CZ$554"),$E212-3*(B211-1)+S$1,FALSE)</f>
        <v>9</v>
      </c>
      <c r="T239" s="45">
        <f ca="1">VLOOKUP($B239,INDIRECT("data!$"&amp;H212&amp;"$3:$CZ$554"),$E212-3*(B211-1)+T$1,FALSE)</f>
        <v>5</v>
      </c>
      <c r="U239" s="45">
        <f ca="1">VLOOKUP($B239,INDIRECT("data!$"&amp;H212&amp;"$3:$CZ$554"),$E212-3*(B211-1)+U$1,FALSE)</f>
        <v>4</v>
      </c>
      <c r="V239" s="45">
        <f ca="1">VLOOKUP($B239,INDIRECT("data!$"&amp;H212&amp;"$3:$CZ$554"),$E212-3*(B211-1)+V$1,FALSE)</f>
        <v>4</v>
      </c>
      <c r="W239" s="45">
        <f ca="1">VLOOKUP($B239,INDIRECT("data!$"&amp;H212&amp;"$3:$CZ$554"),$E212-3*(B211-1)+W$1,FALSE)</f>
        <v>0</v>
      </c>
      <c r="X239" s="45">
        <f ca="1">VLOOKUP($B239,INDIRECT("data!$"&amp;H212&amp;"$3:$CZ$554"),$E212-3*(B211-1)+X$1,FALSE)</f>
        <v>1</v>
      </c>
      <c r="Y239" s="47">
        <f ca="1">VLOOKUP($B239,INDIRECT("data!$"&amp;H212&amp;"$3:$CZ$554"),$E212-3*(B211-1)+Y$1,FALSE)</f>
        <v>3.8</v>
      </c>
      <c r="Z239" s="47">
        <f ca="1">VLOOKUP($B239,INDIRECT("data!$"&amp;H212&amp;"$3:$CZ$554"),$E212-3*(B211-1)+Z$1,FALSE)</f>
        <v>3.4</v>
      </c>
      <c r="AA239" s="47">
        <f ca="1">VLOOKUP($B239,INDIRECT("data!$"&amp;H212&amp;"$3:$CZ$554"),$E212-3*(B211-1)+AA$1,FALSE)</f>
        <v>2.14</v>
      </c>
      <c r="AB239" s="47">
        <f ca="1">VLOOKUP($B239,INDIRECT("data!$"&amp;H212&amp;"$3:$CZ$554"),$E212-3*(B211-1)+AB$1,FALSE)</f>
        <v>3.89</v>
      </c>
      <c r="AC239" s="47">
        <f ca="1">VLOOKUP($B239,INDIRECT("data!$"&amp;H212&amp;"$3:$CZ$554"),$E212-3*(B211-1)+AC$1,FALSE)</f>
        <v>3.25</v>
      </c>
      <c r="AD239" s="47">
        <f ca="1">VLOOKUP($B239,INDIRECT("data!$"&amp;H212&amp;"$3:$CZ$554"),$E212-3*(B211-1)+AD$1,FALSE)</f>
        <v>2.15</v>
      </c>
      <c r="AE239" s="47">
        <f ca="1">VLOOKUP($B239,INDIRECT("data!$"&amp;H212&amp;"$3:$CZ$554"),$E212-3*(B211-1)+AE$1,FALSE)</f>
        <v>2.0299999999999998</v>
      </c>
      <c r="AF239" s="47">
        <f ca="1">VLOOKUP($B239,INDIRECT("data!$"&amp;H212&amp;"$3:$CZ$554"),$E212-3*(B211-1)+AF$1,FALSE)</f>
        <v>1.78</v>
      </c>
      <c r="AG239" s="65">
        <f t="shared" ca="1" si="487"/>
        <v>1</v>
      </c>
      <c r="AH239" s="65">
        <f t="shared" ca="1" si="488"/>
        <v>0</v>
      </c>
      <c r="AI239" s="65">
        <f t="shared" ca="1" si="489"/>
        <v>1</v>
      </c>
      <c r="AJ239" s="65">
        <f t="shared" ca="1" si="490"/>
        <v>1</v>
      </c>
      <c r="AK239" s="65">
        <f t="shared" ca="1" si="491"/>
        <v>0</v>
      </c>
      <c r="AL239" s="66" t="str">
        <f t="shared" ca="1" si="492"/>
        <v>H</v>
      </c>
      <c r="AM239" s="66" t="str">
        <f t="shared" ca="1" si="493"/>
        <v>D-H</v>
      </c>
      <c r="AN239" s="65">
        <f t="shared" ca="1" si="494"/>
        <v>0</v>
      </c>
      <c r="AO239" s="65">
        <f t="shared" ca="1" si="495"/>
        <v>0</v>
      </c>
      <c r="AP239" s="65">
        <f t="shared" ca="1" si="496"/>
        <v>0</v>
      </c>
      <c r="AQ239" s="65">
        <f t="shared" ca="1" si="497"/>
        <v>1</v>
      </c>
      <c r="AR239" s="65">
        <f t="shared" ca="1" si="498"/>
        <v>0</v>
      </c>
      <c r="AS239" s="65">
        <f t="shared" ca="1" si="499"/>
        <v>0</v>
      </c>
      <c r="AT239" s="65">
        <f t="shared" ca="1" si="500"/>
        <v>0</v>
      </c>
    </row>
    <row r="240" spans="1:46" ht="18" customHeight="1" x14ac:dyDescent="0.25">
      <c r="A240" s="49" t="str">
        <f ca="1">CONCATENATE(B233,"-",B240)</f>
        <v>Derby-All-7</v>
      </c>
      <c r="B240" s="38">
        <v>7</v>
      </c>
      <c r="C240" s="41">
        <f ca="1">VLOOKUP($B240,INDIRECT("data!$"&amp;H212&amp;"$3:$CZ$554"),$E212-3*(B211-1)+C$1,FALSE)</f>
        <v>43344</v>
      </c>
      <c r="D240" s="30" t="str">
        <f ca="1">VLOOKUP($B240,INDIRECT("data!$"&amp;H212&amp;"$3:$CZ$554"),$E212-3*(B211-1)+D$1,FALSE)</f>
        <v>Hull</v>
      </c>
      <c r="E240" s="30" t="str">
        <f ca="1">VLOOKUP($B240,INDIRECT("data!$"&amp;H212&amp;"$3:$CZ$554"),$E212-3*(B211-1)+E$1,FALSE)</f>
        <v>Derby</v>
      </c>
      <c r="F240" s="29">
        <f ca="1">VLOOKUP($B240,INDIRECT("data!$"&amp;H212&amp;"$3:$CZ$554"),$E212-3*(B211-1)+F$1,FALSE)</f>
        <v>1</v>
      </c>
      <c r="G240" s="29">
        <f ca="1">VLOOKUP($B240,INDIRECT("data!$"&amp;H212&amp;"$3:$CZ$554"),$E212-3*(B211-1)+G$1,FALSE)</f>
        <v>2</v>
      </c>
      <c r="H240" s="15" t="str">
        <f ca="1">VLOOKUP($B240,INDIRECT("data!$"&amp;H212&amp;"$3:$CZ$554"),$E212-3*(B211-1)+H$1,FALSE)</f>
        <v>A</v>
      </c>
      <c r="I240" s="29">
        <f ca="1">VLOOKUP($B240,INDIRECT("data!$"&amp;H212&amp;"$3:$CZ$554"),$E212-3*(B211-1)+I$1,FALSE)</f>
        <v>0</v>
      </c>
      <c r="J240" s="29">
        <f ca="1">VLOOKUP($B240,INDIRECT("data!$"&amp;H212&amp;"$3:$CZ$554"),$E212-3*(B211-1)+J$1,FALSE)</f>
        <v>1</v>
      </c>
      <c r="K240" s="15" t="str">
        <f ca="1">VLOOKUP($B240,INDIRECT("data!$"&amp;H212&amp;"$3:$CZ$554"),$E212-3*(B211-1)+K$1,FALSE)</f>
        <v>A</v>
      </c>
      <c r="L240" s="30" t="str">
        <f ca="1">VLOOKUP($B240,INDIRECT("data!$"&amp;H212&amp;"$3:$CZ$554"),$E212-3*(B211-1)+L$1,FALSE)</f>
        <v>J Brooks</v>
      </c>
      <c r="M240" s="45">
        <f ca="1">VLOOKUP($B240,INDIRECT("data!$"&amp;H212&amp;"$3:$CZ$554"),$E212-3*(B211-1)+M$1,FALSE)</f>
        <v>18</v>
      </c>
      <c r="N240" s="45">
        <f ca="1">VLOOKUP($B240,INDIRECT("data!$"&amp;H212&amp;"$3:$CZ$554"),$E212-3*(B211-1)+N$1,FALSE)</f>
        <v>11</v>
      </c>
      <c r="O240" s="45">
        <f ca="1">VLOOKUP($B240,INDIRECT("data!$"&amp;H212&amp;"$3:$CZ$554"),$E212-3*(B211-1)+O$1,FALSE)</f>
        <v>2</v>
      </c>
      <c r="P240" s="45">
        <f ca="1">VLOOKUP($B240,INDIRECT("data!$"&amp;H212&amp;"$3:$CZ$554"),$E212-3*(B211-1)+P$1,FALSE)</f>
        <v>5</v>
      </c>
      <c r="Q240" s="45">
        <f ca="1">VLOOKUP($B240,INDIRECT("data!$"&amp;H212&amp;"$3:$CZ$554"),$E212-3*(B211-1)+Q$1,FALSE)</f>
        <v>10</v>
      </c>
      <c r="R240" s="45">
        <f ca="1">VLOOKUP($B240,INDIRECT("data!$"&amp;H212&amp;"$3:$CZ$554"),$E212-3*(B211-1)+R$1,FALSE)</f>
        <v>16</v>
      </c>
      <c r="S240" s="45">
        <f ca="1">VLOOKUP($B240,INDIRECT("data!$"&amp;H212&amp;"$3:$CZ$554"),$E212-3*(B211-1)+S$1,FALSE)</f>
        <v>7</v>
      </c>
      <c r="T240" s="45">
        <f ca="1">VLOOKUP($B240,INDIRECT("data!$"&amp;H212&amp;"$3:$CZ$554"),$E212-3*(B211-1)+T$1,FALSE)</f>
        <v>10</v>
      </c>
      <c r="U240" s="45">
        <f ca="1">VLOOKUP($B240,INDIRECT("data!$"&amp;H212&amp;"$3:$CZ$554"),$E212-3*(B211-1)+U$1,FALSE)</f>
        <v>2</v>
      </c>
      <c r="V240" s="45">
        <f ca="1">VLOOKUP($B240,INDIRECT("data!$"&amp;H212&amp;"$3:$CZ$554"),$E212-3*(B211-1)+V$1,FALSE)</f>
        <v>1</v>
      </c>
      <c r="W240" s="45">
        <f ca="1">VLOOKUP($B240,INDIRECT("data!$"&amp;H212&amp;"$3:$CZ$554"),$E212-3*(B211-1)+W$1,FALSE)</f>
        <v>0</v>
      </c>
      <c r="X240" s="45">
        <f ca="1">VLOOKUP($B240,INDIRECT("data!$"&amp;H212&amp;"$3:$CZ$554"),$E212-3*(B211-1)+X$1,FALSE)</f>
        <v>0</v>
      </c>
      <c r="Y240" s="47">
        <f ca="1">VLOOKUP($B240,INDIRECT("data!$"&amp;H212&amp;"$3:$CZ$554"),$E212-3*(B211-1)+Y$1,FALSE)</f>
        <v>2.9</v>
      </c>
      <c r="Z240" s="47">
        <f ca="1">VLOOKUP($B240,INDIRECT("data!$"&amp;H212&amp;"$3:$CZ$554"),$E212-3*(B211-1)+Z$1,FALSE)</f>
        <v>3.3</v>
      </c>
      <c r="AA240" s="47">
        <f ca="1">VLOOKUP($B240,INDIRECT("data!$"&amp;H212&amp;"$3:$CZ$554"),$E212-3*(B211-1)+AA$1,FALSE)</f>
        <v>2.62</v>
      </c>
      <c r="AB240" s="47">
        <f ca="1">VLOOKUP($B240,INDIRECT("data!$"&amp;H212&amp;"$3:$CZ$554"),$E212-3*(B211-1)+AB$1,FALSE)</f>
        <v>2.83</v>
      </c>
      <c r="AC240" s="47">
        <f ca="1">VLOOKUP($B240,INDIRECT("data!$"&amp;H212&amp;"$3:$CZ$554"),$E212-3*(B211-1)+AC$1,FALSE)</f>
        <v>3.46</v>
      </c>
      <c r="AD240" s="47">
        <f ca="1">VLOOKUP($B240,INDIRECT("data!$"&amp;H212&amp;"$3:$CZ$554"),$E212-3*(B211-1)+AD$1,FALSE)</f>
        <v>2.6</v>
      </c>
      <c r="AE240" s="47">
        <f ca="1">VLOOKUP($B240,INDIRECT("data!$"&amp;H212&amp;"$3:$CZ$554"),$E212-3*(B211-1)+AE$1,FALSE)</f>
        <v>2.0299999999999998</v>
      </c>
      <c r="AF240" s="47">
        <f ca="1">VLOOKUP($B240,INDIRECT("data!$"&amp;H212&amp;"$3:$CZ$554"),$E212-3*(B211-1)+AF$1,FALSE)</f>
        <v>1.76</v>
      </c>
      <c r="AG240" s="65">
        <f t="shared" ca="1" si="487"/>
        <v>3</v>
      </c>
      <c r="AH240" s="65">
        <f t="shared" ca="1" si="488"/>
        <v>1</v>
      </c>
      <c r="AI240" s="65">
        <f t="shared" ca="1" si="489"/>
        <v>2</v>
      </c>
      <c r="AJ240" s="65">
        <f t="shared" ca="1" si="490"/>
        <v>1</v>
      </c>
      <c r="AK240" s="65">
        <f t="shared" ca="1" si="491"/>
        <v>1</v>
      </c>
      <c r="AL240" s="66" t="str">
        <f t="shared" ca="1" si="492"/>
        <v>D</v>
      </c>
      <c r="AM240" s="66" t="str">
        <f t="shared" ca="1" si="493"/>
        <v>A-A</v>
      </c>
      <c r="AN240" s="65">
        <f t="shared" ca="1" si="494"/>
        <v>1</v>
      </c>
      <c r="AO240" s="65">
        <f t="shared" ca="1" si="495"/>
        <v>0</v>
      </c>
      <c r="AP240" s="65">
        <f t="shared" ca="1" si="496"/>
        <v>1</v>
      </c>
      <c r="AQ240" s="65">
        <f t="shared" ca="1" si="497"/>
        <v>0</v>
      </c>
      <c r="AR240" s="65">
        <f t="shared" ca="1" si="498"/>
        <v>0</v>
      </c>
      <c r="AS240" s="65">
        <f t="shared" ca="1" si="499"/>
        <v>0</v>
      </c>
      <c r="AT240" s="65">
        <f t="shared" ca="1" si="500"/>
        <v>0</v>
      </c>
    </row>
    <row r="241" spans="1:46" ht="18" customHeight="1" x14ac:dyDescent="0.25">
      <c r="A241" s="49" t="str">
        <f ca="1">CONCATENATE(B233,"-",B241)</f>
        <v>Derby-All-8</v>
      </c>
      <c r="B241" s="38">
        <v>8</v>
      </c>
      <c r="C241" s="41">
        <f ca="1">VLOOKUP($B241,INDIRECT("data!$"&amp;H212&amp;"$3:$CZ$554"),$E212-3*(B211-1)+C$1,FALSE)</f>
        <v>43337</v>
      </c>
      <c r="D241" s="30" t="str">
        <f ca="1">VLOOKUP($B241,INDIRECT("data!$"&amp;H212&amp;"$3:$CZ$554"),$E212-3*(B211-1)+D$1,FALSE)</f>
        <v>Derby</v>
      </c>
      <c r="E241" s="30" t="str">
        <f ca="1">VLOOKUP($B241,INDIRECT("data!$"&amp;H212&amp;"$3:$CZ$554"),$E212-3*(B211-1)+E$1,FALSE)</f>
        <v>Preston</v>
      </c>
      <c r="F241" s="29">
        <f ca="1">VLOOKUP($B241,INDIRECT("data!$"&amp;H212&amp;"$3:$CZ$554"),$E212-3*(B211-1)+F$1,FALSE)</f>
        <v>2</v>
      </c>
      <c r="G241" s="29">
        <f ca="1">VLOOKUP($B241,INDIRECT("data!$"&amp;H212&amp;"$3:$CZ$554"),$E212-3*(B211-1)+G$1,FALSE)</f>
        <v>0</v>
      </c>
      <c r="H241" s="15" t="str">
        <f ca="1">VLOOKUP($B241,INDIRECT("data!$"&amp;H212&amp;"$3:$CZ$554"),$E212-3*(B211-1)+H$1,FALSE)</f>
        <v>H</v>
      </c>
      <c r="I241" s="29">
        <f ca="1">VLOOKUP($B241,INDIRECT("data!$"&amp;H212&amp;"$3:$CZ$554"),$E212-3*(B211-1)+I$1,FALSE)</f>
        <v>1</v>
      </c>
      <c r="J241" s="29">
        <f ca="1">VLOOKUP($B241,INDIRECT("data!$"&amp;H212&amp;"$3:$CZ$554"),$E212-3*(B211-1)+J$1,FALSE)</f>
        <v>0</v>
      </c>
      <c r="K241" s="15" t="str">
        <f ca="1">VLOOKUP($B241,INDIRECT("data!$"&amp;H212&amp;"$3:$CZ$554"),$E212-3*(B211-1)+K$1,FALSE)</f>
        <v>H</v>
      </c>
      <c r="L241" s="30" t="str">
        <f ca="1">VLOOKUP($B241,INDIRECT("data!$"&amp;H212&amp;"$3:$CZ$554"),$E212-3*(B211-1)+L$1,FALSE)</f>
        <v>D Webb</v>
      </c>
      <c r="M241" s="45">
        <f ca="1">VLOOKUP($B241,INDIRECT("data!$"&amp;H212&amp;"$3:$CZ$554"),$E212-3*(B211-1)+M$1,FALSE)</f>
        <v>15</v>
      </c>
      <c r="N241" s="45">
        <f ca="1">VLOOKUP($B241,INDIRECT("data!$"&amp;H212&amp;"$3:$CZ$554"),$E212-3*(B211-1)+N$1,FALSE)</f>
        <v>6</v>
      </c>
      <c r="O241" s="45">
        <f ca="1">VLOOKUP($B241,INDIRECT("data!$"&amp;H212&amp;"$3:$CZ$554"),$E212-3*(B211-1)+O$1,FALSE)</f>
        <v>4</v>
      </c>
      <c r="P241" s="45">
        <f ca="1">VLOOKUP($B241,INDIRECT("data!$"&amp;H212&amp;"$3:$CZ$554"),$E212-3*(B211-1)+P$1,FALSE)</f>
        <v>4</v>
      </c>
      <c r="Q241" s="45">
        <f ca="1">VLOOKUP($B241,INDIRECT("data!$"&amp;H212&amp;"$3:$CZ$554"),$E212-3*(B211-1)+Q$1,FALSE)</f>
        <v>17</v>
      </c>
      <c r="R241" s="45">
        <f ca="1">VLOOKUP($B241,INDIRECT("data!$"&amp;H212&amp;"$3:$CZ$554"),$E212-3*(B211-1)+R$1,FALSE)</f>
        <v>10</v>
      </c>
      <c r="S241" s="45">
        <f ca="1">VLOOKUP($B241,INDIRECT("data!$"&amp;H212&amp;"$3:$CZ$554"),$E212-3*(B211-1)+S$1,FALSE)</f>
        <v>9</v>
      </c>
      <c r="T241" s="45">
        <f ca="1">VLOOKUP($B241,INDIRECT("data!$"&amp;H212&amp;"$3:$CZ$554"),$E212-3*(B211-1)+T$1,FALSE)</f>
        <v>4</v>
      </c>
      <c r="U241" s="45">
        <f ca="1">VLOOKUP($B241,INDIRECT("data!$"&amp;H212&amp;"$3:$CZ$554"),$E212-3*(B211-1)+U$1,FALSE)</f>
        <v>3</v>
      </c>
      <c r="V241" s="45">
        <f ca="1">VLOOKUP($B241,INDIRECT("data!$"&amp;H212&amp;"$3:$CZ$554"),$E212-3*(B211-1)+V$1,FALSE)</f>
        <v>1</v>
      </c>
      <c r="W241" s="45">
        <f ca="1">VLOOKUP($B241,INDIRECT("data!$"&amp;H212&amp;"$3:$CZ$554"),$E212-3*(B211-1)+W$1,FALSE)</f>
        <v>0</v>
      </c>
      <c r="X241" s="45">
        <f ca="1">VLOOKUP($B241,INDIRECT("data!$"&amp;H212&amp;"$3:$CZ$554"),$E212-3*(B211-1)+X$1,FALSE)</f>
        <v>0</v>
      </c>
      <c r="Y241" s="47">
        <f ca="1">VLOOKUP($B241,INDIRECT("data!$"&amp;H212&amp;"$3:$CZ$554"),$E212-3*(B211-1)+Y$1,FALSE)</f>
        <v>2.4500000000000002</v>
      </c>
      <c r="Z241" s="47">
        <f ca="1">VLOOKUP($B241,INDIRECT("data!$"&amp;H212&amp;"$3:$CZ$554"),$E212-3*(B211-1)+Z$1,FALSE)</f>
        <v>3.3</v>
      </c>
      <c r="AA241" s="47">
        <f ca="1">VLOOKUP($B241,INDIRECT("data!$"&amp;H212&amp;"$3:$CZ$554"),$E212-3*(B211-1)+AA$1,FALSE)</f>
        <v>3.2</v>
      </c>
      <c r="AB241" s="47">
        <f ca="1">VLOOKUP($B241,INDIRECT("data!$"&amp;H212&amp;"$3:$CZ$554"),$E212-3*(B211-1)+AB$1,FALSE)</f>
        <v>2.4700000000000002</v>
      </c>
      <c r="AC241" s="47">
        <f ca="1">VLOOKUP($B241,INDIRECT("data!$"&amp;H212&amp;"$3:$CZ$554"),$E212-3*(B211-1)+AC$1,FALSE)</f>
        <v>3.19</v>
      </c>
      <c r="AD241" s="47">
        <f ca="1">VLOOKUP($B241,INDIRECT("data!$"&amp;H212&amp;"$3:$CZ$554"),$E212-3*(B211-1)+AD$1,FALSE)</f>
        <v>3.26</v>
      </c>
      <c r="AE241" s="47">
        <f ca="1">VLOOKUP($B241,INDIRECT("data!$"&amp;H212&amp;"$3:$CZ$554"),$E212-3*(B211-1)+AE$1,FALSE)</f>
        <v>2.17</v>
      </c>
      <c r="AF241" s="47">
        <f ca="1">VLOOKUP($B241,INDIRECT("data!$"&amp;H212&amp;"$3:$CZ$554"),$E212-3*(B211-1)+AF$1,FALSE)</f>
        <v>1.67</v>
      </c>
      <c r="AG241" s="65">
        <f t="shared" ca="1" si="487"/>
        <v>2</v>
      </c>
      <c r="AH241" s="65">
        <f t="shared" ca="1" si="488"/>
        <v>1</v>
      </c>
      <c r="AI241" s="65">
        <f t="shared" ca="1" si="489"/>
        <v>1</v>
      </c>
      <c r="AJ241" s="65">
        <f t="shared" ca="1" si="490"/>
        <v>1</v>
      </c>
      <c r="AK241" s="65">
        <f t="shared" ca="1" si="491"/>
        <v>0</v>
      </c>
      <c r="AL241" s="66" t="str">
        <f t="shared" ca="1" si="492"/>
        <v>H</v>
      </c>
      <c r="AM241" s="66" t="str">
        <f t="shared" ca="1" si="493"/>
        <v>H-H</v>
      </c>
      <c r="AN241" s="65">
        <f t="shared" ca="1" si="494"/>
        <v>0</v>
      </c>
      <c r="AO241" s="65">
        <f t="shared" ca="1" si="495"/>
        <v>1</v>
      </c>
      <c r="AP241" s="65">
        <f t="shared" ca="1" si="496"/>
        <v>0</v>
      </c>
      <c r="AQ241" s="65">
        <f t="shared" ca="1" si="497"/>
        <v>1</v>
      </c>
      <c r="AR241" s="65">
        <f t="shared" ca="1" si="498"/>
        <v>0</v>
      </c>
      <c r="AS241" s="65">
        <f t="shared" ca="1" si="499"/>
        <v>1</v>
      </c>
      <c r="AT241" s="65">
        <f t="shared" ca="1" si="500"/>
        <v>0</v>
      </c>
    </row>
    <row r="242" spans="1:46" ht="18" customHeight="1" x14ac:dyDescent="0.25">
      <c r="A242" s="49" t="str">
        <f ca="1">CONCATENATE(B233,"-",B242)</f>
        <v>Derby-All-9</v>
      </c>
      <c r="B242" s="38">
        <v>9</v>
      </c>
      <c r="C242" s="41">
        <f ca="1">VLOOKUP($B242,INDIRECT("data!$"&amp;H212&amp;"$3:$CZ$554"),$E212-3*(B211-1)+C$1,FALSE)</f>
        <v>43333</v>
      </c>
      <c r="D242" s="30" t="str">
        <f ca="1">VLOOKUP($B242,INDIRECT("data!$"&amp;H212&amp;"$3:$CZ$554"),$E212-3*(B211-1)+D$1,FALSE)</f>
        <v>Derby</v>
      </c>
      <c r="E242" s="30" t="str">
        <f ca="1">VLOOKUP($B242,INDIRECT("data!$"&amp;H212&amp;"$3:$CZ$554"),$E212-3*(B211-1)+E$1,FALSE)</f>
        <v>Ipswich</v>
      </c>
      <c r="F242" s="29">
        <f ca="1">VLOOKUP($B242,INDIRECT("data!$"&amp;H212&amp;"$3:$CZ$554"),$E212-3*(B211-1)+F$1,FALSE)</f>
        <v>2</v>
      </c>
      <c r="G242" s="29">
        <f ca="1">VLOOKUP($B242,INDIRECT("data!$"&amp;H212&amp;"$3:$CZ$554"),$E212-3*(B211-1)+G$1,FALSE)</f>
        <v>0</v>
      </c>
      <c r="H242" s="15" t="str">
        <f ca="1">VLOOKUP($B242,INDIRECT("data!$"&amp;H212&amp;"$3:$CZ$554"),$E212-3*(B211-1)+H$1,FALSE)</f>
        <v>H</v>
      </c>
      <c r="I242" s="29">
        <f ca="1">VLOOKUP($B242,INDIRECT("data!$"&amp;H212&amp;"$3:$CZ$554"),$E212-3*(B211-1)+I$1,FALSE)</f>
        <v>0</v>
      </c>
      <c r="J242" s="29">
        <f ca="1">VLOOKUP($B242,INDIRECT("data!$"&amp;H212&amp;"$3:$CZ$554"),$E212-3*(B211-1)+J$1,FALSE)</f>
        <v>0</v>
      </c>
      <c r="K242" s="15" t="str">
        <f ca="1">VLOOKUP($B242,INDIRECT("data!$"&amp;H212&amp;"$3:$CZ$554"),$E212-3*(B211-1)+K$1,FALSE)</f>
        <v>D</v>
      </c>
      <c r="L242" s="30" t="str">
        <f ca="1">VLOOKUP($B242,INDIRECT("data!$"&amp;H212&amp;"$3:$CZ$554"),$E212-3*(B211-1)+L$1,FALSE)</f>
        <v>S Duncan</v>
      </c>
      <c r="M242" s="45">
        <f ca="1">VLOOKUP($B242,INDIRECT("data!$"&amp;H212&amp;"$3:$CZ$554"),$E212-3*(B211-1)+M$1,FALSE)</f>
        <v>10</v>
      </c>
      <c r="N242" s="45">
        <f ca="1">VLOOKUP($B242,INDIRECT("data!$"&amp;H212&amp;"$3:$CZ$554"),$E212-3*(B211-1)+N$1,FALSE)</f>
        <v>11</v>
      </c>
      <c r="O242" s="45">
        <f ca="1">VLOOKUP($B242,INDIRECT("data!$"&amp;H212&amp;"$3:$CZ$554"),$E212-3*(B211-1)+O$1,FALSE)</f>
        <v>2</v>
      </c>
      <c r="P242" s="45">
        <f ca="1">VLOOKUP($B242,INDIRECT("data!$"&amp;H212&amp;"$3:$CZ$554"),$E212-3*(B211-1)+P$1,FALSE)</f>
        <v>2</v>
      </c>
      <c r="Q242" s="45">
        <f ca="1">VLOOKUP($B242,INDIRECT("data!$"&amp;H212&amp;"$3:$CZ$554"),$E212-3*(B211-1)+Q$1,FALSE)</f>
        <v>10</v>
      </c>
      <c r="R242" s="45">
        <f ca="1">VLOOKUP($B242,INDIRECT("data!$"&amp;H212&amp;"$3:$CZ$554"),$E212-3*(B211-1)+R$1,FALSE)</f>
        <v>10</v>
      </c>
      <c r="S242" s="45">
        <f ca="1">VLOOKUP($B242,INDIRECT("data!$"&amp;H212&amp;"$3:$CZ$554"),$E212-3*(B211-1)+S$1,FALSE)</f>
        <v>4</v>
      </c>
      <c r="T242" s="45">
        <f ca="1">VLOOKUP($B242,INDIRECT("data!$"&amp;H212&amp;"$3:$CZ$554"),$E212-3*(B211-1)+T$1,FALSE)</f>
        <v>4</v>
      </c>
      <c r="U242" s="45">
        <f ca="1">VLOOKUP($B242,INDIRECT("data!$"&amp;H212&amp;"$3:$CZ$554"),$E212-3*(B211-1)+U$1,FALSE)</f>
        <v>2</v>
      </c>
      <c r="V242" s="45">
        <f ca="1">VLOOKUP($B242,INDIRECT("data!$"&amp;H212&amp;"$3:$CZ$554"),$E212-3*(B211-1)+V$1,FALSE)</f>
        <v>2</v>
      </c>
      <c r="W242" s="45">
        <f ca="1">VLOOKUP($B242,INDIRECT("data!$"&amp;H212&amp;"$3:$CZ$554"),$E212-3*(B211-1)+W$1,FALSE)</f>
        <v>0</v>
      </c>
      <c r="X242" s="45">
        <f ca="1">VLOOKUP($B242,INDIRECT("data!$"&amp;H212&amp;"$3:$CZ$554"),$E212-3*(B211-1)+X$1,FALSE)</f>
        <v>0</v>
      </c>
      <c r="Y242" s="47">
        <f ca="1">VLOOKUP($B242,INDIRECT("data!$"&amp;H212&amp;"$3:$CZ$554"),$E212-3*(B211-1)+Y$1,FALSE)</f>
        <v>1.9</v>
      </c>
      <c r="Z242" s="47">
        <f ca="1">VLOOKUP($B242,INDIRECT("data!$"&amp;H212&amp;"$3:$CZ$554"),$E212-3*(B211-1)+Z$1,FALSE)</f>
        <v>3.4</v>
      </c>
      <c r="AA242" s="47">
        <f ca="1">VLOOKUP($B242,INDIRECT("data!$"&amp;H212&amp;"$3:$CZ$554"),$E212-3*(B211-1)+AA$1,FALSE)</f>
        <v>4.75</v>
      </c>
      <c r="AB242" s="47">
        <f ca="1">VLOOKUP($B242,INDIRECT("data!$"&amp;H212&amp;"$3:$CZ$554"),$E212-3*(B211-1)+AB$1,FALSE)</f>
        <v>1.91</v>
      </c>
      <c r="AC242" s="47">
        <f ca="1">VLOOKUP($B242,INDIRECT("data!$"&amp;H212&amp;"$3:$CZ$554"),$E212-3*(B211-1)+AC$1,FALSE)</f>
        <v>3.48</v>
      </c>
      <c r="AD242" s="47">
        <f ca="1">VLOOKUP($B242,INDIRECT("data!$"&amp;H212&amp;"$3:$CZ$554"),$E212-3*(B211-1)+AD$1,FALSE)</f>
        <v>4.67</v>
      </c>
      <c r="AE242" s="47">
        <f ca="1">VLOOKUP($B242,INDIRECT("data!$"&amp;H212&amp;"$3:$CZ$554"),$E212-3*(B211-1)+AE$1,FALSE)</f>
        <v>2.0699999999999998</v>
      </c>
      <c r="AF242" s="47">
        <f ca="1">VLOOKUP($B242,INDIRECT("data!$"&amp;H212&amp;"$3:$CZ$554"),$E212-3*(B211-1)+AF$1,FALSE)</f>
        <v>1.75</v>
      </c>
      <c r="AG242" s="65">
        <f t="shared" ca="1" si="487"/>
        <v>2</v>
      </c>
      <c r="AH242" s="65">
        <f t="shared" ca="1" si="488"/>
        <v>0</v>
      </c>
      <c r="AI242" s="65">
        <f t="shared" ca="1" si="489"/>
        <v>2</v>
      </c>
      <c r="AJ242" s="65">
        <f t="shared" ca="1" si="490"/>
        <v>2</v>
      </c>
      <c r="AK242" s="65">
        <f t="shared" ca="1" si="491"/>
        <v>0</v>
      </c>
      <c r="AL242" s="66" t="str">
        <f t="shared" ca="1" si="492"/>
        <v>H</v>
      </c>
      <c r="AM242" s="66" t="str">
        <f t="shared" ca="1" si="493"/>
        <v>D-H</v>
      </c>
      <c r="AN242" s="65">
        <f t="shared" ca="1" si="494"/>
        <v>0</v>
      </c>
      <c r="AO242" s="65">
        <f t="shared" ca="1" si="495"/>
        <v>0</v>
      </c>
      <c r="AP242" s="65">
        <f t="shared" ca="1" si="496"/>
        <v>0</v>
      </c>
      <c r="AQ242" s="65">
        <f t="shared" ca="1" si="497"/>
        <v>1</v>
      </c>
      <c r="AR242" s="65">
        <f t="shared" ca="1" si="498"/>
        <v>0</v>
      </c>
      <c r="AS242" s="65">
        <f t="shared" ca="1" si="499"/>
        <v>0</v>
      </c>
      <c r="AT242" s="65">
        <f t="shared" ca="1" si="500"/>
        <v>0</v>
      </c>
    </row>
    <row r="243" spans="1:46" ht="18" customHeight="1" x14ac:dyDescent="0.25">
      <c r="A243" s="49" t="str">
        <f ca="1">CONCATENATE(B233,"-",B243)</f>
        <v>Derby-All-10</v>
      </c>
      <c r="B243" s="38">
        <v>10</v>
      </c>
      <c r="C243" s="41">
        <f ca="1">VLOOKUP($B243,INDIRECT("data!$"&amp;H212&amp;"$3:$CZ$554"),$E212-3*(B211-1)+C$1,FALSE)</f>
        <v>43330</v>
      </c>
      <c r="D243" s="30" t="str">
        <f ca="1">VLOOKUP($B243,INDIRECT("data!$"&amp;H212&amp;"$3:$CZ$554"),$E212-3*(B211-1)+D$1,FALSE)</f>
        <v>Millwall</v>
      </c>
      <c r="E243" s="30" t="str">
        <f ca="1">VLOOKUP($B243,INDIRECT("data!$"&amp;H212&amp;"$3:$CZ$554"),$E212-3*(B211-1)+E$1,FALSE)</f>
        <v>Derby</v>
      </c>
      <c r="F243" s="29">
        <f ca="1">VLOOKUP($B243,INDIRECT("data!$"&amp;H212&amp;"$3:$CZ$554"),$E212-3*(B211-1)+F$1,FALSE)</f>
        <v>2</v>
      </c>
      <c r="G243" s="29">
        <f ca="1">VLOOKUP($B243,INDIRECT("data!$"&amp;H212&amp;"$3:$CZ$554"),$E212-3*(B211-1)+G$1,FALSE)</f>
        <v>1</v>
      </c>
      <c r="H243" s="15" t="str">
        <f ca="1">VLOOKUP($B243,INDIRECT("data!$"&amp;H212&amp;"$3:$CZ$554"),$E212-3*(B211-1)+H$1,FALSE)</f>
        <v>H</v>
      </c>
      <c r="I243" s="29">
        <f ca="1">VLOOKUP($B243,INDIRECT("data!$"&amp;H212&amp;"$3:$CZ$554"),$E212-3*(B211-1)+I$1,FALSE)</f>
        <v>2</v>
      </c>
      <c r="J243" s="29">
        <f ca="1">VLOOKUP($B243,INDIRECT("data!$"&amp;H212&amp;"$3:$CZ$554"),$E212-3*(B211-1)+J$1,FALSE)</f>
        <v>0</v>
      </c>
      <c r="K243" s="15" t="str">
        <f ca="1">VLOOKUP($B243,INDIRECT("data!$"&amp;H212&amp;"$3:$CZ$554"),$E212-3*(B211-1)+K$1,FALSE)</f>
        <v>H</v>
      </c>
      <c r="L243" s="30" t="str">
        <f ca="1">VLOOKUP($B243,INDIRECT("data!$"&amp;H212&amp;"$3:$CZ$554"),$E212-3*(B211-1)+L$1,FALSE)</f>
        <v>S Martin</v>
      </c>
      <c r="M243" s="45">
        <f ca="1">VLOOKUP($B243,INDIRECT("data!$"&amp;H212&amp;"$3:$CZ$554"),$E212-3*(B211-1)+M$1,FALSE)</f>
        <v>12</v>
      </c>
      <c r="N243" s="45">
        <f ca="1">VLOOKUP($B243,INDIRECT("data!$"&amp;H212&amp;"$3:$CZ$554"),$E212-3*(B211-1)+N$1,FALSE)</f>
        <v>12</v>
      </c>
      <c r="O243" s="45">
        <f ca="1">VLOOKUP($B243,INDIRECT("data!$"&amp;H212&amp;"$3:$CZ$554"),$E212-3*(B211-1)+O$1,FALSE)</f>
        <v>4</v>
      </c>
      <c r="P243" s="45">
        <f ca="1">VLOOKUP($B243,INDIRECT("data!$"&amp;H212&amp;"$3:$CZ$554"),$E212-3*(B211-1)+P$1,FALSE)</f>
        <v>4</v>
      </c>
      <c r="Q243" s="45">
        <f ca="1">VLOOKUP($B243,INDIRECT("data!$"&amp;H212&amp;"$3:$CZ$554"),$E212-3*(B211-1)+Q$1,FALSE)</f>
        <v>15</v>
      </c>
      <c r="R243" s="45">
        <f ca="1">VLOOKUP($B243,INDIRECT("data!$"&amp;H212&amp;"$3:$CZ$554"),$E212-3*(B211-1)+R$1,FALSE)</f>
        <v>10</v>
      </c>
      <c r="S243" s="45">
        <f ca="1">VLOOKUP($B243,INDIRECT("data!$"&amp;H212&amp;"$3:$CZ$554"),$E212-3*(B211-1)+S$1,FALSE)</f>
        <v>4</v>
      </c>
      <c r="T243" s="45">
        <f ca="1">VLOOKUP($B243,INDIRECT("data!$"&amp;H212&amp;"$3:$CZ$554"),$E212-3*(B211-1)+T$1,FALSE)</f>
        <v>10</v>
      </c>
      <c r="U243" s="45">
        <f ca="1">VLOOKUP($B243,INDIRECT("data!$"&amp;H212&amp;"$3:$CZ$554"),$E212-3*(B211-1)+U$1,FALSE)</f>
        <v>1</v>
      </c>
      <c r="V243" s="45">
        <f ca="1">VLOOKUP($B243,INDIRECT("data!$"&amp;H212&amp;"$3:$CZ$554"),$E212-3*(B211-1)+V$1,FALSE)</f>
        <v>1</v>
      </c>
      <c r="W243" s="45">
        <f ca="1">VLOOKUP($B243,INDIRECT("data!$"&amp;H212&amp;"$3:$CZ$554"),$E212-3*(B211-1)+W$1,FALSE)</f>
        <v>0</v>
      </c>
      <c r="X243" s="45">
        <f ca="1">VLOOKUP($B243,INDIRECT("data!$"&amp;H212&amp;"$3:$CZ$554"),$E212-3*(B211-1)+X$1,FALSE)</f>
        <v>0</v>
      </c>
      <c r="Y243" s="47">
        <f ca="1">VLOOKUP($B243,INDIRECT("data!$"&amp;H212&amp;"$3:$CZ$554"),$E212-3*(B211-1)+Y$1,FALSE)</f>
        <v>2.4</v>
      </c>
      <c r="Z243" s="47">
        <f ca="1">VLOOKUP($B243,INDIRECT("data!$"&amp;H212&amp;"$3:$CZ$554"),$E212-3*(B211-1)+Z$1,FALSE)</f>
        <v>3.3</v>
      </c>
      <c r="AA243" s="47">
        <f ca="1">VLOOKUP($B243,INDIRECT("data!$"&amp;H212&amp;"$3:$CZ$554"),$E212-3*(B211-1)+AA$1,FALSE)</f>
        <v>3.3</v>
      </c>
      <c r="AB243" s="47">
        <f ca="1">VLOOKUP($B243,INDIRECT("data!$"&amp;H212&amp;"$3:$CZ$554"),$E212-3*(B211-1)+AB$1,FALSE)</f>
        <v>2.38</v>
      </c>
      <c r="AC243" s="47">
        <f ca="1">VLOOKUP($B243,INDIRECT("data!$"&amp;H212&amp;"$3:$CZ$554"),$E212-3*(B211-1)+AC$1,FALSE)</f>
        <v>3.27</v>
      </c>
      <c r="AD243" s="47">
        <f ca="1">VLOOKUP($B243,INDIRECT("data!$"&amp;H212&amp;"$3:$CZ$554"),$E212-3*(B211-1)+AD$1,FALSE)</f>
        <v>3.34</v>
      </c>
      <c r="AE243" s="47">
        <f ca="1">VLOOKUP($B243,INDIRECT("data!$"&amp;H212&amp;"$3:$CZ$554"),$E212-3*(B211-1)+AE$1,FALSE)</f>
        <v>2.0699999999999998</v>
      </c>
      <c r="AF243" s="47">
        <f ca="1">VLOOKUP($B243,INDIRECT("data!$"&amp;H212&amp;"$3:$CZ$554"),$E212-3*(B211-1)+AF$1,FALSE)</f>
        <v>1.74</v>
      </c>
      <c r="AG243" s="65">
        <f t="shared" ca="1" si="487"/>
        <v>3</v>
      </c>
      <c r="AH243" s="65">
        <f t="shared" ca="1" si="488"/>
        <v>2</v>
      </c>
      <c r="AI243" s="65">
        <f t="shared" ca="1" si="489"/>
        <v>1</v>
      </c>
      <c r="AJ243" s="65">
        <f t="shared" ca="1" si="490"/>
        <v>0</v>
      </c>
      <c r="AK243" s="65">
        <f t="shared" ca="1" si="491"/>
        <v>1</v>
      </c>
      <c r="AL243" s="66" t="str">
        <f t="shared" ca="1" si="492"/>
        <v>A</v>
      </c>
      <c r="AM243" s="66" t="str">
        <f t="shared" ca="1" si="493"/>
        <v>H-H</v>
      </c>
      <c r="AN243" s="65">
        <f t="shared" ca="1" si="494"/>
        <v>1</v>
      </c>
      <c r="AO243" s="65">
        <f t="shared" ca="1" si="495"/>
        <v>1</v>
      </c>
      <c r="AP243" s="65">
        <f t="shared" ca="1" si="496"/>
        <v>0</v>
      </c>
      <c r="AQ243" s="65">
        <f t="shared" ca="1" si="497"/>
        <v>0</v>
      </c>
      <c r="AR243" s="65">
        <f t="shared" ca="1" si="498"/>
        <v>0</v>
      </c>
      <c r="AS243" s="65">
        <f t="shared" ca="1" si="499"/>
        <v>0</v>
      </c>
      <c r="AT243" s="65">
        <f t="shared" ca="1" si="500"/>
        <v>0</v>
      </c>
    </row>
    <row r="244" spans="1:46" ht="18" customHeight="1" x14ac:dyDescent="0.25">
      <c r="B244" s="42" t="s">
        <v>23</v>
      </c>
      <c r="C244" s="43"/>
      <c r="D244" s="44"/>
      <c r="E244" s="44"/>
      <c r="F244" s="46">
        <f ca="1">SUM(F234:F241)</f>
        <v>10</v>
      </c>
      <c r="G244" s="46">
        <f ca="1">SUM(G234:G241)</f>
        <v>5</v>
      </c>
      <c r="H244" s="42"/>
      <c r="I244" s="46">
        <f t="shared" ref="I244:J244" ca="1" si="501">SUM(I234:I241)</f>
        <v>5</v>
      </c>
      <c r="J244" s="46">
        <f t="shared" ca="1" si="501"/>
        <v>3</v>
      </c>
      <c r="K244" s="42"/>
      <c r="L244" s="44"/>
      <c r="M244" s="46">
        <f t="shared" ref="M244:X244" ca="1" si="502">SUM(M234:M241)</f>
        <v>122</v>
      </c>
      <c r="N244" s="46">
        <f t="shared" ca="1" si="502"/>
        <v>96</v>
      </c>
      <c r="O244" s="46">
        <f t="shared" ca="1" si="502"/>
        <v>32</v>
      </c>
      <c r="P244" s="46">
        <f t="shared" ca="1" si="502"/>
        <v>28</v>
      </c>
      <c r="Q244" s="46">
        <f t="shared" ca="1" si="502"/>
        <v>116</v>
      </c>
      <c r="R244" s="46">
        <f t="shared" ca="1" si="502"/>
        <v>97</v>
      </c>
      <c r="S244" s="46">
        <f t="shared" ca="1" si="502"/>
        <v>41</v>
      </c>
      <c r="T244" s="46">
        <f t="shared" ca="1" si="502"/>
        <v>56</v>
      </c>
      <c r="U244" s="46">
        <f t="shared" ca="1" si="502"/>
        <v>20</v>
      </c>
      <c r="V244" s="46">
        <f t="shared" ca="1" si="502"/>
        <v>15</v>
      </c>
      <c r="W244" s="46">
        <f t="shared" ca="1" si="502"/>
        <v>0</v>
      </c>
      <c r="X244" s="46">
        <f t="shared" ca="1" si="502"/>
        <v>1</v>
      </c>
      <c r="Y244" s="48"/>
      <c r="Z244" s="48"/>
      <c r="AA244" s="48"/>
      <c r="AB244" s="48"/>
      <c r="AC244" s="48"/>
      <c r="AD244" s="48"/>
      <c r="AE244" s="48"/>
      <c r="AF244" s="48"/>
    </row>
    <row r="246" spans="1:46" ht="18" customHeight="1" x14ac:dyDescent="0.25">
      <c r="B246" s="36">
        <f>B211+1</f>
        <v>8</v>
      </c>
      <c r="C246" s="39">
        <v>1</v>
      </c>
      <c r="D246" s="15">
        <f>1+C246</f>
        <v>2</v>
      </c>
      <c r="E246" s="15">
        <f t="shared" ref="E246" si="503">1+D246</f>
        <v>3</v>
      </c>
      <c r="F246" s="15">
        <f t="shared" ref="F246" si="504">1+E246</f>
        <v>4</v>
      </c>
      <c r="G246" s="15">
        <f t="shared" ref="G246" si="505">1+F246</f>
        <v>5</v>
      </c>
      <c r="H246" s="15">
        <f t="shared" ref="H246" si="506">1+G246</f>
        <v>6</v>
      </c>
      <c r="I246" s="15">
        <f t="shared" ref="I246" si="507">1+H246</f>
        <v>7</v>
      </c>
      <c r="J246" s="15">
        <f t="shared" ref="J246" si="508">1+I246</f>
        <v>8</v>
      </c>
      <c r="K246" s="15">
        <f t="shared" ref="K246" si="509">1+J246</f>
        <v>9</v>
      </c>
      <c r="L246" s="15">
        <f t="shared" ref="L246" si="510">1+K246</f>
        <v>10</v>
      </c>
      <c r="M246" s="15">
        <f t="shared" ref="M246" si="511">1+L246</f>
        <v>11</v>
      </c>
      <c r="N246" s="15">
        <f t="shared" ref="N246" si="512">1+M246</f>
        <v>12</v>
      </c>
      <c r="O246" s="15">
        <f t="shared" ref="O246" si="513">1+N246</f>
        <v>13</v>
      </c>
      <c r="P246" s="15">
        <f t="shared" ref="P246" si="514">1+O246</f>
        <v>14</v>
      </c>
      <c r="Q246" s="15">
        <f t="shared" ref="Q246" si="515">1+P246</f>
        <v>15</v>
      </c>
      <c r="R246" s="15">
        <f t="shared" ref="R246" si="516">1+Q246</f>
        <v>16</v>
      </c>
      <c r="S246" s="15">
        <f t="shared" ref="S246" si="517">1+R246</f>
        <v>17</v>
      </c>
      <c r="T246" s="15">
        <f t="shared" ref="T246" si="518">1+S246</f>
        <v>18</v>
      </c>
      <c r="U246" s="15">
        <f t="shared" ref="U246" si="519">1+T246</f>
        <v>19</v>
      </c>
      <c r="V246" s="15">
        <f t="shared" ref="V246" si="520">1+U246</f>
        <v>20</v>
      </c>
      <c r="W246" s="15">
        <f t="shared" ref="W246" si="521">1+V246</f>
        <v>21</v>
      </c>
      <c r="X246" s="15">
        <f t="shared" ref="X246" si="522">1+W246</f>
        <v>22</v>
      </c>
      <c r="Y246" s="15">
        <f t="shared" ref="Y246" si="523">1+X246</f>
        <v>23</v>
      </c>
      <c r="Z246" s="15">
        <f t="shared" ref="Z246" si="524">1+Y246</f>
        <v>24</v>
      </c>
      <c r="AA246" s="15">
        <f t="shared" ref="AA246" si="525">1+Z246</f>
        <v>25</v>
      </c>
      <c r="AB246" s="15">
        <f t="shared" ref="AB246" si="526">1+AA246</f>
        <v>26</v>
      </c>
      <c r="AC246" s="15">
        <f t="shared" ref="AC246" si="527">1+AB246</f>
        <v>27</v>
      </c>
      <c r="AD246" s="15">
        <f t="shared" ref="AD246" si="528">1+AC246</f>
        <v>28</v>
      </c>
      <c r="AE246" s="15">
        <f t="shared" ref="AE246" si="529">1+AD246</f>
        <v>29</v>
      </c>
      <c r="AF246" s="15">
        <f t="shared" ref="AF246" si="530">1+AE246</f>
        <v>30</v>
      </c>
    </row>
    <row r="247" spans="1:46" ht="18" customHeight="1" x14ac:dyDescent="0.25">
      <c r="B247" s="36" t="str">
        <f ca="1">INDIRECT("teams!a"&amp;B246)</f>
        <v>Hull</v>
      </c>
      <c r="C247" s="40">
        <v>74</v>
      </c>
      <c r="D247" s="13">
        <f>C247-1</f>
        <v>73</v>
      </c>
      <c r="E247" s="13">
        <f>D247-1</f>
        <v>72</v>
      </c>
      <c r="F247" s="51" t="s">
        <v>94</v>
      </c>
      <c r="G247" s="13" t="s">
        <v>95</v>
      </c>
      <c r="H247" s="13" t="s">
        <v>96</v>
      </c>
    </row>
    <row r="248" spans="1:46" ht="18" customHeight="1" x14ac:dyDescent="0.25">
      <c r="B248" s="12" t="str">
        <f ca="1">CONCATENATE(B247,"-Home")</f>
        <v>Hull-Home</v>
      </c>
      <c r="C248" s="40" t="s">
        <v>22</v>
      </c>
      <c r="D248" s="13" t="s">
        <v>50</v>
      </c>
      <c r="E248" s="13" t="s">
        <v>51</v>
      </c>
      <c r="F248" s="13" t="s">
        <v>3</v>
      </c>
      <c r="G248" s="13" t="s">
        <v>4</v>
      </c>
      <c r="H248" s="13" t="s">
        <v>6</v>
      </c>
      <c r="I248" s="13" t="s">
        <v>1</v>
      </c>
      <c r="J248" s="13" t="s">
        <v>2</v>
      </c>
      <c r="K248" s="13" t="s">
        <v>5</v>
      </c>
      <c r="L248" s="13" t="s">
        <v>52</v>
      </c>
      <c r="M248" s="13" t="s">
        <v>53</v>
      </c>
      <c r="N248" s="13" t="s">
        <v>54</v>
      </c>
      <c r="O248" s="13" t="s">
        <v>55</v>
      </c>
      <c r="P248" s="13" t="s">
        <v>56</v>
      </c>
      <c r="Q248" s="13" t="s">
        <v>57</v>
      </c>
      <c r="R248" s="13" t="s">
        <v>58</v>
      </c>
      <c r="S248" s="13" t="s">
        <v>59</v>
      </c>
      <c r="T248" s="13" t="s">
        <v>60</v>
      </c>
      <c r="U248" s="13" t="s">
        <v>61</v>
      </c>
      <c r="V248" s="13" t="s">
        <v>62</v>
      </c>
      <c r="W248" s="13" t="s">
        <v>63</v>
      </c>
      <c r="X248" s="13" t="s">
        <v>64</v>
      </c>
      <c r="Y248" s="13" t="s">
        <v>65</v>
      </c>
      <c r="Z248" s="13" t="s">
        <v>66</v>
      </c>
      <c r="AA248" s="13" t="s">
        <v>67</v>
      </c>
      <c r="AB248" s="13" t="s">
        <v>68</v>
      </c>
      <c r="AC248" s="13" t="s">
        <v>69</v>
      </c>
      <c r="AD248" s="13" t="s">
        <v>70</v>
      </c>
      <c r="AE248" s="13" t="s">
        <v>71</v>
      </c>
      <c r="AF248" s="13" t="s">
        <v>72</v>
      </c>
      <c r="AG248" s="62" t="s">
        <v>140</v>
      </c>
      <c r="AH248" s="62" t="s">
        <v>141</v>
      </c>
      <c r="AI248" s="62" t="s">
        <v>142</v>
      </c>
      <c r="AJ248" s="62" t="s">
        <v>143</v>
      </c>
      <c r="AK248" s="62" t="s">
        <v>144</v>
      </c>
      <c r="AL248" s="63" t="s">
        <v>145</v>
      </c>
      <c r="AM248" s="63" t="s">
        <v>146</v>
      </c>
      <c r="AN248" s="62" t="s">
        <v>147</v>
      </c>
      <c r="AO248" s="64" t="s">
        <v>150</v>
      </c>
      <c r="AP248" s="64" t="s">
        <v>151</v>
      </c>
      <c r="AQ248" s="62" t="s">
        <v>148</v>
      </c>
      <c r="AR248" s="62" t="s">
        <v>149</v>
      </c>
      <c r="AS248" s="62" t="s">
        <v>152</v>
      </c>
      <c r="AT248" s="62" t="s">
        <v>153</v>
      </c>
    </row>
    <row r="249" spans="1:46" ht="18" customHeight="1" x14ac:dyDescent="0.25">
      <c r="A249" s="49" t="str">
        <f ca="1">CONCATENATE(B248,"-",B249)</f>
        <v>Hull-Home-1</v>
      </c>
      <c r="B249" s="12">
        <v>1</v>
      </c>
      <c r="C249" s="41">
        <f ca="1">VLOOKUP($B249,INDIRECT("data!$"&amp;F247&amp;"$3:$CZ$554"),$C247-3*(B246-1)+C$1,FALSE)</f>
        <v>43375</v>
      </c>
      <c r="D249" s="30" t="str">
        <f ca="1">VLOOKUP($B249,INDIRECT("data!$"&amp;F247&amp;"$3:$CZ$554"),$C247-3*(B246-1)+D$1,FALSE)</f>
        <v>Hull</v>
      </c>
      <c r="E249" s="30" t="str">
        <f ca="1">VLOOKUP($B249,INDIRECT("data!$"&amp;F247&amp;"$3:$CZ$554"),$C247-3*(B246-1)+E$1,FALSE)</f>
        <v>Leeds</v>
      </c>
      <c r="F249" s="29">
        <f ca="1">VLOOKUP($B249,INDIRECT("data!$"&amp;F247&amp;"$3:$CZ$554"),$C247-3*(B246-1)+F$1,FALSE)</f>
        <v>0</v>
      </c>
      <c r="G249" s="29">
        <f ca="1">VLOOKUP($B249,INDIRECT("data!$"&amp;F247&amp;"$3:$CZ$554"),$C247-3*(B246-1)+G$1,FALSE)</f>
        <v>1</v>
      </c>
      <c r="H249" s="15" t="str">
        <f ca="1">VLOOKUP($B249,INDIRECT("data!$"&amp;F247&amp;"$3:$CZ$554"),$C247-3*(B246-1)+H$1,FALSE)</f>
        <v>A</v>
      </c>
      <c r="I249" s="29">
        <f ca="1">VLOOKUP($B249,INDIRECT("data!$"&amp;F247&amp;"$3:$CZ$554"),$C247-3*(B246-1)+I$1,FALSE)</f>
        <v>0</v>
      </c>
      <c r="J249" s="29">
        <f ca="1">VLOOKUP($B249,INDIRECT("data!$"&amp;F247&amp;"$3:$CZ$554"),$C247-3*(B246-1)+J$1,FALSE)</f>
        <v>0</v>
      </c>
      <c r="K249" s="15" t="str">
        <f ca="1">VLOOKUP($B249,INDIRECT("data!$"&amp;F247&amp;"$3:$CZ$554"),$C247-3*(B246-1)+K$1,FALSE)</f>
        <v>D</v>
      </c>
      <c r="L249" s="30" t="str">
        <f ca="1">VLOOKUP($B249,INDIRECT("data!$"&amp;F247&amp;"$3:$CZ$554"),$C247-3*(B246-1)+L$1,FALSE)</f>
        <v>D Bond</v>
      </c>
      <c r="M249" s="45">
        <f ca="1">VLOOKUP($B249,INDIRECT("data!$"&amp;F247&amp;"$3:$CZ$554"),$C247-3*(B246-1)+M$1,FALSE)</f>
        <v>10</v>
      </c>
      <c r="N249" s="45">
        <f ca="1">VLOOKUP($B249,INDIRECT("data!$"&amp;F247&amp;"$3:$CZ$554"),$C247-3*(B246-1)+N$1,FALSE)</f>
        <v>11</v>
      </c>
      <c r="O249" s="45">
        <f ca="1">VLOOKUP($B249,INDIRECT("data!$"&amp;F247&amp;"$3:$CZ$554"),$C247-3*(B246-1)+O$1,FALSE)</f>
        <v>1</v>
      </c>
      <c r="P249" s="45">
        <f ca="1">VLOOKUP($B249,INDIRECT("data!$"&amp;F247&amp;"$3:$CZ$554"),$C247-3*(B246-1)+P$1,FALSE)</f>
        <v>1</v>
      </c>
      <c r="Q249" s="45">
        <f ca="1">VLOOKUP($B249,INDIRECT("data!$"&amp;F247&amp;"$3:$CZ$554"),$C247-3*(B246-1)+Q$1,FALSE)</f>
        <v>13</v>
      </c>
      <c r="R249" s="45">
        <f ca="1">VLOOKUP($B249,INDIRECT("data!$"&amp;F247&amp;"$3:$CZ$554"),$C247-3*(B246-1)+R$1,FALSE)</f>
        <v>9</v>
      </c>
      <c r="S249" s="45">
        <f ca="1">VLOOKUP($B249,INDIRECT("data!$"&amp;F247&amp;"$3:$CZ$554"),$C247-3*(B246-1)+S$1,FALSE)</f>
        <v>3</v>
      </c>
      <c r="T249" s="45">
        <f ca="1">VLOOKUP($B249,INDIRECT("data!$"&amp;F247&amp;"$3:$CZ$554"),$C247-3*(B246-1)+T$1,FALSE)</f>
        <v>4</v>
      </c>
      <c r="U249" s="45">
        <f ca="1">VLOOKUP($B249,INDIRECT("data!$"&amp;F247&amp;"$3:$CZ$554"),$C247-3*(B246-1)+U$1,FALSE)</f>
        <v>1</v>
      </c>
      <c r="V249" s="45">
        <f ca="1">VLOOKUP($B249,INDIRECT("data!$"&amp;F247&amp;"$3:$CZ$554"),$C247-3*(B246-1)+V$1,FALSE)</f>
        <v>3</v>
      </c>
      <c r="W249" s="45">
        <f ca="1">VLOOKUP($B249,INDIRECT("data!$"&amp;F247&amp;"$3:$CZ$554"),$C247-3*(B246-1)+W$1,FALSE)</f>
        <v>0</v>
      </c>
      <c r="X249" s="45">
        <f ca="1">VLOOKUP($B249,INDIRECT("data!$"&amp;F247&amp;"$3:$CZ$554"),$C247-3*(B246-1)+X$1,FALSE)</f>
        <v>0</v>
      </c>
      <c r="Y249" s="47">
        <f ca="1">VLOOKUP($B249,INDIRECT("data!$"&amp;F247&amp;"$3:$CZ$554"),$C247-3*(B246-1)+Y$1,FALSE)</f>
        <v>3.6</v>
      </c>
      <c r="Z249" s="47">
        <f ca="1">VLOOKUP($B249,INDIRECT("data!$"&amp;F247&amp;"$3:$CZ$554"),$C247-3*(B246-1)+Z$1,FALSE)</f>
        <v>3.6</v>
      </c>
      <c r="AA249" s="47">
        <f ca="1">VLOOKUP($B249,INDIRECT("data!$"&amp;F247&amp;"$3:$CZ$554"),$C247-3*(B246-1)+AA$1,FALSE)</f>
        <v>2.14</v>
      </c>
      <c r="AB249" s="47">
        <f ca="1">VLOOKUP($B249,INDIRECT("data!$"&amp;F247&amp;"$3:$CZ$554"),$C247-3*(B246-1)+AB$1,FALSE)</f>
        <v>3.58</v>
      </c>
      <c r="AC249" s="47">
        <f ca="1">VLOOKUP($B249,INDIRECT("data!$"&amp;F247&amp;"$3:$CZ$554"),$C247-3*(B246-1)+AC$1,FALSE)</f>
        <v>3.57</v>
      </c>
      <c r="AD249" s="47">
        <f ca="1">VLOOKUP($B249,INDIRECT("data!$"&amp;F247&amp;"$3:$CZ$554"),$C247-3*(B246-1)+AD$1,FALSE)</f>
        <v>2.15</v>
      </c>
      <c r="AE249" s="47">
        <f ca="1">VLOOKUP($B249,INDIRECT("data!$"&amp;F247&amp;"$3:$CZ$554"),$C247-3*(B246-1)+AE$1,FALSE)</f>
        <v>1.81</v>
      </c>
      <c r="AF249" s="47">
        <f ca="1">VLOOKUP($B249,INDIRECT("data!$"&amp;F247&amp;"$3:$CZ$554"),$C247-3*(B246-1)+AF$1,FALSE)</f>
        <v>1.98</v>
      </c>
      <c r="AG249" s="65">
        <f ca="1">IF(C249="","",F249+G249)</f>
        <v>1</v>
      </c>
      <c r="AH249" s="65">
        <f ca="1">IF(C249="","",I249+J249)</f>
        <v>0</v>
      </c>
      <c r="AI249" s="65">
        <f ca="1">IF(C249="","",AJ249+AK249)</f>
        <v>1</v>
      </c>
      <c r="AJ249" s="65">
        <f ca="1">IF(C249="","",F249-I249)</f>
        <v>0</v>
      </c>
      <c r="AK249" s="65">
        <f ca="1">IF(C249="","",G249-J249)</f>
        <v>1</v>
      </c>
      <c r="AL249" s="66" t="str">
        <f ca="1">IF(AJ249&gt;AK249,"H",IF(AJ249=AK249,"D",IF(AJ249&lt;AK249,"A","Error!")))</f>
        <v>A</v>
      </c>
      <c r="AM249" s="66" t="str">
        <f ca="1">IF(C249="","",CONCATENATE(K249,"-",H249))</f>
        <v>D-A</v>
      </c>
      <c r="AN249" s="65">
        <f ca="1">IF(C249="","",IF(AND(F249&gt;0,G249&gt;0),1,0))</f>
        <v>0</v>
      </c>
      <c r="AO249" s="65">
        <f ca="1">IF(C249="","",IF(AND(F249&gt;0,I249&gt;0),1,0))</f>
        <v>0</v>
      </c>
      <c r="AP249" s="65">
        <f ca="1">IF(C249="","",IF(AND(G249&gt;0,J249&gt;0),1,0))</f>
        <v>0</v>
      </c>
      <c r="AQ249" s="65">
        <f ca="1">IF(C249="","",IF(AND(H249="H",G249=0),1,0))</f>
        <v>0</v>
      </c>
      <c r="AR249" s="65">
        <f ca="1">IF(C249="","",IF(AND(H249="A",F249=0),1,0))</f>
        <v>1</v>
      </c>
      <c r="AS249" s="65">
        <f ca="1">IF(C249="","",IF(AND(K249="H",AL249="H"),1,0))</f>
        <v>0</v>
      </c>
      <c r="AT249" s="65">
        <f ca="1">IF(C249="","",IF(AND(K249="A",AL249="A"),1,0))</f>
        <v>0</v>
      </c>
    </row>
    <row r="250" spans="1:46" ht="18" customHeight="1" x14ac:dyDescent="0.25">
      <c r="A250" s="49" t="str">
        <f ca="1">CONCATENATE(B248,"-",B250)</f>
        <v>Hull-Home-2</v>
      </c>
      <c r="B250" s="12">
        <v>2</v>
      </c>
      <c r="C250" s="41">
        <f ca="1">VLOOKUP($B250,INDIRECT("data!$"&amp;F247&amp;"$3:$CZ$554"),$C247-3*(B246-1)+C$1,FALSE)</f>
        <v>43372</v>
      </c>
      <c r="D250" s="30" t="str">
        <f ca="1">VLOOKUP($B250,INDIRECT("data!$"&amp;F247&amp;"$3:$CZ$554"),$C247-3*(B246-1)+D$1,FALSE)</f>
        <v>Hull</v>
      </c>
      <c r="E250" s="30" t="str">
        <f ca="1">VLOOKUP($B250,INDIRECT("data!$"&amp;F247&amp;"$3:$CZ$554"),$C247-3*(B246-1)+E$1,FALSE)</f>
        <v>Middlesbrough</v>
      </c>
      <c r="F250" s="29">
        <f ca="1">VLOOKUP($B250,INDIRECT("data!$"&amp;F247&amp;"$3:$CZ$554"),$C247-3*(B246-1)+F$1,FALSE)</f>
        <v>1</v>
      </c>
      <c r="G250" s="29">
        <f ca="1">VLOOKUP($B250,INDIRECT("data!$"&amp;F247&amp;"$3:$CZ$554"),$C247-3*(B246-1)+G$1,FALSE)</f>
        <v>1</v>
      </c>
      <c r="H250" s="15" t="str">
        <f ca="1">VLOOKUP($B250,INDIRECT("data!$"&amp;F247&amp;"$3:$CZ$554"),$C247-3*(B246-1)+H$1,FALSE)</f>
        <v>D</v>
      </c>
      <c r="I250" s="29">
        <f ca="1">VLOOKUP($B250,INDIRECT("data!$"&amp;F247&amp;"$3:$CZ$554"),$C247-3*(B246-1)+I$1,FALSE)</f>
        <v>0</v>
      </c>
      <c r="J250" s="29">
        <f ca="1">VLOOKUP($B250,INDIRECT("data!$"&amp;F247&amp;"$3:$CZ$554"),$C247-3*(B246-1)+J$1,FALSE)</f>
        <v>0</v>
      </c>
      <c r="K250" s="15" t="str">
        <f ca="1">VLOOKUP($B250,INDIRECT("data!$"&amp;F247&amp;"$3:$CZ$554"),$C247-3*(B246-1)+K$1,FALSE)</f>
        <v>D</v>
      </c>
      <c r="L250" s="30" t="str">
        <f ca="1">VLOOKUP($B250,INDIRECT("data!$"&amp;F247&amp;"$3:$CZ$554"),$C247-3*(B246-1)+L$1,FALSE)</f>
        <v>D England</v>
      </c>
      <c r="M250" s="45">
        <f ca="1">VLOOKUP($B250,INDIRECT("data!$"&amp;F247&amp;"$3:$CZ$554"),$C247-3*(B246-1)+M$1,FALSE)</f>
        <v>10</v>
      </c>
      <c r="N250" s="45">
        <f ca="1">VLOOKUP($B250,INDIRECT("data!$"&amp;F247&amp;"$3:$CZ$554"),$C247-3*(B246-1)+N$1,FALSE)</f>
        <v>12</v>
      </c>
      <c r="O250" s="45">
        <f ca="1">VLOOKUP($B250,INDIRECT("data!$"&amp;F247&amp;"$3:$CZ$554"),$C247-3*(B246-1)+O$1,FALSE)</f>
        <v>3</v>
      </c>
      <c r="P250" s="45">
        <f ca="1">VLOOKUP($B250,INDIRECT("data!$"&amp;F247&amp;"$3:$CZ$554"),$C247-3*(B246-1)+P$1,FALSE)</f>
        <v>4</v>
      </c>
      <c r="Q250" s="45">
        <f ca="1">VLOOKUP($B250,INDIRECT("data!$"&amp;F247&amp;"$3:$CZ$554"),$C247-3*(B246-1)+Q$1,FALSE)</f>
        <v>9</v>
      </c>
      <c r="R250" s="45">
        <f ca="1">VLOOKUP($B250,INDIRECT("data!$"&amp;F247&amp;"$3:$CZ$554"),$C247-3*(B246-1)+R$1,FALSE)</f>
        <v>17</v>
      </c>
      <c r="S250" s="45">
        <f ca="1">VLOOKUP($B250,INDIRECT("data!$"&amp;F247&amp;"$3:$CZ$554"),$C247-3*(B246-1)+S$1,FALSE)</f>
        <v>2</v>
      </c>
      <c r="T250" s="45">
        <f ca="1">VLOOKUP($B250,INDIRECT("data!$"&amp;F247&amp;"$3:$CZ$554"),$C247-3*(B246-1)+T$1,FALSE)</f>
        <v>4</v>
      </c>
      <c r="U250" s="45">
        <f ca="1">VLOOKUP($B250,INDIRECT("data!$"&amp;F247&amp;"$3:$CZ$554"),$C247-3*(B246-1)+U$1,FALSE)</f>
        <v>3</v>
      </c>
      <c r="V250" s="45">
        <f ca="1">VLOOKUP($B250,INDIRECT("data!$"&amp;F247&amp;"$3:$CZ$554"),$C247-3*(B246-1)+V$1,FALSE)</f>
        <v>2</v>
      </c>
      <c r="W250" s="45">
        <f ca="1">VLOOKUP($B250,INDIRECT("data!$"&amp;F247&amp;"$3:$CZ$554"),$C247-3*(B246-1)+W$1,FALSE)</f>
        <v>0</v>
      </c>
      <c r="X250" s="45">
        <f ca="1">VLOOKUP($B250,INDIRECT("data!$"&amp;F247&amp;"$3:$CZ$554"),$C247-3*(B246-1)+X$1,FALSE)</f>
        <v>0</v>
      </c>
      <c r="Y250" s="47">
        <f ca="1">VLOOKUP($B250,INDIRECT("data!$"&amp;F247&amp;"$3:$CZ$554"),$C247-3*(B246-1)+Y$1,FALSE)</f>
        <v>3.6</v>
      </c>
      <c r="Z250" s="47">
        <f ca="1">VLOOKUP($B250,INDIRECT("data!$"&amp;F247&amp;"$3:$CZ$554"),$C247-3*(B246-1)+Z$1,FALSE)</f>
        <v>3.4</v>
      </c>
      <c r="AA250" s="47">
        <f ca="1">VLOOKUP($B250,INDIRECT("data!$"&amp;F247&amp;"$3:$CZ$554"),$C247-3*(B246-1)+AA$1,FALSE)</f>
        <v>2.2000000000000002</v>
      </c>
      <c r="AB250" s="47">
        <f ca="1">VLOOKUP($B250,INDIRECT("data!$"&amp;F247&amp;"$3:$CZ$554"),$C247-3*(B246-1)+AB$1,FALSE)</f>
        <v>3.59</v>
      </c>
      <c r="AC250" s="47">
        <f ca="1">VLOOKUP($B250,INDIRECT("data!$"&amp;F247&amp;"$3:$CZ$554"),$C247-3*(B246-1)+AC$1,FALSE)</f>
        <v>3.23</v>
      </c>
      <c r="AD250" s="47">
        <f ca="1">VLOOKUP($B250,INDIRECT("data!$"&amp;F247&amp;"$3:$CZ$554"),$C247-3*(B246-1)+AD$1,FALSE)</f>
        <v>2.29</v>
      </c>
      <c r="AE250" s="47">
        <f ca="1">VLOOKUP($B250,INDIRECT("data!$"&amp;F247&amp;"$3:$CZ$554"),$C247-3*(B246-1)+AE$1,FALSE)</f>
        <v>2.15</v>
      </c>
      <c r="AF250" s="47">
        <f ca="1">VLOOKUP($B250,INDIRECT("data!$"&amp;F247&amp;"$3:$CZ$554"),$C247-3*(B246-1)+AF$1,FALSE)</f>
        <v>1.68</v>
      </c>
      <c r="AG250" s="65">
        <f t="shared" ref="AG250:AG256" ca="1" si="531">IF(C250="","",F250+G250)</f>
        <v>2</v>
      </c>
      <c r="AH250" s="65">
        <f t="shared" ref="AH250:AH256" ca="1" si="532">IF(C250="","",I250+J250)</f>
        <v>0</v>
      </c>
      <c r="AI250" s="65">
        <f t="shared" ref="AI250:AI256" ca="1" si="533">IF(C250="","",AJ250+AK250)</f>
        <v>2</v>
      </c>
      <c r="AJ250" s="65">
        <f t="shared" ref="AJ250:AJ256" ca="1" si="534">IF(C250="","",F250-I250)</f>
        <v>1</v>
      </c>
      <c r="AK250" s="65">
        <f t="shared" ref="AK250:AK256" ca="1" si="535">IF(C250="","",G250-J250)</f>
        <v>1</v>
      </c>
      <c r="AL250" s="66" t="str">
        <f t="shared" ref="AL250:AL256" ca="1" si="536">IF(AJ250&gt;AK250,"H",IF(AJ250=AK250,"D",IF(AJ250&lt;AK250,"A","Error!")))</f>
        <v>D</v>
      </c>
      <c r="AM250" s="66" t="str">
        <f t="shared" ref="AM250:AM256" ca="1" si="537">IF(C250="","",CONCATENATE(K250,"-",H250))</f>
        <v>D-D</v>
      </c>
      <c r="AN250" s="65">
        <f t="shared" ref="AN250:AN256" ca="1" si="538">IF(C250="","",IF(AND(F250&gt;0,G250&gt;0),1,0))</f>
        <v>1</v>
      </c>
      <c r="AO250" s="65">
        <f t="shared" ref="AO250:AO256" ca="1" si="539">IF(C250="","",IF(AND(F250&gt;0,I250&gt;0),1,0))</f>
        <v>0</v>
      </c>
      <c r="AP250" s="65">
        <f t="shared" ref="AP250:AP256" ca="1" si="540">IF(C250="","",IF(AND(G250&gt;0,J250&gt;0),1,0))</f>
        <v>0</v>
      </c>
      <c r="AQ250" s="65">
        <f t="shared" ref="AQ250:AQ256" ca="1" si="541">IF(C250="","",IF(AND(H250="H",G250=0),1,0))</f>
        <v>0</v>
      </c>
      <c r="AR250" s="65">
        <f t="shared" ref="AR250:AR256" ca="1" si="542">IF(C250="","",IF(AND(H250="A",F250=0),1,0))</f>
        <v>0</v>
      </c>
      <c r="AS250" s="65">
        <f t="shared" ref="AS250:AS256" ca="1" si="543">IF(C250="","",IF(AND(K250="H",AL250="H"),1,0))</f>
        <v>0</v>
      </c>
      <c r="AT250" s="65">
        <f t="shared" ref="AT250:AT256" ca="1" si="544">IF(C250="","",IF(AND(K250="A",AL250="A"),1,0))</f>
        <v>0</v>
      </c>
    </row>
    <row r="251" spans="1:46" ht="18" customHeight="1" x14ac:dyDescent="0.25">
      <c r="A251" s="49" t="str">
        <f ca="1">CONCATENATE(B248,"-",B251)</f>
        <v>Hull-Home-3</v>
      </c>
      <c r="B251" s="12">
        <v>3</v>
      </c>
      <c r="C251" s="41">
        <f ca="1">VLOOKUP($B251,INDIRECT("data!$"&amp;F247&amp;"$3:$CZ$554"),$C247-3*(B246-1)+C$1,FALSE)</f>
        <v>43358</v>
      </c>
      <c r="D251" s="30" t="str">
        <f ca="1">VLOOKUP($B251,INDIRECT("data!$"&amp;F247&amp;"$3:$CZ$554"),$C247-3*(B246-1)+D$1,FALSE)</f>
        <v>Hull</v>
      </c>
      <c r="E251" s="30" t="str">
        <f ca="1">VLOOKUP($B251,INDIRECT("data!$"&amp;F247&amp;"$3:$CZ$554"),$C247-3*(B246-1)+E$1,FALSE)</f>
        <v>Ipswich</v>
      </c>
      <c r="F251" s="29">
        <f ca="1">VLOOKUP($B251,INDIRECT("data!$"&amp;F247&amp;"$3:$CZ$554"),$C247-3*(B246-1)+F$1,FALSE)</f>
        <v>2</v>
      </c>
      <c r="G251" s="29">
        <f ca="1">VLOOKUP($B251,INDIRECT("data!$"&amp;F247&amp;"$3:$CZ$554"),$C247-3*(B246-1)+G$1,FALSE)</f>
        <v>0</v>
      </c>
      <c r="H251" s="15" t="str">
        <f ca="1">VLOOKUP($B251,INDIRECT("data!$"&amp;F247&amp;"$3:$CZ$554"),$C247-3*(B246-1)+H$1,FALSE)</f>
        <v>H</v>
      </c>
      <c r="I251" s="29">
        <f ca="1">VLOOKUP($B251,INDIRECT("data!$"&amp;F247&amp;"$3:$CZ$554"),$C247-3*(B246-1)+I$1,FALSE)</f>
        <v>1</v>
      </c>
      <c r="J251" s="29">
        <f ca="1">VLOOKUP($B251,INDIRECT("data!$"&amp;F247&amp;"$3:$CZ$554"),$C247-3*(B246-1)+J$1,FALSE)</f>
        <v>0</v>
      </c>
      <c r="K251" s="15" t="str">
        <f ca="1">VLOOKUP($B251,INDIRECT("data!$"&amp;F247&amp;"$3:$CZ$554"),$C247-3*(B246-1)+K$1,FALSE)</f>
        <v>H</v>
      </c>
      <c r="L251" s="30" t="str">
        <f ca="1">VLOOKUP($B251,INDIRECT("data!$"&amp;F247&amp;"$3:$CZ$554"),$C247-3*(B246-1)+L$1,FALSE)</f>
        <v>T Harrington</v>
      </c>
      <c r="M251" s="45">
        <f ca="1">VLOOKUP($B251,INDIRECT("data!$"&amp;F247&amp;"$3:$CZ$554"),$C247-3*(B246-1)+M$1,FALSE)</f>
        <v>13</v>
      </c>
      <c r="N251" s="45">
        <f ca="1">VLOOKUP($B251,INDIRECT("data!$"&amp;F247&amp;"$3:$CZ$554"),$C247-3*(B246-1)+N$1,FALSE)</f>
        <v>6</v>
      </c>
      <c r="O251" s="45">
        <f ca="1">VLOOKUP($B251,INDIRECT("data!$"&amp;F247&amp;"$3:$CZ$554"),$C247-3*(B246-1)+O$1,FALSE)</f>
        <v>7</v>
      </c>
      <c r="P251" s="45">
        <f ca="1">VLOOKUP($B251,INDIRECT("data!$"&amp;F247&amp;"$3:$CZ$554"),$C247-3*(B246-1)+P$1,FALSE)</f>
        <v>1</v>
      </c>
      <c r="Q251" s="45">
        <f ca="1">VLOOKUP($B251,INDIRECT("data!$"&amp;F247&amp;"$3:$CZ$554"),$C247-3*(B246-1)+Q$1,FALSE)</f>
        <v>12</v>
      </c>
      <c r="R251" s="45">
        <f ca="1">VLOOKUP($B251,INDIRECT("data!$"&amp;F247&amp;"$3:$CZ$554"),$C247-3*(B246-1)+R$1,FALSE)</f>
        <v>21</v>
      </c>
      <c r="S251" s="45">
        <f ca="1">VLOOKUP($B251,INDIRECT("data!$"&amp;F247&amp;"$3:$CZ$554"),$C247-3*(B246-1)+S$1,FALSE)</f>
        <v>7</v>
      </c>
      <c r="T251" s="45">
        <f ca="1">VLOOKUP($B251,INDIRECT("data!$"&amp;F247&amp;"$3:$CZ$554"),$C247-3*(B246-1)+T$1,FALSE)</f>
        <v>5</v>
      </c>
      <c r="U251" s="45">
        <f ca="1">VLOOKUP($B251,INDIRECT("data!$"&amp;F247&amp;"$3:$CZ$554"),$C247-3*(B246-1)+U$1,FALSE)</f>
        <v>2</v>
      </c>
      <c r="V251" s="45">
        <f ca="1">VLOOKUP($B251,INDIRECT("data!$"&amp;F247&amp;"$3:$CZ$554"),$C247-3*(B246-1)+V$1,FALSE)</f>
        <v>0</v>
      </c>
      <c r="W251" s="45">
        <f ca="1">VLOOKUP($B251,INDIRECT("data!$"&amp;F247&amp;"$3:$CZ$554"),$C247-3*(B246-1)+W$1,FALSE)</f>
        <v>0</v>
      </c>
      <c r="X251" s="45">
        <f ca="1">VLOOKUP($B251,INDIRECT("data!$"&amp;F247&amp;"$3:$CZ$554"),$C247-3*(B246-1)+X$1,FALSE)</f>
        <v>0</v>
      </c>
      <c r="Y251" s="47">
        <f ca="1">VLOOKUP($B251,INDIRECT("data!$"&amp;F247&amp;"$3:$CZ$554"),$C247-3*(B246-1)+Y$1,FALSE)</f>
        <v>2.2999999999999998</v>
      </c>
      <c r="Z251" s="47">
        <f ca="1">VLOOKUP($B251,INDIRECT("data!$"&amp;F247&amp;"$3:$CZ$554"),$C247-3*(B246-1)+Z$1,FALSE)</f>
        <v>3.3</v>
      </c>
      <c r="AA251" s="47">
        <f ca="1">VLOOKUP($B251,INDIRECT("data!$"&amp;F247&amp;"$3:$CZ$554"),$C247-3*(B246-1)+AA$1,FALSE)</f>
        <v>3.5</v>
      </c>
      <c r="AB251" s="47">
        <f ca="1">VLOOKUP($B251,INDIRECT("data!$"&amp;F247&amp;"$3:$CZ$554"),$C247-3*(B246-1)+AB$1,FALSE)</f>
        <v>2.2599999999999998</v>
      </c>
      <c r="AC251" s="47">
        <f ca="1">VLOOKUP($B251,INDIRECT("data!$"&amp;F247&amp;"$3:$CZ$554"),$C247-3*(B246-1)+AC$1,FALSE)</f>
        <v>3.31</v>
      </c>
      <c r="AD251" s="47">
        <f ca="1">VLOOKUP($B251,INDIRECT("data!$"&amp;F247&amp;"$3:$CZ$554"),$C247-3*(B246-1)+AD$1,FALSE)</f>
        <v>3.5</v>
      </c>
      <c r="AE251" s="47">
        <f ca="1">VLOOKUP($B251,INDIRECT("data!$"&amp;F247&amp;"$3:$CZ$554"),$C247-3*(B246-1)+AE$1,FALSE)</f>
        <v>2.0499999999999998</v>
      </c>
      <c r="AF251" s="47">
        <f ca="1">VLOOKUP($B251,INDIRECT("data!$"&amp;F247&amp;"$3:$CZ$554"),$C247-3*(B246-1)+AF$1,FALSE)</f>
        <v>1.76</v>
      </c>
      <c r="AG251" s="65">
        <f t="shared" ca="1" si="531"/>
        <v>2</v>
      </c>
      <c r="AH251" s="65">
        <f t="shared" ca="1" si="532"/>
        <v>1</v>
      </c>
      <c r="AI251" s="65">
        <f t="shared" ca="1" si="533"/>
        <v>1</v>
      </c>
      <c r="AJ251" s="65">
        <f t="shared" ca="1" si="534"/>
        <v>1</v>
      </c>
      <c r="AK251" s="65">
        <f t="shared" ca="1" si="535"/>
        <v>0</v>
      </c>
      <c r="AL251" s="66" t="str">
        <f t="shared" ca="1" si="536"/>
        <v>H</v>
      </c>
      <c r="AM251" s="66" t="str">
        <f t="shared" ca="1" si="537"/>
        <v>H-H</v>
      </c>
      <c r="AN251" s="65">
        <f t="shared" ca="1" si="538"/>
        <v>0</v>
      </c>
      <c r="AO251" s="65">
        <f t="shared" ca="1" si="539"/>
        <v>1</v>
      </c>
      <c r="AP251" s="65">
        <f t="shared" ca="1" si="540"/>
        <v>0</v>
      </c>
      <c r="AQ251" s="65">
        <f t="shared" ca="1" si="541"/>
        <v>1</v>
      </c>
      <c r="AR251" s="65">
        <f t="shared" ca="1" si="542"/>
        <v>0</v>
      </c>
      <c r="AS251" s="65">
        <f t="shared" ca="1" si="543"/>
        <v>1</v>
      </c>
      <c r="AT251" s="65">
        <f t="shared" ca="1" si="544"/>
        <v>0</v>
      </c>
    </row>
    <row r="252" spans="1:46" ht="18" customHeight="1" x14ac:dyDescent="0.25">
      <c r="A252" s="49" t="str">
        <f ca="1">CONCATENATE(B248,"-",B252)</f>
        <v>Hull-Home-4</v>
      </c>
      <c r="B252" s="12">
        <v>4</v>
      </c>
      <c r="C252" s="41">
        <f ca="1">VLOOKUP($B252,INDIRECT("data!$"&amp;F247&amp;"$3:$CZ$554"),$C247-3*(B246-1)+C$1,FALSE)</f>
        <v>43344</v>
      </c>
      <c r="D252" s="30" t="str">
        <f ca="1">VLOOKUP($B252,INDIRECT("data!$"&amp;F247&amp;"$3:$CZ$554"),$C247-3*(B246-1)+D$1,FALSE)</f>
        <v>Hull</v>
      </c>
      <c r="E252" s="30" t="str">
        <f ca="1">VLOOKUP($B252,INDIRECT("data!$"&amp;F247&amp;"$3:$CZ$554"),$C247-3*(B246-1)+E$1,FALSE)</f>
        <v>Derby</v>
      </c>
      <c r="F252" s="29">
        <f ca="1">VLOOKUP($B252,INDIRECT("data!$"&amp;F247&amp;"$3:$CZ$554"),$C247-3*(B246-1)+F$1,FALSE)</f>
        <v>1</v>
      </c>
      <c r="G252" s="29">
        <f ca="1">VLOOKUP($B252,INDIRECT("data!$"&amp;F247&amp;"$3:$CZ$554"),$C247-3*(B246-1)+G$1,FALSE)</f>
        <v>2</v>
      </c>
      <c r="H252" s="15" t="str">
        <f ca="1">VLOOKUP($B252,INDIRECT("data!$"&amp;F247&amp;"$3:$CZ$554"),$C247-3*(B246-1)+H$1,FALSE)</f>
        <v>A</v>
      </c>
      <c r="I252" s="29">
        <f ca="1">VLOOKUP($B252,INDIRECT("data!$"&amp;F247&amp;"$3:$CZ$554"),$C247-3*(B246-1)+I$1,FALSE)</f>
        <v>0</v>
      </c>
      <c r="J252" s="29">
        <f ca="1">VLOOKUP($B252,INDIRECT("data!$"&amp;F247&amp;"$3:$CZ$554"),$C247-3*(B246-1)+J$1,FALSE)</f>
        <v>1</v>
      </c>
      <c r="K252" s="15" t="str">
        <f ca="1">VLOOKUP($B252,INDIRECT("data!$"&amp;F247&amp;"$3:$CZ$554"),$C247-3*(B246-1)+K$1,FALSE)</f>
        <v>A</v>
      </c>
      <c r="L252" s="30" t="str">
        <f ca="1">VLOOKUP($B252,INDIRECT("data!$"&amp;F247&amp;"$3:$CZ$554"),$C247-3*(B246-1)+L$1,FALSE)</f>
        <v>J Brooks</v>
      </c>
      <c r="M252" s="45">
        <f ca="1">VLOOKUP($B252,INDIRECT("data!$"&amp;F247&amp;"$3:$CZ$554"),$C247-3*(B246-1)+M$1,FALSE)</f>
        <v>18</v>
      </c>
      <c r="N252" s="45">
        <f ca="1">VLOOKUP($B252,INDIRECT("data!$"&amp;F247&amp;"$3:$CZ$554"),$C247-3*(B246-1)+N$1,FALSE)</f>
        <v>11</v>
      </c>
      <c r="O252" s="45">
        <f ca="1">VLOOKUP($B252,INDIRECT("data!$"&amp;F247&amp;"$3:$CZ$554"),$C247-3*(B246-1)+O$1,FALSE)</f>
        <v>2</v>
      </c>
      <c r="P252" s="45">
        <f ca="1">VLOOKUP($B252,INDIRECT("data!$"&amp;F247&amp;"$3:$CZ$554"),$C247-3*(B246-1)+P$1,FALSE)</f>
        <v>5</v>
      </c>
      <c r="Q252" s="45">
        <f ca="1">VLOOKUP($B252,INDIRECT("data!$"&amp;F247&amp;"$3:$CZ$554"),$C247-3*(B246-1)+Q$1,FALSE)</f>
        <v>10</v>
      </c>
      <c r="R252" s="45">
        <f ca="1">VLOOKUP($B252,INDIRECT("data!$"&amp;F247&amp;"$3:$CZ$554"),$C247-3*(B246-1)+R$1,FALSE)</f>
        <v>16</v>
      </c>
      <c r="S252" s="45">
        <f ca="1">VLOOKUP($B252,INDIRECT("data!$"&amp;F247&amp;"$3:$CZ$554"),$C247-3*(B246-1)+S$1,FALSE)</f>
        <v>7</v>
      </c>
      <c r="T252" s="45">
        <f ca="1">VLOOKUP($B252,INDIRECT("data!$"&amp;F247&amp;"$3:$CZ$554"),$C247-3*(B246-1)+T$1,FALSE)</f>
        <v>10</v>
      </c>
      <c r="U252" s="45">
        <f ca="1">VLOOKUP($B252,INDIRECT("data!$"&amp;F247&amp;"$3:$CZ$554"),$C247-3*(B246-1)+U$1,FALSE)</f>
        <v>2</v>
      </c>
      <c r="V252" s="45">
        <f ca="1">VLOOKUP($B252,INDIRECT("data!$"&amp;F247&amp;"$3:$CZ$554"),$C247-3*(B246-1)+V$1,FALSE)</f>
        <v>1</v>
      </c>
      <c r="W252" s="45">
        <f ca="1">VLOOKUP($B252,INDIRECT("data!$"&amp;F247&amp;"$3:$CZ$554"),$C247-3*(B246-1)+W$1,FALSE)</f>
        <v>0</v>
      </c>
      <c r="X252" s="45">
        <f ca="1">VLOOKUP($B252,INDIRECT("data!$"&amp;F247&amp;"$3:$CZ$554"),$C247-3*(B246-1)+X$1,FALSE)</f>
        <v>0</v>
      </c>
      <c r="Y252" s="47">
        <f ca="1">VLOOKUP($B252,INDIRECT("data!$"&amp;F247&amp;"$3:$CZ$554"),$C247-3*(B246-1)+Y$1,FALSE)</f>
        <v>2.9</v>
      </c>
      <c r="Z252" s="47">
        <f ca="1">VLOOKUP($B252,INDIRECT("data!$"&amp;F247&amp;"$3:$CZ$554"),$C247-3*(B246-1)+Z$1,FALSE)</f>
        <v>3.3</v>
      </c>
      <c r="AA252" s="47">
        <f ca="1">VLOOKUP($B252,INDIRECT("data!$"&amp;F247&amp;"$3:$CZ$554"),$C247-3*(B246-1)+AA$1,FALSE)</f>
        <v>2.62</v>
      </c>
      <c r="AB252" s="47">
        <f ca="1">VLOOKUP($B252,INDIRECT("data!$"&amp;F247&amp;"$3:$CZ$554"),$C247-3*(B246-1)+AB$1,FALSE)</f>
        <v>2.83</v>
      </c>
      <c r="AC252" s="47">
        <f ca="1">VLOOKUP($B252,INDIRECT("data!$"&amp;F247&amp;"$3:$CZ$554"),$C247-3*(B246-1)+AC$1,FALSE)</f>
        <v>3.46</v>
      </c>
      <c r="AD252" s="47">
        <f ca="1">VLOOKUP($B252,INDIRECT("data!$"&amp;F247&amp;"$3:$CZ$554"),$C247-3*(B246-1)+AD$1,FALSE)</f>
        <v>2.6</v>
      </c>
      <c r="AE252" s="47">
        <f ca="1">VLOOKUP($B252,INDIRECT("data!$"&amp;F247&amp;"$3:$CZ$554"),$C247-3*(B246-1)+AE$1,FALSE)</f>
        <v>2.0299999999999998</v>
      </c>
      <c r="AF252" s="47">
        <f ca="1">VLOOKUP($B252,INDIRECT("data!$"&amp;F247&amp;"$3:$CZ$554"),$C247-3*(B246-1)+AF$1,FALSE)</f>
        <v>1.76</v>
      </c>
      <c r="AG252" s="65">
        <f t="shared" ca="1" si="531"/>
        <v>3</v>
      </c>
      <c r="AH252" s="65">
        <f t="shared" ca="1" si="532"/>
        <v>1</v>
      </c>
      <c r="AI252" s="65">
        <f t="shared" ca="1" si="533"/>
        <v>2</v>
      </c>
      <c r="AJ252" s="65">
        <f t="shared" ca="1" si="534"/>
        <v>1</v>
      </c>
      <c r="AK252" s="65">
        <f t="shared" ca="1" si="535"/>
        <v>1</v>
      </c>
      <c r="AL252" s="66" t="str">
        <f t="shared" ca="1" si="536"/>
        <v>D</v>
      </c>
      <c r="AM252" s="66" t="str">
        <f t="shared" ca="1" si="537"/>
        <v>A-A</v>
      </c>
      <c r="AN252" s="65">
        <f t="shared" ca="1" si="538"/>
        <v>1</v>
      </c>
      <c r="AO252" s="65">
        <f t="shared" ca="1" si="539"/>
        <v>0</v>
      </c>
      <c r="AP252" s="65">
        <f t="shared" ca="1" si="540"/>
        <v>1</v>
      </c>
      <c r="AQ252" s="65">
        <f t="shared" ca="1" si="541"/>
        <v>0</v>
      </c>
      <c r="AR252" s="65">
        <f t="shared" ca="1" si="542"/>
        <v>0</v>
      </c>
      <c r="AS252" s="65">
        <f t="shared" ca="1" si="543"/>
        <v>0</v>
      </c>
      <c r="AT252" s="65">
        <f t="shared" ca="1" si="544"/>
        <v>0</v>
      </c>
    </row>
    <row r="253" spans="1:46" ht="18" customHeight="1" x14ac:dyDescent="0.25">
      <c r="A253" s="49" t="str">
        <f ca="1">CONCATENATE(B248,"-",B253)</f>
        <v>Hull-Home-5</v>
      </c>
      <c r="B253" s="12">
        <v>5</v>
      </c>
      <c r="C253" s="41">
        <f ca="1">VLOOKUP($B253,INDIRECT("data!$"&amp;F247&amp;"$3:$CZ$554"),$C247-3*(B246-1)+C$1,FALSE)</f>
        <v>43330</v>
      </c>
      <c r="D253" s="30" t="str">
        <f ca="1">VLOOKUP($B253,INDIRECT("data!$"&amp;F247&amp;"$3:$CZ$554"),$C247-3*(B246-1)+D$1,FALSE)</f>
        <v>Hull</v>
      </c>
      <c r="E253" s="30" t="str">
        <f ca="1">VLOOKUP($B253,INDIRECT("data!$"&amp;F247&amp;"$3:$CZ$554"),$C247-3*(B246-1)+E$1,FALSE)</f>
        <v>Blackburn</v>
      </c>
      <c r="F253" s="29">
        <f ca="1">VLOOKUP($B253,INDIRECT("data!$"&amp;F247&amp;"$3:$CZ$554"),$C247-3*(B246-1)+F$1,FALSE)</f>
        <v>0</v>
      </c>
      <c r="G253" s="29">
        <f ca="1">VLOOKUP($B253,INDIRECT("data!$"&amp;F247&amp;"$3:$CZ$554"),$C247-3*(B246-1)+G$1,FALSE)</f>
        <v>1</v>
      </c>
      <c r="H253" s="15" t="str">
        <f ca="1">VLOOKUP($B253,INDIRECT("data!$"&amp;F247&amp;"$3:$CZ$554"),$C247-3*(B246-1)+H$1,FALSE)</f>
        <v>A</v>
      </c>
      <c r="I253" s="29">
        <f ca="1">VLOOKUP($B253,INDIRECT("data!$"&amp;F247&amp;"$3:$CZ$554"),$C247-3*(B246-1)+I$1,FALSE)</f>
        <v>0</v>
      </c>
      <c r="J253" s="29">
        <f ca="1">VLOOKUP($B253,INDIRECT("data!$"&amp;F247&amp;"$3:$CZ$554"),$C247-3*(B246-1)+J$1,FALSE)</f>
        <v>1</v>
      </c>
      <c r="K253" s="15" t="str">
        <f ca="1">VLOOKUP($B253,INDIRECT("data!$"&amp;F247&amp;"$3:$CZ$554"),$C247-3*(B246-1)+K$1,FALSE)</f>
        <v>A</v>
      </c>
      <c r="L253" s="30" t="str">
        <f ca="1">VLOOKUP($B253,INDIRECT("data!$"&amp;F247&amp;"$3:$CZ$554"),$C247-3*(B246-1)+L$1,FALSE)</f>
        <v>D Coote</v>
      </c>
      <c r="M253" s="45">
        <f ca="1">VLOOKUP($B253,INDIRECT("data!$"&amp;F247&amp;"$3:$CZ$554"),$C247-3*(B246-1)+M$1,FALSE)</f>
        <v>10</v>
      </c>
      <c r="N253" s="45">
        <f ca="1">VLOOKUP($B253,INDIRECT("data!$"&amp;F247&amp;"$3:$CZ$554"),$C247-3*(B246-1)+N$1,FALSE)</f>
        <v>16</v>
      </c>
      <c r="O253" s="45">
        <f ca="1">VLOOKUP($B253,INDIRECT("data!$"&amp;F247&amp;"$3:$CZ$554"),$C247-3*(B246-1)+O$1,FALSE)</f>
        <v>3</v>
      </c>
      <c r="P253" s="45">
        <f ca="1">VLOOKUP($B253,INDIRECT("data!$"&amp;F247&amp;"$3:$CZ$554"),$C247-3*(B246-1)+P$1,FALSE)</f>
        <v>7</v>
      </c>
      <c r="Q253" s="45">
        <f ca="1">VLOOKUP($B253,INDIRECT("data!$"&amp;F247&amp;"$3:$CZ$554"),$C247-3*(B246-1)+Q$1,FALSE)</f>
        <v>12</v>
      </c>
      <c r="R253" s="45">
        <f ca="1">VLOOKUP($B253,INDIRECT("data!$"&amp;F247&amp;"$3:$CZ$554"),$C247-3*(B246-1)+R$1,FALSE)</f>
        <v>13</v>
      </c>
      <c r="S253" s="45">
        <f ca="1">VLOOKUP($B253,INDIRECT("data!$"&amp;F247&amp;"$3:$CZ$554"),$C247-3*(B246-1)+S$1,FALSE)</f>
        <v>5</v>
      </c>
      <c r="T253" s="45">
        <f ca="1">VLOOKUP($B253,INDIRECT("data!$"&amp;F247&amp;"$3:$CZ$554"),$C247-3*(B246-1)+T$1,FALSE)</f>
        <v>1</v>
      </c>
      <c r="U253" s="45">
        <f ca="1">VLOOKUP($B253,INDIRECT("data!$"&amp;F247&amp;"$3:$CZ$554"),$C247-3*(B246-1)+U$1,FALSE)</f>
        <v>1</v>
      </c>
      <c r="V253" s="45">
        <f ca="1">VLOOKUP($B253,INDIRECT("data!$"&amp;F247&amp;"$3:$CZ$554"),$C247-3*(B246-1)+V$1,FALSE)</f>
        <v>3</v>
      </c>
      <c r="W253" s="45">
        <f ca="1">VLOOKUP($B253,INDIRECT("data!$"&amp;F247&amp;"$3:$CZ$554"),$C247-3*(B246-1)+W$1,FALSE)</f>
        <v>0</v>
      </c>
      <c r="X253" s="45">
        <f ca="1">VLOOKUP($B253,INDIRECT("data!$"&amp;F247&amp;"$3:$CZ$554"),$C247-3*(B246-1)+X$1,FALSE)</f>
        <v>0</v>
      </c>
      <c r="Y253" s="47">
        <f ca="1">VLOOKUP($B253,INDIRECT("data!$"&amp;F247&amp;"$3:$CZ$554"),$C247-3*(B246-1)+Y$1,FALSE)</f>
        <v>2.4</v>
      </c>
      <c r="Z253" s="47">
        <f ca="1">VLOOKUP($B253,INDIRECT("data!$"&amp;F247&amp;"$3:$CZ$554"),$C247-3*(B246-1)+Z$1,FALSE)</f>
        <v>3.4</v>
      </c>
      <c r="AA253" s="47">
        <f ca="1">VLOOKUP($B253,INDIRECT("data!$"&amp;F247&amp;"$3:$CZ$554"),$C247-3*(B246-1)+AA$1,FALSE)</f>
        <v>3.2</v>
      </c>
      <c r="AB253" s="47">
        <f ca="1">VLOOKUP($B253,INDIRECT("data!$"&amp;F247&amp;"$3:$CZ$554"),$C247-3*(B246-1)+AB$1,FALSE)</f>
        <v>2.35</v>
      </c>
      <c r="AC253" s="47">
        <f ca="1">VLOOKUP($B253,INDIRECT("data!$"&amp;F247&amp;"$3:$CZ$554"),$C247-3*(B246-1)+AC$1,FALSE)</f>
        <v>3.36</v>
      </c>
      <c r="AD253" s="47">
        <f ca="1">VLOOKUP($B253,INDIRECT("data!$"&amp;F247&amp;"$3:$CZ$554"),$C247-3*(B246-1)+AD$1,FALSE)</f>
        <v>3.32</v>
      </c>
      <c r="AE253" s="47">
        <f ca="1">VLOOKUP($B253,INDIRECT("data!$"&amp;F247&amp;"$3:$CZ$554"),$C247-3*(B246-1)+AE$1,FALSE)</f>
        <v>2.04</v>
      </c>
      <c r="AF253" s="47">
        <f ca="1">VLOOKUP($B253,INDIRECT("data!$"&amp;F247&amp;"$3:$CZ$554"),$C247-3*(B246-1)+AF$1,FALSE)</f>
        <v>1.76</v>
      </c>
      <c r="AG253" s="65">
        <f t="shared" ca="1" si="531"/>
        <v>1</v>
      </c>
      <c r="AH253" s="65">
        <f t="shared" ca="1" si="532"/>
        <v>1</v>
      </c>
      <c r="AI253" s="65">
        <f t="shared" ca="1" si="533"/>
        <v>0</v>
      </c>
      <c r="AJ253" s="65">
        <f t="shared" ca="1" si="534"/>
        <v>0</v>
      </c>
      <c r="AK253" s="65">
        <f t="shared" ca="1" si="535"/>
        <v>0</v>
      </c>
      <c r="AL253" s="66" t="str">
        <f t="shared" ca="1" si="536"/>
        <v>D</v>
      </c>
      <c r="AM253" s="66" t="str">
        <f t="shared" ca="1" si="537"/>
        <v>A-A</v>
      </c>
      <c r="AN253" s="65">
        <f t="shared" ca="1" si="538"/>
        <v>0</v>
      </c>
      <c r="AO253" s="65">
        <f t="shared" ca="1" si="539"/>
        <v>0</v>
      </c>
      <c r="AP253" s="65">
        <f t="shared" ca="1" si="540"/>
        <v>1</v>
      </c>
      <c r="AQ253" s="65">
        <f t="shared" ca="1" si="541"/>
        <v>0</v>
      </c>
      <c r="AR253" s="65">
        <f t="shared" ca="1" si="542"/>
        <v>1</v>
      </c>
      <c r="AS253" s="65">
        <f t="shared" ca="1" si="543"/>
        <v>0</v>
      </c>
      <c r="AT253" s="65">
        <f t="shared" ca="1" si="544"/>
        <v>0</v>
      </c>
    </row>
    <row r="254" spans="1:46" ht="18" customHeight="1" x14ac:dyDescent="0.25">
      <c r="A254" s="49" t="str">
        <f ca="1">CONCATENATE(B248,"-",B254)</f>
        <v>Hull-Home-6</v>
      </c>
      <c r="B254" s="12">
        <v>6</v>
      </c>
      <c r="C254" s="41">
        <f ca="1">VLOOKUP($B254,INDIRECT("data!$"&amp;F247&amp;"$3:$CZ$554"),$C247-3*(B246-1)+C$1,FALSE)</f>
        <v>43318</v>
      </c>
      <c r="D254" s="30" t="str">
        <f ca="1">VLOOKUP($B254,INDIRECT("data!$"&amp;F247&amp;"$3:$CZ$554"),$C247-3*(B246-1)+D$1,FALSE)</f>
        <v>Hull</v>
      </c>
      <c r="E254" s="30" t="str">
        <f ca="1">VLOOKUP($B254,INDIRECT("data!$"&amp;F247&amp;"$3:$CZ$554"),$C247-3*(B246-1)+E$1,FALSE)</f>
        <v>Aston Villa</v>
      </c>
      <c r="F254" s="29">
        <f ca="1">VLOOKUP($B254,INDIRECT("data!$"&amp;F247&amp;"$3:$CZ$554"),$C247-3*(B246-1)+F$1,FALSE)</f>
        <v>1</v>
      </c>
      <c r="G254" s="29">
        <f ca="1">VLOOKUP($B254,INDIRECT("data!$"&amp;F247&amp;"$3:$CZ$554"),$C247-3*(B246-1)+G$1,FALSE)</f>
        <v>3</v>
      </c>
      <c r="H254" s="15" t="str">
        <f ca="1">VLOOKUP($B254,INDIRECT("data!$"&amp;F247&amp;"$3:$CZ$554"),$C247-3*(B246-1)+H$1,FALSE)</f>
        <v>A</v>
      </c>
      <c r="I254" s="29">
        <f ca="1">VLOOKUP($B254,INDIRECT("data!$"&amp;F247&amp;"$3:$CZ$554"),$C247-3*(B246-1)+I$1,FALSE)</f>
        <v>1</v>
      </c>
      <c r="J254" s="29">
        <f ca="1">VLOOKUP($B254,INDIRECT("data!$"&amp;F247&amp;"$3:$CZ$554"),$C247-3*(B246-1)+J$1,FALSE)</f>
        <v>1</v>
      </c>
      <c r="K254" s="15" t="str">
        <f ca="1">VLOOKUP($B254,INDIRECT("data!$"&amp;F247&amp;"$3:$CZ$554"),$C247-3*(B246-1)+K$1,FALSE)</f>
        <v>D</v>
      </c>
      <c r="L254" s="30" t="str">
        <f ca="1">VLOOKUP($B254,INDIRECT("data!$"&amp;F247&amp;"$3:$CZ$554"),$C247-3*(B246-1)+L$1,FALSE)</f>
        <v>A Madley</v>
      </c>
      <c r="M254" s="45">
        <f ca="1">VLOOKUP($B254,INDIRECT("data!$"&amp;F247&amp;"$3:$CZ$554"),$C247-3*(B246-1)+M$1,FALSE)</f>
        <v>11</v>
      </c>
      <c r="N254" s="45">
        <f ca="1">VLOOKUP($B254,INDIRECT("data!$"&amp;F247&amp;"$3:$CZ$554"),$C247-3*(B246-1)+N$1,FALSE)</f>
        <v>9</v>
      </c>
      <c r="O254" s="45">
        <f ca="1">VLOOKUP($B254,INDIRECT("data!$"&amp;F247&amp;"$3:$CZ$554"),$C247-3*(B246-1)+O$1,FALSE)</f>
        <v>3</v>
      </c>
      <c r="P254" s="45">
        <f ca="1">VLOOKUP($B254,INDIRECT("data!$"&amp;F247&amp;"$3:$CZ$554"),$C247-3*(B246-1)+P$1,FALSE)</f>
        <v>5</v>
      </c>
      <c r="Q254" s="45">
        <f ca="1">VLOOKUP($B254,INDIRECT("data!$"&amp;F247&amp;"$3:$CZ$554"),$C247-3*(B246-1)+Q$1,FALSE)</f>
        <v>12</v>
      </c>
      <c r="R254" s="45">
        <f ca="1">VLOOKUP($B254,INDIRECT("data!$"&amp;F247&amp;"$3:$CZ$554"),$C247-3*(B246-1)+R$1,FALSE)</f>
        <v>9</v>
      </c>
      <c r="S254" s="45">
        <f ca="1">VLOOKUP($B254,INDIRECT("data!$"&amp;F247&amp;"$3:$CZ$554"),$C247-3*(B246-1)+S$1,FALSE)</f>
        <v>4</v>
      </c>
      <c r="T254" s="45">
        <f ca="1">VLOOKUP($B254,INDIRECT("data!$"&amp;F247&amp;"$3:$CZ$554"),$C247-3*(B246-1)+T$1,FALSE)</f>
        <v>2</v>
      </c>
      <c r="U254" s="45">
        <f ca="1">VLOOKUP($B254,INDIRECT("data!$"&amp;F247&amp;"$3:$CZ$554"),$C247-3*(B246-1)+U$1,FALSE)</f>
        <v>0</v>
      </c>
      <c r="V254" s="45">
        <f ca="1">VLOOKUP($B254,INDIRECT("data!$"&amp;F247&amp;"$3:$CZ$554"),$C247-3*(B246-1)+V$1,FALSE)</f>
        <v>2</v>
      </c>
      <c r="W254" s="45">
        <f ca="1">VLOOKUP($B254,INDIRECT("data!$"&amp;F247&amp;"$3:$CZ$554"),$C247-3*(B246-1)+W$1,FALSE)</f>
        <v>0</v>
      </c>
      <c r="X254" s="45">
        <f ca="1">VLOOKUP($B254,INDIRECT("data!$"&amp;F247&amp;"$3:$CZ$554"),$C247-3*(B246-1)+X$1,FALSE)</f>
        <v>0</v>
      </c>
      <c r="Y254" s="47">
        <f ca="1">VLOOKUP($B254,INDIRECT("data!$"&amp;F247&amp;"$3:$CZ$554"),$C247-3*(B246-1)+Y$1,FALSE)</f>
        <v>2.75</v>
      </c>
      <c r="Z254" s="47">
        <f ca="1">VLOOKUP($B254,INDIRECT("data!$"&amp;F247&amp;"$3:$CZ$554"),$C247-3*(B246-1)+Z$1,FALSE)</f>
        <v>3.3</v>
      </c>
      <c r="AA254" s="47">
        <f ca="1">VLOOKUP($B254,INDIRECT("data!$"&amp;F247&amp;"$3:$CZ$554"),$C247-3*(B246-1)+AA$1,FALSE)</f>
        <v>2.8</v>
      </c>
      <c r="AB254" s="47">
        <f ca="1">VLOOKUP($B254,INDIRECT("data!$"&amp;F247&amp;"$3:$CZ$554"),$C247-3*(B246-1)+AB$1,FALSE)</f>
        <v>2.72</v>
      </c>
      <c r="AC254" s="47">
        <f ca="1">VLOOKUP($B254,INDIRECT("data!$"&amp;F247&amp;"$3:$CZ$554"),$C247-3*(B246-1)+AC$1,FALSE)</f>
        <v>3.24</v>
      </c>
      <c r="AD254" s="47">
        <f ca="1">VLOOKUP($B254,INDIRECT("data!$"&amp;F247&amp;"$3:$CZ$554"),$C247-3*(B246-1)+AD$1,FALSE)</f>
        <v>2.86</v>
      </c>
      <c r="AE254" s="47">
        <f ca="1">VLOOKUP($B254,INDIRECT("data!$"&amp;F247&amp;"$3:$CZ$554"),$C247-3*(B246-1)+AE$1,FALSE)</f>
        <v>2.06</v>
      </c>
      <c r="AF254" s="47">
        <f ca="1">VLOOKUP($B254,INDIRECT("data!$"&amp;F247&amp;"$3:$CZ$554"),$C247-3*(B246-1)+AF$1,FALSE)</f>
        <v>1.73</v>
      </c>
      <c r="AG254" s="65">
        <f t="shared" ca="1" si="531"/>
        <v>4</v>
      </c>
      <c r="AH254" s="65">
        <f t="shared" ca="1" si="532"/>
        <v>2</v>
      </c>
      <c r="AI254" s="65">
        <f t="shared" ca="1" si="533"/>
        <v>2</v>
      </c>
      <c r="AJ254" s="65">
        <f t="shared" ca="1" si="534"/>
        <v>0</v>
      </c>
      <c r="AK254" s="65">
        <f t="shared" ca="1" si="535"/>
        <v>2</v>
      </c>
      <c r="AL254" s="66" t="str">
        <f t="shared" ca="1" si="536"/>
        <v>A</v>
      </c>
      <c r="AM254" s="66" t="str">
        <f t="shared" ca="1" si="537"/>
        <v>D-A</v>
      </c>
      <c r="AN254" s="65">
        <f t="shared" ca="1" si="538"/>
        <v>1</v>
      </c>
      <c r="AO254" s="65">
        <f t="shared" ca="1" si="539"/>
        <v>1</v>
      </c>
      <c r="AP254" s="65">
        <f t="shared" ca="1" si="540"/>
        <v>1</v>
      </c>
      <c r="AQ254" s="65">
        <f t="shared" ca="1" si="541"/>
        <v>0</v>
      </c>
      <c r="AR254" s="65">
        <f t="shared" ca="1" si="542"/>
        <v>0</v>
      </c>
      <c r="AS254" s="65">
        <f t="shared" ca="1" si="543"/>
        <v>0</v>
      </c>
      <c r="AT254" s="65">
        <f t="shared" ca="1" si="544"/>
        <v>0</v>
      </c>
    </row>
    <row r="255" spans="1:46" ht="18" customHeight="1" x14ac:dyDescent="0.25">
      <c r="A255" s="49" t="str">
        <f ca="1">CONCATENATE(B248,"-",B255)</f>
        <v>Hull-Home-7</v>
      </c>
      <c r="B255" s="12">
        <v>7</v>
      </c>
      <c r="C255" s="41" t="e">
        <f ca="1">VLOOKUP($B255,INDIRECT("data!$"&amp;F247&amp;"$3:$CZ$554"),$C247-3*(B246-1)+C$1,FALSE)</f>
        <v>#N/A</v>
      </c>
      <c r="D255" s="30" t="e">
        <f ca="1">VLOOKUP($B255,INDIRECT("data!$"&amp;F247&amp;"$3:$CZ$554"),$C247-3*(B246-1)+D$1,FALSE)</f>
        <v>#N/A</v>
      </c>
      <c r="E255" s="30" t="e">
        <f ca="1">VLOOKUP($B255,INDIRECT("data!$"&amp;F247&amp;"$3:$CZ$554"),$C247-3*(B246-1)+E$1,FALSE)</f>
        <v>#N/A</v>
      </c>
      <c r="F255" s="29" t="e">
        <f ca="1">VLOOKUP($B255,INDIRECT("data!$"&amp;F247&amp;"$3:$CZ$554"),$C247-3*(B246-1)+F$1,FALSE)</f>
        <v>#N/A</v>
      </c>
      <c r="G255" s="29" t="e">
        <f ca="1">VLOOKUP($B255,INDIRECT("data!$"&amp;F247&amp;"$3:$CZ$554"),$C247-3*(B246-1)+G$1,FALSE)</f>
        <v>#N/A</v>
      </c>
      <c r="H255" s="15" t="e">
        <f ca="1">VLOOKUP($B255,INDIRECT("data!$"&amp;F247&amp;"$3:$CZ$554"),$C247-3*(B246-1)+H$1,FALSE)</f>
        <v>#N/A</v>
      </c>
      <c r="I255" s="29" t="e">
        <f ca="1">VLOOKUP($B255,INDIRECT("data!$"&amp;F247&amp;"$3:$CZ$554"),$C247-3*(B246-1)+I$1,FALSE)</f>
        <v>#N/A</v>
      </c>
      <c r="J255" s="29" t="e">
        <f ca="1">VLOOKUP($B255,INDIRECT("data!$"&amp;F247&amp;"$3:$CZ$554"),$C247-3*(B246-1)+J$1,FALSE)</f>
        <v>#N/A</v>
      </c>
      <c r="K255" s="15" t="e">
        <f ca="1">VLOOKUP($B255,INDIRECT("data!$"&amp;F247&amp;"$3:$CZ$554"),$C247-3*(B246-1)+K$1,FALSE)</f>
        <v>#N/A</v>
      </c>
      <c r="L255" s="30" t="e">
        <f ca="1">VLOOKUP($B255,INDIRECT("data!$"&amp;F247&amp;"$3:$CZ$554"),$C247-3*(B246-1)+L$1,FALSE)</f>
        <v>#N/A</v>
      </c>
      <c r="M255" s="45" t="e">
        <f ca="1">VLOOKUP($B255,INDIRECT("data!$"&amp;F247&amp;"$3:$CZ$554"),$C247-3*(B246-1)+M$1,FALSE)</f>
        <v>#N/A</v>
      </c>
      <c r="N255" s="45" t="e">
        <f ca="1">VLOOKUP($B255,INDIRECT("data!$"&amp;F247&amp;"$3:$CZ$554"),$C247-3*(B246-1)+N$1,FALSE)</f>
        <v>#N/A</v>
      </c>
      <c r="O255" s="45" t="e">
        <f ca="1">VLOOKUP($B255,INDIRECT("data!$"&amp;F247&amp;"$3:$CZ$554"),$C247-3*(B246-1)+O$1,FALSE)</f>
        <v>#N/A</v>
      </c>
      <c r="P255" s="45" t="e">
        <f ca="1">VLOOKUP($B255,INDIRECT("data!$"&amp;F247&amp;"$3:$CZ$554"),$C247-3*(B246-1)+P$1,FALSE)</f>
        <v>#N/A</v>
      </c>
      <c r="Q255" s="45" t="e">
        <f ca="1">VLOOKUP($B255,INDIRECT("data!$"&amp;F247&amp;"$3:$CZ$554"),$C247-3*(B246-1)+Q$1,FALSE)</f>
        <v>#N/A</v>
      </c>
      <c r="R255" s="45" t="e">
        <f ca="1">VLOOKUP($B255,INDIRECT("data!$"&amp;F247&amp;"$3:$CZ$554"),$C247-3*(B246-1)+R$1,FALSE)</f>
        <v>#N/A</v>
      </c>
      <c r="S255" s="45" t="e">
        <f ca="1">VLOOKUP($B255,INDIRECT("data!$"&amp;F247&amp;"$3:$CZ$554"),$C247-3*(B246-1)+S$1,FALSE)</f>
        <v>#N/A</v>
      </c>
      <c r="T255" s="45" t="e">
        <f ca="1">VLOOKUP($B255,INDIRECT("data!$"&amp;F247&amp;"$3:$CZ$554"),$C247-3*(B246-1)+T$1,FALSE)</f>
        <v>#N/A</v>
      </c>
      <c r="U255" s="45" t="e">
        <f ca="1">VLOOKUP($B255,INDIRECT("data!$"&amp;F247&amp;"$3:$CZ$554"),$C247-3*(B246-1)+U$1,FALSE)</f>
        <v>#N/A</v>
      </c>
      <c r="V255" s="45" t="e">
        <f ca="1">VLOOKUP($B255,INDIRECT("data!$"&amp;F247&amp;"$3:$CZ$554"),$C247-3*(B246-1)+V$1,FALSE)</f>
        <v>#N/A</v>
      </c>
      <c r="W255" s="45" t="e">
        <f ca="1">VLOOKUP($B255,INDIRECT("data!$"&amp;F247&amp;"$3:$CZ$554"),$C247-3*(B246-1)+W$1,FALSE)</f>
        <v>#N/A</v>
      </c>
      <c r="X255" s="45" t="e">
        <f ca="1">VLOOKUP($B255,INDIRECT("data!$"&amp;F247&amp;"$3:$CZ$554"),$C247-3*(B246-1)+X$1,FALSE)</f>
        <v>#N/A</v>
      </c>
      <c r="Y255" s="47" t="e">
        <f ca="1">VLOOKUP($B255,INDIRECT("data!$"&amp;F247&amp;"$3:$CZ$554"),$C247-3*(B246-1)+Y$1,FALSE)</f>
        <v>#N/A</v>
      </c>
      <c r="Z255" s="47" t="e">
        <f ca="1">VLOOKUP($B255,INDIRECT("data!$"&amp;F247&amp;"$3:$CZ$554"),$C247-3*(B246-1)+Z$1,FALSE)</f>
        <v>#N/A</v>
      </c>
      <c r="AA255" s="47" t="e">
        <f ca="1">VLOOKUP($B255,INDIRECT("data!$"&amp;F247&amp;"$3:$CZ$554"),$C247-3*(B246-1)+AA$1,FALSE)</f>
        <v>#N/A</v>
      </c>
      <c r="AB255" s="47" t="e">
        <f ca="1">VLOOKUP($B255,INDIRECT("data!$"&amp;F247&amp;"$3:$CZ$554"),$C247-3*(B246-1)+AB$1,FALSE)</f>
        <v>#N/A</v>
      </c>
      <c r="AC255" s="47" t="e">
        <f ca="1">VLOOKUP($B255,INDIRECT("data!$"&amp;F247&amp;"$3:$CZ$554"),$C247-3*(B246-1)+AC$1,FALSE)</f>
        <v>#N/A</v>
      </c>
      <c r="AD255" s="47" t="e">
        <f ca="1">VLOOKUP($B255,INDIRECT("data!$"&amp;F247&amp;"$3:$CZ$554"),$C247-3*(B246-1)+AD$1,FALSE)</f>
        <v>#N/A</v>
      </c>
      <c r="AE255" s="47" t="e">
        <f ca="1">VLOOKUP($B255,INDIRECT("data!$"&amp;F247&amp;"$3:$CZ$554"),$C247-3*(B246-1)+AE$1,FALSE)</f>
        <v>#N/A</v>
      </c>
      <c r="AF255" s="47" t="e">
        <f ca="1">VLOOKUP($B255,INDIRECT("data!$"&amp;F247&amp;"$3:$CZ$554"),$C247-3*(B246-1)+AF$1,FALSE)</f>
        <v>#N/A</v>
      </c>
      <c r="AG255" s="65" t="e">
        <f t="shared" ca="1" si="531"/>
        <v>#N/A</v>
      </c>
      <c r="AH255" s="65" t="e">
        <f t="shared" ca="1" si="532"/>
        <v>#N/A</v>
      </c>
      <c r="AI255" s="65" t="e">
        <f t="shared" ca="1" si="533"/>
        <v>#N/A</v>
      </c>
      <c r="AJ255" s="65" t="e">
        <f t="shared" ca="1" si="534"/>
        <v>#N/A</v>
      </c>
      <c r="AK255" s="65" t="e">
        <f t="shared" ca="1" si="535"/>
        <v>#N/A</v>
      </c>
      <c r="AL255" s="66" t="e">
        <f t="shared" ca="1" si="536"/>
        <v>#N/A</v>
      </c>
      <c r="AM255" s="66" t="e">
        <f t="shared" ca="1" si="537"/>
        <v>#N/A</v>
      </c>
      <c r="AN255" s="65" t="e">
        <f t="shared" ca="1" si="538"/>
        <v>#N/A</v>
      </c>
      <c r="AO255" s="65" t="e">
        <f t="shared" ca="1" si="539"/>
        <v>#N/A</v>
      </c>
      <c r="AP255" s="65" t="e">
        <f t="shared" ca="1" si="540"/>
        <v>#N/A</v>
      </c>
      <c r="AQ255" s="65" t="e">
        <f t="shared" ca="1" si="541"/>
        <v>#N/A</v>
      </c>
      <c r="AR255" s="65" t="e">
        <f t="shared" ca="1" si="542"/>
        <v>#N/A</v>
      </c>
      <c r="AS255" s="65" t="e">
        <f t="shared" ca="1" si="543"/>
        <v>#N/A</v>
      </c>
      <c r="AT255" s="65" t="e">
        <f t="shared" ca="1" si="544"/>
        <v>#N/A</v>
      </c>
    </row>
    <row r="256" spans="1:46" ht="18" customHeight="1" x14ac:dyDescent="0.25">
      <c r="A256" s="49" t="str">
        <f ca="1">CONCATENATE(B248,"-",B256)</f>
        <v>Hull-Home-8</v>
      </c>
      <c r="B256" s="12">
        <v>8</v>
      </c>
      <c r="C256" s="41" t="e">
        <f ca="1">VLOOKUP($B256,INDIRECT("data!$"&amp;F247&amp;"$3:$CZ$554"),$C247-3*(B246-1)+C$1,FALSE)</f>
        <v>#N/A</v>
      </c>
      <c r="D256" s="30" t="e">
        <f ca="1">VLOOKUP($B256,INDIRECT("data!$"&amp;F247&amp;"$3:$CZ$554"),$C247-3*(B246-1)+D$1,FALSE)</f>
        <v>#N/A</v>
      </c>
      <c r="E256" s="30" t="e">
        <f ca="1">VLOOKUP($B256,INDIRECT("data!$"&amp;F247&amp;"$3:$CZ$554"),$C247-3*(B246-1)+E$1,FALSE)</f>
        <v>#N/A</v>
      </c>
      <c r="F256" s="29" t="e">
        <f ca="1">VLOOKUP($B256,INDIRECT("data!$"&amp;F247&amp;"$3:$CZ$554"),$C247-3*(B246-1)+F$1,FALSE)</f>
        <v>#N/A</v>
      </c>
      <c r="G256" s="29" t="e">
        <f ca="1">VLOOKUP($B256,INDIRECT("data!$"&amp;F247&amp;"$3:$CZ$554"),$C247-3*(B246-1)+G$1,FALSE)</f>
        <v>#N/A</v>
      </c>
      <c r="H256" s="15" t="e">
        <f ca="1">VLOOKUP($B256,INDIRECT("data!$"&amp;F247&amp;"$3:$CZ$554"),$C247-3*(B246-1)+H$1,FALSE)</f>
        <v>#N/A</v>
      </c>
      <c r="I256" s="29" t="e">
        <f ca="1">VLOOKUP($B256,INDIRECT("data!$"&amp;F247&amp;"$3:$CZ$554"),$C247-3*(B246-1)+I$1,FALSE)</f>
        <v>#N/A</v>
      </c>
      <c r="J256" s="29" t="e">
        <f ca="1">VLOOKUP($B256,INDIRECT("data!$"&amp;F247&amp;"$3:$CZ$554"),$C247-3*(B246-1)+J$1,FALSE)</f>
        <v>#N/A</v>
      </c>
      <c r="K256" s="15" t="e">
        <f ca="1">VLOOKUP($B256,INDIRECT("data!$"&amp;F247&amp;"$3:$CZ$554"),$C247-3*(B246-1)+K$1,FALSE)</f>
        <v>#N/A</v>
      </c>
      <c r="L256" s="30" t="e">
        <f ca="1">VLOOKUP($B256,INDIRECT("data!$"&amp;F247&amp;"$3:$CZ$554"),$C247-3*(B246-1)+L$1,FALSE)</f>
        <v>#N/A</v>
      </c>
      <c r="M256" s="45" t="e">
        <f ca="1">VLOOKUP($B256,INDIRECT("data!$"&amp;F247&amp;"$3:$CZ$554"),$C247-3*(B246-1)+M$1,FALSE)</f>
        <v>#N/A</v>
      </c>
      <c r="N256" s="45" t="e">
        <f ca="1">VLOOKUP($B256,INDIRECT("data!$"&amp;F247&amp;"$3:$CZ$554"),$C247-3*(B246-1)+N$1,FALSE)</f>
        <v>#N/A</v>
      </c>
      <c r="O256" s="45" t="e">
        <f ca="1">VLOOKUP($B256,INDIRECT("data!$"&amp;F247&amp;"$3:$CZ$554"),$C247-3*(B246-1)+O$1,FALSE)</f>
        <v>#N/A</v>
      </c>
      <c r="P256" s="45" t="e">
        <f ca="1">VLOOKUP($B256,INDIRECT("data!$"&amp;F247&amp;"$3:$CZ$554"),$C247-3*(B246-1)+P$1,FALSE)</f>
        <v>#N/A</v>
      </c>
      <c r="Q256" s="45" t="e">
        <f ca="1">VLOOKUP($B256,INDIRECT("data!$"&amp;F247&amp;"$3:$CZ$554"),$C247-3*(B246-1)+Q$1,FALSE)</f>
        <v>#N/A</v>
      </c>
      <c r="R256" s="45" t="e">
        <f ca="1">VLOOKUP($B256,INDIRECT("data!$"&amp;F247&amp;"$3:$CZ$554"),$C247-3*(B246-1)+R$1,FALSE)</f>
        <v>#N/A</v>
      </c>
      <c r="S256" s="45" t="e">
        <f ca="1">VLOOKUP($B256,INDIRECT("data!$"&amp;F247&amp;"$3:$CZ$554"),$C247-3*(B246-1)+S$1,FALSE)</f>
        <v>#N/A</v>
      </c>
      <c r="T256" s="45" t="e">
        <f ca="1">VLOOKUP($B256,INDIRECT("data!$"&amp;F247&amp;"$3:$CZ$554"),$C247-3*(B246-1)+T$1,FALSE)</f>
        <v>#N/A</v>
      </c>
      <c r="U256" s="45" t="e">
        <f ca="1">VLOOKUP($B256,INDIRECT("data!$"&amp;F247&amp;"$3:$CZ$554"),$C247-3*(B246-1)+U$1,FALSE)</f>
        <v>#N/A</v>
      </c>
      <c r="V256" s="45" t="e">
        <f ca="1">VLOOKUP($B256,INDIRECT("data!$"&amp;F247&amp;"$3:$CZ$554"),$C247-3*(B246-1)+V$1,FALSE)</f>
        <v>#N/A</v>
      </c>
      <c r="W256" s="45" t="e">
        <f ca="1">VLOOKUP($B256,INDIRECT("data!$"&amp;F247&amp;"$3:$CZ$554"),$C247-3*(B246-1)+W$1,FALSE)</f>
        <v>#N/A</v>
      </c>
      <c r="X256" s="45" t="e">
        <f ca="1">VLOOKUP($B256,INDIRECT("data!$"&amp;F247&amp;"$3:$CZ$554"),$C247-3*(B246-1)+X$1,FALSE)</f>
        <v>#N/A</v>
      </c>
      <c r="Y256" s="47" t="e">
        <f ca="1">VLOOKUP($B256,INDIRECT("data!$"&amp;F247&amp;"$3:$CZ$554"),$C247-3*(B246-1)+Y$1,FALSE)</f>
        <v>#N/A</v>
      </c>
      <c r="Z256" s="47" t="e">
        <f ca="1">VLOOKUP($B256,INDIRECT("data!$"&amp;F247&amp;"$3:$CZ$554"),$C247-3*(B246-1)+Z$1,FALSE)</f>
        <v>#N/A</v>
      </c>
      <c r="AA256" s="47" t="e">
        <f ca="1">VLOOKUP($B256,INDIRECT("data!$"&amp;F247&amp;"$3:$CZ$554"),$C247-3*(B246-1)+AA$1,FALSE)</f>
        <v>#N/A</v>
      </c>
      <c r="AB256" s="47" t="e">
        <f ca="1">VLOOKUP($B256,INDIRECT("data!$"&amp;F247&amp;"$3:$CZ$554"),$C247-3*(B246-1)+AB$1,FALSE)</f>
        <v>#N/A</v>
      </c>
      <c r="AC256" s="47" t="e">
        <f ca="1">VLOOKUP($B256,INDIRECT("data!$"&amp;F247&amp;"$3:$CZ$554"),$C247-3*(B246-1)+AC$1,FALSE)</f>
        <v>#N/A</v>
      </c>
      <c r="AD256" s="47" t="e">
        <f ca="1">VLOOKUP($B256,INDIRECT("data!$"&amp;F247&amp;"$3:$CZ$554"),$C247-3*(B246-1)+AD$1,FALSE)</f>
        <v>#N/A</v>
      </c>
      <c r="AE256" s="47" t="e">
        <f ca="1">VLOOKUP($B256,INDIRECT("data!$"&amp;F247&amp;"$3:$CZ$554"),$C247-3*(B246-1)+AE$1,FALSE)</f>
        <v>#N/A</v>
      </c>
      <c r="AF256" s="47" t="e">
        <f ca="1">VLOOKUP($B256,INDIRECT("data!$"&amp;F247&amp;"$3:$CZ$554"),$C247-3*(B246-1)+AF$1,FALSE)</f>
        <v>#N/A</v>
      </c>
      <c r="AG256" s="65" t="e">
        <f t="shared" ca="1" si="531"/>
        <v>#N/A</v>
      </c>
      <c r="AH256" s="65" t="e">
        <f t="shared" ca="1" si="532"/>
        <v>#N/A</v>
      </c>
      <c r="AI256" s="65" t="e">
        <f t="shared" ca="1" si="533"/>
        <v>#N/A</v>
      </c>
      <c r="AJ256" s="65" t="e">
        <f t="shared" ca="1" si="534"/>
        <v>#N/A</v>
      </c>
      <c r="AK256" s="65" t="e">
        <f t="shared" ca="1" si="535"/>
        <v>#N/A</v>
      </c>
      <c r="AL256" s="66" t="e">
        <f t="shared" ca="1" si="536"/>
        <v>#N/A</v>
      </c>
      <c r="AM256" s="66" t="e">
        <f t="shared" ca="1" si="537"/>
        <v>#N/A</v>
      </c>
      <c r="AN256" s="65" t="e">
        <f t="shared" ca="1" si="538"/>
        <v>#N/A</v>
      </c>
      <c r="AO256" s="65" t="e">
        <f t="shared" ca="1" si="539"/>
        <v>#N/A</v>
      </c>
      <c r="AP256" s="65" t="e">
        <f t="shared" ca="1" si="540"/>
        <v>#N/A</v>
      </c>
      <c r="AQ256" s="65" t="e">
        <f t="shared" ca="1" si="541"/>
        <v>#N/A</v>
      </c>
      <c r="AR256" s="65" t="e">
        <f t="shared" ca="1" si="542"/>
        <v>#N/A</v>
      </c>
      <c r="AS256" s="65" t="e">
        <f t="shared" ca="1" si="543"/>
        <v>#N/A</v>
      </c>
      <c r="AT256" s="65" t="e">
        <f t="shared" ca="1" si="544"/>
        <v>#N/A</v>
      </c>
    </row>
    <row r="257" spans="1:46" ht="18" customHeight="1" x14ac:dyDescent="0.25">
      <c r="A257" s="50"/>
      <c r="B257" s="42" t="s">
        <v>23</v>
      </c>
      <c r="C257" s="43"/>
      <c r="D257" s="44"/>
      <c r="E257" s="44"/>
      <c r="F257" s="46" t="e">
        <f ca="1">SUM(F249:F256)</f>
        <v>#N/A</v>
      </c>
      <c r="G257" s="46" t="e">
        <f ca="1">SUM(G249:G256)</f>
        <v>#N/A</v>
      </c>
      <c r="H257" s="42"/>
      <c r="I257" s="46" t="e">
        <f t="shared" ref="I257:J257" ca="1" si="545">SUM(I249:I256)</f>
        <v>#N/A</v>
      </c>
      <c r="J257" s="46" t="e">
        <f t="shared" ca="1" si="545"/>
        <v>#N/A</v>
      </c>
      <c r="K257" s="42"/>
      <c r="L257" s="44"/>
      <c r="M257" s="46" t="e">
        <f t="shared" ref="M257:X257" ca="1" si="546">SUM(M249:M256)</f>
        <v>#N/A</v>
      </c>
      <c r="N257" s="46" t="e">
        <f t="shared" ca="1" si="546"/>
        <v>#N/A</v>
      </c>
      <c r="O257" s="46" t="e">
        <f t="shared" ca="1" si="546"/>
        <v>#N/A</v>
      </c>
      <c r="P257" s="46" t="e">
        <f t="shared" ca="1" si="546"/>
        <v>#N/A</v>
      </c>
      <c r="Q257" s="46" t="e">
        <f t="shared" ca="1" si="546"/>
        <v>#N/A</v>
      </c>
      <c r="R257" s="46" t="e">
        <f t="shared" ca="1" si="546"/>
        <v>#N/A</v>
      </c>
      <c r="S257" s="46" t="e">
        <f t="shared" ca="1" si="546"/>
        <v>#N/A</v>
      </c>
      <c r="T257" s="46" t="e">
        <f t="shared" ca="1" si="546"/>
        <v>#N/A</v>
      </c>
      <c r="U257" s="46" t="e">
        <f t="shared" ca="1" si="546"/>
        <v>#N/A</v>
      </c>
      <c r="V257" s="46" t="e">
        <f t="shared" ca="1" si="546"/>
        <v>#N/A</v>
      </c>
      <c r="W257" s="46" t="e">
        <f t="shared" ca="1" si="546"/>
        <v>#N/A</v>
      </c>
      <c r="X257" s="46" t="e">
        <f t="shared" ca="1" si="546"/>
        <v>#N/A</v>
      </c>
      <c r="Y257" s="48"/>
      <c r="Z257" s="48"/>
      <c r="AA257" s="48"/>
      <c r="AB257" s="48"/>
      <c r="AC257" s="48"/>
      <c r="AD257" s="48"/>
      <c r="AE257" s="48"/>
      <c r="AF257" s="48"/>
    </row>
    <row r="258" spans="1:46" ht="18" customHeight="1" x14ac:dyDescent="0.25">
      <c r="A258" s="50"/>
      <c r="B258" s="37" t="str">
        <f ca="1">CONCATENATE(B247,"-Away")</f>
        <v>Hull-Away</v>
      </c>
      <c r="C258" s="40" t="s">
        <v>22</v>
      </c>
      <c r="D258" s="13" t="s">
        <v>50</v>
      </c>
      <c r="E258" s="13" t="s">
        <v>51</v>
      </c>
      <c r="F258" s="13" t="s">
        <v>3</v>
      </c>
      <c r="G258" s="13" t="s">
        <v>4</v>
      </c>
      <c r="H258" s="13" t="s">
        <v>6</v>
      </c>
      <c r="I258" s="13" t="s">
        <v>1</v>
      </c>
      <c r="J258" s="13" t="s">
        <v>2</v>
      </c>
      <c r="K258" s="13" t="s">
        <v>5</v>
      </c>
      <c r="L258" s="13" t="s">
        <v>52</v>
      </c>
      <c r="M258" s="13" t="s">
        <v>53</v>
      </c>
      <c r="N258" s="13" t="s">
        <v>54</v>
      </c>
      <c r="O258" s="13" t="s">
        <v>55</v>
      </c>
      <c r="P258" s="13" t="s">
        <v>56</v>
      </c>
      <c r="Q258" s="13" t="s">
        <v>57</v>
      </c>
      <c r="R258" s="13" t="s">
        <v>58</v>
      </c>
      <c r="S258" s="13" t="s">
        <v>59</v>
      </c>
      <c r="T258" s="13" t="s">
        <v>60</v>
      </c>
      <c r="U258" s="13" t="s">
        <v>61</v>
      </c>
      <c r="V258" s="13" t="s">
        <v>62</v>
      </c>
      <c r="W258" s="13" t="s">
        <v>63</v>
      </c>
      <c r="X258" s="13" t="s">
        <v>64</v>
      </c>
      <c r="Y258" s="13" t="s">
        <v>65</v>
      </c>
      <c r="Z258" s="13" t="s">
        <v>66</v>
      </c>
      <c r="AA258" s="13" t="s">
        <v>67</v>
      </c>
      <c r="AB258" s="13" t="s">
        <v>68</v>
      </c>
      <c r="AC258" s="13" t="s">
        <v>69</v>
      </c>
      <c r="AD258" s="13" t="s">
        <v>70</v>
      </c>
      <c r="AE258" s="13" t="s">
        <v>71</v>
      </c>
      <c r="AF258" s="13" t="s">
        <v>72</v>
      </c>
      <c r="AG258" s="62" t="s">
        <v>140</v>
      </c>
      <c r="AH258" s="62" t="s">
        <v>141</v>
      </c>
      <c r="AI258" s="62" t="s">
        <v>142</v>
      </c>
      <c r="AJ258" s="62" t="s">
        <v>143</v>
      </c>
      <c r="AK258" s="62" t="s">
        <v>144</v>
      </c>
      <c r="AL258" s="63" t="s">
        <v>145</v>
      </c>
      <c r="AM258" s="63" t="s">
        <v>146</v>
      </c>
      <c r="AN258" s="62" t="s">
        <v>147</v>
      </c>
      <c r="AO258" s="64" t="s">
        <v>150</v>
      </c>
      <c r="AP258" s="64" t="s">
        <v>151</v>
      </c>
      <c r="AQ258" s="62" t="s">
        <v>148</v>
      </c>
      <c r="AR258" s="62" t="s">
        <v>149</v>
      </c>
      <c r="AS258" s="62" t="s">
        <v>152</v>
      </c>
      <c r="AT258" s="62" t="s">
        <v>153</v>
      </c>
    </row>
    <row r="259" spans="1:46" ht="18" customHeight="1" x14ac:dyDescent="0.25">
      <c r="A259" s="49" t="str">
        <f ca="1">CONCATENATE(B258,"-",B259)</f>
        <v>Hull-Away-1</v>
      </c>
      <c r="B259" s="37">
        <v>1</v>
      </c>
      <c r="C259" s="41">
        <f ca="1">VLOOKUP($B259,INDIRECT("data!$"&amp;G247&amp;"$3:$CZ$554"),$D247-3*(B246-1)+C$1,FALSE)</f>
        <v>43379</v>
      </c>
      <c r="D259" s="30" t="str">
        <f ca="1">VLOOKUP($B259,INDIRECT("data!$"&amp;G247&amp;"$3:$CZ$554"),$D247-3*(B246-1)+D$1,FALSE)</f>
        <v>Sheffield United</v>
      </c>
      <c r="E259" s="30" t="str">
        <f ca="1">VLOOKUP($B259,INDIRECT("data!$"&amp;G247&amp;"$3:$CZ$554"),$D247-3*(B246-1)+E$1,FALSE)</f>
        <v>Hull</v>
      </c>
      <c r="F259" s="29">
        <f ca="1">VLOOKUP($B259,INDIRECT("data!$"&amp;G247&amp;"$3:$CZ$554"),$D247-3*(B246-1)+F$1,FALSE)</f>
        <v>1</v>
      </c>
      <c r="G259" s="29">
        <f ca="1">VLOOKUP($B259,INDIRECT("data!$"&amp;G247&amp;"$3:$CZ$554"),$D247-3*(B246-1)+G$1,FALSE)</f>
        <v>0</v>
      </c>
      <c r="H259" s="15" t="str">
        <f ca="1">VLOOKUP($B259,INDIRECT("data!$"&amp;G247&amp;"$3:$CZ$554"),$D247-3*(B246-1)+H$1,FALSE)</f>
        <v>H</v>
      </c>
      <c r="I259" s="29">
        <f ca="1">VLOOKUP($B259,INDIRECT("data!$"&amp;G247&amp;"$3:$CZ$554"),$D247-3*(B246-1)+I$1,FALSE)</f>
        <v>0</v>
      </c>
      <c r="J259" s="29">
        <f ca="1">VLOOKUP($B259,INDIRECT("data!$"&amp;G247&amp;"$3:$CZ$554"),$D247-3*(B246-1)+J$1,FALSE)</f>
        <v>0</v>
      </c>
      <c r="K259" s="15" t="str">
        <f ca="1">VLOOKUP($B259,INDIRECT("data!$"&amp;G247&amp;"$3:$CZ$554"),$D247-3*(B246-1)+K$1,FALSE)</f>
        <v>D</v>
      </c>
      <c r="L259" s="30" t="str">
        <f ca="1">VLOOKUP($B259,INDIRECT("data!$"&amp;G247&amp;"$3:$CZ$554"),$D247-3*(B246-1)+L$1,FALSE)</f>
        <v>P Bankes</v>
      </c>
      <c r="M259" s="45">
        <f ca="1">VLOOKUP($B259,INDIRECT("data!$"&amp;G247&amp;"$3:$CZ$554"),$D247-3*(B246-1)+M$1,FALSE)</f>
        <v>12</v>
      </c>
      <c r="N259" s="45">
        <f ca="1">VLOOKUP($B259,INDIRECT("data!$"&amp;G247&amp;"$3:$CZ$554"),$D247-3*(B246-1)+N$1,FALSE)</f>
        <v>8</v>
      </c>
      <c r="O259" s="45">
        <f ca="1">VLOOKUP($B259,INDIRECT("data!$"&amp;G247&amp;"$3:$CZ$554"),$D247-3*(B246-1)+O$1,FALSE)</f>
        <v>3</v>
      </c>
      <c r="P259" s="45">
        <f ca="1">VLOOKUP($B259,INDIRECT("data!$"&amp;G247&amp;"$3:$CZ$554"),$D247-3*(B246-1)+P$1,FALSE)</f>
        <v>3</v>
      </c>
      <c r="Q259" s="45">
        <f ca="1">VLOOKUP($B259,INDIRECT("data!$"&amp;G247&amp;"$3:$CZ$554"),$D247-3*(B246-1)+Q$1,FALSE)</f>
        <v>11</v>
      </c>
      <c r="R259" s="45">
        <f ca="1">VLOOKUP($B259,INDIRECT("data!$"&amp;G247&amp;"$3:$CZ$554"),$D247-3*(B246-1)+R$1,FALSE)</f>
        <v>9</v>
      </c>
      <c r="S259" s="45">
        <f ca="1">VLOOKUP($B259,INDIRECT("data!$"&amp;G247&amp;"$3:$CZ$554"),$D247-3*(B246-1)+S$1,FALSE)</f>
        <v>7</v>
      </c>
      <c r="T259" s="45">
        <f ca="1">VLOOKUP($B259,INDIRECT("data!$"&amp;G247&amp;"$3:$CZ$554"),$D247-3*(B246-1)+T$1,FALSE)</f>
        <v>5</v>
      </c>
      <c r="U259" s="45">
        <f ca="1">VLOOKUP($B259,INDIRECT("data!$"&amp;G247&amp;"$3:$CZ$554"),$D247-3*(B246-1)+U$1,FALSE)</f>
        <v>2</v>
      </c>
      <c r="V259" s="45">
        <f ca="1">VLOOKUP($B259,INDIRECT("data!$"&amp;G247&amp;"$3:$CZ$554"),$D247-3*(B246-1)+V$1,FALSE)</f>
        <v>1</v>
      </c>
      <c r="W259" s="45">
        <f ca="1">VLOOKUP($B259,INDIRECT("data!$"&amp;G247&amp;"$3:$CZ$554"),$D247-3*(B246-1)+W$1,FALSE)</f>
        <v>0</v>
      </c>
      <c r="X259" s="45">
        <f ca="1">VLOOKUP($B259,INDIRECT("data!$"&amp;G247&amp;"$3:$CZ$554"),$D247-3*(B246-1)+X$1,FALSE)</f>
        <v>0</v>
      </c>
      <c r="Y259" s="47">
        <f ca="1">VLOOKUP($B259,INDIRECT("data!$"&amp;G247&amp;"$3:$CZ$554"),$D247-3*(B246-1)+Y$1,FALSE)</f>
        <v>1.6</v>
      </c>
      <c r="Z259" s="47">
        <f ca="1">VLOOKUP($B259,INDIRECT("data!$"&amp;G247&amp;"$3:$CZ$554"),$D247-3*(B246-1)+Z$1,FALSE)</f>
        <v>4.2</v>
      </c>
      <c r="AA259" s="47">
        <f ca="1">VLOOKUP($B259,INDIRECT("data!$"&amp;G247&amp;"$3:$CZ$554"),$D247-3*(B246-1)+AA$1,FALSE)</f>
        <v>6</v>
      </c>
      <c r="AB259" s="47">
        <f ca="1">VLOOKUP($B259,INDIRECT("data!$"&amp;G247&amp;"$3:$CZ$554"),$D247-3*(B246-1)+AB$1,FALSE)</f>
        <v>1.57</v>
      </c>
      <c r="AC259" s="47">
        <f ca="1">VLOOKUP($B259,INDIRECT("data!$"&amp;G247&amp;"$3:$CZ$554"),$D247-3*(B246-1)+AC$1,FALSE)</f>
        <v>4.25</v>
      </c>
      <c r="AD259" s="47">
        <f ca="1">VLOOKUP($B259,INDIRECT("data!$"&amp;G247&amp;"$3:$CZ$554"),$D247-3*(B246-1)+AD$1,FALSE)</f>
        <v>6.3</v>
      </c>
      <c r="AE259" s="47">
        <f ca="1">VLOOKUP($B259,INDIRECT("data!$"&amp;G247&amp;"$3:$CZ$554"),$D247-3*(B246-1)+AE$1,FALSE)</f>
        <v>1.82</v>
      </c>
      <c r="AF259" s="47">
        <f ca="1">VLOOKUP($B259,INDIRECT("data!$"&amp;G247&amp;"$3:$CZ$554"),$D247-3*(B246-1)+AF$1,FALSE)</f>
        <v>1.97</v>
      </c>
      <c r="AG259" s="65">
        <f ca="1">IF(C259="","",F259+G259)</f>
        <v>1</v>
      </c>
      <c r="AH259" s="65">
        <f ca="1">IF(C259="","",I259+J259)</f>
        <v>0</v>
      </c>
      <c r="AI259" s="65">
        <f ca="1">IF(C259="","",AJ259+AK259)</f>
        <v>1</v>
      </c>
      <c r="AJ259" s="65">
        <f ca="1">IF(C259="","",F259-I259)</f>
        <v>1</v>
      </c>
      <c r="AK259" s="65">
        <f ca="1">IF(C259="","",G259-J259)</f>
        <v>0</v>
      </c>
      <c r="AL259" s="66" t="str">
        <f ca="1">IF(AJ259&gt;AK259,"H",IF(AJ259=AK259,"D",IF(AJ259&lt;AK259,"A","Error!")))</f>
        <v>H</v>
      </c>
      <c r="AM259" s="66" t="str">
        <f ca="1">IF(C259="","",CONCATENATE(K259,"-",H259))</f>
        <v>D-H</v>
      </c>
      <c r="AN259" s="65">
        <f ca="1">IF(C259="","",IF(AND(F259&gt;0,G259&gt;0),1,0))</f>
        <v>0</v>
      </c>
      <c r="AO259" s="65">
        <f ca="1">IF(C259="","",IF(AND(F259&gt;0,I259&gt;0),1,0))</f>
        <v>0</v>
      </c>
      <c r="AP259" s="65">
        <f ca="1">IF(C259="","",IF(AND(G259&gt;0,J259&gt;0),1,0))</f>
        <v>0</v>
      </c>
      <c r="AQ259" s="65">
        <f ca="1">IF(C259="","",IF(AND(H259="H",G259=0),1,0))</f>
        <v>1</v>
      </c>
      <c r="AR259" s="65">
        <f ca="1">IF(C259="","",IF(AND(H259="A",F259=0),1,0))</f>
        <v>0</v>
      </c>
      <c r="AS259" s="65">
        <f ca="1">IF(C259="","",IF(AND(K259="H",AL259="H"),1,0))</f>
        <v>0</v>
      </c>
      <c r="AT259" s="65">
        <f ca="1">IF(C259="","",IF(AND(K259="A",AL259="A"),1,0))</f>
        <v>0</v>
      </c>
    </row>
    <row r="260" spans="1:46" ht="18" customHeight="1" x14ac:dyDescent="0.25">
      <c r="A260" s="49" t="str">
        <f ca="1">CONCATENATE(B258,"-",B260)</f>
        <v>Hull-Away-2</v>
      </c>
      <c r="B260" s="37">
        <v>2</v>
      </c>
      <c r="C260" s="41">
        <f ca="1">VLOOKUP($B260,INDIRECT("data!$"&amp;G247&amp;"$3:$CZ$554"),$D247-3*(B246-1)+C$1,FALSE)</f>
        <v>43365</v>
      </c>
      <c r="D260" s="30" t="str">
        <f ca="1">VLOOKUP($B260,INDIRECT("data!$"&amp;G247&amp;"$3:$CZ$554"),$D247-3*(B246-1)+D$1,FALSE)</f>
        <v>Reading</v>
      </c>
      <c r="E260" s="30" t="str">
        <f ca="1">VLOOKUP($B260,INDIRECT("data!$"&amp;G247&amp;"$3:$CZ$554"),$D247-3*(B246-1)+E$1,FALSE)</f>
        <v>Hull</v>
      </c>
      <c r="F260" s="29">
        <f ca="1">VLOOKUP($B260,INDIRECT("data!$"&amp;G247&amp;"$3:$CZ$554"),$D247-3*(B246-1)+F$1,FALSE)</f>
        <v>3</v>
      </c>
      <c r="G260" s="29">
        <f ca="1">VLOOKUP($B260,INDIRECT("data!$"&amp;G247&amp;"$3:$CZ$554"),$D247-3*(B246-1)+G$1,FALSE)</f>
        <v>0</v>
      </c>
      <c r="H260" s="15" t="str">
        <f ca="1">VLOOKUP($B260,INDIRECT("data!$"&amp;G247&amp;"$3:$CZ$554"),$D247-3*(B246-1)+H$1,FALSE)</f>
        <v>H</v>
      </c>
      <c r="I260" s="29">
        <f ca="1">VLOOKUP($B260,INDIRECT("data!$"&amp;G247&amp;"$3:$CZ$554"),$D247-3*(B246-1)+I$1,FALSE)</f>
        <v>1</v>
      </c>
      <c r="J260" s="29">
        <f ca="1">VLOOKUP($B260,INDIRECT("data!$"&amp;G247&amp;"$3:$CZ$554"),$D247-3*(B246-1)+J$1,FALSE)</f>
        <v>0</v>
      </c>
      <c r="K260" s="15" t="str">
        <f ca="1">VLOOKUP($B260,INDIRECT("data!$"&amp;G247&amp;"$3:$CZ$554"),$D247-3*(B246-1)+K$1,FALSE)</f>
        <v>H</v>
      </c>
      <c r="L260" s="30" t="str">
        <f ca="1">VLOOKUP($B260,INDIRECT("data!$"&amp;G247&amp;"$3:$CZ$554"),$D247-3*(B246-1)+L$1,FALSE)</f>
        <v>J Simpson</v>
      </c>
      <c r="M260" s="45">
        <f ca="1">VLOOKUP($B260,INDIRECT("data!$"&amp;G247&amp;"$3:$CZ$554"),$D247-3*(B246-1)+M$1,FALSE)</f>
        <v>14</v>
      </c>
      <c r="N260" s="45">
        <f ca="1">VLOOKUP($B260,INDIRECT("data!$"&amp;G247&amp;"$3:$CZ$554"),$D247-3*(B246-1)+N$1,FALSE)</f>
        <v>9</v>
      </c>
      <c r="O260" s="45">
        <f ca="1">VLOOKUP($B260,INDIRECT("data!$"&amp;G247&amp;"$3:$CZ$554"),$D247-3*(B246-1)+O$1,FALSE)</f>
        <v>6</v>
      </c>
      <c r="P260" s="45">
        <f ca="1">VLOOKUP($B260,INDIRECT("data!$"&amp;G247&amp;"$3:$CZ$554"),$D247-3*(B246-1)+P$1,FALSE)</f>
        <v>2</v>
      </c>
      <c r="Q260" s="45">
        <f ca="1">VLOOKUP($B260,INDIRECT("data!$"&amp;G247&amp;"$3:$CZ$554"),$D247-3*(B246-1)+Q$1,FALSE)</f>
        <v>12</v>
      </c>
      <c r="R260" s="45">
        <f ca="1">VLOOKUP($B260,INDIRECT("data!$"&amp;G247&amp;"$3:$CZ$554"),$D247-3*(B246-1)+R$1,FALSE)</f>
        <v>10</v>
      </c>
      <c r="S260" s="45">
        <f ca="1">VLOOKUP($B260,INDIRECT("data!$"&amp;G247&amp;"$3:$CZ$554"),$D247-3*(B246-1)+S$1,FALSE)</f>
        <v>4</v>
      </c>
      <c r="T260" s="45">
        <f ca="1">VLOOKUP($B260,INDIRECT("data!$"&amp;G247&amp;"$3:$CZ$554"),$D247-3*(B246-1)+T$1,FALSE)</f>
        <v>4</v>
      </c>
      <c r="U260" s="45">
        <f ca="1">VLOOKUP($B260,INDIRECT("data!$"&amp;G247&amp;"$3:$CZ$554"),$D247-3*(B246-1)+U$1,FALSE)</f>
        <v>0</v>
      </c>
      <c r="V260" s="45">
        <f ca="1">VLOOKUP($B260,INDIRECT("data!$"&amp;G247&amp;"$3:$CZ$554"),$D247-3*(B246-1)+V$1,FALSE)</f>
        <v>2</v>
      </c>
      <c r="W260" s="45">
        <f ca="1">VLOOKUP($B260,INDIRECT("data!$"&amp;G247&amp;"$3:$CZ$554"),$D247-3*(B246-1)+W$1,FALSE)</f>
        <v>1</v>
      </c>
      <c r="X260" s="45">
        <f ca="1">VLOOKUP($B260,INDIRECT("data!$"&amp;G247&amp;"$3:$CZ$554"),$D247-3*(B246-1)+X$1,FALSE)</f>
        <v>0</v>
      </c>
      <c r="Y260" s="47">
        <f ca="1">VLOOKUP($B260,INDIRECT("data!$"&amp;G247&amp;"$3:$CZ$554"),$D247-3*(B246-1)+Y$1,FALSE)</f>
        <v>2.5</v>
      </c>
      <c r="Z260" s="47">
        <f ca="1">VLOOKUP($B260,INDIRECT("data!$"&amp;G247&amp;"$3:$CZ$554"),$D247-3*(B246-1)+Z$1,FALSE)</f>
        <v>3.3</v>
      </c>
      <c r="AA260" s="47">
        <f ca="1">VLOOKUP($B260,INDIRECT("data!$"&amp;G247&amp;"$3:$CZ$554"),$D247-3*(B246-1)+AA$1,FALSE)</f>
        <v>3.1</v>
      </c>
      <c r="AB260" s="47">
        <f ca="1">VLOOKUP($B260,INDIRECT("data!$"&amp;G247&amp;"$3:$CZ$554"),$D247-3*(B246-1)+AB$1,FALSE)</f>
        <v>2.58</v>
      </c>
      <c r="AC260" s="47">
        <f ca="1">VLOOKUP($B260,INDIRECT("data!$"&amp;G247&amp;"$3:$CZ$554"),$D247-3*(B246-1)+AC$1,FALSE)</f>
        <v>3.25</v>
      </c>
      <c r="AD260" s="47">
        <f ca="1">VLOOKUP($B260,INDIRECT("data!$"&amp;G247&amp;"$3:$CZ$554"),$D247-3*(B246-1)+AD$1,FALSE)</f>
        <v>2.98</v>
      </c>
      <c r="AE260" s="47">
        <f ca="1">VLOOKUP($B260,INDIRECT("data!$"&amp;G247&amp;"$3:$CZ$554"),$D247-3*(B246-1)+AE$1,FALSE)</f>
        <v>1.99</v>
      </c>
      <c r="AF260" s="47">
        <f ca="1">VLOOKUP($B260,INDIRECT("data!$"&amp;G247&amp;"$3:$CZ$554"),$D247-3*(B246-1)+AF$1,FALSE)</f>
        <v>1.81</v>
      </c>
      <c r="AG260" s="65">
        <f t="shared" ref="AG260:AG266" ca="1" si="547">IF(C260="","",F260+G260)</f>
        <v>3</v>
      </c>
      <c r="AH260" s="65">
        <f t="shared" ref="AH260:AH266" ca="1" si="548">IF(C260="","",I260+J260)</f>
        <v>1</v>
      </c>
      <c r="AI260" s="65">
        <f t="shared" ref="AI260:AI266" ca="1" si="549">IF(C260="","",AJ260+AK260)</f>
        <v>2</v>
      </c>
      <c r="AJ260" s="65">
        <f t="shared" ref="AJ260:AJ266" ca="1" si="550">IF(C260="","",F260-I260)</f>
        <v>2</v>
      </c>
      <c r="AK260" s="65">
        <f t="shared" ref="AK260:AK266" ca="1" si="551">IF(C260="","",G260-J260)</f>
        <v>0</v>
      </c>
      <c r="AL260" s="66" t="str">
        <f t="shared" ref="AL260:AL266" ca="1" si="552">IF(AJ260&gt;AK260,"H",IF(AJ260=AK260,"D",IF(AJ260&lt;AK260,"A","Error!")))</f>
        <v>H</v>
      </c>
      <c r="AM260" s="66" t="str">
        <f t="shared" ref="AM260:AM266" ca="1" si="553">IF(C260="","",CONCATENATE(K260,"-",H260))</f>
        <v>H-H</v>
      </c>
      <c r="AN260" s="65">
        <f t="shared" ref="AN260:AN266" ca="1" si="554">IF(C260="","",IF(AND(F260&gt;0,G260&gt;0),1,0))</f>
        <v>0</v>
      </c>
      <c r="AO260" s="65">
        <f t="shared" ref="AO260:AO266" ca="1" si="555">IF(C260="","",IF(AND(F260&gt;0,I260&gt;0),1,0))</f>
        <v>1</v>
      </c>
      <c r="AP260" s="65">
        <f t="shared" ref="AP260:AP266" ca="1" si="556">IF(C260="","",IF(AND(G260&gt;0,J260&gt;0),1,0))</f>
        <v>0</v>
      </c>
      <c r="AQ260" s="65">
        <f t="shared" ref="AQ260:AQ266" ca="1" si="557">IF(C260="","",IF(AND(H260="H",G260=0),1,0))</f>
        <v>1</v>
      </c>
      <c r="AR260" s="65">
        <f t="shared" ref="AR260:AR266" ca="1" si="558">IF(C260="","",IF(AND(H260="A",F260=0),1,0))</f>
        <v>0</v>
      </c>
      <c r="AS260" s="65">
        <f t="shared" ref="AS260:AS266" ca="1" si="559">IF(C260="","",IF(AND(K260="H",AL260="H"),1,0))</f>
        <v>1</v>
      </c>
      <c r="AT260" s="65">
        <f t="shared" ref="AT260:AT266" ca="1" si="560">IF(C260="","",IF(AND(K260="A",AL260="A"),1,0))</f>
        <v>0</v>
      </c>
    </row>
    <row r="261" spans="1:46" ht="18" customHeight="1" x14ac:dyDescent="0.25">
      <c r="A261" s="49" t="str">
        <f ca="1">CONCATENATE(B258,"-",B261)</f>
        <v>Hull-Away-3</v>
      </c>
      <c r="B261" s="37">
        <v>3</v>
      </c>
      <c r="C261" s="41">
        <f ca="1">VLOOKUP($B261,INDIRECT("data!$"&amp;G247&amp;"$3:$CZ$554"),$D247-3*(B246-1)+C$1,FALSE)</f>
        <v>43361</v>
      </c>
      <c r="D261" s="30" t="str">
        <f ca="1">VLOOKUP($B261,INDIRECT("data!$"&amp;G247&amp;"$3:$CZ$554"),$D247-3*(B246-1)+D$1,FALSE)</f>
        <v>Wigan</v>
      </c>
      <c r="E261" s="30" t="str">
        <f ca="1">VLOOKUP($B261,INDIRECT("data!$"&amp;G247&amp;"$3:$CZ$554"),$D247-3*(B246-1)+E$1,FALSE)</f>
        <v>Hull</v>
      </c>
      <c r="F261" s="29">
        <f ca="1">VLOOKUP($B261,INDIRECT("data!$"&amp;G247&amp;"$3:$CZ$554"),$D247-3*(B246-1)+F$1,FALSE)</f>
        <v>2</v>
      </c>
      <c r="G261" s="29">
        <f ca="1">VLOOKUP($B261,INDIRECT("data!$"&amp;G247&amp;"$3:$CZ$554"),$D247-3*(B246-1)+G$1,FALSE)</f>
        <v>1</v>
      </c>
      <c r="H261" s="15" t="str">
        <f ca="1">VLOOKUP($B261,INDIRECT("data!$"&amp;G247&amp;"$3:$CZ$554"),$D247-3*(B246-1)+H$1,FALSE)</f>
        <v>H</v>
      </c>
      <c r="I261" s="29">
        <f ca="1">VLOOKUP($B261,INDIRECT("data!$"&amp;G247&amp;"$3:$CZ$554"),$D247-3*(B246-1)+I$1,FALSE)</f>
        <v>2</v>
      </c>
      <c r="J261" s="29">
        <f ca="1">VLOOKUP($B261,INDIRECT("data!$"&amp;G247&amp;"$3:$CZ$554"),$D247-3*(B246-1)+J$1,FALSE)</f>
        <v>1</v>
      </c>
      <c r="K261" s="15" t="str">
        <f ca="1">VLOOKUP($B261,INDIRECT("data!$"&amp;G247&amp;"$3:$CZ$554"),$D247-3*(B246-1)+K$1,FALSE)</f>
        <v>H</v>
      </c>
      <c r="L261" s="30" t="str">
        <f ca="1">VLOOKUP($B261,INDIRECT("data!$"&amp;G247&amp;"$3:$CZ$554"),$D247-3*(B246-1)+L$1,FALSE)</f>
        <v>D Webb</v>
      </c>
      <c r="M261" s="45">
        <f ca="1">VLOOKUP($B261,INDIRECT("data!$"&amp;G247&amp;"$3:$CZ$554"),$D247-3*(B246-1)+M$1,FALSE)</f>
        <v>18</v>
      </c>
      <c r="N261" s="45">
        <f ca="1">VLOOKUP($B261,INDIRECT("data!$"&amp;G247&amp;"$3:$CZ$554"),$D247-3*(B246-1)+N$1,FALSE)</f>
        <v>7</v>
      </c>
      <c r="O261" s="45">
        <f ca="1">VLOOKUP($B261,INDIRECT("data!$"&amp;G247&amp;"$3:$CZ$554"),$D247-3*(B246-1)+O$1,FALSE)</f>
        <v>7</v>
      </c>
      <c r="P261" s="45">
        <f ca="1">VLOOKUP($B261,INDIRECT("data!$"&amp;G247&amp;"$3:$CZ$554"),$D247-3*(B246-1)+P$1,FALSE)</f>
        <v>4</v>
      </c>
      <c r="Q261" s="45">
        <f ca="1">VLOOKUP($B261,INDIRECT("data!$"&amp;G247&amp;"$3:$CZ$554"),$D247-3*(B246-1)+Q$1,FALSE)</f>
        <v>12</v>
      </c>
      <c r="R261" s="45">
        <f ca="1">VLOOKUP($B261,INDIRECT("data!$"&amp;G247&amp;"$3:$CZ$554"),$D247-3*(B246-1)+R$1,FALSE)</f>
        <v>10</v>
      </c>
      <c r="S261" s="45">
        <f ca="1">VLOOKUP($B261,INDIRECT("data!$"&amp;G247&amp;"$3:$CZ$554"),$D247-3*(B246-1)+S$1,FALSE)</f>
        <v>7</v>
      </c>
      <c r="T261" s="45">
        <f ca="1">VLOOKUP($B261,INDIRECT("data!$"&amp;G247&amp;"$3:$CZ$554"),$D247-3*(B246-1)+T$1,FALSE)</f>
        <v>3</v>
      </c>
      <c r="U261" s="45">
        <f ca="1">VLOOKUP($B261,INDIRECT("data!$"&amp;G247&amp;"$3:$CZ$554"),$D247-3*(B246-1)+U$1,FALSE)</f>
        <v>1</v>
      </c>
      <c r="V261" s="45">
        <f ca="1">VLOOKUP($B261,INDIRECT("data!$"&amp;G247&amp;"$3:$CZ$554"),$D247-3*(B246-1)+V$1,FALSE)</f>
        <v>3</v>
      </c>
      <c r="W261" s="45">
        <f ca="1">VLOOKUP($B261,INDIRECT("data!$"&amp;G247&amp;"$3:$CZ$554"),$D247-3*(B246-1)+W$1,FALSE)</f>
        <v>0</v>
      </c>
      <c r="X261" s="45">
        <f ca="1">VLOOKUP($B261,INDIRECT("data!$"&amp;G247&amp;"$3:$CZ$554"),$D247-3*(B246-1)+X$1,FALSE)</f>
        <v>0</v>
      </c>
      <c r="Y261" s="47">
        <f ca="1">VLOOKUP($B261,INDIRECT("data!$"&amp;G247&amp;"$3:$CZ$554"),$D247-3*(B246-1)+Y$1,FALSE)</f>
        <v>2</v>
      </c>
      <c r="Z261" s="47">
        <f ca="1">VLOOKUP($B261,INDIRECT("data!$"&amp;G247&amp;"$3:$CZ$554"),$D247-3*(B246-1)+Z$1,FALSE)</f>
        <v>3.5</v>
      </c>
      <c r="AA261" s="47">
        <f ca="1">VLOOKUP($B261,INDIRECT("data!$"&amp;G247&amp;"$3:$CZ$554"),$D247-3*(B246-1)+AA$1,FALSE)</f>
        <v>4.0999999999999996</v>
      </c>
      <c r="AB261" s="47">
        <f ca="1">VLOOKUP($B261,INDIRECT("data!$"&amp;G247&amp;"$3:$CZ$554"),$D247-3*(B246-1)+AB$1,FALSE)</f>
        <v>2.04</v>
      </c>
      <c r="AC261" s="47">
        <f ca="1">VLOOKUP($B261,INDIRECT("data!$"&amp;G247&amp;"$3:$CZ$554"),$D247-3*(B246-1)+AC$1,FALSE)</f>
        <v>3.5</v>
      </c>
      <c r="AD261" s="47">
        <f ca="1">VLOOKUP($B261,INDIRECT("data!$"&amp;G247&amp;"$3:$CZ$554"),$D247-3*(B246-1)+AD$1,FALSE)</f>
        <v>3.96</v>
      </c>
      <c r="AE261" s="47">
        <f ca="1">VLOOKUP($B261,INDIRECT("data!$"&amp;G247&amp;"$3:$CZ$554"),$D247-3*(B246-1)+AE$1,FALSE)</f>
        <v>1.82</v>
      </c>
      <c r="AF261" s="47">
        <f ca="1">VLOOKUP($B261,INDIRECT("data!$"&amp;G247&amp;"$3:$CZ$554"),$D247-3*(B246-1)+AF$1,FALSE)</f>
        <v>1.98</v>
      </c>
      <c r="AG261" s="65">
        <f t="shared" ca="1" si="547"/>
        <v>3</v>
      </c>
      <c r="AH261" s="65">
        <f t="shared" ca="1" si="548"/>
        <v>3</v>
      </c>
      <c r="AI261" s="65">
        <f t="shared" ca="1" si="549"/>
        <v>0</v>
      </c>
      <c r="AJ261" s="65">
        <f t="shared" ca="1" si="550"/>
        <v>0</v>
      </c>
      <c r="AK261" s="65">
        <f t="shared" ca="1" si="551"/>
        <v>0</v>
      </c>
      <c r="AL261" s="66" t="str">
        <f t="shared" ca="1" si="552"/>
        <v>D</v>
      </c>
      <c r="AM261" s="66" t="str">
        <f t="shared" ca="1" si="553"/>
        <v>H-H</v>
      </c>
      <c r="AN261" s="65">
        <f t="shared" ca="1" si="554"/>
        <v>1</v>
      </c>
      <c r="AO261" s="65">
        <f t="shared" ca="1" si="555"/>
        <v>1</v>
      </c>
      <c r="AP261" s="65">
        <f t="shared" ca="1" si="556"/>
        <v>1</v>
      </c>
      <c r="AQ261" s="65">
        <f t="shared" ca="1" si="557"/>
        <v>0</v>
      </c>
      <c r="AR261" s="65">
        <f t="shared" ca="1" si="558"/>
        <v>0</v>
      </c>
      <c r="AS261" s="65">
        <f t="shared" ca="1" si="559"/>
        <v>0</v>
      </c>
      <c r="AT261" s="65">
        <f t="shared" ca="1" si="560"/>
        <v>0</v>
      </c>
    </row>
    <row r="262" spans="1:46" ht="18" customHeight="1" x14ac:dyDescent="0.25">
      <c r="A262" s="49" t="str">
        <f ca="1">CONCATENATE(B258,"-",B262)</f>
        <v>Hull-Away-4</v>
      </c>
      <c r="B262" s="37">
        <v>4</v>
      </c>
      <c r="C262" s="41">
        <f ca="1">VLOOKUP($B262,INDIRECT("data!$"&amp;G247&amp;"$3:$CZ$554"),$D247-3*(B246-1)+C$1,FALSE)</f>
        <v>43337</v>
      </c>
      <c r="D262" s="30" t="str">
        <f ca="1">VLOOKUP($B262,INDIRECT("data!$"&amp;G247&amp;"$3:$CZ$554"),$D247-3*(B246-1)+D$1,FALSE)</f>
        <v>Stoke</v>
      </c>
      <c r="E262" s="30" t="str">
        <f ca="1">VLOOKUP($B262,INDIRECT("data!$"&amp;G247&amp;"$3:$CZ$554"),$D247-3*(B246-1)+E$1,FALSE)</f>
        <v>Hull</v>
      </c>
      <c r="F262" s="29">
        <f ca="1">VLOOKUP($B262,INDIRECT("data!$"&amp;G247&amp;"$3:$CZ$554"),$D247-3*(B246-1)+F$1,FALSE)</f>
        <v>2</v>
      </c>
      <c r="G262" s="29">
        <f ca="1">VLOOKUP($B262,INDIRECT("data!$"&amp;G247&amp;"$3:$CZ$554"),$D247-3*(B246-1)+G$1,FALSE)</f>
        <v>0</v>
      </c>
      <c r="H262" s="15" t="str">
        <f ca="1">VLOOKUP($B262,INDIRECT("data!$"&amp;G247&amp;"$3:$CZ$554"),$D247-3*(B246-1)+H$1,FALSE)</f>
        <v>H</v>
      </c>
      <c r="I262" s="29">
        <f ca="1">VLOOKUP($B262,INDIRECT("data!$"&amp;G247&amp;"$3:$CZ$554"),$D247-3*(B246-1)+I$1,FALSE)</f>
        <v>1</v>
      </c>
      <c r="J262" s="29">
        <f ca="1">VLOOKUP($B262,INDIRECT("data!$"&amp;G247&amp;"$3:$CZ$554"),$D247-3*(B246-1)+J$1,FALSE)</f>
        <v>0</v>
      </c>
      <c r="K262" s="15" t="str">
        <f ca="1">VLOOKUP($B262,INDIRECT("data!$"&amp;G247&amp;"$3:$CZ$554"),$D247-3*(B246-1)+K$1,FALSE)</f>
        <v>H</v>
      </c>
      <c r="L262" s="30" t="str">
        <f ca="1">VLOOKUP($B262,INDIRECT("data!$"&amp;G247&amp;"$3:$CZ$554"),$D247-3*(B246-1)+L$1,FALSE)</f>
        <v>D Bond</v>
      </c>
      <c r="M262" s="45">
        <f ca="1">VLOOKUP($B262,INDIRECT("data!$"&amp;G247&amp;"$3:$CZ$554"),$D247-3*(B246-1)+M$1,FALSE)</f>
        <v>11</v>
      </c>
      <c r="N262" s="45">
        <f ca="1">VLOOKUP($B262,INDIRECT("data!$"&amp;G247&amp;"$3:$CZ$554"),$D247-3*(B246-1)+N$1,FALSE)</f>
        <v>4</v>
      </c>
      <c r="O262" s="45">
        <f ca="1">VLOOKUP($B262,INDIRECT("data!$"&amp;G247&amp;"$3:$CZ$554"),$D247-3*(B246-1)+O$1,FALSE)</f>
        <v>5</v>
      </c>
      <c r="P262" s="45">
        <f ca="1">VLOOKUP($B262,INDIRECT("data!$"&amp;G247&amp;"$3:$CZ$554"),$D247-3*(B246-1)+P$1,FALSE)</f>
        <v>0</v>
      </c>
      <c r="Q262" s="45">
        <f ca="1">VLOOKUP($B262,INDIRECT("data!$"&amp;G247&amp;"$3:$CZ$554"),$D247-3*(B246-1)+Q$1,FALSE)</f>
        <v>8</v>
      </c>
      <c r="R262" s="45">
        <f ca="1">VLOOKUP($B262,INDIRECT("data!$"&amp;G247&amp;"$3:$CZ$554"),$D247-3*(B246-1)+R$1,FALSE)</f>
        <v>11</v>
      </c>
      <c r="S262" s="45">
        <f ca="1">VLOOKUP($B262,INDIRECT("data!$"&amp;G247&amp;"$3:$CZ$554"),$D247-3*(B246-1)+S$1,FALSE)</f>
        <v>8</v>
      </c>
      <c r="T262" s="45">
        <f ca="1">VLOOKUP($B262,INDIRECT("data!$"&amp;G247&amp;"$3:$CZ$554"),$D247-3*(B246-1)+T$1,FALSE)</f>
        <v>5</v>
      </c>
      <c r="U262" s="45">
        <f ca="1">VLOOKUP($B262,INDIRECT("data!$"&amp;G247&amp;"$3:$CZ$554"),$D247-3*(B246-1)+U$1,FALSE)</f>
        <v>1</v>
      </c>
      <c r="V262" s="45">
        <f ca="1">VLOOKUP($B262,INDIRECT("data!$"&amp;G247&amp;"$3:$CZ$554"),$D247-3*(B246-1)+V$1,FALSE)</f>
        <v>0</v>
      </c>
      <c r="W262" s="45">
        <f ca="1">VLOOKUP($B262,INDIRECT("data!$"&amp;G247&amp;"$3:$CZ$554"),$D247-3*(B246-1)+W$1,FALSE)</f>
        <v>0</v>
      </c>
      <c r="X262" s="45">
        <f ca="1">VLOOKUP($B262,INDIRECT("data!$"&amp;G247&amp;"$3:$CZ$554"),$D247-3*(B246-1)+X$1,FALSE)</f>
        <v>1</v>
      </c>
      <c r="Y262" s="47">
        <f ca="1">VLOOKUP($B262,INDIRECT("data!$"&amp;G247&amp;"$3:$CZ$554"),$D247-3*(B246-1)+Y$1,FALSE)</f>
        <v>2</v>
      </c>
      <c r="Z262" s="47">
        <f ca="1">VLOOKUP($B262,INDIRECT("data!$"&amp;G247&amp;"$3:$CZ$554"),$D247-3*(B246-1)+Z$1,FALSE)</f>
        <v>3.4</v>
      </c>
      <c r="AA262" s="47">
        <f ca="1">VLOOKUP($B262,INDIRECT("data!$"&amp;G247&amp;"$3:$CZ$554"),$D247-3*(B246-1)+AA$1,FALSE)</f>
        <v>4.33</v>
      </c>
      <c r="AB262" s="47">
        <f ca="1">VLOOKUP($B262,INDIRECT("data!$"&amp;G247&amp;"$3:$CZ$554"),$D247-3*(B246-1)+AB$1,FALSE)</f>
        <v>2.02</v>
      </c>
      <c r="AC262" s="47">
        <f ca="1">VLOOKUP($B262,INDIRECT("data!$"&amp;G247&amp;"$3:$CZ$554"),$D247-3*(B246-1)+AC$1,FALSE)</f>
        <v>3.36</v>
      </c>
      <c r="AD262" s="47">
        <f ca="1">VLOOKUP($B262,INDIRECT("data!$"&amp;G247&amp;"$3:$CZ$554"),$D247-3*(B246-1)+AD$1,FALSE)</f>
        <v>4.28</v>
      </c>
      <c r="AE262" s="47">
        <f ca="1">VLOOKUP($B262,INDIRECT("data!$"&amp;G247&amp;"$3:$CZ$554"),$D247-3*(B246-1)+AE$1,FALSE)</f>
        <v>1.98</v>
      </c>
      <c r="AF262" s="47">
        <f ca="1">VLOOKUP($B262,INDIRECT("data!$"&amp;G247&amp;"$3:$CZ$554"),$D247-3*(B246-1)+AF$1,FALSE)</f>
        <v>1.81</v>
      </c>
      <c r="AG262" s="65">
        <f t="shared" ca="1" si="547"/>
        <v>2</v>
      </c>
      <c r="AH262" s="65">
        <f t="shared" ca="1" si="548"/>
        <v>1</v>
      </c>
      <c r="AI262" s="65">
        <f t="shared" ca="1" si="549"/>
        <v>1</v>
      </c>
      <c r="AJ262" s="65">
        <f t="shared" ca="1" si="550"/>
        <v>1</v>
      </c>
      <c r="AK262" s="65">
        <f t="shared" ca="1" si="551"/>
        <v>0</v>
      </c>
      <c r="AL262" s="66" t="str">
        <f t="shared" ca="1" si="552"/>
        <v>H</v>
      </c>
      <c r="AM262" s="66" t="str">
        <f t="shared" ca="1" si="553"/>
        <v>H-H</v>
      </c>
      <c r="AN262" s="65">
        <f t="shared" ca="1" si="554"/>
        <v>0</v>
      </c>
      <c r="AO262" s="65">
        <f t="shared" ca="1" si="555"/>
        <v>1</v>
      </c>
      <c r="AP262" s="65">
        <f t="shared" ca="1" si="556"/>
        <v>0</v>
      </c>
      <c r="AQ262" s="65">
        <f t="shared" ca="1" si="557"/>
        <v>1</v>
      </c>
      <c r="AR262" s="65">
        <f t="shared" ca="1" si="558"/>
        <v>0</v>
      </c>
      <c r="AS262" s="65">
        <f t="shared" ca="1" si="559"/>
        <v>1</v>
      </c>
      <c r="AT262" s="65">
        <f t="shared" ca="1" si="560"/>
        <v>0</v>
      </c>
    </row>
    <row r="263" spans="1:46" ht="18" customHeight="1" x14ac:dyDescent="0.25">
      <c r="A263" s="49" t="str">
        <f ca="1">CONCATENATE(B258,"-",B263)</f>
        <v>Hull-Away-5</v>
      </c>
      <c r="B263" s="37">
        <v>5</v>
      </c>
      <c r="C263" s="41">
        <f ca="1">VLOOKUP($B263,INDIRECT("data!$"&amp;G247&amp;"$3:$CZ$554"),$D247-3*(B246-1)+C$1,FALSE)</f>
        <v>43333</v>
      </c>
      <c r="D263" s="30" t="str">
        <f ca="1">VLOOKUP($B263,INDIRECT("data!$"&amp;G247&amp;"$3:$CZ$554"),$D247-3*(B246-1)+D$1,FALSE)</f>
        <v>Rotherham</v>
      </c>
      <c r="E263" s="30" t="str">
        <f ca="1">VLOOKUP($B263,INDIRECT("data!$"&amp;G247&amp;"$3:$CZ$554"),$D247-3*(B246-1)+E$1,FALSE)</f>
        <v>Hull</v>
      </c>
      <c r="F263" s="29">
        <f ca="1">VLOOKUP($B263,INDIRECT("data!$"&amp;G247&amp;"$3:$CZ$554"),$D247-3*(B246-1)+F$1,FALSE)</f>
        <v>2</v>
      </c>
      <c r="G263" s="29">
        <f ca="1">VLOOKUP($B263,INDIRECT("data!$"&amp;G247&amp;"$3:$CZ$554"),$D247-3*(B246-1)+G$1,FALSE)</f>
        <v>3</v>
      </c>
      <c r="H263" s="15" t="str">
        <f ca="1">VLOOKUP($B263,INDIRECT("data!$"&amp;G247&amp;"$3:$CZ$554"),$D247-3*(B246-1)+H$1,FALSE)</f>
        <v>A</v>
      </c>
      <c r="I263" s="29">
        <f ca="1">VLOOKUP($B263,INDIRECT("data!$"&amp;G247&amp;"$3:$CZ$554"),$D247-3*(B246-1)+I$1,FALSE)</f>
        <v>1</v>
      </c>
      <c r="J263" s="29">
        <f ca="1">VLOOKUP($B263,INDIRECT("data!$"&amp;G247&amp;"$3:$CZ$554"),$D247-3*(B246-1)+J$1,FALSE)</f>
        <v>2</v>
      </c>
      <c r="K263" s="15" t="str">
        <f ca="1">VLOOKUP($B263,INDIRECT("data!$"&amp;G247&amp;"$3:$CZ$554"),$D247-3*(B246-1)+K$1,FALSE)</f>
        <v>A</v>
      </c>
      <c r="L263" s="30" t="str">
        <f ca="1">VLOOKUP($B263,INDIRECT("data!$"&amp;G247&amp;"$3:$CZ$554"),$D247-3*(B246-1)+L$1,FALSE)</f>
        <v>J Simpson</v>
      </c>
      <c r="M263" s="45">
        <f ca="1">VLOOKUP($B263,INDIRECT("data!$"&amp;G247&amp;"$3:$CZ$554"),$D247-3*(B246-1)+M$1,FALSE)</f>
        <v>15</v>
      </c>
      <c r="N263" s="45">
        <f ca="1">VLOOKUP($B263,INDIRECT("data!$"&amp;G247&amp;"$3:$CZ$554"),$D247-3*(B246-1)+N$1,FALSE)</f>
        <v>14</v>
      </c>
      <c r="O263" s="45">
        <f ca="1">VLOOKUP($B263,INDIRECT("data!$"&amp;G247&amp;"$3:$CZ$554"),$D247-3*(B246-1)+O$1,FALSE)</f>
        <v>4</v>
      </c>
      <c r="P263" s="45">
        <f ca="1">VLOOKUP($B263,INDIRECT("data!$"&amp;G247&amp;"$3:$CZ$554"),$D247-3*(B246-1)+P$1,FALSE)</f>
        <v>6</v>
      </c>
      <c r="Q263" s="45">
        <f ca="1">VLOOKUP($B263,INDIRECT("data!$"&amp;G247&amp;"$3:$CZ$554"),$D247-3*(B246-1)+Q$1,FALSE)</f>
        <v>11</v>
      </c>
      <c r="R263" s="45">
        <f ca="1">VLOOKUP($B263,INDIRECT("data!$"&amp;G247&amp;"$3:$CZ$554"),$D247-3*(B246-1)+R$1,FALSE)</f>
        <v>10</v>
      </c>
      <c r="S263" s="45">
        <f ca="1">VLOOKUP($B263,INDIRECT("data!$"&amp;G247&amp;"$3:$CZ$554"),$D247-3*(B246-1)+S$1,FALSE)</f>
        <v>7</v>
      </c>
      <c r="T263" s="45">
        <f ca="1">VLOOKUP($B263,INDIRECT("data!$"&amp;G247&amp;"$3:$CZ$554"),$D247-3*(B246-1)+T$1,FALSE)</f>
        <v>4</v>
      </c>
      <c r="U263" s="45">
        <f ca="1">VLOOKUP($B263,INDIRECT("data!$"&amp;G247&amp;"$3:$CZ$554"),$D247-3*(B246-1)+U$1,FALSE)</f>
        <v>1</v>
      </c>
      <c r="V263" s="45">
        <f ca="1">VLOOKUP($B263,INDIRECT("data!$"&amp;G247&amp;"$3:$CZ$554"),$D247-3*(B246-1)+V$1,FALSE)</f>
        <v>1</v>
      </c>
      <c r="W263" s="45">
        <f ca="1">VLOOKUP($B263,INDIRECT("data!$"&amp;G247&amp;"$3:$CZ$554"),$D247-3*(B246-1)+W$1,FALSE)</f>
        <v>0</v>
      </c>
      <c r="X263" s="45">
        <f ca="1">VLOOKUP($B263,INDIRECT("data!$"&amp;G247&amp;"$3:$CZ$554"),$D247-3*(B246-1)+X$1,FALSE)</f>
        <v>0</v>
      </c>
      <c r="Y263" s="47">
        <f ca="1">VLOOKUP($B263,INDIRECT("data!$"&amp;G247&amp;"$3:$CZ$554"),$D247-3*(B246-1)+Y$1,FALSE)</f>
        <v>3.1</v>
      </c>
      <c r="Z263" s="47">
        <f ca="1">VLOOKUP($B263,INDIRECT("data!$"&amp;G247&amp;"$3:$CZ$554"),$D247-3*(B246-1)+Z$1,FALSE)</f>
        <v>3.3</v>
      </c>
      <c r="AA263" s="47">
        <f ca="1">VLOOKUP($B263,INDIRECT("data!$"&amp;G247&amp;"$3:$CZ$554"),$D247-3*(B246-1)+AA$1,FALSE)</f>
        <v>2.5</v>
      </c>
      <c r="AB263" s="47">
        <f ca="1">VLOOKUP($B263,INDIRECT("data!$"&amp;G247&amp;"$3:$CZ$554"),$D247-3*(B246-1)+AB$1,FALSE)</f>
        <v>3.1</v>
      </c>
      <c r="AC263" s="47">
        <f ca="1">VLOOKUP($B263,INDIRECT("data!$"&amp;G247&amp;"$3:$CZ$554"),$D247-3*(B246-1)+AC$1,FALSE)</f>
        <v>3.38</v>
      </c>
      <c r="AD263" s="47">
        <f ca="1">VLOOKUP($B263,INDIRECT("data!$"&amp;G247&amp;"$3:$CZ$554"),$D247-3*(B246-1)+AD$1,FALSE)</f>
        <v>2.46</v>
      </c>
      <c r="AE263" s="47">
        <f ca="1">VLOOKUP($B263,INDIRECT("data!$"&amp;G247&amp;"$3:$CZ$554"),$D247-3*(B246-1)+AE$1,FALSE)</f>
        <v>1.94</v>
      </c>
      <c r="AF263" s="47">
        <f ca="1">VLOOKUP($B263,INDIRECT("data!$"&amp;G247&amp;"$3:$CZ$554"),$D247-3*(B246-1)+AF$1,FALSE)</f>
        <v>1.85</v>
      </c>
      <c r="AG263" s="65">
        <f t="shared" ca="1" si="547"/>
        <v>5</v>
      </c>
      <c r="AH263" s="65">
        <f t="shared" ca="1" si="548"/>
        <v>3</v>
      </c>
      <c r="AI263" s="65">
        <f t="shared" ca="1" si="549"/>
        <v>2</v>
      </c>
      <c r="AJ263" s="65">
        <f t="shared" ca="1" si="550"/>
        <v>1</v>
      </c>
      <c r="AK263" s="65">
        <f t="shared" ca="1" si="551"/>
        <v>1</v>
      </c>
      <c r="AL263" s="66" t="str">
        <f t="shared" ca="1" si="552"/>
        <v>D</v>
      </c>
      <c r="AM263" s="66" t="str">
        <f t="shared" ca="1" si="553"/>
        <v>A-A</v>
      </c>
      <c r="AN263" s="65">
        <f t="shared" ca="1" si="554"/>
        <v>1</v>
      </c>
      <c r="AO263" s="65">
        <f t="shared" ca="1" si="555"/>
        <v>1</v>
      </c>
      <c r="AP263" s="65">
        <f t="shared" ca="1" si="556"/>
        <v>1</v>
      </c>
      <c r="AQ263" s="65">
        <f t="shared" ca="1" si="557"/>
        <v>0</v>
      </c>
      <c r="AR263" s="65">
        <f t="shared" ca="1" si="558"/>
        <v>0</v>
      </c>
      <c r="AS263" s="65">
        <f t="shared" ca="1" si="559"/>
        <v>0</v>
      </c>
      <c r="AT263" s="65">
        <f t="shared" ca="1" si="560"/>
        <v>0</v>
      </c>
    </row>
    <row r="264" spans="1:46" ht="18" customHeight="1" x14ac:dyDescent="0.25">
      <c r="A264" s="49" t="str">
        <f ca="1">CONCATENATE(B258,"-",B264)</f>
        <v>Hull-Away-6</v>
      </c>
      <c r="B264" s="37">
        <v>6</v>
      </c>
      <c r="C264" s="41">
        <f ca="1">VLOOKUP($B264,INDIRECT("data!$"&amp;G247&amp;"$3:$CZ$554"),$D247-3*(B246-1)+C$1,FALSE)</f>
        <v>43323</v>
      </c>
      <c r="D264" s="30" t="str">
        <f ca="1">VLOOKUP($B264,INDIRECT("data!$"&amp;G247&amp;"$3:$CZ$554"),$D247-3*(B246-1)+D$1,FALSE)</f>
        <v>Sheffield Weds</v>
      </c>
      <c r="E264" s="30" t="str">
        <f ca="1">VLOOKUP($B264,INDIRECT("data!$"&amp;G247&amp;"$3:$CZ$554"),$D247-3*(B246-1)+E$1,FALSE)</f>
        <v>Hull</v>
      </c>
      <c r="F264" s="29">
        <f ca="1">VLOOKUP($B264,INDIRECT("data!$"&amp;G247&amp;"$3:$CZ$554"),$D247-3*(B246-1)+F$1,FALSE)</f>
        <v>1</v>
      </c>
      <c r="G264" s="29">
        <f ca="1">VLOOKUP($B264,INDIRECT("data!$"&amp;G247&amp;"$3:$CZ$554"),$D247-3*(B246-1)+G$1,FALSE)</f>
        <v>1</v>
      </c>
      <c r="H264" s="15" t="str">
        <f ca="1">VLOOKUP($B264,INDIRECT("data!$"&amp;G247&amp;"$3:$CZ$554"),$D247-3*(B246-1)+H$1,FALSE)</f>
        <v>D</v>
      </c>
      <c r="I264" s="29">
        <f ca="1">VLOOKUP($B264,INDIRECT("data!$"&amp;G247&amp;"$3:$CZ$554"),$D247-3*(B246-1)+I$1,FALSE)</f>
        <v>0</v>
      </c>
      <c r="J264" s="29">
        <f ca="1">VLOOKUP($B264,INDIRECT("data!$"&amp;G247&amp;"$3:$CZ$554"),$D247-3*(B246-1)+J$1,FALSE)</f>
        <v>1</v>
      </c>
      <c r="K264" s="15" t="str">
        <f ca="1">VLOOKUP($B264,INDIRECT("data!$"&amp;G247&amp;"$3:$CZ$554"),$D247-3*(B246-1)+K$1,FALSE)</f>
        <v>A</v>
      </c>
      <c r="L264" s="30" t="str">
        <f ca="1">VLOOKUP($B264,INDIRECT("data!$"&amp;G247&amp;"$3:$CZ$554"),$D247-3*(B246-1)+L$1,FALSE)</f>
        <v>S Attwell</v>
      </c>
      <c r="M264" s="45">
        <f ca="1">VLOOKUP($B264,INDIRECT("data!$"&amp;G247&amp;"$3:$CZ$554"),$D247-3*(B246-1)+M$1,FALSE)</f>
        <v>12</v>
      </c>
      <c r="N264" s="45">
        <f ca="1">VLOOKUP($B264,INDIRECT("data!$"&amp;G247&amp;"$3:$CZ$554"),$D247-3*(B246-1)+N$1,FALSE)</f>
        <v>16</v>
      </c>
      <c r="O264" s="45">
        <f ca="1">VLOOKUP($B264,INDIRECT("data!$"&amp;G247&amp;"$3:$CZ$554"),$D247-3*(B246-1)+O$1,FALSE)</f>
        <v>6</v>
      </c>
      <c r="P264" s="45">
        <f ca="1">VLOOKUP($B264,INDIRECT("data!$"&amp;G247&amp;"$3:$CZ$554"),$D247-3*(B246-1)+P$1,FALSE)</f>
        <v>4</v>
      </c>
      <c r="Q264" s="45">
        <f ca="1">VLOOKUP($B264,INDIRECT("data!$"&amp;G247&amp;"$3:$CZ$554"),$D247-3*(B246-1)+Q$1,FALSE)</f>
        <v>5</v>
      </c>
      <c r="R264" s="45">
        <f ca="1">VLOOKUP($B264,INDIRECT("data!$"&amp;G247&amp;"$3:$CZ$554"),$D247-3*(B246-1)+R$1,FALSE)</f>
        <v>7</v>
      </c>
      <c r="S264" s="45">
        <f ca="1">VLOOKUP($B264,INDIRECT("data!$"&amp;G247&amp;"$3:$CZ$554"),$D247-3*(B246-1)+S$1,FALSE)</f>
        <v>5</v>
      </c>
      <c r="T264" s="45">
        <f ca="1">VLOOKUP($B264,INDIRECT("data!$"&amp;G247&amp;"$3:$CZ$554"),$D247-3*(B246-1)+T$1,FALSE)</f>
        <v>6</v>
      </c>
      <c r="U264" s="45">
        <f ca="1">VLOOKUP($B264,INDIRECT("data!$"&amp;G247&amp;"$3:$CZ$554"),$D247-3*(B246-1)+U$1,FALSE)</f>
        <v>3</v>
      </c>
      <c r="V264" s="45">
        <f ca="1">VLOOKUP($B264,INDIRECT("data!$"&amp;G247&amp;"$3:$CZ$554"),$D247-3*(B246-1)+V$1,FALSE)</f>
        <v>1</v>
      </c>
      <c r="W264" s="45">
        <f ca="1">VLOOKUP($B264,INDIRECT("data!$"&amp;G247&amp;"$3:$CZ$554"),$D247-3*(B246-1)+W$1,FALSE)</f>
        <v>0</v>
      </c>
      <c r="X264" s="45">
        <f ca="1">VLOOKUP($B264,INDIRECT("data!$"&amp;G247&amp;"$3:$CZ$554"),$D247-3*(B246-1)+X$1,FALSE)</f>
        <v>0</v>
      </c>
      <c r="Y264" s="47">
        <f ca="1">VLOOKUP($B264,INDIRECT("data!$"&amp;G247&amp;"$3:$CZ$554"),$D247-3*(B246-1)+Y$1,FALSE)</f>
        <v>2.37</v>
      </c>
      <c r="Z264" s="47">
        <f ca="1">VLOOKUP($B264,INDIRECT("data!$"&amp;G247&amp;"$3:$CZ$554"),$D247-3*(B246-1)+Z$1,FALSE)</f>
        <v>3.3</v>
      </c>
      <c r="AA264" s="47">
        <f ca="1">VLOOKUP($B264,INDIRECT("data!$"&amp;G247&amp;"$3:$CZ$554"),$D247-3*(B246-1)+AA$1,FALSE)</f>
        <v>3.3</v>
      </c>
      <c r="AB264" s="47">
        <f ca="1">VLOOKUP($B264,INDIRECT("data!$"&amp;G247&amp;"$3:$CZ$554"),$D247-3*(B246-1)+AB$1,FALSE)</f>
        <v>2.33</v>
      </c>
      <c r="AC264" s="47">
        <f ca="1">VLOOKUP($B264,INDIRECT("data!$"&amp;G247&amp;"$3:$CZ$554"),$D247-3*(B246-1)+AC$1,FALSE)</f>
        <v>3.48</v>
      </c>
      <c r="AD264" s="47">
        <f ca="1">VLOOKUP($B264,INDIRECT("data!$"&amp;G247&amp;"$3:$CZ$554"),$D247-3*(B246-1)+AD$1,FALSE)</f>
        <v>3.24</v>
      </c>
      <c r="AE264" s="47">
        <f ca="1">VLOOKUP($B264,INDIRECT("data!$"&amp;G247&amp;"$3:$CZ$554"),$D247-3*(B246-1)+AE$1,FALSE)</f>
        <v>1.95</v>
      </c>
      <c r="AF264" s="47">
        <f ca="1">VLOOKUP($B264,INDIRECT("data!$"&amp;G247&amp;"$3:$CZ$554"),$D247-3*(B246-1)+AF$1,FALSE)</f>
        <v>1.85</v>
      </c>
      <c r="AG264" s="65">
        <f t="shared" ca="1" si="547"/>
        <v>2</v>
      </c>
      <c r="AH264" s="65">
        <f t="shared" ca="1" si="548"/>
        <v>1</v>
      </c>
      <c r="AI264" s="65">
        <f t="shared" ca="1" si="549"/>
        <v>1</v>
      </c>
      <c r="AJ264" s="65">
        <f t="shared" ca="1" si="550"/>
        <v>1</v>
      </c>
      <c r="AK264" s="65">
        <f t="shared" ca="1" si="551"/>
        <v>0</v>
      </c>
      <c r="AL264" s="66" t="str">
        <f t="shared" ca="1" si="552"/>
        <v>H</v>
      </c>
      <c r="AM264" s="66" t="str">
        <f t="shared" ca="1" si="553"/>
        <v>A-D</v>
      </c>
      <c r="AN264" s="65">
        <f t="shared" ca="1" si="554"/>
        <v>1</v>
      </c>
      <c r="AO264" s="65">
        <f t="shared" ca="1" si="555"/>
        <v>0</v>
      </c>
      <c r="AP264" s="65">
        <f t="shared" ca="1" si="556"/>
        <v>1</v>
      </c>
      <c r="AQ264" s="65">
        <f t="shared" ca="1" si="557"/>
        <v>0</v>
      </c>
      <c r="AR264" s="65">
        <f t="shared" ca="1" si="558"/>
        <v>0</v>
      </c>
      <c r="AS264" s="65">
        <f t="shared" ca="1" si="559"/>
        <v>0</v>
      </c>
      <c r="AT264" s="65">
        <f t="shared" ca="1" si="560"/>
        <v>0</v>
      </c>
    </row>
    <row r="265" spans="1:46" ht="18" customHeight="1" x14ac:dyDescent="0.25">
      <c r="A265" s="49" t="str">
        <f ca="1">CONCATENATE(B258,"-",B265)</f>
        <v>Hull-Away-7</v>
      </c>
      <c r="B265" s="37">
        <v>7</v>
      </c>
      <c r="C265" s="41" t="e">
        <f ca="1">VLOOKUP($B265,INDIRECT("data!$"&amp;G247&amp;"$3:$CZ$554"),$D247-3*(B246-1)+C$1,FALSE)</f>
        <v>#N/A</v>
      </c>
      <c r="D265" s="30" t="e">
        <f ca="1">VLOOKUP($B265,INDIRECT("data!$"&amp;G247&amp;"$3:$CZ$554"),$D247-3*(B246-1)+D$1,FALSE)</f>
        <v>#N/A</v>
      </c>
      <c r="E265" s="30" t="e">
        <f ca="1">VLOOKUP($B265,INDIRECT("data!$"&amp;G247&amp;"$3:$CZ$554"),$D247-3*(B246-1)+E$1,FALSE)</f>
        <v>#N/A</v>
      </c>
      <c r="F265" s="29" t="e">
        <f ca="1">VLOOKUP($B265,INDIRECT("data!$"&amp;G247&amp;"$3:$CZ$554"),$D247-3*(B246-1)+F$1,FALSE)</f>
        <v>#N/A</v>
      </c>
      <c r="G265" s="29" t="e">
        <f ca="1">VLOOKUP($B265,INDIRECT("data!$"&amp;G247&amp;"$3:$CZ$554"),$D247-3*(B246-1)+G$1,FALSE)</f>
        <v>#N/A</v>
      </c>
      <c r="H265" s="15" t="e">
        <f ca="1">VLOOKUP($B265,INDIRECT("data!$"&amp;G247&amp;"$3:$CZ$554"),$D247-3*(B246-1)+H$1,FALSE)</f>
        <v>#N/A</v>
      </c>
      <c r="I265" s="29" t="e">
        <f ca="1">VLOOKUP($B265,INDIRECT("data!$"&amp;G247&amp;"$3:$CZ$554"),$D247-3*(B246-1)+I$1,FALSE)</f>
        <v>#N/A</v>
      </c>
      <c r="J265" s="29" t="e">
        <f ca="1">VLOOKUP($B265,INDIRECT("data!$"&amp;G247&amp;"$3:$CZ$554"),$D247-3*(B246-1)+J$1,FALSE)</f>
        <v>#N/A</v>
      </c>
      <c r="K265" s="15" t="e">
        <f ca="1">VLOOKUP($B265,INDIRECT("data!$"&amp;G247&amp;"$3:$CZ$554"),$D247-3*(B246-1)+K$1,FALSE)</f>
        <v>#N/A</v>
      </c>
      <c r="L265" s="30" t="e">
        <f ca="1">VLOOKUP($B265,INDIRECT("data!$"&amp;G247&amp;"$3:$CZ$554"),$D247-3*(B246-1)+L$1,FALSE)</f>
        <v>#N/A</v>
      </c>
      <c r="M265" s="45" t="e">
        <f ca="1">VLOOKUP($B265,INDIRECT("data!$"&amp;G247&amp;"$3:$CZ$554"),$D247-3*(B246-1)+M$1,FALSE)</f>
        <v>#N/A</v>
      </c>
      <c r="N265" s="45" t="e">
        <f ca="1">VLOOKUP($B265,INDIRECT("data!$"&amp;G247&amp;"$3:$CZ$554"),$D247-3*(B246-1)+N$1,FALSE)</f>
        <v>#N/A</v>
      </c>
      <c r="O265" s="45" t="e">
        <f ca="1">VLOOKUP($B265,INDIRECT("data!$"&amp;G247&amp;"$3:$CZ$554"),$D247-3*(B246-1)+O$1,FALSE)</f>
        <v>#N/A</v>
      </c>
      <c r="P265" s="45" t="e">
        <f ca="1">VLOOKUP($B265,INDIRECT("data!$"&amp;G247&amp;"$3:$CZ$554"),$D247-3*(B246-1)+P$1,FALSE)</f>
        <v>#N/A</v>
      </c>
      <c r="Q265" s="45" t="e">
        <f ca="1">VLOOKUP($B265,INDIRECT("data!$"&amp;G247&amp;"$3:$CZ$554"),$D247-3*(B246-1)+Q$1,FALSE)</f>
        <v>#N/A</v>
      </c>
      <c r="R265" s="45" t="e">
        <f ca="1">VLOOKUP($B265,INDIRECT("data!$"&amp;G247&amp;"$3:$CZ$554"),$D247-3*(B246-1)+R$1,FALSE)</f>
        <v>#N/A</v>
      </c>
      <c r="S265" s="45" t="e">
        <f ca="1">VLOOKUP($B265,INDIRECT("data!$"&amp;G247&amp;"$3:$CZ$554"),$D247-3*(B246-1)+S$1,FALSE)</f>
        <v>#N/A</v>
      </c>
      <c r="T265" s="45" t="e">
        <f ca="1">VLOOKUP($B265,INDIRECT("data!$"&amp;G247&amp;"$3:$CZ$554"),$D247-3*(B246-1)+T$1,FALSE)</f>
        <v>#N/A</v>
      </c>
      <c r="U265" s="45" t="e">
        <f ca="1">VLOOKUP($B265,INDIRECT("data!$"&amp;G247&amp;"$3:$CZ$554"),$D247-3*(B246-1)+U$1,FALSE)</f>
        <v>#N/A</v>
      </c>
      <c r="V265" s="45" t="e">
        <f ca="1">VLOOKUP($B265,INDIRECT("data!$"&amp;G247&amp;"$3:$CZ$554"),$D247-3*(B246-1)+V$1,FALSE)</f>
        <v>#N/A</v>
      </c>
      <c r="W265" s="45" t="e">
        <f ca="1">VLOOKUP($B265,INDIRECT("data!$"&amp;G247&amp;"$3:$CZ$554"),$D247-3*(B246-1)+W$1,FALSE)</f>
        <v>#N/A</v>
      </c>
      <c r="X265" s="45" t="e">
        <f ca="1">VLOOKUP($B265,INDIRECT("data!$"&amp;G247&amp;"$3:$CZ$554"),$D247-3*(B246-1)+X$1,FALSE)</f>
        <v>#N/A</v>
      </c>
      <c r="Y265" s="47" t="e">
        <f ca="1">VLOOKUP($B265,INDIRECT("data!$"&amp;G247&amp;"$3:$CZ$554"),$D247-3*(B246-1)+Y$1,FALSE)</f>
        <v>#N/A</v>
      </c>
      <c r="Z265" s="47" t="e">
        <f ca="1">VLOOKUP($B265,INDIRECT("data!$"&amp;G247&amp;"$3:$CZ$554"),$D247-3*(B246-1)+Z$1,FALSE)</f>
        <v>#N/A</v>
      </c>
      <c r="AA265" s="47" t="e">
        <f ca="1">VLOOKUP($B265,INDIRECT("data!$"&amp;G247&amp;"$3:$CZ$554"),$D247-3*(B246-1)+AA$1,FALSE)</f>
        <v>#N/A</v>
      </c>
      <c r="AB265" s="47" t="e">
        <f ca="1">VLOOKUP($B265,INDIRECT("data!$"&amp;G247&amp;"$3:$CZ$554"),$D247-3*(B246-1)+AB$1,FALSE)</f>
        <v>#N/A</v>
      </c>
      <c r="AC265" s="47" t="e">
        <f ca="1">VLOOKUP($B265,INDIRECT("data!$"&amp;G247&amp;"$3:$CZ$554"),$D247-3*(B246-1)+AC$1,FALSE)</f>
        <v>#N/A</v>
      </c>
      <c r="AD265" s="47" t="e">
        <f ca="1">VLOOKUP($B265,INDIRECT("data!$"&amp;G247&amp;"$3:$CZ$554"),$D247-3*(B246-1)+AD$1,FALSE)</f>
        <v>#N/A</v>
      </c>
      <c r="AE265" s="47" t="e">
        <f ca="1">VLOOKUP($B265,INDIRECT("data!$"&amp;G247&amp;"$3:$CZ$554"),$D247-3*(B246-1)+AE$1,FALSE)</f>
        <v>#N/A</v>
      </c>
      <c r="AF265" s="47" t="e">
        <f ca="1">VLOOKUP($B265,INDIRECT("data!$"&amp;G247&amp;"$3:$CZ$554"),$D247-3*(B246-1)+AF$1,FALSE)</f>
        <v>#N/A</v>
      </c>
      <c r="AG265" s="65" t="e">
        <f t="shared" ca="1" si="547"/>
        <v>#N/A</v>
      </c>
      <c r="AH265" s="65" t="e">
        <f t="shared" ca="1" si="548"/>
        <v>#N/A</v>
      </c>
      <c r="AI265" s="65" t="e">
        <f t="shared" ca="1" si="549"/>
        <v>#N/A</v>
      </c>
      <c r="AJ265" s="65" t="e">
        <f t="shared" ca="1" si="550"/>
        <v>#N/A</v>
      </c>
      <c r="AK265" s="65" t="e">
        <f t="shared" ca="1" si="551"/>
        <v>#N/A</v>
      </c>
      <c r="AL265" s="66" t="e">
        <f t="shared" ca="1" si="552"/>
        <v>#N/A</v>
      </c>
      <c r="AM265" s="66" t="e">
        <f t="shared" ca="1" si="553"/>
        <v>#N/A</v>
      </c>
      <c r="AN265" s="65" t="e">
        <f t="shared" ca="1" si="554"/>
        <v>#N/A</v>
      </c>
      <c r="AO265" s="65" t="e">
        <f t="shared" ca="1" si="555"/>
        <v>#N/A</v>
      </c>
      <c r="AP265" s="65" t="e">
        <f t="shared" ca="1" si="556"/>
        <v>#N/A</v>
      </c>
      <c r="AQ265" s="65" t="e">
        <f t="shared" ca="1" si="557"/>
        <v>#N/A</v>
      </c>
      <c r="AR265" s="65" t="e">
        <f t="shared" ca="1" si="558"/>
        <v>#N/A</v>
      </c>
      <c r="AS265" s="65" t="e">
        <f t="shared" ca="1" si="559"/>
        <v>#N/A</v>
      </c>
      <c r="AT265" s="65" t="e">
        <f t="shared" ca="1" si="560"/>
        <v>#N/A</v>
      </c>
    </row>
    <row r="266" spans="1:46" ht="18" customHeight="1" x14ac:dyDescent="0.25">
      <c r="A266" s="49" t="str">
        <f ca="1">CONCATENATE(B258,"-",B266)</f>
        <v>Hull-Away-8</v>
      </c>
      <c r="B266" s="37">
        <v>8</v>
      </c>
      <c r="C266" s="41" t="e">
        <f ca="1">VLOOKUP($B266,INDIRECT("data!$"&amp;G247&amp;"$3:$CZ$554"),$D247-3*(B246-1)+C$1,FALSE)</f>
        <v>#N/A</v>
      </c>
      <c r="D266" s="30" t="e">
        <f ca="1">VLOOKUP($B266,INDIRECT("data!$"&amp;G247&amp;"$3:$CZ$554"),$D247-3*(B246-1)+D$1,FALSE)</f>
        <v>#N/A</v>
      </c>
      <c r="E266" s="30" t="e">
        <f ca="1">VLOOKUP($B266,INDIRECT("data!$"&amp;G247&amp;"$3:$CZ$554"),$D247-3*(B246-1)+E$1,FALSE)</f>
        <v>#N/A</v>
      </c>
      <c r="F266" s="29" t="e">
        <f ca="1">VLOOKUP($B266,INDIRECT("data!$"&amp;G247&amp;"$3:$CZ$554"),$D247-3*(B246-1)+F$1,FALSE)</f>
        <v>#N/A</v>
      </c>
      <c r="G266" s="29" t="e">
        <f ca="1">VLOOKUP($B266,INDIRECT("data!$"&amp;G247&amp;"$3:$CZ$554"),$D247-3*(B246-1)+G$1,FALSE)</f>
        <v>#N/A</v>
      </c>
      <c r="H266" s="15" t="e">
        <f ca="1">VLOOKUP($B266,INDIRECT("data!$"&amp;G247&amp;"$3:$CZ$554"),$D247-3*(B246-1)+H$1,FALSE)</f>
        <v>#N/A</v>
      </c>
      <c r="I266" s="29" t="e">
        <f ca="1">VLOOKUP($B266,INDIRECT("data!$"&amp;G247&amp;"$3:$CZ$554"),$D247-3*(B246-1)+I$1,FALSE)</f>
        <v>#N/A</v>
      </c>
      <c r="J266" s="29" t="e">
        <f ca="1">VLOOKUP($B266,INDIRECT("data!$"&amp;G247&amp;"$3:$CZ$554"),$D247-3*(B246-1)+J$1,FALSE)</f>
        <v>#N/A</v>
      </c>
      <c r="K266" s="15" t="e">
        <f ca="1">VLOOKUP($B266,INDIRECT("data!$"&amp;G247&amp;"$3:$CZ$554"),$D247-3*(B246-1)+K$1,FALSE)</f>
        <v>#N/A</v>
      </c>
      <c r="L266" s="30" t="e">
        <f ca="1">VLOOKUP($B266,INDIRECT("data!$"&amp;G247&amp;"$3:$CZ$554"),$D247-3*(B246-1)+L$1,FALSE)</f>
        <v>#N/A</v>
      </c>
      <c r="M266" s="45" t="e">
        <f ca="1">VLOOKUP($B266,INDIRECT("data!$"&amp;G247&amp;"$3:$CZ$554"),$D247-3*(B246-1)+M$1,FALSE)</f>
        <v>#N/A</v>
      </c>
      <c r="N266" s="45" t="e">
        <f ca="1">VLOOKUP($B266,INDIRECT("data!$"&amp;G247&amp;"$3:$CZ$554"),$D247-3*(B246-1)+N$1,FALSE)</f>
        <v>#N/A</v>
      </c>
      <c r="O266" s="45" t="e">
        <f ca="1">VLOOKUP($B266,INDIRECT("data!$"&amp;G247&amp;"$3:$CZ$554"),$D247-3*(B246-1)+O$1,FALSE)</f>
        <v>#N/A</v>
      </c>
      <c r="P266" s="45" t="e">
        <f ca="1">VLOOKUP($B266,INDIRECT("data!$"&amp;G247&amp;"$3:$CZ$554"),$D247-3*(B246-1)+P$1,FALSE)</f>
        <v>#N/A</v>
      </c>
      <c r="Q266" s="45" t="e">
        <f ca="1">VLOOKUP($B266,INDIRECT("data!$"&amp;G247&amp;"$3:$CZ$554"),$D247-3*(B246-1)+Q$1,FALSE)</f>
        <v>#N/A</v>
      </c>
      <c r="R266" s="45" t="e">
        <f ca="1">VLOOKUP($B266,INDIRECT("data!$"&amp;G247&amp;"$3:$CZ$554"),$D247-3*(B246-1)+R$1,FALSE)</f>
        <v>#N/A</v>
      </c>
      <c r="S266" s="45" t="e">
        <f ca="1">VLOOKUP($B266,INDIRECT("data!$"&amp;G247&amp;"$3:$CZ$554"),$D247-3*(B246-1)+S$1,FALSE)</f>
        <v>#N/A</v>
      </c>
      <c r="T266" s="45" t="e">
        <f ca="1">VLOOKUP($B266,INDIRECT("data!$"&amp;G247&amp;"$3:$CZ$554"),$D247-3*(B246-1)+T$1,FALSE)</f>
        <v>#N/A</v>
      </c>
      <c r="U266" s="45" t="e">
        <f ca="1">VLOOKUP($B266,INDIRECT("data!$"&amp;G247&amp;"$3:$CZ$554"),$D247-3*(B246-1)+U$1,FALSE)</f>
        <v>#N/A</v>
      </c>
      <c r="V266" s="45" t="e">
        <f ca="1">VLOOKUP($B266,INDIRECT("data!$"&amp;G247&amp;"$3:$CZ$554"),$D247-3*(B246-1)+V$1,FALSE)</f>
        <v>#N/A</v>
      </c>
      <c r="W266" s="45" t="e">
        <f ca="1">VLOOKUP($B266,INDIRECT("data!$"&amp;G247&amp;"$3:$CZ$554"),$D247-3*(B246-1)+W$1,FALSE)</f>
        <v>#N/A</v>
      </c>
      <c r="X266" s="45" t="e">
        <f ca="1">VLOOKUP($B266,INDIRECT("data!$"&amp;G247&amp;"$3:$CZ$554"),$D247-3*(B246-1)+X$1,FALSE)</f>
        <v>#N/A</v>
      </c>
      <c r="Y266" s="47" t="e">
        <f ca="1">VLOOKUP($B266,INDIRECT("data!$"&amp;G247&amp;"$3:$CZ$554"),$D247-3*(B246-1)+Y$1,FALSE)</f>
        <v>#N/A</v>
      </c>
      <c r="Z266" s="47" t="e">
        <f ca="1">VLOOKUP($B266,INDIRECT("data!$"&amp;G247&amp;"$3:$CZ$554"),$D247-3*(B246-1)+Z$1,FALSE)</f>
        <v>#N/A</v>
      </c>
      <c r="AA266" s="47" t="e">
        <f ca="1">VLOOKUP($B266,INDIRECT("data!$"&amp;G247&amp;"$3:$CZ$554"),$D247-3*(B246-1)+AA$1,FALSE)</f>
        <v>#N/A</v>
      </c>
      <c r="AB266" s="47" t="e">
        <f ca="1">VLOOKUP($B266,INDIRECT("data!$"&amp;G247&amp;"$3:$CZ$554"),$D247-3*(B246-1)+AB$1,FALSE)</f>
        <v>#N/A</v>
      </c>
      <c r="AC266" s="47" t="e">
        <f ca="1">VLOOKUP($B266,INDIRECT("data!$"&amp;G247&amp;"$3:$CZ$554"),$D247-3*(B246-1)+AC$1,FALSE)</f>
        <v>#N/A</v>
      </c>
      <c r="AD266" s="47" t="e">
        <f ca="1">VLOOKUP($B266,INDIRECT("data!$"&amp;G247&amp;"$3:$CZ$554"),$D247-3*(B246-1)+AD$1,FALSE)</f>
        <v>#N/A</v>
      </c>
      <c r="AE266" s="47" t="e">
        <f ca="1">VLOOKUP($B266,INDIRECT("data!$"&amp;G247&amp;"$3:$CZ$554"),$D247-3*(B246-1)+AE$1,FALSE)</f>
        <v>#N/A</v>
      </c>
      <c r="AF266" s="47" t="e">
        <f ca="1">VLOOKUP($B266,INDIRECT("data!$"&amp;G247&amp;"$3:$CZ$554"),$D247-3*(B246-1)+AF$1,FALSE)</f>
        <v>#N/A</v>
      </c>
      <c r="AG266" s="65" t="e">
        <f t="shared" ca="1" si="547"/>
        <v>#N/A</v>
      </c>
      <c r="AH266" s="65" t="e">
        <f t="shared" ca="1" si="548"/>
        <v>#N/A</v>
      </c>
      <c r="AI266" s="65" t="e">
        <f t="shared" ca="1" si="549"/>
        <v>#N/A</v>
      </c>
      <c r="AJ266" s="65" t="e">
        <f t="shared" ca="1" si="550"/>
        <v>#N/A</v>
      </c>
      <c r="AK266" s="65" t="e">
        <f t="shared" ca="1" si="551"/>
        <v>#N/A</v>
      </c>
      <c r="AL266" s="66" t="e">
        <f t="shared" ca="1" si="552"/>
        <v>#N/A</v>
      </c>
      <c r="AM266" s="66" t="e">
        <f t="shared" ca="1" si="553"/>
        <v>#N/A</v>
      </c>
      <c r="AN266" s="65" t="e">
        <f t="shared" ca="1" si="554"/>
        <v>#N/A</v>
      </c>
      <c r="AO266" s="65" t="e">
        <f t="shared" ca="1" si="555"/>
        <v>#N/A</v>
      </c>
      <c r="AP266" s="65" t="e">
        <f t="shared" ca="1" si="556"/>
        <v>#N/A</v>
      </c>
      <c r="AQ266" s="65" t="e">
        <f t="shared" ca="1" si="557"/>
        <v>#N/A</v>
      </c>
      <c r="AR266" s="65" t="e">
        <f t="shared" ca="1" si="558"/>
        <v>#N/A</v>
      </c>
      <c r="AS266" s="65" t="e">
        <f t="shared" ca="1" si="559"/>
        <v>#N/A</v>
      </c>
      <c r="AT266" s="65" t="e">
        <f t="shared" ca="1" si="560"/>
        <v>#N/A</v>
      </c>
    </row>
    <row r="267" spans="1:46" ht="18" customHeight="1" x14ac:dyDescent="0.25">
      <c r="A267" s="50"/>
      <c r="B267" s="42" t="s">
        <v>23</v>
      </c>
      <c r="C267" s="43"/>
      <c r="D267" s="44"/>
      <c r="E267" s="44"/>
      <c r="F267" s="46" t="e">
        <f ca="1">SUM(F259:F266)</f>
        <v>#N/A</v>
      </c>
      <c r="G267" s="46" t="e">
        <f ca="1">SUM(G259:G266)</f>
        <v>#N/A</v>
      </c>
      <c r="H267" s="42"/>
      <c r="I267" s="46" t="e">
        <f t="shared" ref="I267:J267" ca="1" si="561">SUM(I259:I266)</f>
        <v>#N/A</v>
      </c>
      <c r="J267" s="46" t="e">
        <f t="shared" ca="1" si="561"/>
        <v>#N/A</v>
      </c>
      <c r="K267" s="42"/>
      <c r="L267" s="44"/>
      <c r="M267" s="46" t="e">
        <f t="shared" ref="M267:X267" ca="1" si="562">SUM(M259:M266)</f>
        <v>#N/A</v>
      </c>
      <c r="N267" s="46" t="e">
        <f t="shared" ca="1" si="562"/>
        <v>#N/A</v>
      </c>
      <c r="O267" s="46" t="e">
        <f t="shared" ca="1" si="562"/>
        <v>#N/A</v>
      </c>
      <c r="P267" s="46" t="e">
        <f t="shared" ca="1" si="562"/>
        <v>#N/A</v>
      </c>
      <c r="Q267" s="46" t="e">
        <f t="shared" ca="1" si="562"/>
        <v>#N/A</v>
      </c>
      <c r="R267" s="46" t="e">
        <f t="shared" ca="1" si="562"/>
        <v>#N/A</v>
      </c>
      <c r="S267" s="46" t="e">
        <f t="shared" ca="1" si="562"/>
        <v>#N/A</v>
      </c>
      <c r="T267" s="46" t="e">
        <f t="shared" ca="1" si="562"/>
        <v>#N/A</v>
      </c>
      <c r="U267" s="46" t="e">
        <f t="shared" ca="1" si="562"/>
        <v>#N/A</v>
      </c>
      <c r="V267" s="46" t="e">
        <f t="shared" ca="1" si="562"/>
        <v>#N/A</v>
      </c>
      <c r="W267" s="46" t="e">
        <f t="shared" ca="1" si="562"/>
        <v>#N/A</v>
      </c>
      <c r="X267" s="46" t="e">
        <f t="shared" ca="1" si="562"/>
        <v>#N/A</v>
      </c>
      <c r="Y267" s="48"/>
      <c r="Z267" s="48"/>
      <c r="AA267" s="48"/>
      <c r="AB267" s="48"/>
      <c r="AC267" s="48"/>
      <c r="AD267" s="48"/>
      <c r="AE267" s="48"/>
      <c r="AF267" s="48"/>
    </row>
    <row r="268" spans="1:46" ht="18" customHeight="1" x14ac:dyDescent="0.25">
      <c r="A268" s="50"/>
      <c r="B268" s="38" t="str">
        <f ca="1">CONCATENATE(B247,"-All")</f>
        <v>Hull-All</v>
      </c>
      <c r="C268" s="40" t="s">
        <v>22</v>
      </c>
      <c r="D268" s="13" t="s">
        <v>50</v>
      </c>
      <c r="E268" s="13" t="s">
        <v>51</v>
      </c>
      <c r="F268" s="13" t="s">
        <v>3</v>
      </c>
      <c r="G268" s="13" t="s">
        <v>4</v>
      </c>
      <c r="H268" s="13" t="s">
        <v>6</v>
      </c>
      <c r="I268" s="13" t="s">
        <v>1</v>
      </c>
      <c r="J268" s="13" t="s">
        <v>2</v>
      </c>
      <c r="K268" s="13" t="s">
        <v>5</v>
      </c>
      <c r="L268" s="13" t="s">
        <v>52</v>
      </c>
      <c r="M268" s="13" t="s">
        <v>53</v>
      </c>
      <c r="N268" s="13" t="s">
        <v>54</v>
      </c>
      <c r="O268" s="13" t="s">
        <v>55</v>
      </c>
      <c r="P268" s="13" t="s">
        <v>56</v>
      </c>
      <c r="Q268" s="13" t="s">
        <v>57</v>
      </c>
      <c r="R268" s="13" t="s">
        <v>58</v>
      </c>
      <c r="S268" s="13" t="s">
        <v>59</v>
      </c>
      <c r="T268" s="13" t="s">
        <v>60</v>
      </c>
      <c r="U268" s="13" t="s">
        <v>61</v>
      </c>
      <c r="V268" s="13" t="s">
        <v>62</v>
      </c>
      <c r="W268" s="13" t="s">
        <v>63</v>
      </c>
      <c r="X268" s="13" t="s">
        <v>64</v>
      </c>
      <c r="Y268" s="13" t="s">
        <v>65</v>
      </c>
      <c r="Z268" s="13" t="s">
        <v>66</v>
      </c>
      <c r="AA268" s="13" t="s">
        <v>67</v>
      </c>
      <c r="AB268" s="13" t="s">
        <v>68</v>
      </c>
      <c r="AC268" s="13" t="s">
        <v>69</v>
      </c>
      <c r="AD268" s="13" t="s">
        <v>70</v>
      </c>
      <c r="AE268" s="13" t="s">
        <v>71</v>
      </c>
      <c r="AF268" s="13" t="s">
        <v>72</v>
      </c>
      <c r="AG268" s="62" t="s">
        <v>140</v>
      </c>
      <c r="AH268" s="62" t="s">
        <v>141</v>
      </c>
      <c r="AI268" s="62" t="s">
        <v>142</v>
      </c>
      <c r="AJ268" s="62" t="s">
        <v>143</v>
      </c>
      <c r="AK268" s="62" t="s">
        <v>144</v>
      </c>
      <c r="AL268" s="63" t="s">
        <v>145</v>
      </c>
      <c r="AM268" s="63" t="s">
        <v>146</v>
      </c>
      <c r="AN268" s="62" t="s">
        <v>147</v>
      </c>
      <c r="AO268" s="64" t="s">
        <v>150</v>
      </c>
      <c r="AP268" s="64" t="s">
        <v>151</v>
      </c>
      <c r="AQ268" s="62" t="s">
        <v>148</v>
      </c>
      <c r="AR268" s="62" t="s">
        <v>149</v>
      </c>
      <c r="AS268" s="62" t="s">
        <v>152</v>
      </c>
      <c r="AT268" s="62" t="s">
        <v>153</v>
      </c>
    </row>
    <row r="269" spans="1:46" ht="18" customHeight="1" x14ac:dyDescent="0.25">
      <c r="A269" s="49" t="str">
        <f ca="1">CONCATENATE(B268,"-",B269)</f>
        <v>Hull-All-1</v>
      </c>
      <c r="B269" s="38">
        <v>1</v>
      </c>
      <c r="C269" s="41">
        <f ca="1">VLOOKUP($B269,INDIRECT("data!$"&amp;H247&amp;"$3:$CZ$554"),$E247-3*(B246-1)+C$1,FALSE)</f>
        <v>43379</v>
      </c>
      <c r="D269" s="30" t="str">
        <f ca="1">VLOOKUP($B269,INDIRECT("data!$"&amp;H247&amp;"$3:$CZ$554"),$E247-3*(B246-1)+D$1,FALSE)</f>
        <v>Sheffield United</v>
      </c>
      <c r="E269" s="30" t="str">
        <f ca="1">VLOOKUP($B269,INDIRECT("data!$"&amp;H247&amp;"$3:$CZ$554"),$E247-3*(B246-1)+E$1,FALSE)</f>
        <v>Hull</v>
      </c>
      <c r="F269" s="29">
        <f ca="1">VLOOKUP($B269,INDIRECT("data!$"&amp;H247&amp;"$3:$CZ$554"),$E247-3*(B246-1)+F$1,FALSE)</f>
        <v>1</v>
      </c>
      <c r="G269" s="29">
        <f ca="1">VLOOKUP($B269,INDIRECT("data!$"&amp;H247&amp;"$3:$CZ$554"),$E247-3*(B246-1)+G$1,FALSE)</f>
        <v>0</v>
      </c>
      <c r="H269" s="15" t="str">
        <f ca="1">VLOOKUP($B269,INDIRECT("data!$"&amp;H247&amp;"$3:$CZ$554"),$E247-3*(B246-1)+H$1,FALSE)</f>
        <v>H</v>
      </c>
      <c r="I269" s="29">
        <f ca="1">VLOOKUP($B269,INDIRECT("data!$"&amp;H247&amp;"$3:$CZ$554"),$E247-3*(B246-1)+I$1,FALSE)</f>
        <v>0</v>
      </c>
      <c r="J269" s="29">
        <f ca="1">VLOOKUP($B269,INDIRECT("data!$"&amp;H247&amp;"$3:$CZ$554"),$E247-3*(B246-1)+J$1,FALSE)</f>
        <v>0</v>
      </c>
      <c r="K269" s="15" t="str">
        <f ca="1">VLOOKUP($B269,INDIRECT("data!$"&amp;H247&amp;"$3:$CZ$554"),$E247-3*(B246-1)+K$1,FALSE)</f>
        <v>D</v>
      </c>
      <c r="L269" s="30" t="str">
        <f ca="1">VLOOKUP($B269,INDIRECT("data!$"&amp;H247&amp;"$3:$CZ$554"),$E247-3*(B246-1)+L$1,FALSE)</f>
        <v>P Bankes</v>
      </c>
      <c r="M269" s="45">
        <f ca="1">VLOOKUP($B269,INDIRECT("data!$"&amp;H247&amp;"$3:$CZ$554"),$E247-3*(B246-1)+M$1,FALSE)</f>
        <v>12</v>
      </c>
      <c r="N269" s="45">
        <f ca="1">VLOOKUP($B269,INDIRECT("data!$"&amp;H247&amp;"$3:$CZ$554"),$E247-3*(B246-1)+N$1,FALSE)</f>
        <v>8</v>
      </c>
      <c r="O269" s="45">
        <f ca="1">VLOOKUP($B269,INDIRECT("data!$"&amp;H247&amp;"$3:$CZ$554"),$E247-3*(B246-1)+O$1,FALSE)</f>
        <v>3</v>
      </c>
      <c r="P269" s="45">
        <f ca="1">VLOOKUP($B269,INDIRECT("data!$"&amp;H247&amp;"$3:$CZ$554"),$E247-3*(B246-1)+P$1,FALSE)</f>
        <v>3</v>
      </c>
      <c r="Q269" s="45">
        <f ca="1">VLOOKUP($B269,INDIRECT("data!$"&amp;H247&amp;"$3:$CZ$554"),$E247-3*(B246-1)+Q$1,FALSE)</f>
        <v>11</v>
      </c>
      <c r="R269" s="45">
        <f ca="1">VLOOKUP($B269,INDIRECT("data!$"&amp;H247&amp;"$3:$CZ$554"),$E247-3*(B246-1)+R$1,FALSE)</f>
        <v>9</v>
      </c>
      <c r="S269" s="45">
        <f ca="1">VLOOKUP($B269,INDIRECT("data!$"&amp;H247&amp;"$3:$CZ$554"),$E247-3*(B246-1)+S$1,FALSE)</f>
        <v>7</v>
      </c>
      <c r="T269" s="45">
        <f ca="1">VLOOKUP($B269,INDIRECT("data!$"&amp;H247&amp;"$3:$CZ$554"),$E247-3*(B246-1)+T$1,FALSE)</f>
        <v>5</v>
      </c>
      <c r="U269" s="45">
        <f ca="1">VLOOKUP($B269,INDIRECT("data!$"&amp;H247&amp;"$3:$CZ$554"),$E247-3*(B246-1)+U$1,FALSE)</f>
        <v>2</v>
      </c>
      <c r="V269" s="45">
        <f ca="1">VLOOKUP($B269,INDIRECT("data!$"&amp;H247&amp;"$3:$CZ$554"),$E247-3*(B246-1)+V$1,FALSE)</f>
        <v>1</v>
      </c>
      <c r="W269" s="45">
        <f ca="1">VLOOKUP($B269,INDIRECT("data!$"&amp;H247&amp;"$3:$CZ$554"),$E247-3*(B246-1)+W$1,FALSE)</f>
        <v>0</v>
      </c>
      <c r="X269" s="45">
        <f ca="1">VLOOKUP($B269,INDIRECT("data!$"&amp;H247&amp;"$3:$CZ$554"),$E247-3*(B246-1)+X$1,FALSE)</f>
        <v>0</v>
      </c>
      <c r="Y269" s="47">
        <f ca="1">VLOOKUP($B269,INDIRECT("data!$"&amp;H247&amp;"$3:$CZ$554"),$E247-3*(B246-1)+Y$1,FALSE)</f>
        <v>1.6</v>
      </c>
      <c r="Z269" s="47">
        <f ca="1">VLOOKUP($B269,INDIRECT("data!$"&amp;H247&amp;"$3:$CZ$554"),$E247-3*(B246-1)+Z$1,FALSE)</f>
        <v>4.2</v>
      </c>
      <c r="AA269" s="47">
        <f ca="1">VLOOKUP($B269,INDIRECT("data!$"&amp;H247&amp;"$3:$CZ$554"),$E247-3*(B246-1)+AA$1,FALSE)</f>
        <v>6</v>
      </c>
      <c r="AB269" s="47">
        <f ca="1">VLOOKUP($B269,INDIRECT("data!$"&amp;H247&amp;"$3:$CZ$554"),$E247-3*(B246-1)+AB$1,FALSE)</f>
        <v>1.57</v>
      </c>
      <c r="AC269" s="47">
        <f ca="1">VLOOKUP($B269,INDIRECT("data!$"&amp;H247&amp;"$3:$CZ$554"),$E247-3*(B246-1)+AC$1,FALSE)</f>
        <v>4.25</v>
      </c>
      <c r="AD269" s="47">
        <f ca="1">VLOOKUP($B269,INDIRECT("data!$"&amp;H247&amp;"$3:$CZ$554"),$E247-3*(B246-1)+AD$1,FALSE)</f>
        <v>6.3</v>
      </c>
      <c r="AE269" s="47">
        <f ca="1">VLOOKUP($B269,INDIRECT("data!$"&amp;H247&amp;"$3:$CZ$554"),$E247-3*(B246-1)+AE$1,FALSE)</f>
        <v>1.82</v>
      </c>
      <c r="AF269" s="47">
        <f ca="1">VLOOKUP($B269,INDIRECT("data!$"&amp;H247&amp;"$3:$CZ$554"),$E247-3*(B246-1)+AF$1,FALSE)</f>
        <v>1.97</v>
      </c>
      <c r="AG269" s="65">
        <f ca="1">IF(C269="","",F269+G269)</f>
        <v>1</v>
      </c>
      <c r="AH269" s="65">
        <f ca="1">IF(C269="","",I269+J269)</f>
        <v>0</v>
      </c>
      <c r="AI269" s="65">
        <f ca="1">IF(C269="","",AJ269+AK269)</f>
        <v>1</v>
      </c>
      <c r="AJ269" s="65">
        <f ca="1">IF(C269="","",F269-I269)</f>
        <v>1</v>
      </c>
      <c r="AK269" s="65">
        <f ca="1">IF(C269="","",G269-J269)</f>
        <v>0</v>
      </c>
      <c r="AL269" s="66" t="str">
        <f ca="1">IF(AJ269&gt;AK269,"H",IF(AJ269=AK269,"D",IF(AJ269&lt;AK269,"A","Error!")))</f>
        <v>H</v>
      </c>
      <c r="AM269" s="66" t="str">
        <f ca="1">IF(C269="","",CONCATENATE(K269,"-",H269))</f>
        <v>D-H</v>
      </c>
      <c r="AN269" s="65">
        <f ca="1">IF(C269="","",IF(AND(F269&gt;0,G269&gt;0),1,0))</f>
        <v>0</v>
      </c>
      <c r="AO269" s="65">
        <f ca="1">IF(C269="","",IF(AND(F269&gt;0,I269&gt;0),1,0))</f>
        <v>0</v>
      </c>
      <c r="AP269" s="65">
        <f ca="1">IF(C269="","",IF(AND(G269&gt;0,J269&gt;0),1,0))</f>
        <v>0</v>
      </c>
      <c r="AQ269" s="65">
        <f ca="1">IF(C269="","",IF(AND(H269="H",G269=0),1,0))</f>
        <v>1</v>
      </c>
      <c r="AR269" s="65">
        <f ca="1">IF(C269="","",IF(AND(H269="A",F269=0),1,0))</f>
        <v>0</v>
      </c>
      <c r="AS269" s="65">
        <f ca="1">IF(C269="","",IF(AND(K269="H",AL269="H"),1,0))</f>
        <v>0</v>
      </c>
      <c r="AT269" s="65">
        <f ca="1">IF(C269="","",IF(AND(K269="A",AL269="A"),1,0))</f>
        <v>0</v>
      </c>
    </row>
    <row r="270" spans="1:46" ht="18" customHeight="1" x14ac:dyDescent="0.25">
      <c r="A270" s="49" t="str">
        <f ca="1">CONCATENATE(B268,"-",B270)</f>
        <v>Hull-All-2</v>
      </c>
      <c r="B270" s="38">
        <v>2</v>
      </c>
      <c r="C270" s="41">
        <f ca="1">VLOOKUP($B270,INDIRECT("data!$"&amp;H247&amp;"$3:$CZ$554"),$E247-3*(B246-1)+C$1,FALSE)</f>
        <v>43375</v>
      </c>
      <c r="D270" s="30" t="str">
        <f ca="1">VLOOKUP($B270,INDIRECT("data!$"&amp;H247&amp;"$3:$CZ$554"),$E247-3*(B246-1)+D$1,FALSE)</f>
        <v>Hull</v>
      </c>
      <c r="E270" s="30" t="str">
        <f ca="1">VLOOKUP($B270,INDIRECT("data!$"&amp;H247&amp;"$3:$CZ$554"),$E247-3*(B246-1)+E$1,FALSE)</f>
        <v>Leeds</v>
      </c>
      <c r="F270" s="29">
        <f ca="1">VLOOKUP($B270,INDIRECT("data!$"&amp;H247&amp;"$3:$CZ$554"),$E247-3*(B246-1)+F$1,FALSE)</f>
        <v>0</v>
      </c>
      <c r="G270" s="29">
        <f ca="1">VLOOKUP($B270,INDIRECT("data!$"&amp;H247&amp;"$3:$CZ$554"),$E247-3*(B246-1)+G$1,FALSE)</f>
        <v>1</v>
      </c>
      <c r="H270" s="15" t="str">
        <f ca="1">VLOOKUP($B270,INDIRECT("data!$"&amp;H247&amp;"$3:$CZ$554"),$E247-3*(B246-1)+H$1,FALSE)</f>
        <v>A</v>
      </c>
      <c r="I270" s="29">
        <f ca="1">VLOOKUP($B270,INDIRECT("data!$"&amp;H247&amp;"$3:$CZ$554"),$E247-3*(B246-1)+I$1,FALSE)</f>
        <v>0</v>
      </c>
      <c r="J270" s="29">
        <f ca="1">VLOOKUP($B270,INDIRECT("data!$"&amp;H247&amp;"$3:$CZ$554"),$E247-3*(B246-1)+J$1,FALSE)</f>
        <v>0</v>
      </c>
      <c r="K270" s="15" t="str">
        <f ca="1">VLOOKUP($B270,INDIRECT("data!$"&amp;H247&amp;"$3:$CZ$554"),$E247-3*(B246-1)+K$1,FALSE)</f>
        <v>D</v>
      </c>
      <c r="L270" s="30" t="str">
        <f ca="1">VLOOKUP($B270,INDIRECT("data!$"&amp;H247&amp;"$3:$CZ$554"),$E247-3*(B246-1)+L$1,FALSE)</f>
        <v>D Bond</v>
      </c>
      <c r="M270" s="45">
        <f ca="1">VLOOKUP($B270,INDIRECT("data!$"&amp;H247&amp;"$3:$CZ$554"),$E247-3*(B246-1)+M$1,FALSE)</f>
        <v>10</v>
      </c>
      <c r="N270" s="45">
        <f ca="1">VLOOKUP($B270,INDIRECT("data!$"&amp;H247&amp;"$3:$CZ$554"),$E247-3*(B246-1)+N$1,FALSE)</f>
        <v>11</v>
      </c>
      <c r="O270" s="45">
        <f ca="1">VLOOKUP($B270,INDIRECT("data!$"&amp;H247&amp;"$3:$CZ$554"),$E247-3*(B246-1)+O$1,FALSE)</f>
        <v>1</v>
      </c>
      <c r="P270" s="45">
        <f ca="1">VLOOKUP($B270,INDIRECT("data!$"&amp;H247&amp;"$3:$CZ$554"),$E247-3*(B246-1)+P$1,FALSE)</f>
        <v>1</v>
      </c>
      <c r="Q270" s="45">
        <f ca="1">VLOOKUP($B270,INDIRECT("data!$"&amp;H247&amp;"$3:$CZ$554"),$E247-3*(B246-1)+Q$1,FALSE)</f>
        <v>13</v>
      </c>
      <c r="R270" s="45">
        <f ca="1">VLOOKUP($B270,INDIRECT("data!$"&amp;H247&amp;"$3:$CZ$554"),$E247-3*(B246-1)+R$1,FALSE)</f>
        <v>9</v>
      </c>
      <c r="S270" s="45">
        <f ca="1">VLOOKUP($B270,INDIRECT("data!$"&amp;H247&amp;"$3:$CZ$554"),$E247-3*(B246-1)+S$1,FALSE)</f>
        <v>3</v>
      </c>
      <c r="T270" s="45">
        <f ca="1">VLOOKUP($B270,INDIRECT("data!$"&amp;H247&amp;"$3:$CZ$554"),$E247-3*(B246-1)+T$1,FALSE)</f>
        <v>4</v>
      </c>
      <c r="U270" s="45">
        <f ca="1">VLOOKUP($B270,INDIRECT("data!$"&amp;H247&amp;"$3:$CZ$554"),$E247-3*(B246-1)+U$1,FALSE)</f>
        <v>1</v>
      </c>
      <c r="V270" s="45">
        <f ca="1">VLOOKUP($B270,INDIRECT("data!$"&amp;H247&amp;"$3:$CZ$554"),$E247-3*(B246-1)+V$1,FALSE)</f>
        <v>3</v>
      </c>
      <c r="W270" s="45">
        <f ca="1">VLOOKUP($B270,INDIRECT("data!$"&amp;H247&amp;"$3:$CZ$554"),$E247-3*(B246-1)+W$1,FALSE)</f>
        <v>0</v>
      </c>
      <c r="X270" s="45">
        <f ca="1">VLOOKUP($B270,INDIRECT("data!$"&amp;H247&amp;"$3:$CZ$554"),$E247-3*(B246-1)+X$1,FALSE)</f>
        <v>0</v>
      </c>
      <c r="Y270" s="47">
        <f ca="1">VLOOKUP($B270,INDIRECT("data!$"&amp;H247&amp;"$3:$CZ$554"),$E247-3*(B246-1)+Y$1,FALSE)</f>
        <v>3.6</v>
      </c>
      <c r="Z270" s="47">
        <f ca="1">VLOOKUP($B270,INDIRECT("data!$"&amp;H247&amp;"$3:$CZ$554"),$E247-3*(B246-1)+Z$1,FALSE)</f>
        <v>3.6</v>
      </c>
      <c r="AA270" s="47">
        <f ca="1">VLOOKUP($B270,INDIRECT("data!$"&amp;H247&amp;"$3:$CZ$554"),$E247-3*(B246-1)+AA$1,FALSE)</f>
        <v>2.14</v>
      </c>
      <c r="AB270" s="47">
        <f ca="1">VLOOKUP($B270,INDIRECT("data!$"&amp;H247&amp;"$3:$CZ$554"),$E247-3*(B246-1)+AB$1,FALSE)</f>
        <v>3.58</v>
      </c>
      <c r="AC270" s="47">
        <f ca="1">VLOOKUP($B270,INDIRECT("data!$"&amp;H247&amp;"$3:$CZ$554"),$E247-3*(B246-1)+AC$1,FALSE)</f>
        <v>3.57</v>
      </c>
      <c r="AD270" s="47">
        <f ca="1">VLOOKUP($B270,INDIRECT("data!$"&amp;H247&amp;"$3:$CZ$554"),$E247-3*(B246-1)+AD$1,FALSE)</f>
        <v>2.15</v>
      </c>
      <c r="AE270" s="47">
        <f ca="1">VLOOKUP($B270,INDIRECT("data!$"&amp;H247&amp;"$3:$CZ$554"),$E247-3*(B246-1)+AE$1,FALSE)</f>
        <v>1.81</v>
      </c>
      <c r="AF270" s="47">
        <f ca="1">VLOOKUP($B270,INDIRECT("data!$"&amp;H247&amp;"$3:$CZ$554"),$E247-3*(B246-1)+AF$1,FALSE)</f>
        <v>1.98</v>
      </c>
      <c r="AG270" s="65">
        <f t="shared" ref="AG270:AG278" ca="1" si="563">IF(C270="","",F270+G270)</f>
        <v>1</v>
      </c>
      <c r="AH270" s="65">
        <f t="shared" ref="AH270:AH278" ca="1" si="564">IF(C270="","",I270+J270)</f>
        <v>0</v>
      </c>
      <c r="AI270" s="65">
        <f t="shared" ref="AI270:AI278" ca="1" si="565">IF(C270="","",AJ270+AK270)</f>
        <v>1</v>
      </c>
      <c r="AJ270" s="65">
        <f t="shared" ref="AJ270:AJ278" ca="1" si="566">IF(C270="","",F270-I270)</f>
        <v>0</v>
      </c>
      <c r="AK270" s="65">
        <f t="shared" ref="AK270:AK278" ca="1" si="567">IF(C270="","",G270-J270)</f>
        <v>1</v>
      </c>
      <c r="AL270" s="66" t="str">
        <f t="shared" ref="AL270:AL278" ca="1" si="568">IF(AJ270&gt;AK270,"H",IF(AJ270=AK270,"D",IF(AJ270&lt;AK270,"A","Error!")))</f>
        <v>A</v>
      </c>
      <c r="AM270" s="66" t="str">
        <f t="shared" ref="AM270:AM278" ca="1" si="569">IF(C270="","",CONCATENATE(K270,"-",H270))</f>
        <v>D-A</v>
      </c>
      <c r="AN270" s="65">
        <f t="shared" ref="AN270:AN278" ca="1" si="570">IF(C270="","",IF(AND(F270&gt;0,G270&gt;0),1,0))</f>
        <v>0</v>
      </c>
      <c r="AO270" s="65">
        <f t="shared" ref="AO270:AO278" ca="1" si="571">IF(C270="","",IF(AND(F270&gt;0,I270&gt;0),1,0))</f>
        <v>0</v>
      </c>
      <c r="AP270" s="65">
        <f t="shared" ref="AP270:AP278" ca="1" si="572">IF(C270="","",IF(AND(G270&gt;0,J270&gt;0),1,0))</f>
        <v>0</v>
      </c>
      <c r="AQ270" s="65">
        <f t="shared" ref="AQ270:AQ278" ca="1" si="573">IF(C270="","",IF(AND(H270="H",G270=0),1,0))</f>
        <v>0</v>
      </c>
      <c r="AR270" s="65">
        <f t="shared" ref="AR270:AR278" ca="1" si="574">IF(C270="","",IF(AND(H270="A",F270=0),1,0))</f>
        <v>1</v>
      </c>
      <c r="AS270" s="65">
        <f t="shared" ref="AS270:AS278" ca="1" si="575">IF(C270="","",IF(AND(K270="H",AL270="H"),1,0))</f>
        <v>0</v>
      </c>
      <c r="AT270" s="65">
        <f t="shared" ref="AT270:AT278" ca="1" si="576">IF(C270="","",IF(AND(K270="A",AL270="A"),1,0))</f>
        <v>0</v>
      </c>
    </row>
    <row r="271" spans="1:46" ht="18" customHeight="1" x14ac:dyDescent="0.25">
      <c r="A271" s="49" t="str">
        <f ca="1">CONCATENATE(B268,"-",B271)</f>
        <v>Hull-All-3</v>
      </c>
      <c r="B271" s="38">
        <v>3</v>
      </c>
      <c r="C271" s="41">
        <f ca="1">VLOOKUP($B271,INDIRECT("data!$"&amp;H247&amp;"$3:$CZ$554"),$E247-3*(B246-1)+C$1,FALSE)</f>
        <v>43372</v>
      </c>
      <c r="D271" s="30" t="str">
        <f ca="1">VLOOKUP($B271,INDIRECT("data!$"&amp;H247&amp;"$3:$CZ$554"),$E247-3*(B246-1)+D$1,FALSE)</f>
        <v>Hull</v>
      </c>
      <c r="E271" s="30" t="str">
        <f ca="1">VLOOKUP($B271,INDIRECT("data!$"&amp;H247&amp;"$3:$CZ$554"),$E247-3*(B246-1)+E$1,FALSE)</f>
        <v>Middlesbrough</v>
      </c>
      <c r="F271" s="29">
        <f ca="1">VLOOKUP($B271,INDIRECT("data!$"&amp;H247&amp;"$3:$CZ$554"),$E247-3*(B246-1)+F$1,FALSE)</f>
        <v>1</v>
      </c>
      <c r="G271" s="29">
        <f ca="1">VLOOKUP($B271,INDIRECT("data!$"&amp;H247&amp;"$3:$CZ$554"),$E247-3*(B246-1)+G$1,FALSE)</f>
        <v>1</v>
      </c>
      <c r="H271" s="15" t="str">
        <f ca="1">VLOOKUP($B271,INDIRECT("data!$"&amp;H247&amp;"$3:$CZ$554"),$E247-3*(B246-1)+H$1,FALSE)</f>
        <v>D</v>
      </c>
      <c r="I271" s="29">
        <f ca="1">VLOOKUP($B271,INDIRECT("data!$"&amp;H247&amp;"$3:$CZ$554"),$E247-3*(B246-1)+I$1,FALSE)</f>
        <v>0</v>
      </c>
      <c r="J271" s="29">
        <f ca="1">VLOOKUP($B271,INDIRECT("data!$"&amp;H247&amp;"$3:$CZ$554"),$E247-3*(B246-1)+J$1,FALSE)</f>
        <v>0</v>
      </c>
      <c r="K271" s="15" t="str">
        <f ca="1">VLOOKUP($B271,INDIRECT("data!$"&amp;H247&amp;"$3:$CZ$554"),$E247-3*(B246-1)+K$1,FALSE)</f>
        <v>D</v>
      </c>
      <c r="L271" s="30" t="str">
        <f ca="1">VLOOKUP($B271,INDIRECT("data!$"&amp;H247&amp;"$3:$CZ$554"),$E247-3*(B246-1)+L$1,FALSE)</f>
        <v>D England</v>
      </c>
      <c r="M271" s="45">
        <f ca="1">VLOOKUP($B271,INDIRECT("data!$"&amp;H247&amp;"$3:$CZ$554"),$E247-3*(B246-1)+M$1,FALSE)</f>
        <v>10</v>
      </c>
      <c r="N271" s="45">
        <f ca="1">VLOOKUP($B271,INDIRECT("data!$"&amp;H247&amp;"$3:$CZ$554"),$E247-3*(B246-1)+N$1,FALSE)</f>
        <v>12</v>
      </c>
      <c r="O271" s="45">
        <f ca="1">VLOOKUP($B271,INDIRECT("data!$"&amp;H247&amp;"$3:$CZ$554"),$E247-3*(B246-1)+O$1,FALSE)</f>
        <v>3</v>
      </c>
      <c r="P271" s="45">
        <f ca="1">VLOOKUP($B271,INDIRECT("data!$"&amp;H247&amp;"$3:$CZ$554"),$E247-3*(B246-1)+P$1,FALSE)</f>
        <v>4</v>
      </c>
      <c r="Q271" s="45">
        <f ca="1">VLOOKUP($B271,INDIRECT("data!$"&amp;H247&amp;"$3:$CZ$554"),$E247-3*(B246-1)+Q$1,FALSE)</f>
        <v>9</v>
      </c>
      <c r="R271" s="45">
        <f ca="1">VLOOKUP($B271,INDIRECT("data!$"&amp;H247&amp;"$3:$CZ$554"),$E247-3*(B246-1)+R$1,FALSE)</f>
        <v>17</v>
      </c>
      <c r="S271" s="45">
        <f ca="1">VLOOKUP($B271,INDIRECT("data!$"&amp;H247&amp;"$3:$CZ$554"),$E247-3*(B246-1)+S$1,FALSE)</f>
        <v>2</v>
      </c>
      <c r="T271" s="45">
        <f ca="1">VLOOKUP($B271,INDIRECT("data!$"&amp;H247&amp;"$3:$CZ$554"),$E247-3*(B246-1)+T$1,FALSE)</f>
        <v>4</v>
      </c>
      <c r="U271" s="45">
        <f ca="1">VLOOKUP($B271,INDIRECT("data!$"&amp;H247&amp;"$3:$CZ$554"),$E247-3*(B246-1)+U$1,FALSE)</f>
        <v>3</v>
      </c>
      <c r="V271" s="45">
        <f ca="1">VLOOKUP($B271,INDIRECT("data!$"&amp;H247&amp;"$3:$CZ$554"),$E247-3*(B246-1)+V$1,FALSE)</f>
        <v>2</v>
      </c>
      <c r="W271" s="45">
        <f ca="1">VLOOKUP($B271,INDIRECT("data!$"&amp;H247&amp;"$3:$CZ$554"),$E247-3*(B246-1)+W$1,FALSE)</f>
        <v>0</v>
      </c>
      <c r="X271" s="45">
        <f ca="1">VLOOKUP($B271,INDIRECT("data!$"&amp;H247&amp;"$3:$CZ$554"),$E247-3*(B246-1)+X$1,FALSE)</f>
        <v>0</v>
      </c>
      <c r="Y271" s="47">
        <f ca="1">VLOOKUP($B271,INDIRECT("data!$"&amp;H247&amp;"$3:$CZ$554"),$E247-3*(B246-1)+Y$1,FALSE)</f>
        <v>3.6</v>
      </c>
      <c r="Z271" s="47">
        <f ca="1">VLOOKUP($B271,INDIRECT("data!$"&amp;H247&amp;"$3:$CZ$554"),$E247-3*(B246-1)+Z$1,FALSE)</f>
        <v>3.4</v>
      </c>
      <c r="AA271" s="47">
        <f ca="1">VLOOKUP($B271,INDIRECT("data!$"&amp;H247&amp;"$3:$CZ$554"),$E247-3*(B246-1)+AA$1,FALSE)</f>
        <v>2.2000000000000002</v>
      </c>
      <c r="AB271" s="47">
        <f ca="1">VLOOKUP($B271,INDIRECT("data!$"&amp;H247&amp;"$3:$CZ$554"),$E247-3*(B246-1)+AB$1,FALSE)</f>
        <v>3.59</v>
      </c>
      <c r="AC271" s="47">
        <f ca="1">VLOOKUP($B271,INDIRECT("data!$"&amp;H247&amp;"$3:$CZ$554"),$E247-3*(B246-1)+AC$1,FALSE)</f>
        <v>3.23</v>
      </c>
      <c r="AD271" s="47">
        <f ca="1">VLOOKUP($B271,INDIRECT("data!$"&amp;H247&amp;"$3:$CZ$554"),$E247-3*(B246-1)+AD$1,FALSE)</f>
        <v>2.29</v>
      </c>
      <c r="AE271" s="47">
        <f ca="1">VLOOKUP($B271,INDIRECT("data!$"&amp;H247&amp;"$3:$CZ$554"),$E247-3*(B246-1)+AE$1,FALSE)</f>
        <v>2.15</v>
      </c>
      <c r="AF271" s="47">
        <f ca="1">VLOOKUP($B271,INDIRECT("data!$"&amp;H247&amp;"$3:$CZ$554"),$E247-3*(B246-1)+AF$1,FALSE)</f>
        <v>1.68</v>
      </c>
      <c r="AG271" s="65">
        <f t="shared" ca="1" si="563"/>
        <v>2</v>
      </c>
      <c r="AH271" s="65">
        <f t="shared" ca="1" si="564"/>
        <v>0</v>
      </c>
      <c r="AI271" s="65">
        <f t="shared" ca="1" si="565"/>
        <v>2</v>
      </c>
      <c r="AJ271" s="65">
        <f t="shared" ca="1" si="566"/>
        <v>1</v>
      </c>
      <c r="AK271" s="65">
        <f t="shared" ca="1" si="567"/>
        <v>1</v>
      </c>
      <c r="AL271" s="66" t="str">
        <f t="shared" ca="1" si="568"/>
        <v>D</v>
      </c>
      <c r="AM271" s="66" t="str">
        <f t="shared" ca="1" si="569"/>
        <v>D-D</v>
      </c>
      <c r="AN271" s="65">
        <f t="shared" ca="1" si="570"/>
        <v>1</v>
      </c>
      <c r="AO271" s="65">
        <f t="shared" ca="1" si="571"/>
        <v>0</v>
      </c>
      <c r="AP271" s="65">
        <f t="shared" ca="1" si="572"/>
        <v>0</v>
      </c>
      <c r="AQ271" s="65">
        <f t="shared" ca="1" si="573"/>
        <v>0</v>
      </c>
      <c r="AR271" s="65">
        <f t="shared" ca="1" si="574"/>
        <v>0</v>
      </c>
      <c r="AS271" s="65">
        <f t="shared" ca="1" si="575"/>
        <v>0</v>
      </c>
      <c r="AT271" s="65">
        <f t="shared" ca="1" si="576"/>
        <v>0</v>
      </c>
    </row>
    <row r="272" spans="1:46" ht="18" customHeight="1" x14ac:dyDescent="0.25">
      <c r="A272" s="49" t="str">
        <f ca="1">CONCATENATE(B268,"-",B272)</f>
        <v>Hull-All-4</v>
      </c>
      <c r="B272" s="38">
        <v>4</v>
      </c>
      <c r="C272" s="41">
        <f ca="1">VLOOKUP($B272,INDIRECT("data!$"&amp;H247&amp;"$3:$CZ$554"),$E247-3*(B246-1)+C$1,FALSE)</f>
        <v>43365</v>
      </c>
      <c r="D272" s="30" t="str">
        <f ca="1">VLOOKUP($B272,INDIRECT("data!$"&amp;H247&amp;"$3:$CZ$554"),$E247-3*(B246-1)+D$1,FALSE)</f>
        <v>Reading</v>
      </c>
      <c r="E272" s="30" t="str">
        <f ca="1">VLOOKUP($B272,INDIRECT("data!$"&amp;H247&amp;"$3:$CZ$554"),$E247-3*(B246-1)+E$1,FALSE)</f>
        <v>Hull</v>
      </c>
      <c r="F272" s="29">
        <f ca="1">VLOOKUP($B272,INDIRECT("data!$"&amp;H247&amp;"$3:$CZ$554"),$E247-3*(B246-1)+F$1,FALSE)</f>
        <v>3</v>
      </c>
      <c r="G272" s="29">
        <f ca="1">VLOOKUP($B272,INDIRECT("data!$"&amp;H247&amp;"$3:$CZ$554"),$E247-3*(B246-1)+G$1,FALSE)</f>
        <v>0</v>
      </c>
      <c r="H272" s="15" t="str">
        <f ca="1">VLOOKUP($B272,INDIRECT("data!$"&amp;H247&amp;"$3:$CZ$554"),$E247-3*(B246-1)+H$1,FALSE)</f>
        <v>H</v>
      </c>
      <c r="I272" s="29">
        <f ca="1">VLOOKUP($B272,INDIRECT("data!$"&amp;H247&amp;"$3:$CZ$554"),$E247-3*(B246-1)+I$1,FALSE)</f>
        <v>1</v>
      </c>
      <c r="J272" s="29">
        <f ca="1">VLOOKUP($B272,INDIRECT("data!$"&amp;H247&amp;"$3:$CZ$554"),$E247-3*(B246-1)+J$1,FALSE)</f>
        <v>0</v>
      </c>
      <c r="K272" s="15" t="str">
        <f ca="1">VLOOKUP($B272,INDIRECT("data!$"&amp;H247&amp;"$3:$CZ$554"),$E247-3*(B246-1)+K$1,FALSE)</f>
        <v>H</v>
      </c>
      <c r="L272" s="30" t="str">
        <f ca="1">VLOOKUP($B272,INDIRECT("data!$"&amp;H247&amp;"$3:$CZ$554"),$E247-3*(B246-1)+L$1,FALSE)</f>
        <v>J Simpson</v>
      </c>
      <c r="M272" s="45">
        <f ca="1">VLOOKUP($B272,INDIRECT("data!$"&amp;H247&amp;"$3:$CZ$554"),$E247-3*(B246-1)+M$1,FALSE)</f>
        <v>14</v>
      </c>
      <c r="N272" s="45">
        <f ca="1">VLOOKUP($B272,INDIRECT("data!$"&amp;H247&amp;"$3:$CZ$554"),$E247-3*(B246-1)+N$1,FALSE)</f>
        <v>9</v>
      </c>
      <c r="O272" s="45">
        <f ca="1">VLOOKUP($B272,INDIRECT("data!$"&amp;H247&amp;"$3:$CZ$554"),$E247-3*(B246-1)+O$1,FALSE)</f>
        <v>6</v>
      </c>
      <c r="P272" s="45">
        <f ca="1">VLOOKUP($B272,INDIRECT("data!$"&amp;H247&amp;"$3:$CZ$554"),$E247-3*(B246-1)+P$1,FALSE)</f>
        <v>2</v>
      </c>
      <c r="Q272" s="45">
        <f ca="1">VLOOKUP($B272,INDIRECT("data!$"&amp;H247&amp;"$3:$CZ$554"),$E247-3*(B246-1)+Q$1,FALSE)</f>
        <v>12</v>
      </c>
      <c r="R272" s="45">
        <f ca="1">VLOOKUP($B272,INDIRECT("data!$"&amp;H247&amp;"$3:$CZ$554"),$E247-3*(B246-1)+R$1,FALSE)</f>
        <v>10</v>
      </c>
      <c r="S272" s="45">
        <f ca="1">VLOOKUP($B272,INDIRECT("data!$"&amp;H247&amp;"$3:$CZ$554"),$E247-3*(B246-1)+S$1,FALSE)</f>
        <v>4</v>
      </c>
      <c r="T272" s="45">
        <f ca="1">VLOOKUP($B272,INDIRECT("data!$"&amp;H247&amp;"$3:$CZ$554"),$E247-3*(B246-1)+T$1,FALSE)</f>
        <v>4</v>
      </c>
      <c r="U272" s="45">
        <f ca="1">VLOOKUP($B272,INDIRECT("data!$"&amp;H247&amp;"$3:$CZ$554"),$E247-3*(B246-1)+U$1,FALSE)</f>
        <v>0</v>
      </c>
      <c r="V272" s="45">
        <f ca="1">VLOOKUP($B272,INDIRECT("data!$"&amp;H247&amp;"$3:$CZ$554"),$E247-3*(B246-1)+V$1,FALSE)</f>
        <v>2</v>
      </c>
      <c r="W272" s="45">
        <f ca="1">VLOOKUP($B272,INDIRECT("data!$"&amp;H247&amp;"$3:$CZ$554"),$E247-3*(B246-1)+W$1,FALSE)</f>
        <v>1</v>
      </c>
      <c r="X272" s="45">
        <f ca="1">VLOOKUP($B272,INDIRECT("data!$"&amp;H247&amp;"$3:$CZ$554"),$E247-3*(B246-1)+X$1,FALSE)</f>
        <v>0</v>
      </c>
      <c r="Y272" s="47">
        <f ca="1">VLOOKUP($B272,INDIRECT("data!$"&amp;H247&amp;"$3:$CZ$554"),$E247-3*(B246-1)+Y$1,FALSE)</f>
        <v>2.5</v>
      </c>
      <c r="Z272" s="47">
        <f ca="1">VLOOKUP($B272,INDIRECT("data!$"&amp;H247&amp;"$3:$CZ$554"),$E247-3*(B246-1)+Z$1,FALSE)</f>
        <v>3.3</v>
      </c>
      <c r="AA272" s="47">
        <f ca="1">VLOOKUP($B272,INDIRECT("data!$"&amp;H247&amp;"$3:$CZ$554"),$E247-3*(B246-1)+AA$1,FALSE)</f>
        <v>3.1</v>
      </c>
      <c r="AB272" s="47">
        <f ca="1">VLOOKUP($B272,INDIRECT("data!$"&amp;H247&amp;"$3:$CZ$554"),$E247-3*(B246-1)+AB$1,FALSE)</f>
        <v>2.58</v>
      </c>
      <c r="AC272" s="47">
        <f ca="1">VLOOKUP($B272,INDIRECT("data!$"&amp;H247&amp;"$3:$CZ$554"),$E247-3*(B246-1)+AC$1,FALSE)</f>
        <v>3.25</v>
      </c>
      <c r="AD272" s="47">
        <f ca="1">VLOOKUP($B272,INDIRECT("data!$"&amp;H247&amp;"$3:$CZ$554"),$E247-3*(B246-1)+AD$1,FALSE)</f>
        <v>2.98</v>
      </c>
      <c r="AE272" s="47">
        <f ca="1">VLOOKUP($B272,INDIRECT("data!$"&amp;H247&amp;"$3:$CZ$554"),$E247-3*(B246-1)+AE$1,FALSE)</f>
        <v>1.99</v>
      </c>
      <c r="AF272" s="47">
        <f ca="1">VLOOKUP($B272,INDIRECT("data!$"&amp;H247&amp;"$3:$CZ$554"),$E247-3*(B246-1)+AF$1,FALSE)</f>
        <v>1.81</v>
      </c>
      <c r="AG272" s="65">
        <f t="shared" ca="1" si="563"/>
        <v>3</v>
      </c>
      <c r="AH272" s="65">
        <f t="shared" ca="1" si="564"/>
        <v>1</v>
      </c>
      <c r="AI272" s="65">
        <f t="shared" ca="1" si="565"/>
        <v>2</v>
      </c>
      <c r="AJ272" s="65">
        <f t="shared" ca="1" si="566"/>
        <v>2</v>
      </c>
      <c r="AK272" s="65">
        <f t="shared" ca="1" si="567"/>
        <v>0</v>
      </c>
      <c r="AL272" s="66" t="str">
        <f t="shared" ca="1" si="568"/>
        <v>H</v>
      </c>
      <c r="AM272" s="66" t="str">
        <f t="shared" ca="1" si="569"/>
        <v>H-H</v>
      </c>
      <c r="AN272" s="65">
        <f t="shared" ca="1" si="570"/>
        <v>0</v>
      </c>
      <c r="AO272" s="65">
        <f t="shared" ca="1" si="571"/>
        <v>1</v>
      </c>
      <c r="AP272" s="65">
        <f t="shared" ca="1" si="572"/>
        <v>0</v>
      </c>
      <c r="AQ272" s="65">
        <f t="shared" ca="1" si="573"/>
        <v>1</v>
      </c>
      <c r="AR272" s="65">
        <f t="shared" ca="1" si="574"/>
        <v>0</v>
      </c>
      <c r="AS272" s="65">
        <f t="shared" ca="1" si="575"/>
        <v>1</v>
      </c>
      <c r="AT272" s="65">
        <f t="shared" ca="1" si="576"/>
        <v>0</v>
      </c>
    </row>
    <row r="273" spans="1:46" ht="18" customHeight="1" x14ac:dyDescent="0.25">
      <c r="A273" s="49" t="str">
        <f ca="1">CONCATENATE(B268,"-",B273)</f>
        <v>Hull-All-5</v>
      </c>
      <c r="B273" s="38">
        <v>5</v>
      </c>
      <c r="C273" s="41">
        <f ca="1">VLOOKUP($B273,INDIRECT("data!$"&amp;H247&amp;"$3:$CZ$554"),$E247-3*(B246-1)+C$1,FALSE)</f>
        <v>43361</v>
      </c>
      <c r="D273" s="30" t="str">
        <f ca="1">VLOOKUP($B273,INDIRECT("data!$"&amp;H247&amp;"$3:$CZ$554"),$E247-3*(B246-1)+D$1,FALSE)</f>
        <v>Wigan</v>
      </c>
      <c r="E273" s="30" t="str">
        <f ca="1">VLOOKUP($B273,INDIRECT("data!$"&amp;H247&amp;"$3:$CZ$554"),$E247-3*(B246-1)+E$1,FALSE)</f>
        <v>Hull</v>
      </c>
      <c r="F273" s="29">
        <f ca="1">VLOOKUP($B273,INDIRECT("data!$"&amp;H247&amp;"$3:$CZ$554"),$E247-3*(B246-1)+F$1,FALSE)</f>
        <v>2</v>
      </c>
      <c r="G273" s="29">
        <f ca="1">VLOOKUP($B273,INDIRECT("data!$"&amp;H247&amp;"$3:$CZ$554"),$E247-3*(B246-1)+G$1,FALSE)</f>
        <v>1</v>
      </c>
      <c r="H273" s="15" t="str">
        <f ca="1">VLOOKUP($B273,INDIRECT("data!$"&amp;H247&amp;"$3:$CZ$554"),$E247-3*(B246-1)+H$1,FALSE)</f>
        <v>H</v>
      </c>
      <c r="I273" s="29">
        <f ca="1">VLOOKUP($B273,INDIRECT("data!$"&amp;H247&amp;"$3:$CZ$554"),$E247-3*(B246-1)+I$1,FALSE)</f>
        <v>2</v>
      </c>
      <c r="J273" s="29">
        <f ca="1">VLOOKUP($B273,INDIRECT("data!$"&amp;H247&amp;"$3:$CZ$554"),$E247-3*(B246-1)+J$1,FALSE)</f>
        <v>1</v>
      </c>
      <c r="K273" s="15" t="str">
        <f ca="1">VLOOKUP($B273,INDIRECT("data!$"&amp;H247&amp;"$3:$CZ$554"),$E247-3*(B246-1)+K$1,FALSE)</f>
        <v>H</v>
      </c>
      <c r="L273" s="30" t="str">
        <f ca="1">VLOOKUP($B273,INDIRECT("data!$"&amp;H247&amp;"$3:$CZ$554"),$E247-3*(B246-1)+L$1,FALSE)</f>
        <v>D Webb</v>
      </c>
      <c r="M273" s="45">
        <f ca="1">VLOOKUP($B273,INDIRECT("data!$"&amp;H247&amp;"$3:$CZ$554"),$E247-3*(B246-1)+M$1,FALSE)</f>
        <v>18</v>
      </c>
      <c r="N273" s="45">
        <f ca="1">VLOOKUP($B273,INDIRECT("data!$"&amp;H247&amp;"$3:$CZ$554"),$E247-3*(B246-1)+N$1,FALSE)</f>
        <v>7</v>
      </c>
      <c r="O273" s="45">
        <f ca="1">VLOOKUP($B273,INDIRECT("data!$"&amp;H247&amp;"$3:$CZ$554"),$E247-3*(B246-1)+O$1,FALSE)</f>
        <v>7</v>
      </c>
      <c r="P273" s="45">
        <f ca="1">VLOOKUP($B273,INDIRECT("data!$"&amp;H247&amp;"$3:$CZ$554"),$E247-3*(B246-1)+P$1,FALSE)</f>
        <v>4</v>
      </c>
      <c r="Q273" s="45">
        <f ca="1">VLOOKUP($B273,INDIRECT("data!$"&amp;H247&amp;"$3:$CZ$554"),$E247-3*(B246-1)+Q$1,FALSE)</f>
        <v>12</v>
      </c>
      <c r="R273" s="45">
        <f ca="1">VLOOKUP($B273,INDIRECT("data!$"&amp;H247&amp;"$3:$CZ$554"),$E247-3*(B246-1)+R$1,FALSE)</f>
        <v>10</v>
      </c>
      <c r="S273" s="45">
        <f ca="1">VLOOKUP($B273,INDIRECT("data!$"&amp;H247&amp;"$3:$CZ$554"),$E247-3*(B246-1)+S$1,FALSE)</f>
        <v>7</v>
      </c>
      <c r="T273" s="45">
        <f ca="1">VLOOKUP($B273,INDIRECT("data!$"&amp;H247&amp;"$3:$CZ$554"),$E247-3*(B246-1)+T$1,FALSE)</f>
        <v>3</v>
      </c>
      <c r="U273" s="45">
        <f ca="1">VLOOKUP($B273,INDIRECT("data!$"&amp;H247&amp;"$3:$CZ$554"),$E247-3*(B246-1)+U$1,FALSE)</f>
        <v>1</v>
      </c>
      <c r="V273" s="45">
        <f ca="1">VLOOKUP($B273,INDIRECT("data!$"&amp;H247&amp;"$3:$CZ$554"),$E247-3*(B246-1)+V$1,FALSE)</f>
        <v>3</v>
      </c>
      <c r="W273" s="45">
        <f ca="1">VLOOKUP($B273,INDIRECT("data!$"&amp;H247&amp;"$3:$CZ$554"),$E247-3*(B246-1)+W$1,FALSE)</f>
        <v>0</v>
      </c>
      <c r="X273" s="45">
        <f ca="1">VLOOKUP($B273,INDIRECT("data!$"&amp;H247&amp;"$3:$CZ$554"),$E247-3*(B246-1)+X$1,FALSE)</f>
        <v>0</v>
      </c>
      <c r="Y273" s="47">
        <f ca="1">VLOOKUP($B273,INDIRECT("data!$"&amp;H247&amp;"$3:$CZ$554"),$E247-3*(B246-1)+Y$1,FALSE)</f>
        <v>2</v>
      </c>
      <c r="Z273" s="47">
        <f ca="1">VLOOKUP($B273,INDIRECT("data!$"&amp;H247&amp;"$3:$CZ$554"),$E247-3*(B246-1)+Z$1,FALSE)</f>
        <v>3.5</v>
      </c>
      <c r="AA273" s="47">
        <f ca="1">VLOOKUP($B273,INDIRECT("data!$"&amp;H247&amp;"$3:$CZ$554"),$E247-3*(B246-1)+AA$1,FALSE)</f>
        <v>4.0999999999999996</v>
      </c>
      <c r="AB273" s="47">
        <f ca="1">VLOOKUP($B273,INDIRECT("data!$"&amp;H247&amp;"$3:$CZ$554"),$E247-3*(B246-1)+AB$1,FALSE)</f>
        <v>2.04</v>
      </c>
      <c r="AC273" s="47">
        <f ca="1">VLOOKUP($B273,INDIRECT("data!$"&amp;H247&amp;"$3:$CZ$554"),$E247-3*(B246-1)+AC$1,FALSE)</f>
        <v>3.5</v>
      </c>
      <c r="AD273" s="47">
        <f ca="1">VLOOKUP($B273,INDIRECT("data!$"&amp;H247&amp;"$3:$CZ$554"),$E247-3*(B246-1)+AD$1,FALSE)</f>
        <v>3.96</v>
      </c>
      <c r="AE273" s="47">
        <f ca="1">VLOOKUP($B273,INDIRECT("data!$"&amp;H247&amp;"$3:$CZ$554"),$E247-3*(B246-1)+AE$1,FALSE)</f>
        <v>1.82</v>
      </c>
      <c r="AF273" s="47">
        <f ca="1">VLOOKUP($B273,INDIRECT("data!$"&amp;H247&amp;"$3:$CZ$554"),$E247-3*(B246-1)+AF$1,FALSE)</f>
        <v>1.98</v>
      </c>
      <c r="AG273" s="65">
        <f t="shared" ca="1" si="563"/>
        <v>3</v>
      </c>
      <c r="AH273" s="65">
        <f t="shared" ca="1" si="564"/>
        <v>3</v>
      </c>
      <c r="AI273" s="65">
        <f t="shared" ca="1" si="565"/>
        <v>0</v>
      </c>
      <c r="AJ273" s="65">
        <f t="shared" ca="1" si="566"/>
        <v>0</v>
      </c>
      <c r="AK273" s="65">
        <f t="shared" ca="1" si="567"/>
        <v>0</v>
      </c>
      <c r="AL273" s="66" t="str">
        <f t="shared" ca="1" si="568"/>
        <v>D</v>
      </c>
      <c r="AM273" s="66" t="str">
        <f t="shared" ca="1" si="569"/>
        <v>H-H</v>
      </c>
      <c r="AN273" s="65">
        <f t="shared" ca="1" si="570"/>
        <v>1</v>
      </c>
      <c r="AO273" s="65">
        <f t="shared" ca="1" si="571"/>
        <v>1</v>
      </c>
      <c r="AP273" s="65">
        <f t="shared" ca="1" si="572"/>
        <v>1</v>
      </c>
      <c r="AQ273" s="65">
        <f t="shared" ca="1" si="573"/>
        <v>0</v>
      </c>
      <c r="AR273" s="65">
        <f t="shared" ca="1" si="574"/>
        <v>0</v>
      </c>
      <c r="AS273" s="65">
        <f t="shared" ca="1" si="575"/>
        <v>0</v>
      </c>
      <c r="AT273" s="65">
        <f t="shared" ca="1" si="576"/>
        <v>0</v>
      </c>
    </row>
    <row r="274" spans="1:46" ht="18" customHeight="1" x14ac:dyDescent="0.25">
      <c r="A274" s="49" t="str">
        <f ca="1">CONCATENATE(B268,"-",B274)</f>
        <v>Hull-All-6</v>
      </c>
      <c r="B274" s="38">
        <v>6</v>
      </c>
      <c r="C274" s="41">
        <f ca="1">VLOOKUP($B274,INDIRECT("data!$"&amp;H247&amp;"$3:$CZ$554"),$E247-3*(B246-1)+C$1,FALSE)</f>
        <v>43358</v>
      </c>
      <c r="D274" s="30" t="str">
        <f ca="1">VLOOKUP($B274,INDIRECT("data!$"&amp;H247&amp;"$3:$CZ$554"),$E247-3*(B246-1)+D$1,FALSE)</f>
        <v>Hull</v>
      </c>
      <c r="E274" s="30" t="str">
        <f ca="1">VLOOKUP($B274,INDIRECT("data!$"&amp;H247&amp;"$3:$CZ$554"),$E247-3*(B246-1)+E$1,FALSE)</f>
        <v>Ipswich</v>
      </c>
      <c r="F274" s="29">
        <f ca="1">VLOOKUP($B274,INDIRECT("data!$"&amp;H247&amp;"$3:$CZ$554"),$E247-3*(B246-1)+F$1,FALSE)</f>
        <v>2</v>
      </c>
      <c r="G274" s="29">
        <f ca="1">VLOOKUP($B274,INDIRECT("data!$"&amp;H247&amp;"$3:$CZ$554"),$E247-3*(B246-1)+G$1,FALSE)</f>
        <v>0</v>
      </c>
      <c r="H274" s="15" t="str">
        <f ca="1">VLOOKUP($B274,INDIRECT("data!$"&amp;H247&amp;"$3:$CZ$554"),$E247-3*(B246-1)+H$1,FALSE)</f>
        <v>H</v>
      </c>
      <c r="I274" s="29">
        <f ca="1">VLOOKUP($B274,INDIRECT("data!$"&amp;H247&amp;"$3:$CZ$554"),$E247-3*(B246-1)+I$1,FALSE)</f>
        <v>1</v>
      </c>
      <c r="J274" s="29">
        <f ca="1">VLOOKUP($B274,INDIRECT("data!$"&amp;H247&amp;"$3:$CZ$554"),$E247-3*(B246-1)+J$1,FALSE)</f>
        <v>0</v>
      </c>
      <c r="K274" s="15" t="str">
        <f ca="1">VLOOKUP($B274,INDIRECT("data!$"&amp;H247&amp;"$3:$CZ$554"),$E247-3*(B246-1)+K$1,FALSE)</f>
        <v>H</v>
      </c>
      <c r="L274" s="30" t="str">
        <f ca="1">VLOOKUP($B274,INDIRECT("data!$"&amp;H247&amp;"$3:$CZ$554"),$E247-3*(B246-1)+L$1,FALSE)</f>
        <v>T Harrington</v>
      </c>
      <c r="M274" s="45">
        <f ca="1">VLOOKUP($B274,INDIRECT("data!$"&amp;H247&amp;"$3:$CZ$554"),$E247-3*(B246-1)+M$1,FALSE)</f>
        <v>13</v>
      </c>
      <c r="N274" s="45">
        <f ca="1">VLOOKUP($B274,INDIRECT("data!$"&amp;H247&amp;"$3:$CZ$554"),$E247-3*(B246-1)+N$1,FALSE)</f>
        <v>6</v>
      </c>
      <c r="O274" s="45">
        <f ca="1">VLOOKUP($B274,INDIRECT("data!$"&amp;H247&amp;"$3:$CZ$554"),$E247-3*(B246-1)+O$1,FALSE)</f>
        <v>7</v>
      </c>
      <c r="P274" s="45">
        <f ca="1">VLOOKUP($B274,INDIRECT("data!$"&amp;H247&amp;"$3:$CZ$554"),$E247-3*(B246-1)+P$1,FALSE)</f>
        <v>1</v>
      </c>
      <c r="Q274" s="45">
        <f ca="1">VLOOKUP($B274,INDIRECT("data!$"&amp;H247&amp;"$3:$CZ$554"),$E247-3*(B246-1)+Q$1,FALSE)</f>
        <v>12</v>
      </c>
      <c r="R274" s="45">
        <f ca="1">VLOOKUP($B274,INDIRECT("data!$"&amp;H247&amp;"$3:$CZ$554"),$E247-3*(B246-1)+R$1,FALSE)</f>
        <v>21</v>
      </c>
      <c r="S274" s="45">
        <f ca="1">VLOOKUP($B274,INDIRECT("data!$"&amp;H247&amp;"$3:$CZ$554"),$E247-3*(B246-1)+S$1,FALSE)</f>
        <v>7</v>
      </c>
      <c r="T274" s="45">
        <f ca="1">VLOOKUP($B274,INDIRECT("data!$"&amp;H247&amp;"$3:$CZ$554"),$E247-3*(B246-1)+T$1,FALSE)</f>
        <v>5</v>
      </c>
      <c r="U274" s="45">
        <f ca="1">VLOOKUP($B274,INDIRECT("data!$"&amp;H247&amp;"$3:$CZ$554"),$E247-3*(B246-1)+U$1,FALSE)</f>
        <v>2</v>
      </c>
      <c r="V274" s="45">
        <f ca="1">VLOOKUP($B274,INDIRECT("data!$"&amp;H247&amp;"$3:$CZ$554"),$E247-3*(B246-1)+V$1,FALSE)</f>
        <v>0</v>
      </c>
      <c r="W274" s="45">
        <f ca="1">VLOOKUP($B274,INDIRECT("data!$"&amp;H247&amp;"$3:$CZ$554"),$E247-3*(B246-1)+W$1,FALSE)</f>
        <v>0</v>
      </c>
      <c r="X274" s="45">
        <f ca="1">VLOOKUP($B274,INDIRECT("data!$"&amp;H247&amp;"$3:$CZ$554"),$E247-3*(B246-1)+X$1,FALSE)</f>
        <v>0</v>
      </c>
      <c r="Y274" s="47">
        <f ca="1">VLOOKUP($B274,INDIRECT("data!$"&amp;H247&amp;"$3:$CZ$554"),$E247-3*(B246-1)+Y$1,FALSE)</f>
        <v>2.2999999999999998</v>
      </c>
      <c r="Z274" s="47">
        <f ca="1">VLOOKUP($B274,INDIRECT("data!$"&amp;H247&amp;"$3:$CZ$554"),$E247-3*(B246-1)+Z$1,FALSE)</f>
        <v>3.3</v>
      </c>
      <c r="AA274" s="47">
        <f ca="1">VLOOKUP($B274,INDIRECT("data!$"&amp;H247&amp;"$3:$CZ$554"),$E247-3*(B246-1)+AA$1,FALSE)</f>
        <v>3.5</v>
      </c>
      <c r="AB274" s="47">
        <f ca="1">VLOOKUP($B274,INDIRECT("data!$"&amp;H247&amp;"$3:$CZ$554"),$E247-3*(B246-1)+AB$1,FALSE)</f>
        <v>2.2599999999999998</v>
      </c>
      <c r="AC274" s="47">
        <f ca="1">VLOOKUP($B274,INDIRECT("data!$"&amp;H247&amp;"$3:$CZ$554"),$E247-3*(B246-1)+AC$1,FALSE)</f>
        <v>3.31</v>
      </c>
      <c r="AD274" s="47">
        <f ca="1">VLOOKUP($B274,INDIRECT("data!$"&amp;H247&amp;"$3:$CZ$554"),$E247-3*(B246-1)+AD$1,FALSE)</f>
        <v>3.5</v>
      </c>
      <c r="AE274" s="47">
        <f ca="1">VLOOKUP($B274,INDIRECT("data!$"&amp;H247&amp;"$3:$CZ$554"),$E247-3*(B246-1)+AE$1,FALSE)</f>
        <v>2.0499999999999998</v>
      </c>
      <c r="AF274" s="47">
        <f ca="1">VLOOKUP($B274,INDIRECT("data!$"&amp;H247&amp;"$3:$CZ$554"),$E247-3*(B246-1)+AF$1,FALSE)</f>
        <v>1.76</v>
      </c>
      <c r="AG274" s="65">
        <f t="shared" ca="1" si="563"/>
        <v>2</v>
      </c>
      <c r="AH274" s="65">
        <f t="shared" ca="1" si="564"/>
        <v>1</v>
      </c>
      <c r="AI274" s="65">
        <f t="shared" ca="1" si="565"/>
        <v>1</v>
      </c>
      <c r="AJ274" s="65">
        <f t="shared" ca="1" si="566"/>
        <v>1</v>
      </c>
      <c r="AK274" s="65">
        <f t="shared" ca="1" si="567"/>
        <v>0</v>
      </c>
      <c r="AL274" s="66" t="str">
        <f t="shared" ca="1" si="568"/>
        <v>H</v>
      </c>
      <c r="AM274" s="66" t="str">
        <f t="shared" ca="1" si="569"/>
        <v>H-H</v>
      </c>
      <c r="AN274" s="65">
        <f t="shared" ca="1" si="570"/>
        <v>0</v>
      </c>
      <c r="AO274" s="65">
        <f t="shared" ca="1" si="571"/>
        <v>1</v>
      </c>
      <c r="AP274" s="65">
        <f t="shared" ca="1" si="572"/>
        <v>0</v>
      </c>
      <c r="AQ274" s="65">
        <f t="shared" ca="1" si="573"/>
        <v>1</v>
      </c>
      <c r="AR274" s="65">
        <f t="shared" ca="1" si="574"/>
        <v>0</v>
      </c>
      <c r="AS274" s="65">
        <f t="shared" ca="1" si="575"/>
        <v>1</v>
      </c>
      <c r="AT274" s="65">
        <f t="shared" ca="1" si="576"/>
        <v>0</v>
      </c>
    </row>
    <row r="275" spans="1:46" ht="18" customHeight="1" x14ac:dyDescent="0.25">
      <c r="A275" s="49" t="str">
        <f ca="1">CONCATENATE(B268,"-",B275)</f>
        <v>Hull-All-7</v>
      </c>
      <c r="B275" s="38">
        <v>7</v>
      </c>
      <c r="C275" s="41">
        <f ca="1">VLOOKUP($B275,INDIRECT("data!$"&amp;H247&amp;"$3:$CZ$554"),$E247-3*(B246-1)+C$1,FALSE)</f>
        <v>43344</v>
      </c>
      <c r="D275" s="30" t="str">
        <f ca="1">VLOOKUP($B275,INDIRECT("data!$"&amp;H247&amp;"$3:$CZ$554"),$E247-3*(B246-1)+D$1,FALSE)</f>
        <v>Hull</v>
      </c>
      <c r="E275" s="30" t="str">
        <f ca="1">VLOOKUP($B275,INDIRECT("data!$"&amp;H247&amp;"$3:$CZ$554"),$E247-3*(B246-1)+E$1,FALSE)</f>
        <v>Derby</v>
      </c>
      <c r="F275" s="29">
        <f ca="1">VLOOKUP($B275,INDIRECT("data!$"&amp;H247&amp;"$3:$CZ$554"),$E247-3*(B246-1)+F$1,FALSE)</f>
        <v>1</v>
      </c>
      <c r="G275" s="29">
        <f ca="1">VLOOKUP($B275,INDIRECT("data!$"&amp;H247&amp;"$3:$CZ$554"),$E247-3*(B246-1)+G$1,FALSE)</f>
        <v>2</v>
      </c>
      <c r="H275" s="15" t="str">
        <f ca="1">VLOOKUP($B275,INDIRECT("data!$"&amp;H247&amp;"$3:$CZ$554"),$E247-3*(B246-1)+H$1,FALSE)</f>
        <v>A</v>
      </c>
      <c r="I275" s="29">
        <f ca="1">VLOOKUP($B275,INDIRECT("data!$"&amp;H247&amp;"$3:$CZ$554"),$E247-3*(B246-1)+I$1,FALSE)</f>
        <v>0</v>
      </c>
      <c r="J275" s="29">
        <f ca="1">VLOOKUP($B275,INDIRECT("data!$"&amp;H247&amp;"$3:$CZ$554"),$E247-3*(B246-1)+J$1,FALSE)</f>
        <v>1</v>
      </c>
      <c r="K275" s="15" t="str">
        <f ca="1">VLOOKUP($B275,INDIRECT("data!$"&amp;H247&amp;"$3:$CZ$554"),$E247-3*(B246-1)+K$1,FALSE)</f>
        <v>A</v>
      </c>
      <c r="L275" s="30" t="str">
        <f ca="1">VLOOKUP($B275,INDIRECT("data!$"&amp;H247&amp;"$3:$CZ$554"),$E247-3*(B246-1)+L$1,FALSE)</f>
        <v>J Brooks</v>
      </c>
      <c r="M275" s="45">
        <f ca="1">VLOOKUP($B275,INDIRECT("data!$"&amp;H247&amp;"$3:$CZ$554"),$E247-3*(B246-1)+M$1,FALSE)</f>
        <v>18</v>
      </c>
      <c r="N275" s="45">
        <f ca="1">VLOOKUP($B275,INDIRECT("data!$"&amp;H247&amp;"$3:$CZ$554"),$E247-3*(B246-1)+N$1,FALSE)</f>
        <v>11</v>
      </c>
      <c r="O275" s="45">
        <f ca="1">VLOOKUP($B275,INDIRECT("data!$"&amp;H247&amp;"$3:$CZ$554"),$E247-3*(B246-1)+O$1,FALSE)</f>
        <v>2</v>
      </c>
      <c r="P275" s="45">
        <f ca="1">VLOOKUP($B275,INDIRECT("data!$"&amp;H247&amp;"$3:$CZ$554"),$E247-3*(B246-1)+P$1,FALSE)</f>
        <v>5</v>
      </c>
      <c r="Q275" s="45">
        <f ca="1">VLOOKUP($B275,INDIRECT("data!$"&amp;H247&amp;"$3:$CZ$554"),$E247-3*(B246-1)+Q$1,FALSE)</f>
        <v>10</v>
      </c>
      <c r="R275" s="45">
        <f ca="1">VLOOKUP($B275,INDIRECT("data!$"&amp;H247&amp;"$3:$CZ$554"),$E247-3*(B246-1)+R$1,FALSE)</f>
        <v>16</v>
      </c>
      <c r="S275" s="45">
        <f ca="1">VLOOKUP($B275,INDIRECT("data!$"&amp;H247&amp;"$3:$CZ$554"),$E247-3*(B246-1)+S$1,FALSE)</f>
        <v>7</v>
      </c>
      <c r="T275" s="45">
        <f ca="1">VLOOKUP($B275,INDIRECT("data!$"&amp;H247&amp;"$3:$CZ$554"),$E247-3*(B246-1)+T$1,FALSE)</f>
        <v>10</v>
      </c>
      <c r="U275" s="45">
        <f ca="1">VLOOKUP($B275,INDIRECT("data!$"&amp;H247&amp;"$3:$CZ$554"),$E247-3*(B246-1)+U$1,FALSE)</f>
        <v>2</v>
      </c>
      <c r="V275" s="45">
        <f ca="1">VLOOKUP($B275,INDIRECT("data!$"&amp;H247&amp;"$3:$CZ$554"),$E247-3*(B246-1)+V$1,FALSE)</f>
        <v>1</v>
      </c>
      <c r="W275" s="45">
        <f ca="1">VLOOKUP($B275,INDIRECT("data!$"&amp;H247&amp;"$3:$CZ$554"),$E247-3*(B246-1)+W$1,FALSE)</f>
        <v>0</v>
      </c>
      <c r="X275" s="45">
        <f ca="1">VLOOKUP($B275,INDIRECT("data!$"&amp;H247&amp;"$3:$CZ$554"),$E247-3*(B246-1)+X$1,FALSE)</f>
        <v>0</v>
      </c>
      <c r="Y275" s="47">
        <f ca="1">VLOOKUP($B275,INDIRECT("data!$"&amp;H247&amp;"$3:$CZ$554"),$E247-3*(B246-1)+Y$1,FALSE)</f>
        <v>2.9</v>
      </c>
      <c r="Z275" s="47">
        <f ca="1">VLOOKUP($B275,INDIRECT("data!$"&amp;H247&amp;"$3:$CZ$554"),$E247-3*(B246-1)+Z$1,FALSE)</f>
        <v>3.3</v>
      </c>
      <c r="AA275" s="47">
        <f ca="1">VLOOKUP($B275,INDIRECT("data!$"&amp;H247&amp;"$3:$CZ$554"),$E247-3*(B246-1)+AA$1,FALSE)</f>
        <v>2.62</v>
      </c>
      <c r="AB275" s="47">
        <f ca="1">VLOOKUP($B275,INDIRECT("data!$"&amp;H247&amp;"$3:$CZ$554"),$E247-3*(B246-1)+AB$1,FALSE)</f>
        <v>2.83</v>
      </c>
      <c r="AC275" s="47">
        <f ca="1">VLOOKUP($B275,INDIRECT("data!$"&amp;H247&amp;"$3:$CZ$554"),$E247-3*(B246-1)+AC$1,FALSE)</f>
        <v>3.46</v>
      </c>
      <c r="AD275" s="47">
        <f ca="1">VLOOKUP($B275,INDIRECT("data!$"&amp;H247&amp;"$3:$CZ$554"),$E247-3*(B246-1)+AD$1,FALSE)</f>
        <v>2.6</v>
      </c>
      <c r="AE275" s="47">
        <f ca="1">VLOOKUP($B275,INDIRECT("data!$"&amp;H247&amp;"$3:$CZ$554"),$E247-3*(B246-1)+AE$1,FALSE)</f>
        <v>2.0299999999999998</v>
      </c>
      <c r="AF275" s="47">
        <f ca="1">VLOOKUP($B275,INDIRECT("data!$"&amp;H247&amp;"$3:$CZ$554"),$E247-3*(B246-1)+AF$1,FALSE)</f>
        <v>1.76</v>
      </c>
      <c r="AG275" s="65">
        <f t="shared" ca="1" si="563"/>
        <v>3</v>
      </c>
      <c r="AH275" s="65">
        <f t="shared" ca="1" si="564"/>
        <v>1</v>
      </c>
      <c r="AI275" s="65">
        <f t="shared" ca="1" si="565"/>
        <v>2</v>
      </c>
      <c r="AJ275" s="65">
        <f t="shared" ca="1" si="566"/>
        <v>1</v>
      </c>
      <c r="AK275" s="65">
        <f t="shared" ca="1" si="567"/>
        <v>1</v>
      </c>
      <c r="AL275" s="66" t="str">
        <f t="shared" ca="1" si="568"/>
        <v>D</v>
      </c>
      <c r="AM275" s="66" t="str">
        <f t="shared" ca="1" si="569"/>
        <v>A-A</v>
      </c>
      <c r="AN275" s="65">
        <f t="shared" ca="1" si="570"/>
        <v>1</v>
      </c>
      <c r="AO275" s="65">
        <f t="shared" ca="1" si="571"/>
        <v>0</v>
      </c>
      <c r="AP275" s="65">
        <f t="shared" ca="1" si="572"/>
        <v>1</v>
      </c>
      <c r="AQ275" s="65">
        <f t="shared" ca="1" si="573"/>
        <v>0</v>
      </c>
      <c r="AR275" s="65">
        <f t="shared" ca="1" si="574"/>
        <v>0</v>
      </c>
      <c r="AS275" s="65">
        <f t="shared" ca="1" si="575"/>
        <v>0</v>
      </c>
      <c r="AT275" s="65">
        <f t="shared" ca="1" si="576"/>
        <v>0</v>
      </c>
    </row>
    <row r="276" spans="1:46" ht="18" customHeight="1" x14ac:dyDescent="0.25">
      <c r="A276" s="49" t="str">
        <f ca="1">CONCATENATE(B268,"-",B276)</f>
        <v>Hull-All-8</v>
      </c>
      <c r="B276" s="38">
        <v>8</v>
      </c>
      <c r="C276" s="41">
        <f ca="1">VLOOKUP($B276,INDIRECT("data!$"&amp;H247&amp;"$3:$CZ$554"),$E247-3*(B246-1)+C$1,FALSE)</f>
        <v>43337</v>
      </c>
      <c r="D276" s="30" t="str">
        <f ca="1">VLOOKUP($B276,INDIRECT("data!$"&amp;H247&amp;"$3:$CZ$554"),$E247-3*(B246-1)+D$1,FALSE)</f>
        <v>Stoke</v>
      </c>
      <c r="E276" s="30" t="str">
        <f ca="1">VLOOKUP($B276,INDIRECT("data!$"&amp;H247&amp;"$3:$CZ$554"),$E247-3*(B246-1)+E$1,FALSE)</f>
        <v>Hull</v>
      </c>
      <c r="F276" s="29">
        <f ca="1">VLOOKUP($B276,INDIRECT("data!$"&amp;H247&amp;"$3:$CZ$554"),$E247-3*(B246-1)+F$1,FALSE)</f>
        <v>2</v>
      </c>
      <c r="G276" s="29">
        <f ca="1">VLOOKUP($B276,INDIRECT("data!$"&amp;H247&amp;"$3:$CZ$554"),$E247-3*(B246-1)+G$1,FALSE)</f>
        <v>0</v>
      </c>
      <c r="H276" s="15" t="str">
        <f ca="1">VLOOKUP($B276,INDIRECT("data!$"&amp;H247&amp;"$3:$CZ$554"),$E247-3*(B246-1)+H$1,FALSE)</f>
        <v>H</v>
      </c>
      <c r="I276" s="29">
        <f ca="1">VLOOKUP($B276,INDIRECT("data!$"&amp;H247&amp;"$3:$CZ$554"),$E247-3*(B246-1)+I$1,FALSE)</f>
        <v>1</v>
      </c>
      <c r="J276" s="29">
        <f ca="1">VLOOKUP($B276,INDIRECT("data!$"&amp;H247&amp;"$3:$CZ$554"),$E247-3*(B246-1)+J$1,FALSE)</f>
        <v>0</v>
      </c>
      <c r="K276" s="15" t="str">
        <f ca="1">VLOOKUP($B276,INDIRECT("data!$"&amp;H247&amp;"$3:$CZ$554"),$E247-3*(B246-1)+K$1,FALSE)</f>
        <v>H</v>
      </c>
      <c r="L276" s="30" t="str">
        <f ca="1">VLOOKUP($B276,INDIRECT("data!$"&amp;H247&amp;"$3:$CZ$554"),$E247-3*(B246-1)+L$1,FALSE)</f>
        <v>D Bond</v>
      </c>
      <c r="M276" s="45">
        <f ca="1">VLOOKUP($B276,INDIRECT("data!$"&amp;H247&amp;"$3:$CZ$554"),$E247-3*(B246-1)+M$1,FALSE)</f>
        <v>11</v>
      </c>
      <c r="N276" s="45">
        <f ca="1">VLOOKUP($B276,INDIRECT("data!$"&amp;H247&amp;"$3:$CZ$554"),$E247-3*(B246-1)+N$1,FALSE)</f>
        <v>4</v>
      </c>
      <c r="O276" s="45">
        <f ca="1">VLOOKUP($B276,INDIRECT("data!$"&amp;H247&amp;"$3:$CZ$554"),$E247-3*(B246-1)+O$1,FALSE)</f>
        <v>5</v>
      </c>
      <c r="P276" s="45">
        <f ca="1">VLOOKUP($B276,INDIRECT("data!$"&amp;H247&amp;"$3:$CZ$554"),$E247-3*(B246-1)+P$1,FALSE)</f>
        <v>0</v>
      </c>
      <c r="Q276" s="45">
        <f ca="1">VLOOKUP($B276,INDIRECT("data!$"&amp;H247&amp;"$3:$CZ$554"),$E247-3*(B246-1)+Q$1,FALSE)</f>
        <v>8</v>
      </c>
      <c r="R276" s="45">
        <f ca="1">VLOOKUP($B276,INDIRECT("data!$"&amp;H247&amp;"$3:$CZ$554"),$E247-3*(B246-1)+R$1,FALSE)</f>
        <v>11</v>
      </c>
      <c r="S276" s="45">
        <f ca="1">VLOOKUP($B276,INDIRECT("data!$"&amp;H247&amp;"$3:$CZ$554"),$E247-3*(B246-1)+S$1,FALSE)</f>
        <v>8</v>
      </c>
      <c r="T276" s="45">
        <f ca="1">VLOOKUP($B276,INDIRECT("data!$"&amp;H247&amp;"$3:$CZ$554"),$E247-3*(B246-1)+T$1,FALSE)</f>
        <v>5</v>
      </c>
      <c r="U276" s="45">
        <f ca="1">VLOOKUP($B276,INDIRECT("data!$"&amp;H247&amp;"$3:$CZ$554"),$E247-3*(B246-1)+U$1,FALSE)</f>
        <v>1</v>
      </c>
      <c r="V276" s="45">
        <f ca="1">VLOOKUP($B276,INDIRECT("data!$"&amp;H247&amp;"$3:$CZ$554"),$E247-3*(B246-1)+V$1,FALSE)</f>
        <v>0</v>
      </c>
      <c r="W276" s="45">
        <f ca="1">VLOOKUP($B276,INDIRECT("data!$"&amp;H247&amp;"$3:$CZ$554"),$E247-3*(B246-1)+W$1,FALSE)</f>
        <v>0</v>
      </c>
      <c r="X276" s="45">
        <f ca="1">VLOOKUP($B276,INDIRECT("data!$"&amp;H247&amp;"$3:$CZ$554"),$E247-3*(B246-1)+X$1,FALSE)</f>
        <v>1</v>
      </c>
      <c r="Y276" s="47">
        <f ca="1">VLOOKUP($B276,INDIRECT("data!$"&amp;H247&amp;"$3:$CZ$554"),$E247-3*(B246-1)+Y$1,FALSE)</f>
        <v>2</v>
      </c>
      <c r="Z276" s="47">
        <f ca="1">VLOOKUP($B276,INDIRECT("data!$"&amp;H247&amp;"$3:$CZ$554"),$E247-3*(B246-1)+Z$1,FALSE)</f>
        <v>3.4</v>
      </c>
      <c r="AA276" s="47">
        <f ca="1">VLOOKUP($B276,INDIRECT("data!$"&amp;H247&amp;"$3:$CZ$554"),$E247-3*(B246-1)+AA$1,FALSE)</f>
        <v>4.33</v>
      </c>
      <c r="AB276" s="47">
        <f ca="1">VLOOKUP($B276,INDIRECT("data!$"&amp;H247&amp;"$3:$CZ$554"),$E247-3*(B246-1)+AB$1,FALSE)</f>
        <v>2.02</v>
      </c>
      <c r="AC276" s="47">
        <f ca="1">VLOOKUP($B276,INDIRECT("data!$"&amp;H247&amp;"$3:$CZ$554"),$E247-3*(B246-1)+AC$1,FALSE)</f>
        <v>3.36</v>
      </c>
      <c r="AD276" s="47">
        <f ca="1">VLOOKUP($B276,INDIRECT("data!$"&amp;H247&amp;"$3:$CZ$554"),$E247-3*(B246-1)+AD$1,FALSE)</f>
        <v>4.28</v>
      </c>
      <c r="AE276" s="47">
        <f ca="1">VLOOKUP($B276,INDIRECT("data!$"&amp;H247&amp;"$3:$CZ$554"),$E247-3*(B246-1)+AE$1,FALSE)</f>
        <v>1.98</v>
      </c>
      <c r="AF276" s="47">
        <f ca="1">VLOOKUP($B276,INDIRECT("data!$"&amp;H247&amp;"$3:$CZ$554"),$E247-3*(B246-1)+AF$1,FALSE)</f>
        <v>1.81</v>
      </c>
      <c r="AG276" s="65">
        <f t="shared" ca="1" si="563"/>
        <v>2</v>
      </c>
      <c r="AH276" s="65">
        <f t="shared" ca="1" si="564"/>
        <v>1</v>
      </c>
      <c r="AI276" s="65">
        <f t="shared" ca="1" si="565"/>
        <v>1</v>
      </c>
      <c r="AJ276" s="65">
        <f t="shared" ca="1" si="566"/>
        <v>1</v>
      </c>
      <c r="AK276" s="65">
        <f t="shared" ca="1" si="567"/>
        <v>0</v>
      </c>
      <c r="AL276" s="66" t="str">
        <f t="shared" ca="1" si="568"/>
        <v>H</v>
      </c>
      <c r="AM276" s="66" t="str">
        <f t="shared" ca="1" si="569"/>
        <v>H-H</v>
      </c>
      <c r="AN276" s="65">
        <f t="shared" ca="1" si="570"/>
        <v>0</v>
      </c>
      <c r="AO276" s="65">
        <f t="shared" ca="1" si="571"/>
        <v>1</v>
      </c>
      <c r="AP276" s="65">
        <f t="shared" ca="1" si="572"/>
        <v>0</v>
      </c>
      <c r="AQ276" s="65">
        <f t="shared" ca="1" si="573"/>
        <v>1</v>
      </c>
      <c r="AR276" s="65">
        <f t="shared" ca="1" si="574"/>
        <v>0</v>
      </c>
      <c r="AS276" s="65">
        <f t="shared" ca="1" si="575"/>
        <v>1</v>
      </c>
      <c r="AT276" s="65">
        <f t="shared" ca="1" si="576"/>
        <v>0</v>
      </c>
    </row>
    <row r="277" spans="1:46" ht="18" customHeight="1" x14ac:dyDescent="0.25">
      <c r="A277" s="49" t="str">
        <f ca="1">CONCATENATE(B268,"-",B277)</f>
        <v>Hull-All-9</v>
      </c>
      <c r="B277" s="38">
        <v>9</v>
      </c>
      <c r="C277" s="41">
        <f ca="1">VLOOKUP($B277,INDIRECT("data!$"&amp;H247&amp;"$3:$CZ$554"),$E247-3*(B246-1)+C$1,FALSE)</f>
        <v>43333</v>
      </c>
      <c r="D277" s="30" t="str">
        <f ca="1">VLOOKUP($B277,INDIRECT("data!$"&amp;H247&amp;"$3:$CZ$554"),$E247-3*(B246-1)+D$1,FALSE)</f>
        <v>Rotherham</v>
      </c>
      <c r="E277" s="30" t="str">
        <f ca="1">VLOOKUP($B277,INDIRECT("data!$"&amp;H247&amp;"$3:$CZ$554"),$E247-3*(B246-1)+E$1,FALSE)</f>
        <v>Hull</v>
      </c>
      <c r="F277" s="29">
        <f ca="1">VLOOKUP($B277,INDIRECT("data!$"&amp;H247&amp;"$3:$CZ$554"),$E247-3*(B246-1)+F$1,FALSE)</f>
        <v>2</v>
      </c>
      <c r="G277" s="29">
        <f ca="1">VLOOKUP($B277,INDIRECT("data!$"&amp;H247&amp;"$3:$CZ$554"),$E247-3*(B246-1)+G$1,FALSE)</f>
        <v>3</v>
      </c>
      <c r="H277" s="15" t="str">
        <f ca="1">VLOOKUP($B277,INDIRECT("data!$"&amp;H247&amp;"$3:$CZ$554"),$E247-3*(B246-1)+H$1,FALSE)</f>
        <v>A</v>
      </c>
      <c r="I277" s="29">
        <f ca="1">VLOOKUP($B277,INDIRECT("data!$"&amp;H247&amp;"$3:$CZ$554"),$E247-3*(B246-1)+I$1,FALSE)</f>
        <v>1</v>
      </c>
      <c r="J277" s="29">
        <f ca="1">VLOOKUP($B277,INDIRECT("data!$"&amp;H247&amp;"$3:$CZ$554"),$E247-3*(B246-1)+J$1,FALSE)</f>
        <v>2</v>
      </c>
      <c r="K277" s="15" t="str">
        <f ca="1">VLOOKUP($B277,INDIRECT("data!$"&amp;H247&amp;"$3:$CZ$554"),$E247-3*(B246-1)+K$1,FALSE)</f>
        <v>A</v>
      </c>
      <c r="L277" s="30" t="str">
        <f ca="1">VLOOKUP($B277,INDIRECT("data!$"&amp;H247&amp;"$3:$CZ$554"),$E247-3*(B246-1)+L$1,FALSE)</f>
        <v>J Simpson</v>
      </c>
      <c r="M277" s="45">
        <f ca="1">VLOOKUP($B277,INDIRECT("data!$"&amp;H247&amp;"$3:$CZ$554"),$E247-3*(B246-1)+M$1,FALSE)</f>
        <v>15</v>
      </c>
      <c r="N277" s="45">
        <f ca="1">VLOOKUP($B277,INDIRECT("data!$"&amp;H247&amp;"$3:$CZ$554"),$E247-3*(B246-1)+N$1,FALSE)</f>
        <v>14</v>
      </c>
      <c r="O277" s="45">
        <f ca="1">VLOOKUP($B277,INDIRECT("data!$"&amp;H247&amp;"$3:$CZ$554"),$E247-3*(B246-1)+O$1,FALSE)</f>
        <v>4</v>
      </c>
      <c r="P277" s="45">
        <f ca="1">VLOOKUP($B277,INDIRECT("data!$"&amp;H247&amp;"$3:$CZ$554"),$E247-3*(B246-1)+P$1,FALSE)</f>
        <v>6</v>
      </c>
      <c r="Q277" s="45">
        <f ca="1">VLOOKUP($B277,INDIRECT("data!$"&amp;H247&amp;"$3:$CZ$554"),$E247-3*(B246-1)+Q$1,FALSE)</f>
        <v>11</v>
      </c>
      <c r="R277" s="45">
        <f ca="1">VLOOKUP($B277,INDIRECT("data!$"&amp;H247&amp;"$3:$CZ$554"),$E247-3*(B246-1)+R$1,FALSE)</f>
        <v>10</v>
      </c>
      <c r="S277" s="45">
        <f ca="1">VLOOKUP($B277,INDIRECT("data!$"&amp;H247&amp;"$3:$CZ$554"),$E247-3*(B246-1)+S$1,FALSE)</f>
        <v>7</v>
      </c>
      <c r="T277" s="45">
        <f ca="1">VLOOKUP($B277,INDIRECT("data!$"&amp;H247&amp;"$3:$CZ$554"),$E247-3*(B246-1)+T$1,FALSE)</f>
        <v>4</v>
      </c>
      <c r="U277" s="45">
        <f ca="1">VLOOKUP($B277,INDIRECT("data!$"&amp;H247&amp;"$3:$CZ$554"),$E247-3*(B246-1)+U$1,FALSE)</f>
        <v>1</v>
      </c>
      <c r="V277" s="45">
        <f ca="1">VLOOKUP($B277,INDIRECT("data!$"&amp;H247&amp;"$3:$CZ$554"),$E247-3*(B246-1)+V$1,FALSE)</f>
        <v>1</v>
      </c>
      <c r="W277" s="45">
        <f ca="1">VLOOKUP($B277,INDIRECT("data!$"&amp;H247&amp;"$3:$CZ$554"),$E247-3*(B246-1)+W$1,FALSE)</f>
        <v>0</v>
      </c>
      <c r="X277" s="45">
        <f ca="1">VLOOKUP($B277,INDIRECT("data!$"&amp;H247&amp;"$3:$CZ$554"),$E247-3*(B246-1)+X$1,FALSE)</f>
        <v>0</v>
      </c>
      <c r="Y277" s="47">
        <f ca="1">VLOOKUP($B277,INDIRECT("data!$"&amp;H247&amp;"$3:$CZ$554"),$E247-3*(B246-1)+Y$1,FALSE)</f>
        <v>3.1</v>
      </c>
      <c r="Z277" s="47">
        <f ca="1">VLOOKUP($B277,INDIRECT("data!$"&amp;H247&amp;"$3:$CZ$554"),$E247-3*(B246-1)+Z$1,FALSE)</f>
        <v>3.3</v>
      </c>
      <c r="AA277" s="47">
        <f ca="1">VLOOKUP($B277,INDIRECT("data!$"&amp;H247&amp;"$3:$CZ$554"),$E247-3*(B246-1)+AA$1,FALSE)</f>
        <v>2.5</v>
      </c>
      <c r="AB277" s="47">
        <f ca="1">VLOOKUP($B277,INDIRECT("data!$"&amp;H247&amp;"$3:$CZ$554"),$E247-3*(B246-1)+AB$1,FALSE)</f>
        <v>3.1</v>
      </c>
      <c r="AC277" s="47">
        <f ca="1">VLOOKUP($B277,INDIRECT("data!$"&amp;H247&amp;"$3:$CZ$554"),$E247-3*(B246-1)+AC$1,FALSE)</f>
        <v>3.38</v>
      </c>
      <c r="AD277" s="47">
        <f ca="1">VLOOKUP($B277,INDIRECT("data!$"&amp;H247&amp;"$3:$CZ$554"),$E247-3*(B246-1)+AD$1,FALSE)</f>
        <v>2.46</v>
      </c>
      <c r="AE277" s="47">
        <f ca="1">VLOOKUP($B277,INDIRECT("data!$"&amp;H247&amp;"$3:$CZ$554"),$E247-3*(B246-1)+AE$1,FALSE)</f>
        <v>1.94</v>
      </c>
      <c r="AF277" s="47">
        <f ca="1">VLOOKUP($B277,INDIRECT("data!$"&amp;H247&amp;"$3:$CZ$554"),$E247-3*(B246-1)+AF$1,FALSE)</f>
        <v>1.85</v>
      </c>
      <c r="AG277" s="65">
        <f t="shared" ca="1" si="563"/>
        <v>5</v>
      </c>
      <c r="AH277" s="65">
        <f t="shared" ca="1" si="564"/>
        <v>3</v>
      </c>
      <c r="AI277" s="65">
        <f t="shared" ca="1" si="565"/>
        <v>2</v>
      </c>
      <c r="AJ277" s="65">
        <f t="shared" ca="1" si="566"/>
        <v>1</v>
      </c>
      <c r="AK277" s="65">
        <f t="shared" ca="1" si="567"/>
        <v>1</v>
      </c>
      <c r="AL277" s="66" t="str">
        <f t="shared" ca="1" si="568"/>
        <v>D</v>
      </c>
      <c r="AM277" s="66" t="str">
        <f t="shared" ca="1" si="569"/>
        <v>A-A</v>
      </c>
      <c r="AN277" s="65">
        <f t="shared" ca="1" si="570"/>
        <v>1</v>
      </c>
      <c r="AO277" s="65">
        <f t="shared" ca="1" si="571"/>
        <v>1</v>
      </c>
      <c r="AP277" s="65">
        <f t="shared" ca="1" si="572"/>
        <v>1</v>
      </c>
      <c r="AQ277" s="65">
        <f t="shared" ca="1" si="573"/>
        <v>0</v>
      </c>
      <c r="AR277" s="65">
        <f t="shared" ca="1" si="574"/>
        <v>0</v>
      </c>
      <c r="AS277" s="65">
        <f t="shared" ca="1" si="575"/>
        <v>0</v>
      </c>
      <c r="AT277" s="65">
        <f t="shared" ca="1" si="576"/>
        <v>0</v>
      </c>
    </row>
    <row r="278" spans="1:46" ht="18" customHeight="1" x14ac:dyDescent="0.25">
      <c r="A278" s="49" t="str">
        <f ca="1">CONCATENATE(B268,"-",B278)</f>
        <v>Hull-All-10</v>
      </c>
      <c r="B278" s="38">
        <v>10</v>
      </c>
      <c r="C278" s="41">
        <f ca="1">VLOOKUP($B278,INDIRECT("data!$"&amp;H247&amp;"$3:$CZ$554"),$E247-3*(B246-1)+C$1,FALSE)</f>
        <v>43330</v>
      </c>
      <c r="D278" s="30" t="str">
        <f ca="1">VLOOKUP($B278,INDIRECT("data!$"&amp;H247&amp;"$3:$CZ$554"),$E247-3*(B246-1)+D$1,FALSE)</f>
        <v>Hull</v>
      </c>
      <c r="E278" s="30" t="str">
        <f ca="1">VLOOKUP($B278,INDIRECT("data!$"&amp;H247&amp;"$3:$CZ$554"),$E247-3*(B246-1)+E$1,FALSE)</f>
        <v>Blackburn</v>
      </c>
      <c r="F278" s="29">
        <f ca="1">VLOOKUP($B278,INDIRECT("data!$"&amp;H247&amp;"$3:$CZ$554"),$E247-3*(B246-1)+F$1,FALSE)</f>
        <v>0</v>
      </c>
      <c r="G278" s="29">
        <f ca="1">VLOOKUP($B278,INDIRECT("data!$"&amp;H247&amp;"$3:$CZ$554"),$E247-3*(B246-1)+G$1,FALSE)</f>
        <v>1</v>
      </c>
      <c r="H278" s="15" t="str">
        <f ca="1">VLOOKUP($B278,INDIRECT("data!$"&amp;H247&amp;"$3:$CZ$554"),$E247-3*(B246-1)+H$1,FALSE)</f>
        <v>A</v>
      </c>
      <c r="I278" s="29">
        <f ca="1">VLOOKUP($B278,INDIRECT("data!$"&amp;H247&amp;"$3:$CZ$554"),$E247-3*(B246-1)+I$1,FALSE)</f>
        <v>0</v>
      </c>
      <c r="J278" s="29">
        <f ca="1">VLOOKUP($B278,INDIRECT("data!$"&amp;H247&amp;"$3:$CZ$554"),$E247-3*(B246-1)+J$1,FALSE)</f>
        <v>1</v>
      </c>
      <c r="K278" s="15" t="str">
        <f ca="1">VLOOKUP($B278,INDIRECT("data!$"&amp;H247&amp;"$3:$CZ$554"),$E247-3*(B246-1)+K$1,FALSE)</f>
        <v>A</v>
      </c>
      <c r="L278" s="30" t="str">
        <f ca="1">VLOOKUP($B278,INDIRECT("data!$"&amp;H247&amp;"$3:$CZ$554"),$E247-3*(B246-1)+L$1,FALSE)</f>
        <v>D Coote</v>
      </c>
      <c r="M278" s="45">
        <f ca="1">VLOOKUP($B278,INDIRECT("data!$"&amp;H247&amp;"$3:$CZ$554"),$E247-3*(B246-1)+M$1,FALSE)</f>
        <v>10</v>
      </c>
      <c r="N278" s="45">
        <f ca="1">VLOOKUP($B278,INDIRECT("data!$"&amp;H247&amp;"$3:$CZ$554"),$E247-3*(B246-1)+N$1,FALSE)</f>
        <v>16</v>
      </c>
      <c r="O278" s="45">
        <f ca="1">VLOOKUP($B278,INDIRECT("data!$"&amp;H247&amp;"$3:$CZ$554"),$E247-3*(B246-1)+O$1,FALSE)</f>
        <v>3</v>
      </c>
      <c r="P278" s="45">
        <f ca="1">VLOOKUP($B278,INDIRECT("data!$"&amp;H247&amp;"$3:$CZ$554"),$E247-3*(B246-1)+P$1,FALSE)</f>
        <v>7</v>
      </c>
      <c r="Q278" s="45">
        <f ca="1">VLOOKUP($B278,INDIRECT("data!$"&amp;H247&amp;"$3:$CZ$554"),$E247-3*(B246-1)+Q$1,FALSE)</f>
        <v>12</v>
      </c>
      <c r="R278" s="45">
        <f ca="1">VLOOKUP($B278,INDIRECT("data!$"&amp;H247&amp;"$3:$CZ$554"),$E247-3*(B246-1)+R$1,FALSE)</f>
        <v>13</v>
      </c>
      <c r="S278" s="45">
        <f ca="1">VLOOKUP($B278,INDIRECT("data!$"&amp;H247&amp;"$3:$CZ$554"),$E247-3*(B246-1)+S$1,FALSE)</f>
        <v>5</v>
      </c>
      <c r="T278" s="45">
        <f ca="1">VLOOKUP($B278,INDIRECT("data!$"&amp;H247&amp;"$3:$CZ$554"),$E247-3*(B246-1)+T$1,FALSE)</f>
        <v>1</v>
      </c>
      <c r="U278" s="45">
        <f ca="1">VLOOKUP($B278,INDIRECT("data!$"&amp;H247&amp;"$3:$CZ$554"),$E247-3*(B246-1)+U$1,FALSE)</f>
        <v>1</v>
      </c>
      <c r="V278" s="45">
        <f ca="1">VLOOKUP($B278,INDIRECT("data!$"&amp;H247&amp;"$3:$CZ$554"),$E247-3*(B246-1)+V$1,FALSE)</f>
        <v>3</v>
      </c>
      <c r="W278" s="45">
        <f ca="1">VLOOKUP($B278,INDIRECT("data!$"&amp;H247&amp;"$3:$CZ$554"),$E247-3*(B246-1)+W$1,FALSE)</f>
        <v>0</v>
      </c>
      <c r="X278" s="45">
        <f ca="1">VLOOKUP($B278,INDIRECT("data!$"&amp;H247&amp;"$3:$CZ$554"),$E247-3*(B246-1)+X$1,FALSE)</f>
        <v>0</v>
      </c>
      <c r="Y278" s="47">
        <f ca="1">VLOOKUP($B278,INDIRECT("data!$"&amp;H247&amp;"$3:$CZ$554"),$E247-3*(B246-1)+Y$1,FALSE)</f>
        <v>2.4</v>
      </c>
      <c r="Z278" s="47">
        <f ca="1">VLOOKUP($B278,INDIRECT("data!$"&amp;H247&amp;"$3:$CZ$554"),$E247-3*(B246-1)+Z$1,FALSE)</f>
        <v>3.4</v>
      </c>
      <c r="AA278" s="47">
        <f ca="1">VLOOKUP($B278,INDIRECT("data!$"&amp;H247&amp;"$3:$CZ$554"),$E247-3*(B246-1)+AA$1,FALSE)</f>
        <v>3.2</v>
      </c>
      <c r="AB278" s="47">
        <f ca="1">VLOOKUP($B278,INDIRECT("data!$"&amp;H247&amp;"$3:$CZ$554"),$E247-3*(B246-1)+AB$1,FALSE)</f>
        <v>2.35</v>
      </c>
      <c r="AC278" s="47">
        <f ca="1">VLOOKUP($B278,INDIRECT("data!$"&amp;H247&amp;"$3:$CZ$554"),$E247-3*(B246-1)+AC$1,FALSE)</f>
        <v>3.36</v>
      </c>
      <c r="AD278" s="47">
        <f ca="1">VLOOKUP($B278,INDIRECT("data!$"&amp;H247&amp;"$3:$CZ$554"),$E247-3*(B246-1)+AD$1,FALSE)</f>
        <v>3.32</v>
      </c>
      <c r="AE278" s="47">
        <f ca="1">VLOOKUP($B278,INDIRECT("data!$"&amp;H247&amp;"$3:$CZ$554"),$E247-3*(B246-1)+AE$1,FALSE)</f>
        <v>2.04</v>
      </c>
      <c r="AF278" s="47">
        <f ca="1">VLOOKUP($B278,INDIRECT("data!$"&amp;H247&amp;"$3:$CZ$554"),$E247-3*(B246-1)+AF$1,FALSE)</f>
        <v>1.76</v>
      </c>
      <c r="AG278" s="65">
        <f t="shared" ca="1" si="563"/>
        <v>1</v>
      </c>
      <c r="AH278" s="65">
        <f t="shared" ca="1" si="564"/>
        <v>1</v>
      </c>
      <c r="AI278" s="65">
        <f t="shared" ca="1" si="565"/>
        <v>0</v>
      </c>
      <c r="AJ278" s="65">
        <f t="shared" ca="1" si="566"/>
        <v>0</v>
      </c>
      <c r="AK278" s="65">
        <f t="shared" ca="1" si="567"/>
        <v>0</v>
      </c>
      <c r="AL278" s="66" t="str">
        <f t="shared" ca="1" si="568"/>
        <v>D</v>
      </c>
      <c r="AM278" s="66" t="str">
        <f t="shared" ca="1" si="569"/>
        <v>A-A</v>
      </c>
      <c r="AN278" s="65">
        <f t="shared" ca="1" si="570"/>
        <v>0</v>
      </c>
      <c r="AO278" s="65">
        <f t="shared" ca="1" si="571"/>
        <v>0</v>
      </c>
      <c r="AP278" s="65">
        <f t="shared" ca="1" si="572"/>
        <v>1</v>
      </c>
      <c r="AQ278" s="65">
        <f t="shared" ca="1" si="573"/>
        <v>0</v>
      </c>
      <c r="AR278" s="65">
        <f t="shared" ca="1" si="574"/>
        <v>1</v>
      </c>
      <c r="AS278" s="65">
        <f t="shared" ca="1" si="575"/>
        <v>0</v>
      </c>
      <c r="AT278" s="65">
        <f t="shared" ca="1" si="576"/>
        <v>0</v>
      </c>
    </row>
    <row r="279" spans="1:46" ht="18" customHeight="1" x14ac:dyDescent="0.25">
      <c r="B279" s="42" t="s">
        <v>23</v>
      </c>
      <c r="C279" s="43"/>
      <c r="D279" s="44"/>
      <c r="E279" s="44"/>
      <c r="F279" s="46">
        <f ca="1">SUM(F269:F276)</f>
        <v>12</v>
      </c>
      <c r="G279" s="46">
        <f ca="1">SUM(G269:G276)</f>
        <v>5</v>
      </c>
      <c r="H279" s="42"/>
      <c r="I279" s="46">
        <f t="shared" ref="I279:J279" ca="1" si="577">SUM(I269:I276)</f>
        <v>5</v>
      </c>
      <c r="J279" s="46">
        <f t="shared" ca="1" si="577"/>
        <v>2</v>
      </c>
      <c r="K279" s="42"/>
      <c r="L279" s="44"/>
      <c r="M279" s="46">
        <f t="shared" ref="M279:X279" ca="1" si="578">SUM(M269:M276)</f>
        <v>106</v>
      </c>
      <c r="N279" s="46">
        <f t="shared" ca="1" si="578"/>
        <v>68</v>
      </c>
      <c r="O279" s="46">
        <f t="shared" ca="1" si="578"/>
        <v>34</v>
      </c>
      <c r="P279" s="46">
        <f t="shared" ca="1" si="578"/>
        <v>20</v>
      </c>
      <c r="Q279" s="46">
        <f t="shared" ca="1" si="578"/>
        <v>87</v>
      </c>
      <c r="R279" s="46">
        <f t="shared" ca="1" si="578"/>
        <v>103</v>
      </c>
      <c r="S279" s="46">
        <f t="shared" ca="1" si="578"/>
        <v>45</v>
      </c>
      <c r="T279" s="46">
        <f t="shared" ca="1" si="578"/>
        <v>40</v>
      </c>
      <c r="U279" s="46">
        <f t="shared" ca="1" si="578"/>
        <v>12</v>
      </c>
      <c r="V279" s="46">
        <f t="shared" ca="1" si="578"/>
        <v>12</v>
      </c>
      <c r="W279" s="46">
        <f t="shared" ca="1" si="578"/>
        <v>1</v>
      </c>
      <c r="X279" s="46">
        <f t="shared" ca="1" si="578"/>
        <v>1</v>
      </c>
      <c r="Y279" s="48"/>
      <c r="Z279" s="48"/>
      <c r="AA279" s="48"/>
      <c r="AB279" s="48"/>
      <c r="AC279" s="48"/>
      <c r="AD279" s="48"/>
      <c r="AE279" s="48"/>
      <c r="AF279" s="48"/>
    </row>
    <row r="281" spans="1:46" ht="18" customHeight="1" x14ac:dyDescent="0.25">
      <c r="B281" s="36">
        <f>B246+1</f>
        <v>9</v>
      </c>
      <c r="C281" s="39">
        <v>1</v>
      </c>
      <c r="D281" s="15">
        <f>1+C281</f>
        <v>2</v>
      </c>
      <c r="E281" s="15">
        <f t="shared" ref="E281" si="579">1+D281</f>
        <v>3</v>
      </c>
      <c r="F281" s="15">
        <f t="shared" ref="F281" si="580">1+E281</f>
        <v>4</v>
      </c>
      <c r="G281" s="15">
        <f t="shared" ref="G281" si="581">1+F281</f>
        <v>5</v>
      </c>
      <c r="H281" s="15">
        <f t="shared" ref="H281" si="582">1+G281</f>
        <v>6</v>
      </c>
      <c r="I281" s="15">
        <f t="shared" ref="I281" si="583">1+H281</f>
        <v>7</v>
      </c>
      <c r="J281" s="15">
        <f t="shared" ref="J281" si="584">1+I281</f>
        <v>8</v>
      </c>
      <c r="K281" s="15">
        <f t="shared" ref="K281" si="585">1+J281</f>
        <v>9</v>
      </c>
      <c r="L281" s="15">
        <f t="shared" ref="L281" si="586">1+K281</f>
        <v>10</v>
      </c>
      <c r="M281" s="15">
        <f t="shared" ref="M281" si="587">1+L281</f>
        <v>11</v>
      </c>
      <c r="N281" s="15">
        <f t="shared" ref="N281" si="588">1+M281</f>
        <v>12</v>
      </c>
      <c r="O281" s="15">
        <f t="shared" ref="O281" si="589">1+N281</f>
        <v>13</v>
      </c>
      <c r="P281" s="15">
        <f t="shared" ref="P281" si="590">1+O281</f>
        <v>14</v>
      </c>
      <c r="Q281" s="15">
        <f t="shared" ref="Q281" si="591">1+P281</f>
        <v>15</v>
      </c>
      <c r="R281" s="15">
        <f t="shared" ref="R281" si="592">1+Q281</f>
        <v>16</v>
      </c>
      <c r="S281" s="15">
        <f t="shared" ref="S281" si="593">1+R281</f>
        <v>17</v>
      </c>
      <c r="T281" s="15">
        <f t="shared" ref="T281" si="594">1+S281</f>
        <v>18</v>
      </c>
      <c r="U281" s="15">
        <f t="shared" ref="U281" si="595">1+T281</f>
        <v>19</v>
      </c>
      <c r="V281" s="15">
        <f t="shared" ref="V281" si="596">1+U281</f>
        <v>20</v>
      </c>
      <c r="W281" s="15">
        <f t="shared" ref="W281" si="597">1+V281</f>
        <v>21</v>
      </c>
      <c r="X281" s="15">
        <f t="shared" ref="X281" si="598">1+W281</f>
        <v>22</v>
      </c>
      <c r="Y281" s="15">
        <f t="shared" ref="Y281" si="599">1+X281</f>
        <v>23</v>
      </c>
      <c r="Z281" s="15">
        <f t="shared" ref="Z281" si="600">1+Y281</f>
        <v>24</v>
      </c>
      <c r="AA281" s="15">
        <f t="shared" ref="AA281" si="601">1+Z281</f>
        <v>25</v>
      </c>
      <c r="AB281" s="15">
        <f t="shared" ref="AB281" si="602">1+AA281</f>
        <v>26</v>
      </c>
      <c r="AC281" s="15">
        <f t="shared" ref="AC281" si="603">1+AB281</f>
        <v>27</v>
      </c>
      <c r="AD281" s="15">
        <f t="shared" ref="AD281" si="604">1+AC281</f>
        <v>28</v>
      </c>
      <c r="AE281" s="15">
        <f t="shared" ref="AE281" si="605">1+AD281</f>
        <v>29</v>
      </c>
      <c r="AF281" s="15">
        <f t="shared" ref="AF281" si="606">1+AE281</f>
        <v>30</v>
      </c>
    </row>
    <row r="282" spans="1:46" ht="18" customHeight="1" x14ac:dyDescent="0.25">
      <c r="B282" s="36" t="str">
        <f ca="1">INDIRECT("teams!a"&amp;B281)</f>
        <v>Ipswich</v>
      </c>
      <c r="C282" s="40">
        <v>74</v>
      </c>
      <c r="D282" s="13">
        <f>C282-1</f>
        <v>73</v>
      </c>
      <c r="E282" s="13">
        <f>D282-1</f>
        <v>72</v>
      </c>
      <c r="F282" s="51" t="s">
        <v>97</v>
      </c>
      <c r="G282" s="13" t="s">
        <v>98</v>
      </c>
      <c r="H282" s="13" t="s">
        <v>99</v>
      </c>
    </row>
    <row r="283" spans="1:46" ht="18" customHeight="1" x14ac:dyDescent="0.25">
      <c r="B283" s="12" t="str">
        <f ca="1">CONCATENATE(B282,"-Home")</f>
        <v>Ipswich-Home</v>
      </c>
      <c r="C283" s="40" t="s">
        <v>22</v>
      </c>
      <c r="D283" s="13" t="s">
        <v>50</v>
      </c>
      <c r="E283" s="13" t="s">
        <v>51</v>
      </c>
      <c r="F283" s="13" t="s">
        <v>3</v>
      </c>
      <c r="G283" s="13" t="s">
        <v>4</v>
      </c>
      <c r="H283" s="13" t="s">
        <v>6</v>
      </c>
      <c r="I283" s="13" t="s">
        <v>1</v>
      </c>
      <c r="J283" s="13" t="s">
        <v>2</v>
      </c>
      <c r="K283" s="13" t="s">
        <v>5</v>
      </c>
      <c r="L283" s="13" t="s">
        <v>52</v>
      </c>
      <c r="M283" s="13" t="s">
        <v>53</v>
      </c>
      <c r="N283" s="13" t="s">
        <v>54</v>
      </c>
      <c r="O283" s="13" t="s">
        <v>55</v>
      </c>
      <c r="P283" s="13" t="s">
        <v>56</v>
      </c>
      <c r="Q283" s="13" t="s">
        <v>57</v>
      </c>
      <c r="R283" s="13" t="s">
        <v>58</v>
      </c>
      <c r="S283" s="13" t="s">
        <v>59</v>
      </c>
      <c r="T283" s="13" t="s">
        <v>60</v>
      </c>
      <c r="U283" s="13" t="s">
        <v>61</v>
      </c>
      <c r="V283" s="13" t="s">
        <v>62</v>
      </c>
      <c r="W283" s="13" t="s">
        <v>63</v>
      </c>
      <c r="X283" s="13" t="s">
        <v>64</v>
      </c>
      <c r="Y283" s="13" t="s">
        <v>65</v>
      </c>
      <c r="Z283" s="13" t="s">
        <v>66</v>
      </c>
      <c r="AA283" s="13" t="s">
        <v>67</v>
      </c>
      <c r="AB283" s="13" t="s">
        <v>68</v>
      </c>
      <c r="AC283" s="13" t="s">
        <v>69</v>
      </c>
      <c r="AD283" s="13" t="s">
        <v>70</v>
      </c>
      <c r="AE283" s="13" t="s">
        <v>71</v>
      </c>
      <c r="AF283" s="13" t="s">
        <v>72</v>
      </c>
      <c r="AG283" s="62" t="s">
        <v>140</v>
      </c>
      <c r="AH283" s="62" t="s">
        <v>141</v>
      </c>
      <c r="AI283" s="62" t="s">
        <v>142</v>
      </c>
      <c r="AJ283" s="62" t="s">
        <v>143</v>
      </c>
      <c r="AK283" s="62" t="s">
        <v>144</v>
      </c>
      <c r="AL283" s="63" t="s">
        <v>145</v>
      </c>
      <c r="AM283" s="63" t="s">
        <v>146</v>
      </c>
      <c r="AN283" s="62" t="s">
        <v>147</v>
      </c>
      <c r="AO283" s="64" t="s">
        <v>150</v>
      </c>
      <c r="AP283" s="64" t="s">
        <v>151</v>
      </c>
      <c r="AQ283" s="62" t="s">
        <v>148</v>
      </c>
      <c r="AR283" s="62" t="s">
        <v>149</v>
      </c>
      <c r="AS283" s="62" t="s">
        <v>152</v>
      </c>
      <c r="AT283" s="62" t="s">
        <v>153</v>
      </c>
    </row>
    <row r="284" spans="1:46" ht="18" customHeight="1" x14ac:dyDescent="0.25">
      <c r="A284" s="49" t="str">
        <f ca="1">CONCATENATE(B283,"-",B284)</f>
        <v>Ipswich-Home-1</v>
      </c>
      <c r="B284" s="12">
        <v>1</v>
      </c>
      <c r="C284" s="41">
        <f ca="1">VLOOKUP($B284,INDIRECT("data!$"&amp;F282&amp;"$3:$CZ$554"),$C282-3*(B281-1)+C$1,FALSE)</f>
        <v>43375</v>
      </c>
      <c r="D284" s="30" t="str">
        <f ca="1">VLOOKUP($B284,INDIRECT("data!$"&amp;F282&amp;"$3:$CZ$554"),$C282-3*(B281-1)+D$1,FALSE)</f>
        <v>Ipswich</v>
      </c>
      <c r="E284" s="30" t="str">
        <f ca="1">VLOOKUP($B284,INDIRECT("data!$"&amp;F282&amp;"$3:$CZ$554"),$C282-3*(B281-1)+E$1,FALSE)</f>
        <v>Middlesbrough</v>
      </c>
      <c r="F284" s="29">
        <f ca="1">VLOOKUP($B284,INDIRECT("data!$"&amp;F282&amp;"$3:$CZ$554"),$C282-3*(B281-1)+F$1,FALSE)</f>
        <v>0</v>
      </c>
      <c r="G284" s="29">
        <f ca="1">VLOOKUP($B284,INDIRECT("data!$"&amp;F282&amp;"$3:$CZ$554"),$C282-3*(B281-1)+G$1,FALSE)</f>
        <v>2</v>
      </c>
      <c r="H284" s="15" t="str">
        <f ca="1">VLOOKUP($B284,INDIRECT("data!$"&amp;F282&amp;"$3:$CZ$554"),$C282-3*(B281-1)+H$1,FALSE)</f>
        <v>A</v>
      </c>
      <c r="I284" s="29">
        <f ca="1">VLOOKUP($B284,INDIRECT("data!$"&amp;F282&amp;"$3:$CZ$554"),$C282-3*(B281-1)+I$1,FALSE)</f>
        <v>0</v>
      </c>
      <c r="J284" s="29">
        <f ca="1">VLOOKUP($B284,INDIRECT("data!$"&amp;F282&amp;"$3:$CZ$554"),$C282-3*(B281-1)+J$1,FALSE)</f>
        <v>2</v>
      </c>
      <c r="K284" s="15" t="str">
        <f ca="1">VLOOKUP($B284,INDIRECT("data!$"&amp;F282&amp;"$3:$CZ$554"),$C282-3*(B281-1)+K$1,FALSE)</f>
        <v>A</v>
      </c>
      <c r="L284" s="30" t="str">
        <f ca="1">VLOOKUP($B284,INDIRECT("data!$"&amp;F282&amp;"$3:$CZ$554"),$C282-3*(B281-1)+L$1,FALSE)</f>
        <v>A Madley</v>
      </c>
      <c r="M284" s="45">
        <f ca="1">VLOOKUP($B284,INDIRECT("data!$"&amp;F282&amp;"$3:$CZ$554"),$C282-3*(B281-1)+M$1,FALSE)</f>
        <v>7</v>
      </c>
      <c r="N284" s="45">
        <f ca="1">VLOOKUP($B284,INDIRECT("data!$"&amp;F282&amp;"$3:$CZ$554"),$C282-3*(B281-1)+N$1,FALSE)</f>
        <v>14</v>
      </c>
      <c r="O284" s="45">
        <f ca="1">VLOOKUP($B284,INDIRECT("data!$"&amp;F282&amp;"$3:$CZ$554"),$C282-3*(B281-1)+O$1,FALSE)</f>
        <v>1</v>
      </c>
      <c r="P284" s="45">
        <f ca="1">VLOOKUP($B284,INDIRECT("data!$"&amp;F282&amp;"$3:$CZ$554"),$C282-3*(B281-1)+P$1,FALSE)</f>
        <v>4</v>
      </c>
      <c r="Q284" s="45">
        <f ca="1">VLOOKUP($B284,INDIRECT("data!$"&amp;F282&amp;"$3:$CZ$554"),$C282-3*(B281-1)+Q$1,FALSE)</f>
        <v>9</v>
      </c>
      <c r="R284" s="45">
        <f ca="1">VLOOKUP($B284,INDIRECT("data!$"&amp;F282&amp;"$3:$CZ$554"),$C282-3*(B281-1)+R$1,FALSE)</f>
        <v>10</v>
      </c>
      <c r="S284" s="45">
        <f ca="1">VLOOKUP($B284,INDIRECT("data!$"&amp;F282&amp;"$3:$CZ$554"),$C282-3*(B281-1)+S$1,FALSE)</f>
        <v>5</v>
      </c>
      <c r="T284" s="45">
        <f ca="1">VLOOKUP($B284,INDIRECT("data!$"&amp;F282&amp;"$3:$CZ$554"),$C282-3*(B281-1)+T$1,FALSE)</f>
        <v>1</v>
      </c>
      <c r="U284" s="45">
        <f ca="1">VLOOKUP($B284,INDIRECT("data!$"&amp;F282&amp;"$3:$CZ$554"),$C282-3*(B281-1)+U$1,FALSE)</f>
        <v>0</v>
      </c>
      <c r="V284" s="45">
        <f ca="1">VLOOKUP($B284,INDIRECT("data!$"&amp;F282&amp;"$3:$CZ$554"),$C282-3*(B281-1)+V$1,FALSE)</f>
        <v>0</v>
      </c>
      <c r="W284" s="45">
        <f ca="1">VLOOKUP($B284,INDIRECT("data!$"&amp;F282&amp;"$3:$CZ$554"),$C282-3*(B281-1)+W$1,FALSE)</f>
        <v>1</v>
      </c>
      <c r="X284" s="45">
        <f ca="1">VLOOKUP($B284,INDIRECT("data!$"&amp;F282&amp;"$3:$CZ$554"),$C282-3*(B281-1)+X$1,FALSE)</f>
        <v>1</v>
      </c>
      <c r="Y284" s="47">
        <f ca="1">VLOOKUP($B284,INDIRECT("data!$"&amp;F282&amp;"$3:$CZ$554"),$C282-3*(B281-1)+Y$1,FALSE)</f>
        <v>4.33</v>
      </c>
      <c r="Z284" s="47">
        <f ca="1">VLOOKUP($B284,INDIRECT("data!$"&amp;F282&amp;"$3:$CZ$554"),$C282-3*(B281-1)+Z$1,FALSE)</f>
        <v>3.1</v>
      </c>
      <c r="AA284" s="47">
        <f ca="1">VLOOKUP($B284,INDIRECT("data!$"&amp;F282&amp;"$3:$CZ$554"),$C282-3*(B281-1)+AA$1,FALSE)</f>
        <v>2.1</v>
      </c>
      <c r="AB284" s="47">
        <f ca="1">VLOOKUP($B284,INDIRECT("data!$"&amp;F282&amp;"$3:$CZ$554"),$C282-3*(B281-1)+AB$1,FALSE)</f>
        <v>4.38</v>
      </c>
      <c r="AC284" s="47">
        <f ca="1">VLOOKUP($B284,INDIRECT("data!$"&amp;F282&amp;"$3:$CZ$554"),$C282-3*(B281-1)+AC$1,FALSE)</f>
        <v>3.05</v>
      </c>
      <c r="AD284" s="47">
        <f ca="1">VLOOKUP($B284,INDIRECT("data!$"&amp;F282&amp;"$3:$CZ$554"),$C282-3*(B281-1)+AD$1,FALSE)</f>
        <v>2.13</v>
      </c>
      <c r="AE284" s="47">
        <f ca="1">VLOOKUP($B284,INDIRECT("data!$"&amp;F282&amp;"$3:$CZ$554"),$C282-3*(B281-1)+AE$1,FALSE)</f>
        <v>2.52</v>
      </c>
      <c r="AF284" s="47">
        <f ca="1">VLOOKUP($B284,INDIRECT("data!$"&amp;F282&amp;"$3:$CZ$554"),$C282-3*(B281-1)+AF$1,FALSE)</f>
        <v>1.5</v>
      </c>
      <c r="AG284" s="65">
        <f ca="1">IF(C284="","",F284+G284)</f>
        <v>2</v>
      </c>
      <c r="AH284" s="65">
        <f ca="1">IF(C284="","",I284+J284)</f>
        <v>2</v>
      </c>
      <c r="AI284" s="65">
        <f ca="1">IF(C284="","",AJ284+AK284)</f>
        <v>0</v>
      </c>
      <c r="AJ284" s="65">
        <f ca="1">IF(C284="","",F284-I284)</f>
        <v>0</v>
      </c>
      <c r="AK284" s="65">
        <f ca="1">IF(C284="","",G284-J284)</f>
        <v>0</v>
      </c>
      <c r="AL284" s="66" t="str">
        <f ca="1">IF(AJ284&gt;AK284,"H",IF(AJ284=AK284,"D",IF(AJ284&lt;AK284,"A","Error!")))</f>
        <v>D</v>
      </c>
      <c r="AM284" s="66" t="str">
        <f ca="1">IF(C284="","",CONCATENATE(K284,"-",H284))</f>
        <v>A-A</v>
      </c>
      <c r="AN284" s="65">
        <f ca="1">IF(C284="","",IF(AND(F284&gt;0,G284&gt;0),1,0))</f>
        <v>0</v>
      </c>
      <c r="AO284" s="65">
        <f ca="1">IF(C284="","",IF(AND(F284&gt;0,I284&gt;0),1,0))</f>
        <v>0</v>
      </c>
      <c r="AP284" s="65">
        <f ca="1">IF(C284="","",IF(AND(G284&gt;0,J284&gt;0),1,0))</f>
        <v>1</v>
      </c>
      <c r="AQ284" s="65">
        <f ca="1">IF(C284="","",IF(AND(H284="H",G284=0),1,0))</f>
        <v>0</v>
      </c>
      <c r="AR284" s="65">
        <f ca="1">IF(C284="","",IF(AND(H284="A",F284=0),1,0))</f>
        <v>1</v>
      </c>
      <c r="AS284" s="65">
        <f ca="1">IF(C284="","",IF(AND(K284="H",AL284="H"),1,0))</f>
        <v>0</v>
      </c>
      <c r="AT284" s="65">
        <f ca="1">IF(C284="","",IF(AND(K284="A",AL284="A"),1,0))</f>
        <v>0</v>
      </c>
    </row>
    <row r="285" spans="1:46" ht="18" customHeight="1" x14ac:dyDescent="0.25">
      <c r="A285" s="49" t="str">
        <f ca="1">CONCATENATE(B283,"-",B285)</f>
        <v>Ipswich-Home-2</v>
      </c>
      <c r="B285" s="12">
        <v>2</v>
      </c>
      <c r="C285" s="41">
        <f ca="1">VLOOKUP($B285,INDIRECT("data!$"&amp;F282&amp;"$3:$CZ$554"),$C282-3*(B281-1)+C$1,FALSE)</f>
        <v>43365</v>
      </c>
      <c r="D285" s="30" t="str">
        <f ca="1">VLOOKUP($B285,INDIRECT("data!$"&amp;F282&amp;"$3:$CZ$554"),$C282-3*(B281-1)+D$1,FALSE)</f>
        <v>Ipswich</v>
      </c>
      <c r="E285" s="30" t="str">
        <f ca="1">VLOOKUP($B285,INDIRECT("data!$"&amp;F282&amp;"$3:$CZ$554"),$C282-3*(B281-1)+E$1,FALSE)</f>
        <v>Bolton</v>
      </c>
      <c r="F285" s="29">
        <f ca="1">VLOOKUP($B285,INDIRECT("data!$"&amp;F282&amp;"$3:$CZ$554"),$C282-3*(B281-1)+F$1,FALSE)</f>
        <v>0</v>
      </c>
      <c r="G285" s="29">
        <f ca="1">VLOOKUP($B285,INDIRECT("data!$"&amp;F282&amp;"$3:$CZ$554"),$C282-3*(B281-1)+G$1,FALSE)</f>
        <v>0</v>
      </c>
      <c r="H285" s="15" t="str">
        <f ca="1">VLOOKUP($B285,INDIRECT("data!$"&amp;F282&amp;"$3:$CZ$554"),$C282-3*(B281-1)+H$1,FALSE)</f>
        <v>D</v>
      </c>
      <c r="I285" s="29">
        <f ca="1">VLOOKUP($B285,INDIRECT("data!$"&amp;F282&amp;"$3:$CZ$554"),$C282-3*(B281-1)+I$1,FALSE)</f>
        <v>0</v>
      </c>
      <c r="J285" s="29">
        <f ca="1">VLOOKUP($B285,INDIRECT("data!$"&amp;F282&amp;"$3:$CZ$554"),$C282-3*(B281-1)+J$1,FALSE)</f>
        <v>0</v>
      </c>
      <c r="K285" s="15" t="str">
        <f ca="1">VLOOKUP($B285,INDIRECT("data!$"&amp;F282&amp;"$3:$CZ$554"),$C282-3*(B281-1)+K$1,FALSE)</f>
        <v>D</v>
      </c>
      <c r="L285" s="30" t="str">
        <f ca="1">VLOOKUP($B285,INDIRECT("data!$"&amp;F282&amp;"$3:$CZ$554"),$C282-3*(B281-1)+L$1,FALSE)</f>
        <v>S Martin</v>
      </c>
      <c r="M285" s="45">
        <f ca="1">VLOOKUP($B285,INDIRECT("data!$"&amp;F282&amp;"$3:$CZ$554"),$C282-3*(B281-1)+M$1,FALSE)</f>
        <v>9</v>
      </c>
      <c r="N285" s="45">
        <f ca="1">VLOOKUP($B285,INDIRECT("data!$"&amp;F282&amp;"$3:$CZ$554"),$C282-3*(B281-1)+N$1,FALSE)</f>
        <v>7</v>
      </c>
      <c r="O285" s="45">
        <f ca="1">VLOOKUP($B285,INDIRECT("data!$"&amp;F282&amp;"$3:$CZ$554"),$C282-3*(B281-1)+O$1,FALSE)</f>
        <v>2</v>
      </c>
      <c r="P285" s="45">
        <f ca="1">VLOOKUP($B285,INDIRECT("data!$"&amp;F282&amp;"$3:$CZ$554"),$C282-3*(B281-1)+P$1,FALSE)</f>
        <v>0</v>
      </c>
      <c r="Q285" s="45">
        <f ca="1">VLOOKUP($B285,INDIRECT("data!$"&amp;F282&amp;"$3:$CZ$554"),$C282-3*(B281-1)+Q$1,FALSE)</f>
        <v>14</v>
      </c>
      <c r="R285" s="45">
        <f ca="1">VLOOKUP($B285,INDIRECT("data!$"&amp;F282&amp;"$3:$CZ$554"),$C282-3*(B281-1)+R$1,FALSE)</f>
        <v>9</v>
      </c>
      <c r="S285" s="45">
        <f ca="1">VLOOKUP($B285,INDIRECT("data!$"&amp;F282&amp;"$3:$CZ$554"),$C282-3*(B281-1)+S$1,FALSE)</f>
        <v>6</v>
      </c>
      <c r="T285" s="45">
        <f ca="1">VLOOKUP($B285,INDIRECT("data!$"&amp;F282&amp;"$3:$CZ$554"),$C282-3*(B281-1)+T$1,FALSE)</f>
        <v>4</v>
      </c>
      <c r="U285" s="45">
        <f ca="1">VLOOKUP($B285,INDIRECT("data!$"&amp;F282&amp;"$3:$CZ$554"),$C282-3*(B281-1)+U$1,FALSE)</f>
        <v>2</v>
      </c>
      <c r="V285" s="45">
        <f ca="1">VLOOKUP($B285,INDIRECT("data!$"&amp;F282&amp;"$3:$CZ$554"),$C282-3*(B281-1)+V$1,FALSE)</f>
        <v>0</v>
      </c>
      <c r="W285" s="45">
        <f ca="1">VLOOKUP($B285,INDIRECT("data!$"&amp;F282&amp;"$3:$CZ$554"),$C282-3*(B281-1)+W$1,FALSE)</f>
        <v>0</v>
      </c>
      <c r="X285" s="45">
        <f ca="1">VLOOKUP($B285,INDIRECT("data!$"&amp;F282&amp;"$3:$CZ$554"),$C282-3*(B281-1)+X$1,FALSE)</f>
        <v>1</v>
      </c>
      <c r="Y285" s="47">
        <f ca="1">VLOOKUP($B285,INDIRECT("data!$"&amp;F282&amp;"$3:$CZ$554"),$C282-3*(B281-1)+Y$1,FALSE)</f>
        <v>2</v>
      </c>
      <c r="Z285" s="47">
        <f ca="1">VLOOKUP($B285,INDIRECT("data!$"&amp;F282&amp;"$3:$CZ$554"),$C282-3*(B281-1)+Z$1,FALSE)</f>
        <v>3.4</v>
      </c>
      <c r="AA285" s="47">
        <f ca="1">VLOOKUP($B285,INDIRECT("data!$"&amp;F282&amp;"$3:$CZ$554"),$C282-3*(B281-1)+AA$1,FALSE)</f>
        <v>4.33</v>
      </c>
      <c r="AB285" s="47">
        <f ca="1">VLOOKUP($B285,INDIRECT("data!$"&amp;F282&amp;"$3:$CZ$554"),$C282-3*(B281-1)+AB$1,FALSE)</f>
        <v>1.97</v>
      </c>
      <c r="AC285" s="47">
        <f ca="1">VLOOKUP($B285,INDIRECT("data!$"&amp;F282&amp;"$3:$CZ$554"),$C282-3*(B281-1)+AC$1,FALSE)</f>
        <v>3.42</v>
      </c>
      <c r="AD285" s="47">
        <f ca="1">VLOOKUP($B285,INDIRECT("data!$"&amp;F282&amp;"$3:$CZ$554"),$C282-3*(B281-1)+AD$1,FALSE)</f>
        <v>4.37</v>
      </c>
      <c r="AE285" s="47">
        <f ca="1">VLOOKUP($B285,INDIRECT("data!$"&amp;F282&amp;"$3:$CZ$554"),$C282-3*(B281-1)+AE$1,FALSE)</f>
        <v>2.2599999999999998</v>
      </c>
      <c r="AF285" s="47">
        <f ca="1">VLOOKUP($B285,INDIRECT("data!$"&amp;F282&amp;"$3:$CZ$554"),$C282-3*(B281-1)+AF$1,FALSE)</f>
        <v>1.61</v>
      </c>
      <c r="AG285" s="65">
        <f t="shared" ref="AG285:AG291" ca="1" si="607">IF(C285="","",F285+G285)</f>
        <v>0</v>
      </c>
      <c r="AH285" s="65">
        <f t="shared" ref="AH285:AH291" ca="1" si="608">IF(C285="","",I285+J285)</f>
        <v>0</v>
      </c>
      <c r="AI285" s="65">
        <f t="shared" ref="AI285:AI291" ca="1" si="609">IF(C285="","",AJ285+AK285)</f>
        <v>0</v>
      </c>
      <c r="AJ285" s="65">
        <f t="shared" ref="AJ285:AJ291" ca="1" si="610">IF(C285="","",F285-I285)</f>
        <v>0</v>
      </c>
      <c r="AK285" s="65">
        <f t="shared" ref="AK285:AK291" ca="1" si="611">IF(C285="","",G285-J285)</f>
        <v>0</v>
      </c>
      <c r="AL285" s="66" t="str">
        <f t="shared" ref="AL285:AL291" ca="1" si="612">IF(AJ285&gt;AK285,"H",IF(AJ285=AK285,"D",IF(AJ285&lt;AK285,"A","Error!")))</f>
        <v>D</v>
      </c>
      <c r="AM285" s="66" t="str">
        <f t="shared" ref="AM285:AM291" ca="1" si="613">IF(C285="","",CONCATENATE(K285,"-",H285))</f>
        <v>D-D</v>
      </c>
      <c r="AN285" s="65">
        <f t="shared" ref="AN285:AN291" ca="1" si="614">IF(C285="","",IF(AND(F285&gt;0,G285&gt;0),1,0))</f>
        <v>0</v>
      </c>
      <c r="AO285" s="65">
        <f t="shared" ref="AO285:AO291" ca="1" si="615">IF(C285="","",IF(AND(F285&gt;0,I285&gt;0),1,0))</f>
        <v>0</v>
      </c>
      <c r="AP285" s="65">
        <f t="shared" ref="AP285:AP291" ca="1" si="616">IF(C285="","",IF(AND(G285&gt;0,J285&gt;0),1,0))</f>
        <v>0</v>
      </c>
      <c r="AQ285" s="65">
        <f t="shared" ref="AQ285:AQ291" ca="1" si="617">IF(C285="","",IF(AND(H285="H",G285=0),1,0))</f>
        <v>0</v>
      </c>
      <c r="AR285" s="65">
        <f t="shared" ref="AR285:AR291" ca="1" si="618">IF(C285="","",IF(AND(H285="A",F285=0),1,0))</f>
        <v>0</v>
      </c>
      <c r="AS285" s="65">
        <f t="shared" ref="AS285:AS291" ca="1" si="619">IF(C285="","",IF(AND(K285="H",AL285="H"),1,0))</f>
        <v>0</v>
      </c>
      <c r="AT285" s="65">
        <f t="shared" ref="AT285:AT291" ca="1" si="620">IF(C285="","",IF(AND(K285="A",AL285="A"),1,0))</f>
        <v>0</v>
      </c>
    </row>
    <row r="286" spans="1:46" ht="18" customHeight="1" x14ac:dyDescent="0.25">
      <c r="A286" s="49" t="str">
        <f ca="1">CONCATENATE(B283,"-",B286)</f>
        <v>Ipswich-Home-3</v>
      </c>
      <c r="B286" s="12">
        <v>3</v>
      </c>
      <c r="C286" s="41">
        <f ca="1">VLOOKUP($B286,INDIRECT("data!$"&amp;F282&amp;"$3:$CZ$554"),$C282-3*(B281-1)+C$1,FALSE)</f>
        <v>43361</v>
      </c>
      <c r="D286" s="30" t="str">
        <f ca="1">VLOOKUP($B286,INDIRECT("data!$"&amp;F282&amp;"$3:$CZ$554"),$C282-3*(B281-1)+D$1,FALSE)</f>
        <v>Ipswich</v>
      </c>
      <c r="E286" s="30" t="str">
        <f ca="1">VLOOKUP($B286,INDIRECT("data!$"&amp;F282&amp;"$3:$CZ$554"),$C282-3*(B281-1)+E$1,FALSE)</f>
        <v>Brentford</v>
      </c>
      <c r="F286" s="29">
        <f ca="1">VLOOKUP($B286,INDIRECT("data!$"&amp;F282&amp;"$3:$CZ$554"),$C282-3*(B281-1)+F$1,FALSE)</f>
        <v>1</v>
      </c>
      <c r="G286" s="29">
        <f ca="1">VLOOKUP($B286,INDIRECT("data!$"&amp;F282&amp;"$3:$CZ$554"),$C282-3*(B281-1)+G$1,FALSE)</f>
        <v>1</v>
      </c>
      <c r="H286" s="15" t="str">
        <f ca="1">VLOOKUP($B286,INDIRECT("data!$"&amp;F282&amp;"$3:$CZ$554"),$C282-3*(B281-1)+H$1,FALSE)</f>
        <v>D</v>
      </c>
      <c r="I286" s="29">
        <f ca="1">VLOOKUP($B286,INDIRECT("data!$"&amp;F282&amp;"$3:$CZ$554"),$C282-3*(B281-1)+I$1,FALSE)</f>
        <v>0</v>
      </c>
      <c r="J286" s="29">
        <f ca="1">VLOOKUP($B286,INDIRECT("data!$"&amp;F282&amp;"$3:$CZ$554"),$C282-3*(B281-1)+J$1,FALSE)</f>
        <v>1</v>
      </c>
      <c r="K286" s="15" t="str">
        <f ca="1">VLOOKUP($B286,INDIRECT("data!$"&amp;F282&amp;"$3:$CZ$554"),$C282-3*(B281-1)+K$1,FALSE)</f>
        <v>A</v>
      </c>
      <c r="L286" s="30" t="str">
        <f ca="1">VLOOKUP($B286,INDIRECT("data!$"&amp;F282&amp;"$3:$CZ$554"),$C282-3*(B281-1)+L$1,FALSE)</f>
        <v>D Bond</v>
      </c>
      <c r="M286" s="45">
        <f ca="1">VLOOKUP($B286,INDIRECT("data!$"&amp;F282&amp;"$3:$CZ$554"),$C282-3*(B281-1)+M$1,FALSE)</f>
        <v>10</v>
      </c>
      <c r="N286" s="45">
        <f ca="1">VLOOKUP($B286,INDIRECT("data!$"&amp;F282&amp;"$3:$CZ$554"),$C282-3*(B281-1)+N$1,FALSE)</f>
        <v>14</v>
      </c>
      <c r="O286" s="45">
        <f ca="1">VLOOKUP($B286,INDIRECT("data!$"&amp;F282&amp;"$3:$CZ$554"),$C282-3*(B281-1)+O$1,FALSE)</f>
        <v>5</v>
      </c>
      <c r="P286" s="45">
        <f ca="1">VLOOKUP($B286,INDIRECT("data!$"&amp;F282&amp;"$3:$CZ$554"),$C282-3*(B281-1)+P$1,FALSE)</f>
        <v>6</v>
      </c>
      <c r="Q286" s="45">
        <f ca="1">VLOOKUP($B286,INDIRECT("data!$"&amp;F282&amp;"$3:$CZ$554"),$C282-3*(B281-1)+Q$1,FALSE)</f>
        <v>16</v>
      </c>
      <c r="R286" s="45">
        <f ca="1">VLOOKUP($B286,INDIRECT("data!$"&amp;F282&amp;"$3:$CZ$554"),$C282-3*(B281-1)+R$1,FALSE)</f>
        <v>9</v>
      </c>
      <c r="S286" s="45">
        <f ca="1">VLOOKUP($B286,INDIRECT("data!$"&amp;F282&amp;"$3:$CZ$554"),$C282-3*(B281-1)+S$1,FALSE)</f>
        <v>8</v>
      </c>
      <c r="T286" s="45">
        <f ca="1">VLOOKUP($B286,INDIRECT("data!$"&amp;F282&amp;"$3:$CZ$554"),$C282-3*(B281-1)+T$1,FALSE)</f>
        <v>6</v>
      </c>
      <c r="U286" s="45">
        <f ca="1">VLOOKUP($B286,INDIRECT("data!$"&amp;F282&amp;"$3:$CZ$554"),$C282-3*(B281-1)+U$1,FALSE)</f>
        <v>1</v>
      </c>
      <c r="V286" s="45">
        <f ca="1">VLOOKUP($B286,INDIRECT("data!$"&amp;F282&amp;"$3:$CZ$554"),$C282-3*(B281-1)+V$1,FALSE)</f>
        <v>2</v>
      </c>
      <c r="W286" s="45">
        <f ca="1">VLOOKUP($B286,INDIRECT("data!$"&amp;F282&amp;"$3:$CZ$554"),$C282-3*(B281-1)+W$1,FALSE)</f>
        <v>0</v>
      </c>
      <c r="X286" s="45">
        <f ca="1">VLOOKUP($B286,INDIRECT("data!$"&amp;F282&amp;"$3:$CZ$554"),$C282-3*(B281-1)+X$1,FALSE)</f>
        <v>0</v>
      </c>
      <c r="Y286" s="47">
        <f ca="1">VLOOKUP($B286,INDIRECT("data!$"&amp;F282&amp;"$3:$CZ$554"),$C282-3*(B281-1)+Y$1,FALSE)</f>
        <v>4.5999999999999996</v>
      </c>
      <c r="Z286" s="47">
        <f ca="1">VLOOKUP($B286,INDIRECT("data!$"&amp;F282&amp;"$3:$CZ$554"),$C282-3*(B281-1)+Z$1,FALSE)</f>
        <v>3.75</v>
      </c>
      <c r="AA286" s="47">
        <f ca="1">VLOOKUP($B286,INDIRECT("data!$"&amp;F282&amp;"$3:$CZ$554"),$C282-3*(B281-1)+AA$1,FALSE)</f>
        <v>1.83</v>
      </c>
      <c r="AB286" s="47">
        <f ca="1">VLOOKUP($B286,INDIRECT("data!$"&amp;F282&amp;"$3:$CZ$554"),$C282-3*(B281-1)+AB$1,FALSE)</f>
        <v>4.47</v>
      </c>
      <c r="AC286" s="47">
        <f ca="1">VLOOKUP($B286,INDIRECT("data!$"&amp;F282&amp;"$3:$CZ$554"),$C282-3*(B281-1)+AC$1,FALSE)</f>
        <v>3.69</v>
      </c>
      <c r="AD286" s="47">
        <f ca="1">VLOOKUP($B286,INDIRECT("data!$"&amp;F282&amp;"$3:$CZ$554"),$C282-3*(B281-1)+AD$1,FALSE)</f>
        <v>1.87</v>
      </c>
      <c r="AE286" s="47">
        <f ca="1">VLOOKUP($B286,INDIRECT("data!$"&amp;F282&amp;"$3:$CZ$554"),$C282-3*(B281-1)+AE$1,FALSE)</f>
        <v>1.94</v>
      </c>
      <c r="AF286" s="47">
        <f ca="1">VLOOKUP($B286,INDIRECT("data!$"&amp;F282&amp;"$3:$CZ$554"),$C282-3*(B281-1)+AF$1,FALSE)</f>
        <v>1.85</v>
      </c>
      <c r="AG286" s="65">
        <f t="shared" ca="1" si="607"/>
        <v>2</v>
      </c>
      <c r="AH286" s="65">
        <f t="shared" ca="1" si="608"/>
        <v>1</v>
      </c>
      <c r="AI286" s="65">
        <f t="shared" ca="1" si="609"/>
        <v>1</v>
      </c>
      <c r="AJ286" s="65">
        <f t="shared" ca="1" si="610"/>
        <v>1</v>
      </c>
      <c r="AK286" s="65">
        <f t="shared" ca="1" si="611"/>
        <v>0</v>
      </c>
      <c r="AL286" s="66" t="str">
        <f t="shared" ca="1" si="612"/>
        <v>H</v>
      </c>
      <c r="AM286" s="66" t="str">
        <f t="shared" ca="1" si="613"/>
        <v>A-D</v>
      </c>
      <c r="AN286" s="65">
        <f t="shared" ca="1" si="614"/>
        <v>1</v>
      </c>
      <c r="AO286" s="65">
        <f t="shared" ca="1" si="615"/>
        <v>0</v>
      </c>
      <c r="AP286" s="65">
        <f t="shared" ca="1" si="616"/>
        <v>1</v>
      </c>
      <c r="AQ286" s="65">
        <f t="shared" ca="1" si="617"/>
        <v>0</v>
      </c>
      <c r="AR286" s="65">
        <f t="shared" ca="1" si="618"/>
        <v>0</v>
      </c>
      <c r="AS286" s="65">
        <f t="shared" ca="1" si="619"/>
        <v>0</v>
      </c>
      <c r="AT286" s="65">
        <f t="shared" ca="1" si="620"/>
        <v>0</v>
      </c>
    </row>
    <row r="287" spans="1:46" ht="18" customHeight="1" x14ac:dyDescent="0.25">
      <c r="A287" s="49" t="str">
        <f ca="1">CONCATENATE(B283,"-",B287)</f>
        <v>Ipswich-Home-4</v>
      </c>
      <c r="B287" s="12">
        <v>4</v>
      </c>
      <c r="C287" s="41">
        <f ca="1">VLOOKUP($B287,INDIRECT("data!$"&amp;F282&amp;"$3:$CZ$554"),$C282-3*(B281-1)+C$1,FALSE)</f>
        <v>43345</v>
      </c>
      <c r="D287" s="30" t="str">
        <f ca="1">VLOOKUP($B287,INDIRECT("data!$"&amp;F282&amp;"$3:$CZ$554"),$C282-3*(B281-1)+D$1,FALSE)</f>
        <v>Ipswich</v>
      </c>
      <c r="E287" s="30" t="str">
        <f ca="1">VLOOKUP($B287,INDIRECT("data!$"&amp;F282&amp;"$3:$CZ$554"),$C282-3*(B281-1)+E$1,FALSE)</f>
        <v>Norwich</v>
      </c>
      <c r="F287" s="29">
        <f ca="1">VLOOKUP($B287,INDIRECT("data!$"&amp;F282&amp;"$3:$CZ$554"),$C282-3*(B281-1)+F$1,FALSE)</f>
        <v>1</v>
      </c>
      <c r="G287" s="29">
        <f ca="1">VLOOKUP($B287,INDIRECT("data!$"&amp;F282&amp;"$3:$CZ$554"),$C282-3*(B281-1)+G$1,FALSE)</f>
        <v>1</v>
      </c>
      <c r="H287" s="15" t="str">
        <f ca="1">VLOOKUP($B287,INDIRECT("data!$"&amp;F282&amp;"$3:$CZ$554"),$C282-3*(B281-1)+H$1,FALSE)</f>
        <v>D</v>
      </c>
      <c r="I287" s="29">
        <f ca="1">VLOOKUP($B287,INDIRECT("data!$"&amp;F282&amp;"$3:$CZ$554"),$C282-3*(B281-1)+I$1,FALSE)</f>
        <v>0</v>
      </c>
      <c r="J287" s="29">
        <f ca="1">VLOOKUP($B287,INDIRECT("data!$"&amp;F282&amp;"$3:$CZ$554"),$C282-3*(B281-1)+J$1,FALSE)</f>
        <v>0</v>
      </c>
      <c r="K287" s="15" t="str">
        <f ca="1">VLOOKUP($B287,INDIRECT("data!$"&amp;F282&amp;"$3:$CZ$554"),$C282-3*(B281-1)+K$1,FALSE)</f>
        <v>D</v>
      </c>
      <c r="L287" s="30" t="str">
        <f ca="1">VLOOKUP($B287,INDIRECT("data!$"&amp;F282&amp;"$3:$CZ$554"),$C282-3*(B281-1)+L$1,FALSE)</f>
        <v>R Jones</v>
      </c>
      <c r="M287" s="45">
        <f ca="1">VLOOKUP($B287,INDIRECT("data!$"&amp;F282&amp;"$3:$CZ$554"),$C282-3*(B281-1)+M$1,FALSE)</f>
        <v>19</v>
      </c>
      <c r="N287" s="45">
        <f ca="1">VLOOKUP($B287,INDIRECT("data!$"&amp;F282&amp;"$3:$CZ$554"),$C282-3*(B281-1)+N$1,FALSE)</f>
        <v>11</v>
      </c>
      <c r="O287" s="45">
        <f ca="1">VLOOKUP($B287,INDIRECT("data!$"&amp;F282&amp;"$3:$CZ$554"),$C282-3*(B281-1)+O$1,FALSE)</f>
        <v>6</v>
      </c>
      <c r="P287" s="45">
        <f ca="1">VLOOKUP($B287,INDIRECT("data!$"&amp;F282&amp;"$3:$CZ$554"),$C282-3*(B281-1)+P$1,FALSE)</f>
        <v>2</v>
      </c>
      <c r="Q287" s="45">
        <f ca="1">VLOOKUP($B287,INDIRECT("data!$"&amp;F282&amp;"$3:$CZ$554"),$C282-3*(B281-1)+Q$1,FALSE)</f>
        <v>12</v>
      </c>
      <c r="R287" s="45">
        <f ca="1">VLOOKUP($B287,INDIRECT("data!$"&amp;F282&amp;"$3:$CZ$554"),$C282-3*(B281-1)+R$1,FALSE)</f>
        <v>21</v>
      </c>
      <c r="S287" s="45">
        <f ca="1">VLOOKUP($B287,INDIRECT("data!$"&amp;F282&amp;"$3:$CZ$554"),$C282-3*(B281-1)+S$1,FALSE)</f>
        <v>7</v>
      </c>
      <c r="T287" s="45">
        <f ca="1">VLOOKUP($B287,INDIRECT("data!$"&amp;F282&amp;"$3:$CZ$554"),$C282-3*(B281-1)+T$1,FALSE)</f>
        <v>6</v>
      </c>
      <c r="U287" s="45">
        <f ca="1">VLOOKUP($B287,INDIRECT("data!$"&amp;F282&amp;"$3:$CZ$554"),$C282-3*(B281-1)+U$1,FALSE)</f>
        <v>2</v>
      </c>
      <c r="V287" s="45">
        <f ca="1">VLOOKUP($B287,INDIRECT("data!$"&amp;F282&amp;"$3:$CZ$554"),$C282-3*(B281-1)+V$1,FALSE)</f>
        <v>1</v>
      </c>
      <c r="W287" s="45">
        <f ca="1">VLOOKUP($B287,INDIRECT("data!$"&amp;F282&amp;"$3:$CZ$554"),$C282-3*(B281-1)+W$1,FALSE)</f>
        <v>0</v>
      </c>
      <c r="X287" s="45">
        <f ca="1">VLOOKUP($B287,INDIRECT("data!$"&amp;F282&amp;"$3:$CZ$554"),$C282-3*(B281-1)+X$1,FALSE)</f>
        <v>0</v>
      </c>
      <c r="Y287" s="47">
        <f ca="1">VLOOKUP($B287,INDIRECT("data!$"&amp;F282&amp;"$3:$CZ$554"),$C282-3*(B281-1)+Y$1,FALSE)</f>
        <v>3</v>
      </c>
      <c r="Z287" s="47">
        <f ca="1">VLOOKUP($B287,INDIRECT("data!$"&amp;F282&amp;"$3:$CZ$554"),$C282-3*(B281-1)+Z$1,FALSE)</f>
        <v>3.25</v>
      </c>
      <c r="AA287" s="47">
        <f ca="1">VLOOKUP($B287,INDIRECT("data!$"&amp;F282&amp;"$3:$CZ$554"),$C282-3*(B281-1)+AA$1,FALSE)</f>
        <v>2.6</v>
      </c>
      <c r="AB287" s="47">
        <f ca="1">VLOOKUP($B287,INDIRECT("data!$"&amp;F282&amp;"$3:$CZ$554"),$C282-3*(B281-1)+AB$1,FALSE)</f>
        <v>2.93</v>
      </c>
      <c r="AC287" s="47">
        <f ca="1">VLOOKUP($B287,INDIRECT("data!$"&amp;F282&amp;"$3:$CZ$554"),$C282-3*(B281-1)+AC$1,FALSE)</f>
        <v>3.29</v>
      </c>
      <c r="AD287" s="47">
        <f ca="1">VLOOKUP($B287,INDIRECT("data!$"&amp;F282&amp;"$3:$CZ$554"),$C282-3*(B281-1)+AD$1,FALSE)</f>
        <v>2.63</v>
      </c>
      <c r="AE287" s="47">
        <f ca="1">VLOOKUP($B287,INDIRECT("data!$"&amp;F282&amp;"$3:$CZ$554"),$C282-3*(B281-1)+AE$1,FALSE)</f>
        <v>2.0299999999999998</v>
      </c>
      <c r="AF287" s="47">
        <f ca="1">VLOOKUP($B287,INDIRECT("data!$"&amp;F282&amp;"$3:$CZ$554"),$C282-3*(B281-1)+AF$1,FALSE)</f>
        <v>1.76</v>
      </c>
      <c r="AG287" s="65">
        <f t="shared" ca="1" si="607"/>
        <v>2</v>
      </c>
      <c r="AH287" s="65">
        <f t="shared" ca="1" si="608"/>
        <v>0</v>
      </c>
      <c r="AI287" s="65">
        <f t="shared" ca="1" si="609"/>
        <v>2</v>
      </c>
      <c r="AJ287" s="65">
        <f t="shared" ca="1" si="610"/>
        <v>1</v>
      </c>
      <c r="AK287" s="65">
        <f t="shared" ca="1" si="611"/>
        <v>1</v>
      </c>
      <c r="AL287" s="66" t="str">
        <f t="shared" ca="1" si="612"/>
        <v>D</v>
      </c>
      <c r="AM287" s="66" t="str">
        <f t="shared" ca="1" si="613"/>
        <v>D-D</v>
      </c>
      <c r="AN287" s="65">
        <f t="shared" ca="1" si="614"/>
        <v>1</v>
      </c>
      <c r="AO287" s="65">
        <f t="shared" ca="1" si="615"/>
        <v>0</v>
      </c>
      <c r="AP287" s="65">
        <f t="shared" ca="1" si="616"/>
        <v>0</v>
      </c>
      <c r="AQ287" s="65">
        <f t="shared" ca="1" si="617"/>
        <v>0</v>
      </c>
      <c r="AR287" s="65">
        <f t="shared" ca="1" si="618"/>
        <v>0</v>
      </c>
      <c r="AS287" s="65">
        <f t="shared" ca="1" si="619"/>
        <v>0</v>
      </c>
      <c r="AT287" s="65">
        <f t="shared" ca="1" si="620"/>
        <v>0</v>
      </c>
    </row>
    <row r="288" spans="1:46" ht="18" customHeight="1" x14ac:dyDescent="0.25">
      <c r="A288" s="49" t="str">
        <f ca="1">CONCATENATE(B283,"-",B288)</f>
        <v>Ipswich-Home-5</v>
      </c>
      <c r="B288" s="12">
        <v>5</v>
      </c>
      <c r="C288" s="41">
        <f ca="1">VLOOKUP($B288,INDIRECT("data!$"&amp;F282&amp;"$3:$CZ$554"),$C282-3*(B281-1)+C$1,FALSE)</f>
        <v>43330</v>
      </c>
      <c r="D288" s="30" t="str">
        <f ca="1">VLOOKUP($B288,INDIRECT("data!$"&amp;F282&amp;"$3:$CZ$554"),$C282-3*(B281-1)+D$1,FALSE)</f>
        <v>Ipswich</v>
      </c>
      <c r="E288" s="30" t="str">
        <f ca="1">VLOOKUP($B288,INDIRECT("data!$"&amp;F282&amp;"$3:$CZ$554"),$C282-3*(B281-1)+E$1,FALSE)</f>
        <v>Aston Villa</v>
      </c>
      <c r="F288" s="29">
        <f ca="1">VLOOKUP($B288,INDIRECT("data!$"&amp;F282&amp;"$3:$CZ$554"),$C282-3*(B281-1)+F$1,FALSE)</f>
        <v>1</v>
      </c>
      <c r="G288" s="29">
        <f ca="1">VLOOKUP($B288,INDIRECT("data!$"&amp;F282&amp;"$3:$CZ$554"),$C282-3*(B281-1)+G$1,FALSE)</f>
        <v>1</v>
      </c>
      <c r="H288" s="15" t="str">
        <f ca="1">VLOOKUP($B288,INDIRECT("data!$"&amp;F282&amp;"$3:$CZ$554"),$C282-3*(B281-1)+H$1,FALSE)</f>
        <v>D</v>
      </c>
      <c r="I288" s="29">
        <f ca="1">VLOOKUP($B288,INDIRECT("data!$"&amp;F282&amp;"$3:$CZ$554"),$C282-3*(B281-1)+I$1,FALSE)</f>
        <v>1</v>
      </c>
      <c r="J288" s="29">
        <f ca="1">VLOOKUP($B288,INDIRECT("data!$"&amp;F282&amp;"$3:$CZ$554"),$C282-3*(B281-1)+J$1,FALSE)</f>
        <v>1</v>
      </c>
      <c r="K288" s="15" t="str">
        <f ca="1">VLOOKUP($B288,INDIRECT("data!$"&amp;F282&amp;"$3:$CZ$554"),$C282-3*(B281-1)+K$1,FALSE)</f>
        <v>D</v>
      </c>
      <c r="L288" s="30" t="str">
        <f ca="1">VLOOKUP($B288,INDIRECT("data!$"&amp;F282&amp;"$3:$CZ$554"),$C282-3*(B281-1)+L$1,FALSE)</f>
        <v>T Robinson</v>
      </c>
      <c r="M288" s="45">
        <f ca="1">VLOOKUP($B288,INDIRECT("data!$"&amp;F282&amp;"$3:$CZ$554"),$C282-3*(B281-1)+M$1,FALSE)</f>
        <v>9</v>
      </c>
      <c r="N288" s="45">
        <f ca="1">VLOOKUP($B288,INDIRECT("data!$"&amp;F282&amp;"$3:$CZ$554"),$C282-3*(B281-1)+N$1,FALSE)</f>
        <v>10</v>
      </c>
      <c r="O288" s="45">
        <f ca="1">VLOOKUP($B288,INDIRECT("data!$"&amp;F282&amp;"$3:$CZ$554"),$C282-3*(B281-1)+O$1,FALSE)</f>
        <v>1</v>
      </c>
      <c r="P288" s="45">
        <f ca="1">VLOOKUP($B288,INDIRECT("data!$"&amp;F282&amp;"$3:$CZ$554"),$C282-3*(B281-1)+P$1,FALSE)</f>
        <v>3</v>
      </c>
      <c r="Q288" s="45">
        <f ca="1">VLOOKUP($B288,INDIRECT("data!$"&amp;F282&amp;"$3:$CZ$554"),$C282-3*(B281-1)+Q$1,FALSE)</f>
        <v>13</v>
      </c>
      <c r="R288" s="45">
        <f ca="1">VLOOKUP($B288,INDIRECT("data!$"&amp;F282&amp;"$3:$CZ$554"),$C282-3*(B281-1)+R$1,FALSE)</f>
        <v>15</v>
      </c>
      <c r="S288" s="45">
        <f ca="1">VLOOKUP($B288,INDIRECT("data!$"&amp;F282&amp;"$3:$CZ$554"),$C282-3*(B281-1)+S$1,FALSE)</f>
        <v>2</v>
      </c>
      <c r="T288" s="45">
        <f ca="1">VLOOKUP($B288,INDIRECT("data!$"&amp;F282&amp;"$3:$CZ$554"),$C282-3*(B281-1)+T$1,FALSE)</f>
        <v>7</v>
      </c>
      <c r="U288" s="45">
        <f ca="1">VLOOKUP($B288,INDIRECT("data!$"&amp;F282&amp;"$3:$CZ$554"),$C282-3*(B281-1)+U$1,FALSE)</f>
        <v>1</v>
      </c>
      <c r="V288" s="45">
        <f ca="1">VLOOKUP($B288,INDIRECT("data!$"&amp;F282&amp;"$3:$CZ$554"),$C282-3*(B281-1)+V$1,FALSE)</f>
        <v>2</v>
      </c>
      <c r="W288" s="45">
        <f ca="1">VLOOKUP($B288,INDIRECT("data!$"&amp;F282&amp;"$3:$CZ$554"),$C282-3*(B281-1)+W$1,FALSE)</f>
        <v>1</v>
      </c>
      <c r="X288" s="45">
        <f ca="1">VLOOKUP($B288,INDIRECT("data!$"&amp;F282&amp;"$3:$CZ$554"),$C282-3*(B281-1)+X$1,FALSE)</f>
        <v>0</v>
      </c>
      <c r="Y288" s="47">
        <f ca="1">VLOOKUP($B288,INDIRECT("data!$"&amp;F282&amp;"$3:$CZ$554"),$C282-3*(B281-1)+Y$1,FALSE)</f>
        <v>3.9</v>
      </c>
      <c r="Z288" s="47">
        <f ca="1">VLOOKUP($B288,INDIRECT("data!$"&amp;F282&amp;"$3:$CZ$554"),$C282-3*(B281-1)+Z$1,FALSE)</f>
        <v>3.4</v>
      </c>
      <c r="AA288" s="47">
        <f ca="1">VLOOKUP($B288,INDIRECT("data!$"&amp;F282&amp;"$3:$CZ$554"),$C282-3*(B281-1)+AA$1,FALSE)</f>
        <v>2.1</v>
      </c>
      <c r="AB288" s="47">
        <f ca="1">VLOOKUP($B288,INDIRECT("data!$"&amp;F282&amp;"$3:$CZ$554"),$C282-3*(B281-1)+AB$1,FALSE)</f>
        <v>4.22</v>
      </c>
      <c r="AC288" s="47">
        <f ca="1">VLOOKUP($B288,INDIRECT("data!$"&amp;F282&amp;"$3:$CZ$554"),$C282-3*(B281-1)+AC$1,FALSE)</f>
        <v>3.33</v>
      </c>
      <c r="AD288" s="47">
        <f ca="1">VLOOKUP($B288,INDIRECT("data!$"&amp;F282&amp;"$3:$CZ$554"),$C282-3*(B281-1)+AD$1,FALSE)</f>
        <v>2.0499999999999998</v>
      </c>
      <c r="AE288" s="47">
        <f ca="1">VLOOKUP($B288,INDIRECT("data!$"&amp;F282&amp;"$3:$CZ$554"),$C282-3*(B281-1)+AE$1,FALSE)</f>
        <v>2.2200000000000002</v>
      </c>
      <c r="AF288" s="47">
        <f ca="1">VLOOKUP($B288,INDIRECT("data!$"&amp;F282&amp;"$3:$CZ$554"),$C282-3*(B281-1)+AF$1,FALSE)</f>
        <v>1.65</v>
      </c>
      <c r="AG288" s="65">
        <f t="shared" ca="1" si="607"/>
        <v>2</v>
      </c>
      <c r="AH288" s="65">
        <f t="shared" ca="1" si="608"/>
        <v>2</v>
      </c>
      <c r="AI288" s="65">
        <f t="shared" ca="1" si="609"/>
        <v>0</v>
      </c>
      <c r="AJ288" s="65">
        <f t="shared" ca="1" si="610"/>
        <v>0</v>
      </c>
      <c r="AK288" s="65">
        <f t="shared" ca="1" si="611"/>
        <v>0</v>
      </c>
      <c r="AL288" s="66" t="str">
        <f t="shared" ca="1" si="612"/>
        <v>D</v>
      </c>
      <c r="AM288" s="66" t="str">
        <f t="shared" ca="1" si="613"/>
        <v>D-D</v>
      </c>
      <c r="AN288" s="65">
        <f t="shared" ca="1" si="614"/>
        <v>1</v>
      </c>
      <c r="AO288" s="65">
        <f t="shared" ca="1" si="615"/>
        <v>1</v>
      </c>
      <c r="AP288" s="65">
        <f t="shared" ca="1" si="616"/>
        <v>1</v>
      </c>
      <c r="AQ288" s="65">
        <f t="shared" ca="1" si="617"/>
        <v>0</v>
      </c>
      <c r="AR288" s="65">
        <f t="shared" ca="1" si="618"/>
        <v>0</v>
      </c>
      <c r="AS288" s="65">
        <f t="shared" ca="1" si="619"/>
        <v>0</v>
      </c>
      <c r="AT288" s="65">
        <f t="shared" ca="1" si="620"/>
        <v>0</v>
      </c>
    </row>
    <row r="289" spans="1:46" ht="18" customHeight="1" x14ac:dyDescent="0.25">
      <c r="A289" s="49" t="str">
        <f ca="1">CONCATENATE(B283,"-",B289)</f>
        <v>Ipswich-Home-6</v>
      </c>
      <c r="B289" s="12">
        <v>6</v>
      </c>
      <c r="C289" s="41">
        <f ca="1">VLOOKUP($B289,INDIRECT("data!$"&amp;F282&amp;"$3:$CZ$554"),$C282-3*(B281-1)+C$1,FALSE)</f>
        <v>43316</v>
      </c>
      <c r="D289" s="30" t="str">
        <f ca="1">VLOOKUP($B289,INDIRECT("data!$"&amp;F282&amp;"$3:$CZ$554"),$C282-3*(B281-1)+D$1,FALSE)</f>
        <v>Ipswich</v>
      </c>
      <c r="E289" s="30" t="str">
        <f ca="1">VLOOKUP($B289,INDIRECT("data!$"&amp;F282&amp;"$3:$CZ$554"),$C282-3*(B281-1)+E$1,FALSE)</f>
        <v>Blackburn</v>
      </c>
      <c r="F289" s="29">
        <f ca="1">VLOOKUP($B289,INDIRECT("data!$"&amp;F282&amp;"$3:$CZ$554"),$C282-3*(B281-1)+F$1,FALSE)</f>
        <v>2</v>
      </c>
      <c r="G289" s="29">
        <f ca="1">VLOOKUP($B289,INDIRECT("data!$"&amp;F282&amp;"$3:$CZ$554"),$C282-3*(B281-1)+G$1,FALSE)</f>
        <v>2</v>
      </c>
      <c r="H289" s="15" t="str">
        <f ca="1">VLOOKUP($B289,INDIRECT("data!$"&amp;F282&amp;"$3:$CZ$554"),$C282-3*(B281-1)+H$1,FALSE)</f>
        <v>D</v>
      </c>
      <c r="I289" s="29">
        <f ca="1">VLOOKUP($B289,INDIRECT("data!$"&amp;F282&amp;"$3:$CZ$554"),$C282-3*(B281-1)+I$1,FALSE)</f>
        <v>1</v>
      </c>
      <c r="J289" s="29">
        <f ca="1">VLOOKUP($B289,INDIRECT("data!$"&amp;F282&amp;"$3:$CZ$554"),$C282-3*(B281-1)+J$1,FALSE)</f>
        <v>2</v>
      </c>
      <c r="K289" s="15" t="str">
        <f ca="1">VLOOKUP($B289,INDIRECT("data!$"&amp;F282&amp;"$3:$CZ$554"),$C282-3*(B281-1)+K$1,FALSE)</f>
        <v>A</v>
      </c>
      <c r="L289" s="30" t="str">
        <f ca="1">VLOOKUP($B289,INDIRECT("data!$"&amp;F282&amp;"$3:$CZ$554"),$C282-3*(B281-1)+L$1,FALSE)</f>
        <v>A Davies</v>
      </c>
      <c r="M289" s="45">
        <f ca="1">VLOOKUP($B289,INDIRECT("data!$"&amp;F282&amp;"$3:$CZ$554"),$C282-3*(B281-1)+M$1,FALSE)</f>
        <v>9</v>
      </c>
      <c r="N289" s="45">
        <f ca="1">VLOOKUP($B289,INDIRECT("data!$"&amp;F282&amp;"$3:$CZ$554"),$C282-3*(B281-1)+N$1,FALSE)</f>
        <v>6</v>
      </c>
      <c r="O289" s="45">
        <f ca="1">VLOOKUP($B289,INDIRECT("data!$"&amp;F282&amp;"$3:$CZ$554"),$C282-3*(B281-1)+O$1,FALSE)</f>
        <v>3</v>
      </c>
      <c r="P289" s="45">
        <f ca="1">VLOOKUP($B289,INDIRECT("data!$"&amp;F282&amp;"$3:$CZ$554"),$C282-3*(B281-1)+P$1,FALSE)</f>
        <v>2</v>
      </c>
      <c r="Q289" s="45">
        <f ca="1">VLOOKUP($B289,INDIRECT("data!$"&amp;F282&amp;"$3:$CZ$554"),$C282-3*(B281-1)+Q$1,FALSE)</f>
        <v>11</v>
      </c>
      <c r="R289" s="45">
        <f ca="1">VLOOKUP($B289,INDIRECT("data!$"&amp;F282&amp;"$3:$CZ$554"),$C282-3*(B281-1)+R$1,FALSE)</f>
        <v>21</v>
      </c>
      <c r="S289" s="45">
        <f ca="1">VLOOKUP($B289,INDIRECT("data!$"&amp;F282&amp;"$3:$CZ$554"),$C282-3*(B281-1)+S$1,FALSE)</f>
        <v>3</v>
      </c>
      <c r="T289" s="45">
        <f ca="1">VLOOKUP($B289,INDIRECT("data!$"&amp;F282&amp;"$3:$CZ$554"),$C282-3*(B281-1)+T$1,FALSE)</f>
        <v>0</v>
      </c>
      <c r="U289" s="45">
        <f ca="1">VLOOKUP($B289,INDIRECT("data!$"&amp;F282&amp;"$3:$CZ$554"),$C282-3*(B281-1)+U$1,FALSE)</f>
        <v>2</v>
      </c>
      <c r="V289" s="45">
        <f ca="1">VLOOKUP($B289,INDIRECT("data!$"&amp;F282&amp;"$3:$CZ$554"),$C282-3*(B281-1)+V$1,FALSE)</f>
        <v>3</v>
      </c>
      <c r="W289" s="45">
        <f ca="1">VLOOKUP($B289,INDIRECT("data!$"&amp;F282&amp;"$3:$CZ$554"),$C282-3*(B281-1)+W$1,FALSE)</f>
        <v>0</v>
      </c>
      <c r="X289" s="45">
        <f ca="1">VLOOKUP($B289,INDIRECT("data!$"&amp;F282&amp;"$3:$CZ$554"),$C282-3*(B281-1)+X$1,FALSE)</f>
        <v>0</v>
      </c>
      <c r="Y289" s="47">
        <f ca="1">VLOOKUP($B289,INDIRECT("data!$"&amp;F282&amp;"$3:$CZ$554"),$C282-3*(B281-1)+Y$1,FALSE)</f>
        <v>2.75</v>
      </c>
      <c r="Z289" s="47">
        <f ca="1">VLOOKUP($B289,INDIRECT("data!$"&amp;F282&amp;"$3:$CZ$554"),$C282-3*(B281-1)+Z$1,FALSE)</f>
        <v>3.25</v>
      </c>
      <c r="AA289" s="47">
        <f ca="1">VLOOKUP($B289,INDIRECT("data!$"&amp;F282&amp;"$3:$CZ$554"),$C282-3*(B281-1)+AA$1,FALSE)</f>
        <v>2.8</v>
      </c>
      <c r="AB289" s="47">
        <f ca="1">VLOOKUP($B289,INDIRECT("data!$"&amp;F282&amp;"$3:$CZ$554"),$C282-3*(B281-1)+AB$1,FALSE)</f>
        <v>2.8</v>
      </c>
      <c r="AC289" s="47">
        <f ca="1">VLOOKUP($B289,INDIRECT("data!$"&amp;F282&amp;"$3:$CZ$554"),$C282-3*(B281-1)+AC$1,FALSE)</f>
        <v>3.17</v>
      </c>
      <c r="AD289" s="47">
        <f ca="1">VLOOKUP($B289,INDIRECT("data!$"&amp;F282&amp;"$3:$CZ$554"),$C282-3*(B281-1)+AD$1,FALSE)</f>
        <v>2.83</v>
      </c>
      <c r="AE289" s="47">
        <f ca="1">VLOOKUP($B289,INDIRECT("data!$"&amp;F282&amp;"$3:$CZ$554"),$C282-3*(B281-1)+AE$1,FALSE)</f>
        <v>2.2000000000000002</v>
      </c>
      <c r="AF289" s="47">
        <f ca="1">VLOOKUP($B289,INDIRECT("data!$"&amp;F282&amp;"$3:$CZ$554"),$C282-3*(B281-1)+AF$1,FALSE)</f>
        <v>1.65</v>
      </c>
      <c r="AG289" s="65">
        <f t="shared" ca="1" si="607"/>
        <v>4</v>
      </c>
      <c r="AH289" s="65">
        <f t="shared" ca="1" si="608"/>
        <v>3</v>
      </c>
      <c r="AI289" s="65">
        <f t="shared" ca="1" si="609"/>
        <v>1</v>
      </c>
      <c r="AJ289" s="65">
        <f t="shared" ca="1" si="610"/>
        <v>1</v>
      </c>
      <c r="AK289" s="65">
        <f t="shared" ca="1" si="611"/>
        <v>0</v>
      </c>
      <c r="AL289" s="66" t="str">
        <f t="shared" ca="1" si="612"/>
        <v>H</v>
      </c>
      <c r="AM289" s="66" t="str">
        <f t="shared" ca="1" si="613"/>
        <v>A-D</v>
      </c>
      <c r="AN289" s="65">
        <f t="shared" ca="1" si="614"/>
        <v>1</v>
      </c>
      <c r="AO289" s="65">
        <f t="shared" ca="1" si="615"/>
        <v>1</v>
      </c>
      <c r="AP289" s="65">
        <f t="shared" ca="1" si="616"/>
        <v>1</v>
      </c>
      <c r="AQ289" s="65">
        <f t="shared" ca="1" si="617"/>
        <v>0</v>
      </c>
      <c r="AR289" s="65">
        <f t="shared" ca="1" si="618"/>
        <v>0</v>
      </c>
      <c r="AS289" s="65">
        <f t="shared" ca="1" si="619"/>
        <v>0</v>
      </c>
      <c r="AT289" s="65">
        <f t="shared" ca="1" si="620"/>
        <v>0</v>
      </c>
    </row>
    <row r="290" spans="1:46" ht="18" customHeight="1" x14ac:dyDescent="0.25">
      <c r="A290" s="49" t="str">
        <f ca="1">CONCATENATE(B283,"-",B290)</f>
        <v>Ipswich-Home-7</v>
      </c>
      <c r="B290" s="12">
        <v>7</v>
      </c>
      <c r="C290" s="41" t="e">
        <f ca="1">VLOOKUP($B290,INDIRECT("data!$"&amp;F282&amp;"$3:$CZ$554"),$C282-3*(B281-1)+C$1,FALSE)</f>
        <v>#N/A</v>
      </c>
      <c r="D290" s="30" t="e">
        <f ca="1">VLOOKUP($B290,INDIRECT("data!$"&amp;F282&amp;"$3:$CZ$554"),$C282-3*(B281-1)+D$1,FALSE)</f>
        <v>#N/A</v>
      </c>
      <c r="E290" s="30" t="e">
        <f ca="1">VLOOKUP($B290,INDIRECT("data!$"&amp;F282&amp;"$3:$CZ$554"),$C282-3*(B281-1)+E$1,FALSE)</f>
        <v>#N/A</v>
      </c>
      <c r="F290" s="29" t="e">
        <f ca="1">VLOOKUP($B290,INDIRECT("data!$"&amp;F282&amp;"$3:$CZ$554"),$C282-3*(B281-1)+F$1,FALSE)</f>
        <v>#N/A</v>
      </c>
      <c r="G290" s="29" t="e">
        <f ca="1">VLOOKUP($B290,INDIRECT("data!$"&amp;F282&amp;"$3:$CZ$554"),$C282-3*(B281-1)+G$1,FALSE)</f>
        <v>#N/A</v>
      </c>
      <c r="H290" s="15" t="e">
        <f ca="1">VLOOKUP($B290,INDIRECT("data!$"&amp;F282&amp;"$3:$CZ$554"),$C282-3*(B281-1)+H$1,FALSE)</f>
        <v>#N/A</v>
      </c>
      <c r="I290" s="29" t="e">
        <f ca="1">VLOOKUP($B290,INDIRECT("data!$"&amp;F282&amp;"$3:$CZ$554"),$C282-3*(B281-1)+I$1,FALSE)</f>
        <v>#N/A</v>
      </c>
      <c r="J290" s="29" t="e">
        <f ca="1">VLOOKUP($B290,INDIRECT("data!$"&amp;F282&amp;"$3:$CZ$554"),$C282-3*(B281-1)+J$1,FALSE)</f>
        <v>#N/A</v>
      </c>
      <c r="K290" s="15" t="e">
        <f ca="1">VLOOKUP($B290,INDIRECT("data!$"&amp;F282&amp;"$3:$CZ$554"),$C282-3*(B281-1)+K$1,FALSE)</f>
        <v>#N/A</v>
      </c>
      <c r="L290" s="30" t="e">
        <f ca="1">VLOOKUP($B290,INDIRECT("data!$"&amp;F282&amp;"$3:$CZ$554"),$C282-3*(B281-1)+L$1,FALSE)</f>
        <v>#N/A</v>
      </c>
      <c r="M290" s="45" t="e">
        <f ca="1">VLOOKUP($B290,INDIRECT("data!$"&amp;F282&amp;"$3:$CZ$554"),$C282-3*(B281-1)+M$1,FALSE)</f>
        <v>#N/A</v>
      </c>
      <c r="N290" s="45" t="e">
        <f ca="1">VLOOKUP($B290,INDIRECT("data!$"&amp;F282&amp;"$3:$CZ$554"),$C282-3*(B281-1)+N$1,FALSE)</f>
        <v>#N/A</v>
      </c>
      <c r="O290" s="45" t="e">
        <f ca="1">VLOOKUP($B290,INDIRECT("data!$"&amp;F282&amp;"$3:$CZ$554"),$C282-3*(B281-1)+O$1,FALSE)</f>
        <v>#N/A</v>
      </c>
      <c r="P290" s="45" t="e">
        <f ca="1">VLOOKUP($B290,INDIRECT("data!$"&amp;F282&amp;"$3:$CZ$554"),$C282-3*(B281-1)+P$1,FALSE)</f>
        <v>#N/A</v>
      </c>
      <c r="Q290" s="45" t="e">
        <f ca="1">VLOOKUP($B290,INDIRECT("data!$"&amp;F282&amp;"$3:$CZ$554"),$C282-3*(B281-1)+Q$1,FALSE)</f>
        <v>#N/A</v>
      </c>
      <c r="R290" s="45" t="e">
        <f ca="1">VLOOKUP($B290,INDIRECT("data!$"&amp;F282&amp;"$3:$CZ$554"),$C282-3*(B281-1)+R$1,FALSE)</f>
        <v>#N/A</v>
      </c>
      <c r="S290" s="45" t="e">
        <f ca="1">VLOOKUP($B290,INDIRECT("data!$"&amp;F282&amp;"$3:$CZ$554"),$C282-3*(B281-1)+S$1,FALSE)</f>
        <v>#N/A</v>
      </c>
      <c r="T290" s="45" t="e">
        <f ca="1">VLOOKUP($B290,INDIRECT("data!$"&amp;F282&amp;"$3:$CZ$554"),$C282-3*(B281-1)+T$1,FALSE)</f>
        <v>#N/A</v>
      </c>
      <c r="U290" s="45" t="e">
        <f ca="1">VLOOKUP($B290,INDIRECT("data!$"&amp;F282&amp;"$3:$CZ$554"),$C282-3*(B281-1)+U$1,FALSE)</f>
        <v>#N/A</v>
      </c>
      <c r="V290" s="45" t="e">
        <f ca="1">VLOOKUP($B290,INDIRECT("data!$"&amp;F282&amp;"$3:$CZ$554"),$C282-3*(B281-1)+V$1,FALSE)</f>
        <v>#N/A</v>
      </c>
      <c r="W290" s="45" t="e">
        <f ca="1">VLOOKUP($B290,INDIRECT("data!$"&amp;F282&amp;"$3:$CZ$554"),$C282-3*(B281-1)+W$1,FALSE)</f>
        <v>#N/A</v>
      </c>
      <c r="X290" s="45" t="e">
        <f ca="1">VLOOKUP($B290,INDIRECT("data!$"&amp;F282&amp;"$3:$CZ$554"),$C282-3*(B281-1)+X$1,FALSE)</f>
        <v>#N/A</v>
      </c>
      <c r="Y290" s="47" t="e">
        <f ca="1">VLOOKUP($B290,INDIRECT("data!$"&amp;F282&amp;"$3:$CZ$554"),$C282-3*(B281-1)+Y$1,FALSE)</f>
        <v>#N/A</v>
      </c>
      <c r="Z290" s="47" t="e">
        <f ca="1">VLOOKUP($B290,INDIRECT("data!$"&amp;F282&amp;"$3:$CZ$554"),$C282-3*(B281-1)+Z$1,FALSE)</f>
        <v>#N/A</v>
      </c>
      <c r="AA290" s="47" t="e">
        <f ca="1">VLOOKUP($B290,INDIRECT("data!$"&amp;F282&amp;"$3:$CZ$554"),$C282-3*(B281-1)+AA$1,FALSE)</f>
        <v>#N/A</v>
      </c>
      <c r="AB290" s="47" t="e">
        <f ca="1">VLOOKUP($B290,INDIRECT("data!$"&amp;F282&amp;"$3:$CZ$554"),$C282-3*(B281-1)+AB$1,FALSE)</f>
        <v>#N/A</v>
      </c>
      <c r="AC290" s="47" t="e">
        <f ca="1">VLOOKUP($B290,INDIRECT("data!$"&amp;F282&amp;"$3:$CZ$554"),$C282-3*(B281-1)+AC$1,FALSE)</f>
        <v>#N/A</v>
      </c>
      <c r="AD290" s="47" t="e">
        <f ca="1">VLOOKUP($B290,INDIRECT("data!$"&amp;F282&amp;"$3:$CZ$554"),$C282-3*(B281-1)+AD$1,FALSE)</f>
        <v>#N/A</v>
      </c>
      <c r="AE290" s="47" t="e">
        <f ca="1">VLOOKUP($B290,INDIRECT("data!$"&amp;F282&amp;"$3:$CZ$554"),$C282-3*(B281-1)+AE$1,FALSE)</f>
        <v>#N/A</v>
      </c>
      <c r="AF290" s="47" t="e">
        <f ca="1">VLOOKUP($B290,INDIRECT("data!$"&amp;F282&amp;"$3:$CZ$554"),$C282-3*(B281-1)+AF$1,FALSE)</f>
        <v>#N/A</v>
      </c>
      <c r="AG290" s="65" t="e">
        <f t="shared" ca="1" si="607"/>
        <v>#N/A</v>
      </c>
      <c r="AH290" s="65" t="e">
        <f t="shared" ca="1" si="608"/>
        <v>#N/A</v>
      </c>
      <c r="AI290" s="65" t="e">
        <f t="shared" ca="1" si="609"/>
        <v>#N/A</v>
      </c>
      <c r="AJ290" s="65" t="e">
        <f t="shared" ca="1" si="610"/>
        <v>#N/A</v>
      </c>
      <c r="AK290" s="65" t="e">
        <f t="shared" ca="1" si="611"/>
        <v>#N/A</v>
      </c>
      <c r="AL290" s="66" t="e">
        <f t="shared" ca="1" si="612"/>
        <v>#N/A</v>
      </c>
      <c r="AM290" s="66" t="e">
        <f t="shared" ca="1" si="613"/>
        <v>#N/A</v>
      </c>
      <c r="AN290" s="65" t="e">
        <f t="shared" ca="1" si="614"/>
        <v>#N/A</v>
      </c>
      <c r="AO290" s="65" t="e">
        <f t="shared" ca="1" si="615"/>
        <v>#N/A</v>
      </c>
      <c r="AP290" s="65" t="e">
        <f t="shared" ca="1" si="616"/>
        <v>#N/A</v>
      </c>
      <c r="AQ290" s="65" t="e">
        <f t="shared" ca="1" si="617"/>
        <v>#N/A</v>
      </c>
      <c r="AR290" s="65" t="e">
        <f t="shared" ca="1" si="618"/>
        <v>#N/A</v>
      </c>
      <c r="AS290" s="65" t="e">
        <f t="shared" ca="1" si="619"/>
        <v>#N/A</v>
      </c>
      <c r="AT290" s="65" t="e">
        <f t="shared" ca="1" si="620"/>
        <v>#N/A</v>
      </c>
    </row>
    <row r="291" spans="1:46" ht="18" customHeight="1" x14ac:dyDescent="0.25">
      <c r="A291" s="49" t="str">
        <f ca="1">CONCATENATE(B283,"-",B291)</f>
        <v>Ipswich-Home-8</v>
      </c>
      <c r="B291" s="12">
        <v>8</v>
      </c>
      <c r="C291" s="41" t="e">
        <f ca="1">VLOOKUP($B291,INDIRECT("data!$"&amp;F282&amp;"$3:$CZ$554"),$C282-3*(B281-1)+C$1,FALSE)</f>
        <v>#N/A</v>
      </c>
      <c r="D291" s="30" t="e">
        <f ca="1">VLOOKUP($B291,INDIRECT("data!$"&amp;F282&amp;"$3:$CZ$554"),$C282-3*(B281-1)+D$1,FALSE)</f>
        <v>#N/A</v>
      </c>
      <c r="E291" s="30" t="e">
        <f ca="1">VLOOKUP($B291,INDIRECT("data!$"&amp;F282&amp;"$3:$CZ$554"),$C282-3*(B281-1)+E$1,FALSE)</f>
        <v>#N/A</v>
      </c>
      <c r="F291" s="29" t="e">
        <f ca="1">VLOOKUP($B291,INDIRECT("data!$"&amp;F282&amp;"$3:$CZ$554"),$C282-3*(B281-1)+F$1,FALSE)</f>
        <v>#N/A</v>
      </c>
      <c r="G291" s="29" t="e">
        <f ca="1">VLOOKUP($B291,INDIRECT("data!$"&amp;F282&amp;"$3:$CZ$554"),$C282-3*(B281-1)+G$1,FALSE)</f>
        <v>#N/A</v>
      </c>
      <c r="H291" s="15" t="e">
        <f ca="1">VLOOKUP($B291,INDIRECT("data!$"&amp;F282&amp;"$3:$CZ$554"),$C282-3*(B281-1)+H$1,FALSE)</f>
        <v>#N/A</v>
      </c>
      <c r="I291" s="29" t="e">
        <f ca="1">VLOOKUP($B291,INDIRECT("data!$"&amp;F282&amp;"$3:$CZ$554"),$C282-3*(B281-1)+I$1,FALSE)</f>
        <v>#N/A</v>
      </c>
      <c r="J291" s="29" t="e">
        <f ca="1">VLOOKUP($B291,INDIRECT("data!$"&amp;F282&amp;"$3:$CZ$554"),$C282-3*(B281-1)+J$1,FALSE)</f>
        <v>#N/A</v>
      </c>
      <c r="K291" s="15" t="e">
        <f ca="1">VLOOKUP($B291,INDIRECT("data!$"&amp;F282&amp;"$3:$CZ$554"),$C282-3*(B281-1)+K$1,FALSE)</f>
        <v>#N/A</v>
      </c>
      <c r="L291" s="30" t="e">
        <f ca="1">VLOOKUP($B291,INDIRECT("data!$"&amp;F282&amp;"$3:$CZ$554"),$C282-3*(B281-1)+L$1,FALSE)</f>
        <v>#N/A</v>
      </c>
      <c r="M291" s="45" t="e">
        <f ca="1">VLOOKUP($B291,INDIRECT("data!$"&amp;F282&amp;"$3:$CZ$554"),$C282-3*(B281-1)+M$1,FALSE)</f>
        <v>#N/A</v>
      </c>
      <c r="N291" s="45" t="e">
        <f ca="1">VLOOKUP($B291,INDIRECT("data!$"&amp;F282&amp;"$3:$CZ$554"),$C282-3*(B281-1)+N$1,FALSE)</f>
        <v>#N/A</v>
      </c>
      <c r="O291" s="45" t="e">
        <f ca="1">VLOOKUP($B291,INDIRECT("data!$"&amp;F282&amp;"$3:$CZ$554"),$C282-3*(B281-1)+O$1,FALSE)</f>
        <v>#N/A</v>
      </c>
      <c r="P291" s="45" t="e">
        <f ca="1">VLOOKUP($B291,INDIRECT("data!$"&amp;F282&amp;"$3:$CZ$554"),$C282-3*(B281-1)+P$1,FALSE)</f>
        <v>#N/A</v>
      </c>
      <c r="Q291" s="45" t="e">
        <f ca="1">VLOOKUP($B291,INDIRECT("data!$"&amp;F282&amp;"$3:$CZ$554"),$C282-3*(B281-1)+Q$1,FALSE)</f>
        <v>#N/A</v>
      </c>
      <c r="R291" s="45" t="e">
        <f ca="1">VLOOKUP($B291,INDIRECT("data!$"&amp;F282&amp;"$3:$CZ$554"),$C282-3*(B281-1)+R$1,FALSE)</f>
        <v>#N/A</v>
      </c>
      <c r="S291" s="45" t="e">
        <f ca="1">VLOOKUP($B291,INDIRECT("data!$"&amp;F282&amp;"$3:$CZ$554"),$C282-3*(B281-1)+S$1,FALSE)</f>
        <v>#N/A</v>
      </c>
      <c r="T291" s="45" t="e">
        <f ca="1">VLOOKUP($B291,INDIRECT("data!$"&amp;F282&amp;"$3:$CZ$554"),$C282-3*(B281-1)+T$1,FALSE)</f>
        <v>#N/A</v>
      </c>
      <c r="U291" s="45" t="e">
        <f ca="1">VLOOKUP($B291,INDIRECT("data!$"&amp;F282&amp;"$3:$CZ$554"),$C282-3*(B281-1)+U$1,FALSE)</f>
        <v>#N/A</v>
      </c>
      <c r="V291" s="45" t="e">
        <f ca="1">VLOOKUP($B291,INDIRECT("data!$"&amp;F282&amp;"$3:$CZ$554"),$C282-3*(B281-1)+V$1,FALSE)</f>
        <v>#N/A</v>
      </c>
      <c r="W291" s="45" t="e">
        <f ca="1">VLOOKUP($B291,INDIRECT("data!$"&amp;F282&amp;"$3:$CZ$554"),$C282-3*(B281-1)+W$1,FALSE)</f>
        <v>#N/A</v>
      </c>
      <c r="X291" s="45" t="e">
        <f ca="1">VLOOKUP($B291,INDIRECT("data!$"&amp;F282&amp;"$3:$CZ$554"),$C282-3*(B281-1)+X$1,FALSE)</f>
        <v>#N/A</v>
      </c>
      <c r="Y291" s="47" t="e">
        <f ca="1">VLOOKUP($B291,INDIRECT("data!$"&amp;F282&amp;"$3:$CZ$554"),$C282-3*(B281-1)+Y$1,FALSE)</f>
        <v>#N/A</v>
      </c>
      <c r="Z291" s="47" t="e">
        <f ca="1">VLOOKUP($B291,INDIRECT("data!$"&amp;F282&amp;"$3:$CZ$554"),$C282-3*(B281-1)+Z$1,FALSE)</f>
        <v>#N/A</v>
      </c>
      <c r="AA291" s="47" t="e">
        <f ca="1">VLOOKUP($B291,INDIRECT("data!$"&amp;F282&amp;"$3:$CZ$554"),$C282-3*(B281-1)+AA$1,FALSE)</f>
        <v>#N/A</v>
      </c>
      <c r="AB291" s="47" t="e">
        <f ca="1">VLOOKUP($B291,INDIRECT("data!$"&amp;F282&amp;"$3:$CZ$554"),$C282-3*(B281-1)+AB$1,FALSE)</f>
        <v>#N/A</v>
      </c>
      <c r="AC291" s="47" t="e">
        <f ca="1">VLOOKUP($B291,INDIRECT("data!$"&amp;F282&amp;"$3:$CZ$554"),$C282-3*(B281-1)+AC$1,FALSE)</f>
        <v>#N/A</v>
      </c>
      <c r="AD291" s="47" t="e">
        <f ca="1">VLOOKUP($B291,INDIRECT("data!$"&amp;F282&amp;"$3:$CZ$554"),$C282-3*(B281-1)+AD$1,FALSE)</f>
        <v>#N/A</v>
      </c>
      <c r="AE291" s="47" t="e">
        <f ca="1">VLOOKUP($B291,INDIRECT("data!$"&amp;F282&amp;"$3:$CZ$554"),$C282-3*(B281-1)+AE$1,FALSE)</f>
        <v>#N/A</v>
      </c>
      <c r="AF291" s="47" t="e">
        <f ca="1">VLOOKUP($B291,INDIRECT("data!$"&amp;F282&amp;"$3:$CZ$554"),$C282-3*(B281-1)+AF$1,FALSE)</f>
        <v>#N/A</v>
      </c>
      <c r="AG291" s="65" t="e">
        <f t="shared" ca="1" si="607"/>
        <v>#N/A</v>
      </c>
      <c r="AH291" s="65" t="e">
        <f t="shared" ca="1" si="608"/>
        <v>#N/A</v>
      </c>
      <c r="AI291" s="65" t="e">
        <f t="shared" ca="1" si="609"/>
        <v>#N/A</v>
      </c>
      <c r="AJ291" s="65" t="e">
        <f t="shared" ca="1" si="610"/>
        <v>#N/A</v>
      </c>
      <c r="AK291" s="65" t="e">
        <f t="shared" ca="1" si="611"/>
        <v>#N/A</v>
      </c>
      <c r="AL291" s="66" t="e">
        <f t="shared" ca="1" si="612"/>
        <v>#N/A</v>
      </c>
      <c r="AM291" s="66" t="e">
        <f t="shared" ca="1" si="613"/>
        <v>#N/A</v>
      </c>
      <c r="AN291" s="65" t="e">
        <f t="shared" ca="1" si="614"/>
        <v>#N/A</v>
      </c>
      <c r="AO291" s="65" t="e">
        <f t="shared" ca="1" si="615"/>
        <v>#N/A</v>
      </c>
      <c r="AP291" s="65" t="e">
        <f t="shared" ca="1" si="616"/>
        <v>#N/A</v>
      </c>
      <c r="AQ291" s="65" t="e">
        <f t="shared" ca="1" si="617"/>
        <v>#N/A</v>
      </c>
      <c r="AR291" s="65" t="e">
        <f t="shared" ca="1" si="618"/>
        <v>#N/A</v>
      </c>
      <c r="AS291" s="65" t="e">
        <f t="shared" ca="1" si="619"/>
        <v>#N/A</v>
      </c>
      <c r="AT291" s="65" t="e">
        <f t="shared" ca="1" si="620"/>
        <v>#N/A</v>
      </c>
    </row>
    <row r="292" spans="1:46" ht="18" customHeight="1" x14ac:dyDescent="0.25">
      <c r="A292" s="50"/>
      <c r="B292" s="42" t="s">
        <v>23</v>
      </c>
      <c r="C292" s="43"/>
      <c r="D292" s="44"/>
      <c r="E292" s="44"/>
      <c r="F292" s="46" t="e">
        <f ca="1">SUM(F284:F291)</f>
        <v>#N/A</v>
      </c>
      <c r="G292" s="46" t="e">
        <f ca="1">SUM(G284:G291)</f>
        <v>#N/A</v>
      </c>
      <c r="H292" s="42"/>
      <c r="I292" s="46" t="e">
        <f t="shared" ref="I292:J292" ca="1" si="621">SUM(I284:I291)</f>
        <v>#N/A</v>
      </c>
      <c r="J292" s="46" t="e">
        <f t="shared" ca="1" si="621"/>
        <v>#N/A</v>
      </c>
      <c r="K292" s="42"/>
      <c r="L292" s="44"/>
      <c r="M292" s="46" t="e">
        <f t="shared" ref="M292:X292" ca="1" si="622">SUM(M284:M291)</f>
        <v>#N/A</v>
      </c>
      <c r="N292" s="46" t="e">
        <f t="shared" ca="1" si="622"/>
        <v>#N/A</v>
      </c>
      <c r="O292" s="46" t="e">
        <f t="shared" ca="1" si="622"/>
        <v>#N/A</v>
      </c>
      <c r="P292" s="46" t="e">
        <f t="shared" ca="1" si="622"/>
        <v>#N/A</v>
      </c>
      <c r="Q292" s="46" t="e">
        <f t="shared" ca="1" si="622"/>
        <v>#N/A</v>
      </c>
      <c r="R292" s="46" t="e">
        <f t="shared" ca="1" si="622"/>
        <v>#N/A</v>
      </c>
      <c r="S292" s="46" t="e">
        <f t="shared" ca="1" si="622"/>
        <v>#N/A</v>
      </c>
      <c r="T292" s="46" t="e">
        <f t="shared" ca="1" si="622"/>
        <v>#N/A</v>
      </c>
      <c r="U292" s="46" t="e">
        <f t="shared" ca="1" si="622"/>
        <v>#N/A</v>
      </c>
      <c r="V292" s="46" t="e">
        <f t="shared" ca="1" si="622"/>
        <v>#N/A</v>
      </c>
      <c r="W292" s="46" t="e">
        <f t="shared" ca="1" si="622"/>
        <v>#N/A</v>
      </c>
      <c r="X292" s="46" t="e">
        <f t="shared" ca="1" si="622"/>
        <v>#N/A</v>
      </c>
      <c r="Y292" s="48"/>
      <c r="Z292" s="48"/>
      <c r="AA292" s="48"/>
      <c r="AB292" s="48"/>
      <c r="AC292" s="48"/>
      <c r="AD292" s="48"/>
      <c r="AE292" s="48"/>
      <c r="AF292" s="48"/>
    </row>
    <row r="293" spans="1:46" ht="18" customHeight="1" x14ac:dyDescent="0.25">
      <c r="A293" s="50"/>
      <c r="B293" s="37" t="str">
        <f ca="1">CONCATENATE(B282,"-Away")</f>
        <v>Ipswich-Away</v>
      </c>
      <c r="C293" s="40" t="s">
        <v>22</v>
      </c>
      <c r="D293" s="13" t="s">
        <v>50</v>
      </c>
      <c r="E293" s="13" t="s">
        <v>51</v>
      </c>
      <c r="F293" s="13" t="s">
        <v>3</v>
      </c>
      <c r="G293" s="13" t="s">
        <v>4</v>
      </c>
      <c r="H293" s="13" t="s">
        <v>6</v>
      </c>
      <c r="I293" s="13" t="s">
        <v>1</v>
      </c>
      <c r="J293" s="13" t="s">
        <v>2</v>
      </c>
      <c r="K293" s="13" t="s">
        <v>5</v>
      </c>
      <c r="L293" s="13" t="s">
        <v>52</v>
      </c>
      <c r="M293" s="13" t="s">
        <v>53</v>
      </c>
      <c r="N293" s="13" t="s">
        <v>54</v>
      </c>
      <c r="O293" s="13" t="s">
        <v>55</v>
      </c>
      <c r="P293" s="13" t="s">
        <v>56</v>
      </c>
      <c r="Q293" s="13" t="s">
        <v>57</v>
      </c>
      <c r="R293" s="13" t="s">
        <v>58</v>
      </c>
      <c r="S293" s="13" t="s">
        <v>59</v>
      </c>
      <c r="T293" s="13" t="s">
        <v>60</v>
      </c>
      <c r="U293" s="13" t="s">
        <v>61</v>
      </c>
      <c r="V293" s="13" t="s">
        <v>62</v>
      </c>
      <c r="W293" s="13" t="s">
        <v>63</v>
      </c>
      <c r="X293" s="13" t="s">
        <v>64</v>
      </c>
      <c r="Y293" s="13" t="s">
        <v>65</v>
      </c>
      <c r="Z293" s="13" t="s">
        <v>66</v>
      </c>
      <c r="AA293" s="13" t="s">
        <v>67</v>
      </c>
      <c r="AB293" s="13" t="s">
        <v>68</v>
      </c>
      <c r="AC293" s="13" t="s">
        <v>69</v>
      </c>
      <c r="AD293" s="13" t="s">
        <v>70</v>
      </c>
      <c r="AE293" s="13" t="s">
        <v>71</v>
      </c>
      <c r="AF293" s="13" t="s">
        <v>72</v>
      </c>
      <c r="AG293" s="62" t="s">
        <v>140</v>
      </c>
      <c r="AH293" s="62" t="s">
        <v>141</v>
      </c>
      <c r="AI293" s="62" t="s">
        <v>142</v>
      </c>
      <c r="AJ293" s="62" t="s">
        <v>143</v>
      </c>
      <c r="AK293" s="62" t="s">
        <v>144</v>
      </c>
      <c r="AL293" s="63" t="s">
        <v>145</v>
      </c>
      <c r="AM293" s="63" t="s">
        <v>146</v>
      </c>
      <c r="AN293" s="62" t="s">
        <v>147</v>
      </c>
      <c r="AO293" s="64" t="s">
        <v>150</v>
      </c>
      <c r="AP293" s="64" t="s">
        <v>151</v>
      </c>
      <c r="AQ293" s="62" t="s">
        <v>148</v>
      </c>
      <c r="AR293" s="62" t="s">
        <v>149</v>
      </c>
      <c r="AS293" s="62" t="s">
        <v>152</v>
      </c>
      <c r="AT293" s="62" t="s">
        <v>153</v>
      </c>
    </row>
    <row r="294" spans="1:46" ht="18" customHeight="1" x14ac:dyDescent="0.25">
      <c r="A294" s="49" t="str">
        <f ca="1">CONCATENATE(B293,"-",B294)</f>
        <v>Ipswich-Away-1</v>
      </c>
      <c r="B294" s="37">
        <v>1</v>
      </c>
      <c r="C294" s="41">
        <f ca="1">VLOOKUP($B294,INDIRECT("data!$"&amp;G282&amp;"$3:$CZ$554"),$D282-3*(B281-1)+C$1,FALSE)</f>
        <v>43379</v>
      </c>
      <c r="D294" s="30" t="str">
        <f ca="1">VLOOKUP($B294,INDIRECT("data!$"&amp;G282&amp;"$3:$CZ$554"),$D282-3*(B281-1)+D$1,FALSE)</f>
        <v>Swansea</v>
      </c>
      <c r="E294" s="30" t="str">
        <f ca="1">VLOOKUP($B294,INDIRECT("data!$"&amp;G282&amp;"$3:$CZ$554"),$D282-3*(B281-1)+E$1,FALSE)</f>
        <v>Ipswich</v>
      </c>
      <c r="F294" s="29">
        <f ca="1">VLOOKUP($B294,INDIRECT("data!$"&amp;G282&amp;"$3:$CZ$554"),$D282-3*(B281-1)+F$1,FALSE)</f>
        <v>2</v>
      </c>
      <c r="G294" s="29">
        <f ca="1">VLOOKUP($B294,INDIRECT("data!$"&amp;G282&amp;"$3:$CZ$554"),$D282-3*(B281-1)+G$1,FALSE)</f>
        <v>3</v>
      </c>
      <c r="H294" s="15" t="str">
        <f ca="1">VLOOKUP($B294,INDIRECT("data!$"&amp;G282&amp;"$3:$CZ$554"),$D282-3*(B281-1)+H$1,FALSE)</f>
        <v>A</v>
      </c>
      <c r="I294" s="29">
        <f ca="1">VLOOKUP($B294,INDIRECT("data!$"&amp;G282&amp;"$3:$CZ$554"),$D282-3*(B281-1)+I$1,FALSE)</f>
        <v>1</v>
      </c>
      <c r="J294" s="29">
        <f ca="1">VLOOKUP($B294,INDIRECT("data!$"&amp;G282&amp;"$3:$CZ$554"),$D282-3*(B281-1)+J$1,FALSE)</f>
        <v>2</v>
      </c>
      <c r="K294" s="15" t="str">
        <f ca="1">VLOOKUP($B294,INDIRECT("data!$"&amp;G282&amp;"$3:$CZ$554"),$D282-3*(B281-1)+K$1,FALSE)</f>
        <v>A</v>
      </c>
      <c r="L294" s="30" t="str">
        <f ca="1">VLOOKUP($B294,INDIRECT("data!$"&amp;G282&amp;"$3:$CZ$554"),$D282-3*(B281-1)+L$1,FALSE)</f>
        <v>O Langford</v>
      </c>
      <c r="M294" s="45">
        <f ca="1">VLOOKUP($B294,INDIRECT("data!$"&amp;G282&amp;"$3:$CZ$554"),$D282-3*(B281-1)+M$1,FALSE)</f>
        <v>18</v>
      </c>
      <c r="N294" s="45">
        <f ca="1">VLOOKUP($B294,INDIRECT("data!$"&amp;G282&amp;"$3:$CZ$554"),$D282-3*(B281-1)+N$1,FALSE)</f>
        <v>8</v>
      </c>
      <c r="O294" s="45">
        <f ca="1">VLOOKUP($B294,INDIRECT("data!$"&amp;G282&amp;"$3:$CZ$554"),$D282-3*(B281-1)+O$1,FALSE)</f>
        <v>3</v>
      </c>
      <c r="P294" s="45">
        <f ca="1">VLOOKUP($B294,INDIRECT("data!$"&amp;G282&amp;"$3:$CZ$554"),$D282-3*(B281-1)+P$1,FALSE)</f>
        <v>3</v>
      </c>
      <c r="Q294" s="45">
        <f ca="1">VLOOKUP($B294,INDIRECT("data!$"&amp;G282&amp;"$3:$CZ$554"),$D282-3*(B281-1)+Q$1,FALSE)</f>
        <v>5</v>
      </c>
      <c r="R294" s="45">
        <f ca="1">VLOOKUP($B294,INDIRECT("data!$"&amp;G282&amp;"$3:$CZ$554"),$D282-3*(B281-1)+R$1,FALSE)</f>
        <v>13</v>
      </c>
      <c r="S294" s="45">
        <f ca="1">VLOOKUP($B294,INDIRECT("data!$"&amp;G282&amp;"$3:$CZ$554"),$D282-3*(B281-1)+S$1,FALSE)</f>
        <v>13</v>
      </c>
      <c r="T294" s="45">
        <f ca="1">VLOOKUP($B294,INDIRECT("data!$"&amp;G282&amp;"$3:$CZ$554"),$D282-3*(B281-1)+T$1,FALSE)</f>
        <v>6</v>
      </c>
      <c r="U294" s="45">
        <f ca="1">VLOOKUP($B294,INDIRECT("data!$"&amp;G282&amp;"$3:$CZ$554"),$D282-3*(B281-1)+U$1,FALSE)</f>
        <v>1</v>
      </c>
      <c r="V294" s="45">
        <f ca="1">VLOOKUP($B294,INDIRECT("data!$"&amp;G282&amp;"$3:$CZ$554"),$D282-3*(B281-1)+V$1,FALSE)</f>
        <v>2</v>
      </c>
      <c r="W294" s="45">
        <f ca="1">VLOOKUP($B294,INDIRECT("data!$"&amp;G282&amp;"$3:$CZ$554"),$D282-3*(B281-1)+W$1,FALSE)</f>
        <v>0</v>
      </c>
      <c r="X294" s="45">
        <f ca="1">VLOOKUP($B294,INDIRECT("data!$"&amp;G282&amp;"$3:$CZ$554"),$D282-3*(B281-1)+X$1,FALSE)</f>
        <v>0</v>
      </c>
      <c r="Y294" s="47">
        <f ca="1">VLOOKUP($B294,INDIRECT("data!$"&amp;G282&amp;"$3:$CZ$554"),$D282-3*(B281-1)+Y$1,FALSE)</f>
        <v>1.83</v>
      </c>
      <c r="Z294" s="47">
        <f ca="1">VLOOKUP($B294,INDIRECT("data!$"&amp;G282&amp;"$3:$CZ$554"),$D282-3*(B281-1)+Z$1,FALSE)</f>
        <v>3.6</v>
      </c>
      <c r="AA294" s="47">
        <f ca="1">VLOOKUP($B294,INDIRECT("data!$"&amp;G282&amp;"$3:$CZ$554"),$D282-3*(B281-1)+AA$1,FALSE)</f>
        <v>5</v>
      </c>
      <c r="AB294" s="47">
        <f ca="1">VLOOKUP($B294,INDIRECT("data!$"&amp;G282&amp;"$3:$CZ$554"),$D282-3*(B281-1)+AB$1,FALSE)</f>
        <v>1.81</v>
      </c>
      <c r="AC294" s="47">
        <f ca="1">VLOOKUP($B294,INDIRECT("data!$"&amp;G282&amp;"$3:$CZ$554"),$D282-3*(B281-1)+AC$1,FALSE)</f>
        <v>3.67</v>
      </c>
      <c r="AD294" s="47">
        <f ca="1">VLOOKUP($B294,INDIRECT("data!$"&amp;G282&amp;"$3:$CZ$554"),$D282-3*(B281-1)+AD$1,FALSE)</f>
        <v>4.9400000000000004</v>
      </c>
      <c r="AE294" s="47">
        <f ca="1">VLOOKUP($B294,INDIRECT("data!$"&amp;G282&amp;"$3:$CZ$554"),$D282-3*(B281-1)+AE$1,FALSE)</f>
        <v>2.25</v>
      </c>
      <c r="AF294" s="47">
        <f ca="1">VLOOKUP($B294,INDIRECT("data!$"&amp;G282&amp;"$3:$CZ$554"),$D282-3*(B281-1)+AF$1,FALSE)</f>
        <v>1.62</v>
      </c>
      <c r="AG294" s="65">
        <f ca="1">IF(C294="","",F294+G294)</f>
        <v>5</v>
      </c>
      <c r="AH294" s="65">
        <f ca="1">IF(C294="","",I294+J294)</f>
        <v>3</v>
      </c>
      <c r="AI294" s="65">
        <f ca="1">IF(C294="","",AJ294+AK294)</f>
        <v>2</v>
      </c>
      <c r="AJ294" s="65">
        <f ca="1">IF(C294="","",F294-I294)</f>
        <v>1</v>
      </c>
      <c r="AK294" s="65">
        <f ca="1">IF(C294="","",G294-J294)</f>
        <v>1</v>
      </c>
      <c r="AL294" s="66" t="str">
        <f ca="1">IF(AJ294&gt;AK294,"H",IF(AJ294=AK294,"D",IF(AJ294&lt;AK294,"A","Error!")))</f>
        <v>D</v>
      </c>
      <c r="AM294" s="66" t="str">
        <f ca="1">IF(C294="","",CONCATENATE(K294,"-",H294))</f>
        <v>A-A</v>
      </c>
      <c r="AN294" s="65">
        <f ca="1">IF(C294="","",IF(AND(F294&gt;0,G294&gt;0),1,0))</f>
        <v>1</v>
      </c>
      <c r="AO294" s="65">
        <f ca="1">IF(C294="","",IF(AND(F294&gt;0,I294&gt;0),1,0))</f>
        <v>1</v>
      </c>
      <c r="AP294" s="65">
        <f ca="1">IF(C294="","",IF(AND(G294&gt;0,J294&gt;0),1,0))</f>
        <v>1</v>
      </c>
      <c r="AQ294" s="65">
        <f ca="1">IF(C294="","",IF(AND(H294="H",G294=0),1,0))</f>
        <v>0</v>
      </c>
      <c r="AR294" s="65">
        <f ca="1">IF(C294="","",IF(AND(H294="A",F294=0),1,0))</f>
        <v>0</v>
      </c>
      <c r="AS294" s="65">
        <f ca="1">IF(C294="","",IF(AND(K294="H",AL294="H"),1,0))</f>
        <v>0</v>
      </c>
      <c r="AT294" s="65">
        <f ca="1">IF(C294="","",IF(AND(K294="A",AL294="A"),1,0))</f>
        <v>0</v>
      </c>
    </row>
    <row r="295" spans="1:46" ht="18" customHeight="1" x14ac:dyDescent="0.25">
      <c r="A295" s="49" t="str">
        <f ca="1">CONCATENATE(B293,"-",B295)</f>
        <v>Ipswich-Away-2</v>
      </c>
      <c r="B295" s="37">
        <v>2</v>
      </c>
      <c r="C295" s="41">
        <f ca="1">VLOOKUP($B295,INDIRECT("data!$"&amp;G282&amp;"$3:$CZ$554"),$D282-3*(B281-1)+C$1,FALSE)</f>
        <v>43372</v>
      </c>
      <c r="D295" s="30" t="str">
        <f ca="1">VLOOKUP($B295,INDIRECT("data!$"&amp;G282&amp;"$3:$CZ$554"),$D282-3*(B281-1)+D$1,FALSE)</f>
        <v>Birmingham</v>
      </c>
      <c r="E295" s="30" t="str">
        <f ca="1">VLOOKUP($B295,INDIRECT("data!$"&amp;G282&amp;"$3:$CZ$554"),$D282-3*(B281-1)+E$1,FALSE)</f>
        <v>Ipswich</v>
      </c>
      <c r="F295" s="29">
        <f ca="1">VLOOKUP($B295,INDIRECT("data!$"&amp;G282&amp;"$3:$CZ$554"),$D282-3*(B281-1)+F$1,FALSE)</f>
        <v>2</v>
      </c>
      <c r="G295" s="29">
        <f ca="1">VLOOKUP($B295,INDIRECT("data!$"&amp;G282&amp;"$3:$CZ$554"),$D282-3*(B281-1)+G$1,FALSE)</f>
        <v>2</v>
      </c>
      <c r="H295" s="15" t="str">
        <f ca="1">VLOOKUP($B295,INDIRECT("data!$"&amp;G282&amp;"$3:$CZ$554"),$D282-3*(B281-1)+H$1,FALSE)</f>
        <v>D</v>
      </c>
      <c r="I295" s="29">
        <f ca="1">VLOOKUP($B295,INDIRECT("data!$"&amp;G282&amp;"$3:$CZ$554"),$D282-3*(B281-1)+I$1,FALSE)</f>
        <v>0</v>
      </c>
      <c r="J295" s="29">
        <f ca="1">VLOOKUP($B295,INDIRECT("data!$"&amp;G282&amp;"$3:$CZ$554"),$D282-3*(B281-1)+J$1,FALSE)</f>
        <v>2</v>
      </c>
      <c r="K295" s="15" t="str">
        <f ca="1">VLOOKUP($B295,INDIRECT("data!$"&amp;G282&amp;"$3:$CZ$554"),$D282-3*(B281-1)+K$1,FALSE)</f>
        <v>A</v>
      </c>
      <c r="L295" s="30" t="str">
        <f ca="1">VLOOKUP($B295,INDIRECT("data!$"&amp;G282&amp;"$3:$CZ$554"),$D282-3*(B281-1)+L$1,FALSE)</f>
        <v>J Brooks</v>
      </c>
      <c r="M295" s="45">
        <f ca="1">VLOOKUP($B295,INDIRECT("data!$"&amp;G282&amp;"$3:$CZ$554"),$D282-3*(B281-1)+M$1,FALSE)</f>
        <v>22</v>
      </c>
      <c r="N295" s="45">
        <f ca="1">VLOOKUP($B295,INDIRECT("data!$"&amp;G282&amp;"$3:$CZ$554"),$D282-3*(B281-1)+N$1,FALSE)</f>
        <v>7</v>
      </c>
      <c r="O295" s="45">
        <f ca="1">VLOOKUP($B295,INDIRECT("data!$"&amp;G282&amp;"$3:$CZ$554"),$D282-3*(B281-1)+O$1,FALSE)</f>
        <v>9</v>
      </c>
      <c r="P295" s="45">
        <f ca="1">VLOOKUP($B295,INDIRECT("data!$"&amp;G282&amp;"$3:$CZ$554"),$D282-3*(B281-1)+P$1,FALSE)</f>
        <v>3</v>
      </c>
      <c r="Q295" s="45">
        <f ca="1">VLOOKUP($B295,INDIRECT("data!$"&amp;G282&amp;"$3:$CZ$554"),$D282-3*(B281-1)+Q$1,FALSE)</f>
        <v>11</v>
      </c>
      <c r="R295" s="45">
        <f ca="1">VLOOKUP($B295,INDIRECT("data!$"&amp;G282&amp;"$3:$CZ$554"),$D282-3*(B281-1)+R$1,FALSE)</f>
        <v>16</v>
      </c>
      <c r="S295" s="45">
        <f ca="1">VLOOKUP($B295,INDIRECT("data!$"&amp;G282&amp;"$3:$CZ$554"),$D282-3*(B281-1)+S$1,FALSE)</f>
        <v>10</v>
      </c>
      <c r="T295" s="45">
        <f ca="1">VLOOKUP($B295,INDIRECT("data!$"&amp;G282&amp;"$3:$CZ$554"),$D282-3*(B281-1)+T$1,FALSE)</f>
        <v>2</v>
      </c>
      <c r="U295" s="45">
        <f ca="1">VLOOKUP($B295,INDIRECT("data!$"&amp;G282&amp;"$3:$CZ$554"),$D282-3*(B281-1)+U$1,FALSE)</f>
        <v>0</v>
      </c>
      <c r="V295" s="45">
        <f ca="1">VLOOKUP($B295,INDIRECT("data!$"&amp;G282&amp;"$3:$CZ$554"),$D282-3*(B281-1)+V$1,FALSE)</f>
        <v>1</v>
      </c>
      <c r="W295" s="45">
        <f ca="1">VLOOKUP($B295,INDIRECT("data!$"&amp;G282&amp;"$3:$CZ$554"),$D282-3*(B281-1)+W$1,FALSE)</f>
        <v>0</v>
      </c>
      <c r="X295" s="45">
        <f ca="1">VLOOKUP($B295,INDIRECT("data!$"&amp;G282&amp;"$3:$CZ$554"),$D282-3*(B281-1)+X$1,FALSE)</f>
        <v>1</v>
      </c>
      <c r="Y295" s="47">
        <f ca="1">VLOOKUP($B295,INDIRECT("data!$"&amp;G282&amp;"$3:$CZ$554"),$D282-3*(B281-1)+Y$1,FALSE)</f>
        <v>1.95</v>
      </c>
      <c r="Z295" s="47">
        <f ca="1">VLOOKUP($B295,INDIRECT("data!$"&amp;G282&amp;"$3:$CZ$554"),$D282-3*(B281-1)+Z$1,FALSE)</f>
        <v>3.3</v>
      </c>
      <c r="AA295" s="47">
        <f ca="1">VLOOKUP($B295,INDIRECT("data!$"&amp;G282&amp;"$3:$CZ$554"),$D282-3*(B281-1)+AA$1,FALSE)</f>
        <v>4.75</v>
      </c>
      <c r="AB295" s="47">
        <f ca="1">VLOOKUP($B295,INDIRECT("data!$"&amp;G282&amp;"$3:$CZ$554"),$D282-3*(B281-1)+AB$1,FALSE)</f>
        <v>2.02</v>
      </c>
      <c r="AC295" s="47">
        <f ca="1">VLOOKUP($B295,INDIRECT("data!$"&amp;G282&amp;"$3:$CZ$554"),$D282-3*(B281-1)+AC$1,FALSE)</f>
        <v>3.19</v>
      </c>
      <c r="AD295" s="47">
        <f ca="1">VLOOKUP($B295,INDIRECT("data!$"&amp;G282&amp;"$3:$CZ$554"),$D282-3*(B281-1)+AD$1,FALSE)</f>
        <v>4.5999999999999996</v>
      </c>
      <c r="AE295" s="47">
        <f ca="1">VLOOKUP($B295,INDIRECT("data!$"&amp;G282&amp;"$3:$CZ$554"),$D282-3*(B281-1)+AE$1,FALSE)</f>
        <v>2.39</v>
      </c>
      <c r="AF295" s="47">
        <f ca="1">VLOOKUP($B295,INDIRECT("data!$"&amp;G282&amp;"$3:$CZ$554"),$D282-3*(B281-1)+AF$1,FALSE)</f>
        <v>1.55</v>
      </c>
      <c r="AG295" s="65">
        <f t="shared" ref="AG295:AG301" ca="1" si="623">IF(C295="","",F295+G295)</f>
        <v>4</v>
      </c>
      <c r="AH295" s="65">
        <f t="shared" ref="AH295:AH301" ca="1" si="624">IF(C295="","",I295+J295)</f>
        <v>2</v>
      </c>
      <c r="AI295" s="65">
        <f t="shared" ref="AI295:AI301" ca="1" si="625">IF(C295="","",AJ295+AK295)</f>
        <v>2</v>
      </c>
      <c r="AJ295" s="65">
        <f t="shared" ref="AJ295:AJ301" ca="1" si="626">IF(C295="","",F295-I295)</f>
        <v>2</v>
      </c>
      <c r="AK295" s="65">
        <f t="shared" ref="AK295:AK301" ca="1" si="627">IF(C295="","",G295-J295)</f>
        <v>0</v>
      </c>
      <c r="AL295" s="66" t="str">
        <f t="shared" ref="AL295:AL301" ca="1" si="628">IF(AJ295&gt;AK295,"H",IF(AJ295=AK295,"D",IF(AJ295&lt;AK295,"A","Error!")))</f>
        <v>H</v>
      </c>
      <c r="AM295" s="66" t="str">
        <f t="shared" ref="AM295:AM301" ca="1" si="629">IF(C295="","",CONCATENATE(K295,"-",H295))</f>
        <v>A-D</v>
      </c>
      <c r="AN295" s="65">
        <f t="shared" ref="AN295:AN301" ca="1" si="630">IF(C295="","",IF(AND(F295&gt;0,G295&gt;0),1,0))</f>
        <v>1</v>
      </c>
      <c r="AO295" s="65">
        <f t="shared" ref="AO295:AO301" ca="1" si="631">IF(C295="","",IF(AND(F295&gt;0,I295&gt;0),1,0))</f>
        <v>0</v>
      </c>
      <c r="AP295" s="65">
        <f t="shared" ref="AP295:AP301" ca="1" si="632">IF(C295="","",IF(AND(G295&gt;0,J295&gt;0),1,0))</f>
        <v>1</v>
      </c>
      <c r="AQ295" s="65">
        <f t="shared" ref="AQ295:AQ301" ca="1" si="633">IF(C295="","",IF(AND(H295="H",G295=0),1,0))</f>
        <v>0</v>
      </c>
      <c r="AR295" s="65">
        <f t="shared" ref="AR295:AR301" ca="1" si="634">IF(C295="","",IF(AND(H295="A",F295=0),1,0))</f>
        <v>0</v>
      </c>
      <c r="AS295" s="65">
        <f t="shared" ref="AS295:AS301" ca="1" si="635">IF(C295="","",IF(AND(K295="H",AL295="H"),1,0))</f>
        <v>0</v>
      </c>
      <c r="AT295" s="65">
        <f t="shared" ref="AT295:AT301" ca="1" si="636">IF(C295="","",IF(AND(K295="A",AL295="A"),1,0))</f>
        <v>0</v>
      </c>
    </row>
    <row r="296" spans="1:46" ht="18" customHeight="1" x14ac:dyDescent="0.25">
      <c r="A296" s="49" t="str">
        <f ca="1">CONCATENATE(B293,"-",B296)</f>
        <v>Ipswich-Away-3</v>
      </c>
      <c r="B296" s="37">
        <v>3</v>
      </c>
      <c r="C296" s="41">
        <f ca="1">VLOOKUP($B296,INDIRECT("data!$"&amp;G282&amp;"$3:$CZ$554"),$D282-3*(B281-1)+C$1,FALSE)</f>
        <v>43358</v>
      </c>
      <c r="D296" s="30" t="str">
        <f ca="1">VLOOKUP($B296,INDIRECT("data!$"&amp;G282&amp;"$3:$CZ$554"),$D282-3*(B281-1)+D$1,FALSE)</f>
        <v>Hull</v>
      </c>
      <c r="E296" s="30" t="str">
        <f ca="1">VLOOKUP($B296,INDIRECT("data!$"&amp;G282&amp;"$3:$CZ$554"),$D282-3*(B281-1)+E$1,FALSE)</f>
        <v>Ipswich</v>
      </c>
      <c r="F296" s="29">
        <f ca="1">VLOOKUP($B296,INDIRECT("data!$"&amp;G282&amp;"$3:$CZ$554"),$D282-3*(B281-1)+F$1,FALSE)</f>
        <v>2</v>
      </c>
      <c r="G296" s="29">
        <f ca="1">VLOOKUP($B296,INDIRECT("data!$"&amp;G282&amp;"$3:$CZ$554"),$D282-3*(B281-1)+G$1,FALSE)</f>
        <v>0</v>
      </c>
      <c r="H296" s="15" t="str">
        <f ca="1">VLOOKUP($B296,INDIRECT("data!$"&amp;G282&amp;"$3:$CZ$554"),$D282-3*(B281-1)+H$1,FALSE)</f>
        <v>H</v>
      </c>
      <c r="I296" s="29">
        <f ca="1">VLOOKUP($B296,INDIRECT("data!$"&amp;G282&amp;"$3:$CZ$554"),$D282-3*(B281-1)+I$1,FALSE)</f>
        <v>1</v>
      </c>
      <c r="J296" s="29">
        <f ca="1">VLOOKUP($B296,INDIRECT("data!$"&amp;G282&amp;"$3:$CZ$554"),$D282-3*(B281-1)+J$1,FALSE)</f>
        <v>0</v>
      </c>
      <c r="K296" s="15" t="str">
        <f ca="1">VLOOKUP($B296,INDIRECT("data!$"&amp;G282&amp;"$3:$CZ$554"),$D282-3*(B281-1)+K$1,FALSE)</f>
        <v>H</v>
      </c>
      <c r="L296" s="30" t="str">
        <f ca="1">VLOOKUP($B296,INDIRECT("data!$"&amp;G282&amp;"$3:$CZ$554"),$D282-3*(B281-1)+L$1,FALSE)</f>
        <v>T Harrington</v>
      </c>
      <c r="M296" s="45">
        <f ca="1">VLOOKUP($B296,INDIRECT("data!$"&amp;G282&amp;"$3:$CZ$554"),$D282-3*(B281-1)+M$1,FALSE)</f>
        <v>13</v>
      </c>
      <c r="N296" s="45">
        <f ca="1">VLOOKUP($B296,INDIRECT("data!$"&amp;G282&amp;"$3:$CZ$554"),$D282-3*(B281-1)+N$1,FALSE)</f>
        <v>6</v>
      </c>
      <c r="O296" s="45">
        <f ca="1">VLOOKUP($B296,INDIRECT("data!$"&amp;G282&amp;"$3:$CZ$554"),$D282-3*(B281-1)+O$1,FALSE)</f>
        <v>7</v>
      </c>
      <c r="P296" s="45">
        <f ca="1">VLOOKUP($B296,INDIRECT("data!$"&amp;G282&amp;"$3:$CZ$554"),$D282-3*(B281-1)+P$1,FALSE)</f>
        <v>1</v>
      </c>
      <c r="Q296" s="45">
        <f ca="1">VLOOKUP($B296,INDIRECT("data!$"&amp;G282&amp;"$3:$CZ$554"),$D282-3*(B281-1)+Q$1,FALSE)</f>
        <v>12</v>
      </c>
      <c r="R296" s="45">
        <f ca="1">VLOOKUP($B296,INDIRECT("data!$"&amp;G282&amp;"$3:$CZ$554"),$D282-3*(B281-1)+R$1,FALSE)</f>
        <v>21</v>
      </c>
      <c r="S296" s="45">
        <f ca="1">VLOOKUP($B296,INDIRECT("data!$"&amp;G282&amp;"$3:$CZ$554"),$D282-3*(B281-1)+S$1,FALSE)</f>
        <v>7</v>
      </c>
      <c r="T296" s="45">
        <f ca="1">VLOOKUP($B296,INDIRECT("data!$"&amp;G282&amp;"$3:$CZ$554"),$D282-3*(B281-1)+T$1,FALSE)</f>
        <v>5</v>
      </c>
      <c r="U296" s="45">
        <f ca="1">VLOOKUP($B296,INDIRECT("data!$"&amp;G282&amp;"$3:$CZ$554"),$D282-3*(B281-1)+U$1,FALSE)</f>
        <v>2</v>
      </c>
      <c r="V296" s="45">
        <f ca="1">VLOOKUP($B296,INDIRECT("data!$"&amp;G282&amp;"$3:$CZ$554"),$D282-3*(B281-1)+V$1,FALSE)</f>
        <v>0</v>
      </c>
      <c r="W296" s="45">
        <f ca="1">VLOOKUP($B296,INDIRECT("data!$"&amp;G282&amp;"$3:$CZ$554"),$D282-3*(B281-1)+W$1,FALSE)</f>
        <v>0</v>
      </c>
      <c r="X296" s="45">
        <f ca="1">VLOOKUP($B296,INDIRECT("data!$"&amp;G282&amp;"$3:$CZ$554"),$D282-3*(B281-1)+X$1,FALSE)</f>
        <v>0</v>
      </c>
      <c r="Y296" s="47">
        <f ca="1">VLOOKUP($B296,INDIRECT("data!$"&amp;G282&amp;"$3:$CZ$554"),$D282-3*(B281-1)+Y$1,FALSE)</f>
        <v>2.2999999999999998</v>
      </c>
      <c r="Z296" s="47">
        <f ca="1">VLOOKUP($B296,INDIRECT("data!$"&amp;G282&amp;"$3:$CZ$554"),$D282-3*(B281-1)+Z$1,FALSE)</f>
        <v>3.3</v>
      </c>
      <c r="AA296" s="47">
        <f ca="1">VLOOKUP($B296,INDIRECT("data!$"&amp;G282&amp;"$3:$CZ$554"),$D282-3*(B281-1)+AA$1,FALSE)</f>
        <v>3.5</v>
      </c>
      <c r="AB296" s="47">
        <f ca="1">VLOOKUP($B296,INDIRECT("data!$"&amp;G282&amp;"$3:$CZ$554"),$D282-3*(B281-1)+AB$1,FALSE)</f>
        <v>2.2599999999999998</v>
      </c>
      <c r="AC296" s="47">
        <f ca="1">VLOOKUP($B296,INDIRECT("data!$"&amp;G282&amp;"$3:$CZ$554"),$D282-3*(B281-1)+AC$1,FALSE)</f>
        <v>3.31</v>
      </c>
      <c r="AD296" s="47">
        <f ca="1">VLOOKUP($B296,INDIRECT("data!$"&amp;G282&amp;"$3:$CZ$554"),$D282-3*(B281-1)+AD$1,FALSE)</f>
        <v>3.5</v>
      </c>
      <c r="AE296" s="47">
        <f ca="1">VLOOKUP($B296,INDIRECT("data!$"&amp;G282&amp;"$3:$CZ$554"),$D282-3*(B281-1)+AE$1,FALSE)</f>
        <v>2.0499999999999998</v>
      </c>
      <c r="AF296" s="47">
        <f ca="1">VLOOKUP($B296,INDIRECT("data!$"&amp;G282&amp;"$3:$CZ$554"),$D282-3*(B281-1)+AF$1,FALSE)</f>
        <v>1.76</v>
      </c>
      <c r="AG296" s="65">
        <f t="shared" ca="1" si="623"/>
        <v>2</v>
      </c>
      <c r="AH296" s="65">
        <f t="shared" ca="1" si="624"/>
        <v>1</v>
      </c>
      <c r="AI296" s="65">
        <f t="shared" ca="1" si="625"/>
        <v>1</v>
      </c>
      <c r="AJ296" s="65">
        <f t="shared" ca="1" si="626"/>
        <v>1</v>
      </c>
      <c r="AK296" s="65">
        <f t="shared" ca="1" si="627"/>
        <v>0</v>
      </c>
      <c r="AL296" s="66" t="str">
        <f t="shared" ca="1" si="628"/>
        <v>H</v>
      </c>
      <c r="AM296" s="66" t="str">
        <f t="shared" ca="1" si="629"/>
        <v>H-H</v>
      </c>
      <c r="AN296" s="65">
        <f t="shared" ca="1" si="630"/>
        <v>0</v>
      </c>
      <c r="AO296" s="65">
        <f t="shared" ca="1" si="631"/>
        <v>1</v>
      </c>
      <c r="AP296" s="65">
        <f t="shared" ca="1" si="632"/>
        <v>0</v>
      </c>
      <c r="AQ296" s="65">
        <f t="shared" ca="1" si="633"/>
        <v>1</v>
      </c>
      <c r="AR296" s="65">
        <f t="shared" ca="1" si="634"/>
        <v>0</v>
      </c>
      <c r="AS296" s="65">
        <f t="shared" ca="1" si="635"/>
        <v>1</v>
      </c>
      <c r="AT296" s="65">
        <f t="shared" ca="1" si="636"/>
        <v>0</v>
      </c>
    </row>
    <row r="297" spans="1:46" ht="18" customHeight="1" x14ac:dyDescent="0.25">
      <c r="A297" s="49" t="str">
        <f ca="1">CONCATENATE(B293,"-",B297)</f>
        <v>Ipswich-Away-4</v>
      </c>
      <c r="B297" s="37">
        <v>4</v>
      </c>
      <c r="C297" s="41">
        <f ca="1">VLOOKUP($B297,INDIRECT("data!$"&amp;G282&amp;"$3:$CZ$554"),$D282-3*(B281-1)+C$1,FALSE)</f>
        <v>43337</v>
      </c>
      <c r="D297" s="30" t="str">
        <f ca="1">VLOOKUP($B297,INDIRECT("data!$"&amp;G282&amp;"$3:$CZ$554"),$D282-3*(B281-1)+D$1,FALSE)</f>
        <v>Sheffield Weds</v>
      </c>
      <c r="E297" s="30" t="str">
        <f ca="1">VLOOKUP($B297,INDIRECT("data!$"&amp;G282&amp;"$3:$CZ$554"),$D282-3*(B281-1)+E$1,FALSE)</f>
        <v>Ipswich</v>
      </c>
      <c r="F297" s="29">
        <f ca="1">VLOOKUP($B297,INDIRECT("data!$"&amp;G282&amp;"$3:$CZ$554"),$D282-3*(B281-1)+F$1,FALSE)</f>
        <v>2</v>
      </c>
      <c r="G297" s="29">
        <f ca="1">VLOOKUP($B297,INDIRECT("data!$"&amp;G282&amp;"$3:$CZ$554"),$D282-3*(B281-1)+G$1,FALSE)</f>
        <v>1</v>
      </c>
      <c r="H297" s="15" t="str">
        <f ca="1">VLOOKUP($B297,INDIRECT("data!$"&amp;G282&amp;"$3:$CZ$554"),$D282-3*(B281-1)+H$1,FALSE)</f>
        <v>H</v>
      </c>
      <c r="I297" s="29">
        <f ca="1">VLOOKUP($B297,INDIRECT("data!$"&amp;G282&amp;"$3:$CZ$554"),$D282-3*(B281-1)+I$1,FALSE)</f>
        <v>1</v>
      </c>
      <c r="J297" s="29">
        <f ca="1">VLOOKUP($B297,INDIRECT("data!$"&amp;G282&amp;"$3:$CZ$554"),$D282-3*(B281-1)+J$1,FALSE)</f>
        <v>1</v>
      </c>
      <c r="K297" s="15" t="str">
        <f ca="1">VLOOKUP($B297,INDIRECT("data!$"&amp;G282&amp;"$3:$CZ$554"),$D282-3*(B281-1)+K$1,FALSE)</f>
        <v>D</v>
      </c>
      <c r="L297" s="30" t="str">
        <f ca="1">VLOOKUP($B297,INDIRECT("data!$"&amp;G282&amp;"$3:$CZ$554"),$D282-3*(B281-1)+L$1,FALSE)</f>
        <v>J Simpson</v>
      </c>
      <c r="M297" s="45">
        <f ca="1">VLOOKUP($B297,INDIRECT("data!$"&amp;G282&amp;"$3:$CZ$554"),$D282-3*(B281-1)+M$1,FALSE)</f>
        <v>13</v>
      </c>
      <c r="N297" s="45">
        <f ca="1">VLOOKUP($B297,INDIRECT("data!$"&amp;G282&amp;"$3:$CZ$554"),$D282-3*(B281-1)+N$1,FALSE)</f>
        <v>13</v>
      </c>
      <c r="O297" s="45">
        <f ca="1">VLOOKUP($B297,INDIRECT("data!$"&amp;G282&amp;"$3:$CZ$554"),$D282-3*(B281-1)+O$1,FALSE)</f>
        <v>3</v>
      </c>
      <c r="P297" s="45">
        <f ca="1">VLOOKUP($B297,INDIRECT("data!$"&amp;G282&amp;"$3:$CZ$554"),$D282-3*(B281-1)+P$1,FALSE)</f>
        <v>3</v>
      </c>
      <c r="Q297" s="45">
        <f ca="1">VLOOKUP($B297,INDIRECT("data!$"&amp;G282&amp;"$3:$CZ$554"),$D282-3*(B281-1)+Q$1,FALSE)</f>
        <v>13</v>
      </c>
      <c r="R297" s="45">
        <f ca="1">VLOOKUP($B297,INDIRECT("data!$"&amp;G282&amp;"$3:$CZ$554"),$D282-3*(B281-1)+R$1,FALSE)</f>
        <v>15</v>
      </c>
      <c r="S297" s="45">
        <f ca="1">VLOOKUP($B297,INDIRECT("data!$"&amp;G282&amp;"$3:$CZ$554"),$D282-3*(B281-1)+S$1,FALSE)</f>
        <v>7</v>
      </c>
      <c r="T297" s="45">
        <f ca="1">VLOOKUP($B297,INDIRECT("data!$"&amp;G282&amp;"$3:$CZ$554"),$D282-3*(B281-1)+T$1,FALSE)</f>
        <v>7</v>
      </c>
      <c r="U297" s="45">
        <f ca="1">VLOOKUP($B297,INDIRECT("data!$"&amp;G282&amp;"$3:$CZ$554"),$D282-3*(B281-1)+U$1,FALSE)</f>
        <v>2</v>
      </c>
      <c r="V297" s="45">
        <f ca="1">VLOOKUP($B297,INDIRECT("data!$"&amp;G282&amp;"$3:$CZ$554"),$D282-3*(B281-1)+V$1,FALSE)</f>
        <v>2</v>
      </c>
      <c r="W297" s="45">
        <f ca="1">VLOOKUP($B297,INDIRECT("data!$"&amp;G282&amp;"$3:$CZ$554"),$D282-3*(B281-1)+W$1,FALSE)</f>
        <v>0</v>
      </c>
      <c r="X297" s="45">
        <f ca="1">VLOOKUP($B297,INDIRECT("data!$"&amp;G282&amp;"$3:$CZ$554"),$D282-3*(B281-1)+X$1,FALSE)</f>
        <v>1</v>
      </c>
      <c r="Y297" s="47">
        <f ca="1">VLOOKUP($B297,INDIRECT("data!$"&amp;G282&amp;"$3:$CZ$554"),$D282-3*(B281-1)+Y$1,FALSE)</f>
        <v>2.5</v>
      </c>
      <c r="Z297" s="47">
        <f ca="1">VLOOKUP($B297,INDIRECT("data!$"&amp;G282&amp;"$3:$CZ$554"),$D282-3*(B281-1)+Z$1,FALSE)</f>
        <v>3</v>
      </c>
      <c r="AA297" s="47">
        <f ca="1">VLOOKUP($B297,INDIRECT("data!$"&amp;G282&amp;"$3:$CZ$554"),$D282-3*(B281-1)+AA$1,FALSE)</f>
        <v>3.4</v>
      </c>
      <c r="AB297" s="47">
        <f ca="1">VLOOKUP($B297,INDIRECT("data!$"&amp;G282&amp;"$3:$CZ$554"),$D282-3*(B281-1)+AB$1,FALSE)</f>
        <v>2.44</v>
      </c>
      <c r="AC297" s="47">
        <f ca="1">VLOOKUP($B297,INDIRECT("data!$"&amp;G282&amp;"$3:$CZ$554"),$D282-3*(B281-1)+AC$1,FALSE)</f>
        <v>3.09</v>
      </c>
      <c r="AD297" s="47">
        <f ca="1">VLOOKUP($B297,INDIRECT("data!$"&amp;G282&amp;"$3:$CZ$554"),$D282-3*(B281-1)+AD$1,FALSE)</f>
        <v>3.43</v>
      </c>
      <c r="AE297" s="47">
        <f ca="1">VLOOKUP($B297,INDIRECT("data!$"&amp;G282&amp;"$3:$CZ$554"),$D282-3*(B281-1)+AE$1,FALSE)</f>
        <v>2.19</v>
      </c>
      <c r="AF297" s="47">
        <f ca="1">VLOOKUP($B297,INDIRECT("data!$"&amp;G282&amp;"$3:$CZ$554"),$D282-3*(B281-1)+AF$1,FALSE)</f>
        <v>1.66</v>
      </c>
      <c r="AG297" s="65">
        <f t="shared" ca="1" si="623"/>
        <v>3</v>
      </c>
      <c r="AH297" s="65">
        <f t="shared" ca="1" si="624"/>
        <v>2</v>
      </c>
      <c r="AI297" s="65">
        <f t="shared" ca="1" si="625"/>
        <v>1</v>
      </c>
      <c r="AJ297" s="65">
        <f t="shared" ca="1" si="626"/>
        <v>1</v>
      </c>
      <c r="AK297" s="65">
        <f t="shared" ca="1" si="627"/>
        <v>0</v>
      </c>
      <c r="AL297" s="66" t="str">
        <f t="shared" ca="1" si="628"/>
        <v>H</v>
      </c>
      <c r="AM297" s="66" t="str">
        <f t="shared" ca="1" si="629"/>
        <v>D-H</v>
      </c>
      <c r="AN297" s="65">
        <f t="shared" ca="1" si="630"/>
        <v>1</v>
      </c>
      <c r="AO297" s="65">
        <f t="shared" ca="1" si="631"/>
        <v>1</v>
      </c>
      <c r="AP297" s="65">
        <f t="shared" ca="1" si="632"/>
        <v>1</v>
      </c>
      <c r="AQ297" s="65">
        <f t="shared" ca="1" si="633"/>
        <v>0</v>
      </c>
      <c r="AR297" s="65">
        <f t="shared" ca="1" si="634"/>
        <v>0</v>
      </c>
      <c r="AS297" s="65">
        <f t="shared" ca="1" si="635"/>
        <v>0</v>
      </c>
      <c r="AT297" s="65">
        <f t="shared" ca="1" si="636"/>
        <v>0</v>
      </c>
    </row>
    <row r="298" spans="1:46" ht="18" customHeight="1" x14ac:dyDescent="0.25">
      <c r="A298" s="49" t="str">
        <f ca="1">CONCATENATE(B293,"-",B298)</f>
        <v>Ipswich-Away-5</v>
      </c>
      <c r="B298" s="37">
        <v>5</v>
      </c>
      <c r="C298" s="41">
        <f ca="1">VLOOKUP($B298,INDIRECT("data!$"&amp;G282&amp;"$3:$CZ$554"),$D282-3*(B281-1)+C$1,FALSE)</f>
        <v>43333</v>
      </c>
      <c r="D298" s="30" t="str">
        <f ca="1">VLOOKUP($B298,INDIRECT("data!$"&amp;G282&amp;"$3:$CZ$554"),$D282-3*(B281-1)+D$1,FALSE)</f>
        <v>Derby</v>
      </c>
      <c r="E298" s="30" t="str">
        <f ca="1">VLOOKUP($B298,INDIRECT("data!$"&amp;G282&amp;"$3:$CZ$554"),$D282-3*(B281-1)+E$1,FALSE)</f>
        <v>Ipswich</v>
      </c>
      <c r="F298" s="29">
        <f ca="1">VLOOKUP($B298,INDIRECT("data!$"&amp;G282&amp;"$3:$CZ$554"),$D282-3*(B281-1)+F$1,FALSE)</f>
        <v>2</v>
      </c>
      <c r="G298" s="29">
        <f ca="1">VLOOKUP($B298,INDIRECT("data!$"&amp;G282&amp;"$3:$CZ$554"),$D282-3*(B281-1)+G$1,FALSE)</f>
        <v>0</v>
      </c>
      <c r="H298" s="15" t="str">
        <f ca="1">VLOOKUP($B298,INDIRECT("data!$"&amp;G282&amp;"$3:$CZ$554"),$D282-3*(B281-1)+H$1,FALSE)</f>
        <v>H</v>
      </c>
      <c r="I298" s="29">
        <f ca="1">VLOOKUP($B298,INDIRECT("data!$"&amp;G282&amp;"$3:$CZ$554"),$D282-3*(B281-1)+I$1,FALSE)</f>
        <v>0</v>
      </c>
      <c r="J298" s="29">
        <f ca="1">VLOOKUP($B298,INDIRECT("data!$"&amp;G282&amp;"$3:$CZ$554"),$D282-3*(B281-1)+J$1,FALSE)</f>
        <v>0</v>
      </c>
      <c r="K298" s="15" t="str">
        <f ca="1">VLOOKUP($B298,INDIRECT("data!$"&amp;G282&amp;"$3:$CZ$554"),$D282-3*(B281-1)+K$1,FALSE)</f>
        <v>D</v>
      </c>
      <c r="L298" s="30" t="str">
        <f ca="1">VLOOKUP($B298,INDIRECT("data!$"&amp;G282&amp;"$3:$CZ$554"),$D282-3*(B281-1)+L$1,FALSE)</f>
        <v>S Duncan</v>
      </c>
      <c r="M298" s="45">
        <f ca="1">VLOOKUP($B298,INDIRECT("data!$"&amp;G282&amp;"$3:$CZ$554"),$D282-3*(B281-1)+M$1,FALSE)</f>
        <v>10</v>
      </c>
      <c r="N298" s="45">
        <f ca="1">VLOOKUP($B298,INDIRECT("data!$"&amp;G282&amp;"$3:$CZ$554"),$D282-3*(B281-1)+N$1,FALSE)</f>
        <v>11</v>
      </c>
      <c r="O298" s="45">
        <f ca="1">VLOOKUP($B298,INDIRECT("data!$"&amp;G282&amp;"$3:$CZ$554"),$D282-3*(B281-1)+O$1,FALSE)</f>
        <v>2</v>
      </c>
      <c r="P298" s="45">
        <f ca="1">VLOOKUP($B298,INDIRECT("data!$"&amp;G282&amp;"$3:$CZ$554"),$D282-3*(B281-1)+P$1,FALSE)</f>
        <v>2</v>
      </c>
      <c r="Q298" s="45">
        <f ca="1">VLOOKUP($B298,INDIRECT("data!$"&amp;G282&amp;"$3:$CZ$554"),$D282-3*(B281-1)+Q$1,FALSE)</f>
        <v>10</v>
      </c>
      <c r="R298" s="45">
        <f ca="1">VLOOKUP($B298,INDIRECT("data!$"&amp;G282&amp;"$3:$CZ$554"),$D282-3*(B281-1)+R$1,FALSE)</f>
        <v>10</v>
      </c>
      <c r="S298" s="45">
        <f ca="1">VLOOKUP($B298,INDIRECT("data!$"&amp;G282&amp;"$3:$CZ$554"),$D282-3*(B281-1)+S$1,FALSE)</f>
        <v>4</v>
      </c>
      <c r="T298" s="45">
        <f ca="1">VLOOKUP($B298,INDIRECT("data!$"&amp;G282&amp;"$3:$CZ$554"),$D282-3*(B281-1)+T$1,FALSE)</f>
        <v>4</v>
      </c>
      <c r="U298" s="45">
        <f ca="1">VLOOKUP($B298,INDIRECT("data!$"&amp;G282&amp;"$3:$CZ$554"),$D282-3*(B281-1)+U$1,FALSE)</f>
        <v>2</v>
      </c>
      <c r="V298" s="45">
        <f ca="1">VLOOKUP($B298,INDIRECT("data!$"&amp;G282&amp;"$3:$CZ$554"),$D282-3*(B281-1)+V$1,FALSE)</f>
        <v>2</v>
      </c>
      <c r="W298" s="45">
        <f ca="1">VLOOKUP($B298,INDIRECT("data!$"&amp;G282&amp;"$3:$CZ$554"),$D282-3*(B281-1)+W$1,FALSE)</f>
        <v>0</v>
      </c>
      <c r="X298" s="45">
        <f ca="1">VLOOKUP($B298,INDIRECT("data!$"&amp;G282&amp;"$3:$CZ$554"),$D282-3*(B281-1)+X$1,FALSE)</f>
        <v>0</v>
      </c>
      <c r="Y298" s="47">
        <f ca="1">VLOOKUP($B298,INDIRECT("data!$"&amp;G282&amp;"$3:$CZ$554"),$D282-3*(B281-1)+Y$1,FALSE)</f>
        <v>1.9</v>
      </c>
      <c r="Z298" s="47">
        <f ca="1">VLOOKUP($B298,INDIRECT("data!$"&amp;G282&amp;"$3:$CZ$554"),$D282-3*(B281-1)+Z$1,FALSE)</f>
        <v>3.4</v>
      </c>
      <c r="AA298" s="47">
        <f ca="1">VLOOKUP($B298,INDIRECT("data!$"&amp;G282&amp;"$3:$CZ$554"),$D282-3*(B281-1)+AA$1,FALSE)</f>
        <v>4.75</v>
      </c>
      <c r="AB298" s="47">
        <f ca="1">VLOOKUP($B298,INDIRECT("data!$"&amp;G282&amp;"$3:$CZ$554"),$D282-3*(B281-1)+AB$1,FALSE)</f>
        <v>1.91</v>
      </c>
      <c r="AC298" s="47">
        <f ca="1">VLOOKUP($B298,INDIRECT("data!$"&amp;G282&amp;"$3:$CZ$554"),$D282-3*(B281-1)+AC$1,FALSE)</f>
        <v>3.48</v>
      </c>
      <c r="AD298" s="47">
        <f ca="1">VLOOKUP($B298,INDIRECT("data!$"&amp;G282&amp;"$3:$CZ$554"),$D282-3*(B281-1)+AD$1,FALSE)</f>
        <v>4.67</v>
      </c>
      <c r="AE298" s="47">
        <f ca="1">VLOOKUP($B298,INDIRECT("data!$"&amp;G282&amp;"$3:$CZ$554"),$D282-3*(B281-1)+AE$1,FALSE)</f>
        <v>2.0699999999999998</v>
      </c>
      <c r="AF298" s="47">
        <f ca="1">VLOOKUP($B298,INDIRECT("data!$"&amp;G282&amp;"$3:$CZ$554"),$D282-3*(B281-1)+AF$1,FALSE)</f>
        <v>1.75</v>
      </c>
      <c r="AG298" s="65">
        <f t="shared" ca="1" si="623"/>
        <v>2</v>
      </c>
      <c r="AH298" s="65">
        <f t="shared" ca="1" si="624"/>
        <v>0</v>
      </c>
      <c r="AI298" s="65">
        <f t="shared" ca="1" si="625"/>
        <v>2</v>
      </c>
      <c r="AJ298" s="65">
        <f t="shared" ca="1" si="626"/>
        <v>2</v>
      </c>
      <c r="AK298" s="65">
        <f t="shared" ca="1" si="627"/>
        <v>0</v>
      </c>
      <c r="AL298" s="66" t="str">
        <f t="shared" ca="1" si="628"/>
        <v>H</v>
      </c>
      <c r="AM298" s="66" t="str">
        <f t="shared" ca="1" si="629"/>
        <v>D-H</v>
      </c>
      <c r="AN298" s="65">
        <f t="shared" ca="1" si="630"/>
        <v>0</v>
      </c>
      <c r="AO298" s="65">
        <f t="shared" ca="1" si="631"/>
        <v>0</v>
      </c>
      <c r="AP298" s="65">
        <f t="shared" ca="1" si="632"/>
        <v>0</v>
      </c>
      <c r="AQ298" s="65">
        <f t="shared" ca="1" si="633"/>
        <v>1</v>
      </c>
      <c r="AR298" s="65">
        <f t="shared" ca="1" si="634"/>
        <v>0</v>
      </c>
      <c r="AS298" s="65">
        <f t="shared" ca="1" si="635"/>
        <v>0</v>
      </c>
      <c r="AT298" s="65">
        <f t="shared" ca="1" si="636"/>
        <v>0</v>
      </c>
    </row>
    <row r="299" spans="1:46" ht="18" customHeight="1" x14ac:dyDescent="0.25">
      <c r="A299" s="49" t="str">
        <f ca="1">CONCATENATE(B293,"-",B299)</f>
        <v>Ipswich-Away-6</v>
      </c>
      <c r="B299" s="37">
        <v>6</v>
      </c>
      <c r="C299" s="41">
        <f ca="1">VLOOKUP($B299,INDIRECT("data!$"&amp;G282&amp;"$3:$CZ$554"),$D282-3*(B281-1)+C$1,FALSE)</f>
        <v>43323</v>
      </c>
      <c r="D299" s="30" t="str">
        <f ca="1">VLOOKUP($B299,INDIRECT("data!$"&amp;G282&amp;"$3:$CZ$554"),$D282-3*(B281-1)+D$1,FALSE)</f>
        <v>Rotherham</v>
      </c>
      <c r="E299" s="30" t="str">
        <f ca="1">VLOOKUP($B299,INDIRECT("data!$"&amp;G282&amp;"$3:$CZ$554"),$D282-3*(B281-1)+E$1,FALSE)</f>
        <v>Ipswich</v>
      </c>
      <c r="F299" s="29">
        <f ca="1">VLOOKUP($B299,INDIRECT("data!$"&amp;G282&amp;"$3:$CZ$554"),$D282-3*(B281-1)+F$1,FALSE)</f>
        <v>1</v>
      </c>
      <c r="G299" s="29">
        <f ca="1">VLOOKUP($B299,INDIRECT("data!$"&amp;G282&amp;"$3:$CZ$554"),$D282-3*(B281-1)+G$1,FALSE)</f>
        <v>0</v>
      </c>
      <c r="H299" s="15" t="str">
        <f ca="1">VLOOKUP($B299,INDIRECT("data!$"&amp;G282&amp;"$3:$CZ$554"),$D282-3*(B281-1)+H$1,FALSE)</f>
        <v>H</v>
      </c>
      <c r="I299" s="29">
        <f ca="1">VLOOKUP($B299,INDIRECT("data!$"&amp;G282&amp;"$3:$CZ$554"),$D282-3*(B281-1)+I$1,FALSE)</f>
        <v>0</v>
      </c>
      <c r="J299" s="29">
        <f ca="1">VLOOKUP($B299,INDIRECT("data!$"&amp;G282&amp;"$3:$CZ$554"),$D282-3*(B281-1)+J$1,FALSE)</f>
        <v>0</v>
      </c>
      <c r="K299" s="15" t="str">
        <f ca="1">VLOOKUP($B299,INDIRECT("data!$"&amp;G282&amp;"$3:$CZ$554"),$D282-3*(B281-1)+K$1,FALSE)</f>
        <v>D</v>
      </c>
      <c r="L299" s="30" t="str">
        <f ca="1">VLOOKUP($B299,INDIRECT("data!$"&amp;G282&amp;"$3:$CZ$554"),$D282-3*(B281-1)+L$1,FALSE)</f>
        <v>D Webb</v>
      </c>
      <c r="M299" s="45">
        <f ca="1">VLOOKUP($B299,INDIRECT("data!$"&amp;G282&amp;"$3:$CZ$554"),$D282-3*(B281-1)+M$1,FALSE)</f>
        <v>10</v>
      </c>
      <c r="N299" s="45">
        <f ca="1">VLOOKUP($B299,INDIRECT("data!$"&amp;G282&amp;"$3:$CZ$554"),$D282-3*(B281-1)+N$1,FALSE)</f>
        <v>16</v>
      </c>
      <c r="O299" s="45">
        <f ca="1">VLOOKUP($B299,INDIRECT("data!$"&amp;G282&amp;"$3:$CZ$554"),$D282-3*(B281-1)+O$1,FALSE)</f>
        <v>4</v>
      </c>
      <c r="P299" s="45">
        <f ca="1">VLOOKUP($B299,INDIRECT("data!$"&amp;G282&amp;"$3:$CZ$554"),$D282-3*(B281-1)+P$1,FALSE)</f>
        <v>3</v>
      </c>
      <c r="Q299" s="45">
        <f ca="1">VLOOKUP($B299,INDIRECT("data!$"&amp;G282&amp;"$3:$CZ$554"),$D282-3*(B281-1)+Q$1,FALSE)</f>
        <v>8</v>
      </c>
      <c r="R299" s="45">
        <f ca="1">VLOOKUP($B299,INDIRECT("data!$"&amp;G282&amp;"$3:$CZ$554"),$D282-3*(B281-1)+R$1,FALSE)</f>
        <v>9</v>
      </c>
      <c r="S299" s="45">
        <f ca="1">VLOOKUP($B299,INDIRECT("data!$"&amp;G282&amp;"$3:$CZ$554"),$D282-3*(B281-1)+S$1,FALSE)</f>
        <v>0</v>
      </c>
      <c r="T299" s="45">
        <f ca="1">VLOOKUP($B299,INDIRECT("data!$"&amp;G282&amp;"$3:$CZ$554"),$D282-3*(B281-1)+T$1,FALSE)</f>
        <v>12</v>
      </c>
      <c r="U299" s="45">
        <f ca="1">VLOOKUP($B299,INDIRECT("data!$"&amp;G282&amp;"$3:$CZ$554"),$D282-3*(B281-1)+U$1,FALSE)</f>
        <v>2</v>
      </c>
      <c r="V299" s="45">
        <f ca="1">VLOOKUP($B299,INDIRECT("data!$"&amp;G282&amp;"$3:$CZ$554"),$D282-3*(B281-1)+V$1,FALSE)</f>
        <v>0</v>
      </c>
      <c r="W299" s="45">
        <f ca="1">VLOOKUP($B299,INDIRECT("data!$"&amp;G282&amp;"$3:$CZ$554"),$D282-3*(B281-1)+W$1,FALSE)</f>
        <v>0</v>
      </c>
      <c r="X299" s="45">
        <f ca="1">VLOOKUP($B299,INDIRECT("data!$"&amp;G282&amp;"$3:$CZ$554"),$D282-3*(B281-1)+X$1,FALSE)</f>
        <v>0</v>
      </c>
      <c r="Y299" s="47">
        <f ca="1">VLOOKUP($B299,INDIRECT("data!$"&amp;G282&amp;"$3:$CZ$554"),$D282-3*(B281-1)+Y$1,FALSE)</f>
        <v>2.4</v>
      </c>
      <c r="Z299" s="47">
        <f ca="1">VLOOKUP($B299,INDIRECT("data!$"&amp;G282&amp;"$3:$CZ$554"),$D282-3*(B281-1)+Z$1,FALSE)</f>
        <v>3.3</v>
      </c>
      <c r="AA299" s="47">
        <f ca="1">VLOOKUP($B299,INDIRECT("data!$"&amp;G282&amp;"$3:$CZ$554"),$D282-3*(B281-1)+AA$1,FALSE)</f>
        <v>3.25</v>
      </c>
      <c r="AB299" s="47">
        <f ca="1">VLOOKUP($B299,INDIRECT("data!$"&amp;G282&amp;"$3:$CZ$554"),$D282-3*(B281-1)+AB$1,FALSE)</f>
        <v>2.37</v>
      </c>
      <c r="AC299" s="47">
        <f ca="1">VLOOKUP($B299,INDIRECT("data!$"&amp;G282&amp;"$3:$CZ$554"),$D282-3*(B281-1)+AC$1,FALSE)</f>
        <v>3.39</v>
      </c>
      <c r="AD299" s="47">
        <f ca="1">VLOOKUP($B299,INDIRECT("data!$"&amp;G282&amp;"$3:$CZ$554"),$D282-3*(B281-1)+AD$1,FALSE)</f>
        <v>3.24</v>
      </c>
      <c r="AE299" s="47">
        <f ca="1">VLOOKUP($B299,INDIRECT("data!$"&amp;G282&amp;"$3:$CZ$554"),$D282-3*(B281-1)+AE$1,FALSE)</f>
        <v>2.2200000000000002</v>
      </c>
      <c r="AF299" s="47">
        <f ca="1">VLOOKUP($B299,INDIRECT("data!$"&amp;G282&amp;"$3:$CZ$554"),$D282-3*(B281-1)+AF$1,FALSE)</f>
        <v>1.63</v>
      </c>
      <c r="AG299" s="65">
        <f t="shared" ca="1" si="623"/>
        <v>1</v>
      </c>
      <c r="AH299" s="65">
        <f t="shared" ca="1" si="624"/>
        <v>0</v>
      </c>
      <c r="AI299" s="65">
        <f t="shared" ca="1" si="625"/>
        <v>1</v>
      </c>
      <c r="AJ299" s="65">
        <f t="shared" ca="1" si="626"/>
        <v>1</v>
      </c>
      <c r="AK299" s="65">
        <f t="shared" ca="1" si="627"/>
        <v>0</v>
      </c>
      <c r="AL299" s="66" t="str">
        <f t="shared" ca="1" si="628"/>
        <v>H</v>
      </c>
      <c r="AM299" s="66" t="str">
        <f t="shared" ca="1" si="629"/>
        <v>D-H</v>
      </c>
      <c r="AN299" s="65">
        <f t="shared" ca="1" si="630"/>
        <v>0</v>
      </c>
      <c r="AO299" s="65">
        <f t="shared" ca="1" si="631"/>
        <v>0</v>
      </c>
      <c r="AP299" s="65">
        <f t="shared" ca="1" si="632"/>
        <v>0</v>
      </c>
      <c r="AQ299" s="65">
        <f t="shared" ca="1" si="633"/>
        <v>1</v>
      </c>
      <c r="AR299" s="65">
        <f t="shared" ca="1" si="634"/>
        <v>0</v>
      </c>
      <c r="AS299" s="65">
        <f t="shared" ca="1" si="635"/>
        <v>0</v>
      </c>
      <c r="AT299" s="65">
        <f t="shared" ca="1" si="636"/>
        <v>0</v>
      </c>
    </row>
    <row r="300" spans="1:46" ht="18" customHeight="1" x14ac:dyDescent="0.25">
      <c r="A300" s="49" t="str">
        <f ca="1">CONCATENATE(B293,"-",B300)</f>
        <v>Ipswich-Away-7</v>
      </c>
      <c r="B300" s="37">
        <v>7</v>
      </c>
      <c r="C300" s="41" t="e">
        <f ca="1">VLOOKUP($B300,INDIRECT("data!$"&amp;G282&amp;"$3:$CZ$554"),$D282-3*(B281-1)+C$1,FALSE)</f>
        <v>#N/A</v>
      </c>
      <c r="D300" s="30" t="e">
        <f ca="1">VLOOKUP($B300,INDIRECT("data!$"&amp;G282&amp;"$3:$CZ$554"),$D282-3*(B281-1)+D$1,FALSE)</f>
        <v>#N/A</v>
      </c>
      <c r="E300" s="30" t="e">
        <f ca="1">VLOOKUP($B300,INDIRECT("data!$"&amp;G282&amp;"$3:$CZ$554"),$D282-3*(B281-1)+E$1,FALSE)</f>
        <v>#N/A</v>
      </c>
      <c r="F300" s="29" t="e">
        <f ca="1">VLOOKUP($B300,INDIRECT("data!$"&amp;G282&amp;"$3:$CZ$554"),$D282-3*(B281-1)+F$1,FALSE)</f>
        <v>#N/A</v>
      </c>
      <c r="G300" s="29" t="e">
        <f ca="1">VLOOKUP($B300,INDIRECT("data!$"&amp;G282&amp;"$3:$CZ$554"),$D282-3*(B281-1)+G$1,FALSE)</f>
        <v>#N/A</v>
      </c>
      <c r="H300" s="15" t="e">
        <f ca="1">VLOOKUP($B300,INDIRECT("data!$"&amp;G282&amp;"$3:$CZ$554"),$D282-3*(B281-1)+H$1,FALSE)</f>
        <v>#N/A</v>
      </c>
      <c r="I300" s="29" t="e">
        <f ca="1">VLOOKUP($B300,INDIRECT("data!$"&amp;G282&amp;"$3:$CZ$554"),$D282-3*(B281-1)+I$1,FALSE)</f>
        <v>#N/A</v>
      </c>
      <c r="J300" s="29" t="e">
        <f ca="1">VLOOKUP($B300,INDIRECT("data!$"&amp;G282&amp;"$3:$CZ$554"),$D282-3*(B281-1)+J$1,FALSE)</f>
        <v>#N/A</v>
      </c>
      <c r="K300" s="15" t="e">
        <f ca="1">VLOOKUP($B300,INDIRECT("data!$"&amp;G282&amp;"$3:$CZ$554"),$D282-3*(B281-1)+K$1,FALSE)</f>
        <v>#N/A</v>
      </c>
      <c r="L300" s="30" t="e">
        <f ca="1">VLOOKUP($B300,INDIRECT("data!$"&amp;G282&amp;"$3:$CZ$554"),$D282-3*(B281-1)+L$1,FALSE)</f>
        <v>#N/A</v>
      </c>
      <c r="M300" s="45" t="e">
        <f ca="1">VLOOKUP($B300,INDIRECT("data!$"&amp;G282&amp;"$3:$CZ$554"),$D282-3*(B281-1)+M$1,FALSE)</f>
        <v>#N/A</v>
      </c>
      <c r="N300" s="45" t="e">
        <f ca="1">VLOOKUP($B300,INDIRECT("data!$"&amp;G282&amp;"$3:$CZ$554"),$D282-3*(B281-1)+N$1,FALSE)</f>
        <v>#N/A</v>
      </c>
      <c r="O300" s="45" t="e">
        <f ca="1">VLOOKUP($B300,INDIRECT("data!$"&amp;G282&amp;"$3:$CZ$554"),$D282-3*(B281-1)+O$1,FALSE)</f>
        <v>#N/A</v>
      </c>
      <c r="P300" s="45" t="e">
        <f ca="1">VLOOKUP($B300,INDIRECT("data!$"&amp;G282&amp;"$3:$CZ$554"),$D282-3*(B281-1)+P$1,FALSE)</f>
        <v>#N/A</v>
      </c>
      <c r="Q300" s="45" t="e">
        <f ca="1">VLOOKUP($B300,INDIRECT("data!$"&amp;G282&amp;"$3:$CZ$554"),$D282-3*(B281-1)+Q$1,FALSE)</f>
        <v>#N/A</v>
      </c>
      <c r="R300" s="45" t="e">
        <f ca="1">VLOOKUP($B300,INDIRECT("data!$"&amp;G282&amp;"$3:$CZ$554"),$D282-3*(B281-1)+R$1,FALSE)</f>
        <v>#N/A</v>
      </c>
      <c r="S300" s="45" t="e">
        <f ca="1">VLOOKUP($B300,INDIRECT("data!$"&amp;G282&amp;"$3:$CZ$554"),$D282-3*(B281-1)+S$1,FALSE)</f>
        <v>#N/A</v>
      </c>
      <c r="T300" s="45" t="e">
        <f ca="1">VLOOKUP($B300,INDIRECT("data!$"&amp;G282&amp;"$3:$CZ$554"),$D282-3*(B281-1)+T$1,FALSE)</f>
        <v>#N/A</v>
      </c>
      <c r="U300" s="45" t="e">
        <f ca="1">VLOOKUP($B300,INDIRECT("data!$"&amp;G282&amp;"$3:$CZ$554"),$D282-3*(B281-1)+U$1,FALSE)</f>
        <v>#N/A</v>
      </c>
      <c r="V300" s="45" t="e">
        <f ca="1">VLOOKUP($B300,INDIRECT("data!$"&amp;G282&amp;"$3:$CZ$554"),$D282-3*(B281-1)+V$1,FALSE)</f>
        <v>#N/A</v>
      </c>
      <c r="W300" s="45" t="e">
        <f ca="1">VLOOKUP($B300,INDIRECT("data!$"&amp;G282&amp;"$3:$CZ$554"),$D282-3*(B281-1)+W$1,FALSE)</f>
        <v>#N/A</v>
      </c>
      <c r="X300" s="45" t="e">
        <f ca="1">VLOOKUP($B300,INDIRECT("data!$"&amp;G282&amp;"$3:$CZ$554"),$D282-3*(B281-1)+X$1,FALSE)</f>
        <v>#N/A</v>
      </c>
      <c r="Y300" s="47" t="e">
        <f ca="1">VLOOKUP($B300,INDIRECT("data!$"&amp;G282&amp;"$3:$CZ$554"),$D282-3*(B281-1)+Y$1,FALSE)</f>
        <v>#N/A</v>
      </c>
      <c r="Z300" s="47" t="e">
        <f ca="1">VLOOKUP($B300,INDIRECT("data!$"&amp;G282&amp;"$3:$CZ$554"),$D282-3*(B281-1)+Z$1,FALSE)</f>
        <v>#N/A</v>
      </c>
      <c r="AA300" s="47" t="e">
        <f ca="1">VLOOKUP($B300,INDIRECT("data!$"&amp;G282&amp;"$3:$CZ$554"),$D282-3*(B281-1)+AA$1,FALSE)</f>
        <v>#N/A</v>
      </c>
      <c r="AB300" s="47" t="e">
        <f ca="1">VLOOKUP($B300,INDIRECT("data!$"&amp;G282&amp;"$3:$CZ$554"),$D282-3*(B281-1)+AB$1,FALSE)</f>
        <v>#N/A</v>
      </c>
      <c r="AC300" s="47" t="e">
        <f ca="1">VLOOKUP($B300,INDIRECT("data!$"&amp;G282&amp;"$3:$CZ$554"),$D282-3*(B281-1)+AC$1,FALSE)</f>
        <v>#N/A</v>
      </c>
      <c r="AD300" s="47" t="e">
        <f ca="1">VLOOKUP($B300,INDIRECT("data!$"&amp;G282&amp;"$3:$CZ$554"),$D282-3*(B281-1)+AD$1,FALSE)</f>
        <v>#N/A</v>
      </c>
      <c r="AE300" s="47" t="e">
        <f ca="1">VLOOKUP($B300,INDIRECT("data!$"&amp;G282&amp;"$3:$CZ$554"),$D282-3*(B281-1)+AE$1,FALSE)</f>
        <v>#N/A</v>
      </c>
      <c r="AF300" s="47" t="e">
        <f ca="1">VLOOKUP($B300,INDIRECT("data!$"&amp;G282&amp;"$3:$CZ$554"),$D282-3*(B281-1)+AF$1,FALSE)</f>
        <v>#N/A</v>
      </c>
      <c r="AG300" s="65" t="e">
        <f t="shared" ca="1" si="623"/>
        <v>#N/A</v>
      </c>
      <c r="AH300" s="65" t="e">
        <f t="shared" ca="1" si="624"/>
        <v>#N/A</v>
      </c>
      <c r="AI300" s="65" t="e">
        <f t="shared" ca="1" si="625"/>
        <v>#N/A</v>
      </c>
      <c r="AJ300" s="65" t="e">
        <f t="shared" ca="1" si="626"/>
        <v>#N/A</v>
      </c>
      <c r="AK300" s="65" t="e">
        <f t="shared" ca="1" si="627"/>
        <v>#N/A</v>
      </c>
      <c r="AL300" s="66" t="e">
        <f t="shared" ca="1" si="628"/>
        <v>#N/A</v>
      </c>
      <c r="AM300" s="66" t="e">
        <f t="shared" ca="1" si="629"/>
        <v>#N/A</v>
      </c>
      <c r="AN300" s="65" t="e">
        <f t="shared" ca="1" si="630"/>
        <v>#N/A</v>
      </c>
      <c r="AO300" s="65" t="e">
        <f t="shared" ca="1" si="631"/>
        <v>#N/A</v>
      </c>
      <c r="AP300" s="65" t="e">
        <f t="shared" ca="1" si="632"/>
        <v>#N/A</v>
      </c>
      <c r="AQ300" s="65" t="e">
        <f t="shared" ca="1" si="633"/>
        <v>#N/A</v>
      </c>
      <c r="AR300" s="65" t="e">
        <f t="shared" ca="1" si="634"/>
        <v>#N/A</v>
      </c>
      <c r="AS300" s="65" t="e">
        <f t="shared" ca="1" si="635"/>
        <v>#N/A</v>
      </c>
      <c r="AT300" s="65" t="e">
        <f t="shared" ca="1" si="636"/>
        <v>#N/A</v>
      </c>
    </row>
    <row r="301" spans="1:46" ht="18" customHeight="1" x14ac:dyDescent="0.25">
      <c r="A301" s="49" t="str">
        <f ca="1">CONCATENATE(B293,"-",B301)</f>
        <v>Ipswich-Away-8</v>
      </c>
      <c r="B301" s="37">
        <v>8</v>
      </c>
      <c r="C301" s="41" t="e">
        <f ca="1">VLOOKUP($B301,INDIRECT("data!$"&amp;G282&amp;"$3:$CZ$554"),$D282-3*(B281-1)+C$1,FALSE)</f>
        <v>#N/A</v>
      </c>
      <c r="D301" s="30" t="e">
        <f ca="1">VLOOKUP($B301,INDIRECT("data!$"&amp;G282&amp;"$3:$CZ$554"),$D282-3*(B281-1)+D$1,FALSE)</f>
        <v>#N/A</v>
      </c>
      <c r="E301" s="30" t="e">
        <f ca="1">VLOOKUP($B301,INDIRECT("data!$"&amp;G282&amp;"$3:$CZ$554"),$D282-3*(B281-1)+E$1,FALSE)</f>
        <v>#N/A</v>
      </c>
      <c r="F301" s="29" t="e">
        <f ca="1">VLOOKUP($B301,INDIRECT("data!$"&amp;G282&amp;"$3:$CZ$554"),$D282-3*(B281-1)+F$1,FALSE)</f>
        <v>#N/A</v>
      </c>
      <c r="G301" s="29" t="e">
        <f ca="1">VLOOKUP($B301,INDIRECT("data!$"&amp;G282&amp;"$3:$CZ$554"),$D282-3*(B281-1)+G$1,FALSE)</f>
        <v>#N/A</v>
      </c>
      <c r="H301" s="15" t="e">
        <f ca="1">VLOOKUP($B301,INDIRECT("data!$"&amp;G282&amp;"$3:$CZ$554"),$D282-3*(B281-1)+H$1,FALSE)</f>
        <v>#N/A</v>
      </c>
      <c r="I301" s="29" t="e">
        <f ca="1">VLOOKUP($B301,INDIRECT("data!$"&amp;G282&amp;"$3:$CZ$554"),$D282-3*(B281-1)+I$1,FALSE)</f>
        <v>#N/A</v>
      </c>
      <c r="J301" s="29" t="e">
        <f ca="1">VLOOKUP($B301,INDIRECT("data!$"&amp;G282&amp;"$3:$CZ$554"),$D282-3*(B281-1)+J$1,FALSE)</f>
        <v>#N/A</v>
      </c>
      <c r="K301" s="15" t="e">
        <f ca="1">VLOOKUP($B301,INDIRECT("data!$"&amp;G282&amp;"$3:$CZ$554"),$D282-3*(B281-1)+K$1,FALSE)</f>
        <v>#N/A</v>
      </c>
      <c r="L301" s="30" t="e">
        <f ca="1">VLOOKUP($B301,INDIRECT("data!$"&amp;G282&amp;"$3:$CZ$554"),$D282-3*(B281-1)+L$1,FALSE)</f>
        <v>#N/A</v>
      </c>
      <c r="M301" s="45" t="e">
        <f ca="1">VLOOKUP($B301,INDIRECT("data!$"&amp;G282&amp;"$3:$CZ$554"),$D282-3*(B281-1)+M$1,FALSE)</f>
        <v>#N/A</v>
      </c>
      <c r="N301" s="45" t="e">
        <f ca="1">VLOOKUP($B301,INDIRECT("data!$"&amp;G282&amp;"$3:$CZ$554"),$D282-3*(B281-1)+N$1,FALSE)</f>
        <v>#N/A</v>
      </c>
      <c r="O301" s="45" t="e">
        <f ca="1">VLOOKUP($B301,INDIRECT("data!$"&amp;G282&amp;"$3:$CZ$554"),$D282-3*(B281-1)+O$1,FALSE)</f>
        <v>#N/A</v>
      </c>
      <c r="P301" s="45" t="e">
        <f ca="1">VLOOKUP($B301,INDIRECT("data!$"&amp;G282&amp;"$3:$CZ$554"),$D282-3*(B281-1)+P$1,FALSE)</f>
        <v>#N/A</v>
      </c>
      <c r="Q301" s="45" t="e">
        <f ca="1">VLOOKUP($B301,INDIRECT("data!$"&amp;G282&amp;"$3:$CZ$554"),$D282-3*(B281-1)+Q$1,FALSE)</f>
        <v>#N/A</v>
      </c>
      <c r="R301" s="45" t="e">
        <f ca="1">VLOOKUP($B301,INDIRECT("data!$"&amp;G282&amp;"$3:$CZ$554"),$D282-3*(B281-1)+R$1,FALSE)</f>
        <v>#N/A</v>
      </c>
      <c r="S301" s="45" t="e">
        <f ca="1">VLOOKUP($B301,INDIRECT("data!$"&amp;G282&amp;"$3:$CZ$554"),$D282-3*(B281-1)+S$1,FALSE)</f>
        <v>#N/A</v>
      </c>
      <c r="T301" s="45" t="e">
        <f ca="1">VLOOKUP($B301,INDIRECT("data!$"&amp;G282&amp;"$3:$CZ$554"),$D282-3*(B281-1)+T$1,FALSE)</f>
        <v>#N/A</v>
      </c>
      <c r="U301" s="45" t="e">
        <f ca="1">VLOOKUP($B301,INDIRECT("data!$"&amp;G282&amp;"$3:$CZ$554"),$D282-3*(B281-1)+U$1,FALSE)</f>
        <v>#N/A</v>
      </c>
      <c r="V301" s="45" t="e">
        <f ca="1">VLOOKUP($B301,INDIRECT("data!$"&amp;G282&amp;"$3:$CZ$554"),$D282-3*(B281-1)+V$1,FALSE)</f>
        <v>#N/A</v>
      </c>
      <c r="W301" s="45" t="e">
        <f ca="1">VLOOKUP($B301,INDIRECT("data!$"&amp;G282&amp;"$3:$CZ$554"),$D282-3*(B281-1)+W$1,FALSE)</f>
        <v>#N/A</v>
      </c>
      <c r="X301" s="45" t="e">
        <f ca="1">VLOOKUP($B301,INDIRECT("data!$"&amp;G282&amp;"$3:$CZ$554"),$D282-3*(B281-1)+X$1,FALSE)</f>
        <v>#N/A</v>
      </c>
      <c r="Y301" s="47" t="e">
        <f ca="1">VLOOKUP($B301,INDIRECT("data!$"&amp;G282&amp;"$3:$CZ$554"),$D282-3*(B281-1)+Y$1,FALSE)</f>
        <v>#N/A</v>
      </c>
      <c r="Z301" s="47" t="e">
        <f ca="1">VLOOKUP($B301,INDIRECT("data!$"&amp;G282&amp;"$3:$CZ$554"),$D282-3*(B281-1)+Z$1,FALSE)</f>
        <v>#N/A</v>
      </c>
      <c r="AA301" s="47" t="e">
        <f ca="1">VLOOKUP($B301,INDIRECT("data!$"&amp;G282&amp;"$3:$CZ$554"),$D282-3*(B281-1)+AA$1,FALSE)</f>
        <v>#N/A</v>
      </c>
      <c r="AB301" s="47" t="e">
        <f ca="1">VLOOKUP($B301,INDIRECT("data!$"&amp;G282&amp;"$3:$CZ$554"),$D282-3*(B281-1)+AB$1,FALSE)</f>
        <v>#N/A</v>
      </c>
      <c r="AC301" s="47" t="e">
        <f ca="1">VLOOKUP($B301,INDIRECT("data!$"&amp;G282&amp;"$3:$CZ$554"),$D282-3*(B281-1)+AC$1,FALSE)</f>
        <v>#N/A</v>
      </c>
      <c r="AD301" s="47" t="e">
        <f ca="1">VLOOKUP($B301,INDIRECT("data!$"&amp;G282&amp;"$3:$CZ$554"),$D282-3*(B281-1)+AD$1,FALSE)</f>
        <v>#N/A</v>
      </c>
      <c r="AE301" s="47" t="e">
        <f ca="1">VLOOKUP($B301,INDIRECT("data!$"&amp;G282&amp;"$3:$CZ$554"),$D282-3*(B281-1)+AE$1,FALSE)</f>
        <v>#N/A</v>
      </c>
      <c r="AF301" s="47" t="e">
        <f ca="1">VLOOKUP($B301,INDIRECT("data!$"&amp;G282&amp;"$3:$CZ$554"),$D282-3*(B281-1)+AF$1,FALSE)</f>
        <v>#N/A</v>
      </c>
      <c r="AG301" s="65" t="e">
        <f t="shared" ca="1" si="623"/>
        <v>#N/A</v>
      </c>
      <c r="AH301" s="65" t="e">
        <f t="shared" ca="1" si="624"/>
        <v>#N/A</v>
      </c>
      <c r="AI301" s="65" t="e">
        <f t="shared" ca="1" si="625"/>
        <v>#N/A</v>
      </c>
      <c r="AJ301" s="65" t="e">
        <f t="shared" ca="1" si="626"/>
        <v>#N/A</v>
      </c>
      <c r="AK301" s="65" t="e">
        <f t="shared" ca="1" si="627"/>
        <v>#N/A</v>
      </c>
      <c r="AL301" s="66" t="e">
        <f t="shared" ca="1" si="628"/>
        <v>#N/A</v>
      </c>
      <c r="AM301" s="66" t="e">
        <f t="shared" ca="1" si="629"/>
        <v>#N/A</v>
      </c>
      <c r="AN301" s="65" t="e">
        <f t="shared" ca="1" si="630"/>
        <v>#N/A</v>
      </c>
      <c r="AO301" s="65" t="e">
        <f t="shared" ca="1" si="631"/>
        <v>#N/A</v>
      </c>
      <c r="AP301" s="65" t="e">
        <f t="shared" ca="1" si="632"/>
        <v>#N/A</v>
      </c>
      <c r="AQ301" s="65" t="e">
        <f t="shared" ca="1" si="633"/>
        <v>#N/A</v>
      </c>
      <c r="AR301" s="65" t="e">
        <f t="shared" ca="1" si="634"/>
        <v>#N/A</v>
      </c>
      <c r="AS301" s="65" t="e">
        <f t="shared" ca="1" si="635"/>
        <v>#N/A</v>
      </c>
      <c r="AT301" s="65" t="e">
        <f t="shared" ca="1" si="636"/>
        <v>#N/A</v>
      </c>
    </row>
    <row r="302" spans="1:46" ht="18" customHeight="1" x14ac:dyDescent="0.25">
      <c r="A302" s="50"/>
      <c r="B302" s="42" t="s">
        <v>23</v>
      </c>
      <c r="C302" s="43"/>
      <c r="D302" s="44"/>
      <c r="E302" s="44"/>
      <c r="F302" s="46" t="e">
        <f ca="1">SUM(F294:F301)</f>
        <v>#N/A</v>
      </c>
      <c r="G302" s="46" t="e">
        <f ca="1">SUM(G294:G301)</f>
        <v>#N/A</v>
      </c>
      <c r="H302" s="42"/>
      <c r="I302" s="46" t="e">
        <f t="shared" ref="I302:J302" ca="1" si="637">SUM(I294:I301)</f>
        <v>#N/A</v>
      </c>
      <c r="J302" s="46" t="e">
        <f t="shared" ca="1" si="637"/>
        <v>#N/A</v>
      </c>
      <c r="K302" s="42"/>
      <c r="L302" s="44"/>
      <c r="M302" s="46" t="e">
        <f t="shared" ref="M302:X302" ca="1" si="638">SUM(M294:M301)</f>
        <v>#N/A</v>
      </c>
      <c r="N302" s="46" t="e">
        <f t="shared" ca="1" si="638"/>
        <v>#N/A</v>
      </c>
      <c r="O302" s="46" t="e">
        <f t="shared" ca="1" si="638"/>
        <v>#N/A</v>
      </c>
      <c r="P302" s="46" t="e">
        <f t="shared" ca="1" si="638"/>
        <v>#N/A</v>
      </c>
      <c r="Q302" s="46" t="e">
        <f t="shared" ca="1" si="638"/>
        <v>#N/A</v>
      </c>
      <c r="R302" s="46" t="e">
        <f t="shared" ca="1" si="638"/>
        <v>#N/A</v>
      </c>
      <c r="S302" s="46" t="e">
        <f t="shared" ca="1" si="638"/>
        <v>#N/A</v>
      </c>
      <c r="T302" s="46" t="e">
        <f t="shared" ca="1" si="638"/>
        <v>#N/A</v>
      </c>
      <c r="U302" s="46" t="e">
        <f t="shared" ca="1" si="638"/>
        <v>#N/A</v>
      </c>
      <c r="V302" s="46" t="e">
        <f t="shared" ca="1" si="638"/>
        <v>#N/A</v>
      </c>
      <c r="W302" s="46" t="e">
        <f t="shared" ca="1" si="638"/>
        <v>#N/A</v>
      </c>
      <c r="X302" s="46" t="e">
        <f t="shared" ca="1" si="638"/>
        <v>#N/A</v>
      </c>
      <c r="Y302" s="48"/>
      <c r="Z302" s="48"/>
      <c r="AA302" s="48"/>
      <c r="AB302" s="48"/>
      <c r="AC302" s="48"/>
      <c r="AD302" s="48"/>
      <c r="AE302" s="48"/>
      <c r="AF302" s="48"/>
    </row>
    <row r="303" spans="1:46" ht="18" customHeight="1" x14ac:dyDescent="0.25">
      <c r="A303" s="50"/>
      <c r="B303" s="38" t="str">
        <f ca="1">CONCATENATE(B282,"-All")</f>
        <v>Ipswich-All</v>
      </c>
      <c r="C303" s="40" t="s">
        <v>22</v>
      </c>
      <c r="D303" s="13" t="s">
        <v>50</v>
      </c>
      <c r="E303" s="13" t="s">
        <v>51</v>
      </c>
      <c r="F303" s="13" t="s">
        <v>3</v>
      </c>
      <c r="G303" s="13" t="s">
        <v>4</v>
      </c>
      <c r="H303" s="13" t="s">
        <v>6</v>
      </c>
      <c r="I303" s="13" t="s">
        <v>1</v>
      </c>
      <c r="J303" s="13" t="s">
        <v>2</v>
      </c>
      <c r="K303" s="13" t="s">
        <v>5</v>
      </c>
      <c r="L303" s="13" t="s">
        <v>52</v>
      </c>
      <c r="M303" s="13" t="s">
        <v>53</v>
      </c>
      <c r="N303" s="13" t="s">
        <v>54</v>
      </c>
      <c r="O303" s="13" t="s">
        <v>55</v>
      </c>
      <c r="P303" s="13" t="s">
        <v>56</v>
      </c>
      <c r="Q303" s="13" t="s">
        <v>57</v>
      </c>
      <c r="R303" s="13" t="s">
        <v>58</v>
      </c>
      <c r="S303" s="13" t="s">
        <v>59</v>
      </c>
      <c r="T303" s="13" t="s">
        <v>60</v>
      </c>
      <c r="U303" s="13" t="s">
        <v>61</v>
      </c>
      <c r="V303" s="13" t="s">
        <v>62</v>
      </c>
      <c r="W303" s="13" t="s">
        <v>63</v>
      </c>
      <c r="X303" s="13" t="s">
        <v>64</v>
      </c>
      <c r="Y303" s="13" t="s">
        <v>65</v>
      </c>
      <c r="Z303" s="13" t="s">
        <v>66</v>
      </c>
      <c r="AA303" s="13" t="s">
        <v>67</v>
      </c>
      <c r="AB303" s="13" t="s">
        <v>68</v>
      </c>
      <c r="AC303" s="13" t="s">
        <v>69</v>
      </c>
      <c r="AD303" s="13" t="s">
        <v>70</v>
      </c>
      <c r="AE303" s="13" t="s">
        <v>71</v>
      </c>
      <c r="AF303" s="13" t="s">
        <v>72</v>
      </c>
      <c r="AG303" s="62" t="s">
        <v>140</v>
      </c>
      <c r="AH303" s="62" t="s">
        <v>141</v>
      </c>
      <c r="AI303" s="62" t="s">
        <v>142</v>
      </c>
      <c r="AJ303" s="62" t="s">
        <v>143</v>
      </c>
      <c r="AK303" s="62" t="s">
        <v>144</v>
      </c>
      <c r="AL303" s="63" t="s">
        <v>145</v>
      </c>
      <c r="AM303" s="63" t="s">
        <v>146</v>
      </c>
      <c r="AN303" s="62" t="s">
        <v>147</v>
      </c>
      <c r="AO303" s="64" t="s">
        <v>150</v>
      </c>
      <c r="AP303" s="64" t="s">
        <v>151</v>
      </c>
      <c r="AQ303" s="62" t="s">
        <v>148</v>
      </c>
      <c r="AR303" s="62" t="s">
        <v>149</v>
      </c>
      <c r="AS303" s="62" t="s">
        <v>152</v>
      </c>
      <c r="AT303" s="62" t="s">
        <v>153</v>
      </c>
    </row>
    <row r="304" spans="1:46" ht="18" customHeight="1" x14ac:dyDescent="0.25">
      <c r="A304" s="49" t="str">
        <f ca="1">CONCATENATE(B303,"-",B304)</f>
        <v>Ipswich-All-1</v>
      </c>
      <c r="B304" s="38">
        <v>1</v>
      </c>
      <c r="C304" s="41">
        <f ca="1">VLOOKUP($B304,INDIRECT("data!$"&amp;H282&amp;"$3:$CZ$554"),$E282-3*(B281-1)+C$1,FALSE)</f>
        <v>43379</v>
      </c>
      <c r="D304" s="30" t="str">
        <f ca="1">VLOOKUP($B304,INDIRECT("data!$"&amp;H282&amp;"$3:$CZ$554"),$E282-3*(B281-1)+D$1,FALSE)</f>
        <v>Swansea</v>
      </c>
      <c r="E304" s="30" t="str">
        <f ca="1">VLOOKUP($B304,INDIRECT("data!$"&amp;H282&amp;"$3:$CZ$554"),$E282-3*(B281-1)+E$1,FALSE)</f>
        <v>Ipswich</v>
      </c>
      <c r="F304" s="29">
        <f ca="1">VLOOKUP($B304,INDIRECT("data!$"&amp;H282&amp;"$3:$CZ$554"),$E282-3*(B281-1)+F$1,FALSE)</f>
        <v>2</v>
      </c>
      <c r="G304" s="29">
        <f ca="1">VLOOKUP($B304,INDIRECT("data!$"&amp;H282&amp;"$3:$CZ$554"),$E282-3*(B281-1)+G$1,FALSE)</f>
        <v>3</v>
      </c>
      <c r="H304" s="15" t="str">
        <f ca="1">VLOOKUP($B304,INDIRECT("data!$"&amp;H282&amp;"$3:$CZ$554"),$E282-3*(B281-1)+H$1,FALSE)</f>
        <v>A</v>
      </c>
      <c r="I304" s="29">
        <f ca="1">VLOOKUP($B304,INDIRECT("data!$"&amp;H282&amp;"$3:$CZ$554"),$E282-3*(B281-1)+I$1,FALSE)</f>
        <v>1</v>
      </c>
      <c r="J304" s="29">
        <f ca="1">VLOOKUP($B304,INDIRECT("data!$"&amp;H282&amp;"$3:$CZ$554"),$E282-3*(B281-1)+J$1,FALSE)</f>
        <v>2</v>
      </c>
      <c r="K304" s="15" t="str">
        <f ca="1">VLOOKUP($B304,INDIRECT("data!$"&amp;H282&amp;"$3:$CZ$554"),$E282-3*(B281-1)+K$1,FALSE)</f>
        <v>A</v>
      </c>
      <c r="L304" s="30" t="str">
        <f ca="1">VLOOKUP($B304,INDIRECT("data!$"&amp;H282&amp;"$3:$CZ$554"),$E282-3*(B281-1)+L$1,FALSE)</f>
        <v>O Langford</v>
      </c>
      <c r="M304" s="45">
        <f ca="1">VLOOKUP($B304,INDIRECT("data!$"&amp;H282&amp;"$3:$CZ$554"),$E282-3*(B281-1)+M$1,FALSE)</f>
        <v>18</v>
      </c>
      <c r="N304" s="45">
        <f ca="1">VLOOKUP($B304,INDIRECT("data!$"&amp;H282&amp;"$3:$CZ$554"),$E282-3*(B281-1)+N$1,FALSE)</f>
        <v>8</v>
      </c>
      <c r="O304" s="45">
        <f ca="1">VLOOKUP($B304,INDIRECT("data!$"&amp;H282&amp;"$3:$CZ$554"),$E282-3*(B281-1)+O$1,FALSE)</f>
        <v>3</v>
      </c>
      <c r="P304" s="45">
        <f ca="1">VLOOKUP($B304,INDIRECT("data!$"&amp;H282&amp;"$3:$CZ$554"),$E282-3*(B281-1)+P$1,FALSE)</f>
        <v>3</v>
      </c>
      <c r="Q304" s="45">
        <f ca="1">VLOOKUP($B304,INDIRECT("data!$"&amp;H282&amp;"$3:$CZ$554"),$E282-3*(B281-1)+Q$1,FALSE)</f>
        <v>5</v>
      </c>
      <c r="R304" s="45">
        <f ca="1">VLOOKUP($B304,INDIRECT("data!$"&amp;H282&amp;"$3:$CZ$554"),$E282-3*(B281-1)+R$1,FALSE)</f>
        <v>13</v>
      </c>
      <c r="S304" s="45">
        <f ca="1">VLOOKUP($B304,INDIRECT("data!$"&amp;H282&amp;"$3:$CZ$554"),$E282-3*(B281-1)+S$1,FALSE)</f>
        <v>13</v>
      </c>
      <c r="T304" s="45">
        <f ca="1">VLOOKUP($B304,INDIRECT("data!$"&amp;H282&amp;"$3:$CZ$554"),$E282-3*(B281-1)+T$1,FALSE)</f>
        <v>6</v>
      </c>
      <c r="U304" s="45">
        <f ca="1">VLOOKUP($B304,INDIRECT("data!$"&amp;H282&amp;"$3:$CZ$554"),$E282-3*(B281-1)+U$1,FALSE)</f>
        <v>1</v>
      </c>
      <c r="V304" s="45">
        <f ca="1">VLOOKUP($B304,INDIRECT("data!$"&amp;H282&amp;"$3:$CZ$554"),$E282-3*(B281-1)+V$1,FALSE)</f>
        <v>2</v>
      </c>
      <c r="W304" s="45">
        <f ca="1">VLOOKUP($B304,INDIRECT("data!$"&amp;H282&amp;"$3:$CZ$554"),$E282-3*(B281-1)+W$1,FALSE)</f>
        <v>0</v>
      </c>
      <c r="X304" s="45">
        <f ca="1">VLOOKUP($B304,INDIRECT("data!$"&amp;H282&amp;"$3:$CZ$554"),$E282-3*(B281-1)+X$1,FALSE)</f>
        <v>0</v>
      </c>
      <c r="Y304" s="47">
        <f ca="1">VLOOKUP($B304,INDIRECT("data!$"&amp;H282&amp;"$3:$CZ$554"),$E282-3*(B281-1)+Y$1,FALSE)</f>
        <v>1.83</v>
      </c>
      <c r="Z304" s="47">
        <f ca="1">VLOOKUP($B304,INDIRECT("data!$"&amp;H282&amp;"$3:$CZ$554"),$E282-3*(B281-1)+Z$1,FALSE)</f>
        <v>3.6</v>
      </c>
      <c r="AA304" s="47">
        <f ca="1">VLOOKUP($B304,INDIRECT("data!$"&amp;H282&amp;"$3:$CZ$554"),$E282-3*(B281-1)+AA$1,FALSE)</f>
        <v>5</v>
      </c>
      <c r="AB304" s="47">
        <f ca="1">VLOOKUP($B304,INDIRECT("data!$"&amp;H282&amp;"$3:$CZ$554"),$E282-3*(B281-1)+AB$1,FALSE)</f>
        <v>1.81</v>
      </c>
      <c r="AC304" s="47">
        <f ca="1">VLOOKUP($B304,INDIRECT("data!$"&amp;H282&amp;"$3:$CZ$554"),$E282-3*(B281-1)+AC$1,FALSE)</f>
        <v>3.67</v>
      </c>
      <c r="AD304" s="47">
        <f ca="1">VLOOKUP($B304,INDIRECT("data!$"&amp;H282&amp;"$3:$CZ$554"),$E282-3*(B281-1)+AD$1,FALSE)</f>
        <v>4.9400000000000004</v>
      </c>
      <c r="AE304" s="47">
        <f ca="1">VLOOKUP($B304,INDIRECT("data!$"&amp;H282&amp;"$3:$CZ$554"),$E282-3*(B281-1)+AE$1,FALSE)</f>
        <v>2.25</v>
      </c>
      <c r="AF304" s="47">
        <f ca="1">VLOOKUP($B304,INDIRECT("data!$"&amp;H282&amp;"$3:$CZ$554"),$E282-3*(B281-1)+AF$1,FALSE)</f>
        <v>1.62</v>
      </c>
      <c r="AG304" s="65">
        <f ca="1">IF(C304="","",F304+G304)</f>
        <v>5</v>
      </c>
      <c r="AH304" s="65">
        <f ca="1">IF(C304="","",I304+J304)</f>
        <v>3</v>
      </c>
      <c r="AI304" s="65">
        <f ca="1">IF(C304="","",AJ304+AK304)</f>
        <v>2</v>
      </c>
      <c r="AJ304" s="65">
        <f ca="1">IF(C304="","",F304-I304)</f>
        <v>1</v>
      </c>
      <c r="AK304" s="65">
        <f ca="1">IF(C304="","",G304-J304)</f>
        <v>1</v>
      </c>
      <c r="AL304" s="66" t="str">
        <f ca="1">IF(AJ304&gt;AK304,"H",IF(AJ304=AK304,"D",IF(AJ304&lt;AK304,"A","Error!")))</f>
        <v>D</v>
      </c>
      <c r="AM304" s="66" t="str">
        <f ca="1">IF(C304="","",CONCATENATE(K304,"-",H304))</f>
        <v>A-A</v>
      </c>
      <c r="AN304" s="65">
        <f ca="1">IF(C304="","",IF(AND(F304&gt;0,G304&gt;0),1,0))</f>
        <v>1</v>
      </c>
      <c r="AO304" s="65">
        <f ca="1">IF(C304="","",IF(AND(F304&gt;0,I304&gt;0),1,0))</f>
        <v>1</v>
      </c>
      <c r="AP304" s="65">
        <f ca="1">IF(C304="","",IF(AND(G304&gt;0,J304&gt;0),1,0))</f>
        <v>1</v>
      </c>
      <c r="AQ304" s="65">
        <f ca="1">IF(C304="","",IF(AND(H304="H",G304=0),1,0))</f>
        <v>0</v>
      </c>
      <c r="AR304" s="65">
        <f ca="1">IF(C304="","",IF(AND(H304="A",F304=0),1,0))</f>
        <v>0</v>
      </c>
      <c r="AS304" s="65">
        <f ca="1">IF(C304="","",IF(AND(K304="H",AL304="H"),1,0))</f>
        <v>0</v>
      </c>
      <c r="AT304" s="65">
        <f ca="1">IF(C304="","",IF(AND(K304="A",AL304="A"),1,0))</f>
        <v>0</v>
      </c>
    </row>
    <row r="305" spans="1:46" ht="18" customHeight="1" x14ac:dyDescent="0.25">
      <c r="A305" s="49" t="str">
        <f ca="1">CONCATENATE(B303,"-",B305)</f>
        <v>Ipswich-All-2</v>
      </c>
      <c r="B305" s="38">
        <v>2</v>
      </c>
      <c r="C305" s="41">
        <f ca="1">VLOOKUP($B305,INDIRECT("data!$"&amp;H282&amp;"$3:$CZ$554"),$E282-3*(B281-1)+C$1,FALSE)</f>
        <v>43375</v>
      </c>
      <c r="D305" s="30" t="str">
        <f ca="1">VLOOKUP($B305,INDIRECT("data!$"&amp;H282&amp;"$3:$CZ$554"),$E282-3*(B281-1)+D$1,FALSE)</f>
        <v>Ipswich</v>
      </c>
      <c r="E305" s="30" t="str">
        <f ca="1">VLOOKUP($B305,INDIRECT("data!$"&amp;H282&amp;"$3:$CZ$554"),$E282-3*(B281-1)+E$1,FALSE)</f>
        <v>Middlesbrough</v>
      </c>
      <c r="F305" s="29">
        <f ca="1">VLOOKUP($B305,INDIRECT("data!$"&amp;H282&amp;"$3:$CZ$554"),$E282-3*(B281-1)+F$1,FALSE)</f>
        <v>0</v>
      </c>
      <c r="G305" s="29">
        <f ca="1">VLOOKUP($B305,INDIRECT("data!$"&amp;H282&amp;"$3:$CZ$554"),$E282-3*(B281-1)+G$1,FALSE)</f>
        <v>2</v>
      </c>
      <c r="H305" s="15" t="str">
        <f ca="1">VLOOKUP($B305,INDIRECT("data!$"&amp;H282&amp;"$3:$CZ$554"),$E282-3*(B281-1)+H$1,FALSE)</f>
        <v>A</v>
      </c>
      <c r="I305" s="29">
        <f ca="1">VLOOKUP($B305,INDIRECT("data!$"&amp;H282&amp;"$3:$CZ$554"),$E282-3*(B281-1)+I$1,FALSE)</f>
        <v>0</v>
      </c>
      <c r="J305" s="29">
        <f ca="1">VLOOKUP($B305,INDIRECT("data!$"&amp;H282&amp;"$3:$CZ$554"),$E282-3*(B281-1)+J$1,FALSE)</f>
        <v>2</v>
      </c>
      <c r="K305" s="15" t="str">
        <f ca="1">VLOOKUP($B305,INDIRECT("data!$"&amp;H282&amp;"$3:$CZ$554"),$E282-3*(B281-1)+K$1,FALSE)</f>
        <v>A</v>
      </c>
      <c r="L305" s="30" t="str">
        <f ca="1">VLOOKUP($B305,INDIRECT("data!$"&amp;H282&amp;"$3:$CZ$554"),$E282-3*(B281-1)+L$1,FALSE)</f>
        <v>A Madley</v>
      </c>
      <c r="M305" s="45">
        <f ca="1">VLOOKUP($B305,INDIRECT("data!$"&amp;H282&amp;"$3:$CZ$554"),$E282-3*(B281-1)+M$1,FALSE)</f>
        <v>7</v>
      </c>
      <c r="N305" s="45">
        <f ca="1">VLOOKUP($B305,INDIRECT("data!$"&amp;H282&amp;"$3:$CZ$554"),$E282-3*(B281-1)+N$1,FALSE)</f>
        <v>14</v>
      </c>
      <c r="O305" s="45">
        <f ca="1">VLOOKUP($B305,INDIRECT("data!$"&amp;H282&amp;"$3:$CZ$554"),$E282-3*(B281-1)+O$1,FALSE)</f>
        <v>1</v>
      </c>
      <c r="P305" s="45">
        <f ca="1">VLOOKUP($B305,INDIRECT("data!$"&amp;H282&amp;"$3:$CZ$554"),$E282-3*(B281-1)+P$1,FALSE)</f>
        <v>4</v>
      </c>
      <c r="Q305" s="45">
        <f ca="1">VLOOKUP($B305,INDIRECT("data!$"&amp;H282&amp;"$3:$CZ$554"),$E282-3*(B281-1)+Q$1,FALSE)</f>
        <v>9</v>
      </c>
      <c r="R305" s="45">
        <f ca="1">VLOOKUP($B305,INDIRECT("data!$"&amp;H282&amp;"$3:$CZ$554"),$E282-3*(B281-1)+R$1,FALSE)</f>
        <v>10</v>
      </c>
      <c r="S305" s="45">
        <f ca="1">VLOOKUP($B305,INDIRECT("data!$"&amp;H282&amp;"$3:$CZ$554"),$E282-3*(B281-1)+S$1,FALSE)</f>
        <v>5</v>
      </c>
      <c r="T305" s="45">
        <f ca="1">VLOOKUP($B305,INDIRECT("data!$"&amp;H282&amp;"$3:$CZ$554"),$E282-3*(B281-1)+T$1,FALSE)</f>
        <v>1</v>
      </c>
      <c r="U305" s="45">
        <f ca="1">VLOOKUP($B305,INDIRECT("data!$"&amp;H282&amp;"$3:$CZ$554"),$E282-3*(B281-1)+U$1,FALSE)</f>
        <v>0</v>
      </c>
      <c r="V305" s="45">
        <f ca="1">VLOOKUP($B305,INDIRECT("data!$"&amp;H282&amp;"$3:$CZ$554"),$E282-3*(B281-1)+V$1,FALSE)</f>
        <v>0</v>
      </c>
      <c r="W305" s="45">
        <f ca="1">VLOOKUP($B305,INDIRECT("data!$"&amp;H282&amp;"$3:$CZ$554"),$E282-3*(B281-1)+W$1,FALSE)</f>
        <v>1</v>
      </c>
      <c r="X305" s="45">
        <f ca="1">VLOOKUP($B305,INDIRECT("data!$"&amp;H282&amp;"$3:$CZ$554"),$E282-3*(B281-1)+X$1,FALSE)</f>
        <v>1</v>
      </c>
      <c r="Y305" s="47">
        <f ca="1">VLOOKUP($B305,INDIRECT("data!$"&amp;H282&amp;"$3:$CZ$554"),$E282-3*(B281-1)+Y$1,FALSE)</f>
        <v>4.33</v>
      </c>
      <c r="Z305" s="47">
        <f ca="1">VLOOKUP($B305,INDIRECT("data!$"&amp;H282&amp;"$3:$CZ$554"),$E282-3*(B281-1)+Z$1,FALSE)</f>
        <v>3.1</v>
      </c>
      <c r="AA305" s="47">
        <f ca="1">VLOOKUP($B305,INDIRECT("data!$"&amp;H282&amp;"$3:$CZ$554"),$E282-3*(B281-1)+AA$1,FALSE)</f>
        <v>2.1</v>
      </c>
      <c r="AB305" s="47">
        <f ca="1">VLOOKUP($B305,INDIRECT("data!$"&amp;H282&amp;"$3:$CZ$554"),$E282-3*(B281-1)+AB$1,FALSE)</f>
        <v>4.38</v>
      </c>
      <c r="AC305" s="47">
        <f ca="1">VLOOKUP($B305,INDIRECT("data!$"&amp;H282&amp;"$3:$CZ$554"),$E282-3*(B281-1)+AC$1,FALSE)</f>
        <v>3.05</v>
      </c>
      <c r="AD305" s="47">
        <f ca="1">VLOOKUP($B305,INDIRECT("data!$"&amp;H282&amp;"$3:$CZ$554"),$E282-3*(B281-1)+AD$1,FALSE)</f>
        <v>2.13</v>
      </c>
      <c r="AE305" s="47">
        <f ca="1">VLOOKUP($B305,INDIRECT("data!$"&amp;H282&amp;"$3:$CZ$554"),$E282-3*(B281-1)+AE$1,FALSE)</f>
        <v>2.52</v>
      </c>
      <c r="AF305" s="47">
        <f ca="1">VLOOKUP($B305,INDIRECT("data!$"&amp;H282&amp;"$3:$CZ$554"),$E282-3*(B281-1)+AF$1,FALSE)</f>
        <v>1.5</v>
      </c>
      <c r="AG305" s="65">
        <f t="shared" ref="AG305:AG313" ca="1" si="639">IF(C305="","",F305+G305)</f>
        <v>2</v>
      </c>
      <c r="AH305" s="65">
        <f t="shared" ref="AH305:AH313" ca="1" si="640">IF(C305="","",I305+J305)</f>
        <v>2</v>
      </c>
      <c r="AI305" s="65">
        <f t="shared" ref="AI305:AI313" ca="1" si="641">IF(C305="","",AJ305+AK305)</f>
        <v>0</v>
      </c>
      <c r="AJ305" s="65">
        <f t="shared" ref="AJ305:AJ313" ca="1" si="642">IF(C305="","",F305-I305)</f>
        <v>0</v>
      </c>
      <c r="AK305" s="65">
        <f t="shared" ref="AK305:AK313" ca="1" si="643">IF(C305="","",G305-J305)</f>
        <v>0</v>
      </c>
      <c r="AL305" s="66" t="str">
        <f t="shared" ref="AL305:AL313" ca="1" si="644">IF(AJ305&gt;AK305,"H",IF(AJ305=AK305,"D",IF(AJ305&lt;AK305,"A","Error!")))</f>
        <v>D</v>
      </c>
      <c r="AM305" s="66" t="str">
        <f t="shared" ref="AM305:AM313" ca="1" si="645">IF(C305="","",CONCATENATE(K305,"-",H305))</f>
        <v>A-A</v>
      </c>
      <c r="AN305" s="65">
        <f t="shared" ref="AN305:AN313" ca="1" si="646">IF(C305="","",IF(AND(F305&gt;0,G305&gt;0),1,0))</f>
        <v>0</v>
      </c>
      <c r="AO305" s="65">
        <f t="shared" ref="AO305:AO313" ca="1" si="647">IF(C305="","",IF(AND(F305&gt;0,I305&gt;0),1,0))</f>
        <v>0</v>
      </c>
      <c r="AP305" s="65">
        <f t="shared" ref="AP305:AP313" ca="1" si="648">IF(C305="","",IF(AND(G305&gt;0,J305&gt;0),1,0))</f>
        <v>1</v>
      </c>
      <c r="AQ305" s="65">
        <f t="shared" ref="AQ305:AQ313" ca="1" si="649">IF(C305="","",IF(AND(H305="H",G305=0),1,0))</f>
        <v>0</v>
      </c>
      <c r="AR305" s="65">
        <f t="shared" ref="AR305:AR313" ca="1" si="650">IF(C305="","",IF(AND(H305="A",F305=0),1,0))</f>
        <v>1</v>
      </c>
      <c r="AS305" s="65">
        <f t="shared" ref="AS305:AS313" ca="1" si="651">IF(C305="","",IF(AND(K305="H",AL305="H"),1,0))</f>
        <v>0</v>
      </c>
      <c r="AT305" s="65">
        <f t="shared" ref="AT305:AT313" ca="1" si="652">IF(C305="","",IF(AND(K305="A",AL305="A"),1,0))</f>
        <v>0</v>
      </c>
    </row>
    <row r="306" spans="1:46" ht="18" customHeight="1" x14ac:dyDescent="0.25">
      <c r="A306" s="49" t="str">
        <f ca="1">CONCATENATE(B303,"-",B306)</f>
        <v>Ipswich-All-3</v>
      </c>
      <c r="B306" s="38">
        <v>3</v>
      </c>
      <c r="C306" s="41">
        <f ca="1">VLOOKUP($B306,INDIRECT("data!$"&amp;H282&amp;"$3:$CZ$554"),$E282-3*(B281-1)+C$1,FALSE)</f>
        <v>43372</v>
      </c>
      <c r="D306" s="30" t="str">
        <f ca="1">VLOOKUP($B306,INDIRECT("data!$"&amp;H282&amp;"$3:$CZ$554"),$E282-3*(B281-1)+D$1,FALSE)</f>
        <v>Birmingham</v>
      </c>
      <c r="E306" s="30" t="str">
        <f ca="1">VLOOKUP($B306,INDIRECT("data!$"&amp;H282&amp;"$3:$CZ$554"),$E282-3*(B281-1)+E$1,FALSE)</f>
        <v>Ipswich</v>
      </c>
      <c r="F306" s="29">
        <f ca="1">VLOOKUP($B306,INDIRECT("data!$"&amp;H282&amp;"$3:$CZ$554"),$E282-3*(B281-1)+F$1,FALSE)</f>
        <v>2</v>
      </c>
      <c r="G306" s="29">
        <f ca="1">VLOOKUP($B306,INDIRECT("data!$"&amp;H282&amp;"$3:$CZ$554"),$E282-3*(B281-1)+G$1,FALSE)</f>
        <v>2</v>
      </c>
      <c r="H306" s="15" t="str">
        <f ca="1">VLOOKUP($B306,INDIRECT("data!$"&amp;H282&amp;"$3:$CZ$554"),$E282-3*(B281-1)+H$1,FALSE)</f>
        <v>D</v>
      </c>
      <c r="I306" s="29">
        <f ca="1">VLOOKUP($B306,INDIRECT("data!$"&amp;H282&amp;"$3:$CZ$554"),$E282-3*(B281-1)+I$1,FALSE)</f>
        <v>0</v>
      </c>
      <c r="J306" s="29">
        <f ca="1">VLOOKUP($B306,INDIRECT("data!$"&amp;H282&amp;"$3:$CZ$554"),$E282-3*(B281-1)+J$1,FALSE)</f>
        <v>2</v>
      </c>
      <c r="K306" s="15" t="str">
        <f ca="1">VLOOKUP($B306,INDIRECT("data!$"&amp;H282&amp;"$3:$CZ$554"),$E282-3*(B281-1)+K$1,FALSE)</f>
        <v>A</v>
      </c>
      <c r="L306" s="30" t="str">
        <f ca="1">VLOOKUP($B306,INDIRECT("data!$"&amp;H282&amp;"$3:$CZ$554"),$E282-3*(B281-1)+L$1,FALSE)</f>
        <v>J Brooks</v>
      </c>
      <c r="M306" s="45">
        <f ca="1">VLOOKUP($B306,INDIRECT("data!$"&amp;H282&amp;"$3:$CZ$554"),$E282-3*(B281-1)+M$1,FALSE)</f>
        <v>22</v>
      </c>
      <c r="N306" s="45">
        <f ca="1">VLOOKUP($B306,INDIRECT("data!$"&amp;H282&amp;"$3:$CZ$554"),$E282-3*(B281-1)+N$1,FALSE)</f>
        <v>7</v>
      </c>
      <c r="O306" s="45">
        <f ca="1">VLOOKUP($B306,INDIRECT("data!$"&amp;H282&amp;"$3:$CZ$554"),$E282-3*(B281-1)+O$1,FALSE)</f>
        <v>9</v>
      </c>
      <c r="P306" s="45">
        <f ca="1">VLOOKUP($B306,INDIRECT("data!$"&amp;H282&amp;"$3:$CZ$554"),$E282-3*(B281-1)+P$1,FALSE)</f>
        <v>3</v>
      </c>
      <c r="Q306" s="45">
        <f ca="1">VLOOKUP($B306,INDIRECT("data!$"&amp;H282&amp;"$3:$CZ$554"),$E282-3*(B281-1)+Q$1,FALSE)</f>
        <v>11</v>
      </c>
      <c r="R306" s="45">
        <f ca="1">VLOOKUP($B306,INDIRECT("data!$"&amp;H282&amp;"$3:$CZ$554"),$E282-3*(B281-1)+R$1,FALSE)</f>
        <v>16</v>
      </c>
      <c r="S306" s="45">
        <f ca="1">VLOOKUP($B306,INDIRECT("data!$"&amp;H282&amp;"$3:$CZ$554"),$E282-3*(B281-1)+S$1,FALSE)</f>
        <v>10</v>
      </c>
      <c r="T306" s="45">
        <f ca="1">VLOOKUP($B306,INDIRECT("data!$"&amp;H282&amp;"$3:$CZ$554"),$E282-3*(B281-1)+T$1,FALSE)</f>
        <v>2</v>
      </c>
      <c r="U306" s="45">
        <f ca="1">VLOOKUP($B306,INDIRECT("data!$"&amp;H282&amp;"$3:$CZ$554"),$E282-3*(B281-1)+U$1,FALSE)</f>
        <v>0</v>
      </c>
      <c r="V306" s="45">
        <f ca="1">VLOOKUP($B306,INDIRECT("data!$"&amp;H282&amp;"$3:$CZ$554"),$E282-3*(B281-1)+V$1,FALSE)</f>
        <v>1</v>
      </c>
      <c r="W306" s="45">
        <f ca="1">VLOOKUP($B306,INDIRECT("data!$"&amp;H282&amp;"$3:$CZ$554"),$E282-3*(B281-1)+W$1,FALSE)</f>
        <v>0</v>
      </c>
      <c r="X306" s="45">
        <f ca="1">VLOOKUP($B306,INDIRECT("data!$"&amp;H282&amp;"$3:$CZ$554"),$E282-3*(B281-1)+X$1,FALSE)</f>
        <v>1</v>
      </c>
      <c r="Y306" s="47">
        <f ca="1">VLOOKUP($B306,INDIRECT("data!$"&amp;H282&amp;"$3:$CZ$554"),$E282-3*(B281-1)+Y$1,FALSE)</f>
        <v>1.95</v>
      </c>
      <c r="Z306" s="47">
        <f ca="1">VLOOKUP($B306,INDIRECT("data!$"&amp;H282&amp;"$3:$CZ$554"),$E282-3*(B281-1)+Z$1,FALSE)</f>
        <v>3.3</v>
      </c>
      <c r="AA306" s="47">
        <f ca="1">VLOOKUP($B306,INDIRECT("data!$"&amp;H282&amp;"$3:$CZ$554"),$E282-3*(B281-1)+AA$1,FALSE)</f>
        <v>4.75</v>
      </c>
      <c r="AB306" s="47">
        <f ca="1">VLOOKUP($B306,INDIRECT("data!$"&amp;H282&amp;"$3:$CZ$554"),$E282-3*(B281-1)+AB$1,FALSE)</f>
        <v>2.02</v>
      </c>
      <c r="AC306" s="47">
        <f ca="1">VLOOKUP($B306,INDIRECT("data!$"&amp;H282&amp;"$3:$CZ$554"),$E282-3*(B281-1)+AC$1,FALSE)</f>
        <v>3.19</v>
      </c>
      <c r="AD306" s="47">
        <f ca="1">VLOOKUP($B306,INDIRECT("data!$"&amp;H282&amp;"$3:$CZ$554"),$E282-3*(B281-1)+AD$1,FALSE)</f>
        <v>4.5999999999999996</v>
      </c>
      <c r="AE306" s="47">
        <f ca="1">VLOOKUP($B306,INDIRECT("data!$"&amp;H282&amp;"$3:$CZ$554"),$E282-3*(B281-1)+AE$1,FALSE)</f>
        <v>2.39</v>
      </c>
      <c r="AF306" s="47">
        <f ca="1">VLOOKUP($B306,INDIRECT("data!$"&amp;H282&amp;"$3:$CZ$554"),$E282-3*(B281-1)+AF$1,FALSE)</f>
        <v>1.55</v>
      </c>
      <c r="AG306" s="65">
        <f t="shared" ca="1" si="639"/>
        <v>4</v>
      </c>
      <c r="AH306" s="65">
        <f t="shared" ca="1" si="640"/>
        <v>2</v>
      </c>
      <c r="AI306" s="65">
        <f t="shared" ca="1" si="641"/>
        <v>2</v>
      </c>
      <c r="AJ306" s="65">
        <f t="shared" ca="1" si="642"/>
        <v>2</v>
      </c>
      <c r="AK306" s="65">
        <f t="shared" ca="1" si="643"/>
        <v>0</v>
      </c>
      <c r="AL306" s="66" t="str">
        <f t="shared" ca="1" si="644"/>
        <v>H</v>
      </c>
      <c r="AM306" s="66" t="str">
        <f t="shared" ca="1" si="645"/>
        <v>A-D</v>
      </c>
      <c r="AN306" s="65">
        <f t="shared" ca="1" si="646"/>
        <v>1</v>
      </c>
      <c r="AO306" s="65">
        <f t="shared" ca="1" si="647"/>
        <v>0</v>
      </c>
      <c r="AP306" s="65">
        <f t="shared" ca="1" si="648"/>
        <v>1</v>
      </c>
      <c r="AQ306" s="65">
        <f t="shared" ca="1" si="649"/>
        <v>0</v>
      </c>
      <c r="AR306" s="65">
        <f t="shared" ca="1" si="650"/>
        <v>0</v>
      </c>
      <c r="AS306" s="65">
        <f t="shared" ca="1" si="651"/>
        <v>0</v>
      </c>
      <c r="AT306" s="65">
        <f t="shared" ca="1" si="652"/>
        <v>0</v>
      </c>
    </row>
    <row r="307" spans="1:46" ht="18" customHeight="1" x14ac:dyDescent="0.25">
      <c r="A307" s="49" t="str">
        <f ca="1">CONCATENATE(B303,"-",B307)</f>
        <v>Ipswich-All-4</v>
      </c>
      <c r="B307" s="38">
        <v>4</v>
      </c>
      <c r="C307" s="41">
        <f ca="1">VLOOKUP($B307,INDIRECT("data!$"&amp;H282&amp;"$3:$CZ$554"),$E282-3*(B281-1)+C$1,FALSE)</f>
        <v>43365</v>
      </c>
      <c r="D307" s="30" t="str">
        <f ca="1">VLOOKUP($B307,INDIRECT("data!$"&amp;H282&amp;"$3:$CZ$554"),$E282-3*(B281-1)+D$1,FALSE)</f>
        <v>Ipswich</v>
      </c>
      <c r="E307" s="30" t="str">
        <f ca="1">VLOOKUP($B307,INDIRECT("data!$"&amp;H282&amp;"$3:$CZ$554"),$E282-3*(B281-1)+E$1,FALSE)</f>
        <v>Bolton</v>
      </c>
      <c r="F307" s="29">
        <f ca="1">VLOOKUP($B307,INDIRECT("data!$"&amp;H282&amp;"$3:$CZ$554"),$E282-3*(B281-1)+F$1,FALSE)</f>
        <v>0</v>
      </c>
      <c r="G307" s="29">
        <f ca="1">VLOOKUP($B307,INDIRECT("data!$"&amp;H282&amp;"$3:$CZ$554"),$E282-3*(B281-1)+G$1,FALSE)</f>
        <v>0</v>
      </c>
      <c r="H307" s="15" t="str">
        <f ca="1">VLOOKUP($B307,INDIRECT("data!$"&amp;H282&amp;"$3:$CZ$554"),$E282-3*(B281-1)+H$1,FALSE)</f>
        <v>D</v>
      </c>
      <c r="I307" s="29">
        <f ca="1">VLOOKUP($B307,INDIRECT("data!$"&amp;H282&amp;"$3:$CZ$554"),$E282-3*(B281-1)+I$1,FALSE)</f>
        <v>0</v>
      </c>
      <c r="J307" s="29">
        <f ca="1">VLOOKUP($B307,INDIRECT("data!$"&amp;H282&amp;"$3:$CZ$554"),$E282-3*(B281-1)+J$1,FALSE)</f>
        <v>0</v>
      </c>
      <c r="K307" s="15" t="str">
        <f ca="1">VLOOKUP($B307,INDIRECT("data!$"&amp;H282&amp;"$3:$CZ$554"),$E282-3*(B281-1)+K$1,FALSE)</f>
        <v>D</v>
      </c>
      <c r="L307" s="30" t="str">
        <f ca="1">VLOOKUP($B307,INDIRECT("data!$"&amp;H282&amp;"$3:$CZ$554"),$E282-3*(B281-1)+L$1,FALSE)</f>
        <v>S Martin</v>
      </c>
      <c r="M307" s="45">
        <f ca="1">VLOOKUP($B307,INDIRECT("data!$"&amp;H282&amp;"$3:$CZ$554"),$E282-3*(B281-1)+M$1,FALSE)</f>
        <v>9</v>
      </c>
      <c r="N307" s="45">
        <f ca="1">VLOOKUP($B307,INDIRECT("data!$"&amp;H282&amp;"$3:$CZ$554"),$E282-3*(B281-1)+N$1,FALSE)</f>
        <v>7</v>
      </c>
      <c r="O307" s="45">
        <f ca="1">VLOOKUP($B307,INDIRECT("data!$"&amp;H282&amp;"$3:$CZ$554"),$E282-3*(B281-1)+O$1,FALSE)</f>
        <v>2</v>
      </c>
      <c r="P307" s="45">
        <f ca="1">VLOOKUP($B307,INDIRECT("data!$"&amp;H282&amp;"$3:$CZ$554"),$E282-3*(B281-1)+P$1,FALSE)</f>
        <v>0</v>
      </c>
      <c r="Q307" s="45">
        <f ca="1">VLOOKUP($B307,INDIRECT("data!$"&amp;H282&amp;"$3:$CZ$554"),$E282-3*(B281-1)+Q$1,FALSE)</f>
        <v>14</v>
      </c>
      <c r="R307" s="45">
        <f ca="1">VLOOKUP($B307,INDIRECT("data!$"&amp;H282&amp;"$3:$CZ$554"),$E282-3*(B281-1)+R$1,FALSE)</f>
        <v>9</v>
      </c>
      <c r="S307" s="45">
        <f ca="1">VLOOKUP($B307,INDIRECT("data!$"&amp;H282&amp;"$3:$CZ$554"),$E282-3*(B281-1)+S$1,FALSE)</f>
        <v>6</v>
      </c>
      <c r="T307" s="45">
        <f ca="1">VLOOKUP($B307,INDIRECT("data!$"&amp;H282&amp;"$3:$CZ$554"),$E282-3*(B281-1)+T$1,FALSE)</f>
        <v>4</v>
      </c>
      <c r="U307" s="45">
        <f ca="1">VLOOKUP($B307,INDIRECT("data!$"&amp;H282&amp;"$3:$CZ$554"),$E282-3*(B281-1)+U$1,FALSE)</f>
        <v>2</v>
      </c>
      <c r="V307" s="45">
        <f ca="1">VLOOKUP($B307,INDIRECT("data!$"&amp;H282&amp;"$3:$CZ$554"),$E282-3*(B281-1)+V$1,FALSE)</f>
        <v>0</v>
      </c>
      <c r="W307" s="45">
        <f ca="1">VLOOKUP($B307,INDIRECT("data!$"&amp;H282&amp;"$3:$CZ$554"),$E282-3*(B281-1)+W$1,FALSE)</f>
        <v>0</v>
      </c>
      <c r="X307" s="45">
        <f ca="1">VLOOKUP($B307,INDIRECT("data!$"&amp;H282&amp;"$3:$CZ$554"),$E282-3*(B281-1)+X$1,FALSE)</f>
        <v>1</v>
      </c>
      <c r="Y307" s="47">
        <f ca="1">VLOOKUP($B307,INDIRECT("data!$"&amp;H282&amp;"$3:$CZ$554"),$E282-3*(B281-1)+Y$1,FALSE)</f>
        <v>2</v>
      </c>
      <c r="Z307" s="47">
        <f ca="1">VLOOKUP($B307,INDIRECT("data!$"&amp;H282&amp;"$3:$CZ$554"),$E282-3*(B281-1)+Z$1,FALSE)</f>
        <v>3.4</v>
      </c>
      <c r="AA307" s="47">
        <f ca="1">VLOOKUP($B307,INDIRECT("data!$"&amp;H282&amp;"$3:$CZ$554"),$E282-3*(B281-1)+AA$1,FALSE)</f>
        <v>4.33</v>
      </c>
      <c r="AB307" s="47">
        <f ca="1">VLOOKUP($B307,INDIRECT("data!$"&amp;H282&amp;"$3:$CZ$554"),$E282-3*(B281-1)+AB$1,FALSE)</f>
        <v>1.97</v>
      </c>
      <c r="AC307" s="47">
        <f ca="1">VLOOKUP($B307,INDIRECT("data!$"&amp;H282&amp;"$3:$CZ$554"),$E282-3*(B281-1)+AC$1,FALSE)</f>
        <v>3.42</v>
      </c>
      <c r="AD307" s="47">
        <f ca="1">VLOOKUP($B307,INDIRECT("data!$"&amp;H282&amp;"$3:$CZ$554"),$E282-3*(B281-1)+AD$1,FALSE)</f>
        <v>4.37</v>
      </c>
      <c r="AE307" s="47">
        <f ca="1">VLOOKUP($B307,INDIRECT("data!$"&amp;H282&amp;"$3:$CZ$554"),$E282-3*(B281-1)+AE$1,FALSE)</f>
        <v>2.2599999999999998</v>
      </c>
      <c r="AF307" s="47">
        <f ca="1">VLOOKUP($B307,INDIRECT("data!$"&amp;H282&amp;"$3:$CZ$554"),$E282-3*(B281-1)+AF$1,FALSE)</f>
        <v>1.61</v>
      </c>
      <c r="AG307" s="65">
        <f t="shared" ca="1" si="639"/>
        <v>0</v>
      </c>
      <c r="AH307" s="65">
        <f t="shared" ca="1" si="640"/>
        <v>0</v>
      </c>
      <c r="AI307" s="65">
        <f t="shared" ca="1" si="641"/>
        <v>0</v>
      </c>
      <c r="AJ307" s="65">
        <f t="shared" ca="1" si="642"/>
        <v>0</v>
      </c>
      <c r="AK307" s="65">
        <f t="shared" ca="1" si="643"/>
        <v>0</v>
      </c>
      <c r="AL307" s="66" t="str">
        <f t="shared" ca="1" si="644"/>
        <v>D</v>
      </c>
      <c r="AM307" s="66" t="str">
        <f t="shared" ca="1" si="645"/>
        <v>D-D</v>
      </c>
      <c r="AN307" s="65">
        <f t="shared" ca="1" si="646"/>
        <v>0</v>
      </c>
      <c r="AO307" s="65">
        <f t="shared" ca="1" si="647"/>
        <v>0</v>
      </c>
      <c r="AP307" s="65">
        <f t="shared" ca="1" si="648"/>
        <v>0</v>
      </c>
      <c r="AQ307" s="65">
        <f t="shared" ca="1" si="649"/>
        <v>0</v>
      </c>
      <c r="AR307" s="65">
        <f t="shared" ca="1" si="650"/>
        <v>0</v>
      </c>
      <c r="AS307" s="65">
        <f t="shared" ca="1" si="651"/>
        <v>0</v>
      </c>
      <c r="AT307" s="65">
        <f t="shared" ca="1" si="652"/>
        <v>0</v>
      </c>
    </row>
    <row r="308" spans="1:46" ht="18" customHeight="1" x14ac:dyDescent="0.25">
      <c r="A308" s="49" t="str">
        <f ca="1">CONCATENATE(B303,"-",B308)</f>
        <v>Ipswich-All-5</v>
      </c>
      <c r="B308" s="38">
        <v>5</v>
      </c>
      <c r="C308" s="41">
        <f ca="1">VLOOKUP($B308,INDIRECT("data!$"&amp;H282&amp;"$3:$CZ$554"),$E282-3*(B281-1)+C$1,FALSE)</f>
        <v>43361</v>
      </c>
      <c r="D308" s="30" t="str">
        <f ca="1">VLOOKUP($B308,INDIRECT("data!$"&amp;H282&amp;"$3:$CZ$554"),$E282-3*(B281-1)+D$1,FALSE)</f>
        <v>Ipswich</v>
      </c>
      <c r="E308" s="30" t="str">
        <f ca="1">VLOOKUP($B308,INDIRECT("data!$"&amp;H282&amp;"$3:$CZ$554"),$E282-3*(B281-1)+E$1,FALSE)</f>
        <v>Brentford</v>
      </c>
      <c r="F308" s="29">
        <f ca="1">VLOOKUP($B308,INDIRECT("data!$"&amp;H282&amp;"$3:$CZ$554"),$E282-3*(B281-1)+F$1,FALSE)</f>
        <v>1</v>
      </c>
      <c r="G308" s="29">
        <f ca="1">VLOOKUP($B308,INDIRECT("data!$"&amp;H282&amp;"$3:$CZ$554"),$E282-3*(B281-1)+G$1,FALSE)</f>
        <v>1</v>
      </c>
      <c r="H308" s="15" t="str">
        <f ca="1">VLOOKUP($B308,INDIRECT("data!$"&amp;H282&amp;"$3:$CZ$554"),$E282-3*(B281-1)+H$1,FALSE)</f>
        <v>D</v>
      </c>
      <c r="I308" s="29">
        <f ca="1">VLOOKUP($B308,INDIRECT("data!$"&amp;H282&amp;"$3:$CZ$554"),$E282-3*(B281-1)+I$1,FALSE)</f>
        <v>0</v>
      </c>
      <c r="J308" s="29">
        <f ca="1">VLOOKUP($B308,INDIRECT("data!$"&amp;H282&amp;"$3:$CZ$554"),$E282-3*(B281-1)+J$1,FALSE)</f>
        <v>1</v>
      </c>
      <c r="K308" s="15" t="str">
        <f ca="1">VLOOKUP($B308,INDIRECT("data!$"&amp;H282&amp;"$3:$CZ$554"),$E282-3*(B281-1)+K$1,FALSE)</f>
        <v>A</v>
      </c>
      <c r="L308" s="30" t="str">
        <f ca="1">VLOOKUP($B308,INDIRECT("data!$"&amp;H282&amp;"$3:$CZ$554"),$E282-3*(B281-1)+L$1,FALSE)</f>
        <v>D Bond</v>
      </c>
      <c r="M308" s="45">
        <f ca="1">VLOOKUP($B308,INDIRECT("data!$"&amp;H282&amp;"$3:$CZ$554"),$E282-3*(B281-1)+M$1,FALSE)</f>
        <v>10</v>
      </c>
      <c r="N308" s="45">
        <f ca="1">VLOOKUP($B308,INDIRECT("data!$"&amp;H282&amp;"$3:$CZ$554"),$E282-3*(B281-1)+N$1,FALSE)</f>
        <v>14</v>
      </c>
      <c r="O308" s="45">
        <f ca="1">VLOOKUP($B308,INDIRECT("data!$"&amp;H282&amp;"$3:$CZ$554"),$E282-3*(B281-1)+O$1,FALSE)</f>
        <v>5</v>
      </c>
      <c r="P308" s="45">
        <f ca="1">VLOOKUP($B308,INDIRECT("data!$"&amp;H282&amp;"$3:$CZ$554"),$E282-3*(B281-1)+P$1,FALSE)</f>
        <v>6</v>
      </c>
      <c r="Q308" s="45">
        <f ca="1">VLOOKUP($B308,INDIRECT("data!$"&amp;H282&amp;"$3:$CZ$554"),$E282-3*(B281-1)+Q$1,FALSE)</f>
        <v>16</v>
      </c>
      <c r="R308" s="45">
        <f ca="1">VLOOKUP($B308,INDIRECT("data!$"&amp;H282&amp;"$3:$CZ$554"),$E282-3*(B281-1)+R$1,FALSE)</f>
        <v>9</v>
      </c>
      <c r="S308" s="45">
        <f ca="1">VLOOKUP($B308,INDIRECT("data!$"&amp;H282&amp;"$3:$CZ$554"),$E282-3*(B281-1)+S$1,FALSE)</f>
        <v>8</v>
      </c>
      <c r="T308" s="45">
        <f ca="1">VLOOKUP($B308,INDIRECT("data!$"&amp;H282&amp;"$3:$CZ$554"),$E282-3*(B281-1)+T$1,FALSE)</f>
        <v>6</v>
      </c>
      <c r="U308" s="45">
        <f ca="1">VLOOKUP($B308,INDIRECT("data!$"&amp;H282&amp;"$3:$CZ$554"),$E282-3*(B281-1)+U$1,FALSE)</f>
        <v>1</v>
      </c>
      <c r="V308" s="45">
        <f ca="1">VLOOKUP($B308,INDIRECT("data!$"&amp;H282&amp;"$3:$CZ$554"),$E282-3*(B281-1)+V$1,FALSE)</f>
        <v>2</v>
      </c>
      <c r="W308" s="45">
        <f ca="1">VLOOKUP($B308,INDIRECT("data!$"&amp;H282&amp;"$3:$CZ$554"),$E282-3*(B281-1)+W$1,FALSE)</f>
        <v>0</v>
      </c>
      <c r="X308" s="45">
        <f ca="1">VLOOKUP($B308,INDIRECT("data!$"&amp;H282&amp;"$3:$CZ$554"),$E282-3*(B281-1)+X$1,FALSE)</f>
        <v>0</v>
      </c>
      <c r="Y308" s="47">
        <f ca="1">VLOOKUP($B308,INDIRECT("data!$"&amp;H282&amp;"$3:$CZ$554"),$E282-3*(B281-1)+Y$1,FALSE)</f>
        <v>4.5999999999999996</v>
      </c>
      <c r="Z308" s="47">
        <f ca="1">VLOOKUP($B308,INDIRECT("data!$"&amp;H282&amp;"$3:$CZ$554"),$E282-3*(B281-1)+Z$1,FALSE)</f>
        <v>3.75</v>
      </c>
      <c r="AA308" s="47">
        <f ca="1">VLOOKUP($B308,INDIRECT("data!$"&amp;H282&amp;"$3:$CZ$554"),$E282-3*(B281-1)+AA$1,FALSE)</f>
        <v>1.83</v>
      </c>
      <c r="AB308" s="47">
        <f ca="1">VLOOKUP($B308,INDIRECT("data!$"&amp;H282&amp;"$3:$CZ$554"),$E282-3*(B281-1)+AB$1,FALSE)</f>
        <v>4.47</v>
      </c>
      <c r="AC308" s="47">
        <f ca="1">VLOOKUP($B308,INDIRECT("data!$"&amp;H282&amp;"$3:$CZ$554"),$E282-3*(B281-1)+AC$1,FALSE)</f>
        <v>3.69</v>
      </c>
      <c r="AD308" s="47">
        <f ca="1">VLOOKUP($B308,INDIRECT("data!$"&amp;H282&amp;"$3:$CZ$554"),$E282-3*(B281-1)+AD$1,FALSE)</f>
        <v>1.87</v>
      </c>
      <c r="AE308" s="47">
        <f ca="1">VLOOKUP($B308,INDIRECT("data!$"&amp;H282&amp;"$3:$CZ$554"),$E282-3*(B281-1)+AE$1,FALSE)</f>
        <v>1.94</v>
      </c>
      <c r="AF308" s="47">
        <f ca="1">VLOOKUP($B308,INDIRECT("data!$"&amp;H282&amp;"$3:$CZ$554"),$E282-3*(B281-1)+AF$1,FALSE)</f>
        <v>1.85</v>
      </c>
      <c r="AG308" s="65">
        <f t="shared" ca="1" si="639"/>
        <v>2</v>
      </c>
      <c r="AH308" s="65">
        <f t="shared" ca="1" si="640"/>
        <v>1</v>
      </c>
      <c r="AI308" s="65">
        <f t="shared" ca="1" si="641"/>
        <v>1</v>
      </c>
      <c r="AJ308" s="65">
        <f t="shared" ca="1" si="642"/>
        <v>1</v>
      </c>
      <c r="AK308" s="65">
        <f t="shared" ca="1" si="643"/>
        <v>0</v>
      </c>
      <c r="AL308" s="66" t="str">
        <f t="shared" ca="1" si="644"/>
        <v>H</v>
      </c>
      <c r="AM308" s="66" t="str">
        <f t="shared" ca="1" si="645"/>
        <v>A-D</v>
      </c>
      <c r="AN308" s="65">
        <f t="shared" ca="1" si="646"/>
        <v>1</v>
      </c>
      <c r="AO308" s="65">
        <f t="shared" ca="1" si="647"/>
        <v>0</v>
      </c>
      <c r="AP308" s="65">
        <f t="shared" ca="1" si="648"/>
        <v>1</v>
      </c>
      <c r="AQ308" s="65">
        <f t="shared" ca="1" si="649"/>
        <v>0</v>
      </c>
      <c r="AR308" s="65">
        <f t="shared" ca="1" si="650"/>
        <v>0</v>
      </c>
      <c r="AS308" s="65">
        <f t="shared" ca="1" si="651"/>
        <v>0</v>
      </c>
      <c r="AT308" s="65">
        <f t="shared" ca="1" si="652"/>
        <v>0</v>
      </c>
    </row>
    <row r="309" spans="1:46" ht="18" customHeight="1" x14ac:dyDescent="0.25">
      <c r="A309" s="49" t="str">
        <f ca="1">CONCATENATE(B303,"-",B309)</f>
        <v>Ipswich-All-6</v>
      </c>
      <c r="B309" s="38">
        <v>6</v>
      </c>
      <c r="C309" s="41">
        <f ca="1">VLOOKUP($B309,INDIRECT("data!$"&amp;H282&amp;"$3:$CZ$554"),$E282-3*(B281-1)+C$1,FALSE)</f>
        <v>43358</v>
      </c>
      <c r="D309" s="30" t="str">
        <f ca="1">VLOOKUP($B309,INDIRECT("data!$"&amp;H282&amp;"$3:$CZ$554"),$E282-3*(B281-1)+D$1,FALSE)</f>
        <v>Hull</v>
      </c>
      <c r="E309" s="30" t="str">
        <f ca="1">VLOOKUP($B309,INDIRECT("data!$"&amp;H282&amp;"$3:$CZ$554"),$E282-3*(B281-1)+E$1,FALSE)</f>
        <v>Ipswich</v>
      </c>
      <c r="F309" s="29">
        <f ca="1">VLOOKUP($B309,INDIRECT("data!$"&amp;H282&amp;"$3:$CZ$554"),$E282-3*(B281-1)+F$1,FALSE)</f>
        <v>2</v>
      </c>
      <c r="G309" s="29">
        <f ca="1">VLOOKUP($B309,INDIRECT("data!$"&amp;H282&amp;"$3:$CZ$554"),$E282-3*(B281-1)+G$1,FALSE)</f>
        <v>0</v>
      </c>
      <c r="H309" s="15" t="str">
        <f ca="1">VLOOKUP($B309,INDIRECT("data!$"&amp;H282&amp;"$3:$CZ$554"),$E282-3*(B281-1)+H$1,FALSE)</f>
        <v>H</v>
      </c>
      <c r="I309" s="29">
        <f ca="1">VLOOKUP($B309,INDIRECT("data!$"&amp;H282&amp;"$3:$CZ$554"),$E282-3*(B281-1)+I$1,FALSE)</f>
        <v>1</v>
      </c>
      <c r="J309" s="29">
        <f ca="1">VLOOKUP($B309,INDIRECT("data!$"&amp;H282&amp;"$3:$CZ$554"),$E282-3*(B281-1)+J$1,FALSE)</f>
        <v>0</v>
      </c>
      <c r="K309" s="15" t="str">
        <f ca="1">VLOOKUP($B309,INDIRECT("data!$"&amp;H282&amp;"$3:$CZ$554"),$E282-3*(B281-1)+K$1,FALSE)</f>
        <v>H</v>
      </c>
      <c r="L309" s="30" t="str">
        <f ca="1">VLOOKUP($B309,INDIRECT("data!$"&amp;H282&amp;"$3:$CZ$554"),$E282-3*(B281-1)+L$1,FALSE)</f>
        <v>T Harrington</v>
      </c>
      <c r="M309" s="45">
        <f ca="1">VLOOKUP($B309,INDIRECT("data!$"&amp;H282&amp;"$3:$CZ$554"),$E282-3*(B281-1)+M$1,FALSE)</f>
        <v>13</v>
      </c>
      <c r="N309" s="45">
        <f ca="1">VLOOKUP($B309,INDIRECT("data!$"&amp;H282&amp;"$3:$CZ$554"),$E282-3*(B281-1)+N$1,FALSE)</f>
        <v>6</v>
      </c>
      <c r="O309" s="45">
        <f ca="1">VLOOKUP($B309,INDIRECT("data!$"&amp;H282&amp;"$3:$CZ$554"),$E282-3*(B281-1)+O$1,FALSE)</f>
        <v>7</v>
      </c>
      <c r="P309" s="45">
        <f ca="1">VLOOKUP($B309,INDIRECT("data!$"&amp;H282&amp;"$3:$CZ$554"),$E282-3*(B281-1)+P$1,FALSE)</f>
        <v>1</v>
      </c>
      <c r="Q309" s="45">
        <f ca="1">VLOOKUP($B309,INDIRECT("data!$"&amp;H282&amp;"$3:$CZ$554"),$E282-3*(B281-1)+Q$1,FALSE)</f>
        <v>12</v>
      </c>
      <c r="R309" s="45">
        <f ca="1">VLOOKUP($B309,INDIRECT("data!$"&amp;H282&amp;"$3:$CZ$554"),$E282-3*(B281-1)+R$1,FALSE)</f>
        <v>21</v>
      </c>
      <c r="S309" s="45">
        <f ca="1">VLOOKUP($B309,INDIRECT("data!$"&amp;H282&amp;"$3:$CZ$554"),$E282-3*(B281-1)+S$1,FALSE)</f>
        <v>7</v>
      </c>
      <c r="T309" s="45">
        <f ca="1">VLOOKUP($B309,INDIRECT("data!$"&amp;H282&amp;"$3:$CZ$554"),$E282-3*(B281-1)+T$1,FALSE)</f>
        <v>5</v>
      </c>
      <c r="U309" s="45">
        <f ca="1">VLOOKUP($B309,INDIRECT("data!$"&amp;H282&amp;"$3:$CZ$554"),$E282-3*(B281-1)+U$1,FALSE)</f>
        <v>2</v>
      </c>
      <c r="V309" s="45">
        <f ca="1">VLOOKUP($B309,INDIRECT("data!$"&amp;H282&amp;"$3:$CZ$554"),$E282-3*(B281-1)+V$1,FALSE)</f>
        <v>0</v>
      </c>
      <c r="W309" s="45">
        <f ca="1">VLOOKUP($B309,INDIRECT("data!$"&amp;H282&amp;"$3:$CZ$554"),$E282-3*(B281-1)+W$1,FALSE)</f>
        <v>0</v>
      </c>
      <c r="X309" s="45">
        <f ca="1">VLOOKUP($B309,INDIRECT("data!$"&amp;H282&amp;"$3:$CZ$554"),$E282-3*(B281-1)+X$1,FALSE)</f>
        <v>0</v>
      </c>
      <c r="Y309" s="47">
        <f ca="1">VLOOKUP($B309,INDIRECT("data!$"&amp;H282&amp;"$3:$CZ$554"),$E282-3*(B281-1)+Y$1,FALSE)</f>
        <v>2.2999999999999998</v>
      </c>
      <c r="Z309" s="47">
        <f ca="1">VLOOKUP($B309,INDIRECT("data!$"&amp;H282&amp;"$3:$CZ$554"),$E282-3*(B281-1)+Z$1,FALSE)</f>
        <v>3.3</v>
      </c>
      <c r="AA309" s="47">
        <f ca="1">VLOOKUP($B309,INDIRECT("data!$"&amp;H282&amp;"$3:$CZ$554"),$E282-3*(B281-1)+AA$1,FALSE)</f>
        <v>3.5</v>
      </c>
      <c r="AB309" s="47">
        <f ca="1">VLOOKUP($B309,INDIRECT("data!$"&amp;H282&amp;"$3:$CZ$554"),$E282-3*(B281-1)+AB$1,FALSE)</f>
        <v>2.2599999999999998</v>
      </c>
      <c r="AC309" s="47">
        <f ca="1">VLOOKUP($B309,INDIRECT("data!$"&amp;H282&amp;"$3:$CZ$554"),$E282-3*(B281-1)+AC$1,FALSE)</f>
        <v>3.31</v>
      </c>
      <c r="AD309" s="47">
        <f ca="1">VLOOKUP($B309,INDIRECT("data!$"&amp;H282&amp;"$3:$CZ$554"),$E282-3*(B281-1)+AD$1,FALSE)</f>
        <v>3.5</v>
      </c>
      <c r="AE309" s="47">
        <f ca="1">VLOOKUP($B309,INDIRECT("data!$"&amp;H282&amp;"$3:$CZ$554"),$E282-3*(B281-1)+AE$1,FALSE)</f>
        <v>2.0499999999999998</v>
      </c>
      <c r="AF309" s="47">
        <f ca="1">VLOOKUP($B309,INDIRECT("data!$"&amp;H282&amp;"$3:$CZ$554"),$E282-3*(B281-1)+AF$1,FALSE)</f>
        <v>1.76</v>
      </c>
      <c r="AG309" s="65">
        <f t="shared" ca="1" si="639"/>
        <v>2</v>
      </c>
      <c r="AH309" s="65">
        <f t="shared" ca="1" si="640"/>
        <v>1</v>
      </c>
      <c r="AI309" s="65">
        <f t="shared" ca="1" si="641"/>
        <v>1</v>
      </c>
      <c r="AJ309" s="65">
        <f t="shared" ca="1" si="642"/>
        <v>1</v>
      </c>
      <c r="AK309" s="65">
        <f t="shared" ca="1" si="643"/>
        <v>0</v>
      </c>
      <c r="AL309" s="66" t="str">
        <f t="shared" ca="1" si="644"/>
        <v>H</v>
      </c>
      <c r="AM309" s="66" t="str">
        <f t="shared" ca="1" si="645"/>
        <v>H-H</v>
      </c>
      <c r="AN309" s="65">
        <f t="shared" ca="1" si="646"/>
        <v>0</v>
      </c>
      <c r="AO309" s="65">
        <f t="shared" ca="1" si="647"/>
        <v>1</v>
      </c>
      <c r="AP309" s="65">
        <f t="shared" ca="1" si="648"/>
        <v>0</v>
      </c>
      <c r="AQ309" s="65">
        <f t="shared" ca="1" si="649"/>
        <v>1</v>
      </c>
      <c r="AR309" s="65">
        <f t="shared" ca="1" si="650"/>
        <v>0</v>
      </c>
      <c r="AS309" s="65">
        <f t="shared" ca="1" si="651"/>
        <v>1</v>
      </c>
      <c r="AT309" s="65">
        <f t="shared" ca="1" si="652"/>
        <v>0</v>
      </c>
    </row>
    <row r="310" spans="1:46" ht="18" customHeight="1" x14ac:dyDescent="0.25">
      <c r="A310" s="49" t="str">
        <f ca="1">CONCATENATE(B303,"-",B310)</f>
        <v>Ipswich-All-7</v>
      </c>
      <c r="B310" s="38">
        <v>7</v>
      </c>
      <c r="C310" s="41">
        <f ca="1">VLOOKUP($B310,INDIRECT("data!$"&amp;H282&amp;"$3:$CZ$554"),$E282-3*(B281-1)+C$1,FALSE)</f>
        <v>43345</v>
      </c>
      <c r="D310" s="30" t="str">
        <f ca="1">VLOOKUP($B310,INDIRECT("data!$"&amp;H282&amp;"$3:$CZ$554"),$E282-3*(B281-1)+D$1,FALSE)</f>
        <v>Ipswich</v>
      </c>
      <c r="E310" s="30" t="str">
        <f ca="1">VLOOKUP($B310,INDIRECT("data!$"&amp;H282&amp;"$3:$CZ$554"),$E282-3*(B281-1)+E$1,FALSE)</f>
        <v>Norwich</v>
      </c>
      <c r="F310" s="29">
        <f ca="1">VLOOKUP($B310,INDIRECT("data!$"&amp;H282&amp;"$3:$CZ$554"),$E282-3*(B281-1)+F$1,FALSE)</f>
        <v>1</v>
      </c>
      <c r="G310" s="29">
        <f ca="1">VLOOKUP($B310,INDIRECT("data!$"&amp;H282&amp;"$3:$CZ$554"),$E282-3*(B281-1)+G$1,FALSE)</f>
        <v>1</v>
      </c>
      <c r="H310" s="15" t="str">
        <f ca="1">VLOOKUP($B310,INDIRECT("data!$"&amp;H282&amp;"$3:$CZ$554"),$E282-3*(B281-1)+H$1,FALSE)</f>
        <v>D</v>
      </c>
      <c r="I310" s="29">
        <f ca="1">VLOOKUP($B310,INDIRECT("data!$"&amp;H282&amp;"$3:$CZ$554"),$E282-3*(B281-1)+I$1,FALSE)</f>
        <v>0</v>
      </c>
      <c r="J310" s="29">
        <f ca="1">VLOOKUP($B310,INDIRECT("data!$"&amp;H282&amp;"$3:$CZ$554"),$E282-3*(B281-1)+J$1,FALSE)</f>
        <v>0</v>
      </c>
      <c r="K310" s="15" t="str">
        <f ca="1">VLOOKUP($B310,INDIRECT("data!$"&amp;H282&amp;"$3:$CZ$554"),$E282-3*(B281-1)+K$1,FALSE)</f>
        <v>D</v>
      </c>
      <c r="L310" s="30" t="str">
        <f ca="1">VLOOKUP($B310,INDIRECT("data!$"&amp;H282&amp;"$3:$CZ$554"),$E282-3*(B281-1)+L$1,FALSE)</f>
        <v>R Jones</v>
      </c>
      <c r="M310" s="45">
        <f ca="1">VLOOKUP($B310,INDIRECT("data!$"&amp;H282&amp;"$3:$CZ$554"),$E282-3*(B281-1)+M$1,FALSE)</f>
        <v>19</v>
      </c>
      <c r="N310" s="45">
        <f ca="1">VLOOKUP($B310,INDIRECT("data!$"&amp;H282&amp;"$3:$CZ$554"),$E282-3*(B281-1)+N$1,FALSE)</f>
        <v>11</v>
      </c>
      <c r="O310" s="45">
        <f ca="1">VLOOKUP($B310,INDIRECT("data!$"&amp;H282&amp;"$3:$CZ$554"),$E282-3*(B281-1)+O$1,FALSE)</f>
        <v>6</v>
      </c>
      <c r="P310" s="45">
        <f ca="1">VLOOKUP($B310,INDIRECT("data!$"&amp;H282&amp;"$3:$CZ$554"),$E282-3*(B281-1)+P$1,FALSE)</f>
        <v>2</v>
      </c>
      <c r="Q310" s="45">
        <f ca="1">VLOOKUP($B310,INDIRECT("data!$"&amp;H282&amp;"$3:$CZ$554"),$E282-3*(B281-1)+Q$1,FALSE)</f>
        <v>12</v>
      </c>
      <c r="R310" s="45">
        <f ca="1">VLOOKUP($B310,INDIRECT("data!$"&amp;H282&amp;"$3:$CZ$554"),$E282-3*(B281-1)+R$1,FALSE)</f>
        <v>21</v>
      </c>
      <c r="S310" s="45">
        <f ca="1">VLOOKUP($B310,INDIRECT("data!$"&amp;H282&amp;"$3:$CZ$554"),$E282-3*(B281-1)+S$1,FALSE)</f>
        <v>7</v>
      </c>
      <c r="T310" s="45">
        <f ca="1">VLOOKUP($B310,INDIRECT("data!$"&amp;H282&amp;"$3:$CZ$554"),$E282-3*(B281-1)+T$1,FALSE)</f>
        <v>6</v>
      </c>
      <c r="U310" s="45">
        <f ca="1">VLOOKUP($B310,INDIRECT("data!$"&amp;H282&amp;"$3:$CZ$554"),$E282-3*(B281-1)+U$1,FALSE)</f>
        <v>2</v>
      </c>
      <c r="V310" s="45">
        <f ca="1">VLOOKUP($B310,INDIRECT("data!$"&amp;H282&amp;"$3:$CZ$554"),$E282-3*(B281-1)+V$1,FALSE)</f>
        <v>1</v>
      </c>
      <c r="W310" s="45">
        <f ca="1">VLOOKUP($B310,INDIRECT("data!$"&amp;H282&amp;"$3:$CZ$554"),$E282-3*(B281-1)+W$1,FALSE)</f>
        <v>0</v>
      </c>
      <c r="X310" s="45">
        <f ca="1">VLOOKUP($B310,INDIRECT("data!$"&amp;H282&amp;"$3:$CZ$554"),$E282-3*(B281-1)+X$1,FALSE)</f>
        <v>0</v>
      </c>
      <c r="Y310" s="47">
        <f ca="1">VLOOKUP($B310,INDIRECT("data!$"&amp;H282&amp;"$3:$CZ$554"),$E282-3*(B281-1)+Y$1,FALSE)</f>
        <v>3</v>
      </c>
      <c r="Z310" s="47">
        <f ca="1">VLOOKUP($B310,INDIRECT("data!$"&amp;H282&amp;"$3:$CZ$554"),$E282-3*(B281-1)+Z$1,FALSE)</f>
        <v>3.25</v>
      </c>
      <c r="AA310" s="47">
        <f ca="1">VLOOKUP($B310,INDIRECT("data!$"&amp;H282&amp;"$3:$CZ$554"),$E282-3*(B281-1)+AA$1,FALSE)</f>
        <v>2.6</v>
      </c>
      <c r="AB310" s="47">
        <f ca="1">VLOOKUP($B310,INDIRECT("data!$"&amp;H282&amp;"$3:$CZ$554"),$E282-3*(B281-1)+AB$1,FALSE)</f>
        <v>2.93</v>
      </c>
      <c r="AC310" s="47">
        <f ca="1">VLOOKUP($B310,INDIRECT("data!$"&amp;H282&amp;"$3:$CZ$554"),$E282-3*(B281-1)+AC$1,FALSE)</f>
        <v>3.29</v>
      </c>
      <c r="AD310" s="47">
        <f ca="1">VLOOKUP($B310,INDIRECT("data!$"&amp;H282&amp;"$3:$CZ$554"),$E282-3*(B281-1)+AD$1,FALSE)</f>
        <v>2.63</v>
      </c>
      <c r="AE310" s="47">
        <f ca="1">VLOOKUP($B310,INDIRECT("data!$"&amp;H282&amp;"$3:$CZ$554"),$E282-3*(B281-1)+AE$1,FALSE)</f>
        <v>2.0299999999999998</v>
      </c>
      <c r="AF310" s="47">
        <f ca="1">VLOOKUP($B310,INDIRECT("data!$"&amp;H282&amp;"$3:$CZ$554"),$E282-3*(B281-1)+AF$1,FALSE)</f>
        <v>1.76</v>
      </c>
      <c r="AG310" s="65">
        <f t="shared" ca="1" si="639"/>
        <v>2</v>
      </c>
      <c r="AH310" s="65">
        <f t="shared" ca="1" si="640"/>
        <v>0</v>
      </c>
      <c r="AI310" s="65">
        <f t="shared" ca="1" si="641"/>
        <v>2</v>
      </c>
      <c r="AJ310" s="65">
        <f t="shared" ca="1" si="642"/>
        <v>1</v>
      </c>
      <c r="AK310" s="65">
        <f t="shared" ca="1" si="643"/>
        <v>1</v>
      </c>
      <c r="AL310" s="66" t="str">
        <f t="shared" ca="1" si="644"/>
        <v>D</v>
      </c>
      <c r="AM310" s="66" t="str">
        <f t="shared" ca="1" si="645"/>
        <v>D-D</v>
      </c>
      <c r="AN310" s="65">
        <f t="shared" ca="1" si="646"/>
        <v>1</v>
      </c>
      <c r="AO310" s="65">
        <f t="shared" ca="1" si="647"/>
        <v>0</v>
      </c>
      <c r="AP310" s="65">
        <f t="shared" ca="1" si="648"/>
        <v>0</v>
      </c>
      <c r="AQ310" s="65">
        <f t="shared" ca="1" si="649"/>
        <v>0</v>
      </c>
      <c r="AR310" s="65">
        <f t="shared" ca="1" si="650"/>
        <v>0</v>
      </c>
      <c r="AS310" s="65">
        <f t="shared" ca="1" si="651"/>
        <v>0</v>
      </c>
      <c r="AT310" s="65">
        <f t="shared" ca="1" si="652"/>
        <v>0</v>
      </c>
    </row>
    <row r="311" spans="1:46" ht="18" customHeight="1" x14ac:dyDescent="0.25">
      <c r="A311" s="49" t="str">
        <f ca="1">CONCATENATE(B303,"-",B311)</f>
        <v>Ipswich-All-8</v>
      </c>
      <c r="B311" s="38">
        <v>8</v>
      </c>
      <c r="C311" s="41">
        <f ca="1">VLOOKUP($B311,INDIRECT("data!$"&amp;H282&amp;"$3:$CZ$554"),$E282-3*(B281-1)+C$1,FALSE)</f>
        <v>43337</v>
      </c>
      <c r="D311" s="30" t="str">
        <f ca="1">VLOOKUP($B311,INDIRECT("data!$"&amp;H282&amp;"$3:$CZ$554"),$E282-3*(B281-1)+D$1,FALSE)</f>
        <v>Sheffield Weds</v>
      </c>
      <c r="E311" s="30" t="str">
        <f ca="1">VLOOKUP($B311,INDIRECT("data!$"&amp;H282&amp;"$3:$CZ$554"),$E282-3*(B281-1)+E$1,FALSE)</f>
        <v>Ipswich</v>
      </c>
      <c r="F311" s="29">
        <f ca="1">VLOOKUP($B311,INDIRECT("data!$"&amp;H282&amp;"$3:$CZ$554"),$E282-3*(B281-1)+F$1,FALSE)</f>
        <v>2</v>
      </c>
      <c r="G311" s="29">
        <f ca="1">VLOOKUP($B311,INDIRECT("data!$"&amp;H282&amp;"$3:$CZ$554"),$E282-3*(B281-1)+G$1,FALSE)</f>
        <v>1</v>
      </c>
      <c r="H311" s="15" t="str">
        <f ca="1">VLOOKUP($B311,INDIRECT("data!$"&amp;H282&amp;"$3:$CZ$554"),$E282-3*(B281-1)+H$1,FALSE)</f>
        <v>H</v>
      </c>
      <c r="I311" s="29">
        <f ca="1">VLOOKUP($B311,INDIRECT("data!$"&amp;H282&amp;"$3:$CZ$554"),$E282-3*(B281-1)+I$1,FALSE)</f>
        <v>1</v>
      </c>
      <c r="J311" s="29">
        <f ca="1">VLOOKUP($B311,INDIRECT("data!$"&amp;H282&amp;"$3:$CZ$554"),$E282-3*(B281-1)+J$1,FALSE)</f>
        <v>1</v>
      </c>
      <c r="K311" s="15" t="str">
        <f ca="1">VLOOKUP($B311,INDIRECT("data!$"&amp;H282&amp;"$3:$CZ$554"),$E282-3*(B281-1)+K$1,FALSE)</f>
        <v>D</v>
      </c>
      <c r="L311" s="30" t="str">
        <f ca="1">VLOOKUP($B311,INDIRECT("data!$"&amp;H282&amp;"$3:$CZ$554"),$E282-3*(B281-1)+L$1,FALSE)</f>
        <v>J Simpson</v>
      </c>
      <c r="M311" s="45">
        <f ca="1">VLOOKUP($B311,INDIRECT("data!$"&amp;H282&amp;"$3:$CZ$554"),$E282-3*(B281-1)+M$1,FALSE)</f>
        <v>13</v>
      </c>
      <c r="N311" s="45">
        <f ca="1">VLOOKUP($B311,INDIRECT("data!$"&amp;H282&amp;"$3:$CZ$554"),$E282-3*(B281-1)+N$1,FALSE)</f>
        <v>13</v>
      </c>
      <c r="O311" s="45">
        <f ca="1">VLOOKUP($B311,INDIRECT("data!$"&amp;H282&amp;"$3:$CZ$554"),$E282-3*(B281-1)+O$1,FALSE)</f>
        <v>3</v>
      </c>
      <c r="P311" s="45">
        <f ca="1">VLOOKUP($B311,INDIRECT("data!$"&amp;H282&amp;"$3:$CZ$554"),$E282-3*(B281-1)+P$1,FALSE)</f>
        <v>3</v>
      </c>
      <c r="Q311" s="45">
        <f ca="1">VLOOKUP($B311,INDIRECT("data!$"&amp;H282&amp;"$3:$CZ$554"),$E282-3*(B281-1)+Q$1,FALSE)</f>
        <v>13</v>
      </c>
      <c r="R311" s="45">
        <f ca="1">VLOOKUP($B311,INDIRECT("data!$"&amp;H282&amp;"$3:$CZ$554"),$E282-3*(B281-1)+R$1,FALSE)</f>
        <v>15</v>
      </c>
      <c r="S311" s="45">
        <f ca="1">VLOOKUP($B311,INDIRECT("data!$"&amp;H282&amp;"$3:$CZ$554"),$E282-3*(B281-1)+S$1,FALSE)</f>
        <v>7</v>
      </c>
      <c r="T311" s="45">
        <f ca="1">VLOOKUP($B311,INDIRECT("data!$"&amp;H282&amp;"$3:$CZ$554"),$E282-3*(B281-1)+T$1,FALSE)</f>
        <v>7</v>
      </c>
      <c r="U311" s="45">
        <f ca="1">VLOOKUP($B311,INDIRECT("data!$"&amp;H282&amp;"$3:$CZ$554"),$E282-3*(B281-1)+U$1,FALSE)</f>
        <v>2</v>
      </c>
      <c r="V311" s="45">
        <f ca="1">VLOOKUP($B311,INDIRECT("data!$"&amp;H282&amp;"$3:$CZ$554"),$E282-3*(B281-1)+V$1,FALSE)</f>
        <v>2</v>
      </c>
      <c r="W311" s="45">
        <f ca="1">VLOOKUP($B311,INDIRECT("data!$"&amp;H282&amp;"$3:$CZ$554"),$E282-3*(B281-1)+W$1,FALSE)</f>
        <v>0</v>
      </c>
      <c r="X311" s="45">
        <f ca="1">VLOOKUP($B311,INDIRECT("data!$"&amp;H282&amp;"$3:$CZ$554"),$E282-3*(B281-1)+X$1,FALSE)</f>
        <v>1</v>
      </c>
      <c r="Y311" s="47">
        <f ca="1">VLOOKUP($B311,INDIRECT("data!$"&amp;H282&amp;"$3:$CZ$554"),$E282-3*(B281-1)+Y$1,FALSE)</f>
        <v>2.5</v>
      </c>
      <c r="Z311" s="47">
        <f ca="1">VLOOKUP($B311,INDIRECT("data!$"&amp;H282&amp;"$3:$CZ$554"),$E282-3*(B281-1)+Z$1,FALSE)</f>
        <v>3</v>
      </c>
      <c r="AA311" s="47">
        <f ca="1">VLOOKUP($B311,INDIRECT("data!$"&amp;H282&amp;"$3:$CZ$554"),$E282-3*(B281-1)+AA$1,FALSE)</f>
        <v>3.4</v>
      </c>
      <c r="AB311" s="47">
        <f ca="1">VLOOKUP($B311,INDIRECT("data!$"&amp;H282&amp;"$3:$CZ$554"),$E282-3*(B281-1)+AB$1,FALSE)</f>
        <v>2.44</v>
      </c>
      <c r="AC311" s="47">
        <f ca="1">VLOOKUP($B311,INDIRECT("data!$"&amp;H282&amp;"$3:$CZ$554"),$E282-3*(B281-1)+AC$1,FALSE)</f>
        <v>3.09</v>
      </c>
      <c r="AD311" s="47">
        <f ca="1">VLOOKUP($B311,INDIRECT("data!$"&amp;H282&amp;"$3:$CZ$554"),$E282-3*(B281-1)+AD$1,FALSE)</f>
        <v>3.43</v>
      </c>
      <c r="AE311" s="47">
        <f ca="1">VLOOKUP($B311,INDIRECT("data!$"&amp;H282&amp;"$3:$CZ$554"),$E282-3*(B281-1)+AE$1,FALSE)</f>
        <v>2.19</v>
      </c>
      <c r="AF311" s="47">
        <f ca="1">VLOOKUP($B311,INDIRECT("data!$"&amp;H282&amp;"$3:$CZ$554"),$E282-3*(B281-1)+AF$1,FALSE)</f>
        <v>1.66</v>
      </c>
      <c r="AG311" s="65">
        <f t="shared" ca="1" si="639"/>
        <v>3</v>
      </c>
      <c r="AH311" s="65">
        <f t="shared" ca="1" si="640"/>
        <v>2</v>
      </c>
      <c r="AI311" s="65">
        <f t="shared" ca="1" si="641"/>
        <v>1</v>
      </c>
      <c r="AJ311" s="65">
        <f t="shared" ca="1" si="642"/>
        <v>1</v>
      </c>
      <c r="AK311" s="65">
        <f t="shared" ca="1" si="643"/>
        <v>0</v>
      </c>
      <c r="AL311" s="66" t="str">
        <f t="shared" ca="1" si="644"/>
        <v>H</v>
      </c>
      <c r="AM311" s="66" t="str">
        <f t="shared" ca="1" si="645"/>
        <v>D-H</v>
      </c>
      <c r="AN311" s="65">
        <f t="shared" ca="1" si="646"/>
        <v>1</v>
      </c>
      <c r="AO311" s="65">
        <f t="shared" ca="1" si="647"/>
        <v>1</v>
      </c>
      <c r="AP311" s="65">
        <f t="shared" ca="1" si="648"/>
        <v>1</v>
      </c>
      <c r="AQ311" s="65">
        <f t="shared" ca="1" si="649"/>
        <v>0</v>
      </c>
      <c r="AR311" s="65">
        <f t="shared" ca="1" si="650"/>
        <v>0</v>
      </c>
      <c r="AS311" s="65">
        <f t="shared" ca="1" si="651"/>
        <v>0</v>
      </c>
      <c r="AT311" s="65">
        <f t="shared" ca="1" si="652"/>
        <v>0</v>
      </c>
    </row>
    <row r="312" spans="1:46" ht="18" customHeight="1" x14ac:dyDescent="0.25">
      <c r="A312" s="49" t="str">
        <f ca="1">CONCATENATE(B303,"-",B312)</f>
        <v>Ipswich-All-9</v>
      </c>
      <c r="B312" s="38">
        <v>9</v>
      </c>
      <c r="C312" s="41">
        <f ca="1">VLOOKUP($B312,INDIRECT("data!$"&amp;H282&amp;"$3:$CZ$554"),$E282-3*(B281-1)+C$1,FALSE)</f>
        <v>43333</v>
      </c>
      <c r="D312" s="30" t="str">
        <f ca="1">VLOOKUP($B312,INDIRECT("data!$"&amp;H282&amp;"$3:$CZ$554"),$E282-3*(B281-1)+D$1,FALSE)</f>
        <v>Derby</v>
      </c>
      <c r="E312" s="30" t="str">
        <f ca="1">VLOOKUP($B312,INDIRECT("data!$"&amp;H282&amp;"$3:$CZ$554"),$E282-3*(B281-1)+E$1,FALSE)</f>
        <v>Ipswich</v>
      </c>
      <c r="F312" s="29">
        <f ca="1">VLOOKUP($B312,INDIRECT("data!$"&amp;H282&amp;"$3:$CZ$554"),$E282-3*(B281-1)+F$1,FALSE)</f>
        <v>2</v>
      </c>
      <c r="G312" s="29">
        <f ca="1">VLOOKUP($B312,INDIRECT("data!$"&amp;H282&amp;"$3:$CZ$554"),$E282-3*(B281-1)+G$1,FALSE)</f>
        <v>0</v>
      </c>
      <c r="H312" s="15" t="str">
        <f ca="1">VLOOKUP($B312,INDIRECT("data!$"&amp;H282&amp;"$3:$CZ$554"),$E282-3*(B281-1)+H$1,FALSE)</f>
        <v>H</v>
      </c>
      <c r="I312" s="29">
        <f ca="1">VLOOKUP($B312,INDIRECT("data!$"&amp;H282&amp;"$3:$CZ$554"),$E282-3*(B281-1)+I$1,FALSE)</f>
        <v>0</v>
      </c>
      <c r="J312" s="29">
        <f ca="1">VLOOKUP($B312,INDIRECT("data!$"&amp;H282&amp;"$3:$CZ$554"),$E282-3*(B281-1)+J$1,FALSE)</f>
        <v>0</v>
      </c>
      <c r="K312" s="15" t="str">
        <f ca="1">VLOOKUP($B312,INDIRECT("data!$"&amp;H282&amp;"$3:$CZ$554"),$E282-3*(B281-1)+K$1,FALSE)</f>
        <v>D</v>
      </c>
      <c r="L312" s="30" t="str">
        <f ca="1">VLOOKUP($B312,INDIRECT("data!$"&amp;H282&amp;"$3:$CZ$554"),$E282-3*(B281-1)+L$1,FALSE)</f>
        <v>S Duncan</v>
      </c>
      <c r="M312" s="45">
        <f ca="1">VLOOKUP($B312,INDIRECT("data!$"&amp;H282&amp;"$3:$CZ$554"),$E282-3*(B281-1)+M$1,FALSE)</f>
        <v>10</v>
      </c>
      <c r="N312" s="45">
        <f ca="1">VLOOKUP($B312,INDIRECT("data!$"&amp;H282&amp;"$3:$CZ$554"),$E282-3*(B281-1)+N$1,FALSE)</f>
        <v>11</v>
      </c>
      <c r="O312" s="45">
        <f ca="1">VLOOKUP($B312,INDIRECT("data!$"&amp;H282&amp;"$3:$CZ$554"),$E282-3*(B281-1)+O$1,FALSE)</f>
        <v>2</v>
      </c>
      <c r="P312" s="45">
        <f ca="1">VLOOKUP($B312,INDIRECT("data!$"&amp;H282&amp;"$3:$CZ$554"),$E282-3*(B281-1)+P$1,FALSE)</f>
        <v>2</v>
      </c>
      <c r="Q312" s="45">
        <f ca="1">VLOOKUP($B312,INDIRECT("data!$"&amp;H282&amp;"$3:$CZ$554"),$E282-3*(B281-1)+Q$1,FALSE)</f>
        <v>10</v>
      </c>
      <c r="R312" s="45">
        <f ca="1">VLOOKUP($B312,INDIRECT("data!$"&amp;H282&amp;"$3:$CZ$554"),$E282-3*(B281-1)+R$1,FALSE)</f>
        <v>10</v>
      </c>
      <c r="S312" s="45">
        <f ca="1">VLOOKUP($B312,INDIRECT("data!$"&amp;H282&amp;"$3:$CZ$554"),$E282-3*(B281-1)+S$1,FALSE)</f>
        <v>4</v>
      </c>
      <c r="T312" s="45">
        <f ca="1">VLOOKUP($B312,INDIRECT("data!$"&amp;H282&amp;"$3:$CZ$554"),$E282-3*(B281-1)+T$1,FALSE)</f>
        <v>4</v>
      </c>
      <c r="U312" s="45">
        <f ca="1">VLOOKUP($B312,INDIRECT("data!$"&amp;H282&amp;"$3:$CZ$554"),$E282-3*(B281-1)+U$1,FALSE)</f>
        <v>2</v>
      </c>
      <c r="V312" s="45">
        <f ca="1">VLOOKUP($B312,INDIRECT("data!$"&amp;H282&amp;"$3:$CZ$554"),$E282-3*(B281-1)+V$1,FALSE)</f>
        <v>2</v>
      </c>
      <c r="W312" s="45">
        <f ca="1">VLOOKUP($B312,INDIRECT("data!$"&amp;H282&amp;"$3:$CZ$554"),$E282-3*(B281-1)+W$1,FALSE)</f>
        <v>0</v>
      </c>
      <c r="X312" s="45">
        <f ca="1">VLOOKUP($B312,INDIRECT("data!$"&amp;H282&amp;"$3:$CZ$554"),$E282-3*(B281-1)+X$1,FALSE)</f>
        <v>0</v>
      </c>
      <c r="Y312" s="47">
        <f ca="1">VLOOKUP($B312,INDIRECT("data!$"&amp;H282&amp;"$3:$CZ$554"),$E282-3*(B281-1)+Y$1,FALSE)</f>
        <v>1.9</v>
      </c>
      <c r="Z312" s="47">
        <f ca="1">VLOOKUP($B312,INDIRECT("data!$"&amp;H282&amp;"$3:$CZ$554"),$E282-3*(B281-1)+Z$1,FALSE)</f>
        <v>3.4</v>
      </c>
      <c r="AA312" s="47">
        <f ca="1">VLOOKUP($B312,INDIRECT("data!$"&amp;H282&amp;"$3:$CZ$554"),$E282-3*(B281-1)+AA$1,FALSE)</f>
        <v>4.75</v>
      </c>
      <c r="AB312" s="47">
        <f ca="1">VLOOKUP($B312,INDIRECT("data!$"&amp;H282&amp;"$3:$CZ$554"),$E282-3*(B281-1)+AB$1,FALSE)</f>
        <v>1.91</v>
      </c>
      <c r="AC312" s="47">
        <f ca="1">VLOOKUP($B312,INDIRECT("data!$"&amp;H282&amp;"$3:$CZ$554"),$E282-3*(B281-1)+AC$1,FALSE)</f>
        <v>3.48</v>
      </c>
      <c r="AD312" s="47">
        <f ca="1">VLOOKUP($B312,INDIRECT("data!$"&amp;H282&amp;"$3:$CZ$554"),$E282-3*(B281-1)+AD$1,FALSE)</f>
        <v>4.67</v>
      </c>
      <c r="AE312" s="47">
        <f ca="1">VLOOKUP($B312,INDIRECT("data!$"&amp;H282&amp;"$3:$CZ$554"),$E282-3*(B281-1)+AE$1,FALSE)</f>
        <v>2.0699999999999998</v>
      </c>
      <c r="AF312" s="47">
        <f ca="1">VLOOKUP($B312,INDIRECT("data!$"&amp;H282&amp;"$3:$CZ$554"),$E282-3*(B281-1)+AF$1,FALSE)</f>
        <v>1.75</v>
      </c>
      <c r="AG312" s="65">
        <f t="shared" ca="1" si="639"/>
        <v>2</v>
      </c>
      <c r="AH312" s="65">
        <f t="shared" ca="1" si="640"/>
        <v>0</v>
      </c>
      <c r="AI312" s="65">
        <f t="shared" ca="1" si="641"/>
        <v>2</v>
      </c>
      <c r="AJ312" s="65">
        <f t="shared" ca="1" si="642"/>
        <v>2</v>
      </c>
      <c r="AK312" s="65">
        <f t="shared" ca="1" si="643"/>
        <v>0</v>
      </c>
      <c r="AL312" s="66" t="str">
        <f t="shared" ca="1" si="644"/>
        <v>H</v>
      </c>
      <c r="AM312" s="66" t="str">
        <f t="shared" ca="1" si="645"/>
        <v>D-H</v>
      </c>
      <c r="AN312" s="65">
        <f t="shared" ca="1" si="646"/>
        <v>0</v>
      </c>
      <c r="AO312" s="65">
        <f t="shared" ca="1" si="647"/>
        <v>0</v>
      </c>
      <c r="AP312" s="65">
        <f t="shared" ca="1" si="648"/>
        <v>0</v>
      </c>
      <c r="AQ312" s="65">
        <f t="shared" ca="1" si="649"/>
        <v>1</v>
      </c>
      <c r="AR312" s="65">
        <f t="shared" ca="1" si="650"/>
        <v>0</v>
      </c>
      <c r="AS312" s="65">
        <f t="shared" ca="1" si="651"/>
        <v>0</v>
      </c>
      <c r="AT312" s="65">
        <f t="shared" ca="1" si="652"/>
        <v>0</v>
      </c>
    </row>
    <row r="313" spans="1:46" ht="18" customHeight="1" x14ac:dyDescent="0.25">
      <c r="A313" s="49" t="str">
        <f ca="1">CONCATENATE(B303,"-",B313)</f>
        <v>Ipswich-All-10</v>
      </c>
      <c r="B313" s="38">
        <v>10</v>
      </c>
      <c r="C313" s="41">
        <f ca="1">VLOOKUP($B313,INDIRECT("data!$"&amp;H282&amp;"$3:$CZ$554"),$E282-3*(B281-1)+C$1,FALSE)</f>
        <v>43330</v>
      </c>
      <c r="D313" s="30" t="str">
        <f ca="1">VLOOKUP($B313,INDIRECT("data!$"&amp;H282&amp;"$3:$CZ$554"),$E282-3*(B281-1)+D$1,FALSE)</f>
        <v>Ipswich</v>
      </c>
      <c r="E313" s="30" t="str">
        <f ca="1">VLOOKUP($B313,INDIRECT("data!$"&amp;H282&amp;"$3:$CZ$554"),$E282-3*(B281-1)+E$1,FALSE)</f>
        <v>Aston Villa</v>
      </c>
      <c r="F313" s="29">
        <f ca="1">VLOOKUP($B313,INDIRECT("data!$"&amp;H282&amp;"$3:$CZ$554"),$E282-3*(B281-1)+F$1,FALSE)</f>
        <v>1</v>
      </c>
      <c r="G313" s="29">
        <f ca="1">VLOOKUP($B313,INDIRECT("data!$"&amp;H282&amp;"$3:$CZ$554"),$E282-3*(B281-1)+G$1,FALSE)</f>
        <v>1</v>
      </c>
      <c r="H313" s="15" t="str">
        <f ca="1">VLOOKUP($B313,INDIRECT("data!$"&amp;H282&amp;"$3:$CZ$554"),$E282-3*(B281-1)+H$1,FALSE)</f>
        <v>D</v>
      </c>
      <c r="I313" s="29">
        <f ca="1">VLOOKUP($B313,INDIRECT("data!$"&amp;H282&amp;"$3:$CZ$554"),$E282-3*(B281-1)+I$1,FALSE)</f>
        <v>1</v>
      </c>
      <c r="J313" s="29">
        <f ca="1">VLOOKUP($B313,INDIRECT("data!$"&amp;H282&amp;"$3:$CZ$554"),$E282-3*(B281-1)+J$1,FALSE)</f>
        <v>1</v>
      </c>
      <c r="K313" s="15" t="str">
        <f ca="1">VLOOKUP($B313,INDIRECT("data!$"&amp;H282&amp;"$3:$CZ$554"),$E282-3*(B281-1)+K$1,FALSE)</f>
        <v>D</v>
      </c>
      <c r="L313" s="30" t="str">
        <f ca="1">VLOOKUP($B313,INDIRECT("data!$"&amp;H282&amp;"$3:$CZ$554"),$E282-3*(B281-1)+L$1,FALSE)</f>
        <v>T Robinson</v>
      </c>
      <c r="M313" s="45">
        <f ca="1">VLOOKUP($B313,INDIRECT("data!$"&amp;H282&amp;"$3:$CZ$554"),$E282-3*(B281-1)+M$1,FALSE)</f>
        <v>9</v>
      </c>
      <c r="N313" s="45">
        <f ca="1">VLOOKUP($B313,INDIRECT("data!$"&amp;H282&amp;"$3:$CZ$554"),$E282-3*(B281-1)+N$1,FALSE)</f>
        <v>10</v>
      </c>
      <c r="O313" s="45">
        <f ca="1">VLOOKUP($B313,INDIRECT("data!$"&amp;H282&amp;"$3:$CZ$554"),$E282-3*(B281-1)+O$1,FALSE)</f>
        <v>1</v>
      </c>
      <c r="P313" s="45">
        <f ca="1">VLOOKUP($B313,INDIRECT("data!$"&amp;H282&amp;"$3:$CZ$554"),$E282-3*(B281-1)+P$1,FALSE)</f>
        <v>3</v>
      </c>
      <c r="Q313" s="45">
        <f ca="1">VLOOKUP($B313,INDIRECT("data!$"&amp;H282&amp;"$3:$CZ$554"),$E282-3*(B281-1)+Q$1,FALSE)</f>
        <v>13</v>
      </c>
      <c r="R313" s="45">
        <f ca="1">VLOOKUP($B313,INDIRECT("data!$"&amp;H282&amp;"$3:$CZ$554"),$E282-3*(B281-1)+R$1,FALSE)</f>
        <v>15</v>
      </c>
      <c r="S313" s="45">
        <f ca="1">VLOOKUP($B313,INDIRECT("data!$"&amp;H282&amp;"$3:$CZ$554"),$E282-3*(B281-1)+S$1,FALSE)</f>
        <v>2</v>
      </c>
      <c r="T313" s="45">
        <f ca="1">VLOOKUP($B313,INDIRECT("data!$"&amp;H282&amp;"$3:$CZ$554"),$E282-3*(B281-1)+T$1,FALSE)</f>
        <v>7</v>
      </c>
      <c r="U313" s="45">
        <f ca="1">VLOOKUP($B313,INDIRECT("data!$"&amp;H282&amp;"$3:$CZ$554"),$E282-3*(B281-1)+U$1,FALSE)</f>
        <v>1</v>
      </c>
      <c r="V313" s="45">
        <f ca="1">VLOOKUP($B313,INDIRECT("data!$"&amp;H282&amp;"$3:$CZ$554"),$E282-3*(B281-1)+V$1,FALSE)</f>
        <v>2</v>
      </c>
      <c r="W313" s="45">
        <f ca="1">VLOOKUP($B313,INDIRECT("data!$"&amp;H282&amp;"$3:$CZ$554"),$E282-3*(B281-1)+W$1,FALSE)</f>
        <v>1</v>
      </c>
      <c r="X313" s="45">
        <f ca="1">VLOOKUP($B313,INDIRECT("data!$"&amp;H282&amp;"$3:$CZ$554"),$E282-3*(B281-1)+X$1,FALSE)</f>
        <v>0</v>
      </c>
      <c r="Y313" s="47">
        <f ca="1">VLOOKUP($B313,INDIRECT("data!$"&amp;H282&amp;"$3:$CZ$554"),$E282-3*(B281-1)+Y$1,FALSE)</f>
        <v>3.9</v>
      </c>
      <c r="Z313" s="47">
        <f ca="1">VLOOKUP($B313,INDIRECT("data!$"&amp;H282&amp;"$3:$CZ$554"),$E282-3*(B281-1)+Z$1,FALSE)</f>
        <v>3.4</v>
      </c>
      <c r="AA313" s="47">
        <f ca="1">VLOOKUP($B313,INDIRECT("data!$"&amp;H282&amp;"$3:$CZ$554"),$E282-3*(B281-1)+AA$1,FALSE)</f>
        <v>2.1</v>
      </c>
      <c r="AB313" s="47">
        <f ca="1">VLOOKUP($B313,INDIRECT("data!$"&amp;H282&amp;"$3:$CZ$554"),$E282-3*(B281-1)+AB$1,FALSE)</f>
        <v>4.22</v>
      </c>
      <c r="AC313" s="47">
        <f ca="1">VLOOKUP($B313,INDIRECT("data!$"&amp;H282&amp;"$3:$CZ$554"),$E282-3*(B281-1)+AC$1,FALSE)</f>
        <v>3.33</v>
      </c>
      <c r="AD313" s="47">
        <f ca="1">VLOOKUP($B313,INDIRECT("data!$"&amp;H282&amp;"$3:$CZ$554"),$E282-3*(B281-1)+AD$1,FALSE)</f>
        <v>2.0499999999999998</v>
      </c>
      <c r="AE313" s="47">
        <f ca="1">VLOOKUP($B313,INDIRECT("data!$"&amp;H282&amp;"$3:$CZ$554"),$E282-3*(B281-1)+AE$1,FALSE)</f>
        <v>2.2200000000000002</v>
      </c>
      <c r="AF313" s="47">
        <f ca="1">VLOOKUP($B313,INDIRECT("data!$"&amp;H282&amp;"$3:$CZ$554"),$E282-3*(B281-1)+AF$1,FALSE)</f>
        <v>1.65</v>
      </c>
      <c r="AG313" s="65">
        <f t="shared" ca="1" si="639"/>
        <v>2</v>
      </c>
      <c r="AH313" s="65">
        <f t="shared" ca="1" si="640"/>
        <v>2</v>
      </c>
      <c r="AI313" s="65">
        <f t="shared" ca="1" si="641"/>
        <v>0</v>
      </c>
      <c r="AJ313" s="65">
        <f t="shared" ca="1" si="642"/>
        <v>0</v>
      </c>
      <c r="AK313" s="65">
        <f t="shared" ca="1" si="643"/>
        <v>0</v>
      </c>
      <c r="AL313" s="66" t="str">
        <f t="shared" ca="1" si="644"/>
        <v>D</v>
      </c>
      <c r="AM313" s="66" t="str">
        <f t="shared" ca="1" si="645"/>
        <v>D-D</v>
      </c>
      <c r="AN313" s="65">
        <f t="shared" ca="1" si="646"/>
        <v>1</v>
      </c>
      <c r="AO313" s="65">
        <f t="shared" ca="1" si="647"/>
        <v>1</v>
      </c>
      <c r="AP313" s="65">
        <f t="shared" ca="1" si="648"/>
        <v>1</v>
      </c>
      <c r="AQ313" s="65">
        <f t="shared" ca="1" si="649"/>
        <v>0</v>
      </c>
      <c r="AR313" s="65">
        <f t="shared" ca="1" si="650"/>
        <v>0</v>
      </c>
      <c r="AS313" s="65">
        <f t="shared" ca="1" si="651"/>
        <v>0</v>
      </c>
      <c r="AT313" s="65">
        <f t="shared" ca="1" si="652"/>
        <v>0</v>
      </c>
    </row>
    <row r="314" spans="1:46" ht="18" customHeight="1" x14ac:dyDescent="0.25">
      <c r="B314" s="42" t="s">
        <v>23</v>
      </c>
      <c r="C314" s="43"/>
      <c r="D314" s="44"/>
      <c r="E314" s="44"/>
      <c r="F314" s="46">
        <f ca="1">SUM(F304:F311)</f>
        <v>10</v>
      </c>
      <c r="G314" s="46">
        <f ca="1">SUM(G304:G311)</f>
        <v>10</v>
      </c>
      <c r="H314" s="42"/>
      <c r="I314" s="46">
        <f t="shared" ref="I314:J314" ca="1" si="653">SUM(I304:I311)</f>
        <v>3</v>
      </c>
      <c r="J314" s="46">
        <f t="shared" ca="1" si="653"/>
        <v>8</v>
      </c>
      <c r="K314" s="42"/>
      <c r="L314" s="44"/>
      <c r="M314" s="46">
        <f t="shared" ref="M314:X314" ca="1" si="654">SUM(M304:M311)</f>
        <v>111</v>
      </c>
      <c r="N314" s="46">
        <f t="shared" ca="1" si="654"/>
        <v>80</v>
      </c>
      <c r="O314" s="46">
        <f t="shared" ca="1" si="654"/>
        <v>36</v>
      </c>
      <c r="P314" s="46">
        <f t="shared" ca="1" si="654"/>
        <v>22</v>
      </c>
      <c r="Q314" s="46">
        <f t="shared" ca="1" si="654"/>
        <v>92</v>
      </c>
      <c r="R314" s="46">
        <f t="shared" ca="1" si="654"/>
        <v>114</v>
      </c>
      <c r="S314" s="46">
        <f t="shared" ca="1" si="654"/>
        <v>63</v>
      </c>
      <c r="T314" s="46">
        <f t="shared" ca="1" si="654"/>
        <v>37</v>
      </c>
      <c r="U314" s="46">
        <f t="shared" ca="1" si="654"/>
        <v>10</v>
      </c>
      <c r="V314" s="46">
        <f t="shared" ca="1" si="654"/>
        <v>8</v>
      </c>
      <c r="W314" s="46">
        <f t="shared" ca="1" si="654"/>
        <v>1</v>
      </c>
      <c r="X314" s="46">
        <f t="shared" ca="1" si="654"/>
        <v>4</v>
      </c>
      <c r="Y314" s="48"/>
      <c r="Z314" s="48"/>
      <c r="AA314" s="48"/>
      <c r="AB314" s="48"/>
      <c r="AC314" s="48"/>
      <c r="AD314" s="48"/>
      <c r="AE314" s="48"/>
      <c r="AF314" s="48"/>
    </row>
    <row r="316" spans="1:46" ht="18" customHeight="1" x14ac:dyDescent="0.25">
      <c r="B316" s="36">
        <f>B281+1</f>
        <v>10</v>
      </c>
      <c r="C316" s="39">
        <v>1</v>
      </c>
      <c r="D316" s="15">
        <f>1+C316</f>
        <v>2</v>
      </c>
      <c r="E316" s="15">
        <f t="shared" ref="E316" si="655">1+D316</f>
        <v>3</v>
      </c>
      <c r="F316" s="15">
        <f t="shared" ref="F316" si="656">1+E316</f>
        <v>4</v>
      </c>
      <c r="G316" s="15">
        <f t="shared" ref="G316" si="657">1+F316</f>
        <v>5</v>
      </c>
      <c r="H316" s="15">
        <f t="shared" ref="H316" si="658">1+G316</f>
        <v>6</v>
      </c>
      <c r="I316" s="15">
        <f t="shared" ref="I316" si="659">1+H316</f>
        <v>7</v>
      </c>
      <c r="J316" s="15">
        <f t="shared" ref="J316" si="660">1+I316</f>
        <v>8</v>
      </c>
      <c r="K316" s="15">
        <f t="shared" ref="K316" si="661">1+J316</f>
        <v>9</v>
      </c>
      <c r="L316" s="15">
        <f t="shared" ref="L316" si="662">1+K316</f>
        <v>10</v>
      </c>
      <c r="M316" s="15">
        <f t="shared" ref="M316" si="663">1+L316</f>
        <v>11</v>
      </c>
      <c r="N316" s="15">
        <f t="shared" ref="N316" si="664">1+M316</f>
        <v>12</v>
      </c>
      <c r="O316" s="15">
        <f t="shared" ref="O316" si="665">1+N316</f>
        <v>13</v>
      </c>
      <c r="P316" s="15">
        <f t="shared" ref="P316" si="666">1+O316</f>
        <v>14</v>
      </c>
      <c r="Q316" s="15">
        <f t="shared" ref="Q316" si="667">1+P316</f>
        <v>15</v>
      </c>
      <c r="R316" s="15">
        <f t="shared" ref="R316" si="668">1+Q316</f>
        <v>16</v>
      </c>
      <c r="S316" s="15">
        <f t="shared" ref="S316" si="669">1+R316</f>
        <v>17</v>
      </c>
      <c r="T316" s="15">
        <f t="shared" ref="T316" si="670">1+S316</f>
        <v>18</v>
      </c>
      <c r="U316" s="15">
        <f t="shared" ref="U316" si="671">1+T316</f>
        <v>19</v>
      </c>
      <c r="V316" s="15">
        <f t="shared" ref="V316" si="672">1+U316</f>
        <v>20</v>
      </c>
      <c r="W316" s="15">
        <f t="shared" ref="W316" si="673">1+V316</f>
        <v>21</v>
      </c>
      <c r="X316" s="15">
        <f t="shared" ref="X316" si="674">1+W316</f>
        <v>22</v>
      </c>
      <c r="Y316" s="15">
        <f t="shared" ref="Y316" si="675">1+X316</f>
        <v>23</v>
      </c>
      <c r="Z316" s="15">
        <f t="shared" ref="Z316" si="676">1+Y316</f>
        <v>24</v>
      </c>
      <c r="AA316" s="15">
        <f t="shared" ref="AA316" si="677">1+Z316</f>
        <v>25</v>
      </c>
      <c r="AB316" s="15">
        <f t="shared" ref="AB316" si="678">1+AA316</f>
        <v>26</v>
      </c>
      <c r="AC316" s="15">
        <f t="shared" ref="AC316" si="679">1+AB316</f>
        <v>27</v>
      </c>
      <c r="AD316" s="15">
        <f t="shared" ref="AD316" si="680">1+AC316</f>
        <v>28</v>
      </c>
      <c r="AE316" s="15">
        <f t="shared" ref="AE316" si="681">1+AD316</f>
        <v>29</v>
      </c>
      <c r="AF316" s="15">
        <f t="shared" ref="AF316" si="682">1+AE316</f>
        <v>30</v>
      </c>
    </row>
    <row r="317" spans="1:46" ht="18" customHeight="1" x14ac:dyDescent="0.25">
      <c r="B317" s="36" t="str">
        <f ca="1">INDIRECT("teams!a"&amp;B316)</f>
        <v>Leeds</v>
      </c>
      <c r="C317" s="40">
        <v>74</v>
      </c>
      <c r="D317" s="13">
        <f>C317-1</f>
        <v>73</v>
      </c>
      <c r="E317" s="13">
        <f>D317-1</f>
        <v>72</v>
      </c>
      <c r="F317" s="51" t="s">
        <v>100</v>
      </c>
      <c r="G317" s="13" t="s">
        <v>60</v>
      </c>
      <c r="H317" s="13" t="s">
        <v>101</v>
      </c>
    </row>
    <row r="318" spans="1:46" ht="18" customHeight="1" x14ac:dyDescent="0.25">
      <c r="B318" s="12" t="str">
        <f ca="1">CONCATENATE(B317,"-Home")</f>
        <v>Leeds-Home</v>
      </c>
      <c r="C318" s="40" t="s">
        <v>22</v>
      </c>
      <c r="D318" s="13" t="s">
        <v>50</v>
      </c>
      <c r="E318" s="13" t="s">
        <v>51</v>
      </c>
      <c r="F318" s="13" t="s">
        <v>3</v>
      </c>
      <c r="G318" s="13" t="s">
        <v>4</v>
      </c>
      <c r="H318" s="13" t="s">
        <v>6</v>
      </c>
      <c r="I318" s="13" t="s">
        <v>1</v>
      </c>
      <c r="J318" s="13" t="s">
        <v>2</v>
      </c>
      <c r="K318" s="13" t="s">
        <v>5</v>
      </c>
      <c r="L318" s="13" t="s">
        <v>52</v>
      </c>
      <c r="M318" s="13" t="s">
        <v>53</v>
      </c>
      <c r="N318" s="13" t="s">
        <v>54</v>
      </c>
      <c r="O318" s="13" t="s">
        <v>55</v>
      </c>
      <c r="P318" s="13" t="s">
        <v>56</v>
      </c>
      <c r="Q318" s="13" t="s">
        <v>57</v>
      </c>
      <c r="R318" s="13" t="s">
        <v>58</v>
      </c>
      <c r="S318" s="13" t="s">
        <v>59</v>
      </c>
      <c r="T318" s="13" t="s">
        <v>60</v>
      </c>
      <c r="U318" s="13" t="s">
        <v>61</v>
      </c>
      <c r="V318" s="13" t="s">
        <v>62</v>
      </c>
      <c r="W318" s="13" t="s">
        <v>63</v>
      </c>
      <c r="X318" s="13" t="s">
        <v>64</v>
      </c>
      <c r="Y318" s="13" t="s">
        <v>65</v>
      </c>
      <c r="Z318" s="13" t="s">
        <v>66</v>
      </c>
      <c r="AA318" s="13" t="s">
        <v>67</v>
      </c>
      <c r="AB318" s="13" t="s">
        <v>68</v>
      </c>
      <c r="AC318" s="13" t="s">
        <v>69</v>
      </c>
      <c r="AD318" s="13" t="s">
        <v>70</v>
      </c>
      <c r="AE318" s="13" t="s">
        <v>71</v>
      </c>
      <c r="AF318" s="13" t="s">
        <v>72</v>
      </c>
      <c r="AG318" s="62" t="s">
        <v>140</v>
      </c>
      <c r="AH318" s="62" t="s">
        <v>141</v>
      </c>
      <c r="AI318" s="62" t="s">
        <v>142</v>
      </c>
      <c r="AJ318" s="62" t="s">
        <v>143</v>
      </c>
      <c r="AK318" s="62" t="s">
        <v>144</v>
      </c>
      <c r="AL318" s="63" t="s">
        <v>145</v>
      </c>
      <c r="AM318" s="63" t="s">
        <v>146</v>
      </c>
      <c r="AN318" s="62" t="s">
        <v>147</v>
      </c>
      <c r="AO318" s="64" t="s">
        <v>150</v>
      </c>
      <c r="AP318" s="64" t="s">
        <v>151</v>
      </c>
      <c r="AQ318" s="62" t="s">
        <v>148</v>
      </c>
      <c r="AR318" s="62" t="s">
        <v>149</v>
      </c>
      <c r="AS318" s="62" t="s">
        <v>152</v>
      </c>
      <c r="AT318" s="62" t="s">
        <v>153</v>
      </c>
    </row>
    <row r="319" spans="1:46" ht="18" customHeight="1" x14ac:dyDescent="0.25">
      <c r="A319" s="49" t="str">
        <f ca="1">CONCATENATE(B318,"-",B319)</f>
        <v>Leeds-Home-1</v>
      </c>
      <c r="B319" s="12">
        <v>1</v>
      </c>
      <c r="C319" s="41">
        <f ca="1">VLOOKUP($B319,INDIRECT("data!$"&amp;F317&amp;"$3:$CZ$554"),$C317-3*(B316-1)+C$1,FALSE)</f>
        <v>43379</v>
      </c>
      <c r="D319" s="30" t="str">
        <f ca="1">VLOOKUP($B319,INDIRECT("data!$"&amp;F317&amp;"$3:$CZ$554"),$C317-3*(B316-1)+D$1,FALSE)</f>
        <v>Leeds</v>
      </c>
      <c r="E319" s="30" t="str">
        <f ca="1">VLOOKUP($B319,INDIRECT("data!$"&amp;F317&amp;"$3:$CZ$554"),$C317-3*(B316-1)+E$1,FALSE)</f>
        <v>Brentford</v>
      </c>
      <c r="F319" s="29">
        <f ca="1">VLOOKUP($B319,INDIRECT("data!$"&amp;F317&amp;"$3:$CZ$554"),$C317-3*(B316-1)+F$1,FALSE)</f>
        <v>1</v>
      </c>
      <c r="G319" s="29">
        <f ca="1">VLOOKUP($B319,INDIRECT("data!$"&amp;F317&amp;"$3:$CZ$554"),$C317-3*(B316-1)+G$1,FALSE)</f>
        <v>1</v>
      </c>
      <c r="H319" s="15" t="str">
        <f ca="1">VLOOKUP($B319,INDIRECT("data!$"&amp;F317&amp;"$3:$CZ$554"),$C317-3*(B316-1)+H$1,FALSE)</f>
        <v>D</v>
      </c>
      <c r="I319" s="29">
        <f ca="1">VLOOKUP($B319,INDIRECT("data!$"&amp;F317&amp;"$3:$CZ$554"),$C317-3*(B316-1)+I$1,FALSE)</f>
        <v>0</v>
      </c>
      <c r="J319" s="29">
        <f ca="1">VLOOKUP($B319,INDIRECT("data!$"&amp;F317&amp;"$3:$CZ$554"),$C317-3*(B316-1)+J$1,FALSE)</f>
        <v>0</v>
      </c>
      <c r="K319" s="15" t="str">
        <f ca="1">VLOOKUP($B319,INDIRECT("data!$"&amp;F317&amp;"$3:$CZ$554"),$C317-3*(B316-1)+K$1,FALSE)</f>
        <v>D</v>
      </c>
      <c r="L319" s="30" t="str">
        <f ca="1">VLOOKUP($B319,INDIRECT("data!$"&amp;F317&amp;"$3:$CZ$554"),$C317-3*(B316-1)+L$1,FALSE)</f>
        <v>J Simpson</v>
      </c>
      <c r="M319" s="45">
        <f ca="1">VLOOKUP($B319,INDIRECT("data!$"&amp;F317&amp;"$3:$CZ$554"),$C317-3*(B316-1)+M$1,FALSE)</f>
        <v>13</v>
      </c>
      <c r="N319" s="45">
        <f ca="1">VLOOKUP($B319,INDIRECT("data!$"&amp;F317&amp;"$3:$CZ$554"),$C317-3*(B316-1)+N$1,FALSE)</f>
        <v>13</v>
      </c>
      <c r="O319" s="45">
        <f ca="1">VLOOKUP($B319,INDIRECT("data!$"&amp;F317&amp;"$3:$CZ$554"),$C317-3*(B316-1)+O$1,FALSE)</f>
        <v>3</v>
      </c>
      <c r="P319" s="45">
        <f ca="1">VLOOKUP($B319,INDIRECT("data!$"&amp;F317&amp;"$3:$CZ$554"),$C317-3*(B316-1)+P$1,FALSE)</f>
        <v>7</v>
      </c>
      <c r="Q319" s="45">
        <f ca="1">VLOOKUP($B319,INDIRECT("data!$"&amp;F317&amp;"$3:$CZ$554"),$C317-3*(B316-1)+Q$1,FALSE)</f>
        <v>18</v>
      </c>
      <c r="R319" s="45">
        <f ca="1">VLOOKUP($B319,INDIRECT("data!$"&amp;F317&amp;"$3:$CZ$554"),$C317-3*(B316-1)+R$1,FALSE)</f>
        <v>15</v>
      </c>
      <c r="S319" s="45">
        <f ca="1">VLOOKUP($B319,INDIRECT("data!$"&amp;F317&amp;"$3:$CZ$554"),$C317-3*(B316-1)+S$1,FALSE)</f>
        <v>2</v>
      </c>
      <c r="T319" s="45">
        <f ca="1">VLOOKUP($B319,INDIRECT("data!$"&amp;F317&amp;"$3:$CZ$554"),$C317-3*(B316-1)+T$1,FALSE)</f>
        <v>3</v>
      </c>
      <c r="U319" s="45">
        <f ca="1">VLOOKUP($B319,INDIRECT("data!$"&amp;F317&amp;"$3:$CZ$554"),$C317-3*(B316-1)+U$1,FALSE)</f>
        <v>2</v>
      </c>
      <c r="V319" s="45">
        <f ca="1">VLOOKUP($B319,INDIRECT("data!$"&amp;F317&amp;"$3:$CZ$554"),$C317-3*(B316-1)+V$1,FALSE)</f>
        <v>2</v>
      </c>
      <c r="W319" s="45">
        <f ca="1">VLOOKUP($B319,INDIRECT("data!$"&amp;F317&amp;"$3:$CZ$554"),$C317-3*(B316-1)+W$1,FALSE)</f>
        <v>1</v>
      </c>
      <c r="X319" s="45">
        <f ca="1">VLOOKUP($B319,INDIRECT("data!$"&amp;F317&amp;"$3:$CZ$554"),$C317-3*(B316-1)+X$1,FALSE)</f>
        <v>0</v>
      </c>
      <c r="Y319" s="47">
        <f ca="1">VLOOKUP($B319,INDIRECT("data!$"&amp;F317&amp;"$3:$CZ$554"),$C317-3*(B316-1)+Y$1,FALSE)</f>
        <v>2.2999999999999998</v>
      </c>
      <c r="Z319" s="47">
        <f ca="1">VLOOKUP($B319,INDIRECT("data!$"&amp;F317&amp;"$3:$CZ$554"),$C317-3*(B316-1)+Z$1,FALSE)</f>
        <v>3.7</v>
      </c>
      <c r="AA319" s="47">
        <f ca="1">VLOOKUP($B319,INDIRECT("data!$"&amp;F317&amp;"$3:$CZ$554"),$C317-3*(B316-1)+AA$1,FALSE)</f>
        <v>3.1</v>
      </c>
      <c r="AB319" s="47">
        <f ca="1">VLOOKUP($B319,INDIRECT("data!$"&amp;F317&amp;"$3:$CZ$554"),$C317-3*(B316-1)+AB$1,FALSE)</f>
        <v>2.34</v>
      </c>
      <c r="AC319" s="47">
        <f ca="1">VLOOKUP($B319,INDIRECT("data!$"&amp;F317&amp;"$3:$CZ$554"),$C317-3*(B316-1)+AC$1,FALSE)</f>
        <v>3.68</v>
      </c>
      <c r="AD319" s="47">
        <f ca="1">VLOOKUP($B319,INDIRECT("data!$"&amp;F317&amp;"$3:$CZ$554"),$C317-3*(B316-1)+AD$1,FALSE)</f>
        <v>3.08</v>
      </c>
      <c r="AE319" s="47">
        <f ca="1">VLOOKUP($B319,INDIRECT("data!$"&amp;F317&amp;"$3:$CZ$554"),$C317-3*(B316-1)+AE$1,FALSE)</f>
        <v>1.69</v>
      </c>
      <c r="AF319" s="47">
        <f ca="1">VLOOKUP($B319,INDIRECT("data!$"&amp;F317&amp;"$3:$CZ$554"),$C317-3*(B316-1)+AF$1,FALSE)</f>
        <v>2.12</v>
      </c>
      <c r="AG319" s="65">
        <f ca="1">IF(C319="","",F319+G319)</f>
        <v>2</v>
      </c>
      <c r="AH319" s="65">
        <f ca="1">IF(C319="","",I319+J319)</f>
        <v>0</v>
      </c>
      <c r="AI319" s="65">
        <f ca="1">IF(C319="","",AJ319+AK319)</f>
        <v>2</v>
      </c>
      <c r="AJ319" s="65">
        <f ca="1">IF(C319="","",F319-I319)</f>
        <v>1</v>
      </c>
      <c r="AK319" s="65">
        <f ca="1">IF(C319="","",G319-J319)</f>
        <v>1</v>
      </c>
      <c r="AL319" s="66" t="str">
        <f ca="1">IF(AJ319&gt;AK319,"H",IF(AJ319=AK319,"D",IF(AJ319&lt;AK319,"A","Error!")))</f>
        <v>D</v>
      </c>
      <c r="AM319" s="66" t="str">
        <f ca="1">IF(C319="","",CONCATENATE(K319,"-",H319))</f>
        <v>D-D</v>
      </c>
      <c r="AN319" s="65">
        <f ca="1">IF(C319="","",IF(AND(F319&gt;0,G319&gt;0),1,0))</f>
        <v>1</v>
      </c>
      <c r="AO319" s="65">
        <f ca="1">IF(C319="","",IF(AND(F319&gt;0,I319&gt;0),1,0))</f>
        <v>0</v>
      </c>
      <c r="AP319" s="65">
        <f ca="1">IF(C319="","",IF(AND(G319&gt;0,J319&gt;0),1,0))</f>
        <v>0</v>
      </c>
      <c r="AQ319" s="65">
        <f ca="1">IF(C319="","",IF(AND(H319="H",G319=0),1,0))</f>
        <v>0</v>
      </c>
      <c r="AR319" s="65">
        <f ca="1">IF(C319="","",IF(AND(H319="A",F319=0),1,0))</f>
        <v>0</v>
      </c>
      <c r="AS319" s="65">
        <f ca="1">IF(C319="","",IF(AND(K319="H",AL319="H"),1,0))</f>
        <v>0</v>
      </c>
      <c r="AT319" s="65">
        <f ca="1">IF(C319="","",IF(AND(K319="A",AL319="A"),1,0))</f>
        <v>0</v>
      </c>
    </row>
    <row r="320" spans="1:46" ht="18" customHeight="1" x14ac:dyDescent="0.25">
      <c r="A320" s="49" t="str">
        <f ca="1">CONCATENATE(B318,"-",B320)</f>
        <v>Leeds-Home-2</v>
      </c>
      <c r="B320" s="12">
        <v>2</v>
      </c>
      <c r="C320" s="41">
        <f ca="1">VLOOKUP($B320,INDIRECT("data!$"&amp;F317&amp;"$3:$CZ$554"),$C317-3*(B316-1)+C$1,FALSE)</f>
        <v>43365</v>
      </c>
      <c r="D320" s="30" t="str">
        <f ca="1">VLOOKUP($B320,INDIRECT("data!$"&amp;F317&amp;"$3:$CZ$554"),$C317-3*(B316-1)+D$1,FALSE)</f>
        <v>Leeds</v>
      </c>
      <c r="E320" s="30" t="str">
        <f ca="1">VLOOKUP($B320,INDIRECT("data!$"&amp;F317&amp;"$3:$CZ$554"),$C317-3*(B316-1)+E$1,FALSE)</f>
        <v>Birmingham</v>
      </c>
      <c r="F320" s="29">
        <f ca="1">VLOOKUP($B320,INDIRECT("data!$"&amp;F317&amp;"$3:$CZ$554"),$C317-3*(B316-1)+F$1,FALSE)</f>
        <v>1</v>
      </c>
      <c r="G320" s="29">
        <f ca="1">VLOOKUP($B320,INDIRECT("data!$"&amp;F317&amp;"$3:$CZ$554"),$C317-3*(B316-1)+G$1,FALSE)</f>
        <v>2</v>
      </c>
      <c r="H320" s="15" t="str">
        <f ca="1">VLOOKUP($B320,INDIRECT("data!$"&amp;F317&amp;"$3:$CZ$554"),$C317-3*(B316-1)+H$1,FALSE)</f>
        <v>A</v>
      </c>
      <c r="I320" s="29">
        <f ca="1">VLOOKUP($B320,INDIRECT("data!$"&amp;F317&amp;"$3:$CZ$554"),$C317-3*(B316-1)+I$1,FALSE)</f>
        <v>0</v>
      </c>
      <c r="J320" s="29">
        <f ca="1">VLOOKUP($B320,INDIRECT("data!$"&amp;F317&amp;"$3:$CZ$554"),$C317-3*(B316-1)+J$1,FALSE)</f>
        <v>2</v>
      </c>
      <c r="K320" s="15" t="str">
        <f ca="1">VLOOKUP($B320,INDIRECT("data!$"&amp;F317&amp;"$3:$CZ$554"),$C317-3*(B316-1)+K$1,FALSE)</f>
        <v>A</v>
      </c>
      <c r="L320" s="30" t="str">
        <f ca="1">VLOOKUP($B320,INDIRECT("data!$"&amp;F317&amp;"$3:$CZ$554"),$C317-3*(B316-1)+L$1,FALSE)</f>
        <v>P Bankes</v>
      </c>
      <c r="M320" s="45">
        <f ca="1">VLOOKUP($B320,INDIRECT("data!$"&amp;F317&amp;"$3:$CZ$554"),$C317-3*(B316-1)+M$1,FALSE)</f>
        <v>17</v>
      </c>
      <c r="N320" s="45">
        <f ca="1">VLOOKUP($B320,INDIRECT("data!$"&amp;F317&amp;"$3:$CZ$554"),$C317-3*(B316-1)+N$1,FALSE)</f>
        <v>4</v>
      </c>
      <c r="O320" s="45">
        <f ca="1">VLOOKUP($B320,INDIRECT("data!$"&amp;F317&amp;"$3:$CZ$554"),$C317-3*(B316-1)+O$1,FALSE)</f>
        <v>5</v>
      </c>
      <c r="P320" s="45">
        <f ca="1">VLOOKUP($B320,INDIRECT("data!$"&amp;F317&amp;"$3:$CZ$554"),$C317-3*(B316-1)+P$1,FALSE)</f>
        <v>3</v>
      </c>
      <c r="Q320" s="45">
        <f ca="1">VLOOKUP($B320,INDIRECT("data!$"&amp;F317&amp;"$3:$CZ$554"),$C317-3*(B316-1)+Q$1,FALSE)</f>
        <v>13</v>
      </c>
      <c r="R320" s="45">
        <f ca="1">VLOOKUP($B320,INDIRECT("data!$"&amp;F317&amp;"$3:$CZ$554"),$C317-3*(B316-1)+R$1,FALSE)</f>
        <v>21</v>
      </c>
      <c r="S320" s="45">
        <f ca="1">VLOOKUP($B320,INDIRECT("data!$"&amp;F317&amp;"$3:$CZ$554"),$C317-3*(B316-1)+S$1,FALSE)</f>
        <v>7</v>
      </c>
      <c r="T320" s="45">
        <f ca="1">VLOOKUP($B320,INDIRECT("data!$"&amp;F317&amp;"$3:$CZ$554"),$C317-3*(B316-1)+T$1,FALSE)</f>
        <v>4</v>
      </c>
      <c r="U320" s="45">
        <f ca="1">VLOOKUP($B320,INDIRECT("data!$"&amp;F317&amp;"$3:$CZ$554"),$C317-3*(B316-1)+U$1,FALSE)</f>
        <v>2</v>
      </c>
      <c r="V320" s="45">
        <f ca="1">VLOOKUP($B320,INDIRECT("data!$"&amp;F317&amp;"$3:$CZ$554"),$C317-3*(B316-1)+V$1,FALSE)</f>
        <v>4</v>
      </c>
      <c r="W320" s="45">
        <f ca="1">VLOOKUP($B320,INDIRECT("data!$"&amp;F317&amp;"$3:$CZ$554"),$C317-3*(B316-1)+W$1,FALSE)</f>
        <v>0</v>
      </c>
      <c r="X320" s="45">
        <f ca="1">VLOOKUP($B320,INDIRECT("data!$"&amp;F317&amp;"$3:$CZ$554"),$C317-3*(B316-1)+X$1,FALSE)</f>
        <v>0</v>
      </c>
      <c r="Y320" s="47">
        <f ca="1">VLOOKUP($B320,INDIRECT("data!$"&amp;F317&amp;"$3:$CZ$554"),$C317-3*(B316-1)+Y$1,FALSE)</f>
        <v>1.8</v>
      </c>
      <c r="Z320" s="47">
        <f ca="1">VLOOKUP($B320,INDIRECT("data!$"&amp;F317&amp;"$3:$CZ$554"),$C317-3*(B316-1)+Z$1,FALSE)</f>
        <v>3.75</v>
      </c>
      <c r="AA320" s="47">
        <f ca="1">VLOOKUP($B320,INDIRECT("data!$"&amp;F317&amp;"$3:$CZ$554"),$C317-3*(B316-1)+AA$1,FALSE)</f>
        <v>5</v>
      </c>
      <c r="AB320" s="47">
        <f ca="1">VLOOKUP($B320,INDIRECT("data!$"&amp;F317&amp;"$3:$CZ$554"),$C317-3*(B316-1)+AB$1,FALSE)</f>
        <v>1.85</v>
      </c>
      <c r="AC320" s="47">
        <f ca="1">VLOOKUP($B320,INDIRECT("data!$"&amp;F317&amp;"$3:$CZ$554"),$C317-3*(B316-1)+AC$1,FALSE)</f>
        <v>3.54</v>
      </c>
      <c r="AD320" s="47">
        <f ca="1">VLOOKUP($B320,INDIRECT("data!$"&amp;F317&amp;"$3:$CZ$554"),$C317-3*(B316-1)+AD$1,FALSE)</f>
        <v>4.88</v>
      </c>
      <c r="AE320" s="47">
        <f ca="1">VLOOKUP($B320,INDIRECT("data!$"&amp;F317&amp;"$3:$CZ$554"),$C317-3*(B316-1)+AE$1,FALSE)</f>
        <v>1.96</v>
      </c>
      <c r="AF320" s="47">
        <f ca="1">VLOOKUP($B320,INDIRECT("data!$"&amp;F317&amp;"$3:$CZ$554"),$C317-3*(B316-1)+AF$1,FALSE)</f>
        <v>1.83</v>
      </c>
      <c r="AG320" s="65">
        <f t="shared" ref="AG320:AG326" ca="1" si="683">IF(C320="","",F320+G320)</f>
        <v>3</v>
      </c>
      <c r="AH320" s="65">
        <f t="shared" ref="AH320:AH326" ca="1" si="684">IF(C320="","",I320+J320)</f>
        <v>2</v>
      </c>
      <c r="AI320" s="65">
        <f t="shared" ref="AI320:AI326" ca="1" si="685">IF(C320="","",AJ320+AK320)</f>
        <v>1</v>
      </c>
      <c r="AJ320" s="65">
        <f t="shared" ref="AJ320:AJ326" ca="1" si="686">IF(C320="","",F320-I320)</f>
        <v>1</v>
      </c>
      <c r="AK320" s="65">
        <f t="shared" ref="AK320:AK326" ca="1" si="687">IF(C320="","",G320-J320)</f>
        <v>0</v>
      </c>
      <c r="AL320" s="66" t="str">
        <f t="shared" ref="AL320:AL326" ca="1" si="688">IF(AJ320&gt;AK320,"H",IF(AJ320=AK320,"D",IF(AJ320&lt;AK320,"A","Error!")))</f>
        <v>H</v>
      </c>
      <c r="AM320" s="66" t="str">
        <f t="shared" ref="AM320:AM326" ca="1" si="689">IF(C320="","",CONCATENATE(K320,"-",H320))</f>
        <v>A-A</v>
      </c>
      <c r="AN320" s="65">
        <f t="shared" ref="AN320:AN326" ca="1" si="690">IF(C320="","",IF(AND(F320&gt;0,G320&gt;0),1,0))</f>
        <v>1</v>
      </c>
      <c r="AO320" s="65">
        <f t="shared" ref="AO320:AO326" ca="1" si="691">IF(C320="","",IF(AND(F320&gt;0,I320&gt;0),1,0))</f>
        <v>0</v>
      </c>
      <c r="AP320" s="65">
        <f t="shared" ref="AP320:AP326" ca="1" si="692">IF(C320="","",IF(AND(G320&gt;0,J320&gt;0),1,0))</f>
        <v>1</v>
      </c>
      <c r="AQ320" s="65">
        <f t="shared" ref="AQ320:AQ326" ca="1" si="693">IF(C320="","",IF(AND(H320="H",G320=0),1,0))</f>
        <v>0</v>
      </c>
      <c r="AR320" s="65">
        <f t="shared" ref="AR320:AR326" ca="1" si="694">IF(C320="","",IF(AND(H320="A",F320=0),1,0))</f>
        <v>0</v>
      </c>
      <c r="AS320" s="65">
        <f t="shared" ref="AS320:AS326" ca="1" si="695">IF(C320="","",IF(AND(K320="H",AL320="H"),1,0))</f>
        <v>0</v>
      </c>
      <c r="AT320" s="65">
        <f t="shared" ref="AT320:AT326" ca="1" si="696">IF(C320="","",IF(AND(K320="A",AL320="A"),1,0))</f>
        <v>0</v>
      </c>
    </row>
    <row r="321" spans="1:46" ht="18" customHeight="1" x14ac:dyDescent="0.25">
      <c r="A321" s="49" t="str">
        <f ca="1">CONCATENATE(B318,"-",B321)</f>
        <v>Leeds-Home-3</v>
      </c>
      <c r="B321" s="12">
        <v>3</v>
      </c>
      <c r="C321" s="41">
        <f ca="1">VLOOKUP($B321,INDIRECT("data!$"&amp;F317&amp;"$3:$CZ$554"),$C317-3*(B316-1)+C$1,FALSE)</f>
        <v>43361</v>
      </c>
      <c r="D321" s="30" t="str">
        <f ca="1">VLOOKUP($B321,INDIRECT("data!$"&amp;F317&amp;"$3:$CZ$554"),$C317-3*(B316-1)+D$1,FALSE)</f>
        <v>Leeds</v>
      </c>
      <c r="E321" s="30" t="str">
        <f ca="1">VLOOKUP($B321,INDIRECT("data!$"&amp;F317&amp;"$3:$CZ$554"),$C317-3*(B316-1)+E$1,FALSE)</f>
        <v>Preston</v>
      </c>
      <c r="F321" s="29">
        <f ca="1">VLOOKUP($B321,INDIRECT("data!$"&amp;F317&amp;"$3:$CZ$554"),$C317-3*(B316-1)+F$1,FALSE)</f>
        <v>3</v>
      </c>
      <c r="G321" s="29">
        <f ca="1">VLOOKUP($B321,INDIRECT("data!$"&amp;F317&amp;"$3:$CZ$554"),$C317-3*(B316-1)+G$1,FALSE)</f>
        <v>0</v>
      </c>
      <c r="H321" s="15" t="str">
        <f ca="1">VLOOKUP($B321,INDIRECT("data!$"&amp;F317&amp;"$3:$CZ$554"),$C317-3*(B316-1)+H$1,FALSE)</f>
        <v>H</v>
      </c>
      <c r="I321" s="29">
        <f ca="1">VLOOKUP($B321,INDIRECT("data!$"&amp;F317&amp;"$3:$CZ$554"),$C317-3*(B316-1)+I$1,FALSE)</f>
        <v>1</v>
      </c>
      <c r="J321" s="29">
        <f ca="1">VLOOKUP($B321,INDIRECT("data!$"&amp;F317&amp;"$3:$CZ$554"),$C317-3*(B316-1)+J$1,FALSE)</f>
        <v>0</v>
      </c>
      <c r="K321" s="15" t="str">
        <f ca="1">VLOOKUP($B321,INDIRECT("data!$"&amp;F317&amp;"$3:$CZ$554"),$C317-3*(B316-1)+K$1,FALSE)</f>
        <v>H</v>
      </c>
      <c r="L321" s="30" t="str">
        <f ca="1">VLOOKUP($B321,INDIRECT("data!$"&amp;F317&amp;"$3:$CZ$554"),$C317-3*(B316-1)+L$1,FALSE)</f>
        <v>G Eltringham</v>
      </c>
      <c r="M321" s="45">
        <f ca="1">VLOOKUP($B321,INDIRECT("data!$"&amp;F317&amp;"$3:$CZ$554"),$C317-3*(B316-1)+M$1,FALSE)</f>
        <v>17</v>
      </c>
      <c r="N321" s="45">
        <f ca="1">VLOOKUP($B321,INDIRECT("data!$"&amp;F317&amp;"$3:$CZ$554"),$C317-3*(B316-1)+N$1,FALSE)</f>
        <v>5</v>
      </c>
      <c r="O321" s="45">
        <f ca="1">VLOOKUP($B321,INDIRECT("data!$"&amp;F317&amp;"$3:$CZ$554"),$C317-3*(B316-1)+O$1,FALSE)</f>
        <v>5</v>
      </c>
      <c r="P321" s="45">
        <f ca="1">VLOOKUP($B321,INDIRECT("data!$"&amp;F317&amp;"$3:$CZ$554"),$C317-3*(B316-1)+P$1,FALSE)</f>
        <v>3</v>
      </c>
      <c r="Q321" s="45">
        <f ca="1">VLOOKUP($B321,INDIRECT("data!$"&amp;F317&amp;"$3:$CZ$554"),$C317-3*(B316-1)+Q$1,FALSE)</f>
        <v>12</v>
      </c>
      <c r="R321" s="45">
        <f ca="1">VLOOKUP($B321,INDIRECT("data!$"&amp;F317&amp;"$3:$CZ$554"),$C317-3*(B316-1)+R$1,FALSE)</f>
        <v>12</v>
      </c>
      <c r="S321" s="45">
        <f ca="1">VLOOKUP($B321,INDIRECT("data!$"&amp;F317&amp;"$3:$CZ$554"),$C317-3*(B316-1)+S$1,FALSE)</f>
        <v>4</v>
      </c>
      <c r="T321" s="45">
        <f ca="1">VLOOKUP($B321,INDIRECT("data!$"&amp;F317&amp;"$3:$CZ$554"),$C317-3*(B316-1)+T$1,FALSE)</f>
        <v>3</v>
      </c>
      <c r="U321" s="45">
        <f ca="1">VLOOKUP($B321,INDIRECT("data!$"&amp;F317&amp;"$3:$CZ$554"),$C317-3*(B316-1)+U$1,FALSE)</f>
        <v>1</v>
      </c>
      <c r="V321" s="45">
        <f ca="1">VLOOKUP($B321,INDIRECT("data!$"&amp;F317&amp;"$3:$CZ$554"),$C317-3*(B316-1)+V$1,FALSE)</f>
        <v>2</v>
      </c>
      <c r="W321" s="45">
        <f ca="1">VLOOKUP($B321,INDIRECT("data!$"&amp;F317&amp;"$3:$CZ$554"),$C317-3*(B316-1)+W$1,FALSE)</f>
        <v>0</v>
      </c>
      <c r="X321" s="45">
        <f ca="1">VLOOKUP($B321,INDIRECT("data!$"&amp;F317&amp;"$3:$CZ$554"),$C317-3*(B316-1)+X$1,FALSE)</f>
        <v>0</v>
      </c>
      <c r="Y321" s="47">
        <f ca="1">VLOOKUP($B321,INDIRECT("data!$"&amp;F317&amp;"$3:$CZ$554"),$C317-3*(B316-1)+Y$1,FALSE)</f>
        <v>2</v>
      </c>
      <c r="Z321" s="47">
        <f ca="1">VLOOKUP($B321,INDIRECT("data!$"&amp;F317&amp;"$3:$CZ$554"),$C317-3*(B316-1)+Z$1,FALSE)</f>
        <v>3.4</v>
      </c>
      <c r="AA321" s="47">
        <f ca="1">VLOOKUP($B321,INDIRECT("data!$"&amp;F317&amp;"$3:$CZ$554"),$C317-3*(B316-1)+AA$1,FALSE)</f>
        <v>4.33</v>
      </c>
      <c r="AB321" s="47">
        <f ca="1">VLOOKUP($B321,INDIRECT("data!$"&amp;F317&amp;"$3:$CZ$554"),$C317-3*(B316-1)+AB$1,FALSE)</f>
        <v>2</v>
      </c>
      <c r="AC321" s="47">
        <f ca="1">VLOOKUP($B321,INDIRECT("data!$"&amp;F317&amp;"$3:$CZ$554"),$C317-3*(B316-1)+AC$1,FALSE)</f>
        <v>3.31</v>
      </c>
      <c r="AD321" s="47">
        <f ca="1">VLOOKUP($B321,INDIRECT("data!$"&amp;F317&amp;"$3:$CZ$554"),$C317-3*(B316-1)+AD$1,FALSE)</f>
        <v>4.42</v>
      </c>
      <c r="AE321" s="47">
        <f ca="1">VLOOKUP($B321,INDIRECT("data!$"&amp;F317&amp;"$3:$CZ$554"),$C317-3*(B316-1)+AE$1,FALSE)</f>
        <v>2.0099999999999998</v>
      </c>
      <c r="AF321" s="47">
        <f ca="1">VLOOKUP($B321,INDIRECT("data!$"&amp;F317&amp;"$3:$CZ$554"),$C317-3*(B316-1)+AF$1,FALSE)</f>
        <v>1.79</v>
      </c>
      <c r="AG321" s="65">
        <f t="shared" ca="1" si="683"/>
        <v>3</v>
      </c>
      <c r="AH321" s="65">
        <f t="shared" ca="1" si="684"/>
        <v>1</v>
      </c>
      <c r="AI321" s="65">
        <f t="shared" ca="1" si="685"/>
        <v>2</v>
      </c>
      <c r="AJ321" s="65">
        <f t="shared" ca="1" si="686"/>
        <v>2</v>
      </c>
      <c r="AK321" s="65">
        <f t="shared" ca="1" si="687"/>
        <v>0</v>
      </c>
      <c r="AL321" s="66" t="str">
        <f t="shared" ca="1" si="688"/>
        <v>H</v>
      </c>
      <c r="AM321" s="66" t="str">
        <f t="shared" ca="1" si="689"/>
        <v>H-H</v>
      </c>
      <c r="AN321" s="65">
        <f t="shared" ca="1" si="690"/>
        <v>0</v>
      </c>
      <c r="AO321" s="65">
        <f t="shared" ca="1" si="691"/>
        <v>1</v>
      </c>
      <c r="AP321" s="65">
        <f t="shared" ca="1" si="692"/>
        <v>0</v>
      </c>
      <c r="AQ321" s="65">
        <f t="shared" ca="1" si="693"/>
        <v>1</v>
      </c>
      <c r="AR321" s="65">
        <f t="shared" ca="1" si="694"/>
        <v>0</v>
      </c>
      <c r="AS321" s="65">
        <f t="shared" ca="1" si="695"/>
        <v>1</v>
      </c>
      <c r="AT321" s="65">
        <f t="shared" ca="1" si="696"/>
        <v>0</v>
      </c>
    </row>
    <row r="322" spans="1:46" ht="18" customHeight="1" x14ac:dyDescent="0.25">
      <c r="A322" s="49" t="str">
        <f ca="1">CONCATENATE(B318,"-",B322)</f>
        <v>Leeds-Home-4</v>
      </c>
      <c r="B322" s="12">
        <v>4</v>
      </c>
      <c r="C322" s="41">
        <f ca="1">VLOOKUP($B322,INDIRECT("data!$"&amp;F317&amp;"$3:$CZ$554"),$C317-3*(B316-1)+C$1,FALSE)</f>
        <v>43343</v>
      </c>
      <c r="D322" s="30" t="str">
        <f ca="1">VLOOKUP($B322,INDIRECT("data!$"&amp;F317&amp;"$3:$CZ$554"),$C317-3*(B316-1)+D$1,FALSE)</f>
        <v>Leeds</v>
      </c>
      <c r="E322" s="30" t="str">
        <f ca="1">VLOOKUP($B322,INDIRECT("data!$"&amp;F317&amp;"$3:$CZ$554"),$C317-3*(B316-1)+E$1,FALSE)</f>
        <v>Middlesbrough</v>
      </c>
      <c r="F322" s="29">
        <f ca="1">VLOOKUP($B322,INDIRECT("data!$"&amp;F317&amp;"$3:$CZ$554"),$C317-3*(B316-1)+F$1,FALSE)</f>
        <v>0</v>
      </c>
      <c r="G322" s="29">
        <f ca="1">VLOOKUP($B322,INDIRECT("data!$"&amp;F317&amp;"$3:$CZ$554"),$C317-3*(B316-1)+G$1,FALSE)</f>
        <v>0</v>
      </c>
      <c r="H322" s="15" t="str">
        <f ca="1">VLOOKUP($B322,INDIRECT("data!$"&amp;F317&amp;"$3:$CZ$554"),$C317-3*(B316-1)+H$1,FALSE)</f>
        <v>D</v>
      </c>
      <c r="I322" s="29">
        <f ca="1">VLOOKUP($B322,INDIRECT("data!$"&amp;F317&amp;"$3:$CZ$554"),$C317-3*(B316-1)+I$1,FALSE)</f>
        <v>0</v>
      </c>
      <c r="J322" s="29">
        <f ca="1">VLOOKUP($B322,INDIRECT("data!$"&amp;F317&amp;"$3:$CZ$554"),$C317-3*(B316-1)+J$1,FALSE)</f>
        <v>0</v>
      </c>
      <c r="K322" s="15" t="str">
        <f ca="1">VLOOKUP($B322,INDIRECT("data!$"&amp;F317&amp;"$3:$CZ$554"),$C317-3*(B316-1)+K$1,FALSE)</f>
        <v>D</v>
      </c>
      <c r="L322" s="30" t="str">
        <f ca="1">VLOOKUP($B322,INDIRECT("data!$"&amp;F317&amp;"$3:$CZ$554"),$C317-3*(B316-1)+L$1,FALSE)</f>
        <v>T Robinson</v>
      </c>
      <c r="M322" s="45">
        <f ca="1">VLOOKUP($B322,INDIRECT("data!$"&amp;F317&amp;"$3:$CZ$554"),$C317-3*(B316-1)+M$1,FALSE)</f>
        <v>11</v>
      </c>
      <c r="N322" s="45">
        <f ca="1">VLOOKUP($B322,INDIRECT("data!$"&amp;F317&amp;"$3:$CZ$554"),$C317-3*(B316-1)+N$1,FALSE)</f>
        <v>9</v>
      </c>
      <c r="O322" s="45">
        <f ca="1">VLOOKUP($B322,INDIRECT("data!$"&amp;F317&amp;"$3:$CZ$554"),$C317-3*(B316-1)+O$1,FALSE)</f>
        <v>3</v>
      </c>
      <c r="P322" s="45">
        <f ca="1">VLOOKUP($B322,INDIRECT("data!$"&amp;F317&amp;"$3:$CZ$554"),$C317-3*(B316-1)+P$1,FALSE)</f>
        <v>3</v>
      </c>
      <c r="Q322" s="45">
        <f ca="1">VLOOKUP($B322,INDIRECT("data!$"&amp;F317&amp;"$3:$CZ$554"),$C317-3*(B316-1)+Q$1,FALSE)</f>
        <v>11</v>
      </c>
      <c r="R322" s="45">
        <f ca="1">VLOOKUP($B322,INDIRECT("data!$"&amp;F317&amp;"$3:$CZ$554"),$C317-3*(B316-1)+R$1,FALSE)</f>
        <v>16</v>
      </c>
      <c r="S322" s="45">
        <f ca="1">VLOOKUP($B322,INDIRECT("data!$"&amp;F317&amp;"$3:$CZ$554"),$C317-3*(B316-1)+S$1,FALSE)</f>
        <v>6</v>
      </c>
      <c r="T322" s="45">
        <f ca="1">VLOOKUP($B322,INDIRECT("data!$"&amp;F317&amp;"$3:$CZ$554"),$C317-3*(B316-1)+T$1,FALSE)</f>
        <v>5</v>
      </c>
      <c r="U322" s="45">
        <f ca="1">VLOOKUP($B322,INDIRECT("data!$"&amp;F317&amp;"$3:$CZ$554"),$C317-3*(B316-1)+U$1,FALSE)</f>
        <v>4</v>
      </c>
      <c r="V322" s="45">
        <f ca="1">VLOOKUP($B322,INDIRECT("data!$"&amp;F317&amp;"$3:$CZ$554"),$C317-3*(B316-1)+V$1,FALSE)</f>
        <v>4</v>
      </c>
      <c r="W322" s="45">
        <f ca="1">VLOOKUP($B322,INDIRECT("data!$"&amp;F317&amp;"$3:$CZ$554"),$C317-3*(B316-1)+W$1,FALSE)</f>
        <v>0</v>
      </c>
      <c r="X322" s="45">
        <f ca="1">VLOOKUP($B322,INDIRECT("data!$"&amp;F317&amp;"$3:$CZ$554"),$C317-3*(B316-1)+X$1,FALSE)</f>
        <v>0</v>
      </c>
      <c r="Y322" s="47">
        <f ca="1">VLOOKUP($B322,INDIRECT("data!$"&amp;F317&amp;"$3:$CZ$554"),$C317-3*(B316-1)+Y$1,FALSE)</f>
        <v>2.2000000000000002</v>
      </c>
      <c r="Z322" s="47">
        <f ca="1">VLOOKUP($B322,INDIRECT("data!$"&amp;F317&amp;"$3:$CZ$554"),$C317-3*(B316-1)+Z$1,FALSE)</f>
        <v>3.5</v>
      </c>
      <c r="AA322" s="47">
        <f ca="1">VLOOKUP($B322,INDIRECT("data!$"&amp;F317&amp;"$3:$CZ$554"),$C317-3*(B316-1)+AA$1,FALSE)</f>
        <v>3.5</v>
      </c>
      <c r="AB322" s="47">
        <f ca="1">VLOOKUP($B322,INDIRECT("data!$"&amp;F317&amp;"$3:$CZ$554"),$C317-3*(B316-1)+AB$1,FALSE)</f>
        <v>2.2599999999999998</v>
      </c>
      <c r="AC322" s="47">
        <f ca="1">VLOOKUP($B322,INDIRECT("data!$"&amp;F317&amp;"$3:$CZ$554"),$C317-3*(B316-1)+AC$1,FALSE)</f>
        <v>3.41</v>
      </c>
      <c r="AD322" s="47">
        <f ca="1">VLOOKUP($B322,INDIRECT("data!$"&amp;F317&amp;"$3:$CZ$554"),$C317-3*(B316-1)+AD$1,FALSE)</f>
        <v>3.46</v>
      </c>
      <c r="AE322" s="47">
        <f ca="1">VLOOKUP($B322,INDIRECT("data!$"&amp;F317&amp;"$3:$CZ$554"),$C317-3*(B316-1)+AE$1,FALSE)</f>
        <v>1.95</v>
      </c>
      <c r="AF322" s="47">
        <f ca="1">VLOOKUP($B322,INDIRECT("data!$"&amp;F317&amp;"$3:$CZ$554"),$C317-3*(B316-1)+AF$1,FALSE)</f>
        <v>1.84</v>
      </c>
      <c r="AG322" s="65">
        <f t="shared" ca="1" si="683"/>
        <v>0</v>
      </c>
      <c r="AH322" s="65">
        <f t="shared" ca="1" si="684"/>
        <v>0</v>
      </c>
      <c r="AI322" s="65">
        <f t="shared" ca="1" si="685"/>
        <v>0</v>
      </c>
      <c r="AJ322" s="65">
        <f t="shared" ca="1" si="686"/>
        <v>0</v>
      </c>
      <c r="AK322" s="65">
        <f t="shared" ca="1" si="687"/>
        <v>0</v>
      </c>
      <c r="AL322" s="66" t="str">
        <f t="shared" ca="1" si="688"/>
        <v>D</v>
      </c>
      <c r="AM322" s="66" t="str">
        <f t="shared" ca="1" si="689"/>
        <v>D-D</v>
      </c>
      <c r="AN322" s="65">
        <f t="shared" ca="1" si="690"/>
        <v>0</v>
      </c>
      <c r="AO322" s="65">
        <f t="shared" ca="1" si="691"/>
        <v>0</v>
      </c>
      <c r="AP322" s="65">
        <f t="shared" ca="1" si="692"/>
        <v>0</v>
      </c>
      <c r="AQ322" s="65">
        <f t="shared" ca="1" si="693"/>
        <v>0</v>
      </c>
      <c r="AR322" s="65">
        <f t="shared" ca="1" si="694"/>
        <v>0</v>
      </c>
      <c r="AS322" s="65">
        <f t="shared" ca="1" si="695"/>
        <v>0</v>
      </c>
      <c r="AT322" s="65">
        <f t="shared" ca="1" si="696"/>
        <v>0</v>
      </c>
    </row>
    <row r="323" spans="1:46" ht="18" customHeight="1" x14ac:dyDescent="0.25">
      <c r="A323" s="49" t="str">
        <f ca="1">CONCATENATE(B318,"-",B323)</f>
        <v>Leeds-Home-5</v>
      </c>
      <c r="B323" s="12">
        <v>5</v>
      </c>
      <c r="C323" s="41">
        <f ca="1">VLOOKUP($B323,INDIRECT("data!$"&amp;F317&amp;"$3:$CZ$554"),$C317-3*(B316-1)+C$1,FALSE)</f>
        <v>43330</v>
      </c>
      <c r="D323" s="30" t="str">
        <f ca="1">VLOOKUP($B323,INDIRECT("data!$"&amp;F317&amp;"$3:$CZ$554"),$C317-3*(B316-1)+D$1,FALSE)</f>
        <v>Leeds</v>
      </c>
      <c r="E323" s="30" t="str">
        <f ca="1">VLOOKUP($B323,INDIRECT("data!$"&amp;F317&amp;"$3:$CZ$554"),$C317-3*(B316-1)+E$1,FALSE)</f>
        <v>Rotherham</v>
      </c>
      <c r="F323" s="29">
        <f ca="1">VLOOKUP($B323,INDIRECT("data!$"&amp;F317&amp;"$3:$CZ$554"),$C317-3*(B316-1)+F$1,FALSE)</f>
        <v>2</v>
      </c>
      <c r="G323" s="29">
        <f ca="1">VLOOKUP($B323,INDIRECT("data!$"&amp;F317&amp;"$3:$CZ$554"),$C317-3*(B316-1)+G$1,FALSE)</f>
        <v>0</v>
      </c>
      <c r="H323" s="15" t="str">
        <f ca="1">VLOOKUP($B323,INDIRECT("data!$"&amp;F317&amp;"$3:$CZ$554"),$C317-3*(B316-1)+H$1,FALSE)</f>
        <v>H</v>
      </c>
      <c r="I323" s="29">
        <f ca="1">VLOOKUP($B323,INDIRECT("data!$"&amp;F317&amp;"$3:$CZ$554"),$C317-3*(B316-1)+I$1,FALSE)</f>
        <v>0</v>
      </c>
      <c r="J323" s="29">
        <f ca="1">VLOOKUP($B323,INDIRECT("data!$"&amp;F317&amp;"$3:$CZ$554"),$C317-3*(B316-1)+J$1,FALSE)</f>
        <v>0</v>
      </c>
      <c r="K323" s="15" t="str">
        <f ca="1">VLOOKUP($B323,INDIRECT("data!$"&amp;F317&amp;"$3:$CZ$554"),$C317-3*(B316-1)+K$1,FALSE)</f>
        <v>D</v>
      </c>
      <c r="L323" s="30" t="str">
        <f ca="1">VLOOKUP($B323,INDIRECT("data!$"&amp;F317&amp;"$3:$CZ$554"),$C317-3*(B316-1)+L$1,FALSE)</f>
        <v>R Jones</v>
      </c>
      <c r="M323" s="45">
        <f ca="1">VLOOKUP($B323,INDIRECT("data!$"&amp;F317&amp;"$3:$CZ$554"),$C317-3*(B316-1)+M$1,FALSE)</f>
        <v>17</v>
      </c>
      <c r="N323" s="45">
        <f ca="1">VLOOKUP($B323,INDIRECT("data!$"&amp;F317&amp;"$3:$CZ$554"),$C317-3*(B316-1)+N$1,FALSE)</f>
        <v>9</v>
      </c>
      <c r="O323" s="45">
        <f ca="1">VLOOKUP($B323,INDIRECT("data!$"&amp;F317&amp;"$3:$CZ$554"),$C317-3*(B316-1)+O$1,FALSE)</f>
        <v>7</v>
      </c>
      <c r="P323" s="45">
        <f ca="1">VLOOKUP($B323,INDIRECT("data!$"&amp;F317&amp;"$3:$CZ$554"),$C317-3*(B316-1)+P$1,FALSE)</f>
        <v>4</v>
      </c>
      <c r="Q323" s="45">
        <f ca="1">VLOOKUP($B323,INDIRECT("data!$"&amp;F317&amp;"$3:$CZ$554"),$C317-3*(B316-1)+Q$1,FALSE)</f>
        <v>10</v>
      </c>
      <c r="R323" s="45">
        <f ca="1">VLOOKUP($B323,INDIRECT("data!$"&amp;F317&amp;"$3:$CZ$554"),$C317-3*(B316-1)+R$1,FALSE)</f>
        <v>8</v>
      </c>
      <c r="S323" s="45">
        <f ca="1">VLOOKUP($B323,INDIRECT("data!$"&amp;F317&amp;"$3:$CZ$554"),$C317-3*(B316-1)+S$1,FALSE)</f>
        <v>7</v>
      </c>
      <c r="T323" s="45">
        <f ca="1">VLOOKUP($B323,INDIRECT("data!$"&amp;F317&amp;"$3:$CZ$554"),$C317-3*(B316-1)+T$1,FALSE)</f>
        <v>1</v>
      </c>
      <c r="U323" s="45">
        <f ca="1">VLOOKUP($B323,INDIRECT("data!$"&amp;F317&amp;"$3:$CZ$554"),$C317-3*(B316-1)+U$1,FALSE)</f>
        <v>0</v>
      </c>
      <c r="V323" s="45">
        <f ca="1">VLOOKUP($B323,INDIRECT("data!$"&amp;F317&amp;"$3:$CZ$554"),$C317-3*(B316-1)+V$1,FALSE)</f>
        <v>1</v>
      </c>
      <c r="W323" s="45">
        <f ca="1">VLOOKUP($B323,INDIRECT("data!$"&amp;F317&amp;"$3:$CZ$554"),$C317-3*(B316-1)+W$1,FALSE)</f>
        <v>0</v>
      </c>
      <c r="X323" s="45">
        <f ca="1">VLOOKUP($B323,INDIRECT("data!$"&amp;F317&amp;"$3:$CZ$554"),$C317-3*(B316-1)+X$1,FALSE)</f>
        <v>0</v>
      </c>
      <c r="Y323" s="47">
        <f ca="1">VLOOKUP($B323,INDIRECT("data!$"&amp;F317&amp;"$3:$CZ$554"),$C317-3*(B316-1)+Y$1,FALSE)</f>
        <v>1.44</v>
      </c>
      <c r="Z323" s="47">
        <f ca="1">VLOOKUP($B323,INDIRECT("data!$"&amp;F317&amp;"$3:$CZ$554"),$C317-3*(B316-1)+Z$1,FALSE)</f>
        <v>4.75</v>
      </c>
      <c r="AA323" s="47">
        <f ca="1">VLOOKUP($B323,INDIRECT("data!$"&amp;F317&amp;"$3:$CZ$554"),$C317-3*(B316-1)+AA$1,FALSE)</f>
        <v>8</v>
      </c>
      <c r="AB323" s="47">
        <f ca="1">VLOOKUP($B323,INDIRECT("data!$"&amp;F317&amp;"$3:$CZ$554"),$C317-3*(B316-1)+AB$1,FALSE)</f>
        <v>1.43</v>
      </c>
      <c r="AC323" s="47">
        <f ca="1">VLOOKUP($B323,INDIRECT("data!$"&amp;F317&amp;"$3:$CZ$554"),$C317-3*(B316-1)+AC$1,FALSE)</f>
        <v>4.84</v>
      </c>
      <c r="AD323" s="47">
        <f ca="1">VLOOKUP($B323,INDIRECT("data!$"&amp;F317&amp;"$3:$CZ$554"),$C317-3*(B316-1)+AD$1,FALSE)</f>
        <v>8.34</v>
      </c>
      <c r="AE323" s="47">
        <f ca="1">VLOOKUP($B323,INDIRECT("data!$"&amp;F317&amp;"$3:$CZ$554"),$C317-3*(B316-1)+AE$1,FALSE)</f>
        <v>1.59</v>
      </c>
      <c r="AF323" s="47">
        <f ca="1">VLOOKUP($B323,INDIRECT("data!$"&amp;F317&amp;"$3:$CZ$554"),$C317-3*(B316-1)+AF$1,FALSE)</f>
        <v>2.31</v>
      </c>
      <c r="AG323" s="65">
        <f t="shared" ca="1" si="683"/>
        <v>2</v>
      </c>
      <c r="AH323" s="65">
        <f t="shared" ca="1" si="684"/>
        <v>0</v>
      </c>
      <c r="AI323" s="65">
        <f t="shared" ca="1" si="685"/>
        <v>2</v>
      </c>
      <c r="AJ323" s="65">
        <f t="shared" ca="1" si="686"/>
        <v>2</v>
      </c>
      <c r="AK323" s="65">
        <f t="shared" ca="1" si="687"/>
        <v>0</v>
      </c>
      <c r="AL323" s="66" t="str">
        <f t="shared" ca="1" si="688"/>
        <v>H</v>
      </c>
      <c r="AM323" s="66" t="str">
        <f t="shared" ca="1" si="689"/>
        <v>D-H</v>
      </c>
      <c r="AN323" s="65">
        <f t="shared" ca="1" si="690"/>
        <v>0</v>
      </c>
      <c r="AO323" s="65">
        <f t="shared" ca="1" si="691"/>
        <v>0</v>
      </c>
      <c r="AP323" s="65">
        <f t="shared" ca="1" si="692"/>
        <v>0</v>
      </c>
      <c r="AQ323" s="65">
        <f t="shared" ca="1" si="693"/>
        <v>1</v>
      </c>
      <c r="AR323" s="65">
        <f t="shared" ca="1" si="694"/>
        <v>0</v>
      </c>
      <c r="AS323" s="65">
        <f t="shared" ca="1" si="695"/>
        <v>0</v>
      </c>
      <c r="AT323" s="65">
        <f t="shared" ca="1" si="696"/>
        <v>0</v>
      </c>
    </row>
    <row r="324" spans="1:46" ht="18" customHeight="1" x14ac:dyDescent="0.25">
      <c r="A324" s="49" t="str">
        <f ca="1">CONCATENATE(B318,"-",B324)</f>
        <v>Leeds-Home-6</v>
      </c>
      <c r="B324" s="12">
        <v>6</v>
      </c>
      <c r="C324" s="41">
        <f ca="1">VLOOKUP($B324,INDIRECT("data!$"&amp;F317&amp;"$3:$CZ$554"),$C317-3*(B316-1)+C$1,FALSE)</f>
        <v>43317</v>
      </c>
      <c r="D324" s="30" t="str">
        <f ca="1">VLOOKUP($B324,INDIRECT("data!$"&amp;F317&amp;"$3:$CZ$554"),$C317-3*(B316-1)+D$1,FALSE)</f>
        <v>Leeds</v>
      </c>
      <c r="E324" s="30" t="str">
        <f ca="1">VLOOKUP($B324,INDIRECT("data!$"&amp;F317&amp;"$3:$CZ$554"),$C317-3*(B316-1)+E$1,FALSE)</f>
        <v>Stoke</v>
      </c>
      <c r="F324" s="29">
        <f ca="1">VLOOKUP($B324,INDIRECT("data!$"&amp;F317&amp;"$3:$CZ$554"),$C317-3*(B316-1)+F$1,FALSE)</f>
        <v>3</v>
      </c>
      <c r="G324" s="29">
        <f ca="1">VLOOKUP($B324,INDIRECT("data!$"&amp;F317&amp;"$3:$CZ$554"),$C317-3*(B316-1)+G$1,FALSE)</f>
        <v>1</v>
      </c>
      <c r="H324" s="15" t="str">
        <f ca="1">VLOOKUP($B324,INDIRECT("data!$"&amp;F317&amp;"$3:$CZ$554"),$C317-3*(B316-1)+H$1,FALSE)</f>
        <v>H</v>
      </c>
      <c r="I324" s="29">
        <f ca="1">VLOOKUP($B324,INDIRECT("data!$"&amp;F317&amp;"$3:$CZ$554"),$C317-3*(B316-1)+I$1,FALSE)</f>
        <v>2</v>
      </c>
      <c r="J324" s="29">
        <f ca="1">VLOOKUP($B324,INDIRECT("data!$"&amp;F317&amp;"$3:$CZ$554"),$C317-3*(B316-1)+J$1,FALSE)</f>
        <v>0</v>
      </c>
      <c r="K324" s="15" t="str">
        <f ca="1">VLOOKUP($B324,INDIRECT("data!$"&amp;F317&amp;"$3:$CZ$554"),$C317-3*(B316-1)+K$1,FALSE)</f>
        <v>H</v>
      </c>
      <c r="L324" s="30" t="str">
        <f ca="1">VLOOKUP($B324,INDIRECT("data!$"&amp;F317&amp;"$3:$CZ$554"),$C317-3*(B316-1)+L$1,FALSE)</f>
        <v>S Duncan</v>
      </c>
      <c r="M324" s="45">
        <f ca="1">VLOOKUP($B324,INDIRECT("data!$"&amp;F317&amp;"$3:$CZ$554"),$C317-3*(B316-1)+M$1,FALSE)</f>
        <v>11</v>
      </c>
      <c r="N324" s="45">
        <f ca="1">VLOOKUP($B324,INDIRECT("data!$"&amp;F317&amp;"$3:$CZ$554"),$C317-3*(B316-1)+N$1,FALSE)</f>
        <v>9</v>
      </c>
      <c r="O324" s="45">
        <f ca="1">VLOOKUP($B324,INDIRECT("data!$"&amp;F317&amp;"$3:$CZ$554"),$C317-3*(B316-1)+O$1,FALSE)</f>
        <v>5</v>
      </c>
      <c r="P324" s="45">
        <f ca="1">VLOOKUP($B324,INDIRECT("data!$"&amp;F317&amp;"$3:$CZ$554"),$C317-3*(B316-1)+P$1,FALSE)</f>
        <v>5</v>
      </c>
      <c r="Q324" s="45">
        <f ca="1">VLOOKUP($B324,INDIRECT("data!$"&amp;F317&amp;"$3:$CZ$554"),$C317-3*(B316-1)+Q$1,FALSE)</f>
        <v>14</v>
      </c>
      <c r="R324" s="45">
        <f ca="1">VLOOKUP($B324,INDIRECT("data!$"&amp;F317&amp;"$3:$CZ$554"),$C317-3*(B316-1)+R$1,FALSE)</f>
        <v>8</v>
      </c>
      <c r="S324" s="45">
        <f ca="1">VLOOKUP($B324,INDIRECT("data!$"&amp;F317&amp;"$3:$CZ$554"),$C317-3*(B316-1)+S$1,FALSE)</f>
        <v>3</v>
      </c>
      <c r="T324" s="45">
        <f ca="1">VLOOKUP($B324,INDIRECT("data!$"&amp;F317&amp;"$3:$CZ$554"),$C317-3*(B316-1)+T$1,FALSE)</f>
        <v>3</v>
      </c>
      <c r="U324" s="45">
        <f ca="1">VLOOKUP($B324,INDIRECT("data!$"&amp;F317&amp;"$3:$CZ$554"),$C317-3*(B316-1)+U$1,FALSE)</f>
        <v>0</v>
      </c>
      <c r="V324" s="45">
        <f ca="1">VLOOKUP($B324,INDIRECT("data!$"&amp;F317&amp;"$3:$CZ$554"),$C317-3*(B316-1)+V$1,FALSE)</f>
        <v>0</v>
      </c>
      <c r="W324" s="45">
        <f ca="1">VLOOKUP($B324,INDIRECT("data!$"&amp;F317&amp;"$3:$CZ$554"),$C317-3*(B316-1)+W$1,FALSE)</f>
        <v>0</v>
      </c>
      <c r="X324" s="45">
        <f ca="1">VLOOKUP($B324,INDIRECT("data!$"&amp;F317&amp;"$3:$CZ$554"),$C317-3*(B316-1)+X$1,FALSE)</f>
        <v>0</v>
      </c>
      <c r="Y324" s="47">
        <f ca="1">VLOOKUP($B324,INDIRECT("data!$"&amp;F317&amp;"$3:$CZ$554"),$C317-3*(B316-1)+Y$1,FALSE)</f>
        <v>2.75</v>
      </c>
      <c r="Z324" s="47">
        <f ca="1">VLOOKUP($B324,INDIRECT("data!$"&amp;F317&amp;"$3:$CZ$554"),$C317-3*(B316-1)+Z$1,FALSE)</f>
        <v>3.3</v>
      </c>
      <c r="AA324" s="47">
        <f ca="1">VLOOKUP($B324,INDIRECT("data!$"&amp;F317&amp;"$3:$CZ$554"),$C317-3*(B316-1)+AA$1,FALSE)</f>
        <v>2.8</v>
      </c>
      <c r="AB324" s="47">
        <f ca="1">VLOOKUP($B324,INDIRECT("data!$"&amp;F317&amp;"$3:$CZ$554"),$C317-3*(B316-1)+AB$1,FALSE)</f>
        <v>2.81</v>
      </c>
      <c r="AC324" s="47">
        <f ca="1">VLOOKUP($B324,INDIRECT("data!$"&amp;F317&amp;"$3:$CZ$554"),$C317-3*(B316-1)+AC$1,FALSE)</f>
        <v>3.25</v>
      </c>
      <c r="AD324" s="47">
        <f ca="1">VLOOKUP($B324,INDIRECT("data!$"&amp;F317&amp;"$3:$CZ$554"),$C317-3*(B316-1)+AD$1,FALSE)</f>
        <v>2.76</v>
      </c>
      <c r="AE324" s="47">
        <f ca="1">VLOOKUP($B324,INDIRECT("data!$"&amp;F317&amp;"$3:$CZ$554"),$C317-3*(B316-1)+AE$1,FALSE)</f>
        <v>2.0499999999999998</v>
      </c>
      <c r="AF324" s="47">
        <f ca="1">VLOOKUP($B324,INDIRECT("data!$"&amp;F317&amp;"$3:$CZ$554"),$C317-3*(B316-1)+AF$1,FALSE)</f>
        <v>1.75</v>
      </c>
      <c r="AG324" s="65">
        <f t="shared" ca="1" si="683"/>
        <v>4</v>
      </c>
      <c r="AH324" s="65">
        <f t="shared" ca="1" si="684"/>
        <v>2</v>
      </c>
      <c r="AI324" s="65">
        <f t="shared" ca="1" si="685"/>
        <v>2</v>
      </c>
      <c r="AJ324" s="65">
        <f t="shared" ca="1" si="686"/>
        <v>1</v>
      </c>
      <c r="AK324" s="65">
        <f t="shared" ca="1" si="687"/>
        <v>1</v>
      </c>
      <c r="AL324" s="66" t="str">
        <f t="shared" ca="1" si="688"/>
        <v>D</v>
      </c>
      <c r="AM324" s="66" t="str">
        <f t="shared" ca="1" si="689"/>
        <v>H-H</v>
      </c>
      <c r="AN324" s="65">
        <f t="shared" ca="1" si="690"/>
        <v>1</v>
      </c>
      <c r="AO324" s="65">
        <f t="shared" ca="1" si="691"/>
        <v>1</v>
      </c>
      <c r="AP324" s="65">
        <f t="shared" ca="1" si="692"/>
        <v>0</v>
      </c>
      <c r="AQ324" s="65">
        <f t="shared" ca="1" si="693"/>
        <v>0</v>
      </c>
      <c r="AR324" s="65">
        <f t="shared" ca="1" si="694"/>
        <v>0</v>
      </c>
      <c r="AS324" s="65">
        <f t="shared" ca="1" si="695"/>
        <v>0</v>
      </c>
      <c r="AT324" s="65">
        <f t="shared" ca="1" si="696"/>
        <v>0</v>
      </c>
    </row>
    <row r="325" spans="1:46" ht="18" customHeight="1" x14ac:dyDescent="0.25">
      <c r="A325" s="49" t="str">
        <f ca="1">CONCATENATE(B318,"-",B325)</f>
        <v>Leeds-Home-7</v>
      </c>
      <c r="B325" s="12">
        <v>7</v>
      </c>
      <c r="C325" s="41" t="e">
        <f ca="1">VLOOKUP($B325,INDIRECT("data!$"&amp;F317&amp;"$3:$CZ$554"),$C317-3*(B316-1)+C$1,FALSE)</f>
        <v>#N/A</v>
      </c>
      <c r="D325" s="30" t="e">
        <f ca="1">VLOOKUP($B325,INDIRECT("data!$"&amp;F317&amp;"$3:$CZ$554"),$C317-3*(B316-1)+D$1,FALSE)</f>
        <v>#N/A</v>
      </c>
      <c r="E325" s="30" t="e">
        <f ca="1">VLOOKUP($B325,INDIRECT("data!$"&amp;F317&amp;"$3:$CZ$554"),$C317-3*(B316-1)+E$1,FALSE)</f>
        <v>#N/A</v>
      </c>
      <c r="F325" s="29" t="e">
        <f ca="1">VLOOKUP($B325,INDIRECT("data!$"&amp;F317&amp;"$3:$CZ$554"),$C317-3*(B316-1)+F$1,FALSE)</f>
        <v>#N/A</v>
      </c>
      <c r="G325" s="29" t="e">
        <f ca="1">VLOOKUP($B325,INDIRECT("data!$"&amp;F317&amp;"$3:$CZ$554"),$C317-3*(B316-1)+G$1,FALSE)</f>
        <v>#N/A</v>
      </c>
      <c r="H325" s="15" t="e">
        <f ca="1">VLOOKUP($B325,INDIRECT("data!$"&amp;F317&amp;"$3:$CZ$554"),$C317-3*(B316-1)+H$1,FALSE)</f>
        <v>#N/A</v>
      </c>
      <c r="I325" s="29" t="e">
        <f ca="1">VLOOKUP($B325,INDIRECT("data!$"&amp;F317&amp;"$3:$CZ$554"),$C317-3*(B316-1)+I$1,FALSE)</f>
        <v>#N/A</v>
      </c>
      <c r="J325" s="29" t="e">
        <f ca="1">VLOOKUP($B325,INDIRECT("data!$"&amp;F317&amp;"$3:$CZ$554"),$C317-3*(B316-1)+J$1,FALSE)</f>
        <v>#N/A</v>
      </c>
      <c r="K325" s="15" t="e">
        <f ca="1">VLOOKUP($B325,INDIRECT("data!$"&amp;F317&amp;"$3:$CZ$554"),$C317-3*(B316-1)+K$1,FALSE)</f>
        <v>#N/A</v>
      </c>
      <c r="L325" s="30" t="e">
        <f ca="1">VLOOKUP($B325,INDIRECT("data!$"&amp;F317&amp;"$3:$CZ$554"),$C317-3*(B316-1)+L$1,FALSE)</f>
        <v>#N/A</v>
      </c>
      <c r="M325" s="45" t="e">
        <f ca="1">VLOOKUP($B325,INDIRECT("data!$"&amp;F317&amp;"$3:$CZ$554"),$C317-3*(B316-1)+M$1,FALSE)</f>
        <v>#N/A</v>
      </c>
      <c r="N325" s="45" t="e">
        <f ca="1">VLOOKUP($B325,INDIRECT("data!$"&amp;F317&amp;"$3:$CZ$554"),$C317-3*(B316-1)+N$1,FALSE)</f>
        <v>#N/A</v>
      </c>
      <c r="O325" s="45" t="e">
        <f ca="1">VLOOKUP($B325,INDIRECT("data!$"&amp;F317&amp;"$3:$CZ$554"),$C317-3*(B316-1)+O$1,FALSE)</f>
        <v>#N/A</v>
      </c>
      <c r="P325" s="45" t="e">
        <f ca="1">VLOOKUP($B325,INDIRECT("data!$"&amp;F317&amp;"$3:$CZ$554"),$C317-3*(B316-1)+P$1,FALSE)</f>
        <v>#N/A</v>
      </c>
      <c r="Q325" s="45" t="e">
        <f ca="1">VLOOKUP($B325,INDIRECT("data!$"&amp;F317&amp;"$3:$CZ$554"),$C317-3*(B316-1)+Q$1,FALSE)</f>
        <v>#N/A</v>
      </c>
      <c r="R325" s="45" t="e">
        <f ca="1">VLOOKUP($B325,INDIRECT("data!$"&amp;F317&amp;"$3:$CZ$554"),$C317-3*(B316-1)+R$1,FALSE)</f>
        <v>#N/A</v>
      </c>
      <c r="S325" s="45" t="e">
        <f ca="1">VLOOKUP($B325,INDIRECT("data!$"&amp;F317&amp;"$3:$CZ$554"),$C317-3*(B316-1)+S$1,FALSE)</f>
        <v>#N/A</v>
      </c>
      <c r="T325" s="45" t="e">
        <f ca="1">VLOOKUP($B325,INDIRECT("data!$"&amp;F317&amp;"$3:$CZ$554"),$C317-3*(B316-1)+T$1,FALSE)</f>
        <v>#N/A</v>
      </c>
      <c r="U325" s="45" t="e">
        <f ca="1">VLOOKUP($B325,INDIRECT("data!$"&amp;F317&amp;"$3:$CZ$554"),$C317-3*(B316-1)+U$1,FALSE)</f>
        <v>#N/A</v>
      </c>
      <c r="V325" s="45" t="e">
        <f ca="1">VLOOKUP($B325,INDIRECT("data!$"&amp;F317&amp;"$3:$CZ$554"),$C317-3*(B316-1)+V$1,FALSE)</f>
        <v>#N/A</v>
      </c>
      <c r="W325" s="45" t="e">
        <f ca="1">VLOOKUP($B325,INDIRECT("data!$"&amp;F317&amp;"$3:$CZ$554"),$C317-3*(B316-1)+W$1,FALSE)</f>
        <v>#N/A</v>
      </c>
      <c r="X325" s="45" t="e">
        <f ca="1">VLOOKUP($B325,INDIRECT("data!$"&amp;F317&amp;"$3:$CZ$554"),$C317-3*(B316-1)+X$1,FALSE)</f>
        <v>#N/A</v>
      </c>
      <c r="Y325" s="47" t="e">
        <f ca="1">VLOOKUP($B325,INDIRECT("data!$"&amp;F317&amp;"$3:$CZ$554"),$C317-3*(B316-1)+Y$1,FALSE)</f>
        <v>#N/A</v>
      </c>
      <c r="Z325" s="47" t="e">
        <f ca="1">VLOOKUP($B325,INDIRECT("data!$"&amp;F317&amp;"$3:$CZ$554"),$C317-3*(B316-1)+Z$1,FALSE)</f>
        <v>#N/A</v>
      </c>
      <c r="AA325" s="47" t="e">
        <f ca="1">VLOOKUP($B325,INDIRECT("data!$"&amp;F317&amp;"$3:$CZ$554"),$C317-3*(B316-1)+AA$1,FALSE)</f>
        <v>#N/A</v>
      </c>
      <c r="AB325" s="47" t="e">
        <f ca="1">VLOOKUP($B325,INDIRECT("data!$"&amp;F317&amp;"$3:$CZ$554"),$C317-3*(B316-1)+AB$1,FALSE)</f>
        <v>#N/A</v>
      </c>
      <c r="AC325" s="47" t="e">
        <f ca="1">VLOOKUP($B325,INDIRECT("data!$"&amp;F317&amp;"$3:$CZ$554"),$C317-3*(B316-1)+AC$1,FALSE)</f>
        <v>#N/A</v>
      </c>
      <c r="AD325" s="47" t="e">
        <f ca="1">VLOOKUP($B325,INDIRECT("data!$"&amp;F317&amp;"$3:$CZ$554"),$C317-3*(B316-1)+AD$1,FALSE)</f>
        <v>#N/A</v>
      </c>
      <c r="AE325" s="47" t="e">
        <f ca="1">VLOOKUP($B325,INDIRECT("data!$"&amp;F317&amp;"$3:$CZ$554"),$C317-3*(B316-1)+AE$1,FALSE)</f>
        <v>#N/A</v>
      </c>
      <c r="AF325" s="47" t="e">
        <f ca="1">VLOOKUP($B325,INDIRECT("data!$"&amp;F317&amp;"$3:$CZ$554"),$C317-3*(B316-1)+AF$1,FALSE)</f>
        <v>#N/A</v>
      </c>
      <c r="AG325" s="65" t="e">
        <f t="shared" ca="1" si="683"/>
        <v>#N/A</v>
      </c>
      <c r="AH325" s="65" t="e">
        <f t="shared" ca="1" si="684"/>
        <v>#N/A</v>
      </c>
      <c r="AI325" s="65" t="e">
        <f t="shared" ca="1" si="685"/>
        <v>#N/A</v>
      </c>
      <c r="AJ325" s="65" t="e">
        <f t="shared" ca="1" si="686"/>
        <v>#N/A</v>
      </c>
      <c r="AK325" s="65" t="e">
        <f t="shared" ca="1" si="687"/>
        <v>#N/A</v>
      </c>
      <c r="AL325" s="66" t="e">
        <f t="shared" ca="1" si="688"/>
        <v>#N/A</v>
      </c>
      <c r="AM325" s="66" t="e">
        <f t="shared" ca="1" si="689"/>
        <v>#N/A</v>
      </c>
      <c r="AN325" s="65" t="e">
        <f t="shared" ca="1" si="690"/>
        <v>#N/A</v>
      </c>
      <c r="AO325" s="65" t="e">
        <f t="shared" ca="1" si="691"/>
        <v>#N/A</v>
      </c>
      <c r="AP325" s="65" t="e">
        <f t="shared" ca="1" si="692"/>
        <v>#N/A</v>
      </c>
      <c r="AQ325" s="65" t="e">
        <f t="shared" ca="1" si="693"/>
        <v>#N/A</v>
      </c>
      <c r="AR325" s="65" t="e">
        <f t="shared" ca="1" si="694"/>
        <v>#N/A</v>
      </c>
      <c r="AS325" s="65" t="e">
        <f t="shared" ca="1" si="695"/>
        <v>#N/A</v>
      </c>
      <c r="AT325" s="65" t="e">
        <f t="shared" ca="1" si="696"/>
        <v>#N/A</v>
      </c>
    </row>
    <row r="326" spans="1:46" ht="18" customHeight="1" x14ac:dyDescent="0.25">
      <c r="A326" s="49" t="str">
        <f ca="1">CONCATENATE(B318,"-",B326)</f>
        <v>Leeds-Home-8</v>
      </c>
      <c r="B326" s="12">
        <v>8</v>
      </c>
      <c r="C326" s="41" t="e">
        <f ca="1">VLOOKUP($B326,INDIRECT("data!$"&amp;F317&amp;"$3:$CZ$554"),$C317-3*(B316-1)+C$1,FALSE)</f>
        <v>#N/A</v>
      </c>
      <c r="D326" s="30" t="e">
        <f ca="1">VLOOKUP($B326,INDIRECT("data!$"&amp;F317&amp;"$3:$CZ$554"),$C317-3*(B316-1)+D$1,FALSE)</f>
        <v>#N/A</v>
      </c>
      <c r="E326" s="30" t="e">
        <f ca="1">VLOOKUP($B326,INDIRECT("data!$"&amp;F317&amp;"$3:$CZ$554"),$C317-3*(B316-1)+E$1,FALSE)</f>
        <v>#N/A</v>
      </c>
      <c r="F326" s="29" t="e">
        <f ca="1">VLOOKUP($B326,INDIRECT("data!$"&amp;F317&amp;"$3:$CZ$554"),$C317-3*(B316-1)+F$1,FALSE)</f>
        <v>#N/A</v>
      </c>
      <c r="G326" s="29" t="e">
        <f ca="1">VLOOKUP($B326,INDIRECT("data!$"&amp;F317&amp;"$3:$CZ$554"),$C317-3*(B316-1)+G$1,FALSE)</f>
        <v>#N/A</v>
      </c>
      <c r="H326" s="15" t="e">
        <f ca="1">VLOOKUP($B326,INDIRECT("data!$"&amp;F317&amp;"$3:$CZ$554"),$C317-3*(B316-1)+H$1,FALSE)</f>
        <v>#N/A</v>
      </c>
      <c r="I326" s="29" t="e">
        <f ca="1">VLOOKUP($B326,INDIRECT("data!$"&amp;F317&amp;"$3:$CZ$554"),$C317-3*(B316-1)+I$1,FALSE)</f>
        <v>#N/A</v>
      </c>
      <c r="J326" s="29" t="e">
        <f ca="1">VLOOKUP($B326,INDIRECT("data!$"&amp;F317&amp;"$3:$CZ$554"),$C317-3*(B316-1)+J$1,FALSE)</f>
        <v>#N/A</v>
      </c>
      <c r="K326" s="15" t="e">
        <f ca="1">VLOOKUP($B326,INDIRECT("data!$"&amp;F317&amp;"$3:$CZ$554"),$C317-3*(B316-1)+K$1,FALSE)</f>
        <v>#N/A</v>
      </c>
      <c r="L326" s="30" t="e">
        <f ca="1">VLOOKUP($B326,INDIRECT("data!$"&amp;F317&amp;"$3:$CZ$554"),$C317-3*(B316-1)+L$1,FALSE)</f>
        <v>#N/A</v>
      </c>
      <c r="M326" s="45" t="e">
        <f ca="1">VLOOKUP($B326,INDIRECT("data!$"&amp;F317&amp;"$3:$CZ$554"),$C317-3*(B316-1)+M$1,FALSE)</f>
        <v>#N/A</v>
      </c>
      <c r="N326" s="45" t="e">
        <f ca="1">VLOOKUP($B326,INDIRECT("data!$"&amp;F317&amp;"$3:$CZ$554"),$C317-3*(B316-1)+N$1,FALSE)</f>
        <v>#N/A</v>
      </c>
      <c r="O326" s="45" t="e">
        <f ca="1">VLOOKUP($B326,INDIRECT("data!$"&amp;F317&amp;"$3:$CZ$554"),$C317-3*(B316-1)+O$1,FALSE)</f>
        <v>#N/A</v>
      </c>
      <c r="P326" s="45" t="e">
        <f ca="1">VLOOKUP($B326,INDIRECT("data!$"&amp;F317&amp;"$3:$CZ$554"),$C317-3*(B316-1)+P$1,FALSE)</f>
        <v>#N/A</v>
      </c>
      <c r="Q326" s="45" t="e">
        <f ca="1">VLOOKUP($B326,INDIRECT("data!$"&amp;F317&amp;"$3:$CZ$554"),$C317-3*(B316-1)+Q$1,FALSE)</f>
        <v>#N/A</v>
      </c>
      <c r="R326" s="45" t="e">
        <f ca="1">VLOOKUP($B326,INDIRECT("data!$"&amp;F317&amp;"$3:$CZ$554"),$C317-3*(B316-1)+R$1,FALSE)</f>
        <v>#N/A</v>
      </c>
      <c r="S326" s="45" t="e">
        <f ca="1">VLOOKUP($B326,INDIRECT("data!$"&amp;F317&amp;"$3:$CZ$554"),$C317-3*(B316-1)+S$1,FALSE)</f>
        <v>#N/A</v>
      </c>
      <c r="T326" s="45" t="e">
        <f ca="1">VLOOKUP($B326,INDIRECT("data!$"&amp;F317&amp;"$3:$CZ$554"),$C317-3*(B316-1)+T$1,FALSE)</f>
        <v>#N/A</v>
      </c>
      <c r="U326" s="45" t="e">
        <f ca="1">VLOOKUP($B326,INDIRECT("data!$"&amp;F317&amp;"$3:$CZ$554"),$C317-3*(B316-1)+U$1,FALSE)</f>
        <v>#N/A</v>
      </c>
      <c r="V326" s="45" t="e">
        <f ca="1">VLOOKUP($B326,INDIRECT("data!$"&amp;F317&amp;"$3:$CZ$554"),$C317-3*(B316-1)+V$1,FALSE)</f>
        <v>#N/A</v>
      </c>
      <c r="W326" s="45" t="e">
        <f ca="1">VLOOKUP($B326,INDIRECT("data!$"&amp;F317&amp;"$3:$CZ$554"),$C317-3*(B316-1)+W$1,FALSE)</f>
        <v>#N/A</v>
      </c>
      <c r="X326" s="45" t="e">
        <f ca="1">VLOOKUP($B326,INDIRECT("data!$"&amp;F317&amp;"$3:$CZ$554"),$C317-3*(B316-1)+X$1,FALSE)</f>
        <v>#N/A</v>
      </c>
      <c r="Y326" s="47" t="e">
        <f ca="1">VLOOKUP($B326,INDIRECT("data!$"&amp;F317&amp;"$3:$CZ$554"),$C317-3*(B316-1)+Y$1,FALSE)</f>
        <v>#N/A</v>
      </c>
      <c r="Z326" s="47" t="e">
        <f ca="1">VLOOKUP($B326,INDIRECT("data!$"&amp;F317&amp;"$3:$CZ$554"),$C317-3*(B316-1)+Z$1,FALSE)</f>
        <v>#N/A</v>
      </c>
      <c r="AA326" s="47" t="e">
        <f ca="1">VLOOKUP($B326,INDIRECT("data!$"&amp;F317&amp;"$3:$CZ$554"),$C317-3*(B316-1)+AA$1,FALSE)</f>
        <v>#N/A</v>
      </c>
      <c r="AB326" s="47" t="e">
        <f ca="1">VLOOKUP($B326,INDIRECT("data!$"&amp;F317&amp;"$3:$CZ$554"),$C317-3*(B316-1)+AB$1,FALSE)</f>
        <v>#N/A</v>
      </c>
      <c r="AC326" s="47" t="e">
        <f ca="1">VLOOKUP($B326,INDIRECT("data!$"&amp;F317&amp;"$3:$CZ$554"),$C317-3*(B316-1)+AC$1,FALSE)</f>
        <v>#N/A</v>
      </c>
      <c r="AD326" s="47" t="e">
        <f ca="1">VLOOKUP($B326,INDIRECT("data!$"&amp;F317&amp;"$3:$CZ$554"),$C317-3*(B316-1)+AD$1,FALSE)</f>
        <v>#N/A</v>
      </c>
      <c r="AE326" s="47" t="e">
        <f ca="1">VLOOKUP($B326,INDIRECT("data!$"&amp;F317&amp;"$3:$CZ$554"),$C317-3*(B316-1)+AE$1,FALSE)</f>
        <v>#N/A</v>
      </c>
      <c r="AF326" s="47" t="e">
        <f ca="1">VLOOKUP($B326,INDIRECT("data!$"&amp;F317&amp;"$3:$CZ$554"),$C317-3*(B316-1)+AF$1,FALSE)</f>
        <v>#N/A</v>
      </c>
      <c r="AG326" s="65" t="e">
        <f t="shared" ca="1" si="683"/>
        <v>#N/A</v>
      </c>
      <c r="AH326" s="65" t="e">
        <f t="shared" ca="1" si="684"/>
        <v>#N/A</v>
      </c>
      <c r="AI326" s="65" t="e">
        <f t="shared" ca="1" si="685"/>
        <v>#N/A</v>
      </c>
      <c r="AJ326" s="65" t="e">
        <f t="shared" ca="1" si="686"/>
        <v>#N/A</v>
      </c>
      <c r="AK326" s="65" t="e">
        <f t="shared" ca="1" si="687"/>
        <v>#N/A</v>
      </c>
      <c r="AL326" s="66" t="e">
        <f t="shared" ca="1" si="688"/>
        <v>#N/A</v>
      </c>
      <c r="AM326" s="66" t="e">
        <f t="shared" ca="1" si="689"/>
        <v>#N/A</v>
      </c>
      <c r="AN326" s="65" t="e">
        <f t="shared" ca="1" si="690"/>
        <v>#N/A</v>
      </c>
      <c r="AO326" s="65" t="e">
        <f t="shared" ca="1" si="691"/>
        <v>#N/A</v>
      </c>
      <c r="AP326" s="65" t="e">
        <f t="shared" ca="1" si="692"/>
        <v>#N/A</v>
      </c>
      <c r="AQ326" s="65" t="e">
        <f t="shared" ca="1" si="693"/>
        <v>#N/A</v>
      </c>
      <c r="AR326" s="65" t="e">
        <f t="shared" ca="1" si="694"/>
        <v>#N/A</v>
      </c>
      <c r="AS326" s="65" t="e">
        <f t="shared" ca="1" si="695"/>
        <v>#N/A</v>
      </c>
      <c r="AT326" s="65" t="e">
        <f t="shared" ca="1" si="696"/>
        <v>#N/A</v>
      </c>
    </row>
    <row r="327" spans="1:46" ht="18" customHeight="1" x14ac:dyDescent="0.25">
      <c r="A327" s="50"/>
      <c r="B327" s="42" t="s">
        <v>23</v>
      </c>
      <c r="C327" s="43"/>
      <c r="D327" s="44"/>
      <c r="E327" s="44"/>
      <c r="F327" s="46" t="e">
        <f ca="1">SUM(F319:F326)</f>
        <v>#N/A</v>
      </c>
      <c r="G327" s="46" t="e">
        <f ca="1">SUM(G319:G326)</f>
        <v>#N/A</v>
      </c>
      <c r="H327" s="42"/>
      <c r="I327" s="46" t="e">
        <f t="shared" ref="I327:J327" ca="1" si="697">SUM(I319:I326)</f>
        <v>#N/A</v>
      </c>
      <c r="J327" s="46" t="e">
        <f t="shared" ca="1" si="697"/>
        <v>#N/A</v>
      </c>
      <c r="K327" s="42"/>
      <c r="L327" s="44"/>
      <c r="M327" s="46" t="e">
        <f t="shared" ref="M327:X327" ca="1" si="698">SUM(M319:M326)</f>
        <v>#N/A</v>
      </c>
      <c r="N327" s="46" t="e">
        <f t="shared" ca="1" si="698"/>
        <v>#N/A</v>
      </c>
      <c r="O327" s="46" t="e">
        <f t="shared" ca="1" si="698"/>
        <v>#N/A</v>
      </c>
      <c r="P327" s="46" t="e">
        <f t="shared" ca="1" si="698"/>
        <v>#N/A</v>
      </c>
      <c r="Q327" s="46" t="e">
        <f t="shared" ca="1" si="698"/>
        <v>#N/A</v>
      </c>
      <c r="R327" s="46" t="e">
        <f t="shared" ca="1" si="698"/>
        <v>#N/A</v>
      </c>
      <c r="S327" s="46" t="e">
        <f t="shared" ca="1" si="698"/>
        <v>#N/A</v>
      </c>
      <c r="T327" s="46" t="e">
        <f t="shared" ca="1" si="698"/>
        <v>#N/A</v>
      </c>
      <c r="U327" s="46" t="e">
        <f t="shared" ca="1" si="698"/>
        <v>#N/A</v>
      </c>
      <c r="V327" s="46" t="e">
        <f t="shared" ca="1" si="698"/>
        <v>#N/A</v>
      </c>
      <c r="W327" s="46" t="e">
        <f t="shared" ca="1" si="698"/>
        <v>#N/A</v>
      </c>
      <c r="X327" s="46" t="e">
        <f t="shared" ca="1" si="698"/>
        <v>#N/A</v>
      </c>
      <c r="Y327" s="48"/>
      <c r="Z327" s="48"/>
      <c r="AA327" s="48"/>
      <c r="AB327" s="48"/>
      <c r="AC327" s="48"/>
      <c r="AD327" s="48"/>
      <c r="AE327" s="48"/>
      <c r="AF327" s="48"/>
    </row>
    <row r="328" spans="1:46" ht="18" customHeight="1" x14ac:dyDescent="0.25">
      <c r="A328" s="50"/>
      <c r="B328" s="37" t="str">
        <f ca="1">CONCATENATE(B317,"-Away")</f>
        <v>Leeds-Away</v>
      </c>
      <c r="C328" s="40" t="s">
        <v>22</v>
      </c>
      <c r="D328" s="13" t="s">
        <v>50</v>
      </c>
      <c r="E328" s="13" t="s">
        <v>51</v>
      </c>
      <c r="F328" s="13" t="s">
        <v>3</v>
      </c>
      <c r="G328" s="13" t="s">
        <v>4</v>
      </c>
      <c r="H328" s="13" t="s">
        <v>6</v>
      </c>
      <c r="I328" s="13" t="s">
        <v>1</v>
      </c>
      <c r="J328" s="13" t="s">
        <v>2</v>
      </c>
      <c r="K328" s="13" t="s">
        <v>5</v>
      </c>
      <c r="L328" s="13" t="s">
        <v>52</v>
      </c>
      <c r="M328" s="13" t="s">
        <v>53</v>
      </c>
      <c r="N328" s="13" t="s">
        <v>54</v>
      </c>
      <c r="O328" s="13" t="s">
        <v>55</v>
      </c>
      <c r="P328" s="13" t="s">
        <v>56</v>
      </c>
      <c r="Q328" s="13" t="s">
        <v>57</v>
      </c>
      <c r="R328" s="13" t="s">
        <v>58</v>
      </c>
      <c r="S328" s="13" t="s">
        <v>59</v>
      </c>
      <c r="T328" s="13" t="s">
        <v>60</v>
      </c>
      <c r="U328" s="13" t="s">
        <v>61</v>
      </c>
      <c r="V328" s="13" t="s">
        <v>62</v>
      </c>
      <c r="W328" s="13" t="s">
        <v>63</v>
      </c>
      <c r="X328" s="13" t="s">
        <v>64</v>
      </c>
      <c r="Y328" s="13" t="s">
        <v>65</v>
      </c>
      <c r="Z328" s="13" t="s">
        <v>66</v>
      </c>
      <c r="AA328" s="13" t="s">
        <v>67</v>
      </c>
      <c r="AB328" s="13" t="s">
        <v>68</v>
      </c>
      <c r="AC328" s="13" t="s">
        <v>69</v>
      </c>
      <c r="AD328" s="13" t="s">
        <v>70</v>
      </c>
      <c r="AE328" s="13" t="s">
        <v>71</v>
      </c>
      <c r="AF328" s="13" t="s">
        <v>72</v>
      </c>
      <c r="AG328" s="62" t="s">
        <v>140</v>
      </c>
      <c r="AH328" s="62" t="s">
        <v>141</v>
      </c>
      <c r="AI328" s="62" t="s">
        <v>142</v>
      </c>
      <c r="AJ328" s="62" t="s">
        <v>143</v>
      </c>
      <c r="AK328" s="62" t="s">
        <v>144</v>
      </c>
      <c r="AL328" s="63" t="s">
        <v>145</v>
      </c>
      <c r="AM328" s="63" t="s">
        <v>146</v>
      </c>
      <c r="AN328" s="62" t="s">
        <v>147</v>
      </c>
      <c r="AO328" s="64" t="s">
        <v>150</v>
      </c>
      <c r="AP328" s="64" t="s">
        <v>151</v>
      </c>
      <c r="AQ328" s="62" t="s">
        <v>148</v>
      </c>
      <c r="AR328" s="62" t="s">
        <v>149</v>
      </c>
      <c r="AS328" s="62" t="s">
        <v>152</v>
      </c>
      <c r="AT328" s="62" t="s">
        <v>153</v>
      </c>
    </row>
    <row r="329" spans="1:46" ht="18" customHeight="1" x14ac:dyDescent="0.25">
      <c r="A329" s="49" t="str">
        <f ca="1">CONCATENATE(B328,"-",B329)</f>
        <v>Leeds-Away-1</v>
      </c>
      <c r="B329" s="37">
        <v>1</v>
      </c>
      <c r="C329" s="41">
        <f ca="1">VLOOKUP($B329,INDIRECT("data!$"&amp;G317&amp;"$3:$CZ$554"),$D317-3*(B316-1)+C$1,FALSE)</f>
        <v>43375</v>
      </c>
      <c r="D329" s="30" t="str">
        <f ca="1">VLOOKUP($B329,INDIRECT("data!$"&amp;G317&amp;"$3:$CZ$554"),$D317-3*(B316-1)+D$1,FALSE)</f>
        <v>Hull</v>
      </c>
      <c r="E329" s="30" t="str">
        <f ca="1">VLOOKUP($B329,INDIRECT("data!$"&amp;G317&amp;"$3:$CZ$554"),$D317-3*(B316-1)+E$1,FALSE)</f>
        <v>Leeds</v>
      </c>
      <c r="F329" s="29">
        <f ca="1">VLOOKUP($B329,INDIRECT("data!$"&amp;G317&amp;"$3:$CZ$554"),$D317-3*(B316-1)+F$1,FALSE)</f>
        <v>0</v>
      </c>
      <c r="G329" s="29">
        <f ca="1">VLOOKUP($B329,INDIRECT("data!$"&amp;G317&amp;"$3:$CZ$554"),$D317-3*(B316-1)+G$1,FALSE)</f>
        <v>1</v>
      </c>
      <c r="H329" s="15" t="str">
        <f ca="1">VLOOKUP($B329,INDIRECT("data!$"&amp;G317&amp;"$3:$CZ$554"),$D317-3*(B316-1)+H$1,FALSE)</f>
        <v>A</v>
      </c>
      <c r="I329" s="29">
        <f ca="1">VLOOKUP($B329,INDIRECT("data!$"&amp;G317&amp;"$3:$CZ$554"),$D317-3*(B316-1)+I$1,FALSE)</f>
        <v>0</v>
      </c>
      <c r="J329" s="29">
        <f ca="1">VLOOKUP($B329,INDIRECT("data!$"&amp;G317&amp;"$3:$CZ$554"),$D317-3*(B316-1)+J$1,FALSE)</f>
        <v>0</v>
      </c>
      <c r="K329" s="15" t="str">
        <f ca="1">VLOOKUP($B329,INDIRECT("data!$"&amp;G317&amp;"$3:$CZ$554"),$D317-3*(B316-1)+K$1,FALSE)</f>
        <v>D</v>
      </c>
      <c r="L329" s="30" t="str">
        <f ca="1">VLOOKUP($B329,INDIRECT("data!$"&amp;G317&amp;"$3:$CZ$554"),$D317-3*(B316-1)+L$1,FALSE)</f>
        <v>D Bond</v>
      </c>
      <c r="M329" s="45">
        <f ca="1">VLOOKUP($B329,INDIRECT("data!$"&amp;G317&amp;"$3:$CZ$554"),$D317-3*(B316-1)+M$1,FALSE)</f>
        <v>10</v>
      </c>
      <c r="N329" s="45">
        <f ca="1">VLOOKUP($B329,INDIRECT("data!$"&amp;G317&amp;"$3:$CZ$554"),$D317-3*(B316-1)+N$1,FALSE)</f>
        <v>11</v>
      </c>
      <c r="O329" s="45">
        <f ca="1">VLOOKUP($B329,INDIRECT("data!$"&amp;G317&amp;"$3:$CZ$554"),$D317-3*(B316-1)+O$1,FALSE)</f>
        <v>1</v>
      </c>
      <c r="P329" s="45">
        <f ca="1">VLOOKUP($B329,INDIRECT("data!$"&amp;G317&amp;"$3:$CZ$554"),$D317-3*(B316-1)+P$1,FALSE)</f>
        <v>1</v>
      </c>
      <c r="Q329" s="45">
        <f ca="1">VLOOKUP($B329,INDIRECT("data!$"&amp;G317&amp;"$3:$CZ$554"),$D317-3*(B316-1)+Q$1,FALSE)</f>
        <v>13</v>
      </c>
      <c r="R329" s="45">
        <f ca="1">VLOOKUP($B329,INDIRECT("data!$"&amp;G317&amp;"$3:$CZ$554"),$D317-3*(B316-1)+R$1,FALSE)</f>
        <v>9</v>
      </c>
      <c r="S329" s="45">
        <f ca="1">VLOOKUP($B329,INDIRECT("data!$"&amp;G317&amp;"$3:$CZ$554"),$D317-3*(B316-1)+S$1,FALSE)</f>
        <v>3</v>
      </c>
      <c r="T329" s="45">
        <f ca="1">VLOOKUP($B329,INDIRECT("data!$"&amp;G317&amp;"$3:$CZ$554"),$D317-3*(B316-1)+T$1,FALSE)</f>
        <v>4</v>
      </c>
      <c r="U329" s="45">
        <f ca="1">VLOOKUP($B329,INDIRECT("data!$"&amp;G317&amp;"$3:$CZ$554"),$D317-3*(B316-1)+U$1,FALSE)</f>
        <v>1</v>
      </c>
      <c r="V329" s="45">
        <f ca="1">VLOOKUP($B329,INDIRECT("data!$"&amp;G317&amp;"$3:$CZ$554"),$D317-3*(B316-1)+V$1,FALSE)</f>
        <v>3</v>
      </c>
      <c r="W329" s="45">
        <f ca="1">VLOOKUP($B329,INDIRECT("data!$"&amp;G317&amp;"$3:$CZ$554"),$D317-3*(B316-1)+W$1,FALSE)</f>
        <v>0</v>
      </c>
      <c r="X329" s="45">
        <f ca="1">VLOOKUP($B329,INDIRECT("data!$"&amp;G317&amp;"$3:$CZ$554"),$D317-3*(B316-1)+X$1,FALSE)</f>
        <v>0</v>
      </c>
      <c r="Y329" s="47">
        <f ca="1">VLOOKUP($B329,INDIRECT("data!$"&amp;G317&amp;"$3:$CZ$554"),$D317-3*(B316-1)+Y$1,FALSE)</f>
        <v>3.6</v>
      </c>
      <c r="Z329" s="47">
        <f ca="1">VLOOKUP($B329,INDIRECT("data!$"&amp;G317&amp;"$3:$CZ$554"),$D317-3*(B316-1)+Z$1,FALSE)</f>
        <v>3.6</v>
      </c>
      <c r="AA329" s="47">
        <f ca="1">VLOOKUP($B329,INDIRECT("data!$"&amp;G317&amp;"$3:$CZ$554"),$D317-3*(B316-1)+AA$1,FALSE)</f>
        <v>2.14</v>
      </c>
      <c r="AB329" s="47">
        <f ca="1">VLOOKUP($B329,INDIRECT("data!$"&amp;G317&amp;"$3:$CZ$554"),$D317-3*(B316-1)+AB$1,FALSE)</f>
        <v>3.58</v>
      </c>
      <c r="AC329" s="47">
        <f ca="1">VLOOKUP($B329,INDIRECT("data!$"&amp;G317&amp;"$3:$CZ$554"),$D317-3*(B316-1)+AC$1,FALSE)</f>
        <v>3.57</v>
      </c>
      <c r="AD329" s="47">
        <f ca="1">VLOOKUP($B329,INDIRECT("data!$"&amp;G317&amp;"$3:$CZ$554"),$D317-3*(B316-1)+AD$1,FALSE)</f>
        <v>2.15</v>
      </c>
      <c r="AE329" s="47">
        <f ca="1">VLOOKUP($B329,INDIRECT("data!$"&amp;G317&amp;"$3:$CZ$554"),$D317-3*(B316-1)+AE$1,FALSE)</f>
        <v>1.81</v>
      </c>
      <c r="AF329" s="47">
        <f ca="1">VLOOKUP($B329,INDIRECT("data!$"&amp;G317&amp;"$3:$CZ$554"),$D317-3*(B316-1)+AF$1,FALSE)</f>
        <v>1.98</v>
      </c>
      <c r="AG329" s="65">
        <f ca="1">IF(C329="","",F329+G329)</f>
        <v>1</v>
      </c>
      <c r="AH329" s="65">
        <f ca="1">IF(C329="","",I329+J329)</f>
        <v>0</v>
      </c>
      <c r="AI329" s="65">
        <f ca="1">IF(C329="","",AJ329+AK329)</f>
        <v>1</v>
      </c>
      <c r="AJ329" s="65">
        <f ca="1">IF(C329="","",F329-I329)</f>
        <v>0</v>
      </c>
      <c r="AK329" s="65">
        <f ca="1">IF(C329="","",G329-J329)</f>
        <v>1</v>
      </c>
      <c r="AL329" s="66" t="str">
        <f ca="1">IF(AJ329&gt;AK329,"H",IF(AJ329=AK329,"D",IF(AJ329&lt;AK329,"A","Error!")))</f>
        <v>A</v>
      </c>
      <c r="AM329" s="66" t="str">
        <f ca="1">IF(C329="","",CONCATENATE(K329,"-",H329))</f>
        <v>D-A</v>
      </c>
      <c r="AN329" s="65">
        <f ca="1">IF(C329="","",IF(AND(F329&gt;0,G329&gt;0),1,0))</f>
        <v>0</v>
      </c>
      <c r="AO329" s="65">
        <f ca="1">IF(C329="","",IF(AND(F329&gt;0,I329&gt;0),1,0))</f>
        <v>0</v>
      </c>
      <c r="AP329" s="65">
        <f ca="1">IF(C329="","",IF(AND(G329&gt;0,J329&gt;0),1,0))</f>
        <v>0</v>
      </c>
      <c r="AQ329" s="65">
        <f ca="1">IF(C329="","",IF(AND(H329="H",G329=0),1,0))</f>
        <v>0</v>
      </c>
      <c r="AR329" s="65">
        <f ca="1">IF(C329="","",IF(AND(H329="A",F329=0),1,0))</f>
        <v>1</v>
      </c>
      <c r="AS329" s="65">
        <f ca="1">IF(C329="","",IF(AND(K329="H",AL329="H"),1,0))</f>
        <v>0</v>
      </c>
      <c r="AT329" s="65">
        <f ca="1">IF(C329="","",IF(AND(K329="A",AL329="A"),1,0))</f>
        <v>0</v>
      </c>
    </row>
    <row r="330" spans="1:46" ht="18" customHeight="1" x14ac:dyDescent="0.25">
      <c r="A330" s="49" t="str">
        <f ca="1">CONCATENATE(B328,"-",B330)</f>
        <v>Leeds-Away-2</v>
      </c>
      <c r="B330" s="37">
        <v>2</v>
      </c>
      <c r="C330" s="41">
        <f ca="1">VLOOKUP($B330,INDIRECT("data!$"&amp;G317&amp;"$3:$CZ$554"),$D317-3*(B316-1)+C$1,FALSE)</f>
        <v>43371</v>
      </c>
      <c r="D330" s="30" t="str">
        <f ca="1">VLOOKUP($B330,INDIRECT("data!$"&amp;G317&amp;"$3:$CZ$554"),$D317-3*(B316-1)+D$1,FALSE)</f>
        <v>Sheffield Weds</v>
      </c>
      <c r="E330" s="30" t="str">
        <f ca="1">VLOOKUP($B330,INDIRECT("data!$"&amp;G317&amp;"$3:$CZ$554"),$D317-3*(B316-1)+E$1,FALSE)</f>
        <v>Leeds</v>
      </c>
      <c r="F330" s="29">
        <f ca="1">VLOOKUP($B330,INDIRECT("data!$"&amp;G317&amp;"$3:$CZ$554"),$D317-3*(B316-1)+F$1,FALSE)</f>
        <v>1</v>
      </c>
      <c r="G330" s="29">
        <f ca="1">VLOOKUP($B330,INDIRECT("data!$"&amp;G317&amp;"$3:$CZ$554"),$D317-3*(B316-1)+G$1,FALSE)</f>
        <v>1</v>
      </c>
      <c r="H330" s="15" t="str">
        <f ca="1">VLOOKUP($B330,INDIRECT("data!$"&amp;G317&amp;"$3:$CZ$554"),$D317-3*(B316-1)+H$1,FALSE)</f>
        <v>D</v>
      </c>
      <c r="I330" s="29">
        <f ca="1">VLOOKUP($B330,INDIRECT("data!$"&amp;G317&amp;"$3:$CZ$554"),$D317-3*(B316-1)+I$1,FALSE)</f>
        <v>1</v>
      </c>
      <c r="J330" s="29">
        <f ca="1">VLOOKUP($B330,INDIRECT("data!$"&amp;G317&amp;"$3:$CZ$554"),$D317-3*(B316-1)+J$1,FALSE)</f>
        <v>0</v>
      </c>
      <c r="K330" s="15" t="str">
        <f ca="1">VLOOKUP($B330,INDIRECT("data!$"&amp;G317&amp;"$3:$CZ$554"),$D317-3*(B316-1)+K$1,FALSE)</f>
        <v>H</v>
      </c>
      <c r="L330" s="30" t="str">
        <f ca="1">VLOOKUP($B330,INDIRECT("data!$"&amp;G317&amp;"$3:$CZ$554"),$D317-3*(B316-1)+L$1,FALSE)</f>
        <v>R Jones</v>
      </c>
      <c r="M330" s="45">
        <f ca="1">VLOOKUP($B330,INDIRECT("data!$"&amp;G317&amp;"$3:$CZ$554"),$D317-3*(B316-1)+M$1,FALSE)</f>
        <v>10</v>
      </c>
      <c r="N330" s="45">
        <f ca="1">VLOOKUP($B330,INDIRECT("data!$"&amp;G317&amp;"$3:$CZ$554"),$D317-3*(B316-1)+N$1,FALSE)</f>
        <v>25</v>
      </c>
      <c r="O330" s="45">
        <f ca="1">VLOOKUP($B330,INDIRECT("data!$"&amp;G317&amp;"$3:$CZ$554"),$D317-3*(B316-1)+O$1,FALSE)</f>
        <v>4</v>
      </c>
      <c r="P330" s="45">
        <f ca="1">VLOOKUP($B330,INDIRECT("data!$"&amp;G317&amp;"$3:$CZ$554"),$D317-3*(B316-1)+P$1,FALSE)</f>
        <v>7</v>
      </c>
      <c r="Q330" s="45">
        <f ca="1">VLOOKUP($B330,INDIRECT("data!$"&amp;G317&amp;"$3:$CZ$554"),$D317-3*(B316-1)+Q$1,FALSE)</f>
        <v>14</v>
      </c>
      <c r="R330" s="45">
        <f ca="1">VLOOKUP($B330,INDIRECT("data!$"&amp;G317&amp;"$3:$CZ$554"),$D317-3*(B316-1)+R$1,FALSE)</f>
        <v>9</v>
      </c>
      <c r="S330" s="45">
        <f ca="1">VLOOKUP($B330,INDIRECT("data!$"&amp;G317&amp;"$3:$CZ$554"),$D317-3*(B316-1)+S$1,FALSE)</f>
        <v>3</v>
      </c>
      <c r="T330" s="45">
        <f ca="1">VLOOKUP($B330,INDIRECT("data!$"&amp;G317&amp;"$3:$CZ$554"),$D317-3*(B316-1)+T$1,FALSE)</f>
        <v>11</v>
      </c>
      <c r="U330" s="45">
        <f ca="1">VLOOKUP($B330,INDIRECT("data!$"&amp;G317&amp;"$3:$CZ$554"),$D317-3*(B316-1)+U$1,FALSE)</f>
        <v>2</v>
      </c>
      <c r="V330" s="45">
        <f ca="1">VLOOKUP($B330,INDIRECT("data!$"&amp;G317&amp;"$3:$CZ$554"),$D317-3*(B316-1)+V$1,FALSE)</f>
        <v>1</v>
      </c>
      <c r="W330" s="45">
        <f ca="1">VLOOKUP($B330,INDIRECT("data!$"&amp;G317&amp;"$3:$CZ$554"),$D317-3*(B316-1)+W$1,FALSE)</f>
        <v>0</v>
      </c>
      <c r="X330" s="45">
        <f ca="1">VLOOKUP($B330,INDIRECT("data!$"&amp;G317&amp;"$3:$CZ$554"),$D317-3*(B316-1)+X$1,FALSE)</f>
        <v>0</v>
      </c>
      <c r="Y330" s="47">
        <f ca="1">VLOOKUP($B330,INDIRECT("data!$"&amp;G317&amp;"$3:$CZ$554"),$D317-3*(B316-1)+Y$1,FALSE)</f>
        <v>3.6</v>
      </c>
      <c r="Z330" s="47">
        <f ca="1">VLOOKUP($B330,INDIRECT("data!$"&amp;G317&amp;"$3:$CZ$554"),$D317-3*(B316-1)+Z$1,FALSE)</f>
        <v>3.5</v>
      </c>
      <c r="AA330" s="47">
        <f ca="1">VLOOKUP($B330,INDIRECT("data!$"&amp;G317&amp;"$3:$CZ$554"),$D317-3*(B316-1)+AA$1,FALSE)</f>
        <v>2.14</v>
      </c>
      <c r="AB330" s="47">
        <f ca="1">VLOOKUP($B330,INDIRECT("data!$"&amp;G317&amp;"$3:$CZ$554"),$D317-3*(B316-1)+AB$1,FALSE)</f>
        <v>3.57</v>
      </c>
      <c r="AC330" s="47">
        <f ca="1">VLOOKUP($B330,INDIRECT("data!$"&amp;G317&amp;"$3:$CZ$554"),$D317-3*(B316-1)+AC$1,FALSE)</f>
        <v>3.5</v>
      </c>
      <c r="AD330" s="47">
        <f ca="1">VLOOKUP($B330,INDIRECT("data!$"&amp;G317&amp;"$3:$CZ$554"),$D317-3*(B316-1)+AD$1,FALSE)</f>
        <v>2.17</v>
      </c>
      <c r="AE330" s="47">
        <f ca="1">VLOOKUP($B330,INDIRECT("data!$"&amp;G317&amp;"$3:$CZ$554"),$D317-3*(B316-1)+AE$1,FALSE)</f>
        <v>1.87</v>
      </c>
      <c r="AF330" s="47">
        <f ca="1">VLOOKUP($B330,INDIRECT("data!$"&amp;G317&amp;"$3:$CZ$554"),$D317-3*(B316-1)+AF$1,FALSE)</f>
        <v>1.92</v>
      </c>
      <c r="AG330" s="65">
        <f t="shared" ref="AG330:AG336" ca="1" si="699">IF(C330="","",F330+G330)</f>
        <v>2</v>
      </c>
      <c r="AH330" s="65">
        <f t="shared" ref="AH330:AH336" ca="1" si="700">IF(C330="","",I330+J330)</f>
        <v>1</v>
      </c>
      <c r="AI330" s="65">
        <f t="shared" ref="AI330:AI336" ca="1" si="701">IF(C330="","",AJ330+AK330)</f>
        <v>1</v>
      </c>
      <c r="AJ330" s="65">
        <f t="shared" ref="AJ330:AJ336" ca="1" si="702">IF(C330="","",F330-I330)</f>
        <v>0</v>
      </c>
      <c r="AK330" s="65">
        <f t="shared" ref="AK330:AK336" ca="1" si="703">IF(C330="","",G330-J330)</f>
        <v>1</v>
      </c>
      <c r="AL330" s="66" t="str">
        <f t="shared" ref="AL330:AL336" ca="1" si="704">IF(AJ330&gt;AK330,"H",IF(AJ330=AK330,"D",IF(AJ330&lt;AK330,"A","Error!")))</f>
        <v>A</v>
      </c>
      <c r="AM330" s="66" t="str">
        <f t="shared" ref="AM330:AM336" ca="1" si="705">IF(C330="","",CONCATENATE(K330,"-",H330))</f>
        <v>H-D</v>
      </c>
      <c r="AN330" s="65">
        <f t="shared" ref="AN330:AN336" ca="1" si="706">IF(C330="","",IF(AND(F330&gt;0,G330&gt;0),1,0))</f>
        <v>1</v>
      </c>
      <c r="AO330" s="65">
        <f t="shared" ref="AO330:AO336" ca="1" si="707">IF(C330="","",IF(AND(F330&gt;0,I330&gt;0),1,0))</f>
        <v>1</v>
      </c>
      <c r="AP330" s="65">
        <f t="shared" ref="AP330:AP336" ca="1" si="708">IF(C330="","",IF(AND(G330&gt;0,J330&gt;0),1,0))</f>
        <v>0</v>
      </c>
      <c r="AQ330" s="65">
        <f t="shared" ref="AQ330:AQ336" ca="1" si="709">IF(C330="","",IF(AND(H330="H",G330=0),1,0))</f>
        <v>0</v>
      </c>
      <c r="AR330" s="65">
        <f t="shared" ref="AR330:AR336" ca="1" si="710">IF(C330="","",IF(AND(H330="A",F330=0),1,0))</f>
        <v>0</v>
      </c>
      <c r="AS330" s="65">
        <f t="shared" ref="AS330:AS336" ca="1" si="711">IF(C330="","",IF(AND(K330="H",AL330="H"),1,0))</f>
        <v>0</v>
      </c>
      <c r="AT330" s="65">
        <f t="shared" ref="AT330:AT336" ca="1" si="712">IF(C330="","",IF(AND(K330="A",AL330="A"),1,0))</f>
        <v>0</v>
      </c>
    </row>
    <row r="331" spans="1:46" ht="18" customHeight="1" x14ac:dyDescent="0.25">
      <c r="A331" s="49" t="str">
        <f ca="1">CONCATENATE(B328,"-",B331)</f>
        <v>Leeds-Away-3</v>
      </c>
      <c r="B331" s="37">
        <v>3</v>
      </c>
      <c r="C331" s="41">
        <f ca="1">VLOOKUP($B331,INDIRECT("data!$"&amp;G317&amp;"$3:$CZ$554"),$D317-3*(B316-1)+C$1,FALSE)</f>
        <v>43358</v>
      </c>
      <c r="D331" s="30" t="str">
        <f ca="1">VLOOKUP($B331,INDIRECT("data!$"&amp;G317&amp;"$3:$CZ$554"),$D317-3*(B316-1)+D$1,FALSE)</f>
        <v>Millwall</v>
      </c>
      <c r="E331" s="30" t="str">
        <f ca="1">VLOOKUP($B331,INDIRECT("data!$"&amp;G317&amp;"$3:$CZ$554"),$D317-3*(B316-1)+E$1,FALSE)</f>
        <v>Leeds</v>
      </c>
      <c r="F331" s="29">
        <f ca="1">VLOOKUP($B331,INDIRECT("data!$"&amp;G317&amp;"$3:$CZ$554"),$D317-3*(B316-1)+F$1,FALSE)</f>
        <v>1</v>
      </c>
      <c r="G331" s="29">
        <f ca="1">VLOOKUP($B331,INDIRECT("data!$"&amp;G317&amp;"$3:$CZ$554"),$D317-3*(B316-1)+G$1,FALSE)</f>
        <v>1</v>
      </c>
      <c r="H331" s="15" t="str">
        <f ca="1">VLOOKUP($B331,INDIRECT("data!$"&amp;G317&amp;"$3:$CZ$554"),$D317-3*(B316-1)+H$1,FALSE)</f>
        <v>D</v>
      </c>
      <c r="I331" s="29">
        <f ca="1">VLOOKUP($B331,INDIRECT("data!$"&amp;G317&amp;"$3:$CZ$554"),$D317-3*(B316-1)+I$1,FALSE)</f>
        <v>0</v>
      </c>
      <c r="J331" s="29">
        <f ca="1">VLOOKUP($B331,INDIRECT("data!$"&amp;G317&amp;"$3:$CZ$554"),$D317-3*(B316-1)+J$1,FALSE)</f>
        <v>0</v>
      </c>
      <c r="K331" s="15" t="str">
        <f ca="1">VLOOKUP($B331,INDIRECT("data!$"&amp;G317&amp;"$3:$CZ$554"),$D317-3*(B316-1)+K$1,FALSE)</f>
        <v>D</v>
      </c>
      <c r="L331" s="30" t="str">
        <f ca="1">VLOOKUP($B331,INDIRECT("data!$"&amp;G317&amp;"$3:$CZ$554"),$D317-3*(B316-1)+L$1,FALSE)</f>
        <v>C Kavanagh</v>
      </c>
      <c r="M331" s="45">
        <f ca="1">VLOOKUP($B331,INDIRECT("data!$"&amp;G317&amp;"$3:$CZ$554"),$D317-3*(B316-1)+M$1,FALSE)</f>
        <v>16</v>
      </c>
      <c r="N331" s="45">
        <f ca="1">VLOOKUP($B331,INDIRECT("data!$"&amp;G317&amp;"$3:$CZ$554"),$D317-3*(B316-1)+N$1,FALSE)</f>
        <v>11</v>
      </c>
      <c r="O331" s="45">
        <f ca="1">VLOOKUP($B331,INDIRECT("data!$"&amp;G317&amp;"$3:$CZ$554"),$D317-3*(B316-1)+O$1,FALSE)</f>
        <v>2</v>
      </c>
      <c r="P331" s="45">
        <f ca="1">VLOOKUP($B331,INDIRECT("data!$"&amp;G317&amp;"$3:$CZ$554"),$D317-3*(B316-1)+P$1,FALSE)</f>
        <v>4</v>
      </c>
      <c r="Q331" s="45">
        <f ca="1">VLOOKUP($B331,INDIRECT("data!$"&amp;G317&amp;"$3:$CZ$554"),$D317-3*(B316-1)+Q$1,FALSE)</f>
        <v>14</v>
      </c>
      <c r="R331" s="45">
        <f ca="1">VLOOKUP($B331,INDIRECT("data!$"&amp;G317&amp;"$3:$CZ$554"),$D317-3*(B316-1)+R$1,FALSE)</f>
        <v>7</v>
      </c>
      <c r="S331" s="45">
        <f ca="1">VLOOKUP($B331,INDIRECT("data!$"&amp;G317&amp;"$3:$CZ$554"),$D317-3*(B316-1)+S$1,FALSE)</f>
        <v>6</v>
      </c>
      <c r="T331" s="45">
        <f ca="1">VLOOKUP($B331,INDIRECT("data!$"&amp;G317&amp;"$3:$CZ$554"),$D317-3*(B316-1)+T$1,FALSE)</f>
        <v>4</v>
      </c>
      <c r="U331" s="45">
        <f ca="1">VLOOKUP($B331,INDIRECT("data!$"&amp;G317&amp;"$3:$CZ$554"),$D317-3*(B316-1)+U$1,FALSE)</f>
        <v>1</v>
      </c>
      <c r="V331" s="45">
        <f ca="1">VLOOKUP($B331,INDIRECT("data!$"&amp;G317&amp;"$3:$CZ$554"),$D317-3*(B316-1)+V$1,FALSE)</f>
        <v>0</v>
      </c>
      <c r="W331" s="45">
        <f ca="1">VLOOKUP($B331,INDIRECT("data!$"&amp;G317&amp;"$3:$CZ$554"),$D317-3*(B316-1)+W$1,FALSE)</f>
        <v>0</v>
      </c>
      <c r="X331" s="45">
        <f ca="1">VLOOKUP($B331,INDIRECT("data!$"&amp;G317&amp;"$3:$CZ$554"),$D317-3*(B316-1)+X$1,FALSE)</f>
        <v>0</v>
      </c>
      <c r="Y331" s="47">
        <f ca="1">VLOOKUP($B331,INDIRECT("data!$"&amp;G317&amp;"$3:$CZ$554"),$D317-3*(B316-1)+Y$1,FALSE)</f>
        <v>3</v>
      </c>
      <c r="Z331" s="47">
        <f ca="1">VLOOKUP($B331,INDIRECT("data!$"&amp;G317&amp;"$3:$CZ$554"),$D317-3*(B316-1)+Z$1,FALSE)</f>
        <v>3.4</v>
      </c>
      <c r="AA331" s="47">
        <f ca="1">VLOOKUP($B331,INDIRECT("data!$"&amp;G317&amp;"$3:$CZ$554"),$D317-3*(B316-1)+AA$1,FALSE)</f>
        <v>2.5</v>
      </c>
      <c r="AB331" s="47">
        <f ca="1">VLOOKUP($B331,INDIRECT("data!$"&amp;G317&amp;"$3:$CZ$554"),$D317-3*(B316-1)+AB$1,FALSE)</f>
        <v>2.95</v>
      </c>
      <c r="AC331" s="47">
        <f ca="1">VLOOKUP($B331,INDIRECT("data!$"&amp;G317&amp;"$3:$CZ$554"),$D317-3*(B316-1)+AC$1,FALSE)</f>
        <v>3.39</v>
      </c>
      <c r="AD331" s="47">
        <f ca="1">VLOOKUP($B331,INDIRECT("data!$"&amp;G317&amp;"$3:$CZ$554"),$D317-3*(B316-1)+AD$1,FALSE)</f>
        <v>2.5299999999999998</v>
      </c>
      <c r="AE331" s="47">
        <f ca="1">VLOOKUP($B331,INDIRECT("data!$"&amp;G317&amp;"$3:$CZ$554"),$D317-3*(B316-1)+AE$1,FALSE)</f>
        <v>1.95</v>
      </c>
      <c r="AF331" s="47">
        <f ca="1">VLOOKUP($B331,INDIRECT("data!$"&amp;G317&amp;"$3:$CZ$554"),$D317-3*(B316-1)+AF$1,FALSE)</f>
        <v>1.84</v>
      </c>
      <c r="AG331" s="65">
        <f t="shared" ca="1" si="699"/>
        <v>2</v>
      </c>
      <c r="AH331" s="65">
        <f t="shared" ca="1" si="700"/>
        <v>0</v>
      </c>
      <c r="AI331" s="65">
        <f t="shared" ca="1" si="701"/>
        <v>2</v>
      </c>
      <c r="AJ331" s="65">
        <f t="shared" ca="1" si="702"/>
        <v>1</v>
      </c>
      <c r="AK331" s="65">
        <f t="shared" ca="1" si="703"/>
        <v>1</v>
      </c>
      <c r="AL331" s="66" t="str">
        <f t="shared" ca="1" si="704"/>
        <v>D</v>
      </c>
      <c r="AM331" s="66" t="str">
        <f t="shared" ca="1" si="705"/>
        <v>D-D</v>
      </c>
      <c r="AN331" s="65">
        <f t="shared" ca="1" si="706"/>
        <v>1</v>
      </c>
      <c r="AO331" s="65">
        <f t="shared" ca="1" si="707"/>
        <v>0</v>
      </c>
      <c r="AP331" s="65">
        <f t="shared" ca="1" si="708"/>
        <v>0</v>
      </c>
      <c r="AQ331" s="65">
        <f t="shared" ca="1" si="709"/>
        <v>0</v>
      </c>
      <c r="AR331" s="65">
        <f t="shared" ca="1" si="710"/>
        <v>0</v>
      </c>
      <c r="AS331" s="65">
        <f t="shared" ca="1" si="711"/>
        <v>0</v>
      </c>
      <c r="AT331" s="65">
        <f t="shared" ca="1" si="712"/>
        <v>0</v>
      </c>
    </row>
    <row r="332" spans="1:46" ht="18" customHeight="1" x14ac:dyDescent="0.25">
      <c r="A332" s="49" t="str">
        <f ca="1">CONCATENATE(B328,"-",B332)</f>
        <v>Leeds-Away-4</v>
      </c>
      <c r="B332" s="37">
        <v>4</v>
      </c>
      <c r="C332" s="41">
        <f ca="1">VLOOKUP($B332,INDIRECT("data!$"&amp;G317&amp;"$3:$CZ$554"),$D317-3*(B316-1)+C$1,FALSE)</f>
        <v>43337</v>
      </c>
      <c r="D332" s="30" t="str">
        <f ca="1">VLOOKUP($B332,INDIRECT("data!$"&amp;G317&amp;"$3:$CZ$554"),$D317-3*(B316-1)+D$1,FALSE)</f>
        <v>Norwich</v>
      </c>
      <c r="E332" s="30" t="str">
        <f ca="1">VLOOKUP($B332,INDIRECT("data!$"&amp;G317&amp;"$3:$CZ$554"),$D317-3*(B316-1)+E$1,FALSE)</f>
        <v>Leeds</v>
      </c>
      <c r="F332" s="29">
        <f ca="1">VLOOKUP($B332,INDIRECT("data!$"&amp;G317&amp;"$3:$CZ$554"),$D317-3*(B316-1)+F$1,FALSE)</f>
        <v>0</v>
      </c>
      <c r="G332" s="29">
        <f ca="1">VLOOKUP($B332,INDIRECT("data!$"&amp;G317&amp;"$3:$CZ$554"),$D317-3*(B316-1)+G$1,FALSE)</f>
        <v>3</v>
      </c>
      <c r="H332" s="15" t="str">
        <f ca="1">VLOOKUP($B332,INDIRECT("data!$"&amp;G317&amp;"$3:$CZ$554"),$D317-3*(B316-1)+H$1,FALSE)</f>
        <v>A</v>
      </c>
      <c r="I332" s="29">
        <f ca="1">VLOOKUP($B332,INDIRECT("data!$"&amp;G317&amp;"$3:$CZ$554"),$D317-3*(B316-1)+I$1,FALSE)</f>
        <v>0</v>
      </c>
      <c r="J332" s="29">
        <f ca="1">VLOOKUP($B332,INDIRECT("data!$"&amp;G317&amp;"$3:$CZ$554"),$D317-3*(B316-1)+J$1,FALSE)</f>
        <v>2</v>
      </c>
      <c r="K332" s="15" t="str">
        <f ca="1">VLOOKUP($B332,INDIRECT("data!$"&amp;G317&amp;"$3:$CZ$554"),$D317-3*(B316-1)+K$1,FALSE)</f>
        <v>A</v>
      </c>
      <c r="L332" s="30" t="str">
        <f ca="1">VLOOKUP($B332,INDIRECT("data!$"&amp;G317&amp;"$3:$CZ$554"),$D317-3*(B316-1)+L$1,FALSE)</f>
        <v>S Hooper</v>
      </c>
      <c r="M332" s="45">
        <f ca="1">VLOOKUP($B332,INDIRECT("data!$"&amp;G317&amp;"$3:$CZ$554"),$D317-3*(B316-1)+M$1,FALSE)</f>
        <v>10</v>
      </c>
      <c r="N332" s="45">
        <f ca="1">VLOOKUP($B332,INDIRECT("data!$"&amp;G317&amp;"$3:$CZ$554"),$D317-3*(B316-1)+N$1,FALSE)</f>
        <v>12</v>
      </c>
      <c r="O332" s="45">
        <f ca="1">VLOOKUP($B332,INDIRECT("data!$"&amp;G317&amp;"$3:$CZ$554"),$D317-3*(B316-1)+O$1,FALSE)</f>
        <v>2</v>
      </c>
      <c r="P332" s="45">
        <f ca="1">VLOOKUP($B332,INDIRECT("data!$"&amp;G317&amp;"$3:$CZ$554"),$D317-3*(B316-1)+P$1,FALSE)</f>
        <v>5</v>
      </c>
      <c r="Q332" s="45">
        <f ca="1">VLOOKUP($B332,INDIRECT("data!$"&amp;G317&amp;"$3:$CZ$554"),$D317-3*(B316-1)+Q$1,FALSE)</f>
        <v>13</v>
      </c>
      <c r="R332" s="45">
        <f ca="1">VLOOKUP($B332,INDIRECT("data!$"&amp;G317&amp;"$3:$CZ$554"),$D317-3*(B316-1)+R$1,FALSE)</f>
        <v>16</v>
      </c>
      <c r="S332" s="45">
        <f ca="1">VLOOKUP($B332,INDIRECT("data!$"&amp;G317&amp;"$3:$CZ$554"),$D317-3*(B316-1)+S$1,FALSE)</f>
        <v>10</v>
      </c>
      <c r="T332" s="45">
        <f ca="1">VLOOKUP($B332,INDIRECT("data!$"&amp;G317&amp;"$3:$CZ$554"),$D317-3*(B316-1)+T$1,FALSE)</f>
        <v>4</v>
      </c>
      <c r="U332" s="45">
        <f ca="1">VLOOKUP($B332,INDIRECT("data!$"&amp;G317&amp;"$3:$CZ$554"),$D317-3*(B316-1)+U$1,FALSE)</f>
        <v>1</v>
      </c>
      <c r="V332" s="45">
        <f ca="1">VLOOKUP($B332,INDIRECT("data!$"&amp;G317&amp;"$3:$CZ$554"),$D317-3*(B316-1)+V$1,FALSE)</f>
        <v>2</v>
      </c>
      <c r="W332" s="45">
        <f ca="1">VLOOKUP($B332,INDIRECT("data!$"&amp;G317&amp;"$3:$CZ$554"),$D317-3*(B316-1)+W$1,FALSE)</f>
        <v>0</v>
      </c>
      <c r="X332" s="45">
        <f ca="1">VLOOKUP($B332,INDIRECT("data!$"&amp;G317&amp;"$3:$CZ$554"),$D317-3*(B316-1)+X$1,FALSE)</f>
        <v>0</v>
      </c>
      <c r="Y332" s="47">
        <f ca="1">VLOOKUP($B332,INDIRECT("data!$"&amp;G317&amp;"$3:$CZ$554"),$D317-3*(B316-1)+Y$1,FALSE)</f>
        <v>2.75</v>
      </c>
      <c r="Z332" s="47">
        <f ca="1">VLOOKUP($B332,INDIRECT("data!$"&amp;G317&amp;"$3:$CZ$554"),$D317-3*(B316-1)+Z$1,FALSE)</f>
        <v>3.4</v>
      </c>
      <c r="AA332" s="47">
        <f ca="1">VLOOKUP($B332,INDIRECT("data!$"&amp;G317&amp;"$3:$CZ$554"),$D317-3*(B316-1)+AA$1,FALSE)</f>
        <v>2.7</v>
      </c>
      <c r="AB332" s="47">
        <f ca="1">VLOOKUP($B332,INDIRECT("data!$"&amp;G317&amp;"$3:$CZ$554"),$D317-3*(B316-1)+AB$1,FALSE)</f>
        <v>2.67</v>
      </c>
      <c r="AC332" s="47">
        <f ca="1">VLOOKUP($B332,INDIRECT("data!$"&amp;G317&amp;"$3:$CZ$554"),$D317-3*(B316-1)+AC$1,FALSE)</f>
        <v>3.53</v>
      </c>
      <c r="AD332" s="47">
        <f ca="1">VLOOKUP($B332,INDIRECT("data!$"&amp;G317&amp;"$3:$CZ$554"),$D317-3*(B316-1)+AD$1,FALSE)</f>
        <v>2.72</v>
      </c>
      <c r="AE332" s="47">
        <f ca="1">VLOOKUP($B332,INDIRECT("data!$"&amp;G317&amp;"$3:$CZ$554"),$D317-3*(B316-1)+AE$1,FALSE)</f>
        <v>1.75</v>
      </c>
      <c r="AF332" s="47">
        <f ca="1">VLOOKUP($B332,INDIRECT("data!$"&amp;G317&amp;"$3:$CZ$554"),$D317-3*(B316-1)+AF$1,FALSE)</f>
        <v>2.0499999999999998</v>
      </c>
      <c r="AG332" s="65">
        <f t="shared" ca="1" si="699"/>
        <v>3</v>
      </c>
      <c r="AH332" s="65">
        <f t="shared" ca="1" si="700"/>
        <v>2</v>
      </c>
      <c r="AI332" s="65">
        <f t="shared" ca="1" si="701"/>
        <v>1</v>
      </c>
      <c r="AJ332" s="65">
        <f t="shared" ca="1" si="702"/>
        <v>0</v>
      </c>
      <c r="AK332" s="65">
        <f t="shared" ca="1" si="703"/>
        <v>1</v>
      </c>
      <c r="AL332" s="66" t="str">
        <f t="shared" ca="1" si="704"/>
        <v>A</v>
      </c>
      <c r="AM332" s="66" t="str">
        <f t="shared" ca="1" si="705"/>
        <v>A-A</v>
      </c>
      <c r="AN332" s="65">
        <f t="shared" ca="1" si="706"/>
        <v>0</v>
      </c>
      <c r="AO332" s="65">
        <f t="shared" ca="1" si="707"/>
        <v>0</v>
      </c>
      <c r="AP332" s="65">
        <f t="shared" ca="1" si="708"/>
        <v>1</v>
      </c>
      <c r="AQ332" s="65">
        <f t="shared" ca="1" si="709"/>
        <v>0</v>
      </c>
      <c r="AR332" s="65">
        <f t="shared" ca="1" si="710"/>
        <v>1</v>
      </c>
      <c r="AS332" s="65">
        <f t="shared" ca="1" si="711"/>
        <v>0</v>
      </c>
      <c r="AT332" s="65">
        <f t="shared" ca="1" si="712"/>
        <v>1</v>
      </c>
    </row>
    <row r="333" spans="1:46" ht="18" customHeight="1" x14ac:dyDescent="0.25">
      <c r="A333" s="49" t="str">
        <f ca="1">CONCATENATE(B328,"-",B333)</f>
        <v>Leeds-Away-5</v>
      </c>
      <c r="B333" s="37">
        <v>5</v>
      </c>
      <c r="C333" s="41">
        <f ca="1">VLOOKUP($B333,INDIRECT("data!$"&amp;G317&amp;"$3:$CZ$554"),$D317-3*(B316-1)+C$1,FALSE)</f>
        <v>43333</v>
      </c>
      <c r="D333" s="30" t="str">
        <f ca="1">VLOOKUP($B333,INDIRECT("data!$"&amp;G317&amp;"$3:$CZ$554"),$D317-3*(B316-1)+D$1,FALSE)</f>
        <v>Swansea</v>
      </c>
      <c r="E333" s="30" t="str">
        <f ca="1">VLOOKUP($B333,INDIRECT("data!$"&amp;G317&amp;"$3:$CZ$554"),$D317-3*(B316-1)+E$1,FALSE)</f>
        <v>Leeds</v>
      </c>
      <c r="F333" s="29">
        <f ca="1">VLOOKUP($B333,INDIRECT("data!$"&amp;G317&amp;"$3:$CZ$554"),$D317-3*(B316-1)+F$1,FALSE)</f>
        <v>2</v>
      </c>
      <c r="G333" s="29">
        <f ca="1">VLOOKUP($B333,INDIRECT("data!$"&amp;G317&amp;"$3:$CZ$554"),$D317-3*(B316-1)+G$1,FALSE)</f>
        <v>2</v>
      </c>
      <c r="H333" s="15" t="str">
        <f ca="1">VLOOKUP($B333,INDIRECT("data!$"&amp;G317&amp;"$3:$CZ$554"),$D317-3*(B316-1)+H$1,FALSE)</f>
        <v>D</v>
      </c>
      <c r="I333" s="29">
        <f ca="1">VLOOKUP($B333,INDIRECT("data!$"&amp;G317&amp;"$3:$CZ$554"),$D317-3*(B316-1)+I$1,FALSE)</f>
        <v>1</v>
      </c>
      <c r="J333" s="29">
        <f ca="1">VLOOKUP($B333,INDIRECT("data!$"&amp;G317&amp;"$3:$CZ$554"),$D317-3*(B316-1)+J$1,FALSE)</f>
        <v>1</v>
      </c>
      <c r="K333" s="15" t="str">
        <f ca="1">VLOOKUP($B333,INDIRECT("data!$"&amp;G317&amp;"$3:$CZ$554"),$D317-3*(B316-1)+K$1,FALSE)</f>
        <v>D</v>
      </c>
      <c r="L333" s="30" t="str">
        <f ca="1">VLOOKUP($B333,INDIRECT("data!$"&amp;G317&amp;"$3:$CZ$554"),$D317-3*(B316-1)+L$1,FALSE)</f>
        <v>A Davies</v>
      </c>
      <c r="M333" s="45">
        <f ca="1">VLOOKUP($B333,INDIRECT("data!$"&amp;G317&amp;"$3:$CZ$554"),$D317-3*(B316-1)+M$1,FALSE)</f>
        <v>12</v>
      </c>
      <c r="N333" s="45">
        <f ca="1">VLOOKUP($B333,INDIRECT("data!$"&amp;G317&amp;"$3:$CZ$554"),$D317-3*(B316-1)+N$1,FALSE)</f>
        <v>8</v>
      </c>
      <c r="O333" s="45">
        <f ca="1">VLOOKUP($B333,INDIRECT("data!$"&amp;G317&amp;"$3:$CZ$554"),$D317-3*(B316-1)+O$1,FALSE)</f>
        <v>4</v>
      </c>
      <c r="P333" s="45">
        <f ca="1">VLOOKUP($B333,INDIRECT("data!$"&amp;G317&amp;"$3:$CZ$554"),$D317-3*(B316-1)+P$1,FALSE)</f>
        <v>3</v>
      </c>
      <c r="Q333" s="45">
        <f ca="1">VLOOKUP($B333,INDIRECT("data!$"&amp;G317&amp;"$3:$CZ$554"),$D317-3*(B316-1)+Q$1,FALSE)</f>
        <v>13</v>
      </c>
      <c r="R333" s="45">
        <f ca="1">VLOOKUP($B333,INDIRECT("data!$"&amp;G317&amp;"$3:$CZ$554"),$D317-3*(B316-1)+R$1,FALSE)</f>
        <v>17</v>
      </c>
      <c r="S333" s="45">
        <f ca="1">VLOOKUP($B333,INDIRECT("data!$"&amp;G317&amp;"$3:$CZ$554"),$D317-3*(B316-1)+S$1,FALSE)</f>
        <v>2</v>
      </c>
      <c r="T333" s="45">
        <f ca="1">VLOOKUP($B333,INDIRECT("data!$"&amp;G317&amp;"$3:$CZ$554"),$D317-3*(B316-1)+T$1,FALSE)</f>
        <v>5</v>
      </c>
      <c r="U333" s="45">
        <f ca="1">VLOOKUP($B333,INDIRECT("data!$"&amp;G317&amp;"$3:$CZ$554"),$D317-3*(B316-1)+U$1,FALSE)</f>
        <v>0</v>
      </c>
      <c r="V333" s="45">
        <f ca="1">VLOOKUP($B333,INDIRECT("data!$"&amp;G317&amp;"$3:$CZ$554"),$D317-3*(B316-1)+V$1,FALSE)</f>
        <v>4</v>
      </c>
      <c r="W333" s="45">
        <f ca="1">VLOOKUP($B333,INDIRECT("data!$"&amp;G317&amp;"$3:$CZ$554"),$D317-3*(B316-1)+W$1,FALSE)</f>
        <v>0</v>
      </c>
      <c r="X333" s="45">
        <f ca="1">VLOOKUP($B333,INDIRECT("data!$"&amp;G317&amp;"$3:$CZ$554"),$D317-3*(B316-1)+X$1,FALSE)</f>
        <v>0</v>
      </c>
      <c r="Y333" s="47">
        <f ca="1">VLOOKUP($B333,INDIRECT("data!$"&amp;G317&amp;"$3:$CZ$554"),$D317-3*(B316-1)+Y$1,FALSE)</f>
        <v>3.2</v>
      </c>
      <c r="Z333" s="47">
        <f ca="1">VLOOKUP($B333,INDIRECT("data!$"&amp;G317&amp;"$3:$CZ$554"),$D317-3*(B316-1)+Z$1,FALSE)</f>
        <v>3.5</v>
      </c>
      <c r="AA333" s="47">
        <f ca="1">VLOOKUP($B333,INDIRECT("data!$"&amp;G317&amp;"$3:$CZ$554"),$D317-3*(B316-1)+AA$1,FALSE)</f>
        <v>2.35</v>
      </c>
      <c r="AB333" s="47">
        <f ca="1">VLOOKUP($B333,INDIRECT("data!$"&amp;G317&amp;"$3:$CZ$554"),$D317-3*(B316-1)+AB$1,FALSE)</f>
        <v>3.2</v>
      </c>
      <c r="AC333" s="47">
        <f ca="1">VLOOKUP($B333,INDIRECT("data!$"&amp;G317&amp;"$3:$CZ$554"),$D317-3*(B316-1)+AC$1,FALSE)</f>
        <v>3.51</v>
      </c>
      <c r="AD333" s="47">
        <f ca="1">VLOOKUP($B333,INDIRECT("data!$"&amp;G317&amp;"$3:$CZ$554"),$D317-3*(B316-1)+AD$1,FALSE)</f>
        <v>2.33</v>
      </c>
      <c r="AE333" s="47">
        <f ca="1">VLOOKUP($B333,INDIRECT("data!$"&amp;G317&amp;"$3:$CZ$554"),$D317-3*(B316-1)+AE$1,FALSE)</f>
        <v>1.81</v>
      </c>
      <c r="AF333" s="47">
        <f ca="1">VLOOKUP($B333,INDIRECT("data!$"&amp;G317&amp;"$3:$CZ$554"),$D317-3*(B316-1)+AF$1,FALSE)</f>
        <v>1.98</v>
      </c>
      <c r="AG333" s="65">
        <f t="shared" ca="1" si="699"/>
        <v>4</v>
      </c>
      <c r="AH333" s="65">
        <f t="shared" ca="1" si="700"/>
        <v>2</v>
      </c>
      <c r="AI333" s="65">
        <f t="shared" ca="1" si="701"/>
        <v>2</v>
      </c>
      <c r="AJ333" s="65">
        <f t="shared" ca="1" si="702"/>
        <v>1</v>
      </c>
      <c r="AK333" s="65">
        <f t="shared" ca="1" si="703"/>
        <v>1</v>
      </c>
      <c r="AL333" s="66" t="str">
        <f t="shared" ca="1" si="704"/>
        <v>D</v>
      </c>
      <c r="AM333" s="66" t="str">
        <f t="shared" ca="1" si="705"/>
        <v>D-D</v>
      </c>
      <c r="AN333" s="65">
        <f t="shared" ca="1" si="706"/>
        <v>1</v>
      </c>
      <c r="AO333" s="65">
        <f t="shared" ca="1" si="707"/>
        <v>1</v>
      </c>
      <c r="AP333" s="65">
        <f t="shared" ca="1" si="708"/>
        <v>1</v>
      </c>
      <c r="AQ333" s="65">
        <f t="shared" ca="1" si="709"/>
        <v>0</v>
      </c>
      <c r="AR333" s="65">
        <f t="shared" ca="1" si="710"/>
        <v>0</v>
      </c>
      <c r="AS333" s="65">
        <f t="shared" ca="1" si="711"/>
        <v>0</v>
      </c>
      <c r="AT333" s="65">
        <f t="shared" ca="1" si="712"/>
        <v>0</v>
      </c>
    </row>
    <row r="334" spans="1:46" ht="18" customHeight="1" x14ac:dyDescent="0.25">
      <c r="A334" s="49" t="str">
        <f ca="1">CONCATENATE(B328,"-",B334)</f>
        <v>Leeds-Away-6</v>
      </c>
      <c r="B334" s="37">
        <v>6</v>
      </c>
      <c r="C334" s="41">
        <f ca="1">VLOOKUP($B334,INDIRECT("data!$"&amp;G317&amp;"$3:$CZ$554"),$D317-3*(B316-1)+C$1,FALSE)</f>
        <v>43323</v>
      </c>
      <c r="D334" s="30" t="str">
        <f ca="1">VLOOKUP($B334,INDIRECT("data!$"&amp;G317&amp;"$3:$CZ$554"),$D317-3*(B316-1)+D$1,FALSE)</f>
        <v>Derby</v>
      </c>
      <c r="E334" s="30" t="str">
        <f ca="1">VLOOKUP($B334,INDIRECT("data!$"&amp;G317&amp;"$3:$CZ$554"),$D317-3*(B316-1)+E$1,FALSE)</f>
        <v>Leeds</v>
      </c>
      <c r="F334" s="29">
        <f ca="1">VLOOKUP($B334,INDIRECT("data!$"&amp;G317&amp;"$3:$CZ$554"),$D317-3*(B316-1)+F$1,FALSE)</f>
        <v>1</v>
      </c>
      <c r="G334" s="29">
        <f ca="1">VLOOKUP($B334,INDIRECT("data!$"&amp;G317&amp;"$3:$CZ$554"),$D317-3*(B316-1)+G$1,FALSE)</f>
        <v>4</v>
      </c>
      <c r="H334" s="15" t="str">
        <f ca="1">VLOOKUP($B334,INDIRECT("data!$"&amp;G317&amp;"$3:$CZ$554"),$D317-3*(B316-1)+H$1,FALSE)</f>
        <v>A</v>
      </c>
      <c r="I334" s="29">
        <f ca="1">VLOOKUP($B334,INDIRECT("data!$"&amp;G317&amp;"$3:$CZ$554"),$D317-3*(B316-1)+I$1,FALSE)</f>
        <v>1</v>
      </c>
      <c r="J334" s="29">
        <f ca="1">VLOOKUP($B334,INDIRECT("data!$"&amp;G317&amp;"$3:$CZ$554"),$D317-3*(B316-1)+J$1,FALSE)</f>
        <v>2</v>
      </c>
      <c r="K334" s="15" t="str">
        <f ca="1">VLOOKUP($B334,INDIRECT("data!$"&amp;G317&amp;"$3:$CZ$554"),$D317-3*(B316-1)+K$1,FALSE)</f>
        <v>A</v>
      </c>
      <c r="L334" s="30" t="str">
        <f ca="1">VLOOKUP($B334,INDIRECT("data!$"&amp;G317&amp;"$3:$CZ$554"),$D317-3*(B316-1)+L$1,FALSE)</f>
        <v>P Bankes</v>
      </c>
      <c r="M334" s="45">
        <f ca="1">VLOOKUP($B334,INDIRECT("data!$"&amp;G317&amp;"$3:$CZ$554"),$D317-3*(B316-1)+M$1,FALSE)</f>
        <v>12</v>
      </c>
      <c r="N334" s="45">
        <f ca="1">VLOOKUP($B334,INDIRECT("data!$"&amp;G317&amp;"$3:$CZ$554"),$D317-3*(B316-1)+N$1,FALSE)</f>
        <v>17</v>
      </c>
      <c r="O334" s="45">
        <f ca="1">VLOOKUP($B334,INDIRECT("data!$"&amp;G317&amp;"$3:$CZ$554"),$D317-3*(B316-1)+O$1,FALSE)</f>
        <v>4</v>
      </c>
      <c r="P334" s="45">
        <f ca="1">VLOOKUP($B334,INDIRECT("data!$"&amp;G317&amp;"$3:$CZ$554"),$D317-3*(B316-1)+P$1,FALSE)</f>
        <v>7</v>
      </c>
      <c r="Q334" s="45">
        <f ca="1">VLOOKUP($B334,INDIRECT("data!$"&amp;G317&amp;"$3:$CZ$554"),$D317-3*(B316-1)+Q$1,FALSE)</f>
        <v>10</v>
      </c>
      <c r="R334" s="45">
        <f ca="1">VLOOKUP($B334,INDIRECT("data!$"&amp;G317&amp;"$3:$CZ$554"),$D317-3*(B316-1)+R$1,FALSE)</f>
        <v>19</v>
      </c>
      <c r="S334" s="45">
        <f ca="1">VLOOKUP($B334,INDIRECT("data!$"&amp;G317&amp;"$3:$CZ$554"),$D317-3*(B316-1)+S$1,FALSE)</f>
        <v>3</v>
      </c>
      <c r="T334" s="45">
        <f ca="1">VLOOKUP($B334,INDIRECT("data!$"&amp;G317&amp;"$3:$CZ$554"),$D317-3*(B316-1)+T$1,FALSE)</f>
        <v>5</v>
      </c>
      <c r="U334" s="45">
        <f ca="1">VLOOKUP($B334,INDIRECT("data!$"&amp;G317&amp;"$3:$CZ$554"),$D317-3*(B316-1)+U$1,FALSE)</f>
        <v>4</v>
      </c>
      <c r="V334" s="45">
        <f ca="1">VLOOKUP($B334,INDIRECT("data!$"&amp;G317&amp;"$3:$CZ$554"),$D317-3*(B316-1)+V$1,FALSE)</f>
        <v>2</v>
      </c>
      <c r="W334" s="45">
        <f ca="1">VLOOKUP($B334,INDIRECT("data!$"&amp;G317&amp;"$3:$CZ$554"),$D317-3*(B316-1)+W$1,FALSE)</f>
        <v>0</v>
      </c>
      <c r="X334" s="45">
        <f ca="1">VLOOKUP($B334,INDIRECT("data!$"&amp;G317&amp;"$3:$CZ$554"),$D317-3*(B316-1)+X$1,FALSE)</f>
        <v>0</v>
      </c>
      <c r="Y334" s="47">
        <f ca="1">VLOOKUP($B334,INDIRECT("data!$"&amp;G317&amp;"$3:$CZ$554"),$D317-3*(B316-1)+Y$1,FALSE)</f>
        <v>2.14</v>
      </c>
      <c r="Z334" s="47">
        <f ca="1">VLOOKUP($B334,INDIRECT("data!$"&amp;G317&amp;"$3:$CZ$554"),$D317-3*(B316-1)+Z$1,FALSE)</f>
        <v>3.5</v>
      </c>
      <c r="AA334" s="47">
        <f ca="1">VLOOKUP($B334,INDIRECT("data!$"&amp;G317&amp;"$3:$CZ$554"),$D317-3*(B316-1)+AA$1,FALSE)</f>
        <v>3.7</v>
      </c>
      <c r="AB334" s="47">
        <f ca="1">VLOOKUP($B334,INDIRECT("data!$"&amp;G317&amp;"$3:$CZ$554"),$D317-3*(B316-1)+AB$1,FALSE)</f>
        <v>2.14</v>
      </c>
      <c r="AC334" s="47">
        <f ca="1">VLOOKUP($B334,INDIRECT("data!$"&amp;G317&amp;"$3:$CZ$554"),$D317-3*(B316-1)+AC$1,FALSE)</f>
        <v>3.52</v>
      </c>
      <c r="AD334" s="47">
        <f ca="1">VLOOKUP($B334,INDIRECT("data!$"&amp;G317&amp;"$3:$CZ$554"),$D317-3*(B316-1)+AD$1,FALSE)</f>
        <v>3.65</v>
      </c>
      <c r="AE334" s="47">
        <f ca="1">VLOOKUP($B334,INDIRECT("data!$"&amp;G317&amp;"$3:$CZ$554"),$D317-3*(B316-1)+AE$1,FALSE)</f>
        <v>1.96</v>
      </c>
      <c r="AF334" s="47">
        <f ca="1">VLOOKUP($B334,INDIRECT("data!$"&amp;G317&amp;"$3:$CZ$554"),$D317-3*(B316-1)+AF$1,FALSE)</f>
        <v>1.84</v>
      </c>
      <c r="AG334" s="65">
        <f t="shared" ca="1" si="699"/>
        <v>5</v>
      </c>
      <c r="AH334" s="65">
        <f t="shared" ca="1" si="700"/>
        <v>3</v>
      </c>
      <c r="AI334" s="65">
        <f t="shared" ca="1" si="701"/>
        <v>2</v>
      </c>
      <c r="AJ334" s="65">
        <f t="shared" ca="1" si="702"/>
        <v>0</v>
      </c>
      <c r="AK334" s="65">
        <f t="shared" ca="1" si="703"/>
        <v>2</v>
      </c>
      <c r="AL334" s="66" t="str">
        <f t="shared" ca="1" si="704"/>
        <v>A</v>
      </c>
      <c r="AM334" s="66" t="str">
        <f t="shared" ca="1" si="705"/>
        <v>A-A</v>
      </c>
      <c r="AN334" s="65">
        <f t="shared" ca="1" si="706"/>
        <v>1</v>
      </c>
      <c r="AO334" s="65">
        <f t="shared" ca="1" si="707"/>
        <v>1</v>
      </c>
      <c r="AP334" s="65">
        <f t="shared" ca="1" si="708"/>
        <v>1</v>
      </c>
      <c r="AQ334" s="65">
        <f t="shared" ca="1" si="709"/>
        <v>0</v>
      </c>
      <c r="AR334" s="65">
        <f t="shared" ca="1" si="710"/>
        <v>0</v>
      </c>
      <c r="AS334" s="65">
        <f t="shared" ca="1" si="711"/>
        <v>0</v>
      </c>
      <c r="AT334" s="65">
        <f t="shared" ca="1" si="712"/>
        <v>1</v>
      </c>
    </row>
    <row r="335" spans="1:46" ht="18" customHeight="1" x14ac:dyDescent="0.25">
      <c r="A335" s="49" t="str">
        <f ca="1">CONCATENATE(B328,"-",B335)</f>
        <v>Leeds-Away-7</v>
      </c>
      <c r="B335" s="37">
        <v>7</v>
      </c>
      <c r="C335" s="41" t="e">
        <f ca="1">VLOOKUP($B335,INDIRECT("data!$"&amp;G317&amp;"$3:$CZ$554"),$D317-3*(B316-1)+C$1,FALSE)</f>
        <v>#N/A</v>
      </c>
      <c r="D335" s="30" t="e">
        <f ca="1">VLOOKUP($B335,INDIRECT("data!$"&amp;G317&amp;"$3:$CZ$554"),$D317-3*(B316-1)+D$1,FALSE)</f>
        <v>#N/A</v>
      </c>
      <c r="E335" s="30" t="e">
        <f ca="1">VLOOKUP($B335,INDIRECT("data!$"&amp;G317&amp;"$3:$CZ$554"),$D317-3*(B316-1)+E$1,FALSE)</f>
        <v>#N/A</v>
      </c>
      <c r="F335" s="29" t="e">
        <f ca="1">VLOOKUP($B335,INDIRECT("data!$"&amp;G317&amp;"$3:$CZ$554"),$D317-3*(B316-1)+F$1,FALSE)</f>
        <v>#N/A</v>
      </c>
      <c r="G335" s="29" t="e">
        <f ca="1">VLOOKUP($B335,INDIRECT("data!$"&amp;G317&amp;"$3:$CZ$554"),$D317-3*(B316-1)+G$1,FALSE)</f>
        <v>#N/A</v>
      </c>
      <c r="H335" s="15" t="e">
        <f ca="1">VLOOKUP($B335,INDIRECT("data!$"&amp;G317&amp;"$3:$CZ$554"),$D317-3*(B316-1)+H$1,FALSE)</f>
        <v>#N/A</v>
      </c>
      <c r="I335" s="29" t="e">
        <f ca="1">VLOOKUP($B335,INDIRECT("data!$"&amp;G317&amp;"$3:$CZ$554"),$D317-3*(B316-1)+I$1,FALSE)</f>
        <v>#N/A</v>
      </c>
      <c r="J335" s="29" t="e">
        <f ca="1">VLOOKUP($B335,INDIRECT("data!$"&amp;G317&amp;"$3:$CZ$554"),$D317-3*(B316-1)+J$1,FALSE)</f>
        <v>#N/A</v>
      </c>
      <c r="K335" s="15" t="e">
        <f ca="1">VLOOKUP($B335,INDIRECT("data!$"&amp;G317&amp;"$3:$CZ$554"),$D317-3*(B316-1)+K$1,FALSE)</f>
        <v>#N/A</v>
      </c>
      <c r="L335" s="30" t="e">
        <f ca="1">VLOOKUP($B335,INDIRECT("data!$"&amp;G317&amp;"$3:$CZ$554"),$D317-3*(B316-1)+L$1,FALSE)</f>
        <v>#N/A</v>
      </c>
      <c r="M335" s="45" t="e">
        <f ca="1">VLOOKUP($B335,INDIRECT("data!$"&amp;G317&amp;"$3:$CZ$554"),$D317-3*(B316-1)+M$1,FALSE)</f>
        <v>#N/A</v>
      </c>
      <c r="N335" s="45" t="e">
        <f ca="1">VLOOKUP($B335,INDIRECT("data!$"&amp;G317&amp;"$3:$CZ$554"),$D317-3*(B316-1)+N$1,FALSE)</f>
        <v>#N/A</v>
      </c>
      <c r="O335" s="45" t="e">
        <f ca="1">VLOOKUP($B335,INDIRECT("data!$"&amp;G317&amp;"$3:$CZ$554"),$D317-3*(B316-1)+O$1,FALSE)</f>
        <v>#N/A</v>
      </c>
      <c r="P335" s="45" t="e">
        <f ca="1">VLOOKUP($B335,INDIRECT("data!$"&amp;G317&amp;"$3:$CZ$554"),$D317-3*(B316-1)+P$1,FALSE)</f>
        <v>#N/A</v>
      </c>
      <c r="Q335" s="45" t="e">
        <f ca="1">VLOOKUP($B335,INDIRECT("data!$"&amp;G317&amp;"$3:$CZ$554"),$D317-3*(B316-1)+Q$1,FALSE)</f>
        <v>#N/A</v>
      </c>
      <c r="R335" s="45" t="e">
        <f ca="1">VLOOKUP($B335,INDIRECT("data!$"&amp;G317&amp;"$3:$CZ$554"),$D317-3*(B316-1)+R$1,FALSE)</f>
        <v>#N/A</v>
      </c>
      <c r="S335" s="45" t="e">
        <f ca="1">VLOOKUP($B335,INDIRECT("data!$"&amp;G317&amp;"$3:$CZ$554"),$D317-3*(B316-1)+S$1,FALSE)</f>
        <v>#N/A</v>
      </c>
      <c r="T335" s="45" t="e">
        <f ca="1">VLOOKUP($B335,INDIRECT("data!$"&amp;G317&amp;"$3:$CZ$554"),$D317-3*(B316-1)+T$1,FALSE)</f>
        <v>#N/A</v>
      </c>
      <c r="U335" s="45" t="e">
        <f ca="1">VLOOKUP($B335,INDIRECT("data!$"&amp;G317&amp;"$3:$CZ$554"),$D317-3*(B316-1)+U$1,FALSE)</f>
        <v>#N/A</v>
      </c>
      <c r="V335" s="45" t="e">
        <f ca="1">VLOOKUP($B335,INDIRECT("data!$"&amp;G317&amp;"$3:$CZ$554"),$D317-3*(B316-1)+V$1,FALSE)</f>
        <v>#N/A</v>
      </c>
      <c r="W335" s="45" t="e">
        <f ca="1">VLOOKUP($B335,INDIRECT("data!$"&amp;G317&amp;"$3:$CZ$554"),$D317-3*(B316-1)+W$1,FALSE)</f>
        <v>#N/A</v>
      </c>
      <c r="X335" s="45" t="e">
        <f ca="1">VLOOKUP($B335,INDIRECT("data!$"&amp;G317&amp;"$3:$CZ$554"),$D317-3*(B316-1)+X$1,FALSE)</f>
        <v>#N/A</v>
      </c>
      <c r="Y335" s="47" t="e">
        <f ca="1">VLOOKUP($B335,INDIRECT("data!$"&amp;G317&amp;"$3:$CZ$554"),$D317-3*(B316-1)+Y$1,FALSE)</f>
        <v>#N/A</v>
      </c>
      <c r="Z335" s="47" t="e">
        <f ca="1">VLOOKUP($B335,INDIRECT("data!$"&amp;G317&amp;"$3:$CZ$554"),$D317-3*(B316-1)+Z$1,FALSE)</f>
        <v>#N/A</v>
      </c>
      <c r="AA335" s="47" t="e">
        <f ca="1">VLOOKUP($B335,INDIRECT("data!$"&amp;G317&amp;"$3:$CZ$554"),$D317-3*(B316-1)+AA$1,FALSE)</f>
        <v>#N/A</v>
      </c>
      <c r="AB335" s="47" t="e">
        <f ca="1">VLOOKUP($B335,INDIRECT("data!$"&amp;G317&amp;"$3:$CZ$554"),$D317-3*(B316-1)+AB$1,FALSE)</f>
        <v>#N/A</v>
      </c>
      <c r="AC335" s="47" t="e">
        <f ca="1">VLOOKUP($B335,INDIRECT("data!$"&amp;G317&amp;"$3:$CZ$554"),$D317-3*(B316-1)+AC$1,FALSE)</f>
        <v>#N/A</v>
      </c>
      <c r="AD335" s="47" t="e">
        <f ca="1">VLOOKUP($B335,INDIRECT("data!$"&amp;G317&amp;"$3:$CZ$554"),$D317-3*(B316-1)+AD$1,FALSE)</f>
        <v>#N/A</v>
      </c>
      <c r="AE335" s="47" t="e">
        <f ca="1">VLOOKUP($B335,INDIRECT("data!$"&amp;G317&amp;"$3:$CZ$554"),$D317-3*(B316-1)+AE$1,FALSE)</f>
        <v>#N/A</v>
      </c>
      <c r="AF335" s="47" t="e">
        <f ca="1">VLOOKUP($B335,INDIRECT("data!$"&amp;G317&amp;"$3:$CZ$554"),$D317-3*(B316-1)+AF$1,FALSE)</f>
        <v>#N/A</v>
      </c>
      <c r="AG335" s="65" t="e">
        <f t="shared" ca="1" si="699"/>
        <v>#N/A</v>
      </c>
      <c r="AH335" s="65" t="e">
        <f t="shared" ca="1" si="700"/>
        <v>#N/A</v>
      </c>
      <c r="AI335" s="65" t="e">
        <f t="shared" ca="1" si="701"/>
        <v>#N/A</v>
      </c>
      <c r="AJ335" s="65" t="e">
        <f t="shared" ca="1" si="702"/>
        <v>#N/A</v>
      </c>
      <c r="AK335" s="65" t="e">
        <f t="shared" ca="1" si="703"/>
        <v>#N/A</v>
      </c>
      <c r="AL335" s="66" t="e">
        <f t="shared" ca="1" si="704"/>
        <v>#N/A</v>
      </c>
      <c r="AM335" s="66" t="e">
        <f t="shared" ca="1" si="705"/>
        <v>#N/A</v>
      </c>
      <c r="AN335" s="65" t="e">
        <f t="shared" ca="1" si="706"/>
        <v>#N/A</v>
      </c>
      <c r="AO335" s="65" t="e">
        <f t="shared" ca="1" si="707"/>
        <v>#N/A</v>
      </c>
      <c r="AP335" s="65" t="e">
        <f t="shared" ca="1" si="708"/>
        <v>#N/A</v>
      </c>
      <c r="AQ335" s="65" t="e">
        <f t="shared" ca="1" si="709"/>
        <v>#N/A</v>
      </c>
      <c r="AR335" s="65" t="e">
        <f t="shared" ca="1" si="710"/>
        <v>#N/A</v>
      </c>
      <c r="AS335" s="65" t="e">
        <f t="shared" ca="1" si="711"/>
        <v>#N/A</v>
      </c>
      <c r="AT335" s="65" t="e">
        <f t="shared" ca="1" si="712"/>
        <v>#N/A</v>
      </c>
    </row>
    <row r="336" spans="1:46" ht="18" customHeight="1" x14ac:dyDescent="0.25">
      <c r="A336" s="49" t="str">
        <f ca="1">CONCATENATE(B328,"-",B336)</f>
        <v>Leeds-Away-8</v>
      </c>
      <c r="B336" s="37">
        <v>8</v>
      </c>
      <c r="C336" s="41" t="e">
        <f ca="1">VLOOKUP($B336,INDIRECT("data!$"&amp;G317&amp;"$3:$CZ$554"),$D317-3*(B316-1)+C$1,FALSE)</f>
        <v>#N/A</v>
      </c>
      <c r="D336" s="30" t="e">
        <f ca="1">VLOOKUP($B336,INDIRECT("data!$"&amp;G317&amp;"$3:$CZ$554"),$D317-3*(B316-1)+D$1,FALSE)</f>
        <v>#N/A</v>
      </c>
      <c r="E336" s="30" t="e">
        <f ca="1">VLOOKUP($B336,INDIRECT("data!$"&amp;G317&amp;"$3:$CZ$554"),$D317-3*(B316-1)+E$1,FALSE)</f>
        <v>#N/A</v>
      </c>
      <c r="F336" s="29" t="e">
        <f ca="1">VLOOKUP($B336,INDIRECT("data!$"&amp;G317&amp;"$3:$CZ$554"),$D317-3*(B316-1)+F$1,FALSE)</f>
        <v>#N/A</v>
      </c>
      <c r="G336" s="29" t="e">
        <f ca="1">VLOOKUP($B336,INDIRECT("data!$"&amp;G317&amp;"$3:$CZ$554"),$D317-3*(B316-1)+G$1,FALSE)</f>
        <v>#N/A</v>
      </c>
      <c r="H336" s="15" t="e">
        <f ca="1">VLOOKUP($B336,INDIRECT("data!$"&amp;G317&amp;"$3:$CZ$554"),$D317-3*(B316-1)+H$1,FALSE)</f>
        <v>#N/A</v>
      </c>
      <c r="I336" s="29" t="e">
        <f ca="1">VLOOKUP($B336,INDIRECT("data!$"&amp;G317&amp;"$3:$CZ$554"),$D317-3*(B316-1)+I$1,FALSE)</f>
        <v>#N/A</v>
      </c>
      <c r="J336" s="29" t="e">
        <f ca="1">VLOOKUP($B336,INDIRECT("data!$"&amp;G317&amp;"$3:$CZ$554"),$D317-3*(B316-1)+J$1,FALSE)</f>
        <v>#N/A</v>
      </c>
      <c r="K336" s="15" t="e">
        <f ca="1">VLOOKUP($B336,INDIRECT("data!$"&amp;G317&amp;"$3:$CZ$554"),$D317-3*(B316-1)+K$1,FALSE)</f>
        <v>#N/A</v>
      </c>
      <c r="L336" s="30" t="e">
        <f ca="1">VLOOKUP($B336,INDIRECT("data!$"&amp;G317&amp;"$3:$CZ$554"),$D317-3*(B316-1)+L$1,FALSE)</f>
        <v>#N/A</v>
      </c>
      <c r="M336" s="45" t="e">
        <f ca="1">VLOOKUP($B336,INDIRECT("data!$"&amp;G317&amp;"$3:$CZ$554"),$D317-3*(B316-1)+M$1,FALSE)</f>
        <v>#N/A</v>
      </c>
      <c r="N336" s="45" t="e">
        <f ca="1">VLOOKUP($B336,INDIRECT("data!$"&amp;G317&amp;"$3:$CZ$554"),$D317-3*(B316-1)+N$1,FALSE)</f>
        <v>#N/A</v>
      </c>
      <c r="O336" s="45" t="e">
        <f ca="1">VLOOKUP($B336,INDIRECT("data!$"&amp;G317&amp;"$3:$CZ$554"),$D317-3*(B316-1)+O$1,FALSE)</f>
        <v>#N/A</v>
      </c>
      <c r="P336" s="45" t="e">
        <f ca="1">VLOOKUP($B336,INDIRECT("data!$"&amp;G317&amp;"$3:$CZ$554"),$D317-3*(B316-1)+P$1,FALSE)</f>
        <v>#N/A</v>
      </c>
      <c r="Q336" s="45" t="e">
        <f ca="1">VLOOKUP($B336,INDIRECT("data!$"&amp;G317&amp;"$3:$CZ$554"),$D317-3*(B316-1)+Q$1,FALSE)</f>
        <v>#N/A</v>
      </c>
      <c r="R336" s="45" t="e">
        <f ca="1">VLOOKUP($B336,INDIRECT("data!$"&amp;G317&amp;"$3:$CZ$554"),$D317-3*(B316-1)+R$1,FALSE)</f>
        <v>#N/A</v>
      </c>
      <c r="S336" s="45" t="e">
        <f ca="1">VLOOKUP($B336,INDIRECT("data!$"&amp;G317&amp;"$3:$CZ$554"),$D317-3*(B316-1)+S$1,FALSE)</f>
        <v>#N/A</v>
      </c>
      <c r="T336" s="45" t="e">
        <f ca="1">VLOOKUP($B336,INDIRECT("data!$"&amp;G317&amp;"$3:$CZ$554"),$D317-3*(B316-1)+T$1,FALSE)</f>
        <v>#N/A</v>
      </c>
      <c r="U336" s="45" t="e">
        <f ca="1">VLOOKUP($B336,INDIRECT("data!$"&amp;G317&amp;"$3:$CZ$554"),$D317-3*(B316-1)+U$1,FALSE)</f>
        <v>#N/A</v>
      </c>
      <c r="V336" s="45" t="e">
        <f ca="1">VLOOKUP($B336,INDIRECT("data!$"&amp;G317&amp;"$3:$CZ$554"),$D317-3*(B316-1)+V$1,FALSE)</f>
        <v>#N/A</v>
      </c>
      <c r="W336" s="45" t="e">
        <f ca="1">VLOOKUP($B336,INDIRECT("data!$"&amp;G317&amp;"$3:$CZ$554"),$D317-3*(B316-1)+W$1,FALSE)</f>
        <v>#N/A</v>
      </c>
      <c r="X336" s="45" t="e">
        <f ca="1">VLOOKUP($B336,INDIRECT("data!$"&amp;G317&amp;"$3:$CZ$554"),$D317-3*(B316-1)+X$1,FALSE)</f>
        <v>#N/A</v>
      </c>
      <c r="Y336" s="47" t="e">
        <f ca="1">VLOOKUP($B336,INDIRECT("data!$"&amp;G317&amp;"$3:$CZ$554"),$D317-3*(B316-1)+Y$1,FALSE)</f>
        <v>#N/A</v>
      </c>
      <c r="Z336" s="47" t="e">
        <f ca="1">VLOOKUP($B336,INDIRECT("data!$"&amp;G317&amp;"$3:$CZ$554"),$D317-3*(B316-1)+Z$1,FALSE)</f>
        <v>#N/A</v>
      </c>
      <c r="AA336" s="47" t="e">
        <f ca="1">VLOOKUP($B336,INDIRECT("data!$"&amp;G317&amp;"$3:$CZ$554"),$D317-3*(B316-1)+AA$1,FALSE)</f>
        <v>#N/A</v>
      </c>
      <c r="AB336" s="47" t="e">
        <f ca="1">VLOOKUP($B336,INDIRECT("data!$"&amp;G317&amp;"$3:$CZ$554"),$D317-3*(B316-1)+AB$1,FALSE)</f>
        <v>#N/A</v>
      </c>
      <c r="AC336" s="47" t="e">
        <f ca="1">VLOOKUP($B336,INDIRECT("data!$"&amp;G317&amp;"$3:$CZ$554"),$D317-3*(B316-1)+AC$1,FALSE)</f>
        <v>#N/A</v>
      </c>
      <c r="AD336" s="47" t="e">
        <f ca="1">VLOOKUP($B336,INDIRECT("data!$"&amp;G317&amp;"$3:$CZ$554"),$D317-3*(B316-1)+AD$1,FALSE)</f>
        <v>#N/A</v>
      </c>
      <c r="AE336" s="47" t="e">
        <f ca="1">VLOOKUP($B336,INDIRECT("data!$"&amp;G317&amp;"$3:$CZ$554"),$D317-3*(B316-1)+AE$1,FALSE)</f>
        <v>#N/A</v>
      </c>
      <c r="AF336" s="47" t="e">
        <f ca="1">VLOOKUP($B336,INDIRECT("data!$"&amp;G317&amp;"$3:$CZ$554"),$D317-3*(B316-1)+AF$1,FALSE)</f>
        <v>#N/A</v>
      </c>
      <c r="AG336" s="65" t="e">
        <f t="shared" ca="1" si="699"/>
        <v>#N/A</v>
      </c>
      <c r="AH336" s="65" t="e">
        <f t="shared" ca="1" si="700"/>
        <v>#N/A</v>
      </c>
      <c r="AI336" s="65" t="e">
        <f t="shared" ca="1" si="701"/>
        <v>#N/A</v>
      </c>
      <c r="AJ336" s="65" t="e">
        <f t="shared" ca="1" si="702"/>
        <v>#N/A</v>
      </c>
      <c r="AK336" s="65" t="e">
        <f t="shared" ca="1" si="703"/>
        <v>#N/A</v>
      </c>
      <c r="AL336" s="66" t="e">
        <f t="shared" ca="1" si="704"/>
        <v>#N/A</v>
      </c>
      <c r="AM336" s="66" t="e">
        <f t="shared" ca="1" si="705"/>
        <v>#N/A</v>
      </c>
      <c r="AN336" s="65" t="e">
        <f t="shared" ca="1" si="706"/>
        <v>#N/A</v>
      </c>
      <c r="AO336" s="65" t="e">
        <f t="shared" ca="1" si="707"/>
        <v>#N/A</v>
      </c>
      <c r="AP336" s="65" t="e">
        <f t="shared" ca="1" si="708"/>
        <v>#N/A</v>
      </c>
      <c r="AQ336" s="65" t="e">
        <f t="shared" ca="1" si="709"/>
        <v>#N/A</v>
      </c>
      <c r="AR336" s="65" t="e">
        <f t="shared" ca="1" si="710"/>
        <v>#N/A</v>
      </c>
      <c r="AS336" s="65" t="e">
        <f t="shared" ca="1" si="711"/>
        <v>#N/A</v>
      </c>
      <c r="AT336" s="65" t="e">
        <f t="shared" ca="1" si="712"/>
        <v>#N/A</v>
      </c>
    </row>
    <row r="337" spans="1:46" ht="18" customHeight="1" x14ac:dyDescent="0.25">
      <c r="A337" s="50"/>
      <c r="B337" s="42" t="s">
        <v>23</v>
      </c>
      <c r="C337" s="43"/>
      <c r="D337" s="44"/>
      <c r="E337" s="44"/>
      <c r="F337" s="46" t="e">
        <f ca="1">SUM(F329:F336)</f>
        <v>#N/A</v>
      </c>
      <c r="G337" s="46" t="e">
        <f ca="1">SUM(G329:G336)</f>
        <v>#N/A</v>
      </c>
      <c r="H337" s="42"/>
      <c r="I337" s="46" t="e">
        <f t="shared" ref="I337:J337" ca="1" si="713">SUM(I329:I336)</f>
        <v>#N/A</v>
      </c>
      <c r="J337" s="46" t="e">
        <f t="shared" ca="1" si="713"/>
        <v>#N/A</v>
      </c>
      <c r="K337" s="42"/>
      <c r="L337" s="44"/>
      <c r="M337" s="46" t="e">
        <f t="shared" ref="M337:X337" ca="1" si="714">SUM(M329:M336)</f>
        <v>#N/A</v>
      </c>
      <c r="N337" s="46" t="e">
        <f t="shared" ca="1" si="714"/>
        <v>#N/A</v>
      </c>
      <c r="O337" s="46" t="e">
        <f t="shared" ca="1" si="714"/>
        <v>#N/A</v>
      </c>
      <c r="P337" s="46" t="e">
        <f t="shared" ca="1" si="714"/>
        <v>#N/A</v>
      </c>
      <c r="Q337" s="46" t="e">
        <f t="shared" ca="1" si="714"/>
        <v>#N/A</v>
      </c>
      <c r="R337" s="46" t="e">
        <f t="shared" ca="1" si="714"/>
        <v>#N/A</v>
      </c>
      <c r="S337" s="46" t="e">
        <f t="shared" ca="1" si="714"/>
        <v>#N/A</v>
      </c>
      <c r="T337" s="46" t="e">
        <f t="shared" ca="1" si="714"/>
        <v>#N/A</v>
      </c>
      <c r="U337" s="46" t="e">
        <f t="shared" ca="1" si="714"/>
        <v>#N/A</v>
      </c>
      <c r="V337" s="46" t="e">
        <f t="shared" ca="1" si="714"/>
        <v>#N/A</v>
      </c>
      <c r="W337" s="46" t="e">
        <f t="shared" ca="1" si="714"/>
        <v>#N/A</v>
      </c>
      <c r="X337" s="46" t="e">
        <f t="shared" ca="1" si="714"/>
        <v>#N/A</v>
      </c>
      <c r="Y337" s="48"/>
      <c r="Z337" s="48"/>
      <c r="AA337" s="48"/>
      <c r="AB337" s="48"/>
      <c r="AC337" s="48"/>
      <c r="AD337" s="48"/>
      <c r="AE337" s="48"/>
      <c r="AF337" s="48"/>
    </row>
    <row r="338" spans="1:46" ht="18" customHeight="1" x14ac:dyDescent="0.25">
      <c r="A338" s="50"/>
      <c r="B338" s="38" t="str">
        <f ca="1">CONCATENATE(B317,"-All")</f>
        <v>Leeds-All</v>
      </c>
      <c r="C338" s="40" t="s">
        <v>22</v>
      </c>
      <c r="D338" s="13" t="s">
        <v>50</v>
      </c>
      <c r="E338" s="13" t="s">
        <v>51</v>
      </c>
      <c r="F338" s="13" t="s">
        <v>3</v>
      </c>
      <c r="G338" s="13" t="s">
        <v>4</v>
      </c>
      <c r="H338" s="13" t="s">
        <v>6</v>
      </c>
      <c r="I338" s="13" t="s">
        <v>1</v>
      </c>
      <c r="J338" s="13" t="s">
        <v>2</v>
      </c>
      <c r="K338" s="13" t="s">
        <v>5</v>
      </c>
      <c r="L338" s="13" t="s">
        <v>52</v>
      </c>
      <c r="M338" s="13" t="s">
        <v>53</v>
      </c>
      <c r="N338" s="13" t="s">
        <v>54</v>
      </c>
      <c r="O338" s="13" t="s">
        <v>55</v>
      </c>
      <c r="P338" s="13" t="s">
        <v>56</v>
      </c>
      <c r="Q338" s="13" t="s">
        <v>57</v>
      </c>
      <c r="R338" s="13" t="s">
        <v>58</v>
      </c>
      <c r="S338" s="13" t="s">
        <v>59</v>
      </c>
      <c r="T338" s="13" t="s">
        <v>60</v>
      </c>
      <c r="U338" s="13" t="s">
        <v>61</v>
      </c>
      <c r="V338" s="13" t="s">
        <v>62</v>
      </c>
      <c r="W338" s="13" t="s">
        <v>63</v>
      </c>
      <c r="X338" s="13" t="s">
        <v>64</v>
      </c>
      <c r="Y338" s="13" t="s">
        <v>65</v>
      </c>
      <c r="Z338" s="13" t="s">
        <v>66</v>
      </c>
      <c r="AA338" s="13" t="s">
        <v>67</v>
      </c>
      <c r="AB338" s="13" t="s">
        <v>68</v>
      </c>
      <c r="AC338" s="13" t="s">
        <v>69</v>
      </c>
      <c r="AD338" s="13" t="s">
        <v>70</v>
      </c>
      <c r="AE338" s="13" t="s">
        <v>71</v>
      </c>
      <c r="AF338" s="13" t="s">
        <v>72</v>
      </c>
      <c r="AG338" s="62" t="s">
        <v>140</v>
      </c>
      <c r="AH338" s="62" t="s">
        <v>141</v>
      </c>
      <c r="AI338" s="62" t="s">
        <v>142</v>
      </c>
      <c r="AJ338" s="62" t="s">
        <v>143</v>
      </c>
      <c r="AK338" s="62" t="s">
        <v>144</v>
      </c>
      <c r="AL338" s="63" t="s">
        <v>145</v>
      </c>
      <c r="AM338" s="63" t="s">
        <v>146</v>
      </c>
      <c r="AN338" s="62" t="s">
        <v>147</v>
      </c>
      <c r="AO338" s="64" t="s">
        <v>150</v>
      </c>
      <c r="AP338" s="64" t="s">
        <v>151</v>
      </c>
      <c r="AQ338" s="62" t="s">
        <v>148</v>
      </c>
      <c r="AR338" s="62" t="s">
        <v>149</v>
      </c>
      <c r="AS338" s="62" t="s">
        <v>152</v>
      </c>
      <c r="AT338" s="62" t="s">
        <v>153</v>
      </c>
    </row>
    <row r="339" spans="1:46" ht="18" customHeight="1" x14ac:dyDescent="0.25">
      <c r="A339" s="49" t="str">
        <f ca="1">CONCATENATE(B338,"-",B339)</f>
        <v>Leeds-All-1</v>
      </c>
      <c r="B339" s="38">
        <v>1</v>
      </c>
      <c r="C339" s="41">
        <f ca="1">VLOOKUP($B339,INDIRECT("data!$"&amp;H317&amp;"$3:$CZ$554"),$E317-3*(B316-1)+C$1,FALSE)</f>
        <v>43379</v>
      </c>
      <c r="D339" s="30" t="str">
        <f ca="1">VLOOKUP($B339,INDIRECT("data!$"&amp;H317&amp;"$3:$CZ$554"),$E317-3*(B316-1)+D$1,FALSE)</f>
        <v>Leeds</v>
      </c>
      <c r="E339" s="30" t="str">
        <f ca="1">VLOOKUP($B339,INDIRECT("data!$"&amp;H317&amp;"$3:$CZ$554"),$E317-3*(B316-1)+E$1,FALSE)</f>
        <v>Brentford</v>
      </c>
      <c r="F339" s="29">
        <f ca="1">VLOOKUP($B339,INDIRECT("data!$"&amp;H317&amp;"$3:$CZ$554"),$E317-3*(B316-1)+F$1,FALSE)</f>
        <v>1</v>
      </c>
      <c r="G339" s="29">
        <f ca="1">VLOOKUP($B339,INDIRECT("data!$"&amp;H317&amp;"$3:$CZ$554"),$E317-3*(B316-1)+G$1,FALSE)</f>
        <v>1</v>
      </c>
      <c r="H339" s="15" t="str">
        <f ca="1">VLOOKUP($B339,INDIRECT("data!$"&amp;H317&amp;"$3:$CZ$554"),$E317-3*(B316-1)+H$1,FALSE)</f>
        <v>D</v>
      </c>
      <c r="I339" s="29">
        <f ca="1">VLOOKUP($B339,INDIRECT("data!$"&amp;H317&amp;"$3:$CZ$554"),$E317-3*(B316-1)+I$1,FALSE)</f>
        <v>0</v>
      </c>
      <c r="J339" s="29">
        <f ca="1">VLOOKUP($B339,INDIRECT("data!$"&amp;H317&amp;"$3:$CZ$554"),$E317-3*(B316-1)+J$1,FALSE)</f>
        <v>0</v>
      </c>
      <c r="K339" s="15" t="str">
        <f ca="1">VLOOKUP($B339,INDIRECT("data!$"&amp;H317&amp;"$3:$CZ$554"),$E317-3*(B316-1)+K$1,FALSE)</f>
        <v>D</v>
      </c>
      <c r="L339" s="30" t="str">
        <f ca="1">VLOOKUP($B339,INDIRECT("data!$"&amp;H317&amp;"$3:$CZ$554"),$E317-3*(B316-1)+L$1,FALSE)</f>
        <v>J Simpson</v>
      </c>
      <c r="M339" s="45">
        <f ca="1">VLOOKUP($B339,INDIRECT("data!$"&amp;H317&amp;"$3:$CZ$554"),$E317-3*(B316-1)+M$1,FALSE)</f>
        <v>13</v>
      </c>
      <c r="N339" s="45">
        <f ca="1">VLOOKUP($B339,INDIRECT("data!$"&amp;H317&amp;"$3:$CZ$554"),$E317-3*(B316-1)+N$1,FALSE)</f>
        <v>13</v>
      </c>
      <c r="O339" s="45">
        <f ca="1">VLOOKUP($B339,INDIRECT("data!$"&amp;H317&amp;"$3:$CZ$554"),$E317-3*(B316-1)+O$1,FALSE)</f>
        <v>3</v>
      </c>
      <c r="P339" s="45">
        <f ca="1">VLOOKUP($B339,INDIRECT("data!$"&amp;H317&amp;"$3:$CZ$554"),$E317-3*(B316-1)+P$1,FALSE)</f>
        <v>7</v>
      </c>
      <c r="Q339" s="45">
        <f ca="1">VLOOKUP($B339,INDIRECT("data!$"&amp;H317&amp;"$3:$CZ$554"),$E317-3*(B316-1)+Q$1,FALSE)</f>
        <v>18</v>
      </c>
      <c r="R339" s="45">
        <f ca="1">VLOOKUP($B339,INDIRECT("data!$"&amp;H317&amp;"$3:$CZ$554"),$E317-3*(B316-1)+R$1,FALSE)</f>
        <v>15</v>
      </c>
      <c r="S339" s="45">
        <f ca="1">VLOOKUP($B339,INDIRECT("data!$"&amp;H317&amp;"$3:$CZ$554"),$E317-3*(B316-1)+S$1,FALSE)</f>
        <v>2</v>
      </c>
      <c r="T339" s="45">
        <f ca="1">VLOOKUP($B339,INDIRECT("data!$"&amp;H317&amp;"$3:$CZ$554"),$E317-3*(B316-1)+T$1,FALSE)</f>
        <v>3</v>
      </c>
      <c r="U339" s="45">
        <f ca="1">VLOOKUP($B339,INDIRECT("data!$"&amp;H317&amp;"$3:$CZ$554"),$E317-3*(B316-1)+U$1,FALSE)</f>
        <v>2</v>
      </c>
      <c r="V339" s="45">
        <f ca="1">VLOOKUP($B339,INDIRECT("data!$"&amp;H317&amp;"$3:$CZ$554"),$E317-3*(B316-1)+V$1,FALSE)</f>
        <v>2</v>
      </c>
      <c r="W339" s="45">
        <f ca="1">VLOOKUP($B339,INDIRECT("data!$"&amp;H317&amp;"$3:$CZ$554"),$E317-3*(B316-1)+W$1,FALSE)</f>
        <v>1</v>
      </c>
      <c r="X339" s="45">
        <f ca="1">VLOOKUP($B339,INDIRECT("data!$"&amp;H317&amp;"$3:$CZ$554"),$E317-3*(B316-1)+X$1,FALSE)</f>
        <v>0</v>
      </c>
      <c r="Y339" s="47">
        <f ca="1">VLOOKUP($B339,INDIRECT("data!$"&amp;H317&amp;"$3:$CZ$554"),$E317-3*(B316-1)+Y$1,FALSE)</f>
        <v>2.2999999999999998</v>
      </c>
      <c r="Z339" s="47">
        <f ca="1">VLOOKUP($B339,INDIRECT("data!$"&amp;H317&amp;"$3:$CZ$554"),$E317-3*(B316-1)+Z$1,FALSE)</f>
        <v>3.7</v>
      </c>
      <c r="AA339" s="47">
        <f ca="1">VLOOKUP($B339,INDIRECT("data!$"&amp;H317&amp;"$3:$CZ$554"),$E317-3*(B316-1)+AA$1,FALSE)</f>
        <v>3.1</v>
      </c>
      <c r="AB339" s="47">
        <f ca="1">VLOOKUP($B339,INDIRECT("data!$"&amp;H317&amp;"$3:$CZ$554"),$E317-3*(B316-1)+AB$1,FALSE)</f>
        <v>2.34</v>
      </c>
      <c r="AC339" s="47">
        <f ca="1">VLOOKUP($B339,INDIRECT("data!$"&amp;H317&amp;"$3:$CZ$554"),$E317-3*(B316-1)+AC$1,FALSE)</f>
        <v>3.68</v>
      </c>
      <c r="AD339" s="47">
        <f ca="1">VLOOKUP($B339,INDIRECT("data!$"&amp;H317&amp;"$3:$CZ$554"),$E317-3*(B316-1)+AD$1,FALSE)</f>
        <v>3.08</v>
      </c>
      <c r="AE339" s="47">
        <f ca="1">VLOOKUP($B339,INDIRECT("data!$"&amp;H317&amp;"$3:$CZ$554"),$E317-3*(B316-1)+AE$1,FALSE)</f>
        <v>1.69</v>
      </c>
      <c r="AF339" s="47">
        <f ca="1">VLOOKUP($B339,INDIRECT("data!$"&amp;H317&amp;"$3:$CZ$554"),$E317-3*(B316-1)+AF$1,FALSE)</f>
        <v>2.12</v>
      </c>
      <c r="AG339" s="65">
        <f ca="1">IF(C339="","",F339+G339)</f>
        <v>2</v>
      </c>
      <c r="AH339" s="65">
        <f ca="1">IF(C339="","",I339+J339)</f>
        <v>0</v>
      </c>
      <c r="AI339" s="65">
        <f ca="1">IF(C339="","",AJ339+AK339)</f>
        <v>2</v>
      </c>
      <c r="AJ339" s="65">
        <f ca="1">IF(C339="","",F339-I339)</f>
        <v>1</v>
      </c>
      <c r="AK339" s="65">
        <f ca="1">IF(C339="","",G339-J339)</f>
        <v>1</v>
      </c>
      <c r="AL339" s="66" t="str">
        <f ca="1">IF(AJ339&gt;AK339,"H",IF(AJ339=AK339,"D",IF(AJ339&lt;AK339,"A","Error!")))</f>
        <v>D</v>
      </c>
      <c r="AM339" s="66" t="str">
        <f ca="1">IF(C339="","",CONCATENATE(K339,"-",H339))</f>
        <v>D-D</v>
      </c>
      <c r="AN339" s="65">
        <f ca="1">IF(C339="","",IF(AND(F339&gt;0,G339&gt;0),1,0))</f>
        <v>1</v>
      </c>
      <c r="AO339" s="65">
        <f ca="1">IF(C339="","",IF(AND(F339&gt;0,I339&gt;0),1,0))</f>
        <v>0</v>
      </c>
      <c r="AP339" s="65">
        <f ca="1">IF(C339="","",IF(AND(G339&gt;0,J339&gt;0),1,0))</f>
        <v>0</v>
      </c>
      <c r="AQ339" s="65">
        <f ca="1">IF(C339="","",IF(AND(H339="H",G339=0),1,0))</f>
        <v>0</v>
      </c>
      <c r="AR339" s="65">
        <f ca="1">IF(C339="","",IF(AND(H339="A",F339=0),1,0))</f>
        <v>0</v>
      </c>
      <c r="AS339" s="65">
        <f ca="1">IF(C339="","",IF(AND(K339="H",AL339="H"),1,0))</f>
        <v>0</v>
      </c>
      <c r="AT339" s="65">
        <f ca="1">IF(C339="","",IF(AND(K339="A",AL339="A"),1,0))</f>
        <v>0</v>
      </c>
    </row>
    <row r="340" spans="1:46" ht="18" customHeight="1" x14ac:dyDescent="0.25">
      <c r="A340" s="49" t="str">
        <f ca="1">CONCATENATE(B338,"-",B340)</f>
        <v>Leeds-All-2</v>
      </c>
      <c r="B340" s="38">
        <v>2</v>
      </c>
      <c r="C340" s="41">
        <f ca="1">VLOOKUP($B340,INDIRECT("data!$"&amp;H317&amp;"$3:$CZ$554"),$E317-3*(B316-1)+C$1,FALSE)</f>
        <v>43375</v>
      </c>
      <c r="D340" s="30" t="str">
        <f ca="1">VLOOKUP($B340,INDIRECT("data!$"&amp;H317&amp;"$3:$CZ$554"),$E317-3*(B316-1)+D$1,FALSE)</f>
        <v>Hull</v>
      </c>
      <c r="E340" s="30" t="str">
        <f ca="1">VLOOKUP($B340,INDIRECT("data!$"&amp;H317&amp;"$3:$CZ$554"),$E317-3*(B316-1)+E$1,FALSE)</f>
        <v>Leeds</v>
      </c>
      <c r="F340" s="29">
        <f ca="1">VLOOKUP($B340,INDIRECT("data!$"&amp;H317&amp;"$3:$CZ$554"),$E317-3*(B316-1)+F$1,FALSE)</f>
        <v>0</v>
      </c>
      <c r="G340" s="29">
        <f ca="1">VLOOKUP($B340,INDIRECT("data!$"&amp;H317&amp;"$3:$CZ$554"),$E317-3*(B316-1)+G$1,FALSE)</f>
        <v>1</v>
      </c>
      <c r="H340" s="15" t="str">
        <f ca="1">VLOOKUP($B340,INDIRECT("data!$"&amp;H317&amp;"$3:$CZ$554"),$E317-3*(B316-1)+H$1,FALSE)</f>
        <v>A</v>
      </c>
      <c r="I340" s="29">
        <f ca="1">VLOOKUP($B340,INDIRECT("data!$"&amp;H317&amp;"$3:$CZ$554"),$E317-3*(B316-1)+I$1,FALSE)</f>
        <v>0</v>
      </c>
      <c r="J340" s="29">
        <f ca="1">VLOOKUP($B340,INDIRECT("data!$"&amp;H317&amp;"$3:$CZ$554"),$E317-3*(B316-1)+J$1,FALSE)</f>
        <v>0</v>
      </c>
      <c r="K340" s="15" t="str">
        <f ca="1">VLOOKUP($B340,INDIRECT("data!$"&amp;H317&amp;"$3:$CZ$554"),$E317-3*(B316-1)+K$1,FALSE)</f>
        <v>D</v>
      </c>
      <c r="L340" s="30" t="str">
        <f ca="1">VLOOKUP($B340,INDIRECT("data!$"&amp;H317&amp;"$3:$CZ$554"),$E317-3*(B316-1)+L$1,FALSE)</f>
        <v>D Bond</v>
      </c>
      <c r="M340" s="45">
        <f ca="1">VLOOKUP($B340,INDIRECT("data!$"&amp;H317&amp;"$3:$CZ$554"),$E317-3*(B316-1)+M$1,FALSE)</f>
        <v>10</v>
      </c>
      <c r="N340" s="45">
        <f ca="1">VLOOKUP($B340,INDIRECT("data!$"&amp;H317&amp;"$3:$CZ$554"),$E317-3*(B316-1)+N$1,FALSE)</f>
        <v>11</v>
      </c>
      <c r="O340" s="45">
        <f ca="1">VLOOKUP($B340,INDIRECT("data!$"&amp;H317&amp;"$3:$CZ$554"),$E317-3*(B316-1)+O$1,FALSE)</f>
        <v>1</v>
      </c>
      <c r="P340" s="45">
        <f ca="1">VLOOKUP($B340,INDIRECT("data!$"&amp;H317&amp;"$3:$CZ$554"),$E317-3*(B316-1)+P$1,FALSE)</f>
        <v>1</v>
      </c>
      <c r="Q340" s="45">
        <f ca="1">VLOOKUP($B340,INDIRECT("data!$"&amp;H317&amp;"$3:$CZ$554"),$E317-3*(B316-1)+Q$1,FALSE)</f>
        <v>13</v>
      </c>
      <c r="R340" s="45">
        <f ca="1">VLOOKUP($B340,INDIRECT("data!$"&amp;H317&amp;"$3:$CZ$554"),$E317-3*(B316-1)+R$1,FALSE)</f>
        <v>9</v>
      </c>
      <c r="S340" s="45">
        <f ca="1">VLOOKUP($B340,INDIRECT("data!$"&amp;H317&amp;"$3:$CZ$554"),$E317-3*(B316-1)+S$1,FALSE)</f>
        <v>3</v>
      </c>
      <c r="T340" s="45">
        <f ca="1">VLOOKUP($B340,INDIRECT("data!$"&amp;H317&amp;"$3:$CZ$554"),$E317-3*(B316-1)+T$1,FALSE)</f>
        <v>4</v>
      </c>
      <c r="U340" s="45">
        <f ca="1">VLOOKUP($B340,INDIRECT("data!$"&amp;H317&amp;"$3:$CZ$554"),$E317-3*(B316-1)+U$1,FALSE)</f>
        <v>1</v>
      </c>
      <c r="V340" s="45">
        <f ca="1">VLOOKUP($B340,INDIRECT("data!$"&amp;H317&amp;"$3:$CZ$554"),$E317-3*(B316-1)+V$1,FALSE)</f>
        <v>3</v>
      </c>
      <c r="W340" s="45">
        <f ca="1">VLOOKUP($B340,INDIRECT("data!$"&amp;H317&amp;"$3:$CZ$554"),$E317-3*(B316-1)+W$1,FALSE)</f>
        <v>0</v>
      </c>
      <c r="X340" s="45">
        <f ca="1">VLOOKUP($B340,INDIRECT("data!$"&amp;H317&amp;"$3:$CZ$554"),$E317-3*(B316-1)+X$1,FALSE)</f>
        <v>0</v>
      </c>
      <c r="Y340" s="47">
        <f ca="1">VLOOKUP($B340,INDIRECT("data!$"&amp;H317&amp;"$3:$CZ$554"),$E317-3*(B316-1)+Y$1,FALSE)</f>
        <v>3.6</v>
      </c>
      <c r="Z340" s="47">
        <f ca="1">VLOOKUP($B340,INDIRECT("data!$"&amp;H317&amp;"$3:$CZ$554"),$E317-3*(B316-1)+Z$1,FALSE)</f>
        <v>3.6</v>
      </c>
      <c r="AA340" s="47">
        <f ca="1">VLOOKUP($B340,INDIRECT("data!$"&amp;H317&amp;"$3:$CZ$554"),$E317-3*(B316-1)+AA$1,FALSE)</f>
        <v>2.14</v>
      </c>
      <c r="AB340" s="47">
        <f ca="1">VLOOKUP($B340,INDIRECT("data!$"&amp;H317&amp;"$3:$CZ$554"),$E317-3*(B316-1)+AB$1,FALSE)</f>
        <v>3.58</v>
      </c>
      <c r="AC340" s="47">
        <f ca="1">VLOOKUP($B340,INDIRECT("data!$"&amp;H317&amp;"$3:$CZ$554"),$E317-3*(B316-1)+AC$1,FALSE)</f>
        <v>3.57</v>
      </c>
      <c r="AD340" s="47">
        <f ca="1">VLOOKUP($B340,INDIRECT("data!$"&amp;H317&amp;"$3:$CZ$554"),$E317-3*(B316-1)+AD$1,FALSE)</f>
        <v>2.15</v>
      </c>
      <c r="AE340" s="47">
        <f ca="1">VLOOKUP($B340,INDIRECT("data!$"&amp;H317&amp;"$3:$CZ$554"),$E317-3*(B316-1)+AE$1,FALSE)</f>
        <v>1.81</v>
      </c>
      <c r="AF340" s="47">
        <f ca="1">VLOOKUP($B340,INDIRECT("data!$"&amp;H317&amp;"$3:$CZ$554"),$E317-3*(B316-1)+AF$1,FALSE)</f>
        <v>1.98</v>
      </c>
      <c r="AG340" s="65">
        <f t="shared" ref="AG340:AG348" ca="1" si="715">IF(C340="","",F340+G340)</f>
        <v>1</v>
      </c>
      <c r="AH340" s="65">
        <f t="shared" ref="AH340:AH348" ca="1" si="716">IF(C340="","",I340+J340)</f>
        <v>0</v>
      </c>
      <c r="AI340" s="65">
        <f t="shared" ref="AI340:AI348" ca="1" si="717">IF(C340="","",AJ340+AK340)</f>
        <v>1</v>
      </c>
      <c r="AJ340" s="65">
        <f t="shared" ref="AJ340:AJ348" ca="1" si="718">IF(C340="","",F340-I340)</f>
        <v>0</v>
      </c>
      <c r="AK340" s="65">
        <f t="shared" ref="AK340:AK348" ca="1" si="719">IF(C340="","",G340-J340)</f>
        <v>1</v>
      </c>
      <c r="AL340" s="66" t="str">
        <f t="shared" ref="AL340:AL348" ca="1" si="720">IF(AJ340&gt;AK340,"H",IF(AJ340=AK340,"D",IF(AJ340&lt;AK340,"A","Error!")))</f>
        <v>A</v>
      </c>
      <c r="AM340" s="66" t="str">
        <f t="shared" ref="AM340:AM348" ca="1" si="721">IF(C340="","",CONCATENATE(K340,"-",H340))</f>
        <v>D-A</v>
      </c>
      <c r="AN340" s="65">
        <f t="shared" ref="AN340:AN348" ca="1" si="722">IF(C340="","",IF(AND(F340&gt;0,G340&gt;0),1,0))</f>
        <v>0</v>
      </c>
      <c r="AO340" s="65">
        <f t="shared" ref="AO340:AO348" ca="1" si="723">IF(C340="","",IF(AND(F340&gt;0,I340&gt;0),1,0))</f>
        <v>0</v>
      </c>
      <c r="AP340" s="65">
        <f t="shared" ref="AP340:AP348" ca="1" si="724">IF(C340="","",IF(AND(G340&gt;0,J340&gt;0),1,0))</f>
        <v>0</v>
      </c>
      <c r="AQ340" s="65">
        <f t="shared" ref="AQ340:AQ348" ca="1" si="725">IF(C340="","",IF(AND(H340="H",G340=0),1,0))</f>
        <v>0</v>
      </c>
      <c r="AR340" s="65">
        <f t="shared" ref="AR340:AR348" ca="1" si="726">IF(C340="","",IF(AND(H340="A",F340=0),1,0))</f>
        <v>1</v>
      </c>
      <c r="AS340" s="65">
        <f t="shared" ref="AS340:AS348" ca="1" si="727">IF(C340="","",IF(AND(K340="H",AL340="H"),1,0))</f>
        <v>0</v>
      </c>
      <c r="AT340" s="65">
        <f t="shared" ref="AT340:AT348" ca="1" si="728">IF(C340="","",IF(AND(K340="A",AL340="A"),1,0))</f>
        <v>0</v>
      </c>
    </row>
    <row r="341" spans="1:46" ht="18" customHeight="1" x14ac:dyDescent="0.25">
      <c r="A341" s="49" t="str">
        <f ca="1">CONCATENATE(B338,"-",B341)</f>
        <v>Leeds-All-3</v>
      </c>
      <c r="B341" s="38">
        <v>3</v>
      </c>
      <c r="C341" s="41">
        <f ca="1">VLOOKUP($B341,INDIRECT("data!$"&amp;H317&amp;"$3:$CZ$554"),$E317-3*(B316-1)+C$1,FALSE)</f>
        <v>43371</v>
      </c>
      <c r="D341" s="30" t="str">
        <f ca="1">VLOOKUP($B341,INDIRECT("data!$"&amp;H317&amp;"$3:$CZ$554"),$E317-3*(B316-1)+D$1,FALSE)</f>
        <v>Sheffield Weds</v>
      </c>
      <c r="E341" s="30" t="str">
        <f ca="1">VLOOKUP($B341,INDIRECT("data!$"&amp;H317&amp;"$3:$CZ$554"),$E317-3*(B316-1)+E$1,FALSE)</f>
        <v>Leeds</v>
      </c>
      <c r="F341" s="29">
        <f ca="1">VLOOKUP($B341,INDIRECT("data!$"&amp;H317&amp;"$3:$CZ$554"),$E317-3*(B316-1)+F$1,FALSE)</f>
        <v>1</v>
      </c>
      <c r="G341" s="29">
        <f ca="1">VLOOKUP($B341,INDIRECT("data!$"&amp;H317&amp;"$3:$CZ$554"),$E317-3*(B316-1)+G$1,FALSE)</f>
        <v>1</v>
      </c>
      <c r="H341" s="15" t="str">
        <f ca="1">VLOOKUP($B341,INDIRECT("data!$"&amp;H317&amp;"$3:$CZ$554"),$E317-3*(B316-1)+H$1,FALSE)</f>
        <v>D</v>
      </c>
      <c r="I341" s="29">
        <f ca="1">VLOOKUP($B341,INDIRECT("data!$"&amp;H317&amp;"$3:$CZ$554"),$E317-3*(B316-1)+I$1,FALSE)</f>
        <v>1</v>
      </c>
      <c r="J341" s="29">
        <f ca="1">VLOOKUP($B341,INDIRECT("data!$"&amp;H317&amp;"$3:$CZ$554"),$E317-3*(B316-1)+J$1,FALSE)</f>
        <v>0</v>
      </c>
      <c r="K341" s="15" t="str">
        <f ca="1">VLOOKUP($B341,INDIRECT("data!$"&amp;H317&amp;"$3:$CZ$554"),$E317-3*(B316-1)+K$1,FALSE)</f>
        <v>H</v>
      </c>
      <c r="L341" s="30" t="str">
        <f ca="1">VLOOKUP($B341,INDIRECT("data!$"&amp;H317&amp;"$3:$CZ$554"),$E317-3*(B316-1)+L$1,FALSE)</f>
        <v>R Jones</v>
      </c>
      <c r="M341" s="45">
        <f ca="1">VLOOKUP($B341,INDIRECT("data!$"&amp;H317&amp;"$3:$CZ$554"),$E317-3*(B316-1)+M$1,FALSE)</f>
        <v>10</v>
      </c>
      <c r="N341" s="45">
        <f ca="1">VLOOKUP($B341,INDIRECT("data!$"&amp;H317&amp;"$3:$CZ$554"),$E317-3*(B316-1)+N$1,FALSE)</f>
        <v>25</v>
      </c>
      <c r="O341" s="45">
        <f ca="1">VLOOKUP($B341,INDIRECT("data!$"&amp;H317&amp;"$3:$CZ$554"),$E317-3*(B316-1)+O$1,FALSE)</f>
        <v>4</v>
      </c>
      <c r="P341" s="45">
        <f ca="1">VLOOKUP($B341,INDIRECT("data!$"&amp;H317&amp;"$3:$CZ$554"),$E317-3*(B316-1)+P$1,FALSE)</f>
        <v>7</v>
      </c>
      <c r="Q341" s="45">
        <f ca="1">VLOOKUP($B341,INDIRECT("data!$"&amp;H317&amp;"$3:$CZ$554"),$E317-3*(B316-1)+Q$1,FALSE)</f>
        <v>14</v>
      </c>
      <c r="R341" s="45">
        <f ca="1">VLOOKUP($B341,INDIRECT("data!$"&amp;H317&amp;"$3:$CZ$554"),$E317-3*(B316-1)+R$1,FALSE)</f>
        <v>9</v>
      </c>
      <c r="S341" s="45">
        <f ca="1">VLOOKUP($B341,INDIRECT("data!$"&amp;H317&amp;"$3:$CZ$554"),$E317-3*(B316-1)+S$1,FALSE)</f>
        <v>3</v>
      </c>
      <c r="T341" s="45">
        <f ca="1">VLOOKUP($B341,INDIRECT("data!$"&amp;H317&amp;"$3:$CZ$554"),$E317-3*(B316-1)+T$1,FALSE)</f>
        <v>11</v>
      </c>
      <c r="U341" s="45">
        <f ca="1">VLOOKUP($B341,INDIRECT("data!$"&amp;H317&amp;"$3:$CZ$554"),$E317-3*(B316-1)+U$1,FALSE)</f>
        <v>2</v>
      </c>
      <c r="V341" s="45">
        <f ca="1">VLOOKUP($B341,INDIRECT("data!$"&amp;H317&amp;"$3:$CZ$554"),$E317-3*(B316-1)+V$1,FALSE)</f>
        <v>1</v>
      </c>
      <c r="W341" s="45">
        <f ca="1">VLOOKUP($B341,INDIRECT("data!$"&amp;H317&amp;"$3:$CZ$554"),$E317-3*(B316-1)+W$1,FALSE)</f>
        <v>0</v>
      </c>
      <c r="X341" s="45">
        <f ca="1">VLOOKUP($B341,INDIRECT("data!$"&amp;H317&amp;"$3:$CZ$554"),$E317-3*(B316-1)+X$1,FALSE)</f>
        <v>0</v>
      </c>
      <c r="Y341" s="47">
        <f ca="1">VLOOKUP($B341,INDIRECT("data!$"&amp;H317&amp;"$3:$CZ$554"),$E317-3*(B316-1)+Y$1,FALSE)</f>
        <v>3.6</v>
      </c>
      <c r="Z341" s="47">
        <f ca="1">VLOOKUP($B341,INDIRECT("data!$"&amp;H317&amp;"$3:$CZ$554"),$E317-3*(B316-1)+Z$1,FALSE)</f>
        <v>3.5</v>
      </c>
      <c r="AA341" s="47">
        <f ca="1">VLOOKUP($B341,INDIRECT("data!$"&amp;H317&amp;"$3:$CZ$554"),$E317-3*(B316-1)+AA$1,FALSE)</f>
        <v>2.14</v>
      </c>
      <c r="AB341" s="47">
        <f ca="1">VLOOKUP($B341,INDIRECT("data!$"&amp;H317&amp;"$3:$CZ$554"),$E317-3*(B316-1)+AB$1,FALSE)</f>
        <v>3.57</v>
      </c>
      <c r="AC341" s="47">
        <f ca="1">VLOOKUP($B341,INDIRECT("data!$"&amp;H317&amp;"$3:$CZ$554"),$E317-3*(B316-1)+AC$1,FALSE)</f>
        <v>3.5</v>
      </c>
      <c r="AD341" s="47">
        <f ca="1">VLOOKUP($B341,INDIRECT("data!$"&amp;H317&amp;"$3:$CZ$554"),$E317-3*(B316-1)+AD$1,FALSE)</f>
        <v>2.17</v>
      </c>
      <c r="AE341" s="47">
        <f ca="1">VLOOKUP($B341,INDIRECT("data!$"&amp;H317&amp;"$3:$CZ$554"),$E317-3*(B316-1)+AE$1,FALSE)</f>
        <v>1.87</v>
      </c>
      <c r="AF341" s="47">
        <f ca="1">VLOOKUP($B341,INDIRECT("data!$"&amp;H317&amp;"$3:$CZ$554"),$E317-3*(B316-1)+AF$1,FALSE)</f>
        <v>1.92</v>
      </c>
      <c r="AG341" s="65">
        <f t="shared" ca="1" si="715"/>
        <v>2</v>
      </c>
      <c r="AH341" s="65">
        <f t="shared" ca="1" si="716"/>
        <v>1</v>
      </c>
      <c r="AI341" s="65">
        <f t="shared" ca="1" si="717"/>
        <v>1</v>
      </c>
      <c r="AJ341" s="65">
        <f t="shared" ca="1" si="718"/>
        <v>0</v>
      </c>
      <c r="AK341" s="65">
        <f t="shared" ca="1" si="719"/>
        <v>1</v>
      </c>
      <c r="AL341" s="66" t="str">
        <f t="shared" ca="1" si="720"/>
        <v>A</v>
      </c>
      <c r="AM341" s="66" t="str">
        <f t="shared" ca="1" si="721"/>
        <v>H-D</v>
      </c>
      <c r="AN341" s="65">
        <f t="shared" ca="1" si="722"/>
        <v>1</v>
      </c>
      <c r="AO341" s="65">
        <f t="shared" ca="1" si="723"/>
        <v>1</v>
      </c>
      <c r="AP341" s="65">
        <f t="shared" ca="1" si="724"/>
        <v>0</v>
      </c>
      <c r="AQ341" s="65">
        <f t="shared" ca="1" si="725"/>
        <v>0</v>
      </c>
      <c r="AR341" s="65">
        <f t="shared" ca="1" si="726"/>
        <v>0</v>
      </c>
      <c r="AS341" s="65">
        <f t="shared" ca="1" si="727"/>
        <v>0</v>
      </c>
      <c r="AT341" s="65">
        <f t="shared" ca="1" si="728"/>
        <v>0</v>
      </c>
    </row>
    <row r="342" spans="1:46" ht="18" customHeight="1" x14ac:dyDescent="0.25">
      <c r="A342" s="49" t="str">
        <f ca="1">CONCATENATE(B338,"-",B342)</f>
        <v>Leeds-All-4</v>
      </c>
      <c r="B342" s="38">
        <v>4</v>
      </c>
      <c r="C342" s="41">
        <f ca="1">VLOOKUP($B342,INDIRECT("data!$"&amp;H317&amp;"$3:$CZ$554"),$E317-3*(B316-1)+C$1,FALSE)</f>
        <v>43365</v>
      </c>
      <c r="D342" s="30" t="str">
        <f ca="1">VLOOKUP($B342,INDIRECT("data!$"&amp;H317&amp;"$3:$CZ$554"),$E317-3*(B316-1)+D$1,FALSE)</f>
        <v>Leeds</v>
      </c>
      <c r="E342" s="30" t="str">
        <f ca="1">VLOOKUP($B342,INDIRECT("data!$"&amp;H317&amp;"$3:$CZ$554"),$E317-3*(B316-1)+E$1,FALSE)</f>
        <v>Birmingham</v>
      </c>
      <c r="F342" s="29">
        <f ca="1">VLOOKUP($B342,INDIRECT("data!$"&amp;H317&amp;"$3:$CZ$554"),$E317-3*(B316-1)+F$1,FALSE)</f>
        <v>1</v>
      </c>
      <c r="G342" s="29">
        <f ca="1">VLOOKUP($B342,INDIRECT("data!$"&amp;H317&amp;"$3:$CZ$554"),$E317-3*(B316-1)+G$1,FALSE)</f>
        <v>2</v>
      </c>
      <c r="H342" s="15" t="str">
        <f ca="1">VLOOKUP($B342,INDIRECT("data!$"&amp;H317&amp;"$3:$CZ$554"),$E317-3*(B316-1)+H$1,FALSE)</f>
        <v>A</v>
      </c>
      <c r="I342" s="29">
        <f ca="1">VLOOKUP($B342,INDIRECT("data!$"&amp;H317&amp;"$3:$CZ$554"),$E317-3*(B316-1)+I$1,FALSE)</f>
        <v>0</v>
      </c>
      <c r="J342" s="29">
        <f ca="1">VLOOKUP($B342,INDIRECT("data!$"&amp;H317&amp;"$3:$CZ$554"),$E317-3*(B316-1)+J$1,FALSE)</f>
        <v>2</v>
      </c>
      <c r="K342" s="15" t="str">
        <f ca="1">VLOOKUP($B342,INDIRECT("data!$"&amp;H317&amp;"$3:$CZ$554"),$E317-3*(B316-1)+K$1,FALSE)</f>
        <v>A</v>
      </c>
      <c r="L342" s="30" t="str">
        <f ca="1">VLOOKUP($B342,INDIRECT("data!$"&amp;H317&amp;"$3:$CZ$554"),$E317-3*(B316-1)+L$1,FALSE)</f>
        <v>P Bankes</v>
      </c>
      <c r="M342" s="45">
        <f ca="1">VLOOKUP($B342,INDIRECT("data!$"&amp;H317&amp;"$3:$CZ$554"),$E317-3*(B316-1)+M$1,FALSE)</f>
        <v>17</v>
      </c>
      <c r="N342" s="45">
        <f ca="1">VLOOKUP($B342,INDIRECT("data!$"&amp;H317&amp;"$3:$CZ$554"),$E317-3*(B316-1)+N$1,FALSE)</f>
        <v>4</v>
      </c>
      <c r="O342" s="45">
        <f ca="1">VLOOKUP($B342,INDIRECT("data!$"&amp;H317&amp;"$3:$CZ$554"),$E317-3*(B316-1)+O$1,FALSE)</f>
        <v>5</v>
      </c>
      <c r="P342" s="45">
        <f ca="1">VLOOKUP($B342,INDIRECT("data!$"&amp;H317&amp;"$3:$CZ$554"),$E317-3*(B316-1)+P$1,FALSE)</f>
        <v>3</v>
      </c>
      <c r="Q342" s="45">
        <f ca="1">VLOOKUP($B342,INDIRECT("data!$"&amp;H317&amp;"$3:$CZ$554"),$E317-3*(B316-1)+Q$1,FALSE)</f>
        <v>13</v>
      </c>
      <c r="R342" s="45">
        <f ca="1">VLOOKUP($B342,INDIRECT("data!$"&amp;H317&amp;"$3:$CZ$554"),$E317-3*(B316-1)+R$1,FALSE)</f>
        <v>21</v>
      </c>
      <c r="S342" s="45">
        <f ca="1">VLOOKUP($B342,INDIRECT("data!$"&amp;H317&amp;"$3:$CZ$554"),$E317-3*(B316-1)+S$1,FALSE)</f>
        <v>7</v>
      </c>
      <c r="T342" s="45">
        <f ca="1">VLOOKUP($B342,INDIRECT("data!$"&amp;H317&amp;"$3:$CZ$554"),$E317-3*(B316-1)+T$1,FALSE)</f>
        <v>4</v>
      </c>
      <c r="U342" s="45">
        <f ca="1">VLOOKUP($B342,INDIRECT("data!$"&amp;H317&amp;"$3:$CZ$554"),$E317-3*(B316-1)+U$1,FALSE)</f>
        <v>2</v>
      </c>
      <c r="V342" s="45">
        <f ca="1">VLOOKUP($B342,INDIRECT("data!$"&amp;H317&amp;"$3:$CZ$554"),$E317-3*(B316-1)+V$1,FALSE)</f>
        <v>4</v>
      </c>
      <c r="W342" s="45">
        <f ca="1">VLOOKUP($B342,INDIRECT("data!$"&amp;H317&amp;"$3:$CZ$554"),$E317-3*(B316-1)+W$1,FALSE)</f>
        <v>0</v>
      </c>
      <c r="X342" s="45">
        <f ca="1">VLOOKUP($B342,INDIRECT("data!$"&amp;H317&amp;"$3:$CZ$554"),$E317-3*(B316-1)+X$1,FALSE)</f>
        <v>0</v>
      </c>
      <c r="Y342" s="47">
        <f ca="1">VLOOKUP($B342,INDIRECT("data!$"&amp;H317&amp;"$3:$CZ$554"),$E317-3*(B316-1)+Y$1,FALSE)</f>
        <v>1.8</v>
      </c>
      <c r="Z342" s="47">
        <f ca="1">VLOOKUP($B342,INDIRECT("data!$"&amp;H317&amp;"$3:$CZ$554"),$E317-3*(B316-1)+Z$1,FALSE)</f>
        <v>3.75</v>
      </c>
      <c r="AA342" s="47">
        <f ca="1">VLOOKUP($B342,INDIRECT("data!$"&amp;H317&amp;"$3:$CZ$554"),$E317-3*(B316-1)+AA$1,FALSE)</f>
        <v>5</v>
      </c>
      <c r="AB342" s="47">
        <f ca="1">VLOOKUP($B342,INDIRECT("data!$"&amp;H317&amp;"$3:$CZ$554"),$E317-3*(B316-1)+AB$1,FALSE)</f>
        <v>1.85</v>
      </c>
      <c r="AC342" s="47">
        <f ca="1">VLOOKUP($B342,INDIRECT("data!$"&amp;H317&amp;"$3:$CZ$554"),$E317-3*(B316-1)+AC$1,FALSE)</f>
        <v>3.54</v>
      </c>
      <c r="AD342" s="47">
        <f ca="1">VLOOKUP($B342,INDIRECT("data!$"&amp;H317&amp;"$3:$CZ$554"),$E317-3*(B316-1)+AD$1,FALSE)</f>
        <v>4.88</v>
      </c>
      <c r="AE342" s="47">
        <f ca="1">VLOOKUP($B342,INDIRECT("data!$"&amp;H317&amp;"$3:$CZ$554"),$E317-3*(B316-1)+AE$1,FALSE)</f>
        <v>1.96</v>
      </c>
      <c r="AF342" s="47">
        <f ca="1">VLOOKUP($B342,INDIRECT("data!$"&amp;H317&amp;"$3:$CZ$554"),$E317-3*(B316-1)+AF$1,FALSE)</f>
        <v>1.83</v>
      </c>
      <c r="AG342" s="65">
        <f t="shared" ca="1" si="715"/>
        <v>3</v>
      </c>
      <c r="AH342" s="65">
        <f t="shared" ca="1" si="716"/>
        <v>2</v>
      </c>
      <c r="AI342" s="65">
        <f t="shared" ca="1" si="717"/>
        <v>1</v>
      </c>
      <c r="AJ342" s="65">
        <f t="shared" ca="1" si="718"/>
        <v>1</v>
      </c>
      <c r="AK342" s="65">
        <f t="shared" ca="1" si="719"/>
        <v>0</v>
      </c>
      <c r="AL342" s="66" t="str">
        <f t="shared" ca="1" si="720"/>
        <v>H</v>
      </c>
      <c r="AM342" s="66" t="str">
        <f t="shared" ca="1" si="721"/>
        <v>A-A</v>
      </c>
      <c r="AN342" s="65">
        <f t="shared" ca="1" si="722"/>
        <v>1</v>
      </c>
      <c r="AO342" s="65">
        <f t="shared" ca="1" si="723"/>
        <v>0</v>
      </c>
      <c r="AP342" s="65">
        <f t="shared" ca="1" si="724"/>
        <v>1</v>
      </c>
      <c r="AQ342" s="65">
        <f t="shared" ca="1" si="725"/>
        <v>0</v>
      </c>
      <c r="AR342" s="65">
        <f t="shared" ca="1" si="726"/>
        <v>0</v>
      </c>
      <c r="AS342" s="65">
        <f t="shared" ca="1" si="727"/>
        <v>0</v>
      </c>
      <c r="AT342" s="65">
        <f t="shared" ca="1" si="728"/>
        <v>0</v>
      </c>
    </row>
    <row r="343" spans="1:46" ht="18" customHeight="1" x14ac:dyDescent="0.25">
      <c r="A343" s="49" t="str">
        <f ca="1">CONCATENATE(B338,"-",B343)</f>
        <v>Leeds-All-5</v>
      </c>
      <c r="B343" s="38">
        <v>5</v>
      </c>
      <c r="C343" s="41">
        <f ca="1">VLOOKUP($B343,INDIRECT("data!$"&amp;H317&amp;"$3:$CZ$554"),$E317-3*(B316-1)+C$1,FALSE)</f>
        <v>43361</v>
      </c>
      <c r="D343" s="30" t="str">
        <f ca="1">VLOOKUP($B343,INDIRECT("data!$"&amp;H317&amp;"$3:$CZ$554"),$E317-3*(B316-1)+D$1,FALSE)</f>
        <v>Leeds</v>
      </c>
      <c r="E343" s="30" t="str">
        <f ca="1">VLOOKUP($B343,INDIRECT("data!$"&amp;H317&amp;"$3:$CZ$554"),$E317-3*(B316-1)+E$1,FALSE)</f>
        <v>Preston</v>
      </c>
      <c r="F343" s="29">
        <f ca="1">VLOOKUP($B343,INDIRECT("data!$"&amp;H317&amp;"$3:$CZ$554"),$E317-3*(B316-1)+F$1,FALSE)</f>
        <v>3</v>
      </c>
      <c r="G343" s="29">
        <f ca="1">VLOOKUP($B343,INDIRECT("data!$"&amp;H317&amp;"$3:$CZ$554"),$E317-3*(B316-1)+G$1,FALSE)</f>
        <v>0</v>
      </c>
      <c r="H343" s="15" t="str">
        <f ca="1">VLOOKUP($B343,INDIRECT("data!$"&amp;H317&amp;"$3:$CZ$554"),$E317-3*(B316-1)+H$1,FALSE)</f>
        <v>H</v>
      </c>
      <c r="I343" s="29">
        <f ca="1">VLOOKUP($B343,INDIRECT("data!$"&amp;H317&amp;"$3:$CZ$554"),$E317-3*(B316-1)+I$1,FALSE)</f>
        <v>1</v>
      </c>
      <c r="J343" s="29">
        <f ca="1">VLOOKUP($B343,INDIRECT("data!$"&amp;H317&amp;"$3:$CZ$554"),$E317-3*(B316-1)+J$1,FALSE)</f>
        <v>0</v>
      </c>
      <c r="K343" s="15" t="str">
        <f ca="1">VLOOKUP($B343,INDIRECT("data!$"&amp;H317&amp;"$3:$CZ$554"),$E317-3*(B316-1)+K$1,FALSE)</f>
        <v>H</v>
      </c>
      <c r="L343" s="30" t="str">
        <f ca="1">VLOOKUP($B343,INDIRECT("data!$"&amp;H317&amp;"$3:$CZ$554"),$E317-3*(B316-1)+L$1,FALSE)</f>
        <v>G Eltringham</v>
      </c>
      <c r="M343" s="45">
        <f ca="1">VLOOKUP($B343,INDIRECT("data!$"&amp;H317&amp;"$3:$CZ$554"),$E317-3*(B316-1)+M$1,FALSE)</f>
        <v>17</v>
      </c>
      <c r="N343" s="45">
        <f ca="1">VLOOKUP($B343,INDIRECT("data!$"&amp;H317&amp;"$3:$CZ$554"),$E317-3*(B316-1)+N$1,FALSE)</f>
        <v>5</v>
      </c>
      <c r="O343" s="45">
        <f ca="1">VLOOKUP($B343,INDIRECT("data!$"&amp;H317&amp;"$3:$CZ$554"),$E317-3*(B316-1)+O$1,FALSE)</f>
        <v>5</v>
      </c>
      <c r="P343" s="45">
        <f ca="1">VLOOKUP($B343,INDIRECT("data!$"&amp;H317&amp;"$3:$CZ$554"),$E317-3*(B316-1)+P$1,FALSE)</f>
        <v>3</v>
      </c>
      <c r="Q343" s="45">
        <f ca="1">VLOOKUP($B343,INDIRECT("data!$"&amp;H317&amp;"$3:$CZ$554"),$E317-3*(B316-1)+Q$1,FALSE)</f>
        <v>12</v>
      </c>
      <c r="R343" s="45">
        <f ca="1">VLOOKUP($B343,INDIRECT("data!$"&amp;H317&amp;"$3:$CZ$554"),$E317-3*(B316-1)+R$1,FALSE)</f>
        <v>12</v>
      </c>
      <c r="S343" s="45">
        <f ca="1">VLOOKUP($B343,INDIRECT("data!$"&amp;H317&amp;"$3:$CZ$554"),$E317-3*(B316-1)+S$1,FALSE)</f>
        <v>4</v>
      </c>
      <c r="T343" s="45">
        <f ca="1">VLOOKUP($B343,INDIRECT("data!$"&amp;H317&amp;"$3:$CZ$554"),$E317-3*(B316-1)+T$1,FALSE)</f>
        <v>3</v>
      </c>
      <c r="U343" s="45">
        <f ca="1">VLOOKUP($B343,INDIRECT("data!$"&amp;H317&amp;"$3:$CZ$554"),$E317-3*(B316-1)+U$1,FALSE)</f>
        <v>1</v>
      </c>
      <c r="V343" s="45">
        <f ca="1">VLOOKUP($B343,INDIRECT("data!$"&amp;H317&amp;"$3:$CZ$554"),$E317-3*(B316-1)+V$1,FALSE)</f>
        <v>2</v>
      </c>
      <c r="W343" s="45">
        <f ca="1">VLOOKUP($B343,INDIRECT("data!$"&amp;H317&amp;"$3:$CZ$554"),$E317-3*(B316-1)+W$1,FALSE)</f>
        <v>0</v>
      </c>
      <c r="X343" s="45">
        <f ca="1">VLOOKUP($B343,INDIRECT("data!$"&amp;H317&amp;"$3:$CZ$554"),$E317-3*(B316-1)+X$1,FALSE)</f>
        <v>0</v>
      </c>
      <c r="Y343" s="47">
        <f ca="1">VLOOKUP($B343,INDIRECT("data!$"&amp;H317&amp;"$3:$CZ$554"),$E317-3*(B316-1)+Y$1,FALSE)</f>
        <v>2</v>
      </c>
      <c r="Z343" s="47">
        <f ca="1">VLOOKUP($B343,INDIRECT("data!$"&amp;H317&amp;"$3:$CZ$554"),$E317-3*(B316-1)+Z$1,FALSE)</f>
        <v>3.4</v>
      </c>
      <c r="AA343" s="47">
        <f ca="1">VLOOKUP($B343,INDIRECT("data!$"&amp;H317&amp;"$3:$CZ$554"),$E317-3*(B316-1)+AA$1,FALSE)</f>
        <v>4.33</v>
      </c>
      <c r="AB343" s="47">
        <f ca="1">VLOOKUP($B343,INDIRECT("data!$"&amp;H317&amp;"$3:$CZ$554"),$E317-3*(B316-1)+AB$1,FALSE)</f>
        <v>2</v>
      </c>
      <c r="AC343" s="47">
        <f ca="1">VLOOKUP($B343,INDIRECT("data!$"&amp;H317&amp;"$3:$CZ$554"),$E317-3*(B316-1)+AC$1,FALSE)</f>
        <v>3.31</v>
      </c>
      <c r="AD343" s="47">
        <f ca="1">VLOOKUP($B343,INDIRECT("data!$"&amp;H317&amp;"$3:$CZ$554"),$E317-3*(B316-1)+AD$1,FALSE)</f>
        <v>4.42</v>
      </c>
      <c r="AE343" s="47">
        <f ca="1">VLOOKUP($B343,INDIRECT("data!$"&amp;H317&amp;"$3:$CZ$554"),$E317-3*(B316-1)+AE$1,FALSE)</f>
        <v>2.0099999999999998</v>
      </c>
      <c r="AF343" s="47">
        <f ca="1">VLOOKUP($B343,INDIRECT("data!$"&amp;H317&amp;"$3:$CZ$554"),$E317-3*(B316-1)+AF$1,FALSE)</f>
        <v>1.79</v>
      </c>
      <c r="AG343" s="65">
        <f t="shared" ca="1" si="715"/>
        <v>3</v>
      </c>
      <c r="AH343" s="65">
        <f t="shared" ca="1" si="716"/>
        <v>1</v>
      </c>
      <c r="AI343" s="65">
        <f t="shared" ca="1" si="717"/>
        <v>2</v>
      </c>
      <c r="AJ343" s="65">
        <f t="shared" ca="1" si="718"/>
        <v>2</v>
      </c>
      <c r="AK343" s="65">
        <f t="shared" ca="1" si="719"/>
        <v>0</v>
      </c>
      <c r="AL343" s="66" t="str">
        <f t="shared" ca="1" si="720"/>
        <v>H</v>
      </c>
      <c r="AM343" s="66" t="str">
        <f t="shared" ca="1" si="721"/>
        <v>H-H</v>
      </c>
      <c r="AN343" s="65">
        <f t="shared" ca="1" si="722"/>
        <v>0</v>
      </c>
      <c r="AO343" s="65">
        <f t="shared" ca="1" si="723"/>
        <v>1</v>
      </c>
      <c r="AP343" s="65">
        <f t="shared" ca="1" si="724"/>
        <v>0</v>
      </c>
      <c r="AQ343" s="65">
        <f t="shared" ca="1" si="725"/>
        <v>1</v>
      </c>
      <c r="AR343" s="65">
        <f t="shared" ca="1" si="726"/>
        <v>0</v>
      </c>
      <c r="AS343" s="65">
        <f t="shared" ca="1" si="727"/>
        <v>1</v>
      </c>
      <c r="AT343" s="65">
        <f t="shared" ca="1" si="728"/>
        <v>0</v>
      </c>
    </row>
    <row r="344" spans="1:46" ht="18" customHeight="1" x14ac:dyDescent="0.25">
      <c r="A344" s="49" t="str">
        <f ca="1">CONCATENATE(B338,"-",B344)</f>
        <v>Leeds-All-6</v>
      </c>
      <c r="B344" s="38">
        <v>6</v>
      </c>
      <c r="C344" s="41">
        <f ca="1">VLOOKUP($B344,INDIRECT("data!$"&amp;H317&amp;"$3:$CZ$554"),$E317-3*(B316-1)+C$1,FALSE)</f>
        <v>43358</v>
      </c>
      <c r="D344" s="30" t="str">
        <f ca="1">VLOOKUP($B344,INDIRECT("data!$"&amp;H317&amp;"$3:$CZ$554"),$E317-3*(B316-1)+D$1,FALSE)</f>
        <v>Millwall</v>
      </c>
      <c r="E344" s="30" t="str">
        <f ca="1">VLOOKUP($B344,INDIRECT("data!$"&amp;H317&amp;"$3:$CZ$554"),$E317-3*(B316-1)+E$1,FALSE)</f>
        <v>Leeds</v>
      </c>
      <c r="F344" s="29">
        <f ca="1">VLOOKUP($B344,INDIRECT("data!$"&amp;H317&amp;"$3:$CZ$554"),$E317-3*(B316-1)+F$1,FALSE)</f>
        <v>1</v>
      </c>
      <c r="G344" s="29">
        <f ca="1">VLOOKUP($B344,INDIRECT("data!$"&amp;H317&amp;"$3:$CZ$554"),$E317-3*(B316-1)+G$1,FALSE)</f>
        <v>1</v>
      </c>
      <c r="H344" s="15" t="str">
        <f ca="1">VLOOKUP($B344,INDIRECT("data!$"&amp;H317&amp;"$3:$CZ$554"),$E317-3*(B316-1)+H$1,FALSE)</f>
        <v>D</v>
      </c>
      <c r="I344" s="29">
        <f ca="1">VLOOKUP($B344,INDIRECT("data!$"&amp;H317&amp;"$3:$CZ$554"),$E317-3*(B316-1)+I$1,FALSE)</f>
        <v>0</v>
      </c>
      <c r="J344" s="29">
        <f ca="1">VLOOKUP($B344,INDIRECT("data!$"&amp;H317&amp;"$3:$CZ$554"),$E317-3*(B316-1)+J$1,FALSE)</f>
        <v>0</v>
      </c>
      <c r="K344" s="15" t="str">
        <f ca="1">VLOOKUP($B344,INDIRECT("data!$"&amp;H317&amp;"$3:$CZ$554"),$E317-3*(B316-1)+K$1,FALSE)</f>
        <v>D</v>
      </c>
      <c r="L344" s="30" t="str">
        <f ca="1">VLOOKUP($B344,INDIRECT("data!$"&amp;H317&amp;"$3:$CZ$554"),$E317-3*(B316-1)+L$1,FALSE)</f>
        <v>C Kavanagh</v>
      </c>
      <c r="M344" s="45">
        <f ca="1">VLOOKUP($B344,INDIRECT("data!$"&amp;H317&amp;"$3:$CZ$554"),$E317-3*(B316-1)+M$1,FALSE)</f>
        <v>16</v>
      </c>
      <c r="N344" s="45">
        <f ca="1">VLOOKUP($B344,INDIRECT("data!$"&amp;H317&amp;"$3:$CZ$554"),$E317-3*(B316-1)+N$1,FALSE)</f>
        <v>11</v>
      </c>
      <c r="O344" s="45">
        <f ca="1">VLOOKUP($B344,INDIRECT("data!$"&amp;H317&amp;"$3:$CZ$554"),$E317-3*(B316-1)+O$1,FALSE)</f>
        <v>2</v>
      </c>
      <c r="P344" s="45">
        <f ca="1">VLOOKUP($B344,INDIRECT("data!$"&amp;H317&amp;"$3:$CZ$554"),$E317-3*(B316-1)+P$1,FALSE)</f>
        <v>4</v>
      </c>
      <c r="Q344" s="45">
        <f ca="1">VLOOKUP($B344,INDIRECT("data!$"&amp;H317&amp;"$3:$CZ$554"),$E317-3*(B316-1)+Q$1,FALSE)</f>
        <v>14</v>
      </c>
      <c r="R344" s="45">
        <f ca="1">VLOOKUP($B344,INDIRECT("data!$"&amp;H317&amp;"$3:$CZ$554"),$E317-3*(B316-1)+R$1,FALSE)</f>
        <v>7</v>
      </c>
      <c r="S344" s="45">
        <f ca="1">VLOOKUP($B344,INDIRECT("data!$"&amp;H317&amp;"$3:$CZ$554"),$E317-3*(B316-1)+S$1,FALSE)</f>
        <v>6</v>
      </c>
      <c r="T344" s="45">
        <f ca="1">VLOOKUP($B344,INDIRECT("data!$"&amp;H317&amp;"$3:$CZ$554"),$E317-3*(B316-1)+T$1,FALSE)</f>
        <v>4</v>
      </c>
      <c r="U344" s="45">
        <f ca="1">VLOOKUP($B344,INDIRECT("data!$"&amp;H317&amp;"$3:$CZ$554"),$E317-3*(B316-1)+U$1,FALSE)</f>
        <v>1</v>
      </c>
      <c r="V344" s="45">
        <f ca="1">VLOOKUP($B344,INDIRECT("data!$"&amp;H317&amp;"$3:$CZ$554"),$E317-3*(B316-1)+V$1,FALSE)</f>
        <v>0</v>
      </c>
      <c r="W344" s="45">
        <f ca="1">VLOOKUP($B344,INDIRECT("data!$"&amp;H317&amp;"$3:$CZ$554"),$E317-3*(B316-1)+W$1,FALSE)</f>
        <v>0</v>
      </c>
      <c r="X344" s="45">
        <f ca="1">VLOOKUP($B344,INDIRECT("data!$"&amp;H317&amp;"$3:$CZ$554"),$E317-3*(B316-1)+X$1,FALSE)</f>
        <v>0</v>
      </c>
      <c r="Y344" s="47">
        <f ca="1">VLOOKUP($B344,INDIRECT("data!$"&amp;H317&amp;"$3:$CZ$554"),$E317-3*(B316-1)+Y$1,FALSE)</f>
        <v>3</v>
      </c>
      <c r="Z344" s="47">
        <f ca="1">VLOOKUP($B344,INDIRECT("data!$"&amp;H317&amp;"$3:$CZ$554"),$E317-3*(B316-1)+Z$1,FALSE)</f>
        <v>3.4</v>
      </c>
      <c r="AA344" s="47">
        <f ca="1">VLOOKUP($B344,INDIRECT("data!$"&amp;H317&amp;"$3:$CZ$554"),$E317-3*(B316-1)+AA$1,FALSE)</f>
        <v>2.5</v>
      </c>
      <c r="AB344" s="47">
        <f ca="1">VLOOKUP($B344,INDIRECT("data!$"&amp;H317&amp;"$3:$CZ$554"),$E317-3*(B316-1)+AB$1,FALSE)</f>
        <v>2.95</v>
      </c>
      <c r="AC344" s="47">
        <f ca="1">VLOOKUP($B344,INDIRECT("data!$"&amp;H317&amp;"$3:$CZ$554"),$E317-3*(B316-1)+AC$1,FALSE)</f>
        <v>3.39</v>
      </c>
      <c r="AD344" s="47">
        <f ca="1">VLOOKUP($B344,INDIRECT("data!$"&amp;H317&amp;"$3:$CZ$554"),$E317-3*(B316-1)+AD$1,FALSE)</f>
        <v>2.5299999999999998</v>
      </c>
      <c r="AE344" s="47">
        <f ca="1">VLOOKUP($B344,INDIRECT("data!$"&amp;H317&amp;"$3:$CZ$554"),$E317-3*(B316-1)+AE$1,FALSE)</f>
        <v>1.95</v>
      </c>
      <c r="AF344" s="47">
        <f ca="1">VLOOKUP($B344,INDIRECT("data!$"&amp;H317&amp;"$3:$CZ$554"),$E317-3*(B316-1)+AF$1,FALSE)</f>
        <v>1.84</v>
      </c>
      <c r="AG344" s="65">
        <f t="shared" ca="1" si="715"/>
        <v>2</v>
      </c>
      <c r="AH344" s="65">
        <f t="shared" ca="1" si="716"/>
        <v>0</v>
      </c>
      <c r="AI344" s="65">
        <f t="shared" ca="1" si="717"/>
        <v>2</v>
      </c>
      <c r="AJ344" s="65">
        <f t="shared" ca="1" si="718"/>
        <v>1</v>
      </c>
      <c r="AK344" s="65">
        <f t="shared" ca="1" si="719"/>
        <v>1</v>
      </c>
      <c r="AL344" s="66" t="str">
        <f t="shared" ca="1" si="720"/>
        <v>D</v>
      </c>
      <c r="AM344" s="66" t="str">
        <f t="shared" ca="1" si="721"/>
        <v>D-D</v>
      </c>
      <c r="AN344" s="65">
        <f t="shared" ca="1" si="722"/>
        <v>1</v>
      </c>
      <c r="AO344" s="65">
        <f t="shared" ca="1" si="723"/>
        <v>0</v>
      </c>
      <c r="AP344" s="65">
        <f t="shared" ca="1" si="724"/>
        <v>0</v>
      </c>
      <c r="AQ344" s="65">
        <f t="shared" ca="1" si="725"/>
        <v>0</v>
      </c>
      <c r="AR344" s="65">
        <f t="shared" ca="1" si="726"/>
        <v>0</v>
      </c>
      <c r="AS344" s="65">
        <f t="shared" ca="1" si="727"/>
        <v>0</v>
      </c>
      <c r="AT344" s="65">
        <f t="shared" ca="1" si="728"/>
        <v>0</v>
      </c>
    </row>
    <row r="345" spans="1:46" ht="18" customHeight="1" x14ac:dyDescent="0.25">
      <c r="A345" s="49" t="str">
        <f ca="1">CONCATENATE(B338,"-",B345)</f>
        <v>Leeds-All-7</v>
      </c>
      <c r="B345" s="38">
        <v>7</v>
      </c>
      <c r="C345" s="41">
        <f ca="1">VLOOKUP($B345,INDIRECT("data!$"&amp;H317&amp;"$3:$CZ$554"),$E317-3*(B316-1)+C$1,FALSE)</f>
        <v>43343</v>
      </c>
      <c r="D345" s="30" t="str">
        <f ca="1">VLOOKUP($B345,INDIRECT("data!$"&amp;H317&amp;"$3:$CZ$554"),$E317-3*(B316-1)+D$1,FALSE)</f>
        <v>Leeds</v>
      </c>
      <c r="E345" s="30" t="str">
        <f ca="1">VLOOKUP($B345,INDIRECT("data!$"&amp;H317&amp;"$3:$CZ$554"),$E317-3*(B316-1)+E$1,FALSE)</f>
        <v>Middlesbrough</v>
      </c>
      <c r="F345" s="29">
        <f ca="1">VLOOKUP($B345,INDIRECT("data!$"&amp;H317&amp;"$3:$CZ$554"),$E317-3*(B316-1)+F$1,FALSE)</f>
        <v>0</v>
      </c>
      <c r="G345" s="29">
        <f ca="1">VLOOKUP($B345,INDIRECT("data!$"&amp;H317&amp;"$3:$CZ$554"),$E317-3*(B316-1)+G$1,FALSE)</f>
        <v>0</v>
      </c>
      <c r="H345" s="15" t="str">
        <f ca="1">VLOOKUP($B345,INDIRECT("data!$"&amp;H317&amp;"$3:$CZ$554"),$E317-3*(B316-1)+H$1,FALSE)</f>
        <v>D</v>
      </c>
      <c r="I345" s="29">
        <f ca="1">VLOOKUP($B345,INDIRECT("data!$"&amp;H317&amp;"$3:$CZ$554"),$E317-3*(B316-1)+I$1,FALSE)</f>
        <v>0</v>
      </c>
      <c r="J345" s="29">
        <f ca="1">VLOOKUP($B345,INDIRECT("data!$"&amp;H317&amp;"$3:$CZ$554"),$E317-3*(B316-1)+J$1,FALSE)</f>
        <v>0</v>
      </c>
      <c r="K345" s="15" t="str">
        <f ca="1">VLOOKUP($B345,INDIRECT("data!$"&amp;H317&amp;"$3:$CZ$554"),$E317-3*(B316-1)+K$1,FALSE)</f>
        <v>D</v>
      </c>
      <c r="L345" s="30" t="str">
        <f ca="1">VLOOKUP($B345,INDIRECT("data!$"&amp;H317&amp;"$3:$CZ$554"),$E317-3*(B316-1)+L$1,FALSE)</f>
        <v>T Robinson</v>
      </c>
      <c r="M345" s="45">
        <f ca="1">VLOOKUP($B345,INDIRECT("data!$"&amp;H317&amp;"$3:$CZ$554"),$E317-3*(B316-1)+M$1,FALSE)</f>
        <v>11</v>
      </c>
      <c r="N345" s="45">
        <f ca="1">VLOOKUP($B345,INDIRECT("data!$"&amp;H317&amp;"$3:$CZ$554"),$E317-3*(B316-1)+N$1,FALSE)</f>
        <v>9</v>
      </c>
      <c r="O345" s="45">
        <f ca="1">VLOOKUP($B345,INDIRECT("data!$"&amp;H317&amp;"$3:$CZ$554"),$E317-3*(B316-1)+O$1,FALSE)</f>
        <v>3</v>
      </c>
      <c r="P345" s="45">
        <f ca="1">VLOOKUP($B345,INDIRECT("data!$"&amp;H317&amp;"$3:$CZ$554"),$E317-3*(B316-1)+P$1,FALSE)</f>
        <v>3</v>
      </c>
      <c r="Q345" s="45">
        <f ca="1">VLOOKUP($B345,INDIRECT("data!$"&amp;H317&amp;"$3:$CZ$554"),$E317-3*(B316-1)+Q$1,FALSE)</f>
        <v>11</v>
      </c>
      <c r="R345" s="45">
        <f ca="1">VLOOKUP($B345,INDIRECT("data!$"&amp;H317&amp;"$3:$CZ$554"),$E317-3*(B316-1)+R$1,FALSE)</f>
        <v>16</v>
      </c>
      <c r="S345" s="45">
        <f ca="1">VLOOKUP($B345,INDIRECT("data!$"&amp;H317&amp;"$3:$CZ$554"),$E317-3*(B316-1)+S$1,FALSE)</f>
        <v>6</v>
      </c>
      <c r="T345" s="45">
        <f ca="1">VLOOKUP($B345,INDIRECT("data!$"&amp;H317&amp;"$3:$CZ$554"),$E317-3*(B316-1)+T$1,FALSE)</f>
        <v>5</v>
      </c>
      <c r="U345" s="45">
        <f ca="1">VLOOKUP($B345,INDIRECT("data!$"&amp;H317&amp;"$3:$CZ$554"),$E317-3*(B316-1)+U$1,FALSE)</f>
        <v>4</v>
      </c>
      <c r="V345" s="45">
        <f ca="1">VLOOKUP($B345,INDIRECT("data!$"&amp;H317&amp;"$3:$CZ$554"),$E317-3*(B316-1)+V$1,FALSE)</f>
        <v>4</v>
      </c>
      <c r="W345" s="45">
        <f ca="1">VLOOKUP($B345,INDIRECT("data!$"&amp;H317&amp;"$3:$CZ$554"),$E317-3*(B316-1)+W$1,FALSE)</f>
        <v>0</v>
      </c>
      <c r="X345" s="45">
        <f ca="1">VLOOKUP($B345,INDIRECT("data!$"&amp;H317&amp;"$3:$CZ$554"),$E317-3*(B316-1)+X$1,FALSE)</f>
        <v>0</v>
      </c>
      <c r="Y345" s="47">
        <f ca="1">VLOOKUP($B345,INDIRECT("data!$"&amp;H317&amp;"$3:$CZ$554"),$E317-3*(B316-1)+Y$1,FALSE)</f>
        <v>2.2000000000000002</v>
      </c>
      <c r="Z345" s="47">
        <f ca="1">VLOOKUP($B345,INDIRECT("data!$"&amp;H317&amp;"$3:$CZ$554"),$E317-3*(B316-1)+Z$1,FALSE)</f>
        <v>3.5</v>
      </c>
      <c r="AA345" s="47">
        <f ca="1">VLOOKUP($B345,INDIRECT("data!$"&amp;H317&amp;"$3:$CZ$554"),$E317-3*(B316-1)+AA$1,FALSE)</f>
        <v>3.5</v>
      </c>
      <c r="AB345" s="47">
        <f ca="1">VLOOKUP($B345,INDIRECT("data!$"&amp;H317&amp;"$3:$CZ$554"),$E317-3*(B316-1)+AB$1,FALSE)</f>
        <v>2.2599999999999998</v>
      </c>
      <c r="AC345" s="47">
        <f ca="1">VLOOKUP($B345,INDIRECT("data!$"&amp;H317&amp;"$3:$CZ$554"),$E317-3*(B316-1)+AC$1,FALSE)</f>
        <v>3.41</v>
      </c>
      <c r="AD345" s="47">
        <f ca="1">VLOOKUP($B345,INDIRECT("data!$"&amp;H317&amp;"$3:$CZ$554"),$E317-3*(B316-1)+AD$1,FALSE)</f>
        <v>3.46</v>
      </c>
      <c r="AE345" s="47">
        <f ca="1">VLOOKUP($B345,INDIRECT("data!$"&amp;H317&amp;"$3:$CZ$554"),$E317-3*(B316-1)+AE$1,FALSE)</f>
        <v>1.95</v>
      </c>
      <c r="AF345" s="47">
        <f ca="1">VLOOKUP($B345,INDIRECT("data!$"&amp;H317&amp;"$3:$CZ$554"),$E317-3*(B316-1)+AF$1,FALSE)</f>
        <v>1.84</v>
      </c>
      <c r="AG345" s="65">
        <f t="shared" ca="1" si="715"/>
        <v>0</v>
      </c>
      <c r="AH345" s="65">
        <f t="shared" ca="1" si="716"/>
        <v>0</v>
      </c>
      <c r="AI345" s="65">
        <f t="shared" ca="1" si="717"/>
        <v>0</v>
      </c>
      <c r="AJ345" s="65">
        <f t="shared" ca="1" si="718"/>
        <v>0</v>
      </c>
      <c r="AK345" s="65">
        <f t="shared" ca="1" si="719"/>
        <v>0</v>
      </c>
      <c r="AL345" s="66" t="str">
        <f t="shared" ca="1" si="720"/>
        <v>D</v>
      </c>
      <c r="AM345" s="66" t="str">
        <f t="shared" ca="1" si="721"/>
        <v>D-D</v>
      </c>
      <c r="AN345" s="65">
        <f t="shared" ca="1" si="722"/>
        <v>0</v>
      </c>
      <c r="AO345" s="65">
        <f t="shared" ca="1" si="723"/>
        <v>0</v>
      </c>
      <c r="AP345" s="65">
        <f t="shared" ca="1" si="724"/>
        <v>0</v>
      </c>
      <c r="AQ345" s="65">
        <f t="shared" ca="1" si="725"/>
        <v>0</v>
      </c>
      <c r="AR345" s="65">
        <f t="shared" ca="1" si="726"/>
        <v>0</v>
      </c>
      <c r="AS345" s="65">
        <f t="shared" ca="1" si="727"/>
        <v>0</v>
      </c>
      <c r="AT345" s="65">
        <f t="shared" ca="1" si="728"/>
        <v>0</v>
      </c>
    </row>
    <row r="346" spans="1:46" ht="18" customHeight="1" x14ac:dyDescent="0.25">
      <c r="A346" s="49" t="str">
        <f ca="1">CONCATENATE(B338,"-",B346)</f>
        <v>Leeds-All-8</v>
      </c>
      <c r="B346" s="38">
        <v>8</v>
      </c>
      <c r="C346" s="41">
        <f ca="1">VLOOKUP($B346,INDIRECT("data!$"&amp;H317&amp;"$3:$CZ$554"),$E317-3*(B316-1)+C$1,FALSE)</f>
        <v>43337</v>
      </c>
      <c r="D346" s="30" t="str">
        <f ca="1">VLOOKUP($B346,INDIRECT("data!$"&amp;H317&amp;"$3:$CZ$554"),$E317-3*(B316-1)+D$1,FALSE)</f>
        <v>Norwich</v>
      </c>
      <c r="E346" s="30" t="str">
        <f ca="1">VLOOKUP($B346,INDIRECT("data!$"&amp;H317&amp;"$3:$CZ$554"),$E317-3*(B316-1)+E$1,FALSE)</f>
        <v>Leeds</v>
      </c>
      <c r="F346" s="29">
        <f ca="1">VLOOKUP($B346,INDIRECT("data!$"&amp;H317&amp;"$3:$CZ$554"),$E317-3*(B316-1)+F$1,FALSE)</f>
        <v>0</v>
      </c>
      <c r="G346" s="29">
        <f ca="1">VLOOKUP($B346,INDIRECT("data!$"&amp;H317&amp;"$3:$CZ$554"),$E317-3*(B316-1)+G$1,FALSE)</f>
        <v>3</v>
      </c>
      <c r="H346" s="15" t="str">
        <f ca="1">VLOOKUP($B346,INDIRECT("data!$"&amp;H317&amp;"$3:$CZ$554"),$E317-3*(B316-1)+H$1,FALSE)</f>
        <v>A</v>
      </c>
      <c r="I346" s="29">
        <f ca="1">VLOOKUP($B346,INDIRECT("data!$"&amp;H317&amp;"$3:$CZ$554"),$E317-3*(B316-1)+I$1,FALSE)</f>
        <v>0</v>
      </c>
      <c r="J346" s="29">
        <f ca="1">VLOOKUP($B346,INDIRECT("data!$"&amp;H317&amp;"$3:$CZ$554"),$E317-3*(B316-1)+J$1,FALSE)</f>
        <v>2</v>
      </c>
      <c r="K346" s="15" t="str">
        <f ca="1">VLOOKUP($B346,INDIRECT("data!$"&amp;H317&amp;"$3:$CZ$554"),$E317-3*(B316-1)+K$1,FALSE)</f>
        <v>A</v>
      </c>
      <c r="L346" s="30" t="str">
        <f ca="1">VLOOKUP($B346,INDIRECT("data!$"&amp;H317&amp;"$3:$CZ$554"),$E317-3*(B316-1)+L$1,FALSE)</f>
        <v>S Hooper</v>
      </c>
      <c r="M346" s="45">
        <f ca="1">VLOOKUP($B346,INDIRECT("data!$"&amp;H317&amp;"$3:$CZ$554"),$E317-3*(B316-1)+M$1,FALSE)</f>
        <v>10</v>
      </c>
      <c r="N346" s="45">
        <f ca="1">VLOOKUP($B346,INDIRECT("data!$"&amp;H317&amp;"$3:$CZ$554"),$E317-3*(B316-1)+N$1,FALSE)</f>
        <v>12</v>
      </c>
      <c r="O346" s="45">
        <f ca="1">VLOOKUP($B346,INDIRECT("data!$"&amp;H317&amp;"$3:$CZ$554"),$E317-3*(B316-1)+O$1,FALSE)</f>
        <v>2</v>
      </c>
      <c r="P346" s="45">
        <f ca="1">VLOOKUP($B346,INDIRECT("data!$"&amp;H317&amp;"$3:$CZ$554"),$E317-3*(B316-1)+P$1,FALSE)</f>
        <v>5</v>
      </c>
      <c r="Q346" s="45">
        <f ca="1">VLOOKUP($B346,INDIRECT("data!$"&amp;H317&amp;"$3:$CZ$554"),$E317-3*(B316-1)+Q$1,FALSE)</f>
        <v>13</v>
      </c>
      <c r="R346" s="45">
        <f ca="1">VLOOKUP($B346,INDIRECT("data!$"&amp;H317&amp;"$3:$CZ$554"),$E317-3*(B316-1)+R$1,FALSE)</f>
        <v>16</v>
      </c>
      <c r="S346" s="45">
        <f ca="1">VLOOKUP($B346,INDIRECT("data!$"&amp;H317&amp;"$3:$CZ$554"),$E317-3*(B316-1)+S$1,FALSE)</f>
        <v>10</v>
      </c>
      <c r="T346" s="45">
        <f ca="1">VLOOKUP($B346,INDIRECT("data!$"&amp;H317&amp;"$3:$CZ$554"),$E317-3*(B316-1)+T$1,FALSE)</f>
        <v>4</v>
      </c>
      <c r="U346" s="45">
        <f ca="1">VLOOKUP($B346,INDIRECT("data!$"&amp;H317&amp;"$3:$CZ$554"),$E317-3*(B316-1)+U$1,FALSE)</f>
        <v>1</v>
      </c>
      <c r="V346" s="45">
        <f ca="1">VLOOKUP($B346,INDIRECT("data!$"&amp;H317&amp;"$3:$CZ$554"),$E317-3*(B316-1)+V$1,FALSE)</f>
        <v>2</v>
      </c>
      <c r="W346" s="45">
        <f ca="1">VLOOKUP($B346,INDIRECT("data!$"&amp;H317&amp;"$3:$CZ$554"),$E317-3*(B316-1)+W$1,FALSE)</f>
        <v>0</v>
      </c>
      <c r="X346" s="45">
        <f ca="1">VLOOKUP($B346,INDIRECT("data!$"&amp;H317&amp;"$3:$CZ$554"),$E317-3*(B316-1)+X$1,FALSE)</f>
        <v>0</v>
      </c>
      <c r="Y346" s="47">
        <f ca="1">VLOOKUP($B346,INDIRECT("data!$"&amp;H317&amp;"$3:$CZ$554"),$E317-3*(B316-1)+Y$1,FALSE)</f>
        <v>2.75</v>
      </c>
      <c r="Z346" s="47">
        <f ca="1">VLOOKUP($B346,INDIRECT("data!$"&amp;H317&amp;"$3:$CZ$554"),$E317-3*(B316-1)+Z$1,FALSE)</f>
        <v>3.4</v>
      </c>
      <c r="AA346" s="47">
        <f ca="1">VLOOKUP($B346,INDIRECT("data!$"&amp;H317&amp;"$3:$CZ$554"),$E317-3*(B316-1)+AA$1,FALSE)</f>
        <v>2.7</v>
      </c>
      <c r="AB346" s="47">
        <f ca="1">VLOOKUP($B346,INDIRECT("data!$"&amp;H317&amp;"$3:$CZ$554"),$E317-3*(B316-1)+AB$1,FALSE)</f>
        <v>2.67</v>
      </c>
      <c r="AC346" s="47">
        <f ca="1">VLOOKUP($B346,INDIRECT("data!$"&amp;H317&amp;"$3:$CZ$554"),$E317-3*(B316-1)+AC$1,FALSE)</f>
        <v>3.53</v>
      </c>
      <c r="AD346" s="47">
        <f ca="1">VLOOKUP($B346,INDIRECT("data!$"&amp;H317&amp;"$3:$CZ$554"),$E317-3*(B316-1)+AD$1,FALSE)</f>
        <v>2.72</v>
      </c>
      <c r="AE346" s="47">
        <f ca="1">VLOOKUP($B346,INDIRECT("data!$"&amp;H317&amp;"$3:$CZ$554"),$E317-3*(B316-1)+AE$1,FALSE)</f>
        <v>1.75</v>
      </c>
      <c r="AF346" s="47">
        <f ca="1">VLOOKUP($B346,INDIRECT("data!$"&amp;H317&amp;"$3:$CZ$554"),$E317-3*(B316-1)+AF$1,FALSE)</f>
        <v>2.0499999999999998</v>
      </c>
      <c r="AG346" s="65">
        <f t="shared" ca="1" si="715"/>
        <v>3</v>
      </c>
      <c r="AH346" s="65">
        <f t="shared" ca="1" si="716"/>
        <v>2</v>
      </c>
      <c r="AI346" s="65">
        <f t="shared" ca="1" si="717"/>
        <v>1</v>
      </c>
      <c r="AJ346" s="65">
        <f t="shared" ca="1" si="718"/>
        <v>0</v>
      </c>
      <c r="AK346" s="65">
        <f t="shared" ca="1" si="719"/>
        <v>1</v>
      </c>
      <c r="AL346" s="66" t="str">
        <f t="shared" ca="1" si="720"/>
        <v>A</v>
      </c>
      <c r="AM346" s="66" t="str">
        <f t="shared" ca="1" si="721"/>
        <v>A-A</v>
      </c>
      <c r="AN346" s="65">
        <f t="shared" ca="1" si="722"/>
        <v>0</v>
      </c>
      <c r="AO346" s="65">
        <f t="shared" ca="1" si="723"/>
        <v>0</v>
      </c>
      <c r="AP346" s="65">
        <f t="shared" ca="1" si="724"/>
        <v>1</v>
      </c>
      <c r="AQ346" s="65">
        <f t="shared" ca="1" si="725"/>
        <v>0</v>
      </c>
      <c r="AR346" s="65">
        <f t="shared" ca="1" si="726"/>
        <v>1</v>
      </c>
      <c r="AS346" s="65">
        <f t="shared" ca="1" si="727"/>
        <v>0</v>
      </c>
      <c r="AT346" s="65">
        <f t="shared" ca="1" si="728"/>
        <v>1</v>
      </c>
    </row>
    <row r="347" spans="1:46" ht="18" customHeight="1" x14ac:dyDescent="0.25">
      <c r="A347" s="49" t="str">
        <f ca="1">CONCATENATE(B338,"-",B347)</f>
        <v>Leeds-All-9</v>
      </c>
      <c r="B347" s="38">
        <v>9</v>
      </c>
      <c r="C347" s="41">
        <f ca="1">VLOOKUP($B347,INDIRECT("data!$"&amp;H317&amp;"$3:$CZ$554"),$E317-3*(B316-1)+C$1,FALSE)</f>
        <v>43333</v>
      </c>
      <c r="D347" s="30" t="str">
        <f ca="1">VLOOKUP($B347,INDIRECT("data!$"&amp;H317&amp;"$3:$CZ$554"),$E317-3*(B316-1)+D$1,FALSE)</f>
        <v>Swansea</v>
      </c>
      <c r="E347" s="30" t="str">
        <f ca="1">VLOOKUP($B347,INDIRECT("data!$"&amp;H317&amp;"$3:$CZ$554"),$E317-3*(B316-1)+E$1,FALSE)</f>
        <v>Leeds</v>
      </c>
      <c r="F347" s="29">
        <f ca="1">VLOOKUP($B347,INDIRECT("data!$"&amp;H317&amp;"$3:$CZ$554"),$E317-3*(B316-1)+F$1,FALSE)</f>
        <v>2</v>
      </c>
      <c r="G347" s="29">
        <f ca="1">VLOOKUP($B347,INDIRECT("data!$"&amp;H317&amp;"$3:$CZ$554"),$E317-3*(B316-1)+G$1,FALSE)</f>
        <v>2</v>
      </c>
      <c r="H347" s="15" t="str">
        <f ca="1">VLOOKUP($B347,INDIRECT("data!$"&amp;H317&amp;"$3:$CZ$554"),$E317-3*(B316-1)+H$1,FALSE)</f>
        <v>D</v>
      </c>
      <c r="I347" s="29">
        <f ca="1">VLOOKUP($B347,INDIRECT("data!$"&amp;H317&amp;"$3:$CZ$554"),$E317-3*(B316-1)+I$1,FALSE)</f>
        <v>1</v>
      </c>
      <c r="J347" s="29">
        <f ca="1">VLOOKUP($B347,INDIRECT("data!$"&amp;H317&amp;"$3:$CZ$554"),$E317-3*(B316-1)+J$1,FALSE)</f>
        <v>1</v>
      </c>
      <c r="K347" s="15" t="str">
        <f ca="1">VLOOKUP($B347,INDIRECT("data!$"&amp;H317&amp;"$3:$CZ$554"),$E317-3*(B316-1)+K$1,FALSE)</f>
        <v>D</v>
      </c>
      <c r="L347" s="30" t="str">
        <f ca="1">VLOOKUP($B347,INDIRECT("data!$"&amp;H317&amp;"$3:$CZ$554"),$E317-3*(B316-1)+L$1,FALSE)</f>
        <v>A Davies</v>
      </c>
      <c r="M347" s="45">
        <f ca="1">VLOOKUP($B347,INDIRECT("data!$"&amp;H317&amp;"$3:$CZ$554"),$E317-3*(B316-1)+M$1,FALSE)</f>
        <v>12</v>
      </c>
      <c r="N347" s="45">
        <f ca="1">VLOOKUP($B347,INDIRECT("data!$"&amp;H317&amp;"$3:$CZ$554"),$E317-3*(B316-1)+N$1,FALSE)</f>
        <v>8</v>
      </c>
      <c r="O347" s="45">
        <f ca="1">VLOOKUP($B347,INDIRECT("data!$"&amp;H317&amp;"$3:$CZ$554"),$E317-3*(B316-1)+O$1,FALSE)</f>
        <v>4</v>
      </c>
      <c r="P347" s="45">
        <f ca="1">VLOOKUP($B347,INDIRECT("data!$"&amp;H317&amp;"$3:$CZ$554"),$E317-3*(B316-1)+P$1,FALSE)</f>
        <v>3</v>
      </c>
      <c r="Q347" s="45">
        <f ca="1">VLOOKUP($B347,INDIRECT("data!$"&amp;H317&amp;"$3:$CZ$554"),$E317-3*(B316-1)+Q$1,FALSE)</f>
        <v>13</v>
      </c>
      <c r="R347" s="45">
        <f ca="1">VLOOKUP($B347,INDIRECT("data!$"&amp;H317&amp;"$3:$CZ$554"),$E317-3*(B316-1)+R$1,FALSE)</f>
        <v>17</v>
      </c>
      <c r="S347" s="45">
        <f ca="1">VLOOKUP($B347,INDIRECT("data!$"&amp;H317&amp;"$3:$CZ$554"),$E317-3*(B316-1)+S$1,FALSE)</f>
        <v>2</v>
      </c>
      <c r="T347" s="45">
        <f ca="1">VLOOKUP($B347,INDIRECT("data!$"&amp;H317&amp;"$3:$CZ$554"),$E317-3*(B316-1)+T$1,FALSE)</f>
        <v>5</v>
      </c>
      <c r="U347" s="45">
        <f ca="1">VLOOKUP($B347,INDIRECT("data!$"&amp;H317&amp;"$3:$CZ$554"),$E317-3*(B316-1)+U$1,FALSE)</f>
        <v>0</v>
      </c>
      <c r="V347" s="45">
        <f ca="1">VLOOKUP($B347,INDIRECT("data!$"&amp;H317&amp;"$3:$CZ$554"),$E317-3*(B316-1)+V$1,FALSE)</f>
        <v>4</v>
      </c>
      <c r="W347" s="45">
        <f ca="1">VLOOKUP($B347,INDIRECT("data!$"&amp;H317&amp;"$3:$CZ$554"),$E317-3*(B316-1)+W$1,FALSE)</f>
        <v>0</v>
      </c>
      <c r="X347" s="45">
        <f ca="1">VLOOKUP($B347,INDIRECT("data!$"&amp;H317&amp;"$3:$CZ$554"),$E317-3*(B316-1)+X$1,FALSE)</f>
        <v>0</v>
      </c>
      <c r="Y347" s="47">
        <f ca="1">VLOOKUP($B347,INDIRECT("data!$"&amp;H317&amp;"$3:$CZ$554"),$E317-3*(B316-1)+Y$1,FALSE)</f>
        <v>3.2</v>
      </c>
      <c r="Z347" s="47">
        <f ca="1">VLOOKUP($B347,INDIRECT("data!$"&amp;H317&amp;"$3:$CZ$554"),$E317-3*(B316-1)+Z$1,FALSE)</f>
        <v>3.5</v>
      </c>
      <c r="AA347" s="47">
        <f ca="1">VLOOKUP($B347,INDIRECT("data!$"&amp;H317&amp;"$3:$CZ$554"),$E317-3*(B316-1)+AA$1,FALSE)</f>
        <v>2.35</v>
      </c>
      <c r="AB347" s="47">
        <f ca="1">VLOOKUP($B347,INDIRECT("data!$"&amp;H317&amp;"$3:$CZ$554"),$E317-3*(B316-1)+AB$1,FALSE)</f>
        <v>3.2</v>
      </c>
      <c r="AC347" s="47">
        <f ca="1">VLOOKUP($B347,INDIRECT("data!$"&amp;H317&amp;"$3:$CZ$554"),$E317-3*(B316-1)+AC$1,FALSE)</f>
        <v>3.51</v>
      </c>
      <c r="AD347" s="47">
        <f ca="1">VLOOKUP($B347,INDIRECT("data!$"&amp;H317&amp;"$3:$CZ$554"),$E317-3*(B316-1)+AD$1,FALSE)</f>
        <v>2.33</v>
      </c>
      <c r="AE347" s="47">
        <f ca="1">VLOOKUP($B347,INDIRECT("data!$"&amp;H317&amp;"$3:$CZ$554"),$E317-3*(B316-1)+AE$1,FALSE)</f>
        <v>1.81</v>
      </c>
      <c r="AF347" s="47">
        <f ca="1">VLOOKUP($B347,INDIRECT("data!$"&amp;H317&amp;"$3:$CZ$554"),$E317-3*(B316-1)+AF$1,FALSE)</f>
        <v>1.98</v>
      </c>
      <c r="AG347" s="65">
        <f t="shared" ca="1" si="715"/>
        <v>4</v>
      </c>
      <c r="AH347" s="65">
        <f t="shared" ca="1" si="716"/>
        <v>2</v>
      </c>
      <c r="AI347" s="65">
        <f t="shared" ca="1" si="717"/>
        <v>2</v>
      </c>
      <c r="AJ347" s="65">
        <f t="shared" ca="1" si="718"/>
        <v>1</v>
      </c>
      <c r="AK347" s="65">
        <f t="shared" ca="1" si="719"/>
        <v>1</v>
      </c>
      <c r="AL347" s="66" t="str">
        <f t="shared" ca="1" si="720"/>
        <v>D</v>
      </c>
      <c r="AM347" s="66" t="str">
        <f t="shared" ca="1" si="721"/>
        <v>D-D</v>
      </c>
      <c r="AN347" s="65">
        <f t="shared" ca="1" si="722"/>
        <v>1</v>
      </c>
      <c r="AO347" s="65">
        <f t="shared" ca="1" si="723"/>
        <v>1</v>
      </c>
      <c r="AP347" s="65">
        <f t="shared" ca="1" si="724"/>
        <v>1</v>
      </c>
      <c r="AQ347" s="65">
        <f t="shared" ca="1" si="725"/>
        <v>0</v>
      </c>
      <c r="AR347" s="65">
        <f t="shared" ca="1" si="726"/>
        <v>0</v>
      </c>
      <c r="AS347" s="65">
        <f t="shared" ca="1" si="727"/>
        <v>0</v>
      </c>
      <c r="AT347" s="65">
        <f t="shared" ca="1" si="728"/>
        <v>0</v>
      </c>
    </row>
    <row r="348" spans="1:46" ht="18" customHeight="1" x14ac:dyDescent="0.25">
      <c r="A348" s="49" t="str">
        <f ca="1">CONCATENATE(B338,"-",B348)</f>
        <v>Leeds-All-10</v>
      </c>
      <c r="B348" s="38">
        <v>10</v>
      </c>
      <c r="C348" s="41">
        <f ca="1">VLOOKUP($B348,INDIRECT("data!$"&amp;H317&amp;"$3:$CZ$554"),$E317-3*(B316-1)+C$1,FALSE)</f>
        <v>43330</v>
      </c>
      <c r="D348" s="30" t="str">
        <f ca="1">VLOOKUP($B348,INDIRECT("data!$"&amp;H317&amp;"$3:$CZ$554"),$E317-3*(B316-1)+D$1,FALSE)</f>
        <v>Leeds</v>
      </c>
      <c r="E348" s="30" t="str">
        <f ca="1">VLOOKUP($B348,INDIRECT("data!$"&amp;H317&amp;"$3:$CZ$554"),$E317-3*(B316-1)+E$1,FALSE)</f>
        <v>Rotherham</v>
      </c>
      <c r="F348" s="29">
        <f ca="1">VLOOKUP($B348,INDIRECT("data!$"&amp;H317&amp;"$3:$CZ$554"),$E317-3*(B316-1)+F$1,FALSE)</f>
        <v>2</v>
      </c>
      <c r="G348" s="29">
        <f ca="1">VLOOKUP($B348,INDIRECT("data!$"&amp;H317&amp;"$3:$CZ$554"),$E317-3*(B316-1)+G$1,FALSE)</f>
        <v>0</v>
      </c>
      <c r="H348" s="15" t="str">
        <f ca="1">VLOOKUP($B348,INDIRECT("data!$"&amp;H317&amp;"$3:$CZ$554"),$E317-3*(B316-1)+H$1,FALSE)</f>
        <v>H</v>
      </c>
      <c r="I348" s="29">
        <f ca="1">VLOOKUP($B348,INDIRECT("data!$"&amp;H317&amp;"$3:$CZ$554"),$E317-3*(B316-1)+I$1,FALSE)</f>
        <v>0</v>
      </c>
      <c r="J348" s="29">
        <f ca="1">VLOOKUP($B348,INDIRECT("data!$"&amp;H317&amp;"$3:$CZ$554"),$E317-3*(B316-1)+J$1,FALSE)</f>
        <v>0</v>
      </c>
      <c r="K348" s="15" t="str">
        <f ca="1">VLOOKUP($B348,INDIRECT("data!$"&amp;H317&amp;"$3:$CZ$554"),$E317-3*(B316-1)+K$1,FALSE)</f>
        <v>D</v>
      </c>
      <c r="L348" s="30" t="str">
        <f ca="1">VLOOKUP($B348,INDIRECT("data!$"&amp;H317&amp;"$3:$CZ$554"),$E317-3*(B316-1)+L$1,FALSE)</f>
        <v>R Jones</v>
      </c>
      <c r="M348" s="45">
        <f ca="1">VLOOKUP($B348,INDIRECT("data!$"&amp;H317&amp;"$3:$CZ$554"),$E317-3*(B316-1)+M$1,FALSE)</f>
        <v>17</v>
      </c>
      <c r="N348" s="45">
        <f ca="1">VLOOKUP($B348,INDIRECT("data!$"&amp;H317&amp;"$3:$CZ$554"),$E317-3*(B316-1)+N$1,FALSE)</f>
        <v>9</v>
      </c>
      <c r="O348" s="45">
        <f ca="1">VLOOKUP($B348,INDIRECT("data!$"&amp;H317&amp;"$3:$CZ$554"),$E317-3*(B316-1)+O$1,FALSE)</f>
        <v>7</v>
      </c>
      <c r="P348" s="45">
        <f ca="1">VLOOKUP($B348,INDIRECT("data!$"&amp;H317&amp;"$3:$CZ$554"),$E317-3*(B316-1)+P$1,FALSE)</f>
        <v>4</v>
      </c>
      <c r="Q348" s="45">
        <f ca="1">VLOOKUP($B348,INDIRECT("data!$"&amp;H317&amp;"$3:$CZ$554"),$E317-3*(B316-1)+Q$1,FALSE)</f>
        <v>10</v>
      </c>
      <c r="R348" s="45">
        <f ca="1">VLOOKUP($B348,INDIRECT("data!$"&amp;H317&amp;"$3:$CZ$554"),$E317-3*(B316-1)+R$1,FALSE)</f>
        <v>8</v>
      </c>
      <c r="S348" s="45">
        <f ca="1">VLOOKUP($B348,INDIRECT("data!$"&amp;H317&amp;"$3:$CZ$554"),$E317-3*(B316-1)+S$1,FALSE)</f>
        <v>7</v>
      </c>
      <c r="T348" s="45">
        <f ca="1">VLOOKUP($B348,INDIRECT("data!$"&amp;H317&amp;"$3:$CZ$554"),$E317-3*(B316-1)+T$1,FALSE)</f>
        <v>1</v>
      </c>
      <c r="U348" s="45">
        <f ca="1">VLOOKUP($B348,INDIRECT("data!$"&amp;H317&amp;"$3:$CZ$554"),$E317-3*(B316-1)+U$1,FALSE)</f>
        <v>0</v>
      </c>
      <c r="V348" s="45">
        <f ca="1">VLOOKUP($B348,INDIRECT("data!$"&amp;H317&amp;"$3:$CZ$554"),$E317-3*(B316-1)+V$1,FALSE)</f>
        <v>1</v>
      </c>
      <c r="W348" s="45">
        <f ca="1">VLOOKUP($B348,INDIRECT("data!$"&amp;H317&amp;"$3:$CZ$554"),$E317-3*(B316-1)+W$1,FALSE)</f>
        <v>0</v>
      </c>
      <c r="X348" s="45">
        <f ca="1">VLOOKUP($B348,INDIRECT("data!$"&amp;H317&amp;"$3:$CZ$554"),$E317-3*(B316-1)+X$1,FALSE)</f>
        <v>0</v>
      </c>
      <c r="Y348" s="47">
        <f ca="1">VLOOKUP($B348,INDIRECT("data!$"&amp;H317&amp;"$3:$CZ$554"),$E317-3*(B316-1)+Y$1,FALSE)</f>
        <v>1.44</v>
      </c>
      <c r="Z348" s="47">
        <f ca="1">VLOOKUP($B348,INDIRECT("data!$"&amp;H317&amp;"$3:$CZ$554"),$E317-3*(B316-1)+Z$1,FALSE)</f>
        <v>4.75</v>
      </c>
      <c r="AA348" s="47">
        <f ca="1">VLOOKUP($B348,INDIRECT("data!$"&amp;H317&amp;"$3:$CZ$554"),$E317-3*(B316-1)+AA$1,FALSE)</f>
        <v>8</v>
      </c>
      <c r="AB348" s="47">
        <f ca="1">VLOOKUP($B348,INDIRECT("data!$"&amp;H317&amp;"$3:$CZ$554"),$E317-3*(B316-1)+AB$1,FALSE)</f>
        <v>1.43</v>
      </c>
      <c r="AC348" s="47">
        <f ca="1">VLOOKUP($B348,INDIRECT("data!$"&amp;H317&amp;"$3:$CZ$554"),$E317-3*(B316-1)+AC$1,FALSE)</f>
        <v>4.84</v>
      </c>
      <c r="AD348" s="47">
        <f ca="1">VLOOKUP($B348,INDIRECT("data!$"&amp;H317&amp;"$3:$CZ$554"),$E317-3*(B316-1)+AD$1,FALSE)</f>
        <v>8.34</v>
      </c>
      <c r="AE348" s="47">
        <f ca="1">VLOOKUP($B348,INDIRECT("data!$"&amp;H317&amp;"$3:$CZ$554"),$E317-3*(B316-1)+AE$1,FALSE)</f>
        <v>1.59</v>
      </c>
      <c r="AF348" s="47">
        <f ca="1">VLOOKUP($B348,INDIRECT("data!$"&amp;H317&amp;"$3:$CZ$554"),$E317-3*(B316-1)+AF$1,FALSE)</f>
        <v>2.31</v>
      </c>
      <c r="AG348" s="65">
        <f t="shared" ca="1" si="715"/>
        <v>2</v>
      </c>
      <c r="AH348" s="65">
        <f t="shared" ca="1" si="716"/>
        <v>0</v>
      </c>
      <c r="AI348" s="65">
        <f t="shared" ca="1" si="717"/>
        <v>2</v>
      </c>
      <c r="AJ348" s="65">
        <f t="shared" ca="1" si="718"/>
        <v>2</v>
      </c>
      <c r="AK348" s="65">
        <f t="shared" ca="1" si="719"/>
        <v>0</v>
      </c>
      <c r="AL348" s="66" t="str">
        <f t="shared" ca="1" si="720"/>
        <v>H</v>
      </c>
      <c r="AM348" s="66" t="str">
        <f t="shared" ca="1" si="721"/>
        <v>D-H</v>
      </c>
      <c r="AN348" s="65">
        <f t="shared" ca="1" si="722"/>
        <v>0</v>
      </c>
      <c r="AO348" s="65">
        <f t="shared" ca="1" si="723"/>
        <v>0</v>
      </c>
      <c r="AP348" s="65">
        <f t="shared" ca="1" si="724"/>
        <v>0</v>
      </c>
      <c r="AQ348" s="65">
        <f t="shared" ca="1" si="725"/>
        <v>1</v>
      </c>
      <c r="AR348" s="65">
        <f t="shared" ca="1" si="726"/>
        <v>0</v>
      </c>
      <c r="AS348" s="65">
        <f t="shared" ca="1" si="727"/>
        <v>0</v>
      </c>
      <c r="AT348" s="65">
        <f t="shared" ca="1" si="728"/>
        <v>0</v>
      </c>
    </row>
    <row r="349" spans="1:46" ht="18" customHeight="1" x14ac:dyDescent="0.25">
      <c r="B349" s="42" t="s">
        <v>23</v>
      </c>
      <c r="C349" s="43"/>
      <c r="D349" s="44"/>
      <c r="E349" s="44"/>
      <c r="F349" s="46">
        <f ca="1">SUM(F339:F346)</f>
        <v>7</v>
      </c>
      <c r="G349" s="46">
        <f ca="1">SUM(G339:G346)</f>
        <v>9</v>
      </c>
      <c r="H349" s="42"/>
      <c r="I349" s="46">
        <f t="shared" ref="I349:J349" ca="1" si="729">SUM(I339:I346)</f>
        <v>2</v>
      </c>
      <c r="J349" s="46">
        <f t="shared" ca="1" si="729"/>
        <v>4</v>
      </c>
      <c r="K349" s="42"/>
      <c r="L349" s="44"/>
      <c r="M349" s="46">
        <f t="shared" ref="M349:X349" ca="1" si="730">SUM(M339:M346)</f>
        <v>104</v>
      </c>
      <c r="N349" s="46">
        <f t="shared" ca="1" si="730"/>
        <v>90</v>
      </c>
      <c r="O349" s="46">
        <f t="shared" ca="1" si="730"/>
        <v>25</v>
      </c>
      <c r="P349" s="46">
        <f t="shared" ca="1" si="730"/>
        <v>33</v>
      </c>
      <c r="Q349" s="46">
        <f t="shared" ca="1" si="730"/>
        <v>108</v>
      </c>
      <c r="R349" s="46">
        <f t="shared" ca="1" si="730"/>
        <v>105</v>
      </c>
      <c r="S349" s="46">
        <f t="shared" ca="1" si="730"/>
        <v>41</v>
      </c>
      <c r="T349" s="46">
        <f t="shared" ca="1" si="730"/>
        <v>38</v>
      </c>
      <c r="U349" s="46">
        <f t="shared" ca="1" si="730"/>
        <v>14</v>
      </c>
      <c r="V349" s="46">
        <f t="shared" ca="1" si="730"/>
        <v>18</v>
      </c>
      <c r="W349" s="46">
        <f t="shared" ca="1" si="730"/>
        <v>1</v>
      </c>
      <c r="X349" s="46">
        <f t="shared" ca="1" si="730"/>
        <v>0</v>
      </c>
      <c r="Y349" s="48"/>
      <c r="Z349" s="48"/>
      <c r="AA349" s="48"/>
      <c r="AB349" s="48"/>
      <c r="AC349" s="48"/>
      <c r="AD349" s="48"/>
      <c r="AE349" s="48"/>
      <c r="AF349" s="48"/>
    </row>
    <row r="351" spans="1:46" ht="18" customHeight="1" x14ac:dyDescent="0.25">
      <c r="B351" s="36">
        <f>B316+1</f>
        <v>11</v>
      </c>
      <c r="C351" s="39">
        <v>1</v>
      </c>
      <c r="D351" s="15">
        <f>1+C351</f>
        <v>2</v>
      </c>
      <c r="E351" s="15">
        <f t="shared" ref="E351" si="731">1+D351</f>
        <v>3</v>
      </c>
      <c r="F351" s="15">
        <f t="shared" ref="F351" si="732">1+E351</f>
        <v>4</v>
      </c>
      <c r="G351" s="15">
        <f t="shared" ref="G351" si="733">1+F351</f>
        <v>5</v>
      </c>
      <c r="H351" s="15">
        <f t="shared" ref="H351" si="734">1+G351</f>
        <v>6</v>
      </c>
      <c r="I351" s="15">
        <f t="shared" ref="I351" si="735">1+H351</f>
        <v>7</v>
      </c>
      <c r="J351" s="15">
        <f t="shared" ref="J351" si="736">1+I351</f>
        <v>8</v>
      </c>
      <c r="K351" s="15">
        <f t="shared" ref="K351" si="737">1+J351</f>
        <v>9</v>
      </c>
      <c r="L351" s="15">
        <f t="shared" ref="L351" si="738">1+K351</f>
        <v>10</v>
      </c>
      <c r="M351" s="15">
        <f t="shared" ref="M351" si="739">1+L351</f>
        <v>11</v>
      </c>
      <c r="N351" s="15">
        <f t="shared" ref="N351" si="740">1+M351</f>
        <v>12</v>
      </c>
      <c r="O351" s="15">
        <f t="shared" ref="O351" si="741">1+N351</f>
        <v>13</v>
      </c>
      <c r="P351" s="15">
        <f t="shared" ref="P351" si="742">1+O351</f>
        <v>14</v>
      </c>
      <c r="Q351" s="15">
        <f t="shared" ref="Q351" si="743">1+P351</f>
        <v>15</v>
      </c>
      <c r="R351" s="15">
        <f t="shared" ref="R351" si="744">1+Q351</f>
        <v>16</v>
      </c>
      <c r="S351" s="15">
        <f t="shared" ref="S351" si="745">1+R351</f>
        <v>17</v>
      </c>
      <c r="T351" s="15">
        <f t="shared" ref="T351" si="746">1+S351</f>
        <v>18</v>
      </c>
      <c r="U351" s="15">
        <f t="shared" ref="U351" si="747">1+T351</f>
        <v>19</v>
      </c>
      <c r="V351" s="15">
        <f t="shared" ref="V351" si="748">1+U351</f>
        <v>20</v>
      </c>
      <c r="W351" s="15">
        <f t="shared" ref="W351" si="749">1+V351</f>
        <v>21</v>
      </c>
      <c r="X351" s="15">
        <f t="shared" ref="X351" si="750">1+W351</f>
        <v>22</v>
      </c>
      <c r="Y351" s="15">
        <f t="shared" ref="Y351" si="751">1+X351</f>
        <v>23</v>
      </c>
      <c r="Z351" s="15">
        <f t="shared" ref="Z351" si="752">1+Y351</f>
        <v>24</v>
      </c>
      <c r="AA351" s="15">
        <f t="shared" ref="AA351" si="753">1+Z351</f>
        <v>25</v>
      </c>
      <c r="AB351" s="15">
        <f t="shared" ref="AB351" si="754">1+AA351</f>
        <v>26</v>
      </c>
      <c r="AC351" s="15">
        <f t="shared" ref="AC351" si="755">1+AB351</f>
        <v>27</v>
      </c>
      <c r="AD351" s="15">
        <f t="shared" ref="AD351" si="756">1+AC351</f>
        <v>28</v>
      </c>
      <c r="AE351" s="15">
        <f t="shared" ref="AE351" si="757">1+AD351</f>
        <v>29</v>
      </c>
      <c r="AF351" s="15">
        <f t="shared" ref="AF351" si="758">1+AE351</f>
        <v>30</v>
      </c>
    </row>
    <row r="352" spans="1:46" ht="18" customHeight="1" x14ac:dyDescent="0.25">
      <c r="B352" s="36" t="str">
        <f ca="1">INDIRECT("teams!a"&amp;B351)</f>
        <v>Middlesbrough</v>
      </c>
      <c r="C352" s="40">
        <v>74</v>
      </c>
      <c r="D352" s="13">
        <f>C352-1</f>
        <v>73</v>
      </c>
      <c r="E352" s="13">
        <f>D352-1</f>
        <v>72</v>
      </c>
      <c r="F352" s="51" t="s">
        <v>102</v>
      </c>
      <c r="G352" s="13" t="s">
        <v>58</v>
      </c>
      <c r="H352" s="13" t="s">
        <v>103</v>
      </c>
    </row>
    <row r="353" spans="1:46" ht="18" customHeight="1" x14ac:dyDescent="0.25">
      <c r="B353" s="12" t="str">
        <f ca="1">CONCATENATE(B352,"-Home")</f>
        <v>Middlesbrough-Home</v>
      </c>
      <c r="C353" s="40" t="s">
        <v>22</v>
      </c>
      <c r="D353" s="13" t="s">
        <v>50</v>
      </c>
      <c r="E353" s="13" t="s">
        <v>51</v>
      </c>
      <c r="F353" s="13" t="s">
        <v>3</v>
      </c>
      <c r="G353" s="13" t="s">
        <v>4</v>
      </c>
      <c r="H353" s="13" t="s">
        <v>6</v>
      </c>
      <c r="I353" s="13" t="s">
        <v>1</v>
      </c>
      <c r="J353" s="13" t="s">
        <v>2</v>
      </c>
      <c r="K353" s="13" t="s">
        <v>5</v>
      </c>
      <c r="L353" s="13" t="s">
        <v>52</v>
      </c>
      <c r="M353" s="13" t="s">
        <v>53</v>
      </c>
      <c r="N353" s="13" t="s">
        <v>54</v>
      </c>
      <c r="O353" s="13" t="s">
        <v>55</v>
      </c>
      <c r="P353" s="13" t="s">
        <v>56</v>
      </c>
      <c r="Q353" s="13" t="s">
        <v>57</v>
      </c>
      <c r="R353" s="13" t="s">
        <v>58</v>
      </c>
      <c r="S353" s="13" t="s">
        <v>59</v>
      </c>
      <c r="T353" s="13" t="s">
        <v>60</v>
      </c>
      <c r="U353" s="13" t="s">
        <v>61</v>
      </c>
      <c r="V353" s="13" t="s">
        <v>62</v>
      </c>
      <c r="W353" s="13" t="s">
        <v>63</v>
      </c>
      <c r="X353" s="13" t="s">
        <v>64</v>
      </c>
      <c r="Y353" s="13" t="s">
        <v>65</v>
      </c>
      <c r="Z353" s="13" t="s">
        <v>66</v>
      </c>
      <c r="AA353" s="13" t="s">
        <v>67</v>
      </c>
      <c r="AB353" s="13" t="s">
        <v>68</v>
      </c>
      <c r="AC353" s="13" t="s">
        <v>69</v>
      </c>
      <c r="AD353" s="13" t="s">
        <v>70</v>
      </c>
      <c r="AE353" s="13" t="s">
        <v>71</v>
      </c>
      <c r="AF353" s="13" t="s">
        <v>72</v>
      </c>
      <c r="AG353" s="62" t="s">
        <v>140</v>
      </c>
      <c r="AH353" s="62" t="s">
        <v>141</v>
      </c>
      <c r="AI353" s="62" t="s">
        <v>142</v>
      </c>
      <c r="AJ353" s="62" t="s">
        <v>143</v>
      </c>
      <c r="AK353" s="62" t="s">
        <v>144</v>
      </c>
      <c r="AL353" s="63" t="s">
        <v>145</v>
      </c>
      <c r="AM353" s="63" t="s">
        <v>146</v>
      </c>
      <c r="AN353" s="62" t="s">
        <v>147</v>
      </c>
      <c r="AO353" s="64" t="s">
        <v>150</v>
      </c>
      <c r="AP353" s="64" t="s">
        <v>151</v>
      </c>
      <c r="AQ353" s="62" t="s">
        <v>148</v>
      </c>
      <c r="AR353" s="62" t="s">
        <v>149</v>
      </c>
      <c r="AS353" s="62" t="s">
        <v>152</v>
      </c>
      <c r="AT353" s="62" t="s">
        <v>153</v>
      </c>
    </row>
    <row r="354" spans="1:46" ht="18" customHeight="1" x14ac:dyDescent="0.25">
      <c r="A354" s="49" t="str">
        <f ca="1">CONCATENATE(B353,"-",B354)</f>
        <v>Middlesbrough-Home-1</v>
      </c>
      <c r="B354" s="12">
        <v>1</v>
      </c>
      <c r="C354" s="41">
        <f ca="1">VLOOKUP($B354,INDIRECT("data!$"&amp;F352&amp;"$3:$CZ$554"),$C352-3*(B351-1)+C$1,FALSE)</f>
        <v>43379</v>
      </c>
      <c r="D354" s="30" t="str">
        <f ca="1">VLOOKUP($B354,INDIRECT("data!$"&amp;F352&amp;"$3:$CZ$554"),$C352-3*(B351-1)+D$1,FALSE)</f>
        <v>Middlesbrough</v>
      </c>
      <c r="E354" s="30" t="str">
        <f ca="1">VLOOKUP($B354,INDIRECT("data!$"&amp;F352&amp;"$3:$CZ$554"),$C352-3*(B351-1)+E$1,FALSE)</f>
        <v>Nott'm Forest</v>
      </c>
      <c r="F354" s="29">
        <f ca="1">VLOOKUP($B354,INDIRECT("data!$"&amp;F352&amp;"$3:$CZ$554"),$C352-3*(B351-1)+F$1,FALSE)</f>
        <v>0</v>
      </c>
      <c r="G354" s="29">
        <f ca="1">VLOOKUP($B354,INDIRECT("data!$"&amp;F352&amp;"$3:$CZ$554"),$C352-3*(B351-1)+G$1,FALSE)</f>
        <v>2</v>
      </c>
      <c r="H354" s="15" t="str">
        <f ca="1">VLOOKUP($B354,INDIRECT("data!$"&amp;F352&amp;"$3:$CZ$554"),$C352-3*(B351-1)+H$1,FALSE)</f>
        <v>A</v>
      </c>
      <c r="I354" s="29">
        <f ca="1">VLOOKUP($B354,INDIRECT("data!$"&amp;F352&amp;"$3:$CZ$554"),$C352-3*(B351-1)+I$1,FALSE)</f>
        <v>0</v>
      </c>
      <c r="J354" s="29">
        <f ca="1">VLOOKUP($B354,INDIRECT("data!$"&amp;F352&amp;"$3:$CZ$554"),$C352-3*(B351-1)+J$1,FALSE)</f>
        <v>0</v>
      </c>
      <c r="K354" s="15" t="str">
        <f ca="1">VLOOKUP($B354,INDIRECT("data!$"&amp;F352&amp;"$3:$CZ$554"),$C352-3*(B351-1)+K$1,FALSE)</f>
        <v>D</v>
      </c>
      <c r="L354" s="30" t="str">
        <f ca="1">VLOOKUP($B354,INDIRECT("data!$"&amp;F352&amp;"$3:$CZ$554"),$C352-3*(B351-1)+L$1,FALSE)</f>
        <v>J Brooks</v>
      </c>
      <c r="M354" s="45">
        <f ca="1">VLOOKUP($B354,INDIRECT("data!$"&amp;F352&amp;"$3:$CZ$554"),$C352-3*(B351-1)+M$1,FALSE)</f>
        <v>17</v>
      </c>
      <c r="N354" s="45">
        <f ca="1">VLOOKUP($B354,INDIRECT("data!$"&amp;F352&amp;"$3:$CZ$554"),$C352-3*(B351-1)+N$1,FALSE)</f>
        <v>16</v>
      </c>
      <c r="O354" s="45">
        <f ca="1">VLOOKUP($B354,INDIRECT("data!$"&amp;F352&amp;"$3:$CZ$554"),$C352-3*(B351-1)+O$1,FALSE)</f>
        <v>4</v>
      </c>
      <c r="P354" s="45">
        <f ca="1">VLOOKUP($B354,INDIRECT("data!$"&amp;F352&amp;"$3:$CZ$554"),$C352-3*(B351-1)+P$1,FALSE)</f>
        <v>5</v>
      </c>
      <c r="Q354" s="45">
        <f ca="1">VLOOKUP($B354,INDIRECT("data!$"&amp;F352&amp;"$3:$CZ$554"),$C352-3*(B351-1)+Q$1,FALSE)</f>
        <v>15</v>
      </c>
      <c r="R354" s="45">
        <f ca="1">VLOOKUP($B354,INDIRECT("data!$"&amp;F352&amp;"$3:$CZ$554"),$C352-3*(B351-1)+R$1,FALSE)</f>
        <v>16</v>
      </c>
      <c r="S354" s="45">
        <f ca="1">VLOOKUP($B354,INDIRECT("data!$"&amp;F352&amp;"$3:$CZ$554"),$C352-3*(B351-1)+S$1,FALSE)</f>
        <v>11</v>
      </c>
      <c r="T354" s="45">
        <f ca="1">VLOOKUP($B354,INDIRECT("data!$"&amp;F352&amp;"$3:$CZ$554"),$C352-3*(B351-1)+T$1,FALSE)</f>
        <v>4</v>
      </c>
      <c r="U354" s="45">
        <f ca="1">VLOOKUP($B354,INDIRECT("data!$"&amp;F352&amp;"$3:$CZ$554"),$C352-3*(B351-1)+U$1,FALSE)</f>
        <v>2</v>
      </c>
      <c r="V354" s="45">
        <f ca="1">VLOOKUP($B354,INDIRECT("data!$"&amp;F352&amp;"$3:$CZ$554"),$C352-3*(B351-1)+V$1,FALSE)</f>
        <v>1</v>
      </c>
      <c r="W354" s="45">
        <f ca="1">VLOOKUP($B354,INDIRECT("data!$"&amp;F352&amp;"$3:$CZ$554"),$C352-3*(B351-1)+W$1,FALSE)</f>
        <v>0</v>
      </c>
      <c r="X354" s="45">
        <f ca="1">VLOOKUP($B354,INDIRECT("data!$"&amp;F352&amp;"$3:$CZ$554"),$C352-3*(B351-1)+X$1,FALSE)</f>
        <v>1</v>
      </c>
      <c r="Y354" s="47">
        <f ca="1">VLOOKUP($B354,INDIRECT("data!$"&amp;F352&amp;"$3:$CZ$554"),$C352-3*(B351-1)+Y$1,FALSE)</f>
        <v>1.8</v>
      </c>
      <c r="Z354" s="47">
        <f ca="1">VLOOKUP($B354,INDIRECT("data!$"&amp;F352&amp;"$3:$CZ$554"),$C352-3*(B351-1)+Z$1,FALSE)</f>
        <v>3.6</v>
      </c>
      <c r="AA354" s="47">
        <f ca="1">VLOOKUP($B354,INDIRECT("data!$"&amp;F352&amp;"$3:$CZ$554"),$C352-3*(B351-1)+AA$1,FALSE)</f>
        <v>5.25</v>
      </c>
      <c r="AB354" s="47">
        <f ca="1">VLOOKUP($B354,INDIRECT("data!$"&amp;F352&amp;"$3:$CZ$554"),$C352-3*(B351-1)+AB$1,FALSE)</f>
        <v>1.79</v>
      </c>
      <c r="AC354" s="47">
        <f ca="1">VLOOKUP($B354,INDIRECT("data!$"&amp;F352&amp;"$3:$CZ$554"),$C352-3*(B351-1)+AC$1,FALSE)</f>
        <v>3.54</v>
      </c>
      <c r="AD354" s="47">
        <f ca="1">VLOOKUP($B354,INDIRECT("data!$"&amp;F352&amp;"$3:$CZ$554"),$C352-3*(B351-1)+AD$1,FALSE)</f>
        <v>5.39</v>
      </c>
      <c r="AE354" s="47">
        <f ca="1">VLOOKUP($B354,INDIRECT("data!$"&amp;F352&amp;"$3:$CZ$554"),$C352-3*(B351-1)+AE$1,FALSE)</f>
        <v>2.25</v>
      </c>
      <c r="AF354" s="47">
        <f ca="1">VLOOKUP($B354,INDIRECT("data!$"&amp;F352&amp;"$3:$CZ$554"),$C352-3*(B351-1)+AF$1,FALSE)</f>
        <v>1.62</v>
      </c>
      <c r="AG354" s="65">
        <f ca="1">IF(C354="","",F354+G354)</f>
        <v>2</v>
      </c>
      <c r="AH354" s="65">
        <f ca="1">IF(C354="","",I354+J354)</f>
        <v>0</v>
      </c>
      <c r="AI354" s="65">
        <f ca="1">IF(C354="","",AJ354+AK354)</f>
        <v>2</v>
      </c>
      <c r="AJ354" s="65">
        <f ca="1">IF(C354="","",F354-I354)</f>
        <v>0</v>
      </c>
      <c r="AK354" s="65">
        <f ca="1">IF(C354="","",G354-J354)</f>
        <v>2</v>
      </c>
      <c r="AL354" s="66" t="str">
        <f ca="1">IF(AJ354&gt;AK354,"H",IF(AJ354=AK354,"D",IF(AJ354&lt;AK354,"A","Error!")))</f>
        <v>A</v>
      </c>
      <c r="AM354" s="66" t="str">
        <f ca="1">IF(C354="","",CONCATENATE(K354,"-",H354))</f>
        <v>D-A</v>
      </c>
      <c r="AN354" s="65">
        <f ca="1">IF(C354="","",IF(AND(F354&gt;0,G354&gt;0),1,0))</f>
        <v>0</v>
      </c>
      <c r="AO354" s="65">
        <f ca="1">IF(C354="","",IF(AND(F354&gt;0,I354&gt;0),1,0))</f>
        <v>0</v>
      </c>
      <c r="AP354" s="65">
        <f ca="1">IF(C354="","",IF(AND(G354&gt;0,J354&gt;0),1,0))</f>
        <v>0</v>
      </c>
      <c r="AQ354" s="65">
        <f ca="1">IF(C354="","",IF(AND(H354="H",G354=0),1,0))</f>
        <v>0</v>
      </c>
      <c r="AR354" s="65">
        <f ca="1">IF(C354="","",IF(AND(H354="A",F354=0),1,0))</f>
        <v>1</v>
      </c>
      <c r="AS354" s="65">
        <f ca="1">IF(C354="","",IF(AND(K354="H",AL354="H"),1,0))</f>
        <v>0</v>
      </c>
      <c r="AT354" s="65">
        <f ca="1">IF(C354="","",IF(AND(K354="A",AL354="A"),1,0))</f>
        <v>0</v>
      </c>
    </row>
    <row r="355" spans="1:46" ht="18" customHeight="1" x14ac:dyDescent="0.25">
      <c r="A355" s="49" t="str">
        <f ca="1">CONCATENATE(B353,"-",B355)</f>
        <v>Middlesbrough-Home-2</v>
      </c>
      <c r="B355" s="12">
        <v>2</v>
      </c>
      <c r="C355" s="41">
        <f ca="1">VLOOKUP($B355,INDIRECT("data!$"&amp;F352&amp;"$3:$CZ$554"),$C352-3*(B351-1)+C$1,FALSE)</f>
        <v>43365</v>
      </c>
      <c r="D355" s="30" t="str">
        <f ca="1">VLOOKUP($B355,INDIRECT("data!$"&amp;F352&amp;"$3:$CZ$554"),$C352-3*(B351-1)+D$1,FALSE)</f>
        <v>Middlesbrough</v>
      </c>
      <c r="E355" s="30" t="str">
        <f ca="1">VLOOKUP($B355,INDIRECT("data!$"&amp;F352&amp;"$3:$CZ$554"),$C352-3*(B351-1)+E$1,FALSE)</f>
        <v>Swansea</v>
      </c>
      <c r="F355" s="29">
        <f ca="1">VLOOKUP($B355,INDIRECT("data!$"&amp;F352&amp;"$3:$CZ$554"),$C352-3*(B351-1)+F$1,FALSE)</f>
        <v>0</v>
      </c>
      <c r="G355" s="29">
        <f ca="1">VLOOKUP($B355,INDIRECT("data!$"&amp;F352&amp;"$3:$CZ$554"),$C352-3*(B351-1)+G$1,FALSE)</f>
        <v>0</v>
      </c>
      <c r="H355" s="15" t="str">
        <f ca="1">VLOOKUP($B355,INDIRECT("data!$"&amp;F352&amp;"$3:$CZ$554"),$C352-3*(B351-1)+H$1,FALSE)</f>
        <v>D</v>
      </c>
      <c r="I355" s="29">
        <f ca="1">VLOOKUP($B355,INDIRECT("data!$"&amp;F352&amp;"$3:$CZ$554"),$C352-3*(B351-1)+I$1,FALSE)</f>
        <v>0</v>
      </c>
      <c r="J355" s="29">
        <f ca="1">VLOOKUP($B355,INDIRECT("data!$"&amp;F352&amp;"$3:$CZ$554"),$C352-3*(B351-1)+J$1,FALSE)</f>
        <v>0</v>
      </c>
      <c r="K355" s="15" t="str">
        <f ca="1">VLOOKUP($B355,INDIRECT("data!$"&amp;F352&amp;"$3:$CZ$554"),$C352-3*(B351-1)+K$1,FALSE)</f>
        <v>D</v>
      </c>
      <c r="L355" s="30" t="str">
        <f ca="1">VLOOKUP($B355,INDIRECT("data!$"&amp;F352&amp;"$3:$CZ$554"),$C352-3*(B351-1)+L$1,FALSE)</f>
        <v>S Hooper</v>
      </c>
      <c r="M355" s="45">
        <f ca="1">VLOOKUP($B355,INDIRECT("data!$"&amp;F352&amp;"$3:$CZ$554"),$C352-3*(B351-1)+M$1,FALSE)</f>
        <v>16</v>
      </c>
      <c r="N355" s="45">
        <f ca="1">VLOOKUP($B355,INDIRECT("data!$"&amp;F352&amp;"$3:$CZ$554"),$C352-3*(B351-1)+N$1,FALSE)</f>
        <v>5</v>
      </c>
      <c r="O355" s="45">
        <f ca="1">VLOOKUP($B355,INDIRECT("data!$"&amp;F352&amp;"$3:$CZ$554"),$C352-3*(B351-1)+O$1,FALSE)</f>
        <v>5</v>
      </c>
      <c r="P355" s="45">
        <f ca="1">VLOOKUP($B355,INDIRECT("data!$"&amp;F352&amp;"$3:$CZ$554"),$C352-3*(B351-1)+P$1,FALSE)</f>
        <v>2</v>
      </c>
      <c r="Q355" s="45">
        <f ca="1">VLOOKUP($B355,INDIRECT("data!$"&amp;F352&amp;"$3:$CZ$554"),$C352-3*(B351-1)+Q$1,FALSE)</f>
        <v>13</v>
      </c>
      <c r="R355" s="45">
        <f ca="1">VLOOKUP($B355,INDIRECT("data!$"&amp;F352&amp;"$3:$CZ$554"),$C352-3*(B351-1)+R$1,FALSE)</f>
        <v>11</v>
      </c>
      <c r="S355" s="45">
        <f ca="1">VLOOKUP($B355,INDIRECT("data!$"&amp;F352&amp;"$3:$CZ$554"),$C352-3*(B351-1)+S$1,FALSE)</f>
        <v>10</v>
      </c>
      <c r="T355" s="45">
        <f ca="1">VLOOKUP($B355,INDIRECT("data!$"&amp;F352&amp;"$3:$CZ$554"),$C352-3*(B351-1)+T$1,FALSE)</f>
        <v>3</v>
      </c>
      <c r="U355" s="45">
        <f ca="1">VLOOKUP($B355,INDIRECT("data!$"&amp;F352&amp;"$3:$CZ$554"),$C352-3*(B351-1)+U$1,FALSE)</f>
        <v>3</v>
      </c>
      <c r="V355" s="45">
        <f ca="1">VLOOKUP($B355,INDIRECT("data!$"&amp;F352&amp;"$3:$CZ$554"),$C352-3*(B351-1)+V$1,FALSE)</f>
        <v>0</v>
      </c>
      <c r="W355" s="45">
        <f ca="1">VLOOKUP($B355,INDIRECT("data!$"&amp;F352&amp;"$3:$CZ$554"),$C352-3*(B351-1)+W$1,FALSE)</f>
        <v>0</v>
      </c>
      <c r="X355" s="45">
        <f ca="1">VLOOKUP($B355,INDIRECT("data!$"&amp;F352&amp;"$3:$CZ$554"),$C352-3*(B351-1)+X$1,FALSE)</f>
        <v>0</v>
      </c>
      <c r="Y355" s="47">
        <f ca="1">VLOOKUP($B355,INDIRECT("data!$"&amp;F352&amp;"$3:$CZ$554"),$C352-3*(B351-1)+Y$1,FALSE)</f>
        <v>1.7</v>
      </c>
      <c r="Z355" s="47">
        <f ca="1">VLOOKUP($B355,INDIRECT("data!$"&amp;F352&amp;"$3:$CZ$554"),$C352-3*(B351-1)+Z$1,FALSE)</f>
        <v>3.8</v>
      </c>
      <c r="AA355" s="47">
        <f ca="1">VLOOKUP($B355,INDIRECT("data!$"&amp;F352&amp;"$3:$CZ$554"),$C352-3*(B351-1)+AA$1,FALSE)</f>
        <v>5.75</v>
      </c>
      <c r="AB355" s="47">
        <f ca="1">VLOOKUP($B355,INDIRECT("data!$"&amp;F352&amp;"$3:$CZ$554"),$C352-3*(B351-1)+AB$1,FALSE)</f>
        <v>1.67</v>
      </c>
      <c r="AC355" s="47">
        <f ca="1">VLOOKUP($B355,INDIRECT("data!$"&amp;F352&amp;"$3:$CZ$554"),$C352-3*(B351-1)+AC$1,FALSE)</f>
        <v>3.93</v>
      </c>
      <c r="AD355" s="47">
        <f ca="1">VLOOKUP($B355,INDIRECT("data!$"&amp;F352&amp;"$3:$CZ$554"),$C352-3*(B351-1)+AD$1,FALSE)</f>
        <v>5.68</v>
      </c>
      <c r="AE355" s="47">
        <f ca="1">VLOOKUP($B355,INDIRECT("data!$"&amp;F352&amp;"$3:$CZ$554"),$C352-3*(B351-1)+AE$1,FALSE)</f>
        <v>2.23</v>
      </c>
      <c r="AF355" s="47">
        <f ca="1">VLOOKUP($B355,INDIRECT("data!$"&amp;F352&amp;"$3:$CZ$554"),$C352-3*(B351-1)+AF$1,FALSE)</f>
        <v>1.63</v>
      </c>
      <c r="AG355" s="65">
        <f t="shared" ref="AG355:AG361" ca="1" si="759">IF(C355="","",F355+G355)</f>
        <v>0</v>
      </c>
      <c r="AH355" s="65">
        <f t="shared" ref="AH355:AH361" ca="1" si="760">IF(C355="","",I355+J355)</f>
        <v>0</v>
      </c>
      <c r="AI355" s="65">
        <f t="shared" ref="AI355:AI361" ca="1" si="761">IF(C355="","",AJ355+AK355)</f>
        <v>0</v>
      </c>
      <c r="AJ355" s="65">
        <f t="shared" ref="AJ355:AJ361" ca="1" si="762">IF(C355="","",F355-I355)</f>
        <v>0</v>
      </c>
      <c r="AK355" s="65">
        <f t="shared" ref="AK355:AK361" ca="1" si="763">IF(C355="","",G355-J355)</f>
        <v>0</v>
      </c>
      <c r="AL355" s="66" t="str">
        <f t="shared" ref="AL355:AL361" ca="1" si="764">IF(AJ355&gt;AK355,"H",IF(AJ355=AK355,"D",IF(AJ355&lt;AK355,"A","Error!")))</f>
        <v>D</v>
      </c>
      <c r="AM355" s="66" t="str">
        <f t="shared" ref="AM355:AM361" ca="1" si="765">IF(C355="","",CONCATENATE(K355,"-",H355))</f>
        <v>D-D</v>
      </c>
      <c r="AN355" s="65">
        <f t="shared" ref="AN355:AN361" ca="1" si="766">IF(C355="","",IF(AND(F355&gt;0,G355&gt;0),1,0))</f>
        <v>0</v>
      </c>
      <c r="AO355" s="65">
        <f t="shared" ref="AO355:AO361" ca="1" si="767">IF(C355="","",IF(AND(F355&gt;0,I355&gt;0),1,0))</f>
        <v>0</v>
      </c>
      <c r="AP355" s="65">
        <f t="shared" ref="AP355:AP361" ca="1" si="768">IF(C355="","",IF(AND(G355&gt;0,J355&gt;0),1,0))</f>
        <v>0</v>
      </c>
      <c r="AQ355" s="65">
        <f t="shared" ref="AQ355:AQ361" ca="1" si="769">IF(C355="","",IF(AND(H355="H",G355=0),1,0))</f>
        <v>0</v>
      </c>
      <c r="AR355" s="65">
        <f t="shared" ref="AR355:AR361" ca="1" si="770">IF(C355="","",IF(AND(H355="A",F355=0),1,0))</f>
        <v>0</v>
      </c>
      <c r="AS355" s="65">
        <f t="shared" ref="AS355:AS361" ca="1" si="771">IF(C355="","",IF(AND(K355="H",AL355="H"),1,0))</f>
        <v>0</v>
      </c>
      <c r="AT355" s="65">
        <f t="shared" ref="AT355:AT361" ca="1" si="772">IF(C355="","",IF(AND(K355="A",AL355="A"),1,0))</f>
        <v>0</v>
      </c>
    </row>
    <row r="356" spans="1:46" ht="18" customHeight="1" x14ac:dyDescent="0.25">
      <c r="A356" s="49" t="str">
        <f ca="1">CONCATENATE(B353,"-",B356)</f>
        <v>Middlesbrough-Home-3</v>
      </c>
      <c r="B356" s="12">
        <v>3</v>
      </c>
      <c r="C356" s="41">
        <f ca="1">VLOOKUP($B356,INDIRECT("data!$"&amp;F352&amp;"$3:$CZ$554"),$C352-3*(B351-1)+C$1,FALSE)</f>
        <v>43362</v>
      </c>
      <c r="D356" s="30" t="str">
        <f ca="1">VLOOKUP($B356,INDIRECT("data!$"&amp;F352&amp;"$3:$CZ$554"),$C352-3*(B351-1)+D$1,FALSE)</f>
        <v>Middlesbrough</v>
      </c>
      <c r="E356" s="30" t="str">
        <f ca="1">VLOOKUP($B356,INDIRECT("data!$"&amp;F352&amp;"$3:$CZ$554"),$C352-3*(B351-1)+E$1,FALSE)</f>
        <v>Bolton</v>
      </c>
      <c r="F356" s="29">
        <f ca="1">VLOOKUP($B356,INDIRECT("data!$"&amp;F352&amp;"$3:$CZ$554"),$C352-3*(B351-1)+F$1,FALSE)</f>
        <v>2</v>
      </c>
      <c r="G356" s="29">
        <f ca="1">VLOOKUP($B356,INDIRECT("data!$"&amp;F352&amp;"$3:$CZ$554"),$C352-3*(B351-1)+G$1,FALSE)</f>
        <v>0</v>
      </c>
      <c r="H356" s="15" t="str">
        <f ca="1">VLOOKUP($B356,INDIRECT("data!$"&amp;F352&amp;"$3:$CZ$554"),$C352-3*(B351-1)+H$1,FALSE)</f>
        <v>H</v>
      </c>
      <c r="I356" s="29">
        <f ca="1">VLOOKUP($B356,INDIRECT("data!$"&amp;F352&amp;"$3:$CZ$554"),$C352-3*(B351-1)+I$1,FALSE)</f>
        <v>1</v>
      </c>
      <c r="J356" s="29">
        <f ca="1">VLOOKUP($B356,INDIRECT("data!$"&amp;F352&amp;"$3:$CZ$554"),$C352-3*(B351-1)+J$1,FALSE)</f>
        <v>0</v>
      </c>
      <c r="K356" s="15" t="str">
        <f ca="1">VLOOKUP($B356,INDIRECT("data!$"&amp;F352&amp;"$3:$CZ$554"),$C352-3*(B351-1)+K$1,FALSE)</f>
        <v>H</v>
      </c>
      <c r="L356" s="30" t="str">
        <f ca="1">VLOOKUP($B356,INDIRECT("data!$"&amp;F352&amp;"$3:$CZ$554"),$C352-3*(B351-1)+L$1,FALSE)</f>
        <v>D Coote</v>
      </c>
      <c r="M356" s="45">
        <f ca="1">VLOOKUP($B356,INDIRECT("data!$"&amp;F352&amp;"$3:$CZ$554"),$C352-3*(B351-1)+M$1,FALSE)</f>
        <v>19</v>
      </c>
      <c r="N356" s="45">
        <f ca="1">VLOOKUP($B356,INDIRECT("data!$"&amp;F352&amp;"$3:$CZ$554"),$C352-3*(B351-1)+N$1,FALSE)</f>
        <v>7</v>
      </c>
      <c r="O356" s="45">
        <f ca="1">VLOOKUP($B356,INDIRECT("data!$"&amp;F352&amp;"$3:$CZ$554"),$C352-3*(B351-1)+O$1,FALSE)</f>
        <v>4</v>
      </c>
      <c r="P356" s="45">
        <f ca="1">VLOOKUP($B356,INDIRECT("data!$"&amp;F352&amp;"$3:$CZ$554"),$C352-3*(B351-1)+P$1,FALSE)</f>
        <v>2</v>
      </c>
      <c r="Q356" s="45">
        <f ca="1">VLOOKUP($B356,INDIRECT("data!$"&amp;F352&amp;"$3:$CZ$554"),$C352-3*(B351-1)+Q$1,FALSE)</f>
        <v>7</v>
      </c>
      <c r="R356" s="45">
        <f ca="1">VLOOKUP($B356,INDIRECT("data!$"&amp;F352&amp;"$3:$CZ$554"),$C352-3*(B351-1)+R$1,FALSE)</f>
        <v>13</v>
      </c>
      <c r="S356" s="45">
        <f ca="1">VLOOKUP($B356,INDIRECT("data!$"&amp;F352&amp;"$3:$CZ$554"),$C352-3*(B351-1)+S$1,FALSE)</f>
        <v>10</v>
      </c>
      <c r="T356" s="45">
        <f ca="1">VLOOKUP($B356,INDIRECT("data!$"&amp;F352&amp;"$3:$CZ$554"),$C352-3*(B351-1)+T$1,FALSE)</f>
        <v>1</v>
      </c>
      <c r="U356" s="45">
        <f ca="1">VLOOKUP($B356,INDIRECT("data!$"&amp;F352&amp;"$3:$CZ$554"),$C352-3*(B351-1)+U$1,FALSE)</f>
        <v>1</v>
      </c>
      <c r="V356" s="45">
        <f ca="1">VLOOKUP($B356,INDIRECT("data!$"&amp;F352&amp;"$3:$CZ$554"),$C352-3*(B351-1)+V$1,FALSE)</f>
        <v>4</v>
      </c>
      <c r="W356" s="45">
        <f ca="1">VLOOKUP($B356,INDIRECT("data!$"&amp;F352&amp;"$3:$CZ$554"),$C352-3*(B351-1)+W$1,FALSE)</f>
        <v>0</v>
      </c>
      <c r="X356" s="45">
        <f ca="1">VLOOKUP($B356,INDIRECT("data!$"&amp;F352&amp;"$3:$CZ$554"),$C352-3*(B351-1)+X$1,FALSE)</f>
        <v>0</v>
      </c>
      <c r="Y356" s="47">
        <f ca="1">VLOOKUP($B356,INDIRECT("data!$"&amp;F352&amp;"$3:$CZ$554"),$C352-3*(B351-1)+Y$1,FALSE)</f>
        <v>1.44</v>
      </c>
      <c r="Z356" s="47">
        <f ca="1">VLOOKUP($B356,INDIRECT("data!$"&amp;F352&amp;"$3:$CZ$554"),$C352-3*(B351-1)+Z$1,FALSE)</f>
        <v>4.5</v>
      </c>
      <c r="AA356" s="47">
        <f ca="1">VLOOKUP($B356,INDIRECT("data!$"&amp;F352&amp;"$3:$CZ$554"),$C352-3*(B351-1)+AA$1,FALSE)</f>
        <v>9</v>
      </c>
      <c r="AB356" s="47">
        <f ca="1">VLOOKUP($B356,INDIRECT("data!$"&amp;F352&amp;"$3:$CZ$554"),$C352-3*(B351-1)+AB$1,FALSE)</f>
        <v>1.42</v>
      </c>
      <c r="AC356" s="47">
        <f ca="1">VLOOKUP($B356,INDIRECT("data!$"&amp;F352&amp;"$3:$CZ$554"),$C352-3*(B351-1)+AC$1,FALSE)</f>
        <v>4.55</v>
      </c>
      <c r="AD356" s="47">
        <f ca="1">VLOOKUP($B356,INDIRECT("data!$"&amp;F352&amp;"$3:$CZ$554"),$C352-3*(B351-1)+AD$1,FALSE)</f>
        <v>9.32</v>
      </c>
      <c r="AE356" s="47">
        <f ca="1">VLOOKUP($B356,INDIRECT("data!$"&amp;F352&amp;"$3:$CZ$554"),$C352-3*(B351-1)+AE$1,FALSE)</f>
        <v>2.04</v>
      </c>
      <c r="AF356" s="47">
        <f ca="1">VLOOKUP($B356,INDIRECT("data!$"&amp;F352&amp;"$3:$CZ$554"),$C352-3*(B351-1)+AF$1,FALSE)</f>
        <v>1.76</v>
      </c>
      <c r="AG356" s="65">
        <f t="shared" ca="1" si="759"/>
        <v>2</v>
      </c>
      <c r="AH356" s="65">
        <f t="shared" ca="1" si="760"/>
        <v>1</v>
      </c>
      <c r="AI356" s="65">
        <f t="shared" ca="1" si="761"/>
        <v>1</v>
      </c>
      <c r="AJ356" s="65">
        <f t="shared" ca="1" si="762"/>
        <v>1</v>
      </c>
      <c r="AK356" s="65">
        <f t="shared" ca="1" si="763"/>
        <v>0</v>
      </c>
      <c r="AL356" s="66" t="str">
        <f t="shared" ca="1" si="764"/>
        <v>H</v>
      </c>
      <c r="AM356" s="66" t="str">
        <f t="shared" ca="1" si="765"/>
        <v>H-H</v>
      </c>
      <c r="AN356" s="65">
        <f t="shared" ca="1" si="766"/>
        <v>0</v>
      </c>
      <c r="AO356" s="65">
        <f t="shared" ca="1" si="767"/>
        <v>1</v>
      </c>
      <c r="AP356" s="65">
        <f t="shared" ca="1" si="768"/>
        <v>0</v>
      </c>
      <c r="AQ356" s="65">
        <f t="shared" ca="1" si="769"/>
        <v>1</v>
      </c>
      <c r="AR356" s="65">
        <f t="shared" ca="1" si="770"/>
        <v>0</v>
      </c>
      <c r="AS356" s="65">
        <f t="shared" ca="1" si="771"/>
        <v>1</v>
      </c>
      <c r="AT356" s="65">
        <f t="shared" ca="1" si="772"/>
        <v>0</v>
      </c>
    </row>
    <row r="357" spans="1:46" ht="18" customHeight="1" x14ac:dyDescent="0.25">
      <c r="A357" s="49" t="str">
        <f ca="1">CONCATENATE(B353,"-",B357)</f>
        <v>Middlesbrough-Home-4</v>
      </c>
      <c r="B357" s="12">
        <v>4</v>
      </c>
      <c r="C357" s="41">
        <f ca="1">VLOOKUP($B357,INDIRECT("data!$"&amp;F352&amp;"$3:$CZ$554"),$C352-3*(B351-1)+C$1,FALSE)</f>
        <v>43336</v>
      </c>
      <c r="D357" s="30" t="str">
        <f ca="1">VLOOKUP($B357,INDIRECT("data!$"&amp;F352&amp;"$3:$CZ$554"),$C352-3*(B351-1)+D$1,FALSE)</f>
        <v>Middlesbrough</v>
      </c>
      <c r="E357" s="30" t="str">
        <f ca="1">VLOOKUP($B357,INDIRECT("data!$"&amp;F352&amp;"$3:$CZ$554"),$C352-3*(B351-1)+E$1,FALSE)</f>
        <v>West Brom</v>
      </c>
      <c r="F357" s="29">
        <f ca="1">VLOOKUP($B357,INDIRECT("data!$"&amp;F352&amp;"$3:$CZ$554"),$C352-3*(B351-1)+F$1,FALSE)</f>
        <v>1</v>
      </c>
      <c r="G357" s="29">
        <f ca="1">VLOOKUP($B357,INDIRECT("data!$"&amp;F352&amp;"$3:$CZ$554"),$C352-3*(B351-1)+G$1,FALSE)</f>
        <v>0</v>
      </c>
      <c r="H357" s="15" t="str">
        <f ca="1">VLOOKUP($B357,INDIRECT("data!$"&amp;F352&amp;"$3:$CZ$554"),$C352-3*(B351-1)+H$1,FALSE)</f>
        <v>H</v>
      </c>
      <c r="I357" s="29">
        <f ca="1">VLOOKUP($B357,INDIRECT("data!$"&amp;F352&amp;"$3:$CZ$554"),$C352-3*(B351-1)+I$1,FALSE)</f>
        <v>0</v>
      </c>
      <c r="J357" s="29">
        <f ca="1">VLOOKUP($B357,INDIRECT("data!$"&amp;F352&amp;"$3:$CZ$554"),$C352-3*(B351-1)+J$1,FALSE)</f>
        <v>0</v>
      </c>
      <c r="K357" s="15" t="str">
        <f ca="1">VLOOKUP($B357,INDIRECT("data!$"&amp;F352&amp;"$3:$CZ$554"),$C352-3*(B351-1)+K$1,FALSE)</f>
        <v>D</v>
      </c>
      <c r="L357" s="30" t="str">
        <f ca="1">VLOOKUP($B357,INDIRECT("data!$"&amp;F352&amp;"$3:$CZ$554"),$C352-3*(B351-1)+L$1,FALSE)</f>
        <v>J Brooks</v>
      </c>
      <c r="M357" s="45">
        <f ca="1">VLOOKUP($B357,INDIRECT("data!$"&amp;F352&amp;"$3:$CZ$554"),$C352-3*(B351-1)+M$1,FALSE)</f>
        <v>18</v>
      </c>
      <c r="N357" s="45">
        <f ca="1">VLOOKUP($B357,INDIRECT("data!$"&amp;F352&amp;"$3:$CZ$554"),$C352-3*(B351-1)+N$1,FALSE)</f>
        <v>13</v>
      </c>
      <c r="O357" s="45">
        <f ca="1">VLOOKUP($B357,INDIRECT("data!$"&amp;F352&amp;"$3:$CZ$554"),$C352-3*(B351-1)+O$1,FALSE)</f>
        <v>4</v>
      </c>
      <c r="P357" s="45">
        <f ca="1">VLOOKUP($B357,INDIRECT("data!$"&amp;F352&amp;"$3:$CZ$554"),$C352-3*(B351-1)+P$1,FALSE)</f>
        <v>2</v>
      </c>
      <c r="Q357" s="45">
        <f ca="1">VLOOKUP($B357,INDIRECT("data!$"&amp;F352&amp;"$3:$CZ$554"),$C352-3*(B351-1)+Q$1,FALSE)</f>
        <v>12</v>
      </c>
      <c r="R357" s="45">
        <f ca="1">VLOOKUP($B357,INDIRECT("data!$"&amp;F352&amp;"$3:$CZ$554"),$C352-3*(B351-1)+R$1,FALSE)</f>
        <v>11</v>
      </c>
      <c r="S357" s="45">
        <f ca="1">VLOOKUP($B357,INDIRECT("data!$"&amp;F352&amp;"$3:$CZ$554"),$C352-3*(B351-1)+S$1,FALSE)</f>
        <v>10</v>
      </c>
      <c r="T357" s="45">
        <f ca="1">VLOOKUP($B357,INDIRECT("data!$"&amp;F352&amp;"$3:$CZ$554"),$C352-3*(B351-1)+T$1,FALSE)</f>
        <v>4</v>
      </c>
      <c r="U357" s="45">
        <f ca="1">VLOOKUP($B357,INDIRECT("data!$"&amp;F352&amp;"$3:$CZ$554"),$C352-3*(B351-1)+U$1,FALSE)</f>
        <v>3</v>
      </c>
      <c r="V357" s="45">
        <f ca="1">VLOOKUP($B357,INDIRECT("data!$"&amp;F352&amp;"$3:$CZ$554"),$C352-3*(B351-1)+V$1,FALSE)</f>
        <v>2</v>
      </c>
      <c r="W357" s="45">
        <f ca="1">VLOOKUP($B357,INDIRECT("data!$"&amp;F352&amp;"$3:$CZ$554"),$C352-3*(B351-1)+W$1,FALSE)</f>
        <v>0</v>
      </c>
      <c r="X357" s="45">
        <f ca="1">VLOOKUP($B357,INDIRECT("data!$"&amp;F352&amp;"$3:$CZ$554"),$C352-3*(B351-1)+X$1,FALSE)</f>
        <v>0</v>
      </c>
      <c r="Y357" s="47">
        <f ca="1">VLOOKUP($B357,INDIRECT("data!$"&amp;F352&amp;"$3:$CZ$554"),$C352-3*(B351-1)+Y$1,FALSE)</f>
        <v>2.5</v>
      </c>
      <c r="Z357" s="47">
        <f ca="1">VLOOKUP($B357,INDIRECT("data!$"&amp;F352&amp;"$3:$CZ$554"),$C352-3*(B351-1)+Z$1,FALSE)</f>
        <v>3.3</v>
      </c>
      <c r="AA357" s="47">
        <f ca="1">VLOOKUP($B357,INDIRECT("data!$"&amp;F352&amp;"$3:$CZ$554"),$C352-3*(B351-1)+AA$1,FALSE)</f>
        <v>3.1</v>
      </c>
      <c r="AB357" s="47">
        <f ca="1">VLOOKUP($B357,INDIRECT("data!$"&amp;F352&amp;"$3:$CZ$554"),$C352-3*(B351-1)+AB$1,FALSE)</f>
        <v>2.42</v>
      </c>
      <c r="AC357" s="47">
        <f ca="1">VLOOKUP($B357,INDIRECT("data!$"&amp;F352&amp;"$3:$CZ$554"),$C352-3*(B351-1)+AC$1,FALSE)</f>
        <v>3.24</v>
      </c>
      <c r="AD357" s="47">
        <f ca="1">VLOOKUP($B357,INDIRECT("data!$"&amp;F352&amp;"$3:$CZ$554"),$C352-3*(B351-1)+AD$1,FALSE)</f>
        <v>3.29</v>
      </c>
      <c r="AE357" s="47">
        <f ca="1">VLOOKUP($B357,INDIRECT("data!$"&amp;F352&amp;"$3:$CZ$554"),$C352-3*(B351-1)+AE$1,FALSE)</f>
        <v>2.13</v>
      </c>
      <c r="AF357" s="47">
        <f ca="1">VLOOKUP($B357,INDIRECT("data!$"&amp;F352&amp;"$3:$CZ$554"),$C352-3*(B351-1)+AF$1,FALSE)</f>
        <v>1.7</v>
      </c>
      <c r="AG357" s="65">
        <f t="shared" ca="1" si="759"/>
        <v>1</v>
      </c>
      <c r="AH357" s="65">
        <f t="shared" ca="1" si="760"/>
        <v>0</v>
      </c>
      <c r="AI357" s="65">
        <f t="shared" ca="1" si="761"/>
        <v>1</v>
      </c>
      <c r="AJ357" s="65">
        <f t="shared" ca="1" si="762"/>
        <v>1</v>
      </c>
      <c r="AK357" s="65">
        <f t="shared" ca="1" si="763"/>
        <v>0</v>
      </c>
      <c r="AL357" s="66" t="str">
        <f t="shared" ca="1" si="764"/>
        <v>H</v>
      </c>
      <c r="AM357" s="66" t="str">
        <f t="shared" ca="1" si="765"/>
        <v>D-H</v>
      </c>
      <c r="AN357" s="65">
        <f t="shared" ca="1" si="766"/>
        <v>0</v>
      </c>
      <c r="AO357" s="65">
        <f t="shared" ca="1" si="767"/>
        <v>0</v>
      </c>
      <c r="AP357" s="65">
        <f t="shared" ca="1" si="768"/>
        <v>0</v>
      </c>
      <c r="AQ357" s="65">
        <f t="shared" ca="1" si="769"/>
        <v>1</v>
      </c>
      <c r="AR357" s="65">
        <f t="shared" ca="1" si="770"/>
        <v>0</v>
      </c>
      <c r="AS357" s="65">
        <f t="shared" ca="1" si="771"/>
        <v>0</v>
      </c>
      <c r="AT357" s="65">
        <f t="shared" ca="1" si="772"/>
        <v>0</v>
      </c>
    </row>
    <row r="358" spans="1:46" ht="18" customHeight="1" x14ac:dyDescent="0.25">
      <c r="A358" s="49" t="str">
        <f ca="1">CONCATENATE(B353,"-",B358)</f>
        <v>Middlesbrough-Home-5</v>
      </c>
      <c r="B358" s="12">
        <v>5</v>
      </c>
      <c r="C358" s="41">
        <f ca="1">VLOOKUP($B358,INDIRECT("data!$"&amp;F352&amp;"$3:$CZ$554"),$C352-3*(B351-1)+C$1,FALSE)</f>
        <v>43323</v>
      </c>
      <c r="D358" s="30" t="str">
        <f ca="1">VLOOKUP($B358,INDIRECT("data!$"&amp;F352&amp;"$3:$CZ$554"),$C352-3*(B351-1)+D$1,FALSE)</f>
        <v>Middlesbrough</v>
      </c>
      <c r="E358" s="30" t="str">
        <f ca="1">VLOOKUP($B358,INDIRECT("data!$"&amp;F352&amp;"$3:$CZ$554"),$C352-3*(B351-1)+E$1,FALSE)</f>
        <v>Birmingham</v>
      </c>
      <c r="F358" s="29">
        <f ca="1">VLOOKUP($B358,INDIRECT("data!$"&amp;F352&amp;"$3:$CZ$554"),$C352-3*(B351-1)+F$1,FALSE)</f>
        <v>1</v>
      </c>
      <c r="G358" s="29">
        <f ca="1">VLOOKUP($B358,INDIRECT("data!$"&amp;F352&amp;"$3:$CZ$554"),$C352-3*(B351-1)+G$1,FALSE)</f>
        <v>0</v>
      </c>
      <c r="H358" s="15" t="str">
        <f ca="1">VLOOKUP($B358,INDIRECT("data!$"&amp;F352&amp;"$3:$CZ$554"),$C352-3*(B351-1)+H$1,FALSE)</f>
        <v>H</v>
      </c>
      <c r="I358" s="29">
        <f ca="1">VLOOKUP($B358,INDIRECT("data!$"&amp;F352&amp;"$3:$CZ$554"),$C352-3*(B351-1)+I$1,FALSE)</f>
        <v>1</v>
      </c>
      <c r="J358" s="29">
        <f ca="1">VLOOKUP($B358,INDIRECT("data!$"&amp;F352&amp;"$3:$CZ$554"),$C352-3*(B351-1)+J$1,FALSE)</f>
        <v>0</v>
      </c>
      <c r="K358" s="15" t="str">
        <f ca="1">VLOOKUP($B358,INDIRECT("data!$"&amp;F352&amp;"$3:$CZ$554"),$C352-3*(B351-1)+K$1,FALSE)</f>
        <v>H</v>
      </c>
      <c r="L358" s="30" t="str">
        <f ca="1">VLOOKUP($B358,INDIRECT("data!$"&amp;F352&amp;"$3:$CZ$554"),$C352-3*(B351-1)+L$1,FALSE)</f>
        <v>A Madley</v>
      </c>
      <c r="M358" s="45">
        <f ca="1">VLOOKUP($B358,INDIRECT("data!$"&amp;F352&amp;"$3:$CZ$554"),$C352-3*(B351-1)+M$1,FALSE)</f>
        <v>10</v>
      </c>
      <c r="N358" s="45">
        <f ca="1">VLOOKUP($B358,INDIRECT("data!$"&amp;F352&amp;"$3:$CZ$554"),$C352-3*(B351-1)+N$1,FALSE)</f>
        <v>11</v>
      </c>
      <c r="O358" s="45">
        <f ca="1">VLOOKUP($B358,INDIRECT("data!$"&amp;F352&amp;"$3:$CZ$554"),$C352-3*(B351-1)+O$1,FALSE)</f>
        <v>2</v>
      </c>
      <c r="P358" s="45">
        <f ca="1">VLOOKUP($B358,INDIRECT("data!$"&amp;F352&amp;"$3:$CZ$554"),$C352-3*(B351-1)+P$1,FALSE)</f>
        <v>4</v>
      </c>
      <c r="Q358" s="45">
        <f ca="1">VLOOKUP($B358,INDIRECT("data!$"&amp;F352&amp;"$3:$CZ$554"),$C352-3*(B351-1)+Q$1,FALSE)</f>
        <v>9</v>
      </c>
      <c r="R358" s="45">
        <f ca="1">VLOOKUP($B358,INDIRECT("data!$"&amp;F352&amp;"$3:$CZ$554"),$C352-3*(B351-1)+R$1,FALSE)</f>
        <v>11</v>
      </c>
      <c r="S358" s="45">
        <f ca="1">VLOOKUP($B358,INDIRECT("data!$"&amp;F352&amp;"$3:$CZ$554"),$C352-3*(B351-1)+S$1,FALSE)</f>
        <v>3</v>
      </c>
      <c r="T358" s="45">
        <f ca="1">VLOOKUP($B358,INDIRECT("data!$"&amp;F352&amp;"$3:$CZ$554"),$C352-3*(B351-1)+T$1,FALSE)</f>
        <v>9</v>
      </c>
      <c r="U358" s="45">
        <f ca="1">VLOOKUP($B358,INDIRECT("data!$"&amp;F352&amp;"$3:$CZ$554"),$C352-3*(B351-1)+U$1,FALSE)</f>
        <v>0</v>
      </c>
      <c r="V358" s="45">
        <f ca="1">VLOOKUP($B358,INDIRECT("data!$"&amp;F352&amp;"$3:$CZ$554"),$C352-3*(B351-1)+V$1,FALSE)</f>
        <v>1</v>
      </c>
      <c r="W358" s="45">
        <f ca="1">VLOOKUP($B358,INDIRECT("data!$"&amp;F352&amp;"$3:$CZ$554"),$C352-3*(B351-1)+W$1,FALSE)</f>
        <v>0</v>
      </c>
      <c r="X358" s="45">
        <f ca="1">VLOOKUP($B358,INDIRECT("data!$"&amp;F352&amp;"$3:$CZ$554"),$C352-3*(B351-1)+X$1,FALSE)</f>
        <v>1</v>
      </c>
      <c r="Y358" s="47">
        <f ca="1">VLOOKUP($B358,INDIRECT("data!$"&amp;F352&amp;"$3:$CZ$554"),$C352-3*(B351-1)+Y$1,FALSE)</f>
        <v>1.72</v>
      </c>
      <c r="Z358" s="47">
        <f ca="1">VLOOKUP($B358,INDIRECT("data!$"&amp;F352&amp;"$3:$CZ$554"),$C352-3*(B351-1)+Z$1,FALSE)</f>
        <v>3.6</v>
      </c>
      <c r="AA358" s="47">
        <f ca="1">VLOOKUP($B358,INDIRECT("data!$"&amp;F352&amp;"$3:$CZ$554"),$C352-3*(B351-1)+AA$1,FALSE)</f>
        <v>6</v>
      </c>
      <c r="AB358" s="47">
        <f ca="1">VLOOKUP($B358,INDIRECT("data!$"&amp;F352&amp;"$3:$CZ$554"),$C352-3*(B351-1)+AB$1,FALSE)</f>
        <v>1.69</v>
      </c>
      <c r="AC358" s="47">
        <f ca="1">VLOOKUP($B358,INDIRECT("data!$"&amp;F352&amp;"$3:$CZ$554"),$C352-3*(B351-1)+AC$1,FALSE)</f>
        <v>3.76</v>
      </c>
      <c r="AD358" s="47">
        <f ca="1">VLOOKUP($B358,INDIRECT("data!$"&amp;F352&amp;"$3:$CZ$554"),$C352-3*(B351-1)+AD$1,FALSE)</f>
        <v>5.91</v>
      </c>
      <c r="AE358" s="47">
        <f ca="1">VLOOKUP($B358,INDIRECT("data!$"&amp;F352&amp;"$3:$CZ$554"),$C352-3*(B351-1)+AE$1,FALSE)</f>
        <v>2.2599999999999998</v>
      </c>
      <c r="AF358" s="47">
        <f ca="1">VLOOKUP($B358,INDIRECT("data!$"&amp;F352&amp;"$3:$CZ$554"),$C352-3*(B351-1)+AF$1,FALSE)</f>
        <v>1.61</v>
      </c>
      <c r="AG358" s="65">
        <f t="shared" ca="1" si="759"/>
        <v>1</v>
      </c>
      <c r="AH358" s="65">
        <f t="shared" ca="1" si="760"/>
        <v>1</v>
      </c>
      <c r="AI358" s="65">
        <f t="shared" ca="1" si="761"/>
        <v>0</v>
      </c>
      <c r="AJ358" s="65">
        <f t="shared" ca="1" si="762"/>
        <v>0</v>
      </c>
      <c r="AK358" s="65">
        <f t="shared" ca="1" si="763"/>
        <v>0</v>
      </c>
      <c r="AL358" s="66" t="str">
        <f t="shared" ca="1" si="764"/>
        <v>D</v>
      </c>
      <c r="AM358" s="66" t="str">
        <f t="shared" ca="1" si="765"/>
        <v>H-H</v>
      </c>
      <c r="AN358" s="65">
        <f t="shared" ca="1" si="766"/>
        <v>0</v>
      </c>
      <c r="AO358" s="65">
        <f t="shared" ca="1" si="767"/>
        <v>1</v>
      </c>
      <c r="AP358" s="65">
        <f t="shared" ca="1" si="768"/>
        <v>0</v>
      </c>
      <c r="AQ358" s="65">
        <f t="shared" ca="1" si="769"/>
        <v>1</v>
      </c>
      <c r="AR358" s="65">
        <f t="shared" ca="1" si="770"/>
        <v>0</v>
      </c>
      <c r="AS358" s="65">
        <f t="shared" ca="1" si="771"/>
        <v>0</v>
      </c>
      <c r="AT358" s="65">
        <f t="shared" ca="1" si="772"/>
        <v>0</v>
      </c>
    </row>
    <row r="359" spans="1:46" ht="18" customHeight="1" x14ac:dyDescent="0.25">
      <c r="A359" s="49" t="str">
        <f ca="1">CONCATENATE(B353,"-",B359)</f>
        <v>Middlesbrough-Home-6</v>
      </c>
      <c r="B359" s="12">
        <v>6</v>
      </c>
      <c r="C359" s="41">
        <f ca="1">VLOOKUP($B359,INDIRECT("data!$"&amp;F352&amp;"$3:$CZ$554"),$C352-3*(B351-1)+C$1,FALSE)</f>
        <v>43319</v>
      </c>
      <c r="D359" s="30" t="str">
        <f ca="1">VLOOKUP($B359,INDIRECT("data!$"&amp;F352&amp;"$3:$CZ$554"),$C352-3*(B351-1)+D$1,FALSE)</f>
        <v>Middlesbrough</v>
      </c>
      <c r="E359" s="30" t="str">
        <f ca="1">VLOOKUP($B359,INDIRECT("data!$"&amp;F352&amp;"$3:$CZ$554"),$C352-3*(B351-1)+E$1,FALSE)</f>
        <v>Sheffield United</v>
      </c>
      <c r="F359" s="29">
        <f ca="1">VLOOKUP($B359,INDIRECT("data!$"&amp;F352&amp;"$3:$CZ$554"),$C352-3*(B351-1)+F$1,FALSE)</f>
        <v>3</v>
      </c>
      <c r="G359" s="29">
        <f ca="1">VLOOKUP($B359,INDIRECT("data!$"&amp;F352&amp;"$3:$CZ$554"),$C352-3*(B351-1)+G$1,FALSE)</f>
        <v>0</v>
      </c>
      <c r="H359" s="15" t="str">
        <f ca="1">VLOOKUP($B359,INDIRECT("data!$"&amp;F352&amp;"$3:$CZ$554"),$C352-3*(B351-1)+H$1,FALSE)</f>
        <v>H</v>
      </c>
      <c r="I359" s="29">
        <f ca="1">VLOOKUP($B359,INDIRECT("data!$"&amp;F352&amp;"$3:$CZ$554"),$C352-3*(B351-1)+I$1,FALSE)</f>
        <v>3</v>
      </c>
      <c r="J359" s="29">
        <f ca="1">VLOOKUP($B359,INDIRECT("data!$"&amp;F352&amp;"$3:$CZ$554"),$C352-3*(B351-1)+J$1,FALSE)</f>
        <v>0</v>
      </c>
      <c r="K359" s="15" t="str">
        <f ca="1">VLOOKUP($B359,INDIRECT("data!$"&amp;F352&amp;"$3:$CZ$554"),$C352-3*(B351-1)+K$1,FALSE)</f>
        <v>H</v>
      </c>
      <c r="L359" s="30" t="str">
        <f ca="1">VLOOKUP($B359,INDIRECT("data!$"&amp;F352&amp;"$3:$CZ$554"),$C352-3*(B351-1)+L$1,FALSE)</f>
        <v>R Jones</v>
      </c>
      <c r="M359" s="45">
        <f ca="1">VLOOKUP($B359,INDIRECT("data!$"&amp;F352&amp;"$3:$CZ$554"),$C352-3*(B351-1)+M$1,FALSE)</f>
        <v>13</v>
      </c>
      <c r="N359" s="45">
        <f ca="1">VLOOKUP($B359,INDIRECT("data!$"&amp;F352&amp;"$3:$CZ$554"),$C352-3*(B351-1)+N$1,FALSE)</f>
        <v>17</v>
      </c>
      <c r="O359" s="45">
        <f ca="1">VLOOKUP($B359,INDIRECT("data!$"&amp;F352&amp;"$3:$CZ$554"),$C352-3*(B351-1)+O$1,FALSE)</f>
        <v>5</v>
      </c>
      <c r="P359" s="45">
        <f ca="1">VLOOKUP($B359,INDIRECT("data!$"&amp;F352&amp;"$3:$CZ$554"),$C352-3*(B351-1)+P$1,FALSE)</f>
        <v>4</v>
      </c>
      <c r="Q359" s="45">
        <f ca="1">VLOOKUP($B359,INDIRECT("data!$"&amp;F352&amp;"$3:$CZ$554"),$C352-3*(B351-1)+Q$1,FALSE)</f>
        <v>10</v>
      </c>
      <c r="R359" s="45">
        <f ca="1">VLOOKUP($B359,INDIRECT("data!$"&amp;F352&amp;"$3:$CZ$554"),$C352-3*(B351-1)+R$1,FALSE)</f>
        <v>13</v>
      </c>
      <c r="S359" s="45">
        <f ca="1">VLOOKUP($B359,INDIRECT("data!$"&amp;F352&amp;"$3:$CZ$554"),$C352-3*(B351-1)+S$1,FALSE)</f>
        <v>7</v>
      </c>
      <c r="T359" s="45">
        <f ca="1">VLOOKUP($B359,INDIRECT("data!$"&amp;F352&amp;"$3:$CZ$554"),$C352-3*(B351-1)+T$1,FALSE)</f>
        <v>6</v>
      </c>
      <c r="U359" s="45">
        <f ca="1">VLOOKUP($B359,INDIRECT("data!$"&amp;F352&amp;"$3:$CZ$554"),$C352-3*(B351-1)+U$1,FALSE)</f>
        <v>0</v>
      </c>
      <c r="V359" s="45">
        <f ca="1">VLOOKUP($B359,INDIRECT("data!$"&amp;F352&amp;"$3:$CZ$554"),$C352-3*(B351-1)+V$1,FALSE)</f>
        <v>3</v>
      </c>
      <c r="W359" s="45">
        <f ca="1">VLOOKUP($B359,INDIRECT("data!$"&amp;F352&amp;"$3:$CZ$554"),$C352-3*(B351-1)+W$1,FALSE)</f>
        <v>0</v>
      </c>
      <c r="X359" s="45">
        <f ca="1">VLOOKUP($B359,INDIRECT("data!$"&amp;F352&amp;"$3:$CZ$554"),$C352-3*(B351-1)+X$1,FALSE)</f>
        <v>0</v>
      </c>
      <c r="Y359" s="47">
        <f ca="1">VLOOKUP($B359,INDIRECT("data!$"&amp;F352&amp;"$3:$CZ$554"),$C352-3*(B351-1)+Y$1,FALSE)</f>
        <v>2.25</v>
      </c>
      <c r="Z359" s="47">
        <f ca="1">VLOOKUP($B359,INDIRECT("data!$"&amp;F352&amp;"$3:$CZ$554"),$C352-3*(B351-1)+Z$1,FALSE)</f>
        <v>3.3</v>
      </c>
      <c r="AA359" s="47">
        <f ca="1">VLOOKUP($B359,INDIRECT("data!$"&amp;F352&amp;"$3:$CZ$554"),$C352-3*(B351-1)+AA$1,FALSE)</f>
        <v>3.6</v>
      </c>
      <c r="AB359" s="47">
        <f ca="1">VLOOKUP($B359,INDIRECT("data!$"&amp;F352&amp;"$3:$CZ$554"),$C352-3*(B351-1)+AB$1,FALSE)</f>
        <v>2.2599999999999998</v>
      </c>
      <c r="AC359" s="47">
        <f ca="1">VLOOKUP($B359,INDIRECT("data!$"&amp;F352&amp;"$3:$CZ$554"),$C352-3*(B351-1)+AC$1,FALSE)</f>
        <v>3.28</v>
      </c>
      <c r="AD359" s="47">
        <f ca="1">VLOOKUP($B359,INDIRECT("data!$"&amp;F352&amp;"$3:$CZ$554"),$C352-3*(B351-1)+AD$1,FALSE)</f>
        <v>3.6</v>
      </c>
      <c r="AE359" s="47">
        <f ca="1">VLOOKUP($B359,INDIRECT("data!$"&amp;F352&amp;"$3:$CZ$554"),$C352-3*(B351-1)+AE$1,FALSE)</f>
        <v>2.25</v>
      </c>
      <c r="AF359" s="47">
        <f ca="1">VLOOKUP($B359,INDIRECT("data!$"&amp;F352&amp;"$3:$CZ$554"),$C352-3*(B351-1)+AF$1,FALSE)</f>
        <v>1.62</v>
      </c>
      <c r="AG359" s="65">
        <f t="shared" ca="1" si="759"/>
        <v>3</v>
      </c>
      <c r="AH359" s="65">
        <f t="shared" ca="1" si="760"/>
        <v>3</v>
      </c>
      <c r="AI359" s="65">
        <f t="shared" ca="1" si="761"/>
        <v>0</v>
      </c>
      <c r="AJ359" s="65">
        <f t="shared" ca="1" si="762"/>
        <v>0</v>
      </c>
      <c r="AK359" s="65">
        <f t="shared" ca="1" si="763"/>
        <v>0</v>
      </c>
      <c r="AL359" s="66" t="str">
        <f t="shared" ca="1" si="764"/>
        <v>D</v>
      </c>
      <c r="AM359" s="66" t="str">
        <f t="shared" ca="1" si="765"/>
        <v>H-H</v>
      </c>
      <c r="AN359" s="65">
        <f t="shared" ca="1" si="766"/>
        <v>0</v>
      </c>
      <c r="AO359" s="65">
        <f t="shared" ca="1" si="767"/>
        <v>1</v>
      </c>
      <c r="AP359" s="65">
        <f t="shared" ca="1" si="768"/>
        <v>0</v>
      </c>
      <c r="AQ359" s="65">
        <f t="shared" ca="1" si="769"/>
        <v>1</v>
      </c>
      <c r="AR359" s="65">
        <f t="shared" ca="1" si="770"/>
        <v>0</v>
      </c>
      <c r="AS359" s="65">
        <f t="shared" ca="1" si="771"/>
        <v>0</v>
      </c>
      <c r="AT359" s="65">
        <f t="shared" ca="1" si="772"/>
        <v>0</v>
      </c>
    </row>
    <row r="360" spans="1:46" ht="18" customHeight="1" x14ac:dyDescent="0.25">
      <c r="A360" s="49" t="str">
        <f ca="1">CONCATENATE(B353,"-",B360)</f>
        <v>Middlesbrough-Home-7</v>
      </c>
      <c r="B360" s="12">
        <v>7</v>
      </c>
      <c r="C360" s="41" t="e">
        <f ca="1">VLOOKUP($B360,INDIRECT("data!$"&amp;F352&amp;"$3:$CZ$554"),$C352-3*(B351-1)+C$1,FALSE)</f>
        <v>#N/A</v>
      </c>
      <c r="D360" s="30" t="e">
        <f ca="1">VLOOKUP($B360,INDIRECT("data!$"&amp;F352&amp;"$3:$CZ$554"),$C352-3*(B351-1)+D$1,FALSE)</f>
        <v>#N/A</v>
      </c>
      <c r="E360" s="30" t="e">
        <f ca="1">VLOOKUP($B360,INDIRECT("data!$"&amp;F352&amp;"$3:$CZ$554"),$C352-3*(B351-1)+E$1,FALSE)</f>
        <v>#N/A</v>
      </c>
      <c r="F360" s="29" t="e">
        <f ca="1">VLOOKUP($B360,INDIRECT("data!$"&amp;F352&amp;"$3:$CZ$554"),$C352-3*(B351-1)+F$1,FALSE)</f>
        <v>#N/A</v>
      </c>
      <c r="G360" s="29" t="e">
        <f ca="1">VLOOKUP($B360,INDIRECT("data!$"&amp;F352&amp;"$3:$CZ$554"),$C352-3*(B351-1)+G$1,FALSE)</f>
        <v>#N/A</v>
      </c>
      <c r="H360" s="15" t="e">
        <f ca="1">VLOOKUP($B360,INDIRECT("data!$"&amp;F352&amp;"$3:$CZ$554"),$C352-3*(B351-1)+H$1,FALSE)</f>
        <v>#N/A</v>
      </c>
      <c r="I360" s="29" t="e">
        <f ca="1">VLOOKUP($B360,INDIRECT("data!$"&amp;F352&amp;"$3:$CZ$554"),$C352-3*(B351-1)+I$1,FALSE)</f>
        <v>#N/A</v>
      </c>
      <c r="J360" s="29" t="e">
        <f ca="1">VLOOKUP($B360,INDIRECT("data!$"&amp;F352&amp;"$3:$CZ$554"),$C352-3*(B351-1)+J$1,FALSE)</f>
        <v>#N/A</v>
      </c>
      <c r="K360" s="15" t="e">
        <f ca="1">VLOOKUP($B360,INDIRECT("data!$"&amp;F352&amp;"$3:$CZ$554"),$C352-3*(B351-1)+K$1,FALSE)</f>
        <v>#N/A</v>
      </c>
      <c r="L360" s="30" t="e">
        <f ca="1">VLOOKUP($B360,INDIRECT("data!$"&amp;F352&amp;"$3:$CZ$554"),$C352-3*(B351-1)+L$1,FALSE)</f>
        <v>#N/A</v>
      </c>
      <c r="M360" s="45" t="e">
        <f ca="1">VLOOKUP($B360,INDIRECT("data!$"&amp;F352&amp;"$3:$CZ$554"),$C352-3*(B351-1)+M$1,FALSE)</f>
        <v>#N/A</v>
      </c>
      <c r="N360" s="45" t="e">
        <f ca="1">VLOOKUP($B360,INDIRECT("data!$"&amp;F352&amp;"$3:$CZ$554"),$C352-3*(B351-1)+N$1,FALSE)</f>
        <v>#N/A</v>
      </c>
      <c r="O360" s="45" t="e">
        <f ca="1">VLOOKUP($B360,INDIRECT("data!$"&amp;F352&amp;"$3:$CZ$554"),$C352-3*(B351-1)+O$1,FALSE)</f>
        <v>#N/A</v>
      </c>
      <c r="P360" s="45" t="e">
        <f ca="1">VLOOKUP($B360,INDIRECT("data!$"&amp;F352&amp;"$3:$CZ$554"),$C352-3*(B351-1)+P$1,FALSE)</f>
        <v>#N/A</v>
      </c>
      <c r="Q360" s="45" t="e">
        <f ca="1">VLOOKUP($B360,INDIRECT("data!$"&amp;F352&amp;"$3:$CZ$554"),$C352-3*(B351-1)+Q$1,FALSE)</f>
        <v>#N/A</v>
      </c>
      <c r="R360" s="45" t="e">
        <f ca="1">VLOOKUP($B360,INDIRECT("data!$"&amp;F352&amp;"$3:$CZ$554"),$C352-3*(B351-1)+R$1,FALSE)</f>
        <v>#N/A</v>
      </c>
      <c r="S360" s="45" t="e">
        <f ca="1">VLOOKUP($B360,INDIRECT("data!$"&amp;F352&amp;"$3:$CZ$554"),$C352-3*(B351-1)+S$1,FALSE)</f>
        <v>#N/A</v>
      </c>
      <c r="T360" s="45" t="e">
        <f ca="1">VLOOKUP($B360,INDIRECT("data!$"&amp;F352&amp;"$3:$CZ$554"),$C352-3*(B351-1)+T$1,FALSE)</f>
        <v>#N/A</v>
      </c>
      <c r="U360" s="45" t="e">
        <f ca="1">VLOOKUP($B360,INDIRECT("data!$"&amp;F352&amp;"$3:$CZ$554"),$C352-3*(B351-1)+U$1,FALSE)</f>
        <v>#N/A</v>
      </c>
      <c r="V360" s="45" t="e">
        <f ca="1">VLOOKUP($B360,INDIRECT("data!$"&amp;F352&amp;"$3:$CZ$554"),$C352-3*(B351-1)+V$1,FALSE)</f>
        <v>#N/A</v>
      </c>
      <c r="W360" s="45" t="e">
        <f ca="1">VLOOKUP($B360,INDIRECT("data!$"&amp;F352&amp;"$3:$CZ$554"),$C352-3*(B351-1)+W$1,FALSE)</f>
        <v>#N/A</v>
      </c>
      <c r="X360" s="45" t="e">
        <f ca="1">VLOOKUP($B360,INDIRECT("data!$"&amp;F352&amp;"$3:$CZ$554"),$C352-3*(B351-1)+X$1,FALSE)</f>
        <v>#N/A</v>
      </c>
      <c r="Y360" s="47" t="e">
        <f ca="1">VLOOKUP($B360,INDIRECT("data!$"&amp;F352&amp;"$3:$CZ$554"),$C352-3*(B351-1)+Y$1,FALSE)</f>
        <v>#N/A</v>
      </c>
      <c r="Z360" s="47" t="e">
        <f ca="1">VLOOKUP($B360,INDIRECT("data!$"&amp;F352&amp;"$3:$CZ$554"),$C352-3*(B351-1)+Z$1,FALSE)</f>
        <v>#N/A</v>
      </c>
      <c r="AA360" s="47" t="e">
        <f ca="1">VLOOKUP($B360,INDIRECT("data!$"&amp;F352&amp;"$3:$CZ$554"),$C352-3*(B351-1)+AA$1,FALSE)</f>
        <v>#N/A</v>
      </c>
      <c r="AB360" s="47" t="e">
        <f ca="1">VLOOKUP($B360,INDIRECT("data!$"&amp;F352&amp;"$3:$CZ$554"),$C352-3*(B351-1)+AB$1,FALSE)</f>
        <v>#N/A</v>
      </c>
      <c r="AC360" s="47" t="e">
        <f ca="1">VLOOKUP($B360,INDIRECT("data!$"&amp;F352&amp;"$3:$CZ$554"),$C352-3*(B351-1)+AC$1,FALSE)</f>
        <v>#N/A</v>
      </c>
      <c r="AD360" s="47" t="e">
        <f ca="1">VLOOKUP($B360,INDIRECT("data!$"&amp;F352&amp;"$3:$CZ$554"),$C352-3*(B351-1)+AD$1,FALSE)</f>
        <v>#N/A</v>
      </c>
      <c r="AE360" s="47" t="e">
        <f ca="1">VLOOKUP($B360,INDIRECT("data!$"&amp;F352&amp;"$3:$CZ$554"),$C352-3*(B351-1)+AE$1,FALSE)</f>
        <v>#N/A</v>
      </c>
      <c r="AF360" s="47" t="e">
        <f ca="1">VLOOKUP($B360,INDIRECT("data!$"&amp;F352&amp;"$3:$CZ$554"),$C352-3*(B351-1)+AF$1,FALSE)</f>
        <v>#N/A</v>
      </c>
      <c r="AG360" s="65" t="e">
        <f t="shared" ca="1" si="759"/>
        <v>#N/A</v>
      </c>
      <c r="AH360" s="65" t="e">
        <f t="shared" ca="1" si="760"/>
        <v>#N/A</v>
      </c>
      <c r="AI360" s="65" t="e">
        <f t="shared" ca="1" si="761"/>
        <v>#N/A</v>
      </c>
      <c r="AJ360" s="65" t="e">
        <f t="shared" ca="1" si="762"/>
        <v>#N/A</v>
      </c>
      <c r="AK360" s="65" t="e">
        <f t="shared" ca="1" si="763"/>
        <v>#N/A</v>
      </c>
      <c r="AL360" s="66" t="e">
        <f t="shared" ca="1" si="764"/>
        <v>#N/A</v>
      </c>
      <c r="AM360" s="66" t="e">
        <f t="shared" ca="1" si="765"/>
        <v>#N/A</v>
      </c>
      <c r="AN360" s="65" t="e">
        <f t="shared" ca="1" si="766"/>
        <v>#N/A</v>
      </c>
      <c r="AO360" s="65" t="e">
        <f t="shared" ca="1" si="767"/>
        <v>#N/A</v>
      </c>
      <c r="AP360" s="65" t="e">
        <f t="shared" ca="1" si="768"/>
        <v>#N/A</v>
      </c>
      <c r="AQ360" s="65" t="e">
        <f t="shared" ca="1" si="769"/>
        <v>#N/A</v>
      </c>
      <c r="AR360" s="65" t="e">
        <f t="shared" ca="1" si="770"/>
        <v>#N/A</v>
      </c>
      <c r="AS360" s="65" t="e">
        <f t="shared" ca="1" si="771"/>
        <v>#N/A</v>
      </c>
      <c r="AT360" s="65" t="e">
        <f t="shared" ca="1" si="772"/>
        <v>#N/A</v>
      </c>
    </row>
    <row r="361" spans="1:46" ht="18" customHeight="1" x14ac:dyDescent="0.25">
      <c r="A361" s="49" t="str">
        <f ca="1">CONCATENATE(B353,"-",B361)</f>
        <v>Middlesbrough-Home-8</v>
      </c>
      <c r="B361" s="12">
        <v>8</v>
      </c>
      <c r="C361" s="41" t="e">
        <f ca="1">VLOOKUP($B361,INDIRECT("data!$"&amp;F352&amp;"$3:$CZ$554"),$C352-3*(B351-1)+C$1,FALSE)</f>
        <v>#N/A</v>
      </c>
      <c r="D361" s="30" t="e">
        <f ca="1">VLOOKUP($B361,INDIRECT("data!$"&amp;F352&amp;"$3:$CZ$554"),$C352-3*(B351-1)+D$1,FALSE)</f>
        <v>#N/A</v>
      </c>
      <c r="E361" s="30" t="e">
        <f ca="1">VLOOKUP($B361,INDIRECT("data!$"&amp;F352&amp;"$3:$CZ$554"),$C352-3*(B351-1)+E$1,FALSE)</f>
        <v>#N/A</v>
      </c>
      <c r="F361" s="29" t="e">
        <f ca="1">VLOOKUP($B361,INDIRECT("data!$"&amp;F352&amp;"$3:$CZ$554"),$C352-3*(B351-1)+F$1,FALSE)</f>
        <v>#N/A</v>
      </c>
      <c r="G361" s="29" t="e">
        <f ca="1">VLOOKUP($B361,INDIRECT("data!$"&amp;F352&amp;"$3:$CZ$554"),$C352-3*(B351-1)+G$1,FALSE)</f>
        <v>#N/A</v>
      </c>
      <c r="H361" s="15" t="e">
        <f ca="1">VLOOKUP($B361,INDIRECT("data!$"&amp;F352&amp;"$3:$CZ$554"),$C352-3*(B351-1)+H$1,FALSE)</f>
        <v>#N/A</v>
      </c>
      <c r="I361" s="29" t="e">
        <f ca="1">VLOOKUP($B361,INDIRECT("data!$"&amp;F352&amp;"$3:$CZ$554"),$C352-3*(B351-1)+I$1,FALSE)</f>
        <v>#N/A</v>
      </c>
      <c r="J361" s="29" t="e">
        <f ca="1">VLOOKUP($B361,INDIRECT("data!$"&amp;F352&amp;"$3:$CZ$554"),$C352-3*(B351-1)+J$1,FALSE)</f>
        <v>#N/A</v>
      </c>
      <c r="K361" s="15" t="e">
        <f ca="1">VLOOKUP($B361,INDIRECT("data!$"&amp;F352&amp;"$3:$CZ$554"),$C352-3*(B351-1)+K$1,FALSE)</f>
        <v>#N/A</v>
      </c>
      <c r="L361" s="30" t="e">
        <f ca="1">VLOOKUP($B361,INDIRECT("data!$"&amp;F352&amp;"$3:$CZ$554"),$C352-3*(B351-1)+L$1,FALSE)</f>
        <v>#N/A</v>
      </c>
      <c r="M361" s="45" t="e">
        <f ca="1">VLOOKUP($B361,INDIRECT("data!$"&amp;F352&amp;"$3:$CZ$554"),$C352-3*(B351-1)+M$1,FALSE)</f>
        <v>#N/A</v>
      </c>
      <c r="N361" s="45" t="e">
        <f ca="1">VLOOKUP($B361,INDIRECT("data!$"&amp;F352&amp;"$3:$CZ$554"),$C352-3*(B351-1)+N$1,FALSE)</f>
        <v>#N/A</v>
      </c>
      <c r="O361" s="45" t="e">
        <f ca="1">VLOOKUP($B361,INDIRECT("data!$"&amp;F352&amp;"$3:$CZ$554"),$C352-3*(B351-1)+O$1,FALSE)</f>
        <v>#N/A</v>
      </c>
      <c r="P361" s="45" t="e">
        <f ca="1">VLOOKUP($B361,INDIRECT("data!$"&amp;F352&amp;"$3:$CZ$554"),$C352-3*(B351-1)+P$1,FALSE)</f>
        <v>#N/A</v>
      </c>
      <c r="Q361" s="45" t="e">
        <f ca="1">VLOOKUP($B361,INDIRECT("data!$"&amp;F352&amp;"$3:$CZ$554"),$C352-3*(B351-1)+Q$1,FALSE)</f>
        <v>#N/A</v>
      </c>
      <c r="R361" s="45" t="e">
        <f ca="1">VLOOKUP($B361,INDIRECT("data!$"&amp;F352&amp;"$3:$CZ$554"),$C352-3*(B351-1)+R$1,FALSE)</f>
        <v>#N/A</v>
      </c>
      <c r="S361" s="45" t="e">
        <f ca="1">VLOOKUP($B361,INDIRECT("data!$"&amp;F352&amp;"$3:$CZ$554"),$C352-3*(B351-1)+S$1,FALSE)</f>
        <v>#N/A</v>
      </c>
      <c r="T361" s="45" t="e">
        <f ca="1">VLOOKUP($B361,INDIRECT("data!$"&amp;F352&amp;"$3:$CZ$554"),$C352-3*(B351-1)+T$1,FALSE)</f>
        <v>#N/A</v>
      </c>
      <c r="U361" s="45" t="e">
        <f ca="1">VLOOKUP($B361,INDIRECT("data!$"&amp;F352&amp;"$3:$CZ$554"),$C352-3*(B351-1)+U$1,FALSE)</f>
        <v>#N/A</v>
      </c>
      <c r="V361" s="45" t="e">
        <f ca="1">VLOOKUP($B361,INDIRECT("data!$"&amp;F352&amp;"$3:$CZ$554"),$C352-3*(B351-1)+V$1,FALSE)</f>
        <v>#N/A</v>
      </c>
      <c r="W361" s="45" t="e">
        <f ca="1">VLOOKUP($B361,INDIRECT("data!$"&amp;F352&amp;"$3:$CZ$554"),$C352-3*(B351-1)+W$1,FALSE)</f>
        <v>#N/A</v>
      </c>
      <c r="X361" s="45" t="e">
        <f ca="1">VLOOKUP($B361,INDIRECT("data!$"&amp;F352&amp;"$3:$CZ$554"),$C352-3*(B351-1)+X$1,FALSE)</f>
        <v>#N/A</v>
      </c>
      <c r="Y361" s="47" t="e">
        <f ca="1">VLOOKUP($B361,INDIRECT("data!$"&amp;F352&amp;"$3:$CZ$554"),$C352-3*(B351-1)+Y$1,FALSE)</f>
        <v>#N/A</v>
      </c>
      <c r="Z361" s="47" t="e">
        <f ca="1">VLOOKUP($B361,INDIRECT("data!$"&amp;F352&amp;"$3:$CZ$554"),$C352-3*(B351-1)+Z$1,FALSE)</f>
        <v>#N/A</v>
      </c>
      <c r="AA361" s="47" t="e">
        <f ca="1">VLOOKUP($B361,INDIRECT("data!$"&amp;F352&amp;"$3:$CZ$554"),$C352-3*(B351-1)+AA$1,FALSE)</f>
        <v>#N/A</v>
      </c>
      <c r="AB361" s="47" t="e">
        <f ca="1">VLOOKUP($B361,INDIRECT("data!$"&amp;F352&amp;"$3:$CZ$554"),$C352-3*(B351-1)+AB$1,FALSE)</f>
        <v>#N/A</v>
      </c>
      <c r="AC361" s="47" t="e">
        <f ca="1">VLOOKUP($B361,INDIRECT("data!$"&amp;F352&amp;"$3:$CZ$554"),$C352-3*(B351-1)+AC$1,FALSE)</f>
        <v>#N/A</v>
      </c>
      <c r="AD361" s="47" t="e">
        <f ca="1">VLOOKUP($B361,INDIRECT("data!$"&amp;F352&amp;"$3:$CZ$554"),$C352-3*(B351-1)+AD$1,FALSE)</f>
        <v>#N/A</v>
      </c>
      <c r="AE361" s="47" t="e">
        <f ca="1">VLOOKUP($B361,INDIRECT("data!$"&amp;F352&amp;"$3:$CZ$554"),$C352-3*(B351-1)+AE$1,FALSE)</f>
        <v>#N/A</v>
      </c>
      <c r="AF361" s="47" t="e">
        <f ca="1">VLOOKUP($B361,INDIRECT("data!$"&amp;F352&amp;"$3:$CZ$554"),$C352-3*(B351-1)+AF$1,FALSE)</f>
        <v>#N/A</v>
      </c>
      <c r="AG361" s="65" t="e">
        <f t="shared" ca="1" si="759"/>
        <v>#N/A</v>
      </c>
      <c r="AH361" s="65" t="e">
        <f t="shared" ca="1" si="760"/>
        <v>#N/A</v>
      </c>
      <c r="AI361" s="65" t="e">
        <f t="shared" ca="1" si="761"/>
        <v>#N/A</v>
      </c>
      <c r="AJ361" s="65" t="e">
        <f t="shared" ca="1" si="762"/>
        <v>#N/A</v>
      </c>
      <c r="AK361" s="65" t="e">
        <f t="shared" ca="1" si="763"/>
        <v>#N/A</v>
      </c>
      <c r="AL361" s="66" t="e">
        <f t="shared" ca="1" si="764"/>
        <v>#N/A</v>
      </c>
      <c r="AM361" s="66" t="e">
        <f t="shared" ca="1" si="765"/>
        <v>#N/A</v>
      </c>
      <c r="AN361" s="65" t="e">
        <f t="shared" ca="1" si="766"/>
        <v>#N/A</v>
      </c>
      <c r="AO361" s="65" t="e">
        <f t="shared" ca="1" si="767"/>
        <v>#N/A</v>
      </c>
      <c r="AP361" s="65" t="e">
        <f t="shared" ca="1" si="768"/>
        <v>#N/A</v>
      </c>
      <c r="AQ361" s="65" t="e">
        <f t="shared" ca="1" si="769"/>
        <v>#N/A</v>
      </c>
      <c r="AR361" s="65" t="e">
        <f t="shared" ca="1" si="770"/>
        <v>#N/A</v>
      </c>
      <c r="AS361" s="65" t="e">
        <f t="shared" ca="1" si="771"/>
        <v>#N/A</v>
      </c>
      <c r="AT361" s="65" t="e">
        <f t="shared" ca="1" si="772"/>
        <v>#N/A</v>
      </c>
    </row>
    <row r="362" spans="1:46" ht="18" customHeight="1" x14ac:dyDescent="0.25">
      <c r="A362" s="50"/>
      <c r="B362" s="42" t="s">
        <v>23</v>
      </c>
      <c r="C362" s="43"/>
      <c r="D362" s="44"/>
      <c r="E362" s="44"/>
      <c r="F362" s="46" t="e">
        <f ca="1">SUM(F354:F361)</f>
        <v>#N/A</v>
      </c>
      <c r="G362" s="46" t="e">
        <f ca="1">SUM(G354:G361)</f>
        <v>#N/A</v>
      </c>
      <c r="H362" s="42"/>
      <c r="I362" s="46" t="e">
        <f t="shared" ref="I362:J362" ca="1" si="773">SUM(I354:I361)</f>
        <v>#N/A</v>
      </c>
      <c r="J362" s="46" t="e">
        <f t="shared" ca="1" si="773"/>
        <v>#N/A</v>
      </c>
      <c r="K362" s="42"/>
      <c r="L362" s="44"/>
      <c r="M362" s="46" t="e">
        <f t="shared" ref="M362:X362" ca="1" si="774">SUM(M354:M361)</f>
        <v>#N/A</v>
      </c>
      <c r="N362" s="46" t="e">
        <f t="shared" ca="1" si="774"/>
        <v>#N/A</v>
      </c>
      <c r="O362" s="46" t="e">
        <f t="shared" ca="1" si="774"/>
        <v>#N/A</v>
      </c>
      <c r="P362" s="46" t="e">
        <f t="shared" ca="1" si="774"/>
        <v>#N/A</v>
      </c>
      <c r="Q362" s="46" t="e">
        <f t="shared" ca="1" si="774"/>
        <v>#N/A</v>
      </c>
      <c r="R362" s="46" t="e">
        <f t="shared" ca="1" si="774"/>
        <v>#N/A</v>
      </c>
      <c r="S362" s="46" t="e">
        <f t="shared" ca="1" si="774"/>
        <v>#N/A</v>
      </c>
      <c r="T362" s="46" t="e">
        <f t="shared" ca="1" si="774"/>
        <v>#N/A</v>
      </c>
      <c r="U362" s="46" t="e">
        <f t="shared" ca="1" si="774"/>
        <v>#N/A</v>
      </c>
      <c r="V362" s="46" t="e">
        <f t="shared" ca="1" si="774"/>
        <v>#N/A</v>
      </c>
      <c r="W362" s="46" t="e">
        <f t="shared" ca="1" si="774"/>
        <v>#N/A</v>
      </c>
      <c r="X362" s="46" t="e">
        <f t="shared" ca="1" si="774"/>
        <v>#N/A</v>
      </c>
      <c r="Y362" s="48"/>
      <c r="Z362" s="48"/>
      <c r="AA362" s="48"/>
      <c r="AB362" s="48"/>
      <c r="AC362" s="48"/>
      <c r="AD362" s="48"/>
      <c r="AE362" s="48"/>
      <c r="AF362" s="48"/>
    </row>
    <row r="363" spans="1:46" ht="18" customHeight="1" x14ac:dyDescent="0.25">
      <c r="A363" s="50"/>
      <c r="B363" s="37" t="str">
        <f ca="1">CONCATENATE(B352,"-Away")</f>
        <v>Middlesbrough-Away</v>
      </c>
      <c r="C363" s="40" t="s">
        <v>22</v>
      </c>
      <c r="D363" s="13" t="s">
        <v>50</v>
      </c>
      <c r="E363" s="13" t="s">
        <v>51</v>
      </c>
      <c r="F363" s="13" t="s">
        <v>3</v>
      </c>
      <c r="G363" s="13" t="s">
        <v>4</v>
      </c>
      <c r="H363" s="13" t="s">
        <v>6</v>
      </c>
      <c r="I363" s="13" t="s">
        <v>1</v>
      </c>
      <c r="J363" s="13" t="s">
        <v>2</v>
      </c>
      <c r="K363" s="13" t="s">
        <v>5</v>
      </c>
      <c r="L363" s="13" t="s">
        <v>52</v>
      </c>
      <c r="M363" s="13" t="s">
        <v>53</v>
      </c>
      <c r="N363" s="13" t="s">
        <v>54</v>
      </c>
      <c r="O363" s="13" t="s">
        <v>55</v>
      </c>
      <c r="P363" s="13" t="s">
        <v>56</v>
      </c>
      <c r="Q363" s="13" t="s">
        <v>57</v>
      </c>
      <c r="R363" s="13" t="s">
        <v>58</v>
      </c>
      <c r="S363" s="13" t="s">
        <v>59</v>
      </c>
      <c r="T363" s="13" t="s">
        <v>60</v>
      </c>
      <c r="U363" s="13" t="s">
        <v>61</v>
      </c>
      <c r="V363" s="13" t="s">
        <v>62</v>
      </c>
      <c r="W363" s="13" t="s">
        <v>63</v>
      </c>
      <c r="X363" s="13" t="s">
        <v>64</v>
      </c>
      <c r="Y363" s="13" t="s">
        <v>65</v>
      </c>
      <c r="Z363" s="13" t="s">
        <v>66</v>
      </c>
      <c r="AA363" s="13" t="s">
        <v>67</v>
      </c>
      <c r="AB363" s="13" t="s">
        <v>68</v>
      </c>
      <c r="AC363" s="13" t="s">
        <v>69</v>
      </c>
      <c r="AD363" s="13" t="s">
        <v>70</v>
      </c>
      <c r="AE363" s="13" t="s">
        <v>71</v>
      </c>
      <c r="AF363" s="13" t="s">
        <v>72</v>
      </c>
      <c r="AG363" s="62" t="s">
        <v>140</v>
      </c>
      <c r="AH363" s="62" t="s">
        <v>141</v>
      </c>
      <c r="AI363" s="62" t="s">
        <v>142</v>
      </c>
      <c r="AJ363" s="62" t="s">
        <v>143</v>
      </c>
      <c r="AK363" s="62" t="s">
        <v>144</v>
      </c>
      <c r="AL363" s="63" t="s">
        <v>145</v>
      </c>
      <c r="AM363" s="63" t="s">
        <v>146</v>
      </c>
      <c r="AN363" s="62" t="s">
        <v>147</v>
      </c>
      <c r="AO363" s="64" t="s">
        <v>150</v>
      </c>
      <c r="AP363" s="64" t="s">
        <v>151</v>
      </c>
      <c r="AQ363" s="62" t="s">
        <v>148</v>
      </c>
      <c r="AR363" s="62" t="s">
        <v>149</v>
      </c>
      <c r="AS363" s="62" t="s">
        <v>152</v>
      </c>
      <c r="AT363" s="62" t="s">
        <v>153</v>
      </c>
    </row>
    <row r="364" spans="1:46" ht="18" customHeight="1" x14ac:dyDescent="0.25">
      <c r="A364" s="49" t="str">
        <f ca="1">CONCATENATE(B363,"-",B364)</f>
        <v>Middlesbrough-Away-1</v>
      </c>
      <c r="B364" s="37">
        <v>1</v>
      </c>
      <c r="C364" s="41">
        <f ca="1">VLOOKUP($B364,INDIRECT("data!$"&amp;G352&amp;"$3:$CZ$554"),$D352-3*(B351-1)+C$1,FALSE)</f>
        <v>43375</v>
      </c>
      <c r="D364" s="30" t="str">
        <f ca="1">VLOOKUP($B364,INDIRECT("data!$"&amp;G352&amp;"$3:$CZ$554"),$D352-3*(B351-1)+D$1,FALSE)</f>
        <v>Ipswich</v>
      </c>
      <c r="E364" s="30" t="str">
        <f ca="1">VLOOKUP($B364,INDIRECT("data!$"&amp;G352&amp;"$3:$CZ$554"),$D352-3*(B351-1)+E$1,FALSE)</f>
        <v>Middlesbrough</v>
      </c>
      <c r="F364" s="29">
        <f ca="1">VLOOKUP($B364,INDIRECT("data!$"&amp;G352&amp;"$3:$CZ$554"),$D352-3*(B351-1)+F$1,FALSE)</f>
        <v>0</v>
      </c>
      <c r="G364" s="29">
        <f ca="1">VLOOKUP($B364,INDIRECT("data!$"&amp;G352&amp;"$3:$CZ$554"),$D352-3*(B351-1)+G$1,FALSE)</f>
        <v>2</v>
      </c>
      <c r="H364" s="15" t="str">
        <f ca="1">VLOOKUP($B364,INDIRECT("data!$"&amp;G352&amp;"$3:$CZ$554"),$D352-3*(B351-1)+H$1,FALSE)</f>
        <v>A</v>
      </c>
      <c r="I364" s="29">
        <f ca="1">VLOOKUP($B364,INDIRECT("data!$"&amp;G352&amp;"$3:$CZ$554"),$D352-3*(B351-1)+I$1,FALSE)</f>
        <v>0</v>
      </c>
      <c r="J364" s="29">
        <f ca="1">VLOOKUP($B364,INDIRECT("data!$"&amp;G352&amp;"$3:$CZ$554"),$D352-3*(B351-1)+J$1,FALSE)</f>
        <v>2</v>
      </c>
      <c r="K364" s="15" t="str">
        <f ca="1">VLOOKUP($B364,INDIRECT("data!$"&amp;G352&amp;"$3:$CZ$554"),$D352-3*(B351-1)+K$1,FALSE)</f>
        <v>A</v>
      </c>
      <c r="L364" s="30" t="str">
        <f ca="1">VLOOKUP($B364,INDIRECT("data!$"&amp;G352&amp;"$3:$CZ$554"),$D352-3*(B351-1)+L$1,FALSE)</f>
        <v>A Madley</v>
      </c>
      <c r="M364" s="45">
        <f ca="1">VLOOKUP($B364,INDIRECT("data!$"&amp;G352&amp;"$3:$CZ$554"),$D352-3*(B351-1)+M$1,FALSE)</f>
        <v>7</v>
      </c>
      <c r="N364" s="45">
        <f ca="1">VLOOKUP($B364,INDIRECT("data!$"&amp;G352&amp;"$3:$CZ$554"),$D352-3*(B351-1)+N$1,FALSE)</f>
        <v>14</v>
      </c>
      <c r="O364" s="45">
        <f ca="1">VLOOKUP($B364,INDIRECT("data!$"&amp;G352&amp;"$3:$CZ$554"),$D352-3*(B351-1)+O$1,FALSE)</f>
        <v>1</v>
      </c>
      <c r="P364" s="45">
        <f ca="1">VLOOKUP($B364,INDIRECT("data!$"&amp;G352&amp;"$3:$CZ$554"),$D352-3*(B351-1)+P$1,FALSE)</f>
        <v>4</v>
      </c>
      <c r="Q364" s="45">
        <f ca="1">VLOOKUP($B364,INDIRECT("data!$"&amp;G352&amp;"$3:$CZ$554"),$D352-3*(B351-1)+Q$1,FALSE)</f>
        <v>9</v>
      </c>
      <c r="R364" s="45">
        <f ca="1">VLOOKUP($B364,INDIRECT("data!$"&amp;G352&amp;"$3:$CZ$554"),$D352-3*(B351-1)+R$1,FALSE)</f>
        <v>10</v>
      </c>
      <c r="S364" s="45">
        <f ca="1">VLOOKUP($B364,INDIRECT("data!$"&amp;G352&amp;"$3:$CZ$554"),$D352-3*(B351-1)+S$1,FALSE)</f>
        <v>5</v>
      </c>
      <c r="T364" s="45">
        <f ca="1">VLOOKUP($B364,INDIRECT("data!$"&amp;G352&amp;"$3:$CZ$554"),$D352-3*(B351-1)+T$1,FALSE)</f>
        <v>1</v>
      </c>
      <c r="U364" s="45">
        <f ca="1">VLOOKUP($B364,INDIRECT("data!$"&amp;G352&amp;"$3:$CZ$554"),$D352-3*(B351-1)+U$1,FALSE)</f>
        <v>0</v>
      </c>
      <c r="V364" s="45">
        <f ca="1">VLOOKUP($B364,INDIRECT("data!$"&amp;G352&amp;"$3:$CZ$554"),$D352-3*(B351-1)+V$1,FALSE)</f>
        <v>0</v>
      </c>
      <c r="W364" s="45">
        <f ca="1">VLOOKUP($B364,INDIRECT("data!$"&amp;G352&amp;"$3:$CZ$554"),$D352-3*(B351-1)+W$1,FALSE)</f>
        <v>1</v>
      </c>
      <c r="X364" s="45">
        <f ca="1">VLOOKUP($B364,INDIRECT("data!$"&amp;G352&amp;"$3:$CZ$554"),$D352-3*(B351-1)+X$1,FALSE)</f>
        <v>1</v>
      </c>
      <c r="Y364" s="47">
        <f ca="1">VLOOKUP($B364,INDIRECT("data!$"&amp;G352&amp;"$3:$CZ$554"),$D352-3*(B351-1)+Y$1,FALSE)</f>
        <v>4.33</v>
      </c>
      <c r="Z364" s="47">
        <f ca="1">VLOOKUP($B364,INDIRECT("data!$"&amp;G352&amp;"$3:$CZ$554"),$D352-3*(B351-1)+Z$1,FALSE)</f>
        <v>3.1</v>
      </c>
      <c r="AA364" s="47">
        <f ca="1">VLOOKUP($B364,INDIRECT("data!$"&amp;G352&amp;"$3:$CZ$554"),$D352-3*(B351-1)+AA$1,FALSE)</f>
        <v>2.1</v>
      </c>
      <c r="AB364" s="47">
        <f ca="1">VLOOKUP($B364,INDIRECT("data!$"&amp;G352&amp;"$3:$CZ$554"),$D352-3*(B351-1)+AB$1,FALSE)</f>
        <v>4.38</v>
      </c>
      <c r="AC364" s="47">
        <f ca="1">VLOOKUP($B364,INDIRECT("data!$"&amp;G352&amp;"$3:$CZ$554"),$D352-3*(B351-1)+AC$1,FALSE)</f>
        <v>3.05</v>
      </c>
      <c r="AD364" s="47">
        <f ca="1">VLOOKUP($B364,INDIRECT("data!$"&amp;G352&amp;"$3:$CZ$554"),$D352-3*(B351-1)+AD$1,FALSE)</f>
        <v>2.13</v>
      </c>
      <c r="AE364" s="47">
        <f ca="1">VLOOKUP($B364,INDIRECT("data!$"&amp;G352&amp;"$3:$CZ$554"),$D352-3*(B351-1)+AE$1,FALSE)</f>
        <v>2.52</v>
      </c>
      <c r="AF364" s="47">
        <f ca="1">VLOOKUP($B364,INDIRECT("data!$"&amp;G352&amp;"$3:$CZ$554"),$D352-3*(B351-1)+AF$1,FALSE)</f>
        <v>1.5</v>
      </c>
      <c r="AG364" s="65">
        <f ca="1">IF(C364="","",F364+G364)</f>
        <v>2</v>
      </c>
      <c r="AH364" s="65">
        <f ca="1">IF(C364="","",I364+J364)</f>
        <v>2</v>
      </c>
      <c r="AI364" s="65">
        <f ca="1">IF(C364="","",AJ364+AK364)</f>
        <v>0</v>
      </c>
      <c r="AJ364" s="65">
        <f ca="1">IF(C364="","",F364-I364)</f>
        <v>0</v>
      </c>
      <c r="AK364" s="65">
        <f ca="1">IF(C364="","",G364-J364)</f>
        <v>0</v>
      </c>
      <c r="AL364" s="66" t="str">
        <f ca="1">IF(AJ364&gt;AK364,"H",IF(AJ364=AK364,"D",IF(AJ364&lt;AK364,"A","Error!")))</f>
        <v>D</v>
      </c>
      <c r="AM364" s="66" t="str">
        <f ca="1">IF(C364="","",CONCATENATE(K364,"-",H364))</f>
        <v>A-A</v>
      </c>
      <c r="AN364" s="65">
        <f ca="1">IF(C364="","",IF(AND(F364&gt;0,G364&gt;0),1,0))</f>
        <v>0</v>
      </c>
      <c r="AO364" s="65">
        <f ca="1">IF(C364="","",IF(AND(F364&gt;0,I364&gt;0),1,0))</f>
        <v>0</v>
      </c>
      <c r="AP364" s="65">
        <f ca="1">IF(C364="","",IF(AND(G364&gt;0,J364&gt;0),1,0))</f>
        <v>1</v>
      </c>
      <c r="AQ364" s="65">
        <f ca="1">IF(C364="","",IF(AND(H364="H",G364=0),1,0))</f>
        <v>0</v>
      </c>
      <c r="AR364" s="65">
        <f ca="1">IF(C364="","",IF(AND(H364="A",F364=0),1,0))</f>
        <v>1</v>
      </c>
      <c r="AS364" s="65">
        <f ca="1">IF(C364="","",IF(AND(K364="H",AL364="H"),1,0))</f>
        <v>0</v>
      </c>
      <c r="AT364" s="65">
        <f ca="1">IF(C364="","",IF(AND(K364="A",AL364="A"),1,0))</f>
        <v>0</v>
      </c>
    </row>
    <row r="365" spans="1:46" ht="18" customHeight="1" x14ac:dyDescent="0.25">
      <c r="A365" s="49" t="str">
        <f ca="1">CONCATENATE(B363,"-",B365)</f>
        <v>Middlesbrough-Away-2</v>
      </c>
      <c r="B365" s="37">
        <v>2</v>
      </c>
      <c r="C365" s="41">
        <f ca="1">VLOOKUP($B365,INDIRECT("data!$"&amp;G352&amp;"$3:$CZ$554"),$D352-3*(B351-1)+C$1,FALSE)</f>
        <v>43372</v>
      </c>
      <c r="D365" s="30" t="str">
        <f ca="1">VLOOKUP($B365,INDIRECT("data!$"&amp;G352&amp;"$3:$CZ$554"),$D352-3*(B351-1)+D$1,FALSE)</f>
        <v>Hull</v>
      </c>
      <c r="E365" s="30" t="str">
        <f ca="1">VLOOKUP($B365,INDIRECT("data!$"&amp;G352&amp;"$3:$CZ$554"),$D352-3*(B351-1)+E$1,FALSE)</f>
        <v>Middlesbrough</v>
      </c>
      <c r="F365" s="29">
        <f ca="1">VLOOKUP($B365,INDIRECT("data!$"&amp;G352&amp;"$3:$CZ$554"),$D352-3*(B351-1)+F$1,FALSE)</f>
        <v>1</v>
      </c>
      <c r="G365" s="29">
        <f ca="1">VLOOKUP($B365,INDIRECT("data!$"&amp;G352&amp;"$3:$CZ$554"),$D352-3*(B351-1)+G$1,FALSE)</f>
        <v>1</v>
      </c>
      <c r="H365" s="15" t="str">
        <f ca="1">VLOOKUP($B365,INDIRECT("data!$"&amp;G352&amp;"$3:$CZ$554"),$D352-3*(B351-1)+H$1,FALSE)</f>
        <v>D</v>
      </c>
      <c r="I365" s="29">
        <f ca="1">VLOOKUP($B365,INDIRECT("data!$"&amp;G352&amp;"$3:$CZ$554"),$D352-3*(B351-1)+I$1,FALSE)</f>
        <v>0</v>
      </c>
      <c r="J365" s="29">
        <f ca="1">VLOOKUP($B365,INDIRECT("data!$"&amp;G352&amp;"$3:$CZ$554"),$D352-3*(B351-1)+J$1,FALSE)</f>
        <v>0</v>
      </c>
      <c r="K365" s="15" t="str">
        <f ca="1">VLOOKUP($B365,INDIRECT("data!$"&amp;G352&amp;"$3:$CZ$554"),$D352-3*(B351-1)+K$1,FALSE)</f>
        <v>D</v>
      </c>
      <c r="L365" s="30" t="str">
        <f ca="1">VLOOKUP($B365,INDIRECT("data!$"&amp;G352&amp;"$3:$CZ$554"),$D352-3*(B351-1)+L$1,FALSE)</f>
        <v>D England</v>
      </c>
      <c r="M365" s="45">
        <f ca="1">VLOOKUP($B365,INDIRECT("data!$"&amp;G352&amp;"$3:$CZ$554"),$D352-3*(B351-1)+M$1,FALSE)</f>
        <v>10</v>
      </c>
      <c r="N365" s="45">
        <f ca="1">VLOOKUP($B365,INDIRECT("data!$"&amp;G352&amp;"$3:$CZ$554"),$D352-3*(B351-1)+N$1,FALSE)</f>
        <v>12</v>
      </c>
      <c r="O365" s="45">
        <f ca="1">VLOOKUP($B365,INDIRECT("data!$"&amp;G352&amp;"$3:$CZ$554"),$D352-3*(B351-1)+O$1,FALSE)</f>
        <v>3</v>
      </c>
      <c r="P365" s="45">
        <f ca="1">VLOOKUP($B365,INDIRECT("data!$"&amp;G352&amp;"$3:$CZ$554"),$D352-3*(B351-1)+P$1,FALSE)</f>
        <v>4</v>
      </c>
      <c r="Q365" s="45">
        <f ca="1">VLOOKUP($B365,INDIRECT("data!$"&amp;G352&amp;"$3:$CZ$554"),$D352-3*(B351-1)+Q$1,FALSE)</f>
        <v>9</v>
      </c>
      <c r="R365" s="45">
        <f ca="1">VLOOKUP($B365,INDIRECT("data!$"&amp;G352&amp;"$3:$CZ$554"),$D352-3*(B351-1)+R$1,FALSE)</f>
        <v>17</v>
      </c>
      <c r="S365" s="45">
        <f ca="1">VLOOKUP($B365,INDIRECT("data!$"&amp;G352&amp;"$3:$CZ$554"),$D352-3*(B351-1)+S$1,FALSE)</f>
        <v>2</v>
      </c>
      <c r="T365" s="45">
        <f ca="1">VLOOKUP($B365,INDIRECT("data!$"&amp;G352&amp;"$3:$CZ$554"),$D352-3*(B351-1)+T$1,FALSE)</f>
        <v>4</v>
      </c>
      <c r="U365" s="45">
        <f ca="1">VLOOKUP($B365,INDIRECT("data!$"&amp;G352&amp;"$3:$CZ$554"),$D352-3*(B351-1)+U$1,FALSE)</f>
        <v>3</v>
      </c>
      <c r="V365" s="45">
        <f ca="1">VLOOKUP($B365,INDIRECT("data!$"&amp;G352&amp;"$3:$CZ$554"),$D352-3*(B351-1)+V$1,FALSE)</f>
        <v>2</v>
      </c>
      <c r="W365" s="45">
        <f ca="1">VLOOKUP($B365,INDIRECT("data!$"&amp;G352&amp;"$3:$CZ$554"),$D352-3*(B351-1)+W$1,FALSE)</f>
        <v>0</v>
      </c>
      <c r="X365" s="45">
        <f ca="1">VLOOKUP($B365,INDIRECT("data!$"&amp;G352&amp;"$3:$CZ$554"),$D352-3*(B351-1)+X$1,FALSE)</f>
        <v>0</v>
      </c>
      <c r="Y365" s="47">
        <f ca="1">VLOOKUP($B365,INDIRECT("data!$"&amp;G352&amp;"$3:$CZ$554"),$D352-3*(B351-1)+Y$1,FALSE)</f>
        <v>3.6</v>
      </c>
      <c r="Z365" s="47">
        <f ca="1">VLOOKUP($B365,INDIRECT("data!$"&amp;G352&amp;"$3:$CZ$554"),$D352-3*(B351-1)+Z$1,FALSE)</f>
        <v>3.4</v>
      </c>
      <c r="AA365" s="47">
        <f ca="1">VLOOKUP($B365,INDIRECT("data!$"&amp;G352&amp;"$3:$CZ$554"),$D352-3*(B351-1)+AA$1,FALSE)</f>
        <v>2.2000000000000002</v>
      </c>
      <c r="AB365" s="47">
        <f ca="1">VLOOKUP($B365,INDIRECT("data!$"&amp;G352&amp;"$3:$CZ$554"),$D352-3*(B351-1)+AB$1,FALSE)</f>
        <v>3.59</v>
      </c>
      <c r="AC365" s="47">
        <f ca="1">VLOOKUP($B365,INDIRECT("data!$"&amp;G352&amp;"$3:$CZ$554"),$D352-3*(B351-1)+AC$1,FALSE)</f>
        <v>3.23</v>
      </c>
      <c r="AD365" s="47">
        <f ca="1">VLOOKUP($B365,INDIRECT("data!$"&amp;G352&amp;"$3:$CZ$554"),$D352-3*(B351-1)+AD$1,FALSE)</f>
        <v>2.29</v>
      </c>
      <c r="AE365" s="47">
        <f ca="1">VLOOKUP($B365,INDIRECT("data!$"&amp;G352&amp;"$3:$CZ$554"),$D352-3*(B351-1)+AE$1,FALSE)</f>
        <v>2.15</v>
      </c>
      <c r="AF365" s="47">
        <f ca="1">VLOOKUP($B365,INDIRECT("data!$"&amp;G352&amp;"$3:$CZ$554"),$D352-3*(B351-1)+AF$1,FALSE)</f>
        <v>1.68</v>
      </c>
      <c r="AG365" s="65">
        <f t="shared" ref="AG365:AG371" ca="1" si="775">IF(C365="","",F365+G365)</f>
        <v>2</v>
      </c>
      <c r="AH365" s="65">
        <f t="shared" ref="AH365:AH371" ca="1" si="776">IF(C365="","",I365+J365)</f>
        <v>0</v>
      </c>
      <c r="AI365" s="65">
        <f t="shared" ref="AI365:AI371" ca="1" si="777">IF(C365="","",AJ365+AK365)</f>
        <v>2</v>
      </c>
      <c r="AJ365" s="65">
        <f t="shared" ref="AJ365:AJ371" ca="1" si="778">IF(C365="","",F365-I365)</f>
        <v>1</v>
      </c>
      <c r="AK365" s="65">
        <f t="shared" ref="AK365:AK371" ca="1" si="779">IF(C365="","",G365-J365)</f>
        <v>1</v>
      </c>
      <c r="AL365" s="66" t="str">
        <f t="shared" ref="AL365:AL371" ca="1" si="780">IF(AJ365&gt;AK365,"H",IF(AJ365=AK365,"D",IF(AJ365&lt;AK365,"A","Error!")))</f>
        <v>D</v>
      </c>
      <c r="AM365" s="66" t="str">
        <f t="shared" ref="AM365:AM371" ca="1" si="781">IF(C365="","",CONCATENATE(K365,"-",H365))</f>
        <v>D-D</v>
      </c>
      <c r="AN365" s="65">
        <f t="shared" ref="AN365:AN371" ca="1" si="782">IF(C365="","",IF(AND(F365&gt;0,G365&gt;0),1,0))</f>
        <v>1</v>
      </c>
      <c r="AO365" s="65">
        <f t="shared" ref="AO365:AO371" ca="1" si="783">IF(C365="","",IF(AND(F365&gt;0,I365&gt;0),1,0))</f>
        <v>0</v>
      </c>
      <c r="AP365" s="65">
        <f t="shared" ref="AP365:AP371" ca="1" si="784">IF(C365="","",IF(AND(G365&gt;0,J365&gt;0),1,0))</f>
        <v>0</v>
      </c>
      <c r="AQ365" s="65">
        <f t="shared" ref="AQ365:AQ371" ca="1" si="785">IF(C365="","",IF(AND(H365="H",G365=0),1,0))</f>
        <v>0</v>
      </c>
      <c r="AR365" s="65">
        <f t="shared" ref="AR365:AR371" ca="1" si="786">IF(C365="","",IF(AND(H365="A",F365=0),1,0))</f>
        <v>0</v>
      </c>
      <c r="AS365" s="65">
        <f t="shared" ref="AS365:AS371" ca="1" si="787">IF(C365="","",IF(AND(K365="H",AL365="H"),1,0))</f>
        <v>0</v>
      </c>
      <c r="AT365" s="65">
        <f t="shared" ref="AT365:AT371" ca="1" si="788">IF(C365="","",IF(AND(K365="A",AL365="A"),1,0))</f>
        <v>0</v>
      </c>
    </row>
    <row r="366" spans="1:46" ht="18" customHeight="1" x14ac:dyDescent="0.25">
      <c r="A366" s="49" t="str">
        <f ca="1">CONCATENATE(B363,"-",B366)</f>
        <v>Middlesbrough-Away-3</v>
      </c>
      <c r="B366" s="37">
        <v>3</v>
      </c>
      <c r="C366" s="41">
        <f ca="1">VLOOKUP($B366,INDIRECT("data!$"&amp;G352&amp;"$3:$CZ$554"),$D352-3*(B351-1)+C$1,FALSE)</f>
        <v>43358</v>
      </c>
      <c r="D366" s="30" t="str">
        <f ca="1">VLOOKUP($B366,INDIRECT("data!$"&amp;G352&amp;"$3:$CZ$554"),$D352-3*(B351-1)+D$1,FALSE)</f>
        <v>Norwich</v>
      </c>
      <c r="E366" s="30" t="str">
        <f ca="1">VLOOKUP($B366,INDIRECT("data!$"&amp;G352&amp;"$3:$CZ$554"),$D352-3*(B351-1)+E$1,FALSE)</f>
        <v>Middlesbrough</v>
      </c>
      <c r="F366" s="29">
        <f ca="1">VLOOKUP($B366,INDIRECT("data!$"&amp;G352&amp;"$3:$CZ$554"),$D352-3*(B351-1)+F$1,FALSE)</f>
        <v>1</v>
      </c>
      <c r="G366" s="29">
        <f ca="1">VLOOKUP($B366,INDIRECT("data!$"&amp;G352&amp;"$3:$CZ$554"),$D352-3*(B351-1)+G$1,FALSE)</f>
        <v>0</v>
      </c>
      <c r="H366" s="15" t="str">
        <f ca="1">VLOOKUP($B366,INDIRECT("data!$"&amp;G352&amp;"$3:$CZ$554"),$D352-3*(B351-1)+H$1,FALSE)</f>
        <v>H</v>
      </c>
      <c r="I366" s="29">
        <f ca="1">VLOOKUP($B366,INDIRECT("data!$"&amp;G352&amp;"$3:$CZ$554"),$D352-3*(B351-1)+I$1,FALSE)</f>
        <v>0</v>
      </c>
      <c r="J366" s="29">
        <f ca="1">VLOOKUP($B366,INDIRECT("data!$"&amp;G352&amp;"$3:$CZ$554"),$D352-3*(B351-1)+J$1,FALSE)</f>
        <v>0</v>
      </c>
      <c r="K366" s="15" t="str">
        <f ca="1">VLOOKUP($B366,INDIRECT("data!$"&amp;G352&amp;"$3:$CZ$554"),$D352-3*(B351-1)+K$1,FALSE)</f>
        <v>D</v>
      </c>
      <c r="L366" s="30" t="str">
        <f ca="1">VLOOKUP($B366,INDIRECT("data!$"&amp;G352&amp;"$3:$CZ$554"),$D352-3*(B351-1)+L$1,FALSE)</f>
        <v>J Linington</v>
      </c>
      <c r="M366" s="45">
        <f ca="1">VLOOKUP($B366,INDIRECT("data!$"&amp;G352&amp;"$3:$CZ$554"),$D352-3*(B351-1)+M$1,FALSE)</f>
        <v>16</v>
      </c>
      <c r="N366" s="45">
        <f ca="1">VLOOKUP($B366,INDIRECT("data!$"&amp;G352&amp;"$3:$CZ$554"),$D352-3*(B351-1)+N$1,FALSE)</f>
        <v>8</v>
      </c>
      <c r="O366" s="45">
        <f ca="1">VLOOKUP($B366,INDIRECT("data!$"&amp;G352&amp;"$3:$CZ$554"),$D352-3*(B351-1)+O$1,FALSE)</f>
        <v>6</v>
      </c>
      <c r="P366" s="45">
        <f ca="1">VLOOKUP($B366,INDIRECT("data!$"&amp;G352&amp;"$3:$CZ$554"),$D352-3*(B351-1)+P$1,FALSE)</f>
        <v>2</v>
      </c>
      <c r="Q366" s="45">
        <f ca="1">VLOOKUP($B366,INDIRECT("data!$"&amp;G352&amp;"$3:$CZ$554"),$D352-3*(B351-1)+Q$1,FALSE)</f>
        <v>13</v>
      </c>
      <c r="R366" s="45">
        <f ca="1">VLOOKUP($B366,INDIRECT("data!$"&amp;G352&amp;"$3:$CZ$554"),$D352-3*(B351-1)+R$1,FALSE)</f>
        <v>12</v>
      </c>
      <c r="S366" s="45">
        <f ca="1">VLOOKUP($B366,INDIRECT("data!$"&amp;G352&amp;"$3:$CZ$554"),$D352-3*(B351-1)+S$1,FALSE)</f>
        <v>0</v>
      </c>
      <c r="T366" s="45">
        <f ca="1">VLOOKUP($B366,INDIRECT("data!$"&amp;G352&amp;"$3:$CZ$554"),$D352-3*(B351-1)+T$1,FALSE)</f>
        <v>4</v>
      </c>
      <c r="U366" s="45">
        <f ca="1">VLOOKUP($B366,INDIRECT("data!$"&amp;G352&amp;"$3:$CZ$554"),$D352-3*(B351-1)+U$1,FALSE)</f>
        <v>3</v>
      </c>
      <c r="V366" s="45">
        <f ca="1">VLOOKUP($B366,INDIRECT("data!$"&amp;G352&amp;"$3:$CZ$554"),$D352-3*(B351-1)+V$1,FALSE)</f>
        <v>1</v>
      </c>
      <c r="W366" s="45">
        <f ca="1">VLOOKUP($B366,INDIRECT("data!$"&amp;G352&amp;"$3:$CZ$554"),$D352-3*(B351-1)+W$1,FALSE)</f>
        <v>0</v>
      </c>
      <c r="X366" s="45">
        <f ca="1">VLOOKUP($B366,INDIRECT("data!$"&amp;G352&amp;"$3:$CZ$554"),$D352-3*(B351-1)+X$1,FALSE)</f>
        <v>0</v>
      </c>
      <c r="Y366" s="47">
        <f ca="1">VLOOKUP($B366,INDIRECT("data!$"&amp;G352&amp;"$3:$CZ$554"),$D352-3*(B351-1)+Y$1,FALSE)</f>
        <v>3.1</v>
      </c>
      <c r="Z366" s="47">
        <f ca="1">VLOOKUP($B366,INDIRECT("data!$"&amp;G352&amp;"$3:$CZ$554"),$D352-3*(B351-1)+Z$1,FALSE)</f>
        <v>3.25</v>
      </c>
      <c r="AA366" s="47">
        <f ca="1">VLOOKUP($B366,INDIRECT("data!$"&amp;G352&amp;"$3:$CZ$554"),$D352-3*(B351-1)+AA$1,FALSE)</f>
        <v>2.54</v>
      </c>
      <c r="AB366" s="47">
        <f ca="1">VLOOKUP($B366,INDIRECT("data!$"&amp;G352&amp;"$3:$CZ$554"),$D352-3*(B351-1)+AB$1,FALSE)</f>
        <v>3.09</v>
      </c>
      <c r="AC366" s="47">
        <f ca="1">VLOOKUP($B366,INDIRECT("data!$"&amp;G352&amp;"$3:$CZ$554"),$D352-3*(B351-1)+AC$1,FALSE)</f>
        <v>3.18</v>
      </c>
      <c r="AD366" s="47">
        <f ca="1">VLOOKUP($B366,INDIRECT("data!$"&amp;G352&amp;"$3:$CZ$554"),$D352-3*(B351-1)+AD$1,FALSE)</f>
        <v>2.56</v>
      </c>
      <c r="AE366" s="47">
        <f ca="1">VLOOKUP($B366,INDIRECT("data!$"&amp;G352&amp;"$3:$CZ$554"),$D352-3*(B351-1)+AE$1,FALSE)</f>
        <v>2.21</v>
      </c>
      <c r="AF366" s="47">
        <f ca="1">VLOOKUP($B366,INDIRECT("data!$"&amp;G352&amp;"$3:$CZ$554"),$D352-3*(B351-1)+AF$1,FALSE)</f>
        <v>1.65</v>
      </c>
      <c r="AG366" s="65">
        <f t="shared" ca="1" si="775"/>
        <v>1</v>
      </c>
      <c r="AH366" s="65">
        <f t="shared" ca="1" si="776"/>
        <v>0</v>
      </c>
      <c r="AI366" s="65">
        <f t="shared" ca="1" si="777"/>
        <v>1</v>
      </c>
      <c r="AJ366" s="65">
        <f t="shared" ca="1" si="778"/>
        <v>1</v>
      </c>
      <c r="AK366" s="65">
        <f t="shared" ca="1" si="779"/>
        <v>0</v>
      </c>
      <c r="AL366" s="66" t="str">
        <f t="shared" ca="1" si="780"/>
        <v>H</v>
      </c>
      <c r="AM366" s="66" t="str">
        <f t="shared" ca="1" si="781"/>
        <v>D-H</v>
      </c>
      <c r="AN366" s="65">
        <f t="shared" ca="1" si="782"/>
        <v>0</v>
      </c>
      <c r="AO366" s="65">
        <f t="shared" ca="1" si="783"/>
        <v>0</v>
      </c>
      <c r="AP366" s="65">
        <f t="shared" ca="1" si="784"/>
        <v>0</v>
      </c>
      <c r="AQ366" s="65">
        <f t="shared" ca="1" si="785"/>
        <v>1</v>
      </c>
      <c r="AR366" s="65">
        <f t="shared" ca="1" si="786"/>
        <v>0</v>
      </c>
      <c r="AS366" s="65">
        <f t="shared" ca="1" si="787"/>
        <v>0</v>
      </c>
      <c r="AT366" s="65">
        <f t="shared" ca="1" si="788"/>
        <v>0</v>
      </c>
    </row>
    <row r="367" spans="1:46" ht="18" customHeight="1" x14ac:dyDescent="0.25">
      <c r="A367" s="49" t="str">
        <f ca="1">CONCATENATE(B363,"-",B367)</f>
        <v>Middlesbrough-Away-4</v>
      </c>
      <c r="B367" s="37">
        <v>4</v>
      </c>
      <c r="C367" s="41">
        <f ca="1">VLOOKUP($B367,INDIRECT("data!$"&amp;G352&amp;"$3:$CZ$554"),$D352-3*(B351-1)+C$1,FALSE)</f>
        <v>43343</v>
      </c>
      <c r="D367" s="30" t="str">
        <f ca="1">VLOOKUP($B367,INDIRECT("data!$"&amp;G352&amp;"$3:$CZ$554"),$D352-3*(B351-1)+D$1,FALSE)</f>
        <v>Leeds</v>
      </c>
      <c r="E367" s="30" t="str">
        <f ca="1">VLOOKUP($B367,INDIRECT("data!$"&amp;G352&amp;"$3:$CZ$554"),$D352-3*(B351-1)+E$1,FALSE)</f>
        <v>Middlesbrough</v>
      </c>
      <c r="F367" s="29">
        <f ca="1">VLOOKUP($B367,INDIRECT("data!$"&amp;G352&amp;"$3:$CZ$554"),$D352-3*(B351-1)+F$1,FALSE)</f>
        <v>0</v>
      </c>
      <c r="G367" s="29">
        <f ca="1">VLOOKUP($B367,INDIRECT("data!$"&amp;G352&amp;"$3:$CZ$554"),$D352-3*(B351-1)+G$1,FALSE)</f>
        <v>0</v>
      </c>
      <c r="H367" s="15" t="str">
        <f ca="1">VLOOKUP($B367,INDIRECT("data!$"&amp;G352&amp;"$3:$CZ$554"),$D352-3*(B351-1)+H$1,FALSE)</f>
        <v>D</v>
      </c>
      <c r="I367" s="29">
        <f ca="1">VLOOKUP($B367,INDIRECT("data!$"&amp;G352&amp;"$3:$CZ$554"),$D352-3*(B351-1)+I$1,FALSE)</f>
        <v>0</v>
      </c>
      <c r="J367" s="29">
        <f ca="1">VLOOKUP($B367,INDIRECT("data!$"&amp;G352&amp;"$3:$CZ$554"),$D352-3*(B351-1)+J$1,FALSE)</f>
        <v>0</v>
      </c>
      <c r="K367" s="15" t="str">
        <f ca="1">VLOOKUP($B367,INDIRECT("data!$"&amp;G352&amp;"$3:$CZ$554"),$D352-3*(B351-1)+K$1,FALSE)</f>
        <v>D</v>
      </c>
      <c r="L367" s="30" t="str">
        <f ca="1">VLOOKUP($B367,INDIRECT("data!$"&amp;G352&amp;"$3:$CZ$554"),$D352-3*(B351-1)+L$1,FALSE)</f>
        <v>T Robinson</v>
      </c>
      <c r="M367" s="45">
        <f ca="1">VLOOKUP($B367,INDIRECT("data!$"&amp;G352&amp;"$3:$CZ$554"),$D352-3*(B351-1)+M$1,FALSE)</f>
        <v>11</v>
      </c>
      <c r="N367" s="45">
        <f ca="1">VLOOKUP($B367,INDIRECT("data!$"&amp;G352&amp;"$3:$CZ$554"),$D352-3*(B351-1)+N$1,FALSE)</f>
        <v>9</v>
      </c>
      <c r="O367" s="45">
        <f ca="1">VLOOKUP($B367,INDIRECT("data!$"&amp;G352&amp;"$3:$CZ$554"),$D352-3*(B351-1)+O$1,FALSE)</f>
        <v>3</v>
      </c>
      <c r="P367" s="45">
        <f ca="1">VLOOKUP($B367,INDIRECT("data!$"&amp;G352&amp;"$3:$CZ$554"),$D352-3*(B351-1)+P$1,FALSE)</f>
        <v>3</v>
      </c>
      <c r="Q367" s="45">
        <f ca="1">VLOOKUP($B367,INDIRECT("data!$"&amp;G352&amp;"$3:$CZ$554"),$D352-3*(B351-1)+Q$1,FALSE)</f>
        <v>11</v>
      </c>
      <c r="R367" s="45">
        <f ca="1">VLOOKUP($B367,INDIRECT("data!$"&amp;G352&amp;"$3:$CZ$554"),$D352-3*(B351-1)+R$1,FALSE)</f>
        <v>16</v>
      </c>
      <c r="S367" s="45">
        <f ca="1">VLOOKUP($B367,INDIRECT("data!$"&amp;G352&amp;"$3:$CZ$554"),$D352-3*(B351-1)+S$1,FALSE)</f>
        <v>6</v>
      </c>
      <c r="T367" s="45">
        <f ca="1">VLOOKUP($B367,INDIRECT("data!$"&amp;G352&amp;"$3:$CZ$554"),$D352-3*(B351-1)+T$1,FALSE)</f>
        <v>5</v>
      </c>
      <c r="U367" s="45">
        <f ca="1">VLOOKUP($B367,INDIRECT("data!$"&amp;G352&amp;"$3:$CZ$554"),$D352-3*(B351-1)+U$1,FALSE)</f>
        <v>4</v>
      </c>
      <c r="V367" s="45">
        <f ca="1">VLOOKUP($B367,INDIRECT("data!$"&amp;G352&amp;"$3:$CZ$554"),$D352-3*(B351-1)+V$1,FALSE)</f>
        <v>4</v>
      </c>
      <c r="W367" s="45">
        <f ca="1">VLOOKUP($B367,INDIRECT("data!$"&amp;G352&amp;"$3:$CZ$554"),$D352-3*(B351-1)+W$1,FALSE)</f>
        <v>0</v>
      </c>
      <c r="X367" s="45">
        <f ca="1">VLOOKUP($B367,INDIRECT("data!$"&amp;G352&amp;"$3:$CZ$554"),$D352-3*(B351-1)+X$1,FALSE)</f>
        <v>0</v>
      </c>
      <c r="Y367" s="47">
        <f ca="1">VLOOKUP($B367,INDIRECT("data!$"&amp;G352&amp;"$3:$CZ$554"),$D352-3*(B351-1)+Y$1,FALSE)</f>
        <v>2.2000000000000002</v>
      </c>
      <c r="Z367" s="47">
        <f ca="1">VLOOKUP($B367,INDIRECT("data!$"&amp;G352&amp;"$3:$CZ$554"),$D352-3*(B351-1)+Z$1,FALSE)</f>
        <v>3.5</v>
      </c>
      <c r="AA367" s="47">
        <f ca="1">VLOOKUP($B367,INDIRECT("data!$"&amp;G352&amp;"$3:$CZ$554"),$D352-3*(B351-1)+AA$1,FALSE)</f>
        <v>3.5</v>
      </c>
      <c r="AB367" s="47">
        <f ca="1">VLOOKUP($B367,INDIRECT("data!$"&amp;G352&amp;"$3:$CZ$554"),$D352-3*(B351-1)+AB$1,FALSE)</f>
        <v>2.2599999999999998</v>
      </c>
      <c r="AC367" s="47">
        <f ca="1">VLOOKUP($B367,INDIRECT("data!$"&amp;G352&amp;"$3:$CZ$554"),$D352-3*(B351-1)+AC$1,FALSE)</f>
        <v>3.41</v>
      </c>
      <c r="AD367" s="47">
        <f ca="1">VLOOKUP($B367,INDIRECT("data!$"&amp;G352&amp;"$3:$CZ$554"),$D352-3*(B351-1)+AD$1,FALSE)</f>
        <v>3.46</v>
      </c>
      <c r="AE367" s="47">
        <f ca="1">VLOOKUP($B367,INDIRECT("data!$"&amp;G352&amp;"$3:$CZ$554"),$D352-3*(B351-1)+AE$1,FALSE)</f>
        <v>1.95</v>
      </c>
      <c r="AF367" s="47">
        <f ca="1">VLOOKUP($B367,INDIRECT("data!$"&amp;G352&amp;"$3:$CZ$554"),$D352-3*(B351-1)+AF$1,FALSE)</f>
        <v>1.84</v>
      </c>
      <c r="AG367" s="65">
        <f t="shared" ca="1" si="775"/>
        <v>0</v>
      </c>
      <c r="AH367" s="65">
        <f t="shared" ca="1" si="776"/>
        <v>0</v>
      </c>
      <c r="AI367" s="65">
        <f t="shared" ca="1" si="777"/>
        <v>0</v>
      </c>
      <c r="AJ367" s="65">
        <f t="shared" ca="1" si="778"/>
        <v>0</v>
      </c>
      <c r="AK367" s="65">
        <f t="shared" ca="1" si="779"/>
        <v>0</v>
      </c>
      <c r="AL367" s="66" t="str">
        <f t="shared" ca="1" si="780"/>
        <v>D</v>
      </c>
      <c r="AM367" s="66" t="str">
        <f t="shared" ca="1" si="781"/>
        <v>D-D</v>
      </c>
      <c r="AN367" s="65">
        <f t="shared" ca="1" si="782"/>
        <v>0</v>
      </c>
      <c r="AO367" s="65">
        <f t="shared" ca="1" si="783"/>
        <v>0</v>
      </c>
      <c r="AP367" s="65">
        <f t="shared" ca="1" si="784"/>
        <v>0</v>
      </c>
      <c r="AQ367" s="65">
        <f t="shared" ca="1" si="785"/>
        <v>0</v>
      </c>
      <c r="AR367" s="65">
        <f t="shared" ca="1" si="786"/>
        <v>0</v>
      </c>
      <c r="AS367" s="65">
        <f t="shared" ca="1" si="787"/>
        <v>0</v>
      </c>
      <c r="AT367" s="65">
        <f t="shared" ca="1" si="788"/>
        <v>0</v>
      </c>
    </row>
    <row r="368" spans="1:46" ht="18" customHeight="1" x14ac:dyDescent="0.25">
      <c r="A368" s="49" t="str">
        <f ca="1">CONCATENATE(B363,"-",B368)</f>
        <v>Middlesbrough-Away-5</v>
      </c>
      <c r="B368" s="37">
        <v>5</v>
      </c>
      <c r="C368" s="41">
        <f ca="1">VLOOKUP($B368,INDIRECT("data!$"&amp;G352&amp;"$3:$CZ$554"),$D352-3*(B351-1)+C$1,FALSE)</f>
        <v>43330</v>
      </c>
      <c r="D368" s="30" t="str">
        <f ca="1">VLOOKUP($B368,INDIRECT("data!$"&amp;G352&amp;"$3:$CZ$554"),$D352-3*(B351-1)+D$1,FALSE)</f>
        <v>Bristol City</v>
      </c>
      <c r="E368" s="30" t="str">
        <f ca="1">VLOOKUP($B368,INDIRECT("data!$"&amp;G352&amp;"$3:$CZ$554"),$D352-3*(B351-1)+E$1,FALSE)</f>
        <v>Middlesbrough</v>
      </c>
      <c r="F368" s="29">
        <f ca="1">VLOOKUP($B368,INDIRECT("data!$"&amp;G352&amp;"$3:$CZ$554"),$D352-3*(B351-1)+F$1,FALSE)</f>
        <v>0</v>
      </c>
      <c r="G368" s="29">
        <f ca="1">VLOOKUP($B368,INDIRECT("data!$"&amp;G352&amp;"$3:$CZ$554"),$D352-3*(B351-1)+G$1,FALSE)</f>
        <v>2</v>
      </c>
      <c r="H368" s="15" t="str">
        <f ca="1">VLOOKUP($B368,INDIRECT("data!$"&amp;G352&amp;"$3:$CZ$554"),$D352-3*(B351-1)+H$1,FALSE)</f>
        <v>A</v>
      </c>
      <c r="I368" s="29">
        <f ca="1">VLOOKUP($B368,INDIRECT("data!$"&amp;G352&amp;"$3:$CZ$554"),$D352-3*(B351-1)+I$1,FALSE)</f>
        <v>0</v>
      </c>
      <c r="J368" s="29">
        <f ca="1">VLOOKUP($B368,INDIRECT("data!$"&amp;G352&amp;"$3:$CZ$554"),$D352-3*(B351-1)+J$1,FALSE)</f>
        <v>2</v>
      </c>
      <c r="K368" s="15" t="str">
        <f ca="1">VLOOKUP($B368,INDIRECT("data!$"&amp;G352&amp;"$3:$CZ$554"),$D352-3*(B351-1)+K$1,FALSE)</f>
        <v>A</v>
      </c>
      <c r="L368" s="30" t="str">
        <f ca="1">VLOOKUP($B368,INDIRECT("data!$"&amp;G352&amp;"$3:$CZ$554"),$D352-3*(B351-1)+L$1,FALSE)</f>
        <v>O Langford</v>
      </c>
      <c r="M368" s="45">
        <f ca="1">VLOOKUP($B368,INDIRECT("data!$"&amp;G352&amp;"$3:$CZ$554"),$D352-3*(B351-1)+M$1,FALSE)</f>
        <v>18</v>
      </c>
      <c r="N368" s="45">
        <f ca="1">VLOOKUP($B368,INDIRECT("data!$"&amp;G352&amp;"$3:$CZ$554"),$D352-3*(B351-1)+N$1,FALSE)</f>
        <v>13</v>
      </c>
      <c r="O368" s="45">
        <f ca="1">VLOOKUP($B368,INDIRECT("data!$"&amp;G352&amp;"$3:$CZ$554"),$D352-3*(B351-1)+O$1,FALSE)</f>
        <v>4</v>
      </c>
      <c r="P368" s="45">
        <f ca="1">VLOOKUP($B368,INDIRECT("data!$"&amp;G352&amp;"$3:$CZ$554"),$D352-3*(B351-1)+P$1,FALSE)</f>
        <v>3</v>
      </c>
      <c r="Q368" s="45">
        <f ca="1">VLOOKUP($B368,INDIRECT("data!$"&amp;G352&amp;"$3:$CZ$554"),$D352-3*(B351-1)+Q$1,FALSE)</f>
        <v>9</v>
      </c>
      <c r="R368" s="45">
        <f ca="1">VLOOKUP($B368,INDIRECT("data!$"&amp;G352&amp;"$3:$CZ$554"),$D352-3*(B351-1)+R$1,FALSE)</f>
        <v>11</v>
      </c>
      <c r="S368" s="45">
        <f ca="1">VLOOKUP($B368,INDIRECT("data!$"&amp;G352&amp;"$3:$CZ$554"),$D352-3*(B351-1)+S$1,FALSE)</f>
        <v>4</v>
      </c>
      <c r="T368" s="45">
        <f ca="1">VLOOKUP($B368,INDIRECT("data!$"&amp;G352&amp;"$3:$CZ$554"),$D352-3*(B351-1)+T$1,FALSE)</f>
        <v>4</v>
      </c>
      <c r="U368" s="45">
        <f ca="1">VLOOKUP($B368,INDIRECT("data!$"&amp;G352&amp;"$3:$CZ$554"),$D352-3*(B351-1)+U$1,FALSE)</f>
        <v>1</v>
      </c>
      <c r="V368" s="45">
        <f ca="1">VLOOKUP($B368,INDIRECT("data!$"&amp;G352&amp;"$3:$CZ$554"),$D352-3*(B351-1)+V$1,FALSE)</f>
        <v>2</v>
      </c>
      <c r="W368" s="45">
        <f ca="1">VLOOKUP($B368,INDIRECT("data!$"&amp;G352&amp;"$3:$CZ$554"),$D352-3*(B351-1)+W$1,FALSE)</f>
        <v>0</v>
      </c>
      <c r="X368" s="45">
        <f ca="1">VLOOKUP($B368,INDIRECT("data!$"&amp;G352&amp;"$3:$CZ$554"),$D352-3*(B351-1)+X$1,FALSE)</f>
        <v>0</v>
      </c>
      <c r="Y368" s="47">
        <f ca="1">VLOOKUP($B368,INDIRECT("data!$"&amp;G352&amp;"$3:$CZ$554"),$D352-3*(B351-1)+Y$1,FALSE)</f>
        <v>2.9</v>
      </c>
      <c r="Z368" s="47">
        <f ca="1">VLOOKUP($B368,INDIRECT("data!$"&amp;G352&amp;"$3:$CZ$554"),$D352-3*(B351-1)+Z$1,FALSE)</f>
        <v>3.4</v>
      </c>
      <c r="AA368" s="47">
        <f ca="1">VLOOKUP($B368,INDIRECT("data!$"&amp;G352&amp;"$3:$CZ$554"),$D352-3*(B351-1)+AA$1,FALSE)</f>
        <v>2.6</v>
      </c>
      <c r="AB368" s="47">
        <f ca="1">VLOOKUP($B368,INDIRECT("data!$"&amp;G352&amp;"$3:$CZ$554"),$D352-3*(B351-1)+AB$1,FALSE)</f>
        <v>2.93</v>
      </c>
      <c r="AC368" s="47">
        <f ca="1">VLOOKUP($B368,INDIRECT("data!$"&amp;G352&amp;"$3:$CZ$554"),$D352-3*(B351-1)+AC$1,FALSE)</f>
        <v>3.23</v>
      </c>
      <c r="AD368" s="47">
        <f ca="1">VLOOKUP($B368,INDIRECT("data!$"&amp;G352&amp;"$3:$CZ$554"),$D352-3*(B351-1)+AD$1,FALSE)</f>
        <v>2.68</v>
      </c>
      <c r="AE368" s="47">
        <f ca="1">VLOOKUP($B368,INDIRECT("data!$"&amp;G352&amp;"$3:$CZ$554"),$D352-3*(B351-1)+AE$1,FALSE)</f>
        <v>2.2000000000000002</v>
      </c>
      <c r="AF368" s="47">
        <f ca="1">VLOOKUP($B368,INDIRECT("data!$"&amp;G352&amp;"$3:$CZ$554"),$D352-3*(B351-1)+AF$1,FALSE)</f>
        <v>1.66</v>
      </c>
      <c r="AG368" s="65">
        <f t="shared" ca="1" si="775"/>
        <v>2</v>
      </c>
      <c r="AH368" s="65">
        <f t="shared" ca="1" si="776"/>
        <v>2</v>
      </c>
      <c r="AI368" s="65">
        <f t="shared" ca="1" si="777"/>
        <v>0</v>
      </c>
      <c r="AJ368" s="65">
        <f t="shared" ca="1" si="778"/>
        <v>0</v>
      </c>
      <c r="AK368" s="65">
        <f t="shared" ca="1" si="779"/>
        <v>0</v>
      </c>
      <c r="AL368" s="66" t="str">
        <f t="shared" ca="1" si="780"/>
        <v>D</v>
      </c>
      <c r="AM368" s="66" t="str">
        <f t="shared" ca="1" si="781"/>
        <v>A-A</v>
      </c>
      <c r="AN368" s="65">
        <f t="shared" ca="1" si="782"/>
        <v>0</v>
      </c>
      <c r="AO368" s="65">
        <f t="shared" ca="1" si="783"/>
        <v>0</v>
      </c>
      <c r="AP368" s="65">
        <f t="shared" ca="1" si="784"/>
        <v>1</v>
      </c>
      <c r="AQ368" s="65">
        <f t="shared" ca="1" si="785"/>
        <v>0</v>
      </c>
      <c r="AR368" s="65">
        <f t="shared" ca="1" si="786"/>
        <v>1</v>
      </c>
      <c r="AS368" s="65">
        <f t="shared" ca="1" si="787"/>
        <v>0</v>
      </c>
      <c r="AT368" s="65">
        <f t="shared" ca="1" si="788"/>
        <v>0</v>
      </c>
    </row>
    <row r="369" spans="1:46" ht="18" customHeight="1" x14ac:dyDescent="0.25">
      <c r="A369" s="49" t="str">
        <f ca="1">CONCATENATE(B363,"-",B369)</f>
        <v>Middlesbrough-Away-6</v>
      </c>
      <c r="B369" s="37">
        <v>6</v>
      </c>
      <c r="C369" s="41">
        <f ca="1">VLOOKUP($B369,INDIRECT("data!$"&amp;G352&amp;"$3:$CZ$554"),$D352-3*(B351-1)+C$1,FALSE)</f>
        <v>43316</v>
      </c>
      <c r="D369" s="30" t="str">
        <f ca="1">VLOOKUP($B369,INDIRECT("data!$"&amp;G352&amp;"$3:$CZ$554"),$D352-3*(B351-1)+D$1,FALSE)</f>
        <v>Millwall</v>
      </c>
      <c r="E369" s="30" t="str">
        <f ca="1">VLOOKUP($B369,INDIRECT("data!$"&amp;G352&amp;"$3:$CZ$554"),$D352-3*(B351-1)+E$1,FALSE)</f>
        <v>Middlesbrough</v>
      </c>
      <c r="F369" s="29">
        <f ca="1">VLOOKUP($B369,INDIRECT("data!$"&amp;G352&amp;"$3:$CZ$554"),$D352-3*(B351-1)+F$1,FALSE)</f>
        <v>2</v>
      </c>
      <c r="G369" s="29">
        <f ca="1">VLOOKUP($B369,INDIRECT("data!$"&amp;G352&amp;"$3:$CZ$554"),$D352-3*(B351-1)+G$1,FALSE)</f>
        <v>2</v>
      </c>
      <c r="H369" s="15" t="str">
        <f ca="1">VLOOKUP($B369,INDIRECT("data!$"&amp;G352&amp;"$3:$CZ$554"),$D352-3*(B351-1)+H$1,FALSE)</f>
        <v>D</v>
      </c>
      <c r="I369" s="29">
        <f ca="1">VLOOKUP($B369,INDIRECT("data!$"&amp;G352&amp;"$3:$CZ$554"),$D352-3*(B351-1)+I$1,FALSE)</f>
        <v>2</v>
      </c>
      <c r="J369" s="29">
        <f ca="1">VLOOKUP($B369,INDIRECT("data!$"&amp;G352&amp;"$3:$CZ$554"),$D352-3*(B351-1)+J$1,FALSE)</f>
        <v>0</v>
      </c>
      <c r="K369" s="15" t="str">
        <f ca="1">VLOOKUP($B369,INDIRECT("data!$"&amp;G352&amp;"$3:$CZ$554"),$D352-3*(B351-1)+K$1,FALSE)</f>
        <v>H</v>
      </c>
      <c r="L369" s="30" t="str">
        <f ca="1">VLOOKUP($B369,INDIRECT("data!$"&amp;G352&amp;"$3:$CZ$554"),$D352-3*(B351-1)+L$1,FALSE)</f>
        <v>K Friend</v>
      </c>
      <c r="M369" s="45">
        <f ca="1">VLOOKUP($B369,INDIRECT("data!$"&amp;G352&amp;"$3:$CZ$554"),$D352-3*(B351-1)+M$1,FALSE)</f>
        <v>9</v>
      </c>
      <c r="N369" s="45">
        <f ca="1">VLOOKUP($B369,INDIRECT("data!$"&amp;G352&amp;"$3:$CZ$554"),$D352-3*(B351-1)+N$1,FALSE)</f>
        <v>12</v>
      </c>
      <c r="O369" s="45">
        <f ca="1">VLOOKUP($B369,INDIRECT("data!$"&amp;G352&amp;"$3:$CZ$554"),$D352-3*(B351-1)+O$1,FALSE)</f>
        <v>2</v>
      </c>
      <c r="P369" s="45">
        <f ca="1">VLOOKUP($B369,INDIRECT("data!$"&amp;G352&amp;"$3:$CZ$554"),$D352-3*(B351-1)+P$1,FALSE)</f>
        <v>3</v>
      </c>
      <c r="Q369" s="45">
        <f ca="1">VLOOKUP($B369,INDIRECT("data!$"&amp;G352&amp;"$3:$CZ$554"),$D352-3*(B351-1)+Q$1,FALSE)</f>
        <v>13</v>
      </c>
      <c r="R369" s="45">
        <f ca="1">VLOOKUP($B369,INDIRECT("data!$"&amp;G352&amp;"$3:$CZ$554"),$D352-3*(B351-1)+R$1,FALSE)</f>
        <v>6</v>
      </c>
      <c r="S369" s="45">
        <f ca="1">VLOOKUP($B369,INDIRECT("data!$"&amp;G352&amp;"$3:$CZ$554"),$D352-3*(B351-1)+S$1,FALSE)</f>
        <v>6</v>
      </c>
      <c r="T369" s="45">
        <f ca="1">VLOOKUP($B369,INDIRECT("data!$"&amp;G352&amp;"$3:$CZ$554"),$D352-3*(B351-1)+T$1,FALSE)</f>
        <v>6</v>
      </c>
      <c r="U369" s="45">
        <f ca="1">VLOOKUP($B369,INDIRECT("data!$"&amp;G352&amp;"$3:$CZ$554"),$D352-3*(B351-1)+U$1,FALSE)</f>
        <v>3</v>
      </c>
      <c r="V369" s="45">
        <f ca="1">VLOOKUP($B369,INDIRECT("data!$"&amp;G352&amp;"$3:$CZ$554"),$D352-3*(B351-1)+V$1,FALSE)</f>
        <v>2</v>
      </c>
      <c r="W369" s="45">
        <f ca="1">VLOOKUP($B369,INDIRECT("data!$"&amp;G352&amp;"$3:$CZ$554"),$D352-3*(B351-1)+W$1,FALSE)</f>
        <v>0</v>
      </c>
      <c r="X369" s="45">
        <f ca="1">VLOOKUP($B369,INDIRECT("data!$"&amp;G352&amp;"$3:$CZ$554"),$D352-3*(B351-1)+X$1,FALSE)</f>
        <v>0</v>
      </c>
      <c r="Y369" s="47">
        <f ca="1">VLOOKUP($B369,INDIRECT("data!$"&amp;G352&amp;"$3:$CZ$554"),$D352-3*(B351-1)+Y$1,FALSE)</f>
        <v>2.75</v>
      </c>
      <c r="Z369" s="47">
        <f ca="1">VLOOKUP($B369,INDIRECT("data!$"&amp;G352&amp;"$3:$CZ$554"),$D352-3*(B351-1)+Z$1,FALSE)</f>
        <v>3.2</v>
      </c>
      <c r="AA369" s="47">
        <f ca="1">VLOOKUP($B369,INDIRECT("data!$"&amp;G352&amp;"$3:$CZ$554"),$D352-3*(B351-1)+AA$1,FALSE)</f>
        <v>2.87</v>
      </c>
      <c r="AB369" s="47">
        <f ca="1">VLOOKUP($B369,INDIRECT("data!$"&amp;G352&amp;"$3:$CZ$554"),$D352-3*(B351-1)+AB$1,FALSE)</f>
        <v>2.84</v>
      </c>
      <c r="AC369" s="47">
        <f ca="1">VLOOKUP($B369,INDIRECT("data!$"&amp;G352&amp;"$3:$CZ$554"),$D352-3*(B351-1)+AC$1,FALSE)</f>
        <v>3.1</v>
      </c>
      <c r="AD369" s="47">
        <f ca="1">VLOOKUP($B369,INDIRECT("data!$"&amp;G352&amp;"$3:$CZ$554"),$D352-3*(B351-1)+AD$1,FALSE)</f>
        <v>2.85</v>
      </c>
      <c r="AE369" s="47">
        <f ca="1">VLOOKUP($B369,INDIRECT("data!$"&amp;G352&amp;"$3:$CZ$554"),$D352-3*(B351-1)+AE$1,FALSE)</f>
        <v>2.3199999999999998</v>
      </c>
      <c r="AF369" s="47">
        <f ca="1">VLOOKUP($B369,INDIRECT("data!$"&amp;G352&amp;"$3:$CZ$554"),$D352-3*(B351-1)+AF$1,FALSE)</f>
        <v>1.58</v>
      </c>
      <c r="AG369" s="65">
        <f t="shared" ca="1" si="775"/>
        <v>4</v>
      </c>
      <c r="AH369" s="65">
        <f t="shared" ca="1" si="776"/>
        <v>2</v>
      </c>
      <c r="AI369" s="65">
        <f t="shared" ca="1" si="777"/>
        <v>2</v>
      </c>
      <c r="AJ369" s="65">
        <f t="shared" ca="1" si="778"/>
        <v>0</v>
      </c>
      <c r="AK369" s="65">
        <f t="shared" ca="1" si="779"/>
        <v>2</v>
      </c>
      <c r="AL369" s="66" t="str">
        <f t="shared" ca="1" si="780"/>
        <v>A</v>
      </c>
      <c r="AM369" s="66" t="str">
        <f t="shared" ca="1" si="781"/>
        <v>H-D</v>
      </c>
      <c r="AN369" s="65">
        <f t="shared" ca="1" si="782"/>
        <v>1</v>
      </c>
      <c r="AO369" s="65">
        <f t="shared" ca="1" si="783"/>
        <v>1</v>
      </c>
      <c r="AP369" s="65">
        <f t="shared" ca="1" si="784"/>
        <v>0</v>
      </c>
      <c r="AQ369" s="65">
        <f t="shared" ca="1" si="785"/>
        <v>0</v>
      </c>
      <c r="AR369" s="65">
        <f t="shared" ca="1" si="786"/>
        <v>0</v>
      </c>
      <c r="AS369" s="65">
        <f t="shared" ca="1" si="787"/>
        <v>0</v>
      </c>
      <c r="AT369" s="65">
        <f t="shared" ca="1" si="788"/>
        <v>0</v>
      </c>
    </row>
    <row r="370" spans="1:46" ht="18" customHeight="1" x14ac:dyDescent="0.25">
      <c r="A370" s="49" t="str">
        <f ca="1">CONCATENATE(B363,"-",B370)</f>
        <v>Middlesbrough-Away-7</v>
      </c>
      <c r="B370" s="37">
        <v>7</v>
      </c>
      <c r="C370" s="41" t="e">
        <f ca="1">VLOOKUP($B370,INDIRECT("data!$"&amp;G352&amp;"$3:$CZ$554"),$D352-3*(B351-1)+C$1,FALSE)</f>
        <v>#N/A</v>
      </c>
      <c r="D370" s="30" t="e">
        <f ca="1">VLOOKUP($B370,INDIRECT("data!$"&amp;G352&amp;"$3:$CZ$554"),$D352-3*(B351-1)+D$1,FALSE)</f>
        <v>#N/A</v>
      </c>
      <c r="E370" s="30" t="e">
        <f ca="1">VLOOKUP($B370,INDIRECT("data!$"&amp;G352&amp;"$3:$CZ$554"),$D352-3*(B351-1)+E$1,FALSE)</f>
        <v>#N/A</v>
      </c>
      <c r="F370" s="29" t="e">
        <f ca="1">VLOOKUP($B370,INDIRECT("data!$"&amp;G352&amp;"$3:$CZ$554"),$D352-3*(B351-1)+F$1,FALSE)</f>
        <v>#N/A</v>
      </c>
      <c r="G370" s="29" t="e">
        <f ca="1">VLOOKUP($B370,INDIRECT("data!$"&amp;G352&amp;"$3:$CZ$554"),$D352-3*(B351-1)+G$1,FALSE)</f>
        <v>#N/A</v>
      </c>
      <c r="H370" s="15" t="e">
        <f ca="1">VLOOKUP($B370,INDIRECT("data!$"&amp;G352&amp;"$3:$CZ$554"),$D352-3*(B351-1)+H$1,FALSE)</f>
        <v>#N/A</v>
      </c>
      <c r="I370" s="29" t="e">
        <f ca="1">VLOOKUP($B370,INDIRECT("data!$"&amp;G352&amp;"$3:$CZ$554"),$D352-3*(B351-1)+I$1,FALSE)</f>
        <v>#N/A</v>
      </c>
      <c r="J370" s="29" t="e">
        <f ca="1">VLOOKUP($B370,INDIRECT("data!$"&amp;G352&amp;"$3:$CZ$554"),$D352-3*(B351-1)+J$1,FALSE)</f>
        <v>#N/A</v>
      </c>
      <c r="K370" s="15" t="e">
        <f ca="1">VLOOKUP($B370,INDIRECT("data!$"&amp;G352&amp;"$3:$CZ$554"),$D352-3*(B351-1)+K$1,FALSE)</f>
        <v>#N/A</v>
      </c>
      <c r="L370" s="30" t="e">
        <f ca="1">VLOOKUP($B370,INDIRECT("data!$"&amp;G352&amp;"$3:$CZ$554"),$D352-3*(B351-1)+L$1,FALSE)</f>
        <v>#N/A</v>
      </c>
      <c r="M370" s="45" t="e">
        <f ca="1">VLOOKUP($B370,INDIRECT("data!$"&amp;G352&amp;"$3:$CZ$554"),$D352-3*(B351-1)+M$1,FALSE)</f>
        <v>#N/A</v>
      </c>
      <c r="N370" s="45" t="e">
        <f ca="1">VLOOKUP($B370,INDIRECT("data!$"&amp;G352&amp;"$3:$CZ$554"),$D352-3*(B351-1)+N$1,FALSE)</f>
        <v>#N/A</v>
      </c>
      <c r="O370" s="45" t="e">
        <f ca="1">VLOOKUP($B370,INDIRECT("data!$"&amp;G352&amp;"$3:$CZ$554"),$D352-3*(B351-1)+O$1,FALSE)</f>
        <v>#N/A</v>
      </c>
      <c r="P370" s="45" t="e">
        <f ca="1">VLOOKUP($B370,INDIRECT("data!$"&amp;G352&amp;"$3:$CZ$554"),$D352-3*(B351-1)+P$1,FALSE)</f>
        <v>#N/A</v>
      </c>
      <c r="Q370" s="45" t="e">
        <f ca="1">VLOOKUP($B370,INDIRECT("data!$"&amp;G352&amp;"$3:$CZ$554"),$D352-3*(B351-1)+Q$1,FALSE)</f>
        <v>#N/A</v>
      </c>
      <c r="R370" s="45" t="e">
        <f ca="1">VLOOKUP($B370,INDIRECT("data!$"&amp;G352&amp;"$3:$CZ$554"),$D352-3*(B351-1)+R$1,FALSE)</f>
        <v>#N/A</v>
      </c>
      <c r="S370" s="45" t="e">
        <f ca="1">VLOOKUP($B370,INDIRECT("data!$"&amp;G352&amp;"$3:$CZ$554"),$D352-3*(B351-1)+S$1,FALSE)</f>
        <v>#N/A</v>
      </c>
      <c r="T370" s="45" t="e">
        <f ca="1">VLOOKUP($B370,INDIRECT("data!$"&amp;G352&amp;"$3:$CZ$554"),$D352-3*(B351-1)+T$1,FALSE)</f>
        <v>#N/A</v>
      </c>
      <c r="U370" s="45" t="e">
        <f ca="1">VLOOKUP($B370,INDIRECT("data!$"&amp;G352&amp;"$3:$CZ$554"),$D352-3*(B351-1)+U$1,FALSE)</f>
        <v>#N/A</v>
      </c>
      <c r="V370" s="45" t="e">
        <f ca="1">VLOOKUP($B370,INDIRECT("data!$"&amp;G352&amp;"$3:$CZ$554"),$D352-3*(B351-1)+V$1,FALSE)</f>
        <v>#N/A</v>
      </c>
      <c r="W370" s="45" t="e">
        <f ca="1">VLOOKUP($B370,INDIRECT("data!$"&amp;G352&amp;"$3:$CZ$554"),$D352-3*(B351-1)+W$1,FALSE)</f>
        <v>#N/A</v>
      </c>
      <c r="X370" s="45" t="e">
        <f ca="1">VLOOKUP($B370,INDIRECT("data!$"&amp;G352&amp;"$3:$CZ$554"),$D352-3*(B351-1)+X$1,FALSE)</f>
        <v>#N/A</v>
      </c>
      <c r="Y370" s="47" t="e">
        <f ca="1">VLOOKUP($B370,INDIRECT("data!$"&amp;G352&amp;"$3:$CZ$554"),$D352-3*(B351-1)+Y$1,FALSE)</f>
        <v>#N/A</v>
      </c>
      <c r="Z370" s="47" t="e">
        <f ca="1">VLOOKUP($B370,INDIRECT("data!$"&amp;G352&amp;"$3:$CZ$554"),$D352-3*(B351-1)+Z$1,FALSE)</f>
        <v>#N/A</v>
      </c>
      <c r="AA370" s="47" t="e">
        <f ca="1">VLOOKUP($B370,INDIRECT("data!$"&amp;G352&amp;"$3:$CZ$554"),$D352-3*(B351-1)+AA$1,FALSE)</f>
        <v>#N/A</v>
      </c>
      <c r="AB370" s="47" t="e">
        <f ca="1">VLOOKUP($B370,INDIRECT("data!$"&amp;G352&amp;"$3:$CZ$554"),$D352-3*(B351-1)+AB$1,FALSE)</f>
        <v>#N/A</v>
      </c>
      <c r="AC370" s="47" t="e">
        <f ca="1">VLOOKUP($B370,INDIRECT("data!$"&amp;G352&amp;"$3:$CZ$554"),$D352-3*(B351-1)+AC$1,FALSE)</f>
        <v>#N/A</v>
      </c>
      <c r="AD370" s="47" t="e">
        <f ca="1">VLOOKUP($B370,INDIRECT("data!$"&amp;G352&amp;"$3:$CZ$554"),$D352-3*(B351-1)+AD$1,FALSE)</f>
        <v>#N/A</v>
      </c>
      <c r="AE370" s="47" t="e">
        <f ca="1">VLOOKUP($B370,INDIRECT("data!$"&amp;G352&amp;"$3:$CZ$554"),$D352-3*(B351-1)+AE$1,FALSE)</f>
        <v>#N/A</v>
      </c>
      <c r="AF370" s="47" t="e">
        <f ca="1">VLOOKUP($B370,INDIRECT("data!$"&amp;G352&amp;"$3:$CZ$554"),$D352-3*(B351-1)+AF$1,FALSE)</f>
        <v>#N/A</v>
      </c>
      <c r="AG370" s="65" t="e">
        <f t="shared" ca="1" si="775"/>
        <v>#N/A</v>
      </c>
      <c r="AH370" s="65" t="e">
        <f t="shared" ca="1" si="776"/>
        <v>#N/A</v>
      </c>
      <c r="AI370" s="65" t="e">
        <f t="shared" ca="1" si="777"/>
        <v>#N/A</v>
      </c>
      <c r="AJ370" s="65" t="e">
        <f t="shared" ca="1" si="778"/>
        <v>#N/A</v>
      </c>
      <c r="AK370" s="65" t="e">
        <f t="shared" ca="1" si="779"/>
        <v>#N/A</v>
      </c>
      <c r="AL370" s="66" t="e">
        <f t="shared" ca="1" si="780"/>
        <v>#N/A</v>
      </c>
      <c r="AM370" s="66" t="e">
        <f t="shared" ca="1" si="781"/>
        <v>#N/A</v>
      </c>
      <c r="AN370" s="65" t="e">
        <f t="shared" ca="1" si="782"/>
        <v>#N/A</v>
      </c>
      <c r="AO370" s="65" t="e">
        <f t="shared" ca="1" si="783"/>
        <v>#N/A</v>
      </c>
      <c r="AP370" s="65" t="e">
        <f t="shared" ca="1" si="784"/>
        <v>#N/A</v>
      </c>
      <c r="AQ370" s="65" t="e">
        <f t="shared" ca="1" si="785"/>
        <v>#N/A</v>
      </c>
      <c r="AR370" s="65" t="e">
        <f t="shared" ca="1" si="786"/>
        <v>#N/A</v>
      </c>
      <c r="AS370" s="65" t="e">
        <f t="shared" ca="1" si="787"/>
        <v>#N/A</v>
      </c>
      <c r="AT370" s="65" t="e">
        <f t="shared" ca="1" si="788"/>
        <v>#N/A</v>
      </c>
    </row>
    <row r="371" spans="1:46" ht="18" customHeight="1" x14ac:dyDescent="0.25">
      <c r="A371" s="49" t="str">
        <f ca="1">CONCATENATE(B363,"-",B371)</f>
        <v>Middlesbrough-Away-8</v>
      </c>
      <c r="B371" s="37">
        <v>8</v>
      </c>
      <c r="C371" s="41" t="e">
        <f ca="1">VLOOKUP($B371,INDIRECT("data!$"&amp;G352&amp;"$3:$CZ$554"),$D352-3*(B351-1)+C$1,FALSE)</f>
        <v>#N/A</v>
      </c>
      <c r="D371" s="30" t="e">
        <f ca="1">VLOOKUP($B371,INDIRECT("data!$"&amp;G352&amp;"$3:$CZ$554"),$D352-3*(B351-1)+D$1,FALSE)</f>
        <v>#N/A</v>
      </c>
      <c r="E371" s="30" t="e">
        <f ca="1">VLOOKUP($B371,INDIRECT("data!$"&amp;G352&amp;"$3:$CZ$554"),$D352-3*(B351-1)+E$1,FALSE)</f>
        <v>#N/A</v>
      </c>
      <c r="F371" s="29" t="e">
        <f ca="1">VLOOKUP($B371,INDIRECT("data!$"&amp;G352&amp;"$3:$CZ$554"),$D352-3*(B351-1)+F$1,FALSE)</f>
        <v>#N/A</v>
      </c>
      <c r="G371" s="29" t="e">
        <f ca="1">VLOOKUP($B371,INDIRECT("data!$"&amp;G352&amp;"$3:$CZ$554"),$D352-3*(B351-1)+G$1,FALSE)</f>
        <v>#N/A</v>
      </c>
      <c r="H371" s="15" t="e">
        <f ca="1">VLOOKUP($B371,INDIRECT("data!$"&amp;G352&amp;"$3:$CZ$554"),$D352-3*(B351-1)+H$1,FALSE)</f>
        <v>#N/A</v>
      </c>
      <c r="I371" s="29" t="e">
        <f ca="1">VLOOKUP($B371,INDIRECT("data!$"&amp;G352&amp;"$3:$CZ$554"),$D352-3*(B351-1)+I$1,FALSE)</f>
        <v>#N/A</v>
      </c>
      <c r="J371" s="29" t="e">
        <f ca="1">VLOOKUP($B371,INDIRECT("data!$"&amp;G352&amp;"$3:$CZ$554"),$D352-3*(B351-1)+J$1,FALSE)</f>
        <v>#N/A</v>
      </c>
      <c r="K371" s="15" t="e">
        <f ca="1">VLOOKUP($B371,INDIRECT("data!$"&amp;G352&amp;"$3:$CZ$554"),$D352-3*(B351-1)+K$1,FALSE)</f>
        <v>#N/A</v>
      </c>
      <c r="L371" s="30" t="e">
        <f ca="1">VLOOKUP($B371,INDIRECT("data!$"&amp;G352&amp;"$3:$CZ$554"),$D352-3*(B351-1)+L$1,FALSE)</f>
        <v>#N/A</v>
      </c>
      <c r="M371" s="45" t="e">
        <f ca="1">VLOOKUP($B371,INDIRECT("data!$"&amp;G352&amp;"$3:$CZ$554"),$D352-3*(B351-1)+M$1,FALSE)</f>
        <v>#N/A</v>
      </c>
      <c r="N371" s="45" t="e">
        <f ca="1">VLOOKUP($B371,INDIRECT("data!$"&amp;G352&amp;"$3:$CZ$554"),$D352-3*(B351-1)+N$1,FALSE)</f>
        <v>#N/A</v>
      </c>
      <c r="O371" s="45" t="e">
        <f ca="1">VLOOKUP($B371,INDIRECT("data!$"&amp;G352&amp;"$3:$CZ$554"),$D352-3*(B351-1)+O$1,FALSE)</f>
        <v>#N/A</v>
      </c>
      <c r="P371" s="45" t="e">
        <f ca="1">VLOOKUP($B371,INDIRECT("data!$"&amp;G352&amp;"$3:$CZ$554"),$D352-3*(B351-1)+P$1,FALSE)</f>
        <v>#N/A</v>
      </c>
      <c r="Q371" s="45" t="e">
        <f ca="1">VLOOKUP($B371,INDIRECT("data!$"&amp;G352&amp;"$3:$CZ$554"),$D352-3*(B351-1)+Q$1,FALSE)</f>
        <v>#N/A</v>
      </c>
      <c r="R371" s="45" t="e">
        <f ca="1">VLOOKUP($B371,INDIRECT("data!$"&amp;G352&amp;"$3:$CZ$554"),$D352-3*(B351-1)+R$1,FALSE)</f>
        <v>#N/A</v>
      </c>
      <c r="S371" s="45" t="e">
        <f ca="1">VLOOKUP($B371,INDIRECT("data!$"&amp;G352&amp;"$3:$CZ$554"),$D352-3*(B351-1)+S$1,FALSE)</f>
        <v>#N/A</v>
      </c>
      <c r="T371" s="45" t="e">
        <f ca="1">VLOOKUP($B371,INDIRECT("data!$"&amp;G352&amp;"$3:$CZ$554"),$D352-3*(B351-1)+T$1,FALSE)</f>
        <v>#N/A</v>
      </c>
      <c r="U371" s="45" t="e">
        <f ca="1">VLOOKUP($B371,INDIRECT("data!$"&amp;G352&amp;"$3:$CZ$554"),$D352-3*(B351-1)+U$1,FALSE)</f>
        <v>#N/A</v>
      </c>
      <c r="V371" s="45" t="e">
        <f ca="1">VLOOKUP($B371,INDIRECT("data!$"&amp;G352&amp;"$3:$CZ$554"),$D352-3*(B351-1)+V$1,FALSE)</f>
        <v>#N/A</v>
      </c>
      <c r="W371" s="45" t="e">
        <f ca="1">VLOOKUP($B371,INDIRECT("data!$"&amp;G352&amp;"$3:$CZ$554"),$D352-3*(B351-1)+W$1,FALSE)</f>
        <v>#N/A</v>
      </c>
      <c r="X371" s="45" t="e">
        <f ca="1">VLOOKUP($B371,INDIRECT("data!$"&amp;G352&amp;"$3:$CZ$554"),$D352-3*(B351-1)+X$1,FALSE)</f>
        <v>#N/A</v>
      </c>
      <c r="Y371" s="47" t="e">
        <f ca="1">VLOOKUP($B371,INDIRECT("data!$"&amp;G352&amp;"$3:$CZ$554"),$D352-3*(B351-1)+Y$1,FALSE)</f>
        <v>#N/A</v>
      </c>
      <c r="Z371" s="47" t="e">
        <f ca="1">VLOOKUP($B371,INDIRECT("data!$"&amp;G352&amp;"$3:$CZ$554"),$D352-3*(B351-1)+Z$1,FALSE)</f>
        <v>#N/A</v>
      </c>
      <c r="AA371" s="47" t="e">
        <f ca="1">VLOOKUP($B371,INDIRECT("data!$"&amp;G352&amp;"$3:$CZ$554"),$D352-3*(B351-1)+AA$1,FALSE)</f>
        <v>#N/A</v>
      </c>
      <c r="AB371" s="47" t="e">
        <f ca="1">VLOOKUP($B371,INDIRECT("data!$"&amp;G352&amp;"$3:$CZ$554"),$D352-3*(B351-1)+AB$1,FALSE)</f>
        <v>#N/A</v>
      </c>
      <c r="AC371" s="47" t="e">
        <f ca="1">VLOOKUP($B371,INDIRECT("data!$"&amp;G352&amp;"$3:$CZ$554"),$D352-3*(B351-1)+AC$1,FALSE)</f>
        <v>#N/A</v>
      </c>
      <c r="AD371" s="47" t="e">
        <f ca="1">VLOOKUP($B371,INDIRECT("data!$"&amp;G352&amp;"$3:$CZ$554"),$D352-3*(B351-1)+AD$1,FALSE)</f>
        <v>#N/A</v>
      </c>
      <c r="AE371" s="47" t="e">
        <f ca="1">VLOOKUP($B371,INDIRECT("data!$"&amp;G352&amp;"$3:$CZ$554"),$D352-3*(B351-1)+AE$1,FALSE)</f>
        <v>#N/A</v>
      </c>
      <c r="AF371" s="47" t="e">
        <f ca="1">VLOOKUP($B371,INDIRECT("data!$"&amp;G352&amp;"$3:$CZ$554"),$D352-3*(B351-1)+AF$1,FALSE)</f>
        <v>#N/A</v>
      </c>
      <c r="AG371" s="65" t="e">
        <f t="shared" ca="1" si="775"/>
        <v>#N/A</v>
      </c>
      <c r="AH371" s="65" t="e">
        <f t="shared" ca="1" si="776"/>
        <v>#N/A</v>
      </c>
      <c r="AI371" s="65" t="e">
        <f t="shared" ca="1" si="777"/>
        <v>#N/A</v>
      </c>
      <c r="AJ371" s="65" t="e">
        <f t="shared" ca="1" si="778"/>
        <v>#N/A</v>
      </c>
      <c r="AK371" s="65" t="e">
        <f t="shared" ca="1" si="779"/>
        <v>#N/A</v>
      </c>
      <c r="AL371" s="66" t="e">
        <f t="shared" ca="1" si="780"/>
        <v>#N/A</v>
      </c>
      <c r="AM371" s="66" t="e">
        <f t="shared" ca="1" si="781"/>
        <v>#N/A</v>
      </c>
      <c r="AN371" s="65" t="e">
        <f t="shared" ca="1" si="782"/>
        <v>#N/A</v>
      </c>
      <c r="AO371" s="65" t="e">
        <f t="shared" ca="1" si="783"/>
        <v>#N/A</v>
      </c>
      <c r="AP371" s="65" t="e">
        <f t="shared" ca="1" si="784"/>
        <v>#N/A</v>
      </c>
      <c r="AQ371" s="65" t="e">
        <f t="shared" ca="1" si="785"/>
        <v>#N/A</v>
      </c>
      <c r="AR371" s="65" t="e">
        <f t="shared" ca="1" si="786"/>
        <v>#N/A</v>
      </c>
      <c r="AS371" s="65" t="e">
        <f t="shared" ca="1" si="787"/>
        <v>#N/A</v>
      </c>
      <c r="AT371" s="65" t="e">
        <f t="shared" ca="1" si="788"/>
        <v>#N/A</v>
      </c>
    </row>
    <row r="372" spans="1:46" ht="18" customHeight="1" x14ac:dyDescent="0.25">
      <c r="A372" s="50"/>
      <c r="B372" s="42" t="s">
        <v>23</v>
      </c>
      <c r="C372" s="43"/>
      <c r="D372" s="44"/>
      <c r="E372" s="44"/>
      <c r="F372" s="46" t="e">
        <f ca="1">SUM(F364:F371)</f>
        <v>#N/A</v>
      </c>
      <c r="G372" s="46" t="e">
        <f ca="1">SUM(G364:G371)</f>
        <v>#N/A</v>
      </c>
      <c r="H372" s="42"/>
      <c r="I372" s="46" t="e">
        <f t="shared" ref="I372:J372" ca="1" si="789">SUM(I364:I371)</f>
        <v>#N/A</v>
      </c>
      <c r="J372" s="46" t="e">
        <f t="shared" ca="1" si="789"/>
        <v>#N/A</v>
      </c>
      <c r="K372" s="42"/>
      <c r="L372" s="44"/>
      <c r="M372" s="46" t="e">
        <f t="shared" ref="M372:X372" ca="1" si="790">SUM(M364:M371)</f>
        <v>#N/A</v>
      </c>
      <c r="N372" s="46" t="e">
        <f t="shared" ca="1" si="790"/>
        <v>#N/A</v>
      </c>
      <c r="O372" s="46" t="e">
        <f t="shared" ca="1" si="790"/>
        <v>#N/A</v>
      </c>
      <c r="P372" s="46" t="e">
        <f t="shared" ca="1" si="790"/>
        <v>#N/A</v>
      </c>
      <c r="Q372" s="46" t="e">
        <f t="shared" ca="1" si="790"/>
        <v>#N/A</v>
      </c>
      <c r="R372" s="46" t="e">
        <f t="shared" ca="1" si="790"/>
        <v>#N/A</v>
      </c>
      <c r="S372" s="46" t="e">
        <f t="shared" ca="1" si="790"/>
        <v>#N/A</v>
      </c>
      <c r="T372" s="46" t="e">
        <f t="shared" ca="1" si="790"/>
        <v>#N/A</v>
      </c>
      <c r="U372" s="46" t="e">
        <f t="shared" ca="1" si="790"/>
        <v>#N/A</v>
      </c>
      <c r="V372" s="46" t="e">
        <f t="shared" ca="1" si="790"/>
        <v>#N/A</v>
      </c>
      <c r="W372" s="46" t="e">
        <f t="shared" ca="1" si="790"/>
        <v>#N/A</v>
      </c>
      <c r="X372" s="46" t="e">
        <f t="shared" ca="1" si="790"/>
        <v>#N/A</v>
      </c>
      <c r="Y372" s="48"/>
      <c r="Z372" s="48"/>
      <c r="AA372" s="48"/>
      <c r="AB372" s="48"/>
      <c r="AC372" s="48"/>
      <c r="AD372" s="48"/>
      <c r="AE372" s="48"/>
      <c r="AF372" s="48"/>
    </row>
    <row r="373" spans="1:46" ht="18" customHeight="1" x14ac:dyDescent="0.25">
      <c r="A373" s="50"/>
      <c r="B373" s="38" t="str">
        <f ca="1">CONCATENATE(B352,"-All")</f>
        <v>Middlesbrough-All</v>
      </c>
      <c r="C373" s="40" t="s">
        <v>22</v>
      </c>
      <c r="D373" s="13" t="s">
        <v>50</v>
      </c>
      <c r="E373" s="13" t="s">
        <v>51</v>
      </c>
      <c r="F373" s="13" t="s">
        <v>3</v>
      </c>
      <c r="G373" s="13" t="s">
        <v>4</v>
      </c>
      <c r="H373" s="13" t="s">
        <v>6</v>
      </c>
      <c r="I373" s="13" t="s">
        <v>1</v>
      </c>
      <c r="J373" s="13" t="s">
        <v>2</v>
      </c>
      <c r="K373" s="13" t="s">
        <v>5</v>
      </c>
      <c r="L373" s="13" t="s">
        <v>52</v>
      </c>
      <c r="M373" s="13" t="s">
        <v>53</v>
      </c>
      <c r="N373" s="13" t="s">
        <v>54</v>
      </c>
      <c r="O373" s="13" t="s">
        <v>55</v>
      </c>
      <c r="P373" s="13" t="s">
        <v>56</v>
      </c>
      <c r="Q373" s="13" t="s">
        <v>57</v>
      </c>
      <c r="R373" s="13" t="s">
        <v>58</v>
      </c>
      <c r="S373" s="13" t="s">
        <v>59</v>
      </c>
      <c r="T373" s="13" t="s">
        <v>60</v>
      </c>
      <c r="U373" s="13" t="s">
        <v>61</v>
      </c>
      <c r="V373" s="13" t="s">
        <v>62</v>
      </c>
      <c r="W373" s="13" t="s">
        <v>63</v>
      </c>
      <c r="X373" s="13" t="s">
        <v>64</v>
      </c>
      <c r="Y373" s="13" t="s">
        <v>65</v>
      </c>
      <c r="Z373" s="13" t="s">
        <v>66</v>
      </c>
      <c r="AA373" s="13" t="s">
        <v>67</v>
      </c>
      <c r="AB373" s="13" t="s">
        <v>68</v>
      </c>
      <c r="AC373" s="13" t="s">
        <v>69</v>
      </c>
      <c r="AD373" s="13" t="s">
        <v>70</v>
      </c>
      <c r="AE373" s="13" t="s">
        <v>71</v>
      </c>
      <c r="AF373" s="13" t="s">
        <v>72</v>
      </c>
      <c r="AG373" s="62" t="s">
        <v>140</v>
      </c>
      <c r="AH373" s="62" t="s">
        <v>141</v>
      </c>
      <c r="AI373" s="62" t="s">
        <v>142</v>
      </c>
      <c r="AJ373" s="62" t="s">
        <v>143</v>
      </c>
      <c r="AK373" s="62" t="s">
        <v>144</v>
      </c>
      <c r="AL373" s="63" t="s">
        <v>145</v>
      </c>
      <c r="AM373" s="63" t="s">
        <v>146</v>
      </c>
      <c r="AN373" s="62" t="s">
        <v>147</v>
      </c>
      <c r="AO373" s="64" t="s">
        <v>150</v>
      </c>
      <c r="AP373" s="64" t="s">
        <v>151</v>
      </c>
      <c r="AQ373" s="62" t="s">
        <v>148</v>
      </c>
      <c r="AR373" s="62" t="s">
        <v>149</v>
      </c>
      <c r="AS373" s="62" t="s">
        <v>152</v>
      </c>
      <c r="AT373" s="62" t="s">
        <v>153</v>
      </c>
    </row>
    <row r="374" spans="1:46" ht="18" customHeight="1" x14ac:dyDescent="0.25">
      <c r="A374" s="49" t="str">
        <f ca="1">CONCATENATE(B373,"-",B374)</f>
        <v>Middlesbrough-All-1</v>
      </c>
      <c r="B374" s="38">
        <v>1</v>
      </c>
      <c r="C374" s="41">
        <f ca="1">VLOOKUP($B374,INDIRECT("data!$"&amp;H352&amp;"$3:$CZ$554"),$E352-3*(B351-1)+C$1,FALSE)</f>
        <v>43379</v>
      </c>
      <c r="D374" s="30" t="str">
        <f ca="1">VLOOKUP($B374,INDIRECT("data!$"&amp;H352&amp;"$3:$CZ$554"),$E352-3*(B351-1)+D$1,FALSE)</f>
        <v>Middlesbrough</v>
      </c>
      <c r="E374" s="30" t="str">
        <f ca="1">VLOOKUP($B374,INDIRECT("data!$"&amp;H352&amp;"$3:$CZ$554"),$E352-3*(B351-1)+E$1,FALSE)</f>
        <v>Nott'm Forest</v>
      </c>
      <c r="F374" s="29">
        <f ca="1">VLOOKUP($B374,INDIRECT("data!$"&amp;H352&amp;"$3:$CZ$554"),$E352-3*(B351-1)+F$1,FALSE)</f>
        <v>0</v>
      </c>
      <c r="G374" s="29">
        <f ca="1">VLOOKUP($B374,INDIRECT("data!$"&amp;H352&amp;"$3:$CZ$554"),$E352-3*(B351-1)+G$1,FALSE)</f>
        <v>2</v>
      </c>
      <c r="H374" s="15" t="str">
        <f ca="1">VLOOKUP($B374,INDIRECT("data!$"&amp;H352&amp;"$3:$CZ$554"),$E352-3*(B351-1)+H$1,FALSE)</f>
        <v>A</v>
      </c>
      <c r="I374" s="29">
        <f ca="1">VLOOKUP($B374,INDIRECT("data!$"&amp;H352&amp;"$3:$CZ$554"),$E352-3*(B351-1)+I$1,FALSE)</f>
        <v>0</v>
      </c>
      <c r="J374" s="29">
        <f ca="1">VLOOKUP($B374,INDIRECT("data!$"&amp;H352&amp;"$3:$CZ$554"),$E352-3*(B351-1)+J$1,FALSE)</f>
        <v>0</v>
      </c>
      <c r="K374" s="15" t="str">
        <f ca="1">VLOOKUP($B374,INDIRECT("data!$"&amp;H352&amp;"$3:$CZ$554"),$E352-3*(B351-1)+K$1,FALSE)</f>
        <v>D</v>
      </c>
      <c r="L374" s="30" t="str">
        <f ca="1">VLOOKUP($B374,INDIRECT("data!$"&amp;H352&amp;"$3:$CZ$554"),$E352-3*(B351-1)+L$1,FALSE)</f>
        <v>J Brooks</v>
      </c>
      <c r="M374" s="45">
        <f ca="1">VLOOKUP($B374,INDIRECT("data!$"&amp;H352&amp;"$3:$CZ$554"),$E352-3*(B351-1)+M$1,FALSE)</f>
        <v>17</v>
      </c>
      <c r="N374" s="45">
        <f ca="1">VLOOKUP($B374,INDIRECT("data!$"&amp;H352&amp;"$3:$CZ$554"),$E352-3*(B351-1)+N$1,FALSE)</f>
        <v>16</v>
      </c>
      <c r="O374" s="45">
        <f ca="1">VLOOKUP($B374,INDIRECT("data!$"&amp;H352&amp;"$3:$CZ$554"),$E352-3*(B351-1)+O$1,FALSE)</f>
        <v>4</v>
      </c>
      <c r="P374" s="45">
        <f ca="1">VLOOKUP($B374,INDIRECT("data!$"&amp;H352&amp;"$3:$CZ$554"),$E352-3*(B351-1)+P$1,FALSE)</f>
        <v>5</v>
      </c>
      <c r="Q374" s="45">
        <f ca="1">VLOOKUP($B374,INDIRECT("data!$"&amp;H352&amp;"$3:$CZ$554"),$E352-3*(B351-1)+Q$1,FALSE)</f>
        <v>15</v>
      </c>
      <c r="R374" s="45">
        <f ca="1">VLOOKUP($B374,INDIRECT("data!$"&amp;H352&amp;"$3:$CZ$554"),$E352-3*(B351-1)+R$1,FALSE)</f>
        <v>16</v>
      </c>
      <c r="S374" s="45">
        <f ca="1">VLOOKUP($B374,INDIRECT("data!$"&amp;H352&amp;"$3:$CZ$554"),$E352-3*(B351-1)+S$1,FALSE)</f>
        <v>11</v>
      </c>
      <c r="T374" s="45">
        <f ca="1">VLOOKUP($B374,INDIRECT("data!$"&amp;H352&amp;"$3:$CZ$554"),$E352-3*(B351-1)+T$1,FALSE)</f>
        <v>4</v>
      </c>
      <c r="U374" s="45">
        <f ca="1">VLOOKUP($B374,INDIRECT("data!$"&amp;H352&amp;"$3:$CZ$554"),$E352-3*(B351-1)+U$1,FALSE)</f>
        <v>2</v>
      </c>
      <c r="V374" s="45">
        <f ca="1">VLOOKUP($B374,INDIRECT("data!$"&amp;H352&amp;"$3:$CZ$554"),$E352-3*(B351-1)+V$1,FALSE)</f>
        <v>1</v>
      </c>
      <c r="W374" s="45">
        <f ca="1">VLOOKUP($B374,INDIRECT("data!$"&amp;H352&amp;"$3:$CZ$554"),$E352-3*(B351-1)+W$1,FALSE)</f>
        <v>0</v>
      </c>
      <c r="X374" s="45">
        <f ca="1">VLOOKUP($B374,INDIRECT("data!$"&amp;H352&amp;"$3:$CZ$554"),$E352-3*(B351-1)+X$1,FALSE)</f>
        <v>1</v>
      </c>
      <c r="Y374" s="47">
        <f ca="1">VLOOKUP($B374,INDIRECT("data!$"&amp;H352&amp;"$3:$CZ$554"),$E352-3*(B351-1)+Y$1,FALSE)</f>
        <v>1.8</v>
      </c>
      <c r="Z374" s="47">
        <f ca="1">VLOOKUP($B374,INDIRECT("data!$"&amp;H352&amp;"$3:$CZ$554"),$E352-3*(B351-1)+Z$1,FALSE)</f>
        <v>3.6</v>
      </c>
      <c r="AA374" s="47">
        <f ca="1">VLOOKUP($B374,INDIRECT("data!$"&amp;H352&amp;"$3:$CZ$554"),$E352-3*(B351-1)+AA$1,FALSE)</f>
        <v>5.25</v>
      </c>
      <c r="AB374" s="47">
        <f ca="1">VLOOKUP($B374,INDIRECT("data!$"&amp;H352&amp;"$3:$CZ$554"),$E352-3*(B351-1)+AB$1,FALSE)</f>
        <v>1.79</v>
      </c>
      <c r="AC374" s="47">
        <f ca="1">VLOOKUP($B374,INDIRECT("data!$"&amp;H352&amp;"$3:$CZ$554"),$E352-3*(B351-1)+AC$1,FALSE)</f>
        <v>3.54</v>
      </c>
      <c r="AD374" s="47">
        <f ca="1">VLOOKUP($B374,INDIRECT("data!$"&amp;H352&amp;"$3:$CZ$554"),$E352-3*(B351-1)+AD$1,FALSE)</f>
        <v>5.39</v>
      </c>
      <c r="AE374" s="47">
        <f ca="1">VLOOKUP($B374,INDIRECT("data!$"&amp;H352&amp;"$3:$CZ$554"),$E352-3*(B351-1)+AE$1,FALSE)</f>
        <v>2.25</v>
      </c>
      <c r="AF374" s="47">
        <f ca="1">VLOOKUP($B374,INDIRECT("data!$"&amp;H352&amp;"$3:$CZ$554"),$E352-3*(B351-1)+AF$1,FALSE)</f>
        <v>1.62</v>
      </c>
      <c r="AG374" s="65">
        <f ca="1">IF(C374="","",F374+G374)</f>
        <v>2</v>
      </c>
      <c r="AH374" s="65">
        <f ca="1">IF(C374="","",I374+J374)</f>
        <v>0</v>
      </c>
      <c r="AI374" s="65">
        <f ca="1">IF(C374="","",AJ374+AK374)</f>
        <v>2</v>
      </c>
      <c r="AJ374" s="65">
        <f ca="1">IF(C374="","",F374-I374)</f>
        <v>0</v>
      </c>
      <c r="AK374" s="65">
        <f ca="1">IF(C374="","",G374-J374)</f>
        <v>2</v>
      </c>
      <c r="AL374" s="66" t="str">
        <f ca="1">IF(AJ374&gt;AK374,"H",IF(AJ374=AK374,"D",IF(AJ374&lt;AK374,"A","Error!")))</f>
        <v>A</v>
      </c>
      <c r="AM374" s="66" t="str">
        <f ca="1">IF(C374="","",CONCATENATE(K374,"-",H374))</f>
        <v>D-A</v>
      </c>
      <c r="AN374" s="65">
        <f ca="1">IF(C374="","",IF(AND(F374&gt;0,G374&gt;0),1,0))</f>
        <v>0</v>
      </c>
      <c r="AO374" s="65">
        <f ca="1">IF(C374="","",IF(AND(F374&gt;0,I374&gt;0),1,0))</f>
        <v>0</v>
      </c>
      <c r="AP374" s="65">
        <f ca="1">IF(C374="","",IF(AND(G374&gt;0,J374&gt;0),1,0))</f>
        <v>0</v>
      </c>
      <c r="AQ374" s="65">
        <f ca="1">IF(C374="","",IF(AND(H374="H",G374=0),1,0))</f>
        <v>0</v>
      </c>
      <c r="AR374" s="65">
        <f ca="1">IF(C374="","",IF(AND(H374="A",F374=0),1,0))</f>
        <v>1</v>
      </c>
      <c r="AS374" s="65">
        <f ca="1">IF(C374="","",IF(AND(K374="H",AL374="H"),1,0))</f>
        <v>0</v>
      </c>
      <c r="AT374" s="65">
        <f ca="1">IF(C374="","",IF(AND(K374="A",AL374="A"),1,0))</f>
        <v>0</v>
      </c>
    </row>
    <row r="375" spans="1:46" ht="18" customHeight="1" x14ac:dyDescent="0.25">
      <c r="A375" s="49" t="str">
        <f ca="1">CONCATENATE(B373,"-",B375)</f>
        <v>Middlesbrough-All-2</v>
      </c>
      <c r="B375" s="38">
        <v>2</v>
      </c>
      <c r="C375" s="41">
        <f ca="1">VLOOKUP($B375,INDIRECT("data!$"&amp;H352&amp;"$3:$CZ$554"),$E352-3*(B351-1)+C$1,FALSE)</f>
        <v>43375</v>
      </c>
      <c r="D375" s="30" t="str">
        <f ca="1">VLOOKUP($B375,INDIRECT("data!$"&amp;H352&amp;"$3:$CZ$554"),$E352-3*(B351-1)+D$1,FALSE)</f>
        <v>Ipswich</v>
      </c>
      <c r="E375" s="30" t="str">
        <f ca="1">VLOOKUP($B375,INDIRECT("data!$"&amp;H352&amp;"$3:$CZ$554"),$E352-3*(B351-1)+E$1,FALSE)</f>
        <v>Middlesbrough</v>
      </c>
      <c r="F375" s="29">
        <f ca="1">VLOOKUP($B375,INDIRECT("data!$"&amp;H352&amp;"$3:$CZ$554"),$E352-3*(B351-1)+F$1,FALSE)</f>
        <v>0</v>
      </c>
      <c r="G375" s="29">
        <f ca="1">VLOOKUP($B375,INDIRECT("data!$"&amp;H352&amp;"$3:$CZ$554"),$E352-3*(B351-1)+G$1,FALSE)</f>
        <v>2</v>
      </c>
      <c r="H375" s="15" t="str">
        <f ca="1">VLOOKUP($B375,INDIRECT("data!$"&amp;H352&amp;"$3:$CZ$554"),$E352-3*(B351-1)+H$1,FALSE)</f>
        <v>A</v>
      </c>
      <c r="I375" s="29">
        <f ca="1">VLOOKUP($B375,INDIRECT("data!$"&amp;H352&amp;"$3:$CZ$554"),$E352-3*(B351-1)+I$1,FALSE)</f>
        <v>0</v>
      </c>
      <c r="J375" s="29">
        <f ca="1">VLOOKUP($B375,INDIRECT("data!$"&amp;H352&amp;"$3:$CZ$554"),$E352-3*(B351-1)+J$1,FALSE)</f>
        <v>2</v>
      </c>
      <c r="K375" s="15" t="str">
        <f ca="1">VLOOKUP($B375,INDIRECT("data!$"&amp;H352&amp;"$3:$CZ$554"),$E352-3*(B351-1)+K$1,FALSE)</f>
        <v>A</v>
      </c>
      <c r="L375" s="30" t="str">
        <f ca="1">VLOOKUP($B375,INDIRECT("data!$"&amp;H352&amp;"$3:$CZ$554"),$E352-3*(B351-1)+L$1,FALSE)</f>
        <v>A Madley</v>
      </c>
      <c r="M375" s="45">
        <f ca="1">VLOOKUP($B375,INDIRECT("data!$"&amp;H352&amp;"$3:$CZ$554"),$E352-3*(B351-1)+M$1,FALSE)</f>
        <v>7</v>
      </c>
      <c r="N375" s="45">
        <f ca="1">VLOOKUP($B375,INDIRECT("data!$"&amp;H352&amp;"$3:$CZ$554"),$E352-3*(B351-1)+N$1,FALSE)</f>
        <v>14</v>
      </c>
      <c r="O375" s="45">
        <f ca="1">VLOOKUP($B375,INDIRECT("data!$"&amp;H352&amp;"$3:$CZ$554"),$E352-3*(B351-1)+O$1,FALSE)</f>
        <v>1</v>
      </c>
      <c r="P375" s="45">
        <f ca="1">VLOOKUP($B375,INDIRECT("data!$"&amp;H352&amp;"$3:$CZ$554"),$E352-3*(B351-1)+P$1,FALSE)</f>
        <v>4</v>
      </c>
      <c r="Q375" s="45">
        <f ca="1">VLOOKUP($B375,INDIRECT("data!$"&amp;H352&amp;"$3:$CZ$554"),$E352-3*(B351-1)+Q$1,FALSE)</f>
        <v>9</v>
      </c>
      <c r="R375" s="45">
        <f ca="1">VLOOKUP($B375,INDIRECT("data!$"&amp;H352&amp;"$3:$CZ$554"),$E352-3*(B351-1)+R$1,FALSE)</f>
        <v>10</v>
      </c>
      <c r="S375" s="45">
        <f ca="1">VLOOKUP($B375,INDIRECT("data!$"&amp;H352&amp;"$3:$CZ$554"),$E352-3*(B351-1)+S$1,FALSE)</f>
        <v>5</v>
      </c>
      <c r="T375" s="45">
        <f ca="1">VLOOKUP($B375,INDIRECT("data!$"&amp;H352&amp;"$3:$CZ$554"),$E352-3*(B351-1)+T$1,FALSE)</f>
        <v>1</v>
      </c>
      <c r="U375" s="45">
        <f ca="1">VLOOKUP($B375,INDIRECT("data!$"&amp;H352&amp;"$3:$CZ$554"),$E352-3*(B351-1)+U$1,FALSE)</f>
        <v>0</v>
      </c>
      <c r="V375" s="45">
        <f ca="1">VLOOKUP($B375,INDIRECT("data!$"&amp;H352&amp;"$3:$CZ$554"),$E352-3*(B351-1)+V$1,FALSE)</f>
        <v>0</v>
      </c>
      <c r="W375" s="45">
        <f ca="1">VLOOKUP($B375,INDIRECT("data!$"&amp;H352&amp;"$3:$CZ$554"),$E352-3*(B351-1)+W$1,FALSE)</f>
        <v>1</v>
      </c>
      <c r="X375" s="45">
        <f ca="1">VLOOKUP($B375,INDIRECT("data!$"&amp;H352&amp;"$3:$CZ$554"),$E352-3*(B351-1)+X$1,FALSE)</f>
        <v>1</v>
      </c>
      <c r="Y375" s="47">
        <f ca="1">VLOOKUP($B375,INDIRECT("data!$"&amp;H352&amp;"$3:$CZ$554"),$E352-3*(B351-1)+Y$1,FALSE)</f>
        <v>4.33</v>
      </c>
      <c r="Z375" s="47">
        <f ca="1">VLOOKUP($B375,INDIRECT("data!$"&amp;H352&amp;"$3:$CZ$554"),$E352-3*(B351-1)+Z$1,FALSE)</f>
        <v>3.1</v>
      </c>
      <c r="AA375" s="47">
        <f ca="1">VLOOKUP($B375,INDIRECT("data!$"&amp;H352&amp;"$3:$CZ$554"),$E352-3*(B351-1)+AA$1,FALSE)</f>
        <v>2.1</v>
      </c>
      <c r="AB375" s="47">
        <f ca="1">VLOOKUP($B375,INDIRECT("data!$"&amp;H352&amp;"$3:$CZ$554"),$E352-3*(B351-1)+AB$1,FALSE)</f>
        <v>4.38</v>
      </c>
      <c r="AC375" s="47">
        <f ca="1">VLOOKUP($B375,INDIRECT("data!$"&amp;H352&amp;"$3:$CZ$554"),$E352-3*(B351-1)+AC$1,FALSE)</f>
        <v>3.05</v>
      </c>
      <c r="AD375" s="47">
        <f ca="1">VLOOKUP($B375,INDIRECT("data!$"&amp;H352&amp;"$3:$CZ$554"),$E352-3*(B351-1)+AD$1,FALSE)</f>
        <v>2.13</v>
      </c>
      <c r="AE375" s="47">
        <f ca="1">VLOOKUP($B375,INDIRECT("data!$"&amp;H352&amp;"$3:$CZ$554"),$E352-3*(B351-1)+AE$1,FALSE)</f>
        <v>2.52</v>
      </c>
      <c r="AF375" s="47">
        <f ca="1">VLOOKUP($B375,INDIRECT("data!$"&amp;H352&amp;"$3:$CZ$554"),$E352-3*(B351-1)+AF$1,FALSE)</f>
        <v>1.5</v>
      </c>
      <c r="AG375" s="65">
        <f t="shared" ref="AG375:AG383" ca="1" si="791">IF(C375="","",F375+G375)</f>
        <v>2</v>
      </c>
      <c r="AH375" s="65">
        <f t="shared" ref="AH375:AH383" ca="1" si="792">IF(C375="","",I375+J375)</f>
        <v>2</v>
      </c>
      <c r="AI375" s="65">
        <f t="shared" ref="AI375:AI383" ca="1" si="793">IF(C375="","",AJ375+AK375)</f>
        <v>0</v>
      </c>
      <c r="AJ375" s="65">
        <f t="shared" ref="AJ375:AJ383" ca="1" si="794">IF(C375="","",F375-I375)</f>
        <v>0</v>
      </c>
      <c r="AK375" s="65">
        <f t="shared" ref="AK375:AK383" ca="1" si="795">IF(C375="","",G375-J375)</f>
        <v>0</v>
      </c>
      <c r="AL375" s="66" t="str">
        <f t="shared" ref="AL375:AL383" ca="1" si="796">IF(AJ375&gt;AK375,"H",IF(AJ375=AK375,"D",IF(AJ375&lt;AK375,"A","Error!")))</f>
        <v>D</v>
      </c>
      <c r="AM375" s="66" t="str">
        <f t="shared" ref="AM375:AM383" ca="1" si="797">IF(C375="","",CONCATENATE(K375,"-",H375))</f>
        <v>A-A</v>
      </c>
      <c r="AN375" s="65">
        <f t="shared" ref="AN375:AN383" ca="1" si="798">IF(C375="","",IF(AND(F375&gt;0,G375&gt;0),1,0))</f>
        <v>0</v>
      </c>
      <c r="AO375" s="65">
        <f t="shared" ref="AO375:AO383" ca="1" si="799">IF(C375="","",IF(AND(F375&gt;0,I375&gt;0),1,0))</f>
        <v>0</v>
      </c>
      <c r="AP375" s="65">
        <f t="shared" ref="AP375:AP383" ca="1" si="800">IF(C375="","",IF(AND(G375&gt;0,J375&gt;0),1,0))</f>
        <v>1</v>
      </c>
      <c r="AQ375" s="65">
        <f t="shared" ref="AQ375:AQ383" ca="1" si="801">IF(C375="","",IF(AND(H375="H",G375=0),1,0))</f>
        <v>0</v>
      </c>
      <c r="AR375" s="65">
        <f t="shared" ref="AR375:AR383" ca="1" si="802">IF(C375="","",IF(AND(H375="A",F375=0),1,0))</f>
        <v>1</v>
      </c>
      <c r="AS375" s="65">
        <f t="shared" ref="AS375:AS383" ca="1" si="803">IF(C375="","",IF(AND(K375="H",AL375="H"),1,0))</f>
        <v>0</v>
      </c>
      <c r="AT375" s="65">
        <f t="shared" ref="AT375:AT383" ca="1" si="804">IF(C375="","",IF(AND(K375="A",AL375="A"),1,0))</f>
        <v>0</v>
      </c>
    </row>
    <row r="376" spans="1:46" ht="18" customHeight="1" x14ac:dyDescent="0.25">
      <c r="A376" s="49" t="str">
        <f ca="1">CONCATENATE(B373,"-",B376)</f>
        <v>Middlesbrough-All-3</v>
      </c>
      <c r="B376" s="38">
        <v>3</v>
      </c>
      <c r="C376" s="41">
        <f ca="1">VLOOKUP($B376,INDIRECT("data!$"&amp;H352&amp;"$3:$CZ$554"),$E352-3*(B351-1)+C$1,FALSE)</f>
        <v>43372</v>
      </c>
      <c r="D376" s="30" t="str">
        <f ca="1">VLOOKUP($B376,INDIRECT("data!$"&amp;H352&amp;"$3:$CZ$554"),$E352-3*(B351-1)+D$1,FALSE)</f>
        <v>Hull</v>
      </c>
      <c r="E376" s="30" t="str">
        <f ca="1">VLOOKUP($B376,INDIRECT("data!$"&amp;H352&amp;"$3:$CZ$554"),$E352-3*(B351-1)+E$1,FALSE)</f>
        <v>Middlesbrough</v>
      </c>
      <c r="F376" s="29">
        <f ca="1">VLOOKUP($B376,INDIRECT("data!$"&amp;H352&amp;"$3:$CZ$554"),$E352-3*(B351-1)+F$1,FALSE)</f>
        <v>1</v>
      </c>
      <c r="G376" s="29">
        <f ca="1">VLOOKUP($B376,INDIRECT("data!$"&amp;H352&amp;"$3:$CZ$554"),$E352-3*(B351-1)+G$1,FALSE)</f>
        <v>1</v>
      </c>
      <c r="H376" s="15" t="str">
        <f ca="1">VLOOKUP($B376,INDIRECT("data!$"&amp;H352&amp;"$3:$CZ$554"),$E352-3*(B351-1)+H$1,FALSE)</f>
        <v>D</v>
      </c>
      <c r="I376" s="29">
        <f ca="1">VLOOKUP($B376,INDIRECT("data!$"&amp;H352&amp;"$3:$CZ$554"),$E352-3*(B351-1)+I$1,FALSE)</f>
        <v>0</v>
      </c>
      <c r="J376" s="29">
        <f ca="1">VLOOKUP($B376,INDIRECT("data!$"&amp;H352&amp;"$3:$CZ$554"),$E352-3*(B351-1)+J$1,FALSE)</f>
        <v>0</v>
      </c>
      <c r="K376" s="15" t="str">
        <f ca="1">VLOOKUP($B376,INDIRECT("data!$"&amp;H352&amp;"$3:$CZ$554"),$E352-3*(B351-1)+K$1,FALSE)</f>
        <v>D</v>
      </c>
      <c r="L376" s="30" t="str">
        <f ca="1">VLOOKUP($B376,INDIRECT("data!$"&amp;H352&amp;"$3:$CZ$554"),$E352-3*(B351-1)+L$1,FALSE)</f>
        <v>D England</v>
      </c>
      <c r="M376" s="45">
        <f ca="1">VLOOKUP($B376,INDIRECT("data!$"&amp;H352&amp;"$3:$CZ$554"),$E352-3*(B351-1)+M$1,FALSE)</f>
        <v>10</v>
      </c>
      <c r="N376" s="45">
        <f ca="1">VLOOKUP($B376,INDIRECT("data!$"&amp;H352&amp;"$3:$CZ$554"),$E352-3*(B351-1)+N$1,FALSE)</f>
        <v>12</v>
      </c>
      <c r="O376" s="45">
        <f ca="1">VLOOKUP($B376,INDIRECT("data!$"&amp;H352&amp;"$3:$CZ$554"),$E352-3*(B351-1)+O$1,FALSE)</f>
        <v>3</v>
      </c>
      <c r="P376" s="45">
        <f ca="1">VLOOKUP($B376,INDIRECT("data!$"&amp;H352&amp;"$3:$CZ$554"),$E352-3*(B351-1)+P$1,FALSE)</f>
        <v>4</v>
      </c>
      <c r="Q376" s="45">
        <f ca="1">VLOOKUP($B376,INDIRECT("data!$"&amp;H352&amp;"$3:$CZ$554"),$E352-3*(B351-1)+Q$1,FALSE)</f>
        <v>9</v>
      </c>
      <c r="R376" s="45">
        <f ca="1">VLOOKUP($B376,INDIRECT("data!$"&amp;H352&amp;"$3:$CZ$554"),$E352-3*(B351-1)+R$1,FALSE)</f>
        <v>17</v>
      </c>
      <c r="S376" s="45">
        <f ca="1">VLOOKUP($B376,INDIRECT("data!$"&amp;H352&amp;"$3:$CZ$554"),$E352-3*(B351-1)+S$1,FALSE)</f>
        <v>2</v>
      </c>
      <c r="T376" s="45">
        <f ca="1">VLOOKUP($B376,INDIRECT("data!$"&amp;H352&amp;"$3:$CZ$554"),$E352-3*(B351-1)+T$1,FALSE)</f>
        <v>4</v>
      </c>
      <c r="U376" s="45">
        <f ca="1">VLOOKUP($B376,INDIRECT("data!$"&amp;H352&amp;"$3:$CZ$554"),$E352-3*(B351-1)+U$1,FALSE)</f>
        <v>3</v>
      </c>
      <c r="V376" s="45">
        <f ca="1">VLOOKUP($B376,INDIRECT("data!$"&amp;H352&amp;"$3:$CZ$554"),$E352-3*(B351-1)+V$1,FALSE)</f>
        <v>2</v>
      </c>
      <c r="W376" s="45">
        <f ca="1">VLOOKUP($B376,INDIRECT("data!$"&amp;H352&amp;"$3:$CZ$554"),$E352-3*(B351-1)+W$1,FALSE)</f>
        <v>0</v>
      </c>
      <c r="X376" s="45">
        <f ca="1">VLOOKUP($B376,INDIRECT("data!$"&amp;H352&amp;"$3:$CZ$554"),$E352-3*(B351-1)+X$1,FALSE)</f>
        <v>0</v>
      </c>
      <c r="Y376" s="47">
        <f ca="1">VLOOKUP($B376,INDIRECT("data!$"&amp;H352&amp;"$3:$CZ$554"),$E352-3*(B351-1)+Y$1,FALSE)</f>
        <v>3.6</v>
      </c>
      <c r="Z376" s="47">
        <f ca="1">VLOOKUP($B376,INDIRECT("data!$"&amp;H352&amp;"$3:$CZ$554"),$E352-3*(B351-1)+Z$1,FALSE)</f>
        <v>3.4</v>
      </c>
      <c r="AA376" s="47">
        <f ca="1">VLOOKUP($B376,INDIRECT("data!$"&amp;H352&amp;"$3:$CZ$554"),$E352-3*(B351-1)+AA$1,FALSE)</f>
        <v>2.2000000000000002</v>
      </c>
      <c r="AB376" s="47">
        <f ca="1">VLOOKUP($B376,INDIRECT("data!$"&amp;H352&amp;"$3:$CZ$554"),$E352-3*(B351-1)+AB$1,FALSE)</f>
        <v>3.59</v>
      </c>
      <c r="AC376" s="47">
        <f ca="1">VLOOKUP($B376,INDIRECT("data!$"&amp;H352&amp;"$3:$CZ$554"),$E352-3*(B351-1)+AC$1,FALSE)</f>
        <v>3.23</v>
      </c>
      <c r="AD376" s="47">
        <f ca="1">VLOOKUP($B376,INDIRECT("data!$"&amp;H352&amp;"$3:$CZ$554"),$E352-3*(B351-1)+AD$1,FALSE)</f>
        <v>2.29</v>
      </c>
      <c r="AE376" s="47">
        <f ca="1">VLOOKUP($B376,INDIRECT("data!$"&amp;H352&amp;"$3:$CZ$554"),$E352-3*(B351-1)+AE$1,FALSE)</f>
        <v>2.15</v>
      </c>
      <c r="AF376" s="47">
        <f ca="1">VLOOKUP($B376,INDIRECT("data!$"&amp;H352&amp;"$3:$CZ$554"),$E352-3*(B351-1)+AF$1,FALSE)</f>
        <v>1.68</v>
      </c>
      <c r="AG376" s="65">
        <f t="shared" ca="1" si="791"/>
        <v>2</v>
      </c>
      <c r="AH376" s="65">
        <f t="shared" ca="1" si="792"/>
        <v>0</v>
      </c>
      <c r="AI376" s="65">
        <f t="shared" ca="1" si="793"/>
        <v>2</v>
      </c>
      <c r="AJ376" s="65">
        <f t="shared" ca="1" si="794"/>
        <v>1</v>
      </c>
      <c r="AK376" s="65">
        <f t="shared" ca="1" si="795"/>
        <v>1</v>
      </c>
      <c r="AL376" s="66" t="str">
        <f t="shared" ca="1" si="796"/>
        <v>D</v>
      </c>
      <c r="AM376" s="66" t="str">
        <f t="shared" ca="1" si="797"/>
        <v>D-D</v>
      </c>
      <c r="AN376" s="65">
        <f t="shared" ca="1" si="798"/>
        <v>1</v>
      </c>
      <c r="AO376" s="65">
        <f t="shared" ca="1" si="799"/>
        <v>0</v>
      </c>
      <c r="AP376" s="65">
        <f t="shared" ca="1" si="800"/>
        <v>0</v>
      </c>
      <c r="AQ376" s="65">
        <f t="shared" ca="1" si="801"/>
        <v>0</v>
      </c>
      <c r="AR376" s="65">
        <f t="shared" ca="1" si="802"/>
        <v>0</v>
      </c>
      <c r="AS376" s="65">
        <f t="shared" ca="1" si="803"/>
        <v>0</v>
      </c>
      <c r="AT376" s="65">
        <f t="shared" ca="1" si="804"/>
        <v>0</v>
      </c>
    </row>
    <row r="377" spans="1:46" ht="18" customHeight="1" x14ac:dyDescent="0.25">
      <c r="A377" s="49" t="str">
        <f ca="1">CONCATENATE(B373,"-",B377)</f>
        <v>Middlesbrough-All-4</v>
      </c>
      <c r="B377" s="38">
        <v>4</v>
      </c>
      <c r="C377" s="41">
        <f ca="1">VLOOKUP($B377,INDIRECT("data!$"&amp;H352&amp;"$3:$CZ$554"),$E352-3*(B351-1)+C$1,FALSE)</f>
        <v>43365</v>
      </c>
      <c r="D377" s="30" t="str">
        <f ca="1">VLOOKUP($B377,INDIRECT("data!$"&amp;H352&amp;"$3:$CZ$554"),$E352-3*(B351-1)+D$1,FALSE)</f>
        <v>Middlesbrough</v>
      </c>
      <c r="E377" s="30" t="str">
        <f ca="1">VLOOKUP($B377,INDIRECT("data!$"&amp;H352&amp;"$3:$CZ$554"),$E352-3*(B351-1)+E$1,FALSE)</f>
        <v>Swansea</v>
      </c>
      <c r="F377" s="29">
        <f ca="1">VLOOKUP($B377,INDIRECT("data!$"&amp;H352&amp;"$3:$CZ$554"),$E352-3*(B351-1)+F$1,FALSE)</f>
        <v>0</v>
      </c>
      <c r="G377" s="29">
        <f ca="1">VLOOKUP($B377,INDIRECT("data!$"&amp;H352&amp;"$3:$CZ$554"),$E352-3*(B351-1)+G$1,FALSE)</f>
        <v>0</v>
      </c>
      <c r="H377" s="15" t="str">
        <f ca="1">VLOOKUP($B377,INDIRECT("data!$"&amp;H352&amp;"$3:$CZ$554"),$E352-3*(B351-1)+H$1,FALSE)</f>
        <v>D</v>
      </c>
      <c r="I377" s="29">
        <f ca="1">VLOOKUP($B377,INDIRECT("data!$"&amp;H352&amp;"$3:$CZ$554"),$E352-3*(B351-1)+I$1,FALSE)</f>
        <v>0</v>
      </c>
      <c r="J377" s="29">
        <f ca="1">VLOOKUP($B377,INDIRECT("data!$"&amp;H352&amp;"$3:$CZ$554"),$E352-3*(B351-1)+J$1,FALSE)</f>
        <v>0</v>
      </c>
      <c r="K377" s="15" t="str">
        <f ca="1">VLOOKUP($B377,INDIRECT("data!$"&amp;H352&amp;"$3:$CZ$554"),$E352-3*(B351-1)+K$1,FALSE)</f>
        <v>D</v>
      </c>
      <c r="L377" s="30" t="str">
        <f ca="1">VLOOKUP($B377,INDIRECT("data!$"&amp;H352&amp;"$3:$CZ$554"),$E352-3*(B351-1)+L$1,FALSE)</f>
        <v>S Hooper</v>
      </c>
      <c r="M377" s="45">
        <f ca="1">VLOOKUP($B377,INDIRECT("data!$"&amp;H352&amp;"$3:$CZ$554"),$E352-3*(B351-1)+M$1,FALSE)</f>
        <v>16</v>
      </c>
      <c r="N377" s="45">
        <f ca="1">VLOOKUP($B377,INDIRECT("data!$"&amp;H352&amp;"$3:$CZ$554"),$E352-3*(B351-1)+N$1,FALSE)</f>
        <v>5</v>
      </c>
      <c r="O377" s="45">
        <f ca="1">VLOOKUP($B377,INDIRECT("data!$"&amp;H352&amp;"$3:$CZ$554"),$E352-3*(B351-1)+O$1,FALSE)</f>
        <v>5</v>
      </c>
      <c r="P377" s="45">
        <f ca="1">VLOOKUP($B377,INDIRECT("data!$"&amp;H352&amp;"$3:$CZ$554"),$E352-3*(B351-1)+P$1,FALSE)</f>
        <v>2</v>
      </c>
      <c r="Q377" s="45">
        <f ca="1">VLOOKUP($B377,INDIRECT("data!$"&amp;H352&amp;"$3:$CZ$554"),$E352-3*(B351-1)+Q$1,FALSE)</f>
        <v>13</v>
      </c>
      <c r="R377" s="45">
        <f ca="1">VLOOKUP($B377,INDIRECT("data!$"&amp;H352&amp;"$3:$CZ$554"),$E352-3*(B351-1)+R$1,FALSE)</f>
        <v>11</v>
      </c>
      <c r="S377" s="45">
        <f ca="1">VLOOKUP($B377,INDIRECT("data!$"&amp;H352&amp;"$3:$CZ$554"),$E352-3*(B351-1)+S$1,FALSE)</f>
        <v>10</v>
      </c>
      <c r="T377" s="45">
        <f ca="1">VLOOKUP($B377,INDIRECT("data!$"&amp;H352&amp;"$3:$CZ$554"),$E352-3*(B351-1)+T$1,FALSE)</f>
        <v>3</v>
      </c>
      <c r="U377" s="45">
        <f ca="1">VLOOKUP($B377,INDIRECT("data!$"&amp;H352&amp;"$3:$CZ$554"),$E352-3*(B351-1)+U$1,FALSE)</f>
        <v>3</v>
      </c>
      <c r="V377" s="45">
        <f ca="1">VLOOKUP($B377,INDIRECT("data!$"&amp;H352&amp;"$3:$CZ$554"),$E352-3*(B351-1)+V$1,FALSE)</f>
        <v>0</v>
      </c>
      <c r="W377" s="45">
        <f ca="1">VLOOKUP($B377,INDIRECT("data!$"&amp;H352&amp;"$3:$CZ$554"),$E352-3*(B351-1)+W$1,FALSE)</f>
        <v>0</v>
      </c>
      <c r="X377" s="45">
        <f ca="1">VLOOKUP($B377,INDIRECT("data!$"&amp;H352&amp;"$3:$CZ$554"),$E352-3*(B351-1)+X$1,FALSE)</f>
        <v>0</v>
      </c>
      <c r="Y377" s="47">
        <f ca="1">VLOOKUP($B377,INDIRECT("data!$"&amp;H352&amp;"$3:$CZ$554"),$E352-3*(B351-1)+Y$1,FALSE)</f>
        <v>1.7</v>
      </c>
      <c r="Z377" s="47">
        <f ca="1">VLOOKUP($B377,INDIRECT("data!$"&amp;H352&amp;"$3:$CZ$554"),$E352-3*(B351-1)+Z$1,FALSE)</f>
        <v>3.8</v>
      </c>
      <c r="AA377" s="47">
        <f ca="1">VLOOKUP($B377,INDIRECT("data!$"&amp;H352&amp;"$3:$CZ$554"),$E352-3*(B351-1)+AA$1,FALSE)</f>
        <v>5.75</v>
      </c>
      <c r="AB377" s="47">
        <f ca="1">VLOOKUP($B377,INDIRECT("data!$"&amp;H352&amp;"$3:$CZ$554"),$E352-3*(B351-1)+AB$1,FALSE)</f>
        <v>1.67</v>
      </c>
      <c r="AC377" s="47">
        <f ca="1">VLOOKUP($B377,INDIRECT("data!$"&amp;H352&amp;"$3:$CZ$554"),$E352-3*(B351-1)+AC$1,FALSE)</f>
        <v>3.93</v>
      </c>
      <c r="AD377" s="47">
        <f ca="1">VLOOKUP($B377,INDIRECT("data!$"&amp;H352&amp;"$3:$CZ$554"),$E352-3*(B351-1)+AD$1,FALSE)</f>
        <v>5.68</v>
      </c>
      <c r="AE377" s="47">
        <f ca="1">VLOOKUP($B377,INDIRECT("data!$"&amp;H352&amp;"$3:$CZ$554"),$E352-3*(B351-1)+AE$1,FALSE)</f>
        <v>2.23</v>
      </c>
      <c r="AF377" s="47">
        <f ca="1">VLOOKUP($B377,INDIRECT("data!$"&amp;H352&amp;"$3:$CZ$554"),$E352-3*(B351-1)+AF$1,FALSE)</f>
        <v>1.63</v>
      </c>
      <c r="AG377" s="65">
        <f t="shared" ca="1" si="791"/>
        <v>0</v>
      </c>
      <c r="AH377" s="65">
        <f t="shared" ca="1" si="792"/>
        <v>0</v>
      </c>
      <c r="AI377" s="65">
        <f t="shared" ca="1" si="793"/>
        <v>0</v>
      </c>
      <c r="AJ377" s="65">
        <f t="shared" ca="1" si="794"/>
        <v>0</v>
      </c>
      <c r="AK377" s="65">
        <f t="shared" ca="1" si="795"/>
        <v>0</v>
      </c>
      <c r="AL377" s="66" t="str">
        <f t="shared" ca="1" si="796"/>
        <v>D</v>
      </c>
      <c r="AM377" s="66" t="str">
        <f t="shared" ca="1" si="797"/>
        <v>D-D</v>
      </c>
      <c r="AN377" s="65">
        <f t="shared" ca="1" si="798"/>
        <v>0</v>
      </c>
      <c r="AO377" s="65">
        <f t="shared" ca="1" si="799"/>
        <v>0</v>
      </c>
      <c r="AP377" s="65">
        <f t="shared" ca="1" si="800"/>
        <v>0</v>
      </c>
      <c r="AQ377" s="65">
        <f t="shared" ca="1" si="801"/>
        <v>0</v>
      </c>
      <c r="AR377" s="65">
        <f t="shared" ca="1" si="802"/>
        <v>0</v>
      </c>
      <c r="AS377" s="65">
        <f t="shared" ca="1" si="803"/>
        <v>0</v>
      </c>
      <c r="AT377" s="65">
        <f t="shared" ca="1" si="804"/>
        <v>0</v>
      </c>
    </row>
    <row r="378" spans="1:46" ht="18" customHeight="1" x14ac:dyDescent="0.25">
      <c r="A378" s="49" t="str">
        <f ca="1">CONCATENATE(B373,"-",B378)</f>
        <v>Middlesbrough-All-5</v>
      </c>
      <c r="B378" s="38">
        <v>5</v>
      </c>
      <c r="C378" s="41">
        <f ca="1">VLOOKUP($B378,INDIRECT("data!$"&amp;H352&amp;"$3:$CZ$554"),$E352-3*(B351-1)+C$1,FALSE)</f>
        <v>43362</v>
      </c>
      <c r="D378" s="30" t="str">
        <f ca="1">VLOOKUP($B378,INDIRECT("data!$"&amp;H352&amp;"$3:$CZ$554"),$E352-3*(B351-1)+D$1,FALSE)</f>
        <v>Middlesbrough</v>
      </c>
      <c r="E378" s="30" t="str">
        <f ca="1">VLOOKUP($B378,INDIRECT("data!$"&amp;H352&amp;"$3:$CZ$554"),$E352-3*(B351-1)+E$1,FALSE)</f>
        <v>Bolton</v>
      </c>
      <c r="F378" s="29">
        <f ca="1">VLOOKUP($B378,INDIRECT("data!$"&amp;H352&amp;"$3:$CZ$554"),$E352-3*(B351-1)+F$1,FALSE)</f>
        <v>2</v>
      </c>
      <c r="G378" s="29">
        <f ca="1">VLOOKUP($B378,INDIRECT("data!$"&amp;H352&amp;"$3:$CZ$554"),$E352-3*(B351-1)+G$1,FALSE)</f>
        <v>0</v>
      </c>
      <c r="H378" s="15" t="str">
        <f ca="1">VLOOKUP($B378,INDIRECT("data!$"&amp;H352&amp;"$3:$CZ$554"),$E352-3*(B351-1)+H$1,FALSE)</f>
        <v>H</v>
      </c>
      <c r="I378" s="29">
        <f ca="1">VLOOKUP($B378,INDIRECT("data!$"&amp;H352&amp;"$3:$CZ$554"),$E352-3*(B351-1)+I$1,FALSE)</f>
        <v>1</v>
      </c>
      <c r="J378" s="29">
        <f ca="1">VLOOKUP($B378,INDIRECT("data!$"&amp;H352&amp;"$3:$CZ$554"),$E352-3*(B351-1)+J$1,FALSE)</f>
        <v>0</v>
      </c>
      <c r="K378" s="15" t="str">
        <f ca="1">VLOOKUP($B378,INDIRECT("data!$"&amp;H352&amp;"$3:$CZ$554"),$E352-3*(B351-1)+K$1,FALSE)</f>
        <v>H</v>
      </c>
      <c r="L378" s="30" t="str">
        <f ca="1">VLOOKUP($B378,INDIRECT("data!$"&amp;H352&amp;"$3:$CZ$554"),$E352-3*(B351-1)+L$1,FALSE)</f>
        <v>D Coote</v>
      </c>
      <c r="M378" s="45">
        <f ca="1">VLOOKUP($B378,INDIRECT("data!$"&amp;H352&amp;"$3:$CZ$554"),$E352-3*(B351-1)+M$1,FALSE)</f>
        <v>19</v>
      </c>
      <c r="N378" s="45">
        <f ca="1">VLOOKUP($B378,INDIRECT("data!$"&amp;H352&amp;"$3:$CZ$554"),$E352-3*(B351-1)+N$1,FALSE)</f>
        <v>7</v>
      </c>
      <c r="O378" s="45">
        <f ca="1">VLOOKUP($B378,INDIRECT("data!$"&amp;H352&amp;"$3:$CZ$554"),$E352-3*(B351-1)+O$1,FALSE)</f>
        <v>4</v>
      </c>
      <c r="P378" s="45">
        <f ca="1">VLOOKUP($B378,INDIRECT("data!$"&amp;H352&amp;"$3:$CZ$554"),$E352-3*(B351-1)+P$1,FALSE)</f>
        <v>2</v>
      </c>
      <c r="Q378" s="45">
        <f ca="1">VLOOKUP($B378,INDIRECT("data!$"&amp;H352&amp;"$3:$CZ$554"),$E352-3*(B351-1)+Q$1,FALSE)</f>
        <v>7</v>
      </c>
      <c r="R378" s="45">
        <f ca="1">VLOOKUP($B378,INDIRECT("data!$"&amp;H352&amp;"$3:$CZ$554"),$E352-3*(B351-1)+R$1,FALSE)</f>
        <v>13</v>
      </c>
      <c r="S378" s="45">
        <f ca="1">VLOOKUP($B378,INDIRECT("data!$"&amp;H352&amp;"$3:$CZ$554"),$E352-3*(B351-1)+S$1,FALSE)</f>
        <v>10</v>
      </c>
      <c r="T378" s="45">
        <f ca="1">VLOOKUP($B378,INDIRECT("data!$"&amp;H352&amp;"$3:$CZ$554"),$E352-3*(B351-1)+T$1,FALSE)</f>
        <v>1</v>
      </c>
      <c r="U378" s="45">
        <f ca="1">VLOOKUP($B378,INDIRECT("data!$"&amp;H352&amp;"$3:$CZ$554"),$E352-3*(B351-1)+U$1,FALSE)</f>
        <v>1</v>
      </c>
      <c r="V378" s="45">
        <f ca="1">VLOOKUP($B378,INDIRECT("data!$"&amp;H352&amp;"$3:$CZ$554"),$E352-3*(B351-1)+V$1,FALSE)</f>
        <v>4</v>
      </c>
      <c r="W378" s="45">
        <f ca="1">VLOOKUP($B378,INDIRECT("data!$"&amp;H352&amp;"$3:$CZ$554"),$E352-3*(B351-1)+W$1,FALSE)</f>
        <v>0</v>
      </c>
      <c r="X378" s="45">
        <f ca="1">VLOOKUP($B378,INDIRECT("data!$"&amp;H352&amp;"$3:$CZ$554"),$E352-3*(B351-1)+X$1,FALSE)</f>
        <v>0</v>
      </c>
      <c r="Y378" s="47">
        <f ca="1">VLOOKUP($B378,INDIRECT("data!$"&amp;H352&amp;"$3:$CZ$554"),$E352-3*(B351-1)+Y$1,FALSE)</f>
        <v>1.44</v>
      </c>
      <c r="Z378" s="47">
        <f ca="1">VLOOKUP($B378,INDIRECT("data!$"&amp;H352&amp;"$3:$CZ$554"),$E352-3*(B351-1)+Z$1,FALSE)</f>
        <v>4.5</v>
      </c>
      <c r="AA378" s="47">
        <f ca="1">VLOOKUP($B378,INDIRECT("data!$"&amp;H352&amp;"$3:$CZ$554"),$E352-3*(B351-1)+AA$1,FALSE)</f>
        <v>9</v>
      </c>
      <c r="AB378" s="47">
        <f ca="1">VLOOKUP($B378,INDIRECT("data!$"&amp;H352&amp;"$3:$CZ$554"),$E352-3*(B351-1)+AB$1,FALSE)</f>
        <v>1.42</v>
      </c>
      <c r="AC378" s="47">
        <f ca="1">VLOOKUP($B378,INDIRECT("data!$"&amp;H352&amp;"$3:$CZ$554"),$E352-3*(B351-1)+AC$1,FALSE)</f>
        <v>4.55</v>
      </c>
      <c r="AD378" s="47">
        <f ca="1">VLOOKUP($B378,INDIRECT("data!$"&amp;H352&amp;"$3:$CZ$554"),$E352-3*(B351-1)+AD$1,FALSE)</f>
        <v>9.32</v>
      </c>
      <c r="AE378" s="47">
        <f ca="1">VLOOKUP($B378,INDIRECT("data!$"&amp;H352&amp;"$3:$CZ$554"),$E352-3*(B351-1)+AE$1,FALSE)</f>
        <v>2.04</v>
      </c>
      <c r="AF378" s="47">
        <f ca="1">VLOOKUP($B378,INDIRECT("data!$"&amp;H352&amp;"$3:$CZ$554"),$E352-3*(B351-1)+AF$1,FALSE)</f>
        <v>1.76</v>
      </c>
      <c r="AG378" s="65">
        <f t="shared" ca="1" si="791"/>
        <v>2</v>
      </c>
      <c r="AH378" s="65">
        <f t="shared" ca="1" si="792"/>
        <v>1</v>
      </c>
      <c r="AI378" s="65">
        <f t="shared" ca="1" si="793"/>
        <v>1</v>
      </c>
      <c r="AJ378" s="65">
        <f t="shared" ca="1" si="794"/>
        <v>1</v>
      </c>
      <c r="AK378" s="65">
        <f t="shared" ca="1" si="795"/>
        <v>0</v>
      </c>
      <c r="AL378" s="66" t="str">
        <f t="shared" ca="1" si="796"/>
        <v>H</v>
      </c>
      <c r="AM378" s="66" t="str">
        <f t="shared" ca="1" si="797"/>
        <v>H-H</v>
      </c>
      <c r="AN378" s="65">
        <f t="shared" ca="1" si="798"/>
        <v>0</v>
      </c>
      <c r="AO378" s="65">
        <f t="shared" ca="1" si="799"/>
        <v>1</v>
      </c>
      <c r="AP378" s="65">
        <f t="shared" ca="1" si="800"/>
        <v>0</v>
      </c>
      <c r="AQ378" s="65">
        <f t="shared" ca="1" si="801"/>
        <v>1</v>
      </c>
      <c r="AR378" s="65">
        <f t="shared" ca="1" si="802"/>
        <v>0</v>
      </c>
      <c r="AS378" s="65">
        <f t="shared" ca="1" si="803"/>
        <v>1</v>
      </c>
      <c r="AT378" s="65">
        <f t="shared" ca="1" si="804"/>
        <v>0</v>
      </c>
    </row>
    <row r="379" spans="1:46" ht="18" customHeight="1" x14ac:dyDescent="0.25">
      <c r="A379" s="49" t="str">
        <f ca="1">CONCATENATE(B373,"-",B379)</f>
        <v>Middlesbrough-All-6</v>
      </c>
      <c r="B379" s="38">
        <v>6</v>
      </c>
      <c r="C379" s="41">
        <f ca="1">VLOOKUP($B379,INDIRECT("data!$"&amp;H352&amp;"$3:$CZ$554"),$E352-3*(B351-1)+C$1,FALSE)</f>
        <v>43358</v>
      </c>
      <c r="D379" s="30" t="str">
        <f ca="1">VLOOKUP($B379,INDIRECT("data!$"&amp;H352&amp;"$3:$CZ$554"),$E352-3*(B351-1)+D$1,FALSE)</f>
        <v>Norwich</v>
      </c>
      <c r="E379" s="30" t="str">
        <f ca="1">VLOOKUP($B379,INDIRECT("data!$"&amp;H352&amp;"$3:$CZ$554"),$E352-3*(B351-1)+E$1,FALSE)</f>
        <v>Middlesbrough</v>
      </c>
      <c r="F379" s="29">
        <f ca="1">VLOOKUP($B379,INDIRECT("data!$"&amp;H352&amp;"$3:$CZ$554"),$E352-3*(B351-1)+F$1,FALSE)</f>
        <v>1</v>
      </c>
      <c r="G379" s="29">
        <f ca="1">VLOOKUP($B379,INDIRECT("data!$"&amp;H352&amp;"$3:$CZ$554"),$E352-3*(B351-1)+G$1,FALSE)</f>
        <v>0</v>
      </c>
      <c r="H379" s="15" t="str">
        <f ca="1">VLOOKUP($B379,INDIRECT("data!$"&amp;H352&amp;"$3:$CZ$554"),$E352-3*(B351-1)+H$1,FALSE)</f>
        <v>H</v>
      </c>
      <c r="I379" s="29">
        <f ca="1">VLOOKUP($B379,INDIRECT("data!$"&amp;H352&amp;"$3:$CZ$554"),$E352-3*(B351-1)+I$1,FALSE)</f>
        <v>0</v>
      </c>
      <c r="J379" s="29">
        <f ca="1">VLOOKUP($B379,INDIRECT("data!$"&amp;H352&amp;"$3:$CZ$554"),$E352-3*(B351-1)+J$1,FALSE)</f>
        <v>0</v>
      </c>
      <c r="K379" s="15" t="str">
        <f ca="1">VLOOKUP($B379,INDIRECT("data!$"&amp;H352&amp;"$3:$CZ$554"),$E352-3*(B351-1)+K$1,FALSE)</f>
        <v>D</v>
      </c>
      <c r="L379" s="30" t="str">
        <f ca="1">VLOOKUP($B379,INDIRECT("data!$"&amp;H352&amp;"$3:$CZ$554"),$E352-3*(B351-1)+L$1,FALSE)</f>
        <v>J Linington</v>
      </c>
      <c r="M379" s="45">
        <f ca="1">VLOOKUP($B379,INDIRECT("data!$"&amp;H352&amp;"$3:$CZ$554"),$E352-3*(B351-1)+M$1,FALSE)</f>
        <v>16</v>
      </c>
      <c r="N379" s="45">
        <f ca="1">VLOOKUP($B379,INDIRECT("data!$"&amp;H352&amp;"$3:$CZ$554"),$E352-3*(B351-1)+N$1,FALSE)</f>
        <v>8</v>
      </c>
      <c r="O379" s="45">
        <f ca="1">VLOOKUP($B379,INDIRECT("data!$"&amp;H352&amp;"$3:$CZ$554"),$E352-3*(B351-1)+O$1,FALSE)</f>
        <v>6</v>
      </c>
      <c r="P379" s="45">
        <f ca="1">VLOOKUP($B379,INDIRECT("data!$"&amp;H352&amp;"$3:$CZ$554"),$E352-3*(B351-1)+P$1,FALSE)</f>
        <v>2</v>
      </c>
      <c r="Q379" s="45">
        <f ca="1">VLOOKUP($B379,INDIRECT("data!$"&amp;H352&amp;"$3:$CZ$554"),$E352-3*(B351-1)+Q$1,FALSE)</f>
        <v>13</v>
      </c>
      <c r="R379" s="45">
        <f ca="1">VLOOKUP($B379,INDIRECT("data!$"&amp;H352&amp;"$3:$CZ$554"),$E352-3*(B351-1)+R$1,FALSE)</f>
        <v>12</v>
      </c>
      <c r="S379" s="45">
        <f ca="1">VLOOKUP($B379,INDIRECT("data!$"&amp;H352&amp;"$3:$CZ$554"),$E352-3*(B351-1)+S$1,FALSE)</f>
        <v>0</v>
      </c>
      <c r="T379" s="45">
        <f ca="1">VLOOKUP($B379,INDIRECT("data!$"&amp;H352&amp;"$3:$CZ$554"),$E352-3*(B351-1)+T$1,FALSE)</f>
        <v>4</v>
      </c>
      <c r="U379" s="45">
        <f ca="1">VLOOKUP($B379,INDIRECT("data!$"&amp;H352&amp;"$3:$CZ$554"),$E352-3*(B351-1)+U$1,FALSE)</f>
        <v>3</v>
      </c>
      <c r="V379" s="45">
        <f ca="1">VLOOKUP($B379,INDIRECT("data!$"&amp;H352&amp;"$3:$CZ$554"),$E352-3*(B351-1)+V$1,FALSE)</f>
        <v>1</v>
      </c>
      <c r="W379" s="45">
        <f ca="1">VLOOKUP($B379,INDIRECT("data!$"&amp;H352&amp;"$3:$CZ$554"),$E352-3*(B351-1)+W$1,FALSE)</f>
        <v>0</v>
      </c>
      <c r="X379" s="45">
        <f ca="1">VLOOKUP($B379,INDIRECT("data!$"&amp;H352&amp;"$3:$CZ$554"),$E352-3*(B351-1)+X$1,FALSE)</f>
        <v>0</v>
      </c>
      <c r="Y379" s="47">
        <f ca="1">VLOOKUP($B379,INDIRECT("data!$"&amp;H352&amp;"$3:$CZ$554"),$E352-3*(B351-1)+Y$1,FALSE)</f>
        <v>3.1</v>
      </c>
      <c r="Z379" s="47">
        <f ca="1">VLOOKUP($B379,INDIRECT("data!$"&amp;H352&amp;"$3:$CZ$554"),$E352-3*(B351-1)+Z$1,FALSE)</f>
        <v>3.25</v>
      </c>
      <c r="AA379" s="47">
        <f ca="1">VLOOKUP($B379,INDIRECT("data!$"&amp;H352&amp;"$3:$CZ$554"),$E352-3*(B351-1)+AA$1,FALSE)</f>
        <v>2.54</v>
      </c>
      <c r="AB379" s="47">
        <f ca="1">VLOOKUP($B379,INDIRECT("data!$"&amp;H352&amp;"$3:$CZ$554"),$E352-3*(B351-1)+AB$1,FALSE)</f>
        <v>3.09</v>
      </c>
      <c r="AC379" s="47">
        <f ca="1">VLOOKUP($B379,INDIRECT("data!$"&amp;H352&amp;"$3:$CZ$554"),$E352-3*(B351-1)+AC$1,FALSE)</f>
        <v>3.18</v>
      </c>
      <c r="AD379" s="47">
        <f ca="1">VLOOKUP($B379,INDIRECT("data!$"&amp;H352&amp;"$3:$CZ$554"),$E352-3*(B351-1)+AD$1,FALSE)</f>
        <v>2.56</v>
      </c>
      <c r="AE379" s="47">
        <f ca="1">VLOOKUP($B379,INDIRECT("data!$"&amp;H352&amp;"$3:$CZ$554"),$E352-3*(B351-1)+AE$1,FALSE)</f>
        <v>2.21</v>
      </c>
      <c r="AF379" s="47">
        <f ca="1">VLOOKUP($B379,INDIRECT("data!$"&amp;H352&amp;"$3:$CZ$554"),$E352-3*(B351-1)+AF$1,FALSE)</f>
        <v>1.65</v>
      </c>
      <c r="AG379" s="65">
        <f t="shared" ca="1" si="791"/>
        <v>1</v>
      </c>
      <c r="AH379" s="65">
        <f t="shared" ca="1" si="792"/>
        <v>0</v>
      </c>
      <c r="AI379" s="65">
        <f t="shared" ca="1" si="793"/>
        <v>1</v>
      </c>
      <c r="AJ379" s="65">
        <f t="shared" ca="1" si="794"/>
        <v>1</v>
      </c>
      <c r="AK379" s="65">
        <f t="shared" ca="1" si="795"/>
        <v>0</v>
      </c>
      <c r="AL379" s="66" t="str">
        <f t="shared" ca="1" si="796"/>
        <v>H</v>
      </c>
      <c r="AM379" s="66" t="str">
        <f t="shared" ca="1" si="797"/>
        <v>D-H</v>
      </c>
      <c r="AN379" s="65">
        <f t="shared" ca="1" si="798"/>
        <v>0</v>
      </c>
      <c r="AO379" s="65">
        <f t="shared" ca="1" si="799"/>
        <v>0</v>
      </c>
      <c r="AP379" s="65">
        <f t="shared" ca="1" si="800"/>
        <v>0</v>
      </c>
      <c r="AQ379" s="65">
        <f t="shared" ca="1" si="801"/>
        <v>1</v>
      </c>
      <c r="AR379" s="65">
        <f t="shared" ca="1" si="802"/>
        <v>0</v>
      </c>
      <c r="AS379" s="65">
        <f t="shared" ca="1" si="803"/>
        <v>0</v>
      </c>
      <c r="AT379" s="65">
        <f t="shared" ca="1" si="804"/>
        <v>0</v>
      </c>
    </row>
    <row r="380" spans="1:46" ht="18" customHeight="1" x14ac:dyDescent="0.25">
      <c r="A380" s="49" t="str">
        <f ca="1">CONCATENATE(B373,"-",B380)</f>
        <v>Middlesbrough-All-7</v>
      </c>
      <c r="B380" s="38">
        <v>7</v>
      </c>
      <c r="C380" s="41">
        <f ca="1">VLOOKUP($B380,INDIRECT("data!$"&amp;H352&amp;"$3:$CZ$554"),$E352-3*(B351-1)+C$1,FALSE)</f>
        <v>43343</v>
      </c>
      <c r="D380" s="30" t="str">
        <f ca="1">VLOOKUP($B380,INDIRECT("data!$"&amp;H352&amp;"$3:$CZ$554"),$E352-3*(B351-1)+D$1,FALSE)</f>
        <v>Leeds</v>
      </c>
      <c r="E380" s="30" t="str">
        <f ca="1">VLOOKUP($B380,INDIRECT("data!$"&amp;H352&amp;"$3:$CZ$554"),$E352-3*(B351-1)+E$1,FALSE)</f>
        <v>Middlesbrough</v>
      </c>
      <c r="F380" s="29">
        <f ca="1">VLOOKUP($B380,INDIRECT("data!$"&amp;H352&amp;"$3:$CZ$554"),$E352-3*(B351-1)+F$1,FALSE)</f>
        <v>0</v>
      </c>
      <c r="G380" s="29">
        <f ca="1">VLOOKUP($B380,INDIRECT("data!$"&amp;H352&amp;"$3:$CZ$554"),$E352-3*(B351-1)+G$1,FALSE)</f>
        <v>0</v>
      </c>
      <c r="H380" s="15" t="str">
        <f ca="1">VLOOKUP($B380,INDIRECT("data!$"&amp;H352&amp;"$3:$CZ$554"),$E352-3*(B351-1)+H$1,FALSE)</f>
        <v>D</v>
      </c>
      <c r="I380" s="29">
        <f ca="1">VLOOKUP($B380,INDIRECT("data!$"&amp;H352&amp;"$3:$CZ$554"),$E352-3*(B351-1)+I$1,FALSE)</f>
        <v>0</v>
      </c>
      <c r="J380" s="29">
        <f ca="1">VLOOKUP($B380,INDIRECT("data!$"&amp;H352&amp;"$3:$CZ$554"),$E352-3*(B351-1)+J$1,FALSE)</f>
        <v>0</v>
      </c>
      <c r="K380" s="15" t="str">
        <f ca="1">VLOOKUP($B380,INDIRECT("data!$"&amp;H352&amp;"$3:$CZ$554"),$E352-3*(B351-1)+K$1,FALSE)</f>
        <v>D</v>
      </c>
      <c r="L380" s="30" t="str">
        <f ca="1">VLOOKUP($B380,INDIRECT("data!$"&amp;H352&amp;"$3:$CZ$554"),$E352-3*(B351-1)+L$1,FALSE)</f>
        <v>T Robinson</v>
      </c>
      <c r="M380" s="45">
        <f ca="1">VLOOKUP($B380,INDIRECT("data!$"&amp;H352&amp;"$3:$CZ$554"),$E352-3*(B351-1)+M$1,FALSE)</f>
        <v>11</v>
      </c>
      <c r="N380" s="45">
        <f ca="1">VLOOKUP($B380,INDIRECT("data!$"&amp;H352&amp;"$3:$CZ$554"),$E352-3*(B351-1)+N$1,FALSE)</f>
        <v>9</v>
      </c>
      <c r="O380" s="45">
        <f ca="1">VLOOKUP($B380,INDIRECT("data!$"&amp;H352&amp;"$3:$CZ$554"),$E352-3*(B351-1)+O$1,FALSE)</f>
        <v>3</v>
      </c>
      <c r="P380" s="45">
        <f ca="1">VLOOKUP($B380,INDIRECT("data!$"&amp;H352&amp;"$3:$CZ$554"),$E352-3*(B351-1)+P$1,FALSE)</f>
        <v>3</v>
      </c>
      <c r="Q380" s="45">
        <f ca="1">VLOOKUP($B380,INDIRECT("data!$"&amp;H352&amp;"$3:$CZ$554"),$E352-3*(B351-1)+Q$1,FALSE)</f>
        <v>11</v>
      </c>
      <c r="R380" s="45">
        <f ca="1">VLOOKUP($B380,INDIRECT("data!$"&amp;H352&amp;"$3:$CZ$554"),$E352-3*(B351-1)+R$1,FALSE)</f>
        <v>16</v>
      </c>
      <c r="S380" s="45">
        <f ca="1">VLOOKUP($B380,INDIRECT("data!$"&amp;H352&amp;"$3:$CZ$554"),$E352-3*(B351-1)+S$1,FALSE)</f>
        <v>6</v>
      </c>
      <c r="T380" s="45">
        <f ca="1">VLOOKUP($B380,INDIRECT("data!$"&amp;H352&amp;"$3:$CZ$554"),$E352-3*(B351-1)+T$1,FALSE)</f>
        <v>5</v>
      </c>
      <c r="U380" s="45">
        <f ca="1">VLOOKUP($B380,INDIRECT("data!$"&amp;H352&amp;"$3:$CZ$554"),$E352-3*(B351-1)+U$1,FALSE)</f>
        <v>4</v>
      </c>
      <c r="V380" s="45">
        <f ca="1">VLOOKUP($B380,INDIRECT("data!$"&amp;H352&amp;"$3:$CZ$554"),$E352-3*(B351-1)+V$1,FALSE)</f>
        <v>4</v>
      </c>
      <c r="W380" s="45">
        <f ca="1">VLOOKUP($B380,INDIRECT("data!$"&amp;H352&amp;"$3:$CZ$554"),$E352-3*(B351-1)+W$1,FALSE)</f>
        <v>0</v>
      </c>
      <c r="X380" s="45">
        <f ca="1">VLOOKUP($B380,INDIRECT("data!$"&amp;H352&amp;"$3:$CZ$554"),$E352-3*(B351-1)+X$1,FALSE)</f>
        <v>0</v>
      </c>
      <c r="Y380" s="47">
        <f ca="1">VLOOKUP($B380,INDIRECT("data!$"&amp;H352&amp;"$3:$CZ$554"),$E352-3*(B351-1)+Y$1,FALSE)</f>
        <v>2.2000000000000002</v>
      </c>
      <c r="Z380" s="47">
        <f ca="1">VLOOKUP($B380,INDIRECT("data!$"&amp;H352&amp;"$3:$CZ$554"),$E352-3*(B351-1)+Z$1,FALSE)</f>
        <v>3.5</v>
      </c>
      <c r="AA380" s="47">
        <f ca="1">VLOOKUP($B380,INDIRECT("data!$"&amp;H352&amp;"$3:$CZ$554"),$E352-3*(B351-1)+AA$1,FALSE)</f>
        <v>3.5</v>
      </c>
      <c r="AB380" s="47">
        <f ca="1">VLOOKUP($B380,INDIRECT("data!$"&amp;H352&amp;"$3:$CZ$554"),$E352-3*(B351-1)+AB$1,FALSE)</f>
        <v>2.2599999999999998</v>
      </c>
      <c r="AC380" s="47">
        <f ca="1">VLOOKUP($B380,INDIRECT("data!$"&amp;H352&amp;"$3:$CZ$554"),$E352-3*(B351-1)+AC$1,FALSE)</f>
        <v>3.41</v>
      </c>
      <c r="AD380" s="47">
        <f ca="1">VLOOKUP($B380,INDIRECT("data!$"&amp;H352&amp;"$3:$CZ$554"),$E352-3*(B351-1)+AD$1,FALSE)</f>
        <v>3.46</v>
      </c>
      <c r="AE380" s="47">
        <f ca="1">VLOOKUP($B380,INDIRECT("data!$"&amp;H352&amp;"$3:$CZ$554"),$E352-3*(B351-1)+AE$1,FALSE)</f>
        <v>1.95</v>
      </c>
      <c r="AF380" s="47">
        <f ca="1">VLOOKUP($B380,INDIRECT("data!$"&amp;H352&amp;"$3:$CZ$554"),$E352-3*(B351-1)+AF$1,FALSE)</f>
        <v>1.84</v>
      </c>
      <c r="AG380" s="65">
        <f t="shared" ca="1" si="791"/>
        <v>0</v>
      </c>
      <c r="AH380" s="65">
        <f t="shared" ca="1" si="792"/>
        <v>0</v>
      </c>
      <c r="AI380" s="65">
        <f t="shared" ca="1" si="793"/>
        <v>0</v>
      </c>
      <c r="AJ380" s="65">
        <f t="shared" ca="1" si="794"/>
        <v>0</v>
      </c>
      <c r="AK380" s="65">
        <f t="shared" ca="1" si="795"/>
        <v>0</v>
      </c>
      <c r="AL380" s="66" t="str">
        <f t="shared" ca="1" si="796"/>
        <v>D</v>
      </c>
      <c r="AM380" s="66" t="str">
        <f t="shared" ca="1" si="797"/>
        <v>D-D</v>
      </c>
      <c r="AN380" s="65">
        <f t="shared" ca="1" si="798"/>
        <v>0</v>
      </c>
      <c r="AO380" s="65">
        <f t="shared" ca="1" si="799"/>
        <v>0</v>
      </c>
      <c r="AP380" s="65">
        <f t="shared" ca="1" si="800"/>
        <v>0</v>
      </c>
      <c r="AQ380" s="65">
        <f t="shared" ca="1" si="801"/>
        <v>0</v>
      </c>
      <c r="AR380" s="65">
        <f t="shared" ca="1" si="802"/>
        <v>0</v>
      </c>
      <c r="AS380" s="65">
        <f t="shared" ca="1" si="803"/>
        <v>0</v>
      </c>
      <c r="AT380" s="65">
        <f t="shared" ca="1" si="804"/>
        <v>0</v>
      </c>
    </row>
    <row r="381" spans="1:46" ht="18" customHeight="1" x14ac:dyDescent="0.25">
      <c r="A381" s="49" t="str">
        <f ca="1">CONCATENATE(B373,"-",B381)</f>
        <v>Middlesbrough-All-8</v>
      </c>
      <c r="B381" s="38">
        <v>8</v>
      </c>
      <c r="C381" s="41">
        <f ca="1">VLOOKUP($B381,INDIRECT("data!$"&amp;H352&amp;"$3:$CZ$554"),$E352-3*(B351-1)+C$1,FALSE)</f>
        <v>43336</v>
      </c>
      <c r="D381" s="30" t="str">
        <f ca="1">VLOOKUP($B381,INDIRECT("data!$"&amp;H352&amp;"$3:$CZ$554"),$E352-3*(B351-1)+D$1,FALSE)</f>
        <v>Middlesbrough</v>
      </c>
      <c r="E381" s="30" t="str">
        <f ca="1">VLOOKUP($B381,INDIRECT("data!$"&amp;H352&amp;"$3:$CZ$554"),$E352-3*(B351-1)+E$1,FALSE)</f>
        <v>West Brom</v>
      </c>
      <c r="F381" s="29">
        <f ca="1">VLOOKUP($B381,INDIRECT("data!$"&amp;H352&amp;"$3:$CZ$554"),$E352-3*(B351-1)+F$1,FALSE)</f>
        <v>1</v>
      </c>
      <c r="G381" s="29">
        <f ca="1">VLOOKUP($B381,INDIRECT("data!$"&amp;H352&amp;"$3:$CZ$554"),$E352-3*(B351-1)+G$1,FALSE)</f>
        <v>0</v>
      </c>
      <c r="H381" s="15" t="str">
        <f ca="1">VLOOKUP($B381,INDIRECT("data!$"&amp;H352&amp;"$3:$CZ$554"),$E352-3*(B351-1)+H$1,FALSE)</f>
        <v>H</v>
      </c>
      <c r="I381" s="29">
        <f ca="1">VLOOKUP($B381,INDIRECT("data!$"&amp;H352&amp;"$3:$CZ$554"),$E352-3*(B351-1)+I$1,FALSE)</f>
        <v>0</v>
      </c>
      <c r="J381" s="29">
        <f ca="1">VLOOKUP($B381,INDIRECT("data!$"&amp;H352&amp;"$3:$CZ$554"),$E352-3*(B351-1)+J$1,FALSE)</f>
        <v>0</v>
      </c>
      <c r="K381" s="15" t="str">
        <f ca="1">VLOOKUP($B381,INDIRECT("data!$"&amp;H352&amp;"$3:$CZ$554"),$E352-3*(B351-1)+K$1,FALSE)</f>
        <v>D</v>
      </c>
      <c r="L381" s="30" t="str">
        <f ca="1">VLOOKUP($B381,INDIRECT("data!$"&amp;H352&amp;"$3:$CZ$554"),$E352-3*(B351-1)+L$1,FALSE)</f>
        <v>J Brooks</v>
      </c>
      <c r="M381" s="45">
        <f ca="1">VLOOKUP($B381,INDIRECT("data!$"&amp;H352&amp;"$3:$CZ$554"),$E352-3*(B351-1)+M$1,FALSE)</f>
        <v>18</v>
      </c>
      <c r="N381" s="45">
        <f ca="1">VLOOKUP($B381,INDIRECT("data!$"&amp;H352&amp;"$3:$CZ$554"),$E352-3*(B351-1)+N$1,FALSE)</f>
        <v>13</v>
      </c>
      <c r="O381" s="45">
        <f ca="1">VLOOKUP($B381,INDIRECT("data!$"&amp;H352&amp;"$3:$CZ$554"),$E352-3*(B351-1)+O$1,FALSE)</f>
        <v>4</v>
      </c>
      <c r="P381" s="45">
        <f ca="1">VLOOKUP($B381,INDIRECT("data!$"&amp;H352&amp;"$3:$CZ$554"),$E352-3*(B351-1)+P$1,FALSE)</f>
        <v>2</v>
      </c>
      <c r="Q381" s="45">
        <f ca="1">VLOOKUP($B381,INDIRECT("data!$"&amp;H352&amp;"$3:$CZ$554"),$E352-3*(B351-1)+Q$1,FALSE)</f>
        <v>12</v>
      </c>
      <c r="R381" s="45">
        <f ca="1">VLOOKUP($B381,INDIRECT("data!$"&amp;H352&amp;"$3:$CZ$554"),$E352-3*(B351-1)+R$1,FALSE)</f>
        <v>11</v>
      </c>
      <c r="S381" s="45">
        <f ca="1">VLOOKUP($B381,INDIRECT("data!$"&amp;H352&amp;"$3:$CZ$554"),$E352-3*(B351-1)+S$1,FALSE)</f>
        <v>10</v>
      </c>
      <c r="T381" s="45">
        <f ca="1">VLOOKUP($B381,INDIRECT("data!$"&amp;H352&amp;"$3:$CZ$554"),$E352-3*(B351-1)+T$1,FALSE)</f>
        <v>4</v>
      </c>
      <c r="U381" s="45">
        <f ca="1">VLOOKUP($B381,INDIRECT("data!$"&amp;H352&amp;"$3:$CZ$554"),$E352-3*(B351-1)+U$1,FALSE)</f>
        <v>3</v>
      </c>
      <c r="V381" s="45">
        <f ca="1">VLOOKUP($B381,INDIRECT("data!$"&amp;H352&amp;"$3:$CZ$554"),$E352-3*(B351-1)+V$1,FALSE)</f>
        <v>2</v>
      </c>
      <c r="W381" s="45">
        <f ca="1">VLOOKUP($B381,INDIRECT("data!$"&amp;H352&amp;"$3:$CZ$554"),$E352-3*(B351-1)+W$1,FALSE)</f>
        <v>0</v>
      </c>
      <c r="X381" s="45">
        <f ca="1">VLOOKUP($B381,INDIRECT("data!$"&amp;H352&amp;"$3:$CZ$554"),$E352-3*(B351-1)+X$1,FALSE)</f>
        <v>0</v>
      </c>
      <c r="Y381" s="47">
        <f ca="1">VLOOKUP($B381,INDIRECT("data!$"&amp;H352&amp;"$3:$CZ$554"),$E352-3*(B351-1)+Y$1,FALSE)</f>
        <v>2.5</v>
      </c>
      <c r="Z381" s="47">
        <f ca="1">VLOOKUP($B381,INDIRECT("data!$"&amp;H352&amp;"$3:$CZ$554"),$E352-3*(B351-1)+Z$1,FALSE)</f>
        <v>3.3</v>
      </c>
      <c r="AA381" s="47">
        <f ca="1">VLOOKUP($B381,INDIRECT("data!$"&amp;H352&amp;"$3:$CZ$554"),$E352-3*(B351-1)+AA$1,FALSE)</f>
        <v>3.1</v>
      </c>
      <c r="AB381" s="47">
        <f ca="1">VLOOKUP($B381,INDIRECT("data!$"&amp;H352&amp;"$3:$CZ$554"),$E352-3*(B351-1)+AB$1,FALSE)</f>
        <v>2.42</v>
      </c>
      <c r="AC381" s="47">
        <f ca="1">VLOOKUP($B381,INDIRECT("data!$"&amp;H352&amp;"$3:$CZ$554"),$E352-3*(B351-1)+AC$1,FALSE)</f>
        <v>3.24</v>
      </c>
      <c r="AD381" s="47">
        <f ca="1">VLOOKUP($B381,INDIRECT("data!$"&amp;H352&amp;"$3:$CZ$554"),$E352-3*(B351-1)+AD$1,FALSE)</f>
        <v>3.29</v>
      </c>
      <c r="AE381" s="47">
        <f ca="1">VLOOKUP($B381,INDIRECT("data!$"&amp;H352&amp;"$3:$CZ$554"),$E352-3*(B351-1)+AE$1,FALSE)</f>
        <v>2.13</v>
      </c>
      <c r="AF381" s="47">
        <f ca="1">VLOOKUP($B381,INDIRECT("data!$"&amp;H352&amp;"$3:$CZ$554"),$E352-3*(B351-1)+AF$1,FALSE)</f>
        <v>1.7</v>
      </c>
      <c r="AG381" s="65">
        <f t="shared" ca="1" si="791"/>
        <v>1</v>
      </c>
      <c r="AH381" s="65">
        <f t="shared" ca="1" si="792"/>
        <v>0</v>
      </c>
      <c r="AI381" s="65">
        <f t="shared" ca="1" si="793"/>
        <v>1</v>
      </c>
      <c r="AJ381" s="65">
        <f t="shared" ca="1" si="794"/>
        <v>1</v>
      </c>
      <c r="AK381" s="65">
        <f t="shared" ca="1" si="795"/>
        <v>0</v>
      </c>
      <c r="AL381" s="66" t="str">
        <f t="shared" ca="1" si="796"/>
        <v>H</v>
      </c>
      <c r="AM381" s="66" t="str">
        <f t="shared" ca="1" si="797"/>
        <v>D-H</v>
      </c>
      <c r="AN381" s="65">
        <f t="shared" ca="1" si="798"/>
        <v>0</v>
      </c>
      <c r="AO381" s="65">
        <f t="shared" ca="1" si="799"/>
        <v>0</v>
      </c>
      <c r="AP381" s="65">
        <f t="shared" ca="1" si="800"/>
        <v>0</v>
      </c>
      <c r="AQ381" s="65">
        <f t="shared" ca="1" si="801"/>
        <v>1</v>
      </c>
      <c r="AR381" s="65">
        <f t="shared" ca="1" si="802"/>
        <v>0</v>
      </c>
      <c r="AS381" s="65">
        <f t="shared" ca="1" si="803"/>
        <v>0</v>
      </c>
      <c r="AT381" s="65">
        <f t="shared" ca="1" si="804"/>
        <v>0</v>
      </c>
    </row>
    <row r="382" spans="1:46" ht="18" customHeight="1" x14ac:dyDescent="0.25">
      <c r="A382" s="49" t="str">
        <f ca="1">CONCATENATE(B373,"-",B382)</f>
        <v>Middlesbrough-All-9</v>
      </c>
      <c r="B382" s="38">
        <v>9</v>
      </c>
      <c r="C382" s="41">
        <f ca="1">VLOOKUP($B382,INDIRECT("data!$"&amp;H352&amp;"$3:$CZ$554"),$E352-3*(B351-1)+C$1,FALSE)</f>
        <v>43330</v>
      </c>
      <c r="D382" s="30" t="str">
        <f ca="1">VLOOKUP($B382,INDIRECT("data!$"&amp;H352&amp;"$3:$CZ$554"),$E352-3*(B351-1)+D$1,FALSE)</f>
        <v>Bristol City</v>
      </c>
      <c r="E382" s="30" t="str">
        <f ca="1">VLOOKUP($B382,INDIRECT("data!$"&amp;H352&amp;"$3:$CZ$554"),$E352-3*(B351-1)+E$1,FALSE)</f>
        <v>Middlesbrough</v>
      </c>
      <c r="F382" s="29">
        <f ca="1">VLOOKUP($B382,INDIRECT("data!$"&amp;H352&amp;"$3:$CZ$554"),$E352-3*(B351-1)+F$1,FALSE)</f>
        <v>0</v>
      </c>
      <c r="G382" s="29">
        <f ca="1">VLOOKUP($B382,INDIRECT("data!$"&amp;H352&amp;"$3:$CZ$554"),$E352-3*(B351-1)+G$1,FALSE)</f>
        <v>2</v>
      </c>
      <c r="H382" s="15" t="str">
        <f ca="1">VLOOKUP($B382,INDIRECT("data!$"&amp;H352&amp;"$3:$CZ$554"),$E352-3*(B351-1)+H$1,FALSE)</f>
        <v>A</v>
      </c>
      <c r="I382" s="29">
        <f ca="1">VLOOKUP($B382,INDIRECT("data!$"&amp;H352&amp;"$3:$CZ$554"),$E352-3*(B351-1)+I$1,FALSE)</f>
        <v>0</v>
      </c>
      <c r="J382" s="29">
        <f ca="1">VLOOKUP($B382,INDIRECT("data!$"&amp;H352&amp;"$3:$CZ$554"),$E352-3*(B351-1)+J$1,FALSE)</f>
        <v>2</v>
      </c>
      <c r="K382" s="15" t="str">
        <f ca="1">VLOOKUP($B382,INDIRECT("data!$"&amp;H352&amp;"$3:$CZ$554"),$E352-3*(B351-1)+K$1,FALSE)</f>
        <v>A</v>
      </c>
      <c r="L382" s="30" t="str">
        <f ca="1">VLOOKUP($B382,INDIRECT("data!$"&amp;H352&amp;"$3:$CZ$554"),$E352-3*(B351-1)+L$1,FALSE)</f>
        <v>O Langford</v>
      </c>
      <c r="M382" s="45">
        <f ca="1">VLOOKUP($B382,INDIRECT("data!$"&amp;H352&amp;"$3:$CZ$554"),$E352-3*(B351-1)+M$1,FALSE)</f>
        <v>18</v>
      </c>
      <c r="N382" s="45">
        <f ca="1">VLOOKUP($B382,INDIRECT("data!$"&amp;H352&amp;"$3:$CZ$554"),$E352-3*(B351-1)+N$1,FALSE)</f>
        <v>13</v>
      </c>
      <c r="O382" s="45">
        <f ca="1">VLOOKUP($B382,INDIRECT("data!$"&amp;H352&amp;"$3:$CZ$554"),$E352-3*(B351-1)+O$1,FALSE)</f>
        <v>4</v>
      </c>
      <c r="P382" s="45">
        <f ca="1">VLOOKUP($B382,INDIRECT("data!$"&amp;H352&amp;"$3:$CZ$554"),$E352-3*(B351-1)+P$1,FALSE)</f>
        <v>3</v>
      </c>
      <c r="Q382" s="45">
        <f ca="1">VLOOKUP($B382,INDIRECT("data!$"&amp;H352&amp;"$3:$CZ$554"),$E352-3*(B351-1)+Q$1,FALSE)</f>
        <v>9</v>
      </c>
      <c r="R382" s="45">
        <f ca="1">VLOOKUP($B382,INDIRECT("data!$"&amp;H352&amp;"$3:$CZ$554"),$E352-3*(B351-1)+R$1,FALSE)</f>
        <v>11</v>
      </c>
      <c r="S382" s="45">
        <f ca="1">VLOOKUP($B382,INDIRECT("data!$"&amp;H352&amp;"$3:$CZ$554"),$E352-3*(B351-1)+S$1,FALSE)</f>
        <v>4</v>
      </c>
      <c r="T382" s="45">
        <f ca="1">VLOOKUP($B382,INDIRECT("data!$"&amp;H352&amp;"$3:$CZ$554"),$E352-3*(B351-1)+T$1,FALSE)</f>
        <v>4</v>
      </c>
      <c r="U382" s="45">
        <f ca="1">VLOOKUP($B382,INDIRECT("data!$"&amp;H352&amp;"$3:$CZ$554"),$E352-3*(B351-1)+U$1,FALSE)</f>
        <v>1</v>
      </c>
      <c r="V382" s="45">
        <f ca="1">VLOOKUP($B382,INDIRECT("data!$"&amp;H352&amp;"$3:$CZ$554"),$E352-3*(B351-1)+V$1,FALSE)</f>
        <v>2</v>
      </c>
      <c r="W382" s="45">
        <f ca="1">VLOOKUP($B382,INDIRECT("data!$"&amp;H352&amp;"$3:$CZ$554"),$E352-3*(B351-1)+W$1,FALSE)</f>
        <v>0</v>
      </c>
      <c r="X382" s="45">
        <f ca="1">VLOOKUP($B382,INDIRECT("data!$"&amp;H352&amp;"$3:$CZ$554"),$E352-3*(B351-1)+X$1,FALSE)</f>
        <v>0</v>
      </c>
      <c r="Y382" s="47">
        <f ca="1">VLOOKUP($B382,INDIRECT("data!$"&amp;H352&amp;"$3:$CZ$554"),$E352-3*(B351-1)+Y$1,FALSE)</f>
        <v>2.9</v>
      </c>
      <c r="Z382" s="47">
        <f ca="1">VLOOKUP($B382,INDIRECT("data!$"&amp;H352&amp;"$3:$CZ$554"),$E352-3*(B351-1)+Z$1,FALSE)</f>
        <v>3.4</v>
      </c>
      <c r="AA382" s="47">
        <f ca="1">VLOOKUP($B382,INDIRECT("data!$"&amp;H352&amp;"$3:$CZ$554"),$E352-3*(B351-1)+AA$1,FALSE)</f>
        <v>2.6</v>
      </c>
      <c r="AB382" s="47">
        <f ca="1">VLOOKUP($B382,INDIRECT("data!$"&amp;H352&amp;"$3:$CZ$554"),$E352-3*(B351-1)+AB$1,FALSE)</f>
        <v>2.93</v>
      </c>
      <c r="AC382" s="47">
        <f ca="1">VLOOKUP($B382,INDIRECT("data!$"&amp;H352&amp;"$3:$CZ$554"),$E352-3*(B351-1)+AC$1,FALSE)</f>
        <v>3.23</v>
      </c>
      <c r="AD382" s="47">
        <f ca="1">VLOOKUP($B382,INDIRECT("data!$"&amp;H352&amp;"$3:$CZ$554"),$E352-3*(B351-1)+AD$1,FALSE)</f>
        <v>2.68</v>
      </c>
      <c r="AE382" s="47">
        <f ca="1">VLOOKUP($B382,INDIRECT("data!$"&amp;H352&amp;"$3:$CZ$554"),$E352-3*(B351-1)+AE$1,FALSE)</f>
        <v>2.2000000000000002</v>
      </c>
      <c r="AF382" s="47">
        <f ca="1">VLOOKUP($B382,INDIRECT("data!$"&amp;H352&amp;"$3:$CZ$554"),$E352-3*(B351-1)+AF$1,FALSE)</f>
        <v>1.66</v>
      </c>
      <c r="AG382" s="65">
        <f t="shared" ca="1" si="791"/>
        <v>2</v>
      </c>
      <c r="AH382" s="65">
        <f t="shared" ca="1" si="792"/>
        <v>2</v>
      </c>
      <c r="AI382" s="65">
        <f t="shared" ca="1" si="793"/>
        <v>0</v>
      </c>
      <c r="AJ382" s="65">
        <f t="shared" ca="1" si="794"/>
        <v>0</v>
      </c>
      <c r="AK382" s="65">
        <f t="shared" ca="1" si="795"/>
        <v>0</v>
      </c>
      <c r="AL382" s="66" t="str">
        <f t="shared" ca="1" si="796"/>
        <v>D</v>
      </c>
      <c r="AM382" s="66" t="str">
        <f t="shared" ca="1" si="797"/>
        <v>A-A</v>
      </c>
      <c r="AN382" s="65">
        <f t="shared" ca="1" si="798"/>
        <v>0</v>
      </c>
      <c r="AO382" s="65">
        <f t="shared" ca="1" si="799"/>
        <v>0</v>
      </c>
      <c r="AP382" s="65">
        <f t="shared" ca="1" si="800"/>
        <v>1</v>
      </c>
      <c r="AQ382" s="65">
        <f t="shared" ca="1" si="801"/>
        <v>0</v>
      </c>
      <c r="AR382" s="65">
        <f t="shared" ca="1" si="802"/>
        <v>1</v>
      </c>
      <c r="AS382" s="65">
        <f t="shared" ca="1" si="803"/>
        <v>0</v>
      </c>
      <c r="AT382" s="65">
        <f t="shared" ca="1" si="804"/>
        <v>0</v>
      </c>
    </row>
    <row r="383" spans="1:46" ht="18" customHeight="1" x14ac:dyDescent="0.25">
      <c r="A383" s="49" t="str">
        <f ca="1">CONCATENATE(B373,"-",B383)</f>
        <v>Middlesbrough-All-10</v>
      </c>
      <c r="B383" s="38">
        <v>10</v>
      </c>
      <c r="C383" s="41">
        <f ca="1">VLOOKUP($B383,INDIRECT("data!$"&amp;H352&amp;"$3:$CZ$554"),$E352-3*(B351-1)+C$1,FALSE)</f>
        <v>43323</v>
      </c>
      <c r="D383" s="30" t="str">
        <f ca="1">VLOOKUP($B383,INDIRECT("data!$"&amp;H352&amp;"$3:$CZ$554"),$E352-3*(B351-1)+D$1,FALSE)</f>
        <v>Middlesbrough</v>
      </c>
      <c r="E383" s="30" t="str">
        <f ca="1">VLOOKUP($B383,INDIRECT("data!$"&amp;H352&amp;"$3:$CZ$554"),$E352-3*(B351-1)+E$1,FALSE)</f>
        <v>Birmingham</v>
      </c>
      <c r="F383" s="29">
        <f ca="1">VLOOKUP($B383,INDIRECT("data!$"&amp;H352&amp;"$3:$CZ$554"),$E352-3*(B351-1)+F$1,FALSE)</f>
        <v>1</v>
      </c>
      <c r="G383" s="29">
        <f ca="1">VLOOKUP($B383,INDIRECT("data!$"&amp;H352&amp;"$3:$CZ$554"),$E352-3*(B351-1)+G$1,FALSE)</f>
        <v>0</v>
      </c>
      <c r="H383" s="15" t="str">
        <f ca="1">VLOOKUP($B383,INDIRECT("data!$"&amp;H352&amp;"$3:$CZ$554"),$E352-3*(B351-1)+H$1,FALSE)</f>
        <v>H</v>
      </c>
      <c r="I383" s="29">
        <f ca="1">VLOOKUP($B383,INDIRECT("data!$"&amp;H352&amp;"$3:$CZ$554"),$E352-3*(B351-1)+I$1,FALSE)</f>
        <v>1</v>
      </c>
      <c r="J383" s="29">
        <f ca="1">VLOOKUP($B383,INDIRECT("data!$"&amp;H352&amp;"$3:$CZ$554"),$E352-3*(B351-1)+J$1,FALSE)</f>
        <v>0</v>
      </c>
      <c r="K383" s="15" t="str">
        <f ca="1">VLOOKUP($B383,INDIRECT("data!$"&amp;H352&amp;"$3:$CZ$554"),$E352-3*(B351-1)+K$1,FALSE)</f>
        <v>H</v>
      </c>
      <c r="L383" s="30" t="str">
        <f ca="1">VLOOKUP($B383,INDIRECT("data!$"&amp;H352&amp;"$3:$CZ$554"),$E352-3*(B351-1)+L$1,FALSE)</f>
        <v>A Madley</v>
      </c>
      <c r="M383" s="45">
        <f ca="1">VLOOKUP($B383,INDIRECT("data!$"&amp;H352&amp;"$3:$CZ$554"),$E352-3*(B351-1)+M$1,FALSE)</f>
        <v>10</v>
      </c>
      <c r="N383" s="45">
        <f ca="1">VLOOKUP($B383,INDIRECT("data!$"&amp;H352&amp;"$3:$CZ$554"),$E352-3*(B351-1)+N$1,FALSE)</f>
        <v>11</v>
      </c>
      <c r="O383" s="45">
        <f ca="1">VLOOKUP($B383,INDIRECT("data!$"&amp;H352&amp;"$3:$CZ$554"),$E352-3*(B351-1)+O$1,FALSE)</f>
        <v>2</v>
      </c>
      <c r="P383" s="45">
        <f ca="1">VLOOKUP($B383,INDIRECT("data!$"&amp;H352&amp;"$3:$CZ$554"),$E352-3*(B351-1)+P$1,FALSE)</f>
        <v>4</v>
      </c>
      <c r="Q383" s="45">
        <f ca="1">VLOOKUP($B383,INDIRECT("data!$"&amp;H352&amp;"$3:$CZ$554"),$E352-3*(B351-1)+Q$1,FALSE)</f>
        <v>9</v>
      </c>
      <c r="R383" s="45">
        <f ca="1">VLOOKUP($B383,INDIRECT("data!$"&amp;H352&amp;"$3:$CZ$554"),$E352-3*(B351-1)+R$1,FALSE)</f>
        <v>11</v>
      </c>
      <c r="S383" s="45">
        <f ca="1">VLOOKUP($B383,INDIRECT("data!$"&amp;H352&amp;"$3:$CZ$554"),$E352-3*(B351-1)+S$1,FALSE)</f>
        <v>3</v>
      </c>
      <c r="T383" s="45">
        <f ca="1">VLOOKUP($B383,INDIRECT("data!$"&amp;H352&amp;"$3:$CZ$554"),$E352-3*(B351-1)+T$1,FALSE)</f>
        <v>9</v>
      </c>
      <c r="U383" s="45">
        <f ca="1">VLOOKUP($B383,INDIRECT("data!$"&amp;H352&amp;"$3:$CZ$554"),$E352-3*(B351-1)+U$1,FALSE)</f>
        <v>0</v>
      </c>
      <c r="V383" s="45">
        <f ca="1">VLOOKUP($B383,INDIRECT("data!$"&amp;H352&amp;"$3:$CZ$554"),$E352-3*(B351-1)+V$1,FALSE)</f>
        <v>1</v>
      </c>
      <c r="W383" s="45">
        <f ca="1">VLOOKUP($B383,INDIRECT("data!$"&amp;H352&amp;"$3:$CZ$554"),$E352-3*(B351-1)+W$1,FALSE)</f>
        <v>0</v>
      </c>
      <c r="X383" s="45">
        <f ca="1">VLOOKUP($B383,INDIRECT("data!$"&amp;H352&amp;"$3:$CZ$554"),$E352-3*(B351-1)+X$1,FALSE)</f>
        <v>1</v>
      </c>
      <c r="Y383" s="47">
        <f ca="1">VLOOKUP($B383,INDIRECT("data!$"&amp;H352&amp;"$3:$CZ$554"),$E352-3*(B351-1)+Y$1,FALSE)</f>
        <v>1.72</v>
      </c>
      <c r="Z383" s="47">
        <f ca="1">VLOOKUP($B383,INDIRECT("data!$"&amp;H352&amp;"$3:$CZ$554"),$E352-3*(B351-1)+Z$1,FALSE)</f>
        <v>3.6</v>
      </c>
      <c r="AA383" s="47">
        <f ca="1">VLOOKUP($B383,INDIRECT("data!$"&amp;H352&amp;"$3:$CZ$554"),$E352-3*(B351-1)+AA$1,FALSE)</f>
        <v>6</v>
      </c>
      <c r="AB383" s="47">
        <f ca="1">VLOOKUP($B383,INDIRECT("data!$"&amp;H352&amp;"$3:$CZ$554"),$E352-3*(B351-1)+AB$1,FALSE)</f>
        <v>1.69</v>
      </c>
      <c r="AC383" s="47">
        <f ca="1">VLOOKUP($B383,INDIRECT("data!$"&amp;H352&amp;"$3:$CZ$554"),$E352-3*(B351-1)+AC$1,FALSE)</f>
        <v>3.76</v>
      </c>
      <c r="AD383" s="47">
        <f ca="1">VLOOKUP($B383,INDIRECT("data!$"&amp;H352&amp;"$3:$CZ$554"),$E352-3*(B351-1)+AD$1,FALSE)</f>
        <v>5.91</v>
      </c>
      <c r="AE383" s="47">
        <f ca="1">VLOOKUP($B383,INDIRECT("data!$"&amp;H352&amp;"$3:$CZ$554"),$E352-3*(B351-1)+AE$1,FALSE)</f>
        <v>2.2599999999999998</v>
      </c>
      <c r="AF383" s="47">
        <f ca="1">VLOOKUP($B383,INDIRECT("data!$"&amp;H352&amp;"$3:$CZ$554"),$E352-3*(B351-1)+AF$1,FALSE)</f>
        <v>1.61</v>
      </c>
      <c r="AG383" s="65">
        <f t="shared" ca="1" si="791"/>
        <v>1</v>
      </c>
      <c r="AH383" s="65">
        <f t="shared" ca="1" si="792"/>
        <v>1</v>
      </c>
      <c r="AI383" s="65">
        <f t="shared" ca="1" si="793"/>
        <v>0</v>
      </c>
      <c r="AJ383" s="65">
        <f t="shared" ca="1" si="794"/>
        <v>0</v>
      </c>
      <c r="AK383" s="65">
        <f t="shared" ca="1" si="795"/>
        <v>0</v>
      </c>
      <c r="AL383" s="66" t="str">
        <f t="shared" ca="1" si="796"/>
        <v>D</v>
      </c>
      <c r="AM383" s="66" t="str">
        <f t="shared" ca="1" si="797"/>
        <v>H-H</v>
      </c>
      <c r="AN383" s="65">
        <f t="shared" ca="1" si="798"/>
        <v>0</v>
      </c>
      <c r="AO383" s="65">
        <f t="shared" ca="1" si="799"/>
        <v>1</v>
      </c>
      <c r="AP383" s="65">
        <f t="shared" ca="1" si="800"/>
        <v>0</v>
      </c>
      <c r="AQ383" s="65">
        <f t="shared" ca="1" si="801"/>
        <v>1</v>
      </c>
      <c r="AR383" s="65">
        <f t="shared" ca="1" si="802"/>
        <v>0</v>
      </c>
      <c r="AS383" s="65">
        <f t="shared" ca="1" si="803"/>
        <v>0</v>
      </c>
      <c r="AT383" s="65">
        <f t="shared" ca="1" si="804"/>
        <v>0</v>
      </c>
    </row>
    <row r="384" spans="1:46" ht="18" customHeight="1" x14ac:dyDescent="0.25">
      <c r="B384" s="42" t="s">
        <v>23</v>
      </c>
      <c r="C384" s="43"/>
      <c r="D384" s="44"/>
      <c r="E384" s="44"/>
      <c r="F384" s="46">
        <f ca="1">SUM(F374:F381)</f>
        <v>5</v>
      </c>
      <c r="G384" s="46">
        <f ca="1">SUM(G374:G381)</f>
        <v>5</v>
      </c>
      <c r="H384" s="42"/>
      <c r="I384" s="46">
        <f t="shared" ref="I384:J384" ca="1" si="805">SUM(I374:I381)</f>
        <v>1</v>
      </c>
      <c r="J384" s="46">
        <f t="shared" ca="1" si="805"/>
        <v>2</v>
      </c>
      <c r="K384" s="42"/>
      <c r="L384" s="44"/>
      <c r="M384" s="46">
        <f t="shared" ref="M384:X384" ca="1" si="806">SUM(M374:M381)</f>
        <v>114</v>
      </c>
      <c r="N384" s="46">
        <f t="shared" ca="1" si="806"/>
        <v>84</v>
      </c>
      <c r="O384" s="46">
        <f t="shared" ca="1" si="806"/>
        <v>30</v>
      </c>
      <c r="P384" s="46">
        <f t="shared" ca="1" si="806"/>
        <v>24</v>
      </c>
      <c r="Q384" s="46">
        <f t="shared" ca="1" si="806"/>
        <v>89</v>
      </c>
      <c r="R384" s="46">
        <f t="shared" ca="1" si="806"/>
        <v>106</v>
      </c>
      <c r="S384" s="46">
        <f t="shared" ca="1" si="806"/>
        <v>54</v>
      </c>
      <c r="T384" s="46">
        <f t="shared" ca="1" si="806"/>
        <v>26</v>
      </c>
      <c r="U384" s="46">
        <f t="shared" ca="1" si="806"/>
        <v>19</v>
      </c>
      <c r="V384" s="46">
        <f t="shared" ca="1" si="806"/>
        <v>14</v>
      </c>
      <c r="W384" s="46">
        <f t="shared" ca="1" si="806"/>
        <v>1</v>
      </c>
      <c r="X384" s="46">
        <f t="shared" ca="1" si="806"/>
        <v>2</v>
      </c>
      <c r="Y384" s="48"/>
      <c r="Z384" s="48"/>
      <c r="AA384" s="48"/>
      <c r="AB384" s="48"/>
      <c r="AC384" s="48"/>
      <c r="AD384" s="48"/>
      <c r="AE384" s="48"/>
      <c r="AF384" s="48"/>
    </row>
    <row r="386" spans="1:46" ht="18" customHeight="1" x14ac:dyDescent="0.25">
      <c r="B386" s="36">
        <f>B351+1</f>
        <v>12</v>
      </c>
      <c r="C386" s="39">
        <v>1</v>
      </c>
      <c r="D386" s="15">
        <f>1+C386</f>
        <v>2</v>
      </c>
      <c r="E386" s="15">
        <f t="shared" ref="E386" si="807">1+D386</f>
        <v>3</v>
      </c>
      <c r="F386" s="15">
        <f t="shared" ref="F386" si="808">1+E386</f>
        <v>4</v>
      </c>
      <c r="G386" s="15">
        <f t="shared" ref="G386" si="809">1+F386</f>
        <v>5</v>
      </c>
      <c r="H386" s="15">
        <f t="shared" ref="H386" si="810">1+G386</f>
        <v>6</v>
      </c>
      <c r="I386" s="15">
        <f t="shared" ref="I386" si="811">1+H386</f>
        <v>7</v>
      </c>
      <c r="J386" s="15">
        <f t="shared" ref="J386" si="812">1+I386</f>
        <v>8</v>
      </c>
      <c r="K386" s="15">
        <f t="shared" ref="K386" si="813">1+J386</f>
        <v>9</v>
      </c>
      <c r="L386" s="15">
        <f t="shared" ref="L386" si="814">1+K386</f>
        <v>10</v>
      </c>
      <c r="M386" s="15">
        <f t="shared" ref="M386" si="815">1+L386</f>
        <v>11</v>
      </c>
      <c r="N386" s="15">
        <f t="shared" ref="N386" si="816">1+M386</f>
        <v>12</v>
      </c>
      <c r="O386" s="15">
        <f t="shared" ref="O386" si="817">1+N386</f>
        <v>13</v>
      </c>
      <c r="P386" s="15">
        <f t="shared" ref="P386" si="818">1+O386</f>
        <v>14</v>
      </c>
      <c r="Q386" s="15">
        <f t="shared" ref="Q386" si="819">1+P386</f>
        <v>15</v>
      </c>
      <c r="R386" s="15">
        <f t="shared" ref="R386" si="820">1+Q386</f>
        <v>16</v>
      </c>
      <c r="S386" s="15">
        <f t="shared" ref="S386" si="821">1+R386</f>
        <v>17</v>
      </c>
      <c r="T386" s="15">
        <f t="shared" ref="T386" si="822">1+S386</f>
        <v>18</v>
      </c>
      <c r="U386" s="15">
        <f t="shared" ref="U386" si="823">1+T386</f>
        <v>19</v>
      </c>
      <c r="V386" s="15">
        <f t="shared" ref="V386" si="824">1+U386</f>
        <v>20</v>
      </c>
      <c r="W386" s="15">
        <f t="shared" ref="W386" si="825">1+V386</f>
        <v>21</v>
      </c>
      <c r="X386" s="15">
        <f t="shared" ref="X386" si="826">1+W386</f>
        <v>22</v>
      </c>
      <c r="Y386" s="15">
        <f t="shared" ref="Y386" si="827">1+X386</f>
        <v>23</v>
      </c>
      <c r="Z386" s="15">
        <f t="shared" ref="Z386" si="828">1+Y386</f>
        <v>24</v>
      </c>
      <c r="AA386" s="15">
        <f t="shared" ref="AA386" si="829">1+Z386</f>
        <v>25</v>
      </c>
      <c r="AB386" s="15">
        <f t="shared" ref="AB386" si="830">1+AA386</f>
        <v>26</v>
      </c>
      <c r="AC386" s="15">
        <f t="shared" ref="AC386" si="831">1+AB386</f>
        <v>27</v>
      </c>
      <c r="AD386" s="15">
        <f t="shared" ref="AD386" si="832">1+AC386</f>
        <v>28</v>
      </c>
      <c r="AE386" s="15">
        <f t="shared" ref="AE386" si="833">1+AD386</f>
        <v>29</v>
      </c>
      <c r="AF386" s="15">
        <f t="shared" ref="AF386" si="834">1+AE386</f>
        <v>30</v>
      </c>
    </row>
    <row r="387" spans="1:46" ht="18" customHeight="1" x14ac:dyDescent="0.25">
      <c r="B387" s="36" t="str">
        <f ca="1">INDIRECT("teams!a"&amp;B386)</f>
        <v>Millwall</v>
      </c>
      <c r="C387" s="40">
        <v>74</v>
      </c>
      <c r="D387" s="13">
        <f>C387-1</f>
        <v>73</v>
      </c>
      <c r="E387" s="13">
        <f>D387-1</f>
        <v>72</v>
      </c>
      <c r="F387" s="51" t="s">
        <v>104</v>
      </c>
      <c r="G387" s="13" t="s">
        <v>105</v>
      </c>
      <c r="H387" s="13" t="s">
        <v>106</v>
      </c>
    </row>
    <row r="388" spans="1:46" ht="18" customHeight="1" x14ac:dyDescent="0.25">
      <c r="B388" s="12" t="str">
        <f ca="1">CONCATENATE(B387,"-Home")</f>
        <v>Millwall-Home</v>
      </c>
      <c r="C388" s="40" t="s">
        <v>22</v>
      </c>
      <c r="D388" s="13" t="s">
        <v>50</v>
      </c>
      <c r="E388" s="13" t="s">
        <v>51</v>
      </c>
      <c r="F388" s="13" t="s">
        <v>3</v>
      </c>
      <c r="G388" s="13" t="s">
        <v>4</v>
      </c>
      <c r="H388" s="13" t="s">
        <v>6</v>
      </c>
      <c r="I388" s="13" t="s">
        <v>1</v>
      </c>
      <c r="J388" s="13" t="s">
        <v>2</v>
      </c>
      <c r="K388" s="13" t="s">
        <v>5</v>
      </c>
      <c r="L388" s="13" t="s">
        <v>52</v>
      </c>
      <c r="M388" s="13" t="s">
        <v>53</v>
      </c>
      <c r="N388" s="13" t="s">
        <v>54</v>
      </c>
      <c r="O388" s="13" t="s">
        <v>55</v>
      </c>
      <c r="P388" s="13" t="s">
        <v>56</v>
      </c>
      <c r="Q388" s="13" t="s">
        <v>57</v>
      </c>
      <c r="R388" s="13" t="s">
        <v>58</v>
      </c>
      <c r="S388" s="13" t="s">
        <v>59</v>
      </c>
      <c r="T388" s="13" t="s">
        <v>60</v>
      </c>
      <c r="U388" s="13" t="s">
        <v>61</v>
      </c>
      <c r="V388" s="13" t="s">
        <v>62</v>
      </c>
      <c r="W388" s="13" t="s">
        <v>63</v>
      </c>
      <c r="X388" s="13" t="s">
        <v>64</v>
      </c>
      <c r="Y388" s="13" t="s">
        <v>65</v>
      </c>
      <c r="Z388" s="13" t="s">
        <v>66</v>
      </c>
      <c r="AA388" s="13" t="s">
        <v>67</v>
      </c>
      <c r="AB388" s="13" t="s">
        <v>68</v>
      </c>
      <c r="AC388" s="13" t="s">
        <v>69</v>
      </c>
      <c r="AD388" s="13" t="s">
        <v>70</v>
      </c>
      <c r="AE388" s="13" t="s">
        <v>71</v>
      </c>
      <c r="AF388" s="13" t="s">
        <v>72</v>
      </c>
      <c r="AG388" s="62" t="s">
        <v>140</v>
      </c>
      <c r="AH388" s="62" t="s">
        <v>141</v>
      </c>
      <c r="AI388" s="62" t="s">
        <v>142</v>
      </c>
      <c r="AJ388" s="62" t="s">
        <v>143</v>
      </c>
      <c r="AK388" s="62" t="s">
        <v>144</v>
      </c>
      <c r="AL388" s="63" t="s">
        <v>145</v>
      </c>
      <c r="AM388" s="63" t="s">
        <v>146</v>
      </c>
      <c r="AN388" s="62" t="s">
        <v>147</v>
      </c>
      <c r="AO388" s="64" t="s">
        <v>150</v>
      </c>
      <c r="AP388" s="64" t="s">
        <v>151</v>
      </c>
      <c r="AQ388" s="62" t="s">
        <v>148</v>
      </c>
      <c r="AR388" s="62" t="s">
        <v>149</v>
      </c>
      <c r="AS388" s="62" t="s">
        <v>152</v>
      </c>
      <c r="AT388" s="62" t="s">
        <v>153</v>
      </c>
    </row>
    <row r="389" spans="1:46" ht="18" customHeight="1" x14ac:dyDescent="0.25">
      <c r="A389" s="49" t="str">
        <f ca="1">CONCATENATE(B388,"-",B389)</f>
        <v>Millwall-Home-1</v>
      </c>
      <c r="B389" s="12">
        <v>1</v>
      </c>
      <c r="C389" s="41">
        <f ca="1">VLOOKUP($B389,INDIRECT("data!$"&amp;F387&amp;"$3:$CZ$554"),$C387-3*(B386-1)+C$1,FALSE)</f>
        <v>43379</v>
      </c>
      <c r="D389" s="30" t="str">
        <f ca="1">VLOOKUP($B389,INDIRECT("data!$"&amp;F387&amp;"$3:$CZ$554"),$C387-3*(B386-1)+D$1,FALSE)</f>
        <v>Millwall</v>
      </c>
      <c r="E389" s="30" t="str">
        <f ca="1">VLOOKUP($B389,INDIRECT("data!$"&amp;F387&amp;"$3:$CZ$554"),$C387-3*(B386-1)+E$1,FALSE)</f>
        <v>Aston Villa</v>
      </c>
      <c r="F389" s="29">
        <f ca="1">VLOOKUP($B389,INDIRECT("data!$"&amp;F387&amp;"$3:$CZ$554"),$C387-3*(B386-1)+F$1,FALSE)</f>
        <v>2</v>
      </c>
      <c r="G389" s="29">
        <f ca="1">VLOOKUP($B389,INDIRECT("data!$"&amp;F387&amp;"$3:$CZ$554"),$C387-3*(B386-1)+G$1,FALSE)</f>
        <v>1</v>
      </c>
      <c r="H389" s="15" t="str">
        <f ca="1">VLOOKUP($B389,INDIRECT("data!$"&amp;F387&amp;"$3:$CZ$554"),$C387-3*(B386-1)+H$1,FALSE)</f>
        <v>H</v>
      </c>
      <c r="I389" s="29">
        <f ca="1">VLOOKUP($B389,INDIRECT("data!$"&amp;F387&amp;"$3:$CZ$554"),$C387-3*(B386-1)+I$1,FALSE)</f>
        <v>1</v>
      </c>
      <c r="J389" s="29">
        <f ca="1">VLOOKUP($B389,INDIRECT("data!$"&amp;F387&amp;"$3:$CZ$554"),$C387-3*(B386-1)+J$1,FALSE)</f>
        <v>1</v>
      </c>
      <c r="K389" s="15" t="str">
        <f ca="1">VLOOKUP($B389,INDIRECT("data!$"&amp;F387&amp;"$3:$CZ$554"),$C387-3*(B386-1)+K$1,FALSE)</f>
        <v>D</v>
      </c>
      <c r="L389" s="30" t="str">
        <f ca="1">VLOOKUP($B389,INDIRECT("data!$"&amp;F387&amp;"$3:$CZ$554"),$C387-3*(B386-1)+L$1,FALSE)</f>
        <v>T Harrington</v>
      </c>
      <c r="M389" s="45">
        <f ca="1">VLOOKUP($B389,INDIRECT("data!$"&amp;F387&amp;"$3:$CZ$554"),$C387-3*(B386-1)+M$1,FALSE)</f>
        <v>18</v>
      </c>
      <c r="N389" s="45">
        <f ca="1">VLOOKUP($B389,INDIRECT("data!$"&amp;F387&amp;"$3:$CZ$554"),$C387-3*(B386-1)+N$1,FALSE)</f>
        <v>6</v>
      </c>
      <c r="O389" s="45">
        <f ca="1">VLOOKUP($B389,INDIRECT("data!$"&amp;F387&amp;"$3:$CZ$554"),$C387-3*(B386-1)+O$1,FALSE)</f>
        <v>4</v>
      </c>
      <c r="P389" s="45">
        <f ca="1">VLOOKUP($B389,INDIRECT("data!$"&amp;F387&amp;"$3:$CZ$554"),$C387-3*(B386-1)+P$1,FALSE)</f>
        <v>3</v>
      </c>
      <c r="Q389" s="45">
        <f ca="1">VLOOKUP($B389,INDIRECT("data!$"&amp;F387&amp;"$3:$CZ$554"),$C387-3*(B386-1)+Q$1,FALSE)</f>
        <v>13</v>
      </c>
      <c r="R389" s="45">
        <f ca="1">VLOOKUP($B389,INDIRECT("data!$"&amp;F387&amp;"$3:$CZ$554"),$C387-3*(B386-1)+R$1,FALSE)</f>
        <v>10</v>
      </c>
      <c r="S389" s="45">
        <f ca="1">VLOOKUP($B389,INDIRECT("data!$"&amp;F387&amp;"$3:$CZ$554"),$C387-3*(B386-1)+S$1,FALSE)</f>
        <v>9</v>
      </c>
      <c r="T389" s="45">
        <f ca="1">VLOOKUP($B389,INDIRECT("data!$"&amp;F387&amp;"$3:$CZ$554"),$C387-3*(B386-1)+T$1,FALSE)</f>
        <v>4</v>
      </c>
      <c r="U389" s="45">
        <f ca="1">VLOOKUP($B389,INDIRECT("data!$"&amp;F387&amp;"$3:$CZ$554"),$C387-3*(B386-1)+U$1,FALSE)</f>
        <v>0</v>
      </c>
      <c r="V389" s="45">
        <f ca="1">VLOOKUP($B389,INDIRECT("data!$"&amp;F387&amp;"$3:$CZ$554"),$C387-3*(B386-1)+V$1,FALSE)</f>
        <v>1</v>
      </c>
      <c r="W389" s="45">
        <f ca="1">VLOOKUP($B389,INDIRECT("data!$"&amp;F387&amp;"$3:$CZ$554"),$C387-3*(B386-1)+W$1,FALSE)</f>
        <v>0</v>
      </c>
      <c r="X389" s="45">
        <f ca="1">VLOOKUP($B389,INDIRECT("data!$"&amp;F387&amp;"$3:$CZ$554"),$C387-3*(B386-1)+X$1,FALSE)</f>
        <v>0</v>
      </c>
      <c r="Y389" s="47">
        <f ca="1">VLOOKUP($B389,INDIRECT("data!$"&amp;F387&amp;"$3:$CZ$554"),$C387-3*(B386-1)+Y$1,FALSE)</f>
        <v>2.8</v>
      </c>
      <c r="Z389" s="47">
        <f ca="1">VLOOKUP($B389,INDIRECT("data!$"&amp;F387&amp;"$3:$CZ$554"),$C387-3*(B386-1)+Z$1,FALSE)</f>
        <v>3.4</v>
      </c>
      <c r="AA389" s="47">
        <f ca="1">VLOOKUP($B389,INDIRECT("data!$"&amp;F387&amp;"$3:$CZ$554"),$C387-3*(B386-1)+AA$1,FALSE)</f>
        <v>2.7</v>
      </c>
      <c r="AB389" s="47">
        <f ca="1">VLOOKUP($B389,INDIRECT("data!$"&amp;F387&amp;"$3:$CZ$554"),$C387-3*(B386-1)+AB$1,FALSE)</f>
        <v>2.77</v>
      </c>
      <c r="AC389" s="47">
        <f ca="1">VLOOKUP($B389,INDIRECT("data!$"&amp;F387&amp;"$3:$CZ$554"),$C387-3*(B386-1)+AC$1,FALSE)</f>
        <v>3.34</v>
      </c>
      <c r="AD389" s="47">
        <f ca="1">VLOOKUP($B389,INDIRECT("data!$"&amp;F387&amp;"$3:$CZ$554"),$C387-3*(B386-1)+AD$1,FALSE)</f>
        <v>2.74</v>
      </c>
      <c r="AE389" s="47">
        <f ca="1">VLOOKUP($B389,INDIRECT("data!$"&amp;F387&amp;"$3:$CZ$554"),$C387-3*(B386-1)+AE$1,FALSE)</f>
        <v>1.99</v>
      </c>
      <c r="AF389" s="47">
        <f ca="1">VLOOKUP($B389,INDIRECT("data!$"&amp;F387&amp;"$3:$CZ$554"),$C387-3*(B386-1)+AF$1,FALSE)</f>
        <v>1.8</v>
      </c>
      <c r="AG389" s="65">
        <f ca="1">IF(C389="","",F389+G389)</f>
        <v>3</v>
      </c>
      <c r="AH389" s="65">
        <f ca="1">IF(C389="","",I389+J389)</f>
        <v>2</v>
      </c>
      <c r="AI389" s="65">
        <f ca="1">IF(C389="","",AJ389+AK389)</f>
        <v>1</v>
      </c>
      <c r="AJ389" s="65">
        <f ca="1">IF(C389="","",F389-I389)</f>
        <v>1</v>
      </c>
      <c r="AK389" s="65">
        <f ca="1">IF(C389="","",G389-J389)</f>
        <v>0</v>
      </c>
      <c r="AL389" s="66" t="str">
        <f ca="1">IF(AJ389&gt;AK389,"H",IF(AJ389=AK389,"D",IF(AJ389&lt;AK389,"A","Error!")))</f>
        <v>H</v>
      </c>
      <c r="AM389" s="66" t="str">
        <f ca="1">IF(C389="","",CONCATENATE(K389,"-",H389))</f>
        <v>D-H</v>
      </c>
      <c r="AN389" s="65">
        <f ca="1">IF(C389="","",IF(AND(F389&gt;0,G389&gt;0),1,0))</f>
        <v>1</v>
      </c>
      <c r="AO389" s="65">
        <f ca="1">IF(C389="","",IF(AND(F389&gt;0,I389&gt;0),1,0))</f>
        <v>1</v>
      </c>
      <c r="AP389" s="65">
        <f ca="1">IF(C389="","",IF(AND(G389&gt;0,J389&gt;0),1,0))</f>
        <v>1</v>
      </c>
      <c r="AQ389" s="65">
        <f ca="1">IF(C389="","",IF(AND(H389="H",G389=0),1,0))</f>
        <v>0</v>
      </c>
      <c r="AR389" s="65">
        <f ca="1">IF(C389="","",IF(AND(H389="A",F389=0),1,0))</f>
        <v>0</v>
      </c>
      <c r="AS389" s="65">
        <f ca="1">IF(C389="","",IF(AND(K389="H",AL389="H"),1,0))</f>
        <v>0</v>
      </c>
      <c r="AT389" s="65">
        <f ca="1">IF(C389="","",IF(AND(K389="A",AL389="A"),1,0))</f>
        <v>0</v>
      </c>
    </row>
    <row r="390" spans="1:46" ht="18" customHeight="1" x14ac:dyDescent="0.25">
      <c r="A390" s="49" t="str">
        <f ca="1">CONCATENATE(B388,"-",B390)</f>
        <v>Millwall-Home-2</v>
      </c>
      <c r="B390" s="12">
        <v>2</v>
      </c>
      <c r="C390" s="41">
        <f ca="1">VLOOKUP($B390,INDIRECT("data!$"&amp;F387&amp;"$3:$CZ$554"),$C387-3*(B386-1)+C$1,FALSE)</f>
        <v>43372</v>
      </c>
      <c r="D390" s="30" t="str">
        <f ca="1">VLOOKUP($B390,INDIRECT("data!$"&amp;F387&amp;"$3:$CZ$554"),$C387-3*(B386-1)+D$1,FALSE)</f>
        <v>Millwall</v>
      </c>
      <c r="E390" s="30" t="str">
        <f ca="1">VLOOKUP($B390,INDIRECT("data!$"&amp;F387&amp;"$3:$CZ$554"),$C387-3*(B386-1)+E$1,FALSE)</f>
        <v>Sheffield United</v>
      </c>
      <c r="F390" s="29">
        <f ca="1">VLOOKUP($B390,INDIRECT("data!$"&amp;F387&amp;"$3:$CZ$554"),$C387-3*(B386-1)+F$1,FALSE)</f>
        <v>2</v>
      </c>
      <c r="G390" s="29">
        <f ca="1">VLOOKUP($B390,INDIRECT("data!$"&amp;F387&amp;"$3:$CZ$554"),$C387-3*(B386-1)+G$1,FALSE)</f>
        <v>3</v>
      </c>
      <c r="H390" s="15" t="str">
        <f ca="1">VLOOKUP($B390,INDIRECT("data!$"&amp;F387&amp;"$3:$CZ$554"),$C387-3*(B386-1)+H$1,FALSE)</f>
        <v>A</v>
      </c>
      <c r="I390" s="29">
        <f ca="1">VLOOKUP($B390,INDIRECT("data!$"&amp;F387&amp;"$3:$CZ$554"),$C387-3*(B386-1)+I$1,FALSE)</f>
        <v>0</v>
      </c>
      <c r="J390" s="29">
        <f ca="1">VLOOKUP($B390,INDIRECT("data!$"&amp;F387&amp;"$3:$CZ$554"),$C387-3*(B386-1)+J$1,FALSE)</f>
        <v>1</v>
      </c>
      <c r="K390" s="15" t="str">
        <f ca="1">VLOOKUP($B390,INDIRECT("data!$"&amp;F387&amp;"$3:$CZ$554"),$C387-3*(B386-1)+K$1,FALSE)</f>
        <v>A</v>
      </c>
      <c r="L390" s="30" t="str">
        <f ca="1">VLOOKUP($B390,INDIRECT("data!$"&amp;F387&amp;"$3:$CZ$554"),$C387-3*(B386-1)+L$1,FALSE)</f>
        <v>A Davies</v>
      </c>
      <c r="M390" s="45">
        <f ca="1">VLOOKUP($B390,INDIRECT("data!$"&amp;F387&amp;"$3:$CZ$554"),$C387-3*(B386-1)+M$1,FALSE)</f>
        <v>11</v>
      </c>
      <c r="N390" s="45">
        <f ca="1">VLOOKUP($B390,INDIRECT("data!$"&amp;F387&amp;"$3:$CZ$554"),$C387-3*(B386-1)+N$1,FALSE)</f>
        <v>15</v>
      </c>
      <c r="O390" s="45">
        <f ca="1">VLOOKUP($B390,INDIRECT("data!$"&amp;F387&amp;"$3:$CZ$554"),$C387-3*(B386-1)+O$1,FALSE)</f>
        <v>5</v>
      </c>
      <c r="P390" s="45">
        <f ca="1">VLOOKUP($B390,INDIRECT("data!$"&amp;F387&amp;"$3:$CZ$554"),$C387-3*(B386-1)+P$1,FALSE)</f>
        <v>7</v>
      </c>
      <c r="Q390" s="45">
        <f ca="1">VLOOKUP($B390,INDIRECT("data!$"&amp;F387&amp;"$3:$CZ$554"),$C387-3*(B386-1)+Q$1,FALSE)</f>
        <v>11</v>
      </c>
      <c r="R390" s="45">
        <f ca="1">VLOOKUP($B390,INDIRECT("data!$"&amp;F387&amp;"$3:$CZ$554"),$C387-3*(B386-1)+R$1,FALSE)</f>
        <v>10</v>
      </c>
      <c r="S390" s="45">
        <f ca="1">VLOOKUP($B390,INDIRECT("data!$"&amp;F387&amp;"$3:$CZ$554"),$C387-3*(B386-1)+S$1,FALSE)</f>
        <v>5</v>
      </c>
      <c r="T390" s="45">
        <f ca="1">VLOOKUP($B390,INDIRECT("data!$"&amp;F387&amp;"$3:$CZ$554"),$C387-3*(B386-1)+T$1,FALSE)</f>
        <v>10</v>
      </c>
      <c r="U390" s="45">
        <f ca="1">VLOOKUP($B390,INDIRECT("data!$"&amp;F387&amp;"$3:$CZ$554"),$C387-3*(B386-1)+U$1,FALSE)</f>
        <v>2</v>
      </c>
      <c r="V390" s="45">
        <f ca="1">VLOOKUP($B390,INDIRECT("data!$"&amp;F387&amp;"$3:$CZ$554"),$C387-3*(B386-1)+V$1,FALSE)</f>
        <v>3</v>
      </c>
      <c r="W390" s="45">
        <f ca="1">VLOOKUP($B390,INDIRECT("data!$"&amp;F387&amp;"$3:$CZ$554"),$C387-3*(B386-1)+W$1,FALSE)</f>
        <v>0</v>
      </c>
      <c r="X390" s="45">
        <f ca="1">VLOOKUP($B390,INDIRECT("data!$"&amp;F387&amp;"$3:$CZ$554"),$C387-3*(B386-1)+X$1,FALSE)</f>
        <v>0</v>
      </c>
      <c r="Y390" s="47">
        <f ca="1">VLOOKUP($B390,INDIRECT("data!$"&amp;F387&amp;"$3:$CZ$554"),$C387-3*(B386-1)+Y$1,FALSE)</f>
        <v>3.2</v>
      </c>
      <c r="Z390" s="47">
        <f ca="1">VLOOKUP($B390,INDIRECT("data!$"&amp;F387&amp;"$3:$CZ$554"),$C387-3*(B386-1)+Z$1,FALSE)</f>
        <v>3.3</v>
      </c>
      <c r="AA390" s="47">
        <f ca="1">VLOOKUP($B390,INDIRECT("data!$"&amp;F387&amp;"$3:$CZ$554"),$C387-3*(B386-1)+AA$1,FALSE)</f>
        <v>2.4500000000000002</v>
      </c>
      <c r="AB390" s="47">
        <f ca="1">VLOOKUP($B390,INDIRECT("data!$"&amp;F387&amp;"$3:$CZ$554"),$C387-3*(B386-1)+AB$1,FALSE)</f>
        <v>3.27</v>
      </c>
      <c r="AC390" s="47">
        <f ca="1">VLOOKUP($B390,INDIRECT("data!$"&amp;F387&amp;"$3:$CZ$554"),$C387-3*(B386-1)+AC$1,FALSE)</f>
        <v>3.27</v>
      </c>
      <c r="AD390" s="47">
        <f ca="1">VLOOKUP($B390,INDIRECT("data!$"&amp;F387&amp;"$3:$CZ$554"),$C387-3*(B386-1)+AD$1,FALSE)</f>
        <v>2.42</v>
      </c>
      <c r="AE390" s="47">
        <f ca="1">VLOOKUP($B390,INDIRECT("data!$"&amp;F387&amp;"$3:$CZ$554"),$C387-3*(B386-1)+AE$1,FALSE)</f>
        <v>2.02</v>
      </c>
      <c r="AF390" s="47">
        <f ca="1">VLOOKUP($B390,INDIRECT("data!$"&amp;F387&amp;"$3:$CZ$554"),$C387-3*(B386-1)+AF$1,FALSE)</f>
        <v>1.78</v>
      </c>
      <c r="AG390" s="65">
        <f t="shared" ref="AG390:AG396" ca="1" si="835">IF(C390="","",F390+G390)</f>
        <v>5</v>
      </c>
      <c r="AH390" s="65">
        <f t="shared" ref="AH390:AH396" ca="1" si="836">IF(C390="","",I390+J390)</f>
        <v>1</v>
      </c>
      <c r="AI390" s="65">
        <f t="shared" ref="AI390:AI396" ca="1" si="837">IF(C390="","",AJ390+AK390)</f>
        <v>4</v>
      </c>
      <c r="AJ390" s="65">
        <f t="shared" ref="AJ390:AJ396" ca="1" si="838">IF(C390="","",F390-I390)</f>
        <v>2</v>
      </c>
      <c r="AK390" s="65">
        <f t="shared" ref="AK390:AK396" ca="1" si="839">IF(C390="","",G390-J390)</f>
        <v>2</v>
      </c>
      <c r="AL390" s="66" t="str">
        <f t="shared" ref="AL390:AL396" ca="1" si="840">IF(AJ390&gt;AK390,"H",IF(AJ390=AK390,"D",IF(AJ390&lt;AK390,"A","Error!")))</f>
        <v>D</v>
      </c>
      <c r="AM390" s="66" t="str">
        <f t="shared" ref="AM390:AM396" ca="1" si="841">IF(C390="","",CONCATENATE(K390,"-",H390))</f>
        <v>A-A</v>
      </c>
      <c r="AN390" s="65">
        <f t="shared" ref="AN390:AN396" ca="1" si="842">IF(C390="","",IF(AND(F390&gt;0,G390&gt;0),1,0))</f>
        <v>1</v>
      </c>
      <c r="AO390" s="65">
        <f t="shared" ref="AO390:AO396" ca="1" si="843">IF(C390="","",IF(AND(F390&gt;0,I390&gt;0),1,0))</f>
        <v>0</v>
      </c>
      <c r="AP390" s="65">
        <f t="shared" ref="AP390:AP396" ca="1" si="844">IF(C390="","",IF(AND(G390&gt;0,J390&gt;0),1,0))</f>
        <v>1</v>
      </c>
      <c r="AQ390" s="65">
        <f t="shared" ref="AQ390:AQ396" ca="1" si="845">IF(C390="","",IF(AND(H390="H",G390=0),1,0))</f>
        <v>0</v>
      </c>
      <c r="AR390" s="65">
        <f t="shared" ref="AR390:AR396" ca="1" si="846">IF(C390="","",IF(AND(H390="A",F390=0),1,0))</f>
        <v>0</v>
      </c>
      <c r="AS390" s="65">
        <f t="shared" ref="AS390:AS396" ca="1" si="847">IF(C390="","",IF(AND(K390="H",AL390="H"),1,0))</f>
        <v>0</v>
      </c>
      <c r="AT390" s="65">
        <f t="shared" ref="AT390:AT396" ca="1" si="848">IF(C390="","",IF(AND(K390="A",AL390="A"),1,0))</f>
        <v>0</v>
      </c>
    </row>
    <row r="391" spans="1:46" ht="18" customHeight="1" x14ac:dyDescent="0.25">
      <c r="A391" s="49" t="str">
        <f ca="1">CONCATENATE(B388,"-",B391)</f>
        <v>Millwall-Home-3</v>
      </c>
      <c r="B391" s="12">
        <v>3</v>
      </c>
      <c r="C391" s="41">
        <f ca="1">VLOOKUP($B391,INDIRECT("data!$"&amp;F387&amp;"$3:$CZ$554"),$C387-3*(B386-1)+C$1,FALSE)</f>
        <v>43358</v>
      </c>
      <c r="D391" s="30" t="str">
        <f ca="1">VLOOKUP($B391,INDIRECT("data!$"&amp;F387&amp;"$3:$CZ$554"),$C387-3*(B386-1)+D$1,FALSE)</f>
        <v>Millwall</v>
      </c>
      <c r="E391" s="30" t="str">
        <f ca="1">VLOOKUP($B391,INDIRECT("data!$"&amp;F387&amp;"$3:$CZ$554"),$C387-3*(B386-1)+E$1,FALSE)</f>
        <v>Leeds</v>
      </c>
      <c r="F391" s="29">
        <f ca="1">VLOOKUP($B391,INDIRECT("data!$"&amp;F387&amp;"$3:$CZ$554"),$C387-3*(B386-1)+F$1,FALSE)</f>
        <v>1</v>
      </c>
      <c r="G391" s="29">
        <f ca="1">VLOOKUP($B391,INDIRECT("data!$"&amp;F387&amp;"$3:$CZ$554"),$C387-3*(B386-1)+G$1,FALSE)</f>
        <v>1</v>
      </c>
      <c r="H391" s="15" t="str">
        <f ca="1">VLOOKUP($B391,INDIRECT("data!$"&amp;F387&amp;"$3:$CZ$554"),$C387-3*(B386-1)+H$1,FALSE)</f>
        <v>D</v>
      </c>
      <c r="I391" s="29">
        <f ca="1">VLOOKUP($B391,INDIRECT("data!$"&amp;F387&amp;"$3:$CZ$554"),$C387-3*(B386-1)+I$1,FALSE)</f>
        <v>0</v>
      </c>
      <c r="J391" s="29">
        <f ca="1">VLOOKUP($B391,INDIRECT("data!$"&amp;F387&amp;"$3:$CZ$554"),$C387-3*(B386-1)+J$1,FALSE)</f>
        <v>0</v>
      </c>
      <c r="K391" s="15" t="str">
        <f ca="1">VLOOKUP($B391,INDIRECT("data!$"&amp;F387&amp;"$3:$CZ$554"),$C387-3*(B386-1)+K$1,FALSE)</f>
        <v>D</v>
      </c>
      <c r="L391" s="30" t="str">
        <f ca="1">VLOOKUP($B391,INDIRECT("data!$"&amp;F387&amp;"$3:$CZ$554"),$C387-3*(B386-1)+L$1,FALSE)</f>
        <v>C Kavanagh</v>
      </c>
      <c r="M391" s="45">
        <f ca="1">VLOOKUP($B391,INDIRECT("data!$"&amp;F387&amp;"$3:$CZ$554"),$C387-3*(B386-1)+M$1,FALSE)</f>
        <v>16</v>
      </c>
      <c r="N391" s="45">
        <f ca="1">VLOOKUP($B391,INDIRECT("data!$"&amp;F387&amp;"$3:$CZ$554"),$C387-3*(B386-1)+N$1,FALSE)</f>
        <v>11</v>
      </c>
      <c r="O391" s="45">
        <f ca="1">VLOOKUP($B391,INDIRECT("data!$"&amp;F387&amp;"$3:$CZ$554"),$C387-3*(B386-1)+O$1,FALSE)</f>
        <v>2</v>
      </c>
      <c r="P391" s="45">
        <f ca="1">VLOOKUP($B391,INDIRECT("data!$"&amp;F387&amp;"$3:$CZ$554"),$C387-3*(B386-1)+P$1,FALSE)</f>
        <v>4</v>
      </c>
      <c r="Q391" s="45">
        <f ca="1">VLOOKUP($B391,INDIRECT("data!$"&amp;F387&amp;"$3:$CZ$554"),$C387-3*(B386-1)+Q$1,FALSE)</f>
        <v>14</v>
      </c>
      <c r="R391" s="45">
        <f ca="1">VLOOKUP($B391,INDIRECT("data!$"&amp;F387&amp;"$3:$CZ$554"),$C387-3*(B386-1)+R$1,FALSE)</f>
        <v>7</v>
      </c>
      <c r="S391" s="45">
        <f ca="1">VLOOKUP($B391,INDIRECT("data!$"&amp;F387&amp;"$3:$CZ$554"),$C387-3*(B386-1)+S$1,FALSE)</f>
        <v>6</v>
      </c>
      <c r="T391" s="45">
        <f ca="1">VLOOKUP($B391,INDIRECT("data!$"&amp;F387&amp;"$3:$CZ$554"),$C387-3*(B386-1)+T$1,FALSE)</f>
        <v>4</v>
      </c>
      <c r="U391" s="45">
        <f ca="1">VLOOKUP($B391,INDIRECT("data!$"&amp;F387&amp;"$3:$CZ$554"),$C387-3*(B386-1)+U$1,FALSE)</f>
        <v>1</v>
      </c>
      <c r="V391" s="45">
        <f ca="1">VLOOKUP($B391,INDIRECT("data!$"&amp;F387&amp;"$3:$CZ$554"),$C387-3*(B386-1)+V$1,FALSE)</f>
        <v>0</v>
      </c>
      <c r="W391" s="45">
        <f ca="1">VLOOKUP($B391,INDIRECT("data!$"&amp;F387&amp;"$3:$CZ$554"),$C387-3*(B386-1)+W$1,FALSE)</f>
        <v>0</v>
      </c>
      <c r="X391" s="45">
        <f ca="1">VLOOKUP($B391,INDIRECT("data!$"&amp;F387&amp;"$3:$CZ$554"),$C387-3*(B386-1)+X$1,FALSE)</f>
        <v>0</v>
      </c>
      <c r="Y391" s="47">
        <f ca="1">VLOOKUP($B391,INDIRECT("data!$"&amp;F387&amp;"$3:$CZ$554"),$C387-3*(B386-1)+Y$1,FALSE)</f>
        <v>3</v>
      </c>
      <c r="Z391" s="47">
        <f ca="1">VLOOKUP($B391,INDIRECT("data!$"&amp;F387&amp;"$3:$CZ$554"),$C387-3*(B386-1)+Z$1,FALSE)</f>
        <v>3.4</v>
      </c>
      <c r="AA391" s="47">
        <f ca="1">VLOOKUP($B391,INDIRECT("data!$"&amp;F387&amp;"$3:$CZ$554"),$C387-3*(B386-1)+AA$1,FALSE)</f>
        <v>2.5</v>
      </c>
      <c r="AB391" s="47">
        <f ca="1">VLOOKUP($B391,INDIRECT("data!$"&amp;F387&amp;"$3:$CZ$554"),$C387-3*(B386-1)+AB$1,FALSE)</f>
        <v>2.95</v>
      </c>
      <c r="AC391" s="47">
        <f ca="1">VLOOKUP($B391,INDIRECT("data!$"&amp;F387&amp;"$3:$CZ$554"),$C387-3*(B386-1)+AC$1,FALSE)</f>
        <v>3.39</v>
      </c>
      <c r="AD391" s="47">
        <f ca="1">VLOOKUP($B391,INDIRECT("data!$"&amp;F387&amp;"$3:$CZ$554"),$C387-3*(B386-1)+AD$1,FALSE)</f>
        <v>2.5299999999999998</v>
      </c>
      <c r="AE391" s="47">
        <f ca="1">VLOOKUP($B391,INDIRECT("data!$"&amp;F387&amp;"$3:$CZ$554"),$C387-3*(B386-1)+AE$1,FALSE)</f>
        <v>1.95</v>
      </c>
      <c r="AF391" s="47">
        <f ca="1">VLOOKUP($B391,INDIRECT("data!$"&amp;F387&amp;"$3:$CZ$554"),$C387-3*(B386-1)+AF$1,FALSE)</f>
        <v>1.84</v>
      </c>
      <c r="AG391" s="65">
        <f t="shared" ca="1" si="835"/>
        <v>2</v>
      </c>
      <c r="AH391" s="65">
        <f t="shared" ca="1" si="836"/>
        <v>0</v>
      </c>
      <c r="AI391" s="65">
        <f t="shared" ca="1" si="837"/>
        <v>2</v>
      </c>
      <c r="AJ391" s="65">
        <f t="shared" ca="1" si="838"/>
        <v>1</v>
      </c>
      <c r="AK391" s="65">
        <f t="shared" ca="1" si="839"/>
        <v>1</v>
      </c>
      <c r="AL391" s="66" t="str">
        <f t="shared" ca="1" si="840"/>
        <v>D</v>
      </c>
      <c r="AM391" s="66" t="str">
        <f t="shared" ca="1" si="841"/>
        <v>D-D</v>
      </c>
      <c r="AN391" s="65">
        <f t="shared" ca="1" si="842"/>
        <v>1</v>
      </c>
      <c r="AO391" s="65">
        <f t="shared" ca="1" si="843"/>
        <v>0</v>
      </c>
      <c r="AP391" s="65">
        <f t="shared" ca="1" si="844"/>
        <v>0</v>
      </c>
      <c r="AQ391" s="65">
        <f t="shared" ca="1" si="845"/>
        <v>0</v>
      </c>
      <c r="AR391" s="65">
        <f t="shared" ca="1" si="846"/>
        <v>0</v>
      </c>
      <c r="AS391" s="65">
        <f t="shared" ca="1" si="847"/>
        <v>0</v>
      </c>
      <c r="AT391" s="65">
        <f t="shared" ca="1" si="848"/>
        <v>0</v>
      </c>
    </row>
    <row r="392" spans="1:46" ht="18" customHeight="1" x14ac:dyDescent="0.25">
      <c r="A392" s="49" t="str">
        <f ca="1">CONCATENATE(B388,"-",B392)</f>
        <v>Millwall-Home-4</v>
      </c>
      <c r="B392" s="12">
        <v>4</v>
      </c>
      <c r="C392" s="41">
        <f ca="1">VLOOKUP($B392,INDIRECT("data!$"&amp;F387&amp;"$3:$CZ$554"),$C387-3*(B386-1)+C$1,FALSE)</f>
        <v>43344</v>
      </c>
      <c r="D392" s="30" t="str">
        <f ca="1">VLOOKUP($B392,INDIRECT("data!$"&amp;F387&amp;"$3:$CZ$554"),$C387-3*(B386-1)+D$1,FALSE)</f>
        <v>Millwall</v>
      </c>
      <c r="E392" s="30" t="str">
        <f ca="1">VLOOKUP($B392,INDIRECT("data!$"&amp;F387&amp;"$3:$CZ$554"),$C387-3*(B386-1)+E$1,FALSE)</f>
        <v>Swansea</v>
      </c>
      <c r="F392" s="29">
        <f ca="1">VLOOKUP($B392,INDIRECT("data!$"&amp;F387&amp;"$3:$CZ$554"),$C387-3*(B386-1)+F$1,FALSE)</f>
        <v>1</v>
      </c>
      <c r="G392" s="29">
        <f ca="1">VLOOKUP($B392,INDIRECT("data!$"&amp;F387&amp;"$3:$CZ$554"),$C387-3*(B386-1)+G$1,FALSE)</f>
        <v>2</v>
      </c>
      <c r="H392" s="15" t="str">
        <f ca="1">VLOOKUP($B392,INDIRECT("data!$"&amp;F387&amp;"$3:$CZ$554"),$C387-3*(B386-1)+H$1,FALSE)</f>
        <v>A</v>
      </c>
      <c r="I392" s="29">
        <f ca="1">VLOOKUP($B392,INDIRECT("data!$"&amp;F387&amp;"$3:$CZ$554"),$C387-3*(B386-1)+I$1,FALSE)</f>
        <v>0</v>
      </c>
      <c r="J392" s="29">
        <f ca="1">VLOOKUP($B392,INDIRECT("data!$"&amp;F387&amp;"$3:$CZ$554"),$C387-3*(B386-1)+J$1,FALSE)</f>
        <v>0</v>
      </c>
      <c r="K392" s="15" t="str">
        <f ca="1">VLOOKUP($B392,INDIRECT("data!$"&amp;F387&amp;"$3:$CZ$554"),$C387-3*(B386-1)+K$1,FALSE)</f>
        <v>D</v>
      </c>
      <c r="L392" s="30" t="str">
        <f ca="1">VLOOKUP($B392,INDIRECT("data!$"&amp;F387&amp;"$3:$CZ$554"),$C387-3*(B386-1)+L$1,FALSE)</f>
        <v>G Scott</v>
      </c>
      <c r="M392" s="45">
        <f ca="1">VLOOKUP($B392,INDIRECT("data!$"&amp;F387&amp;"$3:$CZ$554"),$C387-3*(B386-1)+M$1,FALSE)</f>
        <v>11</v>
      </c>
      <c r="N392" s="45">
        <f ca="1">VLOOKUP($B392,INDIRECT("data!$"&amp;F387&amp;"$3:$CZ$554"),$C387-3*(B386-1)+N$1,FALSE)</f>
        <v>8</v>
      </c>
      <c r="O392" s="45">
        <f ca="1">VLOOKUP($B392,INDIRECT("data!$"&amp;F387&amp;"$3:$CZ$554"),$C387-3*(B386-1)+O$1,FALSE)</f>
        <v>2</v>
      </c>
      <c r="P392" s="45">
        <f ca="1">VLOOKUP($B392,INDIRECT("data!$"&amp;F387&amp;"$3:$CZ$554"),$C387-3*(B386-1)+P$1,FALSE)</f>
        <v>2</v>
      </c>
      <c r="Q392" s="45">
        <f ca="1">VLOOKUP($B392,INDIRECT("data!$"&amp;F387&amp;"$3:$CZ$554"),$C387-3*(B386-1)+Q$1,FALSE)</f>
        <v>12</v>
      </c>
      <c r="R392" s="45">
        <f ca="1">VLOOKUP($B392,INDIRECT("data!$"&amp;F387&amp;"$3:$CZ$554"),$C387-3*(B386-1)+R$1,FALSE)</f>
        <v>8</v>
      </c>
      <c r="S392" s="45">
        <f ca="1">VLOOKUP($B392,INDIRECT("data!$"&amp;F387&amp;"$3:$CZ$554"),$C387-3*(B386-1)+S$1,FALSE)</f>
        <v>5</v>
      </c>
      <c r="T392" s="45">
        <f ca="1">VLOOKUP($B392,INDIRECT("data!$"&amp;F387&amp;"$3:$CZ$554"),$C387-3*(B386-1)+T$1,FALSE)</f>
        <v>3</v>
      </c>
      <c r="U392" s="45">
        <f ca="1">VLOOKUP($B392,INDIRECT("data!$"&amp;F387&amp;"$3:$CZ$554"),$C387-3*(B386-1)+U$1,FALSE)</f>
        <v>1</v>
      </c>
      <c r="V392" s="45">
        <f ca="1">VLOOKUP($B392,INDIRECT("data!$"&amp;F387&amp;"$3:$CZ$554"),$C387-3*(B386-1)+V$1,FALSE)</f>
        <v>1</v>
      </c>
      <c r="W392" s="45">
        <f ca="1">VLOOKUP($B392,INDIRECT("data!$"&amp;F387&amp;"$3:$CZ$554"),$C387-3*(B386-1)+W$1,FALSE)</f>
        <v>0</v>
      </c>
      <c r="X392" s="45">
        <f ca="1">VLOOKUP($B392,INDIRECT("data!$"&amp;F387&amp;"$3:$CZ$554"),$C387-3*(B386-1)+X$1,FALSE)</f>
        <v>1</v>
      </c>
      <c r="Y392" s="47">
        <f ca="1">VLOOKUP($B392,INDIRECT("data!$"&amp;F387&amp;"$3:$CZ$554"),$C387-3*(B386-1)+Y$1,FALSE)</f>
        <v>2.2000000000000002</v>
      </c>
      <c r="Z392" s="47">
        <f ca="1">VLOOKUP($B392,INDIRECT("data!$"&amp;F387&amp;"$3:$CZ$554"),$C387-3*(B386-1)+Z$1,FALSE)</f>
        <v>3.3</v>
      </c>
      <c r="AA392" s="47">
        <f ca="1">VLOOKUP($B392,INDIRECT("data!$"&amp;F387&amp;"$3:$CZ$554"),$C387-3*(B386-1)+AA$1,FALSE)</f>
        <v>3.75</v>
      </c>
      <c r="AB392" s="47">
        <f ca="1">VLOOKUP($B392,INDIRECT("data!$"&amp;F387&amp;"$3:$CZ$554"),$C387-3*(B386-1)+AB$1,FALSE)</f>
        <v>2.21</v>
      </c>
      <c r="AC392" s="47">
        <f ca="1">VLOOKUP($B392,INDIRECT("data!$"&amp;F387&amp;"$3:$CZ$554"),$C387-3*(B386-1)+AC$1,FALSE)</f>
        <v>3.29</v>
      </c>
      <c r="AD392" s="47">
        <f ca="1">VLOOKUP($B392,INDIRECT("data!$"&amp;F387&amp;"$3:$CZ$554"),$C387-3*(B386-1)+AD$1,FALSE)</f>
        <v>3.74</v>
      </c>
      <c r="AE392" s="47">
        <f ca="1">VLOOKUP($B392,INDIRECT("data!$"&amp;F387&amp;"$3:$CZ$554"),$C387-3*(B386-1)+AE$1,FALSE)</f>
        <v>2.13</v>
      </c>
      <c r="AF392" s="47">
        <f ca="1">VLOOKUP($B392,INDIRECT("data!$"&amp;F387&amp;"$3:$CZ$554"),$C387-3*(B386-1)+AF$1,FALSE)</f>
        <v>1.69</v>
      </c>
      <c r="AG392" s="65">
        <f t="shared" ca="1" si="835"/>
        <v>3</v>
      </c>
      <c r="AH392" s="65">
        <f t="shared" ca="1" si="836"/>
        <v>0</v>
      </c>
      <c r="AI392" s="65">
        <f t="shared" ca="1" si="837"/>
        <v>3</v>
      </c>
      <c r="AJ392" s="65">
        <f t="shared" ca="1" si="838"/>
        <v>1</v>
      </c>
      <c r="AK392" s="65">
        <f t="shared" ca="1" si="839"/>
        <v>2</v>
      </c>
      <c r="AL392" s="66" t="str">
        <f t="shared" ca="1" si="840"/>
        <v>A</v>
      </c>
      <c r="AM392" s="66" t="str">
        <f t="shared" ca="1" si="841"/>
        <v>D-A</v>
      </c>
      <c r="AN392" s="65">
        <f t="shared" ca="1" si="842"/>
        <v>1</v>
      </c>
      <c r="AO392" s="65">
        <f t="shared" ca="1" si="843"/>
        <v>0</v>
      </c>
      <c r="AP392" s="65">
        <f t="shared" ca="1" si="844"/>
        <v>0</v>
      </c>
      <c r="AQ392" s="65">
        <f t="shared" ca="1" si="845"/>
        <v>0</v>
      </c>
      <c r="AR392" s="65">
        <f t="shared" ca="1" si="846"/>
        <v>0</v>
      </c>
      <c r="AS392" s="65">
        <f t="shared" ca="1" si="847"/>
        <v>0</v>
      </c>
      <c r="AT392" s="65">
        <f t="shared" ca="1" si="848"/>
        <v>0</v>
      </c>
    </row>
    <row r="393" spans="1:46" ht="18" customHeight="1" x14ac:dyDescent="0.25">
      <c r="A393" s="49" t="str">
        <f ca="1">CONCATENATE(B388,"-",B393)</f>
        <v>Millwall-Home-5</v>
      </c>
      <c r="B393" s="12">
        <v>5</v>
      </c>
      <c r="C393" s="41">
        <f ca="1">VLOOKUP($B393,INDIRECT("data!$"&amp;F387&amp;"$3:$CZ$554"),$C387-3*(B386-1)+C$1,FALSE)</f>
        <v>43330</v>
      </c>
      <c r="D393" s="30" t="str">
        <f ca="1">VLOOKUP($B393,INDIRECT("data!$"&amp;F387&amp;"$3:$CZ$554"),$C387-3*(B386-1)+D$1,FALSE)</f>
        <v>Millwall</v>
      </c>
      <c r="E393" s="30" t="str">
        <f ca="1">VLOOKUP($B393,INDIRECT("data!$"&amp;F387&amp;"$3:$CZ$554"),$C387-3*(B386-1)+E$1,FALSE)</f>
        <v>Derby</v>
      </c>
      <c r="F393" s="29">
        <f ca="1">VLOOKUP($B393,INDIRECT("data!$"&amp;F387&amp;"$3:$CZ$554"),$C387-3*(B386-1)+F$1,FALSE)</f>
        <v>2</v>
      </c>
      <c r="G393" s="29">
        <f ca="1">VLOOKUP($B393,INDIRECT("data!$"&amp;F387&amp;"$3:$CZ$554"),$C387-3*(B386-1)+G$1,FALSE)</f>
        <v>1</v>
      </c>
      <c r="H393" s="15" t="str">
        <f ca="1">VLOOKUP($B393,INDIRECT("data!$"&amp;F387&amp;"$3:$CZ$554"),$C387-3*(B386-1)+H$1,FALSE)</f>
        <v>H</v>
      </c>
      <c r="I393" s="29">
        <f ca="1">VLOOKUP($B393,INDIRECT("data!$"&amp;F387&amp;"$3:$CZ$554"),$C387-3*(B386-1)+I$1,FALSE)</f>
        <v>2</v>
      </c>
      <c r="J393" s="29">
        <f ca="1">VLOOKUP($B393,INDIRECT("data!$"&amp;F387&amp;"$3:$CZ$554"),$C387-3*(B386-1)+J$1,FALSE)</f>
        <v>0</v>
      </c>
      <c r="K393" s="15" t="str">
        <f ca="1">VLOOKUP($B393,INDIRECT("data!$"&amp;F387&amp;"$3:$CZ$554"),$C387-3*(B386-1)+K$1,FALSE)</f>
        <v>H</v>
      </c>
      <c r="L393" s="30" t="str">
        <f ca="1">VLOOKUP($B393,INDIRECT("data!$"&amp;F387&amp;"$3:$CZ$554"),$C387-3*(B386-1)+L$1,FALSE)</f>
        <v>S Martin</v>
      </c>
      <c r="M393" s="45">
        <f ca="1">VLOOKUP($B393,INDIRECT("data!$"&amp;F387&amp;"$3:$CZ$554"),$C387-3*(B386-1)+M$1,FALSE)</f>
        <v>12</v>
      </c>
      <c r="N393" s="45">
        <f ca="1">VLOOKUP($B393,INDIRECT("data!$"&amp;F387&amp;"$3:$CZ$554"),$C387-3*(B386-1)+N$1,FALSE)</f>
        <v>12</v>
      </c>
      <c r="O393" s="45">
        <f ca="1">VLOOKUP($B393,INDIRECT("data!$"&amp;F387&amp;"$3:$CZ$554"),$C387-3*(B386-1)+O$1,FALSE)</f>
        <v>4</v>
      </c>
      <c r="P393" s="45">
        <f ca="1">VLOOKUP($B393,INDIRECT("data!$"&amp;F387&amp;"$3:$CZ$554"),$C387-3*(B386-1)+P$1,FALSE)</f>
        <v>4</v>
      </c>
      <c r="Q393" s="45">
        <f ca="1">VLOOKUP($B393,INDIRECT("data!$"&amp;F387&amp;"$3:$CZ$554"),$C387-3*(B386-1)+Q$1,FALSE)</f>
        <v>15</v>
      </c>
      <c r="R393" s="45">
        <f ca="1">VLOOKUP($B393,INDIRECT("data!$"&amp;F387&amp;"$3:$CZ$554"),$C387-3*(B386-1)+R$1,FALSE)</f>
        <v>10</v>
      </c>
      <c r="S393" s="45">
        <f ca="1">VLOOKUP($B393,INDIRECT("data!$"&amp;F387&amp;"$3:$CZ$554"),$C387-3*(B386-1)+S$1,FALSE)</f>
        <v>4</v>
      </c>
      <c r="T393" s="45">
        <f ca="1">VLOOKUP($B393,INDIRECT("data!$"&amp;F387&amp;"$3:$CZ$554"),$C387-3*(B386-1)+T$1,FALSE)</f>
        <v>10</v>
      </c>
      <c r="U393" s="45">
        <f ca="1">VLOOKUP($B393,INDIRECT("data!$"&amp;F387&amp;"$3:$CZ$554"),$C387-3*(B386-1)+U$1,FALSE)</f>
        <v>1</v>
      </c>
      <c r="V393" s="45">
        <f ca="1">VLOOKUP($B393,INDIRECT("data!$"&amp;F387&amp;"$3:$CZ$554"),$C387-3*(B386-1)+V$1,FALSE)</f>
        <v>1</v>
      </c>
      <c r="W393" s="45">
        <f ca="1">VLOOKUP($B393,INDIRECT("data!$"&amp;F387&amp;"$3:$CZ$554"),$C387-3*(B386-1)+W$1,FALSE)</f>
        <v>0</v>
      </c>
      <c r="X393" s="45">
        <f ca="1">VLOOKUP($B393,INDIRECT("data!$"&amp;F387&amp;"$3:$CZ$554"),$C387-3*(B386-1)+X$1,FALSE)</f>
        <v>0</v>
      </c>
      <c r="Y393" s="47">
        <f ca="1">VLOOKUP($B393,INDIRECT("data!$"&amp;F387&amp;"$3:$CZ$554"),$C387-3*(B386-1)+Y$1,FALSE)</f>
        <v>2.4</v>
      </c>
      <c r="Z393" s="47">
        <f ca="1">VLOOKUP($B393,INDIRECT("data!$"&amp;F387&amp;"$3:$CZ$554"),$C387-3*(B386-1)+Z$1,FALSE)</f>
        <v>3.3</v>
      </c>
      <c r="AA393" s="47">
        <f ca="1">VLOOKUP($B393,INDIRECT("data!$"&amp;F387&amp;"$3:$CZ$554"),$C387-3*(B386-1)+AA$1,FALSE)</f>
        <v>3.3</v>
      </c>
      <c r="AB393" s="47">
        <f ca="1">VLOOKUP($B393,INDIRECT("data!$"&amp;F387&amp;"$3:$CZ$554"),$C387-3*(B386-1)+AB$1,FALSE)</f>
        <v>2.38</v>
      </c>
      <c r="AC393" s="47">
        <f ca="1">VLOOKUP($B393,INDIRECT("data!$"&amp;F387&amp;"$3:$CZ$554"),$C387-3*(B386-1)+AC$1,FALSE)</f>
        <v>3.27</v>
      </c>
      <c r="AD393" s="47">
        <f ca="1">VLOOKUP($B393,INDIRECT("data!$"&amp;F387&amp;"$3:$CZ$554"),$C387-3*(B386-1)+AD$1,FALSE)</f>
        <v>3.34</v>
      </c>
      <c r="AE393" s="47">
        <f ca="1">VLOOKUP($B393,INDIRECT("data!$"&amp;F387&amp;"$3:$CZ$554"),$C387-3*(B386-1)+AE$1,FALSE)</f>
        <v>2.0699999999999998</v>
      </c>
      <c r="AF393" s="47">
        <f ca="1">VLOOKUP($B393,INDIRECT("data!$"&amp;F387&amp;"$3:$CZ$554"),$C387-3*(B386-1)+AF$1,FALSE)</f>
        <v>1.74</v>
      </c>
      <c r="AG393" s="65">
        <f t="shared" ca="1" si="835"/>
        <v>3</v>
      </c>
      <c r="AH393" s="65">
        <f t="shared" ca="1" si="836"/>
        <v>2</v>
      </c>
      <c r="AI393" s="65">
        <f t="shared" ca="1" si="837"/>
        <v>1</v>
      </c>
      <c r="AJ393" s="65">
        <f t="shared" ca="1" si="838"/>
        <v>0</v>
      </c>
      <c r="AK393" s="65">
        <f t="shared" ca="1" si="839"/>
        <v>1</v>
      </c>
      <c r="AL393" s="66" t="str">
        <f t="shared" ca="1" si="840"/>
        <v>A</v>
      </c>
      <c r="AM393" s="66" t="str">
        <f t="shared" ca="1" si="841"/>
        <v>H-H</v>
      </c>
      <c r="AN393" s="65">
        <f t="shared" ca="1" si="842"/>
        <v>1</v>
      </c>
      <c r="AO393" s="65">
        <f t="shared" ca="1" si="843"/>
        <v>1</v>
      </c>
      <c r="AP393" s="65">
        <f t="shared" ca="1" si="844"/>
        <v>0</v>
      </c>
      <c r="AQ393" s="65">
        <f t="shared" ca="1" si="845"/>
        <v>0</v>
      </c>
      <c r="AR393" s="65">
        <f t="shared" ca="1" si="846"/>
        <v>0</v>
      </c>
      <c r="AS393" s="65">
        <f t="shared" ca="1" si="847"/>
        <v>0</v>
      </c>
      <c r="AT393" s="65">
        <f t="shared" ca="1" si="848"/>
        <v>0</v>
      </c>
    </row>
    <row r="394" spans="1:46" ht="18" customHeight="1" x14ac:dyDescent="0.25">
      <c r="A394" s="49" t="str">
        <f ca="1">CONCATENATE(B388,"-",B394)</f>
        <v>Millwall-Home-6</v>
      </c>
      <c r="B394" s="12">
        <v>6</v>
      </c>
      <c r="C394" s="41">
        <f ca="1">VLOOKUP($B394,INDIRECT("data!$"&amp;F387&amp;"$3:$CZ$554"),$C387-3*(B386-1)+C$1,FALSE)</f>
        <v>43316</v>
      </c>
      <c r="D394" s="30" t="str">
        <f ca="1">VLOOKUP($B394,INDIRECT("data!$"&amp;F387&amp;"$3:$CZ$554"),$C387-3*(B386-1)+D$1,FALSE)</f>
        <v>Millwall</v>
      </c>
      <c r="E394" s="30" t="str">
        <f ca="1">VLOOKUP($B394,INDIRECT("data!$"&amp;F387&amp;"$3:$CZ$554"),$C387-3*(B386-1)+E$1,FALSE)</f>
        <v>Middlesbrough</v>
      </c>
      <c r="F394" s="29">
        <f ca="1">VLOOKUP($B394,INDIRECT("data!$"&amp;F387&amp;"$3:$CZ$554"),$C387-3*(B386-1)+F$1,FALSE)</f>
        <v>2</v>
      </c>
      <c r="G394" s="29">
        <f ca="1">VLOOKUP($B394,INDIRECT("data!$"&amp;F387&amp;"$3:$CZ$554"),$C387-3*(B386-1)+G$1,FALSE)</f>
        <v>2</v>
      </c>
      <c r="H394" s="15" t="str">
        <f ca="1">VLOOKUP($B394,INDIRECT("data!$"&amp;F387&amp;"$3:$CZ$554"),$C387-3*(B386-1)+H$1,FALSE)</f>
        <v>D</v>
      </c>
      <c r="I394" s="29">
        <f ca="1">VLOOKUP($B394,INDIRECT("data!$"&amp;F387&amp;"$3:$CZ$554"),$C387-3*(B386-1)+I$1,FALSE)</f>
        <v>2</v>
      </c>
      <c r="J394" s="29">
        <f ca="1">VLOOKUP($B394,INDIRECT("data!$"&amp;F387&amp;"$3:$CZ$554"),$C387-3*(B386-1)+J$1,FALSE)</f>
        <v>0</v>
      </c>
      <c r="K394" s="15" t="str">
        <f ca="1">VLOOKUP($B394,INDIRECT("data!$"&amp;F387&amp;"$3:$CZ$554"),$C387-3*(B386-1)+K$1,FALSE)</f>
        <v>H</v>
      </c>
      <c r="L394" s="30" t="str">
        <f ca="1">VLOOKUP($B394,INDIRECT("data!$"&amp;F387&amp;"$3:$CZ$554"),$C387-3*(B386-1)+L$1,FALSE)</f>
        <v>K Friend</v>
      </c>
      <c r="M394" s="45">
        <f ca="1">VLOOKUP($B394,INDIRECT("data!$"&amp;F387&amp;"$3:$CZ$554"),$C387-3*(B386-1)+M$1,FALSE)</f>
        <v>9</v>
      </c>
      <c r="N394" s="45">
        <f ca="1">VLOOKUP($B394,INDIRECT("data!$"&amp;F387&amp;"$3:$CZ$554"),$C387-3*(B386-1)+N$1,FALSE)</f>
        <v>12</v>
      </c>
      <c r="O394" s="45">
        <f ca="1">VLOOKUP($B394,INDIRECT("data!$"&amp;F387&amp;"$3:$CZ$554"),$C387-3*(B386-1)+O$1,FALSE)</f>
        <v>2</v>
      </c>
      <c r="P394" s="45">
        <f ca="1">VLOOKUP($B394,INDIRECT("data!$"&amp;F387&amp;"$3:$CZ$554"),$C387-3*(B386-1)+P$1,FALSE)</f>
        <v>3</v>
      </c>
      <c r="Q394" s="45">
        <f ca="1">VLOOKUP($B394,INDIRECT("data!$"&amp;F387&amp;"$3:$CZ$554"),$C387-3*(B386-1)+Q$1,FALSE)</f>
        <v>13</v>
      </c>
      <c r="R394" s="45">
        <f ca="1">VLOOKUP($B394,INDIRECT("data!$"&amp;F387&amp;"$3:$CZ$554"),$C387-3*(B386-1)+R$1,FALSE)</f>
        <v>6</v>
      </c>
      <c r="S394" s="45">
        <f ca="1">VLOOKUP($B394,INDIRECT("data!$"&amp;F387&amp;"$3:$CZ$554"),$C387-3*(B386-1)+S$1,FALSE)</f>
        <v>6</v>
      </c>
      <c r="T394" s="45">
        <f ca="1">VLOOKUP($B394,INDIRECT("data!$"&amp;F387&amp;"$3:$CZ$554"),$C387-3*(B386-1)+T$1,FALSE)</f>
        <v>6</v>
      </c>
      <c r="U394" s="45">
        <f ca="1">VLOOKUP($B394,INDIRECT("data!$"&amp;F387&amp;"$3:$CZ$554"),$C387-3*(B386-1)+U$1,FALSE)</f>
        <v>3</v>
      </c>
      <c r="V394" s="45">
        <f ca="1">VLOOKUP($B394,INDIRECT("data!$"&amp;F387&amp;"$3:$CZ$554"),$C387-3*(B386-1)+V$1,FALSE)</f>
        <v>2</v>
      </c>
      <c r="W394" s="45">
        <f ca="1">VLOOKUP($B394,INDIRECT("data!$"&amp;F387&amp;"$3:$CZ$554"),$C387-3*(B386-1)+W$1,FALSE)</f>
        <v>0</v>
      </c>
      <c r="X394" s="45">
        <f ca="1">VLOOKUP($B394,INDIRECT("data!$"&amp;F387&amp;"$3:$CZ$554"),$C387-3*(B386-1)+X$1,FALSE)</f>
        <v>0</v>
      </c>
      <c r="Y394" s="47">
        <f ca="1">VLOOKUP($B394,INDIRECT("data!$"&amp;F387&amp;"$3:$CZ$554"),$C387-3*(B386-1)+Y$1,FALSE)</f>
        <v>2.75</v>
      </c>
      <c r="Z394" s="47">
        <f ca="1">VLOOKUP($B394,INDIRECT("data!$"&amp;F387&amp;"$3:$CZ$554"),$C387-3*(B386-1)+Z$1,FALSE)</f>
        <v>3.2</v>
      </c>
      <c r="AA394" s="47">
        <f ca="1">VLOOKUP($B394,INDIRECT("data!$"&amp;F387&amp;"$3:$CZ$554"),$C387-3*(B386-1)+AA$1,FALSE)</f>
        <v>2.87</v>
      </c>
      <c r="AB394" s="47">
        <f ca="1">VLOOKUP($B394,INDIRECT("data!$"&amp;F387&amp;"$3:$CZ$554"),$C387-3*(B386-1)+AB$1,FALSE)</f>
        <v>2.84</v>
      </c>
      <c r="AC394" s="47">
        <f ca="1">VLOOKUP($B394,INDIRECT("data!$"&amp;F387&amp;"$3:$CZ$554"),$C387-3*(B386-1)+AC$1,FALSE)</f>
        <v>3.1</v>
      </c>
      <c r="AD394" s="47">
        <f ca="1">VLOOKUP($B394,INDIRECT("data!$"&amp;F387&amp;"$3:$CZ$554"),$C387-3*(B386-1)+AD$1,FALSE)</f>
        <v>2.85</v>
      </c>
      <c r="AE394" s="47">
        <f ca="1">VLOOKUP($B394,INDIRECT("data!$"&amp;F387&amp;"$3:$CZ$554"),$C387-3*(B386-1)+AE$1,FALSE)</f>
        <v>2.3199999999999998</v>
      </c>
      <c r="AF394" s="47">
        <f ca="1">VLOOKUP($B394,INDIRECT("data!$"&amp;F387&amp;"$3:$CZ$554"),$C387-3*(B386-1)+AF$1,FALSE)</f>
        <v>1.58</v>
      </c>
      <c r="AG394" s="65">
        <f t="shared" ca="1" si="835"/>
        <v>4</v>
      </c>
      <c r="AH394" s="65">
        <f t="shared" ca="1" si="836"/>
        <v>2</v>
      </c>
      <c r="AI394" s="65">
        <f t="shared" ca="1" si="837"/>
        <v>2</v>
      </c>
      <c r="AJ394" s="65">
        <f t="shared" ca="1" si="838"/>
        <v>0</v>
      </c>
      <c r="AK394" s="65">
        <f t="shared" ca="1" si="839"/>
        <v>2</v>
      </c>
      <c r="AL394" s="66" t="str">
        <f t="shared" ca="1" si="840"/>
        <v>A</v>
      </c>
      <c r="AM394" s="66" t="str">
        <f t="shared" ca="1" si="841"/>
        <v>H-D</v>
      </c>
      <c r="AN394" s="65">
        <f t="shared" ca="1" si="842"/>
        <v>1</v>
      </c>
      <c r="AO394" s="65">
        <f t="shared" ca="1" si="843"/>
        <v>1</v>
      </c>
      <c r="AP394" s="65">
        <f t="shared" ca="1" si="844"/>
        <v>0</v>
      </c>
      <c r="AQ394" s="65">
        <f t="shared" ca="1" si="845"/>
        <v>0</v>
      </c>
      <c r="AR394" s="65">
        <f t="shared" ca="1" si="846"/>
        <v>0</v>
      </c>
      <c r="AS394" s="65">
        <f t="shared" ca="1" si="847"/>
        <v>0</v>
      </c>
      <c r="AT394" s="65">
        <f t="shared" ca="1" si="848"/>
        <v>0</v>
      </c>
    </row>
    <row r="395" spans="1:46" ht="18" customHeight="1" x14ac:dyDescent="0.25">
      <c r="A395" s="49" t="str">
        <f ca="1">CONCATENATE(B388,"-",B395)</f>
        <v>Millwall-Home-7</v>
      </c>
      <c r="B395" s="12">
        <v>7</v>
      </c>
      <c r="C395" s="41" t="e">
        <f ca="1">VLOOKUP($B395,INDIRECT("data!$"&amp;F387&amp;"$3:$CZ$554"),$C387-3*(B386-1)+C$1,FALSE)</f>
        <v>#N/A</v>
      </c>
      <c r="D395" s="30" t="e">
        <f ca="1">VLOOKUP($B395,INDIRECT("data!$"&amp;F387&amp;"$3:$CZ$554"),$C387-3*(B386-1)+D$1,FALSE)</f>
        <v>#N/A</v>
      </c>
      <c r="E395" s="30" t="e">
        <f ca="1">VLOOKUP($B395,INDIRECT("data!$"&amp;F387&amp;"$3:$CZ$554"),$C387-3*(B386-1)+E$1,FALSE)</f>
        <v>#N/A</v>
      </c>
      <c r="F395" s="29" t="e">
        <f ca="1">VLOOKUP($B395,INDIRECT("data!$"&amp;F387&amp;"$3:$CZ$554"),$C387-3*(B386-1)+F$1,FALSE)</f>
        <v>#N/A</v>
      </c>
      <c r="G395" s="29" t="e">
        <f ca="1">VLOOKUP($B395,INDIRECT("data!$"&amp;F387&amp;"$3:$CZ$554"),$C387-3*(B386-1)+G$1,FALSE)</f>
        <v>#N/A</v>
      </c>
      <c r="H395" s="15" t="e">
        <f ca="1">VLOOKUP($B395,INDIRECT("data!$"&amp;F387&amp;"$3:$CZ$554"),$C387-3*(B386-1)+H$1,FALSE)</f>
        <v>#N/A</v>
      </c>
      <c r="I395" s="29" t="e">
        <f ca="1">VLOOKUP($B395,INDIRECT("data!$"&amp;F387&amp;"$3:$CZ$554"),$C387-3*(B386-1)+I$1,FALSE)</f>
        <v>#N/A</v>
      </c>
      <c r="J395" s="29" t="e">
        <f ca="1">VLOOKUP($B395,INDIRECT("data!$"&amp;F387&amp;"$3:$CZ$554"),$C387-3*(B386-1)+J$1,FALSE)</f>
        <v>#N/A</v>
      </c>
      <c r="K395" s="15" t="e">
        <f ca="1">VLOOKUP($B395,INDIRECT("data!$"&amp;F387&amp;"$3:$CZ$554"),$C387-3*(B386-1)+K$1,FALSE)</f>
        <v>#N/A</v>
      </c>
      <c r="L395" s="30" t="e">
        <f ca="1">VLOOKUP($B395,INDIRECT("data!$"&amp;F387&amp;"$3:$CZ$554"),$C387-3*(B386-1)+L$1,FALSE)</f>
        <v>#N/A</v>
      </c>
      <c r="M395" s="45" t="e">
        <f ca="1">VLOOKUP($B395,INDIRECT("data!$"&amp;F387&amp;"$3:$CZ$554"),$C387-3*(B386-1)+M$1,FALSE)</f>
        <v>#N/A</v>
      </c>
      <c r="N395" s="45" t="e">
        <f ca="1">VLOOKUP($B395,INDIRECT("data!$"&amp;F387&amp;"$3:$CZ$554"),$C387-3*(B386-1)+N$1,FALSE)</f>
        <v>#N/A</v>
      </c>
      <c r="O395" s="45" t="e">
        <f ca="1">VLOOKUP($B395,INDIRECT("data!$"&amp;F387&amp;"$3:$CZ$554"),$C387-3*(B386-1)+O$1,FALSE)</f>
        <v>#N/A</v>
      </c>
      <c r="P395" s="45" t="e">
        <f ca="1">VLOOKUP($B395,INDIRECT("data!$"&amp;F387&amp;"$3:$CZ$554"),$C387-3*(B386-1)+P$1,FALSE)</f>
        <v>#N/A</v>
      </c>
      <c r="Q395" s="45" t="e">
        <f ca="1">VLOOKUP($B395,INDIRECT("data!$"&amp;F387&amp;"$3:$CZ$554"),$C387-3*(B386-1)+Q$1,FALSE)</f>
        <v>#N/A</v>
      </c>
      <c r="R395" s="45" t="e">
        <f ca="1">VLOOKUP($B395,INDIRECT("data!$"&amp;F387&amp;"$3:$CZ$554"),$C387-3*(B386-1)+R$1,FALSE)</f>
        <v>#N/A</v>
      </c>
      <c r="S395" s="45" t="e">
        <f ca="1">VLOOKUP($B395,INDIRECT("data!$"&amp;F387&amp;"$3:$CZ$554"),$C387-3*(B386-1)+S$1,FALSE)</f>
        <v>#N/A</v>
      </c>
      <c r="T395" s="45" t="e">
        <f ca="1">VLOOKUP($B395,INDIRECT("data!$"&amp;F387&amp;"$3:$CZ$554"),$C387-3*(B386-1)+T$1,FALSE)</f>
        <v>#N/A</v>
      </c>
      <c r="U395" s="45" t="e">
        <f ca="1">VLOOKUP($B395,INDIRECT("data!$"&amp;F387&amp;"$3:$CZ$554"),$C387-3*(B386-1)+U$1,FALSE)</f>
        <v>#N/A</v>
      </c>
      <c r="V395" s="45" t="e">
        <f ca="1">VLOOKUP($B395,INDIRECT("data!$"&amp;F387&amp;"$3:$CZ$554"),$C387-3*(B386-1)+V$1,FALSE)</f>
        <v>#N/A</v>
      </c>
      <c r="W395" s="45" t="e">
        <f ca="1">VLOOKUP($B395,INDIRECT("data!$"&amp;F387&amp;"$3:$CZ$554"),$C387-3*(B386-1)+W$1,FALSE)</f>
        <v>#N/A</v>
      </c>
      <c r="X395" s="45" t="e">
        <f ca="1">VLOOKUP($B395,INDIRECT("data!$"&amp;F387&amp;"$3:$CZ$554"),$C387-3*(B386-1)+X$1,FALSE)</f>
        <v>#N/A</v>
      </c>
      <c r="Y395" s="47" t="e">
        <f ca="1">VLOOKUP($B395,INDIRECT("data!$"&amp;F387&amp;"$3:$CZ$554"),$C387-3*(B386-1)+Y$1,FALSE)</f>
        <v>#N/A</v>
      </c>
      <c r="Z395" s="47" t="e">
        <f ca="1">VLOOKUP($B395,INDIRECT("data!$"&amp;F387&amp;"$3:$CZ$554"),$C387-3*(B386-1)+Z$1,FALSE)</f>
        <v>#N/A</v>
      </c>
      <c r="AA395" s="47" t="e">
        <f ca="1">VLOOKUP($B395,INDIRECT("data!$"&amp;F387&amp;"$3:$CZ$554"),$C387-3*(B386-1)+AA$1,FALSE)</f>
        <v>#N/A</v>
      </c>
      <c r="AB395" s="47" t="e">
        <f ca="1">VLOOKUP($B395,INDIRECT("data!$"&amp;F387&amp;"$3:$CZ$554"),$C387-3*(B386-1)+AB$1,FALSE)</f>
        <v>#N/A</v>
      </c>
      <c r="AC395" s="47" t="e">
        <f ca="1">VLOOKUP($B395,INDIRECT("data!$"&amp;F387&amp;"$3:$CZ$554"),$C387-3*(B386-1)+AC$1,FALSE)</f>
        <v>#N/A</v>
      </c>
      <c r="AD395" s="47" t="e">
        <f ca="1">VLOOKUP($B395,INDIRECT("data!$"&amp;F387&amp;"$3:$CZ$554"),$C387-3*(B386-1)+AD$1,FALSE)</f>
        <v>#N/A</v>
      </c>
      <c r="AE395" s="47" t="e">
        <f ca="1">VLOOKUP($B395,INDIRECT("data!$"&amp;F387&amp;"$3:$CZ$554"),$C387-3*(B386-1)+AE$1,FALSE)</f>
        <v>#N/A</v>
      </c>
      <c r="AF395" s="47" t="e">
        <f ca="1">VLOOKUP($B395,INDIRECT("data!$"&amp;F387&amp;"$3:$CZ$554"),$C387-3*(B386-1)+AF$1,FALSE)</f>
        <v>#N/A</v>
      </c>
      <c r="AG395" s="65" t="e">
        <f t="shared" ca="1" si="835"/>
        <v>#N/A</v>
      </c>
      <c r="AH395" s="65" t="e">
        <f t="shared" ca="1" si="836"/>
        <v>#N/A</v>
      </c>
      <c r="AI395" s="65" t="e">
        <f t="shared" ca="1" si="837"/>
        <v>#N/A</v>
      </c>
      <c r="AJ395" s="65" t="e">
        <f t="shared" ca="1" si="838"/>
        <v>#N/A</v>
      </c>
      <c r="AK395" s="65" t="e">
        <f t="shared" ca="1" si="839"/>
        <v>#N/A</v>
      </c>
      <c r="AL395" s="66" t="e">
        <f t="shared" ca="1" si="840"/>
        <v>#N/A</v>
      </c>
      <c r="AM395" s="66" t="e">
        <f t="shared" ca="1" si="841"/>
        <v>#N/A</v>
      </c>
      <c r="AN395" s="65" t="e">
        <f t="shared" ca="1" si="842"/>
        <v>#N/A</v>
      </c>
      <c r="AO395" s="65" t="e">
        <f t="shared" ca="1" si="843"/>
        <v>#N/A</v>
      </c>
      <c r="AP395" s="65" t="e">
        <f t="shared" ca="1" si="844"/>
        <v>#N/A</v>
      </c>
      <c r="AQ395" s="65" t="e">
        <f t="shared" ca="1" si="845"/>
        <v>#N/A</v>
      </c>
      <c r="AR395" s="65" t="e">
        <f t="shared" ca="1" si="846"/>
        <v>#N/A</v>
      </c>
      <c r="AS395" s="65" t="e">
        <f t="shared" ca="1" si="847"/>
        <v>#N/A</v>
      </c>
      <c r="AT395" s="65" t="e">
        <f t="shared" ca="1" si="848"/>
        <v>#N/A</v>
      </c>
    </row>
    <row r="396" spans="1:46" ht="18" customHeight="1" x14ac:dyDescent="0.25">
      <c r="A396" s="49" t="str">
        <f ca="1">CONCATENATE(B388,"-",B396)</f>
        <v>Millwall-Home-8</v>
      </c>
      <c r="B396" s="12">
        <v>8</v>
      </c>
      <c r="C396" s="41" t="e">
        <f ca="1">VLOOKUP($B396,INDIRECT("data!$"&amp;F387&amp;"$3:$CZ$554"),$C387-3*(B386-1)+C$1,FALSE)</f>
        <v>#N/A</v>
      </c>
      <c r="D396" s="30" t="e">
        <f ca="1">VLOOKUP($B396,INDIRECT("data!$"&amp;F387&amp;"$3:$CZ$554"),$C387-3*(B386-1)+D$1,FALSE)</f>
        <v>#N/A</v>
      </c>
      <c r="E396" s="30" t="e">
        <f ca="1">VLOOKUP($B396,INDIRECT("data!$"&amp;F387&amp;"$3:$CZ$554"),$C387-3*(B386-1)+E$1,FALSE)</f>
        <v>#N/A</v>
      </c>
      <c r="F396" s="29" t="e">
        <f ca="1">VLOOKUP($B396,INDIRECT("data!$"&amp;F387&amp;"$3:$CZ$554"),$C387-3*(B386-1)+F$1,FALSE)</f>
        <v>#N/A</v>
      </c>
      <c r="G396" s="29" t="e">
        <f ca="1">VLOOKUP($B396,INDIRECT("data!$"&amp;F387&amp;"$3:$CZ$554"),$C387-3*(B386-1)+G$1,FALSE)</f>
        <v>#N/A</v>
      </c>
      <c r="H396" s="15" t="e">
        <f ca="1">VLOOKUP($B396,INDIRECT("data!$"&amp;F387&amp;"$3:$CZ$554"),$C387-3*(B386-1)+H$1,FALSE)</f>
        <v>#N/A</v>
      </c>
      <c r="I396" s="29" t="e">
        <f ca="1">VLOOKUP($B396,INDIRECT("data!$"&amp;F387&amp;"$3:$CZ$554"),$C387-3*(B386-1)+I$1,FALSE)</f>
        <v>#N/A</v>
      </c>
      <c r="J396" s="29" t="e">
        <f ca="1">VLOOKUP($B396,INDIRECT("data!$"&amp;F387&amp;"$3:$CZ$554"),$C387-3*(B386-1)+J$1,FALSE)</f>
        <v>#N/A</v>
      </c>
      <c r="K396" s="15" t="e">
        <f ca="1">VLOOKUP($B396,INDIRECT("data!$"&amp;F387&amp;"$3:$CZ$554"),$C387-3*(B386-1)+K$1,FALSE)</f>
        <v>#N/A</v>
      </c>
      <c r="L396" s="30" t="e">
        <f ca="1">VLOOKUP($B396,INDIRECT("data!$"&amp;F387&amp;"$3:$CZ$554"),$C387-3*(B386-1)+L$1,FALSE)</f>
        <v>#N/A</v>
      </c>
      <c r="M396" s="45" t="e">
        <f ca="1">VLOOKUP($B396,INDIRECT("data!$"&amp;F387&amp;"$3:$CZ$554"),$C387-3*(B386-1)+M$1,FALSE)</f>
        <v>#N/A</v>
      </c>
      <c r="N396" s="45" t="e">
        <f ca="1">VLOOKUP($B396,INDIRECT("data!$"&amp;F387&amp;"$3:$CZ$554"),$C387-3*(B386-1)+N$1,FALSE)</f>
        <v>#N/A</v>
      </c>
      <c r="O396" s="45" t="e">
        <f ca="1">VLOOKUP($B396,INDIRECT("data!$"&amp;F387&amp;"$3:$CZ$554"),$C387-3*(B386-1)+O$1,FALSE)</f>
        <v>#N/A</v>
      </c>
      <c r="P396" s="45" t="e">
        <f ca="1">VLOOKUP($B396,INDIRECT("data!$"&amp;F387&amp;"$3:$CZ$554"),$C387-3*(B386-1)+P$1,FALSE)</f>
        <v>#N/A</v>
      </c>
      <c r="Q396" s="45" t="e">
        <f ca="1">VLOOKUP($B396,INDIRECT("data!$"&amp;F387&amp;"$3:$CZ$554"),$C387-3*(B386-1)+Q$1,FALSE)</f>
        <v>#N/A</v>
      </c>
      <c r="R396" s="45" t="e">
        <f ca="1">VLOOKUP($B396,INDIRECT("data!$"&amp;F387&amp;"$3:$CZ$554"),$C387-3*(B386-1)+R$1,FALSE)</f>
        <v>#N/A</v>
      </c>
      <c r="S396" s="45" t="e">
        <f ca="1">VLOOKUP($B396,INDIRECT("data!$"&amp;F387&amp;"$3:$CZ$554"),$C387-3*(B386-1)+S$1,FALSE)</f>
        <v>#N/A</v>
      </c>
      <c r="T396" s="45" t="e">
        <f ca="1">VLOOKUP($B396,INDIRECT("data!$"&amp;F387&amp;"$3:$CZ$554"),$C387-3*(B386-1)+T$1,FALSE)</f>
        <v>#N/A</v>
      </c>
      <c r="U396" s="45" t="e">
        <f ca="1">VLOOKUP($B396,INDIRECT("data!$"&amp;F387&amp;"$3:$CZ$554"),$C387-3*(B386-1)+U$1,FALSE)</f>
        <v>#N/A</v>
      </c>
      <c r="V396" s="45" t="e">
        <f ca="1">VLOOKUP($B396,INDIRECT("data!$"&amp;F387&amp;"$3:$CZ$554"),$C387-3*(B386-1)+V$1,FALSE)</f>
        <v>#N/A</v>
      </c>
      <c r="W396" s="45" t="e">
        <f ca="1">VLOOKUP($B396,INDIRECT("data!$"&amp;F387&amp;"$3:$CZ$554"),$C387-3*(B386-1)+W$1,FALSE)</f>
        <v>#N/A</v>
      </c>
      <c r="X396" s="45" t="e">
        <f ca="1">VLOOKUP($B396,INDIRECT("data!$"&amp;F387&amp;"$3:$CZ$554"),$C387-3*(B386-1)+X$1,FALSE)</f>
        <v>#N/A</v>
      </c>
      <c r="Y396" s="47" t="e">
        <f ca="1">VLOOKUP($B396,INDIRECT("data!$"&amp;F387&amp;"$3:$CZ$554"),$C387-3*(B386-1)+Y$1,FALSE)</f>
        <v>#N/A</v>
      </c>
      <c r="Z396" s="47" t="e">
        <f ca="1">VLOOKUP($B396,INDIRECT("data!$"&amp;F387&amp;"$3:$CZ$554"),$C387-3*(B386-1)+Z$1,FALSE)</f>
        <v>#N/A</v>
      </c>
      <c r="AA396" s="47" t="e">
        <f ca="1">VLOOKUP($B396,INDIRECT("data!$"&amp;F387&amp;"$3:$CZ$554"),$C387-3*(B386-1)+AA$1,FALSE)</f>
        <v>#N/A</v>
      </c>
      <c r="AB396" s="47" t="e">
        <f ca="1">VLOOKUP($B396,INDIRECT("data!$"&amp;F387&amp;"$3:$CZ$554"),$C387-3*(B386-1)+AB$1,FALSE)</f>
        <v>#N/A</v>
      </c>
      <c r="AC396" s="47" t="e">
        <f ca="1">VLOOKUP($B396,INDIRECT("data!$"&amp;F387&amp;"$3:$CZ$554"),$C387-3*(B386-1)+AC$1,FALSE)</f>
        <v>#N/A</v>
      </c>
      <c r="AD396" s="47" t="e">
        <f ca="1">VLOOKUP($B396,INDIRECT("data!$"&amp;F387&amp;"$3:$CZ$554"),$C387-3*(B386-1)+AD$1,FALSE)</f>
        <v>#N/A</v>
      </c>
      <c r="AE396" s="47" t="e">
        <f ca="1">VLOOKUP($B396,INDIRECT("data!$"&amp;F387&amp;"$3:$CZ$554"),$C387-3*(B386-1)+AE$1,FALSE)</f>
        <v>#N/A</v>
      </c>
      <c r="AF396" s="47" t="e">
        <f ca="1">VLOOKUP($B396,INDIRECT("data!$"&amp;F387&amp;"$3:$CZ$554"),$C387-3*(B386-1)+AF$1,FALSE)</f>
        <v>#N/A</v>
      </c>
      <c r="AG396" s="65" t="e">
        <f t="shared" ca="1" si="835"/>
        <v>#N/A</v>
      </c>
      <c r="AH396" s="65" t="e">
        <f t="shared" ca="1" si="836"/>
        <v>#N/A</v>
      </c>
      <c r="AI396" s="65" t="e">
        <f t="shared" ca="1" si="837"/>
        <v>#N/A</v>
      </c>
      <c r="AJ396" s="65" t="e">
        <f t="shared" ca="1" si="838"/>
        <v>#N/A</v>
      </c>
      <c r="AK396" s="65" t="e">
        <f t="shared" ca="1" si="839"/>
        <v>#N/A</v>
      </c>
      <c r="AL396" s="66" t="e">
        <f t="shared" ca="1" si="840"/>
        <v>#N/A</v>
      </c>
      <c r="AM396" s="66" t="e">
        <f t="shared" ca="1" si="841"/>
        <v>#N/A</v>
      </c>
      <c r="AN396" s="65" t="e">
        <f t="shared" ca="1" si="842"/>
        <v>#N/A</v>
      </c>
      <c r="AO396" s="65" t="e">
        <f t="shared" ca="1" si="843"/>
        <v>#N/A</v>
      </c>
      <c r="AP396" s="65" t="e">
        <f t="shared" ca="1" si="844"/>
        <v>#N/A</v>
      </c>
      <c r="AQ396" s="65" t="e">
        <f t="shared" ca="1" si="845"/>
        <v>#N/A</v>
      </c>
      <c r="AR396" s="65" t="e">
        <f t="shared" ca="1" si="846"/>
        <v>#N/A</v>
      </c>
      <c r="AS396" s="65" t="e">
        <f t="shared" ca="1" si="847"/>
        <v>#N/A</v>
      </c>
      <c r="AT396" s="65" t="e">
        <f t="shared" ca="1" si="848"/>
        <v>#N/A</v>
      </c>
    </row>
    <row r="397" spans="1:46" ht="18" customHeight="1" x14ac:dyDescent="0.25">
      <c r="A397" s="50"/>
      <c r="B397" s="42" t="s">
        <v>23</v>
      </c>
      <c r="C397" s="43"/>
      <c r="D397" s="44"/>
      <c r="E397" s="44"/>
      <c r="F397" s="46" t="e">
        <f ca="1">SUM(F389:F396)</f>
        <v>#N/A</v>
      </c>
      <c r="G397" s="46" t="e">
        <f ca="1">SUM(G389:G396)</f>
        <v>#N/A</v>
      </c>
      <c r="H397" s="42"/>
      <c r="I397" s="46" t="e">
        <f t="shared" ref="I397:J397" ca="1" si="849">SUM(I389:I396)</f>
        <v>#N/A</v>
      </c>
      <c r="J397" s="46" t="e">
        <f t="shared" ca="1" si="849"/>
        <v>#N/A</v>
      </c>
      <c r="K397" s="42"/>
      <c r="L397" s="44"/>
      <c r="M397" s="46" t="e">
        <f t="shared" ref="M397:X397" ca="1" si="850">SUM(M389:M396)</f>
        <v>#N/A</v>
      </c>
      <c r="N397" s="46" t="e">
        <f t="shared" ca="1" si="850"/>
        <v>#N/A</v>
      </c>
      <c r="O397" s="46" t="e">
        <f t="shared" ca="1" si="850"/>
        <v>#N/A</v>
      </c>
      <c r="P397" s="46" t="e">
        <f t="shared" ca="1" si="850"/>
        <v>#N/A</v>
      </c>
      <c r="Q397" s="46" t="e">
        <f t="shared" ca="1" si="850"/>
        <v>#N/A</v>
      </c>
      <c r="R397" s="46" t="e">
        <f t="shared" ca="1" si="850"/>
        <v>#N/A</v>
      </c>
      <c r="S397" s="46" t="e">
        <f t="shared" ca="1" si="850"/>
        <v>#N/A</v>
      </c>
      <c r="T397" s="46" t="e">
        <f t="shared" ca="1" si="850"/>
        <v>#N/A</v>
      </c>
      <c r="U397" s="46" t="e">
        <f t="shared" ca="1" si="850"/>
        <v>#N/A</v>
      </c>
      <c r="V397" s="46" t="e">
        <f t="shared" ca="1" si="850"/>
        <v>#N/A</v>
      </c>
      <c r="W397" s="46" t="e">
        <f t="shared" ca="1" si="850"/>
        <v>#N/A</v>
      </c>
      <c r="X397" s="46" t="e">
        <f t="shared" ca="1" si="850"/>
        <v>#N/A</v>
      </c>
      <c r="Y397" s="48"/>
      <c r="Z397" s="48"/>
      <c r="AA397" s="48"/>
      <c r="AB397" s="48"/>
      <c r="AC397" s="48"/>
      <c r="AD397" s="48"/>
      <c r="AE397" s="48"/>
      <c r="AF397" s="48"/>
    </row>
    <row r="398" spans="1:46" ht="18" customHeight="1" x14ac:dyDescent="0.25">
      <c r="A398" s="50"/>
      <c r="B398" s="37" t="str">
        <f ca="1">CONCATENATE(B387,"-Away")</f>
        <v>Millwall-Away</v>
      </c>
      <c r="C398" s="40" t="s">
        <v>22</v>
      </c>
      <c r="D398" s="13" t="s">
        <v>50</v>
      </c>
      <c r="E398" s="13" t="s">
        <v>51</v>
      </c>
      <c r="F398" s="13" t="s">
        <v>3</v>
      </c>
      <c r="G398" s="13" t="s">
        <v>4</v>
      </c>
      <c r="H398" s="13" t="s">
        <v>6</v>
      </c>
      <c r="I398" s="13" t="s">
        <v>1</v>
      </c>
      <c r="J398" s="13" t="s">
        <v>2</v>
      </c>
      <c r="K398" s="13" t="s">
        <v>5</v>
      </c>
      <c r="L398" s="13" t="s">
        <v>52</v>
      </c>
      <c r="M398" s="13" t="s">
        <v>53</v>
      </c>
      <c r="N398" s="13" t="s">
        <v>54</v>
      </c>
      <c r="O398" s="13" t="s">
        <v>55</v>
      </c>
      <c r="P398" s="13" t="s">
        <v>56</v>
      </c>
      <c r="Q398" s="13" t="s">
        <v>57</v>
      </c>
      <c r="R398" s="13" t="s">
        <v>58</v>
      </c>
      <c r="S398" s="13" t="s">
        <v>59</v>
      </c>
      <c r="T398" s="13" t="s">
        <v>60</v>
      </c>
      <c r="U398" s="13" t="s">
        <v>61</v>
      </c>
      <c r="V398" s="13" t="s">
        <v>62</v>
      </c>
      <c r="W398" s="13" t="s">
        <v>63</v>
      </c>
      <c r="X398" s="13" t="s">
        <v>64</v>
      </c>
      <c r="Y398" s="13" t="s">
        <v>65</v>
      </c>
      <c r="Z398" s="13" t="s">
        <v>66</v>
      </c>
      <c r="AA398" s="13" t="s">
        <v>67</v>
      </c>
      <c r="AB398" s="13" t="s">
        <v>68</v>
      </c>
      <c r="AC398" s="13" t="s">
        <v>69</v>
      </c>
      <c r="AD398" s="13" t="s">
        <v>70</v>
      </c>
      <c r="AE398" s="13" t="s">
        <v>71</v>
      </c>
      <c r="AF398" s="13" t="s">
        <v>72</v>
      </c>
      <c r="AG398" s="62" t="s">
        <v>140</v>
      </c>
      <c r="AH398" s="62" t="s">
        <v>141</v>
      </c>
      <c r="AI398" s="62" t="s">
        <v>142</v>
      </c>
      <c r="AJ398" s="62" t="s">
        <v>143</v>
      </c>
      <c r="AK398" s="62" t="s">
        <v>144</v>
      </c>
      <c r="AL398" s="63" t="s">
        <v>145</v>
      </c>
      <c r="AM398" s="63" t="s">
        <v>146</v>
      </c>
      <c r="AN398" s="62" t="s">
        <v>147</v>
      </c>
      <c r="AO398" s="64" t="s">
        <v>150</v>
      </c>
      <c r="AP398" s="64" t="s">
        <v>151</v>
      </c>
      <c r="AQ398" s="62" t="s">
        <v>148</v>
      </c>
      <c r="AR398" s="62" t="s">
        <v>149</v>
      </c>
      <c r="AS398" s="62" t="s">
        <v>152</v>
      </c>
      <c r="AT398" s="62" t="s">
        <v>153</v>
      </c>
    </row>
    <row r="399" spans="1:46" ht="18" customHeight="1" x14ac:dyDescent="0.25">
      <c r="A399" s="49" t="str">
        <f ca="1">CONCATENATE(B398,"-",B399)</f>
        <v>Millwall-Away-1</v>
      </c>
      <c r="B399" s="37">
        <v>1</v>
      </c>
      <c r="C399" s="41">
        <f ca="1">VLOOKUP($B399,INDIRECT("data!$"&amp;G387&amp;"$3:$CZ$554"),$D387-3*(B386-1)+C$1,FALSE)</f>
        <v>43376</v>
      </c>
      <c r="D399" s="30" t="str">
        <f ca="1">VLOOKUP($B399,INDIRECT("data!$"&amp;G387&amp;"$3:$CZ$554"),$D387-3*(B386-1)+D$1,FALSE)</f>
        <v>Nott'm Forest</v>
      </c>
      <c r="E399" s="30" t="str">
        <f ca="1">VLOOKUP($B399,INDIRECT("data!$"&amp;G387&amp;"$3:$CZ$554"),$D387-3*(B386-1)+E$1,FALSE)</f>
        <v>Millwall</v>
      </c>
      <c r="F399" s="29">
        <f ca="1">VLOOKUP($B399,INDIRECT("data!$"&amp;G387&amp;"$3:$CZ$554"),$D387-3*(B386-1)+F$1,FALSE)</f>
        <v>2</v>
      </c>
      <c r="G399" s="29">
        <f ca="1">VLOOKUP($B399,INDIRECT("data!$"&amp;G387&amp;"$3:$CZ$554"),$D387-3*(B386-1)+G$1,FALSE)</f>
        <v>2</v>
      </c>
      <c r="H399" s="15" t="str">
        <f ca="1">VLOOKUP($B399,INDIRECT("data!$"&amp;G387&amp;"$3:$CZ$554"),$D387-3*(B386-1)+H$1,FALSE)</f>
        <v>D</v>
      </c>
      <c r="I399" s="29">
        <f ca="1">VLOOKUP($B399,INDIRECT("data!$"&amp;G387&amp;"$3:$CZ$554"),$D387-3*(B386-1)+I$1,FALSE)</f>
        <v>1</v>
      </c>
      <c r="J399" s="29">
        <f ca="1">VLOOKUP($B399,INDIRECT("data!$"&amp;G387&amp;"$3:$CZ$554"),$D387-3*(B386-1)+J$1,FALSE)</f>
        <v>0</v>
      </c>
      <c r="K399" s="15" t="str">
        <f ca="1">VLOOKUP($B399,INDIRECT("data!$"&amp;G387&amp;"$3:$CZ$554"),$D387-3*(B386-1)+K$1,FALSE)</f>
        <v>H</v>
      </c>
      <c r="L399" s="30" t="str">
        <f ca="1">VLOOKUP($B399,INDIRECT("data!$"&amp;G387&amp;"$3:$CZ$554"),$D387-3*(B386-1)+L$1,FALSE)</f>
        <v>J Moss</v>
      </c>
      <c r="M399" s="45">
        <f ca="1">VLOOKUP($B399,INDIRECT("data!$"&amp;G387&amp;"$3:$CZ$554"),$D387-3*(B386-1)+M$1,FALSE)</f>
        <v>7</v>
      </c>
      <c r="N399" s="45">
        <f ca="1">VLOOKUP($B399,INDIRECT("data!$"&amp;G387&amp;"$3:$CZ$554"),$D387-3*(B386-1)+N$1,FALSE)</f>
        <v>20</v>
      </c>
      <c r="O399" s="45">
        <f ca="1">VLOOKUP($B399,INDIRECT("data!$"&amp;G387&amp;"$3:$CZ$554"),$D387-3*(B386-1)+O$1,FALSE)</f>
        <v>2</v>
      </c>
      <c r="P399" s="45">
        <f ca="1">VLOOKUP($B399,INDIRECT("data!$"&amp;G387&amp;"$3:$CZ$554"),$D387-3*(B386-1)+P$1,FALSE)</f>
        <v>10</v>
      </c>
      <c r="Q399" s="45">
        <f ca="1">VLOOKUP($B399,INDIRECT("data!$"&amp;G387&amp;"$3:$CZ$554"),$D387-3*(B386-1)+Q$1,FALSE)</f>
        <v>16</v>
      </c>
      <c r="R399" s="45">
        <f ca="1">VLOOKUP($B399,INDIRECT("data!$"&amp;G387&amp;"$3:$CZ$554"),$D387-3*(B386-1)+R$1,FALSE)</f>
        <v>11</v>
      </c>
      <c r="S399" s="45">
        <f ca="1">VLOOKUP($B399,INDIRECT("data!$"&amp;G387&amp;"$3:$CZ$554"),$D387-3*(B386-1)+S$1,FALSE)</f>
        <v>2</v>
      </c>
      <c r="T399" s="45">
        <f ca="1">VLOOKUP($B399,INDIRECT("data!$"&amp;G387&amp;"$3:$CZ$554"),$D387-3*(B386-1)+T$1,FALSE)</f>
        <v>7</v>
      </c>
      <c r="U399" s="45">
        <f ca="1">VLOOKUP($B399,INDIRECT("data!$"&amp;G387&amp;"$3:$CZ$554"),$D387-3*(B386-1)+U$1,FALSE)</f>
        <v>1</v>
      </c>
      <c r="V399" s="45">
        <f ca="1">VLOOKUP($B399,INDIRECT("data!$"&amp;G387&amp;"$3:$CZ$554"),$D387-3*(B386-1)+V$1,FALSE)</f>
        <v>2</v>
      </c>
      <c r="W399" s="45">
        <f ca="1">VLOOKUP($B399,INDIRECT("data!$"&amp;G387&amp;"$3:$CZ$554"),$D387-3*(B386-1)+W$1,FALSE)</f>
        <v>0</v>
      </c>
      <c r="X399" s="45">
        <f ca="1">VLOOKUP($B399,INDIRECT("data!$"&amp;G387&amp;"$3:$CZ$554"),$D387-3*(B386-1)+X$1,FALSE)</f>
        <v>0</v>
      </c>
      <c r="Y399" s="47">
        <f ca="1">VLOOKUP($B399,INDIRECT("data!$"&amp;G387&amp;"$3:$CZ$554"),$D387-3*(B386-1)+Y$1,FALSE)</f>
        <v>1.95</v>
      </c>
      <c r="Z399" s="47">
        <f ca="1">VLOOKUP($B399,INDIRECT("data!$"&amp;G387&amp;"$3:$CZ$554"),$D387-3*(B386-1)+Z$1,FALSE)</f>
        <v>3.5</v>
      </c>
      <c r="AA399" s="47">
        <f ca="1">VLOOKUP($B399,INDIRECT("data!$"&amp;G387&amp;"$3:$CZ$554"),$D387-3*(B386-1)+AA$1,FALSE)</f>
        <v>4.33</v>
      </c>
      <c r="AB399" s="47">
        <f ca="1">VLOOKUP($B399,INDIRECT("data!$"&amp;G387&amp;"$3:$CZ$554"),$D387-3*(B386-1)+AB$1,FALSE)</f>
        <v>1.93</v>
      </c>
      <c r="AC399" s="47">
        <f ca="1">VLOOKUP($B399,INDIRECT("data!$"&amp;G387&amp;"$3:$CZ$554"),$D387-3*(B386-1)+AC$1,FALSE)</f>
        <v>3.57</v>
      </c>
      <c r="AD399" s="47">
        <f ca="1">VLOOKUP($B399,INDIRECT("data!$"&amp;G387&amp;"$3:$CZ$554"),$D387-3*(B386-1)+AD$1,FALSE)</f>
        <v>4.34</v>
      </c>
      <c r="AE399" s="47">
        <f ca="1">VLOOKUP($B399,INDIRECT("data!$"&amp;G387&amp;"$3:$CZ$554"),$D387-3*(B386-1)+AE$1,FALSE)</f>
        <v>2.09</v>
      </c>
      <c r="AF399" s="47">
        <f ca="1">VLOOKUP($B399,INDIRECT("data!$"&amp;G387&amp;"$3:$CZ$554"),$D387-3*(B386-1)+AF$1,FALSE)</f>
        <v>1.73</v>
      </c>
      <c r="AG399" s="65">
        <f ca="1">IF(C399="","",F399+G399)</f>
        <v>4</v>
      </c>
      <c r="AH399" s="65">
        <f ca="1">IF(C399="","",I399+J399)</f>
        <v>1</v>
      </c>
      <c r="AI399" s="65">
        <f ca="1">IF(C399="","",AJ399+AK399)</f>
        <v>3</v>
      </c>
      <c r="AJ399" s="65">
        <f ca="1">IF(C399="","",F399-I399)</f>
        <v>1</v>
      </c>
      <c r="AK399" s="65">
        <f ca="1">IF(C399="","",G399-J399)</f>
        <v>2</v>
      </c>
      <c r="AL399" s="66" t="str">
        <f ca="1">IF(AJ399&gt;AK399,"H",IF(AJ399=AK399,"D",IF(AJ399&lt;AK399,"A","Error!")))</f>
        <v>A</v>
      </c>
      <c r="AM399" s="66" t="str">
        <f ca="1">IF(C399="","",CONCATENATE(K399,"-",H399))</f>
        <v>H-D</v>
      </c>
      <c r="AN399" s="65">
        <f ca="1">IF(C399="","",IF(AND(F399&gt;0,G399&gt;0),1,0))</f>
        <v>1</v>
      </c>
      <c r="AO399" s="65">
        <f ca="1">IF(C399="","",IF(AND(F399&gt;0,I399&gt;0),1,0))</f>
        <v>1</v>
      </c>
      <c r="AP399" s="65">
        <f ca="1">IF(C399="","",IF(AND(G399&gt;0,J399&gt;0),1,0))</f>
        <v>0</v>
      </c>
      <c r="AQ399" s="65">
        <f ca="1">IF(C399="","",IF(AND(H399="H",G399=0),1,0))</f>
        <v>0</v>
      </c>
      <c r="AR399" s="65">
        <f ca="1">IF(C399="","",IF(AND(H399="A",F399=0),1,0))</f>
        <v>0</v>
      </c>
      <c r="AS399" s="65">
        <f ca="1">IF(C399="","",IF(AND(K399="H",AL399="H"),1,0))</f>
        <v>0</v>
      </c>
      <c r="AT399" s="65">
        <f ca="1">IF(C399="","",IF(AND(K399="A",AL399="A"),1,0))</f>
        <v>0</v>
      </c>
    </row>
    <row r="400" spans="1:46" ht="18" customHeight="1" x14ac:dyDescent="0.25">
      <c r="A400" s="49" t="str">
        <f ca="1">CONCATENATE(B398,"-",B400)</f>
        <v>Millwall-Away-2</v>
      </c>
      <c r="B400" s="37">
        <v>2</v>
      </c>
      <c r="C400" s="41">
        <f ca="1">VLOOKUP($B400,INDIRECT("data!$"&amp;G387&amp;"$3:$CZ$554"),$D387-3*(B386-1)+C$1,FALSE)</f>
        <v>43365</v>
      </c>
      <c r="D400" s="30" t="str">
        <f ca="1">VLOOKUP($B400,INDIRECT("data!$"&amp;G387&amp;"$3:$CZ$554"),$D387-3*(B386-1)+D$1,FALSE)</f>
        <v>West Brom</v>
      </c>
      <c r="E400" s="30" t="str">
        <f ca="1">VLOOKUP($B400,INDIRECT("data!$"&amp;G387&amp;"$3:$CZ$554"),$D387-3*(B386-1)+E$1,FALSE)</f>
        <v>Millwall</v>
      </c>
      <c r="F400" s="29">
        <f ca="1">VLOOKUP($B400,INDIRECT("data!$"&amp;G387&amp;"$3:$CZ$554"),$D387-3*(B386-1)+F$1,FALSE)</f>
        <v>2</v>
      </c>
      <c r="G400" s="29">
        <f ca="1">VLOOKUP($B400,INDIRECT("data!$"&amp;G387&amp;"$3:$CZ$554"),$D387-3*(B386-1)+G$1,FALSE)</f>
        <v>0</v>
      </c>
      <c r="H400" s="15" t="str">
        <f ca="1">VLOOKUP($B400,INDIRECT("data!$"&amp;G387&amp;"$3:$CZ$554"),$D387-3*(B386-1)+H$1,FALSE)</f>
        <v>H</v>
      </c>
      <c r="I400" s="29">
        <f ca="1">VLOOKUP($B400,INDIRECT("data!$"&amp;G387&amp;"$3:$CZ$554"),$D387-3*(B386-1)+I$1,FALSE)</f>
        <v>0</v>
      </c>
      <c r="J400" s="29">
        <f ca="1">VLOOKUP($B400,INDIRECT("data!$"&amp;G387&amp;"$3:$CZ$554"),$D387-3*(B386-1)+J$1,FALSE)</f>
        <v>0</v>
      </c>
      <c r="K400" s="15" t="str">
        <f ca="1">VLOOKUP($B400,INDIRECT("data!$"&amp;G387&amp;"$3:$CZ$554"),$D387-3*(B386-1)+K$1,FALSE)</f>
        <v>D</v>
      </c>
      <c r="L400" s="30" t="str">
        <f ca="1">VLOOKUP($B400,INDIRECT("data!$"&amp;G387&amp;"$3:$CZ$554"),$D387-3*(B386-1)+L$1,FALSE)</f>
        <v>T Robinson</v>
      </c>
      <c r="M400" s="45">
        <f ca="1">VLOOKUP($B400,INDIRECT("data!$"&amp;G387&amp;"$3:$CZ$554"),$D387-3*(B386-1)+M$1,FALSE)</f>
        <v>14</v>
      </c>
      <c r="N400" s="45">
        <f ca="1">VLOOKUP($B400,INDIRECT("data!$"&amp;G387&amp;"$3:$CZ$554"),$D387-3*(B386-1)+N$1,FALSE)</f>
        <v>10</v>
      </c>
      <c r="O400" s="45">
        <f ca="1">VLOOKUP($B400,INDIRECT("data!$"&amp;G387&amp;"$3:$CZ$554"),$D387-3*(B386-1)+O$1,FALSE)</f>
        <v>4</v>
      </c>
      <c r="P400" s="45">
        <f ca="1">VLOOKUP($B400,INDIRECT("data!$"&amp;G387&amp;"$3:$CZ$554"),$D387-3*(B386-1)+P$1,FALSE)</f>
        <v>2</v>
      </c>
      <c r="Q400" s="45">
        <f ca="1">VLOOKUP($B400,INDIRECT("data!$"&amp;G387&amp;"$3:$CZ$554"),$D387-3*(B386-1)+Q$1,FALSE)</f>
        <v>7</v>
      </c>
      <c r="R400" s="45">
        <f ca="1">VLOOKUP($B400,INDIRECT("data!$"&amp;G387&amp;"$3:$CZ$554"),$D387-3*(B386-1)+R$1,FALSE)</f>
        <v>6</v>
      </c>
      <c r="S400" s="45">
        <f ca="1">VLOOKUP($B400,INDIRECT("data!$"&amp;G387&amp;"$3:$CZ$554"),$D387-3*(B386-1)+S$1,FALSE)</f>
        <v>7</v>
      </c>
      <c r="T400" s="45">
        <f ca="1">VLOOKUP($B400,INDIRECT("data!$"&amp;G387&amp;"$3:$CZ$554"),$D387-3*(B386-1)+T$1,FALSE)</f>
        <v>2</v>
      </c>
      <c r="U400" s="45">
        <f ca="1">VLOOKUP($B400,INDIRECT("data!$"&amp;G387&amp;"$3:$CZ$554"),$D387-3*(B386-1)+U$1,FALSE)</f>
        <v>0</v>
      </c>
      <c r="V400" s="45">
        <f ca="1">VLOOKUP($B400,INDIRECT("data!$"&amp;G387&amp;"$3:$CZ$554"),$D387-3*(B386-1)+V$1,FALSE)</f>
        <v>0</v>
      </c>
      <c r="W400" s="45">
        <f ca="1">VLOOKUP($B400,INDIRECT("data!$"&amp;G387&amp;"$3:$CZ$554"),$D387-3*(B386-1)+W$1,FALSE)</f>
        <v>0</v>
      </c>
      <c r="X400" s="45">
        <f ca="1">VLOOKUP($B400,INDIRECT("data!$"&amp;G387&amp;"$3:$CZ$554"),$D387-3*(B386-1)+X$1,FALSE)</f>
        <v>0</v>
      </c>
      <c r="Y400" s="47">
        <f ca="1">VLOOKUP($B400,INDIRECT("data!$"&amp;G387&amp;"$3:$CZ$554"),$D387-3*(B386-1)+Y$1,FALSE)</f>
        <v>1.72</v>
      </c>
      <c r="Z400" s="47">
        <f ca="1">VLOOKUP($B400,INDIRECT("data!$"&amp;G387&amp;"$3:$CZ$554"),$D387-3*(B386-1)+Z$1,FALSE)</f>
        <v>4</v>
      </c>
      <c r="AA400" s="47">
        <f ca="1">VLOOKUP($B400,INDIRECT("data!$"&amp;G387&amp;"$3:$CZ$554"),$D387-3*(B386-1)+AA$1,FALSE)</f>
        <v>5</v>
      </c>
      <c r="AB400" s="47">
        <f ca="1">VLOOKUP($B400,INDIRECT("data!$"&amp;G387&amp;"$3:$CZ$554"),$D387-3*(B386-1)+AB$1,FALSE)</f>
        <v>1.74</v>
      </c>
      <c r="AC400" s="47">
        <f ca="1">VLOOKUP($B400,INDIRECT("data!$"&amp;G387&amp;"$3:$CZ$554"),$D387-3*(B386-1)+AC$1,FALSE)</f>
        <v>3.92</v>
      </c>
      <c r="AD400" s="47">
        <f ca="1">VLOOKUP($B400,INDIRECT("data!$"&amp;G387&amp;"$3:$CZ$554"),$D387-3*(B386-1)+AD$1,FALSE)</f>
        <v>5.01</v>
      </c>
      <c r="AE400" s="47">
        <f ca="1">VLOOKUP($B400,INDIRECT("data!$"&amp;G387&amp;"$3:$CZ$554"),$D387-3*(B386-1)+AE$1,FALSE)</f>
        <v>1.92</v>
      </c>
      <c r="AF400" s="47">
        <f ca="1">VLOOKUP($B400,INDIRECT("data!$"&amp;G387&amp;"$3:$CZ$554"),$D387-3*(B386-1)+AF$1,FALSE)</f>
        <v>1.87</v>
      </c>
      <c r="AG400" s="65">
        <f t="shared" ref="AG400:AG406" ca="1" si="851">IF(C400="","",F400+G400)</f>
        <v>2</v>
      </c>
      <c r="AH400" s="65">
        <f t="shared" ref="AH400:AH406" ca="1" si="852">IF(C400="","",I400+J400)</f>
        <v>0</v>
      </c>
      <c r="AI400" s="65">
        <f t="shared" ref="AI400:AI406" ca="1" si="853">IF(C400="","",AJ400+AK400)</f>
        <v>2</v>
      </c>
      <c r="AJ400" s="65">
        <f t="shared" ref="AJ400:AJ406" ca="1" si="854">IF(C400="","",F400-I400)</f>
        <v>2</v>
      </c>
      <c r="AK400" s="65">
        <f t="shared" ref="AK400:AK406" ca="1" si="855">IF(C400="","",G400-J400)</f>
        <v>0</v>
      </c>
      <c r="AL400" s="66" t="str">
        <f t="shared" ref="AL400:AL406" ca="1" si="856">IF(AJ400&gt;AK400,"H",IF(AJ400=AK400,"D",IF(AJ400&lt;AK400,"A","Error!")))</f>
        <v>H</v>
      </c>
      <c r="AM400" s="66" t="str">
        <f t="shared" ref="AM400:AM406" ca="1" si="857">IF(C400="","",CONCATENATE(K400,"-",H400))</f>
        <v>D-H</v>
      </c>
      <c r="AN400" s="65">
        <f t="shared" ref="AN400:AN406" ca="1" si="858">IF(C400="","",IF(AND(F400&gt;0,G400&gt;0),1,0))</f>
        <v>0</v>
      </c>
      <c r="AO400" s="65">
        <f t="shared" ref="AO400:AO406" ca="1" si="859">IF(C400="","",IF(AND(F400&gt;0,I400&gt;0),1,0))</f>
        <v>0</v>
      </c>
      <c r="AP400" s="65">
        <f t="shared" ref="AP400:AP406" ca="1" si="860">IF(C400="","",IF(AND(G400&gt;0,J400&gt;0),1,0))</f>
        <v>0</v>
      </c>
      <c r="AQ400" s="65">
        <f t="shared" ref="AQ400:AQ406" ca="1" si="861">IF(C400="","",IF(AND(H400="H",G400=0),1,0))</f>
        <v>1</v>
      </c>
      <c r="AR400" s="65">
        <f t="shared" ref="AR400:AR406" ca="1" si="862">IF(C400="","",IF(AND(H400="A",F400=0),1,0))</f>
        <v>0</v>
      </c>
      <c r="AS400" s="65">
        <f t="shared" ref="AS400:AS406" ca="1" si="863">IF(C400="","",IF(AND(K400="H",AL400="H"),1,0))</f>
        <v>0</v>
      </c>
      <c r="AT400" s="65">
        <f t="shared" ref="AT400:AT406" ca="1" si="864">IF(C400="","",IF(AND(K400="A",AL400="A"),1,0))</f>
        <v>0</v>
      </c>
    </row>
    <row r="401" spans="1:46" ht="18" customHeight="1" x14ac:dyDescent="0.25">
      <c r="A401" s="49" t="str">
        <f ca="1">CONCATENATE(B398,"-",B401)</f>
        <v>Millwall-Away-3</v>
      </c>
      <c r="B401" s="37">
        <v>3</v>
      </c>
      <c r="C401" s="41">
        <f ca="1">VLOOKUP($B401,INDIRECT("data!$"&amp;G387&amp;"$3:$CZ$554"),$D387-3*(B386-1)+C$1,FALSE)</f>
        <v>43362</v>
      </c>
      <c r="D401" s="30" t="str">
        <f ca="1">VLOOKUP($B401,INDIRECT("data!$"&amp;G387&amp;"$3:$CZ$554"),$D387-3*(B386-1)+D$1,FALSE)</f>
        <v>QPR</v>
      </c>
      <c r="E401" s="30" t="str">
        <f ca="1">VLOOKUP($B401,INDIRECT("data!$"&amp;G387&amp;"$3:$CZ$554"),$D387-3*(B386-1)+E$1,FALSE)</f>
        <v>Millwall</v>
      </c>
      <c r="F401" s="29">
        <f ca="1">VLOOKUP($B401,INDIRECT("data!$"&amp;G387&amp;"$3:$CZ$554"),$D387-3*(B386-1)+F$1,FALSE)</f>
        <v>2</v>
      </c>
      <c r="G401" s="29">
        <f ca="1">VLOOKUP($B401,INDIRECT("data!$"&amp;G387&amp;"$3:$CZ$554"),$D387-3*(B386-1)+G$1,FALSE)</f>
        <v>0</v>
      </c>
      <c r="H401" s="15" t="str">
        <f ca="1">VLOOKUP($B401,INDIRECT("data!$"&amp;G387&amp;"$3:$CZ$554"),$D387-3*(B386-1)+H$1,FALSE)</f>
        <v>H</v>
      </c>
      <c r="I401" s="29">
        <f ca="1">VLOOKUP($B401,INDIRECT("data!$"&amp;G387&amp;"$3:$CZ$554"),$D387-3*(B386-1)+I$1,FALSE)</f>
        <v>2</v>
      </c>
      <c r="J401" s="29">
        <f ca="1">VLOOKUP($B401,INDIRECT("data!$"&amp;G387&amp;"$3:$CZ$554"),$D387-3*(B386-1)+J$1,FALSE)</f>
        <v>0</v>
      </c>
      <c r="K401" s="15" t="str">
        <f ca="1">VLOOKUP($B401,INDIRECT("data!$"&amp;G387&amp;"$3:$CZ$554"),$D387-3*(B386-1)+K$1,FALSE)</f>
        <v>H</v>
      </c>
      <c r="L401" s="30" t="str">
        <f ca="1">VLOOKUP($B401,INDIRECT("data!$"&amp;G387&amp;"$3:$CZ$554"),$D387-3*(B386-1)+L$1,FALSE)</f>
        <v>R Jones</v>
      </c>
      <c r="M401" s="45">
        <f ca="1">VLOOKUP($B401,INDIRECT("data!$"&amp;G387&amp;"$3:$CZ$554"),$D387-3*(B386-1)+M$1,FALSE)</f>
        <v>20</v>
      </c>
      <c r="N401" s="45">
        <f ca="1">VLOOKUP($B401,INDIRECT("data!$"&amp;G387&amp;"$3:$CZ$554"),$D387-3*(B386-1)+N$1,FALSE)</f>
        <v>14</v>
      </c>
      <c r="O401" s="45">
        <f ca="1">VLOOKUP($B401,INDIRECT("data!$"&amp;G387&amp;"$3:$CZ$554"),$D387-3*(B386-1)+O$1,FALSE)</f>
        <v>9</v>
      </c>
      <c r="P401" s="45">
        <f ca="1">VLOOKUP($B401,INDIRECT("data!$"&amp;G387&amp;"$3:$CZ$554"),$D387-3*(B386-1)+P$1,FALSE)</f>
        <v>2</v>
      </c>
      <c r="Q401" s="45">
        <f ca="1">VLOOKUP($B401,INDIRECT("data!$"&amp;G387&amp;"$3:$CZ$554"),$D387-3*(B386-1)+Q$1,FALSE)</f>
        <v>15</v>
      </c>
      <c r="R401" s="45">
        <f ca="1">VLOOKUP($B401,INDIRECT("data!$"&amp;G387&amp;"$3:$CZ$554"),$D387-3*(B386-1)+R$1,FALSE)</f>
        <v>18</v>
      </c>
      <c r="S401" s="45">
        <f ca="1">VLOOKUP($B401,INDIRECT("data!$"&amp;G387&amp;"$3:$CZ$554"),$D387-3*(B386-1)+S$1,FALSE)</f>
        <v>3</v>
      </c>
      <c r="T401" s="45">
        <f ca="1">VLOOKUP($B401,INDIRECT("data!$"&amp;G387&amp;"$3:$CZ$554"),$D387-3*(B386-1)+T$1,FALSE)</f>
        <v>5</v>
      </c>
      <c r="U401" s="45">
        <f ca="1">VLOOKUP($B401,INDIRECT("data!$"&amp;G387&amp;"$3:$CZ$554"),$D387-3*(B386-1)+U$1,FALSE)</f>
        <v>3</v>
      </c>
      <c r="V401" s="45">
        <f ca="1">VLOOKUP($B401,INDIRECT("data!$"&amp;G387&amp;"$3:$CZ$554"),$D387-3*(B386-1)+V$1,FALSE)</f>
        <v>2</v>
      </c>
      <c r="W401" s="45">
        <f ca="1">VLOOKUP($B401,INDIRECT("data!$"&amp;G387&amp;"$3:$CZ$554"),$D387-3*(B386-1)+W$1,FALSE)</f>
        <v>0</v>
      </c>
      <c r="X401" s="45">
        <f ca="1">VLOOKUP($B401,INDIRECT("data!$"&amp;G387&amp;"$3:$CZ$554"),$D387-3*(B386-1)+X$1,FALSE)</f>
        <v>0</v>
      </c>
      <c r="Y401" s="47">
        <f ca="1">VLOOKUP($B401,INDIRECT("data!$"&amp;G387&amp;"$3:$CZ$554"),$D387-3*(B386-1)+Y$1,FALSE)</f>
        <v>2.54</v>
      </c>
      <c r="Z401" s="47">
        <f ca="1">VLOOKUP($B401,INDIRECT("data!$"&amp;G387&amp;"$3:$CZ$554"),$D387-3*(B386-1)+Z$1,FALSE)</f>
        <v>3.2</v>
      </c>
      <c r="AA401" s="47">
        <f ca="1">VLOOKUP($B401,INDIRECT("data!$"&amp;G387&amp;"$3:$CZ$554"),$D387-3*(B386-1)+AA$1,FALSE)</f>
        <v>3.1</v>
      </c>
      <c r="AB401" s="47">
        <f ca="1">VLOOKUP($B401,INDIRECT("data!$"&amp;G387&amp;"$3:$CZ$554"),$D387-3*(B386-1)+AB$1,FALSE)</f>
        <v>2.59</v>
      </c>
      <c r="AC401" s="47">
        <f ca="1">VLOOKUP($B401,INDIRECT("data!$"&amp;G387&amp;"$3:$CZ$554"),$D387-3*(B386-1)+AC$1,FALSE)</f>
        <v>3.16</v>
      </c>
      <c r="AD401" s="47">
        <f ca="1">VLOOKUP($B401,INDIRECT("data!$"&amp;G387&amp;"$3:$CZ$554"),$D387-3*(B386-1)+AD$1,FALSE)</f>
        <v>3.06</v>
      </c>
      <c r="AE401" s="47">
        <f ca="1">VLOOKUP($B401,INDIRECT("data!$"&amp;G387&amp;"$3:$CZ$554"),$D387-3*(B386-1)+AE$1,FALSE)</f>
        <v>2.13</v>
      </c>
      <c r="AF401" s="47">
        <f ca="1">VLOOKUP($B401,INDIRECT("data!$"&amp;G387&amp;"$3:$CZ$554"),$D387-3*(B386-1)+AF$1,FALSE)</f>
        <v>1.7</v>
      </c>
      <c r="AG401" s="65">
        <f t="shared" ca="1" si="851"/>
        <v>2</v>
      </c>
      <c r="AH401" s="65">
        <f t="shared" ca="1" si="852"/>
        <v>2</v>
      </c>
      <c r="AI401" s="65">
        <f t="shared" ca="1" si="853"/>
        <v>0</v>
      </c>
      <c r="AJ401" s="65">
        <f t="shared" ca="1" si="854"/>
        <v>0</v>
      </c>
      <c r="AK401" s="65">
        <f t="shared" ca="1" si="855"/>
        <v>0</v>
      </c>
      <c r="AL401" s="66" t="str">
        <f t="shared" ca="1" si="856"/>
        <v>D</v>
      </c>
      <c r="AM401" s="66" t="str">
        <f t="shared" ca="1" si="857"/>
        <v>H-H</v>
      </c>
      <c r="AN401" s="65">
        <f t="shared" ca="1" si="858"/>
        <v>0</v>
      </c>
      <c r="AO401" s="65">
        <f t="shared" ca="1" si="859"/>
        <v>1</v>
      </c>
      <c r="AP401" s="65">
        <f t="shared" ca="1" si="860"/>
        <v>0</v>
      </c>
      <c r="AQ401" s="65">
        <f t="shared" ca="1" si="861"/>
        <v>1</v>
      </c>
      <c r="AR401" s="65">
        <f t="shared" ca="1" si="862"/>
        <v>0</v>
      </c>
      <c r="AS401" s="65">
        <f t="shared" ca="1" si="863"/>
        <v>0</v>
      </c>
      <c r="AT401" s="65">
        <f t="shared" ca="1" si="864"/>
        <v>0</v>
      </c>
    </row>
    <row r="402" spans="1:46" ht="18" customHeight="1" x14ac:dyDescent="0.25">
      <c r="A402" s="49" t="str">
        <f ca="1">CONCATENATE(B398,"-",B402)</f>
        <v>Millwall-Away-4</v>
      </c>
      <c r="B402" s="37">
        <v>4</v>
      </c>
      <c r="C402" s="41">
        <f ca="1">VLOOKUP($B402,INDIRECT("data!$"&amp;G387&amp;"$3:$CZ$554"),$D387-3*(B386-1)+C$1,FALSE)</f>
        <v>43338</v>
      </c>
      <c r="D402" s="30" t="str">
        <f ca="1">VLOOKUP($B402,INDIRECT("data!$"&amp;G387&amp;"$3:$CZ$554"),$D387-3*(B386-1)+D$1,FALSE)</f>
        <v>Rotherham</v>
      </c>
      <c r="E402" s="30" t="str">
        <f ca="1">VLOOKUP($B402,INDIRECT("data!$"&amp;G387&amp;"$3:$CZ$554"),$D387-3*(B386-1)+E$1,FALSE)</f>
        <v>Millwall</v>
      </c>
      <c r="F402" s="29">
        <f ca="1">VLOOKUP($B402,INDIRECT("data!$"&amp;G387&amp;"$3:$CZ$554"),$D387-3*(B386-1)+F$1,FALSE)</f>
        <v>1</v>
      </c>
      <c r="G402" s="29">
        <f ca="1">VLOOKUP($B402,INDIRECT("data!$"&amp;G387&amp;"$3:$CZ$554"),$D387-3*(B386-1)+G$1,FALSE)</f>
        <v>0</v>
      </c>
      <c r="H402" s="15" t="str">
        <f ca="1">VLOOKUP($B402,INDIRECT("data!$"&amp;G387&amp;"$3:$CZ$554"),$D387-3*(B386-1)+H$1,FALSE)</f>
        <v>H</v>
      </c>
      <c r="I402" s="29">
        <f ca="1">VLOOKUP($B402,INDIRECT("data!$"&amp;G387&amp;"$3:$CZ$554"),$D387-3*(B386-1)+I$1,FALSE)</f>
        <v>1</v>
      </c>
      <c r="J402" s="29">
        <f ca="1">VLOOKUP($B402,INDIRECT("data!$"&amp;G387&amp;"$3:$CZ$554"),$D387-3*(B386-1)+J$1,FALSE)</f>
        <v>0</v>
      </c>
      <c r="K402" s="15" t="str">
        <f ca="1">VLOOKUP($B402,INDIRECT("data!$"&amp;G387&amp;"$3:$CZ$554"),$D387-3*(B386-1)+K$1,FALSE)</f>
        <v>H</v>
      </c>
      <c r="L402" s="30" t="str">
        <f ca="1">VLOOKUP($B402,INDIRECT("data!$"&amp;G387&amp;"$3:$CZ$554"),$D387-3*(B386-1)+L$1,FALSE)</f>
        <v>G Eltringham</v>
      </c>
      <c r="M402" s="45">
        <f ca="1">VLOOKUP($B402,INDIRECT("data!$"&amp;G387&amp;"$3:$CZ$554"),$D387-3*(B386-1)+M$1,FALSE)</f>
        <v>12</v>
      </c>
      <c r="N402" s="45">
        <f ca="1">VLOOKUP($B402,INDIRECT("data!$"&amp;G387&amp;"$3:$CZ$554"),$D387-3*(B386-1)+N$1,FALSE)</f>
        <v>12</v>
      </c>
      <c r="O402" s="45">
        <f ca="1">VLOOKUP($B402,INDIRECT("data!$"&amp;G387&amp;"$3:$CZ$554"),$D387-3*(B386-1)+O$1,FALSE)</f>
        <v>3</v>
      </c>
      <c r="P402" s="45">
        <f ca="1">VLOOKUP($B402,INDIRECT("data!$"&amp;G387&amp;"$3:$CZ$554"),$D387-3*(B386-1)+P$1,FALSE)</f>
        <v>5</v>
      </c>
      <c r="Q402" s="45">
        <f ca="1">VLOOKUP($B402,INDIRECT("data!$"&amp;G387&amp;"$3:$CZ$554"),$D387-3*(B386-1)+Q$1,FALSE)</f>
        <v>14</v>
      </c>
      <c r="R402" s="45">
        <f ca="1">VLOOKUP($B402,INDIRECT("data!$"&amp;G387&amp;"$3:$CZ$554"),$D387-3*(B386-1)+R$1,FALSE)</f>
        <v>9</v>
      </c>
      <c r="S402" s="45">
        <f ca="1">VLOOKUP($B402,INDIRECT("data!$"&amp;G387&amp;"$3:$CZ$554"),$D387-3*(B386-1)+S$1,FALSE)</f>
        <v>2</v>
      </c>
      <c r="T402" s="45">
        <f ca="1">VLOOKUP($B402,INDIRECT("data!$"&amp;G387&amp;"$3:$CZ$554"),$D387-3*(B386-1)+T$1,FALSE)</f>
        <v>9</v>
      </c>
      <c r="U402" s="45">
        <f ca="1">VLOOKUP($B402,INDIRECT("data!$"&amp;G387&amp;"$3:$CZ$554"),$D387-3*(B386-1)+U$1,FALSE)</f>
        <v>1</v>
      </c>
      <c r="V402" s="45">
        <f ca="1">VLOOKUP($B402,INDIRECT("data!$"&amp;G387&amp;"$3:$CZ$554"),$D387-3*(B386-1)+V$1,FALSE)</f>
        <v>2</v>
      </c>
      <c r="W402" s="45">
        <f ca="1">VLOOKUP($B402,INDIRECT("data!$"&amp;G387&amp;"$3:$CZ$554"),$D387-3*(B386-1)+W$1,FALSE)</f>
        <v>0</v>
      </c>
      <c r="X402" s="45">
        <f ca="1">VLOOKUP($B402,INDIRECT("data!$"&amp;G387&amp;"$3:$CZ$554"),$D387-3*(B386-1)+X$1,FALSE)</f>
        <v>0</v>
      </c>
      <c r="Y402" s="47">
        <f ca="1">VLOOKUP($B402,INDIRECT("data!$"&amp;G387&amp;"$3:$CZ$554"),$D387-3*(B386-1)+Y$1,FALSE)</f>
        <v>3.6</v>
      </c>
      <c r="Z402" s="47">
        <f ca="1">VLOOKUP($B402,INDIRECT("data!$"&amp;G387&amp;"$3:$CZ$554"),$D387-3*(B386-1)+Z$1,FALSE)</f>
        <v>3.4</v>
      </c>
      <c r="AA402" s="47">
        <f ca="1">VLOOKUP($B402,INDIRECT("data!$"&amp;G387&amp;"$3:$CZ$554"),$D387-3*(B386-1)+AA$1,FALSE)</f>
        <v>2.2000000000000002</v>
      </c>
      <c r="AB402" s="47">
        <f ca="1">VLOOKUP($B402,INDIRECT("data!$"&amp;G387&amp;"$3:$CZ$554"),$D387-3*(B386-1)+AB$1,FALSE)</f>
        <v>3.63</v>
      </c>
      <c r="AC402" s="47">
        <f ca="1">VLOOKUP($B402,INDIRECT("data!$"&amp;G387&amp;"$3:$CZ$554"),$D387-3*(B386-1)+AC$1,FALSE)</f>
        <v>3.26</v>
      </c>
      <c r="AD402" s="47">
        <f ca="1">VLOOKUP($B402,INDIRECT("data!$"&amp;G387&amp;"$3:$CZ$554"),$D387-3*(B386-1)+AD$1,FALSE)</f>
        <v>2.25</v>
      </c>
      <c r="AE402" s="47">
        <f ca="1">VLOOKUP($B402,INDIRECT("data!$"&amp;G387&amp;"$3:$CZ$554"),$D387-3*(B386-1)+AE$1,FALSE)</f>
        <v>2.02</v>
      </c>
      <c r="AF402" s="47">
        <f ca="1">VLOOKUP($B402,INDIRECT("data!$"&amp;G387&amp;"$3:$CZ$554"),$D387-3*(B386-1)+AF$1,FALSE)</f>
        <v>1.77</v>
      </c>
      <c r="AG402" s="65">
        <f t="shared" ca="1" si="851"/>
        <v>1</v>
      </c>
      <c r="AH402" s="65">
        <f t="shared" ca="1" si="852"/>
        <v>1</v>
      </c>
      <c r="AI402" s="65">
        <f t="shared" ca="1" si="853"/>
        <v>0</v>
      </c>
      <c r="AJ402" s="65">
        <f t="shared" ca="1" si="854"/>
        <v>0</v>
      </c>
      <c r="AK402" s="65">
        <f t="shared" ca="1" si="855"/>
        <v>0</v>
      </c>
      <c r="AL402" s="66" t="str">
        <f t="shared" ca="1" si="856"/>
        <v>D</v>
      </c>
      <c r="AM402" s="66" t="str">
        <f t="shared" ca="1" si="857"/>
        <v>H-H</v>
      </c>
      <c r="AN402" s="65">
        <f t="shared" ca="1" si="858"/>
        <v>0</v>
      </c>
      <c r="AO402" s="65">
        <f t="shared" ca="1" si="859"/>
        <v>1</v>
      </c>
      <c r="AP402" s="65">
        <f t="shared" ca="1" si="860"/>
        <v>0</v>
      </c>
      <c r="AQ402" s="65">
        <f t="shared" ca="1" si="861"/>
        <v>1</v>
      </c>
      <c r="AR402" s="65">
        <f t="shared" ca="1" si="862"/>
        <v>0</v>
      </c>
      <c r="AS402" s="65">
        <f t="shared" ca="1" si="863"/>
        <v>0</v>
      </c>
      <c r="AT402" s="65">
        <f t="shared" ca="1" si="864"/>
        <v>0</v>
      </c>
    </row>
    <row r="403" spans="1:46" ht="18" customHeight="1" x14ac:dyDescent="0.25">
      <c r="A403" s="49" t="str">
        <f ca="1">CONCATENATE(B398,"-",B403)</f>
        <v>Millwall-Away-5</v>
      </c>
      <c r="B403" s="37">
        <v>5</v>
      </c>
      <c r="C403" s="41">
        <f ca="1">VLOOKUP($B403,INDIRECT("data!$"&amp;G387&amp;"$3:$CZ$554"),$D387-3*(B386-1)+C$1,FALSE)</f>
        <v>43334</v>
      </c>
      <c r="D403" s="30" t="str">
        <f ca="1">VLOOKUP($B403,INDIRECT("data!$"&amp;G387&amp;"$3:$CZ$554"),$D387-3*(B386-1)+D$1,FALSE)</f>
        <v>Sheffield Weds</v>
      </c>
      <c r="E403" s="30" t="str">
        <f ca="1">VLOOKUP($B403,INDIRECT("data!$"&amp;G387&amp;"$3:$CZ$554"),$D387-3*(B386-1)+E$1,FALSE)</f>
        <v>Millwall</v>
      </c>
      <c r="F403" s="29">
        <f ca="1">VLOOKUP($B403,INDIRECT("data!$"&amp;G387&amp;"$3:$CZ$554"),$D387-3*(B386-1)+F$1,FALSE)</f>
        <v>2</v>
      </c>
      <c r="G403" s="29">
        <f ca="1">VLOOKUP($B403,INDIRECT("data!$"&amp;G387&amp;"$3:$CZ$554"),$D387-3*(B386-1)+G$1,FALSE)</f>
        <v>1</v>
      </c>
      <c r="H403" s="15" t="str">
        <f ca="1">VLOOKUP($B403,INDIRECT("data!$"&amp;G387&amp;"$3:$CZ$554"),$D387-3*(B386-1)+H$1,FALSE)</f>
        <v>H</v>
      </c>
      <c r="I403" s="29">
        <f ca="1">VLOOKUP($B403,INDIRECT("data!$"&amp;G387&amp;"$3:$CZ$554"),$D387-3*(B386-1)+I$1,FALSE)</f>
        <v>1</v>
      </c>
      <c r="J403" s="29">
        <f ca="1">VLOOKUP($B403,INDIRECT("data!$"&amp;G387&amp;"$3:$CZ$554"),$D387-3*(B386-1)+J$1,FALSE)</f>
        <v>0</v>
      </c>
      <c r="K403" s="15" t="str">
        <f ca="1">VLOOKUP($B403,INDIRECT("data!$"&amp;G387&amp;"$3:$CZ$554"),$D387-3*(B386-1)+K$1,FALSE)</f>
        <v>H</v>
      </c>
      <c r="L403" s="30" t="str">
        <f ca="1">VLOOKUP($B403,INDIRECT("data!$"&amp;G387&amp;"$3:$CZ$554"),$D387-3*(B386-1)+L$1,FALSE)</f>
        <v>A Madley</v>
      </c>
      <c r="M403" s="45">
        <f ca="1">VLOOKUP($B403,INDIRECT("data!$"&amp;G387&amp;"$3:$CZ$554"),$D387-3*(B386-1)+M$1,FALSE)</f>
        <v>13</v>
      </c>
      <c r="N403" s="45">
        <f ca="1">VLOOKUP($B403,INDIRECT("data!$"&amp;G387&amp;"$3:$CZ$554"),$D387-3*(B386-1)+N$1,FALSE)</f>
        <v>12</v>
      </c>
      <c r="O403" s="45">
        <f ca="1">VLOOKUP($B403,INDIRECT("data!$"&amp;G387&amp;"$3:$CZ$554"),$D387-3*(B386-1)+O$1,FALSE)</f>
        <v>3</v>
      </c>
      <c r="P403" s="45">
        <f ca="1">VLOOKUP($B403,INDIRECT("data!$"&amp;G387&amp;"$3:$CZ$554"),$D387-3*(B386-1)+P$1,FALSE)</f>
        <v>4</v>
      </c>
      <c r="Q403" s="45">
        <f ca="1">VLOOKUP($B403,INDIRECT("data!$"&amp;G387&amp;"$3:$CZ$554"),$D387-3*(B386-1)+Q$1,FALSE)</f>
        <v>8</v>
      </c>
      <c r="R403" s="45">
        <f ca="1">VLOOKUP($B403,INDIRECT("data!$"&amp;G387&amp;"$3:$CZ$554"),$D387-3*(B386-1)+R$1,FALSE)</f>
        <v>10</v>
      </c>
      <c r="S403" s="45">
        <f ca="1">VLOOKUP($B403,INDIRECT("data!$"&amp;G387&amp;"$3:$CZ$554"),$D387-3*(B386-1)+S$1,FALSE)</f>
        <v>7</v>
      </c>
      <c r="T403" s="45">
        <f ca="1">VLOOKUP($B403,INDIRECT("data!$"&amp;G387&amp;"$3:$CZ$554"),$D387-3*(B386-1)+T$1,FALSE)</f>
        <v>4</v>
      </c>
      <c r="U403" s="45">
        <f ca="1">VLOOKUP($B403,INDIRECT("data!$"&amp;G387&amp;"$3:$CZ$554"),$D387-3*(B386-1)+U$1,FALSE)</f>
        <v>2</v>
      </c>
      <c r="V403" s="45">
        <f ca="1">VLOOKUP($B403,INDIRECT("data!$"&amp;G387&amp;"$3:$CZ$554"),$D387-3*(B386-1)+V$1,FALSE)</f>
        <v>0</v>
      </c>
      <c r="W403" s="45">
        <f ca="1">VLOOKUP($B403,INDIRECT("data!$"&amp;G387&amp;"$3:$CZ$554"),$D387-3*(B386-1)+W$1,FALSE)</f>
        <v>0</v>
      </c>
      <c r="X403" s="45">
        <f ca="1">VLOOKUP($B403,INDIRECT("data!$"&amp;G387&amp;"$3:$CZ$554"),$D387-3*(B386-1)+X$1,FALSE)</f>
        <v>0</v>
      </c>
      <c r="Y403" s="47">
        <f ca="1">VLOOKUP($B403,INDIRECT("data!$"&amp;G387&amp;"$3:$CZ$554"),$D387-3*(B386-1)+Y$1,FALSE)</f>
        <v>3.1</v>
      </c>
      <c r="Z403" s="47">
        <f ca="1">VLOOKUP($B403,INDIRECT("data!$"&amp;G387&amp;"$3:$CZ$554"),$D387-3*(B386-1)+Z$1,FALSE)</f>
        <v>3.3</v>
      </c>
      <c r="AA403" s="47">
        <f ca="1">VLOOKUP($B403,INDIRECT("data!$"&amp;G387&amp;"$3:$CZ$554"),$D387-3*(B386-1)+AA$1,FALSE)</f>
        <v>2.5</v>
      </c>
      <c r="AB403" s="47">
        <f ca="1">VLOOKUP($B403,INDIRECT("data!$"&amp;G387&amp;"$3:$CZ$554"),$D387-3*(B386-1)+AB$1,FALSE)</f>
        <v>3.18</v>
      </c>
      <c r="AC403" s="47">
        <f ca="1">VLOOKUP($B403,INDIRECT("data!$"&amp;G387&amp;"$3:$CZ$554"),$D387-3*(B386-1)+AC$1,FALSE)</f>
        <v>3.37</v>
      </c>
      <c r="AD403" s="47">
        <f ca="1">VLOOKUP($B403,INDIRECT("data!$"&amp;G387&amp;"$3:$CZ$554"),$D387-3*(B386-1)+AD$1,FALSE)</f>
        <v>2.4</v>
      </c>
      <c r="AE403" s="47">
        <f ca="1">VLOOKUP($B403,INDIRECT("data!$"&amp;G387&amp;"$3:$CZ$554"),$D387-3*(B386-1)+AE$1,FALSE)</f>
        <v>2.15</v>
      </c>
      <c r="AF403" s="47">
        <f ca="1">VLOOKUP($B403,INDIRECT("data!$"&amp;G387&amp;"$3:$CZ$554"),$D387-3*(B386-1)+AF$1,FALSE)</f>
        <v>1.69</v>
      </c>
      <c r="AG403" s="65">
        <f t="shared" ca="1" si="851"/>
        <v>3</v>
      </c>
      <c r="AH403" s="65">
        <f t="shared" ca="1" si="852"/>
        <v>1</v>
      </c>
      <c r="AI403" s="65">
        <f t="shared" ca="1" si="853"/>
        <v>2</v>
      </c>
      <c r="AJ403" s="65">
        <f t="shared" ca="1" si="854"/>
        <v>1</v>
      </c>
      <c r="AK403" s="65">
        <f t="shared" ca="1" si="855"/>
        <v>1</v>
      </c>
      <c r="AL403" s="66" t="str">
        <f t="shared" ca="1" si="856"/>
        <v>D</v>
      </c>
      <c r="AM403" s="66" t="str">
        <f t="shared" ca="1" si="857"/>
        <v>H-H</v>
      </c>
      <c r="AN403" s="65">
        <f t="shared" ca="1" si="858"/>
        <v>1</v>
      </c>
      <c r="AO403" s="65">
        <f t="shared" ca="1" si="859"/>
        <v>1</v>
      </c>
      <c r="AP403" s="65">
        <f t="shared" ca="1" si="860"/>
        <v>0</v>
      </c>
      <c r="AQ403" s="65">
        <f t="shared" ca="1" si="861"/>
        <v>0</v>
      </c>
      <c r="AR403" s="65">
        <f t="shared" ca="1" si="862"/>
        <v>0</v>
      </c>
      <c r="AS403" s="65">
        <f t="shared" ca="1" si="863"/>
        <v>0</v>
      </c>
      <c r="AT403" s="65">
        <f t="shared" ca="1" si="864"/>
        <v>0</v>
      </c>
    </row>
    <row r="404" spans="1:46" ht="18" customHeight="1" x14ac:dyDescent="0.25">
      <c r="A404" s="49" t="str">
        <f ca="1">CONCATENATE(B398,"-",B404)</f>
        <v>Millwall-Away-6</v>
      </c>
      <c r="B404" s="37">
        <v>6</v>
      </c>
      <c r="C404" s="41">
        <f ca="1">VLOOKUP($B404,INDIRECT("data!$"&amp;G387&amp;"$3:$CZ$554"),$D387-3*(B386-1)+C$1,FALSE)</f>
        <v>43323</v>
      </c>
      <c r="D404" s="30" t="str">
        <f ca="1">VLOOKUP($B404,INDIRECT("data!$"&amp;G387&amp;"$3:$CZ$554"),$D387-3*(B386-1)+D$1,FALSE)</f>
        <v>Blackburn</v>
      </c>
      <c r="E404" s="30" t="str">
        <f ca="1">VLOOKUP($B404,INDIRECT("data!$"&amp;G387&amp;"$3:$CZ$554"),$D387-3*(B386-1)+E$1,FALSE)</f>
        <v>Millwall</v>
      </c>
      <c r="F404" s="29">
        <f ca="1">VLOOKUP($B404,INDIRECT("data!$"&amp;G387&amp;"$3:$CZ$554"),$D387-3*(B386-1)+F$1,FALSE)</f>
        <v>0</v>
      </c>
      <c r="G404" s="29">
        <f ca="1">VLOOKUP($B404,INDIRECT("data!$"&amp;G387&amp;"$3:$CZ$554"),$D387-3*(B386-1)+G$1,FALSE)</f>
        <v>0</v>
      </c>
      <c r="H404" s="15" t="str">
        <f ca="1">VLOOKUP($B404,INDIRECT("data!$"&amp;G387&amp;"$3:$CZ$554"),$D387-3*(B386-1)+H$1,FALSE)</f>
        <v>D</v>
      </c>
      <c r="I404" s="29">
        <f ca="1">VLOOKUP($B404,INDIRECT("data!$"&amp;G387&amp;"$3:$CZ$554"),$D387-3*(B386-1)+I$1,FALSE)</f>
        <v>0</v>
      </c>
      <c r="J404" s="29">
        <f ca="1">VLOOKUP($B404,INDIRECT("data!$"&amp;G387&amp;"$3:$CZ$554"),$D387-3*(B386-1)+J$1,FALSE)</f>
        <v>0</v>
      </c>
      <c r="K404" s="15" t="str">
        <f ca="1">VLOOKUP($B404,INDIRECT("data!$"&amp;G387&amp;"$3:$CZ$554"),$D387-3*(B386-1)+K$1,FALSE)</f>
        <v>D</v>
      </c>
      <c r="L404" s="30" t="str">
        <f ca="1">VLOOKUP($B404,INDIRECT("data!$"&amp;G387&amp;"$3:$CZ$554"),$D387-3*(B386-1)+L$1,FALSE)</f>
        <v>G Ward</v>
      </c>
      <c r="M404" s="45">
        <f ca="1">VLOOKUP($B404,INDIRECT("data!$"&amp;G387&amp;"$3:$CZ$554"),$D387-3*(B386-1)+M$1,FALSE)</f>
        <v>10</v>
      </c>
      <c r="N404" s="45">
        <f ca="1">VLOOKUP($B404,INDIRECT("data!$"&amp;G387&amp;"$3:$CZ$554"),$D387-3*(B386-1)+N$1,FALSE)</f>
        <v>7</v>
      </c>
      <c r="O404" s="45">
        <f ca="1">VLOOKUP($B404,INDIRECT("data!$"&amp;G387&amp;"$3:$CZ$554"),$D387-3*(B386-1)+O$1,FALSE)</f>
        <v>4</v>
      </c>
      <c r="P404" s="45">
        <f ca="1">VLOOKUP($B404,INDIRECT("data!$"&amp;G387&amp;"$3:$CZ$554"),$D387-3*(B386-1)+P$1,FALSE)</f>
        <v>0</v>
      </c>
      <c r="Q404" s="45">
        <f ca="1">VLOOKUP($B404,INDIRECT("data!$"&amp;G387&amp;"$3:$CZ$554"),$D387-3*(B386-1)+Q$1,FALSE)</f>
        <v>13</v>
      </c>
      <c r="R404" s="45">
        <f ca="1">VLOOKUP($B404,INDIRECT("data!$"&amp;G387&amp;"$3:$CZ$554"),$D387-3*(B386-1)+R$1,FALSE)</f>
        <v>13</v>
      </c>
      <c r="S404" s="45">
        <f ca="1">VLOOKUP($B404,INDIRECT("data!$"&amp;G387&amp;"$3:$CZ$554"),$D387-3*(B386-1)+S$1,FALSE)</f>
        <v>7</v>
      </c>
      <c r="T404" s="45">
        <f ca="1">VLOOKUP($B404,INDIRECT("data!$"&amp;G387&amp;"$3:$CZ$554"),$D387-3*(B386-1)+T$1,FALSE)</f>
        <v>1</v>
      </c>
      <c r="U404" s="45">
        <f ca="1">VLOOKUP($B404,INDIRECT("data!$"&amp;G387&amp;"$3:$CZ$554"),$D387-3*(B386-1)+U$1,FALSE)</f>
        <v>0</v>
      </c>
      <c r="V404" s="45">
        <f ca="1">VLOOKUP($B404,INDIRECT("data!$"&amp;G387&amp;"$3:$CZ$554"),$D387-3*(B386-1)+V$1,FALSE)</f>
        <v>1</v>
      </c>
      <c r="W404" s="45">
        <f ca="1">VLOOKUP($B404,INDIRECT("data!$"&amp;G387&amp;"$3:$CZ$554"),$D387-3*(B386-1)+W$1,FALSE)</f>
        <v>0</v>
      </c>
      <c r="X404" s="45">
        <f ca="1">VLOOKUP($B404,INDIRECT("data!$"&amp;G387&amp;"$3:$CZ$554"),$D387-3*(B386-1)+X$1,FALSE)</f>
        <v>0</v>
      </c>
      <c r="Y404" s="47">
        <f ca="1">VLOOKUP($B404,INDIRECT("data!$"&amp;G387&amp;"$3:$CZ$554"),$D387-3*(B386-1)+Y$1,FALSE)</f>
        <v>2.54</v>
      </c>
      <c r="Z404" s="47">
        <f ca="1">VLOOKUP($B404,INDIRECT("data!$"&amp;G387&amp;"$3:$CZ$554"),$D387-3*(B386-1)+Z$1,FALSE)</f>
        <v>3.25</v>
      </c>
      <c r="AA404" s="47">
        <f ca="1">VLOOKUP($B404,INDIRECT("data!$"&amp;G387&amp;"$3:$CZ$554"),$D387-3*(B386-1)+AA$1,FALSE)</f>
        <v>3.1</v>
      </c>
      <c r="AB404" s="47">
        <f ca="1">VLOOKUP($B404,INDIRECT("data!$"&amp;G387&amp;"$3:$CZ$554"),$D387-3*(B386-1)+AB$1,FALSE)</f>
        <v>2.59</v>
      </c>
      <c r="AC404" s="47">
        <f ca="1">VLOOKUP($B404,INDIRECT("data!$"&amp;G387&amp;"$3:$CZ$554"),$D387-3*(B386-1)+AC$1,FALSE)</f>
        <v>3.17</v>
      </c>
      <c r="AD404" s="47">
        <f ca="1">VLOOKUP($B404,INDIRECT("data!$"&amp;G387&amp;"$3:$CZ$554"),$D387-3*(B386-1)+AD$1,FALSE)</f>
        <v>3.09</v>
      </c>
      <c r="AE404" s="47">
        <f ca="1">VLOOKUP($B404,INDIRECT("data!$"&amp;G387&amp;"$3:$CZ$554"),$D387-3*(B386-1)+AE$1,FALSE)</f>
        <v>2.19</v>
      </c>
      <c r="AF404" s="47">
        <f ca="1">VLOOKUP($B404,INDIRECT("data!$"&amp;G387&amp;"$3:$CZ$554"),$D387-3*(B386-1)+AF$1,FALSE)</f>
        <v>1.67</v>
      </c>
      <c r="AG404" s="65">
        <f t="shared" ca="1" si="851"/>
        <v>0</v>
      </c>
      <c r="AH404" s="65">
        <f t="shared" ca="1" si="852"/>
        <v>0</v>
      </c>
      <c r="AI404" s="65">
        <f t="shared" ca="1" si="853"/>
        <v>0</v>
      </c>
      <c r="AJ404" s="65">
        <f t="shared" ca="1" si="854"/>
        <v>0</v>
      </c>
      <c r="AK404" s="65">
        <f t="shared" ca="1" si="855"/>
        <v>0</v>
      </c>
      <c r="AL404" s="66" t="str">
        <f t="shared" ca="1" si="856"/>
        <v>D</v>
      </c>
      <c r="AM404" s="66" t="str">
        <f t="shared" ca="1" si="857"/>
        <v>D-D</v>
      </c>
      <c r="AN404" s="65">
        <f t="shared" ca="1" si="858"/>
        <v>0</v>
      </c>
      <c r="AO404" s="65">
        <f t="shared" ca="1" si="859"/>
        <v>0</v>
      </c>
      <c r="AP404" s="65">
        <f t="shared" ca="1" si="860"/>
        <v>0</v>
      </c>
      <c r="AQ404" s="65">
        <f t="shared" ca="1" si="861"/>
        <v>0</v>
      </c>
      <c r="AR404" s="65">
        <f t="shared" ca="1" si="862"/>
        <v>0</v>
      </c>
      <c r="AS404" s="65">
        <f t="shared" ca="1" si="863"/>
        <v>0</v>
      </c>
      <c r="AT404" s="65">
        <f t="shared" ca="1" si="864"/>
        <v>0</v>
      </c>
    </row>
    <row r="405" spans="1:46" ht="18" customHeight="1" x14ac:dyDescent="0.25">
      <c r="A405" s="49" t="str">
        <f ca="1">CONCATENATE(B398,"-",B405)</f>
        <v>Millwall-Away-7</v>
      </c>
      <c r="B405" s="37">
        <v>7</v>
      </c>
      <c r="C405" s="41" t="e">
        <f ca="1">VLOOKUP($B405,INDIRECT("data!$"&amp;G387&amp;"$3:$CZ$554"),$D387-3*(B386-1)+C$1,FALSE)</f>
        <v>#N/A</v>
      </c>
      <c r="D405" s="30" t="e">
        <f ca="1">VLOOKUP($B405,INDIRECT("data!$"&amp;G387&amp;"$3:$CZ$554"),$D387-3*(B386-1)+D$1,FALSE)</f>
        <v>#N/A</v>
      </c>
      <c r="E405" s="30" t="e">
        <f ca="1">VLOOKUP($B405,INDIRECT("data!$"&amp;G387&amp;"$3:$CZ$554"),$D387-3*(B386-1)+E$1,FALSE)</f>
        <v>#N/A</v>
      </c>
      <c r="F405" s="29" t="e">
        <f ca="1">VLOOKUP($B405,INDIRECT("data!$"&amp;G387&amp;"$3:$CZ$554"),$D387-3*(B386-1)+F$1,FALSE)</f>
        <v>#N/A</v>
      </c>
      <c r="G405" s="29" t="e">
        <f ca="1">VLOOKUP($B405,INDIRECT("data!$"&amp;G387&amp;"$3:$CZ$554"),$D387-3*(B386-1)+G$1,FALSE)</f>
        <v>#N/A</v>
      </c>
      <c r="H405" s="15" t="e">
        <f ca="1">VLOOKUP($B405,INDIRECT("data!$"&amp;G387&amp;"$3:$CZ$554"),$D387-3*(B386-1)+H$1,FALSE)</f>
        <v>#N/A</v>
      </c>
      <c r="I405" s="29" t="e">
        <f ca="1">VLOOKUP($B405,INDIRECT("data!$"&amp;G387&amp;"$3:$CZ$554"),$D387-3*(B386-1)+I$1,FALSE)</f>
        <v>#N/A</v>
      </c>
      <c r="J405" s="29" t="e">
        <f ca="1">VLOOKUP($B405,INDIRECT("data!$"&amp;G387&amp;"$3:$CZ$554"),$D387-3*(B386-1)+J$1,FALSE)</f>
        <v>#N/A</v>
      </c>
      <c r="K405" s="15" t="e">
        <f ca="1">VLOOKUP($B405,INDIRECT("data!$"&amp;G387&amp;"$3:$CZ$554"),$D387-3*(B386-1)+K$1,FALSE)</f>
        <v>#N/A</v>
      </c>
      <c r="L405" s="30" t="e">
        <f ca="1">VLOOKUP($B405,INDIRECT("data!$"&amp;G387&amp;"$3:$CZ$554"),$D387-3*(B386-1)+L$1,FALSE)</f>
        <v>#N/A</v>
      </c>
      <c r="M405" s="45" t="e">
        <f ca="1">VLOOKUP($B405,INDIRECT("data!$"&amp;G387&amp;"$3:$CZ$554"),$D387-3*(B386-1)+M$1,FALSE)</f>
        <v>#N/A</v>
      </c>
      <c r="N405" s="45" t="e">
        <f ca="1">VLOOKUP($B405,INDIRECT("data!$"&amp;G387&amp;"$3:$CZ$554"),$D387-3*(B386-1)+N$1,FALSE)</f>
        <v>#N/A</v>
      </c>
      <c r="O405" s="45" t="e">
        <f ca="1">VLOOKUP($B405,INDIRECT("data!$"&amp;G387&amp;"$3:$CZ$554"),$D387-3*(B386-1)+O$1,FALSE)</f>
        <v>#N/A</v>
      </c>
      <c r="P405" s="45" t="e">
        <f ca="1">VLOOKUP($B405,INDIRECT("data!$"&amp;G387&amp;"$3:$CZ$554"),$D387-3*(B386-1)+P$1,FALSE)</f>
        <v>#N/A</v>
      </c>
      <c r="Q405" s="45" t="e">
        <f ca="1">VLOOKUP($B405,INDIRECT("data!$"&amp;G387&amp;"$3:$CZ$554"),$D387-3*(B386-1)+Q$1,FALSE)</f>
        <v>#N/A</v>
      </c>
      <c r="R405" s="45" t="e">
        <f ca="1">VLOOKUP($B405,INDIRECT("data!$"&amp;G387&amp;"$3:$CZ$554"),$D387-3*(B386-1)+R$1,FALSE)</f>
        <v>#N/A</v>
      </c>
      <c r="S405" s="45" t="e">
        <f ca="1">VLOOKUP($B405,INDIRECT("data!$"&amp;G387&amp;"$3:$CZ$554"),$D387-3*(B386-1)+S$1,FALSE)</f>
        <v>#N/A</v>
      </c>
      <c r="T405" s="45" t="e">
        <f ca="1">VLOOKUP($B405,INDIRECT("data!$"&amp;G387&amp;"$3:$CZ$554"),$D387-3*(B386-1)+T$1,FALSE)</f>
        <v>#N/A</v>
      </c>
      <c r="U405" s="45" t="e">
        <f ca="1">VLOOKUP($B405,INDIRECT("data!$"&amp;G387&amp;"$3:$CZ$554"),$D387-3*(B386-1)+U$1,FALSE)</f>
        <v>#N/A</v>
      </c>
      <c r="V405" s="45" t="e">
        <f ca="1">VLOOKUP($B405,INDIRECT("data!$"&amp;G387&amp;"$3:$CZ$554"),$D387-3*(B386-1)+V$1,FALSE)</f>
        <v>#N/A</v>
      </c>
      <c r="W405" s="45" t="e">
        <f ca="1">VLOOKUP($B405,INDIRECT("data!$"&amp;G387&amp;"$3:$CZ$554"),$D387-3*(B386-1)+W$1,FALSE)</f>
        <v>#N/A</v>
      </c>
      <c r="X405" s="45" t="e">
        <f ca="1">VLOOKUP($B405,INDIRECT("data!$"&amp;G387&amp;"$3:$CZ$554"),$D387-3*(B386-1)+X$1,FALSE)</f>
        <v>#N/A</v>
      </c>
      <c r="Y405" s="47" t="e">
        <f ca="1">VLOOKUP($B405,INDIRECT("data!$"&amp;G387&amp;"$3:$CZ$554"),$D387-3*(B386-1)+Y$1,FALSE)</f>
        <v>#N/A</v>
      </c>
      <c r="Z405" s="47" t="e">
        <f ca="1">VLOOKUP($B405,INDIRECT("data!$"&amp;G387&amp;"$3:$CZ$554"),$D387-3*(B386-1)+Z$1,FALSE)</f>
        <v>#N/A</v>
      </c>
      <c r="AA405" s="47" t="e">
        <f ca="1">VLOOKUP($B405,INDIRECT("data!$"&amp;G387&amp;"$3:$CZ$554"),$D387-3*(B386-1)+AA$1,FALSE)</f>
        <v>#N/A</v>
      </c>
      <c r="AB405" s="47" t="e">
        <f ca="1">VLOOKUP($B405,INDIRECT("data!$"&amp;G387&amp;"$3:$CZ$554"),$D387-3*(B386-1)+AB$1,FALSE)</f>
        <v>#N/A</v>
      </c>
      <c r="AC405" s="47" t="e">
        <f ca="1">VLOOKUP($B405,INDIRECT("data!$"&amp;G387&amp;"$3:$CZ$554"),$D387-3*(B386-1)+AC$1,FALSE)</f>
        <v>#N/A</v>
      </c>
      <c r="AD405" s="47" t="e">
        <f ca="1">VLOOKUP($B405,INDIRECT("data!$"&amp;G387&amp;"$3:$CZ$554"),$D387-3*(B386-1)+AD$1,FALSE)</f>
        <v>#N/A</v>
      </c>
      <c r="AE405" s="47" t="e">
        <f ca="1">VLOOKUP($B405,INDIRECT("data!$"&amp;G387&amp;"$3:$CZ$554"),$D387-3*(B386-1)+AE$1,FALSE)</f>
        <v>#N/A</v>
      </c>
      <c r="AF405" s="47" t="e">
        <f ca="1">VLOOKUP($B405,INDIRECT("data!$"&amp;G387&amp;"$3:$CZ$554"),$D387-3*(B386-1)+AF$1,FALSE)</f>
        <v>#N/A</v>
      </c>
      <c r="AG405" s="65" t="e">
        <f t="shared" ca="1" si="851"/>
        <v>#N/A</v>
      </c>
      <c r="AH405" s="65" t="e">
        <f t="shared" ca="1" si="852"/>
        <v>#N/A</v>
      </c>
      <c r="AI405" s="65" t="e">
        <f t="shared" ca="1" si="853"/>
        <v>#N/A</v>
      </c>
      <c r="AJ405" s="65" t="e">
        <f t="shared" ca="1" si="854"/>
        <v>#N/A</v>
      </c>
      <c r="AK405" s="65" t="e">
        <f t="shared" ca="1" si="855"/>
        <v>#N/A</v>
      </c>
      <c r="AL405" s="66" t="e">
        <f t="shared" ca="1" si="856"/>
        <v>#N/A</v>
      </c>
      <c r="AM405" s="66" t="e">
        <f t="shared" ca="1" si="857"/>
        <v>#N/A</v>
      </c>
      <c r="AN405" s="65" t="e">
        <f t="shared" ca="1" si="858"/>
        <v>#N/A</v>
      </c>
      <c r="AO405" s="65" t="e">
        <f t="shared" ca="1" si="859"/>
        <v>#N/A</v>
      </c>
      <c r="AP405" s="65" t="e">
        <f t="shared" ca="1" si="860"/>
        <v>#N/A</v>
      </c>
      <c r="AQ405" s="65" t="e">
        <f t="shared" ca="1" si="861"/>
        <v>#N/A</v>
      </c>
      <c r="AR405" s="65" t="e">
        <f t="shared" ca="1" si="862"/>
        <v>#N/A</v>
      </c>
      <c r="AS405" s="65" t="e">
        <f t="shared" ca="1" si="863"/>
        <v>#N/A</v>
      </c>
      <c r="AT405" s="65" t="e">
        <f t="shared" ca="1" si="864"/>
        <v>#N/A</v>
      </c>
    </row>
    <row r="406" spans="1:46" ht="18" customHeight="1" x14ac:dyDescent="0.25">
      <c r="A406" s="49" t="str">
        <f ca="1">CONCATENATE(B398,"-",B406)</f>
        <v>Millwall-Away-8</v>
      </c>
      <c r="B406" s="37">
        <v>8</v>
      </c>
      <c r="C406" s="41" t="e">
        <f ca="1">VLOOKUP($B406,INDIRECT("data!$"&amp;G387&amp;"$3:$CZ$554"),$D387-3*(B386-1)+C$1,FALSE)</f>
        <v>#N/A</v>
      </c>
      <c r="D406" s="30" t="e">
        <f ca="1">VLOOKUP($B406,INDIRECT("data!$"&amp;G387&amp;"$3:$CZ$554"),$D387-3*(B386-1)+D$1,FALSE)</f>
        <v>#N/A</v>
      </c>
      <c r="E406" s="30" t="e">
        <f ca="1">VLOOKUP($B406,INDIRECT("data!$"&amp;G387&amp;"$3:$CZ$554"),$D387-3*(B386-1)+E$1,FALSE)</f>
        <v>#N/A</v>
      </c>
      <c r="F406" s="29" t="e">
        <f ca="1">VLOOKUP($B406,INDIRECT("data!$"&amp;G387&amp;"$3:$CZ$554"),$D387-3*(B386-1)+F$1,FALSE)</f>
        <v>#N/A</v>
      </c>
      <c r="G406" s="29" t="e">
        <f ca="1">VLOOKUP($B406,INDIRECT("data!$"&amp;G387&amp;"$3:$CZ$554"),$D387-3*(B386-1)+G$1,FALSE)</f>
        <v>#N/A</v>
      </c>
      <c r="H406" s="15" t="e">
        <f ca="1">VLOOKUP($B406,INDIRECT("data!$"&amp;G387&amp;"$3:$CZ$554"),$D387-3*(B386-1)+H$1,FALSE)</f>
        <v>#N/A</v>
      </c>
      <c r="I406" s="29" t="e">
        <f ca="1">VLOOKUP($B406,INDIRECT("data!$"&amp;G387&amp;"$3:$CZ$554"),$D387-3*(B386-1)+I$1,FALSE)</f>
        <v>#N/A</v>
      </c>
      <c r="J406" s="29" t="e">
        <f ca="1">VLOOKUP($B406,INDIRECT("data!$"&amp;G387&amp;"$3:$CZ$554"),$D387-3*(B386-1)+J$1,FALSE)</f>
        <v>#N/A</v>
      </c>
      <c r="K406" s="15" t="e">
        <f ca="1">VLOOKUP($B406,INDIRECT("data!$"&amp;G387&amp;"$3:$CZ$554"),$D387-3*(B386-1)+K$1,FALSE)</f>
        <v>#N/A</v>
      </c>
      <c r="L406" s="30" t="e">
        <f ca="1">VLOOKUP($B406,INDIRECT("data!$"&amp;G387&amp;"$3:$CZ$554"),$D387-3*(B386-1)+L$1,FALSE)</f>
        <v>#N/A</v>
      </c>
      <c r="M406" s="45" t="e">
        <f ca="1">VLOOKUP($B406,INDIRECT("data!$"&amp;G387&amp;"$3:$CZ$554"),$D387-3*(B386-1)+M$1,FALSE)</f>
        <v>#N/A</v>
      </c>
      <c r="N406" s="45" t="e">
        <f ca="1">VLOOKUP($B406,INDIRECT("data!$"&amp;G387&amp;"$3:$CZ$554"),$D387-3*(B386-1)+N$1,FALSE)</f>
        <v>#N/A</v>
      </c>
      <c r="O406" s="45" t="e">
        <f ca="1">VLOOKUP($B406,INDIRECT("data!$"&amp;G387&amp;"$3:$CZ$554"),$D387-3*(B386-1)+O$1,FALSE)</f>
        <v>#N/A</v>
      </c>
      <c r="P406" s="45" t="e">
        <f ca="1">VLOOKUP($B406,INDIRECT("data!$"&amp;G387&amp;"$3:$CZ$554"),$D387-3*(B386-1)+P$1,FALSE)</f>
        <v>#N/A</v>
      </c>
      <c r="Q406" s="45" t="e">
        <f ca="1">VLOOKUP($B406,INDIRECT("data!$"&amp;G387&amp;"$3:$CZ$554"),$D387-3*(B386-1)+Q$1,FALSE)</f>
        <v>#N/A</v>
      </c>
      <c r="R406" s="45" t="e">
        <f ca="1">VLOOKUP($B406,INDIRECT("data!$"&amp;G387&amp;"$3:$CZ$554"),$D387-3*(B386-1)+R$1,FALSE)</f>
        <v>#N/A</v>
      </c>
      <c r="S406" s="45" t="e">
        <f ca="1">VLOOKUP($B406,INDIRECT("data!$"&amp;G387&amp;"$3:$CZ$554"),$D387-3*(B386-1)+S$1,FALSE)</f>
        <v>#N/A</v>
      </c>
      <c r="T406" s="45" t="e">
        <f ca="1">VLOOKUP($B406,INDIRECT("data!$"&amp;G387&amp;"$3:$CZ$554"),$D387-3*(B386-1)+T$1,FALSE)</f>
        <v>#N/A</v>
      </c>
      <c r="U406" s="45" t="e">
        <f ca="1">VLOOKUP($B406,INDIRECT("data!$"&amp;G387&amp;"$3:$CZ$554"),$D387-3*(B386-1)+U$1,FALSE)</f>
        <v>#N/A</v>
      </c>
      <c r="V406" s="45" t="e">
        <f ca="1">VLOOKUP($B406,INDIRECT("data!$"&amp;G387&amp;"$3:$CZ$554"),$D387-3*(B386-1)+V$1,FALSE)</f>
        <v>#N/A</v>
      </c>
      <c r="W406" s="45" t="e">
        <f ca="1">VLOOKUP($B406,INDIRECT("data!$"&amp;G387&amp;"$3:$CZ$554"),$D387-3*(B386-1)+W$1,FALSE)</f>
        <v>#N/A</v>
      </c>
      <c r="X406" s="45" t="e">
        <f ca="1">VLOOKUP($B406,INDIRECT("data!$"&amp;G387&amp;"$3:$CZ$554"),$D387-3*(B386-1)+X$1,FALSE)</f>
        <v>#N/A</v>
      </c>
      <c r="Y406" s="47" t="e">
        <f ca="1">VLOOKUP($B406,INDIRECT("data!$"&amp;G387&amp;"$3:$CZ$554"),$D387-3*(B386-1)+Y$1,FALSE)</f>
        <v>#N/A</v>
      </c>
      <c r="Z406" s="47" t="e">
        <f ca="1">VLOOKUP($B406,INDIRECT("data!$"&amp;G387&amp;"$3:$CZ$554"),$D387-3*(B386-1)+Z$1,FALSE)</f>
        <v>#N/A</v>
      </c>
      <c r="AA406" s="47" t="e">
        <f ca="1">VLOOKUP($B406,INDIRECT("data!$"&amp;G387&amp;"$3:$CZ$554"),$D387-3*(B386-1)+AA$1,FALSE)</f>
        <v>#N/A</v>
      </c>
      <c r="AB406" s="47" t="e">
        <f ca="1">VLOOKUP($B406,INDIRECT("data!$"&amp;G387&amp;"$3:$CZ$554"),$D387-3*(B386-1)+AB$1,FALSE)</f>
        <v>#N/A</v>
      </c>
      <c r="AC406" s="47" t="e">
        <f ca="1">VLOOKUP($B406,INDIRECT("data!$"&amp;G387&amp;"$3:$CZ$554"),$D387-3*(B386-1)+AC$1,FALSE)</f>
        <v>#N/A</v>
      </c>
      <c r="AD406" s="47" t="e">
        <f ca="1">VLOOKUP($B406,INDIRECT("data!$"&amp;G387&amp;"$3:$CZ$554"),$D387-3*(B386-1)+AD$1,FALSE)</f>
        <v>#N/A</v>
      </c>
      <c r="AE406" s="47" t="e">
        <f ca="1">VLOOKUP($B406,INDIRECT("data!$"&amp;G387&amp;"$3:$CZ$554"),$D387-3*(B386-1)+AE$1,FALSE)</f>
        <v>#N/A</v>
      </c>
      <c r="AF406" s="47" t="e">
        <f ca="1">VLOOKUP($B406,INDIRECT("data!$"&amp;G387&amp;"$3:$CZ$554"),$D387-3*(B386-1)+AF$1,FALSE)</f>
        <v>#N/A</v>
      </c>
      <c r="AG406" s="65" t="e">
        <f t="shared" ca="1" si="851"/>
        <v>#N/A</v>
      </c>
      <c r="AH406" s="65" t="e">
        <f t="shared" ca="1" si="852"/>
        <v>#N/A</v>
      </c>
      <c r="AI406" s="65" t="e">
        <f t="shared" ca="1" si="853"/>
        <v>#N/A</v>
      </c>
      <c r="AJ406" s="65" t="e">
        <f t="shared" ca="1" si="854"/>
        <v>#N/A</v>
      </c>
      <c r="AK406" s="65" t="e">
        <f t="shared" ca="1" si="855"/>
        <v>#N/A</v>
      </c>
      <c r="AL406" s="66" t="e">
        <f t="shared" ca="1" si="856"/>
        <v>#N/A</v>
      </c>
      <c r="AM406" s="66" t="e">
        <f t="shared" ca="1" si="857"/>
        <v>#N/A</v>
      </c>
      <c r="AN406" s="65" t="e">
        <f t="shared" ca="1" si="858"/>
        <v>#N/A</v>
      </c>
      <c r="AO406" s="65" t="e">
        <f t="shared" ca="1" si="859"/>
        <v>#N/A</v>
      </c>
      <c r="AP406" s="65" t="e">
        <f t="shared" ca="1" si="860"/>
        <v>#N/A</v>
      </c>
      <c r="AQ406" s="65" t="e">
        <f t="shared" ca="1" si="861"/>
        <v>#N/A</v>
      </c>
      <c r="AR406" s="65" t="e">
        <f t="shared" ca="1" si="862"/>
        <v>#N/A</v>
      </c>
      <c r="AS406" s="65" t="e">
        <f t="shared" ca="1" si="863"/>
        <v>#N/A</v>
      </c>
      <c r="AT406" s="65" t="e">
        <f t="shared" ca="1" si="864"/>
        <v>#N/A</v>
      </c>
    </row>
    <row r="407" spans="1:46" ht="18" customHeight="1" x14ac:dyDescent="0.25">
      <c r="A407" s="50"/>
      <c r="B407" s="42" t="s">
        <v>23</v>
      </c>
      <c r="C407" s="43"/>
      <c r="D407" s="44"/>
      <c r="E407" s="44"/>
      <c r="F407" s="46" t="e">
        <f ca="1">SUM(F399:F406)</f>
        <v>#N/A</v>
      </c>
      <c r="G407" s="46" t="e">
        <f ca="1">SUM(G399:G406)</f>
        <v>#N/A</v>
      </c>
      <c r="H407" s="42"/>
      <c r="I407" s="46" t="e">
        <f t="shared" ref="I407:J407" ca="1" si="865">SUM(I399:I406)</f>
        <v>#N/A</v>
      </c>
      <c r="J407" s="46" t="e">
        <f t="shared" ca="1" si="865"/>
        <v>#N/A</v>
      </c>
      <c r="K407" s="42"/>
      <c r="L407" s="44"/>
      <c r="M407" s="46" t="e">
        <f t="shared" ref="M407:X407" ca="1" si="866">SUM(M399:M406)</f>
        <v>#N/A</v>
      </c>
      <c r="N407" s="46" t="e">
        <f t="shared" ca="1" si="866"/>
        <v>#N/A</v>
      </c>
      <c r="O407" s="46" t="e">
        <f t="shared" ca="1" si="866"/>
        <v>#N/A</v>
      </c>
      <c r="P407" s="46" t="e">
        <f t="shared" ca="1" si="866"/>
        <v>#N/A</v>
      </c>
      <c r="Q407" s="46" t="e">
        <f t="shared" ca="1" si="866"/>
        <v>#N/A</v>
      </c>
      <c r="R407" s="46" t="e">
        <f t="shared" ca="1" si="866"/>
        <v>#N/A</v>
      </c>
      <c r="S407" s="46" t="e">
        <f t="shared" ca="1" si="866"/>
        <v>#N/A</v>
      </c>
      <c r="T407" s="46" t="e">
        <f t="shared" ca="1" si="866"/>
        <v>#N/A</v>
      </c>
      <c r="U407" s="46" t="e">
        <f t="shared" ca="1" si="866"/>
        <v>#N/A</v>
      </c>
      <c r="V407" s="46" t="e">
        <f t="shared" ca="1" si="866"/>
        <v>#N/A</v>
      </c>
      <c r="W407" s="46" t="e">
        <f t="shared" ca="1" si="866"/>
        <v>#N/A</v>
      </c>
      <c r="X407" s="46" t="e">
        <f t="shared" ca="1" si="866"/>
        <v>#N/A</v>
      </c>
      <c r="Y407" s="48"/>
      <c r="Z407" s="48"/>
      <c r="AA407" s="48"/>
      <c r="AB407" s="48"/>
      <c r="AC407" s="48"/>
      <c r="AD407" s="48"/>
      <c r="AE407" s="48"/>
      <c r="AF407" s="48"/>
    </row>
    <row r="408" spans="1:46" ht="18" customHeight="1" x14ac:dyDescent="0.25">
      <c r="A408" s="50"/>
      <c r="B408" s="38" t="str">
        <f ca="1">CONCATENATE(B387,"-All")</f>
        <v>Millwall-All</v>
      </c>
      <c r="C408" s="40" t="s">
        <v>22</v>
      </c>
      <c r="D408" s="13" t="s">
        <v>50</v>
      </c>
      <c r="E408" s="13" t="s">
        <v>51</v>
      </c>
      <c r="F408" s="13" t="s">
        <v>3</v>
      </c>
      <c r="G408" s="13" t="s">
        <v>4</v>
      </c>
      <c r="H408" s="13" t="s">
        <v>6</v>
      </c>
      <c r="I408" s="13" t="s">
        <v>1</v>
      </c>
      <c r="J408" s="13" t="s">
        <v>2</v>
      </c>
      <c r="K408" s="13" t="s">
        <v>5</v>
      </c>
      <c r="L408" s="13" t="s">
        <v>52</v>
      </c>
      <c r="M408" s="13" t="s">
        <v>53</v>
      </c>
      <c r="N408" s="13" t="s">
        <v>54</v>
      </c>
      <c r="O408" s="13" t="s">
        <v>55</v>
      </c>
      <c r="P408" s="13" t="s">
        <v>56</v>
      </c>
      <c r="Q408" s="13" t="s">
        <v>57</v>
      </c>
      <c r="R408" s="13" t="s">
        <v>58</v>
      </c>
      <c r="S408" s="13" t="s">
        <v>59</v>
      </c>
      <c r="T408" s="13" t="s">
        <v>60</v>
      </c>
      <c r="U408" s="13" t="s">
        <v>61</v>
      </c>
      <c r="V408" s="13" t="s">
        <v>62</v>
      </c>
      <c r="W408" s="13" t="s">
        <v>63</v>
      </c>
      <c r="X408" s="13" t="s">
        <v>64</v>
      </c>
      <c r="Y408" s="13" t="s">
        <v>65</v>
      </c>
      <c r="Z408" s="13" t="s">
        <v>66</v>
      </c>
      <c r="AA408" s="13" t="s">
        <v>67</v>
      </c>
      <c r="AB408" s="13" t="s">
        <v>68</v>
      </c>
      <c r="AC408" s="13" t="s">
        <v>69</v>
      </c>
      <c r="AD408" s="13" t="s">
        <v>70</v>
      </c>
      <c r="AE408" s="13" t="s">
        <v>71</v>
      </c>
      <c r="AF408" s="13" t="s">
        <v>72</v>
      </c>
      <c r="AG408" s="62" t="s">
        <v>140</v>
      </c>
      <c r="AH408" s="62" t="s">
        <v>141</v>
      </c>
      <c r="AI408" s="62" t="s">
        <v>142</v>
      </c>
      <c r="AJ408" s="62" t="s">
        <v>143</v>
      </c>
      <c r="AK408" s="62" t="s">
        <v>144</v>
      </c>
      <c r="AL408" s="63" t="s">
        <v>145</v>
      </c>
      <c r="AM408" s="63" t="s">
        <v>146</v>
      </c>
      <c r="AN408" s="62" t="s">
        <v>147</v>
      </c>
      <c r="AO408" s="64" t="s">
        <v>150</v>
      </c>
      <c r="AP408" s="64" t="s">
        <v>151</v>
      </c>
      <c r="AQ408" s="62" t="s">
        <v>148</v>
      </c>
      <c r="AR408" s="62" t="s">
        <v>149</v>
      </c>
      <c r="AS408" s="62" t="s">
        <v>152</v>
      </c>
      <c r="AT408" s="62" t="s">
        <v>153</v>
      </c>
    </row>
    <row r="409" spans="1:46" ht="18" customHeight="1" x14ac:dyDescent="0.25">
      <c r="A409" s="49" t="str">
        <f ca="1">CONCATENATE(B408,"-",B409)</f>
        <v>Millwall-All-1</v>
      </c>
      <c r="B409" s="38">
        <v>1</v>
      </c>
      <c r="C409" s="41">
        <f ca="1">VLOOKUP($B409,INDIRECT("data!$"&amp;H387&amp;"$3:$CZ$554"),$E387-3*(B386-1)+C$1,FALSE)</f>
        <v>43379</v>
      </c>
      <c r="D409" s="30" t="str">
        <f ca="1">VLOOKUP($B409,INDIRECT("data!$"&amp;H387&amp;"$3:$CZ$554"),$E387-3*(B386-1)+D$1,FALSE)</f>
        <v>Millwall</v>
      </c>
      <c r="E409" s="30" t="str">
        <f ca="1">VLOOKUP($B409,INDIRECT("data!$"&amp;H387&amp;"$3:$CZ$554"),$E387-3*(B386-1)+E$1,FALSE)</f>
        <v>Aston Villa</v>
      </c>
      <c r="F409" s="29">
        <f ca="1">VLOOKUP($B409,INDIRECT("data!$"&amp;H387&amp;"$3:$CZ$554"),$E387-3*(B386-1)+F$1,FALSE)</f>
        <v>2</v>
      </c>
      <c r="G409" s="29">
        <f ca="1">VLOOKUP($B409,INDIRECT("data!$"&amp;H387&amp;"$3:$CZ$554"),$E387-3*(B386-1)+G$1,FALSE)</f>
        <v>1</v>
      </c>
      <c r="H409" s="15" t="str">
        <f ca="1">VLOOKUP($B409,INDIRECT("data!$"&amp;H387&amp;"$3:$CZ$554"),$E387-3*(B386-1)+H$1,FALSE)</f>
        <v>H</v>
      </c>
      <c r="I409" s="29">
        <f ca="1">VLOOKUP($B409,INDIRECT("data!$"&amp;H387&amp;"$3:$CZ$554"),$E387-3*(B386-1)+I$1,FALSE)</f>
        <v>1</v>
      </c>
      <c r="J409" s="29">
        <f ca="1">VLOOKUP($B409,INDIRECT("data!$"&amp;H387&amp;"$3:$CZ$554"),$E387-3*(B386-1)+J$1,FALSE)</f>
        <v>1</v>
      </c>
      <c r="K409" s="15" t="str">
        <f ca="1">VLOOKUP($B409,INDIRECT("data!$"&amp;H387&amp;"$3:$CZ$554"),$E387-3*(B386-1)+K$1,FALSE)</f>
        <v>D</v>
      </c>
      <c r="L409" s="30" t="str">
        <f ca="1">VLOOKUP($B409,INDIRECT("data!$"&amp;H387&amp;"$3:$CZ$554"),$E387-3*(B386-1)+L$1,FALSE)</f>
        <v>T Harrington</v>
      </c>
      <c r="M409" s="45">
        <f ca="1">VLOOKUP($B409,INDIRECT("data!$"&amp;H387&amp;"$3:$CZ$554"),$E387-3*(B386-1)+M$1,FALSE)</f>
        <v>18</v>
      </c>
      <c r="N409" s="45">
        <f ca="1">VLOOKUP($B409,INDIRECT("data!$"&amp;H387&amp;"$3:$CZ$554"),$E387-3*(B386-1)+N$1,FALSE)</f>
        <v>6</v>
      </c>
      <c r="O409" s="45">
        <f ca="1">VLOOKUP($B409,INDIRECT("data!$"&amp;H387&amp;"$3:$CZ$554"),$E387-3*(B386-1)+O$1,FALSE)</f>
        <v>4</v>
      </c>
      <c r="P409" s="45">
        <f ca="1">VLOOKUP($B409,INDIRECT("data!$"&amp;H387&amp;"$3:$CZ$554"),$E387-3*(B386-1)+P$1,FALSE)</f>
        <v>3</v>
      </c>
      <c r="Q409" s="45">
        <f ca="1">VLOOKUP($B409,INDIRECT("data!$"&amp;H387&amp;"$3:$CZ$554"),$E387-3*(B386-1)+Q$1,FALSE)</f>
        <v>13</v>
      </c>
      <c r="R409" s="45">
        <f ca="1">VLOOKUP($B409,INDIRECT("data!$"&amp;H387&amp;"$3:$CZ$554"),$E387-3*(B386-1)+R$1,FALSE)</f>
        <v>10</v>
      </c>
      <c r="S409" s="45">
        <f ca="1">VLOOKUP($B409,INDIRECT("data!$"&amp;H387&amp;"$3:$CZ$554"),$E387-3*(B386-1)+S$1,FALSE)</f>
        <v>9</v>
      </c>
      <c r="T409" s="45">
        <f ca="1">VLOOKUP($B409,INDIRECT("data!$"&amp;H387&amp;"$3:$CZ$554"),$E387-3*(B386-1)+T$1,FALSE)</f>
        <v>4</v>
      </c>
      <c r="U409" s="45">
        <f ca="1">VLOOKUP($B409,INDIRECT("data!$"&amp;H387&amp;"$3:$CZ$554"),$E387-3*(B386-1)+U$1,FALSE)</f>
        <v>0</v>
      </c>
      <c r="V409" s="45">
        <f ca="1">VLOOKUP($B409,INDIRECT("data!$"&amp;H387&amp;"$3:$CZ$554"),$E387-3*(B386-1)+V$1,FALSE)</f>
        <v>1</v>
      </c>
      <c r="W409" s="45">
        <f ca="1">VLOOKUP($B409,INDIRECT("data!$"&amp;H387&amp;"$3:$CZ$554"),$E387-3*(B386-1)+W$1,FALSE)</f>
        <v>0</v>
      </c>
      <c r="X409" s="45">
        <f ca="1">VLOOKUP($B409,INDIRECT("data!$"&amp;H387&amp;"$3:$CZ$554"),$E387-3*(B386-1)+X$1,FALSE)</f>
        <v>0</v>
      </c>
      <c r="Y409" s="47">
        <f ca="1">VLOOKUP($B409,INDIRECT("data!$"&amp;H387&amp;"$3:$CZ$554"),$E387-3*(B386-1)+Y$1,FALSE)</f>
        <v>2.8</v>
      </c>
      <c r="Z409" s="47">
        <f ca="1">VLOOKUP($B409,INDIRECT("data!$"&amp;H387&amp;"$3:$CZ$554"),$E387-3*(B386-1)+Z$1,FALSE)</f>
        <v>3.4</v>
      </c>
      <c r="AA409" s="47">
        <f ca="1">VLOOKUP($B409,INDIRECT("data!$"&amp;H387&amp;"$3:$CZ$554"),$E387-3*(B386-1)+AA$1,FALSE)</f>
        <v>2.7</v>
      </c>
      <c r="AB409" s="47">
        <f ca="1">VLOOKUP($B409,INDIRECT("data!$"&amp;H387&amp;"$3:$CZ$554"),$E387-3*(B386-1)+AB$1,FALSE)</f>
        <v>2.77</v>
      </c>
      <c r="AC409" s="47">
        <f ca="1">VLOOKUP($B409,INDIRECT("data!$"&amp;H387&amp;"$3:$CZ$554"),$E387-3*(B386-1)+AC$1,FALSE)</f>
        <v>3.34</v>
      </c>
      <c r="AD409" s="47">
        <f ca="1">VLOOKUP($B409,INDIRECT("data!$"&amp;H387&amp;"$3:$CZ$554"),$E387-3*(B386-1)+AD$1,FALSE)</f>
        <v>2.74</v>
      </c>
      <c r="AE409" s="47">
        <f ca="1">VLOOKUP($B409,INDIRECT("data!$"&amp;H387&amp;"$3:$CZ$554"),$E387-3*(B386-1)+AE$1,FALSE)</f>
        <v>1.99</v>
      </c>
      <c r="AF409" s="47">
        <f ca="1">VLOOKUP($B409,INDIRECT("data!$"&amp;H387&amp;"$3:$CZ$554"),$E387-3*(B386-1)+AF$1,FALSE)</f>
        <v>1.8</v>
      </c>
      <c r="AG409" s="65">
        <f ca="1">IF(C409="","",F409+G409)</f>
        <v>3</v>
      </c>
      <c r="AH409" s="65">
        <f ca="1">IF(C409="","",I409+J409)</f>
        <v>2</v>
      </c>
      <c r="AI409" s="65">
        <f ca="1">IF(C409="","",AJ409+AK409)</f>
        <v>1</v>
      </c>
      <c r="AJ409" s="65">
        <f ca="1">IF(C409="","",F409-I409)</f>
        <v>1</v>
      </c>
      <c r="AK409" s="65">
        <f ca="1">IF(C409="","",G409-J409)</f>
        <v>0</v>
      </c>
      <c r="AL409" s="66" t="str">
        <f ca="1">IF(AJ409&gt;AK409,"H",IF(AJ409=AK409,"D",IF(AJ409&lt;AK409,"A","Error!")))</f>
        <v>H</v>
      </c>
      <c r="AM409" s="66" t="str">
        <f ca="1">IF(C409="","",CONCATENATE(K409,"-",H409))</f>
        <v>D-H</v>
      </c>
      <c r="AN409" s="65">
        <f ca="1">IF(C409="","",IF(AND(F409&gt;0,G409&gt;0),1,0))</f>
        <v>1</v>
      </c>
      <c r="AO409" s="65">
        <f ca="1">IF(C409="","",IF(AND(F409&gt;0,I409&gt;0),1,0))</f>
        <v>1</v>
      </c>
      <c r="AP409" s="65">
        <f ca="1">IF(C409="","",IF(AND(G409&gt;0,J409&gt;0),1,0))</f>
        <v>1</v>
      </c>
      <c r="AQ409" s="65">
        <f ca="1">IF(C409="","",IF(AND(H409="H",G409=0),1,0))</f>
        <v>0</v>
      </c>
      <c r="AR409" s="65">
        <f ca="1">IF(C409="","",IF(AND(H409="A",F409=0),1,0))</f>
        <v>0</v>
      </c>
      <c r="AS409" s="65">
        <f ca="1">IF(C409="","",IF(AND(K409="H",AL409="H"),1,0))</f>
        <v>0</v>
      </c>
      <c r="AT409" s="65">
        <f ca="1">IF(C409="","",IF(AND(K409="A",AL409="A"),1,0))</f>
        <v>0</v>
      </c>
    </row>
    <row r="410" spans="1:46" ht="18" customHeight="1" x14ac:dyDescent="0.25">
      <c r="A410" s="49" t="str">
        <f ca="1">CONCATENATE(B408,"-",B410)</f>
        <v>Millwall-All-2</v>
      </c>
      <c r="B410" s="38">
        <v>2</v>
      </c>
      <c r="C410" s="41">
        <f ca="1">VLOOKUP($B410,INDIRECT("data!$"&amp;H387&amp;"$3:$CZ$554"),$E387-3*(B386-1)+C$1,FALSE)</f>
        <v>43376</v>
      </c>
      <c r="D410" s="30" t="str">
        <f ca="1">VLOOKUP($B410,INDIRECT("data!$"&amp;H387&amp;"$3:$CZ$554"),$E387-3*(B386-1)+D$1,FALSE)</f>
        <v>Nott'm Forest</v>
      </c>
      <c r="E410" s="30" t="str">
        <f ca="1">VLOOKUP($B410,INDIRECT("data!$"&amp;H387&amp;"$3:$CZ$554"),$E387-3*(B386-1)+E$1,FALSE)</f>
        <v>Millwall</v>
      </c>
      <c r="F410" s="29">
        <f ca="1">VLOOKUP($B410,INDIRECT("data!$"&amp;H387&amp;"$3:$CZ$554"),$E387-3*(B386-1)+F$1,FALSE)</f>
        <v>2</v>
      </c>
      <c r="G410" s="29">
        <f ca="1">VLOOKUP($B410,INDIRECT("data!$"&amp;H387&amp;"$3:$CZ$554"),$E387-3*(B386-1)+G$1,FALSE)</f>
        <v>2</v>
      </c>
      <c r="H410" s="15" t="str">
        <f ca="1">VLOOKUP($B410,INDIRECT("data!$"&amp;H387&amp;"$3:$CZ$554"),$E387-3*(B386-1)+H$1,FALSE)</f>
        <v>D</v>
      </c>
      <c r="I410" s="29">
        <f ca="1">VLOOKUP($B410,INDIRECT("data!$"&amp;H387&amp;"$3:$CZ$554"),$E387-3*(B386-1)+I$1,FALSE)</f>
        <v>1</v>
      </c>
      <c r="J410" s="29">
        <f ca="1">VLOOKUP($B410,INDIRECT("data!$"&amp;H387&amp;"$3:$CZ$554"),$E387-3*(B386-1)+J$1,FALSE)</f>
        <v>0</v>
      </c>
      <c r="K410" s="15" t="str">
        <f ca="1">VLOOKUP($B410,INDIRECT("data!$"&amp;H387&amp;"$3:$CZ$554"),$E387-3*(B386-1)+K$1,FALSE)</f>
        <v>H</v>
      </c>
      <c r="L410" s="30" t="str">
        <f ca="1">VLOOKUP($B410,INDIRECT("data!$"&amp;H387&amp;"$3:$CZ$554"),$E387-3*(B386-1)+L$1,FALSE)</f>
        <v>J Moss</v>
      </c>
      <c r="M410" s="45">
        <f ca="1">VLOOKUP($B410,INDIRECT("data!$"&amp;H387&amp;"$3:$CZ$554"),$E387-3*(B386-1)+M$1,FALSE)</f>
        <v>7</v>
      </c>
      <c r="N410" s="45">
        <f ca="1">VLOOKUP($B410,INDIRECT("data!$"&amp;H387&amp;"$3:$CZ$554"),$E387-3*(B386-1)+N$1,FALSE)</f>
        <v>20</v>
      </c>
      <c r="O410" s="45">
        <f ca="1">VLOOKUP($B410,INDIRECT("data!$"&amp;H387&amp;"$3:$CZ$554"),$E387-3*(B386-1)+O$1,FALSE)</f>
        <v>2</v>
      </c>
      <c r="P410" s="45">
        <f ca="1">VLOOKUP($B410,INDIRECT("data!$"&amp;H387&amp;"$3:$CZ$554"),$E387-3*(B386-1)+P$1,FALSE)</f>
        <v>10</v>
      </c>
      <c r="Q410" s="45">
        <f ca="1">VLOOKUP($B410,INDIRECT("data!$"&amp;H387&amp;"$3:$CZ$554"),$E387-3*(B386-1)+Q$1,FALSE)</f>
        <v>16</v>
      </c>
      <c r="R410" s="45">
        <f ca="1">VLOOKUP($B410,INDIRECT("data!$"&amp;H387&amp;"$3:$CZ$554"),$E387-3*(B386-1)+R$1,FALSE)</f>
        <v>11</v>
      </c>
      <c r="S410" s="45">
        <f ca="1">VLOOKUP($B410,INDIRECT("data!$"&amp;H387&amp;"$3:$CZ$554"),$E387-3*(B386-1)+S$1,FALSE)</f>
        <v>2</v>
      </c>
      <c r="T410" s="45">
        <f ca="1">VLOOKUP($B410,INDIRECT("data!$"&amp;H387&amp;"$3:$CZ$554"),$E387-3*(B386-1)+T$1,FALSE)</f>
        <v>7</v>
      </c>
      <c r="U410" s="45">
        <f ca="1">VLOOKUP($B410,INDIRECT("data!$"&amp;H387&amp;"$3:$CZ$554"),$E387-3*(B386-1)+U$1,FALSE)</f>
        <v>1</v>
      </c>
      <c r="V410" s="45">
        <f ca="1">VLOOKUP($B410,INDIRECT("data!$"&amp;H387&amp;"$3:$CZ$554"),$E387-3*(B386-1)+V$1,FALSE)</f>
        <v>2</v>
      </c>
      <c r="W410" s="45">
        <f ca="1">VLOOKUP($B410,INDIRECT("data!$"&amp;H387&amp;"$3:$CZ$554"),$E387-3*(B386-1)+W$1,FALSE)</f>
        <v>0</v>
      </c>
      <c r="X410" s="45">
        <f ca="1">VLOOKUP($B410,INDIRECT("data!$"&amp;H387&amp;"$3:$CZ$554"),$E387-3*(B386-1)+X$1,FALSE)</f>
        <v>0</v>
      </c>
      <c r="Y410" s="47">
        <f ca="1">VLOOKUP($B410,INDIRECT("data!$"&amp;H387&amp;"$3:$CZ$554"),$E387-3*(B386-1)+Y$1,FALSE)</f>
        <v>1.95</v>
      </c>
      <c r="Z410" s="47">
        <f ca="1">VLOOKUP($B410,INDIRECT("data!$"&amp;H387&amp;"$3:$CZ$554"),$E387-3*(B386-1)+Z$1,FALSE)</f>
        <v>3.5</v>
      </c>
      <c r="AA410" s="47">
        <f ca="1">VLOOKUP($B410,INDIRECT("data!$"&amp;H387&amp;"$3:$CZ$554"),$E387-3*(B386-1)+AA$1,FALSE)</f>
        <v>4.33</v>
      </c>
      <c r="AB410" s="47">
        <f ca="1">VLOOKUP($B410,INDIRECT("data!$"&amp;H387&amp;"$3:$CZ$554"),$E387-3*(B386-1)+AB$1,FALSE)</f>
        <v>1.93</v>
      </c>
      <c r="AC410" s="47">
        <f ca="1">VLOOKUP($B410,INDIRECT("data!$"&amp;H387&amp;"$3:$CZ$554"),$E387-3*(B386-1)+AC$1,FALSE)</f>
        <v>3.57</v>
      </c>
      <c r="AD410" s="47">
        <f ca="1">VLOOKUP($B410,INDIRECT("data!$"&amp;H387&amp;"$3:$CZ$554"),$E387-3*(B386-1)+AD$1,FALSE)</f>
        <v>4.34</v>
      </c>
      <c r="AE410" s="47">
        <f ca="1">VLOOKUP($B410,INDIRECT("data!$"&amp;H387&amp;"$3:$CZ$554"),$E387-3*(B386-1)+AE$1,FALSE)</f>
        <v>2.09</v>
      </c>
      <c r="AF410" s="47">
        <f ca="1">VLOOKUP($B410,INDIRECT("data!$"&amp;H387&amp;"$3:$CZ$554"),$E387-3*(B386-1)+AF$1,FALSE)</f>
        <v>1.73</v>
      </c>
      <c r="AG410" s="65">
        <f t="shared" ref="AG410:AG418" ca="1" si="867">IF(C410="","",F410+G410)</f>
        <v>4</v>
      </c>
      <c r="AH410" s="65">
        <f t="shared" ref="AH410:AH418" ca="1" si="868">IF(C410="","",I410+J410)</f>
        <v>1</v>
      </c>
      <c r="AI410" s="65">
        <f t="shared" ref="AI410:AI418" ca="1" si="869">IF(C410="","",AJ410+AK410)</f>
        <v>3</v>
      </c>
      <c r="AJ410" s="65">
        <f t="shared" ref="AJ410:AJ418" ca="1" si="870">IF(C410="","",F410-I410)</f>
        <v>1</v>
      </c>
      <c r="AK410" s="65">
        <f t="shared" ref="AK410:AK418" ca="1" si="871">IF(C410="","",G410-J410)</f>
        <v>2</v>
      </c>
      <c r="AL410" s="66" t="str">
        <f t="shared" ref="AL410:AL418" ca="1" si="872">IF(AJ410&gt;AK410,"H",IF(AJ410=AK410,"D",IF(AJ410&lt;AK410,"A","Error!")))</f>
        <v>A</v>
      </c>
      <c r="AM410" s="66" t="str">
        <f t="shared" ref="AM410:AM418" ca="1" si="873">IF(C410="","",CONCATENATE(K410,"-",H410))</f>
        <v>H-D</v>
      </c>
      <c r="AN410" s="65">
        <f t="shared" ref="AN410:AN418" ca="1" si="874">IF(C410="","",IF(AND(F410&gt;0,G410&gt;0),1,0))</f>
        <v>1</v>
      </c>
      <c r="AO410" s="65">
        <f t="shared" ref="AO410:AO418" ca="1" si="875">IF(C410="","",IF(AND(F410&gt;0,I410&gt;0),1,0))</f>
        <v>1</v>
      </c>
      <c r="AP410" s="65">
        <f t="shared" ref="AP410:AP418" ca="1" si="876">IF(C410="","",IF(AND(G410&gt;0,J410&gt;0),1,0))</f>
        <v>0</v>
      </c>
      <c r="AQ410" s="65">
        <f t="shared" ref="AQ410:AQ418" ca="1" si="877">IF(C410="","",IF(AND(H410="H",G410=0),1,0))</f>
        <v>0</v>
      </c>
      <c r="AR410" s="65">
        <f t="shared" ref="AR410:AR418" ca="1" si="878">IF(C410="","",IF(AND(H410="A",F410=0),1,0))</f>
        <v>0</v>
      </c>
      <c r="AS410" s="65">
        <f t="shared" ref="AS410:AS418" ca="1" si="879">IF(C410="","",IF(AND(K410="H",AL410="H"),1,0))</f>
        <v>0</v>
      </c>
      <c r="AT410" s="65">
        <f t="shared" ref="AT410:AT418" ca="1" si="880">IF(C410="","",IF(AND(K410="A",AL410="A"),1,0))</f>
        <v>0</v>
      </c>
    </row>
    <row r="411" spans="1:46" ht="18" customHeight="1" x14ac:dyDescent="0.25">
      <c r="A411" s="49" t="str">
        <f ca="1">CONCATENATE(B408,"-",B411)</f>
        <v>Millwall-All-3</v>
      </c>
      <c r="B411" s="38">
        <v>3</v>
      </c>
      <c r="C411" s="41">
        <f ca="1">VLOOKUP($B411,INDIRECT("data!$"&amp;H387&amp;"$3:$CZ$554"),$E387-3*(B386-1)+C$1,FALSE)</f>
        <v>43372</v>
      </c>
      <c r="D411" s="30" t="str">
        <f ca="1">VLOOKUP($B411,INDIRECT("data!$"&amp;H387&amp;"$3:$CZ$554"),$E387-3*(B386-1)+D$1,FALSE)</f>
        <v>Millwall</v>
      </c>
      <c r="E411" s="30" t="str">
        <f ca="1">VLOOKUP($B411,INDIRECT("data!$"&amp;H387&amp;"$3:$CZ$554"),$E387-3*(B386-1)+E$1,FALSE)</f>
        <v>Sheffield United</v>
      </c>
      <c r="F411" s="29">
        <f ca="1">VLOOKUP($B411,INDIRECT("data!$"&amp;H387&amp;"$3:$CZ$554"),$E387-3*(B386-1)+F$1,FALSE)</f>
        <v>2</v>
      </c>
      <c r="G411" s="29">
        <f ca="1">VLOOKUP($B411,INDIRECT("data!$"&amp;H387&amp;"$3:$CZ$554"),$E387-3*(B386-1)+G$1,FALSE)</f>
        <v>3</v>
      </c>
      <c r="H411" s="15" t="str">
        <f ca="1">VLOOKUP($B411,INDIRECT("data!$"&amp;H387&amp;"$3:$CZ$554"),$E387-3*(B386-1)+H$1,FALSE)</f>
        <v>A</v>
      </c>
      <c r="I411" s="29">
        <f ca="1">VLOOKUP($B411,INDIRECT("data!$"&amp;H387&amp;"$3:$CZ$554"),$E387-3*(B386-1)+I$1,FALSE)</f>
        <v>0</v>
      </c>
      <c r="J411" s="29">
        <f ca="1">VLOOKUP($B411,INDIRECT("data!$"&amp;H387&amp;"$3:$CZ$554"),$E387-3*(B386-1)+J$1,FALSE)</f>
        <v>1</v>
      </c>
      <c r="K411" s="15" t="str">
        <f ca="1">VLOOKUP($B411,INDIRECT("data!$"&amp;H387&amp;"$3:$CZ$554"),$E387-3*(B386-1)+K$1,FALSE)</f>
        <v>A</v>
      </c>
      <c r="L411" s="30" t="str">
        <f ca="1">VLOOKUP($B411,INDIRECT("data!$"&amp;H387&amp;"$3:$CZ$554"),$E387-3*(B386-1)+L$1,FALSE)</f>
        <v>A Davies</v>
      </c>
      <c r="M411" s="45">
        <f ca="1">VLOOKUP($B411,INDIRECT("data!$"&amp;H387&amp;"$3:$CZ$554"),$E387-3*(B386-1)+M$1,FALSE)</f>
        <v>11</v>
      </c>
      <c r="N411" s="45">
        <f ca="1">VLOOKUP($B411,INDIRECT("data!$"&amp;H387&amp;"$3:$CZ$554"),$E387-3*(B386-1)+N$1,FALSE)</f>
        <v>15</v>
      </c>
      <c r="O411" s="45">
        <f ca="1">VLOOKUP($B411,INDIRECT("data!$"&amp;H387&amp;"$3:$CZ$554"),$E387-3*(B386-1)+O$1,FALSE)</f>
        <v>5</v>
      </c>
      <c r="P411" s="45">
        <f ca="1">VLOOKUP($B411,INDIRECT("data!$"&amp;H387&amp;"$3:$CZ$554"),$E387-3*(B386-1)+P$1,FALSE)</f>
        <v>7</v>
      </c>
      <c r="Q411" s="45">
        <f ca="1">VLOOKUP($B411,INDIRECT("data!$"&amp;H387&amp;"$3:$CZ$554"),$E387-3*(B386-1)+Q$1,FALSE)</f>
        <v>11</v>
      </c>
      <c r="R411" s="45">
        <f ca="1">VLOOKUP($B411,INDIRECT("data!$"&amp;H387&amp;"$3:$CZ$554"),$E387-3*(B386-1)+R$1,FALSE)</f>
        <v>10</v>
      </c>
      <c r="S411" s="45">
        <f ca="1">VLOOKUP($B411,INDIRECT("data!$"&amp;H387&amp;"$3:$CZ$554"),$E387-3*(B386-1)+S$1,FALSE)</f>
        <v>5</v>
      </c>
      <c r="T411" s="45">
        <f ca="1">VLOOKUP($B411,INDIRECT("data!$"&amp;H387&amp;"$3:$CZ$554"),$E387-3*(B386-1)+T$1,FALSE)</f>
        <v>10</v>
      </c>
      <c r="U411" s="45">
        <f ca="1">VLOOKUP($B411,INDIRECT("data!$"&amp;H387&amp;"$3:$CZ$554"),$E387-3*(B386-1)+U$1,FALSE)</f>
        <v>2</v>
      </c>
      <c r="V411" s="45">
        <f ca="1">VLOOKUP($B411,INDIRECT("data!$"&amp;H387&amp;"$3:$CZ$554"),$E387-3*(B386-1)+V$1,FALSE)</f>
        <v>3</v>
      </c>
      <c r="W411" s="45">
        <f ca="1">VLOOKUP($B411,INDIRECT("data!$"&amp;H387&amp;"$3:$CZ$554"),$E387-3*(B386-1)+W$1,FALSE)</f>
        <v>0</v>
      </c>
      <c r="X411" s="45">
        <f ca="1">VLOOKUP($B411,INDIRECT("data!$"&amp;H387&amp;"$3:$CZ$554"),$E387-3*(B386-1)+X$1,FALSE)</f>
        <v>0</v>
      </c>
      <c r="Y411" s="47">
        <f ca="1">VLOOKUP($B411,INDIRECT("data!$"&amp;H387&amp;"$3:$CZ$554"),$E387-3*(B386-1)+Y$1,FALSE)</f>
        <v>3.2</v>
      </c>
      <c r="Z411" s="47">
        <f ca="1">VLOOKUP($B411,INDIRECT("data!$"&amp;H387&amp;"$3:$CZ$554"),$E387-3*(B386-1)+Z$1,FALSE)</f>
        <v>3.3</v>
      </c>
      <c r="AA411" s="47">
        <f ca="1">VLOOKUP($B411,INDIRECT("data!$"&amp;H387&amp;"$3:$CZ$554"),$E387-3*(B386-1)+AA$1,FALSE)</f>
        <v>2.4500000000000002</v>
      </c>
      <c r="AB411" s="47">
        <f ca="1">VLOOKUP($B411,INDIRECT("data!$"&amp;H387&amp;"$3:$CZ$554"),$E387-3*(B386-1)+AB$1,FALSE)</f>
        <v>3.27</v>
      </c>
      <c r="AC411" s="47">
        <f ca="1">VLOOKUP($B411,INDIRECT("data!$"&amp;H387&amp;"$3:$CZ$554"),$E387-3*(B386-1)+AC$1,FALSE)</f>
        <v>3.27</v>
      </c>
      <c r="AD411" s="47">
        <f ca="1">VLOOKUP($B411,INDIRECT("data!$"&amp;H387&amp;"$3:$CZ$554"),$E387-3*(B386-1)+AD$1,FALSE)</f>
        <v>2.42</v>
      </c>
      <c r="AE411" s="47">
        <f ca="1">VLOOKUP($B411,INDIRECT("data!$"&amp;H387&amp;"$3:$CZ$554"),$E387-3*(B386-1)+AE$1,FALSE)</f>
        <v>2.02</v>
      </c>
      <c r="AF411" s="47">
        <f ca="1">VLOOKUP($B411,INDIRECT("data!$"&amp;H387&amp;"$3:$CZ$554"),$E387-3*(B386-1)+AF$1,FALSE)</f>
        <v>1.78</v>
      </c>
      <c r="AG411" s="65">
        <f t="shared" ca="1" si="867"/>
        <v>5</v>
      </c>
      <c r="AH411" s="65">
        <f t="shared" ca="1" si="868"/>
        <v>1</v>
      </c>
      <c r="AI411" s="65">
        <f t="shared" ca="1" si="869"/>
        <v>4</v>
      </c>
      <c r="AJ411" s="65">
        <f t="shared" ca="1" si="870"/>
        <v>2</v>
      </c>
      <c r="AK411" s="65">
        <f t="shared" ca="1" si="871"/>
        <v>2</v>
      </c>
      <c r="AL411" s="66" t="str">
        <f t="shared" ca="1" si="872"/>
        <v>D</v>
      </c>
      <c r="AM411" s="66" t="str">
        <f t="shared" ca="1" si="873"/>
        <v>A-A</v>
      </c>
      <c r="AN411" s="65">
        <f t="shared" ca="1" si="874"/>
        <v>1</v>
      </c>
      <c r="AO411" s="65">
        <f t="shared" ca="1" si="875"/>
        <v>0</v>
      </c>
      <c r="AP411" s="65">
        <f t="shared" ca="1" si="876"/>
        <v>1</v>
      </c>
      <c r="AQ411" s="65">
        <f t="shared" ca="1" si="877"/>
        <v>0</v>
      </c>
      <c r="AR411" s="65">
        <f t="shared" ca="1" si="878"/>
        <v>0</v>
      </c>
      <c r="AS411" s="65">
        <f t="shared" ca="1" si="879"/>
        <v>0</v>
      </c>
      <c r="AT411" s="65">
        <f t="shared" ca="1" si="880"/>
        <v>0</v>
      </c>
    </row>
    <row r="412" spans="1:46" ht="18" customHeight="1" x14ac:dyDescent="0.25">
      <c r="A412" s="49" t="str">
        <f ca="1">CONCATENATE(B408,"-",B412)</f>
        <v>Millwall-All-4</v>
      </c>
      <c r="B412" s="38">
        <v>4</v>
      </c>
      <c r="C412" s="41">
        <f ca="1">VLOOKUP($B412,INDIRECT("data!$"&amp;H387&amp;"$3:$CZ$554"),$E387-3*(B386-1)+C$1,FALSE)</f>
        <v>43365</v>
      </c>
      <c r="D412" s="30" t="str">
        <f ca="1">VLOOKUP($B412,INDIRECT("data!$"&amp;H387&amp;"$3:$CZ$554"),$E387-3*(B386-1)+D$1,FALSE)</f>
        <v>West Brom</v>
      </c>
      <c r="E412" s="30" t="str">
        <f ca="1">VLOOKUP($B412,INDIRECT("data!$"&amp;H387&amp;"$3:$CZ$554"),$E387-3*(B386-1)+E$1,FALSE)</f>
        <v>Millwall</v>
      </c>
      <c r="F412" s="29">
        <f ca="1">VLOOKUP($B412,INDIRECT("data!$"&amp;H387&amp;"$3:$CZ$554"),$E387-3*(B386-1)+F$1,FALSE)</f>
        <v>2</v>
      </c>
      <c r="G412" s="29">
        <f ca="1">VLOOKUP($B412,INDIRECT("data!$"&amp;H387&amp;"$3:$CZ$554"),$E387-3*(B386-1)+G$1,FALSE)</f>
        <v>0</v>
      </c>
      <c r="H412" s="15" t="str">
        <f ca="1">VLOOKUP($B412,INDIRECT("data!$"&amp;H387&amp;"$3:$CZ$554"),$E387-3*(B386-1)+H$1,FALSE)</f>
        <v>H</v>
      </c>
      <c r="I412" s="29">
        <f ca="1">VLOOKUP($B412,INDIRECT("data!$"&amp;H387&amp;"$3:$CZ$554"),$E387-3*(B386-1)+I$1,FALSE)</f>
        <v>0</v>
      </c>
      <c r="J412" s="29">
        <f ca="1">VLOOKUP($B412,INDIRECT("data!$"&amp;H387&amp;"$3:$CZ$554"),$E387-3*(B386-1)+J$1,FALSE)</f>
        <v>0</v>
      </c>
      <c r="K412" s="15" t="str">
        <f ca="1">VLOOKUP($B412,INDIRECT("data!$"&amp;H387&amp;"$3:$CZ$554"),$E387-3*(B386-1)+K$1,FALSE)</f>
        <v>D</v>
      </c>
      <c r="L412" s="30" t="str">
        <f ca="1">VLOOKUP($B412,INDIRECT("data!$"&amp;H387&amp;"$3:$CZ$554"),$E387-3*(B386-1)+L$1,FALSE)</f>
        <v>T Robinson</v>
      </c>
      <c r="M412" s="45">
        <f ca="1">VLOOKUP($B412,INDIRECT("data!$"&amp;H387&amp;"$3:$CZ$554"),$E387-3*(B386-1)+M$1,FALSE)</f>
        <v>14</v>
      </c>
      <c r="N412" s="45">
        <f ca="1">VLOOKUP($B412,INDIRECT("data!$"&amp;H387&amp;"$3:$CZ$554"),$E387-3*(B386-1)+N$1,FALSE)</f>
        <v>10</v>
      </c>
      <c r="O412" s="45">
        <f ca="1">VLOOKUP($B412,INDIRECT("data!$"&amp;H387&amp;"$3:$CZ$554"),$E387-3*(B386-1)+O$1,FALSE)</f>
        <v>4</v>
      </c>
      <c r="P412" s="45">
        <f ca="1">VLOOKUP($B412,INDIRECT("data!$"&amp;H387&amp;"$3:$CZ$554"),$E387-3*(B386-1)+P$1,FALSE)</f>
        <v>2</v>
      </c>
      <c r="Q412" s="45">
        <f ca="1">VLOOKUP($B412,INDIRECT("data!$"&amp;H387&amp;"$3:$CZ$554"),$E387-3*(B386-1)+Q$1,FALSE)</f>
        <v>7</v>
      </c>
      <c r="R412" s="45">
        <f ca="1">VLOOKUP($B412,INDIRECT("data!$"&amp;H387&amp;"$3:$CZ$554"),$E387-3*(B386-1)+R$1,FALSE)</f>
        <v>6</v>
      </c>
      <c r="S412" s="45">
        <f ca="1">VLOOKUP($B412,INDIRECT("data!$"&amp;H387&amp;"$3:$CZ$554"),$E387-3*(B386-1)+S$1,FALSE)</f>
        <v>7</v>
      </c>
      <c r="T412" s="45">
        <f ca="1">VLOOKUP($B412,INDIRECT("data!$"&amp;H387&amp;"$3:$CZ$554"),$E387-3*(B386-1)+T$1,FALSE)</f>
        <v>2</v>
      </c>
      <c r="U412" s="45">
        <f ca="1">VLOOKUP($B412,INDIRECT("data!$"&amp;H387&amp;"$3:$CZ$554"),$E387-3*(B386-1)+U$1,FALSE)</f>
        <v>0</v>
      </c>
      <c r="V412" s="45">
        <f ca="1">VLOOKUP($B412,INDIRECT("data!$"&amp;H387&amp;"$3:$CZ$554"),$E387-3*(B386-1)+V$1,FALSE)</f>
        <v>0</v>
      </c>
      <c r="W412" s="45">
        <f ca="1">VLOOKUP($B412,INDIRECT("data!$"&amp;H387&amp;"$3:$CZ$554"),$E387-3*(B386-1)+W$1,FALSE)</f>
        <v>0</v>
      </c>
      <c r="X412" s="45">
        <f ca="1">VLOOKUP($B412,INDIRECT("data!$"&amp;H387&amp;"$3:$CZ$554"),$E387-3*(B386-1)+X$1,FALSE)</f>
        <v>0</v>
      </c>
      <c r="Y412" s="47">
        <f ca="1">VLOOKUP($B412,INDIRECT("data!$"&amp;H387&amp;"$3:$CZ$554"),$E387-3*(B386-1)+Y$1,FALSE)</f>
        <v>1.72</v>
      </c>
      <c r="Z412" s="47">
        <f ca="1">VLOOKUP($B412,INDIRECT("data!$"&amp;H387&amp;"$3:$CZ$554"),$E387-3*(B386-1)+Z$1,FALSE)</f>
        <v>4</v>
      </c>
      <c r="AA412" s="47">
        <f ca="1">VLOOKUP($B412,INDIRECT("data!$"&amp;H387&amp;"$3:$CZ$554"),$E387-3*(B386-1)+AA$1,FALSE)</f>
        <v>5</v>
      </c>
      <c r="AB412" s="47">
        <f ca="1">VLOOKUP($B412,INDIRECT("data!$"&amp;H387&amp;"$3:$CZ$554"),$E387-3*(B386-1)+AB$1,FALSE)</f>
        <v>1.74</v>
      </c>
      <c r="AC412" s="47">
        <f ca="1">VLOOKUP($B412,INDIRECT("data!$"&amp;H387&amp;"$3:$CZ$554"),$E387-3*(B386-1)+AC$1,FALSE)</f>
        <v>3.92</v>
      </c>
      <c r="AD412" s="47">
        <f ca="1">VLOOKUP($B412,INDIRECT("data!$"&amp;H387&amp;"$3:$CZ$554"),$E387-3*(B386-1)+AD$1,FALSE)</f>
        <v>5.01</v>
      </c>
      <c r="AE412" s="47">
        <f ca="1">VLOOKUP($B412,INDIRECT("data!$"&amp;H387&amp;"$3:$CZ$554"),$E387-3*(B386-1)+AE$1,FALSE)</f>
        <v>1.92</v>
      </c>
      <c r="AF412" s="47">
        <f ca="1">VLOOKUP($B412,INDIRECT("data!$"&amp;H387&amp;"$3:$CZ$554"),$E387-3*(B386-1)+AF$1,FALSE)</f>
        <v>1.87</v>
      </c>
      <c r="AG412" s="65">
        <f t="shared" ca="1" si="867"/>
        <v>2</v>
      </c>
      <c r="AH412" s="65">
        <f t="shared" ca="1" si="868"/>
        <v>0</v>
      </c>
      <c r="AI412" s="65">
        <f t="shared" ca="1" si="869"/>
        <v>2</v>
      </c>
      <c r="AJ412" s="65">
        <f t="shared" ca="1" si="870"/>
        <v>2</v>
      </c>
      <c r="AK412" s="65">
        <f t="shared" ca="1" si="871"/>
        <v>0</v>
      </c>
      <c r="AL412" s="66" t="str">
        <f t="shared" ca="1" si="872"/>
        <v>H</v>
      </c>
      <c r="AM412" s="66" t="str">
        <f t="shared" ca="1" si="873"/>
        <v>D-H</v>
      </c>
      <c r="AN412" s="65">
        <f t="shared" ca="1" si="874"/>
        <v>0</v>
      </c>
      <c r="AO412" s="65">
        <f t="shared" ca="1" si="875"/>
        <v>0</v>
      </c>
      <c r="AP412" s="65">
        <f t="shared" ca="1" si="876"/>
        <v>0</v>
      </c>
      <c r="AQ412" s="65">
        <f t="shared" ca="1" si="877"/>
        <v>1</v>
      </c>
      <c r="AR412" s="65">
        <f t="shared" ca="1" si="878"/>
        <v>0</v>
      </c>
      <c r="AS412" s="65">
        <f t="shared" ca="1" si="879"/>
        <v>0</v>
      </c>
      <c r="AT412" s="65">
        <f t="shared" ca="1" si="880"/>
        <v>0</v>
      </c>
    </row>
    <row r="413" spans="1:46" ht="18" customHeight="1" x14ac:dyDescent="0.25">
      <c r="A413" s="49" t="str">
        <f ca="1">CONCATENATE(B408,"-",B413)</f>
        <v>Millwall-All-5</v>
      </c>
      <c r="B413" s="38">
        <v>5</v>
      </c>
      <c r="C413" s="41">
        <f ca="1">VLOOKUP($B413,INDIRECT("data!$"&amp;H387&amp;"$3:$CZ$554"),$E387-3*(B386-1)+C$1,FALSE)</f>
        <v>43362</v>
      </c>
      <c r="D413" s="30" t="str">
        <f ca="1">VLOOKUP($B413,INDIRECT("data!$"&amp;H387&amp;"$3:$CZ$554"),$E387-3*(B386-1)+D$1,FALSE)</f>
        <v>QPR</v>
      </c>
      <c r="E413" s="30" t="str">
        <f ca="1">VLOOKUP($B413,INDIRECT("data!$"&amp;H387&amp;"$3:$CZ$554"),$E387-3*(B386-1)+E$1,FALSE)</f>
        <v>Millwall</v>
      </c>
      <c r="F413" s="29">
        <f ca="1">VLOOKUP($B413,INDIRECT("data!$"&amp;H387&amp;"$3:$CZ$554"),$E387-3*(B386-1)+F$1,FALSE)</f>
        <v>2</v>
      </c>
      <c r="G413" s="29">
        <f ca="1">VLOOKUP($B413,INDIRECT("data!$"&amp;H387&amp;"$3:$CZ$554"),$E387-3*(B386-1)+G$1,FALSE)</f>
        <v>0</v>
      </c>
      <c r="H413" s="15" t="str">
        <f ca="1">VLOOKUP($B413,INDIRECT("data!$"&amp;H387&amp;"$3:$CZ$554"),$E387-3*(B386-1)+H$1,FALSE)</f>
        <v>H</v>
      </c>
      <c r="I413" s="29">
        <f ca="1">VLOOKUP($B413,INDIRECT("data!$"&amp;H387&amp;"$3:$CZ$554"),$E387-3*(B386-1)+I$1,FALSE)</f>
        <v>2</v>
      </c>
      <c r="J413" s="29">
        <f ca="1">VLOOKUP($B413,INDIRECT("data!$"&amp;H387&amp;"$3:$CZ$554"),$E387-3*(B386-1)+J$1,FALSE)</f>
        <v>0</v>
      </c>
      <c r="K413" s="15" t="str">
        <f ca="1">VLOOKUP($B413,INDIRECT("data!$"&amp;H387&amp;"$3:$CZ$554"),$E387-3*(B386-1)+K$1,FALSE)</f>
        <v>H</v>
      </c>
      <c r="L413" s="30" t="str">
        <f ca="1">VLOOKUP($B413,INDIRECT("data!$"&amp;H387&amp;"$3:$CZ$554"),$E387-3*(B386-1)+L$1,FALSE)</f>
        <v>R Jones</v>
      </c>
      <c r="M413" s="45">
        <f ca="1">VLOOKUP($B413,INDIRECT("data!$"&amp;H387&amp;"$3:$CZ$554"),$E387-3*(B386-1)+M$1,FALSE)</f>
        <v>20</v>
      </c>
      <c r="N413" s="45">
        <f ca="1">VLOOKUP($B413,INDIRECT("data!$"&amp;H387&amp;"$3:$CZ$554"),$E387-3*(B386-1)+N$1,FALSE)</f>
        <v>14</v>
      </c>
      <c r="O413" s="45">
        <f ca="1">VLOOKUP($B413,INDIRECT("data!$"&amp;H387&amp;"$3:$CZ$554"),$E387-3*(B386-1)+O$1,FALSE)</f>
        <v>9</v>
      </c>
      <c r="P413" s="45">
        <f ca="1">VLOOKUP($B413,INDIRECT("data!$"&amp;H387&amp;"$3:$CZ$554"),$E387-3*(B386-1)+P$1,FALSE)</f>
        <v>2</v>
      </c>
      <c r="Q413" s="45">
        <f ca="1">VLOOKUP($B413,INDIRECT("data!$"&amp;H387&amp;"$3:$CZ$554"),$E387-3*(B386-1)+Q$1,FALSE)</f>
        <v>15</v>
      </c>
      <c r="R413" s="45">
        <f ca="1">VLOOKUP($B413,INDIRECT("data!$"&amp;H387&amp;"$3:$CZ$554"),$E387-3*(B386-1)+R$1,FALSE)</f>
        <v>18</v>
      </c>
      <c r="S413" s="45">
        <f ca="1">VLOOKUP($B413,INDIRECT("data!$"&amp;H387&amp;"$3:$CZ$554"),$E387-3*(B386-1)+S$1,FALSE)</f>
        <v>3</v>
      </c>
      <c r="T413" s="45">
        <f ca="1">VLOOKUP($B413,INDIRECT("data!$"&amp;H387&amp;"$3:$CZ$554"),$E387-3*(B386-1)+T$1,FALSE)</f>
        <v>5</v>
      </c>
      <c r="U413" s="45">
        <f ca="1">VLOOKUP($B413,INDIRECT("data!$"&amp;H387&amp;"$3:$CZ$554"),$E387-3*(B386-1)+U$1,FALSE)</f>
        <v>3</v>
      </c>
      <c r="V413" s="45">
        <f ca="1">VLOOKUP($B413,INDIRECT("data!$"&amp;H387&amp;"$3:$CZ$554"),$E387-3*(B386-1)+V$1,FALSE)</f>
        <v>2</v>
      </c>
      <c r="W413" s="45">
        <f ca="1">VLOOKUP($B413,INDIRECT("data!$"&amp;H387&amp;"$3:$CZ$554"),$E387-3*(B386-1)+W$1,FALSE)</f>
        <v>0</v>
      </c>
      <c r="X413" s="45">
        <f ca="1">VLOOKUP($B413,INDIRECT("data!$"&amp;H387&amp;"$3:$CZ$554"),$E387-3*(B386-1)+X$1,FALSE)</f>
        <v>0</v>
      </c>
      <c r="Y413" s="47">
        <f ca="1">VLOOKUP($B413,INDIRECT("data!$"&amp;H387&amp;"$3:$CZ$554"),$E387-3*(B386-1)+Y$1,FALSE)</f>
        <v>2.54</v>
      </c>
      <c r="Z413" s="47">
        <f ca="1">VLOOKUP($B413,INDIRECT("data!$"&amp;H387&amp;"$3:$CZ$554"),$E387-3*(B386-1)+Z$1,FALSE)</f>
        <v>3.2</v>
      </c>
      <c r="AA413" s="47">
        <f ca="1">VLOOKUP($B413,INDIRECT("data!$"&amp;H387&amp;"$3:$CZ$554"),$E387-3*(B386-1)+AA$1,FALSE)</f>
        <v>3.1</v>
      </c>
      <c r="AB413" s="47">
        <f ca="1">VLOOKUP($B413,INDIRECT("data!$"&amp;H387&amp;"$3:$CZ$554"),$E387-3*(B386-1)+AB$1,FALSE)</f>
        <v>2.59</v>
      </c>
      <c r="AC413" s="47">
        <f ca="1">VLOOKUP($B413,INDIRECT("data!$"&amp;H387&amp;"$3:$CZ$554"),$E387-3*(B386-1)+AC$1,FALSE)</f>
        <v>3.16</v>
      </c>
      <c r="AD413" s="47">
        <f ca="1">VLOOKUP($B413,INDIRECT("data!$"&amp;H387&amp;"$3:$CZ$554"),$E387-3*(B386-1)+AD$1,FALSE)</f>
        <v>3.06</v>
      </c>
      <c r="AE413" s="47">
        <f ca="1">VLOOKUP($B413,INDIRECT("data!$"&amp;H387&amp;"$3:$CZ$554"),$E387-3*(B386-1)+AE$1,FALSE)</f>
        <v>2.13</v>
      </c>
      <c r="AF413" s="47">
        <f ca="1">VLOOKUP($B413,INDIRECT("data!$"&amp;H387&amp;"$3:$CZ$554"),$E387-3*(B386-1)+AF$1,FALSE)</f>
        <v>1.7</v>
      </c>
      <c r="AG413" s="65">
        <f t="shared" ca="1" si="867"/>
        <v>2</v>
      </c>
      <c r="AH413" s="65">
        <f t="shared" ca="1" si="868"/>
        <v>2</v>
      </c>
      <c r="AI413" s="65">
        <f t="shared" ca="1" si="869"/>
        <v>0</v>
      </c>
      <c r="AJ413" s="65">
        <f t="shared" ca="1" si="870"/>
        <v>0</v>
      </c>
      <c r="AK413" s="65">
        <f t="shared" ca="1" si="871"/>
        <v>0</v>
      </c>
      <c r="AL413" s="66" t="str">
        <f t="shared" ca="1" si="872"/>
        <v>D</v>
      </c>
      <c r="AM413" s="66" t="str">
        <f t="shared" ca="1" si="873"/>
        <v>H-H</v>
      </c>
      <c r="AN413" s="65">
        <f t="shared" ca="1" si="874"/>
        <v>0</v>
      </c>
      <c r="AO413" s="65">
        <f t="shared" ca="1" si="875"/>
        <v>1</v>
      </c>
      <c r="AP413" s="65">
        <f t="shared" ca="1" si="876"/>
        <v>0</v>
      </c>
      <c r="AQ413" s="65">
        <f t="shared" ca="1" si="877"/>
        <v>1</v>
      </c>
      <c r="AR413" s="65">
        <f t="shared" ca="1" si="878"/>
        <v>0</v>
      </c>
      <c r="AS413" s="65">
        <f t="shared" ca="1" si="879"/>
        <v>0</v>
      </c>
      <c r="AT413" s="65">
        <f t="shared" ca="1" si="880"/>
        <v>0</v>
      </c>
    </row>
    <row r="414" spans="1:46" ht="18" customHeight="1" x14ac:dyDescent="0.25">
      <c r="A414" s="49" t="str">
        <f ca="1">CONCATENATE(B408,"-",B414)</f>
        <v>Millwall-All-6</v>
      </c>
      <c r="B414" s="38">
        <v>6</v>
      </c>
      <c r="C414" s="41">
        <f ca="1">VLOOKUP($B414,INDIRECT("data!$"&amp;H387&amp;"$3:$CZ$554"),$E387-3*(B386-1)+C$1,FALSE)</f>
        <v>43358</v>
      </c>
      <c r="D414" s="30" t="str">
        <f ca="1">VLOOKUP($B414,INDIRECT("data!$"&amp;H387&amp;"$3:$CZ$554"),$E387-3*(B386-1)+D$1,FALSE)</f>
        <v>Millwall</v>
      </c>
      <c r="E414" s="30" t="str">
        <f ca="1">VLOOKUP($B414,INDIRECT("data!$"&amp;H387&amp;"$3:$CZ$554"),$E387-3*(B386-1)+E$1,FALSE)</f>
        <v>Leeds</v>
      </c>
      <c r="F414" s="29">
        <f ca="1">VLOOKUP($B414,INDIRECT("data!$"&amp;H387&amp;"$3:$CZ$554"),$E387-3*(B386-1)+F$1,FALSE)</f>
        <v>1</v>
      </c>
      <c r="G414" s="29">
        <f ca="1">VLOOKUP($B414,INDIRECT("data!$"&amp;H387&amp;"$3:$CZ$554"),$E387-3*(B386-1)+G$1,FALSE)</f>
        <v>1</v>
      </c>
      <c r="H414" s="15" t="str">
        <f ca="1">VLOOKUP($B414,INDIRECT("data!$"&amp;H387&amp;"$3:$CZ$554"),$E387-3*(B386-1)+H$1,FALSE)</f>
        <v>D</v>
      </c>
      <c r="I414" s="29">
        <f ca="1">VLOOKUP($B414,INDIRECT("data!$"&amp;H387&amp;"$3:$CZ$554"),$E387-3*(B386-1)+I$1,FALSE)</f>
        <v>0</v>
      </c>
      <c r="J414" s="29">
        <f ca="1">VLOOKUP($B414,INDIRECT("data!$"&amp;H387&amp;"$3:$CZ$554"),$E387-3*(B386-1)+J$1,FALSE)</f>
        <v>0</v>
      </c>
      <c r="K414" s="15" t="str">
        <f ca="1">VLOOKUP($B414,INDIRECT("data!$"&amp;H387&amp;"$3:$CZ$554"),$E387-3*(B386-1)+K$1,FALSE)</f>
        <v>D</v>
      </c>
      <c r="L414" s="30" t="str">
        <f ca="1">VLOOKUP($B414,INDIRECT("data!$"&amp;H387&amp;"$3:$CZ$554"),$E387-3*(B386-1)+L$1,FALSE)</f>
        <v>C Kavanagh</v>
      </c>
      <c r="M414" s="45">
        <f ca="1">VLOOKUP($B414,INDIRECT("data!$"&amp;H387&amp;"$3:$CZ$554"),$E387-3*(B386-1)+M$1,FALSE)</f>
        <v>16</v>
      </c>
      <c r="N414" s="45">
        <f ca="1">VLOOKUP($B414,INDIRECT("data!$"&amp;H387&amp;"$3:$CZ$554"),$E387-3*(B386-1)+N$1,FALSE)</f>
        <v>11</v>
      </c>
      <c r="O414" s="45">
        <f ca="1">VLOOKUP($B414,INDIRECT("data!$"&amp;H387&amp;"$3:$CZ$554"),$E387-3*(B386-1)+O$1,FALSE)</f>
        <v>2</v>
      </c>
      <c r="P414" s="45">
        <f ca="1">VLOOKUP($B414,INDIRECT("data!$"&amp;H387&amp;"$3:$CZ$554"),$E387-3*(B386-1)+P$1,FALSE)</f>
        <v>4</v>
      </c>
      <c r="Q414" s="45">
        <f ca="1">VLOOKUP($B414,INDIRECT("data!$"&amp;H387&amp;"$3:$CZ$554"),$E387-3*(B386-1)+Q$1,FALSE)</f>
        <v>14</v>
      </c>
      <c r="R414" s="45">
        <f ca="1">VLOOKUP($B414,INDIRECT("data!$"&amp;H387&amp;"$3:$CZ$554"),$E387-3*(B386-1)+R$1,FALSE)</f>
        <v>7</v>
      </c>
      <c r="S414" s="45">
        <f ca="1">VLOOKUP($B414,INDIRECT("data!$"&amp;H387&amp;"$3:$CZ$554"),$E387-3*(B386-1)+S$1,FALSE)</f>
        <v>6</v>
      </c>
      <c r="T414" s="45">
        <f ca="1">VLOOKUP($B414,INDIRECT("data!$"&amp;H387&amp;"$3:$CZ$554"),$E387-3*(B386-1)+T$1,FALSE)</f>
        <v>4</v>
      </c>
      <c r="U414" s="45">
        <f ca="1">VLOOKUP($B414,INDIRECT("data!$"&amp;H387&amp;"$3:$CZ$554"),$E387-3*(B386-1)+U$1,FALSE)</f>
        <v>1</v>
      </c>
      <c r="V414" s="45">
        <f ca="1">VLOOKUP($B414,INDIRECT("data!$"&amp;H387&amp;"$3:$CZ$554"),$E387-3*(B386-1)+V$1,FALSE)</f>
        <v>0</v>
      </c>
      <c r="W414" s="45">
        <f ca="1">VLOOKUP($B414,INDIRECT("data!$"&amp;H387&amp;"$3:$CZ$554"),$E387-3*(B386-1)+W$1,FALSE)</f>
        <v>0</v>
      </c>
      <c r="X414" s="45">
        <f ca="1">VLOOKUP($B414,INDIRECT("data!$"&amp;H387&amp;"$3:$CZ$554"),$E387-3*(B386-1)+X$1,FALSE)</f>
        <v>0</v>
      </c>
      <c r="Y414" s="47">
        <f ca="1">VLOOKUP($B414,INDIRECT("data!$"&amp;H387&amp;"$3:$CZ$554"),$E387-3*(B386-1)+Y$1,FALSE)</f>
        <v>3</v>
      </c>
      <c r="Z414" s="47">
        <f ca="1">VLOOKUP($B414,INDIRECT("data!$"&amp;H387&amp;"$3:$CZ$554"),$E387-3*(B386-1)+Z$1,FALSE)</f>
        <v>3.4</v>
      </c>
      <c r="AA414" s="47">
        <f ca="1">VLOOKUP($B414,INDIRECT("data!$"&amp;H387&amp;"$3:$CZ$554"),$E387-3*(B386-1)+AA$1,FALSE)</f>
        <v>2.5</v>
      </c>
      <c r="AB414" s="47">
        <f ca="1">VLOOKUP($B414,INDIRECT("data!$"&amp;H387&amp;"$3:$CZ$554"),$E387-3*(B386-1)+AB$1,FALSE)</f>
        <v>2.95</v>
      </c>
      <c r="AC414" s="47">
        <f ca="1">VLOOKUP($B414,INDIRECT("data!$"&amp;H387&amp;"$3:$CZ$554"),$E387-3*(B386-1)+AC$1,FALSE)</f>
        <v>3.39</v>
      </c>
      <c r="AD414" s="47">
        <f ca="1">VLOOKUP($B414,INDIRECT("data!$"&amp;H387&amp;"$3:$CZ$554"),$E387-3*(B386-1)+AD$1,FALSE)</f>
        <v>2.5299999999999998</v>
      </c>
      <c r="AE414" s="47">
        <f ca="1">VLOOKUP($B414,INDIRECT("data!$"&amp;H387&amp;"$3:$CZ$554"),$E387-3*(B386-1)+AE$1,FALSE)</f>
        <v>1.95</v>
      </c>
      <c r="AF414" s="47">
        <f ca="1">VLOOKUP($B414,INDIRECT("data!$"&amp;H387&amp;"$3:$CZ$554"),$E387-3*(B386-1)+AF$1,FALSE)</f>
        <v>1.84</v>
      </c>
      <c r="AG414" s="65">
        <f t="shared" ca="1" si="867"/>
        <v>2</v>
      </c>
      <c r="AH414" s="65">
        <f t="shared" ca="1" si="868"/>
        <v>0</v>
      </c>
      <c r="AI414" s="65">
        <f t="shared" ca="1" si="869"/>
        <v>2</v>
      </c>
      <c r="AJ414" s="65">
        <f t="shared" ca="1" si="870"/>
        <v>1</v>
      </c>
      <c r="AK414" s="65">
        <f t="shared" ca="1" si="871"/>
        <v>1</v>
      </c>
      <c r="AL414" s="66" t="str">
        <f t="shared" ca="1" si="872"/>
        <v>D</v>
      </c>
      <c r="AM414" s="66" t="str">
        <f t="shared" ca="1" si="873"/>
        <v>D-D</v>
      </c>
      <c r="AN414" s="65">
        <f t="shared" ca="1" si="874"/>
        <v>1</v>
      </c>
      <c r="AO414" s="65">
        <f t="shared" ca="1" si="875"/>
        <v>0</v>
      </c>
      <c r="AP414" s="65">
        <f t="shared" ca="1" si="876"/>
        <v>0</v>
      </c>
      <c r="AQ414" s="65">
        <f t="shared" ca="1" si="877"/>
        <v>0</v>
      </c>
      <c r="AR414" s="65">
        <f t="shared" ca="1" si="878"/>
        <v>0</v>
      </c>
      <c r="AS414" s="65">
        <f t="shared" ca="1" si="879"/>
        <v>0</v>
      </c>
      <c r="AT414" s="65">
        <f t="shared" ca="1" si="880"/>
        <v>0</v>
      </c>
    </row>
    <row r="415" spans="1:46" ht="18" customHeight="1" x14ac:dyDescent="0.25">
      <c r="A415" s="49" t="str">
        <f ca="1">CONCATENATE(B408,"-",B415)</f>
        <v>Millwall-All-7</v>
      </c>
      <c r="B415" s="38">
        <v>7</v>
      </c>
      <c r="C415" s="41">
        <f ca="1">VLOOKUP($B415,INDIRECT("data!$"&amp;H387&amp;"$3:$CZ$554"),$E387-3*(B386-1)+C$1,FALSE)</f>
        <v>43344</v>
      </c>
      <c r="D415" s="30" t="str">
        <f ca="1">VLOOKUP($B415,INDIRECT("data!$"&amp;H387&amp;"$3:$CZ$554"),$E387-3*(B386-1)+D$1,FALSE)</f>
        <v>Millwall</v>
      </c>
      <c r="E415" s="30" t="str">
        <f ca="1">VLOOKUP($B415,INDIRECT("data!$"&amp;H387&amp;"$3:$CZ$554"),$E387-3*(B386-1)+E$1,FALSE)</f>
        <v>Swansea</v>
      </c>
      <c r="F415" s="29">
        <f ca="1">VLOOKUP($B415,INDIRECT("data!$"&amp;H387&amp;"$3:$CZ$554"),$E387-3*(B386-1)+F$1,FALSE)</f>
        <v>1</v>
      </c>
      <c r="G415" s="29">
        <f ca="1">VLOOKUP($B415,INDIRECT("data!$"&amp;H387&amp;"$3:$CZ$554"),$E387-3*(B386-1)+G$1,FALSE)</f>
        <v>2</v>
      </c>
      <c r="H415" s="15" t="str">
        <f ca="1">VLOOKUP($B415,INDIRECT("data!$"&amp;H387&amp;"$3:$CZ$554"),$E387-3*(B386-1)+H$1,FALSE)</f>
        <v>A</v>
      </c>
      <c r="I415" s="29">
        <f ca="1">VLOOKUP($B415,INDIRECT("data!$"&amp;H387&amp;"$3:$CZ$554"),$E387-3*(B386-1)+I$1,FALSE)</f>
        <v>0</v>
      </c>
      <c r="J415" s="29">
        <f ca="1">VLOOKUP($B415,INDIRECT("data!$"&amp;H387&amp;"$3:$CZ$554"),$E387-3*(B386-1)+J$1,FALSE)</f>
        <v>0</v>
      </c>
      <c r="K415" s="15" t="str">
        <f ca="1">VLOOKUP($B415,INDIRECT("data!$"&amp;H387&amp;"$3:$CZ$554"),$E387-3*(B386-1)+K$1,FALSE)</f>
        <v>D</v>
      </c>
      <c r="L415" s="30" t="str">
        <f ca="1">VLOOKUP($B415,INDIRECT("data!$"&amp;H387&amp;"$3:$CZ$554"),$E387-3*(B386-1)+L$1,FALSE)</f>
        <v>G Scott</v>
      </c>
      <c r="M415" s="45">
        <f ca="1">VLOOKUP($B415,INDIRECT("data!$"&amp;H387&amp;"$3:$CZ$554"),$E387-3*(B386-1)+M$1,FALSE)</f>
        <v>11</v>
      </c>
      <c r="N415" s="45">
        <f ca="1">VLOOKUP($B415,INDIRECT("data!$"&amp;H387&amp;"$3:$CZ$554"),$E387-3*(B386-1)+N$1,FALSE)</f>
        <v>8</v>
      </c>
      <c r="O415" s="45">
        <f ca="1">VLOOKUP($B415,INDIRECT("data!$"&amp;H387&amp;"$3:$CZ$554"),$E387-3*(B386-1)+O$1,FALSE)</f>
        <v>2</v>
      </c>
      <c r="P415" s="45">
        <f ca="1">VLOOKUP($B415,INDIRECT("data!$"&amp;H387&amp;"$3:$CZ$554"),$E387-3*(B386-1)+P$1,FALSE)</f>
        <v>2</v>
      </c>
      <c r="Q415" s="45">
        <f ca="1">VLOOKUP($B415,INDIRECT("data!$"&amp;H387&amp;"$3:$CZ$554"),$E387-3*(B386-1)+Q$1,FALSE)</f>
        <v>12</v>
      </c>
      <c r="R415" s="45">
        <f ca="1">VLOOKUP($B415,INDIRECT("data!$"&amp;H387&amp;"$3:$CZ$554"),$E387-3*(B386-1)+R$1,FALSE)</f>
        <v>8</v>
      </c>
      <c r="S415" s="45">
        <f ca="1">VLOOKUP($B415,INDIRECT("data!$"&amp;H387&amp;"$3:$CZ$554"),$E387-3*(B386-1)+S$1,FALSE)</f>
        <v>5</v>
      </c>
      <c r="T415" s="45">
        <f ca="1">VLOOKUP($B415,INDIRECT("data!$"&amp;H387&amp;"$3:$CZ$554"),$E387-3*(B386-1)+T$1,FALSE)</f>
        <v>3</v>
      </c>
      <c r="U415" s="45">
        <f ca="1">VLOOKUP($B415,INDIRECT("data!$"&amp;H387&amp;"$3:$CZ$554"),$E387-3*(B386-1)+U$1,FALSE)</f>
        <v>1</v>
      </c>
      <c r="V415" s="45">
        <f ca="1">VLOOKUP($B415,INDIRECT("data!$"&amp;H387&amp;"$3:$CZ$554"),$E387-3*(B386-1)+V$1,FALSE)</f>
        <v>1</v>
      </c>
      <c r="W415" s="45">
        <f ca="1">VLOOKUP($B415,INDIRECT("data!$"&amp;H387&amp;"$3:$CZ$554"),$E387-3*(B386-1)+W$1,FALSE)</f>
        <v>0</v>
      </c>
      <c r="X415" s="45">
        <f ca="1">VLOOKUP($B415,INDIRECT("data!$"&amp;H387&amp;"$3:$CZ$554"),$E387-3*(B386-1)+X$1,FALSE)</f>
        <v>1</v>
      </c>
      <c r="Y415" s="47">
        <f ca="1">VLOOKUP($B415,INDIRECT("data!$"&amp;H387&amp;"$3:$CZ$554"),$E387-3*(B386-1)+Y$1,FALSE)</f>
        <v>2.2000000000000002</v>
      </c>
      <c r="Z415" s="47">
        <f ca="1">VLOOKUP($B415,INDIRECT("data!$"&amp;H387&amp;"$3:$CZ$554"),$E387-3*(B386-1)+Z$1,FALSE)</f>
        <v>3.3</v>
      </c>
      <c r="AA415" s="47">
        <f ca="1">VLOOKUP($B415,INDIRECT("data!$"&amp;H387&amp;"$3:$CZ$554"),$E387-3*(B386-1)+AA$1,FALSE)</f>
        <v>3.75</v>
      </c>
      <c r="AB415" s="47">
        <f ca="1">VLOOKUP($B415,INDIRECT("data!$"&amp;H387&amp;"$3:$CZ$554"),$E387-3*(B386-1)+AB$1,FALSE)</f>
        <v>2.21</v>
      </c>
      <c r="AC415" s="47">
        <f ca="1">VLOOKUP($B415,INDIRECT("data!$"&amp;H387&amp;"$3:$CZ$554"),$E387-3*(B386-1)+AC$1,FALSE)</f>
        <v>3.29</v>
      </c>
      <c r="AD415" s="47">
        <f ca="1">VLOOKUP($B415,INDIRECT("data!$"&amp;H387&amp;"$3:$CZ$554"),$E387-3*(B386-1)+AD$1,FALSE)</f>
        <v>3.74</v>
      </c>
      <c r="AE415" s="47">
        <f ca="1">VLOOKUP($B415,INDIRECT("data!$"&amp;H387&amp;"$3:$CZ$554"),$E387-3*(B386-1)+AE$1,FALSE)</f>
        <v>2.13</v>
      </c>
      <c r="AF415" s="47">
        <f ca="1">VLOOKUP($B415,INDIRECT("data!$"&amp;H387&amp;"$3:$CZ$554"),$E387-3*(B386-1)+AF$1,FALSE)</f>
        <v>1.69</v>
      </c>
      <c r="AG415" s="65">
        <f t="shared" ca="1" si="867"/>
        <v>3</v>
      </c>
      <c r="AH415" s="65">
        <f t="shared" ca="1" si="868"/>
        <v>0</v>
      </c>
      <c r="AI415" s="65">
        <f t="shared" ca="1" si="869"/>
        <v>3</v>
      </c>
      <c r="AJ415" s="65">
        <f t="shared" ca="1" si="870"/>
        <v>1</v>
      </c>
      <c r="AK415" s="65">
        <f t="shared" ca="1" si="871"/>
        <v>2</v>
      </c>
      <c r="AL415" s="66" t="str">
        <f t="shared" ca="1" si="872"/>
        <v>A</v>
      </c>
      <c r="AM415" s="66" t="str">
        <f t="shared" ca="1" si="873"/>
        <v>D-A</v>
      </c>
      <c r="AN415" s="65">
        <f t="shared" ca="1" si="874"/>
        <v>1</v>
      </c>
      <c r="AO415" s="65">
        <f t="shared" ca="1" si="875"/>
        <v>0</v>
      </c>
      <c r="AP415" s="65">
        <f t="shared" ca="1" si="876"/>
        <v>0</v>
      </c>
      <c r="AQ415" s="65">
        <f t="shared" ca="1" si="877"/>
        <v>0</v>
      </c>
      <c r="AR415" s="65">
        <f t="shared" ca="1" si="878"/>
        <v>0</v>
      </c>
      <c r="AS415" s="65">
        <f t="shared" ca="1" si="879"/>
        <v>0</v>
      </c>
      <c r="AT415" s="65">
        <f t="shared" ca="1" si="880"/>
        <v>0</v>
      </c>
    </row>
    <row r="416" spans="1:46" ht="18" customHeight="1" x14ac:dyDescent="0.25">
      <c r="A416" s="49" t="str">
        <f ca="1">CONCATENATE(B408,"-",B416)</f>
        <v>Millwall-All-8</v>
      </c>
      <c r="B416" s="38">
        <v>8</v>
      </c>
      <c r="C416" s="41">
        <f ca="1">VLOOKUP($B416,INDIRECT("data!$"&amp;H387&amp;"$3:$CZ$554"),$E387-3*(B386-1)+C$1,FALSE)</f>
        <v>43338</v>
      </c>
      <c r="D416" s="30" t="str">
        <f ca="1">VLOOKUP($B416,INDIRECT("data!$"&amp;H387&amp;"$3:$CZ$554"),$E387-3*(B386-1)+D$1,FALSE)</f>
        <v>Rotherham</v>
      </c>
      <c r="E416" s="30" t="str">
        <f ca="1">VLOOKUP($B416,INDIRECT("data!$"&amp;H387&amp;"$3:$CZ$554"),$E387-3*(B386-1)+E$1,FALSE)</f>
        <v>Millwall</v>
      </c>
      <c r="F416" s="29">
        <f ca="1">VLOOKUP($B416,INDIRECT("data!$"&amp;H387&amp;"$3:$CZ$554"),$E387-3*(B386-1)+F$1,FALSE)</f>
        <v>1</v>
      </c>
      <c r="G416" s="29">
        <f ca="1">VLOOKUP($B416,INDIRECT("data!$"&amp;H387&amp;"$3:$CZ$554"),$E387-3*(B386-1)+G$1,FALSE)</f>
        <v>0</v>
      </c>
      <c r="H416" s="15" t="str">
        <f ca="1">VLOOKUP($B416,INDIRECT("data!$"&amp;H387&amp;"$3:$CZ$554"),$E387-3*(B386-1)+H$1,FALSE)</f>
        <v>H</v>
      </c>
      <c r="I416" s="29">
        <f ca="1">VLOOKUP($B416,INDIRECT("data!$"&amp;H387&amp;"$3:$CZ$554"),$E387-3*(B386-1)+I$1,FALSE)</f>
        <v>1</v>
      </c>
      <c r="J416" s="29">
        <f ca="1">VLOOKUP($B416,INDIRECT("data!$"&amp;H387&amp;"$3:$CZ$554"),$E387-3*(B386-1)+J$1,FALSE)</f>
        <v>0</v>
      </c>
      <c r="K416" s="15" t="str">
        <f ca="1">VLOOKUP($B416,INDIRECT("data!$"&amp;H387&amp;"$3:$CZ$554"),$E387-3*(B386-1)+K$1,FALSE)</f>
        <v>H</v>
      </c>
      <c r="L416" s="30" t="str">
        <f ca="1">VLOOKUP($B416,INDIRECT("data!$"&amp;H387&amp;"$3:$CZ$554"),$E387-3*(B386-1)+L$1,FALSE)</f>
        <v>G Eltringham</v>
      </c>
      <c r="M416" s="45">
        <f ca="1">VLOOKUP($B416,INDIRECT("data!$"&amp;H387&amp;"$3:$CZ$554"),$E387-3*(B386-1)+M$1,FALSE)</f>
        <v>12</v>
      </c>
      <c r="N416" s="45">
        <f ca="1">VLOOKUP($B416,INDIRECT("data!$"&amp;H387&amp;"$3:$CZ$554"),$E387-3*(B386-1)+N$1,FALSE)</f>
        <v>12</v>
      </c>
      <c r="O416" s="45">
        <f ca="1">VLOOKUP($B416,INDIRECT("data!$"&amp;H387&amp;"$3:$CZ$554"),$E387-3*(B386-1)+O$1,FALSE)</f>
        <v>3</v>
      </c>
      <c r="P416" s="45">
        <f ca="1">VLOOKUP($B416,INDIRECT("data!$"&amp;H387&amp;"$3:$CZ$554"),$E387-3*(B386-1)+P$1,FALSE)</f>
        <v>5</v>
      </c>
      <c r="Q416" s="45">
        <f ca="1">VLOOKUP($B416,INDIRECT("data!$"&amp;H387&amp;"$3:$CZ$554"),$E387-3*(B386-1)+Q$1,FALSE)</f>
        <v>14</v>
      </c>
      <c r="R416" s="45">
        <f ca="1">VLOOKUP($B416,INDIRECT("data!$"&amp;H387&amp;"$3:$CZ$554"),$E387-3*(B386-1)+R$1,FALSE)</f>
        <v>9</v>
      </c>
      <c r="S416" s="45">
        <f ca="1">VLOOKUP($B416,INDIRECT("data!$"&amp;H387&amp;"$3:$CZ$554"),$E387-3*(B386-1)+S$1,FALSE)</f>
        <v>2</v>
      </c>
      <c r="T416" s="45">
        <f ca="1">VLOOKUP($B416,INDIRECT("data!$"&amp;H387&amp;"$3:$CZ$554"),$E387-3*(B386-1)+T$1,FALSE)</f>
        <v>9</v>
      </c>
      <c r="U416" s="45">
        <f ca="1">VLOOKUP($B416,INDIRECT("data!$"&amp;H387&amp;"$3:$CZ$554"),$E387-3*(B386-1)+U$1,FALSE)</f>
        <v>1</v>
      </c>
      <c r="V416" s="45">
        <f ca="1">VLOOKUP($B416,INDIRECT("data!$"&amp;H387&amp;"$3:$CZ$554"),$E387-3*(B386-1)+V$1,FALSE)</f>
        <v>2</v>
      </c>
      <c r="W416" s="45">
        <f ca="1">VLOOKUP($B416,INDIRECT("data!$"&amp;H387&amp;"$3:$CZ$554"),$E387-3*(B386-1)+W$1,FALSE)</f>
        <v>0</v>
      </c>
      <c r="X416" s="45">
        <f ca="1">VLOOKUP($B416,INDIRECT("data!$"&amp;H387&amp;"$3:$CZ$554"),$E387-3*(B386-1)+X$1,FALSE)</f>
        <v>0</v>
      </c>
      <c r="Y416" s="47">
        <f ca="1">VLOOKUP($B416,INDIRECT("data!$"&amp;H387&amp;"$3:$CZ$554"),$E387-3*(B386-1)+Y$1,FALSE)</f>
        <v>3.6</v>
      </c>
      <c r="Z416" s="47">
        <f ca="1">VLOOKUP($B416,INDIRECT("data!$"&amp;H387&amp;"$3:$CZ$554"),$E387-3*(B386-1)+Z$1,FALSE)</f>
        <v>3.4</v>
      </c>
      <c r="AA416" s="47">
        <f ca="1">VLOOKUP($B416,INDIRECT("data!$"&amp;H387&amp;"$3:$CZ$554"),$E387-3*(B386-1)+AA$1,FALSE)</f>
        <v>2.2000000000000002</v>
      </c>
      <c r="AB416" s="47">
        <f ca="1">VLOOKUP($B416,INDIRECT("data!$"&amp;H387&amp;"$3:$CZ$554"),$E387-3*(B386-1)+AB$1,FALSE)</f>
        <v>3.63</v>
      </c>
      <c r="AC416" s="47">
        <f ca="1">VLOOKUP($B416,INDIRECT("data!$"&amp;H387&amp;"$3:$CZ$554"),$E387-3*(B386-1)+AC$1,FALSE)</f>
        <v>3.26</v>
      </c>
      <c r="AD416" s="47">
        <f ca="1">VLOOKUP($B416,INDIRECT("data!$"&amp;H387&amp;"$3:$CZ$554"),$E387-3*(B386-1)+AD$1,FALSE)</f>
        <v>2.25</v>
      </c>
      <c r="AE416" s="47">
        <f ca="1">VLOOKUP($B416,INDIRECT("data!$"&amp;H387&amp;"$3:$CZ$554"),$E387-3*(B386-1)+AE$1,FALSE)</f>
        <v>2.02</v>
      </c>
      <c r="AF416" s="47">
        <f ca="1">VLOOKUP($B416,INDIRECT("data!$"&amp;H387&amp;"$3:$CZ$554"),$E387-3*(B386-1)+AF$1,FALSE)</f>
        <v>1.77</v>
      </c>
      <c r="AG416" s="65">
        <f t="shared" ca="1" si="867"/>
        <v>1</v>
      </c>
      <c r="AH416" s="65">
        <f t="shared" ca="1" si="868"/>
        <v>1</v>
      </c>
      <c r="AI416" s="65">
        <f t="shared" ca="1" si="869"/>
        <v>0</v>
      </c>
      <c r="AJ416" s="65">
        <f t="shared" ca="1" si="870"/>
        <v>0</v>
      </c>
      <c r="AK416" s="65">
        <f t="shared" ca="1" si="871"/>
        <v>0</v>
      </c>
      <c r="AL416" s="66" t="str">
        <f t="shared" ca="1" si="872"/>
        <v>D</v>
      </c>
      <c r="AM416" s="66" t="str">
        <f t="shared" ca="1" si="873"/>
        <v>H-H</v>
      </c>
      <c r="AN416" s="65">
        <f t="shared" ca="1" si="874"/>
        <v>0</v>
      </c>
      <c r="AO416" s="65">
        <f t="shared" ca="1" si="875"/>
        <v>1</v>
      </c>
      <c r="AP416" s="65">
        <f t="shared" ca="1" si="876"/>
        <v>0</v>
      </c>
      <c r="AQ416" s="65">
        <f t="shared" ca="1" si="877"/>
        <v>1</v>
      </c>
      <c r="AR416" s="65">
        <f t="shared" ca="1" si="878"/>
        <v>0</v>
      </c>
      <c r="AS416" s="65">
        <f t="shared" ca="1" si="879"/>
        <v>0</v>
      </c>
      <c r="AT416" s="65">
        <f t="shared" ca="1" si="880"/>
        <v>0</v>
      </c>
    </row>
    <row r="417" spans="1:46" ht="18" customHeight="1" x14ac:dyDescent="0.25">
      <c r="A417" s="49" t="str">
        <f ca="1">CONCATENATE(B408,"-",B417)</f>
        <v>Millwall-All-9</v>
      </c>
      <c r="B417" s="38">
        <v>9</v>
      </c>
      <c r="C417" s="41">
        <f ca="1">VLOOKUP($B417,INDIRECT("data!$"&amp;H387&amp;"$3:$CZ$554"),$E387-3*(B386-1)+C$1,FALSE)</f>
        <v>43334</v>
      </c>
      <c r="D417" s="30" t="str">
        <f ca="1">VLOOKUP($B417,INDIRECT("data!$"&amp;H387&amp;"$3:$CZ$554"),$E387-3*(B386-1)+D$1,FALSE)</f>
        <v>Sheffield Weds</v>
      </c>
      <c r="E417" s="30" t="str">
        <f ca="1">VLOOKUP($B417,INDIRECT("data!$"&amp;H387&amp;"$3:$CZ$554"),$E387-3*(B386-1)+E$1,FALSE)</f>
        <v>Millwall</v>
      </c>
      <c r="F417" s="29">
        <f ca="1">VLOOKUP($B417,INDIRECT("data!$"&amp;H387&amp;"$3:$CZ$554"),$E387-3*(B386-1)+F$1,FALSE)</f>
        <v>2</v>
      </c>
      <c r="G417" s="29">
        <f ca="1">VLOOKUP($B417,INDIRECT("data!$"&amp;H387&amp;"$3:$CZ$554"),$E387-3*(B386-1)+G$1,FALSE)</f>
        <v>1</v>
      </c>
      <c r="H417" s="15" t="str">
        <f ca="1">VLOOKUP($B417,INDIRECT("data!$"&amp;H387&amp;"$3:$CZ$554"),$E387-3*(B386-1)+H$1,FALSE)</f>
        <v>H</v>
      </c>
      <c r="I417" s="29">
        <f ca="1">VLOOKUP($B417,INDIRECT("data!$"&amp;H387&amp;"$3:$CZ$554"),$E387-3*(B386-1)+I$1,FALSE)</f>
        <v>1</v>
      </c>
      <c r="J417" s="29">
        <f ca="1">VLOOKUP($B417,INDIRECT("data!$"&amp;H387&amp;"$3:$CZ$554"),$E387-3*(B386-1)+J$1,FALSE)</f>
        <v>0</v>
      </c>
      <c r="K417" s="15" t="str">
        <f ca="1">VLOOKUP($B417,INDIRECT("data!$"&amp;H387&amp;"$3:$CZ$554"),$E387-3*(B386-1)+K$1,FALSE)</f>
        <v>H</v>
      </c>
      <c r="L417" s="30" t="str">
        <f ca="1">VLOOKUP($B417,INDIRECT("data!$"&amp;H387&amp;"$3:$CZ$554"),$E387-3*(B386-1)+L$1,FALSE)</f>
        <v>A Madley</v>
      </c>
      <c r="M417" s="45">
        <f ca="1">VLOOKUP($B417,INDIRECT("data!$"&amp;H387&amp;"$3:$CZ$554"),$E387-3*(B386-1)+M$1,FALSE)</f>
        <v>13</v>
      </c>
      <c r="N417" s="45">
        <f ca="1">VLOOKUP($B417,INDIRECT("data!$"&amp;H387&amp;"$3:$CZ$554"),$E387-3*(B386-1)+N$1,FALSE)</f>
        <v>12</v>
      </c>
      <c r="O417" s="45">
        <f ca="1">VLOOKUP($B417,INDIRECT("data!$"&amp;H387&amp;"$3:$CZ$554"),$E387-3*(B386-1)+O$1,FALSE)</f>
        <v>3</v>
      </c>
      <c r="P417" s="45">
        <f ca="1">VLOOKUP($B417,INDIRECT("data!$"&amp;H387&amp;"$3:$CZ$554"),$E387-3*(B386-1)+P$1,FALSE)</f>
        <v>4</v>
      </c>
      <c r="Q417" s="45">
        <f ca="1">VLOOKUP($B417,INDIRECT("data!$"&amp;H387&amp;"$3:$CZ$554"),$E387-3*(B386-1)+Q$1,FALSE)</f>
        <v>8</v>
      </c>
      <c r="R417" s="45">
        <f ca="1">VLOOKUP($B417,INDIRECT("data!$"&amp;H387&amp;"$3:$CZ$554"),$E387-3*(B386-1)+R$1,FALSE)</f>
        <v>10</v>
      </c>
      <c r="S417" s="45">
        <f ca="1">VLOOKUP($B417,INDIRECT("data!$"&amp;H387&amp;"$3:$CZ$554"),$E387-3*(B386-1)+S$1,FALSE)</f>
        <v>7</v>
      </c>
      <c r="T417" s="45">
        <f ca="1">VLOOKUP($B417,INDIRECT("data!$"&amp;H387&amp;"$3:$CZ$554"),$E387-3*(B386-1)+T$1,FALSE)</f>
        <v>4</v>
      </c>
      <c r="U417" s="45">
        <f ca="1">VLOOKUP($B417,INDIRECT("data!$"&amp;H387&amp;"$3:$CZ$554"),$E387-3*(B386-1)+U$1,FALSE)</f>
        <v>2</v>
      </c>
      <c r="V417" s="45">
        <f ca="1">VLOOKUP($B417,INDIRECT("data!$"&amp;H387&amp;"$3:$CZ$554"),$E387-3*(B386-1)+V$1,FALSE)</f>
        <v>0</v>
      </c>
      <c r="W417" s="45">
        <f ca="1">VLOOKUP($B417,INDIRECT("data!$"&amp;H387&amp;"$3:$CZ$554"),$E387-3*(B386-1)+W$1,FALSE)</f>
        <v>0</v>
      </c>
      <c r="X417" s="45">
        <f ca="1">VLOOKUP($B417,INDIRECT("data!$"&amp;H387&amp;"$3:$CZ$554"),$E387-3*(B386-1)+X$1,FALSE)</f>
        <v>0</v>
      </c>
      <c r="Y417" s="47">
        <f ca="1">VLOOKUP($B417,INDIRECT("data!$"&amp;H387&amp;"$3:$CZ$554"),$E387-3*(B386-1)+Y$1,FALSE)</f>
        <v>3.1</v>
      </c>
      <c r="Z417" s="47">
        <f ca="1">VLOOKUP($B417,INDIRECT("data!$"&amp;H387&amp;"$3:$CZ$554"),$E387-3*(B386-1)+Z$1,FALSE)</f>
        <v>3.3</v>
      </c>
      <c r="AA417" s="47">
        <f ca="1">VLOOKUP($B417,INDIRECT("data!$"&amp;H387&amp;"$3:$CZ$554"),$E387-3*(B386-1)+AA$1,FALSE)</f>
        <v>2.5</v>
      </c>
      <c r="AB417" s="47">
        <f ca="1">VLOOKUP($B417,INDIRECT("data!$"&amp;H387&amp;"$3:$CZ$554"),$E387-3*(B386-1)+AB$1,FALSE)</f>
        <v>3.18</v>
      </c>
      <c r="AC417" s="47">
        <f ca="1">VLOOKUP($B417,INDIRECT("data!$"&amp;H387&amp;"$3:$CZ$554"),$E387-3*(B386-1)+AC$1,FALSE)</f>
        <v>3.37</v>
      </c>
      <c r="AD417" s="47">
        <f ca="1">VLOOKUP($B417,INDIRECT("data!$"&amp;H387&amp;"$3:$CZ$554"),$E387-3*(B386-1)+AD$1,FALSE)</f>
        <v>2.4</v>
      </c>
      <c r="AE417" s="47">
        <f ca="1">VLOOKUP($B417,INDIRECT("data!$"&amp;H387&amp;"$3:$CZ$554"),$E387-3*(B386-1)+AE$1,FALSE)</f>
        <v>2.15</v>
      </c>
      <c r="AF417" s="47">
        <f ca="1">VLOOKUP($B417,INDIRECT("data!$"&amp;H387&amp;"$3:$CZ$554"),$E387-3*(B386-1)+AF$1,FALSE)</f>
        <v>1.69</v>
      </c>
      <c r="AG417" s="65">
        <f t="shared" ca="1" si="867"/>
        <v>3</v>
      </c>
      <c r="AH417" s="65">
        <f t="shared" ca="1" si="868"/>
        <v>1</v>
      </c>
      <c r="AI417" s="65">
        <f t="shared" ca="1" si="869"/>
        <v>2</v>
      </c>
      <c r="AJ417" s="65">
        <f t="shared" ca="1" si="870"/>
        <v>1</v>
      </c>
      <c r="AK417" s="65">
        <f t="shared" ca="1" si="871"/>
        <v>1</v>
      </c>
      <c r="AL417" s="66" t="str">
        <f t="shared" ca="1" si="872"/>
        <v>D</v>
      </c>
      <c r="AM417" s="66" t="str">
        <f t="shared" ca="1" si="873"/>
        <v>H-H</v>
      </c>
      <c r="AN417" s="65">
        <f t="shared" ca="1" si="874"/>
        <v>1</v>
      </c>
      <c r="AO417" s="65">
        <f t="shared" ca="1" si="875"/>
        <v>1</v>
      </c>
      <c r="AP417" s="65">
        <f t="shared" ca="1" si="876"/>
        <v>0</v>
      </c>
      <c r="AQ417" s="65">
        <f t="shared" ca="1" si="877"/>
        <v>0</v>
      </c>
      <c r="AR417" s="65">
        <f t="shared" ca="1" si="878"/>
        <v>0</v>
      </c>
      <c r="AS417" s="65">
        <f t="shared" ca="1" si="879"/>
        <v>0</v>
      </c>
      <c r="AT417" s="65">
        <f t="shared" ca="1" si="880"/>
        <v>0</v>
      </c>
    </row>
    <row r="418" spans="1:46" ht="18" customHeight="1" x14ac:dyDescent="0.25">
      <c r="A418" s="49" t="str">
        <f ca="1">CONCATENATE(B408,"-",B418)</f>
        <v>Millwall-All-10</v>
      </c>
      <c r="B418" s="38">
        <v>10</v>
      </c>
      <c r="C418" s="41">
        <f ca="1">VLOOKUP($B418,INDIRECT("data!$"&amp;H387&amp;"$3:$CZ$554"),$E387-3*(B386-1)+C$1,FALSE)</f>
        <v>43330</v>
      </c>
      <c r="D418" s="30" t="str">
        <f ca="1">VLOOKUP($B418,INDIRECT("data!$"&amp;H387&amp;"$3:$CZ$554"),$E387-3*(B386-1)+D$1,FALSE)</f>
        <v>Millwall</v>
      </c>
      <c r="E418" s="30" t="str">
        <f ca="1">VLOOKUP($B418,INDIRECT("data!$"&amp;H387&amp;"$3:$CZ$554"),$E387-3*(B386-1)+E$1,FALSE)</f>
        <v>Derby</v>
      </c>
      <c r="F418" s="29">
        <f ca="1">VLOOKUP($B418,INDIRECT("data!$"&amp;H387&amp;"$3:$CZ$554"),$E387-3*(B386-1)+F$1,FALSE)</f>
        <v>2</v>
      </c>
      <c r="G418" s="29">
        <f ca="1">VLOOKUP($B418,INDIRECT("data!$"&amp;H387&amp;"$3:$CZ$554"),$E387-3*(B386-1)+G$1,FALSE)</f>
        <v>1</v>
      </c>
      <c r="H418" s="15" t="str">
        <f ca="1">VLOOKUP($B418,INDIRECT("data!$"&amp;H387&amp;"$3:$CZ$554"),$E387-3*(B386-1)+H$1,FALSE)</f>
        <v>H</v>
      </c>
      <c r="I418" s="29">
        <f ca="1">VLOOKUP($B418,INDIRECT("data!$"&amp;H387&amp;"$3:$CZ$554"),$E387-3*(B386-1)+I$1,FALSE)</f>
        <v>2</v>
      </c>
      <c r="J418" s="29">
        <f ca="1">VLOOKUP($B418,INDIRECT("data!$"&amp;H387&amp;"$3:$CZ$554"),$E387-3*(B386-1)+J$1,FALSE)</f>
        <v>0</v>
      </c>
      <c r="K418" s="15" t="str">
        <f ca="1">VLOOKUP($B418,INDIRECT("data!$"&amp;H387&amp;"$3:$CZ$554"),$E387-3*(B386-1)+K$1,FALSE)</f>
        <v>H</v>
      </c>
      <c r="L418" s="30" t="str">
        <f ca="1">VLOOKUP($B418,INDIRECT("data!$"&amp;H387&amp;"$3:$CZ$554"),$E387-3*(B386-1)+L$1,FALSE)</f>
        <v>S Martin</v>
      </c>
      <c r="M418" s="45">
        <f ca="1">VLOOKUP($B418,INDIRECT("data!$"&amp;H387&amp;"$3:$CZ$554"),$E387-3*(B386-1)+M$1,FALSE)</f>
        <v>12</v>
      </c>
      <c r="N418" s="45">
        <f ca="1">VLOOKUP($B418,INDIRECT("data!$"&amp;H387&amp;"$3:$CZ$554"),$E387-3*(B386-1)+N$1,FALSE)</f>
        <v>12</v>
      </c>
      <c r="O418" s="45">
        <f ca="1">VLOOKUP($B418,INDIRECT("data!$"&amp;H387&amp;"$3:$CZ$554"),$E387-3*(B386-1)+O$1,FALSE)</f>
        <v>4</v>
      </c>
      <c r="P418" s="45">
        <f ca="1">VLOOKUP($B418,INDIRECT("data!$"&amp;H387&amp;"$3:$CZ$554"),$E387-3*(B386-1)+P$1,FALSE)</f>
        <v>4</v>
      </c>
      <c r="Q418" s="45">
        <f ca="1">VLOOKUP($B418,INDIRECT("data!$"&amp;H387&amp;"$3:$CZ$554"),$E387-3*(B386-1)+Q$1,FALSE)</f>
        <v>15</v>
      </c>
      <c r="R418" s="45">
        <f ca="1">VLOOKUP($B418,INDIRECT("data!$"&amp;H387&amp;"$3:$CZ$554"),$E387-3*(B386-1)+R$1,FALSE)</f>
        <v>10</v>
      </c>
      <c r="S418" s="45">
        <f ca="1">VLOOKUP($B418,INDIRECT("data!$"&amp;H387&amp;"$3:$CZ$554"),$E387-3*(B386-1)+S$1,FALSE)</f>
        <v>4</v>
      </c>
      <c r="T418" s="45">
        <f ca="1">VLOOKUP($B418,INDIRECT("data!$"&amp;H387&amp;"$3:$CZ$554"),$E387-3*(B386-1)+T$1,FALSE)</f>
        <v>10</v>
      </c>
      <c r="U418" s="45">
        <f ca="1">VLOOKUP($B418,INDIRECT("data!$"&amp;H387&amp;"$3:$CZ$554"),$E387-3*(B386-1)+U$1,FALSE)</f>
        <v>1</v>
      </c>
      <c r="V418" s="45">
        <f ca="1">VLOOKUP($B418,INDIRECT("data!$"&amp;H387&amp;"$3:$CZ$554"),$E387-3*(B386-1)+V$1,FALSE)</f>
        <v>1</v>
      </c>
      <c r="W418" s="45">
        <f ca="1">VLOOKUP($B418,INDIRECT("data!$"&amp;H387&amp;"$3:$CZ$554"),$E387-3*(B386-1)+W$1,FALSE)</f>
        <v>0</v>
      </c>
      <c r="X418" s="45">
        <f ca="1">VLOOKUP($B418,INDIRECT("data!$"&amp;H387&amp;"$3:$CZ$554"),$E387-3*(B386-1)+X$1,FALSE)</f>
        <v>0</v>
      </c>
      <c r="Y418" s="47">
        <f ca="1">VLOOKUP($B418,INDIRECT("data!$"&amp;H387&amp;"$3:$CZ$554"),$E387-3*(B386-1)+Y$1,FALSE)</f>
        <v>2.4</v>
      </c>
      <c r="Z418" s="47">
        <f ca="1">VLOOKUP($B418,INDIRECT("data!$"&amp;H387&amp;"$3:$CZ$554"),$E387-3*(B386-1)+Z$1,FALSE)</f>
        <v>3.3</v>
      </c>
      <c r="AA418" s="47">
        <f ca="1">VLOOKUP($B418,INDIRECT("data!$"&amp;H387&amp;"$3:$CZ$554"),$E387-3*(B386-1)+AA$1,FALSE)</f>
        <v>3.3</v>
      </c>
      <c r="AB418" s="47">
        <f ca="1">VLOOKUP($B418,INDIRECT("data!$"&amp;H387&amp;"$3:$CZ$554"),$E387-3*(B386-1)+AB$1,FALSE)</f>
        <v>2.38</v>
      </c>
      <c r="AC418" s="47">
        <f ca="1">VLOOKUP($B418,INDIRECT("data!$"&amp;H387&amp;"$3:$CZ$554"),$E387-3*(B386-1)+AC$1,FALSE)</f>
        <v>3.27</v>
      </c>
      <c r="AD418" s="47">
        <f ca="1">VLOOKUP($B418,INDIRECT("data!$"&amp;H387&amp;"$3:$CZ$554"),$E387-3*(B386-1)+AD$1,FALSE)</f>
        <v>3.34</v>
      </c>
      <c r="AE418" s="47">
        <f ca="1">VLOOKUP($B418,INDIRECT("data!$"&amp;H387&amp;"$3:$CZ$554"),$E387-3*(B386-1)+AE$1,FALSE)</f>
        <v>2.0699999999999998</v>
      </c>
      <c r="AF418" s="47">
        <f ca="1">VLOOKUP($B418,INDIRECT("data!$"&amp;H387&amp;"$3:$CZ$554"),$E387-3*(B386-1)+AF$1,FALSE)</f>
        <v>1.74</v>
      </c>
      <c r="AG418" s="65">
        <f t="shared" ca="1" si="867"/>
        <v>3</v>
      </c>
      <c r="AH418" s="65">
        <f t="shared" ca="1" si="868"/>
        <v>2</v>
      </c>
      <c r="AI418" s="65">
        <f t="shared" ca="1" si="869"/>
        <v>1</v>
      </c>
      <c r="AJ418" s="65">
        <f t="shared" ca="1" si="870"/>
        <v>0</v>
      </c>
      <c r="AK418" s="65">
        <f t="shared" ca="1" si="871"/>
        <v>1</v>
      </c>
      <c r="AL418" s="66" t="str">
        <f t="shared" ca="1" si="872"/>
        <v>A</v>
      </c>
      <c r="AM418" s="66" t="str">
        <f t="shared" ca="1" si="873"/>
        <v>H-H</v>
      </c>
      <c r="AN418" s="65">
        <f t="shared" ca="1" si="874"/>
        <v>1</v>
      </c>
      <c r="AO418" s="65">
        <f t="shared" ca="1" si="875"/>
        <v>1</v>
      </c>
      <c r="AP418" s="65">
        <f t="shared" ca="1" si="876"/>
        <v>0</v>
      </c>
      <c r="AQ418" s="65">
        <f t="shared" ca="1" si="877"/>
        <v>0</v>
      </c>
      <c r="AR418" s="65">
        <f t="shared" ca="1" si="878"/>
        <v>0</v>
      </c>
      <c r="AS418" s="65">
        <f t="shared" ca="1" si="879"/>
        <v>0</v>
      </c>
      <c r="AT418" s="65">
        <f t="shared" ca="1" si="880"/>
        <v>0</v>
      </c>
    </row>
    <row r="419" spans="1:46" ht="18" customHeight="1" x14ac:dyDescent="0.25">
      <c r="B419" s="42" t="s">
        <v>23</v>
      </c>
      <c r="C419" s="43"/>
      <c r="D419" s="44"/>
      <c r="E419" s="44"/>
      <c r="F419" s="46">
        <f ca="1">SUM(F409:F416)</f>
        <v>13</v>
      </c>
      <c r="G419" s="46">
        <f ca="1">SUM(G409:G416)</f>
        <v>9</v>
      </c>
      <c r="H419" s="42"/>
      <c r="I419" s="46">
        <f t="shared" ref="I419:J419" ca="1" si="881">SUM(I409:I416)</f>
        <v>5</v>
      </c>
      <c r="J419" s="46">
        <f t="shared" ca="1" si="881"/>
        <v>2</v>
      </c>
      <c r="K419" s="42"/>
      <c r="L419" s="44"/>
      <c r="M419" s="46">
        <f t="shared" ref="M419:X419" ca="1" si="882">SUM(M409:M416)</f>
        <v>109</v>
      </c>
      <c r="N419" s="46">
        <f t="shared" ca="1" si="882"/>
        <v>96</v>
      </c>
      <c r="O419" s="46">
        <f t="shared" ca="1" si="882"/>
        <v>31</v>
      </c>
      <c r="P419" s="46">
        <f t="shared" ca="1" si="882"/>
        <v>35</v>
      </c>
      <c r="Q419" s="46">
        <f t="shared" ca="1" si="882"/>
        <v>102</v>
      </c>
      <c r="R419" s="46">
        <f t="shared" ca="1" si="882"/>
        <v>79</v>
      </c>
      <c r="S419" s="46">
        <f t="shared" ca="1" si="882"/>
        <v>39</v>
      </c>
      <c r="T419" s="46">
        <f t="shared" ca="1" si="882"/>
        <v>44</v>
      </c>
      <c r="U419" s="46">
        <f t="shared" ca="1" si="882"/>
        <v>9</v>
      </c>
      <c r="V419" s="46">
        <f t="shared" ca="1" si="882"/>
        <v>11</v>
      </c>
      <c r="W419" s="46">
        <f t="shared" ca="1" si="882"/>
        <v>0</v>
      </c>
      <c r="X419" s="46">
        <f t="shared" ca="1" si="882"/>
        <v>1</v>
      </c>
      <c r="Y419" s="48"/>
      <c r="Z419" s="48"/>
      <c r="AA419" s="48"/>
      <c r="AB419" s="48"/>
      <c r="AC419" s="48"/>
      <c r="AD419" s="48"/>
      <c r="AE419" s="48"/>
      <c r="AF419" s="48"/>
    </row>
    <row r="421" spans="1:46" ht="18" customHeight="1" x14ac:dyDescent="0.25">
      <c r="B421" s="36">
        <f>B386+1</f>
        <v>13</v>
      </c>
      <c r="C421" s="39">
        <v>1</v>
      </c>
      <c r="D421" s="15">
        <f>1+C421</f>
        <v>2</v>
      </c>
      <c r="E421" s="15">
        <f t="shared" ref="E421" si="883">1+D421</f>
        <v>3</v>
      </c>
      <c r="F421" s="15">
        <f t="shared" ref="F421" si="884">1+E421</f>
        <v>4</v>
      </c>
      <c r="G421" s="15">
        <f t="shared" ref="G421" si="885">1+F421</f>
        <v>5</v>
      </c>
      <c r="H421" s="15">
        <f t="shared" ref="H421" si="886">1+G421</f>
        <v>6</v>
      </c>
      <c r="I421" s="15">
        <f t="shared" ref="I421" si="887">1+H421</f>
        <v>7</v>
      </c>
      <c r="J421" s="15">
        <f t="shared" ref="J421" si="888">1+I421</f>
        <v>8</v>
      </c>
      <c r="K421" s="15">
        <f t="shared" ref="K421" si="889">1+J421</f>
        <v>9</v>
      </c>
      <c r="L421" s="15">
        <f t="shared" ref="L421" si="890">1+K421</f>
        <v>10</v>
      </c>
      <c r="M421" s="15">
        <f t="shared" ref="M421" si="891">1+L421</f>
        <v>11</v>
      </c>
      <c r="N421" s="15">
        <f t="shared" ref="N421" si="892">1+M421</f>
        <v>12</v>
      </c>
      <c r="O421" s="15">
        <f t="shared" ref="O421" si="893">1+N421</f>
        <v>13</v>
      </c>
      <c r="P421" s="15">
        <f t="shared" ref="P421" si="894">1+O421</f>
        <v>14</v>
      </c>
      <c r="Q421" s="15">
        <f t="shared" ref="Q421" si="895">1+P421</f>
        <v>15</v>
      </c>
      <c r="R421" s="15">
        <f t="shared" ref="R421" si="896">1+Q421</f>
        <v>16</v>
      </c>
      <c r="S421" s="15">
        <f t="shared" ref="S421" si="897">1+R421</f>
        <v>17</v>
      </c>
      <c r="T421" s="15">
        <f t="shared" ref="T421" si="898">1+S421</f>
        <v>18</v>
      </c>
      <c r="U421" s="15">
        <f t="shared" ref="U421" si="899">1+T421</f>
        <v>19</v>
      </c>
      <c r="V421" s="15">
        <f t="shared" ref="V421" si="900">1+U421</f>
        <v>20</v>
      </c>
      <c r="W421" s="15">
        <f t="shared" ref="W421" si="901">1+V421</f>
        <v>21</v>
      </c>
      <c r="X421" s="15">
        <f t="shared" ref="X421" si="902">1+W421</f>
        <v>22</v>
      </c>
      <c r="Y421" s="15">
        <f t="shared" ref="Y421" si="903">1+X421</f>
        <v>23</v>
      </c>
      <c r="Z421" s="15">
        <f t="shared" ref="Z421" si="904">1+Y421</f>
        <v>24</v>
      </c>
      <c r="AA421" s="15">
        <f t="shared" ref="AA421" si="905">1+Z421</f>
        <v>25</v>
      </c>
      <c r="AB421" s="15">
        <f t="shared" ref="AB421" si="906">1+AA421</f>
        <v>26</v>
      </c>
      <c r="AC421" s="15">
        <f t="shared" ref="AC421" si="907">1+AB421</f>
        <v>27</v>
      </c>
      <c r="AD421" s="15">
        <f t="shared" ref="AD421" si="908">1+AC421</f>
        <v>28</v>
      </c>
      <c r="AE421" s="15">
        <f t="shared" ref="AE421" si="909">1+AD421</f>
        <v>29</v>
      </c>
      <c r="AF421" s="15">
        <f t="shared" ref="AF421" si="910">1+AE421</f>
        <v>30</v>
      </c>
    </row>
    <row r="422" spans="1:46" ht="18" customHeight="1" x14ac:dyDescent="0.25">
      <c r="B422" s="36" t="str">
        <f ca="1">INDIRECT("teams!a"&amp;B421)</f>
        <v>Norwich</v>
      </c>
      <c r="C422" s="40">
        <v>74</v>
      </c>
      <c r="D422" s="13">
        <f>C422-1</f>
        <v>73</v>
      </c>
      <c r="E422" s="13">
        <f>D422-1</f>
        <v>72</v>
      </c>
      <c r="F422" s="51" t="s">
        <v>107</v>
      </c>
      <c r="G422" s="13" t="s">
        <v>108</v>
      </c>
      <c r="H422" s="13" t="s">
        <v>109</v>
      </c>
    </row>
    <row r="423" spans="1:46" ht="18" customHeight="1" x14ac:dyDescent="0.25">
      <c r="B423" s="12" t="str">
        <f ca="1">CONCATENATE(B422,"-Home")</f>
        <v>Norwich-Home</v>
      </c>
      <c r="C423" s="40" t="s">
        <v>22</v>
      </c>
      <c r="D423" s="13" t="s">
        <v>50</v>
      </c>
      <c r="E423" s="13" t="s">
        <v>51</v>
      </c>
      <c r="F423" s="13" t="s">
        <v>3</v>
      </c>
      <c r="G423" s="13" t="s">
        <v>4</v>
      </c>
      <c r="H423" s="13" t="s">
        <v>6</v>
      </c>
      <c r="I423" s="13" t="s">
        <v>1</v>
      </c>
      <c r="J423" s="13" t="s">
        <v>2</v>
      </c>
      <c r="K423" s="13" t="s">
        <v>5</v>
      </c>
      <c r="L423" s="13" t="s">
        <v>52</v>
      </c>
      <c r="M423" s="13" t="s">
        <v>53</v>
      </c>
      <c r="N423" s="13" t="s">
        <v>54</v>
      </c>
      <c r="O423" s="13" t="s">
        <v>55</v>
      </c>
      <c r="P423" s="13" t="s">
        <v>56</v>
      </c>
      <c r="Q423" s="13" t="s">
        <v>57</v>
      </c>
      <c r="R423" s="13" t="s">
        <v>58</v>
      </c>
      <c r="S423" s="13" t="s">
        <v>59</v>
      </c>
      <c r="T423" s="13" t="s">
        <v>60</v>
      </c>
      <c r="U423" s="13" t="s">
        <v>61</v>
      </c>
      <c r="V423" s="13" t="s">
        <v>62</v>
      </c>
      <c r="W423" s="13" t="s">
        <v>63</v>
      </c>
      <c r="X423" s="13" t="s">
        <v>64</v>
      </c>
      <c r="Y423" s="13" t="s">
        <v>65</v>
      </c>
      <c r="Z423" s="13" t="s">
        <v>66</v>
      </c>
      <c r="AA423" s="13" t="s">
        <v>67</v>
      </c>
      <c r="AB423" s="13" t="s">
        <v>68</v>
      </c>
      <c r="AC423" s="13" t="s">
        <v>69</v>
      </c>
      <c r="AD423" s="13" t="s">
        <v>70</v>
      </c>
      <c r="AE423" s="13" t="s">
        <v>71</v>
      </c>
      <c r="AF423" s="13" t="s">
        <v>72</v>
      </c>
      <c r="AG423" s="62" t="s">
        <v>140</v>
      </c>
      <c r="AH423" s="62" t="s">
        <v>141</v>
      </c>
      <c r="AI423" s="62" t="s">
        <v>142</v>
      </c>
      <c r="AJ423" s="62" t="s">
        <v>143</v>
      </c>
      <c r="AK423" s="62" t="s">
        <v>144</v>
      </c>
      <c r="AL423" s="63" t="s">
        <v>145</v>
      </c>
      <c r="AM423" s="63" t="s">
        <v>146</v>
      </c>
      <c r="AN423" s="62" t="s">
        <v>147</v>
      </c>
      <c r="AO423" s="64" t="s">
        <v>150</v>
      </c>
      <c r="AP423" s="64" t="s">
        <v>151</v>
      </c>
      <c r="AQ423" s="62" t="s">
        <v>148</v>
      </c>
      <c r="AR423" s="62" t="s">
        <v>149</v>
      </c>
      <c r="AS423" s="62" t="s">
        <v>152</v>
      </c>
      <c r="AT423" s="62" t="s">
        <v>153</v>
      </c>
    </row>
    <row r="424" spans="1:46" ht="18" customHeight="1" x14ac:dyDescent="0.25">
      <c r="A424" s="49" t="str">
        <f ca="1">CONCATENATE(B423,"-",B424)</f>
        <v>Norwich-Home-1</v>
      </c>
      <c r="B424" s="12">
        <v>1</v>
      </c>
      <c r="C424" s="41">
        <f ca="1">VLOOKUP($B424,INDIRECT("data!$"&amp;F422&amp;"$3:$CZ$554"),$C422-3*(B421-1)+C$1,FALSE)</f>
        <v>43379</v>
      </c>
      <c r="D424" s="30" t="str">
        <f ca="1">VLOOKUP($B424,INDIRECT("data!$"&amp;F422&amp;"$3:$CZ$554"),$C422-3*(B421-1)+D$1,FALSE)</f>
        <v>Norwich</v>
      </c>
      <c r="E424" s="30" t="str">
        <f ca="1">VLOOKUP($B424,INDIRECT("data!$"&amp;F422&amp;"$3:$CZ$554"),$C422-3*(B421-1)+E$1,FALSE)</f>
        <v>Stoke</v>
      </c>
      <c r="F424" s="29">
        <f ca="1">VLOOKUP($B424,INDIRECT("data!$"&amp;F422&amp;"$3:$CZ$554"),$C422-3*(B421-1)+F$1,FALSE)</f>
        <v>0</v>
      </c>
      <c r="G424" s="29">
        <f ca="1">VLOOKUP($B424,INDIRECT("data!$"&amp;F422&amp;"$3:$CZ$554"),$C422-3*(B421-1)+G$1,FALSE)</f>
        <v>1</v>
      </c>
      <c r="H424" s="15" t="str">
        <f ca="1">VLOOKUP($B424,INDIRECT("data!$"&amp;F422&amp;"$3:$CZ$554"),$C422-3*(B421-1)+H$1,FALSE)</f>
        <v>A</v>
      </c>
      <c r="I424" s="29">
        <f ca="1">VLOOKUP($B424,INDIRECT("data!$"&amp;F422&amp;"$3:$CZ$554"),$C422-3*(B421-1)+I$1,FALSE)</f>
        <v>0</v>
      </c>
      <c r="J424" s="29">
        <f ca="1">VLOOKUP($B424,INDIRECT("data!$"&amp;F422&amp;"$3:$CZ$554"),$C422-3*(B421-1)+J$1,FALSE)</f>
        <v>1</v>
      </c>
      <c r="K424" s="15" t="str">
        <f ca="1">VLOOKUP($B424,INDIRECT("data!$"&amp;F422&amp;"$3:$CZ$554"),$C422-3*(B421-1)+K$1,FALSE)</f>
        <v>A</v>
      </c>
      <c r="L424" s="30" t="str">
        <f ca="1">VLOOKUP($B424,INDIRECT("data!$"&amp;F422&amp;"$3:$CZ$554"),$C422-3*(B421-1)+L$1,FALSE)</f>
        <v>D Coote</v>
      </c>
      <c r="M424" s="45">
        <f ca="1">VLOOKUP($B424,INDIRECT("data!$"&amp;F422&amp;"$3:$CZ$554"),$C422-3*(B421-1)+M$1,FALSE)</f>
        <v>15</v>
      </c>
      <c r="N424" s="45">
        <f ca="1">VLOOKUP($B424,INDIRECT("data!$"&amp;F422&amp;"$3:$CZ$554"),$C422-3*(B421-1)+N$1,FALSE)</f>
        <v>6</v>
      </c>
      <c r="O424" s="45">
        <f ca="1">VLOOKUP($B424,INDIRECT("data!$"&amp;F422&amp;"$3:$CZ$554"),$C422-3*(B421-1)+O$1,FALSE)</f>
        <v>3</v>
      </c>
      <c r="P424" s="45">
        <f ca="1">VLOOKUP($B424,INDIRECT("data!$"&amp;F422&amp;"$3:$CZ$554"),$C422-3*(B421-1)+P$1,FALSE)</f>
        <v>2</v>
      </c>
      <c r="Q424" s="45">
        <f ca="1">VLOOKUP($B424,INDIRECT("data!$"&amp;F422&amp;"$3:$CZ$554"),$C422-3*(B421-1)+Q$1,FALSE)</f>
        <v>14</v>
      </c>
      <c r="R424" s="45">
        <f ca="1">VLOOKUP($B424,INDIRECT("data!$"&amp;F422&amp;"$3:$CZ$554"),$C422-3*(B421-1)+R$1,FALSE)</f>
        <v>15</v>
      </c>
      <c r="S424" s="45">
        <f ca="1">VLOOKUP($B424,INDIRECT("data!$"&amp;F422&amp;"$3:$CZ$554"),$C422-3*(B421-1)+S$1,FALSE)</f>
        <v>5</v>
      </c>
      <c r="T424" s="45">
        <f ca="1">VLOOKUP($B424,INDIRECT("data!$"&amp;F422&amp;"$3:$CZ$554"),$C422-3*(B421-1)+T$1,FALSE)</f>
        <v>1</v>
      </c>
      <c r="U424" s="45">
        <f ca="1">VLOOKUP($B424,INDIRECT("data!$"&amp;F422&amp;"$3:$CZ$554"),$C422-3*(B421-1)+U$1,FALSE)</f>
        <v>0</v>
      </c>
      <c r="V424" s="45">
        <f ca="1">VLOOKUP($B424,INDIRECT("data!$"&amp;F422&amp;"$3:$CZ$554"),$C422-3*(B421-1)+V$1,FALSE)</f>
        <v>1</v>
      </c>
      <c r="W424" s="45">
        <f ca="1">VLOOKUP($B424,INDIRECT("data!$"&amp;F422&amp;"$3:$CZ$554"),$C422-3*(B421-1)+W$1,FALSE)</f>
        <v>0</v>
      </c>
      <c r="X424" s="45">
        <f ca="1">VLOOKUP($B424,INDIRECT("data!$"&amp;F422&amp;"$3:$CZ$554"),$C422-3*(B421-1)+X$1,FALSE)</f>
        <v>0</v>
      </c>
      <c r="Y424" s="47">
        <f ca="1">VLOOKUP($B424,INDIRECT("data!$"&amp;F422&amp;"$3:$CZ$554"),$C422-3*(B421-1)+Y$1,FALSE)</f>
        <v>2.5</v>
      </c>
      <c r="Z424" s="47">
        <f ca="1">VLOOKUP($B424,INDIRECT("data!$"&amp;F422&amp;"$3:$CZ$554"),$C422-3*(B421-1)+Z$1,FALSE)</f>
        <v>3.3</v>
      </c>
      <c r="AA424" s="47">
        <f ca="1">VLOOKUP($B424,INDIRECT("data!$"&amp;F422&amp;"$3:$CZ$554"),$C422-3*(B421-1)+AA$1,FALSE)</f>
        <v>3.1</v>
      </c>
      <c r="AB424" s="47">
        <f ca="1">VLOOKUP($B424,INDIRECT("data!$"&amp;F422&amp;"$3:$CZ$554"),$C422-3*(B421-1)+AB$1,FALSE)</f>
        <v>2.54</v>
      </c>
      <c r="AC424" s="47">
        <f ca="1">VLOOKUP($B424,INDIRECT("data!$"&amp;F422&amp;"$3:$CZ$554"),$C422-3*(B421-1)+AC$1,FALSE)</f>
        <v>3.32</v>
      </c>
      <c r="AD424" s="47">
        <f ca="1">VLOOKUP($B424,INDIRECT("data!$"&amp;F422&amp;"$3:$CZ$554"),$C422-3*(B421-1)+AD$1,FALSE)</f>
        <v>3.03</v>
      </c>
      <c r="AE424" s="47">
        <f ca="1">VLOOKUP($B424,INDIRECT("data!$"&amp;F422&amp;"$3:$CZ$554"),$C422-3*(B421-1)+AE$1,FALSE)</f>
        <v>1.98</v>
      </c>
      <c r="AF424" s="47">
        <f ca="1">VLOOKUP($B424,INDIRECT("data!$"&amp;F422&amp;"$3:$CZ$554"),$C422-3*(B421-1)+AF$1,FALSE)</f>
        <v>1.81</v>
      </c>
      <c r="AG424" s="65">
        <f ca="1">IF(C424="","",F424+G424)</f>
        <v>1</v>
      </c>
      <c r="AH424" s="65">
        <f ca="1">IF(C424="","",I424+J424)</f>
        <v>1</v>
      </c>
      <c r="AI424" s="65">
        <f ca="1">IF(C424="","",AJ424+AK424)</f>
        <v>0</v>
      </c>
      <c r="AJ424" s="65">
        <f ca="1">IF(C424="","",F424-I424)</f>
        <v>0</v>
      </c>
      <c r="AK424" s="65">
        <f ca="1">IF(C424="","",G424-J424)</f>
        <v>0</v>
      </c>
      <c r="AL424" s="66" t="str">
        <f ca="1">IF(AJ424&gt;AK424,"H",IF(AJ424=AK424,"D",IF(AJ424&lt;AK424,"A","Error!")))</f>
        <v>D</v>
      </c>
      <c r="AM424" s="66" t="str">
        <f ca="1">IF(C424="","",CONCATENATE(K424,"-",H424))</f>
        <v>A-A</v>
      </c>
      <c r="AN424" s="65">
        <f ca="1">IF(C424="","",IF(AND(F424&gt;0,G424&gt;0),1,0))</f>
        <v>0</v>
      </c>
      <c r="AO424" s="65">
        <f ca="1">IF(C424="","",IF(AND(F424&gt;0,I424&gt;0),1,0))</f>
        <v>0</v>
      </c>
      <c r="AP424" s="65">
        <f ca="1">IF(C424="","",IF(AND(G424&gt;0,J424&gt;0),1,0))</f>
        <v>1</v>
      </c>
      <c r="AQ424" s="65">
        <f ca="1">IF(C424="","",IF(AND(H424="H",G424=0),1,0))</f>
        <v>0</v>
      </c>
      <c r="AR424" s="65">
        <f ca="1">IF(C424="","",IF(AND(H424="A",F424=0),1,0))</f>
        <v>1</v>
      </c>
      <c r="AS424" s="65">
        <f ca="1">IF(C424="","",IF(AND(K424="H",AL424="H"),1,0))</f>
        <v>0</v>
      </c>
      <c r="AT424" s="65">
        <f ca="1">IF(C424="","",IF(AND(K424="A",AL424="A"),1,0))</f>
        <v>0</v>
      </c>
    </row>
    <row r="425" spans="1:46" ht="18" customHeight="1" x14ac:dyDescent="0.25">
      <c r="A425" s="49" t="str">
        <f ca="1">CONCATENATE(B423,"-",B425)</f>
        <v>Norwich-Home-2</v>
      </c>
      <c r="B425" s="12">
        <v>2</v>
      </c>
      <c r="C425" s="41">
        <f ca="1">VLOOKUP($B425,INDIRECT("data!$"&amp;F422&amp;"$3:$CZ$554"),$C422-3*(B421-1)+C$1,FALSE)</f>
        <v>43372</v>
      </c>
      <c r="D425" s="30" t="str">
        <f ca="1">VLOOKUP($B425,INDIRECT("data!$"&amp;F422&amp;"$3:$CZ$554"),$C422-3*(B421-1)+D$1,FALSE)</f>
        <v>Norwich</v>
      </c>
      <c r="E425" s="30" t="str">
        <f ca="1">VLOOKUP($B425,INDIRECT("data!$"&amp;F422&amp;"$3:$CZ$554"),$C422-3*(B421-1)+E$1,FALSE)</f>
        <v>Wigan</v>
      </c>
      <c r="F425" s="29">
        <f ca="1">VLOOKUP($B425,INDIRECT("data!$"&amp;F422&amp;"$3:$CZ$554"),$C422-3*(B421-1)+F$1,FALSE)</f>
        <v>1</v>
      </c>
      <c r="G425" s="29">
        <f ca="1">VLOOKUP($B425,INDIRECT("data!$"&amp;F422&amp;"$3:$CZ$554"),$C422-3*(B421-1)+G$1,FALSE)</f>
        <v>0</v>
      </c>
      <c r="H425" s="15" t="str">
        <f ca="1">VLOOKUP($B425,INDIRECT("data!$"&amp;F422&amp;"$3:$CZ$554"),$C422-3*(B421-1)+H$1,FALSE)</f>
        <v>H</v>
      </c>
      <c r="I425" s="29">
        <f ca="1">VLOOKUP($B425,INDIRECT("data!$"&amp;F422&amp;"$3:$CZ$554"),$C422-3*(B421-1)+I$1,FALSE)</f>
        <v>0</v>
      </c>
      <c r="J425" s="29">
        <f ca="1">VLOOKUP($B425,INDIRECT("data!$"&amp;F422&amp;"$3:$CZ$554"),$C422-3*(B421-1)+J$1,FALSE)</f>
        <v>0</v>
      </c>
      <c r="K425" s="15" t="str">
        <f ca="1">VLOOKUP($B425,INDIRECT("data!$"&amp;F422&amp;"$3:$CZ$554"),$C422-3*(B421-1)+K$1,FALSE)</f>
        <v>D</v>
      </c>
      <c r="L425" s="30" t="str">
        <f ca="1">VLOOKUP($B425,INDIRECT("data!$"&amp;F422&amp;"$3:$CZ$554"),$C422-3*(B421-1)+L$1,FALSE)</f>
        <v>G Ward</v>
      </c>
      <c r="M425" s="45">
        <f ca="1">VLOOKUP($B425,INDIRECT("data!$"&amp;F422&amp;"$3:$CZ$554"),$C422-3*(B421-1)+M$1,FALSE)</f>
        <v>14</v>
      </c>
      <c r="N425" s="45">
        <f ca="1">VLOOKUP($B425,INDIRECT("data!$"&amp;F422&amp;"$3:$CZ$554"),$C422-3*(B421-1)+N$1,FALSE)</f>
        <v>11</v>
      </c>
      <c r="O425" s="45">
        <f ca="1">VLOOKUP($B425,INDIRECT("data!$"&amp;F422&amp;"$3:$CZ$554"),$C422-3*(B421-1)+O$1,FALSE)</f>
        <v>4</v>
      </c>
      <c r="P425" s="45">
        <f ca="1">VLOOKUP($B425,INDIRECT("data!$"&amp;F422&amp;"$3:$CZ$554"),$C422-3*(B421-1)+P$1,FALSE)</f>
        <v>0</v>
      </c>
      <c r="Q425" s="45">
        <f ca="1">VLOOKUP($B425,INDIRECT("data!$"&amp;F422&amp;"$3:$CZ$554"),$C422-3*(B421-1)+Q$1,FALSE)</f>
        <v>12</v>
      </c>
      <c r="R425" s="45">
        <f ca="1">VLOOKUP($B425,INDIRECT("data!$"&amp;F422&amp;"$3:$CZ$554"),$C422-3*(B421-1)+R$1,FALSE)</f>
        <v>19</v>
      </c>
      <c r="S425" s="45">
        <f ca="1">VLOOKUP($B425,INDIRECT("data!$"&amp;F422&amp;"$3:$CZ$554"),$C422-3*(B421-1)+S$1,FALSE)</f>
        <v>9</v>
      </c>
      <c r="T425" s="45">
        <f ca="1">VLOOKUP($B425,INDIRECT("data!$"&amp;F422&amp;"$3:$CZ$554"),$C422-3*(B421-1)+T$1,FALSE)</f>
        <v>4</v>
      </c>
      <c r="U425" s="45">
        <f ca="1">VLOOKUP($B425,INDIRECT("data!$"&amp;F422&amp;"$3:$CZ$554"),$C422-3*(B421-1)+U$1,FALSE)</f>
        <v>1</v>
      </c>
      <c r="V425" s="45">
        <f ca="1">VLOOKUP($B425,INDIRECT("data!$"&amp;F422&amp;"$3:$CZ$554"),$C422-3*(B421-1)+V$1,FALSE)</f>
        <v>3</v>
      </c>
      <c r="W425" s="45">
        <f ca="1">VLOOKUP($B425,INDIRECT("data!$"&amp;F422&amp;"$3:$CZ$554"),$C422-3*(B421-1)+W$1,FALSE)</f>
        <v>0</v>
      </c>
      <c r="X425" s="45">
        <f ca="1">VLOOKUP($B425,INDIRECT("data!$"&amp;F422&amp;"$3:$CZ$554"),$C422-3*(B421-1)+X$1,FALSE)</f>
        <v>0</v>
      </c>
      <c r="Y425" s="47">
        <f ca="1">VLOOKUP($B425,INDIRECT("data!$"&amp;F422&amp;"$3:$CZ$554"),$C422-3*(B421-1)+Y$1,FALSE)</f>
        <v>2.2999999999999998</v>
      </c>
      <c r="Z425" s="47">
        <f ca="1">VLOOKUP($B425,INDIRECT("data!$"&amp;F422&amp;"$3:$CZ$554"),$C422-3*(B421-1)+Z$1,FALSE)</f>
        <v>3.4</v>
      </c>
      <c r="AA425" s="47">
        <f ca="1">VLOOKUP($B425,INDIRECT("data!$"&amp;F422&amp;"$3:$CZ$554"),$C422-3*(B421-1)+AA$1,FALSE)</f>
        <v>3.4</v>
      </c>
      <c r="AB425" s="47">
        <f ca="1">VLOOKUP($B425,INDIRECT("data!$"&amp;F422&amp;"$3:$CZ$554"),$C422-3*(B421-1)+AB$1,FALSE)</f>
        <v>2.29</v>
      </c>
      <c r="AC425" s="47">
        <f ca="1">VLOOKUP($B425,INDIRECT("data!$"&amp;F422&amp;"$3:$CZ$554"),$C422-3*(B421-1)+AC$1,FALSE)</f>
        <v>3.49</v>
      </c>
      <c r="AD425" s="47">
        <f ca="1">VLOOKUP($B425,INDIRECT("data!$"&amp;F422&amp;"$3:$CZ$554"),$C422-3*(B421-1)+AD$1,FALSE)</f>
        <v>3.32</v>
      </c>
      <c r="AE425" s="47">
        <f ca="1">VLOOKUP($B425,INDIRECT("data!$"&amp;F422&amp;"$3:$CZ$554"),$C422-3*(B421-1)+AE$1,FALSE)</f>
        <v>1.79</v>
      </c>
      <c r="AF425" s="47">
        <f ca="1">VLOOKUP($B425,INDIRECT("data!$"&amp;F422&amp;"$3:$CZ$554"),$C422-3*(B421-1)+AF$1,FALSE)</f>
        <v>2</v>
      </c>
      <c r="AG425" s="65">
        <f t="shared" ref="AG425:AG431" ca="1" si="911">IF(C425="","",F425+G425)</f>
        <v>1</v>
      </c>
      <c r="AH425" s="65">
        <f t="shared" ref="AH425:AH431" ca="1" si="912">IF(C425="","",I425+J425)</f>
        <v>0</v>
      </c>
      <c r="AI425" s="65">
        <f t="shared" ref="AI425:AI431" ca="1" si="913">IF(C425="","",AJ425+AK425)</f>
        <v>1</v>
      </c>
      <c r="AJ425" s="65">
        <f t="shared" ref="AJ425:AJ431" ca="1" si="914">IF(C425="","",F425-I425)</f>
        <v>1</v>
      </c>
      <c r="AK425" s="65">
        <f t="shared" ref="AK425:AK431" ca="1" si="915">IF(C425="","",G425-J425)</f>
        <v>0</v>
      </c>
      <c r="AL425" s="66" t="str">
        <f t="shared" ref="AL425:AL431" ca="1" si="916">IF(AJ425&gt;AK425,"H",IF(AJ425=AK425,"D",IF(AJ425&lt;AK425,"A","Error!")))</f>
        <v>H</v>
      </c>
      <c r="AM425" s="66" t="str">
        <f t="shared" ref="AM425:AM431" ca="1" si="917">IF(C425="","",CONCATENATE(K425,"-",H425))</f>
        <v>D-H</v>
      </c>
      <c r="AN425" s="65">
        <f t="shared" ref="AN425:AN431" ca="1" si="918">IF(C425="","",IF(AND(F425&gt;0,G425&gt;0),1,0))</f>
        <v>0</v>
      </c>
      <c r="AO425" s="65">
        <f t="shared" ref="AO425:AO431" ca="1" si="919">IF(C425="","",IF(AND(F425&gt;0,I425&gt;0),1,0))</f>
        <v>0</v>
      </c>
      <c r="AP425" s="65">
        <f t="shared" ref="AP425:AP431" ca="1" si="920">IF(C425="","",IF(AND(G425&gt;0,J425&gt;0),1,0))</f>
        <v>0</v>
      </c>
      <c r="AQ425" s="65">
        <f t="shared" ref="AQ425:AQ431" ca="1" si="921">IF(C425="","",IF(AND(H425="H",G425=0),1,0))</f>
        <v>1</v>
      </c>
      <c r="AR425" s="65">
        <f t="shared" ref="AR425:AR431" ca="1" si="922">IF(C425="","",IF(AND(H425="A",F425=0),1,0))</f>
        <v>0</v>
      </c>
      <c r="AS425" s="65">
        <f t="shared" ref="AS425:AS431" ca="1" si="923">IF(C425="","",IF(AND(K425="H",AL425="H"),1,0))</f>
        <v>0</v>
      </c>
      <c r="AT425" s="65">
        <f t="shared" ref="AT425:AT431" ca="1" si="924">IF(C425="","",IF(AND(K425="A",AL425="A"),1,0))</f>
        <v>0</v>
      </c>
    </row>
    <row r="426" spans="1:46" ht="18" customHeight="1" x14ac:dyDescent="0.25">
      <c r="A426" s="49" t="str">
        <f ca="1">CONCATENATE(B423,"-",B426)</f>
        <v>Norwich-Home-3</v>
      </c>
      <c r="B426" s="12">
        <v>3</v>
      </c>
      <c r="C426" s="41">
        <f ca="1">VLOOKUP($B426,INDIRECT("data!$"&amp;F422&amp;"$3:$CZ$554"),$C422-3*(B421-1)+C$1,FALSE)</f>
        <v>43358</v>
      </c>
      <c r="D426" s="30" t="str">
        <f ca="1">VLOOKUP($B426,INDIRECT("data!$"&amp;F422&amp;"$3:$CZ$554"),$C422-3*(B421-1)+D$1,FALSE)</f>
        <v>Norwich</v>
      </c>
      <c r="E426" s="30" t="str">
        <f ca="1">VLOOKUP($B426,INDIRECT("data!$"&amp;F422&amp;"$3:$CZ$554"),$C422-3*(B421-1)+E$1,FALSE)</f>
        <v>Middlesbrough</v>
      </c>
      <c r="F426" s="29">
        <f ca="1">VLOOKUP($B426,INDIRECT("data!$"&amp;F422&amp;"$3:$CZ$554"),$C422-3*(B421-1)+F$1,FALSE)</f>
        <v>1</v>
      </c>
      <c r="G426" s="29">
        <f ca="1">VLOOKUP($B426,INDIRECT("data!$"&amp;F422&amp;"$3:$CZ$554"),$C422-3*(B421-1)+G$1,FALSE)</f>
        <v>0</v>
      </c>
      <c r="H426" s="15" t="str">
        <f ca="1">VLOOKUP($B426,INDIRECT("data!$"&amp;F422&amp;"$3:$CZ$554"),$C422-3*(B421-1)+H$1,FALSE)</f>
        <v>H</v>
      </c>
      <c r="I426" s="29">
        <f ca="1">VLOOKUP($B426,INDIRECT("data!$"&amp;F422&amp;"$3:$CZ$554"),$C422-3*(B421-1)+I$1,FALSE)</f>
        <v>0</v>
      </c>
      <c r="J426" s="29">
        <f ca="1">VLOOKUP($B426,INDIRECT("data!$"&amp;F422&amp;"$3:$CZ$554"),$C422-3*(B421-1)+J$1,FALSE)</f>
        <v>0</v>
      </c>
      <c r="K426" s="15" t="str">
        <f ca="1">VLOOKUP($B426,INDIRECT("data!$"&amp;F422&amp;"$3:$CZ$554"),$C422-3*(B421-1)+K$1,FALSE)</f>
        <v>D</v>
      </c>
      <c r="L426" s="30" t="str">
        <f ca="1">VLOOKUP($B426,INDIRECT("data!$"&amp;F422&amp;"$3:$CZ$554"),$C422-3*(B421-1)+L$1,FALSE)</f>
        <v>J Linington</v>
      </c>
      <c r="M426" s="45">
        <f ca="1">VLOOKUP($B426,INDIRECT("data!$"&amp;F422&amp;"$3:$CZ$554"),$C422-3*(B421-1)+M$1,FALSE)</f>
        <v>16</v>
      </c>
      <c r="N426" s="45">
        <f ca="1">VLOOKUP($B426,INDIRECT("data!$"&amp;F422&amp;"$3:$CZ$554"),$C422-3*(B421-1)+N$1,FALSE)</f>
        <v>8</v>
      </c>
      <c r="O426" s="45">
        <f ca="1">VLOOKUP($B426,INDIRECT("data!$"&amp;F422&amp;"$3:$CZ$554"),$C422-3*(B421-1)+O$1,FALSE)</f>
        <v>6</v>
      </c>
      <c r="P426" s="45">
        <f ca="1">VLOOKUP($B426,INDIRECT("data!$"&amp;F422&amp;"$3:$CZ$554"),$C422-3*(B421-1)+P$1,FALSE)</f>
        <v>2</v>
      </c>
      <c r="Q426" s="45">
        <f ca="1">VLOOKUP($B426,INDIRECT("data!$"&amp;F422&amp;"$3:$CZ$554"),$C422-3*(B421-1)+Q$1,FALSE)</f>
        <v>13</v>
      </c>
      <c r="R426" s="45">
        <f ca="1">VLOOKUP($B426,INDIRECT("data!$"&amp;F422&amp;"$3:$CZ$554"),$C422-3*(B421-1)+R$1,FALSE)</f>
        <v>12</v>
      </c>
      <c r="S426" s="45">
        <f ca="1">VLOOKUP($B426,INDIRECT("data!$"&amp;F422&amp;"$3:$CZ$554"),$C422-3*(B421-1)+S$1,FALSE)</f>
        <v>0</v>
      </c>
      <c r="T426" s="45">
        <f ca="1">VLOOKUP($B426,INDIRECT("data!$"&amp;F422&amp;"$3:$CZ$554"),$C422-3*(B421-1)+T$1,FALSE)</f>
        <v>4</v>
      </c>
      <c r="U426" s="45">
        <f ca="1">VLOOKUP($B426,INDIRECT("data!$"&amp;F422&amp;"$3:$CZ$554"),$C422-3*(B421-1)+U$1,FALSE)</f>
        <v>3</v>
      </c>
      <c r="V426" s="45">
        <f ca="1">VLOOKUP($B426,INDIRECT("data!$"&amp;F422&amp;"$3:$CZ$554"),$C422-3*(B421-1)+V$1,FALSE)</f>
        <v>1</v>
      </c>
      <c r="W426" s="45">
        <f ca="1">VLOOKUP($B426,INDIRECT("data!$"&amp;F422&amp;"$3:$CZ$554"),$C422-3*(B421-1)+W$1,FALSE)</f>
        <v>0</v>
      </c>
      <c r="X426" s="45">
        <f ca="1">VLOOKUP($B426,INDIRECT("data!$"&amp;F422&amp;"$3:$CZ$554"),$C422-3*(B421-1)+X$1,FALSE)</f>
        <v>0</v>
      </c>
      <c r="Y426" s="47">
        <f ca="1">VLOOKUP($B426,INDIRECT("data!$"&amp;F422&amp;"$3:$CZ$554"),$C422-3*(B421-1)+Y$1,FALSE)</f>
        <v>3.1</v>
      </c>
      <c r="Z426" s="47">
        <f ca="1">VLOOKUP($B426,INDIRECT("data!$"&amp;F422&amp;"$3:$CZ$554"),$C422-3*(B421-1)+Z$1,FALSE)</f>
        <v>3.25</v>
      </c>
      <c r="AA426" s="47">
        <f ca="1">VLOOKUP($B426,INDIRECT("data!$"&amp;F422&amp;"$3:$CZ$554"),$C422-3*(B421-1)+AA$1,FALSE)</f>
        <v>2.54</v>
      </c>
      <c r="AB426" s="47">
        <f ca="1">VLOOKUP($B426,INDIRECT("data!$"&amp;F422&amp;"$3:$CZ$554"),$C422-3*(B421-1)+AB$1,FALSE)</f>
        <v>3.09</v>
      </c>
      <c r="AC426" s="47">
        <f ca="1">VLOOKUP($B426,INDIRECT("data!$"&amp;F422&amp;"$3:$CZ$554"),$C422-3*(B421-1)+AC$1,FALSE)</f>
        <v>3.18</v>
      </c>
      <c r="AD426" s="47">
        <f ca="1">VLOOKUP($B426,INDIRECT("data!$"&amp;F422&amp;"$3:$CZ$554"),$C422-3*(B421-1)+AD$1,FALSE)</f>
        <v>2.56</v>
      </c>
      <c r="AE426" s="47">
        <f ca="1">VLOOKUP($B426,INDIRECT("data!$"&amp;F422&amp;"$3:$CZ$554"),$C422-3*(B421-1)+AE$1,FALSE)</f>
        <v>2.21</v>
      </c>
      <c r="AF426" s="47">
        <f ca="1">VLOOKUP($B426,INDIRECT("data!$"&amp;F422&amp;"$3:$CZ$554"),$C422-3*(B421-1)+AF$1,FALSE)</f>
        <v>1.65</v>
      </c>
      <c r="AG426" s="65">
        <f t="shared" ca="1" si="911"/>
        <v>1</v>
      </c>
      <c r="AH426" s="65">
        <f t="shared" ca="1" si="912"/>
        <v>0</v>
      </c>
      <c r="AI426" s="65">
        <f t="shared" ca="1" si="913"/>
        <v>1</v>
      </c>
      <c r="AJ426" s="65">
        <f t="shared" ca="1" si="914"/>
        <v>1</v>
      </c>
      <c r="AK426" s="65">
        <f t="shared" ca="1" si="915"/>
        <v>0</v>
      </c>
      <c r="AL426" s="66" t="str">
        <f t="shared" ca="1" si="916"/>
        <v>H</v>
      </c>
      <c r="AM426" s="66" t="str">
        <f t="shared" ca="1" si="917"/>
        <v>D-H</v>
      </c>
      <c r="AN426" s="65">
        <f t="shared" ca="1" si="918"/>
        <v>0</v>
      </c>
      <c r="AO426" s="65">
        <f t="shared" ca="1" si="919"/>
        <v>0</v>
      </c>
      <c r="AP426" s="65">
        <f t="shared" ca="1" si="920"/>
        <v>0</v>
      </c>
      <c r="AQ426" s="65">
        <f t="shared" ca="1" si="921"/>
        <v>1</v>
      </c>
      <c r="AR426" s="65">
        <f t="shared" ca="1" si="922"/>
        <v>0</v>
      </c>
      <c r="AS426" s="65">
        <f t="shared" ca="1" si="923"/>
        <v>0</v>
      </c>
      <c r="AT426" s="65">
        <f t="shared" ca="1" si="924"/>
        <v>0</v>
      </c>
    </row>
    <row r="427" spans="1:46" ht="18" customHeight="1" x14ac:dyDescent="0.25">
      <c r="A427" s="49" t="str">
        <f ca="1">CONCATENATE(B423,"-",B427)</f>
        <v>Norwich-Home-4</v>
      </c>
      <c r="B427" s="12">
        <v>4</v>
      </c>
      <c r="C427" s="41">
        <f ca="1">VLOOKUP($B427,INDIRECT("data!$"&amp;F422&amp;"$3:$CZ$554"),$C422-3*(B421-1)+C$1,FALSE)</f>
        <v>43337</v>
      </c>
      <c r="D427" s="30" t="str">
        <f ca="1">VLOOKUP($B427,INDIRECT("data!$"&amp;F422&amp;"$3:$CZ$554"),$C422-3*(B421-1)+D$1,FALSE)</f>
        <v>Norwich</v>
      </c>
      <c r="E427" s="30" t="str">
        <f ca="1">VLOOKUP($B427,INDIRECT("data!$"&amp;F422&amp;"$3:$CZ$554"),$C422-3*(B421-1)+E$1,FALSE)</f>
        <v>Leeds</v>
      </c>
      <c r="F427" s="29">
        <f ca="1">VLOOKUP($B427,INDIRECT("data!$"&amp;F422&amp;"$3:$CZ$554"),$C422-3*(B421-1)+F$1,FALSE)</f>
        <v>0</v>
      </c>
      <c r="G427" s="29">
        <f ca="1">VLOOKUP($B427,INDIRECT("data!$"&amp;F422&amp;"$3:$CZ$554"),$C422-3*(B421-1)+G$1,FALSE)</f>
        <v>3</v>
      </c>
      <c r="H427" s="15" t="str">
        <f ca="1">VLOOKUP($B427,INDIRECT("data!$"&amp;F422&amp;"$3:$CZ$554"),$C422-3*(B421-1)+H$1,FALSE)</f>
        <v>A</v>
      </c>
      <c r="I427" s="29">
        <f ca="1">VLOOKUP($B427,INDIRECT("data!$"&amp;F422&amp;"$3:$CZ$554"),$C422-3*(B421-1)+I$1,FALSE)</f>
        <v>0</v>
      </c>
      <c r="J427" s="29">
        <f ca="1">VLOOKUP($B427,INDIRECT("data!$"&amp;F422&amp;"$3:$CZ$554"),$C422-3*(B421-1)+J$1,FALSE)</f>
        <v>2</v>
      </c>
      <c r="K427" s="15" t="str">
        <f ca="1">VLOOKUP($B427,INDIRECT("data!$"&amp;F422&amp;"$3:$CZ$554"),$C422-3*(B421-1)+K$1,FALSE)</f>
        <v>A</v>
      </c>
      <c r="L427" s="30" t="str">
        <f ca="1">VLOOKUP($B427,INDIRECT("data!$"&amp;F422&amp;"$3:$CZ$554"),$C422-3*(B421-1)+L$1,FALSE)</f>
        <v>S Hooper</v>
      </c>
      <c r="M427" s="45">
        <f ca="1">VLOOKUP($B427,INDIRECT("data!$"&amp;F422&amp;"$3:$CZ$554"),$C422-3*(B421-1)+M$1,FALSE)</f>
        <v>10</v>
      </c>
      <c r="N427" s="45">
        <f ca="1">VLOOKUP($B427,INDIRECT("data!$"&amp;F422&amp;"$3:$CZ$554"),$C422-3*(B421-1)+N$1,FALSE)</f>
        <v>12</v>
      </c>
      <c r="O427" s="45">
        <f ca="1">VLOOKUP($B427,INDIRECT("data!$"&amp;F422&amp;"$3:$CZ$554"),$C422-3*(B421-1)+O$1,FALSE)</f>
        <v>2</v>
      </c>
      <c r="P427" s="45">
        <f ca="1">VLOOKUP($B427,INDIRECT("data!$"&amp;F422&amp;"$3:$CZ$554"),$C422-3*(B421-1)+P$1,FALSE)</f>
        <v>5</v>
      </c>
      <c r="Q427" s="45">
        <f ca="1">VLOOKUP($B427,INDIRECT("data!$"&amp;F422&amp;"$3:$CZ$554"),$C422-3*(B421-1)+Q$1,FALSE)</f>
        <v>13</v>
      </c>
      <c r="R427" s="45">
        <f ca="1">VLOOKUP($B427,INDIRECT("data!$"&amp;F422&amp;"$3:$CZ$554"),$C422-3*(B421-1)+R$1,FALSE)</f>
        <v>16</v>
      </c>
      <c r="S427" s="45">
        <f ca="1">VLOOKUP($B427,INDIRECT("data!$"&amp;F422&amp;"$3:$CZ$554"),$C422-3*(B421-1)+S$1,FALSE)</f>
        <v>10</v>
      </c>
      <c r="T427" s="45">
        <f ca="1">VLOOKUP($B427,INDIRECT("data!$"&amp;F422&amp;"$3:$CZ$554"),$C422-3*(B421-1)+T$1,FALSE)</f>
        <v>4</v>
      </c>
      <c r="U427" s="45">
        <f ca="1">VLOOKUP($B427,INDIRECT("data!$"&amp;F422&amp;"$3:$CZ$554"),$C422-3*(B421-1)+U$1,FALSE)</f>
        <v>1</v>
      </c>
      <c r="V427" s="45">
        <f ca="1">VLOOKUP($B427,INDIRECT("data!$"&amp;F422&amp;"$3:$CZ$554"),$C422-3*(B421-1)+V$1,FALSE)</f>
        <v>2</v>
      </c>
      <c r="W427" s="45">
        <f ca="1">VLOOKUP($B427,INDIRECT("data!$"&amp;F422&amp;"$3:$CZ$554"),$C422-3*(B421-1)+W$1,FALSE)</f>
        <v>0</v>
      </c>
      <c r="X427" s="45">
        <f ca="1">VLOOKUP($B427,INDIRECT("data!$"&amp;F422&amp;"$3:$CZ$554"),$C422-3*(B421-1)+X$1,FALSE)</f>
        <v>0</v>
      </c>
      <c r="Y427" s="47">
        <f ca="1">VLOOKUP($B427,INDIRECT("data!$"&amp;F422&amp;"$3:$CZ$554"),$C422-3*(B421-1)+Y$1,FALSE)</f>
        <v>2.75</v>
      </c>
      <c r="Z427" s="47">
        <f ca="1">VLOOKUP($B427,INDIRECT("data!$"&amp;F422&amp;"$3:$CZ$554"),$C422-3*(B421-1)+Z$1,FALSE)</f>
        <v>3.4</v>
      </c>
      <c r="AA427" s="47">
        <f ca="1">VLOOKUP($B427,INDIRECT("data!$"&amp;F422&amp;"$3:$CZ$554"),$C422-3*(B421-1)+AA$1,FALSE)</f>
        <v>2.7</v>
      </c>
      <c r="AB427" s="47">
        <f ca="1">VLOOKUP($B427,INDIRECT("data!$"&amp;F422&amp;"$3:$CZ$554"),$C422-3*(B421-1)+AB$1,FALSE)</f>
        <v>2.67</v>
      </c>
      <c r="AC427" s="47">
        <f ca="1">VLOOKUP($B427,INDIRECT("data!$"&amp;F422&amp;"$3:$CZ$554"),$C422-3*(B421-1)+AC$1,FALSE)</f>
        <v>3.53</v>
      </c>
      <c r="AD427" s="47">
        <f ca="1">VLOOKUP($B427,INDIRECT("data!$"&amp;F422&amp;"$3:$CZ$554"),$C422-3*(B421-1)+AD$1,FALSE)</f>
        <v>2.72</v>
      </c>
      <c r="AE427" s="47">
        <f ca="1">VLOOKUP($B427,INDIRECT("data!$"&amp;F422&amp;"$3:$CZ$554"),$C422-3*(B421-1)+AE$1,FALSE)</f>
        <v>1.75</v>
      </c>
      <c r="AF427" s="47">
        <f ca="1">VLOOKUP($B427,INDIRECT("data!$"&amp;F422&amp;"$3:$CZ$554"),$C422-3*(B421-1)+AF$1,FALSE)</f>
        <v>2.0499999999999998</v>
      </c>
      <c r="AG427" s="65">
        <f t="shared" ca="1" si="911"/>
        <v>3</v>
      </c>
      <c r="AH427" s="65">
        <f t="shared" ca="1" si="912"/>
        <v>2</v>
      </c>
      <c r="AI427" s="65">
        <f t="shared" ca="1" si="913"/>
        <v>1</v>
      </c>
      <c r="AJ427" s="65">
        <f t="shared" ca="1" si="914"/>
        <v>0</v>
      </c>
      <c r="AK427" s="65">
        <f t="shared" ca="1" si="915"/>
        <v>1</v>
      </c>
      <c r="AL427" s="66" t="str">
        <f t="shared" ca="1" si="916"/>
        <v>A</v>
      </c>
      <c r="AM427" s="66" t="str">
        <f t="shared" ca="1" si="917"/>
        <v>A-A</v>
      </c>
      <c r="AN427" s="65">
        <f t="shared" ca="1" si="918"/>
        <v>0</v>
      </c>
      <c r="AO427" s="65">
        <f t="shared" ca="1" si="919"/>
        <v>0</v>
      </c>
      <c r="AP427" s="65">
        <f t="shared" ca="1" si="920"/>
        <v>1</v>
      </c>
      <c r="AQ427" s="65">
        <f t="shared" ca="1" si="921"/>
        <v>0</v>
      </c>
      <c r="AR427" s="65">
        <f t="shared" ca="1" si="922"/>
        <v>1</v>
      </c>
      <c r="AS427" s="65">
        <f t="shared" ca="1" si="923"/>
        <v>0</v>
      </c>
      <c r="AT427" s="65">
        <f t="shared" ca="1" si="924"/>
        <v>1</v>
      </c>
    </row>
    <row r="428" spans="1:46" ht="18" customHeight="1" x14ac:dyDescent="0.25">
      <c r="A428" s="49" t="str">
        <f ca="1">CONCATENATE(B423,"-",B428)</f>
        <v>Norwich-Home-5</v>
      </c>
      <c r="B428" s="12">
        <v>5</v>
      </c>
      <c r="C428" s="41">
        <f ca="1">VLOOKUP($B428,INDIRECT("data!$"&amp;F422&amp;"$3:$CZ$554"),$C422-3*(B421-1)+C$1,FALSE)</f>
        <v>43334</v>
      </c>
      <c r="D428" s="30" t="str">
        <f ca="1">VLOOKUP($B428,INDIRECT("data!$"&amp;F422&amp;"$3:$CZ$554"),$C422-3*(B421-1)+D$1,FALSE)</f>
        <v>Norwich</v>
      </c>
      <c r="E428" s="30" t="str">
        <f ca="1">VLOOKUP($B428,INDIRECT("data!$"&amp;F422&amp;"$3:$CZ$554"),$C422-3*(B421-1)+E$1,FALSE)</f>
        <v>Preston</v>
      </c>
      <c r="F428" s="29">
        <f ca="1">VLOOKUP($B428,INDIRECT("data!$"&amp;F422&amp;"$3:$CZ$554"),$C422-3*(B421-1)+F$1,FALSE)</f>
        <v>2</v>
      </c>
      <c r="G428" s="29">
        <f ca="1">VLOOKUP($B428,INDIRECT("data!$"&amp;F422&amp;"$3:$CZ$554"),$C422-3*(B421-1)+G$1,FALSE)</f>
        <v>0</v>
      </c>
      <c r="H428" s="15" t="str">
        <f ca="1">VLOOKUP($B428,INDIRECT("data!$"&amp;F422&amp;"$3:$CZ$554"),$C422-3*(B421-1)+H$1,FALSE)</f>
        <v>H</v>
      </c>
      <c r="I428" s="29">
        <f ca="1">VLOOKUP($B428,INDIRECT("data!$"&amp;F422&amp;"$3:$CZ$554"),$C422-3*(B421-1)+I$1,FALSE)</f>
        <v>0</v>
      </c>
      <c r="J428" s="29">
        <f ca="1">VLOOKUP($B428,INDIRECT("data!$"&amp;F422&amp;"$3:$CZ$554"),$C422-3*(B421-1)+J$1,FALSE)</f>
        <v>0</v>
      </c>
      <c r="K428" s="15" t="str">
        <f ca="1">VLOOKUP($B428,INDIRECT("data!$"&amp;F422&amp;"$3:$CZ$554"),$C422-3*(B421-1)+K$1,FALSE)</f>
        <v>D</v>
      </c>
      <c r="L428" s="30" t="str">
        <f ca="1">VLOOKUP($B428,INDIRECT("data!$"&amp;F422&amp;"$3:$CZ$554"),$C422-3*(B421-1)+L$1,FALSE)</f>
        <v>G Ward</v>
      </c>
      <c r="M428" s="45">
        <f ca="1">VLOOKUP($B428,INDIRECT("data!$"&amp;F422&amp;"$3:$CZ$554"),$C422-3*(B421-1)+M$1,FALSE)</f>
        <v>12</v>
      </c>
      <c r="N428" s="45">
        <f ca="1">VLOOKUP($B428,INDIRECT("data!$"&amp;F422&amp;"$3:$CZ$554"),$C422-3*(B421-1)+N$1,FALSE)</f>
        <v>9</v>
      </c>
      <c r="O428" s="45">
        <f ca="1">VLOOKUP($B428,INDIRECT("data!$"&amp;F422&amp;"$3:$CZ$554"),$C422-3*(B421-1)+O$1,FALSE)</f>
        <v>4</v>
      </c>
      <c r="P428" s="45">
        <f ca="1">VLOOKUP($B428,INDIRECT("data!$"&amp;F422&amp;"$3:$CZ$554"),$C422-3*(B421-1)+P$1,FALSE)</f>
        <v>3</v>
      </c>
      <c r="Q428" s="45">
        <f ca="1">VLOOKUP($B428,INDIRECT("data!$"&amp;F422&amp;"$3:$CZ$554"),$C422-3*(B421-1)+Q$1,FALSE)</f>
        <v>13</v>
      </c>
      <c r="R428" s="45">
        <f ca="1">VLOOKUP($B428,INDIRECT("data!$"&amp;F422&amp;"$3:$CZ$554"),$C422-3*(B421-1)+R$1,FALSE)</f>
        <v>16</v>
      </c>
      <c r="S428" s="45">
        <f ca="1">VLOOKUP($B428,INDIRECT("data!$"&amp;F422&amp;"$3:$CZ$554"),$C422-3*(B421-1)+S$1,FALSE)</f>
        <v>11</v>
      </c>
      <c r="T428" s="45">
        <f ca="1">VLOOKUP($B428,INDIRECT("data!$"&amp;F422&amp;"$3:$CZ$554"),$C422-3*(B421-1)+T$1,FALSE)</f>
        <v>4</v>
      </c>
      <c r="U428" s="45">
        <f ca="1">VLOOKUP($B428,INDIRECT("data!$"&amp;F422&amp;"$3:$CZ$554"),$C422-3*(B421-1)+U$1,FALSE)</f>
        <v>2</v>
      </c>
      <c r="V428" s="45">
        <f ca="1">VLOOKUP($B428,INDIRECT("data!$"&amp;F422&amp;"$3:$CZ$554"),$C422-3*(B421-1)+V$1,FALSE)</f>
        <v>2</v>
      </c>
      <c r="W428" s="45">
        <f ca="1">VLOOKUP($B428,INDIRECT("data!$"&amp;F422&amp;"$3:$CZ$554"),$C422-3*(B421-1)+W$1,FALSE)</f>
        <v>0</v>
      </c>
      <c r="X428" s="45">
        <f ca="1">VLOOKUP($B428,INDIRECT("data!$"&amp;F422&amp;"$3:$CZ$554"),$C422-3*(B421-1)+X$1,FALSE)</f>
        <v>0</v>
      </c>
      <c r="Y428" s="47">
        <f ca="1">VLOOKUP($B428,INDIRECT("data!$"&amp;F422&amp;"$3:$CZ$554"),$C422-3*(B421-1)+Y$1,FALSE)</f>
        <v>2.4</v>
      </c>
      <c r="Z428" s="47">
        <f ca="1">VLOOKUP($B428,INDIRECT("data!$"&amp;F422&amp;"$3:$CZ$554"),$C422-3*(B421-1)+Z$1,FALSE)</f>
        <v>3.4</v>
      </c>
      <c r="AA428" s="47">
        <f ca="1">VLOOKUP($B428,INDIRECT("data!$"&amp;F422&amp;"$3:$CZ$554"),$C422-3*(B421-1)+AA$1,FALSE)</f>
        <v>3.2</v>
      </c>
      <c r="AB428" s="47">
        <f ca="1">VLOOKUP($B428,INDIRECT("data!$"&amp;F422&amp;"$3:$CZ$554"),$C422-3*(B421-1)+AB$1,FALSE)</f>
        <v>2.48</v>
      </c>
      <c r="AC428" s="47">
        <f ca="1">VLOOKUP($B428,INDIRECT("data!$"&amp;F422&amp;"$3:$CZ$554"),$C422-3*(B421-1)+AC$1,FALSE)</f>
        <v>3.34</v>
      </c>
      <c r="AD428" s="47">
        <f ca="1">VLOOKUP($B428,INDIRECT("data!$"&amp;F422&amp;"$3:$CZ$554"),$C422-3*(B421-1)+AD$1,FALSE)</f>
        <v>3.1</v>
      </c>
      <c r="AE428" s="47">
        <f ca="1">VLOOKUP($B428,INDIRECT("data!$"&amp;F422&amp;"$3:$CZ$554"),$C422-3*(B421-1)+AE$1,FALSE)</f>
        <v>2</v>
      </c>
      <c r="AF428" s="47">
        <f ca="1">VLOOKUP($B428,INDIRECT("data!$"&amp;F422&amp;"$3:$CZ$554"),$C422-3*(B421-1)+AF$1,FALSE)</f>
        <v>1.8</v>
      </c>
      <c r="AG428" s="65">
        <f t="shared" ca="1" si="911"/>
        <v>2</v>
      </c>
      <c r="AH428" s="65">
        <f t="shared" ca="1" si="912"/>
        <v>0</v>
      </c>
      <c r="AI428" s="65">
        <f t="shared" ca="1" si="913"/>
        <v>2</v>
      </c>
      <c r="AJ428" s="65">
        <f t="shared" ca="1" si="914"/>
        <v>2</v>
      </c>
      <c r="AK428" s="65">
        <f t="shared" ca="1" si="915"/>
        <v>0</v>
      </c>
      <c r="AL428" s="66" t="str">
        <f t="shared" ca="1" si="916"/>
        <v>H</v>
      </c>
      <c r="AM428" s="66" t="str">
        <f t="shared" ca="1" si="917"/>
        <v>D-H</v>
      </c>
      <c r="AN428" s="65">
        <f t="shared" ca="1" si="918"/>
        <v>0</v>
      </c>
      <c r="AO428" s="65">
        <f t="shared" ca="1" si="919"/>
        <v>0</v>
      </c>
      <c r="AP428" s="65">
        <f t="shared" ca="1" si="920"/>
        <v>0</v>
      </c>
      <c r="AQ428" s="65">
        <f t="shared" ca="1" si="921"/>
        <v>1</v>
      </c>
      <c r="AR428" s="65">
        <f t="shared" ca="1" si="922"/>
        <v>0</v>
      </c>
      <c r="AS428" s="65">
        <f t="shared" ca="1" si="923"/>
        <v>0</v>
      </c>
      <c r="AT428" s="65">
        <f t="shared" ca="1" si="924"/>
        <v>0</v>
      </c>
    </row>
    <row r="429" spans="1:46" ht="18" customHeight="1" x14ac:dyDescent="0.25">
      <c r="A429" s="49" t="str">
        <f ca="1">CONCATENATE(B423,"-",B429)</f>
        <v>Norwich-Home-6</v>
      </c>
      <c r="B429" s="12">
        <v>6</v>
      </c>
      <c r="C429" s="41">
        <f ca="1">VLOOKUP($B429,INDIRECT("data!$"&amp;F422&amp;"$3:$CZ$554"),$C422-3*(B421-1)+C$1,FALSE)</f>
        <v>43323</v>
      </c>
      <c r="D429" s="30" t="str">
        <f ca="1">VLOOKUP($B429,INDIRECT("data!$"&amp;F422&amp;"$3:$CZ$554"),$C422-3*(B421-1)+D$1,FALSE)</f>
        <v>Norwich</v>
      </c>
      <c r="E429" s="30" t="str">
        <f ca="1">VLOOKUP($B429,INDIRECT("data!$"&amp;F422&amp;"$3:$CZ$554"),$C422-3*(B421-1)+E$1,FALSE)</f>
        <v>West Brom</v>
      </c>
      <c r="F429" s="29">
        <f ca="1">VLOOKUP($B429,INDIRECT("data!$"&amp;F422&amp;"$3:$CZ$554"),$C422-3*(B421-1)+F$1,FALSE)</f>
        <v>3</v>
      </c>
      <c r="G429" s="29">
        <f ca="1">VLOOKUP($B429,INDIRECT("data!$"&amp;F422&amp;"$3:$CZ$554"),$C422-3*(B421-1)+G$1,FALSE)</f>
        <v>4</v>
      </c>
      <c r="H429" s="15" t="str">
        <f ca="1">VLOOKUP($B429,INDIRECT("data!$"&amp;F422&amp;"$3:$CZ$554"),$C422-3*(B421-1)+H$1,FALSE)</f>
        <v>A</v>
      </c>
      <c r="I429" s="29">
        <f ca="1">VLOOKUP($B429,INDIRECT("data!$"&amp;F422&amp;"$3:$CZ$554"),$C422-3*(B421-1)+I$1,FALSE)</f>
        <v>1</v>
      </c>
      <c r="J429" s="29">
        <f ca="1">VLOOKUP($B429,INDIRECT("data!$"&amp;F422&amp;"$3:$CZ$554"),$C422-3*(B421-1)+J$1,FALSE)</f>
        <v>1</v>
      </c>
      <c r="K429" s="15" t="str">
        <f ca="1">VLOOKUP($B429,INDIRECT("data!$"&amp;F422&amp;"$3:$CZ$554"),$C422-3*(B421-1)+K$1,FALSE)</f>
        <v>D</v>
      </c>
      <c r="L429" s="30" t="str">
        <f ca="1">VLOOKUP($B429,INDIRECT("data!$"&amp;F422&amp;"$3:$CZ$554"),$C422-3*(B421-1)+L$1,FALSE)</f>
        <v>L Mason</v>
      </c>
      <c r="M429" s="45">
        <f ca="1">VLOOKUP($B429,INDIRECT("data!$"&amp;F422&amp;"$3:$CZ$554"),$C422-3*(B421-1)+M$1,FALSE)</f>
        <v>20</v>
      </c>
      <c r="N429" s="45">
        <f ca="1">VLOOKUP($B429,INDIRECT("data!$"&amp;F422&amp;"$3:$CZ$554"),$C422-3*(B421-1)+N$1,FALSE)</f>
        <v>13</v>
      </c>
      <c r="O429" s="45">
        <f ca="1">VLOOKUP($B429,INDIRECT("data!$"&amp;F422&amp;"$3:$CZ$554"),$C422-3*(B421-1)+O$1,FALSE)</f>
        <v>10</v>
      </c>
      <c r="P429" s="45">
        <f ca="1">VLOOKUP($B429,INDIRECT("data!$"&amp;F422&amp;"$3:$CZ$554"),$C422-3*(B421-1)+P$1,FALSE)</f>
        <v>7</v>
      </c>
      <c r="Q429" s="45">
        <f ca="1">VLOOKUP($B429,INDIRECT("data!$"&amp;F422&amp;"$3:$CZ$554"),$C422-3*(B421-1)+Q$1,FALSE)</f>
        <v>12</v>
      </c>
      <c r="R429" s="45">
        <f ca="1">VLOOKUP($B429,INDIRECT("data!$"&amp;F422&amp;"$3:$CZ$554"),$C422-3*(B421-1)+R$1,FALSE)</f>
        <v>14</v>
      </c>
      <c r="S429" s="45">
        <f ca="1">VLOOKUP($B429,INDIRECT("data!$"&amp;F422&amp;"$3:$CZ$554"),$C422-3*(B421-1)+S$1,FALSE)</f>
        <v>4</v>
      </c>
      <c r="T429" s="45">
        <f ca="1">VLOOKUP($B429,INDIRECT("data!$"&amp;F422&amp;"$3:$CZ$554"),$C422-3*(B421-1)+T$1,FALSE)</f>
        <v>2</v>
      </c>
      <c r="U429" s="45">
        <f ca="1">VLOOKUP($B429,INDIRECT("data!$"&amp;F422&amp;"$3:$CZ$554"),$C422-3*(B421-1)+U$1,FALSE)</f>
        <v>0</v>
      </c>
      <c r="V429" s="45">
        <f ca="1">VLOOKUP($B429,INDIRECT("data!$"&amp;F422&amp;"$3:$CZ$554"),$C422-3*(B421-1)+V$1,FALSE)</f>
        <v>0</v>
      </c>
      <c r="W429" s="45">
        <f ca="1">VLOOKUP($B429,INDIRECT("data!$"&amp;F422&amp;"$3:$CZ$554"),$C422-3*(B421-1)+W$1,FALSE)</f>
        <v>0</v>
      </c>
      <c r="X429" s="45">
        <f ca="1">VLOOKUP($B429,INDIRECT("data!$"&amp;F422&amp;"$3:$CZ$554"),$C422-3*(B421-1)+X$1,FALSE)</f>
        <v>0</v>
      </c>
      <c r="Y429" s="47">
        <f ca="1">VLOOKUP($B429,INDIRECT("data!$"&amp;F422&amp;"$3:$CZ$554"),$C422-3*(B421-1)+Y$1,FALSE)</f>
        <v>2.75</v>
      </c>
      <c r="Z429" s="47">
        <f ca="1">VLOOKUP($B429,INDIRECT("data!$"&amp;F422&amp;"$3:$CZ$554"),$C422-3*(B421-1)+Z$1,FALSE)</f>
        <v>3.3</v>
      </c>
      <c r="AA429" s="47">
        <f ca="1">VLOOKUP($B429,INDIRECT("data!$"&amp;F422&amp;"$3:$CZ$554"),$C422-3*(B421-1)+AA$1,FALSE)</f>
        <v>2.8</v>
      </c>
      <c r="AB429" s="47">
        <f ca="1">VLOOKUP($B429,INDIRECT("data!$"&amp;F422&amp;"$3:$CZ$554"),$C422-3*(B421-1)+AB$1,FALSE)</f>
        <v>2.72</v>
      </c>
      <c r="AC429" s="47">
        <f ca="1">VLOOKUP($B429,INDIRECT("data!$"&amp;F422&amp;"$3:$CZ$554"),$C422-3*(B421-1)+AC$1,FALSE)</f>
        <v>3.32</v>
      </c>
      <c r="AD429" s="47">
        <f ca="1">VLOOKUP($B429,INDIRECT("data!$"&amp;F422&amp;"$3:$CZ$554"),$C422-3*(B421-1)+AD$1,FALSE)</f>
        <v>2.8</v>
      </c>
      <c r="AE429" s="47">
        <f ca="1">VLOOKUP($B429,INDIRECT("data!$"&amp;F422&amp;"$3:$CZ$554"),$C422-3*(B421-1)+AE$1,FALSE)</f>
        <v>2.13</v>
      </c>
      <c r="AF429" s="47">
        <f ca="1">VLOOKUP($B429,INDIRECT("data!$"&amp;F422&amp;"$3:$CZ$554"),$C422-3*(B421-1)+AF$1,FALSE)</f>
        <v>1.7</v>
      </c>
      <c r="AG429" s="65">
        <f t="shared" ca="1" si="911"/>
        <v>7</v>
      </c>
      <c r="AH429" s="65">
        <f t="shared" ca="1" si="912"/>
        <v>2</v>
      </c>
      <c r="AI429" s="65">
        <f t="shared" ca="1" si="913"/>
        <v>5</v>
      </c>
      <c r="AJ429" s="65">
        <f t="shared" ca="1" si="914"/>
        <v>2</v>
      </c>
      <c r="AK429" s="65">
        <f t="shared" ca="1" si="915"/>
        <v>3</v>
      </c>
      <c r="AL429" s="66" t="str">
        <f t="shared" ca="1" si="916"/>
        <v>A</v>
      </c>
      <c r="AM429" s="66" t="str">
        <f t="shared" ca="1" si="917"/>
        <v>D-A</v>
      </c>
      <c r="AN429" s="65">
        <f t="shared" ca="1" si="918"/>
        <v>1</v>
      </c>
      <c r="AO429" s="65">
        <f t="shared" ca="1" si="919"/>
        <v>1</v>
      </c>
      <c r="AP429" s="65">
        <f t="shared" ca="1" si="920"/>
        <v>1</v>
      </c>
      <c r="AQ429" s="65">
        <f t="shared" ca="1" si="921"/>
        <v>0</v>
      </c>
      <c r="AR429" s="65">
        <f t="shared" ca="1" si="922"/>
        <v>0</v>
      </c>
      <c r="AS429" s="65">
        <f t="shared" ca="1" si="923"/>
        <v>0</v>
      </c>
      <c r="AT429" s="65">
        <f t="shared" ca="1" si="924"/>
        <v>0</v>
      </c>
    </row>
    <row r="430" spans="1:46" ht="18" customHeight="1" x14ac:dyDescent="0.25">
      <c r="A430" s="49" t="str">
        <f ca="1">CONCATENATE(B423,"-",B430)</f>
        <v>Norwich-Home-7</v>
      </c>
      <c r="B430" s="12">
        <v>7</v>
      </c>
      <c r="C430" s="41" t="e">
        <f ca="1">VLOOKUP($B430,INDIRECT("data!$"&amp;F422&amp;"$3:$CZ$554"),$C422-3*(B421-1)+C$1,FALSE)</f>
        <v>#N/A</v>
      </c>
      <c r="D430" s="30" t="e">
        <f ca="1">VLOOKUP($B430,INDIRECT("data!$"&amp;F422&amp;"$3:$CZ$554"),$C422-3*(B421-1)+D$1,FALSE)</f>
        <v>#N/A</v>
      </c>
      <c r="E430" s="30" t="e">
        <f ca="1">VLOOKUP($B430,INDIRECT("data!$"&amp;F422&amp;"$3:$CZ$554"),$C422-3*(B421-1)+E$1,FALSE)</f>
        <v>#N/A</v>
      </c>
      <c r="F430" s="29" t="e">
        <f ca="1">VLOOKUP($B430,INDIRECT("data!$"&amp;F422&amp;"$3:$CZ$554"),$C422-3*(B421-1)+F$1,FALSE)</f>
        <v>#N/A</v>
      </c>
      <c r="G430" s="29" t="e">
        <f ca="1">VLOOKUP($B430,INDIRECT("data!$"&amp;F422&amp;"$3:$CZ$554"),$C422-3*(B421-1)+G$1,FALSE)</f>
        <v>#N/A</v>
      </c>
      <c r="H430" s="15" t="e">
        <f ca="1">VLOOKUP($B430,INDIRECT("data!$"&amp;F422&amp;"$3:$CZ$554"),$C422-3*(B421-1)+H$1,FALSE)</f>
        <v>#N/A</v>
      </c>
      <c r="I430" s="29" t="e">
        <f ca="1">VLOOKUP($B430,INDIRECT("data!$"&amp;F422&amp;"$3:$CZ$554"),$C422-3*(B421-1)+I$1,FALSE)</f>
        <v>#N/A</v>
      </c>
      <c r="J430" s="29" t="e">
        <f ca="1">VLOOKUP($B430,INDIRECT("data!$"&amp;F422&amp;"$3:$CZ$554"),$C422-3*(B421-1)+J$1,FALSE)</f>
        <v>#N/A</v>
      </c>
      <c r="K430" s="15" t="e">
        <f ca="1">VLOOKUP($B430,INDIRECT("data!$"&amp;F422&amp;"$3:$CZ$554"),$C422-3*(B421-1)+K$1,FALSE)</f>
        <v>#N/A</v>
      </c>
      <c r="L430" s="30" t="e">
        <f ca="1">VLOOKUP($B430,INDIRECT("data!$"&amp;F422&amp;"$3:$CZ$554"),$C422-3*(B421-1)+L$1,FALSE)</f>
        <v>#N/A</v>
      </c>
      <c r="M430" s="45" t="e">
        <f ca="1">VLOOKUP($B430,INDIRECT("data!$"&amp;F422&amp;"$3:$CZ$554"),$C422-3*(B421-1)+M$1,FALSE)</f>
        <v>#N/A</v>
      </c>
      <c r="N430" s="45" t="e">
        <f ca="1">VLOOKUP($B430,INDIRECT("data!$"&amp;F422&amp;"$3:$CZ$554"),$C422-3*(B421-1)+N$1,FALSE)</f>
        <v>#N/A</v>
      </c>
      <c r="O430" s="45" t="e">
        <f ca="1">VLOOKUP($B430,INDIRECT("data!$"&amp;F422&amp;"$3:$CZ$554"),$C422-3*(B421-1)+O$1,FALSE)</f>
        <v>#N/A</v>
      </c>
      <c r="P430" s="45" t="e">
        <f ca="1">VLOOKUP($B430,INDIRECT("data!$"&amp;F422&amp;"$3:$CZ$554"),$C422-3*(B421-1)+P$1,FALSE)</f>
        <v>#N/A</v>
      </c>
      <c r="Q430" s="45" t="e">
        <f ca="1">VLOOKUP($B430,INDIRECT("data!$"&amp;F422&amp;"$3:$CZ$554"),$C422-3*(B421-1)+Q$1,FALSE)</f>
        <v>#N/A</v>
      </c>
      <c r="R430" s="45" t="e">
        <f ca="1">VLOOKUP($B430,INDIRECT("data!$"&amp;F422&amp;"$3:$CZ$554"),$C422-3*(B421-1)+R$1,FALSE)</f>
        <v>#N/A</v>
      </c>
      <c r="S430" s="45" t="e">
        <f ca="1">VLOOKUP($B430,INDIRECT("data!$"&amp;F422&amp;"$3:$CZ$554"),$C422-3*(B421-1)+S$1,FALSE)</f>
        <v>#N/A</v>
      </c>
      <c r="T430" s="45" t="e">
        <f ca="1">VLOOKUP($B430,INDIRECT("data!$"&amp;F422&amp;"$3:$CZ$554"),$C422-3*(B421-1)+T$1,FALSE)</f>
        <v>#N/A</v>
      </c>
      <c r="U430" s="45" t="e">
        <f ca="1">VLOOKUP($B430,INDIRECT("data!$"&amp;F422&amp;"$3:$CZ$554"),$C422-3*(B421-1)+U$1,FALSE)</f>
        <v>#N/A</v>
      </c>
      <c r="V430" s="45" t="e">
        <f ca="1">VLOOKUP($B430,INDIRECT("data!$"&amp;F422&amp;"$3:$CZ$554"),$C422-3*(B421-1)+V$1,FALSE)</f>
        <v>#N/A</v>
      </c>
      <c r="W430" s="45" t="e">
        <f ca="1">VLOOKUP($B430,INDIRECT("data!$"&amp;F422&amp;"$3:$CZ$554"),$C422-3*(B421-1)+W$1,FALSE)</f>
        <v>#N/A</v>
      </c>
      <c r="X430" s="45" t="e">
        <f ca="1">VLOOKUP($B430,INDIRECT("data!$"&amp;F422&amp;"$3:$CZ$554"),$C422-3*(B421-1)+X$1,FALSE)</f>
        <v>#N/A</v>
      </c>
      <c r="Y430" s="47" t="e">
        <f ca="1">VLOOKUP($B430,INDIRECT("data!$"&amp;F422&amp;"$3:$CZ$554"),$C422-3*(B421-1)+Y$1,FALSE)</f>
        <v>#N/A</v>
      </c>
      <c r="Z430" s="47" t="e">
        <f ca="1">VLOOKUP($B430,INDIRECT("data!$"&amp;F422&amp;"$3:$CZ$554"),$C422-3*(B421-1)+Z$1,FALSE)</f>
        <v>#N/A</v>
      </c>
      <c r="AA430" s="47" t="e">
        <f ca="1">VLOOKUP($B430,INDIRECT("data!$"&amp;F422&amp;"$3:$CZ$554"),$C422-3*(B421-1)+AA$1,FALSE)</f>
        <v>#N/A</v>
      </c>
      <c r="AB430" s="47" t="e">
        <f ca="1">VLOOKUP($B430,INDIRECT("data!$"&amp;F422&amp;"$3:$CZ$554"),$C422-3*(B421-1)+AB$1,FALSE)</f>
        <v>#N/A</v>
      </c>
      <c r="AC430" s="47" t="e">
        <f ca="1">VLOOKUP($B430,INDIRECT("data!$"&amp;F422&amp;"$3:$CZ$554"),$C422-3*(B421-1)+AC$1,FALSE)</f>
        <v>#N/A</v>
      </c>
      <c r="AD430" s="47" t="e">
        <f ca="1">VLOOKUP($B430,INDIRECT("data!$"&amp;F422&amp;"$3:$CZ$554"),$C422-3*(B421-1)+AD$1,FALSE)</f>
        <v>#N/A</v>
      </c>
      <c r="AE430" s="47" t="e">
        <f ca="1">VLOOKUP($B430,INDIRECT("data!$"&amp;F422&amp;"$3:$CZ$554"),$C422-3*(B421-1)+AE$1,FALSE)</f>
        <v>#N/A</v>
      </c>
      <c r="AF430" s="47" t="e">
        <f ca="1">VLOOKUP($B430,INDIRECT("data!$"&amp;F422&amp;"$3:$CZ$554"),$C422-3*(B421-1)+AF$1,FALSE)</f>
        <v>#N/A</v>
      </c>
      <c r="AG430" s="65" t="e">
        <f t="shared" ca="1" si="911"/>
        <v>#N/A</v>
      </c>
      <c r="AH430" s="65" t="e">
        <f t="shared" ca="1" si="912"/>
        <v>#N/A</v>
      </c>
      <c r="AI430" s="65" t="e">
        <f t="shared" ca="1" si="913"/>
        <v>#N/A</v>
      </c>
      <c r="AJ430" s="65" t="e">
        <f t="shared" ca="1" si="914"/>
        <v>#N/A</v>
      </c>
      <c r="AK430" s="65" t="e">
        <f t="shared" ca="1" si="915"/>
        <v>#N/A</v>
      </c>
      <c r="AL430" s="66" t="e">
        <f t="shared" ca="1" si="916"/>
        <v>#N/A</v>
      </c>
      <c r="AM430" s="66" t="e">
        <f t="shared" ca="1" si="917"/>
        <v>#N/A</v>
      </c>
      <c r="AN430" s="65" t="e">
        <f t="shared" ca="1" si="918"/>
        <v>#N/A</v>
      </c>
      <c r="AO430" s="65" t="e">
        <f t="shared" ca="1" si="919"/>
        <v>#N/A</v>
      </c>
      <c r="AP430" s="65" t="e">
        <f t="shared" ca="1" si="920"/>
        <v>#N/A</v>
      </c>
      <c r="AQ430" s="65" t="e">
        <f t="shared" ca="1" si="921"/>
        <v>#N/A</v>
      </c>
      <c r="AR430" s="65" t="e">
        <f t="shared" ca="1" si="922"/>
        <v>#N/A</v>
      </c>
      <c r="AS430" s="65" t="e">
        <f t="shared" ca="1" si="923"/>
        <v>#N/A</v>
      </c>
      <c r="AT430" s="65" t="e">
        <f t="shared" ca="1" si="924"/>
        <v>#N/A</v>
      </c>
    </row>
    <row r="431" spans="1:46" ht="18" customHeight="1" x14ac:dyDescent="0.25">
      <c r="A431" s="49" t="str">
        <f ca="1">CONCATENATE(B423,"-",B431)</f>
        <v>Norwich-Home-8</v>
      </c>
      <c r="B431" s="12">
        <v>8</v>
      </c>
      <c r="C431" s="41" t="e">
        <f ca="1">VLOOKUP($B431,INDIRECT("data!$"&amp;F422&amp;"$3:$CZ$554"),$C422-3*(B421-1)+C$1,FALSE)</f>
        <v>#N/A</v>
      </c>
      <c r="D431" s="30" t="e">
        <f ca="1">VLOOKUP($B431,INDIRECT("data!$"&amp;F422&amp;"$3:$CZ$554"),$C422-3*(B421-1)+D$1,FALSE)</f>
        <v>#N/A</v>
      </c>
      <c r="E431" s="30" t="e">
        <f ca="1">VLOOKUP($B431,INDIRECT("data!$"&amp;F422&amp;"$3:$CZ$554"),$C422-3*(B421-1)+E$1,FALSE)</f>
        <v>#N/A</v>
      </c>
      <c r="F431" s="29" t="e">
        <f ca="1">VLOOKUP($B431,INDIRECT("data!$"&amp;F422&amp;"$3:$CZ$554"),$C422-3*(B421-1)+F$1,FALSE)</f>
        <v>#N/A</v>
      </c>
      <c r="G431" s="29" t="e">
        <f ca="1">VLOOKUP($B431,INDIRECT("data!$"&amp;F422&amp;"$3:$CZ$554"),$C422-3*(B421-1)+G$1,FALSE)</f>
        <v>#N/A</v>
      </c>
      <c r="H431" s="15" t="e">
        <f ca="1">VLOOKUP($B431,INDIRECT("data!$"&amp;F422&amp;"$3:$CZ$554"),$C422-3*(B421-1)+H$1,FALSE)</f>
        <v>#N/A</v>
      </c>
      <c r="I431" s="29" t="e">
        <f ca="1">VLOOKUP($B431,INDIRECT("data!$"&amp;F422&amp;"$3:$CZ$554"),$C422-3*(B421-1)+I$1,FALSE)</f>
        <v>#N/A</v>
      </c>
      <c r="J431" s="29" t="e">
        <f ca="1">VLOOKUP($B431,INDIRECT("data!$"&amp;F422&amp;"$3:$CZ$554"),$C422-3*(B421-1)+J$1,FALSE)</f>
        <v>#N/A</v>
      </c>
      <c r="K431" s="15" t="e">
        <f ca="1">VLOOKUP($B431,INDIRECT("data!$"&amp;F422&amp;"$3:$CZ$554"),$C422-3*(B421-1)+K$1,FALSE)</f>
        <v>#N/A</v>
      </c>
      <c r="L431" s="30" t="e">
        <f ca="1">VLOOKUP($B431,INDIRECT("data!$"&amp;F422&amp;"$3:$CZ$554"),$C422-3*(B421-1)+L$1,FALSE)</f>
        <v>#N/A</v>
      </c>
      <c r="M431" s="45" t="e">
        <f ca="1">VLOOKUP($B431,INDIRECT("data!$"&amp;F422&amp;"$3:$CZ$554"),$C422-3*(B421-1)+M$1,FALSE)</f>
        <v>#N/A</v>
      </c>
      <c r="N431" s="45" t="e">
        <f ca="1">VLOOKUP($B431,INDIRECT("data!$"&amp;F422&amp;"$3:$CZ$554"),$C422-3*(B421-1)+N$1,FALSE)</f>
        <v>#N/A</v>
      </c>
      <c r="O431" s="45" t="e">
        <f ca="1">VLOOKUP($B431,INDIRECT("data!$"&amp;F422&amp;"$3:$CZ$554"),$C422-3*(B421-1)+O$1,FALSE)</f>
        <v>#N/A</v>
      </c>
      <c r="P431" s="45" t="e">
        <f ca="1">VLOOKUP($B431,INDIRECT("data!$"&amp;F422&amp;"$3:$CZ$554"),$C422-3*(B421-1)+P$1,FALSE)</f>
        <v>#N/A</v>
      </c>
      <c r="Q431" s="45" t="e">
        <f ca="1">VLOOKUP($B431,INDIRECT("data!$"&amp;F422&amp;"$3:$CZ$554"),$C422-3*(B421-1)+Q$1,FALSE)</f>
        <v>#N/A</v>
      </c>
      <c r="R431" s="45" t="e">
        <f ca="1">VLOOKUP($B431,INDIRECT("data!$"&amp;F422&amp;"$3:$CZ$554"),$C422-3*(B421-1)+R$1,FALSE)</f>
        <v>#N/A</v>
      </c>
      <c r="S431" s="45" t="e">
        <f ca="1">VLOOKUP($B431,INDIRECT("data!$"&amp;F422&amp;"$3:$CZ$554"),$C422-3*(B421-1)+S$1,FALSE)</f>
        <v>#N/A</v>
      </c>
      <c r="T431" s="45" t="e">
        <f ca="1">VLOOKUP($B431,INDIRECT("data!$"&amp;F422&amp;"$3:$CZ$554"),$C422-3*(B421-1)+T$1,FALSE)</f>
        <v>#N/A</v>
      </c>
      <c r="U431" s="45" t="e">
        <f ca="1">VLOOKUP($B431,INDIRECT("data!$"&amp;F422&amp;"$3:$CZ$554"),$C422-3*(B421-1)+U$1,FALSE)</f>
        <v>#N/A</v>
      </c>
      <c r="V431" s="45" t="e">
        <f ca="1">VLOOKUP($B431,INDIRECT("data!$"&amp;F422&amp;"$3:$CZ$554"),$C422-3*(B421-1)+V$1,FALSE)</f>
        <v>#N/A</v>
      </c>
      <c r="W431" s="45" t="e">
        <f ca="1">VLOOKUP($B431,INDIRECT("data!$"&amp;F422&amp;"$3:$CZ$554"),$C422-3*(B421-1)+W$1,FALSE)</f>
        <v>#N/A</v>
      </c>
      <c r="X431" s="45" t="e">
        <f ca="1">VLOOKUP($B431,INDIRECT("data!$"&amp;F422&amp;"$3:$CZ$554"),$C422-3*(B421-1)+X$1,FALSE)</f>
        <v>#N/A</v>
      </c>
      <c r="Y431" s="47" t="e">
        <f ca="1">VLOOKUP($B431,INDIRECT("data!$"&amp;F422&amp;"$3:$CZ$554"),$C422-3*(B421-1)+Y$1,FALSE)</f>
        <v>#N/A</v>
      </c>
      <c r="Z431" s="47" t="e">
        <f ca="1">VLOOKUP($B431,INDIRECT("data!$"&amp;F422&amp;"$3:$CZ$554"),$C422-3*(B421-1)+Z$1,FALSE)</f>
        <v>#N/A</v>
      </c>
      <c r="AA431" s="47" t="e">
        <f ca="1">VLOOKUP($B431,INDIRECT("data!$"&amp;F422&amp;"$3:$CZ$554"),$C422-3*(B421-1)+AA$1,FALSE)</f>
        <v>#N/A</v>
      </c>
      <c r="AB431" s="47" t="e">
        <f ca="1">VLOOKUP($B431,INDIRECT("data!$"&amp;F422&amp;"$3:$CZ$554"),$C422-3*(B421-1)+AB$1,FALSE)</f>
        <v>#N/A</v>
      </c>
      <c r="AC431" s="47" t="e">
        <f ca="1">VLOOKUP($B431,INDIRECT("data!$"&amp;F422&amp;"$3:$CZ$554"),$C422-3*(B421-1)+AC$1,FALSE)</f>
        <v>#N/A</v>
      </c>
      <c r="AD431" s="47" t="e">
        <f ca="1">VLOOKUP($B431,INDIRECT("data!$"&amp;F422&amp;"$3:$CZ$554"),$C422-3*(B421-1)+AD$1,FALSE)</f>
        <v>#N/A</v>
      </c>
      <c r="AE431" s="47" t="e">
        <f ca="1">VLOOKUP($B431,INDIRECT("data!$"&amp;F422&amp;"$3:$CZ$554"),$C422-3*(B421-1)+AE$1,FALSE)</f>
        <v>#N/A</v>
      </c>
      <c r="AF431" s="47" t="e">
        <f ca="1">VLOOKUP($B431,INDIRECT("data!$"&amp;F422&amp;"$3:$CZ$554"),$C422-3*(B421-1)+AF$1,FALSE)</f>
        <v>#N/A</v>
      </c>
      <c r="AG431" s="65" t="e">
        <f t="shared" ca="1" si="911"/>
        <v>#N/A</v>
      </c>
      <c r="AH431" s="65" t="e">
        <f t="shared" ca="1" si="912"/>
        <v>#N/A</v>
      </c>
      <c r="AI431" s="65" t="e">
        <f t="shared" ca="1" si="913"/>
        <v>#N/A</v>
      </c>
      <c r="AJ431" s="65" t="e">
        <f t="shared" ca="1" si="914"/>
        <v>#N/A</v>
      </c>
      <c r="AK431" s="65" t="e">
        <f t="shared" ca="1" si="915"/>
        <v>#N/A</v>
      </c>
      <c r="AL431" s="66" t="e">
        <f t="shared" ca="1" si="916"/>
        <v>#N/A</v>
      </c>
      <c r="AM431" s="66" t="e">
        <f t="shared" ca="1" si="917"/>
        <v>#N/A</v>
      </c>
      <c r="AN431" s="65" t="e">
        <f t="shared" ca="1" si="918"/>
        <v>#N/A</v>
      </c>
      <c r="AO431" s="65" t="e">
        <f t="shared" ca="1" si="919"/>
        <v>#N/A</v>
      </c>
      <c r="AP431" s="65" t="e">
        <f t="shared" ca="1" si="920"/>
        <v>#N/A</v>
      </c>
      <c r="AQ431" s="65" t="e">
        <f t="shared" ca="1" si="921"/>
        <v>#N/A</v>
      </c>
      <c r="AR431" s="65" t="e">
        <f t="shared" ca="1" si="922"/>
        <v>#N/A</v>
      </c>
      <c r="AS431" s="65" t="e">
        <f t="shared" ca="1" si="923"/>
        <v>#N/A</v>
      </c>
      <c r="AT431" s="65" t="e">
        <f t="shared" ca="1" si="924"/>
        <v>#N/A</v>
      </c>
    </row>
    <row r="432" spans="1:46" ht="18" customHeight="1" x14ac:dyDescent="0.25">
      <c r="A432" s="50"/>
      <c r="B432" s="42" t="s">
        <v>23</v>
      </c>
      <c r="C432" s="43"/>
      <c r="D432" s="44"/>
      <c r="E432" s="44"/>
      <c r="F432" s="46" t="e">
        <f ca="1">SUM(F424:F431)</f>
        <v>#N/A</v>
      </c>
      <c r="G432" s="46" t="e">
        <f ca="1">SUM(G424:G431)</f>
        <v>#N/A</v>
      </c>
      <c r="H432" s="42"/>
      <c r="I432" s="46" t="e">
        <f t="shared" ref="I432:J432" ca="1" si="925">SUM(I424:I431)</f>
        <v>#N/A</v>
      </c>
      <c r="J432" s="46" t="e">
        <f t="shared" ca="1" si="925"/>
        <v>#N/A</v>
      </c>
      <c r="K432" s="42"/>
      <c r="L432" s="44"/>
      <c r="M432" s="46" t="e">
        <f t="shared" ref="M432:X432" ca="1" si="926">SUM(M424:M431)</f>
        <v>#N/A</v>
      </c>
      <c r="N432" s="46" t="e">
        <f t="shared" ca="1" si="926"/>
        <v>#N/A</v>
      </c>
      <c r="O432" s="46" t="e">
        <f t="shared" ca="1" si="926"/>
        <v>#N/A</v>
      </c>
      <c r="P432" s="46" t="e">
        <f t="shared" ca="1" si="926"/>
        <v>#N/A</v>
      </c>
      <c r="Q432" s="46" t="e">
        <f t="shared" ca="1" si="926"/>
        <v>#N/A</v>
      </c>
      <c r="R432" s="46" t="e">
        <f t="shared" ca="1" si="926"/>
        <v>#N/A</v>
      </c>
      <c r="S432" s="46" t="e">
        <f t="shared" ca="1" si="926"/>
        <v>#N/A</v>
      </c>
      <c r="T432" s="46" t="e">
        <f t="shared" ca="1" si="926"/>
        <v>#N/A</v>
      </c>
      <c r="U432" s="46" t="e">
        <f t="shared" ca="1" si="926"/>
        <v>#N/A</v>
      </c>
      <c r="V432" s="46" t="e">
        <f t="shared" ca="1" si="926"/>
        <v>#N/A</v>
      </c>
      <c r="W432" s="46" t="e">
        <f t="shared" ca="1" si="926"/>
        <v>#N/A</v>
      </c>
      <c r="X432" s="46" t="e">
        <f t="shared" ca="1" si="926"/>
        <v>#N/A</v>
      </c>
      <c r="Y432" s="48"/>
      <c r="Z432" s="48"/>
      <c r="AA432" s="48"/>
      <c r="AB432" s="48"/>
      <c r="AC432" s="48"/>
      <c r="AD432" s="48"/>
      <c r="AE432" s="48"/>
      <c r="AF432" s="48"/>
    </row>
    <row r="433" spans="1:46" ht="18" customHeight="1" x14ac:dyDescent="0.25">
      <c r="A433" s="50"/>
      <c r="B433" s="37" t="str">
        <f ca="1">CONCATENATE(B422,"-Away")</f>
        <v>Norwich-Away</v>
      </c>
      <c r="C433" s="40" t="s">
        <v>22</v>
      </c>
      <c r="D433" s="13" t="s">
        <v>50</v>
      </c>
      <c r="E433" s="13" t="s">
        <v>51</v>
      </c>
      <c r="F433" s="13" t="s">
        <v>3</v>
      </c>
      <c r="G433" s="13" t="s">
        <v>4</v>
      </c>
      <c r="H433" s="13" t="s">
        <v>6</v>
      </c>
      <c r="I433" s="13" t="s">
        <v>1</v>
      </c>
      <c r="J433" s="13" t="s">
        <v>2</v>
      </c>
      <c r="K433" s="13" t="s">
        <v>5</v>
      </c>
      <c r="L433" s="13" t="s">
        <v>52</v>
      </c>
      <c r="M433" s="13" t="s">
        <v>53</v>
      </c>
      <c r="N433" s="13" t="s">
        <v>54</v>
      </c>
      <c r="O433" s="13" t="s">
        <v>55</v>
      </c>
      <c r="P433" s="13" t="s">
        <v>56</v>
      </c>
      <c r="Q433" s="13" t="s">
        <v>57</v>
      </c>
      <c r="R433" s="13" t="s">
        <v>58</v>
      </c>
      <c r="S433" s="13" t="s">
        <v>59</v>
      </c>
      <c r="T433" s="13" t="s">
        <v>60</v>
      </c>
      <c r="U433" s="13" t="s">
        <v>61</v>
      </c>
      <c r="V433" s="13" t="s">
        <v>62</v>
      </c>
      <c r="W433" s="13" t="s">
        <v>63</v>
      </c>
      <c r="X433" s="13" t="s">
        <v>64</v>
      </c>
      <c r="Y433" s="13" t="s">
        <v>65</v>
      </c>
      <c r="Z433" s="13" t="s">
        <v>66</v>
      </c>
      <c r="AA433" s="13" t="s">
        <v>67</v>
      </c>
      <c r="AB433" s="13" t="s">
        <v>68</v>
      </c>
      <c r="AC433" s="13" t="s">
        <v>69</v>
      </c>
      <c r="AD433" s="13" t="s">
        <v>70</v>
      </c>
      <c r="AE433" s="13" t="s">
        <v>71</v>
      </c>
      <c r="AF433" s="13" t="s">
        <v>72</v>
      </c>
      <c r="AG433" s="62" t="s">
        <v>140</v>
      </c>
      <c r="AH433" s="62" t="s">
        <v>141</v>
      </c>
      <c r="AI433" s="62" t="s">
        <v>142</v>
      </c>
      <c r="AJ433" s="62" t="s">
        <v>143</v>
      </c>
      <c r="AK433" s="62" t="s">
        <v>144</v>
      </c>
      <c r="AL433" s="63" t="s">
        <v>145</v>
      </c>
      <c r="AM433" s="63" t="s">
        <v>146</v>
      </c>
      <c r="AN433" s="62" t="s">
        <v>147</v>
      </c>
      <c r="AO433" s="64" t="s">
        <v>150</v>
      </c>
      <c r="AP433" s="64" t="s">
        <v>151</v>
      </c>
      <c r="AQ433" s="62" t="s">
        <v>148</v>
      </c>
      <c r="AR433" s="62" t="s">
        <v>149</v>
      </c>
      <c r="AS433" s="62" t="s">
        <v>152</v>
      </c>
      <c r="AT433" s="62" t="s">
        <v>153</v>
      </c>
    </row>
    <row r="434" spans="1:46" ht="18" customHeight="1" x14ac:dyDescent="0.25">
      <c r="A434" s="49" t="str">
        <f ca="1">CONCATENATE(B433,"-",B434)</f>
        <v>Norwich-Away-1</v>
      </c>
      <c r="B434" s="37">
        <v>1</v>
      </c>
      <c r="C434" s="41">
        <f ca="1">VLOOKUP($B434,INDIRECT("data!$"&amp;G422&amp;"$3:$CZ$554"),$D422-3*(B421-1)+C$1,FALSE)</f>
        <v>43376</v>
      </c>
      <c r="D434" s="30" t="str">
        <f ca="1">VLOOKUP($B434,INDIRECT("data!$"&amp;G422&amp;"$3:$CZ$554"),$D422-3*(B421-1)+D$1,FALSE)</f>
        <v>Derby</v>
      </c>
      <c r="E434" s="30" t="str">
        <f ca="1">VLOOKUP($B434,INDIRECT("data!$"&amp;G422&amp;"$3:$CZ$554"),$D422-3*(B421-1)+E$1,FALSE)</f>
        <v>Norwich</v>
      </c>
      <c r="F434" s="29">
        <f ca="1">VLOOKUP($B434,INDIRECT("data!$"&amp;G422&amp;"$3:$CZ$554"),$D422-3*(B421-1)+F$1,FALSE)</f>
        <v>1</v>
      </c>
      <c r="G434" s="29">
        <f ca="1">VLOOKUP($B434,INDIRECT("data!$"&amp;G422&amp;"$3:$CZ$554"),$D422-3*(B421-1)+G$1,FALSE)</f>
        <v>1</v>
      </c>
      <c r="H434" s="15" t="str">
        <f ca="1">VLOOKUP($B434,INDIRECT("data!$"&amp;G422&amp;"$3:$CZ$554"),$D422-3*(B421-1)+H$1,FALSE)</f>
        <v>D</v>
      </c>
      <c r="I434" s="29">
        <f ca="1">VLOOKUP($B434,INDIRECT("data!$"&amp;G422&amp;"$3:$CZ$554"),$D422-3*(B421-1)+I$1,FALSE)</f>
        <v>0</v>
      </c>
      <c r="J434" s="29">
        <f ca="1">VLOOKUP($B434,INDIRECT("data!$"&amp;G422&amp;"$3:$CZ$554"),$D422-3*(B421-1)+J$1,FALSE)</f>
        <v>0</v>
      </c>
      <c r="K434" s="15" t="str">
        <f ca="1">VLOOKUP($B434,INDIRECT("data!$"&amp;G422&amp;"$3:$CZ$554"),$D422-3*(B421-1)+K$1,FALSE)</f>
        <v>D</v>
      </c>
      <c r="L434" s="30" t="str">
        <f ca="1">VLOOKUP($B434,INDIRECT("data!$"&amp;G422&amp;"$3:$CZ$554"),$D422-3*(B421-1)+L$1,FALSE)</f>
        <v>G Eltringham</v>
      </c>
      <c r="M434" s="45">
        <f ca="1">VLOOKUP($B434,INDIRECT("data!$"&amp;G422&amp;"$3:$CZ$554"),$D422-3*(B421-1)+M$1,FALSE)</f>
        <v>14</v>
      </c>
      <c r="N434" s="45">
        <f ca="1">VLOOKUP($B434,INDIRECT("data!$"&amp;G422&amp;"$3:$CZ$554"),$D422-3*(B421-1)+N$1,FALSE)</f>
        <v>14</v>
      </c>
      <c r="O434" s="45">
        <f ca="1">VLOOKUP($B434,INDIRECT("data!$"&amp;G422&amp;"$3:$CZ$554"),$D422-3*(B421-1)+O$1,FALSE)</f>
        <v>6</v>
      </c>
      <c r="P434" s="45">
        <f ca="1">VLOOKUP($B434,INDIRECT("data!$"&amp;G422&amp;"$3:$CZ$554"),$D422-3*(B421-1)+P$1,FALSE)</f>
        <v>5</v>
      </c>
      <c r="Q434" s="45">
        <f ca="1">VLOOKUP($B434,INDIRECT("data!$"&amp;G422&amp;"$3:$CZ$554"),$D422-3*(B421-1)+Q$1,FALSE)</f>
        <v>12</v>
      </c>
      <c r="R434" s="45">
        <f ca="1">VLOOKUP($B434,INDIRECT("data!$"&amp;G422&amp;"$3:$CZ$554"),$D422-3*(B421-1)+R$1,FALSE)</f>
        <v>17</v>
      </c>
      <c r="S434" s="45">
        <f ca="1">VLOOKUP($B434,INDIRECT("data!$"&amp;G422&amp;"$3:$CZ$554"),$D422-3*(B421-1)+S$1,FALSE)</f>
        <v>7</v>
      </c>
      <c r="T434" s="45">
        <f ca="1">VLOOKUP($B434,INDIRECT("data!$"&amp;G422&amp;"$3:$CZ$554"),$D422-3*(B421-1)+T$1,FALSE)</f>
        <v>8</v>
      </c>
      <c r="U434" s="45">
        <f ca="1">VLOOKUP($B434,INDIRECT("data!$"&amp;G422&amp;"$3:$CZ$554"),$D422-3*(B421-1)+U$1,FALSE)</f>
        <v>1</v>
      </c>
      <c r="V434" s="45">
        <f ca="1">VLOOKUP($B434,INDIRECT("data!$"&amp;G422&amp;"$3:$CZ$554"),$D422-3*(B421-1)+V$1,FALSE)</f>
        <v>2</v>
      </c>
      <c r="W434" s="45">
        <f ca="1">VLOOKUP($B434,INDIRECT("data!$"&amp;G422&amp;"$3:$CZ$554"),$D422-3*(B421-1)+W$1,FALSE)</f>
        <v>0</v>
      </c>
      <c r="X434" s="45">
        <f ca="1">VLOOKUP($B434,INDIRECT("data!$"&amp;G422&amp;"$3:$CZ$554"),$D422-3*(B421-1)+X$1,FALSE)</f>
        <v>0</v>
      </c>
      <c r="Y434" s="47">
        <f ca="1">VLOOKUP($B434,INDIRECT("data!$"&amp;G422&amp;"$3:$CZ$554"),$D422-3*(B421-1)+Y$1,FALSE)</f>
        <v>2.14</v>
      </c>
      <c r="Z434" s="47">
        <f ca="1">VLOOKUP($B434,INDIRECT("data!$"&amp;G422&amp;"$3:$CZ$554"),$D422-3*(B421-1)+Z$1,FALSE)</f>
        <v>3.4</v>
      </c>
      <c r="AA434" s="47">
        <f ca="1">VLOOKUP($B434,INDIRECT("data!$"&amp;G422&amp;"$3:$CZ$554"),$D422-3*(B421-1)+AA$1,FALSE)</f>
        <v>3.8</v>
      </c>
      <c r="AB434" s="47">
        <f ca="1">VLOOKUP($B434,INDIRECT("data!$"&amp;G422&amp;"$3:$CZ$554"),$D422-3*(B421-1)+AB$1,FALSE)</f>
        <v>2.15</v>
      </c>
      <c r="AC434" s="47">
        <f ca="1">VLOOKUP($B434,INDIRECT("data!$"&amp;G422&amp;"$3:$CZ$554"),$D422-3*(B421-1)+AC$1,FALSE)</f>
        <v>3.5</v>
      </c>
      <c r="AD434" s="47">
        <f ca="1">VLOOKUP($B434,INDIRECT("data!$"&amp;G422&amp;"$3:$CZ$554"),$D422-3*(B421-1)+AD$1,FALSE)</f>
        <v>3.63</v>
      </c>
      <c r="AE434" s="47">
        <f ca="1">VLOOKUP($B434,INDIRECT("data!$"&amp;G422&amp;"$3:$CZ$554"),$D422-3*(B421-1)+AE$1,FALSE)</f>
        <v>2.0099999999999998</v>
      </c>
      <c r="AF434" s="47">
        <f ca="1">VLOOKUP($B434,INDIRECT("data!$"&amp;G422&amp;"$3:$CZ$554"),$D422-3*(B421-1)+AF$1,FALSE)</f>
        <v>1.79</v>
      </c>
      <c r="AG434" s="65">
        <f ca="1">IF(C434="","",F434+G434)</f>
        <v>2</v>
      </c>
      <c r="AH434" s="65">
        <f ca="1">IF(C434="","",I434+J434)</f>
        <v>0</v>
      </c>
      <c r="AI434" s="65">
        <f ca="1">IF(C434="","",AJ434+AK434)</f>
        <v>2</v>
      </c>
      <c r="AJ434" s="65">
        <f ca="1">IF(C434="","",F434-I434)</f>
        <v>1</v>
      </c>
      <c r="AK434" s="65">
        <f ca="1">IF(C434="","",G434-J434)</f>
        <v>1</v>
      </c>
      <c r="AL434" s="66" t="str">
        <f ca="1">IF(AJ434&gt;AK434,"H",IF(AJ434=AK434,"D",IF(AJ434&lt;AK434,"A","Error!")))</f>
        <v>D</v>
      </c>
      <c r="AM434" s="66" t="str">
        <f ca="1">IF(C434="","",CONCATENATE(K434,"-",H434))</f>
        <v>D-D</v>
      </c>
      <c r="AN434" s="65">
        <f ca="1">IF(C434="","",IF(AND(F434&gt;0,G434&gt;0),1,0))</f>
        <v>1</v>
      </c>
      <c r="AO434" s="65">
        <f ca="1">IF(C434="","",IF(AND(F434&gt;0,I434&gt;0),1,0))</f>
        <v>0</v>
      </c>
      <c r="AP434" s="65">
        <f ca="1">IF(C434="","",IF(AND(G434&gt;0,J434&gt;0),1,0))</f>
        <v>0</v>
      </c>
      <c r="AQ434" s="65">
        <f ca="1">IF(C434="","",IF(AND(H434="H",G434=0),1,0))</f>
        <v>0</v>
      </c>
      <c r="AR434" s="65">
        <f ca="1">IF(C434="","",IF(AND(H434="A",F434=0),1,0))</f>
        <v>0</v>
      </c>
      <c r="AS434" s="65">
        <f ca="1">IF(C434="","",IF(AND(K434="H",AL434="H"),1,0))</f>
        <v>0</v>
      </c>
      <c r="AT434" s="65">
        <f ca="1">IF(C434="","",IF(AND(K434="A",AL434="A"),1,0))</f>
        <v>0</v>
      </c>
    </row>
    <row r="435" spans="1:46" ht="18" customHeight="1" x14ac:dyDescent="0.25">
      <c r="A435" s="49" t="str">
        <f ca="1">CONCATENATE(B433,"-",B435)</f>
        <v>Norwich-Away-2</v>
      </c>
      <c r="B435" s="37">
        <v>2</v>
      </c>
      <c r="C435" s="41">
        <f ca="1">VLOOKUP($B435,INDIRECT("data!$"&amp;G422&amp;"$3:$CZ$554"),$D422-3*(B421-1)+C$1,FALSE)</f>
        <v>43365</v>
      </c>
      <c r="D435" s="30" t="str">
        <f ca="1">VLOOKUP($B435,INDIRECT("data!$"&amp;G422&amp;"$3:$CZ$554"),$D422-3*(B421-1)+D$1,FALSE)</f>
        <v>QPR</v>
      </c>
      <c r="E435" s="30" t="str">
        <f ca="1">VLOOKUP($B435,INDIRECT("data!$"&amp;G422&amp;"$3:$CZ$554"),$D422-3*(B421-1)+E$1,FALSE)</f>
        <v>Norwich</v>
      </c>
      <c r="F435" s="29">
        <f ca="1">VLOOKUP($B435,INDIRECT("data!$"&amp;G422&amp;"$3:$CZ$554"),$D422-3*(B421-1)+F$1,FALSE)</f>
        <v>0</v>
      </c>
      <c r="G435" s="29">
        <f ca="1">VLOOKUP($B435,INDIRECT("data!$"&amp;G422&amp;"$3:$CZ$554"),$D422-3*(B421-1)+G$1,FALSE)</f>
        <v>1</v>
      </c>
      <c r="H435" s="15" t="str">
        <f ca="1">VLOOKUP($B435,INDIRECT("data!$"&amp;G422&amp;"$3:$CZ$554"),$D422-3*(B421-1)+H$1,FALSE)</f>
        <v>A</v>
      </c>
      <c r="I435" s="29">
        <f ca="1">VLOOKUP($B435,INDIRECT("data!$"&amp;G422&amp;"$3:$CZ$554"),$D422-3*(B421-1)+I$1,FALSE)</f>
        <v>0</v>
      </c>
      <c r="J435" s="29">
        <f ca="1">VLOOKUP($B435,INDIRECT("data!$"&amp;G422&amp;"$3:$CZ$554"),$D422-3*(B421-1)+J$1,FALSE)</f>
        <v>0</v>
      </c>
      <c r="K435" s="15" t="str">
        <f ca="1">VLOOKUP($B435,INDIRECT("data!$"&amp;G422&amp;"$3:$CZ$554"),$D422-3*(B421-1)+K$1,FALSE)</f>
        <v>D</v>
      </c>
      <c r="L435" s="30" t="str">
        <f ca="1">VLOOKUP($B435,INDIRECT("data!$"&amp;G422&amp;"$3:$CZ$554"),$D422-3*(B421-1)+L$1,FALSE)</f>
        <v>D Bond</v>
      </c>
      <c r="M435" s="45">
        <f ca="1">VLOOKUP($B435,INDIRECT("data!$"&amp;G422&amp;"$3:$CZ$554"),$D422-3*(B421-1)+M$1,FALSE)</f>
        <v>10</v>
      </c>
      <c r="N435" s="45">
        <f ca="1">VLOOKUP($B435,INDIRECT("data!$"&amp;G422&amp;"$3:$CZ$554"),$D422-3*(B421-1)+N$1,FALSE)</f>
        <v>9</v>
      </c>
      <c r="O435" s="45">
        <f ca="1">VLOOKUP($B435,INDIRECT("data!$"&amp;G422&amp;"$3:$CZ$554"),$D422-3*(B421-1)+O$1,FALSE)</f>
        <v>3</v>
      </c>
      <c r="P435" s="45">
        <f ca="1">VLOOKUP($B435,INDIRECT("data!$"&amp;G422&amp;"$3:$CZ$554"),$D422-3*(B421-1)+P$1,FALSE)</f>
        <v>4</v>
      </c>
      <c r="Q435" s="45">
        <f ca="1">VLOOKUP($B435,INDIRECT("data!$"&amp;G422&amp;"$3:$CZ$554"),$D422-3*(B421-1)+Q$1,FALSE)</f>
        <v>17</v>
      </c>
      <c r="R435" s="45">
        <f ca="1">VLOOKUP($B435,INDIRECT("data!$"&amp;G422&amp;"$3:$CZ$554"),$D422-3*(B421-1)+R$1,FALSE)</f>
        <v>12</v>
      </c>
      <c r="S435" s="45">
        <f ca="1">VLOOKUP($B435,INDIRECT("data!$"&amp;G422&amp;"$3:$CZ$554"),$D422-3*(B421-1)+S$1,FALSE)</f>
        <v>2</v>
      </c>
      <c r="T435" s="45">
        <f ca="1">VLOOKUP($B435,INDIRECT("data!$"&amp;G422&amp;"$3:$CZ$554"),$D422-3*(B421-1)+T$1,FALSE)</f>
        <v>2</v>
      </c>
      <c r="U435" s="45">
        <f ca="1">VLOOKUP($B435,INDIRECT("data!$"&amp;G422&amp;"$3:$CZ$554"),$D422-3*(B421-1)+U$1,FALSE)</f>
        <v>0</v>
      </c>
      <c r="V435" s="45">
        <f ca="1">VLOOKUP($B435,INDIRECT("data!$"&amp;G422&amp;"$3:$CZ$554"),$D422-3*(B421-1)+V$1,FALSE)</f>
        <v>2</v>
      </c>
      <c r="W435" s="45">
        <f ca="1">VLOOKUP($B435,INDIRECT("data!$"&amp;G422&amp;"$3:$CZ$554"),$D422-3*(B421-1)+W$1,FALSE)</f>
        <v>0</v>
      </c>
      <c r="X435" s="45">
        <f ca="1">VLOOKUP($B435,INDIRECT("data!$"&amp;G422&amp;"$3:$CZ$554"),$D422-3*(B421-1)+X$1,FALSE)</f>
        <v>0</v>
      </c>
      <c r="Y435" s="47">
        <f ca="1">VLOOKUP($B435,INDIRECT("data!$"&amp;G422&amp;"$3:$CZ$554"),$D422-3*(B421-1)+Y$1,FALSE)</f>
        <v>2.5</v>
      </c>
      <c r="Z435" s="47">
        <f ca="1">VLOOKUP($B435,INDIRECT("data!$"&amp;G422&amp;"$3:$CZ$554"),$D422-3*(B421-1)+Z$1,FALSE)</f>
        <v>3.4</v>
      </c>
      <c r="AA435" s="47">
        <f ca="1">VLOOKUP($B435,INDIRECT("data!$"&amp;G422&amp;"$3:$CZ$554"),$D422-3*(B421-1)+AA$1,FALSE)</f>
        <v>3</v>
      </c>
      <c r="AB435" s="47">
        <f ca="1">VLOOKUP($B435,INDIRECT("data!$"&amp;G422&amp;"$3:$CZ$554"),$D422-3*(B421-1)+AB$1,FALSE)</f>
        <v>2.5</v>
      </c>
      <c r="AC435" s="47">
        <f ca="1">VLOOKUP($B435,INDIRECT("data!$"&amp;G422&amp;"$3:$CZ$554"),$D422-3*(B421-1)+AC$1,FALSE)</f>
        <v>3.41</v>
      </c>
      <c r="AD435" s="47">
        <f ca="1">VLOOKUP($B435,INDIRECT("data!$"&amp;G422&amp;"$3:$CZ$554"),$D422-3*(B421-1)+AD$1,FALSE)</f>
        <v>2.97</v>
      </c>
      <c r="AE435" s="47">
        <f ca="1">VLOOKUP($B435,INDIRECT("data!$"&amp;G422&amp;"$3:$CZ$554"),$D422-3*(B421-1)+AE$1,FALSE)</f>
        <v>1.89</v>
      </c>
      <c r="AF435" s="47">
        <f ca="1">VLOOKUP($B435,INDIRECT("data!$"&amp;G422&amp;"$3:$CZ$554"),$D422-3*(B421-1)+AF$1,FALSE)</f>
        <v>1.9</v>
      </c>
      <c r="AG435" s="65">
        <f t="shared" ref="AG435:AG441" ca="1" si="927">IF(C435="","",F435+G435)</f>
        <v>1</v>
      </c>
      <c r="AH435" s="65">
        <f t="shared" ref="AH435:AH441" ca="1" si="928">IF(C435="","",I435+J435)</f>
        <v>0</v>
      </c>
      <c r="AI435" s="65">
        <f t="shared" ref="AI435:AI441" ca="1" si="929">IF(C435="","",AJ435+AK435)</f>
        <v>1</v>
      </c>
      <c r="AJ435" s="65">
        <f t="shared" ref="AJ435:AJ441" ca="1" si="930">IF(C435="","",F435-I435)</f>
        <v>0</v>
      </c>
      <c r="AK435" s="65">
        <f t="shared" ref="AK435:AK441" ca="1" si="931">IF(C435="","",G435-J435)</f>
        <v>1</v>
      </c>
      <c r="AL435" s="66" t="str">
        <f t="shared" ref="AL435:AL441" ca="1" si="932">IF(AJ435&gt;AK435,"H",IF(AJ435=AK435,"D",IF(AJ435&lt;AK435,"A","Error!")))</f>
        <v>A</v>
      </c>
      <c r="AM435" s="66" t="str">
        <f t="shared" ref="AM435:AM441" ca="1" si="933">IF(C435="","",CONCATENATE(K435,"-",H435))</f>
        <v>D-A</v>
      </c>
      <c r="AN435" s="65">
        <f t="shared" ref="AN435:AN441" ca="1" si="934">IF(C435="","",IF(AND(F435&gt;0,G435&gt;0),1,0))</f>
        <v>0</v>
      </c>
      <c r="AO435" s="65">
        <f t="shared" ref="AO435:AO441" ca="1" si="935">IF(C435="","",IF(AND(F435&gt;0,I435&gt;0),1,0))</f>
        <v>0</v>
      </c>
      <c r="AP435" s="65">
        <f t="shared" ref="AP435:AP441" ca="1" si="936">IF(C435="","",IF(AND(G435&gt;0,J435&gt;0),1,0))</f>
        <v>0</v>
      </c>
      <c r="AQ435" s="65">
        <f t="shared" ref="AQ435:AQ441" ca="1" si="937">IF(C435="","",IF(AND(H435="H",G435=0),1,0))</f>
        <v>0</v>
      </c>
      <c r="AR435" s="65">
        <f t="shared" ref="AR435:AR441" ca="1" si="938">IF(C435="","",IF(AND(H435="A",F435=0),1,0))</f>
        <v>1</v>
      </c>
      <c r="AS435" s="65">
        <f t="shared" ref="AS435:AS441" ca="1" si="939">IF(C435="","",IF(AND(K435="H",AL435="H"),1,0))</f>
        <v>0</v>
      </c>
      <c r="AT435" s="65">
        <f t="shared" ref="AT435:AT441" ca="1" si="940">IF(C435="","",IF(AND(K435="A",AL435="A"),1,0))</f>
        <v>0</v>
      </c>
    </row>
    <row r="436" spans="1:46" ht="18" customHeight="1" x14ac:dyDescent="0.25">
      <c r="A436" s="49" t="str">
        <f ca="1">CONCATENATE(B433,"-",B436)</f>
        <v>Norwich-Away-3</v>
      </c>
      <c r="B436" s="37">
        <v>3</v>
      </c>
      <c r="C436" s="41">
        <f ca="1">VLOOKUP($B436,INDIRECT("data!$"&amp;G422&amp;"$3:$CZ$554"),$D422-3*(B421-1)+C$1,FALSE)</f>
        <v>43362</v>
      </c>
      <c r="D436" s="30" t="str">
        <f ca="1">VLOOKUP($B436,INDIRECT("data!$"&amp;G422&amp;"$3:$CZ$554"),$D422-3*(B421-1)+D$1,FALSE)</f>
        <v>Reading</v>
      </c>
      <c r="E436" s="30" t="str">
        <f ca="1">VLOOKUP($B436,INDIRECT("data!$"&amp;G422&amp;"$3:$CZ$554"),$D422-3*(B421-1)+E$1,FALSE)</f>
        <v>Norwich</v>
      </c>
      <c r="F436" s="29">
        <f ca="1">VLOOKUP($B436,INDIRECT("data!$"&amp;G422&amp;"$3:$CZ$554"),$D422-3*(B421-1)+F$1,FALSE)</f>
        <v>1</v>
      </c>
      <c r="G436" s="29">
        <f ca="1">VLOOKUP($B436,INDIRECT("data!$"&amp;G422&amp;"$3:$CZ$554"),$D422-3*(B421-1)+G$1,FALSE)</f>
        <v>2</v>
      </c>
      <c r="H436" s="15" t="str">
        <f ca="1">VLOOKUP($B436,INDIRECT("data!$"&amp;G422&amp;"$3:$CZ$554"),$D422-3*(B421-1)+H$1,FALSE)</f>
        <v>A</v>
      </c>
      <c r="I436" s="29">
        <f ca="1">VLOOKUP($B436,INDIRECT("data!$"&amp;G422&amp;"$3:$CZ$554"),$D422-3*(B421-1)+I$1,FALSE)</f>
        <v>0</v>
      </c>
      <c r="J436" s="29">
        <f ca="1">VLOOKUP($B436,INDIRECT("data!$"&amp;G422&amp;"$3:$CZ$554"),$D422-3*(B421-1)+J$1,FALSE)</f>
        <v>1</v>
      </c>
      <c r="K436" s="15" t="str">
        <f ca="1">VLOOKUP($B436,INDIRECT("data!$"&amp;G422&amp;"$3:$CZ$554"),$D422-3*(B421-1)+K$1,FALSE)</f>
        <v>A</v>
      </c>
      <c r="L436" s="30" t="str">
        <f ca="1">VLOOKUP($B436,INDIRECT("data!$"&amp;G422&amp;"$3:$CZ$554"),$D422-3*(B421-1)+L$1,FALSE)</f>
        <v>T Robinson</v>
      </c>
      <c r="M436" s="45">
        <f ca="1">VLOOKUP($B436,INDIRECT("data!$"&amp;G422&amp;"$3:$CZ$554"),$D422-3*(B421-1)+M$1,FALSE)</f>
        <v>13</v>
      </c>
      <c r="N436" s="45">
        <f ca="1">VLOOKUP($B436,INDIRECT("data!$"&amp;G422&amp;"$3:$CZ$554"),$D422-3*(B421-1)+N$1,FALSE)</f>
        <v>11</v>
      </c>
      <c r="O436" s="45">
        <f ca="1">VLOOKUP($B436,INDIRECT("data!$"&amp;G422&amp;"$3:$CZ$554"),$D422-3*(B421-1)+O$1,FALSE)</f>
        <v>2</v>
      </c>
      <c r="P436" s="45">
        <f ca="1">VLOOKUP($B436,INDIRECT("data!$"&amp;G422&amp;"$3:$CZ$554"),$D422-3*(B421-1)+P$1,FALSE)</f>
        <v>5</v>
      </c>
      <c r="Q436" s="45">
        <f ca="1">VLOOKUP($B436,INDIRECT("data!$"&amp;G422&amp;"$3:$CZ$554"),$D422-3*(B421-1)+Q$1,FALSE)</f>
        <v>9</v>
      </c>
      <c r="R436" s="45">
        <f ca="1">VLOOKUP($B436,INDIRECT("data!$"&amp;G422&amp;"$3:$CZ$554"),$D422-3*(B421-1)+R$1,FALSE)</f>
        <v>16</v>
      </c>
      <c r="S436" s="45">
        <f ca="1">VLOOKUP($B436,INDIRECT("data!$"&amp;G422&amp;"$3:$CZ$554"),$D422-3*(B421-1)+S$1,FALSE)</f>
        <v>6</v>
      </c>
      <c r="T436" s="45">
        <f ca="1">VLOOKUP($B436,INDIRECT("data!$"&amp;G422&amp;"$3:$CZ$554"),$D422-3*(B421-1)+T$1,FALSE)</f>
        <v>7</v>
      </c>
      <c r="U436" s="45">
        <f ca="1">VLOOKUP($B436,INDIRECT("data!$"&amp;G422&amp;"$3:$CZ$554"),$D422-3*(B421-1)+U$1,FALSE)</f>
        <v>2</v>
      </c>
      <c r="V436" s="45">
        <f ca="1">VLOOKUP($B436,INDIRECT("data!$"&amp;G422&amp;"$3:$CZ$554"),$D422-3*(B421-1)+V$1,FALSE)</f>
        <v>3</v>
      </c>
      <c r="W436" s="45">
        <f ca="1">VLOOKUP($B436,INDIRECT("data!$"&amp;G422&amp;"$3:$CZ$554"),$D422-3*(B421-1)+W$1,FALSE)</f>
        <v>0</v>
      </c>
      <c r="X436" s="45">
        <f ca="1">VLOOKUP($B436,INDIRECT("data!$"&amp;G422&amp;"$3:$CZ$554"),$D422-3*(B421-1)+X$1,FALSE)</f>
        <v>0</v>
      </c>
      <c r="Y436" s="47">
        <f ca="1">VLOOKUP($B436,INDIRECT("data!$"&amp;G422&amp;"$3:$CZ$554"),$D422-3*(B421-1)+Y$1,FALSE)</f>
        <v>3</v>
      </c>
      <c r="Z436" s="47">
        <f ca="1">VLOOKUP($B436,INDIRECT("data!$"&amp;G422&amp;"$3:$CZ$554"),$D422-3*(B421-1)+Z$1,FALSE)</f>
        <v>3.3</v>
      </c>
      <c r="AA436" s="47">
        <f ca="1">VLOOKUP($B436,INDIRECT("data!$"&amp;G422&amp;"$3:$CZ$554"),$D422-3*(B421-1)+AA$1,FALSE)</f>
        <v>2.6</v>
      </c>
      <c r="AB436" s="47">
        <f ca="1">VLOOKUP($B436,INDIRECT("data!$"&amp;G422&amp;"$3:$CZ$554"),$D422-3*(B421-1)+AB$1,FALSE)</f>
        <v>2.92</v>
      </c>
      <c r="AC436" s="47">
        <f ca="1">VLOOKUP($B436,INDIRECT("data!$"&amp;G422&amp;"$3:$CZ$554"),$D422-3*(B421-1)+AC$1,FALSE)</f>
        <v>3.2</v>
      </c>
      <c r="AD436" s="47">
        <f ca="1">VLOOKUP($B436,INDIRECT("data!$"&amp;G422&amp;"$3:$CZ$554"),$D422-3*(B421-1)+AD$1,FALSE)</f>
        <v>2.67</v>
      </c>
      <c r="AE436" s="47">
        <f ca="1">VLOOKUP($B436,INDIRECT("data!$"&amp;G422&amp;"$3:$CZ$554"),$D422-3*(B421-1)+AE$1,FALSE)</f>
        <v>2.04</v>
      </c>
      <c r="AF436" s="47">
        <f ca="1">VLOOKUP($B436,INDIRECT("data!$"&amp;G422&amp;"$3:$CZ$554"),$D422-3*(B421-1)+AF$1,FALSE)</f>
        <v>1.76</v>
      </c>
      <c r="AG436" s="65">
        <f t="shared" ca="1" si="927"/>
        <v>3</v>
      </c>
      <c r="AH436" s="65">
        <f t="shared" ca="1" si="928"/>
        <v>1</v>
      </c>
      <c r="AI436" s="65">
        <f t="shared" ca="1" si="929"/>
        <v>2</v>
      </c>
      <c r="AJ436" s="65">
        <f t="shared" ca="1" si="930"/>
        <v>1</v>
      </c>
      <c r="AK436" s="65">
        <f t="shared" ca="1" si="931"/>
        <v>1</v>
      </c>
      <c r="AL436" s="66" t="str">
        <f t="shared" ca="1" si="932"/>
        <v>D</v>
      </c>
      <c r="AM436" s="66" t="str">
        <f t="shared" ca="1" si="933"/>
        <v>A-A</v>
      </c>
      <c r="AN436" s="65">
        <f t="shared" ca="1" si="934"/>
        <v>1</v>
      </c>
      <c r="AO436" s="65">
        <f t="shared" ca="1" si="935"/>
        <v>0</v>
      </c>
      <c r="AP436" s="65">
        <f t="shared" ca="1" si="936"/>
        <v>1</v>
      </c>
      <c r="AQ436" s="65">
        <f t="shared" ca="1" si="937"/>
        <v>0</v>
      </c>
      <c r="AR436" s="65">
        <f t="shared" ca="1" si="938"/>
        <v>0</v>
      </c>
      <c r="AS436" s="65">
        <f t="shared" ca="1" si="939"/>
        <v>0</v>
      </c>
      <c r="AT436" s="65">
        <f t="shared" ca="1" si="940"/>
        <v>0</v>
      </c>
    </row>
    <row r="437" spans="1:46" ht="18" customHeight="1" x14ac:dyDescent="0.25">
      <c r="A437" s="49" t="str">
        <f ca="1">CONCATENATE(B433,"-",B437)</f>
        <v>Norwich-Away-4</v>
      </c>
      <c r="B437" s="37">
        <v>4</v>
      </c>
      <c r="C437" s="41">
        <f ca="1">VLOOKUP($B437,INDIRECT("data!$"&amp;G422&amp;"$3:$CZ$554"),$D422-3*(B421-1)+C$1,FALSE)</f>
        <v>43345</v>
      </c>
      <c r="D437" s="30" t="str">
        <f ca="1">VLOOKUP($B437,INDIRECT("data!$"&amp;G422&amp;"$3:$CZ$554"),$D422-3*(B421-1)+D$1,FALSE)</f>
        <v>Ipswich</v>
      </c>
      <c r="E437" s="30" t="str">
        <f ca="1">VLOOKUP($B437,INDIRECT("data!$"&amp;G422&amp;"$3:$CZ$554"),$D422-3*(B421-1)+E$1,FALSE)</f>
        <v>Norwich</v>
      </c>
      <c r="F437" s="29">
        <f ca="1">VLOOKUP($B437,INDIRECT("data!$"&amp;G422&amp;"$3:$CZ$554"),$D422-3*(B421-1)+F$1,FALSE)</f>
        <v>1</v>
      </c>
      <c r="G437" s="29">
        <f ca="1">VLOOKUP($B437,INDIRECT("data!$"&amp;G422&amp;"$3:$CZ$554"),$D422-3*(B421-1)+G$1,FALSE)</f>
        <v>1</v>
      </c>
      <c r="H437" s="15" t="str">
        <f ca="1">VLOOKUP($B437,INDIRECT("data!$"&amp;G422&amp;"$3:$CZ$554"),$D422-3*(B421-1)+H$1,FALSE)</f>
        <v>D</v>
      </c>
      <c r="I437" s="29">
        <f ca="1">VLOOKUP($B437,INDIRECT("data!$"&amp;G422&amp;"$3:$CZ$554"),$D422-3*(B421-1)+I$1,FALSE)</f>
        <v>0</v>
      </c>
      <c r="J437" s="29">
        <f ca="1">VLOOKUP($B437,INDIRECT("data!$"&amp;G422&amp;"$3:$CZ$554"),$D422-3*(B421-1)+J$1,FALSE)</f>
        <v>0</v>
      </c>
      <c r="K437" s="15" t="str">
        <f ca="1">VLOOKUP($B437,INDIRECT("data!$"&amp;G422&amp;"$3:$CZ$554"),$D422-3*(B421-1)+K$1,FALSE)</f>
        <v>D</v>
      </c>
      <c r="L437" s="30" t="str">
        <f ca="1">VLOOKUP($B437,INDIRECT("data!$"&amp;G422&amp;"$3:$CZ$554"),$D422-3*(B421-1)+L$1,FALSE)</f>
        <v>R Jones</v>
      </c>
      <c r="M437" s="45">
        <f ca="1">VLOOKUP($B437,INDIRECT("data!$"&amp;G422&amp;"$3:$CZ$554"),$D422-3*(B421-1)+M$1,FALSE)</f>
        <v>19</v>
      </c>
      <c r="N437" s="45">
        <f ca="1">VLOOKUP($B437,INDIRECT("data!$"&amp;G422&amp;"$3:$CZ$554"),$D422-3*(B421-1)+N$1,FALSE)</f>
        <v>11</v>
      </c>
      <c r="O437" s="45">
        <f ca="1">VLOOKUP($B437,INDIRECT("data!$"&amp;G422&amp;"$3:$CZ$554"),$D422-3*(B421-1)+O$1,FALSE)</f>
        <v>6</v>
      </c>
      <c r="P437" s="45">
        <f ca="1">VLOOKUP($B437,INDIRECT("data!$"&amp;G422&amp;"$3:$CZ$554"),$D422-3*(B421-1)+P$1,FALSE)</f>
        <v>2</v>
      </c>
      <c r="Q437" s="45">
        <f ca="1">VLOOKUP($B437,INDIRECT("data!$"&amp;G422&amp;"$3:$CZ$554"),$D422-3*(B421-1)+Q$1,FALSE)</f>
        <v>12</v>
      </c>
      <c r="R437" s="45">
        <f ca="1">VLOOKUP($B437,INDIRECT("data!$"&amp;G422&amp;"$3:$CZ$554"),$D422-3*(B421-1)+R$1,FALSE)</f>
        <v>21</v>
      </c>
      <c r="S437" s="45">
        <f ca="1">VLOOKUP($B437,INDIRECT("data!$"&amp;G422&amp;"$3:$CZ$554"),$D422-3*(B421-1)+S$1,FALSE)</f>
        <v>7</v>
      </c>
      <c r="T437" s="45">
        <f ca="1">VLOOKUP($B437,INDIRECT("data!$"&amp;G422&amp;"$3:$CZ$554"),$D422-3*(B421-1)+T$1,FALSE)</f>
        <v>6</v>
      </c>
      <c r="U437" s="45">
        <f ca="1">VLOOKUP($B437,INDIRECT("data!$"&amp;G422&amp;"$3:$CZ$554"),$D422-3*(B421-1)+U$1,FALSE)</f>
        <v>2</v>
      </c>
      <c r="V437" s="45">
        <f ca="1">VLOOKUP($B437,INDIRECT("data!$"&amp;G422&amp;"$3:$CZ$554"),$D422-3*(B421-1)+V$1,FALSE)</f>
        <v>1</v>
      </c>
      <c r="W437" s="45">
        <f ca="1">VLOOKUP($B437,INDIRECT("data!$"&amp;G422&amp;"$3:$CZ$554"),$D422-3*(B421-1)+W$1,FALSE)</f>
        <v>0</v>
      </c>
      <c r="X437" s="45">
        <f ca="1">VLOOKUP($B437,INDIRECT("data!$"&amp;G422&amp;"$3:$CZ$554"),$D422-3*(B421-1)+X$1,FALSE)</f>
        <v>0</v>
      </c>
      <c r="Y437" s="47">
        <f ca="1">VLOOKUP($B437,INDIRECT("data!$"&amp;G422&amp;"$3:$CZ$554"),$D422-3*(B421-1)+Y$1,FALSE)</f>
        <v>3</v>
      </c>
      <c r="Z437" s="47">
        <f ca="1">VLOOKUP($B437,INDIRECT("data!$"&amp;G422&amp;"$3:$CZ$554"),$D422-3*(B421-1)+Z$1,FALSE)</f>
        <v>3.25</v>
      </c>
      <c r="AA437" s="47">
        <f ca="1">VLOOKUP($B437,INDIRECT("data!$"&amp;G422&amp;"$3:$CZ$554"),$D422-3*(B421-1)+AA$1,FALSE)</f>
        <v>2.6</v>
      </c>
      <c r="AB437" s="47">
        <f ca="1">VLOOKUP($B437,INDIRECT("data!$"&amp;G422&amp;"$3:$CZ$554"),$D422-3*(B421-1)+AB$1,FALSE)</f>
        <v>2.93</v>
      </c>
      <c r="AC437" s="47">
        <f ca="1">VLOOKUP($B437,INDIRECT("data!$"&amp;G422&amp;"$3:$CZ$554"),$D422-3*(B421-1)+AC$1,FALSE)</f>
        <v>3.29</v>
      </c>
      <c r="AD437" s="47">
        <f ca="1">VLOOKUP($B437,INDIRECT("data!$"&amp;G422&amp;"$3:$CZ$554"),$D422-3*(B421-1)+AD$1,FALSE)</f>
        <v>2.63</v>
      </c>
      <c r="AE437" s="47">
        <f ca="1">VLOOKUP($B437,INDIRECT("data!$"&amp;G422&amp;"$3:$CZ$554"),$D422-3*(B421-1)+AE$1,FALSE)</f>
        <v>2.0299999999999998</v>
      </c>
      <c r="AF437" s="47">
        <f ca="1">VLOOKUP($B437,INDIRECT("data!$"&amp;G422&amp;"$3:$CZ$554"),$D422-3*(B421-1)+AF$1,FALSE)</f>
        <v>1.76</v>
      </c>
      <c r="AG437" s="65">
        <f t="shared" ca="1" si="927"/>
        <v>2</v>
      </c>
      <c r="AH437" s="65">
        <f t="shared" ca="1" si="928"/>
        <v>0</v>
      </c>
      <c r="AI437" s="65">
        <f t="shared" ca="1" si="929"/>
        <v>2</v>
      </c>
      <c r="AJ437" s="65">
        <f t="shared" ca="1" si="930"/>
        <v>1</v>
      </c>
      <c r="AK437" s="65">
        <f t="shared" ca="1" si="931"/>
        <v>1</v>
      </c>
      <c r="AL437" s="66" t="str">
        <f t="shared" ca="1" si="932"/>
        <v>D</v>
      </c>
      <c r="AM437" s="66" t="str">
        <f t="shared" ca="1" si="933"/>
        <v>D-D</v>
      </c>
      <c r="AN437" s="65">
        <f t="shared" ca="1" si="934"/>
        <v>1</v>
      </c>
      <c r="AO437" s="65">
        <f t="shared" ca="1" si="935"/>
        <v>0</v>
      </c>
      <c r="AP437" s="65">
        <f t="shared" ca="1" si="936"/>
        <v>0</v>
      </c>
      <c r="AQ437" s="65">
        <f t="shared" ca="1" si="937"/>
        <v>0</v>
      </c>
      <c r="AR437" s="65">
        <f t="shared" ca="1" si="938"/>
        <v>0</v>
      </c>
      <c r="AS437" s="65">
        <f t="shared" ca="1" si="939"/>
        <v>0</v>
      </c>
      <c r="AT437" s="65">
        <f t="shared" ca="1" si="940"/>
        <v>0</v>
      </c>
    </row>
    <row r="438" spans="1:46" ht="18" customHeight="1" x14ac:dyDescent="0.25">
      <c r="A438" s="49" t="str">
        <f ca="1">CONCATENATE(B433,"-",B438)</f>
        <v>Norwich-Away-5</v>
      </c>
      <c r="B438" s="37">
        <v>5</v>
      </c>
      <c r="C438" s="41">
        <f ca="1">VLOOKUP($B438,INDIRECT("data!$"&amp;G422&amp;"$3:$CZ$554"),$D422-3*(B421-1)+C$1,FALSE)</f>
        <v>43330</v>
      </c>
      <c r="D438" s="30" t="str">
        <f ca="1">VLOOKUP($B438,INDIRECT("data!$"&amp;G422&amp;"$3:$CZ$554"),$D422-3*(B421-1)+D$1,FALSE)</f>
        <v>Sheffield United</v>
      </c>
      <c r="E438" s="30" t="str">
        <f ca="1">VLOOKUP($B438,INDIRECT("data!$"&amp;G422&amp;"$3:$CZ$554"),$D422-3*(B421-1)+E$1,FALSE)</f>
        <v>Norwich</v>
      </c>
      <c r="F438" s="29">
        <f ca="1">VLOOKUP($B438,INDIRECT("data!$"&amp;G422&amp;"$3:$CZ$554"),$D422-3*(B421-1)+F$1,FALSE)</f>
        <v>2</v>
      </c>
      <c r="G438" s="29">
        <f ca="1">VLOOKUP($B438,INDIRECT("data!$"&amp;G422&amp;"$3:$CZ$554"),$D422-3*(B421-1)+G$1,FALSE)</f>
        <v>1</v>
      </c>
      <c r="H438" s="15" t="str">
        <f ca="1">VLOOKUP($B438,INDIRECT("data!$"&amp;G422&amp;"$3:$CZ$554"),$D422-3*(B421-1)+H$1,FALSE)</f>
        <v>H</v>
      </c>
      <c r="I438" s="29">
        <f ca="1">VLOOKUP($B438,INDIRECT("data!$"&amp;G422&amp;"$3:$CZ$554"),$D422-3*(B421-1)+I$1,FALSE)</f>
        <v>1</v>
      </c>
      <c r="J438" s="29">
        <f ca="1">VLOOKUP($B438,INDIRECT("data!$"&amp;G422&amp;"$3:$CZ$554"),$D422-3*(B421-1)+J$1,FALSE)</f>
        <v>1</v>
      </c>
      <c r="K438" s="15" t="str">
        <f ca="1">VLOOKUP($B438,INDIRECT("data!$"&amp;G422&amp;"$3:$CZ$554"),$D422-3*(B421-1)+K$1,FALSE)</f>
        <v>D</v>
      </c>
      <c r="L438" s="30" t="str">
        <f ca="1">VLOOKUP($B438,INDIRECT("data!$"&amp;G422&amp;"$3:$CZ$554"),$D422-3*(B421-1)+L$1,FALSE)</f>
        <v>D Bond</v>
      </c>
      <c r="M438" s="45">
        <f ca="1">VLOOKUP($B438,INDIRECT("data!$"&amp;G422&amp;"$3:$CZ$554"),$D422-3*(B421-1)+M$1,FALSE)</f>
        <v>14</v>
      </c>
      <c r="N438" s="45">
        <f ca="1">VLOOKUP($B438,INDIRECT("data!$"&amp;G422&amp;"$3:$CZ$554"),$D422-3*(B421-1)+N$1,FALSE)</f>
        <v>11</v>
      </c>
      <c r="O438" s="45">
        <f ca="1">VLOOKUP($B438,INDIRECT("data!$"&amp;G422&amp;"$3:$CZ$554"),$D422-3*(B421-1)+O$1,FALSE)</f>
        <v>5</v>
      </c>
      <c r="P438" s="45">
        <f ca="1">VLOOKUP($B438,INDIRECT("data!$"&amp;G422&amp;"$3:$CZ$554"),$D422-3*(B421-1)+P$1,FALSE)</f>
        <v>2</v>
      </c>
      <c r="Q438" s="45">
        <f ca="1">VLOOKUP($B438,INDIRECT("data!$"&amp;G422&amp;"$3:$CZ$554"),$D422-3*(B421-1)+Q$1,FALSE)</f>
        <v>15</v>
      </c>
      <c r="R438" s="45">
        <f ca="1">VLOOKUP($B438,INDIRECT("data!$"&amp;G422&amp;"$3:$CZ$554"),$D422-3*(B421-1)+R$1,FALSE)</f>
        <v>7</v>
      </c>
      <c r="S438" s="45">
        <f ca="1">VLOOKUP($B438,INDIRECT("data!$"&amp;G422&amp;"$3:$CZ$554"),$D422-3*(B421-1)+S$1,FALSE)</f>
        <v>9</v>
      </c>
      <c r="T438" s="45">
        <f ca="1">VLOOKUP($B438,INDIRECT("data!$"&amp;G422&amp;"$3:$CZ$554"),$D422-3*(B421-1)+T$1,FALSE)</f>
        <v>4</v>
      </c>
      <c r="U438" s="45">
        <f ca="1">VLOOKUP($B438,INDIRECT("data!$"&amp;G422&amp;"$3:$CZ$554"),$D422-3*(B421-1)+U$1,FALSE)</f>
        <v>2</v>
      </c>
      <c r="V438" s="45">
        <f ca="1">VLOOKUP($B438,INDIRECT("data!$"&amp;G422&amp;"$3:$CZ$554"),$D422-3*(B421-1)+V$1,FALSE)</f>
        <v>2</v>
      </c>
      <c r="W438" s="45">
        <f ca="1">VLOOKUP($B438,INDIRECT("data!$"&amp;G422&amp;"$3:$CZ$554"),$D422-3*(B421-1)+W$1,FALSE)</f>
        <v>0</v>
      </c>
      <c r="X438" s="45">
        <f ca="1">VLOOKUP($B438,INDIRECT("data!$"&amp;G422&amp;"$3:$CZ$554"),$D422-3*(B421-1)+X$1,FALSE)</f>
        <v>0</v>
      </c>
      <c r="Y438" s="47">
        <f ca="1">VLOOKUP($B438,INDIRECT("data!$"&amp;G422&amp;"$3:$CZ$554"),$D422-3*(B421-1)+Y$1,FALSE)</f>
        <v>2.1</v>
      </c>
      <c r="Z438" s="47">
        <f ca="1">VLOOKUP($B438,INDIRECT("data!$"&amp;G422&amp;"$3:$CZ$554"),$D422-3*(B421-1)+Z$1,FALSE)</f>
        <v>3.5</v>
      </c>
      <c r="AA438" s="47">
        <f ca="1">VLOOKUP($B438,INDIRECT("data!$"&amp;G422&amp;"$3:$CZ$554"),$D422-3*(B421-1)+AA$1,FALSE)</f>
        <v>3.75</v>
      </c>
      <c r="AB438" s="47">
        <f ca="1">VLOOKUP($B438,INDIRECT("data!$"&amp;G422&amp;"$3:$CZ$554"),$D422-3*(B421-1)+AB$1,FALSE)</f>
        <v>2.1</v>
      </c>
      <c r="AC438" s="47">
        <f ca="1">VLOOKUP($B438,INDIRECT("data!$"&amp;G422&amp;"$3:$CZ$554"),$D422-3*(B421-1)+AC$1,FALSE)</f>
        <v>3.56</v>
      </c>
      <c r="AD438" s="47">
        <f ca="1">VLOOKUP($B438,INDIRECT("data!$"&amp;G422&amp;"$3:$CZ$554"),$D422-3*(B421-1)+AD$1,FALSE)</f>
        <v>3.72</v>
      </c>
      <c r="AE438" s="47">
        <f ca="1">VLOOKUP($B438,INDIRECT("data!$"&amp;G422&amp;"$3:$CZ$554"),$D422-3*(B421-1)+AE$1,FALSE)</f>
        <v>1.88</v>
      </c>
      <c r="AF438" s="47">
        <f ca="1">VLOOKUP($B438,INDIRECT("data!$"&amp;G422&amp;"$3:$CZ$554"),$D422-3*(B421-1)+AF$1,FALSE)</f>
        <v>1.91</v>
      </c>
      <c r="AG438" s="65">
        <f t="shared" ca="1" si="927"/>
        <v>3</v>
      </c>
      <c r="AH438" s="65">
        <f t="shared" ca="1" si="928"/>
        <v>2</v>
      </c>
      <c r="AI438" s="65">
        <f t="shared" ca="1" si="929"/>
        <v>1</v>
      </c>
      <c r="AJ438" s="65">
        <f t="shared" ca="1" si="930"/>
        <v>1</v>
      </c>
      <c r="AK438" s="65">
        <f t="shared" ca="1" si="931"/>
        <v>0</v>
      </c>
      <c r="AL438" s="66" t="str">
        <f t="shared" ca="1" si="932"/>
        <v>H</v>
      </c>
      <c r="AM438" s="66" t="str">
        <f t="shared" ca="1" si="933"/>
        <v>D-H</v>
      </c>
      <c r="AN438" s="65">
        <f t="shared" ca="1" si="934"/>
        <v>1</v>
      </c>
      <c r="AO438" s="65">
        <f t="shared" ca="1" si="935"/>
        <v>1</v>
      </c>
      <c r="AP438" s="65">
        <f t="shared" ca="1" si="936"/>
        <v>1</v>
      </c>
      <c r="AQ438" s="65">
        <f t="shared" ca="1" si="937"/>
        <v>0</v>
      </c>
      <c r="AR438" s="65">
        <f t="shared" ca="1" si="938"/>
        <v>0</v>
      </c>
      <c r="AS438" s="65">
        <f t="shared" ca="1" si="939"/>
        <v>0</v>
      </c>
      <c r="AT438" s="65">
        <f t="shared" ca="1" si="940"/>
        <v>0</v>
      </c>
    </row>
    <row r="439" spans="1:46" ht="18" customHeight="1" x14ac:dyDescent="0.25">
      <c r="A439" s="49" t="str">
        <f ca="1">CONCATENATE(B433,"-",B439)</f>
        <v>Norwich-Away-6</v>
      </c>
      <c r="B439" s="37">
        <v>6</v>
      </c>
      <c r="C439" s="41">
        <f ca="1">VLOOKUP($B439,INDIRECT("data!$"&amp;G422&amp;"$3:$CZ$554"),$D422-3*(B421-1)+C$1,FALSE)</f>
        <v>43316</v>
      </c>
      <c r="D439" s="30" t="str">
        <f ca="1">VLOOKUP($B439,INDIRECT("data!$"&amp;G422&amp;"$3:$CZ$554"),$D422-3*(B421-1)+D$1,FALSE)</f>
        <v>Birmingham</v>
      </c>
      <c r="E439" s="30" t="str">
        <f ca="1">VLOOKUP($B439,INDIRECT("data!$"&amp;G422&amp;"$3:$CZ$554"),$D422-3*(B421-1)+E$1,FALSE)</f>
        <v>Norwich</v>
      </c>
      <c r="F439" s="29">
        <f ca="1">VLOOKUP($B439,INDIRECT("data!$"&amp;G422&amp;"$3:$CZ$554"),$D422-3*(B421-1)+F$1,FALSE)</f>
        <v>2</v>
      </c>
      <c r="G439" s="29">
        <f ca="1">VLOOKUP($B439,INDIRECT("data!$"&amp;G422&amp;"$3:$CZ$554"),$D422-3*(B421-1)+G$1,FALSE)</f>
        <v>2</v>
      </c>
      <c r="H439" s="15" t="str">
        <f ca="1">VLOOKUP($B439,INDIRECT("data!$"&amp;G422&amp;"$3:$CZ$554"),$D422-3*(B421-1)+H$1,FALSE)</f>
        <v>D</v>
      </c>
      <c r="I439" s="29">
        <f ca="1">VLOOKUP($B439,INDIRECT("data!$"&amp;G422&amp;"$3:$CZ$554"),$D422-3*(B421-1)+I$1,FALSE)</f>
        <v>0</v>
      </c>
      <c r="J439" s="29">
        <f ca="1">VLOOKUP($B439,INDIRECT("data!$"&amp;G422&amp;"$3:$CZ$554"),$D422-3*(B421-1)+J$1,FALSE)</f>
        <v>0</v>
      </c>
      <c r="K439" s="15" t="str">
        <f ca="1">VLOOKUP($B439,INDIRECT("data!$"&amp;G422&amp;"$3:$CZ$554"),$D422-3*(B421-1)+K$1,FALSE)</f>
        <v>D</v>
      </c>
      <c r="L439" s="30" t="str">
        <f ca="1">VLOOKUP($B439,INDIRECT("data!$"&amp;G422&amp;"$3:$CZ$554"),$D422-3*(B421-1)+L$1,FALSE)</f>
        <v>P Bankes</v>
      </c>
      <c r="M439" s="45">
        <f ca="1">VLOOKUP($B439,INDIRECT("data!$"&amp;G422&amp;"$3:$CZ$554"),$D422-3*(B421-1)+M$1,FALSE)</f>
        <v>16</v>
      </c>
      <c r="N439" s="45">
        <f ca="1">VLOOKUP($B439,INDIRECT("data!$"&amp;G422&amp;"$3:$CZ$554"),$D422-3*(B421-1)+N$1,FALSE)</f>
        <v>16</v>
      </c>
      <c r="O439" s="45">
        <f ca="1">VLOOKUP($B439,INDIRECT("data!$"&amp;G422&amp;"$3:$CZ$554"),$D422-3*(B421-1)+O$1,FALSE)</f>
        <v>7</v>
      </c>
      <c r="P439" s="45">
        <f ca="1">VLOOKUP($B439,INDIRECT("data!$"&amp;G422&amp;"$3:$CZ$554"),$D422-3*(B421-1)+P$1,FALSE)</f>
        <v>7</v>
      </c>
      <c r="Q439" s="45">
        <f ca="1">VLOOKUP($B439,INDIRECT("data!$"&amp;G422&amp;"$3:$CZ$554"),$D422-3*(B421-1)+Q$1,FALSE)</f>
        <v>15</v>
      </c>
      <c r="R439" s="45">
        <f ca="1">VLOOKUP($B439,INDIRECT("data!$"&amp;G422&amp;"$3:$CZ$554"),$D422-3*(B421-1)+R$1,FALSE)</f>
        <v>10</v>
      </c>
      <c r="S439" s="45">
        <f ca="1">VLOOKUP($B439,INDIRECT("data!$"&amp;G422&amp;"$3:$CZ$554"),$D422-3*(B421-1)+S$1,FALSE)</f>
        <v>4</v>
      </c>
      <c r="T439" s="45">
        <f ca="1">VLOOKUP($B439,INDIRECT("data!$"&amp;G422&amp;"$3:$CZ$554"),$D422-3*(B421-1)+T$1,FALSE)</f>
        <v>4</v>
      </c>
      <c r="U439" s="45">
        <f ca="1">VLOOKUP($B439,INDIRECT("data!$"&amp;G422&amp;"$3:$CZ$554"),$D422-3*(B421-1)+U$1,FALSE)</f>
        <v>0</v>
      </c>
      <c r="V439" s="45">
        <f ca="1">VLOOKUP($B439,INDIRECT("data!$"&amp;G422&amp;"$3:$CZ$554"),$D422-3*(B421-1)+V$1,FALSE)</f>
        <v>3</v>
      </c>
      <c r="W439" s="45">
        <f ca="1">VLOOKUP($B439,INDIRECT("data!$"&amp;G422&amp;"$3:$CZ$554"),$D422-3*(B421-1)+W$1,FALSE)</f>
        <v>0</v>
      </c>
      <c r="X439" s="45">
        <f ca="1">VLOOKUP($B439,INDIRECT("data!$"&amp;G422&amp;"$3:$CZ$554"),$D422-3*(B421-1)+X$1,FALSE)</f>
        <v>0</v>
      </c>
      <c r="Y439" s="47">
        <f ca="1">VLOOKUP($B439,INDIRECT("data!$"&amp;G422&amp;"$3:$CZ$554"),$D422-3*(B421-1)+Y$1,FALSE)</f>
        <v>2.6</v>
      </c>
      <c r="Z439" s="47">
        <f ca="1">VLOOKUP($B439,INDIRECT("data!$"&amp;G422&amp;"$3:$CZ$554"),$D422-3*(B421-1)+Z$1,FALSE)</f>
        <v>3.3</v>
      </c>
      <c r="AA439" s="47">
        <f ca="1">VLOOKUP($B439,INDIRECT("data!$"&amp;G422&amp;"$3:$CZ$554"),$D422-3*(B421-1)+AA$1,FALSE)</f>
        <v>3</v>
      </c>
      <c r="AB439" s="47">
        <f ca="1">VLOOKUP($B439,INDIRECT("data!$"&amp;G422&amp;"$3:$CZ$554"),$D422-3*(B421-1)+AB$1,FALSE)</f>
        <v>2.61</v>
      </c>
      <c r="AC439" s="47">
        <f ca="1">VLOOKUP($B439,INDIRECT("data!$"&amp;G422&amp;"$3:$CZ$554"),$D422-3*(B421-1)+AC$1,FALSE)</f>
        <v>3.2</v>
      </c>
      <c r="AD439" s="47">
        <f ca="1">VLOOKUP($B439,INDIRECT("data!$"&amp;G422&amp;"$3:$CZ$554"),$D422-3*(B421-1)+AD$1,FALSE)</f>
        <v>3.04</v>
      </c>
      <c r="AE439" s="47">
        <f ca="1">VLOOKUP($B439,INDIRECT("data!$"&amp;G422&amp;"$3:$CZ$554"),$D422-3*(B421-1)+AE$1,FALSE)</f>
        <v>2.21</v>
      </c>
      <c r="AF439" s="47">
        <f ca="1">VLOOKUP($B439,INDIRECT("data!$"&amp;G422&amp;"$3:$CZ$554"),$D422-3*(B421-1)+AF$1,FALSE)</f>
        <v>1.64</v>
      </c>
      <c r="AG439" s="65">
        <f t="shared" ca="1" si="927"/>
        <v>4</v>
      </c>
      <c r="AH439" s="65">
        <f t="shared" ca="1" si="928"/>
        <v>0</v>
      </c>
      <c r="AI439" s="65">
        <f t="shared" ca="1" si="929"/>
        <v>4</v>
      </c>
      <c r="AJ439" s="65">
        <f t="shared" ca="1" si="930"/>
        <v>2</v>
      </c>
      <c r="AK439" s="65">
        <f t="shared" ca="1" si="931"/>
        <v>2</v>
      </c>
      <c r="AL439" s="66" t="str">
        <f t="shared" ca="1" si="932"/>
        <v>D</v>
      </c>
      <c r="AM439" s="66" t="str">
        <f t="shared" ca="1" si="933"/>
        <v>D-D</v>
      </c>
      <c r="AN439" s="65">
        <f t="shared" ca="1" si="934"/>
        <v>1</v>
      </c>
      <c r="AO439" s="65">
        <f t="shared" ca="1" si="935"/>
        <v>0</v>
      </c>
      <c r="AP439" s="65">
        <f t="shared" ca="1" si="936"/>
        <v>0</v>
      </c>
      <c r="AQ439" s="65">
        <f t="shared" ca="1" si="937"/>
        <v>0</v>
      </c>
      <c r="AR439" s="65">
        <f t="shared" ca="1" si="938"/>
        <v>0</v>
      </c>
      <c r="AS439" s="65">
        <f t="shared" ca="1" si="939"/>
        <v>0</v>
      </c>
      <c r="AT439" s="65">
        <f t="shared" ca="1" si="940"/>
        <v>0</v>
      </c>
    </row>
    <row r="440" spans="1:46" ht="18" customHeight="1" x14ac:dyDescent="0.25">
      <c r="A440" s="49" t="str">
        <f ca="1">CONCATENATE(B433,"-",B440)</f>
        <v>Norwich-Away-7</v>
      </c>
      <c r="B440" s="37">
        <v>7</v>
      </c>
      <c r="C440" s="41" t="e">
        <f ca="1">VLOOKUP($B440,INDIRECT("data!$"&amp;G422&amp;"$3:$CZ$554"),$D422-3*(B421-1)+C$1,FALSE)</f>
        <v>#N/A</v>
      </c>
      <c r="D440" s="30" t="e">
        <f ca="1">VLOOKUP($B440,INDIRECT("data!$"&amp;G422&amp;"$3:$CZ$554"),$D422-3*(B421-1)+D$1,FALSE)</f>
        <v>#N/A</v>
      </c>
      <c r="E440" s="30" t="e">
        <f ca="1">VLOOKUP($B440,INDIRECT("data!$"&amp;G422&amp;"$3:$CZ$554"),$D422-3*(B421-1)+E$1,FALSE)</f>
        <v>#N/A</v>
      </c>
      <c r="F440" s="29" t="e">
        <f ca="1">VLOOKUP($B440,INDIRECT("data!$"&amp;G422&amp;"$3:$CZ$554"),$D422-3*(B421-1)+F$1,FALSE)</f>
        <v>#N/A</v>
      </c>
      <c r="G440" s="29" t="e">
        <f ca="1">VLOOKUP($B440,INDIRECT("data!$"&amp;G422&amp;"$3:$CZ$554"),$D422-3*(B421-1)+G$1,FALSE)</f>
        <v>#N/A</v>
      </c>
      <c r="H440" s="15" t="e">
        <f ca="1">VLOOKUP($B440,INDIRECT("data!$"&amp;G422&amp;"$3:$CZ$554"),$D422-3*(B421-1)+H$1,FALSE)</f>
        <v>#N/A</v>
      </c>
      <c r="I440" s="29" t="e">
        <f ca="1">VLOOKUP($B440,INDIRECT("data!$"&amp;G422&amp;"$3:$CZ$554"),$D422-3*(B421-1)+I$1,FALSE)</f>
        <v>#N/A</v>
      </c>
      <c r="J440" s="29" t="e">
        <f ca="1">VLOOKUP($B440,INDIRECT("data!$"&amp;G422&amp;"$3:$CZ$554"),$D422-3*(B421-1)+J$1,FALSE)</f>
        <v>#N/A</v>
      </c>
      <c r="K440" s="15" t="e">
        <f ca="1">VLOOKUP($B440,INDIRECT("data!$"&amp;G422&amp;"$3:$CZ$554"),$D422-3*(B421-1)+K$1,FALSE)</f>
        <v>#N/A</v>
      </c>
      <c r="L440" s="30" t="e">
        <f ca="1">VLOOKUP($B440,INDIRECT("data!$"&amp;G422&amp;"$3:$CZ$554"),$D422-3*(B421-1)+L$1,FALSE)</f>
        <v>#N/A</v>
      </c>
      <c r="M440" s="45" t="e">
        <f ca="1">VLOOKUP($B440,INDIRECT("data!$"&amp;G422&amp;"$3:$CZ$554"),$D422-3*(B421-1)+M$1,FALSE)</f>
        <v>#N/A</v>
      </c>
      <c r="N440" s="45" t="e">
        <f ca="1">VLOOKUP($B440,INDIRECT("data!$"&amp;G422&amp;"$3:$CZ$554"),$D422-3*(B421-1)+N$1,FALSE)</f>
        <v>#N/A</v>
      </c>
      <c r="O440" s="45" t="e">
        <f ca="1">VLOOKUP($B440,INDIRECT("data!$"&amp;G422&amp;"$3:$CZ$554"),$D422-3*(B421-1)+O$1,FALSE)</f>
        <v>#N/A</v>
      </c>
      <c r="P440" s="45" t="e">
        <f ca="1">VLOOKUP($B440,INDIRECT("data!$"&amp;G422&amp;"$3:$CZ$554"),$D422-3*(B421-1)+P$1,FALSE)</f>
        <v>#N/A</v>
      </c>
      <c r="Q440" s="45" t="e">
        <f ca="1">VLOOKUP($B440,INDIRECT("data!$"&amp;G422&amp;"$3:$CZ$554"),$D422-3*(B421-1)+Q$1,FALSE)</f>
        <v>#N/A</v>
      </c>
      <c r="R440" s="45" t="e">
        <f ca="1">VLOOKUP($B440,INDIRECT("data!$"&amp;G422&amp;"$3:$CZ$554"),$D422-3*(B421-1)+R$1,FALSE)</f>
        <v>#N/A</v>
      </c>
      <c r="S440" s="45" t="e">
        <f ca="1">VLOOKUP($B440,INDIRECT("data!$"&amp;G422&amp;"$3:$CZ$554"),$D422-3*(B421-1)+S$1,FALSE)</f>
        <v>#N/A</v>
      </c>
      <c r="T440" s="45" t="e">
        <f ca="1">VLOOKUP($B440,INDIRECT("data!$"&amp;G422&amp;"$3:$CZ$554"),$D422-3*(B421-1)+T$1,FALSE)</f>
        <v>#N/A</v>
      </c>
      <c r="U440" s="45" t="e">
        <f ca="1">VLOOKUP($B440,INDIRECT("data!$"&amp;G422&amp;"$3:$CZ$554"),$D422-3*(B421-1)+U$1,FALSE)</f>
        <v>#N/A</v>
      </c>
      <c r="V440" s="45" t="e">
        <f ca="1">VLOOKUP($B440,INDIRECT("data!$"&amp;G422&amp;"$3:$CZ$554"),$D422-3*(B421-1)+V$1,FALSE)</f>
        <v>#N/A</v>
      </c>
      <c r="W440" s="45" t="e">
        <f ca="1">VLOOKUP($B440,INDIRECT("data!$"&amp;G422&amp;"$3:$CZ$554"),$D422-3*(B421-1)+W$1,FALSE)</f>
        <v>#N/A</v>
      </c>
      <c r="X440" s="45" t="e">
        <f ca="1">VLOOKUP($B440,INDIRECT("data!$"&amp;G422&amp;"$3:$CZ$554"),$D422-3*(B421-1)+X$1,FALSE)</f>
        <v>#N/A</v>
      </c>
      <c r="Y440" s="47" t="e">
        <f ca="1">VLOOKUP($B440,INDIRECT("data!$"&amp;G422&amp;"$3:$CZ$554"),$D422-3*(B421-1)+Y$1,FALSE)</f>
        <v>#N/A</v>
      </c>
      <c r="Z440" s="47" t="e">
        <f ca="1">VLOOKUP($B440,INDIRECT("data!$"&amp;G422&amp;"$3:$CZ$554"),$D422-3*(B421-1)+Z$1,FALSE)</f>
        <v>#N/A</v>
      </c>
      <c r="AA440" s="47" t="e">
        <f ca="1">VLOOKUP($B440,INDIRECT("data!$"&amp;G422&amp;"$3:$CZ$554"),$D422-3*(B421-1)+AA$1,FALSE)</f>
        <v>#N/A</v>
      </c>
      <c r="AB440" s="47" t="e">
        <f ca="1">VLOOKUP($B440,INDIRECT("data!$"&amp;G422&amp;"$3:$CZ$554"),$D422-3*(B421-1)+AB$1,FALSE)</f>
        <v>#N/A</v>
      </c>
      <c r="AC440" s="47" t="e">
        <f ca="1">VLOOKUP($B440,INDIRECT("data!$"&amp;G422&amp;"$3:$CZ$554"),$D422-3*(B421-1)+AC$1,FALSE)</f>
        <v>#N/A</v>
      </c>
      <c r="AD440" s="47" t="e">
        <f ca="1">VLOOKUP($B440,INDIRECT("data!$"&amp;G422&amp;"$3:$CZ$554"),$D422-3*(B421-1)+AD$1,FALSE)</f>
        <v>#N/A</v>
      </c>
      <c r="AE440" s="47" t="e">
        <f ca="1">VLOOKUP($B440,INDIRECT("data!$"&amp;G422&amp;"$3:$CZ$554"),$D422-3*(B421-1)+AE$1,FALSE)</f>
        <v>#N/A</v>
      </c>
      <c r="AF440" s="47" t="e">
        <f ca="1">VLOOKUP($B440,INDIRECT("data!$"&amp;G422&amp;"$3:$CZ$554"),$D422-3*(B421-1)+AF$1,FALSE)</f>
        <v>#N/A</v>
      </c>
      <c r="AG440" s="65" t="e">
        <f t="shared" ca="1" si="927"/>
        <v>#N/A</v>
      </c>
      <c r="AH440" s="65" t="e">
        <f t="shared" ca="1" si="928"/>
        <v>#N/A</v>
      </c>
      <c r="AI440" s="65" t="e">
        <f t="shared" ca="1" si="929"/>
        <v>#N/A</v>
      </c>
      <c r="AJ440" s="65" t="e">
        <f t="shared" ca="1" si="930"/>
        <v>#N/A</v>
      </c>
      <c r="AK440" s="65" t="e">
        <f t="shared" ca="1" si="931"/>
        <v>#N/A</v>
      </c>
      <c r="AL440" s="66" t="e">
        <f t="shared" ca="1" si="932"/>
        <v>#N/A</v>
      </c>
      <c r="AM440" s="66" t="e">
        <f t="shared" ca="1" si="933"/>
        <v>#N/A</v>
      </c>
      <c r="AN440" s="65" t="e">
        <f t="shared" ca="1" si="934"/>
        <v>#N/A</v>
      </c>
      <c r="AO440" s="65" t="e">
        <f t="shared" ca="1" si="935"/>
        <v>#N/A</v>
      </c>
      <c r="AP440" s="65" t="e">
        <f t="shared" ca="1" si="936"/>
        <v>#N/A</v>
      </c>
      <c r="AQ440" s="65" t="e">
        <f t="shared" ca="1" si="937"/>
        <v>#N/A</v>
      </c>
      <c r="AR440" s="65" t="e">
        <f t="shared" ca="1" si="938"/>
        <v>#N/A</v>
      </c>
      <c r="AS440" s="65" t="e">
        <f t="shared" ca="1" si="939"/>
        <v>#N/A</v>
      </c>
      <c r="AT440" s="65" t="e">
        <f t="shared" ca="1" si="940"/>
        <v>#N/A</v>
      </c>
    </row>
    <row r="441" spans="1:46" ht="18" customHeight="1" x14ac:dyDescent="0.25">
      <c r="A441" s="49" t="str">
        <f ca="1">CONCATENATE(B433,"-",B441)</f>
        <v>Norwich-Away-8</v>
      </c>
      <c r="B441" s="37">
        <v>8</v>
      </c>
      <c r="C441" s="41" t="e">
        <f ca="1">VLOOKUP($B441,INDIRECT("data!$"&amp;G422&amp;"$3:$CZ$554"),$D422-3*(B421-1)+C$1,FALSE)</f>
        <v>#N/A</v>
      </c>
      <c r="D441" s="30" t="e">
        <f ca="1">VLOOKUP($B441,INDIRECT("data!$"&amp;G422&amp;"$3:$CZ$554"),$D422-3*(B421-1)+D$1,FALSE)</f>
        <v>#N/A</v>
      </c>
      <c r="E441" s="30" t="e">
        <f ca="1">VLOOKUP($B441,INDIRECT("data!$"&amp;G422&amp;"$3:$CZ$554"),$D422-3*(B421-1)+E$1,FALSE)</f>
        <v>#N/A</v>
      </c>
      <c r="F441" s="29" t="e">
        <f ca="1">VLOOKUP($B441,INDIRECT("data!$"&amp;G422&amp;"$3:$CZ$554"),$D422-3*(B421-1)+F$1,FALSE)</f>
        <v>#N/A</v>
      </c>
      <c r="G441" s="29" t="e">
        <f ca="1">VLOOKUP($B441,INDIRECT("data!$"&amp;G422&amp;"$3:$CZ$554"),$D422-3*(B421-1)+G$1,FALSE)</f>
        <v>#N/A</v>
      </c>
      <c r="H441" s="15" t="e">
        <f ca="1">VLOOKUP($B441,INDIRECT("data!$"&amp;G422&amp;"$3:$CZ$554"),$D422-3*(B421-1)+H$1,FALSE)</f>
        <v>#N/A</v>
      </c>
      <c r="I441" s="29" t="e">
        <f ca="1">VLOOKUP($B441,INDIRECT("data!$"&amp;G422&amp;"$3:$CZ$554"),$D422-3*(B421-1)+I$1,FALSE)</f>
        <v>#N/A</v>
      </c>
      <c r="J441" s="29" t="e">
        <f ca="1">VLOOKUP($B441,INDIRECT("data!$"&amp;G422&amp;"$3:$CZ$554"),$D422-3*(B421-1)+J$1,FALSE)</f>
        <v>#N/A</v>
      </c>
      <c r="K441" s="15" t="e">
        <f ca="1">VLOOKUP($B441,INDIRECT("data!$"&amp;G422&amp;"$3:$CZ$554"),$D422-3*(B421-1)+K$1,FALSE)</f>
        <v>#N/A</v>
      </c>
      <c r="L441" s="30" t="e">
        <f ca="1">VLOOKUP($B441,INDIRECT("data!$"&amp;G422&amp;"$3:$CZ$554"),$D422-3*(B421-1)+L$1,FALSE)</f>
        <v>#N/A</v>
      </c>
      <c r="M441" s="45" t="e">
        <f ca="1">VLOOKUP($B441,INDIRECT("data!$"&amp;G422&amp;"$3:$CZ$554"),$D422-3*(B421-1)+M$1,FALSE)</f>
        <v>#N/A</v>
      </c>
      <c r="N441" s="45" t="e">
        <f ca="1">VLOOKUP($B441,INDIRECT("data!$"&amp;G422&amp;"$3:$CZ$554"),$D422-3*(B421-1)+N$1,FALSE)</f>
        <v>#N/A</v>
      </c>
      <c r="O441" s="45" t="e">
        <f ca="1">VLOOKUP($B441,INDIRECT("data!$"&amp;G422&amp;"$3:$CZ$554"),$D422-3*(B421-1)+O$1,FALSE)</f>
        <v>#N/A</v>
      </c>
      <c r="P441" s="45" t="e">
        <f ca="1">VLOOKUP($B441,INDIRECT("data!$"&amp;G422&amp;"$3:$CZ$554"),$D422-3*(B421-1)+P$1,FALSE)</f>
        <v>#N/A</v>
      </c>
      <c r="Q441" s="45" t="e">
        <f ca="1">VLOOKUP($B441,INDIRECT("data!$"&amp;G422&amp;"$3:$CZ$554"),$D422-3*(B421-1)+Q$1,FALSE)</f>
        <v>#N/A</v>
      </c>
      <c r="R441" s="45" t="e">
        <f ca="1">VLOOKUP($B441,INDIRECT("data!$"&amp;G422&amp;"$3:$CZ$554"),$D422-3*(B421-1)+R$1,FALSE)</f>
        <v>#N/A</v>
      </c>
      <c r="S441" s="45" t="e">
        <f ca="1">VLOOKUP($B441,INDIRECT("data!$"&amp;G422&amp;"$3:$CZ$554"),$D422-3*(B421-1)+S$1,FALSE)</f>
        <v>#N/A</v>
      </c>
      <c r="T441" s="45" t="e">
        <f ca="1">VLOOKUP($B441,INDIRECT("data!$"&amp;G422&amp;"$3:$CZ$554"),$D422-3*(B421-1)+T$1,FALSE)</f>
        <v>#N/A</v>
      </c>
      <c r="U441" s="45" t="e">
        <f ca="1">VLOOKUP($B441,INDIRECT("data!$"&amp;G422&amp;"$3:$CZ$554"),$D422-3*(B421-1)+U$1,FALSE)</f>
        <v>#N/A</v>
      </c>
      <c r="V441" s="45" t="e">
        <f ca="1">VLOOKUP($B441,INDIRECT("data!$"&amp;G422&amp;"$3:$CZ$554"),$D422-3*(B421-1)+V$1,FALSE)</f>
        <v>#N/A</v>
      </c>
      <c r="W441" s="45" t="e">
        <f ca="1">VLOOKUP($B441,INDIRECT("data!$"&amp;G422&amp;"$3:$CZ$554"),$D422-3*(B421-1)+W$1,FALSE)</f>
        <v>#N/A</v>
      </c>
      <c r="X441" s="45" t="e">
        <f ca="1">VLOOKUP($B441,INDIRECT("data!$"&amp;G422&amp;"$3:$CZ$554"),$D422-3*(B421-1)+X$1,FALSE)</f>
        <v>#N/A</v>
      </c>
      <c r="Y441" s="47" t="e">
        <f ca="1">VLOOKUP($B441,INDIRECT("data!$"&amp;G422&amp;"$3:$CZ$554"),$D422-3*(B421-1)+Y$1,FALSE)</f>
        <v>#N/A</v>
      </c>
      <c r="Z441" s="47" t="e">
        <f ca="1">VLOOKUP($B441,INDIRECT("data!$"&amp;G422&amp;"$3:$CZ$554"),$D422-3*(B421-1)+Z$1,FALSE)</f>
        <v>#N/A</v>
      </c>
      <c r="AA441" s="47" t="e">
        <f ca="1">VLOOKUP($B441,INDIRECT("data!$"&amp;G422&amp;"$3:$CZ$554"),$D422-3*(B421-1)+AA$1,FALSE)</f>
        <v>#N/A</v>
      </c>
      <c r="AB441" s="47" t="e">
        <f ca="1">VLOOKUP($B441,INDIRECT("data!$"&amp;G422&amp;"$3:$CZ$554"),$D422-3*(B421-1)+AB$1,FALSE)</f>
        <v>#N/A</v>
      </c>
      <c r="AC441" s="47" t="e">
        <f ca="1">VLOOKUP($B441,INDIRECT("data!$"&amp;G422&amp;"$3:$CZ$554"),$D422-3*(B421-1)+AC$1,FALSE)</f>
        <v>#N/A</v>
      </c>
      <c r="AD441" s="47" t="e">
        <f ca="1">VLOOKUP($B441,INDIRECT("data!$"&amp;G422&amp;"$3:$CZ$554"),$D422-3*(B421-1)+AD$1,FALSE)</f>
        <v>#N/A</v>
      </c>
      <c r="AE441" s="47" t="e">
        <f ca="1">VLOOKUP($B441,INDIRECT("data!$"&amp;G422&amp;"$3:$CZ$554"),$D422-3*(B421-1)+AE$1,FALSE)</f>
        <v>#N/A</v>
      </c>
      <c r="AF441" s="47" t="e">
        <f ca="1">VLOOKUP($B441,INDIRECT("data!$"&amp;G422&amp;"$3:$CZ$554"),$D422-3*(B421-1)+AF$1,FALSE)</f>
        <v>#N/A</v>
      </c>
      <c r="AG441" s="65" t="e">
        <f t="shared" ca="1" si="927"/>
        <v>#N/A</v>
      </c>
      <c r="AH441" s="65" t="e">
        <f t="shared" ca="1" si="928"/>
        <v>#N/A</v>
      </c>
      <c r="AI441" s="65" t="e">
        <f t="shared" ca="1" si="929"/>
        <v>#N/A</v>
      </c>
      <c r="AJ441" s="65" t="e">
        <f t="shared" ca="1" si="930"/>
        <v>#N/A</v>
      </c>
      <c r="AK441" s="65" t="e">
        <f t="shared" ca="1" si="931"/>
        <v>#N/A</v>
      </c>
      <c r="AL441" s="66" t="e">
        <f t="shared" ca="1" si="932"/>
        <v>#N/A</v>
      </c>
      <c r="AM441" s="66" t="e">
        <f t="shared" ca="1" si="933"/>
        <v>#N/A</v>
      </c>
      <c r="AN441" s="65" t="e">
        <f t="shared" ca="1" si="934"/>
        <v>#N/A</v>
      </c>
      <c r="AO441" s="65" t="e">
        <f t="shared" ca="1" si="935"/>
        <v>#N/A</v>
      </c>
      <c r="AP441" s="65" t="e">
        <f t="shared" ca="1" si="936"/>
        <v>#N/A</v>
      </c>
      <c r="AQ441" s="65" t="e">
        <f t="shared" ca="1" si="937"/>
        <v>#N/A</v>
      </c>
      <c r="AR441" s="65" t="e">
        <f t="shared" ca="1" si="938"/>
        <v>#N/A</v>
      </c>
      <c r="AS441" s="65" t="e">
        <f t="shared" ca="1" si="939"/>
        <v>#N/A</v>
      </c>
      <c r="AT441" s="65" t="e">
        <f t="shared" ca="1" si="940"/>
        <v>#N/A</v>
      </c>
    </row>
    <row r="442" spans="1:46" ht="18" customHeight="1" x14ac:dyDescent="0.25">
      <c r="A442" s="50"/>
      <c r="B442" s="42" t="s">
        <v>23</v>
      </c>
      <c r="C442" s="43"/>
      <c r="D442" s="44"/>
      <c r="E442" s="44"/>
      <c r="F442" s="46" t="e">
        <f ca="1">SUM(F434:F441)</f>
        <v>#N/A</v>
      </c>
      <c r="G442" s="46" t="e">
        <f ca="1">SUM(G434:G441)</f>
        <v>#N/A</v>
      </c>
      <c r="H442" s="42"/>
      <c r="I442" s="46" t="e">
        <f t="shared" ref="I442:J442" ca="1" si="941">SUM(I434:I441)</f>
        <v>#N/A</v>
      </c>
      <c r="J442" s="46" t="e">
        <f t="shared" ca="1" si="941"/>
        <v>#N/A</v>
      </c>
      <c r="K442" s="42"/>
      <c r="L442" s="44"/>
      <c r="M442" s="46" t="e">
        <f t="shared" ref="M442:X442" ca="1" si="942">SUM(M434:M441)</f>
        <v>#N/A</v>
      </c>
      <c r="N442" s="46" t="e">
        <f t="shared" ca="1" si="942"/>
        <v>#N/A</v>
      </c>
      <c r="O442" s="46" t="e">
        <f t="shared" ca="1" si="942"/>
        <v>#N/A</v>
      </c>
      <c r="P442" s="46" t="e">
        <f t="shared" ca="1" si="942"/>
        <v>#N/A</v>
      </c>
      <c r="Q442" s="46" t="e">
        <f t="shared" ca="1" si="942"/>
        <v>#N/A</v>
      </c>
      <c r="R442" s="46" t="e">
        <f t="shared" ca="1" si="942"/>
        <v>#N/A</v>
      </c>
      <c r="S442" s="46" t="e">
        <f t="shared" ca="1" si="942"/>
        <v>#N/A</v>
      </c>
      <c r="T442" s="46" t="e">
        <f t="shared" ca="1" si="942"/>
        <v>#N/A</v>
      </c>
      <c r="U442" s="46" t="e">
        <f t="shared" ca="1" si="942"/>
        <v>#N/A</v>
      </c>
      <c r="V442" s="46" t="e">
        <f t="shared" ca="1" si="942"/>
        <v>#N/A</v>
      </c>
      <c r="W442" s="46" t="e">
        <f t="shared" ca="1" si="942"/>
        <v>#N/A</v>
      </c>
      <c r="X442" s="46" t="e">
        <f t="shared" ca="1" si="942"/>
        <v>#N/A</v>
      </c>
      <c r="Y442" s="48"/>
      <c r="Z442" s="48"/>
      <c r="AA442" s="48"/>
      <c r="AB442" s="48"/>
      <c r="AC442" s="48"/>
      <c r="AD442" s="48"/>
      <c r="AE442" s="48"/>
      <c r="AF442" s="48"/>
    </row>
    <row r="443" spans="1:46" ht="18" customHeight="1" x14ac:dyDescent="0.25">
      <c r="A443" s="50"/>
      <c r="B443" s="38" t="str">
        <f ca="1">CONCATENATE(B422,"-All")</f>
        <v>Norwich-All</v>
      </c>
      <c r="C443" s="40" t="s">
        <v>22</v>
      </c>
      <c r="D443" s="13" t="s">
        <v>50</v>
      </c>
      <c r="E443" s="13" t="s">
        <v>51</v>
      </c>
      <c r="F443" s="13" t="s">
        <v>3</v>
      </c>
      <c r="G443" s="13" t="s">
        <v>4</v>
      </c>
      <c r="H443" s="13" t="s">
        <v>6</v>
      </c>
      <c r="I443" s="13" t="s">
        <v>1</v>
      </c>
      <c r="J443" s="13" t="s">
        <v>2</v>
      </c>
      <c r="K443" s="13" t="s">
        <v>5</v>
      </c>
      <c r="L443" s="13" t="s">
        <v>52</v>
      </c>
      <c r="M443" s="13" t="s">
        <v>53</v>
      </c>
      <c r="N443" s="13" t="s">
        <v>54</v>
      </c>
      <c r="O443" s="13" t="s">
        <v>55</v>
      </c>
      <c r="P443" s="13" t="s">
        <v>56</v>
      </c>
      <c r="Q443" s="13" t="s">
        <v>57</v>
      </c>
      <c r="R443" s="13" t="s">
        <v>58</v>
      </c>
      <c r="S443" s="13" t="s">
        <v>59</v>
      </c>
      <c r="T443" s="13" t="s">
        <v>60</v>
      </c>
      <c r="U443" s="13" t="s">
        <v>61</v>
      </c>
      <c r="V443" s="13" t="s">
        <v>62</v>
      </c>
      <c r="W443" s="13" t="s">
        <v>63</v>
      </c>
      <c r="X443" s="13" t="s">
        <v>64</v>
      </c>
      <c r="Y443" s="13" t="s">
        <v>65</v>
      </c>
      <c r="Z443" s="13" t="s">
        <v>66</v>
      </c>
      <c r="AA443" s="13" t="s">
        <v>67</v>
      </c>
      <c r="AB443" s="13" t="s">
        <v>68</v>
      </c>
      <c r="AC443" s="13" t="s">
        <v>69</v>
      </c>
      <c r="AD443" s="13" t="s">
        <v>70</v>
      </c>
      <c r="AE443" s="13" t="s">
        <v>71</v>
      </c>
      <c r="AF443" s="13" t="s">
        <v>72</v>
      </c>
      <c r="AG443" s="62" t="s">
        <v>140</v>
      </c>
      <c r="AH443" s="62" t="s">
        <v>141</v>
      </c>
      <c r="AI443" s="62" t="s">
        <v>142</v>
      </c>
      <c r="AJ443" s="62" t="s">
        <v>143</v>
      </c>
      <c r="AK443" s="62" t="s">
        <v>144</v>
      </c>
      <c r="AL443" s="63" t="s">
        <v>145</v>
      </c>
      <c r="AM443" s="63" t="s">
        <v>146</v>
      </c>
      <c r="AN443" s="62" t="s">
        <v>147</v>
      </c>
      <c r="AO443" s="64" t="s">
        <v>150</v>
      </c>
      <c r="AP443" s="64" t="s">
        <v>151</v>
      </c>
      <c r="AQ443" s="62" t="s">
        <v>148</v>
      </c>
      <c r="AR443" s="62" t="s">
        <v>149</v>
      </c>
      <c r="AS443" s="62" t="s">
        <v>152</v>
      </c>
      <c r="AT443" s="62" t="s">
        <v>153</v>
      </c>
    </row>
    <row r="444" spans="1:46" ht="18" customHeight="1" x14ac:dyDescent="0.25">
      <c r="A444" s="49" t="str">
        <f ca="1">CONCATENATE(B443,"-",B444)</f>
        <v>Norwich-All-1</v>
      </c>
      <c r="B444" s="38">
        <v>1</v>
      </c>
      <c r="C444" s="41">
        <f ca="1">VLOOKUP($B444,INDIRECT("data!$"&amp;H422&amp;"$3:$CZ$554"),$E422-3*(B421-1)+C$1,FALSE)</f>
        <v>43379</v>
      </c>
      <c r="D444" s="30" t="str">
        <f ca="1">VLOOKUP($B444,INDIRECT("data!$"&amp;H422&amp;"$3:$CZ$554"),$E422-3*(B421-1)+D$1,FALSE)</f>
        <v>Norwich</v>
      </c>
      <c r="E444" s="30" t="str">
        <f ca="1">VLOOKUP($B444,INDIRECT("data!$"&amp;H422&amp;"$3:$CZ$554"),$E422-3*(B421-1)+E$1,FALSE)</f>
        <v>Stoke</v>
      </c>
      <c r="F444" s="29">
        <f ca="1">VLOOKUP($B444,INDIRECT("data!$"&amp;H422&amp;"$3:$CZ$554"),$E422-3*(B421-1)+F$1,FALSE)</f>
        <v>0</v>
      </c>
      <c r="G444" s="29">
        <f ca="1">VLOOKUP($B444,INDIRECT("data!$"&amp;H422&amp;"$3:$CZ$554"),$E422-3*(B421-1)+G$1,FALSE)</f>
        <v>1</v>
      </c>
      <c r="H444" s="15" t="str">
        <f ca="1">VLOOKUP($B444,INDIRECT("data!$"&amp;H422&amp;"$3:$CZ$554"),$E422-3*(B421-1)+H$1,FALSE)</f>
        <v>A</v>
      </c>
      <c r="I444" s="29">
        <f ca="1">VLOOKUP($B444,INDIRECT("data!$"&amp;H422&amp;"$3:$CZ$554"),$E422-3*(B421-1)+I$1,FALSE)</f>
        <v>0</v>
      </c>
      <c r="J444" s="29">
        <f ca="1">VLOOKUP($B444,INDIRECT("data!$"&amp;H422&amp;"$3:$CZ$554"),$E422-3*(B421-1)+J$1,FALSE)</f>
        <v>1</v>
      </c>
      <c r="K444" s="15" t="str">
        <f ca="1">VLOOKUP($B444,INDIRECT("data!$"&amp;H422&amp;"$3:$CZ$554"),$E422-3*(B421-1)+K$1,FALSE)</f>
        <v>A</v>
      </c>
      <c r="L444" s="30" t="str">
        <f ca="1">VLOOKUP($B444,INDIRECT("data!$"&amp;H422&amp;"$3:$CZ$554"),$E422-3*(B421-1)+L$1,FALSE)</f>
        <v>D Coote</v>
      </c>
      <c r="M444" s="45">
        <f ca="1">VLOOKUP($B444,INDIRECT("data!$"&amp;H422&amp;"$3:$CZ$554"),$E422-3*(B421-1)+M$1,FALSE)</f>
        <v>15</v>
      </c>
      <c r="N444" s="45">
        <f ca="1">VLOOKUP($B444,INDIRECT("data!$"&amp;H422&amp;"$3:$CZ$554"),$E422-3*(B421-1)+N$1,FALSE)</f>
        <v>6</v>
      </c>
      <c r="O444" s="45">
        <f ca="1">VLOOKUP($B444,INDIRECT("data!$"&amp;H422&amp;"$3:$CZ$554"),$E422-3*(B421-1)+O$1,FALSE)</f>
        <v>3</v>
      </c>
      <c r="P444" s="45">
        <f ca="1">VLOOKUP($B444,INDIRECT("data!$"&amp;H422&amp;"$3:$CZ$554"),$E422-3*(B421-1)+P$1,FALSE)</f>
        <v>2</v>
      </c>
      <c r="Q444" s="45">
        <f ca="1">VLOOKUP($B444,INDIRECT("data!$"&amp;H422&amp;"$3:$CZ$554"),$E422-3*(B421-1)+Q$1,FALSE)</f>
        <v>14</v>
      </c>
      <c r="R444" s="45">
        <f ca="1">VLOOKUP($B444,INDIRECT("data!$"&amp;H422&amp;"$3:$CZ$554"),$E422-3*(B421-1)+R$1,FALSE)</f>
        <v>15</v>
      </c>
      <c r="S444" s="45">
        <f ca="1">VLOOKUP($B444,INDIRECT("data!$"&amp;H422&amp;"$3:$CZ$554"),$E422-3*(B421-1)+S$1,FALSE)</f>
        <v>5</v>
      </c>
      <c r="T444" s="45">
        <f ca="1">VLOOKUP($B444,INDIRECT("data!$"&amp;H422&amp;"$3:$CZ$554"),$E422-3*(B421-1)+T$1,FALSE)</f>
        <v>1</v>
      </c>
      <c r="U444" s="45">
        <f ca="1">VLOOKUP($B444,INDIRECT("data!$"&amp;H422&amp;"$3:$CZ$554"),$E422-3*(B421-1)+U$1,FALSE)</f>
        <v>0</v>
      </c>
      <c r="V444" s="45">
        <f ca="1">VLOOKUP($B444,INDIRECT("data!$"&amp;H422&amp;"$3:$CZ$554"),$E422-3*(B421-1)+V$1,FALSE)</f>
        <v>1</v>
      </c>
      <c r="W444" s="45">
        <f ca="1">VLOOKUP($B444,INDIRECT("data!$"&amp;H422&amp;"$3:$CZ$554"),$E422-3*(B421-1)+W$1,FALSE)</f>
        <v>0</v>
      </c>
      <c r="X444" s="45">
        <f ca="1">VLOOKUP($B444,INDIRECT("data!$"&amp;H422&amp;"$3:$CZ$554"),$E422-3*(B421-1)+X$1,FALSE)</f>
        <v>0</v>
      </c>
      <c r="Y444" s="47">
        <f ca="1">VLOOKUP($B444,INDIRECT("data!$"&amp;H422&amp;"$3:$CZ$554"),$E422-3*(B421-1)+Y$1,FALSE)</f>
        <v>2.5</v>
      </c>
      <c r="Z444" s="47">
        <f ca="1">VLOOKUP($B444,INDIRECT("data!$"&amp;H422&amp;"$3:$CZ$554"),$E422-3*(B421-1)+Z$1,FALSE)</f>
        <v>3.3</v>
      </c>
      <c r="AA444" s="47">
        <f ca="1">VLOOKUP($B444,INDIRECT("data!$"&amp;H422&amp;"$3:$CZ$554"),$E422-3*(B421-1)+AA$1,FALSE)</f>
        <v>3.1</v>
      </c>
      <c r="AB444" s="47">
        <f ca="1">VLOOKUP($B444,INDIRECT("data!$"&amp;H422&amp;"$3:$CZ$554"),$E422-3*(B421-1)+AB$1,FALSE)</f>
        <v>2.54</v>
      </c>
      <c r="AC444" s="47">
        <f ca="1">VLOOKUP($B444,INDIRECT("data!$"&amp;H422&amp;"$3:$CZ$554"),$E422-3*(B421-1)+AC$1,FALSE)</f>
        <v>3.32</v>
      </c>
      <c r="AD444" s="47">
        <f ca="1">VLOOKUP($B444,INDIRECT("data!$"&amp;H422&amp;"$3:$CZ$554"),$E422-3*(B421-1)+AD$1,FALSE)</f>
        <v>3.03</v>
      </c>
      <c r="AE444" s="47">
        <f ca="1">VLOOKUP($B444,INDIRECT("data!$"&amp;H422&amp;"$3:$CZ$554"),$E422-3*(B421-1)+AE$1,FALSE)</f>
        <v>1.98</v>
      </c>
      <c r="AF444" s="47">
        <f ca="1">VLOOKUP($B444,INDIRECT("data!$"&amp;H422&amp;"$3:$CZ$554"),$E422-3*(B421-1)+AF$1,FALSE)</f>
        <v>1.81</v>
      </c>
      <c r="AG444" s="65">
        <f ca="1">IF(C444="","",F444+G444)</f>
        <v>1</v>
      </c>
      <c r="AH444" s="65">
        <f ca="1">IF(C444="","",I444+J444)</f>
        <v>1</v>
      </c>
      <c r="AI444" s="65">
        <f ca="1">IF(C444="","",AJ444+AK444)</f>
        <v>0</v>
      </c>
      <c r="AJ444" s="65">
        <f ca="1">IF(C444="","",F444-I444)</f>
        <v>0</v>
      </c>
      <c r="AK444" s="65">
        <f ca="1">IF(C444="","",G444-J444)</f>
        <v>0</v>
      </c>
      <c r="AL444" s="66" t="str">
        <f ca="1">IF(AJ444&gt;AK444,"H",IF(AJ444=AK444,"D",IF(AJ444&lt;AK444,"A","Error!")))</f>
        <v>D</v>
      </c>
      <c r="AM444" s="66" t="str">
        <f ca="1">IF(C444="","",CONCATENATE(K444,"-",H444))</f>
        <v>A-A</v>
      </c>
      <c r="AN444" s="65">
        <f ca="1">IF(C444="","",IF(AND(F444&gt;0,G444&gt;0),1,0))</f>
        <v>0</v>
      </c>
      <c r="AO444" s="65">
        <f ca="1">IF(C444="","",IF(AND(F444&gt;0,I444&gt;0),1,0))</f>
        <v>0</v>
      </c>
      <c r="AP444" s="65">
        <f ca="1">IF(C444="","",IF(AND(G444&gt;0,J444&gt;0),1,0))</f>
        <v>1</v>
      </c>
      <c r="AQ444" s="65">
        <f ca="1">IF(C444="","",IF(AND(H444="H",G444=0),1,0))</f>
        <v>0</v>
      </c>
      <c r="AR444" s="65">
        <f ca="1">IF(C444="","",IF(AND(H444="A",F444=0),1,0))</f>
        <v>1</v>
      </c>
      <c r="AS444" s="65">
        <f ca="1">IF(C444="","",IF(AND(K444="H",AL444="H"),1,0))</f>
        <v>0</v>
      </c>
      <c r="AT444" s="65">
        <f ca="1">IF(C444="","",IF(AND(K444="A",AL444="A"),1,0))</f>
        <v>0</v>
      </c>
    </row>
    <row r="445" spans="1:46" ht="18" customHeight="1" x14ac:dyDescent="0.25">
      <c r="A445" s="49" t="str">
        <f ca="1">CONCATENATE(B443,"-",B445)</f>
        <v>Norwich-All-2</v>
      </c>
      <c r="B445" s="38">
        <v>2</v>
      </c>
      <c r="C445" s="41">
        <f ca="1">VLOOKUP($B445,INDIRECT("data!$"&amp;H422&amp;"$3:$CZ$554"),$E422-3*(B421-1)+C$1,FALSE)</f>
        <v>43376</v>
      </c>
      <c r="D445" s="30" t="str">
        <f ca="1">VLOOKUP($B445,INDIRECT("data!$"&amp;H422&amp;"$3:$CZ$554"),$E422-3*(B421-1)+D$1,FALSE)</f>
        <v>Derby</v>
      </c>
      <c r="E445" s="30" t="str">
        <f ca="1">VLOOKUP($B445,INDIRECT("data!$"&amp;H422&amp;"$3:$CZ$554"),$E422-3*(B421-1)+E$1,FALSE)</f>
        <v>Norwich</v>
      </c>
      <c r="F445" s="29">
        <f ca="1">VLOOKUP($B445,INDIRECT("data!$"&amp;H422&amp;"$3:$CZ$554"),$E422-3*(B421-1)+F$1,FALSE)</f>
        <v>1</v>
      </c>
      <c r="G445" s="29">
        <f ca="1">VLOOKUP($B445,INDIRECT("data!$"&amp;H422&amp;"$3:$CZ$554"),$E422-3*(B421-1)+G$1,FALSE)</f>
        <v>1</v>
      </c>
      <c r="H445" s="15" t="str">
        <f ca="1">VLOOKUP($B445,INDIRECT("data!$"&amp;H422&amp;"$3:$CZ$554"),$E422-3*(B421-1)+H$1,FALSE)</f>
        <v>D</v>
      </c>
      <c r="I445" s="29">
        <f ca="1">VLOOKUP($B445,INDIRECT("data!$"&amp;H422&amp;"$3:$CZ$554"),$E422-3*(B421-1)+I$1,FALSE)</f>
        <v>0</v>
      </c>
      <c r="J445" s="29">
        <f ca="1">VLOOKUP($B445,INDIRECT("data!$"&amp;H422&amp;"$3:$CZ$554"),$E422-3*(B421-1)+J$1,FALSE)</f>
        <v>0</v>
      </c>
      <c r="K445" s="15" t="str">
        <f ca="1">VLOOKUP($B445,INDIRECT("data!$"&amp;H422&amp;"$3:$CZ$554"),$E422-3*(B421-1)+K$1,FALSE)</f>
        <v>D</v>
      </c>
      <c r="L445" s="30" t="str">
        <f ca="1">VLOOKUP($B445,INDIRECT("data!$"&amp;H422&amp;"$3:$CZ$554"),$E422-3*(B421-1)+L$1,FALSE)</f>
        <v>G Eltringham</v>
      </c>
      <c r="M445" s="45">
        <f ca="1">VLOOKUP($B445,INDIRECT("data!$"&amp;H422&amp;"$3:$CZ$554"),$E422-3*(B421-1)+M$1,FALSE)</f>
        <v>14</v>
      </c>
      <c r="N445" s="45">
        <f ca="1">VLOOKUP($B445,INDIRECT("data!$"&amp;H422&amp;"$3:$CZ$554"),$E422-3*(B421-1)+N$1,FALSE)</f>
        <v>14</v>
      </c>
      <c r="O445" s="45">
        <f ca="1">VLOOKUP($B445,INDIRECT("data!$"&amp;H422&amp;"$3:$CZ$554"),$E422-3*(B421-1)+O$1,FALSE)</f>
        <v>6</v>
      </c>
      <c r="P445" s="45">
        <f ca="1">VLOOKUP($B445,INDIRECT("data!$"&amp;H422&amp;"$3:$CZ$554"),$E422-3*(B421-1)+P$1,FALSE)</f>
        <v>5</v>
      </c>
      <c r="Q445" s="45">
        <f ca="1">VLOOKUP($B445,INDIRECT("data!$"&amp;H422&amp;"$3:$CZ$554"),$E422-3*(B421-1)+Q$1,FALSE)</f>
        <v>12</v>
      </c>
      <c r="R445" s="45">
        <f ca="1">VLOOKUP($B445,INDIRECT("data!$"&amp;H422&amp;"$3:$CZ$554"),$E422-3*(B421-1)+R$1,FALSE)</f>
        <v>17</v>
      </c>
      <c r="S445" s="45">
        <f ca="1">VLOOKUP($B445,INDIRECT("data!$"&amp;H422&amp;"$3:$CZ$554"),$E422-3*(B421-1)+S$1,FALSE)</f>
        <v>7</v>
      </c>
      <c r="T445" s="45">
        <f ca="1">VLOOKUP($B445,INDIRECT("data!$"&amp;H422&amp;"$3:$CZ$554"),$E422-3*(B421-1)+T$1,FALSE)</f>
        <v>8</v>
      </c>
      <c r="U445" s="45">
        <f ca="1">VLOOKUP($B445,INDIRECT("data!$"&amp;H422&amp;"$3:$CZ$554"),$E422-3*(B421-1)+U$1,FALSE)</f>
        <v>1</v>
      </c>
      <c r="V445" s="45">
        <f ca="1">VLOOKUP($B445,INDIRECT("data!$"&amp;H422&amp;"$3:$CZ$554"),$E422-3*(B421-1)+V$1,FALSE)</f>
        <v>2</v>
      </c>
      <c r="W445" s="45">
        <f ca="1">VLOOKUP($B445,INDIRECT("data!$"&amp;H422&amp;"$3:$CZ$554"),$E422-3*(B421-1)+W$1,FALSE)</f>
        <v>0</v>
      </c>
      <c r="X445" s="45">
        <f ca="1">VLOOKUP($B445,INDIRECT("data!$"&amp;H422&amp;"$3:$CZ$554"),$E422-3*(B421-1)+X$1,FALSE)</f>
        <v>0</v>
      </c>
      <c r="Y445" s="47">
        <f ca="1">VLOOKUP($B445,INDIRECT("data!$"&amp;H422&amp;"$3:$CZ$554"),$E422-3*(B421-1)+Y$1,FALSE)</f>
        <v>2.14</v>
      </c>
      <c r="Z445" s="47">
        <f ca="1">VLOOKUP($B445,INDIRECT("data!$"&amp;H422&amp;"$3:$CZ$554"),$E422-3*(B421-1)+Z$1,FALSE)</f>
        <v>3.4</v>
      </c>
      <c r="AA445" s="47">
        <f ca="1">VLOOKUP($B445,INDIRECT("data!$"&amp;H422&amp;"$3:$CZ$554"),$E422-3*(B421-1)+AA$1,FALSE)</f>
        <v>3.8</v>
      </c>
      <c r="AB445" s="47">
        <f ca="1">VLOOKUP($B445,INDIRECT("data!$"&amp;H422&amp;"$3:$CZ$554"),$E422-3*(B421-1)+AB$1,FALSE)</f>
        <v>2.15</v>
      </c>
      <c r="AC445" s="47">
        <f ca="1">VLOOKUP($B445,INDIRECT("data!$"&amp;H422&amp;"$3:$CZ$554"),$E422-3*(B421-1)+AC$1,FALSE)</f>
        <v>3.5</v>
      </c>
      <c r="AD445" s="47">
        <f ca="1">VLOOKUP($B445,INDIRECT("data!$"&amp;H422&amp;"$3:$CZ$554"),$E422-3*(B421-1)+AD$1,FALSE)</f>
        <v>3.63</v>
      </c>
      <c r="AE445" s="47">
        <f ca="1">VLOOKUP($B445,INDIRECT("data!$"&amp;H422&amp;"$3:$CZ$554"),$E422-3*(B421-1)+AE$1,FALSE)</f>
        <v>2.0099999999999998</v>
      </c>
      <c r="AF445" s="47">
        <f ca="1">VLOOKUP($B445,INDIRECT("data!$"&amp;H422&amp;"$3:$CZ$554"),$E422-3*(B421-1)+AF$1,FALSE)</f>
        <v>1.79</v>
      </c>
      <c r="AG445" s="65">
        <f t="shared" ref="AG445:AG453" ca="1" si="943">IF(C445="","",F445+G445)</f>
        <v>2</v>
      </c>
      <c r="AH445" s="65">
        <f t="shared" ref="AH445:AH453" ca="1" si="944">IF(C445="","",I445+J445)</f>
        <v>0</v>
      </c>
      <c r="AI445" s="65">
        <f t="shared" ref="AI445:AI453" ca="1" si="945">IF(C445="","",AJ445+AK445)</f>
        <v>2</v>
      </c>
      <c r="AJ445" s="65">
        <f t="shared" ref="AJ445:AJ453" ca="1" si="946">IF(C445="","",F445-I445)</f>
        <v>1</v>
      </c>
      <c r="AK445" s="65">
        <f t="shared" ref="AK445:AK453" ca="1" si="947">IF(C445="","",G445-J445)</f>
        <v>1</v>
      </c>
      <c r="AL445" s="66" t="str">
        <f t="shared" ref="AL445:AL453" ca="1" si="948">IF(AJ445&gt;AK445,"H",IF(AJ445=AK445,"D",IF(AJ445&lt;AK445,"A","Error!")))</f>
        <v>D</v>
      </c>
      <c r="AM445" s="66" t="str">
        <f t="shared" ref="AM445:AM453" ca="1" si="949">IF(C445="","",CONCATENATE(K445,"-",H445))</f>
        <v>D-D</v>
      </c>
      <c r="AN445" s="65">
        <f t="shared" ref="AN445:AN453" ca="1" si="950">IF(C445="","",IF(AND(F445&gt;0,G445&gt;0),1,0))</f>
        <v>1</v>
      </c>
      <c r="AO445" s="65">
        <f t="shared" ref="AO445:AO453" ca="1" si="951">IF(C445="","",IF(AND(F445&gt;0,I445&gt;0),1,0))</f>
        <v>0</v>
      </c>
      <c r="AP445" s="65">
        <f t="shared" ref="AP445:AP453" ca="1" si="952">IF(C445="","",IF(AND(G445&gt;0,J445&gt;0),1,0))</f>
        <v>0</v>
      </c>
      <c r="AQ445" s="65">
        <f t="shared" ref="AQ445:AQ453" ca="1" si="953">IF(C445="","",IF(AND(H445="H",G445=0),1,0))</f>
        <v>0</v>
      </c>
      <c r="AR445" s="65">
        <f t="shared" ref="AR445:AR453" ca="1" si="954">IF(C445="","",IF(AND(H445="A",F445=0),1,0))</f>
        <v>0</v>
      </c>
      <c r="AS445" s="65">
        <f t="shared" ref="AS445:AS453" ca="1" si="955">IF(C445="","",IF(AND(K445="H",AL445="H"),1,0))</f>
        <v>0</v>
      </c>
      <c r="AT445" s="65">
        <f t="shared" ref="AT445:AT453" ca="1" si="956">IF(C445="","",IF(AND(K445="A",AL445="A"),1,0))</f>
        <v>0</v>
      </c>
    </row>
    <row r="446" spans="1:46" ht="18" customHeight="1" x14ac:dyDescent="0.25">
      <c r="A446" s="49" t="str">
        <f ca="1">CONCATENATE(B443,"-",B446)</f>
        <v>Norwich-All-3</v>
      </c>
      <c r="B446" s="38">
        <v>3</v>
      </c>
      <c r="C446" s="41">
        <f ca="1">VLOOKUP($B446,INDIRECT("data!$"&amp;H422&amp;"$3:$CZ$554"),$E422-3*(B421-1)+C$1,FALSE)</f>
        <v>43372</v>
      </c>
      <c r="D446" s="30" t="str">
        <f ca="1">VLOOKUP($B446,INDIRECT("data!$"&amp;H422&amp;"$3:$CZ$554"),$E422-3*(B421-1)+D$1,FALSE)</f>
        <v>Norwich</v>
      </c>
      <c r="E446" s="30" t="str">
        <f ca="1">VLOOKUP($B446,INDIRECT("data!$"&amp;H422&amp;"$3:$CZ$554"),$E422-3*(B421-1)+E$1,FALSE)</f>
        <v>Wigan</v>
      </c>
      <c r="F446" s="29">
        <f ca="1">VLOOKUP($B446,INDIRECT("data!$"&amp;H422&amp;"$3:$CZ$554"),$E422-3*(B421-1)+F$1,FALSE)</f>
        <v>1</v>
      </c>
      <c r="G446" s="29">
        <f ca="1">VLOOKUP($B446,INDIRECT("data!$"&amp;H422&amp;"$3:$CZ$554"),$E422-3*(B421-1)+G$1,FALSE)</f>
        <v>0</v>
      </c>
      <c r="H446" s="15" t="str">
        <f ca="1">VLOOKUP($B446,INDIRECT("data!$"&amp;H422&amp;"$3:$CZ$554"),$E422-3*(B421-1)+H$1,FALSE)</f>
        <v>H</v>
      </c>
      <c r="I446" s="29">
        <f ca="1">VLOOKUP($B446,INDIRECT("data!$"&amp;H422&amp;"$3:$CZ$554"),$E422-3*(B421-1)+I$1,FALSE)</f>
        <v>0</v>
      </c>
      <c r="J446" s="29">
        <f ca="1">VLOOKUP($B446,INDIRECT("data!$"&amp;H422&amp;"$3:$CZ$554"),$E422-3*(B421-1)+J$1,FALSE)</f>
        <v>0</v>
      </c>
      <c r="K446" s="15" t="str">
        <f ca="1">VLOOKUP($B446,INDIRECT("data!$"&amp;H422&amp;"$3:$CZ$554"),$E422-3*(B421-1)+K$1,FALSE)</f>
        <v>D</v>
      </c>
      <c r="L446" s="30" t="str">
        <f ca="1">VLOOKUP($B446,INDIRECT("data!$"&amp;H422&amp;"$3:$CZ$554"),$E422-3*(B421-1)+L$1,FALSE)</f>
        <v>G Ward</v>
      </c>
      <c r="M446" s="45">
        <f ca="1">VLOOKUP($B446,INDIRECT("data!$"&amp;H422&amp;"$3:$CZ$554"),$E422-3*(B421-1)+M$1,FALSE)</f>
        <v>14</v>
      </c>
      <c r="N446" s="45">
        <f ca="1">VLOOKUP($B446,INDIRECT("data!$"&amp;H422&amp;"$3:$CZ$554"),$E422-3*(B421-1)+N$1,FALSE)</f>
        <v>11</v>
      </c>
      <c r="O446" s="45">
        <f ca="1">VLOOKUP($B446,INDIRECT("data!$"&amp;H422&amp;"$3:$CZ$554"),$E422-3*(B421-1)+O$1,FALSE)</f>
        <v>4</v>
      </c>
      <c r="P446" s="45">
        <f ca="1">VLOOKUP($B446,INDIRECT("data!$"&amp;H422&amp;"$3:$CZ$554"),$E422-3*(B421-1)+P$1,FALSE)</f>
        <v>0</v>
      </c>
      <c r="Q446" s="45">
        <f ca="1">VLOOKUP($B446,INDIRECT("data!$"&amp;H422&amp;"$3:$CZ$554"),$E422-3*(B421-1)+Q$1,FALSE)</f>
        <v>12</v>
      </c>
      <c r="R446" s="45">
        <f ca="1">VLOOKUP($B446,INDIRECT("data!$"&amp;H422&amp;"$3:$CZ$554"),$E422-3*(B421-1)+R$1,FALSE)</f>
        <v>19</v>
      </c>
      <c r="S446" s="45">
        <f ca="1">VLOOKUP($B446,INDIRECT("data!$"&amp;H422&amp;"$3:$CZ$554"),$E422-3*(B421-1)+S$1,FALSE)</f>
        <v>9</v>
      </c>
      <c r="T446" s="45">
        <f ca="1">VLOOKUP($B446,INDIRECT("data!$"&amp;H422&amp;"$3:$CZ$554"),$E422-3*(B421-1)+T$1,FALSE)</f>
        <v>4</v>
      </c>
      <c r="U446" s="45">
        <f ca="1">VLOOKUP($B446,INDIRECT("data!$"&amp;H422&amp;"$3:$CZ$554"),$E422-3*(B421-1)+U$1,FALSE)</f>
        <v>1</v>
      </c>
      <c r="V446" s="45">
        <f ca="1">VLOOKUP($B446,INDIRECT("data!$"&amp;H422&amp;"$3:$CZ$554"),$E422-3*(B421-1)+V$1,FALSE)</f>
        <v>3</v>
      </c>
      <c r="W446" s="45">
        <f ca="1">VLOOKUP($B446,INDIRECT("data!$"&amp;H422&amp;"$3:$CZ$554"),$E422-3*(B421-1)+W$1,FALSE)</f>
        <v>0</v>
      </c>
      <c r="X446" s="45">
        <f ca="1">VLOOKUP($B446,INDIRECT("data!$"&amp;H422&amp;"$3:$CZ$554"),$E422-3*(B421-1)+X$1,FALSE)</f>
        <v>0</v>
      </c>
      <c r="Y446" s="47">
        <f ca="1">VLOOKUP($B446,INDIRECT("data!$"&amp;H422&amp;"$3:$CZ$554"),$E422-3*(B421-1)+Y$1,FALSE)</f>
        <v>2.2999999999999998</v>
      </c>
      <c r="Z446" s="47">
        <f ca="1">VLOOKUP($B446,INDIRECT("data!$"&amp;H422&amp;"$3:$CZ$554"),$E422-3*(B421-1)+Z$1,FALSE)</f>
        <v>3.4</v>
      </c>
      <c r="AA446" s="47">
        <f ca="1">VLOOKUP($B446,INDIRECT("data!$"&amp;H422&amp;"$3:$CZ$554"),$E422-3*(B421-1)+AA$1,FALSE)</f>
        <v>3.4</v>
      </c>
      <c r="AB446" s="47">
        <f ca="1">VLOOKUP($B446,INDIRECT("data!$"&amp;H422&amp;"$3:$CZ$554"),$E422-3*(B421-1)+AB$1,FALSE)</f>
        <v>2.29</v>
      </c>
      <c r="AC446" s="47">
        <f ca="1">VLOOKUP($B446,INDIRECT("data!$"&amp;H422&amp;"$3:$CZ$554"),$E422-3*(B421-1)+AC$1,FALSE)</f>
        <v>3.49</v>
      </c>
      <c r="AD446" s="47">
        <f ca="1">VLOOKUP($B446,INDIRECT("data!$"&amp;H422&amp;"$3:$CZ$554"),$E422-3*(B421-1)+AD$1,FALSE)</f>
        <v>3.32</v>
      </c>
      <c r="AE446" s="47">
        <f ca="1">VLOOKUP($B446,INDIRECT("data!$"&amp;H422&amp;"$3:$CZ$554"),$E422-3*(B421-1)+AE$1,FALSE)</f>
        <v>1.79</v>
      </c>
      <c r="AF446" s="47">
        <f ca="1">VLOOKUP($B446,INDIRECT("data!$"&amp;H422&amp;"$3:$CZ$554"),$E422-3*(B421-1)+AF$1,FALSE)</f>
        <v>2</v>
      </c>
      <c r="AG446" s="65">
        <f t="shared" ca="1" si="943"/>
        <v>1</v>
      </c>
      <c r="AH446" s="65">
        <f t="shared" ca="1" si="944"/>
        <v>0</v>
      </c>
      <c r="AI446" s="65">
        <f t="shared" ca="1" si="945"/>
        <v>1</v>
      </c>
      <c r="AJ446" s="65">
        <f t="shared" ca="1" si="946"/>
        <v>1</v>
      </c>
      <c r="AK446" s="65">
        <f t="shared" ca="1" si="947"/>
        <v>0</v>
      </c>
      <c r="AL446" s="66" t="str">
        <f t="shared" ca="1" si="948"/>
        <v>H</v>
      </c>
      <c r="AM446" s="66" t="str">
        <f t="shared" ca="1" si="949"/>
        <v>D-H</v>
      </c>
      <c r="AN446" s="65">
        <f t="shared" ca="1" si="950"/>
        <v>0</v>
      </c>
      <c r="AO446" s="65">
        <f t="shared" ca="1" si="951"/>
        <v>0</v>
      </c>
      <c r="AP446" s="65">
        <f t="shared" ca="1" si="952"/>
        <v>0</v>
      </c>
      <c r="AQ446" s="65">
        <f t="shared" ca="1" si="953"/>
        <v>1</v>
      </c>
      <c r="AR446" s="65">
        <f t="shared" ca="1" si="954"/>
        <v>0</v>
      </c>
      <c r="AS446" s="65">
        <f t="shared" ca="1" si="955"/>
        <v>0</v>
      </c>
      <c r="AT446" s="65">
        <f t="shared" ca="1" si="956"/>
        <v>0</v>
      </c>
    </row>
    <row r="447" spans="1:46" ht="18" customHeight="1" x14ac:dyDescent="0.25">
      <c r="A447" s="49" t="str">
        <f ca="1">CONCATENATE(B443,"-",B447)</f>
        <v>Norwich-All-4</v>
      </c>
      <c r="B447" s="38">
        <v>4</v>
      </c>
      <c r="C447" s="41">
        <f ca="1">VLOOKUP($B447,INDIRECT("data!$"&amp;H422&amp;"$3:$CZ$554"),$E422-3*(B421-1)+C$1,FALSE)</f>
        <v>43365</v>
      </c>
      <c r="D447" s="30" t="str">
        <f ca="1">VLOOKUP($B447,INDIRECT("data!$"&amp;H422&amp;"$3:$CZ$554"),$E422-3*(B421-1)+D$1,FALSE)</f>
        <v>QPR</v>
      </c>
      <c r="E447" s="30" t="str">
        <f ca="1">VLOOKUP($B447,INDIRECT("data!$"&amp;H422&amp;"$3:$CZ$554"),$E422-3*(B421-1)+E$1,FALSE)</f>
        <v>Norwich</v>
      </c>
      <c r="F447" s="29">
        <f ca="1">VLOOKUP($B447,INDIRECT("data!$"&amp;H422&amp;"$3:$CZ$554"),$E422-3*(B421-1)+F$1,FALSE)</f>
        <v>0</v>
      </c>
      <c r="G447" s="29">
        <f ca="1">VLOOKUP($B447,INDIRECT("data!$"&amp;H422&amp;"$3:$CZ$554"),$E422-3*(B421-1)+G$1,FALSE)</f>
        <v>1</v>
      </c>
      <c r="H447" s="15" t="str">
        <f ca="1">VLOOKUP($B447,INDIRECT("data!$"&amp;H422&amp;"$3:$CZ$554"),$E422-3*(B421-1)+H$1,FALSE)</f>
        <v>A</v>
      </c>
      <c r="I447" s="29">
        <f ca="1">VLOOKUP($B447,INDIRECT("data!$"&amp;H422&amp;"$3:$CZ$554"),$E422-3*(B421-1)+I$1,FALSE)</f>
        <v>0</v>
      </c>
      <c r="J447" s="29">
        <f ca="1">VLOOKUP($B447,INDIRECT("data!$"&amp;H422&amp;"$3:$CZ$554"),$E422-3*(B421-1)+J$1,FALSE)</f>
        <v>0</v>
      </c>
      <c r="K447" s="15" t="str">
        <f ca="1">VLOOKUP($B447,INDIRECT("data!$"&amp;H422&amp;"$3:$CZ$554"),$E422-3*(B421-1)+K$1,FALSE)</f>
        <v>D</v>
      </c>
      <c r="L447" s="30" t="str">
        <f ca="1">VLOOKUP($B447,INDIRECT("data!$"&amp;H422&amp;"$3:$CZ$554"),$E422-3*(B421-1)+L$1,FALSE)</f>
        <v>D Bond</v>
      </c>
      <c r="M447" s="45">
        <f ca="1">VLOOKUP($B447,INDIRECT("data!$"&amp;H422&amp;"$3:$CZ$554"),$E422-3*(B421-1)+M$1,FALSE)</f>
        <v>10</v>
      </c>
      <c r="N447" s="45">
        <f ca="1">VLOOKUP($B447,INDIRECT("data!$"&amp;H422&amp;"$3:$CZ$554"),$E422-3*(B421-1)+N$1,FALSE)</f>
        <v>9</v>
      </c>
      <c r="O447" s="45">
        <f ca="1">VLOOKUP($B447,INDIRECT("data!$"&amp;H422&amp;"$3:$CZ$554"),$E422-3*(B421-1)+O$1,FALSE)</f>
        <v>3</v>
      </c>
      <c r="P447" s="45">
        <f ca="1">VLOOKUP($B447,INDIRECT("data!$"&amp;H422&amp;"$3:$CZ$554"),$E422-3*(B421-1)+P$1,FALSE)</f>
        <v>4</v>
      </c>
      <c r="Q447" s="45">
        <f ca="1">VLOOKUP($B447,INDIRECT("data!$"&amp;H422&amp;"$3:$CZ$554"),$E422-3*(B421-1)+Q$1,FALSE)</f>
        <v>17</v>
      </c>
      <c r="R447" s="45">
        <f ca="1">VLOOKUP($B447,INDIRECT("data!$"&amp;H422&amp;"$3:$CZ$554"),$E422-3*(B421-1)+R$1,FALSE)</f>
        <v>12</v>
      </c>
      <c r="S447" s="45">
        <f ca="1">VLOOKUP($B447,INDIRECT("data!$"&amp;H422&amp;"$3:$CZ$554"),$E422-3*(B421-1)+S$1,FALSE)</f>
        <v>2</v>
      </c>
      <c r="T447" s="45">
        <f ca="1">VLOOKUP($B447,INDIRECT("data!$"&amp;H422&amp;"$3:$CZ$554"),$E422-3*(B421-1)+T$1,FALSE)</f>
        <v>2</v>
      </c>
      <c r="U447" s="45">
        <f ca="1">VLOOKUP($B447,INDIRECT("data!$"&amp;H422&amp;"$3:$CZ$554"),$E422-3*(B421-1)+U$1,FALSE)</f>
        <v>0</v>
      </c>
      <c r="V447" s="45">
        <f ca="1">VLOOKUP($B447,INDIRECT("data!$"&amp;H422&amp;"$3:$CZ$554"),$E422-3*(B421-1)+V$1,FALSE)</f>
        <v>2</v>
      </c>
      <c r="W447" s="45">
        <f ca="1">VLOOKUP($B447,INDIRECT("data!$"&amp;H422&amp;"$3:$CZ$554"),$E422-3*(B421-1)+W$1,FALSE)</f>
        <v>0</v>
      </c>
      <c r="X447" s="45">
        <f ca="1">VLOOKUP($B447,INDIRECT("data!$"&amp;H422&amp;"$3:$CZ$554"),$E422-3*(B421-1)+X$1,FALSE)</f>
        <v>0</v>
      </c>
      <c r="Y447" s="47">
        <f ca="1">VLOOKUP($B447,INDIRECT("data!$"&amp;H422&amp;"$3:$CZ$554"),$E422-3*(B421-1)+Y$1,FALSE)</f>
        <v>2.5</v>
      </c>
      <c r="Z447" s="47">
        <f ca="1">VLOOKUP($B447,INDIRECT("data!$"&amp;H422&amp;"$3:$CZ$554"),$E422-3*(B421-1)+Z$1,FALSE)</f>
        <v>3.4</v>
      </c>
      <c r="AA447" s="47">
        <f ca="1">VLOOKUP($B447,INDIRECT("data!$"&amp;H422&amp;"$3:$CZ$554"),$E422-3*(B421-1)+AA$1,FALSE)</f>
        <v>3</v>
      </c>
      <c r="AB447" s="47">
        <f ca="1">VLOOKUP($B447,INDIRECT("data!$"&amp;H422&amp;"$3:$CZ$554"),$E422-3*(B421-1)+AB$1,FALSE)</f>
        <v>2.5</v>
      </c>
      <c r="AC447" s="47">
        <f ca="1">VLOOKUP($B447,INDIRECT("data!$"&amp;H422&amp;"$3:$CZ$554"),$E422-3*(B421-1)+AC$1,FALSE)</f>
        <v>3.41</v>
      </c>
      <c r="AD447" s="47">
        <f ca="1">VLOOKUP($B447,INDIRECT("data!$"&amp;H422&amp;"$3:$CZ$554"),$E422-3*(B421-1)+AD$1,FALSE)</f>
        <v>2.97</v>
      </c>
      <c r="AE447" s="47">
        <f ca="1">VLOOKUP($B447,INDIRECT("data!$"&amp;H422&amp;"$3:$CZ$554"),$E422-3*(B421-1)+AE$1,FALSE)</f>
        <v>1.89</v>
      </c>
      <c r="AF447" s="47">
        <f ca="1">VLOOKUP($B447,INDIRECT("data!$"&amp;H422&amp;"$3:$CZ$554"),$E422-3*(B421-1)+AF$1,FALSE)</f>
        <v>1.9</v>
      </c>
      <c r="AG447" s="65">
        <f t="shared" ca="1" si="943"/>
        <v>1</v>
      </c>
      <c r="AH447" s="65">
        <f t="shared" ca="1" si="944"/>
        <v>0</v>
      </c>
      <c r="AI447" s="65">
        <f t="shared" ca="1" si="945"/>
        <v>1</v>
      </c>
      <c r="AJ447" s="65">
        <f t="shared" ca="1" si="946"/>
        <v>0</v>
      </c>
      <c r="AK447" s="65">
        <f t="shared" ca="1" si="947"/>
        <v>1</v>
      </c>
      <c r="AL447" s="66" t="str">
        <f t="shared" ca="1" si="948"/>
        <v>A</v>
      </c>
      <c r="AM447" s="66" t="str">
        <f t="shared" ca="1" si="949"/>
        <v>D-A</v>
      </c>
      <c r="AN447" s="65">
        <f t="shared" ca="1" si="950"/>
        <v>0</v>
      </c>
      <c r="AO447" s="65">
        <f t="shared" ca="1" si="951"/>
        <v>0</v>
      </c>
      <c r="AP447" s="65">
        <f t="shared" ca="1" si="952"/>
        <v>0</v>
      </c>
      <c r="AQ447" s="65">
        <f t="shared" ca="1" si="953"/>
        <v>0</v>
      </c>
      <c r="AR447" s="65">
        <f t="shared" ca="1" si="954"/>
        <v>1</v>
      </c>
      <c r="AS447" s="65">
        <f t="shared" ca="1" si="955"/>
        <v>0</v>
      </c>
      <c r="AT447" s="65">
        <f t="shared" ca="1" si="956"/>
        <v>0</v>
      </c>
    </row>
    <row r="448" spans="1:46" ht="18" customHeight="1" x14ac:dyDescent="0.25">
      <c r="A448" s="49" t="str">
        <f ca="1">CONCATENATE(B443,"-",B448)</f>
        <v>Norwich-All-5</v>
      </c>
      <c r="B448" s="38">
        <v>5</v>
      </c>
      <c r="C448" s="41">
        <f ca="1">VLOOKUP($B448,INDIRECT("data!$"&amp;H422&amp;"$3:$CZ$554"),$E422-3*(B421-1)+C$1,FALSE)</f>
        <v>43362</v>
      </c>
      <c r="D448" s="30" t="str">
        <f ca="1">VLOOKUP($B448,INDIRECT("data!$"&amp;H422&amp;"$3:$CZ$554"),$E422-3*(B421-1)+D$1,FALSE)</f>
        <v>Reading</v>
      </c>
      <c r="E448" s="30" t="str">
        <f ca="1">VLOOKUP($B448,INDIRECT("data!$"&amp;H422&amp;"$3:$CZ$554"),$E422-3*(B421-1)+E$1,FALSE)</f>
        <v>Norwich</v>
      </c>
      <c r="F448" s="29">
        <f ca="1">VLOOKUP($B448,INDIRECT("data!$"&amp;H422&amp;"$3:$CZ$554"),$E422-3*(B421-1)+F$1,FALSE)</f>
        <v>1</v>
      </c>
      <c r="G448" s="29">
        <f ca="1">VLOOKUP($B448,INDIRECT("data!$"&amp;H422&amp;"$3:$CZ$554"),$E422-3*(B421-1)+G$1,FALSE)</f>
        <v>2</v>
      </c>
      <c r="H448" s="15" t="str">
        <f ca="1">VLOOKUP($B448,INDIRECT("data!$"&amp;H422&amp;"$3:$CZ$554"),$E422-3*(B421-1)+H$1,FALSE)</f>
        <v>A</v>
      </c>
      <c r="I448" s="29">
        <f ca="1">VLOOKUP($B448,INDIRECT("data!$"&amp;H422&amp;"$3:$CZ$554"),$E422-3*(B421-1)+I$1,FALSE)</f>
        <v>0</v>
      </c>
      <c r="J448" s="29">
        <f ca="1">VLOOKUP($B448,INDIRECT("data!$"&amp;H422&amp;"$3:$CZ$554"),$E422-3*(B421-1)+J$1,FALSE)</f>
        <v>1</v>
      </c>
      <c r="K448" s="15" t="str">
        <f ca="1">VLOOKUP($B448,INDIRECT("data!$"&amp;H422&amp;"$3:$CZ$554"),$E422-3*(B421-1)+K$1,FALSE)</f>
        <v>A</v>
      </c>
      <c r="L448" s="30" t="str">
        <f ca="1">VLOOKUP($B448,INDIRECT("data!$"&amp;H422&amp;"$3:$CZ$554"),$E422-3*(B421-1)+L$1,FALSE)</f>
        <v>T Robinson</v>
      </c>
      <c r="M448" s="45">
        <f ca="1">VLOOKUP($B448,INDIRECT("data!$"&amp;H422&amp;"$3:$CZ$554"),$E422-3*(B421-1)+M$1,FALSE)</f>
        <v>13</v>
      </c>
      <c r="N448" s="45">
        <f ca="1">VLOOKUP($B448,INDIRECT("data!$"&amp;H422&amp;"$3:$CZ$554"),$E422-3*(B421-1)+N$1,FALSE)</f>
        <v>11</v>
      </c>
      <c r="O448" s="45">
        <f ca="1">VLOOKUP($B448,INDIRECT("data!$"&amp;H422&amp;"$3:$CZ$554"),$E422-3*(B421-1)+O$1,FALSE)</f>
        <v>2</v>
      </c>
      <c r="P448" s="45">
        <f ca="1">VLOOKUP($B448,INDIRECT("data!$"&amp;H422&amp;"$3:$CZ$554"),$E422-3*(B421-1)+P$1,FALSE)</f>
        <v>5</v>
      </c>
      <c r="Q448" s="45">
        <f ca="1">VLOOKUP($B448,INDIRECT("data!$"&amp;H422&amp;"$3:$CZ$554"),$E422-3*(B421-1)+Q$1,FALSE)</f>
        <v>9</v>
      </c>
      <c r="R448" s="45">
        <f ca="1">VLOOKUP($B448,INDIRECT("data!$"&amp;H422&amp;"$3:$CZ$554"),$E422-3*(B421-1)+R$1,FALSE)</f>
        <v>16</v>
      </c>
      <c r="S448" s="45">
        <f ca="1">VLOOKUP($B448,INDIRECT("data!$"&amp;H422&amp;"$3:$CZ$554"),$E422-3*(B421-1)+S$1,FALSE)</f>
        <v>6</v>
      </c>
      <c r="T448" s="45">
        <f ca="1">VLOOKUP($B448,INDIRECT("data!$"&amp;H422&amp;"$3:$CZ$554"),$E422-3*(B421-1)+T$1,FALSE)</f>
        <v>7</v>
      </c>
      <c r="U448" s="45">
        <f ca="1">VLOOKUP($B448,INDIRECT("data!$"&amp;H422&amp;"$3:$CZ$554"),$E422-3*(B421-1)+U$1,FALSE)</f>
        <v>2</v>
      </c>
      <c r="V448" s="45">
        <f ca="1">VLOOKUP($B448,INDIRECT("data!$"&amp;H422&amp;"$3:$CZ$554"),$E422-3*(B421-1)+V$1,FALSE)</f>
        <v>3</v>
      </c>
      <c r="W448" s="45">
        <f ca="1">VLOOKUP($B448,INDIRECT("data!$"&amp;H422&amp;"$3:$CZ$554"),$E422-3*(B421-1)+W$1,FALSE)</f>
        <v>0</v>
      </c>
      <c r="X448" s="45">
        <f ca="1">VLOOKUP($B448,INDIRECT("data!$"&amp;H422&amp;"$3:$CZ$554"),$E422-3*(B421-1)+X$1,FALSE)</f>
        <v>0</v>
      </c>
      <c r="Y448" s="47">
        <f ca="1">VLOOKUP($B448,INDIRECT("data!$"&amp;H422&amp;"$3:$CZ$554"),$E422-3*(B421-1)+Y$1,FALSE)</f>
        <v>3</v>
      </c>
      <c r="Z448" s="47">
        <f ca="1">VLOOKUP($B448,INDIRECT("data!$"&amp;H422&amp;"$3:$CZ$554"),$E422-3*(B421-1)+Z$1,FALSE)</f>
        <v>3.3</v>
      </c>
      <c r="AA448" s="47">
        <f ca="1">VLOOKUP($B448,INDIRECT("data!$"&amp;H422&amp;"$3:$CZ$554"),$E422-3*(B421-1)+AA$1,FALSE)</f>
        <v>2.6</v>
      </c>
      <c r="AB448" s="47">
        <f ca="1">VLOOKUP($B448,INDIRECT("data!$"&amp;H422&amp;"$3:$CZ$554"),$E422-3*(B421-1)+AB$1,FALSE)</f>
        <v>2.92</v>
      </c>
      <c r="AC448" s="47">
        <f ca="1">VLOOKUP($B448,INDIRECT("data!$"&amp;H422&amp;"$3:$CZ$554"),$E422-3*(B421-1)+AC$1,FALSE)</f>
        <v>3.2</v>
      </c>
      <c r="AD448" s="47">
        <f ca="1">VLOOKUP($B448,INDIRECT("data!$"&amp;H422&amp;"$3:$CZ$554"),$E422-3*(B421-1)+AD$1,FALSE)</f>
        <v>2.67</v>
      </c>
      <c r="AE448" s="47">
        <f ca="1">VLOOKUP($B448,INDIRECT("data!$"&amp;H422&amp;"$3:$CZ$554"),$E422-3*(B421-1)+AE$1,FALSE)</f>
        <v>2.04</v>
      </c>
      <c r="AF448" s="47">
        <f ca="1">VLOOKUP($B448,INDIRECT("data!$"&amp;H422&amp;"$3:$CZ$554"),$E422-3*(B421-1)+AF$1,FALSE)</f>
        <v>1.76</v>
      </c>
      <c r="AG448" s="65">
        <f t="shared" ca="1" si="943"/>
        <v>3</v>
      </c>
      <c r="AH448" s="65">
        <f t="shared" ca="1" si="944"/>
        <v>1</v>
      </c>
      <c r="AI448" s="65">
        <f t="shared" ca="1" si="945"/>
        <v>2</v>
      </c>
      <c r="AJ448" s="65">
        <f t="shared" ca="1" si="946"/>
        <v>1</v>
      </c>
      <c r="AK448" s="65">
        <f t="shared" ca="1" si="947"/>
        <v>1</v>
      </c>
      <c r="AL448" s="66" t="str">
        <f t="shared" ca="1" si="948"/>
        <v>D</v>
      </c>
      <c r="AM448" s="66" t="str">
        <f t="shared" ca="1" si="949"/>
        <v>A-A</v>
      </c>
      <c r="AN448" s="65">
        <f t="shared" ca="1" si="950"/>
        <v>1</v>
      </c>
      <c r="AO448" s="65">
        <f t="shared" ca="1" si="951"/>
        <v>0</v>
      </c>
      <c r="AP448" s="65">
        <f t="shared" ca="1" si="952"/>
        <v>1</v>
      </c>
      <c r="AQ448" s="65">
        <f t="shared" ca="1" si="953"/>
        <v>0</v>
      </c>
      <c r="AR448" s="65">
        <f t="shared" ca="1" si="954"/>
        <v>0</v>
      </c>
      <c r="AS448" s="65">
        <f t="shared" ca="1" si="955"/>
        <v>0</v>
      </c>
      <c r="AT448" s="65">
        <f t="shared" ca="1" si="956"/>
        <v>0</v>
      </c>
    </row>
    <row r="449" spans="1:46" ht="18" customHeight="1" x14ac:dyDescent="0.25">
      <c r="A449" s="49" t="str">
        <f ca="1">CONCATENATE(B443,"-",B449)</f>
        <v>Norwich-All-6</v>
      </c>
      <c r="B449" s="38">
        <v>6</v>
      </c>
      <c r="C449" s="41">
        <f ca="1">VLOOKUP($B449,INDIRECT("data!$"&amp;H422&amp;"$3:$CZ$554"),$E422-3*(B421-1)+C$1,FALSE)</f>
        <v>43358</v>
      </c>
      <c r="D449" s="30" t="str">
        <f ca="1">VLOOKUP($B449,INDIRECT("data!$"&amp;H422&amp;"$3:$CZ$554"),$E422-3*(B421-1)+D$1,FALSE)</f>
        <v>Norwich</v>
      </c>
      <c r="E449" s="30" t="str">
        <f ca="1">VLOOKUP($B449,INDIRECT("data!$"&amp;H422&amp;"$3:$CZ$554"),$E422-3*(B421-1)+E$1,FALSE)</f>
        <v>Middlesbrough</v>
      </c>
      <c r="F449" s="29">
        <f ca="1">VLOOKUP($B449,INDIRECT("data!$"&amp;H422&amp;"$3:$CZ$554"),$E422-3*(B421-1)+F$1,FALSE)</f>
        <v>1</v>
      </c>
      <c r="G449" s="29">
        <f ca="1">VLOOKUP($B449,INDIRECT("data!$"&amp;H422&amp;"$3:$CZ$554"),$E422-3*(B421-1)+G$1,FALSE)</f>
        <v>0</v>
      </c>
      <c r="H449" s="15" t="str">
        <f ca="1">VLOOKUP($B449,INDIRECT("data!$"&amp;H422&amp;"$3:$CZ$554"),$E422-3*(B421-1)+H$1,FALSE)</f>
        <v>H</v>
      </c>
      <c r="I449" s="29">
        <f ca="1">VLOOKUP($B449,INDIRECT("data!$"&amp;H422&amp;"$3:$CZ$554"),$E422-3*(B421-1)+I$1,FALSE)</f>
        <v>0</v>
      </c>
      <c r="J449" s="29">
        <f ca="1">VLOOKUP($B449,INDIRECT("data!$"&amp;H422&amp;"$3:$CZ$554"),$E422-3*(B421-1)+J$1,FALSE)</f>
        <v>0</v>
      </c>
      <c r="K449" s="15" t="str">
        <f ca="1">VLOOKUP($B449,INDIRECT("data!$"&amp;H422&amp;"$3:$CZ$554"),$E422-3*(B421-1)+K$1,FALSE)</f>
        <v>D</v>
      </c>
      <c r="L449" s="30" t="str">
        <f ca="1">VLOOKUP($B449,INDIRECT("data!$"&amp;H422&amp;"$3:$CZ$554"),$E422-3*(B421-1)+L$1,FALSE)</f>
        <v>J Linington</v>
      </c>
      <c r="M449" s="45">
        <f ca="1">VLOOKUP($B449,INDIRECT("data!$"&amp;H422&amp;"$3:$CZ$554"),$E422-3*(B421-1)+M$1,FALSE)</f>
        <v>16</v>
      </c>
      <c r="N449" s="45">
        <f ca="1">VLOOKUP($B449,INDIRECT("data!$"&amp;H422&amp;"$3:$CZ$554"),$E422-3*(B421-1)+N$1,FALSE)</f>
        <v>8</v>
      </c>
      <c r="O449" s="45">
        <f ca="1">VLOOKUP($B449,INDIRECT("data!$"&amp;H422&amp;"$3:$CZ$554"),$E422-3*(B421-1)+O$1,FALSE)</f>
        <v>6</v>
      </c>
      <c r="P449" s="45">
        <f ca="1">VLOOKUP($B449,INDIRECT("data!$"&amp;H422&amp;"$3:$CZ$554"),$E422-3*(B421-1)+P$1,FALSE)</f>
        <v>2</v>
      </c>
      <c r="Q449" s="45">
        <f ca="1">VLOOKUP($B449,INDIRECT("data!$"&amp;H422&amp;"$3:$CZ$554"),$E422-3*(B421-1)+Q$1,FALSE)</f>
        <v>13</v>
      </c>
      <c r="R449" s="45">
        <f ca="1">VLOOKUP($B449,INDIRECT("data!$"&amp;H422&amp;"$3:$CZ$554"),$E422-3*(B421-1)+R$1,FALSE)</f>
        <v>12</v>
      </c>
      <c r="S449" s="45">
        <f ca="1">VLOOKUP($B449,INDIRECT("data!$"&amp;H422&amp;"$3:$CZ$554"),$E422-3*(B421-1)+S$1,FALSE)</f>
        <v>0</v>
      </c>
      <c r="T449" s="45">
        <f ca="1">VLOOKUP($B449,INDIRECT("data!$"&amp;H422&amp;"$3:$CZ$554"),$E422-3*(B421-1)+T$1,FALSE)</f>
        <v>4</v>
      </c>
      <c r="U449" s="45">
        <f ca="1">VLOOKUP($B449,INDIRECT("data!$"&amp;H422&amp;"$3:$CZ$554"),$E422-3*(B421-1)+U$1,FALSE)</f>
        <v>3</v>
      </c>
      <c r="V449" s="45">
        <f ca="1">VLOOKUP($B449,INDIRECT("data!$"&amp;H422&amp;"$3:$CZ$554"),$E422-3*(B421-1)+V$1,FALSE)</f>
        <v>1</v>
      </c>
      <c r="W449" s="45">
        <f ca="1">VLOOKUP($B449,INDIRECT("data!$"&amp;H422&amp;"$3:$CZ$554"),$E422-3*(B421-1)+W$1,FALSE)</f>
        <v>0</v>
      </c>
      <c r="X449" s="45">
        <f ca="1">VLOOKUP($B449,INDIRECT("data!$"&amp;H422&amp;"$3:$CZ$554"),$E422-3*(B421-1)+X$1,FALSE)</f>
        <v>0</v>
      </c>
      <c r="Y449" s="47">
        <f ca="1">VLOOKUP($B449,INDIRECT("data!$"&amp;H422&amp;"$3:$CZ$554"),$E422-3*(B421-1)+Y$1,FALSE)</f>
        <v>3.1</v>
      </c>
      <c r="Z449" s="47">
        <f ca="1">VLOOKUP($B449,INDIRECT("data!$"&amp;H422&amp;"$3:$CZ$554"),$E422-3*(B421-1)+Z$1,FALSE)</f>
        <v>3.25</v>
      </c>
      <c r="AA449" s="47">
        <f ca="1">VLOOKUP($B449,INDIRECT("data!$"&amp;H422&amp;"$3:$CZ$554"),$E422-3*(B421-1)+AA$1,FALSE)</f>
        <v>2.54</v>
      </c>
      <c r="AB449" s="47">
        <f ca="1">VLOOKUP($B449,INDIRECT("data!$"&amp;H422&amp;"$3:$CZ$554"),$E422-3*(B421-1)+AB$1,FALSE)</f>
        <v>3.09</v>
      </c>
      <c r="AC449" s="47">
        <f ca="1">VLOOKUP($B449,INDIRECT("data!$"&amp;H422&amp;"$3:$CZ$554"),$E422-3*(B421-1)+AC$1,FALSE)</f>
        <v>3.18</v>
      </c>
      <c r="AD449" s="47">
        <f ca="1">VLOOKUP($B449,INDIRECT("data!$"&amp;H422&amp;"$3:$CZ$554"),$E422-3*(B421-1)+AD$1,FALSE)</f>
        <v>2.56</v>
      </c>
      <c r="AE449" s="47">
        <f ca="1">VLOOKUP($B449,INDIRECT("data!$"&amp;H422&amp;"$3:$CZ$554"),$E422-3*(B421-1)+AE$1,FALSE)</f>
        <v>2.21</v>
      </c>
      <c r="AF449" s="47">
        <f ca="1">VLOOKUP($B449,INDIRECT("data!$"&amp;H422&amp;"$3:$CZ$554"),$E422-3*(B421-1)+AF$1,FALSE)</f>
        <v>1.65</v>
      </c>
      <c r="AG449" s="65">
        <f t="shared" ca="1" si="943"/>
        <v>1</v>
      </c>
      <c r="AH449" s="65">
        <f t="shared" ca="1" si="944"/>
        <v>0</v>
      </c>
      <c r="AI449" s="65">
        <f t="shared" ca="1" si="945"/>
        <v>1</v>
      </c>
      <c r="AJ449" s="65">
        <f t="shared" ca="1" si="946"/>
        <v>1</v>
      </c>
      <c r="AK449" s="65">
        <f t="shared" ca="1" si="947"/>
        <v>0</v>
      </c>
      <c r="AL449" s="66" t="str">
        <f t="shared" ca="1" si="948"/>
        <v>H</v>
      </c>
      <c r="AM449" s="66" t="str">
        <f t="shared" ca="1" si="949"/>
        <v>D-H</v>
      </c>
      <c r="AN449" s="65">
        <f t="shared" ca="1" si="950"/>
        <v>0</v>
      </c>
      <c r="AO449" s="65">
        <f t="shared" ca="1" si="951"/>
        <v>0</v>
      </c>
      <c r="AP449" s="65">
        <f t="shared" ca="1" si="952"/>
        <v>0</v>
      </c>
      <c r="AQ449" s="65">
        <f t="shared" ca="1" si="953"/>
        <v>1</v>
      </c>
      <c r="AR449" s="65">
        <f t="shared" ca="1" si="954"/>
        <v>0</v>
      </c>
      <c r="AS449" s="65">
        <f t="shared" ca="1" si="955"/>
        <v>0</v>
      </c>
      <c r="AT449" s="65">
        <f t="shared" ca="1" si="956"/>
        <v>0</v>
      </c>
    </row>
    <row r="450" spans="1:46" ht="18" customHeight="1" x14ac:dyDescent="0.25">
      <c r="A450" s="49" t="str">
        <f ca="1">CONCATENATE(B443,"-",B450)</f>
        <v>Norwich-All-7</v>
      </c>
      <c r="B450" s="38">
        <v>7</v>
      </c>
      <c r="C450" s="41">
        <f ca="1">VLOOKUP($B450,INDIRECT("data!$"&amp;H422&amp;"$3:$CZ$554"),$E422-3*(B421-1)+C$1,FALSE)</f>
        <v>43345</v>
      </c>
      <c r="D450" s="30" t="str">
        <f ca="1">VLOOKUP($B450,INDIRECT("data!$"&amp;H422&amp;"$3:$CZ$554"),$E422-3*(B421-1)+D$1,FALSE)</f>
        <v>Ipswich</v>
      </c>
      <c r="E450" s="30" t="str">
        <f ca="1">VLOOKUP($B450,INDIRECT("data!$"&amp;H422&amp;"$3:$CZ$554"),$E422-3*(B421-1)+E$1,FALSE)</f>
        <v>Norwich</v>
      </c>
      <c r="F450" s="29">
        <f ca="1">VLOOKUP($B450,INDIRECT("data!$"&amp;H422&amp;"$3:$CZ$554"),$E422-3*(B421-1)+F$1,FALSE)</f>
        <v>1</v>
      </c>
      <c r="G450" s="29">
        <f ca="1">VLOOKUP($B450,INDIRECT("data!$"&amp;H422&amp;"$3:$CZ$554"),$E422-3*(B421-1)+G$1,FALSE)</f>
        <v>1</v>
      </c>
      <c r="H450" s="15" t="str">
        <f ca="1">VLOOKUP($B450,INDIRECT("data!$"&amp;H422&amp;"$3:$CZ$554"),$E422-3*(B421-1)+H$1,FALSE)</f>
        <v>D</v>
      </c>
      <c r="I450" s="29">
        <f ca="1">VLOOKUP($B450,INDIRECT("data!$"&amp;H422&amp;"$3:$CZ$554"),$E422-3*(B421-1)+I$1,FALSE)</f>
        <v>0</v>
      </c>
      <c r="J450" s="29">
        <f ca="1">VLOOKUP($B450,INDIRECT("data!$"&amp;H422&amp;"$3:$CZ$554"),$E422-3*(B421-1)+J$1,FALSE)</f>
        <v>0</v>
      </c>
      <c r="K450" s="15" t="str">
        <f ca="1">VLOOKUP($B450,INDIRECT("data!$"&amp;H422&amp;"$3:$CZ$554"),$E422-3*(B421-1)+K$1,FALSE)</f>
        <v>D</v>
      </c>
      <c r="L450" s="30" t="str">
        <f ca="1">VLOOKUP($B450,INDIRECT("data!$"&amp;H422&amp;"$3:$CZ$554"),$E422-3*(B421-1)+L$1,FALSE)</f>
        <v>R Jones</v>
      </c>
      <c r="M450" s="45">
        <f ca="1">VLOOKUP($B450,INDIRECT("data!$"&amp;H422&amp;"$3:$CZ$554"),$E422-3*(B421-1)+M$1,FALSE)</f>
        <v>19</v>
      </c>
      <c r="N450" s="45">
        <f ca="1">VLOOKUP($B450,INDIRECT("data!$"&amp;H422&amp;"$3:$CZ$554"),$E422-3*(B421-1)+N$1,FALSE)</f>
        <v>11</v>
      </c>
      <c r="O450" s="45">
        <f ca="1">VLOOKUP($B450,INDIRECT("data!$"&amp;H422&amp;"$3:$CZ$554"),$E422-3*(B421-1)+O$1,FALSE)</f>
        <v>6</v>
      </c>
      <c r="P450" s="45">
        <f ca="1">VLOOKUP($B450,INDIRECT("data!$"&amp;H422&amp;"$3:$CZ$554"),$E422-3*(B421-1)+P$1,FALSE)</f>
        <v>2</v>
      </c>
      <c r="Q450" s="45">
        <f ca="1">VLOOKUP($B450,INDIRECT("data!$"&amp;H422&amp;"$3:$CZ$554"),$E422-3*(B421-1)+Q$1,FALSE)</f>
        <v>12</v>
      </c>
      <c r="R450" s="45">
        <f ca="1">VLOOKUP($B450,INDIRECT("data!$"&amp;H422&amp;"$3:$CZ$554"),$E422-3*(B421-1)+R$1,FALSE)</f>
        <v>21</v>
      </c>
      <c r="S450" s="45">
        <f ca="1">VLOOKUP($B450,INDIRECT("data!$"&amp;H422&amp;"$3:$CZ$554"),$E422-3*(B421-1)+S$1,FALSE)</f>
        <v>7</v>
      </c>
      <c r="T450" s="45">
        <f ca="1">VLOOKUP($B450,INDIRECT("data!$"&amp;H422&amp;"$3:$CZ$554"),$E422-3*(B421-1)+T$1,FALSE)</f>
        <v>6</v>
      </c>
      <c r="U450" s="45">
        <f ca="1">VLOOKUP($B450,INDIRECT("data!$"&amp;H422&amp;"$3:$CZ$554"),$E422-3*(B421-1)+U$1,FALSE)</f>
        <v>2</v>
      </c>
      <c r="V450" s="45">
        <f ca="1">VLOOKUP($B450,INDIRECT("data!$"&amp;H422&amp;"$3:$CZ$554"),$E422-3*(B421-1)+V$1,FALSE)</f>
        <v>1</v>
      </c>
      <c r="W450" s="45">
        <f ca="1">VLOOKUP($B450,INDIRECT("data!$"&amp;H422&amp;"$3:$CZ$554"),$E422-3*(B421-1)+W$1,FALSE)</f>
        <v>0</v>
      </c>
      <c r="X450" s="45">
        <f ca="1">VLOOKUP($B450,INDIRECT("data!$"&amp;H422&amp;"$3:$CZ$554"),$E422-3*(B421-1)+X$1,FALSE)</f>
        <v>0</v>
      </c>
      <c r="Y450" s="47">
        <f ca="1">VLOOKUP($B450,INDIRECT("data!$"&amp;H422&amp;"$3:$CZ$554"),$E422-3*(B421-1)+Y$1,FALSE)</f>
        <v>3</v>
      </c>
      <c r="Z450" s="47">
        <f ca="1">VLOOKUP($B450,INDIRECT("data!$"&amp;H422&amp;"$3:$CZ$554"),$E422-3*(B421-1)+Z$1,FALSE)</f>
        <v>3.25</v>
      </c>
      <c r="AA450" s="47">
        <f ca="1">VLOOKUP($B450,INDIRECT("data!$"&amp;H422&amp;"$3:$CZ$554"),$E422-3*(B421-1)+AA$1,FALSE)</f>
        <v>2.6</v>
      </c>
      <c r="AB450" s="47">
        <f ca="1">VLOOKUP($B450,INDIRECT("data!$"&amp;H422&amp;"$3:$CZ$554"),$E422-3*(B421-1)+AB$1,FALSE)</f>
        <v>2.93</v>
      </c>
      <c r="AC450" s="47">
        <f ca="1">VLOOKUP($B450,INDIRECT("data!$"&amp;H422&amp;"$3:$CZ$554"),$E422-3*(B421-1)+AC$1,FALSE)</f>
        <v>3.29</v>
      </c>
      <c r="AD450" s="47">
        <f ca="1">VLOOKUP($B450,INDIRECT("data!$"&amp;H422&amp;"$3:$CZ$554"),$E422-3*(B421-1)+AD$1,FALSE)</f>
        <v>2.63</v>
      </c>
      <c r="AE450" s="47">
        <f ca="1">VLOOKUP($B450,INDIRECT("data!$"&amp;H422&amp;"$3:$CZ$554"),$E422-3*(B421-1)+AE$1,FALSE)</f>
        <v>2.0299999999999998</v>
      </c>
      <c r="AF450" s="47">
        <f ca="1">VLOOKUP($B450,INDIRECT("data!$"&amp;H422&amp;"$3:$CZ$554"),$E422-3*(B421-1)+AF$1,FALSE)</f>
        <v>1.76</v>
      </c>
      <c r="AG450" s="65">
        <f t="shared" ca="1" si="943"/>
        <v>2</v>
      </c>
      <c r="AH450" s="65">
        <f t="shared" ca="1" si="944"/>
        <v>0</v>
      </c>
      <c r="AI450" s="65">
        <f t="shared" ca="1" si="945"/>
        <v>2</v>
      </c>
      <c r="AJ450" s="65">
        <f t="shared" ca="1" si="946"/>
        <v>1</v>
      </c>
      <c r="AK450" s="65">
        <f t="shared" ca="1" si="947"/>
        <v>1</v>
      </c>
      <c r="AL450" s="66" t="str">
        <f t="shared" ca="1" si="948"/>
        <v>D</v>
      </c>
      <c r="AM450" s="66" t="str">
        <f t="shared" ca="1" si="949"/>
        <v>D-D</v>
      </c>
      <c r="AN450" s="65">
        <f t="shared" ca="1" si="950"/>
        <v>1</v>
      </c>
      <c r="AO450" s="65">
        <f t="shared" ca="1" si="951"/>
        <v>0</v>
      </c>
      <c r="AP450" s="65">
        <f t="shared" ca="1" si="952"/>
        <v>0</v>
      </c>
      <c r="AQ450" s="65">
        <f t="shared" ca="1" si="953"/>
        <v>0</v>
      </c>
      <c r="AR450" s="65">
        <f t="shared" ca="1" si="954"/>
        <v>0</v>
      </c>
      <c r="AS450" s="65">
        <f t="shared" ca="1" si="955"/>
        <v>0</v>
      </c>
      <c r="AT450" s="65">
        <f t="shared" ca="1" si="956"/>
        <v>0</v>
      </c>
    </row>
    <row r="451" spans="1:46" ht="18" customHeight="1" x14ac:dyDescent="0.25">
      <c r="A451" s="49" t="str">
        <f ca="1">CONCATENATE(B443,"-",B451)</f>
        <v>Norwich-All-8</v>
      </c>
      <c r="B451" s="38">
        <v>8</v>
      </c>
      <c r="C451" s="41">
        <f ca="1">VLOOKUP($B451,INDIRECT("data!$"&amp;H422&amp;"$3:$CZ$554"),$E422-3*(B421-1)+C$1,FALSE)</f>
        <v>43337</v>
      </c>
      <c r="D451" s="30" t="str">
        <f ca="1">VLOOKUP($B451,INDIRECT("data!$"&amp;H422&amp;"$3:$CZ$554"),$E422-3*(B421-1)+D$1,FALSE)</f>
        <v>Norwich</v>
      </c>
      <c r="E451" s="30" t="str">
        <f ca="1">VLOOKUP($B451,INDIRECT("data!$"&amp;H422&amp;"$3:$CZ$554"),$E422-3*(B421-1)+E$1,FALSE)</f>
        <v>Leeds</v>
      </c>
      <c r="F451" s="29">
        <f ca="1">VLOOKUP($B451,INDIRECT("data!$"&amp;H422&amp;"$3:$CZ$554"),$E422-3*(B421-1)+F$1,FALSE)</f>
        <v>0</v>
      </c>
      <c r="G451" s="29">
        <f ca="1">VLOOKUP($B451,INDIRECT("data!$"&amp;H422&amp;"$3:$CZ$554"),$E422-3*(B421-1)+G$1,FALSE)</f>
        <v>3</v>
      </c>
      <c r="H451" s="15" t="str">
        <f ca="1">VLOOKUP($B451,INDIRECT("data!$"&amp;H422&amp;"$3:$CZ$554"),$E422-3*(B421-1)+H$1,FALSE)</f>
        <v>A</v>
      </c>
      <c r="I451" s="29">
        <f ca="1">VLOOKUP($B451,INDIRECT("data!$"&amp;H422&amp;"$3:$CZ$554"),$E422-3*(B421-1)+I$1,FALSE)</f>
        <v>0</v>
      </c>
      <c r="J451" s="29">
        <f ca="1">VLOOKUP($B451,INDIRECT("data!$"&amp;H422&amp;"$3:$CZ$554"),$E422-3*(B421-1)+J$1,FALSE)</f>
        <v>2</v>
      </c>
      <c r="K451" s="15" t="str">
        <f ca="1">VLOOKUP($B451,INDIRECT("data!$"&amp;H422&amp;"$3:$CZ$554"),$E422-3*(B421-1)+K$1,FALSE)</f>
        <v>A</v>
      </c>
      <c r="L451" s="30" t="str">
        <f ca="1">VLOOKUP($B451,INDIRECT("data!$"&amp;H422&amp;"$3:$CZ$554"),$E422-3*(B421-1)+L$1,FALSE)</f>
        <v>S Hooper</v>
      </c>
      <c r="M451" s="45">
        <f ca="1">VLOOKUP($B451,INDIRECT("data!$"&amp;H422&amp;"$3:$CZ$554"),$E422-3*(B421-1)+M$1,FALSE)</f>
        <v>10</v>
      </c>
      <c r="N451" s="45">
        <f ca="1">VLOOKUP($B451,INDIRECT("data!$"&amp;H422&amp;"$3:$CZ$554"),$E422-3*(B421-1)+N$1,FALSE)</f>
        <v>12</v>
      </c>
      <c r="O451" s="45">
        <f ca="1">VLOOKUP($B451,INDIRECT("data!$"&amp;H422&amp;"$3:$CZ$554"),$E422-3*(B421-1)+O$1,FALSE)</f>
        <v>2</v>
      </c>
      <c r="P451" s="45">
        <f ca="1">VLOOKUP($B451,INDIRECT("data!$"&amp;H422&amp;"$3:$CZ$554"),$E422-3*(B421-1)+P$1,FALSE)</f>
        <v>5</v>
      </c>
      <c r="Q451" s="45">
        <f ca="1">VLOOKUP($B451,INDIRECT("data!$"&amp;H422&amp;"$3:$CZ$554"),$E422-3*(B421-1)+Q$1,FALSE)</f>
        <v>13</v>
      </c>
      <c r="R451" s="45">
        <f ca="1">VLOOKUP($B451,INDIRECT("data!$"&amp;H422&amp;"$3:$CZ$554"),$E422-3*(B421-1)+R$1,FALSE)</f>
        <v>16</v>
      </c>
      <c r="S451" s="45">
        <f ca="1">VLOOKUP($B451,INDIRECT("data!$"&amp;H422&amp;"$3:$CZ$554"),$E422-3*(B421-1)+S$1,FALSE)</f>
        <v>10</v>
      </c>
      <c r="T451" s="45">
        <f ca="1">VLOOKUP($B451,INDIRECT("data!$"&amp;H422&amp;"$3:$CZ$554"),$E422-3*(B421-1)+T$1,FALSE)</f>
        <v>4</v>
      </c>
      <c r="U451" s="45">
        <f ca="1">VLOOKUP($B451,INDIRECT("data!$"&amp;H422&amp;"$3:$CZ$554"),$E422-3*(B421-1)+U$1,FALSE)</f>
        <v>1</v>
      </c>
      <c r="V451" s="45">
        <f ca="1">VLOOKUP($B451,INDIRECT("data!$"&amp;H422&amp;"$3:$CZ$554"),$E422-3*(B421-1)+V$1,FALSE)</f>
        <v>2</v>
      </c>
      <c r="W451" s="45">
        <f ca="1">VLOOKUP($B451,INDIRECT("data!$"&amp;H422&amp;"$3:$CZ$554"),$E422-3*(B421-1)+W$1,FALSE)</f>
        <v>0</v>
      </c>
      <c r="X451" s="45">
        <f ca="1">VLOOKUP($B451,INDIRECT("data!$"&amp;H422&amp;"$3:$CZ$554"),$E422-3*(B421-1)+X$1,FALSE)</f>
        <v>0</v>
      </c>
      <c r="Y451" s="47">
        <f ca="1">VLOOKUP($B451,INDIRECT("data!$"&amp;H422&amp;"$3:$CZ$554"),$E422-3*(B421-1)+Y$1,FALSE)</f>
        <v>2.75</v>
      </c>
      <c r="Z451" s="47">
        <f ca="1">VLOOKUP($B451,INDIRECT("data!$"&amp;H422&amp;"$3:$CZ$554"),$E422-3*(B421-1)+Z$1,FALSE)</f>
        <v>3.4</v>
      </c>
      <c r="AA451" s="47">
        <f ca="1">VLOOKUP($B451,INDIRECT("data!$"&amp;H422&amp;"$3:$CZ$554"),$E422-3*(B421-1)+AA$1,FALSE)</f>
        <v>2.7</v>
      </c>
      <c r="AB451" s="47">
        <f ca="1">VLOOKUP($B451,INDIRECT("data!$"&amp;H422&amp;"$3:$CZ$554"),$E422-3*(B421-1)+AB$1,FALSE)</f>
        <v>2.67</v>
      </c>
      <c r="AC451" s="47">
        <f ca="1">VLOOKUP($B451,INDIRECT("data!$"&amp;H422&amp;"$3:$CZ$554"),$E422-3*(B421-1)+AC$1,FALSE)</f>
        <v>3.53</v>
      </c>
      <c r="AD451" s="47">
        <f ca="1">VLOOKUP($B451,INDIRECT("data!$"&amp;H422&amp;"$3:$CZ$554"),$E422-3*(B421-1)+AD$1,FALSE)</f>
        <v>2.72</v>
      </c>
      <c r="AE451" s="47">
        <f ca="1">VLOOKUP($B451,INDIRECT("data!$"&amp;H422&amp;"$3:$CZ$554"),$E422-3*(B421-1)+AE$1,FALSE)</f>
        <v>1.75</v>
      </c>
      <c r="AF451" s="47">
        <f ca="1">VLOOKUP($B451,INDIRECT("data!$"&amp;H422&amp;"$3:$CZ$554"),$E422-3*(B421-1)+AF$1,FALSE)</f>
        <v>2.0499999999999998</v>
      </c>
      <c r="AG451" s="65">
        <f t="shared" ca="1" si="943"/>
        <v>3</v>
      </c>
      <c r="AH451" s="65">
        <f t="shared" ca="1" si="944"/>
        <v>2</v>
      </c>
      <c r="AI451" s="65">
        <f t="shared" ca="1" si="945"/>
        <v>1</v>
      </c>
      <c r="AJ451" s="65">
        <f t="shared" ca="1" si="946"/>
        <v>0</v>
      </c>
      <c r="AK451" s="65">
        <f t="shared" ca="1" si="947"/>
        <v>1</v>
      </c>
      <c r="AL451" s="66" t="str">
        <f t="shared" ca="1" si="948"/>
        <v>A</v>
      </c>
      <c r="AM451" s="66" t="str">
        <f t="shared" ca="1" si="949"/>
        <v>A-A</v>
      </c>
      <c r="AN451" s="65">
        <f t="shared" ca="1" si="950"/>
        <v>0</v>
      </c>
      <c r="AO451" s="65">
        <f t="shared" ca="1" si="951"/>
        <v>0</v>
      </c>
      <c r="AP451" s="65">
        <f t="shared" ca="1" si="952"/>
        <v>1</v>
      </c>
      <c r="AQ451" s="65">
        <f t="shared" ca="1" si="953"/>
        <v>0</v>
      </c>
      <c r="AR451" s="65">
        <f t="shared" ca="1" si="954"/>
        <v>1</v>
      </c>
      <c r="AS451" s="65">
        <f t="shared" ca="1" si="955"/>
        <v>0</v>
      </c>
      <c r="AT451" s="65">
        <f t="shared" ca="1" si="956"/>
        <v>1</v>
      </c>
    </row>
    <row r="452" spans="1:46" ht="18" customHeight="1" x14ac:dyDescent="0.25">
      <c r="A452" s="49" t="str">
        <f ca="1">CONCATENATE(B443,"-",B452)</f>
        <v>Norwich-All-9</v>
      </c>
      <c r="B452" s="38">
        <v>9</v>
      </c>
      <c r="C452" s="41">
        <f ca="1">VLOOKUP($B452,INDIRECT("data!$"&amp;H422&amp;"$3:$CZ$554"),$E422-3*(B421-1)+C$1,FALSE)</f>
        <v>43334</v>
      </c>
      <c r="D452" s="30" t="str">
        <f ca="1">VLOOKUP($B452,INDIRECT("data!$"&amp;H422&amp;"$3:$CZ$554"),$E422-3*(B421-1)+D$1,FALSE)</f>
        <v>Norwich</v>
      </c>
      <c r="E452" s="30" t="str">
        <f ca="1">VLOOKUP($B452,INDIRECT("data!$"&amp;H422&amp;"$3:$CZ$554"),$E422-3*(B421-1)+E$1,FALSE)</f>
        <v>Preston</v>
      </c>
      <c r="F452" s="29">
        <f ca="1">VLOOKUP($B452,INDIRECT("data!$"&amp;H422&amp;"$3:$CZ$554"),$E422-3*(B421-1)+F$1,FALSE)</f>
        <v>2</v>
      </c>
      <c r="G452" s="29">
        <f ca="1">VLOOKUP($B452,INDIRECT("data!$"&amp;H422&amp;"$3:$CZ$554"),$E422-3*(B421-1)+G$1,FALSE)</f>
        <v>0</v>
      </c>
      <c r="H452" s="15" t="str">
        <f ca="1">VLOOKUP($B452,INDIRECT("data!$"&amp;H422&amp;"$3:$CZ$554"),$E422-3*(B421-1)+H$1,FALSE)</f>
        <v>H</v>
      </c>
      <c r="I452" s="29">
        <f ca="1">VLOOKUP($B452,INDIRECT("data!$"&amp;H422&amp;"$3:$CZ$554"),$E422-3*(B421-1)+I$1,FALSE)</f>
        <v>0</v>
      </c>
      <c r="J452" s="29">
        <f ca="1">VLOOKUP($B452,INDIRECT("data!$"&amp;H422&amp;"$3:$CZ$554"),$E422-3*(B421-1)+J$1,FALSE)</f>
        <v>0</v>
      </c>
      <c r="K452" s="15" t="str">
        <f ca="1">VLOOKUP($B452,INDIRECT("data!$"&amp;H422&amp;"$3:$CZ$554"),$E422-3*(B421-1)+K$1,FALSE)</f>
        <v>D</v>
      </c>
      <c r="L452" s="30" t="str">
        <f ca="1">VLOOKUP($B452,INDIRECT("data!$"&amp;H422&amp;"$3:$CZ$554"),$E422-3*(B421-1)+L$1,FALSE)</f>
        <v>G Ward</v>
      </c>
      <c r="M452" s="45">
        <f ca="1">VLOOKUP($B452,INDIRECT("data!$"&amp;H422&amp;"$3:$CZ$554"),$E422-3*(B421-1)+M$1,FALSE)</f>
        <v>12</v>
      </c>
      <c r="N452" s="45">
        <f ca="1">VLOOKUP($B452,INDIRECT("data!$"&amp;H422&amp;"$3:$CZ$554"),$E422-3*(B421-1)+N$1,FALSE)</f>
        <v>9</v>
      </c>
      <c r="O452" s="45">
        <f ca="1">VLOOKUP($B452,INDIRECT("data!$"&amp;H422&amp;"$3:$CZ$554"),$E422-3*(B421-1)+O$1,FALSE)</f>
        <v>4</v>
      </c>
      <c r="P452" s="45">
        <f ca="1">VLOOKUP($B452,INDIRECT("data!$"&amp;H422&amp;"$3:$CZ$554"),$E422-3*(B421-1)+P$1,FALSE)</f>
        <v>3</v>
      </c>
      <c r="Q452" s="45">
        <f ca="1">VLOOKUP($B452,INDIRECT("data!$"&amp;H422&amp;"$3:$CZ$554"),$E422-3*(B421-1)+Q$1,FALSE)</f>
        <v>13</v>
      </c>
      <c r="R452" s="45">
        <f ca="1">VLOOKUP($B452,INDIRECT("data!$"&amp;H422&amp;"$3:$CZ$554"),$E422-3*(B421-1)+R$1,FALSE)</f>
        <v>16</v>
      </c>
      <c r="S452" s="45">
        <f ca="1">VLOOKUP($B452,INDIRECT("data!$"&amp;H422&amp;"$3:$CZ$554"),$E422-3*(B421-1)+S$1,FALSE)</f>
        <v>11</v>
      </c>
      <c r="T452" s="45">
        <f ca="1">VLOOKUP($B452,INDIRECT("data!$"&amp;H422&amp;"$3:$CZ$554"),$E422-3*(B421-1)+T$1,FALSE)</f>
        <v>4</v>
      </c>
      <c r="U452" s="45">
        <f ca="1">VLOOKUP($B452,INDIRECT("data!$"&amp;H422&amp;"$3:$CZ$554"),$E422-3*(B421-1)+U$1,FALSE)</f>
        <v>2</v>
      </c>
      <c r="V452" s="45">
        <f ca="1">VLOOKUP($B452,INDIRECT("data!$"&amp;H422&amp;"$3:$CZ$554"),$E422-3*(B421-1)+V$1,FALSE)</f>
        <v>2</v>
      </c>
      <c r="W452" s="45">
        <f ca="1">VLOOKUP($B452,INDIRECT("data!$"&amp;H422&amp;"$3:$CZ$554"),$E422-3*(B421-1)+W$1,FALSE)</f>
        <v>0</v>
      </c>
      <c r="X452" s="45">
        <f ca="1">VLOOKUP($B452,INDIRECT("data!$"&amp;H422&amp;"$3:$CZ$554"),$E422-3*(B421-1)+X$1,FALSE)</f>
        <v>0</v>
      </c>
      <c r="Y452" s="47">
        <f ca="1">VLOOKUP($B452,INDIRECT("data!$"&amp;H422&amp;"$3:$CZ$554"),$E422-3*(B421-1)+Y$1,FALSE)</f>
        <v>2.4</v>
      </c>
      <c r="Z452" s="47">
        <f ca="1">VLOOKUP($B452,INDIRECT("data!$"&amp;H422&amp;"$3:$CZ$554"),$E422-3*(B421-1)+Z$1,FALSE)</f>
        <v>3.4</v>
      </c>
      <c r="AA452" s="47">
        <f ca="1">VLOOKUP($B452,INDIRECT("data!$"&amp;H422&amp;"$3:$CZ$554"),$E422-3*(B421-1)+AA$1,FALSE)</f>
        <v>3.2</v>
      </c>
      <c r="AB452" s="47">
        <f ca="1">VLOOKUP($B452,INDIRECT("data!$"&amp;H422&amp;"$3:$CZ$554"),$E422-3*(B421-1)+AB$1,FALSE)</f>
        <v>2.48</v>
      </c>
      <c r="AC452" s="47">
        <f ca="1">VLOOKUP($B452,INDIRECT("data!$"&amp;H422&amp;"$3:$CZ$554"),$E422-3*(B421-1)+AC$1,FALSE)</f>
        <v>3.34</v>
      </c>
      <c r="AD452" s="47">
        <f ca="1">VLOOKUP($B452,INDIRECT("data!$"&amp;H422&amp;"$3:$CZ$554"),$E422-3*(B421-1)+AD$1,FALSE)</f>
        <v>3.1</v>
      </c>
      <c r="AE452" s="47">
        <f ca="1">VLOOKUP($B452,INDIRECT("data!$"&amp;H422&amp;"$3:$CZ$554"),$E422-3*(B421-1)+AE$1,FALSE)</f>
        <v>2</v>
      </c>
      <c r="AF452" s="47">
        <f ca="1">VLOOKUP($B452,INDIRECT("data!$"&amp;H422&amp;"$3:$CZ$554"),$E422-3*(B421-1)+AF$1,FALSE)</f>
        <v>1.8</v>
      </c>
      <c r="AG452" s="65">
        <f t="shared" ca="1" si="943"/>
        <v>2</v>
      </c>
      <c r="AH452" s="65">
        <f t="shared" ca="1" si="944"/>
        <v>0</v>
      </c>
      <c r="AI452" s="65">
        <f t="shared" ca="1" si="945"/>
        <v>2</v>
      </c>
      <c r="AJ452" s="65">
        <f t="shared" ca="1" si="946"/>
        <v>2</v>
      </c>
      <c r="AK452" s="65">
        <f t="shared" ca="1" si="947"/>
        <v>0</v>
      </c>
      <c r="AL452" s="66" t="str">
        <f t="shared" ca="1" si="948"/>
        <v>H</v>
      </c>
      <c r="AM452" s="66" t="str">
        <f t="shared" ca="1" si="949"/>
        <v>D-H</v>
      </c>
      <c r="AN452" s="65">
        <f t="shared" ca="1" si="950"/>
        <v>0</v>
      </c>
      <c r="AO452" s="65">
        <f t="shared" ca="1" si="951"/>
        <v>0</v>
      </c>
      <c r="AP452" s="65">
        <f t="shared" ca="1" si="952"/>
        <v>0</v>
      </c>
      <c r="AQ452" s="65">
        <f t="shared" ca="1" si="953"/>
        <v>1</v>
      </c>
      <c r="AR452" s="65">
        <f t="shared" ca="1" si="954"/>
        <v>0</v>
      </c>
      <c r="AS452" s="65">
        <f t="shared" ca="1" si="955"/>
        <v>0</v>
      </c>
      <c r="AT452" s="65">
        <f t="shared" ca="1" si="956"/>
        <v>0</v>
      </c>
    </row>
    <row r="453" spans="1:46" ht="18" customHeight="1" x14ac:dyDescent="0.25">
      <c r="A453" s="49" t="str">
        <f ca="1">CONCATENATE(B443,"-",B453)</f>
        <v>Norwich-All-10</v>
      </c>
      <c r="B453" s="38">
        <v>10</v>
      </c>
      <c r="C453" s="41">
        <f ca="1">VLOOKUP($B453,INDIRECT("data!$"&amp;H422&amp;"$3:$CZ$554"),$E422-3*(B421-1)+C$1,FALSE)</f>
        <v>43330</v>
      </c>
      <c r="D453" s="30" t="str">
        <f ca="1">VLOOKUP($B453,INDIRECT("data!$"&amp;H422&amp;"$3:$CZ$554"),$E422-3*(B421-1)+D$1,FALSE)</f>
        <v>Sheffield United</v>
      </c>
      <c r="E453" s="30" t="str">
        <f ca="1">VLOOKUP($B453,INDIRECT("data!$"&amp;H422&amp;"$3:$CZ$554"),$E422-3*(B421-1)+E$1,FALSE)</f>
        <v>Norwich</v>
      </c>
      <c r="F453" s="29">
        <f ca="1">VLOOKUP($B453,INDIRECT("data!$"&amp;H422&amp;"$3:$CZ$554"),$E422-3*(B421-1)+F$1,FALSE)</f>
        <v>2</v>
      </c>
      <c r="G453" s="29">
        <f ca="1">VLOOKUP($B453,INDIRECT("data!$"&amp;H422&amp;"$3:$CZ$554"),$E422-3*(B421-1)+G$1,FALSE)</f>
        <v>1</v>
      </c>
      <c r="H453" s="15" t="str">
        <f ca="1">VLOOKUP($B453,INDIRECT("data!$"&amp;H422&amp;"$3:$CZ$554"),$E422-3*(B421-1)+H$1,FALSE)</f>
        <v>H</v>
      </c>
      <c r="I453" s="29">
        <f ca="1">VLOOKUP($B453,INDIRECT("data!$"&amp;H422&amp;"$3:$CZ$554"),$E422-3*(B421-1)+I$1,FALSE)</f>
        <v>1</v>
      </c>
      <c r="J453" s="29">
        <f ca="1">VLOOKUP($B453,INDIRECT("data!$"&amp;H422&amp;"$3:$CZ$554"),$E422-3*(B421-1)+J$1,FALSE)</f>
        <v>1</v>
      </c>
      <c r="K453" s="15" t="str">
        <f ca="1">VLOOKUP($B453,INDIRECT("data!$"&amp;H422&amp;"$3:$CZ$554"),$E422-3*(B421-1)+K$1,FALSE)</f>
        <v>D</v>
      </c>
      <c r="L453" s="30" t="str">
        <f ca="1">VLOOKUP($B453,INDIRECT("data!$"&amp;H422&amp;"$3:$CZ$554"),$E422-3*(B421-1)+L$1,FALSE)</f>
        <v>D Bond</v>
      </c>
      <c r="M453" s="45">
        <f ca="1">VLOOKUP($B453,INDIRECT("data!$"&amp;H422&amp;"$3:$CZ$554"),$E422-3*(B421-1)+M$1,FALSE)</f>
        <v>14</v>
      </c>
      <c r="N453" s="45">
        <f ca="1">VLOOKUP($B453,INDIRECT("data!$"&amp;H422&amp;"$3:$CZ$554"),$E422-3*(B421-1)+N$1,FALSE)</f>
        <v>11</v>
      </c>
      <c r="O453" s="45">
        <f ca="1">VLOOKUP($B453,INDIRECT("data!$"&amp;H422&amp;"$3:$CZ$554"),$E422-3*(B421-1)+O$1,FALSE)</f>
        <v>5</v>
      </c>
      <c r="P453" s="45">
        <f ca="1">VLOOKUP($B453,INDIRECT("data!$"&amp;H422&amp;"$3:$CZ$554"),$E422-3*(B421-1)+P$1,FALSE)</f>
        <v>2</v>
      </c>
      <c r="Q453" s="45">
        <f ca="1">VLOOKUP($B453,INDIRECT("data!$"&amp;H422&amp;"$3:$CZ$554"),$E422-3*(B421-1)+Q$1,FALSE)</f>
        <v>15</v>
      </c>
      <c r="R453" s="45">
        <f ca="1">VLOOKUP($B453,INDIRECT("data!$"&amp;H422&amp;"$3:$CZ$554"),$E422-3*(B421-1)+R$1,FALSE)</f>
        <v>7</v>
      </c>
      <c r="S453" s="45">
        <f ca="1">VLOOKUP($B453,INDIRECT("data!$"&amp;H422&amp;"$3:$CZ$554"),$E422-3*(B421-1)+S$1,FALSE)</f>
        <v>9</v>
      </c>
      <c r="T453" s="45">
        <f ca="1">VLOOKUP($B453,INDIRECT("data!$"&amp;H422&amp;"$3:$CZ$554"),$E422-3*(B421-1)+T$1,FALSE)</f>
        <v>4</v>
      </c>
      <c r="U453" s="45">
        <f ca="1">VLOOKUP($B453,INDIRECT("data!$"&amp;H422&amp;"$3:$CZ$554"),$E422-3*(B421-1)+U$1,FALSE)</f>
        <v>2</v>
      </c>
      <c r="V453" s="45">
        <f ca="1">VLOOKUP($B453,INDIRECT("data!$"&amp;H422&amp;"$3:$CZ$554"),$E422-3*(B421-1)+V$1,FALSE)</f>
        <v>2</v>
      </c>
      <c r="W453" s="45">
        <f ca="1">VLOOKUP($B453,INDIRECT("data!$"&amp;H422&amp;"$3:$CZ$554"),$E422-3*(B421-1)+W$1,FALSE)</f>
        <v>0</v>
      </c>
      <c r="X453" s="45">
        <f ca="1">VLOOKUP($B453,INDIRECT("data!$"&amp;H422&amp;"$3:$CZ$554"),$E422-3*(B421-1)+X$1,FALSE)</f>
        <v>0</v>
      </c>
      <c r="Y453" s="47">
        <f ca="1">VLOOKUP($B453,INDIRECT("data!$"&amp;H422&amp;"$3:$CZ$554"),$E422-3*(B421-1)+Y$1,FALSE)</f>
        <v>2.1</v>
      </c>
      <c r="Z453" s="47">
        <f ca="1">VLOOKUP($B453,INDIRECT("data!$"&amp;H422&amp;"$3:$CZ$554"),$E422-3*(B421-1)+Z$1,FALSE)</f>
        <v>3.5</v>
      </c>
      <c r="AA453" s="47">
        <f ca="1">VLOOKUP($B453,INDIRECT("data!$"&amp;H422&amp;"$3:$CZ$554"),$E422-3*(B421-1)+AA$1,FALSE)</f>
        <v>3.75</v>
      </c>
      <c r="AB453" s="47">
        <f ca="1">VLOOKUP($B453,INDIRECT("data!$"&amp;H422&amp;"$3:$CZ$554"),$E422-3*(B421-1)+AB$1,FALSE)</f>
        <v>2.1</v>
      </c>
      <c r="AC453" s="47">
        <f ca="1">VLOOKUP($B453,INDIRECT("data!$"&amp;H422&amp;"$3:$CZ$554"),$E422-3*(B421-1)+AC$1,FALSE)</f>
        <v>3.56</v>
      </c>
      <c r="AD453" s="47">
        <f ca="1">VLOOKUP($B453,INDIRECT("data!$"&amp;H422&amp;"$3:$CZ$554"),$E422-3*(B421-1)+AD$1,FALSE)</f>
        <v>3.72</v>
      </c>
      <c r="AE453" s="47">
        <f ca="1">VLOOKUP($B453,INDIRECT("data!$"&amp;H422&amp;"$3:$CZ$554"),$E422-3*(B421-1)+AE$1,FALSE)</f>
        <v>1.88</v>
      </c>
      <c r="AF453" s="47">
        <f ca="1">VLOOKUP($B453,INDIRECT("data!$"&amp;H422&amp;"$3:$CZ$554"),$E422-3*(B421-1)+AF$1,FALSE)</f>
        <v>1.91</v>
      </c>
      <c r="AG453" s="65">
        <f t="shared" ca="1" si="943"/>
        <v>3</v>
      </c>
      <c r="AH453" s="65">
        <f t="shared" ca="1" si="944"/>
        <v>2</v>
      </c>
      <c r="AI453" s="65">
        <f t="shared" ca="1" si="945"/>
        <v>1</v>
      </c>
      <c r="AJ453" s="65">
        <f t="shared" ca="1" si="946"/>
        <v>1</v>
      </c>
      <c r="AK453" s="65">
        <f t="shared" ca="1" si="947"/>
        <v>0</v>
      </c>
      <c r="AL453" s="66" t="str">
        <f t="shared" ca="1" si="948"/>
        <v>H</v>
      </c>
      <c r="AM453" s="66" t="str">
        <f t="shared" ca="1" si="949"/>
        <v>D-H</v>
      </c>
      <c r="AN453" s="65">
        <f t="shared" ca="1" si="950"/>
        <v>1</v>
      </c>
      <c r="AO453" s="65">
        <f t="shared" ca="1" si="951"/>
        <v>1</v>
      </c>
      <c r="AP453" s="65">
        <f t="shared" ca="1" si="952"/>
        <v>1</v>
      </c>
      <c r="AQ453" s="65">
        <f t="shared" ca="1" si="953"/>
        <v>0</v>
      </c>
      <c r="AR453" s="65">
        <f t="shared" ca="1" si="954"/>
        <v>0</v>
      </c>
      <c r="AS453" s="65">
        <f t="shared" ca="1" si="955"/>
        <v>0</v>
      </c>
      <c r="AT453" s="65">
        <f t="shared" ca="1" si="956"/>
        <v>0</v>
      </c>
    </row>
    <row r="454" spans="1:46" ht="18" customHeight="1" x14ac:dyDescent="0.25">
      <c r="B454" s="42" t="s">
        <v>23</v>
      </c>
      <c r="C454" s="43"/>
      <c r="D454" s="44"/>
      <c r="E454" s="44"/>
      <c r="F454" s="46">
        <f ca="1">SUM(F444:F451)</f>
        <v>5</v>
      </c>
      <c r="G454" s="46">
        <f ca="1">SUM(G444:G451)</f>
        <v>9</v>
      </c>
      <c r="H454" s="42"/>
      <c r="I454" s="46">
        <f t="shared" ref="I454:J454" ca="1" si="957">SUM(I444:I451)</f>
        <v>0</v>
      </c>
      <c r="J454" s="46">
        <f t="shared" ca="1" si="957"/>
        <v>4</v>
      </c>
      <c r="K454" s="42"/>
      <c r="L454" s="44"/>
      <c r="M454" s="46">
        <f t="shared" ref="M454:X454" ca="1" si="958">SUM(M444:M451)</f>
        <v>111</v>
      </c>
      <c r="N454" s="46">
        <f t="shared" ca="1" si="958"/>
        <v>82</v>
      </c>
      <c r="O454" s="46">
        <f t="shared" ca="1" si="958"/>
        <v>32</v>
      </c>
      <c r="P454" s="46">
        <f t="shared" ca="1" si="958"/>
        <v>25</v>
      </c>
      <c r="Q454" s="46">
        <f t="shared" ca="1" si="958"/>
        <v>102</v>
      </c>
      <c r="R454" s="46">
        <f t="shared" ca="1" si="958"/>
        <v>128</v>
      </c>
      <c r="S454" s="46">
        <f t="shared" ca="1" si="958"/>
        <v>46</v>
      </c>
      <c r="T454" s="46">
        <f t="shared" ca="1" si="958"/>
        <v>36</v>
      </c>
      <c r="U454" s="46">
        <f t="shared" ca="1" si="958"/>
        <v>10</v>
      </c>
      <c r="V454" s="46">
        <f t="shared" ca="1" si="958"/>
        <v>15</v>
      </c>
      <c r="W454" s="46">
        <f t="shared" ca="1" si="958"/>
        <v>0</v>
      </c>
      <c r="X454" s="46">
        <f t="shared" ca="1" si="958"/>
        <v>0</v>
      </c>
      <c r="Y454" s="48"/>
      <c r="Z454" s="48"/>
      <c r="AA454" s="48"/>
      <c r="AB454" s="48"/>
      <c r="AC454" s="48"/>
      <c r="AD454" s="48"/>
      <c r="AE454" s="48"/>
      <c r="AF454" s="48"/>
    </row>
    <row r="456" spans="1:46" ht="18" customHeight="1" x14ac:dyDescent="0.25">
      <c r="B456" s="36">
        <f>B421+1</f>
        <v>14</v>
      </c>
      <c r="C456" s="39">
        <v>1</v>
      </c>
      <c r="D456" s="15">
        <f>1+C456</f>
        <v>2</v>
      </c>
      <c r="E456" s="15">
        <f t="shared" ref="E456" si="959">1+D456</f>
        <v>3</v>
      </c>
      <c r="F456" s="15">
        <f t="shared" ref="F456" si="960">1+E456</f>
        <v>4</v>
      </c>
      <c r="G456" s="15">
        <f t="shared" ref="G456" si="961">1+F456</f>
        <v>5</v>
      </c>
      <c r="H456" s="15">
        <f t="shared" ref="H456" si="962">1+G456</f>
        <v>6</v>
      </c>
      <c r="I456" s="15">
        <f t="shared" ref="I456" si="963">1+H456</f>
        <v>7</v>
      </c>
      <c r="J456" s="15">
        <f t="shared" ref="J456" si="964">1+I456</f>
        <v>8</v>
      </c>
      <c r="K456" s="15">
        <f t="shared" ref="K456" si="965">1+J456</f>
        <v>9</v>
      </c>
      <c r="L456" s="15">
        <f t="shared" ref="L456" si="966">1+K456</f>
        <v>10</v>
      </c>
      <c r="M456" s="15">
        <f t="shared" ref="M456" si="967">1+L456</f>
        <v>11</v>
      </c>
      <c r="N456" s="15">
        <f t="shared" ref="N456" si="968">1+M456</f>
        <v>12</v>
      </c>
      <c r="O456" s="15">
        <f t="shared" ref="O456" si="969">1+N456</f>
        <v>13</v>
      </c>
      <c r="P456" s="15">
        <f t="shared" ref="P456" si="970">1+O456</f>
        <v>14</v>
      </c>
      <c r="Q456" s="15">
        <f t="shared" ref="Q456" si="971">1+P456</f>
        <v>15</v>
      </c>
      <c r="R456" s="15">
        <f t="shared" ref="R456" si="972">1+Q456</f>
        <v>16</v>
      </c>
      <c r="S456" s="15">
        <f t="shared" ref="S456" si="973">1+R456</f>
        <v>17</v>
      </c>
      <c r="T456" s="15">
        <f t="shared" ref="T456" si="974">1+S456</f>
        <v>18</v>
      </c>
      <c r="U456" s="15">
        <f t="shared" ref="U456" si="975">1+T456</f>
        <v>19</v>
      </c>
      <c r="V456" s="15">
        <f t="shared" ref="V456" si="976">1+U456</f>
        <v>20</v>
      </c>
      <c r="W456" s="15">
        <f t="shared" ref="W456" si="977">1+V456</f>
        <v>21</v>
      </c>
      <c r="X456" s="15">
        <f t="shared" ref="X456" si="978">1+W456</f>
        <v>22</v>
      </c>
      <c r="Y456" s="15">
        <f t="shared" ref="Y456" si="979">1+X456</f>
        <v>23</v>
      </c>
      <c r="Z456" s="15">
        <f t="shared" ref="Z456" si="980">1+Y456</f>
        <v>24</v>
      </c>
      <c r="AA456" s="15">
        <f t="shared" ref="AA456" si="981">1+Z456</f>
        <v>25</v>
      </c>
      <c r="AB456" s="15">
        <f t="shared" ref="AB456" si="982">1+AA456</f>
        <v>26</v>
      </c>
      <c r="AC456" s="15">
        <f t="shared" ref="AC456" si="983">1+AB456</f>
        <v>27</v>
      </c>
      <c r="AD456" s="15">
        <f t="shared" ref="AD456" si="984">1+AC456</f>
        <v>28</v>
      </c>
      <c r="AE456" s="15">
        <f t="shared" ref="AE456" si="985">1+AD456</f>
        <v>29</v>
      </c>
      <c r="AF456" s="15">
        <f t="shared" ref="AF456" si="986">1+AE456</f>
        <v>30</v>
      </c>
    </row>
    <row r="457" spans="1:46" ht="18" customHeight="1" x14ac:dyDescent="0.25">
      <c r="B457" s="36" t="str">
        <f ca="1">INDIRECT("teams!a"&amp;B456)</f>
        <v>Nott'm Forest</v>
      </c>
      <c r="C457" s="40">
        <v>74</v>
      </c>
      <c r="D457" s="13">
        <f>C457-1</f>
        <v>73</v>
      </c>
      <c r="E457" s="13">
        <f>D457-1</f>
        <v>72</v>
      </c>
      <c r="F457" s="51" t="s">
        <v>110</v>
      </c>
      <c r="G457" s="13" t="s">
        <v>111</v>
      </c>
      <c r="H457" s="13" t="s">
        <v>112</v>
      </c>
    </row>
    <row r="458" spans="1:46" ht="18" customHeight="1" x14ac:dyDescent="0.25">
      <c r="B458" s="12" t="str">
        <f ca="1">CONCATENATE(B457,"-Home")</f>
        <v>Nott'm Forest-Home</v>
      </c>
      <c r="C458" s="40" t="s">
        <v>22</v>
      </c>
      <c r="D458" s="13" t="s">
        <v>50</v>
      </c>
      <c r="E458" s="13" t="s">
        <v>51</v>
      </c>
      <c r="F458" s="13" t="s">
        <v>3</v>
      </c>
      <c r="G458" s="13" t="s">
        <v>4</v>
      </c>
      <c r="H458" s="13" t="s">
        <v>6</v>
      </c>
      <c r="I458" s="13" t="s">
        <v>1</v>
      </c>
      <c r="J458" s="13" t="s">
        <v>2</v>
      </c>
      <c r="K458" s="13" t="s">
        <v>5</v>
      </c>
      <c r="L458" s="13" t="s">
        <v>52</v>
      </c>
      <c r="M458" s="13" t="s">
        <v>53</v>
      </c>
      <c r="N458" s="13" t="s">
        <v>54</v>
      </c>
      <c r="O458" s="13" t="s">
        <v>55</v>
      </c>
      <c r="P458" s="13" t="s">
        <v>56</v>
      </c>
      <c r="Q458" s="13" t="s">
        <v>57</v>
      </c>
      <c r="R458" s="13" t="s">
        <v>58</v>
      </c>
      <c r="S458" s="13" t="s">
        <v>59</v>
      </c>
      <c r="T458" s="13" t="s">
        <v>60</v>
      </c>
      <c r="U458" s="13" t="s">
        <v>61</v>
      </c>
      <c r="V458" s="13" t="s">
        <v>62</v>
      </c>
      <c r="W458" s="13" t="s">
        <v>63</v>
      </c>
      <c r="X458" s="13" t="s">
        <v>64</v>
      </c>
      <c r="Y458" s="13" t="s">
        <v>65</v>
      </c>
      <c r="Z458" s="13" t="s">
        <v>66</v>
      </c>
      <c r="AA458" s="13" t="s">
        <v>67</v>
      </c>
      <c r="AB458" s="13" t="s">
        <v>68</v>
      </c>
      <c r="AC458" s="13" t="s">
        <v>69</v>
      </c>
      <c r="AD458" s="13" t="s">
        <v>70</v>
      </c>
      <c r="AE458" s="13" t="s">
        <v>71</v>
      </c>
      <c r="AF458" s="13" t="s">
        <v>72</v>
      </c>
      <c r="AG458" s="62" t="s">
        <v>140</v>
      </c>
      <c r="AH458" s="62" t="s">
        <v>141</v>
      </c>
      <c r="AI458" s="62" t="s">
        <v>142</v>
      </c>
      <c r="AJ458" s="62" t="s">
        <v>143</v>
      </c>
      <c r="AK458" s="62" t="s">
        <v>144</v>
      </c>
      <c r="AL458" s="63" t="s">
        <v>145</v>
      </c>
      <c r="AM458" s="63" t="s">
        <v>146</v>
      </c>
      <c r="AN458" s="62" t="s">
        <v>147</v>
      </c>
      <c r="AO458" s="64" t="s">
        <v>150</v>
      </c>
      <c r="AP458" s="64" t="s">
        <v>151</v>
      </c>
      <c r="AQ458" s="62" t="s">
        <v>148</v>
      </c>
      <c r="AR458" s="62" t="s">
        <v>149</v>
      </c>
      <c r="AS458" s="62" t="s">
        <v>152</v>
      </c>
      <c r="AT458" s="62" t="s">
        <v>153</v>
      </c>
    </row>
    <row r="459" spans="1:46" ht="18" customHeight="1" x14ac:dyDescent="0.25">
      <c r="A459" s="49" t="str">
        <f ca="1">CONCATENATE(B458,"-",B459)</f>
        <v>Nott'm Forest-Home-1</v>
      </c>
      <c r="B459" s="12">
        <v>1</v>
      </c>
      <c r="C459" s="41">
        <f ca="1">VLOOKUP($B459,INDIRECT("data!$"&amp;F457&amp;"$3:$CZ$554"),$C457-3*(B456-1)+C$1,FALSE)</f>
        <v>43376</v>
      </c>
      <c r="D459" s="30" t="str">
        <f ca="1">VLOOKUP($B459,INDIRECT("data!$"&amp;F457&amp;"$3:$CZ$554"),$C457-3*(B456-1)+D$1,FALSE)</f>
        <v>Nott'm Forest</v>
      </c>
      <c r="E459" s="30" t="str">
        <f ca="1">VLOOKUP($B459,INDIRECT("data!$"&amp;F457&amp;"$3:$CZ$554"),$C457-3*(B456-1)+E$1,FALSE)</f>
        <v>Millwall</v>
      </c>
      <c r="F459" s="29">
        <f ca="1">VLOOKUP($B459,INDIRECT("data!$"&amp;F457&amp;"$3:$CZ$554"),$C457-3*(B456-1)+F$1,FALSE)</f>
        <v>2</v>
      </c>
      <c r="G459" s="29">
        <f ca="1">VLOOKUP($B459,INDIRECT("data!$"&amp;F457&amp;"$3:$CZ$554"),$C457-3*(B456-1)+G$1,FALSE)</f>
        <v>2</v>
      </c>
      <c r="H459" s="15" t="str">
        <f ca="1">VLOOKUP($B459,INDIRECT("data!$"&amp;F457&amp;"$3:$CZ$554"),$C457-3*(B456-1)+H$1,FALSE)</f>
        <v>D</v>
      </c>
      <c r="I459" s="29">
        <f ca="1">VLOOKUP($B459,INDIRECT("data!$"&amp;F457&amp;"$3:$CZ$554"),$C457-3*(B456-1)+I$1,FALSE)</f>
        <v>1</v>
      </c>
      <c r="J459" s="29">
        <f ca="1">VLOOKUP($B459,INDIRECT("data!$"&amp;F457&amp;"$3:$CZ$554"),$C457-3*(B456-1)+J$1,FALSE)</f>
        <v>0</v>
      </c>
      <c r="K459" s="15" t="str">
        <f ca="1">VLOOKUP($B459,INDIRECT("data!$"&amp;F457&amp;"$3:$CZ$554"),$C457-3*(B456-1)+K$1,FALSE)</f>
        <v>H</v>
      </c>
      <c r="L459" s="30" t="str">
        <f ca="1">VLOOKUP($B459,INDIRECT("data!$"&amp;F457&amp;"$3:$CZ$554"),$C457-3*(B456-1)+L$1,FALSE)</f>
        <v>J Moss</v>
      </c>
      <c r="M459" s="45">
        <f ca="1">VLOOKUP($B459,INDIRECT("data!$"&amp;F457&amp;"$3:$CZ$554"),$C457-3*(B456-1)+M$1,FALSE)</f>
        <v>7</v>
      </c>
      <c r="N459" s="45">
        <f ca="1">VLOOKUP($B459,INDIRECT("data!$"&amp;F457&amp;"$3:$CZ$554"),$C457-3*(B456-1)+N$1,FALSE)</f>
        <v>20</v>
      </c>
      <c r="O459" s="45">
        <f ca="1">VLOOKUP($B459,INDIRECT("data!$"&amp;F457&amp;"$3:$CZ$554"),$C457-3*(B456-1)+O$1,FALSE)</f>
        <v>2</v>
      </c>
      <c r="P459" s="45">
        <f ca="1">VLOOKUP($B459,INDIRECT("data!$"&amp;F457&amp;"$3:$CZ$554"),$C457-3*(B456-1)+P$1,FALSE)</f>
        <v>10</v>
      </c>
      <c r="Q459" s="45">
        <f ca="1">VLOOKUP($B459,INDIRECT("data!$"&amp;F457&amp;"$3:$CZ$554"),$C457-3*(B456-1)+Q$1,FALSE)</f>
        <v>16</v>
      </c>
      <c r="R459" s="45">
        <f ca="1">VLOOKUP($B459,INDIRECT("data!$"&amp;F457&amp;"$3:$CZ$554"),$C457-3*(B456-1)+R$1,FALSE)</f>
        <v>11</v>
      </c>
      <c r="S459" s="45">
        <f ca="1">VLOOKUP($B459,INDIRECT("data!$"&amp;F457&amp;"$3:$CZ$554"),$C457-3*(B456-1)+S$1,FALSE)</f>
        <v>2</v>
      </c>
      <c r="T459" s="45">
        <f ca="1">VLOOKUP($B459,INDIRECT("data!$"&amp;F457&amp;"$3:$CZ$554"),$C457-3*(B456-1)+T$1,FALSE)</f>
        <v>7</v>
      </c>
      <c r="U459" s="45">
        <f ca="1">VLOOKUP($B459,INDIRECT("data!$"&amp;F457&amp;"$3:$CZ$554"),$C457-3*(B456-1)+U$1,FALSE)</f>
        <v>1</v>
      </c>
      <c r="V459" s="45">
        <f ca="1">VLOOKUP($B459,INDIRECT("data!$"&amp;F457&amp;"$3:$CZ$554"),$C457-3*(B456-1)+V$1,FALSE)</f>
        <v>2</v>
      </c>
      <c r="W459" s="45">
        <f ca="1">VLOOKUP($B459,INDIRECT("data!$"&amp;F457&amp;"$3:$CZ$554"),$C457-3*(B456-1)+W$1,FALSE)</f>
        <v>0</v>
      </c>
      <c r="X459" s="45">
        <f ca="1">VLOOKUP($B459,INDIRECT("data!$"&amp;F457&amp;"$3:$CZ$554"),$C457-3*(B456-1)+X$1,FALSE)</f>
        <v>0</v>
      </c>
      <c r="Y459" s="47">
        <f ca="1">VLOOKUP($B459,INDIRECT("data!$"&amp;F457&amp;"$3:$CZ$554"),$C457-3*(B456-1)+Y$1,FALSE)</f>
        <v>1.95</v>
      </c>
      <c r="Z459" s="47">
        <f ca="1">VLOOKUP($B459,INDIRECT("data!$"&amp;F457&amp;"$3:$CZ$554"),$C457-3*(B456-1)+Z$1,FALSE)</f>
        <v>3.5</v>
      </c>
      <c r="AA459" s="47">
        <f ca="1">VLOOKUP($B459,INDIRECT("data!$"&amp;F457&amp;"$3:$CZ$554"),$C457-3*(B456-1)+AA$1,FALSE)</f>
        <v>4.33</v>
      </c>
      <c r="AB459" s="47">
        <f ca="1">VLOOKUP($B459,INDIRECT("data!$"&amp;F457&amp;"$3:$CZ$554"),$C457-3*(B456-1)+AB$1,FALSE)</f>
        <v>1.93</v>
      </c>
      <c r="AC459" s="47">
        <f ca="1">VLOOKUP($B459,INDIRECT("data!$"&amp;F457&amp;"$3:$CZ$554"),$C457-3*(B456-1)+AC$1,FALSE)</f>
        <v>3.57</v>
      </c>
      <c r="AD459" s="47">
        <f ca="1">VLOOKUP($B459,INDIRECT("data!$"&amp;F457&amp;"$3:$CZ$554"),$C457-3*(B456-1)+AD$1,FALSE)</f>
        <v>4.34</v>
      </c>
      <c r="AE459" s="47">
        <f ca="1">VLOOKUP($B459,INDIRECT("data!$"&amp;F457&amp;"$3:$CZ$554"),$C457-3*(B456-1)+AE$1,FALSE)</f>
        <v>2.09</v>
      </c>
      <c r="AF459" s="47">
        <f ca="1">VLOOKUP($B459,INDIRECT("data!$"&amp;F457&amp;"$3:$CZ$554"),$C457-3*(B456-1)+AF$1,FALSE)</f>
        <v>1.73</v>
      </c>
      <c r="AG459" s="65">
        <f ca="1">IF(C459="","",F459+G459)</f>
        <v>4</v>
      </c>
      <c r="AH459" s="65">
        <f ca="1">IF(C459="","",I459+J459)</f>
        <v>1</v>
      </c>
      <c r="AI459" s="65">
        <f ca="1">IF(C459="","",AJ459+AK459)</f>
        <v>3</v>
      </c>
      <c r="AJ459" s="65">
        <f ca="1">IF(C459="","",F459-I459)</f>
        <v>1</v>
      </c>
      <c r="AK459" s="65">
        <f ca="1">IF(C459="","",G459-J459)</f>
        <v>2</v>
      </c>
      <c r="AL459" s="66" t="str">
        <f ca="1">IF(AJ459&gt;AK459,"H",IF(AJ459=AK459,"D",IF(AJ459&lt;AK459,"A","Error!")))</f>
        <v>A</v>
      </c>
      <c r="AM459" s="66" t="str">
        <f ca="1">IF(C459="","",CONCATENATE(K459,"-",H459))</f>
        <v>H-D</v>
      </c>
      <c r="AN459" s="65">
        <f ca="1">IF(C459="","",IF(AND(F459&gt;0,G459&gt;0),1,0))</f>
        <v>1</v>
      </c>
      <c r="AO459" s="65">
        <f ca="1">IF(C459="","",IF(AND(F459&gt;0,I459&gt;0),1,0))</f>
        <v>1</v>
      </c>
      <c r="AP459" s="65">
        <f ca="1">IF(C459="","",IF(AND(G459&gt;0,J459&gt;0),1,0))</f>
        <v>0</v>
      </c>
      <c r="AQ459" s="65">
        <f ca="1">IF(C459="","",IF(AND(H459="H",G459=0),1,0))</f>
        <v>0</v>
      </c>
      <c r="AR459" s="65">
        <f ca="1">IF(C459="","",IF(AND(H459="A",F459=0),1,0))</f>
        <v>0</v>
      </c>
      <c r="AS459" s="65">
        <f ca="1">IF(C459="","",IF(AND(K459="H",AL459="H"),1,0))</f>
        <v>0</v>
      </c>
      <c r="AT459" s="65">
        <f ca="1">IF(C459="","",IF(AND(K459="A",AL459="A"),1,0))</f>
        <v>0</v>
      </c>
    </row>
    <row r="460" spans="1:46" ht="18" customHeight="1" x14ac:dyDescent="0.25">
      <c r="A460" s="49" t="str">
        <f ca="1">CONCATENATE(B458,"-",B460)</f>
        <v>Nott'm Forest-Home-2</v>
      </c>
      <c r="B460" s="12">
        <v>2</v>
      </c>
      <c r="C460" s="41">
        <f ca="1">VLOOKUP($B460,INDIRECT("data!$"&amp;F457&amp;"$3:$CZ$554"),$C457-3*(B456-1)+C$1,FALSE)</f>
        <v>43365</v>
      </c>
      <c r="D460" s="30" t="str">
        <f ca="1">VLOOKUP($B460,INDIRECT("data!$"&amp;F457&amp;"$3:$CZ$554"),$C457-3*(B456-1)+D$1,FALSE)</f>
        <v>Nott'm Forest</v>
      </c>
      <c r="E460" s="30" t="str">
        <f ca="1">VLOOKUP($B460,INDIRECT("data!$"&amp;F457&amp;"$3:$CZ$554"),$C457-3*(B456-1)+E$1,FALSE)</f>
        <v>Rotherham</v>
      </c>
      <c r="F460" s="29">
        <f ca="1">VLOOKUP($B460,INDIRECT("data!$"&amp;F457&amp;"$3:$CZ$554"),$C457-3*(B456-1)+F$1,FALSE)</f>
        <v>1</v>
      </c>
      <c r="G460" s="29">
        <f ca="1">VLOOKUP($B460,INDIRECT("data!$"&amp;F457&amp;"$3:$CZ$554"),$C457-3*(B456-1)+G$1,FALSE)</f>
        <v>0</v>
      </c>
      <c r="H460" s="15" t="str">
        <f ca="1">VLOOKUP($B460,INDIRECT("data!$"&amp;F457&amp;"$3:$CZ$554"),$C457-3*(B456-1)+H$1,FALSE)</f>
        <v>H</v>
      </c>
      <c r="I460" s="29">
        <f ca="1">VLOOKUP($B460,INDIRECT("data!$"&amp;F457&amp;"$3:$CZ$554"),$C457-3*(B456-1)+I$1,FALSE)</f>
        <v>0</v>
      </c>
      <c r="J460" s="29">
        <f ca="1">VLOOKUP($B460,INDIRECT("data!$"&amp;F457&amp;"$3:$CZ$554"),$C457-3*(B456-1)+J$1,FALSE)</f>
        <v>0</v>
      </c>
      <c r="K460" s="15" t="str">
        <f ca="1">VLOOKUP($B460,INDIRECT("data!$"&amp;F457&amp;"$3:$CZ$554"),$C457-3*(B456-1)+K$1,FALSE)</f>
        <v>D</v>
      </c>
      <c r="L460" s="30" t="str">
        <f ca="1">VLOOKUP($B460,INDIRECT("data!$"&amp;F457&amp;"$3:$CZ$554"),$C457-3*(B456-1)+L$1,FALSE)</f>
        <v>R Jones</v>
      </c>
      <c r="M460" s="45">
        <f ca="1">VLOOKUP($B460,INDIRECT("data!$"&amp;F457&amp;"$3:$CZ$554"),$C457-3*(B456-1)+M$1,FALSE)</f>
        <v>9</v>
      </c>
      <c r="N460" s="45">
        <f ca="1">VLOOKUP($B460,INDIRECT("data!$"&amp;F457&amp;"$3:$CZ$554"),$C457-3*(B456-1)+N$1,FALSE)</f>
        <v>4</v>
      </c>
      <c r="O460" s="45">
        <f ca="1">VLOOKUP($B460,INDIRECT("data!$"&amp;F457&amp;"$3:$CZ$554"),$C457-3*(B456-1)+O$1,FALSE)</f>
        <v>2</v>
      </c>
      <c r="P460" s="45">
        <f ca="1">VLOOKUP($B460,INDIRECT("data!$"&amp;F457&amp;"$3:$CZ$554"),$C457-3*(B456-1)+P$1,FALSE)</f>
        <v>1</v>
      </c>
      <c r="Q460" s="45">
        <f ca="1">VLOOKUP($B460,INDIRECT("data!$"&amp;F457&amp;"$3:$CZ$554"),$C457-3*(B456-1)+Q$1,FALSE)</f>
        <v>11</v>
      </c>
      <c r="R460" s="45">
        <f ca="1">VLOOKUP($B460,INDIRECT("data!$"&amp;F457&amp;"$3:$CZ$554"),$C457-3*(B456-1)+R$1,FALSE)</f>
        <v>20</v>
      </c>
      <c r="S460" s="45">
        <f ca="1">VLOOKUP($B460,INDIRECT("data!$"&amp;F457&amp;"$3:$CZ$554"),$C457-3*(B456-1)+S$1,FALSE)</f>
        <v>4</v>
      </c>
      <c r="T460" s="45">
        <f ca="1">VLOOKUP($B460,INDIRECT("data!$"&amp;F457&amp;"$3:$CZ$554"),$C457-3*(B456-1)+T$1,FALSE)</f>
        <v>4</v>
      </c>
      <c r="U460" s="45">
        <f ca="1">VLOOKUP($B460,INDIRECT("data!$"&amp;F457&amp;"$3:$CZ$554"),$C457-3*(B456-1)+U$1,FALSE)</f>
        <v>1</v>
      </c>
      <c r="V460" s="45">
        <f ca="1">VLOOKUP($B460,INDIRECT("data!$"&amp;F457&amp;"$3:$CZ$554"),$C457-3*(B456-1)+V$1,FALSE)</f>
        <v>3</v>
      </c>
      <c r="W460" s="45">
        <f ca="1">VLOOKUP($B460,INDIRECT("data!$"&amp;F457&amp;"$3:$CZ$554"),$C457-3*(B456-1)+W$1,FALSE)</f>
        <v>0</v>
      </c>
      <c r="X460" s="45">
        <f ca="1">VLOOKUP($B460,INDIRECT("data!$"&amp;F457&amp;"$3:$CZ$554"),$C457-3*(B456-1)+X$1,FALSE)</f>
        <v>0</v>
      </c>
      <c r="Y460" s="47">
        <f ca="1">VLOOKUP($B460,INDIRECT("data!$"&amp;F457&amp;"$3:$CZ$554"),$C457-3*(B456-1)+Y$1,FALSE)</f>
        <v>1.64</v>
      </c>
      <c r="Z460" s="47">
        <f ca="1">VLOOKUP($B460,INDIRECT("data!$"&amp;F457&amp;"$3:$CZ$554"),$C457-3*(B456-1)+Z$1,FALSE)</f>
        <v>4</v>
      </c>
      <c r="AA460" s="47">
        <f ca="1">VLOOKUP($B460,INDIRECT("data!$"&amp;F457&amp;"$3:$CZ$554"),$C457-3*(B456-1)+AA$1,FALSE)</f>
        <v>6</v>
      </c>
      <c r="AB460" s="47">
        <f ca="1">VLOOKUP($B460,INDIRECT("data!$"&amp;F457&amp;"$3:$CZ$554"),$C457-3*(B456-1)+AB$1,FALSE)</f>
        <v>1.68</v>
      </c>
      <c r="AC460" s="47">
        <f ca="1">VLOOKUP($B460,INDIRECT("data!$"&amp;F457&amp;"$3:$CZ$554"),$C457-3*(B456-1)+AC$1,FALSE)</f>
        <v>3.75</v>
      </c>
      <c r="AD460" s="47">
        <f ca="1">VLOOKUP($B460,INDIRECT("data!$"&amp;F457&amp;"$3:$CZ$554"),$C457-3*(B456-1)+AD$1,FALSE)</f>
        <v>5.97</v>
      </c>
      <c r="AE460" s="47">
        <f ca="1">VLOOKUP($B460,INDIRECT("data!$"&amp;F457&amp;"$3:$CZ$554"),$C457-3*(B456-1)+AE$1,FALSE)</f>
        <v>1.82</v>
      </c>
      <c r="AF460" s="47">
        <f ca="1">VLOOKUP($B460,INDIRECT("data!$"&amp;F457&amp;"$3:$CZ$554"),$C457-3*(B456-1)+AF$1,FALSE)</f>
        <v>1.97</v>
      </c>
      <c r="AG460" s="65">
        <f t="shared" ref="AG460:AG466" ca="1" si="987">IF(C460="","",F460+G460)</f>
        <v>1</v>
      </c>
      <c r="AH460" s="65">
        <f t="shared" ref="AH460:AH466" ca="1" si="988">IF(C460="","",I460+J460)</f>
        <v>0</v>
      </c>
      <c r="AI460" s="65">
        <f t="shared" ref="AI460:AI466" ca="1" si="989">IF(C460="","",AJ460+AK460)</f>
        <v>1</v>
      </c>
      <c r="AJ460" s="65">
        <f t="shared" ref="AJ460:AJ466" ca="1" si="990">IF(C460="","",F460-I460)</f>
        <v>1</v>
      </c>
      <c r="AK460" s="65">
        <f t="shared" ref="AK460:AK466" ca="1" si="991">IF(C460="","",G460-J460)</f>
        <v>0</v>
      </c>
      <c r="AL460" s="66" t="str">
        <f t="shared" ref="AL460:AL466" ca="1" si="992">IF(AJ460&gt;AK460,"H",IF(AJ460=AK460,"D",IF(AJ460&lt;AK460,"A","Error!")))</f>
        <v>H</v>
      </c>
      <c r="AM460" s="66" t="str">
        <f t="shared" ref="AM460:AM466" ca="1" si="993">IF(C460="","",CONCATENATE(K460,"-",H460))</f>
        <v>D-H</v>
      </c>
      <c r="AN460" s="65">
        <f t="shared" ref="AN460:AN466" ca="1" si="994">IF(C460="","",IF(AND(F460&gt;0,G460&gt;0),1,0))</f>
        <v>0</v>
      </c>
      <c r="AO460" s="65">
        <f t="shared" ref="AO460:AO466" ca="1" si="995">IF(C460="","",IF(AND(F460&gt;0,I460&gt;0),1,0))</f>
        <v>0</v>
      </c>
      <c r="AP460" s="65">
        <f t="shared" ref="AP460:AP466" ca="1" si="996">IF(C460="","",IF(AND(G460&gt;0,J460&gt;0),1,0))</f>
        <v>0</v>
      </c>
      <c r="AQ460" s="65">
        <f t="shared" ref="AQ460:AQ466" ca="1" si="997">IF(C460="","",IF(AND(H460="H",G460=0),1,0))</f>
        <v>1</v>
      </c>
      <c r="AR460" s="65">
        <f t="shared" ref="AR460:AR466" ca="1" si="998">IF(C460="","",IF(AND(H460="A",F460=0),1,0))</f>
        <v>0</v>
      </c>
      <c r="AS460" s="65">
        <f t="shared" ref="AS460:AS466" ca="1" si="999">IF(C460="","",IF(AND(K460="H",AL460="H"),1,0))</f>
        <v>0</v>
      </c>
      <c r="AT460" s="65">
        <f t="shared" ref="AT460:AT466" ca="1" si="1000">IF(C460="","",IF(AND(K460="A",AL460="A"),1,0))</f>
        <v>0</v>
      </c>
    </row>
    <row r="461" spans="1:46" ht="18" customHeight="1" x14ac:dyDescent="0.25">
      <c r="A461" s="49" t="str">
        <f ca="1">CONCATENATE(B458,"-",B461)</f>
        <v>Nott'm Forest-Home-3</v>
      </c>
      <c r="B461" s="12">
        <v>3</v>
      </c>
      <c r="C461" s="41">
        <f ca="1">VLOOKUP($B461,INDIRECT("data!$"&amp;F457&amp;"$3:$CZ$554"),$C457-3*(B456-1)+C$1,FALSE)</f>
        <v>43362</v>
      </c>
      <c r="D461" s="30" t="str">
        <f ca="1">VLOOKUP($B461,INDIRECT("data!$"&amp;F457&amp;"$3:$CZ$554"),$C457-3*(B456-1)+D$1,FALSE)</f>
        <v>Nott'm Forest</v>
      </c>
      <c r="E461" s="30" t="str">
        <f ca="1">VLOOKUP($B461,INDIRECT("data!$"&amp;F457&amp;"$3:$CZ$554"),$C457-3*(B456-1)+E$1,FALSE)</f>
        <v>Sheffield Weds</v>
      </c>
      <c r="F461" s="29">
        <f ca="1">VLOOKUP($B461,INDIRECT("data!$"&amp;F457&amp;"$3:$CZ$554"),$C457-3*(B456-1)+F$1,FALSE)</f>
        <v>2</v>
      </c>
      <c r="G461" s="29">
        <f ca="1">VLOOKUP($B461,INDIRECT("data!$"&amp;F457&amp;"$3:$CZ$554"),$C457-3*(B456-1)+G$1,FALSE)</f>
        <v>1</v>
      </c>
      <c r="H461" s="15" t="str">
        <f ca="1">VLOOKUP($B461,INDIRECT("data!$"&amp;F457&amp;"$3:$CZ$554"),$C457-3*(B456-1)+H$1,FALSE)</f>
        <v>H</v>
      </c>
      <c r="I461" s="29">
        <f ca="1">VLOOKUP($B461,INDIRECT("data!$"&amp;F457&amp;"$3:$CZ$554"),$C457-3*(B456-1)+I$1,FALSE)</f>
        <v>1</v>
      </c>
      <c r="J461" s="29">
        <f ca="1">VLOOKUP($B461,INDIRECT("data!$"&amp;F457&amp;"$3:$CZ$554"),$C457-3*(B456-1)+J$1,FALSE)</f>
        <v>0</v>
      </c>
      <c r="K461" s="15" t="str">
        <f ca="1">VLOOKUP($B461,INDIRECT("data!$"&amp;F457&amp;"$3:$CZ$554"),$C457-3*(B456-1)+K$1,FALSE)</f>
        <v>H</v>
      </c>
      <c r="L461" s="30" t="str">
        <f ca="1">VLOOKUP($B461,INDIRECT("data!$"&amp;F457&amp;"$3:$CZ$554"),$C457-3*(B456-1)+L$1,FALSE)</f>
        <v>T Harrington</v>
      </c>
      <c r="M461" s="45">
        <f ca="1">VLOOKUP($B461,INDIRECT("data!$"&amp;F457&amp;"$3:$CZ$554"),$C457-3*(B456-1)+M$1,FALSE)</f>
        <v>13</v>
      </c>
      <c r="N461" s="45">
        <f ca="1">VLOOKUP($B461,INDIRECT("data!$"&amp;F457&amp;"$3:$CZ$554"),$C457-3*(B456-1)+N$1,FALSE)</f>
        <v>6</v>
      </c>
      <c r="O461" s="45">
        <f ca="1">VLOOKUP($B461,INDIRECT("data!$"&amp;F457&amp;"$3:$CZ$554"),$C457-3*(B456-1)+O$1,FALSE)</f>
        <v>6</v>
      </c>
      <c r="P461" s="45">
        <f ca="1">VLOOKUP($B461,INDIRECT("data!$"&amp;F457&amp;"$3:$CZ$554"),$C457-3*(B456-1)+P$1,FALSE)</f>
        <v>3</v>
      </c>
      <c r="Q461" s="45">
        <f ca="1">VLOOKUP($B461,INDIRECT("data!$"&amp;F457&amp;"$3:$CZ$554"),$C457-3*(B456-1)+Q$1,FALSE)</f>
        <v>13</v>
      </c>
      <c r="R461" s="45">
        <f ca="1">VLOOKUP($B461,INDIRECT("data!$"&amp;F457&amp;"$3:$CZ$554"),$C457-3*(B456-1)+R$1,FALSE)</f>
        <v>12</v>
      </c>
      <c r="S461" s="45">
        <f ca="1">VLOOKUP($B461,INDIRECT("data!$"&amp;F457&amp;"$3:$CZ$554"),$C457-3*(B456-1)+S$1,FALSE)</f>
        <v>2</v>
      </c>
      <c r="T461" s="45">
        <f ca="1">VLOOKUP($B461,INDIRECT("data!$"&amp;F457&amp;"$3:$CZ$554"),$C457-3*(B456-1)+T$1,FALSE)</f>
        <v>2</v>
      </c>
      <c r="U461" s="45">
        <f ca="1">VLOOKUP($B461,INDIRECT("data!$"&amp;F457&amp;"$3:$CZ$554"),$C457-3*(B456-1)+U$1,FALSE)</f>
        <v>2</v>
      </c>
      <c r="V461" s="45">
        <f ca="1">VLOOKUP($B461,INDIRECT("data!$"&amp;F457&amp;"$3:$CZ$554"),$C457-3*(B456-1)+V$1,FALSE)</f>
        <v>0</v>
      </c>
      <c r="W461" s="45">
        <f ca="1">VLOOKUP($B461,INDIRECT("data!$"&amp;F457&amp;"$3:$CZ$554"),$C457-3*(B456-1)+W$1,FALSE)</f>
        <v>0</v>
      </c>
      <c r="X461" s="45">
        <f ca="1">VLOOKUP($B461,INDIRECT("data!$"&amp;F457&amp;"$3:$CZ$554"),$C457-3*(B456-1)+X$1,FALSE)</f>
        <v>0</v>
      </c>
      <c r="Y461" s="47">
        <f ca="1">VLOOKUP($B461,INDIRECT("data!$"&amp;F457&amp;"$3:$CZ$554"),$C457-3*(B456-1)+Y$1,FALSE)</f>
        <v>1.95</v>
      </c>
      <c r="Z461" s="47">
        <f ca="1">VLOOKUP($B461,INDIRECT("data!$"&amp;F457&amp;"$3:$CZ$554"),$C457-3*(B456-1)+Z$1,FALSE)</f>
        <v>3.6</v>
      </c>
      <c r="AA461" s="47">
        <f ca="1">VLOOKUP($B461,INDIRECT("data!$"&amp;F457&amp;"$3:$CZ$554"),$C457-3*(B456-1)+AA$1,FALSE)</f>
        <v>4.2</v>
      </c>
      <c r="AB461" s="47">
        <f ca="1">VLOOKUP($B461,INDIRECT("data!$"&amp;F457&amp;"$3:$CZ$554"),$C457-3*(B456-1)+AB$1,FALSE)</f>
        <v>1.93</v>
      </c>
      <c r="AC461" s="47">
        <f ca="1">VLOOKUP($B461,INDIRECT("data!$"&amp;F457&amp;"$3:$CZ$554"),$C457-3*(B456-1)+AC$1,FALSE)</f>
        <v>3.51</v>
      </c>
      <c r="AD461" s="47">
        <f ca="1">VLOOKUP($B461,INDIRECT("data!$"&amp;F457&amp;"$3:$CZ$554"),$C457-3*(B456-1)+AD$1,FALSE)</f>
        <v>4.42</v>
      </c>
      <c r="AE461" s="47">
        <f ca="1">VLOOKUP($B461,INDIRECT("data!$"&amp;F457&amp;"$3:$CZ$554"),$C457-3*(B456-1)+AE$1,FALSE)</f>
        <v>1.97</v>
      </c>
      <c r="AF461" s="47">
        <f ca="1">VLOOKUP($B461,INDIRECT("data!$"&amp;F457&amp;"$3:$CZ$554"),$C457-3*(B456-1)+AF$1,FALSE)</f>
        <v>1.83</v>
      </c>
      <c r="AG461" s="65">
        <f t="shared" ca="1" si="987"/>
        <v>3</v>
      </c>
      <c r="AH461" s="65">
        <f t="shared" ca="1" si="988"/>
        <v>1</v>
      </c>
      <c r="AI461" s="65">
        <f t="shared" ca="1" si="989"/>
        <v>2</v>
      </c>
      <c r="AJ461" s="65">
        <f t="shared" ca="1" si="990"/>
        <v>1</v>
      </c>
      <c r="AK461" s="65">
        <f t="shared" ca="1" si="991"/>
        <v>1</v>
      </c>
      <c r="AL461" s="66" t="str">
        <f t="shared" ca="1" si="992"/>
        <v>D</v>
      </c>
      <c r="AM461" s="66" t="str">
        <f t="shared" ca="1" si="993"/>
        <v>H-H</v>
      </c>
      <c r="AN461" s="65">
        <f t="shared" ca="1" si="994"/>
        <v>1</v>
      </c>
      <c r="AO461" s="65">
        <f t="shared" ca="1" si="995"/>
        <v>1</v>
      </c>
      <c r="AP461" s="65">
        <f t="shared" ca="1" si="996"/>
        <v>0</v>
      </c>
      <c r="AQ461" s="65">
        <f t="shared" ca="1" si="997"/>
        <v>0</v>
      </c>
      <c r="AR461" s="65">
        <f t="shared" ca="1" si="998"/>
        <v>0</v>
      </c>
      <c r="AS461" s="65">
        <f t="shared" ca="1" si="999"/>
        <v>0</v>
      </c>
      <c r="AT461" s="65">
        <f t="shared" ca="1" si="1000"/>
        <v>0</v>
      </c>
    </row>
    <row r="462" spans="1:46" ht="18" customHeight="1" x14ac:dyDescent="0.25">
      <c r="A462" s="49" t="str">
        <f ca="1">CONCATENATE(B458,"-",B462)</f>
        <v>Nott'm Forest-Home-4</v>
      </c>
      <c r="B462" s="12">
        <v>4</v>
      </c>
      <c r="C462" s="41">
        <f ca="1">VLOOKUP($B462,INDIRECT("data!$"&amp;F457&amp;"$3:$CZ$554"),$C457-3*(B456-1)+C$1,FALSE)</f>
        <v>43337</v>
      </c>
      <c r="D462" s="30" t="str">
        <f ca="1">VLOOKUP($B462,INDIRECT("data!$"&amp;F457&amp;"$3:$CZ$554"),$C457-3*(B456-1)+D$1,FALSE)</f>
        <v>Nott'm Forest</v>
      </c>
      <c r="E462" s="30" t="str">
        <f ca="1">VLOOKUP($B462,INDIRECT("data!$"&amp;F457&amp;"$3:$CZ$554"),$C457-3*(B456-1)+E$1,FALSE)</f>
        <v>Birmingham</v>
      </c>
      <c r="F462" s="29">
        <f ca="1">VLOOKUP($B462,INDIRECT("data!$"&amp;F457&amp;"$3:$CZ$554"),$C457-3*(B456-1)+F$1,FALSE)</f>
        <v>2</v>
      </c>
      <c r="G462" s="29">
        <f ca="1">VLOOKUP($B462,INDIRECT("data!$"&amp;F457&amp;"$3:$CZ$554"),$C457-3*(B456-1)+G$1,FALSE)</f>
        <v>2</v>
      </c>
      <c r="H462" s="15" t="str">
        <f ca="1">VLOOKUP($B462,INDIRECT("data!$"&amp;F457&amp;"$3:$CZ$554"),$C457-3*(B456-1)+H$1,FALSE)</f>
        <v>D</v>
      </c>
      <c r="I462" s="29">
        <f ca="1">VLOOKUP($B462,INDIRECT("data!$"&amp;F457&amp;"$3:$CZ$554"),$C457-3*(B456-1)+I$1,FALSE)</f>
        <v>0</v>
      </c>
      <c r="J462" s="29">
        <f ca="1">VLOOKUP($B462,INDIRECT("data!$"&amp;F457&amp;"$3:$CZ$554"),$C457-3*(B456-1)+J$1,FALSE)</f>
        <v>1</v>
      </c>
      <c r="K462" s="15" t="str">
        <f ca="1">VLOOKUP($B462,INDIRECT("data!$"&amp;F457&amp;"$3:$CZ$554"),$C457-3*(B456-1)+K$1,FALSE)</f>
        <v>A</v>
      </c>
      <c r="L462" s="30" t="str">
        <f ca="1">VLOOKUP($B462,INDIRECT("data!$"&amp;F457&amp;"$3:$CZ$554"),$C457-3*(B456-1)+L$1,FALSE)</f>
        <v>T Robinson</v>
      </c>
      <c r="M462" s="45">
        <f ca="1">VLOOKUP($B462,INDIRECT("data!$"&amp;F457&amp;"$3:$CZ$554"),$C457-3*(B456-1)+M$1,FALSE)</f>
        <v>9</v>
      </c>
      <c r="N462" s="45">
        <f ca="1">VLOOKUP($B462,INDIRECT("data!$"&amp;F457&amp;"$3:$CZ$554"),$C457-3*(B456-1)+N$1,FALSE)</f>
        <v>9</v>
      </c>
      <c r="O462" s="45">
        <f ca="1">VLOOKUP($B462,INDIRECT("data!$"&amp;F457&amp;"$3:$CZ$554"),$C457-3*(B456-1)+O$1,FALSE)</f>
        <v>3</v>
      </c>
      <c r="P462" s="45">
        <f ca="1">VLOOKUP($B462,INDIRECT("data!$"&amp;F457&amp;"$3:$CZ$554"),$C457-3*(B456-1)+P$1,FALSE)</f>
        <v>3</v>
      </c>
      <c r="Q462" s="45">
        <f ca="1">VLOOKUP($B462,INDIRECT("data!$"&amp;F457&amp;"$3:$CZ$554"),$C457-3*(B456-1)+Q$1,FALSE)</f>
        <v>17</v>
      </c>
      <c r="R462" s="45">
        <f ca="1">VLOOKUP($B462,INDIRECT("data!$"&amp;F457&amp;"$3:$CZ$554"),$C457-3*(B456-1)+R$1,FALSE)</f>
        <v>20</v>
      </c>
      <c r="S462" s="45">
        <f ca="1">VLOOKUP($B462,INDIRECT("data!$"&amp;F457&amp;"$3:$CZ$554"),$C457-3*(B456-1)+S$1,FALSE)</f>
        <v>0</v>
      </c>
      <c r="T462" s="45">
        <f ca="1">VLOOKUP($B462,INDIRECT("data!$"&amp;F457&amp;"$3:$CZ$554"),$C457-3*(B456-1)+T$1,FALSE)</f>
        <v>4</v>
      </c>
      <c r="U462" s="45">
        <f ca="1">VLOOKUP($B462,INDIRECT("data!$"&amp;F457&amp;"$3:$CZ$554"),$C457-3*(B456-1)+U$1,FALSE)</f>
        <v>4</v>
      </c>
      <c r="V462" s="45">
        <f ca="1">VLOOKUP($B462,INDIRECT("data!$"&amp;F457&amp;"$3:$CZ$554"),$C457-3*(B456-1)+V$1,FALSE)</f>
        <v>0</v>
      </c>
      <c r="W462" s="45">
        <f ca="1">VLOOKUP($B462,INDIRECT("data!$"&amp;F457&amp;"$3:$CZ$554"),$C457-3*(B456-1)+W$1,FALSE)</f>
        <v>0</v>
      </c>
      <c r="X462" s="45">
        <f ca="1">VLOOKUP($B462,INDIRECT("data!$"&amp;F457&amp;"$3:$CZ$554"),$C457-3*(B456-1)+X$1,FALSE)</f>
        <v>0</v>
      </c>
      <c r="Y462" s="47">
        <f ca="1">VLOOKUP($B462,INDIRECT("data!$"&amp;F457&amp;"$3:$CZ$554"),$C457-3*(B456-1)+Y$1,FALSE)</f>
        <v>1.85</v>
      </c>
      <c r="Z462" s="47">
        <f ca="1">VLOOKUP($B462,INDIRECT("data!$"&amp;F457&amp;"$3:$CZ$554"),$C457-3*(B456-1)+Z$1,FALSE)</f>
        <v>3.5</v>
      </c>
      <c r="AA462" s="47">
        <f ca="1">VLOOKUP($B462,INDIRECT("data!$"&amp;F457&amp;"$3:$CZ$554"),$C457-3*(B456-1)+AA$1,FALSE)</f>
        <v>5</v>
      </c>
      <c r="AB462" s="47">
        <f ca="1">VLOOKUP($B462,INDIRECT("data!$"&amp;F457&amp;"$3:$CZ$554"),$C457-3*(B456-1)+AB$1,FALSE)</f>
        <v>1.87</v>
      </c>
      <c r="AC462" s="47">
        <f ca="1">VLOOKUP($B462,INDIRECT("data!$"&amp;F457&amp;"$3:$CZ$554"),$C457-3*(B456-1)+AC$1,FALSE)</f>
        <v>3.51</v>
      </c>
      <c r="AD462" s="47">
        <f ca="1">VLOOKUP($B462,INDIRECT("data!$"&amp;F457&amp;"$3:$CZ$554"),$C457-3*(B456-1)+AD$1,FALSE)</f>
        <v>4.82</v>
      </c>
      <c r="AE462" s="47">
        <f ca="1">VLOOKUP($B462,INDIRECT("data!$"&amp;F457&amp;"$3:$CZ$554"),$C457-3*(B456-1)+AE$1,FALSE)</f>
        <v>2.08</v>
      </c>
      <c r="AF462" s="47">
        <f ca="1">VLOOKUP($B462,INDIRECT("data!$"&amp;F457&amp;"$3:$CZ$554"),$C457-3*(B456-1)+AF$1,FALSE)</f>
        <v>1.73</v>
      </c>
      <c r="AG462" s="65">
        <f t="shared" ca="1" si="987"/>
        <v>4</v>
      </c>
      <c r="AH462" s="65">
        <f t="shared" ca="1" si="988"/>
        <v>1</v>
      </c>
      <c r="AI462" s="65">
        <f t="shared" ca="1" si="989"/>
        <v>3</v>
      </c>
      <c r="AJ462" s="65">
        <f t="shared" ca="1" si="990"/>
        <v>2</v>
      </c>
      <c r="AK462" s="65">
        <f t="shared" ca="1" si="991"/>
        <v>1</v>
      </c>
      <c r="AL462" s="66" t="str">
        <f t="shared" ca="1" si="992"/>
        <v>H</v>
      </c>
      <c r="AM462" s="66" t="str">
        <f t="shared" ca="1" si="993"/>
        <v>A-D</v>
      </c>
      <c r="AN462" s="65">
        <f t="shared" ca="1" si="994"/>
        <v>1</v>
      </c>
      <c r="AO462" s="65">
        <f t="shared" ca="1" si="995"/>
        <v>0</v>
      </c>
      <c r="AP462" s="65">
        <f t="shared" ca="1" si="996"/>
        <v>1</v>
      </c>
      <c r="AQ462" s="65">
        <f t="shared" ca="1" si="997"/>
        <v>0</v>
      </c>
      <c r="AR462" s="65">
        <f t="shared" ca="1" si="998"/>
        <v>0</v>
      </c>
      <c r="AS462" s="65">
        <f t="shared" ca="1" si="999"/>
        <v>0</v>
      </c>
      <c r="AT462" s="65">
        <f t="shared" ca="1" si="1000"/>
        <v>0</v>
      </c>
    </row>
    <row r="463" spans="1:46" ht="18" customHeight="1" x14ac:dyDescent="0.25">
      <c r="A463" s="49" t="str">
        <f ca="1">CONCATENATE(B458,"-",B463)</f>
        <v>Nott'm Forest-Home-5</v>
      </c>
      <c r="B463" s="12">
        <v>5</v>
      </c>
      <c r="C463" s="41">
        <f ca="1">VLOOKUP($B463,INDIRECT("data!$"&amp;F457&amp;"$3:$CZ$554"),$C457-3*(B456-1)+C$1,FALSE)</f>
        <v>43323</v>
      </c>
      <c r="D463" s="30" t="str">
        <f ca="1">VLOOKUP($B463,INDIRECT("data!$"&amp;F457&amp;"$3:$CZ$554"),$C457-3*(B456-1)+D$1,FALSE)</f>
        <v>Nott'm Forest</v>
      </c>
      <c r="E463" s="30" t="str">
        <f ca="1">VLOOKUP($B463,INDIRECT("data!$"&amp;F457&amp;"$3:$CZ$554"),$C457-3*(B456-1)+E$1,FALSE)</f>
        <v>Reading</v>
      </c>
      <c r="F463" s="29">
        <f ca="1">VLOOKUP($B463,INDIRECT("data!$"&amp;F457&amp;"$3:$CZ$554"),$C457-3*(B456-1)+F$1,FALSE)</f>
        <v>1</v>
      </c>
      <c r="G463" s="29">
        <f ca="1">VLOOKUP($B463,INDIRECT("data!$"&amp;F457&amp;"$3:$CZ$554"),$C457-3*(B456-1)+G$1,FALSE)</f>
        <v>0</v>
      </c>
      <c r="H463" s="15" t="str">
        <f ca="1">VLOOKUP($B463,INDIRECT("data!$"&amp;F457&amp;"$3:$CZ$554"),$C457-3*(B456-1)+H$1,FALSE)</f>
        <v>H</v>
      </c>
      <c r="I463" s="29">
        <f ca="1">VLOOKUP($B463,INDIRECT("data!$"&amp;F457&amp;"$3:$CZ$554"),$C457-3*(B456-1)+I$1,FALSE)</f>
        <v>0</v>
      </c>
      <c r="J463" s="29">
        <f ca="1">VLOOKUP($B463,INDIRECT("data!$"&amp;F457&amp;"$3:$CZ$554"),$C457-3*(B456-1)+J$1,FALSE)</f>
        <v>0</v>
      </c>
      <c r="K463" s="15" t="str">
        <f ca="1">VLOOKUP($B463,INDIRECT("data!$"&amp;F457&amp;"$3:$CZ$554"),$C457-3*(B456-1)+K$1,FALSE)</f>
        <v>D</v>
      </c>
      <c r="L463" s="30" t="str">
        <f ca="1">VLOOKUP($B463,INDIRECT("data!$"&amp;F457&amp;"$3:$CZ$554"),$C457-3*(B456-1)+L$1,FALSE)</f>
        <v>S Martin</v>
      </c>
      <c r="M463" s="45">
        <f ca="1">VLOOKUP($B463,INDIRECT("data!$"&amp;F457&amp;"$3:$CZ$554"),$C457-3*(B456-1)+M$1,FALSE)</f>
        <v>12</v>
      </c>
      <c r="N463" s="45">
        <f ca="1">VLOOKUP($B463,INDIRECT("data!$"&amp;F457&amp;"$3:$CZ$554"),$C457-3*(B456-1)+N$1,FALSE)</f>
        <v>8</v>
      </c>
      <c r="O463" s="45">
        <f ca="1">VLOOKUP($B463,INDIRECT("data!$"&amp;F457&amp;"$3:$CZ$554"),$C457-3*(B456-1)+O$1,FALSE)</f>
        <v>3</v>
      </c>
      <c r="P463" s="45">
        <f ca="1">VLOOKUP($B463,INDIRECT("data!$"&amp;F457&amp;"$3:$CZ$554"),$C457-3*(B456-1)+P$1,FALSE)</f>
        <v>3</v>
      </c>
      <c r="Q463" s="45">
        <f ca="1">VLOOKUP($B463,INDIRECT("data!$"&amp;F457&amp;"$3:$CZ$554"),$C457-3*(B456-1)+Q$1,FALSE)</f>
        <v>15</v>
      </c>
      <c r="R463" s="45">
        <f ca="1">VLOOKUP($B463,INDIRECT("data!$"&amp;F457&amp;"$3:$CZ$554"),$C457-3*(B456-1)+R$1,FALSE)</f>
        <v>11</v>
      </c>
      <c r="S463" s="45">
        <f ca="1">VLOOKUP($B463,INDIRECT("data!$"&amp;F457&amp;"$3:$CZ$554"),$C457-3*(B456-1)+S$1,FALSE)</f>
        <v>6</v>
      </c>
      <c r="T463" s="45">
        <f ca="1">VLOOKUP($B463,INDIRECT("data!$"&amp;F457&amp;"$3:$CZ$554"),$C457-3*(B456-1)+T$1,FALSE)</f>
        <v>4</v>
      </c>
      <c r="U463" s="45">
        <f ca="1">VLOOKUP($B463,INDIRECT("data!$"&amp;F457&amp;"$3:$CZ$554"),$C457-3*(B456-1)+U$1,FALSE)</f>
        <v>0</v>
      </c>
      <c r="V463" s="45">
        <f ca="1">VLOOKUP($B463,INDIRECT("data!$"&amp;F457&amp;"$3:$CZ$554"),$C457-3*(B456-1)+V$1,FALSE)</f>
        <v>1</v>
      </c>
      <c r="W463" s="45">
        <f ca="1">VLOOKUP($B463,INDIRECT("data!$"&amp;F457&amp;"$3:$CZ$554"),$C457-3*(B456-1)+W$1,FALSE)</f>
        <v>0</v>
      </c>
      <c r="X463" s="45">
        <f ca="1">VLOOKUP($B463,INDIRECT("data!$"&amp;F457&amp;"$3:$CZ$554"),$C457-3*(B456-1)+X$1,FALSE)</f>
        <v>0</v>
      </c>
      <c r="Y463" s="47">
        <f ca="1">VLOOKUP($B463,INDIRECT("data!$"&amp;F457&amp;"$3:$CZ$554"),$C457-3*(B456-1)+Y$1,FALSE)</f>
        <v>1.66</v>
      </c>
      <c r="Z463" s="47">
        <f ca="1">VLOOKUP($B463,INDIRECT("data!$"&amp;F457&amp;"$3:$CZ$554"),$C457-3*(B456-1)+Z$1,FALSE)</f>
        <v>3.8</v>
      </c>
      <c r="AA463" s="47">
        <f ca="1">VLOOKUP($B463,INDIRECT("data!$"&amp;F457&amp;"$3:$CZ$554"),$C457-3*(B456-1)+AA$1,FALSE)</f>
        <v>6</v>
      </c>
      <c r="AB463" s="47">
        <f ca="1">VLOOKUP($B463,INDIRECT("data!$"&amp;F457&amp;"$3:$CZ$554"),$C457-3*(B456-1)+AB$1,FALSE)</f>
        <v>1.68</v>
      </c>
      <c r="AC463" s="47">
        <f ca="1">VLOOKUP($B463,INDIRECT("data!$"&amp;F457&amp;"$3:$CZ$554"),$C457-3*(B456-1)+AC$1,FALSE)</f>
        <v>3.8</v>
      </c>
      <c r="AD463" s="47">
        <f ca="1">VLOOKUP($B463,INDIRECT("data!$"&amp;F457&amp;"$3:$CZ$554"),$C457-3*(B456-1)+AD$1,FALSE)</f>
        <v>6.04</v>
      </c>
      <c r="AE463" s="47">
        <f ca="1">VLOOKUP($B463,INDIRECT("data!$"&amp;F457&amp;"$3:$CZ$554"),$C457-3*(B456-1)+AE$1,FALSE)</f>
        <v>2.09</v>
      </c>
      <c r="AF463" s="47">
        <f ca="1">VLOOKUP($B463,INDIRECT("data!$"&amp;F457&amp;"$3:$CZ$554"),$C457-3*(B456-1)+AF$1,FALSE)</f>
        <v>1.72</v>
      </c>
      <c r="AG463" s="65">
        <f t="shared" ca="1" si="987"/>
        <v>1</v>
      </c>
      <c r="AH463" s="65">
        <f t="shared" ca="1" si="988"/>
        <v>0</v>
      </c>
      <c r="AI463" s="65">
        <f t="shared" ca="1" si="989"/>
        <v>1</v>
      </c>
      <c r="AJ463" s="65">
        <f t="shared" ca="1" si="990"/>
        <v>1</v>
      </c>
      <c r="AK463" s="65">
        <f t="shared" ca="1" si="991"/>
        <v>0</v>
      </c>
      <c r="AL463" s="66" t="str">
        <f t="shared" ca="1" si="992"/>
        <v>H</v>
      </c>
      <c r="AM463" s="66" t="str">
        <f t="shared" ca="1" si="993"/>
        <v>D-H</v>
      </c>
      <c r="AN463" s="65">
        <f t="shared" ca="1" si="994"/>
        <v>0</v>
      </c>
      <c r="AO463" s="65">
        <f t="shared" ca="1" si="995"/>
        <v>0</v>
      </c>
      <c r="AP463" s="65">
        <f t="shared" ca="1" si="996"/>
        <v>0</v>
      </c>
      <c r="AQ463" s="65">
        <f t="shared" ca="1" si="997"/>
        <v>1</v>
      </c>
      <c r="AR463" s="65">
        <f t="shared" ca="1" si="998"/>
        <v>0</v>
      </c>
      <c r="AS463" s="65">
        <f t="shared" ca="1" si="999"/>
        <v>0</v>
      </c>
      <c r="AT463" s="65">
        <f t="shared" ca="1" si="1000"/>
        <v>0</v>
      </c>
    </row>
    <row r="464" spans="1:46" ht="18" customHeight="1" x14ac:dyDescent="0.25">
      <c r="A464" s="49" t="str">
        <f ca="1">CONCATENATE(B458,"-",B464)</f>
        <v>Nott'm Forest-Home-6</v>
      </c>
      <c r="B464" s="12">
        <v>6</v>
      </c>
      <c r="C464" s="41">
        <f ca="1">VLOOKUP($B464,INDIRECT("data!$"&amp;F457&amp;"$3:$CZ$554"),$C457-3*(B456-1)+C$1,FALSE)</f>
        <v>43319</v>
      </c>
      <c r="D464" s="30" t="str">
        <f ca="1">VLOOKUP($B464,INDIRECT("data!$"&amp;F457&amp;"$3:$CZ$554"),$C457-3*(B456-1)+D$1,FALSE)</f>
        <v>Nott'm Forest</v>
      </c>
      <c r="E464" s="30" t="str">
        <f ca="1">VLOOKUP($B464,INDIRECT("data!$"&amp;F457&amp;"$3:$CZ$554"),$C457-3*(B456-1)+E$1,FALSE)</f>
        <v>West Brom</v>
      </c>
      <c r="F464" s="29">
        <f ca="1">VLOOKUP($B464,INDIRECT("data!$"&amp;F457&amp;"$3:$CZ$554"),$C457-3*(B456-1)+F$1,FALSE)</f>
        <v>1</v>
      </c>
      <c r="G464" s="29">
        <f ca="1">VLOOKUP($B464,INDIRECT("data!$"&amp;F457&amp;"$3:$CZ$554"),$C457-3*(B456-1)+G$1,FALSE)</f>
        <v>1</v>
      </c>
      <c r="H464" s="15" t="str">
        <f ca="1">VLOOKUP($B464,INDIRECT("data!$"&amp;F457&amp;"$3:$CZ$554"),$C457-3*(B456-1)+H$1,FALSE)</f>
        <v>D</v>
      </c>
      <c r="I464" s="29">
        <f ca="1">VLOOKUP($B464,INDIRECT("data!$"&amp;F457&amp;"$3:$CZ$554"),$C457-3*(B456-1)+I$1,FALSE)</f>
        <v>0</v>
      </c>
      <c r="J464" s="29">
        <f ca="1">VLOOKUP($B464,INDIRECT("data!$"&amp;F457&amp;"$3:$CZ$554"),$C457-3*(B456-1)+J$1,FALSE)</f>
        <v>0</v>
      </c>
      <c r="K464" s="15" t="str">
        <f ca="1">VLOOKUP($B464,INDIRECT("data!$"&amp;F457&amp;"$3:$CZ$554"),$C457-3*(B456-1)+K$1,FALSE)</f>
        <v>D</v>
      </c>
      <c r="L464" s="30" t="str">
        <f ca="1">VLOOKUP($B464,INDIRECT("data!$"&amp;F457&amp;"$3:$CZ$554"),$C457-3*(B456-1)+L$1,FALSE)</f>
        <v>D England</v>
      </c>
      <c r="M464" s="45">
        <f ca="1">VLOOKUP($B464,INDIRECT("data!$"&amp;F457&amp;"$3:$CZ$554"),$C457-3*(B456-1)+M$1,FALSE)</f>
        <v>20</v>
      </c>
      <c r="N464" s="45">
        <f ca="1">VLOOKUP($B464,INDIRECT("data!$"&amp;F457&amp;"$3:$CZ$554"),$C457-3*(B456-1)+N$1,FALSE)</f>
        <v>10</v>
      </c>
      <c r="O464" s="45">
        <f ca="1">VLOOKUP($B464,INDIRECT("data!$"&amp;F457&amp;"$3:$CZ$554"),$C457-3*(B456-1)+O$1,FALSE)</f>
        <v>5</v>
      </c>
      <c r="P464" s="45">
        <f ca="1">VLOOKUP($B464,INDIRECT("data!$"&amp;F457&amp;"$3:$CZ$554"),$C457-3*(B456-1)+P$1,FALSE)</f>
        <v>2</v>
      </c>
      <c r="Q464" s="45">
        <f ca="1">VLOOKUP($B464,INDIRECT("data!$"&amp;F457&amp;"$3:$CZ$554"),$C457-3*(B456-1)+Q$1,FALSE)</f>
        <v>12</v>
      </c>
      <c r="R464" s="45">
        <f ca="1">VLOOKUP($B464,INDIRECT("data!$"&amp;F457&amp;"$3:$CZ$554"),$C457-3*(B456-1)+R$1,FALSE)</f>
        <v>10</v>
      </c>
      <c r="S464" s="45">
        <f ca="1">VLOOKUP($B464,INDIRECT("data!$"&amp;F457&amp;"$3:$CZ$554"),$C457-3*(B456-1)+S$1,FALSE)</f>
        <v>7</v>
      </c>
      <c r="T464" s="45">
        <f ca="1">VLOOKUP($B464,INDIRECT("data!$"&amp;F457&amp;"$3:$CZ$554"),$C457-3*(B456-1)+T$1,FALSE)</f>
        <v>6</v>
      </c>
      <c r="U464" s="45">
        <f ca="1">VLOOKUP($B464,INDIRECT("data!$"&amp;F457&amp;"$3:$CZ$554"),$C457-3*(B456-1)+U$1,FALSE)</f>
        <v>2</v>
      </c>
      <c r="V464" s="45">
        <f ca="1">VLOOKUP($B464,INDIRECT("data!$"&amp;F457&amp;"$3:$CZ$554"),$C457-3*(B456-1)+V$1,FALSE)</f>
        <v>1</v>
      </c>
      <c r="W464" s="45">
        <f ca="1">VLOOKUP($B464,INDIRECT("data!$"&amp;F457&amp;"$3:$CZ$554"),$C457-3*(B456-1)+W$1,FALSE)</f>
        <v>0</v>
      </c>
      <c r="X464" s="45">
        <f ca="1">VLOOKUP($B464,INDIRECT("data!$"&amp;F457&amp;"$3:$CZ$554"),$C457-3*(B456-1)+X$1,FALSE)</f>
        <v>0</v>
      </c>
      <c r="Y464" s="47">
        <f ca="1">VLOOKUP($B464,INDIRECT("data!$"&amp;F457&amp;"$3:$CZ$554"),$C457-3*(B456-1)+Y$1,FALSE)</f>
        <v>2.54</v>
      </c>
      <c r="Z464" s="47">
        <f ca="1">VLOOKUP($B464,INDIRECT("data!$"&amp;F457&amp;"$3:$CZ$554"),$C457-3*(B456-1)+Z$1,FALSE)</f>
        <v>3.3</v>
      </c>
      <c r="AA464" s="47">
        <f ca="1">VLOOKUP($B464,INDIRECT("data!$"&amp;F457&amp;"$3:$CZ$554"),$C457-3*(B456-1)+AA$1,FALSE)</f>
        <v>3</v>
      </c>
      <c r="AB464" s="47">
        <f ca="1">VLOOKUP($B464,INDIRECT("data!$"&amp;F457&amp;"$3:$CZ$554"),$C457-3*(B456-1)+AB$1,FALSE)</f>
        <v>2.56</v>
      </c>
      <c r="AC464" s="47">
        <f ca="1">VLOOKUP($B464,INDIRECT("data!$"&amp;F457&amp;"$3:$CZ$554"),$C457-3*(B456-1)+AC$1,FALSE)</f>
        <v>3.22</v>
      </c>
      <c r="AD464" s="47">
        <f ca="1">VLOOKUP($B464,INDIRECT("data!$"&amp;F457&amp;"$3:$CZ$554"),$C457-3*(B456-1)+AD$1,FALSE)</f>
        <v>3.07</v>
      </c>
      <c r="AE464" s="47">
        <f ca="1">VLOOKUP($B464,INDIRECT("data!$"&amp;F457&amp;"$3:$CZ$554"),$C457-3*(B456-1)+AE$1,FALSE)</f>
        <v>2.13</v>
      </c>
      <c r="AF464" s="47">
        <f ca="1">VLOOKUP($B464,INDIRECT("data!$"&amp;F457&amp;"$3:$CZ$554"),$C457-3*(B456-1)+AF$1,FALSE)</f>
        <v>1.69</v>
      </c>
      <c r="AG464" s="65">
        <f t="shared" ca="1" si="987"/>
        <v>2</v>
      </c>
      <c r="AH464" s="65">
        <f t="shared" ca="1" si="988"/>
        <v>0</v>
      </c>
      <c r="AI464" s="65">
        <f t="shared" ca="1" si="989"/>
        <v>2</v>
      </c>
      <c r="AJ464" s="65">
        <f t="shared" ca="1" si="990"/>
        <v>1</v>
      </c>
      <c r="AK464" s="65">
        <f t="shared" ca="1" si="991"/>
        <v>1</v>
      </c>
      <c r="AL464" s="66" t="str">
        <f t="shared" ca="1" si="992"/>
        <v>D</v>
      </c>
      <c r="AM464" s="66" t="str">
        <f t="shared" ca="1" si="993"/>
        <v>D-D</v>
      </c>
      <c r="AN464" s="65">
        <f t="shared" ca="1" si="994"/>
        <v>1</v>
      </c>
      <c r="AO464" s="65">
        <f t="shared" ca="1" si="995"/>
        <v>0</v>
      </c>
      <c r="AP464" s="65">
        <f t="shared" ca="1" si="996"/>
        <v>0</v>
      </c>
      <c r="AQ464" s="65">
        <f t="shared" ca="1" si="997"/>
        <v>0</v>
      </c>
      <c r="AR464" s="65">
        <f t="shared" ca="1" si="998"/>
        <v>0</v>
      </c>
      <c r="AS464" s="65">
        <f t="shared" ca="1" si="999"/>
        <v>0</v>
      </c>
      <c r="AT464" s="65">
        <f t="shared" ca="1" si="1000"/>
        <v>0</v>
      </c>
    </row>
    <row r="465" spans="1:46" ht="18" customHeight="1" x14ac:dyDescent="0.25">
      <c r="A465" s="49" t="str">
        <f ca="1">CONCATENATE(B458,"-",B465)</f>
        <v>Nott'm Forest-Home-7</v>
      </c>
      <c r="B465" s="12">
        <v>7</v>
      </c>
      <c r="C465" s="41" t="e">
        <f ca="1">VLOOKUP($B465,INDIRECT("data!$"&amp;F457&amp;"$3:$CZ$554"),$C457-3*(B456-1)+C$1,FALSE)</f>
        <v>#N/A</v>
      </c>
      <c r="D465" s="30" t="e">
        <f ca="1">VLOOKUP($B465,INDIRECT("data!$"&amp;F457&amp;"$3:$CZ$554"),$C457-3*(B456-1)+D$1,FALSE)</f>
        <v>#N/A</v>
      </c>
      <c r="E465" s="30" t="e">
        <f ca="1">VLOOKUP($B465,INDIRECT("data!$"&amp;F457&amp;"$3:$CZ$554"),$C457-3*(B456-1)+E$1,FALSE)</f>
        <v>#N/A</v>
      </c>
      <c r="F465" s="29" t="e">
        <f ca="1">VLOOKUP($B465,INDIRECT("data!$"&amp;F457&amp;"$3:$CZ$554"),$C457-3*(B456-1)+F$1,FALSE)</f>
        <v>#N/A</v>
      </c>
      <c r="G465" s="29" t="e">
        <f ca="1">VLOOKUP($B465,INDIRECT("data!$"&amp;F457&amp;"$3:$CZ$554"),$C457-3*(B456-1)+G$1,FALSE)</f>
        <v>#N/A</v>
      </c>
      <c r="H465" s="15" t="e">
        <f ca="1">VLOOKUP($B465,INDIRECT("data!$"&amp;F457&amp;"$3:$CZ$554"),$C457-3*(B456-1)+H$1,FALSE)</f>
        <v>#N/A</v>
      </c>
      <c r="I465" s="29" t="e">
        <f ca="1">VLOOKUP($B465,INDIRECT("data!$"&amp;F457&amp;"$3:$CZ$554"),$C457-3*(B456-1)+I$1,FALSE)</f>
        <v>#N/A</v>
      </c>
      <c r="J465" s="29" t="e">
        <f ca="1">VLOOKUP($B465,INDIRECT("data!$"&amp;F457&amp;"$3:$CZ$554"),$C457-3*(B456-1)+J$1,FALSE)</f>
        <v>#N/A</v>
      </c>
      <c r="K465" s="15" t="e">
        <f ca="1">VLOOKUP($B465,INDIRECT("data!$"&amp;F457&amp;"$3:$CZ$554"),$C457-3*(B456-1)+K$1,FALSE)</f>
        <v>#N/A</v>
      </c>
      <c r="L465" s="30" t="e">
        <f ca="1">VLOOKUP($B465,INDIRECT("data!$"&amp;F457&amp;"$3:$CZ$554"),$C457-3*(B456-1)+L$1,FALSE)</f>
        <v>#N/A</v>
      </c>
      <c r="M465" s="45" t="e">
        <f ca="1">VLOOKUP($B465,INDIRECT("data!$"&amp;F457&amp;"$3:$CZ$554"),$C457-3*(B456-1)+M$1,FALSE)</f>
        <v>#N/A</v>
      </c>
      <c r="N465" s="45" t="e">
        <f ca="1">VLOOKUP($B465,INDIRECT("data!$"&amp;F457&amp;"$3:$CZ$554"),$C457-3*(B456-1)+N$1,FALSE)</f>
        <v>#N/A</v>
      </c>
      <c r="O465" s="45" t="e">
        <f ca="1">VLOOKUP($B465,INDIRECT("data!$"&amp;F457&amp;"$3:$CZ$554"),$C457-3*(B456-1)+O$1,FALSE)</f>
        <v>#N/A</v>
      </c>
      <c r="P465" s="45" t="e">
        <f ca="1">VLOOKUP($B465,INDIRECT("data!$"&amp;F457&amp;"$3:$CZ$554"),$C457-3*(B456-1)+P$1,FALSE)</f>
        <v>#N/A</v>
      </c>
      <c r="Q465" s="45" t="e">
        <f ca="1">VLOOKUP($B465,INDIRECT("data!$"&amp;F457&amp;"$3:$CZ$554"),$C457-3*(B456-1)+Q$1,FALSE)</f>
        <v>#N/A</v>
      </c>
      <c r="R465" s="45" t="e">
        <f ca="1">VLOOKUP($B465,INDIRECT("data!$"&amp;F457&amp;"$3:$CZ$554"),$C457-3*(B456-1)+R$1,FALSE)</f>
        <v>#N/A</v>
      </c>
      <c r="S465" s="45" t="e">
        <f ca="1">VLOOKUP($B465,INDIRECT("data!$"&amp;F457&amp;"$3:$CZ$554"),$C457-3*(B456-1)+S$1,FALSE)</f>
        <v>#N/A</v>
      </c>
      <c r="T465" s="45" t="e">
        <f ca="1">VLOOKUP($B465,INDIRECT("data!$"&amp;F457&amp;"$3:$CZ$554"),$C457-3*(B456-1)+T$1,FALSE)</f>
        <v>#N/A</v>
      </c>
      <c r="U465" s="45" t="e">
        <f ca="1">VLOOKUP($B465,INDIRECT("data!$"&amp;F457&amp;"$3:$CZ$554"),$C457-3*(B456-1)+U$1,FALSE)</f>
        <v>#N/A</v>
      </c>
      <c r="V465" s="45" t="e">
        <f ca="1">VLOOKUP($B465,INDIRECT("data!$"&amp;F457&amp;"$3:$CZ$554"),$C457-3*(B456-1)+V$1,FALSE)</f>
        <v>#N/A</v>
      </c>
      <c r="W465" s="45" t="e">
        <f ca="1">VLOOKUP($B465,INDIRECT("data!$"&amp;F457&amp;"$3:$CZ$554"),$C457-3*(B456-1)+W$1,FALSE)</f>
        <v>#N/A</v>
      </c>
      <c r="X465" s="45" t="e">
        <f ca="1">VLOOKUP($B465,INDIRECT("data!$"&amp;F457&amp;"$3:$CZ$554"),$C457-3*(B456-1)+X$1,FALSE)</f>
        <v>#N/A</v>
      </c>
      <c r="Y465" s="47" t="e">
        <f ca="1">VLOOKUP($B465,INDIRECT("data!$"&amp;F457&amp;"$3:$CZ$554"),$C457-3*(B456-1)+Y$1,FALSE)</f>
        <v>#N/A</v>
      </c>
      <c r="Z465" s="47" t="e">
        <f ca="1">VLOOKUP($B465,INDIRECT("data!$"&amp;F457&amp;"$3:$CZ$554"),$C457-3*(B456-1)+Z$1,FALSE)</f>
        <v>#N/A</v>
      </c>
      <c r="AA465" s="47" t="e">
        <f ca="1">VLOOKUP($B465,INDIRECT("data!$"&amp;F457&amp;"$3:$CZ$554"),$C457-3*(B456-1)+AA$1,FALSE)</f>
        <v>#N/A</v>
      </c>
      <c r="AB465" s="47" t="e">
        <f ca="1">VLOOKUP($B465,INDIRECT("data!$"&amp;F457&amp;"$3:$CZ$554"),$C457-3*(B456-1)+AB$1,FALSE)</f>
        <v>#N/A</v>
      </c>
      <c r="AC465" s="47" t="e">
        <f ca="1">VLOOKUP($B465,INDIRECT("data!$"&amp;F457&amp;"$3:$CZ$554"),$C457-3*(B456-1)+AC$1,FALSE)</f>
        <v>#N/A</v>
      </c>
      <c r="AD465" s="47" t="e">
        <f ca="1">VLOOKUP($B465,INDIRECT("data!$"&amp;F457&amp;"$3:$CZ$554"),$C457-3*(B456-1)+AD$1,FALSE)</f>
        <v>#N/A</v>
      </c>
      <c r="AE465" s="47" t="e">
        <f ca="1">VLOOKUP($B465,INDIRECT("data!$"&amp;F457&amp;"$3:$CZ$554"),$C457-3*(B456-1)+AE$1,FALSE)</f>
        <v>#N/A</v>
      </c>
      <c r="AF465" s="47" t="e">
        <f ca="1">VLOOKUP($B465,INDIRECT("data!$"&amp;F457&amp;"$3:$CZ$554"),$C457-3*(B456-1)+AF$1,FALSE)</f>
        <v>#N/A</v>
      </c>
      <c r="AG465" s="65" t="e">
        <f t="shared" ca="1" si="987"/>
        <v>#N/A</v>
      </c>
      <c r="AH465" s="65" t="e">
        <f t="shared" ca="1" si="988"/>
        <v>#N/A</v>
      </c>
      <c r="AI465" s="65" t="e">
        <f t="shared" ca="1" si="989"/>
        <v>#N/A</v>
      </c>
      <c r="AJ465" s="65" t="e">
        <f t="shared" ca="1" si="990"/>
        <v>#N/A</v>
      </c>
      <c r="AK465" s="65" t="e">
        <f t="shared" ca="1" si="991"/>
        <v>#N/A</v>
      </c>
      <c r="AL465" s="66" t="e">
        <f t="shared" ca="1" si="992"/>
        <v>#N/A</v>
      </c>
      <c r="AM465" s="66" t="e">
        <f t="shared" ca="1" si="993"/>
        <v>#N/A</v>
      </c>
      <c r="AN465" s="65" t="e">
        <f t="shared" ca="1" si="994"/>
        <v>#N/A</v>
      </c>
      <c r="AO465" s="65" t="e">
        <f t="shared" ca="1" si="995"/>
        <v>#N/A</v>
      </c>
      <c r="AP465" s="65" t="e">
        <f t="shared" ca="1" si="996"/>
        <v>#N/A</v>
      </c>
      <c r="AQ465" s="65" t="e">
        <f t="shared" ca="1" si="997"/>
        <v>#N/A</v>
      </c>
      <c r="AR465" s="65" t="e">
        <f t="shared" ca="1" si="998"/>
        <v>#N/A</v>
      </c>
      <c r="AS465" s="65" t="e">
        <f t="shared" ca="1" si="999"/>
        <v>#N/A</v>
      </c>
      <c r="AT465" s="65" t="e">
        <f t="shared" ca="1" si="1000"/>
        <v>#N/A</v>
      </c>
    </row>
    <row r="466" spans="1:46" ht="18" customHeight="1" x14ac:dyDescent="0.25">
      <c r="A466" s="49" t="str">
        <f ca="1">CONCATENATE(B458,"-",B466)</f>
        <v>Nott'm Forest-Home-8</v>
      </c>
      <c r="B466" s="12">
        <v>8</v>
      </c>
      <c r="C466" s="41" t="e">
        <f ca="1">VLOOKUP($B466,INDIRECT("data!$"&amp;F457&amp;"$3:$CZ$554"),$C457-3*(B456-1)+C$1,FALSE)</f>
        <v>#N/A</v>
      </c>
      <c r="D466" s="30" t="e">
        <f ca="1">VLOOKUP($B466,INDIRECT("data!$"&amp;F457&amp;"$3:$CZ$554"),$C457-3*(B456-1)+D$1,FALSE)</f>
        <v>#N/A</v>
      </c>
      <c r="E466" s="30" t="e">
        <f ca="1">VLOOKUP($B466,INDIRECT("data!$"&amp;F457&amp;"$3:$CZ$554"),$C457-3*(B456-1)+E$1,FALSE)</f>
        <v>#N/A</v>
      </c>
      <c r="F466" s="29" t="e">
        <f ca="1">VLOOKUP($B466,INDIRECT("data!$"&amp;F457&amp;"$3:$CZ$554"),$C457-3*(B456-1)+F$1,FALSE)</f>
        <v>#N/A</v>
      </c>
      <c r="G466" s="29" t="e">
        <f ca="1">VLOOKUP($B466,INDIRECT("data!$"&amp;F457&amp;"$3:$CZ$554"),$C457-3*(B456-1)+G$1,FALSE)</f>
        <v>#N/A</v>
      </c>
      <c r="H466" s="15" t="e">
        <f ca="1">VLOOKUP($B466,INDIRECT("data!$"&amp;F457&amp;"$3:$CZ$554"),$C457-3*(B456-1)+H$1,FALSE)</f>
        <v>#N/A</v>
      </c>
      <c r="I466" s="29" t="e">
        <f ca="1">VLOOKUP($B466,INDIRECT("data!$"&amp;F457&amp;"$3:$CZ$554"),$C457-3*(B456-1)+I$1,FALSE)</f>
        <v>#N/A</v>
      </c>
      <c r="J466" s="29" t="e">
        <f ca="1">VLOOKUP($B466,INDIRECT("data!$"&amp;F457&amp;"$3:$CZ$554"),$C457-3*(B456-1)+J$1,FALSE)</f>
        <v>#N/A</v>
      </c>
      <c r="K466" s="15" t="e">
        <f ca="1">VLOOKUP($B466,INDIRECT("data!$"&amp;F457&amp;"$3:$CZ$554"),$C457-3*(B456-1)+K$1,FALSE)</f>
        <v>#N/A</v>
      </c>
      <c r="L466" s="30" t="e">
        <f ca="1">VLOOKUP($B466,INDIRECT("data!$"&amp;F457&amp;"$3:$CZ$554"),$C457-3*(B456-1)+L$1,FALSE)</f>
        <v>#N/A</v>
      </c>
      <c r="M466" s="45" t="e">
        <f ca="1">VLOOKUP($B466,INDIRECT("data!$"&amp;F457&amp;"$3:$CZ$554"),$C457-3*(B456-1)+M$1,FALSE)</f>
        <v>#N/A</v>
      </c>
      <c r="N466" s="45" t="e">
        <f ca="1">VLOOKUP($B466,INDIRECT("data!$"&amp;F457&amp;"$3:$CZ$554"),$C457-3*(B456-1)+N$1,FALSE)</f>
        <v>#N/A</v>
      </c>
      <c r="O466" s="45" t="e">
        <f ca="1">VLOOKUP($B466,INDIRECT("data!$"&amp;F457&amp;"$3:$CZ$554"),$C457-3*(B456-1)+O$1,FALSE)</f>
        <v>#N/A</v>
      </c>
      <c r="P466" s="45" t="e">
        <f ca="1">VLOOKUP($B466,INDIRECT("data!$"&amp;F457&amp;"$3:$CZ$554"),$C457-3*(B456-1)+P$1,FALSE)</f>
        <v>#N/A</v>
      </c>
      <c r="Q466" s="45" t="e">
        <f ca="1">VLOOKUP($B466,INDIRECT("data!$"&amp;F457&amp;"$3:$CZ$554"),$C457-3*(B456-1)+Q$1,FALSE)</f>
        <v>#N/A</v>
      </c>
      <c r="R466" s="45" t="e">
        <f ca="1">VLOOKUP($B466,INDIRECT("data!$"&amp;F457&amp;"$3:$CZ$554"),$C457-3*(B456-1)+R$1,FALSE)</f>
        <v>#N/A</v>
      </c>
      <c r="S466" s="45" t="e">
        <f ca="1">VLOOKUP($B466,INDIRECT("data!$"&amp;F457&amp;"$3:$CZ$554"),$C457-3*(B456-1)+S$1,FALSE)</f>
        <v>#N/A</v>
      </c>
      <c r="T466" s="45" t="e">
        <f ca="1">VLOOKUP($B466,INDIRECT("data!$"&amp;F457&amp;"$3:$CZ$554"),$C457-3*(B456-1)+T$1,FALSE)</f>
        <v>#N/A</v>
      </c>
      <c r="U466" s="45" t="e">
        <f ca="1">VLOOKUP($B466,INDIRECT("data!$"&amp;F457&amp;"$3:$CZ$554"),$C457-3*(B456-1)+U$1,FALSE)</f>
        <v>#N/A</v>
      </c>
      <c r="V466" s="45" t="e">
        <f ca="1">VLOOKUP($B466,INDIRECT("data!$"&amp;F457&amp;"$3:$CZ$554"),$C457-3*(B456-1)+V$1,FALSE)</f>
        <v>#N/A</v>
      </c>
      <c r="W466" s="45" t="e">
        <f ca="1">VLOOKUP($B466,INDIRECT("data!$"&amp;F457&amp;"$3:$CZ$554"),$C457-3*(B456-1)+W$1,FALSE)</f>
        <v>#N/A</v>
      </c>
      <c r="X466" s="45" t="e">
        <f ca="1">VLOOKUP($B466,INDIRECT("data!$"&amp;F457&amp;"$3:$CZ$554"),$C457-3*(B456-1)+X$1,FALSE)</f>
        <v>#N/A</v>
      </c>
      <c r="Y466" s="47" t="e">
        <f ca="1">VLOOKUP($B466,INDIRECT("data!$"&amp;F457&amp;"$3:$CZ$554"),$C457-3*(B456-1)+Y$1,FALSE)</f>
        <v>#N/A</v>
      </c>
      <c r="Z466" s="47" t="e">
        <f ca="1">VLOOKUP($B466,INDIRECT("data!$"&amp;F457&amp;"$3:$CZ$554"),$C457-3*(B456-1)+Z$1,FALSE)</f>
        <v>#N/A</v>
      </c>
      <c r="AA466" s="47" t="e">
        <f ca="1">VLOOKUP($B466,INDIRECT("data!$"&amp;F457&amp;"$3:$CZ$554"),$C457-3*(B456-1)+AA$1,FALSE)</f>
        <v>#N/A</v>
      </c>
      <c r="AB466" s="47" t="e">
        <f ca="1">VLOOKUP($B466,INDIRECT("data!$"&amp;F457&amp;"$3:$CZ$554"),$C457-3*(B456-1)+AB$1,FALSE)</f>
        <v>#N/A</v>
      </c>
      <c r="AC466" s="47" t="e">
        <f ca="1">VLOOKUP($B466,INDIRECT("data!$"&amp;F457&amp;"$3:$CZ$554"),$C457-3*(B456-1)+AC$1,FALSE)</f>
        <v>#N/A</v>
      </c>
      <c r="AD466" s="47" t="e">
        <f ca="1">VLOOKUP($B466,INDIRECT("data!$"&amp;F457&amp;"$3:$CZ$554"),$C457-3*(B456-1)+AD$1,FALSE)</f>
        <v>#N/A</v>
      </c>
      <c r="AE466" s="47" t="e">
        <f ca="1">VLOOKUP($B466,INDIRECT("data!$"&amp;F457&amp;"$3:$CZ$554"),$C457-3*(B456-1)+AE$1,FALSE)</f>
        <v>#N/A</v>
      </c>
      <c r="AF466" s="47" t="e">
        <f ca="1">VLOOKUP($B466,INDIRECT("data!$"&amp;F457&amp;"$3:$CZ$554"),$C457-3*(B456-1)+AF$1,FALSE)</f>
        <v>#N/A</v>
      </c>
      <c r="AG466" s="65" t="e">
        <f t="shared" ca="1" si="987"/>
        <v>#N/A</v>
      </c>
      <c r="AH466" s="65" t="e">
        <f t="shared" ca="1" si="988"/>
        <v>#N/A</v>
      </c>
      <c r="AI466" s="65" t="e">
        <f t="shared" ca="1" si="989"/>
        <v>#N/A</v>
      </c>
      <c r="AJ466" s="65" t="e">
        <f t="shared" ca="1" si="990"/>
        <v>#N/A</v>
      </c>
      <c r="AK466" s="65" t="e">
        <f t="shared" ca="1" si="991"/>
        <v>#N/A</v>
      </c>
      <c r="AL466" s="66" t="e">
        <f t="shared" ca="1" si="992"/>
        <v>#N/A</v>
      </c>
      <c r="AM466" s="66" t="e">
        <f t="shared" ca="1" si="993"/>
        <v>#N/A</v>
      </c>
      <c r="AN466" s="65" t="e">
        <f t="shared" ca="1" si="994"/>
        <v>#N/A</v>
      </c>
      <c r="AO466" s="65" t="e">
        <f t="shared" ca="1" si="995"/>
        <v>#N/A</v>
      </c>
      <c r="AP466" s="65" t="e">
        <f t="shared" ca="1" si="996"/>
        <v>#N/A</v>
      </c>
      <c r="AQ466" s="65" t="e">
        <f t="shared" ca="1" si="997"/>
        <v>#N/A</v>
      </c>
      <c r="AR466" s="65" t="e">
        <f t="shared" ca="1" si="998"/>
        <v>#N/A</v>
      </c>
      <c r="AS466" s="65" t="e">
        <f t="shared" ca="1" si="999"/>
        <v>#N/A</v>
      </c>
      <c r="AT466" s="65" t="e">
        <f t="shared" ca="1" si="1000"/>
        <v>#N/A</v>
      </c>
    </row>
    <row r="467" spans="1:46" ht="18" customHeight="1" x14ac:dyDescent="0.25">
      <c r="A467" s="50"/>
      <c r="B467" s="42" t="s">
        <v>23</v>
      </c>
      <c r="C467" s="43"/>
      <c r="D467" s="44"/>
      <c r="E467" s="44"/>
      <c r="F467" s="46" t="e">
        <f ca="1">SUM(F459:F466)</f>
        <v>#N/A</v>
      </c>
      <c r="G467" s="46" t="e">
        <f ca="1">SUM(G459:G466)</f>
        <v>#N/A</v>
      </c>
      <c r="H467" s="42"/>
      <c r="I467" s="46" t="e">
        <f t="shared" ref="I467:J467" ca="1" si="1001">SUM(I459:I466)</f>
        <v>#N/A</v>
      </c>
      <c r="J467" s="46" t="e">
        <f t="shared" ca="1" si="1001"/>
        <v>#N/A</v>
      </c>
      <c r="K467" s="42"/>
      <c r="L467" s="44"/>
      <c r="M467" s="46" t="e">
        <f t="shared" ref="M467:X467" ca="1" si="1002">SUM(M459:M466)</f>
        <v>#N/A</v>
      </c>
      <c r="N467" s="46" t="e">
        <f t="shared" ca="1" si="1002"/>
        <v>#N/A</v>
      </c>
      <c r="O467" s="46" t="e">
        <f t="shared" ca="1" si="1002"/>
        <v>#N/A</v>
      </c>
      <c r="P467" s="46" t="e">
        <f t="shared" ca="1" si="1002"/>
        <v>#N/A</v>
      </c>
      <c r="Q467" s="46" t="e">
        <f t="shared" ca="1" si="1002"/>
        <v>#N/A</v>
      </c>
      <c r="R467" s="46" t="e">
        <f t="shared" ca="1" si="1002"/>
        <v>#N/A</v>
      </c>
      <c r="S467" s="46" t="e">
        <f t="shared" ca="1" si="1002"/>
        <v>#N/A</v>
      </c>
      <c r="T467" s="46" t="e">
        <f t="shared" ca="1" si="1002"/>
        <v>#N/A</v>
      </c>
      <c r="U467" s="46" t="e">
        <f t="shared" ca="1" si="1002"/>
        <v>#N/A</v>
      </c>
      <c r="V467" s="46" t="e">
        <f t="shared" ca="1" si="1002"/>
        <v>#N/A</v>
      </c>
      <c r="W467" s="46" t="e">
        <f t="shared" ca="1" si="1002"/>
        <v>#N/A</v>
      </c>
      <c r="X467" s="46" t="e">
        <f t="shared" ca="1" si="1002"/>
        <v>#N/A</v>
      </c>
      <c r="Y467" s="48"/>
      <c r="Z467" s="48"/>
      <c r="AA467" s="48"/>
      <c r="AB467" s="48"/>
      <c r="AC467" s="48"/>
      <c r="AD467" s="48"/>
      <c r="AE467" s="48"/>
      <c r="AF467" s="48"/>
    </row>
    <row r="468" spans="1:46" ht="18" customHeight="1" x14ac:dyDescent="0.25">
      <c r="A468" s="50"/>
      <c r="B468" s="37" t="str">
        <f ca="1">CONCATENATE(B457,"-Away")</f>
        <v>Nott'm Forest-Away</v>
      </c>
      <c r="C468" s="40" t="s">
        <v>22</v>
      </c>
      <c r="D468" s="13" t="s">
        <v>50</v>
      </c>
      <c r="E468" s="13" t="s">
        <v>51</v>
      </c>
      <c r="F468" s="13" t="s">
        <v>3</v>
      </c>
      <c r="G468" s="13" t="s">
        <v>4</v>
      </c>
      <c r="H468" s="13" t="s">
        <v>6</v>
      </c>
      <c r="I468" s="13" t="s">
        <v>1</v>
      </c>
      <c r="J468" s="13" t="s">
        <v>2</v>
      </c>
      <c r="K468" s="13" t="s">
        <v>5</v>
      </c>
      <c r="L468" s="13" t="s">
        <v>52</v>
      </c>
      <c r="M468" s="13" t="s">
        <v>53</v>
      </c>
      <c r="N468" s="13" t="s">
        <v>54</v>
      </c>
      <c r="O468" s="13" t="s">
        <v>55</v>
      </c>
      <c r="P468" s="13" t="s">
        <v>56</v>
      </c>
      <c r="Q468" s="13" t="s">
        <v>57</v>
      </c>
      <c r="R468" s="13" t="s">
        <v>58</v>
      </c>
      <c r="S468" s="13" t="s">
        <v>59</v>
      </c>
      <c r="T468" s="13" t="s">
        <v>60</v>
      </c>
      <c r="U468" s="13" t="s">
        <v>61</v>
      </c>
      <c r="V468" s="13" t="s">
        <v>62</v>
      </c>
      <c r="W468" s="13" t="s">
        <v>63</v>
      </c>
      <c r="X468" s="13" t="s">
        <v>64</v>
      </c>
      <c r="Y468" s="13" t="s">
        <v>65</v>
      </c>
      <c r="Z468" s="13" t="s">
        <v>66</v>
      </c>
      <c r="AA468" s="13" t="s">
        <v>67</v>
      </c>
      <c r="AB468" s="13" t="s">
        <v>68</v>
      </c>
      <c r="AC468" s="13" t="s">
        <v>69</v>
      </c>
      <c r="AD468" s="13" t="s">
        <v>70</v>
      </c>
      <c r="AE468" s="13" t="s">
        <v>71</v>
      </c>
      <c r="AF468" s="13" t="s">
        <v>72</v>
      </c>
      <c r="AG468" s="62" t="s">
        <v>140</v>
      </c>
      <c r="AH468" s="62" t="s">
        <v>141</v>
      </c>
      <c r="AI468" s="62" t="s">
        <v>142</v>
      </c>
      <c r="AJ468" s="62" t="s">
        <v>143</v>
      </c>
      <c r="AK468" s="62" t="s">
        <v>144</v>
      </c>
      <c r="AL468" s="63" t="s">
        <v>145</v>
      </c>
      <c r="AM468" s="63" t="s">
        <v>146</v>
      </c>
      <c r="AN468" s="62" t="s">
        <v>147</v>
      </c>
      <c r="AO468" s="64" t="s">
        <v>150</v>
      </c>
      <c r="AP468" s="64" t="s">
        <v>151</v>
      </c>
      <c r="AQ468" s="62" t="s">
        <v>148</v>
      </c>
      <c r="AR468" s="62" t="s">
        <v>149</v>
      </c>
      <c r="AS468" s="62" t="s">
        <v>152</v>
      </c>
      <c r="AT468" s="62" t="s">
        <v>153</v>
      </c>
    </row>
    <row r="469" spans="1:46" ht="18" customHeight="1" x14ac:dyDescent="0.25">
      <c r="A469" s="49" t="str">
        <f ca="1">CONCATENATE(B468,"-",B469)</f>
        <v>Nott'm Forest-Away-1</v>
      </c>
      <c r="B469" s="37">
        <v>1</v>
      </c>
      <c r="C469" s="41">
        <f ca="1">VLOOKUP($B469,INDIRECT("data!$"&amp;G457&amp;"$3:$CZ$554"),$D457-3*(B456-1)+C$1,FALSE)</f>
        <v>43379</v>
      </c>
      <c r="D469" s="30" t="str">
        <f ca="1">VLOOKUP($B469,INDIRECT("data!$"&amp;G457&amp;"$3:$CZ$554"),$D457-3*(B456-1)+D$1,FALSE)</f>
        <v>Middlesbrough</v>
      </c>
      <c r="E469" s="30" t="str">
        <f ca="1">VLOOKUP($B469,INDIRECT("data!$"&amp;G457&amp;"$3:$CZ$554"),$D457-3*(B456-1)+E$1,FALSE)</f>
        <v>Nott'm Forest</v>
      </c>
      <c r="F469" s="29">
        <f ca="1">VLOOKUP($B469,INDIRECT("data!$"&amp;G457&amp;"$3:$CZ$554"),$D457-3*(B456-1)+F$1,FALSE)</f>
        <v>0</v>
      </c>
      <c r="G469" s="29">
        <f ca="1">VLOOKUP($B469,INDIRECT("data!$"&amp;G457&amp;"$3:$CZ$554"),$D457-3*(B456-1)+G$1,FALSE)</f>
        <v>2</v>
      </c>
      <c r="H469" s="15" t="str">
        <f ca="1">VLOOKUP($B469,INDIRECT("data!$"&amp;G457&amp;"$3:$CZ$554"),$D457-3*(B456-1)+H$1,FALSE)</f>
        <v>A</v>
      </c>
      <c r="I469" s="29">
        <f ca="1">VLOOKUP($B469,INDIRECT("data!$"&amp;G457&amp;"$3:$CZ$554"),$D457-3*(B456-1)+I$1,FALSE)</f>
        <v>0</v>
      </c>
      <c r="J469" s="29">
        <f ca="1">VLOOKUP($B469,INDIRECT("data!$"&amp;G457&amp;"$3:$CZ$554"),$D457-3*(B456-1)+J$1,FALSE)</f>
        <v>0</v>
      </c>
      <c r="K469" s="15" t="str">
        <f ca="1">VLOOKUP($B469,INDIRECT("data!$"&amp;G457&amp;"$3:$CZ$554"),$D457-3*(B456-1)+K$1,FALSE)</f>
        <v>D</v>
      </c>
      <c r="L469" s="30" t="str">
        <f ca="1">VLOOKUP($B469,INDIRECT("data!$"&amp;G457&amp;"$3:$CZ$554"),$D457-3*(B456-1)+L$1,FALSE)</f>
        <v>J Brooks</v>
      </c>
      <c r="M469" s="45">
        <f ca="1">VLOOKUP($B469,INDIRECT("data!$"&amp;G457&amp;"$3:$CZ$554"),$D457-3*(B456-1)+M$1,FALSE)</f>
        <v>17</v>
      </c>
      <c r="N469" s="45">
        <f ca="1">VLOOKUP($B469,INDIRECT("data!$"&amp;G457&amp;"$3:$CZ$554"),$D457-3*(B456-1)+N$1,FALSE)</f>
        <v>16</v>
      </c>
      <c r="O469" s="45">
        <f ca="1">VLOOKUP($B469,INDIRECT("data!$"&amp;G457&amp;"$3:$CZ$554"),$D457-3*(B456-1)+O$1,FALSE)</f>
        <v>4</v>
      </c>
      <c r="P469" s="45">
        <f ca="1">VLOOKUP($B469,INDIRECT("data!$"&amp;G457&amp;"$3:$CZ$554"),$D457-3*(B456-1)+P$1,FALSE)</f>
        <v>5</v>
      </c>
      <c r="Q469" s="45">
        <f ca="1">VLOOKUP($B469,INDIRECT("data!$"&amp;G457&amp;"$3:$CZ$554"),$D457-3*(B456-1)+Q$1,FALSE)</f>
        <v>15</v>
      </c>
      <c r="R469" s="45">
        <f ca="1">VLOOKUP($B469,INDIRECT("data!$"&amp;G457&amp;"$3:$CZ$554"),$D457-3*(B456-1)+R$1,FALSE)</f>
        <v>16</v>
      </c>
      <c r="S469" s="45">
        <f ca="1">VLOOKUP($B469,INDIRECT("data!$"&amp;G457&amp;"$3:$CZ$554"),$D457-3*(B456-1)+S$1,FALSE)</f>
        <v>11</v>
      </c>
      <c r="T469" s="45">
        <f ca="1">VLOOKUP($B469,INDIRECT("data!$"&amp;G457&amp;"$3:$CZ$554"),$D457-3*(B456-1)+T$1,FALSE)</f>
        <v>4</v>
      </c>
      <c r="U469" s="45">
        <f ca="1">VLOOKUP($B469,INDIRECT("data!$"&amp;G457&amp;"$3:$CZ$554"),$D457-3*(B456-1)+U$1,FALSE)</f>
        <v>2</v>
      </c>
      <c r="V469" s="45">
        <f ca="1">VLOOKUP($B469,INDIRECT("data!$"&amp;G457&amp;"$3:$CZ$554"),$D457-3*(B456-1)+V$1,FALSE)</f>
        <v>1</v>
      </c>
      <c r="W469" s="45">
        <f ca="1">VLOOKUP($B469,INDIRECT("data!$"&amp;G457&amp;"$3:$CZ$554"),$D457-3*(B456-1)+W$1,FALSE)</f>
        <v>0</v>
      </c>
      <c r="X469" s="45">
        <f ca="1">VLOOKUP($B469,INDIRECT("data!$"&amp;G457&amp;"$3:$CZ$554"),$D457-3*(B456-1)+X$1,FALSE)</f>
        <v>1</v>
      </c>
      <c r="Y469" s="47">
        <f ca="1">VLOOKUP($B469,INDIRECT("data!$"&amp;G457&amp;"$3:$CZ$554"),$D457-3*(B456-1)+Y$1,FALSE)</f>
        <v>1.8</v>
      </c>
      <c r="Z469" s="47">
        <f ca="1">VLOOKUP($B469,INDIRECT("data!$"&amp;G457&amp;"$3:$CZ$554"),$D457-3*(B456-1)+Z$1,FALSE)</f>
        <v>3.6</v>
      </c>
      <c r="AA469" s="47">
        <f ca="1">VLOOKUP($B469,INDIRECT("data!$"&amp;G457&amp;"$3:$CZ$554"),$D457-3*(B456-1)+AA$1,FALSE)</f>
        <v>5.25</v>
      </c>
      <c r="AB469" s="47">
        <f ca="1">VLOOKUP($B469,INDIRECT("data!$"&amp;G457&amp;"$3:$CZ$554"),$D457-3*(B456-1)+AB$1,FALSE)</f>
        <v>1.79</v>
      </c>
      <c r="AC469" s="47">
        <f ca="1">VLOOKUP($B469,INDIRECT("data!$"&amp;G457&amp;"$3:$CZ$554"),$D457-3*(B456-1)+AC$1,FALSE)</f>
        <v>3.54</v>
      </c>
      <c r="AD469" s="47">
        <f ca="1">VLOOKUP($B469,INDIRECT("data!$"&amp;G457&amp;"$3:$CZ$554"),$D457-3*(B456-1)+AD$1,FALSE)</f>
        <v>5.39</v>
      </c>
      <c r="AE469" s="47">
        <f ca="1">VLOOKUP($B469,INDIRECT("data!$"&amp;G457&amp;"$3:$CZ$554"),$D457-3*(B456-1)+AE$1,FALSE)</f>
        <v>2.25</v>
      </c>
      <c r="AF469" s="47">
        <f ca="1">VLOOKUP($B469,INDIRECT("data!$"&amp;G457&amp;"$3:$CZ$554"),$D457-3*(B456-1)+AF$1,FALSE)</f>
        <v>1.62</v>
      </c>
      <c r="AG469" s="65">
        <f ca="1">IF(C469="","",F469+G469)</f>
        <v>2</v>
      </c>
      <c r="AH469" s="65">
        <f ca="1">IF(C469="","",I469+J469)</f>
        <v>0</v>
      </c>
      <c r="AI469" s="65">
        <f ca="1">IF(C469="","",AJ469+AK469)</f>
        <v>2</v>
      </c>
      <c r="AJ469" s="65">
        <f ca="1">IF(C469="","",F469-I469)</f>
        <v>0</v>
      </c>
      <c r="AK469" s="65">
        <f ca="1">IF(C469="","",G469-J469)</f>
        <v>2</v>
      </c>
      <c r="AL469" s="66" t="str">
        <f ca="1">IF(AJ469&gt;AK469,"H",IF(AJ469=AK469,"D",IF(AJ469&lt;AK469,"A","Error!")))</f>
        <v>A</v>
      </c>
      <c r="AM469" s="66" t="str">
        <f ca="1">IF(C469="","",CONCATENATE(K469,"-",H469))</f>
        <v>D-A</v>
      </c>
      <c r="AN469" s="65">
        <f ca="1">IF(C469="","",IF(AND(F469&gt;0,G469&gt;0),1,0))</f>
        <v>0</v>
      </c>
      <c r="AO469" s="65">
        <f ca="1">IF(C469="","",IF(AND(F469&gt;0,I469&gt;0),1,0))</f>
        <v>0</v>
      </c>
      <c r="AP469" s="65">
        <f ca="1">IF(C469="","",IF(AND(G469&gt;0,J469&gt;0),1,0))</f>
        <v>0</v>
      </c>
      <c r="AQ469" s="65">
        <f ca="1">IF(C469="","",IF(AND(H469="H",G469=0),1,0))</f>
        <v>0</v>
      </c>
      <c r="AR469" s="65">
        <f ca="1">IF(C469="","",IF(AND(H469="A",F469=0),1,0))</f>
        <v>1</v>
      </c>
      <c r="AS469" s="65">
        <f ca="1">IF(C469="","",IF(AND(K469="H",AL469="H"),1,0))</f>
        <v>0</v>
      </c>
      <c r="AT469" s="65">
        <f ca="1">IF(C469="","",IF(AND(K469="A",AL469="A"),1,0))</f>
        <v>0</v>
      </c>
    </row>
    <row r="470" spans="1:46" ht="18" customHeight="1" x14ac:dyDescent="0.25">
      <c r="A470" s="49" t="str">
        <f ca="1">CONCATENATE(B468,"-",B470)</f>
        <v>Nott'm Forest-Away-2</v>
      </c>
      <c r="B470" s="37">
        <v>2</v>
      </c>
      <c r="C470" s="41">
        <f ca="1">VLOOKUP($B470,INDIRECT("data!$"&amp;G457&amp;"$3:$CZ$554"),$D457-3*(B456-1)+C$1,FALSE)</f>
        <v>43372</v>
      </c>
      <c r="D470" s="30" t="str">
        <f ca="1">VLOOKUP($B470,INDIRECT("data!$"&amp;G457&amp;"$3:$CZ$554"),$D457-3*(B456-1)+D$1,FALSE)</f>
        <v>Blackburn</v>
      </c>
      <c r="E470" s="30" t="str">
        <f ca="1">VLOOKUP($B470,INDIRECT("data!$"&amp;G457&amp;"$3:$CZ$554"),$D457-3*(B456-1)+E$1,FALSE)</f>
        <v>Nott'm Forest</v>
      </c>
      <c r="F470" s="29">
        <f ca="1">VLOOKUP($B470,INDIRECT("data!$"&amp;G457&amp;"$3:$CZ$554"),$D457-3*(B456-1)+F$1,FALSE)</f>
        <v>2</v>
      </c>
      <c r="G470" s="29">
        <f ca="1">VLOOKUP($B470,INDIRECT("data!$"&amp;G457&amp;"$3:$CZ$554"),$D457-3*(B456-1)+G$1,FALSE)</f>
        <v>2</v>
      </c>
      <c r="H470" s="15" t="str">
        <f ca="1">VLOOKUP($B470,INDIRECT("data!$"&amp;G457&amp;"$3:$CZ$554"),$D457-3*(B456-1)+H$1,FALSE)</f>
        <v>D</v>
      </c>
      <c r="I470" s="29">
        <f ca="1">VLOOKUP($B470,INDIRECT("data!$"&amp;G457&amp;"$3:$CZ$554"),$D457-3*(B456-1)+I$1,FALSE)</f>
        <v>0</v>
      </c>
      <c r="J470" s="29">
        <f ca="1">VLOOKUP($B470,INDIRECT("data!$"&amp;G457&amp;"$3:$CZ$554"),$D457-3*(B456-1)+J$1,FALSE)</f>
        <v>0</v>
      </c>
      <c r="K470" s="15" t="str">
        <f ca="1">VLOOKUP($B470,INDIRECT("data!$"&amp;G457&amp;"$3:$CZ$554"),$D457-3*(B456-1)+K$1,FALSE)</f>
        <v>D</v>
      </c>
      <c r="L470" s="30" t="str">
        <f ca="1">VLOOKUP($B470,INDIRECT("data!$"&amp;G457&amp;"$3:$CZ$554"),$D457-3*(B456-1)+L$1,FALSE)</f>
        <v>A Madley</v>
      </c>
      <c r="M470" s="45">
        <f ca="1">VLOOKUP($B470,INDIRECT("data!$"&amp;G457&amp;"$3:$CZ$554"),$D457-3*(B456-1)+M$1,FALSE)</f>
        <v>17</v>
      </c>
      <c r="N470" s="45">
        <f ca="1">VLOOKUP($B470,INDIRECT("data!$"&amp;G457&amp;"$3:$CZ$554"),$D457-3*(B456-1)+N$1,FALSE)</f>
        <v>17</v>
      </c>
      <c r="O470" s="45">
        <f ca="1">VLOOKUP($B470,INDIRECT("data!$"&amp;G457&amp;"$3:$CZ$554"),$D457-3*(B456-1)+O$1,FALSE)</f>
        <v>9</v>
      </c>
      <c r="P470" s="45">
        <f ca="1">VLOOKUP($B470,INDIRECT("data!$"&amp;G457&amp;"$3:$CZ$554"),$D457-3*(B456-1)+P$1,FALSE)</f>
        <v>5</v>
      </c>
      <c r="Q470" s="45">
        <f ca="1">VLOOKUP($B470,INDIRECT("data!$"&amp;G457&amp;"$3:$CZ$554"),$D457-3*(B456-1)+Q$1,FALSE)</f>
        <v>5</v>
      </c>
      <c r="R470" s="45">
        <f ca="1">VLOOKUP($B470,INDIRECT("data!$"&amp;G457&amp;"$3:$CZ$554"),$D457-3*(B456-1)+R$1,FALSE)</f>
        <v>11</v>
      </c>
      <c r="S470" s="45">
        <f ca="1">VLOOKUP($B470,INDIRECT("data!$"&amp;G457&amp;"$3:$CZ$554"),$D457-3*(B456-1)+S$1,FALSE)</f>
        <v>6</v>
      </c>
      <c r="T470" s="45">
        <f ca="1">VLOOKUP($B470,INDIRECT("data!$"&amp;G457&amp;"$3:$CZ$554"),$D457-3*(B456-1)+T$1,FALSE)</f>
        <v>8</v>
      </c>
      <c r="U470" s="45">
        <f ca="1">VLOOKUP($B470,INDIRECT("data!$"&amp;G457&amp;"$3:$CZ$554"),$D457-3*(B456-1)+U$1,FALSE)</f>
        <v>0</v>
      </c>
      <c r="V470" s="45">
        <f ca="1">VLOOKUP($B470,INDIRECT("data!$"&amp;G457&amp;"$3:$CZ$554"),$D457-3*(B456-1)+V$1,FALSE)</f>
        <v>1</v>
      </c>
      <c r="W470" s="45">
        <f ca="1">VLOOKUP($B470,INDIRECT("data!$"&amp;G457&amp;"$3:$CZ$554"),$D457-3*(B456-1)+W$1,FALSE)</f>
        <v>0</v>
      </c>
      <c r="X470" s="45">
        <f ca="1">VLOOKUP($B470,INDIRECT("data!$"&amp;G457&amp;"$3:$CZ$554"),$D457-3*(B456-1)+X$1,FALSE)</f>
        <v>0</v>
      </c>
      <c r="Y470" s="47">
        <f ca="1">VLOOKUP($B470,INDIRECT("data!$"&amp;G457&amp;"$3:$CZ$554"),$D457-3*(B456-1)+Y$1,FALSE)</f>
        <v>2.35</v>
      </c>
      <c r="Z470" s="47">
        <f ca="1">VLOOKUP($B470,INDIRECT("data!$"&amp;G457&amp;"$3:$CZ$554"),$D457-3*(B456-1)+Z$1,FALSE)</f>
        <v>3.25</v>
      </c>
      <c r="AA470" s="47">
        <f ca="1">VLOOKUP($B470,INDIRECT("data!$"&amp;G457&amp;"$3:$CZ$554"),$D457-3*(B456-1)+AA$1,FALSE)</f>
        <v>3.4</v>
      </c>
      <c r="AB470" s="47">
        <f ca="1">VLOOKUP($B470,INDIRECT("data!$"&amp;G457&amp;"$3:$CZ$554"),$D457-3*(B456-1)+AB$1,FALSE)</f>
        <v>2.39</v>
      </c>
      <c r="AC470" s="47">
        <f ca="1">VLOOKUP($B470,INDIRECT("data!$"&amp;G457&amp;"$3:$CZ$554"),$D457-3*(B456-1)+AC$1,FALSE)</f>
        <v>3.19</v>
      </c>
      <c r="AD470" s="47">
        <f ca="1">VLOOKUP($B470,INDIRECT("data!$"&amp;G457&amp;"$3:$CZ$554"),$D457-3*(B456-1)+AD$1,FALSE)</f>
        <v>3.42</v>
      </c>
      <c r="AE470" s="47">
        <f ca="1">VLOOKUP($B470,INDIRECT("data!$"&amp;G457&amp;"$3:$CZ$554"),$D457-3*(B456-1)+AE$1,FALSE)</f>
        <v>2.38</v>
      </c>
      <c r="AF470" s="47">
        <f ca="1">VLOOKUP($B470,INDIRECT("data!$"&amp;G457&amp;"$3:$CZ$554"),$D457-3*(B456-1)+AF$1,FALSE)</f>
        <v>1.56</v>
      </c>
      <c r="AG470" s="65">
        <f t="shared" ref="AG470:AG476" ca="1" si="1003">IF(C470="","",F470+G470)</f>
        <v>4</v>
      </c>
      <c r="AH470" s="65">
        <f t="shared" ref="AH470:AH476" ca="1" si="1004">IF(C470="","",I470+J470)</f>
        <v>0</v>
      </c>
      <c r="AI470" s="65">
        <f t="shared" ref="AI470:AI476" ca="1" si="1005">IF(C470="","",AJ470+AK470)</f>
        <v>4</v>
      </c>
      <c r="AJ470" s="65">
        <f t="shared" ref="AJ470:AJ476" ca="1" si="1006">IF(C470="","",F470-I470)</f>
        <v>2</v>
      </c>
      <c r="AK470" s="65">
        <f t="shared" ref="AK470:AK476" ca="1" si="1007">IF(C470="","",G470-J470)</f>
        <v>2</v>
      </c>
      <c r="AL470" s="66" t="str">
        <f t="shared" ref="AL470:AL476" ca="1" si="1008">IF(AJ470&gt;AK470,"H",IF(AJ470=AK470,"D",IF(AJ470&lt;AK470,"A","Error!")))</f>
        <v>D</v>
      </c>
      <c r="AM470" s="66" t="str">
        <f t="shared" ref="AM470:AM476" ca="1" si="1009">IF(C470="","",CONCATENATE(K470,"-",H470))</f>
        <v>D-D</v>
      </c>
      <c r="AN470" s="65">
        <f t="shared" ref="AN470:AN476" ca="1" si="1010">IF(C470="","",IF(AND(F470&gt;0,G470&gt;0),1,0))</f>
        <v>1</v>
      </c>
      <c r="AO470" s="65">
        <f t="shared" ref="AO470:AO476" ca="1" si="1011">IF(C470="","",IF(AND(F470&gt;0,I470&gt;0),1,0))</f>
        <v>0</v>
      </c>
      <c r="AP470" s="65">
        <f t="shared" ref="AP470:AP476" ca="1" si="1012">IF(C470="","",IF(AND(G470&gt;0,J470&gt;0),1,0))</f>
        <v>0</v>
      </c>
      <c r="AQ470" s="65">
        <f t="shared" ref="AQ470:AQ476" ca="1" si="1013">IF(C470="","",IF(AND(H470="H",G470=0),1,0))</f>
        <v>0</v>
      </c>
      <c r="AR470" s="65">
        <f t="shared" ref="AR470:AR476" ca="1" si="1014">IF(C470="","",IF(AND(H470="A",F470=0),1,0))</f>
        <v>0</v>
      </c>
      <c r="AS470" s="65">
        <f t="shared" ref="AS470:AS476" ca="1" si="1015">IF(C470="","",IF(AND(K470="H",AL470="H"),1,0))</f>
        <v>0</v>
      </c>
      <c r="AT470" s="65">
        <f t="shared" ref="AT470:AT476" ca="1" si="1016">IF(C470="","",IF(AND(K470="A",AL470="A"),1,0))</f>
        <v>0</v>
      </c>
    </row>
    <row r="471" spans="1:46" ht="18" customHeight="1" x14ac:dyDescent="0.25">
      <c r="A471" s="49" t="str">
        <f ca="1">CONCATENATE(B468,"-",B471)</f>
        <v>Nott'm Forest-Away-3</v>
      </c>
      <c r="B471" s="37">
        <v>3</v>
      </c>
      <c r="C471" s="41">
        <f ca="1">VLOOKUP($B471,INDIRECT("data!$"&amp;G457&amp;"$3:$CZ$554"),$D457-3*(B456-1)+C$1,FALSE)</f>
        <v>43358</v>
      </c>
      <c r="D471" s="30" t="str">
        <f ca="1">VLOOKUP($B471,INDIRECT("data!$"&amp;G457&amp;"$3:$CZ$554"),$D457-3*(B456-1)+D$1,FALSE)</f>
        <v>Swansea</v>
      </c>
      <c r="E471" s="30" t="str">
        <f ca="1">VLOOKUP($B471,INDIRECT("data!$"&amp;G457&amp;"$3:$CZ$554"),$D457-3*(B456-1)+E$1,FALSE)</f>
        <v>Nott'm Forest</v>
      </c>
      <c r="F471" s="29">
        <f ca="1">VLOOKUP($B471,INDIRECT("data!$"&amp;G457&amp;"$3:$CZ$554"),$D457-3*(B456-1)+F$1,FALSE)</f>
        <v>0</v>
      </c>
      <c r="G471" s="29">
        <f ca="1">VLOOKUP($B471,INDIRECT("data!$"&amp;G457&amp;"$3:$CZ$554"),$D457-3*(B456-1)+G$1,FALSE)</f>
        <v>0</v>
      </c>
      <c r="H471" s="15" t="str">
        <f ca="1">VLOOKUP($B471,INDIRECT("data!$"&amp;G457&amp;"$3:$CZ$554"),$D457-3*(B456-1)+H$1,FALSE)</f>
        <v>D</v>
      </c>
      <c r="I471" s="29">
        <f ca="1">VLOOKUP($B471,INDIRECT("data!$"&amp;G457&amp;"$3:$CZ$554"),$D457-3*(B456-1)+I$1,FALSE)</f>
        <v>0</v>
      </c>
      <c r="J471" s="29">
        <f ca="1">VLOOKUP($B471,INDIRECT("data!$"&amp;G457&amp;"$3:$CZ$554"),$D457-3*(B456-1)+J$1,FALSE)</f>
        <v>0</v>
      </c>
      <c r="K471" s="15" t="str">
        <f ca="1">VLOOKUP($B471,INDIRECT("data!$"&amp;G457&amp;"$3:$CZ$554"),$D457-3*(B456-1)+K$1,FALSE)</f>
        <v>D</v>
      </c>
      <c r="L471" s="30" t="str">
        <f ca="1">VLOOKUP($B471,INDIRECT("data!$"&amp;G457&amp;"$3:$CZ$554"),$D457-3*(B456-1)+L$1,FALSE)</f>
        <v>S Duncan</v>
      </c>
      <c r="M471" s="45">
        <f ca="1">VLOOKUP($B471,INDIRECT("data!$"&amp;G457&amp;"$3:$CZ$554"),$D457-3*(B456-1)+M$1,FALSE)</f>
        <v>5</v>
      </c>
      <c r="N471" s="45">
        <f ca="1">VLOOKUP($B471,INDIRECT("data!$"&amp;G457&amp;"$3:$CZ$554"),$D457-3*(B456-1)+N$1,FALSE)</f>
        <v>16</v>
      </c>
      <c r="O471" s="45">
        <f ca="1">VLOOKUP($B471,INDIRECT("data!$"&amp;G457&amp;"$3:$CZ$554"),$D457-3*(B456-1)+O$1,FALSE)</f>
        <v>2</v>
      </c>
      <c r="P471" s="45">
        <f ca="1">VLOOKUP($B471,INDIRECT("data!$"&amp;G457&amp;"$3:$CZ$554"),$D457-3*(B456-1)+P$1,FALSE)</f>
        <v>4</v>
      </c>
      <c r="Q471" s="45">
        <f ca="1">VLOOKUP($B471,INDIRECT("data!$"&amp;G457&amp;"$3:$CZ$554"),$D457-3*(B456-1)+Q$1,FALSE)</f>
        <v>4</v>
      </c>
      <c r="R471" s="45">
        <f ca="1">VLOOKUP($B471,INDIRECT("data!$"&amp;G457&amp;"$3:$CZ$554"),$D457-3*(B456-1)+R$1,FALSE)</f>
        <v>13</v>
      </c>
      <c r="S471" s="45">
        <f ca="1">VLOOKUP($B471,INDIRECT("data!$"&amp;G457&amp;"$3:$CZ$554"),$D457-3*(B456-1)+S$1,FALSE)</f>
        <v>3</v>
      </c>
      <c r="T471" s="45">
        <f ca="1">VLOOKUP($B471,INDIRECT("data!$"&amp;G457&amp;"$3:$CZ$554"),$D457-3*(B456-1)+T$1,FALSE)</f>
        <v>10</v>
      </c>
      <c r="U471" s="45">
        <f ca="1">VLOOKUP($B471,INDIRECT("data!$"&amp;G457&amp;"$3:$CZ$554"),$D457-3*(B456-1)+U$1,FALSE)</f>
        <v>0</v>
      </c>
      <c r="V471" s="45">
        <f ca="1">VLOOKUP($B471,INDIRECT("data!$"&amp;G457&amp;"$3:$CZ$554"),$D457-3*(B456-1)+V$1,FALSE)</f>
        <v>3</v>
      </c>
      <c r="W471" s="45">
        <f ca="1">VLOOKUP($B471,INDIRECT("data!$"&amp;G457&amp;"$3:$CZ$554"),$D457-3*(B456-1)+W$1,FALSE)</f>
        <v>0</v>
      </c>
      <c r="X471" s="45">
        <f ca="1">VLOOKUP($B471,INDIRECT("data!$"&amp;G457&amp;"$3:$CZ$554"),$D457-3*(B456-1)+X$1,FALSE)</f>
        <v>0</v>
      </c>
      <c r="Y471" s="47">
        <f ca="1">VLOOKUP($B471,INDIRECT("data!$"&amp;G457&amp;"$3:$CZ$554"),$D457-3*(B456-1)+Y$1,FALSE)</f>
        <v>2.2999999999999998</v>
      </c>
      <c r="Z471" s="47">
        <f ca="1">VLOOKUP($B471,INDIRECT("data!$"&amp;G457&amp;"$3:$CZ$554"),$D457-3*(B456-1)+Z$1,FALSE)</f>
        <v>3.4</v>
      </c>
      <c r="AA471" s="47">
        <f ca="1">VLOOKUP($B471,INDIRECT("data!$"&amp;G457&amp;"$3:$CZ$554"),$D457-3*(B456-1)+AA$1,FALSE)</f>
        <v>3.4</v>
      </c>
      <c r="AB471" s="47">
        <f ca="1">VLOOKUP($B471,INDIRECT("data!$"&amp;G457&amp;"$3:$CZ$554"),$D457-3*(B456-1)+AB$1,FALSE)</f>
        <v>2.25</v>
      </c>
      <c r="AC471" s="47">
        <f ca="1">VLOOKUP($B471,INDIRECT("data!$"&amp;G457&amp;"$3:$CZ$554"),$D457-3*(B456-1)+AC$1,FALSE)</f>
        <v>3.39</v>
      </c>
      <c r="AD471" s="47">
        <f ca="1">VLOOKUP($B471,INDIRECT("data!$"&amp;G457&amp;"$3:$CZ$554"),$D457-3*(B456-1)+AD$1,FALSE)</f>
        <v>3.45</v>
      </c>
      <c r="AE471" s="47">
        <f ca="1">VLOOKUP($B471,INDIRECT("data!$"&amp;G457&amp;"$3:$CZ$554"),$D457-3*(B456-1)+AE$1,FALSE)</f>
        <v>2.0099999999999998</v>
      </c>
      <c r="AF471" s="47">
        <f ca="1">VLOOKUP($B471,INDIRECT("data!$"&amp;G457&amp;"$3:$CZ$554"),$D457-3*(B456-1)+AF$1,FALSE)</f>
        <v>1.79</v>
      </c>
      <c r="AG471" s="65">
        <f t="shared" ca="1" si="1003"/>
        <v>0</v>
      </c>
      <c r="AH471" s="65">
        <f t="shared" ca="1" si="1004"/>
        <v>0</v>
      </c>
      <c r="AI471" s="65">
        <f t="shared" ca="1" si="1005"/>
        <v>0</v>
      </c>
      <c r="AJ471" s="65">
        <f t="shared" ca="1" si="1006"/>
        <v>0</v>
      </c>
      <c r="AK471" s="65">
        <f t="shared" ca="1" si="1007"/>
        <v>0</v>
      </c>
      <c r="AL471" s="66" t="str">
        <f t="shared" ca="1" si="1008"/>
        <v>D</v>
      </c>
      <c r="AM471" s="66" t="str">
        <f t="shared" ca="1" si="1009"/>
        <v>D-D</v>
      </c>
      <c r="AN471" s="65">
        <f t="shared" ca="1" si="1010"/>
        <v>0</v>
      </c>
      <c r="AO471" s="65">
        <f t="shared" ca="1" si="1011"/>
        <v>0</v>
      </c>
      <c r="AP471" s="65">
        <f t="shared" ca="1" si="1012"/>
        <v>0</v>
      </c>
      <c r="AQ471" s="65">
        <f t="shared" ca="1" si="1013"/>
        <v>0</v>
      </c>
      <c r="AR471" s="65">
        <f t="shared" ca="1" si="1014"/>
        <v>0</v>
      </c>
      <c r="AS471" s="65">
        <f t="shared" ca="1" si="1015"/>
        <v>0</v>
      </c>
      <c r="AT471" s="65">
        <f t="shared" ca="1" si="1016"/>
        <v>0</v>
      </c>
    </row>
    <row r="472" spans="1:46" ht="18" customHeight="1" x14ac:dyDescent="0.25">
      <c r="A472" s="49" t="str">
        <f ca="1">CONCATENATE(B468,"-",B472)</f>
        <v>Nott'm Forest-Away-4</v>
      </c>
      <c r="B472" s="37">
        <v>4</v>
      </c>
      <c r="C472" s="41">
        <f ca="1">VLOOKUP($B472,INDIRECT("data!$"&amp;G457&amp;"$3:$CZ$554"),$D457-3*(B456-1)+C$1,FALSE)</f>
        <v>43344</v>
      </c>
      <c r="D472" s="30" t="str">
        <f ca="1">VLOOKUP($B472,INDIRECT("data!$"&amp;G457&amp;"$3:$CZ$554"),$D457-3*(B456-1)+D$1,FALSE)</f>
        <v>Brentford</v>
      </c>
      <c r="E472" s="30" t="str">
        <f ca="1">VLOOKUP($B472,INDIRECT("data!$"&amp;G457&amp;"$3:$CZ$554"),$D457-3*(B456-1)+E$1,FALSE)</f>
        <v>Nott'm Forest</v>
      </c>
      <c r="F472" s="29">
        <f ca="1">VLOOKUP($B472,INDIRECT("data!$"&amp;G457&amp;"$3:$CZ$554"),$D457-3*(B456-1)+F$1,FALSE)</f>
        <v>2</v>
      </c>
      <c r="G472" s="29">
        <f ca="1">VLOOKUP($B472,INDIRECT("data!$"&amp;G457&amp;"$3:$CZ$554"),$D457-3*(B456-1)+G$1,FALSE)</f>
        <v>1</v>
      </c>
      <c r="H472" s="15" t="str">
        <f ca="1">VLOOKUP($B472,INDIRECT("data!$"&amp;G457&amp;"$3:$CZ$554"),$D457-3*(B456-1)+H$1,FALSE)</f>
        <v>H</v>
      </c>
      <c r="I472" s="29">
        <f ca="1">VLOOKUP($B472,INDIRECT("data!$"&amp;G457&amp;"$3:$CZ$554"),$D457-3*(B456-1)+I$1,FALSE)</f>
        <v>1</v>
      </c>
      <c r="J472" s="29">
        <f ca="1">VLOOKUP($B472,INDIRECT("data!$"&amp;G457&amp;"$3:$CZ$554"),$D457-3*(B456-1)+J$1,FALSE)</f>
        <v>0</v>
      </c>
      <c r="K472" s="15" t="str">
        <f ca="1">VLOOKUP($B472,INDIRECT("data!$"&amp;G457&amp;"$3:$CZ$554"),$D457-3*(B456-1)+K$1,FALSE)</f>
        <v>H</v>
      </c>
      <c r="L472" s="30" t="str">
        <f ca="1">VLOOKUP($B472,INDIRECT("data!$"&amp;G457&amp;"$3:$CZ$554"),$D457-3*(B456-1)+L$1,FALSE)</f>
        <v>P Bankes</v>
      </c>
      <c r="M472" s="45">
        <f ca="1">VLOOKUP($B472,INDIRECT("data!$"&amp;G457&amp;"$3:$CZ$554"),$D457-3*(B456-1)+M$1,FALSE)</f>
        <v>20</v>
      </c>
      <c r="N472" s="45">
        <f ca="1">VLOOKUP($B472,INDIRECT("data!$"&amp;G457&amp;"$3:$CZ$554"),$D457-3*(B456-1)+N$1,FALSE)</f>
        <v>6</v>
      </c>
      <c r="O472" s="45">
        <f ca="1">VLOOKUP($B472,INDIRECT("data!$"&amp;G457&amp;"$3:$CZ$554"),$D457-3*(B456-1)+O$1,FALSE)</f>
        <v>6</v>
      </c>
      <c r="P472" s="45">
        <f ca="1">VLOOKUP($B472,INDIRECT("data!$"&amp;G457&amp;"$3:$CZ$554"),$D457-3*(B456-1)+P$1,FALSE)</f>
        <v>2</v>
      </c>
      <c r="Q472" s="45">
        <f ca="1">VLOOKUP($B472,INDIRECT("data!$"&amp;G457&amp;"$3:$CZ$554"),$D457-3*(B456-1)+Q$1,FALSE)</f>
        <v>10</v>
      </c>
      <c r="R472" s="45">
        <f ca="1">VLOOKUP($B472,INDIRECT("data!$"&amp;G457&amp;"$3:$CZ$554"),$D457-3*(B456-1)+R$1,FALSE)</f>
        <v>16</v>
      </c>
      <c r="S472" s="45">
        <f ca="1">VLOOKUP($B472,INDIRECT("data!$"&amp;G457&amp;"$3:$CZ$554"),$D457-3*(B456-1)+S$1,FALSE)</f>
        <v>9</v>
      </c>
      <c r="T472" s="45">
        <f ca="1">VLOOKUP($B472,INDIRECT("data!$"&amp;G457&amp;"$3:$CZ$554"),$D457-3*(B456-1)+T$1,FALSE)</f>
        <v>2</v>
      </c>
      <c r="U472" s="45">
        <f ca="1">VLOOKUP($B472,INDIRECT("data!$"&amp;G457&amp;"$3:$CZ$554"),$D457-3*(B456-1)+U$1,FALSE)</f>
        <v>5</v>
      </c>
      <c r="V472" s="45">
        <f ca="1">VLOOKUP($B472,INDIRECT("data!$"&amp;G457&amp;"$3:$CZ$554"),$D457-3*(B456-1)+V$1,FALSE)</f>
        <v>7</v>
      </c>
      <c r="W472" s="45">
        <f ca="1">VLOOKUP($B472,INDIRECT("data!$"&amp;G457&amp;"$3:$CZ$554"),$D457-3*(B456-1)+W$1,FALSE)</f>
        <v>0</v>
      </c>
      <c r="X472" s="45">
        <f ca="1">VLOOKUP($B472,INDIRECT("data!$"&amp;G457&amp;"$3:$CZ$554"),$D457-3*(B456-1)+X$1,FALSE)</f>
        <v>0</v>
      </c>
      <c r="Y472" s="47">
        <f ca="1">VLOOKUP($B472,INDIRECT("data!$"&amp;G457&amp;"$3:$CZ$554"),$D457-3*(B456-1)+Y$1,FALSE)</f>
        <v>1.9</v>
      </c>
      <c r="Z472" s="47">
        <f ca="1">VLOOKUP($B472,INDIRECT("data!$"&amp;G457&amp;"$3:$CZ$554"),$D457-3*(B456-1)+Z$1,FALSE)</f>
        <v>3.75</v>
      </c>
      <c r="AA472" s="47">
        <f ca="1">VLOOKUP($B472,INDIRECT("data!$"&amp;G457&amp;"$3:$CZ$554"),$D457-3*(B456-1)+AA$1,FALSE)</f>
        <v>4.33</v>
      </c>
      <c r="AB472" s="47">
        <f ca="1">VLOOKUP($B472,INDIRECT("data!$"&amp;G457&amp;"$3:$CZ$554"),$D457-3*(B456-1)+AB$1,FALSE)</f>
        <v>1.85</v>
      </c>
      <c r="AC472" s="47">
        <f ca="1">VLOOKUP($B472,INDIRECT("data!$"&amp;G457&amp;"$3:$CZ$554"),$D457-3*(B456-1)+AC$1,FALSE)</f>
        <v>3.82</v>
      </c>
      <c r="AD472" s="47">
        <f ca="1">VLOOKUP($B472,INDIRECT("data!$"&amp;G457&amp;"$3:$CZ$554"),$D457-3*(B456-1)+AD$1,FALSE)</f>
        <v>4.47</v>
      </c>
      <c r="AE472" s="47">
        <f ca="1">VLOOKUP($B472,INDIRECT("data!$"&amp;G457&amp;"$3:$CZ$554"),$D457-3*(B456-1)+AE$1,FALSE)</f>
        <v>1.73</v>
      </c>
      <c r="AF472" s="47">
        <f ca="1">VLOOKUP($B472,INDIRECT("data!$"&amp;G457&amp;"$3:$CZ$554"),$D457-3*(B456-1)+AF$1,FALSE)</f>
        <v>2.08</v>
      </c>
      <c r="AG472" s="65">
        <f t="shared" ca="1" si="1003"/>
        <v>3</v>
      </c>
      <c r="AH472" s="65">
        <f t="shared" ca="1" si="1004"/>
        <v>1</v>
      </c>
      <c r="AI472" s="65">
        <f t="shared" ca="1" si="1005"/>
        <v>2</v>
      </c>
      <c r="AJ472" s="65">
        <f t="shared" ca="1" si="1006"/>
        <v>1</v>
      </c>
      <c r="AK472" s="65">
        <f t="shared" ca="1" si="1007"/>
        <v>1</v>
      </c>
      <c r="AL472" s="66" t="str">
        <f t="shared" ca="1" si="1008"/>
        <v>D</v>
      </c>
      <c r="AM472" s="66" t="str">
        <f t="shared" ca="1" si="1009"/>
        <v>H-H</v>
      </c>
      <c r="AN472" s="65">
        <f t="shared" ca="1" si="1010"/>
        <v>1</v>
      </c>
      <c r="AO472" s="65">
        <f t="shared" ca="1" si="1011"/>
        <v>1</v>
      </c>
      <c r="AP472" s="65">
        <f t="shared" ca="1" si="1012"/>
        <v>0</v>
      </c>
      <c r="AQ472" s="65">
        <f t="shared" ca="1" si="1013"/>
        <v>0</v>
      </c>
      <c r="AR472" s="65">
        <f t="shared" ca="1" si="1014"/>
        <v>0</v>
      </c>
      <c r="AS472" s="65">
        <f t="shared" ca="1" si="1015"/>
        <v>0</v>
      </c>
      <c r="AT472" s="65">
        <f t="shared" ca="1" si="1016"/>
        <v>0</v>
      </c>
    </row>
    <row r="473" spans="1:46" ht="18" customHeight="1" x14ac:dyDescent="0.25">
      <c r="A473" s="49" t="str">
        <f ca="1">CONCATENATE(B468,"-",B473)</f>
        <v>Nott'm Forest-Away-5</v>
      </c>
      <c r="B473" s="37">
        <v>5</v>
      </c>
      <c r="C473" s="41">
        <f ca="1">VLOOKUP($B473,INDIRECT("data!$"&amp;G457&amp;"$3:$CZ$554"),$D457-3*(B456-1)+C$1,FALSE)</f>
        <v>43330</v>
      </c>
      <c r="D473" s="30" t="str">
        <f ca="1">VLOOKUP($B473,INDIRECT("data!$"&amp;G457&amp;"$3:$CZ$554"),$D457-3*(B456-1)+D$1,FALSE)</f>
        <v>Wigan</v>
      </c>
      <c r="E473" s="30" t="str">
        <f ca="1">VLOOKUP($B473,INDIRECT("data!$"&amp;G457&amp;"$3:$CZ$554"),$D457-3*(B456-1)+E$1,FALSE)</f>
        <v>Nott'm Forest</v>
      </c>
      <c r="F473" s="29">
        <f ca="1">VLOOKUP($B473,INDIRECT("data!$"&amp;G457&amp;"$3:$CZ$554"),$D457-3*(B456-1)+F$1,FALSE)</f>
        <v>2</v>
      </c>
      <c r="G473" s="29">
        <f ca="1">VLOOKUP($B473,INDIRECT("data!$"&amp;G457&amp;"$3:$CZ$554"),$D457-3*(B456-1)+G$1,FALSE)</f>
        <v>2</v>
      </c>
      <c r="H473" s="15" t="str">
        <f ca="1">VLOOKUP($B473,INDIRECT("data!$"&amp;G457&amp;"$3:$CZ$554"),$D457-3*(B456-1)+H$1,FALSE)</f>
        <v>D</v>
      </c>
      <c r="I473" s="29">
        <f ca="1">VLOOKUP($B473,INDIRECT("data!$"&amp;G457&amp;"$3:$CZ$554"),$D457-3*(B456-1)+I$1,FALSE)</f>
        <v>2</v>
      </c>
      <c r="J473" s="29">
        <f ca="1">VLOOKUP($B473,INDIRECT("data!$"&amp;G457&amp;"$3:$CZ$554"),$D457-3*(B456-1)+J$1,FALSE)</f>
        <v>1</v>
      </c>
      <c r="K473" s="15" t="str">
        <f ca="1">VLOOKUP($B473,INDIRECT("data!$"&amp;G457&amp;"$3:$CZ$554"),$D457-3*(B456-1)+K$1,FALSE)</f>
        <v>H</v>
      </c>
      <c r="L473" s="30" t="str">
        <f ca="1">VLOOKUP($B473,INDIRECT("data!$"&amp;G457&amp;"$3:$CZ$554"),$D457-3*(B456-1)+L$1,FALSE)</f>
        <v>G Eltringham</v>
      </c>
      <c r="M473" s="45">
        <f ca="1">VLOOKUP($B473,INDIRECT("data!$"&amp;G457&amp;"$3:$CZ$554"),$D457-3*(B456-1)+M$1,FALSE)</f>
        <v>17</v>
      </c>
      <c r="N473" s="45">
        <f ca="1">VLOOKUP($B473,INDIRECT("data!$"&amp;G457&amp;"$3:$CZ$554"),$D457-3*(B456-1)+N$1,FALSE)</f>
        <v>9</v>
      </c>
      <c r="O473" s="45">
        <f ca="1">VLOOKUP($B473,INDIRECT("data!$"&amp;G457&amp;"$3:$CZ$554"),$D457-3*(B456-1)+O$1,FALSE)</f>
        <v>4</v>
      </c>
      <c r="P473" s="45">
        <f ca="1">VLOOKUP($B473,INDIRECT("data!$"&amp;G457&amp;"$3:$CZ$554"),$D457-3*(B456-1)+P$1,FALSE)</f>
        <v>4</v>
      </c>
      <c r="Q473" s="45">
        <f ca="1">VLOOKUP($B473,INDIRECT("data!$"&amp;G457&amp;"$3:$CZ$554"),$D457-3*(B456-1)+Q$1,FALSE)</f>
        <v>18</v>
      </c>
      <c r="R473" s="45">
        <f ca="1">VLOOKUP($B473,INDIRECT("data!$"&amp;G457&amp;"$3:$CZ$554"),$D457-3*(B456-1)+R$1,FALSE)</f>
        <v>18</v>
      </c>
      <c r="S473" s="45">
        <f ca="1">VLOOKUP($B473,INDIRECT("data!$"&amp;G457&amp;"$3:$CZ$554"),$D457-3*(B456-1)+S$1,FALSE)</f>
        <v>8</v>
      </c>
      <c r="T473" s="45">
        <f ca="1">VLOOKUP($B473,INDIRECT("data!$"&amp;G457&amp;"$3:$CZ$554"),$D457-3*(B456-1)+T$1,FALSE)</f>
        <v>14</v>
      </c>
      <c r="U473" s="45">
        <f ca="1">VLOOKUP($B473,INDIRECT("data!$"&amp;G457&amp;"$3:$CZ$554"),$D457-3*(B456-1)+U$1,FALSE)</f>
        <v>2</v>
      </c>
      <c r="V473" s="45">
        <f ca="1">VLOOKUP($B473,INDIRECT("data!$"&amp;G457&amp;"$3:$CZ$554"),$D457-3*(B456-1)+V$1,FALSE)</f>
        <v>4</v>
      </c>
      <c r="W473" s="45">
        <f ca="1">VLOOKUP($B473,INDIRECT("data!$"&amp;G457&amp;"$3:$CZ$554"),$D457-3*(B456-1)+W$1,FALSE)</f>
        <v>0</v>
      </c>
      <c r="X473" s="45">
        <f ca="1">VLOOKUP($B473,INDIRECT("data!$"&amp;G457&amp;"$3:$CZ$554"),$D457-3*(B456-1)+X$1,FALSE)</f>
        <v>0</v>
      </c>
      <c r="Y473" s="47">
        <f ca="1">VLOOKUP($B473,INDIRECT("data!$"&amp;G457&amp;"$3:$CZ$554"),$D457-3*(B456-1)+Y$1,FALSE)</f>
        <v>2.5</v>
      </c>
      <c r="Z473" s="47">
        <f ca="1">VLOOKUP($B473,INDIRECT("data!$"&amp;G457&amp;"$3:$CZ$554"),$D457-3*(B456-1)+Z$1,FALSE)</f>
        <v>3.4</v>
      </c>
      <c r="AA473" s="47">
        <f ca="1">VLOOKUP($B473,INDIRECT("data!$"&amp;G457&amp;"$3:$CZ$554"),$D457-3*(B456-1)+AA$1,FALSE)</f>
        <v>3</v>
      </c>
      <c r="AB473" s="47">
        <f ca="1">VLOOKUP($B473,INDIRECT("data!$"&amp;G457&amp;"$3:$CZ$554"),$D457-3*(B456-1)+AB$1,FALSE)</f>
        <v>2.5299999999999998</v>
      </c>
      <c r="AC473" s="47">
        <f ca="1">VLOOKUP($B473,INDIRECT("data!$"&amp;G457&amp;"$3:$CZ$554"),$D457-3*(B456-1)+AC$1,FALSE)</f>
        <v>3.31</v>
      </c>
      <c r="AD473" s="47">
        <f ca="1">VLOOKUP($B473,INDIRECT("data!$"&amp;G457&amp;"$3:$CZ$554"),$D457-3*(B456-1)+AD$1,FALSE)</f>
        <v>3.05</v>
      </c>
      <c r="AE473" s="47">
        <f ca="1">VLOOKUP($B473,INDIRECT("data!$"&amp;G457&amp;"$3:$CZ$554"),$D457-3*(B456-1)+AE$1,FALSE)</f>
        <v>2.06</v>
      </c>
      <c r="AF473" s="47">
        <f ca="1">VLOOKUP($B473,INDIRECT("data!$"&amp;G457&amp;"$3:$CZ$554"),$D457-3*(B456-1)+AF$1,FALSE)</f>
        <v>1.75</v>
      </c>
      <c r="AG473" s="65">
        <f t="shared" ca="1" si="1003"/>
        <v>4</v>
      </c>
      <c r="AH473" s="65">
        <f t="shared" ca="1" si="1004"/>
        <v>3</v>
      </c>
      <c r="AI473" s="65">
        <f t="shared" ca="1" si="1005"/>
        <v>1</v>
      </c>
      <c r="AJ473" s="65">
        <f t="shared" ca="1" si="1006"/>
        <v>0</v>
      </c>
      <c r="AK473" s="65">
        <f t="shared" ca="1" si="1007"/>
        <v>1</v>
      </c>
      <c r="AL473" s="66" t="str">
        <f t="shared" ca="1" si="1008"/>
        <v>A</v>
      </c>
      <c r="AM473" s="66" t="str">
        <f t="shared" ca="1" si="1009"/>
        <v>H-D</v>
      </c>
      <c r="AN473" s="65">
        <f t="shared" ca="1" si="1010"/>
        <v>1</v>
      </c>
      <c r="AO473" s="65">
        <f t="shared" ca="1" si="1011"/>
        <v>1</v>
      </c>
      <c r="AP473" s="65">
        <f t="shared" ca="1" si="1012"/>
        <v>1</v>
      </c>
      <c r="AQ473" s="65">
        <f t="shared" ca="1" si="1013"/>
        <v>0</v>
      </c>
      <c r="AR473" s="65">
        <f t="shared" ca="1" si="1014"/>
        <v>0</v>
      </c>
      <c r="AS473" s="65">
        <f t="shared" ca="1" si="1015"/>
        <v>0</v>
      </c>
      <c r="AT473" s="65">
        <f t="shared" ca="1" si="1016"/>
        <v>0</v>
      </c>
    </row>
    <row r="474" spans="1:46" ht="18" customHeight="1" x14ac:dyDescent="0.25">
      <c r="A474" s="49" t="str">
        <f ca="1">CONCATENATE(B468,"-",B474)</f>
        <v>Nott'm Forest-Away-6</v>
      </c>
      <c r="B474" s="37">
        <v>6</v>
      </c>
      <c r="C474" s="41">
        <f ca="1">VLOOKUP($B474,INDIRECT("data!$"&amp;G457&amp;"$3:$CZ$554"),$D457-3*(B456-1)+C$1,FALSE)</f>
        <v>43316</v>
      </c>
      <c r="D474" s="30" t="str">
        <f ca="1">VLOOKUP($B474,INDIRECT("data!$"&amp;G457&amp;"$3:$CZ$554"),$D457-3*(B456-1)+D$1,FALSE)</f>
        <v>Bristol City</v>
      </c>
      <c r="E474" s="30" t="str">
        <f ca="1">VLOOKUP($B474,INDIRECT("data!$"&amp;G457&amp;"$3:$CZ$554"),$D457-3*(B456-1)+E$1,FALSE)</f>
        <v>Nott'm Forest</v>
      </c>
      <c r="F474" s="29">
        <f ca="1">VLOOKUP($B474,INDIRECT("data!$"&amp;G457&amp;"$3:$CZ$554"),$D457-3*(B456-1)+F$1,FALSE)</f>
        <v>1</v>
      </c>
      <c r="G474" s="29">
        <f ca="1">VLOOKUP($B474,INDIRECT("data!$"&amp;G457&amp;"$3:$CZ$554"),$D457-3*(B456-1)+G$1,FALSE)</f>
        <v>1</v>
      </c>
      <c r="H474" s="15" t="str">
        <f ca="1">VLOOKUP($B474,INDIRECT("data!$"&amp;G457&amp;"$3:$CZ$554"),$D457-3*(B456-1)+H$1,FALSE)</f>
        <v>D</v>
      </c>
      <c r="I474" s="29">
        <f ca="1">VLOOKUP($B474,INDIRECT("data!$"&amp;G457&amp;"$3:$CZ$554"),$D457-3*(B456-1)+I$1,FALSE)</f>
        <v>1</v>
      </c>
      <c r="J474" s="29">
        <f ca="1">VLOOKUP($B474,INDIRECT("data!$"&amp;G457&amp;"$3:$CZ$554"),$D457-3*(B456-1)+J$1,FALSE)</f>
        <v>0</v>
      </c>
      <c r="K474" s="15" t="str">
        <f ca="1">VLOOKUP($B474,INDIRECT("data!$"&amp;G457&amp;"$3:$CZ$554"),$D457-3*(B456-1)+K$1,FALSE)</f>
        <v>H</v>
      </c>
      <c r="L474" s="30" t="str">
        <f ca="1">VLOOKUP($B474,INDIRECT("data!$"&amp;G457&amp;"$3:$CZ$554"),$D457-3*(B456-1)+L$1,FALSE)</f>
        <v>D Bond</v>
      </c>
      <c r="M474" s="45">
        <f ca="1">VLOOKUP($B474,INDIRECT("data!$"&amp;G457&amp;"$3:$CZ$554"),$D457-3*(B456-1)+M$1,FALSE)</f>
        <v>18</v>
      </c>
      <c r="N474" s="45">
        <f ca="1">VLOOKUP($B474,INDIRECT("data!$"&amp;G457&amp;"$3:$CZ$554"),$D457-3*(B456-1)+N$1,FALSE)</f>
        <v>16</v>
      </c>
      <c r="O474" s="45">
        <f ca="1">VLOOKUP($B474,INDIRECT("data!$"&amp;G457&amp;"$3:$CZ$554"),$D457-3*(B456-1)+O$1,FALSE)</f>
        <v>6</v>
      </c>
      <c r="P474" s="45">
        <f ca="1">VLOOKUP($B474,INDIRECT("data!$"&amp;G457&amp;"$3:$CZ$554"),$D457-3*(B456-1)+P$1,FALSE)</f>
        <v>6</v>
      </c>
      <c r="Q474" s="45">
        <f ca="1">VLOOKUP($B474,INDIRECT("data!$"&amp;G457&amp;"$3:$CZ$554"),$D457-3*(B456-1)+Q$1,FALSE)</f>
        <v>8</v>
      </c>
      <c r="R474" s="45">
        <f ca="1">VLOOKUP($B474,INDIRECT("data!$"&amp;G457&amp;"$3:$CZ$554"),$D457-3*(B456-1)+R$1,FALSE)</f>
        <v>17</v>
      </c>
      <c r="S474" s="45">
        <f ca="1">VLOOKUP($B474,INDIRECT("data!$"&amp;G457&amp;"$3:$CZ$554"),$D457-3*(B456-1)+S$1,FALSE)</f>
        <v>7</v>
      </c>
      <c r="T474" s="45">
        <f ca="1">VLOOKUP($B474,INDIRECT("data!$"&amp;G457&amp;"$3:$CZ$554"),$D457-3*(B456-1)+T$1,FALSE)</f>
        <v>9</v>
      </c>
      <c r="U474" s="45">
        <f ca="1">VLOOKUP($B474,INDIRECT("data!$"&amp;G457&amp;"$3:$CZ$554"),$D457-3*(B456-1)+U$1,FALSE)</f>
        <v>0</v>
      </c>
      <c r="V474" s="45">
        <f ca="1">VLOOKUP($B474,INDIRECT("data!$"&amp;G457&amp;"$3:$CZ$554"),$D457-3*(B456-1)+V$1,FALSE)</f>
        <v>4</v>
      </c>
      <c r="W474" s="45">
        <f ca="1">VLOOKUP($B474,INDIRECT("data!$"&amp;G457&amp;"$3:$CZ$554"),$D457-3*(B456-1)+W$1,FALSE)</f>
        <v>0</v>
      </c>
      <c r="X474" s="45">
        <f ca="1">VLOOKUP($B474,INDIRECT("data!$"&amp;G457&amp;"$3:$CZ$554"),$D457-3*(B456-1)+X$1,FALSE)</f>
        <v>0</v>
      </c>
      <c r="Y474" s="47">
        <f ca="1">VLOOKUP($B474,INDIRECT("data!$"&amp;G457&amp;"$3:$CZ$554"),$D457-3*(B456-1)+Y$1,FALSE)</f>
        <v>2.6</v>
      </c>
      <c r="Z474" s="47">
        <f ca="1">VLOOKUP($B474,INDIRECT("data!$"&amp;G457&amp;"$3:$CZ$554"),$D457-3*(B456-1)+Z$1,FALSE)</f>
        <v>3.4</v>
      </c>
      <c r="AA474" s="47">
        <f ca="1">VLOOKUP($B474,INDIRECT("data!$"&amp;G457&amp;"$3:$CZ$554"),$D457-3*(B456-1)+AA$1,FALSE)</f>
        <v>2.87</v>
      </c>
      <c r="AB474" s="47">
        <f ca="1">VLOOKUP($B474,INDIRECT("data!$"&amp;G457&amp;"$3:$CZ$554"),$D457-3*(B456-1)+AB$1,FALSE)</f>
        <v>2.57</v>
      </c>
      <c r="AC474" s="47">
        <f ca="1">VLOOKUP($B474,INDIRECT("data!$"&amp;G457&amp;"$3:$CZ$554"),$D457-3*(B456-1)+AC$1,FALSE)</f>
        <v>3.29</v>
      </c>
      <c r="AD474" s="47">
        <f ca="1">VLOOKUP($B474,INDIRECT("data!$"&amp;G457&amp;"$3:$CZ$554"),$D457-3*(B456-1)+AD$1,FALSE)</f>
        <v>3</v>
      </c>
      <c r="AE474" s="47">
        <f ca="1">VLOOKUP($B474,INDIRECT("data!$"&amp;G457&amp;"$3:$CZ$554"),$D457-3*(B456-1)+AE$1,FALSE)</f>
        <v>2.02</v>
      </c>
      <c r="AF474" s="47">
        <f ca="1">VLOOKUP($B474,INDIRECT("data!$"&amp;G457&amp;"$3:$CZ$554"),$D457-3*(B456-1)+AF$1,FALSE)</f>
        <v>1.77</v>
      </c>
      <c r="AG474" s="65">
        <f t="shared" ca="1" si="1003"/>
        <v>2</v>
      </c>
      <c r="AH474" s="65">
        <f t="shared" ca="1" si="1004"/>
        <v>1</v>
      </c>
      <c r="AI474" s="65">
        <f t="shared" ca="1" si="1005"/>
        <v>1</v>
      </c>
      <c r="AJ474" s="65">
        <f t="shared" ca="1" si="1006"/>
        <v>0</v>
      </c>
      <c r="AK474" s="65">
        <f t="shared" ca="1" si="1007"/>
        <v>1</v>
      </c>
      <c r="AL474" s="66" t="str">
        <f t="shared" ca="1" si="1008"/>
        <v>A</v>
      </c>
      <c r="AM474" s="66" t="str">
        <f t="shared" ca="1" si="1009"/>
        <v>H-D</v>
      </c>
      <c r="AN474" s="65">
        <f t="shared" ca="1" si="1010"/>
        <v>1</v>
      </c>
      <c r="AO474" s="65">
        <f t="shared" ca="1" si="1011"/>
        <v>1</v>
      </c>
      <c r="AP474" s="65">
        <f t="shared" ca="1" si="1012"/>
        <v>0</v>
      </c>
      <c r="AQ474" s="65">
        <f t="shared" ca="1" si="1013"/>
        <v>0</v>
      </c>
      <c r="AR474" s="65">
        <f t="shared" ca="1" si="1014"/>
        <v>0</v>
      </c>
      <c r="AS474" s="65">
        <f t="shared" ca="1" si="1015"/>
        <v>0</v>
      </c>
      <c r="AT474" s="65">
        <f t="shared" ca="1" si="1016"/>
        <v>0</v>
      </c>
    </row>
    <row r="475" spans="1:46" ht="18" customHeight="1" x14ac:dyDescent="0.25">
      <c r="A475" s="49" t="str">
        <f ca="1">CONCATENATE(B468,"-",B475)</f>
        <v>Nott'm Forest-Away-7</v>
      </c>
      <c r="B475" s="37">
        <v>7</v>
      </c>
      <c r="C475" s="41" t="e">
        <f ca="1">VLOOKUP($B475,INDIRECT("data!$"&amp;G457&amp;"$3:$CZ$554"),$D457-3*(B456-1)+C$1,FALSE)</f>
        <v>#N/A</v>
      </c>
      <c r="D475" s="30" t="e">
        <f ca="1">VLOOKUP($B475,INDIRECT("data!$"&amp;G457&amp;"$3:$CZ$554"),$D457-3*(B456-1)+D$1,FALSE)</f>
        <v>#N/A</v>
      </c>
      <c r="E475" s="30" t="e">
        <f ca="1">VLOOKUP($B475,INDIRECT("data!$"&amp;G457&amp;"$3:$CZ$554"),$D457-3*(B456-1)+E$1,FALSE)</f>
        <v>#N/A</v>
      </c>
      <c r="F475" s="29" t="e">
        <f ca="1">VLOOKUP($B475,INDIRECT("data!$"&amp;G457&amp;"$3:$CZ$554"),$D457-3*(B456-1)+F$1,FALSE)</f>
        <v>#N/A</v>
      </c>
      <c r="G475" s="29" t="e">
        <f ca="1">VLOOKUP($B475,INDIRECT("data!$"&amp;G457&amp;"$3:$CZ$554"),$D457-3*(B456-1)+G$1,FALSE)</f>
        <v>#N/A</v>
      </c>
      <c r="H475" s="15" t="e">
        <f ca="1">VLOOKUP($B475,INDIRECT("data!$"&amp;G457&amp;"$3:$CZ$554"),$D457-3*(B456-1)+H$1,FALSE)</f>
        <v>#N/A</v>
      </c>
      <c r="I475" s="29" t="e">
        <f ca="1">VLOOKUP($B475,INDIRECT("data!$"&amp;G457&amp;"$3:$CZ$554"),$D457-3*(B456-1)+I$1,FALSE)</f>
        <v>#N/A</v>
      </c>
      <c r="J475" s="29" t="e">
        <f ca="1">VLOOKUP($B475,INDIRECT("data!$"&amp;G457&amp;"$3:$CZ$554"),$D457-3*(B456-1)+J$1,FALSE)</f>
        <v>#N/A</v>
      </c>
      <c r="K475" s="15" t="e">
        <f ca="1">VLOOKUP($B475,INDIRECT("data!$"&amp;G457&amp;"$3:$CZ$554"),$D457-3*(B456-1)+K$1,FALSE)</f>
        <v>#N/A</v>
      </c>
      <c r="L475" s="30" t="e">
        <f ca="1">VLOOKUP($B475,INDIRECT("data!$"&amp;G457&amp;"$3:$CZ$554"),$D457-3*(B456-1)+L$1,FALSE)</f>
        <v>#N/A</v>
      </c>
      <c r="M475" s="45" t="e">
        <f ca="1">VLOOKUP($B475,INDIRECT("data!$"&amp;G457&amp;"$3:$CZ$554"),$D457-3*(B456-1)+M$1,FALSE)</f>
        <v>#N/A</v>
      </c>
      <c r="N475" s="45" t="e">
        <f ca="1">VLOOKUP($B475,INDIRECT("data!$"&amp;G457&amp;"$3:$CZ$554"),$D457-3*(B456-1)+N$1,FALSE)</f>
        <v>#N/A</v>
      </c>
      <c r="O475" s="45" t="e">
        <f ca="1">VLOOKUP($B475,INDIRECT("data!$"&amp;G457&amp;"$3:$CZ$554"),$D457-3*(B456-1)+O$1,FALSE)</f>
        <v>#N/A</v>
      </c>
      <c r="P475" s="45" t="e">
        <f ca="1">VLOOKUP($B475,INDIRECT("data!$"&amp;G457&amp;"$3:$CZ$554"),$D457-3*(B456-1)+P$1,FALSE)</f>
        <v>#N/A</v>
      </c>
      <c r="Q475" s="45" t="e">
        <f ca="1">VLOOKUP($B475,INDIRECT("data!$"&amp;G457&amp;"$3:$CZ$554"),$D457-3*(B456-1)+Q$1,FALSE)</f>
        <v>#N/A</v>
      </c>
      <c r="R475" s="45" t="e">
        <f ca="1">VLOOKUP($B475,INDIRECT("data!$"&amp;G457&amp;"$3:$CZ$554"),$D457-3*(B456-1)+R$1,FALSE)</f>
        <v>#N/A</v>
      </c>
      <c r="S475" s="45" t="e">
        <f ca="1">VLOOKUP($B475,INDIRECT("data!$"&amp;G457&amp;"$3:$CZ$554"),$D457-3*(B456-1)+S$1,FALSE)</f>
        <v>#N/A</v>
      </c>
      <c r="T475" s="45" t="e">
        <f ca="1">VLOOKUP($B475,INDIRECT("data!$"&amp;G457&amp;"$3:$CZ$554"),$D457-3*(B456-1)+T$1,FALSE)</f>
        <v>#N/A</v>
      </c>
      <c r="U475" s="45" t="e">
        <f ca="1">VLOOKUP($B475,INDIRECT("data!$"&amp;G457&amp;"$3:$CZ$554"),$D457-3*(B456-1)+U$1,FALSE)</f>
        <v>#N/A</v>
      </c>
      <c r="V475" s="45" t="e">
        <f ca="1">VLOOKUP($B475,INDIRECT("data!$"&amp;G457&amp;"$3:$CZ$554"),$D457-3*(B456-1)+V$1,FALSE)</f>
        <v>#N/A</v>
      </c>
      <c r="W475" s="45" t="e">
        <f ca="1">VLOOKUP($B475,INDIRECT("data!$"&amp;G457&amp;"$3:$CZ$554"),$D457-3*(B456-1)+W$1,FALSE)</f>
        <v>#N/A</v>
      </c>
      <c r="X475" s="45" t="e">
        <f ca="1">VLOOKUP($B475,INDIRECT("data!$"&amp;G457&amp;"$3:$CZ$554"),$D457-3*(B456-1)+X$1,FALSE)</f>
        <v>#N/A</v>
      </c>
      <c r="Y475" s="47" t="e">
        <f ca="1">VLOOKUP($B475,INDIRECT("data!$"&amp;G457&amp;"$3:$CZ$554"),$D457-3*(B456-1)+Y$1,FALSE)</f>
        <v>#N/A</v>
      </c>
      <c r="Z475" s="47" t="e">
        <f ca="1">VLOOKUP($B475,INDIRECT("data!$"&amp;G457&amp;"$3:$CZ$554"),$D457-3*(B456-1)+Z$1,FALSE)</f>
        <v>#N/A</v>
      </c>
      <c r="AA475" s="47" t="e">
        <f ca="1">VLOOKUP($B475,INDIRECT("data!$"&amp;G457&amp;"$3:$CZ$554"),$D457-3*(B456-1)+AA$1,FALSE)</f>
        <v>#N/A</v>
      </c>
      <c r="AB475" s="47" t="e">
        <f ca="1">VLOOKUP($B475,INDIRECT("data!$"&amp;G457&amp;"$3:$CZ$554"),$D457-3*(B456-1)+AB$1,FALSE)</f>
        <v>#N/A</v>
      </c>
      <c r="AC475" s="47" t="e">
        <f ca="1">VLOOKUP($B475,INDIRECT("data!$"&amp;G457&amp;"$3:$CZ$554"),$D457-3*(B456-1)+AC$1,FALSE)</f>
        <v>#N/A</v>
      </c>
      <c r="AD475" s="47" t="e">
        <f ca="1">VLOOKUP($B475,INDIRECT("data!$"&amp;G457&amp;"$3:$CZ$554"),$D457-3*(B456-1)+AD$1,FALSE)</f>
        <v>#N/A</v>
      </c>
      <c r="AE475" s="47" t="e">
        <f ca="1">VLOOKUP($B475,INDIRECT("data!$"&amp;G457&amp;"$3:$CZ$554"),$D457-3*(B456-1)+AE$1,FALSE)</f>
        <v>#N/A</v>
      </c>
      <c r="AF475" s="47" t="e">
        <f ca="1">VLOOKUP($B475,INDIRECT("data!$"&amp;G457&amp;"$3:$CZ$554"),$D457-3*(B456-1)+AF$1,FALSE)</f>
        <v>#N/A</v>
      </c>
      <c r="AG475" s="65" t="e">
        <f t="shared" ca="1" si="1003"/>
        <v>#N/A</v>
      </c>
      <c r="AH475" s="65" t="e">
        <f t="shared" ca="1" si="1004"/>
        <v>#N/A</v>
      </c>
      <c r="AI475" s="65" t="e">
        <f t="shared" ca="1" si="1005"/>
        <v>#N/A</v>
      </c>
      <c r="AJ475" s="65" t="e">
        <f t="shared" ca="1" si="1006"/>
        <v>#N/A</v>
      </c>
      <c r="AK475" s="65" t="e">
        <f t="shared" ca="1" si="1007"/>
        <v>#N/A</v>
      </c>
      <c r="AL475" s="66" t="e">
        <f t="shared" ca="1" si="1008"/>
        <v>#N/A</v>
      </c>
      <c r="AM475" s="66" t="e">
        <f t="shared" ca="1" si="1009"/>
        <v>#N/A</v>
      </c>
      <c r="AN475" s="65" t="e">
        <f t="shared" ca="1" si="1010"/>
        <v>#N/A</v>
      </c>
      <c r="AO475" s="65" t="e">
        <f t="shared" ca="1" si="1011"/>
        <v>#N/A</v>
      </c>
      <c r="AP475" s="65" t="e">
        <f t="shared" ca="1" si="1012"/>
        <v>#N/A</v>
      </c>
      <c r="AQ475" s="65" t="e">
        <f t="shared" ca="1" si="1013"/>
        <v>#N/A</v>
      </c>
      <c r="AR475" s="65" t="e">
        <f t="shared" ca="1" si="1014"/>
        <v>#N/A</v>
      </c>
      <c r="AS475" s="65" t="e">
        <f t="shared" ca="1" si="1015"/>
        <v>#N/A</v>
      </c>
      <c r="AT475" s="65" t="e">
        <f t="shared" ca="1" si="1016"/>
        <v>#N/A</v>
      </c>
    </row>
    <row r="476" spans="1:46" ht="18" customHeight="1" x14ac:dyDescent="0.25">
      <c r="A476" s="49" t="str">
        <f ca="1">CONCATENATE(B468,"-",B476)</f>
        <v>Nott'm Forest-Away-8</v>
      </c>
      <c r="B476" s="37">
        <v>8</v>
      </c>
      <c r="C476" s="41" t="e">
        <f ca="1">VLOOKUP($B476,INDIRECT("data!$"&amp;G457&amp;"$3:$CZ$554"),$D457-3*(B456-1)+C$1,FALSE)</f>
        <v>#N/A</v>
      </c>
      <c r="D476" s="30" t="e">
        <f ca="1">VLOOKUP($B476,INDIRECT("data!$"&amp;G457&amp;"$3:$CZ$554"),$D457-3*(B456-1)+D$1,FALSE)</f>
        <v>#N/A</v>
      </c>
      <c r="E476" s="30" t="e">
        <f ca="1">VLOOKUP($B476,INDIRECT("data!$"&amp;G457&amp;"$3:$CZ$554"),$D457-3*(B456-1)+E$1,FALSE)</f>
        <v>#N/A</v>
      </c>
      <c r="F476" s="29" t="e">
        <f ca="1">VLOOKUP($B476,INDIRECT("data!$"&amp;G457&amp;"$3:$CZ$554"),$D457-3*(B456-1)+F$1,FALSE)</f>
        <v>#N/A</v>
      </c>
      <c r="G476" s="29" t="e">
        <f ca="1">VLOOKUP($B476,INDIRECT("data!$"&amp;G457&amp;"$3:$CZ$554"),$D457-3*(B456-1)+G$1,FALSE)</f>
        <v>#N/A</v>
      </c>
      <c r="H476" s="15" t="e">
        <f ca="1">VLOOKUP($B476,INDIRECT("data!$"&amp;G457&amp;"$3:$CZ$554"),$D457-3*(B456-1)+H$1,FALSE)</f>
        <v>#N/A</v>
      </c>
      <c r="I476" s="29" t="e">
        <f ca="1">VLOOKUP($B476,INDIRECT("data!$"&amp;G457&amp;"$3:$CZ$554"),$D457-3*(B456-1)+I$1,FALSE)</f>
        <v>#N/A</v>
      </c>
      <c r="J476" s="29" t="e">
        <f ca="1">VLOOKUP($B476,INDIRECT("data!$"&amp;G457&amp;"$3:$CZ$554"),$D457-3*(B456-1)+J$1,FALSE)</f>
        <v>#N/A</v>
      </c>
      <c r="K476" s="15" t="e">
        <f ca="1">VLOOKUP($B476,INDIRECT("data!$"&amp;G457&amp;"$3:$CZ$554"),$D457-3*(B456-1)+K$1,FALSE)</f>
        <v>#N/A</v>
      </c>
      <c r="L476" s="30" t="e">
        <f ca="1">VLOOKUP($B476,INDIRECT("data!$"&amp;G457&amp;"$3:$CZ$554"),$D457-3*(B456-1)+L$1,FALSE)</f>
        <v>#N/A</v>
      </c>
      <c r="M476" s="45" t="e">
        <f ca="1">VLOOKUP($B476,INDIRECT("data!$"&amp;G457&amp;"$3:$CZ$554"),$D457-3*(B456-1)+M$1,FALSE)</f>
        <v>#N/A</v>
      </c>
      <c r="N476" s="45" t="e">
        <f ca="1">VLOOKUP($B476,INDIRECT("data!$"&amp;G457&amp;"$3:$CZ$554"),$D457-3*(B456-1)+N$1,FALSE)</f>
        <v>#N/A</v>
      </c>
      <c r="O476" s="45" t="e">
        <f ca="1">VLOOKUP($B476,INDIRECT("data!$"&amp;G457&amp;"$3:$CZ$554"),$D457-3*(B456-1)+O$1,FALSE)</f>
        <v>#N/A</v>
      </c>
      <c r="P476" s="45" t="e">
        <f ca="1">VLOOKUP($B476,INDIRECT("data!$"&amp;G457&amp;"$3:$CZ$554"),$D457-3*(B456-1)+P$1,FALSE)</f>
        <v>#N/A</v>
      </c>
      <c r="Q476" s="45" t="e">
        <f ca="1">VLOOKUP($B476,INDIRECT("data!$"&amp;G457&amp;"$3:$CZ$554"),$D457-3*(B456-1)+Q$1,FALSE)</f>
        <v>#N/A</v>
      </c>
      <c r="R476" s="45" t="e">
        <f ca="1">VLOOKUP($B476,INDIRECT("data!$"&amp;G457&amp;"$3:$CZ$554"),$D457-3*(B456-1)+R$1,FALSE)</f>
        <v>#N/A</v>
      </c>
      <c r="S476" s="45" t="e">
        <f ca="1">VLOOKUP($B476,INDIRECT("data!$"&amp;G457&amp;"$3:$CZ$554"),$D457-3*(B456-1)+S$1,FALSE)</f>
        <v>#N/A</v>
      </c>
      <c r="T476" s="45" t="e">
        <f ca="1">VLOOKUP($B476,INDIRECT("data!$"&amp;G457&amp;"$3:$CZ$554"),$D457-3*(B456-1)+T$1,FALSE)</f>
        <v>#N/A</v>
      </c>
      <c r="U476" s="45" t="e">
        <f ca="1">VLOOKUP($B476,INDIRECT("data!$"&amp;G457&amp;"$3:$CZ$554"),$D457-3*(B456-1)+U$1,FALSE)</f>
        <v>#N/A</v>
      </c>
      <c r="V476" s="45" t="e">
        <f ca="1">VLOOKUP($B476,INDIRECT("data!$"&amp;G457&amp;"$3:$CZ$554"),$D457-3*(B456-1)+V$1,FALSE)</f>
        <v>#N/A</v>
      </c>
      <c r="W476" s="45" t="e">
        <f ca="1">VLOOKUP($B476,INDIRECT("data!$"&amp;G457&amp;"$3:$CZ$554"),$D457-3*(B456-1)+W$1,FALSE)</f>
        <v>#N/A</v>
      </c>
      <c r="X476" s="45" t="e">
        <f ca="1">VLOOKUP($B476,INDIRECT("data!$"&amp;G457&amp;"$3:$CZ$554"),$D457-3*(B456-1)+X$1,FALSE)</f>
        <v>#N/A</v>
      </c>
      <c r="Y476" s="47" t="e">
        <f ca="1">VLOOKUP($B476,INDIRECT("data!$"&amp;G457&amp;"$3:$CZ$554"),$D457-3*(B456-1)+Y$1,FALSE)</f>
        <v>#N/A</v>
      </c>
      <c r="Z476" s="47" t="e">
        <f ca="1">VLOOKUP($B476,INDIRECT("data!$"&amp;G457&amp;"$3:$CZ$554"),$D457-3*(B456-1)+Z$1,FALSE)</f>
        <v>#N/A</v>
      </c>
      <c r="AA476" s="47" t="e">
        <f ca="1">VLOOKUP($B476,INDIRECT("data!$"&amp;G457&amp;"$3:$CZ$554"),$D457-3*(B456-1)+AA$1,FALSE)</f>
        <v>#N/A</v>
      </c>
      <c r="AB476" s="47" t="e">
        <f ca="1">VLOOKUP($B476,INDIRECT("data!$"&amp;G457&amp;"$3:$CZ$554"),$D457-3*(B456-1)+AB$1,FALSE)</f>
        <v>#N/A</v>
      </c>
      <c r="AC476" s="47" t="e">
        <f ca="1">VLOOKUP($B476,INDIRECT("data!$"&amp;G457&amp;"$3:$CZ$554"),$D457-3*(B456-1)+AC$1,FALSE)</f>
        <v>#N/A</v>
      </c>
      <c r="AD476" s="47" t="e">
        <f ca="1">VLOOKUP($B476,INDIRECT("data!$"&amp;G457&amp;"$3:$CZ$554"),$D457-3*(B456-1)+AD$1,FALSE)</f>
        <v>#N/A</v>
      </c>
      <c r="AE476" s="47" t="e">
        <f ca="1">VLOOKUP($B476,INDIRECT("data!$"&amp;G457&amp;"$3:$CZ$554"),$D457-3*(B456-1)+AE$1,FALSE)</f>
        <v>#N/A</v>
      </c>
      <c r="AF476" s="47" t="e">
        <f ca="1">VLOOKUP($B476,INDIRECT("data!$"&amp;G457&amp;"$3:$CZ$554"),$D457-3*(B456-1)+AF$1,FALSE)</f>
        <v>#N/A</v>
      </c>
      <c r="AG476" s="65" t="e">
        <f t="shared" ca="1" si="1003"/>
        <v>#N/A</v>
      </c>
      <c r="AH476" s="65" t="e">
        <f t="shared" ca="1" si="1004"/>
        <v>#N/A</v>
      </c>
      <c r="AI476" s="65" t="e">
        <f t="shared" ca="1" si="1005"/>
        <v>#N/A</v>
      </c>
      <c r="AJ476" s="65" t="e">
        <f t="shared" ca="1" si="1006"/>
        <v>#N/A</v>
      </c>
      <c r="AK476" s="65" t="e">
        <f t="shared" ca="1" si="1007"/>
        <v>#N/A</v>
      </c>
      <c r="AL476" s="66" t="e">
        <f t="shared" ca="1" si="1008"/>
        <v>#N/A</v>
      </c>
      <c r="AM476" s="66" t="e">
        <f t="shared" ca="1" si="1009"/>
        <v>#N/A</v>
      </c>
      <c r="AN476" s="65" t="e">
        <f t="shared" ca="1" si="1010"/>
        <v>#N/A</v>
      </c>
      <c r="AO476" s="65" t="e">
        <f t="shared" ca="1" si="1011"/>
        <v>#N/A</v>
      </c>
      <c r="AP476" s="65" t="e">
        <f t="shared" ca="1" si="1012"/>
        <v>#N/A</v>
      </c>
      <c r="AQ476" s="65" t="e">
        <f t="shared" ca="1" si="1013"/>
        <v>#N/A</v>
      </c>
      <c r="AR476" s="65" t="e">
        <f t="shared" ca="1" si="1014"/>
        <v>#N/A</v>
      </c>
      <c r="AS476" s="65" t="e">
        <f t="shared" ca="1" si="1015"/>
        <v>#N/A</v>
      </c>
      <c r="AT476" s="65" t="e">
        <f t="shared" ca="1" si="1016"/>
        <v>#N/A</v>
      </c>
    </row>
    <row r="477" spans="1:46" ht="18" customHeight="1" x14ac:dyDescent="0.25">
      <c r="A477" s="50"/>
      <c r="B477" s="42" t="s">
        <v>23</v>
      </c>
      <c r="C477" s="43"/>
      <c r="D477" s="44"/>
      <c r="E477" s="44"/>
      <c r="F477" s="46" t="e">
        <f ca="1">SUM(F469:F476)</f>
        <v>#N/A</v>
      </c>
      <c r="G477" s="46" t="e">
        <f ca="1">SUM(G469:G476)</f>
        <v>#N/A</v>
      </c>
      <c r="H477" s="42"/>
      <c r="I477" s="46" t="e">
        <f t="shared" ref="I477:J477" ca="1" si="1017">SUM(I469:I476)</f>
        <v>#N/A</v>
      </c>
      <c r="J477" s="46" t="e">
        <f t="shared" ca="1" si="1017"/>
        <v>#N/A</v>
      </c>
      <c r="K477" s="42"/>
      <c r="L477" s="44"/>
      <c r="M477" s="46" t="e">
        <f t="shared" ref="M477:X477" ca="1" si="1018">SUM(M469:M476)</f>
        <v>#N/A</v>
      </c>
      <c r="N477" s="46" t="e">
        <f t="shared" ca="1" si="1018"/>
        <v>#N/A</v>
      </c>
      <c r="O477" s="46" t="e">
        <f t="shared" ca="1" si="1018"/>
        <v>#N/A</v>
      </c>
      <c r="P477" s="46" t="e">
        <f t="shared" ca="1" si="1018"/>
        <v>#N/A</v>
      </c>
      <c r="Q477" s="46" t="e">
        <f t="shared" ca="1" si="1018"/>
        <v>#N/A</v>
      </c>
      <c r="R477" s="46" t="e">
        <f t="shared" ca="1" si="1018"/>
        <v>#N/A</v>
      </c>
      <c r="S477" s="46" t="e">
        <f t="shared" ca="1" si="1018"/>
        <v>#N/A</v>
      </c>
      <c r="T477" s="46" t="e">
        <f t="shared" ca="1" si="1018"/>
        <v>#N/A</v>
      </c>
      <c r="U477" s="46" t="e">
        <f t="shared" ca="1" si="1018"/>
        <v>#N/A</v>
      </c>
      <c r="V477" s="46" t="e">
        <f t="shared" ca="1" si="1018"/>
        <v>#N/A</v>
      </c>
      <c r="W477" s="46" t="e">
        <f t="shared" ca="1" si="1018"/>
        <v>#N/A</v>
      </c>
      <c r="X477" s="46" t="e">
        <f t="shared" ca="1" si="1018"/>
        <v>#N/A</v>
      </c>
      <c r="Y477" s="48"/>
      <c r="Z477" s="48"/>
      <c r="AA477" s="48"/>
      <c r="AB477" s="48"/>
      <c r="AC477" s="48"/>
      <c r="AD477" s="48"/>
      <c r="AE477" s="48"/>
      <c r="AF477" s="48"/>
    </row>
    <row r="478" spans="1:46" ht="18" customHeight="1" x14ac:dyDescent="0.25">
      <c r="A478" s="50"/>
      <c r="B478" s="38" t="str">
        <f ca="1">CONCATENATE(B457,"-All")</f>
        <v>Nott'm Forest-All</v>
      </c>
      <c r="C478" s="40" t="s">
        <v>22</v>
      </c>
      <c r="D478" s="13" t="s">
        <v>50</v>
      </c>
      <c r="E478" s="13" t="s">
        <v>51</v>
      </c>
      <c r="F478" s="13" t="s">
        <v>3</v>
      </c>
      <c r="G478" s="13" t="s">
        <v>4</v>
      </c>
      <c r="H478" s="13" t="s">
        <v>6</v>
      </c>
      <c r="I478" s="13" t="s">
        <v>1</v>
      </c>
      <c r="J478" s="13" t="s">
        <v>2</v>
      </c>
      <c r="K478" s="13" t="s">
        <v>5</v>
      </c>
      <c r="L478" s="13" t="s">
        <v>52</v>
      </c>
      <c r="M478" s="13" t="s">
        <v>53</v>
      </c>
      <c r="N478" s="13" t="s">
        <v>54</v>
      </c>
      <c r="O478" s="13" t="s">
        <v>55</v>
      </c>
      <c r="P478" s="13" t="s">
        <v>56</v>
      </c>
      <c r="Q478" s="13" t="s">
        <v>57</v>
      </c>
      <c r="R478" s="13" t="s">
        <v>58</v>
      </c>
      <c r="S478" s="13" t="s">
        <v>59</v>
      </c>
      <c r="T478" s="13" t="s">
        <v>60</v>
      </c>
      <c r="U478" s="13" t="s">
        <v>61</v>
      </c>
      <c r="V478" s="13" t="s">
        <v>62</v>
      </c>
      <c r="W478" s="13" t="s">
        <v>63</v>
      </c>
      <c r="X478" s="13" t="s">
        <v>64</v>
      </c>
      <c r="Y478" s="13" t="s">
        <v>65</v>
      </c>
      <c r="Z478" s="13" t="s">
        <v>66</v>
      </c>
      <c r="AA478" s="13" t="s">
        <v>67</v>
      </c>
      <c r="AB478" s="13" t="s">
        <v>68</v>
      </c>
      <c r="AC478" s="13" t="s">
        <v>69</v>
      </c>
      <c r="AD478" s="13" t="s">
        <v>70</v>
      </c>
      <c r="AE478" s="13" t="s">
        <v>71</v>
      </c>
      <c r="AF478" s="13" t="s">
        <v>72</v>
      </c>
      <c r="AG478" s="62" t="s">
        <v>140</v>
      </c>
      <c r="AH478" s="62" t="s">
        <v>141</v>
      </c>
      <c r="AI478" s="62" t="s">
        <v>142</v>
      </c>
      <c r="AJ478" s="62" t="s">
        <v>143</v>
      </c>
      <c r="AK478" s="62" t="s">
        <v>144</v>
      </c>
      <c r="AL478" s="63" t="s">
        <v>145</v>
      </c>
      <c r="AM478" s="63" t="s">
        <v>146</v>
      </c>
      <c r="AN478" s="62" t="s">
        <v>147</v>
      </c>
      <c r="AO478" s="64" t="s">
        <v>150</v>
      </c>
      <c r="AP478" s="64" t="s">
        <v>151</v>
      </c>
      <c r="AQ478" s="62" t="s">
        <v>148</v>
      </c>
      <c r="AR478" s="62" t="s">
        <v>149</v>
      </c>
      <c r="AS478" s="62" t="s">
        <v>152</v>
      </c>
      <c r="AT478" s="62" t="s">
        <v>153</v>
      </c>
    </row>
    <row r="479" spans="1:46" ht="18" customHeight="1" x14ac:dyDescent="0.25">
      <c r="A479" s="49" t="str">
        <f ca="1">CONCATENATE(B478,"-",B479)</f>
        <v>Nott'm Forest-All-1</v>
      </c>
      <c r="B479" s="38">
        <v>1</v>
      </c>
      <c r="C479" s="41">
        <f ca="1">VLOOKUP($B479,INDIRECT("data!$"&amp;H457&amp;"$3:$CZ$554"),$E457-3*(B456-1)+C$1,FALSE)</f>
        <v>43379</v>
      </c>
      <c r="D479" s="30" t="str">
        <f ca="1">VLOOKUP($B479,INDIRECT("data!$"&amp;H457&amp;"$3:$CZ$554"),$E457-3*(B456-1)+D$1,FALSE)</f>
        <v>Middlesbrough</v>
      </c>
      <c r="E479" s="30" t="str">
        <f ca="1">VLOOKUP($B479,INDIRECT("data!$"&amp;H457&amp;"$3:$CZ$554"),$E457-3*(B456-1)+E$1,FALSE)</f>
        <v>Nott'm Forest</v>
      </c>
      <c r="F479" s="29">
        <f ca="1">VLOOKUP($B479,INDIRECT("data!$"&amp;H457&amp;"$3:$CZ$554"),$E457-3*(B456-1)+F$1,FALSE)</f>
        <v>0</v>
      </c>
      <c r="G479" s="29">
        <f ca="1">VLOOKUP($B479,INDIRECT("data!$"&amp;H457&amp;"$3:$CZ$554"),$E457-3*(B456-1)+G$1,FALSE)</f>
        <v>2</v>
      </c>
      <c r="H479" s="15" t="str">
        <f ca="1">VLOOKUP($B479,INDIRECT("data!$"&amp;H457&amp;"$3:$CZ$554"),$E457-3*(B456-1)+H$1,FALSE)</f>
        <v>A</v>
      </c>
      <c r="I479" s="29">
        <f ca="1">VLOOKUP($B479,INDIRECT("data!$"&amp;H457&amp;"$3:$CZ$554"),$E457-3*(B456-1)+I$1,FALSE)</f>
        <v>0</v>
      </c>
      <c r="J479" s="29">
        <f ca="1">VLOOKUP($B479,INDIRECT("data!$"&amp;H457&amp;"$3:$CZ$554"),$E457-3*(B456-1)+J$1,FALSE)</f>
        <v>0</v>
      </c>
      <c r="K479" s="15" t="str">
        <f ca="1">VLOOKUP($B479,INDIRECT("data!$"&amp;H457&amp;"$3:$CZ$554"),$E457-3*(B456-1)+K$1,FALSE)</f>
        <v>D</v>
      </c>
      <c r="L479" s="30" t="str">
        <f ca="1">VLOOKUP($B479,INDIRECT("data!$"&amp;H457&amp;"$3:$CZ$554"),$E457-3*(B456-1)+L$1,FALSE)</f>
        <v>J Brooks</v>
      </c>
      <c r="M479" s="45">
        <f ca="1">VLOOKUP($B479,INDIRECT("data!$"&amp;H457&amp;"$3:$CZ$554"),$E457-3*(B456-1)+M$1,FALSE)</f>
        <v>17</v>
      </c>
      <c r="N479" s="45">
        <f ca="1">VLOOKUP($B479,INDIRECT("data!$"&amp;H457&amp;"$3:$CZ$554"),$E457-3*(B456-1)+N$1,FALSE)</f>
        <v>16</v>
      </c>
      <c r="O479" s="45">
        <f ca="1">VLOOKUP($B479,INDIRECT("data!$"&amp;H457&amp;"$3:$CZ$554"),$E457-3*(B456-1)+O$1,FALSE)</f>
        <v>4</v>
      </c>
      <c r="P479" s="45">
        <f ca="1">VLOOKUP($B479,INDIRECT("data!$"&amp;H457&amp;"$3:$CZ$554"),$E457-3*(B456-1)+P$1,FALSE)</f>
        <v>5</v>
      </c>
      <c r="Q479" s="45">
        <f ca="1">VLOOKUP($B479,INDIRECT("data!$"&amp;H457&amp;"$3:$CZ$554"),$E457-3*(B456-1)+Q$1,FALSE)</f>
        <v>15</v>
      </c>
      <c r="R479" s="45">
        <f ca="1">VLOOKUP($B479,INDIRECT("data!$"&amp;H457&amp;"$3:$CZ$554"),$E457-3*(B456-1)+R$1,FALSE)</f>
        <v>16</v>
      </c>
      <c r="S479" s="45">
        <f ca="1">VLOOKUP($B479,INDIRECT("data!$"&amp;H457&amp;"$3:$CZ$554"),$E457-3*(B456-1)+S$1,FALSE)</f>
        <v>11</v>
      </c>
      <c r="T479" s="45">
        <f ca="1">VLOOKUP($B479,INDIRECT("data!$"&amp;H457&amp;"$3:$CZ$554"),$E457-3*(B456-1)+T$1,FALSE)</f>
        <v>4</v>
      </c>
      <c r="U479" s="45">
        <f ca="1">VLOOKUP($B479,INDIRECT("data!$"&amp;H457&amp;"$3:$CZ$554"),$E457-3*(B456-1)+U$1,FALSE)</f>
        <v>2</v>
      </c>
      <c r="V479" s="45">
        <f ca="1">VLOOKUP($B479,INDIRECT("data!$"&amp;H457&amp;"$3:$CZ$554"),$E457-3*(B456-1)+V$1,FALSE)</f>
        <v>1</v>
      </c>
      <c r="W479" s="45">
        <f ca="1">VLOOKUP($B479,INDIRECT("data!$"&amp;H457&amp;"$3:$CZ$554"),$E457-3*(B456-1)+W$1,FALSE)</f>
        <v>0</v>
      </c>
      <c r="X479" s="45">
        <f ca="1">VLOOKUP($B479,INDIRECT("data!$"&amp;H457&amp;"$3:$CZ$554"),$E457-3*(B456-1)+X$1,FALSE)</f>
        <v>1</v>
      </c>
      <c r="Y479" s="47">
        <f ca="1">VLOOKUP($B479,INDIRECT("data!$"&amp;H457&amp;"$3:$CZ$554"),$E457-3*(B456-1)+Y$1,FALSE)</f>
        <v>1.8</v>
      </c>
      <c r="Z479" s="47">
        <f ca="1">VLOOKUP($B479,INDIRECT("data!$"&amp;H457&amp;"$3:$CZ$554"),$E457-3*(B456-1)+Z$1,FALSE)</f>
        <v>3.6</v>
      </c>
      <c r="AA479" s="47">
        <f ca="1">VLOOKUP($B479,INDIRECT("data!$"&amp;H457&amp;"$3:$CZ$554"),$E457-3*(B456-1)+AA$1,FALSE)</f>
        <v>5.25</v>
      </c>
      <c r="AB479" s="47">
        <f ca="1">VLOOKUP($B479,INDIRECT("data!$"&amp;H457&amp;"$3:$CZ$554"),$E457-3*(B456-1)+AB$1,FALSE)</f>
        <v>1.79</v>
      </c>
      <c r="AC479" s="47">
        <f ca="1">VLOOKUP($B479,INDIRECT("data!$"&amp;H457&amp;"$3:$CZ$554"),$E457-3*(B456-1)+AC$1,FALSE)</f>
        <v>3.54</v>
      </c>
      <c r="AD479" s="47">
        <f ca="1">VLOOKUP($B479,INDIRECT("data!$"&amp;H457&amp;"$3:$CZ$554"),$E457-3*(B456-1)+AD$1,FALSE)</f>
        <v>5.39</v>
      </c>
      <c r="AE479" s="47">
        <f ca="1">VLOOKUP($B479,INDIRECT("data!$"&amp;H457&amp;"$3:$CZ$554"),$E457-3*(B456-1)+AE$1,FALSE)</f>
        <v>2.25</v>
      </c>
      <c r="AF479" s="47">
        <f ca="1">VLOOKUP($B479,INDIRECT("data!$"&amp;H457&amp;"$3:$CZ$554"),$E457-3*(B456-1)+AF$1,FALSE)</f>
        <v>1.62</v>
      </c>
      <c r="AG479" s="65">
        <f ca="1">IF(C479="","",F479+G479)</f>
        <v>2</v>
      </c>
      <c r="AH479" s="65">
        <f ca="1">IF(C479="","",I479+J479)</f>
        <v>0</v>
      </c>
      <c r="AI479" s="65">
        <f ca="1">IF(C479="","",AJ479+AK479)</f>
        <v>2</v>
      </c>
      <c r="AJ479" s="65">
        <f ca="1">IF(C479="","",F479-I479)</f>
        <v>0</v>
      </c>
      <c r="AK479" s="65">
        <f ca="1">IF(C479="","",G479-J479)</f>
        <v>2</v>
      </c>
      <c r="AL479" s="66" t="str">
        <f ca="1">IF(AJ479&gt;AK479,"H",IF(AJ479=AK479,"D",IF(AJ479&lt;AK479,"A","Error!")))</f>
        <v>A</v>
      </c>
      <c r="AM479" s="66" t="str">
        <f ca="1">IF(C479="","",CONCATENATE(K479,"-",H479))</f>
        <v>D-A</v>
      </c>
      <c r="AN479" s="65">
        <f ca="1">IF(C479="","",IF(AND(F479&gt;0,G479&gt;0),1,0))</f>
        <v>0</v>
      </c>
      <c r="AO479" s="65">
        <f ca="1">IF(C479="","",IF(AND(F479&gt;0,I479&gt;0),1,0))</f>
        <v>0</v>
      </c>
      <c r="AP479" s="65">
        <f ca="1">IF(C479="","",IF(AND(G479&gt;0,J479&gt;0),1,0))</f>
        <v>0</v>
      </c>
      <c r="AQ479" s="65">
        <f ca="1">IF(C479="","",IF(AND(H479="H",G479=0),1,0))</f>
        <v>0</v>
      </c>
      <c r="AR479" s="65">
        <f ca="1">IF(C479="","",IF(AND(H479="A",F479=0),1,0))</f>
        <v>1</v>
      </c>
      <c r="AS479" s="65">
        <f ca="1">IF(C479="","",IF(AND(K479="H",AL479="H"),1,0))</f>
        <v>0</v>
      </c>
      <c r="AT479" s="65">
        <f ca="1">IF(C479="","",IF(AND(K479="A",AL479="A"),1,0))</f>
        <v>0</v>
      </c>
    </row>
    <row r="480" spans="1:46" ht="18" customHeight="1" x14ac:dyDescent="0.25">
      <c r="A480" s="49" t="str">
        <f ca="1">CONCATENATE(B478,"-",B480)</f>
        <v>Nott'm Forest-All-2</v>
      </c>
      <c r="B480" s="38">
        <v>2</v>
      </c>
      <c r="C480" s="41">
        <f ca="1">VLOOKUP($B480,INDIRECT("data!$"&amp;H457&amp;"$3:$CZ$554"),$E457-3*(B456-1)+C$1,FALSE)</f>
        <v>43376</v>
      </c>
      <c r="D480" s="30" t="str">
        <f ca="1">VLOOKUP($B480,INDIRECT("data!$"&amp;H457&amp;"$3:$CZ$554"),$E457-3*(B456-1)+D$1,FALSE)</f>
        <v>Nott'm Forest</v>
      </c>
      <c r="E480" s="30" t="str">
        <f ca="1">VLOOKUP($B480,INDIRECT("data!$"&amp;H457&amp;"$3:$CZ$554"),$E457-3*(B456-1)+E$1,FALSE)</f>
        <v>Millwall</v>
      </c>
      <c r="F480" s="29">
        <f ca="1">VLOOKUP($B480,INDIRECT("data!$"&amp;H457&amp;"$3:$CZ$554"),$E457-3*(B456-1)+F$1,FALSE)</f>
        <v>2</v>
      </c>
      <c r="G480" s="29">
        <f ca="1">VLOOKUP($B480,INDIRECT("data!$"&amp;H457&amp;"$3:$CZ$554"),$E457-3*(B456-1)+G$1,FALSE)</f>
        <v>2</v>
      </c>
      <c r="H480" s="15" t="str">
        <f ca="1">VLOOKUP($B480,INDIRECT("data!$"&amp;H457&amp;"$3:$CZ$554"),$E457-3*(B456-1)+H$1,FALSE)</f>
        <v>D</v>
      </c>
      <c r="I480" s="29">
        <f ca="1">VLOOKUP($B480,INDIRECT("data!$"&amp;H457&amp;"$3:$CZ$554"),$E457-3*(B456-1)+I$1,FALSE)</f>
        <v>1</v>
      </c>
      <c r="J480" s="29">
        <f ca="1">VLOOKUP($B480,INDIRECT("data!$"&amp;H457&amp;"$3:$CZ$554"),$E457-3*(B456-1)+J$1,FALSE)</f>
        <v>0</v>
      </c>
      <c r="K480" s="15" t="str">
        <f ca="1">VLOOKUP($B480,INDIRECT("data!$"&amp;H457&amp;"$3:$CZ$554"),$E457-3*(B456-1)+K$1,FALSE)</f>
        <v>H</v>
      </c>
      <c r="L480" s="30" t="str">
        <f ca="1">VLOOKUP($B480,INDIRECT("data!$"&amp;H457&amp;"$3:$CZ$554"),$E457-3*(B456-1)+L$1,FALSE)</f>
        <v>J Moss</v>
      </c>
      <c r="M480" s="45">
        <f ca="1">VLOOKUP($B480,INDIRECT("data!$"&amp;H457&amp;"$3:$CZ$554"),$E457-3*(B456-1)+M$1,FALSE)</f>
        <v>7</v>
      </c>
      <c r="N480" s="45">
        <f ca="1">VLOOKUP($B480,INDIRECT("data!$"&amp;H457&amp;"$3:$CZ$554"),$E457-3*(B456-1)+N$1,FALSE)</f>
        <v>20</v>
      </c>
      <c r="O480" s="45">
        <f ca="1">VLOOKUP($B480,INDIRECT("data!$"&amp;H457&amp;"$3:$CZ$554"),$E457-3*(B456-1)+O$1,FALSE)</f>
        <v>2</v>
      </c>
      <c r="P480" s="45">
        <f ca="1">VLOOKUP($B480,INDIRECT("data!$"&amp;H457&amp;"$3:$CZ$554"),$E457-3*(B456-1)+P$1,FALSE)</f>
        <v>10</v>
      </c>
      <c r="Q480" s="45">
        <f ca="1">VLOOKUP($B480,INDIRECT("data!$"&amp;H457&amp;"$3:$CZ$554"),$E457-3*(B456-1)+Q$1,FALSE)</f>
        <v>16</v>
      </c>
      <c r="R480" s="45">
        <f ca="1">VLOOKUP($B480,INDIRECT("data!$"&amp;H457&amp;"$3:$CZ$554"),$E457-3*(B456-1)+R$1,FALSE)</f>
        <v>11</v>
      </c>
      <c r="S480" s="45">
        <f ca="1">VLOOKUP($B480,INDIRECT("data!$"&amp;H457&amp;"$3:$CZ$554"),$E457-3*(B456-1)+S$1,FALSE)</f>
        <v>2</v>
      </c>
      <c r="T480" s="45">
        <f ca="1">VLOOKUP($B480,INDIRECT("data!$"&amp;H457&amp;"$3:$CZ$554"),$E457-3*(B456-1)+T$1,FALSE)</f>
        <v>7</v>
      </c>
      <c r="U480" s="45">
        <f ca="1">VLOOKUP($B480,INDIRECT("data!$"&amp;H457&amp;"$3:$CZ$554"),$E457-3*(B456-1)+U$1,FALSE)</f>
        <v>1</v>
      </c>
      <c r="V480" s="45">
        <f ca="1">VLOOKUP($B480,INDIRECT("data!$"&amp;H457&amp;"$3:$CZ$554"),$E457-3*(B456-1)+V$1,FALSE)</f>
        <v>2</v>
      </c>
      <c r="W480" s="45">
        <f ca="1">VLOOKUP($B480,INDIRECT("data!$"&amp;H457&amp;"$3:$CZ$554"),$E457-3*(B456-1)+W$1,FALSE)</f>
        <v>0</v>
      </c>
      <c r="X480" s="45">
        <f ca="1">VLOOKUP($B480,INDIRECT("data!$"&amp;H457&amp;"$3:$CZ$554"),$E457-3*(B456-1)+X$1,FALSE)</f>
        <v>0</v>
      </c>
      <c r="Y480" s="47">
        <f ca="1">VLOOKUP($B480,INDIRECT("data!$"&amp;H457&amp;"$3:$CZ$554"),$E457-3*(B456-1)+Y$1,FALSE)</f>
        <v>1.95</v>
      </c>
      <c r="Z480" s="47">
        <f ca="1">VLOOKUP($B480,INDIRECT("data!$"&amp;H457&amp;"$3:$CZ$554"),$E457-3*(B456-1)+Z$1,FALSE)</f>
        <v>3.5</v>
      </c>
      <c r="AA480" s="47">
        <f ca="1">VLOOKUP($B480,INDIRECT("data!$"&amp;H457&amp;"$3:$CZ$554"),$E457-3*(B456-1)+AA$1,FALSE)</f>
        <v>4.33</v>
      </c>
      <c r="AB480" s="47">
        <f ca="1">VLOOKUP($B480,INDIRECT("data!$"&amp;H457&amp;"$3:$CZ$554"),$E457-3*(B456-1)+AB$1,FALSE)</f>
        <v>1.93</v>
      </c>
      <c r="AC480" s="47">
        <f ca="1">VLOOKUP($B480,INDIRECT("data!$"&amp;H457&amp;"$3:$CZ$554"),$E457-3*(B456-1)+AC$1,FALSE)</f>
        <v>3.57</v>
      </c>
      <c r="AD480" s="47">
        <f ca="1">VLOOKUP($B480,INDIRECT("data!$"&amp;H457&amp;"$3:$CZ$554"),$E457-3*(B456-1)+AD$1,FALSE)</f>
        <v>4.34</v>
      </c>
      <c r="AE480" s="47">
        <f ca="1">VLOOKUP($B480,INDIRECT("data!$"&amp;H457&amp;"$3:$CZ$554"),$E457-3*(B456-1)+AE$1,FALSE)</f>
        <v>2.09</v>
      </c>
      <c r="AF480" s="47">
        <f ca="1">VLOOKUP($B480,INDIRECT("data!$"&amp;H457&amp;"$3:$CZ$554"),$E457-3*(B456-1)+AF$1,FALSE)</f>
        <v>1.73</v>
      </c>
      <c r="AG480" s="65">
        <f t="shared" ref="AG480:AG488" ca="1" si="1019">IF(C480="","",F480+G480)</f>
        <v>4</v>
      </c>
      <c r="AH480" s="65">
        <f t="shared" ref="AH480:AH488" ca="1" si="1020">IF(C480="","",I480+J480)</f>
        <v>1</v>
      </c>
      <c r="AI480" s="65">
        <f t="shared" ref="AI480:AI488" ca="1" si="1021">IF(C480="","",AJ480+AK480)</f>
        <v>3</v>
      </c>
      <c r="AJ480" s="65">
        <f t="shared" ref="AJ480:AJ488" ca="1" si="1022">IF(C480="","",F480-I480)</f>
        <v>1</v>
      </c>
      <c r="AK480" s="65">
        <f t="shared" ref="AK480:AK488" ca="1" si="1023">IF(C480="","",G480-J480)</f>
        <v>2</v>
      </c>
      <c r="AL480" s="66" t="str">
        <f t="shared" ref="AL480:AL488" ca="1" si="1024">IF(AJ480&gt;AK480,"H",IF(AJ480=AK480,"D",IF(AJ480&lt;AK480,"A","Error!")))</f>
        <v>A</v>
      </c>
      <c r="AM480" s="66" t="str">
        <f t="shared" ref="AM480:AM488" ca="1" si="1025">IF(C480="","",CONCATENATE(K480,"-",H480))</f>
        <v>H-D</v>
      </c>
      <c r="AN480" s="65">
        <f t="shared" ref="AN480:AN488" ca="1" si="1026">IF(C480="","",IF(AND(F480&gt;0,G480&gt;0),1,0))</f>
        <v>1</v>
      </c>
      <c r="AO480" s="65">
        <f t="shared" ref="AO480:AO488" ca="1" si="1027">IF(C480="","",IF(AND(F480&gt;0,I480&gt;0),1,0))</f>
        <v>1</v>
      </c>
      <c r="AP480" s="65">
        <f t="shared" ref="AP480:AP488" ca="1" si="1028">IF(C480="","",IF(AND(G480&gt;0,J480&gt;0),1,0))</f>
        <v>0</v>
      </c>
      <c r="AQ480" s="65">
        <f t="shared" ref="AQ480:AQ488" ca="1" si="1029">IF(C480="","",IF(AND(H480="H",G480=0),1,0))</f>
        <v>0</v>
      </c>
      <c r="AR480" s="65">
        <f t="shared" ref="AR480:AR488" ca="1" si="1030">IF(C480="","",IF(AND(H480="A",F480=0),1,0))</f>
        <v>0</v>
      </c>
      <c r="AS480" s="65">
        <f t="shared" ref="AS480:AS488" ca="1" si="1031">IF(C480="","",IF(AND(K480="H",AL480="H"),1,0))</f>
        <v>0</v>
      </c>
      <c r="AT480" s="65">
        <f t="shared" ref="AT480:AT488" ca="1" si="1032">IF(C480="","",IF(AND(K480="A",AL480="A"),1,0))</f>
        <v>0</v>
      </c>
    </row>
    <row r="481" spans="1:46" ht="18" customHeight="1" x14ac:dyDescent="0.25">
      <c r="A481" s="49" t="str">
        <f ca="1">CONCATENATE(B478,"-",B481)</f>
        <v>Nott'm Forest-All-3</v>
      </c>
      <c r="B481" s="38">
        <v>3</v>
      </c>
      <c r="C481" s="41">
        <f ca="1">VLOOKUP($B481,INDIRECT("data!$"&amp;H457&amp;"$3:$CZ$554"),$E457-3*(B456-1)+C$1,FALSE)</f>
        <v>43372</v>
      </c>
      <c r="D481" s="30" t="str">
        <f ca="1">VLOOKUP($B481,INDIRECT("data!$"&amp;H457&amp;"$3:$CZ$554"),$E457-3*(B456-1)+D$1,FALSE)</f>
        <v>Blackburn</v>
      </c>
      <c r="E481" s="30" t="str">
        <f ca="1">VLOOKUP($B481,INDIRECT("data!$"&amp;H457&amp;"$3:$CZ$554"),$E457-3*(B456-1)+E$1,FALSE)</f>
        <v>Nott'm Forest</v>
      </c>
      <c r="F481" s="29">
        <f ca="1">VLOOKUP($B481,INDIRECT("data!$"&amp;H457&amp;"$3:$CZ$554"),$E457-3*(B456-1)+F$1,FALSE)</f>
        <v>2</v>
      </c>
      <c r="G481" s="29">
        <f ca="1">VLOOKUP($B481,INDIRECT("data!$"&amp;H457&amp;"$3:$CZ$554"),$E457-3*(B456-1)+G$1,FALSE)</f>
        <v>2</v>
      </c>
      <c r="H481" s="15" t="str">
        <f ca="1">VLOOKUP($B481,INDIRECT("data!$"&amp;H457&amp;"$3:$CZ$554"),$E457-3*(B456-1)+H$1,FALSE)</f>
        <v>D</v>
      </c>
      <c r="I481" s="29">
        <f ca="1">VLOOKUP($B481,INDIRECT("data!$"&amp;H457&amp;"$3:$CZ$554"),$E457-3*(B456-1)+I$1,FALSE)</f>
        <v>0</v>
      </c>
      <c r="J481" s="29">
        <f ca="1">VLOOKUP($B481,INDIRECT("data!$"&amp;H457&amp;"$3:$CZ$554"),$E457-3*(B456-1)+J$1,FALSE)</f>
        <v>0</v>
      </c>
      <c r="K481" s="15" t="str">
        <f ca="1">VLOOKUP($B481,INDIRECT("data!$"&amp;H457&amp;"$3:$CZ$554"),$E457-3*(B456-1)+K$1,FALSE)</f>
        <v>D</v>
      </c>
      <c r="L481" s="30" t="str">
        <f ca="1">VLOOKUP($B481,INDIRECT("data!$"&amp;H457&amp;"$3:$CZ$554"),$E457-3*(B456-1)+L$1,FALSE)</f>
        <v>A Madley</v>
      </c>
      <c r="M481" s="45">
        <f ca="1">VLOOKUP($B481,INDIRECT("data!$"&amp;H457&amp;"$3:$CZ$554"),$E457-3*(B456-1)+M$1,FALSE)</f>
        <v>17</v>
      </c>
      <c r="N481" s="45">
        <f ca="1">VLOOKUP($B481,INDIRECT("data!$"&amp;H457&amp;"$3:$CZ$554"),$E457-3*(B456-1)+N$1,FALSE)</f>
        <v>17</v>
      </c>
      <c r="O481" s="45">
        <f ca="1">VLOOKUP($B481,INDIRECT("data!$"&amp;H457&amp;"$3:$CZ$554"),$E457-3*(B456-1)+O$1,FALSE)</f>
        <v>9</v>
      </c>
      <c r="P481" s="45">
        <f ca="1">VLOOKUP($B481,INDIRECT("data!$"&amp;H457&amp;"$3:$CZ$554"),$E457-3*(B456-1)+P$1,FALSE)</f>
        <v>5</v>
      </c>
      <c r="Q481" s="45">
        <f ca="1">VLOOKUP($B481,INDIRECT("data!$"&amp;H457&amp;"$3:$CZ$554"),$E457-3*(B456-1)+Q$1,FALSE)</f>
        <v>5</v>
      </c>
      <c r="R481" s="45">
        <f ca="1">VLOOKUP($B481,INDIRECT("data!$"&amp;H457&amp;"$3:$CZ$554"),$E457-3*(B456-1)+R$1,FALSE)</f>
        <v>11</v>
      </c>
      <c r="S481" s="45">
        <f ca="1">VLOOKUP($B481,INDIRECT("data!$"&amp;H457&amp;"$3:$CZ$554"),$E457-3*(B456-1)+S$1,FALSE)</f>
        <v>6</v>
      </c>
      <c r="T481" s="45">
        <f ca="1">VLOOKUP($B481,INDIRECT("data!$"&amp;H457&amp;"$3:$CZ$554"),$E457-3*(B456-1)+T$1,FALSE)</f>
        <v>8</v>
      </c>
      <c r="U481" s="45">
        <f ca="1">VLOOKUP($B481,INDIRECT("data!$"&amp;H457&amp;"$3:$CZ$554"),$E457-3*(B456-1)+U$1,FALSE)</f>
        <v>0</v>
      </c>
      <c r="V481" s="45">
        <f ca="1">VLOOKUP($B481,INDIRECT("data!$"&amp;H457&amp;"$3:$CZ$554"),$E457-3*(B456-1)+V$1,FALSE)</f>
        <v>1</v>
      </c>
      <c r="W481" s="45">
        <f ca="1">VLOOKUP($B481,INDIRECT("data!$"&amp;H457&amp;"$3:$CZ$554"),$E457-3*(B456-1)+W$1,FALSE)</f>
        <v>0</v>
      </c>
      <c r="X481" s="45">
        <f ca="1">VLOOKUP($B481,INDIRECT("data!$"&amp;H457&amp;"$3:$CZ$554"),$E457-3*(B456-1)+X$1,FALSE)</f>
        <v>0</v>
      </c>
      <c r="Y481" s="47">
        <f ca="1">VLOOKUP($B481,INDIRECT("data!$"&amp;H457&amp;"$3:$CZ$554"),$E457-3*(B456-1)+Y$1,FALSE)</f>
        <v>2.35</v>
      </c>
      <c r="Z481" s="47">
        <f ca="1">VLOOKUP($B481,INDIRECT("data!$"&amp;H457&amp;"$3:$CZ$554"),$E457-3*(B456-1)+Z$1,FALSE)</f>
        <v>3.25</v>
      </c>
      <c r="AA481" s="47">
        <f ca="1">VLOOKUP($B481,INDIRECT("data!$"&amp;H457&amp;"$3:$CZ$554"),$E457-3*(B456-1)+AA$1,FALSE)</f>
        <v>3.4</v>
      </c>
      <c r="AB481" s="47">
        <f ca="1">VLOOKUP($B481,INDIRECT("data!$"&amp;H457&amp;"$3:$CZ$554"),$E457-3*(B456-1)+AB$1,FALSE)</f>
        <v>2.39</v>
      </c>
      <c r="AC481" s="47">
        <f ca="1">VLOOKUP($B481,INDIRECT("data!$"&amp;H457&amp;"$3:$CZ$554"),$E457-3*(B456-1)+AC$1,FALSE)</f>
        <v>3.19</v>
      </c>
      <c r="AD481" s="47">
        <f ca="1">VLOOKUP($B481,INDIRECT("data!$"&amp;H457&amp;"$3:$CZ$554"),$E457-3*(B456-1)+AD$1,FALSE)</f>
        <v>3.42</v>
      </c>
      <c r="AE481" s="47">
        <f ca="1">VLOOKUP($B481,INDIRECT("data!$"&amp;H457&amp;"$3:$CZ$554"),$E457-3*(B456-1)+AE$1,FALSE)</f>
        <v>2.38</v>
      </c>
      <c r="AF481" s="47">
        <f ca="1">VLOOKUP($B481,INDIRECT("data!$"&amp;H457&amp;"$3:$CZ$554"),$E457-3*(B456-1)+AF$1,FALSE)</f>
        <v>1.56</v>
      </c>
      <c r="AG481" s="65">
        <f t="shared" ca="1" si="1019"/>
        <v>4</v>
      </c>
      <c r="AH481" s="65">
        <f t="shared" ca="1" si="1020"/>
        <v>0</v>
      </c>
      <c r="AI481" s="65">
        <f t="shared" ca="1" si="1021"/>
        <v>4</v>
      </c>
      <c r="AJ481" s="65">
        <f t="shared" ca="1" si="1022"/>
        <v>2</v>
      </c>
      <c r="AK481" s="65">
        <f t="shared" ca="1" si="1023"/>
        <v>2</v>
      </c>
      <c r="AL481" s="66" t="str">
        <f t="shared" ca="1" si="1024"/>
        <v>D</v>
      </c>
      <c r="AM481" s="66" t="str">
        <f t="shared" ca="1" si="1025"/>
        <v>D-D</v>
      </c>
      <c r="AN481" s="65">
        <f t="shared" ca="1" si="1026"/>
        <v>1</v>
      </c>
      <c r="AO481" s="65">
        <f t="shared" ca="1" si="1027"/>
        <v>0</v>
      </c>
      <c r="AP481" s="65">
        <f t="shared" ca="1" si="1028"/>
        <v>0</v>
      </c>
      <c r="AQ481" s="65">
        <f t="shared" ca="1" si="1029"/>
        <v>0</v>
      </c>
      <c r="AR481" s="65">
        <f t="shared" ca="1" si="1030"/>
        <v>0</v>
      </c>
      <c r="AS481" s="65">
        <f t="shared" ca="1" si="1031"/>
        <v>0</v>
      </c>
      <c r="AT481" s="65">
        <f t="shared" ca="1" si="1032"/>
        <v>0</v>
      </c>
    </row>
    <row r="482" spans="1:46" ht="18" customHeight="1" x14ac:dyDescent="0.25">
      <c r="A482" s="49" t="str">
        <f ca="1">CONCATENATE(B478,"-",B482)</f>
        <v>Nott'm Forest-All-4</v>
      </c>
      <c r="B482" s="38">
        <v>4</v>
      </c>
      <c r="C482" s="41">
        <f ca="1">VLOOKUP($B482,INDIRECT("data!$"&amp;H457&amp;"$3:$CZ$554"),$E457-3*(B456-1)+C$1,FALSE)</f>
        <v>43365</v>
      </c>
      <c r="D482" s="30" t="str">
        <f ca="1">VLOOKUP($B482,INDIRECT("data!$"&amp;H457&amp;"$3:$CZ$554"),$E457-3*(B456-1)+D$1,FALSE)</f>
        <v>Nott'm Forest</v>
      </c>
      <c r="E482" s="30" t="str">
        <f ca="1">VLOOKUP($B482,INDIRECT("data!$"&amp;H457&amp;"$3:$CZ$554"),$E457-3*(B456-1)+E$1,FALSE)</f>
        <v>Rotherham</v>
      </c>
      <c r="F482" s="29">
        <f ca="1">VLOOKUP($B482,INDIRECT("data!$"&amp;H457&amp;"$3:$CZ$554"),$E457-3*(B456-1)+F$1,FALSE)</f>
        <v>1</v>
      </c>
      <c r="G482" s="29">
        <f ca="1">VLOOKUP($B482,INDIRECT("data!$"&amp;H457&amp;"$3:$CZ$554"),$E457-3*(B456-1)+G$1,FALSE)</f>
        <v>0</v>
      </c>
      <c r="H482" s="15" t="str">
        <f ca="1">VLOOKUP($B482,INDIRECT("data!$"&amp;H457&amp;"$3:$CZ$554"),$E457-3*(B456-1)+H$1,FALSE)</f>
        <v>H</v>
      </c>
      <c r="I482" s="29">
        <f ca="1">VLOOKUP($B482,INDIRECT("data!$"&amp;H457&amp;"$3:$CZ$554"),$E457-3*(B456-1)+I$1,FALSE)</f>
        <v>0</v>
      </c>
      <c r="J482" s="29">
        <f ca="1">VLOOKUP($B482,INDIRECT("data!$"&amp;H457&amp;"$3:$CZ$554"),$E457-3*(B456-1)+J$1,FALSE)</f>
        <v>0</v>
      </c>
      <c r="K482" s="15" t="str">
        <f ca="1">VLOOKUP($B482,INDIRECT("data!$"&amp;H457&amp;"$3:$CZ$554"),$E457-3*(B456-1)+K$1,FALSE)</f>
        <v>D</v>
      </c>
      <c r="L482" s="30" t="str">
        <f ca="1">VLOOKUP($B482,INDIRECT("data!$"&amp;H457&amp;"$3:$CZ$554"),$E457-3*(B456-1)+L$1,FALSE)</f>
        <v>R Jones</v>
      </c>
      <c r="M482" s="45">
        <f ca="1">VLOOKUP($B482,INDIRECT("data!$"&amp;H457&amp;"$3:$CZ$554"),$E457-3*(B456-1)+M$1,FALSE)</f>
        <v>9</v>
      </c>
      <c r="N482" s="45">
        <f ca="1">VLOOKUP($B482,INDIRECT("data!$"&amp;H457&amp;"$3:$CZ$554"),$E457-3*(B456-1)+N$1,FALSE)</f>
        <v>4</v>
      </c>
      <c r="O482" s="45">
        <f ca="1">VLOOKUP($B482,INDIRECT("data!$"&amp;H457&amp;"$3:$CZ$554"),$E457-3*(B456-1)+O$1,FALSE)</f>
        <v>2</v>
      </c>
      <c r="P482" s="45">
        <f ca="1">VLOOKUP($B482,INDIRECT("data!$"&amp;H457&amp;"$3:$CZ$554"),$E457-3*(B456-1)+P$1,FALSE)</f>
        <v>1</v>
      </c>
      <c r="Q482" s="45">
        <f ca="1">VLOOKUP($B482,INDIRECT("data!$"&amp;H457&amp;"$3:$CZ$554"),$E457-3*(B456-1)+Q$1,FALSE)</f>
        <v>11</v>
      </c>
      <c r="R482" s="45">
        <f ca="1">VLOOKUP($B482,INDIRECT("data!$"&amp;H457&amp;"$3:$CZ$554"),$E457-3*(B456-1)+R$1,FALSE)</f>
        <v>20</v>
      </c>
      <c r="S482" s="45">
        <f ca="1">VLOOKUP($B482,INDIRECT("data!$"&amp;H457&amp;"$3:$CZ$554"),$E457-3*(B456-1)+S$1,FALSE)</f>
        <v>4</v>
      </c>
      <c r="T482" s="45">
        <f ca="1">VLOOKUP($B482,INDIRECT("data!$"&amp;H457&amp;"$3:$CZ$554"),$E457-3*(B456-1)+T$1,FALSE)</f>
        <v>4</v>
      </c>
      <c r="U482" s="45">
        <f ca="1">VLOOKUP($B482,INDIRECT("data!$"&amp;H457&amp;"$3:$CZ$554"),$E457-3*(B456-1)+U$1,FALSE)</f>
        <v>1</v>
      </c>
      <c r="V482" s="45">
        <f ca="1">VLOOKUP($B482,INDIRECT("data!$"&amp;H457&amp;"$3:$CZ$554"),$E457-3*(B456-1)+V$1,FALSE)</f>
        <v>3</v>
      </c>
      <c r="W482" s="45">
        <f ca="1">VLOOKUP($B482,INDIRECT("data!$"&amp;H457&amp;"$3:$CZ$554"),$E457-3*(B456-1)+W$1,FALSE)</f>
        <v>0</v>
      </c>
      <c r="X482" s="45">
        <f ca="1">VLOOKUP($B482,INDIRECT("data!$"&amp;H457&amp;"$3:$CZ$554"),$E457-3*(B456-1)+X$1,FALSE)</f>
        <v>0</v>
      </c>
      <c r="Y482" s="47">
        <f ca="1">VLOOKUP($B482,INDIRECT("data!$"&amp;H457&amp;"$3:$CZ$554"),$E457-3*(B456-1)+Y$1,FALSE)</f>
        <v>1.64</v>
      </c>
      <c r="Z482" s="47">
        <f ca="1">VLOOKUP($B482,INDIRECT("data!$"&amp;H457&amp;"$3:$CZ$554"),$E457-3*(B456-1)+Z$1,FALSE)</f>
        <v>4</v>
      </c>
      <c r="AA482" s="47">
        <f ca="1">VLOOKUP($B482,INDIRECT("data!$"&amp;H457&amp;"$3:$CZ$554"),$E457-3*(B456-1)+AA$1,FALSE)</f>
        <v>6</v>
      </c>
      <c r="AB482" s="47">
        <f ca="1">VLOOKUP($B482,INDIRECT("data!$"&amp;H457&amp;"$3:$CZ$554"),$E457-3*(B456-1)+AB$1,FALSE)</f>
        <v>1.68</v>
      </c>
      <c r="AC482" s="47">
        <f ca="1">VLOOKUP($B482,INDIRECT("data!$"&amp;H457&amp;"$3:$CZ$554"),$E457-3*(B456-1)+AC$1,FALSE)</f>
        <v>3.75</v>
      </c>
      <c r="AD482" s="47">
        <f ca="1">VLOOKUP($B482,INDIRECT("data!$"&amp;H457&amp;"$3:$CZ$554"),$E457-3*(B456-1)+AD$1,FALSE)</f>
        <v>5.97</v>
      </c>
      <c r="AE482" s="47">
        <f ca="1">VLOOKUP($B482,INDIRECT("data!$"&amp;H457&amp;"$3:$CZ$554"),$E457-3*(B456-1)+AE$1,FALSE)</f>
        <v>1.82</v>
      </c>
      <c r="AF482" s="47">
        <f ca="1">VLOOKUP($B482,INDIRECT("data!$"&amp;H457&amp;"$3:$CZ$554"),$E457-3*(B456-1)+AF$1,FALSE)</f>
        <v>1.97</v>
      </c>
      <c r="AG482" s="65">
        <f t="shared" ca="1" si="1019"/>
        <v>1</v>
      </c>
      <c r="AH482" s="65">
        <f t="shared" ca="1" si="1020"/>
        <v>0</v>
      </c>
      <c r="AI482" s="65">
        <f t="shared" ca="1" si="1021"/>
        <v>1</v>
      </c>
      <c r="AJ482" s="65">
        <f t="shared" ca="1" si="1022"/>
        <v>1</v>
      </c>
      <c r="AK482" s="65">
        <f t="shared" ca="1" si="1023"/>
        <v>0</v>
      </c>
      <c r="AL482" s="66" t="str">
        <f t="shared" ca="1" si="1024"/>
        <v>H</v>
      </c>
      <c r="AM482" s="66" t="str">
        <f t="shared" ca="1" si="1025"/>
        <v>D-H</v>
      </c>
      <c r="AN482" s="65">
        <f t="shared" ca="1" si="1026"/>
        <v>0</v>
      </c>
      <c r="AO482" s="65">
        <f t="shared" ca="1" si="1027"/>
        <v>0</v>
      </c>
      <c r="AP482" s="65">
        <f t="shared" ca="1" si="1028"/>
        <v>0</v>
      </c>
      <c r="AQ482" s="65">
        <f t="shared" ca="1" si="1029"/>
        <v>1</v>
      </c>
      <c r="AR482" s="65">
        <f t="shared" ca="1" si="1030"/>
        <v>0</v>
      </c>
      <c r="AS482" s="65">
        <f t="shared" ca="1" si="1031"/>
        <v>0</v>
      </c>
      <c r="AT482" s="65">
        <f t="shared" ca="1" si="1032"/>
        <v>0</v>
      </c>
    </row>
    <row r="483" spans="1:46" ht="18" customHeight="1" x14ac:dyDescent="0.25">
      <c r="A483" s="49" t="str">
        <f ca="1">CONCATENATE(B478,"-",B483)</f>
        <v>Nott'm Forest-All-5</v>
      </c>
      <c r="B483" s="38">
        <v>5</v>
      </c>
      <c r="C483" s="41">
        <f ca="1">VLOOKUP($B483,INDIRECT("data!$"&amp;H457&amp;"$3:$CZ$554"),$E457-3*(B456-1)+C$1,FALSE)</f>
        <v>43362</v>
      </c>
      <c r="D483" s="30" t="str">
        <f ca="1">VLOOKUP($B483,INDIRECT("data!$"&amp;H457&amp;"$3:$CZ$554"),$E457-3*(B456-1)+D$1,FALSE)</f>
        <v>Nott'm Forest</v>
      </c>
      <c r="E483" s="30" t="str">
        <f ca="1">VLOOKUP($B483,INDIRECT("data!$"&amp;H457&amp;"$3:$CZ$554"),$E457-3*(B456-1)+E$1,FALSE)</f>
        <v>Sheffield Weds</v>
      </c>
      <c r="F483" s="29">
        <f ca="1">VLOOKUP($B483,INDIRECT("data!$"&amp;H457&amp;"$3:$CZ$554"),$E457-3*(B456-1)+F$1,FALSE)</f>
        <v>2</v>
      </c>
      <c r="G483" s="29">
        <f ca="1">VLOOKUP($B483,INDIRECT("data!$"&amp;H457&amp;"$3:$CZ$554"),$E457-3*(B456-1)+G$1,FALSE)</f>
        <v>1</v>
      </c>
      <c r="H483" s="15" t="str">
        <f ca="1">VLOOKUP($B483,INDIRECT("data!$"&amp;H457&amp;"$3:$CZ$554"),$E457-3*(B456-1)+H$1,FALSE)</f>
        <v>H</v>
      </c>
      <c r="I483" s="29">
        <f ca="1">VLOOKUP($B483,INDIRECT("data!$"&amp;H457&amp;"$3:$CZ$554"),$E457-3*(B456-1)+I$1,FALSE)</f>
        <v>1</v>
      </c>
      <c r="J483" s="29">
        <f ca="1">VLOOKUP($B483,INDIRECT("data!$"&amp;H457&amp;"$3:$CZ$554"),$E457-3*(B456-1)+J$1,FALSE)</f>
        <v>0</v>
      </c>
      <c r="K483" s="15" t="str">
        <f ca="1">VLOOKUP($B483,INDIRECT("data!$"&amp;H457&amp;"$3:$CZ$554"),$E457-3*(B456-1)+K$1,FALSE)</f>
        <v>H</v>
      </c>
      <c r="L483" s="30" t="str">
        <f ca="1">VLOOKUP($B483,INDIRECT("data!$"&amp;H457&amp;"$3:$CZ$554"),$E457-3*(B456-1)+L$1,FALSE)</f>
        <v>T Harrington</v>
      </c>
      <c r="M483" s="45">
        <f ca="1">VLOOKUP($B483,INDIRECT("data!$"&amp;H457&amp;"$3:$CZ$554"),$E457-3*(B456-1)+M$1,FALSE)</f>
        <v>13</v>
      </c>
      <c r="N483" s="45">
        <f ca="1">VLOOKUP($B483,INDIRECT("data!$"&amp;H457&amp;"$3:$CZ$554"),$E457-3*(B456-1)+N$1,FALSE)</f>
        <v>6</v>
      </c>
      <c r="O483" s="45">
        <f ca="1">VLOOKUP($B483,INDIRECT("data!$"&amp;H457&amp;"$3:$CZ$554"),$E457-3*(B456-1)+O$1,FALSE)</f>
        <v>6</v>
      </c>
      <c r="P483" s="45">
        <f ca="1">VLOOKUP($B483,INDIRECT("data!$"&amp;H457&amp;"$3:$CZ$554"),$E457-3*(B456-1)+P$1,FALSE)</f>
        <v>3</v>
      </c>
      <c r="Q483" s="45">
        <f ca="1">VLOOKUP($B483,INDIRECT("data!$"&amp;H457&amp;"$3:$CZ$554"),$E457-3*(B456-1)+Q$1,FALSE)</f>
        <v>13</v>
      </c>
      <c r="R483" s="45">
        <f ca="1">VLOOKUP($B483,INDIRECT("data!$"&amp;H457&amp;"$3:$CZ$554"),$E457-3*(B456-1)+R$1,FALSE)</f>
        <v>12</v>
      </c>
      <c r="S483" s="45">
        <f ca="1">VLOOKUP($B483,INDIRECT("data!$"&amp;H457&amp;"$3:$CZ$554"),$E457-3*(B456-1)+S$1,FALSE)</f>
        <v>2</v>
      </c>
      <c r="T483" s="45">
        <f ca="1">VLOOKUP($B483,INDIRECT("data!$"&amp;H457&amp;"$3:$CZ$554"),$E457-3*(B456-1)+T$1,FALSE)</f>
        <v>2</v>
      </c>
      <c r="U483" s="45">
        <f ca="1">VLOOKUP($B483,INDIRECT("data!$"&amp;H457&amp;"$3:$CZ$554"),$E457-3*(B456-1)+U$1,FALSE)</f>
        <v>2</v>
      </c>
      <c r="V483" s="45">
        <f ca="1">VLOOKUP($B483,INDIRECT("data!$"&amp;H457&amp;"$3:$CZ$554"),$E457-3*(B456-1)+V$1,FALSE)</f>
        <v>0</v>
      </c>
      <c r="W483" s="45">
        <f ca="1">VLOOKUP($B483,INDIRECT("data!$"&amp;H457&amp;"$3:$CZ$554"),$E457-3*(B456-1)+W$1,FALSE)</f>
        <v>0</v>
      </c>
      <c r="X483" s="45">
        <f ca="1">VLOOKUP($B483,INDIRECT("data!$"&amp;H457&amp;"$3:$CZ$554"),$E457-3*(B456-1)+X$1,FALSE)</f>
        <v>0</v>
      </c>
      <c r="Y483" s="47">
        <f ca="1">VLOOKUP($B483,INDIRECT("data!$"&amp;H457&amp;"$3:$CZ$554"),$E457-3*(B456-1)+Y$1,FALSE)</f>
        <v>1.95</v>
      </c>
      <c r="Z483" s="47">
        <f ca="1">VLOOKUP($B483,INDIRECT("data!$"&amp;H457&amp;"$3:$CZ$554"),$E457-3*(B456-1)+Z$1,FALSE)</f>
        <v>3.6</v>
      </c>
      <c r="AA483" s="47">
        <f ca="1">VLOOKUP($B483,INDIRECT("data!$"&amp;H457&amp;"$3:$CZ$554"),$E457-3*(B456-1)+AA$1,FALSE)</f>
        <v>4.2</v>
      </c>
      <c r="AB483" s="47">
        <f ca="1">VLOOKUP($B483,INDIRECT("data!$"&amp;H457&amp;"$3:$CZ$554"),$E457-3*(B456-1)+AB$1,FALSE)</f>
        <v>1.93</v>
      </c>
      <c r="AC483" s="47">
        <f ca="1">VLOOKUP($B483,INDIRECT("data!$"&amp;H457&amp;"$3:$CZ$554"),$E457-3*(B456-1)+AC$1,FALSE)</f>
        <v>3.51</v>
      </c>
      <c r="AD483" s="47">
        <f ca="1">VLOOKUP($B483,INDIRECT("data!$"&amp;H457&amp;"$3:$CZ$554"),$E457-3*(B456-1)+AD$1,FALSE)</f>
        <v>4.42</v>
      </c>
      <c r="AE483" s="47">
        <f ca="1">VLOOKUP($B483,INDIRECT("data!$"&amp;H457&amp;"$3:$CZ$554"),$E457-3*(B456-1)+AE$1,FALSE)</f>
        <v>1.97</v>
      </c>
      <c r="AF483" s="47">
        <f ca="1">VLOOKUP($B483,INDIRECT("data!$"&amp;H457&amp;"$3:$CZ$554"),$E457-3*(B456-1)+AF$1,FALSE)</f>
        <v>1.83</v>
      </c>
      <c r="AG483" s="65">
        <f t="shared" ca="1" si="1019"/>
        <v>3</v>
      </c>
      <c r="AH483" s="65">
        <f t="shared" ca="1" si="1020"/>
        <v>1</v>
      </c>
      <c r="AI483" s="65">
        <f t="shared" ca="1" si="1021"/>
        <v>2</v>
      </c>
      <c r="AJ483" s="65">
        <f t="shared" ca="1" si="1022"/>
        <v>1</v>
      </c>
      <c r="AK483" s="65">
        <f t="shared" ca="1" si="1023"/>
        <v>1</v>
      </c>
      <c r="AL483" s="66" t="str">
        <f t="shared" ca="1" si="1024"/>
        <v>D</v>
      </c>
      <c r="AM483" s="66" t="str">
        <f t="shared" ca="1" si="1025"/>
        <v>H-H</v>
      </c>
      <c r="AN483" s="65">
        <f t="shared" ca="1" si="1026"/>
        <v>1</v>
      </c>
      <c r="AO483" s="65">
        <f t="shared" ca="1" si="1027"/>
        <v>1</v>
      </c>
      <c r="AP483" s="65">
        <f t="shared" ca="1" si="1028"/>
        <v>0</v>
      </c>
      <c r="AQ483" s="65">
        <f t="shared" ca="1" si="1029"/>
        <v>0</v>
      </c>
      <c r="AR483" s="65">
        <f t="shared" ca="1" si="1030"/>
        <v>0</v>
      </c>
      <c r="AS483" s="65">
        <f t="shared" ca="1" si="1031"/>
        <v>0</v>
      </c>
      <c r="AT483" s="65">
        <f t="shared" ca="1" si="1032"/>
        <v>0</v>
      </c>
    </row>
    <row r="484" spans="1:46" ht="18" customHeight="1" x14ac:dyDescent="0.25">
      <c r="A484" s="49" t="str">
        <f ca="1">CONCATENATE(B478,"-",B484)</f>
        <v>Nott'm Forest-All-6</v>
      </c>
      <c r="B484" s="38">
        <v>6</v>
      </c>
      <c r="C484" s="41">
        <f ca="1">VLOOKUP($B484,INDIRECT("data!$"&amp;H457&amp;"$3:$CZ$554"),$E457-3*(B456-1)+C$1,FALSE)</f>
        <v>43358</v>
      </c>
      <c r="D484" s="30" t="str">
        <f ca="1">VLOOKUP($B484,INDIRECT("data!$"&amp;H457&amp;"$3:$CZ$554"),$E457-3*(B456-1)+D$1,FALSE)</f>
        <v>Swansea</v>
      </c>
      <c r="E484" s="30" t="str">
        <f ca="1">VLOOKUP($B484,INDIRECT("data!$"&amp;H457&amp;"$3:$CZ$554"),$E457-3*(B456-1)+E$1,FALSE)</f>
        <v>Nott'm Forest</v>
      </c>
      <c r="F484" s="29">
        <f ca="1">VLOOKUP($B484,INDIRECT("data!$"&amp;H457&amp;"$3:$CZ$554"),$E457-3*(B456-1)+F$1,FALSE)</f>
        <v>0</v>
      </c>
      <c r="G484" s="29">
        <f ca="1">VLOOKUP($B484,INDIRECT("data!$"&amp;H457&amp;"$3:$CZ$554"),$E457-3*(B456-1)+G$1,FALSE)</f>
        <v>0</v>
      </c>
      <c r="H484" s="15" t="str">
        <f ca="1">VLOOKUP($B484,INDIRECT("data!$"&amp;H457&amp;"$3:$CZ$554"),$E457-3*(B456-1)+H$1,FALSE)</f>
        <v>D</v>
      </c>
      <c r="I484" s="29">
        <f ca="1">VLOOKUP($B484,INDIRECT("data!$"&amp;H457&amp;"$3:$CZ$554"),$E457-3*(B456-1)+I$1,FALSE)</f>
        <v>0</v>
      </c>
      <c r="J484" s="29">
        <f ca="1">VLOOKUP($B484,INDIRECT("data!$"&amp;H457&amp;"$3:$CZ$554"),$E457-3*(B456-1)+J$1,FALSE)</f>
        <v>0</v>
      </c>
      <c r="K484" s="15" t="str">
        <f ca="1">VLOOKUP($B484,INDIRECT("data!$"&amp;H457&amp;"$3:$CZ$554"),$E457-3*(B456-1)+K$1,FALSE)</f>
        <v>D</v>
      </c>
      <c r="L484" s="30" t="str">
        <f ca="1">VLOOKUP($B484,INDIRECT("data!$"&amp;H457&amp;"$3:$CZ$554"),$E457-3*(B456-1)+L$1,FALSE)</f>
        <v>S Duncan</v>
      </c>
      <c r="M484" s="45">
        <f ca="1">VLOOKUP($B484,INDIRECT("data!$"&amp;H457&amp;"$3:$CZ$554"),$E457-3*(B456-1)+M$1,FALSE)</f>
        <v>5</v>
      </c>
      <c r="N484" s="45">
        <f ca="1">VLOOKUP($B484,INDIRECT("data!$"&amp;H457&amp;"$3:$CZ$554"),$E457-3*(B456-1)+N$1,FALSE)</f>
        <v>16</v>
      </c>
      <c r="O484" s="45">
        <f ca="1">VLOOKUP($B484,INDIRECT("data!$"&amp;H457&amp;"$3:$CZ$554"),$E457-3*(B456-1)+O$1,FALSE)</f>
        <v>2</v>
      </c>
      <c r="P484" s="45">
        <f ca="1">VLOOKUP($B484,INDIRECT("data!$"&amp;H457&amp;"$3:$CZ$554"),$E457-3*(B456-1)+P$1,FALSE)</f>
        <v>4</v>
      </c>
      <c r="Q484" s="45">
        <f ca="1">VLOOKUP($B484,INDIRECT("data!$"&amp;H457&amp;"$3:$CZ$554"),$E457-3*(B456-1)+Q$1,FALSE)</f>
        <v>4</v>
      </c>
      <c r="R484" s="45">
        <f ca="1">VLOOKUP($B484,INDIRECT("data!$"&amp;H457&amp;"$3:$CZ$554"),$E457-3*(B456-1)+R$1,FALSE)</f>
        <v>13</v>
      </c>
      <c r="S484" s="45">
        <f ca="1">VLOOKUP($B484,INDIRECT("data!$"&amp;H457&amp;"$3:$CZ$554"),$E457-3*(B456-1)+S$1,FALSE)</f>
        <v>3</v>
      </c>
      <c r="T484" s="45">
        <f ca="1">VLOOKUP($B484,INDIRECT("data!$"&amp;H457&amp;"$3:$CZ$554"),$E457-3*(B456-1)+T$1,FALSE)</f>
        <v>10</v>
      </c>
      <c r="U484" s="45">
        <f ca="1">VLOOKUP($B484,INDIRECT("data!$"&amp;H457&amp;"$3:$CZ$554"),$E457-3*(B456-1)+U$1,FALSE)</f>
        <v>0</v>
      </c>
      <c r="V484" s="45">
        <f ca="1">VLOOKUP($B484,INDIRECT("data!$"&amp;H457&amp;"$3:$CZ$554"),$E457-3*(B456-1)+V$1,FALSE)</f>
        <v>3</v>
      </c>
      <c r="W484" s="45">
        <f ca="1">VLOOKUP($B484,INDIRECT("data!$"&amp;H457&amp;"$3:$CZ$554"),$E457-3*(B456-1)+W$1,FALSE)</f>
        <v>0</v>
      </c>
      <c r="X484" s="45">
        <f ca="1">VLOOKUP($B484,INDIRECT("data!$"&amp;H457&amp;"$3:$CZ$554"),$E457-3*(B456-1)+X$1,FALSE)</f>
        <v>0</v>
      </c>
      <c r="Y484" s="47">
        <f ca="1">VLOOKUP($B484,INDIRECT("data!$"&amp;H457&amp;"$3:$CZ$554"),$E457-3*(B456-1)+Y$1,FALSE)</f>
        <v>2.2999999999999998</v>
      </c>
      <c r="Z484" s="47">
        <f ca="1">VLOOKUP($B484,INDIRECT("data!$"&amp;H457&amp;"$3:$CZ$554"),$E457-3*(B456-1)+Z$1,FALSE)</f>
        <v>3.4</v>
      </c>
      <c r="AA484" s="47">
        <f ca="1">VLOOKUP($B484,INDIRECT("data!$"&amp;H457&amp;"$3:$CZ$554"),$E457-3*(B456-1)+AA$1,FALSE)</f>
        <v>3.4</v>
      </c>
      <c r="AB484" s="47">
        <f ca="1">VLOOKUP($B484,INDIRECT("data!$"&amp;H457&amp;"$3:$CZ$554"),$E457-3*(B456-1)+AB$1,FALSE)</f>
        <v>2.25</v>
      </c>
      <c r="AC484" s="47">
        <f ca="1">VLOOKUP($B484,INDIRECT("data!$"&amp;H457&amp;"$3:$CZ$554"),$E457-3*(B456-1)+AC$1,FALSE)</f>
        <v>3.39</v>
      </c>
      <c r="AD484" s="47">
        <f ca="1">VLOOKUP($B484,INDIRECT("data!$"&amp;H457&amp;"$3:$CZ$554"),$E457-3*(B456-1)+AD$1,FALSE)</f>
        <v>3.45</v>
      </c>
      <c r="AE484" s="47">
        <f ca="1">VLOOKUP($B484,INDIRECT("data!$"&amp;H457&amp;"$3:$CZ$554"),$E457-3*(B456-1)+AE$1,FALSE)</f>
        <v>2.0099999999999998</v>
      </c>
      <c r="AF484" s="47">
        <f ca="1">VLOOKUP($B484,INDIRECT("data!$"&amp;H457&amp;"$3:$CZ$554"),$E457-3*(B456-1)+AF$1,FALSE)</f>
        <v>1.79</v>
      </c>
      <c r="AG484" s="65">
        <f t="shared" ca="1" si="1019"/>
        <v>0</v>
      </c>
      <c r="AH484" s="65">
        <f t="shared" ca="1" si="1020"/>
        <v>0</v>
      </c>
      <c r="AI484" s="65">
        <f t="shared" ca="1" si="1021"/>
        <v>0</v>
      </c>
      <c r="AJ484" s="65">
        <f t="shared" ca="1" si="1022"/>
        <v>0</v>
      </c>
      <c r="AK484" s="65">
        <f t="shared" ca="1" si="1023"/>
        <v>0</v>
      </c>
      <c r="AL484" s="66" t="str">
        <f t="shared" ca="1" si="1024"/>
        <v>D</v>
      </c>
      <c r="AM484" s="66" t="str">
        <f t="shared" ca="1" si="1025"/>
        <v>D-D</v>
      </c>
      <c r="AN484" s="65">
        <f t="shared" ca="1" si="1026"/>
        <v>0</v>
      </c>
      <c r="AO484" s="65">
        <f t="shared" ca="1" si="1027"/>
        <v>0</v>
      </c>
      <c r="AP484" s="65">
        <f t="shared" ca="1" si="1028"/>
        <v>0</v>
      </c>
      <c r="AQ484" s="65">
        <f t="shared" ca="1" si="1029"/>
        <v>0</v>
      </c>
      <c r="AR484" s="65">
        <f t="shared" ca="1" si="1030"/>
        <v>0</v>
      </c>
      <c r="AS484" s="65">
        <f t="shared" ca="1" si="1031"/>
        <v>0</v>
      </c>
      <c r="AT484" s="65">
        <f t="shared" ca="1" si="1032"/>
        <v>0</v>
      </c>
    </row>
    <row r="485" spans="1:46" ht="18" customHeight="1" x14ac:dyDescent="0.25">
      <c r="A485" s="49" t="str">
        <f ca="1">CONCATENATE(B478,"-",B485)</f>
        <v>Nott'm Forest-All-7</v>
      </c>
      <c r="B485" s="38">
        <v>7</v>
      </c>
      <c r="C485" s="41">
        <f ca="1">VLOOKUP($B485,INDIRECT("data!$"&amp;H457&amp;"$3:$CZ$554"),$E457-3*(B456-1)+C$1,FALSE)</f>
        <v>43344</v>
      </c>
      <c r="D485" s="30" t="str">
        <f ca="1">VLOOKUP($B485,INDIRECT("data!$"&amp;H457&amp;"$3:$CZ$554"),$E457-3*(B456-1)+D$1,FALSE)</f>
        <v>Brentford</v>
      </c>
      <c r="E485" s="30" t="str">
        <f ca="1">VLOOKUP($B485,INDIRECT("data!$"&amp;H457&amp;"$3:$CZ$554"),$E457-3*(B456-1)+E$1,FALSE)</f>
        <v>Nott'm Forest</v>
      </c>
      <c r="F485" s="29">
        <f ca="1">VLOOKUP($B485,INDIRECT("data!$"&amp;H457&amp;"$3:$CZ$554"),$E457-3*(B456-1)+F$1,FALSE)</f>
        <v>2</v>
      </c>
      <c r="G485" s="29">
        <f ca="1">VLOOKUP($B485,INDIRECT("data!$"&amp;H457&amp;"$3:$CZ$554"),$E457-3*(B456-1)+G$1,FALSE)</f>
        <v>1</v>
      </c>
      <c r="H485" s="15" t="str">
        <f ca="1">VLOOKUP($B485,INDIRECT("data!$"&amp;H457&amp;"$3:$CZ$554"),$E457-3*(B456-1)+H$1,FALSE)</f>
        <v>H</v>
      </c>
      <c r="I485" s="29">
        <f ca="1">VLOOKUP($B485,INDIRECT("data!$"&amp;H457&amp;"$3:$CZ$554"),$E457-3*(B456-1)+I$1,FALSE)</f>
        <v>1</v>
      </c>
      <c r="J485" s="29">
        <f ca="1">VLOOKUP($B485,INDIRECT("data!$"&amp;H457&amp;"$3:$CZ$554"),$E457-3*(B456-1)+J$1,FALSE)</f>
        <v>0</v>
      </c>
      <c r="K485" s="15" t="str">
        <f ca="1">VLOOKUP($B485,INDIRECT("data!$"&amp;H457&amp;"$3:$CZ$554"),$E457-3*(B456-1)+K$1,FALSE)</f>
        <v>H</v>
      </c>
      <c r="L485" s="30" t="str">
        <f ca="1">VLOOKUP($B485,INDIRECT("data!$"&amp;H457&amp;"$3:$CZ$554"),$E457-3*(B456-1)+L$1,FALSE)</f>
        <v>P Bankes</v>
      </c>
      <c r="M485" s="45">
        <f ca="1">VLOOKUP($B485,INDIRECT("data!$"&amp;H457&amp;"$3:$CZ$554"),$E457-3*(B456-1)+M$1,FALSE)</f>
        <v>20</v>
      </c>
      <c r="N485" s="45">
        <f ca="1">VLOOKUP($B485,INDIRECT("data!$"&amp;H457&amp;"$3:$CZ$554"),$E457-3*(B456-1)+N$1,FALSE)</f>
        <v>6</v>
      </c>
      <c r="O485" s="45">
        <f ca="1">VLOOKUP($B485,INDIRECT("data!$"&amp;H457&amp;"$3:$CZ$554"),$E457-3*(B456-1)+O$1,FALSE)</f>
        <v>6</v>
      </c>
      <c r="P485" s="45">
        <f ca="1">VLOOKUP($B485,INDIRECT("data!$"&amp;H457&amp;"$3:$CZ$554"),$E457-3*(B456-1)+P$1,FALSE)</f>
        <v>2</v>
      </c>
      <c r="Q485" s="45">
        <f ca="1">VLOOKUP($B485,INDIRECT("data!$"&amp;H457&amp;"$3:$CZ$554"),$E457-3*(B456-1)+Q$1,FALSE)</f>
        <v>10</v>
      </c>
      <c r="R485" s="45">
        <f ca="1">VLOOKUP($B485,INDIRECT("data!$"&amp;H457&amp;"$3:$CZ$554"),$E457-3*(B456-1)+R$1,FALSE)</f>
        <v>16</v>
      </c>
      <c r="S485" s="45">
        <f ca="1">VLOOKUP($B485,INDIRECT("data!$"&amp;H457&amp;"$3:$CZ$554"),$E457-3*(B456-1)+S$1,FALSE)</f>
        <v>9</v>
      </c>
      <c r="T485" s="45">
        <f ca="1">VLOOKUP($B485,INDIRECT("data!$"&amp;H457&amp;"$3:$CZ$554"),$E457-3*(B456-1)+T$1,FALSE)</f>
        <v>2</v>
      </c>
      <c r="U485" s="45">
        <f ca="1">VLOOKUP($B485,INDIRECT("data!$"&amp;H457&amp;"$3:$CZ$554"),$E457-3*(B456-1)+U$1,FALSE)</f>
        <v>5</v>
      </c>
      <c r="V485" s="45">
        <f ca="1">VLOOKUP($B485,INDIRECT("data!$"&amp;H457&amp;"$3:$CZ$554"),$E457-3*(B456-1)+V$1,FALSE)</f>
        <v>7</v>
      </c>
      <c r="W485" s="45">
        <f ca="1">VLOOKUP($B485,INDIRECT("data!$"&amp;H457&amp;"$3:$CZ$554"),$E457-3*(B456-1)+W$1,FALSE)</f>
        <v>0</v>
      </c>
      <c r="X485" s="45">
        <f ca="1">VLOOKUP($B485,INDIRECT("data!$"&amp;H457&amp;"$3:$CZ$554"),$E457-3*(B456-1)+X$1,FALSE)</f>
        <v>0</v>
      </c>
      <c r="Y485" s="47">
        <f ca="1">VLOOKUP($B485,INDIRECT("data!$"&amp;H457&amp;"$3:$CZ$554"),$E457-3*(B456-1)+Y$1,FALSE)</f>
        <v>1.9</v>
      </c>
      <c r="Z485" s="47">
        <f ca="1">VLOOKUP($B485,INDIRECT("data!$"&amp;H457&amp;"$3:$CZ$554"),$E457-3*(B456-1)+Z$1,FALSE)</f>
        <v>3.75</v>
      </c>
      <c r="AA485" s="47">
        <f ca="1">VLOOKUP($B485,INDIRECT("data!$"&amp;H457&amp;"$3:$CZ$554"),$E457-3*(B456-1)+AA$1,FALSE)</f>
        <v>4.33</v>
      </c>
      <c r="AB485" s="47">
        <f ca="1">VLOOKUP($B485,INDIRECT("data!$"&amp;H457&amp;"$3:$CZ$554"),$E457-3*(B456-1)+AB$1,FALSE)</f>
        <v>1.85</v>
      </c>
      <c r="AC485" s="47">
        <f ca="1">VLOOKUP($B485,INDIRECT("data!$"&amp;H457&amp;"$3:$CZ$554"),$E457-3*(B456-1)+AC$1,FALSE)</f>
        <v>3.82</v>
      </c>
      <c r="AD485" s="47">
        <f ca="1">VLOOKUP($B485,INDIRECT("data!$"&amp;H457&amp;"$3:$CZ$554"),$E457-3*(B456-1)+AD$1,FALSE)</f>
        <v>4.47</v>
      </c>
      <c r="AE485" s="47">
        <f ca="1">VLOOKUP($B485,INDIRECT("data!$"&amp;H457&amp;"$3:$CZ$554"),$E457-3*(B456-1)+AE$1,FALSE)</f>
        <v>1.73</v>
      </c>
      <c r="AF485" s="47">
        <f ca="1">VLOOKUP($B485,INDIRECT("data!$"&amp;H457&amp;"$3:$CZ$554"),$E457-3*(B456-1)+AF$1,FALSE)</f>
        <v>2.08</v>
      </c>
      <c r="AG485" s="65">
        <f t="shared" ca="1" si="1019"/>
        <v>3</v>
      </c>
      <c r="AH485" s="65">
        <f t="shared" ca="1" si="1020"/>
        <v>1</v>
      </c>
      <c r="AI485" s="65">
        <f t="shared" ca="1" si="1021"/>
        <v>2</v>
      </c>
      <c r="AJ485" s="65">
        <f t="shared" ca="1" si="1022"/>
        <v>1</v>
      </c>
      <c r="AK485" s="65">
        <f t="shared" ca="1" si="1023"/>
        <v>1</v>
      </c>
      <c r="AL485" s="66" t="str">
        <f t="shared" ca="1" si="1024"/>
        <v>D</v>
      </c>
      <c r="AM485" s="66" t="str">
        <f t="shared" ca="1" si="1025"/>
        <v>H-H</v>
      </c>
      <c r="AN485" s="65">
        <f t="shared" ca="1" si="1026"/>
        <v>1</v>
      </c>
      <c r="AO485" s="65">
        <f t="shared" ca="1" si="1027"/>
        <v>1</v>
      </c>
      <c r="AP485" s="65">
        <f t="shared" ca="1" si="1028"/>
        <v>0</v>
      </c>
      <c r="AQ485" s="65">
        <f t="shared" ca="1" si="1029"/>
        <v>0</v>
      </c>
      <c r="AR485" s="65">
        <f t="shared" ca="1" si="1030"/>
        <v>0</v>
      </c>
      <c r="AS485" s="65">
        <f t="shared" ca="1" si="1031"/>
        <v>0</v>
      </c>
      <c r="AT485" s="65">
        <f t="shared" ca="1" si="1032"/>
        <v>0</v>
      </c>
    </row>
    <row r="486" spans="1:46" ht="18" customHeight="1" x14ac:dyDescent="0.25">
      <c r="A486" s="49" t="str">
        <f ca="1">CONCATENATE(B478,"-",B486)</f>
        <v>Nott'm Forest-All-8</v>
      </c>
      <c r="B486" s="38">
        <v>8</v>
      </c>
      <c r="C486" s="41">
        <f ca="1">VLOOKUP($B486,INDIRECT("data!$"&amp;H457&amp;"$3:$CZ$554"),$E457-3*(B456-1)+C$1,FALSE)</f>
        <v>43337</v>
      </c>
      <c r="D486" s="30" t="str">
        <f ca="1">VLOOKUP($B486,INDIRECT("data!$"&amp;H457&amp;"$3:$CZ$554"),$E457-3*(B456-1)+D$1,FALSE)</f>
        <v>Nott'm Forest</v>
      </c>
      <c r="E486" s="30" t="str">
        <f ca="1">VLOOKUP($B486,INDIRECT("data!$"&amp;H457&amp;"$3:$CZ$554"),$E457-3*(B456-1)+E$1,FALSE)</f>
        <v>Birmingham</v>
      </c>
      <c r="F486" s="29">
        <f ca="1">VLOOKUP($B486,INDIRECT("data!$"&amp;H457&amp;"$3:$CZ$554"),$E457-3*(B456-1)+F$1,FALSE)</f>
        <v>2</v>
      </c>
      <c r="G486" s="29">
        <f ca="1">VLOOKUP($B486,INDIRECT("data!$"&amp;H457&amp;"$3:$CZ$554"),$E457-3*(B456-1)+G$1,FALSE)</f>
        <v>2</v>
      </c>
      <c r="H486" s="15" t="str">
        <f ca="1">VLOOKUP($B486,INDIRECT("data!$"&amp;H457&amp;"$3:$CZ$554"),$E457-3*(B456-1)+H$1,FALSE)</f>
        <v>D</v>
      </c>
      <c r="I486" s="29">
        <f ca="1">VLOOKUP($B486,INDIRECT("data!$"&amp;H457&amp;"$3:$CZ$554"),$E457-3*(B456-1)+I$1,FALSE)</f>
        <v>0</v>
      </c>
      <c r="J486" s="29">
        <f ca="1">VLOOKUP($B486,INDIRECT("data!$"&amp;H457&amp;"$3:$CZ$554"),$E457-3*(B456-1)+J$1,FALSE)</f>
        <v>1</v>
      </c>
      <c r="K486" s="15" t="str">
        <f ca="1">VLOOKUP($B486,INDIRECT("data!$"&amp;H457&amp;"$3:$CZ$554"),$E457-3*(B456-1)+K$1,FALSE)</f>
        <v>A</v>
      </c>
      <c r="L486" s="30" t="str">
        <f ca="1">VLOOKUP($B486,INDIRECT("data!$"&amp;H457&amp;"$3:$CZ$554"),$E457-3*(B456-1)+L$1,FALSE)</f>
        <v>T Robinson</v>
      </c>
      <c r="M486" s="45">
        <f ca="1">VLOOKUP($B486,INDIRECT("data!$"&amp;H457&amp;"$3:$CZ$554"),$E457-3*(B456-1)+M$1,FALSE)</f>
        <v>9</v>
      </c>
      <c r="N486" s="45">
        <f ca="1">VLOOKUP($B486,INDIRECT("data!$"&amp;H457&amp;"$3:$CZ$554"),$E457-3*(B456-1)+N$1,FALSE)</f>
        <v>9</v>
      </c>
      <c r="O486" s="45">
        <f ca="1">VLOOKUP($B486,INDIRECT("data!$"&amp;H457&amp;"$3:$CZ$554"),$E457-3*(B456-1)+O$1,FALSE)</f>
        <v>3</v>
      </c>
      <c r="P486" s="45">
        <f ca="1">VLOOKUP($B486,INDIRECT("data!$"&amp;H457&amp;"$3:$CZ$554"),$E457-3*(B456-1)+P$1,FALSE)</f>
        <v>3</v>
      </c>
      <c r="Q486" s="45">
        <f ca="1">VLOOKUP($B486,INDIRECT("data!$"&amp;H457&amp;"$3:$CZ$554"),$E457-3*(B456-1)+Q$1,FALSE)</f>
        <v>17</v>
      </c>
      <c r="R486" s="45">
        <f ca="1">VLOOKUP($B486,INDIRECT("data!$"&amp;H457&amp;"$3:$CZ$554"),$E457-3*(B456-1)+R$1,FALSE)</f>
        <v>20</v>
      </c>
      <c r="S486" s="45">
        <f ca="1">VLOOKUP($B486,INDIRECT("data!$"&amp;H457&amp;"$3:$CZ$554"),$E457-3*(B456-1)+S$1,FALSE)</f>
        <v>0</v>
      </c>
      <c r="T486" s="45">
        <f ca="1">VLOOKUP($B486,INDIRECT("data!$"&amp;H457&amp;"$3:$CZ$554"),$E457-3*(B456-1)+T$1,FALSE)</f>
        <v>4</v>
      </c>
      <c r="U486" s="45">
        <f ca="1">VLOOKUP($B486,INDIRECT("data!$"&amp;H457&amp;"$3:$CZ$554"),$E457-3*(B456-1)+U$1,FALSE)</f>
        <v>4</v>
      </c>
      <c r="V486" s="45">
        <f ca="1">VLOOKUP($B486,INDIRECT("data!$"&amp;H457&amp;"$3:$CZ$554"),$E457-3*(B456-1)+V$1,FALSE)</f>
        <v>0</v>
      </c>
      <c r="W486" s="45">
        <f ca="1">VLOOKUP($B486,INDIRECT("data!$"&amp;H457&amp;"$3:$CZ$554"),$E457-3*(B456-1)+W$1,FALSE)</f>
        <v>0</v>
      </c>
      <c r="X486" s="45">
        <f ca="1">VLOOKUP($B486,INDIRECT("data!$"&amp;H457&amp;"$3:$CZ$554"),$E457-3*(B456-1)+X$1,FALSE)</f>
        <v>0</v>
      </c>
      <c r="Y486" s="47">
        <f ca="1">VLOOKUP($B486,INDIRECT("data!$"&amp;H457&amp;"$3:$CZ$554"),$E457-3*(B456-1)+Y$1,FALSE)</f>
        <v>1.85</v>
      </c>
      <c r="Z486" s="47">
        <f ca="1">VLOOKUP($B486,INDIRECT("data!$"&amp;H457&amp;"$3:$CZ$554"),$E457-3*(B456-1)+Z$1,FALSE)</f>
        <v>3.5</v>
      </c>
      <c r="AA486" s="47">
        <f ca="1">VLOOKUP($B486,INDIRECT("data!$"&amp;H457&amp;"$3:$CZ$554"),$E457-3*(B456-1)+AA$1,FALSE)</f>
        <v>5</v>
      </c>
      <c r="AB486" s="47">
        <f ca="1">VLOOKUP($B486,INDIRECT("data!$"&amp;H457&amp;"$3:$CZ$554"),$E457-3*(B456-1)+AB$1,FALSE)</f>
        <v>1.87</v>
      </c>
      <c r="AC486" s="47">
        <f ca="1">VLOOKUP($B486,INDIRECT("data!$"&amp;H457&amp;"$3:$CZ$554"),$E457-3*(B456-1)+AC$1,FALSE)</f>
        <v>3.51</v>
      </c>
      <c r="AD486" s="47">
        <f ca="1">VLOOKUP($B486,INDIRECT("data!$"&amp;H457&amp;"$3:$CZ$554"),$E457-3*(B456-1)+AD$1,FALSE)</f>
        <v>4.82</v>
      </c>
      <c r="AE486" s="47">
        <f ca="1">VLOOKUP($B486,INDIRECT("data!$"&amp;H457&amp;"$3:$CZ$554"),$E457-3*(B456-1)+AE$1,FALSE)</f>
        <v>2.08</v>
      </c>
      <c r="AF486" s="47">
        <f ca="1">VLOOKUP($B486,INDIRECT("data!$"&amp;H457&amp;"$3:$CZ$554"),$E457-3*(B456-1)+AF$1,FALSE)</f>
        <v>1.73</v>
      </c>
      <c r="AG486" s="65">
        <f t="shared" ca="1" si="1019"/>
        <v>4</v>
      </c>
      <c r="AH486" s="65">
        <f t="shared" ca="1" si="1020"/>
        <v>1</v>
      </c>
      <c r="AI486" s="65">
        <f t="shared" ca="1" si="1021"/>
        <v>3</v>
      </c>
      <c r="AJ486" s="65">
        <f t="shared" ca="1" si="1022"/>
        <v>2</v>
      </c>
      <c r="AK486" s="65">
        <f t="shared" ca="1" si="1023"/>
        <v>1</v>
      </c>
      <c r="AL486" s="66" t="str">
        <f t="shared" ca="1" si="1024"/>
        <v>H</v>
      </c>
      <c r="AM486" s="66" t="str">
        <f t="shared" ca="1" si="1025"/>
        <v>A-D</v>
      </c>
      <c r="AN486" s="65">
        <f t="shared" ca="1" si="1026"/>
        <v>1</v>
      </c>
      <c r="AO486" s="65">
        <f t="shared" ca="1" si="1027"/>
        <v>0</v>
      </c>
      <c r="AP486" s="65">
        <f t="shared" ca="1" si="1028"/>
        <v>1</v>
      </c>
      <c r="AQ486" s="65">
        <f t="shared" ca="1" si="1029"/>
        <v>0</v>
      </c>
      <c r="AR486" s="65">
        <f t="shared" ca="1" si="1030"/>
        <v>0</v>
      </c>
      <c r="AS486" s="65">
        <f t="shared" ca="1" si="1031"/>
        <v>0</v>
      </c>
      <c r="AT486" s="65">
        <f t="shared" ca="1" si="1032"/>
        <v>0</v>
      </c>
    </row>
    <row r="487" spans="1:46" ht="18" customHeight="1" x14ac:dyDescent="0.25">
      <c r="A487" s="49" t="str">
        <f ca="1">CONCATENATE(B478,"-",B487)</f>
        <v>Nott'm Forest-All-9</v>
      </c>
      <c r="B487" s="38">
        <v>9</v>
      </c>
      <c r="C487" s="41">
        <f ca="1">VLOOKUP($B487,INDIRECT("data!$"&amp;H457&amp;"$3:$CZ$554"),$E457-3*(B456-1)+C$1,FALSE)</f>
        <v>43330</v>
      </c>
      <c r="D487" s="30" t="str">
        <f ca="1">VLOOKUP($B487,INDIRECT("data!$"&amp;H457&amp;"$3:$CZ$554"),$E457-3*(B456-1)+D$1,FALSE)</f>
        <v>Wigan</v>
      </c>
      <c r="E487" s="30" t="str">
        <f ca="1">VLOOKUP($B487,INDIRECT("data!$"&amp;H457&amp;"$3:$CZ$554"),$E457-3*(B456-1)+E$1,FALSE)</f>
        <v>Nott'm Forest</v>
      </c>
      <c r="F487" s="29">
        <f ca="1">VLOOKUP($B487,INDIRECT("data!$"&amp;H457&amp;"$3:$CZ$554"),$E457-3*(B456-1)+F$1,FALSE)</f>
        <v>2</v>
      </c>
      <c r="G487" s="29">
        <f ca="1">VLOOKUP($B487,INDIRECT("data!$"&amp;H457&amp;"$3:$CZ$554"),$E457-3*(B456-1)+G$1,FALSE)</f>
        <v>2</v>
      </c>
      <c r="H487" s="15" t="str">
        <f ca="1">VLOOKUP($B487,INDIRECT("data!$"&amp;H457&amp;"$3:$CZ$554"),$E457-3*(B456-1)+H$1,FALSE)</f>
        <v>D</v>
      </c>
      <c r="I487" s="29">
        <f ca="1">VLOOKUP($B487,INDIRECT("data!$"&amp;H457&amp;"$3:$CZ$554"),$E457-3*(B456-1)+I$1,FALSE)</f>
        <v>2</v>
      </c>
      <c r="J487" s="29">
        <f ca="1">VLOOKUP($B487,INDIRECT("data!$"&amp;H457&amp;"$3:$CZ$554"),$E457-3*(B456-1)+J$1,FALSE)</f>
        <v>1</v>
      </c>
      <c r="K487" s="15" t="str">
        <f ca="1">VLOOKUP($B487,INDIRECT("data!$"&amp;H457&amp;"$3:$CZ$554"),$E457-3*(B456-1)+K$1,FALSE)</f>
        <v>H</v>
      </c>
      <c r="L487" s="30" t="str">
        <f ca="1">VLOOKUP($B487,INDIRECT("data!$"&amp;H457&amp;"$3:$CZ$554"),$E457-3*(B456-1)+L$1,FALSE)</f>
        <v>G Eltringham</v>
      </c>
      <c r="M487" s="45">
        <f ca="1">VLOOKUP($B487,INDIRECT("data!$"&amp;H457&amp;"$3:$CZ$554"),$E457-3*(B456-1)+M$1,FALSE)</f>
        <v>17</v>
      </c>
      <c r="N487" s="45">
        <f ca="1">VLOOKUP($B487,INDIRECT("data!$"&amp;H457&amp;"$3:$CZ$554"),$E457-3*(B456-1)+N$1,FALSE)</f>
        <v>9</v>
      </c>
      <c r="O487" s="45">
        <f ca="1">VLOOKUP($B487,INDIRECT("data!$"&amp;H457&amp;"$3:$CZ$554"),$E457-3*(B456-1)+O$1,FALSE)</f>
        <v>4</v>
      </c>
      <c r="P487" s="45">
        <f ca="1">VLOOKUP($B487,INDIRECT("data!$"&amp;H457&amp;"$3:$CZ$554"),$E457-3*(B456-1)+P$1,FALSE)</f>
        <v>4</v>
      </c>
      <c r="Q487" s="45">
        <f ca="1">VLOOKUP($B487,INDIRECT("data!$"&amp;H457&amp;"$3:$CZ$554"),$E457-3*(B456-1)+Q$1,FALSE)</f>
        <v>18</v>
      </c>
      <c r="R487" s="45">
        <f ca="1">VLOOKUP($B487,INDIRECT("data!$"&amp;H457&amp;"$3:$CZ$554"),$E457-3*(B456-1)+R$1,FALSE)</f>
        <v>18</v>
      </c>
      <c r="S487" s="45">
        <f ca="1">VLOOKUP($B487,INDIRECT("data!$"&amp;H457&amp;"$3:$CZ$554"),$E457-3*(B456-1)+S$1,FALSE)</f>
        <v>8</v>
      </c>
      <c r="T487" s="45">
        <f ca="1">VLOOKUP($B487,INDIRECT("data!$"&amp;H457&amp;"$3:$CZ$554"),$E457-3*(B456-1)+T$1,FALSE)</f>
        <v>14</v>
      </c>
      <c r="U487" s="45">
        <f ca="1">VLOOKUP($B487,INDIRECT("data!$"&amp;H457&amp;"$3:$CZ$554"),$E457-3*(B456-1)+U$1,FALSE)</f>
        <v>2</v>
      </c>
      <c r="V487" s="45">
        <f ca="1">VLOOKUP($B487,INDIRECT("data!$"&amp;H457&amp;"$3:$CZ$554"),$E457-3*(B456-1)+V$1,FALSE)</f>
        <v>4</v>
      </c>
      <c r="W487" s="45">
        <f ca="1">VLOOKUP($B487,INDIRECT("data!$"&amp;H457&amp;"$3:$CZ$554"),$E457-3*(B456-1)+W$1,FALSE)</f>
        <v>0</v>
      </c>
      <c r="X487" s="45">
        <f ca="1">VLOOKUP($B487,INDIRECT("data!$"&amp;H457&amp;"$3:$CZ$554"),$E457-3*(B456-1)+X$1,FALSE)</f>
        <v>0</v>
      </c>
      <c r="Y487" s="47">
        <f ca="1">VLOOKUP($B487,INDIRECT("data!$"&amp;H457&amp;"$3:$CZ$554"),$E457-3*(B456-1)+Y$1,FALSE)</f>
        <v>2.5</v>
      </c>
      <c r="Z487" s="47">
        <f ca="1">VLOOKUP($B487,INDIRECT("data!$"&amp;H457&amp;"$3:$CZ$554"),$E457-3*(B456-1)+Z$1,FALSE)</f>
        <v>3.4</v>
      </c>
      <c r="AA487" s="47">
        <f ca="1">VLOOKUP($B487,INDIRECT("data!$"&amp;H457&amp;"$3:$CZ$554"),$E457-3*(B456-1)+AA$1,FALSE)</f>
        <v>3</v>
      </c>
      <c r="AB487" s="47">
        <f ca="1">VLOOKUP($B487,INDIRECT("data!$"&amp;H457&amp;"$3:$CZ$554"),$E457-3*(B456-1)+AB$1,FALSE)</f>
        <v>2.5299999999999998</v>
      </c>
      <c r="AC487" s="47">
        <f ca="1">VLOOKUP($B487,INDIRECT("data!$"&amp;H457&amp;"$3:$CZ$554"),$E457-3*(B456-1)+AC$1,FALSE)</f>
        <v>3.31</v>
      </c>
      <c r="AD487" s="47">
        <f ca="1">VLOOKUP($B487,INDIRECT("data!$"&amp;H457&amp;"$3:$CZ$554"),$E457-3*(B456-1)+AD$1,FALSE)</f>
        <v>3.05</v>
      </c>
      <c r="AE487" s="47">
        <f ca="1">VLOOKUP($B487,INDIRECT("data!$"&amp;H457&amp;"$3:$CZ$554"),$E457-3*(B456-1)+AE$1,FALSE)</f>
        <v>2.06</v>
      </c>
      <c r="AF487" s="47">
        <f ca="1">VLOOKUP($B487,INDIRECT("data!$"&amp;H457&amp;"$3:$CZ$554"),$E457-3*(B456-1)+AF$1,FALSE)</f>
        <v>1.75</v>
      </c>
      <c r="AG487" s="65">
        <f t="shared" ca="1" si="1019"/>
        <v>4</v>
      </c>
      <c r="AH487" s="65">
        <f t="shared" ca="1" si="1020"/>
        <v>3</v>
      </c>
      <c r="AI487" s="65">
        <f t="shared" ca="1" si="1021"/>
        <v>1</v>
      </c>
      <c r="AJ487" s="65">
        <f t="shared" ca="1" si="1022"/>
        <v>0</v>
      </c>
      <c r="AK487" s="65">
        <f t="shared" ca="1" si="1023"/>
        <v>1</v>
      </c>
      <c r="AL487" s="66" t="str">
        <f t="shared" ca="1" si="1024"/>
        <v>A</v>
      </c>
      <c r="AM487" s="66" t="str">
        <f t="shared" ca="1" si="1025"/>
        <v>H-D</v>
      </c>
      <c r="AN487" s="65">
        <f t="shared" ca="1" si="1026"/>
        <v>1</v>
      </c>
      <c r="AO487" s="65">
        <f t="shared" ca="1" si="1027"/>
        <v>1</v>
      </c>
      <c r="AP487" s="65">
        <f t="shared" ca="1" si="1028"/>
        <v>1</v>
      </c>
      <c r="AQ487" s="65">
        <f t="shared" ca="1" si="1029"/>
        <v>0</v>
      </c>
      <c r="AR487" s="65">
        <f t="shared" ca="1" si="1030"/>
        <v>0</v>
      </c>
      <c r="AS487" s="65">
        <f t="shared" ca="1" si="1031"/>
        <v>0</v>
      </c>
      <c r="AT487" s="65">
        <f t="shared" ca="1" si="1032"/>
        <v>0</v>
      </c>
    </row>
    <row r="488" spans="1:46" ht="18" customHeight="1" x14ac:dyDescent="0.25">
      <c r="A488" s="49" t="str">
        <f ca="1">CONCATENATE(B478,"-",B488)</f>
        <v>Nott'm Forest-All-10</v>
      </c>
      <c r="B488" s="38">
        <v>10</v>
      </c>
      <c r="C488" s="41">
        <f ca="1">VLOOKUP($B488,INDIRECT("data!$"&amp;H457&amp;"$3:$CZ$554"),$E457-3*(B456-1)+C$1,FALSE)</f>
        <v>43323</v>
      </c>
      <c r="D488" s="30" t="str">
        <f ca="1">VLOOKUP($B488,INDIRECT("data!$"&amp;H457&amp;"$3:$CZ$554"),$E457-3*(B456-1)+D$1,FALSE)</f>
        <v>Nott'm Forest</v>
      </c>
      <c r="E488" s="30" t="str">
        <f ca="1">VLOOKUP($B488,INDIRECT("data!$"&amp;H457&amp;"$3:$CZ$554"),$E457-3*(B456-1)+E$1,FALSE)</f>
        <v>Reading</v>
      </c>
      <c r="F488" s="29">
        <f ca="1">VLOOKUP($B488,INDIRECT("data!$"&amp;H457&amp;"$3:$CZ$554"),$E457-3*(B456-1)+F$1,FALSE)</f>
        <v>1</v>
      </c>
      <c r="G488" s="29">
        <f ca="1">VLOOKUP($B488,INDIRECT("data!$"&amp;H457&amp;"$3:$CZ$554"),$E457-3*(B456-1)+G$1,FALSE)</f>
        <v>0</v>
      </c>
      <c r="H488" s="15" t="str">
        <f ca="1">VLOOKUP($B488,INDIRECT("data!$"&amp;H457&amp;"$3:$CZ$554"),$E457-3*(B456-1)+H$1,FALSE)</f>
        <v>H</v>
      </c>
      <c r="I488" s="29">
        <f ca="1">VLOOKUP($B488,INDIRECT("data!$"&amp;H457&amp;"$3:$CZ$554"),$E457-3*(B456-1)+I$1,FALSE)</f>
        <v>0</v>
      </c>
      <c r="J488" s="29">
        <f ca="1">VLOOKUP($B488,INDIRECT("data!$"&amp;H457&amp;"$3:$CZ$554"),$E457-3*(B456-1)+J$1,FALSE)</f>
        <v>0</v>
      </c>
      <c r="K488" s="15" t="str">
        <f ca="1">VLOOKUP($B488,INDIRECT("data!$"&amp;H457&amp;"$3:$CZ$554"),$E457-3*(B456-1)+K$1,FALSE)</f>
        <v>D</v>
      </c>
      <c r="L488" s="30" t="str">
        <f ca="1">VLOOKUP($B488,INDIRECT("data!$"&amp;H457&amp;"$3:$CZ$554"),$E457-3*(B456-1)+L$1,FALSE)</f>
        <v>S Martin</v>
      </c>
      <c r="M488" s="45">
        <f ca="1">VLOOKUP($B488,INDIRECT("data!$"&amp;H457&amp;"$3:$CZ$554"),$E457-3*(B456-1)+M$1,FALSE)</f>
        <v>12</v>
      </c>
      <c r="N488" s="45">
        <f ca="1">VLOOKUP($B488,INDIRECT("data!$"&amp;H457&amp;"$3:$CZ$554"),$E457-3*(B456-1)+N$1,FALSE)</f>
        <v>8</v>
      </c>
      <c r="O488" s="45">
        <f ca="1">VLOOKUP($B488,INDIRECT("data!$"&amp;H457&amp;"$3:$CZ$554"),$E457-3*(B456-1)+O$1,FALSE)</f>
        <v>3</v>
      </c>
      <c r="P488" s="45">
        <f ca="1">VLOOKUP($B488,INDIRECT("data!$"&amp;H457&amp;"$3:$CZ$554"),$E457-3*(B456-1)+P$1,FALSE)</f>
        <v>3</v>
      </c>
      <c r="Q488" s="45">
        <f ca="1">VLOOKUP($B488,INDIRECT("data!$"&amp;H457&amp;"$3:$CZ$554"),$E457-3*(B456-1)+Q$1,FALSE)</f>
        <v>15</v>
      </c>
      <c r="R488" s="45">
        <f ca="1">VLOOKUP($B488,INDIRECT("data!$"&amp;H457&amp;"$3:$CZ$554"),$E457-3*(B456-1)+R$1,FALSE)</f>
        <v>11</v>
      </c>
      <c r="S488" s="45">
        <f ca="1">VLOOKUP($B488,INDIRECT("data!$"&amp;H457&amp;"$3:$CZ$554"),$E457-3*(B456-1)+S$1,FALSE)</f>
        <v>6</v>
      </c>
      <c r="T488" s="45">
        <f ca="1">VLOOKUP($B488,INDIRECT("data!$"&amp;H457&amp;"$3:$CZ$554"),$E457-3*(B456-1)+T$1,FALSE)</f>
        <v>4</v>
      </c>
      <c r="U488" s="45">
        <f ca="1">VLOOKUP($B488,INDIRECT("data!$"&amp;H457&amp;"$3:$CZ$554"),$E457-3*(B456-1)+U$1,FALSE)</f>
        <v>0</v>
      </c>
      <c r="V488" s="45">
        <f ca="1">VLOOKUP($B488,INDIRECT("data!$"&amp;H457&amp;"$3:$CZ$554"),$E457-3*(B456-1)+V$1,FALSE)</f>
        <v>1</v>
      </c>
      <c r="W488" s="45">
        <f ca="1">VLOOKUP($B488,INDIRECT("data!$"&amp;H457&amp;"$3:$CZ$554"),$E457-3*(B456-1)+W$1,FALSE)</f>
        <v>0</v>
      </c>
      <c r="X488" s="45">
        <f ca="1">VLOOKUP($B488,INDIRECT("data!$"&amp;H457&amp;"$3:$CZ$554"),$E457-3*(B456-1)+X$1,FALSE)</f>
        <v>0</v>
      </c>
      <c r="Y488" s="47">
        <f ca="1">VLOOKUP($B488,INDIRECT("data!$"&amp;H457&amp;"$3:$CZ$554"),$E457-3*(B456-1)+Y$1,FALSE)</f>
        <v>1.66</v>
      </c>
      <c r="Z488" s="47">
        <f ca="1">VLOOKUP($B488,INDIRECT("data!$"&amp;H457&amp;"$3:$CZ$554"),$E457-3*(B456-1)+Z$1,FALSE)</f>
        <v>3.8</v>
      </c>
      <c r="AA488" s="47">
        <f ca="1">VLOOKUP($B488,INDIRECT("data!$"&amp;H457&amp;"$3:$CZ$554"),$E457-3*(B456-1)+AA$1,FALSE)</f>
        <v>6</v>
      </c>
      <c r="AB488" s="47">
        <f ca="1">VLOOKUP($B488,INDIRECT("data!$"&amp;H457&amp;"$3:$CZ$554"),$E457-3*(B456-1)+AB$1,FALSE)</f>
        <v>1.68</v>
      </c>
      <c r="AC488" s="47">
        <f ca="1">VLOOKUP($B488,INDIRECT("data!$"&amp;H457&amp;"$3:$CZ$554"),$E457-3*(B456-1)+AC$1,FALSE)</f>
        <v>3.8</v>
      </c>
      <c r="AD488" s="47">
        <f ca="1">VLOOKUP($B488,INDIRECT("data!$"&amp;H457&amp;"$3:$CZ$554"),$E457-3*(B456-1)+AD$1,FALSE)</f>
        <v>6.04</v>
      </c>
      <c r="AE488" s="47">
        <f ca="1">VLOOKUP($B488,INDIRECT("data!$"&amp;H457&amp;"$3:$CZ$554"),$E457-3*(B456-1)+AE$1,FALSE)</f>
        <v>2.09</v>
      </c>
      <c r="AF488" s="47">
        <f ca="1">VLOOKUP($B488,INDIRECT("data!$"&amp;H457&amp;"$3:$CZ$554"),$E457-3*(B456-1)+AF$1,FALSE)</f>
        <v>1.72</v>
      </c>
      <c r="AG488" s="65">
        <f t="shared" ca="1" si="1019"/>
        <v>1</v>
      </c>
      <c r="AH488" s="65">
        <f t="shared" ca="1" si="1020"/>
        <v>0</v>
      </c>
      <c r="AI488" s="65">
        <f t="shared" ca="1" si="1021"/>
        <v>1</v>
      </c>
      <c r="AJ488" s="65">
        <f t="shared" ca="1" si="1022"/>
        <v>1</v>
      </c>
      <c r="AK488" s="65">
        <f t="shared" ca="1" si="1023"/>
        <v>0</v>
      </c>
      <c r="AL488" s="66" t="str">
        <f t="shared" ca="1" si="1024"/>
        <v>H</v>
      </c>
      <c r="AM488" s="66" t="str">
        <f t="shared" ca="1" si="1025"/>
        <v>D-H</v>
      </c>
      <c r="AN488" s="65">
        <f t="shared" ca="1" si="1026"/>
        <v>0</v>
      </c>
      <c r="AO488" s="65">
        <f t="shared" ca="1" si="1027"/>
        <v>0</v>
      </c>
      <c r="AP488" s="65">
        <f t="shared" ca="1" si="1028"/>
        <v>0</v>
      </c>
      <c r="AQ488" s="65">
        <f t="shared" ca="1" si="1029"/>
        <v>1</v>
      </c>
      <c r="AR488" s="65">
        <f t="shared" ca="1" si="1030"/>
        <v>0</v>
      </c>
      <c r="AS488" s="65">
        <f t="shared" ca="1" si="1031"/>
        <v>0</v>
      </c>
      <c r="AT488" s="65">
        <f t="shared" ca="1" si="1032"/>
        <v>0</v>
      </c>
    </row>
    <row r="489" spans="1:46" ht="18" customHeight="1" x14ac:dyDescent="0.25">
      <c r="B489" s="42" t="s">
        <v>23</v>
      </c>
      <c r="C489" s="43"/>
      <c r="D489" s="44"/>
      <c r="E489" s="44"/>
      <c r="F489" s="46">
        <f ca="1">SUM(F479:F486)</f>
        <v>11</v>
      </c>
      <c r="G489" s="46">
        <f ca="1">SUM(G479:G486)</f>
        <v>10</v>
      </c>
      <c r="H489" s="42"/>
      <c r="I489" s="46">
        <f t="shared" ref="I489:J489" ca="1" si="1033">SUM(I479:I486)</f>
        <v>3</v>
      </c>
      <c r="J489" s="46">
        <f t="shared" ca="1" si="1033"/>
        <v>1</v>
      </c>
      <c r="K489" s="42"/>
      <c r="L489" s="44"/>
      <c r="M489" s="46">
        <f t="shared" ref="M489:X489" ca="1" si="1034">SUM(M479:M486)</f>
        <v>97</v>
      </c>
      <c r="N489" s="46">
        <f t="shared" ca="1" si="1034"/>
        <v>94</v>
      </c>
      <c r="O489" s="46">
        <f t="shared" ca="1" si="1034"/>
        <v>34</v>
      </c>
      <c r="P489" s="46">
        <f t="shared" ca="1" si="1034"/>
        <v>33</v>
      </c>
      <c r="Q489" s="46">
        <f t="shared" ca="1" si="1034"/>
        <v>91</v>
      </c>
      <c r="R489" s="46">
        <f t="shared" ca="1" si="1034"/>
        <v>119</v>
      </c>
      <c r="S489" s="46">
        <f t="shared" ca="1" si="1034"/>
        <v>37</v>
      </c>
      <c r="T489" s="46">
        <f t="shared" ca="1" si="1034"/>
        <v>41</v>
      </c>
      <c r="U489" s="46">
        <f t="shared" ca="1" si="1034"/>
        <v>15</v>
      </c>
      <c r="V489" s="46">
        <f t="shared" ca="1" si="1034"/>
        <v>17</v>
      </c>
      <c r="W489" s="46">
        <f t="shared" ca="1" si="1034"/>
        <v>0</v>
      </c>
      <c r="X489" s="46">
        <f t="shared" ca="1" si="1034"/>
        <v>1</v>
      </c>
      <c r="Y489" s="48"/>
      <c r="Z489" s="48"/>
      <c r="AA489" s="48"/>
      <c r="AB489" s="48"/>
      <c r="AC489" s="48"/>
      <c r="AD489" s="48"/>
      <c r="AE489" s="48"/>
      <c r="AF489" s="48"/>
    </row>
    <row r="491" spans="1:46" ht="18" customHeight="1" x14ac:dyDescent="0.25">
      <c r="B491" s="36">
        <f>B456+1</f>
        <v>15</v>
      </c>
      <c r="C491" s="39">
        <v>1</v>
      </c>
      <c r="D491" s="15">
        <f>1+C491</f>
        <v>2</v>
      </c>
      <c r="E491" s="15">
        <f t="shared" ref="E491" si="1035">1+D491</f>
        <v>3</v>
      </c>
      <c r="F491" s="15">
        <f t="shared" ref="F491" si="1036">1+E491</f>
        <v>4</v>
      </c>
      <c r="G491" s="15">
        <f t="shared" ref="G491" si="1037">1+F491</f>
        <v>5</v>
      </c>
      <c r="H491" s="15">
        <f t="shared" ref="H491" si="1038">1+G491</f>
        <v>6</v>
      </c>
      <c r="I491" s="15">
        <f t="shared" ref="I491" si="1039">1+H491</f>
        <v>7</v>
      </c>
      <c r="J491" s="15">
        <f t="shared" ref="J491" si="1040">1+I491</f>
        <v>8</v>
      </c>
      <c r="K491" s="15">
        <f t="shared" ref="K491" si="1041">1+J491</f>
        <v>9</v>
      </c>
      <c r="L491" s="15">
        <f t="shared" ref="L491" si="1042">1+K491</f>
        <v>10</v>
      </c>
      <c r="M491" s="15">
        <f t="shared" ref="M491" si="1043">1+L491</f>
        <v>11</v>
      </c>
      <c r="N491" s="15">
        <f t="shared" ref="N491" si="1044">1+M491</f>
        <v>12</v>
      </c>
      <c r="O491" s="15">
        <f t="shared" ref="O491" si="1045">1+N491</f>
        <v>13</v>
      </c>
      <c r="P491" s="15">
        <f t="shared" ref="P491" si="1046">1+O491</f>
        <v>14</v>
      </c>
      <c r="Q491" s="15">
        <f t="shared" ref="Q491" si="1047">1+P491</f>
        <v>15</v>
      </c>
      <c r="R491" s="15">
        <f t="shared" ref="R491" si="1048">1+Q491</f>
        <v>16</v>
      </c>
      <c r="S491" s="15">
        <f t="shared" ref="S491" si="1049">1+R491</f>
        <v>17</v>
      </c>
      <c r="T491" s="15">
        <f t="shared" ref="T491" si="1050">1+S491</f>
        <v>18</v>
      </c>
      <c r="U491" s="15">
        <f t="shared" ref="U491" si="1051">1+T491</f>
        <v>19</v>
      </c>
      <c r="V491" s="15">
        <f t="shared" ref="V491" si="1052">1+U491</f>
        <v>20</v>
      </c>
      <c r="W491" s="15">
        <f t="shared" ref="W491" si="1053">1+V491</f>
        <v>21</v>
      </c>
      <c r="X491" s="15">
        <f t="shared" ref="X491" si="1054">1+W491</f>
        <v>22</v>
      </c>
      <c r="Y491" s="15">
        <f t="shared" ref="Y491" si="1055">1+X491</f>
        <v>23</v>
      </c>
      <c r="Z491" s="15">
        <f t="shared" ref="Z491" si="1056">1+Y491</f>
        <v>24</v>
      </c>
      <c r="AA491" s="15">
        <f t="shared" ref="AA491" si="1057">1+Z491</f>
        <v>25</v>
      </c>
      <c r="AB491" s="15">
        <f t="shared" ref="AB491" si="1058">1+AA491</f>
        <v>26</v>
      </c>
      <c r="AC491" s="15">
        <f t="shared" ref="AC491" si="1059">1+AB491</f>
        <v>27</v>
      </c>
      <c r="AD491" s="15">
        <f t="shared" ref="AD491" si="1060">1+AC491</f>
        <v>28</v>
      </c>
      <c r="AE491" s="15">
        <f t="shared" ref="AE491" si="1061">1+AD491</f>
        <v>29</v>
      </c>
      <c r="AF491" s="15">
        <f t="shared" ref="AF491" si="1062">1+AE491</f>
        <v>30</v>
      </c>
    </row>
    <row r="492" spans="1:46" ht="18" customHeight="1" x14ac:dyDescent="0.25">
      <c r="B492" s="36" t="str">
        <f ca="1">INDIRECT("teams!a"&amp;B491)</f>
        <v>Preston</v>
      </c>
      <c r="C492" s="40">
        <v>74</v>
      </c>
      <c r="D492" s="13">
        <f>C492-1</f>
        <v>73</v>
      </c>
      <c r="E492" s="13">
        <f>D492-1</f>
        <v>72</v>
      </c>
      <c r="F492" s="51" t="s">
        <v>113</v>
      </c>
      <c r="G492" s="13" t="s">
        <v>64</v>
      </c>
      <c r="H492" s="13" t="s">
        <v>54</v>
      </c>
    </row>
    <row r="493" spans="1:46" ht="18" customHeight="1" x14ac:dyDescent="0.25">
      <c r="B493" s="12" t="str">
        <f ca="1">CONCATENATE(B492,"-Home")</f>
        <v>Preston-Home</v>
      </c>
      <c r="C493" s="40" t="s">
        <v>22</v>
      </c>
      <c r="D493" s="13" t="s">
        <v>50</v>
      </c>
      <c r="E493" s="13" t="s">
        <v>51</v>
      </c>
      <c r="F493" s="13" t="s">
        <v>3</v>
      </c>
      <c r="G493" s="13" t="s">
        <v>4</v>
      </c>
      <c r="H493" s="13" t="s">
        <v>6</v>
      </c>
      <c r="I493" s="13" t="s">
        <v>1</v>
      </c>
      <c r="J493" s="13" t="s">
        <v>2</v>
      </c>
      <c r="K493" s="13" t="s">
        <v>5</v>
      </c>
      <c r="L493" s="13" t="s">
        <v>52</v>
      </c>
      <c r="M493" s="13" t="s">
        <v>53</v>
      </c>
      <c r="N493" s="13" t="s">
        <v>54</v>
      </c>
      <c r="O493" s="13" t="s">
        <v>55</v>
      </c>
      <c r="P493" s="13" t="s">
        <v>56</v>
      </c>
      <c r="Q493" s="13" t="s">
        <v>57</v>
      </c>
      <c r="R493" s="13" t="s">
        <v>58</v>
      </c>
      <c r="S493" s="13" t="s">
        <v>59</v>
      </c>
      <c r="T493" s="13" t="s">
        <v>60</v>
      </c>
      <c r="U493" s="13" t="s">
        <v>61</v>
      </c>
      <c r="V493" s="13" t="s">
        <v>62</v>
      </c>
      <c r="W493" s="13" t="s">
        <v>63</v>
      </c>
      <c r="X493" s="13" t="s">
        <v>64</v>
      </c>
      <c r="Y493" s="13" t="s">
        <v>65</v>
      </c>
      <c r="Z493" s="13" t="s">
        <v>66</v>
      </c>
      <c r="AA493" s="13" t="s">
        <v>67</v>
      </c>
      <c r="AB493" s="13" t="s">
        <v>68</v>
      </c>
      <c r="AC493" s="13" t="s">
        <v>69</v>
      </c>
      <c r="AD493" s="13" t="s">
        <v>70</v>
      </c>
      <c r="AE493" s="13" t="s">
        <v>71</v>
      </c>
      <c r="AF493" s="13" t="s">
        <v>72</v>
      </c>
      <c r="AG493" s="62" t="s">
        <v>140</v>
      </c>
      <c r="AH493" s="62" t="s">
        <v>141</v>
      </c>
      <c r="AI493" s="62" t="s">
        <v>142</v>
      </c>
      <c r="AJ493" s="62" t="s">
        <v>143</v>
      </c>
      <c r="AK493" s="62" t="s">
        <v>144</v>
      </c>
      <c r="AL493" s="63" t="s">
        <v>145</v>
      </c>
      <c r="AM493" s="63" t="s">
        <v>146</v>
      </c>
      <c r="AN493" s="62" t="s">
        <v>147</v>
      </c>
      <c r="AO493" s="64" t="s">
        <v>150</v>
      </c>
      <c r="AP493" s="64" t="s">
        <v>151</v>
      </c>
      <c r="AQ493" s="62" t="s">
        <v>148</v>
      </c>
      <c r="AR493" s="62" t="s">
        <v>149</v>
      </c>
      <c r="AS493" s="62" t="s">
        <v>152</v>
      </c>
      <c r="AT493" s="62" t="s">
        <v>153</v>
      </c>
    </row>
    <row r="494" spans="1:46" ht="18" customHeight="1" x14ac:dyDescent="0.25">
      <c r="A494" s="49" t="str">
        <f ca="1">CONCATENATE(B493,"-",B494)</f>
        <v>Preston-Home-1</v>
      </c>
      <c r="B494" s="12">
        <v>1</v>
      </c>
      <c r="C494" s="41">
        <f ca="1">VLOOKUP($B494,INDIRECT("data!$"&amp;F492&amp;"$3:$CZ$554"),$C492-3*(B491-1)+C$1,FALSE)</f>
        <v>43379</v>
      </c>
      <c r="D494" s="30" t="str">
        <f ca="1">VLOOKUP($B494,INDIRECT("data!$"&amp;F492&amp;"$3:$CZ$554"),$C492-3*(B491-1)+D$1,FALSE)</f>
        <v>Preston</v>
      </c>
      <c r="E494" s="30" t="str">
        <f ca="1">VLOOKUP($B494,INDIRECT("data!$"&amp;F492&amp;"$3:$CZ$554"),$C492-3*(B491-1)+E$1,FALSE)</f>
        <v>Wigan</v>
      </c>
      <c r="F494" s="29">
        <f ca="1">VLOOKUP($B494,INDIRECT("data!$"&amp;F492&amp;"$3:$CZ$554"),$C492-3*(B491-1)+F$1,FALSE)</f>
        <v>4</v>
      </c>
      <c r="G494" s="29">
        <f ca="1">VLOOKUP($B494,INDIRECT("data!$"&amp;F492&amp;"$3:$CZ$554"),$C492-3*(B491-1)+G$1,FALSE)</f>
        <v>0</v>
      </c>
      <c r="H494" s="15" t="str">
        <f ca="1">VLOOKUP($B494,INDIRECT("data!$"&amp;F492&amp;"$3:$CZ$554"),$C492-3*(B491-1)+H$1,FALSE)</f>
        <v>H</v>
      </c>
      <c r="I494" s="29">
        <f ca="1">VLOOKUP($B494,INDIRECT("data!$"&amp;F492&amp;"$3:$CZ$554"),$C492-3*(B491-1)+I$1,FALSE)</f>
        <v>1</v>
      </c>
      <c r="J494" s="29">
        <f ca="1">VLOOKUP($B494,INDIRECT("data!$"&amp;F492&amp;"$3:$CZ$554"),$C492-3*(B491-1)+J$1,FALSE)</f>
        <v>0</v>
      </c>
      <c r="K494" s="15" t="str">
        <f ca="1">VLOOKUP($B494,INDIRECT("data!$"&amp;F492&amp;"$3:$CZ$554"),$C492-3*(B491-1)+K$1,FALSE)</f>
        <v>H</v>
      </c>
      <c r="L494" s="30" t="str">
        <f ca="1">VLOOKUP($B494,INDIRECT("data!$"&amp;F492&amp;"$3:$CZ$554"),$C492-3*(B491-1)+L$1,FALSE)</f>
        <v>L Probert</v>
      </c>
      <c r="M494" s="45">
        <f ca="1">VLOOKUP($B494,INDIRECT("data!$"&amp;F492&amp;"$3:$CZ$554"),$C492-3*(B491-1)+M$1,FALSE)</f>
        <v>16</v>
      </c>
      <c r="N494" s="45">
        <f ca="1">VLOOKUP($B494,INDIRECT("data!$"&amp;F492&amp;"$3:$CZ$554"),$C492-3*(B491-1)+N$1,FALSE)</f>
        <v>11</v>
      </c>
      <c r="O494" s="45">
        <f ca="1">VLOOKUP($B494,INDIRECT("data!$"&amp;F492&amp;"$3:$CZ$554"),$C492-3*(B491-1)+O$1,FALSE)</f>
        <v>3</v>
      </c>
      <c r="P494" s="45">
        <f ca="1">VLOOKUP($B494,INDIRECT("data!$"&amp;F492&amp;"$3:$CZ$554"),$C492-3*(B491-1)+P$1,FALSE)</f>
        <v>3</v>
      </c>
      <c r="Q494" s="45">
        <f ca="1">VLOOKUP($B494,INDIRECT("data!$"&amp;F492&amp;"$3:$CZ$554"),$C492-3*(B491-1)+Q$1,FALSE)</f>
        <v>11</v>
      </c>
      <c r="R494" s="45">
        <f ca="1">VLOOKUP($B494,INDIRECT("data!$"&amp;F492&amp;"$3:$CZ$554"),$C492-3*(B491-1)+R$1,FALSE)</f>
        <v>15</v>
      </c>
      <c r="S494" s="45">
        <f ca="1">VLOOKUP($B494,INDIRECT("data!$"&amp;F492&amp;"$3:$CZ$554"),$C492-3*(B491-1)+S$1,FALSE)</f>
        <v>6</v>
      </c>
      <c r="T494" s="45">
        <f ca="1">VLOOKUP($B494,INDIRECT("data!$"&amp;F492&amp;"$3:$CZ$554"),$C492-3*(B491-1)+T$1,FALSE)</f>
        <v>5</v>
      </c>
      <c r="U494" s="45">
        <f ca="1">VLOOKUP($B494,INDIRECT("data!$"&amp;F492&amp;"$3:$CZ$554"),$C492-3*(B491-1)+U$1,FALSE)</f>
        <v>3</v>
      </c>
      <c r="V494" s="45">
        <f ca="1">VLOOKUP($B494,INDIRECT("data!$"&amp;F492&amp;"$3:$CZ$554"),$C492-3*(B491-1)+V$1,FALSE)</f>
        <v>3</v>
      </c>
      <c r="W494" s="45">
        <f ca="1">VLOOKUP($B494,INDIRECT("data!$"&amp;F492&amp;"$3:$CZ$554"),$C492-3*(B491-1)+W$1,FALSE)</f>
        <v>0</v>
      </c>
      <c r="X494" s="45">
        <f ca="1">VLOOKUP($B494,INDIRECT("data!$"&amp;F492&amp;"$3:$CZ$554"),$C492-3*(B491-1)+X$1,FALSE)</f>
        <v>1</v>
      </c>
      <c r="Y494" s="47">
        <f ca="1">VLOOKUP($B494,INDIRECT("data!$"&amp;F492&amp;"$3:$CZ$554"),$C492-3*(B491-1)+Y$1,FALSE)</f>
        <v>2.37</v>
      </c>
      <c r="Z494" s="47">
        <f ca="1">VLOOKUP($B494,INDIRECT("data!$"&amp;F492&amp;"$3:$CZ$554"),$C492-3*(B491-1)+Z$1,FALSE)</f>
        <v>3.4</v>
      </c>
      <c r="AA494" s="47">
        <f ca="1">VLOOKUP($B494,INDIRECT("data!$"&amp;F492&amp;"$3:$CZ$554"),$C492-3*(B491-1)+AA$1,FALSE)</f>
        <v>3.2</v>
      </c>
      <c r="AB494" s="47">
        <f ca="1">VLOOKUP($B494,INDIRECT("data!$"&amp;F492&amp;"$3:$CZ$554"),$C492-3*(B491-1)+AB$1,FALSE)</f>
        <v>2.4300000000000002</v>
      </c>
      <c r="AC494" s="47">
        <f ca="1">VLOOKUP($B494,INDIRECT("data!$"&amp;F492&amp;"$3:$CZ$554"),$C492-3*(B491-1)+AC$1,FALSE)</f>
        <v>3.43</v>
      </c>
      <c r="AD494" s="47">
        <f ca="1">VLOOKUP($B494,INDIRECT("data!$"&amp;F492&amp;"$3:$CZ$554"),$C492-3*(B491-1)+AD$1,FALSE)</f>
        <v>3.11</v>
      </c>
      <c r="AE494" s="47">
        <f ca="1">VLOOKUP($B494,INDIRECT("data!$"&amp;F492&amp;"$3:$CZ$554"),$C492-3*(B491-1)+AE$1,FALSE)</f>
        <v>1.88</v>
      </c>
      <c r="AF494" s="47">
        <f ca="1">VLOOKUP($B494,INDIRECT("data!$"&amp;F492&amp;"$3:$CZ$554"),$C492-3*(B491-1)+AF$1,FALSE)</f>
        <v>1.9</v>
      </c>
      <c r="AG494" s="65">
        <f ca="1">IF(C494="","",F494+G494)</f>
        <v>4</v>
      </c>
      <c r="AH494" s="65">
        <f ca="1">IF(C494="","",I494+J494)</f>
        <v>1</v>
      </c>
      <c r="AI494" s="65">
        <f ca="1">IF(C494="","",AJ494+AK494)</f>
        <v>3</v>
      </c>
      <c r="AJ494" s="65">
        <f ca="1">IF(C494="","",F494-I494)</f>
        <v>3</v>
      </c>
      <c r="AK494" s="65">
        <f ca="1">IF(C494="","",G494-J494)</f>
        <v>0</v>
      </c>
      <c r="AL494" s="66" t="str">
        <f ca="1">IF(AJ494&gt;AK494,"H",IF(AJ494=AK494,"D",IF(AJ494&lt;AK494,"A","Error!")))</f>
        <v>H</v>
      </c>
      <c r="AM494" s="66" t="str">
        <f ca="1">IF(C494="","",CONCATENATE(K494,"-",H494))</f>
        <v>H-H</v>
      </c>
      <c r="AN494" s="65">
        <f ca="1">IF(C494="","",IF(AND(F494&gt;0,G494&gt;0),1,0))</f>
        <v>0</v>
      </c>
      <c r="AO494" s="65">
        <f ca="1">IF(C494="","",IF(AND(F494&gt;0,I494&gt;0),1,0))</f>
        <v>1</v>
      </c>
      <c r="AP494" s="65">
        <f ca="1">IF(C494="","",IF(AND(G494&gt;0,J494&gt;0),1,0))</f>
        <v>0</v>
      </c>
      <c r="AQ494" s="65">
        <f ca="1">IF(C494="","",IF(AND(H494="H",G494=0),1,0))</f>
        <v>1</v>
      </c>
      <c r="AR494" s="65">
        <f ca="1">IF(C494="","",IF(AND(H494="A",F494=0),1,0))</f>
        <v>0</v>
      </c>
      <c r="AS494" s="65">
        <f ca="1">IF(C494="","",IF(AND(K494="H",AL494="H"),1,0))</f>
        <v>1</v>
      </c>
      <c r="AT494" s="65">
        <f ca="1">IF(C494="","",IF(AND(K494="A",AL494="A"),1,0))</f>
        <v>0</v>
      </c>
    </row>
    <row r="495" spans="1:46" ht="18" customHeight="1" x14ac:dyDescent="0.25">
      <c r="A495" s="49" t="str">
        <f ca="1">CONCATENATE(B493,"-",B495)</f>
        <v>Preston-Home-2</v>
      </c>
      <c r="B495" s="12">
        <v>2</v>
      </c>
      <c r="C495" s="41">
        <f ca="1">VLOOKUP($B495,INDIRECT("data!$"&amp;F492&amp;"$3:$CZ$554"),$C492-3*(B491-1)+C$1,FALSE)</f>
        <v>43372</v>
      </c>
      <c r="D495" s="30" t="str">
        <f ca="1">VLOOKUP($B495,INDIRECT("data!$"&amp;F492&amp;"$3:$CZ$554"),$C492-3*(B491-1)+D$1,FALSE)</f>
        <v>Preston</v>
      </c>
      <c r="E495" s="30" t="str">
        <f ca="1">VLOOKUP($B495,INDIRECT("data!$"&amp;F492&amp;"$3:$CZ$554"),$C492-3*(B491-1)+E$1,FALSE)</f>
        <v>West Brom</v>
      </c>
      <c r="F495" s="29">
        <f ca="1">VLOOKUP($B495,INDIRECT("data!$"&amp;F492&amp;"$3:$CZ$554"),$C492-3*(B491-1)+F$1,FALSE)</f>
        <v>2</v>
      </c>
      <c r="G495" s="29">
        <f ca="1">VLOOKUP($B495,INDIRECT("data!$"&amp;F492&amp;"$3:$CZ$554"),$C492-3*(B491-1)+G$1,FALSE)</f>
        <v>3</v>
      </c>
      <c r="H495" s="15" t="str">
        <f ca="1">VLOOKUP($B495,INDIRECT("data!$"&amp;F492&amp;"$3:$CZ$554"),$C492-3*(B491-1)+H$1,FALSE)</f>
        <v>A</v>
      </c>
      <c r="I495" s="29">
        <f ca="1">VLOOKUP($B495,INDIRECT("data!$"&amp;F492&amp;"$3:$CZ$554"),$C492-3*(B491-1)+I$1,FALSE)</f>
        <v>0</v>
      </c>
      <c r="J495" s="29">
        <f ca="1">VLOOKUP($B495,INDIRECT("data!$"&amp;F492&amp;"$3:$CZ$554"),$C492-3*(B491-1)+J$1,FALSE)</f>
        <v>0</v>
      </c>
      <c r="K495" s="15" t="str">
        <f ca="1">VLOOKUP($B495,INDIRECT("data!$"&amp;F492&amp;"$3:$CZ$554"),$C492-3*(B491-1)+K$1,FALSE)</f>
        <v>D</v>
      </c>
      <c r="L495" s="30" t="str">
        <f ca="1">VLOOKUP($B495,INDIRECT("data!$"&amp;F492&amp;"$3:$CZ$554"),$C492-3*(B491-1)+L$1,FALSE)</f>
        <v>T Harrington</v>
      </c>
      <c r="M495" s="45">
        <f ca="1">VLOOKUP($B495,INDIRECT("data!$"&amp;F492&amp;"$3:$CZ$554"),$C492-3*(B491-1)+M$1,FALSE)</f>
        <v>13</v>
      </c>
      <c r="N495" s="45">
        <f ca="1">VLOOKUP($B495,INDIRECT("data!$"&amp;F492&amp;"$3:$CZ$554"),$C492-3*(B491-1)+N$1,FALSE)</f>
        <v>12</v>
      </c>
      <c r="O495" s="45">
        <f ca="1">VLOOKUP($B495,INDIRECT("data!$"&amp;F492&amp;"$3:$CZ$554"),$C492-3*(B491-1)+O$1,FALSE)</f>
        <v>4</v>
      </c>
      <c r="P495" s="45">
        <f ca="1">VLOOKUP($B495,INDIRECT("data!$"&amp;F492&amp;"$3:$CZ$554"),$C492-3*(B491-1)+P$1,FALSE)</f>
        <v>7</v>
      </c>
      <c r="Q495" s="45">
        <f ca="1">VLOOKUP($B495,INDIRECT("data!$"&amp;F492&amp;"$3:$CZ$554"),$C492-3*(B491-1)+Q$1,FALSE)</f>
        <v>10</v>
      </c>
      <c r="R495" s="45">
        <f ca="1">VLOOKUP($B495,INDIRECT("data!$"&amp;F492&amp;"$3:$CZ$554"),$C492-3*(B491-1)+R$1,FALSE)</f>
        <v>12</v>
      </c>
      <c r="S495" s="45">
        <f ca="1">VLOOKUP($B495,INDIRECT("data!$"&amp;F492&amp;"$3:$CZ$554"),$C492-3*(B491-1)+S$1,FALSE)</f>
        <v>2</v>
      </c>
      <c r="T495" s="45">
        <f ca="1">VLOOKUP($B495,INDIRECT("data!$"&amp;F492&amp;"$3:$CZ$554"),$C492-3*(B491-1)+T$1,FALSE)</f>
        <v>2</v>
      </c>
      <c r="U495" s="45">
        <f ca="1">VLOOKUP($B495,INDIRECT("data!$"&amp;F492&amp;"$3:$CZ$554"),$C492-3*(B491-1)+U$1,FALSE)</f>
        <v>0</v>
      </c>
      <c r="V495" s="45">
        <f ca="1">VLOOKUP($B495,INDIRECT("data!$"&amp;F492&amp;"$3:$CZ$554"),$C492-3*(B491-1)+V$1,FALSE)</f>
        <v>4</v>
      </c>
      <c r="W495" s="45">
        <f ca="1">VLOOKUP($B495,INDIRECT("data!$"&amp;F492&amp;"$3:$CZ$554"),$C492-3*(B491-1)+W$1,FALSE)</f>
        <v>0</v>
      </c>
      <c r="X495" s="45">
        <f ca="1">VLOOKUP($B495,INDIRECT("data!$"&amp;F492&amp;"$3:$CZ$554"),$C492-3*(B491-1)+X$1,FALSE)</f>
        <v>0</v>
      </c>
      <c r="Y495" s="47">
        <f ca="1">VLOOKUP($B495,INDIRECT("data!$"&amp;F492&amp;"$3:$CZ$554"),$C492-3*(B491-1)+Y$1,FALSE)</f>
        <v>3.2</v>
      </c>
      <c r="Z495" s="47">
        <f ca="1">VLOOKUP($B495,INDIRECT("data!$"&amp;F492&amp;"$3:$CZ$554"),$C492-3*(B491-1)+Z$1,FALSE)</f>
        <v>3.4</v>
      </c>
      <c r="AA495" s="47">
        <f ca="1">VLOOKUP($B495,INDIRECT("data!$"&amp;F492&amp;"$3:$CZ$554"),$C492-3*(B491-1)+AA$1,FALSE)</f>
        <v>2.4</v>
      </c>
      <c r="AB495" s="47">
        <f ca="1">VLOOKUP($B495,INDIRECT("data!$"&amp;F492&amp;"$3:$CZ$554"),$C492-3*(B491-1)+AB$1,FALSE)</f>
        <v>3.07</v>
      </c>
      <c r="AC495" s="47">
        <f ca="1">VLOOKUP($B495,INDIRECT("data!$"&amp;F492&amp;"$3:$CZ$554"),$C492-3*(B491-1)+AC$1,FALSE)</f>
        <v>3.3</v>
      </c>
      <c r="AD495" s="47">
        <f ca="1">VLOOKUP($B495,INDIRECT("data!$"&amp;F492&amp;"$3:$CZ$554"),$C492-3*(B491-1)+AD$1,FALSE)</f>
        <v>2.52</v>
      </c>
      <c r="AE495" s="47">
        <f ca="1">VLOOKUP($B495,INDIRECT("data!$"&amp;F492&amp;"$3:$CZ$554"),$C492-3*(B491-1)+AE$1,FALSE)</f>
        <v>1.92</v>
      </c>
      <c r="AF495" s="47">
        <f ca="1">VLOOKUP($B495,INDIRECT("data!$"&amp;F492&amp;"$3:$CZ$554"),$C492-3*(B491-1)+AF$1,FALSE)</f>
        <v>1.87</v>
      </c>
      <c r="AG495" s="65">
        <f t="shared" ref="AG495:AG501" ca="1" si="1063">IF(C495="","",F495+G495)</f>
        <v>5</v>
      </c>
      <c r="AH495" s="65">
        <f t="shared" ref="AH495:AH501" ca="1" si="1064">IF(C495="","",I495+J495)</f>
        <v>0</v>
      </c>
      <c r="AI495" s="65">
        <f t="shared" ref="AI495:AI501" ca="1" si="1065">IF(C495="","",AJ495+AK495)</f>
        <v>5</v>
      </c>
      <c r="AJ495" s="65">
        <f t="shared" ref="AJ495:AJ501" ca="1" si="1066">IF(C495="","",F495-I495)</f>
        <v>2</v>
      </c>
      <c r="AK495" s="65">
        <f t="shared" ref="AK495:AK501" ca="1" si="1067">IF(C495="","",G495-J495)</f>
        <v>3</v>
      </c>
      <c r="AL495" s="66" t="str">
        <f t="shared" ref="AL495:AL501" ca="1" si="1068">IF(AJ495&gt;AK495,"H",IF(AJ495=AK495,"D",IF(AJ495&lt;AK495,"A","Error!")))</f>
        <v>A</v>
      </c>
      <c r="AM495" s="66" t="str">
        <f t="shared" ref="AM495:AM501" ca="1" si="1069">IF(C495="","",CONCATENATE(K495,"-",H495))</f>
        <v>D-A</v>
      </c>
      <c r="AN495" s="65">
        <f t="shared" ref="AN495:AN501" ca="1" si="1070">IF(C495="","",IF(AND(F495&gt;0,G495&gt;0),1,0))</f>
        <v>1</v>
      </c>
      <c r="AO495" s="65">
        <f t="shared" ref="AO495:AO501" ca="1" si="1071">IF(C495="","",IF(AND(F495&gt;0,I495&gt;0),1,0))</f>
        <v>0</v>
      </c>
      <c r="AP495" s="65">
        <f t="shared" ref="AP495:AP501" ca="1" si="1072">IF(C495="","",IF(AND(G495&gt;0,J495&gt;0),1,0))</f>
        <v>0</v>
      </c>
      <c r="AQ495" s="65">
        <f t="shared" ref="AQ495:AQ501" ca="1" si="1073">IF(C495="","",IF(AND(H495="H",G495=0),1,0))</f>
        <v>0</v>
      </c>
      <c r="AR495" s="65">
        <f t="shared" ref="AR495:AR501" ca="1" si="1074">IF(C495="","",IF(AND(H495="A",F495=0),1,0))</f>
        <v>0</v>
      </c>
      <c r="AS495" s="65">
        <f t="shared" ref="AS495:AS501" ca="1" si="1075">IF(C495="","",IF(AND(K495="H",AL495="H"),1,0))</f>
        <v>0</v>
      </c>
      <c r="AT495" s="65">
        <f t="shared" ref="AT495:AT501" ca="1" si="1076">IF(C495="","",IF(AND(K495="A",AL495="A"),1,0))</f>
        <v>0</v>
      </c>
    </row>
    <row r="496" spans="1:46" ht="18" customHeight="1" x14ac:dyDescent="0.25">
      <c r="A496" s="49" t="str">
        <f ca="1">CONCATENATE(B493,"-",B496)</f>
        <v>Preston-Home-3</v>
      </c>
      <c r="B496" s="12">
        <v>3</v>
      </c>
      <c r="C496" s="41">
        <f ca="1">VLOOKUP($B496,INDIRECT("data!$"&amp;F492&amp;"$3:$CZ$554"),$C492-3*(B491-1)+C$1,FALSE)</f>
        <v>43358</v>
      </c>
      <c r="D496" s="30" t="str">
        <f ca="1">VLOOKUP($B496,INDIRECT("data!$"&amp;F492&amp;"$3:$CZ$554"),$C492-3*(B491-1)+D$1,FALSE)</f>
        <v>Preston</v>
      </c>
      <c r="E496" s="30" t="str">
        <f ca="1">VLOOKUP($B496,INDIRECT("data!$"&amp;F492&amp;"$3:$CZ$554"),$C492-3*(B491-1)+E$1,FALSE)</f>
        <v>Reading</v>
      </c>
      <c r="F496" s="29">
        <f ca="1">VLOOKUP($B496,INDIRECT("data!$"&amp;F492&amp;"$3:$CZ$554"),$C492-3*(B491-1)+F$1,FALSE)</f>
        <v>2</v>
      </c>
      <c r="G496" s="29">
        <f ca="1">VLOOKUP($B496,INDIRECT("data!$"&amp;F492&amp;"$3:$CZ$554"),$C492-3*(B491-1)+G$1,FALSE)</f>
        <v>3</v>
      </c>
      <c r="H496" s="15" t="str">
        <f ca="1">VLOOKUP($B496,INDIRECT("data!$"&amp;F492&amp;"$3:$CZ$554"),$C492-3*(B491-1)+H$1,FALSE)</f>
        <v>A</v>
      </c>
      <c r="I496" s="29">
        <f ca="1">VLOOKUP($B496,INDIRECT("data!$"&amp;F492&amp;"$3:$CZ$554"),$C492-3*(B491-1)+I$1,FALSE)</f>
        <v>1</v>
      </c>
      <c r="J496" s="29">
        <f ca="1">VLOOKUP($B496,INDIRECT("data!$"&amp;F492&amp;"$3:$CZ$554"),$C492-3*(B491-1)+J$1,FALSE)</f>
        <v>1</v>
      </c>
      <c r="K496" s="15" t="str">
        <f ca="1">VLOOKUP($B496,INDIRECT("data!$"&amp;F492&amp;"$3:$CZ$554"),$C492-3*(B491-1)+K$1,FALSE)</f>
        <v>D</v>
      </c>
      <c r="L496" s="30" t="str">
        <f ca="1">VLOOKUP($B496,INDIRECT("data!$"&amp;F492&amp;"$3:$CZ$554"),$C492-3*(B491-1)+L$1,FALSE)</f>
        <v>D Bond</v>
      </c>
      <c r="M496" s="45">
        <f ca="1">VLOOKUP($B496,INDIRECT("data!$"&amp;F492&amp;"$3:$CZ$554"),$C492-3*(B491-1)+M$1,FALSE)</f>
        <v>23</v>
      </c>
      <c r="N496" s="45">
        <f ca="1">VLOOKUP($B496,INDIRECT("data!$"&amp;F492&amp;"$3:$CZ$554"),$C492-3*(B491-1)+N$1,FALSE)</f>
        <v>9</v>
      </c>
      <c r="O496" s="45">
        <f ca="1">VLOOKUP($B496,INDIRECT("data!$"&amp;F492&amp;"$3:$CZ$554"),$C492-3*(B491-1)+O$1,FALSE)</f>
        <v>10</v>
      </c>
      <c r="P496" s="45">
        <f ca="1">VLOOKUP($B496,INDIRECT("data!$"&amp;F492&amp;"$3:$CZ$554"),$C492-3*(B491-1)+P$1,FALSE)</f>
        <v>5</v>
      </c>
      <c r="Q496" s="45">
        <f ca="1">VLOOKUP($B496,INDIRECT("data!$"&amp;F492&amp;"$3:$CZ$554"),$C492-3*(B491-1)+Q$1,FALSE)</f>
        <v>11</v>
      </c>
      <c r="R496" s="45">
        <f ca="1">VLOOKUP($B496,INDIRECT("data!$"&amp;F492&amp;"$3:$CZ$554"),$C492-3*(B491-1)+R$1,FALSE)</f>
        <v>9</v>
      </c>
      <c r="S496" s="45">
        <f ca="1">VLOOKUP($B496,INDIRECT("data!$"&amp;F492&amp;"$3:$CZ$554"),$C492-3*(B491-1)+S$1,FALSE)</f>
        <v>9</v>
      </c>
      <c r="T496" s="45">
        <f ca="1">VLOOKUP($B496,INDIRECT("data!$"&amp;F492&amp;"$3:$CZ$554"),$C492-3*(B491-1)+T$1,FALSE)</f>
        <v>2</v>
      </c>
      <c r="U496" s="45">
        <f ca="1">VLOOKUP($B496,INDIRECT("data!$"&amp;F492&amp;"$3:$CZ$554"),$C492-3*(B491-1)+U$1,FALSE)</f>
        <v>1</v>
      </c>
      <c r="V496" s="45">
        <f ca="1">VLOOKUP($B496,INDIRECT("data!$"&amp;F492&amp;"$3:$CZ$554"),$C492-3*(B491-1)+V$1,FALSE)</f>
        <v>1</v>
      </c>
      <c r="W496" s="45">
        <f ca="1">VLOOKUP($B496,INDIRECT("data!$"&amp;F492&amp;"$3:$CZ$554"),$C492-3*(B491-1)+W$1,FALSE)</f>
        <v>0</v>
      </c>
      <c r="X496" s="45">
        <f ca="1">VLOOKUP($B496,INDIRECT("data!$"&amp;F492&amp;"$3:$CZ$554"),$C492-3*(B491-1)+X$1,FALSE)</f>
        <v>0</v>
      </c>
      <c r="Y496" s="47">
        <f ca="1">VLOOKUP($B496,INDIRECT("data!$"&amp;F492&amp;"$3:$CZ$554"),$C492-3*(B491-1)+Y$1,FALSE)</f>
        <v>1.9</v>
      </c>
      <c r="Z496" s="47">
        <f ca="1">VLOOKUP($B496,INDIRECT("data!$"&amp;F492&amp;"$3:$CZ$554"),$C492-3*(B491-1)+Z$1,FALSE)</f>
        <v>3.4</v>
      </c>
      <c r="AA496" s="47">
        <f ca="1">VLOOKUP($B496,INDIRECT("data!$"&amp;F492&amp;"$3:$CZ$554"),$C492-3*(B491-1)+AA$1,FALSE)</f>
        <v>4.75</v>
      </c>
      <c r="AB496" s="47">
        <f ca="1">VLOOKUP($B496,INDIRECT("data!$"&amp;F492&amp;"$3:$CZ$554"),$C492-3*(B491-1)+AB$1,FALSE)</f>
        <v>1.87</v>
      </c>
      <c r="AC496" s="47">
        <f ca="1">VLOOKUP($B496,INDIRECT("data!$"&amp;F492&amp;"$3:$CZ$554"),$C492-3*(B491-1)+AC$1,FALSE)</f>
        <v>3.46</v>
      </c>
      <c r="AD496" s="47">
        <f ca="1">VLOOKUP($B496,INDIRECT("data!$"&amp;F492&amp;"$3:$CZ$554"),$C492-3*(B491-1)+AD$1,FALSE)</f>
        <v>4.87</v>
      </c>
      <c r="AE496" s="47">
        <f ca="1">VLOOKUP($B496,INDIRECT("data!$"&amp;F492&amp;"$3:$CZ$554"),$C492-3*(B491-1)+AE$1,FALSE)</f>
        <v>2.1</v>
      </c>
      <c r="AF496" s="47">
        <f ca="1">VLOOKUP($B496,INDIRECT("data!$"&amp;F492&amp;"$3:$CZ$554"),$C492-3*(B491-1)+AF$1,FALSE)</f>
        <v>1.72</v>
      </c>
      <c r="AG496" s="65">
        <f t="shared" ca="1" si="1063"/>
        <v>5</v>
      </c>
      <c r="AH496" s="65">
        <f t="shared" ca="1" si="1064"/>
        <v>2</v>
      </c>
      <c r="AI496" s="65">
        <f t="shared" ca="1" si="1065"/>
        <v>3</v>
      </c>
      <c r="AJ496" s="65">
        <f t="shared" ca="1" si="1066"/>
        <v>1</v>
      </c>
      <c r="AK496" s="65">
        <f t="shared" ca="1" si="1067"/>
        <v>2</v>
      </c>
      <c r="AL496" s="66" t="str">
        <f t="shared" ca="1" si="1068"/>
        <v>A</v>
      </c>
      <c r="AM496" s="66" t="str">
        <f t="shared" ca="1" si="1069"/>
        <v>D-A</v>
      </c>
      <c r="AN496" s="65">
        <f t="shared" ca="1" si="1070"/>
        <v>1</v>
      </c>
      <c r="AO496" s="65">
        <f t="shared" ca="1" si="1071"/>
        <v>1</v>
      </c>
      <c r="AP496" s="65">
        <f t="shared" ca="1" si="1072"/>
        <v>1</v>
      </c>
      <c r="AQ496" s="65">
        <f t="shared" ca="1" si="1073"/>
        <v>0</v>
      </c>
      <c r="AR496" s="65">
        <f t="shared" ca="1" si="1074"/>
        <v>0</v>
      </c>
      <c r="AS496" s="65">
        <f t="shared" ca="1" si="1075"/>
        <v>0</v>
      </c>
      <c r="AT496" s="65">
        <f t="shared" ca="1" si="1076"/>
        <v>0</v>
      </c>
    </row>
    <row r="497" spans="1:46" ht="18" customHeight="1" x14ac:dyDescent="0.25">
      <c r="A497" s="49" t="str">
        <f ca="1">CONCATENATE(B493,"-",B497)</f>
        <v>Preston-Home-4</v>
      </c>
      <c r="B497" s="12">
        <v>4</v>
      </c>
      <c r="C497" s="41">
        <f ca="1">VLOOKUP($B497,INDIRECT("data!$"&amp;F492&amp;"$3:$CZ$554"),$C492-3*(B491-1)+C$1,FALSE)</f>
        <v>43344</v>
      </c>
      <c r="D497" s="30" t="str">
        <f ca="1">VLOOKUP($B497,INDIRECT("data!$"&amp;F492&amp;"$3:$CZ$554"),$C492-3*(B491-1)+D$1,FALSE)</f>
        <v>Preston</v>
      </c>
      <c r="E497" s="30" t="str">
        <f ca="1">VLOOKUP($B497,INDIRECT("data!$"&amp;F492&amp;"$3:$CZ$554"),$C492-3*(B491-1)+E$1,FALSE)</f>
        <v>Bolton</v>
      </c>
      <c r="F497" s="29">
        <f ca="1">VLOOKUP($B497,INDIRECT("data!$"&amp;F492&amp;"$3:$CZ$554"),$C492-3*(B491-1)+F$1,FALSE)</f>
        <v>2</v>
      </c>
      <c r="G497" s="29">
        <f ca="1">VLOOKUP($B497,INDIRECT("data!$"&amp;F492&amp;"$3:$CZ$554"),$C492-3*(B491-1)+G$1,FALSE)</f>
        <v>2</v>
      </c>
      <c r="H497" s="15" t="str">
        <f ca="1">VLOOKUP($B497,INDIRECT("data!$"&amp;F492&amp;"$3:$CZ$554"),$C492-3*(B491-1)+H$1,FALSE)</f>
        <v>D</v>
      </c>
      <c r="I497" s="29">
        <f ca="1">VLOOKUP($B497,INDIRECT("data!$"&amp;F492&amp;"$3:$CZ$554"),$C492-3*(B491-1)+I$1,FALSE)</f>
        <v>2</v>
      </c>
      <c r="J497" s="29">
        <f ca="1">VLOOKUP($B497,INDIRECT("data!$"&amp;F492&amp;"$3:$CZ$554"),$C492-3*(B491-1)+J$1,FALSE)</f>
        <v>2</v>
      </c>
      <c r="K497" s="15" t="str">
        <f ca="1">VLOOKUP($B497,INDIRECT("data!$"&amp;F492&amp;"$3:$CZ$554"),$C492-3*(B491-1)+K$1,FALSE)</f>
        <v>D</v>
      </c>
      <c r="L497" s="30" t="str">
        <f ca="1">VLOOKUP($B497,INDIRECT("data!$"&amp;F492&amp;"$3:$CZ$554"),$C492-3*(B491-1)+L$1,FALSE)</f>
        <v>A Davies</v>
      </c>
      <c r="M497" s="45">
        <f ca="1">VLOOKUP($B497,INDIRECT("data!$"&amp;F492&amp;"$3:$CZ$554"),$C492-3*(B491-1)+M$1,FALSE)</f>
        <v>12</v>
      </c>
      <c r="N497" s="45">
        <f ca="1">VLOOKUP($B497,INDIRECT("data!$"&amp;F492&amp;"$3:$CZ$554"),$C492-3*(B491-1)+N$1,FALSE)</f>
        <v>14</v>
      </c>
      <c r="O497" s="45">
        <f ca="1">VLOOKUP($B497,INDIRECT("data!$"&amp;F492&amp;"$3:$CZ$554"),$C492-3*(B491-1)+O$1,FALSE)</f>
        <v>4</v>
      </c>
      <c r="P497" s="45">
        <f ca="1">VLOOKUP($B497,INDIRECT("data!$"&amp;F492&amp;"$3:$CZ$554"),$C492-3*(B491-1)+P$1,FALSE)</f>
        <v>6</v>
      </c>
      <c r="Q497" s="45">
        <f ca="1">VLOOKUP($B497,INDIRECT("data!$"&amp;F492&amp;"$3:$CZ$554"),$C492-3*(B491-1)+Q$1,FALSE)</f>
        <v>8</v>
      </c>
      <c r="R497" s="45">
        <f ca="1">VLOOKUP($B497,INDIRECT("data!$"&amp;F492&amp;"$3:$CZ$554"),$C492-3*(B491-1)+R$1,FALSE)</f>
        <v>11</v>
      </c>
      <c r="S497" s="45">
        <f ca="1">VLOOKUP($B497,INDIRECT("data!$"&amp;F492&amp;"$3:$CZ$554"),$C492-3*(B491-1)+S$1,FALSE)</f>
        <v>7</v>
      </c>
      <c r="T497" s="45">
        <f ca="1">VLOOKUP($B497,INDIRECT("data!$"&amp;F492&amp;"$3:$CZ$554"),$C492-3*(B491-1)+T$1,FALSE)</f>
        <v>4</v>
      </c>
      <c r="U497" s="45">
        <f ca="1">VLOOKUP($B497,INDIRECT("data!$"&amp;F492&amp;"$3:$CZ$554"),$C492-3*(B491-1)+U$1,FALSE)</f>
        <v>1</v>
      </c>
      <c r="V497" s="45">
        <f ca="1">VLOOKUP($B497,INDIRECT("data!$"&amp;F492&amp;"$3:$CZ$554"),$C492-3*(B491-1)+V$1,FALSE)</f>
        <v>3</v>
      </c>
      <c r="W497" s="45">
        <f ca="1">VLOOKUP($B497,INDIRECT("data!$"&amp;F492&amp;"$3:$CZ$554"),$C492-3*(B491-1)+W$1,FALSE)</f>
        <v>1</v>
      </c>
      <c r="X497" s="45">
        <f ca="1">VLOOKUP($B497,INDIRECT("data!$"&amp;F492&amp;"$3:$CZ$554"),$C492-3*(B491-1)+X$1,FALSE)</f>
        <v>0</v>
      </c>
      <c r="Y497" s="47">
        <f ca="1">VLOOKUP($B497,INDIRECT("data!$"&amp;F492&amp;"$3:$CZ$554"),$C492-3*(B491-1)+Y$1,FALSE)</f>
        <v>1.6</v>
      </c>
      <c r="Z497" s="47">
        <f ca="1">VLOOKUP($B497,INDIRECT("data!$"&amp;F492&amp;"$3:$CZ$554"),$C492-3*(B491-1)+Z$1,FALSE)</f>
        <v>3.9</v>
      </c>
      <c r="AA497" s="47">
        <f ca="1">VLOOKUP($B497,INDIRECT("data!$"&amp;F492&amp;"$3:$CZ$554"),$C492-3*(B491-1)+AA$1,FALSE)</f>
        <v>7</v>
      </c>
      <c r="AB497" s="47">
        <f ca="1">VLOOKUP($B497,INDIRECT("data!$"&amp;F492&amp;"$3:$CZ$554"),$C492-3*(B491-1)+AB$1,FALSE)</f>
        <v>1.56</v>
      </c>
      <c r="AC497" s="47">
        <f ca="1">VLOOKUP($B497,INDIRECT("data!$"&amp;F492&amp;"$3:$CZ$554"),$C492-3*(B491-1)+AC$1,FALSE)</f>
        <v>4.04</v>
      </c>
      <c r="AD497" s="47">
        <f ca="1">VLOOKUP($B497,INDIRECT("data!$"&amp;F492&amp;"$3:$CZ$554"),$C492-3*(B491-1)+AD$1,FALSE)</f>
        <v>7.36</v>
      </c>
      <c r="AE497" s="47">
        <f ca="1">VLOOKUP($B497,INDIRECT("data!$"&amp;F492&amp;"$3:$CZ$554"),$C492-3*(B491-1)+AE$1,FALSE)</f>
        <v>2.1800000000000002</v>
      </c>
      <c r="AF497" s="47">
        <f ca="1">VLOOKUP($B497,INDIRECT("data!$"&amp;F492&amp;"$3:$CZ$554"),$C492-3*(B491-1)+AF$1,FALSE)</f>
        <v>1.66</v>
      </c>
      <c r="AG497" s="65">
        <f t="shared" ca="1" si="1063"/>
        <v>4</v>
      </c>
      <c r="AH497" s="65">
        <f t="shared" ca="1" si="1064"/>
        <v>4</v>
      </c>
      <c r="AI497" s="65">
        <f t="shared" ca="1" si="1065"/>
        <v>0</v>
      </c>
      <c r="AJ497" s="65">
        <f t="shared" ca="1" si="1066"/>
        <v>0</v>
      </c>
      <c r="AK497" s="65">
        <f t="shared" ca="1" si="1067"/>
        <v>0</v>
      </c>
      <c r="AL497" s="66" t="str">
        <f t="shared" ca="1" si="1068"/>
        <v>D</v>
      </c>
      <c r="AM497" s="66" t="str">
        <f t="shared" ca="1" si="1069"/>
        <v>D-D</v>
      </c>
      <c r="AN497" s="65">
        <f t="shared" ca="1" si="1070"/>
        <v>1</v>
      </c>
      <c r="AO497" s="65">
        <f t="shared" ca="1" si="1071"/>
        <v>1</v>
      </c>
      <c r="AP497" s="65">
        <f t="shared" ca="1" si="1072"/>
        <v>1</v>
      </c>
      <c r="AQ497" s="65">
        <f t="shared" ca="1" si="1073"/>
        <v>0</v>
      </c>
      <c r="AR497" s="65">
        <f t="shared" ca="1" si="1074"/>
        <v>0</v>
      </c>
      <c r="AS497" s="65">
        <f t="shared" ca="1" si="1075"/>
        <v>0</v>
      </c>
      <c r="AT497" s="65">
        <f t="shared" ca="1" si="1076"/>
        <v>0</v>
      </c>
    </row>
    <row r="498" spans="1:46" ht="18" customHeight="1" x14ac:dyDescent="0.25">
      <c r="A498" s="49" t="str">
        <f ca="1">CONCATENATE(B493,"-",B498)</f>
        <v>Preston-Home-5</v>
      </c>
      <c r="B498" s="12">
        <v>5</v>
      </c>
      <c r="C498" s="41">
        <f ca="1">VLOOKUP($B498,INDIRECT("data!$"&amp;F492&amp;"$3:$CZ$554"),$C492-3*(B491-1)+C$1,FALSE)</f>
        <v>43330</v>
      </c>
      <c r="D498" s="30" t="str">
        <f ca="1">VLOOKUP($B498,INDIRECT("data!$"&amp;F492&amp;"$3:$CZ$554"),$C492-3*(B491-1)+D$1,FALSE)</f>
        <v>Preston</v>
      </c>
      <c r="E498" s="30" t="str">
        <f ca="1">VLOOKUP($B498,INDIRECT("data!$"&amp;F492&amp;"$3:$CZ$554"),$C492-3*(B491-1)+E$1,FALSE)</f>
        <v>Stoke</v>
      </c>
      <c r="F498" s="29">
        <f ca="1">VLOOKUP($B498,INDIRECT("data!$"&amp;F492&amp;"$3:$CZ$554"),$C492-3*(B491-1)+F$1,FALSE)</f>
        <v>2</v>
      </c>
      <c r="G498" s="29">
        <f ca="1">VLOOKUP($B498,INDIRECT("data!$"&amp;F492&amp;"$3:$CZ$554"),$C492-3*(B491-1)+G$1,FALSE)</f>
        <v>2</v>
      </c>
      <c r="H498" s="15" t="str">
        <f ca="1">VLOOKUP($B498,INDIRECT("data!$"&amp;F492&amp;"$3:$CZ$554"),$C492-3*(B491-1)+H$1,FALSE)</f>
        <v>D</v>
      </c>
      <c r="I498" s="29">
        <f ca="1">VLOOKUP($B498,INDIRECT("data!$"&amp;F492&amp;"$3:$CZ$554"),$C492-3*(B491-1)+I$1,FALSE)</f>
        <v>2</v>
      </c>
      <c r="J498" s="29">
        <f ca="1">VLOOKUP($B498,INDIRECT("data!$"&amp;F492&amp;"$3:$CZ$554"),$C492-3*(B491-1)+J$1,FALSE)</f>
        <v>1</v>
      </c>
      <c r="K498" s="15" t="str">
        <f ca="1">VLOOKUP($B498,INDIRECT("data!$"&amp;F492&amp;"$3:$CZ$554"),$C492-3*(B491-1)+K$1,FALSE)</f>
        <v>H</v>
      </c>
      <c r="L498" s="30" t="str">
        <f ca="1">VLOOKUP($B498,INDIRECT("data!$"&amp;F492&amp;"$3:$CZ$554"),$C492-3*(B491-1)+L$1,FALSE)</f>
        <v>A Madley</v>
      </c>
      <c r="M498" s="45">
        <f ca="1">VLOOKUP($B498,INDIRECT("data!$"&amp;F492&amp;"$3:$CZ$554"),$C492-3*(B491-1)+M$1,FALSE)</f>
        <v>15</v>
      </c>
      <c r="N498" s="45">
        <f ca="1">VLOOKUP($B498,INDIRECT("data!$"&amp;F492&amp;"$3:$CZ$554"),$C492-3*(B491-1)+N$1,FALSE)</f>
        <v>8</v>
      </c>
      <c r="O498" s="45">
        <f ca="1">VLOOKUP($B498,INDIRECT("data!$"&amp;F492&amp;"$3:$CZ$554"),$C492-3*(B491-1)+O$1,FALSE)</f>
        <v>6</v>
      </c>
      <c r="P498" s="45">
        <f ca="1">VLOOKUP($B498,INDIRECT("data!$"&amp;F492&amp;"$3:$CZ$554"),$C492-3*(B491-1)+P$1,FALSE)</f>
        <v>3</v>
      </c>
      <c r="Q498" s="45">
        <f ca="1">VLOOKUP($B498,INDIRECT("data!$"&amp;F492&amp;"$3:$CZ$554"),$C492-3*(B491-1)+Q$1,FALSE)</f>
        <v>13</v>
      </c>
      <c r="R498" s="45">
        <f ca="1">VLOOKUP($B498,INDIRECT("data!$"&amp;F492&amp;"$3:$CZ$554"),$C492-3*(B491-1)+R$1,FALSE)</f>
        <v>15</v>
      </c>
      <c r="S498" s="45">
        <f ca="1">VLOOKUP($B498,INDIRECT("data!$"&amp;F492&amp;"$3:$CZ$554"),$C492-3*(B491-1)+S$1,FALSE)</f>
        <v>4</v>
      </c>
      <c r="T498" s="45">
        <f ca="1">VLOOKUP($B498,INDIRECT("data!$"&amp;F492&amp;"$3:$CZ$554"),$C492-3*(B491-1)+T$1,FALSE)</f>
        <v>2</v>
      </c>
      <c r="U498" s="45">
        <f ca="1">VLOOKUP($B498,INDIRECT("data!$"&amp;F492&amp;"$3:$CZ$554"),$C492-3*(B491-1)+U$1,FALSE)</f>
        <v>2</v>
      </c>
      <c r="V498" s="45">
        <f ca="1">VLOOKUP($B498,INDIRECT("data!$"&amp;F492&amp;"$3:$CZ$554"),$C492-3*(B491-1)+V$1,FALSE)</f>
        <v>3</v>
      </c>
      <c r="W498" s="45">
        <f ca="1">VLOOKUP($B498,INDIRECT("data!$"&amp;F492&amp;"$3:$CZ$554"),$C492-3*(B491-1)+W$1,FALSE)</f>
        <v>0</v>
      </c>
      <c r="X498" s="45">
        <f ca="1">VLOOKUP($B498,INDIRECT("data!$"&amp;F492&amp;"$3:$CZ$554"),$C492-3*(B491-1)+X$1,FALSE)</f>
        <v>0</v>
      </c>
      <c r="Y498" s="47">
        <f ca="1">VLOOKUP($B498,INDIRECT("data!$"&amp;F492&amp;"$3:$CZ$554"),$C492-3*(B491-1)+Y$1,FALSE)</f>
        <v>2.5</v>
      </c>
      <c r="Z498" s="47">
        <f ca="1">VLOOKUP($B498,INDIRECT("data!$"&amp;F492&amp;"$3:$CZ$554"),$C492-3*(B491-1)+Z$1,FALSE)</f>
        <v>3.3</v>
      </c>
      <c r="AA498" s="47">
        <f ca="1">VLOOKUP($B498,INDIRECT("data!$"&amp;F492&amp;"$3:$CZ$554"),$C492-3*(B491-1)+AA$1,FALSE)</f>
        <v>3.1</v>
      </c>
      <c r="AB498" s="47">
        <f ca="1">VLOOKUP($B498,INDIRECT("data!$"&amp;F492&amp;"$3:$CZ$554"),$C492-3*(B491-1)+AB$1,FALSE)</f>
        <v>2.5</v>
      </c>
      <c r="AC498" s="47">
        <f ca="1">VLOOKUP($B498,INDIRECT("data!$"&amp;F492&amp;"$3:$CZ$554"),$C492-3*(B491-1)+AC$1,FALSE)</f>
        <v>3.26</v>
      </c>
      <c r="AD498" s="47">
        <f ca="1">VLOOKUP($B498,INDIRECT("data!$"&amp;F492&amp;"$3:$CZ$554"),$C492-3*(B491-1)+AD$1,FALSE)</f>
        <v>3.15</v>
      </c>
      <c r="AE498" s="47">
        <f ca="1">VLOOKUP($B498,INDIRECT("data!$"&amp;F492&amp;"$3:$CZ$554"),$C492-3*(B491-1)+AE$1,FALSE)</f>
        <v>2.1800000000000002</v>
      </c>
      <c r="AF498" s="47">
        <f ca="1">VLOOKUP($B498,INDIRECT("data!$"&amp;F492&amp;"$3:$CZ$554"),$C492-3*(B491-1)+AF$1,FALSE)</f>
        <v>1.66</v>
      </c>
      <c r="AG498" s="65">
        <f t="shared" ca="1" si="1063"/>
        <v>4</v>
      </c>
      <c r="AH498" s="65">
        <f t="shared" ca="1" si="1064"/>
        <v>3</v>
      </c>
      <c r="AI498" s="65">
        <f t="shared" ca="1" si="1065"/>
        <v>1</v>
      </c>
      <c r="AJ498" s="65">
        <f t="shared" ca="1" si="1066"/>
        <v>0</v>
      </c>
      <c r="AK498" s="65">
        <f t="shared" ca="1" si="1067"/>
        <v>1</v>
      </c>
      <c r="AL498" s="66" t="str">
        <f t="shared" ca="1" si="1068"/>
        <v>A</v>
      </c>
      <c r="AM498" s="66" t="str">
        <f t="shared" ca="1" si="1069"/>
        <v>H-D</v>
      </c>
      <c r="AN498" s="65">
        <f t="shared" ca="1" si="1070"/>
        <v>1</v>
      </c>
      <c r="AO498" s="65">
        <f t="shared" ca="1" si="1071"/>
        <v>1</v>
      </c>
      <c r="AP498" s="65">
        <f t="shared" ca="1" si="1072"/>
        <v>1</v>
      </c>
      <c r="AQ498" s="65">
        <f t="shared" ca="1" si="1073"/>
        <v>0</v>
      </c>
      <c r="AR498" s="65">
        <f t="shared" ca="1" si="1074"/>
        <v>0</v>
      </c>
      <c r="AS498" s="65">
        <f t="shared" ca="1" si="1075"/>
        <v>0</v>
      </c>
      <c r="AT498" s="65">
        <f t="shared" ca="1" si="1076"/>
        <v>0</v>
      </c>
    </row>
    <row r="499" spans="1:46" ht="18" customHeight="1" x14ac:dyDescent="0.25">
      <c r="A499" s="49" t="str">
        <f ca="1">CONCATENATE(B493,"-",B499)</f>
        <v>Preston-Home-6</v>
      </c>
      <c r="B499" s="12">
        <v>6</v>
      </c>
      <c r="C499" s="41">
        <f ca="1">VLOOKUP($B499,INDIRECT("data!$"&amp;F492&amp;"$3:$CZ$554"),$C492-3*(B491-1)+C$1,FALSE)</f>
        <v>43316</v>
      </c>
      <c r="D499" s="30" t="str">
        <f ca="1">VLOOKUP($B499,INDIRECT("data!$"&amp;F492&amp;"$3:$CZ$554"),$C492-3*(B491-1)+D$1,FALSE)</f>
        <v>Preston</v>
      </c>
      <c r="E499" s="30" t="str">
        <f ca="1">VLOOKUP($B499,INDIRECT("data!$"&amp;F492&amp;"$3:$CZ$554"),$C492-3*(B491-1)+E$1,FALSE)</f>
        <v>QPR</v>
      </c>
      <c r="F499" s="29">
        <f ca="1">VLOOKUP($B499,INDIRECT("data!$"&amp;F492&amp;"$3:$CZ$554"),$C492-3*(B491-1)+F$1,FALSE)</f>
        <v>1</v>
      </c>
      <c r="G499" s="29">
        <f ca="1">VLOOKUP($B499,INDIRECT("data!$"&amp;F492&amp;"$3:$CZ$554"),$C492-3*(B491-1)+G$1,FALSE)</f>
        <v>0</v>
      </c>
      <c r="H499" s="15" t="str">
        <f ca="1">VLOOKUP($B499,INDIRECT("data!$"&amp;F492&amp;"$3:$CZ$554"),$C492-3*(B491-1)+H$1,FALSE)</f>
        <v>H</v>
      </c>
      <c r="I499" s="29">
        <f ca="1">VLOOKUP($B499,INDIRECT("data!$"&amp;F492&amp;"$3:$CZ$554"),$C492-3*(B491-1)+I$1,FALSE)</f>
        <v>0</v>
      </c>
      <c r="J499" s="29">
        <f ca="1">VLOOKUP($B499,INDIRECT("data!$"&amp;F492&amp;"$3:$CZ$554"),$C492-3*(B491-1)+J$1,FALSE)</f>
        <v>0</v>
      </c>
      <c r="K499" s="15" t="str">
        <f ca="1">VLOOKUP($B499,INDIRECT("data!$"&amp;F492&amp;"$3:$CZ$554"),$C492-3*(B491-1)+K$1,FALSE)</f>
        <v>D</v>
      </c>
      <c r="L499" s="30" t="str">
        <f ca="1">VLOOKUP($B499,INDIRECT("data!$"&amp;F492&amp;"$3:$CZ$554"),$C492-3*(B491-1)+L$1,FALSE)</f>
        <v>D England</v>
      </c>
      <c r="M499" s="45">
        <f ca="1">VLOOKUP($B499,INDIRECT("data!$"&amp;F492&amp;"$3:$CZ$554"),$C492-3*(B491-1)+M$1,FALSE)</f>
        <v>15</v>
      </c>
      <c r="N499" s="45">
        <f ca="1">VLOOKUP($B499,INDIRECT("data!$"&amp;F492&amp;"$3:$CZ$554"),$C492-3*(B491-1)+N$1,FALSE)</f>
        <v>8</v>
      </c>
      <c r="O499" s="45">
        <f ca="1">VLOOKUP($B499,INDIRECT("data!$"&amp;F492&amp;"$3:$CZ$554"),$C492-3*(B491-1)+O$1,FALSE)</f>
        <v>3</v>
      </c>
      <c r="P499" s="45">
        <f ca="1">VLOOKUP($B499,INDIRECT("data!$"&amp;F492&amp;"$3:$CZ$554"),$C492-3*(B491-1)+P$1,FALSE)</f>
        <v>2</v>
      </c>
      <c r="Q499" s="45">
        <f ca="1">VLOOKUP($B499,INDIRECT("data!$"&amp;F492&amp;"$3:$CZ$554"),$C492-3*(B491-1)+Q$1,FALSE)</f>
        <v>15</v>
      </c>
      <c r="R499" s="45">
        <f ca="1">VLOOKUP($B499,INDIRECT("data!$"&amp;F492&amp;"$3:$CZ$554"),$C492-3*(B491-1)+R$1,FALSE)</f>
        <v>13</v>
      </c>
      <c r="S499" s="45">
        <f ca="1">VLOOKUP($B499,INDIRECT("data!$"&amp;F492&amp;"$3:$CZ$554"),$C492-3*(B491-1)+S$1,FALSE)</f>
        <v>6</v>
      </c>
      <c r="T499" s="45">
        <f ca="1">VLOOKUP($B499,INDIRECT("data!$"&amp;F492&amp;"$3:$CZ$554"),$C492-3*(B491-1)+T$1,FALSE)</f>
        <v>4</v>
      </c>
      <c r="U499" s="45">
        <f ca="1">VLOOKUP($B499,INDIRECT("data!$"&amp;F492&amp;"$3:$CZ$554"),$C492-3*(B491-1)+U$1,FALSE)</f>
        <v>0</v>
      </c>
      <c r="V499" s="45">
        <f ca="1">VLOOKUP($B499,INDIRECT("data!$"&amp;F492&amp;"$3:$CZ$554"),$C492-3*(B491-1)+V$1,FALSE)</f>
        <v>2</v>
      </c>
      <c r="W499" s="45">
        <f ca="1">VLOOKUP($B499,INDIRECT("data!$"&amp;F492&amp;"$3:$CZ$554"),$C492-3*(B491-1)+W$1,FALSE)</f>
        <v>0</v>
      </c>
      <c r="X499" s="45">
        <f ca="1">VLOOKUP($B499,INDIRECT("data!$"&amp;F492&amp;"$3:$CZ$554"),$C492-3*(B491-1)+X$1,FALSE)</f>
        <v>0</v>
      </c>
      <c r="Y499" s="47">
        <f ca="1">VLOOKUP($B499,INDIRECT("data!$"&amp;F492&amp;"$3:$CZ$554"),$C492-3*(B491-1)+Y$1,FALSE)</f>
        <v>1.9</v>
      </c>
      <c r="Z499" s="47">
        <f ca="1">VLOOKUP($B499,INDIRECT("data!$"&amp;F492&amp;"$3:$CZ$554"),$C492-3*(B491-1)+Z$1,FALSE)</f>
        <v>3.6</v>
      </c>
      <c r="AA499" s="47">
        <f ca="1">VLOOKUP($B499,INDIRECT("data!$"&amp;F492&amp;"$3:$CZ$554"),$C492-3*(B491-1)+AA$1,FALSE)</f>
        <v>4.5</v>
      </c>
      <c r="AB499" s="47">
        <f ca="1">VLOOKUP($B499,INDIRECT("data!$"&amp;F492&amp;"$3:$CZ$554"),$C492-3*(B491-1)+AB$1,FALSE)</f>
        <v>1.93</v>
      </c>
      <c r="AC499" s="47">
        <f ca="1">VLOOKUP($B499,INDIRECT("data!$"&amp;F492&amp;"$3:$CZ$554"),$C492-3*(B491-1)+AC$1,FALSE)</f>
        <v>3.53</v>
      </c>
      <c r="AD499" s="47">
        <f ca="1">VLOOKUP($B499,INDIRECT("data!$"&amp;F492&amp;"$3:$CZ$554"),$C492-3*(B491-1)+AD$1,FALSE)</f>
        <v>4.49</v>
      </c>
      <c r="AE499" s="47">
        <f ca="1">VLOOKUP($B499,INDIRECT("data!$"&amp;F492&amp;"$3:$CZ$554"),$C492-3*(B491-1)+AE$1,FALSE)</f>
        <v>2.02</v>
      </c>
      <c r="AF499" s="47">
        <f ca="1">VLOOKUP($B499,INDIRECT("data!$"&amp;F492&amp;"$3:$CZ$554"),$C492-3*(B491-1)+AF$1,FALSE)</f>
        <v>1.77</v>
      </c>
      <c r="AG499" s="65">
        <f t="shared" ca="1" si="1063"/>
        <v>1</v>
      </c>
      <c r="AH499" s="65">
        <f t="shared" ca="1" si="1064"/>
        <v>0</v>
      </c>
      <c r="AI499" s="65">
        <f t="shared" ca="1" si="1065"/>
        <v>1</v>
      </c>
      <c r="AJ499" s="65">
        <f t="shared" ca="1" si="1066"/>
        <v>1</v>
      </c>
      <c r="AK499" s="65">
        <f t="shared" ca="1" si="1067"/>
        <v>0</v>
      </c>
      <c r="AL499" s="66" t="str">
        <f t="shared" ca="1" si="1068"/>
        <v>H</v>
      </c>
      <c r="AM499" s="66" t="str">
        <f t="shared" ca="1" si="1069"/>
        <v>D-H</v>
      </c>
      <c r="AN499" s="65">
        <f t="shared" ca="1" si="1070"/>
        <v>0</v>
      </c>
      <c r="AO499" s="65">
        <f t="shared" ca="1" si="1071"/>
        <v>0</v>
      </c>
      <c r="AP499" s="65">
        <f t="shared" ca="1" si="1072"/>
        <v>0</v>
      </c>
      <c r="AQ499" s="65">
        <f t="shared" ca="1" si="1073"/>
        <v>1</v>
      </c>
      <c r="AR499" s="65">
        <f t="shared" ca="1" si="1074"/>
        <v>0</v>
      </c>
      <c r="AS499" s="65">
        <f t="shared" ca="1" si="1075"/>
        <v>0</v>
      </c>
      <c r="AT499" s="65">
        <f t="shared" ca="1" si="1076"/>
        <v>0</v>
      </c>
    </row>
    <row r="500" spans="1:46" ht="18" customHeight="1" x14ac:dyDescent="0.25">
      <c r="A500" s="49" t="str">
        <f ca="1">CONCATENATE(B493,"-",B500)</f>
        <v>Preston-Home-7</v>
      </c>
      <c r="B500" s="12">
        <v>7</v>
      </c>
      <c r="C500" s="41" t="e">
        <f ca="1">VLOOKUP($B500,INDIRECT("data!$"&amp;F492&amp;"$3:$CZ$554"),$C492-3*(B491-1)+C$1,FALSE)</f>
        <v>#N/A</v>
      </c>
      <c r="D500" s="30" t="e">
        <f ca="1">VLOOKUP($B500,INDIRECT("data!$"&amp;F492&amp;"$3:$CZ$554"),$C492-3*(B491-1)+D$1,FALSE)</f>
        <v>#N/A</v>
      </c>
      <c r="E500" s="30" t="e">
        <f ca="1">VLOOKUP($B500,INDIRECT("data!$"&amp;F492&amp;"$3:$CZ$554"),$C492-3*(B491-1)+E$1,FALSE)</f>
        <v>#N/A</v>
      </c>
      <c r="F500" s="29" t="e">
        <f ca="1">VLOOKUP($B500,INDIRECT("data!$"&amp;F492&amp;"$3:$CZ$554"),$C492-3*(B491-1)+F$1,FALSE)</f>
        <v>#N/A</v>
      </c>
      <c r="G500" s="29" t="e">
        <f ca="1">VLOOKUP($B500,INDIRECT("data!$"&amp;F492&amp;"$3:$CZ$554"),$C492-3*(B491-1)+G$1,FALSE)</f>
        <v>#N/A</v>
      </c>
      <c r="H500" s="15" t="e">
        <f ca="1">VLOOKUP($B500,INDIRECT("data!$"&amp;F492&amp;"$3:$CZ$554"),$C492-3*(B491-1)+H$1,FALSE)</f>
        <v>#N/A</v>
      </c>
      <c r="I500" s="29" t="e">
        <f ca="1">VLOOKUP($B500,INDIRECT("data!$"&amp;F492&amp;"$3:$CZ$554"),$C492-3*(B491-1)+I$1,FALSE)</f>
        <v>#N/A</v>
      </c>
      <c r="J500" s="29" t="e">
        <f ca="1">VLOOKUP($B500,INDIRECT("data!$"&amp;F492&amp;"$3:$CZ$554"),$C492-3*(B491-1)+J$1,FALSE)</f>
        <v>#N/A</v>
      </c>
      <c r="K500" s="15" t="e">
        <f ca="1">VLOOKUP($B500,INDIRECT("data!$"&amp;F492&amp;"$3:$CZ$554"),$C492-3*(B491-1)+K$1,FALSE)</f>
        <v>#N/A</v>
      </c>
      <c r="L500" s="30" t="e">
        <f ca="1">VLOOKUP($B500,INDIRECT("data!$"&amp;F492&amp;"$3:$CZ$554"),$C492-3*(B491-1)+L$1,FALSE)</f>
        <v>#N/A</v>
      </c>
      <c r="M500" s="45" t="e">
        <f ca="1">VLOOKUP($B500,INDIRECT("data!$"&amp;F492&amp;"$3:$CZ$554"),$C492-3*(B491-1)+M$1,FALSE)</f>
        <v>#N/A</v>
      </c>
      <c r="N500" s="45" t="e">
        <f ca="1">VLOOKUP($B500,INDIRECT("data!$"&amp;F492&amp;"$3:$CZ$554"),$C492-3*(B491-1)+N$1,FALSE)</f>
        <v>#N/A</v>
      </c>
      <c r="O500" s="45" t="e">
        <f ca="1">VLOOKUP($B500,INDIRECT("data!$"&amp;F492&amp;"$3:$CZ$554"),$C492-3*(B491-1)+O$1,FALSE)</f>
        <v>#N/A</v>
      </c>
      <c r="P500" s="45" t="e">
        <f ca="1">VLOOKUP($B500,INDIRECT("data!$"&amp;F492&amp;"$3:$CZ$554"),$C492-3*(B491-1)+P$1,FALSE)</f>
        <v>#N/A</v>
      </c>
      <c r="Q500" s="45" t="e">
        <f ca="1">VLOOKUP($B500,INDIRECT("data!$"&amp;F492&amp;"$3:$CZ$554"),$C492-3*(B491-1)+Q$1,FALSE)</f>
        <v>#N/A</v>
      </c>
      <c r="R500" s="45" t="e">
        <f ca="1">VLOOKUP($B500,INDIRECT("data!$"&amp;F492&amp;"$3:$CZ$554"),$C492-3*(B491-1)+R$1,FALSE)</f>
        <v>#N/A</v>
      </c>
      <c r="S500" s="45" t="e">
        <f ca="1">VLOOKUP($B500,INDIRECT("data!$"&amp;F492&amp;"$3:$CZ$554"),$C492-3*(B491-1)+S$1,FALSE)</f>
        <v>#N/A</v>
      </c>
      <c r="T500" s="45" t="e">
        <f ca="1">VLOOKUP($B500,INDIRECT("data!$"&amp;F492&amp;"$3:$CZ$554"),$C492-3*(B491-1)+T$1,FALSE)</f>
        <v>#N/A</v>
      </c>
      <c r="U500" s="45" t="e">
        <f ca="1">VLOOKUP($B500,INDIRECT("data!$"&amp;F492&amp;"$3:$CZ$554"),$C492-3*(B491-1)+U$1,FALSE)</f>
        <v>#N/A</v>
      </c>
      <c r="V500" s="45" t="e">
        <f ca="1">VLOOKUP($B500,INDIRECT("data!$"&amp;F492&amp;"$3:$CZ$554"),$C492-3*(B491-1)+V$1,FALSE)</f>
        <v>#N/A</v>
      </c>
      <c r="W500" s="45" t="e">
        <f ca="1">VLOOKUP($B500,INDIRECT("data!$"&amp;F492&amp;"$3:$CZ$554"),$C492-3*(B491-1)+W$1,FALSE)</f>
        <v>#N/A</v>
      </c>
      <c r="X500" s="45" t="e">
        <f ca="1">VLOOKUP($B500,INDIRECT("data!$"&amp;F492&amp;"$3:$CZ$554"),$C492-3*(B491-1)+X$1,FALSE)</f>
        <v>#N/A</v>
      </c>
      <c r="Y500" s="47" t="e">
        <f ca="1">VLOOKUP($B500,INDIRECT("data!$"&amp;F492&amp;"$3:$CZ$554"),$C492-3*(B491-1)+Y$1,FALSE)</f>
        <v>#N/A</v>
      </c>
      <c r="Z500" s="47" t="e">
        <f ca="1">VLOOKUP($B500,INDIRECT("data!$"&amp;F492&amp;"$3:$CZ$554"),$C492-3*(B491-1)+Z$1,FALSE)</f>
        <v>#N/A</v>
      </c>
      <c r="AA500" s="47" t="e">
        <f ca="1">VLOOKUP($B500,INDIRECT("data!$"&amp;F492&amp;"$3:$CZ$554"),$C492-3*(B491-1)+AA$1,FALSE)</f>
        <v>#N/A</v>
      </c>
      <c r="AB500" s="47" t="e">
        <f ca="1">VLOOKUP($B500,INDIRECT("data!$"&amp;F492&amp;"$3:$CZ$554"),$C492-3*(B491-1)+AB$1,FALSE)</f>
        <v>#N/A</v>
      </c>
      <c r="AC500" s="47" t="e">
        <f ca="1">VLOOKUP($B500,INDIRECT("data!$"&amp;F492&amp;"$3:$CZ$554"),$C492-3*(B491-1)+AC$1,FALSE)</f>
        <v>#N/A</v>
      </c>
      <c r="AD500" s="47" t="e">
        <f ca="1">VLOOKUP($B500,INDIRECT("data!$"&amp;F492&amp;"$3:$CZ$554"),$C492-3*(B491-1)+AD$1,FALSE)</f>
        <v>#N/A</v>
      </c>
      <c r="AE500" s="47" t="e">
        <f ca="1">VLOOKUP($B500,INDIRECT("data!$"&amp;F492&amp;"$3:$CZ$554"),$C492-3*(B491-1)+AE$1,FALSE)</f>
        <v>#N/A</v>
      </c>
      <c r="AF500" s="47" t="e">
        <f ca="1">VLOOKUP($B500,INDIRECT("data!$"&amp;F492&amp;"$3:$CZ$554"),$C492-3*(B491-1)+AF$1,FALSE)</f>
        <v>#N/A</v>
      </c>
      <c r="AG500" s="65" t="e">
        <f t="shared" ca="1" si="1063"/>
        <v>#N/A</v>
      </c>
      <c r="AH500" s="65" t="e">
        <f t="shared" ca="1" si="1064"/>
        <v>#N/A</v>
      </c>
      <c r="AI500" s="65" t="e">
        <f t="shared" ca="1" si="1065"/>
        <v>#N/A</v>
      </c>
      <c r="AJ500" s="65" t="e">
        <f t="shared" ca="1" si="1066"/>
        <v>#N/A</v>
      </c>
      <c r="AK500" s="65" t="e">
        <f t="shared" ca="1" si="1067"/>
        <v>#N/A</v>
      </c>
      <c r="AL500" s="66" t="e">
        <f t="shared" ca="1" si="1068"/>
        <v>#N/A</v>
      </c>
      <c r="AM500" s="66" t="e">
        <f t="shared" ca="1" si="1069"/>
        <v>#N/A</v>
      </c>
      <c r="AN500" s="65" t="e">
        <f t="shared" ca="1" si="1070"/>
        <v>#N/A</v>
      </c>
      <c r="AO500" s="65" t="e">
        <f t="shared" ca="1" si="1071"/>
        <v>#N/A</v>
      </c>
      <c r="AP500" s="65" t="e">
        <f t="shared" ca="1" si="1072"/>
        <v>#N/A</v>
      </c>
      <c r="AQ500" s="65" t="e">
        <f t="shared" ca="1" si="1073"/>
        <v>#N/A</v>
      </c>
      <c r="AR500" s="65" t="e">
        <f t="shared" ca="1" si="1074"/>
        <v>#N/A</v>
      </c>
      <c r="AS500" s="65" t="e">
        <f t="shared" ca="1" si="1075"/>
        <v>#N/A</v>
      </c>
      <c r="AT500" s="65" t="e">
        <f t="shared" ca="1" si="1076"/>
        <v>#N/A</v>
      </c>
    </row>
    <row r="501" spans="1:46" ht="18" customHeight="1" x14ac:dyDescent="0.25">
      <c r="A501" s="49" t="str">
        <f ca="1">CONCATENATE(B493,"-",B501)</f>
        <v>Preston-Home-8</v>
      </c>
      <c r="B501" s="12">
        <v>8</v>
      </c>
      <c r="C501" s="41" t="e">
        <f ca="1">VLOOKUP($B501,INDIRECT("data!$"&amp;F492&amp;"$3:$CZ$554"),$C492-3*(B491-1)+C$1,FALSE)</f>
        <v>#N/A</v>
      </c>
      <c r="D501" s="30" t="e">
        <f ca="1">VLOOKUP($B501,INDIRECT("data!$"&amp;F492&amp;"$3:$CZ$554"),$C492-3*(B491-1)+D$1,FALSE)</f>
        <v>#N/A</v>
      </c>
      <c r="E501" s="30" t="e">
        <f ca="1">VLOOKUP($B501,INDIRECT("data!$"&amp;F492&amp;"$3:$CZ$554"),$C492-3*(B491-1)+E$1,FALSE)</f>
        <v>#N/A</v>
      </c>
      <c r="F501" s="29" t="e">
        <f ca="1">VLOOKUP($B501,INDIRECT("data!$"&amp;F492&amp;"$3:$CZ$554"),$C492-3*(B491-1)+F$1,FALSE)</f>
        <v>#N/A</v>
      </c>
      <c r="G501" s="29" t="e">
        <f ca="1">VLOOKUP($B501,INDIRECT("data!$"&amp;F492&amp;"$3:$CZ$554"),$C492-3*(B491-1)+G$1,FALSE)</f>
        <v>#N/A</v>
      </c>
      <c r="H501" s="15" t="e">
        <f ca="1">VLOOKUP($B501,INDIRECT("data!$"&amp;F492&amp;"$3:$CZ$554"),$C492-3*(B491-1)+H$1,FALSE)</f>
        <v>#N/A</v>
      </c>
      <c r="I501" s="29" t="e">
        <f ca="1">VLOOKUP($B501,INDIRECT("data!$"&amp;F492&amp;"$3:$CZ$554"),$C492-3*(B491-1)+I$1,FALSE)</f>
        <v>#N/A</v>
      </c>
      <c r="J501" s="29" t="e">
        <f ca="1">VLOOKUP($B501,INDIRECT("data!$"&amp;F492&amp;"$3:$CZ$554"),$C492-3*(B491-1)+J$1,FALSE)</f>
        <v>#N/A</v>
      </c>
      <c r="K501" s="15" t="e">
        <f ca="1">VLOOKUP($B501,INDIRECT("data!$"&amp;F492&amp;"$3:$CZ$554"),$C492-3*(B491-1)+K$1,FALSE)</f>
        <v>#N/A</v>
      </c>
      <c r="L501" s="30" t="e">
        <f ca="1">VLOOKUP($B501,INDIRECT("data!$"&amp;F492&amp;"$3:$CZ$554"),$C492-3*(B491-1)+L$1,FALSE)</f>
        <v>#N/A</v>
      </c>
      <c r="M501" s="45" t="e">
        <f ca="1">VLOOKUP($B501,INDIRECT("data!$"&amp;F492&amp;"$3:$CZ$554"),$C492-3*(B491-1)+M$1,FALSE)</f>
        <v>#N/A</v>
      </c>
      <c r="N501" s="45" t="e">
        <f ca="1">VLOOKUP($B501,INDIRECT("data!$"&amp;F492&amp;"$3:$CZ$554"),$C492-3*(B491-1)+N$1,FALSE)</f>
        <v>#N/A</v>
      </c>
      <c r="O501" s="45" t="e">
        <f ca="1">VLOOKUP($B501,INDIRECT("data!$"&amp;F492&amp;"$3:$CZ$554"),$C492-3*(B491-1)+O$1,FALSE)</f>
        <v>#N/A</v>
      </c>
      <c r="P501" s="45" t="e">
        <f ca="1">VLOOKUP($B501,INDIRECT("data!$"&amp;F492&amp;"$3:$CZ$554"),$C492-3*(B491-1)+P$1,FALSE)</f>
        <v>#N/A</v>
      </c>
      <c r="Q501" s="45" t="e">
        <f ca="1">VLOOKUP($B501,INDIRECT("data!$"&amp;F492&amp;"$3:$CZ$554"),$C492-3*(B491-1)+Q$1,FALSE)</f>
        <v>#N/A</v>
      </c>
      <c r="R501" s="45" t="e">
        <f ca="1">VLOOKUP($B501,INDIRECT("data!$"&amp;F492&amp;"$3:$CZ$554"),$C492-3*(B491-1)+R$1,FALSE)</f>
        <v>#N/A</v>
      </c>
      <c r="S501" s="45" t="e">
        <f ca="1">VLOOKUP($B501,INDIRECT("data!$"&amp;F492&amp;"$3:$CZ$554"),$C492-3*(B491-1)+S$1,FALSE)</f>
        <v>#N/A</v>
      </c>
      <c r="T501" s="45" t="e">
        <f ca="1">VLOOKUP($B501,INDIRECT("data!$"&amp;F492&amp;"$3:$CZ$554"),$C492-3*(B491-1)+T$1,FALSE)</f>
        <v>#N/A</v>
      </c>
      <c r="U501" s="45" t="e">
        <f ca="1">VLOOKUP($B501,INDIRECT("data!$"&amp;F492&amp;"$3:$CZ$554"),$C492-3*(B491-1)+U$1,FALSE)</f>
        <v>#N/A</v>
      </c>
      <c r="V501" s="45" t="e">
        <f ca="1">VLOOKUP($B501,INDIRECT("data!$"&amp;F492&amp;"$3:$CZ$554"),$C492-3*(B491-1)+V$1,FALSE)</f>
        <v>#N/A</v>
      </c>
      <c r="W501" s="45" t="e">
        <f ca="1">VLOOKUP($B501,INDIRECT("data!$"&amp;F492&amp;"$3:$CZ$554"),$C492-3*(B491-1)+W$1,FALSE)</f>
        <v>#N/A</v>
      </c>
      <c r="X501" s="45" t="e">
        <f ca="1">VLOOKUP($B501,INDIRECT("data!$"&amp;F492&amp;"$3:$CZ$554"),$C492-3*(B491-1)+X$1,FALSE)</f>
        <v>#N/A</v>
      </c>
      <c r="Y501" s="47" t="e">
        <f ca="1">VLOOKUP($B501,INDIRECT("data!$"&amp;F492&amp;"$3:$CZ$554"),$C492-3*(B491-1)+Y$1,FALSE)</f>
        <v>#N/A</v>
      </c>
      <c r="Z501" s="47" t="e">
        <f ca="1">VLOOKUP($B501,INDIRECT("data!$"&amp;F492&amp;"$3:$CZ$554"),$C492-3*(B491-1)+Z$1,FALSE)</f>
        <v>#N/A</v>
      </c>
      <c r="AA501" s="47" t="e">
        <f ca="1">VLOOKUP($B501,INDIRECT("data!$"&amp;F492&amp;"$3:$CZ$554"),$C492-3*(B491-1)+AA$1,FALSE)</f>
        <v>#N/A</v>
      </c>
      <c r="AB501" s="47" t="e">
        <f ca="1">VLOOKUP($B501,INDIRECT("data!$"&amp;F492&amp;"$3:$CZ$554"),$C492-3*(B491-1)+AB$1,FALSE)</f>
        <v>#N/A</v>
      </c>
      <c r="AC501" s="47" t="e">
        <f ca="1">VLOOKUP($B501,INDIRECT("data!$"&amp;F492&amp;"$3:$CZ$554"),$C492-3*(B491-1)+AC$1,FALSE)</f>
        <v>#N/A</v>
      </c>
      <c r="AD501" s="47" t="e">
        <f ca="1">VLOOKUP($B501,INDIRECT("data!$"&amp;F492&amp;"$3:$CZ$554"),$C492-3*(B491-1)+AD$1,FALSE)</f>
        <v>#N/A</v>
      </c>
      <c r="AE501" s="47" t="e">
        <f ca="1">VLOOKUP($B501,INDIRECT("data!$"&amp;F492&amp;"$3:$CZ$554"),$C492-3*(B491-1)+AE$1,FALSE)</f>
        <v>#N/A</v>
      </c>
      <c r="AF501" s="47" t="e">
        <f ca="1">VLOOKUP($B501,INDIRECT("data!$"&amp;F492&amp;"$3:$CZ$554"),$C492-3*(B491-1)+AF$1,FALSE)</f>
        <v>#N/A</v>
      </c>
      <c r="AG501" s="65" t="e">
        <f t="shared" ca="1" si="1063"/>
        <v>#N/A</v>
      </c>
      <c r="AH501" s="65" t="e">
        <f t="shared" ca="1" si="1064"/>
        <v>#N/A</v>
      </c>
      <c r="AI501" s="65" t="e">
        <f t="shared" ca="1" si="1065"/>
        <v>#N/A</v>
      </c>
      <c r="AJ501" s="65" t="e">
        <f t="shared" ca="1" si="1066"/>
        <v>#N/A</v>
      </c>
      <c r="AK501" s="65" t="e">
        <f t="shared" ca="1" si="1067"/>
        <v>#N/A</v>
      </c>
      <c r="AL501" s="66" t="e">
        <f t="shared" ca="1" si="1068"/>
        <v>#N/A</v>
      </c>
      <c r="AM501" s="66" t="e">
        <f t="shared" ca="1" si="1069"/>
        <v>#N/A</v>
      </c>
      <c r="AN501" s="65" t="e">
        <f t="shared" ca="1" si="1070"/>
        <v>#N/A</v>
      </c>
      <c r="AO501" s="65" t="e">
        <f t="shared" ca="1" si="1071"/>
        <v>#N/A</v>
      </c>
      <c r="AP501" s="65" t="e">
        <f t="shared" ca="1" si="1072"/>
        <v>#N/A</v>
      </c>
      <c r="AQ501" s="65" t="e">
        <f t="shared" ca="1" si="1073"/>
        <v>#N/A</v>
      </c>
      <c r="AR501" s="65" t="e">
        <f t="shared" ca="1" si="1074"/>
        <v>#N/A</v>
      </c>
      <c r="AS501" s="65" t="e">
        <f t="shared" ca="1" si="1075"/>
        <v>#N/A</v>
      </c>
      <c r="AT501" s="65" t="e">
        <f t="shared" ca="1" si="1076"/>
        <v>#N/A</v>
      </c>
    </row>
    <row r="502" spans="1:46" ht="18" customHeight="1" x14ac:dyDescent="0.25">
      <c r="A502" s="50"/>
      <c r="B502" s="42" t="s">
        <v>23</v>
      </c>
      <c r="C502" s="43"/>
      <c r="D502" s="44"/>
      <c r="E502" s="44"/>
      <c r="F502" s="46" t="e">
        <f ca="1">SUM(F494:F501)</f>
        <v>#N/A</v>
      </c>
      <c r="G502" s="46" t="e">
        <f ca="1">SUM(G494:G501)</f>
        <v>#N/A</v>
      </c>
      <c r="H502" s="42"/>
      <c r="I502" s="46" t="e">
        <f t="shared" ref="I502:J502" ca="1" si="1077">SUM(I494:I501)</f>
        <v>#N/A</v>
      </c>
      <c r="J502" s="46" t="e">
        <f t="shared" ca="1" si="1077"/>
        <v>#N/A</v>
      </c>
      <c r="K502" s="42"/>
      <c r="L502" s="44"/>
      <c r="M502" s="46" t="e">
        <f t="shared" ref="M502:X502" ca="1" si="1078">SUM(M494:M501)</f>
        <v>#N/A</v>
      </c>
      <c r="N502" s="46" t="e">
        <f t="shared" ca="1" si="1078"/>
        <v>#N/A</v>
      </c>
      <c r="O502" s="46" t="e">
        <f t="shared" ca="1" si="1078"/>
        <v>#N/A</v>
      </c>
      <c r="P502" s="46" t="e">
        <f t="shared" ca="1" si="1078"/>
        <v>#N/A</v>
      </c>
      <c r="Q502" s="46" t="e">
        <f t="shared" ca="1" si="1078"/>
        <v>#N/A</v>
      </c>
      <c r="R502" s="46" t="e">
        <f t="shared" ca="1" si="1078"/>
        <v>#N/A</v>
      </c>
      <c r="S502" s="46" t="e">
        <f t="shared" ca="1" si="1078"/>
        <v>#N/A</v>
      </c>
      <c r="T502" s="46" t="e">
        <f t="shared" ca="1" si="1078"/>
        <v>#N/A</v>
      </c>
      <c r="U502" s="46" t="e">
        <f t="shared" ca="1" si="1078"/>
        <v>#N/A</v>
      </c>
      <c r="V502" s="46" t="e">
        <f t="shared" ca="1" si="1078"/>
        <v>#N/A</v>
      </c>
      <c r="W502" s="46" t="e">
        <f t="shared" ca="1" si="1078"/>
        <v>#N/A</v>
      </c>
      <c r="X502" s="46" t="e">
        <f t="shared" ca="1" si="1078"/>
        <v>#N/A</v>
      </c>
      <c r="Y502" s="48"/>
      <c r="Z502" s="48"/>
      <c r="AA502" s="48"/>
      <c r="AB502" s="48"/>
      <c r="AC502" s="48"/>
      <c r="AD502" s="48"/>
      <c r="AE502" s="48"/>
      <c r="AF502" s="48"/>
    </row>
    <row r="503" spans="1:46" ht="18" customHeight="1" x14ac:dyDescent="0.25">
      <c r="A503" s="50"/>
      <c r="B503" s="37" t="str">
        <f ca="1">CONCATENATE(B492,"-Away")</f>
        <v>Preston-Away</v>
      </c>
      <c r="C503" s="40" t="s">
        <v>22</v>
      </c>
      <c r="D503" s="13" t="s">
        <v>50</v>
      </c>
      <c r="E503" s="13" t="s">
        <v>51</v>
      </c>
      <c r="F503" s="13" t="s">
        <v>3</v>
      </c>
      <c r="G503" s="13" t="s">
        <v>4</v>
      </c>
      <c r="H503" s="13" t="s">
        <v>6</v>
      </c>
      <c r="I503" s="13" t="s">
        <v>1</v>
      </c>
      <c r="J503" s="13" t="s">
        <v>2</v>
      </c>
      <c r="K503" s="13" t="s">
        <v>5</v>
      </c>
      <c r="L503" s="13" t="s">
        <v>52</v>
      </c>
      <c r="M503" s="13" t="s">
        <v>53</v>
      </c>
      <c r="N503" s="13" t="s">
        <v>54</v>
      </c>
      <c r="O503" s="13" t="s">
        <v>55</v>
      </c>
      <c r="P503" s="13" t="s">
        <v>56</v>
      </c>
      <c r="Q503" s="13" t="s">
        <v>57</v>
      </c>
      <c r="R503" s="13" t="s">
        <v>58</v>
      </c>
      <c r="S503" s="13" t="s">
        <v>59</v>
      </c>
      <c r="T503" s="13" t="s">
        <v>60</v>
      </c>
      <c r="U503" s="13" t="s">
        <v>61</v>
      </c>
      <c r="V503" s="13" t="s">
        <v>62</v>
      </c>
      <c r="W503" s="13" t="s">
        <v>63</v>
      </c>
      <c r="X503" s="13" t="s">
        <v>64</v>
      </c>
      <c r="Y503" s="13" t="s">
        <v>65</v>
      </c>
      <c r="Z503" s="13" t="s">
        <v>66</v>
      </c>
      <c r="AA503" s="13" t="s">
        <v>67</v>
      </c>
      <c r="AB503" s="13" t="s">
        <v>68</v>
      </c>
      <c r="AC503" s="13" t="s">
        <v>69</v>
      </c>
      <c r="AD503" s="13" t="s">
        <v>70</v>
      </c>
      <c r="AE503" s="13" t="s">
        <v>71</v>
      </c>
      <c r="AF503" s="13" t="s">
        <v>72</v>
      </c>
      <c r="AG503" s="62" t="s">
        <v>140</v>
      </c>
      <c r="AH503" s="62" t="s">
        <v>141</v>
      </c>
      <c r="AI503" s="62" t="s">
        <v>142</v>
      </c>
      <c r="AJ503" s="62" t="s">
        <v>143</v>
      </c>
      <c r="AK503" s="62" t="s">
        <v>144</v>
      </c>
      <c r="AL503" s="63" t="s">
        <v>145</v>
      </c>
      <c r="AM503" s="63" t="s">
        <v>146</v>
      </c>
      <c r="AN503" s="62" t="s">
        <v>147</v>
      </c>
      <c r="AO503" s="64" t="s">
        <v>150</v>
      </c>
      <c r="AP503" s="64" t="s">
        <v>151</v>
      </c>
      <c r="AQ503" s="62" t="s">
        <v>148</v>
      </c>
      <c r="AR503" s="62" t="s">
        <v>149</v>
      </c>
      <c r="AS503" s="62" t="s">
        <v>152</v>
      </c>
      <c r="AT503" s="62" t="s">
        <v>153</v>
      </c>
    </row>
    <row r="504" spans="1:46" ht="18" customHeight="1" x14ac:dyDescent="0.25">
      <c r="A504" s="49" t="str">
        <f ca="1">CONCATENATE(B503,"-",B504)</f>
        <v>Preston-Away-1</v>
      </c>
      <c r="B504" s="37">
        <v>1</v>
      </c>
      <c r="C504" s="41">
        <f ca="1">VLOOKUP($B504,INDIRECT("data!$"&amp;G492&amp;"$3:$CZ$554"),$D492-3*(B491-1)+C$1,FALSE)</f>
        <v>43375</v>
      </c>
      <c r="D504" s="30" t="str">
        <f ca="1">VLOOKUP($B504,INDIRECT("data!$"&amp;G492&amp;"$3:$CZ$554"),$D492-3*(B491-1)+D$1,FALSE)</f>
        <v>Aston Villa</v>
      </c>
      <c r="E504" s="30" t="str">
        <f ca="1">VLOOKUP($B504,INDIRECT("data!$"&amp;G492&amp;"$3:$CZ$554"),$D492-3*(B491-1)+E$1,FALSE)</f>
        <v>Preston</v>
      </c>
      <c r="F504" s="29">
        <f ca="1">VLOOKUP($B504,INDIRECT("data!$"&amp;G492&amp;"$3:$CZ$554"),$D492-3*(B491-1)+F$1,FALSE)</f>
        <v>3</v>
      </c>
      <c r="G504" s="29">
        <f ca="1">VLOOKUP($B504,INDIRECT("data!$"&amp;G492&amp;"$3:$CZ$554"),$D492-3*(B491-1)+G$1,FALSE)</f>
        <v>3</v>
      </c>
      <c r="H504" s="15" t="str">
        <f ca="1">VLOOKUP($B504,INDIRECT("data!$"&amp;G492&amp;"$3:$CZ$554"),$D492-3*(B491-1)+H$1,FALSE)</f>
        <v>D</v>
      </c>
      <c r="I504" s="29">
        <f ca="1">VLOOKUP($B504,INDIRECT("data!$"&amp;G492&amp;"$3:$CZ$554"),$D492-3*(B491-1)+I$1,FALSE)</f>
        <v>2</v>
      </c>
      <c r="J504" s="29">
        <f ca="1">VLOOKUP($B504,INDIRECT("data!$"&amp;G492&amp;"$3:$CZ$554"),$D492-3*(B491-1)+J$1,FALSE)</f>
        <v>0</v>
      </c>
      <c r="K504" s="15" t="str">
        <f ca="1">VLOOKUP($B504,INDIRECT("data!$"&amp;G492&amp;"$3:$CZ$554"),$D492-3*(B491-1)+K$1,FALSE)</f>
        <v>H</v>
      </c>
      <c r="L504" s="30" t="str">
        <f ca="1">VLOOKUP($B504,INDIRECT("data!$"&amp;G492&amp;"$3:$CZ$554"),$D492-3*(B491-1)+L$1,FALSE)</f>
        <v>P Bankes</v>
      </c>
      <c r="M504" s="45">
        <f ca="1">VLOOKUP($B504,INDIRECT("data!$"&amp;G492&amp;"$3:$CZ$554"),$D492-3*(B491-1)+M$1,FALSE)</f>
        <v>12</v>
      </c>
      <c r="N504" s="45">
        <f ca="1">VLOOKUP($B504,INDIRECT("data!$"&amp;G492&amp;"$3:$CZ$554"),$D492-3*(B491-1)+N$1,FALSE)</f>
        <v>19</v>
      </c>
      <c r="O504" s="45">
        <f ca="1">VLOOKUP($B504,INDIRECT("data!$"&amp;G492&amp;"$3:$CZ$554"),$D492-3*(B491-1)+O$1,FALSE)</f>
        <v>6</v>
      </c>
      <c r="P504" s="45">
        <f ca="1">VLOOKUP($B504,INDIRECT("data!$"&amp;G492&amp;"$3:$CZ$554"),$D492-3*(B491-1)+P$1,FALSE)</f>
        <v>7</v>
      </c>
      <c r="Q504" s="45">
        <f ca="1">VLOOKUP($B504,INDIRECT("data!$"&amp;G492&amp;"$3:$CZ$554"),$D492-3*(B491-1)+Q$1,FALSE)</f>
        <v>13</v>
      </c>
      <c r="R504" s="45">
        <f ca="1">VLOOKUP($B504,INDIRECT("data!$"&amp;G492&amp;"$3:$CZ$554"),$D492-3*(B491-1)+R$1,FALSE)</f>
        <v>13</v>
      </c>
      <c r="S504" s="45">
        <f ca="1">VLOOKUP($B504,INDIRECT("data!$"&amp;G492&amp;"$3:$CZ$554"),$D492-3*(B491-1)+S$1,FALSE)</f>
        <v>4</v>
      </c>
      <c r="T504" s="45">
        <f ca="1">VLOOKUP($B504,INDIRECT("data!$"&amp;G492&amp;"$3:$CZ$554"),$D492-3*(B491-1)+T$1,FALSE)</f>
        <v>4</v>
      </c>
      <c r="U504" s="45">
        <f ca="1">VLOOKUP($B504,INDIRECT("data!$"&amp;G492&amp;"$3:$CZ$554"),$D492-3*(B491-1)+U$1,FALSE)</f>
        <v>2</v>
      </c>
      <c r="V504" s="45">
        <f ca="1">VLOOKUP($B504,INDIRECT("data!$"&amp;G492&amp;"$3:$CZ$554"),$D492-3*(B491-1)+V$1,FALSE)</f>
        <v>4</v>
      </c>
      <c r="W504" s="45">
        <f ca="1">VLOOKUP($B504,INDIRECT("data!$"&amp;G492&amp;"$3:$CZ$554"),$D492-3*(B491-1)+W$1,FALSE)</f>
        <v>1</v>
      </c>
      <c r="X504" s="45">
        <f ca="1">VLOOKUP($B504,INDIRECT("data!$"&amp;G492&amp;"$3:$CZ$554"),$D492-3*(B491-1)+X$1,FALSE)</f>
        <v>0</v>
      </c>
      <c r="Y504" s="47">
        <f ca="1">VLOOKUP($B504,INDIRECT("data!$"&amp;G492&amp;"$3:$CZ$554"),$D492-3*(B491-1)+Y$1,FALSE)</f>
        <v>1.8</v>
      </c>
      <c r="Z504" s="47">
        <f ca="1">VLOOKUP($B504,INDIRECT("data!$"&amp;G492&amp;"$3:$CZ$554"),$D492-3*(B491-1)+Z$1,FALSE)</f>
        <v>3.7</v>
      </c>
      <c r="AA504" s="47">
        <f ca="1">VLOOKUP($B504,INDIRECT("data!$"&amp;G492&amp;"$3:$CZ$554"),$D492-3*(B491-1)+AA$1,FALSE)</f>
        <v>5</v>
      </c>
      <c r="AB504" s="47">
        <f ca="1">VLOOKUP($B504,INDIRECT("data!$"&amp;G492&amp;"$3:$CZ$554"),$D492-3*(B491-1)+AB$1,FALSE)</f>
        <v>1.79</v>
      </c>
      <c r="AC504" s="47">
        <f ca="1">VLOOKUP($B504,INDIRECT("data!$"&amp;G492&amp;"$3:$CZ$554"),$D492-3*(B491-1)+AC$1,FALSE)</f>
        <v>3.63</v>
      </c>
      <c r="AD504" s="47">
        <f ca="1">VLOOKUP($B504,INDIRECT("data!$"&amp;G492&amp;"$3:$CZ$554"),$D492-3*(B491-1)+AD$1,FALSE)</f>
        <v>5.17</v>
      </c>
      <c r="AE504" s="47">
        <f ca="1">VLOOKUP($B504,INDIRECT("data!$"&amp;G492&amp;"$3:$CZ$554"),$D492-3*(B491-1)+AE$1,FALSE)</f>
        <v>2</v>
      </c>
      <c r="AF504" s="47">
        <f ca="1">VLOOKUP($B504,INDIRECT("data!$"&amp;G492&amp;"$3:$CZ$554"),$D492-3*(B491-1)+AF$1,FALSE)</f>
        <v>1.8</v>
      </c>
      <c r="AG504" s="65">
        <f ca="1">IF(C504="","",F504+G504)</f>
        <v>6</v>
      </c>
      <c r="AH504" s="65">
        <f ca="1">IF(C504="","",I504+J504)</f>
        <v>2</v>
      </c>
      <c r="AI504" s="65">
        <f ca="1">IF(C504="","",AJ504+AK504)</f>
        <v>4</v>
      </c>
      <c r="AJ504" s="65">
        <f ca="1">IF(C504="","",F504-I504)</f>
        <v>1</v>
      </c>
      <c r="AK504" s="65">
        <f ca="1">IF(C504="","",G504-J504)</f>
        <v>3</v>
      </c>
      <c r="AL504" s="66" t="str">
        <f ca="1">IF(AJ504&gt;AK504,"H",IF(AJ504=AK504,"D",IF(AJ504&lt;AK504,"A","Error!")))</f>
        <v>A</v>
      </c>
      <c r="AM504" s="66" t="str">
        <f ca="1">IF(C504="","",CONCATENATE(K504,"-",H504))</f>
        <v>H-D</v>
      </c>
      <c r="AN504" s="65">
        <f ca="1">IF(C504="","",IF(AND(F504&gt;0,G504&gt;0),1,0))</f>
        <v>1</v>
      </c>
      <c r="AO504" s="65">
        <f ca="1">IF(C504="","",IF(AND(F504&gt;0,I504&gt;0),1,0))</f>
        <v>1</v>
      </c>
      <c r="AP504" s="65">
        <f ca="1">IF(C504="","",IF(AND(G504&gt;0,J504&gt;0),1,0))</f>
        <v>0</v>
      </c>
      <c r="AQ504" s="65">
        <f ca="1">IF(C504="","",IF(AND(H504="H",G504=0),1,0))</f>
        <v>0</v>
      </c>
      <c r="AR504" s="65">
        <f ca="1">IF(C504="","",IF(AND(H504="A",F504=0),1,0))</f>
        <v>0</v>
      </c>
      <c r="AS504" s="65">
        <f ca="1">IF(C504="","",IF(AND(K504="H",AL504="H"),1,0))</f>
        <v>0</v>
      </c>
      <c r="AT504" s="65">
        <f ca="1">IF(C504="","",IF(AND(K504="A",AL504="A"),1,0))</f>
        <v>0</v>
      </c>
    </row>
    <row r="505" spans="1:46" ht="18" customHeight="1" x14ac:dyDescent="0.25">
      <c r="A505" s="49" t="str">
        <f ca="1">CONCATENATE(B503,"-",B505)</f>
        <v>Preston-Away-2</v>
      </c>
      <c r="B505" s="37">
        <v>2</v>
      </c>
      <c r="C505" s="41">
        <f ca="1">VLOOKUP($B505,INDIRECT("data!$"&amp;G492&amp;"$3:$CZ$554"),$D492-3*(B491-1)+C$1,FALSE)</f>
        <v>43365</v>
      </c>
      <c r="D505" s="30" t="str">
        <f ca="1">VLOOKUP($B505,INDIRECT("data!$"&amp;G492&amp;"$3:$CZ$554"),$D492-3*(B491-1)+D$1,FALSE)</f>
        <v>Sheffield United</v>
      </c>
      <c r="E505" s="30" t="str">
        <f ca="1">VLOOKUP($B505,INDIRECT("data!$"&amp;G492&amp;"$3:$CZ$554"),$D492-3*(B491-1)+E$1,FALSE)</f>
        <v>Preston</v>
      </c>
      <c r="F505" s="29">
        <f ca="1">VLOOKUP($B505,INDIRECT("data!$"&amp;G492&amp;"$3:$CZ$554"),$D492-3*(B491-1)+F$1,FALSE)</f>
        <v>3</v>
      </c>
      <c r="G505" s="29">
        <f ca="1">VLOOKUP($B505,INDIRECT("data!$"&amp;G492&amp;"$3:$CZ$554"),$D492-3*(B491-1)+G$1,FALSE)</f>
        <v>2</v>
      </c>
      <c r="H505" s="15" t="str">
        <f ca="1">VLOOKUP($B505,INDIRECT("data!$"&amp;G492&amp;"$3:$CZ$554"),$D492-3*(B491-1)+H$1,FALSE)</f>
        <v>H</v>
      </c>
      <c r="I505" s="29">
        <f ca="1">VLOOKUP($B505,INDIRECT("data!$"&amp;G492&amp;"$3:$CZ$554"),$D492-3*(B491-1)+I$1,FALSE)</f>
        <v>1</v>
      </c>
      <c r="J505" s="29">
        <f ca="1">VLOOKUP($B505,INDIRECT("data!$"&amp;G492&amp;"$3:$CZ$554"),$D492-3*(B491-1)+J$1,FALSE)</f>
        <v>0</v>
      </c>
      <c r="K505" s="15" t="str">
        <f ca="1">VLOOKUP($B505,INDIRECT("data!$"&amp;G492&amp;"$3:$CZ$554"),$D492-3*(B491-1)+K$1,FALSE)</f>
        <v>H</v>
      </c>
      <c r="L505" s="30" t="str">
        <f ca="1">VLOOKUP($B505,INDIRECT("data!$"&amp;G492&amp;"$3:$CZ$554"),$D492-3*(B491-1)+L$1,FALSE)</f>
        <v>S Duncan</v>
      </c>
      <c r="M505" s="45">
        <f ca="1">VLOOKUP($B505,INDIRECT("data!$"&amp;G492&amp;"$3:$CZ$554"),$D492-3*(B491-1)+M$1,FALSE)</f>
        <v>13</v>
      </c>
      <c r="N505" s="45">
        <f ca="1">VLOOKUP($B505,INDIRECT("data!$"&amp;G492&amp;"$3:$CZ$554"),$D492-3*(B491-1)+N$1,FALSE)</f>
        <v>10</v>
      </c>
      <c r="O505" s="45">
        <f ca="1">VLOOKUP($B505,INDIRECT("data!$"&amp;G492&amp;"$3:$CZ$554"),$D492-3*(B491-1)+O$1,FALSE)</f>
        <v>3</v>
      </c>
      <c r="P505" s="45">
        <f ca="1">VLOOKUP($B505,INDIRECT("data!$"&amp;G492&amp;"$3:$CZ$554"),$D492-3*(B491-1)+P$1,FALSE)</f>
        <v>3</v>
      </c>
      <c r="Q505" s="45">
        <f ca="1">VLOOKUP($B505,INDIRECT("data!$"&amp;G492&amp;"$3:$CZ$554"),$D492-3*(B491-1)+Q$1,FALSE)</f>
        <v>10</v>
      </c>
      <c r="R505" s="45">
        <f ca="1">VLOOKUP($B505,INDIRECT("data!$"&amp;G492&amp;"$3:$CZ$554"),$D492-3*(B491-1)+R$1,FALSE)</f>
        <v>6</v>
      </c>
      <c r="S505" s="45">
        <f ca="1">VLOOKUP($B505,INDIRECT("data!$"&amp;G492&amp;"$3:$CZ$554"),$D492-3*(B491-1)+S$1,FALSE)</f>
        <v>4</v>
      </c>
      <c r="T505" s="45">
        <f ca="1">VLOOKUP($B505,INDIRECT("data!$"&amp;G492&amp;"$3:$CZ$554"),$D492-3*(B491-1)+T$1,FALSE)</f>
        <v>3</v>
      </c>
      <c r="U505" s="45">
        <f ca="1">VLOOKUP($B505,INDIRECT("data!$"&amp;G492&amp;"$3:$CZ$554"),$D492-3*(B491-1)+U$1,FALSE)</f>
        <v>1</v>
      </c>
      <c r="V505" s="45">
        <f ca="1">VLOOKUP($B505,INDIRECT("data!$"&amp;G492&amp;"$3:$CZ$554"),$D492-3*(B491-1)+V$1,FALSE)</f>
        <v>2</v>
      </c>
      <c r="W505" s="45">
        <f ca="1">VLOOKUP($B505,INDIRECT("data!$"&amp;G492&amp;"$3:$CZ$554"),$D492-3*(B491-1)+W$1,FALSE)</f>
        <v>0</v>
      </c>
      <c r="X505" s="45">
        <f ca="1">VLOOKUP($B505,INDIRECT("data!$"&amp;G492&amp;"$3:$CZ$554"),$D492-3*(B491-1)+X$1,FALSE)</f>
        <v>0</v>
      </c>
      <c r="Y505" s="47">
        <f ca="1">VLOOKUP($B505,INDIRECT("data!$"&amp;G492&amp;"$3:$CZ$554"),$D492-3*(B491-1)+Y$1,FALSE)</f>
        <v>1.85</v>
      </c>
      <c r="Z505" s="47">
        <f ca="1">VLOOKUP($B505,INDIRECT("data!$"&amp;G492&amp;"$3:$CZ$554"),$D492-3*(B491-1)+Z$1,FALSE)</f>
        <v>3.75</v>
      </c>
      <c r="AA505" s="47">
        <f ca="1">VLOOKUP($B505,INDIRECT("data!$"&amp;G492&amp;"$3:$CZ$554"),$D492-3*(B491-1)+AA$1,FALSE)</f>
        <v>4.5</v>
      </c>
      <c r="AB505" s="47">
        <f ca="1">VLOOKUP($B505,INDIRECT("data!$"&amp;G492&amp;"$3:$CZ$554"),$D492-3*(B491-1)+AB$1,FALSE)</f>
        <v>1.86</v>
      </c>
      <c r="AC505" s="47">
        <f ca="1">VLOOKUP($B505,INDIRECT("data!$"&amp;G492&amp;"$3:$CZ$554"),$D492-3*(B491-1)+AC$1,FALSE)</f>
        <v>3.73</v>
      </c>
      <c r="AD505" s="47">
        <f ca="1">VLOOKUP($B505,INDIRECT("data!$"&amp;G492&amp;"$3:$CZ$554"),$D492-3*(B491-1)+AD$1,FALSE)</f>
        <v>4.47</v>
      </c>
      <c r="AE505" s="47">
        <f ca="1">VLOOKUP($B505,INDIRECT("data!$"&amp;G492&amp;"$3:$CZ$554"),$D492-3*(B491-1)+AE$1,FALSE)</f>
        <v>1.99</v>
      </c>
      <c r="AF505" s="47">
        <f ca="1">VLOOKUP($B505,INDIRECT("data!$"&amp;G492&amp;"$3:$CZ$554"),$D492-3*(B491-1)+AF$1,FALSE)</f>
        <v>1.81</v>
      </c>
      <c r="AG505" s="65">
        <f t="shared" ref="AG505:AG511" ca="1" si="1079">IF(C505="","",F505+G505)</f>
        <v>5</v>
      </c>
      <c r="AH505" s="65">
        <f t="shared" ref="AH505:AH511" ca="1" si="1080">IF(C505="","",I505+J505)</f>
        <v>1</v>
      </c>
      <c r="AI505" s="65">
        <f t="shared" ref="AI505:AI511" ca="1" si="1081">IF(C505="","",AJ505+AK505)</f>
        <v>4</v>
      </c>
      <c r="AJ505" s="65">
        <f t="shared" ref="AJ505:AJ511" ca="1" si="1082">IF(C505="","",F505-I505)</f>
        <v>2</v>
      </c>
      <c r="AK505" s="65">
        <f t="shared" ref="AK505:AK511" ca="1" si="1083">IF(C505="","",G505-J505)</f>
        <v>2</v>
      </c>
      <c r="AL505" s="66" t="str">
        <f t="shared" ref="AL505:AL511" ca="1" si="1084">IF(AJ505&gt;AK505,"H",IF(AJ505=AK505,"D",IF(AJ505&lt;AK505,"A","Error!")))</f>
        <v>D</v>
      </c>
      <c r="AM505" s="66" t="str">
        <f t="shared" ref="AM505:AM511" ca="1" si="1085">IF(C505="","",CONCATENATE(K505,"-",H505))</f>
        <v>H-H</v>
      </c>
      <c r="AN505" s="65">
        <f t="shared" ref="AN505:AN511" ca="1" si="1086">IF(C505="","",IF(AND(F505&gt;0,G505&gt;0),1,0))</f>
        <v>1</v>
      </c>
      <c r="AO505" s="65">
        <f t="shared" ref="AO505:AO511" ca="1" si="1087">IF(C505="","",IF(AND(F505&gt;0,I505&gt;0),1,0))</f>
        <v>1</v>
      </c>
      <c r="AP505" s="65">
        <f t="shared" ref="AP505:AP511" ca="1" si="1088">IF(C505="","",IF(AND(G505&gt;0,J505&gt;0),1,0))</f>
        <v>0</v>
      </c>
      <c r="AQ505" s="65">
        <f t="shared" ref="AQ505:AQ511" ca="1" si="1089">IF(C505="","",IF(AND(H505="H",G505=0),1,0))</f>
        <v>0</v>
      </c>
      <c r="AR505" s="65">
        <f t="shared" ref="AR505:AR511" ca="1" si="1090">IF(C505="","",IF(AND(H505="A",F505=0),1,0))</f>
        <v>0</v>
      </c>
      <c r="AS505" s="65">
        <f t="shared" ref="AS505:AS511" ca="1" si="1091">IF(C505="","",IF(AND(K505="H",AL505="H"),1,0))</f>
        <v>0</v>
      </c>
      <c r="AT505" s="65">
        <f t="shared" ref="AT505:AT511" ca="1" si="1092">IF(C505="","",IF(AND(K505="A",AL505="A"),1,0))</f>
        <v>0</v>
      </c>
    </row>
    <row r="506" spans="1:46" ht="18" customHeight="1" x14ac:dyDescent="0.25">
      <c r="A506" s="49" t="str">
        <f ca="1">CONCATENATE(B503,"-",B506)</f>
        <v>Preston-Away-3</v>
      </c>
      <c r="B506" s="37">
        <v>3</v>
      </c>
      <c r="C506" s="41">
        <f ca="1">VLOOKUP($B506,INDIRECT("data!$"&amp;G492&amp;"$3:$CZ$554"),$D492-3*(B491-1)+C$1,FALSE)</f>
        <v>43361</v>
      </c>
      <c r="D506" s="30" t="str">
        <f ca="1">VLOOKUP($B506,INDIRECT("data!$"&amp;G492&amp;"$3:$CZ$554"),$D492-3*(B491-1)+D$1,FALSE)</f>
        <v>Leeds</v>
      </c>
      <c r="E506" s="30" t="str">
        <f ca="1">VLOOKUP($B506,INDIRECT("data!$"&amp;G492&amp;"$3:$CZ$554"),$D492-3*(B491-1)+E$1,FALSE)</f>
        <v>Preston</v>
      </c>
      <c r="F506" s="29">
        <f ca="1">VLOOKUP($B506,INDIRECT("data!$"&amp;G492&amp;"$3:$CZ$554"),$D492-3*(B491-1)+F$1,FALSE)</f>
        <v>3</v>
      </c>
      <c r="G506" s="29">
        <f ca="1">VLOOKUP($B506,INDIRECT("data!$"&amp;G492&amp;"$3:$CZ$554"),$D492-3*(B491-1)+G$1,FALSE)</f>
        <v>0</v>
      </c>
      <c r="H506" s="15" t="str">
        <f ca="1">VLOOKUP($B506,INDIRECT("data!$"&amp;G492&amp;"$3:$CZ$554"),$D492-3*(B491-1)+H$1,FALSE)</f>
        <v>H</v>
      </c>
      <c r="I506" s="29">
        <f ca="1">VLOOKUP($B506,INDIRECT("data!$"&amp;G492&amp;"$3:$CZ$554"),$D492-3*(B491-1)+I$1,FALSE)</f>
        <v>1</v>
      </c>
      <c r="J506" s="29">
        <f ca="1">VLOOKUP($B506,INDIRECT("data!$"&amp;G492&amp;"$3:$CZ$554"),$D492-3*(B491-1)+J$1,FALSE)</f>
        <v>0</v>
      </c>
      <c r="K506" s="15" t="str">
        <f ca="1">VLOOKUP($B506,INDIRECT("data!$"&amp;G492&amp;"$3:$CZ$554"),$D492-3*(B491-1)+K$1,FALSE)</f>
        <v>H</v>
      </c>
      <c r="L506" s="30" t="str">
        <f ca="1">VLOOKUP($B506,INDIRECT("data!$"&amp;G492&amp;"$3:$CZ$554"),$D492-3*(B491-1)+L$1,FALSE)</f>
        <v>G Eltringham</v>
      </c>
      <c r="M506" s="45">
        <f ca="1">VLOOKUP($B506,INDIRECT("data!$"&amp;G492&amp;"$3:$CZ$554"),$D492-3*(B491-1)+M$1,FALSE)</f>
        <v>17</v>
      </c>
      <c r="N506" s="45">
        <f ca="1">VLOOKUP($B506,INDIRECT("data!$"&amp;G492&amp;"$3:$CZ$554"),$D492-3*(B491-1)+N$1,FALSE)</f>
        <v>5</v>
      </c>
      <c r="O506" s="45">
        <f ca="1">VLOOKUP($B506,INDIRECT("data!$"&amp;G492&amp;"$3:$CZ$554"),$D492-3*(B491-1)+O$1,FALSE)</f>
        <v>5</v>
      </c>
      <c r="P506" s="45">
        <f ca="1">VLOOKUP($B506,INDIRECT("data!$"&amp;G492&amp;"$3:$CZ$554"),$D492-3*(B491-1)+P$1,FALSE)</f>
        <v>3</v>
      </c>
      <c r="Q506" s="45">
        <f ca="1">VLOOKUP($B506,INDIRECT("data!$"&amp;G492&amp;"$3:$CZ$554"),$D492-3*(B491-1)+Q$1,FALSE)</f>
        <v>12</v>
      </c>
      <c r="R506" s="45">
        <f ca="1">VLOOKUP($B506,INDIRECT("data!$"&amp;G492&amp;"$3:$CZ$554"),$D492-3*(B491-1)+R$1,FALSE)</f>
        <v>12</v>
      </c>
      <c r="S506" s="45">
        <f ca="1">VLOOKUP($B506,INDIRECT("data!$"&amp;G492&amp;"$3:$CZ$554"),$D492-3*(B491-1)+S$1,FALSE)</f>
        <v>4</v>
      </c>
      <c r="T506" s="45">
        <f ca="1">VLOOKUP($B506,INDIRECT("data!$"&amp;G492&amp;"$3:$CZ$554"),$D492-3*(B491-1)+T$1,FALSE)</f>
        <v>3</v>
      </c>
      <c r="U506" s="45">
        <f ca="1">VLOOKUP($B506,INDIRECT("data!$"&amp;G492&amp;"$3:$CZ$554"),$D492-3*(B491-1)+U$1,FALSE)</f>
        <v>1</v>
      </c>
      <c r="V506" s="45">
        <f ca="1">VLOOKUP($B506,INDIRECT("data!$"&amp;G492&amp;"$3:$CZ$554"),$D492-3*(B491-1)+V$1,FALSE)</f>
        <v>2</v>
      </c>
      <c r="W506" s="45">
        <f ca="1">VLOOKUP($B506,INDIRECT("data!$"&amp;G492&amp;"$3:$CZ$554"),$D492-3*(B491-1)+W$1,FALSE)</f>
        <v>0</v>
      </c>
      <c r="X506" s="45">
        <f ca="1">VLOOKUP($B506,INDIRECT("data!$"&amp;G492&amp;"$3:$CZ$554"),$D492-3*(B491-1)+X$1,FALSE)</f>
        <v>0</v>
      </c>
      <c r="Y506" s="47">
        <f ca="1">VLOOKUP($B506,INDIRECT("data!$"&amp;G492&amp;"$3:$CZ$554"),$D492-3*(B491-1)+Y$1,FALSE)</f>
        <v>2</v>
      </c>
      <c r="Z506" s="47">
        <f ca="1">VLOOKUP($B506,INDIRECT("data!$"&amp;G492&amp;"$3:$CZ$554"),$D492-3*(B491-1)+Z$1,FALSE)</f>
        <v>3.4</v>
      </c>
      <c r="AA506" s="47">
        <f ca="1">VLOOKUP($B506,INDIRECT("data!$"&amp;G492&amp;"$3:$CZ$554"),$D492-3*(B491-1)+AA$1,FALSE)</f>
        <v>4.33</v>
      </c>
      <c r="AB506" s="47">
        <f ca="1">VLOOKUP($B506,INDIRECT("data!$"&amp;G492&amp;"$3:$CZ$554"),$D492-3*(B491-1)+AB$1,FALSE)</f>
        <v>2</v>
      </c>
      <c r="AC506" s="47">
        <f ca="1">VLOOKUP($B506,INDIRECT("data!$"&amp;G492&amp;"$3:$CZ$554"),$D492-3*(B491-1)+AC$1,FALSE)</f>
        <v>3.31</v>
      </c>
      <c r="AD506" s="47">
        <f ca="1">VLOOKUP($B506,INDIRECT("data!$"&amp;G492&amp;"$3:$CZ$554"),$D492-3*(B491-1)+AD$1,FALSE)</f>
        <v>4.42</v>
      </c>
      <c r="AE506" s="47">
        <f ca="1">VLOOKUP($B506,INDIRECT("data!$"&amp;G492&amp;"$3:$CZ$554"),$D492-3*(B491-1)+AE$1,FALSE)</f>
        <v>2.0099999999999998</v>
      </c>
      <c r="AF506" s="47">
        <f ca="1">VLOOKUP($B506,INDIRECT("data!$"&amp;G492&amp;"$3:$CZ$554"),$D492-3*(B491-1)+AF$1,FALSE)</f>
        <v>1.79</v>
      </c>
      <c r="AG506" s="65">
        <f t="shared" ca="1" si="1079"/>
        <v>3</v>
      </c>
      <c r="AH506" s="65">
        <f t="shared" ca="1" si="1080"/>
        <v>1</v>
      </c>
      <c r="AI506" s="65">
        <f t="shared" ca="1" si="1081"/>
        <v>2</v>
      </c>
      <c r="AJ506" s="65">
        <f t="shared" ca="1" si="1082"/>
        <v>2</v>
      </c>
      <c r="AK506" s="65">
        <f t="shared" ca="1" si="1083"/>
        <v>0</v>
      </c>
      <c r="AL506" s="66" t="str">
        <f t="shared" ca="1" si="1084"/>
        <v>H</v>
      </c>
      <c r="AM506" s="66" t="str">
        <f t="shared" ca="1" si="1085"/>
        <v>H-H</v>
      </c>
      <c r="AN506" s="65">
        <f t="shared" ca="1" si="1086"/>
        <v>0</v>
      </c>
      <c r="AO506" s="65">
        <f t="shared" ca="1" si="1087"/>
        <v>1</v>
      </c>
      <c r="AP506" s="65">
        <f t="shared" ca="1" si="1088"/>
        <v>0</v>
      </c>
      <c r="AQ506" s="65">
        <f t="shared" ca="1" si="1089"/>
        <v>1</v>
      </c>
      <c r="AR506" s="65">
        <f t="shared" ca="1" si="1090"/>
        <v>0</v>
      </c>
      <c r="AS506" s="65">
        <f t="shared" ca="1" si="1091"/>
        <v>1</v>
      </c>
      <c r="AT506" s="65">
        <f t="shared" ca="1" si="1092"/>
        <v>0</v>
      </c>
    </row>
    <row r="507" spans="1:46" ht="18" customHeight="1" x14ac:dyDescent="0.25">
      <c r="A507" s="49" t="str">
        <f ca="1">CONCATENATE(B503,"-",B507)</f>
        <v>Preston-Away-4</v>
      </c>
      <c r="B507" s="37">
        <v>4</v>
      </c>
      <c r="C507" s="41">
        <f ca="1">VLOOKUP($B507,INDIRECT("data!$"&amp;G492&amp;"$3:$CZ$554"),$D492-3*(B491-1)+C$1,FALSE)</f>
        <v>43337</v>
      </c>
      <c r="D507" s="30" t="str">
        <f ca="1">VLOOKUP($B507,INDIRECT("data!$"&amp;G492&amp;"$3:$CZ$554"),$D492-3*(B491-1)+D$1,FALSE)</f>
        <v>Derby</v>
      </c>
      <c r="E507" s="30" t="str">
        <f ca="1">VLOOKUP($B507,INDIRECT("data!$"&amp;G492&amp;"$3:$CZ$554"),$D492-3*(B491-1)+E$1,FALSE)</f>
        <v>Preston</v>
      </c>
      <c r="F507" s="29">
        <f ca="1">VLOOKUP($B507,INDIRECT("data!$"&amp;G492&amp;"$3:$CZ$554"),$D492-3*(B491-1)+F$1,FALSE)</f>
        <v>2</v>
      </c>
      <c r="G507" s="29">
        <f ca="1">VLOOKUP($B507,INDIRECT("data!$"&amp;G492&amp;"$3:$CZ$554"),$D492-3*(B491-1)+G$1,FALSE)</f>
        <v>0</v>
      </c>
      <c r="H507" s="15" t="str">
        <f ca="1">VLOOKUP($B507,INDIRECT("data!$"&amp;G492&amp;"$3:$CZ$554"),$D492-3*(B491-1)+H$1,FALSE)</f>
        <v>H</v>
      </c>
      <c r="I507" s="29">
        <f ca="1">VLOOKUP($B507,INDIRECT("data!$"&amp;G492&amp;"$3:$CZ$554"),$D492-3*(B491-1)+I$1,FALSE)</f>
        <v>1</v>
      </c>
      <c r="J507" s="29">
        <f ca="1">VLOOKUP($B507,INDIRECT("data!$"&amp;G492&amp;"$3:$CZ$554"),$D492-3*(B491-1)+J$1,FALSE)</f>
        <v>0</v>
      </c>
      <c r="K507" s="15" t="str">
        <f ca="1">VLOOKUP($B507,INDIRECT("data!$"&amp;G492&amp;"$3:$CZ$554"),$D492-3*(B491-1)+K$1,FALSE)</f>
        <v>H</v>
      </c>
      <c r="L507" s="30" t="str">
        <f ca="1">VLOOKUP($B507,INDIRECT("data!$"&amp;G492&amp;"$3:$CZ$554"),$D492-3*(B491-1)+L$1,FALSE)</f>
        <v>D Webb</v>
      </c>
      <c r="M507" s="45">
        <f ca="1">VLOOKUP($B507,INDIRECT("data!$"&amp;G492&amp;"$3:$CZ$554"),$D492-3*(B491-1)+M$1,FALSE)</f>
        <v>15</v>
      </c>
      <c r="N507" s="45">
        <f ca="1">VLOOKUP($B507,INDIRECT("data!$"&amp;G492&amp;"$3:$CZ$554"),$D492-3*(B491-1)+N$1,FALSE)</f>
        <v>6</v>
      </c>
      <c r="O507" s="45">
        <f ca="1">VLOOKUP($B507,INDIRECT("data!$"&amp;G492&amp;"$3:$CZ$554"),$D492-3*(B491-1)+O$1,FALSE)</f>
        <v>4</v>
      </c>
      <c r="P507" s="45">
        <f ca="1">VLOOKUP($B507,INDIRECT("data!$"&amp;G492&amp;"$3:$CZ$554"),$D492-3*(B491-1)+P$1,FALSE)</f>
        <v>4</v>
      </c>
      <c r="Q507" s="45">
        <f ca="1">VLOOKUP($B507,INDIRECT("data!$"&amp;G492&amp;"$3:$CZ$554"),$D492-3*(B491-1)+Q$1,FALSE)</f>
        <v>17</v>
      </c>
      <c r="R507" s="45">
        <f ca="1">VLOOKUP($B507,INDIRECT("data!$"&amp;G492&amp;"$3:$CZ$554"),$D492-3*(B491-1)+R$1,FALSE)</f>
        <v>10</v>
      </c>
      <c r="S507" s="45">
        <f ca="1">VLOOKUP($B507,INDIRECT("data!$"&amp;G492&amp;"$3:$CZ$554"),$D492-3*(B491-1)+S$1,FALSE)</f>
        <v>9</v>
      </c>
      <c r="T507" s="45">
        <f ca="1">VLOOKUP($B507,INDIRECT("data!$"&amp;G492&amp;"$3:$CZ$554"),$D492-3*(B491-1)+T$1,FALSE)</f>
        <v>4</v>
      </c>
      <c r="U507" s="45">
        <f ca="1">VLOOKUP($B507,INDIRECT("data!$"&amp;G492&amp;"$3:$CZ$554"),$D492-3*(B491-1)+U$1,FALSE)</f>
        <v>3</v>
      </c>
      <c r="V507" s="45">
        <f ca="1">VLOOKUP($B507,INDIRECT("data!$"&amp;G492&amp;"$3:$CZ$554"),$D492-3*(B491-1)+V$1,FALSE)</f>
        <v>1</v>
      </c>
      <c r="W507" s="45">
        <f ca="1">VLOOKUP($B507,INDIRECT("data!$"&amp;G492&amp;"$3:$CZ$554"),$D492-3*(B491-1)+W$1,FALSE)</f>
        <v>0</v>
      </c>
      <c r="X507" s="45">
        <f ca="1">VLOOKUP($B507,INDIRECT("data!$"&amp;G492&amp;"$3:$CZ$554"),$D492-3*(B491-1)+X$1,FALSE)</f>
        <v>0</v>
      </c>
      <c r="Y507" s="47">
        <f ca="1">VLOOKUP($B507,INDIRECT("data!$"&amp;G492&amp;"$3:$CZ$554"),$D492-3*(B491-1)+Y$1,FALSE)</f>
        <v>2.4500000000000002</v>
      </c>
      <c r="Z507" s="47">
        <f ca="1">VLOOKUP($B507,INDIRECT("data!$"&amp;G492&amp;"$3:$CZ$554"),$D492-3*(B491-1)+Z$1,FALSE)</f>
        <v>3.3</v>
      </c>
      <c r="AA507" s="47">
        <f ca="1">VLOOKUP($B507,INDIRECT("data!$"&amp;G492&amp;"$3:$CZ$554"),$D492-3*(B491-1)+AA$1,FALSE)</f>
        <v>3.2</v>
      </c>
      <c r="AB507" s="47">
        <f ca="1">VLOOKUP($B507,INDIRECT("data!$"&amp;G492&amp;"$3:$CZ$554"),$D492-3*(B491-1)+AB$1,FALSE)</f>
        <v>2.4700000000000002</v>
      </c>
      <c r="AC507" s="47">
        <f ca="1">VLOOKUP($B507,INDIRECT("data!$"&amp;G492&amp;"$3:$CZ$554"),$D492-3*(B491-1)+AC$1,FALSE)</f>
        <v>3.19</v>
      </c>
      <c r="AD507" s="47">
        <f ca="1">VLOOKUP($B507,INDIRECT("data!$"&amp;G492&amp;"$3:$CZ$554"),$D492-3*(B491-1)+AD$1,FALSE)</f>
        <v>3.26</v>
      </c>
      <c r="AE507" s="47">
        <f ca="1">VLOOKUP($B507,INDIRECT("data!$"&amp;G492&amp;"$3:$CZ$554"),$D492-3*(B491-1)+AE$1,FALSE)</f>
        <v>2.17</v>
      </c>
      <c r="AF507" s="47">
        <f ca="1">VLOOKUP($B507,INDIRECT("data!$"&amp;G492&amp;"$3:$CZ$554"),$D492-3*(B491-1)+AF$1,FALSE)</f>
        <v>1.67</v>
      </c>
      <c r="AG507" s="65">
        <f t="shared" ca="1" si="1079"/>
        <v>2</v>
      </c>
      <c r="AH507" s="65">
        <f t="shared" ca="1" si="1080"/>
        <v>1</v>
      </c>
      <c r="AI507" s="65">
        <f t="shared" ca="1" si="1081"/>
        <v>1</v>
      </c>
      <c r="AJ507" s="65">
        <f t="shared" ca="1" si="1082"/>
        <v>1</v>
      </c>
      <c r="AK507" s="65">
        <f t="shared" ca="1" si="1083"/>
        <v>0</v>
      </c>
      <c r="AL507" s="66" t="str">
        <f t="shared" ca="1" si="1084"/>
        <v>H</v>
      </c>
      <c r="AM507" s="66" t="str">
        <f t="shared" ca="1" si="1085"/>
        <v>H-H</v>
      </c>
      <c r="AN507" s="65">
        <f t="shared" ca="1" si="1086"/>
        <v>0</v>
      </c>
      <c r="AO507" s="65">
        <f t="shared" ca="1" si="1087"/>
        <v>1</v>
      </c>
      <c r="AP507" s="65">
        <f t="shared" ca="1" si="1088"/>
        <v>0</v>
      </c>
      <c r="AQ507" s="65">
        <f t="shared" ca="1" si="1089"/>
        <v>1</v>
      </c>
      <c r="AR507" s="65">
        <f t="shared" ca="1" si="1090"/>
        <v>0</v>
      </c>
      <c r="AS507" s="65">
        <f t="shared" ca="1" si="1091"/>
        <v>1</v>
      </c>
      <c r="AT507" s="65">
        <f t="shared" ca="1" si="1092"/>
        <v>0</v>
      </c>
    </row>
    <row r="508" spans="1:46" ht="18" customHeight="1" x14ac:dyDescent="0.25">
      <c r="A508" s="49" t="str">
        <f ca="1">CONCATENATE(B503,"-",B508)</f>
        <v>Preston-Away-5</v>
      </c>
      <c r="B508" s="37">
        <v>5</v>
      </c>
      <c r="C508" s="41">
        <f ca="1">VLOOKUP($B508,INDIRECT("data!$"&amp;G492&amp;"$3:$CZ$554"),$D492-3*(B491-1)+C$1,FALSE)</f>
        <v>43334</v>
      </c>
      <c r="D508" s="30" t="str">
        <f ca="1">VLOOKUP($B508,INDIRECT("data!$"&amp;G492&amp;"$3:$CZ$554"),$D492-3*(B491-1)+D$1,FALSE)</f>
        <v>Norwich</v>
      </c>
      <c r="E508" s="30" t="str">
        <f ca="1">VLOOKUP($B508,INDIRECT("data!$"&amp;G492&amp;"$3:$CZ$554"),$D492-3*(B491-1)+E$1,FALSE)</f>
        <v>Preston</v>
      </c>
      <c r="F508" s="29">
        <f ca="1">VLOOKUP($B508,INDIRECT("data!$"&amp;G492&amp;"$3:$CZ$554"),$D492-3*(B491-1)+F$1,FALSE)</f>
        <v>2</v>
      </c>
      <c r="G508" s="29">
        <f ca="1">VLOOKUP($B508,INDIRECT("data!$"&amp;G492&amp;"$3:$CZ$554"),$D492-3*(B491-1)+G$1,FALSE)</f>
        <v>0</v>
      </c>
      <c r="H508" s="15" t="str">
        <f ca="1">VLOOKUP($B508,INDIRECT("data!$"&amp;G492&amp;"$3:$CZ$554"),$D492-3*(B491-1)+H$1,FALSE)</f>
        <v>H</v>
      </c>
      <c r="I508" s="29">
        <f ca="1">VLOOKUP($B508,INDIRECT("data!$"&amp;G492&amp;"$3:$CZ$554"),$D492-3*(B491-1)+I$1,FALSE)</f>
        <v>0</v>
      </c>
      <c r="J508" s="29">
        <f ca="1">VLOOKUP($B508,INDIRECT("data!$"&amp;G492&amp;"$3:$CZ$554"),$D492-3*(B491-1)+J$1,FALSE)</f>
        <v>0</v>
      </c>
      <c r="K508" s="15" t="str">
        <f ca="1">VLOOKUP($B508,INDIRECT("data!$"&amp;G492&amp;"$3:$CZ$554"),$D492-3*(B491-1)+K$1,FALSE)</f>
        <v>D</v>
      </c>
      <c r="L508" s="30" t="str">
        <f ca="1">VLOOKUP($B508,INDIRECT("data!$"&amp;G492&amp;"$3:$CZ$554"),$D492-3*(B491-1)+L$1,FALSE)</f>
        <v>G Ward</v>
      </c>
      <c r="M508" s="45">
        <f ca="1">VLOOKUP($B508,INDIRECT("data!$"&amp;G492&amp;"$3:$CZ$554"),$D492-3*(B491-1)+M$1,FALSE)</f>
        <v>12</v>
      </c>
      <c r="N508" s="45">
        <f ca="1">VLOOKUP($B508,INDIRECT("data!$"&amp;G492&amp;"$3:$CZ$554"),$D492-3*(B491-1)+N$1,FALSE)</f>
        <v>9</v>
      </c>
      <c r="O508" s="45">
        <f ca="1">VLOOKUP($B508,INDIRECT("data!$"&amp;G492&amp;"$3:$CZ$554"),$D492-3*(B491-1)+O$1,FALSE)</f>
        <v>4</v>
      </c>
      <c r="P508" s="45">
        <f ca="1">VLOOKUP($B508,INDIRECT("data!$"&amp;G492&amp;"$3:$CZ$554"),$D492-3*(B491-1)+P$1,FALSE)</f>
        <v>3</v>
      </c>
      <c r="Q508" s="45">
        <f ca="1">VLOOKUP($B508,INDIRECT("data!$"&amp;G492&amp;"$3:$CZ$554"),$D492-3*(B491-1)+Q$1,FALSE)</f>
        <v>13</v>
      </c>
      <c r="R508" s="45">
        <f ca="1">VLOOKUP($B508,INDIRECT("data!$"&amp;G492&amp;"$3:$CZ$554"),$D492-3*(B491-1)+R$1,FALSE)</f>
        <v>16</v>
      </c>
      <c r="S508" s="45">
        <f ca="1">VLOOKUP($B508,INDIRECT("data!$"&amp;G492&amp;"$3:$CZ$554"),$D492-3*(B491-1)+S$1,FALSE)</f>
        <v>11</v>
      </c>
      <c r="T508" s="45">
        <f ca="1">VLOOKUP($B508,INDIRECT("data!$"&amp;G492&amp;"$3:$CZ$554"),$D492-3*(B491-1)+T$1,FALSE)</f>
        <v>4</v>
      </c>
      <c r="U508" s="45">
        <f ca="1">VLOOKUP($B508,INDIRECT("data!$"&amp;G492&amp;"$3:$CZ$554"),$D492-3*(B491-1)+U$1,FALSE)</f>
        <v>2</v>
      </c>
      <c r="V508" s="45">
        <f ca="1">VLOOKUP($B508,INDIRECT("data!$"&amp;G492&amp;"$3:$CZ$554"),$D492-3*(B491-1)+V$1,FALSE)</f>
        <v>2</v>
      </c>
      <c r="W508" s="45">
        <f ca="1">VLOOKUP($B508,INDIRECT("data!$"&amp;G492&amp;"$3:$CZ$554"),$D492-3*(B491-1)+W$1,FALSE)</f>
        <v>0</v>
      </c>
      <c r="X508" s="45">
        <f ca="1">VLOOKUP($B508,INDIRECT("data!$"&amp;G492&amp;"$3:$CZ$554"),$D492-3*(B491-1)+X$1,FALSE)</f>
        <v>0</v>
      </c>
      <c r="Y508" s="47">
        <f ca="1">VLOOKUP($B508,INDIRECT("data!$"&amp;G492&amp;"$3:$CZ$554"),$D492-3*(B491-1)+Y$1,FALSE)</f>
        <v>2.4</v>
      </c>
      <c r="Z508" s="47">
        <f ca="1">VLOOKUP($B508,INDIRECT("data!$"&amp;G492&amp;"$3:$CZ$554"),$D492-3*(B491-1)+Z$1,FALSE)</f>
        <v>3.4</v>
      </c>
      <c r="AA508" s="47">
        <f ca="1">VLOOKUP($B508,INDIRECT("data!$"&amp;G492&amp;"$3:$CZ$554"),$D492-3*(B491-1)+AA$1,FALSE)</f>
        <v>3.2</v>
      </c>
      <c r="AB508" s="47">
        <f ca="1">VLOOKUP($B508,INDIRECT("data!$"&amp;G492&amp;"$3:$CZ$554"),$D492-3*(B491-1)+AB$1,FALSE)</f>
        <v>2.48</v>
      </c>
      <c r="AC508" s="47">
        <f ca="1">VLOOKUP($B508,INDIRECT("data!$"&amp;G492&amp;"$3:$CZ$554"),$D492-3*(B491-1)+AC$1,FALSE)</f>
        <v>3.34</v>
      </c>
      <c r="AD508" s="47">
        <f ca="1">VLOOKUP($B508,INDIRECT("data!$"&amp;G492&amp;"$3:$CZ$554"),$D492-3*(B491-1)+AD$1,FALSE)</f>
        <v>3.1</v>
      </c>
      <c r="AE508" s="47">
        <f ca="1">VLOOKUP($B508,INDIRECT("data!$"&amp;G492&amp;"$3:$CZ$554"),$D492-3*(B491-1)+AE$1,FALSE)</f>
        <v>2</v>
      </c>
      <c r="AF508" s="47">
        <f ca="1">VLOOKUP($B508,INDIRECT("data!$"&amp;G492&amp;"$3:$CZ$554"),$D492-3*(B491-1)+AF$1,FALSE)</f>
        <v>1.8</v>
      </c>
      <c r="AG508" s="65">
        <f t="shared" ca="1" si="1079"/>
        <v>2</v>
      </c>
      <c r="AH508" s="65">
        <f t="shared" ca="1" si="1080"/>
        <v>0</v>
      </c>
      <c r="AI508" s="65">
        <f t="shared" ca="1" si="1081"/>
        <v>2</v>
      </c>
      <c r="AJ508" s="65">
        <f t="shared" ca="1" si="1082"/>
        <v>2</v>
      </c>
      <c r="AK508" s="65">
        <f t="shared" ca="1" si="1083"/>
        <v>0</v>
      </c>
      <c r="AL508" s="66" t="str">
        <f t="shared" ca="1" si="1084"/>
        <v>H</v>
      </c>
      <c r="AM508" s="66" t="str">
        <f t="shared" ca="1" si="1085"/>
        <v>D-H</v>
      </c>
      <c r="AN508" s="65">
        <f t="shared" ca="1" si="1086"/>
        <v>0</v>
      </c>
      <c r="AO508" s="65">
        <f t="shared" ca="1" si="1087"/>
        <v>0</v>
      </c>
      <c r="AP508" s="65">
        <f t="shared" ca="1" si="1088"/>
        <v>0</v>
      </c>
      <c r="AQ508" s="65">
        <f t="shared" ca="1" si="1089"/>
        <v>1</v>
      </c>
      <c r="AR508" s="65">
        <f t="shared" ca="1" si="1090"/>
        <v>0</v>
      </c>
      <c r="AS508" s="65">
        <f t="shared" ca="1" si="1091"/>
        <v>0</v>
      </c>
      <c r="AT508" s="65">
        <f t="shared" ca="1" si="1092"/>
        <v>0</v>
      </c>
    </row>
    <row r="509" spans="1:46" ht="18" customHeight="1" x14ac:dyDescent="0.25">
      <c r="A509" s="49" t="str">
        <f ca="1">CONCATENATE(B503,"-",B509)</f>
        <v>Preston-Away-6</v>
      </c>
      <c r="B509" s="37">
        <v>6</v>
      </c>
      <c r="C509" s="41">
        <f ca="1">VLOOKUP($B509,INDIRECT("data!$"&amp;G492&amp;"$3:$CZ$554"),$D492-3*(B491-1)+C$1,FALSE)</f>
        <v>43323</v>
      </c>
      <c r="D509" s="30" t="str">
        <f ca="1">VLOOKUP($B509,INDIRECT("data!$"&amp;G492&amp;"$3:$CZ$554"),$D492-3*(B491-1)+D$1,FALSE)</f>
        <v>Swansea</v>
      </c>
      <c r="E509" s="30" t="str">
        <f ca="1">VLOOKUP($B509,INDIRECT("data!$"&amp;G492&amp;"$3:$CZ$554"),$D492-3*(B491-1)+E$1,FALSE)</f>
        <v>Preston</v>
      </c>
      <c r="F509" s="29">
        <f ca="1">VLOOKUP($B509,INDIRECT("data!$"&amp;G492&amp;"$3:$CZ$554"),$D492-3*(B491-1)+F$1,FALSE)</f>
        <v>1</v>
      </c>
      <c r="G509" s="29">
        <f ca="1">VLOOKUP($B509,INDIRECT("data!$"&amp;G492&amp;"$3:$CZ$554"),$D492-3*(B491-1)+G$1,FALSE)</f>
        <v>0</v>
      </c>
      <c r="H509" s="15" t="str">
        <f ca="1">VLOOKUP($B509,INDIRECT("data!$"&amp;G492&amp;"$3:$CZ$554"),$D492-3*(B491-1)+H$1,FALSE)</f>
        <v>H</v>
      </c>
      <c r="I509" s="29">
        <f ca="1">VLOOKUP($B509,INDIRECT("data!$"&amp;G492&amp;"$3:$CZ$554"),$D492-3*(B491-1)+I$1,FALSE)</f>
        <v>1</v>
      </c>
      <c r="J509" s="29">
        <f ca="1">VLOOKUP($B509,INDIRECT("data!$"&amp;G492&amp;"$3:$CZ$554"),$D492-3*(B491-1)+J$1,FALSE)</f>
        <v>0</v>
      </c>
      <c r="K509" s="15" t="str">
        <f ca="1">VLOOKUP($B509,INDIRECT("data!$"&amp;G492&amp;"$3:$CZ$554"),$D492-3*(B491-1)+K$1,FALSE)</f>
        <v>H</v>
      </c>
      <c r="L509" s="30" t="str">
        <f ca="1">VLOOKUP($B509,INDIRECT("data!$"&amp;G492&amp;"$3:$CZ$554"),$D492-3*(B491-1)+L$1,FALSE)</f>
        <v>J Linington</v>
      </c>
      <c r="M509" s="45">
        <f ca="1">VLOOKUP($B509,INDIRECT("data!$"&amp;G492&amp;"$3:$CZ$554"),$D492-3*(B491-1)+M$1,FALSE)</f>
        <v>10</v>
      </c>
      <c r="N509" s="45">
        <f ca="1">VLOOKUP($B509,INDIRECT("data!$"&amp;G492&amp;"$3:$CZ$554"),$D492-3*(B491-1)+N$1,FALSE)</f>
        <v>12</v>
      </c>
      <c r="O509" s="45">
        <f ca="1">VLOOKUP($B509,INDIRECT("data!$"&amp;G492&amp;"$3:$CZ$554"),$D492-3*(B491-1)+O$1,FALSE)</f>
        <v>7</v>
      </c>
      <c r="P509" s="45">
        <f ca="1">VLOOKUP($B509,INDIRECT("data!$"&amp;G492&amp;"$3:$CZ$554"),$D492-3*(B491-1)+P$1,FALSE)</f>
        <v>5</v>
      </c>
      <c r="Q509" s="45">
        <f ca="1">VLOOKUP($B509,INDIRECT("data!$"&amp;G492&amp;"$3:$CZ$554"),$D492-3*(B491-1)+Q$1,FALSE)</f>
        <v>6</v>
      </c>
      <c r="R509" s="45">
        <f ca="1">VLOOKUP($B509,INDIRECT("data!$"&amp;G492&amp;"$3:$CZ$554"),$D492-3*(B491-1)+R$1,FALSE)</f>
        <v>14</v>
      </c>
      <c r="S509" s="45">
        <f ca="1">VLOOKUP($B509,INDIRECT("data!$"&amp;G492&amp;"$3:$CZ$554"),$D492-3*(B491-1)+S$1,FALSE)</f>
        <v>4</v>
      </c>
      <c r="T509" s="45">
        <f ca="1">VLOOKUP($B509,INDIRECT("data!$"&amp;G492&amp;"$3:$CZ$554"),$D492-3*(B491-1)+T$1,FALSE)</f>
        <v>5</v>
      </c>
      <c r="U509" s="45">
        <f ca="1">VLOOKUP($B509,INDIRECT("data!$"&amp;G492&amp;"$3:$CZ$554"),$D492-3*(B491-1)+U$1,FALSE)</f>
        <v>0</v>
      </c>
      <c r="V509" s="45">
        <f ca="1">VLOOKUP($B509,INDIRECT("data!$"&amp;G492&amp;"$3:$CZ$554"),$D492-3*(B491-1)+V$1,FALSE)</f>
        <v>1</v>
      </c>
      <c r="W509" s="45">
        <f ca="1">VLOOKUP($B509,INDIRECT("data!$"&amp;G492&amp;"$3:$CZ$554"),$D492-3*(B491-1)+W$1,FALSE)</f>
        <v>0</v>
      </c>
      <c r="X509" s="45">
        <f ca="1">VLOOKUP($B509,INDIRECT("data!$"&amp;G492&amp;"$3:$CZ$554"),$D492-3*(B491-1)+X$1,FALSE)</f>
        <v>0</v>
      </c>
      <c r="Y509" s="47">
        <f ca="1">VLOOKUP($B509,INDIRECT("data!$"&amp;G492&amp;"$3:$CZ$554"),$D492-3*(B491-1)+Y$1,FALSE)</f>
        <v>2.4500000000000002</v>
      </c>
      <c r="Z509" s="47">
        <f ca="1">VLOOKUP($B509,INDIRECT("data!$"&amp;G492&amp;"$3:$CZ$554"),$D492-3*(B491-1)+Z$1,FALSE)</f>
        <v>3.3</v>
      </c>
      <c r="AA509" s="47">
        <f ca="1">VLOOKUP($B509,INDIRECT("data!$"&amp;G492&amp;"$3:$CZ$554"),$D492-3*(B491-1)+AA$1,FALSE)</f>
        <v>3.2</v>
      </c>
      <c r="AB509" s="47">
        <f ca="1">VLOOKUP($B509,INDIRECT("data!$"&amp;G492&amp;"$3:$CZ$554"),$D492-3*(B491-1)+AB$1,FALSE)</f>
        <v>2.4500000000000002</v>
      </c>
      <c r="AC509" s="47">
        <f ca="1">VLOOKUP($B509,INDIRECT("data!$"&amp;G492&amp;"$3:$CZ$554"),$D492-3*(B491-1)+AC$1,FALSE)</f>
        <v>3.29</v>
      </c>
      <c r="AD509" s="47">
        <f ca="1">VLOOKUP($B509,INDIRECT("data!$"&amp;G492&amp;"$3:$CZ$554"),$D492-3*(B491-1)+AD$1,FALSE)</f>
        <v>3.18</v>
      </c>
      <c r="AE509" s="47">
        <f ca="1">VLOOKUP($B509,INDIRECT("data!$"&amp;G492&amp;"$3:$CZ$554"),$D492-3*(B491-1)+AE$1,FALSE)</f>
        <v>2.12</v>
      </c>
      <c r="AF509" s="47">
        <f ca="1">VLOOKUP($B509,INDIRECT("data!$"&amp;G492&amp;"$3:$CZ$554"),$D492-3*(B491-1)+AF$1,FALSE)</f>
        <v>1.71</v>
      </c>
      <c r="AG509" s="65">
        <f t="shared" ca="1" si="1079"/>
        <v>1</v>
      </c>
      <c r="AH509" s="65">
        <f t="shared" ca="1" si="1080"/>
        <v>1</v>
      </c>
      <c r="AI509" s="65">
        <f t="shared" ca="1" si="1081"/>
        <v>0</v>
      </c>
      <c r="AJ509" s="65">
        <f t="shared" ca="1" si="1082"/>
        <v>0</v>
      </c>
      <c r="AK509" s="65">
        <f t="shared" ca="1" si="1083"/>
        <v>0</v>
      </c>
      <c r="AL509" s="66" t="str">
        <f t="shared" ca="1" si="1084"/>
        <v>D</v>
      </c>
      <c r="AM509" s="66" t="str">
        <f t="shared" ca="1" si="1085"/>
        <v>H-H</v>
      </c>
      <c r="AN509" s="65">
        <f t="shared" ca="1" si="1086"/>
        <v>0</v>
      </c>
      <c r="AO509" s="65">
        <f t="shared" ca="1" si="1087"/>
        <v>1</v>
      </c>
      <c r="AP509" s="65">
        <f t="shared" ca="1" si="1088"/>
        <v>0</v>
      </c>
      <c r="AQ509" s="65">
        <f t="shared" ca="1" si="1089"/>
        <v>1</v>
      </c>
      <c r="AR509" s="65">
        <f t="shared" ca="1" si="1090"/>
        <v>0</v>
      </c>
      <c r="AS509" s="65">
        <f t="shared" ca="1" si="1091"/>
        <v>0</v>
      </c>
      <c r="AT509" s="65">
        <f t="shared" ca="1" si="1092"/>
        <v>0</v>
      </c>
    </row>
    <row r="510" spans="1:46" ht="18" customHeight="1" x14ac:dyDescent="0.25">
      <c r="A510" s="49" t="str">
        <f ca="1">CONCATENATE(B503,"-",B510)</f>
        <v>Preston-Away-7</v>
      </c>
      <c r="B510" s="37">
        <v>7</v>
      </c>
      <c r="C510" s="41" t="e">
        <f ca="1">VLOOKUP($B510,INDIRECT("data!$"&amp;G492&amp;"$3:$CZ$554"),$D492-3*(B491-1)+C$1,FALSE)</f>
        <v>#N/A</v>
      </c>
      <c r="D510" s="30" t="e">
        <f ca="1">VLOOKUP($B510,INDIRECT("data!$"&amp;G492&amp;"$3:$CZ$554"),$D492-3*(B491-1)+D$1,FALSE)</f>
        <v>#N/A</v>
      </c>
      <c r="E510" s="30" t="e">
        <f ca="1">VLOOKUP($B510,INDIRECT("data!$"&amp;G492&amp;"$3:$CZ$554"),$D492-3*(B491-1)+E$1,FALSE)</f>
        <v>#N/A</v>
      </c>
      <c r="F510" s="29" t="e">
        <f ca="1">VLOOKUP($B510,INDIRECT("data!$"&amp;G492&amp;"$3:$CZ$554"),$D492-3*(B491-1)+F$1,FALSE)</f>
        <v>#N/A</v>
      </c>
      <c r="G510" s="29" t="e">
        <f ca="1">VLOOKUP($B510,INDIRECT("data!$"&amp;G492&amp;"$3:$CZ$554"),$D492-3*(B491-1)+G$1,FALSE)</f>
        <v>#N/A</v>
      </c>
      <c r="H510" s="15" t="e">
        <f ca="1">VLOOKUP($B510,INDIRECT("data!$"&amp;G492&amp;"$3:$CZ$554"),$D492-3*(B491-1)+H$1,FALSE)</f>
        <v>#N/A</v>
      </c>
      <c r="I510" s="29" t="e">
        <f ca="1">VLOOKUP($B510,INDIRECT("data!$"&amp;G492&amp;"$3:$CZ$554"),$D492-3*(B491-1)+I$1,FALSE)</f>
        <v>#N/A</v>
      </c>
      <c r="J510" s="29" t="e">
        <f ca="1">VLOOKUP($B510,INDIRECT("data!$"&amp;G492&amp;"$3:$CZ$554"),$D492-3*(B491-1)+J$1,FALSE)</f>
        <v>#N/A</v>
      </c>
      <c r="K510" s="15" t="e">
        <f ca="1">VLOOKUP($B510,INDIRECT("data!$"&amp;G492&amp;"$3:$CZ$554"),$D492-3*(B491-1)+K$1,FALSE)</f>
        <v>#N/A</v>
      </c>
      <c r="L510" s="30" t="e">
        <f ca="1">VLOOKUP($B510,INDIRECT("data!$"&amp;G492&amp;"$3:$CZ$554"),$D492-3*(B491-1)+L$1,FALSE)</f>
        <v>#N/A</v>
      </c>
      <c r="M510" s="45" t="e">
        <f ca="1">VLOOKUP($B510,INDIRECT("data!$"&amp;G492&amp;"$3:$CZ$554"),$D492-3*(B491-1)+M$1,FALSE)</f>
        <v>#N/A</v>
      </c>
      <c r="N510" s="45" t="e">
        <f ca="1">VLOOKUP($B510,INDIRECT("data!$"&amp;G492&amp;"$3:$CZ$554"),$D492-3*(B491-1)+N$1,FALSE)</f>
        <v>#N/A</v>
      </c>
      <c r="O510" s="45" t="e">
        <f ca="1">VLOOKUP($B510,INDIRECT("data!$"&amp;G492&amp;"$3:$CZ$554"),$D492-3*(B491-1)+O$1,FALSE)</f>
        <v>#N/A</v>
      </c>
      <c r="P510" s="45" t="e">
        <f ca="1">VLOOKUP($B510,INDIRECT("data!$"&amp;G492&amp;"$3:$CZ$554"),$D492-3*(B491-1)+P$1,FALSE)</f>
        <v>#N/A</v>
      </c>
      <c r="Q510" s="45" t="e">
        <f ca="1">VLOOKUP($B510,INDIRECT("data!$"&amp;G492&amp;"$3:$CZ$554"),$D492-3*(B491-1)+Q$1,FALSE)</f>
        <v>#N/A</v>
      </c>
      <c r="R510" s="45" t="e">
        <f ca="1">VLOOKUP($B510,INDIRECT("data!$"&amp;G492&amp;"$3:$CZ$554"),$D492-3*(B491-1)+R$1,FALSE)</f>
        <v>#N/A</v>
      </c>
      <c r="S510" s="45" t="e">
        <f ca="1">VLOOKUP($B510,INDIRECT("data!$"&amp;G492&amp;"$3:$CZ$554"),$D492-3*(B491-1)+S$1,FALSE)</f>
        <v>#N/A</v>
      </c>
      <c r="T510" s="45" t="e">
        <f ca="1">VLOOKUP($B510,INDIRECT("data!$"&amp;G492&amp;"$3:$CZ$554"),$D492-3*(B491-1)+T$1,FALSE)</f>
        <v>#N/A</v>
      </c>
      <c r="U510" s="45" t="e">
        <f ca="1">VLOOKUP($B510,INDIRECT("data!$"&amp;G492&amp;"$3:$CZ$554"),$D492-3*(B491-1)+U$1,FALSE)</f>
        <v>#N/A</v>
      </c>
      <c r="V510" s="45" t="e">
        <f ca="1">VLOOKUP($B510,INDIRECT("data!$"&amp;G492&amp;"$3:$CZ$554"),$D492-3*(B491-1)+V$1,FALSE)</f>
        <v>#N/A</v>
      </c>
      <c r="W510" s="45" t="e">
        <f ca="1">VLOOKUP($B510,INDIRECT("data!$"&amp;G492&amp;"$3:$CZ$554"),$D492-3*(B491-1)+W$1,FALSE)</f>
        <v>#N/A</v>
      </c>
      <c r="X510" s="45" t="e">
        <f ca="1">VLOOKUP($B510,INDIRECT("data!$"&amp;G492&amp;"$3:$CZ$554"),$D492-3*(B491-1)+X$1,FALSE)</f>
        <v>#N/A</v>
      </c>
      <c r="Y510" s="47" t="e">
        <f ca="1">VLOOKUP($B510,INDIRECT("data!$"&amp;G492&amp;"$3:$CZ$554"),$D492-3*(B491-1)+Y$1,FALSE)</f>
        <v>#N/A</v>
      </c>
      <c r="Z510" s="47" t="e">
        <f ca="1">VLOOKUP($B510,INDIRECT("data!$"&amp;G492&amp;"$3:$CZ$554"),$D492-3*(B491-1)+Z$1,FALSE)</f>
        <v>#N/A</v>
      </c>
      <c r="AA510" s="47" t="e">
        <f ca="1">VLOOKUP($B510,INDIRECT("data!$"&amp;G492&amp;"$3:$CZ$554"),$D492-3*(B491-1)+AA$1,FALSE)</f>
        <v>#N/A</v>
      </c>
      <c r="AB510" s="47" t="e">
        <f ca="1">VLOOKUP($B510,INDIRECT("data!$"&amp;G492&amp;"$3:$CZ$554"),$D492-3*(B491-1)+AB$1,FALSE)</f>
        <v>#N/A</v>
      </c>
      <c r="AC510" s="47" t="e">
        <f ca="1">VLOOKUP($B510,INDIRECT("data!$"&amp;G492&amp;"$3:$CZ$554"),$D492-3*(B491-1)+AC$1,FALSE)</f>
        <v>#N/A</v>
      </c>
      <c r="AD510" s="47" t="e">
        <f ca="1">VLOOKUP($B510,INDIRECT("data!$"&amp;G492&amp;"$3:$CZ$554"),$D492-3*(B491-1)+AD$1,FALSE)</f>
        <v>#N/A</v>
      </c>
      <c r="AE510" s="47" t="e">
        <f ca="1">VLOOKUP($B510,INDIRECT("data!$"&amp;G492&amp;"$3:$CZ$554"),$D492-3*(B491-1)+AE$1,FALSE)</f>
        <v>#N/A</v>
      </c>
      <c r="AF510" s="47" t="e">
        <f ca="1">VLOOKUP($B510,INDIRECT("data!$"&amp;G492&amp;"$3:$CZ$554"),$D492-3*(B491-1)+AF$1,FALSE)</f>
        <v>#N/A</v>
      </c>
      <c r="AG510" s="65" t="e">
        <f t="shared" ca="1" si="1079"/>
        <v>#N/A</v>
      </c>
      <c r="AH510" s="65" t="e">
        <f t="shared" ca="1" si="1080"/>
        <v>#N/A</v>
      </c>
      <c r="AI510" s="65" t="e">
        <f t="shared" ca="1" si="1081"/>
        <v>#N/A</v>
      </c>
      <c r="AJ510" s="65" t="e">
        <f t="shared" ca="1" si="1082"/>
        <v>#N/A</v>
      </c>
      <c r="AK510" s="65" t="e">
        <f t="shared" ca="1" si="1083"/>
        <v>#N/A</v>
      </c>
      <c r="AL510" s="66" t="e">
        <f t="shared" ca="1" si="1084"/>
        <v>#N/A</v>
      </c>
      <c r="AM510" s="66" t="e">
        <f t="shared" ca="1" si="1085"/>
        <v>#N/A</v>
      </c>
      <c r="AN510" s="65" t="e">
        <f t="shared" ca="1" si="1086"/>
        <v>#N/A</v>
      </c>
      <c r="AO510" s="65" t="e">
        <f t="shared" ca="1" si="1087"/>
        <v>#N/A</v>
      </c>
      <c r="AP510" s="65" t="e">
        <f t="shared" ca="1" si="1088"/>
        <v>#N/A</v>
      </c>
      <c r="AQ510" s="65" t="e">
        <f t="shared" ca="1" si="1089"/>
        <v>#N/A</v>
      </c>
      <c r="AR510" s="65" t="e">
        <f t="shared" ca="1" si="1090"/>
        <v>#N/A</v>
      </c>
      <c r="AS510" s="65" t="e">
        <f t="shared" ca="1" si="1091"/>
        <v>#N/A</v>
      </c>
      <c r="AT510" s="65" t="e">
        <f t="shared" ca="1" si="1092"/>
        <v>#N/A</v>
      </c>
    </row>
    <row r="511" spans="1:46" ht="18" customHeight="1" x14ac:dyDescent="0.25">
      <c r="A511" s="49" t="str">
        <f ca="1">CONCATENATE(B503,"-",B511)</f>
        <v>Preston-Away-8</v>
      </c>
      <c r="B511" s="37">
        <v>8</v>
      </c>
      <c r="C511" s="41" t="e">
        <f ca="1">VLOOKUP($B511,INDIRECT("data!$"&amp;G492&amp;"$3:$CZ$554"),$D492-3*(B491-1)+C$1,FALSE)</f>
        <v>#N/A</v>
      </c>
      <c r="D511" s="30" t="e">
        <f ca="1">VLOOKUP($B511,INDIRECT("data!$"&amp;G492&amp;"$3:$CZ$554"),$D492-3*(B491-1)+D$1,FALSE)</f>
        <v>#N/A</v>
      </c>
      <c r="E511" s="30" t="e">
        <f ca="1">VLOOKUP($B511,INDIRECT("data!$"&amp;G492&amp;"$3:$CZ$554"),$D492-3*(B491-1)+E$1,FALSE)</f>
        <v>#N/A</v>
      </c>
      <c r="F511" s="29" t="e">
        <f ca="1">VLOOKUP($B511,INDIRECT("data!$"&amp;G492&amp;"$3:$CZ$554"),$D492-3*(B491-1)+F$1,FALSE)</f>
        <v>#N/A</v>
      </c>
      <c r="G511" s="29" t="e">
        <f ca="1">VLOOKUP($B511,INDIRECT("data!$"&amp;G492&amp;"$3:$CZ$554"),$D492-3*(B491-1)+G$1,FALSE)</f>
        <v>#N/A</v>
      </c>
      <c r="H511" s="15" t="e">
        <f ca="1">VLOOKUP($B511,INDIRECT("data!$"&amp;G492&amp;"$3:$CZ$554"),$D492-3*(B491-1)+H$1,FALSE)</f>
        <v>#N/A</v>
      </c>
      <c r="I511" s="29" t="e">
        <f ca="1">VLOOKUP($B511,INDIRECT("data!$"&amp;G492&amp;"$3:$CZ$554"),$D492-3*(B491-1)+I$1,FALSE)</f>
        <v>#N/A</v>
      </c>
      <c r="J511" s="29" t="e">
        <f ca="1">VLOOKUP($B511,INDIRECT("data!$"&amp;G492&amp;"$3:$CZ$554"),$D492-3*(B491-1)+J$1,FALSE)</f>
        <v>#N/A</v>
      </c>
      <c r="K511" s="15" t="e">
        <f ca="1">VLOOKUP($B511,INDIRECT("data!$"&amp;G492&amp;"$3:$CZ$554"),$D492-3*(B491-1)+K$1,FALSE)</f>
        <v>#N/A</v>
      </c>
      <c r="L511" s="30" t="e">
        <f ca="1">VLOOKUP($B511,INDIRECT("data!$"&amp;G492&amp;"$3:$CZ$554"),$D492-3*(B491-1)+L$1,FALSE)</f>
        <v>#N/A</v>
      </c>
      <c r="M511" s="45" t="e">
        <f ca="1">VLOOKUP($B511,INDIRECT("data!$"&amp;G492&amp;"$3:$CZ$554"),$D492-3*(B491-1)+M$1,FALSE)</f>
        <v>#N/A</v>
      </c>
      <c r="N511" s="45" t="e">
        <f ca="1">VLOOKUP($B511,INDIRECT("data!$"&amp;G492&amp;"$3:$CZ$554"),$D492-3*(B491-1)+N$1,FALSE)</f>
        <v>#N/A</v>
      </c>
      <c r="O511" s="45" t="e">
        <f ca="1">VLOOKUP($B511,INDIRECT("data!$"&amp;G492&amp;"$3:$CZ$554"),$D492-3*(B491-1)+O$1,FALSE)</f>
        <v>#N/A</v>
      </c>
      <c r="P511" s="45" t="e">
        <f ca="1">VLOOKUP($B511,INDIRECT("data!$"&amp;G492&amp;"$3:$CZ$554"),$D492-3*(B491-1)+P$1,FALSE)</f>
        <v>#N/A</v>
      </c>
      <c r="Q511" s="45" t="e">
        <f ca="1">VLOOKUP($B511,INDIRECT("data!$"&amp;G492&amp;"$3:$CZ$554"),$D492-3*(B491-1)+Q$1,FALSE)</f>
        <v>#N/A</v>
      </c>
      <c r="R511" s="45" t="e">
        <f ca="1">VLOOKUP($B511,INDIRECT("data!$"&amp;G492&amp;"$3:$CZ$554"),$D492-3*(B491-1)+R$1,FALSE)</f>
        <v>#N/A</v>
      </c>
      <c r="S511" s="45" t="e">
        <f ca="1">VLOOKUP($B511,INDIRECT("data!$"&amp;G492&amp;"$3:$CZ$554"),$D492-3*(B491-1)+S$1,FALSE)</f>
        <v>#N/A</v>
      </c>
      <c r="T511" s="45" t="e">
        <f ca="1">VLOOKUP($B511,INDIRECT("data!$"&amp;G492&amp;"$3:$CZ$554"),$D492-3*(B491-1)+T$1,FALSE)</f>
        <v>#N/A</v>
      </c>
      <c r="U511" s="45" t="e">
        <f ca="1">VLOOKUP($B511,INDIRECT("data!$"&amp;G492&amp;"$3:$CZ$554"),$D492-3*(B491-1)+U$1,FALSE)</f>
        <v>#N/A</v>
      </c>
      <c r="V511" s="45" t="e">
        <f ca="1">VLOOKUP($B511,INDIRECT("data!$"&amp;G492&amp;"$3:$CZ$554"),$D492-3*(B491-1)+V$1,FALSE)</f>
        <v>#N/A</v>
      </c>
      <c r="W511" s="45" t="e">
        <f ca="1">VLOOKUP($B511,INDIRECT("data!$"&amp;G492&amp;"$3:$CZ$554"),$D492-3*(B491-1)+W$1,FALSE)</f>
        <v>#N/A</v>
      </c>
      <c r="X511" s="45" t="e">
        <f ca="1">VLOOKUP($B511,INDIRECT("data!$"&amp;G492&amp;"$3:$CZ$554"),$D492-3*(B491-1)+X$1,FALSE)</f>
        <v>#N/A</v>
      </c>
      <c r="Y511" s="47" t="e">
        <f ca="1">VLOOKUP($B511,INDIRECT("data!$"&amp;G492&amp;"$3:$CZ$554"),$D492-3*(B491-1)+Y$1,FALSE)</f>
        <v>#N/A</v>
      </c>
      <c r="Z511" s="47" t="e">
        <f ca="1">VLOOKUP($B511,INDIRECT("data!$"&amp;G492&amp;"$3:$CZ$554"),$D492-3*(B491-1)+Z$1,FALSE)</f>
        <v>#N/A</v>
      </c>
      <c r="AA511" s="47" t="e">
        <f ca="1">VLOOKUP($B511,INDIRECT("data!$"&amp;G492&amp;"$3:$CZ$554"),$D492-3*(B491-1)+AA$1,FALSE)</f>
        <v>#N/A</v>
      </c>
      <c r="AB511" s="47" t="e">
        <f ca="1">VLOOKUP($B511,INDIRECT("data!$"&amp;G492&amp;"$3:$CZ$554"),$D492-3*(B491-1)+AB$1,FALSE)</f>
        <v>#N/A</v>
      </c>
      <c r="AC511" s="47" t="e">
        <f ca="1">VLOOKUP($B511,INDIRECT("data!$"&amp;G492&amp;"$3:$CZ$554"),$D492-3*(B491-1)+AC$1,FALSE)</f>
        <v>#N/A</v>
      </c>
      <c r="AD511" s="47" t="e">
        <f ca="1">VLOOKUP($B511,INDIRECT("data!$"&amp;G492&amp;"$3:$CZ$554"),$D492-3*(B491-1)+AD$1,FALSE)</f>
        <v>#N/A</v>
      </c>
      <c r="AE511" s="47" t="e">
        <f ca="1">VLOOKUP($B511,INDIRECT("data!$"&amp;G492&amp;"$3:$CZ$554"),$D492-3*(B491-1)+AE$1,FALSE)</f>
        <v>#N/A</v>
      </c>
      <c r="AF511" s="47" t="e">
        <f ca="1">VLOOKUP($B511,INDIRECT("data!$"&amp;G492&amp;"$3:$CZ$554"),$D492-3*(B491-1)+AF$1,FALSE)</f>
        <v>#N/A</v>
      </c>
      <c r="AG511" s="65" t="e">
        <f t="shared" ca="1" si="1079"/>
        <v>#N/A</v>
      </c>
      <c r="AH511" s="65" t="e">
        <f t="shared" ca="1" si="1080"/>
        <v>#N/A</v>
      </c>
      <c r="AI511" s="65" t="e">
        <f t="shared" ca="1" si="1081"/>
        <v>#N/A</v>
      </c>
      <c r="AJ511" s="65" t="e">
        <f t="shared" ca="1" si="1082"/>
        <v>#N/A</v>
      </c>
      <c r="AK511" s="65" t="e">
        <f t="shared" ca="1" si="1083"/>
        <v>#N/A</v>
      </c>
      <c r="AL511" s="66" t="e">
        <f t="shared" ca="1" si="1084"/>
        <v>#N/A</v>
      </c>
      <c r="AM511" s="66" t="e">
        <f t="shared" ca="1" si="1085"/>
        <v>#N/A</v>
      </c>
      <c r="AN511" s="65" t="e">
        <f t="shared" ca="1" si="1086"/>
        <v>#N/A</v>
      </c>
      <c r="AO511" s="65" t="e">
        <f t="shared" ca="1" si="1087"/>
        <v>#N/A</v>
      </c>
      <c r="AP511" s="65" t="e">
        <f t="shared" ca="1" si="1088"/>
        <v>#N/A</v>
      </c>
      <c r="AQ511" s="65" t="e">
        <f t="shared" ca="1" si="1089"/>
        <v>#N/A</v>
      </c>
      <c r="AR511" s="65" t="e">
        <f t="shared" ca="1" si="1090"/>
        <v>#N/A</v>
      </c>
      <c r="AS511" s="65" t="e">
        <f t="shared" ca="1" si="1091"/>
        <v>#N/A</v>
      </c>
      <c r="AT511" s="65" t="e">
        <f t="shared" ca="1" si="1092"/>
        <v>#N/A</v>
      </c>
    </row>
    <row r="512" spans="1:46" ht="18" customHeight="1" x14ac:dyDescent="0.25">
      <c r="A512" s="50"/>
      <c r="B512" s="42" t="s">
        <v>23</v>
      </c>
      <c r="C512" s="43"/>
      <c r="D512" s="44"/>
      <c r="E512" s="44"/>
      <c r="F512" s="46" t="e">
        <f ca="1">SUM(F504:F511)</f>
        <v>#N/A</v>
      </c>
      <c r="G512" s="46" t="e">
        <f ca="1">SUM(G504:G511)</f>
        <v>#N/A</v>
      </c>
      <c r="H512" s="42"/>
      <c r="I512" s="46" t="e">
        <f t="shared" ref="I512:J512" ca="1" si="1093">SUM(I504:I511)</f>
        <v>#N/A</v>
      </c>
      <c r="J512" s="46" t="e">
        <f t="shared" ca="1" si="1093"/>
        <v>#N/A</v>
      </c>
      <c r="K512" s="42"/>
      <c r="L512" s="44"/>
      <c r="M512" s="46" t="e">
        <f t="shared" ref="M512:X512" ca="1" si="1094">SUM(M504:M511)</f>
        <v>#N/A</v>
      </c>
      <c r="N512" s="46" t="e">
        <f t="shared" ca="1" si="1094"/>
        <v>#N/A</v>
      </c>
      <c r="O512" s="46" t="e">
        <f t="shared" ca="1" si="1094"/>
        <v>#N/A</v>
      </c>
      <c r="P512" s="46" t="e">
        <f t="shared" ca="1" si="1094"/>
        <v>#N/A</v>
      </c>
      <c r="Q512" s="46" t="e">
        <f t="shared" ca="1" si="1094"/>
        <v>#N/A</v>
      </c>
      <c r="R512" s="46" t="e">
        <f t="shared" ca="1" si="1094"/>
        <v>#N/A</v>
      </c>
      <c r="S512" s="46" t="e">
        <f t="shared" ca="1" si="1094"/>
        <v>#N/A</v>
      </c>
      <c r="T512" s="46" t="e">
        <f t="shared" ca="1" si="1094"/>
        <v>#N/A</v>
      </c>
      <c r="U512" s="46" t="e">
        <f t="shared" ca="1" si="1094"/>
        <v>#N/A</v>
      </c>
      <c r="V512" s="46" t="e">
        <f t="shared" ca="1" si="1094"/>
        <v>#N/A</v>
      </c>
      <c r="W512" s="46" t="e">
        <f t="shared" ca="1" si="1094"/>
        <v>#N/A</v>
      </c>
      <c r="X512" s="46" t="e">
        <f t="shared" ca="1" si="1094"/>
        <v>#N/A</v>
      </c>
      <c r="Y512" s="48"/>
      <c r="Z512" s="48"/>
      <c r="AA512" s="48"/>
      <c r="AB512" s="48"/>
      <c r="AC512" s="48"/>
      <c r="AD512" s="48"/>
      <c r="AE512" s="48"/>
      <c r="AF512" s="48"/>
    </row>
    <row r="513" spans="1:46" ht="18" customHeight="1" x14ac:dyDescent="0.25">
      <c r="A513" s="50"/>
      <c r="B513" s="38" t="str">
        <f ca="1">CONCATENATE(B492,"-All")</f>
        <v>Preston-All</v>
      </c>
      <c r="C513" s="40" t="s">
        <v>22</v>
      </c>
      <c r="D513" s="13" t="s">
        <v>50</v>
      </c>
      <c r="E513" s="13" t="s">
        <v>51</v>
      </c>
      <c r="F513" s="13" t="s">
        <v>3</v>
      </c>
      <c r="G513" s="13" t="s">
        <v>4</v>
      </c>
      <c r="H513" s="13" t="s">
        <v>6</v>
      </c>
      <c r="I513" s="13" t="s">
        <v>1</v>
      </c>
      <c r="J513" s="13" t="s">
        <v>2</v>
      </c>
      <c r="K513" s="13" t="s">
        <v>5</v>
      </c>
      <c r="L513" s="13" t="s">
        <v>52</v>
      </c>
      <c r="M513" s="13" t="s">
        <v>53</v>
      </c>
      <c r="N513" s="13" t="s">
        <v>54</v>
      </c>
      <c r="O513" s="13" t="s">
        <v>55</v>
      </c>
      <c r="P513" s="13" t="s">
        <v>56</v>
      </c>
      <c r="Q513" s="13" t="s">
        <v>57</v>
      </c>
      <c r="R513" s="13" t="s">
        <v>58</v>
      </c>
      <c r="S513" s="13" t="s">
        <v>59</v>
      </c>
      <c r="T513" s="13" t="s">
        <v>60</v>
      </c>
      <c r="U513" s="13" t="s">
        <v>61</v>
      </c>
      <c r="V513" s="13" t="s">
        <v>62</v>
      </c>
      <c r="W513" s="13" t="s">
        <v>63</v>
      </c>
      <c r="X513" s="13" t="s">
        <v>64</v>
      </c>
      <c r="Y513" s="13" t="s">
        <v>65</v>
      </c>
      <c r="Z513" s="13" t="s">
        <v>66</v>
      </c>
      <c r="AA513" s="13" t="s">
        <v>67</v>
      </c>
      <c r="AB513" s="13" t="s">
        <v>68</v>
      </c>
      <c r="AC513" s="13" t="s">
        <v>69</v>
      </c>
      <c r="AD513" s="13" t="s">
        <v>70</v>
      </c>
      <c r="AE513" s="13" t="s">
        <v>71</v>
      </c>
      <c r="AF513" s="13" t="s">
        <v>72</v>
      </c>
      <c r="AG513" s="62" t="s">
        <v>140</v>
      </c>
      <c r="AH513" s="62" t="s">
        <v>141</v>
      </c>
      <c r="AI513" s="62" t="s">
        <v>142</v>
      </c>
      <c r="AJ513" s="62" t="s">
        <v>143</v>
      </c>
      <c r="AK513" s="62" t="s">
        <v>144</v>
      </c>
      <c r="AL513" s="63" t="s">
        <v>145</v>
      </c>
      <c r="AM513" s="63" t="s">
        <v>146</v>
      </c>
      <c r="AN513" s="62" t="s">
        <v>147</v>
      </c>
      <c r="AO513" s="64" t="s">
        <v>150</v>
      </c>
      <c r="AP513" s="64" t="s">
        <v>151</v>
      </c>
      <c r="AQ513" s="62" t="s">
        <v>148</v>
      </c>
      <c r="AR513" s="62" t="s">
        <v>149</v>
      </c>
      <c r="AS513" s="62" t="s">
        <v>152</v>
      </c>
      <c r="AT513" s="62" t="s">
        <v>153</v>
      </c>
    </row>
    <row r="514" spans="1:46" ht="18" customHeight="1" x14ac:dyDescent="0.25">
      <c r="A514" s="49" t="str">
        <f ca="1">CONCATENATE(B513,"-",B514)</f>
        <v>Preston-All-1</v>
      </c>
      <c r="B514" s="38">
        <v>1</v>
      </c>
      <c r="C514" s="41">
        <f ca="1">VLOOKUP($B514,INDIRECT("data!$"&amp;H492&amp;"$3:$CZ$554"),$E492-3*(B491-1)+C$1,FALSE)</f>
        <v>43379</v>
      </c>
      <c r="D514" s="30" t="str">
        <f ca="1">VLOOKUP($B514,INDIRECT("data!$"&amp;H492&amp;"$3:$CZ$554"),$E492-3*(B491-1)+D$1,FALSE)</f>
        <v>Preston</v>
      </c>
      <c r="E514" s="30" t="str">
        <f ca="1">VLOOKUP($B514,INDIRECT("data!$"&amp;H492&amp;"$3:$CZ$554"),$E492-3*(B491-1)+E$1,FALSE)</f>
        <v>Wigan</v>
      </c>
      <c r="F514" s="29">
        <f ca="1">VLOOKUP($B514,INDIRECT("data!$"&amp;H492&amp;"$3:$CZ$554"),$E492-3*(B491-1)+F$1,FALSE)</f>
        <v>4</v>
      </c>
      <c r="G514" s="29">
        <f ca="1">VLOOKUP($B514,INDIRECT("data!$"&amp;H492&amp;"$3:$CZ$554"),$E492-3*(B491-1)+G$1,FALSE)</f>
        <v>0</v>
      </c>
      <c r="H514" s="15" t="str">
        <f ca="1">VLOOKUP($B514,INDIRECT("data!$"&amp;H492&amp;"$3:$CZ$554"),$E492-3*(B491-1)+H$1,FALSE)</f>
        <v>H</v>
      </c>
      <c r="I514" s="29">
        <f ca="1">VLOOKUP($B514,INDIRECT("data!$"&amp;H492&amp;"$3:$CZ$554"),$E492-3*(B491-1)+I$1,FALSE)</f>
        <v>1</v>
      </c>
      <c r="J514" s="29">
        <f ca="1">VLOOKUP($B514,INDIRECT("data!$"&amp;H492&amp;"$3:$CZ$554"),$E492-3*(B491-1)+J$1,FALSE)</f>
        <v>0</v>
      </c>
      <c r="K514" s="15" t="str">
        <f ca="1">VLOOKUP($B514,INDIRECT("data!$"&amp;H492&amp;"$3:$CZ$554"),$E492-3*(B491-1)+K$1,FALSE)</f>
        <v>H</v>
      </c>
      <c r="L514" s="30" t="str">
        <f ca="1">VLOOKUP($B514,INDIRECT("data!$"&amp;H492&amp;"$3:$CZ$554"),$E492-3*(B491-1)+L$1,FALSE)</f>
        <v>L Probert</v>
      </c>
      <c r="M514" s="45">
        <f ca="1">VLOOKUP($B514,INDIRECT("data!$"&amp;H492&amp;"$3:$CZ$554"),$E492-3*(B491-1)+M$1,FALSE)</f>
        <v>16</v>
      </c>
      <c r="N514" s="45">
        <f ca="1">VLOOKUP($B514,INDIRECT("data!$"&amp;H492&amp;"$3:$CZ$554"),$E492-3*(B491-1)+N$1,FALSE)</f>
        <v>11</v>
      </c>
      <c r="O514" s="45">
        <f ca="1">VLOOKUP($B514,INDIRECT("data!$"&amp;H492&amp;"$3:$CZ$554"),$E492-3*(B491-1)+O$1,FALSE)</f>
        <v>3</v>
      </c>
      <c r="P514" s="45">
        <f ca="1">VLOOKUP($B514,INDIRECT("data!$"&amp;H492&amp;"$3:$CZ$554"),$E492-3*(B491-1)+P$1,FALSE)</f>
        <v>3</v>
      </c>
      <c r="Q514" s="45">
        <f ca="1">VLOOKUP($B514,INDIRECT("data!$"&amp;H492&amp;"$3:$CZ$554"),$E492-3*(B491-1)+Q$1,FALSE)</f>
        <v>11</v>
      </c>
      <c r="R514" s="45">
        <f ca="1">VLOOKUP($B514,INDIRECT("data!$"&amp;H492&amp;"$3:$CZ$554"),$E492-3*(B491-1)+R$1,FALSE)</f>
        <v>15</v>
      </c>
      <c r="S514" s="45">
        <f ca="1">VLOOKUP($B514,INDIRECT("data!$"&amp;H492&amp;"$3:$CZ$554"),$E492-3*(B491-1)+S$1,FALSE)</f>
        <v>6</v>
      </c>
      <c r="T514" s="45">
        <f ca="1">VLOOKUP($B514,INDIRECT("data!$"&amp;H492&amp;"$3:$CZ$554"),$E492-3*(B491-1)+T$1,FALSE)</f>
        <v>5</v>
      </c>
      <c r="U514" s="45">
        <f ca="1">VLOOKUP($B514,INDIRECT("data!$"&amp;H492&amp;"$3:$CZ$554"),$E492-3*(B491-1)+U$1,FALSE)</f>
        <v>3</v>
      </c>
      <c r="V514" s="45">
        <f ca="1">VLOOKUP($B514,INDIRECT("data!$"&amp;H492&amp;"$3:$CZ$554"),$E492-3*(B491-1)+V$1,FALSE)</f>
        <v>3</v>
      </c>
      <c r="W514" s="45">
        <f ca="1">VLOOKUP($B514,INDIRECT("data!$"&amp;H492&amp;"$3:$CZ$554"),$E492-3*(B491-1)+W$1,FALSE)</f>
        <v>0</v>
      </c>
      <c r="X514" s="45">
        <f ca="1">VLOOKUP($B514,INDIRECT("data!$"&amp;H492&amp;"$3:$CZ$554"),$E492-3*(B491-1)+X$1,FALSE)</f>
        <v>1</v>
      </c>
      <c r="Y514" s="47">
        <f ca="1">VLOOKUP($B514,INDIRECT("data!$"&amp;H492&amp;"$3:$CZ$554"),$E492-3*(B491-1)+Y$1,FALSE)</f>
        <v>2.37</v>
      </c>
      <c r="Z514" s="47">
        <f ca="1">VLOOKUP($B514,INDIRECT("data!$"&amp;H492&amp;"$3:$CZ$554"),$E492-3*(B491-1)+Z$1,FALSE)</f>
        <v>3.4</v>
      </c>
      <c r="AA514" s="47">
        <f ca="1">VLOOKUP($B514,INDIRECT("data!$"&amp;H492&amp;"$3:$CZ$554"),$E492-3*(B491-1)+AA$1,FALSE)</f>
        <v>3.2</v>
      </c>
      <c r="AB514" s="47">
        <f ca="1">VLOOKUP($B514,INDIRECT("data!$"&amp;H492&amp;"$3:$CZ$554"),$E492-3*(B491-1)+AB$1,FALSE)</f>
        <v>2.4300000000000002</v>
      </c>
      <c r="AC514" s="47">
        <f ca="1">VLOOKUP($B514,INDIRECT("data!$"&amp;H492&amp;"$3:$CZ$554"),$E492-3*(B491-1)+AC$1,FALSE)</f>
        <v>3.43</v>
      </c>
      <c r="AD514" s="47">
        <f ca="1">VLOOKUP($B514,INDIRECT("data!$"&amp;H492&amp;"$3:$CZ$554"),$E492-3*(B491-1)+AD$1,FALSE)</f>
        <v>3.11</v>
      </c>
      <c r="AE514" s="47">
        <f ca="1">VLOOKUP($B514,INDIRECT("data!$"&amp;H492&amp;"$3:$CZ$554"),$E492-3*(B491-1)+AE$1,FALSE)</f>
        <v>1.88</v>
      </c>
      <c r="AF514" s="47">
        <f ca="1">VLOOKUP($B514,INDIRECT("data!$"&amp;H492&amp;"$3:$CZ$554"),$E492-3*(B491-1)+AF$1,FALSE)</f>
        <v>1.9</v>
      </c>
      <c r="AG514" s="65">
        <f ca="1">IF(C514="","",F514+G514)</f>
        <v>4</v>
      </c>
      <c r="AH514" s="65">
        <f ca="1">IF(C514="","",I514+J514)</f>
        <v>1</v>
      </c>
      <c r="AI514" s="65">
        <f ca="1">IF(C514="","",AJ514+AK514)</f>
        <v>3</v>
      </c>
      <c r="AJ514" s="65">
        <f ca="1">IF(C514="","",F514-I514)</f>
        <v>3</v>
      </c>
      <c r="AK514" s="65">
        <f ca="1">IF(C514="","",G514-J514)</f>
        <v>0</v>
      </c>
      <c r="AL514" s="66" t="str">
        <f ca="1">IF(AJ514&gt;AK514,"H",IF(AJ514=AK514,"D",IF(AJ514&lt;AK514,"A","Error!")))</f>
        <v>H</v>
      </c>
      <c r="AM514" s="66" t="str">
        <f ca="1">IF(C514="","",CONCATENATE(K514,"-",H514))</f>
        <v>H-H</v>
      </c>
      <c r="AN514" s="65">
        <f ca="1">IF(C514="","",IF(AND(F514&gt;0,G514&gt;0),1,0))</f>
        <v>0</v>
      </c>
      <c r="AO514" s="65">
        <f ca="1">IF(C514="","",IF(AND(F514&gt;0,I514&gt;0),1,0))</f>
        <v>1</v>
      </c>
      <c r="AP514" s="65">
        <f ca="1">IF(C514="","",IF(AND(G514&gt;0,J514&gt;0),1,0))</f>
        <v>0</v>
      </c>
      <c r="AQ514" s="65">
        <f ca="1">IF(C514="","",IF(AND(H514="H",G514=0),1,0))</f>
        <v>1</v>
      </c>
      <c r="AR514" s="65">
        <f ca="1">IF(C514="","",IF(AND(H514="A",F514=0),1,0))</f>
        <v>0</v>
      </c>
      <c r="AS514" s="65">
        <f ca="1">IF(C514="","",IF(AND(K514="H",AL514="H"),1,0))</f>
        <v>1</v>
      </c>
      <c r="AT514" s="65">
        <f ca="1">IF(C514="","",IF(AND(K514="A",AL514="A"),1,0))</f>
        <v>0</v>
      </c>
    </row>
    <row r="515" spans="1:46" ht="18" customHeight="1" x14ac:dyDescent="0.25">
      <c r="A515" s="49" t="str">
        <f ca="1">CONCATENATE(B513,"-",B515)</f>
        <v>Preston-All-2</v>
      </c>
      <c r="B515" s="38">
        <v>2</v>
      </c>
      <c r="C515" s="41">
        <f ca="1">VLOOKUP($B515,INDIRECT("data!$"&amp;H492&amp;"$3:$CZ$554"),$E492-3*(B491-1)+C$1,FALSE)</f>
        <v>43375</v>
      </c>
      <c r="D515" s="30" t="str">
        <f ca="1">VLOOKUP($B515,INDIRECT("data!$"&amp;H492&amp;"$3:$CZ$554"),$E492-3*(B491-1)+D$1,FALSE)</f>
        <v>Aston Villa</v>
      </c>
      <c r="E515" s="30" t="str">
        <f ca="1">VLOOKUP($B515,INDIRECT("data!$"&amp;H492&amp;"$3:$CZ$554"),$E492-3*(B491-1)+E$1,FALSE)</f>
        <v>Preston</v>
      </c>
      <c r="F515" s="29">
        <f ca="1">VLOOKUP($B515,INDIRECT("data!$"&amp;H492&amp;"$3:$CZ$554"),$E492-3*(B491-1)+F$1,FALSE)</f>
        <v>3</v>
      </c>
      <c r="G515" s="29">
        <f ca="1">VLOOKUP($B515,INDIRECT("data!$"&amp;H492&amp;"$3:$CZ$554"),$E492-3*(B491-1)+G$1,FALSE)</f>
        <v>3</v>
      </c>
      <c r="H515" s="15" t="str">
        <f ca="1">VLOOKUP($B515,INDIRECT("data!$"&amp;H492&amp;"$3:$CZ$554"),$E492-3*(B491-1)+H$1,FALSE)</f>
        <v>D</v>
      </c>
      <c r="I515" s="29">
        <f ca="1">VLOOKUP($B515,INDIRECT("data!$"&amp;H492&amp;"$3:$CZ$554"),$E492-3*(B491-1)+I$1,FALSE)</f>
        <v>2</v>
      </c>
      <c r="J515" s="29">
        <f ca="1">VLOOKUP($B515,INDIRECT("data!$"&amp;H492&amp;"$3:$CZ$554"),$E492-3*(B491-1)+J$1,FALSE)</f>
        <v>0</v>
      </c>
      <c r="K515" s="15" t="str">
        <f ca="1">VLOOKUP($B515,INDIRECT("data!$"&amp;H492&amp;"$3:$CZ$554"),$E492-3*(B491-1)+K$1,FALSE)</f>
        <v>H</v>
      </c>
      <c r="L515" s="30" t="str">
        <f ca="1">VLOOKUP($B515,INDIRECT("data!$"&amp;H492&amp;"$3:$CZ$554"),$E492-3*(B491-1)+L$1,FALSE)</f>
        <v>P Bankes</v>
      </c>
      <c r="M515" s="45">
        <f ca="1">VLOOKUP($B515,INDIRECT("data!$"&amp;H492&amp;"$3:$CZ$554"),$E492-3*(B491-1)+M$1,FALSE)</f>
        <v>12</v>
      </c>
      <c r="N515" s="45">
        <f ca="1">VLOOKUP($B515,INDIRECT("data!$"&amp;H492&amp;"$3:$CZ$554"),$E492-3*(B491-1)+N$1,FALSE)</f>
        <v>19</v>
      </c>
      <c r="O515" s="45">
        <f ca="1">VLOOKUP($B515,INDIRECT("data!$"&amp;H492&amp;"$3:$CZ$554"),$E492-3*(B491-1)+O$1,FALSE)</f>
        <v>6</v>
      </c>
      <c r="P515" s="45">
        <f ca="1">VLOOKUP($B515,INDIRECT("data!$"&amp;H492&amp;"$3:$CZ$554"),$E492-3*(B491-1)+P$1,FALSE)</f>
        <v>7</v>
      </c>
      <c r="Q515" s="45">
        <f ca="1">VLOOKUP($B515,INDIRECT("data!$"&amp;H492&amp;"$3:$CZ$554"),$E492-3*(B491-1)+Q$1,FALSE)</f>
        <v>13</v>
      </c>
      <c r="R515" s="45">
        <f ca="1">VLOOKUP($B515,INDIRECT("data!$"&amp;H492&amp;"$3:$CZ$554"),$E492-3*(B491-1)+R$1,FALSE)</f>
        <v>13</v>
      </c>
      <c r="S515" s="45">
        <f ca="1">VLOOKUP($B515,INDIRECT("data!$"&amp;H492&amp;"$3:$CZ$554"),$E492-3*(B491-1)+S$1,FALSE)</f>
        <v>4</v>
      </c>
      <c r="T515" s="45">
        <f ca="1">VLOOKUP($B515,INDIRECT("data!$"&amp;H492&amp;"$3:$CZ$554"),$E492-3*(B491-1)+T$1,FALSE)</f>
        <v>4</v>
      </c>
      <c r="U515" s="45">
        <f ca="1">VLOOKUP($B515,INDIRECT("data!$"&amp;H492&amp;"$3:$CZ$554"),$E492-3*(B491-1)+U$1,FALSE)</f>
        <v>2</v>
      </c>
      <c r="V515" s="45">
        <f ca="1">VLOOKUP($B515,INDIRECT("data!$"&amp;H492&amp;"$3:$CZ$554"),$E492-3*(B491-1)+V$1,FALSE)</f>
        <v>4</v>
      </c>
      <c r="W515" s="45">
        <f ca="1">VLOOKUP($B515,INDIRECT("data!$"&amp;H492&amp;"$3:$CZ$554"),$E492-3*(B491-1)+W$1,FALSE)</f>
        <v>1</v>
      </c>
      <c r="X515" s="45">
        <f ca="1">VLOOKUP($B515,INDIRECT("data!$"&amp;H492&amp;"$3:$CZ$554"),$E492-3*(B491-1)+X$1,FALSE)</f>
        <v>0</v>
      </c>
      <c r="Y515" s="47">
        <f ca="1">VLOOKUP($B515,INDIRECT("data!$"&amp;H492&amp;"$3:$CZ$554"),$E492-3*(B491-1)+Y$1,FALSE)</f>
        <v>1.8</v>
      </c>
      <c r="Z515" s="47">
        <f ca="1">VLOOKUP($B515,INDIRECT("data!$"&amp;H492&amp;"$3:$CZ$554"),$E492-3*(B491-1)+Z$1,FALSE)</f>
        <v>3.7</v>
      </c>
      <c r="AA515" s="47">
        <f ca="1">VLOOKUP($B515,INDIRECT("data!$"&amp;H492&amp;"$3:$CZ$554"),$E492-3*(B491-1)+AA$1,FALSE)</f>
        <v>5</v>
      </c>
      <c r="AB515" s="47">
        <f ca="1">VLOOKUP($B515,INDIRECT("data!$"&amp;H492&amp;"$3:$CZ$554"),$E492-3*(B491-1)+AB$1,FALSE)</f>
        <v>1.79</v>
      </c>
      <c r="AC515" s="47">
        <f ca="1">VLOOKUP($B515,INDIRECT("data!$"&amp;H492&amp;"$3:$CZ$554"),$E492-3*(B491-1)+AC$1,FALSE)</f>
        <v>3.63</v>
      </c>
      <c r="AD515" s="47">
        <f ca="1">VLOOKUP($B515,INDIRECT("data!$"&amp;H492&amp;"$3:$CZ$554"),$E492-3*(B491-1)+AD$1,FALSE)</f>
        <v>5.17</v>
      </c>
      <c r="AE515" s="47">
        <f ca="1">VLOOKUP($B515,INDIRECT("data!$"&amp;H492&amp;"$3:$CZ$554"),$E492-3*(B491-1)+AE$1,FALSE)</f>
        <v>2</v>
      </c>
      <c r="AF515" s="47">
        <f ca="1">VLOOKUP($B515,INDIRECT("data!$"&amp;H492&amp;"$3:$CZ$554"),$E492-3*(B491-1)+AF$1,FALSE)</f>
        <v>1.8</v>
      </c>
      <c r="AG515" s="65">
        <f t="shared" ref="AG515:AG523" ca="1" si="1095">IF(C515="","",F515+G515)</f>
        <v>6</v>
      </c>
      <c r="AH515" s="65">
        <f t="shared" ref="AH515:AH523" ca="1" si="1096">IF(C515="","",I515+J515)</f>
        <v>2</v>
      </c>
      <c r="AI515" s="65">
        <f t="shared" ref="AI515:AI523" ca="1" si="1097">IF(C515="","",AJ515+AK515)</f>
        <v>4</v>
      </c>
      <c r="AJ515" s="65">
        <f t="shared" ref="AJ515:AJ523" ca="1" si="1098">IF(C515="","",F515-I515)</f>
        <v>1</v>
      </c>
      <c r="AK515" s="65">
        <f t="shared" ref="AK515:AK523" ca="1" si="1099">IF(C515="","",G515-J515)</f>
        <v>3</v>
      </c>
      <c r="AL515" s="66" t="str">
        <f t="shared" ref="AL515:AL523" ca="1" si="1100">IF(AJ515&gt;AK515,"H",IF(AJ515=AK515,"D",IF(AJ515&lt;AK515,"A","Error!")))</f>
        <v>A</v>
      </c>
      <c r="AM515" s="66" t="str">
        <f t="shared" ref="AM515:AM523" ca="1" si="1101">IF(C515="","",CONCATENATE(K515,"-",H515))</f>
        <v>H-D</v>
      </c>
      <c r="AN515" s="65">
        <f t="shared" ref="AN515:AN523" ca="1" si="1102">IF(C515="","",IF(AND(F515&gt;0,G515&gt;0),1,0))</f>
        <v>1</v>
      </c>
      <c r="AO515" s="65">
        <f t="shared" ref="AO515:AO523" ca="1" si="1103">IF(C515="","",IF(AND(F515&gt;0,I515&gt;0),1,0))</f>
        <v>1</v>
      </c>
      <c r="AP515" s="65">
        <f t="shared" ref="AP515:AP523" ca="1" si="1104">IF(C515="","",IF(AND(G515&gt;0,J515&gt;0),1,0))</f>
        <v>0</v>
      </c>
      <c r="AQ515" s="65">
        <f t="shared" ref="AQ515:AQ523" ca="1" si="1105">IF(C515="","",IF(AND(H515="H",G515=0),1,0))</f>
        <v>0</v>
      </c>
      <c r="AR515" s="65">
        <f t="shared" ref="AR515:AR523" ca="1" si="1106">IF(C515="","",IF(AND(H515="A",F515=0),1,0))</f>
        <v>0</v>
      </c>
      <c r="AS515" s="65">
        <f t="shared" ref="AS515:AS523" ca="1" si="1107">IF(C515="","",IF(AND(K515="H",AL515="H"),1,0))</f>
        <v>0</v>
      </c>
      <c r="AT515" s="65">
        <f t="shared" ref="AT515:AT523" ca="1" si="1108">IF(C515="","",IF(AND(K515="A",AL515="A"),1,0))</f>
        <v>0</v>
      </c>
    </row>
    <row r="516" spans="1:46" ht="18" customHeight="1" x14ac:dyDescent="0.25">
      <c r="A516" s="49" t="str">
        <f ca="1">CONCATENATE(B513,"-",B516)</f>
        <v>Preston-All-3</v>
      </c>
      <c r="B516" s="38">
        <v>3</v>
      </c>
      <c r="C516" s="41">
        <f ca="1">VLOOKUP($B516,INDIRECT("data!$"&amp;H492&amp;"$3:$CZ$554"),$E492-3*(B491-1)+C$1,FALSE)</f>
        <v>43372</v>
      </c>
      <c r="D516" s="30" t="str">
        <f ca="1">VLOOKUP($B516,INDIRECT("data!$"&amp;H492&amp;"$3:$CZ$554"),$E492-3*(B491-1)+D$1,FALSE)</f>
        <v>Preston</v>
      </c>
      <c r="E516" s="30" t="str">
        <f ca="1">VLOOKUP($B516,INDIRECT("data!$"&amp;H492&amp;"$3:$CZ$554"),$E492-3*(B491-1)+E$1,FALSE)</f>
        <v>West Brom</v>
      </c>
      <c r="F516" s="29">
        <f ca="1">VLOOKUP($B516,INDIRECT("data!$"&amp;H492&amp;"$3:$CZ$554"),$E492-3*(B491-1)+F$1,FALSE)</f>
        <v>2</v>
      </c>
      <c r="G516" s="29">
        <f ca="1">VLOOKUP($B516,INDIRECT("data!$"&amp;H492&amp;"$3:$CZ$554"),$E492-3*(B491-1)+G$1,FALSE)</f>
        <v>3</v>
      </c>
      <c r="H516" s="15" t="str">
        <f ca="1">VLOOKUP($B516,INDIRECT("data!$"&amp;H492&amp;"$3:$CZ$554"),$E492-3*(B491-1)+H$1,FALSE)</f>
        <v>A</v>
      </c>
      <c r="I516" s="29">
        <f ca="1">VLOOKUP($B516,INDIRECT("data!$"&amp;H492&amp;"$3:$CZ$554"),$E492-3*(B491-1)+I$1,FALSE)</f>
        <v>0</v>
      </c>
      <c r="J516" s="29">
        <f ca="1">VLOOKUP($B516,INDIRECT("data!$"&amp;H492&amp;"$3:$CZ$554"),$E492-3*(B491-1)+J$1,FALSE)</f>
        <v>0</v>
      </c>
      <c r="K516" s="15" t="str">
        <f ca="1">VLOOKUP($B516,INDIRECT("data!$"&amp;H492&amp;"$3:$CZ$554"),$E492-3*(B491-1)+K$1,FALSE)</f>
        <v>D</v>
      </c>
      <c r="L516" s="30" t="str">
        <f ca="1">VLOOKUP($B516,INDIRECT("data!$"&amp;H492&amp;"$3:$CZ$554"),$E492-3*(B491-1)+L$1,FALSE)</f>
        <v>T Harrington</v>
      </c>
      <c r="M516" s="45">
        <f ca="1">VLOOKUP($B516,INDIRECT("data!$"&amp;H492&amp;"$3:$CZ$554"),$E492-3*(B491-1)+M$1,FALSE)</f>
        <v>13</v>
      </c>
      <c r="N516" s="45">
        <f ca="1">VLOOKUP($B516,INDIRECT("data!$"&amp;H492&amp;"$3:$CZ$554"),$E492-3*(B491-1)+N$1,FALSE)</f>
        <v>12</v>
      </c>
      <c r="O516" s="45">
        <f ca="1">VLOOKUP($B516,INDIRECT("data!$"&amp;H492&amp;"$3:$CZ$554"),$E492-3*(B491-1)+O$1,FALSE)</f>
        <v>4</v>
      </c>
      <c r="P516" s="45">
        <f ca="1">VLOOKUP($B516,INDIRECT("data!$"&amp;H492&amp;"$3:$CZ$554"),$E492-3*(B491-1)+P$1,FALSE)</f>
        <v>7</v>
      </c>
      <c r="Q516" s="45">
        <f ca="1">VLOOKUP($B516,INDIRECT("data!$"&amp;H492&amp;"$3:$CZ$554"),$E492-3*(B491-1)+Q$1,FALSE)</f>
        <v>10</v>
      </c>
      <c r="R516" s="45">
        <f ca="1">VLOOKUP($B516,INDIRECT("data!$"&amp;H492&amp;"$3:$CZ$554"),$E492-3*(B491-1)+R$1,FALSE)</f>
        <v>12</v>
      </c>
      <c r="S516" s="45">
        <f ca="1">VLOOKUP($B516,INDIRECT("data!$"&amp;H492&amp;"$3:$CZ$554"),$E492-3*(B491-1)+S$1,FALSE)</f>
        <v>2</v>
      </c>
      <c r="T516" s="45">
        <f ca="1">VLOOKUP($B516,INDIRECT("data!$"&amp;H492&amp;"$3:$CZ$554"),$E492-3*(B491-1)+T$1,FALSE)</f>
        <v>2</v>
      </c>
      <c r="U516" s="45">
        <f ca="1">VLOOKUP($B516,INDIRECT("data!$"&amp;H492&amp;"$3:$CZ$554"),$E492-3*(B491-1)+U$1,FALSE)</f>
        <v>0</v>
      </c>
      <c r="V516" s="45">
        <f ca="1">VLOOKUP($B516,INDIRECT("data!$"&amp;H492&amp;"$3:$CZ$554"),$E492-3*(B491-1)+V$1,FALSE)</f>
        <v>4</v>
      </c>
      <c r="W516" s="45">
        <f ca="1">VLOOKUP($B516,INDIRECT("data!$"&amp;H492&amp;"$3:$CZ$554"),$E492-3*(B491-1)+W$1,FALSE)</f>
        <v>0</v>
      </c>
      <c r="X516" s="45">
        <f ca="1">VLOOKUP($B516,INDIRECT("data!$"&amp;H492&amp;"$3:$CZ$554"),$E492-3*(B491-1)+X$1,FALSE)</f>
        <v>0</v>
      </c>
      <c r="Y516" s="47">
        <f ca="1">VLOOKUP($B516,INDIRECT("data!$"&amp;H492&amp;"$3:$CZ$554"),$E492-3*(B491-1)+Y$1,FALSE)</f>
        <v>3.2</v>
      </c>
      <c r="Z516" s="47">
        <f ca="1">VLOOKUP($B516,INDIRECT("data!$"&amp;H492&amp;"$3:$CZ$554"),$E492-3*(B491-1)+Z$1,FALSE)</f>
        <v>3.4</v>
      </c>
      <c r="AA516" s="47">
        <f ca="1">VLOOKUP($B516,INDIRECT("data!$"&amp;H492&amp;"$3:$CZ$554"),$E492-3*(B491-1)+AA$1,FALSE)</f>
        <v>2.4</v>
      </c>
      <c r="AB516" s="47">
        <f ca="1">VLOOKUP($B516,INDIRECT("data!$"&amp;H492&amp;"$3:$CZ$554"),$E492-3*(B491-1)+AB$1,FALSE)</f>
        <v>3.07</v>
      </c>
      <c r="AC516" s="47">
        <f ca="1">VLOOKUP($B516,INDIRECT("data!$"&amp;H492&amp;"$3:$CZ$554"),$E492-3*(B491-1)+AC$1,FALSE)</f>
        <v>3.3</v>
      </c>
      <c r="AD516" s="47">
        <f ca="1">VLOOKUP($B516,INDIRECT("data!$"&amp;H492&amp;"$3:$CZ$554"),$E492-3*(B491-1)+AD$1,FALSE)</f>
        <v>2.52</v>
      </c>
      <c r="AE516" s="47">
        <f ca="1">VLOOKUP($B516,INDIRECT("data!$"&amp;H492&amp;"$3:$CZ$554"),$E492-3*(B491-1)+AE$1,FALSE)</f>
        <v>1.92</v>
      </c>
      <c r="AF516" s="47">
        <f ca="1">VLOOKUP($B516,INDIRECT("data!$"&amp;H492&amp;"$3:$CZ$554"),$E492-3*(B491-1)+AF$1,FALSE)</f>
        <v>1.87</v>
      </c>
      <c r="AG516" s="65">
        <f t="shared" ca="1" si="1095"/>
        <v>5</v>
      </c>
      <c r="AH516" s="65">
        <f t="shared" ca="1" si="1096"/>
        <v>0</v>
      </c>
      <c r="AI516" s="65">
        <f t="shared" ca="1" si="1097"/>
        <v>5</v>
      </c>
      <c r="AJ516" s="65">
        <f t="shared" ca="1" si="1098"/>
        <v>2</v>
      </c>
      <c r="AK516" s="65">
        <f t="shared" ca="1" si="1099"/>
        <v>3</v>
      </c>
      <c r="AL516" s="66" t="str">
        <f t="shared" ca="1" si="1100"/>
        <v>A</v>
      </c>
      <c r="AM516" s="66" t="str">
        <f t="shared" ca="1" si="1101"/>
        <v>D-A</v>
      </c>
      <c r="AN516" s="65">
        <f t="shared" ca="1" si="1102"/>
        <v>1</v>
      </c>
      <c r="AO516" s="65">
        <f t="shared" ca="1" si="1103"/>
        <v>0</v>
      </c>
      <c r="AP516" s="65">
        <f t="shared" ca="1" si="1104"/>
        <v>0</v>
      </c>
      <c r="AQ516" s="65">
        <f t="shared" ca="1" si="1105"/>
        <v>0</v>
      </c>
      <c r="AR516" s="65">
        <f t="shared" ca="1" si="1106"/>
        <v>0</v>
      </c>
      <c r="AS516" s="65">
        <f t="shared" ca="1" si="1107"/>
        <v>0</v>
      </c>
      <c r="AT516" s="65">
        <f t="shared" ca="1" si="1108"/>
        <v>0</v>
      </c>
    </row>
    <row r="517" spans="1:46" ht="18" customHeight="1" x14ac:dyDescent="0.25">
      <c r="A517" s="49" t="str">
        <f ca="1">CONCATENATE(B513,"-",B517)</f>
        <v>Preston-All-4</v>
      </c>
      <c r="B517" s="38">
        <v>4</v>
      </c>
      <c r="C517" s="41">
        <f ca="1">VLOOKUP($B517,INDIRECT("data!$"&amp;H492&amp;"$3:$CZ$554"),$E492-3*(B491-1)+C$1,FALSE)</f>
        <v>43365</v>
      </c>
      <c r="D517" s="30" t="str">
        <f ca="1">VLOOKUP($B517,INDIRECT("data!$"&amp;H492&amp;"$3:$CZ$554"),$E492-3*(B491-1)+D$1,FALSE)</f>
        <v>Sheffield United</v>
      </c>
      <c r="E517" s="30" t="str">
        <f ca="1">VLOOKUP($B517,INDIRECT("data!$"&amp;H492&amp;"$3:$CZ$554"),$E492-3*(B491-1)+E$1,FALSE)</f>
        <v>Preston</v>
      </c>
      <c r="F517" s="29">
        <f ca="1">VLOOKUP($B517,INDIRECT("data!$"&amp;H492&amp;"$3:$CZ$554"),$E492-3*(B491-1)+F$1,FALSE)</f>
        <v>3</v>
      </c>
      <c r="G517" s="29">
        <f ca="1">VLOOKUP($B517,INDIRECT("data!$"&amp;H492&amp;"$3:$CZ$554"),$E492-3*(B491-1)+G$1,FALSE)</f>
        <v>2</v>
      </c>
      <c r="H517" s="15" t="str">
        <f ca="1">VLOOKUP($B517,INDIRECT("data!$"&amp;H492&amp;"$3:$CZ$554"),$E492-3*(B491-1)+H$1,FALSE)</f>
        <v>H</v>
      </c>
      <c r="I517" s="29">
        <f ca="1">VLOOKUP($B517,INDIRECT("data!$"&amp;H492&amp;"$3:$CZ$554"),$E492-3*(B491-1)+I$1,FALSE)</f>
        <v>1</v>
      </c>
      <c r="J517" s="29">
        <f ca="1">VLOOKUP($B517,INDIRECT("data!$"&amp;H492&amp;"$3:$CZ$554"),$E492-3*(B491-1)+J$1,FALSE)</f>
        <v>0</v>
      </c>
      <c r="K517" s="15" t="str">
        <f ca="1">VLOOKUP($B517,INDIRECT("data!$"&amp;H492&amp;"$3:$CZ$554"),$E492-3*(B491-1)+K$1,FALSE)</f>
        <v>H</v>
      </c>
      <c r="L517" s="30" t="str">
        <f ca="1">VLOOKUP($B517,INDIRECT("data!$"&amp;H492&amp;"$3:$CZ$554"),$E492-3*(B491-1)+L$1,FALSE)</f>
        <v>S Duncan</v>
      </c>
      <c r="M517" s="45">
        <f ca="1">VLOOKUP($B517,INDIRECT("data!$"&amp;H492&amp;"$3:$CZ$554"),$E492-3*(B491-1)+M$1,FALSE)</f>
        <v>13</v>
      </c>
      <c r="N517" s="45">
        <f ca="1">VLOOKUP($B517,INDIRECT("data!$"&amp;H492&amp;"$3:$CZ$554"),$E492-3*(B491-1)+N$1,FALSE)</f>
        <v>10</v>
      </c>
      <c r="O517" s="45">
        <f ca="1">VLOOKUP($B517,INDIRECT("data!$"&amp;H492&amp;"$3:$CZ$554"),$E492-3*(B491-1)+O$1,FALSE)</f>
        <v>3</v>
      </c>
      <c r="P517" s="45">
        <f ca="1">VLOOKUP($B517,INDIRECT("data!$"&amp;H492&amp;"$3:$CZ$554"),$E492-3*(B491-1)+P$1,FALSE)</f>
        <v>3</v>
      </c>
      <c r="Q517" s="45">
        <f ca="1">VLOOKUP($B517,INDIRECT("data!$"&amp;H492&amp;"$3:$CZ$554"),$E492-3*(B491-1)+Q$1,FALSE)</f>
        <v>10</v>
      </c>
      <c r="R517" s="45">
        <f ca="1">VLOOKUP($B517,INDIRECT("data!$"&amp;H492&amp;"$3:$CZ$554"),$E492-3*(B491-1)+R$1,FALSE)</f>
        <v>6</v>
      </c>
      <c r="S517" s="45">
        <f ca="1">VLOOKUP($B517,INDIRECT("data!$"&amp;H492&amp;"$3:$CZ$554"),$E492-3*(B491-1)+S$1,FALSE)</f>
        <v>4</v>
      </c>
      <c r="T517" s="45">
        <f ca="1">VLOOKUP($B517,INDIRECT("data!$"&amp;H492&amp;"$3:$CZ$554"),$E492-3*(B491-1)+T$1,FALSE)</f>
        <v>3</v>
      </c>
      <c r="U517" s="45">
        <f ca="1">VLOOKUP($B517,INDIRECT("data!$"&amp;H492&amp;"$3:$CZ$554"),$E492-3*(B491-1)+U$1,FALSE)</f>
        <v>1</v>
      </c>
      <c r="V517" s="45">
        <f ca="1">VLOOKUP($B517,INDIRECT("data!$"&amp;H492&amp;"$3:$CZ$554"),$E492-3*(B491-1)+V$1,FALSE)</f>
        <v>2</v>
      </c>
      <c r="W517" s="45">
        <f ca="1">VLOOKUP($B517,INDIRECT("data!$"&amp;H492&amp;"$3:$CZ$554"),$E492-3*(B491-1)+W$1,FALSE)</f>
        <v>0</v>
      </c>
      <c r="X517" s="45">
        <f ca="1">VLOOKUP($B517,INDIRECT("data!$"&amp;H492&amp;"$3:$CZ$554"),$E492-3*(B491-1)+X$1,FALSE)</f>
        <v>0</v>
      </c>
      <c r="Y517" s="47">
        <f ca="1">VLOOKUP($B517,INDIRECT("data!$"&amp;H492&amp;"$3:$CZ$554"),$E492-3*(B491-1)+Y$1,FALSE)</f>
        <v>1.85</v>
      </c>
      <c r="Z517" s="47">
        <f ca="1">VLOOKUP($B517,INDIRECT("data!$"&amp;H492&amp;"$3:$CZ$554"),$E492-3*(B491-1)+Z$1,FALSE)</f>
        <v>3.75</v>
      </c>
      <c r="AA517" s="47">
        <f ca="1">VLOOKUP($B517,INDIRECT("data!$"&amp;H492&amp;"$3:$CZ$554"),$E492-3*(B491-1)+AA$1,FALSE)</f>
        <v>4.5</v>
      </c>
      <c r="AB517" s="47">
        <f ca="1">VLOOKUP($B517,INDIRECT("data!$"&amp;H492&amp;"$3:$CZ$554"),$E492-3*(B491-1)+AB$1,FALSE)</f>
        <v>1.86</v>
      </c>
      <c r="AC517" s="47">
        <f ca="1">VLOOKUP($B517,INDIRECT("data!$"&amp;H492&amp;"$3:$CZ$554"),$E492-3*(B491-1)+AC$1,FALSE)</f>
        <v>3.73</v>
      </c>
      <c r="AD517" s="47">
        <f ca="1">VLOOKUP($B517,INDIRECT("data!$"&amp;H492&amp;"$3:$CZ$554"),$E492-3*(B491-1)+AD$1,FALSE)</f>
        <v>4.47</v>
      </c>
      <c r="AE517" s="47">
        <f ca="1">VLOOKUP($B517,INDIRECT("data!$"&amp;H492&amp;"$3:$CZ$554"),$E492-3*(B491-1)+AE$1,FALSE)</f>
        <v>1.99</v>
      </c>
      <c r="AF517" s="47">
        <f ca="1">VLOOKUP($B517,INDIRECT("data!$"&amp;H492&amp;"$3:$CZ$554"),$E492-3*(B491-1)+AF$1,FALSE)</f>
        <v>1.81</v>
      </c>
      <c r="AG517" s="65">
        <f t="shared" ca="1" si="1095"/>
        <v>5</v>
      </c>
      <c r="AH517" s="65">
        <f t="shared" ca="1" si="1096"/>
        <v>1</v>
      </c>
      <c r="AI517" s="65">
        <f t="shared" ca="1" si="1097"/>
        <v>4</v>
      </c>
      <c r="AJ517" s="65">
        <f t="shared" ca="1" si="1098"/>
        <v>2</v>
      </c>
      <c r="AK517" s="65">
        <f t="shared" ca="1" si="1099"/>
        <v>2</v>
      </c>
      <c r="AL517" s="66" t="str">
        <f t="shared" ca="1" si="1100"/>
        <v>D</v>
      </c>
      <c r="AM517" s="66" t="str">
        <f t="shared" ca="1" si="1101"/>
        <v>H-H</v>
      </c>
      <c r="AN517" s="65">
        <f t="shared" ca="1" si="1102"/>
        <v>1</v>
      </c>
      <c r="AO517" s="65">
        <f t="shared" ca="1" si="1103"/>
        <v>1</v>
      </c>
      <c r="AP517" s="65">
        <f t="shared" ca="1" si="1104"/>
        <v>0</v>
      </c>
      <c r="AQ517" s="65">
        <f t="shared" ca="1" si="1105"/>
        <v>0</v>
      </c>
      <c r="AR517" s="65">
        <f t="shared" ca="1" si="1106"/>
        <v>0</v>
      </c>
      <c r="AS517" s="65">
        <f t="shared" ca="1" si="1107"/>
        <v>0</v>
      </c>
      <c r="AT517" s="65">
        <f t="shared" ca="1" si="1108"/>
        <v>0</v>
      </c>
    </row>
    <row r="518" spans="1:46" ht="18" customHeight="1" x14ac:dyDescent="0.25">
      <c r="A518" s="49" t="str">
        <f ca="1">CONCATENATE(B513,"-",B518)</f>
        <v>Preston-All-5</v>
      </c>
      <c r="B518" s="38">
        <v>5</v>
      </c>
      <c r="C518" s="41">
        <f ca="1">VLOOKUP($B518,INDIRECT("data!$"&amp;H492&amp;"$3:$CZ$554"),$E492-3*(B491-1)+C$1,FALSE)</f>
        <v>43361</v>
      </c>
      <c r="D518" s="30" t="str">
        <f ca="1">VLOOKUP($B518,INDIRECT("data!$"&amp;H492&amp;"$3:$CZ$554"),$E492-3*(B491-1)+D$1,FALSE)</f>
        <v>Leeds</v>
      </c>
      <c r="E518" s="30" t="str">
        <f ca="1">VLOOKUP($B518,INDIRECT("data!$"&amp;H492&amp;"$3:$CZ$554"),$E492-3*(B491-1)+E$1,FALSE)</f>
        <v>Preston</v>
      </c>
      <c r="F518" s="29">
        <f ca="1">VLOOKUP($B518,INDIRECT("data!$"&amp;H492&amp;"$3:$CZ$554"),$E492-3*(B491-1)+F$1,FALSE)</f>
        <v>3</v>
      </c>
      <c r="G518" s="29">
        <f ca="1">VLOOKUP($B518,INDIRECT("data!$"&amp;H492&amp;"$3:$CZ$554"),$E492-3*(B491-1)+G$1,FALSE)</f>
        <v>0</v>
      </c>
      <c r="H518" s="15" t="str">
        <f ca="1">VLOOKUP($B518,INDIRECT("data!$"&amp;H492&amp;"$3:$CZ$554"),$E492-3*(B491-1)+H$1,FALSE)</f>
        <v>H</v>
      </c>
      <c r="I518" s="29">
        <f ca="1">VLOOKUP($B518,INDIRECT("data!$"&amp;H492&amp;"$3:$CZ$554"),$E492-3*(B491-1)+I$1,FALSE)</f>
        <v>1</v>
      </c>
      <c r="J518" s="29">
        <f ca="1">VLOOKUP($B518,INDIRECT("data!$"&amp;H492&amp;"$3:$CZ$554"),$E492-3*(B491-1)+J$1,FALSE)</f>
        <v>0</v>
      </c>
      <c r="K518" s="15" t="str">
        <f ca="1">VLOOKUP($B518,INDIRECT("data!$"&amp;H492&amp;"$3:$CZ$554"),$E492-3*(B491-1)+K$1,FALSE)</f>
        <v>H</v>
      </c>
      <c r="L518" s="30" t="str">
        <f ca="1">VLOOKUP($B518,INDIRECT("data!$"&amp;H492&amp;"$3:$CZ$554"),$E492-3*(B491-1)+L$1,FALSE)</f>
        <v>G Eltringham</v>
      </c>
      <c r="M518" s="45">
        <f ca="1">VLOOKUP($B518,INDIRECT("data!$"&amp;H492&amp;"$3:$CZ$554"),$E492-3*(B491-1)+M$1,FALSE)</f>
        <v>17</v>
      </c>
      <c r="N518" s="45">
        <f ca="1">VLOOKUP($B518,INDIRECT("data!$"&amp;H492&amp;"$3:$CZ$554"),$E492-3*(B491-1)+N$1,FALSE)</f>
        <v>5</v>
      </c>
      <c r="O518" s="45">
        <f ca="1">VLOOKUP($B518,INDIRECT("data!$"&amp;H492&amp;"$3:$CZ$554"),$E492-3*(B491-1)+O$1,FALSE)</f>
        <v>5</v>
      </c>
      <c r="P518" s="45">
        <f ca="1">VLOOKUP($B518,INDIRECT("data!$"&amp;H492&amp;"$3:$CZ$554"),$E492-3*(B491-1)+P$1,FALSE)</f>
        <v>3</v>
      </c>
      <c r="Q518" s="45">
        <f ca="1">VLOOKUP($B518,INDIRECT("data!$"&amp;H492&amp;"$3:$CZ$554"),$E492-3*(B491-1)+Q$1,FALSE)</f>
        <v>12</v>
      </c>
      <c r="R518" s="45">
        <f ca="1">VLOOKUP($B518,INDIRECT("data!$"&amp;H492&amp;"$3:$CZ$554"),$E492-3*(B491-1)+R$1,FALSE)</f>
        <v>12</v>
      </c>
      <c r="S518" s="45">
        <f ca="1">VLOOKUP($B518,INDIRECT("data!$"&amp;H492&amp;"$3:$CZ$554"),$E492-3*(B491-1)+S$1,FALSE)</f>
        <v>4</v>
      </c>
      <c r="T518" s="45">
        <f ca="1">VLOOKUP($B518,INDIRECT("data!$"&amp;H492&amp;"$3:$CZ$554"),$E492-3*(B491-1)+T$1,FALSE)</f>
        <v>3</v>
      </c>
      <c r="U518" s="45">
        <f ca="1">VLOOKUP($B518,INDIRECT("data!$"&amp;H492&amp;"$3:$CZ$554"),$E492-3*(B491-1)+U$1,FALSE)</f>
        <v>1</v>
      </c>
      <c r="V518" s="45">
        <f ca="1">VLOOKUP($B518,INDIRECT("data!$"&amp;H492&amp;"$3:$CZ$554"),$E492-3*(B491-1)+V$1,FALSE)</f>
        <v>2</v>
      </c>
      <c r="W518" s="45">
        <f ca="1">VLOOKUP($B518,INDIRECT("data!$"&amp;H492&amp;"$3:$CZ$554"),$E492-3*(B491-1)+W$1,FALSE)</f>
        <v>0</v>
      </c>
      <c r="X518" s="45">
        <f ca="1">VLOOKUP($B518,INDIRECT("data!$"&amp;H492&amp;"$3:$CZ$554"),$E492-3*(B491-1)+X$1,FALSE)</f>
        <v>0</v>
      </c>
      <c r="Y518" s="47">
        <f ca="1">VLOOKUP($B518,INDIRECT("data!$"&amp;H492&amp;"$3:$CZ$554"),$E492-3*(B491-1)+Y$1,FALSE)</f>
        <v>2</v>
      </c>
      <c r="Z518" s="47">
        <f ca="1">VLOOKUP($B518,INDIRECT("data!$"&amp;H492&amp;"$3:$CZ$554"),$E492-3*(B491-1)+Z$1,FALSE)</f>
        <v>3.4</v>
      </c>
      <c r="AA518" s="47">
        <f ca="1">VLOOKUP($B518,INDIRECT("data!$"&amp;H492&amp;"$3:$CZ$554"),$E492-3*(B491-1)+AA$1,FALSE)</f>
        <v>4.33</v>
      </c>
      <c r="AB518" s="47">
        <f ca="1">VLOOKUP($B518,INDIRECT("data!$"&amp;H492&amp;"$3:$CZ$554"),$E492-3*(B491-1)+AB$1,FALSE)</f>
        <v>2</v>
      </c>
      <c r="AC518" s="47">
        <f ca="1">VLOOKUP($B518,INDIRECT("data!$"&amp;H492&amp;"$3:$CZ$554"),$E492-3*(B491-1)+AC$1,FALSE)</f>
        <v>3.31</v>
      </c>
      <c r="AD518" s="47">
        <f ca="1">VLOOKUP($B518,INDIRECT("data!$"&amp;H492&amp;"$3:$CZ$554"),$E492-3*(B491-1)+AD$1,FALSE)</f>
        <v>4.42</v>
      </c>
      <c r="AE518" s="47">
        <f ca="1">VLOOKUP($B518,INDIRECT("data!$"&amp;H492&amp;"$3:$CZ$554"),$E492-3*(B491-1)+AE$1,FALSE)</f>
        <v>2.0099999999999998</v>
      </c>
      <c r="AF518" s="47">
        <f ca="1">VLOOKUP($B518,INDIRECT("data!$"&amp;H492&amp;"$3:$CZ$554"),$E492-3*(B491-1)+AF$1,FALSE)</f>
        <v>1.79</v>
      </c>
      <c r="AG518" s="65">
        <f t="shared" ca="1" si="1095"/>
        <v>3</v>
      </c>
      <c r="AH518" s="65">
        <f t="shared" ca="1" si="1096"/>
        <v>1</v>
      </c>
      <c r="AI518" s="65">
        <f t="shared" ca="1" si="1097"/>
        <v>2</v>
      </c>
      <c r="AJ518" s="65">
        <f t="shared" ca="1" si="1098"/>
        <v>2</v>
      </c>
      <c r="AK518" s="65">
        <f t="shared" ca="1" si="1099"/>
        <v>0</v>
      </c>
      <c r="AL518" s="66" t="str">
        <f t="shared" ca="1" si="1100"/>
        <v>H</v>
      </c>
      <c r="AM518" s="66" t="str">
        <f t="shared" ca="1" si="1101"/>
        <v>H-H</v>
      </c>
      <c r="AN518" s="65">
        <f t="shared" ca="1" si="1102"/>
        <v>0</v>
      </c>
      <c r="AO518" s="65">
        <f t="shared" ca="1" si="1103"/>
        <v>1</v>
      </c>
      <c r="AP518" s="65">
        <f t="shared" ca="1" si="1104"/>
        <v>0</v>
      </c>
      <c r="AQ518" s="65">
        <f t="shared" ca="1" si="1105"/>
        <v>1</v>
      </c>
      <c r="AR518" s="65">
        <f t="shared" ca="1" si="1106"/>
        <v>0</v>
      </c>
      <c r="AS518" s="65">
        <f t="shared" ca="1" si="1107"/>
        <v>1</v>
      </c>
      <c r="AT518" s="65">
        <f t="shared" ca="1" si="1108"/>
        <v>0</v>
      </c>
    </row>
    <row r="519" spans="1:46" ht="18" customHeight="1" x14ac:dyDescent="0.25">
      <c r="A519" s="49" t="str">
        <f ca="1">CONCATENATE(B513,"-",B519)</f>
        <v>Preston-All-6</v>
      </c>
      <c r="B519" s="38">
        <v>6</v>
      </c>
      <c r="C519" s="41">
        <f ca="1">VLOOKUP($B519,INDIRECT("data!$"&amp;H492&amp;"$3:$CZ$554"),$E492-3*(B491-1)+C$1,FALSE)</f>
        <v>43358</v>
      </c>
      <c r="D519" s="30" t="str">
        <f ca="1">VLOOKUP($B519,INDIRECT("data!$"&amp;H492&amp;"$3:$CZ$554"),$E492-3*(B491-1)+D$1,FALSE)</f>
        <v>Preston</v>
      </c>
      <c r="E519" s="30" t="str">
        <f ca="1">VLOOKUP($B519,INDIRECT("data!$"&amp;H492&amp;"$3:$CZ$554"),$E492-3*(B491-1)+E$1,FALSE)</f>
        <v>Reading</v>
      </c>
      <c r="F519" s="29">
        <f ca="1">VLOOKUP($B519,INDIRECT("data!$"&amp;H492&amp;"$3:$CZ$554"),$E492-3*(B491-1)+F$1,FALSE)</f>
        <v>2</v>
      </c>
      <c r="G519" s="29">
        <f ca="1">VLOOKUP($B519,INDIRECT("data!$"&amp;H492&amp;"$3:$CZ$554"),$E492-3*(B491-1)+G$1,FALSE)</f>
        <v>3</v>
      </c>
      <c r="H519" s="15" t="str">
        <f ca="1">VLOOKUP($B519,INDIRECT("data!$"&amp;H492&amp;"$3:$CZ$554"),$E492-3*(B491-1)+H$1,FALSE)</f>
        <v>A</v>
      </c>
      <c r="I519" s="29">
        <f ca="1">VLOOKUP($B519,INDIRECT("data!$"&amp;H492&amp;"$3:$CZ$554"),$E492-3*(B491-1)+I$1,FALSE)</f>
        <v>1</v>
      </c>
      <c r="J519" s="29">
        <f ca="1">VLOOKUP($B519,INDIRECT("data!$"&amp;H492&amp;"$3:$CZ$554"),$E492-3*(B491-1)+J$1,FALSE)</f>
        <v>1</v>
      </c>
      <c r="K519" s="15" t="str">
        <f ca="1">VLOOKUP($B519,INDIRECT("data!$"&amp;H492&amp;"$3:$CZ$554"),$E492-3*(B491-1)+K$1,FALSE)</f>
        <v>D</v>
      </c>
      <c r="L519" s="30" t="str">
        <f ca="1">VLOOKUP($B519,INDIRECT("data!$"&amp;H492&amp;"$3:$CZ$554"),$E492-3*(B491-1)+L$1,FALSE)</f>
        <v>D Bond</v>
      </c>
      <c r="M519" s="45">
        <f ca="1">VLOOKUP($B519,INDIRECT("data!$"&amp;H492&amp;"$3:$CZ$554"),$E492-3*(B491-1)+M$1,FALSE)</f>
        <v>23</v>
      </c>
      <c r="N519" s="45">
        <f ca="1">VLOOKUP($B519,INDIRECT("data!$"&amp;H492&amp;"$3:$CZ$554"),$E492-3*(B491-1)+N$1,FALSE)</f>
        <v>9</v>
      </c>
      <c r="O519" s="45">
        <f ca="1">VLOOKUP($B519,INDIRECT("data!$"&amp;H492&amp;"$3:$CZ$554"),$E492-3*(B491-1)+O$1,FALSE)</f>
        <v>10</v>
      </c>
      <c r="P519" s="45">
        <f ca="1">VLOOKUP($B519,INDIRECT("data!$"&amp;H492&amp;"$3:$CZ$554"),$E492-3*(B491-1)+P$1,FALSE)</f>
        <v>5</v>
      </c>
      <c r="Q519" s="45">
        <f ca="1">VLOOKUP($B519,INDIRECT("data!$"&amp;H492&amp;"$3:$CZ$554"),$E492-3*(B491-1)+Q$1,FALSE)</f>
        <v>11</v>
      </c>
      <c r="R519" s="45">
        <f ca="1">VLOOKUP($B519,INDIRECT("data!$"&amp;H492&amp;"$3:$CZ$554"),$E492-3*(B491-1)+R$1,FALSE)</f>
        <v>9</v>
      </c>
      <c r="S519" s="45">
        <f ca="1">VLOOKUP($B519,INDIRECT("data!$"&amp;H492&amp;"$3:$CZ$554"),$E492-3*(B491-1)+S$1,FALSE)</f>
        <v>9</v>
      </c>
      <c r="T519" s="45">
        <f ca="1">VLOOKUP($B519,INDIRECT("data!$"&amp;H492&amp;"$3:$CZ$554"),$E492-3*(B491-1)+T$1,FALSE)</f>
        <v>2</v>
      </c>
      <c r="U519" s="45">
        <f ca="1">VLOOKUP($B519,INDIRECT("data!$"&amp;H492&amp;"$3:$CZ$554"),$E492-3*(B491-1)+U$1,FALSE)</f>
        <v>1</v>
      </c>
      <c r="V519" s="45">
        <f ca="1">VLOOKUP($B519,INDIRECT("data!$"&amp;H492&amp;"$3:$CZ$554"),$E492-3*(B491-1)+V$1,FALSE)</f>
        <v>1</v>
      </c>
      <c r="W519" s="45">
        <f ca="1">VLOOKUP($B519,INDIRECT("data!$"&amp;H492&amp;"$3:$CZ$554"),$E492-3*(B491-1)+W$1,FALSE)</f>
        <v>0</v>
      </c>
      <c r="X519" s="45">
        <f ca="1">VLOOKUP($B519,INDIRECT("data!$"&amp;H492&amp;"$3:$CZ$554"),$E492-3*(B491-1)+X$1,FALSE)</f>
        <v>0</v>
      </c>
      <c r="Y519" s="47">
        <f ca="1">VLOOKUP($B519,INDIRECT("data!$"&amp;H492&amp;"$3:$CZ$554"),$E492-3*(B491-1)+Y$1,FALSE)</f>
        <v>1.9</v>
      </c>
      <c r="Z519" s="47">
        <f ca="1">VLOOKUP($B519,INDIRECT("data!$"&amp;H492&amp;"$3:$CZ$554"),$E492-3*(B491-1)+Z$1,FALSE)</f>
        <v>3.4</v>
      </c>
      <c r="AA519" s="47">
        <f ca="1">VLOOKUP($B519,INDIRECT("data!$"&amp;H492&amp;"$3:$CZ$554"),$E492-3*(B491-1)+AA$1,FALSE)</f>
        <v>4.75</v>
      </c>
      <c r="AB519" s="47">
        <f ca="1">VLOOKUP($B519,INDIRECT("data!$"&amp;H492&amp;"$3:$CZ$554"),$E492-3*(B491-1)+AB$1,FALSE)</f>
        <v>1.87</v>
      </c>
      <c r="AC519" s="47">
        <f ca="1">VLOOKUP($B519,INDIRECT("data!$"&amp;H492&amp;"$3:$CZ$554"),$E492-3*(B491-1)+AC$1,FALSE)</f>
        <v>3.46</v>
      </c>
      <c r="AD519" s="47">
        <f ca="1">VLOOKUP($B519,INDIRECT("data!$"&amp;H492&amp;"$3:$CZ$554"),$E492-3*(B491-1)+AD$1,FALSE)</f>
        <v>4.87</v>
      </c>
      <c r="AE519" s="47">
        <f ca="1">VLOOKUP($B519,INDIRECT("data!$"&amp;H492&amp;"$3:$CZ$554"),$E492-3*(B491-1)+AE$1,FALSE)</f>
        <v>2.1</v>
      </c>
      <c r="AF519" s="47">
        <f ca="1">VLOOKUP($B519,INDIRECT("data!$"&amp;H492&amp;"$3:$CZ$554"),$E492-3*(B491-1)+AF$1,FALSE)</f>
        <v>1.72</v>
      </c>
      <c r="AG519" s="65">
        <f t="shared" ca="1" si="1095"/>
        <v>5</v>
      </c>
      <c r="AH519" s="65">
        <f t="shared" ca="1" si="1096"/>
        <v>2</v>
      </c>
      <c r="AI519" s="65">
        <f t="shared" ca="1" si="1097"/>
        <v>3</v>
      </c>
      <c r="AJ519" s="65">
        <f t="shared" ca="1" si="1098"/>
        <v>1</v>
      </c>
      <c r="AK519" s="65">
        <f t="shared" ca="1" si="1099"/>
        <v>2</v>
      </c>
      <c r="AL519" s="66" t="str">
        <f t="shared" ca="1" si="1100"/>
        <v>A</v>
      </c>
      <c r="AM519" s="66" t="str">
        <f t="shared" ca="1" si="1101"/>
        <v>D-A</v>
      </c>
      <c r="AN519" s="65">
        <f t="shared" ca="1" si="1102"/>
        <v>1</v>
      </c>
      <c r="AO519" s="65">
        <f t="shared" ca="1" si="1103"/>
        <v>1</v>
      </c>
      <c r="AP519" s="65">
        <f t="shared" ca="1" si="1104"/>
        <v>1</v>
      </c>
      <c r="AQ519" s="65">
        <f t="shared" ca="1" si="1105"/>
        <v>0</v>
      </c>
      <c r="AR519" s="65">
        <f t="shared" ca="1" si="1106"/>
        <v>0</v>
      </c>
      <c r="AS519" s="65">
        <f t="shared" ca="1" si="1107"/>
        <v>0</v>
      </c>
      <c r="AT519" s="65">
        <f t="shared" ca="1" si="1108"/>
        <v>0</v>
      </c>
    </row>
    <row r="520" spans="1:46" ht="18" customHeight="1" x14ac:dyDescent="0.25">
      <c r="A520" s="49" t="str">
        <f ca="1">CONCATENATE(B513,"-",B520)</f>
        <v>Preston-All-7</v>
      </c>
      <c r="B520" s="38">
        <v>7</v>
      </c>
      <c r="C520" s="41">
        <f ca="1">VLOOKUP($B520,INDIRECT("data!$"&amp;H492&amp;"$3:$CZ$554"),$E492-3*(B491-1)+C$1,FALSE)</f>
        <v>43344</v>
      </c>
      <c r="D520" s="30" t="str">
        <f ca="1">VLOOKUP($B520,INDIRECT("data!$"&amp;H492&amp;"$3:$CZ$554"),$E492-3*(B491-1)+D$1,FALSE)</f>
        <v>Preston</v>
      </c>
      <c r="E520" s="30" t="str">
        <f ca="1">VLOOKUP($B520,INDIRECT("data!$"&amp;H492&amp;"$3:$CZ$554"),$E492-3*(B491-1)+E$1,FALSE)</f>
        <v>Bolton</v>
      </c>
      <c r="F520" s="29">
        <f ca="1">VLOOKUP($B520,INDIRECT("data!$"&amp;H492&amp;"$3:$CZ$554"),$E492-3*(B491-1)+F$1,FALSE)</f>
        <v>2</v>
      </c>
      <c r="G520" s="29">
        <f ca="1">VLOOKUP($B520,INDIRECT("data!$"&amp;H492&amp;"$3:$CZ$554"),$E492-3*(B491-1)+G$1,FALSE)</f>
        <v>2</v>
      </c>
      <c r="H520" s="15" t="str">
        <f ca="1">VLOOKUP($B520,INDIRECT("data!$"&amp;H492&amp;"$3:$CZ$554"),$E492-3*(B491-1)+H$1,FALSE)</f>
        <v>D</v>
      </c>
      <c r="I520" s="29">
        <f ca="1">VLOOKUP($B520,INDIRECT("data!$"&amp;H492&amp;"$3:$CZ$554"),$E492-3*(B491-1)+I$1,FALSE)</f>
        <v>2</v>
      </c>
      <c r="J520" s="29">
        <f ca="1">VLOOKUP($B520,INDIRECT("data!$"&amp;H492&amp;"$3:$CZ$554"),$E492-3*(B491-1)+J$1,FALSE)</f>
        <v>2</v>
      </c>
      <c r="K520" s="15" t="str">
        <f ca="1">VLOOKUP($B520,INDIRECT("data!$"&amp;H492&amp;"$3:$CZ$554"),$E492-3*(B491-1)+K$1,FALSE)</f>
        <v>D</v>
      </c>
      <c r="L520" s="30" t="str">
        <f ca="1">VLOOKUP($B520,INDIRECT("data!$"&amp;H492&amp;"$3:$CZ$554"),$E492-3*(B491-1)+L$1,FALSE)</f>
        <v>A Davies</v>
      </c>
      <c r="M520" s="45">
        <f ca="1">VLOOKUP($B520,INDIRECT("data!$"&amp;H492&amp;"$3:$CZ$554"),$E492-3*(B491-1)+M$1,FALSE)</f>
        <v>12</v>
      </c>
      <c r="N520" s="45">
        <f ca="1">VLOOKUP($B520,INDIRECT("data!$"&amp;H492&amp;"$3:$CZ$554"),$E492-3*(B491-1)+N$1,FALSE)</f>
        <v>14</v>
      </c>
      <c r="O520" s="45">
        <f ca="1">VLOOKUP($B520,INDIRECT("data!$"&amp;H492&amp;"$3:$CZ$554"),$E492-3*(B491-1)+O$1,FALSE)</f>
        <v>4</v>
      </c>
      <c r="P520" s="45">
        <f ca="1">VLOOKUP($B520,INDIRECT("data!$"&amp;H492&amp;"$3:$CZ$554"),$E492-3*(B491-1)+P$1,FALSE)</f>
        <v>6</v>
      </c>
      <c r="Q520" s="45">
        <f ca="1">VLOOKUP($B520,INDIRECT("data!$"&amp;H492&amp;"$3:$CZ$554"),$E492-3*(B491-1)+Q$1,FALSE)</f>
        <v>8</v>
      </c>
      <c r="R520" s="45">
        <f ca="1">VLOOKUP($B520,INDIRECT("data!$"&amp;H492&amp;"$3:$CZ$554"),$E492-3*(B491-1)+R$1,FALSE)</f>
        <v>11</v>
      </c>
      <c r="S520" s="45">
        <f ca="1">VLOOKUP($B520,INDIRECT("data!$"&amp;H492&amp;"$3:$CZ$554"),$E492-3*(B491-1)+S$1,FALSE)</f>
        <v>7</v>
      </c>
      <c r="T520" s="45">
        <f ca="1">VLOOKUP($B520,INDIRECT("data!$"&amp;H492&amp;"$3:$CZ$554"),$E492-3*(B491-1)+T$1,FALSE)</f>
        <v>4</v>
      </c>
      <c r="U520" s="45">
        <f ca="1">VLOOKUP($B520,INDIRECT("data!$"&amp;H492&amp;"$3:$CZ$554"),$E492-3*(B491-1)+U$1,FALSE)</f>
        <v>1</v>
      </c>
      <c r="V520" s="45">
        <f ca="1">VLOOKUP($B520,INDIRECT("data!$"&amp;H492&amp;"$3:$CZ$554"),$E492-3*(B491-1)+V$1,FALSE)</f>
        <v>3</v>
      </c>
      <c r="W520" s="45">
        <f ca="1">VLOOKUP($B520,INDIRECT("data!$"&amp;H492&amp;"$3:$CZ$554"),$E492-3*(B491-1)+W$1,FALSE)</f>
        <v>1</v>
      </c>
      <c r="X520" s="45">
        <f ca="1">VLOOKUP($B520,INDIRECT("data!$"&amp;H492&amp;"$3:$CZ$554"),$E492-3*(B491-1)+X$1,FALSE)</f>
        <v>0</v>
      </c>
      <c r="Y520" s="47">
        <f ca="1">VLOOKUP($B520,INDIRECT("data!$"&amp;H492&amp;"$3:$CZ$554"),$E492-3*(B491-1)+Y$1,FALSE)</f>
        <v>1.6</v>
      </c>
      <c r="Z520" s="47">
        <f ca="1">VLOOKUP($B520,INDIRECT("data!$"&amp;H492&amp;"$3:$CZ$554"),$E492-3*(B491-1)+Z$1,FALSE)</f>
        <v>3.9</v>
      </c>
      <c r="AA520" s="47">
        <f ca="1">VLOOKUP($B520,INDIRECT("data!$"&amp;H492&amp;"$3:$CZ$554"),$E492-3*(B491-1)+AA$1,FALSE)</f>
        <v>7</v>
      </c>
      <c r="AB520" s="47">
        <f ca="1">VLOOKUP($B520,INDIRECT("data!$"&amp;H492&amp;"$3:$CZ$554"),$E492-3*(B491-1)+AB$1,FALSE)</f>
        <v>1.56</v>
      </c>
      <c r="AC520" s="47">
        <f ca="1">VLOOKUP($B520,INDIRECT("data!$"&amp;H492&amp;"$3:$CZ$554"),$E492-3*(B491-1)+AC$1,FALSE)</f>
        <v>4.04</v>
      </c>
      <c r="AD520" s="47">
        <f ca="1">VLOOKUP($B520,INDIRECT("data!$"&amp;H492&amp;"$3:$CZ$554"),$E492-3*(B491-1)+AD$1,FALSE)</f>
        <v>7.36</v>
      </c>
      <c r="AE520" s="47">
        <f ca="1">VLOOKUP($B520,INDIRECT("data!$"&amp;H492&amp;"$3:$CZ$554"),$E492-3*(B491-1)+AE$1,FALSE)</f>
        <v>2.1800000000000002</v>
      </c>
      <c r="AF520" s="47">
        <f ca="1">VLOOKUP($B520,INDIRECT("data!$"&amp;H492&amp;"$3:$CZ$554"),$E492-3*(B491-1)+AF$1,FALSE)</f>
        <v>1.66</v>
      </c>
      <c r="AG520" s="65">
        <f t="shared" ca="1" si="1095"/>
        <v>4</v>
      </c>
      <c r="AH520" s="65">
        <f t="shared" ca="1" si="1096"/>
        <v>4</v>
      </c>
      <c r="AI520" s="65">
        <f t="shared" ca="1" si="1097"/>
        <v>0</v>
      </c>
      <c r="AJ520" s="65">
        <f t="shared" ca="1" si="1098"/>
        <v>0</v>
      </c>
      <c r="AK520" s="65">
        <f t="shared" ca="1" si="1099"/>
        <v>0</v>
      </c>
      <c r="AL520" s="66" t="str">
        <f t="shared" ca="1" si="1100"/>
        <v>D</v>
      </c>
      <c r="AM520" s="66" t="str">
        <f t="shared" ca="1" si="1101"/>
        <v>D-D</v>
      </c>
      <c r="AN520" s="65">
        <f t="shared" ca="1" si="1102"/>
        <v>1</v>
      </c>
      <c r="AO520" s="65">
        <f t="shared" ca="1" si="1103"/>
        <v>1</v>
      </c>
      <c r="AP520" s="65">
        <f t="shared" ca="1" si="1104"/>
        <v>1</v>
      </c>
      <c r="AQ520" s="65">
        <f t="shared" ca="1" si="1105"/>
        <v>0</v>
      </c>
      <c r="AR520" s="65">
        <f t="shared" ca="1" si="1106"/>
        <v>0</v>
      </c>
      <c r="AS520" s="65">
        <f t="shared" ca="1" si="1107"/>
        <v>0</v>
      </c>
      <c r="AT520" s="65">
        <f t="shared" ca="1" si="1108"/>
        <v>0</v>
      </c>
    </row>
    <row r="521" spans="1:46" ht="18" customHeight="1" x14ac:dyDescent="0.25">
      <c r="A521" s="49" t="str">
        <f ca="1">CONCATENATE(B513,"-",B521)</f>
        <v>Preston-All-8</v>
      </c>
      <c r="B521" s="38">
        <v>8</v>
      </c>
      <c r="C521" s="41">
        <f ca="1">VLOOKUP($B521,INDIRECT("data!$"&amp;H492&amp;"$3:$CZ$554"),$E492-3*(B491-1)+C$1,FALSE)</f>
        <v>43337</v>
      </c>
      <c r="D521" s="30" t="str">
        <f ca="1">VLOOKUP($B521,INDIRECT("data!$"&amp;H492&amp;"$3:$CZ$554"),$E492-3*(B491-1)+D$1,FALSE)</f>
        <v>Derby</v>
      </c>
      <c r="E521" s="30" t="str">
        <f ca="1">VLOOKUP($B521,INDIRECT("data!$"&amp;H492&amp;"$3:$CZ$554"),$E492-3*(B491-1)+E$1,FALSE)</f>
        <v>Preston</v>
      </c>
      <c r="F521" s="29">
        <f ca="1">VLOOKUP($B521,INDIRECT("data!$"&amp;H492&amp;"$3:$CZ$554"),$E492-3*(B491-1)+F$1,FALSE)</f>
        <v>2</v>
      </c>
      <c r="G521" s="29">
        <f ca="1">VLOOKUP($B521,INDIRECT("data!$"&amp;H492&amp;"$3:$CZ$554"),$E492-3*(B491-1)+G$1,FALSE)</f>
        <v>0</v>
      </c>
      <c r="H521" s="15" t="str">
        <f ca="1">VLOOKUP($B521,INDIRECT("data!$"&amp;H492&amp;"$3:$CZ$554"),$E492-3*(B491-1)+H$1,FALSE)</f>
        <v>H</v>
      </c>
      <c r="I521" s="29">
        <f ca="1">VLOOKUP($B521,INDIRECT("data!$"&amp;H492&amp;"$3:$CZ$554"),$E492-3*(B491-1)+I$1,FALSE)</f>
        <v>1</v>
      </c>
      <c r="J521" s="29">
        <f ca="1">VLOOKUP($B521,INDIRECT("data!$"&amp;H492&amp;"$3:$CZ$554"),$E492-3*(B491-1)+J$1,FALSE)</f>
        <v>0</v>
      </c>
      <c r="K521" s="15" t="str">
        <f ca="1">VLOOKUP($B521,INDIRECT("data!$"&amp;H492&amp;"$3:$CZ$554"),$E492-3*(B491-1)+K$1,FALSE)</f>
        <v>H</v>
      </c>
      <c r="L521" s="30" t="str">
        <f ca="1">VLOOKUP($B521,INDIRECT("data!$"&amp;H492&amp;"$3:$CZ$554"),$E492-3*(B491-1)+L$1,FALSE)</f>
        <v>D Webb</v>
      </c>
      <c r="M521" s="45">
        <f ca="1">VLOOKUP($B521,INDIRECT("data!$"&amp;H492&amp;"$3:$CZ$554"),$E492-3*(B491-1)+M$1,FALSE)</f>
        <v>15</v>
      </c>
      <c r="N521" s="45">
        <f ca="1">VLOOKUP($B521,INDIRECT("data!$"&amp;H492&amp;"$3:$CZ$554"),$E492-3*(B491-1)+N$1,FALSE)</f>
        <v>6</v>
      </c>
      <c r="O521" s="45">
        <f ca="1">VLOOKUP($B521,INDIRECT("data!$"&amp;H492&amp;"$3:$CZ$554"),$E492-3*(B491-1)+O$1,FALSE)</f>
        <v>4</v>
      </c>
      <c r="P521" s="45">
        <f ca="1">VLOOKUP($B521,INDIRECT("data!$"&amp;H492&amp;"$3:$CZ$554"),$E492-3*(B491-1)+P$1,FALSE)</f>
        <v>4</v>
      </c>
      <c r="Q521" s="45">
        <f ca="1">VLOOKUP($B521,INDIRECT("data!$"&amp;H492&amp;"$3:$CZ$554"),$E492-3*(B491-1)+Q$1,FALSE)</f>
        <v>17</v>
      </c>
      <c r="R521" s="45">
        <f ca="1">VLOOKUP($B521,INDIRECT("data!$"&amp;H492&amp;"$3:$CZ$554"),$E492-3*(B491-1)+R$1,FALSE)</f>
        <v>10</v>
      </c>
      <c r="S521" s="45">
        <f ca="1">VLOOKUP($B521,INDIRECT("data!$"&amp;H492&amp;"$3:$CZ$554"),$E492-3*(B491-1)+S$1,FALSE)</f>
        <v>9</v>
      </c>
      <c r="T521" s="45">
        <f ca="1">VLOOKUP($B521,INDIRECT("data!$"&amp;H492&amp;"$3:$CZ$554"),$E492-3*(B491-1)+T$1,FALSE)</f>
        <v>4</v>
      </c>
      <c r="U521" s="45">
        <f ca="1">VLOOKUP($B521,INDIRECT("data!$"&amp;H492&amp;"$3:$CZ$554"),$E492-3*(B491-1)+U$1,FALSE)</f>
        <v>3</v>
      </c>
      <c r="V521" s="45">
        <f ca="1">VLOOKUP($B521,INDIRECT("data!$"&amp;H492&amp;"$3:$CZ$554"),$E492-3*(B491-1)+V$1,FALSE)</f>
        <v>1</v>
      </c>
      <c r="W521" s="45">
        <f ca="1">VLOOKUP($B521,INDIRECT("data!$"&amp;H492&amp;"$3:$CZ$554"),$E492-3*(B491-1)+W$1,FALSE)</f>
        <v>0</v>
      </c>
      <c r="X521" s="45">
        <f ca="1">VLOOKUP($B521,INDIRECT("data!$"&amp;H492&amp;"$3:$CZ$554"),$E492-3*(B491-1)+X$1,FALSE)</f>
        <v>0</v>
      </c>
      <c r="Y521" s="47">
        <f ca="1">VLOOKUP($B521,INDIRECT("data!$"&amp;H492&amp;"$3:$CZ$554"),$E492-3*(B491-1)+Y$1,FALSE)</f>
        <v>2.4500000000000002</v>
      </c>
      <c r="Z521" s="47">
        <f ca="1">VLOOKUP($B521,INDIRECT("data!$"&amp;H492&amp;"$3:$CZ$554"),$E492-3*(B491-1)+Z$1,FALSE)</f>
        <v>3.3</v>
      </c>
      <c r="AA521" s="47">
        <f ca="1">VLOOKUP($B521,INDIRECT("data!$"&amp;H492&amp;"$3:$CZ$554"),$E492-3*(B491-1)+AA$1,FALSE)</f>
        <v>3.2</v>
      </c>
      <c r="AB521" s="47">
        <f ca="1">VLOOKUP($B521,INDIRECT("data!$"&amp;H492&amp;"$3:$CZ$554"),$E492-3*(B491-1)+AB$1,FALSE)</f>
        <v>2.4700000000000002</v>
      </c>
      <c r="AC521" s="47">
        <f ca="1">VLOOKUP($B521,INDIRECT("data!$"&amp;H492&amp;"$3:$CZ$554"),$E492-3*(B491-1)+AC$1,FALSE)</f>
        <v>3.19</v>
      </c>
      <c r="AD521" s="47">
        <f ca="1">VLOOKUP($B521,INDIRECT("data!$"&amp;H492&amp;"$3:$CZ$554"),$E492-3*(B491-1)+AD$1,FALSE)</f>
        <v>3.26</v>
      </c>
      <c r="AE521" s="47">
        <f ca="1">VLOOKUP($B521,INDIRECT("data!$"&amp;H492&amp;"$3:$CZ$554"),$E492-3*(B491-1)+AE$1,FALSE)</f>
        <v>2.17</v>
      </c>
      <c r="AF521" s="47">
        <f ca="1">VLOOKUP($B521,INDIRECT("data!$"&amp;H492&amp;"$3:$CZ$554"),$E492-3*(B491-1)+AF$1,FALSE)</f>
        <v>1.67</v>
      </c>
      <c r="AG521" s="65">
        <f t="shared" ca="1" si="1095"/>
        <v>2</v>
      </c>
      <c r="AH521" s="65">
        <f t="shared" ca="1" si="1096"/>
        <v>1</v>
      </c>
      <c r="AI521" s="65">
        <f t="shared" ca="1" si="1097"/>
        <v>1</v>
      </c>
      <c r="AJ521" s="65">
        <f t="shared" ca="1" si="1098"/>
        <v>1</v>
      </c>
      <c r="AK521" s="65">
        <f t="shared" ca="1" si="1099"/>
        <v>0</v>
      </c>
      <c r="AL521" s="66" t="str">
        <f t="shared" ca="1" si="1100"/>
        <v>H</v>
      </c>
      <c r="AM521" s="66" t="str">
        <f t="shared" ca="1" si="1101"/>
        <v>H-H</v>
      </c>
      <c r="AN521" s="65">
        <f t="shared" ca="1" si="1102"/>
        <v>0</v>
      </c>
      <c r="AO521" s="65">
        <f t="shared" ca="1" si="1103"/>
        <v>1</v>
      </c>
      <c r="AP521" s="65">
        <f t="shared" ca="1" si="1104"/>
        <v>0</v>
      </c>
      <c r="AQ521" s="65">
        <f t="shared" ca="1" si="1105"/>
        <v>1</v>
      </c>
      <c r="AR521" s="65">
        <f t="shared" ca="1" si="1106"/>
        <v>0</v>
      </c>
      <c r="AS521" s="65">
        <f t="shared" ca="1" si="1107"/>
        <v>1</v>
      </c>
      <c r="AT521" s="65">
        <f t="shared" ca="1" si="1108"/>
        <v>0</v>
      </c>
    </row>
    <row r="522" spans="1:46" ht="18" customHeight="1" x14ac:dyDescent="0.25">
      <c r="A522" s="49" t="str">
        <f ca="1">CONCATENATE(B513,"-",B522)</f>
        <v>Preston-All-9</v>
      </c>
      <c r="B522" s="38">
        <v>9</v>
      </c>
      <c r="C522" s="41">
        <f ca="1">VLOOKUP($B522,INDIRECT("data!$"&amp;H492&amp;"$3:$CZ$554"),$E492-3*(B491-1)+C$1,FALSE)</f>
        <v>43334</v>
      </c>
      <c r="D522" s="30" t="str">
        <f ca="1">VLOOKUP($B522,INDIRECT("data!$"&amp;H492&amp;"$3:$CZ$554"),$E492-3*(B491-1)+D$1,FALSE)</f>
        <v>Norwich</v>
      </c>
      <c r="E522" s="30" t="str">
        <f ca="1">VLOOKUP($B522,INDIRECT("data!$"&amp;H492&amp;"$3:$CZ$554"),$E492-3*(B491-1)+E$1,FALSE)</f>
        <v>Preston</v>
      </c>
      <c r="F522" s="29">
        <f ca="1">VLOOKUP($B522,INDIRECT("data!$"&amp;H492&amp;"$3:$CZ$554"),$E492-3*(B491-1)+F$1,FALSE)</f>
        <v>2</v>
      </c>
      <c r="G522" s="29">
        <f ca="1">VLOOKUP($B522,INDIRECT("data!$"&amp;H492&amp;"$3:$CZ$554"),$E492-3*(B491-1)+G$1,FALSE)</f>
        <v>0</v>
      </c>
      <c r="H522" s="15" t="str">
        <f ca="1">VLOOKUP($B522,INDIRECT("data!$"&amp;H492&amp;"$3:$CZ$554"),$E492-3*(B491-1)+H$1,FALSE)</f>
        <v>H</v>
      </c>
      <c r="I522" s="29">
        <f ca="1">VLOOKUP($B522,INDIRECT("data!$"&amp;H492&amp;"$3:$CZ$554"),$E492-3*(B491-1)+I$1,FALSE)</f>
        <v>0</v>
      </c>
      <c r="J522" s="29">
        <f ca="1">VLOOKUP($B522,INDIRECT("data!$"&amp;H492&amp;"$3:$CZ$554"),$E492-3*(B491-1)+J$1,FALSE)</f>
        <v>0</v>
      </c>
      <c r="K522" s="15" t="str">
        <f ca="1">VLOOKUP($B522,INDIRECT("data!$"&amp;H492&amp;"$3:$CZ$554"),$E492-3*(B491-1)+K$1,FALSE)</f>
        <v>D</v>
      </c>
      <c r="L522" s="30" t="str">
        <f ca="1">VLOOKUP($B522,INDIRECT("data!$"&amp;H492&amp;"$3:$CZ$554"),$E492-3*(B491-1)+L$1,FALSE)</f>
        <v>G Ward</v>
      </c>
      <c r="M522" s="45">
        <f ca="1">VLOOKUP($B522,INDIRECT("data!$"&amp;H492&amp;"$3:$CZ$554"),$E492-3*(B491-1)+M$1,FALSE)</f>
        <v>12</v>
      </c>
      <c r="N522" s="45">
        <f ca="1">VLOOKUP($B522,INDIRECT("data!$"&amp;H492&amp;"$3:$CZ$554"),$E492-3*(B491-1)+N$1,FALSE)</f>
        <v>9</v>
      </c>
      <c r="O522" s="45">
        <f ca="1">VLOOKUP($B522,INDIRECT("data!$"&amp;H492&amp;"$3:$CZ$554"),$E492-3*(B491-1)+O$1,FALSE)</f>
        <v>4</v>
      </c>
      <c r="P522" s="45">
        <f ca="1">VLOOKUP($B522,INDIRECT("data!$"&amp;H492&amp;"$3:$CZ$554"),$E492-3*(B491-1)+P$1,FALSE)</f>
        <v>3</v>
      </c>
      <c r="Q522" s="45">
        <f ca="1">VLOOKUP($B522,INDIRECT("data!$"&amp;H492&amp;"$3:$CZ$554"),$E492-3*(B491-1)+Q$1,FALSE)</f>
        <v>13</v>
      </c>
      <c r="R522" s="45">
        <f ca="1">VLOOKUP($B522,INDIRECT("data!$"&amp;H492&amp;"$3:$CZ$554"),$E492-3*(B491-1)+R$1,FALSE)</f>
        <v>16</v>
      </c>
      <c r="S522" s="45">
        <f ca="1">VLOOKUP($B522,INDIRECT("data!$"&amp;H492&amp;"$3:$CZ$554"),$E492-3*(B491-1)+S$1,FALSE)</f>
        <v>11</v>
      </c>
      <c r="T522" s="45">
        <f ca="1">VLOOKUP($B522,INDIRECT("data!$"&amp;H492&amp;"$3:$CZ$554"),$E492-3*(B491-1)+T$1,FALSE)</f>
        <v>4</v>
      </c>
      <c r="U522" s="45">
        <f ca="1">VLOOKUP($B522,INDIRECT("data!$"&amp;H492&amp;"$3:$CZ$554"),$E492-3*(B491-1)+U$1,FALSE)</f>
        <v>2</v>
      </c>
      <c r="V522" s="45">
        <f ca="1">VLOOKUP($B522,INDIRECT("data!$"&amp;H492&amp;"$3:$CZ$554"),$E492-3*(B491-1)+V$1,FALSE)</f>
        <v>2</v>
      </c>
      <c r="W522" s="45">
        <f ca="1">VLOOKUP($B522,INDIRECT("data!$"&amp;H492&amp;"$3:$CZ$554"),$E492-3*(B491-1)+W$1,FALSE)</f>
        <v>0</v>
      </c>
      <c r="X522" s="45">
        <f ca="1">VLOOKUP($B522,INDIRECT("data!$"&amp;H492&amp;"$3:$CZ$554"),$E492-3*(B491-1)+X$1,FALSE)</f>
        <v>0</v>
      </c>
      <c r="Y522" s="47">
        <f ca="1">VLOOKUP($B522,INDIRECT("data!$"&amp;H492&amp;"$3:$CZ$554"),$E492-3*(B491-1)+Y$1,FALSE)</f>
        <v>2.4</v>
      </c>
      <c r="Z522" s="47">
        <f ca="1">VLOOKUP($B522,INDIRECT("data!$"&amp;H492&amp;"$3:$CZ$554"),$E492-3*(B491-1)+Z$1,FALSE)</f>
        <v>3.4</v>
      </c>
      <c r="AA522" s="47">
        <f ca="1">VLOOKUP($B522,INDIRECT("data!$"&amp;H492&amp;"$3:$CZ$554"),$E492-3*(B491-1)+AA$1,FALSE)</f>
        <v>3.2</v>
      </c>
      <c r="AB522" s="47">
        <f ca="1">VLOOKUP($B522,INDIRECT("data!$"&amp;H492&amp;"$3:$CZ$554"),$E492-3*(B491-1)+AB$1,FALSE)</f>
        <v>2.48</v>
      </c>
      <c r="AC522" s="47">
        <f ca="1">VLOOKUP($B522,INDIRECT("data!$"&amp;H492&amp;"$3:$CZ$554"),$E492-3*(B491-1)+AC$1,FALSE)</f>
        <v>3.34</v>
      </c>
      <c r="AD522" s="47">
        <f ca="1">VLOOKUP($B522,INDIRECT("data!$"&amp;H492&amp;"$3:$CZ$554"),$E492-3*(B491-1)+AD$1,FALSE)</f>
        <v>3.1</v>
      </c>
      <c r="AE522" s="47">
        <f ca="1">VLOOKUP($B522,INDIRECT("data!$"&amp;H492&amp;"$3:$CZ$554"),$E492-3*(B491-1)+AE$1,FALSE)</f>
        <v>2</v>
      </c>
      <c r="AF522" s="47">
        <f ca="1">VLOOKUP($B522,INDIRECT("data!$"&amp;H492&amp;"$3:$CZ$554"),$E492-3*(B491-1)+AF$1,FALSE)</f>
        <v>1.8</v>
      </c>
      <c r="AG522" s="65">
        <f t="shared" ca="1" si="1095"/>
        <v>2</v>
      </c>
      <c r="AH522" s="65">
        <f t="shared" ca="1" si="1096"/>
        <v>0</v>
      </c>
      <c r="AI522" s="65">
        <f t="shared" ca="1" si="1097"/>
        <v>2</v>
      </c>
      <c r="AJ522" s="65">
        <f t="shared" ca="1" si="1098"/>
        <v>2</v>
      </c>
      <c r="AK522" s="65">
        <f t="shared" ca="1" si="1099"/>
        <v>0</v>
      </c>
      <c r="AL522" s="66" t="str">
        <f t="shared" ca="1" si="1100"/>
        <v>H</v>
      </c>
      <c r="AM522" s="66" t="str">
        <f t="shared" ca="1" si="1101"/>
        <v>D-H</v>
      </c>
      <c r="AN522" s="65">
        <f t="shared" ca="1" si="1102"/>
        <v>0</v>
      </c>
      <c r="AO522" s="65">
        <f t="shared" ca="1" si="1103"/>
        <v>0</v>
      </c>
      <c r="AP522" s="65">
        <f t="shared" ca="1" si="1104"/>
        <v>0</v>
      </c>
      <c r="AQ522" s="65">
        <f t="shared" ca="1" si="1105"/>
        <v>1</v>
      </c>
      <c r="AR522" s="65">
        <f t="shared" ca="1" si="1106"/>
        <v>0</v>
      </c>
      <c r="AS522" s="65">
        <f t="shared" ca="1" si="1107"/>
        <v>0</v>
      </c>
      <c r="AT522" s="65">
        <f t="shared" ca="1" si="1108"/>
        <v>0</v>
      </c>
    </row>
    <row r="523" spans="1:46" ht="18" customHeight="1" x14ac:dyDescent="0.25">
      <c r="A523" s="49" t="str">
        <f ca="1">CONCATENATE(B513,"-",B523)</f>
        <v>Preston-All-10</v>
      </c>
      <c r="B523" s="38">
        <v>10</v>
      </c>
      <c r="C523" s="41">
        <f ca="1">VLOOKUP($B523,INDIRECT("data!$"&amp;H492&amp;"$3:$CZ$554"),$E492-3*(B491-1)+C$1,FALSE)</f>
        <v>43330</v>
      </c>
      <c r="D523" s="30" t="str">
        <f ca="1">VLOOKUP($B523,INDIRECT("data!$"&amp;H492&amp;"$3:$CZ$554"),$E492-3*(B491-1)+D$1,FALSE)</f>
        <v>Preston</v>
      </c>
      <c r="E523" s="30" t="str">
        <f ca="1">VLOOKUP($B523,INDIRECT("data!$"&amp;H492&amp;"$3:$CZ$554"),$E492-3*(B491-1)+E$1,FALSE)</f>
        <v>Stoke</v>
      </c>
      <c r="F523" s="29">
        <f ca="1">VLOOKUP($B523,INDIRECT("data!$"&amp;H492&amp;"$3:$CZ$554"),$E492-3*(B491-1)+F$1,FALSE)</f>
        <v>2</v>
      </c>
      <c r="G523" s="29">
        <f ca="1">VLOOKUP($B523,INDIRECT("data!$"&amp;H492&amp;"$3:$CZ$554"),$E492-3*(B491-1)+G$1,FALSE)</f>
        <v>2</v>
      </c>
      <c r="H523" s="15" t="str">
        <f ca="1">VLOOKUP($B523,INDIRECT("data!$"&amp;H492&amp;"$3:$CZ$554"),$E492-3*(B491-1)+H$1,FALSE)</f>
        <v>D</v>
      </c>
      <c r="I523" s="29">
        <f ca="1">VLOOKUP($B523,INDIRECT("data!$"&amp;H492&amp;"$3:$CZ$554"),$E492-3*(B491-1)+I$1,FALSE)</f>
        <v>2</v>
      </c>
      <c r="J523" s="29">
        <f ca="1">VLOOKUP($B523,INDIRECT("data!$"&amp;H492&amp;"$3:$CZ$554"),$E492-3*(B491-1)+J$1,FALSE)</f>
        <v>1</v>
      </c>
      <c r="K523" s="15" t="str">
        <f ca="1">VLOOKUP($B523,INDIRECT("data!$"&amp;H492&amp;"$3:$CZ$554"),$E492-3*(B491-1)+K$1,FALSE)</f>
        <v>H</v>
      </c>
      <c r="L523" s="30" t="str">
        <f ca="1">VLOOKUP($B523,INDIRECT("data!$"&amp;H492&amp;"$3:$CZ$554"),$E492-3*(B491-1)+L$1,FALSE)</f>
        <v>A Madley</v>
      </c>
      <c r="M523" s="45">
        <f ca="1">VLOOKUP($B523,INDIRECT("data!$"&amp;H492&amp;"$3:$CZ$554"),$E492-3*(B491-1)+M$1,FALSE)</f>
        <v>15</v>
      </c>
      <c r="N523" s="45">
        <f ca="1">VLOOKUP($B523,INDIRECT("data!$"&amp;H492&amp;"$3:$CZ$554"),$E492-3*(B491-1)+N$1,FALSE)</f>
        <v>8</v>
      </c>
      <c r="O523" s="45">
        <f ca="1">VLOOKUP($B523,INDIRECT("data!$"&amp;H492&amp;"$3:$CZ$554"),$E492-3*(B491-1)+O$1,FALSE)</f>
        <v>6</v>
      </c>
      <c r="P523" s="45">
        <f ca="1">VLOOKUP($B523,INDIRECT("data!$"&amp;H492&amp;"$3:$CZ$554"),$E492-3*(B491-1)+P$1,FALSE)</f>
        <v>3</v>
      </c>
      <c r="Q523" s="45">
        <f ca="1">VLOOKUP($B523,INDIRECT("data!$"&amp;H492&amp;"$3:$CZ$554"),$E492-3*(B491-1)+Q$1,FALSE)</f>
        <v>13</v>
      </c>
      <c r="R523" s="45">
        <f ca="1">VLOOKUP($B523,INDIRECT("data!$"&amp;H492&amp;"$3:$CZ$554"),$E492-3*(B491-1)+R$1,FALSE)</f>
        <v>15</v>
      </c>
      <c r="S523" s="45">
        <f ca="1">VLOOKUP($B523,INDIRECT("data!$"&amp;H492&amp;"$3:$CZ$554"),$E492-3*(B491-1)+S$1,FALSE)</f>
        <v>4</v>
      </c>
      <c r="T523" s="45">
        <f ca="1">VLOOKUP($B523,INDIRECT("data!$"&amp;H492&amp;"$3:$CZ$554"),$E492-3*(B491-1)+T$1,FALSE)</f>
        <v>2</v>
      </c>
      <c r="U523" s="45">
        <f ca="1">VLOOKUP($B523,INDIRECT("data!$"&amp;H492&amp;"$3:$CZ$554"),$E492-3*(B491-1)+U$1,FALSE)</f>
        <v>2</v>
      </c>
      <c r="V523" s="45">
        <f ca="1">VLOOKUP($B523,INDIRECT("data!$"&amp;H492&amp;"$3:$CZ$554"),$E492-3*(B491-1)+V$1,FALSE)</f>
        <v>3</v>
      </c>
      <c r="W523" s="45">
        <f ca="1">VLOOKUP($B523,INDIRECT("data!$"&amp;H492&amp;"$3:$CZ$554"),$E492-3*(B491-1)+W$1,FALSE)</f>
        <v>0</v>
      </c>
      <c r="X523" s="45">
        <f ca="1">VLOOKUP($B523,INDIRECT("data!$"&amp;H492&amp;"$3:$CZ$554"),$E492-3*(B491-1)+X$1,FALSE)</f>
        <v>0</v>
      </c>
      <c r="Y523" s="47">
        <f ca="1">VLOOKUP($B523,INDIRECT("data!$"&amp;H492&amp;"$3:$CZ$554"),$E492-3*(B491-1)+Y$1,FALSE)</f>
        <v>2.5</v>
      </c>
      <c r="Z523" s="47">
        <f ca="1">VLOOKUP($B523,INDIRECT("data!$"&amp;H492&amp;"$3:$CZ$554"),$E492-3*(B491-1)+Z$1,FALSE)</f>
        <v>3.3</v>
      </c>
      <c r="AA523" s="47">
        <f ca="1">VLOOKUP($B523,INDIRECT("data!$"&amp;H492&amp;"$3:$CZ$554"),$E492-3*(B491-1)+AA$1,FALSE)</f>
        <v>3.1</v>
      </c>
      <c r="AB523" s="47">
        <f ca="1">VLOOKUP($B523,INDIRECT("data!$"&amp;H492&amp;"$3:$CZ$554"),$E492-3*(B491-1)+AB$1,FALSE)</f>
        <v>2.5</v>
      </c>
      <c r="AC523" s="47">
        <f ca="1">VLOOKUP($B523,INDIRECT("data!$"&amp;H492&amp;"$3:$CZ$554"),$E492-3*(B491-1)+AC$1,FALSE)</f>
        <v>3.26</v>
      </c>
      <c r="AD523" s="47">
        <f ca="1">VLOOKUP($B523,INDIRECT("data!$"&amp;H492&amp;"$3:$CZ$554"),$E492-3*(B491-1)+AD$1,FALSE)</f>
        <v>3.15</v>
      </c>
      <c r="AE523" s="47">
        <f ca="1">VLOOKUP($B523,INDIRECT("data!$"&amp;H492&amp;"$3:$CZ$554"),$E492-3*(B491-1)+AE$1,FALSE)</f>
        <v>2.1800000000000002</v>
      </c>
      <c r="AF523" s="47">
        <f ca="1">VLOOKUP($B523,INDIRECT("data!$"&amp;H492&amp;"$3:$CZ$554"),$E492-3*(B491-1)+AF$1,FALSE)</f>
        <v>1.66</v>
      </c>
      <c r="AG523" s="65">
        <f t="shared" ca="1" si="1095"/>
        <v>4</v>
      </c>
      <c r="AH523" s="65">
        <f t="shared" ca="1" si="1096"/>
        <v>3</v>
      </c>
      <c r="AI523" s="65">
        <f t="shared" ca="1" si="1097"/>
        <v>1</v>
      </c>
      <c r="AJ523" s="65">
        <f t="shared" ca="1" si="1098"/>
        <v>0</v>
      </c>
      <c r="AK523" s="65">
        <f t="shared" ca="1" si="1099"/>
        <v>1</v>
      </c>
      <c r="AL523" s="66" t="str">
        <f t="shared" ca="1" si="1100"/>
        <v>A</v>
      </c>
      <c r="AM523" s="66" t="str">
        <f t="shared" ca="1" si="1101"/>
        <v>H-D</v>
      </c>
      <c r="AN523" s="65">
        <f t="shared" ca="1" si="1102"/>
        <v>1</v>
      </c>
      <c r="AO523" s="65">
        <f t="shared" ca="1" si="1103"/>
        <v>1</v>
      </c>
      <c r="AP523" s="65">
        <f t="shared" ca="1" si="1104"/>
        <v>1</v>
      </c>
      <c r="AQ523" s="65">
        <f t="shared" ca="1" si="1105"/>
        <v>0</v>
      </c>
      <c r="AR523" s="65">
        <f t="shared" ca="1" si="1106"/>
        <v>0</v>
      </c>
      <c r="AS523" s="65">
        <f t="shared" ca="1" si="1107"/>
        <v>0</v>
      </c>
      <c r="AT523" s="65">
        <f t="shared" ca="1" si="1108"/>
        <v>0</v>
      </c>
    </row>
    <row r="524" spans="1:46" ht="18" customHeight="1" x14ac:dyDescent="0.25">
      <c r="B524" s="42" t="s">
        <v>23</v>
      </c>
      <c r="C524" s="43"/>
      <c r="D524" s="44"/>
      <c r="E524" s="44"/>
      <c r="F524" s="46">
        <f ca="1">SUM(F514:F521)</f>
        <v>21</v>
      </c>
      <c r="G524" s="46">
        <f ca="1">SUM(G514:G521)</f>
        <v>13</v>
      </c>
      <c r="H524" s="42"/>
      <c r="I524" s="46">
        <f t="shared" ref="I524:J524" ca="1" si="1109">SUM(I514:I521)</f>
        <v>9</v>
      </c>
      <c r="J524" s="46">
        <f t="shared" ca="1" si="1109"/>
        <v>3</v>
      </c>
      <c r="K524" s="42"/>
      <c r="L524" s="44"/>
      <c r="M524" s="46">
        <f t="shared" ref="M524:X524" ca="1" si="1110">SUM(M514:M521)</f>
        <v>121</v>
      </c>
      <c r="N524" s="46">
        <f t="shared" ca="1" si="1110"/>
        <v>86</v>
      </c>
      <c r="O524" s="46">
        <f t="shared" ca="1" si="1110"/>
        <v>39</v>
      </c>
      <c r="P524" s="46">
        <f t="shared" ca="1" si="1110"/>
        <v>38</v>
      </c>
      <c r="Q524" s="46">
        <f t="shared" ca="1" si="1110"/>
        <v>92</v>
      </c>
      <c r="R524" s="46">
        <f t="shared" ca="1" si="1110"/>
        <v>88</v>
      </c>
      <c r="S524" s="46">
        <f t="shared" ca="1" si="1110"/>
        <v>45</v>
      </c>
      <c r="T524" s="46">
        <f t="shared" ca="1" si="1110"/>
        <v>27</v>
      </c>
      <c r="U524" s="46">
        <f t="shared" ca="1" si="1110"/>
        <v>12</v>
      </c>
      <c r="V524" s="46">
        <f t="shared" ca="1" si="1110"/>
        <v>20</v>
      </c>
      <c r="W524" s="46">
        <f t="shared" ca="1" si="1110"/>
        <v>2</v>
      </c>
      <c r="X524" s="46">
        <f t="shared" ca="1" si="1110"/>
        <v>1</v>
      </c>
      <c r="Y524" s="48"/>
      <c r="Z524" s="48"/>
      <c r="AA524" s="48"/>
      <c r="AB524" s="48"/>
      <c r="AC524" s="48"/>
      <c r="AD524" s="48"/>
      <c r="AE524" s="48"/>
      <c r="AF524" s="48"/>
    </row>
    <row r="526" spans="1:46" ht="18" customHeight="1" x14ac:dyDescent="0.25">
      <c r="B526" s="36">
        <f>B491+1</f>
        <v>16</v>
      </c>
      <c r="C526" s="39">
        <v>1</v>
      </c>
      <c r="D526" s="15">
        <f>1+C526</f>
        <v>2</v>
      </c>
      <c r="E526" s="15">
        <f t="shared" ref="E526" si="1111">1+D526</f>
        <v>3</v>
      </c>
      <c r="F526" s="15">
        <f t="shared" ref="F526" si="1112">1+E526</f>
        <v>4</v>
      </c>
      <c r="G526" s="15">
        <f t="shared" ref="G526" si="1113">1+F526</f>
        <v>5</v>
      </c>
      <c r="H526" s="15">
        <f t="shared" ref="H526" si="1114">1+G526</f>
        <v>6</v>
      </c>
      <c r="I526" s="15">
        <f t="shared" ref="I526" si="1115">1+H526</f>
        <v>7</v>
      </c>
      <c r="J526" s="15">
        <f t="shared" ref="J526" si="1116">1+I526</f>
        <v>8</v>
      </c>
      <c r="K526" s="15">
        <f t="shared" ref="K526" si="1117">1+J526</f>
        <v>9</v>
      </c>
      <c r="L526" s="15">
        <f t="shared" ref="L526" si="1118">1+K526</f>
        <v>10</v>
      </c>
      <c r="M526" s="15">
        <f t="shared" ref="M526" si="1119">1+L526</f>
        <v>11</v>
      </c>
      <c r="N526" s="15">
        <f t="shared" ref="N526" si="1120">1+M526</f>
        <v>12</v>
      </c>
      <c r="O526" s="15">
        <f t="shared" ref="O526" si="1121">1+N526</f>
        <v>13</v>
      </c>
      <c r="P526" s="15">
        <f t="shared" ref="P526" si="1122">1+O526</f>
        <v>14</v>
      </c>
      <c r="Q526" s="15">
        <f t="shared" ref="Q526" si="1123">1+P526</f>
        <v>15</v>
      </c>
      <c r="R526" s="15">
        <f t="shared" ref="R526" si="1124">1+Q526</f>
        <v>16</v>
      </c>
      <c r="S526" s="15">
        <f t="shared" ref="S526" si="1125">1+R526</f>
        <v>17</v>
      </c>
      <c r="T526" s="15">
        <f t="shared" ref="T526" si="1126">1+S526</f>
        <v>18</v>
      </c>
      <c r="U526" s="15">
        <f t="shared" ref="U526" si="1127">1+T526</f>
        <v>19</v>
      </c>
      <c r="V526" s="15">
        <f t="shared" ref="V526" si="1128">1+U526</f>
        <v>20</v>
      </c>
      <c r="W526" s="15">
        <f t="shared" ref="W526" si="1129">1+V526</f>
        <v>21</v>
      </c>
      <c r="X526" s="15">
        <f t="shared" ref="X526" si="1130">1+W526</f>
        <v>22</v>
      </c>
      <c r="Y526" s="15">
        <f t="shared" ref="Y526" si="1131">1+X526</f>
        <v>23</v>
      </c>
      <c r="Z526" s="15">
        <f t="shared" ref="Z526" si="1132">1+Y526</f>
        <v>24</v>
      </c>
      <c r="AA526" s="15">
        <f t="shared" ref="AA526" si="1133">1+Z526</f>
        <v>25</v>
      </c>
      <c r="AB526" s="15">
        <f t="shared" ref="AB526" si="1134">1+AA526</f>
        <v>26</v>
      </c>
      <c r="AC526" s="15">
        <f t="shared" ref="AC526" si="1135">1+AB526</f>
        <v>27</v>
      </c>
      <c r="AD526" s="15">
        <f t="shared" ref="AD526" si="1136">1+AC526</f>
        <v>28</v>
      </c>
      <c r="AE526" s="15">
        <f t="shared" ref="AE526" si="1137">1+AD526</f>
        <v>29</v>
      </c>
      <c r="AF526" s="15">
        <f t="shared" ref="AF526" si="1138">1+AE526</f>
        <v>30</v>
      </c>
    </row>
    <row r="527" spans="1:46" ht="18" customHeight="1" x14ac:dyDescent="0.25">
      <c r="B527" s="36" t="str">
        <f ca="1">INDIRECT("teams!a"&amp;B526)</f>
        <v>QPR</v>
      </c>
      <c r="C527" s="40">
        <v>74</v>
      </c>
      <c r="D527" s="13">
        <f>C527-1</f>
        <v>73</v>
      </c>
      <c r="E527" s="13">
        <f>D527-1</f>
        <v>72</v>
      </c>
      <c r="F527" s="51" t="s">
        <v>114</v>
      </c>
      <c r="G527" s="13" t="s">
        <v>115</v>
      </c>
      <c r="H527" s="13" t="s">
        <v>116</v>
      </c>
    </row>
    <row r="528" spans="1:46" ht="18" customHeight="1" x14ac:dyDescent="0.25">
      <c r="B528" s="12" t="str">
        <f ca="1">CONCATENATE(B527,"-Home")</f>
        <v>QPR-Home</v>
      </c>
      <c r="C528" s="40" t="s">
        <v>22</v>
      </c>
      <c r="D528" s="13" t="s">
        <v>50</v>
      </c>
      <c r="E528" s="13" t="s">
        <v>51</v>
      </c>
      <c r="F528" s="13" t="s">
        <v>3</v>
      </c>
      <c r="G528" s="13" t="s">
        <v>4</v>
      </c>
      <c r="H528" s="13" t="s">
        <v>6</v>
      </c>
      <c r="I528" s="13" t="s">
        <v>1</v>
      </c>
      <c r="J528" s="13" t="s">
        <v>2</v>
      </c>
      <c r="K528" s="13" t="s">
        <v>5</v>
      </c>
      <c r="L528" s="13" t="s">
        <v>52</v>
      </c>
      <c r="M528" s="13" t="s">
        <v>53</v>
      </c>
      <c r="N528" s="13" t="s">
        <v>54</v>
      </c>
      <c r="O528" s="13" t="s">
        <v>55</v>
      </c>
      <c r="P528" s="13" t="s">
        <v>56</v>
      </c>
      <c r="Q528" s="13" t="s">
        <v>57</v>
      </c>
      <c r="R528" s="13" t="s">
        <v>58</v>
      </c>
      <c r="S528" s="13" t="s">
        <v>59</v>
      </c>
      <c r="T528" s="13" t="s">
        <v>60</v>
      </c>
      <c r="U528" s="13" t="s">
        <v>61</v>
      </c>
      <c r="V528" s="13" t="s">
        <v>62</v>
      </c>
      <c r="W528" s="13" t="s">
        <v>63</v>
      </c>
      <c r="X528" s="13" t="s">
        <v>64</v>
      </c>
      <c r="Y528" s="13" t="s">
        <v>65</v>
      </c>
      <c r="Z528" s="13" t="s">
        <v>66</v>
      </c>
      <c r="AA528" s="13" t="s">
        <v>67</v>
      </c>
      <c r="AB528" s="13" t="s">
        <v>68</v>
      </c>
      <c r="AC528" s="13" t="s">
        <v>69</v>
      </c>
      <c r="AD528" s="13" t="s">
        <v>70</v>
      </c>
      <c r="AE528" s="13" t="s">
        <v>71</v>
      </c>
      <c r="AF528" s="13" t="s">
        <v>72</v>
      </c>
      <c r="AG528" s="62" t="s">
        <v>140</v>
      </c>
      <c r="AH528" s="62" t="s">
        <v>141</v>
      </c>
      <c r="AI528" s="62" t="s">
        <v>142</v>
      </c>
      <c r="AJ528" s="62" t="s">
        <v>143</v>
      </c>
      <c r="AK528" s="62" t="s">
        <v>144</v>
      </c>
      <c r="AL528" s="63" t="s">
        <v>145</v>
      </c>
      <c r="AM528" s="63" t="s">
        <v>146</v>
      </c>
      <c r="AN528" s="62" t="s">
        <v>147</v>
      </c>
      <c r="AO528" s="64" t="s">
        <v>150</v>
      </c>
      <c r="AP528" s="64" t="s">
        <v>151</v>
      </c>
      <c r="AQ528" s="62" t="s">
        <v>148</v>
      </c>
      <c r="AR528" s="62" t="s">
        <v>149</v>
      </c>
      <c r="AS528" s="62" t="s">
        <v>152</v>
      </c>
      <c r="AT528" s="62" t="s">
        <v>153</v>
      </c>
    </row>
    <row r="529" spans="1:46" ht="18" customHeight="1" x14ac:dyDescent="0.25">
      <c r="A529" s="49" t="str">
        <f ca="1">CONCATENATE(B528,"-",B529)</f>
        <v>QPR-Home-1</v>
      </c>
      <c r="B529" s="12">
        <v>1</v>
      </c>
      <c r="C529" s="41">
        <f ca="1">VLOOKUP($B529,INDIRECT("data!$"&amp;F527&amp;"$3:$CZ$554"),$C527-3*(B526-1)+C$1,FALSE)</f>
        <v>43379</v>
      </c>
      <c r="D529" s="30" t="str">
        <f ca="1">VLOOKUP($B529,INDIRECT("data!$"&amp;F527&amp;"$3:$CZ$554"),$C527-3*(B526-1)+D$1,FALSE)</f>
        <v>QPR</v>
      </c>
      <c r="E529" s="30" t="str">
        <f ca="1">VLOOKUP($B529,INDIRECT("data!$"&amp;F527&amp;"$3:$CZ$554"),$C527-3*(B526-1)+E$1,FALSE)</f>
        <v>Derby</v>
      </c>
      <c r="F529" s="29">
        <f ca="1">VLOOKUP($B529,INDIRECT("data!$"&amp;F527&amp;"$3:$CZ$554"),$C527-3*(B526-1)+F$1,FALSE)</f>
        <v>1</v>
      </c>
      <c r="G529" s="29">
        <f ca="1">VLOOKUP($B529,INDIRECT("data!$"&amp;F527&amp;"$3:$CZ$554"),$C527-3*(B526-1)+G$1,FALSE)</f>
        <v>1</v>
      </c>
      <c r="H529" s="15" t="str">
        <f ca="1">VLOOKUP($B529,INDIRECT("data!$"&amp;F527&amp;"$3:$CZ$554"),$C527-3*(B526-1)+H$1,FALSE)</f>
        <v>D</v>
      </c>
      <c r="I529" s="29">
        <f ca="1">VLOOKUP($B529,INDIRECT("data!$"&amp;F527&amp;"$3:$CZ$554"),$C527-3*(B526-1)+I$1,FALSE)</f>
        <v>0</v>
      </c>
      <c r="J529" s="29">
        <f ca="1">VLOOKUP($B529,INDIRECT("data!$"&amp;F527&amp;"$3:$CZ$554"),$C527-3*(B526-1)+J$1,FALSE)</f>
        <v>1</v>
      </c>
      <c r="K529" s="15" t="str">
        <f ca="1">VLOOKUP($B529,INDIRECT("data!$"&amp;F527&amp;"$3:$CZ$554"),$C527-3*(B526-1)+K$1,FALSE)</f>
        <v>A</v>
      </c>
      <c r="L529" s="30" t="str">
        <f ca="1">VLOOKUP($B529,INDIRECT("data!$"&amp;F527&amp;"$3:$CZ$554"),$C527-3*(B526-1)+L$1,FALSE)</f>
        <v>D Webb</v>
      </c>
      <c r="M529" s="45">
        <f ca="1">VLOOKUP($B529,INDIRECT("data!$"&amp;F527&amp;"$3:$CZ$554"),$C527-3*(B526-1)+M$1,FALSE)</f>
        <v>13</v>
      </c>
      <c r="N529" s="45">
        <f ca="1">VLOOKUP($B529,INDIRECT("data!$"&amp;F527&amp;"$3:$CZ$554"),$C527-3*(B526-1)+N$1,FALSE)</f>
        <v>14</v>
      </c>
      <c r="O529" s="45">
        <f ca="1">VLOOKUP($B529,INDIRECT("data!$"&amp;F527&amp;"$3:$CZ$554"),$C527-3*(B526-1)+O$1,FALSE)</f>
        <v>3</v>
      </c>
      <c r="P529" s="45">
        <f ca="1">VLOOKUP($B529,INDIRECT("data!$"&amp;F527&amp;"$3:$CZ$554"),$C527-3*(B526-1)+P$1,FALSE)</f>
        <v>5</v>
      </c>
      <c r="Q529" s="45">
        <f ca="1">VLOOKUP($B529,INDIRECT("data!$"&amp;F527&amp;"$3:$CZ$554"),$C527-3*(B526-1)+Q$1,FALSE)</f>
        <v>19</v>
      </c>
      <c r="R529" s="45">
        <f ca="1">VLOOKUP($B529,INDIRECT("data!$"&amp;F527&amp;"$3:$CZ$554"),$C527-3*(B526-1)+R$1,FALSE)</f>
        <v>12</v>
      </c>
      <c r="S529" s="45">
        <f ca="1">VLOOKUP($B529,INDIRECT("data!$"&amp;F527&amp;"$3:$CZ$554"),$C527-3*(B526-1)+S$1,FALSE)</f>
        <v>1</v>
      </c>
      <c r="T529" s="45">
        <f ca="1">VLOOKUP($B529,INDIRECT("data!$"&amp;F527&amp;"$3:$CZ$554"),$C527-3*(B526-1)+T$1,FALSE)</f>
        <v>10</v>
      </c>
      <c r="U529" s="45">
        <f ca="1">VLOOKUP($B529,INDIRECT("data!$"&amp;F527&amp;"$3:$CZ$554"),$C527-3*(B526-1)+U$1,FALSE)</f>
        <v>3</v>
      </c>
      <c r="V529" s="45">
        <f ca="1">VLOOKUP($B529,INDIRECT("data!$"&amp;F527&amp;"$3:$CZ$554"),$C527-3*(B526-1)+V$1,FALSE)</f>
        <v>2</v>
      </c>
      <c r="W529" s="45">
        <f ca="1">VLOOKUP($B529,INDIRECT("data!$"&amp;F527&amp;"$3:$CZ$554"),$C527-3*(B526-1)+W$1,FALSE)</f>
        <v>0</v>
      </c>
      <c r="X529" s="45">
        <f ca="1">VLOOKUP($B529,INDIRECT("data!$"&amp;F527&amp;"$3:$CZ$554"),$C527-3*(B526-1)+X$1,FALSE)</f>
        <v>0</v>
      </c>
      <c r="Y529" s="47">
        <f ca="1">VLOOKUP($B529,INDIRECT("data!$"&amp;F527&amp;"$3:$CZ$554"),$C527-3*(B526-1)+Y$1,FALSE)</f>
        <v>2.75</v>
      </c>
      <c r="Z529" s="47">
        <f ca="1">VLOOKUP($B529,INDIRECT("data!$"&amp;F527&amp;"$3:$CZ$554"),$C527-3*(B526-1)+Z$1,FALSE)</f>
        <v>3.25</v>
      </c>
      <c r="AA529" s="47">
        <f ca="1">VLOOKUP($B529,INDIRECT("data!$"&amp;F527&amp;"$3:$CZ$554"),$C527-3*(B526-1)+AA$1,FALSE)</f>
        <v>2.8</v>
      </c>
      <c r="AB529" s="47">
        <f ca="1">VLOOKUP($B529,INDIRECT("data!$"&amp;F527&amp;"$3:$CZ$554"),$C527-3*(B526-1)+AB$1,FALSE)</f>
        <v>2.8</v>
      </c>
      <c r="AC529" s="47">
        <f ca="1">VLOOKUP($B529,INDIRECT("data!$"&amp;F527&amp;"$3:$CZ$554"),$C527-3*(B526-1)+AC$1,FALSE)</f>
        <v>3.28</v>
      </c>
      <c r="AD529" s="47">
        <f ca="1">VLOOKUP($B529,INDIRECT("data!$"&amp;F527&amp;"$3:$CZ$554"),$C527-3*(B526-1)+AD$1,FALSE)</f>
        <v>2.76</v>
      </c>
      <c r="AE529" s="47">
        <f ca="1">VLOOKUP($B529,INDIRECT("data!$"&amp;F527&amp;"$3:$CZ$554"),$C527-3*(B526-1)+AE$1,FALSE)</f>
        <v>2.1</v>
      </c>
      <c r="AF529" s="47">
        <f ca="1">VLOOKUP($B529,INDIRECT("data!$"&amp;F527&amp;"$3:$CZ$554"),$C527-3*(B526-1)+AF$1,FALSE)</f>
        <v>1.72</v>
      </c>
      <c r="AG529" s="65">
        <f ca="1">IF(C529="","",F529+G529)</f>
        <v>2</v>
      </c>
      <c r="AH529" s="65">
        <f ca="1">IF(C529="","",I529+J529)</f>
        <v>1</v>
      </c>
      <c r="AI529" s="65">
        <f ca="1">IF(C529="","",AJ529+AK529)</f>
        <v>1</v>
      </c>
      <c r="AJ529" s="65">
        <f ca="1">IF(C529="","",F529-I529)</f>
        <v>1</v>
      </c>
      <c r="AK529" s="65">
        <f ca="1">IF(C529="","",G529-J529)</f>
        <v>0</v>
      </c>
      <c r="AL529" s="66" t="str">
        <f ca="1">IF(AJ529&gt;AK529,"H",IF(AJ529=AK529,"D",IF(AJ529&lt;AK529,"A","Error!")))</f>
        <v>H</v>
      </c>
      <c r="AM529" s="66" t="str">
        <f ca="1">IF(C529="","",CONCATENATE(K529,"-",H529))</f>
        <v>A-D</v>
      </c>
      <c r="AN529" s="65">
        <f ca="1">IF(C529="","",IF(AND(F529&gt;0,G529&gt;0),1,0))</f>
        <v>1</v>
      </c>
      <c r="AO529" s="65">
        <f ca="1">IF(C529="","",IF(AND(F529&gt;0,I529&gt;0),1,0))</f>
        <v>0</v>
      </c>
      <c r="AP529" s="65">
        <f ca="1">IF(C529="","",IF(AND(G529&gt;0,J529&gt;0),1,0))</f>
        <v>1</v>
      </c>
      <c r="AQ529" s="65">
        <f ca="1">IF(C529="","",IF(AND(H529="H",G529=0),1,0))</f>
        <v>0</v>
      </c>
      <c r="AR529" s="65">
        <f ca="1">IF(C529="","",IF(AND(H529="A",F529=0),1,0))</f>
        <v>0</v>
      </c>
      <c r="AS529" s="65">
        <f ca="1">IF(C529="","",IF(AND(K529="H",AL529="H"),1,0))</f>
        <v>0</v>
      </c>
      <c r="AT529" s="65">
        <f ca="1">IF(C529="","",IF(AND(K529="A",AL529="A"),1,0))</f>
        <v>0</v>
      </c>
    </row>
    <row r="530" spans="1:46" ht="18" customHeight="1" x14ac:dyDescent="0.25">
      <c r="A530" s="49" t="str">
        <f ca="1">CONCATENATE(B528,"-",B530)</f>
        <v>QPR-Home-2</v>
      </c>
      <c r="B530" s="12">
        <v>2</v>
      </c>
      <c r="C530" s="41">
        <f ca="1">VLOOKUP($B530,INDIRECT("data!$"&amp;F527&amp;"$3:$CZ$554"),$C527-3*(B526-1)+C$1,FALSE)</f>
        <v>43365</v>
      </c>
      <c r="D530" s="30" t="str">
        <f ca="1">VLOOKUP($B530,INDIRECT("data!$"&amp;F527&amp;"$3:$CZ$554"),$C527-3*(B526-1)+D$1,FALSE)</f>
        <v>QPR</v>
      </c>
      <c r="E530" s="30" t="str">
        <f ca="1">VLOOKUP($B530,INDIRECT("data!$"&amp;F527&amp;"$3:$CZ$554"),$C527-3*(B526-1)+E$1,FALSE)</f>
        <v>Norwich</v>
      </c>
      <c r="F530" s="29">
        <f ca="1">VLOOKUP($B530,INDIRECT("data!$"&amp;F527&amp;"$3:$CZ$554"),$C527-3*(B526-1)+F$1,FALSE)</f>
        <v>0</v>
      </c>
      <c r="G530" s="29">
        <f ca="1">VLOOKUP($B530,INDIRECT("data!$"&amp;F527&amp;"$3:$CZ$554"),$C527-3*(B526-1)+G$1,FALSE)</f>
        <v>1</v>
      </c>
      <c r="H530" s="15" t="str">
        <f ca="1">VLOOKUP($B530,INDIRECT("data!$"&amp;F527&amp;"$3:$CZ$554"),$C527-3*(B526-1)+H$1,FALSE)</f>
        <v>A</v>
      </c>
      <c r="I530" s="29">
        <f ca="1">VLOOKUP($B530,INDIRECT("data!$"&amp;F527&amp;"$3:$CZ$554"),$C527-3*(B526-1)+I$1,FALSE)</f>
        <v>0</v>
      </c>
      <c r="J530" s="29">
        <f ca="1">VLOOKUP($B530,INDIRECT("data!$"&amp;F527&amp;"$3:$CZ$554"),$C527-3*(B526-1)+J$1,FALSE)</f>
        <v>0</v>
      </c>
      <c r="K530" s="15" t="str">
        <f ca="1">VLOOKUP($B530,INDIRECT("data!$"&amp;F527&amp;"$3:$CZ$554"),$C527-3*(B526-1)+K$1,FALSE)</f>
        <v>D</v>
      </c>
      <c r="L530" s="30" t="str">
        <f ca="1">VLOOKUP($B530,INDIRECT("data!$"&amp;F527&amp;"$3:$CZ$554"),$C527-3*(B526-1)+L$1,FALSE)</f>
        <v>D Bond</v>
      </c>
      <c r="M530" s="45">
        <f ca="1">VLOOKUP($B530,INDIRECT("data!$"&amp;F527&amp;"$3:$CZ$554"),$C527-3*(B526-1)+M$1,FALSE)</f>
        <v>10</v>
      </c>
      <c r="N530" s="45">
        <f ca="1">VLOOKUP($B530,INDIRECT("data!$"&amp;F527&amp;"$3:$CZ$554"),$C527-3*(B526-1)+N$1,FALSE)</f>
        <v>9</v>
      </c>
      <c r="O530" s="45">
        <f ca="1">VLOOKUP($B530,INDIRECT("data!$"&amp;F527&amp;"$3:$CZ$554"),$C527-3*(B526-1)+O$1,FALSE)</f>
        <v>3</v>
      </c>
      <c r="P530" s="45">
        <f ca="1">VLOOKUP($B530,INDIRECT("data!$"&amp;F527&amp;"$3:$CZ$554"),$C527-3*(B526-1)+P$1,FALSE)</f>
        <v>4</v>
      </c>
      <c r="Q530" s="45">
        <f ca="1">VLOOKUP($B530,INDIRECT("data!$"&amp;F527&amp;"$3:$CZ$554"),$C527-3*(B526-1)+Q$1,FALSE)</f>
        <v>17</v>
      </c>
      <c r="R530" s="45">
        <f ca="1">VLOOKUP($B530,INDIRECT("data!$"&amp;F527&amp;"$3:$CZ$554"),$C527-3*(B526-1)+R$1,FALSE)</f>
        <v>12</v>
      </c>
      <c r="S530" s="45">
        <f ca="1">VLOOKUP($B530,INDIRECT("data!$"&amp;F527&amp;"$3:$CZ$554"),$C527-3*(B526-1)+S$1,FALSE)</f>
        <v>2</v>
      </c>
      <c r="T530" s="45">
        <f ca="1">VLOOKUP($B530,INDIRECT("data!$"&amp;F527&amp;"$3:$CZ$554"),$C527-3*(B526-1)+T$1,FALSE)</f>
        <v>2</v>
      </c>
      <c r="U530" s="45">
        <f ca="1">VLOOKUP($B530,INDIRECT("data!$"&amp;F527&amp;"$3:$CZ$554"),$C527-3*(B526-1)+U$1,FALSE)</f>
        <v>0</v>
      </c>
      <c r="V530" s="45">
        <f ca="1">VLOOKUP($B530,INDIRECT("data!$"&amp;F527&amp;"$3:$CZ$554"),$C527-3*(B526-1)+V$1,FALSE)</f>
        <v>2</v>
      </c>
      <c r="W530" s="45">
        <f ca="1">VLOOKUP($B530,INDIRECT("data!$"&amp;F527&amp;"$3:$CZ$554"),$C527-3*(B526-1)+W$1,FALSE)</f>
        <v>0</v>
      </c>
      <c r="X530" s="45">
        <f ca="1">VLOOKUP($B530,INDIRECT("data!$"&amp;F527&amp;"$3:$CZ$554"),$C527-3*(B526-1)+X$1,FALSE)</f>
        <v>0</v>
      </c>
      <c r="Y530" s="47">
        <f ca="1">VLOOKUP($B530,INDIRECT("data!$"&amp;F527&amp;"$3:$CZ$554"),$C527-3*(B526-1)+Y$1,FALSE)</f>
        <v>2.5</v>
      </c>
      <c r="Z530" s="47">
        <f ca="1">VLOOKUP($B530,INDIRECT("data!$"&amp;F527&amp;"$3:$CZ$554"),$C527-3*(B526-1)+Z$1,FALSE)</f>
        <v>3.4</v>
      </c>
      <c r="AA530" s="47">
        <f ca="1">VLOOKUP($B530,INDIRECT("data!$"&amp;F527&amp;"$3:$CZ$554"),$C527-3*(B526-1)+AA$1,FALSE)</f>
        <v>3</v>
      </c>
      <c r="AB530" s="47">
        <f ca="1">VLOOKUP($B530,INDIRECT("data!$"&amp;F527&amp;"$3:$CZ$554"),$C527-3*(B526-1)+AB$1,FALSE)</f>
        <v>2.5</v>
      </c>
      <c r="AC530" s="47">
        <f ca="1">VLOOKUP($B530,INDIRECT("data!$"&amp;F527&amp;"$3:$CZ$554"),$C527-3*(B526-1)+AC$1,FALSE)</f>
        <v>3.41</v>
      </c>
      <c r="AD530" s="47">
        <f ca="1">VLOOKUP($B530,INDIRECT("data!$"&amp;F527&amp;"$3:$CZ$554"),$C527-3*(B526-1)+AD$1,FALSE)</f>
        <v>2.97</v>
      </c>
      <c r="AE530" s="47">
        <f ca="1">VLOOKUP($B530,INDIRECT("data!$"&amp;F527&amp;"$3:$CZ$554"),$C527-3*(B526-1)+AE$1,FALSE)</f>
        <v>1.89</v>
      </c>
      <c r="AF530" s="47">
        <f ca="1">VLOOKUP($B530,INDIRECT("data!$"&amp;F527&amp;"$3:$CZ$554"),$C527-3*(B526-1)+AF$1,FALSE)</f>
        <v>1.9</v>
      </c>
      <c r="AG530" s="65">
        <f t="shared" ref="AG530:AG536" ca="1" si="1139">IF(C530="","",F530+G530)</f>
        <v>1</v>
      </c>
      <c r="AH530" s="65">
        <f t="shared" ref="AH530:AH536" ca="1" si="1140">IF(C530="","",I530+J530)</f>
        <v>0</v>
      </c>
      <c r="AI530" s="65">
        <f t="shared" ref="AI530:AI536" ca="1" si="1141">IF(C530="","",AJ530+AK530)</f>
        <v>1</v>
      </c>
      <c r="AJ530" s="65">
        <f t="shared" ref="AJ530:AJ536" ca="1" si="1142">IF(C530="","",F530-I530)</f>
        <v>0</v>
      </c>
      <c r="AK530" s="65">
        <f t="shared" ref="AK530:AK536" ca="1" si="1143">IF(C530="","",G530-J530)</f>
        <v>1</v>
      </c>
      <c r="AL530" s="66" t="str">
        <f t="shared" ref="AL530:AL536" ca="1" si="1144">IF(AJ530&gt;AK530,"H",IF(AJ530=AK530,"D",IF(AJ530&lt;AK530,"A","Error!")))</f>
        <v>A</v>
      </c>
      <c r="AM530" s="66" t="str">
        <f t="shared" ref="AM530:AM536" ca="1" si="1145">IF(C530="","",CONCATENATE(K530,"-",H530))</f>
        <v>D-A</v>
      </c>
      <c r="AN530" s="65">
        <f t="shared" ref="AN530:AN536" ca="1" si="1146">IF(C530="","",IF(AND(F530&gt;0,G530&gt;0),1,0))</f>
        <v>0</v>
      </c>
      <c r="AO530" s="65">
        <f t="shared" ref="AO530:AO536" ca="1" si="1147">IF(C530="","",IF(AND(F530&gt;0,I530&gt;0),1,0))</f>
        <v>0</v>
      </c>
      <c r="AP530" s="65">
        <f t="shared" ref="AP530:AP536" ca="1" si="1148">IF(C530="","",IF(AND(G530&gt;0,J530&gt;0),1,0))</f>
        <v>0</v>
      </c>
      <c r="AQ530" s="65">
        <f t="shared" ref="AQ530:AQ536" ca="1" si="1149">IF(C530="","",IF(AND(H530="H",G530=0),1,0))</f>
        <v>0</v>
      </c>
      <c r="AR530" s="65">
        <f t="shared" ref="AR530:AR536" ca="1" si="1150">IF(C530="","",IF(AND(H530="A",F530=0),1,0))</f>
        <v>1</v>
      </c>
      <c r="AS530" s="65">
        <f t="shared" ref="AS530:AS536" ca="1" si="1151">IF(C530="","",IF(AND(K530="H",AL530="H"),1,0))</f>
        <v>0</v>
      </c>
      <c r="AT530" s="65">
        <f t="shared" ref="AT530:AT536" ca="1" si="1152">IF(C530="","",IF(AND(K530="A",AL530="A"),1,0))</f>
        <v>0</v>
      </c>
    </row>
    <row r="531" spans="1:46" ht="18" customHeight="1" x14ac:dyDescent="0.25">
      <c r="A531" s="49" t="str">
        <f ca="1">CONCATENATE(B528,"-",B531)</f>
        <v>QPR-Home-3</v>
      </c>
      <c r="B531" s="12">
        <v>3</v>
      </c>
      <c r="C531" s="41">
        <f ca="1">VLOOKUP($B531,INDIRECT("data!$"&amp;F527&amp;"$3:$CZ$554"),$C527-3*(B526-1)+C$1,FALSE)</f>
        <v>43362</v>
      </c>
      <c r="D531" s="30" t="str">
        <f ca="1">VLOOKUP($B531,INDIRECT("data!$"&amp;F527&amp;"$3:$CZ$554"),$C527-3*(B526-1)+D$1,FALSE)</f>
        <v>QPR</v>
      </c>
      <c r="E531" s="30" t="str">
        <f ca="1">VLOOKUP($B531,INDIRECT("data!$"&amp;F527&amp;"$3:$CZ$554"),$C527-3*(B526-1)+E$1,FALSE)</f>
        <v>Millwall</v>
      </c>
      <c r="F531" s="29">
        <f ca="1">VLOOKUP($B531,INDIRECT("data!$"&amp;F527&amp;"$3:$CZ$554"),$C527-3*(B526-1)+F$1,FALSE)</f>
        <v>2</v>
      </c>
      <c r="G531" s="29">
        <f ca="1">VLOOKUP($B531,INDIRECT("data!$"&amp;F527&amp;"$3:$CZ$554"),$C527-3*(B526-1)+G$1,FALSE)</f>
        <v>0</v>
      </c>
      <c r="H531" s="15" t="str">
        <f ca="1">VLOOKUP($B531,INDIRECT("data!$"&amp;F527&amp;"$3:$CZ$554"),$C527-3*(B526-1)+H$1,FALSE)</f>
        <v>H</v>
      </c>
      <c r="I531" s="29">
        <f ca="1">VLOOKUP($B531,INDIRECT("data!$"&amp;F527&amp;"$3:$CZ$554"),$C527-3*(B526-1)+I$1,FALSE)</f>
        <v>2</v>
      </c>
      <c r="J531" s="29">
        <f ca="1">VLOOKUP($B531,INDIRECT("data!$"&amp;F527&amp;"$3:$CZ$554"),$C527-3*(B526-1)+J$1,FALSE)</f>
        <v>0</v>
      </c>
      <c r="K531" s="15" t="str">
        <f ca="1">VLOOKUP($B531,INDIRECT("data!$"&amp;F527&amp;"$3:$CZ$554"),$C527-3*(B526-1)+K$1,FALSE)</f>
        <v>H</v>
      </c>
      <c r="L531" s="30" t="str">
        <f ca="1">VLOOKUP($B531,INDIRECT("data!$"&amp;F527&amp;"$3:$CZ$554"),$C527-3*(B526-1)+L$1,FALSE)</f>
        <v>R Jones</v>
      </c>
      <c r="M531" s="45">
        <f ca="1">VLOOKUP($B531,INDIRECT("data!$"&amp;F527&amp;"$3:$CZ$554"),$C527-3*(B526-1)+M$1,FALSE)</f>
        <v>20</v>
      </c>
      <c r="N531" s="45">
        <f ca="1">VLOOKUP($B531,INDIRECT("data!$"&amp;F527&amp;"$3:$CZ$554"),$C527-3*(B526-1)+N$1,FALSE)</f>
        <v>14</v>
      </c>
      <c r="O531" s="45">
        <f ca="1">VLOOKUP($B531,INDIRECT("data!$"&amp;F527&amp;"$3:$CZ$554"),$C527-3*(B526-1)+O$1,FALSE)</f>
        <v>9</v>
      </c>
      <c r="P531" s="45">
        <f ca="1">VLOOKUP($B531,INDIRECT("data!$"&amp;F527&amp;"$3:$CZ$554"),$C527-3*(B526-1)+P$1,FALSE)</f>
        <v>2</v>
      </c>
      <c r="Q531" s="45">
        <f ca="1">VLOOKUP($B531,INDIRECT("data!$"&amp;F527&amp;"$3:$CZ$554"),$C527-3*(B526-1)+Q$1,FALSE)</f>
        <v>15</v>
      </c>
      <c r="R531" s="45">
        <f ca="1">VLOOKUP($B531,INDIRECT("data!$"&amp;F527&amp;"$3:$CZ$554"),$C527-3*(B526-1)+R$1,FALSE)</f>
        <v>18</v>
      </c>
      <c r="S531" s="45">
        <f ca="1">VLOOKUP($B531,INDIRECT("data!$"&amp;F527&amp;"$3:$CZ$554"),$C527-3*(B526-1)+S$1,FALSE)</f>
        <v>3</v>
      </c>
      <c r="T531" s="45">
        <f ca="1">VLOOKUP($B531,INDIRECT("data!$"&amp;F527&amp;"$3:$CZ$554"),$C527-3*(B526-1)+T$1,FALSE)</f>
        <v>5</v>
      </c>
      <c r="U531" s="45">
        <f ca="1">VLOOKUP($B531,INDIRECT("data!$"&amp;F527&amp;"$3:$CZ$554"),$C527-3*(B526-1)+U$1,FALSE)</f>
        <v>3</v>
      </c>
      <c r="V531" s="45">
        <f ca="1">VLOOKUP($B531,INDIRECT("data!$"&amp;F527&amp;"$3:$CZ$554"),$C527-3*(B526-1)+V$1,FALSE)</f>
        <v>2</v>
      </c>
      <c r="W531" s="45">
        <f ca="1">VLOOKUP($B531,INDIRECT("data!$"&amp;F527&amp;"$3:$CZ$554"),$C527-3*(B526-1)+W$1,FALSE)</f>
        <v>0</v>
      </c>
      <c r="X531" s="45">
        <f ca="1">VLOOKUP($B531,INDIRECT("data!$"&amp;F527&amp;"$3:$CZ$554"),$C527-3*(B526-1)+X$1,FALSE)</f>
        <v>0</v>
      </c>
      <c r="Y531" s="47">
        <f ca="1">VLOOKUP($B531,INDIRECT("data!$"&amp;F527&amp;"$3:$CZ$554"),$C527-3*(B526-1)+Y$1,FALSE)</f>
        <v>2.54</v>
      </c>
      <c r="Z531" s="47">
        <f ca="1">VLOOKUP($B531,INDIRECT("data!$"&amp;F527&amp;"$3:$CZ$554"),$C527-3*(B526-1)+Z$1,FALSE)</f>
        <v>3.2</v>
      </c>
      <c r="AA531" s="47">
        <f ca="1">VLOOKUP($B531,INDIRECT("data!$"&amp;F527&amp;"$3:$CZ$554"),$C527-3*(B526-1)+AA$1,FALSE)</f>
        <v>3.1</v>
      </c>
      <c r="AB531" s="47">
        <f ca="1">VLOOKUP($B531,INDIRECT("data!$"&amp;F527&amp;"$3:$CZ$554"),$C527-3*(B526-1)+AB$1,FALSE)</f>
        <v>2.59</v>
      </c>
      <c r="AC531" s="47">
        <f ca="1">VLOOKUP($B531,INDIRECT("data!$"&amp;F527&amp;"$3:$CZ$554"),$C527-3*(B526-1)+AC$1,FALSE)</f>
        <v>3.16</v>
      </c>
      <c r="AD531" s="47">
        <f ca="1">VLOOKUP($B531,INDIRECT("data!$"&amp;F527&amp;"$3:$CZ$554"),$C527-3*(B526-1)+AD$1,FALSE)</f>
        <v>3.06</v>
      </c>
      <c r="AE531" s="47">
        <f ca="1">VLOOKUP($B531,INDIRECT("data!$"&amp;F527&amp;"$3:$CZ$554"),$C527-3*(B526-1)+AE$1,FALSE)</f>
        <v>2.13</v>
      </c>
      <c r="AF531" s="47">
        <f ca="1">VLOOKUP($B531,INDIRECT("data!$"&amp;F527&amp;"$3:$CZ$554"),$C527-3*(B526-1)+AF$1,FALSE)</f>
        <v>1.7</v>
      </c>
      <c r="AG531" s="65">
        <f t="shared" ca="1" si="1139"/>
        <v>2</v>
      </c>
      <c r="AH531" s="65">
        <f t="shared" ca="1" si="1140"/>
        <v>2</v>
      </c>
      <c r="AI531" s="65">
        <f t="shared" ca="1" si="1141"/>
        <v>0</v>
      </c>
      <c r="AJ531" s="65">
        <f t="shared" ca="1" si="1142"/>
        <v>0</v>
      </c>
      <c r="AK531" s="65">
        <f t="shared" ca="1" si="1143"/>
        <v>0</v>
      </c>
      <c r="AL531" s="66" t="str">
        <f t="shared" ca="1" si="1144"/>
        <v>D</v>
      </c>
      <c r="AM531" s="66" t="str">
        <f t="shared" ca="1" si="1145"/>
        <v>H-H</v>
      </c>
      <c r="AN531" s="65">
        <f t="shared" ca="1" si="1146"/>
        <v>0</v>
      </c>
      <c r="AO531" s="65">
        <f t="shared" ca="1" si="1147"/>
        <v>1</v>
      </c>
      <c r="AP531" s="65">
        <f t="shared" ca="1" si="1148"/>
        <v>0</v>
      </c>
      <c r="AQ531" s="65">
        <f t="shared" ca="1" si="1149"/>
        <v>1</v>
      </c>
      <c r="AR531" s="65">
        <f t="shared" ca="1" si="1150"/>
        <v>0</v>
      </c>
      <c r="AS531" s="65">
        <f t="shared" ca="1" si="1151"/>
        <v>0</v>
      </c>
      <c r="AT531" s="65">
        <f t="shared" ca="1" si="1152"/>
        <v>0</v>
      </c>
    </row>
    <row r="532" spans="1:46" ht="18" customHeight="1" x14ac:dyDescent="0.25">
      <c r="A532" s="49" t="str">
        <f ca="1">CONCATENATE(B528,"-",B532)</f>
        <v>QPR-Home-4</v>
      </c>
      <c r="B532" s="12">
        <v>4</v>
      </c>
      <c r="C532" s="41">
        <f ca="1">VLOOKUP($B532,INDIRECT("data!$"&amp;F527&amp;"$3:$CZ$554"),$C527-3*(B526-1)+C$1,FALSE)</f>
        <v>43337</v>
      </c>
      <c r="D532" s="30" t="str">
        <f ca="1">VLOOKUP($B532,INDIRECT("data!$"&amp;F527&amp;"$3:$CZ$554"),$C527-3*(B526-1)+D$1,FALSE)</f>
        <v>QPR</v>
      </c>
      <c r="E532" s="30" t="str">
        <f ca="1">VLOOKUP($B532,INDIRECT("data!$"&amp;F527&amp;"$3:$CZ$554"),$C527-3*(B526-1)+E$1,FALSE)</f>
        <v>Wigan</v>
      </c>
      <c r="F532" s="29">
        <f ca="1">VLOOKUP($B532,INDIRECT("data!$"&amp;F527&amp;"$3:$CZ$554"),$C527-3*(B526-1)+F$1,FALSE)</f>
        <v>1</v>
      </c>
      <c r="G532" s="29">
        <f ca="1">VLOOKUP($B532,INDIRECT("data!$"&amp;F527&amp;"$3:$CZ$554"),$C527-3*(B526-1)+G$1,FALSE)</f>
        <v>0</v>
      </c>
      <c r="H532" s="15" t="str">
        <f ca="1">VLOOKUP($B532,INDIRECT("data!$"&amp;F527&amp;"$3:$CZ$554"),$C527-3*(B526-1)+H$1,FALSE)</f>
        <v>H</v>
      </c>
      <c r="I532" s="29">
        <f ca="1">VLOOKUP($B532,INDIRECT("data!$"&amp;F527&amp;"$3:$CZ$554"),$C527-3*(B526-1)+I$1,FALSE)</f>
        <v>1</v>
      </c>
      <c r="J532" s="29">
        <f ca="1">VLOOKUP($B532,INDIRECT("data!$"&amp;F527&amp;"$3:$CZ$554"),$C527-3*(B526-1)+J$1,FALSE)</f>
        <v>0</v>
      </c>
      <c r="K532" s="15" t="str">
        <f ca="1">VLOOKUP($B532,INDIRECT("data!$"&amp;F527&amp;"$3:$CZ$554"),$C527-3*(B526-1)+K$1,FALSE)</f>
        <v>H</v>
      </c>
      <c r="L532" s="30" t="str">
        <f ca="1">VLOOKUP($B532,INDIRECT("data!$"&amp;F527&amp;"$3:$CZ$554"),$C527-3*(B526-1)+L$1,FALSE)</f>
        <v>S Martin</v>
      </c>
      <c r="M532" s="45">
        <f ca="1">VLOOKUP($B532,INDIRECT("data!$"&amp;F527&amp;"$3:$CZ$554"),$C527-3*(B526-1)+M$1,FALSE)</f>
        <v>12</v>
      </c>
      <c r="N532" s="45">
        <f ca="1">VLOOKUP($B532,INDIRECT("data!$"&amp;F527&amp;"$3:$CZ$554"),$C527-3*(B526-1)+N$1,FALSE)</f>
        <v>18</v>
      </c>
      <c r="O532" s="45">
        <f ca="1">VLOOKUP($B532,INDIRECT("data!$"&amp;F527&amp;"$3:$CZ$554"),$C527-3*(B526-1)+O$1,FALSE)</f>
        <v>3</v>
      </c>
      <c r="P532" s="45">
        <f ca="1">VLOOKUP($B532,INDIRECT("data!$"&amp;F527&amp;"$3:$CZ$554"),$C527-3*(B526-1)+P$1,FALSE)</f>
        <v>5</v>
      </c>
      <c r="Q532" s="45">
        <f ca="1">VLOOKUP($B532,INDIRECT("data!$"&amp;F527&amp;"$3:$CZ$554"),$C527-3*(B526-1)+Q$1,FALSE)</f>
        <v>17</v>
      </c>
      <c r="R532" s="45">
        <f ca="1">VLOOKUP($B532,INDIRECT("data!$"&amp;F527&amp;"$3:$CZ$554"),$C527-3*(B526-1)+R$1,FALSE)</f>
        <v>14</v>
      </c>
      <c r="S532" s="45">
        <f ca="1">VLOOKUP($B532,INDIRECT("data!$"&amp;F527&amp;"$3:$CZ$554"),$C527-3*(B526-1)+S$1,FALSE)</f>
        <v>7</v>
      </c>
      <c r="T532" s="45">
        <f ca="1">VLOOKUP($B532,INDIRECT("data!$"&amp;F527&amp;"$3:$CZ$554"),$C527-3*(B526-1)+T$1,FALSE)</f>
        <v>3</v>
      </c>
      <c r="U532" s="45">
        <f ca="1">VLOOKUP($B532,INDIRECT("data!$"&amp;F527&amp;"$3:$CZ$554"),$C527-3*(B526-1)+U$1,FALSE)</f>
        <v>2</v>
      </c>
      <c r="V532" s="45">
        <f ca="1">VLOOKUP($B532,INDIRECT("data!$"&amp;F527&amp;"$3:$CZ$554"),$C527-3*(B526-1)+V$1,FALSE)</f>
        <v>1</v>
      </c>
      <c r="W532" s="45">
        <f ca="1">VLOOKUP($B532,INDIRECT("data!$"&amp;F527&amp;"$3:$CZ$554"),$C527-3*(B526-1)+W$1,FALSE)</f>
        <v>0</v>
      </c>
      <c r="X532" s="45">
        <f ca="1">VLOOKUP($B532,INDIRECT("data!$"&amp;F527&amp;"$3:$CZ$554"),$C527-3*(B526-1)+X$1,FALSE)</f>
        <v>0</v>
      </c>
      <c r="Y532" s="47">
        <f ca="1">VLOOKUP($B532,INDIRECT("data!$"&amp;F527&amp;"$3:$CZ$554"),$C527-3*(B526-1)+Y$1,FALSE)</f>
        <v>3.25</v>
      </c>
      <c r="Z532" s="47">
        <f ca="1">VLOOKUP($B532,INDIRECT("data!$"&amp;F527&amp;"$3:$CZ$554"),$C527-3*(B526-1)+Z$1,FALSE)</f>
        <v>3.6</v>
      </c>
      <c r="AA532" s="47">
        <f ca="1">VLOOKUP($B532,INDIRECT("data!$"&amp;F527&amp;"$3:$CZ$554"),$C527-3*(B526-1)+AA$1,FALSE)</f>
        <v>2.25</v>
      </c>
      <c r="AB532" s="47">
        <f ca="1">VLOOKUP($B532,INDIRECT("data!$"&amp;F527&amp;"$3:$CZ$554"),$C527-3*(B526-1)+AB$1,FALSE)</f>
        <v>3.23</v>
      </c>
      <c r="AC532" s="47">
        <f ca="1">VLOOKUP($B532,INDIRECT("data!$"&amp;F527&amp;"$3:$CZ$554"),$C527-3*(B526-1)+AC$1,FALSE)</f>
        <v>3.62</v>
      </c>
      <c r="AD532" s="47">
        <f ca="1">VLOOKUP($B532,INDIRECT("data!$"&amp;F527&amp;"$3:$CZ$554"),$C527-3*(B526-1)+AD$1,FALSE)</f>
        <v>2.29</v>
      </c>
      <c r="AE532" s="47">
        <f ca="1">VLOOKUP($B532,INDIRECT("data!$"&amp;F527&amp;"$3:$CZ$554"),$C527-3*(B526-1)+AE$1,FALSE)</f>
        <v>1.85</v>
      </c>
      <c r="AF532" s="47">
        <f ca="1">VLOOKUP($B532,INDIRECT("data!$"&amp;F527&amp;"$3:$CZ$554"),$C527-3*(B526-1)+AF$1,FALSE)</f>
        <v>1.94</v>
      </c>
      <c r="AG532" s="65">
        <f t="shared" ca="1" si="1139"/>
        <v>1</v>
      </c>
      <c r="AH532" s="65">
        <f t="shared" ca="1" si="1140"/>
        <v>1</v>
      </c>
      <c r="AI532" s="65">
        <f t="shared" ca="1" si="1141"/>
        <v>0</v>
      </c>
      <c r="AJ532" s="65">
        <f t="shared" ca="1" si="1142"/>
        <v>0</v>
      </c>
      <c r="AK532" s="65">
        <f t="shared" ca="1" si="1143"/>
        <v>0</v>
      </c>
      <c r="AL532" s="66" t="str">
        <f t="shared" ca="1" si="1144"/>
        <v>D</v>
      </c>
      <c r="AM532" s="66" t="str">
        <f t="shared" ca="1" si="1145"/>
        <v>H-H</v>
      </c>
      <c r="AN532" s="65">
        <f t="shared" ca="1" si="1146"/>
        <v>0</v>
      </c>
      <c r="AO532" s="65">
        <f t="shared" ca="1" si="1147"/>
        <v>1</v>
      </c>
      <c r="AP532" s="65">
        <f t="shared" ca="1" si="1148"/>
        <v>0</v>
      </c>
      <c r="AQ532" s="65">
        <f t="shared" ca="1" si="1149"/>
        <v>1</v>
      </c>
      <c r="AR532" s="65">
        <f t="shared" ca="1" si="1150"/>
        <v>0</v>
      </c>
      <c r="AS532" s="65">
        <f t="shared" ca="1" si="1151"/>
        <v>0</v>
      </c>
      <c r="AT532" s="65">
        <f t="shared" ca="1" si="1152"/>
        <v>0</v>
      </c>
    </row>
    <row r="533" spans="1:46" ht="18" customHeight="1" x14ac:dyDescent="0.25">
      <c r="A533" s="49" t="str">
        <f ca="1">CONCATENATE(B528,"-",B533)</f>
        <v>QPR-Home-5</v>
      </c>
      <c r="B533" s="12">
        <v>5</v>
      </c>
      <c r="C533" s="41">
        <f ca="1">VLOOKUP($B533,INDIRECT("data!$"&amp;F527&amp;"$3:$CZ$554"),$C527-3*(B526-1)+C$1,FALSE)</f>
        <v>43333</v>
      </c>
      <c r="D533" s="30" t="str">
        <f ca="1">VLOOKUP($B533,INDIRECT("data!$"&amp;F527&amp;"$3:$CZ$554"),$C527-3*(B526-1)+D$1,FALSE)</f>
        <v>QPR</v>
      </c>
      <c r="E533" s="30" t="str">
        <f ca="1">VLOOKUP($B533,INDIRECT("data!$"&amp;F527&amp;"$3:$CZ$554"),$C527-3*(B526-1)+E$1,FALSE)</f>
        <v>Bristol City</v>
      </c>
      <c r="F533" s="29">
        <f ca="1">VLOOKUP($B533,INDIRECT("data!$"&amp;F527&amp;"$3:$CZ$554"),$C527-3*(B526-1)+F$1,FALSE)</f>
        <v>0</v>
      </c>
      <c r="G533" s="29">
        <f ca="1">VLOOKUP($B533,INDIRECT("data!$"&amp;F527&amp;"$3:$CZ$554"),$C527-3*(B526-1)+G$1,FALSE)</f>
        <v>3</v>
      </c>
      <c r="H533" s="15" t="str">
        <f ca="1">VLOOKUP($B533,INDIRECT("data!$"&amp;F527&amp;"$3:$CZ$554"),$C527-3*(B526-1)+H$1,FALSE)</f>
        <v>A</v>
      </c>
      <c r="I533" s="29">
        <f ca="1">VLOOKUP($B533,INDIRECT("data!$"&amp;F527&amp;"$3:$CZ$554"),$C527-3*(B526-1)+I$1,FALSE)</f>
        <v>0</v>
      </c>
      <c r="J533" s="29">
        <f ca="1">VLOOKUP($B533,INDIRECT("data!$"&amp;F527&amp;"$3:$CZ$554"),$C527-3*(B526-1)+J$1,FALSE)</f>
        <v>1</v>
      </c>
      <c r="K533" s="15" t="str">
        <f ca="1">VLOOKUP($B533,INDIRECT("data!$"&amp;F527&amp;"$3:$CZ$554"),$C527-3*(B526-1)+K$1,FALSE)</f>
        <v>A</v>
      </c>
      <c r="L533" s="30" t="str">
        <f ca="1">VLOOKUP($B533,INDIRECT("data!$"&amp;F527&amp;"$3:$CZ$554"),$C527-3*(B526-1)+L$1,FALSE)</f>
        <v>P Bankes</v>
      </c>
      <c r="M533" s="45">
        <f ca="1">VLOOKUP($B533,INDIRECT("data!$"&amp;F527&amp;"$3:$CZ$554"),$C527-3*(B526-1)+M$1,FALSE)</f>
        <v>14</v>
      </c>
      <c r="N533" s="45">
        <f ca="1">VLOOKUP($B533,INDIRECT("data!$"&amp;F527&amp;"$3:$CZ$554"),$C527-3*(B526-1)+N$1,FALSE)</f>
        <v>11</v>
      </c>
      <c r="O533" s="45">
        <f ca="1">VLOOKUP($B533,INDIRECT("data!$"&amp;F527&amp;"$3:$CZ$554"),$C527-3*(B526-1)+O$1,FALSE)</f>
        <v>4</v>
      </c>
      <c r="P533" s="45">
        <f ca="1">VLOOKUP($B533,INDIRECT("data!$"&amp;F527&amp;"$3:$CZ$554"),$C527-3*(B526-1)+P$1,FALSE)</f>
        <v>5</v>
      </c>
      <c r="Q533" s="45">
        <f ca="1">VLOOKUP($B533,INDIRECT("data!$"&amp;F527&amp;"$3:$CZ$554"),$C527-3*(B526-1)+Q$1,FALSE)</f>
        <v>16</v>
      </c>
      <c r="R533" s="45">
        <f ca="1">VLOOKUP($B533,INDIRECT("data!$"&amp;F527&amp;"$3:$CZ$554"),$C527-3*(B526-1)+R$1,FALSE)</f>
        <v>10</v>
      </c>
      <c r="S533" s="45">
        <f ca="1">VLOOKUP($B533,INDIRECT("data!$"&amp;F527&amp;"$3:$CZ$554"),$C527-3*(B526-1)+S$1,FALSE)</f>
        <v>2</v>
      </c>
      <c r="T533" s="45">
        <f ca="1">VLOOKUP($B533,INDIRECT("data!$"&amp;F527&amp;"$3:$CZ$554"),$C527-3*(B526-1)+T$1,FALSE)</f>
        <v>3</v>
      </c>
      <c r="U533" s="45">
        <f ca="1">VLOOKUP($B533,INDIRECT("data!$"&amp;F527&amp;"$3:$CZ$554"),$C527-3*(B526-1)+U$1,FALSE)</f>
        <v>1</v>
      </c>
      <c r="V533" s="45">
        <f ca="1">VLOOKUP($B533,INDIRECT("data!$"&amp;F527&amp;"$3:$CZ$554"),$C527-3*(B526-1)+V$1,FALSE)</f>
        <v>3</v>
      </c>
      <c r="W533" s="45">
        <f ca="1">VLOOKUP($B533,INDIRECT("data!$"&amp;F527&amp;"$3:$CZ$554"),$C527-3*(B526-1)+W$1,FALSE)</f>
        <v>0</v>
      </c>
      <c r="X533" s="45">
        <f ca="1">VLOOKUP($B533,INDIRECT("data!$"&amp;F527&amp;"$3:$CZ$554"),$C527-3*(B526-1)+X$1,FALSE)</f>
        <v>0</v>
      </c>
      <c r="Y533" s="47">
        <f ca="1">VLOOKUP($B533,INDIRECT("data!$"&amp;F527&amp;"$3:$CZ$554"),$C527-3*(B526-1)+Y$1,FALSE)</f>
        <v>2.54</v>
      </c>
      <c r="Z533" s="47">
        <f ca="1">VLOOKUP($B533,INDIRECT("data!$"&amp;F527&amp;"$3:$CZ$554"),$C527-3*(B526-1)+Z$1,FALSE)</f>
        <v>3.3</v>
      </c>
      <c r="AA533" s="47">
        <f ca="1">VLOOKUP($B533,INDIRECT("data!$"&amp;F527&amp;"$3:$CZ$554"),$C527-3*(B526-1)+AA$1,FALSE)</f>
        <v>3</v>
      </c>
      <c r="AB533" s="47">
        <f ca="1">VLOOKUP($B533,INDIRECT("data!$"&amp;F527&amp;"$3:$CZ$554"),$C527-3*(B526-1)+AB$1,FALSE)</f>
        <v>2.5</v>
      </c>
      <c r="AC533" s="47">
        <f ca="1">VLOOKUP($B533,INDIRECT("data!$"&amp;F527&amp;"$3:$CZ$554"),$C527-3*(B526-1)+AC$1,FALSE)</f>
        <v>3.36</v>
      </c>
      <c r="AD533" s="47">
        <f ca="1">VLOOKUP($B533,INDIRECT("data!$"&amp;F527&amp;"$3:$CZ$554"),$C527-3*(B526-1)+AD$1,FALSE)</f>
        <v>3.04</v>
      </c>
      <c r="AE533" s="47">
        <f ca="1">VLOOKUP($B533,INDIRECT("data!$"&amp;F527&amp;"$3:$CZ$554"),$C527-3*(B526-1)+AE$1,FALSE)</f>
        <v>1.93</v>
      </c>
      <c r="AF533" s="47">
        <f ca="1">VLOOKUP($B533,INDIRECT("data!$"&amp;F527&amp;"$3:$CZ$554"),$C527-3*(B526-1)+AF$1,FALSE)</f>
        <v>1.86</v>
      </c>
      <c r="AG533" s="65">
        <f t="shared" ca="1" si="1139"/>
        <v>3</v>
      </c>
      <c r="AH533" s="65">
        <f t="shared" ca="1" si="1140"/>
        <v>1</v>
      </c>
      <c r="AI533" s="65">
        <f t="shared" ca="1" si="1141"/>
        <v>2</v>
      </c>
      <c r="AJ533" s="65">
        <f t="shared" ca="1" si="1142"/>
        <v>0</v>
      </c>
      <c r="AK533" s="65">
        <f t="shared" ca="1" si="1143"/>
        <v>2</v>
      </c>
      <c r="AL533" s="66" t="str">
        <f t="shared" ca="1" si="1144"/>
        <v>A</v>
      </c>
      <c r="AM533" s="66" t="str">
        <f t="shared" ca="1" si="1145"/>
        <v>A-A</v>
      </c>
      <c r="AN533" s="65">
        <f t="shared" ca="1" si="1146"/>
        <v>0</v>
      </c>
      <c r="AO533" s="65">
        <f t="shared" ca="1" si="1147"/>
        <v>0</v>
      </c>
      <c r="AP533" s="65">
        <f t="shared" ca="1" si="1148"/>
        <v>1</v>
      </c>
      <c r="AQ533" s="65">
        <f t="shared" ca="1" si="1149"/>
        <v>0</v>
      </c>
      <c r="AR533" s="65">
        <f t="shared" ca="1" si="1150"/>
        <v>1</v>
      </c>
      <c r="AS533" s="65">
        <f t="shared" ca="1" si="1151"/>
        <v>0</v>
      </c>
      <c r="AT533" s="65">
        <f t="shared" ca="1" si="1152"/>
        <v>1</v>
      </c>
    </row>
    <row r="534" spans="1:46" ht="18" customHeight="1" x14ac:dyDescent="0.25">
      <c r="A534" s="49" t="str">
        <f ca="1">CONCATENATE(B528,"-",B534)</f>
        <v>QPR-Home-6</v>
      </c>
      <c r="B534" s="12">
        <v>6</v>
      </c>
      <c r="C534" s="41">
        <f ca="1">VLOOKUP($B534,INDIRECT("data!$"&amp;F527&amp;"$3:$CZ$554"),$C527-3*(B526-1)+C$1,FALSE)</f>
        <v>43323</v>
      </c>
      <c r="D534" s="30" t="str">
        <f ca="1">VLOOKUP($B534,INDIRECT("data!$"&amp;F527&amp;"$3:$CZ$554"),$C527-3*(B526-1)+D$1,FALSE)</f>
        <v>QPR</v>
      </c>
      <c r="E534" s="30" t="str">
        <f ca="1">VLOOKUP($B534,INDIRECT("data!$"&amp;F527&amp;"$3:$CZ$554"),$C527-3*(B526-1)+E$1,FALSE)</f>
        <v>Sheffield United</v>
      </c>
      <c r="F534" s="29">
        <f ca="1">VLOOKUP($B534,INDIRECT("data!$"&amp;F527&amp;"$3:$CZ$554"),$C527-3*(B526-1)+F$1,FALSE)</f>
        <v>1</v>
      </c>
      <c r="G534" s="29">
        <f ca="1">VLOOKUP($B534,INDIRECT("data!$"&amp;F527&amp;"$3:$CZ$554"),$C527-3*(B526-1)+G$1,FALSE)</f>
        <v>2</v>
      </c>
      <c r="H534" s="15" t="str">
        <f ca="1">VLOOKUP($B534,INDIRECT("data!$"&amp;F527&amp;"$3:$CZ$554"),$C527-3*(B526-1)+H$1,FALSE)</f>
        <v>A</v>
      </c>
      <c r="I534" s="29">
        <f ca="1">VLOOKUP($B534,INDIRECT("data!$"&amp;F527&amp;"$3:$CZ$554"),$C527-3*(B526-1)+I$1,FALSE)</f>
        <v>1</v>
      </c>
      <c r="J534" s="29">
        <f ca="1">VLOOKUP($B534,INDIRECT("data!$"&amp;F527&amp;"$3:$CZ$554"),$C527-3*(B526-1)+J$1,FALSE)</f>
        <v>1</v>
      </c>
      <c r="K534" s="15" t="str">
        <f ca="1">VLOOKUP($B534,INDIRECT("data!$"&amp;F527&amp;"$3:$CZ$554"),$C527-3*(B526-1)+K$1,FALSE)</f>
        <v>D</v>
      </c>
      <c r="L534" s="30" t="str">
        <f ca="1">VLOOKUP($B534,INDIRECT("data!$"&amp;F527&amp;"$3:$CZ$554"),$C527-3*(B526-1)+L$1,FALSE)</f>
        <v>S Duncan</v>
      </c>
      <c r="M534" s="45">
        <f ca="1">VLOOKUP($B534,INDIRECT("data!$"&amp;F527&amp;"$3:$CZ$554"),$C527-3*(B526-1)+M$1,FALSE)</f>
        <v>14</v>
      </c>
      <c r="N534" s="45">
        <f ca="1">VLOOKUP($B534,INDIRECT("data!$"&amp;F527&amp;"$3:$CZ$554"),$C527-3*(B526-1)+N$1,FALSE)</f>
        <v>8</v>
      </c>
      <c r="O534" s="45">
        <f ca="1">VLOOKUP($B534,INDIRECT("data!$"&amp;F527&amp;"$3:$CZ$554"),$C527-3*(B526-1)+O$1,FALSE)</f>
        <v>6</v>
      </c>
      <c r="P534" s="45">
        <f ca="1">VLOOKUP($B534,INDIRECT("data!$"&amp;F527&amp;"$3:$CZ$554"),$C527-3*(B526-1)+P$1,FALSE)</f>
        <v>5</v>
      </c>
      <c r="Q534" s="45">
        <f ca="1">VLOOKUP($B534,INDIRECT("data!$"&amp;F527&amp;"$3:$CZ$554"),$C527-3*(B526-1)+Q$1,FALSE)</f>
        <v>12</v>
      </c>
      <c r="R534" s="45">
        <f ca="1">VLOOKUP($B534,INDIRECT("data!$"&amp;F527&amp;"$3:$CZ$554"),$C527-3*(B526-1)+R$1,FALSE)</f>
        <v>11</v>
      </c>
      <c r="S534" s="45">
        <f ca="1">VLOOKUP($B534,INDIRECT("data!$"&amp;F527&amp;"$3:$CZ$554"),$C527-3*(B526-1)+S$1,FALSE)</f>
        <v>4</v>
      </c>
      <c r="T534" s="45">
        <f ca="1">VLOOKUP($B534,INDIRECT("data!$"&amp;F527&amp;"$3:$CZ$554"),$C527-3*(B526-1)+T$1,FALSE)</f>
        <v>6</v>
      </c>
      <c r="U534" s="45">
        <f ca="1">VLOOKUP($B534,INDIRECT("data!$"&amp;F527&amp;"$3:$CZ$554"),$C527-3*(B526-1)+U$1,FALSE)</f>
        <v>1</v>
      </c>
      <c r="V534" s="45">
        <f ca="1">VLOOKUP($B534,INDIRECT("data!$"&amp;F527&amp;"$3:$CZ$554"),$C527-3*(B526-1)+V$1,FALSE)</f>
        <v>1</v>
      </c>
      <c r="W534" s="45">
        <f ca="1">VLOOKUP($B534,INDIRECT("data!$"&amp;F527&amp;"$3:$CZ$554"),$C527-3*(B526-1)+W$1,FALSE)</f>
        <v>0</v>
      </c>
      <c r="X534" s="45">
        <f ca="1">VLOOKUP($B534,INDIRECT("data!$"&amp;F527&amp;"$3:$CZ$554"),$C527-3*(B526-1)+X$1,FALSE)</f>
        <v>0</v>
      </c>
      <c r="Y534" s="47">
        <f ca="1">VLOOKUP($B534,INDIRECT("data!$"&amp;F527&amp;"$3:$CZ$554"),$C527-3*(B526-1)+Y$1,FALSE)</f>
        <v>2.87</v>
      </c>
      <c r="Z534" s="47">
        <f ca="1">VLOOKUP($B534,INDIRECT("data!$"&amp;F527&amp;"$3:$CZ$554"),$C527-3*(B526-1)+Z$1,FALSE)</f>
        <v>3.4</v>
      </c>
      <c r="AA534" s="47">
        <f ca="1">VLOOKUP($B534,INDIRECT("data!$"&amp;F527&amp;"$3:$CZ$554"),$C527-3*(B526-1)+AA$1,FALSE)</f>
        <v>2.62</v>
      </c>
      <c r="AB534" s="47">
        <f ca="1">VLOOKUP($B534,INDIRECT("data!$"&amp;F527&amp;"$3:$CZ$554"),$C527-3*(B526-1)+AB$1,FALSE)</f>
        <v>2.86</v>
      </c>
      <c r="AC534" s="47">
        <f ca="1">VLOOKUP($B534,INDIRECT("data!$"&amp;F527&amp;"$3:$CZ$554"),$C527-3*(B526-1)+AC$1,FALSE)</f>
        <v>3.34</v>
      </c>
      <c r="AD534" s="47">
        <f ca="1">VLOOKUP($B534,INDIRECT("data!$"&amp;F527&amp;"$3:$CZ$554"),$C527-3*(B526-1)+AD$1,FALSE)</f>
        <v>2.65</v>
      </c>
      <c r="AE534" s="47">
        <f ca="1">VLOOKUP($B534,INDIRECT("data!$"&amp;F527&amp;"$3:$CZ$554"),$C527-3*(B526-1)+AE$1,FALSE)</f>
        <v>2</v>
      </c>
      <c r="AF534" s="47">
        <f ca="1">VLOOKUP($B534,INDIRECT("data!$"&amp;F527&amp;"$3:$CZ$554"),$C527-3*(B526-1)+AF$1,FALSE)</f>
        <v>1.79</v>
      </c>
      <c r="AG534" s="65">
        <f t="shared" ca="1" si="1139"/>
        <v>3</v>
      </c>
      <c r="AH534" s="65">
        <f t="shared" ca="1" si="1140"/>
        <v>2</v>
      </c>
      <c r="AI534" s="65">
        <f t="shared" ca="1" si="1141"/>
        <v>1</v>
      </c>
      <c r="AJ534" s="65">
        <f t="shared" ca="1" si="1142"/>
        <v>0</v>
      </c>
      <c r="AK534" s="65">
        <f t="shared" ca="1" si="1143"/>
        <v>1</v>
      </c>
      <c r="AL534" s="66" t="str">
        <f t="shared" ca="1" si="1144"/>
        <v>A</v>
      </c>
      <c r="AM534" s="66" t="str">
        <f t="shared" ca="1" si="1145"/>
        <v>D-A</v>
      </c>
      <c r="AN534" s="65">
        <f t="shared" ca="1" si="1146"/>
        <v>1</v>
      </c>
      <c r="AO534" s="65">
        <f t="shared" ca="1" si="1147"/>
        <v>1</v>
      </c>
      <c r="AP534" s="65">
        <f t="shared" ca="1" si="1148"/>
        <v>1</v>
      </c>
      <c r="AQ534" s="65">
        <f t="shared" ca="1" si="1149"/>
        <v>0</v>
      </c>
      <c r="AR534" s="65">
        <f t="shared" ca="1" si="1150"/>
        <v>0</v>
      </c>
      <c r="AS534" s="65">
        <f t="shared" ca="1" si="1151"/>
        <v>0</v>
      </c>
      <c r="AT534" s="65">
        <f t="shared" ca="1" si="1152"/>
        <v>0</v>
      </c>
    </row>
    <row r="535" spans="1:46" ht="18" customHeight="1" x14ac:dyDescent="0.25">
      <c r="A535" s="49" t="str">
        <f ca="1">CONCATENATE(B528,"-",B535)</f>
        <v>QPR-Home-7</v>
      </c>
      <c r="B535" s="12">
        <v>7</v>
      </c>
      <c r="C535" s="41" t="e">
        <f ca="1">VLOOKUP($B535,INDIRECT("data!$"&amp;F527&amp;"$3:$CZ$554"),$C527-3*(B526-1)+C$1,FALSE)</f>
        <v>#N/A</v>
      </c>
      <c r="D535" s="30" t="e">
        <f ca="1">VLOOKUP($B535,INDIRECT("data!$"&amp;F527&amp;"$3:$CZ$554"),$C527-3*(B526-1)+D$1,FALSE)</f>
        <v>#N/A</v>
      </c>
      <c r="E535" s="30" t="e">
        <f ca="1">VLOOKUP($B535,INDIRECT("data!$"&amp;F527&amp;"$3:$CZ$554"),$C527-3*(B526-1)+E$1,FALSE)</f>
        <v>#N/A</v>
      </c>
      <c r="F535" s="29" t="e">
        <f ca="1">VLOOKUP($B535,INDIRECT("data!$"&amp;F527&amp;"$3:$CZ$554"),$C527-3*(B526-1)+F$1,FALSE)</f>
        <v>#N/A</v>
      </c>
      <c r="G535" s="29" t="e">
        <f ca="1">VLOOKUP($B535,INDIRECT("data!$"&amp;F527&amp;"$3:$CZ$554"),$C527-3*(B526-1)+G$1,FALSE)</f>
        <v>#N/A</v>
      </c>
      <c r="H535" s="15" t="e">
        <f ca="1">VLOOKUP($B535,INDIRECT("data!$"&amp;F527&amp;"$3:$CZ$554"),$C527-3*(B526-1)+H$1,FALSE)</f>
        <v>#N/A</v>
      </c>
      <c r="I535" s="29" t="e">
        <f ca="1">VLOOKUP($B535,INDIRECT("data!$"&amp;F527&amp;"$3:$CZ$554"),$C527-3*(B526-1)+I$1,FALSE)</f>
        <v>#N/A</v>
      </c>
      <c r="J535" s="29" t="e">
        <f ca="1">VLOOKUP($B535,INDIRECT("data!$"&amp;F527&amp;"$3:$CZ$554"),$C527-3*(B526-1)+J$1,FALSE)</f>
        <v>#N/A</v>
      </c>
      <c r="K535" s="15" t="e">
        <f ca="1">VLOOKUP($B535,INDIRECT("data!$"&amp;F527&amp;"$3:$CZ$554"),$C527-3*(B526-1)+K$1,FALSE)</f>
        <v>#N/A</v>
      </c>
      <c r="L535" s="30" t="e">
        <f ca="1">VLOOKUP($B535,INDIRECT("data!$"&amp;F527&amp;"$3:$CZ$554"),$C527-3*(B526-1)+L$1,FALSE)</f>
        <v>#N/A</v>
      </c>
      <c r="M535" s="45" t="e">
        <f ca="1">VLOOKUP($B535,INDIRECT("data!$"&amp;F527&amp;"$3:$CZ$554"),$C527-3*(B526-1)+M$1,FALSE)</f>
        <v>#N/A</v>
      </c>
      <c r="N535" s="45" t="e">
        <f ca="1">VLOOKUP($B535,INDIRECT("data!$"&amp;F527&amp;"$3:$CZ$554"),$C527-3*(B526-1)+N$1,FALSE)</f>
        <v>#N/A</v>
      </c>
      <c r="O535" s="45" t="e">
        <f ca="1">VLOOKUP($B535,INDIRECT("data!$"&amp;F527&amp;"$3:$CZ$554"),$C527-3*(B526-1)+O$1,FALSE)</f>
        <v>#N/A</v>
      </c>
      <c r="P535" s="45" t="e">
        <f ca="1">VLOOKUP($B535,INDIRECT("data!$"&amp;F527&amp;"$3:$CZ$554"),$C527-3*(B526-1)+P$1,FALSE)</f>
        <v>#N/A</v>
      </c>
      <c r="Q535" s="45" t="e">
        <f ca="1">VLOOKUP($B535,INDIRECT("data!$"&amp;F527&amp;"$3:$CZ$554"),$C527-3*(B526-1)+Q$1,FALSE)</f>
        <v>#N/A</v>
      </c>
      <c r="R535" s="45" t="e">
        <f ca="1">VLOOKUP($B535,INDIRECT("data!$"&amp;F527&amp;"$3:$CZ$554"),$C527-3*(B526-1)+R$1,FALSE)</f>
        <v>#N/A</v>
      </c>
      <c r="S535" s="45" t="e">
        <f ca="1">VLOOKUP($B535,INDIRECT("data!$"&amp;F527&amp;"$3:$CZ$554"),$C527-3*(B526-1)+S$1,FALSE)</f>
        <v>#N/A</v>
      </c>
      <c r="T535" s="45" t="e">
        <f ca="1">VLOOKUP($B535,INDIRECT("data!$"&amp;F527&amp;"$3:$CZ$554"),$C527-3*(B526-1)+T$1,FALSE)</f>
        <v>#N/A</v>
      </c>
      <c r="U535" s="45" t="e">
        <f ca="1">VLOOKUP($B535,INDIRECT("data!$"&amp;F527&amp;"$3:$CZ$554"),$C527-3*(B526-1)+U$1,FALSE)</f>
        <v>#N/A</v>
      </c>
      <c r="V535" s="45" t="e">
        <f ca="1">VLOOKUP($B535,INDIRECT("data!$"&amp;F527&amp;"$3:$CZ$554"),$C527-3*(B526-1)+V$1,FALSE)</f>
        <v>#N/A</v>
      </c>
      <c r="W535" s="45" t="e">
        <f ca="1">VLOOKUP($B535,INDIRECT("data!$"&amp;F527&amp;"$3:$CZ$554"),$C527-3*(B526-1)+W$1,FALSE)</f>
        <v>#N/A</v>
      </c>
      <c r="X535" s="45" t="e">
        <f ca="1">VLOOKUP($B535,INDIRECT("data!$"&amp;F527&amp;"$3:$CZ$554"),$C527-3*(B526-1)+X$1,FALSE)</f>
        <v>#N/A</v>
      </c>
      <c r="Y535" s="47" t="e">
        <f ca="1">VLOOKUP($B535,INDIRECT("data!$"&amp;F527&amp;"$3:$CZ$554"),$C527-3*(B526-1)+Y$1,FALSE)</f>
        <v>#N/A</v>
      </c>
      <c r="Z535" s="47" t="e">
        <f ca="1">VLOOKUP($B535,INDIRECT("data!$"&amp;F527&amp;"$3:$CZ$554"),$C527-3*(B526-1)+Z$1,FALSE)</f>
        <v>#N/A</v>
      </c>
      <c r="AA535" s="47" t="e">
        <f ca="1">VLOOKUP($B535,INDIRECT("data!$"&amp;F527&amp;"$3:$CZ$554"),$C527-3*(B526-1)+AA$1,FALSE)</f>
        <v>#N/A</v>
      </c>
      <c r="AB535" s="47" t="e">
        <f ca="1">VLOOKUP($B535,INDIRECT("data!$"&amp;F527&amp;"$3:$CZ$554"),$C527-3*(B526-1)+AB$1,FALSE)</f>
        <v>#N/A</v>
      </c>
      <c r="AC535" s="47" t="e">
        <f ca="1">VLOOKUP($B535,INDIRECT("data!$"&amp;F527&amp;"$3:$CZ$554"),$C527-3*(B526-1)+AC$1,FALSE)</f>
        <v>#N/A</v>
      </c>
      <c r="AD535" s="47" t="e">
        <f ca="1">VLOOKUP($B535,INDIRECT("data!$"&amp;F527&amp;"$3:$CZ$554"),$C527-3*(B526-1)+AD$1,FALSE)</f>
        <v>#N/A</v>
      </c>
      <c r="AE535" s="47" t="e">
        <f ca="1">VLOOKUP($B535,INDIRECT("data!$"&amp;F527&amp;"$3:$CZ$554"),$C527-3*(B526-1)+AE$1,FALSE)</f>
        <v>#N/A</v>
      </c>
      <c r="AF535" s="47" t="e">
        <f ca="1">VLOOKUP($B535,INDIRECT("data!$"&amp;F527&amp;"$3:$CZ$554"),$C527-3*(B526-1)+AF$1,FALSE)</f>
        <v>#N/A</v>
      </c>
      <c r="AG535" s="65" t="e">
        <f t="shared" ca="1" si="1139"/>
        <v>#N/A</v>
      </c>
      <c r="AH535" s="65" t="e">
        <f t="shared" ca="1" si="1140"/>
        <v>#N/A</v>
      </c>
      <c r="AI535" s="65" t="e">
        <f t="shared" ca="1" si="1141"/>
        <v>#N/A</v>
      </c>
      <c r="AJ535" s="65" t="e">
        <f t="shared" ca="1" si="1142"/>
        <v>#N/A</v>
      </c>
      <c r="AK535" s="65" t="e">
        <f t="shared" ca="1" si="1143"/>
        <v>#N/A</v>
      </c>
      <c r="AL535" s="66" t="e">
        <f t="shared" ca="1" si="1144"/>
        <v>#N/A</v>
      </c>
      <c r="AM535" s="66" t="e">
        <f t="shared" ca="1" si="1145"/>
        <v>#N/A</v>
      </c>
      <c r="AN535" s="65" t="e">
        <f t="shared" ca="1" si="1146"/>
        <v>#N/A</v>
      </c>
      <c r="AO535" s="65" t="e">
        <f t="shared" ca="1" si="1147"/>
        <v>#N/A</v>
      </c>
      <c r="AP535" s="65" t="e">
        <f t="shared" ca="1" si="1148"/>
        <v>#N/A</v>
      </c>
      <c r="AQ535" s="65" t="e">
        <f t="shared" ca="1" si="1149"/>
        <v>#N/A</v>
      </c>
      <c r="AR535" s="65" t="e">
        <f t="shared" ca="1" si="1150"/>
        <v>#N/A</v>
      </c>
      <c r="AS535" s="65" t="e">
        <f t="shared" ca="1" si="1151"/>
        <v>#N/A</v>
      </c>
      <c r="AT535" s="65" t="e">
        <f t="shared" ca="1" si="1152"/>
        <v>#N/A</v>
      </c>
    </row>
    <row r="536" spans="1:46" ht="18" customHeight="1" x14ac:dyDescent="0.25">
      <c r="A536" s="49" t="str">
        <f ca="1">CONCATENATE(B528,"-",B536)</f>
        <v>QPR-Home-8</v>
      </c>
      <c r="B536" s="12">
        <v>8</v>
      </c>
      <c r="C536" s="41" t="e">
        <f ca="1">VLOOKUP($B536,INDIRECT("data!$"&amp;F527&amp;"$3:$CZ$554"),$C527-3*(B526-1)+C$1,FALSE)</f>
        <v>#N/A</v>
      </c>
      <c r="D536" s="30" t="e">
        <f ca="1">VLOOKUP($B536,INDIRECT("data!$"&amp;F527&amp;"$3:$CZ$554"),$C527-3*(B526-1)+D$1,FALSE)</f>
        <v>#N/A</v>
      </c>
      <c r="E536" s="30" t="e">
        <f ca="1">VLOOKUP($B536,INDIRECT("data!$"&amp;F527&amp;"$3:$CZ$554"),$C527-3*(B526-1)+E$1,FALSE)</f>
        <v>#N/A</v>
      </c>
      <c r="F536" s="29" t="e">
        <f ca="1">VLOOKUP($B536,INDIRECT("data!$"&amp;F527&amp;"$3:$CZ$554"),$C527-3*(B526-1)+F$1,FALSE)</f>
        <v>#N/A</v>
      </c>
      <c r="G536" s="29" t="e">
        <f ca="1">VLOOKUP($B536,INDIRECT("data!$"&amp;F527&amp;"$3:$CZ$554"),$C527-3*(B526-1)+G$1,FALSE)</f>
        <v>#N/A</v>
      </c>
      <c r="H536" s="15" t="e">
        <f ca="1">VLOOKUP($B536,INDIRECT("data!$"&amp;F527&amp;"$3:$CZ$554"),$C527-3*(B526-1)+H$1,FALSE)</f>
        <v>#N/A</v>
      </c>
      <c r="I536" s="29" t="e">
        <f ca="1">VLOOKUP($B536,INDIRECT("data!$"&amp;F527&amp;"$3:$CZ$554"),$C527-3*(B526-1)+I$1,FALSE)</f>
        <v>#N/A</v>
      </c>
      <c r="J536" s="29" t="e">
        <f ca="1">VLOOKUP($B536,INDIRECT("data!$"&amp;F527&amp;"$3:$CZ$554"),$C527-3*(B526-1)+J$1,FALSE)</f>
        <v>#N/A</v>
      </c>
      <c r="K536" s="15" t="e">
        <f ca="1">VLOOKUP($B536,INDIRECT("data!$"&amp;F527&amp;"$3:$CZ$554"),$C527-3*(B526-1)+K$1,FALSE)</f>
        <v>#N/A</v>
      </c>
      <c r="L536" s="30" t="e">
        <f ca="1">VLOOKUP($B536,INDIRECT("data!$"&amp;F527&amp;"$3:$CZ$554"),$C527-3*(B526-1)+L$1,FALSE)</f>
        <v>#N/A</v>
      </c>
      <c r="M536" s="45" t="e">
        <f ca="1">VLOOKUP($B536,INDIRECT("data!$"&amp;F527&amp;"$3:$CZ$554"),$C527-3*(B526-1)+M$1,FALSE)</f>
        <v>#N/A</v>
      </c>
      <c r="N536" s="45" t="e">
        <f ca="1">VLOOKUP($B536,INDIRECT("data!$"&amp;F527&amp;"$3:$CZ$554"),$C527-3*(B526-1)+N$1,FALSE)</f>
        <v>#N/A</v>
      </c>
      <c r="O536" s="45" t="e">
        <f ca="1">VLOOKUP($B536,INDIRECT("data!$"&amp;F527&amp;"$3:$CZ$554"),$C527-3*(B526-1)+O$1,FALSE)</f>
        <v>#N/A</v>
      </c>
      <c r="P536" s="45" t="e">
        <f ca="1">VLOOKUP($B536,INDIRECT("data!$"&amp;F527&amp;"$3:$CZ$554"),$C527-3*(B526-1)+P$1,FALSE)</f>
        <v>#N/A</v>
      </c>
      <c r="Q536" s="45" t="e">
        <f ca="1">VLOOKUP($B536,INDIRECT("data!$"&amp;F527&amp;"$3:$CZ$554"),$C527-3*(B526-1)+Q$1,FALSE)</f>
        <v>#N/A</v>
      </c>
      <c r="R536" s="45" t="e">
        <f ca="1">VLOOKUP($B536,INDIRECT("data!$"&amp;F527&amp;"$3:$CZ$554"),$C527-3*(B526-1)+R$1,FALSE)</f>
        <v>#N/A</v>
      </c>
      <c r="S536" s="45" t="e">
        <f ca="1">VLOOKUP($B536,INDIRECT("data!$"&amp;F527&amp;"$3:$CZ$554"),$C527-3*(B526-1)+S$1,FALSE)</f>
        <v>#N/A</v>
      </c>
      <c r="T536" s="45" t="e">
        <f ca="1">VLOOKUP($B536,INDIRECT("data!$"&amp;F527&amp;"$3:$CZ$554"),$C527-3*(B526-1)+T$1,FALSE)</f>
        <v>#N/A</v>
      </c>
      <c r="U536" s="45" t="e">
        <f ca="1">VLOOKUP($B536,INDIRECT("data!$"&amp;F527&amp;"$3:$CZ$554"),$C527-3*(B526-1)+U$1,FALSE)</f>
        <v>#N/A</v>
      </c>
      <c r="V536" s="45" t="e">
        <f ca="1">VLOOKUP($B536,INDIRECT("data!$"&amp;F527&amp;"$3:$CZ$554"),$C527-3*(B526-1)+V$1,FALSE)</f>
        <v>#N/A</v>
      </c>
      <c r="W536" s="45" t="e">
        <f ca="1">VLOOKUP($B536,INDIRECT("data!$"&amp;F527&amp;"$3:$CZ$554"),$C527-3*(B526-1)+W$1,FALSE)</f>
        <v>#N/A</v>
      </c>
      <c r="X536" s="45" t="e">
        <f ca="1">VLOOKUP($B536,INDIRECT("data!$"&amp;F527&amp;"$3:$CZ$554"),$C527-3*(B526-1)+X$1,FALSE)</f>
        <v>#N/A</v>
      </c>
      <c r="Y536" s="47" t="e">
        <f ca="1">VLOOKUP($B536,INDIRECT("data!$"&amp;F527&amp;"$3:$CZ$554"),$C527-3*(B526-1)+Y$1,FALSE)</f>
        <v>#N/A</v>
      </c>
      <c r="Z536" s="47" t="e">
        <f ca="1">VLOOKUP($B536,INDIRECT("data!$"&amp;F527&amp;"$3:$CZ$554"),$C527-3*(B526-1)+Z$1,FALSE)</f>
        <v>#N/A</v>
      </c>
      <c r="AA536" s="47" t="e">
        <f ca="1">VLOOKUP($B536,INDIRECT("data!$"&amp;F527&amp;"$3:$CZ$554"),$C527-3*(B526-1)+AA$1,FALSE)</f>
        <v>#N/A</v>
      </c>
      <c r="AB536" s="47" t="e">
        <f ca="1">VLOOKUP($B536,INDIRECT("data!$"&amp;F527&amp;"$3:$CZ$554"),$C527-3*(B526-1)+AB$1,FALSE)</f>
        <v>#N/A</v>
      </c>
      <c r="AC536" s="47" t="e">
        <f ca="1">VLOOKUP($B536,INDIRECT("data!$"&amp;F527&amp;"$3:$CZ$554"),$C527-3*(B526-1)+AC$1,FALSE)</f>
        <v>#N/A</v>
      </c>
      <c r="AD536" s="47" t="e">
        <f ca="1">VLOOKUP($B536,INDIRECT("data!$"&amp;F527&amp;"$3:$CZ$554"),$C527-3*(B526-1)+AD$1,FALSE)</f>
        <v>#N/A</v>
      </c>
      <c r="AE536" s="47" t="e">
        <f ca="1">VLOOKUP($B536,INDIRECT("data!$"&amp;F527&amp;"$3:$CZ$554"),$C527-3*(B526-1)+AE$1,FALSE)</f>
        <v>#N/A</v>
      </c>
      <c r="AF536" s="47" t="e">
        <f ca="1">VLOOKUP($B536,INDIRECT("data!$"&amp;F527&amp;"$3:$CZ$554"),$C527-3*(B526-1)+AF$1,FALSE)</f>
        <v>#N/A</v>
      </c>
      <c r="AG536" s="65" t="e">
        <f t="shared" ca="1" si="1139"/>
        <v>#N/A</v>
      </c>
      <c r="AH536" s="65" t="e">
        <f t="shared" ca="1" si="1140"/>
        <v>#N/A</v>
      </c>
      <c r="AI536" s="65" t="e">
        <f t="shared" ca="1" si="1141"/>
        <v>#N/A</v>
      </c>
      <c r="AJ536" s="65" t="e">
        <f t="shared" ca="1" si="1142"/>
        <v>#N/A</v>
      </c>
      <c r="AK536" s="65" t="e">
        <f t="shared" ca="1" si="1143"/>
        <v>#N/A</v>
      </c>
      <c r="AL536" s="66" t="e">
        <f t="shared" ca="1" si="1144"/>
        <v>#N/A</v>
      </c>
      <c r="AM536" s="66" t="e">
        <f t="shared" ca="1" si="1145"/>
        <v>#N/A</v>
      </c>
      <c r="AN536" s="65" t="e">
        <f t="shared" ca="1" si="1146"/>
        <v>#N/A</v>
      </c>
      <c r="AO536" s="65" t="e">
        <f t="shared" ca="1" si="1147"/>
        <v>#N/A</v>
      </c>
      <c r="AP536" s="65" t="e">
        <f t="shared" ca="1" si="1148"/>
        <v>#N/A</v>
      </c>
      <c r="AQ536" s="65" t="e">
        <f t="shared" ca="1" si="1149"/>
        <v>#N/A</v>
      </c>
      <c r="AR536" s="65" t="e">
        <f t="shared" ca="1" si="1150"/>
        <v>#N/A</v>
      </c>
      <c r="AS536" s="65" t="e">
        <f t="shared" ca="1" si="1151"/>
        <v>#N/A</v>
      </c>
      <c r="AT536" s="65" t="e">
        <f t="shared" ca="1" si="1152"/>
        <v>#N/A</v>
      </c>
    </row>
    <row r="537" spans="1:46" ht="18" customHeight="1" x14ac:dyDescent="0.25">
      <c r="A537" s="50"/>
      <c r="B537" s="42" t="s">
        <v>23</v>
      </c>
      <c r="C537" s="43"/>
      <c r="D537" s="44"/>
      <c r="E537" s="44"/>
      <c r="F537" s="46" t="e">
        <f ca="1">SUM(F529:F536)</f>
        <v>#N/A</v>
      </c>
      <c r="G537" s="46" t="e">
        <f ca="1">SUM(G529:G536)</f>
        <v>#N/A</v>
      </c>
      <c r="H537" s="42"/>
      <c r="I537" s="46" t="e">
        <f t="shared" ref="I537:J537" ca="1" si="1153">SUM(I529:I536)</f>
        <v>#N/A</v>
      </c>
      <c r="J537" s="46" t="e">
        <f t="shared" ca="1" si="1153"/>
        <v>#N/A</v>
      </c>
      <c r="K537" s="42"/>
      <c r="L537" s="44"/>
      <c r="M537" s="46" t="e">
        <f t="shared" ref="M537:X537" ca="1" si="1154">SUM(M529:M536)</f>
        <v>#N/A</v>
      </c>
      <c r="N537" s="46" t="e">
        <f t="shared" ca="1" si="1154"/>
        <v>#N/A</v>
      </c>
      <c r="O537" s="46" t="e">
        <f t="shared" ca="1" si="1154"/>
        <v>#N/A</v>
      </c>
      <c r="P537" s="46" t="e">
        <f t="shared" ca="1" si="1154"/>
        <v>#N/A</v>
      </c>
      <c r="Q537" s="46" t="e">
        <f t="shared" ca="1" si="1154"/>
        <v>#N/A</v>
      </c>
      <c r="R537" s="46" t="e">
        <f t="shared" ca="1" si="1154"/>
        <v>#N/A</v>
      </c>
      <c r="S537" s="46" t="e">
        <f t="shared" ca="1" si="1154"/>
        <v>#N/A</v>
      </c>
      <c r="T537" s="46" t="e">
        <f t="shared" ca="1" si="1154"/>
        <v>#N/A</v>
      </c>
      <c r="U537" s="46" t="e">
        <f t="shared" ca="1" si="1154"/>
        <v>#N/A</v>
      </c>
      <c r="V537" s="46" t="e">
        <f t="shared" ca="1" si="1154"/>
        <v>#N/A</v>
      </c>
      <c r="W537" s="46" t="e">
        <f t="shared" ca="1" si="1154"/>
        <v>#N/A</v>
      </c>
      <c r="X537" s="46" t="e">
        <f t="shared" ca="1" si="1154"/>
        <v>#N/A</v>
      </c>
      <c r="Y537" s="48"/>
      <c r="Z537" s="48"/>
      <c r="AA537" s="48"/>
      <c r="AB537" s="48"/>
      <c r="AC537" s="48"/>
      <c r="AD537" s="48"/>
      <c r="AE537" s="48"/>
      <c r="AF537" s="48"/>
    </row>
    <row r="538" spans="1:46" ht="18" customHeight="1" x14ac:dyDescent="0.25">
      <c r="A538" s="50"/>
      <c r="B538" s="37" t="str">
        <f ca="1">CONCATENATE(B527,"-Away")</f>
        <v>QPR-Away</v>
      </c>
      <c r="C538" s="40" t="s">
        <v>22</v>
      </c>
      <c r="D538" s="13" t="s">
        <v>50</v>
      </c>
      <c r="E538" s="13" t="s">
        <v>51</v>
      </c>
      <c r="F538" s="13" t="s">
        <v>3</v>
      </c>
      <c r="G538" s="13" t="s">
        <v>4</v>
      </c>
      <c r="H538" s="13" t="s">
        <v>6</v>
      </c>
      <c r="I538" s="13" t="s">
        <v>1</v>
      </c>
      <c r="J538" s="13" t="s">
        <v>2</v>
      </c>
      <c r="K538" s="13" t="s">
        <v>5</v>
      </c>
      <c r="L538" s="13" t="s">
        <v>52</v>
      </c>
      <c r="M538" s="13" t="s">
        <v>53</v>
      </c>
      <c r="N538" s="13" t="s">
        <v>54</v>
      </c>
      <c r="O538" s="13" t="s">
        <v>55</v>
      </c>
      <c r="P538" s="13" t="s">
        <v>56</v>
      </c>
      <c r="Q538" s="13" t="s">
        <v>57</v>
      </c>
      <c r="R538" s="13" t="s">
        <v>58</v>
      </c>
      <c r="S538" s="13" t="s">
        <v>59</v>
      </c>
      <c r="T538" s="13" t="s">
        <v>60</v>
      </c>
      <c r="U538" s="13" t="s">
        <v>61</v>
      </c>
      <c r="V538" s="13" t="s">
        <v>62</v>
      </c>
      <c r="W538" s="13" t="s">
        <v>63</v>
      </c>
      <c r="X538" s="13" t="s">
        <v>64</v>
      </c>
      <c r="Y538" s="13" t="s">
        <v>65</v>
      </c>
      <c r="Z538" s="13" t="s">
        <v>66</v>
      </c>
      <c r="AA538" s="13" t="s">
        <v>67</v>
      </c>
      <c r="AB538" s="13" t="s">
        <v>68</v>
      </c>
      <c r="AC538" s="13" t="s">
        <v>69</v>
      </c>
      <c r="AD538" s="13" t="s">
        <v>70</v>
      </c>
      <c r="AE538" s="13" t="s">
        <v>71</v>
      </c>
      <c r="AF538" s="13" t="s">
        <v>72</v>
      </c>
      <c r="AG538" s="62" t="s">
        <v>140</v>
      </c>
      <c r="AH538" s="62" t="s">
        <v>141</v>
      </c>
      <c r="AI538" s="62" t="s">
        <v>142</v>
      </c>
      <c r="AJ538" s="62" t="s">
        <v>143</v>
      </c>
      <c r="AK538" s="62" t="s">
        <v>144</v>
      </c>
      <c r="AL538" s="63" t="s">
        <v>145</v>
      </c>
      <c r="AM538" s="63" t="s">
        <v>146</v>
      </c>
      <c r="AN538" s="62" t="s">
        <v>147</v>
      </c>
      <c r="AO538" s="64" t="s">
        <v>150</v>
      </c>
      <c r="AP538" s="64" t="s">
        <v>151</v>
      </c>
      <c r="AQ538" s="62" t="s">
        <v>148</v>
      </c>
      <c r="AR538" s="62" t="s">
        <v>149</v>
      </c>
      <c r="AS538" s="62" t="s">
        <v>152</v>
      </c>
      <c r="AT538" s="62" t="s">
        <v>153</v>
      </c>
    </row>
    <row r="539" spans="1:46" ht="18" customHeight="1" x14ac:dyDescent="0.25">
      <c r="A539" s="49" t="str">
        <f ca="1">CONCATENATE(B538,"-",B539)</f>
        <v>QPR-Away-1</v>
      </c>
      <c r="B539" s="37">
        <v>1</v>
      </c>
      <c r="C539" s="41">
        <f ca="1">VLOOKUP($B539,INDIRECT("data!$"&amp;G527&amp;"$3:$CZ$554"),$D527-3*(B526-1)+C$1,FALSE)</f>
        <v>43375</v>
      </c>
      <c r="D539" s="30" t="str">
        <f ca="1">VLOOKUP($B539,INDIRECT("data!$"&amp;G527&amp;"$3:$CZ$554"),$D527-3*(B526-1)+D$1,FALSE)</f>
        <v>Reading</v>
      </c>
      <c r="E539" s="30" t="str">
        <f ca="1">VLOOKUP($B539,INDIRECT("data!$"&amp;G527&amp;"$3:$CZ$554"),$D527-3*(B526-1)+E$1,FALSE)</f>
        <v>QPR</v>
      </c>
      <c r="F539" s="29">
        <f ca="1">VLOOKUP($B539,INDIRECT("data!$"&amp;G527&amp;"$3:$CZ$554"),$D527-3*(B526-1)+F$1,FALSE)</f>
        <v>0</v>
      </c>
      <c r="G539" s="29">
        <f ca="1">VLOOKUP($B539,INDIRECT("data!$"&amp;G527&amp;"$3:$CZ$554"),$D527-3*(B526-1)+G$1,FALSE)</f>
        <v>1</v>
      </c>
      <c r="H539" s="15" t="str">
        <f ca="1">VLOOKUP($B539,INDIRECT("data!$"&amp;G527&amp;"$3:$CZ$554"),$D527-3*(B526-1)+H$1,FALSE)</f>
        <v>A</v>
      </c>
      <c r="I539" s="29">
        <f ca="1">VLOOKUP($B539,INDIRECT("data!$"&amp;G527&amp;"$3:$CZ$554"),$D527-3*(B526-1)+I$1,FALSE)</f>
        <v>0</v>
      </c>
      <c r="J539" s="29">
        <f ca="1">VLOOKUP($B539,INDIRECT("data!$"&amp;G527&amp;"$3:$CZ$554"),$D527-3*(B526-1)+J$1,FALSE)</f>
        <v>0</v>
      </c>
      <c r="K539" s="15" t="str">
        <f ca="1">VLOOKUP($B539,INDIRECT("data!$"&amp;G527&amp;"$3:$CZ$554"),$D527-3*(B526-1)+K$1,FALSE)</f>
        <v>D</v>
      </c>
      <c r="L539" s="30" t="str">
        <f ca="1">VLOOKUP($B539,INDIRECT("data!$"&amp;G527&amp;"$3:$CZ$554"),$D527-3*(B526-1)+L$1,FALSE)</f>
        <v>A Davies</v>
      </c>
      <c r="M539" s="45">
        <f ca="1">VLOOKUP($B539,INDIRECT("data!$"&amp;G527&amp;"$3:$CZ$554"),$D527-3*(B526-1)+M$1,FALSE)</f>
        <v>14</v>
      </c>
      <c r="N539" s="45">
        <f ca="1">VLOOKUP($B539,INDIRECT("data!$"&amp;G527&amp;"$3:$CZ$554"),$D527-3*(B526-1)+N$1,FALSE)</f>
        <v>10</v>
      </c>
      <c r="O539" s="45">
        <f ca="1">VLOOKUP($B539,INDIRECT("data!$"&amp;G527&amp;"$3:$CZ$554"),$D527-3*(B526-1)+O$1,FALSE)</f>
        <v>1</v>
      </c>
      <c r="P539" s="45">
        <f ca="1">VLOOKUP($B539,INDIRECT("data!$"&amp;G527&amp;"$3:$CZ$554"),$D527-3*(B526-1)+P$1,FALSE)</f>
        <v>4</v>
      </c>
      <c r="Q539" s="45">
        <f ca="1">VLOOKUP($B539,INDIRECT("data!$"&amp;G527&amp;"$3:$CZ$554"),$D527-3*(B526-1)+Q$1,FALSE)</f>
        <v>14</v>
      </c>
      <c r="R539" s="45">
        <f ca="1">VLOOKUP($B539,INDIRECT("data!$"&amp;G527&amp;"$3:$CZ$554"),$D527-3*(B526-1)+R$1,FALSE)</f>
        <v>14</v>
      </c>
      <c r="S539" s="45">
        <f ca="1">VLOOKUP($B539,INDIRECT("data!$"&amp;G527&amp;"$3:$CZ$554"),$D527-3*(B526-1)+S$1,FALSE)</f>
        <v>4</v>
      </c>
      <c r="T539" s="45">
        <f ca="1">VLOOKUP($B539,INDIRECT("data!$"&amp;G527&amp;"$3:$CZ$554"),$D527-3*(B526-1)+T$1,FALSE)</f>
        <v>5</v>
      </c>
      <c r="U539" s="45">
        <f ca="1">VLOOKUP($B539,INDIRECT("data!$"&amp;G527&amp;"$3:$CZ$554"),$D527-3*(B526-1)+U$1,FALSE)</f>
        <v>3</v>
      </c>
      <c r="V539" s="45">
        <f ca="1">VLOOKUP($B539,INDIRECT("data!$"&amp;G527&amp;"$3:$CZ$554"),$D527-3*(B526-1)+V$1,FALSE)</f>
        <v>0</v>
      </c>
      <c r="W539" s="45">
        <f ca="1">VLOOKUP($B539,INDIRECT("data!$"&amp;G527&amp;"$3:$CZ$554"),$D527-3*(B526-1)+W$1,FALSE)</f>
        <v>0</v>
      </c>
      <c r="X539" s="45">
        <f ca="1">VLOOKUP($B539,INDIRECT("data!$"&amp;G527&amp;"$3:$CZ$554"),$D527-3*(B526-1)+X$1,FALSE)</f>
        <v>0</v>
      </c>
      <c r="Y539" s="47">
        <f ca="1">VLOOKUP($B539,INDIRECT("data!$"&amp;G527&amp;"$3:$CZ$554"),$D527-3*(B526-1)+Y$1,FALSE)</f>
        <v>2.5</v>
      </c>
      <c r="Z539" s="47">
        <f ca="1">VLOOKUP($B539,INDIRECT("data!$"&amp;G527&amp;"$3:$CZ$554"),$D527-3*(B526-1)+Z$1,FALSE)</f>
        <v>3.3</v>
      </c>
      <c r="AA539" s="47">
        <f ca="1">VLOOKUP($B539,INDIRECT("data!$"&amp;G527&amp;"$3:$CZ$554"),$D527-3*(B526-1)+AA$1,FALSE)</f>
        <v>3.1</v>
      </c>
      <c r="AB539" s="47">
        <f ca="1">VLOOKUP($B539,INDIRECT("data!$"&amp;G527&amp;"$3:$CZ$554"),$D527-3*(B526-1)+AB$1,FALSE)</f>
        <v>2.4900000000000002</v>
      </c>
      <c r="AC539" s="47">
        <f ca="1">VLOOKUP($B539,INDIRECT("data!$"&amp;G527&amp;"$3:$CZ$554"),$D527-3*(B526-1)+AC$1,FALSE)</f>
        <v>3.29</v>
      </c>
      <c r="AD539" s="47">
        <f ca="1">VLOOKUP($B539,INDIRECT("data!$"&amp;G527&amp;"$3:$CZ$554"),$D527-3*(B526-1)+AD$1,FALSE)</f>
        <v>3.13</v>
      </c>
      <c r="AE539" s="47">
        <f ca="1">VLOOKUP($B539,INDIRECT("data!$"&amp;G527&amp;"$3:$CZ$554"),$D527-3*(B526-1)+AE$1,FALSE)</f>
        <v>2.04</v>
      </c>
      <c r="AF539" s="47">
        <f ca="1">VLOOKUP($B539,INDIRECT("data!$"&amp;G527&amp;"$3:$CZ$554"),$D527-3*(B526-1)+AF$1,FALSE)</f>
        <v>1.76</v>
      </c>
      <c r="AG539" s="65">
        <f ca="1">IF(C539="","",F539+G539)</f>
        <v>1</v>
      </c>
      <c r="AH539" s="65">
        <f ca="1">IF(C539="","",I539+J539)</f>
        <v>0</v>
      </c>
      <c r="AI539" s="65">
        <f ca="1">IF(C539="","",AJ539+AK539)</f>
        <v>1</v>
      </c>
      <c r="AJ539" s="65">
        <f ca="1">IF(C539="","",F539-I539)</f>
        <v>0</v>
      </c>
      <c r="AK539" s="65">
        <f ca="1">IF(C539="","",G539-J539)</f>
        <v>1</v>
      </c>
      <c r="AL539" s="66" t="str">
        <f ca="1">IF(AJ539&gt;AK539,"H",IF(AJ539=AK539,"D",IF(AJ539&lt;AK539,"A","Error!")))</f>
        <v>A</v>
      </c>
      <c r="AM539" s="66" t="str">
        <f ca="1">IF(C539="","",CONCATENATE(K539,"-",H539))</f>
        <v>D-A</v>
      </c>
      <c r="AN539" s="65">
        <f ca="1">IF(C539="","",IF(AND(F539&gt;0,G539&gt;0),1,0))</f>
        <v>0</v>
      </c>
      <c r="AO539" s="65">
        <f ca="1">IF(C539="","",IF(AND(F539&gt;0,I539&gt;0),1,0))</f>
        <v>0</v>
      </c>
      <c r="AP539" s="65">
        <f ca="1">IF(C539="","",IF(AND(G539&gt;0,J539&gt;0),1,0))</f>
        <v>0</v>
      </c>
      <c r="AQ539" s="65">
        <f ca="1">IF(C539="","",IF(AND(H539="H",G539=0),1,0))</f>
        <v>0</v>
      </c>
      <c r="AR539" s="65">
        <f ca="1">IF(C539="","",IF(AND(H539="A",F539=0),1,0))</f>
        <v>1</v>
      </c>
      <c r="AS539" s="65">
        <f ca="1">IF(C539="","",IF(AND(K539="H",AL539="H"),1,0))</f>
        <v>0</v>
      </c>
      <c r="AT539" s="65">
        <f ca="1">IF(C539="","",IF(AND(K539="A",AL539="A"),1,0))</f>
        <v>0</v>
      </c>
    </row>
    <row r="540" spans="1:46" ht="18" customHeight="1" x14ac:dyDescent="0.25">
      <c r="A540" s="49" t="str">
        <f ca="1">CONCATENATE(B538,"-",B540)</f>
        <v>QPR-Away-2</v>
      </c>
      <c r="B540" s="37">
        <v>2</v>
      </c>
      <c r="C540" s="41">
        <f ca="1">VLOOKUP($B540,INDIRECT("data!$"&amp;G527&amp;"$3:$CZ$554"),$D527-3*(B526-1)+C$1,FALSE)</f>
        <v>43372</v>
      </c>
      <c r="D540" s="30" t="str">
        <f ca="1">VLOOKUP($B540,INDIRECT("data!$"&amp;G527&amp;"$3:$CZ$554"),$D527-3*(B526-1)+D$1,FALSE)</f>
        <v>Swansea</v>
      </c>
      <c r="E540" s="30" t="str">
        <f ca="1">VLOOKUP($B540,INDIRECT("data!$"&amp;G527&amp;"$3:$CZ$554"),$D527-3*(B526-1)+E$1,FALSE)</f>
        <v>QPR</v>
      </c>
      <c r="F540" s="29">
        <f ca="1">VLOOKUP($B540,INDIRECT("data!$"&amp;G527&amp;"$3:$CZ$554"),$D527-3*(B526-1)+F$1,FALSE)</f>
        <v>3</v>
      </c>
      <c r="G540" s="29">
        <f ca="1">VLOOKUP($B540,INDIRECT("data!$"&amp;G527&amp;"$3:$CZ$554"),$D527-3*(B526-1)+G$1,FALSE)</f>
        <v>0</v>
      </c>
      <c r="H540" s="15" t="str">
        <f ca="1">VLOOKUP($B540,INDIRECT("data!$"&amp;G527&amp;"$3:$CZ$554"),$D527-3*(B526-1)+H$1,FALSE)</f>
        <v>H</v>
      </c>
      <c r="I540" s="29">
        <f ca="1">VLOOKUP($B540,INDIRECT("data!$"&amp;G527&amp;"$3:$CZ$554"),$D527-3*(B526-1)+I$1,FALSE)</f>
        <v>1</v>
      </c>
      <c r="J540" s="29">
        <f ca="1">VLOOKUP($B540,INDIRECT("data!$"&amp;G527&amp;"$3:$CZ$554"),$D527-3*(B526-1)+J$1,FALSE)</f>
        <v>0</v>
      </c>
      <c r="K540" s="15" t="str">
        <f ca="1">VLOOKUP($B540,INDIRECT("data!$"&amp;G527&amp;"$3:$CZ$554"),$D527-3*(B526-1)+K$1,FALSE)</f>
        <v>H</v>
      </c>
      <c r="L540" s="30" t="str">
        <f ca="1">VLOOKUP($B540,INDIRECT("data!$"&amp;G527&amp;"$3:$CZ$554"),$D527-3*(B526-1)+L$1,FALSE)</f>
        <v>K Friend</v>
      </c>
      <c r="M540" s="45">
        <f ca="1">VLOOKUP($B540,INDIRECT("data!$"&amp;G527&amp;"$3:$CZ$554"),$D527-3*(B526-1)+M$1,FALSE)</f>
        <v>10</v>
      </c>
      <c r="N540" s="45">
        <f ca="1">VLOOKUP($B540,INDIRECT("data!$"&amp;G527&amp;"$3:$CZ$554"),$D527-3*(B526-1)+N$1,FALSE)</f>
        <v>14</v>
      </c>
      <c r="O540" s="45">
        <f ca="1">VLOOKUP($B540,INDIRECT("data!$"&amp;G527&amp;"$3:$CZ$554"),$D527-3*(B526-1)+O$1,FALSE)</f>
        <v>4</v>
      </c>
      <c r="P540" s="45">
        <f ca="1">VLOOKUP($B540,INDIRECT("data!$"&amp;G527&amp;"$3:$CZ$554"),$D527-3*(B526-1)+P$1,FALSE)</f>
        <v>1</v>
      </c>
      <c r="Q540" s="45">
        <f ca="1">VLOOKUP($B540,INDIRECT("data!$"&amp;G527&amp;"$3:$CZ$554"),$D527-3*(B526-1)+Q$1,FALSE)</f>
        <v>6</v>
      </c>
      <c r="R540" s="45">
        <f ca="1">VLOOKUP($B540,INDIRECT("data!$"&amp;G527&amp;"$3:$CZ$554"),$D527-3*(B526-1)+R$1,FALSE)</f>
        <v>13</v>
      </c>
      <c r="S540" s="45">
        <f ca="1">VLOOKUP($B540,INDIRECT("data!$"&amp;G527&amp;"$3:$CZ$554"),$D527-3*(B526-1)+S$1,FALSE)</f>
        <v>5</v>
      </c>
      <c r="T540" s="45">
        <f ca="1">VLOOKUP($B540,INDIRECT("data!$"&amp;G527&amp;"$3:$CZ$554"),$D527-3*(B526-1)+T$1,FALSE)</f>
        <v>5</v>
      </c>
      <c r="U540" s="45">
        <f ca="1">VLOOKUP($B540,INDIRECT("data!$"&amp;G527&amp;"$3:$CZ$554"),$D527-3*(B526-1)+U$1,FALSE)</f>
        <v>0</v>
      </c>
      <c r="V540" s="45">
        <f ca="1">VLOOKUP($B540,INDIRECT("data!$"&amp;G527&amp;"$3:$CZ$554"),$D527-3*(B526-1)+V$1,FALSE)</f>
        <v>3</v>
      </c>
      <c r="W540" s="45">
        <f ca="1">VLOOKUP($B540,INDIRECT("data!$"&amp;G527&amp;"$3:$CZ$554"),$D527-3*(B526-1)+W$1,FALSE)</f>
        <v>0</v>
      </c>
      <c r="X540" s="45">
        <f ca="1">VLOOKUP($B540,INDIRECT("data!$"&amp;G527&amp;"$3:$CZ$554"),$D527-3*(B526-1)+X$1,FALSE)</f>
        <v>0</v>
      </c>
      <c r="Y540" s="47">
        <f ca="1">VLOOKUP($B540,INDIRECT("data!$"&amp;G527&amp;"$3:$CZ$554"),$D527-3*(B526-1)+Y$1,FALSE)</f>
        <v>2.2999999999999998</v>
      </c>
      <c r="Z540" s="47">
        <f ca="1">VLOOKUP($B540,INDIRECT("data!$"&amp;G527&amp;"$3:$CZ$554"),$D527-3*(B526-1)+Z$1,FALSE)</f>
        <v>3.3</v>
      </c>
      <c r="AA540" s="47">
        <f ca="1">VLOOKUP($B540,INDIRECT("data!$"&amp;G527&amp;"$3:$CZ$554"),$D527-3*(B526-1)+AA$1,FALSE)</f>
        <v>3.5</v>
      </c>
      <c r="AB540" s="47">
        <f ca="1">VLOOKUP($B540,INDIRECT("data!$"&amp;G527&amp;"$3:$CZ$554"),$D527-3*(B526-1)+AB$1,FALSE)</f>
        <v>2.34</v>
      </c>
      <c r="AC540" s="47">
        <f ca="1">VLOOKUP($B540,INDIRECT("data!$"&amp;G527&amp;"$3:$CZ$554"),$D527-3*(B526-1)+AC$1,FALSE)</f>
        <v>3.32</v>
      </c>
      <c r="AD540" s="47">
        <f ca="1">VLOOKUP($B540,INDIRECT("data!$"&amp;G527&amp;"$3:$CZ$554"),$D527-3*(B526-1)+AD$1,FALSE)</f>
        <v>3.37</v>
      </c>
      <c r="AE540" s="47">
        <f ca="1">VLOOKUP($B540,INDIRECT("data!$"&amp;G527&amp;"$3:$CZ$554"),$D527-3*(B526-1)+AE$1,FALSE)</f>
        <v>2.17</v>
      </c>
      <c r="AF540" s="47">
        <f ca="1">VLOOKUP($B540,INDIRECT("data!$"&amp;G527&amp;"$3:$CZ$554"),$D527-3*(B526-1)+AF$1,FALSE)</f>
        <v>1.67</v>
      </c>
      <c r="AG540" s="65">
        <f t="shared" ref="AG540:AG546" ca="1" si="1155">IF(C540="","",F540+G540)</f>
        <v>3</v>
      </c>
      <c r="AH540" s="65">
        <f t="shared" ref="AH540:AH546" ca="1" si="1156">IF(C540="","",I540+J540)</f>
        <v>1</v>
      </c>
      <c r="AI540" s="65">
        <f t="shared" ref="AI540:AI546" ca="1" si="1157">IF(C540="","",AJ540+AK540)</f>
        <v>2</v>
      </c>
      <c r="AJ540" s="65">
        <f t="shared" ref="AJ540:AJ546" ca="1" si="1158">IF(C540="","",F540-I540)</f>
        <v>2</v>
      </c>
      <c r="AK540" s="65">
        <f t="shared" ref="AK540:AK546" ca="1" si="1159">IF(C540="","",G540-J540)</f>
        <v>0</v>
      </c>
      <c r="AL540" s="66" t="str">
        <f t="shared" ref="AL540:AL546" ca="1" si="1160">IF(AJ540&gt;AK540,"H",IF(AJ540=AK540,"D",IF(AJ540&lt;AK540,"A","Error!")))</f>
        <v>H</v>
      </c>
      <c r="AM540" s="66" t="str">
        <f t="shared" ref="AM540:AM546" ca="1" si="1161">IF(C540="","",CONCATENATE(K540,"-",H540))</f>
        <v>H-H</v>
      </c>
      <c r="AN540" s="65">
        <f t="shared" ref="AN540:AN546" ca="1" si="1162">IF(C540="","",IF(AND(F540&gt;0,G540&gt;0),1,0))</f>
        <v>0</v>
      </c>
      <c r="AO540" s="65">
        <f t="shared" ref="AO540:AO546" ca="1" si="1163">IF(C540="","",IF(AND(F540&gt;0,I540&gt;0),1,0))</f>
        <v>1</v>
      </c>
      <c r="AP540" s="65">
        <f t="shared" ref="AP540:AP546" ca="1" si="1164">IF(C540="","",IF(AND(G540&gt;0,J540&gt;0),1,0))</f>
        <v>0</v>
      </c>
      <c r="AQ540" s="65">
        <f t="shared" ref="AQ540:AQ546" ca="1" si="1165">IF(C540="","",IF(AND(H540="H",G540=0),1,0))</f>
        <v>1</v>
      </c>
      <c r="AR540" s="65">
        <f t="shared" ref="AR540:AR546" ca="1" si="1166">IF(C540="","",IF(AND(H540="A",F540=0),1,0))</f>
        <v>0</v>
      </c>
      <c r="AS540" s="65">
        <f t="shared" ref="AS540:AS546" ca="1" si="1167">IF(C540="","",IF(AND(K540="H",AL540="H"),1,0))</f>
        <v>1</v>
      </c>
      <c r="AT540" s="65">
        <f t="shared" ref="AT540:AT546" ca="1" si="1168">IF(C540="","",IF(AND(K540="A",AL540="A"),1,0))</f>
        <v>0</v>
      </c>
    </row>
    <row r="541" spans="1:46" ht="18" customHeight="1" x14ac:dyDescent="0.25">
      <c r="A541" s="49" t="str">
        <f ca="1">CONCATENATE(B538,"-",B541)</f>
        <v>QPR-Away-3</v>
      </c>
      <c r="B541" s="37">
        <v>3</v>
      </c>
      <c r="C541" s="41">
        <f ca="1">VLOOKUP($B541,INDIRECT("data!$"&amp;G527&amp;"$3:$CZ$554"),$D527-3*(B526-1)+C$1,FALSE)</f>
        <v>43358</v>
      </c>
      <c r="D541" s="30" t="str">
        <f ca="1">VLOOKUP($B541,INDIRECT("data!$"&amp;G527&amp;"$3:$CZ$554"),$D527-3*(B526-1)+D$1,FALSE)</f>
        <v>Bolton</v>
      </c>
      <c r="E541" s="30" t="str">
        <f ca="1">VLOOKUP($B541,INDIRECT("data!$"&amp;G527&amp;"$3:$CZ$554"),$D527-3*(B526-1)+E$1,FALSE)</f>
        <v>QPR</v>
      </c>
      <c r="F541" s="29">
        <f ca="1">VLOOKUP($B541,INDIRECT("data!$"&amp;G527&amp;"$3:$CZ$554"),$D527-3*(B526-1)+F$1,FALSE)</f>
        <v>1</v>
      </c>
      <c r="G541" s="29">
        <f ca="1">VLOOKUP($B541,INDIRECT("data!$"&amp;G527&amp;"$3:$CZ$554"),$D527-3*(B526-1)+G$1,FALSE)</f>
        <v>2</v>
      </c>
      <c r="H541" s="15" t="str">
        <f ca="1">VLOOKUP($B541,INDIRECT("data!$"&amp;G527&amp;"$3:$CZ$554"),$D527-3*(B526-1)+H$1,FALSE)</f>
        <v>A</v>
      </c>
      <c r="I541" s="29">
        <f ca="1">VLOOKUP($B541,INDIRECT("data!$"&amp;G527&amp;"$3:$CZ$554"),$D527-3*(B526-1)+I$1,FALSE)</f>
        <v>0</v>
      </c>
      <c r="J541" s="29">
        <f ca="1">VLOOKUP($B541,INDIRECT("data!$"&amp;G527&amp;"$3:$CZ$554"),$D527-3*(B526-1)+J$1,FALSE)</f>
        <v>1</v>
      </c>
      <c r="K541" s="15" t="str">
        <f ca="1">VLOOKUP($B541,INDIRECT("data!$"&amp;G527&amp;"$3:$CZ$554"),$D527-3*(B526-1)+K$1,FALSE)</f>
        <v>A</v>
      </c>
      <c r="L541" s="30" t="str">
        <f ca="1">VLOOKUP($B541,INDIRECT("data!$"&amp;G527&amp;"$3:$CZ$554"),$D527-3*(B526-1)+L$1,FALSE)</f>
        <v>O Langford</v>
      </c>
      <c r="M541" s="45">
        <f ca="1">VLOOKUP($B541,INDIRECT("data!$"&amp;G527&amp;"$3:$CZ$554"),$D527-3*(B526-1)+M$1,FALSE)</f>
        <v>9</v>
      </c>
      <c r="N541" s="45">
        <f ca="1">VLOOKUP($B541,INDIRECT("data!$"&amp;G527&amp;"$3:$CZ$554"),$D527-3*(B526-1)+N$1,FALSE)</f>
        <v>11</v>
      </c>
      <c r="O541" s="45">
        <f ca="1">VLOOKUP($B541,INDIRECT("data!$"&amp;G527&amp;"$3:$CZ$554"),$D527-3*(B526-1)+O$1,FALSE)</f>
        <v>3</v>
      </c>
      <c r="P541" s="45">
        <f ca="1">VLOOKUP($B541,INDIRECT("data!$"&amp;G527&amp;"$3:$CZ$554"),$D527-3*(B526-1)+P$1,FALSE)</f>
        <v>2</v>
      </c>
      <c r="Q541" s="45">
        <f ca="1">VLOOKUP($B541,INDIRECT("data!$"&amp;G527&amp;"$3:$CZ$554"),$D527-3*(B526-1)+Q$1,FALSE)</f>
        <v>13</v>
      </c>
      <c r="R541" s="45">
        <f ca="1">VLOOKUP($B541,INDIRECT("data!$"&amp;G527&amp;"$3:$CZ$554"),$D527-3*(B526-1)+R$1,FALSE)</f>
        <v>14</v>
      </c>
      <c r="S541" s="45">
        <f ca="1">VLOOKUP($B541,INDIRECT("data!$"&amp;G527&amp;"$3:$CZ$554"),$D527-3*(B526-1)+S$1,FALSE)</f>
        <v>12</v>
      </c>
      <c r="T541" s="45">
        <f ca="1">VLOOKUP($B541,INDIRECT("data!$"&amp;G527&amp;"$3:$CZ$554"),$D527-3*(B526-1)+T$1,FALSE)</f>
        <v>1</v>
      </c>
      <c r="U541" s="45">
        <f ca="1">VLOOKUP($B541,INDIRECT("data!$"&amp;G527&amp;"$3:$CZ$554"),$D527-3*(B526-1)+U$1,FALSE)</f>
        <v>1</v>
      </c>
      <c r="V541" s="45">
        <f ca="1">VLOOKUP($B541,INDIRECT("data!$"&amp;G527&amp;"$3:$CZ$554"),$D527-3*(B526-1)+V$1,FALSE)</f>
        <v>0</v>
      </c>
      <c r="W541" s="45">
        <f ca="1">VLOOKUP($B541,INDIRECT("data!$"&amp;G527&amp;"$3:$CZ$554"),$D527-3*(B526-1)+W$1,FALSE)</f>
        <v>0</v>
      </c>
      <c r="X541" s="45">
        <f ca="1">VLOOKUP($B541,INDIRECT("data!$"&amp;G527&amp;"$3:$CZ$554"),$D527-3*(B526-1)+X$1,FALSE)</f>
        <v>0</v>
      </c>
      <c r="Y541" s="47">
        <f ca="1">VLOOKUP($B541,INDIRECT("data!$"&amp;G527&amp;"$3:$CZ$554"),$D527-3*(B526-1)+Y$1,FALSE)</f>
        <v>2.75</v>
      </c>
      <c r="Z541" s="47">
        <f ca="1">VLOOKUP($B541,INDIRECT("data!$"&amp;G527&amp;"$3:$CZ$554"),$D527-3*(B526-1)+Z$1,FALSE)</f>
        <v>3.4</v>
      </c>
      <c r="AA541" s="47">
        <f ca="1">VLOOKUP($B541,INDIRECT("data!$"&amp;G527&amp;"$3:$CZ$554"),$D527-3*(B526-1)+AA$1,FALSE)</f>
        <v>2.75</v>
      </c>
      <c r="AB541" s="47">
        <f ca="1">VLOOKUP($B541,INDIRECT("data!$"&amp;G527&amp;"$3:$CZ$554"),$D527-3*(B526-1)+AB$1,FALSE)</f>
        <v>2.89</v>
      </c>
      <c r="AC541" s="47">
        <f ca="1">VLOOKUP($B541,INDIRECT("data!$"&amp;G527&amp;"$3:$CZ$554"),$D527-3*(B526-1)+AC$1,FALSE)</f>
        <v>3.29</v>
      </c>
      <c r="AD541" s="47">
        <f ca="1">VLOOKUP($B541,INDIRECT("data!$"&amp;G527&amp;"$3:$CZ$554"),$D527-3*(B526-1)+AD$1,FALSE)</f>
        <v>2.63</v>
      </c>
      <c r="AE541" s="47">
        <f ca="1">VLOOKUP($B541,INDIRECT("data!$"&amp;G527&amp;"$3:$CZ$554"),$D527-3*(B526-1)+AE$1,FALSE)</f>
        <v>2.08</v>
      </c>
      <c r="AF541" s="47">
        <f ca="1">VLOOKUP($B541,INDIRECT("data!$"&amp;G527&amp;"$3:$CZ$554"),$D527-3*(B526-1)+AF$1,FALSE)</f>
        <v>1.74</v>
      </c>
      <c r="AG541" s="65">
        <f t="shared" ca="1" si="1155"/>
        <v>3</v>
      </c>
      <c r="AH541" s="65">
        <f t="shared" ca="1" si="1156"/>
        <v>1</v>
      </c>
      <c r="AI541" s="65">
        <f t="shared" ca="1" si="1157"/>
        <v>2</v>
      </c>
      <c r="AJ541" s="65">
        <f t="shared" ca="1" si="1158"/>
        <v>1</v>
      </c>
      <c r="AK541" s="65">
        <f t="shared" ca="1" si="1159"/>
        <v>1</v>
      </c>
      <c r="AL541" s="66" t="str">
        <f t="shared" ca="1" si="1160"/>
        <v>D</v>
      </c>
      <c r="AM541" s="66" t="str">
        <f t="shared" ca="1" si="1161"/>
        <v>A-A</v>
      </c>
      <c r="AN541" s="65">
        <f t="shared" ca="1" si="1162"/>
        <v>1</v>
      </c>
      <c r="AO541" s="65">
        <f t="shared" ca="1" si="1163"/>
        <v>0</v>
      </c>
      <c r="AP541" s="65">
        <f t="shared" ca="1" si="1164"/>
        <v>1</v>
      </c>
      <c r="AQ541" s="65">
        <f t="shared" ca="1" si="1165"/>
        <v>0</v>
      </c>
      <c r="AR541" s="65">
        <f t="shared" ca="1" si="1166"/>
        <v>0</v>
      </c>
      <c r="AS541" s="65">
        <f t="shared" ca="1" si="1167"/>
        <v>0</v>
      </c>
      <c r="AT541" s="65">
        <f t="shared" ca="1" si="1168"/>
        <v>0</v>
      </c>
    </row>
    <row r="542" spans="1:46" ht="18" customHeight="1" x14ac:dyDescent="0.25">
      <c r="A542" s="49" t="str">
        <f ca="1">CONCATENATE(B538,"-",B542)</f>
        <v>QPR-Away-4</v>
      </c>
      <c r="B542" s="37">
        <v>4</v>
      </c>
      <c r="C542" s="41">
        <f ca="1">VLOOKUP($B542,INDIRECT("data!$"&amp;G527&amp;"$3:$CZ$554"),$D527-3*(B526-1)+C$1,FALSE)</f>
        <v>43344</v>
      </c>
      <c r="D542" s="30" t="str">
        <f ca="1">VLOOKUP($B542,INDIRECT("data!$"&amp;G527&amp;"$3:$CZ$554"),$D527-3*(B526-1)+D$1,FALSE)</f>
        <v>Birmingham</v>
      </c>
      <c r="E542" s="30" t="str">
        <f ca="1">VLOOKUP($B542,INDIRECT("data!$"&amp;G527&amp;"$3:$CZ$554"),$D527-3*(B526-1)+E$1,FALSE)</f>
        <v>QPR</v>
      </c>
      <c r="F542" s="29">
        <f ca="1">VLOOKUP($B542,INDIRECT("data!$"&amp;G527&amp;"$3:$CZ$554"),$D527-3*(B526-1)+F$1,FALSE)</f>
        <v>0</v>
      </c>
      <c r="G542" s="29">
        <f ca="1">VLOOKUP($B542,INDIRECT("data!$"&amp;G527&amp;"$3:$CZ$554"),$D527-3*(B526-1)+G$1,FALSE)</f>
        <v>0</v>
      </c>
      <c r="H542" s="15" t="str">
        <f ca="1">VLOOKUP($B542,INDIRECT("data!$"&amp;G527&amp;"$3:$CZ$554"),$D527-3*(B526-1)+H$1,FALSE)</f>
        <v>D</v>
      </c>
      <c r="I542" s="29">
        <f ca="1">VLOOKUP($B542,INDIRECT("data!$"&amp;G527&amp;"$3:$CZ$554"),$D527-3*(B526-1)+I$1,FALSE)</f>
        <v>0</v>
      </c>
      <c r="J542" s="29">
        <f ca="1">VLOOKUP($B542,INDIRECT("data!$"&amp;G527&amp;"$3:$CZ$554"),$D527-3*(B526-1)+J$1,FALSE)</f>
        <v>0</v>
      </c>
      <c r="K542" s="15" t="str">
        <f ca="1">VLOOKUP($B542,INDIRECT("data!$"&amp;G527&amp;"$3:$CZ$554"),$D527-3*(B526-1)+K$1,FALSE)</f>
        <v>D</v>
      </c>
      <c r="L542" s="30" t="str">
        <f ca="1">VLOOKUP($B542,INDIRECT("data!$"&amp;G527&amp;"$3:$CZ$554"),$D527-3*(B526-1)+L$1,FALSE)</f>
        <v>J Simpson</v>
      </c>
      <c r="M542" s="45">
        <f ca="1">VLOOKUP($B542,INDIRECT("data!$"&amp;G527&amp;"$3:$CZ$554"),$D527-3*(B526-1)+M$1,FALSE)</f>
        <v>5</v>
      </c>
      <c r="N542" s="45">
        <f ca="1">VLOOKUP($B542,INDIRECT("data!$"&amp;G527&amp;"$3:$CZ$554"),$D527-3*(B526-1)+N$1,FALSE)</f>
        <v>12</v>
      </c>
      <c r="O542" s="45">
        <f ca="1">VLOOKUP($B542,INDIRECT("data!$"&amp;G527&amp;"$3:$CZ$554"),$D527-3*(B526-1)+O$1,FALSE)</f>
        <v>1</v>
      </c>
      <c r="P542" s="45">
        <f ca="1">VLOOKUP($B542,INDIRECT("data!$"&amp;G527&amp;"$3:$CZ$554"),$D527-3*(B526-1)+P$1,FALSE)</f>
        <v>5</v>
      </c>
      <c r="Q542" s="45">
        <f ca="1">VLOOKUP($B542,INDIRECT("data!$"&amp;G527&amp;"$3:$CZ$554"),$D527-3*(B526-1)+Q$1,FALSE)</f>
        <v>22</v>
      </c>
      <c r="R542" s="45">
        <f ca="1">VLOOKUP($B542,INDIRECT("data!$"&amp;G527&amp;"$3:$CZ$554"),$D527-3*(B526-1)+R$1,FALSE)</f>
        <v>19</v>
      </c>
      <c r="S542" s="45">
        <f ca="1">VLOOKUP($B542,INDIRECT("data!$"&amp;G527&amp;"$3:$CZ$554"),$D527-3*(B526-1)+S$1,FALSE)</f>
        <v>5</v>
      </c>
      <c r="T542" s="45">
        <f ca="1">VLOOKUP($B542,INDIRECT("data!$"&amp;G527&amp;"$3:$CZ$554"),$D527-3*(B526-1)+T$1,FALSE)</f>
        <v>2</v>
      </c>
      <c r="U542" s="45">
        <f ca="1">VLOOKUP($B542,INDIRECT("data!$"&amp;G527&amp;"$3:$CZ$554"),$D527-3*(B526-1)+U$1,FALSE)</f>
        <v>2</v>
      </c>
      <c r="V542" s="45">
        <f ca="1">VLOOKUP($B542,INDIRECT("data!$"&amp;G527&amp;"$3:$CZ$554"),$D527-3*(B526-1)+V$1,FALSE)</f>
        <v>0</v>
      </c>
      <c r="W542" s="45">
        <f ca="1">VLOOKUP($B542,INDIRECT("data!$"&amp;G527&amp;"$3:$CZ$554"),$D527-3*(B526-1)+W$1,FALSE)</f>
        <v>0</v>
      </c>
      <c r="X542" s="45">
        <f ca="1">VLOOKUP($B542,INDIRECT("data!$"&amp;G527&amp;"$3:$CZ$554"),$D527-3*(B526-1)+X$1,FALSE)</f>
        <v>0</v>
      </c>
      <c r="Y542" s="47">
        <f ca="1">VLOOKUP($B542,INDIRECT("data!$"&amp;G527&amp;"$3:$CZ$554"),$D527-3*(B526-1)+Y$1,FALSE)</f>
        <v>2</v>
      </c>
      <c r="Z542" s="47">
        <f ca="1">VLOOKUP($B542,INDIRECT("data!$"&amp;G527&amp;"$3:$CZ$554"),$D527-3*(B526-1)+Z$1,FALSE)</f>
        <v>3.5</v>
      </c>
      <c r="AA542" s="47">
        <f ca="1">VLOOKUP($B542,INDIRECT("data!$"&amp;G527&amp;"$3:$CZ$554"),$D527-3*(B526-1)+AA$1,FALSE)</f>
        <v>4.2</v>
      </c>
      <c r="AB542" s="47">
        <f ca="1">VLOOKUP($B542,INDIRECT("data!$"&amp;G527&amp;"$3:$CZ$554"),$D527-3*(B526-1)+AB$1,FALSE)</f>
        <v>2</v>
      </c>
      <c r="AC542" s="47">
        <f ca="1">VLOOKUP($B542,INDIRECT("data!$"&amp;G527&amp;"$3:$CZ$554"),$D527-3*(B526-1)+AC$1,FALSE)</f>
        <v>3.44</v>
      </c>
      <c r="AD542" s="47">
        <f ca="1">VLOOKUP($B542,INDIRECT("data!$"&amp;G527&amp;"$3:$CZ$554"),$D527-3*(B526-1)+AD$1,FALSE)</f>
        <v>4.25</v>
      </c>
      <c r="AE542" s="47">
        <f ca="1">VLOOKUP($B542,INDIRECT("data!$"&amp;G527&amp;"$3:$CZ$554"),$D527-3*(B526-1)+AE$1,FALSE)</f>
        <v>2.0499999999999998</v>
      </c>
      <c r="AF542" s="47">
        <f ca="1">VLOOKUP($B542,INDIRECT("data!$"&amp;G527&amp;"$3:$CZ$554"),$D527-3*(B526-1)+AF$1,FALSE)</f>
        <v>1.75</v>
      </c>
      <c r="AG542" s="65">
        <f t="shared" ca="1" si="1155"/>
        <v>0</v>
      </c>
      <c r="AH542" s="65">
        <f t="shared" ca="1" si="1156"/>
        <v>0</v>
      </c>
      <c r="AI542" s="65">
        <f t="shared" ca="1" si="1157"/>
        <v>0</v>
      </c>
      <c r="AJ542" s="65">
        <f t="shared" ca="1" si="1158"/>
        <v>0</v>
      </c>
      <c r="AK542" s="65">
        <f t="shared" ca="1" si="1159"/>
        <v>0</v>
      </c>
      <c r="AL542" s="66" t="str">
        <f t="shared" ca="1" si="1160"/>
        <v>D</v>
      </c>
      <c r="AM542" s="66" t="str">
        <f t="shared" ca="1" si="1161"/>
        <v>D-D</v>
      </c>
      <c r="AN542" s="65">
        <f t="shared" ca="1" si="1162"/>
        <v>0</v>
      </c>
      <c r="AO542" s="65">
        <f t="shared" ca="1" si="1163"/>
        <v>0</v>
      </c>
      <c r="AP542" s="65">
        <f t="shared" ca="1" si="1164"/>
        <v>0</v>
      </c>
      <c r="AQ542" s="65">
        <f t="shared" ca="1" si="1165"/>
        <v>0</v>
      </c>
      <c r="AR542" s="65">
        <f t="shared" ca="1" si="1166"/>
        <v>0</v>
      </c>
      <c r="AS542" s="65">
        <f t="shared" ca="1" si="1167"/>
        <v>0</v>
      </c>
      <c r="AT542" s="65">
        <f t="shared" ca="1" si="1168"/>
        <v>0</v>
      </c>
    </row>
    <row r="543" spans="1:46" ht="18" customHeight="1" x14ac:dyDescent="0.25">
      <c r="A543" s="49" t="str">
        <f ca="1">CONCATENATE(B538,"-",B543)</f>
        <v>QPR-Away-5</v>
      </c>
      <c r="B543" s="37">
        <v>5</v>
      </c>
      <c r="C543" s="41">
        <f ca="1">VLOOKUP($B543,INDIRECT("data!$"&amp;G527&amp;"$3:$CZ$554"),$D527-3*(B526-1)+C$1,FALSE)</f>
        <v>43330</v>
      </c>
      <c r="D543" s="30" t="str">
        <f ca="1">VLOOKUP($B543,INDIRECT("data!$"&amp;G527&amp;"$3:$CZ$554"),$D527-3*(B526-1)+D$1,FALSE)</f>
        <v>West Brom</v>
      </c>
      <c r="E543" s="30" t="str">
        <f ca="1">VLOOKUP($B543,INDIRECT("data!$"&amp;G527&amp;"$3:$CZ$554"),$D527-3*(B526-1)+E$1,FALSE)</f>
        <v>QPR</v>
      </c>
      <c r="F543" s="29">
        <f ca="1">VLOOKUP($B543,INDIRECT("data!$"&amp;G527&amp;"$3:$CZ$554"),$D527-3*(B526-1)+F$1,FALSE)</f>
        <v>7</v>
      </c>
      <c r="G543" s="29">
        <f ca="1">VLOOKUP($B543,INDIRECT("data!$"&amp;G527&amp;"$3:$CZ$554"),$D527-3*(B526-1)+G$1,FALSE)</f>
        <v>1</v>
      </c>
      <c r="H543" s="15" t="str">
        <f ca="1">VLOOKUP($B543,INDIRECT("data!$"&amp;G527&amp;"$3:$CZ$554"),$D527-3*(B526-1)+H$1,FALSE)</f>
        <v>H</v>
      </c>
      <c r="I543" s="29">
        <f ca="1">VLOOKUP($B543,INDIRECT("data!$"&amp;G527&amp;"$3:$CZ$554"),$D527-3*(B526-1)+I$1,FALSE)</f>
        <v>1</v>
      </c>
      <c r="J543" s="29">
        <f ca="1">VLOOKUP($B543,INDIRECT("data!$"&amp;G527&amp;"$3:$CZ$554"),$D527-3*(B526-1)+J$1,FALSE)</f>
        <v>1</v>
      </c>
      <c r="K543" s="15" t="str">
        <f ca="1">VLOOKUP($B543,INDIRECT("data!$"&amp;G527&amp;"$3:$CZ$554"),$D527-3*(B526-1)+K$1,FALSE)</f>
        <v>D</v>
      </c>
      <c r="L543" s="30" t="str">
        <f ca="1">VLOOKUP($B543,INDIRECT("data!$"&amp;G527&amp;"$3:$CZ$554"),$D527-3*(B526-1)+L$1,FALSE)</f>
        <v>T Harrington</v>
      </c>
      <c r="M543" s="45">
        <f ca="1">VLOOKUP($B543,INDIRECT("data!$"&amp;G527&amp;"$3:$CZ$554"),$D527-3*(B526-1)+M$1,FALSE)</f>
        <v>15</v>
      </c>
      <c r="N543" s="45">
        <f ca="1">VLOOKUP($B543,INDIRECT("data!$"&amp;G527&amp;"$3:$CZ$554"),$D527-3*(B526-1)+N$1,FALSE)</f>
        <v>6</v>
      </c>
      <c r="O543" s="45">
        <f ca="1">VLOOKUP($B543,INDIRECT("data!$"&amp;G527&amp;"$3:$CZ$554"),$D527-3*(B526-1)+O$1,FALSE)</f>
        <v>9</v>
      </c>
      <c r="P543" s="45">
        <f ca="1">VLOOKUP($B543,INDIRECT("data!$"&amp;G527&amp;"$3:$CZ$554"),$D527-3*(B526-1)+P$1,FALSE)</f>
        <v>2</v>
      </c>
      <c r="Q543" s="45">
        <f ca="1">VLOOKUP($B543,INDIRECT("data!$"&amp;G527&amp;"$3:$CZ$554"),$D527-3*(B526-1)+Q$1,FALSE)</f>
        <v>14</v>
      </c>
      <c r="R543" s="45">
        <f ca="1">VLOOKUP($B543,INDIRECT("data!$"&amp;G527&amp;"$3:$CZ$554"),$D527-3*(B526-1)+R$1,FALSE)</f>
        <v>15</v>
      </c>
      <c r="S543" s="45">
        <f ca="1">VLOOKUP($B543,INDIRECT("data!$"&amp;G527&amp;"$3:$CZ$554"),$D527-3*(B526-1)+S$1,FALSE)</f>
        <v>3</v>
      </c>
      <c r="T543" s="45">
        <f ca="1">VLOOKUP($B543,INDIRECT("data!$"&amp;G527&amp;"$3:$CZ$554"),$D527-3*(B526-1)+T$1,FALSE)</f>
        <v>5</v>
      </c>
      <c r="U543" s="45">
        <f ca="1">VLOOKUP($B543,INDIRECT("data!$"&amp;G527&amp;"$3:$CZ$554"),$D527-3*(B526-1)+U$1,FALSE)</f>
        <v>2</v>
      </c>
      <c r="V543" s="45">
        <f ca="1">VLOOKUP($B543,INDIRECT("data!$"&amp;G527&amp;"$3:$CZ$554"),$D527-3*(B526-1)+V$1,FALSE)</f>
        <v>1</v>
      </c>
      <c r="W543" s="45">
        <f ca="1">VLOOKUP($B543,INDIRECT("data!$"&amp;G527&amp;"$3:$CZ$554"),$D527-3*(B526-1)+W$1,FALSE)</f>
        <v>0</v>
      </c>
      <c r="X543" s="45">
        <f ca="1">VLOOKUP($B543,INDIRECT("data!$"&amp;G527&amp;"$3:$CZ$554"),$D527-3*(B526-1)+X$1,FALSE)</f>
        <v>0</v>
      </c>
      <c r="Y543" s="47">
        <f ca="1">VLOOKUP($B543,INDIRECT("data!$"&amp;G527&amp;"$3:$CZ$554"),$D527-3*(B526-1)+Y$1,FALSE)</f>
        <v>1.66</v>
      </c>
      <c r="Z543" s="47">
        <f ca="1">VLOOKUP($B543,INDIRECT("data!$"&amp;G527&amp;"$3:$CZ$554"),$D527-3*(B526-1)+Z$1,FALSE)</f>
        <v>3.8</v>
      </c>
      <c r="AA543" s="47">
        <f ca="1">VLOOKUP($B543,INDIRECT("data!$"&amp;G527&amp;"$3:$CZ$554"),$D527-3*(B526-1)+AA$1,FALSE)</f>
        <v>6</v>
      </c>
      <c r="AB543" s="47">
        <f ca="1">VLOOKUP($B543,INDIRECT("data!$"&amp;G527&amp;"$3:$CZ$554"),$D527-3*(B526-1)+AB$1,FALSE)</f>
        <v>1.69</v>
      </c>
      <c r="AC543" s="47">
        <f ca="1">VLOOKUP($B543,INDIRECT("data!$"&amp;G527&amp;"$3:$CZ$554"),$D527-3*(B526-1)+AC$1,FALSE)</f>
        <v>3.84</v>
      </c>
      <c r="AD543" s="47">
        <f ca="1">VLOOKUP($B543,INDIRECT("data!$"&amp;G527&amp;"$3:$CZ$554"),$D527-3*(B526-1)+AD$1,FALSE)</f>
        <v>5.7</v>
      </c>
      <c r="AE543" s="47">
        <f ca="1">VLOOKUP($B543,INDIRECT("data!$"&amp;G527&amp;"$3:$CZ$554"),$D527-3*(B526-1)+AE$1,FALSE)</f>
        <v>1.89</v>
      </c>
      <c r="AF543" s="47">
        <f ca="1">VLOOKUP($B543,INDIRECT("data!$"&amp;G527&amp;"$3:$CZ$554"),$D527-3*(B526-1)+AF$1,FALSE)</f>
        <v>1.9</v>
      </c>
      <c r="AG543" s="65">
        <f t="shared" ca="1" si="1155"/>
        <v>8</v>
      </c>
      <c r="AH543" s="65">
        <f t="shared" ca="1" si="1156"/>
        <v>2</v>
      </c>
      <c r="AI543" s="65">
        <f t="shared" ca="1" si="1157"/>
        <v>6</v>
      </c>
      <c r="AJ543" s="65">
        <f t="shared" ca="1" si="1158"/>
        <v>6</v>
      </c>
      <c r="AK543" s="65">
        <f t="shared" ca="1" si="1159"/>
        <v>0</v>
      </c>
      <c r="AL543" s="66" t="str">
        <f t="shared" ca="1" si="1160"/>
        <v>H</v>
      </c>
      <c r="AM543" s="66" t="str">
        <f t="shared" ca="1" si="1161"/>
        <v>D-H</v>
      </c>
      <c r="AN543" s="65">
        <f t="shared" ca="1" si="1162"/>
        <v>1</v>
      </c>
      <c r="AO543" s="65">
        <f t="shared" ca="1" si="1163"/>
        <v>1</v>
      </c>
      <c r="AP543" s="65">
        <f t="shared" ca="1" si="1164"/>
        <v>1</v>
      </c>
      <c r="AQ543" s="65">
        <f t="shared" ca="1" si="1165"/>
        <v>0</v>
      </c>
      <c r="AR543" s="65">
        <f t="shared" ca="1" si="1166"/>
        <v>0</v>
      </c>
      <c r="AS543" s="65">
        <f t="shared" ca="1" si="1167"/>
        <v>0</v>
      </c>
      <c r="AT543" s="65">
        <f t="shared" ca="1" si="1168"/>
        <v>0</v>
      </c>
    </row>
    <row r="544" spans="1:46" ht="18" customHeight="1" x14ac:dyDescent="0.25">
      <c r="A544" s="49" t="str">
        <f ca="1">CONCATENATE(B538,"-",B544)</f>
        <v>QPR-Away-6</v>
      </c>
      <c r="B544" s="37">
        <v>6</v>
      </c>
      <c r="C544" s="41">
        <f ca="1">VLOOKUP($B544,INDIRECT("data!$"&amp;G527&amp;"$3:$CZ$554"),$D527-3*(B526-1)+C$1,FALSE)</f>
        <v>43316</v>
      </c>
      <c r="D544" s="30" t="str">
        <f ca="1">VLOOKUP($B544,INDIRECT("data!$"&amp;G527&amp;"$3:$CZ$554"),$D527-3*(B526-1)+D$1,FALSE)</f>
        <v>Preston</v>
      </c>
      <c r="E544" s="30" t="str">
        <f ca="1">VLOOKUP($B544,INDIRECT("data!$"&amp;G527&amp;"$3:$CZ$554"),$D527-3*(B526-1)+E$1,FALSE)</f>
        <v>QPR</v>
      </c>
      <c r="F544" s="29">
        <f ca="1">VLOOKUP($B544,INDIRECT("data!$"&amp;G527&amp;"$3:$CZ$554"),$D527-3*(B526-1)+F$1,FALSE)</f>
        <v>1</v>
      </c>
      <c r="G544" s="29">
        <f ca="1">VLOOKUP($B544,INDIRECT("data!$"&amp;G527&amp;"$3:$CZ$554"),$D527-3*(B526-1)+G$1,FALSE)</f>
        <v>0</v>
      </c>
      <c r="H544" s="15" t="str">
        <f ca="1">VLOOKUP($B544,INDIRECT("data!$"&amp;G527&amp;"$3:$CZ$554"),$D527-3*(B526-1)+H$1,FALSE)</f>
        <v>H</v>
      </c>
      <c r="I544" s="29">
        <f ca="1">VLOOKUP($B544,INDIRECT("data!$"&amp;G527&amp;"$3:$CZ$554"),$D527-3*(B526-1)+I$1,FALSE)</f>
        <v>0</v>
      </c>
      <c r="J544" s="29">
        <f ca="1">VLOOKUP($B544,INDIRECT("data!$"&amp;G527&amp;"$3:$CZ$554"),$D527-3*(B526-1)+J$1,FALSE)</f>
        <v>0</v>
      </c>
      <c r="K544" s="15" t="str">
        <f ca="1">VLOOKUP($B544,INDIRECT("data!$"&amp;G527&amp;"$3:$CZ$554"),$D527-3*(B526-1)+K$1,FALSE)</f>
        <v>D</v>
      </c>
      <c r="L544" s="30" t="str">
        <f ca="1">VLOOKUP($B544,INDIRECT("data!$"&amp;G527&amp;"$3:$CZ$554"),$D527-3*(B526-1)+L$1,FALSE)</f>
        <v>D England</v>
      </c>
      <c r="M544" s="45">
        <f ca="1">VLOOKUP($B544,INDIRECT("data!$"&amp;G527&amp;"$3:$CZ$554"),$D527-3*(B526-1)+M$1,FALSE)</f>
        <v>15</v>
      </c>
      <c r="N544" s="45">
        <f ca="1">VLOOKUP($B544,INDIRECT("data!$"&amp;G527&amp;"$3:$CZ$554"),$D527-3*(B526-1)+N$1,FALSE)</f>
        <v>8</v>
      </c>
      <c r="O544" s="45">
        <f ca="1">VLOOKUP($B544,INDIRECT("data!$"&amp;G527&amp;"$3:$CZ$554"),$D527-3*(B526-1)+O$1,FALSE)</f>
        <v>3</v>
      </c>
      <c r="P544" s="45">
        <f ca="1">VLOOKUP($B544,INDIRECT("data!$"&amp;G527&amp;"$3:$CZ$554"),$D527-3*(B526-1)+P$1,FALSE)</f>
        <v>2</v>
      </c>
      <c r="Q544" s="45">
        <f ca="1">VLOOKUP($B544,INDIRECT("data!$"&amp;G527&amp;"$3:$CZ$554"),$D527-3*(B526-1)+Q$1,FALSE)</f>
        <v>15</v>
      </c>
      <c r="R544" s="45">
        <f ca="1">VLOOKUP($B544,INDIRECT("data!$"&amp;G527&amp;"$3:$CZ$554"),$D527-3*(B526-1)+R$1,FALSE)</f>
        <v>13</v>
      </c>
      <c r="S544" s="45">
        <f ca="1">VLOOKUP($B544,INDIRECT("data!$"&amp;G527&amp;"$3:$CZ$554"),$D527-3*(B526-1)+S$1,FALSE)</f>
        <v>6</v>
      </c>
      <c r="T544" s="45">
        <f ca="1">VLOOKUP($B544,INDIRECT("data!$"&amp;G527&amp;"$3:$CZ$554"),$D527-3*(B526-1)+T$1,FALSE)</f>
        <v>4</v>
      </c>
      <c r="U544" s="45">
        <f ca="1">VLOOKUP($B544,INDIRECT("data!$"&amp;G527&amp;"$3:$CZ$554"),$D527-3*(B526-1)+U$1,FALSE)</f>
        <v>0</v>
      </c>
      <c r="V544" s="45">
        <f ca="1">VLOOKUP($B544,INDIRECT("data!$"&amp;G527&amp;"$3:$CZ$554"),$D527-3*(B526-1)+V$1,FALSE)</f>
        <v>2</v>
      </c>
      <c r="W544" s="45">
        <f ca="1">VLOOKUP($B544,INDIRECT("data!$"&amp;G527&amp;"$3:$CZ$554"),$D527-3*(B526-1)+W$1,FALSE)</f>
        <v>0</v>
      </c>
      <c r="X544" s="45">
        <f ca="1">VLOOKUP($B544,INDIRECT("data!$"&amp;G527&amp;"$3:$CZ$554"),$D527-3*(B526-1)+X$1,FALSE)</f>
        <v>0</v>
      </c>
      <c r="Y544" s="47">
        <f ca="1">VLOOKUP($B544,INDIRECT("data!$"&amp;G527&amp;"$3:$CZ$554"),$D527-3*(B526-1)+Y$1,FALSE)</f>
        <v>1.9</v>
      </c>
      <c r="Z544" s="47">
        <f ca="1">VLOOKUP($B544,INDIRECT("data!$"&amp;G527&amp;"$3:$CZ$554"),$D527-3*(B526-1)+Z$1,FALSE)</f>
        <v>3.6</v>
      </c>
      <c r="AA544" s="47">
        <f ca="1">VLOOKUP($B544,INDIRECT("data!$"&amp;G527&amp;"$3:$CZ$554"),$D527-3*(B526-1)+AA$1,FALSE)</f>
        <v>4.5</v>
      </c>
      <c r="AB544" s="47">
        <f ca="1">VLOOKUP($B544,INDIRECT("data!$"&amp;G527&amp;"$3:$CZ$554"),$D527-3*(B526-1)+AB$1,FALSE)</f>
        <v>1.93</v>
      </c>
      <c r="AC544" s="47">
        <f ca="1">VLOOKUP($B544,INDIRECT("data!$"&amp;G527&amp;"$3:$CZ$554"),$D527-3*(B526-1)+AC$1,FALSE)</f>
        <v>3.53</v>
      </c>
      <c r="AD544" s="47">
        <f ca="1">VLOOKUP($B544,INDIRECT("data!$"&amp;G527&amp;"$3:$CZ$554"),$D527-3*(B526-1)+AD$1,FALSE)</f>
        <v>4.49</v>
      </c>
      <c r="AE544" s="47">
        <f ca="1">VLOOKUP($B544,INDIRECT("data!$"&amp;G527&amp;"$3:$CZ$554"),$D527-3*(B526-1)+AE$1,FALSE)</f>
        <v>2.02</v>
      </c>
      <c r="AF544" s="47">
        <f ca="1">VLOOKUP($B544,INDIRECT("data!$"&amp;G527&amp;"$3:$CZ$554"),$D527-3*(B526-1)+AF$1,FALSE)</f>
        <v>1.77</v>
      </c>
      <c r="AG544" s="65">
        <f t="shared" ca="1" si="1155"/>
        <v>1</v>
      </c>
      <c r="AH544" s="65">
        <f t="shared" ca="1" si="1156"/>
        <v>0</v>
      </c>
      <c r="AI544" s="65">
        <f t="shared" ca="1" si="1157"/>
        <v>1</v>
      </c>
      <c r="AJ544" s="65">
        <f t="shared" ca="1" si="1158"/>
        <v>1</v>
      </c>
      <c r="AK544" s="65">
        <f t="shared" ca="1" si="1159"/>
        <v>0</v>
      </c>
      <c r="AL544" s="66" t="str">
        <f t="shared" ca="1" si="1160"/>
        <v>H</v>
      </c>
      <c r="AM544" s="66" t="str">
        <f t="shared" ca="1" si="1161"/>
        <v>D-H</v>
      </c>
      <c r="AN544" s="65">
        <f t="shared" ca="1" si="1162"/>
        <v>0</v>
      </c>
      <c r="AO544" s="65">
        <f t="shared" ca="1" si="1163"/>
        <v>0</v>
      </c>
      <c r="AP544" s="65">
        <f t="shared" ca="1" si="1164"/>
        <v>0</v>
      </c>
      <c r="AQ544" s="65">
        <f t="shared" ca="1" si="1165"/>
        <v>1</v>
      </c>
      <c r="AR544" s="65">
        <f t="shared" ca="1" si="1166"/>
        <v>0</v>
      </c>
      <c r="AS544" s="65">
        <f t="shared" ca="1" si="1167"/>
        <v>0</v>
      </c>
      <c r="AT544" s="65">
        <f t="shared" ca="1" si="1168"/>
        <v>0</v>
      </c>
    </row>
    <row r="545" spans="1:46" ht="18" customHeight="1" x14ac:dyDescent="0.25">
      <c r="A545" s="49" t="str">
        <f ca="1">CONCATENATE(B538,"-",B545)</f>
        <v>QPR-Away-7</v>
      </c>
      <c r="B545" s="37">
        <v>7</v>
      </c>
      <c r="C545" s="41" t="e">
        <f ca="1">VLOOKUP($B545,INDIRECT("data!$"&amp;G527&amp;"$3:$CZ$554"),$D527-3*(B526-1)+C$1,FALSE)</f>
        <v>#N/A</v>
      </c>
      <c r="D545" s="30" t="e">
        <f ca="1">VLOOKUP($B545,INDIRECT("data!$"&amp;G527&amp;"$3:$CZ$554"),$D527-3*(B526-1)+D$1,FALSE)</f>
        <v>#N/A</v>
      </c>
      <c r="E545" s="30" t="e">
        <f ca="1">VLOOKUP($B545,INDIRECT("data!$"&amp;G527&amp;"$3:$CZ$554"),$D527-3*(B526-1)+E$1,FALSE)</f>
        <v>#N/A</v>
      </c>
      <c r="F545" s="29" t="e">
        <f ca="1">VLOOKUP($B545,INDIRECT("data!$"&amp;G527&amp;"$3:$CZ$554"),$D527-3*(B526-1)+F$1,FALSE)</f>
        <v>#N/A</v>
      </c>
      <c r="G545" s="29" t="e">
        <f ca="1">VLOOKUP($B545,INDIRECT("data!$"&amp;G527&amp;"$3:$CZ$554"),$D527-3*(B526-1)+G$1,FALSE)</f>
        <v>#N/A</v>
      </c>
      <c r="H545" s="15" t="e">
        <f ca="1">VLOOKUP($B545,INDIRECT("data!$"&amp;G527&amp;"$3:$CZ$554"),$D527-3*(B526-1)+H$1,FALSE)</f>
        <v>#N/A</v>
      </c>
      <c r="I545" s="29" t="e">
        <f ca="1">VLOOKUP($B545,INDIRECT("data!$"&amp;G527&amp;"$3:$CZ$554"),$D527-3*(B526-1)+I$1,FALSE)</f>
        <v>#N/A</v>
      </c>
      <c r="J545" s="29" t="e">
        <f ca="1">VLOOKUP($B545,INDIRECT("data!$"&amp;G527&amp;"$3:$CZ$554"),$D527-3*(B526-1)+J$1,FALSE)</f>
        <v>#N/A</v>
      </c>
      <c r="K545" s="15" t="e">
        <f ca="1">VLOOKUP($B545,INDIRECT("data!$"&amp;G527&amp;"$3:$CZ$554"),$D527-3*(B526-1)+K$1,FALSE)</f>
        <v>#N/A</v>
      </c>
      <c r="L545" s="30" t="e">
        <f ca="1">VLOOKUP($B545,INDIRECT("data!$"&amp;G527&amp;"$3:$CZ$554"),$D527-3*(B526-1)+L$1,FALSE)</f>
        <v>#N/A</v>
      </c>
      <c r="M545" s="45" t="e">
        <f ca="1">VLOOKUP($B545,INDIRECT("data!$"&amp;G527&amp;"$3:$CZ$554"),$D527-3*(B526-1)+M$1,FALSE)</f>
        <v>#N/A</v>
      </c>
      <c r="N545" s="45" t="e">
        <f ca="1">VLOOKUP($B545,INDIRECT("data!$"&amp;G527&amp;"$3:$CZ$554"),$D527-3*(B526-1)+N$1,FALSE)</f>
        <v>#N/A</v>
      </c>
      <c r="O545" s="45" t="e">
        <f ca="1">VLOOKUP($B545,INDIRECT("data!$"&amp;G527&amp;"$3:$CZ$554"),$D527-3*(B526-1)+O$1,FALSE)</f>
        <v>#N/A</v>
      </c>
      <c r="P545" s="45" t="e">
        <f ca="1">VLOOKUP($B545,INDIRECT("data!$"&amp;G527&amp;"$3:$CZ$554"),$D527-3*(B526-1)+P$1,FALSE)</f>
        <v>#N/A</v>
      </c>
      <c r="Q545" s="45" t="e">
        <f ca="1">VLOOKUP($B545,INDIRECT("data!$"&amp;G527&amp;"$3:$CZ$554"),$D527-3*(B526-1)+Q$1,FALSE)</f>
        <v>#N/A</v>
      </c>
      <c r="R545" s="45" t="e">
        <f ca="1">VLOOKUP($B545,INDIRECT("data!$"&amp;G527&amp;"$3:$CZ$554"),$D527-3*(B526-1)+R$1,FALSE)</f>
        <v>#N/A</v>
      </c>
      <c r="S545" s="45" t="e">
        <f ca="1">VLOOKUP($B545,INDIRECT("data!$"&amp;G527&amp;"$3:$CZ$554"),$D527-3*(B526-1)+S$1,FALSE)</f>
        <v>#N/A</v>
      </c>
      <c r="T545" s="45" t="e">
        <f ca="1">VLOOKUP($B545,INDIRECT("data!$"&amp;G527&amp;"$3:$CZ$554"),$D527-3*(B526-1)+T$1,FALSE)</f>
        <v>#N/A</v>
      </c>
      <c r="U545" s="45" t="e">
        <f ca="1">VLOOKUP($B545,INDIRECT("data!$"&amp;G527&amp;"$3:$CZ$554"),$D527-3*(B526-1)+U$1,FALSE)</f>
        <v>#N/A</v>
      </c>
      <c r="V545" s="45" t="e">
        <f ca="1">VLOOKUP($B545,INDIRECT("data!$"&amp;G527&amp;"$3:$CZ$554"),$D527-3*(B526-1)+V$1,FALSE)</f>
        <v>#N/A</v>
      </c>
      <c r="W545" s="45" t="e">
        <f ca="1">VLOOKUP($B545,INDIRECT("data!$"&amp;G527&amp;"$3:$CZ$554"),$D527-3*(B526-1)+W$1,FALSE)</f>
        <v>#N/A</v>
      </c>
      <c r="X545" s="45" t="e">
        <f ca="1">VLOOKUP($B545,INDIRECT("data!$"&amp;G527&amp;"$3:$CZ$554"),$D527-3*(B526-1)+X$1,FALSE)</f>
        <v>#N/A</v>
      </c>
      <c r="Y545" s="47" t="e">
        <f ca="1">VLOOKUP($B545,INDIRECT("data!$"&amp;G527&amp;"$3:$CZ$554"),$D527-3*(B526-1)+Y$1,FALSE)</f>
        <v>#N/A</v>
      </c>
      <c r="Z545" s="47" t="e">
        <f ca="1">VLOOKUP($B545,INDIRECT("data!$"&amp;G527&amp;"$3:$CZ$554"),$D527-3*(B526-1)+Z$1,FALSE)</f>
        <v>#N/A</v>
      </c>
      <c r="AA545" s="47" t="e">
        <f ca="1">VLOOKUP($B545,INDIRECT("data!$"&amp;G527&amp;"$3:$CZ$554"),$D527-3*(B526-1)+AA$1,FALSE)</f>
        <v>#N/A</v>
      </c>
      <c r="AB545" s="47" t="e">
        <f ca="1">VLOOKUP($B545,INDIRECT("data!$"&amp;G527&amp;"$3:$CZ$554"),$D527-3*(B526-1)+AB$1,FALSE)</f>
        <v>#N/A</v>
      </c>
      <c r="AC545" s="47" t="e">
        <f ca="1">VLOOKUP($B545,INDIRECT("data!$"&amp;G527&amp;"$3:$CZ$554"),$D527-3*(B526-1)+AC$1,FALSE)</f>
        <v>#N/A</v>
      </c>
      <c r="AD545" s="47" t="e">
        <f ca="1">VLOOKUP($B545,INDIRECT("data!$"&amp;G527&amp;"$3:$CZ$554"),$D527-3*(B526-1)+AD$1,FALSE)</f>
        <v>#N/A</v>
      </c>
      <c r="AE545" s="47" t="e">
        <f ca="1">VLOOKUP($B545,INDIRECT("data!$"&amp;G527&amp;"$3:$CZ$554"),$D527-3*(B526-1)+AE$1,FALSE)</f>
        <v>#N/A</v>
      </c>
      <c r="AF545" s="47" t="e">
        <f ca="1">VLOOKUP($B545,INDIRECT("data!$"&amp;G527&amp;"$3:$CZ$554"),$D527-3*(B526-1)+AF$1,FALSE)</f>
        <v>#N/A</v>
      </c>
      <c r="AG545" s="65" t="e">
        <f t="shared" ca="1" si="1155"/>
        <v>#N/A</v>
      </c>
      <c r="AH545" s="65" t="e">
        <f t="shared" ca="1" si="1156"/>
        <v>#N/A</v>
      </c>
      <c r="AI545" s="65" t="e">
        <f t="shared" ca="1" si="1157"/>
        <v>#N/A</v>
      </c>
      <c r="AJ545" s="65" t="e">
        <f t="shared" ca="1" si="1158"/>
        <v>#N/A</v>
      </c>
      <c r="AK545" s="65" t="e">
        <f t="shared" ca="1" si="1159"/>
        <v>#N/A</v>
      </c>
      <c r="AL545" s="66" t="e">
        <f t="shared" ca="1" si="1160"/>
        <v>#N/A</v>
      </c>
      <c r="AM545" s="66" t="e">
        <f t="shared" ca="1" si="1161"/>
        <v>#N/A</v>
      </c>
      <c r="AN545" s="65" t="e">
        <f t="shared" ca="1" si="1162"/>
        <v>#N/A</v>
      </c>
      <c r="AO545" s="65" t="e">
        <f t="shared" ca="1" si="1163"/>
        <v>#N/A</v>
      </c>
      <c r="AP545" s="65" t="e">
        <f t="shared" ca="1" si="1164"/>
        <v>#N/A</v>
      </c>
      <c r="AQ545" s="65" t="e">
        <f t="shared" ca="1" si="1165"/>
        <v>#N/A</v>
      </c>
      <c r="AR545" s="65" t="e">
        <f t="shared" ca="1" si="1166"/>
        <v>#N/A</v>
      </c>
      <c r="AS545" s="65" t="e">
        <f t="shared" ca="1" si="1167"/>
        <v>#N/A</v>
      </c>
      <c r="AT545" s="65" t="e">
        <f t="shared" ca="1" si="1168"/>
        <v>#N/A</v>
      </c>
    </row>
    <row r="546" spans="1:46" ht="18" customHeight="1" x14ac:dyDescent="0.25">
      <c r="A546" s="49" t="str">
        <f ca="1">CONCATENATE(B538,"-",B546)</f>
        <v>QPR-Away-8</v>
      </c>
      <c r="B546" s="37">
        <v>8</v>
      </c>
      <c r="C546" s="41" t="e">
        <f ca="1">VLOOKUP($B546,INDIRECT("data!$"&amp;G527&amp;"$3:$CZ$554"),$D527-3*(B526-1)+C$1,FALSE)</f>
        <v>#N/A</v>
      </c>
      <c r="D546" s="30" t="e">
        <f ca="1">VLOOKUP($B546,INDIRECT("data!$"&amp;G527&amp;"$3:$CZ$554"),$D527-3*(B526-1)+D$1,FALSE)</f>
        <v>#N/A</v>
      </c>
      <c r="E546" s="30" t="e">
        <f ca="1">VLOOKUP($B546,INDIRECT("data!$"&amp;G527&amp;"$3:$CZ$554"),$D527-3*(B526-1)+E$1,FALSE)</f>
        <v>#N/A</v>
      </c>
      <c r="F546" s="29" t="e">
        <f ca="1">VLOOKUP($B546,INDIRECT("data!$"&amp;G527&amp;"$3:$CZ$554"),$D527-3*(B526-1)+F$1,FALSE)</f>
        <v>#N/A</v>
      </c>
      <c r="G546" s="29" t="e">
        <f ca="1">VLOOKUP($B546,INDIRECT("data!$"&amp;G527&amp;"$3:$CZ$554"),$D527-3*(B526-1)+G$1,FALSE)</f>
        <v>#N/A</v>
      </c>
      <c r="H546" s="15" t="e">
        <f ca="1">VLOOKUP($B546,INDIRECT("data!$"&amp;G527&amp;"$3:$CZ$554"),$D527-3*(B526-1)+H$1,FALSE)</f>
        <v>#N/A</v>
      </c>
      <c r="I546" s="29" t="e">
        <f ca="1">VLOOKUP($B546,INDIRECT("data!$"&amp;G527&amp;"$3:$CZ$554"),$D527-3*(B526-1)+I$1,FALSE)</f>
        <v>#N/A</v>
      </c>
      <c r="J546" s="29" t="e">
        <f ca="1">VLOOKUP($B546,INDIRECT("data!$"&amp;G527&amp;"$3:$CZ$554"),$D527-3*(B526-1)+J$1,FALSE)</f>
        <v>#N/A</v>
      </c>
      <c r="K546" s="15" t="e">
        <f ca="1">VLOOKUP($B546,INDIRECT("data!$"&amp;G527&amp;"$3:$CZ$554"),$D527-3*(B526-1)+K$1,FALSE)</f>
        <v>#N/A</v>
      </c>
      <c r="L546" s="30" t="e">
        <f ca="1">VLOOKUP($B546,INDIRECT("data!$"&amp;G527&amp;"$3:$CZ$554"),$D527-3*(B526-1)+L$1,FALSE)</f>
        <v>#N/A</v>
      </c>
      <c r="M546" s="45" t="e">
        <f ca="1">VLOOKUP($B546,INDIRECT("data!$"&amp;G527&amp;"$3:$CZ$554"),$D527-3*(B526-1)+M$1,FALSE)</f>
        <v>#N/A</v>
      </c>
      <c r="N546" s="45" t="e">
        <f ca="1">VLOOKUP($B546,INDIRECT("data!$"&amp;G527&amp;"$3:$CZ$554"),$D527-3*(B526-1)+N$1,FALSE)</f>
        <v>#N/A</v>
      </c>
      <c r="O546" s="45" t="e">
        <f ca="1">VLOOKUP($B546,INDIRECT("data!$"&amp;G527&amp;"$3:$CZ$554"),$D527-3*(B526-1)+O$1,FALSE)</f>
        <v>#N/A</v>
      </c>
      <c r="P546" s="45" t="e">
        <f ca="1">VLOOKUP($B546,INDIRECT("data!$"&amp;G527&amp;"$3:$CZ$554"),$D527-3*(B526-1)+P$1,FALSE)</f>
        <v>#N/A</v>
      </c>
      <c r="Q546" s="45" t="e">
        <f ca="1">VLOOKUP($B546,INDIRECT("data!$"&amp;G527&amp;"$3:$CZ$554"),$D527-3*(B526-1)+Q$1,FALSE)</f>
        <v>#N/A</v>
      </c>
      <c r="R546" s="45" t="e">
        <f ca="1">VLOOKUP($B546,INDIRECT("data!$"&amp;G527&amp;"$3:$CZ$554"),$D527-3*(B526-1)+R$1,FALSE)</f>
        <v>#N/A</v>
      </c>
      <c r="S546" s="45" t="e">
        <f ca="1">VLOOKUP($B546,INDIRECT("data!$"&amp;G527&amp;"$3:$CZ$554"),$D527-3*(B526-1)+S$1,FALSE)</f>
        <v>#N/A</v>
      </c>
      <c r="T546" s="45" t="e">
        <f ca="1">VLOOKUP($B546,INDIRECT("data!$"&amp;G527&amp;"$3:$CZ$554"),$D527-3*(B526-1)+T$1,FALSE)</f>
        <v>#N/A</v>
      </c>
      <c r="U546" s="45" t="e">
        <f ca="1">VLOOKUP($B546,INDIRECT("data!$"&amp;G527&amp;"$3:$CZ$554"),$D527-3*(B526-1)+U$1,FALSE)</f>
        <v>#N/A</v>
      </c>
      <c r="V546" s="45" t="e">
        <f ca="1">VLOOKUP($B546,INDIRECT("data!$"&amp;G527&amp;"$3:$CZ$554"),$D527-3*(B526-1)+V$1,FALSE)</f>
        <v>#N/A</v>
      </c>
      <c r="W546" s="45" t="e">
        <f ca="1">VLOOKUP($B546,INDIRECT("data!$"&amp;G527&amp;"$3:$CZ$554"),$D527-3*(B526-1)+W$1,FALSE)</f>
        <v>#N/A</v>
      </c>
      <c r="X546" s="45" t="e">
        <f ca="1">VLOOKUP($B546,INDIRECT("data!$"&amp;G527&amp;"$3:$CZ$554"),$D527-3*(B526-1)+X$1,FALSE)</f>
        <v>#N/A</v>
      </c>
      <c r="Y546" s="47" t="e">
        <f ca="1">VLOOKUP($B546,INDIRECT("data!$"&amp;G527&amp;"$3:$CZ$554"),$D527-3*(B526-1)+Y$1,FALSE)</f>
        <v>#N/A</v>
      </c>
      <c r="Z546" s="47" t="e">
        <f ca="1">VLOOKUP($B546,INDIRECT("data!$"&amp;G527&amp;"$3:$CZ$554"),$D527-3*(B526-1)+Z$1,FALSE)</f>
        <v>#N/A</v>
      </c>
      <c r="AA546" s="47" t="e">
        <f ca="1">VLOOKUP($B546,INDIRECT("data!$"&amp;G527&amp;"$3:$CZ$554"),$D527-3*(B526-1)+AA$1,FALSE)</f>
        <v>#N/A</v>
      </c>
      <c r="AB546" s="47" t="e">
        <f ca="1">VLOOKUP($B546,INDIRECT("data!$"&amp;G527&amp;"$3:$CZ$554"),$D527-3*(B526-1)+AB$1,FALSE)</f>
        <v>#N/A</v>
      </c>
      <c r="AC546" s="47" t="e">
        <f ca="1">VLOOKUP($B546,INDIRECT("data!$"&amp;G527&amp;"$3:$CZ$554"),$D527-3*(B526-1)+AC$1,FALSE)</f>
        <v>#N/A</v>
      </c>
      <c r="AD546" s="47" t="e">
        <f ca="1">VLOOKUP($B546,INDIRECT("data!$"&amp;G527&amp;"$3:$CZ$554"),$D527-3*(B526-1)+AD$1,FALSE)</f>
        <v>#N/A</v>
      </c>
      <c r="AE546" s="47" t="e">
        <f ca="1">VLOOKUP($B546,INDIRECT("data!$"&amp;G527&amp;"$3:$CZ$554"),$D527-3*(B526-1)+AE$1,FALSE)</f>
        <v>#N/A</v>
      </c>
      <c r="AF546" s="47" t="e">
        <f ca="1">VLOOKUP($B546,INDIRECT("data!$"&amp;G527&amp;"$3:$CZ$554"),$D527-3*(B526-1)+AF$1,FALSE)</f>
        <v>#N/A</v>
      </c>
      <c r="AG546" s="65" t="e">
        <f t="shared" ca="1" si="1155"/>
        <v>#N/A</v>
      </c>
      <c r="AH546" s="65" t="e">
        <f t="shared" ca="1" si="1156"/>
        <v>#N/A</v>
      </c>
      <c r="AI546" s="65" t="e">
        <f t="shared" ca="1" si="1157"/>
        <v>#N/A</v>
      </c>
      <c r="AJ546" s="65" t="e">
        <f t="shared" ca="1" si="1158"/>
        <v>#N/A</v>
      </c>
      <c r="AK546" s="65" t="e">
        <f t="shared" ca="1" si="1159"/>
        <v>#N/A</v>
      </c>
      <c r="AL546" s="66" t="e">
        <f t="shared" ca="1" si="1160"/>
        <v>#N/A</v>
      </c>
      <c r="AM546" s="66" t="e">
        <f t="shared" ca="1" si="1161"/>
        <v>#N/A</v>
      </c>
      <c r="AN546" s="65" t="e">
        <f t="shared" ca="1" si="1162"/>
        <v>#N/A</v>
      </c>
      <c r="AO546" s="65" t="e">
        <f t="shared" ca="1" si="1163"/>
        <v>#N/A</v>
      </c>
      <c r="AP546" s="65" t="e">
        <f t="shared" ca="1" si="1164"/>
        <v>#N/A</v>
      </c>
      <c r="AQ546" s="65" t="e">
        <f t="shared" ca="1" si="1165"/>
        <v>#N/A</v>
      </c>
      <c r="AR546" s="65" t="e">
        <f t="shared" ca="1" si="1166"/>
        <v>#N/A</v>
      </c>
      <c r="AS546" s="65" t="e">
        <f t="shared" ca="1" si="1167"/>
        <v>#N/A</v>
      </c>
      <c r="AT546" s="65" t="e">
        <f t="shared" ca="1" si="1168"/>
        <v>#N/A</v>
      </c>
    </row>
    <row r="547" spans="1:46" ht="18" customHeight="1" x14ac:dyDescent="0.25">
      <c r="A547" s="50"/>
      <c r="B547" s="42" t="s">
        <v>23</v>
      </c>
      <c r="C547" s="43"/>
      <c r="D547" s="44"/>
      <c r="E547" s="44"/>
      <c r="F547" s="46" t="e">
        <f ca="1">SUM(F539:F546)</f>
        <v>#N/A</v>
      </c>
      <c r="G547" s="46" t="e">
        <f ca="1">SUM(G539:G546)</f>
        <v>#N/A</v>
      </c>
      <c r="H547" s="42"/>
      <c r="I547" s="46" t="e">
        <f t="shared" ref="I547:J547" ca="1" si="1169">SUM(I539:I546)</f>
        <v>#N/A</v>
      </c>
      <c r="J547" s="46" t="e">
        <f t="shared" ca="1" si="1169"/>
        <v>#N/A</v>
      </c>
      <c r="K547" s="42"/>
      <c r="L547" s="44"/>
      <c r="M547" s="46" t="e">
        <f t="shared" ref="M547:X547" ca="1" si="1170">SUM(M539:M546)</f>
        <v>#N/A</v>
      </c>
      <c r="N547" s="46" t="e">
        <f t="shared" ca="1" si="1170"/>
        <v>#N/A</v>
      </c>
      <c r="O547" s="46" t="e">
        <f t="shared" ca="1" si="1170"/>
        <v>#N/A</v>
      </c>
      <c r="P547" s="46" t="e">
        <f t="shared" ca="1" si="1170"/>
        <v>#N/A</v>
      </c>
      <c r="Q547" s="46" t="e">
        <f t="shared" ca="1" si="1170"/>
        <v>#N/A</v>
      </c>
      <c r="R547" s="46" t="e">
        <f t="shared" ca="1" si="1170"/>
        <v>#N/A</v>
      </c>
      <c r="S547" s="46" t="e">
        <f t="shared" ca="1" si="1170"/>
        <v>#N/A</v>
      </c>
      <c r="T547" s="46" t="e">
        <f t="shared" ca="1" si="1170"/>
        <v>#N/A</v>
      </c>
      <c r="U547" s="46" t="e">
        <f t="shared" ca="1" si="1170"/>
        <v>#N/A</v>
      </c>
      <c r="V547" s="46" t="e">
        <f t="shared" ca="1" si="1170"/>
        <v>#N/A</v>
      </c>
      <c r="W547" s="46" t="e">
        <f t="shared" ca="1" si="1170"/>
        <v>#N/A</v>
      </c>
      <c r="X547" s="46" t="e">
        <f t="shared" ca="1" si="1170"/>
        <v>#N/A</v>
      </c>
      <c r="Y547" s="48"/>
      <c r="Z547" s="48"/>
      <c r="AA547" s="48"/>
      <c r="AB547" s="48"/>
      <c r="AC547" s="48"/>
      <c r="AD547" s="48"/>
      <c r="AE547" s="48"/>
      <c r="AF547" s="48"/>
    </row>
    <row r="548" spans="1:46" ht="18" customHeight="1" x14ac:dyDescent="0.25">
      <c r="A548" s="50"/>
      <c r="B548" s="38" t="str">
        <f ca="1">CONCATENATE(B527,"-All")</f>
        <v>QPR-All</v>
      </c>
      <c r="C548" s="40" t="s">
        <v>22</v>
      </c>
      <c r="D548" s="13" t="s">
        <v>50</v>
      </c>
      <c r="E548" s="13" t="s">
        <v>51</v>
      </c>
      <c r="F548" s="13" t="s">
        <v>3</v>
      </c>
      <c r="G548" s="13" t="s">
        <v>4</v>
      </c>
      <c r="H548" s="13" t="s">
        <v>6</v>
      </c>
      <c r="I548" s="13" t="s">
        <v>1</v>
      </c>
      <c r="J548" s="13" t="s">
        <v>2</v>
      </c>
      <c r="K548" s="13" t="s">
        <v>5</v>
      </c>
      <c r="L548" s="13" t="s">
        <v>52</v>
      </c>
      <c r="M548" s="13" t="s">
        <v>53</v>
      </c>
      <c r="N548" s="13" t="s">
        <v>54</v>
      </c>
      <c r="O548" s="13" t="s">
        <v>55</v>
      </c>
      <c r="P548" s="13" t="s">
        <v>56</v>
      </c>
      <c r="Q548" s="13" t="s">
        <v>57</v>
      </c>
      <c r="R548" s="13" t="s">
        <v>58</v>
      </c>
      <c r="S548" s="13" t="s">
        <v>59</v>
      </c>
      <c r="T548" s="13" t="s">
        <v>60</v>
      </c>
      <c r="U548" s="13" t="s">
        <v>61</v>
      </c>
      <c r="V548" s="13" t="s">
        <v>62</v>
      </c>
      <c r="W548" s="13" t="s">
        <v>63</v>
      </c>
      <c r="X548" s="13" t="s">
        <v>64</v>
      </c>
      <c r="Y548" s="13" t="s">
        <v>65</v>
      </c>
      <c r="Z548" s="13" t="s">
        <v>66</v>
      </c>
      <c r="AA548" s="13" t="s">
        <v>67</v>
      </c>
      <c r="AB548" s="13" t="s">
        <v>68</v>
      </c>
      <c r="AC548" s="13" t="s">
        <v>69</v>
      </c>
      <c r="AD548" s="13" t="s">
        <v>70</v>
      </c>
      <c r="AE548" s="13" t="s">
        <v>71</v>
      </c>
      <c r="AF548" s="13" t="s">
        <v>72</v>
      </c>
      <c r="AG548" s="62" t="s">
        <v>140</v>
      </c>
      <c r="AH548" s="62" t="s">
        <v>141</v>
      </c>
      <c r="AI548" s="62" t="s">
        <v>142</v>
      </c>
      <c r="AJ548" s="62" t="s">
        <v>143</v>
      </c>
      <c r="AK548" s="62" t="s">
        <v>144</v>
      </c>
      <c r="AL548" s="63" t="s">
        <v>145</v>
      </c>
      <c r="AM548" s="63" t="s">
        <v>146</v>
      </c>
      <c r="AN548" s="62" t="s">
        <v>147</v>
      </c>
      <c r="AO548" s="64" t="s">
        <v>150</v>
      </c>
      <c r="AP548" s="64" t="s">
        <v>151</v>
      </c>
      <c r="AQ548" s="62" t="s">
        <v>148</v>
      </c>
      <c r="AR548" s="62" t="s">
        <v>149</v>
      </c>
      <c r="AS548" s="62" t="s">
        <v>152</v>
      </c>
      <c r="AT548" s="62" t="s">
        <v>153</v>
      </c>
    </row>
    <row r="549" spans="1:46" ht="18" customHeight="1" x14ac:dyDescent="0.25">
      <c r="A549" s="49" t="str">
        <f ca="1">CONCATENATE(B548,"-",B549)</f>
        <v>QPR-All-1</v>
      </c>
      <c r="B549" s="38">
        <v>1</v>
      </c>
      <c r="C549" s="41">
        <f ca="1">VLOOKUP($B549,INDIRECT("data!$"&amp;H527&amp;"$3:$CZ$554"),$E527-3*(B526-1)+C$1,FALSE)</f>
        <v>43379</v>
      </c>
      <c r="D549" s="30" t="str">
        <f ca="1">VLOOKUP($B549,INDIRECT("data!$"&amp;H527&amp;"$3:$CZ$554"),$E527-3*(B526-1)+D$1,FALSE)</f>
        <v>QPR</v>
      </c>
      <c r="E549" s="30" t="str">
        <f ca="1">VLOOKUP($B549,INDIRECT("data!$"&amp;H527&amp;"$3:$CZ$554"),$E527-3*(B526-1)+E$1,FALSE)</f>
        <v>Derby</v>
      </c>
      <c r="F549" s="29">
        <f ca="1">VLOOKUP($B549,INDIRECT("data!$"&amp;H527&amp;"$3:$CZ$554"),$E527-3*(B526-1)+F$1,FALSE)</f>
        <v>1</v>
      </c>
      <c r="G549" s="29">
        <f ca="1">VLOOKUP($B549,INDIRECT("data!$"&amp;H527&amp;"$3:$CZ$554"),$E527-3*(B526-1)+G$1,FALSE)</f>
        <v>1</v>
      </c>
      <c r="H549" s="15" t="str">
        <f ca="1">VLOOKUP($B549,INDIRECT("data!$"&amp;H527&amp;"$3:$CZ$554"),$E527-3*(B526-1)+H$1,FALSE)</f>
        <v>D</v>
      </c>
      <c r="I549" s="29">
        <f ca="1">VLOOKUP($B549,INDIRECT("data!$"&amp;H527&amp;"$3:$CZ$554"),$E527-3*(B526-1)+I$1,FALSE)</f>
        <v>0</v>
      </c>
      <c r="J549" s="29">
        <f ca="1">VLOOKUP($B549,INDIRECT("data!$"&amp;H527&amp;"$3:$CZ$554"),$E527-3*(B526-1)+J$1,FALSE)</f>
        <v>1</v>
      </c>
      <c r="K549" s="15" t="str">
        <f ca="1">VLOOKUP($B549,INDIRECT("data!$"&amp;H527&amp;"$3:$CZ$554"),$E527-3*(B526-1)+K$1,FALSE)</f>
        <v>A</v>
      </c>
      <c r="L549" s="30" t="str">
        <f ca="1">VLOOKUP($B549,INDIRECT("data!$"&amp;H527&amp;"$3:$CZ$554"),$E527-3*(B526-1)+L$1,FALSE)</f>
        <v>D Webb</v>
      </c>
      <c r="M549" s="45">
        <f ca="1">VLOOKUP($B549,INDIRECT("data!$"&amp;H527&amp;"$3:$CZ$554"),$E527-3*(B526-1)+M$1,FALSE)</f>
        <v>13</v>
      </c>
      <c r="N549" s="45">
        <f ca="1">VLOOKUP($B549,INDIRECT("data!$"&amp;H527&amp;"$3:$CZ$554"),$E527-3*(B526-1)+N$1,FALSE)</f>
        <v>14</v>
      </c>
      <c r="O549" s="45">
        <f ca="1">VLOOKUP($B549,INDIRECT("data!$"&amp;H527&amp;"$3:$CZ$554"),$E527-3*(B526-1)+O$1,FALSE)</f>
        <v>3</v>
      </c>
      <c r="P549" s="45">
        <f ca="1">VLOOKUP($B549,INDIRECT("data!$"&amp;H527&amp;"$3:$CZ$554"),$E527-3*(B526-1)+P$1,FALSE)</f>
        <v>5</v>
      </c>
      <c r="Q549" s="45">
        <f ca="1">VLOOKUP($B549,INDIRECT("data!$"&amp;H527&amp;"$3:$CZ$554"),$E527-3*(B526-1)+Q$1,FALSE)</f>
        <v>19</v>
      </c>
      <c r="R549" s="45">
        <f ca="1">VLOOKUP($B549,INDIRECT("data!$"&amp;H527&amp;"$3:$CZ$554"),$E527-3*(B526-1)+R$1,FALSE)</f>
        <v>12</v>
      </c>
      <c r="S549" s="45">
        <f ca="1">VLOOKUP($B549,INDIRECT("data!$"&amp;H527&amp;"$3:$CZ$554"),$E527-3*(B526-1)+S$1,FALSE)</f>
        <v>1</v>
      </c>
      <c r="T549" s="45">
        <f ca="1">VLOOKUP($B549,INDIRECT("data!$"&amp;H527&amp;"$3:$CZ$554"),$E527-3*(B526-1)+T$1,FALSE)</f>
        <v>10</v>
      </c>
      <c r="U549" s="45">
        <f ca="1">VLOOKUP($B549,INDIRECT("data!$"&amp;H527&amp;"$3:$CZ$554"),$E527-3*(B526-1)+U$1,FALSE)</f>
        <v>3</v>
      </c>
      <c r="V549" s="45">
        <f ca="1">VLOOKUP($B549,INDIRECT("data!$"&amp;H527&amp;"$3:$CZ$554"),$E527-3*(B526-1)+V$1,FALSE)</f>
        <v>2</v>
      </c>
      <c r="W549" s="45">
        <f ca="1">VLOOKUP($B549,INDIRECT("data!$"&amp;H527&amp;"$3:$CZ$554"),$E527-3*(B526-1)+W$1,FALSE)</f>
        <v>0</v>
      </c>
      <c r="X549" s="45">
        <f ca="1">VLOOKUP($B549,INDIRECT("data!$"&amp;H527&amp;"$3:$CZ$554"),$E527-3*(B526-1)+X$1,FALSE)</f>
        <v>0</v>
      </c>
      <c r="Y549" s="47">
        <f ca="1">VLOOKUP($B549,INDIRECT("data!$"&amp;H527&amp;"$3:$CZ$554"),$E527-3*(B526-1)+Y$1,FALSE)</f>
        <v>2.75</v>
      </c>
      <c r="Z549" s="47">
        <f ca="1">VLOOKUP($B549,INDIRECT("data!$"&amp;H527&amp;"$3:$CZ$554"),$E527-3*(B526-1)+Z$1,FALSE)</f>
        <v>3.25</v>
      </c>
      <c r="AA549" s="47">
        <f ca="1">VLOOKUP($B549,INDIRECT("data!$"&amp;H527&amp;"$3:$CZ$554"),$E527-3*(B526-1)+AA$1,FALSE)</f>
        <v>2.8</v>
      </c>
      <c r="AB549" s="47">
        <f ca="1">VLOOKUP($B549,INDIRECT("data!$"&amp;H527&amp;"$3:$CZ$554"),$E527-3*(B526-1)+AB$1,FALSE)</f>
        <v>2.8</v>
      </c>
      <c r="AC549" s="47">
        <f ca="1">VLOOKUP($B549,INDIRECT("data!$"&amp;H527&amp;"$3:$CZ$554"),$E527-3*(B526-1)+AC$1,FALSE)</f>
        <v>3.28</v>
      </c>
      <c r="AD549" s="47">
        <f ca="1">VLOOKUP($B549,INDIRECT("data!$"&amp;H527&amp;"$3:$CZ$554"),$E527-3*(B526-1)+AD$1,FALSE)</f>
        <v>2.76</v>
      </c>
      <c r="AE549" s="47">
        <f ca="1">VLOOKUP($B549,INDIRECT("data!$"&amp;H527&amp;"$3:$CZ$554"),$E527-3*(B526-1)+AE$1,FALSE)</f>
        <v>2.1</v>
      </c>
      <c r="AF549" s="47">
        <f ca="1">VLOOKUP($B549,INDIRECT("data!$"&amp;H527&amp;"$3:$CZ$554"),$E527-3*(B526-1)+AF$1,FALSE)</f>
        <v>1.72</v>
      </c>
      <c r="AG549" s="65">
        <f ca="1">IF(C549="","",F549+G549)</f>
        <v>2</v>
      </c>
      <c r="AH549" s="65">
        <f ca="1">IF(C549="","",I549+J549)</f>
        <v>1</v>
      </c>
      <c r="AI549" s="65">
        <f ca="1">IF(C549="","",AJ549+AK549)</f>
        <v>1</v>
      </c>
      <c r="AJ549" s="65">
        <f ca="1">IF(C549="","",F549-I549)</f>
        <v>1</v>
      </c>
      <c r="AK549" s="65">
        <f ca="1">IF(C549="","",G549-J549)</f>
        <v>0</v>
      </c>
      <c r="AL549" s="66" t="str">
        <f ca="1">IF(AJ549&gt;AK549,"H",IF(AJ549=AK549,"D",IF(AJ549&lt;AK549,"A","Error!")))</f>
        <v>H</v>
      </c>
      <c r="AM549" s="66" t="str">
        <f ca="1">IF(C549="","",CONCATENATE(K549,"-",H549))</f>
        <v>A-D</v>
      </c>
      <c r="AN549" s="65">
        <f ca="1">IF(C549="","",IF(AND(F549&gt;0,G549&gt;0),1,0))</f>
        <v>1</v>
      </c>
      <c r="AO549" s="65">
        <f ca="1">IF(C549="","",IF(AND(F549&gt;0,I549&gt;0),1,0))</f>
        <v>0</v>
      </c>
      <c r="AP549" s="65">
        <f ca="1">IF(C549="","",IF(AND(G549&gt;0,J549&gt;0),1,0))</f>
        <v>1</v>
      </c>
      <c r="AQ549" s="65">
        <f ca="1">IF(C549="","",IF(AND(H549="H",G549=0),1,0))</f>
        <v>0</v>
      </c>
      <c r="AR549" s="65">
        <f ca="1">IF(C549="","",IF(AND(H549="A",F549=0),1,0))</f>
        <v>0</v>
      </c>
      <c r="AS549" s="65">
        <f ca="1">IF(C549="","",IF(AND(K549="H",AL549="H"),1,0))</f>
        <v>0</v>
      </c>
      <c r="AT549" s="65">
        <f ca="1">IF(C549="","",IF(AND(K549="A",AL549="A"),1,0))</f>
        <v>0</v>
      </c>
    </row>
    <row r="550" spans="1:46" ht="18" customHeight="1" x14ac:dyDescent="0.25">
      <c r="A550" s="49" t="str">
        <f ca="1">CONCATENATE(B548,"-",B550)</f>
        <v>QPR-All-2</v>
      </c>
      <c r="B550" s="38">
        <v>2</v>
      </c>
      <c r="C550" s="41">
        <f ca="1">VLOOKUP($B550,INDIRECT("data!$"&amp;H527&amp;"$3:$CZ$554"),$E527-3*(B526-1)+C$1,FALSE)</f>
        <v>43375</v>
      </c>
      <c r="D550" s="30" t="str">
        <f ca="1">VLOOKUP($B550,INDIRECT("data!$"&amp;H527&amp;"$3:$CZ$554"),$E527-3*(B526-1)+D$1,FALSE)</f>
        <v>Reading</v>
      </c>
      <c r="E550" s="30" t="str">
        <f ca="1">VLOOKUP($B550,INDIRECT("data!$"&amp;H527&amp;"$3:$CZ$554"),$E527-3*(B526-1)+E$1,FALSE)</f>
        <v>QPR</v>
      </c>
      <c r="F550" s="29">
        <f ca="1">VLOOKUP($B550,INDIRECT("data!$"&amp;H527&amp;"$3:$CZ$554"),$E527-3*(B526-1)+F$1,FALSE)</f>
        <v>0</v>
      </c>
      <c r="G550" s="29">
        <f ca="1">VLOOKUP($B550,INDIRECT("data!$"&amp;H527&amp;"$3:$CZ$554"),$E527-3*(B526-1)+G$1,FALSE)</f>
        <v>1</v>
      </c>
      <c r="H550" s="15" t="str">
        <f ca="1">VLOOKUP($B550,INDIRECT("data!$"&amp;H527&amp;"$3:$CZ$554"),$E527-3*(B526-1)+H$1,FALSE)</f>
        <v>A</v>
      </c>
      <c r="I550" s="29">
        <f ca="1">VLOOKUP($B550,INDIRECT("data!$"&amp;H527&amp;"$3:$CZ$554"),$E527-3*(B526-1)+I$1,FALSE)</f>
        <v>0</v>
      </c>
      <c r="J550" s="29">
        <f ca="1">VLOOKUP($B550,INDIRECT("data!$"&amp;H527&amp;"$3:$CZ$554"),$E527-3*(B526-1)+J$1,FALSE)</f>
        <v>0</v>
      </c>
      <c r="K550" s="15" t="str">
        <f ca="1">VLOOKUP($B550,INDIRECT("data!$"&amp;H527&amp;"$3:$CZ$554"),$E527-3*(B526-1)+K$1,FALSE)</f>
        <v>D</v>
      </c>
      <c r="L550" s="30" t="str">
        <f ca="1">VLOOKUP($B550,INDIRECT("data!$"&amp;H527&amp;"$3:$CZ$554"),$E527-3*(B526-1)+L$1,FALSE)</f>
        <v>A Davies</v>
      </c>
      <c r="M550" s="45">
        <f ca="1">VLOOKUP($B550,INDIRECT("data!$"&amp;H527&amp;"$3:$CZ$554"),$E527-3*(B526-1)+M$1,FALSE)</f>
        <v>14</v>
      </c>
      <c r="N550" s="45">
        <f ca="1">VLOOKUP($B550,INDIRECT("data!$"&amp;H527&amp;"$3:$CZ$554"),$E527-3*(B526-1)+N$1,FALSE)</f>
        <v>10</v>
      </c>
      <c r="O550" s="45">
        <f ca="1">VLOOKUP($B550,INDIRECT("data!$"&amp;H527&amp;"$3:$CZ$554"),$E527-3*(B526-1)+O$1,FALSE)</f>
        <v>1</v>
      </c>
      <c r="P550" s="45">
        <f ca="1">VLOOKUP($B550,INDIRECT("data!$"&amp;H527&amp;"$3:$CZ$554"),$E527-3*(B526-1)+P$1,FALSE)</f>
        <v>4</v>
      </c>
      <c r="Q550" s="45">
        <f ca="1">VLOOKUP($B550,INDIRECT("data!$"&amp;H527&amp;"$3:$CZ$554"),$E527-3*(B526-1)+Q$1,FALSE)</f>
        <v>14</v>
      </c>
      <c r="R550" s="45">
        <f ca="1">VLOOKUP($B550,INDIRECT("data!$"&amp;H527&amp;"$3:$CZ$554"),$E527-3*(B526-1)+R$1,FALSE)</f>
        <v>14</v>
      </c>
      <c r="S550" s="45">
        <f ca="1">VLOOKUP($B550,INDIRECT("data!$"&amp;H527&amp;"$3:$CZ$554"),$E527-3*(B526-1)+S$1,FALSE)</f>
        <v>4</v>
      </c>
      <c r="T550" s="45">
        <f ca="1">VLOOKUP($B550,INDIRECT("data!$"&amp;H527&amp;"$3:$CZ$554"),$E527-3*(B526-1)+T$1,FALSE)</f>
        <v>5</v>
      </c>
      <c r="U550" s="45">
        <f ca="1">VLOOKUP($B550,INDIRECT("data!$"&amp;H527&amp;"$3:$CZ$554"),$E527-3*(B526-1)+U$1,FALSE)</f>
        <v>3</v>
      </c>
      <c r="V550" s="45">
        <f ca="1">VLOOKUP($B550,INDIRECT("data!$"&amp;H527&amp;"$3:$CZ$554"),$E527-3*(B526-1)+V$1,FALSE)</f>
        <v>0</v>
      </c>
      <c r="W550" s="45">
        <f ca="1">VLOOKUP($B550,INDIRECT("data!$"&amp;H527&amp;"$3:$CZ$554"),$E527-3*(B526-1)+W$1,FALSE)</f>
        <v>0</v>
      </c>
      <c r="X550" s="45">
        <f ca="1">VLOOKUP($B550,INDIRECT("data!$"&amp;H527&amp;"$3:$CZ$554"),$E527-3*(B526-1)+X$1,FALSE)</f>
        <v>0</v>
      </c>
      <c r="Y550" s="47">
        <f ca="1">VLOOKUP($B550,INDIRECT("data!$"&amp;H527&amp;"$3:$CZ$554"),$E527-3*(B526-1)+Y$1,FALSE)</f>
        <v>2.5</v>
      </c>
      <c r="Z550" s="47">
        <f ca="1">VLOOKUP($B550,INDIRECT("data!$"&amp;H527&amp;"$3:$CZ$554"),$E527-3*(B526-1)+Z$1,FALSE)</f>
        <v>3.3</v>
      </c>
      <c r="AA550" s="47">
        <f ca="1">VLOOKUP($B550,INDIRECT("data!$"&amp;H527&amp;"$3:$CZ$554"),$E527-3*(B526-1)+AA$1,FALSE)</f>
        <v>3.1</v>
      </c>
      <c r="AB550" s="47">
        <f ca="1">VLOOKUP($B550,INDIRECT("data!$"&amp;H527&amp;"$3:$CZ$554"),$E527-3*(B526-1)+AB$1,FALSE)</f>
        <v>2.4900000000000002</v>
      </c>
      <c r="AC550" s="47">
        <f ca="1">VLOOKUP($B550,INDIRECT("data!$"&amp;H527&amp;"$3:$CZ$554"),$E527-3*(B526-1)+AC$1,FALSE)</f>
        <v>3.29</v>
      </c>
      <c r="AD550" s="47">
        <f ca="1">VLOOKUP($B550,INDIRECT("data!$"&amp;H527&amp;"$3:$CZ$554"),$E527-3*(B526-1)+AD$1,FALSE)</f>
        <v>3.13</v>
      </c>
      <c r="AE550" s="47">
        <f ca="1">VLOOKUP($B550,INDIRECT("data!$"&amp;H527&amp;"$3:$CZ$554"),$E527-3*(B526-1)+AE$1,FALSE)</f>
        <v>2.04</v>
      </c>
      <c r="AF550" s="47">
        <f ca="1">VLOOKUP($B550,INDIRECT("data!$"&amp;H527&amp;"$3:$CZ$554"),$E527-3*(B526-1)+AF$1,FALSE)</f>
        <v>1.76</v>
      </c>
      <c r="AG550" s="65">
        <f t="shared" ref="AG550:AG558" ca="1" si="1171">IF(C550="","",F550+G550)</f>
        <v>1</v>
      </c>
      <c r="AH550" s="65">
        <f t="shared" ref="AH550:AH558" ca="1" si="1172">IF(C550="","",I550+J550)</f>
        <v>0</v>
      </c>
      <c r="AI550" s="65">
        <f t="shared" ref="AI550:AI558" ca="1" si="1173">IF(C550="","",AJ550+AK550)</f>
        <v>1</v>
      </c>
      <c r="AJ550" s="65">
        <f t="shared" ref="AJ550:AJ558" ca="1" si="1174">IF(C550="","",F550-I550)</f>
        <v>0</v>
      </c>
      <c r="AK550" s="65">
        <f t="shared" ref="AK550:AK558" ca="1" si="1175">IF(C550="","",G550-J550)</f>
        <v>1</v>
      </c>
      <c r="AL550" s="66" t="str">
        <f t="shared" ref="AL550:AL558" ca="1" si="1176">IF(AJ550&gt;AK550,"H",IF(AJ550=AK550,"D",IF(AJ550&lt;AK550,"A","Error!")))</f>
        <v>A</v>
      </c>
      <c r="AM550" s="66" t="str">
        <f t="shared" ref="AM550:AM558" ca="1" si="1177">IF(C550="","",CONCATENATE(K550,"-",H550))</f>
        <v>D-A</v>
      </c>
      <c r="AN550" s="65">
        <f t="shared" ref="AN550:AN558" ca="1" si="1178">IF(C550="","",IF(AND(F550&gt;0,G550&gt;0),1,0))</f>
        <v>0</v>
      </c>
      <c r="AO550" s="65">
        <f t="shared" ref="AO550:AO558" ca="1" si="1179">IF(C550="","",IF(AND(F550&gt;0,I550&gt;0),1,0))</f>
        <v>0</v>
      </c>
      <c r="AP550" s="65">
        <f t="shared" ref="AP550:AP558" ca="1" si="1180">IF(C550="","",IF(AND(G550&gt;0,J550&gt;0),1,0))</f>
        <v>0</v>
      </c>
      <c r="AQ550" s="65">
        <f t="shared" ref="AQ550:AQ558" ca="1" si="1181">IF(C550="","",IF(AND(H550="H",G550=0),1,0))</f>
        <v>0</v>
      </c>
      <c r="AR550" s="65">
        <f t="shared" ref="AR550:AR558" ca="1" si="1182">IF(C550="","",IF(AND(H550="A",F550=0),1,0))</f>
        <v>1</v>
      </c>
      <c r="AS550" s="65">
        <f t="shared" ref="AS550:AS558" ca="1" si="1183">IF(C550="","",IF(AND(K550="H",AL550="H"),1,0))</f>
        <v>0</v>
      </c>
      <c r="AT550" s="65">
        <f t="shared" ref="AT550:AT558" ca="1" si="1184">IF(C550="","",IF(AND(K550="A",AL550="A"),1,0))</f>
        <v>0</v>
      </c>
    </row>
    <row r="551" spans="1:46" ht="18" customHeight="1" x14ac:dyDescent="0.25">
      <c r="A551" s="49" t="str">
        <f ca="1">CONCATENATE(B548,"-",B551)</f>
        <v>QPR-All-3</v>
      </c>
      <c r="B551" s="38">
        <v>3</v>
      </c>
      <c r="C551" s="41">
        <f ca="1">VLOOKUP($B551,INDIRECT("data!$"&amp;H527&amp;"$3:$CZ$554"),$E527-3*(B526-1)+C$1,FALSE)</f>
        <v>43372</v>
      </c>
      <c r="D551" s="30" t="str">
        <f ca="1">VLOOKUP($B551,INDIRECT("data!$"&amp;H527&amp;"$3:$CZ$554"),$E527-3*(B526-1)+D$1,FALSE)</f>
        <v>Swansea</v>
      </c>
      <c r="E551" s="30" t="str">
        <f ca="1">VLOOKUP($B551,INDIRECT("data!$"&amp;H527&amp;"$3:$CZ$554"),$E527-3*(B526-1)+E$1,FALSE)</f>
        <v>QPR</v>
      </c>
      <c r="F551" s="29">
        <f ca="1">VLOOKUP($B551,INDIRECT("data!$"&amp;H527&amp;"$3:$CZ$554"),$E527-3*(B526-1)+F$1,FALSE)</f>
        <v>3</v>
      </c>
      <c r="G551" s="29">
        <f ca="1">VLOOKUP($B551,INDIRECT("data!$"&amp;H527&amp;"$3:$CZ$554"),$E527-3*(B526-1)+G$1,FALSE)</f>
        <v>0</v>
      </c>
      <c r="H551" s="15" t="str">
        <f ca="1">VLOOKUP($B551,INDIRECT("data!$"&amp;H527&amp;"$3:$CZ$554"),$E527-3*(B526-1)+H$1,FALSE)</f>
        <v>H</v>
      </c>
      <c r="I551" s="29">
        <f ca="1">VLOOKUP($B551,INDIRECT("data!$"&amp;H527&amp;"$3:$CZ$554"),$E527-3*(B526-1)+I$1,FALSE)</f>
        <v>1</v>
      </c>
      <c r="J551" s="29">
        <f ca="1">VLOOKUP($B551,INDIRECT("data!$"&amp;H527&amp;"$3:$CZ$554"),$E527-3*(B526-1)+J$1,FALSE)</f>
        <v>0</v>
      </c>
      <c r="K551" s="15" t="str">
        <f ca="1">VLOOKUP($B551,INDIRECT("data!$"&amp;H527&amp;"$3:$CZ$554"),$E527-3*(B526-1)+K$1,FALSE)</f>
        <v>H</v>
      </c>
      <c r="L551" s="30" t="str">
        <f ca="1">VLOOKUP($B551,INDIRECT("data!$"&amp;H527&amp;"$3:$CZ$554"),$E527-3*(B526-1)+L$1,FALSE)</f>
        <v>K Friend</v>
      </c>
      <c r="M551" s="45">
        <f ca="1">VLOOKUP($B551,INDIRECT("data!$"&amp;H527&amp;"$3:$CZ$554"),$E527-3*(B526-1)+M$1,FALSE)</f>
        <v>10</v>
      </c>
      <c r="N551" s="45">
        <f ca="1">VLOOKUP($B551,INDIRECT("data!$"&amp;H527&amp;"$3:$CZ$554"),$E527-3*(B526-1)+N$1,FALSE)</f>
        <v>14</v>
      </c>
      <c r="O551" s="45">
        <f ca="1">VLOOKUP($B551,INDIRECT("data!$"&amp;H527&amp;"$3:$CZ$554"),$E527-3*(B526-1)+O$1,FALSE)</f>
        <v>4</v>
      </c>
      <c r="P551" s="45">
        <f ca="1">VLOOKUP($B551,INDIRECT("data!$"&amp;H527&amp;"$3:$CZ$554"),$E527-3*(B526-1)+P$1,FALSE)</f>
        <v>1</v>
      </c>
      <c r="Q551" s="45">
        <f ca="1">VLOOKUP($B551,INDIRECT("data!$"&amp;H527&amp;"$3:$CZ$554"),$E527-3*(B526-1)+Q$1,FALSE)</f>
        <v>6</v>
      </c>
      <c r="R551" s="45">
        <f ca="1">VLOOKUP($B551,INDIRECT("data!$"&amp;H527&amp;"$3:$CZ$554"),$E527-3*(B526-1)+R$1,FALSE)</f>
        <v>13</v>
      </c>
      <c r="S551" s="45">
        <f ca="1">VLOOKUP($B551,INDIRECT("data!$"&amp;H527&amp;"$3:$CZ$554"),$E527-3*(B526-1)+S$1,FALSE)</f>
        <v>5</v>
      </c>
      <c r="T551" s="45">
        <f ca="1">VLOOKUP($B551,INDIRECT("data!$"&amp;H527&amp;"$3:$CZ$554"),$E527-3*(B526-1)+T$1,FALSE)</f>
        <v>5</v>
      </c>
      <c r="U551" s="45">
        <f ca="1">VLOOKUP($B551,INDIRECT("data!$"&amp;H527&amp;"$3:$CZ$554"),$E527-3*(B526-1)+U$1,FALSE)</f>
        <v>0</v>
      </c>
      <c r="V551" s="45">
        <f ca="1">VLOOKUP($B551,INDIRECT("data!$"&amp;H527&amp;"$3:$CZ$554"),$E527-3*(B526-1)+V$1,FALSE)</f>
        <v>3</v>
      </c>
      <c r="W551" s="45">
        <f ca="1">VLOOKUP($B551,INDIRECT("data!$"&amp;H527&amp;"$3:$CZ$554"),$E527-3*(B526-1)+W$1,FALSE)</f>
        <v>0</v>
      </c>
      <c r="X551" s="45">
        <f ca="1">VLOOKUP($B551,INDIRECT("data!$"&amp;H527&amp;"$3:$CZ$554"),$E527-3*(B526-1)+X$1,FALSE)</f>
        <v>0</v>
      </c>
      <c r="Y551" s="47">
        <f ca="1">VLOOKUP($B551,INDIRECT("data!$"&amp;H527&amp;"$3:$CZ$554"),$E527-3*(B526-1)+Y$1,FALSE)</f>
        <v>2.2999999999999998</v>
      </c>
      <c r="Z551" s="47">
        <f ca="1">VLOOKUP($B551,INDIRECT("data!$"&amp;H527&amp;"$3:$CZ$554"),$E527-3*(B526-1)+Z$1,FALSE)</f>
        <v>3.3</v>
      </c>
      <c r="AA551" s="47">
        <f ca="1">VLOOKUP($B551,INDIRECT("data!$"&amp;H527&amp;"$3:$CZ$554"),$E527-3*(B526-1)+AA$1,FALSE)</f>
        <v>3.5</v>
      </c>
      <c r="AB551" s="47">
        <f ca="1">VLOOKUP($B551,INDIRECT("data!$"&amp;H527&amp;"$3:$CZ$554"),$E527-3*(B526-1)+AB$1,FALSE)</f>
        <v>2.34</v>
      </c>
      <c r="AC551" s="47">
        <f ca="1">VLOOKUP($B551,INDIRECT("data!$"&amp;H527&amp;"$3:$CZ$554"),$E527-3*(B526-1)+AC$1,FALSE)</f>
        <v>3.32</v>
      </c>
      <c r="AD551" s="47">
        <f ca="1">VLOOKUP($B551,INDIRECT("data!$"&amp;H527&amp;"$3:$CZ$554"),$E527-3*(B526-1)+AD$1,FALSE)</f>
        <v>3.37</v>
      </c>
      <c r="AE551" s="47">
        <f ca="1">VLOOKUP($B551,INDIRECT("data!$"&amp;H527&amp;"$3:$CZ$554"),$E527-3*(B526-1)+AE$1,FALSE)</f>
        <v>2.17</v>
      </c>
      <c r="AF551" s="47">
        <f ca="1">VLOOKUP($B551,INDIRECT("data!$"&amp;H527&amp;"$3:$CZ$554"),$E527-3*(B526-1)+AF$1,FALSE)</f>
        <v>1.67</v>
      </c>
      <c r="AG551" s="65">
        <f t="shared" ca="1" si="1171"/>
        <v>3</v>
      </c>
      <c r="AH551" s="65">
        <f t="shared" ca="1" si="1172"/>
        <v>1</v>
      </c>
      <c r="AI551" s="65">
        <f t="shared" ca="1" si="1173"/>
        <v>2</v>
      </c>
      <c r="AJ551" s="65">
        <f t="shared" ca="1" si="1174"/>
        <v>2</v>
      </c>
      <c r="AK551" s="65">
        <f t="shared" ca="1" si="1175"/>
        <v>0</v>
      </c>
      <c r="AL551" s="66" t="str">
        <f t="shared" ca="1" si="1176"/>
        <v>H</v>
      </c>
      <c r="AM551" s="66" t="str">
        <f t="shared" ca="1" si="1177"/>
        <v>H-H</v>
      </c>
      <c r="AN551" s="65">
        <f t="shared" ca="1" si="1178"/>
        <v>0</v>
      </c>
      <c r="AO551" s="65">
        <f t="shared" ca="1" si="1179"/>
        <v>1</v>
      </c>
      <c r="AP551" s="65">
        <f t="shared" ca="1" si="1180"/>
        <v>0</v>
      </c>
      <c r="AQ551" s="65">
        <f t="shared" ca="1" si="1181"/>
        <v>1</v>
      </c>
      <c r="AR551" s="65">
        <f t="shared" ca="1" si="1182"/>
        <v>0</v>
      </c>
      <c r="AS551" s="65">
        <f t="shared" ca="1" si="1183"/>
        <v>1</v>
      </c>
      <c r="AT551" s="65">
        <f t="shared" ca="1" si="1184"/>
        <v>0</v>
      </c>
    </row>
    <row r="552" spans="1:46" ht="18" customHeight="1" x14ac:dyDescent="0.25">
      <c r="A552" s="49" t="str">
        <f ca="1">CONCATENATE(B548,"-",B552)</f>
        <v>QPR-All-4</v>
      </c>
      <c r="B552" s="38">
        <v>4</v>
      </c>
      <c r="C552" s="41">
        <f ca="1">VLOOKUP($B552,INDIRECT("data!$"&amp;H527&amp;"$3:$CZ$554"),$E527-3*(B526-1)+C$1,FALSE)</f>
        <v>43365</v>
      </c>
      <c r="D552" s="30" t="str">
        <f ca="1">VLOOKUP($B552,INDIRECT("data!$"&amp;H527&amp;"$3:$CZ$554"),$E527-3*(B526-1)+D$1,FALSE)</f>
        <v>QPR</v>
      </c>
      <c r="E552" s="30" t="str">
        <f ca="1">VLOOKUP($B552,INDIRECT("data!$"&amp;H527&amp;"$3:$CZ$554"),$E527-3*(B526-1)+E$1,FALSE)</f>
        <v>Norwich</v>
      </c>
      <c r="F552" s="29">
        <f ca="1">VLOOKUP($B552,INDIRECT("data!$"&amp;H527&amp;"$3:$CZ$554"),$E527-3*(B526-1)+F$1,FALSE)</f>
        <v>0</v>
      </c>
      <c r="G552" s="29">
        <f ca="1">VLOOKUP($B552,INDIRECT("data!$"&amp;H527&amp;"$3:$CZ$554"),$E527-3*(B526-1)+G$1,FALSE)</f>
        <v>1</v>
      </c>
      <c r="H552" s="15" t="str">
        <f ca="1">VLOOKUP($B552,INDIRECT("data!$"&amp;H527&amp;"$3:$CZ$554"),$E527-3*(B526-1)+H$1,FALSE)</f>
        <v>A</v>
      </c>
      <c r="I552" s="29">
        <f ca="1">VLOOKUP($B552,INDIRECT("data!$"&amp;H527&amp;"$3:$CZ$554"),$E527-3*(B526-1)+I$1,FALSE)</f>
        <v>0</v>
      </c>
      <c r="J552" s="29">
        <f ca="1">VLOOKUP($B552,INDIRECT("data!$"&amp;H527&amp;"$3:$CZ$554"),$E527-3*(B526-1)+J$1,FALSE)</f>
        <v>0</v>
      </c>
      <c r="K552" s="15" t="str">
        <f ca="1">VLOOKUP($B552,INDIRECT("data!$"&amp;H527&amp;"$3:$CZ$554"),$E527-3*(B526-1)+K$1,FALSE)</f>
        <v>D</v>
      </c>
      <c r="L552" s="30" t="str">
        <f ca="1">VLOOKUP($B552,INDIRECT("data!$"&amp;H527&amp;"$3:$CZ$554"),$E527-3*(B526-1)+L$1,FALSE)</f>
        <v>D Bond</v>
      </c>
      <c r="M552" s="45">
        <f ca="1">VLOOKUP($B552,INDIRECT("data!$"&amp;H527&amp;"$3:$CZ$554"),$E527-3*(B526-1)+M$1,FALSE)</f>
        <v>10</v>
      </c>
      <c r="N552" s="45">
        <f ca="1">VLOOKUP($B552,INDIRECT("data!$"&amp;H527&amp;"$3:$CZ$554"),$E527-3*(B526-1)+N$1,FALSE)</f>
        <v>9</v>
      </c>
      <c r="O552" s="45">
        <f ca="1">VLOOKUP($B552,INDIRECT("data!$"&amp;H527&amp;"$3:$CZ$554"),$E527-3*(B526-1)+O$1,FALSE)</f>
        <v>3</v>
      </c>
      <c r="P552" s="45">
        <f ca="1">VLOOKUP($B552,INDIRECT("data!$"&amp;H527&amp;"$3:$CZ$554"),$E527-3*(B526-1)+P$1,FALSE)</f>
        <v>4</v>
      </c>
      <c r="Q552" s="45">
        <f ca="1">VLOOKUP($B552,INDIRECT("data!$"&amp;H527&amp;"$3:$CZ$554"),$E527-3*(B526-1)+Q$1,FALSE)</f>
        <v>17</v>
      </c>
      <c r="R552" s="45">
        <f ca="1">VLOOKUP($B552,INDIRECT("data!$"&amp;H527&amp;"$3:$CZ$554"),$E527-3*(B526-1)+R$1,FALSE)</f>
        <v>12</v>
      </c>
      <c r="S552" s="45">
        <f ca="1">VLOOKUP($B552,INDIRECT("data!$"&amp;H527&amp;"$3:$CZ$554"),$E527-3*(B526-1)+S$1,FALSE)</f>
        <v>2</v>
      </c>
      <c r="T552" s="45">
        <f ca="1">VLOOKUP($B552,INDIRECT("data!$"&amp;H527&amp;"$3:$CZ$554"),$E527-3*(B526-1)+T$1,FALSE)</f>
        <v>2</v>
      </c>
      <c r="U552" s="45">
        <f ca="1">VLOOKUP($B552,INDIRECT("data!$"&amp;H527&amp;"$3:$CZ$554"),$E527-3*(B526-1)+U$1,FALSE)</f>
        <v>0</v>
      </c>
      <c r="V552" s="45">
        <f ca="1">VLOOKUP($B552,INDIRECT("data!$"&amp;H527&amp;"$3:$CZ$554"),$E527-3*(B526-1)+V$1,FALSE)</f>
        <v>2</v>
      </c>
      <c r="W552" s="45">
        <f ca="1">VLOOKUP($B552,INDIRECT("data!$"&amp;H527&amp;"$3:$CZ$554"),$E527-3*(B526-1)+W$1,FALSE)</f>
        <v>0</v>
      </c>
      <c r="X552" s="45">
        <f ca="1">VLOOKUP($B552,INDIRECT("data!$"&amp;H527&amp;"$3:$CZ$554"),$E527-3*(B526-1)+X$1,FALSE)</f>
        <v>0</v>
      </c>
      <c r="Y552" s="47">
        <f ca="1">VLOOKUP($B552,INDIRECT("data!$"&amp;H527&amp;"$3:$CZ$554"),$E527-3*(B526-1)+Y$1,FALSE)</f>
        <v>2.5</v>
      </c>
      <c r="Z552" s="47">
        <f ca="1">VLOOKUP($B552,INDIRECT("data!$"&amp;H527&amp;"$3:$CZ$554"),$E527-3*(B526-1)+Z$1,FALSE)</f>
        <v>3.4</v>
      </c>
      <c r="AA552" s="47">
        <f ca="1">VLOOKUP($B552,INDIRECT("data!$"&amp;H527&amp;"$3:$CZ$554"),$E527-3*(B526-1)+AA$1,FALSE)</f>
        <v>3</v>
      </c>
      <c r="AB552" s="47">
        <f ca="1">VLOOKUP($B552,INDIRECT("data!$"&amp;H527&amp;"$3:$CZ$554"),$E527-3*(B526-1)+AB$1,FALSE)</f>
        <v>2.5</v>
      </c>
      <c r="AC552" s="47">
        <f ca="1">VLOOKUP($B552,INDIRECT("data!$"&amp;H527&amp;"$3:$CZ$554"),$E527-3*(B526-1)+AC$1,FALSE)</f>
        <v>3.41</v>
      </c>
      <c r="AD552" s="47">
        <f ca="1">VLOOKUP($B552,INDIRECT("data!$"&amp;H527&amp;"$3:$CZ$554"),$E527-3*(B526-1)+AD$1,FALSE)</f>
        <v>2.97</v>
      </c>
      <c r="AE552" s="47">
        <f ca="1">VLOOKUP($B552,INDIRECT("data!$"&amp;H527&amp;"$3:$CZ$554"),$E527-3*(B526-1)+AE$1,FALSE)</f>
        <v>1.89</v>
      </c>
      <c r="AF552" s="47">
        <f ca="1">VLOOKUP($B552,INDIRECT("data!$"&amp;H527&amp;"$3:$CZ$554"),$E527-3*(B526-1)+AF$1,FALSE)</f>
        <v>1.9</v>
      </c>
      <c r="AG552" s="65">
        <f t="shared" ca="1" si="1171"/>
        <v>1</v>
      </c>
      <c r="AH552" s="65">
        <f t="shared" ca="1" si="1172"/>
        <v>0</v>
      </c>
      <c r="AI552" s="65">
        <f t="shared" ca="1" si="1173"/>
        <v>1</v>
      </c>
      <c r="AJ552" s="65">
        <f t="shared" ca="1" si="1174"/>
        <v>0</v>
      </c>
      <c r="AK552" s="65">
        <f t="shared" ca="1" si="1175"/>
        <v>1</v>
      </c>
      <c r="AL552" s="66" t="str">
        <f t="shared" ca="1" si="1176"/>
        <v>A</v>
      </c>
      <c r="AM552" s="66" t="str">
        <f t="shared" ca="1" si="1177"/>
        <v>D-A</v>
      </c>
      <c r="AN552" s="65">
        <f t="shared" ca="1" si="1178"/>
        <v>0</v>
      </c>
      <c r="AO552" s="65">
        <f t="shared" ca="1" si="1179"/>
        <v>0</v>
      </c>
      <c r="AP552" s="65">
        <f t="shared" ca="1" si="1180"/>
        <v>0</v>
      </c>
      <c r="AQ552" s="65">
        <f t="shared" ca="1" si="1181"/>
        <v>0</v>
      </c>
      <c r="AR552" s="65">
        <f t="shared" ca="1" si="1182"/>
        <v>1</v>
      </c>
      <c r="AS552" s="65">
        <f t="shared" ca="1" si="1183"/>
        <v>0</v>
      </c>
      <c r="AT552" s="65">
        <f t="shared" ca="1" si="1184"/>
        <v>0</v>
      </c>
    </row>
    <row r="553" spans="1:46" ht="18" customHeight="1" x14ac:dyDescent="0.25">
      <c r="A553" s="49" t="str">
        <f ca="1">CONCATENATE(B548,"-",B553)</f>
        <v>QPR-All-5</v>
      </c>
      <c r="B553" s="38">
        <v>5</v>
      </c>
      <c r="C553" s="41">
        <f ca="1">VLOOKUP($B553,INDIRECT("data!$"&amp;H527&amp;"$3:$CZ$554"),$E527-3*(B526-1)+C$1,FALSE)</f>
        <v>43362</v>
      </c>
      <c r="D553" s="30" t="str">
        <f ca="1">VLOOKUP($B553,INDIRECT("data!$"&amp;H527&amp;"$3:$CZ$554"),$E527-3*(B526-1)+D$1,FALSE)</f>
        <v>QPR</v>
      </c>
      <c r="E553" s="30" t="str">
        <f ca="1">VLOOKUP($B553,INDIRECT("data!$"&amp;H527&amp;"$3:$CZ$554"),$E527-3*(B526-1)+E$1,FALSE)</f>
        <v>Millwall</v>
      </c>
      <c r="F553" s="29">
        <f ca="1">VLOOKUP($B553,INDIRECT("data!$"&amp;H527&amp;"$3:$CZ$554"),$E527-3*(B526-1)+F$1,FALSE)</f>
        <v>2</v>
      </c>
      <c r="G553" s="29">
        <f ca="1">VLOOKUP($B553,INDIRECT("data!$"&amp;H527&amp;"$3:$CZ$554"),$E527-3*(B526-1)+G$1,FALSE)</f>
        <v>0</v>
      </c>
      <c r="H553" s="15" t="str">
        <f ca="1">VLOOKUP($B553,INDIRECT("data!$"&amp;H527&amp;"$3:$CZ$554"),$E527-3*(B526-1)+H$1,FALSE)</f>
        <v>H</v>
      </c>
      <c r="I553" s="29">
        <f ca="1">VLOOKUP($B553,INDIRECT("data!$"&amp;H527&amp;"$3:$CZ$554"),$E527-3*(B526-1)+I$1,FALSE)</f>
        <v>2</v>
      </c>
      <c r="J553" s="29">
        <f ca="1">VLOOKUP($B553,INDIRECT("data!$"&amp;H527&amp;"$3:$CZ$554"),$E527-3*(B526-1)+J$1,FALSE)</f>
        <v>0</v>
      </c>
      <c r="K553" s="15" t="str">
        <f ca="1">VLOOKUP($B553,INDIRECT("data!$"&amp;H527&amp;"$3:$CZ$554"),$E527-3*(B526-1)+K$1,FALSE)</f>
        <v>H</v>
      </c>
      <c r="L553" s="30" t="str">
        <f ca="1">VLOOKUP($B553,INDIRECT("data!$"&amp;H527&amp;"$3:$CZ$554"),$E527-3*(B526-1)+L$1,FALSE)</f>
        <v>R Jones</v>
      </c>
      <c r="M553" s="45">
        <f ca="1">VLOOKUP($B553,INDIRECT("data!$"&amp;H527&amp;"$3:$CZ$554"),$E527-3*(B526-1)+M$1,FALSE)</f>
        <v>20</v>
      </c>
      <c r="N553" s="45">
        <f ca="1">VLOOKUP($B553,INDIRECT("data!$"&amp;H527&amp;"$3:$CZ$554"),$E527-3*(B526-1)+N$1,FALSE)</f>
        <v>14</v>
      </c>
      <c r="O553" s="45">
        <f ca="1">VLOOKUP($B553,INDIRECT("data!$"&amp;H527&amp;"$3:$CZ$554"),$E527-3*(B526-1)+O$1,FALSE)</f>
        <v>9</v>
      </c>
      <c r="P553" s="45">
        <f ca="1">VLOOKUP($B553,INDIRECT("data!$"&amp;H527&amp;"$3:$CZ$554"),$E527-3*(B526-1)+P$1,FALSE)</f>
        <v>2</v>
      </c>
      <c r="Q553" s="45">
        <f ca="1">VLOOKUP($B553,INDIRECT("data!$"&amp;H527&amp;"$3:$CZ$554"),$E527-3*(B526-1)+Q$1,FALSE)</f>
        <v>15</v>
      </c>
      <c r="R553" s="45">
        <f ca="1">VLOOKUP($B553,INDIRECT("data!$"&amp;H527&amp;"$3:$CZ$554"),$E527-3*(B526-1)+R$1,FALSE)</f>
        <v>18</v>
      </c>
      <c r="S553" s="45">
        <f ca="1">VLOOKUP($B553,INDIRECT("data!$"&amp;H527&amp;"$3:$CZ$554"),$E527-3*(B526-1)+S$1,FALSE)</f>
        <v>3</v>
      </c>
      <c r="T553" s="45">
        <f ca="1">VLOOKUP($B553,INDIRECT("data!$"&amp;H527&amp;"$3:$CZ$554"),$E527-3*(B526-1)+T$1,FALSE)</f>
        <v>5</v>
      </c>
      <c r="U553" s="45">
        <f ca="1">VLOOKUP($B553,INDIRECT("data!$"&amp;H527&amp;"$3:$CZ$554"),$E527-3*(B526-1)+U$1,FALSE)</f>
        <v>3</v>
      </c>
      <c r="V553" s="45">
        <f ca="1">VLOOKUP($B553,INDIRECT("data!$"&amp;H527&amp;"$3:$CZ$554"),$E527-3*(B526-1)+V$1,FALSE)</f>
        <v>2</v>
      </c>
      <c r="W553" s="45">
        <f ca="1">VLOOKUP($B553,INDIRECT("data!$"&amp;H527&amp;"$3:$CZ$554"),$E527-3*(B526-1)+W$1,FALSE)</f>
        <v>0</v>
      </c>
      <c r="X553" s="45">
        <f ca="1">VLOOKUP($B553,INDIRECT("data!$"&amp;H527&amp;"$3:$CZ$554"),$E527-3*(B526-1)+X$1,FALSE)</f>
        <v>0</v>
      </c>
      <c r="Y553" s="47">
        <f ca="1">VLOOKUP($B553,INDIRECT("data!$"&amp;H527&amp;"$3:$CZ$554"),$E527-3*(B526-1)+Y$1,FALSE)</f>
        <v>2.54</v>
      </c>
      <c r="Z553" s="47">
        <f ca="1">VLOOKUP($B553,INDIRECT("data!$"&amp;H527&amp;"$3:$CZ$554"),$E527-3*(B526-1)+Z$1,FALSE)</f>
        <v>3.2</v>
      </c>
      <c r="AA553" s="47">
        <f ca="1">VLOOKUP($B553,INDIRECT("data!$"&amp;H527&amp;"$3:$CZ$554"),$E527-3*(B526-1)+AA$1,FALSE)</f>
        <v>3.1</v>
      </c>
      <c r="AB553" s="47">
        <f ca="1">VLOOKUP($B553,INDIRECT("data!$"&amp;H527&amp;"$3:$CZ$554"),$E527-3*(B526-1)+AB$1,FALSE)</f>
        <v>2.59</v>
      </c>
      <c r="AC553" s="47">
        <f ca="1">VLOOKUP($B553,INDIRECT("data!$"&amp;H527&amp;"$3:$CZ$554"),$E527-3*(B526-1)+AC$1,FALSE)</f>
        <v>3.16</v>
      </c>
      <c r="AD553" s="47">
        <f ca="1">VLOOKUP($B553,INDIRECT("data!$"&amp;H527&amp;"$3:$CZ$554"),$E527-3*(B526-1)+AD$1,FALSE)</f>
        <v>3.06</v>
      </c>
      <c r="AE553" s="47">
        <f ca="1">VLOOKUP($B553,INDIRECT("data!$"&amp;H527&amp;"$3:$CZ$554"),$E527-3*(B526-1)+AE$1,FALSE)</f>
        <v>2.13</v>
      </c>
      <c r="AF553" s="47">
        <f ca="1">VLOOKUP($B553,INDIRECT("data!$"&amp;H527&amp;"$3:$CZ$554"),$E527-3*(B526-1)+AF$1,FALSE)</f>
        <v>1.7</v>
      </c>
      <c r="AG553" s="65">
        <f t="shared" ca="1" si="1171"/>
        <v>2</v>
      </c>
      <c r="AH553" s="65">
        <f t="shared" ca="1" si="1172"/>
        <v>2</v>
      </c>
      <c r="AI553" s="65">
        <f t="shared" ca="1" si="1173"/>
        <v>0</v>
      </c>
      <c r="AJ553" s="65">
        <f t="shared" ca="1" si="1174"/>
        <v>0</v>
      </c>
      <c r="AK553" s="65">
        <f t="shared" ca="1" si="1175"/>
        <v>0</v>
      </c>
      <c r="AL553" s="66" t="str">
        <f t="shared" ca="1" si="1176"/>
        <v>D</v>
      </c>
      <c r="AM553" s="66" t="str">
        <f t="shared" ca="1" si="1177"/>
        <v>H-H</v>
      </c>
      <c r="AN553" s="65">
        <f t="shared" ca="1" si="1178"/>
        <v>0</v>
      </c>
      <c r="AO553" s="65">
        <f t="shared" ca="1" si="1179"/>
        <v>1</v>
      </c>
      <c r="AP553" s="65">
        <f t="shared" ca="1" si="1180"/>
        <v>0</v>
      </c>
      <c r="AQ553" s="65">
        <f t="shared" ca="1" si="1181"/>
        <v>1</v>
      </c>
      <c r="AR553" s="65">
        <f t="shared" ca="1" si="1182"/>
        <v>0</v>
      </c>
      <c r="AS553" s="65">
        <f t="shared" ca="1" si="1183"/>
        <v>0</v>
      </c>
      <c r="AT553" s="65">
        <f t="shared" ca="1" si="1184"/>
        <v>0</v>
      </c>
    </row>
    <row r="554" spans="1:46" ht="18" customHeight="1" x14ac:dyDescent="0.25">
      <c r="A554" s="49" t="str">
        <f ca="1">CONCATENATE(B548,"-",B554)</f>
        <v>QPR-All-6</v>
      </c>
      <c r="B554" s="38">
        <v>6</v>
      </c>
      <c r="C554" s="41">
        <f ca="1">VLOOKUP($B554,INDIRECT("data!$"&amp;H527&amp;"$3:$CZ$554"),$E527-3*(B526-1)+C$1,FALSE)</f>
        <v>43358</v>
      </c>
      <c r="D554" s="30" t="str">
        <f ca="1">VLOOKUP($B554,INDIRECT("data!$"&amp;H527&amp;"$3:$CZ$554"),$E527-3*(B526-1)+D$1,FALSE)</f>
        <v>Bolton</v>
      </c>
      <c r="E554" s="30" t="str">
        <f ca="1">VLOOKUP($B554,INDIRECT("data!$"&amp;H527&amp;"$3:$CZ$554"),$E527-3*(B526-1)+E$1,FALSE)</f>
        <v>QPR</v>
      </c>
      <c r="F554" s="29">
        <f ca="1">VLOOKUP($B554,INDIRECT("data!$"&amp;H527&amp;"$3:$CZ$554"),$E527-3*(B526-1)+F$1,FALSE)</f>
        <v>1</v>
      </c>
      <c r="G554" s="29">
        <f ca="1">VLOOKUP($B554,INDIRECT("data!$"&amp;H527&amp;"$3:$CZ$554"),$E527-3*(B526-1)+G$1,FALSE)</f>
        <v>2</v>
      </c>
      <c r="H554" s="15" t="str">
        <f ca="1">VLOOKUP($B554,INDIRECT("data!$"&amp;H527&amp;"$3:$CZ$554"),$E527-3*(B526-1)+H$1,FALSE)</f>
        <v>A</v>
      </c>
      <c r="I554" s="29">
        <f ca="1">VLOOKUP($B554,INDIRECT("data!$"&amp;H527&amp;"$3:$CZ$554"),$E527-3*(B526-1)+I$1,FALSE)</f>
        <v>0</v>
      </c>
      <c r="J554" s="29">
        <f ca="1">VLOOKUP($B554,INDIRECT("data!$"&amp;H527&amp;"$3:$CZ$554"),$E527-3*(B526-1)+J$1,FALSE)</f>
        <v>1</v>
      </c>
      <c r="K554" s="15" t="str">
        <f ca="1">VLOOKUP($B554,INDIRECT("data!$"&amp;H527&amp;"$3:$CZ$554"),$E527-3*(B526-1)+K$1,FALSE)</f>
        <v>A</v>
      </c>
      <c r="L554" s="30" t="str">
        <f ca="1">VLOOKUP($B554,INDIRECT("data!$"&amp;H527&amp;"$3:$CZ$554"),$E527-3*(B526-1)+L$1,FALSE)</f>
        <v>O Langford</v>
      </c>
      <c r="M554" s="45">
        <f ca="1">VLOOKUP($B554,INDIRECT("data!$"&amp;H527&amp;"$3:$CZ$554"),$E527-3*(B526-1)+M$1,FALSE)</f>
        <v>9</v>
      </c>
      <c r="N554" s="45">
        <f ca="1">VLOOKUP($B554,INDIRECT("data!$"&amp;H527&amp;"$3:$CZ$554"),$E527-3*(B526-1)+N$1,FALSE)</f>
        <v>11</v>
      </c>
      <c r="O554" s="45">
        <f ca="1">VLOOKUP($B554,INDIRECT("data!$"&amp;H527&amp;"$3:$CZ$554"),$E527-3*(B526-1)+O$1,FALSE)</f>
        <v>3</v>
      </c>
      <c r="P554" s="45">
        <f ca="1">VLOOKUP($B554,INDIRECT("data!$"&amp;H527&amp;"$3:$CZ$554"),$E527-3*(B526-1)+P$1,FALSE)</f>
        <v>2</v>
      </c>
      <c r="Q554" s="45">
        <f ca="1">VLOOKUP($B554,INDIRECT("data!$"&amp;H527&amp;"$3:$CZ$554"),$E527-3*(B526-1)+Q$1,FALSE)</f>
        <v>13</v>
      </c>
      <c r="R554" s="45">
        <f ca="1">VLOOKUP($B554,INDIRECT("data!$"&amp;H527&amp;"$3:$CZ$554"),$E527-3*(B526-1)+R$1,FALSE)</f>
        <v>14</v>
      </c>
      <c r="S554" s="45">
        <f ca="1">VLOOKUP($B554,INDIRECT("data!$"&amp;H527&amp;"$3:$CZ$554"),$E527-3*(B526-1)+S$1,FALSE)</f>
        <v>12</v>
      </c>
      <c r="T554" s="45">
        <f ca="1">VLOOKUP($B554,INDIRECT("data!$"&amp;H527&amp;"$3:$CZ$554"),$E527-3*(B526-1)+T$1,FALSE)</f>
        <v>1</v>
      </c>
      <c r="U554" s="45">
        <f ca="1">VLOOKUP($B554,INDIRECT("data!$"&amp;H527&amp;"$3:$CZ$554"),$E527-3*(B526-1)+U$1,FALSE)</f>
        <v>1</v>
      </c>
      <c r="V554" s="45">
        <f ca="1">VLOOKUP($B554,INDIRECT("data!$"&amp;H527&amp;"$3:$CZ$554"),$E527-3*(B526-1)+V$1,FALSE)</f>
        <v>0</v>
      </c>
      <c r="W554" s="45">
        <f ca="1">VLOOKUP($B554,INDIRECT("data!$"&amp;H527&amp;"$3:$CZ$554"),$E527-3*(B526-1)+W$1,FALSE)</f>
        <v>0</v>
      </c>
      <c r="X554" s="45">
        <f ca="1">VLOOKUP($B554,INDIRECT("data!$"&amp;H527&amp;"$3:$CZ$554"),$E527-3*(B526-1)+X$1,FALSE)</f>
        <v>0</v>
      </c>
      <c r="Y554" s="47">
        <f ca="1">VLOOKUP($B554,INDIRECT("data!$"&amp;H527&amp;"$3:$CZ$554"),$E527-3*(B526-1)+Y$1,FALSE)</f>
        <v>2.75</v>
      </c>
      <c r="Z554" s="47">
        <f ca="1">VLOOKUP($B554,INDIRECT("data!$"&amp;H527&amp;"$3:$CZ$554"),$E527-3*(B526-1)+Z$1,FALSE)</f>
        <v>3.4</v>
      </c>
      <c r="AA554" s="47">
        <f ca="1">VLOOKUP($B554,INDIRECT("data!$"&amp;H527&amp;"$3:$CZ$554"),$E527-3*(B526-1)+AA$1,FALSE)</f>
        <v>2.75</v>
      </c>
      <c r="AB554" s="47">
        <f ca="1">VLOOKUP($B554,INDIRECT("data!$"&amp;H527&amp;"$3:$CZ$554"),$E527-3*(B526-1)+AB$1,FALSE)</f>
        <v>2.89</v>
      </c>
      <c r="AC554" s="47">
        <f ca="1">VLOOKUP($B554,INDIRECT("data!$"&amp;H527&amp;"$3:$CZ$554"),$E527-3*(B526-1)+AC$1,FALSE)</f>
        <v>3.29</v>
      </c>
      <c r="AD554" s="47">
        <f ca="1">VLOOKUP($B554,INDIRECT("data!$"&amp;H527&amp;"$3:$CZ$554"),$E527-3*(B526-1)+AD$1,FALSE)</f>
        <v>2.63</v>
      </c>
      <c r="AE554" s="47">
        <f ca="1">VLOOKUP($B554,INDIRECT("data!$"&amp;H527&amp;"$3:$CZ$554"),$E527-3*(B526-1)+AE$1,FALSE)</f>
        <v>2.08</v>
      </c>
      <c r="AF554" s="47">
        <f ca="1">VLOOKUP($B554,INDIRECT("data!$"&amp;H527&amp;"$3:$CZ$554"),$E527-3*(B526-1)+AF$1,FALSE)</f>
        <v>1.74</v>
      </c>
      <c r="AG554" s="65">
        <f t="shared" ca="1" si="1171"/>
        <v>3</v>
      </c>
      <c r="AH554" s="65">
        <f t="shared" ca="1" si="1172"/>
        <v>1</v>
      </c>
      <c r="AI554" s="65">
        <f t="shared" ca="1" si="1173"/>
        <v>2</v>
      </c>
      <c r="AJ554" s="65">
        <f t="shared" ca="1" si="1174"/>
        <v>1</v>
      </c>
      <c r="AK554" s="65">
        <f t="shared" ca="1" si="1175"/>
        <v>1</v>
      </c>
      <c r="AL554" s="66" t="str">
        <f t="shared" ca="1" si="1176"/>
        <v>D</v>
      </c>
      <c r="AM554" s="66" t="str">
        <f t="shared" ca="1" si="1177"/>
        <v>A-A</v>
      </c>
      <c r="AN554" s="65">
        <f t="shared" ca="1" si="1178"/>
        <v>1</v>
      </c>
      <c r="AO554" s="65">
        <f t="shared" ca="1" si="1179"/>
        <v>0</v>
      </c>
      <c r="AP554" s="65">
        <f t="shared" ca="1" si="1180"/>
        <v>1</v>
      </c>
      <c r="AQ554" s="65">
        <f t="shared" ca="1" si="1181"/>
        <v>0</v>
      </c>
      <c r="AR554" s="65">
        <f t="shared" ca="1" si="1182"/>
        <v>0</v>
      </c>
      <c r="AS554" s="65">
        <f t="shared" ca="1" si="1183"/>
        <v>0</v>
      </c>
      <c r="AT554" s="65">
        <f t="shared" ca="1" si="1184"/>
        <v>0</v>
      </c>
    </row>
    <row r="555" spans="1:46" ht="18" customHeight="1" x14ac:dyDescent="0.25">
      <c r="A555" s="49" t="str">
        <f ca="1">CONCATENATE(B548,"-",B555)</f>
        <v>QPR-All-7</v>
      </c>
      <c r="B555" s="38">
        <v>7</v>
      </c>
      <c r="C555" s="41">
        <f ca="1">VLOOKUP($B555,INDIRECT("data!$"&amp;H527&amp;"$3:$CZ$554"),$E527-3*(B526-1)+C$1,FALSE)</f>
        <v>43344</v>
      </c>
      <c r="D555" s="30" t="str">
        <f ca="1">VLOOKUP($B555,INDIRECT("data!$"&amp;H527&amp;"$3:$CZ$554"),$E527-3*(B526-1)+D$1,FALSE)</f>
        <v>Birmingham</v>
      </c>
      <c r="E555" s="30" t="str">
        <f ca="1">VLOOKUP($B555,INDIRECT("data!$"&amp;H527&amp;"$3:$CZ$554"),$E527-3*(B526-1)+E$1,FALSE)</f>
        <v>QPR</v>
      </c>
      <c r="F555" s="29">
        <f ca="1">VLOOKUP($B555,INDIRECT("data!$"&amp;H527&amp;"$3:$CZ$554"),$E527-3*(B526-1)+F$1,FALSE)</f>
        <v>0</v>
      </c>
      <c r="G555" s="29">
        <f ca="1">VLOOKUP($B555,INDIRECT("data!$"&amp;H527&amp;"$3:$CZ$554"),$E527-3*(B526-1)+G$1,FALSE)</f>
        <v>0</v>
      </c>
      <c r="H555" s="15" t="str">
        <f ca="1">VLOOKUP($B555,INDIRECT("data!$"&amp;H527&amp;"$3:$CZ$554"),$E527-3*(B526-1)+H$1,FALSE)</f>
        <v>D</v>
      </c>
      <c r="I555" s="29">
        <f ca="1">VLOOKUP($B555,INDIRECT("data!$"&amp;H527&amp;"$3:$CZ$554"),$E527-3*(B526-1)+I$1,FALSE)</f>
        <v>0</v>
      </c>
      <c r="J555" s="29">
        <f ca="1">VLOOKUP($B555,INDIRECT("data!$"&amp;H527&amp;"$3:$CZ$554"),$E527-3*(B526-1)+J$1,FALSE)</f>
        <v>0</v>
      </c>
      <c r="K555" s="15" t="str">
        <f ca="1">VLOOKUP($B555,INDIRECT("data!$"&amp;H527&amp;"$3:$CZ$554"),$E527-3*(B526-1)+K$1,FALSE)</f>
        <v>D</v>
      </c>
      <c r="L555" s="30" t="str">
        <f ca="1">VLOOKUP($B555,INDIRECT("data!$"&amp;H527&amp;"$3:$CZ$554"),$E527-3*(B526-1)+L$1,FALSE)</f>
        <v>J Simpson</v>
      </c>
      <c r="M555" s="45">
        <f ca="1">VLOOKUP($B555,INDIRECT("data!$"&amp;H527&amp;"$3:$CZ$554"),$E527-3*(B526-1)+M$1,FALSE)</f>
        <v>5</v>
      </c>
      <c r="N555" s="45">
        <f ca="1">VLOOKUP($B555,INDIRECT("data!$"&amp;H527&amp;"$3:$CZ$554"),$E527-3*(B526-1)+N$1,FALSE)</f>
        <v>12</v>
      </c>
      <c r="O555" s="45">
        <f ca="1">VLOOKUP($B555,INDIRECT("data!$"&amp;H527&amp;"$3:$CZ$554"),$E527-3*(B526-1)+O$1,FALSE)</f>
        <v>1</v>
      </c>
      <c r="P555" s="45">
        <f ca="1">VLOOKUP($B555,INDIRECT("data!$"&amp;H527&amp;"$3:$CZ$554"),$E527-3*(B526-1)+P$1,FALSE)</f>
        <v>5</v>
      </c>
      <c r="Q555" s="45">
        <f ca="1">VLOOKUP($B555,INDIRECT("data!$"&amp;H527&amp;"$3:$CZ$554"),$E527-3*(B526-1)+Q$1,FALSE)</f>
        <v>22</v>
      </c>
      <c r="R555" s="45">
        <f ca="1">VLOOKUP($B555,INDIRECT("data!$"&amp;H527&amp;"$3:$CZ$554"),$E527-3*(B526-1)+R$1,FALSE)</f>
        <v>19</v>
      </c>
      <c r="S555" s="45">
        <f ca="1">VLOOKUP($B555,INDIRECT("data!$"&amp;H527&amp;"$3:$CZ$554"),$E527-3*(B526-1)+S$1,FALSE)</f>
        <v>5</v>
      </c>
      <c r="T555" s="45">
        <f ca="1">VLOOKUP($B555,INDIRECT("data!$"&amp;H527&amp;"$3:$CZ$554"),$E527-3*(B526-1)+T$1,FALSE)</f>
        <v>2</v>
      </c>
      <c r="U555" s="45">
        <f ca="1">VLOOKUP($B555,INDIRECT("data!$"&amp;H527&amp;"$3:$CZ$554"),$E527-3*(B526-1)+U$1,FALSE)</f>
        <v>2</v>
      </c>
      <c r="V555" s="45">
        <f ca="1">VLOOKUP($B555,INDIRECT("data!$"&amp;H527&amp;"$3:$CZ$554"),$E527-3*(B526-1)+V$1,FALSE)</f>
        <v>0</v>
      </c>
      <c r="W555" s="45">
        <f ca="1">VLOOKUP($B555,INDIRECT("data!$"&amp;H527&amp;"$3:$CZ$554"),$E527-3*(B526-1)+W$1,FALSE)</f>
        <v>0</v>
      </c>
      <c r="X555" s="45">
        <f ca="1">VLOOKUP($B555,INDIRECT("data!$"&amp;H527&amp;"$3:$CZ$554"),$E527-3*(B526-1)+X$1,FALSE)</f>
        <v>0</v>
      </c>
      <c r="Y555" s="47">
        <f ca="1">VLOOKUP($B555,INDIRECT("data!$"&amp;H527&amp;"$3:$CZ$554"),$E527-3*(B526-1)+Y$1,FALSE)</f>
        <v>2</v>
      </c>
      <c r="Z555" s="47">
        <f ca="1">VLOOKUP($B555,INDIRECT("data!$"&amp;H527&amp;"$3:$CZ$554"),$E527-3*(B526-1)+Z$1,FALSE)</f>
        <v>3.5</v>
      </c>
      <c r="AA555" s="47">
        <f ca="1">VLOOKUP($B555,INDIRECT("data!$"&amp;H527&amp;"$3:$CZ$554"),$E527-3*(B526-1)+AA$1,FALSE)</f>
        <v>4.2</v>
      </c>
      <c r="AB555" s="47">
        <f ca="1">VLOOKUP($B555,INDIRECT("data!$"&amp;H527&amp;"$3:$CZ$554"),$E527-3*(B526-1)+AB$1,FALSE)</f>
        <v>2</v>
      </c>
      <c r="AC555" s="47">
        <f ca="1">VLOOKUP($B555,INDIRECT("data!$"&amp;H527&amp;"$3:$CZ$554"),$E527-3*(B526-1)+AC$1,FALSE)</f>
        <v>3.44</v>
      </c>
      <c r="AD555" s="47">
        <f ca="1">VLOOKUP($B555,INDIRECT("data!$"&amp;H527&amp;"$3:$CZ$554"),$E527-3*(B526-1)+AD$1,FALSE)</f>
        <v>4.25</v>
      </c>
      <c r="AE555" s="47">
        <f ca="1">VLOOKUP($B555,INDIRECT("data!$"&amp;H527&amp;"$3:$CZ$554"),$E527-3*(B526-1)+AE$1,FALSE)</f>
        <v>2.0499999999999998</v>
      </c>
      <c r="AF555" s="47">
        <f ca="1">VLOOKUP($B555,INDIRECT("data!$"&amp;H527&amp;"$3:$CZ$554"),$E527-3*(B526-1)+AF$1,FALSE)</f>
        <v>1.75</v>
      </c>
      <c r="AG555" s="65">
        <f t="shared" ca="1" si="1171"/>
        <v>0</v>
      </c>
      <c r="AH555" s="65">
        <f t="shared" ca="1" si="1172"/>
        <v>0</v>
      </c>
      <c r="AI555" s="65">
        <f t="shared" ca="1" si="1173"/>
        <v>0</v>
      </c>
      <c r="AJ555" s="65">
        <f t="shared" ca="1" si="1174"/>
        <v>0</v>
      </c>
      <c r="AK555" s="65">
        <f t="shared" ca="1" si="1175"/>
        <v>0</v>
      </c>
      <c r="AL555" s="66" t="str">
        <f t="shared" ca="1" si="1176"/>
        <v>D</v>
      </c>
      <c r="AM555" s="66" t="str">
        <f t="shared" ca="1" si="1177"/>
        <v>D-D</v>
      </c>
      <c r="AN555" s="65">
        <f t="shared" ca="1" si="1178"/>
        <v>0</v>
      </c>
      <c r="AO555" s="65">
        <f t="shared" ca="1" si="1179"/>
        <v>0</v>
      </c>
      <c r="AP555" s="65">
        <f t="shared" ca="1" si="1180"/>
        <v>0</v>
      </c>
      <c r="AQ555" s="65">
        <f t="shared" ca="1" si="1181"/>
        <v>0</v>
      </c>
      <c r="AR555" s="65">
        <f t="shared" ca="1" si="1182"/>
        <v>0</v>
      </c>
      <c r="AS555" s="65">
        <f t="shared" ca="1" si="1183"/>
        <v>0</v>
      </c>
      <c r="AT555" s="65">
        <f t="shared" ca="1" si="1184"/>
        <v>0</v>
      </c>
    </row>
    <row r="556" spans="1:46" ht="18" customHeight="1" x14ac:dyDescent="0.25">
      <c r="A556" s="49" t="str">
        <f ca="1">CONCATENATE(B548,"-",B556)</f>
        <v>QPR-All-8</v>
      </c>
      <c r="B556" s="38">
        <v>8</v>
      </c>
      <c r="C556" s="41">
        <f ca="1">VLOOKUP($B556,INDIRECT("data!$"&amp;H527&amp;"$3:$CZ$554"),$E527-3*(B526-1)+C$1,FALSE)</f>
        <v>43337</v>
      </c>
      <c r="D556" s="30" t="str">
        <f ca="1">VLOOKUP($B556,INDIRECT("data!$"&amp;H527&amp;"$3:$CZ$554"),$E527-3*(B526-1)+D$1,FALSE)</f>
        <v>QPR</v>
      </c>
      <c r="E556" s="30" t="str">
        <f ca="1">VLOOKUP($B556,INDIRECT("data!$"&amp;H527&amp;"$3:$CZ$554"),$E527-3*(B526-1)+E$1,FALSE)</f>
        <v>Wigan</v>
      </c>
      <c r="F556" s="29">
        <f ca="1">VLOOKUP($B556,INDIRECT("data!$"&amp;H527&amp;"$3:$CZ$554"),$E527-3*(B526-1)+F$1,FALSE)</f>
        <v>1</v>
      </c>
      <c r="G556" s="29">
        <f ca="1">VLOOKUP($B556,INDIRECT("data!$"&amp;H527&amp;"$3:$CZ$554"),$E527-3*(B526-1)+G$1,FALSE)</f>
        <v>0</v>
      </c>
      <c r="H556" s="15" t="str">
        <f ca="1">VLOOKUP($B556,INDIRECT("data!$"&amp;H527&amp;"$3:$CZ$554"),$E527-3*(B526-1)+H$1,FALSE)</f>
        <v>H</v>
      </c>
      <c r="I556" s="29">
        <f ca="1">VLOOKUP($B556,INDIRECT("data!$"&amp;H527&amp;"$3:$CZ$554"),$E527-3*(B526-1)+I$1,FALSE)</f>
        <v>1</v>
      </c>
      <c r="J556" s="29">
        <f ca="1">VLOOKUP($B556,INDIRECT("data!$"&amp;H527&amp;"$3:$CZ$554"),$E527-3*(B526-1)+J$1,FALSE)</f>
        <v>0</v>
      </c>
      <c r="K556" s="15" t="str">
        <f ca="1">VLOOKUP($B556,INDIRECT("data!$"&amp;H527&amp;"$3:$CZ$554"),$E527-3*(B526-1)+K$1,FALSE)</f>
        <v>H</v>
      </c>
      <c r="L556" s="30" t="str">
        <f ca="1">VLOOKUP($B556,INDIRECT("data!$"&amp;H527&amp;"$3:$CZ$554"),$E527-3*(B526-1)+L$1,FALSE)</f>
        <v>S Martin</v>
      </c>
      <c r="M556" s="45">
        <f ca="1">VLOOKUP($B556,INDIRECT("data!$"&amp;H527&amp;"$3:$CZ$554"),$E527-3*(B526-1)+M$1,FALSE)</f>
        <v>12</v>
      </c>
      <c r="N556" s="45">
        <f ca="1">VLOOKUP($B556,INDIRECT("data!$"&amp;H527&amp;"$3:$CZ$554"),$E527-3*(B526-1)+N$1,FALSE)</f>
        <v>18</v>
      </c>
      <c r="O556" s="45">
        <f ca="1">VLOOKUP($B556,INDIRECT("data!$"&amp;H527&amp;"$3:$CZ$554"),$E527-3*(B526-1)+O$1,FALSE)</f>
        <v>3</v>
      </c>
      <c r="P556" s="45">
        <f ca="1">VLOOKUP($B556,INDIRECT("data!$"&amp;H527&amp;"$3:$CZ$554"),$E527-3*(B526-1)+P$1,FALSE)</f>
        <v>5</v>
      </c>
      <c r="Q556" s="45">
        <f ca="1">VLOOKUP($B556,INDIRECT("data!$"&amp;H527&amp;"$3:$CZ$554"),$E527-3*(B526-1)+Q$1,FALSE)</f>
        <v>17</v>
      </c>
      <c r="R556" s="45">
        <f ca="1">VLOOKUP($B556,INDIRECT("data!$"&amp;H527&amp;"$3:$CZ$554"),$E527-3*(B526-1)+R$1,FALSE)</f>
        <v>14</v>
      </c>
      <c r="S556" s="45">
        <f ca="1">VLOOKUP($B556,INDIRECT("data!$"&amp;H527&amp;"$3:$CZ$554"),$E527-3*(B526-1)+S$1,FALSE)</f>
        <v>7</v>
      </c>
      <c r="T556" s="45">
        <f ca="1">VLOOKUP($B556,INDIRECT("data!$"&amp;H527&amp;"$3:$CZ$554"),$E527-3*(B526-1)+T$1,FALSE)</f>
        <v>3</v>
      </c>
      <c r="U556" s="45">
        <f ca="1">VLOOKUP($B556,INDIRECT("data!$"&amp;H527&amp;"$3:$CZ$554"),$E527-3*(B526-1)+U$1,FALSE)</f>
        <v>2</v>
      </c>
      <c r="V556" s="45">
        <f ca="1">VLOOKUP($B556,INDIRECT("data!$"&amp;H527&amp;"$3:$CZ$554"),$E527-3*(B526-1)+V$1,FALSE)</f>
        <v>1</v>
      </c>
      <c r="W556" s="45">
        <f ca="1">VLOOKUP($B556,INDIRECT("data!$"&amp;H527&amp;"$3:$CZ$554"),$E527-3*(B526-1)+W$1,FALSE)</f>
        <v>0</v>
      </c>
      <c r="X556" s="45">
        <f ca="1">VLOOKUP($B556,INDIRECT("data!$"&amp;H527&amp;"$3:$CZ$554"),$E527-3*(B526-1)+X$1,FALSE)</f>
        <v>0</v>
      </c>
      <c r="Y556" s="47">
        <f ca="1">VLOOKUP($B556,INDIRECT("data!$"&amp;H527&amp;"$3:$CZ$554"),$E527-3*(B526-1)+Y$1,FALSE)</f>
        <v>3.25</v>
      </c>
      <c r="Z556" s="47">
        <f ca="1">VLOOKUP($B556,INDIRECT("data!$"&amp;H527&amp;"$3:$CZ$554"),$E527-3*(B526-1)+Z$1,FALSE)</f>
        <v>3.6</v>
      </c>
      <c r="AA556" s="47">
        <f ca="1">VLOOKUP($B556,INDIRECT("data!$"&amp;H527&amp;"$3:$CZ$554"),$E527-3*(B526-1)+AA$1,FALSE)</f>
        <v>2.25</v>
      </c>
      <c r="AB556" s="47">
        <f ca="1">VLOOKUP($B556,INDIRECT("data!$"&amp;H527&amp;"$3:$CZ$554"),$E527-3*(B526-1)+AB$1,FALSE)</f>
        <v>3.23</v>
      </c>
      <c r="AC556" s="47">
        <f ca="1">VLOOKUP($B556,INDIRECT("data!$"&amp;H527&amp;"$3:$CZ$554"),$E527-3*(B526-1)+AC$1,FALSE)</f>
        <v>3.62</v>
      </c>
      <c r="AD556" s="47">
        <f ca="1">VLOOKUP($B556,INDIRECT("data!$"&amp;H527&amp;"$3:$CZ$554"),$E527-3*(B526-1)+AD$1,FALSE)</f>
        <v>2.29</v>
      </c>
      <c r="AE556" s="47">
        <f ca="1">VLOOKUP($B556,INDIRECT("data!$"&amp;H527&amp;"$3:$CZ$554"),$E527-3*(B526-1)+AE$1,FALSE)</f>
        <v>1.85</v>
      </c>
      <c r="AF556" s="47">
        <f ca="1">VLOOKUP($B556,INDIRECT("data!$"&amp;H527&amp;"$3:$CZ$554"),$E527-3*(B526-1)+AF$1,FALSE)</f>
        <v>1.94</v>
      </c>
      <c r="AG556" s="65">
        <f t="shared" ca="1" si="1171"/>
        <v>1</v>
      </c>
      <c r="AH556" s="65">
        <f t="shared" ca="1" si="1172"/>
        <v>1</v>
      </c>
      <c r="AI556" s="65">
        <f t="shared" ca="1" si="1173"/>
        <v>0</v>
      </c>
      <c r="AJ556" s="65">
        <f t="shared" ca="1" si="1174"/>
        <v>0</v>
      </c>
      <c r="AK556" s="65">
        <f t="shared" ca="1" si="1175"/>
        <v>0</v>
      </c>
      <c r="AL556" s="66" t="str">
        <f t="shared" ca="1" si="1176"/>
        <v>D</v>
      </c>
      <c r="AM556" s="66" t="str">
        <f t="shared" ca="1" si="1177"/>
        <v>H-H</v>
      </c>
      <c r="AN556" s="65">
        <f t="shared" ca="1" si="1178"/>
        <v>0</v>
      </c>
      <c r="AO556" s="65">
        <f t="shared" ca="1" si="1179"/>
        <v>1</v>
      </c>
      <c r="AP556" s="65">
        <f t="shared" ca="1" si="1180"/>
        <v>0</v>
      </c>
      <c r="AQ556" s="65">
        <f t="shared" ca="1" si="1181"/>
        <v>1</v>
      </c>
      <c r="AR556" s="65">
        <f t="shared" ca="1" si="1182"/>
        <v>0</v>
      </c>
      <c r="AS556" s="65">
        <f t="shared" ca="1" si="1183"/>
        <v>0</v>
      </c>
      <c r="AT556" s="65">
        <f t="shared" ca="1" si="1184"/>
        <v>0</v>
      </c>
    </row>
    <row r="557" spans="1:46" ht="18" customHeight="1" x14ac:dyDescent="0.25">
      <c r="A557" s="49" t="str">
        <f ca="1">CONCATENATE(B548,"-",B557)</f>
        <v>QPR-All-9</v>
      </c>
      <c r="B557" s="38">
        <v>9</v>
      </c>
      <c r="C557" s="41">
        <f ca="1">VLOOKUP($B557,INDIRECT("data!$"&amp;H527&amp;"$3:$CZ$554"),$E527-3*(B526-1)+C$1,FALSE)</f>
        <v>43333</v>
      </c>
      <c r="D557" s="30" t="str">
        <f ca="1">VLOOKUP($B557,INDIRECT("data!$"&amp;H527&amp;"$3:$CZ$554"),$E527-3*(B526-1)+D$1,FALSE)</f>
        <v>QPR</v>
      </c>
      <c r="E557" s="30" t="str">
        <f ca="1">VLOOKUP($B557,INDIRECT("data!$"&amp;H527&amp;"$3:$CZ$554"),$E527-3*(B526-1)+E$1,FALSE)</f>
        <v>Bristol City</v>
      </c>
      <c r="F557" s="29">
        <f ca="1">VLOOKUP($B557,INDIRECT("data!$"&amp;H527&amp;"$3:$CZ$554"),$E527-3*(B526-1)+F$1,FALSE)</f>
        <v>0</v>
      </c>
      <c r="G557" s="29">
        <f ca="1">VLOOKUP($B557,INDIRECT("data!$"&amp;H527&amp;"$3:$CZ$554"),$E527-3*(B526-1)+G$1,FALSE)</f>
        <v>3</v>
      </c>
      <c r="H557" s="15" t="str">
        <f ca="1">VLOOKUP($B557,INDIRECT("data!$"&amp;H527&amp;"$3:$CZ$554"),$E527-3*(B526-1)+H$1,FALSE)</f>
        <v>A</v>
      </c>
      <c r="I557" s="29">
        <f ca="1">VLOOKUP($B557,INDIRECT("data!$"&amp;H527&amp;"$3:$CZ$554"),$E527-3*(B526-1)+I$1,FALSE)</f>
        <v>0</v>
      </c>
      <c r="J557" s="29">
        <f ca="1">VLOOKUP($B557,INDIRECT("data!$"&amp;H527&amp;"$3:$CZ$554"),$E527-3*(B526-1)+J$1,FALSE)</f>
        <v>1</v>
      </c>
      <c r="K557" s="15" t="str">
        <f ca="1">VLOOKUP($B557,INDIRECT("data!$"&amp;H527&amp;"$3:$CZ$554"),$E527-3*(B526-1)+K$1,FALSE)</f>
        <v>A</v>
      </c>
      <c r="L557" s="30" t="str">
        <f ca="1">VLOOKUP($B557,INDIRECT("data!$"&amp;H527&amp;"$3:$CZ$554"),$E527-3*(B526-1)+L$1,FALSE)</f>
        <v>P Bankes</v>
      </c>
      <c r="M557" s="45">
        <f ca="1">VLOOKUP($B557,INDIRECT("data!$"&amp;H527&amp;"$3:$CZ$554"),$E527-3*(B526-1)+M$1,FALSE)</f>
        <v>14</v>
      </c>
      <c r="N557" s="45">
        <f ca="1">VLOOKUP($B557,INDIRECT("data!$"&amp;H527&amp;"$3:$CZ$554"),$E527-3*(B526-1)+N$1,FALSE)</f>
        <v>11</v>
      </c>
      <c r="O557" s="45">
        <f ca="1">VLOOKUP($B557,INDIRECT("data!$"&amp;H527&amp;"$3:$CZ$554"),$E527-3*(B526-1)+O$1,FALSE)</f>
        <v>4</v>
      </c>
      <c r="P557" s="45">
        <f ca="1">VLOOKUP($B557,INDIRECT("data!$"&amp;H527&amp;"$3:$CZ$554"),$E527-3*(B526-1)+P$1,FALSE)</f>
        <v>5</v>
      </c>
      <c r="Q557" s="45">
        <f ca="1">VLOOKUP($B557,INDIRECT("data!$"&amp;H527&amp;"$3:$CZ$554"),$E527-3*(B526-1)+Q$1,FALSE)</f>
        <v>16</v>
      </c>
      <c r="R557" s="45">
        <f ca="1">VLOOKUP($B557,INDIRECT("data!$"&amp;H527&amp;"$3:$CZ$554"),$E527-3*(B526-1)+R$1,FALSE)</f>
        <v>10</v>
      </c>
      <c r="S557" s="45">
        <f ca="1">VLOOKUP($B557,INDIRECT("data!$"&amp;H527&amp;"$3:$CZ$554"),$E527-3*(B526-1)+S$1,FALSE)</f>
        <v>2</v>
      </c>
      <c r="T557" s="45">
        <f ca="1">VLOOKUP($B557,INDIRECT("data!$"&amp;H527&amp;"$3:$CZ$554"),$E527-3*(B526-1)+T$1,FALSE)</f>
        <v>3</v>
      </c>
      <c r="U557" s="45">
        <f ca="1">VLOOKUP($B557,INDIRECT("data!$"&amp;H527&amp;"$3:$CZ$554"),$E527-3*(B526-1)+U$1,FALSE)</f>
        <v>1</v>
      </c>
      <c r="V557" s="45">
        <f ca="1">VLOOKUP($B557,INDIRECT("data!$"&amp;H527&amp;"$3:$CZ$554"),$E527-3*(B526-1)+V$1,FALSE)</f>
        <v>3</v>
      </c>
      <c r="W557" s="45">
        <f ca="1">VLOOKUP($B557,INDIRECT("data!$"&amp;H527&amp;"$3:$CZ$554"),$E527-3*(B526-1)+W$1,FALSE)</f>
        <v>0</v>
      </c>
      <c r="X557" s="45">
        <f ca="1">VLOOKUP($B557,INDIRECT("data!$"&amp;H527&amp;"$3:$CZ$554"),$E527-3*(B526-1)+X$1,FALSE)</f>
        <v>0</v>
      </c>
      <c r="Y557" s="47">
        <f ca="1">VLOOKUP($B557,INDIRECT("data!$"&amp;H527&amp;"$3:$CZ$554"),$E527-3*(B526-1)+Y$1,FALSE)</f>
        <v>2.54</v>
      </c>
      <c r="Z557" s="47">
        <f ca="1">VLOOKUP($B557,INDIRECT("data!$"&amp;H527&amp;"$3:$CZ$554"),$E527-3*(B526-1)+Z$1,FALSE)</f>
        <v>3.3</v>
      </c>
      <c r="AA557" s="47">
        <f ca="1">VLOOKUP($B557,INDIRECT("data!$"&amp;H527&amp;"$3:$CZ$554"),$E527-3*(B526-1)+AA$1,FALSE)</f>
        <v>3</v>
      </c>
      <c r="AB557" s="47">
        <f ca="1">VLOOKUP($B557,INDIRECT("data!$"&amp;H527&amp;"$3:$CZ$554"),$E527-3*(B526-1)+AB$1,FALSE)</f>
        <v>2.5</v>
      </c>
      <c r="AC557" s="47">
        <f ca="1">VLOOKUP($B557,INDIRECT("data!$"&amp;H527&amp;"$3:$CZ$554"),$E527-3*(B526-1)+AC$1,FALSE)</f>
        <v>3.36</v>
      </c>
      <c r="AD557" s="47">
        <f ca="1">VLOOKUP($B557,INDIRECT("data!$"&amp;H527&amp;"$3:$CZ$554"),$E527-3*(B526-1)+AD$1,FALSE)</f>
        <v>3.04</v>
      </c>
      <c r="AE557" s="47">
        <f ca="1">VLOOKUP($B557,INDIRECT("data!$"&amp;H527&amp;"$3:$CZ$554"),$E527-3*(B526-1)+AE$1,FALSE)</f>
        <v>1.93</v>
      </c>
      <c r="AF557" s="47">
        <f ca="1">VLOOKUP($B557,INDIRECT("data!$"&amp;H527&amp;"$3:$CZ$554"),$E527-3*(B526-1)+AF$1,FALSE)</f>
        <v>1.86</v>
      </c>
      <c r="AG557" s="65">
        <f t="shared" ca="1" si="1171"/>
        <v>3</v>
      </c>
      <c r="AH557" s="65">
        <f t="shared" ca="1" si="1172"/>
        <v>1</v>
      </c>
      <c r="AI557" s="65">
        <f t="shared" ca="1" si="1173"/>
        <v>2</v>
      </c>
      <c r="AJ557" s="65">
        <f t="shared" ca="1" si="1174"/>
        <v>0</v>
      </c>
      <c r="AK557" s="65">
        <f t="shared" ca="1" si="1175"/>
        <v>2</v>
      </c>
      <c r="AL557" s="66" t="str">
        <f t="shared" ca="1" si="1176"/>
        <v>A</v>
      </c>
      <c r="AM557" s="66" t="str">
        <f t="shared" ca="1" si="1177"/>
        <v>A-A</v>
      </c>
      <c r="AN557" s="65">
        <f t="shared" ca="1" si="1178"/>
        <v>0</v>
      </c>
      <c r="AO557" s="65">
        <f t="shared" ca="1" si="1179"/>
        <v>0</v>
      </c>
      <c r="AP557" s="65">
        <f t="shared" ca="1" si="1180"/>
        <v>1</v>
      </c>
      <c r="AQ557" s="65">
        <f t="shared" ca="1" si="1181"/>
        <v>0</v>
      </c>
      <c r="AR557" s="65">
        <f t="shared" ca="1" si="1182"/>
        <v>1</v>
      </c>
      <c r="AS557" s="65">
        <f t="shared" ca="1" si="1183"/>
        <v>0</v>
      </c>
      <c r="AT557" s="65">
        <f t="shared" ca="1" si="1184"/>
        <v>1</v>
      </c>
    </row>
    <row r="558" spans="1:46" ht="18" customHeight="1" x14ac:dyDescent="0.25">
      <c r="A558" s="49" t="str">
        <f ca="1">CONCATENATE(B548,"-",B558)</f>
        <v>QPR-All-10</v>
      </c>
      <c r="B558" s="38">
        <v>10</v>
      </c>
      <c r="C558" s="41">
        <f ca="1">VLOOKUP($B558,INDIRECT("data!$"&amp;H527&amp;"$3:$CZ$554"),$E527-3*(B526-1)+C$1,FALSE)</f>
        <v>43330</v>
      </c>
      <c r="D558" s="30" t="str">
        <f ca="1">VLOOKUP($B558,INDIRECT("data!$"&amp;H527&amp;"$3:$CZ$554"),$E527-3*(B526-1)+D$1,FALSE)</f>
        <v>West Brom</v>
      </c>
      <c r="E558" s="30" t="str">
        <f ca="1">VLOOKUP($B558,INDIRECT("data!$"&amp;H527&amp;"$3:$CZ$554"),$E527-3*(B526-1)+E$1,FALSE)</f>
        <v>QPR</v>
      </c>
      <c r="F558" s="29">
        <f ca="1">VLOOKUP($B558,INDIRECT("data!$"&amp;H527&amp;"$3:$CZ$554"),$E527-3*(B526-1)+F$1,FALSE)</f>
        <v>7</v>
      </c>
      <c r="G558" s="29">
        <f ca="1">VLOOKUP($B558,INDIRECT("data!$"&amp;H527&amp;"$3:$CZ$554"),$E527-3*(B526-1)+G$1,FALSE)</f>
        <v>1</v>
      </c>
      <c r="H558" s="15" t="str">
        <f ca="1">VLOOKUP($B558,INDIRECT("data!$"&amp;H527&amp;"$3:$CZ$554"),$E527-3*(B526-1)+H$1,FALSE)</f>
        <v>H</v>
      </c>
      <c r="I558" s="29">
        <f ca="1">VLOOKUP($B558,INDIRECT("data!$"&amp;H527&amp;"$3:$CZ$554"),$E527-3*(B526-1)+I$1,FALSE)</f>
        <v>1</v>
      </c>
      <c r="J558" s="29">
        <f ca="1">VLOOKUP($B558,INDIRECT("data!$"&amp;H527&amp;"$3:$CZ$554"),$E527-3*(B526-1)+J$1,FALSE)</f>
        <v>1</v>
      </c>
      <c r="K558" s="15" t="str">
        <f ca="1">VLOOKUP($B558,INDIRECT("data!$"&amp;H527&amp;"$3:$CZ$554"),$E527-3*(B526-1)+K$1,FALSE)</f>
        <v>D</v>
      </c>
      <c r="L558" s="30" t="str">
        <f ca="1">VLOOKUP($B558,INDIRECT("data!$"&amp;H527&amp;"$3:$CZ$554"),$E527-3*(B526-1)+L$1,FALSE)</f>
        <v>T Harrington</v>
      </c>
      <c r="M558" s="45">
        <f ca="1">VLOOKUP($B558,INDIRECT("data!$"&amp;H527&amp;"$3:$CZ$554"),$E527-3*(B526-1)+M$1,FALSE)</f>
        <v>15</v>
      </c>
      <c r="N558" s="45">
        <f ca="1">VLOOKUP($B558,INDIRECT("data!$"&amp;H527&amp;"$3:$CZ$554"),$E527-3*(B526-1)+N$1,FALSE)</f>
        <v>6</v>
      </c>
      <c r="O558" s="45">
        <f ca="1">VLOOKUP($B558,INDIRECT("data!$"&amp;H527&amp;"$3:$CZ$554"),$E527-3*(B526-1)+O$1,FALSE)</f>
        <v>9</v>
      </c>
      <c r="P558" s="45">
        <f ca="1">VLOOKUP($B558,INDIRECT("data!$"&amp;H527&amp;"$3:$CZ$554"),$E527-3*(B526-1)+P$1,FALSE)</f>
        <v>2</v>
      </c>
      <c r="Q558" s="45">
        <f ca="1">VLOOKUP($B558,INDIRECT("data!$"&amp;H527&amp;"$3:$CZ$554"),$E527-3*(B526-1)+Q$1,FALSE)</f>
        <v>14</v>
      </c>
      <c r="R558" s="45">
        <f ca="1">VLOOKUP($B558,INDIRECT("data!$"&amp;H527&amp;"$3:$CZ$554"),$E527-3*(B526-1)+R$1,FALSE)</f>
        <v>15</v>
      </c>
      <c r="S558" s="45">
        <f ca="1">VLOOKUP($B558,INDIRECT("data!$"&amp;H527&amp;"$3:$CZ$554"),$E527-3*(B526-1)+S$1,FALSE)</f>
        <v>3</v>
      </c>
      <c r="T558" s="45">
        <f ca="1">VLOOKUP($B558,INDIRECT("data!$"&amp;H527&amp;"$3:$CZ$554"),$E527-3*(B526-1)+T$1,FALSE)</f>
        <v>5</v>
      </c>
      <c r="U558" s="45">
        <f ca="1">VLOOKUP($B558,INDIRECT("data!$"&amp;H527&amp;"$3:$CZ$554"),$E527-3*(B526-1)+U$1,FALSE)</f>
        <v>2</v>
      </c>
      <c r="V558" s="45">
        <f ca="1">VLOOKUP($B558,INDIRECT("data!$"&amp;H527&amp;"$3:$CZ$554"),$E527-3*(B526-1)+V$1,FALSE)</f>
        <v>1</v>
      </c>
      <c r="W558" s="45">
        <f ca="1">VLOOKUP($B558,INDIRECT("data!$"&amp;H527&amp;"$3:$CZ$554"),$E527-3*(B526-1)+W$1,FALSE)</f>
        <v>0</v>
      </c>
      <c r="X558" s="45">
        <f ca="1">VLOOKUP($B558,INDIRECT("data!$"&amp;H527&amp;"$3:$CZ$554"),$E527-3*(B526-1)+X$1,FALSE)</f>
        <v>0</v>
      </c>
      <c r="Y558" s="47">
        <f ca="1">VLOOKUP($B558,INDIRECT("data!$"&amp;H527&amp;"$3:$CZ$554"),$E527-3*(B526-1)+Y$1,FALSE)</f>
        <v>1.66</v>
      </c>
      <c r="Z558" s="47">
        <f ca="1">VLOOKUP($B558,INDIRECT("data!$"&amp;H527&amp;"$3:$CZ$554"),$E527-3*(B526-1)+Z$1,FALSE)</f>
        <v>3.8</v>
      </c>
      <c r="AA558" s="47">
        <f ca="1">VLOOKUP($B558,INDIRECT("data!$"&amp;H527&amp;"$3:$CZ$554"),$E527-3*(B526-1)+AA$1,FALSE)</f>
        <v>6</v>
      </c>
      <c r="AB558" s="47">
        <f ca="1">VLOOKUP($B558,INDIRECT("data!$"&amp;H527&amp;"$3:$CZ$554"),$E527-3*(B526-1)+AB$1,FALSE)</f>
        <v>1.69</v>
      </c>
      <c r="AC558" s="47">
        <f ca="1">VLOOKUP($B558,INDIRECT("data!$"&amp;H527&amp;"$3:$CZ$554"),$E527-3*(B526-1)+AC$1,FALSE)</f>
        <v>3.84</v>
      </c>
      <c r="AD558" s="47">
        <f ca="1">VLOOKUP($B558,INDIRECT("data!$"&amp;H527&amp;"$3:$CZ$554"),$E527-3*(B526-1)+AD$1,FALSE)</f>
        <v>5.7</v>
      </c>
      <c r="AE558" s="47">
        <f ca="1">VLOOKUP($B558,INDIRECT("data!$"&amp;H527&amp;"$3:$CZ$554"),$E527-3*(B526-1)+AE$1,FALSE)</f>
        <v>1.89</v>
      </c>
      <c r="AF558" s="47">
        <f ca="1">VLOOKUP($B558,INDIRECT("data!$"&amp;H527&amp;"$3:$CZ$554"),$E527-3*(B526-1)+AF$1,FALSE)</f>
        <v>1.9</v>
      </c>
      <c r="AG558" s="65">
        <f t="shared" ca="1" si="1171"/>
        <v>8</v>
      </c>
      <c r="AH558" s="65">
        <f t="shared" ca="1" si="1172"/>
        <v>2</v>
      </c>
      <c r="AI558" s="65">
        <f t="shared" ca="1" si="1173"/>
        <v>6</v>
      </c>
      <c r="AJ558" s="65">
        <f t="shared" ca="1" si="1174"/>
        <v>6</v>
      </c>
      <c r="AK558" s="65">
        <f t="shared" ca="1" si="1175"/>
        <v>0</v>
      </c>
      <c r="AL558" s="66" t="str">
        <f t="shared" ca="1" si="1176"/>
        <v>H</v>
      </c>
      <c r="AM558" s="66" t="str">
        <f t="shared" ca="1" si="1177"/>
        <v>D-H</v>
      </c>
      <c r="AN558" s="65">
        <f t="shared" ca="1" si="1178"/>
        <v>1</v>
      </c>
      <c r="AO558" s="65">
        <f t="shared" ca="1" si="1179"/>
        <v>1</v>
      </c>
      <c r="AP558" s="65">
        <f t="shared" ca="1" si="1180"/>
        <v>1</v>
      </c>
      <c r="AQ558" s="65">
        <f t="shared" ca="1" si="1181"/>
        <v>0</v>
      </c>
      <c r="AR558" s="65">
        <f t="shared" ca="1" si="1182"/>
        <v>0</v>
      </c>
      <c r="AS558" s="65">
        <f t="shared" ca="1" si="1183"/>
        <v>0</v>
      </c>
      <c r="AT558" s="65">
        <f t="shared" ca="1" si="1184"/>
        <v>0</v>
      </c>
    </row>
    <row r="559" spans="1:46" ht="18" customHeight="1" x14ac:dyDescent="0.25">
      <c r="B559" s="42" t="s">
        <v>23</v>
      </c>
      <c r="C559" s="43"/>
      <c r="D559" s="44"/>
      <c r="E559" s="44"/>
      <c r="F559" s="46">
        <f ca="1">SUM(F549:F556)</f>
        <v>8</v>
      </c>
      <c r="G559" s="46">
        <f ca="1">SUM(G549:G556)</f>
        <v>5</v>
      </c>
      <c r="H559" s="42"/>
      <c r="I559" s="46">
        <f t="shared" ref="I559:J559" ca="1" si="1185">SUM(I549:I556)</f>
        <v>4</v>
      </c>
      <c r="J559" s="46">
        <f t="shared" ca="1" si="1185"/>
        <v>2</v>
      </c>
      <c r="K559" s="42"/>
      <c r="L559" s="44"/>
      <c r="M559" s="46">
        <f t="shared" ref="M559:X559" ca="1" si="1186">SUM(M549:M556)</f>
        <v>93</v>
      </c>
      <c r="N559" s="46">
        <f t="shared" ca="1" si="1186"/>
        <v>102</v>
      </c>
      <c r="O559" s="46">
        <f t="shared" ca="1" si="1186"/>
        <v>27</v>
      </c>
      <c r="P559" s="46">
        <f t="shared" ca="1" si="1186"/>
        <v>28</v>
      </c>
      <c r="Q559" s="46">
        <f t="shared" ca="1" si="1186"/>
        <v>123</v>
      </c>
      <c r="R559" s="46">
        <f t="shared" ca="1" si="1186"/>
        <v>116</v>
      </c>
      <c r="S559" s="46">
        <f t="shared" ca="1" si="1186"/>
        <v>39</v>
      </c>
      <c r="T559" s="46">
        <f t="shared" ca="1" si="1186"/>
        <v>33</v>
      </c>
      <c r="U559" s="46">
        <f t="shared" ca="1" si="1186"/>
        <v>14</v>
      </c>
      <c r="V559" s="46">
        <f t="shared" ca="1" si="1186"/>
        <v>10</v>
      </c>
      <c r="W559" s="46">
        <f t="shared" ca="1" si="1186"/>
        <v>0</v>
      </c>
      <c r="X559" s="46">
        <f t="shared" ca="1" si="1186"/>
        <v>0</v>
      </c>
      <c r="Y559" s="48"/>
      <c r="Z559" s="48"/>
      <c r="AA559" s="48"/>
      <c r="AB559" s="48"/>
      <c r="AC559" s="48"/>
      <c r="AD559" s="48"/>
      <c r="AE559" s="48"/>
      <c r="AF559" s="48"/>
    </row>
    <row r="561" spans="1:46" ht="18" customHeight="1" x14ac:dyDescent="0.25">
      <c r="B561" s="36">
        <f>B526+1</f>
        <v>17</v>
      </c>
      <c r="C561" s="39">
        <v>1</v>
      </c>
      <c r="D561" s="15">
        <f>1+C561</f>
        <v>2</v>
      </c>
      <c r="E561" s="15">
        <f t="shared" ref="E561" si="1187">1+D561</f>
        <v>3</v>
      </c>
      <c r="F561" s="15">
        <f t="shared" ref="F561" si="1188">1+E561</f>
        <v>4</v>
      </c>
      <c r="G561" s="15">
        <f t="shared" ref="G561" si="1189">1+F561</f>
        <v>5</v>
      </c>
      <c r="H561" s="15">
        <f t="shared" ref="H561" si="1190">1+G561</f>
        <v>6</v>
      </c>
      <c r="I561" s="15">
        <f t="shared" ref="I561" si="1191">1+H561</f>
        <v>7</v>
      </c>
      <c r="J561" s="15">
        <f t="shared" ref="J561" si="1192">1+I561</f>
        <v>8</v>
      </c>
      <c r="K561" s="15">
        <f t="shared" ref="K561" si="1193">1+J561</f>
        <v>9</v>
      </c>
      <c r="L561" s="15">
        <f t="shared" ref="L561" si="1194">1+K561</f>
        <v>10</v>
      </c>
      <c r="M561" s="15">
        <f t="shared" ref="M561" si="1195">1+L561</f>
        <v>11</v>
      </c>
      <c r="N561" s="15">
        <f t="shared" ref="N561" si="1196">1+M561</f>
        <v>12</v>
      </c>
      <c r="O561" s="15">
        <f t="shared" ref="O561" si="1197">1+N561</f>
        <v>13</v>
      </c>
      <c r="P561" s="15">
        <f t="shared" ref="P561" si="1198">1+O561</f>
        <v>14</v>
      </c>
      <c r="Q561" s="15">
        <f t="shared" ref="Q561" si="1199">1+P561</f>
        <v>15</v>
      </c>
      <c r="R561" s="15">
        <f t="shared" ref="R561" si="1200">1+Q561</f>
        <v>16</v>
      </c>
      <c r="S561" s="15">
        <f t="shared" ref="S561" si="1201">1+R561</f>
        <v>17</v>
      </c>
      <c r="T561" s="15">
        <f t="shared" ref="T561" si="1202">1+S561</f>
        <v>18</v>
      </c>
      <c r="U561" s="15">
        <f t="shared" ref="U561" si="1203">1+T561</f>
        <v>19</v>
      </c>
      <c r="V561" s="15">
        <f t="shared" ref="V561" si="1204">1+U561</f>
        <v>20</v>
      </c>
      <c r="W561" s="15">
        <f t="shared" ref="W561" si="1205">1+V561</f>
        <v>21</v>
      </c>
      <c r="X561" s="15">
        <f t="shared" ref="X561" si="1206">1+W561</f>
        <v>22</v>
      </c>
      <c r="Y561" s="15">
        <f t="shared" ref="Y561" si="1207">1+X561</f>
        <v>23</v>
      </c>
      <c r="Z561" s="15">
        <f t="shared" ref="Z561" si="1208">1+Y561</f>
        <v>24</v>
      </c>
      <c r="AA561" s="15">
        <f t="shared" ref="AA561" si="1209">1+Z561</f>
        <v>25</v>
      </c>
      <c r="AB561" s="15">
        <f t="shared" ref="AB561" si="1210">1+AA561</f>
        <v>26</v>
      </c>
      <c r="AC561" s="15">
        <f t="shared" ref="AC561" si="1211">1+AB561</f>
        <v>27</v>
      </c>
      <c r="AD561" s="15">
        <f t="shared" ref="AD561" si="1212">1+AC561</f>
        <v>28</v>
      </c>
      <c r="AE561" s="15">
        <f t="shared" ref="AE561" si="1213">1+AD561</f>
        <v>29</v>
      </c>
      <c r="AF561" s="15">
        <f t="shared" ref="AF561" si="1214">1+AE561</f>
        <v>30</v>
      </c>
    </row>
    <row r="562" spans="1:46" ht="18" customHeight="1" x14ac:dyDescent="0.25">
      <c r="B562" s="36" t="str">
        <f ca="1">INDIRECT("teams!a"&amp;B561)</f>
        <v>Reading</v>
      </c>
      <c r="C562" s="40">
        <v>74</v>
      </c>
      <c r="D562" s="13">
        <f>C562-1</f>
        <v>73</v>
      </c>
      <c r="E562" s="13">
        <f>D562-1</f>
        <v>72</v>
      </c>
      <c r="F562" s="51" t="s">
        <v>117</v>
      </c>
      <c r="G562" s="13" t="s">
        <v>118</v>
      </c>
      <c r="H562" s="13" t="s">
        <v>62</v>
      </c>
    </row>
    <row r="563" spans="1:46" ht="18" customHeight="1" x14ac:dyDescent="0.25">
      <c r="B563" s="12" t="str">
        <f ca="1">CONCATENATE(B562,"-Home")</f>
        <v>Reading-Home</v>
      </c>
      <c r="C563" s="40" t="s">
        <v>22</v>
      </c>
      <c r="D563" s="13" t="s">
        <v>50</v>
      </c>
      <c r="E563" s="13" t="s">
        <v>51</v>
      </c>
      <c r="F563" s="13" t="s">
        <v>3</v>
      </c>
      <c r="G563" s="13" t="s">
        <v>4</v>
      </c>
      <c r="H563" s="13" t="s">
        <v>6</v>
      </c>
      <c r="I563" s="13" t="s">
        <v>1</v>
      </c>
      <c r="J563" s="13" t="s">
        <v>2</v>
      </c>
      <c r="K563" s="13" t="s">
        <v>5</v>
      </c>
      <c r="L563" s="13" t="s">
        <v>52</v>
      </c>
      <c r="M563" s="13" t="s">
        <v>53</v>
      </c>
      <c r="N563" s="13" t="s">
        <v>54</v>
      </c>
      <c r="O563" s="13" t="s">
        <v>55</v>
      </c>
      <c r="P563" s="13" t="s">
        <v>56</v>
      </c>
      <c r="Q563" s="13" t="s">
        <v>57</v>
      </c>
      <c r="R563" s="13" t="s">
        <v>58</v>
      </c>
      <c r="S563" s="13" t="s">
        <v>59</v>
      </c>
      <c r="T563" s="13" t="s">
        <v>60</v>
      </c>
      <c r="U563" s="13" t="s">
        <v>61</v>
      </c>
      <c r="V563" s="13" t="s">
        <v>62</v>
      </c>
      <c r="W563" s="13" t="s">
        <v>63</v>
      </c>
      <c r="X563" s="13" t="s">
        <v>64</v>
      </c>
      <c r="Y563" s="13" t="s">
        <v>65</v>
      </c>
      <c r="Z563" s="13" t="s">
        <v>66</v>
      </c>
      <c r="AA563" s="13" t="s">
        <v>67</v>
      </c>
      <c r="AB563" s="13" t="s">
        <v>68</v>
      </c>
      <c r="AC563" s="13" t="s">
        <v>69</v>
      </c>
      <c r="AD563" s="13" t="s">
        <v>70</v>
      </c>
      <c r="AE563" s="13" t="s">
        <v>71</v>
      </c>
      <c r="AF563" s="13" t="s">
        <v>72</v>
      </c>
      <c r="AG563" s="62" t="s">
        <v>140</v>
      </c>
      <c r="AH563" s="62" t="s">
        <v>141</v>
      </c>
      <c r="AI563" s="62" t="s">
        <v>142</v>
      </c>
      <c r="AJ563" s="62" t="s">
        <v>143</v>
      </c>
      <c r="AK563" s="62" t="s">
        <v>144</v>
      </c>
      <c r="AL563" s="63" t="s">
        <v>145</v>
      </c>
      <c r="AM563" s="63" t="s">
        <v>146</v>
      </c>
      <c r="AN563" s="62" t="s">
        <v>147</v>
      </c>
      <c r="AO563" s="64" t="s">
        <v>150</v>
      </c>
      <c r="AP563" s="64" t="s">
        <v>151</v>
      </c>
      <c r="AQ563" s="62" t="s">
        <v>148</v>
      </c>
      <c r="AR563" s="62" t="s">
        <v>149</v>
      </c>
      <c r="AS563" s="62" t="s">
        <v>152</v>
      </c>
      <c r="AT563" s="62" t="s">
        <v>153</v>
      </c>
    </row>
    <row r="564" spans="1:46" ht="18" customHeight="1" x14ac:dyDescent="0.25">
      <c r="A564" s="49" t="str">
        <f ca="1">CONCATENATE(B563,"-",B564)</f>
        <v>Reading-Home-1</v>
      </c>
      <c r="B564" s="12">
        <v>1</v>
      </c>
      <c r="C564" s="41">
        <f ca="1">VLOOKUP($B564,INDIRECT("data!$"&amp;F562&amp;"$3:$CZ$554"),$C562-3*(B561-1)+C$1,FALSE)</f>
        <v>43375</v>
      </c>
      <c r="D564" s="30" t="str">
        <f ca="1">VLOOKUP($B564,INDIRECT("data!$"&amp;F562&amp;"$3:$CZ$554"),$C562-3*(B561-1)+D$1,FALSE)</f>
        <v>Reading</v>
      </c>
      <c r="E564" s="30" t="str">
        <f ca="1">VLOOKUP($B564,INDIRECT("data!$"&amp;F562&amp;"$3:$CZ$554"),$C562-3*(B561-1)+E$1,FALSE)</f>
        <v>QPR</v>
      </c>
      <c r="F564" s="29">
        <f ca="1">VLOOKUP($B564,INDIRECT("data!$"&amp;F562&amp;"$3:$CZ$554"),$C562-3*(B561-1)+F$1,FALSE)</f>
        <v>0</v>
      </c>
      <c r="G564" s="29">
        <f ca="1">VLOOKUP($B564,INDIRECT("data!$"&amp;F562&amp;"$3:$CZ$554"),$C562-3*(B561-1)+G$1,FALSE)</f>
        <v>1</v>
      </c>
      <c r="H564" s="15" t="str">
        <f ca="1">VLOOKUP($B564,INDIRECT("data!$"&amp;F562&amp;"$3:$CZ$554"),$C562-3*(B561-1)+H$1,FALSE)</f>
        <v>A</v>
      </c>
      <c r="I564" s="29">
        <f ca="1">VLOOKUP($B564,INDIRECT("data!$"&amp;F562&amp;"$3:$CZ$554"),$C562-3*(B561-1)+I$1,FALSE)</f>
        <v>0</v>
      </c>
      <c r="J564" s="29">
        <f ca="1">VLOOKUP($B564,INDIRECT("data!$"&amp;F562&amp;"$3:$CZ$554"),$C562-3*(B561-1)+J$1,FALSE)</f>
        <v>0</v>
      </c>
      <c r="K564" s="15" t="str">
        <f ca="1">VLOOKUP($B564,INDIRECT("data!$"&amp;F562&amp;"$3:$CZ$554"),$C562-3*(B561-1)+K$1,FALSE)</f>
        <v>D</v>
      </c>
      <c r="L564" s="30" t="str">
        <f ca="1">VLOOKUP($B564,INDIRECT("data!$"&amp;F562&amp;"$3:$CZ$554"),$C562-3*(B561-1)+L$1,FALSE)</f>
        <v>A Davies</v>
      </c>
      <c r="M564" s="45">
        <f ca="1">VLOOKUP($B564,INDIRECT("data!$"&amp;F562&amp;"$3:$CZ$554"),$C562-3*(B561-1)+M$1,FALSE)</f>
        <v>14</v>
      </c>
      <c r="N564" s="45">
        <f ca="1">VLOOKUP($B564,INDIRECT("data!$"&amp;F562&amp;"$3:$CZ$554"),$C562-3*(B561-1)+N$1,FALSE)</f>
        <v>10</v>
      </c>
      <c r="O564" s="45">
        <f ca="1">VLOOKUP($B564,INDIRECT("data!$"&amp;F562&amp;"$3:$CZ$554"),$C562-3*(B561-1)+O$1,FALSE)</f>
        <v>1</v>
      </c>
      <c r="P564" s="45">
        <f ca="1">VLOOKUP($B564,INDIRECT("data!$"&amp;F562&amp;"$3:$CZ$554"),$C562-3*(B561-1)+P$1,FALSE)</f>
        <v>4</v>
      </c>
      <c r="Q564" s="45">
        <f ca="1">VLOOKUP($B564,INDIRECT("data!$"&amp;F562&amp;"$3:$CZ$554"),$C562-3*(B561-1)+Q$1,FALSE)</f>
        <v>14</v>
      </c>
      <c r="R564" s="45">
        <f ca="1">VLOOKUP($B564,INDIRECT("data!$"&amp;F562&amp;"$3:$CZ$554"),$C562-3*(B561-1)+R$1,FALSE)</f>
        <v>14</v>
      </c>
      <c r="S564" s="45">
        <f ca="1">VLOOKUP($B564,INDIRECT("data!$"&amp;F562&amp;"$3:$CZ$554"),$C562-3*(B561-1)+S$1,FALSE)</f>
        <v>4</v>
      </c>
      <c r="T564" s="45">
        <f ca="1">VLOOKUP($B564,INDIRECT("data!$"&amp;F562&amp;"$3:$CZ$554"),$C562-3*(B561-1)+T$1,FALSE)</f>
        <v>5</v>
      </c>
      <c r="U564" s="45">
        <f ca="1">VLOOKUP($B564,INDIRECT("data!$"&amp;F562&amp;"$3:$CZ$554"),$C562-3*(B561-1)+U$1,FALSE)</f>
        <v>3</v>
      </c>
      <c r="V564" s="45">
        <f ca="1">VLOOKUP($B564,INDIRECT("data!$"&amp;F562&amp;"$3:$CZ$554"),$C562-3*(B561-1)+V$1,FALSE)</f>
        <v>0</v>
      </c>
      <c r="W564" s="45">
        <f ca="1">VLOOKUP($B564,INDIRECT("data!$"&amp;F562&amp;"$3:$CZ$554"),$C562-3*(B561-1)+W$1,FALSE)</f>
        <v>0</v>
      </c>
      <c r="X564" s="45">
        <f ca="1">VLOOKUP($B564,INDIRECT("data!$"&amp;F562&amp;"$3:$CZ$554"),$C562-3*(B561-1)+X$1,FALSE)</f>
        <v>0</v>
      </c>
      <c r="Y564" s="47">
        <f ca="1">VLOOKUP($B564,INDIRECT("data!$"&amp;F562&amp;"$3:$CZ$554"),$C562-3*(B561-1)+Y$1,FALSE)</f>
        <v>2.5</v>
      </c>
      <c r="Z564" s="47">
        <f ca="1">VLOOKUP($B564,INDIRECT("data!$"&amp;F562&amp;"$3:$CZ$554"),$C562-3*(B561-1)+Z$1,FALSE)</f>
        <v>3.3</v>
      </c>
      <c r="AA564" s="47">
        <f ca="1">VLOOKUP($B564,INDIRECT("data!$"&amp;F562&amp;"$3:$CZ$554"),$C562-3*(B561-1)+AA$1,FALSE)</f>
        <v>3.1</v>
      </c>
      <c r="AB564" s="47">
        <f ca="1">VLOOKUP($B564,INDIRECT("data!$"&amp;F562&amp;"$3:$CZ$554"),$C562-3*(B561-1)+AB$1,FALSE)</f>
        <v>2.4900000000000002</v>
      </c>
      <c r="AC564" s="47">
        <f ca="1">VLOOKUP($B564,INDIRECT("data!$"&amp;F562&amp;"$3:$CZ$554"),$C562-3*(B561-1)+AC$1,FALSE)</f>
        <v>3.29</v>
      </c>
      <c r="AD564" s="47">
        <f ca="1">VLOOKUP($B564,INDIRECT("data!$"&amp;F562&amp;"$3:$CZ$554"),$C562-3*(B561-1)+AD$1,FALSE)</f>
        <v>3.13</v>
      </c>
      <c r="AE564" s="47">
        <f ca="1">VLOOKUP($B564,INDIRECT("data!$"&amp;F562&amp;"$3:$CZ$554"),$C562-3*(B561-1)+AE$1,FALSE)</f>
        <v>2.04</v>
      </c>
      <c r="AF564" s="47">
        <f ca="1">VLOOKUP($B564,INDIRECT("data!$"&amp;F562&amp;"$3:$CZ$554"),$C562-3*(B561-1)+AF$1,FALSE)</f>
        <v>1.76</v>
      </c>
      <c r="AG564" s="65">
        <f ca="1">IF(C564="","",F564+G564)</f>
        <v>1</v>
      </c>
      <c r="AH564" s="65">
        <f ca="1">IF(C564="","",I564+J564)</f>
        <v>0</v>
      </c>
      <c r="AI564" s="65">
        <f ca="1">IF(C564="","",AJ564+AK564)</f>
        <v>1</v>
      </c>
      <c r="AJ564" s="65">
        <f ca="1">IF(C564="","",F564-I564)</f>
        <v>0</v>
      </c>
      <c r="AK564" s="65">
        <f ca="1">IF(C564="","",G564-J564)</f>
        <v>1</v>
      </c>
      <c r="AL564" s="66" t="str">
        <f ca="1">IF(AJ564&gt;AK564,"H",IF(AJ564=AK564,"D",IF(AJ564&lt;AK564,"A","Error!")))</f>
        <v>A</v>
      </c>
      <c r="AM564" s="66" t="str">
        <f ca="1">IF(C564="","",CONCATENATE(K564,"-",H564))</f>
        <v>D-A</v>
      </c>
      <c r="AN564" s="65">
        <f ca="1">IF(C564="","",IF(AND(F564&gt;0,G564&gt;0),1,0))</f>
        <v>0</v>
      </c>
      <c r="AO564" s="65">
        <f ca="1">IF(C564="","",IF(AND(F564&gt;0,I564&gt;0),1,0))</f>
        <v>0</v>
      </c>
      <c r="AP564" s="65">
        <f ca="1">IF(C564="","",IF(AND(G564&gt;0,J564&gt;0),1,0))</f>
        <v>0</v>
      </c>
      <c r="AQ564" s="65">
        <f ca="1">IF(C564="","",IF(AND(H564="H",G564=0),1,0))</f>
        <v>0</v>
      </c>
      <c r="AR564" s="65">
        <f ca="1">IF(C564="","",IF(AND(H564="A",F564=0),1,0))</f>
        <v>1</v>
      </c>
      <c r="AS564" s="65">
        <f ca="1">IF(C564="","",IF(AND(K564="H",AL564="H"),1,0))</f>
        <v>0</v>
      </c>
      <c r="AT564" s="65">
        <f ca="1">IF(C564="","",IF(AND(K564="A",AL564="A"),1,0))</f>
        <v>0</v>
      </c>
    </row>
    <row r="565" spans="1:46" ht="18" customHeight="1" x14ac:dyDescent="0.25">
      <c r="A565" s="49" t="str">
        <f ca="1">CONCATENATE(B563,"-",B565)</f>
        <v>Reading-Home-2</v>
      </c>
      <c r="B565" s="12">
        <v>2</v>
      </c>
      <c r="C565" s="41">
        <f ca="1">VLOOKUP($B565,INDIRECT("data!$"&amp;F562&amp;"$3:$CZ$554"),$C562-3*(B561-1)+C$1,FALSE)</f>
        <v>43365</v>
      </c>
      <c r="D565" s="30" t="str">
        <f ca="1">VLOOKUP($B565,INDIRECT("data!$"&amp;F562&amp;"$3:$CZ$554"),$C562-3*(B561-1)+D$1,FALSE)</f>
        <v>Reading</v>
      </c>
      <c r="E565" s="30" t="str">
        <f ca="1">VLOOKUP($B565,INDIRECT("data!$"&amp;F562&amp;"$3:$CZ$554"),$C562-3*(B561-1)+E$1,FALSE)</f>
        <v>Hull</v>
      </c>
      <c r="F565" s="29">
        <f ca="1">VLOOKUP($B565,INDIRECT("data!$"&amp;F562&amp;"$3:$CZ$554"),$C562-3*(B561-1)+F$1,FALSE)</f>
        <v>3</v>
      </c>
      <c r="G565" s="29">
        <f ca="1">VLOOKUP($B565,INDIRECT("data!$"&amp;F562&amp;"$3:$CZ$554"),$C562-3*(B561-1)+G$1,FALSE)</f>
        <v>0</v>
      </c>
      <c r="H565" s="15" t="str">
        <f ca="1">VLOOKUP($B565,INDIRECT("data!$"&amp;F562&amp;"$3:$CZ$554"),$C562-3*(B561-1)+H$1,FALSE)</f>
        <v>H</v>
      </c>
      <c r="I565" s="29">
        <f ca="1">VLOOKUP($B565,INDIRECT("data!$"&amp;F562&amp;"$3:$CZ$554"),$C562-3*(B561-1)+I$1,FALSE)</f>
        <v>1</v>
      </c>
      <c r="J565" s="29">
        <f ca="1">VLOOKUP($B565,INDIRECT("data!$"&amp;F562&amp;"$3:$CZ$554"),$C562-3*(B561-1)+J$1,FALSE)</f>
        <v>0</v>
      </c>
      <c r="K565" s="15" t="str">
        <f ca="1">VLOOKUP($B565,INDIRECT("data!$"&amp;F562&amp;"$3:$CZ$554"),$C562-3*(B561-1)+K$1,FALSE)</f>
        <v>H</v>
      </c>
      <c r="L565" s="30" t="str">
        <f ca="1">VLOOKUP($B565,INDIRECT("data!$"&amp;F562&amp;"$3:$CZ$554"),$C562-3*(B561-1)+L$1,FALSE)</f>
        <v>J Simpson</v>
      </c>
      <c r="M565" s="45">
        <f ca="1">VLOOKUP($B565,INDIRECT("data!$"&amp;F562&amp;"$3:$CZ$554"),$C562-3*(B561-1)+M$1,FALSE)</f>
        <v>14</v>
      </c>
      <c r="N565" s="45">
        <f ca="1">VLOOKUP($B565,INDIRECT("data!$"&amp;F562&amp;"$3:$CZ$554"),$C562-3*(B561-1)+N$1,FALSE)</f>
        <v>9</v>
      </c>
      <c r="O565" s="45">
        <f ca="1">VLOOKUP($B565,INDIRECT("data!$"&amp;F562&amp;"$3:$CZ$554"),$C562-3*(B561-1)+O$1,FALSE)</f>
        <v>6</v>
      </c>
      <c r="P565" s="45">
        <f ca="1">VLOOKUP($B565,INDIRECT("data!$"&amp;F562&amp;"$3:$CZ$554"),$C562-3*(B561-1)+P$1,FALSE)</f>
        <v>2</v>
      </c>
      <c r="Q565" s="45">
        <f ca="1">VLOOKUP($B565,INDIRECT("data!$"&amp;F562&amp;"$3:$CZ$554"),$C562-3*(B561-1)+Q$1,FALSE)</f>
        <v>12</v>
      </c>
      <c r="R565" s="45">
        <f ca="1">VLOOKUP($B565,INDIRECT("data!$"&amp;F562&amp;"$3:$CZ$554"),$C562-3*(B561-1)+R$1,FALSE)</f>
        <v>10</v>
      </c>
      <c r="S565" s="45">
        <f ca="1">VLOOKUP($B565,INDIRECT("data!$"&amp;F562&amp;"$3:$CZ$554"),$C562-3*(B561-1)+S$1,FALSE)</f>
        <v>4</v>
      </c>
      <c r="T565" s="45">
        <f ca="1">VLOOKUP($B565,INDIRECT("data!$"&amp;F562&amp;"$3:$CZ$554"),$C562-3*(B561-1)+T$1,FALSE)</f>
        <v>4</v>
      </c>
      <c r="U565" s="45">
        <f ca="1">VLOOKUP($B565,INDIRECT("data!$"&amp;F562&amp;"$3:$CZ$554"),$C562-3*(B561-1)+U$1,FALSE)</f>
        <v>0</v>
      </c>
      <c r="V565" s="45">
        <f ca="1">VLOOKUP($B565,INDIRECT("data!$"&amp;F562&amp;"$3:$CZ$554"),$C562-3*(B561-1)+V$1,FALSE)</f>
        <v>2</v>
      </c>
      <c r="W565" s="45">
        <f ca="1">VLOOKUP($B565,INDIRECT("data!$"&amp;F562&amp;"$3:$CZ$554"),$C562-3*(B561-1)+W$1,FALSE)</f>
        <v>1</v>
      </c>
      <c r="X565" s="45">
        <f ca="1">VLOOKUP($B565,INDIRECT("data!$"&amp;F562&amp;"$3:$CZ$554"),$C562-3*(B561-1)+X$1,FALSE)</f>
        <v>0</v>
      </c>
      <c r="Y565" s="47">
        <f ca="1">VLOOKUP($B565,INDIRECT("data!$"&amp;F562&amp;"$3:$CZ$554"),$C562-3*(B561-1)+Y$1,FALSE)</f>
        <v>2.5</v>
      </c>
      <c r="Z565" s="47">
        <f ca="1">VLOOKUP($B565,INDIRECT("data!$"&amp;F562&amp;"$3:$CZ$554"),$C562-3*(B561-1)+Z$1,FALSE)</f>
        <v>3.3</v>
      </c>
      <c r="AA565" s="47">
        <f ca="1">VLOOKUP($B565,INDIRECT("data!$"&amp;F562&amp;"$3:$CZ$554"),$C562-3*(B561-1)+AA$1,FALSE)</f>
        <v>3.1</v>
      </c>
      <c r="AB565" s="47">
        <f ca="1">VLOOKUP($B565,INDIRECT("data!$"&amp;F562&amp;"$3:$CZ$554"),$C562-3*(B561-1)+AB$1,FALSE)</f>
        <v>2.58</v>
      </c>
      <c r="AC565" s="47">
        <f ca="1">VLOOKUP($B565,INDIRECT("data!$"&amp;F562&amp;"$3:$CZ$554"),$C562-3*(B561-1)+AC$1,FALSE)</f>
        <v>3.25</v>
      </c>
      <c r="AD565" s="47">
        <f ca="1">VLOOKUP($B565,INDIRECT("data!$"&amp;F562&amp;"$3:$CZ$554"),$C562-3*(B561-1)+AD$1,FALSE)</f>
        <v>2.98</v>
      </c>
      <c r="AE565" s="47">
        <f ca="1">VLOOKUP($B565,INDIRECT("data!$"&amp;F562&amp;"$3:$CZ$554"),$C562-3*(B561-1)+AE$1,FALSE)</f>
        <v>1.99</v>
      </c>
      <c r="AF565" s="47">
        <f ca="1">VLOOKUP($B565,INDIRECT("data!$"&amp;F562&amp;"$3:$CZ$554"),$C562-3*(B561-1)+AF$1,FALSE)</f>
        <v>1.81</v>
      </c>
      <c r="AG565" s="65">
        <f t="shared" ref="AG565:AG571" ca="1" si="1215">IF(C565="","",F565+G565)</f>
        <v>3</v>
      </c>
      <c r="AH565" s="65">
        <f t="shared" ref="AH565:AH571" ca="1" si="1216">IF(C565="","",I565+J565)</f>
        <v>1</v>
      </c>
      <c r="AI565" s="65">
        <f t="shared" ref="AI565:AI571" ca="1" si="1217">IF(C565="","",AJ565+AK565)</f>
        <v>2</v>
      </c>
      <c r="AJ565" s="65">
        <f t="shared" ref="AJ565:AJ571" ca="1" si="1218">IF(C565="","",F565-I565)</f>
        <v>2</v>
      </c>
      <c r="AK565" s="65">
        <f t="shared" ref="AK565:AK571" ca="1" si="1219">IF(C565="","",G565-J565)</f>
        <v>0</v>
      </c>
      <c r="AL565" s="66" t="str">
        <f t="shared" ref="AL565:AL571" ca="1" si="1220">IF(AJ565&gt;AK565,"H",IF(AJ565=AK565,"D",IF(AJ565&lt;AK565,"A","Error!")))</f>
        <v>H</v>
      </c>
      <c r="AM565" s="66" t="str">
        <f t="shared" ref="AM565:AM571" ca="1" si="1221">IF(C565="","",CONCATENATE(K565,"-",H565))</f>
        <v>H-H</v>
      </c>
      <c r="AN565" s="65">
        <f t="shared" ref="AN565:AN571" ca="1" si="1222">IF(C565="","",IF(AND(F565&gt;0,G565&gt;0),1,0))</f>
        <v>0</v>
      </c>
      <c r="AO565" s="65">
        <f t="shared" ref="AO565:AO571" ca="1" si="1223">IF(C565="","",IF(AND(F565&gt;0,I565&gt;0),1,0))</f>
        <v>1</v>
      </c>
      <c r="AP565" s="65">
        <f t="shared" ref="AP565:AP571" ca="1" si="1224">IF(C565="","",IF(AND(G565&gt;0,J565&gt;0),1,0))</f>
        <v>0</v>
      </c>
      <c r="AQ565" s="65">
        <f t="shared" ref="AQ565:AQ571" ca="1" si="1225">IF(C565="","",IF(AND(H565="H",G565=0),1,0))</f>
        <v>1</v>
      </c>
      <c r="AR565" s="65">
        <f t="shared" ref="AR565:AR571" ca="1" si="1226">IF(C565="","",IF(AND(H565="A",F565=0),1,0))</f>
        <v>0</v>
      </c>
      <c r="AS565" s="65">
        <f t="shared" ref="AS565:AS571" ca="1" si="1227">IF(C565="","",IF(AND(K565="H",AL565="H"),1,0))</f>
        <v>1</v>
      </c>
      <c r="AT565" s="65">
        <f t="shared" ref="AT565:AT571" ca="1" si="1228">IF(C565="","",IF(AND(K565="A",AL565="A"),1,0))</f>
        <v>0</v>
      </c>
    </row>
    <row r="566" spans="1:46" ht="18" customHeight="1" x14ac:dyDescent="0.25">
      <c r="A566" s="49" t="str">
        <f ca="1">CONCATENATE(B563,"-",B566)</f>
        <v>Reading-Home-3</v>
      </c>
      <c r="B566" s="12">
        <v>3</v>
      </c>
      <c r="C566" s="41">
        <f ca="1">VLOOKUP($B566,INDIRECT("data!$"&amp;F562&amp;"$3:$CZ$554"),$C562-3*(B561-1)+C$1,FALSE)</f>
        <v>43362</v>
      </c>
      <c r="D566" s="30" t="str">
        <f ca="1">VLOOKUP($B566,INDIRECT("data!$"&amp;F562&amp;"$3:$CZ$554"),$C562-3*(B561-1)+D$1,FALSE)</f>
        <v>Reading</v>
      </c>
      <c r="E566" s="30" t="str">
        <f ca="1">VLOOKUP($B566,INDIRECT("data!$"&amp;F562&amp;"$3:$CZ$554"),$C562-3*(B561-1)+E$1,FALSE)</f>
        <v>Norwich</v>
      </c>
      <c r="F566" s="29">
        <f ca="1">VLOOKUP($B566,INDIRECT("data!$"&amp;F562&amp;"$3:$CZ$554"),$C562-3*(B561-1)+F$1,FALSE)</f>
        <v>1</v>
      </c>
      <c r="G566" s="29">
        <f ca="1">VLOOKUP($B566,INDIRECT("data!$"&amp;F562&amp;"$3:$CZ$554"),$C562-3*(B561-1)+G$1,FALSE)</f>
        <v>2</v>
      </c>
      <c r="H566" s="15" t="str">
        <f ca="1">VLOOKUP($B566,INDIRECT("data!$"&amp;F562&amp;"$3:$CZ$554"),$C562-3*(B561-1)+H$1,FALSE)</f>
        <v>A</v>
      </c>
      <c r="I566" s="29">
        <f ca="1">VLOOKUP($B566,INDIRECT("data!$"&amp;F562&amp;"$3:$CZ$554"),$C562-3*(B561-1)+I$1,FALSE)</f>
        <v>0</v>
      </c>
      <c r="J566" s="29">
        <f ca="1">VLOOKUP($B566,INDIRECT("data!$"&amp;F562&amp;"$3:$CZ$554"),$C562-3*(B561-1)+J$1,FALSE)</f>
        <v>1</v>
      </c>
      <c r="K566" s="15" t="str">
        <f ca="1">VLOOKUP($B566,INDIRECT("data!$"&amp;F562&amp;"$3:$CZ$554"),$C562-3*(B561-1)+K$1,FALSE)</f>
        <v>A</v>
      </c>
      <c r="L566" s="30" t="str">
        <f ca="1">VLOOKUP($B566,INDIRECT("data!$"&amp;F562&amp;"$3:$CZ$554"),$C562-3*(B561-1)+L$1,FALSE)</f>
        <v>T Robinson</v>
      </c>
      <c r="M566" s="45">
        <f ca="1">VLOOKUP($B566,INDIRECT("data!$"&amp;F562&amp;"$3:$CZ$554"),$C562-3*(B561-1)+M$1,FALSE)</f>
        <v>13</v>
      </c>
      <c r="N566" s="45">
        <f ca="1">VLOOKUP($B566,INDIRECT("data!$"&amp;F562&amp;"$3:$CZ$554"),$C562-3*(B561-1)+N$1,FALSE)</f>
        <v>11</v>
      </c>
      <c r="O566" s="45">
        <f ca="1">VLOOKUP($B566,INDIRECT("data!$"&amp;F562&amp;"$3:$CZ$554"),$C562-3*(B561-1)+O$1,FALSE)</f>
        <v>2</v>
      </c>
      <c r="P566" s="45">
        <f ca="1">VLOOKUP($B566,INDIRECT("data!$"&amp;F562&amp;"$3:$CZ$554"),$C562-3*(B561-1)+P$1,FALSE)</f>
        <v>5</v>
      </c>
      <c r="Q566" s="45">
        <f ca="1">VLOOKUP($B566,INDIRECT("data!$"&amp;F562&amp;"$3:$CZ$554"),$C562-3*(B561-1)+Q$1,FALSE)</f>
        <v>9</v>
      </c>
      <c r="R566" s="45">
        <f ca="1">VLOOKUP($B566,INDIRECT("data!$"&amp;F562&amp;"$3:$CZ$554"),$C562-3*(B561-1)+R$1,FALSE)</f>
        <v>16</v>
      </c>
      <c r="S566" s="45">
        <f ca="1">VLOOKUP($B566,INDIRECT("data!$"&amp;F562&amp;"$3:$CZ$554"),$C562-3*(B561-1)+S$1,FALSE)</f>
        <v>6</v>
      </c>
      <c r="T566" s="45">
        <f ca="1">VLOOKUP($B566,INDIRECT("data!$"&amp;F562&amp;"$3:$CZ$554"),$C562-3*(B561-1)+T$1,FALSE)</f>
        <v>7</v>
      </c>
      <c r="U566" s="45">
        <f ca="1">VLOOKUP($B566,INDIRECT("data!$"&amp;F562&amp;"$3:$CZ$554"),$C562-3*(B561-1)+U$1,FALSE)</f>
        <v>2</v>
      </c>
      <c r="V566" s="45">
        <f ca="1">VLOOKUP($B566,INDIRECT("data!$"&amp;F562&amp;"$3:$CZ$554"),$C562-3*(B561-1)+V$1,FALSE)</f>
        <v>3</v>
      </c>
      <c r="W566" s="45">
        <f ca="1">VLOOKUP($B566,INDIRECT("data!$"&amp;F562&amp;"$3:$CZ$554"),$C562-3*(B561-1)+W$1,FALSE)</f>
        <v>0</v>
      </c>
      <c r="X566" s="45">
        <f ca="1">VLOOKUP($B566,INDIRECT("data!$"&amp;F562&amp;"$3:$CZ$554"),$C562-3*(B561-1)+X$1,FALSE)</f>
        <v>0</v>
      </c>
      <c r="Y566" s="47">
        <f ca="1">VLOOKUP($B566,INDIRECT("data!$"&amp;F562&amp;"$3:$CZ$554"),$C562-3*(B561-1)+Y$1,FALSE)</f>
        <v>3</v>
      </c>
      <c r="Z566" s="47">
        <f ca="1">VLOOKUP($B566,INDIRECT("data!$"&amp;F562&amp;"$3:$CZ$554"),$C562-3*(B561-1)+Z$1,FALSE)</f>
        <v>3.3</v>
      </c>
      <c r="AA566" s="47">
        <f ca="1">VLOOKUP($B566,INDIRECT("data!$"&amp;F562&amp;"$3:$CZ$554"),$C562-3*(B561-1)+AA$1,FALSE)</f>
        <v>2.6</v>
      </c>
      <c r="AB566" s="47">
        <f ca="1">VLOOKUP($B566,INDIRECT("data!$"&amp;F562&amp;"$3:$CZ$554"),$C562-3*(B561-1)+AB$1,FALSE)</f>
        <v>2.92</v>
      </c>
      <c r="AC566" s="47">
        <f ca="1">VLOOKUP($B566,INDIRECT("data!$"&amp;F562&amp;"$3:$CZ$554"),$C562-3*(B561-1)+AC$1,FALSE)</f>
        <v>3.2</v>
      </c>
      <c r="AD566" s="47">
        <f ca="1">VLOOKUP($B566,INDIRECT("data!$"&amp;F562&amp;"$3:$CZ$554"),$C562-3*(B561-1)+AD$1,FALSE)</f>
        <v>2.67</v>
      </c>
      <c r="AE566" s="47">
        <f ca="1">VLOOKUP($B566,INDIRECT("data!$"&amp;F562&amp;"$3:$CZ$554"),$C562-3*(B561-1)+AE$1,FALSE)</f>
        <v>2.04</v>
      </c>
      <c r="AF566" s="47">
        <f ca="1">VLOOKUP($B566,INDIRECT("data!$"&amp;F562&amp;"$3:$CZ$554"),$C562-3*(B561-1)+AF$1,FALSE)</f>
        <v>1.76</v>
      </c>
      <c r="AG566" s="65">
        <f t="shared" ca="1" si="1215"/>
        <v>3</v>
      </c>
      <c r="AH566" s="65">
        <f t="shared" ca="1" si="1216"/>
        <v>1</v>
      </c>
      <c r="AI566" s="65">
        <f t="shared" ca="1" si="1217"/>
        <v>2</v>
      </c>
      <c r="AJ566" s="65">
        <f t="shared" ca="1" si="1218"/>
        <v>1</v>
      </c>
      <c r="AK566" s="65">
        <f t="shared" ca="1" si="1219"/>
        <v>1</v>
      </c>
      <c r="AL566" s="66" t="str">
        <f t="shared" ca="1" si="1220"/>
        <v>D</v>
      </c>
      <c r="AM566" s="66" t="str">
        <f t="shared" ca="1" si="1221"/>
        <v>A-A</v>
      </c>
      <c r="AN566" s="65">
        <f t="shared" ca="1" si="1222"/>
        <v>1</v>
      </c>
      <c r="AO566" s="65">
        <f t="shared" ca="1" si="1223"/>
        <v>0</v>
      </c>
      <c r="AP566" s="65">
        <f t="shared" ca="1" si="1224"/>
        <v>1</v>
      </c>
      <c r="AQ566" s="65">
        <f t="shared" ca="1" si="1225"/>
        <v>0</v>
      </c>
      <c r="AR566" s="65">
        <f t="shared" ca="1" si="1226"/>
        <v>0</v>
      </c>
      <c r="AS566" s="65">
        <f t="shared" ca="1" si="1227"/>
        <v>0</v>
      </c>
      <c r="AT566" s="65">
        <f t="shared" ca="1" si="1228"/>
        <v>0</v>
      </c>
    </row>
    <row r="567" spans="1:46" ht="18" customHeight="1" x14ac:dyDescent="0.25">
      <c r="A567" s="49" t="str">
        <f ca="1">CONCATENATE(B563,"-",B567)</f>
        <v>Reading-Home-4</v>
      </c>
      <c r="B567" s="12">
        <v>4</v>
      </c>
      <c r="C567" s="41">
        <f ca="1">VLOOKUP($B567,INDIRECT("data!$"&amp;F562&amp;"$3:$CZ$554"),$C562-3*(B561-1)+C$1,FALSE)</f>
        <v>43344</v>
      </c>
      <c r="D567" s="30" t="str">
        <f ca="1">VLOOKUP($B567,INDIRECT("data!$"&amp;F562&amp;"$3:$CZ$554"),$C562-3*(B561-1)+D$1,FALSE)</f>
        <v>Reading</v>
      </c>
      <c r="E567" s="30" t="str">
        <f ca="1">VLOOKUP($B567,INDIRECT("data!$"&amp;F562&amp;"$3:$CZ$554"),$C562-3*(B561-1)+E$1,FALSE)</f>
        <v>Sheffield Weds</v>
      </c>
      <c r="F567" s="29">
        <f ca="1">VLOOKUP($B567,INDIRECT("data!$"&amp;F562&amp;"$3:$CZ$554"),$C562-3*(B561-1)+F$1,FALSE)</f>
        <v>1</v>
      </c>
      <c r="G567" s="29">
        <f ca="1">VLOOKUP($B567,INDIRECT("data!$"&amp;F562&amp;"$3:$CZ$554"),$C562-3*(B561-1)+G$1,FALSE)</f>
        <v>2</v>
      </c>
      <c r="H567" s="15" t="str">
        <f ca="1">VLOOKUP($B567,INDIRECT("data!$"&amp;F562&amp;"$3:$CZ$554"),$C562-3*(B561-1)+H$1,FALSE)</f>
        <v>A</v>
      </c>
      <c r="I567" s="29">
        <f ca="1">VLOOKUP($B567,INDIRECT("data!$"&amp;F562&amp;"$3:$CZ$554"),$C562-3*(B561-1)+I$1,FALSE)</f>
        <v>0</v>
      </c>
      <c r="J567" s="29">
        <f ca="1">VLOOKUP($B567,INDIRECT("data!$"&amp;F562&amp;"$3:$CZ$554"),$C562-3*(B561-1)+J$1,FALSE)</f>
        <v>1</v>
      </c>
      <c r="K567" s="15" t="str">
        <f ca="1">VLOOKUP($B567,INDIRECT("data!$"&amp;F562&amp;"$3:$CZ$554"),$C562-3*(B561-1)+K$1,FALSE)</f>
        <v>A</v>
      </c>
      <c r="L567" s="30" t="str">
        <f ca="1">VLOOKUP($B567,INDIRECT("data!$"&amp;F562&amp;"$3:$CZ$554"),$C562-3*(B561-1)+L$1,FALSE)</f>
        <v>G Ward</v>
      </c>
      <c r="M567" s="45">
        <f ca="1">VLOOKUP($B567,INDIRECT("data!$"&amp;F562&amp;"$3:$CZ$554"),$C562-3*(B561-1)+M$1,FALSE)</f>
        <v>12</v>
      </c>
      <c r="N567" s="45">
        <f ca="1">VLOOKUP($B567,INDIRECT("data!$"&amp;F562&amp;"$3:$CZ$554"),$C562-3*(B561-1)+N$1,FALSE)</f>
        <v>10</v>
      </c>
      <c r="O567" s="45">
        <f ca="1">VLOOKUP($B567,INDIRECT("data!$"&amp;F562&amp;"$3:$CZ$554"),$C562-3*(B561-1)+O$1,FALSE)</f>
        <v>4</v>
      </c>
      <c r="P567" s="45">
        <f ca="1">VLOOKUP($B567,INDIRECT("data!$"&amp;F562&amp;"$3:$CZ$554"),$C562-3*(B561-1)+P$1,FALSE)</f>
        <v>4</v>
      </c>
      <c r="Q567" s="45">
        <f ca="1">VLOOKUP($B567,INDIRECT("data!$"&amp;F562&amp;"$3:$CZ$554"),$C562-3*(B561-1)+Q$1,FALSE)</f>
        <v>12</v>
      </c>
      <c r="R567" s="45">
        <f ca="1">VLOOKUP($B567,INDIRECT("data!$"&amp;F562&amp;"$3:$CZ$554"),$C562-3*(B561-1)+R$1,FALSE)</f>
        <v>20</v>
      </c>
      <c r="S567" s="45">
        <f ca="1">VLOOKUP($B567,INDIRECT("data!$"&amp;F562&amp;"$3:$CZ$554"),$C562-3*(B561-1)+S$1,FALSE)</f>
        <v>9</v>
      </c>
      <c r="T567" s="45">
        <f ca="1">VLOOKUP($B567,INDIRECT("data!$"&amp;F562&amp;"$3:$CZ$554"),$C562-3*(B561-1)+T$1,FALSE)</f>
        <v>6</v>
      </c>
      <c r="U567" s="45">
        <f ca="1">VLOOKUP($B567,INDIRECT("data!$"&amp;F562&amp;"$3:$CZ$554"),$C562-3*(B561-1)+U$1,FALSE)</f>
        <v>1</v>
      </c>
      <c r="V567" s="45">
        <f ca="1">VLOOKUP($B567,INDIRECT("data!$"&amp;F562&amp;"$3:$CZ$554"),$C562-3*(B561-1)+V$1,FALSE)</f>
        <v>1</v>
      </c>
      <c r="W567" s="45">
        <f ca="1">VLOOKUP($B567,INDIRECT("data!$"&amp;F562&amp;"$3:$CZ$554"),$C562-3*(B561-1)+W$1,FALSE)</f>
        <v>0</v>
      </c>
      <c r="X567" s="45">
        <f ca="1">VLOOKUP($B567,INDIRECT("data!$"&amp;F562&amp;"$3:$CZ$554"),$C562-3*(B561-1)+X$1,FALSE)</f>
        <v>0</v>
      </c>
      <c r="Y567" s="47">
        <f ca="1">VLOOKUP($B567,INDIRECT("data!$"&amp;F562&amp;"$3:$CZ$554"),$C562-3*(B561-1)+Y$1,FALSE)</f>
        <v>2.37</v>
      </c>
      <c r="Z567" s="47">
        <f ca="1">VLOOKUP($B567,INDIRECT("data!$"&amp;F562&amp;"$3:$CZ$554"),$C562-3*(B561-1)+Z$1,FALSE)</f>
        <v>3.25</v>
      </c>
      <c r="AA567" s="47">
        <f ca="1">VLOOKUP($B567,INDIRECT("data!$"&amp;F562&amp;"$3:$CZ$554"),$C562-3*(B561-1)+AA$1,FALSE)</f>
        <v>3.4</v>
      </c>
      <c r="AB567" s="47">
        <f ca="1">VLOOKUP($B567,INDIRECT("data!$"&amp;F562&amp;"$3:$CZ$554"),$C562-3*(B561-1)+AB$1,FALSE)</f>
        <v>2.39</v>
      </c>
      <c r="AC567" s="47">
        <f ca="1">VLOOKUP($B567,INDIRECT("data!$"&amp;F562&amp;"$3:$CZ$554"),$C562-3*(B561-1)+AC$1,FALSE)</f>
        <v>3.23</v>
      </c>
      <c r="AD567" s="47">
        <f ca="1">VLOOKUP($B567,INDIRECT("data!$"&amp;F562&amp;"$3:$CZ$554"),$C562-3*(B561-1)+AD$1,FALSE)</f>
        <v>3.35</v>
      </c>
      <c r="AE567" s="47">
        <f ca="1">VLOOKUP($B567,INDIRECT("data!$"&amp;F562&amp;"$3:$CZ$554"),$C562-3*(B561-1)+AE$1,FALSE)</f>
        <v>2.12</v>
      </c>
      <c r="AF567" s="47">
        <f ca="1">VLOOKUP($B567,INDIRECT("data!$"&amp;F562&amp;"$3:$CZ$554"),$C562-3*(B561-1)+AF$1,FALSE)</f>
        <v>1.7</v>
      </c>
      <c r="AG567" s="65">
        <f t="shared" ca="1" si="1215"/>
        <v>3</v>
      </c>
      <c r="AH567" s="65">
        <f t="shared" ca="1" si="1216"/>
        <v>1</v>
      </c>
      <c r="AI567" s="65">
        <f t="shared" ca="1" si="1217"/>
        <v>2</v>
      </c>
      <c r="AJ567" s="65">
        <f t="shared" ca="1" si="1218"/>
        <v>1</v>
      </c>
      <c r="AK567" s="65">
        <f t="shared" ca="1" si="1219"/>
        <v>1</v>
      </c>
      <c r="AL567" s="66" t="str">
        <f t="shared" ca="1" si="1220"/>
        <v>D</v>
      </c>
      <c r="AM567" s="66" t="str">
        <f t="shared" ca="1" si="1221"/>
        <v>A-A</v>
      </c>
      <c r="AN567" s="65">
        <f t="shared" ca="1" si="1222"/>
        <v>1</v>
      </c>
      <c r="AO567" s="65">
        <f t="shared" ca="1" si="1223"/>
        <v>0</v>
      </c>
      <c r="AP567" s="65">
        <f t="shared" ca="1" si="1224"/>
        <v>1</v>
      </c>
      <c r="AQ567" s="65">
        <f t="shared" ca="1" si="1225"/>
        <v>0</v>
      </c>
      <c r="AR567" s="65">
        <f t="shared" ca="1" si="1226"/>
        <v>0</v>
      </c>
      <c r="AS567" s="65">
        <f t="shared" ca="1" si="1227"/>
        <v>0</v>
      </c>
      <c r="AT567" s="65">
        <f t="shared" ca="1" si="1228"/>
        <v>0</v>
      </c>
    </row>
    <row r="568" spans="1:46" ht="18" customHeight="1" x14ac:dyDescent="0.25">
      <c r="A568" s="49" t="str">
        <f ca="1">CONCATENATE(B563,"-",B568)</f>
        <v>Reading-Home-5</v>
      </c>
      <c r="B568" s="12">
        <v>5</v>
      </c>
      <c r="C568" s="41">
        <f ca="1">VLOOKUP($B568,INDIRECT("data!$"&amp;F562&amp;"$3:$CZ$554"),$C562-3*(B561-1)+C$1,FALSE)</f>
        <v>43330</v>
      </c>
      <c r="D568" s="30" t="str">
        <f ca="1">VLOOKUP($B568,INDIRECT("data!$"&amp;F562&amp;"$3:$CZ$554"),$C562-3*(B561-1)+D$1,FALSE)</f>
        <v>Reading</v>
      </c>
      <c r="E568" s="30" t="str">
        <f ca="1">VLOOKUP($B568,INDIRECT("data!$"&amp;F562&amp;"$3:$CZ$554"),$C562-3*(B561-1)+E$1,FALSE)</f>
        <v>Bolton</v>
      </c>
      <c r="F568" s="29">
        <f ca="1">VLOOKUP($B568,INDIRECT("data!$"&amp;F562&amp;"$3:$CZ$554"),$C562-3*(B561-1)+F$1,FALSE)</f>
        <v>0</v>
      </c>
      <c r="G568" s="29">
        <f ca="1">VLOOKUP($B568,INDIRECT("data!$"&amp;F562&amp;"$3:$CZ$554"),$C562-3*(B561-1)+G$1,FALSE)</f>
        <v>1</v>
      </c>
      <c r="H568" s="15" t="str">
        <f ca="1">VLOOKUP($B568,INDIRECT("data!$"&amp;F562&amp;"$3:$CZ$554"),$C562-3*(B561-1)+H$1,FALSE)</f>
        <v>A</v>
      </c>
      <c r="I568" s="29">
        <f ca="1">VLOOKUP($B568,INDIRECT("data!$"&amp;F562&amp;"$3:$CZ$554"),$C562-3*(B561-1)+I$1,FALSE)</f>
        <v>0</v>
      </c>
      <c r="J568" s="29">
        <f ca="1">VLOOKUP($B568,INDIRECT("data!$"&amp;F562&amp;"$3:$CZ$554"),$C562-3*(B561-1)+J$1,FALSE)</f>
        <v>0</v>
      </c>
      <c r="K568" s="15" t="str">
        <f ca="1">VLOOKUP($B568,INDIRECT("data!$"&amp;F562&amp;"$3:$CZ$554"),$C562-3*(B561-1)+K$1,FALSE)</f>
        <v>D</v>
      </c>
      <c r="L568" s="30" t="str">
        <f ca="1">VLOOKUP($B568,INDIRECT("data!$"&amp;F562&amp;"$3:$CZ$554"),$C562-3*(B561-1)+L$1,FALSE)</f>
        <v>J Linington</v>
      </c>
      <c r="M568" s="45">
        <f ca="1">VLOOKUP($B568,INDIRECT("data!$"&amp;F562&amp;"$3:$CZ$554"),$C562-3*(B561-1)+M$1,FALSE)</f>
        <v>15</v>
      </c>
      <c r="N568" s="45">
        <f ca="1">VLOOKUP($B568,INDIRECT("data!$"&amp;F562&amp;"$3:$CZ$554"),$C562-3*(B561-1)+N$1,FALSE)</f>
        <v>9</v>
      </c>
      <c r="O568" s="45">
        <f ca="1">VLOOKUP($B568,INDIRECT("data!$"&amp;F562&amp;"$3:$CZ$554"),$C562-3*(B561-1)+O$1,FALSE)</f>
        <v>3</v>
      </c>
      <c r="P568" s="45">
        <f ca="1">VLOOKUP($B568,INDIRECT("data!$"&amp;F562&amp;"$3:$CZ$554"),$C562-3*(B561-1)+P$1,FALSE)</f>
        <v>4</v>
      </c>
      <c r="Q568" s="45">
        <f ca="1">VLOOKUP($B568,INDIRECT("data!$"&amp;F562&amp;"$3:$CZ$554"),$C562-3*(B561-1)+Q$1,FALSE)</f>
        <v>11</v>
      </c>
      <c r="R568" s="45">
        <f ca="1">VLOOKUP($B568,INDIRECT("data!$"&amp;F562&amp;"$3:$CZ$554"),$C562-3*(B561-1)+R$1,FALSE)</f>
        <v>15</v>
      </c>
      <c r="S568" s="45">
        <f ca="1">VLOOKUP($B568,INDIRECT("data!$"&amp;F562&amp;"$3:$CZ$554"),$C562-3*(B561-1)+S$1,FALSE)</f>
        <v>5</v>
      </c>
      <c r="T568" s="45">
        <f ca="1">VLOOKUP($B568,INDIRECT("data!$"&amp;F562&amp;"$3:$CZ$554"),$C562-3*(B561-1)+T$1,FALSE)</f>
        <v>3</v>
      </c>
      <c r="U568" s="45">
        <f ca="1">VLOOKUP($B568,INDIRECT("data!$"&amp;F562&amp;"$3:$CZ$554"),$C562-3*(B561-1)+U$1,FALSE)</f>
        <v>2</v>
      </c>
      <c r="V568" s="45">
        <f ca="1">VLOOKUP($B568,INDIRECT("data!$"&amp;F562&amp;"$3:$CZ$554"),$C562-3*(B561-1)+V$1,FALSE)</f>
        <v>1</v>
      </c>
      <c r="W568" s="45">
        <f ca="1">VLOOKUP($B568,INDIRECT("data!$"&amp;F562&amp;"$3:$CZ$554"),$C562-3*(B561-1)+W$1,FALSE)</f>
        <v>0</v>
      </c>
      <c r="X568" s="45">
        <f ca="1">VLOOKUP($B568,INDIRECT("data!$"&amp;F562&amp;"$3:$CZ$554"),$C562-3*(B561-1)+X$1,FALSE)</f>
        <v>0</v>
      </c>
      <c r="Y568" s="47">
        <f ca="1">VLOOKUP($B568,INDIRECT("data!$"&amp;F562&amp;"$3:$CZ$554"),$C562-3*(B561-1)+Y$1,FALSE)</f>
        <v>2.1</v>
      </c>
      <c r="Z568" s="47">
        <f ca="1">VLOOKUP($B568,INDIRECT("data!$"&amp;F562&amp;"$3:$CZ$554"),$C562-3*(B561-1)+Z$1,FALSE)</f>
        <v>3.4</v>
      </c>
      <c r="AA568" s="47">
        <f ca="1">VLOOKUP($B568,INDIRECT("data!$"&amp;F562&amp;"$3:$CZ$554"),$C562-3*(B561-1)+AA$1,FALSE)</f>
        <v>4</v>
      </c>
      <c r="AB568" s="47">
        <f ca="1">VLOOKUP($B568,INDIRECT("data!$"&amp;F562&amp;"$3:$CZ$554"),$C562-3*(B561-1)+AB$1,FALSE)</f>
        <v>2.11</v>
      </c>
      <c r="AC568" s="47">
        <f ca="1">VLOOKUP($B568,INDIRECT("data!$"&amp;F562&amp;"$3:$CZ$554"),$C562-3*(B561-1)+AC$1,FALSE)</f>
        <v>3.38</v>
      </c>
      <c r="AD568" s="47">
        <f ca="1">VLOOKUP($B568,INDIRECT("data!$"&amp;F562&amp;"$3:$CZ$554"),$C562-3*(B561-1)+AD$1,FALSE)</f>
        <v>3.9</v>
      </c>
      <c r="AE568" s="47">
        <f ca="1">VLOOKUP($B568,INDIRECT("data!$"&amp;F562&amp;"$3:$CZ$554"),$C562-3*(B561-1)+AE$1,FALSE)</f>
        <v>2.2599999999999998</v>
      </c>
      <c r="AF568" s="47">
        <f ca="1">VLOOKUP($B568,INDIRECT("data!$"&amp;F562&amp;"$3:$CZ$554"),$C562-3*(B561-1)+AF$1,FALSE)</f>
        <v>1.62</v>
      </c>
      <c r="AG568" s="65">
        <f t="shared" ca="1" si="1215"/>
        <v>1</v>
      </c>
      <c r="AH568" s="65">
        <f t="shared" ca="1" si="1216"/>
        <v>0</v>
      </c>
      <c r="AI568" s="65">
        <f t="shared" ca="1" si="1217"/>
        <v>1</v>
      </c>
      <c r="AJ568" s="65">
        <f t="shared" ca="1" si="1218"/>
        <v>0</v>
      </c>
      <c r="AK568" s="65">
        <f t="shared" ca="1" si="1219"/>
        <v>1</v>
      </c>
      <c r="AL568" s="66" t="str">
        <f t="shared" ca="1" si="1220"/>
        <v>A</v>
      </c>
      <c r="AM568" s="66" t="str">
        <f t="shared" ca="1" si="1221"/>
        <v>D-A</v>
      </c>
      <c r="AN568" s="65">
        <f t="shared" ca="1" si="1222"/>
        <v>0</v>
      </c>
      <c r="AO568" s="65">
        <f t="shared" ca="1" si="1223"/>
        <v>0</v>
      </c>
      <c r="AP568" s="65">
        <f t="shared" ca="1" si="1224"/>
        <v>0</v>
      </c>
      <c r="AQ568" s="65">
        <f t="shared" ca="1" si="1225"/>
        <v>0</v>
      </c>
      <c r="AR568" s="65">
        <f t="shared" ca="1" si="1226"/>
        <v>1</v>
      </c>
      <c r="AS568" s="65">
        <f t="shared" ca="1" si="1227"/>
        <v>0</v>
      </c>
      <c r="AT568" s="65">
        <f t="shared" ca="1" si="1228"/>
        <v>0</v>
      </c>
    </row>
    <row r="569" spans="1:46" ht="18" customHeight="1" x14ac:dyDescent="0.25">
      <c r="A569" s="49" t="str">
        <f ca="1">CONCATENATE(B563,"-",B569)</f>
        <v>Reading-Home-6</v>
      </c>
      <c r="B569" s="12">
        <v>6</v>
      </c>
      <c r="C569" s="41">
        <f ca="1">VLOOKUP($B569,INDIRECT("data!$"&amp;F562&amp;"$3:$CZ$554"),$C562-3*(B561-1)+C$1,FALSE)</f>
        <v>43315</v>
      </c>
      <c r="D569" s="30" t="str">
        <f ca="1">VLOOKUP($B569,INDIRECT("data!$"&amp;F562&amp;"$3:$CZ$554"),$C562-3*(B561-1)+D$1,FALSE)</f>
        <v>Reading</v>
      </c>
      <c r="E569" s="30" t="str">
        <f ca="1">VLOOKUP($B569,INDIRECT("data!$"&amp;F562&amp;"$3:$CZ$554"),$C562-3*(B561-1)+E$1,FALSE)</f>
        <v>Derby</v>
      </c>
      <c r="F569" s="29">
        <f ca="1">VLOOKUP($B569,INDIRECT("data!$"&amp;F562&amp;"$3:$CZ$554"),$C562-3*(B561-1)+F$1,FALSE)</f>
        <v>1</v>
      </c>
      <c r="G569" s="29">
        <f ca="1">VLOOKUP($B569,INDIRECT("data!$"&amp;F562&amp;"$3:$CZ$554"),$C562-3*(B561-1)+G$1,FALSE)</f>
        <v>2</v>
      </c>
      <c r="H569" s="15" t="str">
        <f ca="1">VLOOKUP($B569,INDIRECT("data!$"&amp;F562&amp;"$3:$CZ$554"),$C562-3*(B561-1)+H$1,FALSE)</f>
        <v>A</v>
      </c>
      <c r="I569" s="29">
        <f ca="1">VLOOKUP($B569,INDIRECT("data!$"&amp;F562&amp;"$3:$CZ$554"),$C562-3*(B561-1)+I$1,FALSE)</f>
        <v>0</v>
      </c>
      <c r="J569" s="29">
        <f ca="1">VLOOKUP($B569,INDIRECT("data!$"&amp;F562&amp;"$3:$CZ$554"),$C562-3*(B561-1)+J$1,FALSE)</f>
        <v>0</v>
      </c>
      <c r="K569" s="15" t="str">
        <f ca="1">VLOOKUP($B569,INDIRECT("data!$"&amp;F562&amp;"$3:$CZ$554"),$C562-3*(B561-1)+K$1,FALSE)</f>
        <v>D</v>
      </c>
      <c r="L569" s="30" t="str">
        <f ca="1">VLOOKUP($B569,INDIRECT("data!$"&amp;F562&amp;"$3:$CZ$554"),$C562-3*(B561-1)+L$1,FALSE)</f>
        <v>R Jones</v>
      </c>
      <c r="M569" s="45">
        <f ca="1">VLOOKUP($B569,INDIRECT("data!$"&amp;F562&amp;"$3:$CZ$554"),$C562-3*(B561-1)+M$1,FALSE)</f>
        <v>8</v>
      </c>
      <c r="N569" s="45">
        <f ca="1">VLOOKUP($B569,INDIRECT("data!$"&amp;F562&amp;"$3:$CZ$554"),$C562-3*(B561-1)+N$1,FALSE)</f>
        <v>11</v>
      </c>
      <c r="O569" s="45">
        <f ca="1">VLOOKUP($B569,INDIRECT("data!$"&amp;F562&amp;"$3:$CZ$554"),$C562-3*(B561-1)+O$1,FALSE)</f>
        <v>5</v>
      </c>
      <c r="P569" s="45">
        <f ca="1">VLOOKUP($B569,INDIRECT("data!$"&amp;F562&amp;"$3:$CZ$554"),$C562-3*(B561-1)+P$1,FALSE)</f>
        <v>3</v>
      </c>
      <c r="Q569" s="45">
        <f ca="1">VLOOKUP($B569,INDIRECT("data!$"&amp;F562&amp;"$3:$CZ$554"),$C562-3*(B561-1)+Q$1,FALSE)</f>
        <v>14</v>
      </c>
      <c r="R569" s="45">
        <f ca="1">VLOOKUP($B569,INDIRECT("data!$"&amp;F562&amp;"$3:$CZ$554"),$C562-3*(B561-1)+R$1,FALSE)</f>
        <v>16</v>
      </c>
      <c r="S569" s="45">
        <f ca="1">VLOOKUP($B569,INDIRECT("data!$"&amp;F562&amp;"$3:$CZ$554"),$C562-3*(B561-1)+S$1,FALSE)</f>
        <v>2</v>
      </c>
      <c r="T569" s="45">
        <f ca="1">VLOOKUP($B569,INDIRECT("data!$"&amp;F562&amp;"$3:$CZ$554"),$C562-3*(B561-1)+T$1,FALSE)</f>
        <v>4</v>
      </c>
      <c r="U569" s="45">
        <f ca="1">VLOOKUP($B569,INDIRECT("data!$"&amp;F562&amp;"$3:$CZ$554"),$C562-3*(B561-1)+U$1,FALSE)</f>
        <v>3</v>
      </c>
      <c r="V569" s="45">
        <f ca="1">VLOOKUP($B569,INDIRECT("data!$"&amp;F562&amp;"$3:$CZ$554"),$C562-3*(B561-1)+V$1,FALSE)</f>
        <v>4</v>
      </c>
      <c r="W569" s="45">
        <f ca="1">VLOOKUP($B569,INDIRECT("data!$"&amp;F562&amp;"$3:$CZ$554"),$C562-3*(B561-1)+W$1,FALSE)</f>
        <v>0</v>
      </c>
      <c r="X569" s="45">
        <f ca="1">VLOOKUP($B569,INDIRECT("data!$"&amp;F562&amp;"$3:$CZ$554"),$C562-3*(B561-1)+X$1,FALSE)</f>
        <v>0</v>
      </c>
      <c r="Y569" s="47">
        <f ca="1">VLOOKUP($B569,INDIRECT("data!$"&amp;F562&amp;"$3:$CZ$554"),$C562-3*(B561-1)+Y$1,FALSE)</f>
        <v>3.6</v>
      </c>
      <c r="Z569" s="47">
        <f ca="1">VLOOKUP($B569,INDIRECT("data!$"&amp;F562&amp;"$3:$CZ$554"),$C562-3*(B561-1)+Z$1,FALSE)</f>
        <v>3.3</v>
      </c>
      <c r="AA569" s="47">
        <f ca="1">VLOOKUP($B569,INDIRECT("data!$"&amp;F562&amp;"$3:$CZ$554"),$C562-3*(B561-1)+AA$1,FALSE)</f>
        <v>2.25</v>
      </c>
      <c r="AB569" s="47">
        <f ca="1">VLOOKUP($B569,INDIRECT("data!$"&amp;F562&amp;"$3:$CZ$554"),$C562-3*(B561-1)+AB$1,FALSE)</f>
        <v>3.61</v>
      </c>
      <c r="AC569" s="47">
        <f ca="1">VLOOKUP($B569,INDIRECT("data!$"&amp;F562&amp;"$3:$CZ$554"),$C562-3*(B561-1)+AC$1,FALSE)</f>
        <v>3.33</v>
      </c>
      <c r="AD569" s="47">
        <f ca="1">VLOOKUP($B569,INDIRECT("data!$"&amp;F562&amp;"$3:$CZ$554"),$C562-3*(B561-1)+AD$1,FALSE)</f>
        <v>2.23</v>
      </c>
      <c r="AE569" s="47">
        <f ca="1">VLOOKUP($B569,INDIRECT("data!$"&amp;F562&amp;"$3:$CZ$554"),$C562-3*(B561-1)+AE$1,FALSE)</f>
        <v>2.1800000000000002</v>
      </c>
      <c r="AF569" s="47">
        <f ca="1">VLOOKUP($B569,INDIRECT("data!$"&amp;F562&amp;"$3:$CZ$554"),$C562-3*(B561-1)+AF$1,FALSE)</f>
        <v>1.67</v>
      </c>
      <c r="AG569" s="65">
        <f t="shared" ca="1" si="1215"/>
        <v>3</v>
      </c>
      <c r="AH569" s="65">
        <f t="shared" ca="1" si="1216"/>
        <v>0</v>
      </c>
      <c r="AI569" s="65">
        <f t="shared" ca="1" si="1217"/>
        <v>3</v>
      </c>
      <c r="AJ569" s="65">
        <f t="shared" ca="1" si="1218"/>
        <v>1</v>
      </c>
      <c r="AK569" s="65">
        <f t="shared" ca="1" si="1219"/>
        <v>2</v>
      </c>
      <c r="AL569" s="66" t="str">
        <f t="shared" ca="1" si="1220"/>
        <v>A</v>
      </c>
      <c r="AM569" s="66" t="str">
        <f t="shared" ca="1" si="1221"/>
        <v>D-A</v>
      </c>
      <c r="AN569" s="65">
        <f t="shared" ca="1" si="1222"/>
        <v>1</v>
      </c>
      <c r="AO569" s="65">
        <f t="shared" ca="1" si="1223"/>
        <v>0</v>
      </c>
      <c r="AP569" s="65">
        <f t="shared" ca="1" si="1224"/>
        <v>0</v>
      </c>
      <c r="AQ569" s="65">
        <f t="shared" ca="1" si="1225"/>
        <v>0</v>
      </c>
      <c r="AR569" s="65">
        <f t="shared" ca="1" si="1226"/>
        <v>0</v>
      </c>
      <c r="AS569" s="65">
        <f t="shared" ca="1" si="1227"/>
        <v>0</v>
      </c>
      <c r="AT569" s="65">
        <f t="shared" ca="1" si="1228"/>
        <v>0</v>
      </c>
    </row>
    <row r="570" spans="1:46" ht="18" customHeight="1" x14ac:dyDescent="0.25">
      <c r="A570" s="49" t="str">
        <f ca="1">CONCATENATE(B563,"-",B570)</f>
        <v>Reading-Home-7</v>
      </c>
      <c r="B570" s="12">
        <v>7</v>
      </c>
      <c r="C570" s="41" t="e">
        <f ca="1">VLOOKUP($B570,INDIRECT("data!$"&amp;F562&amp;"$3:$CZ$554"),$C562-3*(B561-1)+C$1,FALSE)</f>
        <v>#N/A</v>
      </c>
      <c r="D570" s="30" t="e">
        <f ca="1">VLOOKUP($B570,INDIRECT("data!$"&amp;F562&amp;"$3:$CZ$554"),$C562-3*(B561-1)+D$1,FALSE)</f>
        <v>#N/A</v>
      </c>
      <c r="E570" s="30" t="e">
        <f ca="1">VLOOKUP($B570,INDIRECT("data!$"&amp;F562&amp;"$3:$CZ$554"),$C562-3*(B561-1)+E$1,FALSE)</f>
        <v>#N/A</v>
      </c>
      <c r="F570" s="29" t="e">
        <f ca="1">VLOOKUP($B570,INDIRECT("data!$"&amp;F562&amp;"$3:$CZ$554"),$C562-3*(B561-1)+F$1,FALSE)</f>
        <v>#N/A</v>
      </c>
      <c r="G570" s="29" t="e">
        <f ca="1">VLOOKUP($B570,INDIRECT("data!$"&amp;F562&amp;"$3:$CZ$554"),$C562-3*(B561-1)+G$1,FALSE)</f>
        <v>#N/A</v>
      </c>
      <c r="H570" s="15" t="e">
        <f ca="1">VLOOKUP($B570,INDIRECT("data!$"&amp;F562&amp;"$3:$CZ$554"),$C562-3*(B561-1)+H$1,FALSE)</f>
        <v>#N/A</v>
      </c>
      <c r="I570" s="29" t="e">
        <f ca="1">VLOOKUP($B570,INDIRECT("data!$"&amp;F562&amp;"$3:$CZ$554"),$C562-3*(B561-1)+I$1,FALSE)</f>
        <v>#N/A</v>
      </c>
      <c r="J570" s="29" t="e">
        <f ca="1">VLOOKUP($B570,INDIRECT("data!$"&amp;F562&amp;"$3:$CZ$554"),$C562-3*(B561-1)+J$1,FALSE)</f>
        <v>#N/A</v>
      </c>
      <c r="K570" s="15" t="e">
        <f ca="1">VLOOKUP($B570,INDIRECT("data!$"&amp;F562&amp;"$3:$CZ$554"),$C562-3*(B561-1)+K$1,FALSE)</f>
        <v>#N/A</v>
      </c>
      <c r="L570" s="30" t="e">
        <f ca="1">VLOOKUP($B570,INDIRECT("data!$"&amp;F562&amp;"$3:$CZ$554"),$C562-3*(B561-1)+L$1,FALSE)</f>
        <v>#N/A</v>
      </c>
      <c r="M570" s="45" t="e">
        <f ca="1">VLOOKUP($B570,INDIRECT("data!$"&amp;F562&amp;"$3:$CZ$554"),$C562-3*(B561-1)+M$1,FALSE)</f>
        <v>#N/A</v>
      </c>
      <c r="N570" s="45" t="e">
        <f ca="1">VLOOKUP($B570,INDIRECT("data!$"&amp;F562&amp;"$3:$CZ$554"),$C562-3*(B561-1)+N$1,FALSE)</f>
        <v>#N/A</v>
      </c>
      <c r="O570" s="45" t="e">
        <f ca="1">VLOOKUP($B570,INDIRECT("data!$"&amp;F562&amp;"$3:$CZ$554"),$C562-3*(B561-1)+O$1,FALSE)</f>
        <v>#N/A</v>
      </c>
      <c r="P570" s="45" t="e">
        <f ca="1">VLOOKUP($B570,INDIRECT("data!$"&amp;F562&amp;"$3:$CZ$554"),$C562-3*(B561-1)+P$1,FALSE)</f>
        <v>#N/A</v>
      </c>
      <c r="Q570" s="45" t="e">
        <f ca="1">VLOOKUP($B570,INDIRECT("data!$"&amp;F562&amp;"$3:$CZ$554"),$C562-3*(B561-1)+Q$1,FALSE)</f>
        <v>#N/A</v>
      </c>
      <c r="R570" s="45" t="e">
        <f ca="1">VLOOKUP($B570,INDIRECT("data!$"&amp;F562&amp;"$3:$CZ$554"),$C562-3*(B561-1)+R$1,FALSE)</f>
        <v>#N/A</v>
      </c>
      <c r="S570" s="45" t="e">
        <f ca="1">VLOOKUP($B570,INDIRECT("data!$"&amp;F562&amp;"$3:$CZ$554"),$C562-3*(B561-1)+S$1,FALSE)</f>
        <v>#N/A</v>
      </c>
      <c r="T570" s="45" t="e">
        <f ca="1">VLOOKUP($B570,INDIRECT("data!$"&amp;F562&amp;"$3:$CZ$554"),$C562-3*(B561-1)+T$1,FALSE)</f>
        <v>#N/A</v>
      </c>
      <c r="U570" s="45" t="e">
        <f ca="1">VLOOKUP($B570,INDIRECT("data!$"&amp;F562&amp;"$3:$CZ$554"),$C562-3*(B561-1)+U$1,FALSE)</f>
        <v>#N/A</v>
      </c>
      <c r="V570" s="45" t="e">
        <f ca="1">VLOOKUP($B570,INDIRECT("data!$"&amp;F562&amp;"$3:$CZ$554"),$C562-3*(B561-1)+V$1,FALSE)</f>
        <v>#N/A</v>
      </c>
      <c r="W570" s="45" t="e">
        <f ca="1">VLOOKUP($B570,INDIRECT("data!$"&amp;F562&amp;"$3:$CZ$554"),$C562-3*(B561-1)+W$1,FALSE)</f>
        <v>#N/A</v>
      </c>
      <c r="X570" s="45" t="e">
        <f ca="1">VLOOKUP($B570,INDIRECT("data!$"&amp;F562&amp;"$3:$CZ$554"),$C562-3*(B561-1)+X$1,FALSE)</f>
        <v>#N/A</v>
      </c>
      <c r="Y570" s="47" t="e">
        <f ca="1">VLOOKUP($B570,INDIRECT("data!$"&amp;F562&amp;"$3:$CZ$554"),$C562-3*(B561-1)+Y$1,FALSE)</f>
        <v>#N/A</v>
      </c>
      <c r="Z570" s="47" t="e">
        <f ca="1">VLOOKUP($B570,INDIRECT("data!$"&amp;F562&amp;"$3:$CZ$554"),$C562-3*(B561-1)+Z$1,FALSE)</f>
        <v>#N/A</v>
      </c>
      <c r="AA570" s="47" t="e">
        <f ca="1">VLOOKUP($B570,INDIRECT("data!$"&amp;F562&amp;"$3:$CZ$554"),$C562-3*(B561-1)+AA$1,FALSE)</f>
        <v>#N/A</v>
      </c>
      <c r="AB570" s="47" t="e">
        <f ca="1">VLOOKUP($B570,INDIRECT("data!$"&amp;F562&amp;"$3:$CZ$554"),$C562-3*(B561-1)+AB$1,FALSE)</f>
        <v>#N/A</v>
      </c>
      <c r="AC570" s="47" t="e">
        <f ca="1">VLOOKUP($B570,INDIRECT("data!$"&amp;F562&amp;"$3:$CZ$554"),$C562-3*(B561-1)+AC$1,FALSE)</f>
        <v>#N/A</v>
      </c>
      <c r="AD570" s="47" t="e">
        <f ca="1">VLOOKUP($B570,INDIRECT("data!$"&amp;F562&amp;"$3:$CZ$554"),$C562-3*(B561-1)+AD$1,FALSE)</f>
        <v>#N/A</v>
      </c>
      <c r="AE570" s="47" t="e">
        <f ca="1">VLOOKUP($B570,INDIRECT("data!$"&amp;F562&amp;"$3:$CZ$554"),$C562-3*(B561-1)+AE$1,FALSE)</f>
        <v>#N/A</v>
      </c>
      <c r="AF570" s="47" t="e">
        <f ca="1">VLOOKUP($B570,INDIRECT("data!$"&amp;F562&amp;"$3:$CZ$554"),$C562-3*(B561-1)+AF$1,FALSE)</f>
        <v>#N/A</v>
      </c>
      <c r="AG570" s="65" t="e">
        <f t="shared" ca="1" si="1215"/>
        <v>#N/A</v>
      </c>
      <c r="AH570" s="65" t="e">
        <f t="shared" ca="1" si="1216"/>
        <v>#N/A</v>
      </c>
      <c r="AI570" s="65" t="e">
        <f t="shared" ca="1" si="1217"/>
        <v>#N/A</v>
      </c>
      <c r="AJ570" s="65" t="e">
        <f t="shared" ca="1" si="1218"/>
        <v>#N/A</v>
      </c>
      <c r="AK570" s="65" t="e">
        <f t="shared" ca="1" si="1219"/>
        <v>#N/A</v>
      </c>
      <c r="AL570" s="66" t="e">
        <f t="shared" ca="1" si="1220"/>
        <v>#N/A</v>
      </c>
      <c r="AM570" s="66" t="e">
        <f t="shared" ca="1" si="1221"/>
        <v>#N/A</v>
      </c>
      <c r="AN570" s="65" t="e">
        <f t="shared" ca="1" si="1222"/>
        <v>#N/A</v>
      </c>
      <c r="AO570" s="65" t="e">
        <f t="shared" ca="1" si="1223"/>
        <v>#N/A</v>
      </c>
      <c r="AP570" s="65" t="e">
        <f t="shared" ca="1" si="1224"/>
        <v>#N/A</v>
      </c>
      <c r="AQ570" s="65" t="e">
        <f t="shared" ca="1" si="1225"/>
        <v>#N/A</v>
      </c>
      <c r="AR570" s="65" t="e">
        <f t="shared" ca="1" si="1226"/>
        <v>#N/A</v>
      </c>
      <c r="AS570" s="65" t="e">
        <f t="shared" ca="1" si="1227"/>
        <v>#N/A</v>
      </c>
      <c r="AT570" s="65" t="e">
        <f t="shared" ca="1" si="1228"/>
        <v>#N/A</v>
      </c>
    </row>
    <row r="571" spans="1:46" ht="18" customHeight="1" x14ac:dyDescent="0.25">
      <c r="A571" s="49" t="str">
        <f ca="1">CONCATENATE(B563,"-",B571)</f>
        <v>Reading-Home-8</v>
      </c>
      <c r="B571" s="12">
        <v>8</v>
      </c>
      <c r="C571" s="41" t="e">
        <f ca="1">VLOOKUP($B571,INDIRECT("data!$"&amp;F562&amp;"$3:$CZ$554"),$C562-3*(B561-1)+C$1,FALSE)</f>
        <v>#N/A</v>
      </c>
      <c r="D571" s="30" t="e">
        <f ca="1">VLOOKUP($B571,INDIRECT("data!$"&amp;F562&amp;"$3:$CZ$554"),$C562-3*(B561-1)+D$1,FALSE)</f>
        <v>#N/A</v>
      </c>
      <c r="E571" s="30" t="e">
        <f ca="1">VLOOKUP($B571,INDIRECT("data!$"&amp;F562&amp;"$3:$CZ$554"),$C562-3*(B561-1)+E$1,FALSE)</f>
        <v>#N/A</v>
      </c>
      <c r="F571" s="29" t="e">
        <f ca="1">VLOOKUP($B571,INDIRECT("data!$"&amp;F562&amp;"$3:$CZ$554"),$C562-3*(B561-1)+F$1,FALSE)</f>
        <v>#N/A</v>
      </c>
      <c r="G571" s="29" t="e">
        <f ca="1">VLOOKUP($B571,INDIRECT("data!$"&amp;F562&amp;"$3:$CZ$554"),$C562-3*(B561-1)+G$1,FALSE)</f>
        <v>#N/A</v>
      </c>
      <c r="H571" s="15" t="e">
        <f ca="1">VLOOKUP($B571,INDIRECT("data!$"&amp;F562&amp;"$3:$CZ$554"),$C562-3*(B561-1)+H$1,FALSE)</f>
        <v>#N/A</v>
      </c>
      <c r="I571" s="29" t="e">
        <f ca="1">VLOOKUP($B571,INDIRECT("data!$"&amp;F562&amp;"$3:$CZ$554"),$C562-3*(B561-1)+I$1,FALSE)</f>
        <v>#N/A</v>
      </c>
      <c r="J571" s="29" t="e">
        <f ca="1">VLOOKUP($B571,INDIRECT("data!$"&amp;F562&amp;"$3:$CZ$554"),$C562-3*(B561-1)+J$1,FALSE)</f>
        <v>#N/A</v>
      </c>
      <c r="K571" s="15" t="e">
        <f ca="1">VLOOKUP($B571,INDIRECT("data!$"&amp;F562&amp;"$3:$CZ$554"),$C562-3*(B561-1)+K$1,FALSE)</f>
        <v>#N/A</v>
      </c>
      <c r="L571" s="30" t="e">
        <f ca="1">VLOOKUP($B571,INDIRECT("data!$"&amp;F562&amp;"$3:$CZ$554"),$C562-3*(B561-1)+L$1,FALSE)</f>
        <v>#N/A</v>
      </c>
      <c r="M571" s="45" t="e">
        <f ca="1">VLOOKUP($B571,INDIRECT("data!$"&amp;F562&amp;"$3:$CZ$554"),$C562-3*(B561-1)+M$1,FALSE)</f>
        <v>#N/A</v>
      </c>
      <c r="N571" s="45" t="e">
        <f ca="1">VLOOKUP($B571,INDIRECT("data!$"&amp;F562&amp;"$3:$CZ$554"),$C562-3*(B561-1)+N$1,FALSE)</f>
        <v>#N/A</v>
      </c>
      <c r="O571" s="45" t="e">
        <f ca="1">VLOOKUP($B571,INDIRECT("data!$"&amp;F562&amp;"$3:$CZ$554"),$C562-3*(B561-1)+O$1,FALSE)</f>
        <v>#N/A</v>
      </c>
      <c r="P571" s="45" t="e">
        <f ca="1">VLOOKUP($B571,INDIRECT("data!$"&amp;F562&amp;"$3:$CZ$554"),$C562-3*(B561-1)+P$1,FALSE)</f>
        <v>#N/A</v>
      </c>
      <c r="Q571" s="45" t="e">
        <f ca="1">VLOOKUP($B571,INDIRECT("data!$"&amp;F562&amp;"$3:$CZ$554"),$C562-3*(B561-1)+Q$1,FALSE)</f>
        <v>#N/A</v>
      </c>
      <c r="R571" s="45" t="e">
        <f ca="1">VLOOKUP($B571,INDIRECT("data!$"&amp;F562&amp;"$3:$CZ$554"),$C562-3*(B561-1)+R$1,FALSE)</f>
        <v>#N/A</v>
      </c>
      <c r="S571" s="45" t="e">
        <f ca="1">VLOOKUP($B571,INDIRECT("data!$"&amp;F562&amp;"$3:$CZ$554"),$C562-3*(B561-1)+S$1,FALSE)</f>
        <v>#N/A</v>
      </c>
      <c r="T571" s="45" t="e">
        <f ca="1">VLOOKUP($B571,INDIRECT("data!$"&amp;F562&amp;"$3:$CZ$554"),$C562-3*(B561-1)+T$1,FALSE)</f>
        <v>#N/A</v>
      </c>
      <c r="U571" s="45" t="e">
        <f ca="1">VLOOKUP($B571,INDIRECT("data!$"&amp;F562&amp;"$3:$CZ$554"),$C562-3*(B561-1)+U$1,FALSE)</f>
        <v>#N/A</v>
      </c>
      <c r="V571" s="45" t="e">
        <f ca="1">VLOOKUP($B571,INDIRECT("data!$"&amp;F562&amp;"$3:$CZ$554"),$C562-3*(B561-1)+V$1,FALSE)</f>
        <v>#N/A</v>
      </c>
      <c r="W571" s="45" t="e">
        <f ca="1">VLOOKUP($B571,INDIRECT("data!$"&amp;F562&amp;"$3:$CZ$554"),$C562-3*(B561-1)+W$1,FALSE)</f>
        <v>#N/A</v>
      </c>
      <c r="X571" s="45" t="e">
        <f ca="1">VLOOKUP($B571,INDIRECT("data!$"&amp;F562&amp;"$3:$CZ$554"),$C562-3*(B561-1)+X$1,FALSE)</f>
        <v>#N/A</v>
      </c>
      <c r="Y571" s="47" t="e">
        <f ca="1">VLOOKUP($B571,INDIRECT("data!$"&amp;F562&amp;"$3:$CZ$554"),$C562-3*(B561-1)+Y$1,FALSE)</f>
        <v>#N/A</v>
      </c>
      <c r="Z571" s="47" t="e">
        <f ca="1">VLOOKUP($B571,INDIRECT("data!$"&amp;F562&amp;"$3:$CZ$554"),$C562-3*(B561-1)+Z$1,FALSE)</f>
        <v>#N/A</v>
      </c>
      <c r="AA571" s="47" t="e">
        <f ca="1">VLOOKUP($B571,INDIRECT("data!$"&amp;F562&amp;"$3:$CZ$554"),$C562-3*(B561-1)+AA$1,FALSE)</f>
        <v>#N/A</v>
      </c>
      <c r="AB571" s="47" t="e">
        <f ca="1">VLOOKUP($B571,INDIRECT("data!$"&amp;F562&amp;"$3:$CZ$554"),$C562-3*(B561-1)+AB$1,FALSE)</f>
        <v>#N/A</v>
      </c>
      <c r="AC571" s="47" t="e">
        <f ca="1">VLOOKUP($B571,INDIRECT("data!$"&amp;F562&amp;"$3:$CZ$554"),$C562-3*(B561-1)+AC$1,FALSE)</f>
        <v>#N/A</v>
      </c>
      <c r="AD571" s="47" t="e">
        <f ca="1">VLOOKUP($B571,INDIRECT("data!$"&amp;F562&amp;"$3:$CZ$554"),$C562-3*(B561-1)+AD$1,FALSE)</f>
        <v>#N/A</v>
      </c>
      <c r="AE571" s="47" t="e">
        <f ca="1">VLOOKUP($B571,INDIRECT("data!$"&amp;F562&amp;"$3:$CZ$554"),$C562-3*(B561-1)+AE$1,FALSE)</f>
        <v>#N/A</v>
      </c>
      <c r="AF571" s="47" t="e">
        <f ca="1">VLOOKUP($B571,INDIRECT("data!$"&amp;F562&amp;"$3:$CZ$554"),$C562-3*(B561-1)+AF$1,FALSE)</f>
        <v>#N/A</v>
      </c>
      <c r="AG571" s="65" t="e">
        <f t="shared" ca="1" si="1215"/>
        <v>#N/A</v>
      </c>
      <c r="AH571" s="65" t="e">
        <f t="shared" ca="1" si="1216"/>
        <v>#N/A</v>
      </c>
      <c r="AI571" s="65" t="e">
        <f t="shared" ca="1" si="1217"/>
        <v>#N/A</v>
      </c>
      <c r="AJ571" s="65" t="e">
        <f t="shared" ca="1" si="1218"/>
        <v>#N/A</v>
      </c>
      <c r="AK571" s="65" t="e">
        <f t="shared" ca="1" si="1219"/>
        <v>#N/A</v>
      </c>
      <c r="AL571" s="66" t="e">
        <f t="shared" ca="1" si="1220"/>
        <v>#N/A</v>
      </c>
      <c r="AM571" s="66" t="e">
        <f t="shared" ca="1" si="1221"/>
        <v>#N/A</v>
      </c>
      <c r="AN571" s="65" t="e">
        <f t="shared" ca="1" si="1222"/>
        <v>#N/A</v>
      </c>
      <c r="AO571" s="65" t="e">
        <f t="shared" ca="1" si="1223"/>
        <v>#N/A</v>
      </c>
      <c r="AP571" s="65" t="e">
        <f t="shared" ca="1" si="1224"/>
        <v>#N/A</v>
      </c>
      <c r="AQ571" s="65" t="e">
        <f t="shared" ca="1" si="1225"/>
        <v>#N/A</v>
      </c>
      <c r="AR571" s="65" t="e">
        <f t="shared" ca="1" si="1226"/>
        <v>#N/A</v>
      </c>
      <c r="AS571" s="65" t="e">
        <f t="shared" ca="1" si="1227"/>
        <v>#N/A</v>
      </c>
      <c r="AT571" s="65" t="e">
        <f t="shared" ca="1" si="1228"/>
        <v>#N/A</v>
      </c>
    </row>
    <row r="572" spans="1:46" ht="18" customHeight="1" x14ac:dyDescent="0.25">
      <c r="A572" s="50"/>
      <c r="B572" s="42" t="s">
        <v>23</v>
      </c>
      <c r="C572" s="43"/>
      <c r="D572" s="44"/>
      <c r="E572" s="44"/>
      <c r="F572" s="46" t="e">
        <f ca="1">SUM(F564:F571)</f>
        <v>#N/A</v>
      </c>
      <c r="G572" s="46" t="e">
        <f ca="1">SUM(G564:G571)</f>
        <v>#N/A</v>
      </c>
      <c r="H572" s="42"/>
      <c r="I572" s="46" t="e">
        <f t="shared" ref="I572:J572" ca="1" si="1229">SUM(I564:I571)</f>
        <v>#N/A</v>
      </c>
      <c r="J572" s="46" t="e">
        <f t="shared" ca="1" si="1229"/>
        <v>#N/A</v>
      </c>
      <c r="K572" s="42"/>
      <c r="L572" s="44"/>
      <c r="M572" s="46" t="e">
        <f t="shared" ref="M572:X572" ca="1" si="1230">SUM(M564:M571)</f>
        <v>#N/A</v>
      </c>
      <c r="N572" s="46" t="e">
        <f t="shared" ca="1" si="1230"/>
        <v>#N/A</v>
      </c>
      <c r="O572" s="46" t="e">
        <f t="shared" ca="1" si="1230"/>
        <v>#N/A</v>
      </c>
      <c r="P572" s="46" t="e">
        <f t="shared" ca="1" si="1230"/>
        <v>#N/A</v>
      </c>
      <c r="Q572" s="46" t="e">
        <f t="shared" ca="1" si="1230"/>
        <v>#N/A</v>
      </c>
      <c r="R572" s="46" t="e">
        <f t="shared" ca="1" si="1230"/>
        <v>#N/A</v>
      </c>
      <c r="S572" s="46" t="e">
        <f t="shared" ca="1" si="1230"/>
        <v>#N/A</v>
      </c>
      <c r="T572" s="46" t="e">
        <f t="shared" ca="1" si="1230"/>
        <v>#N/A</v>
      </c>
      <c r="U572" s="46" t="e">
        <f t="shared" ca="1" si="1230"/>
        <v>#N/A</v>
      </c>
      <c r="V572" s="46" t="e">
        <f t="shared" ca="1" si="1230"/>
        <v>#N/A</v>
      </c>
      <c r="W572" s="46" t="e">
        <f t="shared" ca="1" si="1230"/>
        <v>#N/A</v>
      </c>
      <c r="X572" s="46" t="e">
        <f t="shared" ca="1" si="1230"/>
        <v>#N/A</v>
      </c>
      <c r="Y572" s="48"/>
      <c r="Z572" s="48"/>
      <c r="AA572" s="48"/>
      <c r="AB572" s="48"/>
      <c r="AC572" s="48"/>
      <c r="AD572" s="48"/>
      <c r="AE572" s="48"/>
      <c r="AF572" s="48"/>
    </row>
    <row r="573" spans="1:46" ht="18" customHeight="1" x14ac:dyDescent="0.25">
      <c r="A573" s="50"/>
      <c r="B573" s="37" t="str">
        <f ca="1">CONCATENATE(B562,"-Away")</f>
        <v>Reading-Away</v>
      </c>
      <c r="C573" s="40" t="s">
        <v>22</v>
      </c>
      <c r="D573" s="13" t="s">
        <v>50</v>
      </c>
      <c r="E573" s="13" t="s">
        <v>51</v>
      </c>
      <c r="F573" s="13" t="s">
        <v>3</v>
      </c>
      <c r="G573" s="13" t="s">
        <v>4</v>
      </c>
      <c r="H573" s="13" t="s">
        <v>6</v>
      </c>
      <c r="I573" s="13" t="s">
        <v>1</v>
      </c>
      <c r="J573" s="13" t="s">
        <v>2</v>
      </c>
      <c r="K573" s="13" t="s">
        <v>5</v>
      </c>
      <c r="L573" s="13" t="s">
        <v>52</v>
      </c>
      <c r="M573" s="13" t="s">
        <v>53</v>
      </c>
      <c r="N573" s="13" t="s">
        <v>54</v>
      </c>
      <c r="O573" s="13" t="s">
        <v>55</v>
      </c>
      <c r="P573" s="13" t="s">
        <v>56</v>
      </c>
      <c r="Q573" s="13" t="s">
        <v>57</v>
      </c>
      <c r="R573" s="13" t="s">
        <v>58</v>
      </c>
      <c r="S573" s="13" t="s">
        <v>59</v>
      </c>
      <c r="T573" s="13" t="s">
        <v>60</v>
      </c>
      <c r="U573" s="13" t="s">
        <v>61</v>
      </c>
      <c r="V573" s="13" t="s">
        <v>62</v>
      </c>
      <c r="W573" s="13" t="s">
        <v>63</v>
      </c>
      <c r="X573" s="13" t="s">
        <v>64</v>
      </c>
      <c r="Y573" s="13" t="s">
        <v>65</v>
      </c>
      <c r="Z573" s="13" t="s">
        <v>66</v>
      </c>
      <c r="AA573" s="13" t="s">
        <v>67</v>
      </c>
      <c r="AB573" s="13" t="s">
        <v>68</v>
      </c>
      <c r="AC573" s="13" t="s">
        <v>69</v>
      </c>
      <c r="AD573" s="13" t="s">
        <v>70</v>
      </c>
      <c r="AE573" s="13" t="s">
        <v>71</v>
      </c>
      <c r="AF573" s="13" t="s">
        <v>72</v>
      </c>
      <c r="AG573" s="62" t="s">
        <v>140</v>
      </c>
      <c r="AH573" s="62" t="s">
        <v>141</v>
      </c>
      <c r="AI573" s="62" t="s">
        <v>142</v>
      </c>
      <c r="AJ573" s="62" t="s">
        <v>143</v>
      </c>
      <c r="AK573" s="62" t="s">
        <v>144</v>
      </c>
      <c r="AL573" s="63" t="s">
        <v>145</v>
      </c>
      <c r="AM573" s="63" t="s">
        <v>146</v>
      </c>
      <c r="AN573" s="62" t="s">
        <v>147</v>
      </c>
      <c r="AO573" s="64" t="s">
        <v>150</v>
      </c>
      <c r="AP573" s="64" t="s">
        <v>151</v>
      </c>
      <c r="AQ573" s="62" t="s">
        <v>148</v>
      </c>
      <c r="AR573" s="62" t="s">
        <v>149</v>
      </c>
      <c r="AS573" s="62" t="s">
        <v>152</v>
      </c>
      <c r="AT573" s="62" t="s">
        <v>153</v>
      </c>
    </row>
    <row r="574" spans="1:46" ht="18" customHeight="1" x14ac:dyDescent="0.25">
      <c r="A574" s="49" t="str">
        <f ca="1">CONCATENATE(B573,"-",B574)</f>
        <v>Reading-Away-1</v>
      </c>
      <c r="B574" s="37">
        <v>1</v>
      </c>
      <c r="C574" s="41">
        <f ca="1">VLOOKUP($B574,INDIRECT("data!$"&amp;G562&amp;"$3:$CZ$554"),$D562-3*(B561-1)+C$1,FALSE)</f>
        <v>43379</v>
      </c>
      <c r="D574" s="30" t="str">
        <f ca="1">VLOOKUP($B574,INDIRECT("data!$"&amp;G562&amp;"$3:$CZ$554"),$D562-3*(B561-1)+D$1,FALSE)</f>
        <v>West Brom</v>
      </c>
      <c r="E574" s="30" t="str">
        <f ca="1">VLOOKUP($B574,INDIRECT("data!$"&amp;G562&amp;"$3:$CZ$554"),$D562-3*(B561-1)+E$1,FALSE)</f>
        <v>Reading</v>
      </c>
      <c r="F574" s="29">
        <f ca="1">VLOOKUP($B574,INDIRECT("data!$"&amp;G562&amp;"$3:$CZ$554"),$D562-3*(B561-1)+F$1,FALSE)</f>
        <v>4</v>
      </c>
      <c r="G574" s="29">
        <f ca="1">VLOOKUP($B574,INDIRECT("data!$"&amp;G562&amp;"$3:$CZ$554"),$D562-3*(B561-1)+G$1,FALSE)</f>
        <v>1</v>
      </c>
      <c r="H574" s="15" t="str">
        <f ca="1">VLOOKUP($B574,INDIRECT("data!$"&amp;G562&amp;"$3:$CZ$554"),$D562-3*(B561-1)+H$1,FALSE)</f>
        <v>H</v>
      </c>
      <c r="I574" s="29">
        <f ca="1">VLOOKUP($B574,INDIRECT("data!$"&amp;G562&amp;"$3:$CZ$554"),$D562-3*(B561-1)+I$1,FALSE)</f>
        <v>0</v>
      </c>
      <c r="J574" s="29">
        <f ca="1">VLOOKUP($B574,INDIRECT("data!$"&amp;G562&amp;"$3:$CZ$554"),$D562-3*(B561-1)+J$1,FALSE)</f>
        <v>1</v>
      </c>
      <c r="K574" s="15" t="str">
        <f ca="1">VLOOKUP($B574,INDIRECT("data!$"&amp;G562&amp;"$3:$CZ$554"),$D562-3*(B561-1)+K$1,FALSE)</f>
        <v>A</v>
      </c>
      <c r="L574" s="30" t="str">
        <f ca="1">VLOOKUP($B574,INDIRECT("data!$"&amp;G562&amp;"$3:$CZ$554"),$D562-3*(B561-1)+L$1,FALSE)</f>
        <v>D England</v>
      </c>
      <c r="M574" s="45">
        <f ca="1">VLOOKUP($B574,INDIRECT("data!$"&amp;G562&amp;"$3:$CZ$554"),$D562-3*(B561-1)+M$1,FALSE)</f>
        <v>14</v>
      </c>
      <c r="N574" s="45">
        <f ca="1">VLOOKUP($B574,INDIRECT("data!$"&amp;G562&amp;"$3:$CZ$554"),$D562-3*(B561-1)+N$1,FALSE)</f>
        <v>15</v>
      </c>
      <c r="O574" s="45">
        <f ca="1">VLOOKUP($B574,INDIRECT("data!$"&amp;G562&amp;"$3:$CZ$554"),$D562-3*(B561-1)+O$1,FALSE)</f>
        <v>5</v>
      </c>
      <c r="P574" s="45">
        <f ca="1">VLOOKUP($B574,INDIRECT("data!$"&amp;G562&amp;"$3:$CZ$554"),$D562-3*(B561-1)+P$1,FALSE)</f>
        <v>6</v>
      </c>
      <c r="Q574" s="45">
        <f ca="1">VLOOKUP($B574,INDIRECT("data!$"&amp;G562&amp;"$3:$CZ$554"),$D562-3*(B561-1)+Q$1,FALSE)</f>
        <v>10</v>
      </c>
      <c r="R574" s="45">
        <f ca="1">VLOOKUP($B574,INDIRECT("data!$"&amp;G562&amp;"$3:$CZ$554"),$D562-3*(B561-1)+R$1,FALSE)</f>
        <v>11</v>
      </c>
      <c r="S574" s="45">
        <f ca="1">VLOOKUP($B574,INDIRECT("data!$"&amp;G562&amp;"$3:$CZ$554"),$D562-3*(B561-1)+S$1,FALSE)</f>
        <v>7</v>
      </c>
      <c r="T574" s="45">
        <f ca="1">VLOOKUP($B574,INDIRECT("data!$"&amp;G562&amp;"$3:$CZ$554"),$D562-3*(B561-1)+T$1,FALSE)</f>
        <v>7</v>
      </c>
      <c r="U574" s="45">
        <f ca="1">VLOOKUP($B574,INDIRECT("data!$"&amp;G562&amp;"$3:$CZ$554"),$D562-3*(B561-1)+U$1,FALSE)</f>
        <v>2</v>
      </c>
      <c r="V574" s="45">
        <f ca="1">VLOOKUP($B574,INDIRECT("data!$"&amp;G562&amp;"$3:$CZ$554"),$D562-3*(B561-1)+V$1,FALSE)</f>
        <v>3</v>
      </c>
      <c r="W574" s="45">
        <f ca="1">VLOOKUP($B574,INDIRECT("data!$"&amp;G562&amp;"$3:$CZ$554"),$D562-3*(B561-1)+W$1,FALSE)</f>
        <v>0</v>
      </c>
      <c r="X574" s="45">
        <f ca="1">VLOOKUP($B574,INDIRECT("data!$"&amp;G562&amp;"$3:$CZ$554"),$D562-3*(B561-1)+X$1,FALSE)</f>
        <v>0</v>
      </c>
      <c r="Y574" s="47">
        <f ca="1">VLOOKUP($B574,INDIRECT("data!$"&amp;G562&amp;"$3:$CZ$554"),$D562-3*(B561-1)+Y$1,FALSE)</f>
        <v>1.53</v>
      </c>
      <c r="Z574" s="47">
        <f ca="1">VLOOKUP($B574,INDIRECT("data!$"&amp;G562&amp;"$3:$CZ$554"),$D562-3*(B561-1)+Z$1,FALSE)</f>
        <v>4.33</v>
      </c>
      <c r="AA574" s="47">
        <f ca="1">VLOOKUP($B574,INDIRECT("data!$"&amp;G562&amp;"$3:$CZ$554"),$D562-3*(B561-1)+AA$1,FALSE)</f>
        <v>7</v>
      </c>
      <c r="AB574" s="47">
        <f ca="1">VLOOKUP($B574,INDIRECT("data!$"&amp;G562&amp;"$3:$CZ$554"),$D562-3*(B561-1)+AB$1,FALSE)</f>
        <v>1.53</v>
      </c>
      <c r="AC574" s="47">
        <f ca="1">VLOOKUP($B574,INDIRECT("data!$"&amp;G562&amp;"$3:$CZ$554"),$D562-3*(B561-1)+AC$1,FALSE)</f>
        <v>4.24</v>
      </c>
      <c r="AD574" s="47">
        <f ca="1">VLOOKUP($B574,INDIRECT("data!$"&amp;G562&amp;"$3:$CZ$554"),$D562-3*(B561-1)+AD$1,FALSE)</f>
        <v>7.02</v>
      </c>
      <c r="AE574" s="47">
        <f ca="1">VLOOKUP($B574,INDIRECT("data!$"&amp;G562&amp;"$3:$CZ$554"),$D562-3*(B561-1)+AE$1,FALSE)</f>
        <v>1.67</v>
      </c>
      <c r="AF574" s="47">
        <f ca="1">VLOOKUP($B574,INDIRECT("data!$"&amp;G562&amp;"$3:$CZ$554"),$D562-3*(B561-1)+AF$1,FALSE)</f>
        <v>2.17</v>
      </c>
      <c r="AG574" s="65">
        <f ca="1">IF(C574="","",F574+G574)</f>
        <v>5</v>
      </c>
      <c r="AH574" s="65">
        <f ca="1">IF(C574="","",I574+J574)</f>
        <v>1</v>
      </c>
      <c r="AI574" s="65">
        <f ca="1">IF(C574="","",AJ574+AK574)</f>
        <v>4</v>
      </c>
      <c r="AJ574" s="65">
        <f ca="1">IF(C574="","",F574-I574)</f>
        <v>4</v>
      </c>
      <c r="AK574" s="65">
        <f ca="1">IF(C574="","",G574-J574)</f>
        <v>0</v>
      </c>
      <c r="AL574" s="66" t="str">
        <f ca="1">IF(AJ574&gt;AK574,"H",IF(AJ574=AK574,"D",IF(AJ574&lt;AK574,"A","Error!")))</f>
        <v>H</v>
      </c>
      <c r="AM574" s="66" t="str">
        <f ca="1">IF(C574="","",CONCATENATE(K574,"-",H574))</f>
        <v>A-H</v>
      </c>
      <c r="AN574" s="65">
        <f ca="1">IF(C574="","",IF(AND(F574&gt;0,G574&gt;0),1,0))</f>
        <v>1</v>
      </c>
      <c r="AO574" s="65">
        <f ca="1">IF(C574="","",IF(AND(F574&gt;0,I574&gt;0),1,0))</f>
        <v>0</v>
      </c>
      <c r="AP574" s="65">
        <f ca="1">IF(C574="","",IF(AND(G574&gt;0,J574&gt;0),1,0))</f>
        <v>1</v>
      </c>
      <c r="AQ574" s="65">
        <f ca="1">IF(C574="","",IF(AND(H574="H",G574=0),1,0))</f>
        <v>0</v>
      </c>
      <c r="AR574" s="65">
        <f ca="1">IF(C574="","",IF(AND(H574="A",F574=0),1,0))</f>
        <v>0</v>
      </c>
      <c r="AS574" s="65">
        <f ca="1">IF(C574="","",IF(AND(K574="H",AL574="H"),1,0))</f>
        <v>0</v>
      </c>
      <c r="AT574" s="65">
        <f ca="1">IF(C574="","",IF(AND(K574="A",AL574="A"),1,0))</f>
        <v>0</v>
      </c>
    </row>
    <row r="575" spans="1:46" ht="18" customHeight="1" x14ac:dyDescent="0.25">
      <c r="A575" s="49" t="str">
        <f ca="1">CONCATENATE(B573,"-",B575)</f>
        <v>Reading-Away-2</v>
      </c>
      <c r="B575" s="37">
        <v>2</v>
      </c>
      <c r="C575" s="41">
        <f ca="1">VLOOKUP($B575,INDIRECT("data!$"&amp;G562&amp;"$3:$CZ$554"),$D562-3*(B561-1)+C$1,FALSE)</f>
        <v>43372</v>
      </c>
      <c r="D575" s="30" t="str">
        <f ca="1">VLOOKUP($B575,INDIRECT("data!$"&amp;G562&amp;"$3:$CZ$554"),$D562-3*(B561-1)+D$1,FALSE)</f>
        <v>Brentford</v>
      </c>
      <c r="E575" s="30" t="str">
        <f ca="1">VLOOKUP($B575,INDIRECT("data!$"&amp;G562&amp;"$3:$CZ$554"),$D562-3*(B561-1)+E$1,FALSE)</f>
        <v>Reading</v>
      </c>
      <c r="F575" s="29">
        <f ca="1">VLOOKUP($B575,INDIRECT("data!$"&amp;G562&amp;"$3:$CZ$554"),$D562-3*(B561-1)+F$1,FALSE)</f>
        <v>2</v>
      </c>
      <c r="G575" s="29">
        <f ca="1">VLOOKUP($B575,INDIRECT("data!$"&amp;G562&amp;"$3:$CZ$554"),$D562-3*(B561-1)+G$1,FALSE)</f>
        <v>2</v>
      </c>
      <c r="H575" s="15" t="str">
        <f ca="1">VLOOKUP($B575,INDIRECT("data!$"&amp;G562&amp;"$3:$CZ$554"),$D562-3*(B561-1)+H$1,FALSE)</f>
        <v>D</v>
      </c>
      <c r="I575" s="29">
        <f ca="1">VLOOKUP($B575,INDIRECT("data!$"&amp;G562&amp;"$3:$CZ$554"),$D562-3*(B561-1)+I$1,FALSE)</f>
        <v>1</v>
      </c>
      <c r="J575" s="29">
        <f ca="1">VLOOKUP($B575,INDIRECT("data!$"&amp;G562&amp;"$3:$CZ$554"),$D562-3*(B561-1)+J$1,FALSE)</f>
        <v>1</v>
      </c>
      <c r="K575" s="15" t="str">
        <f ca="1">VLOOKUP($B575,INDIRECT("data!$"&amp;G562&amp;"$3:$CZ$554"),$D562-3*(B561-1)+K$1,FALSE)</f>
        <v>D</v>
      </c>
      <c r="L575" s="30" t="str">
        <f ca="1">VLOOKUP($B575,INDIRECT("data!$"&amp;G562&amp;"$3:$CZ$554"),$D562-3*(B561-1)+L$1,FALSE)</f>
        <v>G Eltringham</v>
      </c>
      <c r="M575" s="45">
        <f ca="1">VLOOKUP($B575,INDIRECT("data!$"&amp;G562&amp;"$3:$CZ$554"),$D562-3*(B561-1)+M$1,FALSE)</f>
        <v>13</v>
      </c>
      <c r="N575" s="45">
        <f ca="1">VLOOKUP($B575,INDIRECT("data!$"&amp;G562&amp;"$3:$CZ$554"),$D562-3*(B561-1)+N$1,FALSE)</f>
        <v>10</v>
      </c>
      <c r="O575" s="45">
        <f ca="1">VLOOKUP($B575,INDIRECT("data!$"&amp;G562&amp;"$3:$CZ$554"),$D562-3*(B561-1)+O$1,FALSE)</f>
        <v>3</v>
      </c>
      <c r="P575" s="45">
        <f ca="1">VLOOKUP($B575,INDIRECT("data!$"&amp;G562&amp;"$3:$CZ$554"),$D562-3*(B561-1)+P$1,FALSE)</f>
        <v>4</v>
      </c>
      <c r="Q575" s="45">
        <f ca="1">VLOOKUP($B575,INDIRECT("data!$"&amp;G562&amp;"$3:$CZ$554"),$D562-3*(B561-1)+Q$1,FALSE)</f>
        <v>17</v>
      </c>
      <c r="R575" s="45">
        <f ca="1">VLOOKUP($B575,INDIRECT("data!$"&amp;G562&amp;"$3:$CZ$554"),$D562-3*(B561-1)+R$1,FALSE)</f>
        <v>17</v>
      </c>
      <c r="S575" s="45">
        <f ca="1">VLOOKUP($B575,INDIRECT("data!$"&amp;G562&amp;"$3:$CZ$554"),$D562-3*(B561-1)+S$1,FALSE)</f>
        <v>6</v>
      </c>
      <c r="T575" s="45">
        <f ca="1">VLOOKUP($B575,INDIRECT("data!$"&amp;G562&amp;"$3:$CZ$554"),$D562-3*(B561-1)+T$1,FALSE)</f>
        <v>4</v>
      </c>
      <c r="U575" s="45">
        <f ca="1">VLOOKUP($B575,INDIRECT("data!$"&amp;G562&amp;"$3:$CZ$554"),$D562-3*(B561-1)+U$1,FALSE)</f>
        <v>4</v>
      </c>
      <c r="V575" s="45">
        <f ca="1">VLOOKUP($B575,INDIRECT("data!$"&amp;G562&amp;"$3:$CZ$554"),$D562-3*(B561-1)+V$1,FALSE)</f>
        <v>1</v>
      </c>
      <c r="W575" s="45">
        <f ca="1">VLOOKUP($B575,INDIRECT("data!$"&amp;G562&amp;"$3:$CZ$554"),$D562-3*(B561-1)+W$1,FALSE)</f>
        <v>1</v>
      </c>
      <c r="X575" s="45">
        <f ca="1">VLOOKUP($B575,INDIRECT("data!$"&amp;G562&amp;"$3:$CZ$554"),$D562-3*(B561-1)+X$1,FALSE)</f>
        <v>0</v>
      </c>
      <c r="Y575" s="47">
        <f ca="1">VLOOKUP($B575,INDIRECT("data!$"&amp;G562&amp;"$3:$CZ$554"),$D562-3*(B561-1)+Y$1,FALSE)</f>
        <v>1.5</v>
      </c>
      <c r="Z575" s="47">
        <f ca="1">VLOOKUP($B575,INDIRECT("data!$"&amp;G562&amp;"$3:$CZ$554"),$D562-3*(B561-1)+Z$1,FALSE)</f>
        <v>4.5</v>
      </c>
      <c r="AA575" s="47">
        <f ca="1">VLOOKUP($B575,INDIRECT("data!$"&amp;G562&amp;"$3:$CZ$554"),$D562-3*(B561-1)+AA$1,FALSE)</f>
        <v>7.5</v>
      </c>
      <c r="AB575" s="47">
        <f ca="1">VLOOKUP($B575,INDIRECT("data!$"&amp;G562&amp;"$3:$CZ$554"),$D562-3*(B561-1)+AB$1,FALSE)</f>
        <v>1.5</v>
      </c>
      <c r="AC575" s="47">
        <f ca="1">VLOOKUP($B575,INDIRECT("data!$"&amp;G562&amp;"$3:$CZ$554"),$D562-3*(B561-1)+AC$1,FALSE)</f>
        <v>4.46</v>
      </c>
      <c r="AD575" s="47">
        <f ca="1">VLOOKUP($B575,INDIRECT("data!$"&amp;G562&amp;"$3:$CZ$554"),$D562-3*(B561-1)+AD$1,FALSE)</f>
        <v>7.25</v>
      </c>
      <c r="AE575" s="47">
        <f ca="1">VLOOKUP($B575,INDIRECT("data!$"&amp;G562&amp;"$3:$CZ$554"),$D562-3*(B561-1)+AE$1,FALSE)</f>
        <v>1.63</v>
      </c>
      <c r="AF575" s="47">
        <f ca="1">VLOOKUP($B575,INDIRECT("data!$"&amp;G562&amp;"$3:$CZ$554"),$D562-3*(B561-1)+AF$1,FALSE)</f>
        <v>2.23</v>
      </c>
      <c r="AG575" s="65">
        <f t="shared" ref="AG575:AG581" ca="1" si="1231">IF(C575="","",F575+G575)</f>
        <v>4</v>
      </c>
      <c r="AH575" s="65">
        <f t="shared" ref="AH575:AH581" ca="1" si="1232">IF(C575="","",I575+J575)</f>
        <v>2</v>
      </c>
      <c r="AI575" s="65">
        <f t="shared" ref="AI575:AI581" ca="1" si="1233">IF(C575="","",AJ575+AK575)</f>
        <v>2</v>
      </c>
      <c r="AJ575" s="65">
        <f t="shared" ref="AJ575:AJ581" ca="1" si="1234">IF(C575="","",F575-I575)</f>
        <v>1</v>
      </c>
      <c r="AK575" s="65">
        <f t="shared" ref="AK575:AK581" ca="1" si="1235">IF(C575="","",G575-J575)</f>
        <v>1</v>
      </c>
      <c r="AL575" s="66" t="str">
        <f t="shared" ref="AL575:AL581" ca="1" si="1236">IF(AJ575&gt;AK575,"H",IF(AJ575=AK575,"D",IF(AJ575&lt;AK575,"A","Error!")))</f>
        <v>D</v>
      </c>
      <c r="AM575" s="66" t="str">
        <f t="shared" ref="AM575:AM581" ca="1" si="1237">IF(C575="","",CONCATENATE(K575,"-",H575))</f>
        <v>D-D</v>
      </c>
      <c r="AN575" s="65">
        <f t="shared" ref="AN575:AN581" ca="1" si="1238">IF(C575="","",IF(AND(F575&gt;0,G575&gt;0),1,0))</f>
        <v>1</v>
      </c>
      <c r="AO575" s="65">
        <f t="shared" ref="AO575:AO581" ca="1" si="1239">IF(C575="","",IF(AND(F575&gt;0,I575&gt;0),1,0))</f>
        <v>1</v>
      </c>
      <c r="AP575" s="65">
        <f t="shared" ref="AP575:AP581" ca="1" si="1240">IF(C575="","",IF(AND(G575&gt;0,J575&gt;0),1,0))</f>
        <v>1</v>
      </c>
      <c r="AQ575" s="65">
        <f t="shared" ref="AQ575:AQ581" ca="1" si="1241">IF(C575="","",IF(AND(H575="H",G575=0),1,0))</f>
        <v>0</v>
      </c>
      <c r="AR575" s="65">
        <f t="shared" ref="AR575:AR581" ca="1" si="1242">IF(C575="","",IF(AND(H575="A",F575=0),1,0))</f>
        <v>0</v>
      </c>
      <c r="AS575" s="65">
        <f t="shared" ref="AS575:AS581" ca="1" si="1243">IF(C575="","",IF(AND(K575="H",AL575="H"),1,0))</f>
        <v>0</v>
      </c>
      <c r="AT575" s="65">
        <f t="shared" ref="AT575:AT581" ca="1" si="1244">IF(C575="","",IF(AND(K575="A",AL575="A"),1,0))</f>
        <v>0</v>
      </c>
    </row>
    <row r="576" spans="1:46" ht="18" customHeight="1" x14ac:dyDescent="0.25">
      <c r="A576" s="49" t="str">
        <f ca="1">CONCATENATE(B573,"-",B576)</f>
        <v>Reading-Away-3</v>
      </c>
      <c r="B576" s="37">
        <v>3</v>
      </c>
      <c r="C576" s="41">
        <f ca="1">VLOOKUP($B576,INDIRECT("data!$"&amp;G562&amp;"$3:$CZ$554"),$D562-3*(B561-1)+C$1,FALSE)</f>
        <v>43358</v>
      </c>
      <c r="D576" s="30" t="str">
        <f ca="1">VLOOKUP($B576,INDIRECT("data!$"&amp;G562&amp;"$3:$CZ$554"),$D562-3*(B561-1)+D$1,FALSE)</f>
        <v>Preston</v>
      </c>
      <c r="E576" s="30" t="str">
        <f ca="1">VLOOKUP($B576,INDIRECT("data!$"&amp;G562&amp;"$3:$CZ$554"),$D562-3*(B561-1)+E$1,FALSE)</f>
        <v>Reading</v>
      </c>
      <c r="F576" s="29">
        <f ca="1">VLOOKUP($B576,INDIRECT("data!$"&amp;G562&amp;"$3:$CZ$554"),$D562-3*(B561-1)+F$1,FALSE)</f>
        <v>2</v>
      </c>
      <c r="G576" s="29">
        <f ca="1">VLOOKUP($B576,INDIRECT("data!$"&amp;G562&amp;"$3:$CZ$554"),$D562-3*(B561-1)+G$1,FALSE)</f>
        <v>3</v>
      </c>
      <c r="H576" s="15" t="str">
        <f ca="1">VLOOKUP($B576,INDIRECT("data!$"&amp;G562&amp;"$3:$CZ$554"),$D562-3*(B561-1)+H$1,FALSE)</f>
        <v>A</v>
      </c>
      <c r="I576" s="29">
        <f ca="1">VLOOKUP($B576,INDIRECT("data!$"&amp;G562&amp;"$3:$CZ$554"),$D562-3*(B561-1)+I$1,FALSE)</f>
        <v>1</v>
      </c>
      <c r="J576" s="29">
        <f ca="1">VLOOKUP($B576,INDIRECT("data!$"&amp;G562&amp;"$3:$CZ$554"),$D562-3*(B561-1)+J$1,FALSE)</f>
        <v>1</v>
      </c>
      <c r="K576" s="15" t="str">
        <f ca="1">VLOOKUP($B576,INDIRECT("data!$"&amp;G562&amp;"$3:$CZ$554"),$D562-3*(B561-1)+K$1,FALSE)</f>
        <v>D</v>
      </c>
      <c r="L576" s="30" t="str">
        <f ca="1">VLOOKUP($B576,INDIRECT("data!$"&amp;G562&amp;"$3:$CZ$554"),$D562-3*(B561-1)+L$1,FALSE)</f>
        <v>D Bond</v>
      </c>
      <c r="M576" s="45">
        <f ca="1">VLOOKUP($B576,INDIRECT("data!$"&amp;G562&amp;"$3:$CZ$554"),$D562-3*(B561-1)+M$1,FALSE)</f>
        <v>23</v>
      </c>
      <c r="N576" s="45">
        <f ca="1">VLOOKUP($B576,INDIRECT("data!$"&amp;G562&amp;"$3:$CZ$554"),$D562-3*(B561-1)+N$1,FALSE)</f>
        <v>9</v>
      </c>
      <c r="O576" s="45">
        <f ca="1">VLOOKUP($B576,INDIRECT("data!$"&amp;G562&amp;"$3:$CZ$554"),$D562-3*(B561-1)+O$1,FALSE)</f>
        <v>10</v>
      </c>
      <c r="P576" s="45">
        <f ca="1">VLOOKUP($B576,INDIRECT("data!$"&amp;G562&amp;"$3:$CZ$554"),$D562-3*(B561-1)+P$1,FALSE)</f>
        <v>5</v>
      </c>
      <c r="Q576" s="45">
        <f ca="1">VLOOKUP($B576,INDIRECT("data!$"&amp;G562&amp;"$3:$CZ$554"),$D562-3*(B561-1)+Q$1,FALSE)</f>
        <v>11</v>
      </c>
      <c r="R576" s="45">
        <f ca="1">VLOOKUP($B576,INDIRECT("data!$"&amp;G562&amp;"$3:$CZ$554"),$D562-3*(B561-1)+R$1,FALSE)</f>
        <v>9</v>
      </c>
      <c r="S576" s="45">
        <f ca="1">VLOOKUP($B576,INDIRECT("data!$"&amp;G562&amp;"$3:$CZ$554"),$D562-3*(B561-1)+S$1,FALSE)</f>
        <v>9</v>
      </c>
      <c r="T576" s="45">
        <f ca="1">VLOOKUP($B576,INDIRECT("data!$"&amp;G562&amp;"$3:$CZ$554"),$D562-3*(B561-1)+T$1,FALSE)</f>
        <v>2</v>
      </c>
      <c r="U576" s="45">
        <f ca="1">VLOOKUP($B576,INDIRECT("data!$"&amp;G562&amp;"$3:$CZ$554"),$D562-3*(B561-1)+U$1,FALSE)</f>
        <v>1</v>
      </c>
      <c r="V576" s="45">
        <f ca="1">VLOOKUP($B576,INDIRECT("data!$"&amp;G562&amp;"$3:$CZ$554"),$D562-3*(B561-1)+V$1,FALSE)</f>
        <v>1</v>
      </c>
      <c r="W576" s="45">
        <f ca="1">VLOOKUP($B576,INDIRECT("data!$"&amp;G562&amp;"$3:$CZ$554"),$D562-3*(B561-1)+W$1,FALSE)</f>
        <v>0</v>
      </c>
      <c r="X576" s="45">
        <f ca="1">VLOOKUP($B576,INDIRECT("data!$"&amp;G562&amp;"$3:$CZ$554"),$D562-3*(B561-1)+X$1,FALSE)</f>
        <v>0</v>
      </c>
      <c r="Y576" s="47">
        <f ca="1">VLOOKUP($B576,INDIRECT("data!$"&amp;G562&amp;"$3:$CZ$554"),$D562-3*(B561-1)+Y$1,FALSE)</f>
        <v>1.9</v>
      </c>
      <c r="Z576" s="47">
        <f ca="1">VLOOKUP($B576,INDIRECT("data!$"&amp;G562&amp;"$3:$CZ$554"),$D562-3*(B561-1)+Z$1,FALSE)</f>
        <v>3.4</v>
      </c>
      <c r="AA576" s="47">
        <f ca="1">VLOOKUP($B576,INDIRECT("data!$"&amp;G562&amp;"$3:$CZ$554"),$D562-3*(B561-1)+AA$1,FALSE)</f>
        <v>4.75</v>
      </c>
      <c r="AB576" s="47">
        <f ca="1">VLOOKUP($B576,INDIRECT("data!$"&amp;G562&amp;"$3:$CZ$554"),$D562-3*(B561-1)+AB$1,FALSE)</f>
        <v>1.87</v>
      </c>
      <c r="AC576" s="47">
        <f ca="1">VLOOKUP($B576,INDIRECT("data!$"&amp;G562&amp;"$3:$CZ$554"),$D562-3*(B561-1)+AC$1,FALSE)</f>
        <v>3.46</v>
      </c>
      <c r="AD576" s="47">
        <f ca="1">VLOOKUP($B576,INDIRECT("data!$"&amp;G562&amp;"$3:$CZ$554"),$D562-3*(B561-1)+AD$1,FALSE)</f>
        <v>4.87</v>
      </c>
      <c r="AE576" s="47">
        <f ca="1">VLOOKUP($B576,INDIRECT("data!$"&amp;G562&amp;"$3:$CZ$554"),$D562-3*(B561-1)+AE$1,FALSE)</f>
        <v>2.1</v>
      </c>
      <c r="AF576" s="47">
        <f ca="1">VLOOKUP($B576,INDIRECT("data!$"&amp;G562&amp;"$3:$CZ$554"),$D562-3*(B561-1)+AF$1,FALSE)</f>
        <v>1.72</v>
      </c>
      <c r="AG576" s="65">
        <f t="shared" ca="1" si="1231"/>
        <v>5</v>
      </c>
      <c r="AH576" s="65">
        <f t="shared" ca="1" si="1232"/>
        <v>2</v>
      </c>
      <c r="AI576" s="65">
        <f t="shared" ca="1" si="1233"/>
        <v>3</v>
      </c>
      <c r="AJ576" s="65">
        <f t="shared" ca="1" si="1234"/>
        <v>1</v>
      </c>
      <c r="AK576" s="65">
        <f t="shared" ca="1" si="1235"/>
        <v>2</v>
      </c>
      <c r="AL576" s="66" t="str">
        <f t="shared" ca="1" si="1236"/>
        <v>A</v>
      </c>
      <c r="AM576" s="66" t="str">
        <f t="shared" ca="1" si="1237"/>
        <v>D-A</v>
      </c>
      <c r="AN576" s="65">
        <f t="shared" ca="1" si="1238"/>
        <v>1</v>
      </c>
      <c r="AO576" s="65">
        <f t="shared" ca="1" si="1239"/>
        <v>1</v>
      </c>
      <c r="AP576" s="65">
        <f t="shared" ca="1" si="1240"/>
        <v>1</v>
      </c>
      <c r="AQ576" s="65">
        <f t="shared" ca="1" si="1241"/>
        <v>0</v>
      </c>
      <c r="AR576" s="65">
        <f t="shared" ca="1" si="1242"/>
        <v>0</v>
      </c>
      <c r="AS576" s="65">
        <f t="shared" ca="1" si="1243"/>
        <v>0</v>
      </c>
      <c r="AT576" s="65">
        <f t="shared" ca="1" si="1244"/>
        <v>0</v>
      </c>
    </row>
    <row r="577" spans="1:46" ht="18" customHeight="1" x14ac:dyDescent="0.25">
      <c r="A577" s="49" t="str">
        <f ca="1">CONCATENATE(B573,"-",B577)</f>
        <v>Reading-Away-4</v>
      </c>
      <c r="B577" s="37">
        <v>4</v>
      </c>
      <c r="C577" s="41">
        <f ca="1">VLOOKUP($B577,INDIRECT("data!$"&amp;G562&amp;"$3:$CZ$554"),$D562-3*(B561-1)+C$1,FALSE)</f>
        <v>43337</v>
      </c>
      <c r="D577" s="30" t="str">
        <f ca="1">VLOOKUP($B577,INDIRECT("data!$"&amp;G562&amp;"$3:$CZ$554"),$D562-3*(B561-1)+D$1,FALSE)</f>
        <v>Aston Villa</v>
      </c>
      <c r="E577" s="30" t="str">
        <f ca="1">VLOOKUP($B577,INDIRECT("data!$"&amp;G562&amp;"$3:$CZ$554"),$D562-3*(B561-1)+E$1,FALSE)</f>
        <v>Reading</v>
      </c>
      <c r="F577" s="29">
        <f ca="1">VLOOKUP($B577,INDIRECT("data!$"&amp;G562&amp;"$3:$CZ$554"),$D562-3*(B561-1)+F$1,FALSE)</f>
        <v>1</v>
      </c>
      <c r="G577" s="29">
        <f ca="1">VLOOKUP($B577,INDIRECT("data!$"&amp;G562&amp;"$3:$CZ$554"),$D562-3*(B561-1)+G$1,FALSE)</f>
        <v>1</v>
      </c>
      <c r="H577" s="15" t="str">
        <f ca="1">VLOOKUP($B577,INDIRECT("data!$"&amp;G562&amp;"$3:$CZ$554"),$D562-3*(B561-1)+H$1,FALSE)</f>
        <v>D</v>
      </c>
      <c r="I577" s="29">
        <f ca="1">VLOOKUP($B577,INDIRECT("data!$"&amp;G562&amp;"$3:$CZ$554"),$D562-3*(B561-1)+I$1,FALSE)</f>
        <v>0</v>
      </c>
      <c r="J577" s="29">
        <f ca="1">VLOOKUP($B577,INDIRECT("data!$"&amp;G562&amp;"$3:$CZ$554"),$D562-3*(B561-1)+J$1,FALSE)</f>
        <v>0</v>
      </c>
      <c r="K577" s="15" t="str">
        <f ca="1">VLOOKUP($B577,INDIRECT("data!$"&amp;G562&amp;"$3:$CZ$554"),$D562-3*(B561-1)+K$1,FALSE)</f>
        <v>D</v>
      </c>
      <c r="L577" s="30" t="str">
        <f ca="1">VLOOKUP($B577,INDIRECT("data!$"&amp;G562&amp;"$3:$CZ$554"),$D562-3*(B561-1)+L$1,FALSE)</f>
        <v>D England</v>
      </c>
      <c r="M577" s="45">
        <f ca="1">VLOOKUP($B577,INDIRECT("data!$"&amp;G562&amp;"$3:$CZ$554"),$D562-3*(B561-1)+M$1,FALSE)</f>
        <v>21</v>
      </c>
      <c r="N577" s="45">
        <f ca="1">VLOOKUP($B577,INDIRECT("data!$"&amp;G562&amp;"$3:$CZ$554"),$D562-3*(B561-1)+N$1,FALSE)</f>
        <v>10</v>
      </c>
      <c r="O577" s="45">
        <f ca="1">VLOOKUP($B577,INDIRECT("data!$"&amp;G562&amp;"$3:$CZ$554"),$D562-3*(B561-1)+O$1,FALSE)</f>
        <v>8</v>
      </c>
      <c r="P577" s="45">
        <f ca="1">VLOOKUP($B577,INDIRECT("data!$"&amp;G562&amp;"$3:$CZ$554"),$D562-3*(B561-1)+P$1,FALSE)</f>
        <v>7</v>
      </c>
      <c r="Q577" s="45">
        <f ca="1">VLOOKUP($B577,INDIRECT("data!$"&amp;G562&amp;"$3:$CZ$554"),$D562-3*(B561-1)+Q$1,FALSE)</f>
        <v>9</v>
      </c>
      <c r="R577" s="45">
        <f ca="1">VLOOKUP($B577,INDIRECT("data!$"&amp;G562&amp;"$3:$CZ$554"),$D562-3*(B561-1)+R$1,FALSE)</f>
        <v>13</v>
      </c>
      <c r="S577" s="45">
        <f ca="1">VLOOKUP($B577,INDIRECT("data!$"&amp;G562&amp;"$3:$CZ$554"),$D562-3*(B561-1)+S$1,FALSE)</f>
        <v>4</v>
      </c>
      <c r="T577" s="45">
        <f ca="1">VLOOKUP($B577,INDIRECT("data!$"&amp;G562&amp;"$3:$CZ$554"),$D562-3*(B561-1)+T$1,FALSE)</f>
        <v>9</v>
      </c>
      <c r="U577" s="45">
        <f ca="1">VLOOKUP($B577,INDIRECT("data!$"&amp;G562&amp;"$3:$CZ$554"),$D562-3*(B561-1)+U$1,FALSE)</f>
        <v>0</v>
      </c>
      <c r="V577" s="45">
        <f ca="1">VLOOKUP($B577,INDIRECT("data!$"&amp;G562&amp;"$3:$CZ$554"),$D562-3*(B561-1)+V$1,FALSE)</f>
        <v>2</v>
      </c>
      <c r="W577" s="45">
        <f ca="1">VLOOKUP($B577,INDIRECT("data!$"&amp;G562&amp;"$3:$CZ$554"),$D562-3*(B561-1)+W$1,FALSE)</f>
        <v>0</v>
      </c>
      <c r="X577" s="45">
        <f ca="1">VLOOKUP($B577,INDIRECT("data!$"&amp;G562&amp;"$3:$CZ$554"),$D562-3*(B561-1)+X$1,FALSE)</f>
        <v>0</v>
      </c>
      <c r="Y577" s="47">
        <f ca="1">VLOOKUP($B577,INDIRECT("data!$"&amp;G562&amp;"$3:$CZ$554"),$D562-3*(B561-1)+Y$1,FALSE)</f>
        <v>1.61</v>
      </c>
      <c r="Z577" s="47">
        <f ca="1">VLOOKUP($B577,INDIRECT("data!$"&amp;G562&amp;"$3:$CZ$554"),$D562-3*(B561-1)+Z$1,FALSE)</f>
        <v>3.9</v>
      </c>
      <c r="AA577" s="47">
        <f ca="1">VLOOKUP($B577,INDIRECT("data!$"&amp;G562&amp;"$3:$CZ$554"),$D562-3*(B561-1)+AA$1,FALSE)</f>
        <v>6.5</v>
      </c>
      <c r="AB577" s="47">
        <f ca="1">VLOOKUP($B577,INDIRECT("data!$"&amp;G562&amp;"$3:$CZ$554"),$D562-3*(B561-1)+AB$1,FALSE)</f>
        <v>1.58</v>
      </c>
      <c r="AC577" s="47">
        <f ca="1">VLOOKUP($B577,INDIRECT("data!$"&amp;G562&amp;"$3:$CZ$554"),$D562-3*(B561-1)+AC$1,FALSE)</f>
        <v>4.01</v>
      </c>
      <c r="AD577" s="47">
        <f ca="1">VLOOKUP($B577,INDIRECT("data!$"&amp;G562&amp;"$3:$CZ$554"),$D562-3*(B561-1)+AD$1,FALSE)</f>
        <v>7.03</v>
      </c>
      <c r="AE577" s="47">
        <f ca="1">VLOOKUP($B577,INDIRECT("data!$"&amp;G562&amp;"$3:$CZ$554"),$D562-3*(B561-1)+AE$1,FALSE)</f>
        <v>1.94</v>
      </c>
      <c r="AF577" s="47">
        <f ca="1">VLOOKUP($B577,INDIRECT("data!$"&amp;G562&amp;"$3:$CZ$554"),$D562-3*(B561-1)+AF$1,FALSE)</f>
        <v>1.85</v>
      </c>
      <c r="AG577" s="65">
        <f t="shared" ca="1" si="1231"/>
        <v>2</v>
      </c>
      <c r="AH577" s="65">
        <f t="shared" ca="1" si="1232"/>
        <v>0</v>
      </c>
      <c r="AI577" s="65">
        <f t="shared" ca="1" si="1233"/>
        <v>2</v>
      </c>
      <c r="AJ577" s="65">
        <f t="shared" ca="1" si="1234"/>
        <v>1</v>
      </c>
      <c r="AK577" s="65">
        <f t="shared" ca="1" si="1235"/>
        <v>1</v>
      </c>
      <c r="AL577" s="66" t="str">
        <f t="shared" ca="1" si="1236"/>
        <v>D</v>
      </c>
      <c r="AM577" s="66" t="str">
        <f t="shared" ca="1" si="1237"/>
        <v>D-D</v>
      </c>
      <c r="AN577" s="65">
        <f t="shared" ca="1" si="1238"/>
        <v>1</v>
      </c>
      <c r="AO577" s="65">
        <f t="shared" ca="1" si="1239"/>
        <v>0</v>
      </c>
      <c r="AP577" s="65">
        <f t="shared" ca="1" si="1240"/>
        <v>0</v>
      </c>
      <c r="AQ577" s="65">
        <f t="shared" ca="1" si="1241"/>
        <v>0</v>
      </c>
      <c r="AR577" s="65">
        <f t="shared" ca="1" si="1242"/>
        <v>0</v>
      </c>
      <c r="AS577" s="65">
        <f t="shared" ca="1" si="1243"/>
        <v>0</v>
      </c>
      <c r="AT577" s="65">
        <f t="shared" ca="1" si="1244"/>
        <v>0</v>
      </c>
    </row>
    <row r="578" spans="1:46" ht="18" customHeight="1" x14ac:dyDescent="0.25">
      <c r="A578" s="49" t="str">
        <f ca="1">CONCATENATE(B573,"-",B578)</f>
        <v>Reading-Away-5</v>
      </c>
      <c r="B578" s="37">
        <v>5</v>
      </c>
      <c r="C578" s="41">
        <f ca="1">VLOOKUP($B578,INDIRECT("data!$"&amp;G562&amp;"$3:$CZ$554"),$D562-3*(B561-1)+C$1,FALSE)</f>
        <v>43334</v>
      </c>
      <c r="D578" s="30" t="str">
        <f ca="1">VLOOKUP($B578,INDIRECT("data!$"&amp;G562&amp;"$3:$CZ$554"),$D562-3*(B561-1)+D$1,FALSE)</f>
        <v>Blackburn</v>
      </c>
      <c r="E578" s="30" t="str">
        <f ca="1">VLOOKUP($B578,INDIRECT("data!$"&amp;G562&amp;"$3:$CZ$554"),$D562-3*(B561-1)+E$1,FALSE)</f>
        <v>Reading</v>
      </c>
      <c r="F578" s="29">
        <f ca="1">VLOOKUP($B578,INDIRECT("data!$"&amp;G562&amp;"$3:$CZ$554"),$D562-3*(B561-1)+F$1,FALSE)</f>
        <v>2</v>
      </c>
      <c r="G578" s="29">
        <f ca="1">VLOOKUP($B578,INDIRECT("data!$"&amp;G562&amp;"$3:$CZ$554"),$D562-3*(B561-1)+G$1,FALSE)</f>
        <v>2</v>
      </c>
      <c r="H578" s="15" t="str">
        <f ca="1">VLOOKUP($B578,INDIRECT("data!$"&amp;G562&amp;"$3:$CZ$554"),$D562-3*(B561-1)+H$1,FALSE)</f>
        <v>D</v>
      </c>
      <c r="I578" s="29">
        <f ca="1">VLOOKUP($B578,INDIRECT("data!$"&amp;G562&amp;"$3:$CZ$554"),$D562-3*(B561-1)+I$1,FALSE)</f>
        <v>0</v>
      </c>
      <c r="J578" s="29">
        <f ca="1">VLOOKUP($B578,INDIRECT("data!$"&amp;G562&amp;"$3:$CZ$554"),$D562-3*(B561-1)+J$1,FALSE)</f>
        <v>2</v>
      </c>
      <c r="K578" s="15" t="str">
        <f ca="1">VLOOKUP($B578,INDIRECT("data!$"&amp;G562&amp;"$3:$CZ$554"),$D562-3*(B561-1)+K$1,FALSE)</f>
        <v>A</v>
      </c>
      <c r="L578" s="30" t="str">
        <f ca="1">VLOOKUP($B578,INDIRECT("data!$"&amp;G562&amp;"$3:$CZ$554"),$D562-3*(B561-1)+L$1,FALSE)</f>
        <v>O Langford</v>
      </c>
      <c r="M578" s="45">
        <f ca="1">VLOOKUP($B578,INDIRECT("data!$"&amp;G562&amp;"$3:$CZ$554"),$D562-3*(B561-1)+M$1,FALSE)</f>
        <v>16</v>
      </c>
      <c r="N578" s="45">
        <f ca="1">VLOOKUP($B578,INDIRECT("data!$"&amp;G562&amp;"$3:$CZ$554"),$D562-3*(B561-1)+N$1,FALSE)</f>
        <v>8</v>
      </c>
      <c r="O578" s="45">
        <f ca="1">VLOOKUP($B578,INDIRECT("data!$"&amp;G562&amp;"$3:$CZ$554"),$D562-3*(B561-1)+O$1,FALSE)</f>
        <v>4</v>
      </c>
      <c r="P578" s="45">
        <f ca="1">VLOOKUP($B578,INDIRECT("data!$"&amp;G562&amp;"$3:$CZ$554"),$D562-3*(B561-1)+P$1,FALSE)</f>
        <v>4</v>
      </c>
      <c r="Q578" s="45">
        <f ca="1">VLOOKUP($B578,INDIRECT("data!$"&amp;G562&amp;"$3:$CZ$554"),$D562-3*(B561-1)+Q$1,FALSE)</f>
        <v>7</v>
      </c>
      <c r="R578" s="45">
        <f ca="1">VLOOKUP($B578,INDIRECT("data!$"&amp;G562&amp;"$3:$CZ$554"),$D562-3*(B561-1)+R$1,FALSE)</f>
        <v>9</v>
      </c>
      <c r="S578" s="45">
        <f ca="1">VLOOKUP($B578,INDIRECT("data!$"&amp;G562&amp;"$3:$CZ$554"),$D562-3*(B561-1)+S$1,FALSE)</f>
        <v>6</v>
      </c>
      <c r="T578" s="45">
        <f ca="1">VLOOKUP($B578,INDIRECT("data!$"&amp;G562&amp;"$3:$CZ$554"),$D562-3*(B561-1)+T$1,FALSE)</f>
        <v>1</v>
      </c>
      <c r="U578" s="45">
        <f ca="1">VLOOKUP($B578,INDIRECT("data!$"&amp;G562&amp;"$3:$CZ$554"),$D562-3*(B561-1)+U$1,FALSE)</f>
        <v>1</v>
      </c>
      <c r="V578" s="45">
        <f ca="1">VLOOKUP($B578,INDIRECT("data!$"&amp;G562&amp;"$3:$CZ$554"),$D562-3*(B561-1)+V$1,FALSE)</f>
        <v>0</v>
      </c>
      <c r="W578" s="45">
        <f ca="1">VLOOKUP($B578,INDIRECT("data!$"&amp;G562&amp;"$3:$CZ$554"),$D562-3*(B561-1)+W$1,FALSE)</f>
        <v>0</v>
      </c>
      <c r="X578" s="45">
        <f ca="1">VLOOKUP($B578,INDIRECT("data!$"&amp;G562&amp;"$3:$CZ$554"),$D562-3*(B561-1)+X$1,FALSE)</f>
        <v>0</v>
      </c>
      <c r="Y578" s="47">
        <f ca="1">VLOOKUP($B578,INDIRECT("data!$"&amp;G562&amp;"$3:$CZ$554"),$D562-3*(B561-1)+Y$1,FALSE)</f>
        <v>1.72</v>
      </c>
      <c r="Z578" s="47">
        <f ca="1">VLOOKUP($B578,INDIRECT("data!$"&amp;G562&amp;"$3:$CZ$554"),$D562-3*(B561-1)+Z$1,FALSE)</f>
        <v>3.75</v>
      </c>
      <c r="AA578" s="47">
        <f ca="1">VLOOKUP($B578,INDIRECT("data!$"&amp;G562&amp;"$3:$CZ$554"),$D562-3*(B561-1)+AA$1,FALSE)</f>
        <v>5.5</v>
      </c>
      <c r="AB578" s="47">
        <f ca="1">VLOOKUP($B578,INDIRECT("data!$"&amp;G562&amp;"$3:$CZ$554"),$D562-3*(B561-1)+AB$1,FALSE)</f>
        <v>1.76</v>
      </c>
      <c r="AC578" s="47">
        <f ca="1">VLOOKUP($B578,INDIRECT("data!$"&amp;G562&amp;"$3:$CZ$554"),$D562-3*(B561-1)+AC$1,FALSE)</f>
        <v>3.65</v>
      </c>
      <c r="AD578" s="47">
        <f ca="1">VLOOKUP($B578,INDIRECT("data!$"&amp;G562&amp;"$3:$CZ$554"),$D562-3*(B561-1)+AD$1,FALSE)</f>
        <v>5.5</v>
      </c>
      <c r="AE578" s="47">
        <f ca="1">VLOOKUP($B578,INDIRECT("data!$"&amp;G562&amp;"$3:$CZ$554"),$D562-3*(B561-1)+AE$1,FALSE)</f>
        <v>2.1800000000000002</v>
      </c>
      <c r="AF578" s="47">
        <f ca="1">VLOOKUP($B578,INDIRECT("data!$"&amp;G562&amp;"$3:$CZ$554"),$D562-3*(B561-1)+AF$1,FALSE)</f>
        <v>1.66</v>
      </c>
      <c r="AG578" s="65">
        <f t="shared" ca="1" si="1231"/>
        <v>4</v>
      </c>
      <c r="AH578" s="65">
        <f t="shared" ca="1" si="1232"/>
        <v>2</v>
      </c>
      <c r="AI578" s="65">
        <f t="shared" ca="1" si="1233"/>
        <v>2</v>
      </c>
      <c r="AJ578" s="65">
        <f t="shared" ca="1" si="1234"/>
        <v>2</v>
      </c>
      <c r="AK578" s="65">
        <f t="shared" ca="1" si="1235"/>
        <v>0</v>
      </c>
      <c r="AL578" s="66" t="str">
        <f t="shared" ca="1" si="1236"/>
        <v>H</v>
      </c>
      <c r="AM578" s="66" t="str">
        <f t="shared" ca="1" si="1237"/>
        <v>A-D</v>
      </c>
      <c r="AN578" s="65">
        <f t="shared" ca="1" si="1238"/>
        <v>1</v>
      </c>
      <c r="AO578" s="65">
        <f t="shared" ca="1" si="1239"/>
        <v>0</v>
      </c>
      <c r="AP578" s="65">
        <f t="shared" ca="1" si="1240"/>
        <v>1</v>
      </c>
      <c r="AQ578" s="65">
        <f t="shared" ca="1" si="1241"/>
        <v>0</v>
      </c>
      <c r="AR578" s="65">
        <f t="shared" ca="1" si="1242"/>
        <v>0</v>
      </c>
      <c r="AS578" s="65">
        <f t="shared" ca="1" si="1243"/>
        <v>0</v>
      </c>
      <c r="AT578" s="65">
        <f t="shared" ca="1" si="1244"/>
        <v>0</v>
      </c>
    </row>
    <row r="579" spans="1:46" ht="18" customHeight="1" x14ac:dyDescent="0.25">
      <c r="A579" s="49" t="str">
        <f ca="1">CONCATENATE(B573,"-",B579)</f>
        <v>Reading-Away-6</v>
      </c>
      <c r="B579" s="37">
        <v>6</v>
      </c>
      <c r="C579" s="41">
        <f ca="1">VLOOKUP($B579,INDIRECT("data!$"&amp;G562&amp;"$3:$CZ$554"),$D562-3*(B561-1)+C$1,FALSE)</f>
        <v>43323</v>
      </c>
      <c r="D579" s="30" t="str">
        <f ca="1">VLOOKUP($B579,INDIRECT("data!$"&amp;G562&amp;"$3:$CZ$554"),$D562-3*(B561-1)+D$1,FALSE)</f>
        <v>Nott'm Forest</v>
      </c>
      <c r="E579" s="30" t="str">
        <f ca="1">VLOOKUP($B579,INDIRECT("data!$"&amp;G562&amp;"$3:$CZ$554"),$D562-3*(B561-1)+E$1,FALSE)</f>
        <v>Reading</v>
      </c>
      <c r="F579" s="29">
        <f ca="1">VLOOKUP($B579,INDIRECT("data!$"&amp;G562&amp;"$3:$CZ$554"),$D562-3*(B561-1)+F$1,FALSE)</f>
        <v>1</v>
      </c>
      <c r="G579" s="29">
        <f ca="1">VLOOKUP($B579,INDIRECT("data!$"&amp;G562&amp;"$3:$CZ$554"),$D562-3*(B561-1)+G$1,FALSE)</f>
        <v>0</v>
      </c>
      <c r="H579" s="15" t="str">
        <f ca="1">VLOOKUP($B579,INDIRECT("data!$"&amp;G562&amp;"$3:$CZ$554"),$D562-3*(B561-1)+H$1,FALSE)</f>
        <v>H</v>
      </c>
      <c r="I579" s="29">
        <f ca="1">VLOOKUP($B579,INDIRECT("data!$"&amp;G562&amp;"$3:$CZ$554"),$D562-3*(B561-1)+I$1,FALSE)</f>
        <v>0</v>
      </c>
      <c r="J579" s="29">
        <f ca="1">VLOOKUP($B579,INDIRECT("data!$"&amp;G562&amp;"$3:$CZ$554"),$D562-3*(B561-1)+J$1,FALSE)</f>
        <v>0</v>
      </c>
      <c r="K579" s="15" t="str">
        <f ca="1">VLOOKUP($B579,INDIRECT("data!$"&amp;G562&amp;"$3:$CZ$554"),$D562-3*(B561-1)+K$1,FALSE)</f>
        <v>D</v>
      </c>
      <c r="L579" s="30" t="str">
        <f ca="1">VLOOKUP($B579,INDIRECT("data!$"&amp;G562&amp;"$3:$CZ$554"),$D562-3*(B561-1)+L$1,FALSE)</f>
        <v>S Martin</v>
      </c>
      <c r="M579" s="45">
        <f ca="1">VLOOKUP($B579,INDIRECT("data!$"&amp;G562&amp;"$3:$CZ$554"),$D562-3*(B561-1)+M$1,FALSE)</f>
        <v>12</v>
      </c>
      <c r="N579" s="45">
        <f ca="1">VLOOKUP($B579,INDIRECT("data!$"&amp;G562&amp;"$3:$CZ$554"),$D562-3*(B561-1)+N$1,FALSE)</f>
        <v>8</v>
      </c>
      <c r="O579" s="45">
        <f ca="1">VLOOKUP($B579,INDIRECT("data!$"&amp;G562&amp;"$3:$CZ$554"),$D562-3*(B561-1)+O$1,FALSE)</f>
        <v>3</v>
      </c>
      <c r="P579" s="45">
        <f ca="1">VLOOKUP($B579,INDIRECT("data!$"&amp;G562&amp;"$3:$CZ$554"),$D562-3*(B561-1)+P$1,FALSE)</f>
        <v>3</v>
      </c>
      <c r="Q579" s="45">
        <f ca="1">VLOOKUP($B579,INDIRECT("data!$"&amp;G562&amp;"$3:$CZ$554"),$D562-3*(B561-1)+Q$1,FALSE)</f>
        <v>15</v>
      </c>
      <c r="R579" s="45">
        <f ca="1">VLOOKUP($B579,INDIRECT("data!$"&amp;G562&amp;"$3:$CZ$554"),$D562-3*(B561-1)+R$1,FALSE)</f>
        <v>11</v>
      </c>
      <c r="S579" s="45">
        <f ca="1">VLOOKUP($B579,INDIRECT("data!$"&amp;G562&amp;"$3:$CZ$554"),$D562-3*(B561-1)+S$1,FALSE)</f>
        <v>6</v>
      </c>
      <c r="T579" s="45">
        <f ca="1">VLOOKUP($B579,INDIRECT("data!$"&amp;G562&amp;"$3:$CZ$554"),$D562-3*(B561-1)+T$1,FALSE)</f>
        <v>4</v>
      </c>
      <c r="U579" s="45">
        <f ca="1">VLOOKUP($B579,INDIRECT("data!$"&amp;G562&amp;"$3:$CZ$554"),$D562-3*(B561-1)+U$1,FALSE)</f>
        <v>0</v>
      </c>
      <c r="V579" s="45">
        <f ca="1">VLOOKUP($B579,INDIRECT("data!$"&amp;G562&amp;"$3:$CZ$554"),$D562-3*(B561-1)+V$1,FALSE)</f>
        <v>1</v>
      </c>
      <c r="W579" s="45">
        <f ca="1">VLOOKUP($B579,INDIRECT("data!$"&amp;G562&amp;"$3:$CZ$554"),$D562-3*(B561-1)+W$1,FALSE)</f>
        <v>0</v>
      </c>
      <c r="X579" s="45">
        <f ca="1">VLOOKUP($B579,INDIRECT("data!$"&amp;G562&amp;"$3:$CZ$554"),$D562-3*(B561-1)+X$1,FALSE)</f>
        <v>0</v>
      </c>
      <c r="Y579" s="47">
        <f ca="1">VLOOKUP($B579,INDIRECT("data!$"&amp;G562&amp;"$3:$CZ$554"),$D562-3*(B561-1)+Y$1,FALSE)</f>
        <v>1.66</v>
      </c>
      <c r="Z579" s="47">
        <f ca="1">VLOOKUP($B579,INDIRECT("data!$"&amp;G562&amp;"$3:$CZ$554"),$D562-3*(B561-1)+Z$1,FALSE)</f>
        <v>3.8</v>
      </c>
      <c r="AA579" s="47">
        <f ca="1">VLOOKUP($B579,INDIRECT("data!$"&amp;G562&amp;"$3:$CZ$554"),$D562-3*(B561-1)+AA$1,FALSE)</f>
        <v>6</v>
      </c>
      <c r="AB579" s="47">
        <f ca="1">VLOOKUP($B579,INDIRECT("data!$"&amp;G562&amp;"$3:$CZ$554"),$D562-3*(B561-1)+AB$1,FALSE)</f>
        <v>1.68</v>
      </c>
      <c r="AC579" s="47">
        <f ca="1">VLOOKUP($B579,INDIRECT("data!$"&amp;G562&amp;"$3:$CZ$554"),$D562-3*(B561-1)+AC$1,FALSE)</f>
        <v>3.8</v>
      </c>
      <c r="AD579" s="47">
        <f ca="1">VLOOKUP($B579,INDIRECT("data!$"&amp;G562&amp;"$3:$CZ$554"),$D562-3*(B561-1)+AD$1,FALSE)</f>
        <v>6.04</v>
      </c>
      <c r="AE579" s="47">
        <f ca="1">VLOOKUP($B579,INDIRECT("data!$"&amp;G562&amp;"$3:$CZ$554"),$D562-3*(B561-1)+AE$1,FALSE)</f>
        <v>2.09</v>
      </c>
      <c r="AF579" s="47">
        <f ca="1">VLOOKUP($B579,INDIRECT("data!$"&amp;G562&amp;"$3:$CZ$554"),$D562-3*(B561-1)+AF$1,FALSE)</f>
        <v>1.72</v>
      </c>
      <c r="AG579" s="65">
        <f t="shared" ca="1" si="1231"/>
        <v>1</v>
      </c>
      <c r="AH579" s="65">
        <f t="shared" ca="1" si="1232"/>
        <v>0</v>
      </c>
      <c r="AI579" s="65">
        <f t="shared" ca="1" si="1233"/>
        <v>1</v>
      </c>
      <c r="AJ579" s="65">
        <f t="shared" ca="1" si="1234"/>
        <v>1</v>
      </c>
      <c r="AK579" s="65">
        <f t="shared" ca="1" si="1235"/>
        <v>0</v>
      </c>
      <c r="AL579" s="66" t="str">
        <f t="shared" ca="1" si="1236"/>
        <v>H</v>
      </c>
      <c r="AM579" s="66" t="str">
        <f t="shared" ca="1" si="1237"/>
        <v>D-H</v>
      </c>
      <c r="AN579" s="65">
        <f t="shared" ca="1" si="1238"/>
        <v>0</v>
      </c>
      <c r="AO579" s="65">
        <f t="shared" ca="1" si="1239"/>
        <v>0</v>
      </c>
      <c r="AP579" s="65">
        <f t="shared" ca="1" si="1240"/>
        <v>0</v>
      </c>
      <c r="AQ579" s="65">
        <f t="shared" ca="1" si="1241"/>
        <v>1</v>
      </c>
      <c r="AR579" s="65">
        <f t="shared" ca="1" si="1242"/>
        <v>0</v>
      </c>
      <c r="AS579" s="65">
        <f t="shared" ca="1" si="1243"/>
        <v>0</v>
      </c>
      <c r="AT579" s="65">
        <f t="shared" ca="1" si="1244"/>
        <v>0</v>
      </c>
    </row>
    <row r="580" spans="1:46" ht="18" customHeight="1" x14ac:dyDescent="0.25">
      <c r="A580" s="49" t="str">
        <f ca="1">CONCATENATE(B573,"-",B580)</f>
        <v>Reading-Away-7</v>
      </c>
      <c r="B580" s="37">
        <v>7</v>
      </c>
      <c r="C580" s="41" t="e">
        <f ca="1">VLOOKUP($B580,INDIRECT("data!$"&amp;G562&amp;"$3:$CZ$554"),$D562-3*(B561-1)+C$1,FALSE)</f>
        <v>#N/A</v>
      </c>
      <c r="D580" s="30" t="e">
        <f ca="1">VLOOKUP($B580,INDIRECT("data!$"&amp;G562&amp;"$3:$CZ$554"),$D562-3*(B561-1)+D$1,FALSE)</f>
        <v>#N/A</v>
      </c>
      <c r="E580" s="30" t="e">
        <f ca="1">VLOOKUP($B580,INDIRECT("data!$"&amp;G562&amp;"$3:$CZ$554"),$D562-3*(B561-1)+E$1,FALSE)</f>
        <v>#N/A</v>
      </c>
      <c r="F580" s="29" t="e">
        <f ca="1">VLOOKUP($B580,INDIRECT("data!$"&amp;G562&amp;"$3:$CZ$554"),$D562-3*(B561-1)+F$1,FALSE)</f>
        <v>#N/A</v>
      </c>
      <c r="G580" s="29" t="e">
        <f ca="1">VLOOKUP($B580,INDIRECT("data!$"&amp;G562&amp;"$3:$CZ$554"),$D562-3*(B561-1)+G$1,FALSE)</f>
        <v>#N/A</v>
      </c>
      <c r="H580" s="15" t="e">
        <f ca="1">VLOOKUP($B580,INDIRECT("data!$"&amp;G562&amp;"$3:$CZ$554"),$D562-3*(B561-1)+H$1,FALSE)</f>
        <v>#N/A</v>
      </c>
      <c r="I580" s="29" t="e">
        <f ca="1">VLOOKUP($B580,INDIRECT("data!$"&amp;G562&amp;"$3:$CZ$554"),$D562-3*(B561-1)+I$1,FALSE)</f>
        <v>#N/A</v>
      </c>
      <c r="J580" s="29" t="e">
        <f ca="1">VLOOKUP($B580,INDIRECT("data!$"&amp;G562&amp;"$3:$CZ$554"),$D562-3*(B561-1)+J$1,FALSE)</f>
        <v>#N/A</v>
      </c>
      <c r="K580" s="15" t="e">
        <f ca="1">VLOOKUP($B580,INDIRECT("data!$"&amp;G562&amp;"$3:$CZ$554"),$D562-3*(B561-1)+K$1,FALSE)</f>
        <v>#N/A</v>
      </c>
      <c r="L580" s="30" t="e">
        <f ca="1">VLOOKUP($B580,INDIRECT("data!$"&amp;G562&amp;"$3:$CZ$554"),$D562-3*(B561-1)+L$1,FALSE)</f>
        <v>#N/A</v>
      </c>
      <c r="M580" s="45" t="e">
        <f ca="1">VLOOKUP($B580,INDIRECT("data!$"&amp;G562&amp;"$3:$CZ$554"),$D562-3*(B561-1)+M$1,FALSE)</f>
        <v>#N/A</v>
      </c>
      <c r="N580" s="45" t="e">
        <f ca="1">VLOOKUP($B580,INDIRECT("data!$"&amp;G562&amp;"$3:$CZ$554"),$D562-3*(B561-1)+N$1,FALSE)</f>
        <v>#N/A</v>
      </c>
      <c r="O580" s="45" t="e">
        <f ca="1">VLOOKUP($B580,INDIRECT("data!$"&amp;G562&amp;"$3:$CZ$554"),$D562-3*(B561-1)+O$1,FALSE)</f>
        <v>#N/A</v>
      </c>
      <c r="P580" s="45" t="e">
        <f ca="1">VLOOKUP($B580,INDIRECT("data!$"&amp;G562&amp;"$3:$CZ$554"),$D562-3*(B561-1)+P$1,FALSE)</f>
        <v>#N/A</v>
      </c>
      <c r="Q580" s="45" t="e">
        <f ca="1">VLOOKUP($B580,INDIRECT("data!$"&amp;G562&amp;"$3:$CZ$554"),$D562-3*(B561-1)+Q$1,FALSE)</f>
        <v>#N/A</v>
      </c>
      <c r="R580" s="45" t="e">
        <f ca="1">VLOOKUP($B580,INDIRECT("data!$"&amp;G562&amp;"$3:$CZ$554"),$D562-3*(B561-1)+R$1,FALSE)</f>
        <v>#N/A</v>
      </c>
      <c r="S580" s="45" t="e">
        <f ca="1">VLOOKUP($B580,INDIRECT("data!$"&amp;G562&amp;"$3:$CZ$554"),$D562-3*(B561-1)+S$1,FALSE)</f>
        <v>#N/A</v>
      </c>
      <c r="T580" s="45" t="e">
        <f ca="1">VLOOKUP($B580,INDIRECT("data!$"&amp;G562&amp;"$3:$CZ$554"),$D562-3*(B561-1)+T$1,FALSE)</f>
        <v>#N/A</v>
      </c>
      <c r="U580" s="45" t="e">
        <f ca="1">VLOOKUP($B580,INDIRECT("data!$"&amp;G562&amp;"$3:$CZ$554"),$D562-3*(B561-1)+U$1,FALSE)</f>
        <v>#N/A</v>
      </c>
      <c r="V580" s="45" t="e">
        <f ca="1">VLOOKUP($B580,INDIRECT("data!$"&amp;G562&amp;"$3:$CZ$554"),$D562-3*(B561-1)+V$1,FALSE)</f>
        <v>#N/A</v>
      </c>
      <c r="W580" s="45" t="e">
        <f ca="1">VLOOKUP($B580,INDIRECT("data!$"&amp;G562&amp;"$3:$CZ$554"),$D562-3*(B561-1)+W$1,FALSE)</f>
        <v>#N/A</v>
      </c>
      <c r="X580" s="45" t="e">
        <f ca="1">VLOOKUP($B580,INDIRECT("data!$"&amp;G562&amp;"$3:$CZ$554"),$D562-3*(B561-1)+X$1,FALSE)</f>
        <v>#N/A</v>
      </c>
      <c r="Y580" s="47" t="e">
        <f ca="1">VLOOKUP($B580,INDIRECT("data!$"&amp;G562&amp;"$3:$CZ$554"),$D562-3*(B561-1)+Y$1,FALSE)</f>
        <v>#N/A</v>
      </c>
      <c r="Z580" s="47" t="e">
        <f ca="1">VLOOKUP($B580,INDIRECT("data!$"&amp;G562&amp;"$3:$CZ$554"),$D562-3*(B561-1)+Z$1,FALSE)</f>
        <v>#N/A</v>
      </c>
      <c r="AA580" s="47" t="e">
        <f ca="1">VLOOKUP($B580,INDIRECT("data!$"&amp;G562&amp;"$3:$CZ$554"),$D562-3*(B561-1)+AA$1,FALSE)</f>
        <v>#N/A</v>
      </c>
      <c r="AB580" s="47" t="e">
        <f ca="1">VLOOKUP($B580,INDIRECT("data!$"&amp;G562&amp;"$3:$CZ$554"),$D562-3*(B561-1)+AB$1,FALSE)</f>
        <v>#N/A</v>
      </c>
      <c r="AC580" s="47" t="e">
        <f ca="1">VLOOKUP($B580,INDIRECT("data!$"&amp;G562&amp;"$3:$CZ$554"),$D562-3*(B561-1)+AC$1,FALSE)</f>
        <v>#N/A</v>
      </c>
      <c r="AD580" s="47" t="e">
        <f ca="1">VLOOKUP($B580,INDIRECT("data!$"&amp;G562&amp;"$3:$CZ$554"),$D562-3*(B561-1)+AD$1,FALSE)</f>
        <v>#N/A</v>
      </c>
      <c r="AE580" s="47" t="e">
        <f ca="1">VLOOKUP($B580,INDIRECT("data!$"&amp;G562&amp;"$3:$CZ$554"),$D562-3*(B561-1)+AE$1,FALSE)</f>
        <v>#N/A</v>
      </c>
      <c r="AF580" s="47" t="e">
        <f ca="1">VLOOKUP($B580,INDIRECT("data!$"&amp;G562&amp;"$3:$CZ$554"),$D562-3*(B561-1)+AF$1,FALSE)</f>
        <v>#N/A</v>
      </c>
      <c r="AG580" s="65" t="e">
        <f t="shared" ca="1" si="1231"/>
        <v>#N/A</v>
      </c>
      <c r="AH580" s="65" t="e">
        <f t="shared" ca="1" si="1232"/>
        <v>#N/A</v>
      </c>
      <c r="AI580" s="65" t="e">
        <f t="shared" ca="1" si="1233"/>
        <v>#N/A</v>
      </c>
      <c r="AJ580" s="65" t="e">
        <f t="shared" ca="1" si="1234"/>
        <v>#N/A</v>
      </c>
      <c r="AK580" s="65" t="e">
        <f t="shared" ca="1" si="1235"/>
        <v>#N/A</v>
      </c>
      <c r="AL580" s="66" t="e">
        <f t="shared" ca="1" si="1236"/>
        <v>#N/A</v>
      </c>
      <c r="AM580" s="66" t="e">
        <f t="shared" ca="1" si="1237"/>
        <v>#N/A</v>
      </c>
      <c r="AN580" s="65" t="e">
        <f t="shared" ca="1" si="1238"/>
        <v>#N/A</v>
      </c>
      <c r="AO580" s="65" t="e">
        <f t="shared" ca="1" si="1239"/>
        <v>#N/A</v>
      </c>
      <c r="AP580" s="65" t="e">
        <f t="shared" ca="1" si="1240"/>
        <v>#N/A</v>
      </c>
      <c r="AQ580" s="65" t="e">
        <f t="shared" ca="1" si="1241"/>
        <v>#N/A</v>
      </c>
      <c r="AR580" s="65" t="e">
        <f t="shared" ca="1" si="1242"/>
        <v>#N/A</v>
      </c>
      <c r="AS580" s="65" t="e">
        <f t="shared" ca="1" si="1243"/>
        <v>#N/A</v>
      </c>
      <c r="AT580" s="65" t="e">
        <f t="shared" ca="1" si="1244"/>
        <v>#N/A</v>
      </c>
    </row>
    <row r="581" spans="1:46" ht="18" customHeight="1" x14ac:dyDescent="0.25">
      <c r="A581" s="49" t="str">
        <f ca="1">CONCATENATE(B573,"-",B581)</f>
        <v>Reading-Away-8</v>
      </c>
      <c r="B581" s="37">
        <v>8</v>
      </c>
      <c r="C581" s="41" t="e">
        <f ca="1">VLOOKUP($B581,INDIRECT("data!$"&amp;G562&amp;"$3:$CZ$554"),$D562-3*(B561-1)+C$1,FALSE)</f>
        <v>#N/A</v>
      </c>
      <c r="D581" s="30" t="e">
        <f ca="1">VLOOKUP($B581,INDIRECT("data!$"&amp;G562&amp;"$3:$CZ$554"),$D562-3*(B561-1)+D$1,FALSE)</f>
        <v>#N/A</v>
      </c>
      <c r="E581" s="30" t="e">
        <f ca="1">VLOOKUP($B581,INDIRECT("data!$"&amp;G562&amp;"$3:$CZ$554"),$D562-3*(B561-1)+E$1,FALSE)</f>
        <v>#N/A</v>
      </c>
      <c r="F581" s="29" t="e">
        <f ca="1">VLOOKUP($B581,INDIRECT("data!$"&amp;G562&amp;"$3:$CZ$554"),$D562-3*(B561-1)+F$1,FALSE)</f>
        <v>#N/A</v>
      </c>
      <c r="G581" s="29" t="e">
        <f ca="1">VLOOKUP($B581,INDIRECT("data!$"&amp;G562&amp;"$3:$CZ$554"),$D562-3*(B561-1)+G$1,FALSE)</f>
        <v>#N/A</v>
      </c>
      <c r="H581" s="15" t="e">
        <f ca="1">VLOOKUP($B581,INDIRECT("data!$"&amp;G562&amp;"$3:$CZ$554"),$D562-3*(B561-1)+H$1,FALSE)</f>
        <v>#N/A</v>
      </c>
      <c r="I581" s="29" t="e">
        <f ca="1">VLOOKUP($B581,INDIRECT("data!$"&amp;G562&amp;"$3:$CZ$554"),$D562-3*(B561-1)+I$1,FALSE)</f>
        <v>#N/A</v>
      </c>
      <c r="J581" s="29" t="e">
        <f ca="1">VLOOKUP($B581,INDIRECT("data!$"&amp;G562&amp;"$3:$CZ$554"),$D562-3*(B561-1)+J$1,FALSE)</f>
        <v>#N/A</v>
      </c>
      <c r="K581" s="15" t="e">
        <f ca="1">VLOOKUP($B581,INDIRECT("data!$"&amp;G562&amp;"$3:$CZ$554"),$D562-3*(B561-1)+K$1,FALSE)</f>
        <v>#N/A</v>
      </c>
      <c r="L581" s="30" t="e">
        <f ca="1">VLOOKUP($B581,INDIRECT("data!$"&amp;G562&amp;"$3:$CZ$554"),$D562-3*(B561-1)+L$1,FALSE)</f>
        <v>#N/A</v>
      </c>
      <c r="M581" s="45" t="e">
        <f ca="1">VLOOKUP($B581,INDIRECT("data!$"&amp;G562&amp;"$3:$CZ$554"),$D562-3*(B561-1)+M$1,FALSE)</f>
        <v>#N/A</v>
      </c>
      <c r="N581" s="45" t="e">
        <f ca="1">VLOOKUP($B581,INDIRECT("data!$"&amp;G562&amp;"$3:$CZ$554"),$D562-3*(B561-1)+N$1,FALSE)</f>
        <v>#N/A</v>
      </c>
      <c r="O581" s="45" t="e">
        <f ca="1">VLOOKUP($B581,INDIRECT("data!$"&amp;G562&amp;"$3:$CZ$554"),$D562-3*(B561-1)+O$1,FALSE)</f>
        <v>#N/A</v>
      </c>
      <c r="P581" s="45" t="e">
        <f ca="1">VLOOKUP($B581,INDIRECT("data!$"&amp;G562&amp;"$3:$CZ$554"),$D562-3*(B561-1)+P$1,FALSE)</f>
        <v>#N/A</v>
      </c>
      <c r="Q581" s="45" t="e">
        <f ca="1">VLOOKUP($B581,INDIRECT("data!$"&amp;G562&amp;"$3:$CZ$554"),$D562-3*(B561-1)+Q$1,FALSE)</f>
        <v>#N/A</v>
      </c>
      <c r="R581" s="45" t="e">
        <f ca="1">VLOOKUP($B581,INDIRECT("data!$"&amp;G562&amp;"$3:$CZ$554"),$D562-3*(B561-1)+R$1,FALSE)</f>
        <v>#N/A</v>
      </c>
      <c r="S581" s="45" t="e">
        <f ca="1">VLOOKUP($B581,INDIRECT("data!$"&amp;G562&amp;"$3:$CZ$554"),$D562-3*(B561-1)+S$1,FALSE)</f>
        <v>#N/A</v>
      </c>
      <c r="T581" s="45" t="e">
        <f ca="1">VLOOKUP($B581,INDIRECT("data!$"&amp;G562&amp;"$3:$CZ$554"),$D562-3*(B561-1)+T$1,FALSE)</f>
        <v>#N/A</v>
      </c>
      <c r="U581" s="45" t="e">
        <f ca="1">VLOOKUP($B581,INDIRECT("data!$"&amp;G562&amp;"$3:$CZ$554"),$D562-3*(B561-1)+U$1,FALSE)</f>
        <v>#N/A</v>
      </c>
      <c r="V581" s="45" t="e">
        <f ca="1">VLOOKUP($B581,INDIRECT("data!$"&amp;G562&amp;"$3:$CZ$554"),$D562-3*(B561-1)+V$1,FALSE)</f>
        <v>#N/A</v>
      </c>
      <c r="W581" s="45" t="e">
        <f ca="1">VLOOKUP($B581,INDIRECT("data!$"&amp;G562&amp;"$3:$CZ$554"),$D562-3*(B561-1)+W$1,FALSE)</f>
        <v>#N/A</v>
      </c>
      <c r="X581" s="45" t="e">
        <f ca="1">VLOOKUP($B581,INDIRECT("data!$"&amp;G562&amp;"$3:$CZ$554"),$D562-3*(B561-1)+X$1,FALSE)</f>
        <v>#N/A</v>
      </c>
      <c r="Y581" s="47" t="e">
        <f ca="1">VLOOKUP($B581,INDIRECT("data!$"&amp;G562&amp;"$3:$CZ$554"),$D562-3*(B561-1)+Y$1,FALSE)</f>
        <v>#N/A</v>
      </c>
      <c r="Z581" s="47" t="e">
        <f ca="1">VLOOKUP($B581,INDIRECT("data!$"&amp;G562&amp;"$3:$CZ$554"),$D562-3*(B561-1)+Z$1,FALSE)</f>
        <v>#N/A</v>
      </c>
      <c r="AA581" s="47" t="e">
        <f ca="1">VLOOKUP($B581,INDIRECT("data!$"&amp;G562&amp;"$3:$CZ$554"),$D562-3*(B561-1)+AA$1,FALSE)</f>
        <v>#N/A</v>
      </c>
      <c r="AB581" s="47" t="e">
        <f ca="1">VLOOKUP($B581,INDIRECT("data!$"&amp;G562&amp;"$3:$CZ$554"),$D562-3*(B561-1)+AB$1,FALSE)</f>
        <v>#N/A</v>
      </c>
      <c r="AC581" s="47" t="e">
        <f ca="1">VLOOKUP($B581,INDIRECT("data!$"&amp;G562&amp;"$3:$CZ$554"),$D562-3*(B561-1)+AC$1,FALSE)</f>
        <v>#N/A</v>
      </c>
      <c r="AD581" s="47" t="e">
        <f ca="1">VLOOKUP($B581,INDIRECT("data!$"&amp;G562&amp;"$3:$CZ$554"),$D562-3*(B561-1)+AD$1,FALSE)</f>
        <v>#N/A</v>
      </c>
      <c r="AE581" s="47" t="e">
        <f ca="1">VLOOKUP($B581,INDIRECT("data!$"&amp;G562&amp;"$3:$CZ$554"),$D562-3*(B561-1)+AE$1,FALSE)</f>
        <v>#N/A</v>
      </c>
      <c r="AF581" s="47" t="e">
        <f ca="1">VLOOKUP($B581,INDIRECT("data!$"&amp;G562&amp;"$3:$CZ$554"),$D562-3*(B561-1)+AF$1,FALSE)</f>
        <v>#N/A</v>
      </c>
      <c r="AG581" s="65" t="e">
        <f t="shared" ca="1" si="1231"/>
        <v>#N/A</v>
      </c>
      <c r="AH581" s="65" t="e">
        <f t="shared" ca="1" si="1232"/>
        <v>#N/A</v>
      </c>
      <c r="AI581" s="65" t="e">
        <f t="shared" ca="1" si="1233"/>
        <v>#N/A</v>
      </c>
      <c r="AJ581" s="65" t="e">
        <f t="shared" ca="1" si="1234"/>
        <v>#N/A</v>
      </c>
      <c r="AK581" s="65" t="e">
        <f t="shared" ca="1" si="1235"/>
        <v>#N/A</v>
      </c>
      <c r="AL581" s="66" t="e">
        <f t="shared" ca="1" si="1236"/>
        <v>#N/A</v>
      </c>
      <c r="AM581" s="66" t="e">
        <f t="shared" ca="1" si="1237"/>
        <v>#N/A</v>
      </c>
      <c r="AN581" s="65" t="e">
        <f t="shared" ca="1" si="1238"/>
        <v>#N/A</v>
      </c>
      <c r="AO581" s="65" t="e">
        <f t="shared" ca="1" si="1239"/>
        <v>#N/A</v>
      </c>
      <c r="AP581" s="65" t="e">
        <f t="shared" ca="1" si="1240"/>
        <v>#N/A</v>
      </c>
      <c r="AQ581" s="65" t="e">
        <f t="shared" ca="1" si="1241"/>
        <v>#N/A</v>
      </c>
      <c r="AR581" s="65" t="e">
        <f t="shared" ca="1" si="1242"/>
        <v>#N/A</v>
      </c>
      <c r="AS581" s="65" t="e">
        <f t="shared" ca="1" si="1243"/>
        <v>#N/A</v>
      </c>
      <c r="AT581" s="65" t="e">
        <f t="shared" ca="1" si="1244"/>
        <v>#N/A</v>
      </c>
    </row>
    <row r="582" spans="1:46" ht="18" customHeight="1" x14ac:dyDescent="0.25">
      <c r="A582" s="50"/>
      <c r="B582" s="42" t="s">
        <v>23</v>
      </c>
      <c r="C582" s="43"/>
      <c r="D582" s="44"/>
      <c r="E582" s="44"/>
      <c r="F582" s="46" t="e">
        <f ca="1">SUM(F574:F581)</f>
        <v>#N/A</v>
      </c>
      <c r="G582" s="46" t="e">
        <f ca="1">SUM(G574:G581)</f>
        <v>#N/A</v>
      </c>
      <c r="H582" s="42"/>
      <c r="I582" s="46" t="e">
        <f t="shared" ref="I582:J582" ca="1" si="1245">SUM(I574:I581)</f>
        <v>#N/A</v>
      </c>
      <c r="J582" s="46" t="e">
        <f t="shared" ca="1" si="1245"/>
        <v>#N/A</v>
      </c>
      <c r="K582" s="42"/>
      <c r="L582" s="44"/>
      <c r="M582" s="46" t="e">
        <f t="shared" ref="M582:X582" ca="1" si="1246">SUM(M574:M581)</f>
        <v>#N/A</v>
      </c>
      <c r="N582" s="46" t="e">
        <f t="shared" ca="1" si="1246"/>
        <v>#N/A</v>
      </c>
      <c r="O582" s="46" t="e">
        <f t="shared" ca="1" si="1246"/>
        <v>#N/A</v>
      </c>
      <c r="P582" s="46" t="e">
        <f t="shared" ca="1" si="1246"/>
        <v>#N/A</v>
      </c>
      <c r="Q582" s="46" t="e">
        <f t="shared" ca="1" si="1246"/>
        <v>#N/A</v>
      </c>
      <c r="R582" s="46" t="e">
        <f t="shared" ca="1" si="1246"/>
        <v>#N/A</v>
      </c>
      <c r="S582" s="46" t="e">
        <f t="shared" ca="1" si="1246"/>
        <v>#N/A</v>
      </c>
      <c r="T582" s="46" t="e">
        <f t="shared" ca="1" si="1246"/>
        <v>#N/A</v>
      </c>
      <c r="U582" s="46" t="e">
        <f t="shared" ca="1" si="1246"/>
        <v>#N/A</v>
      </c>
      <c r="V582" s="46" t="e">
        <f t="shared" ca="1" si="1246"/>
        <v>#N/A</v>
      </c>
      <c r="W582" s="46" t="e">
        <f t="shared" ca="1" si="1246"/>
        <v>#N/A</v>
      </c>
      <c r="X582" s="46" t="e">
        <f t="shared" ca="1" si="1246"/>
        <v>#N/A</v>
      </c>
      <c r="Y582" s="48"/>
      <c r="Z582" s="48"/>
      <c r="AA582" s="48"/>
      <c r="AB582" s="48"/>
      <c r="AC582" s="48"/>
      <c r="AD582" s="48"/>
      <c r="AE582" s="48"/>
      <c r="AF582" s="48"/>
    </row>
    <row r="583" spans="1:46" ht="18" customHeight="1" x14ac:dyDescent="0.25">
      <c r="A583" s="50"/>
      <c r="B583" s="38" t="str">
        <f ca="1">CONCATENATE(B562,"-All")</f>
        <v>Reading-All</v>
      </c>
      <c r="C583" s="40" t="s">
        <v>22</v>
      </c>
      <c r="D583" s="13" t="s">
        <v>50</v>
      </c>
      <c r="E583" s="13" t="s">
        <v>51</v>
      </c>
      <c r="F583" s="13" t="s">
        <v>3</v>
      </c>
      <c r="G583" s="13" t="s">
        <v>4</v>
      </c>
      <c r="H583" s="13" t="s">
        <v>6</v>
      </c>
      <c r="I583" s="13" t="s">
        <v>1</v>
      </c>
      <c r="J583" s="13" t="s">
        <v>2</v>
      </c>
      <c r="K583" s="13" t="s">
        <v>5</v>
      </c>
      <c r="L583" s="13" t="s">
        <v>52</v>
      </c>
      <c r="M583" s="13" t="s">
        <v>53</v>
      </c>
      <c r="N583" s="13" t="s">
        <v>54</v>
      </c>
      <c r="O583" s="13" t="s">
        <v>55</v>
      </c>
      <c r="P583" s="13" t="s">
        <v>56</v>
      </c>
      <c r="Q583" s="13" t="s">
        <v>57</v>
      </c>
      <c r="R583" s="13" t="s">
        <v>58</v>
      </c>
      <c r="S583" s="13" t="s">
        <v>59</v>
      </c>
      <c r="T583" s="13" t="s">
        <v>60</v>
      </c>
      <c r="U583" s="13" t="s">
        <v>61</v>
      </c>
      <c r="V583" s="13" t="s">
        <v>62</v>
      </c>
      <c r="W583" s="13" t="s">
        <v>63</v>
      </c>
      <c r="X583" s="13" t="s">
        <v>64</v>
      </c>
      <c r="Y583" s="13" t="s">
        <v>65</v>
      </c>
      <c r="Z583" s="13" t="s">
        <v>66</v>
      </c>
      <c r="AA583" s="13" t="s">
        <v>67</v>
      </c>
      <c r="AB583" s="13" t="s">
        <v>68</v>
      </c>
      <c r="AC583" s="13" t="s">
        <v>69</v>
      </c>
      <c r="AD583" s="13" t="s">
        <v>70</v>
      </c>
      <c r="AE583" s="13" t="s">
        <v>71</v>
      </c>
      <c r="AF583" s="13" t="s">
        <v>72</v>
      </c>
      <c r="AG583" s="62" t="s">
        <v>140</v>
      </c>
      <c r="AH583" s="62" t="s">
        <v>141</v>
      </c>
      <c r="AI583" s="62" t="s">
        <v>142</v>
      </c>
      <c r="AJ583" s="62" t="s">
        <v>143</v>
      </c>
      <c r="AK583" s="62" t="s">
        <v>144</v>
      </c>
      <c r="AL583" s="63" t="s">
        <v>145</v>
      </c>
      <c r="AM583" s="63" t="s">
        <v>146</v>
      </c>
      <c r="AN583" s="62" t="s">
        <v>147</v>
      </c>
      <c r="AO583" s="64" t="s">
        <v>150</v>
      </c>
      <c r="AP583" s="64" t="s">
        <v>151</v>
      </c>
      <c r="AQ583" s="62" t="s">
        <v>148</v>
      </c>
      <c r="AR583" s="62" t="s">
        <v>149</v>
      </c>
      <c r="AS583" s="62" t="s">
        <v>152</v>
      </c>
      <c r="AT583" s="62" t="s">
        <v>153</v>
      </c>
    </row>
    <row r="584" spans="1:46" ht="18" customHeight="1" x14ac:dyDescent="0.25">
      <c r="A584" s="49" t="str">
        <f ca="1">CONCATENATE(B583,"-",B584)</f>
        <v>Reading-All-1</v>
      </c>
      <c r="B584" s="38">
        <v>1</v>
      </c>
      <c r="C584" s="41">
        <f ca="1">VLOOKUP($B584,INDIRECT("data!$"&amp;H562&amp;"$3:$CZ$554"),$E562-3*(B561-1)+C$1,FALSE)</f>
        <v>43379</v>
      </c>
      <c r="D584" s="30" t="str">
        <f ca="1">VLOOKUP($B584,INDIRECT("data!$"&amp;H562&amp;"$3:$CZ$554"),$E562-3*(B561-1)+D$1,FALSE)</f>
        <v>West Brom</v>
      </c>
      <c r="E584" s="30" t="str">
        <f ca="1">VLOOKUP($B584,INDIRECT("data!$"&amp;H562&amp;"$3:$CZ$554"),$E562-3*(B561-1)+E$1,FALSE)</f>
        <v>Reading</v>
      </c>
      <c r="F584" s="29">
        <f ca="1">VLOOKUP($B584,INDIRECT("data!$"&amp;H562&amp;"$3:$CZ$554"),$E562-3*(B561-1)+F$1,FALSE)</f>
        <v>4</v>
      </c>
      <c r="G584" s="29">
        <f ca="1">VLOOKUP($B584,INDIRECT("data!$"&amp;H562&amp;"$3:$CZ$554"),$E562-3*(B561-1)+G$1,FALSE)</f>
        <v>1</v>
      </c>
      <c r="H584" s="15" t="str">
        <f ca="1">VLOOKUP($B584,INDIRECT("data!$"&amp;H562&amp;"$3:$CZ$554"),$E562-3*(B561-1)+H$1,FALSE)</f>
        <v>H</v>
      </c>
      <c r="I584" s="29">
        <f ca="1">VLOOKUP($B584,INDIRECT("data!$"&amp;H562&amp;"$3:$CZ$554"),$E562-3*(B561-1)+I$1,FALSE)</f>
        <v>0</v>
      </c>
      <c r="J584" s="29">
        <f ca="1">VLOOKUP($B584,INDIRECT("data!$"&amp;H562&amp;"$3:$CZ$554"),$E562-3*(B561-1)+J$1,FALSE)</f>
        <v>1</v>
      </c>
      <c r="K584" s="15" t="str">
        <f ca="1">VLOOKUP($B584,INDIRECT("data!$"&amp;H562&amp;"$3:$CZ$554"),$E562-3*(B561-1)+K$1,FALSE)</f>
        <v>A</v>
      </c>
      <c r="L584" s="30" t="str">
        <f ca="1">VLOOKUP($B584,INDIRECT("data!$"&amp;H562&amp;"$3:$CZ$554"),$E562-3*(B561-1)+L$1,FALSE)</f>
        <v>D England</v>
      </c>
      <c r="M584" s="45">
        <f ca="1">VLOOKUP($B584,INDIRECT("data!$"&amp;H562&amp;"$3:$CZ$554"),$E562-3*(B561-1)+M$1,FALSE)</f>
        <v>14</v>
      </c>
      <c r="N584" s="45">
        <f ca="1">VLOOKUP($B584,INDIRECT("data!$"&amp;H562&amp;"$3:$CZ$554"),$E562-3*(B561-1)+N$1,FALSE)</f>
        <v>15</v>
      </c>
      <c r="O584" s="45">
        <f ca="1">VLOOKUP($B584,INDIRECT("data!$"&amp;H562&amp;"$3:$CZ$554"),$E562-3*(B561-1)+O$1,FALSE)</f>
        <v>5</v>
      </c>
      <c r="P584" s="45">
        <f ca="1">VLOOKUP($B584,INDIRECT("data!$"&amp;H562&amp;"$3:$CZ$554"),$E562-3*(B561-1)+P$1,FALSE)</f>
        <v>6</v>
      </c>
      <c r="Q584" s="45">
        <f ca="1">VLOOKUP($B584,INDIRECT("data!$"&amp;H562&amp;"$3:$CZ$554"),$E562-3*(B561-1)+Q$1,FALSE)</f>
        <v>10</v>
      </c>
      <c r="R584" s="45">
        <f ca="1">VLOOKUP($B584,INDIRECT("data!$"&amp;H562&amp;"$3:$CZ$554"),$E562-3*(B561-1)+R$1,FALSE)</f>
        <v>11</v>
      </c>
      <c r="S584" s="45">
        <f ca="1">VLOOKUP($B584,INDIRECT("data!$"&amp;H562&amp;"$3:$CZ$554"),$E562-3*(B561-1)+S$1,FALSE)</f>
        <v>7</v>
      </c>
      <c r="T584" s="45">
        <f ca="1">VLOOKUP($B584,INDIRECT("data!$"&amp;H562&amp;"$3:$CZ$554"),$E562-3*(B561-1)+T$1,FALSE)</f>
        <v>7</v>
      </c>
      <c r="U584" s="45">
        <f ca="1">VLOOKUP($B584,INDIRECT("data!$"&amp;H562&amp;"$3:$CZ$554"),$E562-3*(B561-1)+U$1,FALSE)</f>
        <v>2</v>
      </c>
      <c r="V584" s="45">
        <f ca="1">VLOOKUP($B584,INDIRECT("data!$"&amp;H562&amp;"$3:$CZ$554"),$E562-3*(B561-1)+V$1,FALSE)</f>
        <v>3</v>
      </c>
      <c r="W584" s="45">
        <f ca="1">VLOOKUP($B584,INDIRECT("data!$"&amp;H562&amp;"$3:$CZ$554"),$E562-3*(B561-1)+W$1,FALSE)</f>
        <v>0</v>
      </c>
      <c r="X584" s="45">
        <f ca="1">VLOOKUP($B584,INDIRECT("data!$"&amp;H562&amp;"$3:$CZ$554"),$E562-3*(B561-1)+X$1,FALSE)</f>
        <v>0</v>
      </c>
      <c r="Y584" s="47">
        <f ca="1">VLOOKUP($B584,INDIRECT("data!$"&amp;H562&amp;"$3:$CZ$554"),$E562-3*(B561-1)+Y$1,FALSE)</f>
        <v>1.53</v>
      </c>
      <c r="Z584" s="47">
        <f ca="1">VLOOKUP($B584,INDIRECT("data!$"&amp;H562&amp;"$3:$CZ$554"),$E562-3*(B561-1)+Z$1,FALSE)</f>
        <v>4.33</v>
      </c>
      <c r="AA584" s="47">
        <f ca="1">VLOOKUP($B584,INDIRECT("data!$"&amp;H562&amp;"$3:$CZ$554"),$E562-3*(B561-1)+AA$1,FALSE)</f>
        <v>7</v>
      </c>
      <c r="AB584" s="47">
        <f ca="1">VLOOKUP($B584,INDIRECT("data!$"&amp;H562&amp;"$3:$CZ$554"),$E562-3*(B561-1)+AB$1,FALSE)</f>
        <v>1.53</v>
      </c>
      <c r="AC584" s="47">
        <f ca="1">VLOOKUP($B584,INDIRECT("data!$"&amp;H562&amp;"$3:$CZ$554"),$E562-3*(B561-1)+AC$1,FALSE)</f>
        <v>4.24</v>
      </c>
      <c r="AD584" s="47">
        <f ca="1">VLOOKUP($B584,INDIRECT("data!$"&amp;H562&amp;"$3:$CZ$554"),$E562-3*(B561-1)+AD$1,FALSE)</f>
        <v>7.02</v>
      </c>
      <c r="AE584" s="47">
        <f ca="1">VLOOKUP($B584,INDIRECT("data!$"&amp;H562&amp;"$3:$CZ$554"),$E562-3*(B561-1)+AE$1,FALSE)</f>
        <v>1.67</v>
      </c>
      <c r="AF584" s="47">
        <f ca="1">VLOOKUP($B584,INDIRECT("data!$"&amp;H562&amp;"$3:$CZ$554"),$E562-3*(B561-1)+AF$1,FALSE)</f>
        <v>2.17</v>
      </c>
      <c r="AG584" s="65">
        <f ca="1">IF(C584="","",F584+G584)</f>
        <v>5</v>
      </c>
      <c r="AH584" s="65">
        <f ca="1">IF(C584="","",I584+J584)</f>
        <v>1</v>
      </c>
      <c r="AI584" s="65">
        <f ca="1">IF(C584="","",AJ584+AK584)</f>
        <v>4</v>
      </c>
      <c r="AJ584" s="65">
        <f ca="1">IF(C584="","",F584-I584)</f>
        <v>4</v>
      </c>
      <c r="AK584" s="65">
        <f ca="1">IF(C584="","",G584-J584)</f>
        <v>0</v>
      </c>
      <c r="AL584" s="66" t="str">
        <f ca="1">IF(AJ584&gt;AK584,"H",IF(AJ584=AK584,"D",IF(AJ584&lt;AK584,"A","Error!")))</f>
        <v>H</v>
      </c>
      <c r="AM584" s="66" t="str">
        <f ca="1">IF(C584="","",CONCATENATE(K584,"-",H584))</f>
        <v>A-H</v>
      </c>
      <c r="AN584" s="65">
        <f ca="1">IF(C584="","",IF(AND(F584&gt;0,G584&gt;0),1,0))</f>
        <v>1</v>
      </c>
      <c r="AO584" s="65">
        <f ca="1">IF(C584="","",IF(AND(F584&gt;0,I584&gt;0),1,0))</f>
        <v>0</v>
      </c>
      <c r="AP584" s="65">
        <f ca="1">IF(C584="","",IF(AND(G584&gt;0,J584&gt;0),1,0))</f>
        <v>1</v>
      </c>
      <c r="AQ584" s="65">
        <f ca="1">IF(C584="","",IF(AND(H584="H",G584=0),1,0))</f>
        <v>0</v>
      </c>
      <c r="AR584" s="65">
        <f ca="1">IF(C584="","",IF(AND(H584="A",F584=0),1,0))</f>
        <v>0</v>
      </c>
      <c r="AS584" s="65">
        <f ca="1">IF(C584="","",IF(AND(K584="H",AL584="H"),1,0))</f>
        <v>0</v>
      </c>
      <c r="AT584" s="65">
        <f ca="1">IF(C584="","",IF(AND(K584="A",AL584="A"),1,0))</f>
        <v>0</v>
      </c>
    </row>
    <row r="585" spans="1:46" ht="18" customHeight="1" x14ac:dyDescent="0.25">
      <c r="A585" s="49" t="str">
        <f ca="1">CONCATENATE(B583,"-",B585)</f>
        <v>Reading-All-2</v>
      </c>
      <c r="B585" s="38">
        <v>2</v>
      </c>
      <c r="C585" s="41">
        <f ca="1">VLOOKUP($B585,INDIRECT("data!$"&amp;H562&amp;"$3:$CZ$554"),$E562-3*(B561-1)+C$1,FALSE)</f>
        <v>43375</v>
      </c>
      <c r="D585" s="30" t="str">
        <f ca="1">VLOOKUP($B585,INDIRECT("data!$"&amp;H562&amp;"$3:$CZ$554"),$E562-3*(B561-1)+D$1,FALSE)</f>
        <v>Reading</v>
      </c>
      <c r="E585" s="30" t="str">
        <f ca="1">VLOOKUP($B585,INDIRECT("data!$"&amp;H562&amp;"$3:$CZ$554"),$E562-3*(B561-1)+E$1,FALSE)</f>
        <v>QPR</v>
      </c>
      <c r="F585" s="29">
        <f ca="1">VLOOKUP($B585,INDIRECT("data!$"&amp;H562&amp;"$3:$CZ$554"),$E562-3*(B561-1)+F$1,FALSE)</f>
        <v>0</v>
      </c>
      <c r="G585" s="29">
        <f ca="1">VLOOKUP($B585,INDIRECT("data!$"&amp;H562&amp;"$3:$CZ$554"),$E562-3*(B561-1)+G$1,FALSE)</f>
        <v>1</v>
      </c>
      <c r="H585" s="15" t="str">
        <f ca="1">VLOOKUP($B585,INDIRECT("data!$"&amp;H562&amp;"$3:$CZ$554"),$E562-3*(B561-1)+H$1,FALSE)</f>
        <v>A</v>
      </c>
      <c r="I585" s="29">
        <f ca="1">VLOOKUP($B585,INDIRECT("data!$"&amp;H562&amp;"$3:$CZ$554"),$E562-3*(B561-1)+I$1,FALSE)</f>
        <v>0</v>
      </c>
      <c r="J585" s="29">
        <f ca="1">VLOOKUP($B585,INDIRECT("data!$"&amp;H562&amp;"$3:$CZ$554"),$E562-3*(B561-1)+J$1,FALSE)</f>
        <v>0</v>
      </c>
      <c r="K585" s="15" t="str">
        <f ca="1">VLOOKUP($B585,INDIRECT("data!$"&amp;H562&amp;"$3:$CZ$554"),$E562-3*(B561-1)+K$1,FALSE)</f>
        <v>D</v>
      </c>
      <c r="L585" s="30" t="str">
        <f ca="1">VLOOKUP($B585,INDIRECT("data!$"&amp;H562&amp;"$3:$CZ$554"),$E562-3*(B561-1)+L$1,FALSE)</f>
        <v>A Davies</v>
      </c>
      <c r="M585" s="45">
        <f ca="1">VLOOKUP($B585,INDIRECT("data!$"&amp;H562&amp;"$3:$CZ$554"),$E562-3*(B561-1)+M$1,FALSE)</f>
        <v>14</v>
      </c>
      <c r="N585" s="45">
        <f ca="1">VLOOKUP($B585,INDIRECT("data!$"&amp;H562&amp;"$3:$CZ$554"),$E562-3*(B561-1)+N$1,FALSE)</f>
        <v>10</v>
      </c>
      <c r="O585" s="45">
        <f ca="1">VLOOKUP($B585,INDIRECT("data!$"&amp;H562&amp;"$3:$CZ$554"),$E562-3*(B561-1)+O$1,FALSE)</f>
        <v>1</v>
      </c>
      <c r="P585" s="45">
        <f ca="1">VLOOKUP($B585,INDIRECT("data!$"&amp;H562&amp;"$3:$CZ$554"),$E562-3*(B561-1)+P$1,FALSE)</f>
        <v>4</v>
      </c>
      <c r="Q585" s="45">
        <f ca="1">VLOOKUP($B585,INDIRECT("data!$"&amp;H562&amp;"$3:$CZ$554"),$E562-3*(B561-1)+Q$1,FALSE)</f>
        <v>14</v>
      </c>
      <c r="R585" s="45">
        <f ca="1">VLOOKUP($B585,INDIRECT("data!$"&amp;H562&amp;"$3:$CZ$554"),$E562-3*(B561-1)+R$1,FALSE)</f>
        <v>14</v>
      </c>
      <c r="S585" s="45">
        <f ca="1">VLOOKUP($B585,INDIRECT("data!$"&amp;H562&amp;"$3:$CZ$554"),$E562-3*(B561-1)+S$1,FALSE)</f>
        <v>4</v>
      </c>
      <c r="T585" s="45">
        <f ca="1">VLOOKUP($B585,INDIRECT("data!$"&amp;H562&amp;"$3:$CZ$554"),$E562-3*(B561-1)+T$1,FALSE)</f>
        <v>5</v>
      </c>
      <c r="U585" s="45">
        <f ca="1">VLOOKUP($B585,INDIRECT("data!$"&amp;H562&amp;"$3:$CZ$554"),$E562-3*(B561-1)+U$1,FALSE)</f>
        <v>3</v>
      </c>
      <c r="V585" s="45">
        <f ca="1">VLOOKUP($B585,INDIRECT("data!$"&amp;H562&amp;"$3:$CZ$554"),$E562-3*(B561-1)+V$1,FALSE)</f>
        <v>0</v>
      </c>
      <c r="W585" s="45">
        <f ca="1">VLOOKUP($B585,INDIRECT("data!$"&amp;H562&amp;"$3:$CZ$554"),$E562-3*(B561-1)+W$1,FALSE)</f>
        <v>0</v>
      </c>
      <c r="X585" s="45">
        <f ca="1">VLOOKUP($B585,INDIRECT("data!$"&amp;H562&amp;"$3:$CZ$554"),$E562-3*(B561-1)+X$1,FALSE)</f>
        <v>0</v>
      </c>
      <c r="Y585" s="47">
        <f ca="1">VLOOKUP($B585,INDIRECT("data!$"&amp;H562&amp;"$3:$CZ$554"),$E562-3*(B561-1)+Y$1,FALSE)</f>
        <v>2.5</v>
      </c>
      <c r="Z585" s="47">
        <f ca="1">VLOOKUP($B585,INDIRECT("data!$"&amp;H562&amp;"$3:$CZ$554"),$E562-3*(B561-1)+Z$1,FALSE)</f>
        <v>3.3</v>
      </c>
      <c r="AA585" s="47">
        <f ca="1">VLOOKUP($B585,INDIRECT("data!$"&amp;H562&amp;"$3:$CZ$554"),$E562-3*(B561-1)+AA$1,FALSE)</f>
        <v>3.1</v>
      </c>
      <c r="AB585" s="47">
        <f ca="1">VLOOKUP($B585,INDIRECT("data!$"&amp;H562&amp;"$3:$CZ$554"),$E562-3*(B561-1)+AB$1,FALSE)</f>
        <v>2.4900000000000002</v>
      </c>
      <c r="AC585" s="47">
        <f ca="1">VLOOKUP($B585,INDIRECT("data!$"&amp;H562&amp;"$3:$CZ$554"),$E562-3*(B561-1)+AC$1,FALSE)</f>
        <v>3.29</v>
      </c>
      <c r="AD585" s="47">
        <f ca="1">VLOOKUP($B585,INDIRECT("data!$"&amp;H562&amp;"$3:$CZ$554"),$E562-3*(B561-1)+AD$1,FALSE)</f>
        <v>3.13</v>
      </c>
      <c r="AE585" s="47">
        <f ca="1">VLOOKUP($B585,INDIRECT("data!$"&amp;H562&amp;"$3:$CZ$554"),$E562-3*(B561-1)+AE$1,FALSE)</f>
        <v>2.04</v>
      </c>
      <c r="AF585" s="47">
        <f ca="1">VLOOKUP($B585,INDIRECT("data!$"&amp;H562&amp;"$3:$CZ$554"),$E562-3*(B561-1)+AF$1,FALSE)</f>
        <v>1.76</v>
      </c>
      <c r="AG585" s="65">
        <f t="shared" ref="AG585:AG593" ca="1" si="1247">IF(C585="","",F585+G585)</f>
        <v>1</v>
      </c>
      <c r="AH585" s="65">
        <f t="shared" ref="AH585:AH593" ca="1" si="1248">IF(C585="","",I585+J585)</f>
        <v>0</v>
      </c>
      <c r="AI585" s="65">
        <f t="shared" ref="AI585:AI593" ca="1" si="1249">IF(C585="","",AJ585+AK585)</f>
        <v>1</v>
      </c>
      <c r="AJ585" s="65">
        <f t="shared" ref="AJ585:AJ593" ca="1" si="1250">IF(C585="","",F585-I585)</f>
        <v>0</v>
      </c>
      <c r="AK585" s="65">
        <f t="shared" ref="AK585:AK593" ca="1" si="1251">IF(C585="","",G585-J585)</f>
        <v>1</v>
      </c>
      <c r="AL585" s="66" t="str">
        <f t="shared" ref="AL585:AL593" ca="1" si="1252">IF(AJ585&gt;AK585,"H",IF(AJ585=AK585,"D",IF(AJ585&lt;AK585,"A","Error!")))</f>
        <v>A</v>
      </c>
      <c r="AM585" s="66" t="str">
        <f t="shared" ref="AM585:AM593" ca="1" si="1253">IF(C585="","",CONCATENATE(K585,"-",H585))</f>
        <v>D-A</v>
      </c>
      <c r="AN585" s="65">
        <f t="shared" ref="AN585:AN593" ca="1" si="1254">IF(C585="","",IF(AND(F585&gt;0,G585&gt;0),1,0))</f>
        <v>0</v>
      </c>
      <c r="AO585" s="65">
        <f t="shared" ref="AO585:AO593" ca="1" si="1255">IF(C585="","",IF(AND(F585&gt;0,I585&gt;0),1,0))</f>
        <v>0</v>
      </c>
      <c r="AP585" s="65">
        <f t="shared" ref="AP585:AP593" ca="1" si="1256">IF(C585="","",IF(AND(G585&gt;0,J585&gt;0),1,0))</f>
        <v>0</v>
      </c>
      <c r="AQ585" s="65">
        <f t="shared" ref="AQ585:AQ593" ca="1" si="1257">IF(C585="","",IF(AND(H585="H",G585=0),1,0))</f>
        <v>0</v>
      </c>
      <c r="AR585" s="65">
        <f t="shared" ref="AR585:AR593" ca="1" si="1258">IF(C585="","",IF(AND(H585="A",F585=0),1,0))</f>
        <v>1</v>
      </c>
      <c r="AS585" s="65">
        <f t="shared" ref="AS585:AS593" ca="1" si="1259">IF(C585="","",IF(AND(K585="H",AL585="H"),1,0))</f>
        <v>0</v>
      </c>
      <c r="AT585" s="65">
        <f t="shared" ref="AT585:AT593" ca="1" si="1260">IF(C585="","",IF(AND(K585="A",AL585="A"),1,0))</f>
        <v>0</v>
      </c>
    </row>
    <row r="586" spans="1:46" ht="18" customHeight="1" x14ac:dyDescent="0.25">
      <c r="A586" s="49" t="str">
        <f ca="1">CONCATENATE(B583,"-",B586)</f>
        <v>Reading-All-3</v>
      </c>
      <c r="B586" s="38">
        <v>3</v>
      </c>
      <c r="C586" s="41">
        <f ca="1">VLOOKUP($B586,INDIRECT("data!$"&amp;H562&amp;"$3:$CZ$554"),$E562-3*(B561-1)+C$1,FALSE)</f>
        <v>43372</v>
      </c>
      <c r="D586" s="30" t="str">
        <f ca="1">VLOOKUP($B586,INDIRECT("data!$"&amp;H562&amp;"$3:$CZ$554"),$E562-3*(B561-1)+D$1,FALSE)</f>
        <v>Brentford</v>
      </c>
      <c r="E586" s="30" t="str">
        <f ca="1">VLOOKUP($B586,INDIRECT("data!$"&amp;H562&amp;"$3:$CZ$554"),$E562-3*(B561-1)+E$1,FALSE)</f>
        <v>Reading</v>
      </c>
      <c r="F586" s="29">
        <f ca="1">VLOOKUP($B586,INDIRECT("data!$"&amp;H562&amp;"$3:$CZ$554"),$E562-3*(B561-1)+F$1,FALSE)</f>
        <v>2</v>
      </c>
      <c r="G586" s="29">
        <f ca="1">VLOOKUP($B586,INDIRECT("data!$"&amp;H562&amp;"$3:$CZ$554"),$E562-3*(B561-1)+G$1,FALSE)</f>
        <v>2</v>
      </c>
      <c r="H586" s="15" t="str">
        <f ca="1">VLOOKUP($B586,INDIRECT("data!$"&amp;H562&amp;"$3:$CZ$554"),$E562-3*(B561-1)+H$1,FALSE)</f>
        <v>D</v>
      </c>
      <c r="I586" s="29">
        <f ca="1">VLOOKUP($B586,INDIRECT("data!$"&amp;H562&amp;"$3:$CZ$554"),$E562-3*(B561-1)+I$1,FALSE)</f>
        <v>1</v>
      </c>
      <c r="J586" s="29">
        <f ca="1">VLOOKUP($B586,INDIRECT("data!$"&amp;H562&amp;"$3:$CZ$554"),$E562-3*(B561-1)+J$1,FALSE)</f>
        <v>1</v>
      </c>
      <c r="K586" s="15" t="str">
        <f ca="1">VLOOKUP($B586,INDIRECT("data!$"&amp;H562&amp;"$3:$CZ$554"),$E562-3*(B561-1)+K$1,FALSE)</f>
        <v>D</v>
      </c>
      <c r="L586" s="30" t="str">
        <f ca="1">VLOOKUP($B586,INDIRECT("data!$"&amp;H562&amp;"$3:$CZ$554"),$E562-3*(B561-1)+L$1,FALSE)</f>
        <v>G Eltringham</v>
      </c>
      <c r="M586" s="45">
        <f ca="1">VLOOKUP($B586,INDIRECT("data!$"&amp;H562&amp;"$3:$CZ$554"),$E562-3*(B561-1)+M$1,FALSE)</f>
        <v>13</v>
      </c>
      <c r="N586" s="45">
        <f ca="1">VLOOKUP($B586,INDIRECT("data!$"&amp;H562&amp;"$3:$CZ$554"),$E562-3*(B561-1)+N$1,FALSE)</f>
        <v>10</v>
      </c>
      <c r="O586" s="45">
        <f ca="1">VLOOKUP($B586,INDIRECT("data!$"&amp;H562&amp;"$3:$CZ$554"),$E562-3*(B561-1)+O$1,FALSE)</f>
        <v>3</v>
      </c>
      <c r="P586" s="45">
        <f ca="1">VLOOKUP($B586,INDIRECT("data!$"&amp;H562&amp;"$3:$CZ$554"),$E562-3*(B561-1)+P$1,FALSE)</f>
        <v>4</v>
      </c>
      <c r="Q586" s="45">
        <f ca="1">VLOOKUP($B586,INDIRECT("data!$"&amp;H562&amp;"$3:$CZ$554"),$E562-3*(B561-1)+Q$1,FALSE)</f>
        <v>17</v>
      </c>
      <c r="R586" s="45">
        <f ca="1">VLOOKUP($B586,INDIRECT("data!$"&amp;H562&amp;"$3:$CZ$554"),$E562-3*(B561-1)+R$1,FALSE)</f>
        <v>17</v>
      </c>
      <c r="S586" s="45">
        <f ca="1">VLOOKUP($B586,INDIRECT("data!$"&amp;H562&amp;"$3:$CZ$554"),$E562-3*(B561-1)+S$1,FALSE)</f>
        <v>6</v>
      </c>
      <c r="T586" s="45">
        <f ca="1">VLOOKUP($B586,INDIRECT("data!$"&amp;H562&amp;"$3:$CZ$554"),$E562-3*(B561-1)+T$1,FALSE)</f>
        <v>4</v>
      </c>
      <c r="U586" s="45">
        <f ca="1">VLOOKUP($B586,INDIRECT("data!$"&amp;H562&amp;"$3:$CZ$554"),$E562-3*(B561-1)+U$1,FALSE)</f>
        <v>4</v>
      </c>
      <c r="V586" s="45">
        <f ca="1">VLOOKUP($B586,INDIRECT("data!$"&amp;H562&amp;"$3:$CZ$554"),$E562-3*(B561-1)+V$1,FALSE)</f>
        <v>1</v>
      </c>
      <c r="W586" s="45">
        <f ca="1">VLOOKUP($B586,INDIRECT("data!$"&amp;H562&amp;"$3:$CZ$554"),$E562-3*(B561-1)+W$1,FALSE)</f>
        <v>1</v>
      </c>
      <c r="X586" s="45">
        <f ca="1">VLOOKUP($B586,INDIRECT("data!$"&amp;H562&amp;"$3:$CZ$554"),$E562-3*(B561-1)+X$1,FALSE)</f>
        <v>0</v>
      </c>
      <c r="Y586" s="47">
        <f ca="1">VLOOKUP($B586,INDIRECT("data!$"&amp;H562&amp;"$3:$CZ$554"),$E562-3*(B561-1)+Y$1,FALSE)</f>
        <v>1.5</v>
      </c>
      <c r="Z586" s="47">
        <f ca="1">VLOOKUP($B586,INDIRECT("data!$"&amp;H562&amp;"$3:$CZ$554"),$E562-3*(B561-1)+Z$1,FALSE)</f>
        <v>4.5</v>
      </c>
      <c r="AA586" s="47">
        <f ca="1">VLOOKUP($B586,INDIRECT("data!$"&amp;H562&amp;"$3:$CZ$554"),$E562-3*(B561-1)+AA$1,FALSE)</f>
        <v>7.5</v>
      </c>
      <c r="AB586" s="47">
        <f ca="1">VLOOKUP($B586,INDIRECT("data!$"&amp;H562&amp;"$3:$CZ$554"),$E562-3*(B561-1)+AB$1,FALSE)</f>
        <v>1.5</v>
      </c>
      <c r="AC586" s="47">
        <f ca="1">VLOOKUP($B586,INDIRECT("data!$"&amp;H562&amp;"$3:$CZ$554"),$E562-3*(B561-1)+AC$1,FALSE)</f>
        <v>4.46</v>
      </c>
      <c r="AD586" s="47">
        <f ca="1">VLOOKUP($B586,INDIRECT("data!$"&amp;H562&amp;"$3:$CZ$554"),$E562-3*(B561-1)+AD$1,FALSE)</f>
        <v>7.25</v>
      </c>
      <c r="AE586" s="47">
        <f ca="1">VLOOKUP($B586,INDIRECT("data!$"&amp;H562&amp;"$3:$CZ$554"),$E562-3*(B561-1)+AE$1,FALSE)</f>
        <v>1.63</v>
      </c>
      <c r="AF586" s="47">
        <f ca="1">VLOOKUP($B586,INDIRECT("data!$"&amp;H562&amp;"$3:$CZ$554"),$E562-3*(B561-1)+AF$1,FALSE)</f>
        <v>2.23</v>
      </c>
      <c r="AG586" s="65">
        <f t="shared" ca="1" si="1247"/>
        <v>4</v>
      </c>
      <c r="AH586" s="65">
        <f t="shared" ca="1" si="1248"/>
        <v>2</v>
      </c>
      <c r="AI586" s="65">
        <f t="shared" ca="1" si="1249"/>
        <v>2</v>
      </c>
      <c r="AJ586" s="65">
        <f t="shared" ca="1" si="1250"/>
        <v>1</v>
      </c>
      <c r="AK586" s="65">
        <f t="shared" ca="1" si="1251"/>
        <v>1</v>
      </c>
      <c r="AL586" s="66" t="str">
        <f t="shared" ca="1" si="1252"/>
        <v>D</v>
      </c>
      <c r="AM586" s="66" t="str">
        <f t="shared" ca="1" si="1253"/>
        <v>D-D</v>
      </c>
      <c r="AN586" s="65">
        <f t="shared" ca="1" si="1254"/>
        <v>1</v>
      </c>
      <c r="AO586" s="65">
        <f t="shared" ca="1" si="1255"/>
        <v>1</v>
      </c>
      <c r="AP586" s="65">
        <f t="shared" ca="1" si="1256"/>
        <v>1</v>
      </c>
      <c r="AQ586" s="65">
        <f t="shared" ca="1" si="1257"/>
        <v>0</v>
      </c>
      <c r="AR586" s="65">
        <f t="shared" ca="1" si="1258"/>
        <v>0</v>
      </c>
      <c r="AS586" s="65">
        <f t="shared" ca="1" si="1259"/>
        <v>0</v>
      </c>
      <c r="AT586" s="65">
        <f t="shared" ca="1" si="1260"/>
        <v>0</v>
      </c>
    </row>
    <row r="587" spans="1:46" ht="18" customHeight="1" x14ac:dyDescent="0.25">
      <c r="A587" s="49" t="str">
        <f ca="1">CONCATENATE(B583,"-",B587)</f>
        <v>Reading-All-4</v>
      </c>
      <c r="B587" s="38">
        <v>4</v>
      </c>
      <c r="C587" s="41">
        <f ca="1">VLOOKUP($B587,INDIRECT("data!$"&amp;H562&amp;"$3:$CZ$554"),$E562-3*(B561-1)+C$1,FALSE)</f>
        <v>43365</v>
      </c>
      <c r="D587" s="30" t="str">
        <f ca="1">VLOOKUP($B587,INDIRECT("data!$"&amp;H562&amp;"$3:$CZ$554"),$E562-3*(B561-1)+D$1,FALSE)</f>
        <v>Reading</v>
      </c>
      <c r="E587" s="30" t="str">
        <f ca="1">VLOOKUP($B587,INDIRECT("data!$"&amp;H562&amp;"$3:$CZ$554"),$E562-3*(B561-1)+E$1,FALSE)</f>
        <v>Hull</v>
      </c>
      <c r="F587" s="29">
        <f ca="1">VLOOKUP($B587,INDIRECT("data!$"&amp;H562&amp;"$3:$CZ$554"),$E562-3*(B561-1)+F$1,FALSE)</f>
        <v>3</v>
      </c>
      <c r="G587" s="29">
        <f ca="1">VLOOKUP($B587,INDIRECT("data!$"&amp;H562&amp;"$3:$CZ$554"),$E562-3*(B561-1)+G$1,FALSE)</f>
        <v>0</v>
      </c>
      <c r="H587" s="15" t="str">
        <f ca="1">VLOOKUP($B587,INDIRECT("data!$"&amp;H562&amp;"$3:$CZ$554"),$E562-3*(B561-1)+H$1,FALSE)</f>
        <v>H</v>
      </c>
      <c r="I587" s="29">
        <f ca="1">VLOOKUP($B587,INDIRECT("data!$"&amp;H562&amp;"$3:$CZ$554"),$E562-3*(B561-1)+I$1,FALSE)</f>
        <v>1</v>
      </c>
      <c r="J587" s="29">
        <f ca="1">VLOOKUP($B587,INDIRECT("data!$"&amp;H562&amp;"$3:$CZ$554"),$E562-3*(B561-1)+J$1,FALSE)</f>
        <v>0</v>
      </c>
      <c r="K587" s="15" t="str">
        <f ca="1">VLOOKUP($B587,INDIRECT("data!$"&amp;H562&amp;"$3:$CZ$554"),$E562-3*(B561-1)+K$1,FALSE)</f>
        <v>H</v>
      </c>
      <c r="L587" s="30" t="str">
        <f ca="1">VLOOKUP($B587,INDIRECT("data!$"&amp;H562&amp;"$3:$CZ$554"),$E562-3*(B561-1)+L$1,FALSE)</f>
        <v>J Simpson</v>
      </c>
      <c r="M587" s="45">
        <f ca="1">VLOOKUP($B587,INDIRECT("data!$"&amp;H562&amp;"$3:$CZ$554"),$E562-3*(B561-1)+M$1,FALSE)</f>
        <v>14</v>
      </c>
      <c r="N587" s="45">
        <f ca="1">VLOOKUP($B587,INDIRECT("data!$"&amp;H562&amp;"$3:$CZ$554"),$E562-3*(B561-1)+N$1,FALSE)</f>
        <v>9</v>
      </c>
      <c r="O587" s="45">
        <f ca="1">VLOOKUP($B587,INDIRECT("data!$"&amp;H562&amp;"$3:$CZ$554"),$E562-3*(B561-1)+O$1,FALSE)</f>
        <v>6</v>
      </c>
      <c r="P587" s="45">
        <f ca="1">VLOOKUP($B587,INDIRECT("data!$"&amp;H562&amp;"$3:$CZ$554"),$E562-3*(B561-1)+P$1,FALSE)</f>
        <v>2</v>
      </c>
      <c r="Q587" s="45">
        <f ca="1">VLOOKUP($B587,INDIRECT("data!$"&amp;H562&amp;"$3:$CZ$554"),$E562-3*(B561-1)+Q$1,FALSE)</f>
        <v>12</v>
      </c>
      <c r="R587" s="45">
        <f ca="1">VLOOKUP($B587,INDIRECT("data!$"&amp;H562&amp;"$3:$CZ$554"),$E562-3*(B561-1)+R$1,FALSE)</f>
        <v>10</v>
      </c>
      <c r="S587" s="45">
        <f ca="1">VLOOKUP($B587,INDIRECT("data!$"&amp;H562&amp;"$3:$CZ$554"),$E562-3*(B561-1)+S$1,FALSE)</f>
        <v>4</v>
      </c>
      <c r="T587" s="45">
        <f ca="1">VLOOKUP($B587,INDIRECT("data!$"&amp;H562&amp;"$3:$CZ$554"),$E562-3*(B561-1)+T$1,FALSE)</f>
        <v>4</v>
      </c>
      <c r="U587" s="45">
        <f ca="1">VLOOKUP($B587,INDIRECT("data!$"&amp;H562&amp;"$3:$CZ$554"),$E562-3*(B561-1)+U$1,FALSE)</f>
        <v>0</v>
      </c>
      <c r="V587" s="45">
        <f ca="1">VLOOKUP($B587,INDIRECT("data!$"&amp;H562&amp;"$3:$CZ$554"),$E562-3*(B561-1)+V$1,FALSE)</f>
        <v>2</v>
      </c>
      <c r="W587" s="45">
        <f ca="1">VLOOKUP($B587,INDIRECT("data!$"&amp;H562&amp;"$3:$CZ$554"),$E562-3*(B561-1)+W$1,FALSE)</f>
        <v>1</v>
      </c>
      <c r="X587" s="45">
        <f ca="1">VLOOKUP($B587,INDIRECT("data!$"&amp;H562&amp;"$3:$CZ$554"),$E562-3*(B561-1)+X$1,FALSE)</f>
        <v>0</v>
      </c>
      <c r="Y587" s="47">
        <f ca="1">VLOOKUP($B587,INDIRECT("data!$"&amp;H562&amp;"$3:$CZ$554"),$E562-3*(B561-1)+Y$1,FALSE)</f>
        <v>2.5</v>
      </c>
      <c r="Z587" s="47">
        <f ca="1">VLOOKUP($B587,INDIRECT("data!$"&amp;H562&amp;"$3:$CZ$554"),$E562-3*(B561-1)+Z$1,FALSE)</f>
        <v>3.3</v>
      </c>
      <c r="AA587" s="47">
        <f ca="1">VLOOKUP($B587,INDIRECT("data!$"&amp;H562&amp;"$3:$CZ$554"),$E562-3*(B561-1)+AA$1,FALSE)</f>
        <v>3.1</v>
      </c>
      <c r="AB587" s="47">
        <f ca="1">VLOOKUP($B587,INDIRECT("data!$"&amp;H562&amp;"$3:$CZ$554"),$E562-3*(B561-1)+AB$1,FALSE)</f>
        <v>2.58</v>
      </c>
      <c r="AC587" s="47">
        <f ca="1">VLOOKUP($B587,INDIRECT("data!$"&amp;H562&amp;"$3:$CZ$554"),$E562-3*(B561-1)+AC$1,FALSE)</f>
        <v>3.25</v>
      </c>
      <c r="AD587" s="47">
        <f ca="1">VLOOKUP($B587,INDIRECT("data!$"&amp;H562&amp;"$3:$CZ$554"),$E562-3*(B561-1)+AD$1,FALSE)</f>
        <v>2.98</v>
      </c>
      <c r="AE587" s="47">
        <f ca="1">VLOOKUP($B587,INDIRECT("data!$"&amp;H562&amp;"$3:$CZ$554"),$E562-3*(B561-1)+AE$1,FALSE)</f>
        <v>1.99</v>
      </c>
      <c r="AF587" s="47">
        <f ca="1">VLOOKUP($B587,INDIRECT("data!$"&amp;H562&amp;"$3:$CZ$554"),$E562-3*(B561-1)+AF$1,FALSE)</f>
        <v>1.81</v>
      </c>
      <c r="AG587" s="65">
        <f t="shared" ca="1" si="1247"/>
        <v>3</v>
      </c>
      <c r="AH587" s="65">
        <f t="shared" ca="1" si="1248"/>
        <v>1</v>
      </c>
      <c r="AI587" s="65">
        <f t="shared" ca="1" si="1249"/>
        <v>2</v>
      </c>
      <c r="AJ587" s="65">
        <f t="shared" ca="1" si="1250"/>
        <v>2</v>
      </c>
      <c r="AK587" s="65">
        <f t="shared" ca="1" si="1251"/>
        <v>0</v>
      </c>
      <c r="AL587" s="66" t="str">
        <f t="shared" ca="1" si="1252"/>
        <v>H</v>
      </c>
      <c r="AM587" s="66" t="str">
        <f t="shared" ca="1" si="1253"/>
        <v>H-H</v>
      </c>
      <c r="AN587" s="65">
        <f t="shared" ca="1" si="1254"/>
        <v>0</v>
      </c>
      <c r="AO587" s="65">
        <f t="shared" ca="1" si="1255"/>
        <v>1</v>
      </c>
      <c r="AP587" s="65">
        <f t="shared" ca="1" si="1256"/>
        <v>0</v>
      </c>
      <c r="AQ587" s="65">
        <f t="shared" ca="1" si="1257"/>
        <v>1</v>
      </c>
      <c r="AR587" s="65">
        <f t="shared" ca="1" si="1258"/>
        <v>0</v>
      </c>
      <c r="AS587" s="65">
        <f t="shared" ca="1" si="1259"/>
        <v>1</v>
      </c>
      <c r="AT587" s="65">
        <f t="shared" ca="1" si="1260"/>
        <v>0</v>
      </c>
    </row>
    <row r="588" spans="1:46" ht="18" customHeight="1" x14ac:dyDescent="0.25">
      <c r="A588" s="49" t="str">
        <f ca="1">CONCATENATE(B583,"-",B588)</f>
        <v>Reading-All-5</v>
      </c>
      <c r="B588" s="38">
        <v>5</v>
      </c>
      <c r="C588" s="41">
        <f ca="1">VLOOKUP($B588,INDIRECT("data!$"&amp;H562&amp;"$3:$CZ$554"),$E562-3*(B561-1)+C$1,FALSE)</f>
        <v>43362</v>
      </c>
      <c r="D588" s="30" t="str">
        <f ca="1">VLOOKUP($B588,INDIRECT("data!$"&amp;H562&amp;"$3:$CZ$554"),$E562-3*(B561-1)+D$1,FALSE)</f>
        <v>Reading</v>
      </c>
      <c r="E588" s="30" t="str">
        <f ca="1">VLOOKUP($B588,INDIRECT("data!$"&amp;H562&amp;"$3:$CZ$554"),$E562-3*(B561-1)+E$1,FALSE)</f>
        <v>Norwich</v>
      </c>
      <c r="F588" s="29">
        <f ca="1">VLOOKUP($B588,INDIRECT("data!$"&amp;H562&amp;"$3:$CZ$554"),$E562-3*(B561-1)+F$1,FALSE)</f>
        <v>1</v>
      </c>
      <c r="G588" s="29">
        <f ca="1">VLOOKUP($B588,INDIRECT("data!$"&amp;H562&amp;"$3:$CZ$554"),$E562-3*(B561-1)+G$1,FALSE)</f>
        <v>2</v>
      </c>
      <c r="H588" s="15" t="str">
        <f ca="1">VLOOKUP($B588,INDIRECT("data!$"&amp;H562&amp;"$3:$CZ$554"),$E562-3*(B561-1)+H$1,FALSE)</f>
        <v>A</v>
      </c>
      <c r="I588" s="29">
        <f ca="1">VLOOKUP($B588,INDIRECT("data!$"&amp;H562&amp;"$3:$CZ$554"),$E562-3*(B561-1)+I$1,FALSE)</f>
        <v>0</v>
      </c>
      <c r="J588" s="29">
        <f ca="1">VLOOKUP($B588,INDIRECT("data!$"&amp;H562&amp;"$3:$CZ$554"),$E562-3*(B561-1)+J$1,FALSE)</f>
        <v>1</v>
      </c>
      <c r="K588" s="15" t="str">
        <f ca="1">VLOOKUP($B588,INDIRECT("data!$"&amp;H562&amp;"$3:$CZ$554"),$E562-3*(B561-1)+K$1,FALSE)</f>
        <v>A</v>
      </c>
      <c r="L588" s="30" t="str">
        <f ca="1">VLOOKUP($B588,INDIRECT("data!$"&amp;H562&amp;"$3:$CZ$554"),$E562-3*(B561-1)+L$1,FALSE)</f>
        <v>T Robinson</v>
      </c>
      <c r="M588" s="45">
        <f ca="1">VLOOKUP($B588,INDIRECT("data!$"&amp;H562&amp;"$3:$CZ$554"),$E562-3*(B561-1)+M$1,FALSE)</f>
        <v>13</v>
      </c>
      <c r="N588" s="45">
        <f ca="1">VLOOKUP($B588,INDIRECT("data!$"&amp;H562&amp;"$3:$CZ$554"),$E562-3*(B561-1)+N$1,FALSE)</f>
        <v>11</v>
      </c>
      <c r="O588" s="45">
        <f ca="1">VLOOKUP($B588,INDIRECT("data!$"&amp;H562&amp;"$3:$CZ$554"),$E562-3*(B561-1)+O$1,FALSE)</f>
        <v>2</v>
      </c>
      <c r="P588" s="45">
        <f ca="1">VLOOKUP($B588,INDIRECT("data!$"&amp;H562&amp;"$3:$CZ$554"),$E562-3*(B561-1)+P$1,FALSE)</f>
        <v>5</v>
      </c>
      <c r="Q588" s="45">
        <f ca="1">VLOOKUP($B588,INDIRECT("data!$"&amp;H562&amp;"$3:$CZ$554"),$E562-3*(B561-1)+Q$1,FALSE)</f>
        <v>9</v>
      </c>
      <c r="R588" s="45">
        <f ca="1">VLOOKUP($B588,INDIRECT("data!$"&amp;H562&amp;"$3:$CZ$554"),$E562-3*(B561-1)+R$1,FALSE)</f>
        <v>16</v>
      </c>
      <c r="S588" s="45">
        <f ca="1">VLOOKUP($B588,INDIRECT("data!$"&amp;H562&amp;"$3:$CZ$554"),$E562-3*(B561-1)+S$1,FALSE)</f>
        <v>6</v>
      </c>
      <c r="T588" s="45">
        <f ca="1">VLOOKUP($B588,INDIRECT("data!$"&amp;H562&amp;"$3:$CZ$554"),$E562-3*(B561-1)+T$1,FALSE)</f>
        <v>7</v>
      </c>
      <c r="U588" s="45">
        <f ca="1">VLOOKUP($B588,INDIRECT("data!$"&amp;H562&amp;"$3:$CZ$554"),$E562-3*(B561-1)+U$1,FALSE)</f>
        <v>2</v>
      </c>
      <c r="V588" s="45">
        <f ca="1">VLOOKUP($B588,INDIRECT("data!$"&amp;H562&amp;"$3:$CZ$554"),$E562-3*(B561-1)+V$1,FALSE)</f>
        <v>3</v>
      </c>
      <c r="W588" s="45">
        <f ca="1">VLOOKUP($B588,INDIRECT("data!$"&amp;H562&amp;"$3:$CZ$554"),$E562-3*(B561-1)+W$1,FALSE)</f>
        <v>0</v>
      </c>
      <c r="X588" s="45">
        <f ca="1">VLOOKUP($B588,INDIRECT("data!$"&amp;H562&amp;"$3:$CZ$554"),$E562-3*(B561-1)+X$1,FALSE)</f>
        <v>0</v>
      </c>
      <c r="Y588" s="47">
        <f ca="1">VLOOKUP($B588,INDIRECT("data!$"&amp;H562&amp;"$3:$CZ$554"),$E562-3*(B561-1)+Y$1,FALSE)</f>
        <v>3</v>
      </c>
      <c r="Z588" s="47">
        <f ca="1">VLOOKUP($B588,INDIRECT("data!$"&amp;H562&amp;"$3:$CZ$554"),$E562-3*(B561-1)+Z$1,FALSE)</f>
        <v>3.3</v>
      </c>
      <c r="AA588" s="47">
        <f ca="1">VLOOKUP($B588,INDIRECT("data!$"&amp;H562&amp;"$3:$CZ$554"),$E562-3*(B561-1)+AA$1,FALSE)</f>
        <v>2.6</v>
      </c>
      <c r="AB588" s="47">
        <f ca="1">VLOOKUP($B588,INDIRECT("data!$"&amp;H562&amp;"$3:$CZ$554"),$E562-3*(B561-1)+AB$1,FALSE)</f>
        <v>2.92</v>
      </c>
      <c r="AC588" s="47">
        <f ca="1">VLOOKUP($B588,INDIRECT("data!$"&amp;H562&amp;"$3:$CZ$554"),$E562-3*(B561-1)+AC$1,FALSE)</f>
        <v>3.2</v>
      </c>
      <c r="AD588" s="47">
        <f ca="1">VLOOKUP($B588,INDIRECT("data!$"&amp;H562&amp;"$3:$CZ$554"),$E562-3*(B561-1)+AD$1,FALSE)</f>
        <v>2.67</v>
      </c>
      <c r="AE588" s="47">
        <f ca="1">VLOOKUP($B588,INDIRECT("data!$"&amp;H562&amp;"$3:$CZ$554"),$E562-3*(B561-1)+AE$1,FALSE)</f>
        <v>2.04</v>
      </c>
      <c r="AF588" s="47">
        <f ca="1">VLOOKUP($B588,INDIRECT("data!$"&amp;H562&amp;"$3:$CZ$554"),$E562-3*(B561-1)+AF$1,FALSE)</f>
        <v>1.76</v>
      </c>
      <c r="AG588" s="65">
        <f t="shared" ca="1" si="1247"/>
        <v>3</v>
      </c>
      <c r="AH588" s="65">
        <f t="shared" ca="1" si="1248"/>
        <v>1</v>
      </c>
      <c r="AI588" s="65">
        <f t="shared" ca="1" si="1249"/>
        <v>2</v>
      </c>
      <c r="AJ588" s="65">
        <f t="shared" ca="1" si="1250"/>
        <v>1</v>
      </c>
      <c r="AK588" s="65">
        <f t="shared" ca="1" si="1251"/>
        <v>1</v>
      </c>
      <c r="AL588" s="66" t="str">
        <f t="shared" ca="1" si="1252"/>
        <v>D</v>
      </c>
      <c r="AM588" s="66" t="str">
        <f t="shared" ca="1" si="1253"/>
        <v>A-A</v>
      </c>
      <c r="AN588" s="65">
        <f t="shared" ca="1" si="1254"/>
        <v>1</v>
      </c>
      <c r="AO588" s="65">
        <f t="shared" ca="1" si="1255"/>
        <v>0</v>
      </c>
      <c r="AP588" s="65">
        <f t="shared" ca="1" si="1256"/>
        <v>1</v>
      </c>
      <c r="AQ588" s="65">
        <f t="shared" ca="1" si="1257"/>
        <v>0</v>
      </c>
      <c r="AR588" s="65">
        <f t="shared" ca="1" si="1258"/>
        <v>0</v>
      </c>
      <c r="AS588" s="65">
        <f t="shared" ca="1" si="1259"/>
        <v>0</v>
      </c>
      <c r="AT588" s="65">
        <f t="shared" ca="1" si="1260"/>
        <v>0</v>
      </c>
    </row>
    <row r="589" spans="1:46" ht="18" customHeight="1" x14ac:dyDescent="0.25">
      <c r="A589" s="49" t="str">
        <f ca="1">CONCATENATE(B583,"-",B589)</f>
        <v>Reading-All-6</v>
      </c>
      <c r="B589" s="38">
        <v>6</v>
      </c>
      <c r="C589" s="41">
        <f ca="1">VLOOKUP($B589,INDIRECT("data!$"&amp;H562&amp;"$3:$CZ$554"),$E562-3*(B561-1)+C$1,FALSE)</f>
        <v>43358</v>
      </c>
      <c r="D589" s="30" t="str">
        <f ca="1">VLOOKUP($B589,INDIRECT("data!$"&amp;H562&amp;"$3:$CZ$554"),$E562-3*(B561-1)+D$1,FALSE)</f>
        <v>Preston</v>
      </c>
      <c r="E589" s="30" t="str">
        <f ca="1">VLOOKUP($B589,INDIRECT("data!$"&amp;H562&amp;"$3:$CZ$554"),$E562-3*(B561-1)+E$1,FALSE)</f>
        <v>Reading</v>
      </c>
      <c r="F589" s="29">
        <f ca="1">VLOOKUP($B589,INDIRECT("data!$"&amp;H562&amp;"$3:$CZ$554"),$E562-3*(B561-1)+F$1,FALSE)</f>
        <v>2</v>
      </c>
      <c r="G589" s="29">
        <f ca="1">VLOOKUP($B589,INDIRECT("data!$"&amp;H562&amp;"$3:$CZ$554"),$E562-3*(B561-1)+G$1,FALSE)</f>
        <v>3</v>
      </c>
      <c r="H589" s="15" t="str">
        <f ca="1">VLOOKUP($B589,INDIRECT("data!$"&amp;H562&amp;"$3:$CZ$554"),$E562-3*(B561-1)+H$1,FALSE)</f>
        <v>A</v>
      </c>
      <c r="I589" s="29">
        <f ca="1">VLOOKUP($B589,INDIRECT("data!$"&amp;H562&amp;"$3:$CZ$554"),$E562-3*(B561-1)+I$1,FALSE)</f>
        <v>1</v>
      </c>
      <c r="J589" s="29">
        <f ca="1">VLOOKUP($B589,INDIRECT("data!$"&amp;H562&amp;"$3:$CZ$554"),$E562-3*(B561-1)+J$1,FALSE)</f>
        <v>1</v>
      </c>
      <c r="K589" s="15" t="str">
        <f ca="1">VLOOKUP($B589,INDIRECT("data!$"&amp;H562&amp;"$3:$CZ$554"),$E562-3*(B561-1)+K$1,FALSE)</f>
        <v>D</v>
      </c>
      <c r="L589" s="30" t="str">
        <f ca="1">VLOOKUP($B589,INDIRECT("data!$"&amp;H562&amp;"$3:$CZ$554"),$E562-3*(B561-1)+L$1,FALSE)</f>
        <v>D Bond</v>
      </c>
      <c r="M589" s="45">
        <f ca="1">VLOOKUP($B589,INDIRECT("data!$"&amp;H562&amp;"$3:$CZ$554"),$E562-3*(B561-1)+M$1,FALSE)</f>
        <v>23</v>
      </c>
      <c r="N589" s="45">
        <f ca="1">VLOOKUP($B589,INDIRECT("data!$"&amp;H562&amp;"$3:$CZ$554"),$E562-3*(B561-1)+N$1,FALSE)</f>
        <v>9</v>
      </c>
      <c r="O589" s="45">
        <f ca="1">VLOOKUP($B589,INDIRECT("data!$"&amp;H562&amp;"$3:$CZ$554"),$E562-3*(B561-1)+O$1,FALSE)</f>
        <v>10</v>
      </c>
      <c r="P589" s="45">
        <f ca="1">VLOOKUP($B589,INDIRECT("data!$"&amp;H562&amp;"$3:$CZ$554"),$E562-3*(B561-1)+P$1,FALSE)</f>
        <v>5</v>
      </c>
      <c r="Q589" s="45">
        <f ca="1">VLOOKUP($B589,INDIRECT("data!$"&amp;H562&amp;"$3:$CZ$554"),$E562-3*(B561-1)+Q$1,FALSE)</f>
        <v>11</v>
      </c>
      <c r="R589" s="45">
        <f ca="1">VLOOKUP($B589,INDIRECT("data!$"&amp;H562&amp;"$3:$CZ$554"),$E562-3*(B561-1)+R$1,FALSE)</f>
        <v>9</v>
      </c>
      <c r="S589" s="45">
        <f ca="1">VLOOKUP($B589,INDIRECT("data!$"&amp;H562&amp;"$3:$CZ$554"),$E562-3*(B561-1)+S$1,FALSE)</f>
        <v>9</v>
      </c>
      <c r="T589" s="45">
        <f ca="1">VLOOKUP($B589,INDIRECT("data!$"&amp;H562&amp;"$3:$CZ$554"),$E562-3*(B561-1)+T$1,FALSE)</f>
        <v>2</v>
      </c>
      <c r="U589" s="45">
        <f ca="1">VLOOKUP($B589,INDIRECT("data!$"&amp;H562&amp;"$3:$CZ$554"),$E562-3*(B561-1)+U$1,FALSE)</f>
        <v>1</v>
      </c>
      <c r="V589" s="45">
        <f ca="1">VLOOKUP($B589,INDIRECT("data!$"&amp;H562&amp;"$3:$CZ$554"),$E562-3*(B561-1)+V$1,FALSE)</f>
        <v>1</v>
      </c>
      <c r="W589" s="45">
        <f ca="1">VLOOKUP($B589,INDIRECT("data!$"&amp;H562&amp;"$3:$CZ$554"),$E562-3*(B561-1)+W$1,FALSE)</f>
        <v>0</v>
      </c>
      <c r="X589" s="45">
        <f ca="1">VLOOKUP($B589,INDIRECT("data!$"&amp;H562&amp;"$3:$CZ$554"),$E562-3*(B561-1)+X$1,FALSE)</f>
        <v>0</v>
      </c>
      <c r="Y589" s="47">
        <f ca="1">VLOOKUP($B589,INDIRECT("data!$"&amp;H562&amp;"$3:$CZ$554"),$E562-3*(B561-1)+Y$1,FALSE)</f>
        <v>1.9</v>
      </c>
      <c r="Z589" s="47">
        <f ca="1">VLOOKUP($B589,INDIRECT("data!$"&amp;H562&amp;"$3:$CZ$554"),$E562-3*(B561-1)+Z$1,FALSE)</f>
        <v>3.4</v>
      </c>
      <c r="AA589" s="47">
        <f ca="1">VLOOKUP($B589,INDIRECT("data!$"&amp;H562&amp;"$3:$CZ$554"),$E562-3*(B561-1)+AA$1,FALSE)</f>
        <v>4.75</v>
      </c>
      <c r="AB589" s="47">
        <f ca="1">VLOOKUP($B589,INDIRECT("data!$"&amp;H562&amp;"$3:$CZ$554"),$E562-3*(B561-1)+AB$1,FALSE)</f>
        <v>1.87</v>
      </c>
      <c r="AC589" s="47">
        <f ca="1">VLOOKUP($B589,INDIRECT("data!$"&amp;H562&amp;"$3:$CZ$554"),$E562-3*(B561-1)+AC$1,FALSE)</f>
        <v>3.46</v>
      </c>
      <c r="AD589" s="47">
        <f ca="1">VLOOKUP($B589,INDIRECT("data!$"&amp;H562&amp;"$3:$CZ$554"),$E562-3*(B561-1)+AD$1,FALSE)</f>
        <v>4.87</v>
      </c>
      <c r="AE589" s="47">
        <f ca="1">VLOOKUP($B589,INDIRECT("data!$"&amp;H562&amp;"$3:$CZ$554"),$E562-3*(B561-1)+AE$1,FALSE)</f>
        <v>2.1</v>
      </c>
      <c r="AF589" s="47">
        <f ca="1">VLOOKUP($B589,INDIRECT("data!$"&amp;H562&amp;"$3:$CZ$554"),$E562-3*(B561-1)+AF$1,FALSE)</f>
        <v>1.72</v>
      </c>
      <c r="AG589" s="65">
        <f t="shared" ca="1" si="1247"/>
        <v>5</v>
      </c>
      <c r="AH589" s="65">
        <f t="shared" ca="1" si="1248"/>
        <v>2</v>
      </c>
      <c r="AI589" s="65">
        <f t="shared" ca="1" si="1249"/>
        <v>3</v>
      </c>
      <c r="AJ589" s="65">
        <f t="shared" ca="1" si="1250"/>
        <v>1</v>
      </c>
      <c r="AK589" s="65">
        <f t="shared" ca="1" si="1251"/>
        <v>2</v>
      </c>
      <c r="AL589" s="66" t="str">
        <f t="shared" ca="1" si="1252"/>
        <v>A</v>
      </c>
      <c r="AM589" s="66" t="str">
        <f t="shared" ca="1" si="1253"/>
        <v>D-A</v>
      </c>
      <c r="AN589" s="65">
        <f t="shared" ca="1" si="1254"/>
        <v>1</v>
      </c>
      <c r="AO589" s="65">
        <f t="shared" ca="1" si="1255"/>
        <v>1</v>
      </c>
      <c r="AP589" s="65">
        <f t="shared" ca="1" si="1256"/>
        <v>1</v>
      </c>
      <c r="AQ589" s="65">
        <f t="shared" ca="1" si="1257"/>
        <v>0</v>
      </c>
      <c r="AR589" s="65">
        <f t="shared" ca="1" si="1258"/>
        <v>0</v>
      </c>
      <c r="AS589" s="65">
        <f t="shared" ca="1" si="1259"/>
        <v>0</v>
      </c>
      <c r="AT589" s="65">
        <f t="shared" ca="1" si="1260"/>
        <v>0</v>
      </c>
    </row>
    <row r="590" spans="1:46" ht="18" customHeight="1" x14ac:dyDescent="0.25">
      <c r="A590" s="49" t="str">
        <f ca="1">CONCATENATE(B583,"-",B590)</f>
        <v>Reading-All-7</v>
      </c>
      <c r="B590" s="38">
        <v>7</v>
      </c>
      <c r="C590" s="41">
        <f ca="1">VLOOKUP($B590,INDIRECT("data!$"&amp;H562&amp;"$3:$CZ$554"),$E562-3*(B561-1)+C$1,FALSE)</f>
        <v>43344</v>
      </c>
      <c r="D590" s="30" t="str">
        <f ca="1">VLOOKUP($B590,INDIRECT("data!$"&amp;H562&amp;"$3:$CZ$554"),$E562-3*(B561-1)+D$1,FALSE)</f>
        <v>Reading</v>
      </c>
      <c r="E590" s="30" t="str">
        <f ca="1">VLOOKUP($B590,INDIRECT("data!$"&amp;H562&amp;"$3:$CZ$554"),$E562-3*(B561-1)+E$1,FALSE)</f>
        <v>Sheffield Weds</v>
      </c>
      <c r="F590" s="29">
        <f ca="1">VLOOKUP($B590,INDIRECT("data!$"&amp;H562&amp;"$3:$CZ$554"),$E562-3*(B561-1)+F$1,FALSE)</f>
        <v>1</v>
      </c>
      <c r="G590" s="29">
        <f ca="1">VLOOKUP($B590,INDIRECT("data!$"&amp;H562&amp;"$3:$CZ$554"),$E562-3*(B561-1)+G$1,FALSE)</f>
        <v>2</v>
      </c>
      <c r="H590" s="15" t="str">
        <f ca="1">VLOOKUP($B590,INDIRECT("data!$"&amp;H562&amp;"$3:$CZ$554"),$E562-3*(B561-1)+H$1,FALSE)</f>
        <v>A</v>
      </c>
      <c r="I590" s="29">
        <f ca="1">VLOOKUP($B590,INDIRECT("data!$"&amp;H562&amp;"$3:$CZ$554"),$E562-3*(B561-1)+I$1,FALSE)</f>
        <v>0</v>
      </c>
      <c r="J590" s="29">
        <f ca="1">VLOOKUP($B590,INDIRECT("data!$"&amp;H562&amp;"$3:$CZ$554"),$E562-3*(B561-1)+J$1,FALSE)</f>
        <v>1</v>
      </c>
      <c r="K590" s="15" t="str">
        <f ca="1">VLOOKUP($B590,INDIRECT("data!$"&amp;H562&amp;"$3:$CZ$554"),$E562-3*(B561-1)+K$1,FALSE)</f>
        <v>A</v>
      </c>
      <c r="L590" s="30" t="str">
        <f ca="1">VLOOKUP($B590,INDIRECT("data!$"&amp;H562&amp;"$3:$CZ$554"),$E562-3*(B561-1)+L$1,FALSE)</f>
        <v>G Ward</v>
      </c>
      <c r="M590" s="45">
        <f ca="1">VLOOKUP($B590,INDIRECT("data!$"&amp;H562&amp;"$3:$CZ$554"),$E562-3*(B561-1)+M$1,FALSE)</f>
        <v>12</v>
      </c>
      <c r="N590" s="45">
        <f ca="1">VLOOKUP($B590,INDIRECT("data!$"&amp;H562&amp;"$3:$CZ$554"),$E562-3*(B561-1)+N$1,FALSE)</f>
        <v>10</v>
      </c>
      <c r="O590" s="45">
        <f ca="1">VLOOKUP($B590,INDIRECT("data!$"&amp;H562&amp;"$3:$CZ$554"),$E562-3*(B561-1)+O$1,FALSE)</f>
        <v>4</v>
      </c>
      <c r="P590" s="45">
        <f ca="1">VLOOKUP($B590,INDIRECT("data!$"&amp;H562&amp;"$3:$CZ$554"),$E562-3*(B561-1)+P$1,FALSE)</f>
        <v>4</v>
      </c>
      <c r="Q590" s="45">
        <f ca="1">VLOOKUP($B590,INDIRECT("data!$"&amp;H562&amp;"$3:$CZ$554"),$E562-3*(B561-1)+Q$1,FALSE)</f>
        <v>12</v>
      </c>
      <c r="R590" s="45">
        <f ca="1">VLOOKUP($B590,INDIRECT("data!$"&amp;H562&amp;"$3:$CZ$554"),$E562-3*(B561-1)+R$1,FALSE)</f>
        <v>20</v>
      </c>
      <c r="S590" s="45">
        <f ca="1">VLOOKUP($B590,INDIRECT("data!$"&amp;H562&amp;"$3:$CZ$554"),$E562-3*(B561-1)+S$1,FALSE)</f>
        <v>9</v>
      </c>
      <c r="T590" s="45">
        <f ca="1">VLOOKUP($B590,INDIRECT("data!$"&amp;H562&amp;"$3:$CZ$554"),$E562-3*(B561-1)+T$1,FALSE)</f>
        <v>6</v>
      </c>
      <c r="U590" s="45">
        <f ca="1">VLOOKUP($B590,INDIRECT("data!$"&amp;H562&amp;"$3:$CZ$554"),$E562-3*(B561-1)+U$1,FALSE)</f>
        <v>1</v>
      </c>
      <c r="V590" s="45">
        <f ca="1">VLOOKUP($B590,INDIRECT("data!$"&amp;H562&amp;"$3:$CZ$554"),$E562-3*(B561-1)+V$1,FALSE)</f>
        <v>1</v>
      </c>
      <c r="W590" s="45">
        <f ca="1">VLOOKUP($B590,INDIRECT("data!$"&amp;H562&amp;"$3:$CZ$554"),$E562-3*(B561-1)+W$1,FALSE)</f>
        <v>0</v>
      </c>
      <c r="X590" s="45">
        <f ca="1">VLOOKUP($B590,INDIRECT("data!$"&amp;H562&amp;"$3:$CZ$554"),$E562-3*(B561-1)+X$1,FALSE)</f>
        <v>0</v>
      </c>
      <c r="Y590" s="47">
        <f ca="1">VLOOKUP($B590,INDIRECT("data!$"&amp;H562&amp;"$3:$CZ$554"),$E562-3*(B561-1)+Y$1,FALSE)</f>
        <v>2.37</v>
      </c>
      <c r="Z590" s="47">
        <f ca="1">VLOOKUP($B590,INDIRECT("data!$"&amp;H562&amp;"$3:$CZ$554"),$E562-3*(B561-1)+Z$1,FALSE)</f>
        <v>3.25</v>
      </c>
      <c r="AA590" s="47">
        <f ca="1">VLOOKUP($B590,INDIRECT("data!$"&amp;H562&amp;"$3:$CZ$554"),$E562-3*(B561-1)+AA$1,FALSE)</f>
        <v>3.4</v>
      </c>
      <c r="AB590" s="47">
        <f ca="1">VLOOKUP($B590,INDIRECT("data!$"&amp;H562&amp;"$3:$CZ$554"),$E562-3*(B561-1)+AB$1,FALSE)</f>
        <v>2.39</v>
      </c>
      <c r="AC590" s="47">
        <f ca="1">VLOOKUP($B590,INDIRECT("data!$"&amp;H562&amp;"$3:$CZ$554"),$E562-3*(B561-1)+AC$1,FALSE)</f>
        <v>3.23</v>
      </c>
      <c r="AD590" s="47">
        <f ca="1">VLOOKUP($B590,INDIRECT("data!$"&amp;H562&amp;"$3:$CZ$554"),$E562-3*(B561-1)+AD$1,FALSE)</f>
        <v>3.35</v>
      </c>
      <c r="AE590" s="47">
        <f ca="1">VLOOKUP($B590,INDIRECT("data!$"&amp;H562&amp;"$3:$CZ$554"),$E562-3*(B561-1)+AE$1,FALSE)</f>
        <v>2.12</v>
      </c>
      <c r="AF590" s="47">
        <f ca="1">VLOOKUP($B590,INDIRECT("data!$"&amp;H562&amp;"$3:$CZ$554"),$E562-3*(B561-1)+AF$1,FALSE)</f>
        <v>1.7</v>
      </c>
      <c r="AG590" s="65">
        <f t="shared" ca="1" si="1247"/>
        <v>3</v>
      </c>
      <c r="AH590" s="65">
        <f t="shared" ca="1" si="1248"/>
        <v>1</v>
      </c>
      <c r="AI590" s="65">
        <f t="shared" ca="1" si="1249"/>
        <v>2</v>
      </c>
      <c r="AJ590" s="65">
        <f t="shared" ca="1" si="1250"/>
        <v>1</v>
      </c>
      <c r="AK590" s="65">
        <f t="shared" ca="1" si="1251"/>
        <v>1</v>
      </c>
      <c r="AL590" s="66" t="str">
        <f t="shared" ca="1" si="1252"/>
        <v>D</v>
      </c>
      <c r="AM590" s="66" t="str">
        <f t="shared" ca="1" si="1253"/>
        <v>A-A</v>
      </c>
      <c r="AN590" s="65">
        <f t="shared" ca="1" si="1254"/>
        <v>1</v>
      </c>
      <c r="AO590" s="65">
        <f t="shared" ca="1" si="1255"/>
        <v>0</v>
      </c>
      <c r="AP590" s="65">
        <f t="shared" ca="1" si="1256"/>
        <v>1</v>
      </c>
      <c r="AQ590" s="65">
        <f t="shared" ca="1" si="1257"/>
        <v>0</v>
      </c>
      <c r="AR590" s="65">
        <f t="shared" ca="1" si="1258"/>
        <v>0</v>
      </c>
      <c r="AS590" s="65">
        <f t="shared" ca="1" si="1259"/>
        <v>0</v>
      </c>
      <c r="AT590" s="65">
        <f t="shared" ca="1" si="1260"/>
        <v>0</v>
      </c>
    </row>
    <row r="591" spans="1:46" ht="18" customHeight="1" x14ac:dyDescent="0.25">
      <c r="A591" s="49" t="str">
        <f ca="1">CONCATENATE(B583,"-",B591)</f>
        <v>Reading-All-8</v>
      </c>
      <c r="B591" s="38">
        <v>8</v>
      </c>
      <c r="C591" s="41">
        <f ca="1">VLOOKUP($B591,INDIRECT("data!$"&amp;H562&amp;"$3:$CZ$554"),$E562-3*(B561-1)+C$1,FALSE)</f>
        <v>43337</v>
      </c>
      <c r="D591" s="30" t="str">
        <f ca="1">VLOOKUP($B591,INDIRECT("data!$"&amp;H562&amp;"$3:$CZ$554"),$E562-3*(B561-1)+D$1,FALSE)</f>
        <v>Aston Villa</v>
      </c>
      <c r="E591" s="30" t="str">
        <f ca="1">VLOOKUP($B591,INDIRECT("data!$"&amp;H562&amp;"$3:$CZ$554"),$E562-3*(B561-1)+E$1,FALSE)</f>
        <v>Reading</v>
      </c>
      <c r="F591" s="29">
        <f ca="1">VLOOKUP($B591,INDIRECT("data!$"&amp;H562&amp;"$3:$CZ$554"),$E562-3*(B561-1)+F$1,FALSE)</f>
        <v>1</v>
      </c>
      <c r="G591" s="29">
        <f ca="1">VLOOKUP($B591,INDIRECT("data!$"&amp;H562&amp;"$3:$CZ$554"),$E562-3*(B561-1)+G$1,FALSE)</f>
        <v>1</v>
      </c>
      <c r="H591" s="15" t="str">
        <f ca="1">VLOOKUP($B591,INDIRECT("data!$"&amp;H562&amp;"$3:$CZ$554"),$E562-3*(B561-1)+H$1,FALSE)</f>
        <v>D</v>
      </c>
      <c r="I591" s="29">
        <f ca="1">VLOOKUP($B591,INDIRECT("data!$"&amp;H562&amp;"$3:$CZ$554"),$E562-3*(B561-1)+I$1,FALSE)</f>
        <v>0</v>
      </c>
      <c r="J591" s="29">
        <f ca="1">VLOOKUP($B591,INDIRECT("data!$"&amp;H562&amp;"$3:$CZ$554"),$E562-3*(B561-1)+J$1,FALSE)</f>
        <v>0</v>
      </c>
      <c r="K591" s="15" t="str">
        <f ca="1">VLOOKUP($B591,INDIRECT("data!$"&amp;H562&amp;"$3:$CZ$554"),$E562-3*(B561-1)+K$1,FALSE)</f>
        <v>D</v>
      </c>
      <c r="L591" s="30" t="str">
        <f ca="1">VLOOKUP($B591,INDIRECT("data!$"&amp;H562&amp;"$3:$CZ$554"),$E562-3*(B561-1)+L$1,FALSE)</f>
        <v>D England</v>
      </c>
      <c r="M591" s="45">
        <f ca="1">VLOOKUP($B591,INDIRECT("data!$"&amp;H562&amp;"$3:$CZ$554"),$E562-3*(B561-1)+M$1,FALSE)</f>
        <v>21</v>
      </c>
      <c r="N591" s="45">
        <f ca="1">VLOOKUP($B591,INDIRECT("data!$"&amp;H562&amp;"$3:$CZ$554"),$E562-3*(B561-1)+N$1,FALSE)</f>
        <v>10</v>
      </c>
      <c r="O591" s="45">
        <f ca="1">VLOOKUP($B591,INDIRECT("data!$"&amp;H562&amp;"$3:$CZ$554"),$E562-3*(B561-1)+O$1,FALSE)</f>
        <v>8</v>
      </c>
      <c r="P591" s="45">
        <f ca="1">VLOOKUP($B591,INDIRECT("data!$"&amp;H562&amp;"$3:$CZ$554"),$E562-3*(B561-1)+P$1,FALSE)</f>
        <v>7</v>
      </c>
      <c r="Q591" s="45">
        <f ca="1">VLOOKUP($B591,INDIRECT("data!$"&amp;H562&amp;"$3:$CZ$554"),$E562-3*(B561-1)+Q$1,FALSE)</f>
        <v>9</v>
      </c>
      <c r="R591" s="45">
        <f ca="1">VLOOKUP($B591,INDIRECT("data!$"&amp;H562&amp;"$3:$CZ$554"),$E562-3*(B561-1)+R$1,FALSE)</f>
        <v>13</v>
      </c>
      <c r="S591" s="45">
        <f ca="1">VLOOKUP($B591,INDIRECT("data!$"&amp;H562&amp;"$3:$CZ$554"),$E562-3*(B561-1)+S$1,FALSE)</f>
        <v>4</v>
      </c>
      <c r="T591" s="45">
        <f ca="1">VLOOKUP($B591,INDIRECT("data!$"&amp;H562&amp;"$3:$CZ$554"),$E562-3*(B561-1)+T$1,FALSE)</f>
        <v>9</v>
      </c>
      <c r="U591" s="45">
        <f ca="1">VLOOKUP($B591,INDIRECT("data!$"&amp;H562&amp;"$3:$CZ$554"),$E562-3*(B561-1)+U$1,FALSE)</f>
        <v>0</v>
      </c>
      <c r="V591" s="45">
        <f ca="1">VLOOKUP($B591,INDIRECT("data!$"&amp;H562&amp;"$3:$CZ$554"),$E562-3*(B561-1)+V$1,FALSE)</f>
        <v>2</v>
      </c>
      <c r="W591" s="45">
        <f ca="1">VLOOKUP($B591,INDIRECT("data!$"&amp;H562&amp;"$3:$CZ$554"),$E562-3*(B561-1)+W$1,FALSE)</f>
        <v>0</v>
      </c>
      <c r="X591" s="45">
        <f ca="1">VLOOKUP($B591,INDIRECT("data!$"&amp;H562&amp;"$3:$CZ$554"),$E562-3*(B561-1)+X$1,FALSE)</f>
        <v>0</v>
      </c>
      <c r="Y591" s="47">
        <f ca="1">VLOOKUP($B591,INDIRECT("data!$"&amp;H562&amp;"$3:$CZ$554"),$E562-3*(B561-1)+Y$1,FALSE)</f>
        <v>1.61</v>
      </c>
      <c r="Z591" s="47">
        <f ca="1">VLOOKUP($B591,INDIRECT("data!$"&amp;H562&amp;"$3:$CZ$554"),$E562-3*(B561-1)+Z$1,FALSE)</f>
        <v>3.9</v>
      </c>
      <c r="AA591" s="47">
        <f ca="1">VLOOKUP($B591,INDIRECT("data!$"&amp;H562&amp;"$3:$CZ$554"),$E562-3*(B561-1)+AA$1,FALSE)</f>
        <v>6.5</v>
      </c>
      <c r="AB591" s="47">
        <f ca="1">VLOOKUP($B591,INDIRECT("data!$"&amp;H562&amp;"$3:$CZ$554"),$E562-3*(B561-1)+AB$1,FALSE)</f>
        <v>1.58</v>
      </c>
      <c r="AC591" s="47">
        <f ca="1">VLOOKUP($B591,INDIRECT("data!$"&amp;H562&amp;"$3:$CZ$554"),$E562-3*(B561-1)+AC$1,FALSE)</f>
        <v>4.01</v>
      </c>
      <c r="AD591" s="47">
        <f ca="1">VLOOKUP($B591,INDIRECT("data!$"&amp;H562&amp;"$3:$CZ$554"),$E562-3*(B561-1)+AD$1,FALSE)</f>
        <v>7.03</v>
      </c>
      <c r="AE591" s="47">
        <f ca="1">VLOOKUP($B591,INDIRECT("data!$"&amp;H562&amp;"$3:$CZ$554"),$E562-3*(B561-1)+AE$1,FALSE)</f>
        <v>1.94</v>
      </c>
      <c r="AF591" s="47">
        <f ca="1">VLOOKUP($B591,INDIRECT("data!$"&amp;H562&amp;"$3:$CZ$554"),$E562-3*(B561-1)+AF$1,FALSE)</f>
        <v>1.85</v>
      </c>
      <c r="AG591" s="65">
        <f t="shared" ca="1" si="1247"/>
        <v>2</v>
      </c>
      <c r="AH591" s="65">
        <f t="shared" ca="1" si="1248"/>
        <v>0</v>
      </c>
      <c r="AI591" s="65">
        <f t="shared" ca="1" si="1249"/>
        <v>2</v>
      </c>
      <c r="AJ591" s="65">
        <f t="shared" ca="1" si="1250"/>
        <v>1</v>
      </c>
      <c r="AK591" s="65">
        <f t="shared" ca="1" si="1251"/>
        <v>1</v>
      </c>
      <c r="AL591" s="66" t="str">
        <f t="shared" ca="1" si="1252"/>
        <v>D</v>
      </c>
      <c r="AM591" s="66" t="str">
        <f t="shared" ca="1" si="1253"/>
        <v>D-D</v>
      </c>
      <c r="AN591" s="65">
        <f t="shared" ca="1" si="1254"/>
        <v>1</v>
      </c>
      <c r="AO591" s="65">
        <f t="shared" ca="1" si="1255"/>
        <v>0</v>
      </c>
      <c r="AP591" s="65">
        <f t="shared" ca="1" si="1256"/>
        <v>0</v>
      </c>
      <c r="AQ591" s="65">
        <f t="shared" ca="1" si="1257"/>
        <v>0</v>
      </c>
      <c r="AR591" s="65">
        <f t="shared" ca="1" si="1258"/>
        <v>0</v>
      </c>
      <c r="AS591" s="65">
        <f t="shared" ca="1" si="1259"/>
        <v>0</v>
      </c>
      <c r="AT591" s="65">
        <f t="shared" ca="1" si="1260"/>
        <v>0</v>
      </c>
    </row>
    <row r="592" spans="1:46" ht="18" customHeight="1" x14ac:dyDescent="0.25">
      <c r="A592" s="49" t="str">
        <f ca="1">CONCATENATE(B583,"-",B592)</f>
        <v>Reading-All-9</v>
      </c>
      <c r="B592" s="38">
        <v>9</v>
      </c>
      <c r="C592" s="41">
        <f ca="1">VLOOKUP($B592,INDIRECT("data!$"&amp;H562&amp;"$3:$CZ$554"),$E562-3*(B561-1)+C$1,FALSE)</f>
        <v>43334</v>
      </c>
      <c r="D592" s="30" t="str">
        <f ca="1">VLOOKUP($B592,INDIRECT("data!$"&amp;H562&amp;"$3:$CZ$554"),$E562-3*(B561-1)+D$1,FALSE)</f>
        <v>Blackburn</v>
      </c>
      <c r="E592" s="30" t="str">
        <f ca="1">VLOOKUP($B592,INDIRECT("data!$"&amp;H562&amp;"$3:$CZ$554"),$E562-3*(B561-1)+E$1,FALSE)</f>
        <v>Reading</v>
      </c>
      <c r="F592" s="29">
        <f ca="1">VLOOKUP($B592,INDIRECT("data!$"&amp;H562&amp;"$3:$CZ$554"),$E562-3*(B561-1)+F$1,FALSE)</f>
        <v>2</v>
      </c>
      <c r="G592" s="29">
        <f ca="1">VLOOKUP($B592,INDIRECT("data!$"&amp;H562&amp;"$3:$CZ$554"),$E562-3*(B561-1)+G$1,FALSE)</f>
        <v>2</v>
      </c>
      <c r="H592" s="15" t="str">
        <f ca="1">VLOOKUP($B592,INDIRECT("data!$"&amp;H562&amp;"$3:$CZ$554"),$E562-3*(B561-1)+H$1,FALSE)</f>
        <v>D</v>
      </c>
      <c r="I592" s="29">
        <f ca="1">VLOOKUP($B592,INDIRECT("data!$"&amp;H562&amp;"$3:$CZ$554"),$E562-3*(B561-1)+I$1,FALSE)</f>
        <v>0</v>
      </c>
      <c r="J592" s="29">
        <f ca="1">VLOOKUP($B592,INDIRECT("data!$"&amp;H562&amp;"$3:$CZ$554"),$E562-3*(B561-1)+J$1,FALSE)</f>
        <v>2</v>
      </c>
      <c r="K592" s="15" t="str">
        <f ca="1">VLOOKUP($B592,INDIRECT("data!$"&amp;H562&amp;"$3:$CZ$554"),$E562-3*(B561-1)+K$1,FALSE)</f>
        <v>A</v>
      </c>
      <c r="L592" s="30" t="str">
        <f ca="1">VLOOKUP($B592,INDIRECT("data!$"&amp;H562&amp;"$3:$CZ$554"),$E562-3*(B561-1)+L$1,FALSE)</f>
        <v>O Langford</v>
      </c>
      <c r="M592" s="45">
        <f ca="1">VLOOKUP($B592,INDIRECT("data!$"&amp;H562&amp;"$3:$CZ$554"),$E562-3*(B561-1)+M$1,FALSE)</f>
        <v>16</v>
      </c>
      <c r="N592" s="45">
        <f ca="1">VLOOKUP($B592,INDIRECT("data!$"&amp;H562&amp;"$3:$CZ$554"),$E562-3*(B561-1)+N$1,FALSE)</f>
        <v>8</v>
      </c>
      <c r="O592" s="45">
        <f ca="1">VLOOKUP($B592,INDIRECT("data!$"&amp;H562&amp;"$3:$CZ$554"),$E562-3*(B561-1)+O$1,FALSE)</f>
        <v>4</v>
      </c>
      <c r="P592" s="45">
        <f ca="1">VLOOKUP($B592,INDIRECT("data!$"&amp;H562&amp;"$3:$CZ$554"),$E562-3*(B561-1)+P$1,FALSE)</f>
        <v>4</v>
      </c>
      <c r="Q592" s="45">
        <f ca="1">VLOOKUP($B592,INDIRECT("data!$"&amp;H562&amp;"$3:$CZ$554"),$E562-3*(B561-1)+Q$1,FALSE)</f>
        <v>7</v>
      </c>
      <c r="R592" s="45">
        <f ca="1">VLOOKUP($B592,INDIRECT("data!$"&amp;H562&amp;"$3:$CZ$554"),$E562-3*(B561-1)+R$1,FALSE)</f>
        <v>9</v>
      </c>
      <c r="S592" s="45">
        <f ca="1">VLOOKUP($B592,INDIRECT("data!$"&amp;H562&amp;"$3:$CZ$554"),$E562-3*(B561-1)+S$1,FALSE)</f>
        <v>6</v>
      </c>
      <c r="T592" s="45">
        <f ca="1">VLOOKUP($B592,INDIRECT("data!$"&amp;H562&amp;"$3:$CZ$554"),$E562-3*(B561-1)+T$1,FALSE)</f>
        <v>1</v>
      </c>
      <c r="U592" s="45">
        <f ca="1">VLOOKUP($B592,INDIRECT("data!$"&amp;H562&amp;"$3:$CZ$554"),$E562-3*(B561-1)+U$1,FALSE)</f>
        <v>1</v>
      </c>
      <c r="V592" s="45">
        <f ca="1">VLOOKUP($B592,INDIRECT("data!$"&amp;H562&amp;"$3:$CZ$554"),$E562-3*(B561-1)+V$1,FALSE)</f>
        <v>0</v>
      </c>
      <c r="W592" s="45">
        <f ca="1">VLOOKUP($B592,INDIRECT("data!$"&amp;H562&amp;"$3:$CZ$554"),$E562-3*(B561-1)+W$1,FALSE)</f>
        <v>0</v>
      </c>
      <c r="X592" s="45">
        <f ca="1">VLOOKUP($B592,INDIRECT("data!$"&amp;H562&amp;"$3:$CZ$554"),$E562-3*(B561-1)+X$1,FALSE)</f>
        <v>0</v>
      </c>
      <c r="Y592" s="47">
        <f ca="1">VLOOKUP($B592,INDIRECT("data!$"&amp;H562&amp;"$3:$CZ$554"),$E562-3*(B561-1)+Y$1,FALSE)</f>
        <v>1.72</v>
      </c>
      <c r="Z592" s="47">
        <f ca="1">VLOOKUP($B592,INDIRECT("data!$"&amp;H562&amp;"$3:$CZ$554"),$E562-3*(B561-1)+Z$1,FALSE)</f>
        <v>3.75</v>
      </c>
      <c r="AA592" s="47">
        <f ca="1">VLOOKUP($B592,INDIRECT("data!$"&amp;H562&amp;"$3:$CZ$554"),$E562-3*(B561-1)+AA$1,FALSE)</f>
        <v>5.5</v>
      </c>
      <c r="AB592" s="47">
        <f ca="1">VLOOKUP($B592,INDIRECT("data!$"&amp;H562&amp;"$3:$CZ$554"),$E562-3*(B561-1)+AB$1,FALSE)</f>
        <v>1.76</v>
      </c>
      <c r="AC592" s="47">
        <f ca="1">VLOOKUP($B592,INDIRECT("data!$"&amp;H562&amp;"$3:$CZ$554"),$E562-3*(B561-1)+AC$1,FALSE)</f>
        <v>3.65</v>
      </c>
      <c r="AD592" s="47">
        <f ca="1">VLOOKUP($B592,INDIRECT("data!$"&amp;H562&amp;"$3:$CZ$554"),$E562-3*(B561-1)+AD$1,FALSE)</f>
        <v>5.5</v>
      </c>
      <c r="AE592" s="47">
        <f ca="1">VLOOKUP($B592,INDIRECT("data!$"&amp;H562&amp;"$3:$CZ$554"),$E562-3*(B561-1)+AE$1,FALSE)</f>
        <v>2.1800000000000002</v>
      </c>
      <c r="AF592" s="47">
        <f ca="1">VLOOKUP($B592,INDIRECT("data!$"&amp;H562&amp;"$3:$CZ$554"),$E562-3*(B561-1)+AF$1,FALSE)</f>
        <v>1.66</v>
      </c>
      <c r="AG592" s="65">
        <f t="shared" ca="1" si="1247"/>
        <v>4</v>
      </c>
      <c r="AH592" s="65">
        <f t="shared" ca="1" si="1248"/>
        <v>2</v>
      </c>
      <c r="AI592" s="65">
        <f t="shared" ca="1" si="1249"/>
        <v>2</v>
      </c>
      <c r="AJ592" s="65">
        <f t="shared" ca="1" si="1250"/>
        <v>2</v>
      </c>
      <c r="AK592" s="65">
        <f t="shared" ca="1" si="1251"/>
        <v>0</v>
      </c>
      <c r="AL592" s="66" t="str">
        <f t="shared" ca="1" si="1252"/>
        <v>H</v>
      </c>
      <c r="AM592" s="66" t="str">
        <f t="shared" ca="1" si="1253"/>
        <v>A-D</v>
      </c>
      <c r="AN592" s="65">
        <f t="shared" ca="1" si="1254"/>
        <v>1</v>
      </c>
      <c r="AO592" s="65">
        <f t="shared" ca="1" si="1255"/>
        <v>0</v>
      </c>
      <c r="AP592" s="65">
        <f t="shared" ca="1" si="1256"/>
        <v>1</v>
      </c>
      <c r="AQ592" s="65">
        <f t="shared" ca="1" si="1257"/>
        <v>0</v>
      </c>
      <c r="AR592" s="65">
        <f t="shared" ca="1" si="1258"/>
        <v>0</v>
      </c>
      <c r="AS592" s="65">
        <f t="shared" ca="1" si="1259"/>
        <v>0</v>
      </c>
      <c r="AT592" s="65">
        <f t="shared" ca="1" si="1260"/>
        <v>0</v>
      </c>
    </row>
    <row r="593" spans="1:46" ht="18" customHeight="1" x14ac:dyDescent="0.25">
      <c r="A593" s="49" t="str">
        <f ca="1">CONCATENATE(B583,"-",B593)</f>
        <v>Reading-All-10</v>
      </c>
      <c r="B593" s="38">
        <v>10</v>
      </c>
      <c r="C593" s="41">
        <f ca="1">VLOOKUP($B593,INDIRECT("data!$"&amp;H562&amp;"$3:$CZ$554"),$E562-3*(B561-1)+C$1,FALSE)</f>
        <v>43330</v>
      </c>
      <c r="D593" s="30" t="str">
        <f ca="1">VLOOKUP($B593,INDIRECT("data!$"&amp;H562&amp;"$3:$CZ$554"),$E562-3*(B561-1)+D$1,FALSE)</f>
        <v>Reading</v>
      </c>
      <c r="E593" s="30" t="str">
        <f ca="1">VLOOKUP($B593,INDIRECT("data!$"&amp;H562&amp;"$3:$CZ$554"),$E562-3*(B561-1)+E$1,FALSE)</f>
        <v>Bolton</v>
      </c>
      <c r="F593" s="29">
        <f ca="1">VLOOKUP($B593,INDIRECT("data!$"&amp;H562&amp;"$3:$CZ$554"),$E562-3*(B561-1)+F$1,FALSE)</f>
        <v>0</v>
      </c>
      <c r="G593" s="29">
        <f ca="1">VLOOKUP($B593,INDIRECT("data!$"&amp;H562&amp;"$3:$CZ$554"),$E562-3*(B561-1)+G$1,FALSE)</f>
        <v>1</v>
      </c>
      <c r="H593" s="15" t="str">
        <f ca="1">VLOOKUP($B593,INDIRECT("data!$"&amp;H562&amp;"$3:$CZ$554"),$E562-3*(B561-1)+H$1,FALSE)</f>
        <v>A</v>
      </c>
      <c r="I593" s="29">
        <f ca="1">VLOOKUP($B593,INDIRECT("data!$"&amp;H562&amp;"$3:$CZ$554"),$E562-3*(B561-1)+I$1,FALSE)</f>
        <v>0</v>
      </c>
      <c r="J593" s="29">
        <f ca="1">VLOOKUP($B593,INDIRECT("data!$"&amp;H562&amp;"$3:$CZ$554"),$E562-3*(B561-1)+J$1,FALSE)</f>
        <v>0</v>
      </c>
      <c r="K593" s="15" t="str">
        <f ca="1">VLOOKUP($B593,INDIRECT("data!$"&amp;H562&amp;"$3:$CZ$554"),$E562-3*(B561-1)+K$1,FALSE)</f>
        <v>D</v>
      </c>
      <c r="L593" s="30" t="str">
        <f ca="1">VLOOKUP($B593,INDIRECT("data!$"&amp;H562&amp;"$3:$CZ$554"),$E562-3*(B561-1)+L$1,FALSE)</f>
        <v>J Linington</v>
      </c>
      <c r="M593" s="45">
        <f ca="1">VLOOKUP($B593,INDIRECT("data!$"&amp;H562&amp;"$3:$CZ$554"),$E562-3*(B561-1)+M$1,FALSE)</f>
        <v>15</v>
      </c>
      <c r="N593" s="45">
        <f ca="1">VLOOKUP($B593,INDIRECT("data!$"&amp;H562&amp;"$3:$CZ$554"),$E562-3*(B561-1)+N$1,FALSE)</f>
        <v>9</v>
      </c>
      <c r="O593" s="45">
        <f ca="1">VLOOKUP($B593,INDIRECT("data!$"&amp;H562&amp;"$3:$CZ$554"),$E562-3*(B561-1)+O$1,FALSE)</f>
        <v>3</v>
      </c>
      <c r="P593" s="45">
        <f ca="1">VLOOKUP($B593,INDIRECT("data!$"&amp;H562&amp;"$3:$CZ$554"),$E562-3*(B561-1)+P$1,FALSE)</f>
        <v>4</v>
      </c>
      <c r="Q593" s="45">
        <f ca="1">VLOOKUP($B593,INDIRECT("data!$"&amp;H562&amp;"$3:$CZ$554"),$E562-3*(B561-1)+Q$1,FALSE)</f>
        <v>11</v>
      </c>
      <c r="R593" s="45">
        <f ca="1">VLOOKUP($B593,INDIRECT("data!$"&amp;H562&amp;"$3:$CZ$554"),$E562-3*(B561-1)+R$1,FALSE)</f>
        <v>15</v>
      </c>
      <c r="S593" s="45">
        <f ca="1">VLOOKUP($B593,INDIRECT("data!$"&amp;H562&amp;"$3:$CZ$554"),$E562-3*(B561-1)+S$1,FALSE)</f>
        <v>5</v>
      </c>
      <c r="T593" s="45">
        <f ca="1">VLOOKUP($B593,INDIRECT("data!$"&amp;H562&amp;"$3:$CZ$554"),$E562-3*(B561-1)+T$1,FALSE)</f>
        <v>3</v>
      </c>
      <c r="U593" s="45">
        <f ca="1">VLOOKUP($B593,INDIRECT("data!$"&amp;H562&amp;"$3:$CZ$554"),$E562-3*(B561-1)+U$1,FALSE)</f>
        <v>2</v>
      </c>
      <c r="V593" s="45">
        <f ca="1">VLOOKUP($B593,INDIRECT("data!$"&amp;H562&amp;"$3:$CZ$554"),$E562-3*(B561-1)+V$1,FALSE)</f>
        <v>1</v>
      </c>
      <c r="W593" s="45">
        <f ca="1">VLOOKUP($B593,INDIRECT("data!$"&amp;H562&amp;"$3:$CZ$554"),$E562-3*(B561-1)+W$1,FALSE)</f>
        <v>0</v>
      </c>
      <c r="X593" s="45">
        <f ca="1">VLOOKUP($B593,INDIRECT("data!$"&amp;H562&amp;"$3:$CZ$554"),$E562-3*(B561-1)+X$1,FALSE)</f>
        <v>0</v>
      </c>
      <c r="Y593" s="47">
        <f ca="1">VLOOKUP($B593,INDIRECT("data!$"&amp;H562&amp;"$3:$CZ$554"),$E562-3*(B561-1)+Y$1,FALSE)</f>
        <v>2.1</v>
      </c>
      <c r="Z593" s="47">
        <f ca="1">VLOOKUP($B593,INDIRECT("data!$"&amp;H562&amp;"$3:$CZ$554"),$E562-3*(B561-1)+Z$1,FALSE)</f>
        <v>3.4</v>
      </c>
      <c r="AA593" s="47">
        <f ca="1">VLOOKUP($B593,INDIRECT("data!$"&amp;H562&amp;"$3:$CZ$554"),$E562-3*(B561-1)+AA$1,FALSE)</f>
        <v>4</v>
      </c>
      <c r="AB593" s="47">
        <f ca="1">VLOOKUP($B593,INDIRECT("data!$"&amp;H562&amp;"$3:$CZ$554"),$E562-3*(B561-1)+AB$1,FALSE)</f>
        <v>2.11</v>
      </c>
      <c r="AC593" s="47">
        <f ca="1">VLOOKUP($B593,INDIRECT("data!$"&amp;H562&amp;"$3:$CZ$554"),$E562-3*(B561-1)+AC$1,FALSE)</f>
        <v>3.38</v>
      </c>
      <c r="AD593" s="47">
        <f ca="1">VLOOKUP($B593,INDIRECT("data!$"&amp;H562&amp;"$3:$CZ$554"),$E562-3*(B561-1)+AD$1,FALSE)</f>
        <v>3.9</v>
      </c>
      <c r="AE593" s="47">
        <f ca="1">VLOOKUP($B593,INDIRECT("data!$"&amp;H562&amp;"$3:$CZ$554"),$E562-3*(B561-1)+AE$1,FALSE)</f>
        <v>2.2599999999999998</v>
      </c>
      <c r="AF593" s="47">
        <f ca="1">VLOOKUP($B593,INDIRECT("data!$"&amp;H562&amp;"$3:$CZ$554"),$E562-3*(B561-1)+AF$1,FALSE)</f>
        <v>1.62</v>
      </c>
      <c r="AG593" s="65">
        <f t="shared" ca="1" si="1247"/>
        <v>1</v>
      </c>
      <c r="AH593" s="65">
        <f t="shared" ca="1" si="1248"/>
        <v>0</v>
      </c>
      <c r="AI593" s="65">
        <f t="shared" ca="1" si="1249"/>
        <v>1</v>
      </c>
      <c r="AJ593" s="65">
        <f t="shared" ca="1" si="1250"/>
        <v>0</v>
      </c>
      <c r="AK593" s="65">
        <f t="shared" ca="1" si="1251"/>
        <v>1</v>
      </c>
      <c r="AL593" s="66" t="str">
        <f t="shared" ca="1" si="1252"/>
        <v>A</v>
      </c>
      <c r="AM593" s="66" t="str">
        <f t="shared" ca="1" si="1253"/>
        <v>D-A</v>
      </c>
      <c r="AN593" s="65">
        <f t="shared" ca="1" si="1254"/>
        <v>0</v>
      </c>
      <c r="AO593" s="65">
        <f t="shared" ca="1" si="1255"/>
        <v>0</v>
      </c>
      <c r="AP593" s="65">
        <f t="shared" ca="1" si="1256"/>
        <v>0</v>
      </c>
      <c r="AQ593" s="65">
        <f t="shared" ca="1" si="1257"/>
        <v>0</v>
      </c>
      <c r="AR593" s="65">
        <f t="shared" ca="1" si="1258"/>
        <v>1</v>
      </c>
      <c r="AS593" s="65">
        <f t="shared" ca="1" si="1259"/>
        <v>0</v>
      </c>
      <c r="AT593" s="65">
        <f t="shared" ca="1" si="1260"/>
        <v>0</v>
      </c>
    </row>
    <row r="594" spans="1:46" ht="18" customHeight="1" x14ac:dyDescent="0.25">
      <c r="B594" s="42" t="s">
        <v>23</v>
      </c>
      <c r="C594" s="43"/>
      <c r="D594" s="44"/>
      <c r="E594" s="44"/>
      <c r="F594" s="46">
        <f ca="1">SUM(F584:F591)</f>
        <v>14</v>
      </c>
      <c r="G594" s="46">
        <f ca="1">SUM(G584:G591)</f>
        <v>12</v>
      </c>
      <c r="H594" s="42"/>
      <c r="I594" s="46">
        <f t="shared" ref="I594:J594" ca="1" si="1261">SUM(I584:I591)</f>
        <v>3</v>
      </c>
      <c r="J594" s="46">
        <f t="shared" ca="1" si="1261"/>
        <v>5</v>
      </c>
      <c r="K594" s="42"/>
      <c r="L594" s="44"/>
      <c r="M594" s="46">
        <f t="shared" ref="M594:X594" ca="1" si="1262">SUM(M584:M591)</f>
        <v>124</v>
      </c>
      <c r="N594" s="46">
        <f t="shared" ca="1" si="1262"/>
        <v>84</v>
      </c>
      <c r="O594" s="46">
        <f t="shared" ca="1" si="1262"/>
        <v>39</v>
      </c>
      <c r="P594" s="46">
        <f t="shared" ca="1" si="1262"/>
        <v>37</v>
      </c>
      <c r="Q594" s="46">
        <f t="shared" ca="1" si="1262"/>
        <v>94</v>
      </c>
      <c r="R594" s="46">
        <f t="shared" ca="1" si="1262"/>
        <v>110</v>
      </c>
      <c r="S594" s="46">
        <f t="shared" ca="1" si="1262"/>
        <v>49</v>
      </c>
      <c r="T594" s="46">
        <f t="shared" ca="1" si="1262"/>
        <v>44</v>
      </c>
      <c r="U594" s="46">
        <f t="shared" ca="1" si="1262"/>
        <v>13</v>
      </c>
      <c r="V594" s="46">
        <f t="shared" ca="1" si="1262"/>
        <v>13</v>
      </c>
      <c r="W594" s="46">
        <f t="shared" ca="1" si="1262"/>
        <v>2</v>
      </c>
      <c r="X594" s="46">
        <f t="shared" ca="1" si="1262"/>
        <v>0</v>
      </c>
      <c r="Y594" s="48"/>
      <c r="Z594" s="48"/>
      <c r="AA594" s="48"/>
      <c r="AB594" s="48"/>
      <c r="AC594" s="48"/>
      <c r="AD594" s="48"/>
      <c r="AE594" s="48"/>
      <c r="AF594" s="48"/>
    </row>
    <row r="596" spans="1:46" ht="18" customHeight="1" x14ac:dyDescent="0.25">
      <c r="B596" s="36">
        <f>B561+1</f>
        <v>18</v>
      </c>
      <c r="C596" s="39">
        <v>1</v>
      </c>
      <c r="D596" s="15">
        <f>1+C596</f>
        <v>2</v>
      </c>
      <c r="E596" s="15">
        <f t="shared" ref="E596" si="1263">1+D596</f>
        <v>3</v>
      </c>
      <c r="F596" s="15">
        <f t="shared" ref="F596" si="1264">1+E596</f>
        <v>4</v>
      </c>
      <c r="G596" s="15">
        <f t="shared" ref="G596" si="1265">1+F596</f>
        <v>5</v>
      </c>
      <c r="H596" s="15">
        <f t="shared" ref="H596" si="1266">1+G596</f>
        <v>6</v>
      </c>
      <c r="I596" s="15">
        <f t="shared" ref="I596" si="1267">1+H596</f>
        <v>7</v>
      </c>
      <c r="J596" s="15">
        <f t="shared" ref="J596" si="1268">1+I596</f>
        <v>8</v>
      </c>
      <c r="K596" s="15">
        <f t="shared" ref="K596" si="1269">1+J596</f>
        <v>9</v>
      </c>
      <c r="L596" s="15">
        <f t="shared" ref="L596" si="1270">1+K596</f>
        <v>10</v>
      </c>
      <c r="M596" s="15">
        <f t="shared" ref="M596" si="1271">1+L596</f>
        <v>11</v>
      </c>
      <c r="N596" s="15">
        <f t="shared" ref="N596" si="1272">1+M596</f>
        <v>12</v>
      </c>
      <c r="O596" s="15">
        <f t="shared" ref="O596" si="1273">1+N596</f>
        <v>13</v>
      </c>
      <c r="P596" s="15">
        <f t="shared" ref="P596" si="1274">1+O596</f>
        <v>14</v>
      </c>
      <c r="Q596" s="15">
        <f t="shared" ref="Q596" si="1275">1+P596</f>
        <v>15</v>
      </c>
      <c r="R596" s="15">
        <f t="shared" ref="R596" si="1276">1+Q596</f>
        <v>16</v>
      </c>
      <c r="S596" s="15">
        <f t="shared" ref="S596" si="1277">1+R596</f>
        <v>17</v>
      </c>
      <c r="T596" s="15">
        <f t="shared" ref="T596" si="1278">1+S596</f>
        <v>18</v>
      </c>
      <c r="U596" s="15">
        <f t="shared" ref="U596" si="1279">1+T596</f>
        <v>19</v>
      </c>
      <c r="V596" s="15">
        <f t="shared" ref="V596" si="1280">1+U596</f>
        <v>20</v>
      </c>
      <c r="W596" s="15">
        <f t="shared" ref="W596" si="1281">1+V596</f>
        <v>21</v>
      </c>
      <c r="X596" s="15">
        <f t="shared" ref="X596" si="1282">1+W596</f>
        <v>22</v>
      </c>
      <c r="Y596" s="15">
        <f t="shared" ref="Y596" si="1283">1+X596</f>
        <v>23</v>
      </c>
      <c r="Z596" s="15">
        <f t="shared" ref="Z596" si="1284">1+Y596</f>
        <v>24</v>
      </c>
      <c r="AA596" s="15">
        <f t="shared" ref="AA596" si="1285">1+Z596</f>
        <v>25</v>
      </c>
      <c r="AB596" s="15">
        <f t="shared" ref="AB596" si="1286">1+AA596</f>
        <v>26</v>
      </c>
      <c r="AC596" s="15">
        <f t="shared" ref="AC596" si="1287">1+AB596</f>
        <v>27</v>
      </c>
      <c r="AD596" s="15">
        <f t="shared" ref="AD596" si="1288">1+AC596</f>
        <v>28</v>
      </c>
      <c r="AE596" s="15">
        <f t="shared" ref="AE596" si="1289">1+AD596</f>
        <v>29</v>
      </c>
      <c r="AF596" s="15">
        <f t="shared" ref="AF596" si="1290">1+AE596</f>
        <v>30</v>
      </c>
    </row>
    <row r="597" spans="1:46" ht="18" customHeight="1" x14ac:dyDescent="0.25">
      <c r="B597" s="36" t="str">
        <f ca="1">INDIRECT("teams!a"&amp;B596)</f>
        <v>Rotherham</v>
      </c>
      <c r="C597" s="40">
        <v>74</v>
      </c>
      <c r="D597" s="13">
        <f>C597-1</f>
        <v>73</v>
      </c>
      <c r="E597" s="13">
        <f>D597-1</f>
        <v>72</v>
      </c>
      <c r="F597" s="51" t="s">
        <v>119</v>
      </c>
      <c r="G597" s="13" t="s">
        <v>120</v>
      </c>
      <c r="H597" s="13" t="s">
        <v>121</v>
      </c>
    </row>
    <row r="598" spans="1:46" ht="18" customHeight="1" x14ac:dyDescent="0.25">
      <c r="B598" s="12" t="str">
        <f ca="1">CONCATENATE(B597,"-Home")</f>
        <v>Rotherham-Home</v>
      </c>
      <c r="C598" s="40" t="s">
        <v>22</v>
      </c>
      <c r="D598" s="13" t="s">
        <v>50</v>
      </c>
      <c r="E598" s="13" t="s">
        <v>51</v>
      </c>
      <c r="F598" s="13" t="s">
        <v>3</v>
      </c>
      <c r="G598" s="13" t="s">
        <v>4</v>
      </c>
      <c r="H598" s="13" t="s">
        <v>6</v>
      </c>
      <c r="I598" s="13" t="s">
        <v>1</v>
      </c>
      <c r="J598" s="13" t="s">
        <v>2</v>
      </c>
      <c r="K598" s="13" t="s">
        <v>5</v>
      </c>
      <c r="L598" s="13" t="s">
        <v>52</v>
      </c>
      <c r="M598" s="13" t="s">
        <v>53</v>
      </c>
      <c r="N598" s="13" t="s">
        <v>54</v>
      </c>
      <c r="O598" s="13" t="s">
        <v>55</v>
      </c>
      <c r="P598" s="13" t="s">
        <v>56</v>
      </c>
      <c r="Q598" s="13" t="s">
        <v>57</v>
      </c>
      <c r="R598" s="13" t="s">
        <v>58</v>
      </c>
      <c r="S598" s="13" t="s">
        <v>59</v>
      </c>
      <c r="T598" s="13" t="s">
        <v>60</v>
      </c>
      <c r="U598" s="13" t="s">
        <v>61</v>
      </c>
      <c r="V598" s="13" t="s">
        <v>62</v>
      </c>
      <c r="W598" s="13" t="s">
        <v>63</v>
      </c>
      <c r="X598" s="13" t="s">
        <v>64</v>
      </c>
      <c r="Y598" s="13" t="s">
        <v>65</v>
      </c>
      <c r="Z598" s="13" t="s">
        <v>66</v>
      </c>
      <c r="AA598" s="13" t="s">
        <v>67</v>
      </c>
      <c r="AB598" s="13" t="s">
        <v>68</v>
      </c>
      <c r="AC598" s="13" t="s">
        <v>69</v>
      </c>
      <c r="AD598" s="13" t="s">
        <v>70</v>
      </c>
      <c r="AE598" s="13" t="s">
        <v>71</v>
      </c>
      <c r="AF598" s="13" t="s">
        <v>72</v>
      </c>
      <c r="AG598" s="62" t="s">
        <v>140</v>
      </c>
      <c r="AH598" s="62" t="s">
        <v>141</v>
      </c>
      <c r="AI598" s="62" t="s">
        <v>142</v>
      </c>
      <c r="AJ598" s="62" t="s">
        <v>143</v>
      </c>
      <c r="AK598" s="62" t="s">
        <v>144</v>
      </c>
      <c r="AL598" s="63" t="s">
        <v>145</v>
      </c>
      <c r="AM598" s="63" t="s">
        <v>146</v>
      </c>
      <c r="AN598" s="62" t="s">
        <v>147</v>
      </c>
      <c r="AO598" s="64" t="s">
        <v>150</v>
      </c>
      <c r="AP598" s="64" t="s">
        <v>151</v>
      </c>
      <c r="AQ598" s="62" t="s">
        <v>148</v>
      </c>
      <c r="AR598" s="62" t="s">
        <v>149</v>
      </c>
      <c r="AS598" s="62" t="s">
        <v>152</v>
      </c>
      <c r="AT598" s="62" t="s">
        <v>153</v>
      </c>
    </row>
    <row r="599" spans="1:46" ht="18" customHeight="1" x14ac:dyDescent="0.25">
      <c r="A599" s="49" t="str">
        <f ca="1">CONCATENATE(B598,"-",B599)</f>
        <v>Rotherham-Home-1</v>
      </c>
      <c r="B599" s="12">
        <v>1</v>
      </c>
      <c r="C599" s="41">
        <f ca="1">VLOOKUP($B599,INDIRECT("data!$"&amp;F597&amp;"$3:$CZ$554"),$C597-3*(B596-1)+C$1,FALSE)</f>
        <v>43376</v>
      </c>
      <c r="D599" s="30" t="str">
        <f ca="1">VLOOKUP($B599,INDIRECT("data!$"&amp;F597&amp;"$3:$CZ$554"),$C597-3*(B596-1)+D$1,FALSE)</f>
        <v>Rotherham</v>
      </c>
      <c r="E599" s="30" t="str">
        <f ca="1">VLOOKUP($B599,INDIRECT("data!$"&amp;F597&amp;"$3:$CZ$554"),$C597-3*(B596-1)+E$1,FALSE)</f>
        <v>Bristol City</v>
      </c>
      <c r="F599" s="29">
        <f ca="1">VLOOKUP($B599,INDIRECT("data!$"&amp;F597&amp;"$3:$CZ$554"),$C597-3*(B596-1)+F$1,FALSE)</f>
        <v>0</v>
      </c>
      <c r="G599" s="29">
        <f ca="1">VLOOKUP($B599,INDIRECT("data!$"&amp;F597&amp;"$3:$CZ$554"),$C597-3*(B596-1)+G$1,FALSE)</f>
        <v>0</v>
      </c>
      <c r="H599" s="15" t="str">
        <f ca="1">VLOOKUP($B599,INDIRECT("data!$"&amp;F597&amp;"$3:$CZ$554"),$C597-3*(B596-1)+H$1,FALSE)</f>
        <v>D</v>
      </c>
      <c r="I599" s="29">
        <f ca="1">VLOOKUP($B599,INDIRECT("data!$"&amp;F597&amp;"$3:$CZ$554"),$C597-3*(B596-1)+I$1,FALSE)</f>
        <v>0</v>
      </c>
      <c r="J599" s="29">
        <f ca="1">VLOOKUP($B599,INDIRECT("data!$"&amp;F597&amp;"$3:$CZ$554"),$C597-3*(B596-1)+J$1,FALSE)</f>
        <v>0</v>
      </c>
      <c r="K599" s="15" t="str">
        <f ca="1">VLOOKUP($B599,INDIRECT("data!$"&amp;F597&amp;"$3:$CZ$554"),$C597-3*(B596-1)+K$1,FALSE)</f>
        <v>D</v>
      </c>
      <c r="L599" s="30" t="str">
        <f ca="1">VLOOKUP($B599,INDIRECT("data!$"&amp;F597&amp;"$3:$CZ$554"),$C597-3*(B596-1)+L$1,FALSE)</f>
        <v>G Ward</v>
      </c>
      <c r="M599" s="45">
        <f ca="1">VLOOKUP($B599,INDIRECT("data!$"&amp;F597&amp;"$3:$CZ$554"),$C597-3*(B596-1)+M$1,FALSE)</f>
        <v>21</v>
      </c>
      <c r="N599" s="45">
        <f ca="1">VLOOKUP($B599,INDIRECT("data!$"&amp;F597&amp;"$3:$CZ$554"),$C597-3*(B596-1)+N$1,FALSE)</f>
        <v>13</v>
      </c>
      <c r="O599" s="45">
        <f ca="1">VLOOKUP($B599,INDIRECT("data!$"&amp;F597&amp;"$3:$CZ$554"),$C597-3*(B596-1)+O$1,FALSE)</f>
        <v>6</v>
      </c>
      <c r="P599" s="45">
        <f ca="1">VLOOKUP($B599,INDIRECT("data!$"&amp;F597&amp;"$3:$CZ$554"),$C597-3*(B596-1)+P$1,FALSE)</f>
        <v>3</v>
      </c>
      <c r="Q599" s="45">
        <f ca="1">VLOOKUP($B599,INDIRECT("data!$"&amp;F597&amp;"$3:$CZ$554"),$C597-3*(B596-1)+Q$1,FALSE)</f>
        <v>12</v>
      </c>
      <c r="R599" s="45">
        <f ca="1">VLOOKUP($B599,INDIRECT("data!$"&amp;F597&amp;"$3:$CZ$554"),$C597-3*(B596-1)+R$1,FALSE)</f>
        <v>15</v>
      </c>
      <c r="S599" s="45">
        <f ca="1">VLOOKUP($B599,INDIRECT("data!$"&amp;F597&amp;"$3:$CZ$554"),$C597-3*(B596-1)+S$1,FALSE)</f>
        <v>6</v>
      </c>
      <c r="T599" s="45">
        <f ca="1">VLOOKUP($B599,INDIRECT("data!$"&amp;F597&amp;"$3:$CZ$554"),$C597-3*(B596-1)+T$1,FALSE)</f>
        <v>3</v>
      </c>
      <c r="U599" s="45">
        <f ca="1">VLOOKUP($B599,INDIRECT("data!$"&amp;F597&amp;"$3:$CZ$554"),$C597-3*(B596-1)+U$1,FALSE)</f>
        <v>2</v>
      </c>
      <c r="V599" s="45">
        <f ca="1">VLOOKUP($B599,INDIRECT("data!$"&amp;F597&amp;"$3:$CZ$554"),$C597-3*(B596-1)+V$1,FALSE)</f>
        <v>3</v>
      </c>
      <c r="W599" s="45">
        <f ca="1">VLOOKUP($B599,INDIRECT("data!$"&amp;F597&amp;"$3:$CZ$554"),$C597-3*(B596-1)+W$1,FALSE)</f>
        <v>0</v>
      </c>
      <c r="X599" s="45">
        <f ca="1">VLOOKUP($B599,INDIRECT("data!$"&amp;F597&amp;"$3:$CZ$554"),$C597-3*(B596-1)+X$1,FALSE)</f>
        <v>0</v>
      </c>
      <c r="Y599" s="47">
        <f ca="1">VLOOKUP($B599,INDIRECT("data!$"&amp;F597&amp;"$3:$CZ$554"),$C597-3*(B596-1)+Y$1,FALSE)</f>
        <v>3.75</v>
      </c>
      <c r="Z599" s="47">
        <f ca="1">VLOOKUP($B599,INDIRECT("data!$"&amp;F597&amp;"$3:$CZ$554"),$C597-3*(B596-1)+Z$1,FALSE)</f>
        <v>3.5</v>
      </c>
      <c r="AA599" s="47">
        <f ca="1">VLOOKUP($B599,INDIRECT("data!$"&amp;F597&amp;"$3:$CZ$554"),$C597-3*(B596-1)+AA$1,FALSE)</f>
        <v>2.1</v>
      </c>
      <c r="AB599" s="47">
        <f ca="1">VLOOKUP($B599,INDIRECT("data!$"&amp;F597&amp;"$3:$CZ$554"),$C597-3*(B596-1)+AB$1,FALSE)</f>
        <v>3.58</v>
      </c>
      <c r="AC599" s="47">
        <f ca="1">VLOOKUP($B599,INDIRECT("data!$"&amp;F597&amp;"$3:$CZ$554"),$C597-3*(B596-1)+AC$1,FALSE)</f>
        <v>3.5</v>
      </c>
      <c r="AD599" s="47">
        <f ca="1">VLOOKUP($B599,INDIRECT("data!$"&amp;F597&amp;"$3:$CZ$554"),$C597-3*(B596-1)+AD$1,FALSE)</f>
        <v>2.17</v>
      </c>
      <c r="AE599" s="47">
        <f ca="1">VLOOKUP($B599,INDIRECT("data!$"&amp;F597&amp;"$3:$CZ$554"),$C597-3*(B596-1)+AE$1,FALSE)</f>
        <v>1.96</v>
      </c>
      <c r="AF599" s="47">
        <f ca="1">VLOOKUP($B599,INDIRECT("data!$"&amp;F597&amp;"$3:$CZ$554"),$C597-3*(B596-1)+AF$1,FALSE)</f>
        <v>1.83</v>
      </c>
      <c r="AG599" s="65">
        <f ca="1">IF(C599="","",F599+G599)</f>
        <v>0</v>
      </c>
      <c r="AH599" s="65">
        <f ca="1">IF(C599="","",I599+J599)</f>
        <v>0</v>
      </c>
      <c r="AI599" s="65">
        <f ca="1">IF(C599="","",AJ599+AK599)</f>
        <v>0</v>
      </c>
      <c r="AJ599" s="65">
        <f ca="1">IF(C599="","",F599-I599)</f>
        <v>0</v>
      </c>
      <c r="AK599" s="65">
        <f ca="1">IF(C599="","",G599-J599)</f>
        <v>0</v>
      </c>
      <c r="AL599" s="66" t="str">
        <f ca="1">IF(AJ599&gt;AK599,"H",IF(AJ599=AK599,"D",IF(AJ599&lt;AK599,"A","Error!")))</f>
        <v>D</v>
      </c>
      <c r="AM599" s="66" t="str">
        <f ca="1">IF(C599="","",CONCATENATE(K599,"-",H599))</f>
        <v>D-D</v>
      </c>
      <c r="AN599" s="65">
        <f ca="1">IF(C599="","",IF(AND(F599&gt;0,G599&gt;0),1,0))</f>
        <v>0</v>
      </c>
      <c r="AO599" s="65">
        <f ca="1">IF(C599="","",IF(AND(F599&gt;0,I599&gt;0),1,0))</f>
        <v>0</v>
      </c>
      <c r="AP599" s="65">
        <f ca="1">IF(C599="","",IF(AND(G599&gt;0,J599&gt;0),1,0))</f>
        <v>0</v>
      </c>
      <c r="AQ599" s="65">
        <f ca="1">IF(C599="","",IF(AND(H599="H",G599=0),1,0))</f>
        <v>0</v>
      </c>
      <c r="AR599" s="65">
        <f ca="1">IF(C599="","",IF(AND(H599="A",F599=0),1,0))</f>
        <v>0</v>
      </c>
      <c r="AS599" s="65">
        <f ca="1">IF(C599="","",IF(AND(K599="H",AL599="H"),1,0))</f>
        <v>0</v>
      </c>
      <c r="AT599" s="65">
        <f ca="1">IF(C599="","",IF(AND(K599="A",AL599="A"),1,0))</f>
        <v>0</v>
      </c>
    </row>
    <row r="600" spans="1:46" ht="18" customHeight="1" x14ac:dyDescent="0.25">
      <c r="A600" s="49" t="str">
        <f ca="1">CONCATENATE(B598,"-",B600)</f>
        <v>Rotherham-Home-2</v>
      </c>
      <c r="B600" s="12">
        <v>2</v>
      </c>
      <c r="C600" s="41">
        <f ca="1">VLOOKUP($B600,INDIRECT("data!$"&amp;F597&amp;"$3:$CZ$554"),$C597-3*(B596-1)+C$1,FALSE)</f>
        <v>43372</v>
      </c>
      <c r="D600" s="30" t="str">
        <f ca="1">VLOOKUP($B600,INDIRECT("data!$"&amp;F597&amp;"$3:$CZ$554"),$C597-3*(B596-1)+D$1,FALSE)</f>
        <v>Rotherham</v>
      </c>
      <c r="E600" s="30" t="str">
        <f ca="1">VLOOKUP($B600,INDIRECT("data!$"&amp;F597&amp;"$3:$CZ$554"),$C597-3*(B596-1)+E$1,FALSE)</f>
        <v>Stoke</v>
      </c>
      <c r="F600" s="29">
        <f ca="1">VLOOKUP($B600,INDIRECT("data!$"&amp;F597&amp;"$3:$CZ$554"),$C597-3*(B596-1)+F$1,FALSE)</f>
        <v>2</v>
      </c>
      <c r="G600" s="29">
        <f ca="1">VLOOKUP($B600,INDIRECT("data!$"&amp;F597&amp;"$3:$CZ$554"),$C597-3*(B596-1)+G$1,FALSE)</f>
        <v>2</v>
      </c>
      <c r="H600" s="15" t="str">
        <f ca="1">VLOOKUP($B600,INDIRECT("data!$"&amp;F597&amp;"$3:$CZ$554"),$C597-3*(B596-1)+H$1,FALSE)</f>
        <v>D</v>
      </c>
      <c r="I600" s="29">
        <f ca="1">VLOOKUP($B600,INDIRECT("data!$"&amp;F597&amp;"$3:$CZ$554"),$C597-3*(B596-1)+I$1,FALSE)</f>
        <v>0</v>
      </c>
      <c r="J600" s="29">
        <f ca="1">VLOOKUP($B600,INDIRECT("data!$"&amp;F597&amp;"$3:$CZ$554"),$C597-3*(B596-1)+J$1,FALSE)</f>
        <v>0</v>
      </c>
      <c r="K600" s="15" t="str">
        <f ca="1">VLOOKUP($B600,INDIRECT("data!$"&amp;F597&amp;"$3:$CZ$554"),$C597-3*(B596-1)+K$1,FALSE)</f>
        <v>D</v>
      </c>
      <c r="L600" s="30" t="str">
        <f ca="1">VLOOKUP($B600,INDIRECT("data!$"&amp;F597&amp;"$3:$CZ$554"),$C597-3*(B596-1)+L$1,FALSE)</f>
        <v>D Webb</v>
      </c>
      <c r="M600" s="45">
        <f ca="1">VLOOKUP($B600,INDIRECT("data!$"&amp;F597&amp;"$3:$CZ$554"),$C597-3*(B596-1)+M$1,FALSE)</f>
        <v>13</v>
      </c>
      <c r="N600" s="45">
        <f ca="1">VLOOKUP($B600,INDIRECT("data!$"&amp;F597&amp;"$3:$CZ$554"),$C597-3*(B596-1)+N$1,FALSE)</f>
        <v>19</v>
      </c>
      <c r="O600" s="45">
        <f ca="1">VLOOKUP($B600,INDIRECT("data!$"&amp;F597&amp;"$3:$CZ$554"),$C597-3*(B596-1)+O$1,FALSE)</f>
        <v>2</v>
      </c>
      <c r="P600" s="45">
        <f ca="1">VLOOKUP($B600,INDIRECT("data!$"&amp;F597&amp;"$3:$CZ$554"),$C597-3*(B596-1)+P$1,FALSE)</f>
        <v>7</v>
      </c>
      <c r="Q600" s="45">
        <f ca="1">VLOOKUP($B600,INDIRECT("data!$"&amp;F597&amp;"$3:$CZ$554"),$C597-3*(B596-1)+Q$1,FALSE)</f>
        <v>8</v>
      </c>
      <c r="R600" s="45">
        <f ca="1">VLOOKUP($B600,INDIRECT("data!$"&amp;F597&amp;"$3:$CZ$554"),$C597-3*(B596-1)+R$1,FALSE)</f>
        <v>7</v>
      </c>
      <c r="S600" s="45">
        <f ca="1">VLOOKUP($B600,INDIRECT("data!$"&amp;F597&amp;"$3:$CZ$554"),$C597-3*(B596-1)+S$1,FALSE)</f>
        <v>6</v>
      </c>
      <c r="T600" s="45">
        <f ca="1">VLOOKUP($B600,INDIRECT("data!$"&amp;F597&amp;"$3:$CZ$554"),$C597-3*(B596-1)+T$1,FALSE)</f>
        <v>8</v>
      </c>
      <c r="U600" s="45">
        <f ca="1">VLOOKUP($B600,INDIRECT("data!$"&amp;F597&amp;"$3:$CZ$554"),$C597-3*(B596-1)+U$1,FALSE)</f>
        <v>0</v>
      </c>
      <c r="V600" s="45">
        <f ca="1">VLOOKUP($B600,INDIRECT("data!$"&amp;F597&amp;"$3:$CZ$554"),$C597-3*(B596-1)+V$1,FALSE)</f>
        <v>0</v>
      </c>
      <c r="W600" s="45">
        <f ca="1">VLOOKUP($B600,INDIRECT("data!$"&amp;F597&amp;"$3:$CZ$554"),$C597-3*(B596-1)+W$1,FALSE)</f>
        <v>0</v>
      </c>
      <c r="X600" s="45">
        <f ca="1">VLOOKUP($B600,INDIRECT("data!$"&amp;F597&amp;"$3:$CZ$554"),$C597-3*(B596-1)+X$1,FALSE)</f>
        <v>0</v>
      </c>
      <c r="Y600" s="47">
        <f ca="1">VLOOKUP($B600,INDIRECT("data!$"&amp;F597&amp;"$3:$CZ$554"),$C597-3*(B596-1)+Y$1,FALSE)</f>
        <v>3.6</v>
      </c>
      <c r="Z600" s="47">
        <f ca="1">VLOOKUP($B600,INDIRECT("data!$"&amp;F597&amp;"$3:$CZ$554"),$C597-3*(B596-1)+Z$1,FALSE)</f>
        <v>3.5</v>
      </c>
      <c r="AA600" s="47">
        <f ca="1">VLOOKUP($B600,INDIRECT("data!$"&amp;F597&amp;"$3:$CZ$554"),$C597-3*(B596-1)+AA$1,FALSE)</f>
        <v>2.14</v>
      </c>
      <c r="AB600" s="47">
        <f ca="1">VLOOKUP($B600,INDIRECT("data!$"&amp;F597&amp;"$3:$CZ$554"),$C597-3*(B596-1)+AB$1,FALSE)</f>
        <v>3.58</v>
      </c>
      <c r="AC600" s="47">
        <f ca="1">VLOOKUP($B600,INDIRECT("data!$"&amp;F597&amp;"$3:$CZ$554"),$C597-3*(B596-1)+AC$1,FALSE)</f>
        <v>3.35</v>
      </c>
      <c r="AD600" s="47">
        <f ca="1">VLOOKUP($B600,INDIRECT("data!$"&amp;F597&amp;"$3:$CZ$554"),$C597-3*(B596-1)+AD$1,FALSE)</f>
        <v>2.23</v>
      </c>
      <c r="AE600" s="47">
        <f ca="1">VLOOKUP($B600,INDIRECT("data!$"&amp;F597&amp;"$3:$CZ$554"),$C597-3*(B596-1)+AE$1,FALSE)</f>
        <v>1.91</v>
      </c>
      <c r="AF600" s="47">
        <f ca="1">VLOOKUP($B600,INDIRECT("data!$"&amp;F597&amp;"$3:$CZ$554"),$C597-3*(B596-1)+AF$1,FALSE)</f>
        <v>1.88</v>
      </c>
      <c r="AG600" s="65">
        <f t="shared" ref="AG600:AG606" ca="1" si="1291">IF(C600="","",F600+G600)</f>
        <v>4</v>
      </c>
      <c r="AH600" s="65">
        <f t="shared" ref="AH600:AH606" ca="1" si="1292">IF(C600="","",I600+J600)</f>
        <v>0</v>
      </c>
      <c r="AI600" s="65">
        <f t="shared" ref="AI600:AI606" ca="1" si="1293">IF(C600="","",AJ600+AK600)</f>
        <v>4</v>
      </c>
      <c r="AJ600" s="65">
        <f t="shared" ref="AJ600:AJ606" ca="1" si="1294">IF(C600="","",F600-I600)</f>
        <v>2</v>
      </c>
      <c r="AK600" s="65">
        <f t="shared" ref="AK600:AK606" ca="1" si="1295">IF(C600="","",G600-J600)</f>
        <v>2</v>
      </c>
      <c r="AL600" s="66" t="str">
        <f t="shared" ref="AL600:AL606" ca="1" si="1296">IF(AJ600&gt;AK600,"H",IF(AJ600=AK600,"D",IF(AJ600&lt;AK600,"A","Error!")))</f>
        <v>D</v>
      </c>
      <c r="AM600" s="66" t="str">
        <f t="shared" ref="AM600:AM606" ca="1" si="1297">IF(C600="","",CONCATENATE(K600,"-",H600))</f>
        <v>D-D</v>
      </c>
      <c r="AN600" s="65">
        <f t="shared" ref="AN600:AN606" ca="1" si="1298">IF(C600="","",IF(AND(F600&gt;0,G600&gt;0),1,0))</f>
        <v>1</v>
      </c>
      <c r="AO600" s="65">
        <f t="shared" ref="AO600:AO606" ca="1" si="1299">IF(C600="","",IF(AND(F600&gt;0,I600&gt;0),1,0))</f>
        <v>0</v>
      </c>
      <c r="AP600" s="65">
        <f t="shared" ref="AP600:AP606" ca="1" si="1300">IF(C600="","",IF(AND(G600&gt;0,J600&gt;0),1,0))</f>
        <v>0</v>
      </c>
      <c r="AQ600" s="65">
        <f t="shared" ref="AQ600:AQ606" ca="1" si="1301">IF(C600="","",IF(AND(H600="H",G600=0),1,0))</f>
        <v>0</v>
      </c>
      <c r="AR600" s="65">
        <f t="shared" ref="AR600:AR606" ca="1" si="1302">IF(C600="","",IF(AND(H600="A",F600=0),1,0))</f>
        <v>0</v>
      </c>
      <c r="AS600" s="65">
        <f t="shared" ref="AS600:AS606" ca="1" si="1303">IF(C600="","",IF(AND(K600="H",AL600="H"),1,0))</f>
        <v>0</v>
      </c>
      <c r="AT600" s="65">
        <f t="shared" ref="AT600:AT606" ca="1" si="1304">IF(C600="","",IF(AND(K600="A",AL600="A"),1,0))</f>
        <v>0</v>
      </c>
    </row>
    <row r="601" spans="1:46" ht="18" customHeight="1" x14ac:dyDescent="0.25">
      <c r="A601" s="49" t="str">
        <f ca="1">CONCATENATE(B598,"-",B601)</f>
        <v>Rotherham-Home-3</v>
      </c>
      <c r="B601" s="12">
        <v>3</v>
      </c>
      <c r="C601" s="41">
        <f ca="1">VLOOKUP($B601,INDIRECT("data!$"&amp;F597&amp;"$3:$CZ$554"),$C597-3*(B596-1)+C$1,FALSE)</f>
        <v>43358</v>
      </c>
      <c r="D601" s="30" t="str">
        <f ca="1">VLOOKUP($B601,INDIRECT("data!$"&amp;F597&amp;"$3:$CZ$554"),$C597-3*(B596-1)+D$1,FALSE)</f>
        <v>Rotherham</v>
      </c>
      <c r="E601" s="30" t="str">
        <f ca="1">VLOOKUP($B601,INDIRECT("data!$"&amp;F597&amp;"$3:$CZ$554"),$C597-3*(B596-1)+E$1,FALSE)</f>
        <v>Derby</v>
      </c>
      <c r="F601" s="29">
        <f ca="1">VLOOKUP($B601,INDIRECT("data!$"&amp;F597&amp;"$3:$CZ$554"),$C597-3*(B596-1)+F$1,FALSE)</f>
        <v>1</v>
      </c>
      <c r="G601" s="29">
        <f ca="1">VLOOKUP($B601,INDIRECT("data!$"&amp;F597&amp;"$3:$CZ$554"),$C597-3*(B596-1)+G$1,FALSE)</f>
        <v>0</v>
      </c>
      <c r="H601" s="15" t="str">
        <f ca="1">VLOOKUP($B601,INDIRECT("data!$"&amp;F597&amp;"$3:$CZ$554"),$C597-3*(B596-1)+H$1,FALSE)</f>
        <v>H</v>
      </c>
      <c r="I601" s="29">
        <f ca="1">VLOOKUP($B601,INDIRECT("data!$"&amp;F597&amp;"$3:$CZ$554"),$C597-3*(B596-1)+I$1,FALSE)</f>
        <v>0</v>
      </c>
      <c r="J601" s="29">
        <f ca="1">VLOOKUP($B601,INDIRECT("data!$"&amp;F597&amp;"$3:$CZ$554"),$C597-3*(B596-1)+J$1,FALSE)</f>
        <v>0</v>
      </c>
      <c r="K601" s="15" t="str">
        <f ca="1">VLOOKUP($B601,INDIRECT("data!$"&amp;F597&amp;"$3:$CZ$554"),$C597-3*(B596-1)+K$1,FALSE)</f>
        <v>D</v>
      </c>
      <c r="L601" s="30" t="str">
        <f ca="1">VLOOKUP($B601,INDIRECT("data!$"&amp;F597&amp;"$3:$CZ$554"),$C597-3*(B596-1)+L$1,FALSE)</f>
        <v>P Bankes</v>
      </c>
      <c r="M601" s="45">
        <f ca="1">VLOOKUP($B601,INDIRECT("data!$"&amp;F597&amp;"$3:$CZ$554"),$C597-3*(B596-1)+M$1,FALSE)</f>
        <v>16</v>
      </c>
      <c r="N601" s="45">
        <f ca="1">VLOOKUP($B601,INDIRECT("data!$"&amp;F597&amp;"$3:$CZ$554"),$C597-3*(B596-1)+N$1,FALSE)</f>
        <v>12</v>
      </c>
      <c r="O601" s="45">
        <f ca="1">VLOOKUP($B601,INDIRECT("data!$"&amp;F597&amp;"$3:$CZ$554"),$C597-3*(B596-1)+O$1,FALSE)</f>
        <v>6</v>
      </c>
      <c r="P601" s="45">
        <f ca="1">VLOOKUP($B601,INDIRECT("data!$"&amp;F597&amp;"$3:$CZ$554"),$C597-3*(B596-1)+P$1,FALSE)</f>
        <v>4</v>
      </c>
      <c r="Q601" s="45">
        <f ca="1">VLOOKUP($B601,INDIRECT("data!$"&amp;F597&amp;"$3:$CZ$554"),$C597-3*(B596-1)+Q$1,FALSE)</f>
        <v>15</v>
      </c>
      <c r="R601" s="45">
        <f ca="1">VLOOKUP($B601,INDIRECT("data!$"&amp;F597&amp;"$3:$CZ$554"),$C597-3*(B596-1)+R$1,FALSE)</f>
        <v>12</v>
      </c>
      <c r="S601" s="45">
        <f ca="1">VLOOKUP($B601,INDIRECT("data!$"&amp;F597&amp;"$3:$CZ$554"),$C597-3*(B596-1)+S$1,FALSE)</f>
        <v>9</v>
      </c>
      <c r="T601" s="45">
        <f ca="1">VLOOKUP($B601,INDIRECT("data!$"&amp;F597&amp;"$3:$CZ$554"),$C597-3*(B596-1)+T$1,FALSE)</f>
        <v>5</v>
      </c>
      <c r="U601" s="45">
        <f ca="1">VLOOKUP($B601,INDIRECT("data!$"&amp;F597&amp;"$3:$CZ$554"),$C597-3*(B596-1)+U$1,FALSE)</f>
        <v>4</v>
      </c>
      <c r="V601" s="45">
        <f ca="1">VLOOKUP($B601,INDIRECT("data!$"&amp;F597&amp;"$3:$CZ$554"),$C597-3*(B596-1)+V$1,FALSE)</f>
        <v>4</v>
      </c>
      <c r="W601" s="45">
        <f ca="1">VLOOKUP($B601,INDIRECT("data!$"&amp;F597&amp;"$3:$CZ$554"),$C597-3*(B596-1)+W$1,FALSE)</f>
        <v>0</v>
      </c>
      <c r="X601" s="45">
        <f ca="1">VLOOKUP($B601,INDIRECT("data!$"&amp;F597&amp;"$3:$CZ$554"),$C597-3*(B596-1)+X$1,FALSE)</f>
        <v>1</v>
      </c>
      <c r="Y601" s="47">
        <f ca="1">VLOOKUP($B601,INDIRECT("data!$"&amp;F597&amp;"$3:$CZ$554"),$C597-3*(B596-1)+Y$1,FALSE)</f>
        <v>3.8</v>
      </c>
      <c r="Z601" s="47">
        <f ca="1">VLOOKUP($B601,INDIRECT("data!$"&amp;F597&amp;"$3:$CZ$554"),$C597-3*(B596-1)+Z$1,FALSE)</f>
        <v>3.4</v>
      </c>
      <c r="AA601" s="47">
        <f ca="1">VLOOKUP($B601,INDIRECT("data!$"&amp;F597&amp;"$3:$CZ$554"),$C597-3*(B596-1)+AA$1,FALSE)</f>
        <v>2.14</v>
      </c>
      <c r="AB601" s="47">
        <f ca="1">VLOOKUP($B601,INDIRECT("data!$"&amp;F597&amp;"$3:$CZ$554"),$C597-3*(B596-1)+AB$1,FALSE)</f>
        <v>3.89</v>
      </c>
      <c r="AC601" s="47">
        <f ca="1">VLOOKUP($B601,INDIRECT("data!$"&amp;F597&amp;"$3:$CZ$554"),$C597-3*(B596-1)+AC$1,FALSE)</f>
        <v>3.25</v>
      </c>
      <c r="AD601" s="47">
        <f ca="1">VLOOKUP($B601,INDIRECT("data!$"&amp;F597&amp;"$3:$CZ$554"),$C597-3*(B596-1)+AD$1,FALSE)</f>
        <v>2.15</v>
      </c>
      <c r="AE601" s="47">
        <f ca="1">VLOOKUP($B601,INDIRECT("data!$"&amp;F597&amp;"$3:$CZ$554"),$C597-3*(B596-1)+AE$1,FALSE)</f>
        <v>2.0299999999999998</v>
      </c>
      <c r="AF601" s="47">
        <f ca="1">VLOOKUP($B601,INDIRECT("data!$"&amp;F597&amp;"$3:$CZ$554"),$C597-3*(B596-1)+AF$1,FALSE)</f>
        <v>1.78</v>
      </c>
      <c r="AG601" s="65">
        <f t="shared" ca="1" si="1291"/>
        <v>1</v>
      </c>
      <c r="AH601" s="65">
        <f t="shared" ca="1" si="1292"/>
        <v>0</v>
      </c>
      <c r="AI601" s="65">
        <f t="shared" ca="1" si="1293"/>
        <v>1</v>
      </c>
      <c r="AJ601" s="65">
        <f t="shared" ca="1" si="1294"/>
        <v>1</v>
      </c>
      <c r="AK601" s="65">
        <f t="shared" ca="1" si="1295"/>
        <v>0</v>
      </c>
      <c r="AL601" s="66" t="str">
        <f t="shared" ca="1" si="1296"/>
        <v>H</v>
      </c>
      <c r="AM601" s="66" t="str">
        <f t="shared" ca="1" si="1297"/>
        <v>D-H</v>
      </c>
      <c r="AN601" s="65">
        <f t="shared" ca="1" si="1298"/>
        <v>0</v>
      </c>
      <c r="AO601" s="65">
        <f t="shared" ca="1" si="1299"/>
        <v>0</v>
      </c>
      <c r="AP601" s="65">
        <f t="shared" ca="1" si="1300"/>
        <v>0</v>
      </c>
      <c r="AQ601" s="65">
        <f t="shared" ca="1" si="1301"/>
        <v>1</v>
      </c>
      <c r="AR601" s="65">
        <f t="shared" ca="1" si="1302"/>
        <v>0</v>
      </c>
      <c r="AS601" s="65">
        <f t="shared" ca="1" si="1303"/>
        <v>0</v>
      </c>
      <c r="AT601" s="65">
        <f t="shared" ca="1" si="1304"/>
        <v>0</v>
      </c>
    </row>
    <row r="602" spans="1:46" ht="18" customHeight="1" x14ac:dyDescent="0.25">
      <c r="A602" s="49" t="str">
        <f ca="1">CONCATENATE(B598,"-",B602)</f>
        <v>Rotherham-Home-4</v>
      </c>
      <c r="B602" s="12">
        <v>4</v>
      </c>
      <c r="C602" s="41">
        <f ca="1">VLOOKUP($B602,INDIRECT("data!$"&amp;F597&amp;"$3:$CZ$554"),$C597-3*(B596-1)+C$1,FALSE)</f>
        <v>43338</v>
      </c>
      <c r="D602" s="30" t="str">
        <f ca="1">VLOOKUP($B602,INDIRECT("data!$"&amp;F597&amp;"$3:$CZ$554"),$C597-3*(B596-1)+D$1,FALSE)</f>
        <v>Rotherham</v>
      </c>
      <c r="E602" s="30" t="str">
        <f ca="1">VLOOKUP($B602,INDIRECT("data!$"&amp;F597&amp;"$3:$CZ$554"),$C597-3*(B596-1)+E$1,FALSE)</f>
        <v>Millwall</v>
      </c>
      <c r="F602" s="29">
        <f ca="1">VLOOKUP($B602,INDIRECT("data!$"&amp;F597&amp;"$3:$CZ$554"),$C597-3*(B596-1)+F$1,FALSE)</f>
        <v>1</v>
      </c>
      <c r="G602" s="29">
        <f ca="1">VLOOKUP($B602,INDIRECT("data!$"&amp;F597&amp;"$3:$CZ$554"),$C597-3*(B596-1)+G$1,FALSE)</f>
        <v>0</v>
      </c>
      <c r="H602" s="15" t="str">
        <f ca="1">VLOOKUP($B602,INDIRECT("data!$"&amp;F597&amp;"$3:$CZ$554"),$C597-3*(B596-1)+H$1,FALSE)</f>
        <v>H</v>
      </c>
      <c r="I602" s="29">
        <f ca="1">VLOOKUP($B602,INDIRECT("data!$"&amp;F597&amp;"$3:$CZ$554"),$C597-3*(B596-1)+I$1,FALSE)</f>
        <v>1</v>
      </c>
      <c r="J602" s="29">
        <f ca="1">VLOOKUP($B602,INDIRECT("data!$"&amp;F597&amp;"$3:$CZ$554"),$C597-3*(B596-1)+J$1,FALSE)</f>
        <v>0</v>
      </c>
      <c r="K602" s="15" t="str">
        <f ca="1">VLOOKUP($B602,INDIRECT("data!$"&amp;F597&amp;"$3:$CZ$554"),$C597-3*(B596-1)+K$1,FALSE)</f>
        <v>H</v>
      </c>
      <c r="L602" s="30" t="str">
        <f ca="1">VLOOKUP($B602,INDIRECT("data!$"&amp;F597&amp;"$3:$CZ$554"),$C597-3*(B596-1)+L$1,FALSE)</f>
        <v>G Eltringham</v>
      </c>
      <c r="M602" s="45">
        <f ca="1">VLOOKUP($B602,INDIRECT("data!$"&amp;F597&amp;"$3:$CZ$554"),$C597-3*(B596-1)+M$1,FALSE)</f>
        <v>12</v>
      </c>
      <c r="N602" s="45">
        <f ca="1">VLOOKUP($B602,INDIRECT("data!$"&amp;F597&amp;"$3:$CZ$554"),$C597-3*(B596-1)+N$1,FALSE)</f>
        <v>12</v>
      </c>
      <c r="O602" s="45">
        <f ca="1">VLOOKUP($B602,INDIRECT("data!$"&amp;F597&amp;"$3:$CZ$554"),$C597-3*(B596-1)+O$1,FALSE)</f>
        <v>3</v>
      </c>
      <c r="P602" s="45">
        <f ca="1">VLOOKUP($B602,INDIRECT("data!$"&amp;F597&amp;"$3:$CZ$554"),$C597-3*(B596-1)+P$1,FALSE)</f>
        <v>5</v>
      </c>
      <c r="Q602" s="45">
        <f ca="1">VLOOKUP($B602,INDIRECT("data!$"&amp;F597&amp;"$3:$CZ$554"),$C597-3*(B596-1)+Q$1,FALSE)</f>
        <v>14</v>
      </c>
      <c r="R602" s="45">
        <f ca="1">VLOOKUP($B602,INDIRECT("data!$"&amp;F597&amp;"$3:$CZ$554"),$C597-3*(B596-1)+R$1,FALSE)</f>
        <v>9</v>
      </c>
      <c r="S602" s="45">
        <f ca="1">VLOOKUP($B602,INDIRECT("data!$"&amp;F597&amp;"$3:$CZ$554"),$C597-3*(B596-1)+S$1,FALSE)</f>
        <v>2</v>
      </c>
      <c r="T602" s="45">
        <f ca="1">VLOOKUP($B602,INDIRECT("data!$"&amp;F597&amp;"$3:$CZ$554"),$C597-3*(B596-1)+T$1,FALSE)</f>
        <v>9</v>
      </c>
      <c r="U602" s="45">
        <f ca="1">VLOOKUP($B602,INDIRECT("data!$"&amp;F597&amp;"$3:$CZ$554"),$C597-3*(B596-1)+U$1,FALSE)</f>
        <v>1</v>
      </c>
      <c r="V602" s="45">
        <f ca="1">VLOOKUP($B602,INDIRECT("data!$"&amp;F597&amp;"$3:$CZ$554"),$C597-3*(B596-1)+V$1,FALSE)</f>
        <v>2</v>
      </c>
      <c r="W602" s="45">
        <f ca="1">VLOOKUP($B602,INDIRECT("data!$"&amp;F597&amp;"$3:$CZ$554"),$C597-3*(B596-1)+W$1,FALSE)</f>
        <v>0</v>
      </c>
      <c r="X602" s="45">
        <f ca="1">VLOOKUP($B602,INDIRECT("data!$"&amp;F597&amp;"$3:$CZ$554"),$C597-3*(B596-1)+X$1,FALSE)</f>
        <v>0</v>
      </c>
      <c r="Y602" s="47">
        <f ca="1">VLOOKUP($B602,INDIRECT("data!$"&amp;F597&amp;"$3:$CZ$554"),$C597-3*(B596-1)+Y$1,FALSE)</f>
        <v>3.6</v>
      </c>
      <c r="Z602" s="47">
        <f ca="1">VLOOKUP($B602,INDIRECT("data!$"&amp;F597&amp;"$3:$CZ$554"),$C597-3*(B596-1)+Z$1,FALSE)</f>
        <v>3.4</v>
      </c>
      <c r="AA602" s="47">
        <f ca="1">VLOOKUP($B602,INDIRECT("data!$"&amp;F597&amp;"$3:$CZ$554"),$C597-3*(B596-1)+AA$1,FALSE)</f>
        <v>2.2000000000000002</v>
      </c>
      <c r="AB602" s="47">
        <f ca="1">VLOOKUP($B602,INDIRECT("data!$"&amp;F597&amp;"$3:$CZ$554"),$C597-3*(B596-1)+AB$1,FALSE)</f>
        <v>3.63</v>
      </c>
      <c r="AC602" s="47">
        <f ca="1">VLOOKUP($B602,INDIRECT("data!$"&amp;F597&amp;"$3:$CZ$554"),$C597-3*(B596-1)+AC$1,FALSE)</f>
        <v>3.26</v>
      </c>
      <c r="AD602" s="47">
        <f ca="1">VLOOKUP($B602,INDIRECT("data!$"&amp;F597&amp;"$3:$CZ$554"),$C597-3*(B596-1)+AD$1,FALSE)</f>
        <v>2.25</v>
      </c>
      <c r="AE602" s="47">
        <f ca="1">VLOOKUP($B602,INDIRECT("data!$"&amp;F597&amp;"$3:$CZ$554"),$C597-3*(B596-1)+AE$1,FALSE)</f>
        <v>2.02</v>
      </c>
      <c r="AF602" s="47">
        <f ca="1">VLOOKUP($B602,INDIRECT("data!$"&amp;F597&amp;"$3:$CZ$554"),$C597-3*(B596-1)+AF$1,FALSE)</f>
        <v>1.77</v>
      </c>
      <c r="AG602" s="65">
        <f t="shared" ca="1" si="1291"/>
        <v>1</v>
      </c>
      <c r="AH602" s="65">
        <f t="shared" ca="1" si="1292"/>
        <v>1</v>
      </c>
      <c r="AI602" s="65">
        <f t="shared" ca="1" si="1293"/>
        <v>0</v>
      </c>
      <c r="AJ602" s="65">
        <f t="shared" ca="1" si="1294"/>
        <v>0</v>
      </c>
      <c r="AK602" s="65">
        <f t="shared" ca="1" si="1295"/>
        <v>0</v>
      </c>
      <c r="AL602" s="66" t="str">
        <f t="shared" ca="1" si="1296"/>
        <v>D</v>
      </c>
      <c r="AM602" s="66" t="str">
        <f t="shared" ca="1" si="1297"/>
        <v>H-H</v>
      </c>
      <c r="AN602" s="65">
        <f t="shared" ca="1" si="1298"/>
        <v>0</v>
      </c>
      <c r="AO602" s="65">
        <f t="shared" ca="1" si="1299"/>
        <v>1</v>
      </c>
      <c r="AP602" s="65">
        <f t="shared" ca="1" si="1300"/>
        <v>0</v>
      </c>
      <c r="AQ602" s="65">
        <f t="shared" ca="1" si="1301"/>
        <v>1</v>
      </c>
      <c r="AR602" s="65">
        <f t="shared" ca="1" si="1302"/>
        <v>0</v>
      </c>
      <c r="AS602" s="65">
        <f t="shared" ca="1" si="1303"/>
        <v>0</v>
      </c>
      <c r="AT602" s="65">
        <f t="shared" ca="1" si="1304"/>
        <v>0</v>
      </c>
    </row>
    <row r="603" spans="1:46" ht="18" customHeight="1" x14ac:dyDescent="0.25">
      <c r="A603" s="49" t="str">
        <f ca="1">CONCATENATE(B598,"-",B603)</f>
        <v>Rotherham-Home-5</v>
      </c>
      <c r="B603" s="12">
        <v>5</v>
      </c>
      <c r="C603" s="41">
        <f ca="1">VLOOKUP($B603,INDIRECT("data!$"&amp;F597&amp;"$3:$CZ$554"),$C597-3*(B596-1)+C$1,FALSE)</f>
        <v>43333</v>
      </c>
      <c r="D603" s="30" t="str">
        <f ca="1">VLOOKUP($B603,INDIRECT("data!$"&amp;F597&amp;"$3:$CZ$554"),$C597-3*(B596-1)+D$1,FALSE)</f>
        <v>Rotherham</v>
      </c>
      <c r="E603" s="30" t="str">
        <f ca="1">VLOOKUP($B603,INDIRECT("data!$"&amp;F597&amp;"$3:$CZ$554"),$C597-3*(B596-1)+E$1,FALSE)</f>
        <v>Hull</v>
      </c>
      <c r="F603" s="29">
        <f ca="1">VLOOKUP($B603,INDIRECT("data!$"&amp;F597&amp;"$3:$CZ$554"),$C597-3*(B596-1)+F$1,FALSE)</f>
        <v>2</v>
      </c>
      <c r="G603" s="29">
        <f ca="1">VLOOKUP($B603,INDIRECT("data!$"&amp;F597&amp;"$3:$CZ$554"),$C597-3*(B596-1)+G$1,FALSE)</f>
        <v>3</v>
      </c>
      <c r="H603" s="15" t="str">
        <f ca="1">VLOOKUP($B603,INDIRECT("data!$"&amp;F597&amp;"$3:$CZ$554"),$C597-3*(B596-1)+H$1,FALSE)</f>
        <v>A</v>
      </c>
      <c r="I603" s="29">
        <f ca="1">VLOOKUP($B603,INDIRECT("data!$"&amp;F597&amp;"$3:$CZ$554"),$C597-3*(B596-1)+I$1,FALSE)</f>
        <v>1</v>
      </c>
      <c r="J603" s="29">
        <f ca="1">VLOOKUP($B603,INDIRECT("data!$"&amp;F597&amp;"$3:$CZ$554"),$C597-3*(B596-1)+J$1,FALSE)</f>
        <v>2</v>
      </c>
      <c r="K603" s="15" t="str">
        <f ca="1">VLOOKUP($B603,INDIRECT("data!$"&amp;F597&amp;"$3:$CZ$554"),$C597-3*(B596-1)+K$1,FALSE)</f>
        <v>A</v>
      </c>
      <c r="L603" s="30" t="str">
        <f ca="1">VLOOKUP($B603,INDIRECT("data!$"&amp;F597&amp;"$3:$CZ$554"),$C597-3*(B596-1)+L$1,FALSE)</f>
        <v>J Simpson</v>
      </c>
      <c r="M603" s="45">
        <f ca="1">VLOOKUP($B603,INDIRECT("data!$"&amp;F597&amp;"$3:$CZ$554"),$C597-3*(B596-1)+M$1,FALSE)</f>
        <v>15</v>
      </c>
      <c r="N603" s="45">
        <f ca="1">VLOOKUP($B603,INDIRECT("data!$"&amp;F597&amp;"$3:$CZ$554"),$C597-3*(B596-1)+N$1,FALSE)</f>
        <v>14</v>
      </c>
      <c r="O603" s="45">
        <f ca="1">VLOOKUP($B603,INDIRECT("data!$"&amp;F597&amp;"$3:$CZ$554"),$C597-3*(B596-1)+O$1,FALSE)</f>
        <v>4</v>
      </c>
      <c r="P603" s="45">
        <f ca="1">VLOOKUP($B603,INDIRECT("data!$"&amp;F597&amp;"$3:$CZ$554"),$C597-3*(B596-1)+P$1,FALSE)</f>
        <v>6</v>
      </c>
      <c r="Q603" s="45">
        <f ca="1">VLOOKUP($B603,INDIRECT("data!$"&amp;F597&amp;"$3:$CZ$554"),$C597-3*(B596-1)+Q$1,FALSE)</f>
        <v>11</v>
      </c>
      <c r="R603" s="45">
        <f ca="1">VLOOKUP($B603,INDIRECT("data!$"&amp;F597&amp;"$3:$CZ$554"),$C597-3*(B596-1)+R$1,FALSE)</f>
        <v>10</v>
      </c>
      <c r="S603" s="45">
        <f ca="1">VLOOKUP($B603,INDIRECT("data!$"&amp;F597&amp;"$3:$CZ$554"),$C597-3*(B596-1)+S$1,FALSE)</f>
        <v>7</v>
      </c>
      <c r="T603" s="45">
        <f ca="1">VLOOKUP($B603,INDIRECT("data!$"&amp;F597&amp;"$3:$CZ$554"),$C597-3*(B596-1)+T$1,FALSE)</f>
        <v>4</v>
      </c>
      <c r="U603" s="45">
        <f ca="1">VLOOKUP($B603,INDIRECT("data!$"&amp;F597&amp;"$3:$CZ$554"),$C597-3*(B596-1)+U$1,FALSE)</f>
        <v>1</v>
      </c>
      <c r="V603" s="45">
        <f ca="1">VLOOKUP($B603,INDIRECT("data!$"&amp;F597&amp;"$3:$CZ$554"),$C597-3*(B596-1)+V$1,FALSE)</f>
        <v>1</v>
      </c>
      <c r="W603" s="45">
        <f ca="1">VLOOKUP($B603,INDIRECT("data!$"&amp;F597&amp;"$3:$CZ$554"),$C597-3*(B596-1)+W$1,FALSE)</f>
        <v>0</v>
      </c>
      <c r="X603" s="45">
        <f ca="1">VLOOKUP($B603,INDIRECT("data!$"&amp;F597&amp;"$3:$CZ$554"),$C597-3*(B596-1)+X$1,FALSE)</f>
        <v>0</v>
      </c>
      <c r="Y603" s="47">
        <f ca="1">VLOOKUP($B603,INDIRECT("data!$"&amp;F597&amp;"$3:$CZ$554"),$C597-3*(B596-1)+Y$1,FALSE)</f>
        <v>3.1</v>
      </c>
      <c r="Z603" s="47">
        <f ca="1">VLOOKUP($B603,INDIRECT("data!$"&amp;F597&amp;"$3:$CZ$554"),$C597-3*(B596-1)+Z$1,FALSE)</f>
        <v>3.3</v>
      </c>
      <c r="AA603" s="47">
        <f ca="1">VLOOKUP($B603,INDIRECT("data!$"&amp;F597&amp;"$3:$CZ$554"),$C597-3*(B596-1)+AA$1,FALSE)</f>
        <v>2.5</v>
      </c>
      <c r="AB603" s="47">
        <f ca="1">VLOOKUP($B603,INDIRECT("data!$"&amp;F597&amp;"$3:$CZ$554"),$C597-3*(B596-1)+AB$1,FALSE)</f>
        <v>3.1</v>
      </c>
      <c r="AC603" s="47">
        <f ca="1">VLOOKUP($B603,INDIRECT("data!$"&amp;F597&amp;"$3:$CZ$554"),$C597-3*(B596-1)+AC$1,FALSE)</f>
        <v>3.38</v>
      </c>
      <c r="AD603" s="47">
        <f ca="1">VLOOKUP($B603,INDIRECT("data!$"&amp;F597&amp;"$3:$CZ$554"),$C597-3*(B596-1)+AD$1,FALSE)</f>
        <v>2.46</v>
      </c>
      <c r="AE603" s="47">
        <f ca="1">VLOOKUP($B603,INDIRECT("data!$"&amp;F597&amp;"$3:$CZ$554"),$C597-3*(B596-1)+AE$1,FALSE)</f>
        <v>1.94</v>
      </c>
      <c r="AF603" s="47">
        <f ca="1">VLOOKUP($B603,INDIRECT("data!$"&amp;F597&amp;"$3:$CZ$554"),$C597-3*(B596-1)+AF$1,FALSE)</f>
        <v>1.85</v>
      </c>
      <c r="AG603" s="65">
        <f t="shared" ca="1" si="1291"/>
        <v>5</v>
      </c>
      <c r="AH603" s="65">
        <f t="shared" ca="1" si="1292"/>
        <v>3</v>
      </c>
      <c r="AI603" s="65">
        <f t="shared" ca="1" si="1293"/>
        <v>2</v>
      </c>
      <c r="AJ603" s="65">
        <f t="shared" ca="1" si="1294"/>
        <v>1</v>
      </c>
      <c r="AK603" s="65">
        <f t="shared" ca="1" si="1295"/>
        <v>1</v>
      </c>
      <c r="AL603" s="66" t="str">
        <f t="shared" ca="1" si="1296"/>
        <v>D</v>
      </c>
      <c r="AM603" s="66" t="str">
        <f t="shared" ca="1" si="1297"/>
        <v>A-A</v>
      </c>
      <c r="AN603" s="65">
        <f t="shared" ca="1" si="1298"/>
        <v>1</v>
      </c>
      <c r="AO603" s="65">
        <f t="shared" ca="1" si="1299"/>
        <v>1</v>
      </c>
      <c r="AP603" s="65">
        <f t="shared" ca="1" si="1300"/>
        <v>1</v>
      </c>
      <c r="AQ603" s="65">
        <f t="shared" ca="1" si="1301"/>
        <v>0</v>
      </c>
      <c r="AR603" s="65">
        <f t="shared" ca="1" si="1302"/>
        <v>0</v>
      </c>
      <c r="AS603" s="65">
        <f t="shared" ca="1" si="1303"/>
        <v>0</v>
      </c>
      <c r="AT603" s="65">
        <f t="shared" ca="1" si="1304"/>
        <v>0</v>
      </c>
    </row>
    <row r="604" spans="1:46" ht="18" customHeight="1" x14ac:dyDescent="0.25">
      <c r="A604" s="49" t="str">
        <f ca="1">CONCATENATE(B598,"-",B604)</f>
        <v>Rotherham-Home-6</v>
      </c>
      <c r="B604" s="12">
        <v>6</v>
      </c>
      <c r="C604" s="41">
        <f ca="1">VLOOKUP($B604,INDIRECT("data!$"&amp;F597&amp;"$3:$CZ$554"),$C597-3*(B596-1)+C$1,FALSE)</f>
        <v>43323</v>
      </c>
      <c r="D604" s="30" t="str">
        <f ca="1">VLOOKUP($B604,INDIRECT("data!$"&amp;F597&amp;"$3:$CZ$554"),$C597-3*(B596-1)+D$1,FALSE)</f>
        <v>Rotherham</v>
      </c>
      <c r="E604" s="30" t="str">
        <f ca="1">VLOOKUP($B604,INDIRECT("data!$"&amp;F597&amp;"$3:$CZ$554"),$C597-3*(B596-1)+E$1,FALSE)</f>
        <v>Ipswich</v>
      </c>
      <c r="F604" s="29">
        <f ca="1">VLOOKUP($B604,INDIRECT("data!$"&amp;F597&amp;"$3:$CZ$554"),$C597-3*(B596-1)+F$1,FALSE)</f>
        <v>1</v>
      </c>
      <c r="G604" s="29">
        <f ca="1">VLOOKUP($B604,INDIRECT("data!$"&amp;F597&amp;"$3:$CZ$554"),$C597-3*(B596-1)+G$1,FALSE)</f>
        <v>0</v>
      </c>
      <c r="H604" s="15" t="str">
        <f ca="1">VLOOKUP($B604,INDIRECT("data!$"&amp;F597&amp;"$3:$CZ$554"),$C597-3*(B596-1)+H$1,FALSE)</f>
        <v>H</v>
      </c>
      <c r="I604" s="29">
        <f ca="1">VLOOKUP($B604,INDIRECT("data!$"&amp;F597&amp;"$3:$CZ$554"),$C597-3*(B596-1)+I$1,FALSE)</f>
        <v>0</v>
      </c>
      <c r="J604" s="29">
        <f ca="1">VLOOKUP($B604,INDIRECT("data!$"&amp;F597&amp;"$3:$CZ$554"),$C597-3*(B596-1)+J$1,FALSE)</f>
        <v>0</v>
      </c>
      <c r="K604" s="15" t="str">
        <f ca="1">VLOOKUP($B604,INDIRECT("data!$"&amp;F597&amp;"$3:$CZ$554"),$C597-3*(B596-1)+K$1,FALSE)</f>
        <v>D</v>
      </c>
      <c r="L604" s="30" t="str">
        <f ca="1">VLOOKUP($B604,INDIRECT("data!$"&amp;F597&amp;"$3:$CZ$554"),$C597-3*(B596-1)+L$1,FALSE)</f>
        <v>D Webb</v>
      </c>
      <c r="M604" s="45">
        <f ca="1">VLOOKUP($B604,INDIRECT("data!$"&amp;F597&amp;"$3:$CZ$554"),$C597-3*(B596-1)+M$1,FALSE)</f>
        <v>10</v>
      </c>
      <c r="N604" s="45">
        <f ca="1">VLOOKUP($B604,INDIRECT("data!$"&amp;F597&amp;"$3:$CZ$554"),$C597-3*(B596-1)+N$1,FALSE)</f>
        <v>16</v>
      </c>
      <c r="O604" s="45">
        <f ca="1">VLOOKUP($B604,INDIRECT("data!$"&amp;F597&amp;"$3:$CZ$554"),$C597-3*(B596-1)+O$1,FALSE)</f>
        <v>4</v>
      </c>
      <c r="P604" s="45">
        <f ca="1">VLOOKUP($B604,INDIRECT("data!$"&amp;F597&amp;"$3:$CZ$554"),$C597-3*(B596-1)+P$1,FALSE)</f>
        <v>3</v>
      </c>
      <c r="Q604" s="45">
        <f ca="1">VLOOKUP($B604,INDIRECT("data!$"&amp;F597&amp;"$3:$CZ$554"),$C597-3*(B596-1)+Q$1,FALSE)</f>
        <v>8</v>
      </c>
      <c r="R604" s="45">
        <f ca="1">VLOOKUP($B604,INDIRECT("data!$"&amp;F597&amp;"$3:$CZ$554"),$C597-3*(B596-1)+R$1,FALSE)</f>
        <v>9</v>
      </c>
      <c r="S604" s="45">
        <f ca="1">VLOOKUP($B604,INDIRECT("data!$"&amp;F597&amp;"$3:$CZ$554"),$C597-3*(B596-1)+S$1,FALSE)</f>
        <v>0</v>
      </c>
      <c r="T604" s="45">
        <f ca="1">VLOOKUP($B604,INDIRECT("data!$"&amp;F597&amp;"$3:$CZ$554"),$C597-3*(B596-1)+T$1,FALSE)</f>
        <v>12</v>
      </c>
      <c r="U604" s="45">
        <f ca="1">VLOOKUP($B604,INDIRECT("data!$"&amp;F597&amp;"$3:$CZ$554"),$C597-3*(B596-1)+U$1,FALSE)</f>
        <v>2</v>
      </c>
      <c r="V604" s="45">
        <f ca="1">VLOOKUP($B604,INDIRECT("data!$"&amp;F597&amp;"$3:$CZ$554"),$C597-3*(B596-1)+V$1,FALSE)</f>
        <v>0</v>
      </c>
      <c r="W604" s="45">
        <f ca="1">VLOOKUP($B604,INDIRECT("data!$"&amp;F597&amp;"$3:$CZ$554"),$C597-3*(B596-1)+W$1,FALSE)</f>
        <v>0</v>
      </c>
      <c r="X604" s="45">
        <f ca="1">VLOOKUP($B604,INDIRECT("data!$"&amp;F597&amp;"$3:$CZ$554"),$C597-3*(B596-1)+X$1,FALSE)</f>
        <v>0</v>
      </c>
      <c r="Y604" s="47">
        <f ca="1">VLOOKUP($B604,INDIRECT("data!$"&amp;F597&amp;"$3:$CZ$554"),$C597-3*(B596-1)+Y$1,FALSE)</f>
        <v>2.4</v>
      </c>
      <c r="Z604" s="47">
        <f ca="1">VLOOKUP($B604,INDIRECT("data!$"&amp;F597&amp;"$3:$CZ$554"),$C597-3*(B596-1)+Z$1,FALSE)</f>
        <v>3.3</v>
      </c>
      <c r="AA604" s="47">
        <f ca="1">VLOOKUP($B604,INDIRECT("data!$"&amp;F597&amp;"$3:$CZ$554"),$C597-3*(B596-1)+AA$1,FALSE)</f>
        <v>3.25</v>
      </c>
      <c r="AB604" s="47">
        <f ca="1">VLOOKUP($B604,INDIRECT("data!$"&amp;F597&amp;"$3:$CZ$554"),$C597-3*(B596-1)+AB$1,FALSE)</f>
        <v>2.37</v>
      </c>
      <c r="AC604" s="47">
        <f ca="1">VLOOKUP($B604,INDIRECT("data!$"&amp;F597&amp;"$3:$CZ$554"),$C597-3*(B596-1)+AC$1,FALSE)</f>
        <v>3.39</v>
      </c>
      <c r="AD604" s="47">
        <f ca="1">VLOOKUP($B604,INDIRECT("data!$"&amp;F597&amp;"$3:$CZ$554"),$C597-3*(B596-1)+AD$1,FALSE)</f>
        <v>3.24</v>
      </c>
      <c r="AE604" s="47">
        <f ca="1">VLOOKUP($B604,INDIRECT("data!$"&amp;F597&amp;"$3:$CZ$554"),$C597-3*(B596-1)+AE$1,FALSE)</f>
        <v>2.2200000000000002</v>
      </c>
      <c r="AF604" s="47">
        <f ca="1">VLOOKUP($B604,INDIRECT("data!$"&amp;F597&amp;"$3:$CZ$554"),$C597-3*(B596-1)+AF$1,FALSE)</f>
        <v>1.63</v>
      </c>
      <c r="AG604" s="65">
        <f t="shared" ca="1" si="1291"/>
        <v>1</v>
      </c>
      <c r="AH604" s="65">
        <f t="shared" ca="1" si="1292"/>
        <v>0</v>
      </c>
      <c r="AI604" s="65">
        <f t="shared" ca="1" si="1293"/>
        <v>1</v>
      </c>
      <c r="AJ604" s="65">
        <f t="shared" ca="1" si="1294"/>
        <v>1</v>
      </c>
      <c r="AK604" s="65">
        <f t="shared" ca="1" si="1295"/>
        <v>0</v>
      </c>
      <c r="AL604" s="66" t="str">
        <f t="shared" ca="1" si="1296"/>
        <v>H</v>
      </c>
      <c r="AM604" s="66" t="str">
        <f t="shared" ca="1" si="1297"/>
        <v>D-H</v>
      </c>
      <c r="AN604" s="65">
        <f t="shared" ca="1" si="1298"/>
        <v>0</v>
      </c>
      <c r="AO604" s="65">
        <f t="shared" ca="1" si="1299"/>
        <v>0</v>
      </c>
      <c r="AP604" s="65">
        <f t="shared" ca="1" si="1300"/>
        <v>0</v>
      </c>
      <c r="AQ604" s="65">
        <f t="shared" ca="1" si="1301"/>
        <v>1</v>
      </c>
      <c r="AR604" s="65">
        <f t="shared" ca="1" si="1302"/>
        <v>0</v>
      </c>
      <c r="AS604" s="65">
        <f t="shared" ca="1" si="1303"/>
        <v>0</v>
      </c>
      <c r="AT604" s="65">
        <f t="shared" ca="1" si="1304"/>
        <v>0</v>
      </c>
    </row>
    <row r="605" spans="1:46" ht="18" customHeight="1" x14ac:dyDescent="0.25">
      <c r="A605" s="49" t="str">
        <f ca="1">CONCATENATE(B598,"-",B605)</f>
        <v>Rotherham-Home-7</v>
      </c>
      <c r="B605" s="12">
        <v>7</v>
      </c>
      <c r="C605" s="41" t="e">
        <f ca="1">VLOOKUP($B605,INDIRECT("data!$"&amp;F597&amp;"$3:$CZ$554"),$C597-3*(B596-1)+C$1,FALSE)</f>
        <v>#N/A</v>
      </c>
      <c r="D605" s="30" t="e">
        <f ca="1">VLOOKUP($B605,INDIRECT("data!$"&amp;F597&amp;"$3:$CZ$554"),$C597-3*(B596-1)+D$1,FALSE)</f>
        <v>#N/A</v>
      </c>
      <c r="E605" s="30" t="e">
        <f ca="1">VLOOKUP($B605,INDIRECT("data!$"&amp;F597&amp;"$3:$CZ$554"),$C597-3*(B596-1)+E$1,FALSE)</f>
        <v>#N/A</v>
      </c>
      <c r="F605" s="29" t="e">
        <f ca="1">VLOOKUP($B605,INDIRECT("data!$"&amp;F597&amp;"$3:$CZ$554"),$C597-3*(B596-1)+F$1,FALSE)</f>
        <v>#N/A</v>
      </c>
      <c r="G605" s="29" t="e">
        <f ca="1">VLOOKUP($B605,INDIRECT("data!$"&amp;F597&amp;"$3:$CZ$554"),$C597-3*(B596-1)+G$1,FALSE)</f>
        <v>#N/A</v>
      </c>
      <c r="H605" s="15" t="e">
        <f ca="1">VLOOKUP($B605,INDIRECT("data!$"&amp;F597&amp;"$3:$CZ$554"),$C597-3*(B596-1)+H$1,FALSE)</f>
        <v>#N/A</v>
      </c>
      <c r="I605" s="29" t="e">
        <f ca="1">VLOOKUP($B605,INDIRECT("data!$"&amp;F597&amp;"$3:$CZ$554"),$C597-3*(B596-1)+I$1,FALSE)</f>
        <v>#N/A</v>
      </c>
      <c r="J605" s="29" t="e">
        <f ca="1">VLOOKUP($B605,INDIRECT("data!$"&amp;F597&amp;"$3:$CZ$554"),$C597-3*(B596-1)+J$1,FALSE)</f>
        <v>#N/A</v>
      </c>
      <c r="K605" s="15" t="e">
        <f ca="1">VLOOKUP($B605,INDIRECT("data!$"&amp;F597&amp;"$3:$CZ$554"),$C597-3*(B596-1)+K$1,FALSE)</f>
        <v>#N/A</v>
      </c>
      <c r="L605" s="30" t="e">
        <f ca="1">VLOOKUP($B605,INDIRECT("data!$"&amp;F597&amp;"$3:$CZ$554"),$C597-3*(B596-1)+L$1,FALSE)</f>
        <v>#N/A</v>
      </c>
      <c r="M605" s="45" t="e">
        <f ca="1">VLOOKUP($B605,INDIRECT("data!$"&amp;F597&amp;"$3:$CZ$554"),$C597-3*(B596-1)+M$1,FALSE)</f>
        <v>#N/A</v>
      </c>
      <c r="N605" s="45" t="e">
        <f ca="1">VLOOKUP($B605,INDIRECT("data!$"&amp;F597&amp;"$3:$CZ$554"),$C597-3*(B596-1)+N$1,FALSE)</f>
        <v>#N/A</v>
      </c>
      <c r="O605" s="45" t="e">
        <f ca="1">VLOOKUP($B605,INDIRECT("data!$"&amp;F597&amp;"$3:$CZ$554"),$C597-3*(B596-1)+O$1,FALSE)</f>
        <v>#N/A</v>
      </c>
      <c r="P605" s="45" t="e">
        <f ca="1">VLOOKUP($B605,INDIRECT("data!$"&amp;F597&amp;"$3:$CZ$554"),$C597-3*(B596-1)+P$1,FALSE)</f>
        <v>#N/A</v>
      </c>
      <c r="Q605" s="45" t="e">
        <f ca="1">VLOOKUP($B605,INDIRECT("data!$"&amp;F597&amp;"$3:$CZ$554"),$C597-3*(B596-1)+Q$1,FALSE)</f>
        <v>#N/A</v>
      </c>
      <c r="R605" s="45" t="e">
        <f ca="1">VLOOKUP($B605,INDIRECT("data!$"&amp;F597&amp;"$3:$CZ$554"),$C597-3*(B596-1)+R$1,FALSE)</f>
        <v>#N/A</v>
      </c>
      <c r="S605" s="45" t="e">
        <f ca="1">VLOOKUP($B605,INDIRECT("data!$"&amp;F597&amp;"$3:$CZ$554"),$C597-3*(B596-1)+S$1,FALSE)</f>
        <v>#N/A</v>
      </c>
      <c r="T605" s="45" t="e">
        <f ca="1">VLOOKUP($B605,INDIRECT("data!$"&amp;F597&amp;"$3:$CZ$554"),$C597-3*(B596-1)+T$1,FALSE)</f>
        <v>#N/A</v>
      </c>
      <c r="U605" s="45" t="e">
        <f ca="1">VLOOKUP($B605,INDIRECT("data!$"&amp;F597&amp;"$3:$CZ$554"),$C597-3*(B596-1)+U$1,FALSE)</f>
        <v>#N/A</v>
      </c>
      <c r="V605" s="45" t="e">
        <f ca="1">VLOOKUP($B605,INDIRECT("data!$"&amp;F597&amp;"$3:$CZ$554"),$C597-3*(B596-1)+V$1,FALSE)</f>
        <v>#N/A</v>
      </c>
      <c r="W605" s="45" t="e">
        <f ca="1">VLOOKUP($B605,INDIRECT("data!$"&amp;F597&amp;"$3:$CZ$554"),$C597-3*(B596-1)+W$1,FALSE)</f>
        <v>#N/A</v>
      </c>
      <c r="X605" s="45" t="e">
        <f ca="1">VLOOKUP($B605,INDIRECT("data!$"&amp;F597&amp;"$3:$CZ$554"),$C597-3*(B596-1)+X$1,FALSE)</f>
        <v>#N/A</v>
      </c>
      <c r="Y605" s="47" t="e">
        <f ca="1">VLOOKUP($B605,INDIRECT("data!$"&amp;F597&amp;"$3:$CZ$554"),$C597-3*(B596-1)+Y$1,FALSE)</f>
        <v>#N/A</v>
      </c>
      <c r="Z605" s="47" t="e">
        <f ca="1">VLOOKUP($B605,INDIRECT("data!$"&amp;F597&amp;"$3:$CZ$554"),$C597-3*(B596-1)+Z$1,FALSE)</f>
        <v>#N/A</v>
      </c>
      <c r="AA605" s="47" t="e">
        <f ca="1">VLOOKUP($B605,INDIRECT("data!$"&amp;F597&amp;"$3:$CZ$554"),$C597-3*(B596-1)+AA$1,FALSE)</f>
        <v>#N/A</v>
      </c>
      <c r="AB605" s="47" t="e">
        <f ca="1">VLOOKUP($B605,INDIRECT("data!$"&amp;F597&amp;"$3:$CZ$554"),$C597-3*(B596-1)+AB$1,FALSE)</f>
        <v>#N/A</v>
      </c>
      <c r="AC605" s="47" t="e">
        <f ca="1">VLOOKUP($B605,INDIRECT("data!$"&amp;F597&amp;"$3:$CZ$554"),$C597-3*(B596-1)+AC$1,FALSE)</f>
        <v>#N/A</v>
      </c>
      <c r="AD605" s="47" t="e">
        <f ca="1">VLOOKUP($B605,INDIRECT("data!$"&amp;F597&amp;"$3:$CZ$554"),$C597-3*(B596-1)+AD$1,FALSE)</f>
        <v>#N/A</v>
      </c>
      <c r="AE605" s="47" t="e">
        <f ca="1">VLOOKUP($B605,INDIRECT("data!$"&amp;F597&amp;"$3:$CZ$554"),$C597-3*(B596-1)+AE$1,FALSE)</f>
        <v>#N/A</v>
      </c>
      <c r="AF605" s="47" t="e">
        <f ca="1">VLOOKUP($B605,INDIRECT("data!$"&amp;F597&amp;"$3:$CZ$554"),$C597-3*(B596-1)+AF$1,FALSE)</f>
        <v>#N/A</v>
      </c>
      <c r="AG605" s="65" t="e">
        <f t="shared" ca="1" si="1291"/>
        <v>#N/A</v>
      </c>
      <c r="AH605" s="65" t="e">
        <f t="shared" ca="1" si="1292"/>
        <v>#N/A</v>
      </c>
      <c r="AI605" s="65" t="e">
        <f t="shared" ca="1" si="1293"/>
        <v>#N/A</v>
      </c>
      <c r="AJ605" s="65" t="e">
        <f t="shared" ca="1" si="1294"/>
        <v>#N/A</v>
      </c>
      <c r="AK605" s="65" t="e">
        <f t="shared" ca="1" si="1295"/>
        <v>#N/A</v>
      </c>
      <c r="AL605" s="66" t="e">
        <f t="shared" ca="1" si="1296"/>
        <v>#N/A</v>
      </c>
      <c r="AM605" s="66" t="e">
        <f t="shared" ca="1" si="1297"/>
        <v>#N/A</v>
      </c>
      <c r="AN605" s="65" t="e">
        <f t="shared" ca="1" si="1298"/>
        <v>#N/A</v>
      </c>
      <c r="AO605" s="65" t="e">
        <f t="shared" ca="1" si="1299"/>
        <v>#N/A</v>
      </c>
      <c r="AP605" s="65" t="e">
        <f t="shared" ca="1" si="1300"/>
        <v>#N/A</v>
      </c>
      <c r="AQ605" s="65" t="e">
        <f t="shared" ca="1" si="1301"/>
        <v>#N/A</v>
      </c>
      <c r="AR605" s="65" t="e">
        <f t="shared" ca="1" si="1302"/>
        <v>#N/A</v>
      </c>
      <c r="AS605" s="65" t="e">
        <f t="shared" ca="1" si="1303"/>
        <v>#N/A</v>
      </c>
      <c r="AT605" s="65" t="e">
        <f t="shared" ca="1" si="1304"/>
        <v>#N/A</v>
      </c>
    </row>
    <row r="606" spans="1:46" ht="18" customHeight="1" x14ac:dyDescent="0.25">
      <c r="A606" s="49" t="str">
        <f ca="1">CONCATENATE(B598,"-",B606)</f>
        <v>Rotherham-Home-8</v>
      </c>
      <c r="B606" s="12">
        <v>8</v>
      </c>
      <c r="C606" s="41" t="e">
        <f ca="1">VLOOKUP($B606,INDIRECT("data!$"&amp;F597&amp;"$3:$CZ$554"),$C597-3*(B596-1)+C$1,FALSE)</f>
        <v>#N/A</v>
      </c>
      <c r="D606" s="30" t="e">
        <f ca="1">VLOOKUP($B606,INDIRECT("data!$"&amp;F597&amp;"$3:$CZ$554"),$C597-3*(B596-1)+D$1,FALSE)</f>
        <v>#N/A</v>
      </c>
      <c r="E606" s="30" t="e">
        <f ca="1">VLOOKUP($B606,INDIRECT("data!$"&amp;F597&amp;"$3:$CZ$554"),$C597-3*(B596-1)+E$1,FALSE)</f>
        <v>#N/A</v>
      </c>
      <c r="F606" s="29" t="e">
        <f ca="1">VLOOKUP($B606,INDIRECT("data!$"&amp;F597&amp;"$3:$CZ$554"),$C597-3*(B596-1)+F$1,FALSE)</f>
        <v>#N/A</v>
      </c>
      <c r="G606" s="29" t="e">
        <f ca="1">VLOOKUP($B606,INDIRECT("data!$"&amp;F597&amp;"$3:$CZ$554"),$C597-3*(B596-1)+G$1,FALSE)</f>
        <v>#N/A</v>
      </c>
      <c r="H606" s="15" t="e">
        <f ca="1">VLOOKUP($B606,INDIRECT("data!$"&amp;F597&amp;"$3:$CZ$554"),$C597-3*(B596-1)+H$1,FALSE)</f>
        <v>#N/A</v>
      </c>
      <c r="I606" s="29" t="e">
        <f ca="1">VLOOKUP($B606,INDIRECT("data!$"&amp;F597&amp;"$3:$CZ$554"),$C597-3*(B596-1)+I$1,FALSE)</f>
        <v>#N/A</v>
      </c>
      <c r="J606" s="29" t="e">
        <f ca="1">VLOOKUP($B606,INDIRECT("data!$"&amp;F597&amp;"$3:$CZ$554"),$C597-3*(B596-1)+J$1,FALSE)</f>
        <v>#N/A</v>
      </c>
      <c r="K606" s="15" t="e">
        <f ca="1">VLOOKUP($B606,INDIRECT("data!$"&amp;F597&amp;"$3:$CZ$554"),$C597-3*(B596-1)+K$1,FALSE)</f>
        <v>#N/A</v>
      </c>
      <c r="L606" s="30" t="e">
        <f ca="1">VLOOKUP($B606,INDIRECT("data!$"&amp;F597&amp;"$3:$CZ$554"),$C597-3*(B596-1)+L$1,FALSE)</f>
        <v>#N/A</v>
      </c>
      <c r="M606" s="45" t="e">
        <f ca="1">VLOOKUP($B606,INDIRECT("data!$"&amp;F597&amp;"$3:$CZ$554"),$C597-3*(B596-1)+M$1,FALSE)</f>
        <v>#N/A</v>
      </c>
      <c r="N606" s="45" t="e">
        <f ca="1">VLOOKUP($B606,INDIRECT("data!$"&amp;F597&amp;"$3:$CZ$554"),$C597-3*(B596-1)+N$1,FALSE)</f>
        <v>#N/A</v>
      </c>
      <c r="O606" s="45" t="e">
        <f ca="1">VLOOKUP($B606,INDIRECT("data!$"&amp;F597&amp;"$3:$CZ$554"),$C597-3*(B596-1)+O$1,FALSE)</f>
        <v>#N/A</v>
      </c>
      <c r="P606" s="45" t="e">
        <f ca="1">VLOOKUP($B606,INDIRECT("data!$"&amp;F597&amp;"$3:$CZ$554"),$C597-3*(B596-1)+P$1,FALSE)</f>
        <v>#N/A</v>
      </c>
      <c r="Q606" s="45" t="e">
        <f ca="1">VLOOKUP($B606,INDIRECT("data!$"&amp;F597&amp;"$3:$CZ$554"),$C597-3*(B596-1)+Q$1,FALSE)</f>
        <v>#N/A</v>
      </c>
      <c r="R606" s="45" t="e">
        <f ca="1">VLOOKUP($B606,INDIRECT("data!$"&amp;F597&amp;"$3:$CZ$554"),$C597-3*(B596-1)+R$1,FALSE)</f>
        <v>#N/A</v>
      </c>
      <c r="S606" s="45" t="e">
        <f ca="1">VLOOKUP($B606,INDIRECT("data!$"&amp;F597&amp;"$3:$CZ$554"),$C597-3*(B596-1)+S$1,FALSE)</f>
        <v>#N/A</v>
      </c>
      <c r="T606" s="45" t="e">
        <f ca="1">VLOOKUP($B606,INDIRECT("data!$"&amp;F597&amp;"$3:$CZ$554"),$C597-3*(B596-1)+T$1,FALSE)</f>
        <v>#N/A</v>
      </c>
      <c r="U606" s="45" t="e">
        <f ca="1">VLOOKUP($B606,INDIRECT("data!$"&amp;F597&amp;"$3:$CZ$554"),$C597-3*(B596-1)+U$1,FALSE)</f>
        <v>#N/A</v>
      </c>
      <c r="V606" s="45" t="e">
        <f ca="1">VLOOKUP($B606,INDIRECT("data!$"&amp;F597&amp;"$3:$CZ$554"),$C597-3*(B596-1)+V$1,FALSE)</f>
        <v>#N/A</v>
      </c>
      <c r="W606" s="45" t="e">
        <f ca="1">VLOOKUP($B606,INDIRECT("data!$"&amp;F597&amp;"$3:$CZ$554"),$C597-3*(B596-1)+W$1,FALSE)</f>
        <v>#N/A</v>
      </c>
      <c r="X606" s="45" t="e">
        <f ca="1">VLOOKUP($B606,INDIRECT("data!$"&amp;F597&amp;"$3:$CZ$554"),$C597-3*(B596-1)+X$1,FALSE)</f>
        <v>#N/A</v>
      </c>
      <c r="Y606" s="47" t="e">
        <f ca="1">VLOOKUP($B606,INDIRECT("data!$"&amp;F597&amp;"$3:$CZ$554"),$C597-3*(B596-1)+Y$1,FALSE)</f>
        <v>#N/A</v>
      </c>
      <c r="Z606" s="47" t="e">
        <f ca="1">VLOOKUP($B606,INDIRECT("data!$"&amp;F597&amp;"$3:$CZ$554"),$C597-3*(B596-1)+Z$1,FALSE)</f>
        <v>#N/A</v>
      </c>
      <c r="AA606" s="47" t="e">
        <f ca="1">VLOOKUP($B606,INDIRECT("data!$"&amp;F597&amp;"$3:$CZ$554"),$C597-3*(B596-1)+AA$1,FALSE)</f>
        <v>#N/A</v>
      </c>
      <c r="AB606" s="47" t="e">
        <f ca="1">VLOOKUP($B606,INDIRECT("data!$"&amp;F597&amp;"$3:$CZ$554"),$C597-3*(B596-1)+AB$1,FALSE)</f>
        <v>#N/A</v>
      </c>
      <c r="AC606" s="47" t="e">
        <f ca="1">VLOOKUP($B606,INDIRECT("data!$"&amp;F597&amp;"$3:$CZ$554"),$C597-3*(B596-1)+AC$1,FALSE)</f>
        <v>#N/A</v>
      </c>
      <c r="AD606" s="47" t="e">
        <f ca="1">VLOOKUP($B606,INDIRECT("data!$"&amp;F597&amp;"$3:$CZ$554"),$C597-3*(B596-1)+AD$1,FALSE)</f>
        <v>#N/A</v>
      </c>
      <c r="AE606" s="47" t="e">
        <f ca="1">VLOOKUP($B606,INDIRECT("data!$"&amp;F597&amp;"$3:$CZ$554"),$C597-3*(B596-1)+AE$1,FALSE)</f>
        <v>#N/A</v>
      </c>
      <c r="AF606" s="47" t="e">
        <f ca="1">VLOOKUP($B606,INDIRECT("data!$"&amp;F597&amp;"$3:$CZ$554"),$C597-3*(B596-1)+AF$1,FALSE)</f>
        <v>#N/A</v>
      </c>
      <c r="AG606" s="65" t="e">
        <f t="shared" ca="1" si="1291"/>
        <v>#N/A</v>
      </c>
      <c r="AH606" s="65" t="e">
        <f t="shared" ca="1" si="1292"/>
        <v>#N/A</v>
      </c>
      <c r="AI606" s="65" t="e">
        <f t="shared" ca="1" si="1293"/>
        <v>#N/A</v>
      </c>
      <c r="AJ606" s="65" t="e">
        <f t="shared" ca="1" si="1294"/>
        <v>#N/A</v>
      </c>
      <c r="AK606" s="65" t="e">
        <f t="shared" ca="1" si="1295"/>
        <v>#N/A</v>
      </c>
      <c r="AL606" s="66" t="e">
        <f t="shared" ca="1" si="1296"/>
        <v>#N/A</v>
      </c>
      <c r="AM606" s="66" t="e">
        <f t="shared" ca="1" si="1297"/>
        <v>#N/A</v>
      </c>
      <c r="AN606" s="65" t="e">
        <f t="shared" ca="1" si="1298"/>
        <v>#N/A</v>
      </c>
      <c r="AO606" s="65" t="e">
        <f t="shared" ca="1" si="1299"/>
        <v>#N/A</v>
      </c>
      <c r="AP606" s="65" t="e">
        <f t="shared" ca="1" si="1300"/>
        <v>#N/A</v>
      </c>
      <c r="AQ606" s="65" t="e">
        <f t="shared" ca="1" si="1301"/>
        <v>#N/A</v>
      </c>
      <c r="AR606" s="65" t="e">
        <f t="shared" ca="1" si="1302"/>
        <v>#N/A</v>
      </c>
      <c r="AS606" s="65" t="e">
        <f t="shared" ca="1" si="1303"/>
        <v>#N/A</v>
      </c>
      <c r="AT606" s="65" t="e">
        <f t="shared" ca="1" si="1304"/>
        <v>#N/A</v>
      </c>
    </row>
    <row r="607" spans="1:46" ht="18" customHeight="1" x14ac:dyDescent="0.25">
      <c r="A607" s="50"/>
      <c r="B607" s="42" t="s">
        <v>23</v>
      </c>
      <c r="C607" s="43"/>
      <c r="D607" s="44"/>
      <c r="E607" s="44"/>
      <c r="F607" s="46" t="e">
        <f ca="1">SUM(F599:F606)</f>
        <v>#N/A</v>
      </c>
      <c r="G607" s="46" t="e">
        <f ca="1">SUM(G599:G606)</f>
        <v>#N/A</v>
      </c>
      <c r="H607" s="42"/>
      <c r="I607" s="46" t="e">
        <f t="shared" ref="I607:J607" ca="1" si="1305">SUM(I599:I606)</f>
        <v>#N/A</v>
      </c>
      <c r="J607" s="46" t="e">
        <f t="shared" ca="1" si="1305"/>
        <v>#N/A</v>
      </c>
      <c r="K607" s="42"/>
      <c r="L607" s="44"/>
      <c r="M607" s="46" t="e">
        <f t="shared" ref="M607:X607" ca="1" si="1306">SUM(M599:M606)</f>
        <v>#N/A</v>
      </c>
      <c r="N607" s="46" t="e">
        <f t="shared" ca="1" si="1306"/>
        <v>#N/A</v>
      </c>
      <c r="O607" s="46" t="e">
        <f t="shared" ca="1" si="1306"/>
        <v>#N/A</v>
      </c>
      <c r="P607" s="46" t="e">
        <f t="shared" ca="1" si="1306"/>
        <v>#N/A</v>
      </c>
      <c r="Q607" s="46" t="e">
        <f t="shared" ca="1" si="1306"/>
        <v>#N/A</v>
      </c>
      <c r="R607" s="46" t="e">
        <f t="shared" ca="1" si="1306"/>
        <v>#N/A</v>
      </c>
      <c r="S607" s="46" t="e">
        <f t="shared" ca="1" si="1306"/>
        <v>#N/A</v>
      </c>
      <c r="T607" s="46" t="e">
        <f t="shared" ca="1" si="1306"/>
        <v>#N/A</v>
      </c>
      <c r="U607" s="46" t="e">
        <f t="shared" ca="1" si="1306"/>
        <v>#N/A</v>
      </c>
      <c r="V607" s="46" t="e">
        <f t="shared" ca="1" si="1306"/>
        <v>#N/A</v>
      </c>
      <c r="W607" s="46" t="e">
        <f t="shared" ca="1" si="1306"/>
        <v>#N/A</v>
      </c>
      <c r="X607" s="46" t="e">
        <f t="shared" ca="1" si="1306"/>
        <v>#N/A</v>
      </c>
      <c r="Y607" s="48"/>
      <c r="Z607" s="48"/>
      <c r="AA607" s="48"/>
      <c r="AB607" s="48"/>
      <c r="AC607" s="48"/>
      <c r="AD607" s="48"/>
      <c r="AE607" s="48"/>
      <c r="AF607" s="48"/>
    </row>
    <row r="608" spans="1:46" ht="18" customHeight="1" x14ac:dyDescent="0.25">
      <c r="A608" s="50"/>
      <c r="B608" s="37" t="str">
        <f ca="1">CONCATENATE(B597,"-Away")</f>
        <v>Rotherham-Away</v>
      </c>
      <c r="C608" s="40" t="s">
        <v>22</v>
      </c>
      <c r="D608" s="13" t="s">
        <v>50</v>
      </c>
      <c r="E608" s="13" t="s">
        <v>51</v>
      </c>
      <c r="F608" s="13" t="s">
        <v>3</v>
      </c>
      <c r="G608" s="13" t="s">
        <v>4</v>
      </c>
      <c r="H608" s="13" t="s">
        <v>6</v>
      </c>
      <c r="I608" s="13" t="s">
        <v>1</v>
      </c>
      <c r="J608" s="13" t="s">
        <v>2</v>
      </c>
      <c r="K608" s="13" t="s">
        <v>5</v>
      </c>
      <c r="L608" s="13" t="s">
        <v>52</v>
      </c>
      <c r="M608" s="13" t="s">
        <v>53</v>
      </c>
      <c r="N608" s="13" t="s">
        <v>54</v>
      </c>
      <c r="O608" s="13" t="s">
        <v>55</v>
      </c>
      <c r="P608" s="13" t="s">
        <v>56</v>
      </c>
      <c r="Q608" s="13" t="s">
        <v>57</v>
      </c>
      <c r="R608" s="13" t="s">
        <v>58</v>
      </c>
      <c r="S608" s="13" t="s">
        <v>59</v>
      </c>
      <c r="T608" s="13" t="s">
        <v>60</v>
      </c>
      <c r="U608" s="13" t="s">
        <v>61</v>
      </c>
      <c r="V608" s="13" t="s">
        <v>62</v>
      </c>
      <c r="W608" s="13" t="s">
        <v>63</v>
      </c>
      <c r="X608" s="13" t="s">
        <v>64</v>
      </c>
      <c r="Y608" s="13" t="s">
        <v>65</v>
      </c>
      <c r="Z608" s="13" t="s">
        <v>66</v>
      </c>
      <c r="AA608" s="13" t="s">
        <v>67</v>
      </c>
      <c r="AB608" s="13" t="s">
        <v>68</v>
      </c>
      <c r="AC608" s="13" t="s">
        <v>69</v>
      </c>
      <c r="AD608" s="13" t="s">
        <v>70</v>
      </c>
      <c r="AE608" s="13" t="s">
        <v>71</v>
      </c>
      <c r="AF608" s="13" t="s">
        <v>72</v>
      </c>
      <c r="AG608" s="62" t="s">
        <v>140</v>
      </c>
      <c r="AH608" s="62" t="s">
        <v>141</v>
      </c>
      <c r="AI608" s="62" t="s">
        <v>142</v>
      </c>
      <c r="AJ608" s="62" t="s">
        <v>143</v>
      </c>
      <c r="AK608" s="62" t="s">
        <v>144</v>
      </c>
      <c r="AL608" s="63" t="s">
        <v>145</v>
      </c>
      <c r="AM608" s="63" t="s">
        <v>146</v>
      </c>
      <c r="AN608" s="62" t="s">
        <v>147</v>
      </c>
      <c r="AO608" s="64" t="s">
        <v>150</v>
      </c>
      <c r="AP608" s="64" t="s">
        <v>151</v>
      </c>
      <c r="AQ608" s="62" t="s">
        <v>148</v>
      </c>
      <c r="AR608" s="62" t="s">
        <v>149</v>
      </c>
      <c r="AS608" s="62" t="s">
        <v>152</v>
      </c>
      <c r="AT608" s="62" t="s">
        <v>153</v>
      </c>
    </row>
    <row r="609" spans="1:46" ht="18" customHeight="1" x14ac:dyDescent="0.25">
      <c r="A609" s="49" t="str">
        <f ca="1">CONCATENATE(B608,"-",B609)</f>
        <v>Rotherham-Away-1</v>
      </c>
      <c r="B609" s="37">
        <v>1</v>
      </c>
      <c r="C609" s="41">
        <f ca="1">VLOOKUP($B609,INDIRECT("data!$"&amp;G597&amp;"$3:$CZ$554"),$D597-3*(B596-1)+C$1,FALSE)</f>
        <v>43379</v>
      </c>
      <c r="D609" s="30" t="str">
        <f ca="1">VLOOKUP($B609,INDIRECT("data!$"&amp;G597&amp;"$3:$CZ$554"),$D597-3*(B596-1)+D$1,FALSE)</f>
        <v>Birmingham</v>
      </c>
      <c r="E609" s="30" t="str">
        <f ca="1">VLOOKUP($B609,INDIRECT("data!$"&amp;G597&amp;"$3:$CZ$554"),$D597-3*(B596-1)+E$1,FALSE)</f>
        <v>Rotherham</v>
      </c>
      <c r="F609" s="29">
        <f ca="1">VLOOKUP($B609,INDIRECT("data!$"&amp;G597&amp;"$3:$CZ$554"),$D597-3*(B596-1)+F$1,FALSE)</f>
        <v>3</v>
      </c>
      <c r="G609" s="29">
        <f ca="1">VLOOKUP($B609,INDIRECT("data!$"&amp;G597&amp;"$3:$CZ$554"),$D597-3*(B596-1)+G$1,FALSE)</f>
        <v>1</v>
      </c>
      <c r="H609" s="15" t="str">
        <f ca="1">VLOOKUP($B609,INDIRECT("data!$"&amp;G597&amp;"$3:$CZ$554"),$D597-3*(B596-1)+H$1,FALSE)</f>
        <v>H</v>
      </c>
      <c r="I609" s="29">
        <f ca="1">VLOOKUP($B609,INDIRECT("data!$"&amp;G597&amp;"$3:$CZ$554"),$D597-3*(B596-1)+I$1,FALSE)</f>
        <v>2</v>
      </c>
      <c r="J609" s="29">
        <f ca="1">VLOOKUP($B609,INDIRECT("data!$"&amp;G597&amp;"$3:$CZ$554"),$D597-3*(B596-1)+J$1,FALSE)</f>
        <v>0</v>
      </c>
      <c r="K609" s="15" t="str">
        <f ca="1">VLOOKUP($B609,INDIRECT("data!$"&amp;G597&amp;"$3:$CZ$554"),$D597-3*(B596-1)+K$1,FALSE)</f>
        <v>H</v>
      </c>
      <c r="L609" s="30" t="str">
        <f ca="1">VLOOKUP($B609,INDIRECT("data!$"&amp;G597&amp;"$3:$CZ$554"),$D597-3*(B596-1)+L$1,FALSE)</f>
        <v>K Stroud</v>
      </c>
      <c r="M609" s="45">
        <f ca="1">VLOOKUP($B609,INDIRECT("data!$"&amp;G597&amp;"$3:$CZ$554"),$D597-3*(B596-1)+M$1,FALSE)</f>
        <v>13</v>
      </c>
      <c r="N609" s="45">
        <f ca="1">VLOOKUP($B609,INDIRECT("data!$"&amp;G597&amp;"$3:$CZ$554"),$D597-3*(B596-1)+N$1,FALSE)</f>
        <v>11</v>
      </c>
      <c r="O609" s="45">
        <f ca="1">VLOOKUP($B609,INDIRECT("data!$"&amp;G597&amp;"$3:$CZ$554"),$D597-3*(B596-1)+O$1,FALSE)</f>
        <v>6</v>
      </c>
      <c r="P609" s="45">
        <f ca="1">VLOOKUP($B609,INDIRECT("data!$"&amp;G597&amp;"$3:$CZ$554"),$D597-3*(B596-1)+P$1,FALSE)</f>
        <v>6</v>
      </c>
      <c r="Q609" s="45">
        <f ca="1">VLOOKUP($B609,INDIRECT("data!$"&amp;G597&amp;"$3:$CZ$554"),$D597-3*(B596-1)+Q$1,FALSE)</f>
        <v>13</v>
      </c>
      <c r="R609" s="45">
        <f ca="1">VLOOKUP($B609,INDIRECT("data!$"&amp;G597&amp;"$3:$CZ$554"),$D597-3*(B596-1)+R$1,FALSE)</f>
        <v>13</v>
      </c>
      <c r="S609" s="45">
        <f ca="1">VLOOKUP($B609,INDIRECT("data!$"&amp;G597&amp;"$3:$CZ$554"),$D597-3*(B596-1)+S$1,FALSE)</f>
        <v>3</v>
      </c>
      <c r="T609" s="45">
        <f ca="1">VLOOKUP($B609,INDIRECT("data!$"&amp;G597&amp;"$3:$CZ$554"),$D597-3*(B596-1)+T$1,FALSE)</f>
        <v>5</v>
      </c>
      <c r="U609" s="45">
        <f ca="1">VLOOKUP($B609,INDIRECT("data!$"&amp;G597&amp;"$3:$CZ$554"),$D597-3*(B596-1)+U$1,FALSE)</f>
        <v>0</v>
      </c>
      <c r="V609" s="45">
        <f ca="1">VLOOKUP($B609,INDIRECT("data!$"&amp;G597&amp;"$3:$CZ$554"),$D597-3*(B596-1)+V$1,FALSE)</f>
        <v>1</v>
      </c>
      <c r="W609" s="45">
        <f ca="1">VLOOKUP($B609,INDIRECT("data!$"&amp;G597&amp;"$3:$CZ$554"),$D597-3*(B596-1)+W$1,FALSE)</f>
        <v>0</v>
      </c>
      <c r="X609" s="45">
        <f ca="1">VLOOKUP($B609,INDIRECT("data!$"&amp;G597&amp;"$3:$CZ$554"),$D597-3*(B596-1)+X$1,FALSE)</f>
        <v>0</v>
      </c>
      <c r="Y609" s="47">
        <f ca="1">VLOOKUP($B609,INDIRECT("data!$"&amp;G597&amp;"$3:$CZ$554"),$D597-3*(B596-1)+Y$1,FALSE)</f>
        <v>1.64</v>
      </c>
      <c r="Z609" s="47">
        <f ca="1">VLOOKUP($B609,INDIRECT("data!$"&amp;G597&amp;"$3:$CZ$554"),$D597-3*(B596-1)+Z$1,FALSE)</f>
        <v>4</v>
      </c>
      <c r="AA609" s="47">
        <f ca="1">VLOOKUP($B609,INDIRECT("data!$"&amp;G597&amp;"$3:$CZ$554"),$D597-3*(B596-1)+AA$1,FALSE)</f>
        <v>6</v>
      </c>
      <c r="AB609" s="47">
        <f ca="1">VLOOKUP($B609,INDIRECT("data!$"&amp;G597&amp;"$3:$CZ$554"),$D597-3*(B596-1)+AB$1,FALSE)</f>
        <v>1.69</v>
      </c>
      <c r="AC609" s="47">
        <f ca="1">VLOOKUP($B609,INDIRECT("data!$"&amp;G597&amp;"$3:$CZ$554"),$D597-3*(B596-1)+AC$1,FALSE)</f>
        <v>3.92</v>
      </c>
      <c r="AD609" s="47">
        <f ca="1">VLOOKUP($B609,INDIRECT("data!$"&amp;G597&amp;"$3:$CZ$554"),$D597-3*(B596-1)+AD$1,FALSE)</f>
        <v>5.53</v>
      </c>
      <c r="AE609" s="47">
        <f ca="1">VLOOKUP($B609,INDIRECT("data!$"&amp;G597&amp;"$3:$CZ$554"),$D597-3*(B596-1)+AE$1,FALSE)</f>
        <v>2.0499999999999998</v>
      </c>
      <c r="AF609" s="47">
        <f ca="1">VLOOKUP($B609,INDIRECT("data!$"&amp;G597&amp;"$3:$CZ$554"),$D597-3*(B596-1)+AF$1,FALSE)</f>
        <v>1.75</v>
      </c>
      <c r="AG609" s="65">
        <f ca="1">IF(C609="","",F609+G609)</f>
        <v>4</v>
      </c>
      <c r="AH609" s="65">
        <f ca="1">IF(C609="","",I609+J609)</f>
        <v>2</v>
      </c>
      <c r="AI609" s="65">
        <f ca="1">IF(C609="","",AJ609+AK609)</f>
        <v>2</v>
      </c>
      <c r="AJ609" s="65">
        <f ca="1">IF(C609="","",F609-I609)</f>
        <v>1</v>
      </c>
      <c r="AK609" s="65">
        <f ca="1">IF(C609="","",G609-J609)</f>
        <v>1</v>
      </c>
      <c r="AL609" s="66" t="str">
        <f ca="1">IF(AJ609&gt;AK609,"H",IF(AJ609=AK609,"D",IF(AJ609&lt;AK609,"A","Error!")))</f>
        <v>D</v>
      </c>
      <c r="AM609" s="66" t="str">
        <f ca="1">IF(C609="","",CONCATENATE(K609,"-",H609))</f>
        <v>H-H</v>
      </c>
      <c r="AN609" s="65">
        <f ca="1">IF(C609="","",IF(AND(F609&gt;0,G609&gt;0),1,0))</f>
        <v>1</v>
      </c>
      <c r="AO609" s="65">
        <f ca="1">IF(C609="","",IF(AND(F609&gt;0,I609&gt;0),1,0))</f>
        <v>1</v>
      </c>
      <c r="AP609" s="65">
        <f ca="1">IF(C609="","",IF(AND(G609&gt;0,J609&gt;0),1,0))</f>
        <v>0</v>
      </c>
      <c r="AQ609" s="65">
        <f ca="1">IF(C609="","",IF(AND(H609="H",G609=0),1,0))</f>
        <v>0</v>
      </c>
      <c r="AR609" s="65">
        <f ca="1">IF(C609="","",IF(AND(H609="A",F609=0),1,0))</f>
        <v>0</v>
      </c>
      <c r="AS609" s="65">
        <f ca="1">IF(C609="","",IF(AND(K609="H",AL609="H"),1,0))</f>
        <v>0</v>
      </c>
      <c r="AT609" s="65">
        <f ca="1">IF(C609="","",IF(AND(K609="A",AL609="A"),1,0))</f>
        <v>0</v>
      </c>
    </row>
    <row r="610" spans="1:46" ht="18" customHeight="1" x14ac:dyDescent="0.25">
      <c r="A610" s="49" t="str">
        <f ca="1">CONCATENATE(B608,"-",B610)</f>
        <v>Rotherham-Away-2</v>
      </c>
      <c r="B610" s="37">
        <v>2</v>
      </c>
      <c r="C610" s="41">
        <f ca="1">VLOOKUP($B610,INDIRECT("data!$"&amp;G597&amp;"$3:$CZ$554"),$D597-3*(B596-1)+C$1,FALSE)</f>
        <v>43365</v>
      </c>
      <c r="D610" s="30" t="str">
        <f ca="1">VLOOKUP($B610,INDIRECT("data!$"&amp;G597&amp;"$3:$CZ$554"),$D597-3*(B596-1)+D$1,FALSE)</f>
        <v>Nott'm Forest</v>
      </c>
      <c r="E610" s="30" t="str">
        <f ca="1">VLOOKUP($B610,INDIRECT("data!$"&amp;G597&amp;"$3:$CZ$554"),$D597-3*(B596-1)+E$1,FALSE)</f>
        <v>Rotherham</v>
      </c>
      <c r="F610" s="29">
        <f ca="1">VLOOKUP($B610,INDIRECT("data!$"&amp;G597&amp;"$3:$CZ$554"),$D597-3*(B596-1)+F$1,FALSE)</f>
        <v>1</v>
      </c>
      <c r="G610" s="29">
        <f ca="1">VLOOKUP($B610,INDIRECT("data!$"&amp;G597&amp;"$3:$CZ$554"),$D597-3*(B596-1)+G$1,FALSE)</f>
        <v>0</v>
      </c>
      <c r="H610" s="15" t="str">
        <f ca="1">VLOOKUP($B610,INDIRECT("data!$"&amp;G597&amp;"$3:$CZ$554"),$D597-3*(B596-1)+H$1,FALSE)</f>
        <v>H</v>
      </c>
      <c r="I610" s="29">
        <f ca="1">VLOOKUP($B610,INDIRECT("data!$"&amp;G597&amp;"$3:$CZ$554"),$D597-3*(B596-1)+I$1,FALSE)</f>
        <v>0</v>
      </c>
      <c r="J610" s="29">
        <f ca="1">VLOOKUP($B610,INDIRECT("data!$"&amp;G597&amp;"$3:$CZ$554"),$D597-3*(B596-1)+J$1,FALSE)</f>
        <v>0</v>
      </c>
      <c r="K610" s="15" t="str">
        <f ca="1">VLOOKUP($B610,INDIRECT("data!$"&amp;G597&amp;"$3:$CZ$554"),$D597-3*(B596-1)+K$1,FALSE)</f>
        <v>D</v>
      </c>
      <c r="L610" s="30" t="str">
        <f ca="1">VLOOKUP($B610,INDIRECT("data!$"&amp;G597&amp;"$3:$CZ$554"),$D597-3*(B596-1)+L$1,FALSE)</f>
        <v>R Jones</v>
      </c>
      <c r="M610" s="45">
        <f ca="1">VLOOKUP($B610,INDIRECT("data!$"&amp;G597&amp;"$3:$CZ$554"),$D597-3*(B596-1)+M$1,FALSE)</f>
        <v>9</v>
      </c>
      <c r="N610" s="45">
        <f ca="1">VLOOKUP($B610,INDIRECT("data!$"&amp;G597&amp;"$3:$CZ$554"),$D597-3*(B596-1)+N$1,FALSE)</f>
        <v>4</v>
      </c>
      <c r="O610" s="45">
        <f ca="1">VLOOKUP($B610,INDIRECT("data!$"&amp;G597&amp;"$3:$CZ$554"),$D597-3*(B596-1)+O$1,FALSE)</f>
        <v>2</v>
      </c>
      <c r="P610" s="45">
        <f ca="1">VLOOKUP($B610,INDIRECT("data!$"&amp;G597&amp;"$3:$CZ$554"),$D597-3*(B596-1)+P$1,FALSE)</f>
        <v>1</v>
      </c>
      <c r="Q610" s="45">
        <f ca="1">VLOOKUP($B610,INDIRECT("data!$"&amp;G597&amp;"$3:$CZ$554"),$D597-3*(B596-1)+Q$1,FALSE)</f>
        <v>11</v>
      </c>
      <c r="R610" s="45">
        <f ca="1">VLOOKUP($B610,INDIRECT("data!$"&amp;G597&amp;"$3:$CZ$554"),$D597-3*(B596-1)+R$1,FALSE)</f>
        <v>20</v>
      </c>
      <c r="S610" s="45">
        <f ca="1">VLOOKUP($B610,INDIRECT("data!$"&amp;G597&amp;"$3:$CZ$554"),$D597-3*(B596-1)+S$1,FALSE)</f>
        <v>4</v>
      </c>
      <c r="T610" s="45">
        <f ca="1">VLOOKUP($B610,INDIRECT("data!$"&amp;G597&amp;"$3:$CZ$554"),$D597-3*(B596-1)+T$1,FALSE)</f>
        <v>4</v>
      </c>
      <c r="U610" s="45">
        <f ca="1">VLOOKUP($B610,INDIRECT("data!$"&amp;G597&amp;"$3:$CZ$554"),$D597-3*(B596-1)+U$1,FALSE)</f>
        <v>1</v>
      </c>
      <c r="V610" s="45">
        <f ca="1">VLOOKUP($B610,INDIRECT("data!$"&amp;G597&amp;"$3:$CZ$554"),$D597-3*(B596-1)+V$1,FALSE)</f>
        <v>3</v>
      </c>
      <c r="W610" s="45">
        <f ca="1">VLOOKUP($B610,INDIRECT("data!$"&amp;G597&amp;"$3:$CZ$554"),$D597-3*(B596-1)+W$1,FALSE)</f>
        <v>0</v>
      </c>
      <c r="X610" s="45">
        <f ca="1">VLOOKUP($B610,INDIRECT("data!$"&amp;G597&amp;"$3:$CZ$554"),$D597-3*(B596-1)+X$1,FALSE)</f>
        <v>0</v>
      </c>
      <c r="Y610" s="47">
        <f ca="1">VLOOKUP($B610,INDIRECT("data!$"&amp;G597&amp;"$3:$CZ$554"),$D597-3*(B596-1)+Y$1,FALSE)</f>
        <v>1.64</v>
      </c>
      <c r="Z610" s="47">
        <f ca="1">VLOOKUP($B610,INDIRECT("data!$"&amp;G597&amp;"$3:$CZ$554"),$D597-3*(B596-1)+Z$1,FALSE)</f>
        <v>4</v>
      </c>
      <c r="AA610" s="47">
        <f ca="1">VLOOKUP($B610,INDIRECT("data!$"&amp;G597&amp;"$3:$CZ$554"),$D597-3*(B596-1)+AA$1,FALSE)</f>
        <v>6</v>
      </c>
      <c r="AB610" s="47">
        <f ca="1">VLOOKUP($B610,INDIRECT("data!$"&amp;G597&amp;"$3:$CZ$554"),$D597-3*(B596-1)+AB$1,FALSE)</f>
        <v>1.68</v>
      </c>
      <c r="AC610" s="47">
        <f ca="1">VLOOKUP($B610,INDIRECT("data!$"&amp;G597&amp;"$3:$CZ$554"),$D597-3*(B596-1)+AC$1,FALSE)</f>
        <v>3.75</v>
      </c>
      <c r="AD610" s="47">
        <f ca="1">VLOOKUP($B610,INDIRECT("data!$"&amp;G597&amp;"$3:$CZ$554"),$D597-3*(B596-1)+AD$1,FALSE)</f>
        <v>5.97</v>
      </c>
      <c r="AE610" s="47">
        <f ca="1">VLOOKUP($B610,INDIRECT("data!$"&amp;G597&amp;"$3:$CZ$554"),$D597-3*(B596-1)+AE$1,FALSE)</f>
        <v>1.82</v>
      </c>
      <c r="AF610" s="47">
        <f ca="1">VLOOKUP($B610,INDIRECT("data!$"&amp;G597&amp;"$3:$CZ$554"),$D597-3*(B596-1)+AF$1,FALSE)</f>
        <v>1.97</v>
      </c>
      <c r="AG610" s="65">
        <f t="shared" ref="AG610:AG616" ca="1" si="1307">IF(C610="","",F610+G610)</f>
        <v>1</v>
      </c>
      <c r="AH610" s="65">
        <f t="shared" ref="AH610:AH616" ca="1" si="1308">IF(C610="","",I610+J610)</f>
        <v>0</v>
      </c>
      <c r="AI610" s="65">
        <f t="shared" ref="AI610:AI616" ca="1" si="1309">IF(C610="","",AJ610+AK610)</f>
        <v>1</v>
      </c>
      <c r="AJ610" s="65">
        <f t="shared" ref="AJ610:AJ616" ca="1" si="1310">IF(C610="","",F610-I610)</f>
        <v>1</v>
      </c>
      <c r="AK610" s="65">
        <f t="shared" ref="AK610:AK616" ca="1" si="1311">IF(C610="","",G610-J610)</f>
        <v>0</v>
      </c>
      <c r="AL610" s="66" t="str">
        <f t="shared" ref="AL610:AL616" ca="1" si="1312">IF(AJ610&gt;AK610,"H",IF(AJ610=AK610,"D",IF(AJ610&lt;AK610,"A","Error!")))</f>
        <v>H</v>
      </c>
      <c r="AM610" s="66" t="str">
        <f t="shared" ref="AM610:AM616" ca="1" si="1313">IF(C610="","",CONCATENATE(K610,"-",H610))</f>
        <v>D-H</v>
      </c>
      <c r="AN610" s="65">
        <f t="shared" ref="AN610:AN616" ca="1" si="1314">IF(C610="","",IF(AND(F610&gt;0,G610&gt;0),1,0))</f>
        <v>0</v>
      </c>
      <c r="AO610" s="65">
        <f t="shared" ref="AO610:AO616" ca="1" si="1315">IF(C610="","",IF(AND(F610&gt;0,I610&gt;0),1,0))</f>
        <v>0</v>
      </c>
      <c r="AP610" s="65">
        <f t="shared" ref="AP610:AP616" ca="1" si="1316">IF(C610="","",IF(AND(G610&gt;0,J610&gt;0),1,0))</f>
        <v>0</v>
      </c>
      <c r="AQ610" s="65">
        <f t="shared" ref="AQ610:AQ616" ca="1" si="1317">IF(C610="","",IF(AND(H610="H",G610=0),1,0))</f>
        <v>1</v>
      </c>
      <c r="AR610" s="65">
        <f t="shared" ref="AR610:AR616" ca="1" si="1318">IF(C610="","",IF(AND(H610="A",F610=0),1,0))</f>
        <v>0</v>
      </c>
      <c r="AS610" s="65">
        <f t="shared" ref="AS610:AS616" ca="1" si="1319">IF(C610="","",IF(AND(K610="H",AL610="H"),1,0))</f>
        <v>0</v>
      </c>
      <c r="AT610" s="65">
        <f t="shared" ref="AT610:AT616" ca="1" si="1320">IF(C610="","",IF(AND(K610="A",AL610="A"),1,0))</f>
        <v>0</v>
      </c>
    </row>
    <row r="611" spans="1:46" ht="18" customHeight="1" x14ac:dyDescent="0.25">
      <c r="A611" s="49" t="str">
        <f ca="1">CONCATENATE(B608,"-",B611)</f>
        <v>Rotherham-Away-3</v>
      </c>
      <c r="B611" s="37">
        <v>3</v>
      </c>
      <c r="C611" s="41">
        <f ca="1">VLOOKUP($B611,INDIRECT("data!$"&amp;G597&amp;"$3:$CZ$554"),$D597-3*(B596-1)+C$1,FALSE)</f>
        <v>43361</v>
      </c>
      <c r="D611" s="30" t="str">
        <f ca="1">VLOOKUP($B611,INDIRECT("data!$"&amp;G597&amp;"$3:$CZ$554"),$D597-3*(B596-1)+D$1,FALSE)</f>
        <v>Aston Villa</v>
      </c>
      <c r="E611" s="30" t="str">
        <f ca="1">VLOOKUP($B611,INDIRECT("data!$"&amp;G597&amp;"$3:$CZ$554"),$D597-3*(B596-1)+E$1,FALSE)</f>
        <v>Rotherham</v>
      </c>
      <c r="F611" s="29">
        <f ca="1">VLOOKUP($B611,INDIRECT("data!$"&amp;G597&amp;"$3:$CZ$554"),$D597-3*(B596-1)+F$1,FALSE)</f>
        <v>2</v>
      </c>
      <c r="G611" s="29">
        <f ca="1">VLOOKUP($B611,INDIRECT("data!$"&amp;G597&amp;"$3:$CZ$554"),$D597-3*(B596-1)+G$1,FALSE)</f>
        <v>0</v>
      </c>
      <c r="H611" s="15" t="str">
        <f ca="1">VLOOKUP($B611,INDIRECT("data!$"&amp;G597&amp;"$3:$CZ$554"),$D597-3*(B596-1)+H$1,FALSE)</f>
        <v>H</v>
      </c>
      <c r="I611" s="29">
        <f ca="1">VLOOKUP($B611,INDIRECT("data!$"&amp;G597&amp;"$3:$CZ$554"),$D597-3*(B596-1)+I$1,FALSE)</f>
        <v>1</v>
      </c>
      <c r="J611" s="29">
        <f ca="1">VLOOKUP($B611,INDIRECT("data!$"&amp;G597&amp;"$3:$CZ$554"),$D597-3*(B596-1)+J$1,FALSE)</f>
        <v>0</v>
      </c>
      <c r="K611" s="15" t="str">
        <f ca="1">VLOOKUP($B611,INDIRECT("data!$"&amp;G597&amp;"$3:$CZ$554"),$D597-3*(B596-1)+K$1,FALSE)</f>
        <v>H</v>
      </c>
      <c r="L611" s="30" t="str">
        <f ca="1">VLOOKUP($B611,INDIRECT("data!$"&amp;G597&amp;"$3:$CZ$554"),$D597-3*(B596-1)+L$1,FALSE)</f>
        <v>A Davies</v>
      </c>
      <c r="M611" s="45">
        <f ca="1">VLOOKUP($B611,INDIRECT("data!$"&amp;G597&amp;"$3:$CZ$554"),$D597-3*(B596-1)+M$1,FALSE)</f>
        <v>14</v>
      </c>
      <c r="N611" s="45">
        <f ca="1">VLOOKUP($B611,INDIRECT("data!$"&amp;G597&amp;"$3:$CZ$554"),$D597-3*(B596-1)+N$1,FALSE)</f>
        <v>13</v>
      </c>
      <c r="O611" s="45">
        <f ca="1">VLOOKUP($B611,INDIRECT("data!$"&amp;G597&amp;"$3:$CZ$554"),$D597-3*(B596-1)+O$1,FALSE)</f>
        <v>4</v>
      </c>
      <c r="P611" s="45">
        <f ca="1">VLOOKUP($B611,INDIRECT("data!$"&amp;G597&amp;"$3:$CZ$554"),$D597-3*(B596-1)+P$1,FALSE)</f>
        <v>3</v>
      </c>
      <c r="Q611" s="45">
        <f ca="1">VLOOKUP($B611,INDIRECT("data!$"&amp;G597&amp;"$3:$CZ$554"),$D597-3*(B596-1)+Q$1,FALSE)</f>
        <v>9</v>
      </c>
      <c r="R611" s="45">
        <f ca="1">VLOOKUP($B611,INDIRECT("data!$"&amp;G597&amp;"$3:$CZ$554"),$D597-3*(B596-1)+R$1,FALSE)</f>
        <v>16</v>
      </c>
      <c r="S611" s="45">
        <f ca="1">VLOOKUP($B611,INDIRECT("data!$"&amp;G597&amp;"$3:$CZ$554"),$D597-3*(B596-1)+S$1,FALSE)</f>
        <v>3</v>
      </c>
      <c r="T611" s="45">
        <f ca="1">VLOOKUP($B611,INDIRECT("data!$"&amp;G597&amp;"$3:$CZ$554"),$D597-3*(B596-1)+T$1,FALSE)</f>
        <v>3</v>
      </c>
      <c r="U611" s="45">
        <f ca="1">VLOOKUP($B611,INDIRECT("data!$"&amp;G597&amp;"$3:$CZ$554"),$D597-3*(B596-1)+U$1,FALSE)</f>
        <v>2</v>
      </c>
      <c r="V611" s="45">
        <f ca="1">VLOOKUP($B611,INDIRECT("data!$"&amp;G597&amp;"$3:$CZ$554"),$D597-3*(B596-1)+V$1,FALSE)</f>
        <v>2</v>
      </c>
      <c r="W611" s="45">
        <f ca="1">VLOOKUP($B611,INDIRECT("data!$"&amp;G597&amp;"$3:$CZ$554"),$D597-3*(B596-1)+W$1,FALSE)</f>
        <v>0</v>
      </c>
      <c r="X611" s="45">
        <f ca="1">VLOOKUP($B611,INDIRECT("data!$"&amp;G597&amp;"$3:$CZ$554"),$D597-3*(B596-1)+X$1,FALSE)</f>
        <v>0</v>
      </c>
      <c r="Y611" s="47">
        <f ca="1">VLOOKUP($B611,INDIRECT("data!$"&amp;G597&amp;"$3:$CZ$554"),$D597-3*(B596-1)+Y$1,FALSE)</f>
        <v>1.5</v>
      </c>
      <c r="Z611" s="47">
        <f ca="1">VLOOKUP($B611,INDIRECT("data!$"&amp;G597&amp;"$3:$CZ$554"),$D597-3*(B596-1)+Z$1,FALSE)</f>
        <v>4.5</v>
      </c>
      <c r="AA611" s="47">
        <f ca="1">VLOOKUP($B611,INDIRECT("data!$"&amp;G597&amp;"$3:$CZ$554"),$D597-3*(B596-1)+AA$1,FALSE)</f>
        <v>7.5</v>
      </c>
      <c r="AB611" s="47">
        <f ca="1">VLOOKUP($B611,INDIRECT("data!$"&amp;G597&amp;"$3:$CZ$554"),$D597-3*(B596-1)+AB$1,FALSE)</f>
        <v>1.48</v>
      </c>
      <c r="AC611" s="47">
        <f ca="1">VLOOKUP($B611,INDIRECT("data!$"&amp;G597&amp;"$3:$CZ$554"),$D597-3*(B596-1)+AC$1,FALSE)</f>
        <v>4.4800000000000004</v>
      </c>
      <c r="AD611" s="47">
        <f ca="1">VLOOKUP($B611,INDIRECT("data!$"&amp;G597&amp;"$3:$CZ$554"),$D597-3*(B596-1)+AD$1,FALSE)</f>
        <v>7.75</v>
      </c>
      <c r="AE611" s="47">
        <f ca="1">VLOOKUP($B611,INDIRECT("data!$"&amp;G597&amp;"$3:$CZ$554"),$D597-3*(B596-1)+AE$1,FALSE)</f>
        <v>1.7</v>
      </c>
      <c r="AF611" s="47">
        <f ca="1">VLOOKUP($B611,INDIRECT("data!$"&amp;G597&amp;"$3:$CZ$554"),$D597-3*(B596-1)+AF$1,FALSE)</f>
        <v>2.14</v>
      </c>
      <c r="AG611" s="65">
        <f t="shared" ca="1" si="1307"/>
        <v>2</v>
      </c>
      <c r="AH611" s="65">
        <f t="shared" ca="1" si="1308"/>
        <v>1</v>
      </c>
      <c r="AI611" s="65">
        <f t="shared" ca="1" si="1309"/>
        <v>1</v>
      </c>
      <c r="AJ611" s="65">
        <f t="shared" ca="1" si="1310"/>
        <v>1</v>
      </c>
      <c r="AK611" s="65">
        <f t="shared" ca="1" si="1311"/>
        <v>0</v>
      </c>
      <c r="AL611" s="66" t="str">
        <f t="shared" ca="1" si="1312"/>
        <v>H</v>
      </c>
      <c r="AM611" s="66" t="str">
        <f t="shared" ca="1" si="1313"/>
        <v>H-H</v>
      </c>
      <c r="AN611" s="65">
        <f t="shared" ca="1" si="1314"/>
        <v>0</v>
      </c>
      <c r="AO611" s="65">
        <f t="shared" ca="1" si="1315"/>
        <v>1</v>
      </c>
      <c r="AP611" s="65">
        <f t="shared" ca="1" si="1316"/>
        <v>0</v>
      </c>
      <c r="AQ611" s="65">
        <f t="shared" ca="1" si="1317"/>
        <v>1</v>
      </c>
      <c r="AR611" s="65">
        <f t="shared" ca="1" si="1318"/>
        <v>0</v>
      </c>
      <c r="AS611" s="65">
        <f t="shared" ca="1" si="1319"/>
        <v>1</v>
      </c>
      <c r="AT611" s="65">
        <f t="shared" ca="1" si="1320"/>
        <v>0</v>
      </c>
    </row>
    <row r="612" spans="1:46" ht="18" customHeight="1" x14ac:dyDescent="0.25">
      <c r="A612" s="49" t="str">
        <f ca="1">CONCATENATE(B608,"-",B612)</f>
        <v>Rotherham-Away-4</v>
      </c>
      <c r="B612" s="37">
        <v>4</v>
      </c>
      <c r="C612" s="41">
        <f ca="1">VLOOKUP($B612,INDIRECT("data!$"&amp;G597&amp;"$3:$CZ$554"),$D597-3*(B596-1)+C$1,FALSE)</f>
        <v>43344</v>
      </c>
      <c r="D612" s="30" t="str">
        <f ca="1">VLOOKUP($B612,INDIRECT("data!$"&amp;G597&amp;"$3:$CZ$554"),$D597-3*(B596-1)+D$1,FALSE)</f>
        <v>Wigan</v>
      </c>
      <c r="E612" s="30" t="str">
        <f ca="1">VLOOKUP($B612,INDIRECT("data!$"&amp;G597&amp;"$3:$CZ$554"),$D597-3*(B596-1)+E$1,FALSE)</f>
        <v>Rotherham</v>
      </c>
      <c r="F612" s="29">
        <f ca="1">VLOOKUP($B612,INDIRECT("data!$"&amp;G597&amp;"$3:$CZ$554"),$D597-3*(B596-1)+F$1,FALSE)</f>
        <v>1</v>
      </c>
      <c r="G612" s="29">
        <f ca="1">VLOOKUP($B612,INDIRECT("data!$"&amp;G597&amp;"$3:$CZ$554"),$D597-3*(B596-1)+G$1,FALSE)</f>
        <v>0</v>
      </c>
      <c r="H612" s="15" t="str">
        <f ca="1">VLOOKUP($B612,INDIRECT("data!$"&amp;G597&amp;"$3:$CZ$554"),$D597-3*(B596-1)+H$1,FALSE)</f>
        <v>H</v>
      </c>
      <c r="I612" s="29">
        <f ca="1">VLOOKUP($B612,INDIRECT("data!$"&amp;G597&amp;"$3:$CZ$554"),$D597-3*(B596-1)+I$1,FALSE)</f>
        <v>0</v>
      </c>
      <c r="J612" s="29">
        <f ca="1">VLOOKUP($B612,INDIRECT("data!$"&amp;G597&amp;"$3:$CZ$554"),$D597-3*(B596-1)+J$1,FALSE)</f>
        <v>0</v>
      </c>
      <c r="K612" s="15" t="str">
        <f ca="1">VLOOKUP($B612,INDIRECT("data!$"&amp;G597&amp;"$3:$CZ$554"),$D597-3*(B596-1)+K$1,FALSE)</f>
        <v>D</v>
      </c>
      <c r="L612" s="30" t="str">
        <f ca="1">VLOOKUP($B612,INDIRECT("data!$"&amp;G597&amp;"$3:$CZ$554"),$D597-3*(B596-1)+L$1,FALSE)</f>
        <v>S Duncan</v>
      </c>
      <c r="M612" s="45">
        <f ca="1">VLOOKUP($B612,INDIRECT("data!$"&amp;G597&amp;"$3:$CZ$554"),$D597-3*(B596-1)+M$1,FALSE)</f>
        <v>16</v>
      </c>
      <c r="N612" s="45">
        <f ca="1">VLOOKUP($B612,INDIRECT("data!$"&amp;G597&amp;"$3:$CZ$554"),$D597-3*(B596-1)+N$1,FALSE)</f>
        <v>16</v>
      </c>
      <c r="O612" s="45">
        <f ca="1">VLOOKUP($B612,INDIRECT("data!$"&amp;G597&amp;"$3:$CZ$554"),$D597-3*(B596-1)+O$1,FALSE)</f>
        <v>5</v>
      </c>
      <c r="P612" s="45">
        <f ca="1">VLOOKUP($B612,INDIRECT("data!$"&amp;G597&amp;"$3:$CZ$554"),$D597-3*(B596-1)+P$1,FALSE)</f>
        <v>4</v>
      </c>
      <c r="Q612" s="45">
        <f ca="1">VLOOKUP($B612,INDIRECT("data!$"&amp;G597&amp;"$3:$CZ$554"),$D597-3*(B596-1)+Q$1,FALSE)</f>
        <v>10</v>
      </c>
      <c r="R612" s="45">
        <f ca="1">VLOOKUP($B612,INDIRECT("data!$"&amp;G597&amp;"$3:$CZ$554"),$D597-3*(B596-1)+R$1,FALSE)</f>
        <v>13</v>
      </c>
      <c r="S612" s="45">
        <f ca="1">VLOOKUP($B612,INDIRECT("data!$"&amp;G597&amp;"$3:$CZ$554"),$D597-3*(B596-1)+S$1,FALSE)</f>
        <v>3</v>
      </c>
      <c r="T612" s="45">
        <f ca="1">VLOOKUP($B612,INDIRECT("data!$"&amp;G597&amp;"$3:$CZ$554"),$D597-3*(B596-1)+T$1,FALSE)</f>
        <v>6</v>
      </c>
      <c r="U612" s="45">
        <f ca="1">VLOOKUP($B612,INDIRECT("data!$"&amp;G597&amp;"$3:$CZ$554"),$D597-3*(B596-1)+U$1,FALSE)</f>
        <v>2</v>
      </c>
      <c r="V612" s="45">
        <f ca="1">VLOOKUP($B612,INDIRECT("data!$"&amp;G597&amp;"$3:$CZ$554"),$D597-3*(B596-1)+V$1,FALSE)</f>
        <v>3</v>
      </c>
      <c r="W612" s="45">
        <f ca="1">VLOOKUP($B612,INDIRECT("data!$"&amp;G597&amp;"$3:$CZ$554"),$D597-3*(B596-1)+W$1,FALSE)</f>
        <v>0</v>
      </c>
      <c r="X612" s="45">
        <f ca="1">VLOOKUP($B612,INDIRECT("data!$"&amp;G597&amp;"$3:$CZ$554"),$D597-3*(B596-1)+X$1,FALSE)</f>
        <v>0</v>
      </c>
      <c r="Y612" s="47">
        <f ca="1">VLOOKUP($B612,INDIRECT("data!$"&amp;G597&amp;"$3:$CZ$554"),$D597-3*(B596-1)+Y$1,FALSE)</f>
        <v>1.57</v>
      </c>
      <c r="Z612" s="47">
        <f ca="1">VLOOKUP($B612,INDIRECT("data!$"&amp;G597&amp;"$3:$CZ$554"),$D597-3*(B596-1)+Z$1,FALSE)</f>
        <v>4.2</v>
      </c>
      <c r="AA612" s="47">
        <f ca="1">VLOOKUP($B612,INDIRECT("data!$"&amp;G597&amp;"$3:$CZ$554"),$D597-3*(B596-1)+AA$1,FALSE)</f>
        <v>6.5</v>
      </c>
      <c r="AB612" s="47">
        <f ca="1">VLOOKUP($B612,INDIRECT("data!$"&amp;G597&amp;"$3:$CZ$554"),$D597-3*(B596-1)+AB$1,FALSE)</f>
        <v>1.56</v>
      </c>
      <c r="AC612" s="47">
        <f ca="1">VLOOKUP($B612,INDIRECT("data!$"&amp;G597&amp;"$3:$CZ$554"),$D597-3*(B596-1)+AC$1,FALSE)</f>
        <v>4.3</v>
      </c>
      <c r="AD612" s="47">
        <f ca="1">VLOOKUP($B612,INDIRECT("data!$"&amp;G597&amp;"$3:$CZ$554"),$D597-3*(B596-1)+AD$1,FALSE)</f>
        <v>6.69</v>
      </c>
      <c r="AE612" s="47">
        <f ca="1">VLOOKUP($B612,INDIRECT("data!$"&amp;G597&amp;"$3:$CZ$554"),$D597-3*(B596-1)+AE$1,FALSE)</f>
        <v>1.68</v>
      </c>
      <c r="AF612" s="47">
        <f ca="1">VLOOKUP($B612,INDIRECT("data!$"&amp;G597&amp;"$3:$CZ$554"),$D597-3*(B596-1)+AF$1,FALSE)</f>
        <v>2.15</v>
      </c>
      <c r="AG612" s="65">
        <f t="shared" ca="1" si="1307"/>
        <v>1</v>
      </c>
      <c r="AH612" s="65">
        <f t="shared" ca="1" si="1308"/>
        <v>0</v>
      </c>
      <c r="AI612" s="65">
        <f t="shared" ca="1" si="1309"/>
        <v>1</v>
      </c>
      <c r="AJ612" s="65">
        <f t="shared" ca="1" si="1310"/>
        <v>1</v>
      </c>
      <c r="AK612" s="65">
        <f t="shared" ca="1" si="1311"/>
        <v>0</v>
      </c>
      <c r="AL612" s="66" t="str">
        <f t="shared" ca="1" si="1312"/>
        <v>H</v>
      </c>
      <c r="AM612" s="66" t="str">
        <f t="shared" ca="1" si="1313"/>
        <v>D-H</v>
      </c>
      <c r="AN612" s="65">
        <f t="shared" ca="1" si="1314"/>
        <v>0</v>
      </c>
      <c r="AO612" s="65">
        <f t="shared" ca="1" si="1315"/>
        <v>0</v>
      </c>
      <c r="AP612" s="65">
        <f t="shared" ca="1" si="1316"/>
        <v>0</v>
      </c>
      <c r="AQ612" s="65">
        <f t="shared" ca="1" si="1317"/>
        <v>1</v>
      </c>
      <c r="AR612" s="65">
        <f t="shared" ca="1" si="1318"/>
        <v>0</v>
      </c>
      <c r="AS612" s="65">
        <f t="shared" ca="1" si="1319"/>
        <v>0</v>
      </c>
      <c r="AT612" s="65">
        <f t="shared" ca="1" si="1320"/>
        <v>0</v>
      </c>
    </row>
    <row r="613" spans="1:46" ht="18" customHeight="1" x14ac:dyDescent="0.25">
      <c r="A613" s="49" t="str">
        <f ca="1">CONCATENATE(B608,"-",B613)</f>
        <v>Rotherham-Away-5</v>
      </c>
      <c r="B613" s="37">
        <v>5</v>
      </c>
      <c r="C613" s="41">
        <f ca="1">VLOOKUP($B613,INDIRECT("data!$"&amp;G597&amp;"$3:$CZ$554"),$D597-3*(B596-1)+C$1,FALSE)</f>
        <v>43330</v>
      </c>
      <c r="D613" s="30" t="str">
        <f ca="1">VLOOKUP($B613,INDIRECT("data!$"&amp;G597&amp;"$3:$CZ$554"),$D597-3*(B596-1)+D$1,FALSE)</f>
        <v>Leeds</v>
      </c>
      <c r="E613" s="30" t="str">
        <f ca="1">VLOOKUP($B613,INDIRECT("data!$"&amp;G597&amp;"$3:$CZ$554"),$D597-3*(B596-1)+E$1,FALSE)</f>
        <v>Rotherham</v>
      </c>
      <c r="F613" s="29">
        <f ca="1">VLOOKUP($B613,INDIRECT("data!$"&amp;G597&amp;"$3:$CZ$554"),$D597-3*(B596-1)+F$1,FALSE)</f>
        <v>2</v>
      </c>
      <c r="G613" s="29">
        <f ca="1">VLOOKUP($B613,INDIRECT("data!$"&amp;G597&amp;"$3:$CZ$554"),$D597-3*(B596-1)+G$1,FALSE)</f>
        <v>0</v>
      </c>
      <c r="H613" s="15" t="str">
        <f ca="1">VLOOKUP($B613,INDIRECT("data!$"&amp;G597&amp;"$3:$CZ$554"),$D597-3*(B596-1)+H$1,FALSE)</f>
        <v>H</v>
      </c>
      <c r="I613" s="29">
        <f ca="1">VLOOKUP($B613,INDIRECT("data!$"&amp;G597&amp;"$3:$CZ$554"),$D597-3*(B596-1)+I$1,FALSE)</f>
        <v>0</v>
      </c>
      <c r="J613" s="29">
        <f ca="1">VLOOKUP($B613,INDIRECT("data!$"&amp;G597&amp;"$3:$CZ$554"),$D597-3*(B596-1)+J$1,FALSE)</f>
        <v>0</v>
      </c>
      <c r="K613" s="15" t="str">
        <f ca="1">VLOOKUP($B613,INDIRECT("data!$"&amp;G597&amp;"$3:$CZ$554"),$D597-3*(B596-1)+K$1,FALSE)</f>
        <v>D</v>
      </c>
      <c r="L613" s="30" t="str">
        <f ca="1">VLOOKUP($B613,INDIRECT("data!$"&amp;G597&amp;"$3:$CZ$554"),$D597-3*(B596-1)+L$1,FALSE)</f>
        <v>R Jones</v>
      </c>
      <c r="M613" s="45">
        <f ca="1">VLOOKUP($B613,INDIRECT("data!$"&amp;G597&amp;"$3:$CZ$554"),$D597-3*(B596-1)+M$1,FALSE)</f>
        <v>17</v>
      </c>
      <c r="N613" s="45">
        <f ca="1">VLOOKUP($B613,INDIRECT("data!$"&amp;G597&amp;"$3:$CZ$554"),$D597-3*(B596-1)+N$1,FALSE)</f>
        <v>9</v>
      </c>
      <c r="O613" s="45">
        <f ca="1">VLOOKUP($B613,INDIRECT("data!$"&amp;G597&amp;"$3:$CZ$554"),$D597-3*(B596-1)+O$1,FALSE)</f>
        <v>7</v>
      </c>
      <c r="P613" s="45">
        <f ca="1">VLOOKUP($B613,INDIRECT("data!$"&amp;G597&amp;"$3:$CZ$554"),$D597-3*(B596-1)+P$1,FALSE)</f>
        <v>4</v>
      </c>
      <c r="Q613" s="45">
        <f ca="1">VLOOKUP($B613,INDIRECT("data!$"&amp;G597&amp;"$3:$CZ$554"),$D597-3*(B596-1)+Q$1,FALSE)</f>
        <v>10</v>
      </c>
      <c r="R613" s="45">
        <f ca="1">VLOOKUP($B613,INDIRECT("data!$"&amp;G597&amp;"$3:$CZ$554"),$D597-3*(B596-1)+R$1,FALSE)</f>
        <v>8</v>
      </c>
      <c r="S613" s="45">
        <f ca="1">VLOOKUP($B613,INDIRECT("data!$"&amp;G597&amp;"$3:$CZ$554"),$D597-3*(B596-1)+S$1,FALSE)</f>
        <v>7</v>
      </c>
      <c r="T613" s="45">
        <f ca="1">VLOOKUP($B613,INDIRECT("data!$"&amp;G597&amp;"$3:$CZ$554"),$D597-3*(B596-1)+T$1,FALSE)</f>
        <v>1</v>
      </c>
      <c r="U613" s="45">
        <f ca="1">VLOOKUP($B613,INDIRECT("data!$"&amp;G597&amp;"$3:$CZ$554"),$D597-3*(B596-1)+U$1,FALSE)</f>
        <v>0</v>
      </c>
      <c r="V613" s="45">
        <f ca="1">VLOOKUP($B613,INDIRECT("data!$"&amp;G597&amp;"$3:$CZ$554"),$D597-3*(B596-1)+V$1,FALSE)</f>
        <v>1</v>
      </c>
      <c r="W613" s="45">
        <f ca="1">VLOOKUP($B613,INDIRECT("data!$"&amp;G597&amp;"$3:$CZ$554"),$D597-3*(B596-1)+W$1,FALSE)</f>
        <v>0</v>
      </c>
      <c r="X613" s="45">
        <f ca="1">VLOOKUP($B613,INDIRECT("data!$"&amp;G597&amp;"$3:$CZ$554"),$D597-3*(B596-1)+X$1,FALSE)</f>
        <v>0</v>
      </c>
      <c r="Y613" s="47">
        <f ca="1">VLOOKUP($B613,INDIRECT("data!$"&amp;G597&amp;"$3:$CZ$554"),$D597-3*(B596-1)+Y$1,FALSE)</f>
        <v>1.44</v>
      </c>
      <c r="Z613" s="47">
        <f ca="1">VLOOKUP($B613,INDIRECT("data!$"&amp;G597&amp;"$3:$CZ$554"),$D597-3*(B596-1)+Z$1,FALSE)</f>
        <v>4.75</v>
      </c>
      <c r="AA613" s="47">
        <f ca="1">VLOOKUP($B613,INDIRECT("data!$"&amp;G597&amp;"$3:$CZ$554"),$D597-3*(B596-1)+AA$1,FALSE)</f>
        <v>8</v>
      </c>
      <c r="AB613" s="47">
        <f ca="1">VLOOKUP($B613,INDIRECT("data!$"&amp;G597&amp;"$3:$CZ$554"),$D597-3*(B596-1)+AB$1,FALSE)</f>
        <v>1.43</v>
      </c>
      <c r="AC613" s="47">
        <f ca="1">VLOOKUP($B613,INDIRECT("data!$"&amp;G597&amp;"$3:$CZ$554"),$D597-3*(B596-1)+AC$1,FALSE)</f>
        <v>4.84</v>
      </c>
      <c r="AD613" s="47">
        <f ca="1">VLOOKUP($B613,INDIRECT("data!$"&amp;G597&amp;"$3:$CZ$554"),$D597-3*(B596-1)+AD$1,FALSE)</f>
        <v>8.34</v>
      </c>
      <c r="AE613" s="47">
        <f ca="1">VLOOKUP($B613,INDIRECT("data!$"&amp;G597&amp;"$3:$CZ$554"),$D597-3*(B596-1)+AE$1,FALSE)</f>
        <v>1.59</v>
      </c>
      <c r="AF613" s="47">
        <f ca="1">VLOOKUP($B613,INDIRECT("data!$"&amp;G597&amp;"$3:$CZ$554"),$D597-3*(B596-1)+AF$1,FALSE)</f>
        <v>2.31</v>
      </c>
      <c r="AG613" s="65">
        <f t="shared" ca="1" si="1307"/>
        <v>2</v>
      </c>
      <c r="AH613" s="65">
        <f t="shared" ca="1" si="1308"/>
        <v>0</v>
      </c>
      <c r="AI613" s="65">
        <f t="shared" ca="1" si="1309"/>
        <v>2</v>
      </c>
      <c r="AJ613" s="65">
        <f t="shared" ca="1" si="1310"/>
        <v>2</v>
      </c>
      <c r="AK613" s="65">
        <f t="shared" ca="1" si="1311"/>
        <v>0</v>
      </c>
      <c r="AL613" s="66" t="str">
        <f t="shared" ca="1" si="1312"/>
        <v>H</v>
      </c>
      <c r="AM613" s="66" t="str">
        <f t="shared" ca="1" si="1313"/>
        <v>D-H</v>
      </c>
      <c r="AN613" s="65">
        <f t="shared" ca="1" si="1314"/>
        <v>0</v>
      </c>
      <c r="AO613" s="65">
        <f t="shared" ca="1" si="1315"/>
        <v>0</v>
      </c>
      <c r="AP613" s="65">
        <f t="shared" ca="1" si="1316"/>
        <v>0</v>
      </c>
      <c r="AQ613" s="65">
        <f t="shared" ca="1" si="1317"/>
        <v>1</v>
      </c>
      <c r="AR613" s="65">
        <f t="shared" ca="1" si="1318"/>
        <v>0</v>
      </c>
      <c r="AS613" s="65">
        <f t="shared" ca="1" si="1319"/>
        <v>0</v>
      </c>
      <c r="AT613" s="65">
        <f t="shared" ca="1" si="1320"/>
        <v>0</v>
      </c>
    </row>
    <row r="614" spans="1:46" ht="18" customHeight="1" x14ac:dyDescent="0.25">
      <c r="A614" s="49" t="str">
        <f ca="1">CONCATENATE(B608,"-",B614)</f>
        <v>Rotherham-Away-6</v>
      </c>
      <c r="B614" s="37">
        <v>6</v>
      </c>
      <c r="C614" s="41">
        <f ca="1">VLOOKUP($B614,INDIRECT("data!$"&amp;G597&amp;"$3:$CZ$554"),$D597-3*(B596-1)+C$1,FALSE)</f>
        <v>43316</v>
      </c>
      <c r="D614" s="30" t="str">
        <f ca="1">VLOOKUP($B614,INDIRECT("data!$"&amp;G597&amp;"$3:$CZ$554"),$D597-3*(B596-1)+D$1,FALSE)</f>
        <v>Brentford</v>
      </c>
      <c r="E614" s="30" t="str">
        <f ca="1">VLOOKUP($B614,INDIRECT("data!$"&amp;G597&amp;"$3:$CZ$554"),$D597-3*(B596-1)+E$1,FALSE)</f>
        <v>Rotherham</v>
      </c>
      <c r="F614" s="29">
        <f ca="1">VLOOKUP($B614,INDIRECT("data!$"&amp;G597&amp;"$3:$CZ$554"),$D597-3*(B596-1)+F$1,FALSE)</f>
        <v>5</v>
      </c>
      <c r="G614" s="29">
        <f ca="1">VLOOKUP($B614,INDIRECT("data!$"&amp;G597&amp;"$3:$CZ$554"),$D597-3*(B596-1)+G$1,FALSE)</f>
        <v>1</v>
      </c>
      <c r="H614" s="15" t="str">
        <f ca="1">VLOOKUP($B614,INDIRECT("data!$"&amp;G597&amp;"$3:$CZ$554"),$D597-3*(B596-1)+H$1,FALSE)</f>
        <v>H</v>
      </c>
      <c r="I614" s="29">
        <f ca="1">VLOOKUP($B614,INDIRECT("data!$"&amp;G597&amp;"$3:$CZ$554"),$D597-3*(B596-1)+I$1,FALSE)</f>
        <v>2</v>
      </c>
      <c r="J614" s="29">
        <f ca="1">VLOOKUP($B614,INDIRECT("data!$"&amp;G597&amp;"$3:$CZ$554"),$D597-3*(B596-1)+J$1,FALSE)</f>
        <v>0</v>
      </c>
      <c r="K614" s="15" t="str">
        <f ca="1">VLOOKUP($B614,INDIRECT("data!$"&amp;G597&amp;"$3:$CZ$554"),$D597-3*(B596-1)+K$1,FALSE)</f>
        <v>H</v>
      </c>
      <c r="L614" s="30" t="str">
        <f ca="1">VLOOKUP($B614,INDIRECT("data!$"&amp;G597&amp;"$3:$CZ$554"),$D597-3*(B596-1)+L$1,FALSE)</f>
        <v>O Langford</v>
      </c>
      <c r="M614" s="45">
        <f ca="1">VLOOKUP($B614,INDIRECT("data!$"&amp;G597&amp;"$3:$CZ$554"),$D597-3*(B596-1)+M$1,FALSE)</f>
        <v>14</v>
      </c>
      <c r="N614" s="45">
        <f ca="1">VLOOKUP($B614,INDIRECT("data!$"&amp;G597&amp;"$3:$CZ$554"),$D597-3*(B596-1)+N$1,FALSE)</f>
        <v>9</v>
      </c>
      <c r="O614" s="45">
        <f ca="1">VLOOKUP($B614,INDIRECT("data!$"&amp;G597&amp;"$3:$CZ$554"),$D597-3*(B596-1)+O$1,FALSE)</f>
        <v>10</v>
      </c>
      <c r="P614" s="45">
        <f ca="1">VLOOKUP($B614,INDIRECT("data!$"&amp;G597&amp;"$3:$CZ$554"),$D597-3*(B596-1)+P$1,FALSE)</f>
        <v>5</v>
      </c>
      <c r="Q614" s="45">
        <f ca="1">VLOOKUP($B614,INDIRECT("data!$"&amp;G597&amp;"$3:$CZ$554"),$D597-3*(B596-1)+Q$1,FALSE)</f>
        <v>15</v>
      </c>
      <c r="R614" s="45">
        <f ca="1">VLOOKUP($B614,INDIRECT("data!$"&amp;G597&amp;"$3:$CZ$554"),$D597-3*(B596-1)+R$1,FALSE)</f>
        <v>10</v>
      </c>
      <c r="S614" s="45">
        <f ca="1">VLOOKUP($B614,INDIRECT("data!$"&amp;G597&amp;"$3:$CZ$554"),$D597-3*(B596-1)+S$1,FALSE)</f>
        <v>13</v>
      </c>
      <c r="T614" s="45">
        <f ca="1">VLOOKUP($B614,INDIRECT("data!$"&amp;G597&amp;"$3:$CZ$554"),$D597-3*(B596-1)+T$1,FALSE)</f>
        <v>3</v>
      </c>
      <c r="U614" s="45">
        <f ca="1">VLOOKUP($B614,INDIRECT("data!$"&amp;G597&amp;"$3:$CZ$554"),$D597-3*(B596-1)+U$1,FALSE)</f>
        <v>0</v>
      </c>
      <c r="V614" s="45">
        <f ca="1">VLOOKUP($B614,INDIRECT("data!$"&amp;G597&amp;"$3:$CZ$554"),$D597-3*(B596-1)+V$1,FALSE)</f>
        <v>2</v>
      </c>
      <c r="W614" s="45">
        <f ca="1">VLOOKUP($B614,INDIRECT("data!$"&amp;G597&amp;"$3:$CZ$554"),$D597-3*(B596-1)+W$1,FALSE)</f>
        <v>0</v>
      </c>
      <c r="X614" s="45">
        <f ca="1">VLOOKUP($B614,INDIRECT("data!$"&amp;G597&amp;"$3:$CZ$554"),$D597-3*(B596-1)+X$1,FALSE)</f>
        <v>0</v>
      </c>
      <c r="Y614" s="47">
        <f ca="1">VLOOKUP($B614,INDIRECT("data!$"&amp;G597&amp;"$3:$CZ$554"),$D597-3*(B596-1)+Y$1,FALSE)</f>
        <v>1.5</v>
      </c>
      <c r="Z614" s="47">
        <f ca="1">VLOOKUP($B614,INDIRECT("data!$"&amp;G597&amp;"$3:$CZ$554"),$D597-3*(B596-1)+Z$1,FALSE)</f>
        <v>4.75</v>
      </c>
      <c r="AA614" s="47">
        <f ca="1">VLOOKUP($B614,INDIRECT("data!$"&amp;G597&amp;"$3:$CZ$554"),$D597-3*(B596-1)+AA$1,FALSE)</f>
        <v>7</v>
      </c>
      <c r="AB614" s="47">
        <f ca="1">VLOOKUP($B614,INDIRECT("data!$"&amp;G597&amp;"$3:$CZ$554"),$D597-3*(B596-1)+AB$1,FALSE)</f>
        <v>1.52</v>
      </c>
      <c r="AC614" s="47">
        <f ca="1">VLOOKUP($B614,INDIRECT("data!$"&amp;G597&amp;"$3:$CZ$554"),$D597-3*(B596-1)+AC$1,FALSE)</f>
        <v>4.45</v>
      </c>
      <c r="AD614" s="47">
        <f ca="1">VLOOKUP($B614,INDIRECT("data!$"&amp;G597&amp;"$3:$CZ$554"),$D597-3*(B596-1)+AD$1,FALSE)</f>
        <v>6.92</v>
      </c>
      <c r="AE614" s="47">
        <f ca="1">VLOOKUP($B614,INDIRECT("data!$"&amp;G597&amp;"$3:$CZ$554"),$D597-3*(B596-1)+AE$1,FALSE)</f>
        <v>1.64</v>
      </c>
      <c r="AF614" s="47">
        <f ca="1">VLOOKUP($B614,INDIRECT("data!$"&amp;G597&amp;"$3:$CZ$554"),$D597-3*(B596-1)+AF$1,FALSE)</f>
        <v>2.21</v>
      </c>
      <c r="AG614" s="65">
        <f t="shared" ca="1" si="1307"/>
        <v>6</v>
      </c>
      <c r="AH614" s="65">
        <f t="shared" ca="1" si="1308"/>
        <v>2</v>
      </c>
      <c r="AI614" s="65">
        <f t="shared" ca="1" si="1309"/>
        <v>4</v>
      </c>
      <c r="AJ614" s="65">
        <f t="shared" ca="1" si="1310"/>
        <v>3</v>
      </c>
      <c r="AK614" s="65">
        <f t="shared" ca="1" si="1311"/>
        <v>1</v>
      </c>
      <c r="AL614" s="66" t="str">
        <f t="shared" ca="1" si="1312"/>
        <v>H</v>
      </c>
      <c r="AM614" s="66" t="str">
        <f t="shared" ca="1" si="1313"/>
        <v>H-H</v>
      </c>
      <c r="AN614" s="65">
        <f t="shared" ca="1" si="1314"/>
        <v>1</v>
      </c>
      <c r="AO614" s="65">
        <f t="shared" ca="1" si="1315"/>
        <v>1</v>
      </c>
      <c r="AP614" s="65">
        <f t="shared" ca="1" si="1316"/>
        <v>0</v>
      </c>
      <c r="AQ614" s="65">
        <f t="shared" ca="1" si="1317"/>
        <v>0</v>
      </c>
      <c r="AR614" s="65">
        <f t="shared" ca="1" si="1318"/>
        <v>0</v>
      </c>
      <c r="AS614" s="65">
        <f t="shared" ca="1" si="1319"/>
        <v>1</v>
      </c>
      <c r="AT614" s="65">
        <f t="shared" ca="1" si="1320"/>
        <v>0</v>
      </c>
    </row>
    <row r="615" spans="1:46" ht="18" customHeight="1" x14ac:dyDescent="0.25">
      <c r="A615" s="49" t="str">
        <f ca="1">CONCATENATE(B608,"-",B615)</f>
        <v>Rotherham-Away-7</v>
      </c>
      <c r="B615" s="37">
        <v>7</v>
      </c>
      <c r="C615" s="41" t="e">
        <f ca="1">VLOOKUP($B615,INDIRECT("data!$"&amp;G597&amp;"$3:$CZ$554"),$D597-3*(B596-1)+C$1,FALSE)</f>
        <v>#N/A</v>
      </c>
      <c r="D615" s="30" t="e">
        <f ca="1">VLOOKUP($B615,INDIRECT("data!$"&amp;G597&amp;"$3:$CZ$554"),$D597-3*(B596-1)+D$1,FALSE)</f>
        <v>#N/A</v>
      </c>
      <c r="E615" s="30" t="e">
        <f ca="1">VLOOKUP($B615,INDIRECT("data!$"&amp;G597&amp;"$3:$CZ$554"),$D597-3*(B596-1)+E$1,FALSE)</f>
        <v>#N/A</v>
      </c>
      <c r="F615" s="29" t="e">
        <f ca="1">VLOOKUP($B615,INDIRECT("data!$"&amp;G597&amp;"$3:$CZ$554"),$D597-3*(B596-1)+F$1,FALSE)</f>
        <v>#N/A</v>
      </c>
      <c r="G615" s="29" t="e">
        <f ca="1">VLOOKUP($B615,INDIRECT("data!$"&amp;G597&amp;"$3:$CZ$554"),$D597-3*(B596-1)+G$1,FALSE)</f>
        <v>#N/A</v>
      </c>
      <c r="H615" s="15" t="e">
        <f ca="1">VLOOKUP($B615,INDIRECT("data!$"&amp;G597&amp;"$3:$CZ$554"),$D597-3*(B596-1)+H$1,FALSE)</f>
        <v>#N/A</v>
      </c>
      <c r="I615" s="29" t="e">
        <f ca="1">VLOOKUP($B615,INDIRECT("data!$"&amp;G597&amp;"$3:$CZ$554"),$D597-3*(B596-1)+I$1,FALSE)</f>
        <v>#N/A</v>
      </c>
      <c r="J615" s="29" t="e">
        <f ca="1">VLOOKUP($B615,INDIRECT("data!$"&amp;G597&amp;"$3:$CZ$554"),$D597-3*(B596-1)+J$1,FALSE)</f>
        <v>#N/A</v>
      </c>
      <c r="K615" s="15" t="e">
        <f ca="1">VLOOKUP($B615,INDIRECT("data!$"&amp;G597&amp;"$3:$CZ$554"),$D597-3*(B596-1)+K$1,FALSE)</f>
        <v>#N/A</v>
      </c>
      <c r="L615" s="30" t="e">
        <f ca="1">VLOOKUP($B615,INDIRECT("data!$"&amp;G597&amp;"$3:$CZ$554"),$D597-3*(B596-1)+L$1,FALSE)</f>
        <v>#N/A</v>
      </c>
      <c r="M615" s="45" t="e">
        <f ca="1">VLOOKUP($B615,INDIRECT("data!$"&amp;G597&amp;"$3:$CZ$554"),$D597-3*(B596-1)+M$1,FALSE)</f>
        <v>#N/A</v>
      </c>
      <c r="N615" s="45" t="e">
        <f ca="1">VLOOKUP($B615,INDIRECT("data!$"&amp;G597&amp;"$3:$CZ$554"),$D597-3*(B596-1)+N$1,FALSE)</f>
        <v>#N/A</v>
      </c>
      <c r="O615" s="45" t="e">
        <f ca="1">VLOOKUP($B615,INDIRECT("data!$"&amp;G597&amp;"$3:$CZ$554"),$D597-3*(B596-1)+O$1,FALSE)</f>
        <v>#N/A</v>
      </c>
      <c r="P615" s="45" t="e">
        <f ca="1">VLOOKUP($B615,INDIRECT("data!$"&amp;G597&amp;"$3:$CZ$554"),$D597-3*(B596-1)+P$1,FALSE)</f>
        <v>#N/A</v>
      </c>
      <c r="Q615" s="45" t="e">
        <f ca="1">VLOOKUP($B615,INDIRECT("data!$"&amp;G597&amp;"$3:$CZ$554"),$D597-3*(B596-1)+Q$1,FALSE)</f>
        <v>#N/A</v>
      </c>
      <c r="R615" s="45" t="e">
        <f ca="1">VLOOKUP($B615,INDIRECT("data!$"&amp;G597&amp;"$3:$CZ$554"),$D597-3*(B596-1)+R$1,FALSE)</f>
        <v>#N/A</v>
      </c>
      <c r="S615" s="45" t="e">
        <f ca="1">VLOOKUP($B615,INDIRECT("data!$"&amp;G597&amp;"$3:$CZ$554"),$D597-3*(B596-1)+S$1,FALSE)</f>
        <v>#N/A</v>
      </c>
      <c r="T615" s="45" t="e">
        <f ca="1">VLOOKUP($B615,INDIRECT("data!$"&amp;G597&amp;"$3:$CZ$554"),$D597-3*(B596-1)+T$1,FALSE)</f>
        <v>#N/A</v>
      </c>
      <c r="U615" s="45" t="e">
        <f ca="1">VLOOKUP($B615,INDIRECT("data!$"&amp;G597&amp;"$3:$CZ$554"),$D597-3*(B596-1)+U$1,FALSE)</f>
        <v>#N/A</v>
      </c>
      <c r="V615" s="45" t="e">
        <f ca="1">VLOOKUP($B615,INDIRECT("data!$"&amp;G597&amp;"$3:$CZ$554"),$D597-3*(B596-1)+V$1,FALSE)</f>
        <v>#N/A</v>
      </c>
      <c r="W615" s="45" t="e">
        <f ca="1">VLOOKUP($B615,INDIRECT("data!$"&amp;G597&amp;"$3:$CZ$554"),$D597-3*(B596-1)+W$1,FALSE)</f>
        <v>#N/A</v>
      </c>
      <c r="X615" s="45" t="e">
        <f ca="1">VLOOKUP($B615,INDIRECT("data!$"&amp;G597&amp;"$3:$CZ$554"),$D597-3*(B596-1)+X$1,FALSE)</f>
        <v>#N/A</v>
      </c>
      <c r="Y615" s="47" t="e">
        <f ca="1">VLOOKUP($B615,INDIRECT("data!$"&amp;G597&amp;"$3:$CZ$554"),$D597-3*(B596-1)+Y$1,FALSE)</f>
        <v>#N/A</v>
      </c>
      <c r="Z615" s="47" t="e">
        <f ca="1">VLOOKUP($B615,INDIRECT("data!$"&amp;G597&amp;"$3:$CZ$554"),$D597-3*(B596-1)+Z$1,FALSE)</f>
        <v>#N/A</v>
      </c>
      <c r="AA615" s="47" t="e">
        <f ca="1">VLOOKUP($B615,INDIRECT("data!$"&amp;G597&amp;"$3:$CZ$554"),$D597-3*(B596-1)+AA$1,FALSE)</f>
        <v>#N/A</v>
      </c>
      <c r="AB615" s="47" t="e">
        <f ca="1">VLOOKUP($B615,INDIRECT("data!$"&amp;G597&amp;"$3:$CZ$554"),$D597-3*(B596-1)+AB$1,FALSE)</f>
        <v>#N/A</v>
      </c>
      <c r="AC615" s="47" t="e">
        <f ca="1">VLOOKUP($B615,INDIRECT("data!$"&amp;G597&amp;"$3:$CZ$554"),$D597-3*(B596-1)+AC$1,FALSE)</f>
        <v>#N/A</v>
      </c>
      <c r="AD615" s="47" t="e">
        <f ca="1">VLOOKUP($B615,INDIRECT("data!$"&amp;G597&amp;"$3:$CZ$554"),$D597-3*(B596-1)+AD$1,FALSE)</f>
        <v>#N/A</v>
      </c>
      <c r="AE615" s="47" t="e">
        <f ca="1">VLOOKUP($B615,INDIRECT("data!$"&amp;G597&amp;"$3:$CZ$554"),$D597-3*(B596-1)+AE$1,FALSE)</f>
        <v>#N/A</v>
      </c>
      <c r="AF615" s="47" t="e">
        <f ca="1">VLOOKUP($B615,INDIRECT("data!$"&amp;G597&amp;"$3:$CZ$554"),$D597-3*(B596-1)+AF$1,FALSE)</f>
        <v>#N/A</v>
      </c>
      <c r="AG615" s="65" t="e">
        <f t="shared" ca="1" si="1307"/>
        <v>#N/A</v>
      </c>
      <c r="AH615" s="65" t="e">
        <f t="shared" ca="1" si="1308"/>
        <v>#N/A</v>
      </c>
      <c r="AI615" s="65" t="e">
        <f t="shared" ca="1" si="1309"/>
        <v>#N/A</v>
      </c>
      <c r="AJ615" s="65" t="e">
        <f t="shared" ca="1" si="1310"/>
        <v>#N/A</v>
      </c>
      <c r="AK615" s="65" t="e">
        <f t="shared" ca="1" si="1311"/>
        <v>#N/A</v>
      </c>
      <c r="AL615" s="66" t="e">
        <f t="shared" ca="1" si="1312"/>
        <v>#N/A</v>
      </c>
      <c r="AM615" s="66" t="e">
        <f t="shared" ca="1" si="1313"/>
        <v>#N/A</v>
      </c>
      <c r="AN615" s="65" t="e">
        <f t="shared" ca="1" si="1314"/>
        <v>#N/A</v>
      </c>
      <c r="AO615" s="65" t="e">
        <f t="shared" ca="1" si="1315"/>
        <v>#N/A</v>
      </c>
      <c r="AP615" s="65" t="e">
        <f t="shared" ca="1" si="1316"/>
        <v>#N/A</v>
      </c>
      <c r="AQ615" s="65" t="e">
        <f t="shared" ca="1" si="1317"/>
        <v>#N/A</v>
      </c>
      <c r="AR615" s="65" t="e">
        <f t="shared" ca="1" si="1318"/>
        <v>#N/A</v>
      </c>
      <c r="AS615" s="65" t="e">
        <f t="shared" ca="1" si="1319"/>
        <v>#N/A</v>
      </c>
      <c r="AT615" s="65" t="e">
        <f t="shared" ca="1" si="1320"/>
        <v>#N/A</v>
      </c>
    </row>
    <row r="616" spans="1:46" ht="18" customHeight="1" x14ac:dyDescent="0.25">
      <c r="A616" s="49" t="str">
        <f ca="1">CONCATENATE(B608,"-",B616)</f>
        <v>Rotherham-Away-8</v>
      </c>
      <c r="B616" s="37">
        <v>8</v>
      </c>
      <c r="C616" s="41" t="e">
        <f ca="1">VLOOKUP($B616,INDIRECT("data!$"&amp;G597&amp;"$3:$CZ$554"),$D597-3*(B596-1)+C$1,FALSE)</f>
        <v>#N/A</v>
      </c>
      <c r="D616" s="30" t="e">
        <f ca="1">VLOOKUP($B616,INDIRECT("data!$"&amp;G597&amp;"$3:$CZ$554"),$D597-3*(B596-1)+D$1,FALSE)</f>
        <v>#N/A</v>
      </c>
      <c r="E616" s="30" t="e">
        <f ca="1">VLOOKUP($B616,INDIRECT("data!$"&amp;G597&amp;"$3:$CZ$554"),$D597-3*(B596-1)+E$1,FALSE)</f>
        <v>#N/A</v>
      </c>
      <c r="F616" s="29" t="e">
        <f ca="1">VLOOKUP($B616,INDIRECT("data!$"&amp;G597&amp;"$3:$CZ$554"),$D597-3*(B596-1)+F$1,FALSE)</f>
        <v>#N/A</v>
      </c>
      <c r="G616" s="29" t="e">
        <f ca="1">VLOOKUP($B616,INDIRECT("data!$"&amp;G597&amp;"$3:$CZ$554"),$D597-3*(B596-1)+G$1,FALSE)</f>
        <v>#N/A</v>
      </c>
      <c r="H616" s="15" t="e">
        <f ca="1">VLOOKUP($B616,INDIRECT("data!$"&amp;G597&amp;"$3:$CZ$554"),$D597-3*(B596-1)+H$1,FALSE)</f>
        <v>#N/A</v>
      </c>
      <c r="I616" s="29" t="e">
        <f ca="1">VLOOKUP($B616,INDIRECT("data!$"&amp;G597&amp;"$3:$CZ$554"),$D597-3*(B596-1)+I$1,FALSE)</f>
        <v>#N/A</v>
      </c>
      <c r="J616" s="29" t="e">
        <f ca="1">VLOOKUP($B616,INDIRECT("data!$"&amp;G597&amp;"$3:$CZ$554"),$D597-3*(B596-1)+J$1,FALSE)</f>
        <v>#N/A</v>
      </c>
      <c r="K616" s="15" t="e">
        <f ca="1">VLOOKUP($B616,INDIRECT("data!$"&amp;G597&amp;"$3:$CZ$554"),$D597-3*(B596-1)+K$1,FALSE)</f>
        <v>#N/A</v>
      </c>
      <c r="L616" s="30" t="e">
        <f ca="1">VLOOKUP($B616,INDIRECT("data!$"&amp;G597&amp;"$3:$CZ$554"),$D597-3*(B596-1)+L$1,FALSE)</f>
        <v>#N/A</v>
      </c>
      <c r="M616" s="45" t="e">
        <f ca="1">VLOOKUP($B616,INDIRECT("data!$"&amp;G597&amp;"$3:$CZ$554"),$D597-3*(B596-1)+M$1,FALSE)</f>
        <v>#N/A</v>
      </c>
      <c r="N616" s="45" t="e">
        <f ca="1">VLOOKUP($B616,INDIRECT("data!$"&amp;G597&amp;"$3:$CZ$554"),$D597-3*(B596-1)+N$1,FALSE)</f>
        <v>#N/A</v>
      </c>
      <c r="O616" s="45" t="e">
        <f ca="1">VLOOKUP($B616,INDIRECT("data!$"&amp;G597&amp;"$3:$CZ$554"),$D597-3*(B596-1)+O$1,FALSE)</f>
        <v>#N/A</v>
      </c>
      <c r="P616" s="45" t="e">
        <f ca="1">VLOOKUP($B616,INDIRECT("data!$"&amp;G597&amp;"$3:$CZ$554"),$D597-3*(B596-1)+P$1,FALSE)</f>
        <v>#N/A</v>
      </c>
      <c r="Q616" s="45" t="e">
        <f ca="1">VLOOKUP($B616,INDIRECT("data!$"&amp;G597&amp;"$3:$CZ$554"),$D597-3*(B596-1)+Q$1,FALSE)</f>
        <v>#N/A</v>
      </c>
      <c r="R616" s="45" t="e">
        <f ca="1">VLOOKUP($B616,INDIRECT("data!$"&amp;G597&amp;"$3:$CZ$554"),$D597-3*(B596-1)+R$1,FALSE)</f>
        <v>#N/A</v>
      </c>
      <c r="S616" s="45" t="e">
        <f ca="1">VLOOKUP($B616,INDIRECT("data!$"&amp;G597&amp;"$3:$CZ$554"),$D597-3*(B596-1)+S$1,FALSE)</f>
        <v>#N/A</v>
      </c>
      <c r="T616" s="45" t="e">
        <f ca="1">VLOOKUP($B616,INDIRECT("data!$"&amp;G597&amp;"$3:$CZ$554"),$D597-3*(B596-1)+T$1,FALSE)</f>
        <v>#N/A</v>
      </c>
      <c r="U616" s="45" t="e">
        <f ca="1">VLOOKUP($B616,INDIRECT("data!$"&amp;G597&amp;"$3:$CZ$554"),$D597-3*(B596-1)+U$1,FALSE)</f>
        <v>#N/A</v>
      </c>
      <c r="V616" s="45" t="e">
        <f ca="1">VLOOKUP($B616,INDIRECT("data!$"&amp;G597&amp;"$3:$CZ$554"),$D597-3*(B596-1)+V$1,FALSE)</f>
        <v>#N/A</v>
      </c>
      <c r="W616" s="45" t="e">
        <f ca="1">VLOOKUP($B616,INDIRECT("data!$"&amp;G597&amp;"$3:$CZ$554"),$D597-3*(B596-1)+W$1,FALSE)</f>
        <v>#N/A</v>
      </c>
      <c r="X616" s="45" t="e">
        <f ca="1">VLOOKUP($B616,INDIRECT("data!$"&amp;G597&amp;"$3:$CZ$554"),$D597-3*(B596-1)+X$1,FALSE)</f>
        <v>#N/A</v>
      </c>
      <c r="Y616" s="47" t="e">
        <f ca="1">VLOOKUP($B616,INDIRECT("data!$"&amp;G597&amp;"$3:$CZ$554"),$D597-3*(B596-1)+Y$1,FALSE)</f>
        <v>#N/A</v>
      </c>
      <c r="Z616" s="47" t="e">
        <f ca="1">VLOOKUP($B616,INDIRECT("data!$"&amp;G597&amp;"$3:$CZ$554"),$D597-3*(B596-1)+Z$1,FALSE)</f>
        <v>#N/A</v>
      </c>
      <c r="AA616" s="47" t="e">
        <f ca="1">VLOOKUP($B616,INDIRECT("data!$"&amp;G597&amp;"$3:$CZ$554"),$D597-3*(B596-1)+AA$1,FALSE)</f>
        <v>#N/A</v>
      </c>
      <c r="AB616" s="47" t="e">
        <f ca="1">VLOOKUP($B616,INDIRECT("data!$"&amp;G597&amp;"$3:$CZ$554"),$D597-3*(B596-1)+AB$1,FALSE)</f>
        <v>#N/A</v>
      </c>
      <c r="AC616" s="47" t="e">
        <f ca="1">VLOOKUP($B616,INDIRECT("data!$"&amp;G597&amp;"$3:$CZ$554"),$D597-3*(B596-1)+AC$1,FALSE)</f>
        <v>#N/A</v>
      </c>
      <c r="AD616" s="47" t="e">
        <f ca="1">VLOOKUP($B616,INDIRECT("data!$"&amp;G597&amp;"$3:$CZ$554"),$D597-3*(B596-1)+AD$1,FALSE)</f>
        <v>#N/A</v>
      </c>
      <c r="AE616" s="47" t="e">
        <f ca="1">VLOOKUP($B616,INDIRECT("data!$"&amp;G597&amp;"$3:$CZ$554"),$D597-3*(B596-1)+AE$1,FALSE)</f>
        <v>#N/A</v>
      </c>
      <c r="AF616" s="47" t="e">
        <f ca="1">VLOOKUP($B616,INDIRECT("data!$"&amp;G597&amp;"$3:$CZ$554"),$D597-3*(B596-1)+AF$1,FALSE)</f>
        <v>#N/A</v>
      </c>
      <c r="AG616" s="65" t="e">
        <f t="shared" ca="1" si="1307"/>
        <v>#N/A</v>
      </c>
      <c r="AH616" s="65" t="e">
        <f t="shared" ca="1" si="1308"/>
        <v>#N/A</v>
      </c>
      <c r="AI616" s="65" t="e">
        <f t="shared" ca="1" si="1309"/>
        <v>#N/A</v>
      </c>
      <c r="AJ616" s="65" t="e">
        <f t="shared" ca="1" si="1310"/>
        <v>#N/A</v>
      </c>
      <c r="AK616" s="65" t="e">
        <f t="shared" ca="1" si="1311"/>
        <v>#N/A</v>
      </c>
      <c r="AL616" s="66" t="e">
        <f t="shared" ca="1" si="1312"/>
        <v>#N/A</v>
      </c>
      <c r="AM616" s="66" t="e">
        <f t="shared" ca="1" si="1313"/>
        <v>#N/A</v>
      </c>
      <c r="AN616" s="65" t="e">
        <f t="shared" ca="1" si="1314"/>
        <v>#N/A</v>
      </c>
      <c r="AO616" s="65" t="e">
        <f t="shared" ca="1" si="1315"/>
        <v>#N/A</v>
      </c>
      <c r="AP616" s="65" t="e">
        <f t="shared" ca="1" si="1316"/>
        <v>#N/A</v>
      </c>
      <c r="AQ616" s="65" t="e">
        <f t="shared" ca="1" si="1317"/>
        <v>#N/A</v>
      </c>
      <c r="AR616" s="65" t="e">
        <f t="shared" ca="1" si="1318"/>
        <v>#N/A</v>
      </c>
      <c r="AS616" s="65" t="e">
        <f t="shared" ca="1" si="1319"/>
        <v>#N/A</v>
      </c>
      <c r="AT616" s="65" t="e">
        <f t="shared" ca="1" si="1320"/>
        <v>#N/A</v>
      </c>
    </row>
    <row r="617" spans="1:46" ht="18" customHeight="1" x14ac:dyDescent="0.25">
      <c r="A617" s="50"/>
      <c r="B617" s="42" t="s">
        <v>23</v>
      </c>
      <c r="C617" s="43"/>
      <c r="D617" s="44"/>
      <c r="E617" s="44"/>
      <c r="F617" s="46" t="e">
        <f ca="1">SUM(F609:F616)</f>
        <v>#N/A</v>
      </c>
      <c r="G617" s="46" t="e">
        <f ca="1">SUM(G609:G616)</f>
        <v>#N/A</v>
      </c>
      <c r="H617" s="42"/>
      <c r="I617" s="46" t="e">
        <f t="shared" ref="I617:J617" ca="1" si="1321">SUM(I609:I616)</f>
        <v>#N/A</v>
      </c>
      <c r="J617" s="46" t="e">
        <f t="shared" ca="1" si="1321"/>
        <v>#N/A</v>
      </c>
      <c r="K617" s="42"/>
      <c r="L617" s="44"/>
      <c r="M617" s="46" t="e">
        <f t="shared" ref="M617:X617" ca="1" si="1322">SUM(M609:M616)</f>
        <v>#N/A</v>
      </c>
      <c r="N617" s="46" t="e">
        <f t="shared" ca="1" si="1322"/>
        <v>#N/A</v>
      </c>
      <c r="O617" s="46" t="e">
        <f t="shared" ca="1" si="1322"/>
        <v>#N/A</v>
      </c>
      <c r="P617" s="46" t="e">
        <f t="shared" ca="1" si="1322"/>
        <v>#N/A</v>
      </c>
      <c r="Q617" s="46" t="e">
        <f t="shared" ca="1" si="1322"/>
        <v>#N/A</v>
      </c>
      <c r="R617" s="46" t="e">
        <f t="shared" ca="1" si="1322"/>
        <v>#N/A</v>
      </c>
      <c r="S617" s="46" t="e">
        <f t="shared" ca="1" si="1322"/>
        <v>#N/A</v>
      </c>
      <c r="T617" s="46" t="e">
        <f t="shared" ca="1" si="1322"/>
        <v>#N/A</v>
      </c>
      <c r="U617" s="46" t="e">
        <f t="shared" ca="1" si="1322"/>
        <v>#N/A</v>
      </c>
      <c r="V617" s="46" t="e">
        <f t="shared" ca="1" si="1322"/>
        <v>#N/A</v>
      </c>
      <c r="W617" s="46" t="e">
        <f t="shared" ca="1" si="1322"/>
        <v>#N/A</v>
      </c>
      <c r="X617" s="46" t="e">
        <f t="shared" ca="1" si="1322"/>
        <v>#N/A</v>
      </c>
      <c r="Y617" s="48"/>
      <c r="Z617" s="48"/>
      <c r="AA617" s="48"/>
      <c r="AB617" s="48"/>
      <c r="AC617" s="48"/>
      <c r="AD617" s="48"/>
      <c r="AE617" s="48"/>
      <c r="AF617" s="48"/>
    </row>
    <row r="618" spans="1:46" ht="18" customHeight="1" x14ac:dyDescent="0.25">
      <c r="A618" s="50"/>
      <c r="B618" s="38" t="str">
        <f ca="1">CONCATENATE(B597,"-All")</f>
        <v>Rotherham-All</v>
      </c>
      <c r="C618" s="40" t="s">
        <v>22</v>
      </c>
      <c r="D618" s="13" t="s">
        <v>50</v>
      </c>
      <c r="E618" s="13" t="s">
        <v>51</v>
      </c>
      <c r="F618" s="13" t="s">
        <v>3</v>
      </c>
      <c r="G618" s="13" t="s">
        <v>4</v>
      </c>
      <c r="H618" s="13" t="s">
        <v>6</v>
      </c>
      <c r="I618" s="13" t="s">
        <v>1</v>
      </c>
      <c r="J618" s="13" t="s">
        <v>2</v>
      </c>
      <c r="K618" s="13" t="s">
        <v>5</v>
      </c>
      <c r="L618" s="13" t="s">
        <v>52</v>
      </c>
      <c r="M618" s="13" t="s">
        <v>53</v>
      </c>
      <c r="N618" s="13" t="s">
        <v>54</v>
      </c>
      <c r="O618" s="13" t="s">
        <v>55</v>
      </c>
      <c r="P618" s="13" t="s">
        <v>56</v>
      </c>
      <c r="Q618" s="13" t="s">
        <v>57</v>
      </c>
      <c r="R618" s="13" t="s">
        <v>58</v>
      </c>
      <c r="S618" s="13" t="s">
        <v>59</v>
      </c>
      <c r="T618" s="13" t="s">
        <v>60</v>
      </c>
      <c r="U618" s="13" t="s">
        <v>61</v>
      </c>
      <c r="V618" s="13" t="s">
        <v>62</v>
      </c>
      <c r="W618" s="13" t="s">
        <v>63</v>
      </c>
      <c r="X618" s="13" t="s">
        <v>64</v>
      </c>
      <c r="Y618" s="13" t="s">
        <v>65</v>
      </c>
      <c r="Z618" s="13" t="s">
        <v>66</v>
      </c>
      <c r="AA618" s="13" t="s">
        <v>67</v>
      </c>
      <c r="AB618" s="13" t="s">
        <v>68</v>
      </c>
      <c r="AC618" s="13" t="s">
        <v>69</v>
      </c>
      <c r="AD618" s="13" t="s">
        <v>70</v>
      </c>
      <c r="AE618" s="13" t="s">
        <v>71</v>
      </c>
      <c r="AF618" s="13" t="s">
        <v>72</v>
      </c>
      <c r="AG618" s="62" t="s">
        <v>140</v>
      </c>
      <c r="AH618" s="62" t="s">
        <v>141</v>
      </c>
      <c r="AI618" s="62" t="s">
        <v>142</v>
      </c>
      <c r="AJ618" s="62" t="s">
        <v>143</v>
      </c>
      <c r="AK618" s="62" t="s">
        <v>144</v>
      </c>
      <c r="AL618" s="63" t="s">
        <v>145</v>
      </c>
      <c r="AM618" s="63" t="s">
        <v>146</v>
      </c>
      <c r="AN618" s="62" t="s">
        <v>147</v>
      </c>
      <c r="AO618" s="64" t="s">
        <v>150</v>
      </c>
      <c r="AP618" s="64" t="s">
        <v>151</v>
      </c>
      <c r="AQ618" s="62" t="s">
        <v>148</v>
      </c>
      <c r="AR618" s="62" t="s">
        <v>149</v>
      </c>
      <c r="AS618" s="62" t="s">
        <v>152</v>
      </c>
      <c r="AT618" s="62" t="s">
        <v>153</v>
      </c>
    </row>
    <row r="619" spans="1:46" ht="18" customHeight="1" x14ac:dyDescent="0.25">
      <c r="A619" s="49" t="str">
        <f ca="1">CONCATENATE(B618,"-",B619)</f>
        <v>Rotherham-All-1</v>
      </c>
      <c r="B619" s="38">
        <v>1</v>
      </c>
      <c r="C619" s="41">
        <f ca="1">VLOOKUP($B619,INDIRECT("data!$"&amp;H597&amp;"$3:$CZ$554"),$E597-3*(B596-1)+C$1,FALSE)</f>
        <v>43379</v>
      </c>
      <c r="D619" s="30" t="str">
        <f ca="1">VLOOKUP($B619,INDIRECT("data!$"&amp;H597&amp;"$3:$CZ$554"),$E597-3*(B596-1)+D$1,FALSE)</f>
        <v>Birmingham</v>
      </c>
      <c r="E619" s="30" t="str">
        <f ca="1">VLOOKUP($B619,INDIRECT("data!$"&amp;H597&amp;"$3:$CZ$554"),$E597-3*(B596-1)+E$1,FALSE)</f>
        <v>Rotherham</v>
      </c>
      <c r="F619" s="29">
        <f ca="1">VLOOKUP($B619,INDIRECT("data!$"&amp;H597&amp;"$3:$CZ$554"),$E597-3*(B596-1)+F$1,FALSE)</f>
        <v>3</v>
      </c>
      <c r="G619" s="29">
        <f ca="1">VLOOKUP($B619,INDIRECT("data!$"&amp;H597&amp;"$3:$CZ$554"),$E597-3*(B596-1)+G$1,FALSE)</f>
        <v>1</v>
      </c>
      <c r="H619" s="15" t="str">
        <f ca="1">VLOOKUP($B619,INDIRECT("data!$"&amp;H597&amp;"$3:$CZ$554"),$E597-3*(B596-1)+H$1,FALSE)</f>
        <v>H</v>
      </c>
      <c r="I619" s="29">
        <f ca="1">VLOOKUP($B619,INDIRECT("data!$"&amp;H597&amp;"$3:$CZ$554"),$E597-3*(B596-1)+I$1,FALSE)</f>
        <v>2</v>
      </c>
      <c r="J619" s="29">
        <f ca="1">VLOOKUP($B619,INDIRECT("data!$"&amp;H597&amp;"$3:$CZ$554"),$E597-3*(B596-1)+J$1,FALSE)</f>
        <v>0</v>
      </c>
      <c r="K619" s="15" t="str">
        <f ca="1">VLOOKUP($B619,INDIRECT("data!$"&amp;H597&amp;"$3:$CZ$554"),$E597-3*(B596-1)+K$1,FALSE)</f>
        <v>H</v>
      </c>
      <c r="L619" s="30" t="str">
        <f ca="1">VLOOKUP($B619,INDIRECT("data!$"&amp;H597&amp;"$3:$CZ$554"),$E597-3*(B596-1)+L$1,FALSE)</f>
        <v>K Stroud</v>
      </c>
      <c r="M619" s="45">
        <f ca="1">VLOOKUP($B619,INDIRECT("data!$"&amp;H597&amp;"$3:$CZ$554"),$E597-3*(B596-1)+M$1,FALSE)</f>
        <v>13</v>
      </c>
      <c r="N619" s="45">
        <f ca="1">VLOOKUP($B619,INDIRECT("data!$"&amp;H597&amp;"$3:$CZ$554"),$E597-3*(B596-1)+N$1,FALSE)</f>
        <v>11</v>
      </c>
      <c r="O619" s="45">
        <f ca="1">VLOOKUP($B619,INDIRECT("data!$"&amp;H597&amp;"$3:$CZ$554"),$E597-3*(B596-1)+O$1,FALSE)</f>
        <v>6</v>
      </c>
      <c r="P619" s="45">
        <f ca="1">VLOOKUP($B619,INDIRECT("data!$"&amp;H597&amp;"$3:$CZ$554"),$E597-3*(B596-1)+P$1,FALSE)</f>
        <v>6</v>
      </c>
      <c r="Q619" s="45">
        <f ca="1">VLOOKUP($B619,INDIRECT("data!$"&amp;H597&amp;"$3:$CZ$554"),$E597-3*(B596-1)+Q$1,FALSE)</f>
        <v>13</v>
      </c>
      <c r="R619" s="45">
        <f ca="1">VLOOKUP($B619,INDIRECT("data!$"&amp;H597&amp;"$3:$CZ$554"),$E597-3*(B596-1)+R$1,FALSE)</f>
        <v>13</v>
      </c>
      <c r="S619" s="45">
        <f ca="1">VLOOKUP($B619,INDIRECT("data!$"&amp;H597&amp;"$3:$CZ$554"),$E597-3*(B596-1)+S$1,FALSE)</f>
        <v>3</v>
      </c>
      <c r="T619" s="45">
        <f ca="1">VLOOKUP($B619,INDIRECT("data!$"&amp;H597&amp;"$3:$CZ$554"),$E597-3*(B596-1)+T$1,FALSE)</f>
        <v>5</v>
      </c>
      <c r="U619" s="45">
        <f ca="1">VLOOKUP($B619,INDIRECT("data!$"&amp;H597&amp;"$3:$CZ$554"),$E597-3*(B596-1)+U$1,FALSE)</f>
        <v>0</v>
      </c>
      <c r="V619" s="45">
        <f ca="1">VLOOKUP($B619,INDIRECT("data!$"&amp;H597&amp;"$3:$CZ$554"),$E597-3*(B596-1)+V$1,FALSE)</f>
        <v>1</v>
      </c>
      <c r="W619" s="45">
        <f ca="1">VLOOKUP($B619,INDIRECT("data!$"&amp;H597&amp;"$3:$CZ$554"),$E597-3*(B596-1)+W$1,FALSE)</f>
        <v>0</v>
      </c>
      <c r="X619" s="45">
        <f ca="1">VLOOKUP($B619,INDIRECT("data!$"&amp;H597&amp;"$3:$CZ$554"),$E597-3*(B596-1)+X$1,FALSE)</f>
        <v>0</v>
      </c>
      <c r="Y619" s="47">
        <f ca="1">VLOOKUP($B619,INDIRECT("data!$"&amp;H597&amp;"$3:$CZ$554"),$E597-3*(B596-1)+Y$1,FALSE)</f>
        <v>1.64</v>
      </c>
      <c r="Z619" s="47">
        <f ca="1">VLOOKUP($B619,INDIRECT("data!$"&amp;H597&amp;"$3:$CZ$554"),$E597-3*(B596-1)+Z$1,FALSE)</f>
        <v>4</v>
      </c>
      <c r="AA619" s="47">
        <f ca="1">VLOOKUP($B619,INDIRECT("data!$"&amp;H597&amp;"$3:$CZ$554"),$E597-3*(B596-1)+AA$1,FALSE)</f>
        <v>6</v>
      </c>
      <c r="AB619" s="47">
        <f ca="1">VLOOKUP($B619,INDIRECT("data!$"&amp;H597&amp;"$3:$CZ$554"),$E597-3*(B596-1)+AB$1,FALSE)</f>
        <v>1.69</v>
      </c>
      <c r="AC619" s="47">
        <f ca="1">VLOOKUP($B619,INDIRECT("data!$"&amp;H597&amp;"$3:$CZ$554"),$E597-3*(B596-1)+AC$1,FALSE)</f>
        <v>3.92</v>
      </c>
      <c r="AD619" s="47">
        <f ca="1">VLOOKUP($B619,INDIRECT("data!$"&amp;H597&amp;"$3:$CZ$554"),$E597-3*(B596-1)+AD$1,FALSE)</f>
        <v>5.53</v>
      </c>
      <c r="AE619" s="47">
        <f ca="1">VLOOKUP($B619,INDIRECT("data!$"&amp;H597&amp;"$3:$CZ$554"),$E597-3*(B596-1)+AE$1,FALSE)</f>
        <v>2.0499999999999998</v>
      </c>
      <c r="AF619" s="47">
        <f ca="1">VLOOKUP($B619,INDIRECT("data!$"&amp;H597&amp;"$3:$CZ$554"),$E597-3*(B596-1)+AF$1,FALSE)</f>
        <v>1.75</v>
      </c>
      <c r="AG619" s="65">
        <f ca="1">IF(C619="","",F619+G619)</f>
        <v>4</v>
      </c>
      <c r="AH619" s="65">
        <f ca="1">IF(C619="","",I619+J619)</f>
        <v>2</v>
      </c>
      <c r="AI619" s="65">
        <f ca="1">IF(C619="","",AJ619+AK619)</f>
        <v>2</v>
      </c>
      <c r="AJ619" s="65">
        <f ca="1">IF(C619="","",F619-I619)</f>
        <v>1</v>
      </c>
      <c r="AK619" s="65">
        <f ca="1">IF(C619="","",G619-J619)</f>
        <v>1</v>
      </c>
      <c r="AL619" s="66" t="str">
        <f ca="1">IF(AJ619&gt;AK619,"H",IF(AJ619=AK619,"D",IF(AJ619&lt;AK619,"A","Error!")))</f>
        <v>D</v>
      </c>
      <c r="AM619" s="66" t="str">
        <f ca="1">IF(C619="","",CONCATENATE(K619,"-",H619))</f>
        <v>H-H</v>
      </c>
      <c r="AN619" s="65">
        <f ca="1">IF(C619="","",IF(AND(F619&gt;0,G619&gt;0),1,0))</f>
        <v>1</v>
      </c>
      <c r="AO619" s="65">
        <f ca="1">IF(C619="","",IF(AND(F619&gt;0,I619&gt;0),1,0))</f>
        <v>1</v>
      </c>
      <c r="AP619" s="65">
        <f ca="1">IF(C619="","",IF(AND(G619&gt;0,J619&gt;0),1,0))</f>
        <v>0</v>
      </c>
      <c r="AQ619" s="65">
        <f ca="1">IF(C619="","",IF(AND(H619="H",G619=0),1,0))</f>
        <v>0</v>
      </c>
      <c r="AR619" s="65">
        <f ca="1">IF(C619="","",IF(AND(H619="A",F619=0),1,0))</f>
        <v>0</v>
      </c>
      <c r="AS619" s="65">
        <f ca="1">IF(C619="","",IF(AND(K619="H",AL619="H"),1,0))</f>
        <v>0</v>
      </c>
      <c r="AT619" s="65">
        <f ca="1">IF(C619="","",IF(AND(K619="A",AL619="A"),1,0))</f>
        <v>0</v>
      </c>
    </row>
    <row r="620" spans="1:46" ht="18" customHeight="1" x14ac:dyDescent="0.25">
      <c r="A620" s="49" t="str">
        <f ca="1">CONCATENATE(B618,"-",B620)</f>
        <v>Rotherham-All-2</v>
      </c>
      <c r="B620" s="38">
        <v>2</v>
      </c>
      <c r="C620" s="41">
        <f ca="1">VLOOKUP($B620,INDIRECT("data!$"&amp;H597&amp;"$3:$CZ$554"),$E597-3*(B596-1)+C$1,FALSE)</f>
        <v>43376</v>
      </c>
      <c r="D620" s="30" t="str">
        <f ca="1">VLOOKUP($B620,INDIRECT("data!$"&amp;H597&amp;"$3:$CZ$554"),$E597-3*(B596-1)+D$1,FALSE)</f>
        <v>Rotherham</v>
      </c>
      <c r="E620" s="30" t="str">
        <f ca="1">VLOOKUP($B620,INDIRECT("data!$"&amp;H597&amp;"$3:$CZ$554"),$E597-3*(B596-1)+E$1,FALSE)</f>
        <v>Bristol City</v>
      </c>
      <c r="F620" s="29">
        <f ca="1">VLOOKUP($B620,INDIRECT("data!$"&amp;H597&amp;"$3:$CZ$554"),$E597-3*(B596-1)+F$1,FALSE)</f>
        <v>0</v>
      </c>
      <c r="G620" s="29">
        <f ca="1">VLOOKUP($B620,INDIRECT("data!$"&amp;H597&amp;"$3:$CZ$554"),$E597-3*(B596-1)+G$1,FALSE)</f>
        <v>0</v>
      </c>
      <c r="H620" s="15" t="str">
        <f ca="1">VLOOKUP($B620,INDIRECT("data!$"&amp;H597&amp;"$3:$CZ$554"),$E597-3*(B596-1)+H$1,FALSE)</f>
        <v>D</v>
      </c>
      <c r="I620" s="29">
        <f ca="1">VLOOKUP($B620,INDIRECT("data!$"&amp;H597&amp;"$3:$CZ$554"),$E597-3*(B596-1)+I$1,FALSE)</f>
        <v>0</v>
      </c>
      <c r="J620" s="29">
        <f ca="1">VLOOKUP($B620,INDIRECT("data!$"&amp;H597&amp;"$3:$CZ$554"),$E597-3*(B596-1)+J$1,FALSE)</f>
        <v>0</v>
      </c>
      <c r="K620" s="15" t="str">
        <f ca="1">VLOOKUP($B620,INDIRECT("data!$"&amp;H597&amp;"$3:$CZ$554"),$E597-3*(B596-1)+K$1,FALSE)</f>
        <v>D</v>
      </c>
      <c r="L620" s="30" t="str">
        <f ca="1">VLOOKUP($B620,INDIRECT("data!$"&amp;H597&amp;"$3:$CZ$554"),$E597-3*(B596-1)+L$1,FALSE)</f>
        <v>G Ward</v>
      </c>
      <c r="M620" s="45">
        <f ca="1">VLOOKUP($B620,INDIRECT("data!$"&amp;H597&amp;"$3:$CZ$554"),$E597-3*(B596-1)+M$1,FALSE)</f>
        <v>21</v>
      </c>
      <c r="N620" s="45">
        <f ca="1">VLOOKUP($B620,INDIRECT("data!$"&amp;H597&amp;"$3:$CZ$554"),$E597-3*(B596-1)+N$1,FALSE)</f>
        <v>13</v>
      </c>
      <c r="O620" s="45">
        <f ca="1">VLOOKUP($B620,INDIRECT("data!$"&amp;H597&amp;"$3:$CZ$554"),$E597-3*(B596-1)+O$1,FALSE)</f>
        <v>6</v>
      </c>
      <c r="P620" s="45">
        <f ca="1">VLOOKUP($B620,INDIRECT("data!$"&amp;H597&amp;"$3:$CZ$554"),$E597-3*(B596-1)+P$1,FALSE)</f>
        <v>3</v>
      </c>
      <c r="Q620" s="45">
        <f ca="1">VLOOKUP($B620,INDIRECT("data!$"&amp;H597&amp;"$3:$CZ$554"),$E597-3*(B596-1)+Q$1,FALSE)</f>
        <v>12</v>
      </c>
      <c r="R620" s="45">
        <f ca="1">VLOOKUP($B620,INDIRECT("data!$"&amp;H597&amp;"$3:$CZ$554"),$E597-3*(B596-1)+R$1,FALSE)</f>
        <v>15</v>
      </c>
      <c r="S620" s="45">
        <f ca="1">VLOOKUP($B620,INDIRECT("data!$"&amp;H597&amp;"$3:$CZ$554"),$E597-3*(B596-1)+S$1,FALSE)</f>
        <v>6</v>
      </c>
      <c r="T620" s="45">
        <f ca="1">VLOOKUP($B620,INDIRECT("data!$"&amp;H597&amp;"$3:$CZ$554"),$E597-3*(B596-1)+T$1,FALSE)</f>
        <v>3</v>
      </c>
      <c r="U620" s="45">
        <f ca="1">VLOOKUP($B620,INDIRECT("data!$"&amp;H597&amp;"$3:$CZ$554"),$E597-3*(B596-1)+U$1,FALSE)</f>
        <v>2</v>
      </c>
      <c r="V620" s="45">
        <f ca="1">VLOOKUP($B620,INDIRECT("data!$"&amp;H597&amp;"$3:$CZ$554"),$E597-3*(B596-1)+V$1,FALSE)</f>
        <v>3</v>
      </c>
      <c r="W620" s="45">
        <f ca="1">VLOOKUP($B620,INDIRECT("data!$"&amp;H597&amp;"$3:$CZ$554"),$E597-3*(B596-1)+W$1,FALSE)</f>
        <v>0</v>
      </c>
      <c r="X620" s="45">
        <f ca="1">VLOOKUP($B620,INDIRECT("data!$"&amp;H597&amp;"$3:$CZ$554"),$E597-3*(B596-1)+X$1,FALSE)</f>
        <v>0</v>
      </c>
      <c r="Y620" s="47">
        <f ca="1">VLOOKUP($B620,INDIRECT("data!$"&amp;H597&amp;"$3:$CZ$554"),$E597-3*(B596-1)+Y$1,FALSE)</f>
        <v>3.75</v>
      </c>
      <c r="Z620" s="47">
        <f ca="1">VLOOKUP($B620,INDIRECT("data!$"&amp;H597&amp;"$3:$CZ$554"),$E597-3*(B596-1)+Z$1,FALSE)</f>
        <v>3.5</v>
      </c>
      <c r="AA620" s="47">
        <f ca="1">VLOOKUP($B620,INDIRECT("data!$"&amp;H597&amp;"$3:$CZ$554"),$E597-3*(B596-1)+AA$1,FALSE)</f>
        <v>2.1</v>
      </c>
      <c r="AB620" s="47">
        <f ca="1">VLOOKUP($B620,INDIRECT("data!$"&amp;H597&amp;"$3:$CZ$554"),$E597-3*(B596-1)+AB$1,FALSE)</f>
        <v>3.58</v>
      </c>
      <c r="AC620" s="47">
        <f ca="1">VLOOKUP($B620,INDIRECT("data!$"&amp;H597&amp;"$3:$CZ$554"),$E597-3*(B596-1)+AC$1,FALSE)</f>
        <v>3.5</v>
      </c>
      <c r="AD620" s="47">
        <f ca="1">VLOOKUP($B620,INDIRECT("data!$"&amp;H597&amp;"$3:$CZ$554"),$E597-3*(B596-1)+AD$1,FALSE)</f>
        <v>2.17</v>
      </c>
      <c r="AE620" s="47">
        <f ca="1">VLOOKUP($B620,INDIRECT("data!$"&amp;H597&amp;"$3:$CZ$554"),$E597-3*(B596-1)+AE$1,FALSE)</f>
        <v>1.96</v>
      </c>
      <c r="AF620" s="47">
        <f ca="1">VLOOKUP($B620,INDIRECT("data!$"&amp;H597&amp;"$3:$CZ$554"),$E597-3*(B596-1)+AF$1,FALSE)</f>
        <v>1.83</v>
      </c>
      <c r="AG620" s="65">
        <f t="shared" ref="AG620:AG628" ca="1" si="1323">IF(C620="","",F620+G620)</f>
        <v>0</v>
      </c>
      <c r="AH620" s="65">
        <f t="shared" ref="AH620:AH628" ca="1" si="1324">IF(C620="","",I620+J620)</f>
        <v>0</v>
      </c>
      <c r="AI620" s="65">
        <f t="shared" ref="AI620:AI628" ca="1" si="1325">IF(C620="","",AJ620+AK620)</f>
        <v>0</v>
      </c>
      <c r="AJ620" s="65">
        <f t="shared" ref="AJ620:AJ628" ca="1" si="1326">IF(C620="","",F620-I620)</f>
        <v>0</v>
      </c>
      <c r="AK620" s="65">
        <f t="shared" ref="AK620:AK628" ca="1" si="1327">IF(C620="","",G620-J620)</f>
        <v>0</v>
      </c>
      <c r="AL620" s="66" t="str">
        <f t="shared" ref="AL620:AL628" ca="1" si="1328">IF(AJ620&gt;AK620,"H",IF(AJ620=AK620,"D",IF(AJ620&lt;AK620,"A","Error!")))</f>
        <v>D</v>
      </c>
      <c r="AM620" s="66" t="str">
        <f t="shared" ref="AM620:AM628" ca="1" si="1329">IF(C620="","",CONCATENATE(K620,"-",H620))</f>
        <v>D-D</v>
      </c>
      <c r="AN620" s="65">
        <f t="shared" ref="AN620:AN628" ca="1" si="1330">IF(C620="","",IF(AND(F620&gt;0,G620&gt;0),1,0))</f>
        <v>0</v>
      </c>
      <c r="AO620" s="65">
        <f t="shared" ref="AO620:AO628" ca="1" si="1331">IF(C620="","",IF(AND(F620&gt;0,I620&gt;0),1,0))</f>
        <v>0</v>
      </c>
      <c r="AP620" s="65">
        <f t="shared" ref="AP620:AP628" ca="1" si="1332">IF(C620="","",IF(AND(G620&gt;0,J620&gt;0),1,0))</f>
        <v>0</v>
      </c>
      <c r="AQ620" s="65">
        <f t="shared" ref="AQ620:AQ628" ca="1" si="1333">IF(C620="","",IF(AND(H620="H",G620=0),1,0))</f>
        <v>0</v>
      </c>
      <c r="AR620" s="65">
        <f t="shared" ref="AR620:AR628" ca="1" si="1334">IF(C620="","",IF(AND(H620="A",F620=0),1,0))</f>
        <v>0</v>
      </c>
      <c r="AS620" s="65">
        <f t="shared" ref="AS620:AS628" ca="1" si="1335">IF(C620="","",IF(AND(K620="H",AL620="H"),1,0))</f>
        <v>0</v>
      </c>
      <c r="AT620" s="65">
        <f t="shared" ref="AT620:AT628" ca="1" si="1336">IF(C620="","",IF(AND(K620="A",AL620="A"),1,0))</f>
        <v>0</v>
      </c>
    </row>
    <row r="621" spans="1:46" ht="18" customHeight="1" x14ac:dyDescent="0.25">
      <c r="A621" s="49" t="str">
        <f ca="1">CONCATENATE(B618,"-",B621)</f>
        <v>Rotherham-All-3</v>
      </c>
      <c r="B621" s="38">
        <v>3</v>
      </c>
      <c r="C621" s="41">
        <f ca="1">VLOOKUP($B621,INDIRECT("data!$"&amp;H597&amp;"$3:$CZ$554"),$E597-3*(B596-1)+C$1,FALSE)</f>
        <v>43372</v>
      </c>
      <c r="D621" s="30" t="str">
        <f ca="1">VLOOKUP($B621,INDIRECT("data!$"&amp;H597&amp;"$3:$CZ$554"),$E597-3*(B596-1)+D$1,FALSE)</f>
        <v>Rotherham</v>
      </c>
      <c r="E621" s="30" t="str">
        <f ca="1">VLOOKUP($B621,INDIRECT("data!$"&amp;H597&amp;"$3:$CZ$554"),$E597-3*(B596-1)+E$1,FALSE)</f>
        <v>Stoke</v>
      </c>
      <c r="F621" s="29">
        <f ca="1">VLOOKUP($B621,INDIRECT("data!$"&amp;H597&amp;"$3:$CZ$554"),$E597-3*(B596-1)+F$1,FALSE)</f>
        <v>2</v>
      </c>
      <c r="G621" s="29">
        <f ca="1">VLOOKUP($B621,INDIRECT("data!$"&amp;H597&amp;"$3:$CZ$554"),$E597-3*(B596-1)+G$1,FALSE)</f>
        <v>2</v>
      </c>
      <c r="H621" s="15" t="str">
        <f ca="1">VLOOKUP($B621,INDIRECT("data!$"&amp;H597&amp;"$3:$CZ$554"),$E597-3*(B596-1)+H$1,FALSE)</f>
        <v>D</v>
      </c>
      <c r="I621" s="29">
        <f ca="1">VLOOKUP($B621,INDIRECT("data!$"&amp;H597&amp;"$3:$CZ$554"),$E597-3*(B596-1)+I$1,FALSE)</f>
        <v>0</v>
      </c>
      <c r="J621" s="29">
        <f ca="1">VLOOKUP($B621,INDIRECT("data!$"&amp;H597&amp;"$3:$CZ$554"),$E597-3*(B596-1)+J$1,FALSE)</f>
        <v>0</v>
      </c>
      <c r="K621" s="15" t="str">
        <f ca="1">VLOOKUP($B621,INDIRECT("data!$"&amp;H597&amp;"$3:$CZ$554"),$E597-3*(B596-1)+K$1,FALSE)</f>
        <v>D</v>
      </c>
      <c r="L621" s="30" t="str">
        <f ca="1">VLOOKUP($B621,INDIRECT("data!$"&amp;H597&amp;"$3:$CZ$554"),$E597-3*(B596-1)+L$1,FALSE)</f>
        <v>D Webb</v>
      </c>
      <c r="M621" s="45">
        <f ca="1">VLOOKUP($B621,INDIRECT("data!$"&amp;H597&amp;"$3:$CZ$554"),$E597-3*(B596-1)+M$1,FALSE)</f>
        <v>13</v>
      </c>
      <c r="N621" s="45">
        <f ca="1">VLOOKUP($B621,INDIRECT("data!$"&amp;H597&amp;"$3:$CZ$554"),$E597-3*(B596-1)+N$1,FALSE)</f>
        <v>19</v>
      </c>
      <c r="O621" s="45">
        <f ca="1">VLOOKUP($B621,INDIRECT("data!$"&amp;H597&amp;"$3:$CZ$554"),$E597-3*(B596-1)+O$1,FALSE)</f>
        <v>2</v>
      </c>
      <c r="P621" s="45">
        <f ca="1">VLOOKUP($B621,INDIRECT("data!$"&amp;H597&amp;"$3:$CZ$554"),$E597-3*(B596-1)+P$1,FALSE)</f>
        <v>7</v>
      </c>
      <c r="Q621" s="45">
        <f ca="1">VLOOKUP($B621,INDIRECT("data!$"&amp;H597&amp;"$3:$CZ$554"),$E597-3*(B596-1)+Q$1,FALSE)</f>
        <v>8</v>
      </c>
      <c r="R621" s="45">
        <f ca="1">VLOOKUP($B621,INDIRECT("data!$"&amp;H597&amp;"$3:$CZ$554"),$E597-3*(B596-1)+R$1,FALSE)</f>
        <v>7</v>
      </c>
      <c r="S621" s="45">
        <f ca="1">VLOOKUP($B621,INDIRECT("data!$"&amp;H597&amp;"$3:$CZ$554"),$E597-3*(B596-1)+S$1,FALSE)</f>
        <v>6</v>
      </c>
      <c r="T621" s="45">
        <f ca="1">VLOOKUP($B621,INDIRECT("data!$"&amp;H597&amp;"$3:$CZ$554"),$E597-3*(B596-1)+T$1,FALSE)</f>
        <v>8</v>
      </c>
      <c r="U621" s="45">
        <f ca="1">VLOOKUP($B621,INDIRECT("data!$"&amp;H597&amp;"$3:$CZ$554"),$E597-3*(B596-1)+U$1,FALSE)</f>
        <v>0</v>
      </c>
      <c r="V621" s="45">
        <f ca="1">VLOOKUP($B621,INDIRECT("data!$"&amp;H597&amp;"$3:$CZ$554"),$E597-3*(B596-1)+V$1,FALSE)</f>
        <v>0</v>
      </c>
      <c r="W621" s="45">
        <f ca="1">VLOOKUP($B621,INDIRECT("data!$"&amp;H597&amp;"$3:$CZ$554"),$E597-3*(B596-1)+W$1,FALSE)</f>
        <v>0</v>
      </c>
      <c r="X621" s="45">
        <f ca="1">VLOOKUP($B621,INDIRECT("data!$"&amp;H597&amp;"$3:$CZ$554"),$E597-3*(B596-1)+X$1,FALSE)</f>
        <v>0</v>
      </c>
      <c r="Y621" s="47">
        <f ca="1">VLOOKUP($B621,INDIRECT("data!$"&amp;H597&amp;"$3:$CZ$554"),$E597-3*(B596-1)+Y$1,FALSE)</f>
        <v>3.6</v>
      </c>
      <c r="Z621" s="47">
        <f ca="1">VLOOKUP($B621,INDIRECT("data!$"&amp;H597&amp;"$3:$CZ$554"),$E597-3*(B596-1)+Z$1,FALSE)</f>
        <v>3.5</v>
      </c>
      <c r="AA621" s="47">
        <f ca="1">VLOOKUP($B621,INDIRECT("data!$"&amp;H597&amp;"$3:$CZ$554"),$E597-3*(B596-1)+AA$1,FALSE)</f>
        <v>2.14</v>
      </c>
      <c r="AB621" s="47">
        <f ca="1">VLOOKUP($B621,INDIRECT("data!$"&amp;H597&amp;"$3:$CZ$554"),$E597-3*(B596-1)+AB$1,FALSE)</f>
        <v>3.58</v>
      </c>
      <c r="AC621" s="47">
        <f ca="1">VLOOKUP($B621,INDIRECT("data!$"&amp;H597&amp;"$3:$CZ$554"),$E597-3*(B596-1)+AC$1,FALSE)</f>
        <v>3.35</v>
      </c>
      <c r="AD621" s="47">
        <f ca="1">VLOOKUP($B621,INDIRECT("data!$"&amp;H597&amp;"$3:$CZ$554"),$E597-3*(B596-1)+AD$1,FALSE)</f>
        <v>2.23</v>
      </c>
      <c r="AE621" s="47">
        <f ca="1">VLOOKUP($B621,INDIRECT("data!$"&amp;H597&amp;"$3:$CZ$554"),$E597-3*(B596-1)+AE$1,FALSE)</f>
        <v>1.91</v>
      </c>
      <c r="AF621" s="47">
        <f ca="1">VLOOKUP($B621,INDIRECT("data!$"&amp;H597&amp;"$3:$CZ$554"),$E597-3*(B596-1)+AF$1,FALSE)</f>
        <v>1.88</v>
      </c>
      <c r="AG621" s="65">
        <f t="shared" ca="1" si="1323"/>
        <v>4</v>
      </c>
      <c r="AH621" s="65">
        <f t="shared" ca="1" si="1324"/>
        <v>0</v>
      </c>
      <c r="AI621" s="65">
        <f t="shared" ca="1" si="1325"/>
        <v>4</v>
      </c>
      <c r="AJ621" s="65">
        <f t="shared" ca="1" si="1326"/>
        <v>2</v>
      </c>
      <c r="AK621" s="65">
        <f t="shared" ca="1" si="1327"/>
        <v>2</v>
      </c>
      <c r="AL621" s="66" t="str">
        <f t="shared" ca="1" si="1328"/>
        <v>D</v>
      </c>
      <c r="AM621" s="66" t="str">
        <f t="shared" ca="1" si="1329"/>
        <v>D-D</v>
      </c>
      <c r="AN621" s="65">
        <f t="shared" ca="1" si="1330"/>
        <v>1</v>
      </c>
      <c r="AO621" s="65">
        <f t="shared" ca="1" si="1331"/>
        <v>0</v>
      </c>
      <c r="AP621" s="65">
        <f t="shared" ca="1" si="1332"/>
        <v>0</v>
      </c>
      <c r="AQ621" s="65">
        <f t="shared" ca="1" si="1333"/>
        <v>0</v>
      </c>
      <c r="AR621" s="65">
        <f t="shared" ca="1" si="1334"/>
        <v>0</v>
      </c>
      <c r="AS621" s="65">
        <f t="shared" ca="1" si="1335"/>
        <v>0</v>
      </c>
      <c r="AT621" s="65">
        <f t="shared" ca="1" si="1336"/>
        <v>0</v>
      </c>
    </row>
    <row r="622" spans="1:46" ht="18" customHeight="1" x14ac:dyDescent="0.25">
      <c r="A622" s="49" t="str">
        <f ca="1">CONCATENATE(B618,"-",B622)</f>
        <v>Rotherham-All-4</v>
      </c>
      <c r="B622" s="38">
        <v>4</v>
      </c>
      <c r="C622" s="41">
        <f ca="1">VLOOKUP($B622,INDIRECT("data!$"&amp;H597&amp;"$3:$CZ$554"),$E597-3*(B596-1)+C$1,FALSE)</f>
        <v>43365</v>
      </c>
      <c r="D622" s="30" t="str">
        <f ca="1">VLOOKUP($B622,INDIRECT("data!$"&amp;H597&amp;"$3:$CZ$554"),$E597-3*(B596-1)+D$1,FALSE)</f>
        <v>Nott'm Forest</v>
      </c>
      <c r="E622" s="30" t="str">
        <f ca="1">VLOOKUP($B622,INDIRECT("data!$"&amp;H597&amp;"$3:$CZ$554"),$E597-3*(B596-1)+E$1,FALSE)</f>
        <v>Rotherham</v>
      </c>
      <c r="F622" s="29">
        <f ca="1">VLOOKUP($B622,INDIRECT("data!$"&amp;H597&amp;"$3:$CZ$554"),$E597-3*(B596-1)+F$1,FALSE)</f>
        <v>1</v>
      </c>
      <c r="G622" s="29">
        <f ca="1">VLOOKUP($B622,INDIRECT("data!$"&amp;H597&amp;"$3:$CZ$554"),$E597-3*(B596-1)+G$1,FALSE)</f>
        <v>0</v>
      </c>
      <c r="H622" s="15" t="str">
        <f ca="1">VLOOKUP($B622,INDIRECT("data!$"&amp;H597&amp;"$3:$CZ$554"),$E597-3*(B596-1)+H$1,FALSE)</f>
        <v>H</v>
      </c>
      <c r="I622" s="29">
        <f ca="1">VLOOKUP($B622,INDIRECT("data!$"&amp;H597&amp;"$3:$CZ$554"),$E597-3*(B596-1)+I$1,FALSE)</f>
        <v>0</v>
      </c>
      <c r="J622" s="29">
        <f ca="1">VLOOKUP($B622,INDIRECT("data!$"&amp;H597&amp;"$3:$CZ$554"),$E597-3*(B596-1)+J$1,FALSE)</f>
        <v>0</v>
      </c>
      <c r="K622" s="15" t="str">
        <f ca="1">VLOOKUP($B622,INDIRECT("data!$"&amp;H597&amp;"$3:$CZ$554"),$E597-3*(B596-1)+K$1,FALSE)</f>
        <v>D</v>
      </c>
      <c r="L622" s="30" t="str">
        <f ca="1">VLOOKUP($B622,INDIRECT("data!$"&amp;H597&amp;"$3:$CZ$554"),$E597-3*(B596-1)+L$1,FALSE)</f>
        <v>R Jones</v>
      </c>
      <c r="M622" s="45">
        <f ca="1">VLOOKUP($B622,INDIRECT("data!$"&amp;H597&amp;"$3:$CZ$554"),$E597-3*(B596-1)+M$1,FALSE)</f>
        <v>9</v>
      </c>
      <c r="N622" s="45">
        <f ca="1">VLOOKUP($B622,INDIRECT("data!$"&amp;H597&amp;"$3:$CZ$554"),$E597-3*(B596-1)+N$1,FALSE)</f>
        <v>4</v>
      </c>
      <c r="O622" s="45">
        <f ca="1">VLOOKUP($B622,INDIRECT("data!$"&amp;H597&amp;"$3:$CZ$554"),$E597-3*(B596-1)+O$1,FALSE)</f>
        <v>2</v>
      </c>
      <c r="P622" s="45">
        <f ca="1">VLOOKUP($B622,INDIRECT("data!$"&amp;H597&amp;"$3:$CZ$554"),$E597-3*(B596-1)+P$1,FALSE)</f>
        <v>1</v>
      </c>
      <c r="Q622" s="45">
        <f ca="1">VLOOKUP($B622,INDIRECT("data!$"&amp;H597&amp;"$3:$CZ$554"),$E597-3*(B596-1)+Q$1,FALSE)</f>
        <v>11</v>
      </c>
      <c r="R622" s="45">
        <f ca="1">VLOOKUP($B622,INDIRECT("data!$"&amp;H597&amp;"$3:$CZ$554"),$E597-3*(B596-1)+R$1,FALSE)</f>
        <v>20</v>
      </c>
      <c r="S622" s="45">
        <f ca="1">VLOOKUP($B622,INDIRECT("data!$"&amp;H597&amp;"$3:$CZ$554"),$E597-3*(B596-1)+S$1,FALSE)</f>
        <v>4</v>
      </c>
      <c r="T622" s="45">
        <f ca="1">VLOOKUP($B622,INDIRECT("data!$"&amp;H597&amp;"$3:$CZ$554"),$E597-3*(B596-1)+T$1,FALSE)</f>
        <v>4</v>
      </c>
      <c r="U622" s="45">
        <f ca="1">VLOOKUP($B622,INDIRECT("data!$"&amp;H597&amp;"$3:$CZ$554"),$E597-3*(B596-1)+U$1,FALSE)</f>
        <v>1</v>
      </c>
      <c r="V622" s="45">
        <f ca="1">VLOOKUP($B622,INDIRECT("data!$"&amp;H597&amp;"$3:$CZ$554"),$E597-3*(B596-1)+V$1,FALSE)</f>
        <v>3</v>
      </c>
      <c r="W622" s="45">
        <f ca="1">VLOOKUP($B622,INDIRECT("data!$"&amp;H597&amp;"$3:$CZ$554"),$E597-3*(B596-1)+W$1,FALSE)</f>
        <v>0</v>
      </c>
      <c r="X622" s="45">
        <f ca="1">VLOOKUP($B622,INDIRECT("data!$"&amp;H597&amp;"$3:$CZ$554"),$E597-3*(B596-1)+X$1,FALSE)</f>
        <v>0</v>
      </c>
      <c r="Y622" s="47">
        <f ca="1">VLOOKUP($B622,INDIRECT("data!$"&amp;H597&amp;"$3:$CZ$554"),$E597-3*(B596-1)+Y$1,FALSE)</f>
        <v>1.64</v>
      </c>
      <c r="Z622" s="47">
        <f ca="1">VLOOKUP($B622,INDIRECT("data!$"&amp;H597&amp;"$3:$CZ$554"),$E597-3*(B596-1)+Z$1,FALSE)</f>
        <v>4</v>
      </c>
      <c r="AA622" s="47">
        <f ca="1">VLOOKUP($B622,INDIRECT("data!$"&amp;H597&amp;"$3:$CZ$554"),$E597-3*(B596-1)+AA$1,FALSE)</f>
        <v>6</v>
      </c>
      <c r="AB622" s="47">
        <f ca="1">VLOOKUP($B622,INDIRECT("data!$"&amp;H597&amp;"$3:$CZ$554"),$E597-3*(B596-1)+AB$1,FALSE)</f>
        <v>1.68</v>
      </c>
      <c r="AC622" s="47">
        <f ca="1">VLOOKUP($B622,INDIRECT("data!$"&amp;H597&amp;"$3:$CZ$554"),$E597-3*(B596-1)+AC$1,FALSE)</f>
        <v>3.75</v>
      </c>
      <c r="AD622" s="47">
        <f ca="1">VLOOKUP($B622,INDIRECT("data!$"&amp;H597&amp;"$3:$CZ$554"),$E597-3*(B596-1)+AD$1,FALSE)</f>
        <v>5.97</v>
      </c>
      <c r="AE622" s="47">
        <f ca="1">VLOOKUP($B622,INDIRECT("data!$"&amp;H597&amp;"$3:$CZ$554"),$E597-3*(B596-1)+AE$1,FALSE)</f>
        <v>1.82</v>
      </c>
      <c r="AF622" s="47">
        <f ca="1">VLOOKUP($B622,INDIRECT("data!$"&amp;H597&amp;"$3:$CZ$554"),$E597-3*(B596-1)+AF$1,FALSE)</f>
        <v>1.97</v>
      </c>
      <c r="AG622" s="65">
        <f t="shared" ca="1" si="1323"/>
        <v>1</v>
      </c>
      <c r="AH622" s="65">
        <f t="shared" ca="1" si="1324"/>
        <v>0</v>
      </c>
      <c r="AI622" s="65">
        <f t="shared" ca="1" si="1325"/>
        <v>1</v>
      </c>
      <c r="AJ622" s="65">
        <f t="shared" ca="1" si="1326"/>
        <v>1</v>
      </c>
      <c r="AK622" s="65">
        <f t="shared" ca="1" si="1327"/>
        <v>0</v>
      </c>
      <c r="AL622" s="66" t="str">
        <f t="shared" ca="1" si="1328"/>
        <v>H</v>
      </c>
      <c r="AM622" s="66" t="str">
        <f t="shared" ca="1" si="1329"/>
        <v>D-H</v>
      </c>
      <c r="AN622" s="65">
        <f t="shared" ca="1" si="1330"/>
        <v>0</v>
      </c>
      <c r="AO622" s="65">
        <f t="shared" ca="1" si="1331"/>
        <v>0</v>
      </c>
      <c r="AP622" s="65">
        <f t="shared" ca="1" si="1332"/>
        <v>0</v>
      </c>
      <c r="AQ622" s="65">
        <f t="shared" ca="1" si="1333"/>
        <v>1</v>
      </c>
      <c r="AR622" s="65">
        <f t="shared" ca="1" si="1334"/>
        <v>0</v>
      </c>
      <c r="AS622" s="65">
        <f t="shared" ca="1" si="1335"/>
        <v>0</v>
      </c>
      <c r="AT622" s="65">
        <f t="shared" ca="1" si="1336"/>
        <v>0</v>
      </c>
    </row>
    <row r="623" spans="1:46" ht="18" customHeight="1" x14ac:dyDescent="0.25">
      <c r="A623" s="49" t="str">
        <f ca="1">CONCATENATE(B618,"-",B623)</f>
        <v>Rotherham-All-5</v>
      </c>
      <c r="B623" s="38">
        <v>5</v>
      </c>
      <c r="C623" s="41">
        <f ca="1">VLOOKUP($B623,INDIRECT("data!$"&amp;H597&amp;"$3:$CZ$554"),$E597-3*(B596-1)+C$1,FALSE)</f>
        <v>43361</v>
      </c>
      <c r="D623" s="30" t="str">
        <f ca="1">VLOOKUP($B623,INDIRECT("data!$"&amp;H597&amp;"$3:$CZ$554"),$E597-3*(B596-1)+D$1,FALSE)</f>
        <v>Aston Villa</v>
      </c>
      <c r="E623" s="30" t="str">
        <f ca="1">VLOOKUP($B623,INDIRECT("data!$"&amp;H597&amp;"$3:$CZ$554"),$E597-3*(B596-1)+E$1,FALSE)</f>
        <v>Rotherham</v>
      </c>
      <c r="F623" s="29">
        <f ca="1">VLOOKUP($B623,INDIRECT("data!$"&amp;H597&amp;"$3:$CZ$554"),$E597-3*(B596-1)+F$1,FALSE)</f>
        <v>2</v>
      </c>
      <c r="G623" s="29">
        <f ca="1">VLOOKUP($B623,INDIRECT("data!$"&amp;H597&amp;"$3:$CZ$554"),$E597-3*(B596-1)+G$1,FALSE)</f>
        <v>0</v>
      </c>
      <c r="H623" s="15" t="str">
        <f ca="1">VLOOKUP($B623,INDIRECT("data!$"&amp;H597&amp;"$3:$CZ$554"),$E597-3*(B596-1)+H$1,FALSE)</f>
        <v>H</v>
      </c>
      <c r="I623" s="29">
        <f ca="1">VLOOKUP($B623,INDIRECT("data!$"&amp;H597&amp;"$3:$CZ$554"),$E597-3*(B596-1)+I$1,FALSE)</f>
        <v>1</v>
      </c>
      <c r="J623" s="29">
        <f ca="1">VLOOKUP($B623,INDIRECT("data!$"&amp;H597&amp;"$3:$CZ$554"),$E597-3*(B596-1)+J$1,FALSE)</f>
        <v>0</v>
      </c>
      <c r="K623" s="15" t="str">
        <f ca="1">VLOOKUP($B623,INDIRECT("data!$"&amp;H597&amp;"$3:$CZ$554"),$E597-3*(B596-1)+K$1,FALSE)</f>
        <v>H</v>
      </c>
      <c r="L623" s="30" t="str">
        <f ca="1">VLOOKUP($B623,INDIRECT("data!$"&amp;H597&amp;"$3:$CZ$554"),$E597-3*(B596-1)+L$1,FALSE)</f>
        <v>A Davies</v>
      </c>
      <c r="M623" s="45">
        <f ca="1">VLOOKUP($B623,INDIRECT("data!$"&amp;H597&amp;"$3:$CZ$554"),$E597-3*(B596-1)+M$1,FALSE)</f>
        <v>14</v>
      </c>
      <c r="N623" s="45">
        <f ca="1">VLOOKUP($B623,INDIRECT("data!$"&amp;H597&amp;"$3:$CZ$554"),$E597-3*(B596-1)+N$1,FALSE)</f>
        <v>13</v>
      </c>
      <c r="O623" s="45">
        <f ca="1">VLOOKUP($B623,INDIRECT("data!$"&amp;H597&amp;"$3:$CZ$554"),$E597-3*(B596-1)+O$1,FALSE)</f>
        <v>4</v>
      </c>
      <c r="P623" s="45">
        <f ca="1">VLOOKUP($B623,INDIRECT("data!$"&amp;H597&amp;"$3:$CZ$554"),$E597-3*(B596-1)+P$1,FALSE)</f>
        <v>3</v>
      </c>
      <c r="Q623" s="45">
        <f ca="1">VLOOKUP($B623,INDIRECT("data!$"&amp;H597&amp;"$3:$CZ$554"),$E597-3*(B596-1)+Q$1,FALSE)</f>
        <v>9</v>
      </c>
      <c r="R623" s="45">
        <f ca="1">VLOOKUP($B623,INDIRECT("data!$"&amp;H597&amp;"$3:$CZ$554"),$E597-3*(B596-1)+R$1,FALSE)</f>
        <v>16</v>
      </c>
      <c r="S623" s="45">
        <f ca="1">VLOOKUP($B623,INDIRECT("data!$"&amp;H597&amp;"$3:$CZ$554"),$E597-3*(B596-1)+S$1,FALSE)</f>
        <v>3</v>
      </c>
      <c r="T623" s="45">
        <f ca="1">VLOOKUP($B623,INDIRECT("data!$"&amp;H597&amp;"$3:$CZ$554"),$E597-3*(B596-1)+T$1,FALSE)</f>
        <v>3</v>
      </c>
      <c r="U623" s="45">
        <f ca="1">VLOOKUP($B623,INDIRECT("data!$"&amp;H597&amp;"$3:$CZ$554"),$E597-3*(B596-1)+U$1,FALSE)</f>
        <v>2</v>
      </c>
      <c r="V623" s="45">
        <f ca="1">VLOOKUP($B623,INDIRECT("data!$"&amp;H597&amp;"$3:$CZ$554"),$E597-3*(B596-1)+V$1,FALSE)</f>
        <v>2</v>
      </c>
      <c r="W623" s="45">
        <f ca="1">VLOOKUP($B623,INDIRECT("data!$"&amp;H597&amp;"$3:$CZ$554"),$E597-3*(B596-1)+W$1,FALSE)</f>
        <v>0</v>
      </c>
      <c r="X623" s="45">
        <f ca="1">VLOOKUP($B623,INDIRECT("data!$"&amp;H597&amp;"$3:$CZ$554"),$E597-3*(B596-1)+X$1,FALSE)</f>
        <v>0</v>
      </c>
      <c r="Y623" s="47">
        <f ca="1">VLOOKUP($B623,INDIRECT("data!$"&amp;H597&amp;"$3:$CZ$554"),$E597-3*(B596-1)+Y$1,FALSE)</f>
        <v>1.5</v>
      </c>
      <c r="Z623" s="47">
        <f ca="1">VLOOKUP($B623,INDIRECT("data!$"&amp;H597&amp;"$3:$CZ$554"),$E597-3*(B596-1)+Z$1,FALSE)</f>
        <v>4.5</v>
      </c>
      <c r="AA623" s="47">
        <f ca="1">VLOOKUP($B623,INDIRECT("data!$"&amp;H597&amp;"$3:$CZ$554"),$E597-3*(B596-1)+AA$1,FALSE)</f>
        <v>7.5</v>
      </c>
      <c r="AB623" s="47">
        <f ca="1">VLOOKUP($B623,INDIRECT("data!$"&amp;H597&amp;"$3:$CZ$554"),$E597-3*(B596-1)+AB$1,FALSE)</f>
        <v>1.48</v>
      </c>
      <c r="AC623" s="47">
        <f ca="1">VLOOKUP($B623,INDIRECT("data!$"&amp;H597&amp;"$3:$CZ$554"),$E597-3*(B596-1)+AC$1,FALSE)</f>
        <v>4.4800000000000004</v>
      </c>
      <c r="AD623" s="47">
        <f ca="1">VLOOKUP($B623,INDIRECT("data!$"&amp;H597&amp;"$3:$CZ$554"),$E597-3*(B596-1)+AD$1,FALSE)</f>
        <v>7.75</v>
      </c>
      <c r="AE623" s="47">
        <f ca="1">VLOOKUP($B623,INDIRECT("data!$"&amp;H597&amp;"$3:$CZ$554"),$E597-3*(B596-1)+AE$1,FALSE)</f>
        <v>1.7</v>
      </c>
      <c r="AF623" s="47">
        <f ca="1">VLOOKUP($B623,INDIRECT("data!$"&amp;H597&amp;"$3:$CZ$554"),$E597-3*(B596-1)+AF$1,FALSE)</f>
        <v>2.14</v>
      </c>
      <c r="AG623" s="65">
        <f t="shared" ca="1" si="1323"/>
        <v>2</v>
      </c>
      <c r="AH623" s="65">
        <f t="shared" ca="1" si="1324"/>
        <v>1</v>
      </c>
      <c r="AI623" s="65">
        <f t="shared" ca="1" si="1325"/>
        <v>1</v>
      </c>
      <c r="AJ623" s="65">
        <f t="shared" ca="1" si="1326"/>
        <v>1</v>
      </c>
      <c r="AK623" s="65">
        <f t="shared" ca="1" si="1327"/>
        <v>0</v>
      </c>
      <c r="AL623" s="66" t="str">
        <f t="shared" ca="1" si="1328"/>
        <v>H</v>
      </c>
      <c r="AM623" s="66" t="str">
        <f t="shared" ca="1" si="1329"/>
        <v>H-H</v>
      </c>
      <c r="AN623" s="65">
        <f t="shared" ca="1" si="1330"/>
        <v>0</v>
      </c>
      <c r="AO623" s="65">
        <f t="shared" ca="1" si="1331"/>
        <v>1</v>
      </c>
      <c r="AP623" s="65">
        <f t="shared" ca="1" si="1332"/>
        <v>0</v>
      </c>
      <c r="AQ623" s="65">
        <f t="shared" ca="1" si="1333"/>
        <v>1</v>
      </c>
      <c r="AR623" s="65">
        <f t="shared" ca="1" si="1334"/>
        <v>0</v>
      </c>
      <c r="AS623" s="65">
        <f t="shared" ca="1" si="1335"/>
        <v>1</v>
      </c>
      <c r="AT623" s="65">
        <f t="shared" ca="1" si="1336"/>
        <v>0</v>
      </c>
    </row>
    <row r="624" spans="1:46" ht="18" customHeight="1" x14ac:dyDescent="0.25">
      <c r="A624" s="49" t="str">
        <f ca="1">CONCATENATE(B618,"-",B624)</f>
        <v>Rotherham-All-6</v>
      </c>
      <c r="B624" s="38">
        <v>6</v>
      </c>
      <c r="C624" s="41">
        <f ca="1">VLOOKUP($B624,INDIRECT("data!$"&amp;H597&amp;"$3:$CZ$554"),$E597-3*(B596-1)+C$1,FALSE)</f>
        <v>43358</v>
      </c>
      <c r="D624" s="30" t="str">
        <f ca="1">VLOOKUP($B624,INDIRECT("data!$"&amp;H597&amp;"$3:$CZ$554"),$E597-3*(B596-1)+D$1,FALSE)</f>
        <v>Rotherham</v>
      </c>
      <c r="E624" s="30" t="str">
        <f ca="1">VLOOKUP($B624,INDIRECT("data!$"&amp;H597&amp;"$3:$CZ$554"),$E597-3*(B596-1)+E$1,FALSE)</f>
        <v>Derby</v>
      </c>
      <c r="F624" s="29">
        <f ca="1">VLOOKUP($B624,INDIRECT("data!$"&amp;H597&amp;"$3:$CZ$554"),$E597-3*(B596-1)+F$1,FALSE)</f>
        <v>1</v>
      </c>
      <c r="G624" s="29">
        <f ca="1">VLOOKUP($B624,INDIRECT("data!$"&amp;H597&amp;"$3:$CZ$554"),$E597-3*(B596-1)+G$1,FALSE)</f>
        <v>0</v>
      </c>
      <c r="H624" s="15" t="str">
        <f ca="1">VLOOKUP($B624,INDIRECT("data!$"&amp;H597&amp;"$3:$CZ$554"),$E597-3*(B596-1)+H$1,FALSE)</f>
        <v>H</v>
      </c>
      <c r="I624" s="29">
        <f ca="1">VLOOKUP($B624,INDIRECT("data!$"&amp;H597&amp;"$3:$CZ$554"),$E597-3*(B596-1)+I$1,FALSE)</f>
        <v>0</v>
      </c>
      <c r="J624" s="29">
        <f ca="1">VLOOKUP($B624,INDIRECT("data!$"&amp;H597&amp;"$3:$CZ$554"),$E597-3*(B596-1)+J$1,FALSE)</f>
        <v>0</v>
      </c>
      <c r="K624" s="15" t="str">
        <f ca="1">VLOOKUP($B624,INDIRECT("data!$"&amp;H597&amp;"$3:$CZ$554"),$E597-3*(B596-1)+K$1,FALSE)</f>
        <v>D</v>
      </c>
      <c r="L624" s="30" t="str">
        <f ca="1">VLOOKUP($B624,INDIRECT("data!$"&amp;H597&amp;"$3:$CZ$554"),$E597-3*(B596-1)+L$1,FALSE)</f>
        <v>P Bankes</v>
      </c>
      <c r="M624" s="45">
        <f ca="1">VLOOKUP($B624,INDIRECT("data!$"&amp;H597&amp;"$3:$CZ$554"),$E597-3*(B596-1)+M$1,FALSE)</f>
        <v>16</v>
      </c>
      <c r="N624" s="45">
        <f ca="1">VLOOKUP($B624,INDIRECT("data!$"&amp;H597&amp;"$3:$CZ$554"),$E597-3*(B596-1)+N$1,FALSE)</f>
        <v>12</v>
      </c>
      <c r="O624" s="45">
        <f ca="1">VLOOKUP($B624,INDIRECT("data!$"&amp;H597&amp;"$3:$CZ$554"),$E597-3*(B596-1)+O$1,FALSE)</f>
        <v>6</v>
      </c>
      <c r="P624" s="45">
        <f ca="1">VLOOKUP($B624,INDIRECT("data!$"&amp;H597&amp;"$3:$CZ$554"),$E597-3*(B596-1)+P$1,FALSE)</f>
        <v>4</v>
      </c>
      <c r="Q624" s="45">
        <f ca="1">VLOOKUP($B624,INDIRECT("data!$"&amp;H597&amp;"$3:$CZ$554"),$E597-3*(B596-1)+Q$1,FALSE)</f>
        <v>15</v>
      </c>
      <c r="R624" s="45">
        <f ca="1">VLOOKUP($B624,INDIRECT("data!$"&amp;H597&amp;"$3:$CZ$554"),$E597-3*(B596-1)+R$1,FALSE)</f>
        <v>12</v>
      </c>
      <c r="S624" s="45">
        <f ca="1">VLOOKUP($B624,INDIRECT("data!$"&amp;H597&amp;"$3:$CZ$554"),$E597-3*(B596-1)+S$1,FALSE)</f>
        <v>9</v>
      </c>
      <c r="T624" s="45">
        <f ca="1">VLOOKUP($B624,INDIRECT("data!$"&amp;H597&amp;"$3:$CZ$554"),$E597-3*(B596-1)+T$1,FALSE)</f>
        <v>5</v>
      </c>
      <c r="U624" s="45">
        <f ca="1">VLOOKUP($B624,INDIRECT("data!$"&amp;H597&amp;"$3:$CZ$554"),$E597-3*(B596-1)+U$1,FALSE)</f>
        <v>4</v>
      </c>
      <c r="V624" s="45">
        <f ca="1">VLOOKUP($B624,INDIRECT("data!$"&amp;H597&amp;"$3:$CZ$554"),$E597-3*(B596-1)+V$1,FALSE)</f>
        <v>4</v>
      </c>
      <c r="W624" s="45">
        <f ca="1">VLOOKUP($B624,INDIRECT("data!$"&amp;H597&amp;"$3:$CZ$554"),$E597-3*(B596-1)+W$1,FALSE)</f>
        <v>0</v>
      </c>
      <c r="X624" s="45">
        <f ca="1">VLOOKUP($B624,INDIRECT("data!$"&amp;H597&amp;"$3:$CZ$554"),$E597-3*(B596-1)+X$1,FALSE)</f>
        <v>1</v>
      </c>
      <c r="Y624" s="47">
        <f ca="1">VLOOKUP($B624,INDIRECT("data!$"&amp;H597&amp;"$3:$CZ$554"),$E597-3*(B596-1)+Y$1,FALSE)</f>
        <v>3.8</v>
      </c>
      <c r="Z624" s="47">
        <f ca="1">VLOOKUP($B624,INDIRECT("data!$"&amp;H597&amp;"$3:$CZ$554"),$E597-3*(B596-1)+Z$1,FALSE)</f>
        <v>3.4</v>
      </c>
      <c r="AA624" s="47">
        <f ca="1">VLOOKUP($B624,INDIRECT("data!$"&amp;H597&amp;"$3:$CZ$554"),$E597-3*(B596-1)+AA$1,FALSE)</f>
        <v>2.14</v>
      </c>
      <c r="AB624" s="47">
        <f ca="1">VLOOKUP($B624,INDIRECT("data!$"&amp;H597&amp;"$3:$CZ$554"),$E597-3*(B596-1)+AB$1,FALSE)</f>
        <v>3.89</v>
      </c>
      <c r="AC624" s="47">
        <f ca="1">VLOOKUP($B624,INDIRECT("data!$"&amp;H597&amp;"$3:$CZ$554"),$E597-3*(B596-1)+AC$1,FALSE)</f>
        <v>3.25</v>
      </c>
      <c r="AD624" s="47">
        <f ca="1">VLOOKUP($B624,INDIRECT("data!$"&amp;H597&amp;"$3:$CZ$554"),$E597-3*(B596-1)+AD$1,FALSE)</f>
        <v>2.15</v>
      </c>
      <c r="AE624" s="47">
        <f ca="1">VLOOKUP($B624,INDIRECT("data!$"&amp;H597&amp;"$3:$CZ$554"),$E597-3*(B596-1)+AE$1,FALSE)</f>
        <v>2.0299999999999998</v>
      </c>
      <c r="AF624" s="47">
        <f ca="1">VLOOKUP($B624,INDIRECT("data!$"&amp;H597&amp;"$3:$CZ$554"),$E597-3*(B596-1)+AF$1,FALSE)</f>
        <v>1.78</v>
      </c>
      <c r="AG624" s="65">
        <f t="shared" ca="1" si="1323"/>
        <v>1</v>
      </c>
      <c r="AH624" s="65">
        <f t="shared" ca="1" si="1324"/>
        <v>0</v>
      </c>
      <c r="AI624" s="65">
        <f t="shared" ca="1" si="1325"/>
        <v>1</v>
      </c>
      <c r="AJ624" s="65">
        <f t="shared" ca="1" si="1326"/>
        <v>1</v>
      </c>
      <c r="AK624" s="65">
        <f t="shared" ca="1" si="1327"/>
        <v>0</v>
      </c>
      <c r="AL624" s="66" t="str">
        <f t="shared" ca="1" si="1328"/>
        <v>H</v>
      </c>
      <c r="AM624" s="66" t="str">
        <f t="shared" ca="1" si="1329"/>
        <v>D-H</v>
      </c>
      <c r="AN624" s="65">
        <f t="shared" ca="1" si="1330"/>
        <v>0</v>
      </c>
      <c r="AO624" s="65">
        <f t="shared" ca="1" si="1331"/>
        <v>0</v>
      </c>
      <c r="AP624" s="65">
        <f t="shared" ca="1" si="1332"/>
        <v>0</v>
      </c>
      <c r="AQ624" s="65">
        <f t="shared" ca="1" si="1333"/>
        <v>1</v>
      </c>
      <c r="AR624" s="65">
        <f t="shared" ca="1" si="1334"/>
        <v>0</v>
      </c>
      <c r="AS624" s="65">
        <f t="shared" ca="1" si="1335"/>
        <v>0</v>
      </c>
      <c r="AT624" s="65">
        <f t="shared" ca="1" si="1336"/>
        <v>0</v>
      </c>
    </row>
    <row r="625" spans="1:46" ht="18" customHeight="1" x14ac:dyDescent="0.25">
      <c r="A625" s="49" t="str">
        <f ca="1">CONCATENATE(B618,"-",B625)</f>
        <v>Rotherham-All-7</v>
      </c>
      <c r="B625" s="38">
        <v>7</v>
      </c>
      <c r="C625" s="41">
        <f ca="1">VLOOKUP($B625,INDIRECT("data!$"&amp;H597&amp;"$3:$CZ$554"),$E597-3*(B596-1)+C$1,FALSE)</f>
        <v>43344</v>
      </c>
      <c r="D625" s="30" t="str">
        <f ca="1">VLOOKUP($B625,INDIRECT("data!$"&amp;H597&amp;"$3:$CZ$554"),$E597-3*(B596-1)+D$1,FALSE)</f>
        <v>Wigan</v>
      </c>
      <c r="E625" s="30" t="str">
        <f ca="1">VLOOKUP($B625,INDIRECT("data!$"&amp;H597&amp;"$3:$CZ$554"),$E597-3*(B596-1)+E$1,FALSE)</f>
        <v>Rotherham</v>
      </c>
      <c r="F625" s="29">
        <f ca="1">VLOOKUP($B625,INDIRECT("data!$"&amp;H597&amp;"$3:$CZ$554"),$E597-3*(B596-1)+F$1,FALSE)</f>
        <v>1</v>
      </c>
      <c r="G625" s="29">
        <f ca="1">VLOOKUP($B625,INDIRECT("data!$"&amp;H597&amp;"$3:$CZ$554"),$E597-3*(B596-1)+G$1,FALSE)</f>
        <v>0</v>
      </c>
      <c r="H625" s="15" t="str">
        <f ca="1">VLOOKUP($B625,INDIRECT("data!$"&amp;H597&amp;"$3:$CZ$554"),$E597-3*(B596-1)+H$1,FALSE)</f>
        <v>H</v>
      </c>
      <c r="I625" s="29">
        <f ca="1">VLOOKUP($B625,INDIRECT("data!$"&amp;H597&amp;"$3:$CZ$554"),$E597-3*(B596-1)+I$1,FALSE)</f>
        <v>0</v>
      </c>
      <c r="J625" s="29">
        <f ca="1">VLOOKUP($B625,INDIRECT("data!$"&amp;H597&amp;"$3:$CZ$554"),$E597-3*(B596-1)+J$1,FALSE)</f>
        <v>0</v>
      </c>
      <c r="K625" s="15" t="str">
        <f ca="1">VLOOKUP($B625,INDIRECT("data!$"&amp;H597&amp;"$3:$CZ$554"),$E597-3*(B596-1)+K$1,FALSE)</f>
        <v>D</v>
      </c>
      <c r="L625" s="30" t="str">
        <f ca="1">VLOOKUP($B625,INDIRECT("data!$"&amp;H597&amp;"$3:$CZ$554"),$E597-3*(B596-1)+L$1,FALSE)</f>
        <v>S Duncan</v>
      </c>
      <c r="M625" s="45">
        <f ca="1">VLOOKUP($B625,INDIRECT("data!$"&amp;H597&amp;"$3:$CZ$554"),$E597-3*(B596-1)+M$1,FALSE)</f>
        <v>16</v>
      </c>
      <c r="N625" s="45">
        <f ca="1">VLOOKUP($B625,INDIRECT("data!$"&amp;H597&amp;"$3:$CZ$554"),$E597-3*(B596-1)+N$1,FALSE)</f>
        <v>16</v>
      </c>
      <c r="O625" s="45">
        <f ca="1">VLOOKUP($B625,INDIRECT("data!$"&amp;H597&amp;"$3:$CZ$554"),$E597-3*(B596-1)+O$1,FALSE)</f>
        <v>5</v>
      </c>
      <c r="P625" s="45">
        <f ca="1">VLOOKUP($B625,INDIRECT("data!$"&amp;H597&amp;"$3:$CZ$554"),$E597-3*(B596-1)+P$1,FALSE)</f>
        <v>4</v>
      </c>
      <c r="Q625" s="45">
        <f ca="1">VLOOKUP($B625,INDIRECT("data!$"&amp;H597&amp;"$3:$CZ$554"),$E597-3*(B596-1)+Q$1,FALSE)</f>
        <v>10</v>
      </c>
      <c r="R625" s="45">
        <f ca="1">VLOOKUP($B625,INDIRECT("data!$"&amp;H597&amp;"$3:$CZ$554"),$E597-3*(B596-1)+R$1,FALSE)</f>
        <v>13</v>
      </c>
      <c r="S625" s="45">
        <f ca="1">VLOOKUP($B625,INDIRECT("data!$"&amp;H597&amp;"$3:$CZ$554"),$E597-3*(B596-1)+S$1,FALSE)</f>
        <v>3</v>
      </c>
      <c r="T625" s="45">
        <f ca="1">VLOOKUP($B625,INDIRECT("data!$"&amp;H597&amp;"$3:$CZ$554"),$E597-3*(B596-1)+T$1,FALSE)</f>
        <v>6</v>
      </c>
      <c r="U625" s="45">
        <f ca="1">VLOOKUP($B625,INDIRECT("data!$"&amp;H597&amp;"$3:$CZ$554"),$E597-3*(B596-1)+U$1,FALSE)</f>
        <v>2</v>
      </c>
      <c r="V625" s="45">
        <f ca="1">VLOOKUP($B625,INDIRECT("data!$"&amp;H597&amp;"$3:$CZ$554"),$E597-3*(B596-1)+V$1,FALSE)</f>
        <v>3</v>
      </c>
      <c r="W625" s="45">
        <f ca="1">VLOOKUP($B625,INDIRECT("data!$"&amp;H597&amp;"$3:$CZ$554"),$E597-3*(B596-1)+W$1,FALSE)</f>
        <v>0</v>
      </c>
      <c r="X625" s="45">
        <f ca="1">VLOOKUP($B625,INDIRECT("data!$"&amp;H597&amp;"$3:$CZ$554"),$E597-3*(B596-1)+X$1,FALSE)</f>
        <v>0</v>
      </c>
      <c r="Y625" s="47">
        <f ca="1">VLOOKUP($B625,INDIRECT("data!$"&amp;H597&amp;"$3:$CZ$554"),$E597-3*(B596-1)+Y$1,FALSE)</f>
        <v>1.57</v>
      </c>
      <c r="Z625" s="47">
        <f ca="1">VLOOKUP($B625,INDIRECT("data!$"&amp;H597&amp;"$3:$CZ$554"),$E597-3*(B596-1)+Z$1,FALSE)</f>
        <v>4.2</v>
      </c>
      <c r="AA625" s="47">
        <f ca="1">VLOOKUP($B625,INDIRECT("data!$"&amp;H597&amp;"$3:$CZ$554"),$E597-3*(B596-1)+AA$1,FALSE)</f>
        <v>6.5</v>
      </c>
      <c r="AB625" s="47">
        <f ca="1">VLOOKUP($B625,INDIRECT("data!$"&amp;H597&amp;"$3:$CZ$554"),$E597-3*(B596-1)+AB$1,FALSE)</f>
        <v>1.56</v>
      </c>
      <c r="AC625" s="47">
        <f ca="1">VLOOKUP($B625,INDIRECT("data!$"&amp;H597&amp;"$3:$CZ$554"),$E597-3*(B596-1)+AC$1,FALSE)</f>
        <v>4.3</v>
      </c>
      <c r="AD625" s="47">
        <f ca="1">VLOOKUP($B625,INDIRECT("data!$"&amp;H597&amp;"$3:$CZ$554"),$E597-3*(B596-1)+AD$1,FALSE)</f>
        <v>6.69</v>
      </c>
      <c r="AE625" s="47">
        <f ca="1">VLOOKUP($B625,INDIRECT("data!$"&amp;H597&amp;"$3:$CZ$554"),$E597-3*(B596-1)+AE$1,FALSE)</f>
        <v>1.68</v>
      </c>
      <c r="AF625" s="47">
        <f ca="1">VLOOKUP($B625,INDIRECT("data!$"&amp;H597&amp;"$3:$CZ$554"),$E597-3*(B596-1)+AF$1,FALSE)</f>
        <v>2.15</v>
      </c>
      <c r="AG625" s="65">
        <f t="shared" ca="1" si="1323"/>
        <v>1</v>
      </c>
      <c r="AH625" s="65">
        <f t="shared" ca="1" si="1324"/>
        <v>0</v>
      </c>
      <c r="AI625" s="65">
        <f t="shared" ca="1" si="1325"/>
        <v>1</v>
      </c>
      <c r="AJ625" s="65">
        <f t="shared" ca="1" si="1326"/>
        <v>1</v>
      </c>
      <c r="AK625" s="65">
        <f t="shared" ca="1" si="1327"/>
        <v>0</v>
      </c>
      <c r="AL625" s="66" t="str">
        <f t="shared" ca="1" si="1328"/>
        <v>H</v>
      </c>
      <c r="AM625" s="66" t="str">
        <f t="shared" ca="1" si="1329"/>
        <v>D-H</v>
      </c>
      <c r="AN625" s="65">
        <f t="shared" ca="1" si="1330"/>
        <v>0</v>
      </c>
      <c r="AO625" s="65">
        <f t="shared" ca="1" si="1331"/>
        <v>0</v>
      </c>
      <c r="AP625" s="65">
        <f t="shared" ca="1" si="1332"/>
        <v>0</v>
      </c>
      <c r="AQ625" s="65">
        <f t="shared" ca="1" si="1333"/>
        <v>1</v>
      </c>
      <c r="AR625" s="65">
        <f t="shared" ca="1" si="1334"/>
        <v>0</v>
      </c>
      <c r="AS625" s="65">
        <f t="shared" ca="1" si="1335"/>
        <v>0</v>
      </c>
      <c r="AT625" s="65">
        <f t="shared" ca="1" si="1336"/>
        <v>0</v>
      </c>
    </row>
    <row r="626" spans="1:46" ht="18" customHeight="1" x14ac:dyDescent="0.25">
      <c r="A626" s="49" t="str">
        <f ca="1">CONCATENATE(B618,"-",B626)</f>
        <v>Rotherham-All-8</v>
      </c>
      <c r="B626" s="38">
        <v>8</v>
      </c>
      <c r="C626" s="41">
        <f ca="1">VLOOKUP($B626,INDIRECT("data!$"&amp;H597&amp;"$3:$CZ$554"),$E597-3*(B596-1)+C$1,FALSE)</f>
        <v>43338</v>
      </c>
      <c r="D626" s="30" t="str">
        <f ca="1">VLOOKUP($B626,INDIRECT("data!$"&amp;H597&amp;"$3:$CZ$554"),$E597-3*(B596-1)+D$1,FALSE)</f>
        <v>Rotherham</v>
      </c>
      <c r="E626" s="30" t="str">
        <f ca="1">VLOOKUP($B626,INDIRECT("data!$"&amp;H597&amp;"$3:$CZ$554"),$E597-3*(B596-1)+E$1,FALSE)</f>
        <v>Millwall</v>
      </c>
      <c r="F626" s="29">
        <f ca="1">VLOOKUP($B626,INDIRECT("data!$"&amp;H597&amp;"$3:$CZ$554"),$E597-3*(B596-1)+F$1,FALSE)</f>
        <v>1</v>
      </c>
      <c r="G626" s="29">
        <f ca="1">VLOOKUP($B626,INDIRECT("data!$"&amp;H597&amp;"$3:$CZ$554"),$E597-3*(B596-1)+G$1,FALSE)</f>
        <v>0</v>
      </c>
      <c r="H626" s="15" t="str">
        <f ca="1">VLOOKUP($B626,INDIRECT("data!$"&amp;H597&amp;"$3:$CZ$554"),$E597-3*(B596-1)+H$1,FALSE)</f>
        <v>H</v>
      </c>
      <c r="I626" s="29">
        <f ca="1">VLOOKUP($B626,INDIRECT("data!$"&amp;H597&amp;"$3:$CZ$554"),$E597-3*(B596-1)+I$1,FALSE)</f>
        <v>1</v>
      </c>
      <c r="J626" s="29">
        <f ca="1">VLOOKUP($B626,INDIRECT("data!$"&amp;H597&amp;"$3:$CZ$554"),$E597-3*(B596-1)+J$1,FALSE)</f>
        <v>0</v>
      </c>
      <c r="K626" s="15" t="str">
        <f ca="1">VLOOKUP($B626,INDIRECT("data!$"&amp;H597&amp;"$3:$CZ$554"),$E597-3*(B596-1)+K$1,FALSE)</f>
        <v>H</v>
      </c>
      <c r="L626" s="30" t="str">
        <f ca="1">VLOOKUP($B626,INDIRECT("data!$"&amp;H597&amp;"$3:$CZ$554"),$E597-3*(B596-1)+L$1,FALSE)</f>
        <v>G Eltringham</v>
      </c>
      <c r="M626" s="45">
        <f ca="1">VLOOKUP($B626,INDIRECT("data!$"&amp;H597&amp;"$3:$CZ$554"),$E597-3*(B596-1)+M$1,FALSE)</f>
        <v>12</v>
      </c>
      <c r="N626" s="45">
        <f ca="1">VLOOKUP($B626,INDIRECT("data!$"&amp;H597&amp;"$3:$CZ$554"),$E597-3*(B596-1)+N$1,FALSE)</f>
        <v>12</v>
      </c>
      <c r="O626" s="45">
        <f ca="1">VLOOKUP($B626,INDIRECT("data!$"&amp;H597&amp;"$3:$CZ$554"),$E597-3*(B596-1)+O$1,FALSE)</f>
        <v>3</v>
      </c>
      <c r="P626" s="45">
        <f ca="1">VLOOKUP($B626,INDIRECT("data!$"&amp;H597&amp;"$3:$CZ$554"),$E597-3*(B596-1)+P$1,FALSE)</f>
        <v>5</v>
      </c>
      <c r="Q626" s="45">
        <f ca="1">VLOOKUP($B626,INDIRECT("data!$"&amp;H597&amp;"$3:$CZ$554"),$E597-3*(B596-1)+Q$1,FALSE)</f>
        <v>14</v>
      </c>
      <c r="R626" s="45">
        <f ca="1">VLOOKUP($B626,INDIRECT("data!$"&amp;H597&amp;"$3:$CZ$554"),$E597-3*(B596-1)+R$1,FALSE)</f>
        <v>9</v>
      </c>
      <c r="S626" s="45">
        <f ca="1">VLOOKUP($B626,INDIRECT("data!$"&amp;H597&amp;"$3:$CZ$554"),$E597-3*(B596-1)+S$1,FALSE)</f>
        <v>2</v>
      </c>
      <c r="T626" s="45">
        <f ca="1">VLOOKUP($B626,INDIRECT("data!$"&amp;H597&amp;"$3:$CZ$554"),$E597-3*(B596-1)+T$1,FALSE)</f>
        <v>9</v>
      </c>
      <c r="U626" s="45">
        <f ca="1">VLOOKUP($B626,INDIRECT("data!$"&amp;H597&amp;"$3:$CZ$554"),$E597-3*(B596-1)+U$1,FALSE)</f>
        <v>1</v>
      </c>
      <c r="V626" s="45">
        <f ca="1">VLOOKUP($B626,INDIRECT("data!$"&amp;H597&amp;"$3:$CZ$554"),$E597-3*(B596-1)+V$1,FALSE)</f>
        <v>2</v>
      </c>
      <c r="W626" s="45">
        <f ca="1">VLOOKUP($B626,INDIRECT("data!$"&amp;H597&amp;"$3:$CZ$554"),$E597-3*(B596-1)+W$1,FALSE)</f>
        <v>0</v>
      </c>
      <c r="X626" s="45">
        <f ca="1">VLOOKUP($B626,INDIRECT("data!$"&amp;H597&amp;"$3:$CZ$554"),$E597-3*(B596-1)+X$1,FALSE)</f>
        <v>0</v>
      </c>
      <c r="Y626" s="47">
        <f ca="1">VLOOKUP($B626,INDIRECT("data!$"&amp;H597&amp;"$3:$CZ$554"),$E597-3*(B596-1)+Y$1,FALSE)</f>
        <v>3.6</v>
      </c>
      <c r="Z626" s="47">
        <f ca="1">VLOOKUP($B626,INDIRECT("data!$"&amp;H597&amp;"$3:$CZ$554"),$E597-3*(B596-1)+Z$1,FALSE)</f>
        <v>3.4</v>
      </c>
      <c r="AA626" s="47">
        <f ca="1">VLOOKUP($B626,INDIRECT("data!$"&amp;H597&amp;"$3:$CZ$554"),$E597-3*(B596-1)+AA$1,FALSE)</f>
        <v>2.2000000000000002</v>
      </c>
      <c r="AB626" s="47">
        <f ca="1">VLOOKUP($B626,INDIRECT("data!$"&amp;H597&amp;"$3:$CZ$554"),$E597-3*(B596-1)+AB$1,FALSE)</f>
        <v>3.63</v>
      </c>
      <c r="AC626" s="47">
        <f ca="1">VLOOKUP($B626,INDIRECT("data!$"&amp;H597&amp;"$3:$CZ$554"),$E597-3*(B596-1)+AC$1,FALSE)</f>
        <v>3.26</v>
      </c>
      <c r="AD626" s="47">
        <f ca="1">VLOOKUP($B626,INDIRECT("data!$"&amp;H597&amp;"$3:$CZ$554"),$E597-3*(B596-1)+AD$1,FALSE)</f>
        <v>2.25</v>
      </c>
      <c r="AE626" s="47">
        <f ca="1">VLOOKUP($B626,INDIRECT("data!$"&amp;H597&amp;"$3:$CZ$554"),$E597-3*(B596-1)+AE$1,FALSE)</f>
        <v>2.02</v>
      </c>
      <c r="AF626" s="47">
        <f ca="1">VLOOKUP($B626,INDIRECT("data!$"&amp;H597&amp;"$3:$CZ$554"),$E597-3*(B596-1)+AF$1,FALSE)</f>
        <v>1.77</v>
      </c>
      <c r="AG626" s="65">
        <f t="shared" ca="1" si="1323"/>
        <v>1</v>
      </c>
      <c r="AH626" s="65">
        <f t="shared" ca="1" si="1324"/>
        <v>1</v>
      </c>
      <c r="AI626" s="65">
        <f t="shared" ca="1" si="1325"/>
        <v>0</v>
      </c>
      <c r="AJ626" s="65">
        <f t="shared" ca="1" si="1326"/>
        <v>0</v>
      </c>
      <c r="AK626" s="65">
        <f t="shared" ca="1" si="1327"/>
        <v>0</v>
      </c>
      <c r="AL626" s="66" t="str">
        <f t="shared" ca="1" si="1328"/>
        <v>D</v>
      </c>
      <c r="AM626" s="66" t="str">
        <f t="shared" ca="1" si="1329"/>
        <v>H-H</v>
      </c>
      <c r="AN626" s="65">
        <f t="shared" ca="1" si="1330"/>
        <v>0</v>
      </c>
      <c r="AO626" s="65">
        <f t="shared" ca="1" si="1331"/>
        <v>1</v>
      </c>
      <c r="AP626" s="65">
        <f t="shared" ca="1" si="1332"/>
        <v>0</v>
      </c>
      <c r="AQ626" s="65">
        <f t="shared" ca="1" si="1333"/>
        <v>1</v>
      </c>
      <c r="AR626" s="65">
        <f t="shared" ca="1" si="1334"/>
        <v>0</v>
      </c>
      <c r="AS626" s="65">
        <f t="shared" ca="1" si="1335"/>
        <v>0</v>
      </c>
      <c r="AT626" s="65">
        <f t="shared" ca="1" si="1336"/>
        <v>0</v>
      </c>
    </row>
    <row r="627" spans="1:46" ht="18" customHeight="1" x14ac:dyDescent="0.25">
      <c r="A627" s="49" t="str">
        <f ca="1">CONCATENATE(B618,"-",B627)</f>
        <v>Rotherham-All-9</v>
      </c>
      <c r="B627" s="38">
        <v>9</v>
      </c>
      <c r="C627" s="41">
        <f ca="1">VLOOKUP($B627,INDIRECT("data!$"&amp;H597&amp;"$3:$CZ$554"),$E597-3*(B596-1)+C$1,FALSE)</f>
        <v>43333</v>
      </c>
      <c r="D627" s="30" t="str">
        <f ca="1">VLOOKUP($B627,INDIRECT("data!$"&amp;H597&amp;"$3:$CZ$554"),$E597-3*(B596-1)+D$1,FALSE)</f>
        <v>Rotherham</v>
      </c>
      <c r="E627" s="30" t="str">
        <f ca="1">VLOOKUP($B627,INDIRECT("data!$"&amp;H597&amp;"$3:$CZ$554"),$E597-3*(B596-1)+E$1,FALSE)</f>
        <v>Hull</v>
      </c>
      <c r="F627" s="29">
        <f ca="1">VLOOKUP($B627,INDIRECT("data!$"&amp;H597&amp;"$3:$CZ$554"),$E597-3*(B596-1)+F$1,FALSE)</f>
        <v>2</v>
      </c>
      <c r="G627" s="29">
        <f ca="1">VLOOKUP($B627,INDIRECT("data!$"&amp;H597&amp;"$3:$CZ$554"),$E597-3*(B596-1)+G$1,FALSE)</f>
        <v>3</v>
      </c>
      <c r="H627" s="15" t="str">
        <f ca="1">VLOOKUP($B627,INDIRECT("data!$"&amp;H597&amp;"$3:$CZ$554"),$E597-3*(B596-1)+H$1,FALSE)</f>
        <v>A</v>
      </c>
      <c r="I627" s="29">
        <f ca="1">VLOOKUP($B627,INDIRECT("data!$"&amp;H597&amp;"$3:$CZ$554"),$E597-3*(B596-1)+I$1,FALSE)</f>
        <v>1</v>
      </c>
      <c r="J627" s="29">
        <f ca="1">VLOOKUP($B627,INDIRECT("data!$"&amp;H597&amp;"$3:$CZ$554"),$E597-3*(B596-1)+J$1,FALSE)</f>
        <v>2</v>
      </c>
      <c r="K627" s="15" t="str">
        <f ca="1">VLOOKUP($B627,INDIRECT("data!$"&amp;H597&amp;"$3:$CZ$554"),$E597-3*(B596-1)+K$1,FALSE)</f>
        <v>A</v>
      </c>
      <c r="L627" s="30" t="str">
        <f ca="1">VLOOKUP($B627,INDIRECT("data!$"&amp;H597&amp;"$3:$CZ$554"),$E597-3*(B596-1)+L$1,FALSE)</f>
        <v>J Simpson</v>
      </c>
      <c r="M627" s="45">
        <f ca="1">VLOOKUP($B627,INDIRECT("data!$"&amp;H597&amp;"$3:$CZ$554"),$E597-3*(B596-1)+M$1,FALSE)</f>
        <v>15</v>
      </c>
      <c r="N627" s="45">
        <f ca="1">VLOOKUP($B627,INDIRECT("data!$"&amp;H597&amp;"$3:$CZ$554"),$E597-3*(B596-1)+N$1,FALSE)</f>
        <v>14</v>
      </c>
      <c r="O627" s="45">
        <f ca="1">VLOOKUP($B627,INDIRECT("data!$"&amp;H597&amp;"$3:$CZ$554"),$E597-3*(B596-1)+O$1,FALSE)</f>
        <v>4</v>
      </c>
      <c r="P627" s="45">
        <f ca="1">VLOOKUP($B627,INDIRECT("data!$"&amp;H597&amp;"$3:$CZ$554"),$E597-3*(B596-1)+P$1,FALSE)</f>
        <v>6</v>
      </c>
      <c r="Q627" s="45">
        <f ca="1">VLOOKUP($B627,INDIRECT("data!$"&amp;H597&amp;"$3:$CZ$554"),$E597-3*(B596-1)+Q$1,FALSE)</f>
        <v>11</v>
      </c>
      <c r="R627" s="45">
        <f ca="1">VLOOKUP($B627,INDIRECT("data!$"&amp;H597&amp;"$3:$CZ$554"),$E597-3*(B596-1)+R$1,FALSE)</f>
        <v>10</v>
      </c>
      <c r="S627" s="45">
        <f ca="1">VLOOKUP($B627,INDIRECT("data!$"&amp;H597&amp;"$3:$CZ$554"),$E597-3*(B596-1)+S$1,FALSE)</f>
        <v>7</v>
      </c>
      <c r="T627" s="45">
        <f ca="1">VLOOKUP($B627,INDIRECT("data!$"&amp;H597&amp;"$3:$CZ$554"),$E597-3*(B596-1)+T$1,FALSE)</f>
        <v>4</v>
      </c>
      <c r="U627" s="45">
        <f ca="1">VLOOKUP($B627,INDIRECT("data!$"&amp;H597&amp;"$3:$CZ$554"),$E597-3*(B596-1)+U$1,FALSE)</f>
        <v>1</v>
      </c>
      <c r="V627" s="45">
        <f ca="1">VLOOKUP($B627,INDIRECT("data!$"&amp;H597&amp;"$3:$CZ$554"),$E597-3*(B596-1)+V$1,FALSE)</f>
        <v>1</v>
      </c>
      <c r="W627" s="45">
        <f ca="1">VLOOKUP($B627,INDIRECT("data!$"&amp;H597&amp;"$3:$CZ$554"),$E597-3*(B596-1)+W$1,FALSE)</f>
        <v>0</v>
      </c>
      <c r="X627" s="45">
        <f ca="1">VLOOKUP($B627,INDIRECT("data!$"&amp;H597&amp;"$3:$CZ$554"),$E597-3*(B596-1)+X$1,FALSE)</f>
        <v>0</v>
      </c>
      <c r="Y627" s="47">
        <f ca="1">VLOOKUP($B627,INDIRECT("data!$"&amp;H597&amp;"$3:$CZ$554"),$E597-3*(B596-1)+Y$1,FALSE)</f>
        <v>3.1</v>
      </c>
      <c r="Z627" s="47">
        <f ca="1">VLOOKUP($B627,INDIRECT("data!$"&amp;H597&amp;"$3:$CZ$554"),$E597-3*(B596-1)+Z$1,FALSE)</f>
        <v>3.3</v>
      </c>
      <c r="AA627" s="47">
        <f ca="1">VLOOKUP($B627,INDIRECT("data!$"&amp;H597&amp;"$3:$CZ$554"),$E597-3*(B596-1)+AA$1,FALSE)</f>
        <v>2.5</v>
      </c>
      <c r="AB627" s="47">
        <f ca="1">VLOOKUP($B627,INDIRECT("data!$"&amp;H597&amp;"$3:$CZ$554"),$E597-3*(B596-1)+AB$1,FALSE)</f>
        <v>3.1</v>
      </c>
      <c r="AC627" s="47">
        <f ca="1">VLOOKUP($B627,INDIRECT("data!$"&amp;H597&amp;"$3:$CZ$554"),$E597-3*(B596-1)+AC$1,FALSE)</f>
        <v>3.38</v>
      </c>
      <c r="AD627" s="47">
        <f ca="1">VLOOKUP($B627,INDIRECT("data!$"&amp;H597&amp;"$3:$CZ$554"),$E597-3*(B596-1)+AD$1,FALSE)</f>
        <v>2.46</v>
      </c>
      <c r="AE627" s="47">
        <f ca="1">VLOOKUP($B627,INDIRECT("data!$"&amp;H597&amp;"$3:$CZ$554"),$E597-3*(B596-1)+AE$1,FALSE)</f>
        <v>1.94</v>
      </c>
      <c r="AF627" s="47">
        <f ca="1">VLOOKUP($B627,INDIRECT("data!$"&amp;H597&amp;"$3:$CZ$554"),$E597-3*(B596-1)+AF$1,FALSE)</f>
        <v>1.85</v>
      </c>
      <c r="AG627" s="65">
        <f t="shared" ca="1" si="1323"/>
        <v>5</v>
      </c>
      <c r="AH627" s="65">
        <f t="shared" ca="1" si="1324"/>
        <v>3</v>
      </c>
      <c r="AI627" s="65">
        <f t="shared" ca="1" si="1325"/>
        <v>2</v>
      </c>
      <c r="AJ627" s="65">
        <f t="shared" ca="1" si="1326"/>
        <v>1</v>
      </c>
      <c r="AK627" s="65">
        <f t="shared" ca="1" si="1327"/>
        <v>1</v>
      </c>
      <c r="AL627" s="66" t="str">
        <f t="shared" ca="1" si="1328"/>
        <v>D</v>
      </c>
      <c r="AM627" s="66" t="str">
        <f t="shared" ca="1" si="1329"/>
        <v>A-A</v>
      </c>
      <c r="AN627" s="65">
        <f t="shared" ca="1" si="1330"/>
        <v>1</v>
      </c>
      <c r="AO627" s="65">
        <f t="shared" ca="1" si="1331"/>
        <v>1</v>
      </c>
      <c r="AP627" s="65">
        <f t="shared" ca="1" si="1332"/>
        <v>1</v>
      </c>
      <c r="AQ627" s="65">
        <f t="shared" ca="1" si="1333"/>
        <v>0</v>
      </c>
      <c r="AR627" s="65">
        <f t="shared" ca="1" si="1334"/>
        <v>0</v>
      </c>
      <c r="AS627" s="65">
        <f t="shared" ca="1" si="1335"/>
        <v>0</v>
      </c>
      <c r="AT627" s="65">
        <f t="shared" ca="1" si="1336"/>
        <v>0</v>
      </c>
    </row>
    <row r="628" spans="1:46" ht="18" customHeight="1" x14ac:dyDescent="0.25">
      <c r="A628" s="49" t="str">
        <f ca="1">CONCATENATE(B618,"-",B628)</f>
        <v>Rotherham-All-10</v>
      </c>
      <c r="B628" s="38">
        <v>10</v>
      </c>
      <c r="C628" s="41">
        <f ca="1">VLOOKUP($B628,INDIRECT("data!$"&amp;H597&amp;"$3:$CZ$554"),$E597-3*(B596-1)+C$1,FALSE)</f>
        <v>43330</v>
      </c>
      <c r="D628" s="30" t="str">
        <f ca="1">VLOOKUP($B628,INDIRECT("data!$"&amp;H597&amp;"$3:$CZ$554"),$E597-3*(B596-1)+D$1,FALSE)</f>
        <v>Leeds</v>
      </c>
      <c r="E628" s="30" t="str">
        <f ca="1">VLOOKUP($B628,INDIRECT("data!$"&amp;H597&amp;"$3:$CZ$554"),$E597-3*(B596-1)+E$1,FALSE)</f>
        <v>Rotherham</v>
      </c>
      <c r="F628" s="29">
        <f ca="1">VLOOKUP($B628,INDIRECT("data!$"&amp;H597&amp;"$3:$CZ$554"),$E597-3*(B596-1)+F$1,FALSE)</f>
        <v>2</v>
      </c>
      <c r="G628" s="29">
        <f ca="1">VLOOKUP($B628,INDIRECT("data!$"&amp;H597&amp;"$3:$CZ$554"),$E597-3*(B596-1)+G$1,FALSE)</f>
        <v>0</v>
      </c>
      <c r="H628" s="15" t="str">
        <f ca="1">VLOOKUP($B628,INDIRECT("data!$"&amp;H597&amp;"$3:$CZ$554"),$E597-3*(B596-1)+H$1,FALSE)</f>
        <v>H</v>
      </c>
      <c r="I628" s="29">
        <f ca="1">VLOOKUP($B628,INDIRECT("data!$"&amp;H597&amp;"$3:$CZ$554"),$E597-3*(B596-1)+I$1,FALSE)</f>
        <v>0</v>
      </c>
      <c r="J628" s="29">
        <f ca="1">VLOOKUP($B628,INDIRECT("data!$"&amp;H597&amp;"$3:$CZ$554"),$E597-3*(B596-1)+J$1,FALSE)</f>
        <v>0</v>
      </c>
      <c r="K628" s="15" t="str">
        <f ca="1">VLOOKUP($B628,INDIRECT("data!$"&amp;H597&amp;"$3:$CZ$554"),$E597-3*(B596-1)+K$1,FALSE)</f>
        <v>D</v>
      </c>
      <c r="L628" s="30" t="str">
        <f ca="1">VLOOKUP($B628,INDIRECT("data!$"&amp;H597&amp;"$3:$CZ$554"),$E597-3*(B596-1)+L$1,FALSE)</f>
        <v>R Jones</v>
      </c>
      <c r="M628" s="45">
        <f ca="1">VLOOKUP($B628,INDIRECT("data!$"&amp;H597&amp;"$3:$CZ$554"),$E597-3*(B596-1)+M$1,FALSE)</f>
        <v>17</v>
      </c>
      <c r="N628" s="45">
        <f ca="1">VLOOKUP($B628,INDIRECT("data!$"&amp;H597&amp;"$3:$CZ$554"),$E597-3*(B596-1)+N$1,FALSE)</f>
        <v>9</v>
      </c>
      <c r="O628" s="45">
        <f ca="1">VLOOKUP($B628,INDIRECT("data!$"&amp;H597&amp;"$3:$CZ$554"),$E597-3*(B596-1)+O$1,FALSE)</f>
        <v>7</v>
      </c>
      <c r="P628" s="45">
        <f ca="1">VLOOKUP($B628,INDIRECT("data!$"&amp;H597&amp;"$3:$CZ$554"),$E597-3*(B596-1)+P$1,FALSE)</f>
        <v>4</v>
      </c>
      <c r="Q628" s="45">
        <f ca="1">VLOOKUP($B628,INDIRECT("data!$"&amp;H597&amp;"$3:$CZ$554"),$E597-3*(B596-1)+Q$1,FALSE)</f>
        <v>10</v>
      </c>
      <c r="R628" s="45">
        <f ca="1">VLOOKUP($B628,INDIRECT("data!$"&amp;H597&amp;"$3:$CZ$554"),$E597-3*(B596-1)+R$1,FALSE)</f>
        <v>8</v>
      </c>
      <c r="S628" s="45">
        <f ca="1">VLOOKUP($B628,INDIRECT("data!$"&amp;H597&amp;"$3:$CZ$554"),$E597-3*(B596-1)+S$1,FALSE)</f>
        <v>7</v>
      </c>
      <c r="T628" s="45">
        <f ca="1">VLOOKUP($B628,INDIRECT("data!$"&amp;H597&amp;"$3:$CZ$554"),$E597-3*(B596-1)+T$1,FALSE)</f>
        <v>1</v>
      </c>
      <c r="U628" s="45">
        <f ca="1">VLOOKUP($B628,INDIRECT("data!$"&amp;H597&amp;"$3:$CZ$554"),$E597-3*(B596-1)+U$1,FALSE)</f>
        <v>0</v>
      </c>
      <c r="V628" s="45">
        <f ca="1">VLOOKUP($B628,INDIRECT("data!$"&amp;H597&amp;"$3:$CZ$554"),$E597-3*(B596-1)+V$1,FALSE)</f>
        <v>1</v>
      </c>
      <c r="W628" s="45">
        <f ca="1">VLOOKUP($B628,INDIRECT("data!$"&amp;H597&amp;"$3:$CZ$554"),$E597-3*(B596-1)+W$1,FALSE)</f>
        <v>0</v>
      </c>
      <c r="X628" s="45">
        <f ca="1">VLOOKUP($B628,INDIRECT("data!$"&amp;H597&amp;"$3:$CZ$554"),$E597-3*(B596-1)+X$1,FALSE)</f>
        <v>0</v>
      </c>
      <c r="Y628" s="47">
        <f ca="1">VLOOKUP($B628,INDIRECT("data!$"&amp;H597&amp;"$3:$CZ$554"),$E597-3*(B596-1)+Y$1,FALSE)</f>
        <v>1.44</v>
      </c>
      <c r="Z628" s="47">
        <f ca="1">VLOOKUP($B628,INDIRECT("data!$"&amp;H597&amp;"$3:$CZ$554"),$E597-3*(B596-1)+Z$1,FALSE)</f>
        <v>4.75</v>
      </c>
      <c r="AA628" s="47">
        <f ca="1">VLOOKUP($B628,INDIRECT("data!$"&amp;H597&amp;"$3:$CZ$554"),$E597-3*(B596-1)+AA$1,FALSE)</f>
        <v>8</v>
      </c>
      <c r="AB628" s="47">
        <f ca="1">VLOOKUP($B628,INDIRECT("data!$"&amp;H597&amp;"$3:$CZ$554"),$E597-3*(B596-1)+AB$1,FALSE)</f>
        <v>1.43</v>
      </c>
      <c r="AC628" s="47">
        <f ca="1">VLOOKUP($B628,INDIRECT("data!$"&amp;H597&amp;"$3:$CZ$554"),$E597-3*(B596-1)+AC$1,FALSE)</f>
        <v>4.84</v>
      </c>
      <c r="AD628" s="47">
        <f ca="1">VLOOKUP($B628,INDIRECT("data!$"&amp;H597&amp;"$3:$CZ$554"),$E597-3*(B596-1)+AD$1,FALSE)</f>
        <v>8.34</v>
      </c>
      <c r="AE628" s="47">
        <f ca="1">VLOOKUP($B628,INDIRECT("data!$"&amp;H597&amp;"$3:$CZ$554"),$E597-3*(B596-1)+AE$1,FALSE)</f>
        <v>1.59</v>
      </c>
      <c r="AF628" s="47">
        <f ca="1">VLOOKUP($B628,INDIRECT("data!$"&amp;H597&amp;"$3:$CZ$554"),$E597-3*(B596-1)+AF$1,FALSE)</f>
        <v>2.31</v>
      </c>
      <c r="AG628" s="65">
        <f t="shared" ca="1" si="1323"/>
        <v>2</v>
      </c>
      <c r="AH628" s="65">
        <f t="shared" ca="1" si="1324"/>
        <v>0</v>
      </c>
      <c r="AI628" s="65">
        <f t="shared" ca="1" si="1325"/>
        <v>2</v>
      </c>
      <c r="AJ628" s="65">
        <f t="shared" ca="1" si="1326"/>
        <v>2</v>
      </c>
      <c r="AK628" s="65">
        <f t="shared" ca="1" si="1327"/>
        <v>0</v>
      </c>
      <c r="AL628" s="66" t="str">
        <f t="shared" ca="1" si="1328"/>
        <v>H</v>
      </c>
      <c r="AM628" s="66" t="str">
        <f t="shared" ca="1" si="1329"/>
        <v>D-H</v>
      </c>
      <c r="AN628" s="65">
        <f t="shared" ca="1" si="1330"/>
        <v>0</v>
      </c>
      <c r="AO628" s="65">
        <f t="shared" ca="1" si="1331"/>
        <v>0</v>
      </c>
      <c r="AP628" s="65">
        <f t="shared" ca="1" si="1332"/>
        <v>0</v>
      </c>
      <c r="AQ628" s="65">
        <f t="shared" ca="1" si="1333"/>
        <v>1</v>
      </c>
      <c r="AR628" s="65">
        <f t="shared" ca="1" si="1334"/>
        <v>0</v>
      </c>
      <c r="AS628" s="65">
        <f t="shared" ca="1" si="1335"/>
        <v>0</v>
      </c>
      <c r="AT628" s="65">
        <f t="shared" ca="1" si="1336"/>
        <v>0</v>
      </c>
    </row>
    <row r="629" spans="1:46" ht="18" customHeight="1" x14ac:dyDescent="0.25">
      <c r="B629" s="42" t="s">
        <v>23</v>
      </c>
      <c r="C629" s="43"/>
      <c r="D629" s="44"/>
      <c r="E629" s="44"/>
      <c r="F629" s="46">
        <f ca="1">SUM(F619:F626)</f>
        <v>11</v>
      </c>
      <c r="G629" s="46">
        <f ca="1">SUM(G619:G626)</f>
        <v>3</v>
      </c>
      <c r="H629" s="42"/>
      <c r="I629" s="46">
        <f t="shared" ref="I629:J629" ca="1" si="1337">SUM(I619:I626)</f>
        <v>4</v>
      </c>
      <c r="J629" s="46">
        <f t="shared" ca="1" si="1337"/>
        <v>0</v>
      </c>
      <c r="K629" s="42"/>
      <c r="L629" s="44"/>
      <c r="M629" s="46">
        <f t="shared" ref="M629:X629" ca="1" si="1338">SUM(M619:M626)</f>
        <v>114</v>
      </c>
      <c r="N629" s="46">
        <f t="shared" ca="1" si="1338"/>
        <v>100</v>
      </c>
      <c r="O629" s="46">
        <f t="shared" ca="1" si="1338"/>
        <v>34</v>
      </c>
      <c r="P629" s="46">
        <f t="shared" ca="1" si="1338"/>
        <v>33</v>
      </c>
      <c r="Q629" s="46">
        <f t="shared" ca="1" si="1338"/>
        <v>92</v>
      </c>
      <c r="R629" s="46">
        <f t="shared" ca="1" si="1338"/>
        <v>105</v>
      </c>
      <c r="S629" s="46">
        <f t="shared" ca="1" si="1338"/>
        <v>36</v>
      </c>
      <c r="T629" s="46">
        <f t="shared" ca="1" si="1338"/>
        <v>43</v>
      </c>
      <c r="U629" s="46">
        <f t="shared" ca="1" si="1338"/>
        <v>12</v>
      </c>
      <c r="V629" s="46">
        <f t="shared" ca="1" si="1338"/>
        <v>18</v>
      </c>
      <c r="W629" s="46">
        <f t="shared" ca="1" si="1338"/>
        <v>0</v>
      </c>
      <c r="X629" s="46">
        <f t="shared" ca="1" si="1338"/>
        <v>1</v>
      </c>
      <c r="Y629" s="48"/>
      <c r="Z629" s="48"/>
      <c r="AA629" s="48"/>
      <c r="AB629" s="48"/>
      <c r="AC629" s="48"/>
      <c r="AD629" s="48"/>
      <c r="AE629" s="48"/>
      <c r="AF629" s="48"/>
    </row>
    <row r="631" spans="1:46" ht="18" customHeight="1" x14ac:dyDescent="0.25">
      <c r="B631" s="36">
        <f>B596+1</f>
        <v>19</v>
      </c>
      <c r="C631" s="39">
        <v>1</v>
      </c>
      <c r="D631" s="15">
        <f>1+C631</f>
        <v>2</v>
      </c>
      <c r="E631" s="15">
        <f t="shared" ref="E631" si="1339">1+D631</f>
        <v>3</v>
      </c>
      <c r="F631" s="15">
        <f t="shared" ref="F631" si="1340">1+E631</f>
        <v>4</v>
      </c>
      <c r="G631" s="15">
        <f t="shared" ref="G631" si="1341">1+F631</f>
        <v>5</v>
      </c>
      <c r="H631" s="15">
        <f t="shared" ref="H631" si="1342">1+G631</f>
        <v>6</v>
      </c>
      <c r="I631" s="15">
        <f t="shared" ref="I631" si="1343">1+H631</f>
        <v>7</v>
      </c>
      <c r="J631" s="15">
        <f t="shared" ref="J631" si="1344">1+I631</f>
        <v>8</v>
      </c>
      <c r="K631" s="15">
        <f t="shared" ref="K631" si="1345">1+J631</f>
        <v>9</v>
      </c>
      <c r="L631" s="15">
        <f t="shared" ref="L631" si="1346">1+K631</f>
        <v>10</v>
      </c>
      <c r="M631" s="15">
        <f t="shared" ref="M631" si="1347">1+L631</f>
        <v>11</v>
      </c>
      <c r="N631" s="15">
        <f t="shared" ref="N631" si="1348">1+M631</f>
        <v>12</v>
      </c>
      <c r="O631" s="15">
        <f t="shared" ref="O631" si="1349">1+N631</f>
        <v>13</v>
      </c>
      <c r="P631" s="15">
        <f t="shared" ref="P631" si="1350">1+O631</f>
        <v>14</v>
      </c>
      <c r="Q631" s="15">
        <f t="shared" ref="Q631" si="1351">1+P631</f>
        <v>15</v>
      </c>
      <c r="R631" s="15">
        <f t="shared" ref="R631" si="1352">1+Q631</f>
        <v>16</v>
      </c>
      <c r="S631" s="15">
        <f t="shared" ref="S631" si="1353">1+R631</f>
        <v>17</v>
      </c>
      <c r="T631" s="15">
        <f t="shared" ref="T631" si="1354">1+S631</f>
        <v>18</v>
      </c>
      <c r="U631" s="15">
        <f t="shared" ref="U631" si="1355">1+T631</f>
        <v>19</v>
      </c>
      <c r="V631" s="15">
        <f t="shared" ref="V631" si="1356">1+U631</f>
        <v>20</v>
      </c>
      <c r="W631" s="15">
        <f t="shared" ref="W631" si="1357">1+V631</f>
        <v>21</v>
      </c>
      <c r="X631" s="15">
        <f t="shared" ref="X631" si="1358">1+W631</f>
        <v>22</v>
      </c>
      <c r="Y631" s="15">
        <f t="shared" ref="Y631" si="1359">1+X631</f>
        <v>23</v>
      </c>
      <c r="Z631" s="15">
        <f t="shared" ref="Z631" si="1360">1+Y631</f>
        <v>24</v>
      </c>
      <c r="AA631" s="15">
        <f t="shared" ref="AA631" si="1361">1+Z631</f>
        <v>25</v>
      </c>
      <c r="AB631" s="15">
        <f t="shared" ref="AB631" si="1362">1+AA631</f>
        <v>26</v>
      </c>
      <c r="AC631" s="15">
        <f t="shared" ref="AC631" si="1363">1+AB631</f>
        <v>27</v>
      </c>
      <c r="AD631" s="15">
        <f t="shared" ref="AD631" si="1364">1+AC631</f>
        <v>28</v>
      </c>
      <c r="AE631" s="15">
        <f t="shared" ref="AE631" si="1365">1+AD631</f>
        <v>29</v>
      </c>
      <c r="AF631" s="15">
        <f t="shared" ref="AF631" si="1366">1+AE631</f>
        <v>30</v>
      </c>
    </row>
    <row r="632" spans="1:46" ht="18" customHeight="1" x14ac:dyDescent="0.25">
      <c r="B632" s="36" t="str">
        <f ca="1">INDIRECT("teams!a"&amp;B631)</f>
        <v>Sheffield United</v>
      </c>
      <c r="C632" s="40">
        <v>74</v>
      </c>
      <c r="D632" s="13">
        <f>C632-1</f>
        <v>73</v>
      </c>
      <c r="E632" s="13">
        <f>D632-1</f>
        <v>72</v>
      </c>
      <c r="F632" s="51" t="s">
        <v>122</v>
      </c>
      <c r="G632" s="13" t="s">
        <v>123</v>
      </c>
      <c r="H632" s="13" t="s">
        <v>124</v>
      </c>
    </row>
    <row r="633" spans="1:46" ht="18" customHeight="1" x14ac:dyDescent="0.25">
      <c r="B633" s="12" t="str">
        <f ca="1">CONCATENATE(B632,"-Home")</f>
        <v>Sheffield United-Home</v>
      </c>
      <c r="C633" s="40" t="s">
        <v>22</v>
      </c>
      <c r="D633" s="13" t="s">
        <v>50</v>
      </c>
      <c r="E633" s="13" t="s">
        <v>51</v>
      </c>
      <c r="F633" s="13" t="s">
        <v>3</v>
      </c>
      <c r="G633" s="13" t="s">
        <v>4</v>
      </c>
      <c r="H633" s="13" t="s">
        <v>6</v>
      </c>
      <c r="I633" s="13" t="s">
        <v>1</v>
      </c>
      <c r="J633" s="13" t="s">
        <v>2</v>
      </c>
      <c r="K633" s="13" t="s">
        <v>5</v>
      </c>
      <c r="L633" s="13" t="s">
        <v>52</v>
      </c>
      <c r="M633" s="13" t="s">
        <v>53</v>
      </c>
      <c r="N633" s="13" t="s">
        <v>54</v>
      </c>
      <c r="O633" s="13" t="s">
        <v>55</v>
      </c>
      <c r="P633" s="13" t="s">
        <v>56</v>
      </c>
      <c r="Q633" s="13" t="s">
        <v>57</v>
      </c>
      <c r="R633" s="13" t="s">
        <v>58</v>
      </c>
      <c r="S633" s="13" t="s">
        <v>59</v>
      </c>
      <c r="T633" s="13" t="s">
        <v>60</v>
      </c>
      <c r="U633" s="13" t="s">
        <v>61</v>
      </c>
      <c r="V633" s="13" t="s">
        <v>62</v>
      </c>
      <c r="W633" s="13" t="s">
        <v>63</v>
      </c>
      <c r="X633" s="13" t="s">
        <v>64</v>
      </c>
      <c r="Y633" s="13" t="s">
        <v>65</v>
      </c>
      <c r="Z633" s="13" t="s">
        <v>66</v>
      </c>
      <c r="AA633" s="13" t="s">
        <v>67</v>
      </c>
      <c r="AB633" s="13" t="s">
        <v>68</v>
      </c>
      <c r="AC633" s="13" t="s">
        <v>69</v>
      </c>
      <c r="AD633" s="13" t="s">
        <v>70</v>
      </c>
      <c r="AE633" s="13" t="s">
        <v>71</v>
      </c>
      <c r="AF633" s="13" t="s">
        <v>72</v>
      </c>
      <c r="AG633" s="62" t="s">
        <v>140</v>
      </c>
      <c r="AH633" s="62" t="s">
        <v>141</v>
      </c>
      <c r="AI633" s="62" t="s">
        <v>142</v>
      </c>
      <c r="AJ633" s="62" t="s">
        <v>143</v>
      </c>
      <c r="AK633" s="62" t="s">
        <v>144</v>
      </c>
      <c r="AL633" s="63" t="s">
        <v>145</v>
      </c>
      <c r="AM633" s="63" t="s">
        <v>146</v>
      </c>
      <c r="AN633" s="62" t="s">
        <v>147</v>
      </c>
      <c r="AO633" s="64" t="s">
        <v>150</v>
      </c>
      <c r="AP633" s="64" t="s">
        <v>151</v>
      </c>
      <c r="AQ633" s="62" t="s">
        <v>148</v>
      </c>
      <c r="AR633" s="62" t="s">
        <v>149</v>
      </c>
      <c r="AS633" s="62" t="s">
        <v>152</v>
      </c>
      <c r="AT633" s="62" t="s">
        <v>153</v>
      </c>
    </row>
    <row r="634" spans="1:46" ht="18" customHeight="1" x14ac:dyDescent="0.25">
      <c r="A634" s="49" t="str">
        <f ca="1">CONCATENATE(B633,"-",B634)</f>
        <v>Sheffield United-Home-1</v>
      </c>
      <c r="B634" s="12">
        <v>1</v>
      </c>
      <c r="C634" s="41">
        <f ca="1">VLOOKUP($B634,INDIRECT("data!$"&amp;F632&amp;"$3:$CZ$554"),$C632-3*(B631-1)+C$1,FALSE)</f>
        <v>43379</v>
      </c>
      <c r="D634" s="30" t="str">
        <f ca="1">VLOOKUP($B634,INDIRECT("data!$"&amp;F632&amp;"$3:$CZ$554"),$C632-3*(B631-1)+D$1,FALSE)</f>
        <v>Sheffield United</v>
      </c>
      <c r="E634" s="30" t="str">
        <f ca="1">VLOOKUP($B634,INDIRECT("data!$"&amp;F632&amp;"$3:$CZ$554"),$C632-3*(B631-1)+E$1,FALSE)</f>
        <v>Hull</v>
      </c>
      <c r="F634" s="29">
        <f ca="1">VLOOKUP($B634,INDIRECT("data!$"&amp;F632&amp;"$3:$CZ$554"),$C632-3*(B631-1)+F$1,FALSE)</f>
        <v>1</v>
      </c>
      <c r="G634" s="29">
        <f ca="1">VLOOKUP($B634,INDIRECT("data!$"&amp;F632&amp;"$3:$CZ$554"),$C632-3*(B631-1)+G$1,FALSE)</f>
        <v>0</v>
      </c>
      <c r="H634" s="15" t="str">
        <f ca="1">VLOOKUP($B634,INDIRECT("data!$"&amp;F632&amp;"$3:$CZ$554"),$C632-3*(B631-1)+H$1,FALSE)</f>
        <v>H</v>
      </c>
      <c r="I634" s="29">
        <f ca="1">VLOOKUP($B634,INDIRECT("data!$"&amp;F632&amp;"$3:$CZ$554"),$C632-3*(B631-1)+I$1,FALSE)</f>
        <v>0</v>
      </c>
      <c r="J634" s="29">
        <f ca="1">VLOOKUP($B634,INDIRECT("data!$"&amp;F632&amp;"$3:$CZ$554"),$C632-3*(B631-1)+J$1,FALSE)</f>
        <v>0</v>
      </c>
      <c r="K634" s="15" t="str">
        <f ca="1">VLOOKUP($B634,INDIRECT("data!$"&amp;F632&amp;"$3:$CZ$554"),$C632-3*(B631-1)+K$1,FALSE)</f>
        <v>D</v>
      </c>
      <c r="L634" s="30" t="str">
        <f ca="1">VLOOKUP($B634,INDIRECT("data!$"&amp;F632&amp;"$3:$CZ$554"),$C632-3*(B631-1)+L$1,FALSE)</f>
        <v>P Bankes</v>
      </c>
      <c r="M634" s="45">
        <f ca="1">VLOOKUP($B634,INDIRECT("data!$"&amp;F632&amp;"$3:$CZ$554"),$C632-3*(B631-1)+M$1,FALSE)</f>
        <v>12</v>
      </c>
      <c r="N634" s="45">
        <f ca="1">VLOOKUP($B634,INDIRECT("data!$"&amp;F632&amp;"$3:$CZ$554"),$C632-3*(B631-1)+N$1,FALSE)</f>
        <v>8</v>
      </c>
      <c r="O634" s="45">
        <f ca="1">VLOOKUP($B634,INDIRECT("data!$"&amp;F632&amp;"$3:$CZ$554"),$C632-3*(B631-1)+O$1,FALSE)</f>
        <v>3</v>
      </c>
      <c r="P634" s="45">
        <f ca="1">VLOOKUP($B634,INDIRECT("data!$"&amp;F632&amp;"$3:$CZ$554"),$C632-3*(B631-1)+P$1,FALSE)</f>
        <v>3</v>
      </c>
      <c r="Q634" s="45">
        <f ca="1">VLOOKUP($B634,INDIRECT("data!$"&amp;F632&amp;"$3:$CZ$554"),$C632-3*(B631-1)+Q$1,FALSE)</f>
        <v>11</v>
      </c>
      <c r="R634" s="45">
        <f ca="1">VLOOKUP($B634,INDIRECT("data!$"&amp;F632&amp;"$3:$CZ$554"),$C632-3*(B631-1)+R$1,FALSE)</f>
        <v>9</v>
      </c>
      <c r="S634" s="45">
        <f ca="1">VLOOKUP($B634,INDIRECT("data!$"&amp;F632&amp;"$3:$CZ$554"),$C632-3*(B631-1)+S$1,FALSE)</f>
        <v>7</v>
      </c>
      <c r="T634" s="45">
        <f ca="1">VLOOKUP($B634,INDIRECT("data!$"&amp;F632&amp;"$3:$CZ$554"),$C632-3*(B631-1)+T$1,FALSE)</f>
        <v>5</v>
      </c>
      <c r="U634" s="45">
        <f ca="1">VLOOKUP($B634,INDIRECT("data!$"&amp;F632&amp;"$3:$CZ$554"),$C632-3*(B631-1)+U$1,FALSE)</f>
        <v>2</v>
      </c>
      <c r="V634" s="45">
        <f ca="1">VLOOKUP($B634,INDIRECT("data!$"&amp;F632&amp;"$3:$CZ$554"),$C632-3*(B631-1)+V$1,FALSE)</f>
        <v>1</v>
      </c>
      <c r="W634" s="45">
        <f ca="1">VLOOKUP($B634,INDIRECT("data!$"&amp;F632&amp;"$3:$CZ$554"),$C632-3*(B631-1)+W$1,FALSE)</f>
        <v>0</v>
      </c>
      <c r="X634" s="45">
        <f ca="1">VLOOKUP($B634,INDIRECT("data!$"&amp;F632&amp;"$3:$CZ$554"),$C632-3*(B631-1)+X$1,FALSE)</f>
        <v>0</v>
      </c>
      <c r="Y634" s="47">
        <f ca="1">VLOOKUP($B634,INDIRECT("data!$"&amp;F632&amp;"$3:$CZ$554"),$C632-3*(B631-1)+Y$1,FALSE)</f>
        <v>1.6</v>
      </c>
      <c r="Z634" s="47">
        <f ca="1">VLOOKUP($B634,INDIRECT("data!$"&amp;F632&amp;"$3:$CZ$554"),$C632-3*(B631-1)+Z$1,FALSE)</f>
        <v>4.2</v>
      </c>
      <c r="AA634" s="47">
        <f ca="1">VLOOKUP($B634,INDIRECT("data!$"&amp;F632&amp;"$3:$CZ$554"),$C632-3*(B631-1)+AA$1,FALSE)</f>
        <v>6</v>
      </c>
      <c r="AB634" s="47">
        <f ca="1">VLOOKUP($B634,INDIRECT("data!$"&amp;F632&amp;"$3:$CZ$554"),$C632-3*(B631-1)+AB$1,FALSE)</f>
        <v>1.57</v>
      </c>
      <c r="AC634" s="47">
        <f ca="1">VLOOKUP($B634,INDIRECT("data!$"&amp;F632&amp;"$3:$CZ$554"),$C632-3*(B631-1)+AC$1,FALSE)</f>
        <v>4.25</v>
      </c>
      <c r="AD634" s="47">
        <f ca="1">VLOOKUP($B634,INDIRECT("data!$"&amp;F632&amp;"$3:$CZ$554"),$C632-3*(B631-1)+AD$1,FALSE)</f>
        <v>6.3</v>
      </c>
      <c r="AE634" s="47">
        <f ca="1">VLOOKUP($B634,INDIRECT("data!$"&amp;F632&amp;"$3:$CZ$554"),$C632-3*(B631-1)+AE$1,FALSE)</f>
        <v>1.82</v>
      </c>
      <c r="AF634" s="47">
        <f ca="1">VLOOKUP($B634,INDIRECT("data!$"&amp;F632&amp;"$3:$CZ$554"),$C632-3*(B631-1)+AF$1,FALSE)</f>
        <v>1.97</v>
      </c>
      <c r="AG634" s="65">
        <f ca="1">IF(C634="","",F634+G634)</f>
        <v>1</v>
      </c>
      <c r="AH634" s="65">
        <f ca="1">IF(C634="","",I634+J634)</f>
        <v>0</v>
      </c>
      <c r="AI634" s="65">
        <f ca="1">IF(C634="","",AJ634+AK634)</f>
        <v>1</v>
      </c>
      <c r="AJ634" s="65">
        <f ca="1">IF(C634="","",F634-I634)</f>
        <v>1</v>
      </c>
      <c r="AK634" s="65">
        <f ca="1">IF(C634="","",G634-J634)</f>
        <v>0</v>
      </c>
      <c r="AL634" s="66" t="str">
        <f ca="1">IF(AJ634&gt;AK634,"H",IF(AJ634=AK634,"D",IF(AJ634&lt;AK634,"A","Error!")))</f>
        <v>H</v>
      </c>
      <c r="AM634" s="66" t="str">
        <f ca="1">IF(C634="","",CONCATENATE(K634,"-",H634))</f>
        <v>D-H</v>
      </c>
      <c r="AN634" s="65">
        <f ca="1">IF(C634="","",IF(AND(F634&gt;0,G634&gt;0),1,0))</f>
        <v>0</v>
      </c>
      <c r="AO634" s="65">
        <f ca="1">IF(C634="","",IF(AND(F634&gt;0,I634&gt;0),1,0))</f>
        <v>0</v>
      </c>
      <c r="AP634" s="65">
        <f ca="1">IF(C634="","",IF(AND(G634&gt;0,J634&gt;0),1,0))</f>
        <v>0</v>
      </c>
      <c r="AQ634" s="65">
        <f ca="1">IF(C634="","",IF(AND(H634="H",G634=0),1,0))</f>
        <v>1</v>
      </c>
      <c r="AR634" s="65">
        <f ca="1">IF(C634="","",IF(AND(H634="A",F634=0),1,0))</f>
        <v>0</v>
      </c>
      <c r="AS634" s="65">
        <f ca="1">IF(C634="","",IF(AND(K634="H",AL634="H"),1,0))</f>
        <v>0</v>
      </c>
      <c r="AT634" s="65">
        <f ca="1">IF(C634="","",IF(AND(K634="A",AL634="A"),1,0))</f>
        <v>0</v>
      </c>
    </row>
    <row r="635" spans="1:46" ht="18" customHeight="1" x14ac:dyDescent="0.25">
      <c r="A635" s="49" t="str">
        <f ca="1">CONCATENATE(B633,"-",B635)</f>
        <v>Sheffield United-Home-2</v>
      </c>
      <c r="B635" s="12">
        <v>2</v>
      </c>
      <c r="C635" s="41">
        <f ca="1">VLOOKUP($B635,INDIRECT("data!$"&amp;F632&amp;"$3:$CZ$554"),$C632-3*(B631-1)+C$1,FALSE)</f>
        <v>43365</v>
      </c>
      <c r="D635" s="30" t="str">
        <f ca="1">VLOOKUP($B635,INDIRECT("data!$"&amp;F632&amp;"$3:$CZ$554"),$C632-3*(B631-1)+D$1,FALSE)</f>
        <v>Sheffield United</v>
      </c>
      <c r="E635" s="30" t="str">
        <f ca="1">VLOOKUP($B635,INDIRECT("data!$"&amp;F632&amp;"$3:$CZ$554"),$C632-3*(B631-1)+E$1,FALSE)</f>
        <v>Preston</v>
      </c>
      <c r="F635" s="29">
        <f ca="1">VLOOKUP($B635,INDIRECT("data!$"&amp;F632&amp;"$3:$CZ$554"),$C632-3*(B631-1)+F$1,FALSE)</f>
        <v>3</v>
      </c>
      <c r="G635" s="29">
        <f ca="1">VLOOKUP($B635,INDIRECT("data!$"&amp;F632&amp;"$3:$CZ$554"),$C632-3*(B631-1)+G$1,FALSE)</f>
        <v>2</v>
      </c>
      <c r="H635" s="15" t="str">
        <f ca="1">VLOOKUP($B635,INDIRECT("data!$"&amp;F632&amp;"$3:$CZ$554"),$C632-3*(B631-1)+H$1,FALSE)</f>
        <v>H</v>
      </c>
      <c r="I635" s="29">
        <f ca="1">VLOOKUP($B635,INDIRECT("data!$"&amp;F632&amp;"$3:$CZ$554"),$C632-3*(B631-1)+I$1,FALSE)</f>
        <v>1</v>
      </c>
      <c r="J635" s="29">
        <f ca="1">VLOOKUP($B635,INDIRECT("data!$"&amp;F632&amp;"$3:$CZ$554"),$C632-3*(B631-1)+J$1,FALSE)</f>
        <v>0</v>
      </c>
      <c r="K635" s="15" t="str">
        <f ca="1">VLOOKUP($B635,INDIRECT("data!$"&amp;F632&amp;"$3:$CZ$554"),$C632-3*(B631-1)+K$1,FALSE)</f>
        <v>H</v>
      </c>
      <c r="L635" s="30" t="str">
        <f ca="1">VLOOKUP($B635,INDIRECT("data!$"&amp;F632&amp;"$3:$CZ$554"),$C632-3*(B631-1)+L$1,FALSE)</f>
        <v>S Duncan</v>
      </c>
      <c r="M635" s="45">
        <f ca="1">VLOOKUP($B635,INDIRECT("data!$"&amp;F632&amp;"$3:$CZ$554"),$C632-3*(B631-1)+M$1,FALSE)</f>
        <v>13</v>
      </c>
      <c r="N635" s="45">
        <f ca="1">VLOOKUP($B635,INDIRECT("data!$"&amp;F632&amp;"$3:$CZ$554"),$C632-3*(B631-1)+N$1,FALSE)</f>
        <v>10</v>
      </c>
      <c r="O635" s="45">
        <f ca="1">VLOOKUP($B635,INDIRECT("data!$"&amp;F632&amp;"$3:$CZ$554"),$C632-3*(B631-1)+O$1,FALSE)</f>
        <v>3</v>
      </c>
      <c r="P635" s="45">
        <f ca="1">VLOOKUP($B635,INDIRECT("data!$"&amp;F632&amp;"$3:$CZ$554"),$C632-3*(B631-1)+P$1,FALSE)</f>
        <v>3</v>
      </c>
      <c r="Q635" s="45">
        <f ca="1">VLOOKUP($B635,INDIRECT("data!$"&amp;F632&amp;"$3:$CZ$554"),$C632-3*(B631-1)+Q$1,FALSE)</f>
        <v>10</v>
      </c>
      <c r="R635" s="45">
        <f ca="1">VLOOKUP($B635,INDIRECT("data!$"&amp;F632&amp;"$3:$CZ$554"),$C632-3*(B631-1)+R$1,FALSE)</f>
        <v>6</v>
      </c>
      <c r="S635" s="45">
        <f ca="1">VLOOKUP($B635,INDIRECT("data!$"&amp;F632&amp;"$3:$CZ$554"),$C632-3*(B631-1)+S$1,FALSE)</f>
        <v>4</v>
      </c>
      <c r="T635" s="45">
        <f ca="1">VLOOKUP($B635,INDIRECT("data!$"&amp;F632&amp;"$3:$CZ$554"),$C632-3*(B631-1)+T$1,FALSE)</f>
        <v>3</v>
      </c>
      <c r="U635" s="45">
        <f ca="1">VLOOKUP($B635,INDIRECT("data!$"&amp;F632&amp;"$3:$CZ$554"),$C632-3*(B631-1)+U$1,FALSE)</f>
        <v>1</v>
      </c>
      <c r="V635" s="45">
        <f ca="1">VLOOKUP($B635,INDIRECT("data!$"&amp;F632&amp;"$3:$CZ$554"),$C632-3*(B631-1)+V$1,FALSE)</f>
        <v>2</v>
      </c>
      <c r="W635" s="45">
        <f ca="1">VLOOKUP($B635,INDIRECT("data!$"&amp;F632&amp;"$3:$CZ$554"),$C632-3*(B631-1)+W$1,FALSE)</f>
        <v>0</v>
      </c>
      <c r="X635" s="45">
        <f ca="1">VLOOKUP($B635,INDIRECT("data!$"&amp;F632&amp;"$3:$CZ$554"),$C632-3*(B631-1)+X$1,FALSE)</f>
        <v>0</v>
      </c>
      <c r="Y635" s="47">
        <f ca="1">VLOOKUP($B635,INDIRECT("data!$"&amp;F632&amp;"$3:$CZ$554"),$C632-3*(B631-1)+Y$1,FALSE)</f>
        <v>1.85</v>
      </c>
      <c r="Z635" s="47">
        <f ca="1">VLOOKUP($B635,INDIRECT("data!$"&amp;F632&amp;"$3:$CZ$554"),$C632-3*(B631-1)+Z$1,FALSE)</f>
        <v>3.75</v>
      </c>
      <c r="AA635" s="47">
        <f ca="1">VLOOKUP($B635,INDIRECT("data!$"&amp;F632&amp;"$3:$CZ$554"),$C632-3*(B631-1)+AA$1,FALSE)</f>
        <v>4.5</v>
      </c>
      <c r="AB635" s="47">
        <f ca="1">VLOOKUP($B635,INDIRECT("data!$"&amp;F632&amp;"$3:$CZ$554"),$C632-3*(B631-1)+AB$1,FALSE)</f>
        <v>1.86</v>
      </c>
      <c r="AC635" s="47">
        <f ca="1">VLOOKUP($B635,INDIRECT("data!$"&amp;F632&amp;"$3:$CZ$554"),$C632-3*(B631-1)+AC$1,FALSE)</f>
        <v>3.73</v>
      </c>
      <c r="AD635" s="47">
        <f ca="1">VLOOKUP($B635,INDIRECT("data!$"&amp;F632&amp;"$3:$CZ$554"),$C632-3*(B631-1)+AD$1,FALSE)</f>
        <v>4.47</v>
      </c>
      <c r="AE635" s="47">
        <f ca="1">VLOOKUP($B635,INDIRECT("data!$"&amp;F632&amp;"$3:$CZ$554"),$C632-3*(B631-1)+AE$1,FALSE)</f>
        <v>1.99</v>
      </c>
      <c r="AF635" s="47">
        <f ca="1">VLOOKUP($B635,INDIRECT("data!$"&amp;F632&amp;"$3:$CZ$554"),$C632-3*(B631-1)+AF$1,FALSE)</f>
        <v>1.81</v>
      </c>
      <c r="AG635" s="65">
        <f t="shared" ref="AG635:AG641" ca="1" si="1367">IF(C635="","",F635+G635)</f>
        <v>5</v>
      </c>
      <c r="AH635" s="65">
        <f t="shared" ref="AH635:AH641" ca="1" si="1368">IF(C635="","",I635+J635)</f>
        <v>1</v>
      </c>
      <c r="AI635" s="65">
        <f t="shared" ref="AI635:AI641" ca="1" si="1369">IF(C635="","",AJ635+AK635)</f>
        <v>4</v>
      </c>
      <c r="AJ635" s="65">
        <f t="shared" ref="AJ635:AJ641" ca="1" si="1370">IF(C635="","",F635-I635)</f>
        <v>2</v>
      </c>
      <c r="AK635" s="65">
        <f t="shared" ref="AK635:AK641" ca="1" si="1371">IF(C635="","",G635-J635)</f>
        <v>2</v>
      </c>
      <c r="AL635" s="66" t="str">
        <f t="shared" ref="AL635:AL641" ca="1" si="1372">IF(AJ635&gt;AK635,"H",IF(AJ635=AK635,"D",IF(AJ635&lt;AK635,"A","Error!")))</f>
        <v>D</v>
      </c>
      <c r="AM635" s="66" t="str">
        <f t="shared" ref="AM635:AM641" ca="1" si="1373">IF(C635="","",CONCATENATE(K635,"-",H635))</f>
        <v>H-H</v>
      </c>
      <c r="AN635" s="65">
        <f t="shared" ref="AN635:AN641" ca="1" si="1374">IF(C635="","",IF(AND(F635&gt;0,G635&gt;0),1,0))</f>
        <v>1</v>
      </c>
      <c r="AO635" s="65">
        <f t="shared" ref="AO635:AO641" ca="1" si="1375">IF(C635="","",IF(AND(F635&gt;0,I635&gt;0),1,0))</f>
        <v>1</v>
      </c>
      <c r="AP635" s="65">
        <f t="shared" ref="AP635:AP641" ca="1" si="1376">IF(C635="","",IF(AND(G635&gt;0,J635&gt;0),1,0))</f>
        <v>0</v>
      </c>
      <c r="AQ635" s="65">
        <f t="shared" ref="AQ635:AQ641" ca="1" si="1377">IF(C635="","",IF(AND(H635="H",G635=0),1,0))</f>
        <v>0</v>
      </c>
      <c r="AR635" s="65">
        <f t="shared" ref="AR635:AR641" ca="1" si="1378">IF(C635="","",IF(AND(H635="A",F635=0),1,0))</f>
        <v>0</v>
      </c>
      <c r="AS635" s="65">
        <f t="shared" ref="AS635:AS641" ca="1" si="1379">IF(C635="","",IF(AND(K635="H",AL635="H"),1,0))</f>
        <v>0</v>
      </c>
      <c r="AT635" s="65">
        <f t="shared" ref="AT635:AT641" ca="1" si="1380">IF(C635="","",IF(AND(K635="A",AL635="A"),1,0))</f>
        <v>0</v>
      </c>
    </row>
    <row r="636" spans="1:46" ht="18" customHeight="1" x14ac:dyDescent="0.25">
      <c r="A636" s="49" t="str">
        <f ca="1">CONCATENATE(B633,"-",B636)</f>
        <v>Sheffield United-Home-3</v>
      </c>
      <c r="B636" s="12">
        <v>3</v>
      </c>
      <c r="C636" s="41">
        <f ca="1">VLOOKUP($B636,INDIRECT("data!$"&amp;F632&amp;"$3:$CZ$554"),$C632-3*(B631-1)+C$1,FALSE)</f>
        <v>43362</v>
      </c>
      <c r="D636" s="30" t="str">
        <f ca="1">VLOOKUP($B636,INDIRECT("data!$"&amp;F632&amp;"$3:$CZ$554"),$C632-3*(B631-1)+D$1,FALSE)</f>
        <v>Sheffield United</v>
      </c>
      <c r="E636" s="30" t="str">
        <f ca="1">VLOOKUP($B636,INDIRECT("data!$"&amp;F632&amp;"$3:$CZ$554"),$C632-3*(B631-1)+E$1,FALSE)</f>
        <v>Birmingham</v>
      </c>
      <c r="F636" s="29">
        <f ca="1">VLOOKUP($B636,INDIRECT("data!$"&amp;F632&amp;"$3:$CZ$554"),$C632-3*(B631-1)+F$1,FALSE)</f>
        <v>0</v>
      </c>
      <c r="G636" s="29">
        <f ca="1">VLOOKUP($B636,INDIRECT("data!$"&amp;F632&amp;"$3:$CZ$554"),$C632-3*(B631-1)+G$1,FALSE)</f>
        <v>0</v>
      </c>
      <c r="H636" s="15" t="str">
        <f ca="1">VLOOKUP($B636,INDIRECT("data!$"&amp;F632&amp;"$3:$CZ$554"),$C632-3*(B631-1)+H$1,FALSE)</f>
        <v>D</v>
      </c>
      <c r="I636" s="29">
        <f ca="1">VLOOKUP($B636,INDIRECT("data!$"&amp;F632&amp;"$3:$CZ$554"),$C632-3*(B631-1)+I$1,FALSE)</f>
        <v>0</v>
      </c>
      <c r="J636" s="29">
        <f ca="1">VLOOKUP($B636,INDIRECT("data!$"&amp;F632&amp;"$3:$CZ$554"),$C632-3*(B631-1)+J$1,FALSE)</f>
        <v>0</v>
      </c>
      <c r="K636" s="15" t="str">
        <f ca="1">VLOOKUP($B636,INDIRECT("data!$"&amp;F632&amp;"$3:$CZ$554"),$C632-3*(B631-1)+K$1,FALSE)</f>
        <v>D</v>
      </c>
      <c r="L636" s="30" t="str">
        <f ca="1">VLOOKUP($B636,INDIRECT("data!$"&amp;F632&amp;"$3:$CZ$554"),$C632-3*(B631-1)+L$1,FALSE)</f>
        <v>G Ward</v>
      </c>
      <c r="M636" s="45">
        <f ca="1">VLOOKUP($B636,INDIRECT("data!$"&amp;F632&amp;"$3:$CZ$554"),$C632-3*(B631-1)+M$1,FALSE)</f>
        <v>6</v>
      </c>
      <c r="N636" s="45">
        <f ca="1">VLOOKUP($B636,INDIRECT("data!$"&amp;F632&amp;"$3:$CZ$554"),$C632-3*(B631-1)+N$1,FALSE)</f>
        <v>13</v>
      </c>
      <c r="O636" s="45">
        <f ca="1">VLOOKUP($B636,INDIRECT("data!$"&amp;F632&amp;"$3:$CZ$554"),$C632-3*(B631-1)+O$1,FALSE)</f>
        <v>3</v>
      </c>
      <c r="P636" s="45">
        <f ca="1">VLOOKUP($B636,INDIRECT("data!$"&amp;F632&amp;"$3:$CZ$554"),$C632-3*(B631-1)+P$1,FALSE)</f>
        <v>5</v>
      </c>
      <c r="Q636" s="45">
        <f ca="1">VLOOKUP($B636,INDIRECT("data!$"&amp;F632&amp;"$3:$CZ$554"),$C632-3*(B631-1)+Q$1,FALSE)</f>
        <v>10</v>
      </c>
      <c r="R636" s="45">
        <f ca="1">VLOOKUP($B636,INDIRECT("data!$"&amp;F632&amp;"$3:$CZ$554"),$C632-3*(B631-1)+R$1,FALSE)</f>
        <v>11</v>
      </c>
      <c r="S636" s="45">
        <f ca="1">VLOOKUP($B636,INDIRECT("data!$"&amp;F632&amp;"$3:$CZ$554"),$C632-3*(B631-1)+S$1,FALSE)</f>
        <v>9</v>
      </c>
      <c r="T636" s="45">
        <f ca="1">VLOOKUP($B636,INDIRECT("data!$"&amp;F632&amp;"$3:$CZ$554"),$C632-3*(B631-1)+T$1,FALSE)</f>
        <v>5</v>
      </c>
      <c r="U636" s="45">
        <f ca="1">VLOOKUP($B636,INDIRECT("data!$"&amp;F632&amp;"$3:$CZ$554"),$C632-3*(B631-1)+U$1,FALSE)</f>
        <v>1</v>
      </c>
      <c r="V636" s="45">
        <f ca="1">VLOOKUP($B636,INDIRECT("data!$"&amp;F632&amp;"$3:$CZ$554"),$C632-3*(B631-1)+V$1,FALSE)</f>
        <v>0</v>
      </c>
      <c r="W636" s="45">
        <f ca="1">VLOOKUP($B636,INDIRECT("data!$"&amp;F632&amp;"$3:$CZ$554"),$C632-3*(B631-1)+W$1,FALSE)</f>
        <v>0</v>
      </c>
      <c r="X636" s="45">
        <f ca="1">VLOOKUP($B636,INDIRECT("data!$"&amp;F632&amp;"$3:$CZ$554"),$C632-3*(B631-1)+X$1,FALSE)</f>
        <v>0</v>
      </c>
      <c r="Y636" s="47">
        <f ca="1">VLOOKUP($B636,INDIRECT("data!$"&amp;F632&amp;"$3:$CZ$554"),$C632-3*(B631-1)+Y$1,FALSE)</f>
        <v>1.85</v>
      </c>
      <c r="Z636" s="47">
        <f ca="1">VLOOKUP($B636,INDIRECT("data!$"&amp;F632&amp;"$3:$CZ$554"),$C632-3*(B631-1)+Z$1,FALSE)</f>
        <v>3.6</v>
      </c>
      <c r="AA636" s="47">
        <f ca="1">VLOOKUP($B636,INDIRECT("data!$"&amp;F632&amp;"$3:$CZ$554"),$C632-3*(B631-1)+AA$1,FALSE)</f>
        <v>4.75</v>
      </c>
      <c r="AB636" s="47">
        <f ca="1">VLOOKUP($B636,INDIRECT("data!$"&amp;F632&amp;"$3:$CZ$554"),$C632-3*(B631-1)+AB$1,FALSE)</f>
        <v>1.9</v>
      </c>
      <c r="AC636" s="47">
        <f ca="1">VLOOKUP($B636,INDIRECT("data!$"&amp;F632&amp;"$3:$CZ$554"),$C632-3*(B631-1)+AC$1,FALSE)</f>
        <v>3.44</v>
      </c>
      <c r="AD636" s="47">
        <f ca="1">VLOOKUP($B636,INDIRECT("data!$"&amp;F632&amp;"$3:$CZ$554"),$C632-3*(B631-1)+AD$1,FALSE)</f>
        <v>4.6900000000000004</v>
      </c>
      <c r="AE636" s="47">
        <f ca="1">VLOOKUP($B636,INDIRECT("data!$"&amp;F632&amp;"$3:$CZ$554"),$C632-3*(B631-1)+AE$1,FALSE)</f>
        <v>2.06</v>
      </c>
      <c r="AF636" s="47">
        <f ca="1">VLOOKUP($B636,INDIRECT("data!$"&amp;F632&amp;"$3:$CZ$554"),$C632-3*(B631-1)+AF$1,FALSE)</f>
        <v>1.75</v>
      </c>
      <c r="AG636" s="65">
        <f t="shared" ca="1" si="1367"/>
        <v>0</v>
      </c>
      <c r="AH636" s="65">
        <f t="shared" ca="1" si="1368"/>
        <v>0</v>
      </c>
      <c r="AI636" s="65">
        <f t="shared" ca="1" si="1369"/>
        <v>0</v>
      </c>
      <c r="AJ636" s="65">
        <f t="shared" ca="1" si="1370"/>
        <v>0</v>
      </c>
      <c r="AK636" s="65">
        <f t="shared" ca="1" si="1371"/>
        <v>0</v>
      </c>
      <c r="AL636" s="66" t="str">
        <f t="shared" ca="1" si="1372"/>
        <v>D</v>
      </c>
      <c r="AM636" s="66" t="str">
        <f t="shared" ca="1" si="1373"/>
        <v>D-D</v>
      </c>
      <c r="AN636" s="65">
        <f t="shared" ca="1" si="1374"/>
        <v>0</v>
      </c>
      <c r="AO636" s="65">
        <f t="shared" ca="1" si="1375"/>
        <v>0</v>
      </c>
      <c r="AP636" s="65">
        <f t="shared" ca="1" si="1376"/>
        <v>0</v>
      </c>
      <c r="AQ636" s="65">
        <f t="shared" ca="1" si="1377"/>
        <v>0</v>
      </c>
      <c r="AR636" s="65">
        <f t="shared" ca="1" si="1378"/>
        <v>0</v>
      </c>
      <c r="AS636" s="65">
        <f t="shared" ca="1" si="1379"/>
        <v>0</v>
      </c>
      <c r="AT636" s="65">
        <f t="shared" ca="1" si="1380"/>
        <v>0</v>
      </c>
    </row>
    <row r="637" spans="1:46" ht="18" customHeight="1" x14ac:dyDescent="0.25">
      <c r="A637" s="49" t="str">
        <f ca="1">CONCATENATE(B633,"-",B637)</f>
        <v>Sheffield United-Home-4</v>
      </c>
      <c r="B637" s="12">
        <v>4</v>
      </c>
      <c r="C637" s="41">
        <f ca="1">VLOOKUP($B637,INDIRECT("data!$"&amp;F632&amp;"$3:$CZ$554"),$C632-3*(B631-1)+C$1,FALSE)</f>
        <v>43344</v>
      </c>
      <c r="D637" s="30" t="str">
        <f ca="1">VLOOKUP($B637,INDIRECT("data!$"&amp;F632&amp;"$3:$CZ$554"),$C632-3*(B631-1)+D$1,FALSE)</f>
        <v>Sheffield United</v>
      </c>
      <c r="E637" s="30" t="str">
        <f ca="1">VLOOKUP($B637,INDIRECT("data!$"&amp;F632&amp;"$3:$CZ$554"),$C632-3*(B631-1)+E$1,FALSE)</f>
        <v>Aston Villa</v>
      </c>
      <c r="F637" s="29">
        <f ca="1">VLOOKUP($B637,INDIRECT("data!$"&amp;F632&amp;"$3:$CZ$554"),$C632-3*(B631-1)+F$1,FALSE)</f>
        <v>4</v>
      </c>
      <c r="G637" s="29">
        <f ca="1">VLOOKUP($B637,INDIRECT("data!$"&amp;F632&amp;"$3:$CZ$554"),$C632-3*(B631-1)+G$1,FALSE)</f>
        <v>1</v>
      </c>
      <c r="H637" s="15" t="str">
        <f ca="1">VLOOKUP($B637,INDIRECT("data!$"&amp;F632&amp;"$3:$CZ$554"),$C632-3*(B631-1)+H$1,FALSE)</f>
        <v>H</v>
      </c>
      <c r="I637" s="29">
        <f ca="1">VLOOKUP($B637,INDIRECT("data!$"&amp;F632&amp;"$3:$CZ$554"),$C632-3*(B631-1)+I$1,FALSE)</f>
        <v>3</v>
      </c>
      <c r="J637" s="29">
        <f ca="1">VLOOKUP($B637,INDIRECT("data!$"&amp;F632&amp;"$3:$CZ$554"),$C632-3*(B631-1)+J$1,FALSE)</f>
        <v>0</v>
      </c>
      <c r="K637" s="15" t="str">
        <f ca="1">VLOOKUP($B637,INDIRECT("data!$"&amp;F632&amp;"$3:$CZ$554"),$C632-3*(B631-1)+K$1,FALSE)</f>
        <v>H</v>
      </c>
      <c r="L637" s="30" t="str">
        <f ca="1">VLOOKUP($B637,INDIRECT("data!$"&amp;F632&amp;"$3:$CZ$554"),$C632-3*(B631-1)+L$1,FALSE)</f>
        <v>J Linington</v>
      </c>
      <c r="M637" s="45">
        <f ca="1">VLOOKUP($B637,INDIRECT("data!$"&amp;F632&amp;"$3:$CZ$554"),$C632-3*(B631-1)+M$1,FALSE)</f>
        <v>9</v>
      </c>
      <c r="N637" s="45">
        <f ca="1">VLOOKUP($B637,INDIRECT("data!$"&amp;F632&amp;"$3:$CZ$554"),$C632-3*(B631-1)+N$1,FALSE)</f>
        <v>9</v>
      </c>
      <c r="O637" s="45">
        <f ca="1">VLOOKUP($B637,INDIRECT("data!$"&amp;F632&amp;"$3:$CZ$554"),$C632-3*(B631-1)+O$1,FALSE)</f>
        <v>6</v>
      </c>
      <c r="P637" s="45">
        <f ca="1">VLOOKUP($B637,INDIRECT("data!$"&amp;F632&amp;"$3:$CZ$554"),$C632-3*(B631-1)+P$1,FALSE)</f>
        <v>2</v>
      </c>
      <c r="Q637" s="45">
        <f ca="1">VLOOKUP($B637,INDIRECT("data!$"&amp;F632&amp;"$3:$CZ$554"),$C632-3*(B631-1)+Q$1,FALSE)</f>
        <v>18</v>
      </c>
      <c r="R637" s="45">
        <f ca="1">VLOOKUP($B637,INDIRECT("data!$"&amp;F632&amp;"$3:$CZ$554"),$C632-3*(B631-1)+R$1,FALSE)</f>
        <v>12</v>
      </c>
      <c r="S637" s="45">
        <f ca="1">VLOOKUP($B637,INDIRECT("data!$"&amp;F632&amp;"$3:$CZ$554"),$C632-3*(B631-1)+S$1,FALSE)</f>
        <v>9</v>
      </c>
      <c r="T637" s="45">
        <f ca="1">VLOOKUP($B637,INDIRECT("data!$"&amp;F632&amp;"$3:$CZ$554"),$C632-3*(B631-1)+T$1,FALSE)</f>
        <v>1</v>
      </c>
      <c r="U637" s="45">
        <f ca="1">VLOOKUP($B637,INDIRECT("data!$"&amp;F632&amp;"$3:$CZ$554"),$C632-3*(B631-1)+U$1,FALSE)</f>
        <v>1</v>
      </c>
      <c r="V637" s="45">
        <f ca="1">VLOOKUP($B637,INDIRECT("data!$"&amp;F632&amp;"$3:$CZ$554"),$C632-3*(B631-1)+V$1,FALSE)</f>
        <v>1</v>
      </c>
      <c r="W637" s="45">
        <f ca="1">VLOOKUP($B637,INDIRECT("data!$"&amp;F632&amp;"$3:$CZ$554"),$C632-3*(B631-1)+W$1,FALSE)</f>
        <v>0</v>
      </c>
      <c r="X637" s="45">
        <f ca="1">VLOOKUP($B637,INDIRECT("data!$"&amp;F632&amp;"$3:$CZ$554"),$C632-3*(B631-1)+X$1,FALSE)</f>
        <v>0</v>
      </c>
      <c r="Y637" s="47">
        <f ca="1">VLOOKUP($B637,INDIRECT("data!$"&amp;F632&amp;"$3:$CZ$554"),$C632-3*(B631-1)+Y$1,FALSE)</f>
        <v>2.4</v>
      </c>
      <c r="Z637" s="47">
        <f ca="1">VLOOKUP($B637,INDIRECT("data!$"&amp;F632&amp;"$3:$CZ$554"),$C632-3*(B631-1)+Z$1,FALSE)</f>
        <v>3.25</v>
      </c>
      <c r="AA637" s="47">
        <f ca="1">VLOOKUP($B637,INDIRECT("data!$"&amp;F632&amp;"$3:$CZ$554"),$C632-3*(B631-1)+AA$1,FALSE)</f>
        <v>3.3</v>
      </c>
      <c r="AB637" s="47">
        <f ca="1">VLOOKUP($B637,INDIRECT("data!$"&amp;F632&amp;"$3:$CZ$554"),$C632-3*(B631-1)+AB$1,FALSE)</f>
        <v>2.4700000000000002</v>
      </c>
      <c r="AC637" s="47">
        <f ca="1">VLOOKUP($B637,INDIRECT("data!$"&amp;F632&amp;"$3:$CZ$554"),$C632-3*(B631-1)+AC$1,FALSE)</f>
        <v>3.22</v>
      </c>
      <c r="AD637" s="47">
        <f ca="1">VLOOKUP($B637,INDIRECT("data!$"&amp;F632&amp;"$3:$CZ$554"),$C632-3*(B631-1)+AD$1,FALSE)</f>
        <v>3.23</v>
      </c>
      <c r="AE637" s="47">
        <f ca="1">VLOOKUP($B637,INDIRECT("data!$"&amp;F632&amp;"$3:$CZ$554"),$C632-3*(B631-1)+AE$1,FALSE)</f>
        <v>2.17</v>
      </c>
      <c r="AF637" s="47">
        <f ca="1">VLOOKUP($B637,INDIRECT("data!$"&amp;F632&amp;"$3:$CZ$554"),$C632-3*(B631-1)+AF$1,FALSE)</f>
        <v>1.67</v>
      </c>
      <c r="AG637" s="65">
        <f t="shared" ca="1" si="1367"/>
        <v>5</v>
      </c>
      <c r="AH637" s="65">
        <f t="shared" ca="1" si="1368"/>
        <v>3</v>
      </c>
      <c r="AI637" s="65">
        <f t="shared" ca="1" si="1369"/>
        <v>2</v>
      </c>
      <c r="AJ637" s="65">
        <f t="shared" ca="1" si="1370"/>
        <v>1</v>
      </c>
      <c r="AK637" s="65">
        <f t="shared" ca="1" si="1371"/>
        <v>1</v>
      </c>
      <c r="AL637" s="66" t="str">
        <f t="shared" ca="1" si="1372"/>
        <v>D</v>
      </c>
      <c r="AM637" s="66" t="str">
        <f t="shared" ca="1" si="1373"/>
        <v>H-H</v>
      </c>
      <c r="AN637" s="65">
        <f t="shared" ca="1" si="1374"/>
        <v>1</v>
      </c>
      <c r="AO637" s="65">
        <f t="shared" ca="1" si="1375"/>
        <v>1</v>
      </c>
      <c r="AP637" s="65">
        <f t="shared" ca="1" si="1376"/>
        <v>0</v>
      </c>
      <c r="AQ637" s="65">
        <f t="shared" ca="1" si="1377"/>
        <v>0</v>
      </c>
      <c r="AR637" s="65">
        <f t="shared" ca="1" si="1378"/>
        <v>0</v>
      </c>
      <c r="AS637" s="65">
        <f t="shared" ca="1" si="1379"/>
        <v>0</v>
      </c>
      <c r="AT637" s="65">
        <f t="shared" ca="1" si="1380"/>
        <v>0</v>
      </c>
    </row>
    <row r="638" spans="1:46" ht="18" customHeight="1" x14ac:dyDescent="0.25">
      <c r="A638" s="49" t="str">
        <f ca="1">CONCATENATE(B633,"-",B638)</f>
        <v>Sheffield United-Home-5</v>
      </c>
      <c r="B638" s="12">
        <v>5</v>
      </c>
      <c r="C638" s="41">
        <f ca="1">VLOOKUP($B638,INDIRECT("data!$"&amp;F632&amp;"$3:$CZ$554"),$C632-3*(B631-1)+C$1,FALSE)</f>
        <v>43330</v>
      </c>
      <c r="D638" s="30" t="str">
        <f ca="1">VLOOKUP($B638,INDIRECT("data!$"&amp;F632&amp;"$3:$CZ$554"),$C632-3*(B631-1)+D$1,FALSE)</f>
        <v>Sheffield United</v>
      </c>
      <c r="E638" s="30" t="str">
        <f ca="1">VLOOKUP($B638,INDIRECT("data!$"&amp;F632&amp;"$3:$CZ$554"),$C632-3*(B631-1)+E$1,FALSE)</f>
        <v>Norwich</v>
      </c>
      <c r="F638" s="29">
        <f ca="1">VLOOKUP($B638,INDIRECT("data!$"&amp;F632&amp;"$3:$CZ$554"),$C632-3*(B631-1)+F$1,FALSE)</f>
        <v>2</v>
      </c>
      <c r="G638" s="29">
        <f ca="1">VLOOKUP($B638,INDIRECT("data!$"&amp;F632&amp;"$3:$CZ$554"),$C632-3*(B631-1)+G$1,FALSE)</f>
        <v>1</v>
      </c>
      <c r="H638" s="15" t="str">
        <f ca="1">VLOOKUP($B638,INDIRECT("data!$"&amp;F632&amp;"$3:$CZ$554"),$C632-3*(B631-1)+H$1,FALSE)</f>
        <v>H</v>
      </c>
      <c r="I638" s="29">
        <f ca="1">VLOOKUP($B638,INDIRECT("data!$"&amp;F632&amp;"$3:$CZ$554"),$C632-3*(B631-1)+I$1,FALSE)</f>
        <v>1</v>
      </c>
      <c r="J638" s="29">
        <f ca="1">VLOOKUP($B638,INDIRECT("data!$"&amp;F632&amp;"$3:$CZ$554"),$C632-3*(B631-1)+J$1,FALSE)</f>
        <v>1</v>
      </c>
      <c r="K638" s="15" t="str">
        <f ca="1">VLOOKUP($B638,INDIRECT("data!$"&amp;F632&amp;"$3:$CZ$554"),$C632-3*(B631-1)+K$1,FALSE)</f>
        <v>D</v>
      </c>
      <c r="L638" s="30" t="str">
        <f ca="1">VLOOKUP($B638,INDIRECT("data!$"&amp;F632&amp;"$3:$CZ$554"),$C632-3*(B631-1)+L$1,FALSE)</f>
        <v>D Bond</v>
      </c>
      <c r="M638" s="45">
        <f ca="1">VLOOKUP($B638,INDIRECT("data!$"&amp;F632&amp;"$3:$CZ$554"),$C632-3*(B631-1)+M$1,FALSE)</f>
        <v>14</v>
      </c>
      <c r="N638" s="45">
        <f ca="1">VLOOKUP($B638,INDIRECT("data!$"&amp;F632&amp;"$3:$CZ$554"),$C632-3*(B631-1)+N$1,FALSE)</f>
        <v>11</v>
      </c>
      <c r="O638" s="45">
        <f ca="1">VLOOKUP($B638,INDIRECT("data!$"&amp;F632&amp;"$3:$CZ$554"),$C632-3*(B631-1)+O$1,FALSE)</f>
        <v>5</v>
      </c>
      <c r="P638" s="45">
        <f ca="1">VLOOKUP($B638,INDIRECT("data!$"&amp;F632&amp;"$3:$CZ$554"),$C632-3*(B631-1)+P$1,FALSE)</f>
        <v>2</v>
      </c>
      <c r="Q638" s="45">
        <f ca="1">VLOOKUP($B638,INDIRECT("data!$"&amp;F632&amp;"$3:$CZ$554"),$C632-3*(B631-1)+Q$1,FALSE)</f>
        <v>15</v>
      </c>
      <c r="R638" s="45">
        <f ca="1">VLOOKUP($B638,INDIRECT("data!$"&amp;F632&amp;"$3:$CZ$554"),$C632-3*(B631-1)+R$1,FALSE)</f>
        <v>7</v>
      </c>
      <c r="S638" s="45">
        <f ca="1">VLOOKUP($B638,INDIRECT("data!$"&amp;F632&amp;"$3:$CZ$554"),$C632-3*(B631-1)+S$1,FALSE)</f>
        <v>9</v>
      </c>
      <c r="T638" s="45">
        <f ca="1">VLOOKUP($B638,INDIRECT("data!$"&amp;F632&amp;"$3:$CZ$554"),$C632-3*(B631-1)+T$1,FALSE)</f>
        <v>4</v>
      </c>
      <c r="U638" s="45">
        <f ca="1">VLOOKUP($B638,INDIRECT("data!$"&amp;F632&amp;"$3:$CZ$554"),$C632-3*(B631-1)+U$1,FALSE)</f>
        <v>2</v>
      </c>
      <c r="V638" s="45">
        <f ca="1">VLOOKUP($B638,INDIRECT("data!$"&amp;F632&amp;"$3:$CZ$554"),$C632-3*(B631-1)+V$1,FALSE)</f>
        <v>2</v>
      </c>
      <c r="W638" s="45">
        <f ca="1">VLOOKUP($B638,INDIRECT("data!$"&amp;F632&amp;"$3:$CZ$554"),$C632-3*(B631-1)+W$1,FALSE)</f>
        <v>0</v>
      </c>
      <c r="X638" s="45">
        <f ca="1">VLOOKUP($B638,INDIRECT("data!$"&amp;F632&amp;"$3:$CZ$554"),$C632-3*(B631-1)+X$1,FALSE)</f>
        <v>0</v>
      </c>
      <c r="Y638" s="47">
        <f ca="1">VLOOKUP($B638,INDIRECT("data!$"&amp;F632&amp;"$3:$CZ$554"),$C632-3*(B631-1)+Y$1,FALSE)</f>
        <v>2.1</v>
      </c>
      <c r="Z638" s="47">
        <f ca="1">VLOOKUP($B638,INDIRECT("data!$"&amp;F632&amp;"$3:$CZ$554"),$C632-3*(B631-1)+Z$1,FALSE)</f>
        <v>3.5</v>
      </c>
      <c r="AA638" s="47">
        <f ca="1">VLOOKUP($B638,INDIRECT("data!$"&amp;F632&amp;"$3:$CZ$554"),$C632-3*(B631-1)+AA$1,FALSE)</f>
        <v>3.75</v>
      </c>
      <c r="AB638" s="47">
        <f ca="1">VLOOKUP($B638,INDIRECT("data!$"&amp;F632&amp;"$3:$CZ$554"),$C632-3*(B631-1)+AB$1,FALSE)</f>
        <v>2.1</v>
      </c>
      <c r="AC638" s="47">
        <f ca="1">VLOOKUP($B638,INDIRECT("data!$"&amp;F632&amp;"$3:$CZ$554"),$C632-3*(B631-1)+AC$1,FALSE)</f>
        <v>3.56</v>
      </c>
      <c r="AD638" s="47">
        <f ca="1">VLOOKUP($B638,INDIRECT("data!$"&amp;F632&amp;"$3:$CZ$554"),$C632-3*(B631-1)+AD$1,FALSE)</f>
        <v>3.72</v>
      </c>
      <c r="AE638" s="47">
        <f ca="1">VLOOKUP($B638,INDIRECT("data!$"&amp;F632&amp;"$3:$CZ$554"),$C632-3*(B631-1)+AE$1,FALSE)</f>
        <v>1.88</v>
      </c>
      <c r="AF638" s="47">
        <f ca="1">VLOOKUP($B638,INDIRECT("data!$"&amp;F632&amp;"$3:$CZ$554"),$C632-3*(B631-1)+AF$1,FALSE)</f>
        <v>1.91</v>
      </c>
      <c r="AG638" s="65">
        <f t="shared" ca="1" si="1367"/>
        <v>3</v>
      </c>
      <c r="AH638" s="65">
        <f t="shared" ca="1" si="1368"/>
        <v>2</v>
      </c>
      <c r="AI638" s="65">
        <f t="shared" ca="1" si="1369"/>
        <v>1</v>
      </c>
      <c r="AJ638" s="65">
        <f t="shared" ca="1" si="1370"/>
        <v>1</v>
      </c>
      <c r="AK638" s="65">
        <f t="shared" ca="1" si="1371"/>
        <v>0</v>
      </c>
      <c r="AL638" s="66" t="str">
        <f t="shared" ca="1" si="1372"/>
        <v>H</v>
      </c>
      <c r="AM638" s="66" t="str">
        <f t="shared" ca="1" si="1373"/>
        <v>D-H</v>
      </c>
      <c r="AN638" s="65">
        <f t="shared" ca="1" si="1374"/>
        <v>1</v>
      </c>
      <c r="AO638" s="65">
        <f t="shared" ca="1" si="1375"/>
        <v>1</v>
      </c>
      <c r="AP638" s="65">
        <f t="shared" ca="1" si="1376"/>
        <v>1</v>
      </c>
      <c r="AQ638" s="65">
        <f t="shared" ca="1" si="1377"/>
        <v>0</v>
      </c>
      <c r="AR638" s="65">
        <f t="shared" ca="1" si="1378"/>
        <v>0</v>
      </c>
      <c r="AS638" s="65">
        <f t="shared" ca="1" si="1379"/>
        <v>0</v>
      </c>
      <c r="AT638" s="65">
        <f t="shared" ca="1" si="1380"/>
        <v>0</v>
      </c>
    </row>
    <row r="639" spans="1:46" ht="18" customHeight="1" x14ac:dyDescent="0.25">
      <c r="A639" s="49" t="str">
        <f ca="1">CONCATENATE(B633,"-",B639)</f>
        <v>Sheffield United-Home-6</v>
      </c>
      <c r="B639" s="12">
        <v>6</v>
      </c>
      <c r="C639" s="41">
        <f ca="1">VLOOKUP($B639,INDIRECT("data!$"&amp;F632&amp;"$3:$CZ$554"),$C632-3*(B631-1)+C$1,FALSE)</f>
        <v>43316</v>
      </c>
      <c r="D639" s="30" t="str">
        <f ca="1">VLOOKUP($B639,INDIRECT("data!$"&amp;F632&amp;"$3:$CZ$554"),$C632-3*(B631-1)+D$1,FALSE)</f>
        <v>Sheffield United</v>
      </c>
      <c r="E639" s="30" t="str">
        <f ca="1">VLOOKUP($B639,INDIRECT("data!$"&amp;F632&amp;"$3:$CZ$554"),$C632-3*(B631-1)+E$1,FALSE)</f>
        <v>Swansea</v>
      </c>
      <c r="F639" s="29">
        <f ca="1">VLOOKUP($B639,INDIRECT("data!$"&amp;F632&amp;"$3:$CZ$554"),$C632-3*(B631-1)+F$1,FALSE)</f>
        <v>1</v>
      </c>
      <c r="G639" s="29">
        <f ca="1">VLOOKUP($B639,INDIRECT("data!$"&amp;F632&amp;"$3:$CZ$554"),$C632-3*(B631-1)+G$1,FALSE)</f>
        <v>2</v>
      </c>
      <c r="H639" s="15" t="str">
        <f ca="1">VLOOKUP($B639,INDIRECT("data!$"&amp;F632&amp;"$3:$CZ$554"),$C632-3*(B631-1)+H$1,FALSE)</f>
        <v>A</v>
      </c>
      <c r="I639" s="29">
        <f ca="1">VLOOKUP($B639,INDIRECT("data!$"&amp;F632&amp;"$3:$CZ$554"),$C632-3*(B631-1)+I$1,FALSE)</f>
        <v>0</v>
      </c>
      <c r="J639" s="29">
        <f ca="1">VLOOKUP($B639,INDIRECT("data!$"&amp;F632&amp;"$3:$CZ$554"),$C632-3*(B631-1)+J$1,FALSE)</f>
        <v>0</v>
      </c>
      <c r="K639" s="15" t="str">
        <f ca="1">VLOOKUP($B639,INDIRECT("data!$"&amp;F632&amp;"$3:$CZ$554"),$C632-3*(B631-1)+K$1,FALSE)</f>
        <v>D</v>
      </c>
      <c r="L639" s="30" t="str">
        <f ca="1">VLOOKUP($B639,INDIRECT("data!$"&amp;F632&amp;"$3:$CZ$554"),$C632-3*(B631-1)+L$1,FALSE)</f>
        <v>J Simpson</v>
      </c>
      <c r="M639" s="45">
        <f ca="1">VLOOKUP($B639,INDIRECT("data!$"&amp;F632&amp;"$3:$CZ$554"),$C632-3*(B631-1)+M$1,FALSE)</f>
        <v>12</v>
      </c>
      <c r="N639" s="45">
        <f ca="1">VLOOKUP($B639,INDIRECT("data!$"&amp;F632&amp;"$3:$CZ$554"),$C632-3*(B631-1)+N$1,FALSE)</f>
        <v>9</v>
      </c>
      <c r="O639" s="45">
        <f ca="1">VLOOKUP($B639,INDIRECT("data!$"&amp;F632&amp;"$3:$CZ$554"),$C632-3*(B631-1)+O$1,FALSE)</f>
        <v>2</v>
      </c>
      <c r="P639" s="45">
        <f ca="1">VLOOKUP($B639,INDIRECT("data!$"&amp;F632&amp;"$3:$CZ$554"),$C632-3*(B631-1)+P$1,FALSE)</f>
        <v>4</v>
      </c>
      <c r="Q639" s="45">
        <f ca="1">VLOOKUP($B639,INDIRECT("data!$"&amp;F632&amp;"$3:$CZ$554"),$C632-3*(B631-1)+Q$1,FALSE)</f>
        <v>6</v>
      </c>
      <c r="R639" s="45">
        <f ca="1">VLOOKUP($B639,INDIRECT("data!$"&amp;F632&amp;"$3:$CZ$554"),$C632-3*(B631-1)+R$1,FALSE)</f>
        <v>6</v>
      </c>
      <c r="S639" s="45">
        <f ca="1">VLOOKUP($B639,INDIRECT("data!$"&amp;F632&amp;"$3:$CZ$554"),$C632-3*(B631-1)+S$1,FALSE)</f>
        <v>5</v>
      </c>
      <c r="T639" s="45">
        <f ca="1">VLOOKUP($B639,INDIRECT("data!$"&amp;F632&amp;"$3:$CZ$554"),$C632-3*(B631-1)+T$1,FALSE)</f>
        <v>1</v>
      </c>
      <c r="U639" s="45">
        <f ca="1">VLOOKUP($B639,INDIRECT("data!$"&amp;F632&amp;"$3:$CZ$554"),$C632-3*(B631-1)+U$1,FALSE)</f>
        <v>0</v>
      </c>
      <c r="V639" s="45">
        <f ca="1">VLOOKUP($B639,INDIRECT("data!$"&amp;F632&amp;"$3:$CZ$554"),$C632-3*(B631-1)+V$1,FALSE)</f>
        <v>0</v>
      </c>
      <c r="W639" s="45">
        <f ca="1">VLOOKUP($B639,INDIRECT("data!$"&amp;F632&amp;"$3:$CZ$554"),$C632-3*(B631-1)+W$1,FALSE)</f>
        <v>0</v>
      </c>
      <c r="X639" s="45">
        <f ca="1">VLOOKUP($B639,INDIRECT("data!$"&amp;F632&amp;"$3:$CZ$554"),$C632-3*(B631-1)+X$1,FALSE)</f>
        <v>0</v>
      </c>
      <c r="Y639" s="47">
        <f ca="1">VLOOKUP($B639,INDIRECT("data!$"&amp;F632&amp;"$3:$CZ$554"),$C632-3*(B631-1)+Y$1,FALSE)</f>
        <v>2.25</v>
      </c>
      <c r="Z639" s="47">
        <f ca="1">VLOOKUP($B639,INDIRECT("data!$"&amp;F632&amp;"$3:$CZ$554"),$C632-3*(B631-1)+Z$1,FALSE)</f>
        <v>3.4</v>
      </c>
      <c r="AA639" s="47">
        <f ca="1">VLOOKUP($B639,INDIRECT("data!$"&amp;F632&amp;"$3:$CZ$554"),$C632-3*(B631-1)+AA$1,FALSE)</f>
        <v>3.5</v>
      </c>
      <c r="AB639" s="47">
        <f ca="1">VLOOKUP($B639,INDIRECT("data!$"&amp;F632&amp;"$3:$CZ$554"),$C632-3*(B631-1)+AB$1,FALSE)</f>
        <v>2.2599999999999998</v>
      </c>
      <c r="AC639" s="47">
        <f ca="1">VLOOKUP($B639,INDIRECT("data!$"&amp;F632&amp;"$3:$CZ$554"),$C632-3*(B631-1)+AC$1,FALSE)</f>
        <v>3.3</v>
      </c>
      <c r="AD639" s="47">
        <f ca="1">VLOOKUP($B639,INDIRECT("data!$"&amp;F632&amp;"$3:$CZ$554"),$C632-3*(B631-1)+AD$1,FALSE)</f>
        <v>3.56</v>
      </c>
      <c r="AE639" s="47">
        <f ca="1">VLOOKUP($B639,INDIRECT("data!$"&amp;F632&amp;"$3:$CZ$554"),$C632-3*(B631-1)+AE$1,FALSE)</f>
        <v>2.19</v>
      </c>
      <c r="AF639" s="47">
        <f ca="1">VLOOKUP($B639,INDIRECT("data!$"&amp;F632&amp;"$3:$CZ$554"),$C632-3*(B631-1)+AF$1,FALSE)</f>
        <v>1.66</v>
      </c>
      <c r="AG639" s="65">
        <f t="shared" ca="1" si="1367"/>
        <v>3</v>
      </c>
      <c r="AH639" s="65">
        <f t="shared" ca="1" si="1368"/>
        <v>0</v>
      </c>
      <c r="AI639" s="65">
        <f t="shared" ca="1" si="1369"/>
        <v>3</v>
      </c>
      <c r="AJ639" s="65">
        <f t="shared" ca="1" si="1370"/>
        <v>1</v>
      </c>
      <c r="AK639" s="65">
        <f t="shared" ca="1" si="1371"/>
        <v>2</v>
      </c>
      <c r="AL639" s="66" t="str">
        <f t="shared" ca="1" si="1372"/>
        <v>A</v>
      </c>
      <c r="AM639" s="66" t="str">
        <f t="shared" ca="1" si="1373"/>
        <v>D-A</v>
      </c>
      <c r="AN639" s="65">
        <f t="shared" ca="1" si="1374"/>
        <v>1</v>
      </c>
      <c r="AO639" s="65">
        <f t="shared" ca="1" si="1375"/>
        <v>0</v>
      </c>
      <c r="AP639" s="65">
        <f t="shared" ca="1" si="1376"/>
        <v>0</v>
      </c>
      <c r="AQ639" s="65">
        <f t="shared" ca="1" si="1377"/>
        <v>0</v>
      </c>
      <c r="AR639" s="65">
        <f t="shared" ca="1" si="1378"/>
        <v>0</v>
      </c>
      <c r="AS639" s="65">
        <f t="shared" ca="1" si="1379"/>
        <v>0</v>
      </c>
      <c r="AT639" s="65">
        <f t="shared" ca="1" si="1380"/>
        <v>0</v>
      </c>
    </row>
    <row r="640" spans="1:46" ht="18" customHeight="1" x14ac:dyDescent="0.25">
      <c r="A640" s="49" t="str">
        <f ca="1">CONCATENATE(B633,"-",B640)</f>
        <v>Sheffield United-Home-7</v>
      </c>
      <c r="B640" s="12">
        <v>7</v>
      </c>
      <c r="C640" s="41" t="e">
        <f ca="1">VLOOKUP($B640,INDIRECT("data!$"&amp;F632&amp;"$3:$CZ$554"),$C632-3*(B631-1)+C$1,FALSE)</f>
        <v>#N/A</v>
      </c>
      <c r="D640" s="30" t="e">
        <f ca="1">VLOOKUP($B640,INDIRECT("data!$"&amp;F632&amp;"$3:$CZ$554"),$C632-3*(B631-1)+D$1,FALSE)</f>
        <v>#N/A</v>
      </c>
      <c r="E640" s="30" t="e">
        <f ca="1">VLOOKUP($B640,INDIRECT("data!$"&amp;F632&amp;"$3:$CZ$554"),$C632-3*(B631-1)+E$1,FALSE)</f>
        <v>#N/A</v>
      </c>
      <c r="F640" s="29" t="e">
        <f ca="1">VLOOKUP($B640,INDIRECT("data!$"&amp;F632&amp;"$3:$CZ$554"),$C632-3*(B631-1)+F$1,FALSE)</f>
        <v>#N/A</v>
      </c>
      <c r="G640" s="29" t="e">
        <f ca="1">VLOOKUP($B640,INDIRECT("data!$"&amp;F632&amp;"$3:$CZ$554"),$C632-3*(B631-1)+G$1,FALSE)</f>
        <v>#N/A</v>
      </c>
      <c r="H640" s="15" t="e">
        <f ca="1">VLOOKUP($B640,INDIRECT("data!$"&amp;F632&amp;"$3:$CZ$554"),$C632-3*(B631-1)+H$1,FALSE)</f>
        <v>#N/A</v>
      </c>
      <c r="I640" s="29" t="e">
        <f ca="1">VLOOKUP($B640,INDIRECT("data!$"&amp;F632&amp;"$3:$CZ$554"),$C632-3*(B631-1)+I$1,FALSE)</f>
        <v>#N/A</v>
      </c>
      <c r="J640" s="29" t="e">
        <f ca="1">VLOOKUP($B640,INDIRECT("data!$"&amp;F632&amp;"$3:$CZ$554"),$C632-3*(B631-1)+J$1,FALSE)</f>
        <v>#N/A</v>
      </c>
      <c r="K640" s="15" t="e">
        <f ca="1">VLOOKUP($B640,INDIRECT("data!$"&amp;F632&amp;"$3:$CZ$554"),$C632-3*(B631-1)+K$1,FALSE)</f>
        <v>#N/A</v>
      </c>
      <c r="L640" s="30" t="e">
        <f ca="1">VLOOKUP($B640,INDIRECT("data!$"&amp;F632&amp;"$3:$CZ$554"),$C632-3*(B631-1)+L$1,FALSE)</f>
        <v>#N/A</v>
      </c>
      <c r="M640" s="45" t="e">
        <f ca="1">VLOOKUP($B640,INDIRECT("data!$"&amp;F632&amp;"$3:$CZ$554"),$C632-3*(B631-1)+M$1,FALSE)</f>
        <v>#N/A</v>
      </c>
      <c r="N640" s="45" t="e">
        <f ca="1">VLOOKUP($B640,INDIRECT("data!$"&amp;F632&amp;"$3:$CZ$554"),$C632-3*(B631-1)+N$1,FALSE)</f>
        <v>#N/A</v>
      </c>
      <c r="O640" s="45" t="e">
        <f ca="1">VLOOKUP($B640,INDIRECT("data!$"&amp;F632&amp;"$3:$CZ$554"),$C632-3*(B631-1)+O$1,FALSE)</f>
        <v>#N/A</v>
      </c>
      <c r="P640" s="45" t="e">
        <f ca="1">VLOOKUP($B640,INDIRECT("data!$"&amp;F632&amp;"$3:$CZ$554"),$C632-3*(B631-1)+P$1,FALSE)</f>
        <v>#N/A</v>
      </c>
      <c r="Q640" s="45" t="e">
        <f ca="1">VLOOKUP($B640,INDIRECT("data!$"&amp;F632&amp;"$3:$CZ$554"),$C632-3*(B631-1)+Q$1,FALSE)</f>
        <v>#N/A</v>
      </c>
      <c r="R640" s="45" t="e">
        <f ca="1">VLOOKUP($B640,INDIRECT("data!$"&amp;F632&amp;"$3:$CZ$554"),$C632-3*(B631-1)+R$1,FALSE)</f>
        <v>#N/A</v>
      </c>
      <c r="S640" s="45" t="e">
        <f ca="1">VLOOKUP($B640,INDIRECT("data!$"&amp;F632&amp;"$3:$CZ$554"),$C632-3*(B631-1)+S$1,FALSE)</f>
        <v>#N/A</v>
      </c>
      <c r="T640" s="45" t="e">
        <f ca="1">VLOOKUP($B640,INDIRECT("data!$"&amp;F632&amp;"$3:$CZ$554"),$C632-3*(B631-1)+T$1,FALSE)</f>
        <v>#N/A</v>
      </c>
      <c r="U640" s="45" t="e">
        <f ca="1">VLOOKUP($B640,INDIRECT("data!$"&amp;F632&amp;"$3:$CZ$554"),$C632-3*(B631-1)+U$1,FALSE)</f>
        <v>#N/A</v>
      </c>
      <c r="V640" s="45" t="e">
        <f ca="1">VLOOKUP($B640,INDIRECT("data!$"&amp;F632&amp;"$3:$CZ$554"),$C632-3*(B631-1)+V$1,FALSE)</f>
        <v>#N/A</v>
      </c>
      <c r="W640" s="45" t="e">
        <f ca="1">VLOOKUP($B640,INDIRECT("data!$"&amp;F632&amp;"$3:$CZ$554"),$C632-3*(B631-1)+W$1,FALSE)</f>
        <v>#N/A</v>
      </c>
      <c r="X640" s="45" t="e">
        <f ca="1">VLOOKUP($B640,INDIRECT("data!$"&amp;F632&amp;"$3:$CZ$554"),$C632-3*(B631-1)+X$1,FALSE)</f>
        <v>#N/A</v>
      </c>
      <c r="Y640" s="47" t="e">
        <f ca="1">VLOOKUP($B640,INDIRECT("data!$"&amp;F632&amp;"$3:$CZ$554"),$C632-3*(B631-1)+Y$1,FALSE)</f>
        <v>#N/A</v>
      </c>
      <c r="Z640" s="47" t="e">
        <f ca="1">VLOOKUP($B640,INDIRECT("data!$"&amp;F632&amp;"$3:$CZ$554"),$C632-3*(B631-1)+Z$1,FALSE)</f>
        <v>#N/A</v>
      </c>
      <c r="AA640" s="47" t="e">
        <f ca="1">VLOOKUP($B640,INDIRECT("data!$"&amp;F632&amp;"$3:$CZ$554"),$C632-3*(B631-1)+AA$1,FALSE)</f>
        <v>#N/A</v>
      </c>
      <c r="AB640" s="47" t="e">
        <f ca="1">VLOOKUP($B640,INDIRECT("data!$"&amp;F632&amp;"$3:$CZ$554"),$C632-3*(B631-1)+AB$1,FALSE)</f>
        <v>#N/A</v>
      </c>
      <c r="AC640" s="47" t="e">
        <f ca="1">VLOOKUP($B640,INDIRECT("data!$"&amp;F632&amp;"$3:$CZ$554"),$C632-3*(B631-1)+AC$1,FALSE)</f>
        <v>#N/A</v>
      </c>
      <c r="AD640" s="47" t="e">
        <f ca="1">VLOOKUP($B640,INDIRECT("data!$"&amp;F632&amp;"$3:$CZ$554"),$C632-3*(B631-1)+AD$1,FALSE)</f>
        <v>#N/A</v>
      </c>
      <c r="AE640" s="47" t="e">
        <f ca="1">VLOOKUP($B640,INDIRECT("data!$"&amp;F632&amp;"$3:$CZ$554"),$C632-3*(B631-1)+AE$1,FALSE)</f>
        <v>#N/A</v>
      </c>
      <c r="AF640" s="47" t="e">
        <f ca="1">VLOOKUP($B640,INDIRECT("data!$"&amp;F632&amp;"$3:$CZ$554"),$C632-3*(B631-1)+AF$1,FALSE)</f>
        <v>#N/A</v>
      </c>
      <c r="AG640" s="65" t="e">
        <f t="shared" ca="1" si="1367"/>
        <v>#N/A</v>
      </c>
      <c r="AH640" s="65" t="e">
        <f t="shared" ca="1" si="1368"/>
        <v>#N/A</v>
      </c>
      <c r="AI640" s="65" t="e">
        <f t="shared" ca="1" si="1369"/>
        <v>#N/A</v>
      </c>
      <c r="AJ640" s="65" t="e">
        <f t="shared" ca="1" si="1370"/>
        <v>#N/A</v>
      </c>
      <c r="AK640" s="65" t="e">
        <f t="shared" ca="1" si="1371"/>
        <v>#N/A</v>
      </c>
      <c r="AL640" s="66" t="e">
        <f t="shared" ca="1" si="1372"/>
        <v>#N/A</v>
      </c>
      <c r="AM640" s="66" t="e">
        <f t="shared" ca="1" si="1373"/>
        <v>#N/A</v>
      </c>
      <c r="AN640" s="65" t="e">
        <f t="shared" ca="1" si="1374"/>
        <v>#N/A</v>
      </c>
      <c r="AO640" s="65" t="e">
        <f t="shared" ca="1" si="1375"/>
        <v>#N/A</v>
      </c>
      <c r="AP640" s="65" t="e">
        <f t="shared" ca="1" si="1376"/>
        <v>#N/A</v>
      </c>
      <c r="AQ640" s="65" t="e">
        <f t="shared" ca="1" si="1377"/>
        <v>#N/A</v>
      </c>
      <c r="AR640" s="65" t="e">
        <f t="shared" ca="1" si="1378"/>
        <v>#N/A</v>
      </c>
      <c r="AS640" s="65" t="e">
        <f t="shared" ca="1" si="1379"/>
        <v>#N/A</v>
      </c>
      <c r="AT640" s="65" t="e">
        <f t="shared" ca="1" si="1380"/>
        <v>#N/A</v>
      </c>
    </row>
    <row r="641" spans="1:46" ht="18" customHeight="1" x14ac:dyDescent="0.25">
      <c r="A641" s="49" t="str">
        <f ca="1">CONCATENATE(B633,"-",B641)</f>
        <v>Sheffield United-Home-8</v>
      </c>
      <c r="B641" s="12">
        <v>8</v>
      </c>
      <c r="C641" s="41" t="e">
        <f ca="1">VLOOKUP($B641,INDIRECT("data!$"&amp;F632&amp;"$3:$CZ$554"),$C632-3*(B631-1)+C$1,FALSE)</f>
        <v>#N/A</v>
      </c>
      <c r="D641" s="30" t="e">
        <f ca="1">VLOOKUP($B641,INDIRECT("data!$"&amp;F632&amp;"$3:$CZ$554"),$C632-3*(B631-1)+D$1,FALSE)</f>
        <v>#N/A</v>
      </c>
      <c r="E641" s="30" t="e">
        <f ca="1">VLOOKUP($B641,INDIRECT("data!$"&amp;F632&amp;"$3:$CZ$554"),$C632-3*(B631-1)+E$1,FALSE)</f>
        <v>#N/A</v>
      </c>
      <c r="F641" s="29" t="e">
        <f ca="1">VLOOKUP($B641,INDIRECT("data!$"&amp;F632&amp;"$3:$CZ$554"),$C632-3*(B631-1)+F$1,FALSE)</f>
        <v>#N/A</v>
      </c>
      <c r="G641" s="29" t="e">
        <f ca="1">VLOOKUP($B641,INDIRECT("data!$"&amp;F632&amp;"$3:$CZ$554"),$C632-3*(B631-1)+G$1,FALSE)</f>
        <v>#N/A</v>
      </c>
      <c r="H641" s="15" t="e">
        <f ca="1">VLOOKUP($B641,INDIRECT("data!$"&amp;F632&amp;"$3:$CZ$554"),$C632-3*(B631-1)+H$1,FALSE)</f>
        <v>#N/A</v>
      </c>
      <c r="I641" s="29" t="e">
        <f ca="1">VLOOKUP($B641,INDIRECT("data!$"&amp;F632&amp;"$3:$CZ$554"),$C632-3*(B631-1)+I$1,FALSE)</f>
        <v>#N/A</v>
      </c>
      <c r="J641" s="29" t="e">
        <f ca="1">VLOOKUP($B641,INDIRECT("data!$"&amp;F632&amp;"$3:$CZ$554"),$C632-3*(B631-1)+J$1,FALSE)</f>
        <v>#N/A</v>
      </c>
      <c r="K641" s="15" t="e">
        <f ca="1">VLOOKUP($B641,INDIRECT("data!$"&amp;F632&amp;"$3:$CZ$554"),$C632-3*(B631-1)+K$1,FALSE)</f>
        <v>#N/A</v>
      </c>
      <c r="L641" s="30" t="e">
        <f ca="1">VLOOKUP($B641,INDIRECT("data!$"&amp;F632&amp;"$3:$CZ$554"),$C632-3*(B631-1)+L$1,FALSE)</f>
        <v>#N/A</v>
      </c>
      <c r="M641" s="45" t="e">
        <f ca="1">VLOOKUP($B641,INDIRECT("data!$"&amp;F632&amp;"$3:$CZ$554"),$C632-3*(B631-1)+M$1,FALSE)</f>
        <v>#N/A</v>
      </c>
      <c r="N641" s="45" t="e">
        <f ca="1">VLOOKUP($B641,INDIRECT("data!$"&amp;F632&amp;"$3:$CZ$554"),$C632-3*(B631-1)+N$1,FALSE)</f>
        <v>#N/A</v>
      </c>
      <c r="O641" s="45" t="e">
        <f ca="1">VLOOKUP($B641,INDIRECT("data!$"&amp;F632&amp;"$3:$CZ$554"),$C632-3*(B631-1)+O$1,FALSE)</f>
        <v>#N/A</v>
      </c>
      <c r="P641" s="45" t="e">
        <f ca="1">VLOOKUP($B641,INDIRECT("data!$"&amp;F632&amp;"$3:$CZ$554"),$C632-3*(B631-1)+P$1,FALSE)</f>
        <v>#N/A</v>
      </c>
      <c r="Q641" s="45" t="e">
        <f ca="1">VLOOKUP($B641,INDIRECT("data!$"&amp;F632&amp;"$3:$CZ$554"),$C632-3*(B631-1)+Q$1,FALSE)</f>
        <v>#N/A</v>
      </c>
      <c r="R641" s="45" t="e">
        <f ca="1">VLOOKUP($B641,INDIRECT("data!$"&amp;F632&amp;"$3:$CZ$554"),$C632-3*(B631-1)+R$1,FALSE)</f>
        <v>#N/A</v>
      </c>
      <c r="S641" s="45" t="e">
        <f ca="1">VLOOKUP($B641,INDIRECT("data!$"&amp;F632&amp;"$3:$CZ$554"),$C632-3*(B631-1)+S$1,FALSE)</f>
        <v>#N/A</v>
      </c>
      <c r="T641" s="45" t="e">
        <f ca="1">VLOOKUP($B641,INDIRECT("data!$"&amp;F632&amp;"$3:$CZ$554"),$C632-3*(B631-1)+T$1,FALSE)</f>
        <v>#N/A</v>
      </c>
      <c r="U641" s="45" t="e">
        <f ca="1">VLOOKUP($B641,INDIRECT("data!$"&amp;F632&amp;"$3:$CZ$554"),$C632-3*(B631-1)+U$1,FALSE)</f>
        <v>#N/A</v>
      </c>
      <c r="V641" s="45" t="e">
        <f ca="1">VLOOKUP($B641,INDIRECT("data!$"&amp;F632&amp;"$3:$CZ$554"),$C632-3*(B631-1)+V$1,FALSE)</f>
        <v>#N/A</v>
      </c>
      <c r="W641" s="45" t="e">
        <f ca="1">VLOOKUP($B641,INDIRECT("data!$"&amp;F632&amp;"$3:$CZ$554"),$C632-3*(B631-1)+W$1,FALSE)</f>
        <v>#N/A</v>
      </c>
      <c r="X641" s="45" t="e">
        <f ca="1">VLOOKUP($B641,INDIRECT("data!$"&amp;F632&amp;"$3:$CZ$554"),$C632-3*(B631-1)+X$1,FALSE)</f>
        <v>#N/A</v>
      </c>
      <c r="Y641" s="47" t="e">
        <f ca="1">VLOOKUP($B641,INDIRECT("data!$"&amp;F632&amp;"$3:$CZ$554"),$C632-3*(B631-1)+Y$1,FALSE)</f>
        <v>#N/A</v>
      </c>
      <c r="Z641" s="47" t="e">
        <f ca="1">VLOOKUP($B641,INDIRECT("data!$"&amp;F632&amp;"$3:$CZ$554"),$C632-3*(B631-1)+Z$1,FALSE)</f>
        <v>#N/A</v>
      </c>
      <c r="AA641" s="47" t="e">
        <f ca="1">VLOOKUP($B641,INDIRECT("data!$"&amp;F632&amp;"$3:$CZ$554"),$C632-3*(B631-1)+AA$1,FALSE)</f>
        <v>#N/A</v>
      </c>
      <c r="AB641" s="47" t="e">
        <f ca="1">VLOOKUP($B641,INDIRECT("data!$"&amp;F632&amp;"$3:$CZ$554"),$C632-3*(B631-1)+AB$1,FALSE)</f>
        <v>#N/A</v>
      </c>
      <c r="AC641" s="47" t="e">
        <f ca="1">VLOOKUP($B641,INDIRECT("data!$"&amp;F632&amp;"$3:$CZ$554"),$C632-3*(B631-1)+AC$1,FALSE)</f>
        <v>#N/A</v>
      </c>
      <c r="AD641" s="47" t="e">
        <f ca="1">VLOOKUP($B641,INDIRECT("data!$"&amp;F632&amp;"$3:$CZ$554"),$C632-3*(B631-1)+AD$1,FALSE)</f>
        <v>#N/A</v>
      </c>
      <c r="AE641" s="47" t="e">
        <f ca="1">VLOOKUP($B641,INDIRECT("data!$"&amp;F632&amp;"$3:$CZ$554"),$C632-3*(B631-1)+AE$1,FALSE)</f>
        <v>#N/A</v>
      </c>
      <c r="AF641" s="47" t="e">
        <f ca="1">VLOOKUP($B641,INDIRECT("data!$"&amp;F632&amp;"$3:$CZ$554"),$C632-3*(B631-1)+AF$1,FALSE)</f>
        <v>#N/A</v>
      </c>
      <c r="AG641" s="65" t="e">
        <f t="shared" ca="1" si="1367"/>
        <v>#N/A</v>
      </c>
      <c r="AH641" s="65" t="e">
        <f t="shared" ca="1" si="1368"/>
        <v>#N/A</v>
      </c>
      <c r="AI641" s="65" t="e">
        <f t="shared" ca="1" si="1369"/>
        <v>#N/A</v>
      </c>
      <c r="AJ641" s="65" t="e">
        <f t="shared" ca="1" si="1370"/>
        <v>#N/A</v>
      </c>
      <c r="AK641" s="65" t="e">
        <f t="shared" ca="1" si="1371"/>
        <v>#N/A</v>
      </c>
      <c r="AL641" s="66" t="e">
        <f t="shared" ca="1" si="1372"/>
        <v>#N/A</v>
      </c>
      <c r="AM641" s="66" t="e">
        <f t="shared" ca="1" si="1373"/>
        <v>#N/A</v>
      </c>
      <c r="AN641" s="65" t="e">
        <f t="shared" ca="1" si="1374"/>
        <v>#N/A</v>
      </c>
      <c r="AO641" s="65" t="e">
        <f t="shared" ca="1" si="1375"/>
        <v>#N/A</v>
      </c>
      <c r="AP641" s="65" t="e">
        <f t="shared" ca="1" si="1376"/>
        <v>#N/A</v>
      </c>
      <c r="AQ641" s="65" t="e">
        <f t="shared" ca="1" si="1377"/>
        <v>#N/A</v>
      </c>
      <c r="AR641" s="65" t="e">
        <f t="shared" ca="1" si="1378"/>
        <v>#N/A</v>
      </c>
      <c r="AS641" s="65" t="e">
        <f t="shared" ca="1" si="1379"/>
        <v>#N/A</v>
      </c>
      <c r="AT641" s="65" t="e">
        <f t="shared" ca="1" si="1380"/>
        <v>#N/A</v>
      </c>
    </row>
    <row r="642" spans="1:46" ht="18" customHeight="1" x14ac:dyDescent="0.25">
      <c r="A642" s="50"/>
      <c r="B642" s="42" t="s">
        <v>23</v>
      </c>
      <c r="C642" s="43"/>
      <c r="D642" s="44"/>
      <c r="E642" s="44"/>
      <c r="F642" s="46" t="e">
        <f ca="1">SUM(F634:F641)</f>
        <v>#N/A</v>
      </c>
      <c r="G642" s="46" t="e">
        <f ca="1">SUM(G634:G641)</f>
        <v>#N/A</v>
      </c>
      <c r="H642" s="42"/>
      <c r="I642" s="46" t="e">
        <f t="shared" ref="I642:J642" ca="1" si="1381">SUM(I634:I641)</f>
        <v>#N/A</v>
      </c>
      <c r="J642" s="46" t="e">
        <f t="shared" ca="1" si="1381"/>
        <v>#N/A</v>
      </c>
      <c r="K642" s="42"/>
      <c r="L642" s="44"/>
      <c r="M642" s="46" t="e">
        <f t="shared" ref="M642:X642" ca="1" si="1382">SUM(M634:M641)</f>
        <v>#N/A</v>
      </c>
      <c r="N642" s="46" t="e">
        <f t="shared" ca="1" si="1382"/>
        <v>#N/A</v>
      </c>
      <c r="O642" s="46" t="e">
        <f t="shared" ca="1" si="1382"/>
        <v>#N/A</v>
      </c>
      <c r="P642" s="46" t="e">
        <f t="shared" ca="1" si="1382"/>
        <v>#N/A</v>
      </c>
      <c r="Q642" s="46" t="e">
        <f t="shared" ca="1" si="1382"/>
        <v>#N/A</v>
      </c>
      <c r="R642" s="46" t="e">
        <f t="shared" ca="1" si="1382"/>
        <v>#N/A</v>
      </c>
      <c r="S642" s="46" t="e">
        <f t="shared" ca="1" si="1382"/>
        <v>#N/A</v>
      </c>
      <c r="T642" s="46" t="e">
        <f t="shared" ca="1" si="1382"/>
        <v>#N/A</v>
      </c>
      <c r="U642" s="46" t="e">
        <f t="shared" ca="1" si="1382"/>
        <v>#N/A</v>
      </c>
      <c r="V642" s="46" t="e">
        <f t="shared" ca="1" si="1382"/>
        <v>#N/A</v>
      </c>
      <c r="W642" s="46" t="e">
        <f t="shared" ca="1" si="1382"/>
        <v>#N/A</v>
      </c>
      <c r="X642" s="46" t="e">
        <f t="shared" ca="1" si="1382"/>
        <v>#N/A</v>
      </c>
      <c r="Y642" s="48"/>
      <c r="Z642" s="48"/>
      <c r="AA642" s="48"/>
      <c r="AB642" s="48"/>
      <c r="AC642" s="48"/>
      <c r="AD642" s="48"/>
      <c r="AE642" s="48"/>
      <c r="AF642" s="48"/>
    </row>
    <row r="643" spans="1:46" ht="18" customHeight="1" x14ac:dyDescent="0.25">
      <c r="A643" s="50"/>
      <c r="B643" s="37" t="str">
        <f ca="1">CONCATENATE(B632,"-Away")</f>
        <v>Sheffield United-Away</v>
      </c>
      <c r="C643" s="40" t="s">
        <v>22</v>
      </c>
      <c r="D643" s="13" t="s">
        <v>50</v>
      </c>
      <c r="E643" s="13" t="s">
        <v>51</v>
      </c>
      <c r="F643" s="13" t="s">
        <v>3</v>
      </c>
      <c r="G643" s="13" t="s">
        <v>4</v>
      </c>
      <c r="H643" s="13" t="s">
        <v>6</v>
      </c>
      <c r="I643" s="13" t="s">
        <v>1</v>
      </c>
      <c r="J643" s="13" t="s">
        <v>2</v>
      </c>
      <c r="K643" s="13" t="s">
        <v>5</v>
      </c>
      <c r="L643" s="13" t="s">
        <v>52</v>
      </c>
      <c r="M643" s="13" t="s">
        <v>53</v>
      </c>
      <c r="N643" s="13" t="s">
        <v>54</v>
      </c>
      <c r="O643" s="13" t="s">
        <v>55</v>
      </c>
      <c r="P643" s="13" t="s">
        <v>56</v>
      </c>
      <c r="Q643" s="13" t="s">
        <v>57</v>
      </c>
      <c r="R643" s="13" t="s">
        <v>58</v>
      </c>
      <c r="S643" s="13" t="s">
        <v>59</v>
      </c>
      <c r="T643" s="13" t="s">
        <v>60</v>
      </c>
      <c r="U643" s="13" t="s">
        <v>61</v>
      </c>
      <c r="V643" s="13" t="s">
        <v>62</v>
      </c>
      <c r="W643" s="13" t="s">
        <v>63</v>
      </c>
      <c r="X643" s="13" t="s">
        <v>64</v>
      </c>
      <c r="Y643" s="13" t="s">
        <v>65</v>
      </c>
      <c r="Z643" s="13" t="s">
        <v>66</v>
      </c>
      <c r="AA643" s="13" t="s">
        <v>67</v>
      </c>
      <c r="AB643" s="13" t="s">
        <v>68</v>
      </c>
      <c r="AC643" s="13" t="s">
        <v>69</v>
      </c>
      <c r="AD643" s="13" t="s">
        <v>70</v>
      </c>
      <c r="AE643" s="13" t="s">
        <v>71</v>
      </c>
      <c r="AF643" s="13" t="s">
        <v>72</v>
      </c>
      <c r="AG643" s="62" t="s">
        <v>140</v>
      </c>
      <c r="AH643" s="62" t="s">
        <v>141</v>
      </c>
      <c r="AI643" s="62" t="s">
        <v>142</v>
      </c>
      <c r="AJ643" s="62" t="s">
        <v>143</v>
      </c>
      <c r="AK643" s="62" t="s">
        <v>144</v>
      </c>
      <c r="AL643" s="63" t="s">
        <v>145</v>
      </c>
      <c r="AM643" s="63" t="s">
        <v>146</v>
      </c>
      <c r="AN643" s="62" t="s">
        <v>147</v>
      </c>
      <c r="AO643" s="64" t="s">
        <v>150</v>
      </c>
      <c r="AP643" s="64" t="s">
        <v>151</v>
      </c>
      <c r="AQ643" s="62" t="s">
        <v>148</v>
      </c>
      <c r="AR643" s="62" t="s">
        <v>149</v>
      </c>
      <c r="AS643" s="62" t="s">
        <v>152</v>
      </c>
      <c r="AT643" s="62" t="s">
        <v>153</v>
      </c>
    </row>
    <row r="644" spans="1:46" ht="18" customHeight="1" x14ac:dyDescent="0.25">
      <c r="A644" s="49" t="str">
        <f ca="1">CONCATENATE(B643,"-",B644)</f>
        <v>Sheffield United-Away-1</v>
      </c>
      <c r="B644" s="37">
        <v>1</v>
      </c>
      <c r="C644" s="41">
        <f ca="1">VLOOKUP($B644,INDIRECT("data!$"&amp;G632&amp;"$3:$CZ$554"),$D632-3*(B631-1)+C$1,FALSE)</f>
        <v>43376</v>
      </c>
      <c r="D644" s="30" t="str">
        <f ca="1">VLOOKUP($B644,INDIRECT("data!$"&amp;G632&amp;"$3:$CZ$554"),$D632-3*(B631-1)+D$1,FALSE)</f>
        <v>Blackburn</v>
      </c>
      <c r="E644" s="30" t="str">
        <f ca="1">VLOOKUP($B644,INDIRECT("data!$"&amp;G632&amp;"$3:$CZ$554"),$D632-3*(B631-1)+E$1,FALSE)</f>
        <v>Sheffield United</v>
      </c>
      <c r="F644" s="29">
        <f ca="1">VLOOKUP($B644,INDIRECT("data!$"&amp;G632&amp;"$3:$CZ$554"),$D632-3*(B631-1)+F$1,FALSE)</f>
        <v>0</v>
      </c>
      <c r="G644" s="29">
        <f ca="1">VLOOKUP($B644,INDIRECT("data!$"&amp;G632&amp;"$3:$CZ$554"),$D632-3*(B631-1)+G$1,FALSE)</f>
        <v>2</v>
      </c>
      <c r="H644" s="15" t="str">
        <f ca="1">VLOOKUP($B644,INDIRECT("data!$"&amp;G632&amp;"$3:$CZ$554"),$D632-3*(B631-1)+H$1,FALSE)</f>
        <v>A</v>
      </c>
      <c r="I644" s="29">
        <f ca="1">VLOOKUP($B644,INDIRECT("data!$"&amp;G632&amp;"$3:$CZ$554"),$D632-3*(B631-1)+I$1,FALSE)</f>
        <v>0</v>
      </c>
      <c r="J644" s="29">
        <f ca="1">VLOOKUP($B644,INDIRECT("data!$"&amp;G632&amp;"$3:$CZ$554"),$D632-3*(B631-1)+J$1,FALSE)</f>
        <v>0</v>
      </c>
      <c r="K644" s="15" t="str">
        <f ca="1">VLOOKUP($B644,INDIRECT("data!$"&amp;G632&amp;"$3:$CZ$554"),$D632-3*(B631-1)+K$1,FALSE)</f>
        <v>D</v>
      </c>
      <c r="L644" s="30" t="str">
        <f ca="1">VLOOKUP($B644,INDIRECT("data!$"&amp;G632&amp;"$3:$CZ$554"),$D632-3*(B631-1)+L$1,FALSE)</f>
        <v>R Jones</v>
      </c>
      <c r="M644" s="45">
        <f ca="1">VLOOKUP($B644,INDIRECT("data!$"&amp;G632&amp;"$3:$CZ$554"),$D632-3*(B631-1)+M$1,FALSE)</f>
        <v>13</v>
      </c>
      <c r="N644" s="45">
        <f ca="1">VLOOKUP($B644,INDIRECT("data!$"&amp;G632&amp;"$3:$CZ$554"),$D632-3*(B631-1)+N$1,FALSE)</f>
        <v>13</v>
      </c>
      <c r="O644" s="45">
        <f ca="1">VLOOKUP($B644,INDIRECT("data!$"&amp;G632&amp;"$3:$CZ$554"),$D632-3*(B631-1)+O$1,FALSE)</f>
        <v>2</v>
      </c>
      <c r="P644" s="45">
        <f ca="1">VLOOKUP($B644,INDIRECT("data!$"&amp;G632&amp;"$3:$CZ$554"),$D632-3*(B631-1)+P$1,FALSE)</f>
        <v>7</v>
      </c>
      <c r="Q644" s="45">
        <f ca="1">VLOOKUP($B644,INDIRECT("data!$"&amp;G632&amp;"$3:$CZ$554"),$D632-3*(B631-1)+Q$1,FALSE)</f>
        <v>16</v>
      </c>
      <c r="R644" s="45">
        <f ca="1">VLOOKUP($B644,INDIRECT("data!$"&amp;G632&amp;"$3:$CZ$554"),$D632-3*(B631-1)+R$1,FALSE)</f>
        <v>9</v>
      </c>
      <c r="S644" s="45">
        <f ca="1">VLOOKUP($B644,INDIRECT("data!$"&amp;G632&amp;"$3:$CZ$554"),$D632-3*(B631-1)+S$1,FALSE)</f>
        <v>4</v>
      </c>
      <c r="T644" s="45">
        <f ca="1">VLOOKUP($B644,INDIRECT("data!$"&amp;G632&amp;"$3:$CZ$554"),$D632-3*(B631-1)+T$1,FALSE)</f>
        <v>7</v>
      </c>
      <c r="U644" s="45">
        <f ca="1">VLOOKUP($B644,INDIRECT("data!$"&amp;G632&amp;"$3:$CZ$554"),$D632-3*(B631-1)+U$1,FALSE)</f>
        <v>1</v>
      </c>
      <c r="V644" s="45">
        <f ca="1">VLOOKUP($B644,INDIRECT("data!$"&amp;G632&amp;"$3:$CZ$554"),$D632-3*(B631-1)+V$1,FALSE)</f>
        <v>2</v>
      </c>
      <c r="W644" s="45">
        <f ca="1">VLOOKUP($B644,INDIRECT("data!$"&amp;G632&amp;"$3:$CZ$554"),$D632-3*(B631-1)+W$1,FALSE)</f>
        <v>0</v>
      </c>
      <c r="X644" s="45">
        <f ca="1">VLOOKUP($B644,INDIRECT("data!$"&amp;G632&amp;"$3:$CZ$554"),$D632-3*(B631-1)+X$1,FALSE)</f>
        <v>0</v>
      </c>
      <c r="Y644" s="47">
        <f ca="1">VLOOKUP($B644,INDIRECT("data!$"&amp;G632&amp;"$3:$CZ$554"),$D632-3*(B631-1)+Y$1,FALSE)</f>
        <v>2.87</v>
      </c>
      <c r="Z644" s="47">
        <f ca="1">VLOOKUP($B644,INDIRECT("data!$"&amp;G632&amp;"$3:$CZ$554"),$D632-3*(B631-1)+Z$1,FALSE)</f>
        <v>3.4</v>
      </c>
      <c r="AA644" s="47">
        <f ca="1">VLOOKUP($B644,INDIRECT("data!$"&amp;G632&amp;"$3:$CZ$554"),$D632-3*(B631-1)+AA$1,FALSE)</f>
        <v>2.6</v>
      </c>
      <c r="AB644" s="47">
        <f ca="1">VLOOKUP($B644,INDIRECT("data!$"&amp;G632&amp;"$3:$CZ$554"),$D632-3*(B631-1)+AB$1,FALSE)</f>
        <v>2.9</v>
      </c>
      <c r="AC644" s="47">
        <f ca="1">VLOOKUP($B644,INDIRECT("data!$"&amp;G632&amp;"$3:$CZ$554"),$D632-3*(B631-1)+AC$1,FALSE)</f>
        <v>3.35</v>
      </c>
      <c r="AD644" s="47">
        <f ca="1">VLOOKUP($B644,INDIRECT("data!$"&amp;G632&amp;"$3:$CZ$554"),$D632-3*(B631-1)+AD$1,FALSE)</f>
        <v>2.62</v>
      </c>
      <c r="AE644" s="47">
        <f ca="1">VLOOKUP($B644,INDIRECT("data!$"&amp;G632&amp;"$3:$CZ$554"),$D632-3*(B631-1)+AE$1,FALSE)</f>
        <v>2.0699999999999998</v>
      </c>
      <c r="AF644" s="47">
        <f ca="1">VLOOKUP($B644,INDIRECT("data!$"&amp;G632&amp;"$3:$CZ$554"),$D632-3*(B631-1)+AF$1,FALSE)</f>
        <v>1.74</v>
      </c>
      <c r="AG644" s="65">
        <f ca="1">IF(C644="","",F644+G644)</f>
        <v>2</v>
      </c>
      <c r="AH644" s="65">
        <f ca="1">IF(C644="","",I644+J644)</f>
        <v>0</v>
      </c>
      <c r="AI644" s="65">
        <f ca="1">IF(C644="","",AJ644+AK644)</f>
        <v>2</v>
      </c>
      <c r="AJ644" s="65">
        <f ca="1">IF(C644="","",F644-I644)</f>
        <v>0</v>
      </c>
      <c r="AK644" s="65">
        <f ca="1">IF(C644="","",G644-J644)</f>
        <v>2</v>
      </c>
      <c r="AL644" s="66" t="str">
        <f ca="1">IF(AJ644&gt;AK644,"H",IF(AJ644=AK644,"D",IF(AJ644&lt;AK644,"A","Error!")))</f>
        <v>A</v>
      </c>
      <c r="AM644" s="66" t="str">
        <f ca="1">IF(C644="","",CONCATENATE(K644,"-",H644))</f>
        <v>D-A</v>
      </c>
      <c r="AN644" s="65">
        <f ca="1">IF(C644="","",IF(AND(F644&gt;0,G644&gt;0),1,0))</f>
        <v>0</v>
      </c>
      <c r="AO644" s="65">
        <f ca="1">IF(C644="","",IF(AND(F644&gt;0,I644&gt;0),1,0))</f>
        <v>0</v>
      </c>
      <c r="AP644" s="65">
        <f ca="1">IF(C644="","",IF(AND(G644&gt;0,J644&gt;0),1,0))</f>
        <v>0</v>
      </c>
      <c r="AQ644" s="65">
        <f ca="1">IF(C644="","",IF(AND(H644="H",G644=0),1,0))</f>
        <v>0</v>
      </c>
      <c r="AR644" s="65">
        <f ca="1">IF(C644="","",IF(AND(H644="A",F644=0),1,0))</f>
        <v>1</v>
      </c>
      <c r="AS644" s="65">
        <f ca="1">IF(C644="","",IF(AND(K644="H",AL644="H"),1,0))</f>
        <v>0</v>
      </c>
      <c r="AT644" s="65">
        <f ca="1">IF(C644="","",IF(AND(K644="A",AL644="A"),1,0))</f>
        <v>0</v>
      </c>
    </row>
    <row r="645" spans="1:46" ht="18" customHeight="1" x14ac:dyDescent="0.25">
      <c r="A645" s="49" t="str">
        <f ca="1">CONCATENATE(B643,"-",B645)</f>
        <v>Sheffield United-Away-2</v>
      </c>
      <c r="B645" s="37">
        <v>2</v>
      </c>
      <c r="C645" s="41">
        <f ca="1">VLOOKUP($B645,INDIRECT("data!$"&amp;G632&amp;"$3:$CZ$554"),$D632-3*(B631-1)+C$1,FALSE)</f>
        <v>43372</v>
      </c>
      <c r="D645" s="30" t="str">
        <f ca="1">VLOOKUP($B645,INDIRECT("data!$"&amp;G632&amp;"$3:$CZ$554"),$D632-3*(B631-1)+D$1,FALSE)</f>
        <v>Millwall</v>
      </c>
      <c r="E645" s="30" t="str">
        <f ca="1">VLOOKUP($B645,INDIRECT("data!$"&amp;G632&amp;"$3:$CZ$554"),$D632-3*(B631-1)+E$1,FALSE)</f>
        <v>Sheffield United</v>
      </c>
      <c r="F645" s="29">
        <f ca="1">VLOOKUP($B645,INDIRECT("data!$"&amp;G632&amp;"$3:$CZ$554"),$D632-3*(B631-1)+F$1,FALSE)</f>
        <v>2</v>
      </c>
      <c r="G645" s="29">
        <f ca="1">VLOOKUP($B645,INDIRECT("data!$"&amp;G632&amp;"$3:$CZ$554"),$D632-3*(B631-1)+G$1,FALSE)</f>
        <v>3</v>
      </c>
      <c r="H645" s="15" t="str">
        <f ca="1">VLOOKUP($B645,INDIRECT("data!$"&amp;G632&amp;"$3:$CZ$554"),$D632-3*(B631-1)+H$1,FALSE)</f>
        <v>A</v>
      </c>
      <c r="I645" s="29">
        <f ca="1">VLOOKUP($B645,INDIRECT("data!$"&amp;G632&amp;"$3:$CZ$554"),$D632-3*(B631-1)+I$1,FALSE)</f>
        <v>0</v>
      </c>
      <c r="J645" s="29">
        <f ca="1">VLOOKUP($B645,INDIRECT("data!$"&amp;G632&amp;"$3:$CZ$554"),$D632-3*(B631-1)+J$1,FALSE)</f>
        <v>1</v>
      </c>
      <c r="K645" s="15" t="str">
        <f ca="1">VLOOKUP($B645,INDIRECT("data!$"&amp;G632&amp;"$3:$CZ$554"),$D632-3*(B631-1)+K$1,FALSE)</f>
        <v>A</v>
      </c>
      <c r="L645" s="30" t="str">
        <f ca="1">VLOOKUP($B645,INDIRECT("data!$"&amp;G632&amp;"$3:$CZ$554"),$D632-3*(B631-1)+L$1,FALSE)</f>
        <v>A Davies</v>
      </c>
      <c r="M645" s="45">
        <f ca="1">VLOOKUP($B645,INDIRECT("data!$"&amp;G632&amp;"$3:$CZ$554"),$D632-3*(B631-1)+M$1,FALSE)</f>
        <v>11</v>
      </c>
      <c r="N645" s="45">
        <f ca="1">VLOOKUP($B645,INDIRECT("data!$"&amp;G632&amp;"$3:$CZ$554"),$D632-3*(B631-1)+N$1,FALSE)</f>
        <v>15</v>
      </c>
      <c r="O645" s="45">
        <f ca="1">VLOOKUP($B645,INDIRECT("data!$"&amp;G632&amp;"$3:$CZ$554"),$D632-3*(B631-1)+O$1,FALSE)</f>
        <v>5</v>
      </c>
      <c r="P645" s="45">
        <f ca="1">VLOOKUP($B645,INDIRECT("data!$"&amp;G632&amp;"$3:$CZ$554"),$D632-3*(B631-1)+P$1,FALSE)</f>
        <v>7</v>
      </c>
      <c r="Q645" s="45">
        <f ca="1">VLOOKUP($B645,INDIRECT("data!$"&amp;G632&amp;"$3:$CZ$554"),$D632-3*(B631-1)+Q$1,FALSE)</f>
        <v>11</v>
      </c>
      <c r="R645" s="45">
        <f ca="1">VLOOKUP($B645,INDIRECT("data!$"&amp;G632&amp;"$3:$CZ$554"),$D632-3*(B631-1)+R$1,FALSE)</f>
        <v>10</v>
      </c>
      <c r="S645" s="45">
        <f ca="1">VLOOKUP($B645,INDIRECT("data!$"&amp;G632&amp;"$3:$CZ$554"),$D632-3*(B631-1)+S$1,FALSE)</f>
        <v>5</v>
      </c>
      <c r="T645" s="45">
        <f ca="1">VLOOKUP($B645,INDIRECT("data!$"&amp;G632&amp;"$3:$CZ$554"),$D632-3*(B631-1)+T$1,FALSE)</f>
        <v>10</v>
      </c>
      <c r="U645" s="45">
        <f ca="1">VLOOKUP($B645,INDIRECT("data!$"&amp;G632&amp;"$3:$CZ$554"),$D632-3*(B631-1)+U$1,FALSE)</f>
        <v>2</v>
      </c>
      <c r="V645" s="45">
        <f ca="1">VLOOKUP($B645,INDIRECT("data!$"&amp;G632&amp;"$3:$CZ$554"),$D632-3*(B631-1)+V$1,FALSE)</f>
        <v>3</v>
      </c>
      <c r="W645" s="45">
        <f ca="1">VLOOKUP($B645,INDIRECT("data!$"&amp;G632&amp;"$3:$CZ$554"),$D632-3*(B631-1)+W$1,FALSE)</f>
        <v>0</v>
      </c>
      <c r="X645" s="45">
        <f ca="1">VLOOKUP($B645,INDIRECT("data!$"&amp;G632&amp;"$3:$CZ$554"),$D632-3*(B631-1)+X$1,FALSE)</f>
        <v>0</v>
      </c>
      <c r="Y645" s="47">
        <f ca="1">VLOOKUP($B645,INDIRECT("data!$"&amp;G632&amp;"$3:$CZ$554"),$D632-3*(B631-1)+Y$1,FALSE)</f>
        <v>3.2</v>
      </c>
      <c r="Z645" s="47">
        <f ca="1">VLOOKUP($B645,INDIRECT("data!$"&amp;G632&amp;"$3:$CZ$554"),$D632-3*(B631-1)+Z$1,FALSE)</f>
        <v>3.3</v>
      </c>
      <c r="AA645" s="47">
        <f ca="1">VLOOKUP($B645,INDIRECT("data!$"&amp;G632&amp;"$3:$CZ$554"),$D632-3*(B631-1)+AA$1,FALSE)</f>
        <v>2.4500000000000002</v>
      </c>
      <c r="AB645" s="47">
        <f ca="1">VLOOKUP($B645,INDIRECT("data!$"&amp;G632&amp;"$3:$CZ$554"),$D632-3*(B631-1)+AB$1,FALSE)</f>
        <v>3.27</v>
      </c>
      <c r="AC645" s="47">
        <f ca="1">VLOOKUP($B645,INDIRECT("data!$"&amp;G632&amp;"$3:$CZ$554"),$D632-3*(B631-1)+AC$1,FALSE)</f>
        <v>3.27</v>
      </c>
      <c r="AD645" s="47">
        <f ca="1">VLOOKUP($B645,INDIRECT("data!$"&amp;G632&amp;"$3:$CZ$554"),$D632-3*(B631-1)+AD$1,FALSE)</f>
        <v>2.42</v>
      </c>
      <c r="AE645" s="47">
        <f ca="1">VLOOKUP($B645,INDIRECT("data!$"&amp;G632&amp;"$3:$CZ$554"),$D632-3*(B631-1)+AE$1,FALSE)</f>
        <v>2.02</v>
      </c>
      <c r="AF645" s="47">
        <f ca="1">VLOOKUP($B645,INDIRECT("data!$"&amp;G632&amp;"$3:$CZ$554"),$D632-3*(B631-1)+AF$1,FALSE)</f>
        <v>1.78</v>
      </c>
      <c r="AG645" s="65">
        <f t="shared" ref="AG645:AG651" ca="1" si="1383">IF(C645="","",F645+G645)</f>
        <v>5</v>
      </c>
      <c r="AH645" s="65">
        <f t="shared" ref="AH645:AH651" ca="1" si="1384">IF(C645="","",I645+J645)</f>
        <v>1</v>
      </c>
      <c r="AI645" s="65">
        <f t="shared" ref="AI645:AI651" ca="1" si="1385">IF(C645="","",AJ645+AK645)</f>
        <v>4</v>
      </c>
      <c r="AJ645" s="65">
        <f t="shared" ref="AJ645:AJ651" ca="1" si="1386">IF(C645="","",F645-I645)</f>
        <v>2</v>
      </c>
      <c r="AK645" s="65">
        <f t="shared" ref="AK645:AK651" ca="1" si="1387">IF(C645="","",G645-J645)</f>
        <v>2</v>
      </c>
      <c r="AL645" s="66" t="str">
        <f t="shared" ref="AL645:AL651" ca="1" si="1388">IF(AJ645&gt;AK645,"H",IF(AJ645=AK645,"D",IF(AJ645&lt;AK645,"A","Error!")))</f>
        <v>D</v>
      </c>
      <c r="AM645" s="66" t="str">
        <f t="shared" ref="AM645:AM651" ca="1" si="1389">IF(C645="","",CONCATENATE(K645,"-",H645))</f>
        <v>A-A</v>
      </c>
      <c r="AN645" s="65">
        <f t="shared" ref="AN645:AN651" ca="1" si="1390">IF(C645="","",IF(AND(F645&gt;0,G645&gt;0),1,0))</f>
        <v>1</v>
      </c>
      <c r="AO645" s="65">
        <f t="shared" ref="AO645:AO651" ca="1" si="1391">IF(C645="","",IF(AND(F645&gt;0,I645&gt;0),1,0))</f>
        <v>0</v>
      </c>
      <c r="AP645" s="65">
        <f t="shared" ref="AP645:AP651" ca="1" si="1392">IF(C645="","",IF(AND(G645&gt;0,J645&gt;0),1,0))</f>
        <v>1</v>
      </c>
      <c r="AQ645" s="65">
        <f t="shared" ref="AQ645:AQ651" ca="1" si="1393">IF(C645="","",IF(AND(H645="H",G645=0),1,0))</f>
        <v>0</v>
      </c>
      <c r="AR645" s="65">
        <f t="shared" ref="AR645:AR651" ca="1" si="1394">IF(C645="","",IF(AND(H645="A",F645=0),1,0))</f>
        <v>0</v>
      </c>
      <c r="AS645" s="65">
        <f t="shared" ref="AS645:AS651" ca="1" si="1395">IF(C645="","",IF(AND(K645="H",AL645="H"),1,0))</f>
        <v>0</v>
      </c>
      <c r="AT645" s="65">
        <f t="shared" ref="AT645:AT651" ca="1" si="1396">IF(C645="","",IF(AND(K645="A",AL645="A"),1,0))</f>
        <v>0</v>
      </c>
    </row>
    <row r="646" spans="1:46" ht="18" customHeight="1" x14ac:dyDescent="0.25">
      <c r="A646" s="49" t="str">
        <f ca="1">CONCATENATE(B643,"-",B646)</f>
        <v>Sheffield United-Away-3</v>
      </c>
      <c r="B646" s="37">
        <v>3</v>
      </c>
      <c r="C646" s="41">
        <f ca="1">VLOOKUP($B646,INDIRECT("data!$"&amp;G632&amp;"$3:$CZ$554"),$D632-3*(B631-1)+C$1,FALSE)</f>
        <v>43358</v>
      </c>
      <c r="D646" s="30" t="str">
        <f ca="1">VLOOKUP($B646,INDIRECT("data!$"&amp;G632&amp;"$3:$CZ$554"),$D632-3*(B631-1)+D$1,FALSE)</f>
        <v>Bristol City</v>
      </c>
      <c r="E646" s="30" t="str">
        <f ca="1">VLOOKUP($B646,INDIRECT("data!$"&amp;G632&amp;"$3:$CZ$554"),$D632-3*(B631-1)+E$1,FALSE)</f>
        <v>Sheffield United</v>
      </c>
      <c r="F646" s="29">
        <f ca="1">VLOOKUP($B646,INDIRECT("data!$"&amp;G632&amp;"$3:$CZ$554"),$D632-3*(B631-1)+F$1,FALSE)</f>
        <v>1</v>
      </c>
      <c r="G646" s="29">
        <f ca="1">VLOOKUP($B646,INDIRECT("data!$"&amp;G632&amp;"$3:$CZ$554"),$D632-3*(B631-1)+G$1,FALSE)</f>
        <v>0</v>
      </c>
      <c r="H646" s="15" t="str">
        <f ca="1">VLOOKUP($B646,INDIRECT("data!$"&amp;G632&amp;"$3:$CZ$554"),$D632-3*(B631-1)+H$1,FALSE)</f>
        <v>H</v>
      </c>
      <c r="I646" s="29">
        <f ca="1">VLOOKUP($B646,INDIRECT("data!$"&amp;G632&amp;"$3:$CZ$554"),$D632-3*(B631-1)+I$1,FALSE)</f>
        <v>0</v>
      </c>
      <c r="J646" s="29">
        <f ca="1">VLOOKUP($B646,INDIRECT("data!$"&amp;G632&amp;"$3:$CZ$554"),$D632-3*(B631-1)+J$1,FALSE)</f>
        <v>0</v>
      </c>
      <c r="K646" s="15" t="str">
        <f ca="1">VLOOKUP($B646,INDIRECT("data!$"&amp;G632&amp;"$3:$CZ$554"),$D632-3*(B631-1)+K$1,FALSE)</f>
        <v>D</v>
      </c>
      <c r="L646" s="30" t="str">
        <f ca="1">VLOOKUP($B646,INDIRECT("data!$"&amp;G632&amp;"$3:$CZ$554"),$D632-3*(B631-1)+L$1,FALSE)</f>
        <v>J Brooks</v>
      </c>
      <c r="M646" s="45">
        <f ca="1">VLOOKUP($B646,INDIRECT("data!$"&amp;G632&amp;"$3:$CZ$554"),$D632-3*(B631-1)+M$1,FALSE)</f>
        <v>11</v>
      </c>
      <c r="N646" s="45">
        <f ca="1">VLOOKUP($B646,INDIRECT("data!$"&amp;G632&amp;"$3:$CZ$554"),$D632-3*(B631-1)+N$1,FALSE)</f>
        <v>11</v>
      </c>
      <c r="O646" s="45">
        <f ca="1">VLOOKUP($B646,INDIRECT("data!$"&amp;G632&amp;"$3:$CZ$554"),$D632-3*(B631-1)+O$1,FALSE)</f>
        <v>3</v>
      </c>
      <c r="P646" s="45">
        <f ca="1">VLOOKUP($B646,INDIRECT("data!$"&amp;G632&amp;"$3:$CZ$554"),$D632-3*(B631-1)+P$1,FALSE)</f>
        <v>1</v>
      </c>
      <c r="Q646" s="45">
        <f ca="1">VLOOKUP($B646,INDIRECT("data!$"&amp;G632&amp;"$3:$CZ$554"),$D632-3*(B631-1)+Q$1,FALSE)</f>
        <v>13</v>
      </c>
      <c r="R646" s="45">
        <f ca="1">VLOOKUP($B646,INDIRECT("data!$"&amp;G632&amp;"$3:$CZ$554"),$D632-3*(B631-1)+R$1,FALSE)</f>
        <v>15</v>
      </c>
      <c r="S646" s="45">
        <f ca="1">VLOOKUP($B646,INDIRECT("data!$"&amp;G632&amp;"$3:$CZ$554"),$D632-3*(B631-1)+S$1,FALSE)</f>
        <v>3</v>
      </c>
      <c r="T646" s="45">
        <f ca="1">VLOOKUP($B646,INDIRECT("data!$"&amp;G632&amp;"$3:$CZ$554"),$D632-3*(B631-1)+T$1,FALSE)</f>
        <v>4</v>
      </c>
      <c r="U646" s="45">
        <f ca="1">VLOOKUP($B646,INDIRECT("data!$"&amp;G632&amp;"$3:$CZ$554"),$D632-3*(B631-1)+U$1,FALSE)</f>
        <v>1</v>
      </c>
      <c r="V646" s="45">
        <f ca="1">VLOOKUP($B646,INDIRECT("data!$"&amp;G632&amp;"$3:$CZ$554"),$D632-3*(B631-1)+V$1,FALSE)</f>
        <v>4</v>
      </c>
      <c r="W646" s="45">
        <f ca="1">VLOOKUP($B646,INDIRECT("data!$"&amp;G632&amp;"$3:$CZ$554"),$D632-3*(B631-1)+W$1,FALSE)</f>
        <v>0</v>
      </c>
      <c r="X646" s="45">
        <f ca="1">VLOOKUP($B646,INDIRECT("data!$"&amp;G632&amp;"$3:$CZ$554"),$D632-3*(B631-1)+X$1,FALSE)</f>
        <v>0</v>
      </c>
      <c r="Y646" s="47">
        <f ca="1">VLOOKUP($B646,INDIRECT("data!$"&amp;G632&amp;"$3:$CZ$554"),$D632-3*(B631-1)+Y$1,FALSE)</f>
        <v>2.75</v>
      </c>
      <c r="Z646" s="47">
        <f ca="1">VLOOKUP($B646,INDIRECT("data!$"&amp;G632&amp;"$3:$CZ$554"),$D632-3*(B631-1)+Z$1,FALSE)</f>
        <v>3.4</v>
      </c>
      <c r="AA646" s="47">
        <f ca="1">VLOOKUP($B646,INDIRECT("data!$"&amp;G632&amp;"$3:$CZ$554"),$D632-3*(B631-1)+AA$1,FALSE)</f>
        <v>2.75</v>
      </c>
      <c r="AB646" s="47">
        <f ca="1">VLOOKUP($B646,INDIRECT("data!$"&amp;G632&amp;"$3:$CZ$554"),$D632-3*(B631-1)+AB$1,FALSE)</f>
        <v>2.66</v>
      </c>
      <c r="AC646" s="47">
        <f ca="1">VLOOKUP($B646,INDIRECT("data!$"&amp;G632&amp;"$3:$CZ$554"),$D632-3*(B631-1)+AC$1,FALSE)</f>
        <v>3.38</v>
      </c>
      <c r="AD646" s="47">
        <f ca="1">VLOOKUP($B646,INDIRECT("data!$"&amp;G632&amp;"$3:$CZ$554"),$D632-3*(B631-1)+AD$1,FALSE)</f>
        <v>2.8</v>
      </c>
      <c r="AE646" s="47">
        <f ca="1">VLOOKUP($B646,INDIRECT("data!$"&amp;G632&amp;"$3:$CZ$554"),$D632-3*(B631-1)+AE$1,FALSE)</f>
        <v>1.92</v>
      </c>
      <c r="AF646" s="47">
        <f ca="1">VLOOKUP($B646,INDIRECT("data!$"&amp;G632&amp;"$3:$CZ$554"),$D632-3*(B631-1)+AF$1,FALSE)</f>
        <v>1.88</v>
      </c>
      <c r="AG646" s="65">
        <f t="shared" ca="1" si="1383"/>
        <v>1</v>
      </c>
      <c r="AH646" s="65">
        <f t="shared" ca="1" si="1384"/>
        <v>0</v>
      </c>
      <c r="AI646" s="65">
        <f t="shared" ca="1" si="1385"/>
        <v>1</v>
      </c>
      <c r="AJ646" s="65">
        <f t="shared" ca="1" si="1386"/>
        <v>1</v>
      </c>
      <c r="AK646" s="65">
        <f t="shared" ca="1" si="1387"/>
        <v>0</v>
      </c>
      <c r="AL646" s="66" t="str">
        <f t="shared" ca="1" si="1388"/>
        <v>H</v>
      </c>
      <c r="AM646" s="66" t="str">
        <f t="shared" ca="1" si="1389"/>
        <v>D-H</v>
      </c>
      <c r="AN646" s="65">
        <f t="shared" ca="1" si="1390"/>
        <v>0</v>
      </c>
      <c r="AO646" s="65">
        <f t="shared" ca="1" si="1391"/>
        <v>0</v>
      </c>
      <c r="AP646" s="65">
        <f t="shared" ca="1" si="1392"/>
        <v>0</v>
      </c>
      <c r="AQ646" s="65">
        <f t="shared" ca="1" si="1393"/>
        <v>1</v>
      </c>
      <c r="AR646" s="65">
        <f t="shared" ca="1" si="1394"/>
        <v>0</v>
      </c>
      <c r="AS646" s="65">
        <f t="shared" ca="1" si="1395"/>
        <v>0</v>
      </c>
      <c r="AT646" s="65">
        <f t="shared" ca="1" si="1396"/>
        <v>0</v>
      </c>
    </row>
    <row r="647" spans="1:46" ht="18" customHeight="1" x14ac:dyDescent="0.25">
      <c r="A647" s="49" t="str">
        <f ca="1">CONCATENATE(B643,"-",B647)</f>
        <v>Sheffield United-Away-4</v>
      </c>
      <c r="B647" s="37">
        <v>4</v>
      </c>
      <c r="C647" s="41">
        <f ca="1">VLOOKUP($B647,INDIRECT("data!$"&amp;G632&amp;"$3:$CZ$554"),$D632-3*(B631-1)+C$1,FALSE)</f>
        <v>43337</v>
      </c>
      <c r="D647" s="30" t="str">
        <f ca="1">VLOOKUP($B647,INDIRECT("data!$"&amp;G632&amp;"$3:$CZ$554"),$D632-3*(B631-1)+D$1,FALSE)</f>
        <v>Bolton</v>
      </c>
      <c r="E647" s="30" t="str">
        <f ca="1">VLOOKUP($B647,INDIRECT("data!$"&amp;G632&amp;"$3:$CZ$554"),$D632-3*(B631-1)+E$1,FALSE)</f>
        <v>Sheffield United</v>
      </c>
      <c r="F647" s="29">
        <f ca="1">VLOOKUP($B647,INDIRECT("data!$"&amp;G632&amp;"$3:$CZ$554"),$D632-3*(B631-1)+F$1,FALSE)</f>
        <v>0</v>
      </c>
      <c r="G647" s="29">
        <f ca="1">VLOOKUP($B647,INDIRECT("data!$"&amp;G632&amp;"$3:$CZ$554"),$D632-3*(B631-1)+G$1,FALSE)</f>
        <v>3</v>
      </c>
      <c r="H647" s="15" t="str">
        <f ca="1">VLOOKUP($B647,INDIRECT("data!$"&amp;G632&amp;"$3:$CZ$554"),$D632-3*(B631-1)+H$1,FALSE)</f>
        <v>A</v>
      </c>
      <c r="I647" s="29">
        <f ca="1">VLOOKUP($B647,INDIRECT("data!$"&amp;G632&amp;"$3:$CZ$554"),$D632-3*(B631-1)+I$1,FALSE)</f>
        <v>0</v>
      </c>
      <c r="J647" s="29">
        <f ca="1">VLOOKUP($B647,INDIRECT("data!$"&amp;G632&amp;"$3:$CZ$554"),$D632-3*(B631-1)+J$1,FALSE)</f>
        <v>2</v>
      </c>
      <c r="K647" s="15" t="str">
        <f ca="1">VLOOKUP($B647,INDIRECT("data!$"&amp;G632&amp;"$3:$CZ$554"),$D632-3*(B631-1)+K$1,FALSE)</f>
        <v>A</v>
      </c>
      <c r="L647" s="30" t="str">
        <f ca="1">VLOOKUP($B647,INDIRECT("data!$"&amp;G632&amp;"$3:$CZ$554"),$D632-3*(B631-1)+L$1,FALSE)</f>
        <v>A Madley</v>
      </c>
      <c r="M647" s="45">
        <f ca="1">VLOOKUP($B647,INDIRECT("data!$"&amp;G632&amp;"$3:$CZ$554"),$D632-3*(B631-1)+M$1,FALSE)</f>
        <v>10</v>
      </c>
      <c r="N647" s="45">
        <f ca="1">VLOOKUP($B647,INDIRECT("data!$"&amp;G632&amp;"$3:$CZ$554"),$D632-3*(B631-1)+N$1,FALSE)</f>
        <v>17</v>
      </c>
      <c r="O647" s="45">
        <f ca="1">VLOOKUP($B647,INDIRECT("data!$"&amp;G632&amp;"$3:$CZ$554"),$D632-3*(B631-1)+O$1,FALSE)</f>
        <v>2</v>
      </c>
      <c r="P647" s="45">
        <f ca="1">VLOOKUP($B647,INDIRECT("data!$"&amp;G632&amp;"$3:$CZ$554"),$D632-3*(B631-1)+P$1,FALSE)</f>
        <v>6</v>
      </c>
      <c r="Q647" s="45">
        <f ca="1">VLOOKUP($B647,INDIRECT("data!$"&amp;G632&amp;"$3:$CZ$554"),$D632-3*(B631-1)+Q$1,FALSE)</f>
        <v>6</v>
      </c>
      <c r="R647" s="45">
        <f ca="1">VLOOKUP($B647,INDIRECT("data!$"&amp;G632&amp;"$3:$CZ$554"),$D632-3*(B631-1)+R$1,FALSE)</f>
        <v>14</v>
      </c>
      <c r="S647" s="45">
        <f ca="1">VLOOKUP($B647,INDIRECT("data!$"&amp;G632&amp;"$3:$CZ$554"),$D632-3*(B631-1)+S$1,FALSE)</f>
        <v>8</v>
      </c>
      <c r="T647" s="45">
        <f ca="1">VLOOKUP($B647,INDIRECT("data!$"&amp;G632&amp;"$3:$CZ$554"),$D632-3*(B631-1)+T$1,FALSE)</f>
        <v>10</v>
      </c>
      <c r="U647" s="45">
        <f ca="1">VLOOKUP($B647,INDIRECT("data!$"&amp;G632&amp;"$3:$CZ$554"),$D632-3*(B631-1)+U$1,FALSE)</f>
        <v>2</v>
      </c>
      <c r="V647" s="45">
        <f ca="1">VLOOKUP($B647,INDIRECT("data!$"&amp;G632&amp;"$3:$CZ$554"),$D632-3*(B631-1)+V$1,FALSE)</f>
        <v>1</v>
      </c>
      <c r="W647" s="45">
        <f ca="1">VLOOKUP($B647,INDIRECT("data!$"&amp;G632&amp;"$3:$CZ$554"),$D632-3*(B631-1)+W$1,FALSE)</f>
        <v>0</v>
      </c>
      <c r="X647" s="45">
        <f ca="1">VLOOKUP($B647,INDIRECT("data!$"&amp;G632&amp;"$3:$CZ$554"),$D632-3*(B631-1)+X$1,FALSE)</f>
        <v>0</v>
      </c>
      <c r="Y647" s="47">
        <f ca="1">VLOOKUP($B647,INDIRECT("data!$"&amp;G632&amp;"$3:$CZ$554"),$D632-3*(B631-1)+Y$1,FALSE)</f>
        <v>3.9</v>
      </c>
      <c r="Z647" s="47">
        <f ca="1">VLOOKUP($B647,INDIRECT("data!$"&amp;G632&amp;"$3:$CZ$554"),$D632-3*(B631-1)+Z$1,FALSE)</f>
        <v>3.4</v>
      </c>
      <c r="AA647" s="47">
        <f ca="1">VLOOKUP($B647,INDIRECT("data!$"&amp;G632&amp;"$3:$CZ$554"),$D632-3*(B631-1)+AA$1,FALSE)</f>
        <v>2.1</v>
      </c>
      <c r="AB647" s="47">
        <f ca="1">VLOOKUP($B647,INDIRECT("data!$"&amp;G632&amp;"$3:$CZ$554"),$D632-3*(B631-1)+AB$1,FALSE)</f>
        <v>4.1500000000000004</v>
      </c>
      <c r="AC647" s="47">
        <f ca="1">VLOOKUP($B647,INDIRECT("data!$"&amp;G632&amp;"$3:$CZ$554"),$D632-3*(B631-1)+AC$1,FALSE)</f>
        <v>3.36</v>
      </c>
      <c r="AD647" s="47">
        <f ca="1">VLOOKUP($B647,INDIRECT("data!$"&amp;G632&amp;"$3:$CZ$554"),$D632-3*(B631-1)+AD$1,FALSE)</f>
        <v>2.04</v>
      </c>
      <c r="AE647" s="47">
        <f ca="1">VLOOKUP($B647,INDIRECT("data!$"&amp;G632&amp;"$3:$CZ$554"),$D632-3*(B631-1)+AE$1,FALSE)</f>
        <v>2.0699999999999998</v>
      </c>
      <c r="AF647" s="47">
        <f ca="1">VLOOKUP($B647,INDIRECT("data!$"&amp;G632&amp;"$3:$CZ$554"),$D632-3*(B631-1)+AF$1,FALSE)</f>
        <v>1.74</v>
      </c>
      <c r="AG647" s="65">
        <f t="shared" ca="1" si="1383"/>
        <v>3</v>
      </c>
      <c r="AH647" s="65">
        <f t="shared" ca="1" si="1384"/>
        <v>2</v>
      </c>
      <c r="AI647" s="65">
        <f t="shared" ca="1" si="1385"/>
        <v>1</v>
      </c>
      <c r="AJ647" s="65">
        <f t="shared" ca="1" si="1386"/>
        <v>0</v>
      </c>
      <c r="AK647" s="65">
        <f t="shared" ca="1" si="1387"/>
        <v>1</v>
      </c>
      <c r="AL647" s="66" t="str">
        <f t="shared" ca="1" si="1388"/>
        <v>A</v>
      </c>
      <c r="AM647" s="66" t="str">
        <f t="shared" ca="1" si="1389"/>
        <v>A-A</v>
      </c>
      <c r="AN647" s="65">
        <f t="shared" ca="1" si="1390"/>
        <v>0</v>
      </c>
      <c r="AO647" s="65">
        <f t="shared" ca="1" si="1391"/>
        <v>0</v>
      </c>
      <c r="AP647" s="65">
        <f t="shared" ca="1" si="1392"/>
        <v>1</v>
      </c>
      <c r="AQ647" s="65">
        <f t="shared" ca="1" si="1393"/>
        <v>0</v>
      </c>
      <c r="AR647" s="65">
        <f t="shared" ca="1" si="1394"/>
        <v>1</v>
      </c>
      <c r="AS647" s="65">
        <f t="shared" ca="1" si="1395"/>
        <v>0</v>
      </c>
      <c r="AT647" s="65">
        <f t="shared" ca="1" si="1396"/>
        <v>1</v>
      </c>
    </row>
    <row r="648" spans="1:46" ht="18" customHeight="1" x14ac:dyDescent="0.25">
      <c r="A648" s="49" t="str">
        <f ca="1">CONCATENATE(B643,"-",B648)</f>
        <v>Sheffield United-Away-5</v>
      </c>
      <c r="B648" s="37">
        <v>5</v>
      </c>
      <c r="C648" s="41">
        <f ca="1">VLOOKUP($B648,INDIRECT("data!$"&amp;G632&amp;"$3:$CZ$554"),$D632-3*(B631-1)+C$1,FALSE)</f>
        <v>43323</v>
      </c>
      <c r="D648" s="30" t="str">
        <f ca="1">VLOOKUP($B648,INDIRECT("data!$"&amp;G632&amp;"$3:$CZ$554"),$D632-3*(B631-1)+D$1,FALSE)</f>
        <v>QPR</v>
      </c>
      <c r="E648" s="30" t="str">
        <f ca="1">VLOOKUP($B648,INDIRECT("data!$"&amp;G632&amp;"$3:$CZ$554"),$D632-3*(B631-1)+E$1,FALSE)</f>
        <v>Sheffield United</v>
      </c>
      <c r="F648" s="29">
        <f ca="1">VLOOKUP($B648,INDIRECT("data!$"&amp;G632&amp;"$3:$CZ$554"),$D632-3*(B631-1)+F$1,FALSE)</f>
        <v>1</v>
      </c>
      <c r="G648" s="29">
        <f ca="1">VLOOKUP($B648,INDIRECT("data!$"&amp;G632&amp;"$3:$CZ$554"),$D632-3*(B631-1)+G$1,FALSE)</f>
        <v>2</v>
      </c>
      <c r="H648" s="15" t="str">
        <f ca="1">VLOOKUP($B648,INDIRECT("data!$"&amp;G632&amp;"$3:$CZ$554"),$D632-3*(B631-1)+H$1,FALSE)</f>
        <v>A</v>
      </c>
      <c r="I648" s="29">
        <f ca="1">VLOOKUP($B648,INDIRECT("data!$"&amp;G632&amp;"$3:$CZ$554"),$D632-3*(B631-1)+I$1,FALSE)</f>
        <v>1</v>
      </c>
      <c r="J648" s="29">
        <f ca="1">VLOOKUP($B648,INDIRECT("data!$"&amp;G632&amp;"$3:$CZ$554"),$D632-3*(B631-1)+J$1,FALSE)</f>
        <v>1</v>
      </c>
      <c r="K648" s="15" t="str">
        <f ca="1">VLOOKUP($B648,INDIRECT("data!$"&amp;G632&amp;"$3:$CZ$554"),$D632-3*(B631-1)+K$1,FALSE)</f>
        <v>D</v>
      </c>
      <c r="L648" s="30" t="str">
        <f ca="1">VLOOKUP($B648,INDIRECT("data!$"&amp;G632&amp;"$3:$CZ$554"),$D632-3*(B631-1)+L$1,FALSE)</f>
        <v>S Duncan</v>
      </c>
      <c r="M648" s="45">
        <f ca="1">VLOOKUP($B648,INDIRECT("data!$"&amp;G632&amp;"$3:$CZ$554"),$D632-3*(B631-1)+M$1,FALSE)</f>
        <v>14</v>
      </c>
      <c r="N648" s="45">
        <f ca="1">VLOOKUP($B648,INDIRECT("data!$"&amp;G632&amp;"$3:$CZ$554"),$D632-3*(B631-1)+N$1,FALSE)</f>
        <v>8</v>
      </c>
      <c r="O648" s="45">
        <f ca="1">VLOOKUP($B648,INDIRECT("data!$"&amp;G632&amp;"$3:$CZ$554"),$D632-3*(B631-1)+O$1,FALSE)</f>
        <v>6</v>
      </c>
      <c r="P648" s="45">
        <f ca="1">VLOOKUP($B648,INDIRECT("data!$"&amp;G632&amp;"$3:$CZ$554"),$D632-3*(B631-1)+P$1,FALSE)</f>
        <v>5</v>
      </c>
      <c r="Q648" s="45">
        <f ca="1">VLOOKUP($B648,INDIRECT("data!$"&amp;G632&amp;"$3:$CZ$554"),$D632-3*(B631-1)+Q$1,FALSE)</f>
        <v>12</v>
      </c>
      <c r="R648" s="45">
        <f ca="1">VLOOKUP($B648,INDIRECT("data!$"&amp;G632&amp;"$3:$CZ$554"),$D632-3*(B631-1)+R$1,FALSE)</f>
        <v>11</v>
      </c>
      <c r="S648" s="45">
        <f ca="1">VLOOKUP($B648,INDIRECT("data!$"&amp;G632&amp;"$3:$CZ$554"),$D632-3*(B631-1)+S$1,FALSE)</f>
        <v>4</v>
      </c>
      <c r="T648" s="45">
        <f ca="1">VLOOKUP($B648,INDIRECT("data!$"&amp;G632&amp;"$3:$CZ$554"),$D632-3*(B631-1)+T$1,FALSE)</f>
        <v>6</v>
      </c>
      <c r="U648" s="45">
        <f ca="1">VLOOKUP($B648,INDIRECT("data!$"&amp;G632&amp;"$3:$CZ$554"),$D632-3*(B631-1)+U$1,FALSE)</f>
        <v>1</v>
      </c>
      <c r="V648" s="45">
        <f ca="1">VLOOKUP($B648,INDIRECT("data!$"&amp;G632&amp;"$3:$CZ$554"),$D632-3*(B631-1)+V$1,FALSE)</f>
        <v>1</v>
      </c>
      <c r="W648" s="45">
        <f ca="1">VLOOKUP($B648,INDIRECT("data!$"&amp;G632&amp;"$3:$CZ$554"),$D632-3*(B631-1)+W$1,FALSE)</f>
        <v>0</v>
      </c>
      <c r="X648" s="45">
        <f ca="1">VLOOKUP($B648,INDIRECT("data!$"&amp;G632&amp;"$3:$CZ$554"),$D632-3*(B631-1)+X$1,FALSE)</f>
        <v>0</v>
      </c>
      <c r="Y648" s="47">
        <f ca="1">VLOOKUP($B648,INDIRECT("data!$"&amp;G632&amp;"$3:$CZ$554"),$D632-3*(B631-1)+Y$1,FALSE)</f>
        <v>2.87</v>
      </c>
      <c r="Z648" s="47">
        <f ca="1">VLOOKUP($B648,INDIRECT("data!$"&amp;G632&amp;"$3:$CZ$554"),$D632-3*(B631-1)+Z$1,FALSE)</f>
        <v>3.4</v>
      </c>
      <c r="AA648" s="47">
        <f ca="1">VLOOKUP($B648,INDIRECT("data!$"&amp;G632&amp;"$3:$CZ$554"),$D632-3*(B631-1)+AA$1,FALSE)</f>
        <v>2.62</v>
      </c>
      <c r="AB648" s="47">
        <f ca="1">VLOOKUP($B648,INDIRECT("data!$"&amp;G632&amp;"$3:$CZ$554"),$D632-3*(B631-1)+AB$1,FALSE)</f>
        <v>2.86</v>
      </c>
      <c r="AC648" s="47">
        <f ca="1">VLOOKUP($B648,INDIRECT("data!$"&amp;G632&amp;"$3:$CZ$554"),$D632-3*(B631-1)+AC$1,FALSE)</f>
        <v>3.34</v>
      </c>
      <c r="AD648" s="47">
        <f ca="1">VLOOKUP($B648,INDIRECT("data!$"&amp;G632&amp;"$3:$CZ$554"),$D632-3*(B631-1)+AD$1,FALSE)</f>
        <v>2.65</v>
      </c>
      <c r="AE648" s="47">
        <f ca="1">VLOOKUP($B648,INDIRECT("data!$"&amp;G632&amp;"$3:$CZ$554"),$D632-3*(B631-1)+AE$1,FALSE)</f>
        <v>2</v>
      </c>
      <c r="AF648" s="47">
        <f ca="1">VLOOKUP($B648,INDIRECT("data!$"&amp;G632&amp;"$3:$CZ$554"),$D632-3*(B631-1)+AF$1,FALSE)</f>
        <v>1.79</v>
      </c>
      <c r="AG648" s="65">
        <f t="shared" ca="1" si="1383"/>
        <v>3</v>
      </c>
      <c r="AH648" s="65">
        <f t="shared" ca="1" si="1384"/>
        <v>2</v>
      </c>
      <c r="AI648" s="65">
        <f t="shared" ca="1" si="1385"/>
        <v>1</v>
      </c>
      <c r="AJ648" s="65">
        <f t="shared" ca="1" si="1386"/>
        <v>0</v>
      </c>
      <c r="AK648" s="65">
        <f t="shared" ca="1" si="1387"/>
        <v>1</v>
      </c>
      <c r="AL648" s="66" t="str">
        <f t="shared" ca="1" si="1388"/>
        <v>A</v>
      </c>
      <c r="AM648" s="66" t="str">
        <f t="shared" ca="1" si="1389"/>
        <v>D-A</v>
      </c>
      <c r="AN648" s="65">
        <f t="shared" ca="1" si="1390"/>
        <v>1</v>
      </c>
      <c r="AO648" s="65">
        <f t="shared" ca="1" si="1391"/>
        <v>1</v>
      </c>
      <c r="AP648" s="65">
        <f t="shared" ca="1" si="1392"/>
        <v>1</v>
      </c>
      <c r="AQ648" s="65">
        <f t="shared" ca="1" si="1393"/>
        <v>0</v>
      </c>
      <c r="AR648" s="65">
        <f t="shared" ca="1" si="1394"/>
        <v>0</v>
      </c>
      <c r="AS648" s="65">
        <f t="shared" ca="1" si="1395"/>
        <v>0</v>
      </c>
      <c r="AT648" s="65">
        <f t="shared" ca="1" si="1396"/>
        <v>0</v>
      </c>
    </row>
    <row r="649" spans="1:46" ht="18" customHeight="1" x14ac:dyDescent="0.25">
      <c r="A649" s="49" t="str">
        <f ca="1">CONCATENATE(B643,"-",B649)</f>
        <v>Sheffield United-Away-6</v>
      </c>
      <c r="B649" s="37">
        <v>6</v>
      </c>
      <c r="C649" s="41">
        <f ca="1">VLOOKUP($B649,INDIRECT("data!$"&amp;G632&amp;"$3:$CZ$554"),$D632-3*(B631-1)+C$1,FALSE)</f>
        <v>43319</v>
      </c>
      <c r="D649" s="30" t="str">
        <f ca="1">VLOOKUP($B649,INDIRECT("data!$"&amp;G632&amp;"$3:$CZ$554"),$D632-3*(B631-1)+D$1,FALSE)</f>
        <v>Middlesbrough</v>
      </c>
      <c r="E649" s="30" t="str">
        <f ca="1">VLOOKUP($B649,INDIRECT("data!$"&amp;G632&amp;"$3:$CZ$554"),$D632-3*(B631-1)+E$1,FALSE)</f>
        <v>Sheffield United</v>
      </c>
      <c r="F649" s="29">
        <f ca="1">VLOOKUP($B649,INDIRECT("data!$"&amp;G632&amp;"$3:$CZ$554"),$D632-3*(B631-1)+F$1,FALSE)</f>
        <v>3</v>
      </c>
      <c r="G649" s="29">
        <f ca="1">VLOOKUP($B649,INDIRECT("data!$"&amp;G632&amp;"$3:$CZ$554"),$D632-3*(B631-1)+G$1,FALSE)</f>
        <v>0</v>
      </c>
      <c r="H649" s="15" t="str">
        <f ca="1">VLOOKUP($B649,INDIRECT("data!$"&amp;G632&amp;"$3:$CZ$554"),$D632-3*(B631-1)+H$1,FALSE)</f>
        <v>H</v>
      </c>
      <c r="I649" s="29">
        <f ca="1">VLOOKUP($B649,INDIRECT("data!$"&amp;G632&amp;"$3:$CZ$554"),$D632-3*(B631-1)+I$1,FALSE)</f>
        <v>3</v>
      </c>
      <c r="J649" s="29">
        <f ca="1">VLOOKUP($B649,INDIRECT("data!$"&amp;G632&amp;"$3:$CZ$554"),$D632-3*(B631-1)+J$1,FALSE)</f>
        <v>0</v>
      </c>
      <c r="K649" s="15" t="str">
        <f ca="1">VLOOKUP($B649,INDIRECT("data!$"&amp;G632&amp;"$3:$CZ$554"),$D632-3*(B631-1)+K$1,FALSE)</f>
        <v>H</v>
      </c>
      <c r="L649" s="30" t="str">
        <f ca="1">VLOOKUP($B649,INDIRECT("data!$"&amp;G632&amp;"$3:$CZ$554"),$D632-3*(B631-1)+L$1,FALSE)</f>
        <v>R Jones</v>
      </c>
      <c r="M649" s="45">
        <f ca="1">VLOOKUP($B649,INDIRECT("data!$"&amp;G632&amp;"$3:$CZ$554"),$D632-3*(B631-1)+M$1,FALSE)</f>
        <v>13</v>
      </c>
      <c r="N649" s="45">
        <f ca="1">VLOOKUP($B649,INDIRECT("data!$"&amp;G632&amp;"$3:$CZ$554"),$D632-3*(B631-1)+N$1,FALSE)</f>
        <v>17</v>
      </c>
      <c r="O649" s="45">
        <f ca="1">VLOOKUP($B649,INDIRECT("data!$"&amp;G632&amp;"$3:$CZ$554"),$D632-3*(B631-1)+O$1,FALSE)</f>
        <v>5</v>
      </c>
      <c r="P649" s="45">
        <f ca="1">VLOOKUP($B649,INDIRECT("data!$"&amp;G632&amp;"$3:$CZ$554"),$D632-3*(B631-1)+P$1,FALSE)</f>
        <v>4</v>
      </c>
      <c r="Q649" s="45">
        <f ca="1">VLOOKUP($B649,INDIRECT("data!$"&amp;G632&amp;"$3:$CZ$554"),$D632-3*(B631-1)+Q$1,FALSE)</f>
        <v>10</v>
      </c>
      <c r="R649" s="45">
        <f ca="1">VLOOKUP($B649,INDIRECT("data!$"&amp;G632&amp;"$3:$CZ$554"),$D632-3*(B631-1)+R$1,FALSE)</f>
        <v>13</v>
      </c>
      <c r="S649" s="45">
        <f ca="1">VLOOKUP($B649,INDIRECT("data!$"&amp;G632&amp;"$3:$CZ$554"),$D632-3*(B631-1)+S$1,FALSE)</f>
        <v>7</v>
      </c>
      <c r="T649" s="45">
        <f ca="1">VLOOKUP($B649,INDIRECT("data!$"&amp;G632&amp;"$3:$CZ$554"),$D632-3*(B631-1)+T$1,FALSE)</f>
        <v>6</v>
      </c>
      <c r="U649" s="45">
        <f ca="1">VLOOKUP($B649,INDIRECT("data!$"&amp;G632&amp;"$3:$CZ$554"),$D632-3*(B631-1)+U$1,FALSE)</f>
        <v>0</v>
      </c>
      <c r="V649" s="45">
        <f ca="1">VLOOKUP($B649,INDIRECT("data!$"&amp;G632&amp;"$3:$CZ$554"),$D632-3*(B631-1)+V$1,FALSE)</f>
        <v>3</v>
      </c>
      <c r="W649" s="45">
        <f ca="1">VLOOKUP($B649,INDIRECT("data!$"&amp;G632&amp;"$3:$CZ$554"),$D632-3*(B631-1)+W$1,FALSE)</f>
        <v>0</v>
      </c>
      <c r="X649" s="45">
        <f ca="1">VLOOKUP($B649,INDIRECT("data!$"&amp;G632&amp;"$3:$CZ$554"),$D632-3*(B631-1)+X$1,FALSE)</f>
        <v>0</v>
      </c>
      <c r="Y649" s="47">
        <f ca="1">VLOOKUP($B649,INDIRECT("data!$"&amp;G632&amp;"$3:$CZ$554"),$D632-3*(B631-1)+Y$1,FALSE)</f>
        <v>2.25</v>
      </c>
      <c r="Z649" s="47">
        <f ca="1">VLOOKUP($B649,INDIRECT("data!$"&amp;G632&amp;"$3:$CZ$554"),$D632-3*(B631-1)+Z$1,FALSE)</f>
        <v>3.3</v>
      </c>
      <c r="AA649" s="47">
        <f ca="1">VLOOKUP($B649,INDIRECT("data!$"&amp;G632&amp;"$3:$CZ$554"),$D632-3*(B631-1)+AA$1,FALSE)</f>
        <v>3.6</v>
      </c>
      <c r="AB649" s="47">
        <f ca="1">VLOOKUP($B649,INDIRECT("data!$"&amp;G632&amp;"$3:$CZ$554"),$D632-3*(B631-1)+AB$1,FALSE)</f>
        <v>2.2599999999999998</v>
      </c>
      <c r="AC649" s="47">
        <f ca="1">VLOOKUP($B649,INDIRECT("data!$"&amp;G632&amp;"$3:$CZ$554"),$D632-3*(B631-1)+AC$1,FALSE)</f>
        <v>3.28</v>
      </c>
      <c r="AD649" s="47">
        <f ca="1">VLOOKUP($B649,INDIRECT("data!$"&amp;G632&amp;"$3:$CZ$554"),$D632-3*(B631-1)+AD$1,FALSE)</f>
        <v>3.6</v>
      </c>
      <c r="AE649" s="47">
        <f ca="1">VLOOKUP($B649,INDIRECT("data!$"&amp;G632&amp;"$3:$CZ$554"),$D632-3*(B631-1)+AE$1,FALSE)</f>
        <v>2.25</v>
      </c>
      <c r="AF649" s="47">
        <f ca="1">VLOOKUP($B649,INDIRECT("data!$"&amp;G632&amp;"$3:$CZ$554"),$D632-3*(B631-1)+AF$1,FALSE)</f>
        <v>1.62</v>
      </c>
      <c r="AG649" s="65">
        <f t="shared" ca="1" si="1383"/>
        <v>3</v>
      </c>
      <c r="AH649" s="65">
        <f t="shared" ca="1" si="1384"/>
        <v>3</v>
      </c>
      <c r="AI649" s="65">
        <f t="shared" ca="1" si="1385"/>
        <v>0</v>
      </c>
      <c r="AJ649" s="65">
        <f t="shared" ca="1" si="1386"/>
        <v>0</v>
      </c>
      <c r="AK649" s="65">
        <f t="shared" ca="1" si="1387"/>
        <v>0</v>
      </c>
      <c r="AL649" s="66" t="str">
        <f t="shared" ca="1" si="1388"/>
        <v>D</v>
      </c>
      <c r="AM649" s="66" t="str">
        <f t="shared" ca="1" si="1389"/>
        <v>H-H</v>
      </c>
      <c r="AN649" s="65">
        <f t="shared" ca="1" si="1390"/>
        <v>0</v>
      </c>
      <c r="AO649" s="65">
        <f t="shared" ca="1" si="1391"/>
        <v>1</v>
      </c>
      <c r="AP649" s="65">
        <f t="shared" ca="1" si="1392"/>
        <v>0</v>
      </c>
      <c r="AQ649" s="65">
        <f t="shared" ca="1" si="1393"/>
        <v>1</v>
      </c>
      <c r="AR649" s="65">
        <f t="shared" ca="1" si="1394"/>
        <v>0</v>
      </c>
      <c r="AS649" s="65">
        <f t="shared" ca="1" si="1395"/>
        <v>0</v>
      </c>
      <c r="AT649" s="65">
        <f t="shared" ca="1" si="1396"/>
        <v>0</v>
      </c>
    </row>
    <row r="650" spans="1:46" ht="18" customHeight="1" x14ac:dyDescent="0.25">
      <c r="A650" s="49" t="str">
        <f ca="1">CONCATENATE(B643,"-",B650)</f>
        <v>Sheffield United-Away-7</v>
      </c>
      <c r="B650" s="37">
        <v>7</v>
      </c>
      <c r="C650" s="41" t="e">
        <f ca="1">VLOOKUP($B650,INDIRECT("data!$"&amp;G632&amp;"$3:$CZ$554"),$D632-3*(B631-1)+C$1,FALSE)</f>
        <v>#N/A</v>
      </c>
      <c r="D650" s="30" t="e">
        <f ca="1">VLOOKUP($B650,INDIRECT("data!$"&amp;G632&amp;"$3:$CZ$554"),$D632-3*(B631-1)+D$1,FALSE)</f>
        <v>#N/A</v>
      </c>
      <c r="E650" s="30" t="e">
        <f ca="1">VLOOKUP($B650,INDIRECT("data!$"&amp;G632&amp;"$3:$CZ$554"),$D632-3*(B631-1)+E$1,FALSE)</f>
        <v>#N/A</v>
      </c>
      <c r="F650" s="29" t="e">
        <f ca="1">VLOOKUP($B650,INDIRECT("data!$"&amp;G632&amp;"$3:$CZ$554"),$D632-3*(B631-1)+F$1,FALSE)</f>
        <v>#N/A</v>
      </c>
      <c r="G650" s="29" t="e">
        <f ca="1">VLOOKUP($B650,INDIRECT("data!$"&amp;G632&amp;"$3:$CZ$554"),$D632-3*(B631-1)+G$1,FALSE)</f>
        <v>#N/A</v>
      </c>
      <c r="H650" s="15" t="e">
        <f ca="1">VLOOKUP($B650,INDIRECT("data!$"&amp;G632&amp;"$3:$CZ$554"),$D632-3*(B631-1)+H$1,FALSE)</f>
        <v>#N/A</v>
      </c>
      <c r="I650" s="29" t="e">
        <f ca="1">VLOOKUP($B650,INDIRECT("data!$"&amp;G632&amp;"$3:$CZ$554"),$D632-3*(B631-1)+I$1,FALSE)</f>
        <v>#N/A</v>
      </c>
      <c r="J650" s="29" t="e">
        <f ca="1">VLOOKUP($B650,INDIRECT("data!$"&amp;G632&amp;"$3:$CZ$554"),$D632-3*(B631-1)+J$1,FALSE)</f>
        <v>#N/A</v>
      </c>
      <c r="K650" s="15" t="e">
        <f ca="1">VLOOKUP($B650,INDIRECT("data!$"&amp;G632&amp;"$3:$CZ$554"),$D632-3*(B631-1)+K$1,FALSE)</f>
        <v>#N/A</v>
      </c>
      <c r="L650" s="30" t="e">
        <f ca="1">VLOOKUP($B650,INDIRECT("data!$"&amp;G632&amp;"$3:$CZ$554"),$D632-3*(B631-1)+L$1,FALSE)</f>
        <v>#N/A</v>
      </c>
      <c r="M650" s="45" t="e">
        <f ca="1">VLOOKUP($B650,INDIRECT("data!$"&amp;G632&amp;"$3:$CZ$554"),$D632-3*(B631-1)+M$1,FALSE)</f>
        <v>#N/A</v>
      </c>
      <c r="N650" s="45" t="e">
        <f ca="1">VLOOKUP($B650,INDIRECT("data!$"&amp;G632&amp;"$3:$CZ$554"),$D632-3*(B631-1)+N$1,FALSE)</f>
        <v>#N/A</v>
      </c>
      <c r="O650" s="45" t="e">
        <f ca="1">VLOOKUP($B650,INDIRECT("data!$"&amp;G632&amp;"$3:$CZ$554"),$D632-3*(B631-1)+O$1,FALSE)</f>
        <v>#N/A</v>
      </c>
      <c r="P650" s="45" t="e">
        <f ca="1">VLOOKUP($B650,INDIRECT("data!$"&amp;G632&amp;"$3:$CZ$554"),$D632-3*(B631-1)+P$1,FALSE)</f>
        <v>#N/A</v>
      </c>
      <c r="Q650" s="45" t="e">
        <f ca="1">VLOOKUP($B650,INDIRECT("data!$"&amp;G632&amp;"$3:$CZ$554"),$D632-3*(B631-1)+Q$1,FALSE)</f>
        <v>#N/A</v>
      </c>
      <c r="R650" s="45" t="e">
        <f ca="1">VLOOKUP($B650,INDIRECT("data!$"&amp;G632&amp;"$3:$CZ$554"),$D632-3*(B631-1)+R$1,FALSE)</f>
        <v>#N/A</v>
      </c>
      <c r="S650" s="45" t="e">
        <f ca="1">VLOOKUP($B650,INDIRECT("data!$"&amp;G632&amp;"$3:$CZ$554"),$D632-3*(B631-1)+S$1,FALSE)</f>
        <v>#N/A</v>
      </c>
      <c r="T650" s="45" t="e">
        <f ca="1">VLOOKUP($B650,INDIRECT("data!$"&amp;G632&amp;"$3:$CZ$554"),$D632-3*(B631-1)+T$1,FALSE)</f>
        <v>#N/A</v>
      </c>
      <c r="U650" s="45" t="e">
        <f ca="1">VLOOKUP($B650,INDIRECT("data!$"&amp;G632&amp;"$3:$CZ$554"),$D632-3*(B631-1)+U$1,FALSE)</f>
        <v>#N/A</v>
      </c>
      <c r="V650" s="45" t="e">
        <f ca="1">VLOOKUP($B650,INDIRECT("data!$"&amp;G632&amp;"$3:$CZ$554"),$D632-3*(B631-1)+V$1,FALSE)</f>
        <v>#N/A</v>
      </c>
      <c r="W650" s="45" t="e">
        <f ca="1">VLOOKUP($B650,INDIRECT("data!$"&amp;G632&amp;"$3:$CZ$554"),$D632-3*(B631-1)+W$1,FALSE)</f>
        <v>#N/A</v>
      </c>
      <c r="X650" s="45" t="e">
        <f ca="1">VLOOKUP($B650,INDIRECT("data!$"&amp;G632&amp;"$3:$CZ$554"),$D632-3*(B631-1)+X$1,FALSE)</f>
        <v>#N/A</v>
      </c>
      <c r="Y650" s="47" t="e">
        <f ca="1">VLOOKUP($B650,INDIRECT("data!$"&amp;G632&amp;"$3:$CZ$554"),$D632-3*(B631-1)+Y$1,FALSE)</f>
        <v>#N/A</v>
      </c>
      <c r="Z650" s="47" t="e">
        <f ca="1">VLOOKUP($B650,INDIRECT("data!$"&amp;G632&amp;"$3:$CZ$554"),$D632-3*(B631-1)+Z$1,FALSE)</f>
        <v>#N/A</v>
      </c>
      <c r="AA650" s="47" t="e">
        <f ca="1">VLOOKUP($B650,INDIRECT("data!$"&amp;G632&amp;"$3:$CZ$554"),$D632-3*(B631-1)+AA$1,FALSE)</f>
        <v>#N/A</v>
      </c>
      <c r="AB650" s="47" t="e">
        <f ca="1">VLOOKUP($B650,INDIRECT("data!$"&amp;G632&amp;"$3:$CZ$554"),$D632-3*(B631-1)+AB$1,FALSE)</f>
        <v>#N/A</v>
      </c>
      <c r="AC650" s="47" t="e">
        <f ca="1">VLOOKUP($B650,INDIRECT("data!$"&amp;G632&amp;"$3:$CZ$554"),$D632-3*(B631-1)+AC$1,FALSE)</f>
        <v>#N/A</v>
      </c>
      <c r="AD650" s="47" t="e">
        <f ca="1">VLOOKUP($B650,INDIRECT("data!$"&amp;G632&amp;"$3:$CZ$554"),$D632-3*(B631-1)+AD$1,FALSE)</f>
        <v>#N/A</v>
      </c>
      <c r="AE650" s="47" t="e">
        <f ca="1">VLOOKUP($B650,INDIRECT("data!$"&amp;G632&amp;"$3:$CZ$554"),$D632-3*(B631-1)+AE$1,FALSE)</f>
        <v>#N/A</v>
      </c>
      <c r="AF650" s="47" t="e">
        <f ca="1">VLOOKUP($B650,INDIRECT("data!$"&amp;G632&amp;"$3:$CZ$554"),$D632-3*(B631-1)+AF$1,FALSE)</f>
        <v>#N/A</v>
      </c>
      <c r="AG650" s="65" t="e">
        <f t="shared" ca="1" si="1383"/>
        <v>#N/A</v>
      </c>
      <c r="AH650" s="65" t="e">
        <f t="shared" ca="1" si="1384"/>
        <v>#N/A</v>
      </c>
      <c r="AI650" s="65" t="e">
        <f t="shared" ca="1" si="1385"/>
        <v>#N/A</v>
      </c>
      <c r="AJ650" s="65" t="e">
        <f t="shared" ca="1" si="1386"/>
        <v>#N/A</v>
      </c>
      <c r="AK650" s="65" t="e">
        <f t="shared" ca="1" si="1387"/>
        <v>#N/A</v>
      </c>
      <c r="AL650" s="66" t="e">
        <f t="shared" ca="1" si="1388"/>
        <v>#N/A</v>
      </c>
      <c r="AM650" s="66" t="e">
        <f t="shared" ca="1" si="1389"/>
        <v>#N/A</v>
      </c>
      <c r="AN650" s="65" t="e">
        <f t="shared" ca="1" si="1390"/>
        <v>#N/A</v>
      </c>
      <c r="AO650" s="65" t="e">
        <f t="shared" ca="1" si="1391"/>
        <v>#N/A</v>
      </c>
      <c r="AP650" s="65" t="e">
        <f t="shared" ca="1" si="1392"/>
        <v>#N/A</v>
      </c>
      <c r="AQ650" s="65" t="e">
        <f t="shared" ca="1" si="1393"/>
        <v>#N/A</v>
      </c>
      <c r="AR650" s="65" t="e">
        <f t="shared" ca="1" si="1394"/>
        <v>#N/A</v>
      </c>
      <c r="AS650" s="65" t="e">
        <f t="shared" ca="1" si="1395"/>
        <v>#N/A</v>
      </c>
      <c r="AT650" s="65" t="e">
        <f t="shared" ca="1" si="1396"/>
        <v>#N/A</v>
      </c>
    </row>
    <row r="651" spans="1:46" ht="18" customHeight="1" x14ac:dyDescent="0.25">
      <c r="A651" s="49" t="str">
        <f ca="1">CONCATENATE(B643,"-",B651)</f>
        <v>Sheffield United-Away-8</v>
      </c>
      <c r="B651" s="37">
        <v>8</v>
      </c>
      <c r="C651" s="41" t="e">
        <f ca="1">VLOOKUP($B651,INDIRECT("data!$"&amp;G632&amp;"$3:$CZ$554"),$D632-3*(B631-1)+C$1,FALSE)</f>
        <v>#N/A</v>
      </c>
      <c r="D651" s="30" t="e">
        <f ca="1">VLOOKUP($B651,INDIRECT("data!$"&amp;G632&amp;"$3:$CZ$554"),$D632-3*(B631-1)+D$1,FALSE)</f>
        <v>#N/A</v>
      </c>
      <c r="E651" s="30" t="e">
        <f ca="1">VLOOKUP($B651,INDIRECT("data!$"&amp;G632&amp;"$3:$CZ$554"),$D632-3*(B631-1)+E$1,FALSE)</f>
        <v>#N/A</v>
      </c>
      <c r="F651" s="29" t="e">
        <f ca="1">VLOOKUP($B651,INDIRECT("data!$"&amp;G632&amp;"$3:$CZ$554"),$D632-3*(B631-1)+F$1,FALSE)</f>
        <v>#N/A</v>
      </c>
      <c r="G651" s="29" t="e">
        <f ca="1">VLOOKUP($B651,INDIRECT("data!$"&amp;G632&amp;"$3:$CZ$554"),$D632-3*(B631-1)+G$1,FALSE)</f>
        <v>#N/A</v>
      </c>
      <c r="H651" s="15" t="e">
        <f ca="1">VLOOKUP($B651,INDIRECT("data!$"&amp;G632&amp;"$3:$CZ$554"),$D632-3*(B631-1)+H$1,FALSE)</f>
        <v>#N/A</v>
      </c>
      <c r="I651" s="29" t="e">
        <f ca="1">VLOOKUP($B651,INDIRECT("data!$"&amp;G632&amp;"$3:$CZ$554"),$D632-3*(B631-1)+I$1,FALSE)</f>
        <v>#N/A</v>
      </c>
      <c r="J651" s="29" t="e">
        <f ca="1">VLOOKUP($B651,INDIRECT("data!$"&amp;G632&amp;"$3:$CZ$554"),$D632-3*(B631-1)+J$1,FALSE)</f>
        <v>#N/A</v>
      </c>
      <c r="K651" s="15" t="e">
        <f ca="1">VLOOKUP($B651,INDIRECT("data!$"&amp;G632&amp;"$3:$CZ$554"),$D632-3*(B631-1)+K$1,FALSE)</f>
        <v>#N/A</v>
      </c>
      <c r="L651" s="30" t="e">
        <f ca="1">VLOOKUP($B651,INDIRECT("data!$"&amp;G632&amp;"$3:$CZ$554"),$D632-3*(B631-1)+L$1,FALSE)</f>
        <v>#N/A</v>
      </c>
      <c r="M651" s="45" t="e">
        <f ca="1">VLOOKUP($B651,INDIRECT("data!$"&amp;G632&amp;"$3:$CZ$554"),$D632-3*(B631-1)+M$1,FALSE)</f>
        <v>#N/A</v>
      </c>
      <c r="N651" s="45" t="e">
        <f ca="1">VLOOKUP($B651,INDIRECT("data!$"&amp;G632&amp;"$3:$CZ$554"),$D632-3*(B631-1)+N$1,FALSE)</f>
        <v>#N/A</v>
      </c>
      <c r="O651" s="45" t="e">
        <f ca="1">VLOOKUP($B651,INDIRECT("data!$"&amp;G632&amp;"$3:$CZ$554"),$D632-3*(B631-1)+O$1,FALSE)</f>
        <v>#N/A</v>
      </c>
      <c r="P651" s="45" t="e">
        <f ca="1">VLOOKUP($B651,INDIRECT("data!$"&amp;G632&amp;"$3:$CZ$554"),$D632-3*(B631-1)+P$1,FALSE)</f>
        <v>#N/A</v>
      </c>
      <c r="Q651" s="45" t="e">
        <f ca="1">VLOOKUP($B651,INDIRECT("data!$"&amp;G632&amp;"$3:$CZ$554"),$D632-3*(B631-1)+Q$1,FALSE)</f>
        <v>#N/A</v>
      </c>
      <c r="R651" s="45" t="e">
        <f ca="1">VLOOKUP($B651,INDIRECT("data!$"&amp;G632&amp;"$3:$CZ$554"),$D632-3*(B631-1)+R$1,FALSE)</f>
        <v>#N/A</v>
      </c>
      <c r="S651" s="45" t="e">
        <f ca="1">VLOOKUP($B651,INDIRECT("data!$"&amp;G632&amp;"$3:$CZ$554"),$D632-3*(B631-1)+S$1,FALSE)</f>
        <v>#N/A</v>
      </c>
      <c r="T651" s="45" t="e">
        <f ca="1">VLOOKUP($B651,INDIRECT("data!$"&amp;G632&amp;"$3:$CZ$554"),$D632-3*(B631-1)+T$1,FALSE)</f>
        <v>#N/A</v>
      </c>
      <c r="U651" s="45" t="e">
        <f ca="1">VLOOKUP($B651,INDIRECT("data!$"&amp;G632&amp;"$3:$CZ$554"),$D632-3*(B631-1)+U$1,FALSE)</f>
        <v>#N/A</v>
      </c>
      <c r="V651" s="45" t="e">
        <f ca="1">VLOOKUP($B651,INDIRECT("data!$"&amp;G632&amp;"$3:$CZ$554"),$D632-3*(B631-1)+V$1,FALSE)</f>
        <v>#N/A</v>
      </c>
      <c r="W651" s="45" t="e">
        <f ca="1">VLOOKUP($B651,INDIRECT("data!$"&amp;G632&amp;"$3:$CZ$554"),$D632-3*(B631-1)+W$1,FALSE)</f>
        <v>#N/A</v>
      </c>
      <c r="X651" s="45" t="e">
        <f ca="1">VLOOKUP($B651,INDIRECT("data!$"&amp;G632&amp;"$3:$CZ$554"),$D632-3*(B631-1)+X$1,FALSE)</f>
        <v>#N/A</v>
      </c>
      <c r="Y651" s="47" t="e">
        <f ca="1">VLOOKUP($B651,INDIRECT("data!$"&amp;G632&amp;"$3:$CZ$554"),$D632-3*(B631-1)+Y$1,FALSE)</f>
        <v>#N/A</v>
      </c>
      <c r="Z651" s="47" t="e">
        <f ca="1">VLOOKUP($B651,INDIRECT("data!$"&amp;G632&amp;"$3:$CZ$554"),$D632-3*(B631-1)+Z$1,FALSE)</f>
        <v>#N/A</v>
      </c>
      <c r="AA651" s="47" t="e">
        <f ca="1">VLOOKUP($B651,INDIRECT("data!$"&amp;G632&amp;"$3:$CZ$554"),$D632-3*(B631-1)+AA$1,FALSE)</f>
        <v>#N/A</v>
      </c>
      <c r="AB651" s="47" t="e">
        <f ca="1">VLOOKUP($B651,INDIRECT("data!$"&amp;G632&amp;"$3:$CZ$554"),$D632-3*(B631-1)+AB$1,FALSE)</f>
        <v>#N/A</v>
      </c>
      <c r="AC651" s="47" t="e">
        <f ca="1">VLOOKUP($B651,INDIRECT("data!$"&amp;G632&amp;"$3:$CZ$554"),$D632-3*(B631-1)+AC$1,FALSE)</f>
        <v>#N/A</v>
      </c>
      <c r="AD651" s="47" t="e">
        <f ca="1">VLOOKUP($B651,INDIRECT("data!$"&amp;G632&amp;"$3:$CZ$554"),$D632-3*(B631-1)+AD$1,FALSE)</f>
        <v>#N/A</v>
      </c>
      <c r="AE651" s="47" t="e">
        <f ca="1">VLOOKUP($B651,INDIRECT("data!$"&amp;G632&amp;"$3:$CZ$554"),$D632-3*(B631-1)+AE$1,FALSE)</f>
        <v>#N/A</v>
      </c>
      <c r="AF651" s="47" t="e">
        <f ca="1">VLOOKUP($B651,INDIRECT("data!$"&amp;G632&amp;"$3:$CZ$554"),$D632-3*(B631-1)+AF$1,FALSE)</f>
        <v>#N/A</v>
      </c>
      <c r="AG651" s="65" t="e">
        <f t="shared" ca="1" si="1383"/>
        <v>#N/A</v>
      </c>
      <c r="AH651" s="65" t="e">
        <f t="shared" ca="1" si="1384"/>
        <v>#N/A</v>
      </c>
      <c r="AI651" s="65" t="e">
        <f t="shared" ca="1" si="1385"/>
        <v>#N/A</v>
      </c>
      <c r="AJ651" s="65" t="e">
        <f t="shared" ca="1" si="1386"/>
        <v>#N/A</v>
      </c>
      <c r="AK651" s="65" t="e">
        <f t="shared" ca="1" si="1387"/>
        <v>#N/A</v>
      </c>
      <c r="AL651" s="66" t="e">
        <f t="shared" ca="1" si="1388"/>
        <v>#N/A</v>
      </c>
      <c r="AM651" s="66" t="e">
        <f t="shared" ca="1" si="1389"/>
        <v>#N/A</v>
      </c>
      <c r="AN651" s="65" t="e">
        <f t="shared" ca="1" si="1390"/>
        <v>#N/A</v>
      </c>
      <c r="AO651" s="65" t="e">
        <f t="shared" ca="1" si="1391"/>
        <v>#N/A</v>
      </c>
      <c r="AP651" s="65" t="e">
        <f t="shared" ca="1" si="1392"/>
        <v>#N/A</v>
      </c>
      <c r="AQ651" s="65" t="e">
        <f t="shared" ca="1" si="1393"/>
        <v>#N/A</v>
      </c>
      <c r="AR651" s="65" t="e">
        <f t="shared" ca="1" si="1394"/>
        <v>#N/A</v>
      </c>
      <c r="AS651" s="65" t="e">
        <f t="shared" ca="1" si="1395"/>
        <v>#N/A</v>
      </c>
      <c r="AT651" s="65" t="e">
        <f t="shared" ca="1" si="1396"/>
        <v>#N/A</v>
      </c>
    </row>
    <row r="652" spans="1:46" ht="18" customHeight="1" x14ac:dyDescent="0.25">
      <c r="A652" s="50"/>
      <c r="B652" s="42" t="s">
        <v>23</v>
      </c>
      <c r="C652" s="43"/>
      <c r="D652" s="44"/>
      <c r="E652" s="44"/>
      <c r="F652" s="46" t="e">
        <f ca="1">SUM(F644:F651)</f>
        <v>#N/A</v>
      </c>
      <c r="G652" s="46" t="e">
        <f ca="1">SUM(G644:G651)</f>
        <v>#N/A</v>
      </c>
      <c r="H652" s="42"/>
      <c r="I652" s="46" t="e">
        <f t="shared" ref="I652:J652" ca="1" si="1397">SUM(I644:I651)</f>
        <v>#N/A</v>
      </c>
      <c r="J652" s="46" t="e">
        <f t="shared" ca="1" si="1397"/>
        <v>#N/A</v>
      </c>
      <c r="K652" s="42"/>
      <c r="L652" s="44"/>
      <c r="M652" s="46" t="e">
        <f t="shared" ref="M652:X652" ca="1" si="1398">SUM(M644:M651)</f>
        <v>#N/A</v>
      </c>
      <c r="N652" s="46" t="e">
        <f t="shared" ca="1" si="1398"/>
        <v>#N/A</v>
      </c>
      <c r="O652" s="46" t="e">
        <f t="shared" ca="1" si="1398"/>
        <v>#N/A</v>
      </c>
      <c r="P652" s="46" t="e">
        <f t="shared" ca="1" si="1398"/>
        <v>#N/A</v>
      </c>
      <c r="Q652" s="46" t="e">
        <f t="shared" ca="1" si="1398"/>
        <v>#N/A</v>
      </c>
      <c r="R652" s="46" t="e">
        <f t="shared" ca="1" si="1398"/>
        <v>#N/A</v>
      </c>
      <c r="S652" s="46" t="e">
        <f t="shared" ca="1" si="1398"/>
        <v>#N/A</v>
      </c>
      <c r="T652" s="46" t="e">
        <f t="shared" ca="1" si="1398"/>
        <v>#N/A</v>
      </c>
      <c r="U652" s="46" t="e">
        <f t="shared" ca="1" si="1398"/>
        <v>#N/A</v>
      </c>
      <c r="V652" s="46" t="e">
        <f t="shared" ca="1" si="1398"/>
        <v>#N/A</v>
      </c>
      <c r="W652" s="46" t="e">
        <f t="shared" ca="1" si="1398"/>
        <v>#N/A</v>
      </c>
      <c r="X652" s="46" t="e">
        <f t="shared" ca="1" si="1398"/>
        <v>#N/A</v>
      </c>
      <c r="Y652" s="48"/>
      <c r="Z652" s="48"/>
      <c r="AA652" s="48"/>
      <c r="AB652" s="48"/>
      <c r="AC652" s="48"/>
      <c r="AD652" s="48"/>
      <c r="AE652" s="48"/>
      <c r="AF652" s="48"/>
    </row>
    <row r="653" spans="1:46" ht="18" customHeight="1" x14ac:dyDescent="0.25">
      <c r="A653" s="50"/>
      <c r="B653" s="38" t="str">
        <f ca="1">CONCATENATE(B632,"-All")</f>
        <v>Sheffield United-All</v>
      </c>
      <c r="C653" s="40" t="s">
        <v>22</v>
      </c>
      <c r="D653" s="13" t="s">
        <v>50</v>
      </c>
      <c r="E653" s="13" t="s">
        <v>51</v>
      </c>
      <c r="F653" s="13" t="s">
        <v>3</v>
      </c>
      <c r="G653" s="13" t="s">
        <v>4</v>
      </c>
      <c r="H653" s="13" t="s">
        <v>6</v>
      </c>
      <c r="I653" s="13" t="s">
        <v>1</v>
      </c>
      <c r="J653" s="13" t="s">
        <v>2</v>
      </c>
      <c r="K653" s="13" t="s">
        <v>5</v>
      </c>
      <c r="L653" s="13" t="s">
        <v>52</v>
      </c>
      <c r="M653" s="13" t="s">
        <v>53</v>
      </c>
      <c r="N653" s="13" t="s">
        <v>54</v>
      </c>
      <c r="O653" s="13" t="s">
        <v>55</v>
      </c>
      <c r="P653" s="13" t="s">
        <v>56</v>
      </c>
      <c r="Q653" s="13" t="s">
        <v>57</v>
      </c>
      <c r="R653" s="13" t="s">
        <v>58</v>
      </c>
      <c r="S653" s="13" t="s">
        <v>59</v>
      </c>
      <c r="T653" s="13" t="s">
        <v>60</v>
      </c>
      <c r="U653" s="13" t="s">
        <v>61</v>
      </c>
      <c r="V653" s="13" t="s">
        <v>62</v>
      </c>
      <c r="W653" s="13" t="s">
        <v>63</v>
      </c>
      <c r="X653" s="13" t="s">
        <v>64</v>
      </c>
      <c r="Y653" s="13" t="s">
        <v>65</v>
      </c>
      <c r="Z653" s="13" t="s">
        <v>66</v>
      </c>
      <c r="AA653" s="13" t="s">
        <v>67</v>
      </c>
      <c r="AB653" s="13" t="s">
        <v>68</v>
      </c>
      <c r="AC653" s="13" t="s">
        <v>69</v>
      </c>
      <c r="AD653" s="13" t="s">
        <v>70</v>
      </c>
      <c r="AE653" s="13" t="s">
        <v>71</v>
      </c>
      <c r="AF653" s="13" t="s">
        <v>72</v>
      </c>
      <c r="AG653" s="62" t="s">
        <v>140</v>
      </c>
      <c r="AH653" s="62" t="s">
        <v>141</v>
      </c>
      <c r="AI653" s="62" t="s">
        <v>142</v>
      </c>
      <c r="AJ653" s="62" t="s">
        <v>143</v>
      </c>
      <c r="AK653" s="62" t="s">
        <v>144</v>
      </c>
      <c r="AL653" s="63" t="s">
        <v>145</v>
      </c>
      <c r="AM653" s="63" t="s">
        <v>146</v>
      </c>
      <c r="AN653" s="62" t="s">
        <v>147</v>
      </c>
      <c r="AO653" s="64" t="s">
        <v>150</v>
      </c>
      <c r="AP653" s="64" t="s">
        <v>151</v>
      </c>
      <c r="AQ653" s="62" t="s">
        <v>148</v>
      </c>
      <c r="AR653" s="62" t="s">
        <v>149</v>
      </c>
      <c r="AS653" s="62" t="s">
        <v>152</v>
      </c>
      <c r="AT653" s="62" t="s">
        <v>153</v>
      </c>
    </row>
    <row r="654" spans="1:46" ht="18" customHeight="1" x14ac:dyDescent="0.25">
      <c r="A654" s="49" t="str">
        <f ca="1">CONCATENATE(B653,"-",B654)</f>
        <v>Sheffield United-All-1</v>
      </c>
      <c r="B654" s="38">
        <v>1</v>
      </c>
      <c r="C654" s="41">
        <f ca="1">VLOOKUP($B654,INDIRECT("data!$"&amp;H632&amp;"$3:$CZ$554"),$E632-3*(B631-1)+C$1,FALSE)</f>
        <v>43379</v>
      </c>
      <c r="D654" s="30" t="str">
        <f ca="1">VLOOKUP($B654,INDIRECT("data!$"&amp;H632&amp;"$3:$CZ$554"),$E632-3*(B631-1)+D$1,FALSE)</f>
        <v>Sheffield United</v>
      </c>
      <c r="E654" s="30" t="str">
        <f ca="1">VLOOKUP($B654,INDIRECT("data!$"&amp;H632&amp;"$3:$CZ$554"),$E632-3*(B631-1)+E$1,FALSE)</f>
        <v>Hull</v>
      </c>
      <c r="F654" s="29">
        <f ca="1">VLOOKUP($B654,INDIRECT("data!$"&amp;H632&amp;"$3:$CZ$554"),$E632-3*(B631-1)+F$1,FALSE)</f>
        <v>1</v>
      </c>
      <c r="G654" s="29">
        <f ca="1">VLOOKUP($B654,INDIRECT("data!$"&amp;H632&amp;"$3:$CZ$554"),$E632-3*(B631-1)+G$1,FALSE)</f>
        <v>0</v>
      </c>
      <c r="H654" s="15" t="str">
        <f ca="1">VLOOKUP($B654,INDIRECT("data!$"&amp;H632&amp;"$3:$CZ$554"),$E632-3*(B631-1)+H$1,FALSE)</f>
        <v>H</v>
      </c>
      <c r="I654" s="29">
        <f ca="1">VLOOKUP($B654,INDIRECT("data!$"&amp;H632&amp;"$3:$CZ$554"),$E632-3*(B631-1)+I$1,FALSE)</f>
        <v>0</v>
      </c>
      <c r="J654" s="29">
        <f ca="1">VLOOKUP($B654,INDIRECT("data!$"&amp;H632&amp;"$3:$CZ$554"),$E632-3*(B631-1)+J$1,FALSE)</f>
        <v>0</v>
      </c>
      <c r="K654" s="15" t="str">
        <f ca="1">VLOOKUP($B654,INDIRECT("data!$"&amp;H632&amp;"$3:$CZ$554"),$E632-3*(B631-1)+K$1,FALSE)</f>
        <v>D</v>
      </c>
      <c r="L654" s="30" t="str">
        <f ca="1">VLOOKUP($B654,INDIRECT("data!$"&amp;H632&amp;"$3:$CZ$554"),$E632-3*(B631-1)+L$1,FALSE)</f>
        <v>P Bankes</v>
      </c>
      <c r="M654" s="45">
        <f ca="1">VLOOKUP($B654,INDIRECT("data!$"&amp;H632&amp;"$3:$CZ$554"),$E632-3*(B631-1)+M$1,FALSE)</f>
        <v>12</v>
      </c>
      <c r="N654" s="45">
        <f ca="1">VLOOKUP($B654,INDIRECT("data!$"&amp;H632&amp;"$3:$CZ$554"),$E632-3*(B631-1)+N$1,FALSE)</f>
        <v>8</v>
      </c>
      <c r="O654" s="45">
        <f ca="1">VLOOKUP($B654,INDIRECT("data!$"&amp;H632&amp;"$3:$CZ$554"),$E632-3*(B631-1)+O$1,FALSE)</f>
        <v>3</v>
      </c>
      <c r="P654" s="45">
        <f ca="1">VLOOKUP($B654,INDIRECT("data!$"&amp;H632&amp;"$3:$CZ$554"),$E632-3*(B631-1)+P$1,FALSE)</f>
        <v>3</v>
      </c>
      <c r="Q654" s="45">
        <f ca="1">VLOOKUP($B654,INDIRECT("data!$"&amp;H632&amp;"$3:$CZ$554"),$E632-3*(B631-1)+Q$1,FALSE)</f>
        <v>11</v>
      </c>
      <c r="R654" s="45">
        <f ca="1">VLOOKUP($B654,INDIRECT("data!$"&amp;H632&amp;"$3:$CZ$554"),$E632-3*(B631-1)+R$1,FALSE)</f>
        <v>9</v>
      </c>
      <c r="S654" s="45">
        <f ca="1">VLOOKUP($B654,INDIRECT("data!$"&amp;H632&amp;"$3:$CZ$554"),$E632-3*(B631-1)+S$1,FALSE)</f>
        <v>7</v>
      </c>
      <c r="T654" s="45">
        <f ca="1">VLOOKUP($B654,INDIRECT("data!$"&amp;H632&amp;"$3:$CZ$554"),$E632-3*(B631-1)+T$1,FALSE)</f>
        <v>5</v>
      </c>
      <c r="U654" s="45">
        <f ca="1">VLOOKUP($B654,INDIRECT("data!$"&amp;H632&amp;"$3:$CZ$554"),$E632-3*(B631-1)+U$1,FALSE)</f>
        <v>2</v>
      </c>
      <c r="V654" s="45">
        <f ca="1">VLOOKUP($B654,INDIRECT("data!$"&amp;H632&amp;"$3:$CZ$554"),$E632-3*(B631-1)+V$1,FALSE)</f>
        <v>1</v>
      </c>
      <c r="W654" s="45">
        <f ca="1">VLOOKUP($B654,INDIRECT("data!$"&amp;H632&amp;"$3:$CZ$554"),$E632-3*(B631-1)+W$1,FALSE)</f>
        <v>0</v>
      </c>
      <c r="X654" s="45">
        <f ca="1">VLOOKUP($B654,INDIRECT("data!$"&amp;H632&amp;"$3:$CZ$554"),$E632-3*(B631-1)+X$1,FALSE)</f>
        <v>0</v>
      </c>
      <c r="Y654" s="47">
        <f ca="1">VLOOKUP($B654,INDIRECT("data!$"&amp;H632&amp;"$3:$CZ$554"),$E632-3*(B631-1)+Y$1,FALSE)</f>
        <v>1.6</v>
      </c>
      <c r="Z654" s="47">
        <f ca="1">VLOOKUP($B654,INDIRECT("data!$"&amp;H632&amp;"$3:$CZ$554"),$E632-3*(B631-1)+Z$1,FALSE)</f>
        <v>4.2</v>
      </c>
      <c r="AA654" s="47">
        <f ca="1">VLOOKUP($B654,INDIRECT("data!$"&amp;H632&amp;"$3:$CZ$554"),$E632-3*(B631-1)+AA$1,FALSE)</f>
        <v>6</v>
      </c>
      <c r="AB654" s="47">
        <f ca="1">VLOOKUP($B654,INDIRECT("data!$"&amp;H632&amp;"$3:$CZ$554"),$E632-3*(B631-1)+AB$1,FALSE)</f>
        <v>1.57</v>
      </c>
      <c r="AC654" s="47">
        <f ca="1">VLOOKUP($B654,INDIRECT("data!$"&amp;H632&amp;"$3:$CZ$554"),$E632-3*(B631-1)+AC$1,FALSE)</f>
        <v>4.25</v>
      </c>
      <c r="AD654" s="47">
        <f ca="1">VLOOKUP($B654,INDIRECT("data!$"&amp;H632&amp;"$3:$CZ$554"),$E632-3*(B631-1)+AD$1,FALSE)</f>
        <v>6.3</v>
      </c>
      <c r="AE654" s="47">
        <f ca="1">VLOOKUP($B654,INDIRECT("data!$"&amp;H632&amp;"$3:$CZ$554"),$E632-3*(B631-1)+AE$1,FALSE)</f>
        <v>1.82</v>
      </c>
      <c r="AF654" s="47">
        <f ca="1">VLOOKUP($B654,INDIRECT("data!$"&amp;H632&amp;"$3:$CZ$554"),$E632-3*(B631-1)+AF$1,FALSE)</f>
        <v>1.97</v>
      </c>
      <c r="AG654" s="65">
        <f ca="1">IF(C654="","",F654+G654)</f>
        <v>1</v>
      </c>
      <c r="AH654" s="65">
        <f ca="1">IF(C654="","",I654+J654)</f>
        <v>0</v>
      </c>
      <c r="AI654" s="65">
        <f ca="1">IF(C654="","",AJ654+AK654)</f>
        <v>1</v>
      </c>
      <c r="AJ654" s="65">
        <f ca="1">IF(C654="","",F654-I654)</f>
        <v>1</v>
      </c>
      <c r="AK654" s="65">
        <f ca="1">IF(C654="","",G654-J654)</f>
        <v>0</v>
      </c>
      <c r="AL654" s="66" t="str">
        <f ca="1">IF(AJ654&gt;AK654,"H",IF(AJ654=AK654,"D",IF(AJ654&lt;AK654,"A","Error!")))</f>
        <v>H</v>
      </c>
      <c r="AM654" s="66" t="str">
        <f ca="1">IF(C654="","",CONCATENATE(K654,"-",H654))</f>
        <v>D-H</v>
      </c>
      <c r="AN654" s="65">
        <f ca="1">IF(C654="","",IF(AND(F654&gt;0,G654&gt;0),1,0))</f>
        <v>0</v>
      </c>
      <c r="AO654" s="65">
        <f ca="1">IF(C654="","",IF(AND(F654&gt;0,I654&gt;0),1,0))</f>
        <v>0</v>
      </c>
      <c r="AP654" s="65">
        <f ca="1">IF(C654="","",IF(AND(G654&gt;0,J654&gt;0),1,0))</f>
        <v>0</v>
      </c>
      <c r="AQ654" s="65">
        <f ca="1">IF(C654="","",IF(AND(H654="H",G654=0),1,0))</f>
        <v>1</v>
      </c>
      <c r="AR654" s="65">
        <f ca="1">IF(C654="","",IF(AND(H654="A",F654=0),1,0))</f>
        <v>0</v>
      </c>
      <c r="AS654" s="65">
        <f ca="1">IF(C654="","",IF(AND(K654="H",AL654="H"),1,0))</f>
        <v>0</v>
      </c>
      <c r="AT654" s="65">
        <f ca="1">IF(C654="","",IF(AND(K654="A",AL654="A"),1,0))</f>
        <v>0</v>
      </c>
    </row>
    <row r="655" spans="1:46" ht="18" customHeight="1" x14ac:dyDescent="0.25">
      <c r="A655" s="49" t="str">
        <f ca="1">CONCATENATE(B653,"-",B655)</f>
        <v>Sheffield United-All-2</v>
      </c>
      <c r="B655" s="38">
        <v>2</v>
      </c>
      <c r="C655" s="41">
        <f ca="1">VLOOKUP($B655,INDIRECT("data!$"&amp;H632&amp;"$3:$CZ$554"),$E632-3*(B631-1)+C$1,FALSE)</f>
        <v>43376</v>
      </c>
      <c r="D655" s="30" t="str">
        <f ca="1">VLOOKUP($B655,INDIRECT("data!$"&amp;H632&amp;"$3:$CZ$554"),$E632-3*(B631-1)+D$1,FALSE)</f>
        <v>Blackburn</v>
      </c>
      <c r="E655" s="30" t="str">
        <f ca="1">VLOOKUP($B655,INDIRECT("data!$"&amp;H632&amp;"$3:$CZ$554"),$E632-3*(B631-1)+E$1,FALSE)</f>
        <v>Sheffield United</v>
      </c>
      <c r="F655" s="29">
        <f ca="1">VLOOKUP($B655,INDIRECT("data!$"&amp;H632&amp;"$3:$CZ$554"),$E632-3*(B631-1)+F$1,FALSE)</f>
        <v>0</v>
      </c>
      <c r="G655" s="29">
        <f ca="1">VLOOKUP($B655,INDIRECT("data!$"&amp;H632&amp;"$3:$CZ$554"),$E632-3*(B631-1)+G$1,FALSE)</f>
        <v>2</v>
      </c>
      <c r="H655" s="15" t="str">
        <f ca="1">VLOOKUP($B655,INDIRECT("data!$"&amp;H632&amp;"$3:$CZ$554"),$E632-3*(B631-1)+H$1,FALSE)</f>
        <v>A</v>
      </c>
      <c r="I655" s="29">
        <f ca="1">VLOOKUP($B655,INDIRECT("data!$"&amp;H632&amp;"$3:$CZ$554"),$E632-3*(B631-1)+I$1,FALSE)</f>
        <v>0</v>
      </c>
      <c r="J655" s="29">
        <f ca="1">VLOOKUP($B655,INDIRECT("data!$"&amp;H632&amp;"$3:$CZ$554"),$E632-3*(B631-1)+J$1,FALSE)</f>
        <v>0</v>
      </c>
      <c r="K655" s="15" t="str">
        <f ca="1">VLOOKUP($B655,INDIRECT("data!$"&amp;H632&amp;"$3:$CZ$554"),$E632-3*(B631-1)+K$1,FALSE)</f>
        <v>D</v>
      </c>
      <c r="L655" s="30" t="str">
        <f ca="1">VLOOKUP($B655,INDIRECT("data!$"&amp;H632&amp;"$3:$CZ$554"),$E632-3*(B631-1)+L$1,FALSE)</f>
        <v>R Jones</v>
      </c>
      <c r="M655" s="45">
        <f ca="1">VLOOKUP($B655,INDIRECT("data!$"&amp;H632&amp;"$3:$CZ$554"),$E632-3*(B631-1)+M$1,FALSE)</f>
        <v>13</v>
      </c>
      <c r="N655" s="45">
        <f ca="1">VLOOKUP($B655,INDIRECT("data!$"&amp;H632&amp;"$3:$CZ$554"),$E632-3*(B631-1)+N$1,FALSE)</f>
        <v>13</v>
      </c>
      <c r="O655" s="45">
        <f ca="1">VLOOKUP($B655,INDIRECT("data!$"&amp;H632&amp;"$3:$CZ$554"),$E632-3*(B631-1)+O$1,FALSE)</f>
        <v>2</v>
      </c>
      <c r="P655" s="45">
        <f ca="1">VLOOKUP($B655,INDIRECT("data!$"&amp;H632&amp;"$3:$CZ$554"),$E632-3*(B631-1)+P$1,FALSE)</f>
        <v>7</v>
      </c>
      <c r="Q655" s="45">
        <f ca="1">VLOOKUP($B655,INDIRECT("data!$"&amp;H632&amp;"$3:$CZ$554"),$E632-3*(B631-1)+Q$1,FALSE)</f>
        <v>16</v>
      </c>
      <c r="R655" s="45">
        <f ca="1">VLOOKUP($B655,INDIRECT("data!$"&amp;H632&amp;"$3:$CZ$554"),$E632-3*(B631-1)+R$1,FALSE)</f>
        <v>9</v>
      </c>
      <c r="S655" s="45">
        <f ca="1">VLOOKUP($B655,INDIRECT("data!$"&amp;H632&amp;"$3:$CZ$554"),$E632-3*(B631-1)+S$1,FALSE)</f>
        <v>4</v>
      </c>
      <c r="T655" s="45">
        <f ca="1">VLOOKUP($B655,INDIRECT("data!$"&amp;H632&amp;"$3:$CZ$554"),$E632-3*(B631-1)+T$1,FALSE)</f>
        <v>7</v>
      </c>
      <c r="U655" s="45">
        <f ca="1">VLOOKUP($B655,INDIRECT("data!$"&amp;H632&amp;"$3:$CZ$554"),$E632-3*(B631-1)+U$1,FALSE)</f>
        <v>1</v>
      </c>
      <c r="V655" s="45">
        <f ca="1">VLOOKUP($B655,INDIRECT("data!$"&amp;H632&amp;"$3:$CZ$554"),$E632-3*(B631-1)+V$1,FALSE)</f>
        <v>2</v>
      </c>
      <c r="W655" s="45">
        <f ca="1">VLOOKUP($B655,INDIRECT("data!$"&amp;H632&amp;"$3:$CZ$554"),$E632-3*(B631-1)+W$1,FALSE)</f>
        <v>0</v>
      </c>
      <c r="X655" s="45">
        <f ca="1">VLOOKUP($B655,INDIRECT("data!$"&amp;H632&amp;"$3:$CZ$554"),$E632-3*(B631-1)+X$1,FALSE)</f>
        <v>0</v>
      </c>
      <c r="Y655" s="47">
        <f ca="1">VLOOKUP($B655,INDIRECT("data!$"&amp;H632&amp;"$3:$CZ$554"),$E632-3*(B631-1)+Y$1,FALSE)</f>
        <v>2.87</v>
      </c>
      <c r="Z655" s="47">
        <f ca="1">VLOOKUP($B655,INDIRECT("data!$"&amp;H632&amp;"$3:$CZ$554"),$E632-3*(B631-1)+Z$1,FALSE)</f>
        <v>3.4</v>
      </c>
      <c r="AA655" s="47">
        <f ca="1">VLOOKUP($B655,INDIRECT("data!$"&amp;H632&amp;"$3:$CZ$554"),$E632-3*(B631-1)+AA$1,FALSE)</f>
        <v>2.6</v>
      </c>
      <c r="AB655" s="47">
        <f ca="1">VLOOKUP($B655,INDIRECT("data!$"&amp;H632&amp;"$3:$CZ$554"),$E632-3*(B631-1)+AB$1,FALSE)</f>
        <v>2.9</v>
      </c>
      <c r="AC655" s="47">
        <f ca="1">VLOOKUP($B655,INDIRECT("data!$"&amp;H632&amp;"$3:$CZ$554"),$E632-3*(B631-1)+AC$1,FALSE)</f>
        <v>3.35</v>
      </c>
      <c r="AD655" s="47">
        <f ca="1">VLOOKUP($B655,INDIRECT("data!$"&amp;H632&amp;"$3:$CZ$554"),$E632-3*(B631-1)+AD$1,FALSE)</f>
        <v>2.62</v>
      </c>
      <c r="AE655" s="47">
        <f ca="1">VLOOKUP($B655,INDIRECT("data!$"&amp;H632&amp;"$3:$CZ$554"),$E632-3*(B631-1)+AE$1,FALSE)</f>
        <v>2.0699999999999998</v>
      </c>
      <c r="AF655" s="47">
        <f ca="1">VLOOKUP($B655,INDIRECT("data!$"&amp;H632&amp;"$3:$CZ$554"),$E632-3*(B631-1)+AF$1,FALSE)</f>
        <v>1.74</v>
      </c>
      <c r="AG655" s="65">
        <f t="shared" ref="AG655:AG663" ca="1" si="1399">IF(C655="","",F655+G655)</f>
        <v>2</v>
      </c>
      <c r="AH655" s="65">
        <f t="shared" ref="AH655:AH663" ca="1" si="1400">IF(C655="","",I655+J655)</f>
        <v>0</v>
      </c>
      <c r="AI655" s="65">
        <f t="shared" ref="AI655:AI663" ca="1" si="1401">IF(C655="","",AJ655+AK655)</f>
        <v>2</v>
      </c>
      <c r="AJ655" s="65">
        <f t="shared" ref="AJ655:AJ663" ca="1" si="1402">IF(C655="","",F655-I655)</f>
        <v>0</v>
      </c>
      <c r="AK655" s="65">
        <f t="shared" ref="AK655:AK663" ca="1" si="1403">IF(C655="","",G655-J655)</f>
        <v>2</v>
      </c>
      <c r="AL655" s="66" t="str">
        <f t="shared" ref="AL655:AL663" ca="1" si="1404">IF(AJ655&gt;AK655,"H",IF(AJ655=AK655,"D",IF(AJ655&lt;AK655,"A","Error!")))</f>
        <v>A</v>
      </c>
      <c r="AM655" s="66" t="str">
        <f t="shared" ref="AM655:AM663" ca="1" si="1405">IF(C655="","",CONCATENATE(K655,"-",H655))</f>
        <v>D-A</v>
      </c>
      <c r="AN655" s="65">
        <f t="shared" ref="AN655:AN663" ca="1" si="1406">IF(C655="","",IF(AND(F655&gt;0,G655&gt;0),1,0))</f>
        <v>0</v>
      </c>
      <c r="AO655" s="65">
        <f t="shared" ref="AO655:AO663" ca="1" si="1407">IF(C655="","",IF(AND(F655&gt;0,I655&gt;0),1,0))</f>
        <v>0</v>
      </c>
      <c r="AP655" s="65">
        <f t="shared" ref="AP655:AP663" ca="1" si="1408">IF(C655="","",IF(AND(G655&gt;0,J655&gt;0),1,0))</f>
        <v>0</v>
      </c>
      <c r="AQ655" s="65">
        <f t="shared" ref="AQ655:AQ663" ca="1" si="1409">IF(C655="","",IF(AND(H655="H",G655=0),1,0))</f>
        <v>0</v>
      </c>
      <c r="AR655" s="65">
        <f t="shared" ref="AR655:AR663" ca="1" si="1410">IF(C655="","",IF(AND(H655="A",F655=0),1,0))</f>
        <v>1</v>
      </c>
      <c r="AS655" s="65">
        <f t="shared" ref="AS655:AS663" ca="1" si="1411">IF(C655="","",IF(AND(K655="H",AL655="H"),1,0))</f>
        <v>0</v>
      </c>
      <c r="AT655" s="65">
        <f t="shared" ref="AT655:AT663" ca="1" si="1412">IF(C655="","",IF(AND(K655="A",AL655="A"),1,0))</f>
        <v>0</v>
      </c>
    </row>
    <row r="656" spans="1:46" ht="18" customHeight="1" x14ac:dyDescent="0.25">
      <c r="A656" s="49" t="str">
        <f ca="1">CONCATENATE(B653,"-",B656)</f>
        <v>Sheffield United-All-3</v>
      </c>
      <c r="B656" s="38">
        <v>3</v>
      </c>
      <c r="C656" s="41">
        <f ca="1">VLOOKUP($B656,INDIRECT("data!$"&amp;H632&amp;"$3:$CZ$554"),$E632-3*(B631-1)+C$1,FALSE)</f>
        <v>43372</v>
      </c>
      <c r="D656" s="30" t="str">
        <f ca="1">VLOOKUP($B656,INDIRECT("data!$"&amp;H632&amp;"$3:$CZ$554"),$E632-3*(B631-1)+D$1,FALSE)</f>
        <v>Millwall</v>
      </c>
      <c r="E656" s="30" t="str">
        <f ca="1">VLOOKUP($B656,INDIRECT("data!$"&amp;H632&amp;"$3:$CZ$554"),$E632-3*(B631-1)+E$1,FALSE)</f>
        <v>Sheffield United</v>
      </c>
      <c r="F656" s="29">
        <f ca="1">VLOOKUP($B656,INDIRECT("data!$"&amp;H632&amp;"$3:$CZ$554"),$E632-3*(B631-1)+F$1,FALSE)</f>
        <v>2</v>
      </c>
      <c r="G656" s="29">
        <f ca="1">VLOOKUP($B656,INDIRECT("data!$"&amp;H632&amp;"$3:$CZ$554"),$E632-3*(B631-1)+G$1,FALSE)</f>
        <v>3</v>
      </c>
      <c r="H656" s="15" t="str">
        <f ca="1">VLOOKUP($B656,INDIRECT("data!$"&amp;H632&amp;"$3:$CZ$554"),$E632-3*(B631-1)+H$1,FALSE)</f>
        <v>A</v>
      </c>
      <c r="I656" s="29">
        <f ca="1">VLOOKUP($B656,INDIRECT("data!$"&amp;H632&amp;"$3:$CZ$554"),$E632-3*(B631-1)+I$1,FALSE)</f>
        <v>0</v>
      </c>
      <c r="J656" s="29">
        <f ca="1">VLOOKUP($B656,INDIRECT("data!$"&amp;H632&amp;"$3:$CZ$554"),$E632-3*(B631-1)+J$1,FALSE)</f>
        <v>1</v>
      </c>
      <c r="K656" s="15" t="str">
        <f ca="1">VLOOKUP($B656,INDIRECT("data!$"&amp;H632&amp;"$3:$CZ$554"),$E632-3*(B631-1)+K$1,FALSE)</f>
        <v>A</v>
      </c>
      <c r="L656" s="30" t="str">
        <f ca="1">VLOOKUP($B656,INDIRECT("data!$"&amp;H632&amp;"$3:$CZ$554"),$E632-3*(B631-1)+L$1,FALSE)</f>
        <v>A Davies</v>
      </c>
      <c r="M656" s="45">
        <f ca="1">VLOOKUP($B656,INDIRECT("data!$"&amp;H632&amp;"$3:$CZ$554"),$E632-3*(B631-1)+M$1,FALSE)</f>
        <v>11</v>
      </c>
      <c r="N656" s="45">
        <f ca="1">VLOOKUP($B656,INDIRECT("data!$"&amp;H632&amp;"$3:$CZ$554"),$E632-3*(B631-1)+N$1,FALSE)</f>
        <v>15</v>
      </c>
      <c r="O656" s="45">
        <f ca="1">VLOOKUP($B656,INDIRECT("data!$"&amp;H632&amp;"$3:$CZ$554"),$E632-3*(B631-1)+O$1,FALSE)</f>
        <v>5</v>
      </c>
      <c r="P656" s="45">
        <f ca="1">VLOOKUP($B656,INDIRECT("data!$"&amp;H632&amp;"$3:$CZ$554"),$E632-3*(B631-1)+P$1,FALSE)</f>
        <v>7</v>
      </c>
      <c r="Q656" s="45">
        <f ca="1">VLOOKUP($B656,INDIRECT("data!$"&amp;H632&amp;"$3:$CZ$554"),$E632-3*(B631-1)+Q$1,FALSE)</f>
        <v>11</v>
      </c>
      <c r="R656" s="45">
        <f ca="1">VLOOKUP($B656,INDIRECT("data!$"&amp;H632&amp;"$3:$CZ$554"),$E632-3*(B631-1)+R$1,FALSE)</f>
        <v>10</v>
      </c>
      <c r="S656" s="45">
        <f ca="1">VLOOKUP($B656,INDIRECT("data!$"&amp;H632&amp;"$3:$CZ$554"),$E632-3*(B631-1)+S$1,FALSE)</f>
        <v>5</v>
      </c>
      <c r="T656" s="45">
        <f ca="1">VLOOKUP($B656,INDIRECT("data!$"&amp;H632&amp;"$3:$CZ$554"),$E632-3*(B631-1)+T$1,FALSE)</f>
        <v>10</v>
      </c>
      <c r="U656" s="45">
        <f ca="1">VLOOKUP($B656,INDIRECT("data!$"&amp;H632&amp;"$3:$CZ$554"),$E632-3*(B631-1)+U$1,FALSE)</f>
        <v>2</v>
      </c>
      <c r="V656" s="45">
        <f ca="1">VLOOKUP($B656,INDIRECT("data!$"&amp;H632&amp;"$3:$CZ$554"),$E632-3*(B631-1)+V$1,FALSE)</f>
        <v>3</v>
      </c>
      <c r="W656" s="45">
        <f ca="1">VLOOKUP($B656,INDIRECT("data!$"&amp;H632&amp;"$3:$CZ$554"),$E632-3*(B631-1)+W$1,FALSE)</f>
        <v>0</v>
      </c>
      <c r="X656" s="45">
        <f ca="1">VLOOKUP($B656,INDIRECT("data!$"&amp;H632&amp;"$3:$CZ$554"),$E632-3*(B631-1)+X$1,FALSE)</f>
        <v>0</v>
      </c>
      <c r="Y656" s="47">
        <f ca="1">VLOOKUP($B656,INDIRECT("data!$"&amp;H632&amp;"$3:$CZ$554"),$E632-3*(B631-1)+Y$1,FALSE)</f>
        <v>3.2</v>
      </c>
      <c r="Z656" s="47">
        <f ca="1">VLOOKUP($B656,INDIRECT("data!$"&amp;H632&amp;"$3:$CZ$554"),$E632-3*(B631-1)+Z$1,FALSE)</f>
        <v>3.3</v>
      </c>
      <c r="AA656" s="47">
        <f ca="1">VLOOKUP($B656,INDIRECT("data!$"&amp;H632&amp;"$3:$CZ$554"),$E632-3*(B631-1)+AA$1,FALSE)</f>
        <v>2.4500000000000002</v>
      </c>
      <c r="AB656" s="47">
        <f ca="1">VLOOKUP($B656,INDIRECT("data!$"&amp;H632&amp;"$3:$CZ$554"),$E632-3*(B631-1)+AB$1,FALSE)</f>
        <v>3.27</v>
      </c>
      <c r="AC656" s="47">
        <f ca="1">VLOOKUP($B656,INDIRECT("data!$"&amp;H632&amp;"$3:$CZ$554"),$E632-3*(B631-1)+AC$1,FALSE)</f>
        <v>3.27</v>
      </c>
      <c r="AD656" s="47">
        <f ca="1">VLOOKUP($B656,INDIRECT("data!$"&amp;H632&amp;"$3:$CZ$554"),$E632-3*(B631-1)+AD$1,FALSE)</f>
        <v>2.42</v>
      </c>
      <c r="AE656" s="47">
        <f ca="1">VLOOKUP($B656,INDIRECT("data!$"&amp;H632&amp;"$3:$CZ$554"),$E632-3*(B631-1)+AE$1,FALSE)</f>
        <v>2.02</v>
      </c>
      <c r="AF656" s="47">
        <f ca="1">VLOOKUP($B656,INDIRECT("data!$"&amp;H632&amp;"$3:$CZ$554"),$E632-3*(B631-1)+AF$1,FALSE)</f>
        <v>1.78</v>
      </c>
      <c r="AG656" s="65">
        <f t="shared" ca="1" si="1399"/>
        <v>5</v>
      </c>
      <c r="AH656" s="65">
        <f t="shared" ca="1" si="1400"/>
        <v>1</v>
      </c>
      <c r="AI656" s="65">
        <f t="shared" ca="1" si="1401"/>
        <v>4</v>
      </c>
      <c r="AJ656" s="65">
        <f t="shared" ca="1" si="1402"/>
        <v>2</v>
      </c>
      <c r="AK656" s="65">
        <f t="shared" ca="1" si="1403"/>
        <v>2</v>
      </c>
      <c r="AL656" s="66" t="str">
        <f t="shared" ca="1" si="1404"/>
        <v>D</v>
      </c>
      <c r="AM656" s="66" t="str">
        <f t="shared" ca="1" si="1405"/>
        <v>A-A</v>
      </c>
      <c r="AN656" s="65">
        <f t="shared" ca="1" si="1406"/>
        <v>1</v>
      </c>
      <c r="AO656" s="65">
        <f t="shared" ca="1" si="1407"/>
        <v>0</v>
      </c>
      <c r="AP656" s="65">
        <f t="shared" ca="1" si="1408"/>
        <v>1</v>
      </c>
      <c r="AQ656" s="65">
        <f t="shared" ca="1" si="1409"/>
        <v>0</v>
      </c>
      <c r="AR656" s="65">
        <f t="shared" ca="1" si="1410"/>
        <v>0</v>
      </c>
      <c r="AS656" s="65">
        <f t="shared" ca="1" si="1411"/>
        <v>0</v>
      </c>
      <c r="AT656" s="65">
        <f t="shared" ca="1" si="1412"/>
        <v>0</v>
      </c>
    </row>
    <row r="657" spans="1:46" ht="18" customHeight="1" x14ac:dyDescent="0.25">
      <c r="A657" s="49" t="str">
        <f ca="1">CONCATENATE(B653,"-",B657)</f>
        <v>Sheffield United-All-4</v>
      </c>
      <c r="B657" s="38">
        <v>4</v>
      </c>
      <c r="C657" s="41">
        <f ca="1">VLOOKUP($B657,INDIRECT("data!$"&amp;H632&amp;"$3:$CZ$554"),$E632-3*(B631-1)+C$1,FALSE)</f>
        <v>43365</v>
      </c>
      <c r="D657" s="30" t="str">
        <f ca="1">VLOOKUP($B657,INDIRECT("data!$"&amp;H632&amp;"$3:$CZ$554"),$E632-3*(B631-1)+D$1,FALSE)</f>
        <v>Sheffield United</v>
      </c>
      <c r="E657" s="30" t="str">
        <f ca="1">VLOOKUP($B657,INDIRECT("data!$"&amp;H632&amp;"$3:$CZ$554"),$E632-3*(B631-1)+E$1,FALSE)</f>
        <v>Preston</v>
      </c>
      <c r="F657" s="29">
        <f ca="1">VLOOKUP($B657,INDIRECT("data!$"&amp;H632&amp;"$3:$CZ$554"),$E632-3*(B631-1)+F$1,FALSE)</f>
        <v>3</v>
      </c>
      <c r="G657" s="29">
        <f ca="1">VLOOKUP($B657,INDIRECT("data!$"&amp;H632&amp;"$3:$CZ$554"),$E632-3*(B631-1)+G$1,FALSE)</f>
        <v>2</v>
      </c>
      <c r="H657" s="15" t="str">
        <f ca="1">VLOOKUP($B657,INDIRECT("data!$"&amp;H632&amp;"$3:$CZ$554"),$E632-3*(B631-1)+H$1,FALSE)</f>
        <v>H</v>
      </c>
      <c r="I657" s="29">
        <f ca="1">VLOOKUP($B657,INDIRECT("data!$"&amp;H632&amp;"$3:$CZ$554"),$E632-3*(B631-1)+I$1,FALSE)</f>
        <v>1</v>
      </c>
      <c r="J657" s="29">
        <f ca="1">VLOOKUP($B657,INDIRECT("data!$"&amp;H632&amp;"$3:$CZ$554"),$E632-3*(B631-1)+J$1,FALSE)</f>
        <v>0</v>
      </c>
      <c r="K657" s="15" t="str">
        <f ca="1">VLOOKUP($B657,INDIRECT("data!$"&amp;H632&amp;"$3:$CZ$554"),$E632-3*(B631-1)+K$1,FALSE)</f>
        <v>H</v>
      </c>
      <c r="L657" s="30" t="str">
        <f ca="1">VLOOKUP($B657,INDIRECT("data!$"&amp;H632&amp;"$3:$CZ$554"),$E632-3*(B631-1)+L$1,FALSE)</f>
        <v>S Duncan</v>
      </c>
      <c r="M657" s="45">
        <f ca="1">VLOOKUP($B657,INDIRECT("data!$"&amp;H632&amp;"$3:$CZ$554"),$E632-3*(B631-1)+M$1,FALSE)</f>
        <v>13</v>
      </c>
      <c r="N657" s="45">
        <f ca="1">VLOOKUP($B657,INDIRECT("data!$"&amp;H632&amp;"$3:$CZ$554"),$E632-3*(B631-1)+N$1,FALSE)</f>
        <v>10</v>
      </c>
      <c r="O657" s="45">
        <f ca="1">VLOOKUP($B657,INDIRECT("data!$"&amp;H632&amp;"$3:$CZ$554"),$E632-3*(B631-1)+O$1,FALSE)</f>
        <v>3</v>
      </c>
      <c r="P657" s="45">
        <f ca="1">VLOOKUP($B657,INDIRECT("data!$"&amp;H632&amp;"$3:$CZ$554"),$E632-3*(B631-1)+P$1,FALSE)</f>
        <v>3</v>
      </c>
      <c r="Q657" s="45">
        <f ca="1">VLOOKUP($B657,INDIRECT("data!$"&amp;H632&amp;"$3:$CZ$554"),$E632-3*(B631-1)+Q$1,FALSE)</f>
        <v>10</v>
      </c>
      <c r="R657" s="45">
        <f ca="1">VLOOKUP($B657,INDIRECT("data!$"&amp;H632&amp;"$3:$CZ$554"),$E632-3*(B631-1)+R$1,FALSE)</f>
        <v>6</v>
      </c>
      <c r="S657" s="45">
        <f ca="1">VLOOKUP($B657,INDIRECT("data!$"&amp;H632&amp;"$3:$CZ$554"),$E632-3*(B631-1)+S$1,FALSE)</f>
        <v>4</v>
      </c>
      <c r="T657" s="45">
        <f ca="1">VLOOKUP($B657,INDIRECT("data!$"&amp;H632&amp;"$3:$CZ$554"),$E632-3*(B631-1)+T$1,FALSE)</f>
        <v>3</v>
      </c>
      <c r="U657" s="45">
        <f ca="1">VLOOKUP($B657,INDIRECT("data!$"&amp;H632&amp;"$3:$CZ$554"),$E632-3*(B631-1)+U$1,FALSE)</f>
        <v>1</v>
      </c>
      <c r="V657" s="45">
        <f ca="1">VLOOKUP($B657,INDIRECT("data!$"&amp;H632&amp;"$3:$CZ$554"),$E632-3*(B631-1)+V$1,FALSE)</f>
        <v>2</v>
      </c>
      <c r="W657" s="45">
        <f ca="1">VLOOKUP($B657,INDIRECT("data!$"&amp;H632&amp;"$3:$CZ$554"),$E632-3*(B631-1)+W$1,FALSE)</f>
        <v>0</v>
      </c>
      <c r="X657" s="45">
        <f ca="1">VLOOKUP($B657,INDIRECT("data!$"&amp;H632&amp;"$3:$CZ$554"),$E632-3*(B631-1)+X$1,FALSE)</f>
        <v>0</v>
      </c>
      <c r="Y657" s="47">
        <f ca="1">VLOOKUP($B657,INDIRECT("data!$"&amp;H632&amp;"$3:$CZ$554"),$E632-3*(B631-1)+Y$1,FALSE)</f>
        <v>1.85</v>
      </c>
      <c r="Z657" s="47">
        <f ca="1">VLOOKUP($B657,INDIRECT("data!$"&amp;H632&amp;"$3:$CZ$554"),$E632-3*(B631-1)+Z$1,FALSE)</f>
        <v>3.75</v>
      </c>
      <c r="AA657" s="47">
        <f ca="1">VLOOKUP($B657,INDIRECT("data!$"&amp;H632&amp;"$3:$CZ$554"),$E632-3*(B631-1)+AA$1,FALSE)</f>
        <v>4.5</v>
      </c>
      <c r="AB657" s="47">
        <f ca="1">VLOOKUP($B657,INDIRECT("data!$"&amp;H632&amp;"$3:$CZ$554"),$E632-3*(B631-1)+AB$1,FALSE)</f>
        <v>1.86</v>
      </c>
      <c r="AC657" s="47">
        <f ca="1">VLOOKUP($B657,INDIRECT("data!$"&amp;H632&amp;"$3:$CZ$554"),$E632-3*(B631-1)+AC$1,FALSE)</f>
        <v>3.73</v>
      </c>
      <c r="AD657" s="47">
        <f ca="1">VLOOKUP($B657,INDIRECT("data!$"&amp;H632&amp;"$3:$CZ$554"),$E632-3*(B631-1)+AD$1,FALSE)</f>
        <v>4.47</v>
      </c>
      <c r="AE657" s="47">
        <f ca="1">VLOOKUP($B657,INDIRECT("data!$"&amp;H632&amp;"$3:$CZ$554"),$E632-3*(B631-1)+AE$1,FALSE)</f>
        <v>1.99</v>
      </c>
      <c r="AF657" s="47">
        <f ca="1">VLOOKUP($B657,INDIRECT("data!$"&amp;H632&amp;"$3:$CZ$554"),$E632-3*(B631-1)+AF$1,FALSE)</f>
        <v>1.81</v>
      </c>
      <c r="AG657" s="65">
        <f t="shared" ca="1" si="1399"/>
        <v>5</v>
      </c>
      <c r="AH657" s="65">
        <f t="shared" ca="1" si="1400"/>
        <v>1</v>
      </c>
      <c r="AI657" s="65">
        <f t="shared" ca="1" si="1401"/>
        <v>4</v>
      </c>
      <c r="AJ657" s="65">
        <f t="shared" ca="1" si="1402"/>
        <v>2</v>
      </c>
      <c r="AK657" s="65">
        <f t="shared" ca="1" si="1403"/>
        <v>2</v>
      </c>
      <c r="AL657" s="66" t="str">
        <f t="shared" ca="1" si="1404"/>
        <v>D</v>
      </c>
      <c r="AM657" s="66" t="str">
        <f t="shared" ca="1" si="1405"/>
        <v>H-H</v>
      </c>
      <c r="AN657" s="65">
        <f t="shared" ca="1" si="1406"/>
        <v>1</v>
      </c>
      <c r="AO657" s="65">
        <f t="shared" ca="1" si="1407"/>
        <v>1</v>
      </c>
      <c r="AP657" s="65">
        <f t="shared" ca="1" si="1408"/>
        <v>0</v>
      </c>
      <c r="AQ657" s="65">
        <f t="shared" ca="1" si="1409"/>
        <v>0</v>
      </c>
      <c r="AR657" s="65">
        <f t="shared" ca="1" si="1410"/>
        <v>0</v>
      </c>
      <c r="AS657" s="65">
        <f t="shared" ca="1" si="1411"/>
        <v>0</v>
      </c>
      <c r="AT657" s="65">
        <f t="shared" ca="1" si="1412"/>
        <v>0</v>
      </c>
    </row>
    <row r="658" spans="1:46" ht="18" customHeight="1" x14ac:dyDescent="0.25">
      <c r="A658" s="49" t="str">
        <f ca="1">CONCATENATE(B653,"-",B658)</f>
        <v>Sheffield United-All-5</v>
      </c>
      <c r="B658" s="38">
        <v>5</v>
      </c>
      <c r="C658" s="41">
        <f ca="1">VLOOKUP($B658,INDIRECT("data!$"&amp;H632&amp;"$3:$CZ$554"),$E632-3*(B631-1)+C$1,FALSE)</f>
        <v>43362</v>
      </c>
      <c r="D658" s="30" t="str">
        <f ca="1">VLOOKUP($B658,INDIRECT("data!$"&amp;H632&amp;"$3:$CZ$554"),$E632-3*(B631-1)+D$1,FALSE)</f>
        <v>Sheffield United</v>
      </c>
      <c r="E658" s="30" t="str">
        <f ca="1">VLOOKUP($B658,INDIRECT("data!$"&amp;H632&amp;"$3:$CZ$554"),$E632-3*(B631-1)+E$1,FALSE)</f>
        <v>Birmingham</v>
      </c>
      <c r="F658" s="29">
        <f ca="1">VLOOKUP($B658,INDIRECT("data!$"&amp;H632&amp;"$3:$CZ$554"),$E632-3*(B631-1)+F$1,FALSE)</f>
        <v>0</v>
      </c>
      <c r="G658" s="29">
        <f ca="1">VLOOKUP($B658,INDIRECT("data!$"&amp;H632&amp;"$3:$CZ$554"),$E632-3*(B631-1)+G$1,FALSE)</f>
        <v>0</v>
      </c>
      <c r="H658" s="15" t="str">
        <f ca="1">VLOOKUP($B658,INDIRECT("data!$"&amp;H632&amp;"$3:$CZ$554"),$E632-3*(B631-1)+H$1,FALSE)</f>
        <v>D</v>
      </c>
      <c r="I658" s="29">
        <f ca="1">VLOOKUP($B658,INDIRECT("data!$"&amp;H632&amp;"$3:$CZ$554"),$E632-3*(B631-1)+I$1,FALSE)</f>
        <v>0</v>
      </c>
      <c r="J658" s="29">
        <f ca="1">VLOOKUP($B658,INDIRECT("data!$"&amp;H632&amp;"$3:$CZ$554"),$E632-3*(B631-1)+J$1,FALSE)</f>
        <v>0</v>
      </c>
      <c r="K658" s="15" t="str">
        <f ca="1">VLOOKUP($B658,INDIRECT("data!$"&amp;H632&amp;"$3:$CZ$554"),$E632-3*(B631-1)+K$1,FALSE)</f>
        <v>D</v>
      </c>
      <c r="L658" s="30" t="str">
        <f ca="1">VLOOKUP($B658,INDIRECT("data!$"&amp;H632&amp;"$3:$CZ$554"),$E632-3*(B631-1)+L$1,FALSE)</f>
        <v>G Ward</v>
      </c>
      <c r="M658" s="45">
        <f ca="1">VLOOKUP($B658,INDIRECT("data!$"&amp;H632&amp;"$3:$CZ$554"),$E632-3*(B631-1)+M$1,FALSE)</f>
        <v>6</v>
      </c>
      <c r="N658" s="45">
        <f ca="1">VLOOKUP($B658,INDIRECT("data!$"&amp;H632&amp;"$3:$CZ$554"),$E632-3*(B631-1)+N$1,FALSE)</f>
        <v>13</v>
      </c>
      <c r="O658" s="45">
        <f ca="1">VLOOKUP($B658,INDIRECT("data!$"&amp;H632&amp;"$3:$CZ$554"),$E632-3*(B631-1)+O$1,FALSE)</f>
        <v>3</v>
      </c>
      <c r="P658" s="45">
        <f ca="1">VLOOKUP($B658,INDIRECT("data!$"&amp;H632&amp;"$3:$CZ$554"),$E632-3*(B631-1)+P$1,FALSE)</f>
        <v>5</v>
      </c>
      <c r="Q658" s="45">
        <f ca="1">VLOOKUP($B658,INDIRECT("data!$"&amp;H632&amp;"$3:$CZ$554"),$E632-3*(B631-1)+Q$1,FALSE)</f>
        <v>10</v>
      </c>
      <c r="R658" s="45">
        <f ca="1">VLOOKUP($B658,INDIRECT("data!$"&amp;H632&amp;"$3:$CZ$554"),$E632-3*(B631-1)+R$1,FALSE)</f>
        <v>11</v>
      </c>
      <c r="S658" s="45">
        <f ca="1">VLOOKUP($B658,INDIRECT("data!$"&amp;H632&amp;"$3:$CZ$554"),$E632-3*(B631-1)+S$1,FALSE)</f>
        <v>9</v>
      </c>
      <c r="T658" s="45">
        <f ca="1">VLOOKUP($B658,INDIRECT("data!$"&amp;H632&amp;"$3:$CZ$554"),$E632-3*(B631-1)+T$1,FALSE)</f>
        <v>5</v>
      </c>
      <c r="U658" s="45">
        <f ca="1">VLOOKUP($B658,INDIRECT("data!$"&amp;H632&amp;"$3:$CZ$554"),$E632-3*(B631-1)+U$1,FALSE)</f>
        <v>1</v>
      </c>
      <c r="V658" s="45">
        <f ca="1">VLOOKUP($B658,INDIRECT("data!$"&amp;H632&amp;"$3:$CZ$554"),$E632-3*(B631-1)+V$1,FALSE)</f>
        <v>0</v>
      </c>
      <c r="W658" s="45">
        <f ca="1">VLOOKUP($B658,INDIRECT("data!$"&amp;H632&amp;"$3:$CZ$554"),$E632-3*(B631-1)+W$1,FALSE)</f>
        <v>0</v>
      </c>
      <c r="X658" s="45">
        <f ca="1">VLOOKUP($B658,INDIRECT("data!$"&amp;H632&amp;"$3:$CZ$554"),$E632-3*(B631-1)+X$1,FALSE)</f>
        <v>0</v>
      </c>
      <c r="Y658" s="47">
        <f ca="1">VLOOKUP($B658,INDIRECT("data!$"&amp;H632&amp;"$3:$CZ$554"),$E632-3*(B631-1)+Y$1,FALSE)</f>
        <v>1.85</v>
      </c>
      <c r="Z658" s="47">
        <f ca="1">VLOOKUP($B658,INDIRECT("data!$"&amp;H632&amp;"$3:$CZ$554"),$E632-3*(B631-1)+Z$1,FALSE)</f>
        <v>3.6</v>
      </c>
      <c r="AA658" s="47">
        <f ca="1">VLOOKUP($B658,INDIRECT("data!$"&amp;H632&amp;"$3:$CZ$554"),$E632-3*(B631-1)+AA$1,FALSE)</f>
        <v>4.75</v>
      </c>
      <c r="AB658" s="47">
        <f ca="1">VLOOKUP($B658,INDIRECT("data!$"&amp;H632&amp;"$3:$CZ$554"),$E632-3*(B631-1)+AB$1,FALSE)</f>
        <v>1.9</v>
      </c>
      <c r="AC658" s="47">
        <f ca="1">VLOOKUP($B658,INDIRECT("data!$"&amp;H632&amp;"$3:$CZ$554"),$E632-3*(B631-1)+AC$1,FALSE)</f>
        <v>3.44</v>
      </c>
      <c r="AD658" s="47">
        <f ca="1">VLOOKUP($B658,INDIRECT("data!$"&amp;H632&amp;"$3:$CZ$554"),$E632-3*(B631-1)+AD$1,FALSE)</f>
        <v>4.6900000000000004</v>
      </c>
      <c r="AE658" s="47">
        <f ca="1">VLOOKUP($B658,INDIRECT("data!$"&amp;H632&amp;"$3:$CZ$554"),$E632-3*(B631-1)+AE$1,FALSE)</f>
        <v>2.06</v>
      </c>
      <c r="AF658" s="47">
        <f ca="1">VLOOKUP($B658,INDIRECT("data!$"&amp;H632&amp;"$3:$CZ$554"),$E632-3*(B631-1)+AF$1,FALSE)</f>
        <v>1.75</v>
      </c>
      <c r="AG658" s="65">
        <f t="shared" ca="1" si="1399"/>
        <v>0</v>
      </c>
      <c r="AH658" s="65">
        <f t="shared" ca="1" si="1400"/>
        <v>0</v>
      </c>
      <c r="AI658" s="65">
        <f t="shared" ca="1" si="1401"/>
        <v>0</v>
      </c>
      <c r="AJ658" s="65">
        <f t="shared" ca="1" si="1402"/>
        <v>0</v>
      </c>
      <c r="AK658" s="65">
        <f t="shared" ca="1" si="1403"/>
        <v>0</v>
      </c>
      <c r="AL658" s="66" t="str">
        <f t="shared" ca="1" si="1404"/>
        <v>D</v>
      </c>
      <c r="AM658" s="66" t="str">
        <f t="shared" ca="1" si="1405"/>
        <v>D-D</v>
      </c>
      <c r="AN658" s="65">
        <f t="shared" ca="1" si="1406"/>
        <v>0</v>
      </c>
      <c r="AO658" s="65">
        <f t="shared" ca="1" si="1407"/>
        <v>0</v>
      </c>
      <c r="AP658" s="65">
        <f t="shared" ca="1" si="1408"/>
        <v>0</v>
      </c>
      <c r="AQ658" s="65">
        <f t="shared" ca="1" si="1409"/>
        <v>0</v>
      </c>
      <c r="AR658" s="65">
        <f t="shared" ca="1" si="1410"/>
        <v>0</v>
      </c>
      <c r="AS658" s="65">
        <f t="shared" ca="1" si="1411"/>
        <v>0</v>
      </c>
      <c r="AT658" s="65">
        <f t="shared" ca="1" si="1412"/>
        <v>0</v>
      </c>
    </row>
    <row r="659" spans="1:46" ht="18" customHeight="1" x14ac:dyDescent="0.25">
      <c r="A659" s="49" t="str">
        <f ca="1">CONCATENATE(B653,"-",B659)</f>
        <v>Sheffield United-All-6</v>
      </c>
      <c r="B659" s="38">
        <v>6</v>
      </c>
      <c r="C659" s="41">
        <f ca="1">VLOOKUP($B659,INDIRECT("data!$"&amp;H632&amp;"$3:$CZ$554"),$E632-3*(B631-1)+C$1,FALSE)</f>
        <v>43358</v>
      </c>
      <c r="D659" s="30" t="str">
        <f ca="1">VLOOKUP($B659,INDIRECT("data!$"&amp;H632&amp;"$3:$CZ$554"),$E632-3*(B631-1)+D$1,FALSE)</f>
        <v>Bristol City</v>
      </c>
      <c r="E659" s="30" t="str">
        <f ca="1">VLOOKUP($B659,INDIRECT("data!$"&amp;H632&amp;"$3:$CZ$554"),$E632-3*(B631-1)+E$1,FALSE)</f>
        <v>Sheffield United</v>
      </c>
      <c r="F659" s="29">
        <f ca="1">VLOOKUP($B659,INDIRECT("data!$"&amp;H632&amp;"$3:$CZ$554"),$E632-3*(B631-1)+F$1,FALSE)</f>
        <v>1</v>
      </c>
      <c r="G659" s="29">
        <f ca="1">VLOOKUP($B659,INDIRECT("data!$"&amp;H632&amp;"$3:$CZ$554"),$E632-3*(B631-1)+G$1,FALSE)</f>
        <v>0</v>
      </c>
      <c r="H659" s="15" t="str">
        <f ca="1">VLOOKUP($B659,INDIRECT("data!$"&amp;H632&amp;"$3:$CZ$554"),$E632-3*(B631-1)+H$1,FALSE)</f>
        <v>H</v>
      </c>
      <c r="I659" s="29">
        <f ca="1">VLOOKUP($B659,INDIRECT("data!$"&amp;H632&amp;"$3:$CZ$554"),$E632-3*(B631-1)+I$1,FALSE)</f>
        <v>0</v>
      </c>
      <c r="J659" s="29">
        <f ca="1">VLOOKUP($B659,INDIRECT("data!$"&amp;H632&amp;"$3:$CZ$554"),$E632-3*(B631-1)+J$1,FALSE)</f>
        <v>0</v>
      </c>
      <c r="K659" s="15" t="str">
        <f ca="1">VLOOKUP($B659,INDIRECT("data!$"&amp;H632&amp;"$3:$CZ$554"),$E632-3*(B631-1)+K$1,FALSE)</f>
        <v>D</v>
      </c>
      <c r="L659" s="30" t="str">
        <f ca="1">VLOOKUP($B659,INDIRECT("data!$"&amp;H632&amp;"$3:$CZ$554"),$E632-3*(B631-1)+L$1,FALSE)</f>
        <v>J Brooks</v>
      </c>
      <c r="M659" s="45">
        <f ca="1">VLOOKUP($B659,INDIRECT("data!$"&amp;H632&amp;"$3:$CZ$554"),$E632-3*(B631-1)+M$1,FALSE)</f>
        <v>11</v>
      </c>
      <c r="N659" s="45">
        <f ca="1">VLOOKUP($B659,INDIRECT("data!$"&amp;H632&amp;"$3:$CZ$554"),$E632-3*(B631-1)+N$1,FALSE)</f>
        <v>11</v>
      </c>
      <c r="O659" s="45">
        <f ca="1">VLOOKUP($B659,INDIRECT("data!$"&amp;H632&amp;"$3:$CZ$554"),$E632-3*(B631-1)+O$1,FALSE)</f>
        <v>3</v>
      </c>
      <c r="P659" s="45">
        <f ca="1">VLOOKUP($B659,INDIRECT("data!$"&amp;H632&amp;"$3:$CZ$554"),$E632-3*(B631-1)+P$1,FALSE)</f>
        <v>1</v>
      </c>
      <c r="Q659" s="45">
        <f ca="1">VLOOKUP($B659,INDIRECT("data!$"&amp;H632&amp;"$3:$CZ$554"),$E632-3*(B631-1)+Q$1,FALSE)</f>
        <v>13</v>
      </c>
      <c r="R659" s="45">
        <f ca="1">VLOOKUP($B659,INDIRECT("data!$"&amp;H632&amp;"$3:$CZ$554"),$E632-3*(B631-1)+R$1,FALSE)</f>
        <v>15</v>
      </c>
      <c r="S659" s="45">
        <f ca="1">VLOOKUP($B659,INDIRECT("data!$"&amp;H632&amp;"$3:$CZ$554"),$E632-3*(B631-1)+S$1,FALSE)</f>
        <v>3</v>
      </c>
      <c r="T659" s="45">
        <f ca="1">VLOOKUP($B659,INDIRECT("data!$"&amp;H632&amp;"$3:$CZ$554"),$E632-3*(B631-1)+T$1,FALSE)</f>
        <v>4</v>
      </c>
      <c r="U659" s="45">
        <f ca="1">VLOOKUP($B659,INDIRECT("data!$"&amp;H632&amp;"$3:$CZ$554"),$E632-3*(B631-1)+U$1,FALSE)</f>
        <v>1</v>
      </c>
      <c r="V659" s="45">
        <f ca="1">VLOOKUP($B659,INDIRECT("data!$"&amp;H632&amp;"$3:$CZ$554"),$E632-3*(B631-1)+V$1,FALSE)</f>
        <v>4</v>
      </c>
      <c r="W659" s="45">
        <f ca="1">VLOOKUP($B659,INDIRECT("data!$"&amp;H632&amp;"$3:$CZ$554"),$E632-3*(B631-1)+W$1,FALSE)</f>
        <v>0</v>
      </c>
      <c r="X659" s="45">
        <f ca="1">VLOOKUP($B659,INDIRECT("data!$"&amp;H632&amp;"$3:$CZ$554"),$E632-3*(B631-1)+X$1,FALSE)</f>
        <v>0</v>
      </c>
      <c r="Y659" s="47">
        <f ca="1">VLOOKUP($B659,INDIRECT("data!$"&amp;H632&amp;"$3:$CZ$554"),$E632-3*(B631-1)+Y$1,FALSE)</f>
        <v>2.75</v>
      </c>
      <c r="Z659" s="47">
        <f ca="1">VLOOKUP($B659,INDIRECT("data!$"&amp;H632&amp;"$3:$CZ$554"),$E632-3*(B631-1)+Z$1,FALSE)</f>
        <v>3.4</v>
      </c>
      <c r="AA659" s="47">
        <f ca="1">VLOOKUP($B659,INDIRECT("data!$"&amp;H632&amp;"$3:$CZ$554"),$E632-3*(B631-1)+AA$1,FALSE)</f>
        <v>2.75</v>
      </c>
      <c r="AB659" s="47">
        <f ca="1">VLOOKUP($B659,INDIRECT("data!$"&amp;H632&amp;"$3:$CZ$554"),$E632-3*(B631-1)+AB$1,FALSE)</f>
        <v>2.66</v>
      </c>
      <c r="AC659" s="47">
        <f ca="1">VLOOKUP($B659,INDIRECT("data!$"&amp;H632&amp;"$3:$CZ$554"),$E632-3*(B631-1)+AC$1,FALSE)</f>
        <v>3.38</v>
      </c>
      <c r="AD659" s="47">
        <f ca="1">VLOOKUP($B659,INDIRECT("data!$"&amp;H632&amp;"$3:$CZ$554"),$E632-3*(B631-1)+AD$1,FALSE)</f>
        <v>2.8</v>
      </c>
      <c r="AE659" s="47">
        <f ca="1">VLOOKUP($B659,INDIRECT("data!$"&amp;H632&amp;"$3:$CZ$554"),$E632-3*(B631-1)+AE$1,FALSE)</f>
        <v>1.92</v>
      </c>
      <c r="AF659" s="47">
        <f ca="1">VLOOKUP($B659,INDIRECT("data!$"&amp;H632&amp;"$3:$CZ$554"),$E632-3*(B631-1)+AF$1,FALSE)</f>
        <v>1.88</v>
      </c>
      <c r="AG659" s="65">
        <f t="shared" ca="1" si="1399"/>
        <v>1</v>
      </c>
      <c r="AH659" s="65">
        <f t="shared" ca="1" si="1400"/>
        <v>0</v>
      </c>
      <c r="AI659" s="65">
        <f t="shared" ca="1" si="1401"/>
        <v>1</v>
      </c>
      <c r="AJ659" s="65">
        <f t="shared" ca="1" si="1402"/>
        <v>1</v>
      </c>
      <c r="AK659" s="65">
        <f t="shared" ca="1" si="1403"/>
        <v>0</v>
      </c>
      <c r="AL659" s="66" t="str">
        <f t="shared" ca="1" si="1404"/>
        <v>H</v>
      </c>
      <c r="AM659" s="66" t="str">
        <f t="shared" ca="1" si="1405"/>
        <v>D-H</v>
      </c>
      <c r="AN659" s="65">
        <f t="shared" ca="1" si="1406"/>
        <v>0</v>
      </c>
      <c r="AO659" s="65">
        <f t="shared" ca="1" si="1407"/>
        <v>0</v>
      </c>
      <c r="AP659" s="65">
        <f t="shared" ca="1" si="1408"/>
        <v>0</v>
      </c>
      <c r="AQ659" s="65">
        <f t="shared" ca="1" si="1409"/>
        <v>1</v>
      </c>
      <c r="AR659" s="65">
        <f t="shared" ca="1" si="1410"/>
        <v>0</v>
      </c>
      <c r="AS659" s="65">
        <f t="shared" ca="1" si="1411"/>
        <v>0</v>
      </c>
      <c r="AT659" s="65">
        <f t="shared" ca="1" si="1412"/>
        <v>0</v>
      </c>
    </row>
    <row r="660" spans="1:46" ht="18" customHeight="1" x14ac:dyDescent="0.25">
      <c r="A660" s="49" t="str">
        <f ca="1">CONCATENATE(B653,"-",B660)</f>
        <v>Sheffield United-All-7</v>
      </c>
      <c r="B660" s="38">
        <v>7</v>
      </c>
      <c r="C660" s="41">
        <f ca="1">VLOOKUP($B660,INDIRECT("data!$"&amp;H632&amp;"$3:$CZ$554"),$E632-3*(B631-1)+C$1,FALSE)</f>
        <v>43344</v>
      </c>
      <c r="D660" s="30" t="str">
        <f ca="1">VLOOKUP($B660,INDIRECT("data!$"&amp;H632&amp;"$3:$CZ$554"),$E632-3*(B631-1)+D$1,FALSE)</f>
        <v>Sheffield United</v>
      </c>
      <c r="E660" s="30" t="str">
        <f ca="1">VLOOKUP($B660,INDIRECT("data!$"&amp;H632&amp;"$3:$CZ$554"),$E632-3*(B631-1)+E$1,FALSE)</f>
        <v>Aston Villa</v>
      </c>
      <c r="F660" s="29">
        <f ca="1">VLOOKUP($B660,INDIRECT("data!$"&amp;H632&amp;"$3:$CZ$554"),$E632-3*(B631-1)+F$1,FALSE)</f>
        <v>4</v>
      </c>
      <c r="G660" s="29">
        <f ca="1">VLOOKUP($B660,INDIRECT("data!$"&amp;H632&amp;"$3:$CZ$554"),$E632-3*(B631-1)+G$1,FALSE)</f>
        <v>1</v>
      </c>
      <c r="H660" s="15" t="str">
        <f ca="1">VLOOKUP($B660,INDIRECT("data!$"&amp;H632&amp;"$3:$CZ$554"),$E632-3*(B631-1)+H$1,FALSE)</f>
        <v>H</v>
      </c>
      <c r="I660" s="29">
        <f ca="1">VLOOKUP($B660,INDIRECT("data!$"&amp;H632&amp;"$3:$CZ$554"),$E632-3*(B631-1)+I$1,FALSE)</f>
        <v>3</v>
      </c>
      <c r="J660" s="29">
        <f ca="1">VLOOKUP($B660,INDIRECT("data!$"&amp;H632&amp;"$3:$CZ$554"),$E632-3*(B631-1)+J$1,FALSE)</f>
        <v>0</v>
      </c>
      <c r="K660" s="15" t="str">
        <f ca="1">VLOOKUP($B660,INDIRECT("data!$"&amp;H632&amp;"$3:$CZ$554"),$E632-3*(B631-1)+K$1,FALSE)</f>
        <v>H</v>
      </c>
      <c r="L660" s="30" t="str">
        <f ca="1">VLOOKUP($B660,INDIRECT("data!$"&amp;H632&amp;"$3:$CZ$554"),$E632-3*(B631-1)+L$1,FALSE)</f>
        <v>J Linington</v>
      </c>
      <c r="M660" s="45">
        <f ca="1">VLOOKUP($B660,INDIRECT("data!$"&amp;H632&amp;"$3:$CZ$554"),$E632-3*(B631-1)+M$1,FALSE)</f>
        <v>9</v>
      </c>
      <c r="N660" s="45">
        <f ca="1">VLOOKUP($B660,INDIRECT("data!$"&amp;H632&amp;"$3:$CZ$554"),$E632-3*(B631-1)+N$1,FALSE)</f>
        <v>9</v>
      </c>
      <c r="O660" s="45">
        <f ca="1">VLOOKUP($B660,INDIRECT("data!$"&amp;H632&amp;"$3:$CZ$554"),$E632-3*(B631-1)+O$1,FALSE)</f>
        <v>6</v>
      </c>
      <c r="P660" s="45">
        <f ca="1">VLOOKUP($B660,INDIRECT("data!$"&amp;H632&amp;"$3:$CZ$554"),$E632-3*(B631-1)+P$1,FALSE)</f>
        <v>2</v>
      </c>
      <c r="Q660" s="45">
        <f ca="1">VLOOKUP($B660,INDIRECT("data!$"&amp;H632&amp;"$3:$CZ$554"),$E632-3*(B631-1)+Q$1,FALSE)</f>
        <v>18</v>
      </c>
      <c r="R660" s="45">
        <f ca="1">VLOOKUP($B660,INDIRECT("data!$"&amp;H632&amp;"$3:$CZ$554"),$E632-3*(B631-1)+R$1,FALSE)</f>
        <v>12</v>
      </c>
      <c r="S660" s="45">
        <f ca="1">VLOOKUP($B660,INDIRECT("data!$"&amp;H632&amp;"$3:$CZ$554"),$E632-3*(B631-1)+S$1,FALSE)</f>
        <v>9</v>
      </c>
      <c r="T660" s="45">
        <f ca="1">VLOOKUP($B660,INDIRECT("data!$"&amp;H632&amp;"$3:$CZ$554"),$E632-3*(B631-1)+T$1,FALSE)</f>
        <v>1</v>
      </c>
      <c r="U660" s="45">
        <f ca="1">VLOOKUP($B660,INDIRECT("data!$"&amp;H632&amp;"$3:$CZ$554"),$E632-3*(B631-1)+U$1,FALSE)</f>
        <v>1</v>
      </c>
      <c r="V660" s="45">
        <f ca="1">VLOOKUP($B660,INDIRECT("data!$"&amp;H632&amp;"$3:$CZ$554"),$E632-3*(B631-1)+V$1,FALSE)</f>
        <v>1</v>
      </c>
      <c r="W660" s="45">
        <f ca="1">VLOOKUP($B660,INDIRECT("data!$"&amp;H632&amp;"$3:$CZ$554"),$E632-3*(B631-1)+W$1,FALSE)</f>
        <v>0</v>
      </c>
      <c r="X660" s="45">
        <f ca="1">VLOOKUP($B660,INDIRECT("data!$"&amp;H632&amp;"$3:$CZ$554"),$E632-3*(B631-1)+X$1,FALSE)</f>
        <v>0</v>
      </c>
      <c r="Y660" s="47">
        <f ca="1">VLOOKUP($B660,INDIRECT("data!$"&amp;H632&amp;"$3:$CZ$554"),$E632-3*(B631-1)+Y$1,FALSE)</f>
        <v>2.4</v>
      </c>
      <c r="Z660" s="47">
        <f ca="1">VLOOKUP($B660,INDIRECT("data!$"&amp;H632&amp;"$3:$CZ$554"),$E632-3*(B631-1)+Z$1,FALSE)</f>
        <v>3.25</v>
      </c>
      <c r="AA660" s="47">
        <f ca="1">VLOOKUP($B660,INDIRECT("data!$"&amp;H632&amp;"$3:$CZ$554"),$E632-3*(B631-1)+AA$1,FALSE)</f>
        <v>3.3</v>
      </c>
      <c r="AB660" s="47">
        <f ca="1">VLOOKUP($B660,INDIRECT("data!$"&amp;H632&amp;"$3:$CZ$554"),$E632-3*(B631-1)+AB$1,FALSE)</f>
        <v>2.4700000000000002</v>
      </c>
      <c r="AC660" s="47">
        <f ca="1">VLOOKUP($B660,INDIRECT("data!$"&amp;H632&amp;"$3:$CZ$554"),$E632-3*(B631-1)+AC$1,FALSE)</f>
        <v>3.22</v>
      </c>
      <c r="AD660" s="47">
        <f ca="1">VLOOKUP($B660,INDIRECT("data!$"&amp;H632&amp;"$3:$CZ$554"),$E632-3*(B631-1)+AD$1,FALSE)</f>
        <v>3.23</v>
      </c>
      <c r="AE660" s="47">
        <f ca="1">VLOOKUP($B660,INDIRECT("data!$"&amp;H632&amp;"$3:$CZ$554"),$E632-3*(B631-1)+AE$1,FALSE)</f>
        <v>2.17</v>
      </c>
      <c r="AF660" s="47">
        <f ca="1">VLOOKUP($B660,INDIRECT("data!$"&amp;H632&amp;"$3:$CZ$554"),$E632-3*(B631-1)+AF$1,FALSE)</f>
        <v>1.67</v>
      </c>
      <c r="AG660" s="65">
        <f t="shared" ca="1" si="1399"/>
        <v>5</v>
      </c>
      <c r="AH660" s="65">
        <f t="shared" ca="1" si="1400"/>
        <v>3</v>
      </c>
      <c r="AI660" s="65">
        <f t="shared" ca="1" si="1401"/>
        <v>2</v>
      </c>
      <c r="AJ660" s="65">
        <f t="shared" ca="1" si="1402"/>
        <v>1</v>
      </c>
      <c r="AK660" s="65">
        <f t="shared" ca="1" si="1403"/>
        <v>1</v>
      </c>
      <c r="AL660" s="66" t="str">
        <f t="shared" ca="1" si="1404"/>
        <v>D</v>
      </c>
      <c r="AM660" s="66" t="str">
        <f t="shared" ca="1" si="1405"/>
        <v>H-H</v>
      </c>
      <c r="AN660" s="65">
        <f t="shared" ca="1" si="1406"/>
        <v>1</v>
      </c>
      <c r="AO660" s="65">
        <f t="shared" ca="1" si="1407"/>
        <v>1</v>
      </c>
      <c r="AP660" s="65">
        <f t="shared" ca="1" si="1408"/>
        <v>0</v>
      </c>
      <c r="AQ660" s="65">
        <f t="shared" ca="1" si="1409"/>
        <v>0</v>
      </c>
      <c r="AR660" s="65">
        <f t="shared" ca="1" si="1410"/>
        <v>0</v>
      </c>
      <c r="AS660" s="65">
        <f t="shared" ca="1" si="1411"/>
        <v>0</v>
      </c>
      <c r="AT660" s="65">
        <f t="shared" ca="1" si="1412"/>
        <v>0</v>
      </c>
    </row>
    <row r="661" spans="1:46" ht="18" customHeight="1" x14ac:dyDescent="0.25">
      <c r="A661" s="49" t="str">
        <f ca="1">CONCATENATE(B653,"-",B661)</f>
        <v>Sheffield United-All-8</v>
      </c>
      <c r="B661" s="38">
        <v>8</v>
      </c>
      <c r="C661" s="41">
        <f ca="1">VLOOKUP($B661,INDIRECT("data!$"&amp;H632&amp;"$3:$CZ$554"),$E632-3*(B631-1)+C$1,FALSE)</f>
        <v>43337</v>
      </c>
      <c r="D661" s="30" t="str">
        <f ca="1">VLOOKUP($B661,INDIRECT("data!$"&amp;H632&amp;"$3:$CZ$554"),$E632-3*(B631-1)+D$1,FALSE)</f>
        <v>Bolton</v>
      </c>
      <c r="E661" s="30" t="str">
        <f ca="1">VLOOKUP($B661,INDIRECT("data!$"&amp;H632&amp;"$3:$CZ$554"),$E632-3*(B631-1)+E$1,FALSE)</f>
        <v>Sheffield United</v>
      </c>
      <c r="F661" s="29">
        <f ca="1">VLOOKUP($B661,INDIRECT("data!$"&amp;H632&amp;"$3:$CZ$554"),$E632-3*(B631-1)+F$1,FALSE)</f>
        <v>0</v>
      </c>
      <c r="G661" s="29">
        <f ca="1">VLOOKUP($B661,INDIRECT("data!$"&amp;H632&amp;"$3:$CZ$554"),$E632-3*(B631-1)+G$1,FALSE)</f>
        <v>3</v>
      </c>
      <c r="H661" s="15" t="str">
        <f ca="1">VLOOKUP($B661,INDIRECT("data!$"&amp;H632&amp;"$3:$CZ$554"),$E632-3*(B631-1)+H$1,FALSE)</f>
        <v>A</v>
      </c>
      <c r="I661" s="29">
        <f ca="1">VLOOKUP($B661,INDIRECT("data!$"&amp;H632&amp;"$3:$CZ$554"),$E632-3*(B631-1)+I$1,FALSE)</f>
        <v>0</v>
      </c>
      <c r="J661" s="29">
        <f ca="1">VLOOKUP($B661,INDIRECT("data!$"&amp;H632&amp;"$3:$CZ$554"),$E632-3*(B631-1)+J$1,FALSE)</f>
        <v>2</v>
      </c>
      <c r="K661" s="15" t="str">
        <f ca="1">VLOOKUP($B661,INDIRECT("data!$"&amp;H632&amp;"$3:$CZ$554"),$E632-3*(B631-1)+K$1,FALSE)</f>
        <v>A</v>
      </c>
      <c r="L661" s="30" t="str">
        <f ca="1">VLOOKUP($B661,INDIRECT("data!$"&amp;H632&amp;"$3:$CZ$554"),$E632-3*(B631-1)+L$1,FALSE)</f>
        <v>A Madley</v>
      </c>
      <c r="M661" s="45">
        <f ca="1">VLOOKUP($B661,INDIRECT("data!$"&amp;H632&amp;"$3:$CZ$554"),$E632-3*(B631-1)+M$1,FALSE)</f>
        <v>10</v>
      </c>
      <c r="N661" s="45">
        <f ca="1">VLOOKUP($B661,INDIRECT("data!$"&amp;H632&amp;"$3:$CZ$554"),$E632-3*(B631-1)+N$1,FALSE)</f>
        <v>17</v>
      </c>
      <c r="O661" s="45">
        <f ca="1">VLOOKUP($B661,INDIRECT("data!$"&amp;H632&amp;"$3:$CZ$554"),$E632-3*(B631-1)+O$1,FALSE)</f>
        <v>2</v>
      </c>
      <c r="P661" s="45">
        <f ca="1">VLOOKUP($B661,INDIRECT("data!$"&amp;H632&amp;"$3:$CZ$554"),$E632-3*(B631-1)+P$1,FALSE)</f>
        <v>6</v>
      </c>
      <c r="Q661" s="45">
        <f ca="1">VLOOKUP($B661,INDIRECT("data!$"&amp;H632&amp;"$3:$CZ$554"),$E632-3*(B631-1)+Q$1,FALSE)</f>
        <v>6</v>
      </c>
      <c r="R661" s="45">
        <f ca="1">VLOOKUP($B661,INDIRECT("data!$"&amp;H632&amp;"$3:$CZ$554"),$E632-3*(B631-1)+R$1,FALSE)</f>
        <v>14</v>
      </c>
      <c r="S661" s="45">
        <f ca="1">VLOOKUP($B661,INDIRECT("data!$"&amp;H632&amp;"$3:$CZ$554"),$E632-3*(B631-1)+S$1,FALSE)</f>
        <v>8</v>
      </c>
      <c r="T661" s="45">
        <f ca="1">VLOOKUP($B661,INDIRECT("data!$"&amp;H632&amp;"$3:$CZ$554"),$E632-3*(B631-1)+T$1,FALSE)</f>
        <v>10</v>
      </c>
      <c r="U661" s="45">
        <f ca="1">VLOOKUP($B661,INDIRECT("data!$"&amp;H632&amp;"$3:$CZ$554"),$E632-3*(B631-1)+U$1,FALSE)</f>
        <v>2</v>
      </c>
      <c r="V661" s="45">
        <f ca="1">VLOOKUP($B661,INDIRECT("data!$"&amp;H632&amp;"$3:$CZ$554"),$E632-3*(B631-1)+V$1,FALSE)</f>
        <v>1</v>
      </c>
      <c r="W661" s="45">
        <f ca="1">VLOOKUP($B661,INDIRECT("data!$"&amp;H632&amp;"$3:$CZ$554"),$E632-3*(B631-1)+W$1,FALSE)</f>
        <v>0</v>
      </c>
      <c r="X661" s="45">
        <f ca="1">VLOOKUP($B661,INDIRECT("data!$"&amp;H632&amp;"$3:$CZ$554"),$E632-3*(B631-1)+X$1,FALSE)</f>
        <v>0</v>
      </c>
      <c r="Y661" s="47">
        <f ca="1">VLOOKUP($B661,INDIRECT("data!$"&amp;H632&amp;"$3:$CZ$554"),$E632-3*(B631-1)+Y$1,FALSE)</f>
        <v>3.9</v>
      </c>
      <c r="Z661" s="47">
        <f ca="1">VLOOKUP($B661,INDIRECT("data!$"&amp;H632&amp;"$3:$CZ$554"),$E632-3*(B631-1)+Z$1,FALSE)</f>
        <v>3.4</v>
      </c>
      <c r="AA661" s="47">
        <f ca="1">VLOOKUP($B661,INDIRECT("data!$"&amp;H632&amp;"$3:$CZ$554"),$E632-3*(B631-1)+AA$1,FALSE)</f>
        <v>2.1</v>
      </c>
      <c r="AB661" s="47">
        <f ca="1">VLOOKUP($B661,INDIRECT("data!$"&amp;H632&amp;"$3:$CZ$554"),$E632-3*(B631-1)+AB$1,FALSE)</f>
        <v>4.1500000000000004</v>
      </c>
      <c r="AC661" s="47">
        <f ca="1">VLOOKUP($B661,INDIRECT("data!$"&amp;H632&amp;"$3:$CZ$554"),$E632-3*(B631-1)+AC$1,FALSE)</f>
        <v>3.36</v>
      </c>
      <c r="AD661" s="47">
        <f ca="1">VLOOKUP($B661,INDIRECT("data!$"&amp;H632&amp;"$3:$CZ$554"),$E632-3*(B631-1)+AD$1,FALSE)</f>
        <v>2.04</v>
      </c>
      <c r="AE661" s="47">
        <f ca="1">VLOOKUP($B661,INDIRECT("data!$"&amp;H632&amp;"$3:$CZ$554"),$E632-3*(B631-1)+AE$1,FALSE)</f>
        <v>2.0699999999999998</v>
      </c>
      <c r="AF661" s="47">
        <f ca="1">VLOOKUP($B661,INDIRECT("data!$"&amp;H632&amp;"$3:$CZ$554"),$E632-3*(B631-1)+AF$1,FALSE)</f>
        <v>1.74</v>
      </c>
      <c r="AG661" s="65">
        <f t="shared" ca="1" si="1399"/>
        <v>3</v>
      </c>
      <c r="AH661" s="65">
        <f t="shared" ca="1" si="1400"/>
        <v>2</v>
      </c>
      <c r="AI661" s="65">
        <f t="shared" ca="1" si="1401"/>
        <v>1</v>
      </c>
      <c r="AJ661" s="65">
        <f t="shared" ca="1" si="1402"/>
        <v>0</v>
      </c>
      <c r="AK661" s="65">
        <f t="shared" ca="1" si="1403"/>
        <v>1</v>
      </c>
      <c r="AL661" s="66" t="str">
        <f t="shared" ca="1" si="1404"/>
        <v>A</v>
      </c>
      <c r="AM661" s="66" t="str">
        <f t="shared" ca="1" si="1405"/>
        <v>A-A</v>
      </c>
      <c r="AN661" s="65">
        <f t="shared" ca="1" si="1406"/>
        <v>0</v>
      </c>
      <c r="AO661" s="65">
        <f t="shared" ca="1" si="1407"/>
        <v>0</v>
      </c>
      <c r="AP661" s="65">
        <f t="shared" ca="1" si="1408"/>
        <v>1</v>
      </c>
      <c r="AQ661" s="65">
        <f t="shared" ca="1" si="1409"/>
        <v>0</v>
      </c>
      <c r="AR661" s="65">
        <f t="shared" ca="1" si="1410"/>
        <v>1</v>
      </c>
      <c r="AS661" s="65">
        <f t="shared" ca="1" si="1411"/>
        <v>0</v>
      </c>
      <c r="AT661" s="65">
        <f t="shared" ca="1" si="1412"/>
        <v>1</v>
      </c>
    </row>
    <row r="662" spans="1:46" ht="18" customHeight="1" x14ac:dyDescent="0.25">
      <c r="A662" s="49" t="str">
        <f ca="1">CONCATENATE(B653,"-",B662)</f>
        <v>Sheffield United-All-9</v>
      </c>
      <c r="B662" s="38">
        <v>9</v>
      </c>
      <c r="C662" s="41">
        <f ca="1">VLOOKUP($B662,INDIRECT("data!$"&amp;H632&amp;"$3:$CZ$554"),$E632-3*(B631-1)+C$1,FALSE)</f>
        <v>43330</v>
      </c>
      <c r="D662" s="30" t="str">
        <f ca="1">VLOOKUP($B662,INDIRECT("data!$"&amp;H632&amp;"$3:$CZ$554"),$E632-3*(B631-1)+D$1,FALSE)</f>
        <v>Sheffield United</v>
      </c>
      <c r="E662" s="30" t="str">
        <f ca="1">VLOOKUP($B662,INDIRECT("data!$"&amp;H632&amp;"$3:$CZ$554"),$E632-3*(B631-1)+E$1,FALSE)</f>
        <v>Norwich</v>
      </c>
      <c r="F662" s="29">
        <f ca="1">VLOOKUP($B662,INDIRECT("data!$"&amp;H632&amp;"$3:$CZ$554"),$E632-3*(B631-1)+F$1,FALSE)</f>
        <v>2</v>
      </c>
      <c r="G662" s="29">
        <f ca="1">VLOOKUP($B662,INDIRECT("data!$"&amp;H632&amp;"$3:$CZ$554"),$E632-3*(B631-1)+G$1,FALSE)</f>
        <v>1</v>
      </c>
      <c r="H662" s="15" t="str">
        <f ca="1">VLOOKUP($B662,INDIRECT("data!$"&amp;H632&amp;"$3:$CZ$554"),$E632-3*(B631-1)+H$1,FALSE)</f>
        <v>H</v>
      </c>
      <c r="I662" s="29">
        <f ca="1">VLOOKUP($B662,INDIRECT("data!$"&amp;H632&amp;"$3:$CZ$554"),$E632-3*(B631-1)+I$1,FALSE)</f>
        <v>1</v>
      </c>
      <c r="J662" s="29">
        <f ca="1">VLOOKUP($B662,INDIRECT("data!$"&amp;H632&amp;"$3:$CZ$554"),$E632-3*(B631-1)+J$1,FALSE)</f>
        <v>1</v>
      </c>
      <c r="K662" s="15" t="str">
        <f ca="1">VLOOKUP($B662,INDIRECT("data!$"&amp;H632&amp;"$3:$CZ$554"),$E632-3*(B631-1)+K$1,FALSE)</f>
        <v>D</v>
      </c>
      <c r="L662" s="30" t="str">
        <f ca="1">VLOOKUP($B662,INDIRECT("data!$"&amp;H632&amp;"$3:$CZ$554"),$E632-3*(B631-1)+L$1,FALSE)</f>
        <v>D Bond</v>
      </c>
      <c r="M662" s="45">
        <f ca="1">VLOOKUP($B662,INDIRECT("data!$"&amp;H632&amp;"$3:$CZ$554"),$E632-3*(B631-1)+M$1,FALSE)</f>
        <v>14</v>
      </c>
      <c r="N662" s="45">
        <f ca="1">VLOOKUP($B662,INDIRECT("data!$"&amp;H632&amp;"$3:$CZ$554"),$E632-3*(B631-1)+N$1,FALSE)</f>
        <v>11</v>
      </c>
      <c r="O662" s="45">
        <f ca="1">VLOOKUP($B662,INDIRECT("data!$"&amp;H632&amp;"$3:$CZ$554"),$E632-3*(B631-1)+O$1,FALSE)</f>
        <v>5</v>
      </c>
      <c r="P662" s="45">
        <f ca="1">VLOOKUP($B662,INDIRECT("data!$"&amp;H632&amp;"$3:$CZ$554"),$E632-3*(B631-1)+P$1,FALSE)</f>
        <v>2</v>
      </c>
      <c r="Q662" s="45">
        <f ca="1">VLOOKUP($B662,INDIRECT("data!$"&amp;H632&amp;"$3:$CZ$554"),$E632-3*(B631-1)+Q$1,FALSE)</f>
        <v>15</v>
      </c>
      <c r="R662" s="45">
        <f ca="1">VLOOKUP($B662,INDIRECT("data!$"&amp;H632&amp;"$3:$CZ$554"),$E632-3*(B631-1)+R$1,FALSE)</f>
        <v>7</v>
      </c>
      <c r="S662" s="45">
        <f ca="1">VLOOKUP($B662,INDIRECT("data!$"&amp;H632&amp;"$3:$CZ$554"),$E632-3*(B631-1)+S$1,FALSE)</f>
        <v>9</v>
      </c>
      <c r="T662" s="45">
        <f ca="1">VLOOKUP($B662,INDIRECT("data!$"&amp;H632&amp;"$3:$CZ$554"),$E632-3*(B631-1)+T$1,FALSE)</f>
        <v>4</v>
      </c>
      <c r="U662" s="45">
        <f ca="1">VLOOKUP($B662,INDIRECT("data!$"&amp;H632&amp;"$3:$CZ$554"),$E632-3*(B631-1)+U$1,FALSE)</f>
        <v>2</v>
      </c>
      <c r="V662" s="45">
        <f ca="1">VLOOKUP($B662,INDIRECT("data!$"&amp;H632&amp;"$3:$CZ$554"),$E632-3*(B631-1)+V$1,FALSE)</f>
        <v>2</v>
      </c>
      <c r="W662" s="45">
        <f ca="1">VLOOKUP($B662,INDIRECT("data!$"&amp;H632&amp;"$3:$CZ$554"),$E632-3*(B631-1)+W$1,FALSE)</f>
        <v>0</v>
      </c>
      <c r="X662" s="45">
        <f ca="1">VLOOKUP($B662,INDIRECT("data!$"&amp;H632&amp;"$3:$CZ$554"),$E632-3*(B631-1)+X$1,FALSE)</f>
        <v>0</v>
      </c>
      <c r="Y662" s="47">
        <f ca="1">VLOOKUP($B662,INDIRECT("data!$"&amp;H632&amp;"$3:$CZ$554"),$E632-3*(B631-1)+Y$1,FALSE)</f>
        <v>2.1</v>
      </c>
      <c r="Z662" s="47">
        <f ca="1">VLOOKUP($B662,INDIRECT("data!$"&amp;H632&amp;"$3:$CZ$554"),$E632-3*(B631-1)+Z$1,FALSE)</f>
        <v>3.5</v>
      </c>
      <c r="AA662" s="47">
        <f ca="1">VLOOKUP($B662,INDIRECT("data!$"&amp;H632&amp;"$3:$CZ$554"),$E632-3*(B631-1)+AA$1,FALSE)</f>
        <v>3.75</v>
      </c>
      <c r="AB662" s="47">
        <f ca="1">VLOOKUP($B662,INDIRECT("data!$"&amp;H632&amp;"$3:$CZ$554"),$E632-3*(B631-1)+AB$1,FALSE)</f>
        <v>2.1</v>
      </c>
      <c r="AC662" s="47">
        <f ca="1">VLOOKUP($B662,INDIRECT("data!$"&amp;H632&amp;"$3:$CZ$554"),$E632-3*(B631-1)+AC$1,FALSE)</f>
        <v>3.56</v>
      </c>
      <c r="AD662" s="47">
        <f ca="1">VLOOKUP($B662,INDIRECT("data!$"&amp;H632&amp;"$3:$CZ$554"),$E632-3*(B631-1)+AD$1,FALSE)</f>
        <v>3.72</v>
      </c>
      <c r="AE662" s="47">
        <f ca="1">VLOOKUP($B662,INDIRECT("data!$"&amp;H632&amp;"$3:$CZ$554"),$E632-3*(B631-1)+AE$1,FALSE)</f>
        <v>1.88</v>
      </c>
      <c r="AF662" s="47">
        <f ca="1">VLOOKUP($B662,INDIRECT("data!$"&amp;H632&amp;"$3:$CZ$554"),$E632-3*(B631-1)+AF$1,FALSE)</f>
        <v>1.91</v>
      </c>
      <c r="AG662" s="65">
        <f t="shared" ca="1" si="1399"/>
        <v>3</v>
      </c>
      <c r="AH662" s="65">
        <f t="shared" ca="1" si="1400"/>
        <v>2</v>
      </c>
      <c r="AI662" s="65">
        <f t="shared" ca="1" si="1401"/>
        <v>1</v>
      </c>
      <c r="AJ662" s="65">
        <f t="shared" ca="1" si="1402"/>
        <v>1</v>
      </c>
      <c r="AK662" s="65">
        <f t="shared" ca="1" si="1403"/>
        <v>0</v>
      </c>
      <c r="AL662" s="66" t="str">
        <f t="shared" ca="1" si="1404"/>
        <v>H</v>
      </c>
      <c r="AM662" s="66" t="str">
        <f t="shared" ca="1" si="1405"/>
        <v>D-H</v>
      </c>
      <c r="AN662" s="65">
        <f t="shared" ca="1" si="1406"/>
        <v>1</v>
      </c>
      <c r="AO662" s="65">
        <f t="shared" ca="1" si="1407"/>
        <v>1</v>
      </c>
      <c r="AP662" s="65">
        <f t="shared" ca="1" si="1408"/>
        <v>1</v>
      </c>
      <c r="AQ662" s="65">
        <f t="shared" ca="1" si="1409"/>
        <v>0</v>
      </c>
      <c r="AR662" s="65">
        <f t="shared" ca="1" si="1410"/>
        <v>0</v>
      </c>
      <c r="AS662" s="65">
        <f t="shared" ca="1" si="1411"/>
        <v>0</v>
      </c>
      <c r="AT662" s="65">
        <f t="shared" ca="1" si="1412"/>
        <v>0</v>
      </c>
    </row>
    <row r="663" spans="1:46" ht="18" customHeight="1" x14ac:dyDescent="0.25">
      <c r="A663" s="49" t="str">
        <f ca="1">CONCATENATE(B653,"-",B663)</f>
        <v>Sheffield United-All-10</v>
      </c>
      <c r="B663" s="38">
        <v>10</v>
      </c>
      <c r="C663" s="41">
        <f ca="1">VLOOKUP($B663,INDIRECT("data!$"&amp;H632&amp;"$3:$CZ$554"),$E632-3*(B631-1)+C$1,FALSE)</f>
        <v>43323</v>
      </c>
      <c r="D663" s="30" t="str">
        <f ca="1">VLOOKUP($B663,INDIRECT("data!$"&amp;H632&amp;"$3:$CZ$554"),$E632-3*(B631-1)+D$1,FALSE)</f>
        <v>QPR</v>
      </c>
      <c r="E663" s="30" t="str">
        <f ca="1">VLOOKUP($B663,INDIRECT("data!$"&amp;H632&amp;"$3:$CZ$554"),$E632-3*(B631-1)+E$1,FALSE)</f>
        <v>Sheffield United</v>
      </c>
      <c r="F663" s="29">
        <f ca="1">VLOOKUP($B663,INDIRECT("data!$"&amp;H632&amp;"$3:$CZ$554"),$E632-3*(B631-1)+F$1,FALSE)</f>
        <v>1</v>
      </c>
      <c r="G663" s="29">
        <f ca="1">VLOOKUP($B663,INDIRECT("data!$"&amp;H632&amp;"$3:$CZ$554"),$E632-3*(B631-1)+G$1,FALSE)</f>
        <v>2</v>
      </c>
      <c r="H663" s="15" t="str">
        <f ca="1">VLOOKUP($B663,INDIRECT("data!$"&amp;H632&amp;"$3:$CZ$554"),$E632-3*(B631-1)+H$1,FALSE)</f>
        <v>A</v>
      </c>
      <c r="I663" s="29">
        <f ca="1">VLOOKUP($B663,INDIRECT("data!$"&amp;H632&amp;"$3:$CZ$554"),$E632-3*(B631-1)+I$1,FALSE)</f>
        <v>1</v>
      </c>
      <c r="J663" s="29">
        <f ca="1">VLOOKUP($B663,INDIRECT("data!$"&amp;H632&amp;"$3:$CZ$554"),$E632-3*(B631-1)+J$1,FALSE)</f>
        <v>1</v>
      </c>
      <c r="K663" s="15" t="str">
        <f ca="1">VLOOKUP($B663,INDIRECT("data!$"&amp;H632&amp;"$3:$CZ$554"),$E632-3*(B631-1)+K$1,FALSE)</f>
        <v>D</v>
      </c>
      <c r="L663" s="30" t="str">
        <f ca="1">VLOOKUP($B663,INDIRECT("data!$"&amp;H632&amp;"$3:$CZ$554"),$E632-3*(B631-1)+L$1,FALSE)</f>
        <v>S Duncan</v>
      </c>
      <c r="M663" s="45">
        <f ca="1">VLOOKUP($B663,INDIRECT("data!$"&amp;H632&amp;"$3:$CZ$554"),$E632-3*(B631-1)+M$1,FALSE)</f>
        <v>14</v>
      </c>
      <c r="N663" s="45">
        <f ca="1">VLOOKUP($B663,INDIRECT("data!$"&amp;H632&amp;"$3:$CZ$554"),$E632-3*(B631-1)+N$1,FALSE)</f>
        <v>8</v>
      </c>
      <c r="O663" s="45">
        <f ca="1">VLOOKUP($B663,INDIRECT("data!$"&amp;H632&amp;"$3:$CZ$554"),$E632-3*(B631-1)+O$1,FALSE)</f>
        <v>6</v>
      </c>
      <c r="P663" s="45">
        <f ca="1">VLOOKUP($B663,INDIRECT("data!$"&amp;H632&amp;"$3:$CZ$554"),$E632-3*(B631-1)+P$1,FALSE)</f>
        <v>5</v>
      </c>
      <c r="Q663" s="45">
        <f ca="1">VLOOKUP($B663,INDIRECT("data!$"&amp;H632&amp;"$3:$CZ$554"),$E632-3*(B631-1)+Q$1,FALSE)</f>
        <v>12</v>
      </c>
      <c r="R663" s="45">
        <f ca="1">VLOOKUP($B663,INDIRECT("data!$"&amp;H632&amp;"$3:$CZ$554"),$E632-3*(B631-1)+R$1,FALSE)</f>
        <v>11</v>
      </c>
      <c r="S663" s="45">
        <f ca="1">VLOOKUP($B663,INDIRECT("data!$"&amp;H632&amp;"$3:$CZ$554"),$E632-3*(B631-1)+S$1,FALSE)</f>
        <v>4</v>
      </c>
      <c r="T663" s="45">
        <f ca="1">VLOOKUP($B663,INDIRECT("data!$"&amp;H632&amp;"$3:$CZ$554"),$E632-3*(B631-1)+T$1,FALSE)</f>
        <v>6</v>
      </c>
      <c r="U663" s="45">
        <f ca="1">VLOOKUP($B663,INDIRECT("data!$"&amp;H632&amp;"$3:$CZ$554"),$E632-3*(B631-1)+U$1,FALSE)</f>
        <v>1</v>
      </c>
      <c r="V663" s="45">
        <f ca="1">VLOOKUP($B663,INDIRECT("data!$"&amp;H632&amp;"$3:$CZ$554"),$E632-3*(B631-1)+V$1,FALSE)</f>
        <v>1</v>
      </c>
      <c r="W663" s="45">
        <f ca="1">VLOOKUP($B663,INDIRECT("data!$"&amp;H632&amp;"$3:$CZ$554"),$E632-3*(B631-1)+W$1,FALSE)</f>
        <v>0</v>
      </c>
      <c r="X663" s="45">
        <f ca="1">VLOOKUP($B663,INDIRECT("data!$"&amp;H632&amp;"$3:$CZ$554"),$E632-3*(B631-1)+X$1,FALSE)</f>
        <v>0</v>
      </c>
      <c r="Y663" s="47">
        <f ca="1">VLOOKUP($B663,INDIRECT("data!$"&amp;H632&amp;"$3:$CZ$554"),$E632-3*(B631-1)+Y$1,FALSE)</f>
        <v>2.87</v>
      </c>
      <c r="Z663" s="47">
        <f ca="1">VLOOKUP($B663,INDIRECT("data!$"&amp;H632&amp;"$3:$CZ$554"),$E632-3*(B631-1)+Z$1,FALSE)</f>
        <v>3.4</v>
      </c>
      <c r="AA663" s="47">
        <f ca="1">VLOOKUP($B663,INDIRECT("data!$"&amp;H632&amp;"$3:$CZ$554"),$E632-3*(B631-1)+AA$1,FALSE)</f>
        <v>2.62</v>
      </c>
      <c r="AB663" s="47">
        <f ca="1">VLOOKUP($B663,INDIRECT("data!$"&amp;H632&amp;"$3:$CZ$554"),$E632-3*(B631-1)+AB$1,FALSE)</f>
        <v>2.86</v>
      </c>
      <c r="AC663" s="47">
        <f ca="1">VLOOKUP($B663,INDIRECT("data!$"&amp;H632&amp;"$3:$CZ$554"),$E632-3*(B631-1)+AC$1,FALSE)</f>
        <v>3.34</v>
      </c>
      <c r="AD663" s="47">
        <f ca="1">VLOOKUP($B663,INDIRECT("data!$"&amp;H632&amp;"$3:$CZ$554"),$E632-3*(B631-1)+AD$1,FALSE)</f>
        <v>2.65</v>
      </c>
      <c r="AE663" s="47">
        <f ca="1">VLOOKUP($B663,INDIRECT("data!$"&amp;H632&amp;"$3:$CZ$554"),$E632-3*(B631-1)+AE$1,FALSE)</f>
        <v>2</v>
      </c>
      <c r="AF663" s="47">
        <f ca="1">VLOOKUP($B663,INDIRECT("data!$"&amp;H632&amp;"$3:$CZ$554"),$E632-3*(B631-1)+AF$1,FALSE)</f>
        <v>1.79</v>
      </c>
      <c r="AG663" s="65">
        <f t="shared" ca="1" si="1399"/>
        <v>3</v>
      </c>
      <c r="AH663" s="65">
        <f t="shared" ca="1" si="1400"/>
        <v>2</v>
      </c>
      <c r="AI663" s="65">
        <f t="shared" ca="1" si="1401"/>
        <v>1</v>
      </c>
      <c r="AJ663" s="65">
        <f t="shared" ca="1" si="1402"/>
        <v>0</v>
      </c>
      <c r="AK663" s="65">
        <f t="shared" ca="1" si="1403"/>
        <v>1</v>
      </c>
      <c r="AL663" s="66" t="str">
        <f t="shared" ca="1" si="1404"/>
        <v>A</v>
      </c>
      <c r="AM663" s="66" t="str">
        <f t="shared" ca="1" si="1405"/>
        <v>D-A</v>
      </c>
      <c r="AN663" s="65">
        <f t="shared" ca="1" si="1406"/>
        <v>1</v>
      </c>
      <c r="AO663" s="65">
        <f t="shared" ca="1" si="1407"/>
        <v>1</v>
      </c>
      <c r="AP663" s="65">
        <f t="shared" ca="1" si="1408"/>
        <v>1</v>
      </c>
      <c r="AQ663" s="65">
        <f t="shared" ca="1" si="1409"/>
        <v>0</v>
      </c>
      <c r="AR663" s="65">
        <f t="shared" ca="1" si="1410"/>
        <v>0</v>
      </c>
      <c r="AS663" s="65">
        <f t="shared" ca="1" si="1411"/>
        <v>0</v>
      </c>
      <c r="AT663" s="65">
        <f t="shared" ca="1" si="1412"/>
        <v>0</v>
      </c>
    </row>
    <row r="664" spans="1:46" ht="18" customHeight="1" x14ac:dyDescent="0.25">
      <c r="B664" s="42" t="s">
        <v>23</v>
      </c>
      <c r="C664" s="43"/>
      <c r="D664" s="44"/>
      <c r="E664" s="44"/>
      <c r="F664" s="46">
        <f ca="1">SUM(F654:F661)</f>
        <v>11</v>
      </c>
      <c r="G664" s="46">
        <f ca="1">SUM(G654:G661)</f>
        <v>11</v>
      </c>
      <c r="H664" s="42"/>
      <c r="I664" s="46">
        <f t="shared" ref="I664:J664" ca="1" si="1413">SUM(I654:I661)</f>
        <v>4</v>
      </c>
      <c r="J664" s="46">
        <f t="shared" ca="1" si="1413"/>
        <v>3</v>
      </c>
      <c r="K664" s="42"/>
      <c r="L664" s="44"/>
      <c r="M664" s="46">
        <f t="shared" ref="M664:X664" ca="1" si="1414">SUM(M654:M661)</f>
        <v>85</v>
      </c>
      <c r="N664" s="46">
        <f t="shared" ca="1" si="1414"/>
        <v>96</v>
      </c>
      <c r="O664" s="46">
        <f t="shared" ca="1" si="1414"/>
        <v>27</v>
      </c>
      <c r="P664" s="46">
        <f t="shared" ca="1" si="1414"/>
        <v>34</v>
      </c>
      <c r="Q664" s="46">
        <f t="shared" ca="1" si="1414"/>
        <v>95</v>
      </c>
      <c r="R664" s="46">
        <f t="shared" ca="1" si="1414"/>
        <v>86</v>
      </c>
      <c r="S664" s="46">
        <f t="shared" ca="1" si="1414"/>
        <v>49</v>
      </c>
      <c r="T664" s="46">
        <f t="shared" ca="1" si="1414"/>
        <v>45</v>
      </c>
      <c r="U664" s="46">
        <f t="shared" ca="1" si="1414"/>
        <v>11</v>
      </c>
      <c r="V664" s="46">
        <f t="shared" ca="1" si="1414"/>
        <v>14</v>
      </c>
      <c r="W664" s="46">
        <f t="shared" ca="1" si="1414"/>
        <v>0</v>
      </c>
      <c r="X664" s="46">
        <f t="shared" ca="1" si="1414"/>
        <v>0</v>
      </c>
      <c r="Y664" s="48"/>
      <c r="Z664" s="48"/>
      <c r="AA664" s="48"/>
      <c r="AB664" s="48"/>
      <c r="AC664" s="48"/>
      <c r="AD664" s="48"/>
      <c r="AE664" s="48"/>
      <c r="AF664" s="48"/>
    </row>
    <row r="666" spans="1:46" ht="18" customHeight="1" x14ac:dyDescent="0.25">
      <c r="B666" s="36">
        <f>B631+1</f>
        <v>20</v>
      </c>
      <c r="C666" s="39">
        <v>1</v>
      </c>
      <c r="D666" s="15">
        <f>1+C666</f>
        <v>2</v>
      </c>
      <c r="E666" s="15">
        <f t="shared" ref="E666" si="1415">1+D666</f>
        <v>3</v>
      </c>
      <c r="F666" s="15">
        <f t="shared" ref="F666" si="1416">1+E666</f>
        <v>4</v>
      </c>
      <c r="G666" s="15">
        <f t="shared" ref="G666" si="1417">1+F666</f>
        <v>5</v>
      </c>
      <c r="H666" s="15">
        <f t="shared" ref="H666" si="1418">1+G666</f>
        <v>6</v>
      </c>
      <c r="I666" s="15">
        <f t="shared" ref="I666" si="1419">1+H666</f>
        <v>7</v>
      </c>
      <c r="J666" s="15">
        <f t="shared" ref="J666" si="1420">1+I666</f>
        <v>8</v>
      </c>
      <c r="K666" s="15">
        <f t="shared" ref="K666" si="1421">1+J666</f>
        <v>9</v>
      </c>
      <c r="L666" s="15">
        <f t="shared" ref="L666" si="1422">1+K666</f>
        <v>10</v>
      </c>
      <c r="M666" s="15">
        <f t="shared" ref="M666" si="1423">1+L666</f>
        <v>11</v>
      </c>
      <c r="N666" s="15">
        <f t="shared" ref="N666" si="1424">1+M666</f>
        <v>12</v>
      </c>
      <c r="O666" s="15">
        <f t="shared" ref="O666" si="1425">1+N666</f>
        <v>13</v>
      </c>
      <c r="P666" s="15">
        <f t="shared" ref="P666" si="1426">1+O666</f>
        <v>14</v>
      </c>
      <c r="Q666" s="15">
        <f t="shared" ref="Q666" si="1427">1+P666</f>
        <v>15</v>
      </c>
      <c r="R666" s="15">
        <f t="shared" ref="R666" si="1428">1+Q666</f>
        <v>16</v>
      </c>
      <c r="S666" s="15">
        <f t="shared" ref="S666" si="1429">1+R666</f>
        <v>17</v>
      </c>
      <c r="T666" s="15">
        <f t="shared" ref="T666" si="1430">1+S666</f>
        <v>18</v>
      </c>
      <c r="U666" s="15">
        <f t="shared" ref="U666" si="1431">1+T666</f>
        <v>19</v>
      </c>
      <c r="V666" s="15">
        <f t="shared" ref="V666" si="1432">1+U666</f>
        <v>20</v>
      </c>
      <c r="W666" s="15">
        <f t="shared" ref="W666" si="1433">1+V666</f>
        <v>21</v>
      </c>
      <c r="X666" s="15">
        <f t="shared" ref="X666" si="1434">1+W666</f>
        <v>22</v>
      </c>
      <c r="Y666" s="15">
        <f t="shared" ref="Y666" si="1435">1+X666</f>
        <v>23</v>
      </c>
      <c r="Z666" s="15">
        <f t="shared" ref="Z666" si="1436">1+Y666</f>
        <v>24</v>
      </c>
      <c r="AA666" s="15">
        <f t="shared" ref="AA666" si="1437">1+Z666</f>
        <v>25</v>
      </c>
      <c r="AB666" s="15">
        <f t="shared" ref="AB666" si="1438">1+AA666</f>
        <v>26</v>
      </c>
      <c r="AC666" s="15">
        <f t="shared" ref="AC666" si="1439">1+AB666</f>
        <v>27</v>
      </c>
      <c r="AD666" s="15">
        <f t="shared" ref="AD666" si="1440">1+AC666</f>
        <v>28</v>
      </c>
      <c r="AE666" s="15">
        <f t="shared" ref="AE666" si="1441">1+AD666</f>
        <v>29</v>
      </c>
      <c r="AF666" s="15">
        <f t="shared" ref="AF666" si="1442">1+AE666</f>
        <v>30</v>
      </c>
    </row>
    <row r="667" spans="1:46" ht="18" customHeight="1" x14ac:dyDescent="0.25">
      <c r="B667" s="36" t="str">
        <f ca="1">INDIRECT("teams!a"&amp;B666)</f>
        <v>Sheffield Weds</v>
      </c>
      <c r="C667" s="40">
        <v>74</v>
      </c>
      <c r="D667" s="13">
        <f>C667-1</f>
        <v>73</v>
      </c>
      <c r="E667" s="13">
        <f>D667-1</f>
        <v>72</v>
      </c>
      <c r="F667" s="51" t="s">
        <v>125</v>
      </c>
      <c r="G667" s="13" t="s">
        <v>126</v>
      </c>
      <c r="H667" s="13" t="s">
        <v>127</v>
      </c>
    </row>
    <row r="668" spans="1:46" ht="18" customHeight="1" x14ac:dyDescent="0.25">
      <c r="B668" s="12" t="str">
        <f ca="1">CONCATENATE(B667,"-Home")</f>
        <v>Sheffield Weds-Home</v>
      </c>
      <c r="C668" s="40" t="s">
        <v>22</v>
      </c>
      <c r="D668" s="13" t="s">
        <v>50</v>
      </c>
      <c r="E668" s="13" t="s">
        <v>51</v>
      </c>
      <c r="F668" s="13" t="s">
        <v>3</v>
      </c>
      <c r="G668" s="13" t="s">
        <v>4</v>
      </c>
      <c r="H668" s="13" t="s">
        <v>6</v>
      </c>
      <c r="I668" s="13" t="s">
        <v>1</v>
      </c>
      <c r="J668" s="13" t="s">
        <v>2</v>
      </c>
      <c r="K668" s="13" t="s">
        <v>5</v>
      </c>
      <c r="L668" s="13" t="s">
        <v>52</v>
      </c>
      <c r="M668" s="13" t="s">
        <v>53</v>
      </c>
      <c r="N668" s="13" t="s">
        <v>54</v>
      </c>
      <c r="O668" s="13" t="s">
        <v>55</v>
      </c>
      <c r="P668" s="13" t="s">
        <v>56</v>
      </c>
      <c r="Q668" s="13" t="s">
        <v>57</v>
      </c>
      <c r="R668" s="13" t="s">
        <v>58</v>
      </c>
      <c r="S668" s="13" t="s">
        <v>59</v>
      </c>
      <c r="T668" s="13" t="s">
        <v>60</v>
      </c>
      <c r="U668" s="13" t="s">
        <v>61</v>
      </c>
      <c r="V668" s="13" t="s">
        <v>62</v>
      </c>
      <c r="W668" s="13" t="s">
        <v>63</v>
      </c>
      <c r="X668" s="13" t="s">
        <v>64</v>
      </c>
      <c r="Y668" s="13" t="s">
        <v>65</v>
      </c>
      <c r="Z668" s="13" t="s">
        <v>66</v>
      </c>
      <c r="AA668" s="13" t="s">
        <v>67</v>
      </c>
      <c r="AB668" s="13" t="s">
        <v>68</v>
      </c>
      <c r="AC668" s="13" t="s">
        <v>69</v>
      </c>
      <c r="AD668" s="13" t="s">
        <v>70</v>
      </c>
      <c r="AE668" s="13" t="s">
        <v>71</v>
      </c>
      <c r="AF668" s="13" t="s">
        <v>72</v>
      </c>
      <c r="AG668" s="62" t="s">
        <v>140</v>
      </c>
      <c r="AH668" s="62" t="s">
        <v>141</v>
      </c>
      <c r="AI668" s="62" t="s">
        <v>142</v>
      </c>
      <c r="AJ668" s="62" t="s">
        <v>143</v>
      </c>
      <c r="AK668" s="62" t="s">
        <v>144</v>
      </c>
      <c r="AL668" s="63" t="s">
        <v>145</v>
      </c>
      <c r="AM668" s="63" t="s">
        <v>146</v>
      </c>
      <c r="AN668" s="62" t="s">
        <v>147</v>
      </c>
      <c r="AO668" s="64" t="s">
        <v>150</v>
      </c>
      <c r="AP668" s="64" t="s">
        <v>151</v>
      </c>
      <c r="AQ668" s="62" t="s">
        <v>148</v>
      </c>
      <c r="AR668" s="62" t="s">
        <v>149</v>
      </c>
      <c r="AS668" s="62" t="s">
        <v>152</v>
      </c>
      <c r="AT668" s="62" t="s">
        <v>153</v>
      </c>
    </row>
    <row r="669" spans="1:46" ht="18" customHeight="1" x14ac:dyDescent="0.25">
      <c r="A669" s="49" t="str">
        <f ca="1">CONCATENATE(B668,"-",B669)</f>
        <v>Sheffield Weds-Home-1</v>
      </c>
      <c r="B669" s="12">
        <v>1</v>
      </c>
      <c r="C669" s="41">
        <f ca="1">VLOOKUP($B669,INDIRECT("data!$"&amp;F667&amp;"$3:$CZ$554"),$C667-3*(B666-1)+C$1,FALSE)</f>
        <v>43376</v>
      </c>
      <c r="D669" s="30" t="str">
        <f ca="1">VLOOKUP($B669,INDIRECT("data!$"&amp;F667&amp;"$3:$CZ$554"),$C667-3*(B666-1)+D$1,FALSE)</f>
        <v>Sheffield Weds</v>
      </c>
      <c r="E669" s="30" t="str">
        <f ca="1">VLOOKUP($B669,INDIRECT("data!$"&amp;F667&amp;"$3:$CZ$554"),$C667-3*(B666-1)+E$1,FALSE)</f>
        <v>West Brom</v>
      </c>
      <c r="F669" s="29">
        <f ca="1">VLOOKUP($B669,INDIRECT("data!$"&amp;F667&amp;"$3:$CZ$554"),$C667-3*(B666-1)+F$1,FALSE)</f>
        <v>2</v>
      </c>
      <c r="G669" s="29">
        <f ca="1">VLOOKUP($B669,INDIRECT("data!$"&amp;F667&amp;"$3:$CZ$554"),$C667-3*(B666-1)+G$1,FALSE)</f>
        <v>2</v>
      </c>
      <c r="H669" s="15" t="str">
        <f ca="1">VLOOKUP($B669,INDIRECT("data!$"&amp;F667&amp;"$3:$CZ$554"),$C667-3*(B666-1)+H$1,FALSE)</f>
        <v>D</v>
      </c>
      <c r="I669" s="29">
        <f ca="1">VLOOKUP($B669,INDIRECT("data!$"&amp;F667&amp;"$3:$CZ$554"),$C667-3*(B666-1)+I$1,FALSE)</f>
        <v>2</v>
      </c>
      <c r="J669" s="29">
        <f ca="1">VLOOKUP($B669,INDIRECT("data!$"&amp;F667&amp;"$3:$CZ$554"),$C667-3*(B666-1)+J$1,FALSE)</f>
        <v>0</v>
      </c>
      <c r="K669" s="15" t="str">
        <f ca="1">VLOOKUP($B669,INDIRECT("data!$"&amp;F667&amp;"$3:$CZ$554"),$C667-3*(B666-1)+K$1,FALSE)</f>
        <v>H</v>
      </c>
      <c r="L669" s="30" t="str">
        <f ca="1">VLOOKUP($B669,INDIRECT("data!$"&amp;F667&amp;"$3:$CZ$554"),$C667-3*(B666-1)+L$1,FALSE)</f>
        <v>O Langford</v>
      </c>
      <c r="M669" s="45">
        <f ca="1">VLOOKUP($B669,INDIRECT("data!$"&amp;F667&amp;"$3:$CZ$554"),$C667-3*(B666-1)+M$1,FALSE)</f>
        <v>14</v>
      </c>
      <c r="N669" s="45">
        <f ca="1">VLOOKUP($B669,INDIRECT("data!$"&amp;F667&amp;"$3:$CZ$554"),$C667-3*(B666-1)+N$1,FALSE)</f>
        <v>19</v>
      </c>
      <c r="O669" s="45">
        <f ca="1">VLOOKUP($B669,INDIRECT("data!$"&amp;F667&amp;"$3:$CZ$554"),$C667-3*(B666-1)+O$1,FALSE)</f>
        <v>5</v>
      </c>
      <c r="P669" s="45">
        <f ca="1">VLOOKUP($B669,INDIRECT("data!$"&amp;F667&amp;"$3:$CZ$554"),$C667-3*(B666-1)+P$1,FALSE)</f>
        <v>4</v>
      </c>
      <c r="Q669" s="45">
        <f ca="1">VLOOKUP($B669,INDIRECT("data!$"&amp;F667&amp;"$3:$CZ$554"),$C667-3*(B666-1)+Q$1,FALSE)</f>
        <v>12</v>
      </c>
      <c r="R669" s="45">
        <f ca="1">VLOOKUP($B669,INDIRECT("data!$"&amp;F667&amp;"$3:$CZ$554"),$C667-3*(B666-1)+R$1,FALSE)</f>
        <v>15</v>
      </c>
      <c r="S669" s="45">
        <f ca="1">VLOOKUP($B669,INDIRECT("data!$"&amp;F667&amp;"$3:$CZ$554"),$C667-3*(B666-1)+S$1,FALSE)</f>
        <v>3</v>
      </c>
      <c r="T669" s="45">
        <f ca="1">VLOOKUP($B669,INDIRECT("data!$"&amp;F667&amp;"$3:$CZ$554"),$C667-3*(B666-1)+T$1,FALSE)</f>
        <v>4</v>
      </c>
      <c r="U669" s="45">
        <f ca="1">VLOOKUP($B669,INDIRECT("data!$"&amp;F667&amp;"$3:$CZ$554"),$C667-3*(B666-1)+U$1,FALSE)</f>
        <v>2</v>
      </c>
      <c r="V669" s="45">
        <f ca="1">VLOOKUP($B669,INDIRECT("data!$"&amp;F667&amp;"$3:$CZ$554"),$C667-3*(B666-1)+V$1,FALSE)</f>
        <v>3</v>
      </c>
      <c r="W669" s="45">
        <f ca="1">VLOOKUP($B669,INDIRECT("data!$"&amp;F667&amp;"$3:$CZ$554"),$C667-3*(B666-1)+W$1,FALSE)</f>
        <v>0</v>
      </c>
      <c r="X669" s="45">
        <f ca="1">VLOOKUP($B669,INDIRECT("data!$"&amp;F667&amp;"$3:$CZ$554"),$C667-3*(B666-1)+X$1,FALSE)</f>
        <v>0</v>
      </c>
      <c r="Y669" s="47">
        <f ca="1">VLOOKUP($B669,INDIRECT("data!$"&amp;F667&amp;"$3:$CZ$554"),$C667-3*(B666-1)+Y$1,FALSE)</f>
        <v>3.8</v>
      </c>
      <c r="Z669" s="47">
        <f ca="1">VLOOKUP($B669,INDIRECT("data!$"&amp;F667&amp;"$3:$CZ$554"),$C667-3*(B666-1)+Z$1,FALSE)</f>
        <v>3.5</v>
      </c>
      <c r="AA669" s="47">
        <f ca="1">VLOOKUP($B669,INDIRECT("data!$"&amp;F667&amp;"$3:$CZ$554"),$C667-3*(B666-1)+AA$1,FALSE)</f>
        <v>2.1</v>
      </c>
      <c r="AB669" s="47">
        <f ca="1">VLOOKUP($B669,INDIRECT("data!$"&amp;F667&amp;"$3:$CZ$554"),$C667-3*(B666-1)+AB$1,FALSE)</f>
        <v>3.72</v>
      </c>
      <c r="AC669" s="47">
        <f ca="1">VLOOKUP($B669,INDIRECT("data!$"&amp;F667&amp;"$3:$CZ$554"),$C667-3*(B666-1)+AC$1,FALSE)</f>
        <v>3.58</v>
      </c>
      <c r="AD669" s="47">
        <f ca="1">VLOOKUP($B669,INDIRECT("data!$"&amp;F667&amp;"$3:$CZ$554"),$C667-3*(B666-1)+AD$1,FALSE)</f>
        <v>2.09</v>
      </c>
      <c r="AE669" s="47">
        <f ca="1">VLOOKUP($B669,INDIRECT("data!$"&amp;F667&amp;"$3:$CZ$554"),$C667-3*(B666-1)+AE$1,FALSE)</f>
        <v>1.74</v>
      </c>
      <c r="AF669" s="47">
        <f ca="1">VLOOKUP($B669,INDIRECT("data!$"&amp;F667&amp;"$3:$CZ$554"),$C667-3*(B666-1)+AF$1,FALSE)</f>
        <v>2.0699999999999998</v>
      </c>
      <c r="AG669" s="65">
        <f ca="1">IF(C669="","",F669+G669)</f>
        <v>4</v>
      </c>
      <c r="AH669" s="65">
        <f ca="1">IF(C669="","",I669+J669)</f>
        <v>2</v>
      </c>
      <c r="AI669" s="65">
        <f ca="1">IF(C669="","",AJ669+AK669)</f>
        <v>2</v>
      </c>
      <c r="AJ669" s="65">
        <f ca="1">IF(C669="","",F669-I669)</f>
        <v>0</v>
      </c>
      <c r="AK669" s="65">
        <f ca="1">IF(C669="","",G669-J669)</f>
        <v>2</v>
      </c>
      <c r="AL669" s="66" t="str">
        <f ca="1">IF(AJ669&gt;AK669,"H",IF(AJ669=AK669,"D",IF(AJ669&lt;AK669,"A","Error!")))</f>
        <v>A</v>
      </c>
      <c r="AM669" s="66" t="str">
        <f ca="1">IF(C669="","",CONCATENATE(K669,"-",H669))</f>
        <v>H-D</v>
      </c>
      <c r="AN669" s="65">
        <f ca="1">IF(C669="","",IF(AND(F669&gt;0,G669&gt;0),1,0))</f>
        <v>1</v>
      </c>
      <c r="AO669" s="65">
        <f ca="1">IF(C669="","",IF(AND(F669&gt;0,I669&gt;0),1,0))</f>
        <v>1</v>
      </c>
      <c r="AP669" s="65">
        <f ca="1">IF(C669="","",IF(AND(G669&gt;0,J669&gt;0),1,0))</f>
        <v>0</v>
      </c>
      <c r="AQ669" s="65">
        <f ca="1">IF(C669="","",IF(AND(H669="H",G669=0),1,0))</f>
        <v>0</v>
      </c>
      <c r="AR669" s="65">
        <f ca="1">IF(C669="","",IF(AND(H669="A",F669=0),1,0))</f>
        <v>0</v>
      </c>
      <c r="AS669" s="65">
        <f ca="1">IF(C669="","",IF(AND(K669="H",AL669="H"),1,0))</f>
        <v>0</v>
      </c>
      <c r="AT669" s="65">
        <f ca="1">IF(C669="","",IF(AND(K669="A",AL669="A"),1,0))</f>
        <v>0</v>
      </c>
    </row>
    <row r="670" spans="1:46" ht="18" customHeight="1" x14ac:dyDescent="0.25">
      <c r="A670" s="49" t="str">
        <f ca="1">CONCATENATE(B668,"-",B670)</f>
        <v>Sheffield Weds-Home-2</v>
      </c>
      <c r="B670" s="12">
        <v>2</v>
      </c>
      <c r="C670" s="41">
        <f ca="1">VLOOKUP($B670,INDIRECT("data!$"&amp;F667&amp;"$3:$CZ$554"),$C667-3*(B666-1)+C$1,FALSE)</f>
        <v>43371</v>
      </c>
      <c r="D670" s="30" t="str">
        <f ca="1">VLOOKUP($B670,INDIRECT("data!$"&amp;F667&amp;"$3:$CZ$554"),$C667-3*(B666-1)+D$1,FALSE)</f>
        <v>Sheffield Weds</v>
      </c>
      <c r="E670" s="30" t="str">
        <f ca="1">VLOOKUP($B670,INDIRECT("data!$"&amp;F667&amp;"$3:$CZ$554"),$C667-3*(B666-1)+E$1,FALSE)</f>
        <v>Leeds</v>
      </c>
      <c r="F670" s="29">
        <f ca="1">VLOOKUP($B670,INDIRECT("data!$"&amp;F667&amp;"$3:$CZ$554"),$C667-3*(B666-1)+F$1,FALSE)</f>
        <v>1</v>
      </c>
      <c r="G670" s="29">
        <f ca="1">VLOOKUP($B670,INDIRECT("data!$"&amp;F667&amp;"$3:$CZ$554"),$C667-3*(B666-1)+G$1,FALSE)</f>
        <v>1</v>
      </c>
      <c r="H670" s="15" t="str">
        <f ca="1">VLOOKUP($B670,INDIRECT("data!$"&amp;F667&amp;"$3:$CZ$554"),$C667-3*(B666-1)+H$1,FALSE)</f>
        <v>D</v>
      </c>
      <c r="I670" s="29">
        <f ca="1">VLOOKUP($B670,INDIRECT("data!$"&amp;F667&amp;"$3:$CZ$554"),$C667-3*(B666-1)+I$1,FALSE)</f>
        <v>1</v>
      </c>
      <c r="J670" s="29">
        <f ca="1">VLOOKUP($B670,INDIRECT("data!$"&amp;F667&amp;"$3:$CZ$554"),$C667-3*(B666-1)+J$1,FALSE)</f>
        <v>0</v>
      </c>
      <c r="K670" s="15" t="str">
        <f ca="1">VLOOKUP($B670,INDIRECT("data!$"&amp;F667&amp;"$3:$CZ$554"),$C667-3*(B666-1)+K$1,FALSE)</f>
        <v>H</v>
      </c>
      <c r="L670" s="30" t="str">
        <f ca="1">VLOOKUP($B670,INDIRECT("data!$"&amp;F667&amp;"$3:$CZ$554"),$C667-3*(B666-1)+L$1,FALSE)</f>
        <v>R Jones</v>
      </c>
      <c r="M670" s="45">
        <f ca="1">VLOOKUP($B670,INDIRECT("data!$"&amp;F667&amp;"$3:$CZ$554"),$C667-3*(B666-1)+M$1,FALSE)</f>
        <v>10</v>
      </c>
      <c r="N670" s="45">
        <f ca="1">VLOOKUP($B670,INDIRECT("data!$"&amp;F667&amp;"$3:$CZ$554"),$C667-3*(B666-1)+N$1,FALSE)</f>
        <v>25</v>
      </c>
      <c r="O670" s="45">
        <f ca="1">VLOOKUP($B670,INDIRECT("data!$"&amp;F667&amp;"$3:$CZ$554"),$C667-3*(B666-1)+O$1,FALSE)</f>
        <v>4</v>
      </c>
      <c r="P670" s="45">
        <f ca="1">VLOOKUP($B670,INDIRECT("data!$"&amp;F667&amp;"$3:$CZ$554"),$C667-3*(B666-1)+P$1,FALSE)</f>
        <v>7</v>
      </c>
      <c r="Q670" s="45">
        <f ca="1">VLOOKUP($B670,INDIRECT("data!$"&amp;F667&amp;"$3:$CZ$554"),$C667-3*(B666-1)+Q$1,FALSE)</f>
        <v>14</v>
      </c>
      <c r="R670" s="45">
        <f ca="1">VLOOKUP($B670,INDIRECT("data!$"&amp;F667&amp;"$3:$CZ$554"),$C667-3*(B666-1)+R$1,FALSE)</f>
        <v>9</v>
      </c>
      <c r="S670" s="45">
        <f ca="1">VLOOKUP($B670,INDIRECT("data!$"&amp;F667&amp;"$3:$CZ$554"),$C667-3*(B666-1)+S$1,FALSE)</f>
        <v>3</v>
      </c>
      <c r="T670" s="45">
        <f ca="1">VLOOKUP($B670,INDIRECT("data!$"&amp;F667&amp;"$3:$CZ$554"),$C667-3*(B666-1)+T$1,FALSE)</f>
        <v>11</v>
      </c>
      <c r="U670" s="45">
        <f ca="1">VLOOKUP($B670,INDIRECT("data!$"&amp;F667&amp;"$3:$CZ$554"),$C667-3*(B666-1)+U$1,FALSE)</f>
        <v>2</v>
      </c>
      <c r="V670" s="45">
        <f ca="1">VLOOKUP($B670,INDIRECT("data!$"&amp;F667&amp;"$3:$CZ$554"),$C667-3*(B666-1)+V$1,FALSE)</f>
        <v>1</v>
      </c>
      <c r="W670" s="45">
        <f ca="1">VLOOKUP($B670,INDIRECT("data!$"&amp;F667&amp;"$3:$CZ$554"),$C667-3*(B666-1)+W$1,FALSE)</f>
        <v>0</v>
      </c>
      <c r="X670" s="45">
        <f ca="1">VLOOKUP($B670,INDIRECT("data!$"&amp;F667&amp;"$3:$CZ$554"),$C667-3*(B666-1)+X$1,FALSE)</f>
        <v>0</v>
      </c>
      <c r="Y670" s="47">
        <f ca="1">VLOOKUP($B670,INDIRECT("data!$"&amp;F667&amp;"$3:$CZ$554"),$C667-3*(B666-1)+Y$1,FALSE)</f>
        <v>3.6</v>
      </c>
      <c r="Z670" s="47">
        <f ca="1">VLOOKUP($B670,INDIRECT("data!$"&amp;F667&amp;"$3:$CZ$554"),$C667-3*(B666-1)+Z$1,FALSE)</f>
        <v>3.5</v>
      </c>
      <c r="AA670" s="47">
        <f ca="1">VLOOKUP($B670,INDIRECT("data!$"&amp;F667&amp;"$3:$CZ$554"),$C667-3*(B666-1)+AA$1,FALSE)</f>
        <v>2.14</v>
      </c>
      <c r="AB670" s="47">
        <f ca="1">VLOOKUP($B670,INDIRECT("data!$"&amp;F667&amp;"$3:$CZ$554"),$C667-3*(B666-1)+AB$1,FALSE)</f>
        <v>3.57</v>
      </c>
      <c r="AC670" s="47">
        <f ca="1">VLOOKUP($B670,INDIRECT("data!$"&amp;F667&amp;"$3:$CZ$554"),$C667-3*(B666-1)+AC$1,FALSE)</f>
        <v>3.5</v>
      </c>
      <c r="AD670" s="47">
        <f ca="1">VLOOKUP($B670,INDIRECT("data!$"&amp;F667&amp;"$3:$CZ$554"),$C667-3*(B666-1)+AD$1,FALSE)</f>
        <v>2.17</v>
      </c>
      <c r="AE670" s="47">
        <f ca="1">VLOOKUP($B670,INDIRECT("data!$"&amp;F667&amp;"$3:$CZ$554"),$C667-3*(B666-1)+AE$1,FALSE)</f>
        <v>1.87</v>
      </c>
      <c r="AF670" s="47">
        <f ca="1">VLOOKUP($B670,INDIRECT("data!$"&amp;F667&amp;"$3:$CZ$554"),$C667-3*(B666-1)+AF$1,FALSE)</f>
        <v>1.92</v>
      </c>
      <c r="AG670" s="65">
        <f t="shared" ref="AG670:AG676" ca="1" si="1443">IF(C670="","",F670+G670)</f>
        <v>2</v>
      </c>
      <c r="AH670" s="65">
        <f t="shared" ref="AH670:AH676" ca="1" si="1444">IF(C670="","",I670+J670)</f>
        <v>1</v>
      </c>
      <c r="AI670" s="65">
        <f t="shared" ref="AI670:AI676" ca="1" si="1445">IF(C670="","",AJ670+AK670)</f>
        <v>1</v>
      </c>
      <c r="AJ670" s="65">
        <f t="shared" ref="AJ670:AJ676" ca="1" si="1446">IF(C670="","",F670-I670)</f>
        <v>0</v>
      </c>
      <c r="AK670" s="65">
        <f t="shared" ref="AK670:AK676" ca="1" si="1447">IF(C670="","",G670-J670)</f>
        <v>1</v>
      </c>
      <c r="AL670" s="66" t="str">
        <f t="shared" ref="AL670:AL676" ca="1" si="1448">IF(AJ670&gt;AK670,"H",IF(AJ670=AK670,"D",IF(AJ670&lt;AK670,"A","Error!")))</f>
        <v>A</v>
      </c>
      <c r="AM670" s="66" t="str">
        <f t="shared" ref="AM670:AM676" ca="1" si="1449">IF(C670="","",CONCATENATE(K670,"-",H670))</f>
        <v>H-D</v>
      </c>
      <c r="AN670" s="65">
        <f t="shared" ref="AN670:AN676" ca="1" si="1450">IF(C670="","",IF(AND(F670&gt;0,G670&gt;0),1,0))</f>
        <v>1</v>
      </c>
      <c r="AO670" s="65">
        <f t="shared" ref="AO670:AO676" ca="1" si="1451">IF(C670="","",IF(AND(F670&gt;0,I670&gt;0),1,0))</f>
        <v>1</v>
      </c>
      <c r="AP670" s="65">
        <f t="shared" ref="AP670:AP676" ca="1" si="1452">IF(C670="","",IF(AND(G670&gt;0,J670&gt;0),1,0))</f>
        <v>0</v>
      </c>
      <c r="AQ670" s="65">
        <f t="shared" ref="AQ670:AQ676" ca="1" si="1453">IF(C670="","",IF(AND(H670="H",G670=0),1,0))</f>
        <v>0</v>
      </c>
      <c r="AR670" s="65">
        <f t="shared" ref="AR670:AR676" ca="1" si="1454">IF(C670="","",IF(AND(H670="A",F670=0),1,0))</f>
        <v>0</v>
      </c>
      <c r="AS670" s="65">
        <f t="shared" ref="AS670:AS676" ca="1" si="1455">IF(C670="","",IF(AND(K670="H",AL670="H"),1,0))</f>
        <v>0</v>
      </c>
      <c r="AT670" s="65">
        <f t="shared" ref="AT670:AT676" ca="1" si="1456">IF(C670="","",IF(AND(K670="A",AL670="A"),1,0))</f>
        <v>0</v>
      </c>
    </row>
    <row r="671" spans="1:46" ht="18" customHeight="1" x14ac:dyDescent="0.25">
      <c r="A671" s="49" t="str">
        <f ca="1">CONCATENATE(B668,"-",B671)</f>
        <v>Sheffield Weds-Home-3</v>
      </c>
      <c r="B671" s="12">
        <v>3</v>
      </c>
      <c r="C671" s="41">
        <f ca="1">VLOOKUP($B671,INDIRECT("data!$"&amp;F667&amp;"$3:$CZ$554"),$C667-3*(B666-1)+C$1,FALSE)</f>
        <v>43358</v>
      </c>
      <c r="D671" s="30" t="str">
        <f ca="1">VLOOKUP($B671,INDIRECT("data!$"&amp;F667&amp;"$3:$CZ$554"),$C667-3*(B666-1)+D$1,FALSE)</f>
        <v>Sheffield Weds</v>
      </c>
      <c r="E671" s="30" t="str">
        <f ca="1">VLOOKUP($B671,INDIRECT("data!$"&amp;F667&amp;"$3:$CZ$554"),$C667-3*(B666-1)+E$1,FALSE)</f>
        <v>Stoke</v>
      </c>
      <c r="F671" s="29">
        <f ca="1">VLOOKUP($B671,INDIRECT("data!$"&amp;F667&amp;"$3:$CZ$554"),$C667-3*(B666-1)+F$1,FALSE)</f>
        <v>2</v>
      </c>
      <c r="G671" s="29">
        <f ca="1">VLOOKUP($B671,INDIRECT("data!$"&amp;F667&amp;"$3:$CZ$554"),$C667-3*(B666-1)+G$1,FALSE)</f>
        <v>2</v>
      </c>
      <c r="H671" s="15" t="str">
        <f ca="1">VLOOKUP($B671,INDIRECT("data!$"&amp;F667&amp;"$3:$CZ$554"),$C667-3*(B666-1)+H$1,FALSE)</f>
        <v>D</v>
      </c>
      <c r="I671" s="29">
        <f ca="1">VLOOKUP($B671,INDIRECT("data!$"&amp;F667&amp;"$3:$CZ$554"),$C667-3*(B666-1)+I$1,FALSE)</f>
        <v>1</v>
      </c>
      <c r="J671" s="29">
        <f ca="1">VLOOKUP($B671,INDIRECT("data!$"&amp;F667&amp;"$3:$CZ$554"),$C667-3*(B666-1)+J$1,FALSE)</f>
        <v>2</v>
      </c>
      <c r="K671" s="15" t="str">
        <f ca="1">VLOOKUP($B671,INDIRECT("data!$"&amp;F667&amp;"$3:$CZ$554"),$C667-3*(B666-1)+K$1,FALSE)</f>
        <v>A</v>
      </c>
      <c r="L671" s="30" t="str">
        <f ca="1">VLOOKUP($B671,INDIRECT("data!$"&amp;F667&amp;"$3:$CZ$554"),$C667-3*(B666-1)+L$1,FALSE)</f>
        <v>G Eltringham</v>
      </c>
      <c r="M671" s="45">
        <f ca="1">VLOOKUP($B671,INDIRECT("data!$"&amp;F667&amp;"$3:$CZ$554"),$C667-3*(B666-1)+M$1,FALSE)</f>
        <v>12</v>
      </c>
      <c r="N671" s="45">
        <f ca="1">VLOOKUP($B671,INDIRECT("data!$"&amp;F667&amp;"$3:$CZ$554"),$C667-3*(B666-1)+N$1,FALSE)</f>
        <v>14</v>
      </c>
      <c r="O671" s="45">
        <f ca="1">VLOOKUP($B671,INDIRECT("data!$"&amp;F667&amp;"$3:$CZ$554"),$C667-3*(B666-1)+O$1,FALSE)</f>
        <v>4</v>
      </c>
      <c r="P671" s="45">
        <f ca="1">VLOOKUP($B671,INDIRECT("data!$"&amp;F667&amp;"$3:$CZ$554"),$C667-3*(B666-1)+P$1,FALSE)</f>
        <v>4</v>
      </c>
      <c r="Q671" s="45">
        <f ca="1">VLOOKUP($B671,INDIRECT("data!$"&amp;F667&amp;"$3:$CZ$554"),$C667-3*(B666-1)+Q$1,FALSE)</f>
        <v>11</v>
      </c>
      <c r="R671" s="45">
        <f ca="1">VLOOKUP($B671,INDIRECT("data!$"&amp;F667&amp;"$3:$CZ$554"),$C667-3*(B666-1)+R$1,FALSE)</f>
        <v>7</v>
      </c>
      <c r="S671" s="45">
        <f ca="1">VLOOKUP($B671,INDIRECT("data!$"&amp;F667&amp;"$3:$CZ$554"),$C667-3*(B666-1)+S$1,FALSE)</f>
        <v>7</v>
      </c>
      <c r="T671" s="45">
        <f ca="1">VLOOKUP($B671,INDIRECT("data!$"&amp;F667&amp;"$3:$CZ$554"),$C667-3*(B666-1)+T$1,FALSE)</f>
        <v>13</v>
      </c>
      <c r="U671" s="45">
        <f ca="1">VLOOKUP($B671,INDIRECT("data!$"&amp;F667&amp;"$3:$CZ$554"),$C667-3*(B666-1)+U$1,FALSE)</f>
        <v>1</v>
      </c>
      <c r="V671" s="45">
        <f ca="1">VLOOKUP($B671,INDIRECT("data!$"&amp;F667&amp;"$3:$CZ$554"),$C667-3*(B666-1)+V$1,FALSE)</f>
        <v>0</v>
      </c>
      <c r="W671" s="45">
        <f ca="1">VLOOKUP($B671,INDIRECT("data!$"&amp;F667&amp;"$3:$CZ$554"),$C667-3*(B666-1)+W$1,FALSE)</f>
        <v>0</v>
      </c>
      <c r="X671" s="45">
        <f ca="1">VLOOKUP($B671,INDIRECT("data!$"&amp;F667&amp;"$3:$CZ$554"),$C667-3*(B666-1)+X$1,FALSE)</f>
        <v>0</v>
      </c>
      <c r="Y671" s="47">
        <f ca="1">VLOOKUP($B671,INDIRECT("data!$"&amp;F667&amp;"$3:$CZ$554"),$C667-3*(B666-1)+Y$1,FALSE)</f>
        <v>3</v>
      </c>
      <c r="Z671" s="47">
        <f ca="1">VLOOKUP($B671,INDIRECT("data!$"&amp;F667&amp;"$3:$CZ$554"),$C667-3*(B666-1)+Z$1,FALSE)</f>
        <v>3.4</v>
      </c>
      <c r="AA671" s="47">
        <f ca="1">VLOOKUP($B671,INDIRECT("data!$"&amp;F667&amp;"$3:$CZ$554"),$C667-3*(B666-1)+AA$1,FALSE)</f>
        <v>2.5</v>
      </c>
      <c r="AB671" s="47">
        <f ca="1">VLOOKUP($B671,INDIRECT("data!$"&amp;F667&amp;"$3:$CZ$554"),$C667-3*(B666-1)+AB$1,FALSE)</f>
        <v>3.08</v>
      </c>
      <c r="AC671" s="47">
        <f ca="1">VLOOKUP($B671,INDIRECT("data!$"&amp;F667&amp;"$3:$CZ$554"),$C667-3*(B666-1)+AC$1,FALSE)</f>
        <v>3.29</v>
      </c>
      <c r="AD671" s="47">
        <f ca="1">VLOOKUP($B671,INDIRECT("data!$"&amp;F667&amp;"$3:$CZ$554"),$C667-3*(B666-1)+AD$1,FALSE)</f>
        <v>2.4900000000000002</v>
      </c>
      <c r="AE671" s="47">
        <f ca="1">VLOOKUP($B671,INDIRECT("data!$"&amp;F667&amp;"$3:$CZ$554"),$C667-3*(B666-1)+AE$1,FALSE)</f>
        <v>2</v>
      </c>
      <c r="AF671" s="47">
        <f ca="1">VLOOKUP($B671,INDIRECT("data!$"&amp;F667&amp;"$3:$CZ$554"),$C667-3*(B666-1)+AF$1,FALSE)</f>
        <v>1.81</v>
      </c>
      <c r="AG671" s="65">
        <f t="shared" ca="1" si="1443"/>
        <v>4</v>
      </c>
      <c r="AH671" s="65">
        <f t="shared" ca="1" si="1444"/>
        <v>3</v>
      </c>
      <c r="AI671" s="65">
        <f t="shared" ca="1" si="1445"/>
        <v>1</v>
      </c>
      <c r="AJ671" s="65">
        <f t="shared" ca="1" si="1446"/>
        <v>1</v>
      </c>
      <c r="AK671" s="65">
        <f t="shared" ca="1" si="1447"/>
        <v>0</v>
      </c>
      <c r="AL671" s="66" t="str">
        <f t="shared" ca="1" si="1448"/>
        <v>H</v>
      </c>
      <c r="AM671" s="66" t="str">
        <f t="shared" ca="1" si="1449"/>
        <v>A-D</v>
      </c>
      <c r="AN671" s="65">
        <f t="shared" ca="1" si="1450"/>
        <v>1</v>
      </c>
      <c r="AO671" s="65">
        <f t="shared" ca="1" si="1451"/>
        <v>1</v>
      </c>
      <c r="AP671" s="65">
        <f t="shared" ca="1" si="1452"/>
        <v>1</v>
      </c>
      <c r="AQ671" s="65">
        <f t="shared" ca="1" si="1453"/>
        <v>0</v>
      </c>
      <c r="AR671" s="65">
        <f t="shared" ca="1" si="1454"/>
        <v>0</v>
      </c>
      <c r="AS671" s="65">
        <f t="shared" ca="1" si="1455"/>
        <v>0</v>
      </c>
      <c r="AT671" s="65">
        <f t="shared" ca="1" si="1456"/>
        <v>0</v>
      </c>
    </row>
    <row r="672" spans="1:46" ht="18" customHeight="1" x14ac:dyDescent="0.25">
      <c r="A672" s="49" t="str">
        <f ca="1">CONCATENATE(B668,"-",B672)</f>
        <v>Sheffield Weds-Home-4</v>
      </c>
      <c r="B672" s="12">
        <v>4</v>
      </c>
      <c r="C672" s="41">
        <f ca="1">VLOOKUP($B672,INDIRECT("data!$"&amp;F667&amp;"$3:$CZ$554"),$C667-3*(B666-1)+C$1,FALSE)</f>
        <v>43337</v>
      </c>
      <c r="D672" s="30" t="str">
        <f ca="1">VLOOKUP($B672,INDIRECT("data!$"&amp;F667&amp;"$3:$CZ$554"),$C667-3*(B666-1)+D$1,FALSE)</f>
        <v>Sheffield Weds</v>
      </c>
      <c r="E672" s="30" t="str">
        <f ca="1">VLOOKUP($B672,INDIRECT("data!$"&amp;F667&amp;"$3:$CZ$554"),$C667-3*(B666-1)+E$1,FALSE)</f>
        <v>Ipswich</v>
      </c>
      <c r="F672" s="29">
        <f ca="1">VLOOKUP($B672,INDIRECT("data!$"&amp;F667&amp;"$3:$CZ$554"),$C667-3*(B666-1)+F$1,FALSE)</f>
        <v>2</v>
      </c>
      <c r="G672" s="29">
        <f ca="1">VLOOKUP($B672,INDIRECT("data!$"&amp;F667&amp;"$3:$CZ$554"),$C667-3*(B666-1)+G$1,FALSE)</f>
        <v>1</v>
      </c>
      <c r="H672" s="15" t="str">
        <f ca="1">VLOOKUP($B672,INDIRECT("data!$"&amp;F667&amp;"$3:$CZ$554"),$C667-3*(B666-1)+H$1,FALSE)</f>
        <v>H</v>
      </c>
      <c r="I672" s="29">
        <f ca="1">VLOOKUP($B672,INDIRECT("data!$"&amp;F667&amp;"$3:$CZ$554"),$C667-3*(B666-1)+I$1,FALSE)</f>
        <v>1</v>
      </c>
      <c r="J672" s="29">
        <f ca="1">VLOOKUP($B672,INDIRECT("data!$"&amp;F667&amp;"$3:$CZ$554"),$C667-3*(B666-1)+J$1,FALSE)</f>
        <v>1</v>
      </c>
      <c r="K672" s="15" t="str">
        <f ca="1">VLOOKUP($B672,INDIRECT("data!$"&amp;F667&amp;"$3:$CZ$554"),$C667-3*(B666-1)+K$1,FALSE)</f>
        <v>D</v>
      </c>
      <c r="L672" s="30" t="str">
        <f ca="1">VLOOKUP($B672,INDIRECT("data!$"&amp;F667&amp;"$3:$CZ$554"),$C667-3*(B666-1)+L$1,FALSE)</f>
        <v>J Simpson</v>
      </c>
      <c r="M672" s="45">
        <f ca="1">VLOOKUP($B672,INDIRECT("data!$"&amp;F667&amp;"$3:$CZ$554"),$C667-3*(B666-1)+M$1,FALSE)</f>
        <v>13</v>
      </c>
      <c r="N672" s="45">
        <f ca="1">VLOOKUP($B672,INDIRECT("data!$"&amp;F667&amp;"$3:$CZ$554"),$C667-3*(B666-1)+N$1,FALSE)</f>
        <v>13</v>
      </c>
      <c r="O672" s="45">
        <f ca="1">VLOOKUP($B672,INDIRECT("data!$"&amp;F667&amp;"$3:$CZ$554"),$C667-3*(B666-1)+O$1,FALSE)</f>
        <v>3</v>
      </c>
      <c r="P672" s="45">
        <f ca="1">VLOOKUP($B672,INDIRECT("data!$"&amp;F667&amp;"$3:$CZ$554"),$C667-3*(B666-1)+P$1,FALSE)</f>
        <v>3</v>
      </c>
      <c r="Q672" s="45">
        <f ca="1">VLOOKUP($B672,INDIRECT("data!$"&amp;F667&amp;"$3:$CZ$554"),$C667-3*(B666-1)+Q$1,FALSE)</f>
        <v>13</v>
      </c>
      <c r="R672" s="45">
        <f ca="1">VLOOKUP($B672,INDIRECT("data!$"&amp;F667&amp;"$3:$CZ$554"),$C667-3*(B666-1)+R$1,FALSE)</f>
        <v>15</v>
      </c>
      <c r="S672" s="45">
        <f ca="1">VLOOKUP($B672,INDIRECT("data!$"&amp;F667&amp;"$3:$CZ$554"),$C667-3*(B666-1)+S$1,FALSE)</f>
        <v>7</v>
      </c>
      <c r="T672" s="45">
        <f ca="1">VLOOKUP($B672,INDIRECT("data!$"&amp;F667&amp;"$3:$CZ$554"),$C667-3*(B666-1)+T$1,FALSE)</f>
        <v>7</v>
      </c>
      <c r="U672" s="45">
        <f ca="1">VLOOKUP($B672,INDIRECT("data!$"&amp;F667&amp;"$3:$CZ$554"),$C667-3*(B666-1)+U$1,FALSE)</f>
        <v>2</v>
      </c>
      <c r="V672" s="45">
        <f ca="1">VLOOKUP($B672,INDIRECT("data!$"&amp;F667&amp;"$3:$CZ$554"),$C667-3*(B666-1)+V$1,FALSE)</f>
        <v>2</v>
      </c>
      <c r="W672" s="45">
        <f ca="1">VLOOKUP($B672,INDIRECT("data!$"&amp;F667&amp;"$3:$CZ$554"),$C667-3*(B666-1)+W$1,FALSE)</f>
        <v>0</v>
      </c>
      <c r="X672" s="45">
        <f ca="1">VLOOKUP($B672,INDIRECT("data!$"&amp;F667&amp;"$3:$CZ$554"),$C667-3*(B666-1)+X$1,FALSE)</f>
        <v>1</v>
      </c>
      <c r="Y672" s="47">
        <f ca="1">VLOOKUP($B672,INDIRECT("data!$"&amp;F667&amp;"$3:$CZ$554"),$C667-3*(B666-1)+Y$1,FALSE)</f>
        <v>2.5</v>
      </c>
      <c r="Z672" s="47">
        <f ca="1">VLOOKUP($B672,INDIRECT("data!$"&amp;F667&amp;"$3:$CZ$554"),$C667-3*(B666-1)+Z$1,FALSE)</f>
        <v>3</v>
      </c>
      <c r="AA672" s="47">
        <f ca="1">VLOOKUP($B672,INDIRECT("data!$"&amp;F667&amp;"$3:$CZ$554"),$C667-3*(B666-1)+AA$1,FALSE)</f>
        <v>3.4</v>
      </c>
      <c r="AB672" s="47">
        <f ca="1">VLOOKUP($B672,INDIRECT("data!$"&amp;F667&amp;"$3:$CZ$554"),$C667-3*(B666-1)+AB$1,FALSE)</f>
        <v>2.44</v>
      </c>
      <c r="AC672" s="47">
        <f ca="1">VLOOKUP($B672,INDIRECT("data!$"&amp;F667&amp;"$3:$CZ$554"),$C667-3*(B666-1)+AC$1,FALSE)</f>
        <v>3.09</v>
      </c>
      <c r="AD672" s="47">
        <f ca="1">VLOOKUP($B672,INDIRECT("data!$"&amp;F667&amp;"$3:$CZ$554"),$C667-3*(B666-1)+AD$1,FALSE)</f>
        <v>3.43</v>
      </c>
      <c r="AE672" s="47">
        <f ca="1">VLOOKUP($B672,INDIRECT("data!$"&amp;F667&amp;"$3:$CZ$554"),$C667-3*(B666-1)+AE$1,FALSE)</f>
        <v>2.19</v>
      </c>
      <c r="AF672" s="47">
        <f ca="1">VLOOKUP($B672,INDIRECT("data!$"&amp;F667&amp;"$3:$CZ$554"),$C667-3*(B666-1)+AF$1,FALSE)</f>
        <v>1.66</v>
      </c>
      <c r="AG672" s="65">
        <f t="shared" ca="1" si="1443"/>
        <v>3</v>
      </c>
      <c r="AH672" s="65">
        <f t="shared" ca="1" si="1444"/>
        <v>2</v>
      </c>
      <c r="AI672" s="65">
        <f t="shared" ca="1" si="1445"/>
        <v>1</v>
      </c>
      <c r="AJ672" s="65">
        <f t="shared" ca="1" si="1446"/>
        <v>1</v>
      </c>
      <c r="AK672" s="65">
        <f t="shared" ca="1" si="1447"/>
        <v>0</v>
      </c>
      <c r="AL672" s="66" t="str">
        <f t="shared" ca="1" si="1448"/>
        <v>H</v>
      </c>
      <c r="AM672" s="66" t="str">
        <f t="shared" ca="1" si="1449"/>
        <v>D-H</v>
      </c>
      <c r="AN672" s="65">
        <f t="shared" ca="1" si="1450"/>
        <v>1</v>
      </c>
      <c r="AO672" s="65">
        <f t="shared" ca="1" si="1451"/>
        <v>1</v>
      </c>
      <c r="AP672" s="65">
        <f t="shared" ca="1" si="1452"/>
        <v>1</v>
      </c>
      <c r="AQ672" s="65">
        <f t="shared" ca="1" si="1453"/>
        <v>0</v>
      </c>
      <c r="AR672" s="65">
        <f t="shared" ca="1" si="1454"/>
        <v>0</v>
      </c>
      <c r="AS672" s="65">
        <f t="shared" ca="1" si="1455"/>
        <v>0</v>
      </c>
      <c r="AT672" s="65">
        <f t="shared" ca="1" si="1456"/>
        <v>0</v>
      </c>
    </row>
    <row r="673" spans="1:46" ht="18" customHeight="1" x14ac:dyDescent="0.25">
      <c r="A673" s="49" t="str">
        <f ca="1">CONCATENATE(B668,"-",B673)</f>
        <v>Sheffield Weds-Home-5</v>
      </c>
      <c r="B673" s="12">
        <v>5</v>
      </c>
      <c r="C673" s="41">
        <f ca="1">VLOOKUP($B673,INDIRECT("data!$"&amp;F667&amp;"$3:$CZ$554"),$C667-3*(B666-1)+C$1,FALSE)</f>
        <v>43334</v>
      </c>
      <c r="D673" s="30" t="str">
        <f ca="1">VLOOKUP($B673,INDIRECT("data!$"&amp;F667&amp;"$3:$CZ$554"),$C667-3*(B666-1)+D$1,FALSE)</f>
        <v>Sheffield Weds</v>
      </c>
      <c r="E673" s="30" t="str">
        <f ca="1">VLOOKUP($B673,INDIRECT("data!$"&amp;F667&amp;"$3:$CZ$554"),$C667-3*(B666-1)+E$1,FALSE)</f>
        <v>Millwall</v>
      </c>
      <c r="F673" s="29">
        <f ca="1">VLOOKUP($B673,INDIRECT("data!$"&amp;F667&amp;"$3:$CZ$554"),$C667-3*(B666-1)+F$1,FALSE)</f>
        <v>2</v>
      </c>
      <c r="G673" s="29">
        <f ca="1">VLOOKUP($B673,INDIRECT("data!$"&amp;F667&amp;"$3:$CZ$554"),$C667-3*(B666-1)+G$1,FALSE)</f>
        <v>1</v>
      </c>
      <c r="H673" s="15" t="str">
        <f ca="1">VLOOKUP($B673,INDIRECT("data!$"&amp;F667&amp;"$3:$CZ$554"),$C667-3*(B666-1)+H$1,FALSE)</f>
        <v>H</v>
      </c>
      <c r="I673" s="29">
        <f ca="1">VLOOKUP($B673,INDIRECT("data!$"&amp;F667&amp;"$3:$CZ$554"),$C667-3*(B666-1)+I$1,FALSE)</f>
        <v>1</v>
      </c>
      <c r="J673" s="29">
        <f ca="1">VLOOKUP($B673,INDIRECT("data!$"&amp;F667&amp;"$3:$CZ$554"),$C667-3*(B666-1)+J$1,FALSE)</f>
        <v>0</v>
      </c>
      <c r="K673" s="15" t="str">
        <f ca="1">VLOOKUP($B673,INDIRECT("data!$"&amp;F667&amp;"$3:$CZ$554"),$C667-3*(B666-1)+K$1,FALSE)</f>
        <v>H</v>
      </c>
      <c r="L673" s="30" t="str">
        <f ca="1">VLOOKUP($B673,INDIRECT("data!$"&amp;F667&amp;"$3:$CZ$554"),$C667-3*(B666-1)+L$1,FALSE)</f>
        <v>A Madley</v>
      </c>
      <c r="M673" s="45">
        <f ca="1">VLOOKUP($B673,INDIRECT("data!$"&amp;F667&amp;"$3:$CZ$554"),$C667-3*(B666-1)+M$1,FALSE)</f>
        <v>13</v>
      </c>
      <c r="N673" s="45">
        <f ca="1">VLOOKUP($B673,INDIRECT("data!$"&amp;F667&amp;"$3:$CZ$554"),$C667-3*(B666-1)+N$1,FALSE)</f>
        <v>12</v>
      </c>
      <c r="O673" s="45">
        <f ca="1">VLOOKUP($B673,INDIRECT("data!$"&amp;F667&amp;"$3:$CZ$554"),$C667-3*(B666-1)+O$1,FALSE)</f>
        <v>3</v>
      </c>
      <c r="P673" s="45">
        <f ca="1">VLOOKUP($B673,INDIRECT("data!$"&amp;F667&amp;"$3:$CZ$554"),$C667-3*(B666-1)+P$1,FALSE)</f>
        <v>4</v>
      </c>
      <c r="Q673" s="45">
        <f ca="1">VLOOKUP($B673,INDIRECT("data!$"&amp;F667&amp;"$3:$CZ$554"),$C667-3*(B666-1)+Q$1,FALSE)</f>
        <v>8</v>
      </c>
      <c r="R673" s="45">
        <f ca="1">VLOOKUP($B673,INDIRECT("data!$"&amp;F667&amp;"$3:$CZ$554"),$C667-3*(B666-1)+R$1,FALSE)</f>
        <v>10</v>
      </c>
      <c r="S673" s="45">
        <f ca="1">VLOOKUP($B673,INDIRECT("data!$"&amp;F667&amp;"$3:$CZ$554"),$C667-3*(B666-1)+S$1,FALSE)</f>
        <v>7</v>
      </c>
      <c r="T673" s="45">
        <f ca="1">VLOOKUP($B673,INDIRECT("data!$"&amp;F667&amp;"$3:$CZ$554"),$C667-3*(B666-1)+T$1,FALSE)</f>
        <v>4</v>
      </c>
      <c r="U673" s="45">
        <f ca="1">VLOOKUP($B673,INDIRECT("data!$"&amp;F667&amp;"$3:$CZ$554"),$C667-3*(B666-1)+U$1,FALSE)</f>
        <v>2</v>
      </c>
      <c r="V673" s="45">
        <f ca="1">VLOOKUP($B673,INDIRECT("data!$"&amp;F667&amp;"$3:$CZ$554"),$C667-3*(B666-1)+V$1,FALSE)</f>
        <v>0</v>
      </c>
      <c r="W673" s="45">
        <f ca="1">VLOOKUP($B673,INDIRECT("data!$"&amp;F667&amp;"$3:$CZ$554"),$C667-3*(B666-1)+W$1,FALSE)</f>
        <v>0</v>
      </c>
      <c r="X673" s="45">
        <f ca="1">VLOOKUP($B673,INDIRECT("data!$"&amp;F667&amp;"$3:$CZ$554"),$C667-3*(B666-1)+X$1,FALSE)</f>
        <v>0</v>
      </c>
      <c r="Y673" s="47">
        <f ca="1">VLOOKUP($B673,INDIRECT("data!$"&amp;F667&amp;"$3:$CZ$554"),$C667-3*(B666-1)+Y$1,FALSE)</f>
        <v>3.1</v>
      </c>
      <c r="Z673" s="47">
        <f ca="1">VLOOKUP($B673,INDIRECT("data!$"&amp;F667&amp;"$3:$CZ$554"),$C667-3*(B666-1)+Z$1,FALSE)</f>
        <v>3.3</v>
      </c>
      <c r="AA673" s="47">
        <f ca="1">VLOOKUP($B673,INDIRECT("data!$"&amp;F667&amp;"$3:$CZ$554"),$C667-3*(B666-1)+AA$1,FALSE)</f>
        <v>2.5</v>
      </c>
      <c r="AB673" s="47">
        <f ca="1">VLOOKUP($B673,INDIRECT("data!$"&amp;F667&amp;"$3:$CZ$554"),$C667-3*(B666-1)+AB$1,FALSE)</f>
        <v>3.18</v>
      </c>
      <c r="AC673" s="47">
        <f ca="1">VLOOKUP($B673,INDIRECT("data!$"&amp;F667&amp;"$3:$CZ$554"),$C667-3*(B666-1)+AC$1,FALSE)</f>
        <v>3.37</v>
      </c>
      <c r="AD673" s="47">
        <f ca="1">VLOOKUP($B673,INDIRECT("data!$"&amp;F667&amp;"$3:$CZ$554"),$C667-3*(B666-1)+AD$1,FALSE)</f>
        <v>2.4</v>
      </c>
      <c r="AE673" s="47">
        <f ca="1">VLOOKUP($B673,INDIRECT("data!$"&amp;F667&amp;"$3:$CZ$554"),$C667-3*(B666-1)+AE$1,FALSE)</f>
        <v>2.15</v>
      </c>
      <c r="AF673" s="47">
        <f ca="1">VLOOKUP($B673,INDIRECT("data!$"&amp;F667&amp;"$3:$CZ$554"),$C667-3*(B666-1)+AF$1,FALSE)</f>
        <v>1.69</v>
      </c>
      <c r="AG673" s="65">
        <f t="shared" ca="1" si="1443"/>
        <v>3</v>
      </c>
      <c r="AH673" s="65">
        <f t="shared" ca="1" si="1444"/>
        <v>1</v>
      </c>
      <c r="AI673" s="65">
        <f t="shared" ca="1" si="1445"/>
        <v>2</v>
      </c>
      <c r="AJ673" s="65">
        <f t="shared" ca="1" si="1446"/>
        <v>1</v>
      </c>
      <c r="AK673" s="65">
        <f t="shared" ca="1" si="1447"/>
        <v>1</v>
      </c>
      <c r="AL673" s="66" t="str">
        <f t="shared" ca="1" si="1448"/>
        <v>D</v>
      </c>
      <c r="AM673" s="66" t="str">
        <f t="shared" ca="1" si="1449"/>
        <v>H-H</v>
      </c>
      <c r="AN673" s="65">
        <f t="shared" ca="1" si="1450"/>
        <v>1</v>
      </c>
      <c r="AO673" s="65">
        <f t="shared" ca="1" si="1451"/>
        <v>1</v>
      </c>
      <c r="AP673" s="65">
        <f t="shared" ca="1" si="1452"/>
        <v>0</v>
      </c>
      <c r="AQ673" s="65">
        <f t="shared" ca="1" si="1453"/>
        <v>0</v>
      </c>
      <c r="AR673" s="65">
        <f t="shared" ca="1" si="1454"/>
        <v>0</v>
      </c>
      <c r="AS673" s="65">
        <f t="shared" ca="1" si="1455"/>
        <v>0</v>
      </c>
      <c r="AT673" s="65">
        <f t="shared" ca="1" si="1456"/>
        <v>0</v>
      </c>
    </row>
    <row r="674" spans="1:46" ht="18" customHeight="1" x14ac:dyDescent="0.25">
      <c r="A674" s="49" t="str">
        <f ca="1">CONCATENATE(B668,"-",B674)</f>
        <v>Sheffield Weds-Home-6</v>
      </c>
      <c r="B674" s="12">
        <v>6</v>
      </c>
      <c r="C674" s="41">
        <f ca="1">VLOOKUP($B674,INDIRECT("data!$"&amp;F667&amp;"$3:$CZ$554"),$C667-3*(B666-1)+C$1,FALSE)</f>
        <v>43323</v>
      </c>
      <c r="D674" s="30" t="str">
        <f ca="1">VLOOKUP($B674,INDIRECT("data!$"&amp;F667&amp;"$3:$CZ$554"),$C667-3*(B666-1)+D$1,FALSE)</f>
        <v>Sheffield Weds</v>
      </c>
      <c r="E674" s="30" t="str">
        <f ca="1">VLOOKUP($B674,INDIRECT("data!$"&amp;F667&amp;"$3:$CZ$554"),$C667-3*(B666-1)+E$1,FALSE)</f>
        <v>Hull</v>
      </c>
      <c r="F674" s="29">
        <f ca="1">VLOOKUP($B674,INDIRECT("data!$"&amp;F667&amp;"$3:$CZ$554"),$C667-3*(B666-1)+F$1,FALSE)</f>
        <v>1</v>
      </c>
      <c r="G674" s="29">
        <f ca="1">VLOOKUP($B674,INDIRECT("data!$"&amp;F667&amp;"$3:$CZ$554"),$C667-3*(B666-1)+G$1,FALSE)</f>
        <v>1</v>
      </c>
      <c r="H674" s="15" t="str">
        <f ca="1">VLOOKUP($B674,INDIRECT("data!$"&amp;F667&amp;"$3:$CZ$554"),$C667-3*(B666-1)+H$1,FALSE)</f>
        <v>D</v>
      </c>
      <c r="I674" s="29">
        <f ca="1">VLOOKUP($B674,INDIRECT("data!$"&amp;F667&amp;"$3:$CZ$554"),$C667-3*(B666-1)+I$1,FALSE)</f>
        <v>0</v>
      </c>
      <c r="J674" s="29">
        <f ca="1">VLOOKUP($B674,INDIRECT("data!$"&amp;F667&amp;"$3:$CZ$554"),$C667-3*(B666-1)+J$1,FALSE)</f>
        <v>1</v>
      </c>
      <c r="K674" s="15" t="str">
        <f ca="1">VLOOKUP($B674,INDIRECT("data!$"&amp;F667&amp;"$3:$CZ$554"),$C667-3*(B666-1)+K$1,FALSE)</f>
        <v>A</v>
      </c>
      <c r="L674" s="30" t="str">
        <f ca="1">VLOOKUP($B674,INDIRECT("data!$"&amp;F667&amp;"$3:$CZ$554"),$C667-3*(B666-1)+L$1,FALSE)</f>
        <v>S Attwell</v>
      </c>
      <c r="M674" s="45">
        <f ca="1">VLOOKUP($B674,INDIRECT("data!$"&amp;F667&amp;"$3:$CZ$554"),$C667-3*(B666-1)+M$1,FALSE)</f>
        <v>12</v>
      </c>
      <c r="N674" s="45">
        <f ca="1">VLOOKUP($B674,INDIRECT("data!$"&amp;F667&amp;"$3:$CZ$554"),$C667-3*(B666-1)+N$1,FALSE)</f>
        <v>16</v>
      </c>
      <c r="O674" s="45">
        <f ca="1">VLOOKUP($B674,INDIRECT("data!$"&amp;F667&amp;"$3:$CZ$554"),$C667-3*(B666-1)+O$1,FALSE)</f>
        <v>6</v>
      </c>
      <c r="P674" s="45">
        <f ca="1">VLOOKUP($B674,INDIRECT("data!$"&amp;F667&amp;"$3:$CZ$554"),$C667-3*(B666-1)+P$1,FALSE)</f>
        <v>4</v>
      </c>
      <c r="Q674" s="45">
        <f ca="1">VLOOKUP($B674,INDIRECT("data!$"&amp;F667&amp;"$3:$CZ$554"),$C667-3*(B666-1)+Q$1,FALSE)</f>
        <v>5</v>
      </c>
      <c r="R674" s="45">
        <f ca="1">VLOOKUP($B674,INDIRECT("data!$"&amp;F667&amp;"$3:$CZ$554"),$C667-3*(B666-1)+R$1,FALSE)</f>
        <v>7</v>
      </c>
      <c r="S674" s="45">
        <f ca="1">VLOOKUP($B674,INDIRECT("data!$"&amp;F667&amp;"$3:$CZ$554"),$C667-3*(B666-1)+S$1,FALSE)</f>
        <v>5</v>
      </c>
      <c r="T674" s="45">
        <f ca="1">VLOOKUP($B674,INDIRECT("data!$"&amp;F667&amp;"$3:$CZ$554"),$C667-3*(B666-1)+T$1,FALSE)</f>
        <v>6</v>
      </c>
      <c r="U674" s="45">
        <f ca="1">VLOOKUP($B674,INDIRECT("data!$"&amp;F667&amp;"$3:$CZ$554"),$C667-3*(B666-1)+U$1,FALSE)</f>
        <v>3</v>
      </c>
      <c r="V674" s="45">
        <f ca="1">VLOOKUP($B674,INDIRECT("data!$"&amp;F667&amp;"$3:$CZ$554"),$C667-3*(B666-1)+V$1,FALSE)</f>
        <v>1</v>
      </c>
      <c r="W674" s="45">
        <f ca="1">VLOOKUP($B674,INDIRECT("data!$"&amp;F667&amp;"$3:$CZ$554"),$C667-3*(B666-1)+W$1,FALSE)</f>
        <v>0</v>
      </c>
      <c r="X674" s="45">
        <f ca="1">VLOOKUP($B674,INDIRECT("data!$"&amp;F667&amp;"$3:$CZ$554"),$C667-3*(B666-1)+X$1,FALSE)</f>
        <v>0</v>
      </c>
      <c r="Y674" s="47">
        <f ca="1">VLOOKUP($B674,INDIRECT("data!$"&amp;F667&amp;"$3:$CZ$554"),$C667-3*(B666-1)+Y$1,FALSE)</f>
        <v>2.37</v>
      </c>
      <c r="Z674" s="47">
        <f ca="1">VLOOKUP($B674,INDIRECT("data!$"&amp;F667&amp;"$3:$CZ$554"),$C667-3*(B666-1)+Z$1,FALSE)</f>
        <v>3.3</v>
      </c>
      <c r="AA674" s="47">
        <f ca="1">VLOOKUP($B674,INDIRECT("data!$"&amp;F667&amp;"$3:$CZ$554"),$C667-3*(B666-1)+AA$1,FALSE)</f>
        <v>3.3</v>
      </c>
      <c r="AB674" s="47">
        <f ca="1">VLOOKUP($B674,INDIRECT("data!$"&amp;F667&amp;"$3:$CZ$554"),$C667-3*(B666-1)+AB$1,FALSE)</f>
        <v>2.33</v>
      </c>
      <c r="AC674" s="47">
        <f ca="1">VLOOKUP($B674,INDIRECT("data!$"&amp;F667&amp;"$3:$CZ$554"),$C667-3*(B666-1)+AC$1,FALSE)</f>
        <v>3.48</v>
      </c>
      <c r="AD674" s="47">
        <f ca="1">VLOOKUP($B674,INDIRECT("data!$"&amp;F667&amp;"$3:$CZ$554"),$C667-3*(B666-1)+AD$1,FALSE)</f>
        <v>3.24</v>
      </c>
      <c r="AE674" s="47">
        <f ca="1">VLOOKUP($B674,INDIRECT("data!$"&amp;F667&amp;"$3:$CZ$554"),$C667-3*(B666-1)+AE$1,FALSE)</f>
        <v>1.95</v>
      </c>
      <c r="AF674" s="47">
        <f ca="1">VLOOKUP($B674,INDIRECT("data!$"&amp;F667&amp;"$3:$CZ$554"),$C667-3*(B666-1)+AF$1,FALSE)</f>
        <v>1.85</v>
      </c>
      <c r="AG674" s="65">
        <f t="shared" ca="1" si="1443"/>
        <v>2</v>
      </c>
      <c r="AH674" s="65">
        <f t="shared" ca="1" si="1444"/>
        <v>1</v>
      </c>
      <c r="AI674" s="65">
        <f t="shared" ca="1" si="1445"/>
        <v>1</v>
      </c>
      <c r="AJ674" s="65">
        <f t="shared" ca="1" si="1446"/>
        <v>1</v>
      </c>
      <c r="AK674" s="65">
        <f t="shared" ca="1" si="1447"/>
        <v>0</v>
      </c>
      <c r="AL674" s="66" t="str">
        <f t="shared" ca="1" si="1448"/>
        <v>H</v>
      </c>
      <c r="AM674" s="66" t="str">
        <f t="shared" ca="1" si="1449"/>
        <v>A-D</v>
      </c>
      <c r="AN674" s="65">
        <f t="shared" ca="1" si="1450"/>
        <v>1</v>
      </c>
      <c r="AO674" s="65">
        <f t="shared" ca="1" si="1451"/>
        <v>0</v>
      </c>
      <c r="AP674" s="65">
        <f t="shared" ca="1" si="1452"/>
        <v>1</v>
      </c>
      <c r="AQ674" s="65">
        <f t="shared" ca="1" si="1453"/>
        <v>0</v>
      </c>
      <c r="AR674" s="65">
        <f t="shared" ca="1" si="1454"/>
        <v>0</v>
      </c>
      <c r="AS674" s="65">
        <f t="shared" ca="1" si="1455"/>
        <v>0</v>
      </c>
      <c r="AT674" s="65">
        <f t="shared" ca="1" si="1456"/>
        <v>0</v>
      </c>
    </row>
    <row r="675" spans="1:46" ht="18" customHeight="1" x14ac:dyDescent="0.25">
      <c r="A675" s="49" t="str">
        <f ca="1">CONCATENATE(B668,"-",B675)</f>
        <v>Sheffield Weds-Home-7</v>
      </c>
      <c r="B675" s="12">
        <v>7</v>
      </c>
      <c r="C675" s="41" t="e">
        <f ca="1">VLOOKUP($B675,INDIRECT("data!$"&amp;F667&amp;"$3:$CZ$554"),$C667-3*(B666-1)+C$1,FALSE)</f>
        <v>#N/A</v>
      </c>
      <c r="D675" s="30" t="e">
        <f ca="1">VLOOKUP($B675,INDIRECT("data!$"&amp;F667&amp;"$3:$CZ$554"),$C667-3*(B666-1)+D$1,FALSE)</f>
        <v>#N/A</v>
      </c>
      <c r="E675" s="30" t="e">
        <f ca="1">VLOOKUP($B675,INDIRECT("data!$"&amp;F667&amp;"$3:$CZ$554"),$C667-3*(B666-1)+E$1,FALSE)</f>
        <v>#N/A</v>
      </c>
      <c r="F675" s="29" t="e">
        <f ca="1">VLOOKUP($B675,INDIRECT("data!$"&amp;F667&amp;"$3:$CZ$554"),$C667-3*(B666-1)+F$1,FALSE)</f>
        <v>#N/A</v>
      </c>
      <c r="G675" s="29" t="e">
        <f ca="1">VLOOKUP($B675,INDIRECT("data!$"&amp;F667&amp;"$3:$CZ$554"),$C667-3*(B666-1)+G$1,FALSE)</f>
        <v>#N/A</v>
      </c>
      <c r="H675" s="15" t="e">
        <f ca="1">VLOOKUP($B675,INDIRECT("data!$"&amp;F667&amp;"$3:$CZ$554"),$C667-3*(B666-1)+H$1,FALSE)</f>
        <v>#N/A</v>
      </c>
      <c r="I675" s="29" t="e">
        <f ca="1">VLOOKUP($B675,INDIRECT("data!$"&amp;F667&amp;"$3:$CZ$554"),$C667-3*(B666-1)+I$1,FALSE)</f>
        <v>#N/A</v>
      </c>
      <c r="J675" s="29" t="e">
        <f ca="1">VLOOKUP($B675,INDIRECT("data!$"&amp;F667&amp;"$3:$CZ$554"),$C667-3*(B666-1)+J$1,FALSE)</f>
        <v>#N/A</v>
      </c>
      <c r="K675" s="15" t="e">
        <f ca="1">VLOOKUP($B675,INDIRECT("data!$"&amp;F667&amp;"$3:$CZ$554"),$C667-3*(B666-1)+K$1,FALSE)</f>
        <v>#N/A</v>
      </c>
      <c r="L675" s="30" t="e">
        <f ca="1">VLOOKUP($B675,INDIRECT("data!$"&amp;F667&amp;"$3:$CZ$554"),$C667-3*(B666-1)+L$1,FALSE)</f>
        <v>#N/A</v>
      </c>
      <c r="M675" s="45" t="e">
        <f ca="1">VLOOKUP($B675,INDIRECT("data!$"&amp;F667&amp;"$3:$CZ$554"),$C667-3*(B666-1)+M$1,FALSE)</f>
        <v>#N/A</v>
      </c>
      <c r="N675" s="45" t="e">
        <f ca="1">VLOOKUP($B675,INDIRECT("data!$"&amp;F667&amp;"$3:$CZ$554"),$C667-3*(B666-1)+N$1,FALSE)</f>
        <v>#N/A</v>
      </c>
      <c r="O675" s="45" t="e">
        <f ca="1">VLOOKUP($B675,INDIRECT("data!$"&amp;F667&amp;"$3:$CZ$554"),$C667-3*(B666-1)+O$1,FALSE)</f>
        <v>#N/A</v>
      </c>
      <c r="P675" s="45" t="e">
        <f ca="1">VLOOKUP($B675,INDIRECT("data!$"&amp;F667&amp;"$3:$CZ$554"),$C667-3*(B666-1)+P$1,FALSE)</f>
        <v>#N/A</v>
      </c>
      <c r="Q675" s="45" t="e">
        <f ca="1">VLOOKUP($B675,INDIRECT("data!$"&amp;F667&amp;"$3:$CZ$554"),$C667-3*(B666-1)+Q$1,FALSE)</f>
        <v>#N/A</v>
      </c>
      <c r="R675" s="45" t="e">
        <f ca="1">VLOOKUP($B675,INDIRECT("data!$"&amp;F667&amp;"$3:$CZ$554"),$C667-3*(B666-1)+R$1,FALSE)</f>
        <v>#N/A</v>
      </c>
      <c r="S675" s="45" t="e">
        <f ca="1">VLOOKUP($B675,INDIRECT("data!$"&amp;F667&amp;"$3:$CZ$554"),$C667-3*(B666-1)+S$1,FALSE)</f>
        <v>#N/A</v>
      </c>
      <c r="T675" s="45" t="e">
        <f ca="1">VLOOKUP($B675,INDIRECT("data!$"&amp;F667&amp;"$3:$CZ$554"),$C667-3*(B666-1)+T$1,FALSE)</f>
        <v>#N/A</v>
      </c>
      <c r="U675" s="45" t="e">
        <f ca="1">VLOOKUP($B675,INDIRECT("data!$"&amp;F667&amp;"$3:$CZ$554"),$C667-3*(B666-1)+U$1,FALSE)</f>
        <v>#N/A</v>
      </c>
      <c r="V675" s="45" t="e">
        <f ca="1">VLOOKUP($B675,INDIRECT("data!$"&amp;F667&amp;"$3:$CZ$554"),$C667-3*(B666-1)+V$1,FALSE)</f>
        <v>#N/A</v>
      </c>
      <c r="W675" s="45" t="e">
        <f ca="1">VLOOKUP($B675,INDIRECT("data!$"&amp;F667&amp;"$3:$CZ$554"),$C667-3*(B666-1)+W$1,FALSE)</f>
        <v>#N/A</v>
      </c>
      <c r="X675" s="45" t="e">
        <f ca="1">VLOOKUP($B675,INDIRECT("data!$"&amp;F667&amp;"$3:$CZ$554"),$C667-3*(B666-1)+X$1,FALSE)</f>
        <v>#N/A</v>
      </c>
      <c r="Y675" s="47" t="e">
        <f ca="1">VLOOKUP($B675,INDIRECT("data!$"&amp;F667&amp;"$3:$CZ$554"),$C667-3*(B666-1)+Y$1,FALSE)</f>
        <v>#N/A</v>
      </c>
      <c r="Z675" s="47" t="e">
        <f ca="1">VLOOKUP($B675,INDIRECT("data!$"&amp;F667&amp;"$3:$CZ$554"),$C667-3*(B666-1)+Z$1,FALSE)</f>
        <v>#N/A</v>
      </c>
      <c r="AA675" s="47" t="e">
        <f ca="1">VLOOKUP($B675,INDIRECT("data!$"&amp;F667&amp;"$3:$CZ$554"),$C667-3*(B666-1)+AA$1,FALSE)</f>
        <v>#N/A</v>
      </c>
      <c r="AB675" s="47" t="e">
        <f ca="1">VLOOKUP($B675,INDIRECT("data!$"&amp;F667&amp;"$3:$CZ$554"),$C667-3*(B666-1)+AB$1,FALSE)</f>
        <v>#N/A</v>
      </c>
      <c r="AC675" s="47" t="e">
        <f ca="1">VLOOKUP($B675,INDIRECT("data!$"&amp;F667&amp;"$3:$CZ$554"),$C667-3*(B666-1)+AC$1,FALSE)</f>
        <v>#N/A</v>
      </c>
      <c r="AD675" s="47" t="e">
        <f ca="1">VLOOKUP($B675,INDIRECT("data!$"&amp;F667&amp;"$3:$CZ$554"),$C667-3*(B666-1)+AD$1,FALSE)</f>
        <v>#N/A</v>
      </c>
      <c r="AE675" s="47" t="e">
        <f ca="1">VLOOKUP($B675,INDIRECT("data!$"&amp;F667&amp;"$3:$CZ$554"),$C667-3*(B666-1)+AE$1,FALSE)</f>
        <v>#N/A</v>
      </c>
      <c r="AF675" s="47" t="e">
        <f ca="1">VLOOKUP($B675,INDIRECT("data!$"&amp;F667&amp;"$3:$CZ$554"),$C667-3*(B666-1)+AF$1,FALSE)</f>
        <v>#N/A</v>
      </c>
      <c r="AG675" s="65" t="e">
        <f t="shared" ca="1" si="1443"/>
        <v>#N/A</v>
      </c>
      <c r="AH675" s="65" t="e">
        <f t="shared" ca="1" si="1444"/>
        <v>#N/A</v>
      </c>
      <c r="AI675" s="65" t="e">
        <f t="shared" ca="1" si="1445"/>
        <v>#N/A</v>
      </c>
      <c r="AJ675" s="65" t="e">
        <f t="shared" ca="1" si="1446"/>
        <v>#N/A</v>
      </c>
      <c r="AK675" s="65" t="e">
        <f t="shared" ca="1" si="1447"/>
        <v>#N/A</v>
      </c>
      <c r="AL675" s="66" t="e">
        <f t="shared" ca="1" si="1448"/>
        <v>#N/A</v>
      </c>
      <c r="AM675" s="66" t="e">
        <f t="shared" ca="1" si="1449"/>
        <v>#N/A</v>
      </c>
      <c r="AN675" s="65" t="e">
        <f t="shared" ca="1" si="1450"/>
        <v>#N/A</v>
      </c>
      <c r="AO675" s="65" t="e">
        <f t="shared" ca="1" si="1451"/>
        <v>#N/A</v>
      </c>
      <c r="AP675" s="65" t="e">
        <f t="shared" ca="1" si="1452"/>
        <v>#N/A</v>
      </c>
      <c r="AQ675" s="65" t="e">
        <f t="shared" ca="1" si="1453"/>
        <v>#N/A</v>
      </c>
      <c r="AR675" s="65" t="e">
        <f t="shared" ca="1" si="1454"/>
        <v>#N/A</v>
      </c>
      <c r="AS675" s="65" t="e">
        <f t="shared" ca="1" si="1455"/>
        <v>#N/A</v>
      </c>
      <c r="AT675" s="65" t="e">
        <f t="shared" ca="1" si="1456"/>
        <v>#N/A</v>
      </c>
    </row>
    <row r="676" spans="1:46" ht="18" customHeight="1" x14ac:dyDescent="0.25">
      <c r="A676" s="49" t="str">
        <f ca="1">CONCATENATE(B668,"-",B676)</f>
        <v>Sheffield Weds-Home-8</v>
      </c>
      <c r="B676" s="12">
        <v>8</v>
      </c>
      <c r="C676" s="41" t="e">
        <f ca="1">VLOOKUP($B676,INDIRECT("data!$"&amp;F667&amp;"$3:$CZ$554"),$C667-3*(B666-1)+C$1,FALSE)</f>
        <v>#N/A</v>
      </c>
      <c r="D676" s="30" t="e">
        <f ca="1">VLOOKUP($B676,INDIRECT("data!$"&amp;F667&amp;"$3:$CZ$554"),$C667-3*(B666-1)+D$1,FALSE)</f>
        <v>#N/A</v>
      </c>
      <c r="E676" s="30" t="e">
        <f ca="1">VLOOKUP($B676,INDIRECT("data!$"&amp;F667&amp;"$3:$CZ$554"),$C667-3*(B666-1)+E$1,FALSE)</f>
        <v>#N/A</v>
      </c>
      <c r="F676" s="29" t="e">
        <f ca="1">VLOOKUP($B676,INDIRECT("data!$"&amp;F667&amp;"$3:$CZ$554"),$C667-3*(B666-1)+F$1,FALSE)</f>
        <v>#N/A</v>
      </c>
      <c r="G676" s="29" t="e">
        <f ca="1">VLOOKUP($B676,INDIRECT("data!$"&amp;F667&amp;"$3:$CZ$554"),$C667-3*(B666-1)+G$1,FALSE)</f>
        <v>#N/A</v>
      </c>
      <c r="H676" s="15" t="e">
        <f ca="1">VLOOKUP($B676,INDIRECT("data!$"&amp;F667&amp;"$3:$CZ$554"),$C667-3*(B666-1)+H$1,FALSE)</f>
        <v>#N/A</v>
      </c>
      <c r="I676" s="29" t="e">
        <f ca="1">VLOOKUP($B676,INDIRECT("data!$"&amp;F667&amp;"$3:$CZ$554"),$C667-3*(B666-1)+I$1,FALSE)</f>
        <v>#N/A</v>
      </c>
      <c r="J676" s="29" t="e">
        <f ca="1">VLOOKUP($B676,INDIRECT("data!$"&amp;F667&amp;"$3:$CZ$554"),$C667-3*(B666-1)+J$1,FALSE)</f>
        <v>#N/A</v>
      </c>
      <c r="K676" s="15" t="e">
        <f ca="1">VLOOKUP($B676,INDIRECT("data!$"&amp;F667&amp;"$3:$CZ$554"),$C667-3*(B666-1)+K$1,FALSE)</f>
        <v>#N/A</v>
      </c>
      <c r="L676" s="30" t="e">
        <f ca="1">VLOOKUP($B676,INDIRECT("data!$"&amp;F667&amp;"$3:$CZ$554"),$C667-3*(B666-1)+L$1,FALSE)</f>
        <v>#N/A</v>
      </c>
      <c r="M676" s="45" t="e">
        <f ca="1">VLOOKUP($B676,INDIRECT("data!$"&amp;F667&amp;"$3:$CZ$554"),$C667-3*(B666-1)+M$1,FALSE)</f>
        <v>#N/A</v>
      </c>
      <c r="N676" s="45" t="e">
        <f ca="1">VLOOKUP($B676,INDIRECT("data!$"&amp;F667&amp;"$3:$CZ$554"),$C667-3*(B666-1)+N$1,FALSE)</f>
        <v>#N/A</v>
      </c>
      <c r="O676" s="45" t="e">
        <f ca="1">VLOOKUP($B676,INDIRECT("data!$"&amp;F667&amp;"$3:$CZ$554"),$C667-3*(B666-1)+O$1,FALSE)</f>
        <v>#N/A</v>
      </c>
      <c r="P676" s="45" t="e">
        <f ca="1">VLOOKUP($B676,INDIRECT("data!$"&amp;F667&amp;"$3:$CZ$554"),$C667-3*(B666-1)+P$1,FALSE)</f>
        <v>#N/A</v>
      </c>
      <c r="Q676" s="45" t="e">
        <f ca="1">VLOOKUP($B676,INDIRECT("data!$"&amp;F667&amp;"$3:$CZ$554"),$C667-3*(B666-1)+Q$1,FALSE)</f>
        <v>#N/A</v>
      </c>
      <c r="R676" s="45" t="e">
        <f ca="1">VLOOKUP($B676,INDIRECT("data!$"&amp;F667&amp;"$3:$CZ$554"),$C667-3*(B666-1)+R$1,FALSE)</f>
        <v>#N/A</v>
      </c>
      <c r="S676" s="45" t="e">
        <f ca="1">VLOOKUP($B676,INDIRECT("data!$"&amp;F667&amp;"$3:$CZ$554"),$C667-3*(B666-1)+S$1,FALSE)</f>
        <v>#N/A</v>
      </c>
      <c r="T676" s="45" t="e">
        <f ca="1">VLOOKUP($B676,INDIRECT("data!$"&amp;F667&amp;"$3:$CZ$554"),$C667-3*(B666-1)+T$1,FALSE)</f>
        <v>#N/A</v>
      </c>
      <c r="U676" s="45" t="e">
        <f ca="1">VLOOKUP($B676,INDIRECT("data!$"&amp;F667&amp;"$3:$CZ$554"),$C667-3*(B666-1)+U$1,FALSE)</f>
        <v>#N/A</v>
      </c>
      <c r="V676" s="45" t="e">
        <f ca="1">VLOOKUP($B676,INDIRECT("data!$"&amp;F667&amp;"$3:$CZ$554"),$C667-3*(B666-1)+V$1,FALSE)</f>
        <v>#N/A</v>
      </c>
      <c r="W676" s="45" t="e">
        <f ca="1">VLOOKUP($B676,INDIRECT("data!$"&amp;F667&amp;"$3:$CZ$554"),$C667-3*(B666-1)+W$1,FALSE)</f>
        <v>#N/A</v>
      </c>
      <c r="X676" s="45" t="e">
        <f ca="1">VLOOKUP($B676,INDIRECT("data!$"&amp;F667&amp;"$3:$CZ$554"),$C667-3*(B666-1)+X$1,FALSE)</f>
        <v>#N/A</v>
      </c>
      <c r="Y676" s="47" t="e">
        <f ca="1">VLOOKUP($B676,INDIRECT("data!$"&amp;F667&amp;"$3:$CZ$554"),$C667-3*(B666-1)+Y$1,FALSE)</f>
        <v>#N/A</v>
      </c>
      <c r="Z676" s="47" t="e">
        <f ca="1">VLOOKUP($B676,INDIRECT("data!$"&amp;F667&amp;"$3:$CZ$554"),$C667-3*(B666-1)+Z$1,FALSE)</f>
        <v>#N/A</v>
      </c>
      <c r="AA676" s="47" t="e">
        <f ca="1">VLOOKUP($B676,INDIRECT("data!$"&amp;F667&amp;"$3:$CZ$554"),$C667-3*(B666-1)+AA$1,FALSE)</f>
        <v>#N/A</v>
      </c>
      <c r="AB676" s="47" t="e">
        <f ca="1">VLOOKUP($B676,INDIRECT("data!$"&amp;F667&amp;"$3:$CZ$554"),$C667-3*(B666-1)+AB$1,FALSE)</f>
        <v>#N/A</v>
      </c>
      <c r="AC676" s="47" t="e">
        <f ca="1">VLOOKUP($B676,INDIRECT("data!$"&amp;F667&amp;"$3:$CZ$554"),$C667-3*(B666-1)+AC$1,FALSE)</f>
        <v>#N/A</v>
      </c>
      <c r="AD676" s="47" t="e">
        <f ca="1">VLOOKUP($B676,INDIRECT("data!$"&amp;F667&amp;"$3:$CZ$554"),$C667-3*(B666-1)+AD$1,FALSE)</f>
        <v>#N/A</v>
      </c>
      <c r="AE676" s="47" t="e">
        <f ca="1">VLOOKUP($B676,INDIRECT("data!$"&amp;F667&amp;"$3:$CZ$554"),$C667-3*(B666-1)+AE$1,FALSE)</f>
        <v>#N/A</v>
      </c>
      <c r="AF676" s="47" t="e">
        <f ca="1">VLOOKUP($B676,INDIRECT("data!$"&amp;F667&amp;"$3:$CZ$554"),$C667-3*(B666-1)+AF$1,FALSE)</f>
        <v>#N/A</v>
      </c>
      <c r="AG676" s="65" t="e">
        <f t="shared" ca="1" si="1443"/>
        <v>#N/A</v>
      </c>
      <c r="AH676" s="65" t="e">
        <f t="shared" ca="1" si="1444"/>
        <v>#N/A</v>
      </c>
      <c r="AI676" s="65" t="e">
        <f t="shared" ca="1" si="1445"/>
        <v>#N/A</v>
      </c>
      <c r="AJ676" s="65" t="e">
        <f t="shared" ca="1" si="1446"/>
        <v>#N/A</v>
      </c>
      <c r="AK676" s="65" t="e">
        <f t="shared" ca="1" si="1447"/>
        <v>#N/A</v>
      </c>
      <c r="AL676" s="66" t="e">
        <f t="shared" ca="1" si="1448"/>
        <v>#N/A</v>
      </c>
      <c r="AM676" s="66" t="e">
        <f t="shared" ca="1" si="1449"/>
        <v>#N/A</v>
      </c>
      <c r="AN676" s="65" t="e">
        <f t="shared" ca="1" si="1450"/>
        <v>#N/A</v>
      </c>
      <c r="AO676" s="65" t="e">
        <f t="shared" ca="1" si="1451"/>
        <v>#N/A</v>
      </c>
      <c r="AP676" s="65" t="e">
        <f t="shared" ca="1" si="1452"/>
        <v>#N/A</v>
      </c>
      <c r="AQ676" s="65" t="e">
        <f t="shared" ca="1" si="1453"/>
        <v>#N/A</v>
      </c>
      <c r="AR676" s="65" t="e">
        <f t="shared" ca="1" si="1454"/>
        <v>#N/A</v>
      </c>
      <c r="AS676" s="65" t="e">
        <f t="shared" ca="1" si="1455"/>
        <v>#N/A</v>
      </c>
      <c r="AT676" s="65" t="e">
        <f t="shared" ca="1" si="1456"/>
        <v>#N/A</v>
      </c>
    </row>
    <row r="677" spans="1:46" ht="18" customHeight="1" x14ac:dyDescent="0.25">
      <c r="A677" s="50"/>
      <c r="B677" s="42" t="s">
        <v>23</v>
      </c>
      <c r="C677" s="43"/>
      <c r="D677" s="44"/>
      <c r="E677" s="44"/>
      <c r="F677" s="46" t="e">
        <f ca="1">SUM(F669:F676)</f>
        <v>#N/A</v>
      </c>
      <c r="G677" s="46" t="e">
        <f ca="1">SUM(G669:G676)</f>
        <v>#N/A</v>
      </c>
      <c r="H677" s="42"/>
      <c r="I677" s="46" t="e">
        <f t="shared" ref="I677:J677" ca="1" si="1457">SUM(I669:I676)</f>
        <v>#N/A</v>
      </c>
      <c r="J677" s="46" t="e">
        <f t="shared" ca="1" si="1457"/>
        <v>#N/A</v>
      </c>
      <c r="K677" s="42"/>
      <c r="L677" s="44"/>
      <c r="M677" s="46" t="e">
        <f t="shared" ref="M677:X677" ca="1" si="1458">SUM(M669:M676)</f>
        <v>#N/A</v>
      </c>
      <c r="N677" s="46" t="e">
        <f t="shared" ca="1" si="1458"/>
        <v>#N/A</v>
      </c>
      <c r="O677" s="46" t="e">
        <f t="shared" ca="1" si="1458"/>
        <v>#N/A</v>
      </c>
      <c r="P677" s="46" t="e">
        <f t="shared" ca="1" si="1458"/>
        <v>#N/A</v>
      </c>
      <c r="Q677" s="46" t="e">
        <f t="shared" ca="1" si="1458"/>
        <v>#N/A</v>
      </c>
      <c r="R677" s="46" t="e">
        <f t="shared" ca="1" si="1458"/>
        <v>#N/A</v>
      </c>
      <c r="S677" s="46" t="e">
        <f t="shared" ca="1" si="1458"/>
        <v>#N/A</v>
      </c>
      <c r="T677" s="46" t="e">
        <f t="shared" ca="1" si="1458"/>
        <v>#N/A</v>
      </c>
      <c r="U677" s="46" t="e">
        <f t="shared" ca="1" si="1458"/>
        <v>#N/A</v>
      </c>
      <c r="V677" s="46" t="e">
        <f t="shared" ca="1" si="1458"/>
        <v>#N/A</v>
      </c>
      <c r="W677" s="46" t="e">
        <f t="shared" ca="1" si="1458"/>
        <v>#N/A</v>
      </c>
      <c r="X677" s="46" t="e">
        <f t="shared" ca="1" si="1458"/>
        <v>#N/A</v>
      </c>
      <c r="Y677" s="48"/>
      <c r="Z677" s="48"/>
      <c r="AA677" s="48"/>
      <c r="AB677" s="48"/>
      <c r="AC677" s="48"/>
      <c r="AD677" s="48"/>
      <c r="AE677" s="48"/>
      <c r="AF677" s="48"/>
    </row>
    <row r="678" spans="1:46" ht="18" customHeight="1" x14ac:dyDescent="0.25">
      <c r="A678" s="50"/>
      <c r="B678" s="37" t="str">
        <f ca="1">CONCATENATE(B667,"-Away")</f>
        <v>Sheffield Weds-Away</v>
      </c>
      <c r="C678" s="40" t="s">
        <v>22</v>
      </c>
      <c r="D678" s="13" t="s">
        <v>50</v>
      </c>
      <c r="E678" s="13" t="s">
        <v>51</v>
      </c>
      <c r="F678" s="13" t="s">
        <v>3</v>
      </c>
      <c r="G678" s="13" t="s">
        <v>4</v>
      </c>
      <c r="H678" s="13" t="s">
        <v>6</v>
      </c>
      <c r="I678" s="13" t="s">
        <v>1</v>
      </c>
      <c r="J678" s="13" t="s">
        <v>2</v>
      </c>
      <c r="K678" s="13" t="s">
        <v>5</v>
      </c>
      <c r="L678" s="13" t="s">
        <v>52</v>
      </c>
      <c r="M678" s="13" t="s">
        <v>53</v>
      </c>
      <c r="N678" s="13" t="s">
        <v>54</v>
      </c>
      <c r="O678" s="13" t="s">
        <v>55</v>
      </c>
      <c r="P678" s="13" t="s">
        <v>56</v>
      </c>
      <c r="Q678" s="13" t="s">
        <v>57</v>
      </c>
      <c r="R678" s="13" t="s">
        <v>58</v>
      </c>
      <c r="S678" s="13" t="s">
        <v>59</v>
      </c>
      <c r="T678" s="13" t="s">
        <v>60</v>
      </c>
      <c r="U678" s="13" t="s">
        <v>61</v>
      </c>
      <c r="V678" s="13" t="s">
        <v>62</v>
      </c>
      <c r="W678" s="13" t="s">
        <v>63</v>
      </c>
      <c r="X678" s="13" t="s">
        <v>64</v>
      </c>
      <c r="Y678" s="13" t="s">
        <v>65</v>
      </c>
      <c r="Z678" s="13" t="s">
        <v>66</v>
      </c>
      <c r="AA678" s="13" t="s">
        <v>67</v>
      </c>
      <c r="AB678" s="13" t="s">
        <v>68</v>
      </c>
      <c r="AC678" s="13" t="s">
        <v>69</v>
      </c>
      <c r="AD678" s="13" t="s">
        <v>70</v>
      </c>
      <c r="AE678" s="13" t="s">
        <v>71</v>
      </c>
      <c r="AF678" s="13" t="s">
        <v>72</v>
      </c>
      <c r="AG678" s="62" t="s">
        <v>140</v>
      </c>
      <c r="AH678" s="62" t="s">
        <v>141</v>
      </c>
      <c r="AI678" s="62" t="s">
        <v>142</v>
      </c>
      <c r="AJ678" s="62" t="s">
        <v>143</v>
      </c>
      <c r="AK678" s="62" t="s">
        <v>144</v>
      </c>
      <c r="AL678" s="63" t="s">
        <v>145</v>
      </c>
      <c r="AM678" s="63" t="s">
        <v>146</v>
      </c>
      <c r="AN678" s="62" t="s">
        <v>147</v>
      </c>
      <c r="AO678" s="64" t="s">
        <v>150</v>
      </c>
      <c r="AP678" s="64" t="s">
        <v>151</v>
      </c>
      <c r="AQ678" s="62" t="s">
        <v>148</v>
      </c>
      <c r="AR678" s="62" t="s">
        <v>149</v>
      </c>
      <c r="AS678" s="62" t="s">
        <v>152</v>
      </c>
      <c r="AT678" s="62" t="s">
        <v>153</v>
      </c>
    </row>
    <row r="679" spans="1:46" ht="18" customHeight="1" x14ac:dyDescent="0.25">
      <c r="A679" s="49" t="str">
        <f ca="1">CONCATENATE(B678,"-",B679)</f>
        <v>Sheffield Weds-Away-1</v>
      </c>
      <c r="B679" s="37">
        <v>1</v>
      </c>
      <c r="C679" s="41">
        <f ca="1">VLOOKUP($B679,INDIRECT("data!$"&amp;G667&amp;"$3:$CZ$554"),$D667-3*(B666-1)+C$1,FALSE)</f>
        <v>43380</v>
      </c>
      <c r="D679" s="30" t="str">
        <f ca="1">VLOOKUP($B679,INDIRECT("data!$"&amp;G667&amp;"$3:$CZ$554"),$D667-3*(B666-1)+D$1,FALSE)</f>
        <v>Bristol City</v>
      </c>
      <c r="E679" s="30" t="str">
        <f ca="1">VLOOKUP($B679,INDIRECT("data!$"&amp;G667&amp;"$3:$CZ$554"),$D667-3*(B666-1)+E$1,FALSE)</f>
        <v>Sheffield Weds</v>
      </c>
      <c r="F679" s="29">
        <f ca="1">VLOOKUP($B679,INDIRECT("data!$"&amp;G667&amp;"$3:$CZ$554"),$D667-3*(B666-1)+F$1,FALSE)</f>
        <v>1</v>
      </c>
      <c r="G679" s="29">
        <f ca="1">VLOOKUP($B679,INDIRECT("data!$"&amp;G667&amp;"$3:$CZ$554"),$D667-3*(B666-1)+G$1,FALSE)</f>
        <v>2</v>
      </c>
      <c r="H679" s="15" t="str">
        <f ca="1">VLOOKUP($B679,INDIRECT("data!$"&amp;G667&amp;"$3:$CZ$554"),$D667-3*(B666-1)+H$1,FALSE)</f>
        <v>A</v>
      </c>
      <c r="I679" s="29">
        <f ca="1">VLOOKUP($B679,INDIRECT("data!$"&amp;G667&amp;"$3:$CZ$554"),$D667-3*(B666-1)+I$1,FALSE)</f>
        <v>0</v>
      </c>
      <c r="J679" s="29">
        <f ca="1">VLOOKUP($B679,INDIRECT("data!$"&amp;G667&amp;"$3:$CZ$554"),$D667-3*(B666-1)+J$1,FALSE)</f>
        <v>0</v>
      </c>
      <c r="K679" s="15" t="str">
        <f ca="1">VLOOKUP($B679,INDIRECT("data!$"&amp;G667&amp;"$3:$CZ$554"),$D667-3*(B666-1)+K$1,FALSE)</f>
        <v>D</v>
      </c>
      <c r="L679" s="30" t="str">
        <f ca="1">VLOOKUP($B679,INDIRECT("data!$"&amp;G667&amp;"$3:$CZ$554"),$D667-3*(B666-1)+L$1,FALSE)</f>
        <v>A Davies</v>
      </c>
      <c r="M679" s="45">
        <f ca="1">VLOOKUP($B679,INDIRECT("data!$"&amp;G667&amp;"$3:$CZ$554"),$D667-3*(B666-1)+M$1,FALSE)</f>
        <v>12</v>
      </c>
      <c r="N679" s="45">
        <f ca="1">VLOOKUP($B679,INDIRECT("data!$"&amp;G667&amp;"$3:$CZ$554"),$D667-3*(B666-1)+N$1,FALSE)</f>
        <v>9</v>
      </c>
      <c r="O679" s="45">
        <f ca="1">VLOOKUP($B679,INDIRECT("data!$"&amp;G667&amp;"$3:$CZ$554"),$D667-3*(B666-1)+O$1,FALSE)</f>
        <v>5</v>
      </c>
      <c r="P679" s="45">
        <f ca="1">VLOOKUP($B679,INDIRECT("data!$"&amp;G667&amp;"$3:$CZ$554"),$D667-3*(B666-1)+P$1,FALSE)</f>
        <v>5</v>
      </c>
      <c r="Q679" s="45">
        <f ca="1">VLOOKUP($B679,INDIRECT("data!$"&amp;G667&amp;"$3:$CZ$554"),$D667-3*(B666-1)+Q$1,FALSE)</f>
        <v>7</v>
      </c>
      <c r="R679" s="45">
        <f ca="1">VLOOKUP($B679,INDIRECT("data!$"&amp;G667&amp;"$3:$CZ$554"),$D667-3*(B666-1)+R$1,FALSE)</f>
        <v>22</v>
      </c>
      <c r="S679" s="45">
        <f ca="1">VLOOKUP($B679,INDIRECT("data!$"&amp;G667&amp;"$3:$CZ$554"),$D667-3*(B666-1)+S$1,FALSE)</f>
        <v>5</v>
      </c>
      <c r="T679" s="45">
        <f ca="1">VLOOKUP($B679,INDIRECT("data!$"&amp;G667&amp;"$3:$CZ$554"),$D667-3*(B666-1)+T$1,FALSE)</f>
        <v>5</v>
      </c>
      <c r="U679" s="45">
        <f ca="1">VLOOKUP($B679,INDIRECT("data!$"&amp;G667&amp;"$3:$CZ$554"),$D667-3*(B666-1)+U$1,FALSE)</f>
        <v>1</v>
      </c>
      <c r="V679" s="45">
        <f ca="1">VLOOKUP($B679,INDIRECT("data!$"&amp;G667&amp;"$3:$CZ$554"),$D667-3*(B666-1)+V$1,FALSE)</f>
        <v>5</v>
      </c>
      <c r="W679" s="45">
        <f ca="1">VLOOKUP($B679,INDIRECT("data!$"&amp;G667&amp;"$3:$CZ$554"),$D667-3*(B666-1)+W$1,FALSE)</f>
        <v>0</v>
      </c>
      <c r="X679" s="45">
        <f ca="1">VLOOKUP($B679,INDIRECT("data!$"&amp;G667&amp;"$3:$CZ$554"),$D667-3*(B666-1)+X$1,FALSE)</f>
        <v>0</v>
      </c>
      <c r="Y679" s="47">
        <f ca="1">VLOOKUP($B679,INDIRECT("data!$"&amp;G667&amp;"$3:$CZ$554"),$D667-3*(B666-1)+Y$1,FALSE)</f>
        <v>1.85</v>
      </c>
      <c r="Z679" s="47">
        <f ca="1">VLOOKUP($B679,INDIRECT("data!$"&amp;G667&amp;"$3:$CZ$554"),$D667-3*(B666-1)+Z$1,FALSE)</f>
        <v>3.6</v>
      </c>
      <c r="AA679" s="47">
        <f ca="1">VLOOKUP($B679,INDIRECT("data!$"&amp;G667&amp;"$3:$CZ$554"),$D667-3*(B666-1)+AA$1,FALSE)</f>
        <v>4.75</v>
      </c>
      <c r="AB679" s="47">
        <f ca="1">VLOOKUP($B679,INDIRECT("data!$"&amp;G667&amp;"$3:$CZ$554"),$D667-3*(B666-1)+AB$1,FALSE)</f>
        <v>1.86</v>
      </c>
      <c r="AC679" s="47">
        <f ca="1">VLOOKUP($B679,INDIRECT("data!$"&amp;G667&amp;"$3:$CZ$554"),$D667-3*(B666-1)+AC$1,FALSE)</f>
        <v>3.71</v>
      </c>
      <c r="AD679" s="47">
        <f ca="1">VLOOKUP($B679,INDIRECT("data!$"&amp;G667&amp;"$3:$CZ$554"),$D667-3*(B666-1)+AD$1,FALSE)</f>
        <v>4.54</v>
      </c>
      <c r="AE679" s="47">
        <f ca="1">VLOOKUP($B679,INDIRECT("data!$"&amp;G667&amp;"$3:$CZ$554"),$D667-3*(B666-1)+AE$1,FALSE)</f>
        <v>1.82</v>
      </c>
      <c r="AF679" s="47">
        <f ca="1">VLOOKUP($B679,INDIRECT("data!$"&amp;G667&amp;"$3:$CZ$554"),$D667-3*(B666-1)+AF$1,FALSE)</f>
        <v>1.96</v>
      </c>
      <c r="AG679" s="65">
        <f ca="1">IF(C679="","",F679+G679)</f>
        <v>3</v>
      </c>
      <c r="AH679" s="65">
        <f ca="1">IF(C679="","",I679+J679)</f>
        <v>0</v>
      </c>
      <c r="AI679" s="65">
        <f ca="1">IF(C679="","",AJ679+AK679)</f>
        <v>3</v>
      </c>
      <c r="AJ679" s="65">
        <f ca="1">IF(C679="","",F679-I679)</f>
        <v>1</v>
      </c>
      <c r="AK679" s="65">
        <f ca="1">IF(C679="","",G679-J679)</f>
        <v>2</v>
      </c>
      <c r="AL679" s="66" t="str">
        <f ca="1">IF(AJ679&gt;AK679,"H",IF(AJ679=AK679,"D",IF(AJ679&lt;AK679,"A","Error!")))</f>
        <v>A</v>
      </c>
      <c r="AM679" s="66" t="str">
        <f ca="1">IF(C679="","",CONCATENATE(K679,"-",H679))</f>
        <v>D-A</v>
      </c>
      <c r="AN679" s="65">
        <f ca="1">IF(C679="","",IF(AND(F679&gt;0,G679&gt;0),1,0))</f>
        <v>1</v>
      </c>
      <c r="AO679" s="65">
        <f ca="1">IF(C679="","",IF(AND(F679&gt;0,I679&gt;0),1,0))</f>
        <v>0</v>
      </c>
      <c r="AP679" s="65">
        <f ca="1">IF(C679="","",IF(AND(G679&gt;0,J679&gt;0),1,0))</f>
        <v>0</v>
      </c>
      <c r="AQ679" s="65">
        <f ca="1">IF(C679="","",IF(AND(H679="H",G679=0),1,0))</f>
        <v>0</v>
      </c>
      <c r="AR679" s="65">
        <f ca="1">IF(C679="","",IF(AND(H679="A",F679=0),1,0))</f>
        <v>0</v>
      </c>
      <c r="AS679" s="65">
        <f ca="1">IF(C679="","",IF(AND(K679="H",AL679="H"),1,0))</f>
        <v>0</v>
      </c>
      <c r="AT679" s="65">
        <f ca="1">IF(C679="","",IF(AND(K679="A",AL679="A"),1,0))</f>
        <v>0</v>
      </c>
    </row>
    <row r="680" spans="1:46" ht="18" customHeight="1" x14ac:dyDescent="0.25">
      <c r="A680" s="49" t="str">
        <f ca="1">CONCATENATE(B678,"-",B680)</f>
        <v>Sheffield Weds-Away-2</v>
      </c>
      <c r="B680" s="37">
        <v>2</v>
      </c>
      <c r="C680" s="41">
        <f ca="1">VLOOKUP($B680,INDIRECT("data!$"&amp;G667&amp;"$3:$CZ$554"),$D667-3*(B666-1)+C$1,FALSE)</f>
        <v>43365</v>
      </c>
      <c r="D680" s="30" t="str">
        <f ca="1">VLOOKUP($B680,INDIRECT("data!$"&amp;G667&amp;"$3:$CZ$554"),$D667-3*(B666-1)+D$1,FALSE)</f>
        <v>Aston Villa</v>
      </c>
      <c r="E680" s="30" t="str">
        <f ca="1">VLOOKUP($B680,INDIRECT("data!$"&amp;G667&amp;"$3:$CZ$554"),$D667-3*(B666-1)+E$1,FALSE)</f>
        <v>Sheffield Weds</v>
      </c>
      <c r="F680" s="29">
        <f ca="1">VLOOKUP($B680,INDIRECT("data!$"&amp;G667&amp;"$3:$CZ$554"),$D667-3*(B666-1)+F$1,FALSE)</f>
        <v>1</v>
      </c>
      <c r="G680" s="29">
        <f ca="1">VLOOKUP($B680,INDIRECT("data!$"&amp;G667&amp;"$3:$CZ$554"),$D667-3*(B666-1)+G$1,FALSE)</f>
        <v>2</v>
      </c>
      <c r="H680" s="15" t="str">
        <f ca="1">VLOOKUP($B680,INDIRECT("data!$"&amp;G667&amp;"$3:$CZ$554"),$D667-3*(B666-1)+H$1,FALSE)</f>
        <v>A</v>
      </c>
      <c r="I680" s="29">
        <f ca="1">VLOOKUP($B680,INDIRECT("data!$"&amp;G667&amp;"$3:$CZ$554"),$D667-3*(B666-1)+I$1,FALSE)</f>
        <v>0</v>
      </c>
      <c r="J680" s="29">
        <f ca="1">VLOOKUP($B680,INDIRECT("data!$"&amp;G667&amp;"$3:$CZ$554"),$D667-3*(B666-1)+J$1,FALSE)</f>
        <v>0</v>
      </c>
      <c r="K680" s="15" t="str">
        <f ca="1">VLOOKUP($B680,INDIRECT("data!$"&amp;G667&amp;"$3:$CZ$554"),$D667-3*(B666-1)+K$1,FALSE)</f>
        <v>D</v>
      </c>
      <c r="L680" s="30" t="str">
        <f ca="1">VLOOKUP($B680,INDIRECT("data!$"&amp;G667&amp;"$3:$CZ$554"),$D667-3*(B666-1)+L$1,FALSE)</f>
        <v>D Webb</v>
      </c>
      <c r="M680" s="45">
        <f ca="1">VLOOKUP($B680,INDIRECT("data!$"&amp;G667&amp;"$3:$CZ$554"),$D667-3*(B666-1)+M$1,FALSE)</f>
        <v>18</v>
      </c>
      <c r="N680" s="45">
        <f ca="1">VLOOKUP($B680,INDIRECT("data!$"&amp;G667&amp;"$3:$CZ$554"),$D667-3*(B666-1)+N$1,FALSE)</f>
        <v>13</v>
      </c>
      <c r="O680" s="45">
        <f ca="1">VLOOKUP($B680,INDIRECT("data!$"&amp;G667&amp;"$3:$CZ$554"),$D667-3*(B666-1)+O$1,FALSE)</f>
        <v>4</v>
      </c>
      <c r="P680" s="45">
        <f ca="1">VLOOKUP($B680,INDIRECT("data!$"&amp;G667&amp;"$3:$CZ$554"),$D667-3*(B666-1)+P$1,FALSE)</f>
        <v>5</v>
      </c>
      <c r="Q680" s="45">
        <f ca="1">VLOOKUP($B680,INDIRECT("data!$"&amp;G667&amp;"$3:$CZ$554"),$D667-3*(B666-1)+Q$1,FALSE)</f>
        <v>15</v>
      </c>
      <c r="R680" s="45">
        <f ca="1">VLOOKUP($B680,INDIRECT("data!$"&amp;G667&amp;"$3:$CZ$554"),$D667-3*(B666-1)+R$1,FALSE)</f>
        <v>12</v>
      </c>
      <c r="S680" s="45">
        <f ca="1">VLOOKUP($B680,INDIRECT("data!$"&amp;G667&amp;"$3:$CZ$554"),$D667-3*(B666-1)+S$1,FALSE)</f>
        <v>3</v>
      </c>
      <c r="T680" s="45">
        <f ca="1">VLOOKUP($B680,INDIRECT("data!$"&amp;G667&amp;"$3:$CZ$554"),$D667-3*(B666-1)+T$1,FALSE)</f>
        <v>7</v>
      </c>
      <c r="U680" s="45">
        <f ca="1">VLOOKUP($B680,INDIRECT("data!$"&amp;G667&amp;"$3:$CZ$554"),$D667-3*(B666-1)+U$1,FALSE)</f>
        <v>2</v>
      </c>
      <c r="V680" s="45">
        <f ca="1">VLOOKUP($B680,INDIRECT("data!$"&amp;G667&amp;"$3:$CZ$554"),$D667-3*(B666-1)+V$1,FALSE)</f>
        <v>1</v>
      </c>
      <c r="W680" s="45">
        <f ca="1">VLOOKUP($B680,INDIRECT("data!$"&amp;G667&amp;"$3:$CZ$554"),$D667-3*(B666-1)+W$1,FALSE)</f>
        <v>0</v>
      </c>
      <c r="X680" s="45">
        <f ca="1">VLOOKUP($B680,INDIRECT("data!$"&amp;G667&amp;"$3:$CZ$554"),$D667-3*(B666-1)+X$1,FALSE)</f>
        <v>0</v>
      </c>
      <c r="Y680" s="47">
        <f ca="1">VLOOKUP($B680,INDIRECT("data!$"&amp;G667&amp;"$3:$CZ$554"),$D667-3*(B666-1)+Y$1,FALSE)</f>
        <v>1.57</v>
      </c>
      <c r="Z680" s="47">
        <f ca="1">VLOOKUP($B680,INDIRECT("data!$"&amp;G667&amp;"$3:$CZ$554"),$D667-3*(B666-1)+Z$1,FALSE)</f>
        <v>4.33</v>
      </c>
      <c r="AA680" s="47">
        <f ca="1">VLOOKUP($B680,INDIRECT("data!$"&amp;G667&amp;"$3:$CZ$554"),$D667-3*(B666-1)+AA$1,FALSE)</f>
        <v>6.5</v>
      </c>
      <c r="AB680" s="47">
        <f ca="1">VLOOKUP($B680,INDIRECT("data!$"&amp;G667&amp;"$3:$CZ$554"),$D667-3*(B666-1)+AB$1,FALSE)</f>
        <v>1.56</v>
      </c>
      <c r="AC680" s="47">
        <f ca="1">VLOOKUP($B680,INDIRECT("data!$"&amp;G667&amp;"$3:$CZ$554"),$D667-3*(B666-1)+AC$1,FALSE)</f>
        <v>4.4000000000000004</v>
      </c>
      <c r="AD680" s="47">
        <f ca="1">VLOOKUP($B680,INDIRECT("data!$"&amp;G667&amp;"$3:$CZ$554"),$D667-3*(B666-1)+AD$1,FALSE)</f>
        <v>6.13</v>
      </c>
      <c r="AE680" s="47">
        <f ca="1">VLOOKUP($B680,INDIRECT("data!$"&amp;G667&amp;"$3:$CZ$554"),$D667-3*(B666-1)+AE$1,FALSE)</f>
        <v>1.84</v>
      </c>
      <c r="AF680" s="47">
        <f ca="1">VLOOKUP($B680,INDIRECT("data!$"&amp;G667&amp;"$3:$CZ$554"),$D667-3*(B666-1)+AF$1,FALSE)</f>
        <v>1.94</v>
      </c>
      <c r="AG680" s="65">
        <f t="shared" ref="AG680:AG686" ca="1" si="1459">IF(C680="","",F680+G680)</f>
        <v>3</v>
      </c>
      <c r="AH680" s="65">
        <f t="shared" ref="AH680:AH686" ca="1" si="1460">IF(C680="","",I680+J680)</f>
        <v>0</v>
      </c>
      <c r="AI680" s="65">
        <f t="shared" ref="AI680:AI686" ca="1" si="1461">IF(C680="","",AJ680+AK680)</f>
        <v>3</v>
      </c>
      <c r="AJ680" s="65">
        <f t="shared" ref="AJ680:AJ686" ca="1" si="1462">IF(C680="","",F680-I680)</f>
        <v>1</v>
      </c>
      <c r="AK680" s="65">
        <f t="shared" ref="AK680:AK686" ca="1" si="1463">IF(C680="","",G680-J680)</f>
        <v>2</v>
      </c>
      <c r="AL680" s="66" t="str">
        <f t="shared" ref="AL680:AL686" ca="1" si="1464">IF(AJ680&gt;AK680,"H",IF(AJ680=AK680,"D",IF(AJ680&lt;AK680,"A","Error!")))</f>
        <v>A</v>
      </c>
      <c r="AM680" s="66" t="str">
        <f t="shared" ref="AM680:AM686" ca="1" si="1465">IF(C680="","",CONCATENATE(K680,"-",H680))</f>
        <v>D-A</v>
      </c>
      <c r="AN680" s="65">
        <f t="shared" ref="AN680:AN686" ca="1" si="1466">IF(C680="","",IF(AND(F680&gt;0,G680&gt;0),1,0))</f>
        <v>1</v>
      </c>
      <c r="AO680" s="65">
        <f t="shared" ref="AO680:AO686" ca="1" si="1467">IF(C680="","",IF(AND(F680&gt;0,I680&gt;0),1,0))</f>
        <v>0</v>
      </c>
      <c r="AP680" s="65">
        <f t="shared" ref="AP680:AP686" ca="1" si="1468">IF(C680="","",IF(AND(G680&gt;0,J680&gt;0),1,0))</f>
        <v>0</v>
      </c>
      <c r="AQ680" s="65">
        <f t="shared" ref="AQ680:AQ686" ca="1" si="1469">IF(C680="","",IF(AND(H680="H",G680=0),1,0))</f>
        <v>0</v>
      </c>
      <c r="AR680" s="65">
        <f t="shared" ref="AR680:AR686" ca="1" si="1470">IF(C680="","",IF(AND(H680="A",F680=0),1,0))</f>
        <v>0</v>
      </c>
      <c r="AS680" s="65">
        <f t="shared" ref="AS680:AS686" ca="1" si="1471">IF(C680="","",IF(AND(K680="H",AL680="H"),1,0))</f>
        <v>0</v>
      </c>
      <c r="AT680" s="65">
        <f t="shared" ref="AT680:AT686" ca="1" si="1472">IF(C680="","",IF(AND(K680="A",AL680="A"),1,0))</f>
        <v>0</v>
      </c>
    </row>
    <row r="681" spans="1:46" ht="18" customHeight="1" x14ac:dyDescent="0.25">
      <c r="A681" s="49" t="str">
        <f ca="1">CONCATENATE(B678,"-",B681)</f>
        <v>Sheffield Weds-Away-3</v>
      </c>
      <c r="B681" s="37">
        <v>3</v>
      </c>
      <c r="C681" s="41">
        <f ca="1">VLOOKUP($B681,INDIRECT("data!$"&amp;G667&amp;"$3:$CZ$554"),$D667-3*(B666-1)+C$1,FALSE)</f>
        <v>43362</v>
      </c>
      <c r="D681" s="30" t="str">
        <f ca="1">VLOOKUP($B681,INDIRECT("data!$"&amp;G667&amp;"$3:$CZ$554"),$D667-3*(B666-1)+D$1,FALSE)</f>
        <v>Nott'm Forest</v>
      </c>
      <c r="E681" s="30" t="str">
        <f ca="1">VLOOKUP($B681,INDIRECT("data!$"&amp;G667&amp;"$3:$CZ$554"),$D667-3*(B666-1)+E$1,FALSE)</f>
        <v>Sheffield Weds</v>
      </c>
      <c r="F681" s="29">
        <f ca="1">VLOOKUP($B681,INDIRECT("data!$"&amp;G667&amp;"$3:$CZ$554"),$D667-3*(B666-1)+F$1,FALSE)</f>
        <v>2</v>
      </c>
      <c r="G681" s="29">
        <f ca="1">VLOOKUP($B681,INDIRECT("data!$"&amp;G667&amp;"$3:$CZ$554"),$D667-3*(B666-1)+G$1,FALSE)</f>
        <v>1</v>
      </c>
      <c r="H681" s="15" t="str">
        <f ca="1">VLOOKUP($B681,INDIRECT("data!$"&amp;G667&amp;"$3:$CZ$554"),$D667-3*(B666-1)+H$1,FALSE)</f>
        <v>H</v>
      </c>
      <c r="I681" s="29">
        <f ca="1">VLOOKUP($B681,INDIRECT("data!$"&amp;G667&amp;"$3:$CZ$554"),$D667-3*(B666-1)+I$1,FALSE)</f>
        <v>1</v>
      </c>
      <c r="J681" s="29">
        <f ca="1">VLOOKUP($B681,INDIRECT("data!$"&amp;G667&amp;"$3:$CZ$554"),$D667-3*(B666-1)+J$1,FALSE)</f>
        <v>0</v>
      </c>
      <c r="K681" s="15" t="str">
        <f ca="1">VLOOKUP($B681,INDIRECT("data!$"&amp;G667&amp;"$3:$CZ$554"),$D667-3*(B666-1)+K$1,FALSE)</f>
        <v>H</v>
      </c>
      <c r="L681" s="30" t="str">
        <f ca="1">VLOOKUP($B681,INDIRECT("data!$"&amp;G667&amp;"$3:$CZ$554"),$D667-3*(B666-1)+L$1,FALSE)</f>
        <v>T Harrington</v>
      </c>
      <c r="M681" s="45">
        <f ca="1">VLOOKUP($B681,INDIRECT("data!$"&amp;G667&amp;"$3:$CZ$554"),$D667-3*(B666-1)+M$1,FALSE)</f>
        <v>13</v>
      </c>
      <c r="N681" s="45">
        <f ca="1">VLOOKUP($B681,INDIRECT("data!$"&amp;G667&amp;"$3:$CZ$554"),$D667-3*(B666-1)+N$1,FALSE)</f>
        <v>6</v>
      </c>
      <c r="O681" s="45">
        <f ca="1">VLOOKUP($B681,INDIRECT("data!$"&amp;G667&amp;"$3:$CZ$554"),$D667-3*(B666-1)+O$1,FALSE)</f>
        <v>6</v>
      </c>
      <c r="P681" s="45">
        <f ca="1">VLOOKUP($B681,INDIRECT("data!$"&amp;G667&amp;"$3:$CZ$554"),$D667-3*(B666-1)+P$1,FALSE)</f>
        <v>3</v>
      </c>
      <c r="Q681" s="45">
        <f ca="1">VLOOKUP($B681,INDIRECT("data!$"&amp;G667&amp;"$3:$CZ$554"),$D667-3*(B666-1)+Q$1,FALSE)</f>
        <v>13</v>
      </c>
      <c r="R681" s="45">
        <f ca="1">VLOOKUP($B681,INDIRECT("data!$"&amp;G667&amp;"$3:$CZ$554"),$D667-3*(B666-1)+R$1,FALSE)</f>
        <v>12</v>
      </c>
      <c r="S681" s="45">
        <f ca="1">VLOOKUP($B681,INDIRECT("data!$"&amp;G667&amp;"$3:$CZ$554"),$D667-3*(B666-1)+S$1,FALSE)</f>
        <v>2</v>
      </c>
      <c r="T681" s="45">
        <f ca="1">VLOOKUP($B681,INDIRECT("data!$"&amp;G667&amp;"$3:$CZ$554"),$D667-3*(B666-1)+T$1,FALSE)</f>
        <v>2</v>
      </c>
      <c r="U681" s="45">
        <f ca="1">VLOOKUP($B681,INDIRECT("data!$"&amp;G667&amp;"$3:$CZ$554"),$D667-3*(B666-1)+U$1,FALSE)</f>
        <v>2</v>
      </c>
      <c r="V681" s="45">
        <f ca="1">VLOOKUP($B681,INDIRECT("data!$"&amp;G667&amp;"$3:$CZ$554"),$D667-3*(B666-1)+V$1,FALSE)</f>
        <v>0</v>
      </c>
      <c r="W681" s="45">
        <f ca="1">VLOOKUP($B681,INDIRECT("data!$"&amp;G667&amp;"$3:$CZ$554"),$D667-3*(B666-1)+W$1,FALSE)</f>
        <v>0</v>
      </c>
      <c r="X681" s="45">
        <f ca="1">VLOOKUP($B681,INDIRECT("data!$"&amp;G667&amp;"$3:$CZ$554"),$D667-3*(B666-1)+X$1,FALSE)</f>
        <v>0</v>
      </c>
      <c r="Y681" s="47">
        <f ca="1">VLOOKUP($B681,INDIRECT("data!$"&amp;G667&amp;"$3:$CZ$554"),$D667-3*(B666-1)+Y$1,FALSE)</f>
        <v>1.95</v>
      </c>
      <c r="Z681" s="47">
        <f ca="1">VLOOKUP($B681,INDIRECT("data!$"&amp;G667&amp;"$3:$CZ$554"),$D667-3*(B666-1)+Z$1,FALSE)</f>
        <v>3.6</v>
      </c>
      <c r="AA681" s="47">
        <f ca="1">VLOOKUP($B681,INDIRECT("data!$"&amp;G667&amp;"$3:$CZ$554"),$D667-3*(B666-1)+AA$1,FALSE)</f>
        <v>4.2</v>
      </c>
      <c r="AB681" s="47">
        <f ca="1">VLOOKUP($B681,INDIRECT("data!$"&amp;G667&amp;"$3:$CZ$554"),$D667-3*(B666-1)+AB$1,FALSE)</f>
        <v>1.93</v>
      </c>
      <c r="AC681" s="47">
        <f ca="1">VLOOKUP($B681,INDIRECT("data!$"&amp;G667&amp;"$3:$CZ$554"),$D667-3*(B666-1)+AC$1,FALSE)</f>
        <v>3.51</v>
      </c>
      <c r="AD681" s="47">
        <f ca="1">VLOOKUP($B681,INDIRECT("data!$"&amp;G667&amp;"$3:$CZ$554"),$D667-3*(B666-1)+AD$1,FALSE)</f>
        <v>4.42</v>
      </c>
      <c r="AE681" s="47">
        <f ca="1">VLOOKUP($B681,INDIRECT("data!$"&amp;G667&amp;"$3:$CZ$554"),$D667-3*(B666-1)+AE$1,FALSE)</f>
        <v>1.97</v>
      </c>
      <c r="AF681" s="47">
        <f ca="1">VLOOKUP($B681,INDIRECT("data!$"&amp;G667&amp;"$3:$CZ$554"),$D667-3*(B666-1)+AF$1,FALSE)</f>
        <v>1.83</v>
      </c>
      <c r="AG681" s="65">
        <f t="shared" ca="1" si="1459"/>
        <v>3</v>
      </c>
      <c r="AH681" s="65">
        <f t="shared" ca="1" si="1460"/>
        <v>1</v>
      </c>
      <c r="AI681" s="65">
        <f t="shared" ca="1" si="1461"/>
        <v>2</v>
      </c>
      <c r="AJ681" s="65">
        <f t="shared" ca="1" si="1462"/>
        <v>1</v>
      </c>
      <c r="AK681" s="65">
        <f t="shared" ca="1" si="1463"/>
        <v>1</v>
      </c>
      <c r="AL681" s="66" t="str">
        <f t="shared" ca="1" si="1464"/>
        <v>D</v>
      </c>
      <c r="AM681" s="66" t="str">
        <f t="shared" ca="1" si="1465"/>
        <v>H-H</v>
      </c>
      <c r="AN681" s="65">
        <f t="shared" ca="1" si="1466"/>
        <v>1</v>
      </c>
      <c r="AO681" s="65">
        <f t="shared" ca="1" si="1467"/>
        <v>1</v>
      </c>
      <c r="AP681" s="65">
        <f t="shared" ca="1" si="1468"/>
        <v>0</v>
      </c>
      <c r="AQ681" s="65">
        <f t="shared" ca="1" si="1469"/>
        <v>0</v>
      </c>
      <c r="AR681" s="65">
        <f t="shared" ca="1" si="1470"/>
        <v>0</v>
      </c>
      <c r="AS681" s="65">
        <f t="shared" ca="1" si="1471"/>
        <v>0</v>
      </c>
      <c r="AT681" s="65">
        <f t="shared" ca="1" si="1472"/>
        <v>0</v>
      </c>
    </row>
    <row r="682" spans="1:46" ht="18" customHeight="1" x14ac:dyDescent="0.25">
      <c r="A682" s="49" t="str">
        <f ca="1">CONCATENATE(B678,"-",B682)</f>
        <v>Sheffield Weds-Away-4</v>
      </c>
      <c r="B682" s="37">
        <v>4</v>
      </c>
      <c r="C682" s="41">
        <f ca="1">VLOOKUP($B682,INDIRECT("data!$"&amp;G667&amp;"$3:$CZ$554"),$D667-3*(B666-1)+C$1,FALSE)</f>
        <v>43344</v>
      </c>
      <c r="D682" s="30" t="str">
        <f ca="1">VLOOKUP($B682,INDIRECT("data!$"&amp;G667&amp;"$3:$CZ$554"),$D667-3*(B666-1)+D$1,FALSE)</f>
        <v>Reading</v>
      </c>
      <c r="E682" s="30" t="str">
        <f ca="1">VLOOKUP($B682,INDIRECT("data!$"&amp;G667&amp;"$3:$CZ$554"),$D667-3*(B666-1)+E$1,FALSE)</f>
        <v>Sheffield Weds</v>
      </c>
      <c r="F682" s="29">
        <f ca="1">VLOOKUP($B682,INDIRECT("data!$"&amp;G667&amp;"$3:$CZ$554"),$D667-3*(B666-1)+F$1,FALSE)</f>
        <v>1</v>
      </c>
      <c r="G682" s="29">
        <f ca="1">VLOOKUP($B682,INDIRECT("data!$"&amp;G667&amp;"$3:$CZ$554"),$D667-3*(B666-1)+G$1,FALSE)</f>
        <v>2</v>
      </c>
      <c r="H682" s="15" t="str">
        <f ca="1">VLOOKUP($B682,INDIRECT("data!$"&amp;G667&amp;"$3:$CZ$554"),$D667-3*(B666-1)+H$1,FALSE)</f>
        <v>A</v>
      </c>
      <c r="I682" s="29">
        <f ca="1">VLOOKUP($B682,INDIRECT("data!$"&amp;G667&amp;"$3:$CZ$554"),$D667-3*(B666-1)+I$1,FALSE)</f>
        <v>0</v>
      </c>
      <c r="J682" s="29">
        <f ca="1">VLOOKUP($B682,INDIRECT("data!$"&amp;G667&amp;"$3:$CZ$554"),$D667-3*(B666-1)+J$1,FALSE)</f>
        <v>1</v>
      </c>
      <c r="K682" s="15" t="str">
        <f ca="1">VLOOKUP($B682,INDIRECT("data!$"&amp;G667&amp;"$3:$CZ$554"),$D667-3*(B666-1)+K$1,FALSE)</f>
        <v>A</v>
      </c>
      <c r="L682" s="30" t="str">
        <f ca="1">VLOOKUP($B682,INDIRECT("data!$"&amp;G667&amp;"$3:$CZ$554"),$D667-3*(B666-1)+L$1,FALSE)</f>
        <v>G Ward</v>
      </c>
      <c r="M682" s="45">
        <f ca="1">VLOOKUP($B682,INDIRECT("data!$"&amp;G667&amp;"$3:$CZ$554"),$D667-3*(B666-1)+M$1,FALSE)</f>
        <v>12</v>
      </c>
      <c r="N682" s="45">
        <f ca="1">VLOOKUP($B682,INDIRECT("data!$"&amp;G667&amp;"$3:$CZ$554"),$D667-3*(B666-1)+N$1,FALSE)</f>
        <v>10</v>
      </c>
      <c r="O682" s="45">
        <f ca="1">VLOOKUP($B682,INDIRECT("data!$"&amp;G667&amp;"$3:$CZ$554"),$D667-3*(B666-1)+O$1,FALSE)</f>
        <v>4</v>
      </c>
      <c r="P682" s="45">
        <f ca="1">VLOOKUP($B682,INDIRECT("data!$"&amp;G667&amp;"$3:$CZ$554"),$D667-3*(B666-1)+P$1,FALSE)</f>
        <v>4</v>
      </c>
      <c r="Q682" s="45">
        <f ca="1">VLOOKUP($B682,INDIRECT("data!$"&amp;G667&amp;"$3:$CZ$554"),$D667-3*(B666-1)+Q$1,FALSE)</f>
        <v>12</v>
      </c>
      <c r="R682" s="45">
        <f ca="1">VLOOKUP($B682,INDIRECT("data!$"&amp;G667&amp;"$3:$CZ$554"),$D667-3*(B666-1)+R$1,FALSE)</f>
        <v>20</v>
      </c>
      <c r="S682" s="45">
        <f ca="1">VLOOKUP($B682,INDIRECT("data!$"&amp;G667&amp;"$3:$CZ$554"),$D667-3*(B666-1)+S$1,FALSE)</f>
        <v>9</v>
      </c>
      <c r="T682" s="45">
        <f ca="1">VLOOKUP($B682,INDIRECT("data!$"&amp;G667&amp;"$3:$CZ$554"),$D667-3*(B666-1)+T$1,FALSE)</f>
        <v>6</v>
      </c>
      <c r="U682" s="45">
        <f ca="1">VLOOKUP($B682,INDIRECT("data!$"&amp;G667&amp;"$3:$CZ$554"),$D667-3*(B666-1)+U$1,FALSE)</f>
        <v>1</v>
      </c>
      <c r="V682" s="45">
        <f ca="1">VLOOKUP($B682,INDIRECT("data!$"&amp;G667&amp;"$3:$CZ$554"),$D667-3*(B666-1)+V$1,FALSE)</f>
        <v>1</v>
      </c>
      <c r="W682" s="45">
        <f ca="1">VLOOKUP($B682,INDIRECT("data!$"&amp;G667&amp;"$3:$CZ$554"),$D667-3*(B666-1)+W$1,FALSE)</f>
        <v>0</v>
      </c>
      <c r="X682" s="45">
        <f ca="1">VLOOKUP($B682,INDIRECT("data!$"&amp;G667&amp;"$3:$CZ$554"),$D667-3*(B666-1)+X$1,FALSE)</f>
        <v>0</v>
      </c>
      <c r="Y682" s="47">
        <f ca="1">VLOOKUP($B682,INDIRECT("data!$"&amp;G667&amp;"$3:$CZ$554"),$D667-3*(B666-1)+Y$1,FALSE)</f>
        <v>2.37</v>
      </c>
      <c r="Z682" s="47">
        <f ca="1">VLOOKUP($B682,INDIRECT("data!$"&amp;G667&amp;"$3:$CZ$554"),$D667-3*(B666-1)+Z$1,FALSE)</f>
        <v>3.25</v>
      </c>
      <c r="AA682" s="47">
        <f ca="1">VLOOKUP($B682,INDIRECT("data!$"&amp;G667&amp;"$3:$CZ$554"),$D667-3*(B666-1)+AA$1,FALSE)</f>
        <v>3.4</v>
      </c>
      <c r="AB682" s="47">
        <f ca="1">VLOOKUP($B682,INDIRECT("data!$"&amp;G667&amp;"$3:$CZ$554"),$D667-3*(B666-1)+AB$1,FALSE)</f>
        <v>2.39</v>
      </c>
      <c r="AC682" s="47">
        <f ca="1">VLOOKUP($B682,INDIRECT("data!$"&amp;G667&amp;"$3:$CZ$554"),$D667-3*(B666-1)+AC$1,FALSE)</f>
        <v>3.23</v>
      </c>
      <c r="AD682" s="47">
        <f ca="1">VLOOKUP($B682,INDIRECT("data!$"&amp;G667&amp;"$3:$CZ$554"),$D667-3*(B666-1)+AD$1,FALSE)</f>
        <v>3.35</v>
      </c>
      <c r="AE682" s="47">
        <f ca="1">VLOOKUP($B682,INDIRECT("data!$"&amp;G667&amp;"$3:$CZ$554"),$D667-3*(B666-1)+AE$1,FALSE)</f>
        <v>2.12</v>
      </c>
      <c r="AF682" s="47">
        <f ca="1">VLOOKUP($B682,INDIRECT("data!$"&amp;G667&amp;"$3:$CZ$554"),$D667-3*(B666-1)+AF$1,FALSE)</f>
        <v>1.7</v>
      </c>
      <c r="AG682" s="65">
        <f t="shared" ca="1" si="1459"/>
        <v>3</v>
      </c>
      <c r="AH682" s="65">
        <f t="shared" ca="1" si="1460"/>
        <v>1</v>
      </c>
      <c r="AI682" s="65">
        <f t="shared" ca="1" si="1461"/>
        <v>2</v>
      </c>
      <c r="AJ682" s="65">
        <f t="shared" ca="1" si="1462"/>
        <v>1</v>
      </c>
      <c r="AK682" s="65">
        <f t="shared" ca="1" si="1463"/>
        <v>1</v>
      </c>
      <c r="AL682" s="66" t="str">
        <f t="shared" ca="1" si="1464"/>
        <v>D</v>
      </c>
      <c r="AM682" s="66" t="str">
        <f t="shared" ca="1" si="1465"/>
        <v>A-A</v>
      </c>
      <c r="AN682" s="65">
        <f t="shared" ca="1" si="1466"/>
        <v>1</v>
      </c>
      <c r="AO682" s="65">
        <f t="shared" ca="1" si="1467"/>
        <v>0</v>
      </c>
      <c r="AP682" s="65">
        <f t="shared" ca="1" si="1468"/>
        <v>1</v>
      </c>
      <c r="AQ682" s="65">
        <f t="shared" ca="1" si="1469"/>
        <v>0</v>
      </c>
      <c r="AR682" s="65">
        <f t="shared" ca="1" si="1470"/>
        <v>0</v>
      </c>
      <c r="AS682" s="65">
        <f t="shared" ca="1" si="1471"/>
        <v>0</v>
      </c>
      <c r="AT682" s="65">
        <f t="shared" ca="1" si="1472"/>
        <v>0</v>
      </c>
    </row>
    <row r="683" spans="1:46" ht="18" customHeight="1" x14ac:dyDescent="0.25">
      <c r="A683" s="49" t="str">
        <f ca="1">CONCATENATE(B678,"-",B683)</f>
        <v>Sheffield Weds-Away-5</v>
      </c>
      <c r="B683" s="37">
        <v>5</v>
      </c>
      <c r="C683" s="41">
        <f ca="1">VLOOKUP($B683,INDIRECT("data!$"&amp;G667&amp;"$3:$CZ$554"),$D667-3*(B666-1)+C$1,FALSE)</f>
        <v>43331</v>
      </c>
      <c r="D683" s="30" t="str">
        <f ca="1">VLOOKUP($B683,INDIRECT("data!$"&amp;G667&amp;"$3:$CZ$554"),$D667-3*(B666-1)+D$1,FALSE)</f>
        <v>Brentford</v>
      </c>
      <c r="E683" s="30" t="str">
        <f ca="1">VLOOKUP($B683,INDIRECT("data!$"&amp;G667&amp;"$3:$CZ$554"),$D667-3*(B666-1)+E$1,FALSE)</f>
        <v>Sheffield Weds</v>
      </c>
      <c r="F683" s="29">
        <f ca="1">VLOOKUP($B683,INDIRECT("data!$"&amp;G667&amp;"$3:$CZ$554"),$D667-3*(B666-1)+F$1,FALSE)</f>
        <v>2</v>
      </c>
      <c r="G683" s="29">
        <f ca="1">VLOOKUP($B683,INDIRECT("data!$"&amp;G667&amp;"$3:$CZ$554"),$D667-3*(B666-1)+G$1,FALSE)</f>
        <v>0</v>
      </c>
      <c r="H683" s="15" t="str">
        <f ca="1">VLOOKUP($B683,INDIRECT("data!$"&amp;G667&amp;"$3:$CZ$554"),$D667-3*(B666-1)+H$1,FALSE)</f>
        <v>H</v>
      </c>
      <c r="I683" s="29">
        <f ca="1">VLOOKUP($B683,INDIRECT("data!$"&amp;G667&amp;"$3:$CZ$554"),$D667-3*(B666-1)+I$1,FALSE)</f>
        <v>1</v>
      </c>
      <c r="J683" s="29">
        <f ca="1">VLOOKUP($B683,INDIRECT("data!$"&amp;G667&amp;"$3:$CZ$554"),$D667-3*(B666-1)+J$1,FALSE)</f>
        <v>0</v>
      </c>
      <c r="K683" s="15" t="str">
        <f ca="1">VLOOKUP($B683,INDIRECT("data!$"&amp;G667&amp;"$3:$CZ$554"),$D667-3*(B666-1)+K$1,FALSE)</f>
        <v>H</v>
      </c>
      <c r="L683" s="30" t="str">
        <f ca="1">VLOOKUP($B683,INDIRECT("data!$"&amp;G667&amp;"$3:$CZ$554"),$D667-3*(B666-1)+L$1,FALSE)</f>
        <v>D Webb</v>
      </c>
      <c r="M683" s="45">
        <f ca="1">VLOOKUP($B683,INDIRECT("data!$"&amp;G667&amp;"$3:$CZ$554"),$D667-3*(B666-1)+M$1,FALSE)</f>
        <v>14</v>
      </c>
      <c r="N683" s="45">
        <f ca="1">VLOOKUP($B683,INDIRECT("data!$"&amp;G667&amp;"$3:$CZ$554"),$D667-3*(B666-1)+N$1,FALSE)</f>
        <v>4</v>
      </c>
      <c r="O683" s="45">
        <f ca="1">VLOOKUP($B683,INDIRECT("data!$"&amp;G667&amp;"$3:$CZ$554"),$D667-3*(B666-1)+O$1,FALSE)</f>
        <v>9</v>
      </c>
      <c r="P683" s="45">
        <f ca="1">VLOOKUP($B683,INDIRECT("data!$"&amp;G667&amp;"$3:$CZ$554"),$D667-3*(B666-1)+P$1,FALSE)</f>
        <v>1</v>
      </c>
      <c r="Q683" s="45">
        <f ca="1">VLOOKUP($B683,INDIRECT("data!$"&amp;G667&amp;"$3:$CZ$554"),$D667-3*(B666-1)+Q$1,FALSE)</f>
        <v>11</v>
      </c>
      <c r="R683" s="45">
        <f ca="1">VLOOKUP($B683,INDIRECT("data!$"&amp;G667&amp;"$3:$CZ$554"),$D667-3*(B666-1)+R$1,FALSE)</f>
        <v>9</v>
      </c>
      <c r="S683" s="45">
        <f ca="1">VLOOKUP($B683,INDIRECT("data!$"&amp;G667&amp;"$3:$CZ$554"),$D667-3*(B666-1)+S$1,FALSE)</f>
        <v>9</v>
      </c>
      <c r="T683" s="45">
        <f ca="1">VLOOKUP($B683,INDIRECT("data!$"&amp;G667&amp;"$3:$CZ$554"),$D667-3*(B666-1)+T$1,FALSE)</f>
        <v>0</v>
      </c>
      <c r="U683" s="45">
        <f ca="1">VLOOKUP($B683,INDIRECT("data!$"&amp;G667&amp;"$3:$CZ$554"),$D667-3*(B666-1)+U$1,FALSE)</f>
        <v>1</v>
      </c>
      <c r="V683" s="45">
        <f ca="1">VLOOKUP($B683,INDIRECT("data!$"&amp;G667&amp;"$3:$CZ$554"),$D667-3*(B666-1)+V$1,FALSE)</f>
        <v>1</v>
      </c>
      <c r="W683" s="45">
        <f ca="1">VLOOKUP($B683,INDIRECT("data!$"&amp;G667&amp;"$3:$CZ$554"),$D667-3*(B666-1)+W$1,FALSE)</f>
        <v>0</v>
      </c>
      <c r="X683" s="45">
        <f ca="1">VLOOKUP($B683,INDIRECT("data!$"&amp;G667&amp;"$3:$CZ$554"),$D667-3*(B666-1)+X$1,FALSE)</f>
        <v>0</v>
      </c>
      <c r="Y683" s="47">
        <f ca="1">VLOOKUP($B683,INDIRECT("data!$"&amp;G667&amp;"$3:$CZ$554"),$D667-3*(B666-1)+Y$1,FALSE)</f>
        <v>1.53</v>
      </c>
      <c r="Z683" s="47">
        <f ca="1">VLOOKUP($B683,INDIRECT("data!$"&amp;G667&amp;"$3:$CZ$554"),$D667-3*(B666-1)+Z$1,FALSE)</f>
        <v>4.2</v>
      </c>
      <c r="AA683" s="47">
        <f ca="1">VLOOKUP($B683,INDIRECT("data!$"&amp;G667&amp;"$3:$CZ$554"),$D667-3*(B666-1)+AA$1,FALSE)</f>
        <v>7.5</v>
      </c>
      <c r="AB683" s="47">
        <f ca="1">VLOOKUP($B683,INDIRECT("data!$"&amp;G667&amp;"$3:$CZ$554"),$D667-3*(B666-1)+AB$1,FALSE)</f>
        <v>1.57</v>
      </c>
      <c r="AC683" s="47">
        <f ca="1">VLOOKUP($B683,INDIRECT("data!$"&amp;G667&amp;"$3:$CZ$554"),$D667-3*(B666-1)+AC$1,FALSE)</f>
        <v>4.25</v>
      </c>
      <c r="AD683" s="47">
        <f ca="1">VLOOKUP($B683,INDIRECT("data!$"&amp;G667&amp;"$3:$CZ$554"),$D667-3*(B666-1)+AD$1,FALSE)</f>
        <v>6.45</v>
      </c>
      <c r="AE683" s="47">
        <f ca="1">VLOOKUP($B683,INDIRECT("data!$"&amp;G667&amp;"$3:$CZ$554"),$D667-3*(B666-1)+AE$1,FALSE)</f>
        <v>1.67</v>
      </c>
      <c r="AF683" s="47">
        <f ca="1">VLOOKUP($B683,INDIRECT("data!$"&amp;G667&amp;"$3:$CZ$554"),$D667-3*(B666-1)+AF$1,FALSE)</f>
        <v>2.15</v>
      </c>
      <c r="AG683" s="65">
        <f t="shared" ca="1" si="1459"/>
        <v>2</v>
      </c>
      <c r="AH683" s="65">
        <f t="shared" ca="1" si="1460"/>
        <v>1</v>
      </c>
      <c r="AI683" s="65">
        <f t="shared" ca="1" si="1461"/>
        <v>1</v>
      </c>
      <c r="AJ683" s="65">
        <f t="shared" ca="1" si="1462"/>
        <v>1</v>
      </c>
      <c r="AK683" s="65">
        <f t="shared" ca="1" si="1463"/>
        <v>0</v>
      </c>
      <c r="AL683" s="66" t="str">
        <f t="shared" ca="1" si="1464"/>
        <v>H</v>
      </c>
      <c r="AM683" s="66" t="str">
        <f t="shared" ca="1" si="1465"/>
        <v>H-H</v>
      </c>
      <c r="AN683" s="65">
        <f t="shared" ca="1" si="1466"/>
        <v>0</v>
      </c>
      <c r="AO683" s="65">
        <f t="shared" ca="1" si="1467"/>
        <v>1</v>
      </c>
      <c r="AP683" s="65">
        <f t="shared" ca="1" si="1468"/>
        <v>0</v>
      </c>
      <c r="AQ683" s="65">
        <f t="shared" ca="1" si="1469"/>
        <v>1</v>
      </c>
      <c r="AR683" s="65">
        <f t="shared" ca="1" si="1470"/>
        <v>0</v>
      </c>
      <c r="AS683" s="65">
        <f t="shared" ca="1" si="1471"/>
        <v>1</v>
      </c>
      <c r="AT683" s="65">
        <f t="shared" ca="1" si="1472"/>
        <v>0</v>
      </c>
    </row>
    <row r="684" spans="1:46" ht="18" customHeight="1" x14ac:dyDescent="0.25">
      <c r="A684" s="49" t="str">
        <f ca="1">CONCATENATE(B678,"-",B684)</f>
        <v>Sheffield Weds-Away-6</v>
      </c>
      <c r="B684" s="37">
        <v>6</v>
      </c>
      <c r="C684" s="41">
        <f ca="1">VLOOKUP($B684,INDIRECT("data!$"&amp;G667&amp;"$3:$CZ$554"),$D667-3*(B666-1)+C$1,FALSE)</f>
        <v>43316</v>
      </c>
      <c r="D684" s="30" t="str">
        <f ca="1">VLOOKUP($B684,INDIRECT("data!$"&amp;G667&amp;"$3:$CZ$554"),$D667-3*(B666-1)+D$1,FALSE)</f>
        <v>Wigan</v>
      </c>
      <c r="E684" s="30" t="str">
        <f ca="1">VLOOKUP($B684,INDIRECT("data!$"&amp;G667&amp;"$3:$CZ$554"),$D667-3*(B666-1)+E$1,FALSE)</f>
        <v>Sheffield Weds</v>
      </c>
      <c r="F684" s="29">
        <f ca="1">VLOOKUP($B684,INDIRECT("data!$"&amp;G667&amp;"$3:$CZ$554"),$D667-3*(B666-1)+F$1,FALSE)</f>
        <v>3</v>
      </c>
      <c r="G684" s="29">
        <f ca="1">VLOOKUP($B684,INDIRECT("data!$"&amp;G667&amp;"$3:$CZ$554"),$D667-3*(B666-1)+G$1,FALSE)</f>
        <v>2</v>
      </c>
      <c r="H684" s="15" t="str">
        <f ca="1">VLOOKUP($B684,INDIRECT("data!$"&amp;G667&amp;"$3:$CZ$554"),$D667-3*(B666-1)+H$1,FALSE)</f>
        <v>H</v>
      </c>
      <c r="I684" s="29">
        <f ca="1">VLOOKUP($B684,INDIRECT("data!$"&amp;G667&amp;"$3:$CZ$554"),$D667-3*(B666-1)+I$1,FALSE)</f>
        <v>2</v>
      </c>
      <c r="J684" s="29">
        <f ca="1">VLOOKUP($B684,INDIRECT("data!$"&amp;G667&amp;"$3:$CZ$554"),$D667-3*(B666-1)+J$1,FALSE)</f>
        <v>1</v>
      </c>
      <c r="K684" s="15" t="str">
        <f ca="1">VLOOKUP($B684,INDIRECT("data!$"&amp;G667&amp;"$3:$CZ$554"),$D667-3*(B666-1)+K$1,FALSE)</f>
        <v>H</v>
      </c>
      <c r="L684" s="30" t="str">
        <f ca="1">VLOOKUP($B684,INDIRECT("data!$"&amp;G667&amp;"$3:$CZ$554"),$D667-3*(B666-1)+L$1,FALSE)</f>
        <v>T Robinson</v>
      </c>
      <c r="M684" s="45">
        <f ca="1">VLOOKUP($B684,INDIRECT("data!$"&amp;G667&amp;"$3:$CZ$554"),$D667-3*(B666-1)+M$1,FALSE)</f>
        <v>21</v>
      </c>
      <c r="N684" s="45">
        <f ca="1">VLOOKUP($B684,INDIRECT("data!$"&amp;G667&amp;"$3:$CZ$554"),$D667-3*(B666-1)+N$1,FALSE)</f>
        <v>8</v>
      </c>
      <c r="O684" s="45">
        <f ca="1">VLOOKUP($B684,INDIRECT("data!$"&amp;G667&amp;"$3:$CZ$554"),$D667-3*(B666-1)+O$1,FALSE)</f>
        <v>10</v>
      </c>
      <c r="P684" s="45">
        <f ca="1">VLOOKUP($B684,INDIRECT("data!$"&amp;G667&amp;"$3:$CZ$554"),$D667-3*(B666-1)+P$1,FALSE)</f>
        <v>4</v>
      </c>
      <c r="Q684" s="45">
        <f ca="1">VLOOKUP($B684,INDIRECT("data!$"&amp;G667&amp;"$3:$CZ$554"),$D667-3*(B666-1)+Q$1,FALSE)</f>
        <v>12</v>
      </c>
      <c r="R684" s="45">
        <f ca="1">VLOOKUP($B684,INDIRECT("data!$"&amp;G667&amp;"$3:$CZ$554"),$D667-3*(B666-1)+R$1,FALSE)</f>
        <v>12</v>
      </c>
      <c r="S684" s="45">
        <f ca="1">VLOOKUP($B684,INDIRECT("data!$"&amp;G667&amp;"$3:$CZ$554"),$D667-3*(B666-1)+S$1,FALSE)</f>
        <v>3</v>
      </c>
      <c r="T684" s="45">
        <f ca="1">VLOOKUP($B684,INDIRECT("data!$"&amp;G667&amp;"$3:$CZ$554"),$D667-3*(B666-1)+T$1,FALSE)</f>
        <v>3</v>
      </c>
      <c r="U684" s="45">
        <f ca="1">VLOOKUP($B684,INDIRECT("data!$"&amp;G667&amp;"$3:$CZ$554"),$D667-3*(B666-1)+U$1,FALSE)</f>
        <v>1</v>
      </c>
      <c r="V684" s="45">
        <f ca="1">VLOOKUP($B684,INDIRECT("data!$"&amp;G667&amp;"$3:$CZ$554"),$D667-3*(B666-1)+V$1,FALSE)</f>
        <v>3</v>
      </c>
      <c r="W684" s="45">
        <f ca="1">VLOOKUP($B684,INDIRECT("data!$"&amp;G667&amp;"$3:$CZ$554"),$D667-3*(B666-1)+W$1,FALSE)</f>
        <v>0</v>
      </c>
      <c r="X684" s="45">
        <f ca="1">VLOOKUP($B684,INDIRECT("data!$"&amp;G667&amp;"$3:$CZ$554"),$D667-3*(B666-1)+X$1,FALSE)</f>
        <v>1</v>
      </c>
      <c r="Y684" s="47">
        <f ca="1">VLOOKUP($B684,INDIRECT("data!$"&amp;G667&amp;"$3:$CZ$554"),$D667-3*(B666-1)+Y$1,FALSE)</f>
        <v>2.2000000000000002</v>
      </c>
      <c r="Z684" s="47">
        <f ca="1">VLOOKUP($B684,INDIRECT("data!$"&amp;G667&amp;"$3:$CZ$554"),$D667-3*(B666-1)+Z$1,FALSE)</f>
        <v>3.4</v>
      </c>
      <c r="AA684" s="47">
        <f ca="1">VLOOKUP($B684,INDIRECT("data!$"&amp;G667&amp;"$3:$CZ$554"),$D667-3*(B666-1)+AA$1,FALSE)</f>
        <v>3.6</v>
      </c>
      <c r="AB684" s="47">
        <f ca="1">VLOOKUP($B684,INDIRECT("data!$"&amp;G667&amp;"$3:$CZ$554"),$D667-3*(B666-1)+AB$1,FALSE)</f>
        <v>2.23</v>
      </c>
      <c r="AC684" s="47">
        <f ca="1">VLOOKUP($B684,INDIRECT("data!$"&amp;G667&amp;"$3:$CZ$554"),$D667-3*(B666-1)+AC$1,FALSE)</f>
        <v>3.28</v>
      </c>
      <c r="AD684" s="47">
        <f ca="1">VLOOKUP($B684,INDIRECT("data!$"&amp;G667&amp;"$3:$CZ$554"),$D667-3*(B666-1)+AD$1,FALSE)</f>
        <v>3.66</v>
      </c>
      <c r="AE684" s="47">
        <f ca="1">VLOOKUP($B684,INDIRECT("data!$"&amp;G667&amp;"$3:$CZ$554"),$D667-3*(B666-1)+AE$1,FALSE)</f>
        <v>2.1800000000000002</v>
      </c>
      <c r="AF684" s="47">
        <f ca="1">VLOOKUP($B684,INDIRECT("data!$"&amp;G667&amp;"$3:$CZ$554"),$D667-3*(B666-1)+AF$1,FALSE)</f>
        <v>1.66</v>
      </c>
      <c r="AG684" s="65">
        <f t="shared" ca="1" si="1459"/>
        <v>5</v>
      </c>
      <c r="AH684" s="65">
        <f t="shared" ca="1" si="1460"/>
        <v>3</v>
      </c>
      <c r="AI684" s="65">
        <f t="shared" ca="1" si="1461"/>
        <v>2</v>
      </c>
      <c r="AJ684" s="65">
        <f t="shared" ca="1" si="1462"/>
        <v>1</v>
      </c>
      <c r="AK684" s="65">
        <f t="shared" ca="1" si="1463"/>
        <v>1</v>
      </c>
      <c r="AL684" s="66" t="str">
        <f t="shared" ca="1" si="1464"/>
        <v>D</v>
      </c>
      <c r="AM684" s="66" t="str">
        <f t="shared" ca="1" si="1465"/>
        <v>H-H</v>
      </c>
      <c r="AN684" s="65">
        <f t="shared" ca="1" si="1466"/>
        <v>1</v>
      </c>
      <c r="AO684" s="65">
        <f t="shared" ca="1" si="1467"/>
        <v>1</v>
      </c>
      <c r="AP684" s="65">
        <f t="shared" ca="1" si="1468"/>
        <v>1</v>
      </c>
      <c r="AQ684" s="65">
        <f t="shared" ca="1" si="1469"/>
        <v>0</v>
      </c>
      <c r="AR684" s="65">
        <f t="shared" ca="1" si="1470"/>
        <v>0</v>
      </c>
      <c r="AS684" s="65">
        <f t="shared" ca="1" si="1471"/>
        <v>0</v>
      </c>
      <c r="AT684" s="65">
        <f t="shared" ca="1" si="1472"/>
        <v>0</v>
      </c>
    </row>
    <row r="685" spans="1:46" ht="18" customHeight="1" x14ac:dyDescent="0.25">
      <c r="A685" s="49" t="str">
        <f ca="1">CONCATENATE(B678,"-",B685)</f>
        <v>Sheffield Weds-Away-7</v>
      </c>
      <c r="B685" s="37">
        <v>7</v>
      </c>
      <c r="C685" s="41" t="e">
        <f ca="1">VLOOKUP($B685,INDIRECT("data!$"&amp;G667&amp;"$3:$CZ$554"),$D667-3*(B666-1)+C$1,FALSE)</f>
        <v>#N/A</v>
      </c>
      <c r="D685" s="30" t="e">
        <f ca="1">VLOOKUP($B685,INDIRECT("data!$"&amp;G667&amp;"$3:$CZ$554"),$D667-3*(B666-1)+D$1,FALSE)</f>
        <v>#N/A</v>
      </c>
      <c r="E685" s="30" t="e">
        <f ca="1">VLOOKUP($B685,INDIRECT("data!$"&amp;G667&amp;"$3:$CZ$554"),$D667-3*(B666-1)+E$1,FALSE)</f>
        <v>#N/A</v>
      </c>
      <c r="F685" s="29" t="e">
        <f ca="1">VLOOKUP($B685,INDIRECT("data!$"&amp;G667&amp;"$3:$CZ$554"),$D667-3*(B666-1)+F$1,FALSE)</f>
        <v>#N/A</v>
      </c>
      <c r="G685" s="29" t="e">
        <f ca="1">VLOOKUP($B685,INDIRECT("data!$"&amp;G667&amp;"$3:$CZ$554"),$D667-3*(B666-1)+G$1,FALSE)</f>
        <v>#N/A</v>
      </c>
      <c r="H685" s="15" t="e">
        <f ca="1">VLOOKUP($B685,INDIRECT("data!$"&amp;G667&amp;"$3:$CZ$554"),$D667-3*(B666-1)+H$1,FALSE)</f>
        <v>#N/A</v>
      </c>
      <c r="I685" s="29" t="e">
        <f ca="1">VLOOKUP($B685,INDIRECT("data!$"&amp;G667&amp;"$3:$CZ$554"),$D667-3*(B666-1)+I$1,FALSE)</f>
        <v>#N/A</v>
      </c>
      <c r="J685" s="29" t="e">
        <f ca="1">VLOOKUP($B685,INDIRECT("data!$"&amp;G667&amp;"$3:$CZ$554"),$D667-3*(B666-1)+J$1,FALSE)</f>
        <v>#N/A</v>
      </c>
      <c r="K685" s="15" t="e">
        <f ca="1">VLOOKUP($B685,INDIRECT("data!$"&amp;G667&amp;"$3:$CZ$554"),$D667-3*(B666-1)+K$1,FALSE)</f>
        <v>#N/A</v>
      </c>
      <c r="L685" s="30" t="e">
        <f ca="1">VLOOKUP($B685,INDIRECT("data!$"&amp;G667&amp;"$3:$CZ$554"),$D667-3*(B666-1)+L$1,FALSE)</f>
        <v>#N/A</v>
      </c>
      <c r="M685" s="45" t="e">
        <f ca="1">VLOOKUP($B685,INDIRECT("data!$"&amp;G667&amp;"$3:$CZ$554"),$D667-3*(B666-1)+M$1,FALSE)</f>
        <v>#N/A</v>
      </c>
      <c r="N685" s="45" t="e">
        <f ca="1">VLOOKUP($B685,INDIRECT("data!$"&amp;G667&amp;"$3:$CZ$554"),$D667-3*(B666-1)+N$1,FALSE)</f>
        <v>#N/A</v>
      </c>
      <c r="O685" s="45" t="e">
        <f ca="1">VLOOKUP($B685,INDIRECT("data!$"&amp;G667&amp;"$3:$CZ$554"),$D667-3*(B666-1)+O$1,FALSE)</f>
        <v>#N/A</v>
      </c>
      <c r="P685" s="45" t="e">
        <f ca="1">VLOOKUP($B685,INDIRECT("data!$"&amp;G667&amp;"$3:$CZ$554"),$D667-3*(B666-1)+P$1,FALSE)</f>
        <v>#N/A</v>
      </c>
      <c r="Q685" s="45" t="e">
        <f ca="1">VLOOKUP($B685,INDIRECT("data!$"&amp;G667&amp;"$3:$CZ$554"),$D667-3*(B666-1)+Q$1,FALSE)</f>
        <v>#N/A</v>
      </c>
      <c r="R685" s="45" t="e">
        <f ca="1">VLOOKUP($B685,INDIRECT("data!$"&amp;G667&amp;"$3:$CZ$554"),$D667-3*(B666-1)+R$1,FALSE)</f>
        <v>#N/A</v>
      </c>
      <c r="S685" s="45" t="e">
        <f ca="1">VLOOKUP($B685,INDIRECT("data!$"&amp;G667&amp;"$3:$CZ$554"),$D667-3*(B666-1)+S$1,FALSE)</f>
        <v>#N/A</v>
      </c>
      <c r="T685" s="45" t="e">
        <f ca="1">VLOOKUP($B685,INDIRECT("data!$"&amp;G667&amp;"$3:$CZ$554"),$D667-3*(B666-1)+T$1,FALSE)</f>
        <v>#N/A</v>
      </c>
      <c r="U685" s="45" t="e">
        <f ca="1">VLOOKUP($B685,INDIRECT("data!$"&amp;G667&amp;"$3:$CZ$554"),$D667-3*(B666-1)+U$1,FALSE)</f>
        <v>#N/A</v>
      </c>
      <c r="V685" s="45" t="e">
        <f ca="1">VLOOKUP($B685,INDIRECT("data!$"&amp;G667&amp;"$3:$CZ$554"),$D667-3*(B666-1)+V$1,FALSE)</f>
        <v>#N/A</v>
      </c>
      <c r="W685" s="45" t="e">
        <f ca="1">VLOOKUP($B685,INDIRECT("data!$"&amp;G667&amp;"$3:$CZ$554"),$D667-3*(B666-1)+W$1,FALSE)</f>
        <v>#N/A</v>
      </c>
      <c r="X685" s="45" t="e">
        <f ca="1">VLOOKUP($B685,INDIRECT("data!$"&amp;G667&amp;"$3:$CZ$554"),$D667-3*(B666-1)+X$1,FALSE)</f>
        <v>#N/A</v>
      </c>
      <c r="Y685" s="47" t="e">
        <f ca="1">VLOOKUP($B685,INDIRECT("data!$"&amp;G667&amp;"$3:$CZ$554"),$D667-3*(B666-1)+Y$1,FALSE)</f>
        <v>#N/A</v>
      </c>
      <c r="Z685" s="47" t="e">
        <f ca="1">VLOOKUP($B685,INDIRECT("data!$"&amp;G667&amp;"$3:$CZ$554"),$D667-3*(B666-1)+Z$1,FALSE)</f>
        <v>#N/A</v>
      </c>
      <c r="AA685" s="47" t="e">
        <f ca="1">VLOOKUP($B685,INDIRECT("data!$"&amp;G667&amp;"$3:$CZ$554"),$D667-3*(B666-1)+AA$1,FALSE)</f>
        <v>#N/A</v>
      </c>
      <c r="AB685" s="47" t="e">
        <f ca="1">VLOOKUP($B685,INDIRECT("data!$"&amp;G667&amp;"$3:$CZ$554"),$D667-3*(B666-1)+AB$1,FALSE)</f>
        <v>#N/A</v>
      </c>
      <c r="AC685" s="47" t="e">
        <f ca="1">VLOOKUP($B685,INDIRECT("data!$"&amp;G667&amp;"$3:$CZ$554"),$D667-3*(B666-1)+AC$1,FALSE)</f>
        <v>#N/A</v>
      </c>
      <c r="AD685" s="47" t="e">
        <f ca="1">VLOOKUP($B685,INDIRECT("data!$"&amp;G667&amp;"$3:$CZ$554"),$D667-3*(B666-1)+AD$1,FALSE)</f>
        <v>#N/A</v>
      </c>
      <c r="AE685" s="47" t="e">
        <f ca="1">VLOOKUP($B685,INDIRECT("data!$"&amp;G667&amp;"$3:$CZ$554"),$D667-3*(B666-1)+AE$1,FALSE)</f>
        <v>#N/A</v>
      </c>
      <c r="AF685" s="47" t="e">
        <f ca="1">VLOOKUP($B685,INDIRECT("data!$"&amp;G667&amp;"$3:$CZ$554"),$D667-3*(B666-1)+AF$1,FALSE)</f>
        <v>#N/A</v>
      </c>
      <c r="AG685" s="65" t="e">
        <f t="shared" ca="1" si="1459"/>
        <v>#N/A</v>
      </c>
      <c r="AH685" s="65" t="e">
        <f t="shared" ca="1" si="1460"/>
        <v>#N/A</v>
      </c>
      <c r="AI685" s="65" t="e">
        <f t="shared" ca="1" si="1461"/>
        <v>#N/A</v>
      </c>
      <c r="AJ685" s="65" t="e">
        <f t="shared" ca="1" si="1462"/>
        <v>#N/A</v>
      </c>
      <c r="AK685" s="65" t="e">
        <f t="shared" ca="1" si="1463"/>
        <v>#N/A</v>
      </c>
      <c r="AL685" s="66" t="e">
        <f t="shared" ca="1" si="1464"/>
        <v>#N/A</v>
      </c>
      <c r="AM685" s="66" t="e">
        <f t="shared" ca="1" si="1465"/>
        <v>#N/A</v>
      </c>
      <c r="AN685" s="65" t="e">
        <f t="shared" ca="1" si="1466"/>
        <v>#N/A</v>
      </c>
      <c r="AO685" s="65" t="e">
        <f t="shared" ca="1" si="1467"/>
        <v>#N/A</v>
      </c>
      <c r="AP685" s="65" t="e">
        <f t="shared" ca="1" si="1468"/>
        <v>#N/A</v>
      </c>
      <c r="AQ685" s="65" t="e">
        <f t="shared" ca="1" si="1469"/>
        <v>#N/A</v>
      </c>
      <c r="AR685" s="65" t="e">
        <f t="shared" ca="1" si="1470"/>
        <v>#N/A</v>
      </c>
      <c r="AS685" s="65" t="e">
        <f t="shared" ca="1" si="1471"/>
        <v>#N/A</v>
      </c>
      <c r="AT685" s="65" t="e">
        <f t="shared" ca="1" si="1472"/>
        <v>#N/A</v>
      </c>
    </row>
    <row r="686" spans="1:46" ht="18" customHeight="1" x14ac:dyDescent="0.25">
      <c r="A686" s="49" t="str">
        <f ca="1">CONCATENATE(B678,"-",B686)</f>
        <v>Sheffield Weds-Away-8</v>
      </c>
      <c r="B686" s="37">
        <v>8</v>
      </c>
      <c r="C686" s="41" t="e">
        <f ca="1">VLOOKUP($B686,INDIRECT("data!$"&amp;G667&amp;"$3:$CZ$554"),$D667-3*(B666-1)+C$1,FALSE)</f>
        <v>#N/A</v>
      </c>
      <c r="D686" s="30" t="e">
        <f ca="1">VLOOKUP($B686,INDIRECT("data!$"&amp;G667&amp;"$3:$CZ$554"),$D667-3*(B666-1)+D$1,FALSE)</f>
        <v>#N/A</v>
      </c>
      <c r="E686" s="30" t="e">
        <f ca="1">VLOOKUP($B686,INDIRECT("data!$"&amp;G667&amp;"$3:$CZ$554"),$D667-3*(B666-1)+E$1,FALSE)</f>
        <v>#N/A</v>
      </c>
      <c r="F686" s="29" t="e">
        <f ca="1">VLOOKUP($B686,INDIRECT("data!$"&amp;G667&amp;"$3:$CZ$554"),$D667-3*(B666-1)+F$1,FALSE)</f>
        <v>#N/A</v>
      </c>
      <c r="G686" s="29" t="e">
        <f ca="1">VLOOKUP($B686,INDIRECT("data!$"&amp;G667&amp;"$3:$CZ$554"),$D667-3*(B666-1)+G$1,FALSE)</f>
        <v>#N/A</v>
      </c>
      <c r="H686" s="15" t="e">
        <f ca="1">VLOOKUP($B686,INDIRECT("data!$"&amp;G667&amp;"$3:$CZ$554"),$D667-3*(B666-1)+H$1,FALSE)</f>
        <v>#N/A</v>
      </c>
      <c r="I686" s="29" t="e">
        <f ca="1">VLOOKUP($B686,INDIRECT("data!$"&amp;G667&amp;"$3:$CZ$554"),$D667-3*(B666-1)+I$1,FALSE)</f>
        <v>#N/A</v>
      </c>
      <c r="J686" s="29" t="e">
        <f ca="1">VLOOKUP($B686,INDIRECT("data!$"&amp;G667&amp;"$3:$CZ$554"),$D667-3*(B666-1)+J$1,FALSE)</f>
        <v>#N/A</v>
      </c>
      <c r="K686" s="15" t="e">
        <f ca="1">VLOOKUP($B686,INDIRECT("data!$"&amp;G667&amp;"$3:$CZ$554"),$D667-3*(B666-1)+K$1,FALSE)</f>
        <v>#N/A</v>
      </c>
      <c r="L686" s="30" t="e">
        <f ca="1">VLOOKUP($B686,INDIRECT("data!$"&amp;G667&amp;"$3:$CZ$554"),$D667-3*(B666-1)+L$1,FALSE)</f>
        <v>#N/A</v>
      </c>
      <c r="M686" s="45" t="e">
        <f ca="1">VLOOKUP($B686,INDIRECT("data!$"&amp;G667&amp;"$3:$CZ$554"),$D667-3*(B666-1)+M$1,FALSE)</f>
        <v>#N/A</v>
      </c>
      <c r="N686" s="45" t="e">
        <f ca="1">VLOOKUP($B686,INDIRECT("data!$"&amp;G667&amp;"$3:$CZ$554"),$D667-3*(B666-1)+N$1,FALSE)</f>
        <v>#N/A</v>
      </c>
      <c r="O686" s="45" t="e">
        <f ca="1">VLOOKUP($B686,INDIRECT("data!$"&amp;G667&amp;"$3:$CZ$554"),$D667-3*(B666-1)+O$1,FALSE)</f>
        <v>#N/A</v>
      </c>
      <c r="P686" s="45" t="e">
        <f ca="1">VLOOKUP($B686,INDIRECT("data!$"&amp;G667&amp;"$3:$CZ$554"),$D667-3*(B666-1)+P$1,FALSE)</f>
        <v>#N/A</v>
      </c>
      <c r="Q686" s="45" t="e">
        <f ca="1">VLOOKUP($B686,INDIRECT("data!$"&amp;G667&amp;"$3:$CZ$554"),$D667-3*(B666-1)+Q$1,FALSE)</f>
        <v>#N/A</v>
      </c>
      <c r="R686" s="45" t="e">
        <f ca="1">VLOOKUP($B686,INDIRECT("data!$"&amp;G667&amp;"$3:$CZ$554"),$D667-3*(B666-1)+R$1,FALSE)</f>
        <v>#N/A</v>
      </c>
      <c r="S686" s="45" t="e">
        <f ca="1">VLOOKUP($B686,INDIRECT("data!$"&amp;G667&amp;"$3:$CZ$554"),$D667-3*(B666-1)+S$1,FALSE)</f>
        <v>#N/A</v>
      </c>
      <c r="T686" s="45" t="e">
        <f ca="1">VLOOKUP($B686,INDIRECT("data!$"&amp;G667&amp;"$3:$CZ$554"),$D667-3*(B666-1)+T$1,FALSE)</f>
        <v>#N/A</v>
      </c>
      <c r="U686" s="45" t="e">
        <f ca="1">VLOOKUP($B686,INDIRECT("data!$"&amp;G667&amp;"$3:$CZ$554"),$D667-3*(B666-1)+U$1,FALSE)</f>
        <v>#N/A</v>
      </c>
      <c r="V686" s="45" t="e">
        <f ca="1">VLOOKUP($B686,INDIRECT("data!$"&amp;G667&amp;"$3:$CZ$554"),$D667-3*(B666-1)+V$1,FALSE)</f>
        <v>#N/A</v>
      </c>
      <c r="W686" s="45" t="e">
        <f ca="1">VLOOKUP($B686,INDIRECT("data!$"&amp;G667&amp;"$3:$CZ$554"),$D667-3*(B666-1)+W$1,FALSE)</f>
        <v>#N/A</v>
      </c>
      <c r="X686" s="45" t="e">
        <f ca="1">VLOOKUP($B686,INDIRECT("data!$"&amp;G667&amp;"$3:$CZ$554"),$D667-3*(B666-1)+X$1,FALSE)</f>
        <v>#N/A</v>
      </c>
      <c r="Y686" s="47" t="e">
        <f ca="1">VLOOKUP($B686,INDIRECT("data!$"&amp;G667&amp;"$3:$CZ$554"),$D667-3*(B666-1)+Y$1,FALSE)</f>
        <v>#N/A</v>
      </c>
      <c r="Z686" s="47" t="e">
        <f ca="1">VLOOKUP($B686,INDIRECT("data!$"&amp;G667&amp;"$3:$CZ$554"),$D667-3*(B666-1)+Z$1,FALSE)</f>
        <v>#N/A</v>
      </c>
      <c r="AA686" s="47" t="e">
        <f ca="1">VLOOKUP($B686,INDIRECT("data!$"&amp;G667&amp;"$3:$CZ$554"),$D667-3*(B666-1)+AA$1,FALSE)</f>
        <v>#N/A</v>
      </c>
      <c r="AB686" s="47" t="e">
        <f ca="1">VLOOKUP($B686,INDIRECT("data!$"&amp;G667&amp;"$3:$CZ$554"),$D667-3*(B666-1)+AB$1,FALSE)</f>
        <v>#N/A</v>
      </c>
      <c r="AC686" s="47" t="e">
        <f ca="1">VLOOKUP($B686,INDIRECT("data!$"&amp;G667&amp;"$3:$CZ$554"),$D667-3*(B666-1)+AC$1,FALSE)</f>
        <v>#N/A</v>
      </c>
      <c r="AD686" s="47" t="e">
        <f ca="1">VLOOKUP($B686,INDIRECT("data!$"&amp;G667&amp;"$3:$CZ$554"),$D667-3*(B666-1)+AD$1,FALSE)</f>
        <v>#N/A</v>
      </c>
      <c r="AE686" s="47" t="e">
        <f ca="1">VLOOKUP($B686,INDIRECT("data!$"&amp;G667&amp;"$3:$CZ$554"),$D667-3*(B666-1)+AE$1,FALSE)</f>
        <v>#N/A</v>
      </c>
      <c r="AF686" s="47" t="e">
        <f ca="1">VLOOKUP($B686,INDIRECT("data!$"&amp;G667&amp;"$3:$CZ$554"),$D667-3*(B666-1)+AF$1,FALSE)</f>
        <v>#N/A</v>
      </c>
      <c r="AG686" s="65" t="e">
        <f t="shared" ca="1" si="1459"/>
        <v>#N/A</v>
      </c>
      <c r="AH686" s="65" t="e">
        <f t="shared" ca="1" si="1460"/>
        <v>#N/A</v>
      </c>
      <c r="AI686" s="65" t="e">
        <f t="shared" ca="1" si="1461"/>
        <v>#N/A</v>
      </c>
      <c r="AJ686" s="65" t="e">
        <f t="shared" ca="1" si="1462"/>
        <v>#N/A</v>
      </c>
      <c r="AK686" s="65" t="e">
        <f t="shared" ca="1" si="1463"/>
        <v>#N/A</v>
      </c>
      <c r="AL686" s="66" t="e">
        <f t="shared" ca="1" si="1464"/>
        <v>#N/A</v>
      </c>
      <c r="AM686" s="66" t="e">
        <f t="shared" ca="1" si="1465"/>
        <v>#N/A</v>
      </c>
      <c r="AN686" s="65" t="e">
        <f t="shared" ca="1" si="1466"/>
        <v>#N/A</v>
      </c>
      <c r="AO686" s="65" t="e">
        <f t="shared" ca="1" si="1467"/>
        <v>#N/A</v>
      </c>
      <c r="AP686" s="65" t="e">
        <f t="shared" ca="1" si="1468"/>
        <v>#N/A</v>
      </c>
      <c r="AQ686" s="65" t="e">
        <f t="shared" ca="1" si="1469"/>
        <v>#N/A</v>
      </c>
      <c r="AR686" s="65" t="e">
        <f t="shared" ca="1" si="1470"/>
        <v>#N/A</v>
      </c>
      <c r="AS686" s="65" t="e">
        <f t="shared" ca="1" si="1471"/>
        <v>#N/A</v>
      </c>
      <c r="AT686" s="65" t="e">
        <f t="shared" ca="1" si="1472"/>
        <v>#N/A</v>
      </c>
    </row>
    <row r="687" spans="1:46" ht="18" customHeight="1" x14ac:dyDescent="0.25">
      <c r="A687" s="50"/>
      <c r="B687" s="42" t="s">
        <v>23</v>
      </c>
      <c r="C687" s="43"/>
      <c r="D687" s="44"/>
      <c r="E687" s="44"/>
      <c r="F687" s="46" t="e">
        <f ca="1">SUM(F679:F686)</f>
        <v>#N/A</v>
      </c>
      <c r="G687" s="46" t="e">
        <f ca="1">SUM(G679:G686)</f>
        <v>#N/A</v>
      </c>
      <c r="H687" s="42"/>
      <c r="I687" s="46" t="e">
        <f t="shared" ref="I687:J687" ca="1" si="1473">SUM(I679:I686)</f>
        <v>#N/A</v>
      </c>
      <c r="J687" s="46" t="e">
        <f t="shared" ca="1" si="1473"/>
        <v>#N/A</v>
      </c>
      <c r="K687" s="42"/>
      <c r="L687" s="44"/>
      <c r="M687" s="46" t="e">
        <f t="shared" ref="M687:X687" ca="1" si="1474">SUM(M679:M686)</f>
        <v>#N/A</v>
      </c>
      <c r="N687" s="46" t="e">
        <f t="shared" ca="1" si="1474"/>
        <v>#N/A</v>
      </c>
      <c r="O687" s="46" t="e">
        <f t="shared" ca="1" si="1474"/>
        <v>#N/A</v>
      </c>
      <c r="P687" s="46" t="e">
        <f t="shared" ca="1" si="1474"/>
        <v>#N/A</v>
      </c>
      <c r="Q687" s="46" t="e">
        <f t="shared" ca="1" si="1474"/>
        <v>#N/A</v>
      </c>
      <c r="R687" s="46" t="e">
        <f t="shared" ca="1" si="1474"/>
        <v>#N/A</v>
      </c>
      <c r="S687" s="46" t="e">
        <f t="shared" ca="1" si="1474"/>
        <v>#N/A</v>
      </c>
      <c r="T687" s="46" t="e">
        <f t="shared" ca="1" si="1474"/>
        <v>#N/A</v>
      </c>
      <c r="U687" s="46" t="e">
        <f t="shared" ca="1" si="1474"/>
        <v>#N/A</v>
      </c>
      <c r="V687" s="46" t="e">
        <f t="shared" ca="1" si="1474"/>
        <v>#N/A</v>
      </c>
      <c r="W687" s="46" t="e">
        <f t="shared" ca="1" si="1474"/>
        <v>#N/A</v>
      </c>
      <c r="X687" s="46" t="e">
        <f t="shared" ca="1" si="1474"/>
        <v>#N/A</v>
      </c>
      <c r="Y687" s="48"/>
      <c r="Z687" s="48"/>
      <c r="AA687" s="48"/>
      <c r="AB687" s="48"/>
      <c r="AC687" s="48"/>
      <c r="AD687" s="48"/>
      <c r="AE687" s="48"/>
      <c r="AF687" s="48"/>
    </row>
    <row r="688" spans="1:46" ht="18" customHeight="1" x14ac:dyDescent="0.25">
      <c r="A688" s="50"/>
      <c r="B688" s="38" t="str">
        <f ca="1">CONCATENATE(B667,"-All")</f>
        <v>Sheffield Weds-All</v>
      </c>
      <c r="C688" s="40" t="s">
        <v>22</v>
      </c>
      <c r="D688" s="13" t="s">
        <v>50</v>
      </c>
      <c r="E688" s="13" t="s">
        <v>51</v>
      </c>
      <c r="F688" s="13" t="s">
        <v>3</v>
      </c>
      <c r="G688" s="13" t="s">
        <v>4</v>
      </c>
      <c r="H688" s="13" t="s">
        <v>6</v>
      </c>
      <c r="I688" s="13" t="s">
        <v>1</v>
      </c>
      <c r="J688" s="13" t="s">
        <v>2</v>
      </c>
      <c r="K688" s="13" t="s">
        <v>5</v>
      </c>
      <c r="L688" s="13" t="s">
        <v>52</v>
      </c>
      <c r="M688" s="13" t="s">
        <v>53</v>
      </c>
      <c r="N688" s="13" t="s">
        <v>54</v>
      </c>
      <c r="O688" s="13" t="s">
        <v>55</v>
      </c>
      <c r="P688" s="13" t="s">
        <v>56</v>
      </c>
      <c r="Q688" s="13" t="s">
        <v>57</v>
      </c>
      <c r="R688" s="13" t="s">
        <v>58</v>
      </c>
      <c r="S688" s="13" t="s">
        <v>59</v>
      </c>
      <c r="T688" s="13" t="s">
        <v>60</v>
      </c>
      <c r="U688" s="13" t="s">
        <v>61</v>
      </c>
      <c r="V688" s="13" t="s">
        <v>62</v>
      </c>
      <c r="W688" s="13" t="s">
        <v>63</v>
      </c>
      <c r="X688" s="13" t="s">
        <v>64</v>
      </c>
      <c r="Y688" s="13" t="s">
        <v>65</v>
      </c>
      <c r="Z688" s="13" t="s">
        <v>66</v>
      </c>
      <c r="AA688" s="13" t="s">
        <v>67</v>
      </c>
      <c r="AB688" s="13" t="s">
        <v>68</v>
      </c>
      <c r="AC688" s="13" t="s">
        <v>69</v>
      </c>
      <c r="AD688" s="13" t="s">
        <v>70</v>
      </c>
      <c r="AE688" s="13" t="s">
        <v>71</v>
      </c>
      <c r="AF688" s="13" t="s">
        <v>72</v>
      </c>
      <c r="AG688" s="62" t="s">
        <v>140</v>
      </c>
      <c r="AH688" s="62" t="s">
        <v>141</v>
      </c>
      <c r="AI688" s="62" t="s">
        <v>142</v>
      </c>
      <c r="AJ688" s="62" t="s">
        <v>143</v>
      </c>
      <c r="AK688" s="62" t="s">
        <v>144</v>
      </c>
      <c r="AL688" s="63" t="s">
        <v>145</v>
      </c>
      <c r="AM688" s="63" t="s">
        <v>146</v>
      </c>
      <c r="AN688" s="62" t="s">
        <v>147</v>
      </c>
      <c r="AO688" s="64" t="s">
        <v>150</v>
      </c>
      <c r="AP688" s="64" t="s">
        <v>151</v>
      </c>
      <c r="AQ688" s="62" t="s">
        <v>148</v>
      </c>
      <c r="AR688" s="62" t="s">
        <v>149</v>
      </c>
      <c r="AS688" s="62" t="s">
        <v>152</v>
      </c>
      <c r="AT688" s="62" t="s">
        <v>153</v>
      </c>
    </row>
    <row r="689" spans="1:46" ht="18" customHeight="1" x14ac:dyDescent="0.25">
      <c r="A689" s="49" t="str">
        <f ca="1">CONCATENATE(B688,"-",B689)</f>
        <v>Sheffield Weds-All-1</v>
      </c>
      <c r="B689" s="38">
        <v>1</v>
      </c>
      <c r="C689" s="41">
        <f ca="1">VLOOKUP($B689,INDIRECT("data!$"&amp;H667&amp;"$3:$CZ$554"),$E667-3*(B666-1)+C$1,FALSE)</f>
        <v>43380</v>
      </c>
      <c r="D689" s="30" t="str">
        <f ca="1">VLOOKUP($B689,INDIRECT("data!$"&amp;H667&amp;"$3:$CZ$554"),$E667-3*(B666-1)+D$1,FALSE)</f>
        <v>Bristol City</v>
      </c>
      <c r="E689" s="30" t="str">
        <f ca="1">VLOOKUP($B689,INDIRECT("data!$"&amp;H667&amp;"$3:$CZ$554"),$E667-3*(B666-1)+E$1,FALSE)</f>
        <v>Sheffield Weds</v>
      </c>
      <c r="F689" s="29">
        <f ca="1">VLOOKUP($B689,INDIRECT("data!$"&amp;H667&amp;"$3:$CZ$554"),$E667-3*(B666-1)+F$1,FALSE)</f>
        <v>1</v>
      </c>
      <c r="G689" s="29">
        <f ca="1">VLOOKUP($B689,INDIRECT("data!$"&amp;H667&amp;"$3:$CZ$554"),$E667-3*(B666-1)+G$1,FALSE)</f>
        <v>2</v>
      </c>
      <c r="H689" s="15" t="str">
        <f ca="1">VLOOKUP($B689,INDIRECT("data!$"&amp;H667&amp;"$3:$CZ$554"),$E667-3*(B666-1)+H$1,FALSE)</f>
        <v>A</v>
      </c>
      <c r="I689" s="29">
        <f ca="1">VLOOKUP($B689,INDIRECT("data!$"&amp;H667&amp;"$3:$CZ$554"),$E667-3*(B666-1)+I$1,FALSE)</f>
        <v>0</v>
      </c>
      <c r="J689" s="29">
        <f ca="1">VLOOKUP($B689,INDIRECT("data!$"&amp;H667&amp;"$3:$CZ$554"),$E667-3*(B666-1)+J$1,FALSE)</f>
        <v>0</v>
      </c>
      <c r="K689" s="15" t="str">
        <f ca="1">VLOOKUP($B689,INDIRECT("data!$"&amp;H667&amp;"$3:$CZ$554"),$E667-3*(B666-1)+K$1,FALSE)</f>
        <v>D</v>
      </c>
      <c r="L689" s="30" t="str">
        <f ca="1">VLOOKUP($B689,INDIRECT("data!$"&amp;H667&amp;"$3:$CZ$554"),$E667-3*(B666-1)+L$1,FALSE)</f>
        <v>A Davies</v>
      </c>
      <c r="M689" s="45">
        <f ca="1">VLOOKUP($B689,INDIRECT("data!$"&amp;H667&amp;"$3:$CZ$554"),$E667-3*(B666-1)+M$1,FALSE)</f>
        <v>12</v>
      </c>
      <c r="N689" s="45">
        <f ca="1">VLOOKUP($B689,INDIRECT("data!$"&amp;H667&amp;"$3:$CZ$554"),$E667-3*(B666-1)+N$1,FALSE)</f>
        <v>9</v>
      </c>
      <c r="O689" s="45">
        <f ca="1">VLOOKUP($B689,INDIRECT("data!$"&amp;H667&amp;"$3:$CZ$554"),$E667-3*(B666-1)+O$1,FALSE)</f>
        <v>5</v>
      </c>
      <c r="P689" s="45">
        <f ca="1">VLOOKUP($B689,INDIRECT("data!$"&amp;H667&amp;"$3:$CZ$554"),$E667-3*(B666-1)+P$1,FALSE)</f>
        <v>5</v>
      </c>
      <c r="Q689" s="45">
        <f ca="1">VLOOKUP($B689,INDIRECT("data!$"&amp;H667&amp;"$3:$CZ$554"),$E667-3*(B666-1)+Q$1,FALSE)</f>
        <v>7</v>
      </c>
      <c r="R689" s="45">
        <f ca="1">VLOOKUP($B689,INDIRECT("data!$"&amp;H667&amp;"$3:$CZ$554"),$E667-3*(B666-1)+R$1,FALSE)</f>
        <v>22</v>
      </c>
      <c r="S689" s="45">
        <f ca="1">VLOOKUP($B689,INDIRECT("data!$"&amp;H667&amp;"$3:$CZ$554"),$E667-3*(B666-1)+S$1,FALSE)</f>
        <v>5</v>
      </c>
      <c r="T689" s="45">
        <f ca="1">VLOOKUP($B689,INDIRECT("data!$"&amp;H667&amp;"$3:$CZ$554"),$E667-3*(B666-1)+T$1,FALSE)</f>
        <v>5</v>
      </c>
      <c r="U689" s="45">
        <f ca="1">VLOOKUP($B689,INDIRECT("data!$"&amp;H667&amp;"$3:$CZ$554"),$E667-3*(B666-1)+U$1,FALSE)</f>
        <v>1</v>
      </c>
      <c r="V689" s="45">
        <f ca="1">VLOOKUP($B689,INDIRECT("data!$"&amp;H667&amp;"$3:$CZ$554"),$E667-3*(B666-1)+V$1,FALSE)</f>
        <v>5</v>
      </c>
      <c r="W689" s="45">
        <f ca="1">VLOOKUP($B689,INDIRECT("data!$"&amp;H667&amp;"$3:$CZ$554"),$E667-3*(B666-1)+W$1,FALSE)</f>
        <v>0</v>
      </c>
      <c r="X689" s="45">
        <f ca="1">VLOOKUP($B689,INDIRECT("data!$"&amp;H667&amp;"$3:$CZ$554"),$E667-3*(B666-1)+X$1,FALSE)</f>
        <v>0</v>
      </c>
      <c r="Y689" s="47">
        <f ca="1">VLOOKUP($B689,INDIRECT("data!$"&amp;H667&amp;"$3:$CZ$554"),$E667-3*(B666-1)+Y$1,FALSE)</f>
        <v>1.85</v>
      </c>
      <c r="Z689" s="47">
        <f ca="1">VLOOKUP($B689,INDIRECT("data!$"&amp;H667&amp;"$3:$CZ$554"),$E667-3*(B666-1)+Z$1,FALSE)</f>
        <v>3.6</v>
      </c>
      <c r="AA689" s="47">
        <f ca="1">VLOOKUP($B689,INDIRECT("data!$"&amp;H667&amp;"$3:$CZ$554"),$E667-3*(B666-1)+AA$1,FALSE)</f>
        <v>4.75</v>
      </c>
      <c r="AB689" s="47">
        <f ca="1">VLOOKUP($B689,INDIRECT("data!$"&amp;H667&amp;"$3:$CZ$554"),$E667-3*(B666-1)+AB$1,FALSE)</f>
        <v>1.86</v>
      </c>
      <c r="AC689" s="47">
        <f ca="1">VLOOKUP($B689,INDIRECT("data!$"&amp;H667&amp;"$3:$CZ$554"),$E667-3*(B666-1)+AC$1,FALSE)</f>
        <v>3.71</v>
      </c>
      <c r="AD689" s="47">
        <f ca="1">VLOOKUP($B689,INDIRECT("data!$"&amp;H667&amp;"$3:$CZ$554"),$E667-3*(B666-1)+AD$1,FALSE)</f>
        <v>4.54</v>
      </c>
      <c r="AE689" s="47">
        <f ca="1">VLOOKUP($B689,INDIRECT("data!$"&amp;H667&amp;"$3:$CZ$554"),$E667-3*(B666-1)+AE$1,FALSE)</f>
        <v>1.82</v>
      </c>
      <c r="AF689" s="47">
        <f ca="1">VLOOKUP($B689,INDIRECT("data!$"&amp;H667&amp;"$3:$CZ$554"),$E667-3*(B666-1)+AF$1,FALSE)</f>
        <v>1.96</v>
      </c>
      <c r="AG689" s="65">
        <f ca="1">IF(C689="","",F689+G689)</f>
        <v>3</v>
      </c>
      <c r="AH689" s="65">
        <f ca="1">IF(C689="","",I689+J689)</f>
        <v>0</v>
      </c>
      <c r="AI689" s="65">
        <f ca="1">IF(C689="","",AJ689+AK689)</f>
        <v>3</v>
      </c>
      <c r="AJ689" s="65">
        <f ca="1">IF(C689="","",F689-I689)</f>
        <v>1</v>
      </c>
      <c r="AK689" s="65">
        <f ca="1">IF(C689="","",G689-J689)</f>
        <v>2</v>
      </c>
      <c r="AL689" s="66" t="str">
        <f ca="1">IF(AJ689&gt;AK689,"H",IF(AJ689=AK689,"D",IF(AJ689&lt;AK689,"A","Error!")))</f>
        <v>A</v>
      </c>
      <c r="AM689" s="66" t="str">
        <f ca="1">IF(C689="","",CONCATENATE(K689,"-",H689))</f>
        <v>D-A</v>
      </c>
      <c r="AN689" s="65">
        <f ca="1">IF(C689="","",IF(AND(F689&gt;0,G689&gt;0),1,0))</f>
        <v>1</v>
      </c>
      <c r="AO689" s="65">
        <f ca="1">IF(C689="","",IF(AND(F689&gt;0,I689&gt;0),1,0))</f>
        <v>0</v>
      </c>
      <c r="AP689" s="65">
        <f ca="1">IF(C689="","",IF(AND(G689&gt;0,J689&gt;0),1,0))</f>
        <v>0</v>
      </c>
      <c r="AQ689" s="65">
        <f ca="1">IF(C689="","",IF(AND(H689="H",G689=0),1,0))</f>
        <v>0</v>
      </c>
      <c r="AR689" s="65">
        <f ca="1">IF(C689="","",IF(AND(H689="A",F689=0),1,0))</f>
        <v>0</v>
      </c>
      <c r="AS689" s="65">
        <f ca="1">IF(C689="","",IF(AND(K689="H",AL689="H"),1,0))</f>
        <v>0</v>
      </c>
      <c r="AT689" s="65">
        <f ca="1">IF(C689="","",IF(AND(K689="A",AL689="A"),1,0))</f>
        <v>0</v>
      </c>
    </row>
    <row r="690" spans="1:46" ht="18" customHeight="1" x14ac:dyDescent="0.25">
      <c r="A690" s="49" t="str">
        <f ca="1">CONCATENATE(B688,"-",B690)</f>
        <v>Sheffield Weds-All-2</v>
      </c>
      <c r="B690" s="38">
        <v>2</v>
      </c>
      <c r="C690" s="41">
        <f ca="1">VLOOKUP($B690,INDIRECT("data!$"&amp;H667&amp;"$3:$CZ$554"),$E667-3*(B666-1)+C$1,FALSE)</f>
        <v>43376</v>
      </c>
      <c r="D690" s="30" t="str">
        <f ca="1">VLOOKUP($B690,INDIRECT("data!$"&amp;H667&amp;"$3:$CZ$554"),$E667-3*(B666-1)+D$1,FALSE)</f>
        <v>Sheffield Weds</v>
      </c>
      <c r="E690" s="30" t="str">
        <f ca="1">VLOOKUP($B690,INDIRECT("data!$"&amp;H667&amp;"$3:$CZ$554"),$E667-3*(B666-1)+E$1,FALSE)</f>
        <v>West Brom</v>
      </c>
      <c r="F690" s="29">
        <f ca="1">VLOOKUP($B690,INDIRECT("data!$"&amp;H667&amp;"$3:$CZ$554"),$E667-3*(B666-1)+F$1,FALSE)</f>
        <v>2</v>
      </c>
      <c r="G690" s="29">
        <f ca="1">VLOOKUP($B690,INDIRECT("data!$"&amp;H667&amp;"$3:$CZ$554"),$E667-3*(B666-1)+G$1,FALSE)</f>
        <v>2</v>
      </c>
      <c r="H690" s="15" t="str">
        <f ca="1">VLOOKUP($B690,INDIRECT("data!$"&amp;H667&amp;"$3:$CZ$554"),$E667-3*(B666-1)+H$1,FALSE)</f>
        <v>D</v>
      </c>
      <c r="I690" s="29">
        <f ca="1">VLOOKUP($B690,INDIRECT("data!$"&amp;H667&amp;"$3:$CZ$554"),$E667-3*(B666-1)+I$1,FALSE)</f>
        <v>2</v>
      </c>
      <c r="J690" s="29">
        <f ca="1">VLOOKUP($B690,INDIRECT("data!$"&amp;H667&amp;"$3:$CZ$554"),$E667-3*(B666-1)+J$1,FALSE)</f>
        <v>0</v>
      </c>
      <c r="K690" s="15" t="str">
        <f ca="1">VLOOKUP($B690,INDIRECT("data!$"&amp;H667&amp;"$3:$CZ$554"),$E667-3*(B666-1)+K$1,FALSE)</f>
        <v>H</v>
      </c>
      <c r="L690" s="30" t="str">
        <f ca="1">VLOOKUP($B690,INDIRECT("data!$"&amp;H667&amp;"$3:$CZ$554"),$E667-3*(B666-1)+L$1,FALSE)</f>
        <v>O Langford</v>
      </c>
      <c r="M690" s="45">
        <f ca="1">VLOOKUP($B690,INDIRECT("data!$"&amp;H667&amp;"$3:$CZ$554"),$E667-3*(B666-1)+M$1,FALSE)</f>
        <v>14</v>
      </c>
      <c r="N690" s="45">
        <f ca="1">VLOOKUP($B690,INDIRECT("data!$"&amp;H667&amp;"$3:$CZ$554"),$E667-3*(B666-1)+N$1,FALSE)</f>
        <v>19</v>
      </c>
      <c r="O690" s="45">
        <f ca="1">VLOOKUP($B690,INDIRECT("data!$"&amp;H667&amp;"$3:$CZ$554"),$E667-3*(B666-1)+O$1,FALSE)</f>
        <v>5</v>
      </c>
      <c r="P690" s="45">
        <f ca="1">VLOOKUP($B690,INDIRECT("data!$"&amp;H667&amp;"$3:$CZ$554"),$E667-3*(B666-1)+P$1,FALSE)</f>
        <v>4</v>
      </c>
      <c r="Q690" s="45">
        <f ca="1">VLOOKUP($B690,INDIRECT("data!$"&amp;H667&amp;"$3:$CZ$554"),$E667-3*(B666-1)+Q$1,FALSE)</f>
        <v>12</v>
      </c>
      <c r="R690" s="45">
        <f ca="1">VLOOKUP($B690,INDIRECT("data!$"&amp;H667&amp;"$3:$CZ$554"),$E667-3*(B666-1)+R$1,FALSE)</f>
        <v>15</v>
      </c>
      <c r="S690" s="45">
        <f ca="1">VLOOKUP($B690,INDIRECT("data!$"&amp;H667&amp;"$3:$CZ$554"),$E667-3*(B666-1)+S$1,FALSE)</f>
        <v>3</v>
      </c>
      <c r="T690" s="45">
        <f ca="1">VLOOKUP($B690,INDIRECT("data!$"&amp;H667&amp;"$3:$CZ$554"),$E667-3*(B666-1)+T$1,FALSE)</f>
        <v>4</v>
      </c>
      <c r="U690" s="45">
        <f ca="1">VLOOKUP($B690,INDIRECT("data!$"&amp;H667&amp;"$3:$CZ$554"),$E667-3*(B666-1)+U$1,FALSE)</f>
        <v>2</v>
      </c>
      <c r="V690" s="45">
        <f ca="1">VLOOKUP($B690,INDIRECT("data!$"&amp;H667&amp;"$3:$CZ$554"),$E667-3*(B666-1)+V$1,FALSE)</f>
        <v>3</v>
      </c>
      <c r="W690" s="45">
        <f ca="1">VLOOKUP($B690,INDIRECT("data!$"&amp;H667&amp;"$3:$CZ$554"),$E667-3*(B666-1)+W$1,FALSE)</f>
        <v>0</v>
      </c>
      <c r="X690" s="45">
        <f ca="1">VLOOKUP($B690,INDIRECT("data!$"&amp;H667&amp;"$3:$CZ$554"),$E667-3*(B666-1)+X$1,FALSE)</f>
        <v>0</v>
      </c>
      <c r="Y690" s="47">
        <f ca="1">VLOOKUP($B690,INDIRECT("data!$"&amp;H667&amp;"$3:$CZ$554"),$E667-3*(B666-1)+Y$1,FALSE)</f>
        <v>3.8</v>
      </c>
      <c r="Z690" s="47">
        <f ca="1">VLOOKUP($B690,INDIRECT("data!$"&amp;H667&amp;"$3:$CZ$554"),$E667-3*(B666-1)+Z$1,FALSE)</f>
        <v>3.5</v>
      </c>
      <c r="AA690" s="47">
        <f ca="1">VLOOKUP($B690,INDIRECT("data!$"&amp;H667&amp;"$3:$CZ$554"),$E667-3*(B666-1)+AA$1,FALSE)</f>
        <v>2.1</v>
      </c>
      <c r="AB690" s="47">
        <f ca="1">VLOOKUP($B690,INDIRECT("data!$"&amp;H667&amp;"$3:$CZ$554"),$E667-3*(B666-1)+AB$1,FALSE)</f>
        <v>3.72</v>
      </c>
      <c r="AC690" s="47">
        <f ca="1">VLOOKUP($B690,INDIRECT("data!$"&amp;H667&amp;"$3:$CZ$554"),$E667-3*(B666-1)+AC$1,FALSE)</f>
        <v>3.58</v>
      </c>
      <c r="AD690" s="47">
        <f ca="1">VLOOKUP($B690,INDIRECT("data!$"&amp;H667&amp;"$3:$CZ$554"),$E667-3*(B666-1)+AD$1,FALSE)</f>
        <v>2.09</v>
      </c>
      <c r="AE690" s="47">
        <f ca="1">VLOOKUP($B690,INDIRECT("data!$"&amp;H667&amp;"$3:$CZ$554"),$E667-3*(B666-1)+AE$1,FALSE)</f>
        <v>1.74</v>
      </c>
      <c r="AF690" s="47">
        <f ca="1">VLOOKUP($B690,INDIRECT("data!$"&amp;H667&amp;"$3:$CZ$554"),$E667-3*(B666-1)+AF$1,FALSE)</f>
        <v>2.0699999999999998</v>
      </c>
      <c r="AG690" s="65">
        <f t="shared" ref="AG690:AG698" ca="1" si="1475">IF(C690="","",F690+G690)</f>
        <v>4</v>
      </c>
      <c r="AH690" s="65">
        <f t="shared" ref="AH690:AH698" ca="1" si="1476">IF(C690="","",I690+J690)</f>
        <v>2</v>
      </c>
      <c r="AI690" s="65">
        <f t="shared" ref="AI690:AI698" ca="1" si="1477">IF(C690="","",AJ690+AK690)</f>
        <v>2</v>
      </c>
      <c r="AJ690" s="65">
        <f t="shared" ref="AJ690:AJ698" ca="1" si="1478">IF(C690="","",F690-I690)</f>
        <v>0</v>
      </c>
      <c r="AK690" s="65">
        <f t="shared" ref="AK690:AK698" ca="1" si="1479">IF(C690="","",G690-J690)</f>
        <v>2</v>
      </c>
      <c r="AL690" s="66" t="str">
        <f t="shared" ref="AL690:AL698" ca="1" si="1480">IF(AJ690&gt;AK690,"H",IF(AJ690=AK690,"D",IF(AJ690&lt;AK690,"A","Error!")))</f>
        <v>A</v>
      </c>
      <c r="AM690" s="66" t="str">
        <f t="shared" ref="AM690:AM698" ca="1" si="1481">IF(C690="","",CONCATENATE(K690,"-",H690))</f>
        <v>H-D</v>
      </c>
      <c r="AN690" s="65">
        <f t="shared" ref="AN690:AN698" ca="1" si="1482">IF(C690="","",IF(AND(F690&gt;0,G690&gt;0),1,0))</f>
        <v>1</v>
      </c>
      <c r="AO690" s="65">
        <f t="shared" ref="AO690:AO698" ca="1" si="1483">IF(C690="","",IF(AND(F690&gt;0,I690&gt;0),1,0))</f>
        <v>1</v>
      </c>
      <c r="AP690" s="65">
        <f t="shared" ref="AP690:AP698" ca="1" si="1484">IF(C690="","",IF(AND(G690&gt;0,J690&gt;0),1,0))</f>
        <v>0</v>
      </c>
      <c r="AQ690" s="65">
        <f t="shared" ref="AQ690:AQ698" ca="1" si="1485">IF(C690="","",IF(AND(H690="H",G690=0),1,0))</f>
        <v>0</v>
      </c>
      <c r="AR690" s="65">
        <f t="shared" ref="AR690:AR698" ca="1" si="1486">IF(C690="","",IF(AND(H690="A",F690=0),1,0))</f>
        <v>0</v>
      </c>
      <c r="AS690" s="65">
        <f t="shared" ref="AS690:AS698" ca="1" si="1487">IF(C690="","",IF(AND(K690="H",AL690="H"),1,0))</f>
        <v>0</v>
      </c>
      <c r="AT690" s="65">
        <f t="shared" ref="AT690:AT698" ca="1" si="1488">IF(C690="","",IF(AND(K690="A",AL690="A"),1,0))</f>
        <v>0</v>
      </c>
    </row>
    <row r="691" spans="1:46" ht="18" customHeight="1" x14ac:dyDescent="0.25">
      <c r="A691" s="49" t="str">
        <f ca="1">CONCATENATE(B688,"-",B691)</f>
        <v>Sheffield Weds-All-3</v>
      </c>
      <c r="B691" s="38">
        <v>3</v>
      </c>
      <c r="C691" s="41">
        <f ca="1">VLOOKUP($B691,INDIRECT("data!$"&amp;H667&amp;"$3:$CZ$554"),$E667-3*(B666-1)+C$1,FALSE)</f>
        <v>43371</v>
      </c>
      <c r="D691" s="30" t="str">
        <f ca="1">VLOOKUP($B691,INDIRECT("data!$"&amp;H667&amp;"$3:$CZ$554"),$E667-3*(B666-1)+D$1,FALSE)</f>
        <v>Sheffield Weds</v>
      </c>
      <c r="E691" s="30" t="str">
        <f ca="1">VLOOKUP($B691,INDIRECT("data!$"&amp;H667&amp;"$3:$CZ$554"),$E667-3*(B666-1)+E$1,FALSE)</f>
        <v>Leeds</v>
      </c>
      <c r="F691" s="29">
        <f ca="1">VLOOKUP($B691,INDIRECT("data!$"&amp;H667&amp;"$3:$CZ$554"),$E667-3*(B666-1)+F$1,FALSE)</f>
        <v>1</v>
      </c>
      <c r="G691" s="29">
        <f ca="1">VLOOKUP($B691,INDIRECT("data!$"&amp;H667&amp;"$3:$CZ$554"),$E667-3*(B666-1)+G$1,FALSE)</f>
        <v>1</v>
      </c>
      <c r="H691" s="15" t="str">
        <f ca="1">VLOOKUP($B691,INDIRECT("data!$"&amp;H667&amp;"$3:$CZ$554"),$E667-3*(B666-1)+H$1,FALSE)</f>
        <v>D</v>
      </c>
      <c r="I691" s="29">
        <f ca="1">VLOOKUP($B691,INDIRECT("data!$"&amp;H667&amp;"$3:$CZ$554"),$E667-3*(B666-1)+I$1,FALSE)</f>
        <v>1</v>
      </c>
      <c r="J691" s="29">
        <f ca="1">VLOOKUP($B691,INDIRECT("data!$"&amp;H667&amp;"$3:$CZ$554"),$E667-3*(B666-1)+J$1,FALSE)</f>
        <v>0</v>
      </c>
      <c r="K691" s="15" t="str">
        <f ca="1">VLOOKUP($B691,INDIRECT("data!$"&amp;H667&amp;"$3:$CZ$554"),$E667-3*(B666-1)+K$1,FALSE)</f>
        <v>H</v>
      </c>
      <c r="L691" s="30" t="str">
        <f ca="1">VLOOKUP($B691,INDIRECT("data!$"&amp;H667&amp;"$3:$CZ$554"),$E667-3*(B666-1)+L$1,FALSE)</f>
        <v>R Jones</v>
      </c>
      <c r="M691" s="45">
        <f ca="1">VLOOKUP($B691,INDIRECT("data!$"&amp;H667&amp;"$3:$CZ$554"),$E667-3*(B666-1)+M$1,FALSE)</f>
        <v>10</v>
      </c>
      <c r="N691" s="45">
        <f ca="1">VLOOKUP($B691,INDIRECT("data!$"&amp;H667&amp;"$3:$CZ$554"),$E667-3*(B666-1)+N$1,FALSE)</f>
        <v>25</v>
      </c>
      <c r="O691" s="45">
        <f ca="1">VLOOKUP($B691,INDIRECT("data!$"&amp;H667&amp;"$3:$CZ$554"),$E667-3*(B666-1)+O$1,FALSE)</f>
        <v>4</v>
      </c>
      <c r="P691" s="45">
        <f ca="1">VLOOKUP($B691,INDIRECT("data!$"&amp;H667&amp;"$3:$CZ$554"),$E667-3*(B666-1)+P$1,FALSE)</f>
        <v>7</v>
      </c>
      <c r="Q691" s="45">
        <f ca="1">VLOOKUP($B691,INDIRECT("data!$"&amp;H667&amp;"$3:$CZ$554"),$E667-3*(B666-1)+Q$1,FALSE)</f>
        <v>14</v>
      </c>
      <c r="R691" s="45">
        <f ca="1">VLOOKUP($B691,INDIRECT("data!$"&amp;H667&amp;"$3:$CZ$554"),$E667-3*(B666-1)+R$1,FALSE)</f>
        <v>9</v>
      </c>
      <c r="S691" s="45">
        <f ca="1">VLOOKUP($B691,INDIRECT("data!$"&amp;H667&amp;"$3:$CZ$554"),$E667-3*(B666-1)+S$1,FALSE)</f>
        <v>3</v>
      </c>
      <c r="T691" s="45">
        <f ca="1">VLOOKUP($B691,INDIRECT("data!$"&amp;H667&amp;"$3:$CZ$554"),$E667-3*(B666-1)+T$1,FALSE)</f>
        <v>11</v>
      </c>
      <c r="U691" s="45">
        <f ca="1">VLOOKUP($B691,INDIRECT("data!$"&amp;H667&amp;"$3:$CZ$554"),$E667-3*(B666-1)+U$1,FALSE)</f>
        <v>2</v>
      </c>
      <c r="V691" s="45">
        <f ca="1">VLOOKUP($B691,INDIRECT("data!$"&amp;H667&amp;"$3:$CZ$554"),$E667-3*(B666-1)+V$1,FALSE)</f>
        <v>1</v>
      </c>
      <c r="W691" s="45">
        <f ca="1">VLOOKUP($B691,INDIRECT("data!$"&amp;H667&amp;"$3:$CZ$554"),$E667-3*(B666-1)+W$1,FALSE)</f>
        <v>0</v>
      </c>
      <c r="X691" s="45">
        <f ca="1">VLOOKUP($B691,INDIRECT("data!$"&amp;H667&amp;"$3:$CZ$554"),$E667-3*(B666-1)+X$1,FALSE)</f>
        <v>0</v>
      </c>
      <c r="Y691" s="47">
        <f ca="1">VLOOKUP($B691,INDIRECT("data!$"&amp;H667&amp;"$3:$CZ$554"),$E667-3*(B666-1)+Y$1,FALSE)</f>
        <v>3.6</v>
      </c>
      <c r="Z691" s="47">
        <f ca="1">VLOOKUP($B691,INDIRECT("data!$"&amp;H667&amp;"$3:$CZ$554"),$E667-3*(B666-1)+Z$1,FALSE)</f>
        <v>3.5</v>
      </c>
      <c r="AA691" s="47">
        <f ca="1">VLOOKUP($B691,INDIRECT("data!$"&amp;H667&amp;"$3:$CZ$554"),$E667-3*(B666-1)+AA$1,FALSE)</f>
        <v>2.14</v>
      </c>
      <c r="AB691" s="47">
        <f ca="1">VLOOKUP($B691,INDIRECT("data!$"&amp;H667&amp;"$3:$CZ$554"),$E667-3*(B666-1)+AB$1,FALSE)</f>
        <v>3.57</v>
      </c>
      <c r="AC691" s="47">
        <f ca="1">VLOOKUP($B691,INDIRECT("data!$"&amp;H667&amp;"$3:$CZ$554"),$E667-3*(B666-1)+AC$1,FALSE)</f>
        <v>3.5</v>
      </c>
      <c r="AD691" s="47">
        <f ca="1">VLOOKUP($B691,INDIRECT("data!$"&amp;H667&amp;"$3:$CZ$554"),$E667-3*(B666-1)+AD$1,FALSE)</f>
        <v>2.17</v>
      </c>
      <c r="AE691" s="47">
        <f ca="1">VLOOKUP($B691,INDIRECT("data!$"&amp;H667&amp;"$3:$CZ$554"),$E667-3*(B666-1)+AE$1,FALSE)</f>
        <v>1.87</v>
      </c>
      <c r="AF691" s="47">
        <f ca="1">VLOOKUP($B691,INDIRECT("data!$"&amp;H667&amp;"$3:$CZ$554"),$E667-3*(B666-1)+AF$1,FALSE)</f>
        <v>1.92</v>
      </c>
      <c r="AG691" s="65">
        <f t="shared" ca="1" si="1475"/>
        <v>2</v>
      </c>
      <c r="AH691" s="65">
        <f t="shared" ca="1" si="1476"/>
        <v>1</v>
      </c>
      <c r="AI691" s="65">
        <f t="shared" ca="1" si="1477"/>
        <v>1</v>
      </c>
      <c r="AJ691" s="65">
        <f t="shared" ca="1" si="1478"/>
        <v>0</v>
      </c>
      <c r="AK691" s="65">
        <f t="shared" ca="1" si="1479"/>
        <v>1</v>
      </c>
      <c r="AL691" s="66" t="str">
        <f t="shared" ca="1" si="1480"/>
        <v>A</v>
      </c>
      <c r="AM691" s="66" t="str">
        <f t="shared" ca="1" si="1481"/>
        <v>H-D</v>
      </c>
      <c r="AN691" s="65">
        <f t="shared" ca="1" si="1482"/>
        <v>1</v>
      </c>
      <c r="AO691" s="65">
        <f t="shared" ca="1" si="1483"/>
        <v>1</v>
      </c>
      <c r="AP691" s="65">
        <f t="shared" ca="1" si="1484"/>
        <v>0</v>
      </c>
      <c r="AQ691" s="65">
        <f t="shared" ca="1" si="1485"/>
        <v>0</v>
      </c>
      <c r="AR691" s="65">
        <f t="shared" ca="1" si="1486"/>
        <v>0</v>
      </c>
      <c r="AS691" s="65">
        <f t="shared" ca="1" si="1487"/>
        <v>0</v>
      </c>
      <c r="AT691" s="65">
        <f t="shared" ca="1" si="1488"/>
        <v>0</v>
      </c>
    </row>
    <row r="692" spans="1:46" ht="18" customHeight="1" x14ac:dyDescent="0.25">
      <c r="A692" s="49" t="str">
        <f ca="1">CONCATENATE(B688,"-",B692)</f>
        <v>Sheffield Weds-All-4</v>
      </c>
      <c r="B692" s="38">
        <v>4</v>
      </c>
      <c r="C692" s="41">
        <f ca="1">VLOOKUP($B692,INDIRECT("data!$"&amp;H667&amp;"$3:$CZ$554"),$E667-3*(B666-1)+C$1,FALSE)</f>
        <v>43365</v>
      </c>
      <c r="D692" s="30" t="str">
        <f ca="1">VLOOKUP($B692,INDIRECT("data!$"&amp;H667&amp;"$3:$CZ$554"),$E667-3*(B666-1)+D$1,FALSE)</f>
        <v>Aston Villa</v>
      </c>
      <c r="E692" s="30" t="str">
        <f ca="1">VLOOKUP($B692,INDIRECT("data!$"&amp;H667&amp;"$3:$CZ$554"),$E667-3*(B666-1)+E$1,FALSE)</f>
        <v>Sheffield Weds</v>
      </c>
      <c r="F692" s="29">
        <f ca="1">VLOOKUP($B692,INDIRECT("data!$"&amp;H667&amp;"$3:$CZ$554"),$E667-3*(B666-1)+F$1,FALSE)</f>
        <v>1</v>
      </c>
      <c r="G692" s="29">
        <f ca="1">VLOOKUP($B692,INDIRECT("data!$"&amp;H667&amp;"$3:$CZ$554"),$E667-3*(B666-1)+G$1,FALSE)</f>
        <v>2</v>
      </c>
      <c r="H692" s="15" t="str">
        <f ca="1">VLOOKUP($B692,INDIRECT("data!$"&amp;H667&amp;"$3:$CZ$554"),$E667-3*(B666-1)+H$1,FALSE)</f>
        <v>A</v>
      </c>
      <c r="I692" s="29">
        <f ca="1">VLOOKUP($B692,INDIRECT("data!$"&amp;H667&amp;"$3:$CZ$554"),$E667-3*(B666-1)+I$1,FALSE)</f>
        <v>0</v>
      </c>
      <c r="J692" s="29">
        <f ca="1">VLOOKUP($B692,INDIRECT("data!$"&amp;H667&amp;"$3:$CZ$554"),$E667-3*(B666-1)+J$1,FALSE)</f>
        <v>0</v>
      </c>
      <c r="K692" s="15" t="str">
        <f ca="1">VLOOKUP($B692,INDIRECT("data!$"&amp;H667&amp;"$3:$CZ$554"),$E667-3*(B666-1)+K$1,FALSE)</f>
        <v>D</v>
      </c>
      <c r="L692" s="30" t="str">
        <f ca="1">VLOOKUP($B692,INDIRECT("data!$"&amp;H667&amp;"$3:$CZ$554"),$E667-3*(B666-1)+L$1,FALSE)</f>
        <v>D Webb</v>
      </c>
      <c r="M692" s="45">
        <f ca="1">VLOOKUP($B692,INDIRECT("data!$"&amp;H667&amp;"$3:$CZ$554"),$E667-3*(B666-1)+M$1,FALSE)</f>
        <v>18</v>
      </c>
      <c r="N692" s="45">
        <f ca="1">VLOOKUP($B692,INDIRECT("data!$"&amp;H667&amp;"$3:$CZ$554"),$E667-3*(B666-1)+N$1,FALSE)</f>
        <v>13</v>
      </c>
      <c r="O692" s="45">
        <f ca="1">VLOOKUP($B692,INDIRECT("data!$"&amp;H667&amp;"$3:$CZ$554"),$E667-3*(B666-1)+O$1,FALSE)</f>
        <v>4</v>
      </c>
      <c r="P692" s="45">
        <f ca="1">VLOOKUP($B692,INDIRECT("data!$"&amp;H667&amp;"$3:$CZ$554"),$E667-3*(B666-1)+P$1,FALSE)</f>
        <v>5</v>
      </c>
      <c r="Q692" s="45">
        <f ca="1">VLOOKUP($B692,INDIRECT("data!$"&amp;H667&amp;"$3:$CZ$554"),$E667-3*(B666-1)+Q$1,FALSE)</f>
        <v>15</v>
      </c>
      <c r="R692" s="45">
        <f ca="1">VLOOKUP($B692,INDIRECT("data!$"&amp;H667&amp;"$3:$CZ$554"),$E667-3*(B666-1)+R$1,FALSE)</f>
        <v>12</v>
      </c>
      <c r="S692" s="45">
        <f ca="1">VLOOKUP($B692,INDIRECT("data!$"&amp;H667&amp;"$3:$CZ$554"),$E667-3*(B666-1)+S$1,FALSE)</f>
        <v>3</v>
      </c>
      <c r="T692" s="45">
        <f ca="1">VLOOKUP($B692,INDIRECT("data!$"&amp;H667&amp;"$3:$CZ$554"),$E667-3*(B666-1)+T$1,FALSE)</f>
        <v>7</v>
      </c>
      <c r="U692" s="45">
        <f ca="1">VLOOKUP($B692,INDIRECT("data!$"&amp;H667&amp;"$3:$CZ$554"),$E667-3*(B666-1)+U$1,FALSE)</f>
        <v>2</v>
      </c>
      <c r="V692" s="45">
        <f ca="1">VLOOKUP($B692,INDIRECT("data!$"&amp;H667&amp;"$3:$CZ$554"),$E667-3*(B666-1)+V$1,FALSE)</f>
        <v>1</v>
      </c>
      <c r="W692" s="45">
        <f ca="1">VLOOKUP($B692,INDIRECT("data!$"&amp;H667&amp;"$3:$CZ$554"),$E667-3*(B666-1)+W$1,FALSE)</f>
        <v>0</v>
      </c>
      <c r="X692" s="45">
        <f ca="1">VLOOKUP($B692,INDIRECT("data!$"&amp;H667&amp;"$3:$CZ$554"),$E667-3*(B666-1)+X$1,FALSE)</f>
        <v>0</v>
      </c>
      <c r="Y692" s="47">
        <f ca="1">VLOOKUP($B692,INDIRECT("data!$"&amp;H667&amp;"$3:$CZ$554"),$E667-3*(B666-1)+Y$1,FALSE)</f>
        <v>1.57</v>
      </c>
      <c r="Z692" s="47">
        <f ca="1">VLOOKUP($B692,INDIRECT("data!$"&amp;H667&amp;"$3:$CZ$554"),$E667-3*(B666-1)+Z$1,FALSE)</f>
        <v>4.33</v>
      </c>
      <c r="AA692" s="47">
        <f ca="1">VLOOKUP($B692,INDIRECT("data!$"&amp;H667&amp;"$3:$CZ$554"),$E667-3*(B666-1)+AA$1,FALSE)</f>
        <v>6.5</v>
      </c>
      <c r="AB692" s="47">
        <f ca="1">VLOOKUP($B692,INDIRECT("data!$"&amp;H667&amp;"$3:$CZ$554"),$E667-3*(B666-1)+AB$1,FALSE)</f>
        <v>1.56</v>
      </c>
      <c r="AC692" s="47">
        <f ca="1">VLOOKUP($B692,INDIRECT("data!$"&amp;H667&amp;"$3:$CZ$554"),$E667-3*(B666-1)+AC$1,FALSE)</f>
        <v>4.4000000000000004</v>
      </c>
      <c r="AD692" s="47">
        <f ca="1">VLOOKUP($B692,INDIRECT("data!$"&amp;H667&amp;"$3:$CZ$554"),$E667-3*(B666-1)+AD$1,FALSE)</f>
        <v>6.13</v>
      </c>
      <c r="AE692" s="47">
        <f ca="1">VLOOKUP($B692,INDIRECT("data!$"&amp;H667&amp;"$3:$CZ$554"),$E667-3*(B666-1)+AE$1,FALSE)</f>
        <v>1.84</v>
      </c>
      <c r="AF692" s="47">
        <f ca="1">VLOOKUP($B692,INDIRECT("data!$"&amp;H667&amp;"$3:$CZ$554"),$E667-3*(B666-1)+AF$1,FALSE)</f>
        <v>1.94</v>
      </c>
      <c r="AG692" s="65">
        <f t="shared" ca="1" si="1475"/>
        <v>3</v>
      </c>
      <c r="AH692" s="65">
        <f t="shared" ca="1" si="1476"/>
        <v>0</v>
      </c>
      <c r="AI692" s="65">
        <f t="shared" ca="1" si="1477"/>
        <v>3</v>
      </c>
      <c r="AJ692" s="65">
        <f t="shared" ca="1" si="1478"/>
        <v>1</v>
      </c>
      <c r="AK692" s="65">
        <f t="shared" ca="1" si="1479"/>
        <v>2</v>
      </c>
      <c r="AL692" s="66" t="str">
        <f t="shared" ca="1" si="1480"/>
        <v>A</v>
      </c>
      <c r="AM692" s="66" t="str">
        <f t="shared" ca="1" si="1481"/>
        <v>D-A</v>
      </c>
      <c r="AN692" s="65">
        <f t="shared" ca="1" si="1482"/>
        <v>1</v>
      </c>
      <c r="AO692" s="65">
        <f t="shared" ca="1" si="1483"/>
        <v>0</v>
      </c>
      <c r="AP692" s="65">
        <f t="shared" ca="1" si="1484"/>
        <v>0</v>
      </c>
      <c r="AQ692" s="65">
        <f t="shared" ca="1" si="1485"/>
        <v>0</v>
      </c>
      <c r="AR692" s="65">
        <f t="shared" ca="1" si="1486"/>
        <v>0</v>
      </c>
      <c r="AS692" s="65">
        <f t="shared" ca="1" si="1487"/>
        <v>0</v>
      </c>
      <c r="AT692" s="65">
        <f t="shared" ca="1" si="1488"/>
        <v>0</v>
      </c>
    </row>
    <row r="693" spans="1:46" ht="18" customHeight="1" x14ac:dyDescent="0.25">
      <c r="A693" s="49" t="str">
        <f ca="1">CONCATENATE(B688,"-",B693)</f>
        <v>Sheffield Weds-All-5</v>
      </c>
      <c r="B693" s="38">
        <v>5</v>
      </c>
      <c r="C693" s="41">
        <f ca="1">VLOOKUP($B693,INDIRECT("data!$"&amp;H667&amp;"$3:$CZ$554"),$E667-3*(B666-1)+C$1,FALSE)</f>
        <v>43362</v>
      </c>
      <c r="D693" s="30" t="str">
        <f ca="1">VLOOKUP($B693,INDIRECT("data!$"&amp;H667&amp;"$3:$CZ$554"),$E667-3*(B666-1)+D$1,FALSE)</f>
        <v>Nott'm Forest</v>
      </c>
      <c r="E693" s="30" t="str">
        <f ca="1">VLOOKUP($B693,INDIRECT("data!$"&amp;H667&amp;"$3:$CZ$554"),$E667-3*(B666-1)+E$1,FALSE)</f>
        <v>Sheffield Weds</v>
      </c>
      <c r="F693" s="29">
        <f ca="1">VLOOKUP($B693,INDIRECT("data!$"&amp;H667&amp;"$3:$CZ$554"),$E667-3*(B666-1)+F$1,FALSE)</f>
        <v>2</v>
      </c>
      <c r="G693" s="29">
        <f ca="1">VLOOKUP($B693,INDIRECT("data!$"&amp;H667&amp;"$3:$CZ$554"),$E667-3*(B666-1)+G$1,FALSE)</f>
        <v>1</v>
      </c>
      <c r="H693" s="15" t="str">
        <f ca="1">VLOOKUP($B693,INDIRECT("data!$"&amp;H667&amp;"$3:$CZ$554"),$E667-3*(B666-1)+H$1,FALSE)</f>
        <v>H</v>
      </c>
      <c r="I693" s="29">
        <f ca="1">VLOOKUP($B693,INDIRECT("data!$"&amp;H667&amp;"$3:$CZ$554"),$E667-3*(B666-1)+I$1,FALSE)</f>
        <v>1</v>
      </c>
      <c r="J693" s="29">
        <f ca="1">VLOOKUP($B693,INDIRECT("data!$"&amp;H667&amp;"$3:$CZ$554"),$E667-3*(B666-1)+J$1,FALSE)</f>
        <v>0</v>
      </c>
      <c r="K693" s="15" t="str">
        <f ca="1">VLOOKUP($B693,INDIRECT("data!$"&amp;H667&amp;"$3:$CZ$554"),$E667-3*(B666-1)+K$1,FALSE)</f>
        <v>H</v>
      </c>
      <c r="L693" s="30" t="str">
        <f ca="1">VLOOKUP($B693,INDIRECT("data!$"&amp;H667&amp;"$3:$CZ$554"),$E667-3*(B666-1)+L$1,FALSE)</f>
        <v>T Harrington</v>
      </c>
      <c r="M693" s="45">
        <f ca="1">VLOOKUP($B693,INDIRECT("data!$"&amp;H667&amp;"$3:$CZ$554"),$E667-3*(B666-1)+M$1,FALSE)</f>
        <v>13</v>
      </c>
      <c r="N693" s="45">
        <f ca="1">VLOOKUP($B693,INDIRECT("data!$"&amp;H667&amp;"$3:$CZ$554"),$E667-3*(B666-1)+N$1,FALSE)</f>
        <v>6</v>
      </c>
      <c r="O693" s="45">
        <f ca="1">VLOOKUP($B693,INDIRECT("data!$"&amp;H667&amp;"$3:$CZ$554"),$E667-3*(B666-1)+O$1,FALSE)</f>
        <v>6</v>
      </c>
      <c r="P693" s="45">
        <f ca="1">VLOOKUP($B693,INDIRECT("data!$"&amp;H667&amp;"$3:$CZ$554"),$E667-3*(B666-1)+P$1,FALSE)</f>
        <v>3</v>
      </c>
      <c r="Q693" s="45">
        <f ca="1">VLOOKUP($B693,INDIRECT("data!$"&amp;H667&amp;"$3:$CZ$554"),$E667-3*(B666-1)+Q$1,FALSE)</f>
        <v>13</v>
      </c>
      <c r="R693" s="45">
        <f ca="1">VLOOKUP($B693,INDIRECT("data!$"&amp;H667&amp;"$3:$CZ$554"),$E667-3*(B666-1)+R$1,FALSE)</f>
        <v>12</v>
      </c>
      <c r="S693" s="45">
        <f ca="1">VLOOKUP($B693,INDIRECT("data!$"&amp;H667&amp;"$3:$CZ$554"),$E667-3*(B666-1)+S$1,FALSE)</f>
        <v>2</v>
      </c>
      <c r="T693" s="45">
        <f ca="1">VLOOKUP($B693,INDIRECT("data!$"&amp;H667&amp;"$3:$CZ$554"),$E667-3*(B666-1)+T$1,FALSE)</f>
        <v>2</v>
      </c>
      <c r="U693" s="45">
        <f ca="1">VLOOKUP($B693,INDIRECT("data!$"&amp;H667&amp;"$3:$CZ$554"),$E667-3*(B666-1)+U$1,FALSE)</f>
        <v>2</v>
      </c>
      <c r="V693" s="45">
        <f ca="1">VLOOKUP($B693,INDIRECT("data!$"&amp;H667&amp;"$3:$CZ$554"),$E667-3*(B666-1)+V$1,FALSE)</f>
        <v>0</v>
      </c>
      <c r="W693" s="45">
        <f ca="1">VLOOKUP($B693,INDIRECT("data!$"&amp;H667&amp;"$3:$CZ$554"),$E667-3*(B666-1)+W$1,FALSE)</f>
        <v>0</v>
      </c>
      <c r="X693" s="45">
        <f ca="1">VLOOKUP($B693,INDIRECT("data!$"&amp;H667&amp;"$3:$CZ$554"),$E667-3*(B666-1)+X$1,FALSE)</f>
        <v>0</v>
      </c>
      <c r="Y693" s="47">
        <f ca="1">VLOOKUP($B693,INDIRECT("data!$"&amp;H667&amp;"$3:$CZ$554"),$E667-3*(B666-1)+Y$1,FALSE)</f>
        <v>1.95</v>
      </c>
      <c r="Z693" s="47">
        <f ca="1">VLOOKUP($B693,INDIRECT("data!$"&amp;H667&amp;"$3:$CZ$554"),$E667-3*(B666-1)+Z$1,FALSE)</f>
        <v>3.6</v>
      </c>
      <c r="AA693" s="47">
        <f ca="1">VLOOKUP($B693,INDIRECT("data!$"&amp;H667&amp;"$3:$CZ$554"),$E667-3*(B666-1)+AA$1,FALSE)</f>
        <v>4.2</v>
      </c>
      <c r="AB693" s="47">
        <f ca="1">VLOOKUP($B693,INDIRECT("data!$"&amp;H667&amp;"$3:$CZ$554"),$E667-3*(B666-1)+AB$1,FALSE)</f>
        <v>1.93</v>
      </c>
      <c r="AC693" s="47">
        <f ca="1">VLOOKUP($B693,INDIRECT("data!$"&amp;H667&amp;"$3:$CZ$554"),$E667-3*(B666-1)+AC$1,FALSE)</f>
        <v>3.51</v>
      </c>
      <c r="AD693" s="47">
        <f ca="1">VLOOKUP($B693,INDIRECT("data!$"&amp;H667&amp;"$3:$CZ$554"),$E667-3*(B666-1)+AD$1,FALSE)</f>
        <v>4.42</v>
      </c>
      <c r="AE693" s="47">
        <f ca="1">VLOOKUP($B693,INDIRECT("data!$"&amp;H667&amp;"$3:$CZ$554"),$E667-3*(B666-1)+AE$1,FALSE)</f>
        <v>1.97</v>
      </c>
      <c r="AF693" s="47">
        <f ca="1">VLOOKUP($B693,INDIRECT("data!$"&amp;H667&amp;"$3:$CZ$554"),$E667-3*(B666-1)+AF$1,FALSE)</f>
        <v>1.83</v>
      </c>
      <c r="AG693" s="65">
        <f t="shared" ca="1" si="1475"/>
        <v>3</v>
      </c>
      <c r="AH693" s="65">
        <f t="shared" ca="1" si="1476"/>
        <v>1</v>
      </c>
      <c r="AI693" s="65">
        <f t="shared" ca="1" si="1477"/>
        <v>2</v>
      </c>
      <c r="AJ693" s="65">
        <f t="shared" ca="1" si="1478"/>
        <v>1</v>
      </c>
      <c r="AK693" s="65">
        <f t="shared" ca="1" si="1479"/>
        <v>1</v>
      </c>
      <c r="AL693" s="66" t="str">
        <f t="shared" ca="1" si="1480"/>
        <v>D</v>
      </c>
      <c r="AM693" s="66" t="str">
        <f t="shared" ca="1" si="1481"/>
        <v>H-H</v>
      </c>
      <c r="AN693" s="65">
        <f t="shared" ca="1" si="1482"/>
        <v>1</v>
      </c>
      <c r="AO693" s="65">
        <f t="shared" ca="1" si="1483"/>
        <v>1</v>
      </c>
      <c r="AP693" s="65">
        <f t="shared" ca="1" si="1484"/>
        <v>0</v>
      </c>
      <c r="AQ693" s="65">
        <f t="shared" ca="1" si="1485"/>
        <v>0</v>
      </c>
      <c r="AR693" s="65">
        <f t="shared" ca="1" si="1486"/>
        <v>0</v>
      </c>
      <c r="AS693" s="65">
        <f t="shared" ca="1" si="1487"/>
        <v>0</v>
      </c>
      <c r="AT693" s="65">
        <f t="shared" ca="1" si="1488"/>
        <v>0</v>
      </c>
    </row>
    <row r="694" spans="1:46" ht="18" customHeight="1" x14ac:dyDescent="0.25">
      <c r="A694" s="49" t="str">
        <f ca="1">CONCATENATE(B688,"-",B694)</f>
        <v>Sheffield Weds-All-6</v>
      </c>
      <c r="B694" s="38">
        <v>6</v>
      </c>
      <c r="C694" s="41">
        <f ca="1">VLOOKUP($B694,INDIRECT("data!$"&amp;H667&amp;"$3:$CZ$554"),$E667-3*(B666-1)+C$1,FALSE)</f>
        <v>43358</v>
      </c>
      <c r="D694" s="30" t="str">
        <f ca="1">VLOOKUP($B694,INDIRECT("data!$"&amp;H667&amp;"$3:$CZ$554"),$E667-3*(B666-1)+D$1,FALSE)</f>
        <v>Sheffield Weds</v>
      </c>
      <c r="E694" s="30" t="str">
        <f ca="1">VLOOKUP($B694,INDIRECT("data!$"&amp;H667&amp;"$3:$CZ$554"),$E667-3*(B666-1)+E$1,FALSE)</f>
        <v>Stoke</v>
      </c>
      <c r="F694" s="29">
        <f ca="1">VLOOKUP($B694,INDIRECT("data!$"&amp;H667&amp;"$3:$CZ$554"),$E667-3*(B666-1)+F$1,FALSE)</f>
        <v>2</v>
      </c>
      <c r="G694" s="29">
        <f ca="1">VLOOKUP($B694,INDIRECT("data!$"&amp;H667&amp;"$3:$CZ$554"),$E667-3*(B666-1)+G$1,FALSE)</f>
        <v>2</v>
      </c>
      <c r="H694" s="15" t="str">
        <f ca="1">VLOOKUP($B694,INDIRECT("data!$"&amp;H667&amp;"$3:$CZ$554"),$E667-3*(B666-1)+H$1,FALSE)</f>
        <v>D</v>
      </c>
      <c r="I694" s="29">
        <f ca="1">VLOOKUP($B694,INDIRECT("data!$"&amp;H667&amp;"$3:$CZ$554"),$E667-3*(B666-1)+I$1,FALSE)</f>
        <v>1</v>
      </c>
      <c r="J694" s="29">
        <f ca="1">VLOOKUP($B694,INDIRECT("data!$"&amp;H667&amp;"$3:$CZ$554"),$E667-3*(B666-1)+J$1,FALSE)</f>
        <v>2</v>
      </c>
      <c r="K694" s="15" t="str">
        <f ca="1">VLOOKUP($B694,INDIRECT("data!$"&amp;H667&amp;"$3:$CZ$554"),$E667-3*(B666-1)+K$1,FALSE)</f>
        <v>A</v>
      </c>
      <c r="L694" s="30" t="str">
        <f ca="1">VLOOKUP($B694,INDIRECT("data!$"&amp;H667&amp;"$3:$CZ$554"),$E667-3*(B666-1)+L$1,FALSE)</f>
        <v>G Eltringham</v>
      </c>
      <c r="M694" s="45">
        <f ca="1">VLOOKUP($B694,INDIRECT("data!$"&amp;H667&amp;"$3:$CZ$554"),$E667-3*(B666-1)+M$1,FALSE)</f>
        <v>12</v>
      </c>
      <c r="N694" s="45">
        <f ca="1">VLOOKUP($B694,INDIRECT("data!$"&amp;H667&amp;"$3:$CZ$554"),$E667-3*(B666-1)+N$1,FALSE)</f>
        <v>14</v>
      </c>
      <c r="O694" s="45">
        <f ca="1">VLOOKUP($B694,INDIRECT("data!$"&amp;H667&amp;"$3:$CZ$554"),$E667-3*(B666-1)+O$1,FALSE)</f>
        <v>4</v>
      </c>
      <c r="P694" s="45">
        <f ca="1">VLOOKUP($B694,INDIRECT("data!$"&amp;H667&amp;"$3:$CZ$554"),$E667-3*(B666-1)+P$1,FALSE)</f>
        <v>4</v>
      </c>
      <c r="Q694" s="45">
        <f ca="1">VLOOKUP($B694,INDIRECT("data!$"&amp;H667&amp;"$3:$CZ$554"),$E667-3*(B666-1)+Q$1,FALSE)</f>
        <v>11</v>
      </c>
      <c r="R694" s="45">
        <f ca="1">VLOOKUP($B694,INDIRECT("data!$"&amp;H667&amp;"$3:$CZ$554"),$E667-3*(B666-1)+R$1,FALSE)</f>
        <v>7</v>
      </c>
      <c r="S694" s="45">
        <f ca="1">VLOOKUP($B694,INDIRECT("data!$"&amp;H667&amp;"$3:$CZ$554"),$E667-3*(B666-1)+S$1,FALSE)</f>
        <v>7</v>
      </c>
      <c r="T694" s="45">
        <f ca="1">VLOOKUP($B694,INDIRECT("data!$"&amp;H667&amp;"$3:$CZ$554"),$E667-3*(B666-1)+T$1,FALSE)</f>
        <v>13</v>
      </c>
      <c r="U694" s="45">
        <f ca="1">VLOOKUP($B694,INDIRECT("data!$"&amp;H667&amp;"$3:$CZ$554"),$E667-3*(B666-1)+U$1,FALSE)</f>
        <v>1</v>
      </c>
      <c r="V694" s="45">
        <f ca="1">VLOOKUP($B694,INDIRECT("data!$"&amp;H667&amp;"$3:$CZ$554"),$E667-3*(B666-1)+V$1,FALSE)</f>
        <v>0</v>
      </c>
      <c r="W694" s="45">
        <f ca="1">VLOOKUP($B694,INDIRECT("data!$"&amp;H667&amp;"$3:$CZ$554"),$E667-3*(B666-1)+W$1,FALSE)</f>
        <v>0</v>
      </c>
      <c r="X694" s="45">
        <f ca="1">VLOOKUP($B694,INDIRECT("data!$"&amp;H667&amp;"$3:$CZ$554"),$E667-3*(B666-1)+X$1,FALSE)</f>
        <v>0</v>
      </c>
      <c r="Y694" s="47">
        <f ca="1">VLOOKUP($B694,INDIRECT("data!$"&amp;H667&amp;"$3:$CZ$554"),$E667-3*(B666-1)+Y$1,FALSE)</f>
        <v>3</v>
      </c>
      <c r="Z694" s="47">
        <f ca="1">VLOOKUP($B694,INDIRECT("data!$"&amp;H667&amp;"$3:$CZ$554"),$E667-3*(B666-1)+Z$1,FALSE)</f>
        <v>3.4</v>
      </c>
      <c r="AA694" s="47">
        <f ca="1">VLOOKUP($B694,INDIRECT("data!$"&amp;H667&amp;"$3:$CZ$554"),$E667-3*(B666-1)+AA$1,FALSE)</f>
        <v>2.5</v>
      </c>
      <c r="AB694" s="47">
        <f ca="1">VLOOKUP($B694,INDIRECT("data!$"&amp;H667&amp;"$3:$CZ$554"),$E667-3*(B666-1)+AB$1,FALSE)</f>
        <v>3.08</v>
      </c>
      <c r="AC694" s="47">
        <f ca="1">VLOOKUP($B694,INDIRECT("data!$"&amp;H667&amp;"$3:$CZ$554"),$E667-3*(B666-1)+AC$1,FALSE)</f>
        <v>3.29</v>
      </c>
      <c r="AD694" s="47">
        <f ca="1">VLOOKUP($B694,INDIRECT("data!$"&amp;H667&amp;"$3:$CZ$554"),$E667-3*(B666-1)+AD$1,FALSE)</f>
        <v>2.4900000000000002</v>
      </c>
      <c r="AE694" s="47">
        <f ca="1">VLOOKUP($B694,INDIRECT("data!$"&amp;H667&amp;"$3:$CZ$554"),$E667-3*(B666-1)+AE$1,FALSE)</f>
        <v>2</v>
      </c>
      <c r="AF694" s="47">
        <f ca="1">VLOOKUP($B694,INDIRECT("data!$"&amp;H667&amp;"$3:$CZ$554"),$E667-3*(B666-1)+AF$1,FALSE)</f>
        <v>1.81</v>
      </c>
      <c r="AG694" s="65">
        <f t="shared" ca="1" si="1475"/>
        <v>4</v>
      </c>
      <c r="AH694" s="65">
        <f t="shared" ca="1" si="1476"/>
        <v>3</v>
      </c>
      <c r="AI694" s="65">
        <f t="shared" ca="1" si="1477"/>
        <v>1</v>
      </c>
      <c r="AJ694" s="65">
        <f t="shared" ca="1" si="1478"/>
        <v>1</v>
      </c>
      <c r="AK694" s="65">
        <f t="shared" ca="1" si="1479"/>
        <v>0</v>
      </c>
      <c r="AL694" s="66" t="str">
        <f t="shared" ca="1" si="1480"/>
        <v>H</v>
      </c>
      <c r="AM694" s="66" t="str">
        <f t="shared" ca="1" si="1481"/>
        <v>A-D</v>
      </c>
      <c r="AN694" s="65">
        <f t="shared" ca="1" si="1482"/>
        <v>1</v>
      </c>
      <c r="AO694" s="65">
        <f t="shared" ca="1" si="1483"/>
        <v>1</v>
      </c>
      <c r="AP694" s="65">
        <f t="shared" ca="1" si="1484"/>
        <v>1</v>
      </c>
      <c r="AQ694" s="65">
        <f t="shared" ca="1" si="1485"/>
        <v>0</v>
      </c>
      <c r="AR694" s="65">
        <f t="shared" ca="1" si="1486"/>
        <v>0</v>
      </c>
      <c r="AS694" s="65">
        <f t="shared" ca="1" si="1487"/>
        <v>0</v>
      </c>
      <c r="AT694" s="65">
        <f t="shared" ca="1" si="1488"/>
        <v>0</v>
      </c>
    </row>
    <row r="695" spans="1:46" ht="18" customHeight="1" x14ac:dyDescent="0.25">
      <c r="A695" s="49" t="str">
        <f ca="1">CONCATENATE(B688,"-",B695)</f>
        <v>Sheffield Weds-All-7</v>
      </c>
      <c r="B695" s="38">
        <v>7</v>
      </c>
      <c r="C695" s="41">
        <f ca="1">VLOOKUP($B695,INDIRECT("data!$"&amp;H667&amp;"$3:$CZ$554"),$E667-3*(B666-1)+C$1,FALSE)</f>
        <v>43344</v>
      </c>
      <c r="D695" s="30" t="str">
        <f ca="1">VLOOKUP($B695,INDIRECT("data!$"&amp;H667&amp;"$3:$CZ$554"),$E667-3*(B666-1)+D$1,FALSE)</f>
        <v>Reading</v>
      </c>
      <c r="E695" s="30" t="str">
        <f ca="1">VLOOKUP($B695,INDIRECT("data!$"&amp;H667&amp;"$3:$CZ$554"),$E667-3*(B666-1)+E$1,FALSE)</f>
        <v>Sheffield Weds</v>
      </c>
      <c r="F695" s="29">
        <f ca="1">VLOOKUP($B695,INDIRECT("data!$"&amp;H667&amp;"$3:$CZ$554"),$E667-3*(B666-1)+F$1,FALSE)</f>
        <v>1</v>
      </c>
      <c r="G695" s="29">
        <f ca="1">VLOOKUP($B695,INDIRECT("data!$"&amp;H667&amp;"$3:$CZ$554"),$E667-3*(B666-1)+G$1,FALSE)</f>
        <v>2</v>
      </c>
      <c r="H695" s="15" t="str">
        <f ca="1">VLOOKUP($B695,INDIRECT("data!$"&amp;H667&amp;"$3:$CZ$554"),$E667-3*(B666-1)+H$1,FALSE)</f>
        <v>A</v>
      </c>
      <c r="I695" s="29">
        <f ca="1">VLOOKUP($B695,INDIRECT("data!$"&amp;H667&amp;"$3:$CZ$554"),$E667-3*(B666-1)+I$1,FALSE)</f>
        <v>0</v>
      </c>
      <c r="J695" s="29">
        <f ca="1">VLOOKUP($B695,INDIRECT("data!$"&amp;H667&amp;"$3:$CZ$554"),$E667-3*(B666-1)+J$1,FALSE)</f>
        <v>1</v>
      </c>
      <c r="K695" s="15" t="str">
        <f ca="1">VLOOKUP($B695,INDIRECT("data!$"&amp;H667&amp;"$3:$CZ$554"),$E667-3*(B666-1)+K$1,FALSE)</f>
        <v>A</v>
      </c>
      <c r="L695" s="30" t="str">
        <f ca="1">VLOOKUP($B695,INDIRECT("data!$"&amp;H667&amp;"$3:$CZ$554"),$E667-3*(B666-1)+L$1,FALSE)</f>
        <v>G Ward</v>
      </c>
      <c r="M695" s="45">
        <f ca="1">VLOOKUP($B695,INDIRECT("data!$"&amp;H667&amp;"$3:$CZ$554"),$E667-3*(B666-1)+M$1,FALSE)</f>
        <v>12</v>
      </c>
      <c r="N695" s="45">
        <f ca="1">VLOOKUP($B695,INDIRECT("data!$"&amp;H667&amp;"$3:$CZ$554"),$E667-3*(B666-1)+N$1,FALSE)</f>
        <v>10</v>
      </c>
      <c r="O695" s="45">
        <f ca="1">VLOOKUP($B695,INDIRECT("data!$"&amp;H667&amp;"$3:$CZ$554"),$E667-3*(B666-1)+O$1,FALSE)</f>
        <v>4</v>
      </c>
      <c r="P695" s="45">
        <f ca="1">VLOOKUP($B695,INDIRECT("data!$"&amp;H667&amp;"$3:$CZ$554"),$E667-3*(B666-1)+P$1,FALSE)</f>
        <v>4</v>
      </c>
      <c r="Q695" s="45">
        <f ca="1">VLOOKUP($B695,INDIRECT("data!$"&amp;H667&amp;"$3:$CZ$554"),$E667-3*(B666-1)+Q$1,FALSE)</f>
        <v>12</v>
      </c>
      <c r="R695" s="45">
        <f ca="1">VLOOKUP($B695,INDIRECT("data!$"&amp;H667&amp;"$3:$CZ$554"),$E667-3*(B666-1)+R$1,FALSE)</f>
        <v>20</v>
      </c>
      <c r="S695" s="45">
        <f ca="1">VLOOKUP($B695,INDIRECT("data!$"&amp;H667&amp;"$3:$CZ$554"),$E667-3*(B666-1)+S$1,FALSE)</f>
        <v>9</v>
      </c>
      <c r="T695" s="45">
        <f ca="1">VLOOKUP($B695,INDIRECT("data!$"&amp;H667&amp;"$3:$CZ$554"),$E667-3*(B666-1)+T$1,FALSE)</f>
        <v>6</v>
      </c>
      <c r="U695" s="45">
        <f ca="1">VLOOKUP($B695,INDIRECT("data!$"&amp;H667&amp;"$3:$CZ$554"),$E667-3*(B666-1)+U$1,FALSE)</f>
        <v>1</v>
      </c>
      <c r="V695" s="45">
        <f ca="1">VLOOKUP($B695,INDIRECT("data!$"&amp;H667&amp;"$3:$CZ$554"),$E667-3*(B666-1)+V$1,FALSE)</f>
        <v>1</v>
      </c>
      <c r="W695" s="45">
        <f ca="1">VLOOKUP($B695,INDIRECT("data!$"&amp;H667&amp;"$3:$CZ$554"),$E667-3*(B666-1)+W$1,FALSE)</f>
        <v>0</v>
      </c>
      <c r="X695" s="45">
        <f ca="1">VLOOKUP($B695,INDIRECT("data!$"&amp;H667&amp;"$3:$CZ$554"),$E667-3*(B666-1)+X$1,FALSE)</f>
        <v>0</v>
      </c>
      <c r="Y695" s="47">
        <f ca="1">VLOOKUP($B695,INDIRECT("data!$"&amp;H667&amp;"$3:$CZ$554"),$E667-3*(B666-1)+Y$1,FALSE)</f>
        <v>2.37</v>
      </c>
      <c r="Z695" s="47">
        <f ca="1">VLOOKUP($B695,INDIRECT("data!$"&amp;H667&amp;"$3:$CZ$554"),$E667-3*(B666-1)+Z$1,FALSE)</f>
        <v>3.25</v>
      </c>
      <c r="AA695" s="47">
        <f ca="1">VLOOKUP($B695,INDIRECT("data!$"&amp;H667&amp;"$3:$CZ$554"),$E667-3*(B666-1)+AA$1,FALSE)</f>
        <v>3.4</v>
      </c>
      <c r="AB695" s="47">
        <f ca="1">VLOOKUP($B695,INDIRECT("data!$"&amp;H667&amp;"$3:$CZ$554"),$E667-3*(B666-1)+AB$1,FALSE)</f>
        <v>2.39</v>
      </c>
      <c r="AC695" s="47">
        <f ca="1">VLOOKUP($B695,INDIRECT("data!$"&amp;H667&amp;"$3:$CZ$554"),$E667-3*(B666-1)+AC$1,FALSE)</f>
        <v>3.23</v>
      </c>
      <c r="AD695" s="47">
        <f ca="1">VLOOKUP($B695,INDIRECT("data!$"&amp;H667&amp;"$3:$CZ$554"),$E667-3*(B666-1)+AD$1,FALSE)</f>
        <v>3.35</v>
      </c>
      <c r="AE695" s="47">
        <f ca="1">VLOOKUP($B695,INDIRECT("data!$"&amp;H667&amp;"$3:$CZ$554"),$E667-3*(B666-1)+AE$1,FALSE)</f>
        <v>2.12</v>
      </c>
      <c r="AF695" s="47">
        <f ca="1">VLOOKUP($B695,INDIRECT("data!$"&amp;H667&amp;"$3:$CZ$554"),$E667-3*(B666-1)+AF$1,FALSE)</f>
        <v>1.7</v>
      </c>
      <c r="AG695" s="65">
        <f t="shared" ca="1" si="1475"/>
        <v>3</v>
      </c>
      <c r="AH695" s="65">
        <f t="shared" ca="1" si="1476"/>
        <v>1</v>
      </c>
      <c r="AI695" s="65">
        <f t="shared" ca="1" si="1477"/>
        <v>2</v>
      </c>
      <c r="AJ695" s="65">
        <f t="shared" ca="1" si="1478"/>
        <v>1</v>
      </c>
      <c r="AK695" s="65">
        <f t="shared" ca="1" si="1479"/>
        <v>1</v>
      </c>
      <c r="AL695" s="66" t="str">
        <f t="shared" ca="1" si="1480"/>
        <v>D</v>
      </c>
      <c r="AM695" s="66" t="str">
        <f t="shared" ca="1" si="1481"/>
        <v>A-A</v>
      </c>
      <c r="AN695" s="65">
        <f t="shared" ca="1" si="1482"/>
        <v>1</v>
      </c>
      <c r="AO695" s="65">
        <f t="shared" ca="1" si="1483"/>
        <v>0</v>
      </c>
      <c r="AP695" s="65">
        <f t="shared" ca="1" si="1484"/>
        <v>1</v>
      </c>
      <c r="AQ695" s="65">
        <f t="shared" ca="1" si="1485"/>
        <v>0</v>
      </c>
      <c r="AR695" s="65">
        <f t="shared" ca="1" si="1486"/>
        <v>0</v>
      </c>
      <c r="AS695" s="65">
        <f t="shared" ca="1" si="1487"/>
        <v>0</v>
      </c>
      <c r="AT695" s="65">
        <f t="shared" ca="1" si="1488"/>
        <v>0</v>
      </c>
    </row>
    <row r="696" spans="1:46" ht="18" customHeight="1" x14ac:dyDescent="0.25">
      <c r="A696" s="49" t="str">
        <f ca="1">CONCATENATE(B688,"-",B696)</f>
        <v>Sheffield Weds-All-8</v>
      </c>
      <c r="B696" s="38">
        <v>8</v>
      </c>
      <c r="C696" s="41">
        <f ca="1">VLOOKUP($B696,INDIRECT("data!$"&amp;H667&amp;"$3:$CZ$554"),$E667-3*(B666-1)+C$1,FALSE)</f>
        <v>43337</v>
      </c>
      <c r="D696" s="30" t="str">
        <f ca="1">VLOOKUP($B696,INDIRECT("data!$"&amp;H667&amp;"$3:$CZ$554"),$E667-3*(B666-1)+D$1,FALSE)</f>
        <v>Sheffield Weds</v>
      </c>
      <c r="E696" s="30" t="str">
        <f ca="1">VLOOKUP($B696,INDIRECT("data!$"&amp;H667&amp;"$3:$CZ$554"),$E667-3*(B666-1)+E$1,FALSE)</f>
        <v>Ipswich</v>
      </c>
      <c r="F696" s="29">
        <f ca="1">VLOOKUP($B696,INDIRECT("data!$"&amp;H667&amp;"$3:$CZ$554"),$E667-3*(B666-1)+F$1,FALSE)</f>
        <v>2</v>
      </c>
      <c r="G696" s="29">
        <f ca="1">VLOOKUP($B696,INDIRECT("data!$"&amp;H667&amp;"$3:$CZ$554"),$E667-3*(B666-1)+G$1,FALSE)</f>
        <v>1</v>
      </c>
      <c r="H696" s="15" t="str">
        <f ca="1">VLOOKUP($B696,INDIRECT("data!$"&amp;H667&amp;"$3:$CZ$554"),$E667-3*(B666-1)+H$1,FALSE)</f>
        <v>H</v>
      </c>
      <c r="I696" s="29">
        <f ca="1">VLOOKUP($B696,INDIRECT("data!$"&amp;H667&amp;"$3:$CZ$554"),$E667-3*(B666-1)+I$1,FALSE)</f>
        <v>1</v>
      </c>
      <c r="J696" s="29">
        <f ca="1">VLOOKUP($B696,INDIRECT("data!$"&amp;H667&amp;"$3:$CZ$554"),$E667-3*(B666-1)+J$1,FALSE)</f>
        <v>1</v>
      </c>
      <c r="K696" s="15" t="str">
        <f ca="1">VLOOKUP($B696,INDIRECT("data!$"&amp;H667&amp;"$3:$CZ$554"),$E667-3*(B666-1)+K$1,FALSE)</f>
        <v>D</v>
      </c>
      <c r="L696" s="30" t="str">
        <f ca="1">VLOOKUP($B696,INDIRECT("data!$"&amp;H667&amp;"$3:$CZ$554"),$E667-3*(B666-1)+L$1,FALSE)</f>
        <v>J Simpson</v>
      </c>
      <c r="M696" s="45">
        <f ca="1">VLOOKUP($B696,INDIRECT("data!$"&amp;H667&amp;"$3:$CZ$554"),$E667-3*(B666-1)+M$1,FALSE)</f>
        <v>13</v>
      </c>
      <c r="N696" s="45">
        <f ca="1">VLOOKUP($B696,INDIRECT("data!$"&amp;H667&amp;"$3:$CZ$554"),$E667-3*(B666-1)+N$1,FALSE)</f>
        <v>13</v>
      </c>
      <c r="O696" s="45">
        <f ca="1">VLOOKUP($B696,INDIRECT("data!$"&amp;H667&amp;"$3:$CZ$554"),$E667-3*(B666-1)+O$1,FALSE)</f>
        <v>3</v>
      </c>
      <c r="P696" s="45">
        <f ca="1">VLOOKUP($B696,INDIRECT("data!$"&amp;H667&amp;"$3:$CZ$554"),$E667-3*(B666-1)+P$1,FALSE)</f>
        <v>3</v>
      </c>
      <c r="Q696" s="45">
        <f ca="1">VLOOKUP($B696,INDIRECT("data!$"&amp;H667&amp;"$3:$CZ$554"),$E667-3*(B666-1)+Q$1,FALSE)</f>
        <v>13</v>
      </c>
      <c r="R696" s="45">
        <f ca="1">VLOOKUP($B696,INDIRECT("data!$"&amp;H667&amp;"$3:$CZ$554"),$E667-3*(B666-1)+R$1,FALSE)</f>
        <v>15</v>
      </c>
      <c r="S696" s="45">
        <f ca="1">VLOOKUP($B696,INDIRECT("data!$"&amp;H667&amp;"$3:$CZ$554"),$E667-3*(B666-1)+S$1,FALSE)</f>
        <v>7</v>
      </c>
      <c r="T696" s="45">
        <f ca="1">VLOOKUP($B696,INDIRECT("data!$"&amp;H667&amp;"$3:$CZ$554"),$E667-3*(B666-1)+T$1,FALSE)</f>
        <v>7</v>
      </c>
      <c r="U696" s="45">
        <f ca="1">VLOOKUP($B696,INDIRECT("data!$"&amp;H667&amp;"$3:$CZ$554"),$E667-3*(B666-1)+U$1,FALSE)</f>
        <v>2</v>
      </c>
      <c r="V696" s="45">
        <f ca="1">VLOOKUP($B696,INDIRECT("data!$"&amp;H667&amp;"$3:$CZ$554"),$E667-3*(B666-1)+V$1,FALSE)</f>
        <v>2</v>
      </c>
      <c r="W696" s="45">
        <f ca="1">VLOOKUP($B696,INDIRECT("data!$"&amp;H667&amp;"$3:$CZ$554"),$E667-3*(B666-1)+W$1,FALSE)</f>
        <v>0</v>
      </c>
      <c r="X696" s="45">
        <f ca="1">VLOOKUP($B696,INDIRECT("data!$"&amp;H667&amp;"$3:$CZ$554"),$E667-3*(B666-1)+X$1,FALSE)</f>
        <v>1</v>
      </c>
      <c r="Y696" s="47">
        <f ca="1">VLOOKUP($B696,INDIRECT("data!$"&amp;H667&amp;"$3:$CZ$554"),$E667-3*(B666-1)+Y$1,FALSE)</f>
        <v>2.5</v>
      </c>
      <c r="Z696" s="47">
        <f ca="1">VLOOKUP($B696,INDIRECT("data!$"&amp;H667&amp;"$3:$CZ$554"),$E667-3*(B666-1)+Z$1,FALSE)</f>
        <v>3</v>
      </c>
      <c r="AA696" s="47">
        <f ca="1">VLOOKUP($B696,INDIRECT("data!$"&amp;H667&amp;"$3:$CZ$554"),$E667-3*(B666-1)+AA$1,FALSE)</f>
        <v>3.4</v>
      </c>
      <c r="AB696" s="47">
        <f ca="1">VLOOKUP($B696,INDIRECT("data!$"&amp;H667&amp;"$3:$CZ$554"),$E667-3*(B666-1)+AB$1,FALSE)</f>
        <v>2.44</v>
      </c>
      <c r="AC696" s="47">
        <f ca="1">VLOOKUP($B696,INDIRECT("data!$"&amp;H667&amp;"$3:$CZ$554"),$E667-3*(B666-1)+AC$1,FALSE)</f>
        <v>3.09</v>
      </c>
      <c r="AD696" s="47">
        <f ca="1">VLOOKUP($B696,INDIRECT("data!$"&amp;H667&amp;"$3:$CZ$554"),$E667-3*(B666-1)+AD$1,FALSE)</f>
        <v>3.43</v>
      </c>
      <c r="AE696" s="47">
        <f ca="1">VLOOKUP($B696,INDIRECT("data!$"&amp;H667&amp;"$3:$CZ$554"),$E667-3*(B666-1)+AE$1,FALSE)</f>
        <v>2.19</v>
      </c>
      <c r="AF696" s="47">
        <f ca="1">VLOOKUP($B696,INDIRECT("data!$"&amp;H667&amp;"$3:$CZ$554"),$E667-3*(B666-1)+AF$1,FALSE)</f>
        <v>1.66</v>
      </c>
      <c r="AG696" s="65">
        <f t="shared" ca="1" si="1475"/>
        <v>3</v>
      </c>
      <c r="AH696" s="65">
        <f t="shared" ca="1" si="1476"/>
        <v>2</v>
      </c>
      <c r="AI696" s="65">
        <f t="shared" ca="1" si="1477"/>
        <v>1</v>
      </c>
      <c r="AJ696" s="65">
        <f t="shared" ca="1" si="1478"/>
        <v>1</v>
      </c>
      <c r="AK696" s="65">
        <f t="shared" ca="1" si="1479"/>
        <v>0</v>
      </c>
      <c r="AL696" s="66" t="str">
        <f t="shared" ca="1" si="1480"/>
        <v>H</v>
      </c>
      <c r="AM696" s="66" t="str">
        <f t="shared" ca="1" si="1481"/>
        <v>D-H</v>
      </c>
      <c r="AN696" s="65">
        <f t="shared" ca="1" si="1482"/>
        <v>1</v>
      </c>
      <c r="AO696" s="65">
        <f t="shared" ca="1" si="1483"/>
        <v>1</v>
      </c>
      <c r="AP696" s="65">
        <f t="shared" ca="1" si="1484"/>
        <v>1</v>
      </c>
      <c r="AQ696" s="65">
        <f t="shared" ca="1" si="1485"/>
        <v>0</v>
      </c>
      <c r="AR696" s="65">
        <f t="shared" ca="1" si="1486"/>
        <v>0</v>
      </c>
      <c r="AS696" s="65">
        <f t="shared" ca="1" si="1487"/>
        <v>0</v>
      </c>
      <c r="AT696" s="65">
        <f t="shared" ca="1" si="1488"/>
        <v>0</v>
      </c>
    </row>
    <row r="697" spans="1:46" ht="18" customHeight="1" x14ac:dyDescent="0.25">
      <c r="A697" s="49" t="str">
        <f ca="1">CONCATENATE(B688,"-",B697)</f>
        <v>Sheffield Weds-All-9</v>
      </c>
      <c r="B697" s="38">
        <v>9</v>
      </c>
      <c r="C697" s="41">
        <f ca="1">VLOOKUP($B697,INDIRECT("data!$"&amp;H667&amp;"$3:$CZ$554"),$E667-3*(B666-1)+C$1,FALSE)</f>
        <v>43334</v>
      </c>
      <c r="D697" s="30" t="str">
        <f ca="1">VLOOKUP($B697,INDIRECT("data!$"&amp;H667&amp;"$3:$CZ$554"),$E667-3*(B666-1)+D$1,FALSE)</f>
        <v>Sheffield Weds</v>
      </c>
      <c r="E697" s="30" t="str">
        <f ca="1">VLOOKUP($B697,INDIRECT("data!$"&amp;H667&amp;"$3:$CZ$554"),$E667-3*(B666-1)+E$1,FALSE)</f>
        <v>Millwall</v>
      </c>
      <c r="F697" s="29">
        <f ca="1">VLOOKUP($B697,INDIRECT("data!$"&amp;H667&amp;"$3:$CZ$554"),$E667-3*(B666-1)+F$1,FALSE)</f>
        <v>2</v>
      </c>
      <c r="G697" s="29">
        <f ca="1">VLOOKUP($B697,INDIRECT("data!$"&amp;H667&amp;"$3:$CZ$554"),$E667-3*(B666-1)+G$1,FALSE)</f>
        <v>1</v>
      </c>
      <c r="H697" s="15" t="str">
        <f ca="1">VLOOKUP($B697,INDIRECT("data!$"&amp;H667&amp;"$3:$CZ$554"),$E667-3*(B666-1)+H$1,FALSE)</f>
        <v>H</v>
      </c>
      <c r="I697" s="29">
        <f ca="1">VLOOKUP($B697,INDIRECT("data!$"&amp;H667&amp;"$3:$CZ$554"),$E667-3*(B666-1)+I$1,FALSE)</f>
        <v>1</v>
      </c>
      <c r="J697" s="29">
        <f ca="1">VLOOKUP($B697,INDIRECT("data!$"&amp;H667&amp;"$3:$CZ$554"),$E667-3*(B666-1)+J$1,FALSE)</f>
        <v>0</v>
      </c>
      <c r="K697" s="15" t="str">
        <f ca="1">VLOOKUP($B697,INDIRECT("data!$"&amp;H667&amp;"$3:$CZ$554"),$E667-3*(B666-1)+K$1,FALSE)</f>
        <v>H</v>
      </c>
      <c r="L697" s="30" t="str">
        <f ca="1">VLOOKUP($B697,INDIRECT("data!$"&amp;H667&amp;"$3:$CZ$554"),$E667-3*(B666-1)+L$1,FALSE)</f>
        <v>A Madley</v>
      </c>
      <c r="M697" s="45">
        <f ca="1">VLOOKUP($B697,INDIRECT("data!$"&amp;H667&amp;"$3:$CZ$554"),$E667-3*(B666-1)+M$1,FALSE)</f>
        <v>13</v>
      </c>
      <c r="N697" s="45">
        <f ca="1">VLOOKUP($B697,INDIRECT("data!$"&amp;H667&amp;"$3:$CZ$554"),$E667-3*(B666-1)+N$1,FALSE)</f>
        <v>12</v>
      </c>
      <c r="O697" s="45">
        <f ca="1">VLOOKUP($B697,INDIRECT("data!$"&amp;H667&amp;"$3:$CZ$554"),$E667-3*(B666-1)+O$1,FALSE)</f>
        <v>3</v>
      </c>
      <c r="P697" s="45">
        <f ca="1">VLOOKUP($B697,INDIRECT("data!$"&amp;H667&amp;"$3:$CZ$554"),$E667-3*(B666-1)+P$1,FALSE)</f>
        <v>4</v>
      </c>
      <c r="Q697" s="45">
        <f ca="1">VLOOKUP($B697,INDIRECT("data!$"&amp;H667&amp;"$3:$CZ$554"),$E667-3*(B666-1)+Q$1,FALSE)</f>
        <v>8</v>
      </c>
      <c r="R697" s="45">
        <f ca="1">VLOOKUP($B697,INDIRECT("data!$"&amp;H667&amp;"$3:$CZ$554"),$E667-3*(B666-1)+R$1,FALSE)</f>
        <v>10</v>
      </c>
      <c r="S697" s="45">
        <f ca="1">VLOOKUP($B697,INDIRECT("data!$"&amp;H667&amp;"$3:$CZ$554"),$E667-3*(B666-1)+S$1,FALSE)</f>
        <v>7</v>
      </c>
      <c r="T697" s="45">
        <f ca="1">VLOOKUP($B697,INDIRECT("data!$"&amp;H667&amp;"$3:$CZ$554"),$E667-3*(B666-1)+T$1,FALSE)</f>
        <v>4</v>
      </c>
      <c r="U697" s="45">
        <f ca="1">VLOOKUP($B697,INDIRECT("data!$"&amp;H667&amp;"$3:$CZ$554"),$E667-3*(B666-1)+U$1,FALSE)</f>
        <v>2</v>
      </c>
      <c r="V697" s="45">
        <f ca="1">VLOOKUP($B697,INDIRECT("data!$"&amp;H667&amp;"$3:$CZ$554"),$E667-3*(B666-1)+V$1,FALSE)</f>
        <v>0</v>
      </c>
      <c r="W697" s="45">
        <f ca="1">VLOOKUP($B697,INDIRECT("data!$"&amp;H667&amp;"$3:$CZ$554"),$E667-3*(B666-1)+W$1,FALSE)</f>
        <v>0</v>
      </c>
      <c r="X697" s="45">
        <f ca="1">VLOOKUP($B697,INDIRECT("data!$"&amp;H667&amp;"$3:$CZ$554"),$E667-3*(B666-1)+X$1,FALSE)</f>
        <v>0</v>
      </c>
      <c r="Y697" s="47">
        <f ca="1">VLOOKUP($B697,INDIRECT("data!$"&amp;H667&amp;"$3:$CZ$554"),$E667-3*(B666-1)+Y$1,FALSE)</f>
        <v>3.1</v>
      </c>
      <c r="Z697" s="47">
        <f ca="1">VLOOKUP($B697,INDIRECT("data!$"&amp;H667&amp;"$3:$CZ$554"),$E667-3*(B666-1)+Z$1,FALSE)</f>
        <v>3.3</v>
      </c>
      <c r="AA697" s="47">
        <f ca="1">VLOOKUP($B697,INDIRECT("data!$"&amp;H667&amp;"$3:$CZ$554"),$E667-3*(B666-1)+AA$1,FALSE)</f>
        <v>2.5</v>
      </c>
      <c r="AB697" s="47">
        <f ca="1">VLOOKUP($B697,INDIRECT("data!$"&amp;H667&amp;"$3:$CZ$554"),$E667-3*(B666-1)+AB$1,FALSE)</f>
        <v>3.18</v>
      </c>
      <c r="AC697" s="47">
        <f ca="1">VLOOKUP($B697,INDIRECT("data!$"&amp;H667&amp;"$3:$CZ$554"),$E667-3*(B666-1)+AC$1,FALSE)</f>
        <v>3.37</v>
      </c>
      <c r="AD697" s="47">
        <f ca="1">VLOOKUP($B697,INDIRECT("data!$"&amp;H667&amp;"$3:$CZ$554"),$E667-3*(B666-1)+AD$1,FALSE)</f>
        <v>2.4</v>
      </c>
      <c r="AE697" s="47">
        <f ca="1">VLOOKUP($B697,INDIRECT("data!$"&amp;H667&amp;"$3:$CZ$554"),$E667-3*(B666-1)+AE$1,FALSE)</f>
        <v>2.15</v>
      </c>
      <c r="AF697" s="47">
        <f ca="1">VLOOKUP($B697,INDIRECT("data!$"&amp;H667&amp;"$3:$CZ$554"),$E667-3*(B666-1)+AF$1,FALSE)</f>
        <v>1.69</v>
      </c>
      <c r="AG697" s="65">
        <f t="shared" ca="1" si="1475"/>
        <v>3</v>
      </c>
      <c r="AH697" s="65">
        <f t="shared" ca="1" si="1476"/>
        <v>1</v>
      </c>
      <c r="AI697" s="65">
        <f t="shared" ca="1" si="1477"/>
        <v>2</v>
      </c>
      <c r="AJ697" s="65">
        <f t="shared" ca="1" si="1478"/>
        <v>1</v>
      </c>
      <c r="AK697" s="65">
        <f t="shared" ca="1" si="1479"/>
        <v>1</v>
      </c>
      <c r="AL697" s="66" t="str">
        <f t="shared" ca="1" si="1480"/>
        <v>D</v>
      </c>
      <c r="AM697" s="66" t="str">
        <f t="shared" ca="1" si="1481"/>
        <v>H-H</v>
      </c>
      <c r="AN697" s="65">
        <f t="shared" ca="1" si="1482"/>
        <v>1</v>
      </c>
      <c r="AO697" s="65">
        <f t="shared" ca="1" si="1483"/>
        <v>1</v>
      </c>
      <c r="AP697" s="65">
        <f t="shared" ca="1" si="1484"/>
        <v>0</v>
      </c>
      <c r="AQ697" s="65">
        <f t="shared" ca="1" si="1485"/>
        <v>0</v>
      </c>
      <c r="AR697" s="65">
        <f t="shared" ca="1" si="1486"/>
        <v>0</v>
      </c>
      <c r="AS697" s="65">
        <f t="shared" ca="1" si="1487"/>
        <v>0</v>
      </c>
      <c r="AT697" s="65">
        <f t="shared" ca="1" si="1488"/>
        <v>0</v>
      </c>
    </row>
    <row r="698" spans="1:46" ht="18" customHeight="1" x14ac:dyDescent="0.25">
      <c r="A698" s="49" t="str">
        <f ca="1">CONCATENATE(B688,"-",B698)</f>
        <v>Sheffield Weds-All-10</v>
      </c>
      <c r="B698" s="38">
        <v>10</v>
      </c>
      <c r="C698" s="41">
        <f ca="1">VLOOKUP($B698,INDIRECT("data!$"&amp;H667&amp;"$3:$CZ$554"),$E667-3*(B666-1)+C$1,FALSE)</f>
        <v>43331</v>
      </c>
      <c r="D698" s="30" t="str">
        <f ca="1">VLOOKUP($B698,INDIRECT("data!$"&amp;H667&amp;"$3:$CZ$554"),$E667-3*(B666-1)+D$1,FALSE)</f>
        <v>Brentford</v>
      </c>
      <c r="E698" s="30" t="str">
        <f ca="1">VLOOKUP($B698,INDIRECT("data!$"&amp;H667&amp;"$3:$CZ$554"),$E667-3*(B666-1)+E$1,FALSE)</f>
        <v>Sheffield Weds</v>
      </c>
      <c r="F698" s="29">
        <f ca="1">VLOOKUP($B698,INDIRECT("data!$"&amp;H667&amp;"$3:$CZ$554"),$E667-3*(B666-1)+F$1,FALSE)</f>
        <v>2</v>
      </c>
      <c r="G698" s="29">
        <f ca="1">VLOOKUP($B698,INDIRECT("data!$"&amp;H667&amp;"$3:$CZ$554"),$E667-3*(B666-1)+G$1,FALSE)</f>
        <v>0</v>
      </c>
      <c r="H698" s="15" t="str">
        <f ca="1">VLOOKUP($B698,INDIRECT("data!$"&amp;H667&amp;"$3:$CZ$554"),$E667-3*(B666-1)+H$1,FALSE)</f>
        <v>H</v>
      </c>
      <c r="I698" s="29">
        <f ca="1">VLOOKUP($B698,INDIRECT("data!$"&amp;H667&amp;"$3:$CZ$554"),$E667-3*(B666-1)+I$1,FALSE)</f>
        <v>1</v>
      </c>
      <c r="J698" s="29">
        <f ca="1">VLOOKUP($B698,INDIRECT("data!$"&amp;H667&amp;"$3:$CZ$554"),$E667-3*(B666-1)+J$1,FALSE)</f>
        <v>0</v>
      </c>
      <c r="K698" s="15" t="str">
        <f ca="1">VLOOKUP($B698,INDIRECT("data!$"&amp;H667&amp;"$3:$CZ$554"),$E667-3*(B666-1)+K$1,FALSE)</f>
        <v>H</v>
      </c>
      <c r="L698" s="30" t="str">
        <f ca="1">VLOOKUP($B698,INDIRECT("data!$"&amp;H667&amp;"$3:$CZ$554"),$E667-3*(B666-1)+L$1,FALSE)</f>
        <v>D Webb</v>
      </c>
      <c r="M698" s="45">
        <f ca="1">VLOOKUP($B698,INDIRECT("data!$"&amp;H667&amp;"$3:$CZ$554"),$E667-3*(B666-1)+M$1,FALSE)</f>
        <v>14</v>
      </c>
      <c r="N698" s="45">
        <f ca="1">VLOOKUP($B698,INDIRECT("data!$"&amp;H667&amp;"$3:$CZ$554"),$E667-3*(B666-1)+N$1,FALSE)</f>
        <v>4</v>
      </c>
      <c r="O698" s="45">
        <f ca="1">VLOOKUP($B698,INDIRECT("data!$"&amp;H667&amp;"$3:$CZ$554"),$E667-3*(B666-1)+O$1,FALSE)</f>
        <v>9</v>
      </c>
      <c r="P698" s="45">
        <f ca="1">VLOOKUP($B698,INDIRECT("data!$"&amp;H667&amp;"$3:$CZ$554"),$E667-3*(B666-1)+P$1,FALSE)</f>
        <v>1</v>
      </c>
      <c r="Q698" s="45">
        <f ca="1">VLOOKUP($B698,INDIRECT("data!$"&amp;H667&amp;"$3:$CZ$554"),$E667-3*(B666-1)+Q$1,FALSE)</f>
        <v>11</v>
      </c>
      <c r="R698" s="45">
        <f ca="1">VLOOKUP($B698,INDIRECT("data!$"&amp;H667&amp;"$3:$CZ$554"),$E667-3*(B666-1)+R$1,FALSE)</f>
        <v>9</v>
      </c>
      <c r="S698" s="45">
        <f ca="1">VLOOKUP($B698,INDIRECT("data!$"&amp;H667&amp;"$3:$CZ$554"),$E667-3*(B666-1)+S$1,FALSE)</f>
        <v>9</v>
      </c>
      <c r="T698" s="45">
        <f ca="1">VLOOKUP($B698,INDIRECT("data!$"&amp;H667&amp;"$3:$CZ$554"),$E667-3*(B666-1)+T$1,FALSE)</f>
        <v>0</v>
      </c>
      <c r="U698" s="45">
        <f ca="1">VLOOKUP($B698,INDIRECT("data!$"&amp;H667&amp;"$3:$CZ$554"),$E667-3*(B666-1)+U$1,FALSE)</f>
        <v>1</v>
      </c>
      <c r="V698" s="45">
        <f ca="1">VLOOKUP($B698,INDIRECT("data!$"&amp;H667&amp;"$3:$CZ$554"),$E667-3*(B666-1)+V$1,FALSE)</f>
        <v>1</v>
      </c>
      <c r="W698" s="45">
        <f ca="1">VLOOKUP($B698,INDIRECT("data!$"&amp;H667&amp;"$3:$CZ$554"),$E667-3*(B666-1)+W$1,FALSE)</f>
        <v>0</v>
      </c>
      <c r="X698" s="45">
        <f ca="1">VLOOKUP($B698,INDIRECT("data!$"&amp;H667&amp;"$3:$CZ$554"),$E667-3*(B666-1)+X$1,FALSE)</f>
        <v>0</v>
      </c>
      <c r="Y698" s="47">
        <f ca="1">VLOOKUP($B698,INDIRECT("data!$"&amp;H667&amp;"$3:$CZ$554"),$E667-3*(B666-1)+Y$1,FALSE)</f>
        <v>1.53</v>
      </c>
      <c r="Z698" s="47">
        <f ca="1">VLOOKUP($B698,INDIRECT("data!$"&amp;H667&amp;"$3:$CZ$554"),$E667-3*(B666-1)+Z$1,FALSE)</f>
        <v>4.2</v>
      </c>
      <c r="AA698" s="47">
        <f ca="1">VLOOKUP($B698,INDIRECT("data!$"&amp;H667&amp;"$3:$CZ$554"),$E667-3*(B666-1)+AA$1,FALSE)</f>
        <v>7.5</v>
      </c>
      <c r="AB698" s="47">
        <f ca="1">VLOOKUP($B698,INDIRECT("data!$"&amp;H667&amp;"$3:$CZ$554"),$E667-3*(B666-1)+AB$1,FALSE)</f>
        <v>1.57</v>
      </c>
      <c r="AC698" s="47">
        <f ca="1">VLOOKUP($B698,INDIRECT("data!$"&amp;H667&amp;"$3:$CZ$554"),$E667-3*(B666-1)+AC$1,FALSE)</f>
        <v>4.25</v>
      </c>
      <c r="AD698" s="47">
        <f ca="1">VLOOKUP($B698,INDIRECT("data!$"&amp;H667&amp;"$3:$CZ$554"),$E667-3*(B666-1)+AD$1,FALSE)</f>
        <v>6.45</v>
      </c>
      <c r="AE698" s="47">
        <f ca="1">VLOOKUP($B698,INDIRECT("data!$"&amp;H667&amp;"$3:$CZ$554"),$E667-3*(B666-1)+AE$1,FALSE)</f>
        <v>1.67</v>
      </c>
      <c r="AF698" s="47">
        <f ca="1">VLOOKUP($B698,INDIRECT("data!$"&amp;H667&amp;"$3:$CZ$554"),$E667-3*(B666-1)+AF$1,FALSE)</f>
        <v>2.15</v>
      </c>
      <c r="AG698" s="65">
        <f t="shared" ca="1" si="1475"/>
        <v>2</v>
      </c>
      <c r="AH698" s="65">
        <f t="shared" ca="1" si="1476"/>
        <v>1</v>
      </c>
      <c r="AI698" s="65">
        <f t="shared" ca="1" si="1477"/>
        <v>1</v>
      </c>
      <c r="AJ698" s="65">
        <f t="shared" ca="1" si="1478"/>
        <v>1</v>
      </c>
      <c r="AK698" s="65">
        <f t="shared" ca="1" si="1479"/>
        <v>0</v>
      </c>
      <c r="AL698" s="66" t="str">
        <f t="shared" ca="1" si="1480"/>
        <v>H</v>
      </c>
      <c r="AM698" s="66" t="str">
        <f t="shared" ca="1" si="1481"/>
        <v>H-H</v>
      </c>
      <c r="AN698" s="65">
        <f t="shared" ca="1" si="1482"/>
        <v>0</v>
      </c>
      <c r="AO698" s="65">
        <f t="shared" ca="1" si="1483"/>
        <v>1</v>
      </c>
      <c r="AP698" s="65">
        <f t="shared" ca="1" si="1484"/>
        <v>0</v>
      </c>
      <c r="AQ698" s="65">
        <f t="shared" ca="1" si="1485"/>
        <v>1</v>
      </c>
      <c r="AR698" s="65">
        <f t="shared" ca="1" si="1486"/>
        <v>0</v>
      </c>
      <c r="AS698" s="65">
        <f t="shared" ca="1" si="1487"/>
        <v>1</v>
      </c>
      <c r="AT698" s="65">
        <f t="shared" ca="1" si="1488"/>
        <v>0</v>
      </c>
    </row>
    <row r="699" spans="1:46" ht="18" customHeight="1" x14ac:dyDescent="0.25">
      <c r="B699" s="42" t="s">
        <v>23</v>
      </c>
      <c r="C699" s="43"/>
      <c r="D699" s="44"/>
      <c r="E699" s="44"/>
      <c r="F699" s="46">
        <f ca="1">SUM(F689:F696)</f>
        <v>12</v>
      </c>
      <c r="G699" s="46">
        <f ca="1">SUM(G689:G696)</f>
        <v>13</v>
      </c>
      <c r="H699" s="42"/>
      <c r="I699" s="46">
        <f t="shared" ref="I699:J699" ca="1" si="1489">SUM(I689:I696)</f>
        <v>6</v>
      </c>
      <c r="J699" s="46">
        <f t="shared" ca="1" si="1489"/>
        <v>4</v>
      </c>
      <c r="K699" s="42"/>
      <c r="L699" s="44"/>
      <c r="M699" s="46">
        <f t="shared" ref="M699:X699" ca="1" si="1490">SUM(M689:M696)</f>
        <v>104</v>
      </c>
      <c r="N699" s="46">
        <f t="shared" ca="1" si="1490"/>
        <v>109</v>
      </c>
      <c r="O699" s="46">
        <f t="shared" ca="1" si="1490"/>
        <v>35</v>
      </c>
      <c r="P699" s="46">
        <f t="shared" ca="1" si="1490"/>
        <v>35</v>
      </c>
      <c r="Q699" s="46">
        <f t="shared" ca="1" si="1490"/>
        <v>97</v>
      </c>
      <c r="R699" s="46">
        <f t="shared" ca="1" si="1490"/>
        <v>112</v>
      </c>
      <c r="S699" s="46">
        <f t="shared" ca="1" si="1490"/>
        <v>39</v>
      </c>
      <c r="T699" s="46">
        <f t="shared" ca="1" si="1490"/>
        <v>55</v>
      </c>
      <c r="U699" s="46">
        <f t="shared" ca="1" si="1490"/>
        <v>13</v>
      </c>
      <c r="V699" s="46">
        <f t="shared" ca="1" si="1490"/>
        <v>13</v>
      </c>
      <c r="W699" s="46">
        <f t="shared" ca="1" si="1490"/>
        <v>0</v>
      </c>
      <c r="X699" s="46">
        <f t="shared" ca="1" si="1490"/>
        <v>1</v>
      </c>
      <c r="Y699" s="48"/>
      <c r="Z699" s="48"/>
      <c r="AA699" s="48"/>
      <c r="AB699" s="48"/>
      <c r="AC699" s="48"/>
      <c r="AD699" s="48"/>
      <c r="AE699" s="48"/>
      <c r="AF699" s="48"/>
    </row>
    <row r="701" spans="1:46" ht="18" customHeight="1" x14ac:dyDescent="0.25">
      <c r="B701" s="36">
        <f>B666+1</f>
        <v>21</v>
      </c>
      <c r="C701" s="39">
        <v>1</v>
      </c>
      <c r="D701" s="15">
        <f>1+C701</f>
        <v>2</v>
      </c>
      <c r="E701" s="15">
        <f t="shared" ref="E701" si="1491">1+D701</f>
        <v>3</v>
      </c>
      <c r="F701" s="15">
        <f t="shared" ref="F701" si="1492">1+E701</f>
        <v>4</v>
      </c>
      <c r="G701" s="15">
        <f t="shared" ref="G701" si="1493">1+F701</f>
        <v>5</v>
      </c>
      <c r="H701" s="15">
        <f t="shared" ref="H701" si="1494">1+G701</f>
        <v>6</v>
      </c>
      <c r="I701" s="15">
        <f t="shared" ref="I701" si="1495">1+H701</f>
        <v>7</v>
      </c>
      <c r="J701" s="15">
        <f t="shared" ref="J701" si="1496">1+I701</f>
        <v>8</v>
      </c>
      <c r="K701" s="15">
        <f t="shared" ref="K701" si="1497">1+J701</f>
        <v>9</v>
      </c>
      <c r="L701" s="15">
        <f t="shared" ref="L701" si="1498">1+K701</f>
        <v>10</v>
      </c>
      <c r="M701" s="15">
        <f t="shared" ref="M701" si="1499">1+L701</f>
        <v>11</v>
      </c>
      <c r="N701" s="15">
        <f t="shared" ref="N701" si="1500">1+M701</f>
        <v>12</v>
      </c>
      <c r="O701" s="15">
        <f t="shared" ref="O701" si="1501">1+N701</f>
        <v>13</v>
      </c>
      <c r="P701" s="15">
        <f t="shared" ref="P701" si="1502">1+O701</f>
        <v>14</v>
      </c>
      <c r="Q701" s="15">
        <f t="shared" ref="Q701" si="1503">1+P701</f>
        <v>15</v>
      </c>
      <c r="R701" s="15">
        <f t="shared" ref="R701" si="1504">1+Q701</f>
        <v>16</v>
      </c>
      <c r="S701" s="15">
        <f t="shared" ref="S701" si="1505">1+R701</f>
        <v>17</v>
      </c>
      <c r="T701" s="15">
        <f t="shared" ref="T701" si="1506">1+S701</f>
        <v>18</v>
      </c>
      <c r="U701" s="15">
        <f t="shared" ref="U701" si="1507">1+T701</f>
        <v>19</v>
      </c>
      <c r="V701" s="15">
        <f t="shared" ref="V701" si="1508">1+U701</f>
        <v>20</v>
      </c>
      <c r="W701" s="15">
        <f t="shared" ref="W701" si="1509">1+V701</f>
        <v>21</v>
      </c>
      <c r="X701" s="15">
        <f t="shared" ref="X701" si="1510">1+W701</f>
        <v>22</v>
      </c>
      <c r="Y701" s="15">
        <f t="shared" ref="Y701" si="1511">1+X701</f>
        <v>23</v>
      </c>
      <c r="Z701" s="15">
        <f t="shared" ref="Z701" si="1512">1+Y701</f>
        <v>24</v>
      </c>
      <c r="AA701" s="15">
        <f t="shared" ref="AA701" si="1513">1+Z701</f>
        <v>25</v>
      </c>
      <c r="AB701" s="15">
        <f t="shared" ref="AB701" si="1514">1+AA701</f>
        <v>26</v>
      </c>
      <c r="AC701" s="15">
        <f t="shared" ref="AC701" si="1515">1+AB701</f>
        <v>27</v>
      </c>
      <c r="AD701" s="15">
        <f t="shared" ref="AD701" si="1516">1+AC701</f>
        <v>28</v>
      </c>
      <c r="AE701" s="15">
        <f t="shared" ref="AE701" si="1517">1+AD701</f>
        <v>29</v>
      </c>
      <c r="AF701" s="15">
        <f t="shared" ref="AF701" si="1518">1+AE701</f>
        <v>30</v>
      </c>
    </row>
    <row r="702" spans="1:46" ht="18" customHeight="1" x14ac:dyDescent="0.25">
      <c r="B702" s="36" t="str">
        <f ca="1">INDIRECT("teams!a"&amp;B701)</f>
        <v>Stoke</v>
      </c>
      <c r="C702" s="40">
        <v>74</v>
      </c>
      <c r="D702" s="13">
        <f>C702-1</f>
        <v>73</v>
      </c>
      <c r="E702" s="13">
        <f>D702-1</f>
        <v>72</v>
      </c>
      <c r="F702" s="51" t="s">
        <v>128</v>
      </c>
      <c r="G702" s="13" t="s">
        <v>129</v>
      </c>
      <c r="H702" s="13" t="s">
        <v>130</v>
      </c>
    </row>
    <row r="703" spans="1:46" ht="18" customHeight="1" x14ac:dyDescent="0.25">
      <c r="B703" s="12" t="str">
        <f ca="1">CONCATENATE(B702,"-Home")</f>
        <v>Stoke-Home</v>
      </c>
      <c r="C703" s="40" t="s">
        <v>22</v>
      </c>
      <c r="D703" s="13" t="s">
        <v>50</v>
      </c>
      <c r="E703" s="13" t="s">
        <v>51</v>
      </c>
      <c r="F703" s="13" t="s">
        <v>3</v>
      </c>
      <c r="G703" s="13" t="s">
        <v>4</v>
      </c>
      <c r="H703" s="13" t="s">
        <v>6</v>
      </c>
      <c r="I703" s="13" t="s">
        <v>1</v>
      </c>
      <c r="J703" s="13" t="s">
        <v>2</v>
      </c>
      <c r="K703" s="13" t="s">
        <v>5</v>
      </c>
      <c r="L703" s="13" t="s">
        <v>52</v>
      </c>
      <c r="M703" s="13" t="s">
        <v>53</v>
      </c>
      <c r="N703" s="13" t="s">
        <v>54</v>
      </c>
      <c r="O703" s="13" t="s">
        <v>55</v>
      </c>
      <c r="P703" s="13" t="s">
        <v>56</v>
      </c>
      <c r="Q703" s="13" t="s">
        <v>57</v>
      </c>
      <c r="R703" s="13" t="s">
        <v>58</v>
      </c>
      <c r="S703" s="13" t="s">
        <v>59</v>
      </c>
      <c r="T703" s="13" t="s">
        <v>60</v>
      </c>
      <c r="U703" s="13" t="s">
        <v>61</v>
      </c>
      <c r="V703" s="13" t="s">
        <v>62</v>
      </c>
      <c r="W703" s="13" t="s">
        <v>63</v>
      </c>
      <c r="X703" s="13" t="s">
        <v>64</v>
      </c>
      <c r="Y703" s="13" t="s">
        <v>65</v>
      </c>
      <c r="Z703" s="13" t="s">
        <v>66</v>
      </c>
      <c r="AA703" s="13" t="s">
        <v>67</v>
      </c>
      <c r="AB703" s="13" t="s">
        <v>68</v>
      </c>
      <c r="AC703" s="13" t="s">
        <v>69</v>
      </c>
      <c r="AD703" s="13" t="s">
        <v>70</v>
      </c>
      <c r="AE703" s="13" t="s">
        <v>71</v>
      </c>
      <c r="AF703" s="13" t="s">
        <v>72</v>
      </c>
      <c r="AG703" s="62" t="s">
        <v>140</v>
      </c>
      <c r="AH703" s="62" t="s">
        <v>141</v>
      </c>
      <c r="AI703" s="62" t="s">
        <v>142</v>
      </c>
      <c r="AJ703" s="62" t="s">
        <v>143</v>
      </c>
      <c r="AK703" s="62" t="s">
        <v>144</v>
      </c>
      <c r="AL703" s="63" t="s">
        <v>145</v>
      </c>
      <c r="AM703" s="63" t="s">
        <v>146</v>
      </c>
      <c r="AN703" s="62" t="s">
        <v>147</v>
      </c>
      <c r="AO703" s="64" t="s">
        <v>150</v>
      </c>
      <c r="AP703" s="64" t="s">
        <v>151</v>
      </c>
      <c r="AQ703" s="62" t="s">
        <v>148</v>
      </c>
      <c r="AR703" s="62" t="s">
        <v>149</v>
      </c>
      <c r="AS703" s="62" t="s">
        <v>152</v>
      </c>
      <c r="AT703" s="62" t="s">
        <v>153</v>
      </c>
    </row>
    <row r="704" spans="1:46" ht="18" customHeight="1" x14ac:dyDescent="0.25">
      <c r="A704" s="49" t="str">
        <f ca="1">CONCATENATE(B703,"-",B704)</f>
        <v>Stoke-Home-1</v>
      </c>
      <c r="B704" s="12">
        <v>1</v>
      </c>
      <c r="C704" s="41">
        <f ca="1">VLOOKUP($B704,INDIRECT("data!$"&amp;F702&amp;"$3:$CZ$554"),$C702-3*(B701-1)+C$1,FALSE)</f>
        <v>43375</v>
      </c>
      <c r="D704" s="30" t="str">
        <f ca="1">VLOOKUP($B704,INDIRECT("data!$"&amp;F702&amp;"$3:$CZ$554"),$C702-3*(B701-1)+D$1,FALSE)</f>
        <v>Stoke</v>
      </c>
      <c r="E704" s="30" t="str">
        <f ca="1">VLOOKUP($B704,INDIRECT("data!$"&amp;F702&amp;"$3:$CZ$554"),$C702-3*(B701-1)+E$1,FALSE)</f>
        <v>Bolton</v>
      </c>
      <c r="F704" s="29">
        <f ca="1">VLOOKUP($B704,INDIRECT("data!$"&amp;F702&amp;"$3:$CZ$554"),$C702-3*(B701-1)+F$1,FALSE)</f>
        <v>2</v>
      </c>
      <c r="G704" s="29">
        <f ca="1">VLOOKUP($B704,INDIRECT("data!$"&amp;F702&amp;"$3:$CZ$554"),$C702-3*(B701-1)+G$1,FALSE)</f>
        <v>0</v>
      </c>
      <c r="H704" s="15" t="str">
        <f ca="1">VLOOKUP($B704,INDIRECT("data!$"&amp;F702&amp;"$3:$CZ$554"),$C702-3*(B701-1)+H$1,FALSE)</f>
        <v>H</v>
      </c>
      <c r="I704" s="29">
        <f ca="1">VLOOKUP($B704,INDIRECT("data!$"&amp;F702&amp;"$3:$CZ$554"),$C702-3*(B701-1)+I$1,FALSE)</f>
        <v>1</v>
      </c>
      <c r="J704" s="29">
        <f ca="1">VLOOKUP($B704,INDIRECT("data!$"&amp;F702&amp;"$3:$CZ$554"),$C702-3*(B701-1)+J$1,FALSE)</f>
        <v>0</v>
      </c>
      <c r="K704" s="15" t="str">
        <f ca="1">VLOOKUP($B704,INDIRECT("data!$"&amp;F702&amp;"$3:$CZ$554"),$C702-3*(B701-1)+K$1,FALSE)</f>
        <v>H</v>
      </c>
      <c r="L704" s="30" t="str">
        <f ca="1">VLOOKUP($B704,INDIRECT("data!$"&amp;F702&amp;"$3:$CZ$554"),$C702-3*(B701-1)+L$1,FALSE)</f>
        <v>J Simpson</v>
      </c>
      <c r="M704" s="45">
        <f ca="1">VLOOKUP($B704,INDIRECT("data!$"&amp;F702&amp;"$3:$CZ$554"),$C702-3*(B701-1)+M$1,FALSE)</f>
        <v>14</v>
      </c>
      <c r="N704" s="45">
        <f ca="1">VLOOKUP($B704,INDIRECT("data!$"&amp;F702&amp;"$3:$CZ$554"),$C702-3*(B701-1)+N$1,FALSE)</f>
        <v>6</v>
      </c>
      <c r="O704" s="45">
        <f ca="1">VLOOKUP($B704,INDIRECT("data!$"&amp;F702&amp;"$3:$CZ$554"),$C702-3*(B701-1)+O$1,FALSE)</f>
        <v>7</v>
      </c>
      <c r="P704" s="45">
        <f ca="1">VLOOKUP($B704,INDIRECT("data!$"&amp;F702&amp;"$3:$CZ$554"),$C702-3*(B701-1)+P$1,FALSE)</f>
        <v>1</v>
      </c>
      <c r="Q704" s="45">
        <f ca="1">VLOOKUP($B704,INDIRECT("data!$"&amp;F702&amp;"$3:$CZ$554"),$C702-3*(B701-1)+Q$1,FALSE)</f>
        <v>16</v>
      </c>
      <c r="R704" s="45">
        <f ca="1">VLOOKUP($B704,INDIRECT("data!$"&amp;F702&amp;"$3:$CZ$554"),$C702-3*(B701-1)+R$1,FALSE)</f>
        <v>17</v>
      </c>
      <c r="S704" s="45">
        <f ca="1">VLOOKUP($B704,INDIRECT("data!$"&amp;F702&amp;"$3:$CZ$554"),$C702-3*(B701-1)+S$1,FALSE)</f>
        <v>9</v>
      </c>
      <c r="T704" s="45">
        <f ca="1">VLOOKUP($B704,INDIRECT("data!$"&amp;F702&amp;"$3:$CZ$554"),$C702-3*(B701-1)+T$1,FALSE)</f>
        <v>3</v>
      </c>
      <c r="U704" s="45">
        <f ca="1">VLOOKUP($B704,INDIRECT("data!$"&amp;F702&amp;"$3:$CZ$554"),$C702-3*(B701-1)+U$1,FALSE)</f>
        <v>1</v>
      </c>
      <c r="V704" s="45">
        <f ca="1">VLOOKUP($B704,INDIRECT("data!$"&amp;F702&amp;"$3:$CZ$554"),$C702-3*(B701-1)+V$1,FALSE)</f>
        <v>2</v>
      </c>
      <c r="W704" s="45">
        <f ca="1">VLOOKUP($B704,INDIRECT("data!$"&amp;F702&amp;"$3:$CZ$554"),$C702-3*(B701-1)+W$1,FALSE)</f>
        <v>0</v>
      </c>
      <c r="X704" s="45">
        <f ca="1">VLOOKUP($B704,INDIRECT("data!$"&amp;F702&amp;"$3:$CZ$554"),$C702-3*(B701-1)+X$1,FALSE)</f>
        <v>0</v>
      </c>
      <c r="Y704" s="47">
        <f ca="1">VLOOKUP($B704,INDIRECT("data!$"&amp;F702&amp;"$3:$CZ$554"),$C702-3*(B701-1)+Y$1,FALSE)</f>
        <v>1.55</v>
      </c>
      <c r="Z704" s="47">
        <f ca="1">VLOOKUP($B704,INDIRECT("data!$"&amp;F702&amp;"$3:$CZ$554"),$C702-3*(B701-1)+Z$1,FALSE)</f>
        <v>4</v>
      </c>
      <c r="AA704" s="47">
        <f ca="1">VLOOKUP($B704,INDIRECT("data!$"&amp;F702&amp;"$3:$CZ$554"),$C702-3*(B701-1)+AA$1,FALSE)</f>
        <v>7.5</v>
      </c>
      <c r="AB704" s="47">
        <f ca="1">VLOOKUP($B704,INDIRECT("data!$"&amp;F702&amp;"$3:$CZ$554"),$C702-3*(B701-1)+AB$1,FALSE)</f>
        <v>1.55</v>
      </c>
      <c r="AC704" s="47">
        <f ca="1">VLOOKUP($B704,INDIRECT("data!$"&amp;F702&amp;"$3:$CZ$554"),$C702-3*(B701-1)+AC$1,FALSE)</f>
        <v>4.04</v>
      </c>
      <c r="AD704" s="47">
        <f ca="1">VLOOKUP($B704,INDIRECT("data!$"&amp;F702&amp;"$3:$CZ$554"),$C702-3*(B701-1)+AD$1,FALSE)</f>
        <v>7.2</v>
      </c>
      <c r="AE704" s="47">
        <f ca="1">VLOOKUP($B704,INDIRECT("data!$"&amp;F702&amp;"$3:$CZ$554"),$C702-3*(B701-1)+AE$1,FALSE)</f>
        <v>1.98</v>
      </c>
      <c r="AF704" s="47">
        <f ca="1">VLOOKUP($B704,INDIRECT("data!$"&amp;F702&amp;"$3:$CZ$554"),$C702-3*(B701-1)+AF$1,FALSE)</f>
        <v>1.81</v>
      </c>
      <c r="AG704" s="65">
        <f ca="1">IF(C704="","",F704+G704)</f>
        <v>2</v>
      </c>
      <c r="AH704" s="65">
        <f ca="1">IF(C704="","",I704+J704)</f>
        <v>1</v>
      </c>
      <c r="AI704" s="65">
        <f ca="1">IF(C704="","",AJ704+AK704)</f>
        <v>1</v>
      </c>
      <c r="AJ704" s="65">
        <f ca="1">IF(C704="","",F704-I704)</f>
        <v>1</v>
      </c>
      <c r="AK704" s="65">
        <f ca="1">IF(C704="","",G704-J704)</f>
        <v>0</v>
      </c>
      <c r="AL704" s="66" t="str">
        <f ca="1">IF(AJ704&gt;AK704,"H",IF(AJ704=AK704,"D",IF(AJ704&lt;AK704,"A","Error!")))</f>
        <v>H</v>
      </c>
      <c r="AM704" s="66" t="str">
        <f ca="1">IF(C704="","",CONCATENATE(K704,"-",H704))</f>
        <v>H-H</v>
      </c>
      <c r="AN704" s="65">
        <f ca="1">IF(C704="","",IF(AND(F704&gt;0,G704&gt;0),1,0))</f>
        <v>0</v>
      </c>
      <c r="AO704" s="65">
        <f ca="1">IF(C704="","",IF(AND(F704&gt;0,I704&gt;0),1,0))</f>
        <v>1</v>
      </c>
      <c r="AP704" s="65">
        <f ca="1">IF(C704="","",IF(AND(G704&gt;0,J704&gt;0),1,0))</f>
        <v>0</v>
      </c>
      <c r="AQ704" s="65">
        <f ca="1">IF(C704="","",IF(AND(H704="H",G704=0),1,0))</f>
        <v>1</v>
      </c>
      <c r="AR704" s="65">
        <f ca="1">IF(C704="","",IF(AND(H704="A",F704=0),1,0))</f>
        <v>0</v>
      </c>
      <c r="AS704" s="65">
        <f ca="1">IF(C704="","",IF(AND(K704="H",AL704="H"),1,0))</f>
        <v>1</v>
      </c>
      <c r="AT704" s="65">
        <f ca="1">IF(C704="","",IF(AND(K704="A",AL704="A"),1,0))</f>
        <v>0</v>
      </c>
    </row>
    <row r="705" spans="1:46" ht="18" customHeight="1" x14ac:dyDescent="0.25">
      <c r="A705" s="49" t="str">
        <f ca="1">CONCATENATE(B703,"-",B705)</f>
        <v>Stoke-Home-2</v>
      </c>
      <c r="B705" s="12">
        <v>2</v>
      </c>
      <c r="C705" s="41">
        <f ca="1">VLOOKUP($B705,INDIRECT("data!$"&amp;F702&amp;"$3:$CZ$554"),$C702-3*(B701-1)+C$1,FALSE)</f>
        <v>43365</v>
      </c>
      <c r="D705" s="30" t="str">
        <f ca="1">VLOOKUP($B705,INDIRECT("data!$"&amp;F702&amp;"$3:$CZ$554"),$C702-3*(B701-1)+D$1,FALSE)</f>
        <v>Stoke</v>
      </c>
      <c r="E705" s="30" t="str">
        <f ca="1">VLOOKUP($B705,INDIRECT("data!$"&amp;F702&amp;"$3:$CZ$554"),$C702-3*(B701-1)+E$1,FALSE)</f>
        <v>Blackburn</v>
      </c>
      <c r="F705" s="29">
        <f ca="1">VLOOKUP($B705,INDIRECT("data!$"&amp;F702&amp;"$3:$CZ$554"),$C702-3*(B701-1)+F$1,FALSE)</f>
        <v>2</v>
      </c>
      <c r="G705" s="29">
        <f ca="1">VLOOKUP($B705,INDIRECT("data!$"&amp;F702&amp;"$3:$CZ$554"),$C702-3*(B701-1)+G$1,FALSE)</f>
        <v>3</v>
      </c>
      <c r="H705" s="15" t="str">
        <f ca="1">VLOOKUP($B705,INDIRECT("data!$"&amp;F702&amp;"$3:$CZ$554"),$C702-3*(B701-1)+H$1,FALSE)</f>
        <v>A</v>
      </c>
      <c r="I705" s="29">
        <f ca="1">VLOOKUP($B705,INDIRECT("data!$"&amp;F702&amp;"$3:$CZ$554"),$C702-3*(B701-1)+I$1,FALSE)</f>
        <v>0</v>
      </c>
      <c r="J705" s="29">
        <f ca="1">VLOOKUP($B705,INDIRECT("data!$"&amp;F702&amp;"$3:$CZ$554"),$C702-3*(B701-1)+J$1,FALSE)</f>
        <v>2</v>
      </c>
      <c r="K705" s="15" t="str">
        <f ca="1">VLOOKUP($B705,INDIRECT("data!$"&amp;F702&amp;"$3:$CZ$554"),$C702-3*(B701-1)+K$1,FALSE)</f>
        <v>A</v>
      </c>
      <c r="L705" s="30" t="str">
        <f ca="1">VLOOKUP($B705,INDIRECT("data!$"&amp;F702&amp;"$3:$CZ$554"),$C702-3*(B701-1)+L$1,FALSE)</f>
        <v>T Harrington</v>
      </c>
      <c r="M705" s="45">
        <f ca="1">VLOOKUP($B705,INDIRECT("data!$"&amp;F702&amp;"$3:$CZ$554"),$C702-3*(B701-1)+M$1,FALSE)</f>
        <v>17</v>
      </c>
      <c r="N705" s="45">
        <f ca="1">VLOOKUP($B705,INDIRECT("data!$"&amp;F702&amp;"$3:$CZ$554"),$C702-3*(B701-1)+N$1,FALSE)</f>
        <v>8</v>
      </c>
      <c r="O705" s="45">
        <f ca="1">VLOOKUP($B705,INDIRECT("data!$"&amp;F702&amp;"$3:$CZ$554"),$C702-3*(B701-1)+O$1,FALSE)</f>
        <v>3</v>
      </c>
      <c r="P705" s="45">
        <f ca="1">VLOOKUP($B705,INDIRECT("data!$"&amp;F702&amp;"$3:$CZ$554"),$C702-3*(B701-1)+P$1,FALSE)</f>
        <v>4</v>
      </c>
      <c r="Q705" s="45">
        <f ca="1">VLOOKUP($B705,INDIRECT("data!$"&amp;F702&amp;"$3:$CZ$554"),$C702-3*(B701-1)+Q$1,FALSE)</f>
        <v>11</v>
      </c>
      <c r="R705" s="45">
        <f ca="1">VLOOKUP($B705,INDIRECT("data!$"&amp;F702&amp;"$3:$CZ$554"),$C702-3*(B701-1)+R$1,FALSE)</f>
        <v>14</v>
      </c>
      <c r="S705" s="45">
        <f ca="1">VLOOKUP($B705,INDIRECT("data!$"&amp;F702&amp;"$3:$CZ$554"),$C702-3*(B701-1)+S$1,FALSE)</f>
        <v>9</v>
      </c>
      <c r="T705" s="45">
        <f ca="1">VLOOKUP($B705,INDIRECT("data!$"&amp;F702&amp;"$3:$CZ$554"),$C702-3*(B701-1)+T$1,FALSE)</f>
        <v>2</v>
      </c>
      <c r="U705" s="45">
        <f ca="1">VLOOKUP($B705,INDIRECT("data!$"&amp;F702&amp;"$3:$CZ$554"),$C702-3*(B701-1)+U$1,FALSE)</f>
        <v>2</v>
      </c>
      <c r="V705" s="45">
        <f ca="1">VLOOKUP($B705,INDIRECT("data!$"&amp;F702&amp;"$3:$CZ$554"),$C702-3*(B701-1)+V$1,FALSE)</f>
        <v>1</v>
      </c>
      <c r="W705" s="45">
        <f ca="1">VLOOKUP($B705,INDIRECT("data!$"&amp;F702&amp;"$3:$CZ$554"),$C702-3*(B701-1)+W$1,FALSE)</f>
        <v>0</v>
      </c>
      <c r="X705" s="45">
        <f ca="1">VLOOKUP($B705,INDIRECT("data!$"&amp;F702&amp;"$3:$CZ$554"),$C702-3*(B701-1)+X$1,FALSE)</f>
        <v>0</v>
      </c>
      <c r="Y705" s="47">
        <f ca="1">VLOOKUP($B705,INDIRECT("data!$"&amp;F702&amp;"$3:$CZ$554"),$C702-3*(B701-1)+Y$1,FALSE)</f>
        <v>2.04</v>
      </c>
      <c r="Z705" s="47">
        <f ca="1">VLOOKUP($B705,INDIRECT("data!$"&amp;F702&amp;"$3:$CZ$554"),$C702-3*(B701-1)+Z$1,FALSE)</f>
        <v>3.3</v>
      </c>
      <c r="AA705" s="47">
        <f ca="1">VLOOKUP($B705,INDIRECT("data!$"&amp;F702&amp;"$3:$CZ$554"),$C702-3*(B701-1)+AA$1,FALSE)</f>
        <v>4.2</v>
      </c>
      <c r="AB705" s="47">
        <f ca="1">VLOOKUP($B705,INDIRECT("data!$"&amp;F702&amp;"$3:$CZ$554"),$C702-3*(B701-1)+AB$1,FALSE)</f>
        <v>2.0299999999999998</v>
      </c>
      <c r="AC705" s="47">
        <f ca="1">VLOOKUP($B705,INDIRECT("data!$"&amp;F702&amp;"$3:$CZ$554"),$C702-3*(B701-1)+AC$1,FALSE)</f>
        <v>3.41</v>
      </c>
      <c r="AD705" s="47">
        <f ca="1">VLOOKUP($B705,INDIRECT("data!$"&amp;F702&amp;"$3:$CZ$554"),$C702-3*(B701-1)+AD$1,FALSE)</f>
        <v>4.1100000000000003</v>
      </c>
      <c r="AE705" s="47">
        <f ca="1">VLOOKUP($B705,INDIRECT("data!$"&amp;F702&amp;"$3:$CZ$554"),$C702-3*(B701-1)+AE$1,FALSE)</f>
        <v>2.1</v>
      </c>
      <c r="AF705" s="47">
        <f ca="1">VLOOKUP($B705,INDIRECT("data!$"&amp;F702&amp;"$3:$CZ$554"),$C702-3*(B701-1)+AF$1,FALSE)</f>
        <v>1.72</v>
      </c>
      <c r="AG705" s="65">
        <f t="shared" ref="AG705:AG711" ca="1" si="1519">IF(C705="","",F705+G705)</f>
        <v>5</v>
      </c>
      <c r="AH705" s="65">
        <f t="shared" ref="AH705:AH711" ca="1" si="1520">IF(C705="","",I705+J705)</f>
        <v>2</v>
      </c>
      <c r="AI705" s="65">
        <f t="shared" ref="AI705:AI711" ca="1" si="1521">IF(C705="","",AJ705+AK705)</f>
        <v>3</v>
      </c>
      <c r="AJ705" s="65">
        <f t="shared" ref="AJ705:AJ711" ca="1" si="1522">IF(C705="","",F705-I705)</f>
        <v>2</v>
      </c>
      <c r="AK705" s="65">
        <f t="shared" ref="AK705:AK711" ca="1" si="1523">IF(C705="","",G705-J705)</f>
        <v>1</v>
      </c>
      <c r="AL705" s="66" t="str">
        <f t="shared" ref="AL705:AL711" ca="1" si="1524">IF(AJ705&gt;AK705,"H",IF(AJ705=AK705,"D",IF(AJ705&lt;AK705,"A","Error!")))</f>
        <v>H</v>
      </c>
      <c r="AM705" s="66" t="str">
        <f t="shared" ref="AM705:AM711" ca="1" si="1525">IF(C705="","",CONCATENATE(K705,"-",H705))</f>
        <v>A-A</v>
      </c>
      <c r="AN705" s="65">
        <f t="shared" ref="AN705:AN711" ca="1" si="1526">IF(C705="","",IF(AND(F705&gt;0,G705&gt;0),1,0))</f>
        <v>1</v>
      </c>
      <c r="AO705" s="65">
        <f t="shared" ref="AO705:AO711" ca="1" si="1527">IF(C705="","",IF(AND(F705&gt;0,I705&gt;0),1,0))</f>
        <v>0</v>
      </c>
      <c r="AP705" s="65">
        <f t="shared" ref="AP705:AP711" ca="1" si="1528">IF(C705="","",IF(AND(G705&gt;0,J705&gt;0),1,0))</f>
        <v>1</v>
      </c>
      <c r="AQ705" s="65">
        <f t="shared" ref="AQ705:AQ711" ca="1" si="1529">IF(C705="","",IF(AND(H705="H",G705=0),1,0))</f>
        <v>0</v>
      </c>
      <c r="AR705" s="65">
        <f t="shared" ref="AR705:AR711" ca="1" si="1530">IF(C705="","",IF(AND(H705="A",F705=0),1,0))</f>
        <v>0</v>
      </c>
      <c r="AS705" s="65">
        <f t="shared" ref="AS705:AS711" ca="1" si="1531">IF(C705="","",IF(AND(K705="H",AL705="H"),1,0))</f>
        <v>0</v>
      </c>
      <c r="AT705" s="65">
        <f t="shared" ref="AT705:AT711" ca="1" si="1532">IF(C705="","",IF(AND(K705="A",AL705="A"),1,0))</f>
        <v>0</v>
      </c>
    </row>
    <row r="706" spans="1:46" ht="18" customHeight="1" x14ac:dyDescent="0.25">
      <c r="A706" s="49" t="str">
        <f ca="1">CONCATENATE(B703,"-",B706)</f>
        <v>Stoke-Home-3</v>
      </c>
      <c r="B706" s="12">
        <v>3</v>
      </c>
      <c r="C706" s="41">
        <f ca="1">VLOOKUP($B706,INDIRECT("data!$"&amp;F702&amp;"$3:$CZ$554"),$C702-3*(B701-1)+C$1,FALSE)</f>
        <v>43361</v>
      </c>
      <c r="D706" s="30" t="str">
        <f ca="1">VLOOKUP($B706,INDIRECT("data!$"&amp;F702&amp;"$3:$CZ$554"),$C702-3*(B701-1)+D$1,FALSE)</f>
        <v>Stoke</v>
      </c>
      <c r="E706" s="30" t="str">
        <f ca="1">VLOOKUP($B706,INDIRECT("data!$"&amp;F702&amp;"$3:$CZ$554"),$C702-3*(B701-1)+E$1,FALSE)</f>
        <v>Swansea</v>
      </c>
      <c r="F706" s="29">
        <f ca="1">VLOOKUP($B706,INDIRECT("data!$"&amp;F702&amp;"$3:$CZ$554"),$C702-3*(B701-1)+F$1,FALSE)</f>
        <v>1</v>
      </c>
      <c r="G706" s="29">
        <f ca="1">VLOOKUP($B706,INDIRECT("data!$"&amp;F702&amp;"$3:$CZ$554"),$C702-3*(B701-1)+G$1,FALSE)</f>
        <v>0</v>
      </c>
      <c r="H706" s="15" t="str">
        <f ca="1">VLOOKUP($B706,INDIRECT("data!$"&amp;F702&amp;"$3:$CZ$554"),$C702-3*(B701-1)+H$1,FALSE)</f>
        <v>H</v>
      </c>
      <c r="I706" s="29">
        <f ca="1">VLOOKUP($B706,INDIRECT("data!$"&amp;F702&amp;"$3:$CZ$554"),$C702-3*(B701-1)+I$1,FALSE)</f>
        <v>0</v>
      </c>
      <c r="J706" s="29">
        <f ca="1">VLOOKUP($B706,INDIRECT("data!$"&amp;F702&amp;"$3:$CZ$554"),$C702-3*(B701-1)+J$1,FALSE)</f>
        <v>0</v>
      </c>
      <c r="K706" s="15" t="str">
        <f ca="1">VLOOKUP($B706,INDIRECT("data!$"&amp;F702&amp;"$3:$CZ$554"),$C702-3*(B701-1)+K$1,FALSE)</f>
        <v>D</v>
      </c>
      <c r="L706" s="30" t="str">
        <f ca="1">VLOOKUP($B706,INDIRECT("data!$"&amp;F702&amp;"$3:$CZ$554"),$C702-3*(B701-1)+L$1,FALSE)</f>
        <v>P Tierney</v>
      </c>
      <c r="M706" s="45">
        <f ca="1">VLOOKUP($B706,INDIRECT("data!$"&amp;F702&amp;"$3:$CZ$554"),$C702-3*(B701-1)+M$1,FALSE)</f>
        <v>8</v>
      </c>
      <c r="N706" s="45">
        <f ca="1">VLOOKUP($B706,INDIRECT("data!$"&amp;F702&amp;"$3:$CZ$554"),$C702-3*(B701-1)+N$1,FALSE)</f>
        <v>14</v>
      </c>
      <c r="O706" s="45">
        <f ca="1">VLOOKUP($B706,INDIRECT("data!$"&amp;F702&amp;"$3:$CZ$554"),$C702-3*(B701-1)+O$1,FALSE)</f>
        <v>3</v>
      </c>
      <c r="P706" s="45">
        <f ca="1">VLOOKUP($B706,INDIRECT("data!$"&amp;F702&amp;"$3:$CZ$554"),$C702-3*(B701-1)+P$1,FALSE)</f>
        <v>5</v>
      </c>
      <c r="Q706" s="45">
        <f ca="1">VLOOKUP($B706,INDIRECT("data!$"&amp;F702&amp;"$3:$CZ$554"),$C702-3*(B701-1)+Q$1,FALSE)</f>
        <v>13</v>
      </c>
      <c r="R706" s="45">
        <f ca="1">VLOOKUP($B706,INDIRECT("data!$"&amp;F702&amp;"$3:$CZ$554"),$C702-3*(B701-1)+R$1,FALSE)</f>
        <v>13</v>
      </c>
      <c r="S706" s="45">
        <f ca="1">VLOOKUP($B706,INDIRECT("data!$"&amp;F702&amp;"$3:$CZ$554"),$C702-3*(B701-1)+S$1,FALSE)</f>
        <v>1</v>
      </c>
      <c r="T706" s="45">
        <f ca="1">VLOOKUP($B706,INDIRECT("data!$"&amp;F702&amp;"$3:$CZ$554"),$C702-3*(B701-1)+T$1,FALSE)</f>
        <v>3</v>
      </c>
      <c r="U706" s="45">
        <f ca="1">VLOOKUP($B706,INDIRECT("data!$"&amp;F702&amp;"$3:$CZ$554"),$C702-3*(B701-1)+U$1,FALSE)</f>
        <v>2</v>
      </c>
      <c r="V706" s="45">
        <f ca="1">VLOOKUP($B706,INDIRECT("data!$"&amp;F702&amp;"$3:$CZ$554"),$C702-3*(B701-1)+V$1,FALSE)</f>
        <v>1</v>
      </c>
      <c r="W706" s="45">
        <f ca="1">VLOOKUP($B706,INDIRECT("data!$"&amp;F702&amp;"$3:$CZ$554"),$C702-3*(B701-1)+W$1,FALSE)</f>
        <v>0</v>
      </c>
      <c r="X706" s="45">
        <f ca="1">VLOOKUP($B706,INDIRECT("data!$"&amp;F702&amp;"$3:$CZ$554"),$C702-3*(B701-1)+X$1,FALSE)</f>
        <v>0</v>
      </c>
      <c r="Y706" s="47">
        <f ca="1">VLOOKUP($B706,INDIRECT("data!$"&amp;F702&amp;"$3:$CZ$554"),$C702-3*(B701-1)+Y$1,FALSE)</f>
        <v>1.9</v>
      </c>
      <c r="Z706" s="47">
        <f ca="1">VLOOKUP($B706,INDIRECT("data!$"&amp;F702&amp;"$3:$CZ$554"),$C702-3*(B701-1)+Z$1,FALSE)</f>
        <v>3.5</v>
      </c>
      <c r="AA706" s="47">
        <f ca="1">VLOOKUP($B706,INDIRECT("data!$"&amp;F702&amp;"$3:$CZ$554"),$C702-3*(B701-1)+AA$1,FALSE)</f>
        <v>4.5999999999999996</v>
      </c>
      <c r="AB706" s="47">
        <f ca="1">VLOOKUP($B706,INDIRECT("data!$"&amp;F702&amp;"$3:$CZ$554"),$C702-3*(B701-1)+AB$1,FALSE)</f>
        <v>1.84</v>
      </c>
      <c r="AC706" s="47">
        <f ca="1">VLOOKUP($B706,INDIRECT("data!$"&amp;F702&amp;"$3:$CZ$554"),$C702-3*(B701-1)+AC$1,FALSE)</f>
        <v>3.72</v>
      </c>
      <c r="AD706" s="47">
        <f ca="1">VLOOKUP($B706,INDIRECT("data!$"&amp;F702&amp;"$3:$CZ$554"),$C702-3*(B701-1)+AD$1,FALSE)</f>
        <v>4.5999999999999996</v>
      </c>
      <c r="AE706" s="47">
        <f ca="1">VLOOKUP($B706,INDIRECT("data!$"&amp;F702&amp;"$3:$CZ$554"),$C702-3*(B701-1)+AE$1,FALSE)</f>
        <v>2.1</v>
      </c>
      <c r="AF706" s="47">
        <f ca="1">VLOOKUP($B706,INDIRECT("data!$"&amp;F702&amp;"$3:$CZ$554"),$C702-3*(B701-1)+AF$1,FALSE)</f>
        <v>1.73</v>
      </c>
      <c r="AG706" s="65">
        <f t="shared" ca="1" si="1519"/>
        <v>1</v>
      </c>
      <c r="AH706" s="65">
        <f t="shared" ca="1" si="1520"/>
        <v>0</v>
      </c>
      <c r="AI706" s="65">
        <f t="shared" ca="1" si="1521"/>
        <v>1</v>
      </c>
      <c r="AJ706" s="65">
        <f t="shared" ca="1" si="1522"/>
        <v>1</v>
      </c>
      <c r="AK706" s="65">
        <f t="shared" ca="1" si="1523"/>
        <v>0</v>
      </c>
      <c r="AL706" s="66" t="str">
        <f t="shared" ca="1" si="1524"/>
        <v>H</v>
      </c>
      <c r="AM706" s="66" t="str">
        <f t="shared" ca="1" si="1525"/>
        <v>D-H</v>
      </c>
      <c r="AN706" s="65">
        <f t="shared" ca="1" si="1526"/>
        <v>0</v>
      </c>
      <c r="AO706" s="65">
        <f t="shared" ca="1" si="1527"/>
        <v>0</v>
      </c>
      <c r="AP706" s="65">
        <f t="shared" ca="1" si="1528"/>
        <v>0</v>
      </c>
      <c r="AQ706" s="65">
        <f t="shared" ca="1" si="1529"/>
        <v>1</v>
      </c>
      <c r="AR706" s="65">
        <f t="shared" ca="1" si="1530"/>
        <v>0</v>
      </c>
      <c r="AS706" s="65">
        <f t="shared" ca="1" si="1531"/>
        <v>0</v>
      </c>
      <c r="AT706" s="65">
        <f t="shared" ca="1" si="1532"/>
        <v>0</v>
      </c>
    </row>
    <row r="707" spans="1:46" ht="18" customHeight="1" x14ac:dyDescent="0.25">
      <c r="A707" s="49" t="str">
        <f ca="1">CONCATENATE(B703,"-",B707)</f>
        <v>Stoke-Home-4</v>
      </c>
      <c r="B707" s="12">
        <v>4</v>
      </c>
      <c r="C707" s="41">
        <f ca="1">VLOOKUP($B707,INDIRECT("data!$"&amp;F702&amp;"$3:$CZ$554"),$C702-3*(B701-1)+C$1,FALSE)</f>
        <v>43337</v>
      </c>
      <c r="D707" s="30" t="str">
        <f ca="1">VLOOKUP($B707,INDIRECT("data!$"&amp;F702&amp;"$3:$CZ$554"),$C702-3*(B701-1)+D$1,FALSE)</f>
        <v>Stoke</v>
      </c>
      <c r="E707" s="30" t="str">
        <f ca="1">VLOOKUP($B707,INDIRECT("data!$"&amp;F702&amp;"$3:$CZ$554"),$C702-3*(B701-1)+E$1,FALSE)</f>
        <v>Hull</v>
      </c>
      <c r="F707" s="29">
        <f ca="1">VLOOKUP($B707,INDIRECT("data!$"&amp;F702&amp;"$3:$CZ$554"),$C702-3*(B701-1)+F$1,FALSE)</f>
        <v>2</v>
      </c>
      <c r="G707" s="29">
        <f ca="1">VLOOKUP($B707,INDIRECT("data!$"&amp;F702&amp;"$3:$CZ$554"),$C702-3*(B701-1)+G$1,FALSE)</f>
        <v>0</v>
      </c>
      <c r="H707" s="15" t="str">
        <f ca="1">VLOOKUP($B707,INDIRECT("data!$"&amp;F702&amp;"$3:$CZ$554"),$C702-3*(B701-1)+H$1,FALSE)</f>
        <v>H</v>
      </c>
      <c r="I707" s="29">
        <f ca="1">VLOOKUP($B707,INDIRECT("data!$"&amp;F702&amp;"$3:$CZ$554"),$C702-3*(B701-1)+I$1,FALSE)</f>
        <v>1</v>
      </c>
      <c r="J707" s="29">
        <f ca="1">VLOOKUP($B707,INDIRECT("data!$"&amp;F702&amp;"$3:$CZ$554"),$C702-3*(B701-1)+J$1,FALSE)</f>
        <v>0</v>
      </c>
      <c r="K707" s="15" t="str">
        <f ca="1">VLOOKUP($B707,INDIRECT("data!$"&amp;F702&amp;"$3:$CZ$554"),$C702-3*(B701-1)+K$1,FALSE)</f>
        <v>H</v>
      </c>
      <c r="L707" s="30" t="str">
        <f ca="1">VLOOKUP($B707,INDIRECT("data!$"&amp;F702&amp;"$3:$CZ$554"),$C702-3*(B701-1)+L$1,FALSE)</f>
        <v>D Bond</v>
      </c>
      <c r="M707" s="45">
        <f ca="1">VLOOKUP($B707,INDIRECT("data!$"&amp;F702&amp;"$3:$CZ$554"),$C702-3*(B701-1)+M$1,FALSE)</f>
        <v>11</v>
      </c>
      <c r="N707" s="45">
        <f ca="1">VLOOKUP($B707,INDIRECT("data!$"&amp;F702&amp;"$3:$CZ$554"),$C702-3*(B701-1)+N$1,FALSE)</f>
        <v>4</v>
      </c>
      <c r="O707" s="45">
        <f ca="1">VLOOKUP($B707,INDIRECT("data!$"&amp;F702&amp;"$3:$CZ$554"),$C702-3*(B701-1)+O$1,FALSE)</f>
        <v>5</v>
      </c>
      <c r="P707" s="45">
        <f ca="1">VLOOKUP($B707,INDIRECT("data!$"&amp;F702&amp;"$3:$CZ$554"),$C702-3*(B701-1)+P$1,FALSE)</f>
        <v>0</v>
      </c>
      <c r="Q707" s="45">
        <f ca="1">VLOOKUP($B707,INDIRECT("data!$"&amp;F702&amp;"$3:$CZ$554"),$C702-3*(B701-1)+Q$1,FALSE)</f>
        <v>8</v>
      </c>
      <c r="R707" s="45">
        <f ca="1">VLOOKUP($B707,INDIRECT("data!$"&amp;F702&amp;"$3:$CZ$554"),$C702-3*(B701-1)+R$1,FALSE)</f>
        <v>11</v>
      </c>
      <c r="S707" s="45">
        <f ca="1">VLOOKUP($B707,INDIRECT("data!$"&amp;F702&amp;"$3:$CZ$554"),$C702-3*(B701-1)+S$1,FALSE)</f>
        <v>8</v>
      </c>
      <c r="T707" s="45">
        <f ca="1">VLOOKUP($B707,INDIRECT("data!$"&amp;F702&amp;"$3:$CZ$554"),$C702-3*(B701-1)+T$1,FALSE)</f>
        <v>5</v>
      </c>
      <c r="U707" s="45">
        <f ca="1">VLOOKUP($B707,INDIRECT("data!$"&amp;F702&amp;"$3:$CZ$554"),$C702-3*(B701-1)+U$1,FALSE)</f>
        <v>1</v>
      </c>
      <c r="V707" s="45">
        <f ca="1">VLOOKUP($B707,INDIRECT("data!$"&amp;F702&amp;"$3:$CZ$554"),$C702-3*(B701-1)+V$1,FALSE)</f>
        <v>0</v>
      </c>
      <c r="W707" s="45">
        <f ca="1">VLOOKUP($B707,INDIRECT("data!$"&amp;F702&amp;"$3:$CZ$554"),$C702-3*(B701-1)+W$1,FALSE)</f>
        <v>0</v>
      </c>
      <c r="X707" s="45">
        <f ca="1">VLOOKUP($B707,INDIRECT("data!$"&amp;F702&amp;"$3:$CZ$554"),$C702-3*(B701-1)+X$1,FALSE)</f>
        <v>1</v>
      </c>
      <c r="Y707" s="47">
        <f ca="1">VLOOKUP($B707,INDIRECT("data!$"&amp;F702&amp;"$3:$CZ$554"),$C702-3*(B701-1)+Y$1,FALSE)</f>
        <v>2</v>
      </c>
      <c r="Z707" s="47">
        <f ca="1">VLOOKUP($B707,INDIRECT("data!$"&amp;F702&amp;"$3:$CZ$554"),$C702-3*(B701-1)+Z$1,FALSE)</f>
        <v>3.4</v>
      </c>
      <c r="AA707" s="47">
        <f ca="1">VLOOKUP($B707,INDIRECT("data!$"&amp;F702&amp;"$3:$CZ$554"),$C702-3*(B701-1)+AA$1,FALSE)</f>
        <v>4.33</v>
      </c>
      <c r="AB707" s="47">
        <f ca="1">VLOOKUP($B707,INDIRECT("data!$"&amp;F702&amp;"$3:$CZ$554"),$C702-3*(B701-1)+AB$1,FALSE)</f>
        <v>2.02</v>
      </c>
      <c r="AC707" s="47">
        <f ca="1">VLOOKUP($B707,INDIRECT("data!$"&amp;F702&amp;"$3:$CZ$554"),$C702-3*(B701-1)+AC$1,FALSE)</f>
        <v>3.36</v>
      </c>
      <c r="AD707" s="47">
        <f ca="1">VLOOKUP($B707,INDIRECT("data!$"&amp;F702&amp;"$3:$CZ$554"),$C702-3*(B701-1)+AD$1,FALSE)</f>
        <v>4.28</v>
      </c>
      <c r="AE707" s="47">
        <f ca="1">VLOOKUP($B707,INDIRECT("data!$"&amp;F702&amp;"$3:$CZ$554"),$C702-3*(B701-1)+AE$1,FALSE)</f>
        <v>1.98</v>
      </c>
      <c r="AF707" s="47">
        <f ca="1">VLOOKUP($B707,INDIRECT("data!$"&amp;F702&amp;"$3:$CZ$554"),$C702-3*(B701-1)+AF$1,FALSE)</f>
        <v>1.81</v>
      </c>
      <c r="AG707" s="65">
        <f t="shared" ca="1" si="1519"/>
        <v>2</v>
      </c>
      <c r="AH707" s="65">
        <f t="shared" ca="1" si="1520"/>
        <v>1</v>
      </c>
      <c r="AI707" s="65">
        <f t="shared" ca="1" si="1521"/>
        <v>1</v>
      </c>
      <c r="AJ707" s="65">
        <f t="shared" ca="1" si="1522"/>
        <v>1</v>
      </c>
      <c r="AK707" s="65">
        <f t="shared" ca="1" si="1523"/>
        <v>0</v>
      </c>
      <c r="AL707" s="66" t="str">
        <f t="shared" ca="1" si="1524"/>
        <v>H</v>
      </c>
      <c r="AM707" s="66" t="str">
        <f t="shared" ca="1" si="1525"/>
        <v>H-H</v>
      </c>
      <c r="AN707" s="65">
        <f t="shared" ca="1" si="1526"/>
        <v>0</v>
      </c>
      <c r="AO707" s="65">
        <f t="shared" ca="1" si="1527"/>
        <v>1</v>
      </c>
      <c r="AP707" s="65">
        <f t="shared" ca="1" si="1528"/>
        <v>0</v>
      </c>
      <c r="AQ707" s="65">
        <f t="shared" ca="1" si="1529"/>
        <v>1</v>
      </c>
      <c r="AR707" s="65">
        <f t="shared" ca="1" si="1530"/>
        <v>0</v>
      </c>
      <c r="AS707" s="65">
        <f t="shared" ca="1" si="1531"/>
        <v>1</v>
      </c>
      <c r="AT707" s="65">
        <f t="shared" ca="1" si="1532"/>
        <v>0</v>
      </c>
    </row>
    <row r="708" spans="1:46" ht="18" customHeight="1" x14ac:dyDescent="0.25">
      <c r="A708" s="49" t="str">
        <f ca="1">CONCATENATE(B703,"-",B708)</f>
        <v>Stoke-Home-5</v>
      </c>
      <c r="B708" s="12">
        <v>5</v>
      </c>
      <c r="C708" s="41">
        <f ca="1">VLOOKUP($B708,INDIRECT("data!$"&amp;F702&amp;"$3:$CZ$554"),$C702-3*(B701-1)+C$1,FALSE)</f>
        <v>43334</v>
      </c>
      <c r="D708" s="30" t="str">
        <f ca="1">VLOOKUP($B708,INDIRECT("data!$"&amp;F702&amp;"$3:$CZ$554"),$C702-3*(B701-1)+D$1,FALSE)</f>
        <v>Stoke</v>
      </c>
      <c r="E708" s="30" t="str">
        <f ca="1">VLOOKUP($B708,INDIRECT("data!$"&amp;F702&amp;"$3:$CZ$554"),$C702-3*(B701-1)+E$1,FALSE)</f>
        <v>Wigan</v>
      </c>
      <c r="F708" s="29">
        <f ca="1">VLOOKUP($B708,INDIRECT("data!$"&amp;F702&amp;"$3:$CZ$554"),$C702-3*(B701-1)+F$1,FALSE)</f>
        <v>0</v>
      </c>
      <c r="G708" s="29">
        <f ca="1">VLOOKUP($B708,INDIRECT("data!$"&amp;F702&amp;"$3:$CZ$554"),$C702-3*(B701-1)+G$1,FALSE)</f>
        <v>3</v>
      </c>
      <c r="H708" s="15" t="str">
        <f ca="1">VLOOKUP($B708,INDIRECT("data!$"&amp;F702&amp;"$3:$CZ$554"),$C702-3*(B701-1)+H$1,FALSE)</f>
        <v>A</v>
      </c>
      <c r="I708" s="29">
        <f ca="1">VLOOKUP($B708,INDIRECT("data!$"&amp;F702&amp;"$3:$CZ$554"),$C702-3*(B701-1)+I$1,FALSE)</f>
        <v>0</v>
      </c>
      <c r="J708" s="29">
        <f ca="1">VLOOKUP($B708,INDIRECT("data!$"&amp;F702&amp;"$3:$CZ$554"),$C702-3*(B701-1)+J$1,FALSE)</f>
        <v>2</v>
      </c>
      <c r="K708" s="15" t="str">
        <f ca="1">VLOOKUP($B708,INDIRECT("data!$"&amp;F702&amp;"$3:$CZ$554"),$C702-3*(B701-1)+K$1,FALSE)</f>
        <v>A</v>
      </c>
      <c r="L708" s="30" t="str">
        <f ca="1">VLOOKUP($B708,INDIRECT("data!$"&amp;F702&amp;"$3:$CZ$554"),$C702-3*(B701-1)+L$1,FALSE)</f>
        <v>J Brooks</v>
      </c>
      <c r="M708" s="45">
        <f ca="1">VLOOKUP($B708,INDIRECT("data!$"&amp;F702&amp;"$3:$CZ$554"),$C702-3*(B701-1)+M$1,FALSE)</f>
        <v>9</v>
      </c>
      <c r="N708" s="45">
        <f ca="1">VLOOKUP($B708,INDIRECT("data!$"&amp;F702&amp;"$3:$CZ$554"),$C702-3*(B701-1)+N$1,FALSE)</f>
        <v>10</v>
      </c>
      <c r="O708" s="45">
        <f ca="1">VLOOKUP($B708,INDIRECT("data!$"&amp;F702&amp;"$3:$CZ$554"),$C702-3*(B701-1)+O$1,FALSE)</f>
        <v>0</v>
      </c>
      <c r="P708" s="45">
        <f ca="1">VLOOKUP($B708,INDIRECT("data!$"&amp;F702&amp;"$3:$CZ$554"),$C702-3*(B701-1)+P$1,FALSE)</f>
        <v>4</v>
      </c>
      <c r="Q708" s="45">
        <f ca="1">VLOOKUP($B708,INDIRECT("data!$"&amp;F702&amp;"$3:$CZ$554"),$C702-3*(B701-1)+Q$1,FALSE)</f>
        <v>16</v>
      </c>
      <c r="R708" s="45">
        <f ca="1">VLOOKUP($B708,INDIRECT("data!$"&amp;F702&amp;"$3:$CZ$554"),$C702-3*(B701-1)+R$1,FALSE)</f>
        <v>16</v>
      </c>
      <c r="S708" s="45">
        <f ca="1">VLOOKUP($B708,INDIRECT("data!$"&amp;F702&amp;"$3:$CZ$554"),$C702-3*(B701-1)+S$1,FALSE)</f>
        <v>4</v>
      </c>
      <c r="T708" s="45">
        <f ca="1">VLOOKUP($B708,INDIRECT("data!$"&amp;F702&amp;"$3:$CZ$554"),$C702-3*(B701-1)+T$1,FALSE)</f>
        <v>3</v>
      </c>
      <c r="U708" s="45">
        <f ca="1">VLOOKUP($B708,INDIRECT("data!$"&amp;F702&amp;"$3:$CZ$554"),$C702-3*(B701-1)+U$1,FALSE)</f>
        <v>3</v>
      </c>
      <c r="V708" s="45">
        <f ca="1">VLOOKUP($B708,INDIRECT("data!$"&amp;F702&amp;"$3:$CZ$554"),$C702-3*(B701-1)+V$1,FALSE)</f>
        <v>2</v>
      </c>
      <c r="W708" s="45">
        <f ca="1">VLOOKUP($B708,INDIRECT("data!$"&amp;F702&amp;"$3:$CZ$554"),$C702-3*(B701-1)+W$1,FALSE)</f>
        <v>1</v>
      </c>
      <c r="X708" s="45">
        <f ca="1">VLOOKUP($B708,INDIRECT("data!$"&amp;F702&amp;"$3:$CZ$554"),$C702-3*(B701-1)+X$1,FALSE)</f>
        <v>0</v>
      </c>
      <c r="Y708" s="47">
        <f ca="1">VLOOKUP($B708,INDIRECT("data!$"&amp;F702&amp;"$3:$CZ$554"),$C702-3*(B701-1)+Y$1,FALSE)</f>
        <v>2.14</v>
      </c>
      <c r="Z708" s="47">
        <f ca="1">VLOOKUP($B708,INDIRECT("data!$"&amp;F702&amp;"$3:$CZ$554"),$C702-3*(B701-1)+Z$1,FALSE)</f>
        <v>3.4</v>
      </c>
      <c r="AA708" s="47">
        <f ca="1">VLOOKUP($B708,INDIRECT("data!$"&amp;F702&amp;"$3:$CZ$554"),$C702-3*(B701-1)+AA$1,FALSE)</f>
        <v>3.75</v>
      </c>
      <c r="AB708" s="47">
        <f ca="1">VLOOKUP($B708,INDIRECT("data!$"&amp;F702&amp;"$3:$CZ$554"),$C702-3*(B701-1)+AB$1,FALSE)</f>
        <v>2.21</v>
      </c>
      <c r="AC708" s="47">
        <f ca="1">VLOOKUP($B708,INDIRECT("data!$"&amp;F702&amp;"$3:$CZ$554"),$C702-3*(B701-1)+AC$1,FALSE)</f>
        <v>3.47</v>
      </c>
      <c r="AD708" s="47">
        <f ca="1">VLOOKUP($B708,INDIRECT("data!$"&amp;F702&amp;"$3:$CZ$554"),$C702-3*(B701-1)+AD$1,FALSE)</f>
        <v>3.51</v>
      </c>
      <c r="AE708" s="47">
        <f ca="1">VLOOKUP($B708,INDIRECT("data!$"&amp;F702&amp;"$3:$CZ$554"),$C702-3*(B701-1)+AE$1,FALSE)</f>
        <v>1.89</v>
      </c>
      <c r="AF708" s="47">
        <f ca="1">VLOOKUP($B708,INDIRECT("data!$"&amp;F702&amp;"$3:$CZ$554"),$C702-3*(B701-1)+AF$1,FALSE)</f>
        <v>1.9</v>
      </c>
      <c r="AG708" s="65">
        <f t="shared" ca="1" si="1519"/>
        <v>3</v>
      </c>
      <c r="AH708" s="65">
        <f t="shared" ca="1" si="1520"/>
        <v>2</v>
      </c>
      <c r="AI708" s="65">
        <f t="shared" ca="1" si="1521"/>
        <v>1</v>
      </c>
      <c r="AJ708" s="65">
        <f t="shared" ca="1" si="1522"/>
        <v>0</v>
      </c>
      <c r="AK708" s="65">
        <f t="shared" ca="1" si="1523"/>
        <v>1</v>
      </c>
      <c r="AL708" s="66" t="str">
        <f t="shared" ca="1" si="1524"/>
        <v>A</v>
      </c>
      <c r="AM708" s="66" t="str">
        <f t="shared" ca="1" si="1525"/>
        <v>A-A</v>
      </c>
      <c r="AN708" s="65">
        <f t="shared" ca="1" si="1526"/>
        <v>0</v>
      </c>
      <c r="AO708" s="65">
        <f t="shared" ca="1" si="1527"/>
        <v>0</v>
      </c>
      <c r="AP708" s="65">
        <f t="shared" ca="1" si="1528"/>
        <v>1</v>
      </c>
      <c r="AQ708" s="65">
        <f t="shared" ca="1" si="1529"/>
        <v>0</v>
      </c>
      <c r="AR708" s="65">
        <f t="shared" ca="1" si="1530"/>
        <v>1</v>
      </c>
      <c r="AS708" s="65">
        <f t="shared" ca="1" si="1531"/>
        <v>0</v>
      </c>
      <c r="AT708" s="65">
        <f t="shared" ca="1" si="1532"/>
        <v>1</v>
      </c>
    </row>
    <row r="709" spans="1:46" ht="18" customHeight="1" x14ac:dyDescent="0.25">
      <c r="A709" s="49" t="str">
        <f ca="1">CONCATENATE(B703,"-",B709)</f>
        <v>Stoke-Home-6</v>
      </c>
      <c r="B709" s="12">
        <v>6</v>
      </c>
      <c r="C709" s="41">
        <f ca="1">VLOOKUP($B709,INDIRECT("data!$"&amp;F702&amp;"$3:$CZ$554"),$C702-3*(B701-1)+C$1,FALSE)</f>
        <v>43323</v>
      </c>
      <c r="D709" s="30" t="str">
        <f ca="1">VLOOKUP($B709,INDIRECT("data!$"&amp;F702&amp;"$3:$CZ$554"),$C702-3*(B701-1)+D$1,FALSE)</f>
        <v>Stoke</v>
      </c>
      <c r="E709" s="30" t="str">
        <f ca="1">VLOOKUP($B709,INDIRECT("data!$"&amp;F702&amp;"$3:$CZ$554"),$C702-3*(B701-1)+E$1,FALSE)</f>
        <v>Brentford</v>
      </c>
      <c r="F709" s="29">
        <f ca="1">VLOOKUP($B709,INDIRECT("data!$"&amp;F702&amp;"$3:$CZ$554"),$C702-3*(B701-1)+F$1,FALSE)</f>
        <v>1</v>
      </c>
      <c r="G709" s="29">
        <f ca="1">VLOOKUP($B709,INDIRECT("data!$"&amp;F702&amp;"$3:$CZ$554"),$C702-3*(B701-1)+G$1,FALSE)</f>
        <v>1</v>
      </c>
      <c r="H709" s="15" t="str">
        <f ca="1">VLOOKUP($B709,INDIRECT("data!$"&amp;F702&amp;"$3:$CZ$554"),$C702-3*(B701-1)+H$1,FALSE)</f>
        <v>D</v>
      </c>
      <c r="I709" s="29">
        <f ca="1">VLOOKUP($B709,INDIRECT("data!$"&amp;F702&amp;"$3:$CZ$554"),$C702-3*(B701-1)+I$1,FALSE)</f>
        <v>1</v>
      </c>
      <c r="J709" s="29">
        <f ca="1">VLOOKUP($B709,INDIRECT("data!$"&amp;F702&amp;"$3:$CZ$554"),$C702-3*(B701-1)+J$1,FALSE)</f>
        <v>0</v>
      </c>
      <c r="K709" s="15" t="str">
        <f ca="1">VLOOKUP($B709,INDIRECT("data!$"&amp;F702&amp;"$3:$CZ$554"),$C702-3*(B701-1)+K$1,FALSE)</f>
        <v>H</v>
      </c>
      <c r="L709" s="30" t="str">
        <f ca="1">VLOOKUP($B709,INDIRECT("data!$"&amp;F702&amp;"$3:$CZ$554"),$C702-3*(B701-1)+L$1,FALSE)</f>
        <v>A Davies</v>
      </c>
      <c r="M709" s="45">
        <f ca="1">VLOOKUP($B709,INDIRECT("data!$"&amp;F702&amp;"$3:$CZ$554"),$C702-3*(B701-1)+M$1,FALSE)</f>
        <v>9</v>
      </c>
      <c r="N709" s="45">
        <f ca="1">VLOOKUP($B709,INDIRECT("data!$"&amp;F702&amp;"$3:$CZ$554"),$C702-3*(B701-1)+N$1,FALSE)</f>
        <v>17</v>
      </c>
      <c r="O709" s="45">
        <f ca="1">VLOOKUP($B709,INDIRECT("data!$"&amp;F702&amp;"$3:$CZ$554"),$C702-3*(B701-1)+O$1,FALSE)</f>
        <v>3</v>
      </c>
      <c r="P709" s="45">
        <f ca="1">VLOOKUP($B709,INDIRECT("data!$"&amp;F702&amp;"$3:$CZ$554"),$C702-3*(B701-1)+P$1,FALSE)</f>
        <v>5</v>
      </c>
      <c r="Q709" s="45">
        <f ca="1">VLOOKUP($B709,INDIRECT("data!$"&amp;F702&amp;"$3:$CZ$554"),$C702-3*(B701-1)+Q$1,FALSE)</f>
        <v>15</v>
      </c>
      <c r="R709" s="45">
        <f ca="1">VLOOKUP($B709,INDIRECT("data!$"&amp;F702&amp;"$3:$CZ$554"),$C702-3*(B701-1)+R$1,FALSE)</f>
        <v>6</v>
      </c>
      <c r="S709" s="45">
        <f ca="1">VLOOKUP($B709,INDIRECT("data!$"&amp;F702&amp;"$3:$CZ$554"),$C702-3*(B701-1)+S$1,FALSE)</f>
        <v>2</v>
      </c>
      <c r="T709" s="45">
        <f ca="1">VLOOKUP($B709,INDIRECT("data!$"&amp;F702&amp;"$3:$CZ$554"),$C702-3*(B701-1)+T$1,FALSE)</f>
        <v>6</v>
      </c>
      <c r="U709" s="45">
        <f ca="1">VLOOKUP($B709,INDIRECT("data!$"&amp;F702&amp;"$3:$CZ$554"),$C702-3*(B701-1)+U$1,FALSE)</f>
        <v>2</v>
      </c>
      <c r="V709" s="45">
        <f ca="1">VLOOKUP($B709,INDIRECT("data!$"&amp;F702&amp;"$3:$CZ$554"),$C702-3*(B701-1)+V$1,FALSE)</f>
        <v>0</v>
      </c>
      <c r="W709" s="45">
        <f ca="1">VLOOKUP($B709,INDIRECT("data!$"&amp;F702&amp;"$3:$CZ$554"),$C702-3*(B701-1)+W$1,FALSE)</f>
        <v>0</v>
      </c>
      <c r="X709" s="45">
        <f ca="1">VLOOKUP($B709,INDIRECT("data!$"&amp;F702&amp;"$3:$CZ$554"),$C702-3*(B701-1)+X$1,FALSE)</f>
        <v>0</v>
      </c>
      <c r="Y709" s="47">
        <f ca="1">VLOOKUP($B709,INDIRECT("data!$"&amp;F702&amp;"$3:$CZ$554"),$C702-3*(B701-1)+Y$1,FALSE)</f>
        <v>2.2999999999999998</v>
      </c>
      <c r="Z709" s="47">
        <f ca="1">VLOOKUP($B709,INDIRECT("data!$"&amp;F702&amp;"$3:$CZ$554"),$C702-3*(B701-1)+Z$1,FALSE)</f>
        <v>3.5</v>
      </c>
      <c r="AA709" s="47">
        <f ca="1">VLOOKUP($B709,INDIRECT("data!$"&amp;F702&amp;"$3:$CZ$554"),$C702-3*(B701-1)+AA$1,FALSE)</f>
        <v>3.3</v>
      </c>
      <c r="AB709" s="47">
        <f ca="1">VLOOKUP($B709,INDIRECT("data!$"&amp;F702&amp;"$3:$CZ$554"),$C702-3*(B701-1)+AB$1,FALSE)</f>
        <v>2.29</v>
      </c>
      <c r="AC709" s="47">
        <f ca="1">VLOOKUP($B709,INDIRECT("data!$"&amp;F702&amp;"$3:$CZ$554"),$C702-3*(B701-1)+AC$1,FALSE)</f>
        <v>3.49</v>
      </c>
      <c r="AD709" s="47">
        <f ca="1">VLOOKUP($B709,INDIRECT("data!$"&amp;F702&amp;"$3:$CZ$554"),$C702-3*(B701-1)+AD$1,FALSE)</f>
        <v>3.3</v>
      </c>
      <c r="AE709" s="47">
        <f ca="1">VLOOKUP($B709,INDIRECT("data!$"&amp;F702&amp;"$3:$CZ$554"),$C702-3*(B701-1)+AE$1,FALSE)</f>
        <v>1.77</v>
      </c>
      <c r="AF709" s="47">
        <f ca="1">VLOOKUP($B709,INDIRECT("data!$"&amp;F702&amp;"$3:$CZ$554"),$C702-3*(B701-1)+AF$1,FALSE)</f>
        <v>2.0299999999999998</v>
      </c>
      <c r="AG709" s="65">
        <f t="shared" ca="1" si="1519"/>
        <v>2</v>
      </c>
      <c r="AH709" s="65">
        <f t="shared" ca="1" si="1520"/>
        <v>1</v>
      </c>
      <c r="AI709" s="65">
        <f t="shared" ca="1" si="1521"/>
        <v>1</v>
      </c>
      <c r="AJ709" s="65">
        <f t="shared" ca="1" si="1522"/>
        <v>0</v>
      </c>
      <c r="AK709" s="65">
        <f t="shared" ca="1" si="1523"/>
        <v>1</v>
      </c>
      <c r="AL709" s="66" t="str">
        <f t="shared" ca="1" si="1524"/>
        <v>A</v>
      </c>
      <c r="AM709" s="66" t="str">
        <f t="shared" ca="1" si="1525"/>
        <v>H-D</v>
      </c>
      <c r="AN709" s="65">
        <f t="shared" ca="1" si="1526"/>
        <v>1</v>
      </c>
      <c r="AO709" s="65">
        <f t="shared" ca="1" si="1527"/>
        <v>1</v>
      </c>
      <c r="AP709" s="65">
        <f t="shared" ca="1" si="1528"/>
        <v>0</v>
      </c>
      <c r="AQ709" s="65">
        <f t="shared" ca="1" si="1529"/>
        <v>0</v>
      </c>
      <c r="AR709" s="65">
        <f t="shared" ca="1" si="1530"/>
        <v>0</v>
      </c>
      <c r="AS709" s="65">
        <f t="shared" ca="1" si="1531"/>
        <v>0</v>
      </c>
      <c r="AT709" s="65">
        <f t="shared" ca="1" si="1532"/>
        <v>0</v>
      </c>
    </row>
    <row r="710" spans="1:46" ht="18" customHeight="1" x14ac:dyDescent="0.25">
      <c r="A710" s="49" t="str">
        <f ca="1">CONCATENATE(B703,"-",B710)</f>
        <v>Stoke-Home-7</v>
      </c>
      <c r="B710" s="12">
        <v>7</v>
      </c>
      <c r="C710" s="41" t="e">
        <f ca="1">VLOOKUP($B710,INDIRECT("data!$"&amp;F702&amp;"$3:$CZ$554"),$C702-3*(B701-1)+C$1,FALSE)</f>
        <v>#N/A</v>
      </c>
      <c r="D710" s="30" t="e">
        <f ca="1">VLOOKUP($B710,INDIRECT("data!$"&amp;F702&amp;"$3:$CZ$554"),$C702-3*(B701-1)+D$1,FALSE)</f>
        <v>#N/A</v>
      </c>
      <c r="E710" s="30" t="e">
        <f ca="1">VLOOKUP($B710,INDIRECT("data!$"&amp;F702&amp;"$3:$CZ$554"),$C702-3*(B701-1)+E$1,FALSE)</f>
        <v>#N/A</v>
      </c>
      <c r="F710" s="29" t="e">
        <f ca="1">VLOOKUP($B710,INDIRECT("data!$"&amp;F702&amp;"$3:$CZ$554"),$C702-3*(B701-1)+F$1,FALSE)</f>
        <v>#N/A</v>
      </c>
      <c r="G710" s="29" t="e">
        <f ca="1">VLOOKUP($B710,INDIRECT("data!$"&amp;F702&amp;"$3:$CZ$554"),$C702-3*(B701-1)+G$1,FALSE)</f>
        <v>#N/A</v>
      </c>
      <c r="H710" s="15" t="e">
        <f ca="1">VLOOKUP($B710,INDIRECT("data!$"&amp;F702&amp;"$3:$CZ$554"),$C702-3*(B701-1)+H$1,FALSE)</f>
        <v>#N/A</v>
      </c>
      <c r="I710" s="29" t="e">
        <f ca="1">VLOOKUP($B710,INDIRECT("data!$"&amp;F702&amp;"$3:$CZ$554"),$C702-3*(B701-1)+I$1,FALSE)</f>
        <v>#N/A</v>
      </c>
      <c r="J710" s="29" t="e">
        <f ca="1">VLOOKUP($B710,INDIRECT("data!$"&amp;F702&amp;"$3:$CZ$554"),$C702-3*(B701-1)+J$1,FALSE)</f>
        <v>#N/A</v>
      </c>
      <c r="K710" s="15" t="e">
        <f ca="1">VLOOKUP($B710,INDIRECT("data!$"&amp;F702&amp;"$3:$CZ$554"),$C702-3*(B701-1)+K$1,FALSE)</f>
        <v>#N/A</v>
      </c>
      <c r="L710" s="30" t="e">
        <f ca="1">VLOOKUP($B710,INDIRECT("data!$"&amp;F702&amp;"$3:$CZ$554"),$C702-3*(B701-1)+L$1,FALSE)</f>
        <v>#N/A</v>
      </c>
      <c r="M710" s="45" t="e">
        <f ca="1">VLOOKUP($B710,INDIRECT("data!$"&amp;F702&amp;"$3:$CZ$554"),$C702-3*(B701-1)+M$1,FALSE)</f>
        <v>#N/A</v>
      </c>
      <c r="N710" s="45" t="e">
        <f ca="1">VLOOKUP($B710,INDIRECT("data!$"&amp;F702&amp;"$3:$CZ$554"),$C702-3*(B701-1)+N$1,FALSE)</f>
        <v>#N/A</v>
      </c>
      <c r="O710" s="45" t="e">
        <f ca="1">VLOOKUP($B710,INDIRECT("data!$"&amp;F702&amp;"$3:$CZ$554"),$C702-3*(B701-1)+O$1,FALSE)</f>
        <v>#N/A</v>
      </c>
      <c r="P710" s="45" t="e">
        <f ca="1">VLOOKUP($B710,INDIRECT("data!$"&amp;F702&amp;"$3:$CZ$554"),$C702-3*(B701-1)+P$1,FALSE)</f>
        <v>#N/A</v>
      </c>
      <c r="Q710" s="45" t="e">
        <f ca="1">VLOOKUP($B710,INDIRECT("data!$"&amp;F702&amp;"$3:$CZ$554"),$C702-3*(B701-1)+Q$1,FALSE)</f>
        <v>#N/A</v>
      </c>
      <c r="R710" s="45" t="e">
        <f ca="1">VLOOKUP($B710,INDIRECT("data!$"&amp;F702&amp;"$3:$CZ$554"),$C702-3*(B701-1)+R$1,FALSE)</f>
        <v>#N/A</v>
      </c>
      <c r="S710" s="45" t="e">
        <f ca="1">VLOOKUP($B710,INDIRECT("data!$"&amp;F702&amp;"$3:$CZ$554"),$C702-3*(B701-1)+S$1,FALSE)</f>
        <v>#N/A</v>
      </c>
      <c r="T710" s="45" t="e">
        <f ca="1">VLOOKUP($B710,INDIRECT("data!$"&amp;F702&amp;"$3:$CZ$554"),$C702-3*(B701-1)+T$1,FALSE)</f>
        <v>#N/A</v>
      </c>
      <c r="U710" s="45" t="e">
        <f ca="1">VLOOKUP($B710,INDIRECT("data!$"&amp;F702&amp;"$3:$CZ$554"),$C702-3*(B701-1)+U$1,FALSE)</f>
        <v>#N/A</v>
      </c>
      <c r="V710" s="45" t="e">
        <f ca="1">VLOOKUP($B710,INDIRECT("data!$"&amp;F702&amp;"$3:$CZ$554"),$C702-3*(B701-1)+V$1,FALSE)</f>
        <v>#N/A</v>
      </c>
      <c r="W710" s="45" t="e">
        <f ca="1">VLOOKUP($B710,INDIRECT("data!$"&amp;F702&amp;"$3:$CZ$554"),$C702-3*(B701-1)+W$1,FALSE)</f>
        <v>#N/A</v>
      </c>
      <c r="X710" s="45" t="e">
        <f ca="1">VLOOKUP($B710,INDIRECT("data!$"&amp;F702&amp;"$3:$CZ$554"),$C702-3*(B701-1)+X$1,FALSE)</f>
        <v>#N/A</v>
      </c>
      <c r="Y710" s="47" t="e">
        <f ca="1">VLOOKUP($B710,INDIRECT("data!$"&amp;F702&amp;"$3:$CZ$554"),$C702-3*(B701-1)+Y$1,FALSE)</f>
        <v>#N/A</v>
      </c>
      <c r="Z710" s="47" t="e">
        <f ca="1">VLOOKUP($B710,INDIRECT("data!$"&amp;F702&amp;"$3:$CZ$554"),$C702-3*(B701-1)+Z$1,FALSE)</f>
        <v>#N/A</v>
      </c>
      <c r="AA710" s="47" t="e">
        <f ca="1">VLOOKUP($B710,INDIRECT("data!$"&amp;F702&amp;"$3:$CZ$554"),$C702-3*(B701-1)+AA$1,FALSE)</f>
        <v>#N/A</v>
      </c>
      <c r="AB710" s="47" t="e">
        <f ca="1">VLOOKUP($B710,INDIRECT("data!$"&amp;F702&amp;"$3:$CZ$554"),$C702-3*(B701-1)+AB$1,FALSE)</f>
        <v>#N/A</v>
      </c>
      <c r="AC710" s="47" t="e">
        <f ca="1">VLOOKUP($B710,INDIRECT("data!$"&amp;F702&amp;"$3:$CZ$554"),$C702-3*(B701-1)+AC$1,FALSE)</f>
        <v>#N/A</v>
      </c>
      <c r="AD710" s="47" t="e">
        <f ca="1">VLOOKUP($B710,INDIRECT("data!$"&amp;F702&amp;"$3:$CZ$554"),$C702-3*(B701-1)+AD$1,FALSE)</f>
        <v>#N/A</v>
      </c>
      <c r="AE710" s="47" t="e">
        <f ca="1">VLOOKUP($B710,INDIRECT("data!$"&amp;F702&amp;"$3:$CZ$554"),$C702-3*(B701-1)+AE$1,FALSE)</f>
        <v>#N/A</v>
      </c>
      <c r="AF710" s="47" t="e">
        <f ca="1">VLOOKUP($B710,INDIRECT("data!$"&amp;F702&amp;"$3:$CZ$554"),$C702-3*(B701-1)+AF$1,FALSE)</f>
        <v>#N/A</v>
      </c>
      <c r="AG710" s="65" t="e">
        <f t="shared" ca="1" si="1519"/>
        <v>#N/A</v>
      </c>
      <c r="AH710" s="65" t="e">
        <f t="shared" ca="1" si="1520"/>
        <v>#N/A</v>
      </c>
      <c r="AI710" s="65" t="e">
        <f t="shared" ca="1" si="1521"/>
        <v>#N/A</v>
      </c>
      <c r="AJ710" s="65" t="e">
        <f t="shared" ca="1" si="1522"/>
        <v>#N/A</v>
      </c>
      <c r="AK710" s="65" t="e">
        <f t="shared" ca="1" si="1523"/>
        <v>#N/A</v>
      </c>
      <c r="AL710" s="66" t="e">
        <f t="shared" ca="1" si="1524"/>
        <v>#N/A</v>
      </c>
      <c r="AM710" s="66" t="e">
        <f t="shared" ca="1" si="1525"/>
        <v>#N/A</v>
      </c>
      <c r="AN710" s="65" t="e">
        <f t="shared" ca="1" si="1526"/>
        <v>#N/A</v>
      </c>
      <c r="AO710" s="65" t="e">
        <f t="shared" ca="1" si="1527"/>
        <v>#N/A</v>
      </c>
      <c r="AP710" s="65" t="e">
        <f t="shared" ca="1" si="1528"/>
        <v>#N/A</v>
      </c>
      <c r="AQ710" s="65" t="e">
        <f t="shared" ca="1" si="1529"/>
        <v>#N/A</v>
      </c>
      <c r="AR710" s="65" t="e">
        <f t="shared" ca="1" si="1530"/>
        <v>#N/A</v>
      </c>
      <c r="AS710" s="65" t="e">
        <f t="shared" ca="1" si="1531"/>
        <v>#N/A</v>
      </c>
      <c r="AT710" s="65" t="e">
        <f t="shared" ca="1" si="1532"/>
        <v>#N/A</v>
      </c>
    </row>
    <row r="711" spans="1:46" ht="18" customHeight="1" x14ac:dyDescent="0.25">
      <c r="A711" s="49" t="str">
        <f ca="1">CONCATENATE(B703,"-",B711)</f>
        <v>Stoke-Home-8</v>
      </c>
      <c r="B711" s="12">
        <v>8</v>
      </c>
      <c r="C711" s="41" t="e">
        <f ca="1">VLOOKUP($B711,INDIRECT("data!$"&amp;F702&amp;"$3:$CZ$554"),$C702-3*(B701-1)+C$1,FALSE)</f>
        <v>#N/A</v>
      </c>
      <c r="D711" s="30" t="e">
        <f ca="1">VLOOKUP($B711,INDIRECT("data!$"&amp;F702&amp;"$3:$CZ$554"),$C702-3*(B701-1)+D$1,FALSE)</f>
        <v>#N/A</v>
      </c>
      <c r="E711" s="30" t="e">
        <f ca="1">VLOOKUP($B711,INDIRECT("data!$"&amp;F702&amp;"$3:$CZ$554"),$C702-3*(B701-1)+E$1,FALSE)</f>
        <v>#N/A</v>
      </c>
      <c r="F711" s="29" t="e">
        <f ca="1">VLOOKUP($B711,INDIRECT("data!$"&amp;F702&amp;"$3:$CZ$554"),$C702-3*(B701-1)+F$1,FALSE)</f>
        <v>#N/A</v>
      </c>
      <c r="G711" s="29" t="e">
        <f ca="1">VLOOKUP($B711,INDIRECT("data!$"&amp;F702&amp;"$3:$CZ$554"),$C702-3*(B701-1)+G$1,FALSE)</f>
        <v>#N/A</v>
      </c>
      <c r="H711" s="15" t="e">
        <f ca="1">VLOOKUP($B711,INDIRECT("data!$"&amp;F702&amp;"$3:$CZ$554"),$C702-3*(B701-1)+H$1,FALSE)</f>
        <v>#N/A</v>
      </c>
      <c r="I711" s="29" t="e">
        <f ca="1">VLOOKUP($B711,INDIRECT("data!$"&amp;F702&amp;"$3:$CZ$554"),$C702-3*(B701-1)+I$1,FALSE)</f>
        <v>#N/A</v>
      </c>
      <c r="J711" s="29" t="e">
        <f ca="1">VLOOKUP($B711,INDIRECT("data!$"&amp;F702&amp;"$3:$CZ$554"),$C702-3*(B701-1)+J$1,FALSE)</f>
        <v>#N/A</v>
      </c>
      <c r="K711" s="15" t="e">
        <f ca="1">VLOOKUP($B711,INDIRECT("data!$"&amp;F702&amp;"$3:$CZ$554"),$C702-3*(B701-1)+K$1,FALSE)</f>
        <v>#N/A</v>
      </c>
      <c r="L711" s="30" t="e">
        <f ca="1">VLOOKUP($B711,INDIRECT("data!$"&amp;F702&amp;"$3:$CZ$554"),$C702-3*(B701-1)+L$1,FALSE)</f>
        <v>#N/A</v>
      </c>
      <c r="M711" s="45" t="e">
        <f ca="1">VLOOKUP($B711,INDIRECT("data!$"&amp;F702&amp;"$3:$CZ$554"),$C702-3*(B701-1)+M$1,FALSE)</f>
        <v>#N/A</v>
      </c>
      <c r="N711" s="45" t="e">
        <f ca="1">VLOOKUP($B711,INDIRECT("data!$"&amp;F702&amp;"$3:$CZ$554"),$C702-3*(B701-1)+N$1,FALSE)</f>
        <v>#N/A</v>
      </c>
      <c r="O711" s="45" t="e">
        <f ca="1">VLOOKUP($B711,INDIRECT("data!$"&amp;F702&amp;"$3:$CZ$554"),$C702-3*(B701-1)+O$1,FALSE)</f>
        <v>#N/A</v>
      </c>
      <c r="P711" s="45" t="e">
        <f ca="1">VLOOKUP($B711,INDIRECT("data!$"&amp;F702&amp;"$3:$CZ$554"),$C702-3*(B701-1)+P$1,FALSE)</f>
        <v>#N/A</v>
      </c>
      <c r="Q711" s="45" t="e">
        <f ca="1">VLOOKUP($B711,INDIRECT("data!$"&amp;F702&amp;"$3:$CZ$554"),$C702-3*(B701-1)+Q$1,FALSE)</f>
        <v>#N/A</v>
      </c>
      <c r="R711" s="45" t="e">
        <f ca="1">VLOOKUP($B711,INDIRECT("data!$"&amp;F702&amp;"$3:$CZ$554"),$C702-3*(B701-1)+R$1,FALSE)</f>
        <v>#N/A</v>
      </c>
      <c r="S711" s="45" t="e">
        <f ca="1">VLOOKUP($B711,INDIRECT("data!$"&amp;F702&amp;"$3:$CZ$554"),$C702-3*(B701-1)+S$1,FALSE)</f>
        <v>#N/A</v>
      </c>
      <c r="T711" s="45" t="e">
        <f ca="1">VLOOKUP($B711,INDIRECT("data!$"&amp;F702&amp;"$3:$CZ$554"),$C702-3*(B701-1)+T$1,FALSE)</f>
        <v>#N/A</v>
      </c>
      <c r="U711" s="45" t="e">
        <f ca="1">VLOOKUP($B711,INDIRECT("data!$"&amp;F702&amp;"$3:$CZ$554"),$C702-3*(B701-1)+U$1,FALSE)</f>
        <v>#N/A</v>
      </c>
      <c r="V711" s="45" t="e">
        <f ca="1">VLOOKUP($B711,INDIRECT("data!$"&amp;F702&amp;"$3:$CZ$554"),$C702-3*(B701-1)+V$1,FALSE)</f>
        <v>#N/A</v>
      </c>
      <c r="W711" s="45" t="e">
        <f ca="1">VLOOKUP($B711,INDIRECT("data!$"&amp;F702&amp;"$3:$CZ$554"),$C702-3*(B701-1)+W$1,FALSE)</f>
        <v>#N/A</v>
      </c>
      <c r="X711" s="45" t="e">
        <f ca="1">VLOOKUP($B711,INDIRECT("data!$"&amp;F702&amp;"$3:$CZ$554"),$C702-3*(B701-1)+X$1,FALSE)</f>
        <v>#N/A</v>
      </c>
      <c r="Y711" s="47" t="e">
        <f ca="1">VLOOKUP($B711,INDIRECT("data!$"&amp;F702&amp;"$3:$CZ$554"),$C702-3*(B701-1)+Y$1,FALSE)</f>
        <v>#N/A</v>
      </c>
      <c r="Z711" s="47" t="e">
        <f ca="1">VLOOKUP($B711,INDIRECT("data!$"&amp;F702&amp;"$3:$CZ$554"),$C702-3*(B701-1)+Z$1,FALSE)</f>
        <v>#N/A</v>
      </c>
      <c r="AA711" s="47" t="e">
        <f ca="1">VLOOKUP($B711,INDIRECT("data!$"&amp;F702&amp;"$3:$CZ$554"),$C702-3*(B701-1)+AA$1,FALSE)</f>
        <v>#N/A</v>
      </c>
      <c r="AB711" s="47" t="e">
        <f ca="1">VLOOKUP($B711,INDIRECT("data!$"&amp;F702&amp;"$3:$CZ$554"),$C702-3*(B701-1)+AB$1,FALSE)</f>
        <v>#N/A</v>
      </c>
      <c r="AC711" s="47" t="e">
        <f ca="1">VLOOKUP($B711,INDIRECT("data!$"&amp;F702&amp;"$3:$CZ$554"),$C702-3*(B701-1)+AC$1,FALSE)</f>
        <v>#N/A</v>
      </c>
      <c r="AD711" s="47" t="e">
        <f ca="1">VLOOKUP($B711,INDIRECT("data!$"&amp;F702&amp;"$3:$CZ$554"),$C702-3*(B701-1)+AD$1,FALSE)</f>
        <v>#N/A</v>
      </c>
      <c r="AE711" s="47" t="e">
        <f ca="1">VLOOKUP($B711,INDIRECT("data!$"&amp;F702&amp;"$3:$CZ$554"),$C702-3*(B701-1)+AE$1,FALSE)</f>
        <v>#N/A</v>
      </c>
      <c r="AF711" s="47" t="e">
        <f ca="1">VLOOKUP($B711,INDIRECT("data!$"&amp;F702&amp;"$3:$CZ$554"),$C702-3*(B701-1)+AF$1,FALSE)</f>
        <v>#N/A</v>
      </c>
      <c r="AG711" s="65" t="e">
        <f t="shared" ca="1" si="1519"/>
        <v>#N/A</v>
      </c>
      <c r="AH711" s="65" t="e">
        <f t="shared" ca="1" si="1520"/>
        <v>#N/A</v>
      </c>
      <c r="AI711" s="65" t="e">
        <f t="shared" ca="1" si="1521"/>
        <v>#N/A</v>
      </c>
      <c r="AJ711" s="65" t="e">
        <f t="shared" ca="1" si="1522"/>
        <v>#N/A</v>
      </c>
      <c r="AK711" s="65" t="e">
        <f t="shared" ca="1" si="1523"/>
        <v>#N/A</v>
      </c>
      <c r="AL711" s="66" t="e">
        <f t="shared" ca="1" si="1524"/>
        <v>#N/A</v>
      </c>
      <c r="AM711" s="66" t="e">
        <f t="shared" ca="1" si="1525"/>
        <v>#N/A</v>
      </c>
      <c r="AN711" s="65" t="e">
        <f t="shared" ca="1" si="1526"/>
        <v>#N/A</v>
      </c>
      <c r="AO711" s="65" t="e">
        <f t="shared" ca="1" si="1527"/>
        <v>#N/A</v>
      </c>
      <c r="AP711" s="65" t="e">
        <f t="shared" ca="1" si="1528"/>
        <v>#N/A</v>
      </c>
      <c r="AQ711" s="65" t="e">
        <f t="shared" ca="1" si="1529"/>
        <v>#N/A</v>
      </c>
      <c r="AR711" s="65" t="e">
        <f t="shared" ca="1" si="1530"/>
        <v>#N/A</v>
      </c>
      <c r="AS711" s="65" t="e">
        <f t="shared" ca="1" si="1531"/>
        <v>#N/A</v>
      </c>
      <c r="AT711" s="65" t="e">
        <f t="shared" ca="1" si="1532"/>
        <v>#N/A</v>
      </c>
    </row>
    <row r="712" spans="1:46" ht="18" customHeight="1" x14ac:dyDescent="0.25">
      <c r="A712" s="50"/>
      <c r="B712" s="42" t="s">
        <v>23</v>
      </c>
      <c r="C712" s="43"/>
      <c r="D712" s="44"/>
      <c r="E712" s="44"/>
      <c r="F712" s="46" t="e">
        <f ca="1">SUM(F704:F711)</f>
        <v>#N/A</v>
      </c>
      <c r="G712" s="46" t="e">
        <f ca="1">SUM(G704:G711)</f>
        <v>#N/A</v>
      </c>
      <c r="H712" s="42"/>
      <c r="I712" s="46" t="e">
        <f t="shared" ref="I712:J712" ca="1" si="1533">SUM(I704:I711)</f>
        <v>#N/A</v>
      </c>
      <c r="J712" s="46" t="e">
        <f t="shared" ca="1" si="1533"/>
        <v>#N/A</v>
      </c>
      <c r="K712" s="42"/>
      <c r="L712" s="44"/>
      <c r="M712" s="46" t="e">
        <f t="shared" ref="M712:X712" ca="1" si="1534">SUM(M704:M711)</f>
        <v>#N/A</v>
      </c>
      <c r="N712" s="46" t="e">
        <f t="shared" ca="1" si="1534"/>
        <v>#N/A</v>
      </c>
      <c r="O712" s="46" t="e">
        <f t="shared" ca="1" si="1534"/>
        <v>#N/A</v>
      </c>
      <c r="P712" s="46" t="e">
        <f t="shared" ca="1" si="1534"/>
        <v>#N/A</v>
      </c>
      <c r="Q712" s="46" t="e">
        <f t="shared" ca="1" si="1534"/>
        <v>#N/A</v>
      </c>
      <c r="R712" s="46" t="e">
        <f t="shared" ca="1" si="1534"/>
        <v>#N/A</v>
      </c>
      <c r="S712" s="46" t="e">
        <f t="shared" ca="1" si="1534"/>
        <v>#N/A</v>
      </c>
      <c r="T712" s="46" t="e">
        <f t="shared" ca="1" si="1534"/>
        <v>#N/A</v>
      </c>
      <c r="U712" s="46" t="e">
        <f t="shared" ca="1" si="1534"/>
        <v>#N/A</v>
      </c>
      <c r="V712" s="46" t="e">
        <f t="shared" ca="1" si="1534"/>
        <v>#N/A</v>
      </c>
      <c r="W712" s="46" t="e">
        <f t="shared" ca="1" si="1534"/>
        <v>#N/A</v>
      </c>
      <c r="X712" s="46" t="e">
        <f t="shared" ca="1" si="1534"/>
        <v>#N/A</v>
      </c>
      <c r="Y712" s="48"/>
      <c r="Z712" s="48"/>
      <c r="AA712" s="48"/>
      <c r="AB712" s="48"/>
      <c r="AC712" s="48"/>
      <c r="AD712" s="48"/>
      <c r="AE712" s="48"/>
      <c r="AF712" s="48"/>
    </row>
    <row r="713" spans="1:46" ht="18" customHeight="1" x14ac:dyDescent="0.25">
      <c r="A713" s="50"/>
      <c r="B713" s="37" t="str">
        <f ca="1">CONCATENATE(B702,"-Away")</f>
        <v>Stoke-Away</v>
      </c>
      <c r="C713" s="40" t="s">
        <v>22</v>
      </c>
      <c r="D713" s="13" t="s">
        <v>50</v>
      </c>
      <c r="E713" s="13" t="s">
        <v>51</v>
      </c>
      <c r="F713" s="13" t="s">
        <v>3</v>
      </c>
      <c r="G713" s="13" t="s">
        <v>4</v>
      </c>
      <c r="H713" s="13" t="s">
        <v>6</v>
      </c>
      <c r="I713" s="13" t="s">
        <v>1</v>
      </c>
      <c r="J713" s="13" t="s">
        <v>2</v>
      </c>
      <c r="K713" s="13" t="s">
        <v>5</v>
      </c>
      <c r="L713" s="13" t="s">
        <v>52</v>
      </c>
      <c r="M713" s="13" t="s">
        <v>53</v>
      </c>
      <c r="N713" s="13" t="s">
        <v>54</v>
      </c>
      <c r="O713" s="13" t="s">
        <v>55</v>
      </c>
      <c r="P713" s="13" t="s">
        <v>56</v>
      </c>
      <c r="Q713" s="13" t="s">
        <v>57</v>
      </c>
      <c r="R713" s="13" t="s">
        <v>58</v>
      </c>
      <c r="S713" s="13" t="s">
        <v>59</v>
      </c>
      <c r="T713" s="13" t="s">
        <v>60</v>
      </c>
      <c r="U713" s="13" t="s">
        <v>61</v>
      </c>
      <c r="V713" s="13" t="s">
        <v>62</v>
      </c>
      <c r="W713" s="13" t="s">
        <v>63</v>
      </c>
      <c r="X713" s="13" t="s">
        <v>64</v>
      </c>
      <c r="Y713" s="13" t="s">
        <v>65</v>
      </c>
      <c r="Z713" s="13" t="s">
        <v>66</v>
      </c>
      <c r="AA713" s="13" t="s">
        <v>67</v>
      </c>
      <c r="AB713" s="13" t="s">
        <v>68</v>
      </c>
      <c r="AC713" s="13" t="s">
        <v>69</v>
      </c>
      <c r="AD713" s="13" t="s">
        <v>70</v>
      </c>
      <c r="AE713" s="13" t="s">
        <v>71</v>
      </c>
      <c r="AF713" s="13" t="s">
        <v>72</v>
      </c>
      <c r="AG713" s="62" t="s">
        <v>140</v>
      </c>
      <c r="AH713" s="62" t="s">
        <v>141</v>
      </c>
      <c r="AI713" s="62" t="s">
        <v>142</v>
      </c>
      <c r="AJ713" s="62" t="s">
        <v>143</v>
      </c>
      <c r="AK713" s="62" t="s">
        <v>144</v>
      </c>
      <c r="AL713" s="63" t="s">
        <v>145</v>
      </c>
      <c r="AM713" s="63" t="s">
        <v>146</v>
      </c>
      <c r="AN713" s="62" t="s">
        <v>147</v>
      </c>
      <c r="AO713" s="64" t="s">
        <v>150</v>
      </c>
      <c r="AP713" s="64" t="s">
        <v>151</v>
      </c>
      <c r="AQ713" s="62" t="s">
        <v>148</v>
      </c>
      <c r="AR713" s="62" t="s">
        <v>149</v>
      </c>
      <c r="AS713" s="62" t="s">
        <v>152</v>
      </c>
      <c r="AT713" s="62" t="s">
        <v>153</v>
      </c>
    </row>
    <row r="714" spans="1:46" ht="18" customHeight="1" x14ac:dyDescent="0.25">
      <c r="A714" s="49" t="str">
        <f ca="1">CONCATENATE(B713,"-",B714)</f>
        <v>Stoke-Away-1</v>
      </c>
      <c r="B714" s="37">
        <v>1</v>
      </c>
      <c r="C714" s="41">
        <f ca="1">VLOOKUP($B714,INDIRECT("data!$"&amp;G702&amp;"$3:$CZ$554"),$D702-3*(B701-1)+C$1,FALSE)</f>
        <v>43379</v>
      </c>
      <c r="D714" s="30" t="str">
        <f ca="1">VLOOKUP($B714,INDIRECT("data!$"&amp;G702&amp;"$3:$CZ$554"),$D702-3*(B701-1)+D$1,FALSE)</f>
        <v>Norwich</v>
      </c>
      <c r="E714" s="30" t="str">
        <f ca="1">VLOOKUP($B714,INDIRECT("data!$"&amp;G702&amp;"$3:$CZ$554"),$D702-3*(B701-1)+E$1,FALSE)</f>
        <v>Stoke</v>
      </c>
      <c r="F714" s="29">
        <f ca="1">VLOOKUP($B714,INDIRECT("data!$"&amp;G702&amp;"$3:$CZ$554"),$D702-3*(B701-1)+F$1,FALSE)</f>
        <v>0</v>
      </c>
      <c r="G714" s="29">
        <f ca="1">VLOOKUP($B714,INDIRECT("data!$"&amp;G702&amp;"$3:$CZ$554"),$D702-3*(B701-1)+G$1,FALSE)</f>
        <v>1</v>
      </c>
      <c r="H714" s="15" t="str">
        <f ca="1">VLOOKUP($B714,INDIRECT("data!$"&amp;G702&amp;"$3:$CZ$554"),$D702-3*(B701-1)+H$1,FALSE)</f>
        <v>A</v>
      </c>
      <c r="I714" s="29">
        <f ca="1">VLOOKUP($B714,INDIRECT("data!$"&amp;G702&amp;"$3:$CZ$554"),$D702-3*(B701-1)+I$1,FALSE)</f>
        <v>0</v>
      </c>
      <c r="J714" s="29">
        <f ca="1">VLOOKUP($B714,INDIRECT("data!$"&amp;G702&amp;"$3:$CZ$554"),$D702-3*(B701-1)+J$1,FALSE)</f>
        <v>1</v>
      </c>
      <c r="K714" s="15" t="str">
        <f ca="1">VLOOKUP($B714,INDIRECT("data!$"&amp;G702&amp;"$3:$CZ$554"),$D702-3*(B701-1)+K$1,FALSE)</f>
        <v>A</v>
      </c>
      <c r="L714" s="30" t="str">
        <f ca="1">VLOOKUP($B714,INDIRECT("data!$"&amp;G702&amp;"$3:$CZ$554"),$D702-3*(B701-1)+L$1,FALSE)</f>
        <v>D Coote</v>
      </c>
      <c r="M714" s="45">
        <f ca="1">VLOOKUP($B714,INDIRECT("data!$"&amp;G702&amp;"$3:$CZ$554"),$D702-3*(B701-1)+M$1,FALSE)</f>
        <v>15</v>
      </c>
      <c r="N714" s="45">
        <f ca="1">VLOOKUP($B714,INDIRECT("data!$"&amp;G702&amp;"$3:$CZ$554"),$D702-3*(B701-1)+N$1,FALSE)</f>
        <v>6</v>
      </c>
      <c r="O714" s="45">
        <f ca="1">VLOOKUP($B714,INDIRECT("data!$"&amp;G702&amp;"$3:$CZ$554"),$D702-3*(B701-1)+O$1,FALSE)</f>
        <v>3</v>
      </c>
      <c r="P714" s="45">
        <f ca="1">VLOOKUP($B714,INDIRECT("data!$"&amp;G702&amp;"$3:$CZ$554"),$D702-3*(B701-1)+P$1,FALSE)</f>
        <v>2</v>
      </c>
      <c r="Q714" s="45">
        <f ca="1">VLOOKUP($B714,INDIRECT("data!$"&amp;G702&amp;"$3:$CZ$554"),$D702-3*(B701-1)+Q$1,FALSE)</f>
        <v>14</v>
      </c>
      <c r="R714" s="45">
        <f ca="1">VLOOKUP($B714,INDIRECT("data!$"&amp;G702&amp;"$3:$CZ$554"),$D702-3*(B701-1)+R$1,FALSE)</f>
        <v>15</v>
      </c>
      <c r="S714" s="45">
        <f ca="1">VLOOKUP($B714,INDIRECT("data!$"&amp;G702&amp;"$3:$CZ$554"),$D702-3*(B701-1)+S$1,FALSE)</f>
        <v>5</v>
      </c>
      <c r="T714" s="45">
        <f ca="1">VLOOKUP($B714,INDIRECT("data!$"&amp;G702&amp;"$3:$CZ$554"),$D702-3*(B701-1)+T$1,FALSE)</f>
        <v>1</v>
      </c>
      <c r="U714" s="45">
        <f ca="1">VLOOKUP($B714,INDIRECT("data!$"&amp;G702&amp;"$3:$CZ$554"),$D702-3*(B701-1)+U$1,FALSE)</f>
        <v>0</v>
      </c>
      <c r="V714" s="45">
        <f ca="1">VLOOKUP($B714,INDIRECT("data!$"&amp;G702&amp;"$3:$CZ$554"),$D702-3*(B701-1)+V$1,FALSE)</f>
        <v>1</v>
      </c>
      <c r="W714" s="45">
        <f ca="1">VLOOKUP($B714,INDIRECT("data!$"&amp;G702&amp;"$3:$CZ$554"),$D702-3*(B701-1)+W$1,FALSE)</f>
        <v>0</v>
      </c>
      <c r="X714" s="45">
        <f ca="1">VLOOKUP($B714,INDIRECT("data!$"&amp;G702&amp;"$3:$CZ$554"),$D702-3*(B701-1)+X$1,FALSE)</f>
        <v>0</v>
      </c>
      <c r="Y714" s="47">
        <f ca="1">VLOOKUP($B714,INDIRECT("data!$"&amp;G702&amp;"$3:$CZ$554"),$D702-3*(B701-1)+Y$1,FALSE)</f>
        <v>2.5</v>
      </c>
      <c r="Z714" s="47">
        <f ca="1">VLOOKUP($B714,INDIRECT("data!$"&amp;G702&amp;"$3:$CZ$554"),$D702-3*(B701-1)+Z$1,FALSE)</f>
        <v>3.3</v>
      </c>
      <c r="AA714" s="47">
        <f ca="1">VLOOKUP($B714,INDIRECT("data!$"&amp;G702&amp;"$3:$CZ$554"),$D702-3*(B701-1)+AA$1,FALSE)</f>
        <v>3.1</v>
      </c>
      <c r="AB714" s="47">
        <f ca="1">VLOOKUP($B714,INDIRECT("data!$"&amp;G702&amp;"$3:$CZ$554"),$D702-3*(B701-1)+AB$1,FALSE)</f>
        <v>2.54</v>
      </c>
      <c r="AC714" s="47">
        <f ca="1">VLOOKUP($B714,INDIRECT("data!$"&amp;G702&amp;"$3:$CZ$554"),$D702-3*(B701-1)+AC$1,FALSE)</f>
        <v>3.32</v>
      </c>
      <c r="AD714" s="47">
        <f ca="1">VLOOKUP($B714,INDIRECT("data!$"&amp;G702&amp;"$3:$CZ$554"),$D702-3*(B701-1)+AD$1,FALSE)</f>
        <v>3.03</v>
      </c>
      <c r="AE714" s="47">
        <f ca="1">VLOOKUP($B714,INDIRECT("data!$"&amp;G702&amp;"$3:$CZ$554"),$D702-3*(B701-1)+AE$1,FALSE)</f>
        <v>1.98</v>
      </c>
      <c r="AF714" s="47">
        <f ca="1">VLOOKUP($B714,INDIRECT("data!$"&amp;G702&amp;"$3:$CZ$554"),$D702-3*(B701-1)+AF$1,FALSE)</f>
        <v>1.81</v>
      </c>
      <c r="AG714" s="65">
        <f ca="1">IF(C714="","",F714+G714)</f>
        <v>1</v>
      </c>
      <c r="AH714" s="65">
        <f ca="1">IF(C714="","",I714+J714)</f>
        <v>1</v>
      </c>
      <c r="AI714" s="65">
        <f ca="1">IF(C714="","",AJ714+AK714)</f>
        <v>0</v>
      </c>
      <c r="AJ714" s="65">
        <f ca="1">IF(C714="","",F714-I714)</f>
        <v>0</v>
      </c>
      <c r="AK714" s="65">
        <f ca="1">IF(C714="","",G714-J714)</f>
        <v>0</v>
      </c>
      <c r="AL714" s="66" t="str">
        <f ca="1">IF(AJ714&gt;AK714,"H",IF(AJ714=AK714,"D",IF(AJ714&lt;AK714,"A","Error!")))</f>
        <v>D</v>
      </c>
      <c r="AM714" s="66" t="str">
        <f ca="1">IF(C714="","",CONCATENATE(K714,"-",H714))</f>
        <v>A-A</v>
      </c>
      <c r="AN714" s="65">
        <f ca="1">IF(C714="","",IF(AND(F714&gt;0,G714&gt;0),1,0))</f>
        <v>0</v>
      </c>
      <c r="AO714" s="65">
        <f ca="1">IF(C714="","",IF(AND(F714&gt;0,I714&gt;0),1,0))</f>
        <v>0</v>
      </c>
      <c r="AP714" s="65">
        <f ca="1">IF(C714="","",IF(AND(G714&gt;0,J714&gt;0),1,0))</f>
        <v>1</v>
      </c>
      <c r="AQ714" s="65">
        <f ca="1">IF(C714="","",IF(AND(H714="H",G714=0),1,0))</f>
        <v>0</v>
      </c>
      <c r="AR714" s="65">
        <f ca="1">IF(C714="","",IF(AND(H714="A",F714=0),1,0))</f>
        <v>1</v>
      </c>
      <c r="AS714" s="65">
        <f ca="1">IF(C714="","",IF(AND(K714="H",AL714="H"),1,0))</f>
        <v>0</v>
      </c>
      <c r="AT714" s="65">
        <f ca="1">IF(C714="","",IF(AND(K714="A",AL714="A"),1,0))</f>
        <v>0</v>
      </c>
    </row>
    <row r="715" spans="1:46" ht="18" customHeight="1" x14ac:dyDescent="0.25">
      <c r="A715" s="49" t="str">
        <f ca="1">CONCATENATE(B713,"-",B715)</f>
        <v>Stoke-Away-2</v>
      </c>
      <c r="B715" s="37">
        <v>2</v>
      </c>
      <c r="C715" s="41">
        <f ca="1">VLOOKUP($B715,INDIRECT("data!$"&amp;G702&amp;"$3:$CZ$554"),$D702-3*(B701-1)+C$1,FALSE)</f>
        <v>43372</v>
      </c>
      <c r="D715" s="30" t="str">
        <f ca="1">VLOOKUP($B715,INDIRECT("data!$"&amp;G702&amp;"$3:$CZ$554"),$D702-3*(B701-1)+D$1,FALSE)</f>
        <v>Rotherham</v>
      </c>
      <c r="E715" s="30" t="str">
        <f ca="1">VLOOKUP($B715,INDIRECT("data!$"&amp;G702&amp;"$3:$CZ$554"),$D702-3*(B701-1)+E$1,FALSE)</f>
        <v>Stoke</v>
      </c>
      <c r="F715" s="29">
        <f ca="1">VLOOKUP($B715,INDIRECT("data!$"&amp;G702&amp;"$3:$CZ$554"),$D702-3*(B701-1)+F$1,FALSE)</f>
        <v>2</v>
      </c>
      <c r="G715" s="29">
        <f ca="1">VLOOKUP($B715,INDIRECT("data!$"&amp;G702&amp;"$3:$CZ$554"),$D702-3*(B701-1)+G$1,FALSE)</f>
        <v>2</v>
      </c>
      <c r="H715" s="15" t="str">
        <f ca="1">VLOOKUP($B715,INDIRECT("data!$"&amp;G702&amp;"$3:$CZ$554"),$D702-3*(B701-1)+H$1,FALSE)</f>
        <v>D</v>
      </c>
      <c r="I715" s="29">
        <f ca="1">VLOOKUP($B715,INDIRECT("data!$"&amp;G702&amp;"$3:$CZ$554"),$D702-3*(B701-1)+I$1,FALSE)</f>
        <v>0</v>
      </c>
      <c r="J715" s="29">
        <f ca="1">VLOOKUP($B715,INDIRECT("data!$"&amp;G702&amp;"$3:$CZ$554"),$D702-3*(B701-1)+J$1,FALSE)</f>
        <v>0</v>
      </c>
      <c r="K715" s="15" t="str">
        <f ca="1">VLOOKUP($B715,INDIRECT("data!$"&amp;G702&amp;"$3:$CZ$554"),$D702-3*(B701-1)+K$1,FALSE)</f>
        <v>D</v>
      </c>
      <c r="L715" s="30" t="str">
        <f ca="1">VLOOKUP($B715,INDIRECT("data!$"&amp;G702&amp;"$3:$CZ$554"),$D702-3*(B701-1)+L$1,FALSE)</f>
        <v>D Webb</v>
      </c>
      <c r="M715" s="45">
        <f ca="1">VLOOKUP($B715,INDIRECT("data!$"&amp;G702&amp;"$3:$CZ$554"),$D702-3*(B701-1)+M$1,FALSE)</f>
        <v>13</v>
      </c>
      <c r="N715" s="45">
        <f ca="1">VLOOKUP($B715,INDIRECT("data!$"&amp;G702&amp;"$3:$CZ$554"),$D702-3*(B701-1)+N$1,FALSE)</f>
        <v>19</v>
      </c>
      <c r="O715" s="45">
        <f ca="1">VLOOKUP($B715,INDIRECT("data!$"&amp;G702&amp;"$3:$CZ$554"),$D702-3*(B701-1)+O$1,FALSE)</f>
        <v>2</v>
      </c>
      <c r="P715" s="45">
        <f ca="1">VLOOKUP($B715,INDIRECT("data!$"&amp;G702&amp;"$3:$CZ$554"),$D702-3*(B701-1)+P$1,FALSE)</f>
        <v>7</v>
      </c>
      <c r="Q715" s="45">
        <f ca="1">VLOOKUP($B715,INDIRECT("data!$"&amp;G702&amp;"$3:$CZ$554"),$D702-3*(B701-1)+Q$1,FALSE)</f>
        <v>8</v>
      </c>
      <c r="R715" s="45">
        <f ca="1">VLOOKUP($B715,INDIRECT("data!$"&amp;G702&amp;"$3:$CZ$554"),$D702-3*(B701-1)+R$1,FALSE)</f>
        <v>7</v>
      </c>
      <c r="S715" s="45">
        <f ca="1">VLOOKUP($B715,INDIRECT("data!$"&amp;G702&amp;"$3:$CZ$554"),$D702-3*(B701-1)+S$1,FALSE)</f>
        <v>6</v>
      </c>
      <c r="T715" s="45">
        <f ca="1">VLOOKUP($B715,INDIRECT("data!$"&amp;G702&amp;"$3:$CZ$554"),$D702-3*(B701-1)+T$1,FALSE)</f>
        <v>8</v>
      </c>
      <c r="U715" s="45">
        <f ca="1">VLOOKUP($B715,INDIRECT("data!$"&amp;G702&amp;"$3:$CZ$554"),$D702-3*(B701-1)+U$1,FALSE)</f>
        <v>0</v>
      </c>
      <c r="V715" s="45">
        <f ca="1">VLOOKUP($B715,INDIRECT("data!$"&amp;G702&amp;"$3:$CZ$554"),$D702-3*(B701-1)+V$1,FALSE)</f>
        <v>0</v>
      </c>
      <c r="W715" s="45">
        <f ca="1">VLOOKUP($B715,INDIRECT("data!$"&amp;G702&amp;"$3:$CZ$554"),$D702-3*(B701-1)+W$1,FALSE)</f>
        <v>0</v>
      </c>
      <c r="X715" s="45">
        <f ca="1">VLOOKUP($B715,INDIRECT("data!$"&amp;G702&amp;"$3:$CZ$554"),$D702-3*(B701-1)+X$1,FALSE)</f>
        <v>0</v>
      </c>
      <c r="Y715" s="47">
        <f ca="1">VLOOKUP($B715,INDIRECT("data!$"&amp;G702&amp;"$3:$CZ$554"),$D702-3*(B701-1)+Y$1,FALSE)</f>
        <v>3.6</v>
      </c>
      <c r="Z715" s="47">
        <f ca="1">VLOOKUP($B715,INDIRECT("data!$"&amp;G702&amp;"$3:$CZ$554"),$D702-3*(B701-1)+Z$1,FALSE)</f>
        <v>3.5</v>
      </c>
      <c r="AA715" s="47">
        <f ca="1">VLOOKUP($B715,INDIRECT("data!$"&amp;G702&amp;"$3:$CZ$554"),$D702-3*(B701-1)+AA$1,FALSE)</f>
        <v>2.14</v>
      </c>
      <c r="AB715" s="47">
        <f ca="1">VLOOKUP($B715,INDIRECT("data!$"&amp;G702&amp;"$3:$CZ$554"),$D702-3*(B701-1)+AB$1,FALSE)</f>
        <v>3.58</v>
      </c>
      <c r="AC715" s="47">
        <f ca="1">VLOOKUP($B715,INDIRECT("data!$"&amp;G702&amp;"$3:$CZ$554"),$D702-3*(B701-1)+AC$1,FALSE)</f>
        <v>3.35</v>
      </c>
      <c r="AD715" s="47">
        <f ca="1">VLOOKUP($B715,INDIRECT("data!$"&amp;G702&amp;"$3:$CZ$554"),$D702-3*(B701-1)+AD$1,FALSE)</f>
        <v>2.23</v>
      </c>
      <c r="AE715" s="47">
        <f ca="1">VLOOKUP($B715,INDIRECT("data!$"&amp;G702&amp;"$3:$CZ$554"),$D702-3*(B701-1)+AE$1,FALSE)</f>
        <v>1.91</v>
      </c>
      <c r="AF715" s="47">
        <f ca="1">VLOOKUP($B715,INDIRECT("data!$"&amp;G702&amp;"$3:$CZ$554"),$D702-3*(B701-1)+AF$1,FALSE)</f>
        <v>1.88</v>
      </c>
      <c r="AG715" s="65">
        <f t="shared" ref="AG715:AG721" ca="1" si="1535">IF(C715="","",F715+G715)</f>
        <v>4</v>
      </c>
      <c r="AH715" s="65">
        <f t="shared" ref="AH715:AH721" ca="1" si="1536">IF(C715="","",I715+J715)</f>
        <v>0</v>
      </c>
      <c r="AI715" s="65">
        <f t="shared" ref="AI715:AI721" ca="1" si="1537">IF(C715="","",AJ715+AK715)</f>
        <v>4</v>
      </c>
      <c r="AJ715" s="65">
        <f t="shared" ref="AJ715:AJ721" ca="1" si="1538">IF(C715="","",F715-I715)</f>
        <v>2</v>
      </c>
      <c r="AK715" s="65">
        <f t="shared" ref="AK715:AK721" ca="1" si="1539">IF(C715="","",G715-J715)</f>
        <v>2</v>
      </c>
      <c r="AL715" s="66" t="str">
        <f t="shared" ref="AL715:AL721" ca="1" si="1540">IF(AJ715&gt;AK715,"H",IF(AJ715=AK715,"D",IF(AJ715&lt;AK715,"A","Error!")))</f>
        <v>D</v>
      </c>
      <c r="AM715" s="66" t="str">
        <f t="shared" ref="AM715:AM721" ca="1" si="1541">IF(C715="","",CONCATENATE(K715,"-",H715))</f>
        <v>D-D</v>
      </c>
      <c r="AN715" s="65">
        <f t="shared" ref="AN715:AN721" ca="1" si="1542">IF(C715="","",IF(AND(F715&gt;0,G715&gt;0),1,0))</f>
        <v>1</v>
      </c>
      <c r="AO715" s="65">
        <f t="shared" ref="AO715:AO721" ca="1" si="1543">IF(C715="","",IF(AND(F715&gt;0,I715&gt;0),1,0))</f>
        <v>0</v>
      </c>
      <c r="AP715" s="65">
        <f t="shared" ref="AP715:AP721" ca="1" si="1544">IF(C715="","",IF(AND(G715&gt;0,J715&gt;0),1,0))</f>
        <v>0</v>
      </c>
      <c r="AQ715" s="65">
        <f t="shared" ref="AQ715:AQ721" ca="1" si="1545">IF(C715="","",IF(AND(H715="H",G715=0),1,0))</f>
        <v>0</v>
      </c>
      <c r="AR715" s="65">
        <f t="shared" ref="AR715:AR721" ca="1" si="1546">IF(C715="","",IF(AND(H715="A",F715=0),1,0))</f>
        <v>0</v>
      </c>
      <c r="AS715" s="65">
        <f t="shared" ref="AS715:AS721" ca="1" si="1547">IF(C715="","",IF(AND(K715="H",AL715="H"),1,0))</f>
        <v>0</v>
      </c>
      <c r="AT715" s="65">
        <f t="shared" ref="AT715:AT721" ca="1" si="1548">IF(C715="","",IF(AND(K715="A",AL715="A"),1,0))</f>
        <v>0</v>
      </c>
    </row>
    <row r="716" spans="1:46" ht="18" customHeight="1" x14ac:dyDescent="0.25">
      <c r="A716" s="49" t="str">
        <f ca="1">CONCATENATE(B713,"-",B716)</f>
        <v>Stoke-Away-3</v>
      </c>
      <c r="B716" s="37">
        <v>3</v>
      </c>
      <c r="C716" s="41">
        <f ca="1">VLOOKUP($B716,INDIRECT("data!$"&amp;G702&amp;"$3:$CZ$554"),$D702-3*(B701-1)+C$1,FALSE)</f>
        <v>43358</v>
      </c>
      <c r="D716" s="30" t="str">
        <f ca="1">VLOOKUP($B716,INDIRECT("data!$"&amp;G702&amp;"$3:$CZ$554"),$D702-3*(B701-1)+D$1,FALSE)</f>
        <v>Sheffield Weds</v>
      </c>
      <c r="E716" s="30" t="str">
        <f ca="1">VLOOKUP($B716,INDIRECT("data!$"&amp;G702&amp;"$3:$CZ$554"),$D702-3*(B701-1)+E$1,FALSE)</f>
        <v>Stoke</v>
      </c>
      <c r="F716" s="29">
        <f ca="1">VLOOKUP($B716,INDIRECT("data!$"&amp;G702&amp;"$3:$CZ$554"),$D702-3*(B701-1)+F$1,FALSE)</f>
        <v>2</v>
      </c>
      <c r="G716" s="29">
        <f ca="1">VLOOKUP($B716,INDIRECT("data!$"&amp;G702&amp;"$3:$CZ$554"),$D702-3*(B701-1)+G$1,FALSE)</f>
        <v>2</v>
      </c>
      <c r="H716" s="15" t="str">
        <f ca="1">VLOOKUP($B716,INDIRECT("data!$"&amp;G702&amp;"$3:$CZ$554"),$D702-3*(B701-1)+H$1,FALSE)</f>
        <v>D</v>
      </c>
      <c r="I716" s="29">
        <f ca="1">VLOOKUP($B716,INDIRECT("data!$"&amp;G702&amp;"$3:$CZ$554"),$D702-3*(B701-1)+I$1,FALSE)</f>
        <v>1</v>
      </c>
      <c r="J716" s="29">
        <f ca="1">VLOOKUP($B716,INDIRECT("data!$"&amp;G702&amp;"$3:$CZ$554"),$D702-3*(B701-1)+J$1,FALSE)</f>
        <v>2</v>
      </c>
      <c r="K716" s="15" t="str">
        <f ca="1">VLOOKUP($B716,INDIRECT("data!$"&amp;G702&amp;"$3:$CZ$554"),$D702-3*(B701-1)+K$1,FALSE)</f>
        <v>A</v>
      </c>
      <c r="L716" s="30" t="str">
        <f ca="1">VLOOKUP($B716,INDIRECT("data!$"&amp;G702&amp;"$3:$CZ$554"),$D702-3*(B701-1)+L$1,FALSE)</f>
        <v>G Eltringham</v>
      </c>
      <c r="M716" s="45">
        <f ca="1">VLOOKUP($B716,INDIRECT("data!$"&amp;G702&amp;"$3:$CZ$554"),$D702-3*(B701-1)+M$1,FALSE)</f>
        <v>12</v>
      </c>
      <c r="N716" s="45">
        <f ca="1">VLOOKUP($B716,INDIRECT("data!$"&amp;G702&amp;"$3:$CZ$554"),$D702-3*(B701-1)+N$1,FALSE)</f>
        <v>14</v>
      </c>
      <c r="O716" s="45">
        <f ca="1">VLOOKUP($B716,INDIRECT("data!$"&amp;G702&amp;"$3:$CZ$554"),$D702-3*(B701-1)+O$1,FALSE)</f>
        <v>4</v>
      </c>
      <c r="P716" s="45">
        <f ca="1">VLOOKUP($B716,INDIRECT("data!$"&amp;G702&amp;"$3:$CZ$554"),$D702-3*(B701-1)+P$1,FALSE)</f>
        <v>4</v>
      </c>
      <c r="Q716" s="45">
        <f ca="1">VLOOKUP($B716,INDIRECT("data!$"&amp;G702&amp;"$3:$CZ$554"),$D702-3*(B701-1)+Q$1,FALSE)</f>
        <v>11</v>
      </c>
      <c r="R716" s="45">
        <f ca="1">VLOOKUP($B716,INDIRECT("data!$"&amp;G702&amp;"$3:$CZ$554"),$D702-3*(B701-1)+R$1,FALSE)</f>
        <v>7</v>
      </c>
      <c r="S716" s="45">
        <f ca="1">VLOOKUP($B716,INDIRECT("data!$"&amp;G702&amp;"$3:$CZ$554"),$D702-3*(B701-1)+S$1,FALSE)</f>
        <v>7</v>
      </c>
      <c r="T716" s="45">
        <f ca="1">VLOOKUP($B716,INDIRECT("data!$"&amp;G702&amp;"$3:$CZ$554"),$D702-3*(B701-1)+T$1,FALSE)</f>
        <v>13</v>
      </c>
      <c r="U716" s="45">
        <f ca="1">VLOOKUP($B716,INDIRECT("data!$"&amp;G702&amp;"$3:$CZ$554"),$D702-3*(B701-1)+U$1,FALSE)</f>
        <v>1</v>
      </c>
      <c r="V716" s="45">
        <f ca="1">VLOOKUP($B716,INDIRECT("data!$"&amp;G702&amp;"$3:$CZ$554"),$D702-3*(B701-1)+V$1,FALSE)</f>
        <v>0</v>
      </c>
      <c r="W716" s="45">
        <f ca="1">VLOOKUP($B716,INDIRECT("data!$"&amp;G702&amp;"$3:$CZ$554"),$D702-3*(B701-1)+W$1,FALSE)</f>
        <v>0</v>
      </c>
      <c r="X716" s="45">
        <f ca="1">VLOOKUP($B716,INDIRECT("data!$"&amp;G702&amp;"$3:$CZ$554"),$D702-3*(B701-1)+X$1,FALSE)</f>
        <v>0</v>
      </c>
      <c r="Y716" s="47">
        <f ca="1">VLOOKUP($B716,INDIRECT("data!$"&amp;G702&amp;"$3:$CZ$554"),$D702-3*(B701-1)+Y$1,FALSE)</f>
        <v>3</v>
      </c>
      <c r="Z716" s="47">
        <f ca="1">VLOOKUP($B716,INDIRECT("data!$"&amp;G702&amp;"$3:$CZ$554"),$D702-3*(B701-1)+Z$1,FALSE)</f>
        <v>3.4</v>
      </c>
      <c r="AA716" s="47">
        <f ca="1">VLOOKUP($B716,INDIRECT("data!$"&amp;G702&amp;"$3:$CZ$554"),$D702-3*(B701-1)+AA$1,FALSE)</f>
        <v>2.5</v>
      </c>
      <c r="AB716" s="47">
        <f ca="1">VLOOKUP($B716,INDIRECT("data!$"&amp;G702&amp;"$3:$CZ$554"),$D702-3*(B701-1)+AB$1,FALSE)</f>
        <v>3.08</v>
      </c>
      <c r="AC716" s="47">
        <f ca="1">VLOOKUP($B716,INDIRECT("data!$"&amp;G702&amp;"$3:$CZ$554"),$D702-3*(B701-1)+AC$1,FALSE)</f>
        <v>3.29</v>
      </c>
      <c r="AD716" s="47">
        <f ca="1">VLOOKUP($B716,INDIRECT("data!$"&amp;G702&amp;"$3:$CZ$554"),$D702-3*(B701-1)+AD$1,FALSE)</f>
        <v>2.4900000000000002</v>
      </c>
      <c r="AE716" s="47">
        <f ca="1">VLOOKUP($B716,INDIRECT("data!$"&amp;G702&amp;"$3:$CZ$554"),$D702-3*(B701-1)+AE$1,FALSE)</f>
        <v>2</v>
      </c>
      <c r="AF716" s="47">
        <f ca="1">VLOOKUP($B716,INDIRECT("data!$"&amp;G702&amp;"$3:$CZ$554"),$D702-3*(B701-1)+AF$1,FALSE)</f>
        <v>1.81</v>
      </c>
      <c r="AG716" s="65">
        <f t="shared" ca="1" si="1535"/>
        <v>4</v>
      </c>
      <c r="AH716" s="65">
        <f t="shared" ca="1" si="1536"/>
        <v>3</v>
      </c>
      <c r="AI716" s="65">
        <f t="shared" ca="1" si="1537"/>
        <v>1</v>
      </c>
      <c r="AJ716" s="65">
        <f t="shared" ca="1" si="1538"/>
        <v>1</v>
      </c>
      <c r="AK716" s="65">
        <f t="shared" ca="1" si="1539"/>
        <v>0</v>
      </c>
      <c r="AL716" s="66" t="str">
        <f t="shared" ca="1" si="1540"/>
        <v>H</v>
      </c>
      <c r="AM716" s="66" t="str">
        <f t="shared" ca="1" si="1541"/>
        <v>A-D</v>
      </c>
      <c r="AN716" s="65">
        <f t="shared" ca="1" si="1542"/>
        <v>1</v>
      </c>
      <c r="AO716" s="65">
        <f t="shared" ca="1" si="1543"/>
        <v>1</v>
      </c>
      <c r="AP716" s="65">
        <f t="shared" ca="1" si="1544"/>
        <v>1</v>
      </c>
      <c r="AQ716" s="65">
        <f t="shared" ca="1" si="1545"/>
        <v>0</v>
      </c>
      <c r="AR716" s="65">
        <f t="shared" ca="1" si="1546"/>
        <v>0</v>
      </c>
      <c r="AS716" s="65">
        <f t="shared" ca="1" si="1547"/>
        <v>0</v>
      </c>
      <c r="AT716" s="65">
        <f t="shared" ca="1" si="1548"/>
        <v>0</v>
      </c>
    </row>
    <row r="717" spans="1:46" ht="18" customHeight="1" x14ac:dyDescent="0.25">
      <c r="A717" s="49" t="str">
        <f ca="1">CONCATENATE(B713,"-",B717)</f>
        <v>Stoke-Away-4</v>
      </c>
      <c r="B717" s="37">
        <v>4</v>
      </c>
      <c r="C717" s="41">
        <f ca="1">VLOOKUP($B717,INDIRECT("data!$"&amp;G702&amp;"$3:$CZ$554"),$D702-3*(B701-1)+C$1,FALSE)</f>
        <v>43344</v>
      </c>
      <c r="D717" s="30" t="str">
        <f ca="1">VLOOKUP($B717,INDIRECT("data!$"&amp;G702&amp;"$3:$CZ$554"),$D702-3*(B701-1)+D$1,FALSE)</f>
        <v>West Brom</v>
      </c>
      <c r="E717" s="30" t="str">
        <f ca="1">VLOOKUP($B717,INDIRECT("data!$"&amp;G702&amp;"$3:$CZ$554"),$D702-3*(B701-1)+E$1,FALSE)</f>
        <v>Stoke</v>
      </c>
      <c r="F717" s="29">
        <f ca="1">VLOOKUP($B717,INDIRECT("data!$"&amp;G702&amp;"$3:$CZ$554"),$D702-3*(B701-1)+F$1,FALSE)</f>
        <v>2</v>
      </c>
      <c r="G717" s="29">
        <f ca="1">VLOOKUP($B717,INDIRECT("data!$"&amp;G702&amp;"$3:$CZ$554"),$D702-3*(B701-1)+G$1,FALSE)</f>
        <v>1</v>
      </c>
      <c r="H717" s="15" t="str">
        <f ca="1">VLOOKUP($B717,INDIRECT("data!$"&amp;G702&amp;"$3:$CZ$554"),$D702-3*(B701-1)+H$1,FALSE)</f>
        <v>H</v>
      </c>
      <c r="I717" s="29">
        <f ca="1">VLOOKUP($B717,INDIRECT("data!$"&amp;G702&amp;"$3:$CZ$554"),$D702-3*(B701-1)+I$1,FALSE)</f>
        <v>1</v>
      </c>
      <c r="J717" s="29">
        <f ca="1">VLOOKUP($B717,INDIRECT("data!$"&amp;G702&amp;"$3:$CZ$554"),$D702-3*(B701-1)+J$1,FALSE)</f>
        <v>0</v>
      </c>
      <c r="K717" s="15" t="str">
        <f ca="1">VLOOKUP($B717,INDIRECT("data!$"&amp;G702&amp;"$3:$CZ$554"),$D702-3*(B701-1)+K$1,FALSE)</f>
        <v>H</v>
      </c>
      <c r="L717" s="30" t="str">
        <f ca="1">VLOOKUP($B717,INDIRECT("data!$"&amp;G702&amp;"$3:$CZ$554"),$D702-3*(B701-1)+L$1,FALSE)</f>
        <v>S Hooper</v>
      </c>
      <c r="M717" s="45">
        <f ca="1">VLOOKUP($B717,INDIRECT("data!$"&amp;G702&amp;"$3:$CZ$554"),$D702-3*(B701-1)+M$1,FALSE)</f>
        <v>12</v>
      </c>
      <c r="N717" s="45">
        <f ca="1">VLOOKUP($B717,INDIRECT("data!$"&amp;G702&amp;"$3:$CZ$554"),$D702-3*(B701-1)+N$1,FALSE)</f>
        <v>16</v>
      </c>
      <c r="O717" s="45">
        <f ca="1">VLOOKUP($B717,INDIRECT("data!$"&amp;G702&amp;"$3:$CZ$554"),$D702-3*(B701-1)+O$1,FALSE)</f>
        <v>6</v>
      </c>
      <c r="P717" s="45">
        <f ca="1">VLOOKUP($B717,INDIRECT("data!$"&amp;G702&amp;"$3:$CZ$554"),$D702-3*(B701-1)+P$1,FALSE)</f>
        <v>5</v>
      </c>
      <c r="Q717" s="45">
        <f ca="1">VLOOKUP($B717,INDIRECT("data!$"&amp;G702&amp;"$3:$CZ$554"),$D702-3*(B701-1)+Q$1,FALSE)</f>
        <v>9</v>
      </c>
      <c r="R717" s="45">
        <f ca="1">VLOOKUP($B717,INDIRECT("data!$"&amp;G702&amp;"$3:$CZ$554"),$D702-3*(B701-1)+R$1,FALSE)</f>
        <v>14</v>
      </c>
      <c r="S717" s="45">
        <f ca="1">VLOOKUP($B717,INDIRECT("data!$"&amp;G702&amp;"$3:$CZ$554"),$D702-3*(B701-1)+S$1,FALSE)</f>
        <v>3</v>
      </c>
      <c r="T717" s="45">
        <f ca="1">VLOOKUP($B717,INDIRECT("data!$"&amp;G702&amp;"$3:$CZ$554"),$D702-3*(B701-1)+T$1,FALSE)</f>
        <v>7</v>
      </c>
      <c r="U717" s="45">
        <f ca="1">VLOOKUP($B717,INDIRECT("data!$"&amp;G702&amp;"$3:$CZ$554"),$D702-3*(B701-1)+U$1,FALSE)</f>
        <v>3</v>
      </c>
      <c r="V717" s="45">
        <f ca="1">VLOOKUP($B717,INDIRECT("data!$"&amp;G702&amp;"$3:$CZ$554"),$D702-3*(B701-1)+V$1,FALSE)</f>
        <v>1</v>
      </c>
      <c r="W717" s="45">
        <f ca="1">VLOOKUP($B717,INDIRECT("data!$"&amp;G702&amp;"$3:$CZ$554"),$D702-3*(B701-1)+W$1,FALSE)</f>
        <v>0</v>
      </c>
      <c r="X717" s="45">
        <f ca="1">VLOOKUP($B717,INDIRECT("data!$"&amp;G702&amp;"$3:$CZ$554"),$D702-3*(B701-1)+X$1,FALSE)</f>
        <v>0</v>
      </c>
      <c r="Y717" s="47">
        <f ca="1">VLOOKUP($B717,INDIRECT("data!$"&amp;G702&amp;"$3:$CZ$554"),$D702-3*(B701-1)+Y$1,FALSE)</f>
        <v>2.04</v>
      </c>
      <c r="Z717" s="47">
        <f ca="1">VLOOKUP($B717,INDIRECT("data!$"&amp;G702&amp;"$3:$CZ$554"),$D702-3*(B701-1)+Z$1,FALSE)</f>
        <v>3.5</v>
      </c>
      <c r="AA717" s="47">
        <f ca="1">VLOOKUP($B717,INDIRECT("data!$"&amp;G702&amp;"$3:$CZ$554"),$D702-3*(B701-1)+AA$1,FALSE)</f>
        <v>4</v>
      </c>
      <c r="AB717" s="47">
        <f ca="1">VLOOKUP($B717,INDIRECT("data!$"&amp;G702&amp;"$3:$CZ$554"),$D702-3*(B701-1)+AB$1,FALSE)</f>
        <v>2.13</v>
      </c>
      <c r="AC717" s="47">
        <f ca="1">VLOOKUP($B717,INDIRECT("data!$"&amp;G702&amp;"$3:$CZ$554"),$D702-3*(B701-1)+AC$1,FALSE)</f>
        <v>3.44</v>
      </c>
      <c r="AD717" s="47">
        <f ca="1">VLOOKUP($B717,INDIRECT("data!$"&amp;G702&amp;"$3:$CZ$554"),$D702-3*(B701-1)+AD$1,FALSE)</f>
        <v>3.73</v>
      </c>
      <c r="AE717" s="47">
        <f ca="1">VLOOKUP($B717,INDIRECT("data!$"&amp;G702&amp;"$3:$CZ$554"),$D702-3*(B701-1)+AE$1,FALSE)</f>
        <v>2.08</v>
      </c>
      <c r="AF717" s="47">
        <f ca="1">VLOOKUP($B717,INDIRECT("data!$"&amp;G702&amp;"$3:$CZ$554"),$D702-3*(B701-1)+AF$1,FALSE)</f>
        <v>1.73</v>
      </c>
      <c r="AG717" s="65">
        <f t="shared" ca="1" si="1535"/>
        <v>3</v>
      </c>
      <c r="AH717" s="65">
        <f t="shared" ca="1" si="1536"/>
        <v>1</v>
      </c>
      <c r="AI717" s="65">
        <f t="shared" ca="1" si="1537"/>
        <v>2</v>
      </c>
      <c r="AJ717" s="65">
        <f t="shared" ca="1" si="1538"/>
        <v>1</v>
      </c>
      <c r="AK717" s="65">
        <f t="shared" ca="1" si="1539"/>
        <v>1</v>
      </c>
      <c r="AL717" s="66" t="str">
        <f t="shared" ca="1" si="1540"/>
        <v>D</v>
      </c>
      <c r="AM717" s="66" t="str">
        <f t="shared" ca="1" si="1541"/>
        <v>H-H</v>
      </c>
      <c r="AN717" s="65">
        <f t="shared" ca="1" si="1542"/>
        <v>1</v>
      </c>
      <c r="AO717" s="65">
        <f t="shared" ca="1" si="1543"/>
        <v>1</v>
      </c>
      <c r="AP717" s="65">
        <f t="shared" ca="1" si="1544"/>
        <v>0</v>
      </c>
      <c r="AQ717" s="65">
        <f t="shared" ca="1" si="1545"/>
        <v>0</v>
      </c>
      <c r="AR717" s="65">
        <f t="shared" ca="1" si="1546"/>
        <v>0</v>
      </c>
      <c r="AS717" s="65">
        <f t="shared" ca="1" si="1547"/>
        <v>0</v>
      </c>
      <c r="AT717" s="65">
        <f t="shared" ca="1" si="1548"/>
        <v>0</v>
      </c>
    </row>
    <row r="718" spans="1:46" ht="18" customHeight="1" x14ac:dyDescent="0.25">
      <c r="A718" s="49" t="str">
        <f ca="1">CONCATENATE(B713,"-",B718)</f>
        <v>Stoke-Away-5</v>
      </c>
      <c r="B718" s="37">
        <v>5</v>
      </c>
      <c r="C718" s="41">
        <f ca="1">VLOOKUP($B718,INDIRECT("data!$"&amp;G702&amp;"$3:$CZ$554"),$D702-3*(B701-1)+C$1,FALSE)</f>
        <v>43330</v>
      </c>
      <c r="D718" s="30" t="str">
        <f ca="1">VLOOKUP($B718,INDIRECT("data!$"&amp;G702&amp;"$3:$CZ$554"),$D702-3*(B701-1)+D$1,FALSE)</f>
        <v>Preston</v>
      </c>
      <c r="E718" s="30" t="str">
        <f ca="1">VLOOKUP($B718,INDIRECT("data!$"&amp;G702&amp;"$3:$CZ$554"),$D702-3*(B701-1)+E$1,FALSE)</f>
        <v>Stoke</v>
      </c>
      <c r="F718" s="29">
        <f ca="1">VLOOKUP($B718,INDIRECT("data!$"&amp;G702&amp;"$3:$CZ$554"),$D702-3*(B701-1)+F$1,FALSE)</f>
        <v>2</v>
      </c>
      <c r="G718" s="29">
        <f ca="1">VLOOKUP($B718,INDIRECT("data!$"&amp;G702&amp;"$3:$CZ$554"),$D702-3*(B701-1)+G$1,FALSE)</f>
        <v>2</v>
      </c>
      <c r="H718" s="15" t="str">
        <f ca="1">VLOOKUP($B718,INDIRECT("data!$"&amp;G702&amp;"$3:$CZ$554"),$D702-3*(B701-1)+H$1,FALSE)</f>
        <v>D</v>
      </c>
      <c r="I718" s="29">
        <f ca="1">VLOOKUP($B718,INDIRECT("data!$"&amp;G702&amp;"$3:$CZ$554"),$D702-3*(B701-1)+I$1,FALSE)</f>
        <v>2</v>
      </c>
      <c r="J718" s="29">
        <f ca="1">VLOOKUP($B718,INDIRECT("data!$"&amp;G702&amp;"$3:$CZ$554"),$D702-3*(B701-1)+J$1,FALSE)</f>
        <v>1</v>
      </c>
      <c r="K718" s="15" t="str">
        <f ca="1">VLOOKUP($B718,INDIRECT("data!$"&amp;G702&amp;"$3:$CZ$554"),$D702-3*(B701-1)+K$1,FALSE)</f>
        <v>H</v>
      </c>
      <c r="L718" s="30" t="str">
        <f ca="1">VLOOKUP($B718,INDIRECT("data!$"&amp;G702&amp;"$3:$CZ$554"),$D702-3*(B701-1)+L$1,FALSE)</f>
        <v>A Madley</v>
      </c>
      <c r="M718" s="45">
        <f ca="1">VLOOKUP($B718,INDIRECT("data!$"&amp;G702&amp;"$3:$CZ$554"),$D702-3*(B701-1)+M$1,FALSE)</f>
        <v>15</v>
      </c>
      <c r="N718" s="45">
        <f ca="1">VLOOKUP($B718,INDIRECT("data!$"&amp;G702&amp;"$3:$CZ$554"),$D702-3*(B701-1)+N$1,FALSE)</f>
        <v>8</v>
      </c>
      <c r="O718" s="45">
        <f ca="1">VLOOKUP($B718,INDIRECT("data!$"&amp;G702&amp;"$3:$CZ$554"),$D702-3*(B701-1)+O$1,FALSE)</f>
        <v>6</v>
      </c>
      <c r="P718" s="45">
        <f ca="1">VLOOKUP($B718,INDIRECT("data!$"&amp;G702&amp;"$3:$CZ$554"),$D702-3*(B701-1)+P$1,FALSE)</f>
        <v>3</v>
      </c>
      <c r="Q718" s="45">
        <f ca="1">VLOOKUP($B718,INDIRECT("data!$"&amp;G702&amp;"$3:$CZ$554"),$D702-3*(B701-1)+Q$1,FALSE)</f>
        <v>13</v>
      </c>
      <c r="R718" s="45">
        <f ca="1">VLOOKUP($B718,INDIRECT("data!$"&amp;G702&amp;"$3:$CZ$554"),$D702-3*(B701-1)+R$1,FALSE)</f>
        <v>15</v>
      </c>
      <c r="S718" s="45">
        <f ca="1">VLOOKUP($B718,INDIRECT("data!$"&amp;G702&amp;"$3:$CZ$554"),$D702-3*(B701-1)+S$1,FALSE)</f>
        <v>4</v>
      </c>
      <c r="T718" s="45">
        <f ca="1">VLOOKUP($B718,INDIRECT("data!$"&amp;G702&amp;"$3:$CZ$554"),$D702-3*(B701-1)+T$1,FALSE)</f>
        <v>2</v>
      </c>
      <c r="U718" s="45">
        <f ca="1">VLOOKUP($B718,INDIRECT("data!$"&amp;G702&amp;"$3:$CZ$554"),$D702-3*(B701-1)+U$1,FALSE)</f>
        <v>2</v>
      </c>
      <c r="V718" s="45">
        <f ca="1">VLOOKUP($B718,INDIRECT("data!$"&amp;G702&amp;"$3:$CZ$554"),$D702-3*(B701-1)+V$1,FALSE)</f>
        <v>3</v>
      </c>
      <c r="W718" s="45">
        <f ca="1">VLOOKUP($B718,INDIRECT("data!$"&amp;G702&amp;"$3:$CZ$554"),$D702-3*(B701-1)+W$1,FALSE)</f>
        <v>0</v>
      </c>
      <c r="X718" s="45">
        <f ca="1">VLOOKUP($B718,INDIRECT("data!$"&amp;G702&amp;"$3:$CZ$554"),$D702-3*(B701-1)+X$1,FALSE)</f>
        <v>0</v>
      </c>
      <c r="Y718" s="47">
        <f ca="1">VLOOKUP($B718,INDIRECT("data!$"&amp;G702&amp;"$3:$CZ$554"),$D702-3*(B701-1)+Y$1,FALSE)</f>
        <v>2.5</v>
      </c>
      <c r="Z718" s="47">
        <f ca="1">VLOOKUP($B718,INDIRECT("data!$"&amp;G702&amp;"$3:$CZ$554"),$D702-3*(B701-1)+Z$1,FALSE)</f>
        <v>3.3</v>
      </c>
      <c r="AA718" s="47">
        <f ca="1">VLOOKUP($B718,INDIRECT("data!$"&amp;G702&amp;"$3:$CZ$554"),$D702-3*(B701-1)+AA$1,FALSE)</f>
        <v>3.1</v>
      </c>
      <c r="AB718" s="47">
        <f ca="1">VLOOKUP($B718,INDIRECT("data!$"&amp;G702&amp;"$3:$CZ$554"),$D702-3*(B701-1)+AB$1,FALSE)</f>
        <v>2.5</v>
      </c>
      <c r="AC718" s="47">
        <f ca="1">VLOOKUP($B718,INDIRECT("data!$"&amp;G702&amp;"$3:$CZ$554"),$D702-3*(B701-1)+AC$1,FALSE)</f>
        <v>3.26</v>
      </c>
      <c r="AD718" s="47">
        <f ca="1">VLOOKUP($B718,INDIRECT("data!$"&amp;G702&amp;"$3:$CZ$554"),$D702-3*(B701-1)+AD$1,FALSE)</f>
        <v>3.15</v>
      </c>
      <c r="AE718" s="47">
        <f ca="1">VLOOKUP($B718,INDIRECT("data!$"&amp;G702&amp;"$3:$CZ$554"),$D702-3*(B701-1)+AE$1,FALSE)</f>
        <v>2.1800000000000002</v>
      </c>
      <c r="AF718" s="47">
        <f ca="1">VLOOKUP($B718,INDIRECT("data!$"&amp;G702&amp;"$3:$CZ$554"),$D702-3*(B701-1)+AF$1,FALSE)</f>
        <v>1.66</v>
      </c>
      <c r="AG718" s="65">
        <f t="shared" ca="1" si="1535"/>
        <v>4</v>
      </c>
      <c r="AH718" s="65">
        <f t="shared" ca="1" si="1536"/>
        <v>3</v>
      </c>
      <c r="AI718" s="65">
        <f t="shared" ca="1" si="1537"/>
        <v>1</v>
      </c>
      <c r="AJ718" s="65">
        <f t="shared" ca="1" si="1538"/>
        <v>0</v>
      </c>
      <c r="AK718" s="65">
        <f t="shared" ca="1" si="1539"/>
        <v>1</v>
      </c>
      <c r="AL718" s="66" t="str">
        <f t="shared" ca="1" si="1540"/>
        <v>A</v>
      </c>
      <c r="AM718" s="66" t="str">
        <f t="shared" ca="1" si="1541"/>
        <v>H-D</v>
      </c>
      <c r="AN718" s="65">
        <f t="shared" ca="1" si="1542"/>
        <v>1</v>
      </c>
      <c r="AO718" s="65">
        <f t="shared" ca="1" si="1543"/>
        <v>1</v>
      </c>
      <c r="AP718" s="65">
        <f t="shared" ca="1" si="1544"/>
        <v>1</v>
      </c>
      <c r="AQ718" s="65">
        <f t="shared" ca="1" si="1545"/>
        <v>0</v>
      </c>
      <c r="AR718" s="65">
        <f t="shared" ca="1" si="1546"/>
        <v>0</v>
      </c>
      <c r="AS718" s="65">
        <f t="shared" ca="1" si="1547"/>
        <v>0</v>
      </c>
      <c r="AT718" s="65">
        <f t="shared" ca="1" si="1548"/>
        <v>0</v>
      </c>
    </row>
    <row r="719" spans="1:46" ht="18" customHeight="1" x14ac:dyDescent="0.25">
      <c r="A719" s="49" t="str">
        <f ca="1">CONCATENATE(B713,"-",B719)</f>
        <v>Stoke-Away-6</v>
      </c>
      <c r="B719" s="37">
        <v>6</v>
      </c>
      <c r="C719" s="41">
        <f ca="1">VLOOKUP($B719,INDIRECT("data!$"&amp;G702&amp;"$3:$CZ$554"),$D702-3*(B701-1)+C$1,FALSE)</f>
        <v>43317</v>
      </c>
      <c r="D719" s="30" t="str">
        <f ca="1">VLOOKUP($B719,INDIRECT("data!$"&amp;G702&amp;"$3:$CZ$554"),$D702-3*(B701-1)+D$1,FALSE)</f>
        <v>Leeds</v>
      </c>
      <c r="E719" s="30" t="str">
        <f ca="1">VLOOKUP($B719,INDIRECT("data!$"&amp;G702&amp;"$3:$CZ$554"),$D702-3*(B701-1)+E$1,FALSE)</f>
        <v>Stoke</v>
      </c>
      <c r="F719" s="29">
        <f ca="1">VLOOKUP($B719,INDIRECT("data!$"&amp;G702&amp;"$3:$CZ$554"),$D702-3*(B701-1)+F$1,FALSE)</f>
        <v>3</v>
      </c>
      <c r="G719" s="29">
        <f ca="1">VLOOKUP($B719,INDIRECT("data!$"&amp;G702&amp;"$3:$CZ$554"),$D702-3*(B701-1)+G$1,FALSE)</f>
        <v>1</v>
      </c>
      <c r="H719" s="15" t="str">
        <f ca="1">VLOOKUP($B719,INDIRECT("data!$"&amp;G702&amp;"$3:$CZ$554"),$D702-3*(B701-1)+H$1,FALSE)</f>
        <v>H</v>
      </c>
      <c r="I719" s="29">
        <f ca="1">VLOOKUP($B719,INDIRECT("data!$"&amp;G702&amp;"$3:$CZ$554"),$D702-3*(B701-1)+I$1,FALSE)</f>
        <v>2</v>
      </c>
      <c r="J719" s="29">
        <f ca="1">VLOOKUP($B719,INDIRECT("data!$"&amp;G702&amp;"$3:$CZ$554"),$D702-3*(B701-1)+J$1,FALSE)</f>
        <v>0</v>
      </c>
      <c r="K719" s="15" t="str">
        <f ca="1">VLOOKUP($B719,INDIRECT("data!$"&amp;G702&amp;"$3:$CZ$554"),$D702-3*(B701-1)+K$1,FALSE)</f>
        <v>H</v>
      </c>
      <c r="L719" s="30" t="str">
        <f ca="1">VLOOKUP($B719,INDIRECT("data!$"&amp;G702&amp;"$3:$CZ$554"),$D702-3*(B701-1)+L$1,FALSE)</f>
        <v>S Duncan</v>
      </c>
      <c r="M719" s="45">
        <f ca="1">VLOOKUP($B719,INDIRECT("data!$"&amp;G702&amp;"$3:$CZ$554"),$D702-3*(B701-1)+M$1,FALSE)</f>
        <v>11</v>
      </c>
      <c r="N719" s="45">
        <f ca="1">VLOOKUP($B719,INDIRECT("data!$"&amp;G702&amp;"$3:$CZ$554"),$D702-3*(B701-1)+N$1,FALSE)</f>
        <v>9</v>
      </c>
      <c r="O719" s="45">
        <f ca="1">VLOOKUP($B719,INDIRECT("data!$"&amp;G702&amp;"$3:$CZ$554"),$D702-3*(B701-1)+O$1,FALSE)</f>
        <v>5</v>
      </c>
      <c r="P719" s="45">
        <f ca="1">VLOOKUP($B719,INDIRECT("data!$"&amp;G702&amp;"$3:$CZ$554"),$D702-3*(B701-1)+P$1,FALSE)</f>
        <v>5</v>
      </c>
      <c r="Q719" s="45">
        <f ca="1">VLOOKUP($B719,INDIRECT("data!$"&amp;G702&amp;"$3:$CZ$554"),$D702-3*(B701-1)+Q$1,FALSE)</f>
        <v>14</v>
      </c>
      <c r="R719" s="45">
        <f ca="1">VLOOKUP($B719,INDIRECT("data!$"&amp;G702&amp;"$3:$CZ$554"),$D702-3*(B701-1)+R$1,FALSE)</f>
        <v>8</v>
      </c>
      <c r="S719" s="45">
        <f ca="1">VLOOKUP($B719,INDIRECT("data!$"&amp;G702&amp;"$3:$CZ$554"),$D702-3*(B701-1)+S$1,FALSE)</f>
        <v>3</v>
      </c>
      <c r="T719" s="45">
        <f ca="1">VLOOKUP($B719,INDIRECT("data!$"&amp;G702&amp;"$3:$CZ$554"),$D702-3*(B701-1)+T$1,FALSE)</f>
        <v>3</v>
      </c>
      <c r="U719" s="45">
        <f ca="1">VLOOKUP($B719,INDIRECT("data!$"&amp;G702&amp;"$3:$CZ$554"),$D702-3*(B701-1)+U$1,FALSE)</f>
        <v>0</v>
      </c>
      <c r="V719" s="45">
        <f ca="1">VLOOKUP($B719,INDIRECT("data!$"&amp;G702&amp;"$3:$CZ$554"),$D702-3*(B701-1)+V$1,FALSE)</f>
        <v>0</v>
      </c>
      <c r="W719" s="45">
        <f ca="1">VLOOKUP($B719,INDIRECT("data!$"&amp;G702&amp;"$3:$CZ$554"),$D702-3*(B701-1)+W$1,FALSE)</f>
        <v>0</v>
      </c>
      <c r="X719" s="45">
        <f ca="1">VLOOKUP($B719,INDIRECT("data!$"&amp;G702&amp;"$3:$CZ$554"),$D702-3*(B701-1)+X$1,FALSE)</f>
        <v>0</v>
      </c>
      <c r="Y719" s="47">
        <f ca="1">VLOOKUP($B719,INDIRECT("data!$"&amp;G702&amp;"$3:$CZ$554"),$D702-3*(B701-1)+Y$1,FALSE)</f>
        <v>2.75</v>
      </c>
      <c r="Z719" s="47">
        <f ca="1">VLOOKUP($B719,INDIRECT("data!$"&amp;G702&amp;"$3:$CZ$554"),$D702-3*(B701-1)+Z$1,FALSE)</f>
        <v>3.3</v>
      </c>
      <c r="AA719" s="47">
        <f ca="1">VLOOKUP($B719,INDIRECT("data!$"&amp;G702&amp;"$3:$CZ$554"),$D702-3*(B701-1)+AA$1,FALSE)</f>
        <v>2.8</v>
      </c>
      <c r="AB719" s="47">
        <f ca="1">VLOOKUP($B719,INDIRECT("data!$"&amp;G702&amp;"$3:$CZ$554"),$D702-3*(B701-1)+AB$1,FALSE)</f>
        <v>2.81</v>
      </c>
      <c r="AC719" s="47">
        <f ca="1">VLOOKUP($B719,INDIRECT("data!$"&amp;G702&amp;"$3:$CZ$554"),$D702-3*(B701-1)+AC$1,FALSE)</f>
        <v>3.25</v>
      </c>
      <c r="AD719" s="47">
        <f ca="1">VLOOKUP($B719,INDIRECT("data!$"&amp;G702&amp;"$3:$CZ$554"),$D702-3*(B701-1)+AD$1,FALSE)</f>
        <v>2.76</v>
      </c>
      <c r="AE719" s="47">
        <f ca="1">VLOOKUP($B719,INDIRECT("data!$"&amp;G702&amp;"$3:$CZ$554"),$D702-3*(B701-1)+AE$1,FALSE)</f>
        <v>2.0499999999999998</v>
      </c>
      <c r="AF719" s="47">
        <f ca="1">VLOOKUP($B719,INDIRECT("data!$"&amp;G702&amp;"$3:$CZ$554"),$D702-3*(B701-1)+AF$1,FALSE)</f>
        <v>1.75</v>
      </c>
      <c r="AG719" s="65">
        <f t="shared" ca="1" si="1535"/>
        <v>4</v>
      </c>
      <c r="AH719" s="65">
        <f t="shared" ca="1" si="1536"/>
        <v>2</v>
      </c>
      <c r="AI719" s="65">
        <f t="shared" ca="1" si="1537"/>
        <v>2</v>
      </c>
      <c r="AJ719" s="65">
        <f t="shared" ca="1" si="1538"/>
        <v>1</v>
      </c>
      <c r="AK719" s="65">
        <f t="shared" ca="1" si="1539"/>
        <v>1</v>
      </c>
      <c r="AL719" s="66" t="str">
        <f t="shared" ca="1" si="1540"/>
        <v>D</v>
      </c>
      <c r="AM719" s="66" t="str">
        <f t="shared" ca="1" si="1541"/>
        <v>H-H</v>
      </c>
      <c r="AN719" s="65">
        <f t="shared" ca="1" si="1542"/>
        <v>1</v>
      </c>
      <c r="AO719" s="65">
        <f t="shared" ca="1" si="1543"/>
        <v>1</v>
      </c>
      <c r="AP719" s="65">
        <f t="shared" ca="1" si="1544"/>
        <v>0</v>
      </c>
      <c r="AQ719" s="65">
        <f t="shared" ca="1" si="1545"/>
        <v>0</v>
      </c>
      <c r="AR719" s="65">
        <f t="shared" ca="1" si="1546"/>
        <v>0</v>
      </c>
      <c r="AS719" s="65">
        <f t="shared" ca="1" si="1547"/>
        <v>0</v>
      </c>
      <c r="AT719" s="65">
        <f t="shared" ca="1" si="1548"/>
        <v>0</v>
      </c>
    </row>
    <row r="720" spans="1:46" ht="18" customHeight="1" x14ac:dyDescent="0.25">
      <c r="A720" s="49" t="str">
        <f ca="1">CONCATENATE(B713,"-",B720)</f>
        <v>Stoke-Away-7</v>
      </c>
      <c r="B720" s="37">
        <v>7</v>
      </c>
      <c r="C720" s="41" t="e">
        <f ca="1">VLOOKUP($B720,INDIRECT("data!$"&amp;G702&amp;"$3:$CZ$554"),$D702-3*(B701-1)+C$1,FALSE)</f>
        <v>#N/A</v>
      </c>
      <c r="D720" s="30" t="e">
        <f ca="1">VLOOKUP($B720,INDIRECT("data!$"&amp;G702&amp;"$3:$CZ$554"),$D702-3*(B701-1)+D$1,FALSE)</f>
        <v>#N/A</v>
      </c>
      <c r="E720" s="30" t="e">
        <f ca="1">VLOOKUP($B720,INDIRECT("data!$"&amp;G702&amp;"$3:$CZ$554"),$D702-3*(B701-1)+E$1,FALSE)</f>
        <v>#N/A</v>
      </c>
      <c r="F720" s="29" t="e">
        <f ca="1">VLOOKUP($B720,INDIRECT("data!$"&amp;G702&amp;"$3:$CZ$554"),$D702-3*(B701-1)+F$1,FALSE)</f>
        <v>#N/A</v>
      </c>
      <c r="G720" s="29" t="e">
        <f ca="1">VLOOKUP($B720,INDIRECT("data!$"&amp;G702&amp;"$3:$CZ$554"),$D702-3*(B701-1)+G$1,FALSE)</f>
        <v>#N/A</v>
      </c>
      <c r="H720" s="15" t="e">
        <f ca="1">VLOOKUP($B720,INDIRECT("data!$"&amp;G702&amp;"$3:$CZ$554"),$D702-3*(B701-1)+H$1,FALSE)</f>
        <v>#N/A</v>
      </c>
      <c r="I720" s="29" t="e">
        <f ca="1">VLOOKUP($B720,INDIRECT("data!$"&amp;G702&amp;"$3:$CZ$554"),$D702-3*(B701-1)+I$1,FALSE)</f>
        <v>#N/A</v>
      </c>
      <c r="J720" s="29" t="e">
        <f ca="1">VLOOKUP($B720,INDIRECT("data!$"&amp;G702&amp;"$3:$CZ$554"),$D702-3*(B701-1)+J$1,FALSE)</f>
        <v>#N/A</v>
      </c>
      <c r="K720" s="15" t="e">
        <f ca="1">VLOOKUP($B720,INDIRECT("data!$"&amp;G702&amp;"$3:$CZ$554"),$D702-3*(B701-1)+K$1,FALSE)</f>
        <v>#N/A</v>
      </c>
      <c r="L720" s="30" t="e">
        <f ca="1">VLOOKUP($B720,INDIRECT("data!$"&amp;G702&amp;"$3:$CZ$554"),$D702-3*(B701-1)+L$1,FALSE)</f>
        <v>#N/A</v>
      </c>
      <c r="M720" s="45" t="e">
        <f ca="1">VLOOKUP($B720,INDIRECT("data!$"&amp;G702&amp;"$3:$CZ$554"),$D702-3*(B701-1)+M$1,FALSE)</f>
        <v>#N/A</v>
      </c>
      <c r="N720" s="45" t="e">
        <f ca="1">VLOOKUP($B720,INDIRECT("data!$"&amp;G702&amp;"$3:$CZ$554"),$D702-3*(B701-1)+N$1,FALSE)</f>
        <v>#N/A</v>
      </c>
      <c r="O720" s="45" t="e">
        <f ca="1">VLOOKUP($B720,INDIRECT("data!$"&amp;G702&amp;"$3:$CZ$554"),$D702-3*(B701-1)+O$1,FALSE)</f>
        <v>#N/A</v>
      </c>
      <c r="P720" s="45" t="e">
        <f ca="1">VLOOKUP($B720,INDIRECT("data!$"&amp;G702&amp;"$3:$CZ$554"),$D702-3*(B701-1)+P$1,FALSE)</f>
        <v>#N/A</v>
      </c>
      <c r="Q720" s="45" t="e">
        <f ca="1">VLOOKUP($B720,INDIRECT("data!$"&amp;G702&amp;"$3:$CZ$554"),$D702-3*(B701-1)+Q$1,FALSE)</f>
        <v>#N/A</v>
      </c>
      <c r="R720" s="45" t="e">
        <f ca="1">VLOOKUP($B720,INDIRECT("data!$"&amp;G702&amp;"$3:$CZ$554"),$D702-3*(B701-1)+R$1,FALSE)</f>
        <v>#N/A</v>
      </c>
      <c r="S720" s="45" t="e">
        <f ca="1">VLOOKUP($B720,INDIRECT("data!$"&amp;G702&amp;"$3:$CZ$554"),$D702-3*(B701-1)+S$1,FALSE)</f>
        <v>#N/A</v>
      </c>
      <c r="T720" s="45" t="e">
        <f ca="1">VLOOKUP($B720,INDIRECT("data!$"&amp;G702&amp;"$3:$CZ$554"),$D702-3*(B701-1)+T$1,FALSE)</f>
        <v>#N/A</v>
      </c>
      <c r="U720" s="45" t="e">
        <f ca="1">VLOOKUP($B720,INDIRECT("data!$"&amp;G702&amp;"$3:$CZ$554"),$D702-3*(B701-1)+U$1,FALSE)</f>
        <v>#N/A</v>
      </c>
      <c r="V720" s="45" t="e">
        <f ca="1">VLOOKUP($B720,INDIRECT("data!$"&amp;G702&amp;"$3:$CZ$554"),$D702-3*(B701-1)+V$1,FALSE)</f>
        <v>#N/A</v>
      </c>
      <c r="W720" s="45" t="e">
        <f ca="1">VLOOKUP($B720,INDIRECT("data!$"&amp;G702&amp;"$3:$CZ$554"),$D702-3*(B701-1)+W$1,FALSE)</f>
        <v>#N/A</v>
      </c>
      <c r="X720" s="45" t="e">
        <f ca="1">VLOOKUP($B720,INDIRECT("data!$"&amp;G702&amp;"$3:$CZ$554"),$D702-3*(B701-1)+X$1,FALSE)</f>
        <v>#N/A</v>
      </c>
      <c r="Y720" s="47" t="e">
        <f ca="1">VLOOKUP($B720,INDIRECT("data!$"&amp;G702&amp;"$3:$CZ$554"),$D702-3*(B701-1)+Y$1,FALSE)</f>
        <v>#N/A</v>
      </c>
      <c r="Z720" s="47" t="e">
        <f ca="1">VLOOKUP($B720,INDIRECT("data!$"&amp;G702&amp;"$3:$CZ$554"),$D702-3*(B701-1)+Z$1,FALSE)</f>
        <v>#N/A</v>
      </c>
      <c r="AA720" s="47" t="e">
        <f ca="1">VLOOKUP($B720,INDIRECT("data!$"&amp;G702&amp;"$3:$CZ$554"),$D702-3*(B701-1)+AA$1,FALSE)</f>
        <v>#N/A</v>
      </c>
      <c r="AB720" s="47" t="e">
        <f ca="1">VLOOKUP($B720,INDIRECT("data!$"&amp;G702&amp;"$3:$CZ$554"),$D702-3*(B701-1)+AB$1,FALSE)</f>
        <v>#N/A</v>
      </c>
      <c r="AC720" s="47" t="e">
        <f ca="1">VLOOKUP($B720,INDIRECT("data!$"&amp;G702&amp;"$3:$CZ$554"),$D702-3*(B701-1)+AC$1,FALSE)</f>
        <v>#N/A</v>
      </c>
      <c r="AD720" s="47" t="e">
        <f ca="1">VLOOKUP($B720,INDIRECT("data!$"&amp;G702&amp;"$3:$CZ$554"),$D702-3*(B701-1)+AD$1,FALSE)</f>
        <v>#N/A</v>
      </c>
      <c r="AE720" s="47" t="e">
        <f ca="1">VLOOKUP($B720,INDIRECT("data!$"&amp;G702&amp;"$3:$CZ$554"),$D702-3*(B701-1)+AE$1,FALSE)</f>
        <v>#N/A</v>
      </c>
      <c r="AF720" s="47" t="e">
        <f ca="1">VLOOKUP($B720,INDIRECT("data!$"&amp;G702&amp;"$3:$CZ$554"),$D702-3*(B701-1)+AF$1,FALSE)</f>
        <v>#N/A</v>
      </c>
      <c r="AG720" s="65" t="e">
        <f t="shared" ca="1" si="1535"/>
        <v>#N/A</v>
      </c>
      <c r="AH720" s="65" t="e">
        <f t="shared" ca="1" si="1536"/>
        <v>#N/A</v>
      </c>
      <c r="AI720" s="65" t="e">
        <f t="shared" ca="1" si="1537"/>
        <v>#N/A</v>
      </c>
      <c r="AJ720" s="65" t="e">
        <f t="shared" ca="1" si="1538"/>
        <v>#N/A</v>
      </c>
      <c r="AK720" s="65" t="e">
        <f t="shared" ca="1" si="1539"/>
        <v>#N/A</v>
      </c>
      <c r="AL720" s="66" t="e">
        <f t="shared" ca="1" si="1540"/>
        <v>#N/A</v>
      </c>
      <c r="AM720" s="66" t="e">
        <f t="shared" ca="1" si="1541"/>
        <v>#N/A</v>
      </c>
      <c r="AN720" s="65" t="e">
        <f t="shared" ca="1" si="1542"/>
        <v>#N/A</v>
      </c>
      <c r="AO720" s="65" t="e">
        <f t="shared" ca="1" si="1543"/>
        <v>#N/A</v>
      </c>
      <c r="AP720" s="65" t="e">
        <f t="shared" ca="1" si="1544"/>
        <v>#N/A</v>
      </c>
      <c r="AQ720" s="65" t="e">
        <f t="shared" ca="1" si="1545"/>
        <v>#N/A</v>
      </c>
      <c r="AR720" s="65" t="e">
        <f t="shared" ca="1" si="1546"/>
        <v>#N/A</v>
      </c>
      <c r="AS720" s="65" t="e">
        <f t="shared" ca="1" si="1547"/>
        <v>#N/A</v>
      </c>
      <c r="AT720" s="65" t="e">
        <f t="shared" ca="1" si="1548"/>
        <v>#N/A</v>
      </c>
    </row>
    <row r="721" spans="1:46" ht="18" customHeight="1" x14ac:dyDescent="0.25">
      <c r="A721" s="49" t="str">
        <f ca="1">CONCATENATE(B713,"-",B721)</f>
        <v>Stoke-Away-8</v>
      </c>
      <c r="B721" s="37">
        <v>8</v>
      </c>
      <c r="C721" s="41" t="e">
        <f ca="1">VLOOKUP($B721,INDIRECT("data!$"&amp;G702&amp;"$3:$CZ$554"),$D702-3*(B701-1)+C$1,FALSE)</f>
        <v>#N/A</v>
      </c>
      <c r="D721" s="30" t="e">
        <f ca="1">VLOOKUP($B721,INDIRECT("data!$"&amp;G702&amp;"$3:$CZ$554"),$D702-3*(B701-1)+D$1,FALSE)</f>
        <v>#N/A</v>
      </c>
      <c r="E721" s="30" t="e">
        <f ca="1">VLOOKUP($B721,INDIRECT("data!$"&amp;G702&amp;"$3:$CZ$554"),$D702-3*(B701-1)+E$1,FALSE)</f>
        <v>#N/A</v>
      </c>
      <c r="F721" s="29" t="e">
        <f ca="1">VLOOKUP($B721,INDIRECT("data!$"&amp;G702&amp;"$3:$CZ$554"),$D702-3*(B701-1)+F$1,FALSE)</f>
        <v>#N/A</v>
      </c>
      <c r="G721" s="29" t="e">
        <f ca="1">VLOOKUP($B721,INDIRECT("data!$"&amp;G702&amp;"$3:$CZ$554"),$D702-3*(B701-1)+G$1,FALSE)</f>
        <v>#N/A</v>
      </c>
      <c r="H721" s="15" t="e">
        <f ca="1">VLOOKUP($B721,INDIRECT("data!$"&amp;G702&amp;"$3:$CZ$554"),$D702-3*(B701-1)+H$1,FALSE)</f>
        <v>#N/A</v>
      </c>
      <c r="I721" s="29" t="e">
        <f ca="1">VLOOKUP($B721,INDIRECT("data!$"&amp;G702&amp;"$3:$CZ$554"),$D702-3*(B701-1)+I$1,FALSE)</f>
        <v>#N/A</v>
      </c>
      <c r="J721" s="29" t="e">
        <f ca="1">VLOOKUP($B721,INDIRECT("data!$"&amp;G702&amp;"$3:$CZ$554"),$D702-3*(B701-1)+J$1,FALSE)</f>
        <v>#N/A</v>
      </c>
      <c r="K721" s="15" t="e">
        <f ca="1">VLOOKUP($B721,INDIRECT("data!$"&amp;G702&amp;"$3:$CZ$554"),$D702-3*(B701-1)+K$1,FALSE)</f>
        <v>#N/A</v>
      </c>
      <c r="L721" s="30" t="e">
        <f ca="1">VLOOKUP($B721,INDIRECT("data!$"&amp;G702&amp;"$3:$CZ$554"),$D702-3*(B701-1)+L$1,FALSE)</f>
        <v>#N/A</v>
      </c>
      <c r="M721" s="45" t="e">
        <f ca="1">VLOOKUP($B721,INDIRECT("data!$"&amp;G702&amp;"$3:$CZ$554"),$D702-3*(B701-1)+M$1,FALSE)</f>
        <v>#N/A</v>
      </c>
      <c r="N721" s="45" t="e">
        <f ca="1">VLOOKUP($B721,INDIRECT("data!$"&amp;G702&amp;"$3:$CZ$554"),$D702-3*(B701-1)+N$1,FALSE)</f>
        <v>#N/A</v>
      </c>
      <c r="O721" s="45" t="e">
        <f ca="1">VLOOKUP($B721,INDIRECT("data!$"&amp;G702&amp;"$3:$CZ$554"),$D702-3*(B701-1)+O$1,FALSE)</f>
        <v>#N/A</v>
      </c>
      <c r="P721" s="45" t="e">
        <f ca="1">VLOOKUP($B721,INDIRECT("data!$"&amp;G702&amp;"$3:$CZ$554"),$D702-3*(B701-1)+P$1,FALSE)</f>
        <v>#N/A</v>
      </c>
      <c r="Q721" s="45" t="e">
        <f ca="1">VLOOKUP($B721,INDIRECT("data!$"&amp;G702&amp;"$3:$CZ$554"),$D702-3*(B701-1)+Q$1,FALSE)</f>
        <v>#N/A</v>
      </c>
      <c r="R721" s="45" t="e">
        <f ca="1">VLOOKUP($B721,INDIRECT("data!$"&amp;G702&amp;"$3:$CZ$554"),$D702-3*(B701-1)+R$1,FALSE)</f>
        <v>#N/A</v>
      </c>
      <c r="S721" s="45" t="e">
        <f ca="1">VLOOKUP($B721,INDIRECT("data!$"&amp;G702&amp;"$3:$CZ$554"),$D702-3*(B701-1)+S$1,FALSE)</f>
        <v>#N/A</v>
      </c>
      <c r="T721" s="45" t="e">
        <f ca="1">VLOOKUP($B721,INDIRECT("data!$"&amp;G702&amp;"$3:$CZ$554"),$D702-3*(B701-1)+T$1,FALSE)</f>
        <v>#N/A</v>
      </c>
      <c r="U721" s="45" t="e">
        <f ca="1">VLOOKUP($B721,INDIRECT("data!$"&amp;G702&amp;"$3:$CZ$554"),$D702-3*(B701-1)+U$1,FALSE)</f>
        <v>#N/A</v>
      </c>
      <c r="V721" s="45" t="e">
        <f ca="1">VLOOKUP($B721,INDIRECT("data!$"&amp;G702&amp;"$3:$CZ$554"),$D702-3*(B701-1)+V$1,FALSE)</f>
        <v>#N/A</v>
      </c>
      <c r="W721" s="45" t="e">
        <f ca="1">VLOOKUP($B721,INDIRECT("data!$"&amp;G702&amp;"$3:$CZ$554"),$D702-3*(B701-1)+W$1,FALSE)</f>
        <v>#N/A</v>
      </c>
      <c r="X721" s="45" t="e">
        <f ca="1">VLOOKUP($B721,INDIRECT("data!$"&amp;G702&amp;"$3:$CZ$554"),$D702-3*(B701-1)+X$1,FALSE)</f>
        <v>#N/A</v>
      </c>
      <c r="Y721" s="47" t="e">
        <f ca="1">VLOOKUP($B721,INDIRECT("data!$"&amp;G702&amp;"$3:$CZ$554"),$D702-3*(B701-1)+Y$1,FALSE)</f>
        <v>#N/A</v>
      </c>
      <c r="Z721" s="47" t="e">
        <f ca="1">VLOOKUP($B721,INDIRECT("data!$"&amp;G702&amp;"$3:$CZ$554"),$D702-3*(B701-1)+Z$1,FALSE)</f>
        <v>#N/A</v>
      </c>
      <c r="AA721" s="47" t="e">
        <f ca="1">VLOOKUP($B721,INDIRECT("data!$"&amp;G702&amp;"$3:$CZ$554"),$D702-3*(B701-1)+AA$1,FALSE)</f>
        <v>#N/A</v>
      </c>
      <c r="AB721" s="47" t="e">
        <f ca="1">VLOOKUP($B721,INDIRECT("data!$"&amp;G702&amp;"$3:$CZ$554"),$D702-3*(B701-1)+AB$1,FALSE)</f>
        <v>#N/A</v>
      </c>
      <c r="AC721" s="47" t="e">
        <f ca="1">VLOOKUP($B721,INDIRECT("data!$"&amp;G702&amp;"$3:$CZ$554"),$D702-3*(B701-1)+AC$1,FALSE)</f>
        <v>#N/A</v>
      </c>
      <c r="AD721" s="47" t="e">
        <f ca="1">VLOOKUP($B721,INDIRECT("data!$"&amp;G702&amp;"$3:$CZ$554"),$D702-3*(B701-1)+AD$1,FALSE)</f>
        <v>#N/A</v>
      </c>
      <c r="AE721" s="47" t="e">
        <f ca="1">VLOOKUP($B721,INDIRECT("data!$"&amp;G702&amp;"$3:$CZ$554"),$D702-3*(B701-1)+AE$1,FALSE)</f>
        <v>#N/A</v>
      </c>
      <c r="AF721" s="47" t="e">
        <f ca="1">VLOOKUP($B721,INDIRECT("data!$"&amp;G702&amp;"$3:$CZ$554"),$D702-3*(B701-1)+AF$1,FALSE)</f>
        <v>#N/A</v>
      </c>
      <c r="AG721" s="65" t="e">
        <f t="shared" ca="1" si="1535"/>
        <v>#N/A</v>
      </c>
      <c r="AH721" s="65" t="e">
        <f t="shared" ca="1" si="1536"/>
        <v>#N/A</v>
      </c>
      <c r="AI721" s="65" t="e">
        <f t="shared" ca="1" si="1537"/>
        <v>#N/A</v>
      </c>
      <c r="AJ721" s="65" t="e">
        <f t="shared" ca="1" si="1538"/>
        <v>#N/A</v>
      </c>
      <c r="AK721" s="65" t="e">
        <f t="shared" ca="1" si="1539"/>
        <v>#N/A</v>
      </c>
      <c r="AL721" s="66" t="e">
        <f t="shared" ca="1" si="1540"/>
        <v>#N/A</v>
      </c>
      <c r="AM721" s="66" t="e">
        <f t="shared" ca="1" si="1541"/>
        <v>#N/A</v>
      </c>
      <c r="AN721" s="65" t="e">
        <f t="shared" ca="1" si="1542"/>
        <v>#N/A</v>
      </c>
      <c r="AO721" s="65" t="e">
        <f t="shared" ca="1" si="1543"/>
        <v>#N/A</v>
      </c>
      <c r="AP721" s="65" t="e">
        <f t="shared" ca="1" si="1544"/>
        <v>#N/A</v>
      </c>
      <c r="AQ721" s="65" t="e">
        <f t="shared" ca="1" si="1545"/>
        <v>#N/A</v>
      </c>
      <c r="AR721" s="65" t="e">
        <f t="shared" ca="1" si="1546"/>
        <v>#N/A</v>
      </c>
      <c r="AS721" s="65" t="e">
        <f t="shared" ca="1" si="1547"/>
        <v>#N/A</v>
      </c>
      <c r="AT721" s="65" t="e">
        <f t="shared" ca="1" si="1548"/>
        <v>#N/A</v>
      </c>
    </row>
    <row r="722" spans="1:46" ht="18" customHeight="1" x14ac:dyDescent="0.25">
      <c r="A722" s="50"/>
      <c r="B722" s="42" t="s">
        <v>23</v>
      </c>
      <c r="C722" s="43"/>
      <c r="D722" s="44"/>
      <c r="E722" s="44"/>
      <c r="F722" s="46" t="e">
        <f ca="1">SUM(F714:F721)</f>
        <v>#N/A</v>
      </c>
      <c r="G722" s="46" t="e">
        <f ca="1">SUM(G714:G721)</f>
        <v>#N/A</v>
      </c>
      <c r="H722" s="42"/>
      <c r="I722" s="46" t="e">
        <f t="shared" ref="I722:J722" ca="1" si="1549">SUM(I714:I721)</f>
        <v>#N/A</v>
      </c>
      <c r="J722" s="46" t="e">
        <f t="shared" ca="1" si="1549"/>
        <v>#N/A</v>
      </c>
      <c r="K722" s="42"/>
      <c r="L722" s="44"/>
      <c r="M722" s="46" t="e">
        <f t="shared" ref="M722:X722" ca="1" si="1550">SUM(M714:M721)</f>
        <v>#N/A</v>
      </c>
      <c r="N722" s="46" t="e">
        <f t="shared" ca="1" si="1550"/>
        <v>#N/A</v>
      </c>
      <c r="O722" s="46" t="e">
        <f t="shared" ca="1" si="1550"/>
        <v>#N/A</v>
      </c>
      <c r="P722" s="46" t="e">
        <f t="shared" ca="1" si="1550"/>
        <v>#N/A</v>
      </c>
      <c r="Q722" s="46" t="e">
        <f t="shared" ca="1" si="1550"/>
        <v>#N/A</v>
      </c>
      <c r="R722" s="46" t="e">
        <f t="shared" ca="1" si="1550"/>
        <v>#N/A</v>
      </c>
      <c r="S722" s="46" t="e">
        <f t="shared" ca="1" si="1550"/>
        <v>#N/A</v>
      </c>
      <c r="T722" s="46" t="e">
        <f t="shared" ca="1" si="1550"/>
        <v>#N/A</v>
      </c>
      <c r="U722" s="46" t="e">
        <f t="shared" ca="1" si="1550"/>
        <v>#N/A</v>
      </c>
      <c r="V722" s="46" t="e">
        <f t="shared" ca="1" si="1550"/>
        <v>#N/A</v>
      </c>
      <c r="W722" s="46" t="e">
        <f t="shared" ca="1" si="1550"/>
        <v>#N/A</v>
      </c>
      <c r="X722" s="46" t="e">
        <f t="shared" ca="1" si="1550"/>
        <v>#N/A</v>
      </c>
      <c r="Y722" s="48"/>
      <c r="Z722" s="48"/>
      <c r="AA722" s="48"/>
      <c r="AB722" s="48"/>
      <c r="AC722" s="48"/>
      <c r="AD722" s="48"/>
      <c r="AE722" s="48"/>
      <c r="AF722" s="48"/>
    </row>
    <row r="723" spans="1:46" ht="18" customHeight="1" x14ac:dyDescent="0.25">
      <c r="A723" s="50"/>
      <c r="B723" s="38" t="str">
        <f ca="1">CONCATENATE(B702,"-All")</f>
        <v>Stoke-All</v>
      </c>
      <c r="C723" s="40" t="s">
        <v>22</v>
      </c>
      <c r="D723" s="13" t="s">
        <v>50</v>
      </c>
      <c r="E723" s="13" t="s">
        <v>51</v>
      </c>
      <c r="F723" s="13" t="s">
        <v>3</v>
      </c>
      <c r="G723" s="13" t="s">
        <v>4</v>
      </c>
      <c r="H723" s="13" t="s">
        <v>6</v>
      </c>
      <c r="I723" s="13" t="s">
        <v>1</v>
      </c>
      <c r="J723" s="13" t="s">
        <v>2</v>
      </c>
      <c r="K723" s="13" t="s">
        <v>5</v>
      </c>
      <c r="L723" s="13" t="s">
        <v>52</v>
      </c>
      <c r="M723" s="13" t="s">
        <v>53</v>
      </c>
      <c r="N723" s="13" t="s">
        <v>54</v>
      </c>
      <c r="O723" s="13" t="s">
        <v>55</v>
      </c>
      <c r="P723" s="13" t="s">
        <v>56</v>
      </c>
      <c r="Q723" s="13" t="s">
        <v>57</v>
      </c>
      <c r="R723" s="13" t="s">
        <v>58</v>
      </c>
      <c r="S723" s="13" t="s">
        <v>59</v>
      </c>
      <c r="T723" s="13" t="s">
        <v>60</v>
      </c>
      <c r="U723" s="13" t="s">
        <v>61</v>
      </c>
      <c r="V723" s="13" t="s">
        <v>62</v>
      </c>
      <c r="W723" s="13" t="s">
        <v>63</v>
      </c>
      <c r="X723" s="13" t="s">
        <v>64</v>
      </c>
      <c r="Y723" s="13" t="s">
        <v>65</v>
      </c>
      <c r="Z723" s="13" t="s">
        <v>66</v>
      </c>
      <c r="AA723" s="13" t="s">
        <v>67</v>
      </c>
      <c r="AB723" s="13" t="s">
        <v>68</v>
      </c>
      <c r="AC723" s="13" t="s">
        <v>69</v>
      </c>
      <c r="AD723" s="13" t="s">
        <v>70</v>
      </c>
      <c r="AE723" s="13" t="s">
        <v>71</v>
      </c>
      <c r="AF723" s="13" t="s">
        <v>72</v>
      </c>
      <c r="AG723" s="62" t="s">
        <v>140</v>
      </c>
      <c r="AH723" s="62" t="s">
        <v>141</v>
      </c>
      <c r="AI723" s="62" t="s">
        <v>142</v>
      </c>
      <c r="AJ723" s="62" t="s">
        <v>143</v>
      </c>
      <c r="AK723" s="62" t="s">
        <v>144</v>
      </c>
      <c r="AL723" s="63" t="s">
        <v>145</v>
      </c>
      <c r="AM723" s="63" t="s">
        <v>146</v>
      </c>
      <c r="AN723" s="62" t="s">
        <v>147</v>
      </c>
      <c r="AO723" s="64" t="s">
        <v>150</v>
      </c>
      <c r="AP723" s="64" t="s">
        <v>151</v>
      </c>
      <c r="AQ723" s="62" t="s">
        <v>148</v>
      </c>
      <c r="AR723" s="62" t="s">
        <v>149</v>
      </c>
      <c r="AS723" s="62" t="s">
        <v>152</v>
      </c>
      <c r="AT723" s="62" t="s">
        <v>153</v>
      </c>
    </row>
    <row r="724" spans="1:46" ht="18" customHeight="1" x14ac:dyDescent="0.25">
      <c r="A724" s="49" t="str">
        <f ca="1">CONCATENATE(B723,"-",B724)</f>
        <v>Stoke-All-1</v>
      </c>
      <c r="B724" s="38">
        <v>1</v>
      </c>
      <c r="C724" s="41">
        <f ca="1">VLOOKUP($B724,INDIRECT("data!$"&amp;H702&amp;"$3:$CZ$554"),$E702-3*(B701-1)+C$1,FALSE)</f>
        <v>43379</v>
      </c>
      <c r="D724" s="30" t="str">
        <f ca="1">VLOOKUP($B724,INDIRECT("data!$"&amp;H702&amp;"$3:$CZ$554"),$E702-3*(B701-1)+D$1,FALSE)</f>
        <v>Norwich</v>
      </c>
      <c r="E724" s="30" t="str">
        <f ca="1">VLOOKUP($B724,INDIRECT("data!$"&amp;H702&amp;"$3:$CZ$554"),$E702-3*(B701-1)+E$1,FALSE)</f>
        <v>Stoke</v>
      </c>
      <c r="F724" s="29">
        <f ca="1">VLOOKUP($B724,INDIRECT("data!$"&amp;H702&amp;"$3:$CZ$554"),$E702-3*(B701-1)+F$1,FALSE)</f>
        <v>0</v>
      </c>
      <c r="G724" s="29">
        <f ca="1">VLOOKUP($B724,INDIRECT("data!$"&amp;H702&amp;"$3:$CZ$554"),$E702-3*(B701-1)+G$1,FALSE)</f>
        <v>1</v>
      </c>
      <c r="H724" s="15" t="str">
        <f ca="1">VLOOKUP($B724,INDIRECT("data!$"&amp;H702&amp;"$3:$CZ$554"),$E702-3*(B701-1)+H$1,FALSE)</f>
        <v>A</v>
      </c>
      <c r="I724" s="29">
        <f ca="1">VLOOKUP($B724,INDIRECT("data!$"&amp;H702&amp;"$3:$CZ$554"),$E702-3*(B701-1)+I$1,FALSE)</f>
        <v>0</v>
      </c>
      <c r="J724" s="29">
        <f ca="1">VLOOKUP($B724,INDIRECT("data!$"&amp;H702&amp;"$3:$CZ$554"),$E702-3*(B701-1)+J$1,FALSE)</f>
        <v>1</v>
      </c>
      <c r="K724" s="15" t="str">
        <f ca="1">VLOOKUP($B724,INDIRECT("data!$"&amp;H702&amp;"$3:$CZ$554"),$E702-3*(B701-1)+K$1,FALSE)</f>
        <v>A</v>
      </c>
      <c r="L724" s="30" t="str">
        <f ca="1">VLOOKUP($B724,INDIRECT("data!$"&amp;H702&amp;"$3:$CZ$554"),$E702-3*(B701-1)+L$1,FALSE)</f>
        <v>D Coote</v>
      </c>
      <c r="M724" s="45">
        <f ca="1">VLOOKUP($B724,INDIRECT("data!$"&amp;H702&amp;"$3:$CZ$554"),$E702-3*(B701-1)+M$1,FALSE)</f>
        <v>15</v>
      </c>
      <c r="N724" s="45">
        <f ca="1">VLOOKUP($B724,INDIRECT("data!$"&amp;H702&amp;"$3:$CZ$554"),$E702-3*(B701-1)+N$1,FALSE)</f>
        <v>6</v>
      </c>
      <c r="O724" s="45">
        <f ca="1">VLOOKUP($B724,INDIRECT("data!$"&amp;H702&amp;"$3:$CZ$554"),$E702-3*(B701-1)+O$1,FALSE)</f>
        <v>3</v>
      </c>
      <c r="P724" s="45">
        <f ca="1">VLOOKUP($B724,INDIRECT("data!$"&amp;H702&amp;"$3:$CZ$554"),$E702-3*(B701-1)+P$1,FALSE)</f>
        <v>2</v>
      </c>
      <c r="Q724" s="45">
        <f ca="1">VLOOKUP($B724,INDIRECT("data!$"&amp;H702&amp;"$3:$CZ$554"),$E702-3*(B701-1)+Q$1,FALSE)</f>
        <v>14</v>
      </c>
      <c r="R724" s="45">
        <f ca="1">VLOOKUP($B724,INDIRECT("data!$"&amp;H702&amp;"$3:$CZ$554"),$E702-3*(B701-1)+R$1,FALSE)</f>
        <v>15</v>
      </c>
      <c r="S724" s="45">
        <f ca="1">VLOOKUP($B724,INDIRECT("data!$"&amp;H702&amp;"$3:$CZ$554"),$E702-3*(B701-1)+S$1,FALSE)</f>
        <v>5</v>
      </c>
      <c r="T724" s="45">
        <f ca="1">VLOOKUP($B724,INDIRECT("data!$"&amp;H702&amp;"$3:$CZ$554"),$E702-3*(B701-1)+T$1,FALSE)</f>
        <v>1</v>
      </c>
      <c r="U724" s="45">
        <f ca="1">VLOOKUP($B724,INDIRECT("data!$"&amp;H702&amp;"$3:$CZ$554"),$E702-3*(B701-1)+U$1,FALSE)</f>
        <v>0</v>
      </c>
      <c r="V724" s="45">
        <f ca="1">VLOOKUP($B724,INDIRECT("data!$"&amp;H702&amp;"$3:$CZ$554"),$E702-3*(B701-1)+V$1,FALSE)</f>
        <v>1</v>
      </c>
      <c r="W724" s="45">
        <f ca="1">VLOOKUP($B724,INDIRECT("data!$"&amp;H702&amp;"$3:$CZ$554"),$E702-3*(B701-1)+W$1,FALSE)</f>
        <v>0</v>
      </c>
      <c r="X724" s="45">
        <f ca="1">VLOOKUP($B724,INDIRECT("data!$"&amp;H702&amp;"$3:$CZ$554"),$E702-3*(B701-1)+X$1,FALSE)</f>
        <v>0</v>
      </c>
      <c r="Y724" s="47">
        <f ca="1">VLOOKUP($B724,INDIRECT("data!$"&amp;H702&amp;"$3:$CZ$554"),$E702-3*(B701-1)+Y$1,FALSE)</f>
        <v>2.5</v>
      </c>
      <c r="Z724" s="47">
        <f ca="1">VLOOKUP($B724,INDIRECT("data!$"&amp;H702&amp;"$3:$CZ$554"),$E702-3*(B701-1)+Z$1,FALSE)</f>
        <v>3.3</v>
      </c>
      <c r="AA724" s="47">
        <f ca="1">VLOOKUP($B724,INDIRECT("data!$"&amp;H702&amp;"$3:$CZ$554"),$E702-3*(B701-1)+AA$1,FALSE)</f>
        <v>3.1</v>
      </c>
      <c r="AB724" s="47">
        <f ca="1">VLOOKUP($B724,INDIRECT("data!$"&amp;H702&amp;"$3:$CZ$554"),$E702-3*(B701-1)+AB$1,FALSE)</f>
        <v>2.54</v>
      </c>
      <c r="AC724" s="47">
        <f ca="1">VLOOKUP($B724,INDIRECT("data!$"&amp;H702&amp;"$3:$CZ$554"),$E702-3*(B701-1)+AC$1,FALSE)</f>
        <v>3.32</v>
      </c>
      <c r="AD724" s="47">
        <f ca="1">VLOOKUP($B724,INDIRECT("data!$"&amp;H702&amp;"$3:$CZ$554"),$E702-3*(B701-1)+AD$1,FALSE)</f>
        <v>3.03</v>
      </c>
      <c r="AE724" s="47">
        <f ca="1">VLOOKUP($B724,INDIRECT("data!$"&amp;H702&amp;"$3:$CZ$554"),$E702-3*(B701-1)+AE$1,FALSE)</f>
        <v>1.98</v>
      </c>
      <c r="AF724" s="47">
        <f ca="1">VLOOKUP($B724,INDIRECT("data!$"&amp;H702&amp;"$3:$CZ$554"),$E702-3*(B701-1)+AF$1,FALSE)</f>
        <v>1.81</v>
      </c>
      <c r="AG724" s="65">
        <f ca="1">IF(C724="","",F724+G724)</f>
        <v>1</v>
      </c>
      <c r="AH724" s="65">
        <f ca="1">IF(C724="","",I724+J724)</f>
        <v>1</v>
      </c>
      <c r="AI724" s="65">
        <f ca="1">IF(C724="","",AJ724+AK724)</f>
        <v>0</v>
      </c>
      <c r="AJ724" s="65">
        <f ca="1">IF(C724="","",F724-I724)</f>
        <v>0</v>
      </c>
      <c r="AK724" s="65">
        <f ca="1">IF(C724="","",G724-J724)</f>
        <v>0</v>
      </c>
      <c r="AL724" s="66" t="str">
        <f ca="1">IF(AJ724&gt;AK724,"H",IF(AJ724=AK724,"D",IF(AJ724&lt;AK724,"A","Error!")))</f>
        <v>D</v>
      </c>
      <c r="AM724" s="66" t="str">
        <f ca="1">IF(C724="","",CONCATENATE(K724,"-",H724))</f>
        <v>A-A</v>
      </c>
      <c r="AN724" s="65">
        <f ca="1">IF(C724="","",IF(AND(F724&gt;0,G724&gt;0),1,0))</f>
        <v>0</v>
      </c>
      <c r="AO724" s="65">
        <f ca="1">IF(C724="","",IF(AND(F724&gt;0,I724&gt;0),1,0))</f>
        <v>0</v>
      </c>
      <c r="AP724" s="65">
        <f ca="1">IF(C724="","",IF(AND(G724&gt;0,J724&gt;0),1,0))</f>
        <v>1</v>
      </c>
      <c r="AQ724" s="65">
        <f ca="1">IF(C724="","",IF(AND(H724="H",G724=0),1,0))</f>
        <v>0</v>
      </c>
      <c r="AR724" s="65">
        <f ca="1">IF(C724="","",IF(AND(H724="A",F724=0),1,0))</f>
        <v>1</v>
      </c>
      <c r="AS724" s="65">
        <f ca="1">IF(C724="","",IF(AND(K724="H",AL724="H"),1,0))</f>
        <v>0</v>
      </c>
      <c r="AT724" s="65">
        <f ca="1">IF(C724="","",IF(AND(K724="A",AL724="A"),1,0))</f>
        <v>0</v>
      </c>
    </row>
    <row r="725" spans="1:46" ht="18" customHeight="1" x14ac:dyDescent="0.25">
      <c r="A725" s="49" t="str">
        <f ca="1">CONCATENATE(B723,"-",B725)</f>
        <v>Stoke-All-2</v>
      </c>
      <c r="B725" s="38">
        <v>2</v>
      </c>
      <c r="C725" s="41">
        <f ca="1">VLOOKUP($B725,INDIRECT("data!$"&amp;H702&amp;"$3:$CZ$554"),$E702-3*(B701-1)+C$1,FALSE)</f>
        <v>43375</v>
      </c>
      <c r="D725" s="30" t="str">
        <f ca="1">VLOOKUP($B725,INDIRECT("data!$"&amp;H702&amp;"$3:$CZ$554"),$E702-3*(B701-1)+D$1,FALSE)</f>
        <v>Stoke</v>
      </c>
      <c r="E725" s="30" t="str">
        <f ca="1">VLOOKUP($B725,INDIRECT("data!$"&amp;H702&amp;"$3:$CZ$554"),$E702-3*(B701-1)+E$1,FALSE)</f>
        <v>Bolton</v>
      </c>
      <c r="F725" s="29">
        <f ca="1">VLOOKUP($B725,INDIRECT("data!$"&amp;H702&amp;"$3:$CZ$554"),$E702-3*(B701-1)+F$1,FALSE)</f>
        <v>2</v>
      </c>
      <c r="G725" s="29">
        <f ca="1">VLOOKUP($B725,INDIRECT("data!$"&amp;H702&amp;"$3:$CZ$554"),$E702-3*(B701-1)+G$1,FALSE)</f>
        <v>0</v>
      </c>
      <c r="H725" s="15" t="str">
        <f ca="1">VLOOKUP($B725,INDIRECT("data!$"&amp;H702&amp;"$3:$CZ$554"),$E702-3*(B701-1)+H$1,FALSE)</f>
        <v>H</v>
      </c>
      <c r="I725" s="29">
        <f ca="1">VLOOKUP($B725,INDIRECT("data!$"&amp;H702&amp;"$3:$CZ$554"),$E702-3*(B701-1)+I$1,FALSE)</f>
        <v>1</v>
      </c>
      <c r="J725" s="29">
        <f ca="1">VLOOKUP($B725,INDIRECT("data!$"&amp;H702&amp;"$3:$CZ$554"),$E702-3*(B701-1)+J$1,FALSE)</f>
        <v>0</v>
      </c>
      <c r="K725" s="15" t="str">
        <f ca="1">VLOOKUP($B725,INDIRECT("data!$"&amp;H702&amp;"$3:$CZ$554"),$E702-3*(B701-1)+K$1,FALSE)</f>
        <v>H</v>
      </c>
      <c r="L725" s="30" t="str">
        <f ca="1">VLOOKUP($B725,INDIRECT("data!$"&amp;H702&amp;"$3:$CZ$554"),$E702-3*(B701-1)+L$1,FALSE)</f>
        <v>J Simpson</v>
      </c>
      <c r="M725" s="45">
        <f ca="1">VLOOKUP($B725,INDIRECT("data!$"&amp;H702&amp;"$3:$CZ$554"),$E702-3*(B701-1)+M$1,FALSE)</f>
        <v>14</v>
      </c>
      <c r="N725" s="45">
        <f ca="1">VLOOKUP($B725,INDIRECT("data!$"&amp;H702&amp;"$3:$CZ$554"),$E702-3*(B701-1)+N$1,FALSE)</f>
        <v>6</v>
      </c>
      <c r="O725" s="45">
        <f ca="1">VLOOKUP($B725,INDIRECT("data!$"&amp;H702&amp;"$3:$CZ$554"),$E702-3*(B701-1)+O$1,FALSE)</f>
        <v>7</v>
      </c>
      <c r="P725" s="45">
        <f ca="1">VLOOKUP($B725,INDIRECT("data!$"&amp;H702&amp;"$3:$CZ$554"),$E702-3*(B701-1)+P$1,FALSE)</f>
        <v>1</v>
      </c>
      <c r="Q725" s="45">
        <f ca="1">VLOOKUP($B725,INDIRECT("data!$"&amp;H702&amp;"$3:$CZ$554"),$E702-3*(B701-1)+Q$1,FALSE)</f>
        <v>16</v>
      </c>
      <c r="R725" s="45">
        <f ca="1">VLOOKUP($B725,INDIRECT("data!$"&amp;H702&amp;"$3:$CZ$554"),$E702-3*(B701-1)+R$1,FALSE)</f>
        <v>17</v>
      </c>
      <c r="S725" s="45">
        <f ca="1">VLOOKUP($B725,INDIRECT("data!$"&amp;H702&amp;"$3:$CZ$554"),$E702-3*(B701-1)+S$1,FALSE)</f>
        <v>9</v>
      </c>
      <c r="T725" s="45">
        <f ca="1">VLOOKUP($B725,INDIRECT("data!$"&amp;H702&amp;"$3:$CZ$554"),$E702-3*(B701-1)+T$1,FALSE)</f>
        <v>3</v>
      </c>
      <c r="U725" s="45">
        <f ca="1">VLOOKUP($B725,INDIRECT("data!$"&amp;H702&amp;"$3:$CZ$554"),$E702-3*(B701-1)+U$1,FALSE)</f>
        <v>1</v>
      </c>
      <c r="V725" s="45">
        <f ca="1">VLOOKUP($B725,INDIRECT("data!$"&amp;H702&amp;"$3:$CZ$554"),$E702-3*(B701-1)+V$1,FALSE)</f>
        <v>2</v>
      </c>
      <c r="W725" s="45">
        <f ca="1">VLOOKUP($B725,INDIRECT("data!$"&amp;H702&amp;"$3:$CZ$554"),$E702-3*(B701-1)+W$1,FALSE)</f>
        <v>0</v>
      </c>
      <c r="X725" s="45">
        <f ca="1">VLOOKUP($B725,INDIRECT("data!$"&amp;H702&amp;"$3:$CZ$554"),$E702-3*(B701-1)+X$1,FALSE)</f>
        <v>0</v>
      </c>
      <c r="Y725" s="47">
        <f ca="1">VLOOKUP($B725,INDIRECT("data!$"&amp;H702&amp;"$3:$CZ$554"),$E702-3*(B701-1)+Y$1,FALSE)</f>
        <v>1.55</v>
      </c>
      <c r="Z725" s="47">
        <f ca="1">VLOOKUP($B725,INDIRECT("data!$"&amp;H702&amp;"$3:$CZ$554"),$E702-3*(B701-1)+Z$1,FALSE)</f>
        <v>4</v>
      </c>
      <c r="AA725" s="47">
        <f ca="1">VLOOKUP($B725,INDIRECT("data!$"&amp;H702&amp;"$3:$CZ$554"),$E702-3*(B701-1)+AA$1,FALSE)</f>
        <v>7.5</v>
      </c>
      <c r="AB725" s="47">
        <f ca="1">VLOOKUP($B725,INDIRECT("data!$"&amp;H702&amp;"$3:$CZ$554"),$E702-3*(B701-1)+AB$1,FALSE)</f>
        <v>1.55</v>
      </c>
      <c r="AC725" s="47">
        <f ca="1">VLOOKUP($B725,INDIRECT("data!$"&amp;H702&amp;"$3:$CZ$554"),$E702-3*(B701-1)+AC$1,FALSE)</f>
        <v>4.04</v>
      </c>
      <c r="AD725" s="47">
        <f ca="1">VLOOKUP($B725,INDIRECT("data!$"&amp;H702&amp;"$3:$CZ$554"),$E702-3*(B701-1)+AD$1,FALSE)</f>
        <v>7.2</v>
      </c>
      <c r="AE725" s="47">
        <f ca="1">VLOOKUP($B725,INDIRECT("data!$"&amp;H702&amp;"$3:$CZ$554"),$E702-3*(B701-1)+AE$1,FALSE)</f>
        <v>1.98</v>
      </c>
      <c r="AF725" s="47">
        <f ca="1">VLOOKUP($B725,INDIRECT("data!$"&amp;H702&amp;"$3:$CZ$554"),$E702-3*(B701-1)+AF$1,FALSE)</f>
        <v>1.81</v>
      </c>
      <c r="AG725" s="65">
        <f t="shared" ref="AG725:AG733" ca="1" si="1551">IF(C725="","",F725+G725)</f>
        <v>2</v>
      </c>
      <c r="AH725" s="65">
        <f t="shared" ref="AH725:AH733" ca="1" si="1552">IF(C725="","",I725+J725)</f>
        <v>1</v>
      </c>
      <c r="AI725" s="65">
        <f t="shared" ref="AI725:AI733" ca="1" si="1553">IF(C725="","",AJ725+AK725)</f>
        <v>1</v>
      </c>
      <c r="AJ725" s="65">
        <f t="shared" ref="AJ725:AJ733" ca="1" si="1554">IF(C725="","",F725-I725)</f>
        <v>1</v>
      </c>
      <c r="AK725" s="65">
        <f t="shared" ref="AK725:AK733" ca="1" si="1555">IF(C725="","",G725-J725)</f>
        <v>0</v>
      </c>
      <c r="AL725" s="66" t="str">
        <f t="shared" ref="AL725:AL733" ca="1" si="1556">IF(AJ725&gt;AK725,"H",IF(AJ725=AK725,"D",IF(AJ725&lt;AK725,"A","Error!")))</f>
        <v>H</v>
      </c>
      <c r="AM725" s="66" t="str">
        <f t="shared" ref="AM725:AM733" ca="1" si="1557">IF(C725="","",CONCATENATE(K725,"-",H725))</f>
        <v>H-H</v>
      </c>
      <c r="AN725" s="65">
        <f t="shared" ref="AN725:AN733" ca="1" si="1558">IF(C725="","",IF(AND(F725&gt;0,G725&gt;0),1,0))</f>
        <v>0</v>
      </c>
      <c r="AO725" s="65">
        <f t="shared" ref="AO725:AO733" ca="1" si="1559">IF(C725="","",IF(AND(F725&gt;0,I725&gt;0),1,0))</f>
        <v>1</v>
      </c>
      <c r="AP725" s="65">
        <f t="shared" ref="AP725:AP733" ca="1" si="1560">IF(C725="","",IF(AND(G725&gt;0,J725&gt;0),1,0))</f>
        <v>0</v>
      </c>
      <c r="AQ725" s="65">
        <f t="shared" ref="AQ725:AQ733" ca="1" si="1561">IF(C725="","",IF(AND(H725="H",G725=0),1,0))</f>
        <v>1</v>
      </c>
      <c r="AR725" s="65">
        <f t="shared" ref="AR725:AR733" ca="1" si="1562">IF(C725="","",IF(AND(H725="A",F725=0),1,0))</f>
        <v>0</v>
      </c>
      <c r="AS725" s="65">
        <f t="shared" ref="AS725:AS733" ca="1" si="1563">IF(C725="","",IF(AND(K725="H",AL725="H"),1,0))</f>
        <v>1</v>
      </c>
      <c r="AT725" s="65">
        <f t="shared" ref="AT725:AT733" ca="1" si="1564">IF(C725="","",IF(AND(K725="A",AL725="A"),1,0))</f>
        <v>0</v>
      </c>
    </row>
    <row r="726" spans="1:46" ht="18" customHeight="1" x14ac:dyDescent="0.25">
      <c r="A726" s="49" t="str">
        <f ca="1">CONCATENATE(B723,"-",B726)</f>
        <v>Stoke-All-3</v>
      </c>
      <c r="B726" s="38">
        <v>3</v>
      </c>
      <c r="C726" s="41">
        <f ca="1">VLOOKUP($B726,INDIRECT("data!$"&amp;H702&amp;"$3:$CZ$554"),$E702-3*(B701-1)+C$1,FALSE)</f>
        <v>43372</v>
      </c>
      <c r="D726" s="30" t="str">
        <f ca="1">VLOOKUP($B726,INDIRECT("data!$"&amp;H702&amp;"$3:$CZ$554"),$E702-3*(B701-1)+D$1,FALSE)</f>
        <v>Rotherham</v>
      </c>
      <c r="E726" s="30" t="str">
        <f ca="1">VLOOKUP($B726,INDIRECT("data!$"&amp;H702&amp;"$3:$CZ$554"),$E702-3*(B701-1)+E$1,FALSE)</f>
        <v>Stoke</v>
      </c>
      <c r="F726" s="29">
        <f ca="1">VLOOKUP($B726,INDIRECT("data!$"&amp;H702&amp;"$3:$CZ$554"),$E702-3*(B701-1)+F$1,FALSE)</f>
        <v>2</v>
      </c>
      <c r="G726" s="29">
        <f ca="1">VLOOKUP($B726,INDIRECT("data!$"&amp;H702&amp;"$3:$CZ$554"),$E702-3*(B701-1)+G$1,FALSE)</f>
        <v>2</v>
      </c>
      <c r="H726" s="15" t="str">
        <f ca="1">VLOOKUP($B726,INDIRECT("data!$"&amp;H702&amp;"$3:$CZ$554"),$E702-3*(B701-1)+H$1,FALSE)</f>
        <v>D</v>
      </c>
      <c r="I726" s="29">
        <f ca="1">VLOOKUP($B726,INDIRECT("data!$"&amp;H702&amp;"$3:$CZ$554"),$E702-3*(B701-1)+I$1,FALSE)</f>
        <v>0</v>
      </c>
      <c r="J726" s="29">
        <f ca="1">VLOOKUP($B726,INDIRECT("data!$"&amp;H702&amp;"$3:$CZ$554"),$E702-3*(B701-1)+J$1,FALSE)</f>
        <v>0</v>
      </c>
      <c r="K726" s="15" t="str">
        <f ca="1">VLOOKUP($B726,INDIRECT("data!$"&amp;H702&amp;"$3:$CZ$554"),$E702-3*(B701-1)+K$1,FALSE)</f>
        <v>D</v>
      </c>
      <c r="L726" s="30" t="str">
        <f ca="1">VLOOKUP($B726,INDIRECT("data!$"&amp;H702&amp;"$3:$CZ$554"),$E702-3*(B701-1)+L$1,FALSE)</f>
        <v>D Webb</v>
      </c>
      <c r="M726" s="45">
        <f ca="1">VLOOKUP($B726,INDIRECT("data!$"&amp;H702&amp;"$3:$CZ$554"),$E702-3*(B701-1)+M$1,FALSE)</f>
        <v>13</v>
      </c>
      <c r="N726" s="45">
        <f ca="1">VLOOKUP($B726,INDIRECT("data!$"&amp;H702&amp;"$3:$CZ$554"),$E702-3*(B701-1)+N$1,FALSE)</f>
        <v>19</v>
      </c>
      <c r="O726" s="45">
        <f ca="1">VLOOKUP($B726,INDIRECT("data!$"&amp;H702&amp;"$3:$CZ$554"),$E702-3*(B701-1)+O$1,FALSE)</f>
        <v>2</v>
      </c>
      <c r="P726" s="45">
        <f ca="1">VLOOKUP($B726,INDIRECT("data!$"&amp;H702&amp;"$3:$CZ$554"),$E702-3*(B701-1)+P$1,FALSE)</f>
        <v>7</v>
      </c>
      <c r="Q726" s="45">
        <f ca="1">VLOOKUP($B726,INDIRECT("data!$"&amp;H702&amp;"$3:$CZ$554"),$E702-3*(B701-1)+Q$1,FALSE)</f>
        <v>8</v>
      </c>
      <c r="R726" s="45">
        <f ca="1">VLOOKUP($B726,INDIRECT("data!$"&amp;H702&amp;"$3:$CZ$554"),$E702-3*(B701-1)+R$1,FALSE)</f>
        <v>7</v>
      </c>
      <c r="S726" s="45">
        <f ca="1">VLOOKUP($B726,INDIRECT("data!$"&amp;H702&amp;"$3:$CZ$554"),$E702-3*(B701-1)+S$1,FALSE)</f>
        <v>6</v>
      </c>
      <c r="T726" s="45">
        <f ca="1">VLOOKUP($B726,INDIRECT("data!$"&amp;H702&amp;"$3:$CZ$554"),$E702-3*(B701-1)+T$1,FALSE)</f>
        <v>8</v>
      </c>
      <c r="U726" s="45">
        <f ca="1">VLOOKUP($B726,INDIRECT("data!$"&amp;H702&amp;"$3:$CZ$554"),$E702-3*(B701-1)+U$1,FALSE)</f>
        <v>0</v>
      </c>
      <c r="V726" s="45">
        <f ca="1">VLOOKUP($B726,INDIRECT("data!$"&amp;H702&amp;"$3:$CZ$554"),$E702-3*(B701-1)+V$1,FALSE)</f>
        <v>0</v>
      </c>
      <c r="W726" s="45">
        <f ca="1">VLOOKUP($B726,INDIRECT("data!$"&amp;H702&amp;"$3:$CZ$554"),$E702-3*(B701-1)+W$1,FALSE)</f>
        <v>0</v>
      </c>
      <c r="X726" s="45">
        <f ca="1">VLOOKUP($B726,INDIRECT("data!$"&amp;H702&amp;"$3:$CZ$554"),$E702-3*(B701-1)+X$1,FALSE)</f>
        <v>0</v>
      </c>
      <c r="Y726" s="47">
        <f ca="1">VLOOKUP($B726,INDIRECT("data!$"&amp;H702&amp;"$3:$CZ$554"),$E702-3*(B701-1)+Y$1,FALSE)</f>
        <v>3.6</v>
      </c>
      <c r="Z726" s="47">
        <f ca="1">VLOOKUP($B726,INDIRECT("data!$"&amp;H702&amp;"$3:$CZ$554"),$E702-3*(B701-1)+Z$1,FALSE)</f>
        <v>3.5</v>
      </c>
      <c r="AA726" s="47">
        <f ca="1">VLOOKUP($B726,INDIRECT("data!$"&amp;H702&amp;"$3:$CZ$554"),$E702-3*(B701-1)+AA$1,FALSE)</f>
        <v>2.14</v>
      </c>
      <c r="AB726" s="47">
        <f ca="1">VLOOKUP($B726,INDIRECT("data!$"&amp;H702&amp;"$3:$CZ$554"),$E702-3*(B701-1)+AB$1,FALSE)</f>
        <v>3.58</v>
      </c>
      <c r="AC726" s="47">
        <f ca="1">VLOOKUP($B726,INDIRECT("data!$"&amp;H702&amp;"$3:$CZ$554"),$E702-3*(B701-1)+AC$1,FALSE)</f>
        <v>3.35</v>
      </c>
      <c r="AD726" s="47">
        <f ca="1">VLOOKUP($B726,INDIRECT("data!$"&amp;H702&amp;"$3:$CZ$554"),$E702-3*(B701-1)+AD$1,FALSE)</f>
        <v>2.23</v>
      </c>
      <c r="AE726" s="47">
        <f ca="1">VLOOKUP($B726,INDIRECT("data!$"&amp;H702&amp;"$3:$CZ$554"),$E702-3*(B701-1)+AE$1,FALSE)</f>
        <v>1.91</v>
      </c>
      <c r="AF726" s="47">
        <f ca="1">VLOOKUP($B726,INDIRECT("data!$"&amp;H702&amp;"$3:$CZ$554"),$E702-3*(B701-1)+AF$1,FALSE)</f>
        <v>1.88</v>
      </c>
      <c r="AG726" s="65">
        <f t="shared" ca="1" si="1551"/>
        <v>4</v>
      </c>
      <c r="AH726" s="65">
        <f t="shared" ca="1" si="1552"/>
        <v>0</v>
      </c>
      <c r="AI726" s="65">
        <f t="shared" ca="1" si="1553"/>
        <v>4</v>
      </c>
      <c r="AJ726" s="65">
        <f t="shared" ca="1" si="1554"/>
        <v>2</v>
      </c>
      <c r="AK726" s="65">
        <f t="shared" ca="1" si="1555"/>
        <v>2</v>
      </c>
      <c r="AL726" s="66" t="str">
        <f t="shared" ca="1" si="1556"/>
        <v>D</v>
      </c>
      <c r="AM726" s="66" t="str">
        <f t="shared" ca="1" si="1557"/>
        <v>D-D</v>
      </c>
      <c r="AN726" s="65">
        <f t="shared" ca="1" si="1558"/>
        <v>1</v>
      </c>
      <c r="AO726" s="65">
        <f t="shared" ca="1" si="1559"/>
        <v>0</v>
      </c>
      <c r="AP726" s="65">
        <f t="shared" ca="1" si="1560"/>
        <v>0</v>
      </c>
      <c r="AQ726" s="65">
        <f t="shared" ca="1" si="1561"/>
        <v>0</v>
      </c>
      <c r="AR726" s="65">
        <f t="shared" ca="1" si="1562"/>
        <v>0</v>
      </c>
      <c r="AS726" s="65">
        <f t="shared" ca="1" si="1563"/>
        <v>0</v>
      </c>
      <c r="AT726" s="65">
        <f t="shared" ca="1" si="1564"/>
        <v>0</v>
      </c>
    </row>
    <row r="727" spans="1:46" ht="18" customHeight="1" x14ac:dyDescent="0.25">
      <c r="A727" s="49" t="str">
        <f ca="1">CONCATENATE(B723,"-",B727)</f>
        <v>Stoke-All-4</v>
      </c>
      <c r="B727" s="38">
        <v>4</v>
      </c>
      <c r="C727" s="41">
        <f ca="1">VLOOKUP($B727,INDIRECT("data!$"&amp;H702&amp;"$3:$CZ$554"),$E702-3*(B701-1)+C$1,FALSE)</f>
        <v>43365</v>
      </c>
      <c r="D727" s="30" t="str">
        <f ca="1">VLOOKUP($B727,INDIRECT("data!$"&amp;H702&amp;"$3:$CZ$554"),$E702-3*(B701-1)+D$1,FALSE)</f>
        <v>Stoke</v>
      </c>
      <c r="E727" s="30" t="str">
        <f ca="1">VLOOKUP($B727,INDIRECT("data!$"&amp;H702&amp;"$3:$CZ$554"),$E702-3*(B701-1)+E$1,FALSE)</f>
        <v>Blackburn</v>
      </c>
      <c r="F727" s="29">
        <f ca="1">VLOOKUP($B727,INDIRECT("data!$"&amp;H702&amp;"$3:$CZ$554"),$E702-3*(B701-1)+F$1,FALSE)</f>
        <v>2</v>
      </c>
      <c r="G727" s="29">
        <f ca="1">VLOOKUP($B727,INDIRECT("data!$"&amp;H702&amp;"$3:$CZ$554"),$E702-3*(B701-1)+G$1,FALSE)</f>
        <v>3</v>
      </c>
      <c r="H727" s="15" t="str">
        <f ca="1">VLOOKUP($B727,INDIRECT("data!$"&amp;H702&amp;"$3:$CZ$554"),$E702-3*(B701-1)+H$1,FALSE)</f>
        <v>A</v>
      </c>
      <c r="I727" s="29">
        <f ca="1">VLOOKUP($B727,INDIRECT("data!$"&amp;H702&amp;"$3:$CZ$554"),$E702-3*(B701-1)+I$1,FALSE)</f>
        <v>0</v>
      </c>
      <c r="J727" s="29">
        <f ca="1">VLOOKUP($B727,INDIRECT("data!$"&amp;H702&amp;"$3:$CZ$554"),$E702-3*(B701-1)+J$1,FALSE)</f>
        <v>2</v>
      </c>
      <c r="K727" s="15" t="str">
        <f ca="1">VLOOKUP($B727,INDIRECT("data!$"&amp;H702&amp;"$3:$CZ$554"),$E702-3*(B701-1)+K$1,FALSE)</f>
        <v>A</v>
      </c>
      <c r="L727" s="30" t="str">
        <f ca="1">VLOOKUP($B727,INDIRECT("data!$"&amp;H702&amp;"$3:$CZ$554"),$E702-3*(B701-1)+L$1,FALSE)</f>
        <v>T Harrington</v>
      </c>
      <c r="M727" s="45">
        <f ca="1">VLOOKUP($B727,INDIRECT("data!$"&amp;H702&amp;"$3:$CZ$554"),$E702-3*(B701-1)+M$1,FALSE)</f>
        <v>17</v>
      </c>
      <c r="N727" s="45">
        <f ca="1">VLOOKUP($B727,INDIRECT("data!$"&amp;H702&amp;"$3:$CZ$554"),$E702-3*(B701-1)+N$1,FALSE)</f>
        <v>8</v>
      </c>
      <c r="O727" s="45">
        <f ca="1">VLOOKUP($B727,INDIRECT("data!$"&amp;H702&amp;"$3:$CZ$554"),$E702-3*(B701-1)+O$1,FALSE)</f>
        <v>3</v>
      </c>
      <c r="P727" s="45">
        <f ca="1">VLOOKUP($B727,INDIRECT("data!$"&amp;H702&amp;"$3:$CZ$554"),$E702-3*(B701-1)+P$1,FALSE)</f>
        <v>4</v>
      </c>
      <c r="Q727" s="45">
        <f ca="1">VLOOKUP($B727,INDIRECT("data!$"&amp;H702&amp;"$3:$CZ$554"),$E702-3*(B701-1)+Q$1,FALSE)</f>
        <v>11</v>
      </c>
      <c r="R727" s="45">
        <f ca="1">VLOOKUP($B727,INDIRECT("data!$"&amp;H702&amp;"$3:$CZ$554"),$E702-3*(B701-1)+R$1,FALSE)</f>
        <v>14</v>
      </c>
      <c r="S727" s="45">
        <f ca="1">VLOOKUP($B727,INDIRECT("data!$"&amp;H702&amp;"$3:$CZ$554"),$E702-3*(B701-1)+S$1,FALSE)</f>
        <v>9</v>
      </c>
      <c r="T727" s="45">
        <f ca="1">VLOOKUP($B727,INDIRECT("data!$"&amp;H702&amp;"$3:$CZ$554"),$E702-3*(B701-1)+T$1,FALSE)</f>
        <v>2</v>
      </c>
      <c r="U727" s="45">
        <f ca="1">VLOOKUP($B727,INDIRECT("data!$"&amp;H702&amp;"$3:$CZ$554"),$E702-3*(B701-1)+U$1,FALSE)</f>
        <v>2</v>
      </c>
      <c r="V727" s="45">
        <f ca="1">VLOOKUP($B727,INDIRECT("data!$"&amp;H702&amp;"$3:$CZ$554"),$E702-3*(B701-1)+V$1,FALSE)</f>
        <v>1</v>
      </c>
      <c r="W727" s="45">
        <f ca="1">VLOOKUP($B727,INDIRECT("data!$"&amp;H702&amp;"$3:$CZ$554"),$E702-3*(B701-1)+W$1,FALSE)</f>
        <v>0</v>
      </c>
      <c r="X727" s="45">
        <f ca="1">VLOOKUP($B727,INDIRECT("data!$"&amp;H702&amp;"$3:$CZ$554"),$E702-3*(B701-1)+X$1,FALSE)</f>
        <v>0</v>
      </c>
      <c r="Y727" s="47">
        <f ca="1">VLOOKUP($B727,INDIRECT("data!$"&amp;H702&amp;"$3:$CZ$554"),$E702-3*(B701-1)+Y$1,FALSE)</f>
        <v>2.04</v>
      </c>
      <c r="Z727" s="47">
        <f ca="1">VLOOKUP($B727,INDIRECT("data!$"&amp;H702&amp;"$3:$CZ$554"),$E702-3*(B701-1)+Z$1,FALSE)</f>
        <v>3.3</v>
      </c>
      <c r="AA727" s="47">
        <f ca="1">VLOOKUP($B727,INDIRECT("data!$"&amp;H702&amp;"$3:$CZ$554"),$E702-3*(B701-1)+AA$1,FALSE)</f>
        <v>4.2</v>
      </c>
      <c r="AB727" s="47">
        <f ca="1">VLOOKUP($B727,INDIRECT("data!$"&amp;H702&amp;"$3:$CZ$554"),$E702-3*(B701-1)+AB$1,FALSE)</f>
        <v>2.0299999999999998</v>
      </c>
      <c r="AC727" s="47">
        <f ca="1">VLOOKUP($B727,INDIRECT("data!$"&amp;H702&amp;"$3:$CZ$554"),$E702-3*(B701-1)+AC$1,FALSE)</f>
        <v>3.41</v>
      </c>
      <c r="AD727" s="47">
        <f ca="1">VLOOKUP($B727,INDIRECT("data!$"&amp;H702&amp;"$3:$CZ$554"),$E702-3*(B701-1)+AD$1,FALSE)</f>
        <v>4.1100000000000003</v>
      </c>
      <c r="AE727" s="47">
        <f ca="1">VLOOKUP($B727,INDIRECT("data!$"&amp;H702&amp;"$3:$CZ$554"),$E702-3*(B701-1)+AE$1,FALSE)</f>
        <v>2.1</v>
      </c>
      <c r="AF727" s="47">
        <f ca="1">VLOOKUP($B727,INDIRECT("data!$"&amp;H702&amp;"$3:$CZ$554"),$E702-3*(B701-1)+AF$1,FALSE)</f>
        <v>1.72</v>
      </c>
      <c r="AG727" s="65">
        <f t="shared" ca="1" si="1551"/>
        <v>5</v>
      </c>
      <c r="AH727" s="65">
        <f t="shared" ca="1" si="1552"/>
        <v>2</v>
      </c>
      <c r="AI727" s="65">
        <f t="shared" ca="1" si="1553"/>
        <v>3</v>
      </c>
      <c r="AJ727" s="65">
        <f t="shared" ca="1" si="1554"/>
        <v>2</v>
      </c>
      <c r="AK727" s="65">
        <f t="shared" ca="1" si="1555"/>
        <v>1</v>
      </c>
      <c r="AL727" s="66" t="str">
        <f t="shared" ca="1" si="1556"/>
        <v>H</v>
      </c>
      <c r="AM727" s="66" t="str">
        <f t="shared" ca="1" si="1557"/>
        <v>A-A</v>
      </c>
      <c r="AN727" s="65">
        <f t="shared" ca="1" si="1558"/>
        <v>1</v>
      </c>
      <c r="AO727" s="65">
        <f t="shared" ca="1" si="1559"/>
        <v>0</v>
      </c>
      <c r="AP727" s="65">
        <f t="shared" ca="1" si="1560"/>
        <v>1</v>
      </c>
      <c r="AQ727" s="65">
        <f t="shared" ca="1" si="1561"/>
        <v>0</v>
      </c>
      <c r="AR727" s="65">
        <f t="shared" ca="1" si="1562"/>
        <v>0</v>
      </c>
      <c r="AS727" s="65">
        <f t="shared" ca="1" si="1563"/>
        <v>0</v>
      </c>
      <c r="AT727" s="65">
        <f t="shared" ca="1" si="1564"/>
        <v>0</v>
      </c>
    </row>
    <row r="728" spans="1:46" ht="18" customHeight="1" x14ac:dyDescent="0.25">
      <c r="A728" s="49" t="str">
        <f ca="1">CONCATENATE(B723,"-",B728)</f>
        <v>Stoke-All-5</v>
      </c>
      <c r="B728" s="38">
        <v>5</v>
      </c>
      <c r="C728" s="41">
        <f ca="1">VLOOKUP($B728,INDIRECT("data!$"&amp;H702&amp;"$3:$CZ$554"),$E702-3*(B701-1)+C$1,FALSE)</f>
        <v>43361</v>
      </c>
      <c r="D728" s="30" t="str">
        <f ca="1">VLOOKUP($B728,INDIRECT("data!$"&amp;H702&amp;"$3:$CZ$554"),$E702-3*(B701-1)+D$1,FALSE)</f>
        <v>Stoke</v>
      </c>
      <c r="E728" s="30" t="str">
        <f ca="1">VLOOKUP($B728,INDIRECT("data!$"&amp;H702&amp;"$3:$CZ$554"),$E702-3*(B701-1)+E$1,FALSE)</f>
        <v>Swansea</v>
      </c>
      <c r="F728" s="29">
        <f ca="1">VLOOKUP($B728,INDIRECT("data!$"&amp;H702&amp;"$3:$CZ$554"),$E702-3*(B701-1)+F$1,FALSE)</f>
        <v>1</v>
      </c>
      <c r="G728" s="29">
        <f ca="1">VLOOKUP($B728,INDIRECT("data!$"&amp;H702&amp;"$3:$CZ$554"),$E702-3*(B701-1)+G$1,FALSE)</f>
        <v>0</v>
      </c>
      <c r="H728" s="15" t="str">
        <f ca="1">VLOOKUP($B728,INDIRECT("data!$"&amp;H702&amp;"$3:$CZ$554"),$E702-3*(B701-1)+H$1,FALSE)</f>
        <v>H</v>
      </c>
      <c r="I728" s="29">
        <f ca="1">VLOOKUP($B728,INDIRECT("data!$"&amp;H702&amp;"$3:$CZ$554"),$E702-3*(B701-1)+I$1,FALSE)</f>
        <v>0</v>
      </c>
      <c r="J728" s="29">
        <f ca="1">VLOOKUP($B728,INDIRECT("data!$"&amp;H702&amp;"$3:$CZ$554"),$E702-3*(B701-1)+J$1,FALSE)</f>
        <v>0</v>
      </c>
      <c r="K728" s="15" t="str">
        <f ca="1">VLOOKUP($B728,INDIRECT("data!$"&amp;H702&amp;"$3:$CZ$554"),$E702-3*(B701-1)+K$1,FALSE)</f>
        <v>D</v>
      </c>
      <c r="L728" s="30" t="str">
        <f ca="1">VLOOKUP($B728,INDIRECT("data!$"&amp;H702&amp;"$3:$CZ$554"),$E702-3*(B701-1)+L$1,FALSE)</f>
        <v>P Tierney</v>
      </c>
      <c r="M728" s="45">
        <f ca="1">VLOOKUP($B728,INDIRECT("data!$"&amp;H702&amp;"$3:$CZ$554"),$E702-3*(B701-1)+M$1,FALSE)</f>
        <v>8</v>
      </c>
      <c r="N728" s="45">
        <f ca="1">VLOOKUP($B728,INDIRECT("data!$"&amp;H702&amp;"$3:$CZ$554"),$E702-3*(B701-1)+N$1,FALSE)</f>
        <v>14</v>
      </c>
      <c r="O728" s="45">
        <f ca="1">VLOOKUP($B728,INDIRECT("data!$"&amp;H702&amp;"$3:$CZ$554"),$E702-3*(B701-1)+O$1,FALSE)</f>
        <v>3</v>
      </c>
      <c r="P728" s="45">
        <f ca="1">VLOOKUP($B728,INDIRECT("data!$"&amp;H702&amp;"$3:$CZ$554"),$E702-3*(B701-1)+P$1,FALSE)</f>
        <v>5</v>
      </c>
      <c r="Q728" s="45">
        <f ca="1">VLOOKUP($B728,INDIRECT("data!$"&amp;H702&amp;"$3:$CZ$554"),$E702-3*(B701-1)+Q$1,FALSE)</f>
        <v>13</v>
      </c>
      <c r="R728" s="45">
        <f ca="1">VLOOKUP($B728,INDIRECT("data!$"&amp;H702&amp;"$3:$CZ$554"),$E702-3*(B701-1)+R$1,FALSE)</f>
        <v>13</v>
      </c>
      <c r="S728" s="45">
        <f ca="1">VLOOKUP($B728,INDIRECT("data!$"&amp;H702&amp;"$3:$CZ$554"),$E702-3*(B701-1)+S$1,FALSE)</f>
        <v>1</v>
      </c>
      <c r="T728" s="45">
        <f ca="1">VLOOKUP($B728,INDIRECT("data!$"&amp;H702&amp;"$3:$CZ$554"),$E702-3*(B701-1)+T$1,FALSE)</f>
        <v>3</v>
      </c>
      <c r="U728" s="45">
        <f ca="1">VLOOKUP($B728,INDIRECT("data!$"&amp;H702&amp;"$3:$CZ$554"),$E702-3*(B701-1)+U$1,FALSE)</f>
        <v>2</v>
      </c>
      <c r="V728" s="45">
        <f ca="1">VLOOKUP($B728,INDIRECT("data!$"&amp;H702&amp;"$3:$CZ$554"),$E702-3*(B701-1)+V$1,FALSE)</f>
        <v>1</v>
      </c>
      <c r="W728" s="45">
        <f ca="1">VLOOKUP($B728,INDIRECT("data!$"&amp;H702&amp;"$3:$CZ$554"),$E702-3*(B701-1)+W$1,FALSE)</f>
        <v>0</v>
      </c>
      <c r="X728" s="45">
        <f ca="1">VLOOKUP($B728,INDIRECT("data!$"&amp;H702&amp;"$3:$CZ$554"),$E702-3*(B701-1)+X$1,FALSE)</f>
        <v>0</v>
      </c>
      <c r="Y728" s="47">
        <f ca="1">VLOOKUP($B728,INDIRECT("data!$"&amp;H702&amp;"$3:$CZ$554"),$E702-3*(B701-1)+Y$1,FALSE)</f>
        <v>1.9</v>
      </c>
      <c r="Z728" s="47">
        <f ca="1">VLOOKUP($B728,INDIRECT("data!$"&amp;H702&amp;"$3:$CZ$554"),$E702-3*(B701-1)+Z$1,FALSE)</f>
        <v>3.5</v>
      </c>
      <c r="AA728" s="47">
        <f ca="1">VLOOKUP($B728,INDIRECT("data!$"&amp;H702&amp;"$3:$CZ$554"),$E702-3*(B701-1)+AA$1,FALSE)</f>
        <v>4.5999999999999996</v>
      </c>
      <c r="AB728" s="47">
        <f ca="1">VLOOKUP($B728,INDIRECT("data!$"&amp;H702&amp;"$3:$CZ$554"),$E702-3*(B701-1)+AB$1,FALSE)</f>
        <v>1.84</v>
      </c>
      <c r="AC728" s="47">
        <f ca="1">VLOOKUP($B728,INDIRECT("data!$"&amp;H702&amp;"$3:$CZ$554"),$E702-3*(B701-1)+AC$1,FALSE)</f>
        <v>3.72</v>
      </c>
      <c r="AD728" s="47">
        <f ca="1">VLOOKUP($B728,INDIRECT("data!$"&amp;H702&amp;"$3:$CZ$554"),$E702-3*(B701-1)+AD$1,FALSE)</f>
        <v>4.5999999999999996</v>
      </c>
      <c r="AE728" s="47">
        <f ca="1">VLOOKUP($B728,INDIRECT("data!$"&amp;H702&amp;"$3:$CZ$554"),$E702-3*(B701-1)+AE$1,FALSE)</f>
        <v>2.1</v>
      </c>
      <c r="AF728" s="47">
        <f ca="1">VLOOKUP($B728,INDIRECT("data!$"&amp;H702&amp;"$3:$CZ$554"),$E702-3*(B701-1)+AF$1,FALSE)</f>
        <v>1.73</v>
      </c>
      <c r="AG728" s="65">
        <f t="shared" ca="1" si="1551"/>
        <v>1</v>
      </c>
      <c r="AH728" s="65">
        <f t="shared" ca="1" si="1552"/>
        <v>0</v>
      </c>
      <c r="AI728" s="65">
        <f t="shared" ca="1" si="1553"/>
        <v>1</v>
      </c>
      <c r="AJ728" s="65">
        <f t="shared" ca="1" si="1554"/>
        <v>1</v>
      </c>
      <c r="AK728" s="65">
        <f t="shared" ca="1" si="1555"/>
        <v>0</v>
      </c>
      <c r="AL728" s="66" t="str">
        <f t="shared" ca="1" si="1556"/>
        <v>H</v>
      </c>
      <c r="AM728" s="66" t="str">
        <f t="shared" ca="1" si="1557"/>
        <v>D-H</v>
      </c>
      <c r="AN728" s="65">
        <f t="shared" ca="1" si="1558"/>
        <v>0</v>
      </c>
      <c r="AO728" s="65">
        <f t="shared" ca="1" si="1559"/>
        <v>0</v>
      </c>
      <c r="AP728" s="65">
        <f t="shared" ca="1" si="1560"/>
        <v>0</v>
      </c>
      <c r="AQ728" s="65">
        <f t="shared" ca="1" si="1561"/>
        <v>1</v>
      </c>
      <c r="AR728" s="65">
        <f t="shared" ca="1" si="1562"/>
        <v>0</v>
      </c>
      <c r="AS728" s="65">
        <f t="shared" ca="1" si="1563"/>
        <v>0</v>
      </c>
      <c r="AT728" s="65">
        <f t="shared" ca="1" si="1564"/>
        <v>0</v>
      </c>
    </row>
    <row r="729" spans="1:46" ht="18" customHeight="1" x14ac:dyDescent="0.25">
      <c r="A729" s="49" t="str">
        <f ca="1">CONCATENATE(B723,"-",B729)</f>
        <v>Stoke-All-6</v>
      </c>
      <c r="B729" s="38">
        <v>6</v>
      </c>
      <c r="C729" s="41">
        <f ca="1">VLOOKUP($B729,INDIRECT("data!$"&amp;H702&amp;"$3:$CZ$554"),$E702-3*(B701-1)+C$1,FALSE)</f>
        <v>43358</v>
      </c>
      <c r="D729" s="30" t="str">
        <f ca="1">VLOOKUP($B729,INDIRECT("data!$"&amp;H702&amp;"$3:$CZ$554"),$E702-3*(B701-1)+D$1,FALSE)</f>
        <v>Sheffield Weds</v>
      </c>
      <c r="E729" s="30" t="str">
        <f ca="1">VLOOKUP($B729,INDIRECT("data!$"&amp;H702&amp;"$3:$CZ$554"),$E702-3*(B701-1)+E$1,FALSE)</f>
        <v>Stoke</v>
      </c>
      <c r="F729" s="29">
        <f ca="1">VLOOKUP($B729,INDIRECT("data!$"&amp;H702&amp;"$3:$CZ$554"),$E702-3*(B701-1)+F$1,FALSE)</f>
        <v>2</v>
      </c>
      <c r="G729" s="29">
        <f ca="1">VLOOKUP($B729,INDIRECT("data!$"&amp;H702&amp;"$3:$CZ$554"),$E702-3*(B701-1)+G$1,FALSE)</f>
        <v>2</v>
      </c>
      <c r="H729" s="15" t="str">
        <f ca="1">VLOOKUP($B729,INDIRECT("data!$"&amp;H702&amp;"$3:$CZ$554"),$E702-3*(B701-1)+H$1,FALSE)</f>
        <v>D</v>
      </c>
      <c r="I729" s="29">
        <f ca="1">VLOOKUP($B729,INDIRECT("data!$"&amp;H702&amp;"$3:$CZ$554"),$E702-3*(B701-1)+I$1,FALSE)</f>
        <v>1</v>
      </c>
      <c r="J729" s="29">
        <f ca="1">VLOOKUP($B729,INDIRECT("data!$"&amp;H702&amp;"$3:$CZ$554"),$E702-3*(B701-1)+J$1,FALSE)</f>
        <v>2</v>
      </c>
      <c r="K729" s="15" t="str">
        <f ca="1">VLOOKUP($B729,INDIRECT("data!$"&amp;H702&amp;"$3:$CZ$554"),$E702-3*(B701-1)+K$1,FALSE)</f>
        <v>A</v>
      </c>
      <c r="L729" s="30" t="str">
        <f ca="1">VLOOKUP($B729,INDIRECT("data!$"&amp;H702&amp;"$3:$CZ$554"),$E702-3*(B701-1)+L$1,FALSE)</f>
        <v>G Eltringham</v>
      </c>
      <c r="M729" s="45">
        <f ca="1">VLOOKUP($B729,INDIRECT("data!$"&amp;H702&amp;"$3:$CZ$554"),$E702-3*(B701-1)+M$1,FALSE)</f>
        <v>12</v>
      </c>
      <c r="N729" s="45">
        <f ca="1">VLOOKUP($B729,INDIRECT("data!$"&amp;H702&amp;"$3:$CZ$554"),$E702-3*(B701-1)+N$1,FALSE)</f>
        <v>14</v>
      </c>
      <c r="O729" s="45">
        <f ca="1">VLOOKUP($B729,INDIRECT("data!$"&amp;H702&amp;"$3:$CZ$554"),$E702-3*(B701-1)+O$1,FALSE)</f>
        <v>4</v>
      </c>
      <c r="P729" s="45">
        <f ca="1">VLOOKUP($B729,INDIRECT("data!$"&amp;H702&amp;"$3:$CZ$554"),$E702-3*(B701-1)+P$1,FALSE)</f>
        <v>4</v>
      </c>
      <c r="Q729" s="45">
        <f ca="1">VLOOKUP($B729,INDIRECT("data!$"&amp;H702&amp;"$3:$CZ$554"),$E702-3*(B701-1)+Q$1,FALSE)</f>
        <v>11</v>
      </c>
      <c r="R729" s="45">
        <f ca="1">VLOOKUP($B729,INDIRECT("data!$"&amp;H702&amp;"$3:$CZ$554"),$E702-3*(B701-1)+R$1,FALSE)</f>
        <v>7</v>
      </c>
      <c r="S729" s="45">
        <f ca="1">VLOOKUP($B729,INDIRECT("data!$"&amp;H702&amp;"$3:$CZ$554"),$E702-3*(B701-1)+S$1,FALSE)</f>
        <v>7</v>
      </c>
      <c r="T729" s="45">
        <f ca="1">VLOOKUP($B729,INDIRECT("data!$"&amp;H702&amp;"$3:$CZ$554"),$E702-3*(B701-1)+T$1,FALSE)</f>
        <v>13</v>
      </c>
      <c r="U729" s="45">
        <f ca="1">VLOOKUP($B729,INDIRECT("data!$"&amp;H702&amp;"$3:$CZ$554"),$E702-3*(B701-1)+U$1,FALSE)</f>
        <v>1</v>
      </c>
      <c r="V729" s="45">
        <f ca="1">VLOOKUP($B729,INDIRECT("data!$"&amp;H702&amp;"$3:$CZ$554"),$E702-3*(B701-1)+V$1,FALSE)</f>
        <v>0</v>
      </c>
      <c r="W729" s="45">
        <f ca="1">VLOOKUP($B729,INDIRECT("data!$"&amp;H702&amp;"$3:$CZ$554"),$E702-3*(B701-1)+W$1,FALSE)</f>
        <v>0</v>
      </c>
      <c r="X729" s="45">
        <f ca="1">VLOOKUP($B729,INDIRECT("data!$"&amp;H702&amp;"$3:$CZ$554"),$E702-3*(B701-1)+X$1,FALSE)</f>
        <v>0</v>
      </c>
      <c r="Y729" s="47">
        <f ca="1">VLOOKUP($B729,INDIRECT("data!$"&amp;H702&amp;"$3:$CZ$554"),$E702-3*(B701-1)+Y$1,FALSE)</f>
        <v>3</v>
      </c>
      <c r="Z729" s="47">
        <f ca="1">VLOOKUP($B729,INDIRECT("data!$"&amp;H702&amp;"$3:$CZ$554"),$E702-3*(B701-1)+Z$1,FALSE)</f>
        <v>3.4</v>
      </c>
      <c r="AA729" s="47">
        <f ca="1">VLOOKUP($B729,INDIRECT("data!$"&amp;H702&amp;"$3:$CZ$554"),$E702-3*(B701-1)+AA$1,FALSE)</f>
        <v>2.5</v>
      </c>
      <c r="AB729" s="47">
        <f ca="1">VLOOKUP($B729,INDIRECT("data!$"&amp;H702&amp;"$3:$CZ$554"),$E702-3*(B701-1)+AB$1,FALSE)</f>
        <v>3.08</v>
      </c>
      <c r="AC729" s="47">
        <f ca="1">VLOOKUP($B729,INDIRECT("data!$"&amp;H702&amp;"$3:$CZ$554"),$E702-3*(B701-1)+AC$1,FALSE)</f>
        <v>3.29</v>
      </c>
      <c r="AD729" s="47">
        <f ca="1">VLOOKUP($B729,INDIRECT("data!$"&amp;H702&amp;"$3:$CZ$554"),$E702-3*(B701-1)+AD$1,FALSE)</f>
        <v>2.4900000000000002</v>
      </c>
      <c r="AE729" s="47">
        <f ca="1">VLOOKUP($B729,INDIRECT("data!$"&amp;H702&amp;"$3:$CZ$554"),$E702-3*(B701-1)+AE$1,FALSE)</f>
        <v>2</v>
      </c>
      <c r="AF729" s="47">
        <f ca="1">VLOOKUP($B729,INDIRECT("data!$"&amp;H702&amp;"$3:$CZ$554"),$E702-3*(B701-1)+AF$1,FALSE)</f>
        <v>1.81</v>
      </c>
      <c r="AG729" s="65">
        <f t="shared" ca="1" si="1551"/>
        <v>4</v>
      </c>
      <c r="AH729" s="65">
        <f t="shared" ca="1" si="1552"/>
        <v>3</v>
      </c>
      <c r="AI729" s="65">
        <f t="shared" ca="1" si="1553"/>
        <v>1</v>
      </c>
      <c r="AJ729" s="65">
        <f t="shared" ca="1" si="1554"/>
        <v>1</v>
      </c>
      <c r="AK729" s="65">
        <f t="shared" ca="1" si="1555"/>
        <v>0</v>
      </c>
      <c r="AL729" s="66" t="str">
        <f t="shared" ca="1" si="1556"/>
        <v>H</v>
      </c>
      <c r="AM729" s="66" t="str">
        <f t="shared" ca="1" si="1557"/>
        <v>A-D</v>
      </c>
      <c r="AN729" s="65">
        <f t="shared" ca="1" si="1558"/>
        <v>1</v>
      </c>
      <c r="AO729" s="65">
        <f t="shared" ca="1" si="1559"/>
        <v>1</v>
      </c>
      <c r="AP729" s="65">
        <f t="shared" ca="1" si="1560"/>
        <v>1</v>
      </c>
      <c r="AQ729" s="65">
        <f t="shared" ca="1" si="1561"/>
        <v>0</v>
      </c>
      <c r="AR729" s="65">
        <f t="shared" ca="1" si="1562"/>
        <v>0</v>
      </c>
      <c r="AS729" s="65">
        <f t="shared" ca="1" si="1563"/>
        <v>0</v>
      </c>
      <c r="AT729" s="65">
        <f t="shared" ca="1" si="1564"/>
        <v>0</v>
      </c>
    </row>
    <row r="730" spans="1:46" ht="18" customHeight="1" x14ac:dyDescent="0.25">
      <c r="A730" s="49" t="str">
        <f ca="1">CONCATENATE(B723,"-",B730)</f>
        <v>Stoke-All-7</v>
      </c>
      <c r="B730" s="38">
        <v>7</v>
      </c>
      <c r="C730" s="41">
        <f ca="1">VLOOKUP($B730,INDIRECT("data!$"&amp;H702&amp;"$3:$CZ$554"),$E702-3*(B701-1)+C$1,FALSE)</f>
        <v>43344</v>
      </c>
      <c r="D730" s="30" t="str">
        <f ca="1">VLOOKUP($B730,INDIRECT("data!$"&amp;H702&amp;"$3:$CZ$554"),$E702-3*(B701-1)+D$1,FALSE)</f>
        <v>West Brom</v>
      </c>
      <c r="E730" s="30" t="str">
        <f ca="1">VLOOKUP($B730,INDIRECT("data!$"&amp;H702&amp;"$3:$CZ$554"),$E702-3*(B701-1)+E$1,FALSE)</f>
        <v>Stoke</v>
      </c>
      <c r="F730" s="29">
        <f ca="1">VLOOKUP($B730,INDIRECT("data!$"&amp;H702&amp;"$3:$CZ$554"),$E702-3*(B701-1)+F$1,FALSE)</f>
        <v>2</v>
      </c>
      <c r="G730" s="29">
        <f ca="1">VLOOKUP($B730,INDIRECT("data!$"&amp;H702&amp;"$3:$CZ$554"),$E702-3*(B701-1)+G$1,FALSE)</f>
        <v>1</v>
      </c>
      <c r="H730" s="15" t="str">
        <f ca="1">VLOOKUP($B730,INDIRECT("data!$"&amp;H702&amp;"$3:$CZ$554"),$E702-3*(B701-1)+H$1,FALSE)</f>
        <v>H</v>
      </c>
      <c r="I730" s="29">
        <f ca="1">VLOOKUP($B730,INDIRECT("data!$"&amp;H702&amp;"$3:$CZ$554"),$E702-3*(B701-1)+I$1,FALSE)</f>
        <v>1</v>
      </c>
      <c r="J730" s="29">
        <f ca="1">VLOOKUP($B730,INDIRECT("data!$"&amp;H702&amp;"$3:$CZ$554"),$E702-3*(B701-1)+J$1,FALSE)</f>
        <v>0</v>
      </c>
      <c r="K730" s="15" t="str">
        <f ca="1">VLOOKUP($B730,INDIRECT("data!$"&amp;H702&amp;"$3:$CZ$554"),$E702-3*(B701-1)+K$1,FALSE)</f>
        <v>H</v>
      </c>
      <c r="L730" s="30" t="str">
        <f ca="1">VLOOKUP($B730,INDIRECT("data!$"&amp;H702&amp;"$3:$CZ$554"),$E702-3*(B701-1)+L$1,FALSE)</f>
        <v>S Hooper</v>
      </c>
      <c r="M730" s="45">
        <f ca="1">VLOOKUP($B730,INDIRECT("data!$"&amp;H702&amp;"$3:$CZ$554"),$E702-3*(B701-1)+M$1,FALSE)</f>
        <v>12</v>
      </c>
      <c r="N730" s="45">
        <f ca="1">VLOOKUP($B730,INDIRECT("data!$"&amp;H702&amp;"$3:$CZ$554"),$E702-3*(B701-1)+N$1,FALSE)</f>
        <v>16</v>
      </c>
      <c r="O730" s="45">
        <f ca="1">VLOOKUP($B730,INDIRECT("data!$"&amp;H702&amp;"$3:$CZ$554"),$E702-3*(B701-1)+O$1,FALSE)</f>
        <v>6</v>
      </c>
      <c r="P730" s="45">
        <f ca="1">VLOOKUP($B730,INDIRECT("data!$"&amp;H702&amp;"$3:$CZ$554"),$E702-3*(B701-1)+P$1,FALSE)</f>
        <v>5</v>
      </c>
      <c r="Q730" s="45">
        <f ca="1">VLOOKUP($B730,INDIRECT("data!$"&amp;H702&amp;"$3:$CZ$554"),$E702-3*(B701-1)+Q$1,FALSE)</f>
        <v>9</v>
      </c>
      <c r="R730" s="45">
        <f ca="1">VLOOKUP($B730,INDIRECT("data!$"&amp;H702&amp;"$3:$CZ$554"),$E702-3*(B701-1)+R$1,FALSE)</f>
        <v>14</v>
      </c>
      <c r="S730" s="45">
        <f ca="1">VLOOKUP($B730,INDIRECT("data!$"&amp;H702&amp;"$3:$CZ$554"),$E702-3*(B701-1)+S$1,FALSE)</f>
        <v>3</v>
      </c>
      <c r="T730" s="45">
        <f ca="1">VLOOKUP($B730,INDIRECT("data!$"&amp;H702&amp;"$3:$CZ$554"),$E702-3*(B701-1)+T$1,FALSE)</f>
        <v>7</v>
      </c>
      <c r="U730" s="45">
        <f ca="1">VLOOKUP($B730,INDIRECT("data!$"&amp;H702&amp;"$3:$CZ$554"),$E702-3*(B701-1)+U$1,FALSE)</f>
        <v>3</v>
      </c>
      <c r="V730" s="45">
        <f ca="1">VLOOKUP($B730,INDIRECT("data!$"&amp;H702&amp;"$3:$CZ$554"),$E702-3*(B701-1)+V$1,FALSE)</f>
        <v>1</v>
      </c>
      <c r="W730" s="45">
        <f ca="1">VLOOKUP($B730,INDIRECT("data!$"&amp;H702&amp;"$3:$CZ$554"),$E702-3*(B701-1)+W$1,FALSE)</f>
        <v>0</v>
      </c>
      <c r="X730" s="45">
        <f ca="1">VLOOKUP($B730,INDIRECT("data!$"&amp;H702&amp;"$3:$CZ$554"),$E702-3*(B701-1)+X$1,FALSE)</f>
        <v>0</v>
      </c>
      <c r="Y730" s="47">
        <f ca="1">VLOOKUP($B730,INDIRECT("data!$"&amp;H702&amp;"$3:$CZ$554"),$E702-3*(B701-1)+Y$1,FALSE)</f>
        <v>2.04</v>
      </c>
      <c r="Z730" s="47">
        <f ca="1">VLOOKUP($B730,INDIRECT("data!$"&amp;H702&amp;"$3:$CZ$554"),$E702-3*(B701-1)+Z$1,FALSE)</f>
        <v>3.5</v>
      </c>
      <c r="AA730" s="47">
        <f ca="1">VLOOKUP($B730,INDIRECT("data!$"&amp;H702&amp;"$3:$CZ$554"),$E702-3*(B701-1)+AA$1,FALSE)</f>
        <v>4</v>
      </c>
      <c r="AB730" s="47">
        <f ca="1">VLOOKUP($B730,INDIRECT("data!$"&amp;H702&amp;"$3:$CZ$554"),$E702-3*(B701-1)+AB$1,FALSE)</f>
        <v>2.13</v>
      </c>
      <c r="AC730" s="47">
        <f ca="1">VLOOKUP($B730,INDIRECT("data!$"&amp;H702&amp;"$3:$CZ$554"),$E702-3*(B701-1)+AC$1,FALSE)</f>
        <v>3.44</v>
      </c>
      <c r="AD730" s="47">
        <f ca="1">VLOOKUP($B730,INDIRECT("data!$"&amp;H702&amp;"$3:$CZ$554"),$E702-3*(B701-1)+AD$1,FALSE)</f>
        <v>3.73</v>
      </c>
      <c r="AE730" s="47">
        <f ca="1">VLOOKUP($B730,INDIRECT("data!$"&amp;H702&amp;"$3:$CZ$554"),$E702-3*(B701-1)+AE$1,FALSE)</f>
        <v>2.08</v>
      </c>
      <c r="AF730" s="47">
        <f ca="1">VLOOKUP($B730,INDIRECT("data!$"&amp;H702&amp;"$3:$CZ$554"),$E702-3*(B701-1)+AF$1,FALSE)</f>
        <v>1.73</v>
      </c>
      <c r="AG730" s="65">
        <f t="shared" ca="1" si="1551"/>
        <v>3</v>
      </c>
      <c r="AH730" s="65">
        <f t="shared" ca="1" si="1552"/>
        <v>1</v>
      </c>
      <c r="AI730" s="65">
        <f t="shared" ca="1" si="1553"/>
        <v>2</v>
      </c>
      <c r="AJ730" s="65">
        <f t="shared" ca="1" si="1554"/>
        <v>1</v>
      </c>
      <c r="AK730" s="65">
        <f t="shared" ca="1" si="1555"/>
        <v>1</v>
      </c>
      <c r="AL730" s="66" t="str">
        <f t="shared" ca="1" si="1556"/>
        <v>D</v>
      </c>
      <c r="AM730" s="66" t="str">
        <f t="shared" ca="1" si="1557"/>
        <v>H-H</v>
      </c>
      <c r="AN730" s="65">
        <f t="shared" ca="1" si="1558"/>
        <v>1</v>
      </c>
      <c r="AO730" s="65">
        <f t="shared" ca="1" si="1559"/>
        <v>1</v>
      </c>
      <c r="AP730" s="65">
        <f t="shared" ca="1" si="1560"/>
        <v>0</v>
      </c>
      <c r="AQ730" s="65">
        <f t="shared" ca="1" si="1561"/>
        <v>0</v>
      </c>
      <c r="AR730" s="65">
        <f t="shared" ca="1" si="1562"/>
        <v>0</v>
      </c>
      <c r="AS730" s="65">
        <f t="shared" ca="1" si="1563"/>
        <v>0</v>
      </c>
      <c r="AT730" s="65">
        <f t="shared" ca="1" si="1564"/>
        <v>0</v>
      </c>
    </row>
    <row r="731" spans="1:46" ht="18" customHeight="1" x14ac:dyDescent="0.25">
      <c r="A731" s="49" t="str">
        <f ca="1">CONCATENATE(B723,"-",B731)</f>
        <v>Stoke-All-8</v>
      </c>
      <c r="B731" s="38">
        <v>8</v>
      </c>
      <c r="C731" s="41">
        <f ca="1">VLOOKUP($B731,INDIRECT("data!$"&amp;H702&amp;"$3:$CZ$554"),$E702-3*(B701-1)+C$1,FALSE)</f>
        <v>43337</v>
      </c>
      <c r="D731" s="30" t="str">
        <f ca="1">VLOOKUP($B731,INDIRECT("data!$"&amp;H702&amp;"$3:$CZ$554"),$E702-3*(B701-1)+D$1,FALSE)</f>
        <v>Stoke</v>
      </c>
      <c r="E731" s="30" t="str">
        <f ca="1">VLOOKUP($B731,INDIRECT("data!$"&amp;H702&amp;"$3:$CZ$554"),$E702-3*(B701-1)+E$1,FALSE)</f>
        <v>Hull</v>
      </c>
      <c r="F731" s="29">
        <f ca="1">VLOOKUP($B731,INDIRECT("data!$"&amp;H702&amp;"$3:$CZ$554"),$E702-3*(B701-1)+F$1,FALSE)</f>
        <v>2</v>
      </c>
      <c r="G731" s="29">
        <f ca="1">VLOOKUP($B731,INDIRECT("data!$"&amp;H702&amp;"$3:$CZ$554"),$E702-3*(B701-1)+G$1,FALSE)</f>
        <v>0</v>
      </c>
      <c r="H731" s="15" t="str">
        <f ca="1">VLOOKUP($B731,INDIRECT("data!$"&amp;H702&amp;"$3:$CZ$554"),$E702-3*(B701-1)+H$1,FALSE)</f>
        <v>H</v>
      </c>
      <c r="I731" s="29">
        <f ca="1">VLOOKUP($B731,INDIRECT("data!$"&amp;H702&amp;"$3:$CZ$554"),$E702-3*(B701-1)+I$1,FALSE)</f>
        <v>1</v>
      </c>
      <c r="J731" s="29">
        <f ca="1">VLOOKUP($B731,INDIRECT("data!$"&amp;H702&amp;"$3:$CZ$554"),$E702-3*(B701-1)+J$1,FALSE)</f>
        <v>0</v>
      </c>
      <c r="K731" s="15" t="str">
        <f ca="1">VLOOKUP($B731,INDIRECT("data!$"&amp;H702&amp;"$3:$CZ$554"),$E702-3*(B701-1)+K$1,FALSE)</f>
        <v>H</v>
      </c>
      <c r="L731" s="30" t="str">
        <f ca="1">VLOOKUP($B731,INDIRECT("data!$"&amp;H702&amp;"$3:$CZ$554"),$E702-3*(B701-1)+L$1,FALSE)</f>
        <v>D Bond</v>
      </c>
      <c r="M731" s="45">
        <f ca="1">VLOOKUP($B731,INDIRECT("data!$"&amp;H702&amp;"$3:$CZ$554"),$E702-3*(B701-1)+M$1,FALSE)</f>
        <v>11</v>
      </c>
      <c r="N731" s="45">
        <f ca="1">VLOOKUP($B731,INDIRECT("data!$"&amp;H702&amp;"$3:$CZ$554"),$E702-3*(B701-1)+N$1,FALSE)</f>
        <v>4</v>
      </c>
      <c r="O731" s="45">
        <f ca="1">VLOOKUP($B731,INDIRECT("data!$"&amp;H702&amp;"$3:$CZ$554"),$E702-3*(B701-1)+O$1,FALSE)</f>
        <v>5</v>
      </c>
      <c r="P731" s="45">
        <f ca="1">VLOOKUP($B731,INDIRECT("data!$"&amp;H702&amp;"$3:$CZ$554"),$E702-3*(B701-1)+P$1,FALSE)</f>
        <v>0</v>
      </c>
      <c r="Q731" s="45">
        <f ca="1">VLOOKUP($B731,INDIRECT("data!$"&amp;H702&amp;"$3:$CZ$554"),$E702-3*(B701-1)+Q$1,FALSE)</f>
        <v>8</v>
      </c>
      <c r="R731" s="45">
        <f ca="1">VLOOKUP($B731,INDIRECT("data!$"&amp;H702&amp;"$3:$CZ$554"),$E702-3*(B701-1)+R$1,FALSE)</f>
        <v>11</v>
      </c>
      <c r="S731" s="45">
        <f ca="1">VLOOKUP($B731,INDIRECT("data!$"&amp;H702&amp;"$3:$CZ$554"),$E702-3*(B701-1)+S$1,FALSE)</f>
        <v>8</v>
      </c>
      <c r="T731" s="45">
        <f ca="1">VLOOKUP($B731,INDIRECT("data!$"&amp;H702&amp;"$3:$CZ$554"),$E702-3*(B701-1)+T$1,FALSE)</f>
        <v>5</v>
      </c>
      <c r="U731" s="45">
        <f ca="1">VLOOKUP($B731,INDIRECT("data!$"&amp;H702&amp;"$3:$CZ$554"),$E702-3*(B701-1)+U$1,FALSE)</f>
        <v>1</v>
      </c>
      <c r="V731" s="45">
        <f ca="1">VLOOKUP($B731,INDIRECT("data!$"&amp;H702&amp;"$3:$CZ$554"),$E702-3*(B701-1)+V$1,FALSE)</f>
        <v>0</v>
      </c>
      <c r="W731" s="45">
        <f ca="1">VLOOKUP($B731,INDIRECT("data!$"&amp;H702&amp;"$3:$CZ$554"),$E702-3*(B701-1)+W$1,FALSE)</f>
        <v>0</v>
      </c>
      <c r="X731" s="45">
        <f ca="1">VLOOKUP($B731,INDIRECT("data!$"&amp;H702&amp;"$3:$CZ$554"),$E702-3*(B701-1)+X$1,FALSE)</f>
        <v>1</v>
      </c>
      <c r="Y731" s="47">
        <f ca="1">VLOOKUP($B731,INDIRECT("data!$"&amp;H702&amp;"$3:$CZ$554"),$E702-3*(B701-1)+Y$1,FALSE)</f>
        <v>2</v>
      </c>
      <c r="Z731" s="47">
        <f ca="1">VLOOKUP($B731,INDIRECT("data!$"&amp;H702&amp;"$3:$CZ$554"),$E702-3*(B701-1)+Z$1,FALSE)</f>
        <v>3.4</v>
      </c>
      <c r="AA731" s="47">
        <f ca="1">VLOOKUP($B731,INDIRECT("data!$"&amp;H702&amp;"$3:$CZ$554"),$E702-3*(B701-1)+AA$1,FALSE)</f>
        <v>4.33</v>
      </c>
      <c r="AB731" s="47">
        <f ca="1">VLOOKUP($B731,INDIRECT("data!$"&amp;H702&amp;"$3:$CZ$554"),$E702-3*(B701-1)+AB$1,FALSE)</f>
        <v>2.02</v>
      </c>
      <c r="AC731" s="47">
        <f ca="1">VLOOKUP($B731,INDIRECT("data!$"&amp;H702&amp;"$3:$CZ$554"),$E702-3*(B701-1)+AC$1,FALSE)</f>
        <v>3.36</v>
      </c>
      <c r="AD731" s="47">
        <f ca="1">VLOOKUP($B731,INDIRECT("data!$"&amp;H702&amp;"$3:$CZ$554"),$E702-3*(B701-1)+AD$1,FALSE)</f>
        <v>4.28</v>
      </c>
      <c r="AE731" s="47">
        <f ca="1">VLOOKUP($B731,INDIRECT("data!$"&amp;H702&amp;"$3:$CZ$554"),$E702-3*(B701-1)+AE$1,FALSE)</f>
        <v>1.98</v>
      </c>
      <c r="AF731" s="47">
        <f ca="1">VLOOKUP($B731,INDIRECT("data!$"&amp;H702&amp;"$3:$CZ$554"),$E702-3*(B701-1)+AF$1,FALSE)</f>
        <v>1.81</v>
      </c>
      <c r="AG731" s="65">
        <f t="shared" ca="1" si="1551"/>
        <v>2</v>
      </c>
      <c r="AH731" s="65">
        <f t="shared" ca="1" si="1552"/>
        <v>1</v>
      </c>
      <c r="AI731" s="65">
        <f t="shared" ca="1" si="1553"/>
        <v>1</v>
      </c>
      <c r="AJ731" s="65">
        <f t="shared" ca="1" si="1554"/>
        <v>1</v>
      </c>
      <c r="AK731" s="65">
        <f t="shared" ca="1" si="1555"/>
        <v>0</v>
      </c>
      <c r="AL731" s="66" t="str">
        <f t="shared" ca="1" si="1556"/>
        <v>H</v>
      </c>
      <c r="AM731" s="66" t="str">
        <f t="shared" ca="1" si="1557"/>
        <v>H-H</v>
      </c>
      <c r="AN731" s="65">
        <f t="shared" ca="1" si="1558"/>
        <v>0</v>
      </c>
      <c r="AO731" s="65">
        <f t="shared" ca="1" si="1559"/>
        <v>1</v>
      </c>
      <c r="AP731" s="65">
        <f t="shared" ca="1" si="1560"/>
        <v>0</v>
      </c>
      <c r="AQ731" s="65">
        <f t="shared" ca="1" si="1561"/>
        <v>1</v>
      </c>
      <c r="AR731" s="65">
        <f t="shared" ca="1" si="1562"/>
        <v>0</v>
      </c>
      <c r="AS731" s="65">
        <f t="shared" ca="1" si="1563"/>
        <v>1</v>
      </c>
      <c r="AT731" s="65">
        <f t="shared" ca="1" si="1564"/>
        <v>0</v>
      </c>
    </row>
    <row r="732" spans="1:46" ht="18" customHeight="1" x14ac:dyDescent="0.25">
      <c r="A732" s="49" t="str">
        <f ca="1">CONCATENATE(B723,"-",B732)</f>
        <v>Stoke-All-9</v>
      </c>
      <c r="B732" s="38">
        <v>9</v>
      </c>
      <c r="C732" s="41">
        <f ca="1">VLOOKUP($B732,INDIRECT("data!$"&amp;H702&amp;"$3:$CZ$554"),$E702-3*(B701-1)+C$1,FALSE)</f>
        <v>43334</v>
      </c>
      <c r="D732" s="30" t="str">
        <f ca="1">VLOOKUP($B732,INDIRECT("data!$"&amp;H702&amp;"$3:$CZ$554"),$E702-3*(B701-1)+D$1,FALSE)</f>
        <v>Stoke</v>
      </c>
      <c r="E732" s="30" t="str">
        <f ca="1">VLOOKUP($B732,INDIRECT("data!$"&amp;H702&amp;"$3:$CZ$554"),$E702-3*(B701-1)+E$1,FALSE)</f>
        <v>Wigan</v>
      </c>
      <c r="F732" s="29">
        <f ca="1">VLOOKUP($B732,INDIRECT("data!$"&amp;H702&amp;"$3:$CZ$554"),$E702-3*(B701-1)+F$1,FALSE)</f>
        <v>0</v>
      </c>
      <c r="G732" s="29">
        <f ca="1">VLOOKUP($B732,INDIRECT("data!$"&amp;H702&amp;"$3:$CZ$554"),$E702-3*(B701-1)+G$1,FALSE)</f>
        <v>3</v>
      </c>
      <c r="H732" s="15" t="str">
        <f ca="1">VLOOKUP($B732,INDIRECT("data!$"&amp;H702&amp;"$3:$CZ$554"),$E702-3*(B701-1)+H$1,FALSE)</f>
        <v>A</v>
      </c>
      <c r="I732" s="29">
        <f ca="1">VLOOKUP($B732,INDIRECT("data!$"&amp;H702&amp;"$3:$CZ$554"),$E702-3*(B701-1)+I$1,FALSE)</f>
        <v>0</v>
      </c>
      <c r="J732" s="29">
        <f ca="1">VLOOKUP($B732,INDIRECT("data!$"&amp;H702&amp;"$3:$CZ$554"),$E702-3*(B701-1)+J$1,FALSE)</f>
        <v>2</v>
      </c>
      <c r="K732" s="15" t="str">
        <f ca="1">VLOOKUP($B732,INDIRECT("data!$"&amp;H702&amp;"$3:$CZ$554"),$E702-3*(B701-1)+K$1,FALSE)</f>
        <v>A</v>
      </c>
      <c r="L732" s="30" t="str">
        <f ca="1">VLOOKUP($B732,INDIRECT("data!$"&amp;H702&amp;"$3:$CZ$554"),$E702-3*(B701-1)+L$1,FALSE)</f>
        <v>J Brooks</v>
      </c>
      <c r="M732" s="45">
        <f ca="1">VLOOKUP($B732,INDIRECT("data!$"&amp;H702&amp;"$3:$CZ$554"),$E702-3*(B701-1)+M$1,FALSE)</f>
        <v>9</v>
      </c>
      <c r="N732" s="45">
        <f ca="1">VLOOKUP($B732,INDIRECT("data!$"&amp;H702&amp;"$3:$CZ$554"),$E702-3*(B701-1)+N$1,FALSE)</f>
        <v>10</v>
      </c>
      <c r="O732" s="45">
        <f ca="1">VLOOKUP($B732,INDIRECT("data!$"&amp;H702&amp;"$3:$CZ$554"),$E702-3*(B701-1)+O$1,FALSE)</f>
        <v>0</v>
      </c>
      <c r="P732" s="45">
        <f ca="1">VLOOKUP($B732,INDIRECT("data!$"&amp;H702&amp;"$3:$CZ$554"),$E702-3*(B701-1)+P$1,FALSE)</f>
        <v>4</v>
      </c>
      <c r="Q732" s="45">
        <f ca="1">VLOOKUP($B732,INDIRECT("data!$"&amp;H702&amp;"$3:$CZ$554"),$E702-3*(B701-1)+Q$1,FALSE)</f>
        <v>16</v>
      </c>
      <c r="R732" s="45">
        <f ca="1">VLOOKUP($B732,INDIRECT("data!$"&amp;H702&amp;"$3:$CZ$554"),$E702-3*(B701-1)+R$1,FALSE)</f>
        <v>16</v>
      </c>
      <c r="S732" s="45">
        <f ca="1">VLOOKUP($B732,INDIRECT("data!$"&amp;H702&amp;"$3:$CZ$554"),$E702-3*(B701-1)+S$1,FALSE)</f>
        <v>4</v>
      </c>
      <c r="T732" s="45">
        <f ca="1">VLOOKUP($B732,INDIRECT("data!$"&amp;H702&amp;"$3:$CZ$554"),$E702-3*(B701-1)+T$1,FALSE)</f>
        <v>3</v>
      </c>
      <c r="U732" s="45">
        <f ca="1">VLOOKUP($B732,INDIRECT("data!$"&amp;H702&amp;"$3:$CZ$554"),$E702-3*(B701-1)+U$1,FALSE)</f>
        <v>3</v>
      </c>
      <c r="V732" s="45">
        <f ca="1">VLOOKUP($B732,INDIRECT("data!$"&amp;H702&amp;"$3:$CZ$554"),$E702-3*(B701-1)+V$1,FALSE)</f>
        <v>2</v>
      </c>
      <c r="W732" s="45">
        <f ca="1">VLOOKUP($B732,INDIRECT("data!$"&amp;H702&amp;"$3:$CZ$554"),$E702-3*(B701-1)+W$1,FALSE)</f>
        <v>1</v>
      </c>
      <c r="X732" s="45">
        <f ca="1">VLOOKUP($B732,INDIRECT("data!$"&amp;H702&amp;"$3:$CZ$554"),$E702-3*(B701-1)+X$1,FALSE)</f>
        <v>0</v>
      </c>
      <c r="Y732" s="47">
        <f ca="1">VLOOKUP($B732,INDIRECT("data!$"&amp;H702&amp;"$3:$CZ$554"),$E702-3*(B701-1)+Y$1,FALSE)</f>
        <v>2.14</v>
      </c>
      <c r="Z732" s="47">
        <f ca="1">VLOOKUP($B732,INDIRECT("data!$"&amp;H702&amp;"$3:$CZ$554"),$E702-3*(B701-1)+Z$1,FALSE)</f>
        <v>3.4</v>
      </c>
      <c r="AA732" s="47">
        <f ca="1">VLOOKUP($B732,INDIRECT("data!$"&amp;H702&amp;"$3:$CZ$554"),$E702-3*(B701-1)+AA$1,FALSE)</f>
        <v>3.75</v>
      </c>
      <c r="AB732" s="47">
        <f ca="1">VLOOKUP($B732,INDIRECT("data!$"&amp;H702&amp;"$3:$CZ$554"),$E702-3*(B701-1)+AB$1,FALSE)</f>
        <v>2.21</v>
      </c>
      <c r="AC732" s="47">
        <f ca="1">VLOOKUP($B732,INDIRECT("data!$"&amp;H702&amp;"$3:$CZ$554"),$E702-3*(B701-1)+AC$1,FALSE)</f>
        <v>3.47</v>
      </c>
      <c r="AD732" s="47">
        <f ca="1">VLOOKUP($B732,INDIRECT("data!$"&amp;H702&amp;"$3:$CZ$554"),$E702-3*(B701-1)+AD$1,FALSE)</f>
        <v>3.51</v>
      </c>
      <c r="AE732" s="47">
        <f ca="1">VLOOKUP($B732,INDIRECT("data!$"&amp;H702&amp;"$3:$CZ$554"),$E702-3*(B701-1)+AE$1,FALSE)</f>
        <v>1.89</v>
      </c>
      <c r="AF732" s="47">
        <f ca="1">VLOOKUP($B732,INDIRECT("data!$"&amp;H702&amp;"$3:$CZ$554"),$E702-3*(B701-1)+AF$1,FALSE)</f>
        <v>1.9</v>
      </c>
      <c r="AG732" s="65">
        <f t="shared" ca="1" si="1551"/>
        <v>3</v>
      </c>
      <c r="AH732" s="65">
        <f t="shared" ca="1" si="1552"/>
        <v>2</v>
      </c>
      <c r="AI732" s="65">
        <f t="shared" ca="1" si="1553"/>
        <v>1</v>
      </c>
      <c r="AJ732" s="65">
        <f t="shared" ca="1" si="1554"/>
        <v>0</v>
      </c>
      <c r="AK732" s="65">
        <f t="shared" ca="1" si="1555"/>
        <v>1</v>
      </c>
      <c r="AL732" s="66" t="str">
        <f t="shared" ca="1" si="1556"/>
        <v>A</v>
      </c>
      <c r="AM732" s="66" t="str">
        <f t="shared" ca="1" si="1557"/>
        <v>A-A</v>
      </c>
      <c r="AN732" s="65">
        <f t="shared" ca="1" si="1558"/>
        <v>0</v>
      </c>
      <c r="AO732" s="65">
        <f t="shared" ca="1" si="1559"/>
        <v>0</v>
      </c>
      <c r="AP732" s="65">
        <f t="shared" ca="1" si="1560"/>
        <v>1</v>
      </c>
      <c r="AQ732" s="65">
        <f t="shared" ca="1" si="1561"/>
        <v>0</v>
      </c>
      <c r="AR732" s="65">
        <f t="shared" ca="1" si="1562"/>
        <v>1</v>
      </c>
      <c r="AS732" s="65">
        <f t="shared" ca="1" si="1563"/>
        <v>0</v>
      </c>
      <c r="AT732" s="65">
        <f t="shared" ca="1" si="1564"/>
        <v>1</v>
      </c>
    </row>
    <row r="733" spans="1:46" ht="18" customHeight="1" x14ac:dyDescent="0.25">
      <c r="A733" s="49" t="str">
        <f ca="1">CONCATENATE(B723,"-",B733)</f>
        <v>Stoke-All-10</v>
      </c>
      <c r="B733" s="38">
        <v>10</v>
      </c>
      <c r="C733" s="41">
        <f ca="1">VLOOKUP($B733,INDIRECT("data!$"&amp;H702&amp;"$3:$CZ$554"),$E702-3*(B701-1)+C$1,FALSE)</f>
        <v>43330</v>
      </c>
      <c r="D733" s="30" t="str">
        <f ca="1">VLOOKUP($B733,INDIRECT("data!$"&amp;H702&amp;"$3:$CZ$554"),$E702-3*(B701-1)+D$1,FALSE)</f>
        <v>Preston</v>
      </c>
      <c r="E733" s="30" t="str">
        <f ca="1">VLOOKUP($B733,INDIRECT("data!$"&amp;H702&amp;"$3:$CZ$554"),$E702-3*(B701-1)+E$1,FALSE)</f>
        <v>Stoke</v>
      </c>
      <c r="F733" s="29">
        <f ca="1">VLOOKUP($B733,INDIRECT("data!$"&amp;H702&amp;"$3:$CZ$554"),$E702-3*(B701-1)+F$1,FALSE)</f>
        <v>2</v>
      </c>
      <c r="G733" s="29">
        <f ca="1">VLOOKUP($B733,INDIRECT("data!$"&amp;H702&amp;"$3:$CZ$554"),$E702-3*(B701-1)+G$1,FALSE)</f>
        <v>2</v>
      </c>
      <c r="H733" s="15" t="str">
        <f ca="1">VLOOKUP($B733,INDIRECT("data!$"&amp;H702&amp;"$3:$CZ$554"),$E702-3*(B701-1)+H$1,FALSE)</f>
        <v>D</v>
      </c>
      <c r="I733" s="29">
        <f ca="1">VLOOKUP($B733,INDIRECT("data!$"&amp;H702&amp;"$3:$CZ$554"),$E702-3*(B701-1)+I$1,FALSE)</f>
        <v>2</v>
      </c>
      <c r="J733" s="29">
        <f ca="1">VLOOKUP($B733,INDIRECT("data!$"&amp;H702&amp;"$3:$CZ$554"),$E702-3*(B701-1)+J$1,FALSE)</f>
        <v>1</v>
      </c>
      <c r="K733" s="15" t="str">
        <f ca="1">VLOOKUP($B733,INDIRECT("data!$"&amp;H702&amp;"$3:$CZ$554"),$E702-3*(B701-1)+K$1,FALSE)</f>
        <v>H</v>
      </c>
      <c r="L733" s="30" t="str">
        <f ca="1">VLOOKUP($B733,INDIRECT("data!$"&amp;H702&amp;"$3:$CZ$554"),$E702-3*(B701-1)+L$1,FALSE)</f>
        <v>A Madley</v>
      </c>
      <c r="M733" s="45">
        <f ca="1">VLOOKUP($B733,INDIRECT("data!$"&amp;H702&amp;"$3:$CZ$554"),$E702-3*(B701-1)+M$1,FALSE)</f>
        <v>15</v>
      </c>
      <c r="N733" s="45">
        <f ca="1">VLOOKUP($B733,INDIRECT("data!$"&amp;H702&amp;"$3:$CZ$554"),$E702-3*(B701-1)+N$1,FALSE)</f>
        <v>8</v>
      </c>
      <c r="O733" s="45">
        <f ca="1">VLOOKUP($B733,INDIRECT("data!$"&amp;H702&amp;"$3:$CZ$554"),$E702-3*(B701-1)+O$1,FALSE)</f>
        <v>6</v>
      </c>
      <c r="P733" s="45">
        <f ca="1">VLOOKUP($B733,INDIRECT("data!$"&amp;H702&amp;"$3:$CZ$554"),$E702-3*(B701-1)+P$1,FALSE)</f>
        <v>3</v>
      </c>
      <c r="Q733" s="45">
        <f ca="1">VLOOKUP($B733,INDIRECT("data!$"&amp;H702&amp;"$3:$CZ$554"),$E702-3*(B701-1)+Q$1,FALSE)</f>
        <v>13</v>
      </c>
      <c r="R733" s="45">
        <f ca="1">VLOOKUP($B733,INDIRECT("data!$"&amp;H702&amp;"$3:$CZ$554"),$E702-3*(B701-1)+R$1,FALSE)</f>
        <v>15</v>
      </c>
      <c r="S733" s="45">
        <f ca="1">VLOOKUP($B733,INDIRECT("data!$"&amp;H702&amp;"$3:$CZ$554"),$E702-3*(B701-1)+S$1,FALSE)</f>
        <v>4</v>
      </c>
      <c r="T733" s="45">
        <f ca="1">VLOOKUP($B733,INDIRECT("data!$"&amp;H702&amp;"$3:$CZ$554"),$E702-3*(B701-1)+T$1,FALSE)</f>
        <v>2</v>
      </c>
      <c r="U733" s="45">
        <f ca="1">VLOOKUP($B733,INDIRECT("data!$"&amp;H702&amp;"$3:$CZ$554"),$E702-3*(B701-1)+U$1,FALSE)</f>
        <v>2</v>
      </c>
      <c r="V733" s="45">
        <f ca="1">VLOOKUP($B733,INDIRECT("data!$"&amp;H702&amp;"$3:$CZ$554"),$E702-3*(B701-1)+V$1,FALSE)</f>
        <v>3</v>
      </c>
      <c r="W733" s="45">
        <f ca="1">VLOOKUP($B733,INDIRECT("data!$"&amp;H702&amp;"$3:$CZ$554"),$E702-3*(B701-1)+W$1,FALSE)</f>
        <v>0</v>
      </c>
      <c r="X733" s="45">
        <f ca="1">VLOOKUP($B733,INDIRECT("data!$"&amp;H702&amp;"$3:$CZ$554"),$E702-3*(B701-1)+X$1,FALSE)</f>
        <v>0</v>
      </c>
      <c r="Y733" s="47">
        <f ca="1">VLOOKUP($B733,INDIRECT("data!$"&amp;H702&amp;"$3:$CZ$554"),$E702-3*(B701-1)+Y$1,FALSE)</f>
        <v>2.5</v>
      </c>
      <c r="Z733" s="47">
        <f ca="1">VLOOKUP($B733,INDIRECT("data!$"&amp;H702&amp;"$3:$CZ$554"),$E702-3*(B701-1)+Z$1,FALSE)</f>
        <v>3.3</v>
      </c>
      <c r="AA733" s="47">
        <f ca="1">VLOOKUP($B733,INDIRECT("data!$"&amp;H702&amp;"$3:$CZ$554"),$E702-3*(B701-1)+AA$1,FALSE)</f>
        <v>3.1</v>
      </c>
      <c r="AB733" s="47">
        <f ca="1">VLOOKUP($B733,INDIRECT("data!$"&amp;H702&amp;"$3:$CZ$554"),$E702-3*(B701-1)+AB$1,FALSE)</f>
        <v>2.5</v>
      </c>
      <c r="AC733" s="47">
        <f ca="1">VLOOKUP($B733,INDIRECT("data!$"&amp;H702&amp;"$3:$CZ$554"),$E702-3*(B701-1)+AC$1,FALSE)</f>
        <v>3.26</v>
      </c>
      <c r="AD733" s="47">
        <f ca="1">VLOOKUP($B733,INDIRECT("data!$"&amp;H702&amp;"$3:$CZ$554"),$E702-3*(B701-1)+AD$1,FALSE)</f>
        <v>3.15</v>
      </c>
      <c r="AE733" s="47">
        <f ca="1">VLOOKUP($B733,INDIRECT("data!$"&amp;H702&amp;"$3:$CZ$554"),$E702-3*(B701-1)+AE$1,FALSE)</f>
        <v>2.1800000000000002</v>
      </c>
      <c r="AF733" s="47">
        <f ca="1">VLOOKUP($B733,INDIRECT("data!$"&amp;H702&amp;"$3:$CZ$554"),$E702-3*(B701-1)+AF$1,FALSE)</f>
        <v>1.66</v>
      </c>
      <c r="AG733" s="65">
        <f t="shared" ca="1" si="1551"/>
        <v>4</v>
      </c>
      <c r="AH733" s="65">
        <f t="shared" ca="1" si="1552"/>
        <v>3</v>
      </c>
      <c r="AI733" s="65">
        <f t="shared" ca="1" si="1553"/>
        <v>1</v>
      </c>
      <c r="AJ733" s="65">
        <f t="shared" ca="1" si="1554"/>
        <v>0</v>
      </c>
      <c r="AK733" s="65">
        <f t="shared" ca="1" si="1555"/>
        <v>1</v>
      </c>
      <c r="AL733" s="66" t="str">
        <f t="shared" ca="1" si="1556"/>
        <v>A</v>
      </c>
      <c r="AM733" s="66" t="str">
        <f t="shared" ca="1" si="1557"/>
        <v>H-D</v>
      </c>
      <c r="AN733" s="65">
        <f t="shared" ca="1" si="1558"/>
        <v>1</v>
      </c>
      <c r="AO733" s="65">
        <f t="shared" ca="1" si="1559"/>
        <v>1</v>
      </c>
      <c r="AP733" s="65">
        <f t="shared" ca="1" si="1560"/>
        <v>1</v>
      </c>
      <c r="AQ733" s="65">
        <f t="shared" ca="1" si="1561"/>
        <v>0</v>
      </c>
      <c r="AR733" s="65">
        <f t="shared" ca="1" si="1562"/>
        <v>0</v>
      </c>
      <c r="AS733" s="65">
        <f t="shared" ca="1" si="1563"/>
        <v>0</v>
      </c>
      <c r="AT733" s="65">
        <f t="shared" ca="1" si="1564"/>
        <v>0</v>
      </c>
    </row>
    <row r="734" spans="1:46" ht="18" customHeight="1" x14ac:dyDescent="0.25">
      <c r="B734" s="42" t="s">
        <v>23</v>
      </c>
      <c r="C734" s="43"/>
      <c r="D734" s="44"/>
      <c r="E734" s="44"/>
      <c r="F734" s="46">
        <f ca="1">SUM(F724:F731)</f>
        <v>13</v>
      </c>
      <c r="G734" s="46">
        <f ca="1">SUM(G724:G731)</f>
        <v>9</v>
      </c>
      <c r="H734" s="42"/>
      <c r="I734" s="46">
        <f t="shared" ref="I734:J734" ca="1" si="1565">SUM(I724:I731)</f>
        <v>4</v>
      </c>
      <c r="J734" s="46">
        <f t="shared" ca="1" si="1565"/>
        <v>5</v>
      </c>
      <c r="K734" s="42"/>
      <c r="L734" s="44"/>
      <c r="M734" s="46">
        <f t="shared" ref="M734:X734" ca="1" si="1566">SUM(M724:M731)</f>
        <v>102</v>
      </c>
      <c r="N734" s="46">
        <f t="shared" ca="1" si="1566"/>
        <v>87</v>
      </c>
      <c r="O734" s="46">
        <f t="shared" ca="1" si="1566"/>
        <v>33</v>
      </c>
      <c r="P734" s="46">
        <f t="shared" ca="1" si="1566"/>
        <v>28</v>
      </c>
      <c r="Q734" s="46">
        <f t="shared" ca="1" si="1566"/>
        <v>90</v>
      </c>
      <c r="R734" s="46">
        <f t="shared" ca="1" si="1566"/>
        <v>98</v>
      </c>
      <c r="S734" s="46">
        <f t="shared" ca="1" si="1566"/>
        <v>48</v>
      </c>
      <c r="T734" s="46">
        <f t="shared" ca="1" si="1566"/>
        <v>42</v>
      </c>
      <c r="U734" s="46">
        <f t="shared" ca="1" si="1566"/>
        <v>10</v>
      </c>
      <c r="V734" s="46">
        <f t="shared" ca="1" si="1566"/>
        <v>6</v>
      </c>
      <c r="W734" s="46">
        <f t="shared" ca="1" si="1566"/>
        <v>0</v>
      </c>
      <c r="X734" s="46">
        <f t="shared" ca="1" si="1566"/>
        <v>1</v>
      </c>
      <c r="Y734" s="48"/>
      <c r="Z734" s="48"/>
      <c r="AA734" s="48"/>
      <c r="AB734" s="48"/>
      <c r="AC734" s="48"/>
      <c r="AD734" s="48"/>
      <c r="AE734" s="48"/>
      <c r="AF734" s="48"/>
    </row>
    <row r="736" spans="1:46" ht="18" customHeight="1" x14ac:dyDescent="0.25">
      <c r="B736" s="36">
        <f>B701+1</f>
        <v>22</v>
      </c>
      <c r="C736" s="39">
        <v>1</v>
      </c>
      <c r="D736" s="15">
        <f>1+C736</f>
        <v>2</v>
      </c>
      <c r="E736" s="15">
        <f t="shared" ref="E736" si="1567">1+D736</f>
        <v>3</v>
      </c>
      <c r="F736" s="15">
        <f t="shared" ref="F736" si="1568">1+E736</f>
        <v>4</v>
      </c>
      <c r="G736" s="15">
        <f t="shared" ref="G736" si="1569">1+F736</f>
        <v>5</v>
      </c>
      <c r="H736" s="15">
        <f t="shared" ref="H736" si="1570">1+G736</f>
        <v>6</v>
      </c>
      <c r="I736" s="15">
        <f t="shared" ref="I736" si="1571">1+H736</f>
        <v>7</v>
      </c>
      <c r="J736" s="15">
        <f t="shared" ref="J736" si="1572">1+I736</f>
        <v>8</v>
      </c>
      <c r="K736" s="15">
        <f t="shared" ref="K736" si="1573">1+J736</f>
        <v>9</v>
      </c>
      <c r="L736" s="15">
        <f t="shared" ref="L736" si="1574">1+K736</f>
        <v>10</v>
      </c>
      <c r="M736" s="15">
        <f t="shared" ref="M736" si="1575">1+L736</f>
        <v>11</v>
      </c>
      <c r="N736" s="15">
        <f t="shared" ref="N736" si="1576">1+M736</f>
        <v>12</v>
      </c>
      <c r="O736" s="15">
        <f t="shared" ref="O736" si="1577">1+N736</f>
        <v>13</v>
      </c>
      <c r="P736" s="15">
        <f t="shared" ref="P736" si="1578">1+O736</f>
        <v>14</v>
      </c>
      <c r="Q736" s="15">
        <f t="shared" ref="Q736" si="1579">1+P736</f>
        <v>15</v>
      </c>
      <c r="R736" s="15">
        <f t="shared" ref="R736" si="1580">1+Q736</f>
        <v>16</v>
      </c>
      <c r="S736" s="15">
        <f t="shared" ref="S736" si="1581">1+R736</f>
        <v>17</v>
      </c>
      <c r="T736" s="15">
        <f t="shared" ref="T736" si="1582">1+S736</f>
        <v>18</v>
      </c>
      <c r="U736" s="15">
        <f t="shared" ref="U736" si="1583">1+T736</f>
        <v>19</v>
      </c>
      <c r="V736" s="15">
        <f t="shared" ref="V736" si="1584">1+U736</f>
        <v>20</v>
      </c>
      <c r="W736" s="15">
        <f t="shared" ref="W736" si="1585">1+V736</f>
        <v>21</v>
      </c>
      <c r="X736" s="15">
        <f t="shared" ref="X736" si="1586">1+W736</f>
        <v>22</v>
      </c>
      <c r="Y736" s="15">
        <f t="shared" ref="Y736" si="1587">1+X736</f>
        <v>23</v>
      </c>
      <c r="Z736" s="15">
        <f t="shared" ref="Z736" si="1588">1+Y736</f>
        <v>24</v>
      </c>
      <c r="AA736" s="15">
        <f t="shared" ref="AA736" si="1589">1+Z736</f>
        <v>25</v>
      </c>
      <c r="AB736" s="15">
        <f t="shared" ref="AB736" si="1590">1+AA736</f>
        <v>26</v>
      </c>
      <c r="AC736" s="15">
        <f t="shared" ref="AC736" si="1591">1+AB736</f>
        <v>27</v>
      </c>
      <c r="AD736" s="15">
        <f t="shared" ref="AD736" si="1592">1+AC736</f>
        <v>28</v>
      </c>
      <c r="AE736" s="15">
        <f t="shared" ref="AE736" si="1593">1+AD736</f>
        <v>29</v>
      </c>
      <c r="AF736" s="15">
        <f t="shared" ref="AF736" si="1594">1+AE736</f>
        <v>30</v>
      </c>
    </row>
    <row r="737" spans="1:46" ht="18" customHeight="1" x14ac:dyDescent="0.25">
      <c r="B737" s="36" t="str">
        <f ca="1">INDIRECT("teams!a"&amp;B736)</f>
        <v>Swansea</v>
      </c>
      <c r="C737" s="40">
        <v>74</v>
      </c>
      <c r="D737" s="13">
        <f>C737-1</f>
        <v>73</v>
      </c>
      <c r="E737" s="13">
        <f>D737-1</f>
        <v>72</v>
      </c>
      <c r="F737" s="51" t="s">
        <v>131</v>
      </c>
      <c r="G737" s="13" t="s">
        <v>132</v>
      </c>
      <c r="H737" s="13" t="s">
        <v>133</v>
      </c>
    </row>
    <row r="738" spans="1:46" ht="18" customHeight="1" x14ac:dyDescent="0.25">
      <c r="B738" s="12" t="str">
        <f ca="1">CONCATENATE(B737,"-Home")</f>
        <v>Swansea-Home</v>
      </c>
      <c r="C738" s="40" t="s">
        <v>22</v>
      </c>
      <c r="D738" s="13" t="s">
        <v>50</v>
      </c>
      <c r="E738" s="13" t="s">
        <v>51</v>
      </c>
      <c r="F738" s="13" t="s">
        <v>3</v>
      </c>
      <c r="G738" s="13" t="s">
        <v>4</v>
      </c>
      <c r="H738" s="13" t="s">
        <v>6</v>
      </c>
      <c r="I738" s="13" t="s">
        <v>1</v>
      </c>
      <c r="J738" s="13" t="s">
        <v>2</v>
      </c>
      <c r="K738" s="13" t="s">
        <v>5</v>
      </c>
      <c r="L738" s="13" t="s">
        <v>52</v>
      </c>
      <c r="M738" s="13" t="s">
        <v>53</v>
      </c>
      <c r="N738" s="13" t="s">
        <v>54</v>
      </c>
      <c r="O738" s="13" t="s">
        <v>55</v>
      </c>
      <c r="P738" s="13" t="s">
        <v>56</v>
      </c>
      <c r="Q738" s="13" t="s">
        <v>57</v>
      </c>
      <c r="R738" s="13" t="s">
        <v>58</v>
      </c>
      <c r="S738" s="13" t="s">
        <v>59</v>
      </c>
      <c r="T738" s="13" t="s">
        <v>60</v>
      </c>
      <c r="U738" s="13" t="s">
        <v>61</v>
      </c>
      <c r="V738" s="13" t="s">
        <v>62</v>
      </c>
      <c r="W738" s="13" t="s">
        <v>63</v>
      </c>
      <c r="X738" s="13" t="s">
        <v>64</v>
      </c>
      <c r="Y738" s="13" t="s">
        <v>65</v>
      </c>
      <c r="Z738" s="13" t="s">
        <v>66</v>
      </c>
      <c r="AA738" s="13" t="s">
        <v>67</v>
      </c>
      <c r="AB738" s="13" t="s">
        <v>68</v>
      </c>
      <c r="AC738" s="13" t="s">
        <v>69</v>
      </c>
      <c r="AD738" s="13" t="s">
        <v>70</v>
      </c>
      <c r="AE738" s="13" t="s">
        <v>71</v>
      </c>
      <c r="AF738" s="13" t="s">
        <v>72</v>
      </c>
      <c r="AG738" s="62" t="s">
        <v>140</v>
      </c>
      <c r="AH738" s="62" t="s">
        <v>141</v>
      </c>
      <c r="AI738" s="62" t="s">
        <v>142</v>
      </c>
      <c r="AJ738" s="62" t="s">
        <v>143</v>
      </c>
      <c r="AK738" s="62" t="s">
        <v>144</v>
      </c>
      <c r="AL738" s="63" t="s">
        <v>145</v>
      </c>
      <c r="AM738" s="63" t="s">
        <v>146</v>
      </c>
      <c r="AN738" s="62" t="s">
        <v>147</v>
      </c>
      <c r="AO738" s="64" t="s">
        <v>150</v>
      </c>
      <c r="AP738" s="64" t="s">
        <v>151</v>
      </c>
      <c r="AQ738" s="62" t="s">
        <v>148</v>
      </c>
      <c r="AR738" s="62" t="s">
        <v>149</v>
      </c>
      <c r="AS738" s="62" t="s">
        <v>152</v>
      </c>
      <c r="AT738" s="62" t="s">
        <v>153</v>
      </c>
    </row>
    <row r="739" spans="1:46" ht="18" customHeight="1" x14ac:dyDescent="0.25">
      <c r="A739" s="49" t="str">
        <f ca="1">CONCATENATE(B738,"-",B739)</f>
        <v>Swansea-Home-1</v>
      </c>
      <c r="B739" s="12">
        <v>1</v>
      </c>
      <c r="C739" s="41">
        <f ca="1">VLOOKUP($B739,INDIRECT("data!$"&amp;F737&amp;"$3:$CZ$554"),$C737-3*(B736-1)+C$1,FALSE)</f>
        <v>43379</v>
      </c>
      <c r="D739" s="30" t="str">
        <f ca="1">VLOOKUP($B739,INDIRECT("data!$"&amp;F737&amp;"$3:$CZ$554"),$C737-3*(B736-1)+D$1,FALSE)</f>
        <v>Swansea</v>
      </c>
      <c r="E739" s="30" t="str">
        <f ca="1">VLOOKUP($B739,INDIRECT("data!$"&amp;F737&amp;"$3:$CZ$554"),$C737-3*(B736-1)+E$1,FALSE)</f>
        <v>Ipswich</v>
      </c>
      <c r="F739" s="29">
        <f ca="1">VLOOKUP($B739,INDIRECT("data!$"&amp;F737&amp;"$3:$CZ$554"),$C737-3*(B736-1)+F$1,FALSE)</f>
        <v>2</v>
      </c>
      <c r="G739" s="29">
        <f ca="1">VLOOKUP($B739,INDIRECT("data!$"&amp;F737&amp;"$3:$CZ$554"),$C737-3*(B736-1)+G$1,FALSE)</f>
        <v>3</v>
      </c>
      <c r="H739" s="15" t="str">
        <f ca="1">VLOOKUP($B739,INDIRECT("data!$"&amp;F737&amp;"$3:$CZ$554"),$C737-3*(B736-1)+H$1,FALSE)</f>
        <v>A</v>
      </c>
      <c r="I739" s="29">
        <f ca="1">VLOOKUP($B739,INDIRECT("data!$"&amp;F737&amp;"$3:$CZ$554"),$C737-3*(B736-1)+I$1,FALSE)</f>
        <v>1</v>
      </c>
      <c r="J739" s="29">
        <f ca="1">VLOOKUP($B739,INDIRECT("data!$"&amp;F737&amp;"$3:$CZ$554"),$C737-3*(B736-1)+J$1,FALSE)</f>
        <v>2</v>
      </c>
      <c r="K739" s="15" t="str">
        <f ca="1">VLOOKUP($B739,INDIRECT("data!$"&amp;F737&amp;"$3:$CZ$554"),$C737-3*(B736-1)+K$1,FALSE)</f>
        <v>A</v>
      </c>
      <c r="L739" s="30" t="str">
        <f ca="1">VLOOKUP($B739,INDIRECT("data!$"&amp;F737&amp;"$3:$CZ$554"),$C737-3*(B736-1)+L$1,FALSE)</f>
        <v>O Langford</v>
      </c>
      <c r="M739" s="45">
        <f ca="1">VLOOKUP($B739,INDIRECT("data!$"&amp;F737&amp;"$3:$CZ$554"),$C737-3*(B736-1)+M$1,FALSE)</f>
        <v>18</v>
      </c>
      <c r="N739" s="45">
        <f ca="1">VLOOKUP($B739,INDIRECT("data!$"&amp;F737&amp;"$3:$CZ$554"),$C737-3*(B736-1)+N$1,FALSE)</f>
        <v>8</v>
      </c>
      <c r="O739" s="45">
        <f ca="1">VLOOKUP($B739,INDIRECT("data!$"&amp;F737&amp;"$3:$CZ$554"),$C737-3*(B736-1)+O$1,FALSE)</f>
        <v>3</v>
      </c>
      <c r="P739" s="45">
        <f ca="1">VLOOKUP($B739,INDIRECT("data!$"&amp;F737&amp;"$3:$CZ$554"),$C737-3*(B736-1)+P$1,FALSE)</f>
        <v>3</v>
      </c>
      <c r="Q739" s="45">
        <f ca="1">VLOOKUP($B739,INDIRECT("data!$"&amp;F737&amp;"$3:$CZ$554"),$C737-3*(B736-1)+Q$1,FALSE)</f>
        <v>5</v>
      </c>
      <c r="R739" s="45">
        <f ca="1">VLOOKUP($B739,INDIRECT("data!$"&amp;F737&amp;"$3:$CZ$554"),$C737-3*(B736-1)+R$1,FALSE)</f>
        <v>13</v>
      </c>
      <c r="S739" s="45">
        <f ca="1">VLOOKUP($B739,INDIRECT("data!$"&amp;F737&amp;"$3:$CZ$554"),$C737-3*(B736-1)+S$1,FALSE)</f>
        <v>13</v>
      </c>
      <c r="T739" s="45">
        <f ca="1">VLOOKUP($B739,INDIRECT("data!$"&amp;F737&amp;"$3:$CZ$554"),$C737-3*(B736-1)+T$1,FALSE)</f>
        <v>6</v>
      </c>
      <c r="U739" s="45">
        <f ca="1">VLOOKUP($B739,INDIRECT("data!$"&amp;F737&amp;"$3:$CZ$554"),$C737-3*(B736-1)+U$1,FALSE)</f>
        <v>1</v>
      </c>
      <c r="V739" s="45">
        <f ca="1">VLOOKUP($B739,INDIRECT("data!$"&amp;F737&amp;"$3:$CZ$554"),$C737-3*(B736-1)+V$1,FALSE)</f>
        <v>2</v>
      </c>
      <c r="W739" s="45">
        <f ca="1">VLOOKUP($B739,INDIRECT("data!$"&amp;F737&amp;"$3:$CZ$554"),$C737-3*(B736-1)+W$1,FALSE)</f>
        <v>0</v>
      </c>
      <c r="X739" s="45">
        <f ca="1">VLOOKUP($B739,INDIRECT("data!$"&amp;F737&amp;"$3:$CZ$554"),$C737-3*(B736-1)+X$1,FALSE)</f>
        <v>0</v>
      </c>
      <c r="Y739" s="47">
        <f ca="1">VLOOKUP($B739,INDIRECT("data!$"&amp;F737&amp;"$3:$CZ$554"),$C737-3*(B736-1)+Y$1,FALSE)</f>
        <v>1.83</v>
      </c>
      <c r="Z739" s="47">
        <f ca="1">VLOOKUP($B739,INDIRECT("data!$"&amp;F737&amp;"$3:$CZ$554"),$C737-3*(B736-1)+Z$1,FALSE)</f>
        <v>3.6</v>
      </c>
      <c r="AA739" s="47">
        <f ca="1">VLOOKUP($B739,INDIRECT("data!$"&amp;F737&amp;"$3:$CZ$554"),$C737-3*(B736-1)+AA$1,FALSE)</f>
        <v>5</v>
      </c>
      <c r="AB739" s="47">
        <f ca="1">VLOOKUP($B739,INDIRECT("data!$"&amp;F737&amp;"$3:$CZ$554"),$C737-3*(B736-1)+AB$1,FALSE)</f>
        <v>1.81</v>
      </c>
      <c r="AC739" s="47">
        <f ca="1">VLOOKUP($B739,INDIRECT("data!$"&amp;F737&amp;"$3:$CZ$554"),$C737-3*(B736-1)+AC$1,FALSE)</f>
        <v>3.67</v>
      </c>
      <c r="AD739" s="47">
        <f ca="1">VLOOKUP($B739,INDIRECT("data!$"&amp;F737&amp;"$3:$CZ$554"),$C737-3*(B736-1)+AD$1,FALSE)</f>
        <v>4.9400000000000004</v>
      </c>
      <c r="AE739" s="47">
        <f ca="1">VLOOKUP($B739,INDIRECT("data!$"&amp;F737&amp;"$3:$CZ$554"),$C737-3*(B736-1)+AE$1,FALSE)</f>
        <v>2.25</v>
      </c>
      <c r="AF739" s="47">
        <f ca="1">VLOOKUP($B739,INDIRECT("data!$"&amp;F737&amp;"$3:$CZ$554"),$C737-3*(B736-1)+AF$1,FALSE)</f>
        <v>1.62</v>
      </c>
      <c r="AG739" s="65">
        <f ca="1">IF(C739="","",F739+G739)</f>
        <v>5</v>
      </c>
      <c r="AH739" s="65">
        <f ca="1">IF(C739="","",I739+J739)</f>
        <v>3</v>
      </c>
      <c r="AI739" s="65">
        <f ca="1">IF(C739="","",AJ739+AK739)</f>
        <v>2</v>
      </c>
      <c r="AJ739" s="65">
        <f ca="1">IF(C739="","",F739-I739)</f>
        <v>1</v>
      </c>
      <c r="AK739" s="65">
        <f ca="1">IF(C739="","",G739-J739)</f>
        <v>1</v>
      </c>
      <c r="AL739" s="66" t="str">
        <f ca="1">IF(AJ739&gt;AK739,"H",IF(AJ739=AK739,"D",IF(AJ739&lt;AK739,"A","Error!")))</f>
        <v>D</v>
      </c>
      <c r="AM739" s="66" t="str">
        <f ca="1">IF(C739="","",CONCATENATE(K739,"-",H739))</f>
        <v>A-A</v>
      </c>
      <c r="AN739" s="65">
        <f ca="1">IF(C739="","",IF(AND(F739&gt;0,G739&gt;0),1,0))</f>
        <v>1</v>
      </c>
      <c r="AO739" s="65">
        <f ca="1">IF(C739="","",IF(AND(F739&gt;0,I739&gt;0),1,0))</f>
        <v>1</v>
      </c>
      <c r="AP739" s="65">
        <f ca="1">IF(C739="","",IF(AND(G739&gt;0,J739&gt;0),1,0))</f>
        <v>1</v>
      </c>
      <c r="AQ739" s="65">
        <f ca="1">IF(C739="","",IF(AND(H739="H",G739=0),1,0))</f>
        <v>0</v>
      </c>
      <c r="AR739" s="65">
        <f ca="1">IF(C739="","",IF(AND(H739="A",F739=0),1,0))</f>
        <v>0</v>
      </c>
      <c r="AS739" s="65">
        <f ca="1">IF(C739="","",IF(AND(K739="H",AL739="H"),1,0))</f>
        <v>0</v>
      </c>
      <c r="AT739" s="65">
        <f ca="1">IF(C739="","",IF(AND(K739="A",AL739="A"),1,0))</f>
        <v>0</v>
      </c>
    </row>
    <row r="740" spans="1:46" ht="18" customHeight="1" x14ac:dyDescent="0.25">
      <c r="A740" s="49" t="str">
        <f ca="1">CONCATENATE(B738,"-",B740)</f>
        <v>Swansea-Home-2</v>
      </c>
      <c r="B740" s="12">
        <v>2</v>
      </c>
      <c r="C740" s="41">
        <f ca="1">VLOOKUP($B740,INDIRECT("data!$"&amp;F737&amp;"$3:$CZ$554"),$C737-3*(B736-1)+C$1,FALSE)</f>
        <v>43372</v>
      </c>
      <c r="D740" s="30" t="str">
        <f ca="1">VLOOKUP($B740,INDIRECT("data!$"&amp;F737&amp;"$3:$CZ$554"),$C737-3*(B736-1)+D$1,FALSE)</f>
        <v>Swansea</v>
      </c>
      <c r="E740" s="30" t="str">
        <f ca="1">VLOOKUP($B740,INDIRECT("data!$"&amp;F737&amp;"$3:$CZ$554"),$C737-3*(B736-1)+E$1,FALSE)</f>
        <v>QPR</v>
      </c>
      <c r="F740" s="29">
        <f ca="1">VLOOKUP($B740,INDIRECT("data!$"&amp;F737&amp;"$3:$CZ$554"),$C737-3*(B736-1)+F$1,FALSE)</f>
        <v>3</v>
      </c>
      <c r="G740" s="29">
        <f ca="1">VLOOKUP($B740,INDIRECT("data!$"&amp;F737&amp;"$3:$CZ$554"),$C737-3*(B736-1)+G$1,FALSE)</f>
        <v>0</v>
      </c>
      <c r="H740" s="15" t="str">
        <f ca="1">VLOOKUP($B740,INDIRECT("data!$"&amp;F737&amp;"$3:$CZ$554"),$C737-3*(B736-1)+H$1,FALSE)</f>
        <v>H</v>
      </c>
      <c r="I740" s="29">
        <f ca="1">VLOOKUP($B740,INDIRECT("data!$"&amp;F737&amp;"$3:$CZ$554"),$C737-3*(B736-1)+I$1,FALSE)</f>
        <v>1</v>
      </c>
      <c r="J740" s="29">
        <f ca="1">VLOOKUP($B740,INDIRECT("data!$"&amp;F737&amp;"$3:$CZ$554"),$C737-3*(B736-1)+J$1,FALSE)</f>
        <v>0</v>
      </c>
      <c r="K740" s="15" t="str">
        <f ca="1">VLOOKUP($B740,INDIRECT("data!$"&amp;F737&amp;"$3:$CZ$554"),$C737-3*(B736-1)+K$1,FALSE)</f>
        <v>H</v>
      </c>
      <c r="L740" s="30" t="str">
        <f ca="1">VLOOKUP($B740,INDIRECT("data!$"&amp;F737&amp;"$3:$CZ$554"),$C737-3*(B736-1)+L$1,FALSE)</f>
        <v>K Friend</v>
      </c>
      <c r="M740" s="45">
        <f ca="1">VLOOKUP($B740,INDIRECT("data!$"&amp;F737&amp;"$3:$CZ$554"),$C737-3*(B736-1)+M$1,FALSE)</f>
        <v>10</v>
      </c>
      <c r="N740" s="45">
        <f ca="1">VLOOKUP($B740,INDIRECT("data!$"&amp;F737&amp;"$3:$CZ$554"),$C737-3*(B736-1)+N$1,FALSE)</f>
        <v>14</v>
      </c>
      <c r="O740" s="45">
        <f ca="1">VLOOKUP($B740,INDIRECT("data!$"&amp;F737&amp;"$3:$CZ$554"),$C737-3*(B736-1)+O$1,FALSE)</f>
        <v>4</v>
      </c>
      <c r="P740" s="45">
        <f ca="1">VLOOKUP($B740,INDIRECT("data!$"&amp;F737&amp;"$3:$CZ$554"),$C737-3*(B736-1)+P$1,FALSE)</f>
        <v>1</v>
      </c>
      <c r="Q740" s="45">
        <f ca="1">VLOOKUP($B740,INDIRECT("data!$"&amp;F737&amp;"$3:$CZ$554"),$C737-3*(B736-1)+Q$1,FALSE)</f>
        <v>6</v>
      </c>
      <c r="R740" s="45">
        <f ca="1">VLOOKUP($B740,INDIRECT("data!$"&amp;F737&amp;"$3:$CZ$554"),$C737-3*(B736-1)+R$1,FALSE)</f>
        <v>13</v>
      </c>
      <c r="S740" s="45">
        <f ca="1">VLOOKUP($B740,INDIRECT("data!$"&amp;F737&amp;"$3:$CZ$554"),$C737-3*(B736-1)+S$1,FALSE)</f>
        <v>5</v>
      </c>
      <c r="T740" s="45">
        <f ca="1">VLOOKUP($B740,INDIRECT("data!$"&amp;F737&amp;"$3:$CZ$554"),$C737-3*(B736-1)+T$1,FALSE)</f>
        <v>5</v>
      </c>
      <c r="U740" s="45">
        <f ca="1">VLOOKUP($B740,INDIRECT("data!$"&amp;F737&amp;"$3:$CZ$554"),$C737-3*(B736-1)+U$1,FALSE)</f>
        <v>0</v>
      </c>
      <c r="V740" s="45">
        <f ca="1">VLOOKUP($B740,INDIRECT("data!$"&amp;F737&amp;"$3:$CZ$554"),$C737-3*(B736-1)+V$1,FALSE)</f>
        <v>3</v>
      </c>
      <c r="W740" s="45">
        <f ca="1">VLOOKUP($B740,INDIRECT("data!$"&amp;F737&amp;"$3:$CZ$554"),$C737-3*(B736-1)+W$1,FALSE)</f>
        <v>0</v>
      </c>
      <c r="X740" s="45">
        <f ca="1">VLOOKUP($B740,INDIRECT("data!$"&amp;F737&amp;"$3:$CZ$554"),$C737-3*(B736-1)+X$1,FALSE)</f>
        <v>0</v>
      </c>
      <c r="Y740" s="47">
        <f ca="1">VLOOKUP($B740,INDIRECT("data!$"&amp;F737&amp;"$3:$CZ$554"),$C737-3*(B736-1)+Y$1,FALSE)</f>
        <v>2.2999999999999998</v>
      </c>
      <c r="Z740" s="47">
        <f ca="1">VLOOKUP($B740,INDIRECT("data!$"&amp;F737&amp;"$3:$CZ$554"),$C737-3*(B736-1)+Z$1,FALSE)</f>
        <v>3.3</v>
      </c>
      <c r="AA740" s="47">
        <f ca="1">VLOOKUP($B740,INDIRECT("data!$"&amp;F737&amp;"$3:$CZ$554"),$C737-3*(B736-1)+AA$1,FALSE)</f>
        <v>3.5</v>
      </c>
      <c r="AB740" s="47">
        <f ca="1">VLOOKUP($B740,INDIRECT("data!$"&amp;F737&amp;"$3:$CZ$554"),$C737-3*(B736-1)+AB$1,FALSE)</f>
        <v>2.34</v>
      </c>
      <c r="AC740" s="47">
        <f ca="1">VLOOKUP($B740,INDIRECT("data!$"&amp;F737&amp;"$3:$CZ$554"),$C737-3*(B736-1)+AC$1,FALSE)</f>
        <v>3.32</v>
      </c>
      <c r="AD740" s="47">
        <f ca="1">VLOOKUP($B740,INDIRECT("data!$"&amp;F737&amp;"$3:$CZ$554"),$C737-3*(B736-1)+AD$1,FALSE)</f>
        <v>3.37</v>
      </c>
      <c r="AE740" s="47">
        <f ca="1">VLOOKUP($B740,INDIRECT("data!$"&amp;F737&amp;"$3:$CZ$554"),$C737-3*(B736-1)+AE$1,FALSE)</f>
        <v>2.17</v>
      </c>
      <c r="AF740" s="47">
        <f ca="1">VLOOKUP($B740,INDIRECT("data!$"&amp;F737&amp;"$3:$CZ$554"),$C737-3*(B736-1)+AF$1,FALSE)</f>
        <v>1.67</v>
      </c>
      <c r="AG740" s="65">
        <f t="shared" ref="AG740:AG746" ca="1" si="1595">IF(C740="","",F740+G740)</f>
        <v>3</v>
      </c>
      <c r="AH740" s="65">
        <f t="shared" ref="AH740:AH746" ca="1" si="1596">IF(C740="","",I740+J740)</f>
        <v>1</v>
      </c>
      <c r="AI740" s="65">
        <f t="shared" ref="AI740:AI746" ca="1" si="1597">IF(C740="","",AJ740+AK740)</f>
        <v>2</v>
      </c>
      <c r="AJ740" s="65">
        <f t="shared" ref="AJ740:AJ746" ca="1" si="1598">IF(C740="","",F740-I740)</f>
        <v>2</v>
      </c>
      <c r="AK740" s="65">
        <f t="shared" ref="AK740:AK746" ca="1" si="1599">IF(C740="","",G740-J740)</f>
        <v>0</v>
      </c>
      <c r="AL740" s="66" t="str">
        <f t="shared" ref="AL740:AL746" ca="1" si="1600">IF(AJ740&gt;AK740,"H",IF(AJ740=AK740,"D",IF(AJ740&lt;AK740,"A","Error!")))</f>
        <v>H</v>
      </c>
      <c r="AM740" s="66" t="str">
        <f t="shared" ref="AM740:AM746" ca="1" si="1601">IF(C740="","",CONCATENATE(K740,"-",H740))</f>
        <v>H-H</v>
      </c>
      <c r="AN740" s="65">
        <f t="shared" ref="AN740:AN746" ca="1" si="1602">IF(C740="","",IF(AND(F740&gt;0,G740&gt;0),1,0))</f>
        <v>0</v>
      </c>
      <c r="AO740" s="65">
        <f t="shared" ref="AO740:AO746" ca="1" si="1603">IF(C740="","",IF(AND(F740&gt;0,I740&gt;0),1,0))</f>
        <v>1</v>
      </c>
      <c r="AP740" s="65">
        <f t="shared" ref="AP740:AP746" ca="1" si="1604">IF(C740="","",IF(AND(G740&gt;0,J740&gt;0),1,0))</f>
        <v>0</v>
      </c>
      <c r="AQ740" s="65">
        <f t="shared" ref="AQ740:AQ746" ca="1" si="1605">IF(C740="","",IF(AND(H740="H",G740=0),1,0))</f>
        <v>1</v>
      </c>
      <c r="AR740" s="65">
        <f t="shared" ref="AR740:AR746" ca="1" si="1606">IF(C740="","",IF(AND(H740="A",F740=0),1,0))</f>
        <v>0</v>
      </c>
      <c r="AS740" s="65">
        <f t="shared" ref="AS740:AS746" ca="1" si="1607">IF(C740="","",IF(AND(K740="H",AL740="H"),1,0))</f>
        <v>1</v>
      </c>
      <c r="AT740" s="65">
        <f t="shared" ref="AT740:AT746" ca="1" si="1608">IF(C740="","",IF(AND(K740="A",AL740="A"),1,0))</f>
        <v>0</v>
      </c>
    </row>
    <row r="741" spans="1:46" ht="18" customHeight="1" x14ac:dyDescent="0.25">
      <c r="A741" s="49" t="str">
        <f ca="1">CONCATENATE(B738,"-",B741)</f>
        <v>Swansea-Home-3</v>
      </c>
      <c r="B741" s="12">
        <v>3</v>
      </c>
      <c r="C741" s="41">
        <f ca="1">VLOOKUP($B741,INDIRECT("data!$"&amp;F737&amp;"$3:$CZ$554"),$C737-3*(B736-1)+C$1,FALSE)</f>
        <v>43358</v>
      </c>
      <c r="D741" s="30" t="str">
        <f ca="1">VLOOKUP($B741,INDIRECT("data!$"&amp;F737&amp;"$3:$CZ$554"),$C737-3*(B736-1)+D$1,FALSE)</f>
        <v>Swansea</v>
      </c>
      <c r="E741" s="30" t="str">
        <f ca="1">VLOOKUP($B741,INDIRECT("data!$"&amp;F737&amp;"$3:$CZ$554"),$C737-3*(B736-1)+E$1,FALSE)</f>
        <v>Nott'm Forest</v>
      </c>
      <c r="F741" s="29">
        <f ca="1">VLOOKUP($B741,INDIRECT("data!$"&amp;F737&amp;"$3:$CZ$554"),$C737-3*(B736-1)+F$1,FALSE)</f>
        <v>0</v>
      </c>
      <c r="G741" s="29">
        <f ca="1">VLOOKUP($B741,INDIRECT("data!$"&amp;F737&amp;"$3:$CZ$554"),$C737-3*(B736-1)+G$1,FALSE)</f>
        <v>0</v>
      </c>
      <c r="H741" s="15" t="str">
        <f ca="1">VLOOKUP($B741,INDIRECT("data!$"&amp;F737&amp;"$3:$CZ$554"),$C737-3*(B736-1)+H$1,FALSE)</f>
        <v>D</v>
      </c>
      <c r="I741" s="29">
        <f ca="1">VLOOKUP($B741,INDIRECT("data!$"&amp;F737&amp;"$3:$CZ$554"),$C737-3*(B736-1)+I$1,FALSE)</f>
        <v>0</v>
      </c>
      <c r="J741" s="29">
        <f ca="1">VLOOKUP($B741,INDIRECT("data!$"&amp;F737&amp;"$3:$CZ$554"),$C737-3*(B736-1)+J$1,FALSE)</f>
        <v>0</v>
      </c>
      <c r="K741" s="15" t="str">
        <f ca="1">VLOOKUP($B741,INDIRECT("data!$"&amp;F737&amp;"$3:$CZ$554"),$C737-3*(B736-1)+K$1,FALSE)</f>
        <v>D</v>
      </c>
      <c r="L741" s="30" t="str">
        <f ca="1">VLOOKUP($B741,INDIRECT("data!$"&amp;F737&amp;"$3:$CZ$554"),$C737-3*(B736-1)+L$1,FALSE)</f>
        <v>S Duncan</v>
      </c>
      <c r="M741" s="45">
        <f ca="1">VLOOKUP($B741,INDIRECT("data!$"&amp;F737&amp;"$3:$CZ$554"),$C737-3*(B736-1)+M$1,FALSE)</f>
        <v>5</v>
      </c>
      <c r="N741" s="45">
        <f ca="1">VLOOKUP($B741,INDIRECT("data!$"&amp;F737&amp;"$3:$CZ$554"),$C737-3*(B736-1)+N$1,FALSE)</f>
        <v>16</v>
      </c>
      <c r="O741" s="45">
        <f ca="1">VLOOKUP($B741,INDIRECT("data!$"&amp;F737&amp;"$3:$CZ$554"),$C737-3*(B736-1)+O$1,FALSE)</f>
        <v>2</v>
      </c>
      <c r="P741" s="45">
        <f ca="1">VLOOKUP($B741,INDIRECT("data!$"&amp;F737&amp;"$3:$CZ$554"),$C737-3*(B736-1)+P$1,FALSE)</f>
        <v>4</v>
      </c>
      <c r="Q741" s="45">
        <f ca="1">VLOOKUP($B741,INDIRECT("data!$"&amp;F737&amp;"$3:$CZ$554"),$C737-3*(B736-1)+Q$1,FALSE)</f>
        <v>4</v>
      </c>
      <c r="R741" s="45">
        <f ca="1">VLOOKUP($B741,INDIRECT("data!$"&amp;F737&amp;"$3:$CZ$554"),$C737-3*(B736-1)+R$1,FALSE)</f>
        <v>13</v>
      </c>
      <c r="S741" s="45">
        <f ca="1">VLOOKUP($B741,INDIRECT("data!$"&amp;F737&amp;"$3:$CZ$554"),$C737-3*(B736-1)+S$1,FALSE)</f>
        <v>3</v>
      </c>
      <c r="T741" s="45">
        <f ca="1">VLOOKUP($B741,INDIRECT("data!$"&amp;F737&amp;"$3:$CZ$554"),$C737-3*(B736-1)+T$1,FALSE)</f>
        <v>10</v>
      </c>
      <c r="U741" s="45">
        <f ca="1">VLOOKUP($B741,INDIRECT("data!$"&amp;F737&amp;"$3:$CZ$554"),$C737-3*(B736-1)+U$1,FALSE)</f>
        <v>0</v>
      </c>
      <c r="V741" s="45">
        <f ca="1">VLOOKUP($B741,INDIRECT("data!$"&amp;F737&amp;"$3:$CZ$554"),$C737-3*(B736-1)+V$1,FALSE)</f>
        <v>3</v>
      </c>
      <c r="W741" s="45">
        <f ca="1">VLOOKUP($B741,INDIRECT("data!$"&amp;F737&amp;"$3:$CZ$554"),$C737-3*(B736-1)+W$1,FALSE)</f>
        <v>0</v>
      </c>
      <c r="X741" s="45">
        <f ca="1">VLOOKUP($B741,INDIRECT("data!$"&amp;F737&amp;"$3:$CZ$554"),$C737-3*(B736-1)+X$1,FALSE)</f>
        <v>0</v>
      </c>
      <c r="Y741" s="47">
        <f ca="1">VLOOKUP($B741,INDIRECT("data!$"&amp;F737&amp;"$3:$CZ$554"),$C737-3*(B736-1)+Y$1,FALSE)</f>
        <v>2.2999999999999998</v>
      </c>
      <c r="Z741" s="47">
        <f ca="1">VLOOKUP($B741,INDIRECT("data!$"&amp;F737&amp;"$3:$CZ$554"),$C737-3*(B736-1)+Z$1,FALSE)</f>
        <v>3.4</v>
      </c>
      <c r="AA741" s="47">
        <f ca="1">VLOOKUP($B741,INDIRECT("data!$"&amp;F737&amp;"$3:$CZ$554"),$C737-3*(B736-1)+AA$1,FALSE)</f>
        <v>3.4</v>
      </c>
      <c r="AB741" s="47">
        <f ca="1">VLOOKUP($B741,INDIRECT("data!$"&amp;F737&amp;"$3:$CZ$554"),$C737-3*(B736-1)+AB$1,FALSE)</f>
        <v>2.25</v>
      </c>
      <c r="AC741" s="47">
        <f ca="1">VLOOKUP($B741,INDIRECT("data!$"&amp;F737&amp;"$3:$CZ$554"),$C737-3*(B736-1)+AC$1,FALSE)</f>
        <v>3.39</v>
      </c>
      <c r="AD741" s="47">
        <f ca="1">VLOOKUP($B741,INDIRECT("data!$"&amp;F737&amp;"$3:$CZ$554"),$C737-3*(B736-1)+AD$1,FALSE)</f>
        <v>3.45</v>
      </c>
      <c r="AE741" s="47">
        <f ca="1">VLOOKUP($B741,INDIRECT("data!$"&amp;F737&amp;"$3:$CZ$554"),$C737-3*(B736-1)+AE$1,FALSE)</f>
        <v>2.0099999999999998</v>
      </c>
      <c r="AF741" s="47">
        <f ca="1">VLOOKUP($B741,INDIRECT("data!$"&amp;F737&amp;"$3:$CZ$554"),$C737-3*(B736-1)+AF$1,FALSE)</f>
        <v>1.79</v>
      </c>
      <c r="AG741" s="65">
        <f t="shared" ca="1" si="1595"/>
        <v>0</v>
      </c>
      <c r="AH741" s="65">
        <f t="shared" ca="1" si="1596"/>
        <v>0</v>
      </c>
      <c r="AI741" s="65">
        <f t="shared" ca="1" si="1597"/>
        <v>0</v>
      </c>
      <c r="AJ741" s="65">
        <f t="shared" ca="1" si="1598"/>
        <v>0</v>
      </c>
      <c r="AK741" s="65">
        <f t="shared" ca="1" si="1599"/>
        <v>0</v>
      </c>
      <c r="AL741" s="66" t="str">
        <f t="shared" ca="1" si="1600"/>
        <v>D</v>
      </c>
      <c r="AM741" s="66" t="str">
        <f t="shared" ca="1" si="1601"/>
        <v>D-D</v>
      </c>
      <c r="AN741" s="65">
        <f t="shared" ca="1" si="1602"/>
        <v>0</v>
      </c>
      <c r="AO741" s="65">
        <f t="shared" ca="1" si="1603"/>
        <v>0</v>
      </c>
      <c r="AP741" s="65">
        <f t="shared" ca="1" si="1604"/>
        <v>0</v>
      </c>
      <c r="AQ741" s="65">
        <f t="shared" ca="1" si="1605"/>
        <v>0</v>
      </c>
      <c r="AR741" s="65">
        <f t="shared" ca="1" si="1606"/>
        <v>0</v>
      </c>
      <c r="AS741" s="65">
        <f t="shared" ca="1" si="1607"/>
        <v>0</v>
      </c>
      <c r="AT741" s="65">
        <f t="shared" ca="1" si="1608"/>
        <v>0</v>
      </c>
    </row>
    <row r="742" spans="1:46" ht="18" customHeight="1" x14ac:dyDescent="0.25">
      <c r="A742" s="49" t="str">
        <f ca="1">CONCATENATE(B738,"-",B742)</f>
        <v>Swansea-Home-4</v>
      </c>
      <c r="B742" s="12">
        <v>4</v>
      </c>
      <c r="C742" s="41">
        <f ca="1">VLOOKUP($B742,INDIRECT("data!$"&amp;F737&amp;"$3:$CZ$554"),$C737-3*(B736-1)+C$1,FALSE)</f>
        <v>43337</v>
      </c>
      <c r="D742" s="30" t="str">
        <f ca="1">VLOOKUP($B742,INDIRECT("data!$"&amp;F737&amp;"$3:$CZ$554"),$C737-3*(B736-1)+D$1,FALSE)</f>
        <v>Swansea</v>
      </c>
      <c r="E742" s="30" t="str">
        <f ca="1">VLOOKUP($B742,INDIRECT("data!$"&amp;F737&amp;"$3:$CZ$554"),$C737-3*(B736-1)+E$1,FALSE)</f>
        <v>Bristol City</v>
      </c>
      <c r="F742" s="29">
        <f ca="1">VLOOKUP($B742,INDIRECT("data!$"&amp;F737&amp;"$3:$CZ$554"),$C737-3*(B736-1)+F$1,FALSE)</f>
        <v>0</v>
      </c>
      <c r="G742" s="29">
        <f ca="1">VLOOKUP($B742,INDIRECT("data!$"&amp;F737&amp;"$3:$CZ$554"),$C737-3*(B736-1)+G$1,FALSE)</f>
        <v>1</v>
      </c>
      <c r="H742" s="15" t="str">
        <f ca="1">VLOOKUP($B742,INDIRECT("data!$"&amp;F737&amp;"$3:$CZ$554"),$C737-3*(B736-1)+H$1,FALSE)</f>
        <v>A</v>
      </c>
      <c r="I742" s="29">
        <f ca="1">VLOOKUP($B742,INDIRECT("data!$"&amp;F737&amp;"$3:$CZ$554"),$C737-3*(B736-1)+I$1,FALSE)</f>
        <v>0</v>
      </c>
      <c r="J742" s="29">
        <f ca="1">VLOOKUP($B742,INDIRECT("data!$"&amp;F737&amp;"$3:$CZ$554"),$C737-3*(B736-1)+J$1,FALSE)</f>
        <v>1</v>
      </c>
      <c r="K742" s="15" t="str">
        <f ca="1">VLOOKUP($B742,INDIRECT("data!$"&amp;F737&amp;"$3:$CZ$554"),$C737-3*(B736-1)+K$1,FALSE)</f>
        <v>A</v>
      </c>
      <c r="L742" s="30" t="str">
        <f ca="1">VLOOKUP($B742,INDIRECT("data!$"&amp;F737&amp;"$3:$CZ$554"),$C737-3*(B736-1)+L$1,FALSE)</f>
        <v>G Ward</v>
      </c>
      <c r="M742" s="45">
        <f ca="1">VLOOKUP($B742,INDIRECT("data!$"&amp;F737&amp;"$3:$CZ$554"),$C737-3*(B736-1)+M$1,FALSE)</f>
        <v>12</v>
      </c>
      <c r="N742" s="45">
        <f ca="1">VLOOKUP($B742,INDIRECT("data!$"&amp;F737&amp;"$3:$CZ$554"),$C737-3*(B736-1)+N$1,FALSE)</f>
        <v>10</v>
      </c>
      <c r="O742" s="45">
        <f ca="1">VLOOKUP($B742,INDIRECT("data!$"&amp;F737&amp;"$3:$CZ$554"),$C737-3*(B736-1)+O$1,FALSE)</f>
        <v>3</v>
      </c>
      <c r="P742" s="45">
        <f ca="1">VLOOKUP($B742,INDIRECT("data!$"&amp;F737&amp;"$3:$CZ$554"),$C737-3*(B736-1)+P$1,FALSE)</f>
        <v>6</v>
      </c>
      <c r="Q742" s="45">
        <f ca="1">VLOOKUP($B742,INDIRECT("data!$"&amp;F737&amp;"$3:$CZ$554"),$C737-3*(B736-1)+Q$1,FALSE)</f>
        <v>8</v>
      </c>
      <c r="R742" s="45">
        <f ca="1">VLOOKUP($B742,INDIRECT("data!$"&amp;F737&amp;"$3:$CZ$554"),$C737-3*(B736-1)+R$1,FALSE)</f>
        <v>11</v>
      </c>
      <c r="S742" s="45">
        <f ca="1">VLOOKUP($B742,INDIRECT("data!$"&amp;F737&amp;"$3:$CZ$554"),$C737-3*(B736-1)+S$1,FALSE)</f>
        <v>4</v>
      </c>
      <c r="T742" s="45">
        <f ca="1">VLOOKUP($B742,INDIRECT("data!$"&amp;F737&amp;"$3:$CZ$554"),$C737-3*(B736-1)+T$1,FALSE)</f>
        <v>5</v>
      </c>
      <c r="U742" s="45">
        <f ca="1">VLOOKUP($B742,INDIRECT("data!$"&amp;F737&amp;"$3:$CZ$554"),$C737-3*(B736-1)+U$1,FALSE)</f>
        <v>0</v>
      </c>
      <c r="V742" s="45">
        <f ca="1">VLOOKUP($B742,INDIRECT("data!$"&amp;F737&amp;"$3:$CZ$554"),$C737-3*(B736-1)+V$1,FALSE)</f>
        <v>1</v>
      </c>
      <c r="W742" s="45">
        <f ca="1">VLOOKUP($B742,INDIRECT("data!$"&amp;F737&amp;"$3:$CZ$554"),$C737-3*(B736-1)+W$1,FALSE)</f>
        <v>0</v>
      </c>
      <c r="X742" s="45">
        <f ca="1">VLOOKUP($B742,INDIRECT("data!$"&amp;F737&amp;"$3:$CZ$554"),$C737-3*(B736-1)+X$1,FALSE)</f>
        <v>0</v>
      </c>
      <c r="Y742" s="47">
        <f ca="1">VLOOKUP($B742,INDIRECT("data!$"&amp;F737&amp;"$3:$CZ$554"),$C737-3*(B736-1)+Y$1,FALSE)</f>
        <v>2.25</v>
      </c>
      <c r="Z742" s="47">
        <f ca="1">VLOOKUP($B742,INDIRECT("data!$"&amp;F737&amp;"$3:$CZ$554"),$C737-3*(B736-1)+Z$1,FALSE)</f>
        <v>3.4</v>
      </c>
      <c r="AA742" s="47">
        <f ca="1">VLOOKUP($B742,INDIRECT("data!$"&amp;F737&amp;"$3:$CZ$554"),$C737-3*(B736-1)+AA$1,FALSE)</f>
        <v>3.5</v>
      </c>
      <c r="AB742" s="47">
        <f ca="1">VLOOKUP($B742,INDIRECT("data!$"&amp;F737&amp;"$3:$CZ$554"),$C737-3*(B736-1)+AB$1,FALSE)</f>
        <v>2.31</v>
      </c>
      <c r="AC742" s="47">
        <f ca="1">VLOOKUP($B742,INDIRECT("data!$"&amp;F737&amp;"$3:$CZ$554"),$C737-3*(B736-1)+AC$1,FALSE)</f>
        <v>3.46</v>
      </c>
      <c r="AD742" s="47">
        <f ca="1">VLOOKUP($B742,INDIRECT("data!$"&amp;F737&amp;"$3:$CZ$554"),$C737-3*(B736-1)+AD$1,FALSE)</f>
        <v>3.33</v>
      </c>
      <c r="AE742" s="47">
        <f ca="1">VLOOKUP($B742,INDIRECT("data!$"&amp;F737&amp;"$3:$CZ$554"),$C737-3*(B736-1)+AE$1,FALSE)</f>
        <v>2.08</v>
      </c>
      <c r="AF742" s="47">
        <f ca="1">VLOOKUP($B742,INDIRECT("data!$"&amp;F737&amp;"$3:$CZ$554"),$C737-3*(B736-1)+AF$1,FALSE)</f>
        <v>1.73</v>
      </c>
      <c r="AG742" s="65">
        <f t="shared" ca="1" si="1595"/>
        <v>1</v>
      </c>
      <c r="AH742" s="65">
        <f t="shared" ca="1" si="1596"/>
        <v>1</v>
      </c>
      <c r="AI742" s="65">
        <f t="shared" ca="1" si="1597"/>
        <v>0</v>
      </c>
      <c r="AJ742" s="65">
        <f t="shared" ca="1" si="1598"/>
        <v>0</v>
      </c>
      <c r="AK742" s="65">
        <f t="shared" ca="1" si="1599"/>
        <v>0</v>
      </c>
      <c r="AL742" s="66" t="str">
        <f t="shared" ca="1" si="1600"/>
        <v>D</v>
      </c>
      <c r="AM742" s="66" t="str">
        <f t="shared" ca="1" si="1601"/>
        <v>A-A</v>
      </c>
      <c r="AN742" s="65">
        <f t="shared" ca="1" si="1602"/>
        <v>0</v>
      </c>
      <c r="AO742" s="65">
        <f t="shared" ca="1" si="1603"/>
        <v>0</v>
      </c>
      <c r="AP742" s="65">
        <f t="shared" ca="1" si="1604"/>
        <v>1</v>
      </c>
      <c r="AQ742" s="65">
        <f t="shared" ca="1" si="1605"/>
        <v>0</v>
      </c>
      <c r="AR742" s="65">
        <f t="shared" ca="1" si="1606"/>
        <v>1</v>
      </c>
      <c r="AS742" s="65">
        <f t="shared" ca="1" si="1607"/>
        <v>0</v>
      </c>
      <c r="AT742" s="65">
        <f t="shared" ca="1" si="1608"/>
        <v>0</v>
      </c>
    </row>
    <row r="743" spans="1:46" ht="18" customHeight="1" x14ac:dyDescent="0.25">
      <c r="A743" s="49" t="str">
        <f ca="1">CONCATENATE(B738,"-",B743)</f>
        <v>Swansea-Home-5</v>
      </c>
      <c r="B743" s="12">
        <v>5</v>
      </c>
      <c r="C743" s="41">
        <f ca="1">VLOOKUP($B743,INDIRECT("data!$"&amp;F737&amp;"$3:$CZ$554"),$C737-3*(B736-1)+C$1,FALSE)</f>
        <v>43333</v>
      </c>
      <c r="D743" s="30" t="str">
        <f ca="1">VLOOKUP($B743,INDIRECT("data!$"&amp;F737&amp;"$3:$CZ$554"),$C737-3*(B736-1)+D$1,FALSE)</f>
        <v>Swansea</v>
      </c>
      <c r="E743" s="30" t="str">
        <f ca="1">VLOOKUP($B743,INDIRECT("data!$"&amp;F737&amp;"$3:$CZ$554"),$C737-3*(B736-1)+E$1,FALSE)</f>
        <v>Leeds</v>
      </c>
      <c r="F743" s="29">
        <f ca="1">VLOOKUP($B743,INDIRECT("data!$"&amp;F737&amp;"$3:$CZ$554"),$C737-3*(B736-1)+F$1,FALSE)</f>
        <v>2</v>
      </c>
      <c r="G743" s="29">
        <f ca="1">VLOOKUP($B743,INDIRECT("data!$"&amp;F737&amp;"$3:$CZ$554"),$C737-3*(B736-1)+G$1,FALSE)</f>
        <v>2</v>
      </c>
      <c r="H743" s="15" t="str">
        <f ca="1">VLOOKUP($B743,INDIRECT("data!$"&amp;F737&amp;"$3:$CZ$554"),$C737-3*(B736-1)+H$1,FALSE)</f>
        <v>D</v>
      </c>
      <c r="I743" s="29">
        <f ca="1">VLOOKUP($B743,INDIRECT("data!$"&amp;F737&amp;"$3:$CZ$554"),$C737-3*(B736-1)+I$1,FALSE)</f>
        <v>1</v>
      </c>
      <c r="J743" s="29">
        <f ca="1">VLOOKUP($B743,INDIRECT("data!$"&amp;F737&amp;"$3:$CZ$554"),$C737-3*(B736-1)+J$1,FALSE)</f>
        <v>1</v>
      </c>
      <c r="K743" s="15" t="str">
        <f ca="1">VLOOKUP($B743,INDIRECT("data!$"&amp;F737&amp;"$3:$CZ$554"),$C737-3*(B736-1)+K$1,FALSE)</f>
        <v>D</v>
      </c>
      <c r="L743" s="30" t="str">
        <f ca="1">VLOOKUP($B743,INDIRECT("data!$"&amp;F737&amp;"$3:$CZ$554"),$C737-3*(B736-1)+L$1,FALSE)</f>
        <v>A Davies</v>
      </c>
      <c r="M743" s="45">
        <f ca="1">VLOOKUP($B743,INDIRECT("data!$"&amp;F737&amp;"$3:$CZ$554"),$C737-3*(B736-1)+M$1,FALSE)</f>
        <v>12</v>
      </c>
      <c r="N743" s="45">
        <f ca="1">VLOOKUP($B743,INDIRECT("data!$"&amp;F737&amp;"$3:$CZ$554"),$C737-3*(B736-1)+N$1,FALSE)</f>
        <v>8</v>
      </c>
      <c r="O743" s="45">
        <f ca="1">VLOOKUP($B743,INDIRECT("data!$"&amp;F737&amp;"$3:$CZ$554"),$C737-3*(B736-1)+O$1,FALSE)</f>
        <v>4</v>
      </c>
      <c r="P743" s="45">
        <f ca="1">VLOOKUP($B743,INDIRECT("data!$"&amp;F737&amp;"$3:$CZ$554"),$C737-3*(B736-1)+P$1,FALSE)</f>
        <v>3</v>
      </c>
      <c r="Q743" s="45">
        <f ca="1">VLOOKUP($B743,INDIRECT("data!$"&amp;F737&amp;"$3:$CZ$554"),$C737-3*(B736-1)+Q$1,FALSE)</f>
        <v>13</v>
      </c>
      <c r="R743" s="45">
        <f ca="1">VLOOKUP($B743,INDIRECT("data!$"&amp;F737&amp;"$3:$CZ$554"),$C737-3*(B736-1)+R$1,FALSE)</f>
        <v>17</v>
      </c>
      <c r="S743" s="45">
        <f ca="1">VLOOKUP($B743,INDIRECT("data!$"&amp;F737&amp;"$3:$CZ$554"),$C737-3*(B736-1)+S$1,FALSE)</f>
        <v>2</v>
      </c>
      <c r="T743" s="45">
        <f ca="1">VLOOKUP($B743,INDIRECT("data!$"&amp;F737&amp;"$3:$CZ$554"),$C737-3*(B736-1)+T$1,FALSE)</f>
        <v>5</v>
      </c>
      <c r="U743" s="45">
        <f ca="1">VLOOKUP($B743,INDIRECT("data!$"&amp;F737&amp;"$3:$CZ$554"),$C737-3*(B736-1)+U$1,FALSE)</f>
        <v>0</v>
      </c>
      <c r="V743" s="45">
        <f ca="1">VLOOKUP($B743,INDIRECT("data!$"&amp;F737&amp;"$3:$CZ$554"),$C737-3*(B736-1)+V$1,FALSE)</f>
        <v>4</v>
      </c>
      <c r="W743" s="45">
        <f ca="1">VLOOKUP($B743,INDIRECT("data!$"&amp;F737&amp;"$3:$CZ$554"),$C737-3*(B736-1)+W$1,FALSE)</f>
        <v>0</v>
      </c>
      <c r="X743" s="45">
        <f ca="1">VLOOKUP($B743,INDIRECT("data!$"&amp;F737&amp;"$3:$CZ$554"),$C737-3*(B736-1)+X$1,FALSE)</f>
        <v>0</v>
      </c>
      <c r="Y743" s="47">
        <f ca="1">VLOOKUP($B743,INDIRECT("data!$"&amp;F737&amp;"$3:$CZ$554"),$C737-3*(B736-1)+Y$1,FALSE)</f>
        <v>3.2</v>
      </c>
      <c r="Z743" s="47">
        <f ca="1">VLOOKUP($B743,INDIRECT("data!$"&amp;F737&amp;"$3:$CZ$554"),$C737-3*(B736-1)+Z$1,FALSE)</f>
        <v>3.5</v>
      </c>
      <c r="AA743" s="47">
        <f ca="1">VLOOKUP($B743,INDIRECT("data!$"&amp;F737&amp;"$3:$CZ$554"),$C737-3*(B736-1)+AA$1,FALSE)</f>
        <v>2.35</v>
      </c>
      <c r="AB743" s="47">
        <f ca="1">VLOOKUP($B743,INDIRECT("data!$"&amp;F737&amp;"$3:$CZ$554"),$C737-3*(B736-1)+AB$1,FALSE)</f>
        <v>3.2</v>
      </c>
      <c r="AC743" s="47">
        <f ca="1">VLOOKUP($B743,INDIRECT("data!$"&amp;F737&amp;"$3:$CZ$554"),$C737-3*(B736-1)+AC$1,FALSE)</f>
        <v>3.51</v>
      </c>
      <c r="AD743" s="47">
        <f ca="1">VLOOKUP($B743,INDIRECT("data!$"&amp;F737&amp;"$3:$CZ$554"),$C737-3*(B736-1)+AD$1,FALSE)</f>
        <v>2.33</v>
      </c>
      <c r="AE743" s="47">
        <f ca="1">VLOOKUP($B743,INDIRECT("data!$"&amp;F737&amp;"$3:$CZ$554"),$C737-3*(B736-1)+AE$1,FALSE)</f>
        <v>1.81</v>
      </c>
      <c r="AF743" s="47">
        <f ca="1">VLOOKUP($B743,INDIRECT("data!$"&amp;F737&amp;"$3:$CZ$554"),$C737-3*(B736-1)+AF$1,FALSE)</f>
        <v>1.98</v>
      </c>
      <c r="AG743" s="65">
        <f t="shared" ca="1" si="1595"/>
        <v>4</v>
      </c>
      <c r="AH743" s="65">
        <f t="shared" ca="1" si="1596"/>
        <v>2</v>
      </c>
      <c r="AI743" s="65">
        <f t="shared" ca="1" si="1597"/>
        <v>2</v>
      </c>
      <c r="AJ743" s="65">
        <f t="shared" ca="1" si="1598"/>
        <v>1</v>
      </c>
      <c r="AK743" s="65">
        <f t="shared" ca="1" si="1599"/>
        <v>1</v>
      </c>
      <c r="AL743" s="66" t="str">
        <f t="shared" ca="1" si="1600"/>
        <v>D</v>
      </c>
      <c r="AM743" s="66" t="str">
        <f t="shared" ca="1" si="1601"/>
        <v>D-D</v>
      </c>
      <c r="AN743" s="65">
        <f t="shared" ca="1" si="1602"/>
        <v>1</v>
      </c>
      <c r="AO743" s="65">
        <f t="shared" ca="1" si="1603"/>
        <v>1</v>
      </c>
      <c r="AP743" s="65">
        <f t="shared" ca="1" si="1604"/>
        <v>1</v>
      </c>
      <c r="AQ743" s="65">
        <f t="shared" ca="1" si="1605"/>
        <v>0</v>
      </c>
      <c r="AR743" s="65">
        <f t="shared" ca="1" si="1606"/>
        <v>0</v>
      </c>
      <c r="AS743" s="65">
        <f t="shared" ca="1" si="1607"/>
        <v>0</v>
      </c>
      <c r="AT743" s="65">
        <f t="shared" ca="1" si="1608"/>
        <v>0</v>
      </c>
    </row>
    <row r="744" spans="1:46" ht="18" customHeight="1" x14ac:dyDescent="0.25">
      <c r="A744" s="49" t="str">
        <f ca="1">CONCATENATE(B738,"-",B744)</f>
        <v>Swansea-Home-6</v>
      </c>
      <c r="B744" s="12">
        <v>6</v>
      </c>
      <c r="C744" s="41">
        <f ca="1">VLOOKUP($B744,INDIRECT("data!$"&amp;F737&amp;"$3:$CZ$554"),$C737-3*(B736-1)+C$1,FALSE)</f>
        <v>43323</v>
      </c>
      <c r="D744" s="30" t="str">
        <f ca="1">VLOOKUP($B744,INDIRECT("data!$"&amp;F737&amp;"$3:$CZ$554"),$C737-3*(B736-1)+D$1,FALSE)</f>
        <v>Swansea</v>
      </c>
      <c r="E744" s="30" t="str">
        <f ca="1">VLOOKUP($B744,INDIRECT("data!$"&amp;F737&amp;"$3:$CZ$554"),$C737-3*(B736-1)+E$1,FALSE)</f>
        <v>Preston</v>
      </c>
      <c r="F744" s="29">
        <f ca="1">VLOOKUP($B744,INDIRECT("data!$"&amp;F737&amp;"$3:$CZ$554"),$C737-3*(B736-1)+F$1,FALSE)</f>
        <v>1</v>
      </c>
      <c r="G744" s="29">
        <f ca="1">VLOOKUP($B744,INDIRECT("data!$"&amp;F737&amp;"$3:$CZ$554"),$C737-3*(B736-1)+G$1,FALSE)</f>
        <v>0</v>
      </c>
      <c r="H744" s="15" t="str">
        <f ca="1">VLOOKUP($B744,INDIRECT("data!$"&amp;F737&amp;"$3:$CZ$554"),$C737-3*(B736-1)+H$1,FALSE)</f>
        <v>H</v>
      </c>
      <c r="I744" s="29">
        <f ca="1">VLOOKUP($B744,INDIRECT("data!$"&amp;F737&amp;"$3:$CZ$554"),$C737-3*(B736-1)+I$1,FALSE)</f>
        <v>1</v>
      </c>
      <c r="J744" s="29">
        <f ca="1">VLOOKUP($B744,INDIRECT("data!$"&amp;F737&amp;"$3:$CZ$554"),$C737-3*(B736-1)+J$1,FALSE)</f>
        <v>0</v>
      </c>
      <c r="K744" s="15" t="str">
        <f ca="1">VLOOKUP($B744,INDIRECT("data!$"&amp;F737&amp;"$3:$CZ$554"),$C737-3*(B736-1)+K$1,FALSE)</f>
        <v>H</v>
      </c>
      <c r="L744" s="30" t="str">
        <f ca="1">VLOOKUP($B744,INDIRECT("data!$"&amp;F737&amp;"$3:$CZ$554"),$C737-3*(B736-1)+L$1,FALSE)</f>
        <v>J Linington</v>
      </c>
      <c r="M744" s="45">
        <f ca="1">VLOOKUP($B744,INDIRECT("data!$"&amp;F737&amp;"$3:$CZ$554"),$C737-3*(B736-1)+M$1,FALSE)</f>
        <v>10</v>
      </c>
      <c r="N744" s="45">
        <f ca="1">VLOOKUP($B744,INDIRECT("data!$"&amp;F737&amp;"$3:$CZ$554"),$C737-3*(B736-1)+N$1,FALSE)</f>
        <v>12</v>
      </c>
      <c r="O744" s="45">
        <f ca="1">VLOOKUP($B744,INDIRECT("data!$"&amp;F737&amp;"$3:$CZ$554"),$C737-3*(B736-1)+O$1,FALSE)</f>
        <v>7</v>
      </c>
      <c r="P744" s="45">
        <f ca="1">VLOOKUP($B744,INDIRECT("data!$"&amp;F737&amp;"$3:$CZ$554"),$C737-3*(B736-1)+P$1,FALSE)</f>
        <v>5</v>
      </c>
      <c r="Q744" s="45">
        <f ca="1">VLOOKUP($B744,INDIRECT("data!$"&amp;F737&amp;"$3:$CZ$554"),$C737-3*(B736-1)+Q$1,FALSE)</f>
        <v>6</v>
      </c>
      <c r="R744" s="45">
        <f ca="1">VLOOKUP($B744,INDIRECT("data!$"&amp;F737&amp;"$3:$CZ$554"),$C737-3*(B736-1)+R$1,FALSE)</f>
        <v>14</v>
      </c>
      <c r="S744" s="45">
        <f ca="1">VLOOKUP($B744,INDIRECT("data!$"&amp;F737&amp;"$3:$CZ$554"),$C737-3*(B736-1)+S$1,FALSE)</f>
        <v>4</v>
      </c>
      <c r="T744" s="45">
        <f ca="1">VLOOKUP($B744,INDIRECT("data!$"&amp;F737&amp;"$3:$CZ$554"),$C737-3*(B736-1)+T$1,FALSE)</f>
        <v>5</v>
      </c>
      <c r="U744" s="45">
        <f ca="1">VLOOKUP($B744,INDIRECT("data!$"&amp;F737&amp;"$3:$CZ$554"),$C737-3*(B736-1)+U$1,FALSE)</f>
        <v>0</v>
      </c>
      <c r="V744" s="45">
        <f ca="1">VLOOKUP($B744,INDIRECT("data!$"&amp;F737&amp;"$3:$CZ$554"),$C737-3*(B736-1)+V$1,FALSE)</f>
        <v>1</v>
      </c>
      <c r="W744" s="45">
        <f ca="1">VLOOKUP($B744,INDIRECT("data!$"&amp;F737&amp;"$3:$CZ$554"),$C737-3*(B736-1)+W$1,FALSE)</f>
        <v>0</v>
      </c>
      <c r="X744" s="45">
        <f ca="1">VLOOKUP($B744,INDIRECT("data!$"&amp;F737&amp;"$3:$CZ$554"),$C737-3*(B736-1)+X$1,FALSE)</f>
        <v>0</v>
      </c>
      <c r="Y744" s="47">
        <f ca="1">VLOOKUP($B744,INDIRECT("data!$"&amp;F737&amp;"$3:$CZ$554"),$C737-3*(B736-1)+Y$1,FALSE)</f>
        <v>2.4500000000000002</v>
      </c>
      <c r="Z744" s="47">
        <f ca="1">VLOOKUP($B744,INDIRECT("data!$"&amp;F737&amp;"$3:$CZ$554"),$C737-3*(B736-1)+Z$1,FALSE)</f>
        <v>3.3</v>
      </c>
      <c r="AA744" s="47">
        <f ca="1">VLOOKUP($B744,INDIRECT("data!$"&amp;F737&amp;"$3:$CZ$554"),$C737-3*(B736-1)+AA$1,FALSE)</f>
        <v>3.2</v>
      </c>
      <c r="AB744" s="47">
        <f ca="1">VLOOKUP($B744,INDIRECT("data!$"&amp;F737&amp;"$3:$CZ$554"),$C737-3*(B736-1)+AB$1,FALSE)</f>
        <v>2.4500000000000002</v>
      </c>
      <c r="AC744" s="47">
        <f ca="1">VLOOKUP($B744,INDIRECT("data!$"&amp;F737&amp;"$3:$CZ$554"),$C737-3*(B736-1)+AC$1,FALSE)</f>
        <v>3.29</v>
      </c>
      <c r="AD744" s="47">
        <f ca="1">VLOOKUP($B744,INDIRECT("data!$"&amp;F737&amp;"$3:$CZ$554"),$C737-3*(B736-1)+AD$1,FALSE)</f>
        <v>3.18</v>
      </c>
      <c r="AE744" s="47">
        <f ca="1">VLOOKUP($B744,INDIRECT("data!$"&amp;F737&amp;"$3:$CZ$554"),$C737-3*(B736-1)+AE$1,FALSE)</f>
        <v>2.12</v>
      </c>
      <c r="AF744" s="47">
        <f ca="1">VLOOKUP($B744,INDIRECT("data!$"&amp;F737&amp;"$3:$CZ$554"),$C737-3*(B736-1)+AF$1,FALSE)</f>
        <v>1.71</v>
      </c>
      <c r="AG744" s="65">
        <f t="shared" ca="1" si="1595"/>
        <v>1</v>
      </c>
      <c r="AH744" s="65">
        <f t="shared" ca="1" si="1596"/>
        <v>1</v>
      </c>
      <c r="AI744" s="65">
        <f t="shared" ca="1" si="1597"/>
        <v>0</v>
      </c>
      <c r="AJ744" s="65">
        <f t="shared" ca="1" si="1598"/>
        <v>0</v>
      </c>
      <c r="AK744" s="65">
        <f t="shared" ca="1" si="1599"/>
        <v>0</v>
      </c>
      <c r="AL744" s="66" t="str">
        <f t="shared" ca="1" si="1600"/>
        <v>D</v>
      </c>
      <c r="AM744" s="66" t="str">
        <f t="shared" ca="1" si="1601"/>
        <v>H-H</v>
      </c>
      <c r="AN744" s="65">
        <f t="shared" ca="1" si="1602"/>
        <v>0</v>
      </c>
      <c r="AO744" s="65">
        <f t="shared" ca="1" si="1603"/>
        <v>1</v>
      </c>
      <c r="AP744" s="65">
        <f t="shared" ca="1" si="1604"/>
        <v>0</v>
      </c>
      <c r="AQ744" s="65">
        <f t="shared" ca="1" si="1605"/>
        <v>1</v>
      </c>
      <c r="AR744" s="65">
        <f t="shared" ca="1" si="1606"/>
        <v>0</v>
      </c>
      <c r="AS744" s="65">
        <f t="shared" ca="1" si="1607"/>
        <v>0</v>
      </c>
      <c r="AT744" s="65">
        <f t="shared" ca="1" si="1608"/>
        <v>0</v>
      </c>
    </row>
    <row r="745" spans="1:46" ht="18" customHeight="1" x14ac:dyDescent="0.25">
      <c r="A745" s="49" t="str">
        <f ca="1">CONCATENATE(B738,"-",B745)</f>
        <v>Swansea-Home-7</v>
      </c>
      <c r="B745" s="12">
        <v>7</v>
      </c>
      <c r="C745" s="41" t="e">
        <f ca="1">VLOOKUP($B745,INDIRECT("data!$"&amp;F737&amp;"$3:$CZ$554"),$C737-3*(B736-1)+C$1,FALSE)</f>
        <v>#N/A</v>
      </c>
      <c r="D745" s="30" t="e">
        <f ca="1">VLOOKUP($B745,INDIRECT("data!$"&amp;F737&amp;"$3:$CZ$554"),$C737-3*(B736-1)+D$1,FALSE)</f>
        <v>#N/A</v>
      </c>
      <c r="E745" s="30" t="e">
        <f ca="1">VLOOKUP($B745,INDIRECT("data!$"&amp;F737&amp;"$3:$CZ$554"),$C737-3*(B736-1)+E$1,FALSE)</f>
        <v>#N/A</v>
      </c>
      <c r="F745" s="29" t="e">
        <f ca="1">VLOOKUP($B745,INDIRECT("data!$"&amp;F737&amp;"$3:$CZ$554"),$C737-3*(B736-1)+F$1,FALSE)</f>
        <v>#N/A</v>
      </c>
      <c r="G745" s="29" t="e">
        <f ca="1">VLOOKUP($B745,INDIRECT("data!$"&amp;F737&amp;"$3:$CZ$554"),$C737-3*(B736-1)+G$1,FALSE)</f>
        <v>#N/A</v>
      </c>
      <c r="H745" s="15" t="e">
        <f ca="1">VLOOKUP($B745,INDIRECT("data!$"&amp;F737&amp;"$3:$CZ$554"),$C737-3*(B736-1)+H$1,FALSE)</f>
        <v>#N/A</v>
      </c>
      <c r="I745" s="29" t="e">
        <f ca="1">VLOOKUP($B745,INDIRECT("data!$"&amp;F737&amp;"$3:$CZ$554"),$C737-3*(B736-1)+I$1,FALSE)</f>
        <v>#N/A</v>
      </c>
      <c r="J745" s="29" t="e">
        <f ca="1">VLOOKUP($B745,INDIRECT("data!$"&amp;F737&amp;"$3:$CZ$554"),$C737-3*(B736-1)+J$1,FALSE)</f>
        <v>#N/A</v>
      </c>
      <c r="K745" s="15" t="e">
        <f ca="1">VLOOKUP($B745,INDIRECT("data!$"&amp;F737&amp;"$3:$CZ$554"),$C737-3*(B736-1)+K$1,FALSE)</f>
        <v>#N/A</v>
      </c>
      <c r="L745" s="30" t="e">
        <f ca="1">VLOOKUP($B745,INDIRECT("data!$"&amp;F737&amp;"$3:$CZ$554"),$C737-3*(B736-1)+L$1,FALSE)</f>
        <v>#N/A</v>
      </c>
      <c r="M745" s="45" t="e">
        <f ca="1">VLOOKUP($B745,INDIRECT("data!$"&amp;F737&amp;"$3:$CZ$554"),$C737-3*(B736-1)+M$1,FALSE)</f>
        <v>#N/A</v>
      </c>
      <c r="N745" s="45" t="e">
        <f ca="1">VLOOKUP($B745,INDIRECT("data!$"&amp;F737&amp;"$3:$CZ$554"),$C737-3*(B736-1)+N$1,FALSE)</f>
        <v>#N/A</v>
      </c>
      <c r="O745" s="45" t="e">
        <f ca="1">VLOOKUP($B745,INDIRECT("data!$"&amp;F737&amp;"$3:$CZ$554"),$C737-3*(B736-1)+O$1,FALSE)</f>
        <v>#N/A</v>
      </c>
      <c r="P745" s="45" t="e">
        <f ca="1">VLOOKUP($B745,INDIRECT("data!$"&amp;F737&amp;"$3:$CZ$554"),$C737-3*(B736-1)+P$1,FALSE)</f>
        <v>#N/A</v>
      </c>
      <c r="Q745" s="45" t="e">
        <f ca="1">VLOOKUP($B745,INDIRECT("data!$"&amp;F737&amp;"$3:$CZ$554"),$C737-3*(B736-1)+Q$1,FALSE)</f>
        <v>#N/A</v>
      </c>
      <c r="R745" s="45" t="e">
        <f ca="1">VLOOKUP($B745,INDIRECT("data!$"&amp;F737&amp;"$3:$CZ$554"),$C737-3*(B736-1)+R$1,FALSE)</f>
        <v>#N/A</v>
      </c>
      <c r="S745" s="45" t="e">
        <f ca="1">VLOOKUP($B745,INDIRECT("data!$"&amp;F737&amp;"$3:$CZ$554"),$C737-3*(B736-1)+S$1,FALSE)</f>
        <v>#N/A</v>
      </c>
      <c r="T745" s="45" t="e">
        <f ca="1">VLOOKUP($B745,INDIRECT("data!$"&amp;F737&amp;"$3:$CZ$554"),$C737-3*(B736-1)+T$1,FALSE)</f>
        <v>#N/A</v>
      </c>
      <c r="U745" s="45" t="e">
        <f ca="1">VLOOKUP($B745,INDIRECT("data!$"&amp;F737&amp;"$3:$CZ$554"),$C737-3*(B736-1)+U$1,FALSE)</f>
        <v>#N/A</v>
      </c>
      <c r="V745" s="45" t="e">
        <f ca="1">VLOOKUP($B745,INDIRECT("data!$"&amp;F737&amp;"$3:$CZ$554"),$C737-3*(B736-1)+V$1,FALSE)</f>
        <v>#N/A</v>
      </c>
      <c r="W745" s="45" t="e">
        <f ca="1">VLOOKUP($B745,INDIRECT("data!$"&amp;F737&amp;"$3:$CZ$554"),$C737-3*(B736-1)+W$1,FALSE)</f>
        <v>#N/A</v>
      </c>
      <c r="X745" s="45" t="e">
        <f ca="1">VLOOKUP($B745,INDIRECT("data!$"&amp;F737&amp;"$3:$CZ$554"),$C737-3*(B736-1)+X$1,FALSE)</f>
        <v>#N/A</v>
      </c>
      <c r="Y745" s="47" t="e">
        <f ca="1">VLOOKUP($B745,INDIRECT("data!$"&amp;F737&amp;"$3:$CZ$554"),$C737-3*(B736-1)+Y$1,FALSE)</f>
        <v>#N/A</v>
      </c>
      <c r="Z745" s="47" t="e">
        <f ca="1">VLOOKUP($B745,INDIRECT("data!$"&amp;F737&amp;"$3:$CZ$554"),$C737-3*(B736-1)+Z$1,FALSE)</f>
        <v>#N/A</v>
      </c>
      <c r="AA745" s="47" t="e">
        <f ca="1">VLOOKUP($B745,INDIRECT("data!$"&amp;F737&amp;"$3:$CZ$554"),$C737-3*(B736-1)+AA$1,FALSE)</f>
        <v>#N/A</v>
      </c>
      <c r="AB745" s="47" t="e">
        <f ca="1">VLOOKUP($B745,INDIRECT("data!$"&amp;F737&amp;"$3:$CZ$554"),$C737-3*(B736-1)+AB$1,FALSE)</f>
        <v>#N/A</v>
      </c>
      <c r="AC745" s="47" t="e">
        <f ca="1">VLOOKUP($B745,INDIRECT("data!$"&amp;F737&amp;"$3:$CZ$554"),$C737-3*(B736-1)+AC$1,FALSE)</f>
        <v>#N/A</v>
      </c>
      <c r="AD745" s="47" t="e">
        <f ca="1">VLOOKUP($B745,INDIRECT("data!$"&amp;F737&amp;"$3:$CZ$554"),$C737-3*(B736-1)+AD$1,FALSE)</f>
        <v>#N/A</v>
      </c>
      <c r="AE745" s="47" t="e">
        <f ca="1">VLOOKUP($B745,INDIRECT("data!$"&amp;F737&amp;"$3:$CZ$554"),$C737-3*(B736-1)+AE$1,FALSE)</f>
        <v>#N/A</v>
      </c>
      <c r="AF745" s="47" t="e">
        <f ca="1">VLOOKUP($B745,INDIRECT("data!$"&amp;F737&amp;"$3:$CZ$554"),$C737-3*(B736-1)+AF$1,FALSE)</f>
        <v>#N/A</v>
      </c>
      <c r="AG745" s="65" t="e">
        <f t="shared" ca="1" si="1595"/>
        <v>#N/A</v>
      </c>
      <c r="AH745" s="65" t="e">
        <f t="shared" ca="1" si="1596"/>
        <v>#N/A</v>
      </c>
      <c r="AI745" s="65" t="e">
        <f t="shared" ca="1" si="1597"/>
        <v>#N/A</v>
      </c>
      <c r="AJ745" s="65" t="e">
        <f t="shared" ca="1" si="1598"/>
        <v>#N/A</v>
      </c>
      <c r="AK745" s="65" t="e">
        <f t="shared" ca="1" si="1599"/>
        <v>#N/A</v>
      </c>
      <c r="AL745" s="66" t="e">
        <f t="shared" ca="1" si="1600"/>
        <v>#N/A</v>
      </c>
      <c r="AM745" s="66" t="e">
        <f t="shared" ca="1" si="1601"/>
        <v>#N/A</v>
      </c>
      <c r="AN745" s="65" t="e">
        <f t="shared" ca="1" si="1602"/>
        <v>#N/A</v>
      </c>
      <c r="AO745" s="65" t="e">
        <f t="shared" ca="1" si="1603"/>
        <v>#N/A</v>
      </c>
      <c r="AP745" s="65" t="e">
        <f t="shared" ca="1" si="1604"/>
        <v>#N/A</v>
      </c>
      <c r="AQ745" s="65" t="e">
        <f t="shared" ca="1" si="1605"/>
        <v>#N/A</v>
      </c>
      <c r="AR745" s="65" t="e">
        <f t="shared" ca="1" si="1606"/>
        <v>#N/A</v>
      </c>
      <c r="AS745" s="65" t="e">
        <f t="shared" ca="1" si="1607"/>
        <v>#N/A</v>
      </c>
      <c r="AT745" s="65" t="e">
        <f t="shared" ca="1" si="1608"/>
        <v>#N/A</v>
      </c>
    </row>
    <row r="746" spans="1:46" ht="18" customHeight="1" x14ac:dyDescent="0.25">
      <c r="A746" s="49" t="str">
        <f ca="1">CONCATENATE(B738,"-",B746)</f>
        <v>Swansea-Home-8</v>
      </c>
      <c r="B746" s="12">
        <v>8</v>
      </c>
      <c r="C746" s="41" t="e">
        <f ca="1">VLOOKUP($B746,INDIRECT("data!$"&amp;F737&amp;"$3:$CZ$554"),$C737-3*(B736-1)+C$1,FALSE)</f>
        <v>#N/A</v>
      </c>
      <c r="D746" s="30" t="e">
        <f ca="1">VLOOKUP($B746,INDIRECT("data!$"&amp;F737&amp;"$3:$CZ$554"),$C737-3*(B736-1)+D$1,FALSE)</f>
        <v>#N/A</v>
      </c>
      <c r="E746" s="30" t="e">
        <f ca="1">VLOOKUP($B746,INDIRECT("data!$"&amp;F737&amp;"$3:$CZ$554"),$C737-3*(B736-1)+E$1,FALSE)</f>
        <v>#N/A</v>
      </c>
      <c r="F746" s="29" t="e">
        <f ca="1">VLOOKUP($B746,INDIRECT("data!$"&amp;F737&amp;"$3:$CZ$554"),$C737-3*(B736-1)+F$1,FALSE)</f>
        <v>#N/A</v>
      </c>
      <c r="G746" s="29" t="e">
        <f ca="1">VLOOKUP($B746,INDIRECT("data!$"&amp;F737&amp;"$3:$CZ$554"),$C737-3*(B736-1)+G$1,FALSE)</f>
        <v>#N/A</v>
      </c>
      <c r="H746" s="15" t="e">
        <f ca="1">VLOOKUP($B746,INDIRECT("data!$"&amp;F737&amp;"$3:$CZ$554"),$C737-3*(B736-1)+H$1,FALSE)</f>
        <v>#N/A</v>
      </c>
      <c r="I746" s="29" t="e">
        <f ca="1">VLOOKUP($B746,INDIRECT("data!$"&amp;F737&amp;"$3:$CZ$554"),$C737-3*(B736-1)+I$1,FALSE)</f>
        <v>#N/A</v>
      </c>
      <c r="J746" s="29" t="e">
        <f ca="1">VLOOKUP($B746,INDIRECT("data!$"&amp;F737&amp;"$3:$CZ$554"),$C737-3*(B736-1)+J$1,FALSE)</f>
        <v>#N/A</v>
      </c>
      <c r="K746" s="15" t="e">
        <f ca="1">VLOOKUP($B746,INDIRECT("data!$"&amp;F737&amp;"$3:$CZ$554"),$C737-3*(B736-1)+K$1,FALSE)</f>
        <v>#N/A</v>
      </c>
      <c r="L746" s="30" t="e">
        <f ca="1">VLOOKUP($B746,INDIRECT("data!$"&amp;F737&amp;"$3:$CZ$554"),$C737-3*(B736-1)+L$1,FALSE)</f>
        <v>#N/A</v>
      </c>
      <c r="M746" s="45" t="e">
        <f ca="1">VLOOKUP($B746,INDIRECT("data!$"&amp;F737&amp;"$3:$CZ$554"),$C737-3*(B736-1)+M$1,FALSE)</f>
        <v>#N/A</v>
      </c>
      <c r="N746" s="45" t="e">
        <f ca="1">VLOOKUP($B746,INDIRECT("data!$"&amp;F737&amp;"$3:$CZ$554"),$C737-3*(B736-1)+N$1,FALSE)</f>
        <v>#N/A</v>
      </c>
      <c r="O746" s="45" t="e">
        <f ca="1">VLOOKUP($B746,INDIRECT("data!$"&amp;F737&amp;"$3:$CZ$554"),$C737-3*(B736-1)+O$1,FALSE)</f>
        <v>#N/A</v>
      </c>
      <c r="P746" s="45" t="e">
        <f ca="1">VLOOKUP($B746,INDIRECT("data!$"&amp;F737&amp;"$3:$CZ$554"),$C737-3*(B736-1)+P$1,FALSE)</f>
        <v>#N/A</v>
      </c>
      <c r="Q746" s="45" t="e">
        <f ca="1">VLOOKUP($B746,INDIRECT("data!$"&amp;F737&amp;"$3:$CZ$554"),$C737-3*(B736-1)+Q$1,FALSE)</f>
        <v>#N/A</v>
      </c>
      <c r="R746" s="45" t="e">
        <f ca="1">VLOOKUP($B746,INDIRECT("data!$"&amp;F737&amp;"$3:$CZ$554"),$C737-3*(B736-1)+R$1,FALSE)</f>
        <v>#N/A</v>
      </c>
      <c r="S746" s="45" t="e">
        <f ca="1">VLOOKUP($B746,INDIRECT("data!$"&amp;F737&amp;"$3:$CZ$554"),$C737-3*(B736-1)+S$1,FALSE)</f>
        <v>#N/A</v>
      </c>
      <c r="T746" s="45" t="e">
        <f ca="1">VLOOKUP($B746,INDIRECT("data!$"&amp;F737&amp;"$3:$CZ$554"),$C737-3*(B736-1)+T$1,FALSE)</f>
        <v>#N/A</v>
      </c>
      <c r="U746" s="45" t="e">
        <f ca="1">VLOOKUP($B746,INDIRECT("data!$"&amp;F737&amp;"$3:$CZ$554"),$C737-3*(B736-1)+U$1,FALSE)</f>
        <v>#N/A</v>
      </c>
      <c r="V746" s="45" t="e">
        <f ca="1">VLOOKUP($B746,INDIRECT("data!$"&amp;F737&amp;"$3:$CZ$554"),$C737-3*(B736-1)+V$1,FALSE)</f>
        <v>#N/A</v>
      </c>
      <c r="W746" s="45" t="e">
        <f ca="1">VLOOKUP($B746,INDIRECT("data!$"&amp;F737&amp;"$3:$CZ$554"),$C737-3*(B736-1)+W$1,FALSE)</f>
        <v>#N/A</v>
      </c>
      <c r="X746" s="45" t="e">
        <f ca="1">VLOOKUP($B746,INDIRECT("data!$"&amp;F737&amp;"$3:$CZ$554"),$C737-3*(B736-1)+X$1,FALSE)</f>
        <v>#N/A</v>
      </c>
      <c r="Y746" s="47" t="e">
        <f ca="1">VLOOKUP($B746,INDIRECT("data!$"&amp;F737&amp;"$3:$CZ$554"),$C737-3*(B736-1)+Y$1,FALSE)</f>
        <v>#N/A</v>
      </c>
      <c r="Z746" s="47" t="e">
        <f ca="1">VLOOKUP($B746,INDIRECT("data!$"&amp;F737&amp;"$3:$CZ$554"),$C737-3*(B736-1)+Z$1,FALSE)</f>
        <v>#N/A</v>
      </c>
      <c r="AA746" s="47" t="e">
        <f ca="1">VLOOKUP($B746,INDIRECT("data!$"&amp;F737&amp;"$3:$CZ$554"),$C737-3*(B736-1)+AA$1,FALSE)</f>
        <v>#N/A</v>
      </c>
      <c r="AB746" s="47" t="e">
        <f ca="1">VLOOKUP($B746,INDIRECT("data!$"&amp;F737&amp;"$3:$CZ$554"),$C737-3*(B736-1)+AB$1,FALSE)</f>
        <v>#N/A</v>
      </c>
      <c r="AC746" s="47" t="e">
        <f ca="1">VLOOKUP($B746,INDIRECT("data!$"&amp;F737&amp;"$3:$CZ$554"),$C737-3*(B736-1)+AC$1,FALSE)</f>
        <v>#N/A</v>
      </c>
      <c r="AD746" s="47" t="e">
        <f ca="1">VLOOKUP($B746,INDIRECT("data!$"&amp;F737&amp;"$3:$CZ$554"),$C737-3*(B736-1)+AD$1,FALSE)</f>
        <v>#N/A</v>
      </c>
      <c r="AE746" s="47" t="e">
        <f ca="1">VLOOKUP($B746,INDIRECT("data!$"&amp;F737&amp;"$3:$CZ$554"),$C737-3*(B736-1)+AE$1,FALSE)</f>
        <v>#N/A</v>
      </c>
      <c r="AF746" s="47" t="e">
        <f ca="1">VLOOKUP($B746,INDIRECT("data!$"&amp;F737&amp;"$3:$CZ$554"),$C737-3*(B736-1)+AF$1,FALSE)</f>
        <v>#N/A</v>
      </c>
      <c r="AG746" s="65" t="e">
        <f t="shared" ca="1" si="1595"/>
        <v>#N/A</v>
      </c>
      <c r="AH746" s="65" t="e">
        <f t="shared" ca="1" si="1596"/>
        <v>#N/A</v>
      </c>
      <c r="AI746" s="65" t="e">
        <f t="shared" ca="1" si="1597"/>
        <v>#N/A</v>
      </c>
      <c r="AJ746" s="65" t="e">
        <f t="shared" ca="1" si="1598"/>
        <v>#N/A</v>
      </c>
      <c r="AK746" s="65" t="e">
        <f t="shared" ca="1" si="1599"/>
        <v>#N/A</v>
      </c>
      <c r="AL746" s="66" t="e">
        <f t="shared" ca="1" si="1600"/>
        <v>#N/A</v>
      </c>
      <c r="AM746" s="66" t="e">
        <f t="shared" ca="1" si="1601"/>
        <v>#N/A</v>
      </c>
      <c r="AN746" s="65" t="e">
        <f t="shared" ca="1" si="1602"/>
        <v>#N/A</v>
      </c>
      <c r="AO746" s="65" t="e">
        <f t="shared" ca="1" si="1603"/>
        <v>#N/A</v>
      </c>
      <c r="AP746" s="65" t="e">
        <f t="shared" ca="1" si="1604"/>
        <v>#N/A</v>
      </c>
      <c r="AQ746" s="65" t="e">
        <f t="shared" ca="1" si="1605"/>
        <v>#N/A</v>
      </c>
      <c r="AR746" s="65" t="e">
        <f t="shared" ca="1" si="1606"/>
        <v>#N/A</v>
      </c>
      <c r="AS746" s="65" t="e">
        <f t="shared" ca="1" si="1607"/>
        <v>#N/A</v>
      </c>
      <c r="AT746" s="65" t="e">
        <f t="shared" ca="1" si="1608"/>
        <v>#N/A</v>
      </c>
    </row>
    <row r="747" spans="1:46" ht="18" customHeight="1" x14ac:dyDescent="0.25">
      <c r="A747" s="50"/>
      <c r="B747" s="42" t="s">
        <v>23</v>
      </c>
      <c r="C747" s="43"/>
      <c r="D747" s="44"/>
      <c r="E747" s="44"/>
      <c r="F747" s="46" t="e">
        <f ca="1">SUM(F739:F746)</f>
        <v>#N/A</v>
      </c>
      <c r="G747" s="46" t="e">
        <f ca="1">SUM(G739:G746)</f>
        <v>#N/A</v>
      </c>
      <c r="H747" s="42"/>
      <c r="I747" s="46" t="e">
        <f t="shared" ref="I747:J747" ca="1" si="1609">SUM(I739:I746)</f>
        <v>#N/A</v>
      </c>
      <c r="J747" s="46" t="e">
        <f t="shared" ca="1" si="1609"/>
        <v>#N/A</v>
      </c>
      <c r="K747" s="42"/>
      <c r="L747" s="44"/>
      <c r="M747" s="46" t="e">
        <f t="shared" ref="M747:X747" ca="1" si="1610">SUM(M739:M746)</f>
        <v>#N/A</v>
      </c>
      <c r="N747" s="46" t="e">
        <f t="shared" ca="1" si="1610"/>
        <v>#N/A</v>
      </c>
      <c r="O747" s="46" t="e">
        <f t="shared" ca="1" si="1610"/>
        <v>#N/A</v>
      </c>
      <c r="P747" s="46" t="e">
        <f t="shared" ca="1" si="1610"/>
        <v>#N/A</v>
      </c>
      <c r="Q747" s="46" t="e">
        <f t="shared" ca="1" si="1610"/>
        <v>#N/A</v>
      </c>
      <c r="R747" s="46" t="e">
        <f t="shared" ca="1" si="1610"/>
        <v>#N/A</v>
      </c>
      <c r="S747" s="46" t="e">
        <f t="shared" ca="1" si="1610"/>
        <v>#N/A</v>
      </c>
      <c r="T747" s="46" t="e">
        <f t="shared" ca="1" si="1610"/>
        <v>#N/A</v>
      </c>
      <c r="U747" s="46" t="e">
        <f t="shared" ca="1" si="1610"/>
        <v>#N/A</v>
      </c>
      <c r="V747" s="46" t="e">
        <f t="shared" ca="1" si="1610"/>
        <v>#N/A</v>
      </c>
      <c r="W747" s="46" t="e">
        <f t="shared" ca="1" si="1610"/>
        <v>#N/A</v>
      </c>
      <c r="X747" s="46" t="e">
        <f t="shared" ca="1" si="1610"/>
        <v>#N/A</v>
      </c>
      <c r="Y747" s="48"/>
      <c r="Z747" s="48"/>
      <c r="AA747" s="48"/>
      <c r="AB747" s="48"/>
      <c r="AC747" s="48"/>
      <c r="AD747" s="48"/>
      <c r="AE747" s="48"/>
      <c r="AF747" s="48"/>
    </row>
    <row r="748" spans="1:46" ht="18" customHeight="1" x14ac:dyDescent="0.25">
      <c r="A748" s="50"/>
      <c r="B748" s="37" t="str">
        <f ca="1">CONCATENATE(B737,"-Away")</f>
        <v>Swansea-Away</v>
      </c>
      <c r="C748" s="40" t="s">
        <v>22</v>
      </c>
      <c r="D748" s="13" t="s">
        <v>50</v>
      </c>
      <c r="E748" s="13" t="s">
        <v>51</v>
      </c>
      <c r="F748" s="13" t="s">
        <v>3</v>
      </c>
      <c r="G748" s="13" t="s">
        <v>4</v>
      </c>
      <c r="H748" s="13" t="s">
        <v>6</v>
      </c>
      <c r="I748" s="13" t="s">
        <v>1</v>
      </c>
      <c r="J748" s="13" t="s">
        <v>2</v>
      </c>
      <c r="K748" s="13" t="s">
        <v>5</v>
      </c>
      <c r="L748" s="13" t="s">
        <v>52</v>
      </c>
      <c r="M748" s="13" t="s">
        <v>53</v>
      </c>
      <c r="N748" s="13" t="s">
        <v>54</v>
      </c>
      <c r="O748" s="13" t="s">
        <v>55</v>
      </c>
      <c r="P748" s="13" t="s">
        <v>56</v>
      </c>
      <c r="Q748" s="13" t="s">
        <v>57</v>
      </c>
      <c r="R748" s="13" t="s">
        <v>58</v>
      </c>
      <c r="S748" s="13" t="s">
        <v>59</v>
      </c>
      <c r="T748" s="13" t="s">
        <v>60</v>
      </c>
      <c r="U748" s="13" t="s">
        <v>61</v>
      </c>
      <c r="V748" s="13" t="s">
        <v>62</v>
      </c>
      <c r="W748" s="13" t="s">
        <v>63</v>
      </c>
      <c r="X748" s="13" t="s">
        <v>64</v>
      </c>
      <c r="Y748" s="13" t="s">
        <v>65</v>
      </c>
      <c r="Z748" s="13" t="s">
        <v>66</v>
      </c>
      <c r="AA748" s="13" t="s">
        <v>67</v>
      </c>
      <c r="AB748" s="13" t="s">
        <v>68</v>
      </c>
      <c r="AC748" s="13" t="s">
        <v>69</v>
      </c>
      <c r="AD748" s="13" t="s">
        <v>70</v>
      </c>
      <c r="AE748" s="13" t="s">
        <v>71</v>
      </c>
      <c r="AF748" s="13" t="s">
        <v>72</v>
      </c>
      <c r="AG748" s="62" t="s">
        <v>140</v>
      </c>
      <c r="AH748" s="62" t="s">
        <v>141</v>
      </c>
      <c r="AI748" s="62" t="s">
        <v>142</v>
      </c>
      <c r="AJ748" s="62" t="s">
        <v>143</v>
      </c>
      <c r="AK748" s="62" t="s">
        <v>144</v>
      </c>
      <c r="AL748" s="63" t="s">
        <v>145</v>
      </c>
      <c r="AM748" s="63" t="s">
        <v>146</v>
      </c>
      <c r="AN748" s="62" t="s">
        <v>147</v>
      </c>
      <c r="AO748" s="64" t="s">
        <v>150</v>
      </c>
      <c r="AP748" s="64" t="s">
        <v>151</v>
      </c>
      <c r="AQ748" s="62" t="s">
        <v>148</v>
      </c>
      <c r="AR748" s="62" t="s">
        <v>149</v>
      </c>
      <c r="AS748" s="62" t="s">
        <v>152</v>
      </c>
      <c r="AT748" s="62" t="s">
        <v>153</v>
      </c>
    </row>
    <row r="749" spans="1:46" ht="18" customHeight="1" x14ac:dyDescent="0.25">
      <c r="A749" s="49" t="str">
        <f ca="1">CONCATENATE(B748,"-",B749)</f>
        <v>Swansea-Away-1</v>
      </c>
      <c r="B749" s="37">
        <v>1</v>
      </c>
      <c r="C749" s="41">
        <f ca="1">VLOOKUP($B749,INDIRECT("data!$"&amp;G737&amp;"$3:$CZ$554"),$D737-3*(B736-1)+C$1,FALSE)</f>
        <v>43375</v>
      </c>
      <c r="D749" s="30" t="str">
        <f ca="1">VLOOKUP($B749,INDIRECT("data!$"&amp;G737&amp;"$3:$CZ$554"),$D737-3*(B736-1)+D$1,FALSE)</f>
        <v>Wigan</v>
      </c>
      <c r="E749" s="30" t="str">
        <f ca="1">VLOOKUP($B749,INDIRECT("data!$"&amp;G737&amp;"$3:$CZ$554"),$D737-3*(B736-1)+E$1,FALSE)</f>
        <v>Swansea</v>
      </c>
      <c r="F749" s="29">
        <f ca="1">VLOOKUP($B749,INDIRECT("data!$"&amp;G737&amp;"$3:$CZ$554"),$D737-3*(B736-1)+F$1,FALSE)</f>
        <v>0</v>
      </c>
      <c r="G749" s="29">
        <f ca="1">VLOOKUP($B749,INDIRECT("data!$"&amp;G737&amp;"$3:$CZ$554"),$D737-3*(B736-1)+G$1,FALSE)</f>
        <v>0</v>
      </c>
      <c r="H749" s="15" t="str">
        <f ca="1">VLOOKUP($B749,INDIRECT("data!$"&amp;G737&amp;"$3:$CZ$554"),$D737-3*(B736-1)+H$1,FALSE)</f>
        <v>D</v>
      </c>
      <c r="I749" s="29">
        <f ca="1">VLOOKUP($B749,INDIRECT("data!$"&amp;G737&amp;"$3:$CZ$554"),$D737-3*(B736-1)+I$1,FALSE)</f>
        <v>0</v>
      </c>
      <c r="J749" s="29">
        <f ca="1">VLOOKUP($B749,INDIRECT("data!$"&amp;G737&amp;"$3:$CZ$554"),$D737-3*(B736-1)+J$1,FALSE)</f>
        <v>0</v>
      </c>
      <c r="K749" s="15" t="str">
        <f ca="1">VLOOKUP($B749,INDIRECT("data!$"&amp;G737&amp;"$3:$CZ$554"),$D737-3*(B736-1)+K$1,FALSE)</f>
        <v>D</v>
      </c>
      <c r="L749" s="30" t="str">
        <f ca="1">VLOOKUP($B749,INDIRECT("data!$"&amp;G737&amp;"$3:$CZ$554"),$D737-3*(B736-1)+L$1,FALSE)</f>
        <v>J Brooks</v>
      </c>
      <c r="M749" s="45">
        <f ca="1">VLOOKUP($B749,INDIRECT("data!$"&amp;G737&amp;"$3:$CZ$554"),$D737-3*(B736-1)+M$1,FALSE)</f>
        <v>10</v>
      </c>
      <c r="N749" s="45">
        <f ca="1">VLOOKUP($B749,INDIRECT("data!$"&amp;G737&amp;"$3:$CZ$554"),$D737-3*(B736-1)+N$1,FALSE)</f>
        <v>17</v>
      </c>
      <c r="O749" s="45">
        <f ca="1">VLOOKUP($B749,INDIRECT("data!$"&amp;G737&amp;"$3:$CZ$554"),$D737-3*(B736-1)+O$1,FALSE)</f>
        <v>1</v>
      </c>
      <c r="P749" s="45">
        <f ca="1">VLOOKUP($B749,INDIRECT("data!$"&amp;G737&amp;"$3:$CZ$554"),$D737-3*(B736-1)+P$1,FALSE)</f>
        <v>5</v>
      </c>
      <c r="Q749" s="45">
        <f ca="1">VLOOKUP($B749,INDIRECT("data!$"&amp;G737&amp;"$3:$CZ$554"),$D737-3*(B736-1)+Q$1,FALSE)</f>
        <v>14</v>
      </c>
      <c r="R749" s="45">
        <f ca="1">VLOOKUP($B749,INDIRECT("data!$"&amp;G737&amp;"$3:$CZ$554"),$D737-3*(B736-1)+R$1,FALSE)</f>
        <v>8</v>
      </c>
      <c r="S749" s="45">
        <f ca="1">VLOOKUP($B749,INDIRECT("data!$"&amp;G737&amp;"$3:$CZ$554"),$D737-3*(B736-1)+S$1,FALSE)</f>
        <v>4</v>
      </c>
      <c r="T749" s="45">
        <f ca="1">VLOOKUP($B749,INDIRECT("data!$"&amp;G737&amp;"$3:$CZ$554"),$D737-3*(B736-1)+T$1,FALSE)</f>
        <v>9</v>
      </c>
      <c r="U749" s="45">
        <f ca="1">VLOOKUP($B749,INDIRECT("data!$"&amp;G737&amp;"$3:$CZ$554"),$D737-3*(B736-1)+U$1,FALSE)</f>
        <v>1</v>
      </c>
      <c r="V749" s="45">
        <f ca="1">VLOOKUP($B749,INDIRECT("data!$"&amp;G737&amp;"$3:$CZ$554"),$D737-3*(B736-1)+V$1,FALSE)</f>
        <v>0</v>
      </c>
      <c r="W749" s="45">
        <f ca="1">VLOOKUP($B749,INDIRECT("data!$"&amp;G737&amp;"$3:$CZ$554"),$D737-3*(B736-1)+W$1,FALSE)</f>
        <v>0</v>
      </c>
      <c r="X749" s="45">
        <f ca="1">VLOOKUP($B749,INDIRECT("data!$"&amp;G737&amp;"$3:$CZ$554"),$D737-3*(B736-1)+X$1,FALSE)</f>
        <v>0</v>
      </c>
      <c r="Y749" s="47">
        <f ca="1">VLOOKUP($B749,INDIRECT("data!$"&amp;G737&amp;"$3:$CZ$554"),$D737-3*(B736-1)+Y$1,FALSE)</f>
        <v>2.04</v>
      </c>
      <c r="Z749" s="47">
        <f ca="1">VLOOKUP($B749,INDIRECT("data!$"&amp;G737&amp;"$3:$CZ$554"),$D737-3*(B736-1)+Z$1,FALSE)</f>
        <v>3.4</v>
      </c>
      <c r="AA749" s="47">
        <f ca="1">VLOOKUP($B749,INDIRECT("data!$"&amp;G737&amp;"$3:$CZ$554"),$D737-3*(B736-1)+AA$1,FALSE)</f>
        <v>4.0999999999999996</v>
      </c>
      <c r="AB749" s="47">
        <f ca="1">VLOOKUP($B749,INDIRECT("data!$"&amp;G737&amp;"$3:$CZ$554"),$D737-3*(B736-1)+AB$1,FALSE)</f>
        <v>2.09</v>
      </c>
      <c r="AC749" s="47">
        <f ca="1">VLOOKUP($B749,INDIRECT("data!$"&amp;G737&amp;"$3:$CZ$554"),$D737-3*(B736-1)+AC$1,FALSE)</f>
        <v>3.34</v>
      </c>
      <c r="AD749" s="47">
        <f ca="1">VLOOKUP($B749,INDIRECT("data!$"&amp;G737&amp;"$3:$CZ$554"),$D737-3*(B736-1)+AD$1,FALSE)</f>
        <v>4.0199999999999996</v>
      </c>
      <c r="AE749" s="47">
        <f ca="1">VLOOKUP($B749,INDIRECT("data!$"&amp;G737&amp;"$3:$CZ$554"),$D737-3*(B736-1)+AE$1,FALSE)</f>
        <v>2.0299999999999998</v>
      </c>
      <c r="AF749" s="47">
        <f ca="1">VLOOKUP($B749,INDIRECT("data!$"&amp;G737&amp;"$3:$CZ$554"),$D737-3*(B736-1)+AF$1,FALSE)</f>
        <v>1.78</v>
      </c>
      <c r="AG749" s="65">
        <f ca="1">IF(C749="","",F749+G749)</f>
        <v>0</v>
      </c>
      <c r="AH749" s="65">
        <f ca="1">IF(C749="","",I749+J749)</f>
        <v>0</v>
      </c>
      <c r="AI749" s="65">
        <f ca="1">IF(C749="","",AJ749+AK749)</f>
        <v>0</v>
      </c>
      <c r="AJ749" s="65">
        <f ca="1">IF(C749="","",F749-I749)</f>
        <v>0</v>
      </c>
      <c r="AK749" s="65">
        <f ca="1">IF(C749="","",G749-J749)</f>
        <v>0</v>
      </c>
      <c r="AL749" s="66" t="str">
        <f ca="1">IF(AJ749&gt;AK749,"H",IF(AJ749=AK749,"D",IF(AJ749&lt;AK749,"A","Error!")))</f>
        <v>D</v>
      </c>
      <c r="AM749" s="66" t="str">
        <f ca="1">IF(C749="","",CONCATENATE(K749,"-",H749))</f>
        <v>D-D</v>
      </c>
      <c r="AN749" s="65">
        <f ca="1">IF(C749="","",IF(AND(F749&gt;0,G749&gt;0),1,0))</f>
        <v>0</v>
      </c>
      <c r="AO749" s="65">
        <f ca="1">IF(C749="","",IF(AND(F749&gt;0,I749&gt;0),1,0))</f>
        <v>0</v>
      </c>
      <c r="AP749" s="65">
        <f ca="1">IF(C749="","",IF(AND(G749&gt;0,J749&gt;0),1,0))</f>
        <v>0</v>
      </c>
      <c r="AQ749" s="65">
        <f ca="1">IF(C749="","",IF(AND(H749="H",G749=0),1,0))</f>
        <v>0</v>
      </c>
      <c r="AR749" s="65">
        <f ca="1">IF(C749="","",IF(AND(H749="A",F749=0),1,0))</f>
        <v>0</v>
      </c>
      <c r="AS749" s="65">
        <f ca="1">IF(C749="","",IF(AND(K749="H",AL749="H"),1,0))</f>
        <v>0</v>
      </c>
      <c r="AT749" s="65">
        <f ca="1">IF(C749="","",IF(AND(K749="A",AL749="A"),1,0))</f>
        <v>0</v>
      </c>
    </row>
    <row r="750" spans="1:46" ht="18" customHeight="1" x14ac:dyDescent="0.25">
      <c r="A750" s="49" t="str">
        <f ca="1">CONCATENATE(B748,"-",B750)</f>
        <v>Swansea-Away-2</v>
      </c>
      <c r="B750" s="37">
        <v>2</v>
      </c>
      <c r="C750" s="41">
        <f ca="1">VLOOKUP($B750,INDIRECT("data!$"&amp;G737&amp;"$3:$CZ$554"),$D737-3*(B736-1)+C$1,FALSE)</f>
        <v>43365</v>
      </c>
      <c r="D750" s="30" t="str">
        <f ca="1">VLOOKUP($B750,INDIRECT("data!$"&amp;G737&amp;"$3:$CZ$554"),$D737-3*(B736-1)+D$1,FALSE)</f>
        <v>Middlesbrough</v>
      </c>
      <c r="E750" s="30" t="str">
        <f ca="1">VLOOKUP($B750,INDIRECT("data!$"&amp;G737&amp;"$3:$CZ$554"),$D737-3*(B736-1)+E$1,FALSE)</f>
        <v>Swansea</v>
      </c>
      <c r="F750" s="29">
        <f ca="1">VLOOKUP($B750,INDIRECT("data!$"&amp;G737&amp;"$3:$CZ$554"),$D737-3*(B736-1)+F$1,FALSE)</f>
        <v>0</v>
      </c>
      <c r="G750" s="29">
        <f ca="1">VLOOKUP($B750,INDIRECT("data!$"&amp;G737&amp;"$3:$CZ$554"),$D737-3*(B736-1)+G$1,FALSE)</f>
        <v>0</v>
      </c>
      <c r="H750" s="15" t="str">
        <f ca="1">VLOOKUP($B750,INDIRECT("data!$"&amp;G737&amp;"$3:$CZ$554"),$D737-3*(B736-1)+H$1,FALSE)</f>
        <v>D</v>
      </c>
      <c r="I750" s="29">
        <f ca="1">VLOOKUP($B750,INDIRECT("data!$"&amp;G737&amp;"$3:$CZ$554"),$D737-3*(B736-1)+I$1,FALSE)</f>
        <v>0</v>
      </c>
      <c r="J750" s="29">
        <f ca="1">VLOOKUP($B750,INDIRECT("data!$"&amp;G737&amp;"$3:$CZ$554"),$D737-3*(B736-1)+J$1,FALSE)</f>
        <v>0</v>
      </c>
      <c r="K750" s="15" t="str">
        <f ca="1">VLOOKUP($B750,INDIRECT("data!$"&amp;G737&amp;"$3:$CZ$554"),$D737-3*(B736-1)+K$1,FALSE)</f>
        <v>D</v>
      </c>
      <c r="L750" s="30" t="str">
        <f ca="1">VLOOKUP($B750,INDIRECT("data!$"&amp;G737&amp;"$3:$CZ$554"),$D737-3*(B736-1)+L$1,FALSE)</f>
        <v>S Hooper</v>
      </c>
      <c r="M750" s="45">
        <f ca="1">VLOOKUP($B750,INDIRECT("data!$"&amp;G737&amp;"$3:$CZ$554"),$D737-3*(B736-1)+M$1,FALSE)</f>
        <v>16</v>
      </c>
      <c r="N750" s="45">
        <f ca="1">VLOOKUP($B750,INDIRECT("data!$"&amp;G737&amp;"$3:$CZ$554"),$D737-3*(B736-1)+N$1,FALSE)</f>
        <v>5</v>
      </c>
      <c r="O750" s="45">
        <f ca="1">VLOOKUP($B750,INDIRECT("data!$"&amp;G737&amp;"$3:$CZ$554"),$D737-3*(B736-1)+O$1,FALSE)</f>
        <v>5</v>
      </c>
      <c r="P750" s="45">
        <f ca="1">VLOOKUP($B750,INDIRECT("data!$"&amp;G737&amp;"$3:$CZ$554"),$D737-3*(B736-1)+P$1,FALSE)</f>
        <v>2</v>
      </c>
      <c r="Q750" s="45">
        <f ca="1">VLOOKUP($B750,INDIRECT("data!$"&amp;G737&amp;"$3:$CZ$554"),$D737-3*(B736-1)+Q$1,FALSE)</f>
        <v>13</v>
      </c>
      <c r="R750" s="45">
        <f ca="1">VLOOKUP($B750,INDIRECT("data!$"&amp;G737&amp;"$3:$CZ$554"),$D737-3*(B736-1)+R$1,FALSE)</f>
        <v>11</v>
      </c>
      <c r="S750" s="45">
        <f ca="1">VLOOKUP($B750,INDIRECT("data!$"&amp;G737&amp;"$3:$CZ$554"),$D737-3*(B736-1)+S$1,FALSE)</f>
        <v>10</v>
      </c>
      <c r="T750" s="45">
        <f ca="1">VLOOKUP($B750,INDIRECT("data!$"&amp;G737&amp;"$3:$CZ$554"),$D737-3*(B736-1)+T$1,FALSE)</f>
        <v>3</v>
      </c>
      <c r="U750" s="45">
        <f ca="1">VLOOKUP($B750,INDIRECT("data!$"&amp;G737&amp;"$3:$CZ$554"),$D737-3*(B736-1)+U$1,FALSE)</f>
        <v>3</v>
      </c>
      <c r="V750" s="45">
        <f ca="1">VLOOKUP($B750,INDIRECT("data!$"&amp;G737&amp;"$3:$CZ$554"),$D737-3*(B736-1)+V$1,FALSE)</f>
        <v>0</v>
      </c>
      <c r="W750" s="45">
        <f ca="1">VLOOKUP($B750,INDIRECT("data!$"&amp;G737&amp;"$3:$CZ$554"),$D737-3*(B736-1)+W$1,FALSE)</f>
        <v>0</v>
      </c>
      <c r="X750" s="45">
        <f ca="1">VLOOKUP($B750,INDIRECT("data!$"&amp;G737&amp;"$3:$CZ$554"),$D737-3*(B736-1)+X$1,FALSE)</f>
        <v>0</v>
      </c>
      <c r="Y750" s="47">
        <f ca="1">VLOOKUP($B750,INDIRECT("data!$"&amp;G737&amp;"$3:$CZ$554"),$D737-3*(B736-1)+Y$1,FALSE)</f>
        <v>1.7</v>
      </c>
      <c r="Z750" s="47">
        <f ca="1">VLOOKUP($B750,INDIRECT("data!$"&amp;G737&amp;"$3:$CZ$554"),$D737-3*(B736-1)+Z$1,FALSE)</f>
        <v>3.8</v>
      </c>
      <c r="AA750" s="47">
        <f ca="1">VLOOKUP($B750,INDIRECT("data!$"&amp;G737&amp;"$3:$CZ$554"),$D737-3*(B736-1)+AA$1,FALSE)</f>
        <v>5.75</v>
      </c>
      <c r="AB750" s="47">
        <f ca="1">VLOOKUP($B750,INDIRECT("data!$"&amp;G737&amp;"$3:$CZ$554"),$D737-3*(B736-1)+AB$1,FALSE)</f>
        <v>1.67</v>
      </c>
      <c r="AC750" s="47">
        <f ca="1">VLOOKUP($B750,INDIRECT("data!$"&amp;G737&amp;"$3:$CZ$554"),$D737-3*(B736-1)+AC$1,FALSE)</f>
        <v>3.93</v>
      </c>
      <c r="AD750" s="47">
        <f ca="1">VLOOKUP($B750,INDIRECT("data!$"&amp;G737&amp;"$3:$CZ$554"),$D737-3*(B736-1)+AD$1,FALSE)</f>
        <v>5.68</v>
      </c>
      <c r="AE750" s="47">
        <f ca="1">VLOOKUP($B750,INDIRECT("data!$"&amp;G737&amp;"$3:$CZ$554"),$D737-3*(B736-1)+AE$1,FALSE)</f>
        <v>2.23</v>
      </c>
      <c r="AF750" s="47">
        <f ca="1">VLOOKUP($B750,INDIRECT("data!$"&amp;G737&amp;"$3:$CZ$554"),$D737-3*(B736-1)+AF$1,FALSE)</f>
        <v>1.63</v>
      </c>
      <c r="AG750" s="65">
        <f t="shared" ref="AG750:AG756" ca="1" si="1611">IF(C750="","",F750+G750)</f>
        <v>0</v>
      </c>
      <c r="AH750" s="65">
        <f t="shared" ref="AH750:AH756" ca="1" si="1612">IF(C750="","",I750+J750)</f>
        <v>0</v>
      </c>
      <c r="AI750" s="65">
        <f t="shared" ref="AI750:AI756" ca="1" si="1613">IF(C750="","",AJ750+AK750)</f>
        <v>0</v>
      </c>
      <c r="AJ750" s="65">
        <f t="shared" ref="AJ750:AJ756" ca="1" si="1614">IF(C750="","",F750-I750)</f>
        <v>0</v>
      </c>
      <c r="AK750" s="65">
        <f t="shared" ref="AK750:AK756" ca="1" si="1615">IF(C750="","",G750-J750)</f>
        <v>0</v>
      </c>
      <c r="AL750" s="66" t="str">
        <f t="shared" ref="AL750:AL756" ca="1" si="1616">IF(AJ750&gt;AK750,"H",IF(AJ750=AK750,"D",IF(AJ750&lt;AK750,"A","Error!")))</f>
        <v>D</v>
      </c>
      <c r="AM750" s="66" t="str">
        <f t="shared" ref="AM750:AM756" ca="1" si="1617">IF(C750="","",CONCATENATE(K750,"-",H750))</f>
        <v>D-D</v>
      </c>
      <c r="AN750" s="65">
        <f t="shared" ref="AN750:AN756" ca="1" si="1618">IF(C750="","",IF(AND(F750&gt;0,G750&gt;0),1,0))</f>
        <v>0</v>
      </c>
      <c r="AO750" s="65">
        <f t="shared" ref="AO750:AO756" ca="1" si="1619">IF(C750="","",IF(AND(F750&gt;0,I750&gt;0),1,0))</f>
        <v>0</v>
      </c>
      <c r="AP750" s="65">
        <f t="shared" ref="AP750:AP756" ca="1" si="1620">IF(C750="","",IF(AND(G750&gt;0,J750&gt;0),1,0))</f>
        <v>0</v>
      </c>
      <c r="AQ750" s="65">
        <f t="shared" ref="AQ750:AQ756" ca="1" si="1621">IF(C750="","",IF(AND(H750="H",G750=0),1,0))</f>
        <v>0</v>
      </c>
      <c r="AR750" s="65">
        <f t="shared" ref="AR750:AR756" ca="1" si="1622">IF(C750="","",IF(AND(H750="A",F750=0),1,0))</f>
        <v>0</v>
      </c>
      <c r="AS750" s="65">
        <f t="shared" ref="AS750:AS756" ca="1" si="1623">IF(C750="","",IF(AND(K750="H",AL750="H"),1,0))</f>
        <v>0</v>
      </c>
      <c r="AT750" s="65">
        <f t="shared" ref="AT750:AT756" ca="1" si="1624">IF(C750="","",IF(AND(K750="A",AL750="A"),1,0))</f>
        <v>0</v>
      </c>
    </row>
    <row r="751" spans="1:46" ht="18" customHeight="1" x14ac:dyDescent="0.25">
      <c r="A751" s="49" t="str">
        <f ca="1">CONCATENATE(B748,"-",B751)</f>
        <v>Swansea-Away-3</v>
      </c>
      <c r="B751" s="37">
        <v>3</v>
      </c>
      <c r="C751" s="41">
        <f ca="1">VLOOKUP($B751,INDIRECT("data!$"&amp;G737&amp;"$3:$CZ$554"),$D737-3*(B736-1)+C$1,FALSE)</f>
        <v>43361</v>
      </c>
      <c r="D751" s="30" t="str">
        <f ca="1">VLOOKUP($B751,INDIRECT("data!$"&amp;G737&amp;"$3:$CZ$554"),$D737-3*(B736-1)+D$1,FALSE)</f>
        <v>Stoke</v>
      </c>
      <c r="E751" s="30" t="str">
        <f ca="1">VLOOKUP($B751,INDIRECT("data!$"&amp;G737&amp;"$3:$CZ$554"),$D737-3*(B736-1)+E$1,FALSE)</f>
        <v>Swansea</v>
      </c>
      <c r="F751" s="29">
        <f ca="1">VLOOKUP($B751,INDIRECT("data!$"&amp;G737&amp;"$3:$CZ$554"),$D737-3*(B736-1)+F$1,FALSE)</f>
        <v>1</v>
      </c>
      <c r="G751" s="29">
        <f ca="1">VLOOKUP($B751,INDIRECT("data!$"&amp;G737&amp;"$3:$CZ$554"),$D737-3*(B736-1)+G$1,FALSE)</f>
        <v>0</v>
      </c>
      <c r="H751" s="15" t="str">
        <f ca="1">VLOOKUP($B751,INDIRECT("data!$"&amp;G737&amp;"$3:$CZ$554"),$D737-3*(B736-1)+H$1,FALSE)</f>
        <v>H</v>
      </c>
      <c r="I751" s="29">
        <f ca="1">VLOOKUP($B751,INDIRECT("data!$"&amp;G737&amp;"$3:$CZ$554"),$D737-3*(B736-1)+I$1,FALSE)</f>
        <v>0</v>
      </c>
      <c r="J751" s="29">
        <f ca="1">VLOOKUP($B751,INDIRECT("data!$"&amp;G737&amp;"$3:$CZ$554"),$D737-3*(B736-1)+J$1,FALSE)</f>
        <v>0</v>
      </c>
      <c r="K751" s="15" t="str">
        <f ca="1">VLOOKUP($B751,INDIRECT("data!$"&amp;G737&amp;"$3:$CZ$554"),$D737-3*(B736-1)+K$1,FALSE)</f>
        <v>D</v>
      </c>
      <c r="L751" s="30" t="str">
        <f ca="1">VLOOKUP($B751,INDIRECT("data!$"&amp;G737&amp;"$3:$CZ$554"),$D737-3*(B736-1)+L$1,FALSE)</f>
        <v>P Tierney</v>
      </c>
      <c r="M751" s="45">
        <f ca="1">VLOOKUP($B751,INDIRECT("data!$"&amp;G737&amp;"$3:$CZ$554"),$D737-3*(B736-1)+M$1,FALSE)</f>
        <v>8</v>
      </c>
      <c r="N751" s="45">
        <f ca="1">VLOOKUP($B751,INDIRECT("data!$"&amp;G737&amp;"$3:$CZ$554"),$D737-3*(B736-1)+N$1,FALSE)</f>
        <v>14</v>
      </c>
      <c r="O751" s="45">
        <f ca="1">VLOOKUP($B751,INDIRECT("data!$"&amp;G737&amp;"$3:$CZ$554"),$D737-3*(B736-1)+O$1,FALSE)</f>
        <v>3</v>
      </c>
      <c r="P751" s="45">
        <f ca="1">VLOOKUP($B751,INDIRECT("data!$"&amp;G737&amp;"$3:$CZ$554"),$D737-3*(B736-1)+P$1,FALSE)</f>
        <v>5</v>
      </c>
      <c r="Q751" s="45">
        <f ca="1">VLOOKUP($B751,INDIRECT("data!$"&amp;G737&amp;"$3:$CZ$554"),$D737-3*(B736-1)+Q$1,FALSE)</f>
        <v>13</v>
      </c>
      <c r="R751" s="45">
        <f ca="1">VLOOKUP($B751,INDIRECT("data!$"&amp;G737&amp;"$3:$CZ$554"),$D737-3*(B736-1)+R$1,FALSE)</f>
        <v>13</v>
      </c>
      <c r="S751" s="45">
        <f ca="1">VLOOKUP($B751,INDIRECT("data!$"&amp;G737&amp;"$3:$CZ$554"),$D737-3*(B736-1)+S$1,FALSE)</f>
        <v>1</v>
      </c>
      <c r="T751" s="45">
        <f ca="1">VLOOKUP($B751,INDIRECT("data!$"&amp;G737&amp;"$3:$CZ$554"),$D737-3*(B736-1)+T$1,FALSE)</f>
        <v>3</v>
      </c>
      <c r="U751" s="45">
        <f ca="1">VLOOKUP($B751,INDIRECT("data!$"&amp;G737&amp;"$3:$CZ$554"),$D737-3*(B736-1)+U$1,FALSE)</f>
        <v>2</v>
      </c>
      <c r="V751" s="45">
        <f ca="1">VLOOKUP($B751,INDIRECT("data!$"&amp;G737&amp;"$3:$CZ$554"),$D737-3*(B736-1)+V$1,FALSE)</f>
        <v>1</v>
      </c>
      <c r="W751" s="45">
        <f ca="1">VLOOKUP($B751,INDIRECT("data!$"&amp;G737&amp;"$3:$CZ$554"),$D737-3*(B736-1)+W$1,FALSE)</f>
        <v>0</v>
      </c>
      <c r="X751" s="45">
        <f ca="1">VLOOKUP($B751,INDIRECT("data!$"&amp;G737&amp;"$3:$CZ$554"),$D737-3*(B736-1)+X$1,FALSE)</f>
        <v>0</v>
      </c>
      <c r="Y751" s="47">
        <f ca="1">VLOOKUP($B751,INDIRECT("data!$"&amp;G737&amp;"$3:$CZ$554"),$D737-3*(B736-1)+Y$1,FALSE)</f>
        <v>1.9</v>
      </c>
      <c r="Z751" s="47">
        <f ca="1">VLOOKUP($B751,INDIRECT("data!$"&amp;G737&amp;"$3:$CZ$554"),$D737-3*(B736-1)+Z$1,FALSE)</f>
        <v>3.5</v>
      </c>
      <c r="AA751" s="47">
        <f ca="1">VLOOKUP($B751,INDIRECT("data!$"&amp;G737&amp;"$3:$CZ$554"),$D737-3*(B736-1)+AA$1,FALSE)</f>
        <v>4.5999999999999996</v>
      </c>
      <c r="AB751" s="47">
        <f ca="1">VLOOKUP($B751,INDIRECT("data!$"&amp;G737&amp;"$3:$CZ$554"),$D737-3*(B736-1)+AB$1,FALSE)</f>
        <v>1.84</v>
      </c>
      <c r="AC751" s="47">
        <f ca="1">VLOOKUP($B751,INDIRECT("data!$"&amp;G737&amp;"$3:$CZ$554"),$D737-3*(B736-1)+AC$1,FALSE)</f>
        <v>3.72</v>
      </c>
      <c r="AD751" s="47">
        <f ca="1">VLOOKUP($B751,INDIRECT("data!$"&amp;G737&amp;"$3:$CZ$554"),$D737-3*(B736-1)+AD$1,FALSE)</f>
        <v>4.5999999999999996</v>
      </c>
      <c r="AE751" s="47">
        <f ca="1">VLOOKUP($B751,INDIRECT("data!$"&amp;G737&amp;"$3:$CZ$554"),$D737-3*(B736-1)+AE$1,FALSE)</f>
        <v>2.1</v>
      </c>
      <c r="AF751" s="47">
        <f ca="1">VLOOKUP($B751,INDIRECT("data!$"&amp;G737&amp;"$3:$CZ$554"),$D737-3*(B736-1)+AF$1,FALSE)</f>
        <v>1.73</v>
      </c>
      <c r="AG751" s="65">
        <f t="shared" ca="1" si="1611"/>
        <v>1</v>
      </c>
      <c r="AH751" s="65">
        <f t="shared" ca="1" si="1612"/>
        <v>0</v>
      </c>
      <c r="AI751" s="65">
        <f t="shared" ca="1" si="1613"/>
        <v>1</v>
      </c>
      <c r="AJ751" s="65">
        <f t="shared" ca="1" si="1614"/>
        <v>1</v>
      </c>
      <c r="AK751" s="65">
        <f t="shared" ca="1" si="1615"/>
        <v>0</v>
      </c>
      <c r="AL751" s="66" t="str">
        <f t="shared" ca="1" si="1616"/>
        <v>H</v>
      </c>
      <c r="AM751" s="66" t="str">
        <f t="shared" ca="1" si="1617"/>
        <v>D-H</v>
      </c>
      <c r="AN751" s="65">
        <f t="shared" ca="1" si="1618"/>
        <v>0</v>
      </c>
      <c r="AO751" s="65">
        <f t="shared" ca="1" si="1619"/>
        <v>0</v>
      </c>
      <c r="AP751" s="65">
        <f t="shared" ca="1" si="1620"/>
        <v>0</v>
      </c>
      <c r="AQ751" s="65">
        <f t="shared" ca="1" si="1621"/>
        <v>1</v>
      </c>
      <c r="AR751" s="65">
        <f t="shared" ca="1" si="1622"/>
        <v>0</v>
      </c>
      <c r="AS751" s="65">
        <f t="shared" ca="1" si="1623"/>
        <v>0</v>
      </c>
      <c r="AT751" s="65">
        <f t="shared" ca="1" si="1624"/>
        <v>0</v>
      </c>
    </row>
    <row r="752" spans="1:46" ht="18" customHeight="1" x14ac:dyDescent="0.25">
      <c r="A752" s="49" t="str">
        <f ca="1">CONCATENATE(B748,"-",B752)</f>
        <v>Swansea-Away-4</v>
      </c>
      <c r="B752" s="37">
        <v>4</v>
      </c>
      <c r="C752" s="41">
        <f ca="1">VLOOKUP($B752,INDIRECT("data!$"&amp;G737&amp;"$3:$CZ$554"),$D737-3*(B736-1)+C$1,FALSE)</f>
        <v>43344</v>
      </c>
      <c r="D752" s="30" t="str">
        <f ca="1">VLOOKUP($B752,INDIRECT("data!$"&amp;G737&amp;"$3:$CZ$554"),$D737-3*(B736-1)+D$1,FALSE)</f>
        <v>Millwall</v>
      </c>
      <c r="E752" s="30" t="str">
        <f ca="1">VLOOKUP($B752,INDIRECT("data!$"&amp;G737&amp;"$3:$CZ$554"),$D737-3*(B736-1)+E$1,FALSE)</f>
        <v>Swansea</v>
      </c>
      <c r="F752" s="29">
        <f ca="1">VLOOKUP($B752,INDIRECT("data!$"&amp;G737&amp;"$3:$CZ$554"),$D737-3*(B736-1)+F$1,FALSE)</f>
        <v>1</v>
      </c>
      <c r="G752" s="29">
        <f ca="1">VLOOKUP($B752,INDIRECT("data!$"&amp;G737&amp;"$3:$CZ$554"),$D737-3*(B736-1)+G$1,FALSE)</f>
        <v>2</v>
      </c>
      <c r="H752" s="15" t="str">
        <f ca="1">VLOOKUP($B752,INDIRECT("data!$"&amp;G737&amp;"$3:$CZ$554"),$D737-3*(B736-1)+H$1,FALSE)</f>
        <v>A</v>
      </c>
      <c r="I752" s="29">
        <f ca="1">VLOOKUP($B752,INDIRECT("data!$"&amp;G737&amp;"$3:$CZ$554"),$D737-3*(B736-1)+I$1,FALSE)</f>
        <v>0</v>
      </c>
      <c r="J752" s="29">
        <f ca="1">VLOOKUP($B752,INDIRECT("data!$"&amp;G737&amp;"$3:$CZ$554"),$D737-3*(B736-1)+J$1,FALSE)</f>
        <v>0</v>
      </c>
      <c r="K752" s="15" t="str">
        <f ca="1">VLOOKUP($B752,INDIRECT("data!$"&amp;G737&amp;"$3:$CZ$554"),$D737-3*(B736-1)+K$1,FALSE)</f>
        <v>D</v>
      </c>
      <c r="L752" s="30" t="str">
        <f ca="1">VLOOKUP($B752,INDIRECT("data!$"&amp;G737&amp;"$3:$CZ$554"),$D737-3*(B736-1)+L$1,FALSE)</f>
        <v>G Scott</v>
      </c>
      <c r="M752" s="45">
        <f ca="1">VLOOKUP($B752,INDIRECT("data!$"&amp;G737&amp;"$3:$CZ$554"),$D737-3*(B736-1)+M$1,FALSE)</f>
        <v>11</v>
      </c>
      <c r="N752" s="45">
        <f ca="1">VLOOKUP($B752,INDIRECT("data!$"&amp;G737&amp;"$3:$CZ$554"),$D737-3*(B736-1)+N$1,FALSE)</f>
        <v>8</v>
      </c>
      <c r="O752" s="45">
        <f ca="1">VLOOKUP($B752,INDIRECT("data!$"&amp;G737&amp;"$3:$CZ$554"),$D737-3*(B736-1)+O$1,FALSE)</f>
        <v>2</v>
      </c>
      <c r="P752" s="45">
        <f ca="1">VLOOKUP($B752,INDIRECT("data!$"&amp;G737&amp;"$3:$CZ$554"),$D737-3*(B736-1)+P$1,FALSE)</f>
        <v>2</v>
      </c>
      <c r="Q752" s="45">
        <f ca="1">VLOOKUP($B752,INDIRECT("data!$"&amp;G737&amp;"$3:$CZ$554"),$D737-3*(B736-1)+Q$1,FALSE)</f>
        <v>12</v>
      </c>
      <c r="R752" s="45">
        <f ca="1">VLOOKUP($B752,INDIRECT("data!$"&amp;G737&amp;"$3:$CZ$554"),$D737-3*(B736-1)+R$1,FALSE)</f>
        <v>8</v>
      </c>
      <c r="S752" s="45">
        <f ca="1">VLOOKUP($B752,INDIRECT("data!$"&amp;G737&amp;"$3:$CZ$554"),$D737-3*(B736-1)+S$1,FALSE)</f>
        <v>5</v>
      </c>
      <c r="T752" s="45">
        <f ca="1">VLOOKUP($B752,INDIRECT("data!$"&amp;G737&amp;"$3:$CZ$554"),$D737-3*(B736-1)+T$1,FALSE)</f>
        <v>3</v>
      </c>
      <c r="U752" s="45">
        <f ca="1">VLOOKUP($B752,INDIRECT("data!$"&amp;G737&amp;"$3:$CZ$554"),$D737-3*(B736-1)+U$1,FALSE)</f>
        <v>1</v>
      </c>
      <c r="V752" s="45">
        <f ca="1">VLOOKUP($B752,INDIRECT("data!$"&amp;G737&amp;"$3:$CZ$554"),$D737-3*(B736-1)+V$1,FALSE)</f>
        <v>1</v>
      </c>
      <c r="W752" s="45">
        <f ca="1">VLOOKUP($B752,INDIRECT("data!$"&amp;G737&amp;"$3:$CZ$554"),$D737-3*(B736-1)+W$1,FALSE)</f>
        <v>0</v>
      </c>
      <c r="X752" s="45">
        <f ca="1">VLOOKUP($B752,INDIRECT("data!$"&amp;G737&amp;"$3:$CZ$554"),$D737-3*(B736-1)+X$1,FALSE)</f>
        <v>1</v>
      </c>
      <c r="Y752" s="47">
        <f ca="1">VLOOKUP($B752,INDIRECT("data!$"&amp;G737&amp;"$3:$CZ$554"),$D737-3*(B736-1)+Y$1,FALSE)</f>
        <v>2.2000000000000002</v>
      </c>
      <c r="Z752" s="47">
        <f ca="1">VLOOKUP($B752,INDIRECT("data!$"&amp;G737&amp;"$3:$CZ$554"),$D737-3*(B736-1)+Z$1,FALSE)</f>
        <v>3.3</v>
      </c>
      <c r="AA752" s="47">
        <f ca="1">VLOOKUP($B752,INDIRECT("data!$"&amp;G737&amp;"$3:$CZ$554"),$D737-3*(B736-1)+AA$1,FALSE)</f>
        <v>3.75</v>
      </c>
      <c r="AB752" s="47">
        <f ca="1">VLOOKUP($B752,INDIRECT("data!$"&amp;G737&amp;"$3:$CZ$554"),$D737-3*(B736-1)+AB$1,FALSE)</f>
        <v>2.21</v>
      </c>
      <c r="AC752" s="47">
        <f ca="1">VLOOKUP($B752,INDIRECT("data!$"&amp;G737&amp;"$3:$CZ$554"),$D737-3*(B736-1)+AC$1,FALSE)</f>
        <v>3.29</v>
      </c>
      <c r="AD752" s="47">
        <f ca="1">VLOOKUP($B752,INDIRECT("data!$"&amp;G737&amp;"$3:$CZ$554"),$D737-3*(B736-1)+AD$1,FALSE)</f>
        <v>3.74</v>
      </c>
      <c r="AE752" s="47">
        <f ca="1">VLOOKUP($B752,INDIRECT("data!$"&amp;G737&amp;"$3:$CZ$554"),$D737-3*(B736-1)+AE$1,FALSE)</f>
        <v>2.13</v>
      </c>
      <c r="AF752" s="47">
        <f ca="1">VLOOKUP($B752,INDIRECT("data!$"&amp;G737&amp;"$3:$CZ$554"),$D737-3*(B736-1)+AF$1,FALSE)</f>
        <v>1.69</v>
      </c>
      <c r="AG752" s="65">
        <f t="shared" ca="1" si="1611"/>
        <v>3</v>
      </c>
      <c r="AH752" s="65">
        <f t="shared" ca="1" si="1612"/>
        <v>0</v>
      </c>
      <c r="AI752" s="65">
        <f t="shared" ca="1" si="1613"/>
        <v>3</v>
      </c>
      <c r="AJ752" s="65">
        <f t="shared" ca="1" si="1614"/>
        <v>1</v>
      </c>
      <c r="AK752" s="65">
        <f t="shared" ca="1" si="1615"/>
        <v>2</v>
      </c>
      <c r="AL752" s="66" t="str">
        <f t="shared" ca="1" si="1616"/>
        <v>A</v>
      </c>
      <c r="AM752" s="66" t="str">
        <f t="shared" ca="1" si="1617"/>
        <v>D-A</v>
      </c>
      <c r="AN752" s="65">
        <f t="shared" ca="1" si="1618"/>
        <v>1</v>
      </c>
      <c r="AO752" s="65">
        <f t="shared" ca="1" si="1619"/>
        <v>0</v>
      </c>
      <c r="AP752" s="65">
        <f t="shared" ca="1" si="1620"/>
        <v>0</v>
      </c>
      <c r="AQ752" s="65">
        <f t="shared" ca="1" si="1621"/>
        <v>0</v>
      </c>
      <c r="AR752" s="65">
        <f t="shared" ca="1" si="1622"/>
        <v>0</v>
      </c>
      <c r="AS752" s="65">
        <f t="shared" ca="1" si="1623"/>
        <v>0</v>
      </c>
      <c r="AT752" s="65">
        <f t="shared" ca="1" si="1624"/>
        <v>0</v>
      </c>
    </row>
    <row r="753" spans="1:46" ht="18" customHeight="1" x14ac:dyDescent="0.25">
      <c r="A753" s="49" t="str">
        <f ca="1">CONCATENATE(B748,"-",B753)</f>
        <v>Swansea-Away-5</v>
      </c>
      <c r="B753" s="37">
        <v>5</v>
      </c>
      <c r="C753" s="41">
        <f ca="1">VLOOKUP($B753,INDIRECT("data!$"&amp;G737&amp;"$3:$CZ$554"),$D737-3*(B736-1)+C$1,FALSE)</f>
        <v>43329</v>
      </c>
      <c r="D753" s="30" t="str">
        <f ca="1">VLOOKUP($B753,INDIRECT("data!$"&amp;G737&amp;"$3:$CZ$554"),$D737-3*(B736-1)+D$1,FALSE)</f>
        <v>Birmingham</v>
      </c>
      <c r="E753" s="30" t="str">
        <f ca="1">VLOOKUP($B753,INDIRECT("data!$"&amp;G737&amp;"$3:$CZ$554"),$D737-3*(B736-1)+E$1,FALSE)</f>
        <v>Swansea</v>
      </c>
      <c r="F753" s="29">
        <f ca="1">VLOOKUP($B753,INDIRECT("data!$"&amp;G737&amp;"$3:$CZ$554"),$D737-3*(B736-1)+F$1,FALSE)</f>
        <v>0</v>
      </c>
      <c r="G753" s="29">
        <f ca="1">VLOOKUP($B753,INDIRECT("data!$"&amp;G737&amp;"$3:$CZ$554"),$D737-3*(B736-1)+G$1,FALSE)</f>
        <v>0</v>
      </c>
      <c r="H753" s="15" t="str">
        <f ca="1">VLOOKUP($B753,INDIRECT("data!$"&amp;G737&amp;"$3:$CZ$554"),$D737-3*(B736-1)+H$1,FALSE)</f>
        <v>D</v>
      </c>
      <c r="I753" s="29">
        <f ca="1">VLOOKUP($B753,INDIRECT("data!$"&amp;G737&amp;"$3:$CZ$554"),$D737-3*(B736-1)+I$1,FALSE)</f>
        <v>0</v>
      </c>
      <c r="J753" s="29">
        <f ca="1">VLOOKUP($B753,INDIRECT("data!$"&amp;G737&amp;"$3:$CZ$554"),$D737-3*(B736-1)+J$1,FALSE)</f>
        <v>0</v>
      </c>
      <c r="K753" s="15" t="str">
        <f ca="1">VLOOKUP($B753,INDIRECT("data!$"&amp;G737&amp;"$3:$CZ$554"),$D737-3*(B736-1)+K$1,FALSE)</f>
        <v>D</v>
      </c>
      <c r="L753" s="30" t="str">
        <f ca="1">VLOOKUP($B753,INDIRECT("data!$"&amp;G737&amp;"$3:$CZ$554"),$D737-3*(B736-1)+L$1,FALSE)</f>
        <v>D England</v>
      </c>
      <c r="M753" s="45">
        <f ca="1">VLOOKUP($B753,INDIRECT("data!$"&amp;G737&amp;"$3:$CZ$554"),$D737-3*(B736-1)+M$1,FALSE)</f>
        <v>17</v>
      </c>
      <c r="N753" s="45">
        <f ca="1">VLOOKUP($B753,INDIRECT("data!$"&amp;G737&amp;"$3:$CZ$554"),$D737-3*(B736-1)+N$1,FALSE)</f>
        <v>6</v>
      </c>
      <c r="O753" s="45">
        <f ca="1">VLOOKUP($B753,INDIRECT("data!$"&amp;G737&amp;"$3:$CZ$554"),$D737-3*(B736-1)+O$1,FALSE)</f>
        <v>6</v>
      </c>
      <c r="P753" s="45">
        <f ca="1">VLOOKUP($B753,INDIRECT("data!$"&amp;G737&amp;"$3:$CZ$554"),$D737-3*(B736-1)+P$1,FALSE)</f>
        <v>0</v>
      </c>
      <c r="Q753" s="45">
        <f ca="1">VLOOKUP($B753,INDIRECT("data!$"&amp;G737&amp;"$3:$CZ$554"),$D737-3*(B736-1)+Q$1,FALSE)</f>
        <v>13</v>
      </c>
      <c r="R753" s="45">
        <f ca="1">VLOOKUP($B753,INDIRECT("data!$"&amp;G737&amp;"$3:$CZ$554"),$D737-3*(B736-1)+R$1,FALSE)</f>
        <v>11</v>
      </c>
      <c r="S753" s="45">
        <f ca="1">VLOOKUP($B753,INDIRECT("data!$"&amp;G737&amp;"$3:$CZ$554"),$D737-3*(B736-1)+S$1,FALSE)</f>
        <v>10</v>
      </c>
      <c r="T753" s="45">
        <f ca="1">VLOOKUP($B753,INDIRECT("data!$"&amp;G737&amp;"$3:$CZ$554"),$D737-3*(B736-1)+T$1,FALSE)</f>
        <v>1</v>
      </c>
      <c r="U753" s="45">
        <f ca="1">VLOOKUP($B753,INDIRECT("data!$"&amp;G737&amp;"$3:$CZ$554"),$D737-3*(B736-1)+U$1,FALSE)</f>
        <v>1</v>
      </c>
      <c r="V753" s="45">
        <f ca="1">VLOOKUP($B753,INDIRECT("data!$"&amp;G737&amp;"$3:$CZ$554"),$D737-3*(B736-1)+V$1,FALSE)</f>
        <v>1</v>
      </c>
      <c r="W753" s="45">
        <f ca="1">VLOOKUP($B753,INDIRECT("data!$"&amp;G737&amp;"$3:$CZ$554"),$D737-3*(B736-1)+W$1,FALSE)</f>
        <v>0</v>
      </c>
      <c r="X753" s="45">
        <f ca="1">VLOOKUP($B753,INDIRECT("data!$"&amp;G737&amp;"$3:$CZ$554"),$D737-3*(B736-1)+X$1,FALSE)</f>
        <v>0</v>
      </c>
      <c r="Y753" s="47">
        <f ca="1">VLOOKUP($B753,INDIRECT("data!$"&amp;G737&amp;"$3:$CZ$554"),$D737-3*(B736-1)+Y$1,FALSE)</f>
        <v>3.1</v>
      </c>
      <c r="Z753" s="47">
        <f ca="1">VLOOKUP($B753,INDIRECT("data!$"&amp;G737&amp;"$3:$CZ$554"),$D737-3*(B736-1)+Z$1,FALSE)</f>
        <v>3.3</v>
      </c>
      <c r="AA753" s="47">
        <f ca="1">VLOOKUP($B753,INDIRECT("data!$"&amp;G737&amp;"$3:$CZ$554"),$D737-3*(B736-1)+AA$1,FALSE)</f>
        <v>2.5</v>
      </c>
      <c r="AB753" s="47">
        <f ca="1">VLOOKUP($B753,INDIRECT("data!$"&amp;G737&amp;"$3:$CZ$554"),$D737-3*(B736-1)+AB$1,FALSE)</f>
        <v>3.12</v>
      </c>
      <c r="AC753" s="47">
        <f ca="1">VLOOKUP($B753,INDIRECT("data!$"&amp;G737&amp;"$3:$CZ$554"),$D737-3*(B736-1)+AC$1,FALSE)</f>
        <v>3.35</v>
      </c>
      <c r="AD753" s="47">
        <f ca="1">VLOOKUP($B753,INDIRECT("data!$"&amp;G737&amp;"$3:$CZ$554"),$D737-3*(B736-1)+AD$1,FALSE)</f>
        <v>2.4500000000000002</v>
      </c>
      <c r="AE753" s="47">
        <f ca="1">VLOOKUP($B753,INDIRECT("data!$"&amp;G737&amp;"$3:$CZ$554"),$D737-3*(B736-1)+AE$1,FALSE)</f>
        <v>2.15</v>
      </c>
      <c r="AF753" s="47">
        <f ca="1">VLOOKUP($B753,INDIRECT("data!$"&amp;G737&amp;"$3:$CZ$554"),$D737-3*(B736-1)+AF$1,FALSE)</f>
        <v>1.69</v>
      </c>
      <c r="AG753" s="65">
        <f t="shared" ca="1" si="1611"/>
        <v>0</v>
      </c>
      <c r="AH753" s="65">
        <f t="shared" ca="1" si="1612"/>
        <v>0</v>
      </c>
      <c r="AI753" s="65">
        <f t="shared" ca="1" si="1613"/>
        <v>0</v>
      </c>
      <c r="AJ753" s="65">
        <f t="shared" ca="1" si="1614"/>
        <v>0</v>
      </c>
      <c r="AK753" s="65">
        <f t="shared" ca="1" si="1615"/>
        <v>0</v>
      </c>
      <c r="AL753" s="66" t="str">
        <f t="shared" ca="1" si="1616"/>
        <v>D</v>
      </c>
      <c r="AM753" s="66" t="str">
        <f t="shared" ca="1" si="1617"/>
        <v>D-D</v>
      </c>
      <c r="AN753" s="65">
        <f t="shared" ca="1" si="1618"/>
        <v>0</v>
      </c>
      <c r="AO753" s="65">
        <f t="shared" ca="1" si="1619"/>
        <v>0</v>
      </c>
      <c r="AP753" s="65">
        <f t="shared" ca="1" si="1620"/>
        <v>0</v>
      </c>
      <c r="AQ753" s="65">
        <f t="shared" ca="1" si="1621"/>
        <v>0</v>
      </c>
      <c r="AR753" s="65">
        <f t="shared" ca="1" si="1622"/>
        <v>0</v>
      </c>
      <c r="AS753" s="65">
        <f t="shared" ca="1" si="1623"/>
        <v>0</v>
      </c>
      <c r="AT753" s="65">
        <f t="shared" ca="1" si="1624"/>
        <v>0</v>
      </c>
    </row>
    <row r="754" spans="1:46" ht="18" customHeight="1" x14ac:dyDescent="0.25">
      <c r="A754" s="49" t="str">
        <f ca="1">CONCATENATE(B748,"-",B754)</f>
        <v>Swansea-Away-6</v>
      </c>
      <c r="B754" s="37">
        <v>6</v>
      </c>
      <c r="C754" s="41">
        <f ca="1">VLOOKUP($B754,INDIRECT("data!$"&amp;G737&amp;"$3:$CZ$554"),$D737-3*(B736-1)+C$1,FALSE)</f>
        <v>43316</v>
      </c>
      <c r="D754" s="30" t="str">
        <f ca="1">VLOOKUP($B754,INDIRECT("data!$"&amp;G737&amp;"$3:$CZ$554"),$D737-3*(B736-1)+D$1,FALSE)</f>
        <v>Sheffield United</v>
      </c>
      <c r="E754" s="30" t="str">
        <f ca="1">VLOOKUP($B754,INDIRECT("data!$"&amp;G737&amp;"$3:$CZ$554"),$D737-3*(B736-1)+E$1,FALSE)</f>
        <v>Swansea</v>
      </c>
      <c r="F754" s="29">
        <f ca="1">VLOOKUP($B754,INDIRECT("data!$"&amp;G737&amp;"$3:$CZ$554"),$D737-3*(B736-1)+F$1,FALSE)</f>
        <v>1</v>
      </c>
      <c r="G754" s="29">
        <f ca="1">VLOOKUP($B754,INDIRECT("data!$"&amp;G737&amp;"$3:$CZ$554"),$D737-3*(B736-1)+G$1,FALSE)</f>
        <v>2</v>
      </c>
      <c r="H754" s="15" t="str">
        <f ca="1">VLOOKUP($B754,INDIRECT("data!$"&amp;G737&amp;"$3:$CZ$554"),$D737-3*(B736-1)+H$1,FALSE)</f>
        <v>A</v>
      </c>
      <c r="I754" s="29">
        <f ca="1">VLOOKUP($B754,INDIRECT("data!$"&amp;G737&amp;"$3:$CZ$554"),$D737-3*(B736-1)+I$1,FALSE)</f>
        <v>0</v>
      </c>
      <c r="J754" s="29">
        <f ca="1">VLOOKUP($B754,INDIRECT("data!$"&amp;G737&amp;"$3:$CZ$554"),$D737-3*(B736-1)+J$1,FALSE)</f>
        <v>0</v>
      </c>
      <c r="K754" s="15" t="str">
        <f ca="1">VLOOKUP($B754,INDIRECT("data!$"&amp;G737&amp;"$3:$CZ$554"),$D737-3*(B736-1)+K$1,FALSE)</f>
        <v>D</v>
      </c>
      <c r="L754" s="30" t="str">
        <f ca="1">VLOOKUP($B754,INDIRECT("data!$"&amp;G737&amp;"$3:$CZ$554"),$D737-3*(B736-1)+L$1,FALSE)</f>
        <v>J Simpson</v>
      </c>
      <c r="M754" s="45">
        <f ca="1">VLOOKUP($B754,INDIRECT("data!$"&amp;G737&amp;"$3:$CZ$554"),$D737-3*(B736-1)+M$1,FALSE)</f>
        <v>12</v>
      </c>
      <c r="N754" s="45">
        <f ca="1">VLOOKUP($B754,INDIRECT("data!$"&amp;G737&amp;"$3:$CZ$554"),$D737-3*(B736-1)+N$1,FALSE)</f>
        <v>9</v>
      </c>
      <c r="O754" s="45">
        <f ca="1">VLOOKUP($B754,INDIRECT("data!$"&amp;G737&amp;"$3:$CZ$554"),$D737-3*(B736-1)+O$1,FALSE)</f>
        <v>2</v>
      </c>
      <c r="P754" s="45">
        <f ca="1">VLOOKUP($B754,INDIRECT("data!$"&amp;G737&amp;"$3:$CZ$554"),$D737-3*(B736-1)+P$1,FALSE)</f>
        <v>4</v>
      </c>
      <c r="Q754" s="45">
        <f ca="1">VLOOKUP($B754,INDIRECT("data!$"&amp;G737&amp;"$3:$CZ$554"),$D737-3*(B736-1)+Q$1,FALSE)</f>
        <v>6</v>
      </c>
      <c r="R754" s="45">
        <f ca="1">VLOOKUP($B754,INDIRECT("data!$"&amp;G737&amp;"$3:$CZ$554"),$D737-3*(B736-1)+R$1,FALSE)</f>
        <v>6</v>
      </c>
      <c r="S754" s="45">
        <f ca="1">VLOOKUP($B754,INDIRECT("data!$"&amp;G737&amp;"$3:$CZ$554"),$D737-3*(B736-1)+S$1,FALSE)</f>
        <v>5</v>
      </c>
      <c r="T754" s="45">
        <f ca="1">VLOOKUP($B754,INDIRECT("data!$"&amp;G737&amp;"$3:$CZ$554"),$D737-3*(B736-1)+T$1,FALSE)</f>
        <v>1</v>
      </c>
      <c r="U754" s="45">
        <f ca="1">VLOOKUP($B754,INDIRECT("data!$"&amp;G737&amp;"$3:$CZ$554"),$D737-3*(B736-1)+U$1,FALSE)</f>
        <v>0</v>
      </c>
      <c r="V754" s="45">
        <f ca="1">VLOOKUP($B754,INDIRECT("data!$"&amp;G737&amp;"$3:$CZ$554"),$D737-3*(B736-1)+V$1,FALSE)</f>
        <v>0</v>
      </c>
      <c r="W754" s="45">
        <f ca="1">VLOOKUP($B754,INDIRECT("data!$"&amp;G737&amp;"$3:$CZ$554"),$D737-3*(B736-1)+W$1,FALSE)</f>
        <v>0</v>
      </c>
      <c r="X754" s="45">
        <f ca="1">VLOOKUP($B754,INDIRECT("data!$"&amp;G737&amp;"$3:$CZ$554"),$D737-3*(B736-1)+X$1,FALSE)</f>
        <v>0</v>
      </c>
      <c r="Y754" s="47">
        <f ca="1">VLOOKUP($B754,INDIRECT("data!$"&amp;G737&amp;"$3:$CZ$554"),$D737-3*(B736-1)+Y$1,FALSE)</f>
        <v>2.25</v>
      </c>
      <c r="Z754" s="47">
        <f ca="1">VLOOKUP($B754,INDIRECT("data!$"&amp;G737&amp;"$3:$CZ$554"),$D737-3*(B736-1)+Z$1,FALSE)</f>
        <v>3.4</v>
      </c>
      <c r="AA754" s="47">
        <f ca="1">VLOOKUP($B754,INDIRECT("data!$"&amp;G737&amp;"$3:$CZ$554"),$D737-3*(B736-1)+AA$1,FALSE)</f>
        <v>3.5</v>
      </c>
      <c r="AB754" s="47">
        <f ca="1">VLOOKUP($B754,INDIRECT("data!$"&amp;G737&amp;"$3:$CZ$554"),$D737-3*(B736-1)+AB$1,FALSE)</f>
        <v>2.2599999999999998</v>
      </c>
      <c r="AC754" s="47">
        <f ca="1">VLOOKUP($B754,INDIRECT("data!$"&amp;G737&amp;"$3:$CZ$554"),$D737-3*(B736-1)+AC$1,FALSE)</f>
        <v>3.3</v>
      </c>
      <c r="AD754" s="47">
        <f ca="1">VLOOKUP($B754,INDIRECT("data!$"&amp;G737&amp;"$3:$CZ$554"),$D737-3*(B736-1)+AD$1,FALSE)</f>
        <v>3.56</v>
      </c>
      <c r="AE754" s="47">
        <f ca="1">VLOOKUP($B754,INDIRECT("data!$"&amp;G737&amp;"$3:$CZ$554"),$D737-3*(B736-1)+AE$1,FALSE)</f>
        <v>2.19</v>
      </c>
      <c r="AF754" s="47">
        <f ca="1">VLOOKUP($B754,INDIRECT("data!$"&amp;G737&amp;"$3:$CZ$554"),$D737-3*(B736-1)+AF$1,FALSE)</f>
        <v>1.66</v>
      </c>
      <c r="AG754" s="65">
        <f t="shared" ca="1" si="1611"/>
        <v>3</v>
      </c>
      <c r="AH754" s="65">
        <f t="shared" ca="1" si="1612"/>
        <v>0</v>
      </c>
      <c r="AI754" s="65">
        <f t="shared" ca="1" si="1613"/>
        <v>3</v>
      </c>
      <c r="AJ754" s="65">
        <f t="shared" ca="1" si="1614"/>
        <v>1</v>
      </c>
      <c r="AK754" s="65">
        <f t="shared" ca="1" si="1615"/>
        <v>2</v>
      </c>
      <c r="AL754" s="66" t="str">
        <f t="shared" ca="1" si="1616"/>
        <v>A</v>
      </c>
      <c r="AM754" s="66" t="str">
        <f t="shared" ca="1" si="1617"/>
        <v>D-A</v>
      </c>
      <c r="AN754" s="65">
        <f t="shared" ca="1" si="1618"/>
        <v>1</v>
      </c>
      <c r="AO754" s="65">
        <f t="shared" ca="1" si="1619"/>
        <v>0</v>
      </c>
      <c r="AP754" s="65">
        <f t="shared" ca="1" si="1620"/>
        <v>0</v>
      </c>
      <c r="AQ754" s="65">
        <f t="shared" ca="1" si="1621"/>
        <v>0</v>
      </c>
      <c r="AR754" s="65">
        <f t="shared" ca="1" si="1622"/>
        <v>0</v>
      </c>
      <c r="AS754" s="65">
        <f t="shared" ca="1" si="1623"/>
        <v>0</v>
      </c>
      <c r="AT754" s="65">
        <f t="shared" ca="1" si="1624"/>
        <v>0</v>
      </c>
    </row>
    <row r="755" spans="1:46" ht="18" customHeight="1" x14ac:dyDescent="0.25">
      <c r="A755" s="49" t="str">
        <f ca="1">CONCATENATE(B748,"-",B755)</f>
        <v>Swansea-Away-7</v>
      </c>
      <c r="B755" s="37">
        <v>7</v>
      </c>
      <c r="C755" s="41" t="e">
        <f ca="1">VLOOKUP($B755,INDIRECT("data!$"&amp;G737&amp;"$3:$CZ$554"),$D737-3*(B736-1)+C$1,FALSE)</f>
        <v>#N/A</v>
      </c>
      <c r="D755" s="30" t="e">
        <f ca="1">VLOOKUP($B755,INDIRECT("data!$"&amp;G737&amp;"$3:$CZ$554"),$D737-3*(B736-1)+D$1,FALSE)</f>
        <v>#N/A</v>
      </c>
      <c r="E755" s="30" t="e">
        <f ca="1">VLOOKUP($B755,INDIRECT("data!$"&amp;G737&amp;"$3:$CZ$554"),$D737-3*(B736-1)+E$1,FALSE)</f>
        <v>#N/A</v>
      </c>
      <c r="F755" s="29" t="e">
        <f ca="1">VLOOKUP($B755,INDIRECT("data!$"&amp;G737&amp;"$3:$CZ$554"),$D737-3*(B736-1)+F$1,FALSE)</f>
        <v>#N/A</v>
      </c>
      <c r="G755" s="29" t="e">
        <f ca="1">VLOOKUP($B755,INDIRECT("data!$"&amp;G737&amp;"$3:$CZ$554"),$D737-3*(B736-1)+G$1,FALSE)</f>
        <v>#N/A</v>
      </c>
      <c r="H755" s="15" t="e">
        <f ca="1">VLOOKUP($B755,INDIRECT("data!$"&amp;G737&amp;"$3:$CZ$554"),$D737-3*(B736-1)+H$1,FALSE)</f>
        <v>#N/A</v>
      </c>
      <c r="I755" s="29" t="e">
        <f ca="1">VLOOKUP($B755,INDIRECT("data!$"&amp;G737&amp;"$3:$CZ$554"),$D737-3*(B736-1)+I$1,FALSE)</f>
        <v>#N/A</v>
      </c>
      <c r="J755" s="29" t="e">
        <f ca="1">VLOOKUP($B755,INDIRECT("data!$"&amp;G737&amp;"$3:$CZ$554"),$D737-3*(B736-1)+J$1,FALSE)</f>
        <v>#N/A</v>
      </c>
      <c r="K755" s="15" t="e">
        <f ca="1">VLOOKUP($B755,INDIRECT("data!$"&amp;G737&amp;"$3:$CZ$554"),$D737-3*(B736-1)+K$1,FALSE)</f>
        <v>#N/A</v>
      </c>
      <c r="L755" s="30" t="e">
        <f ca="1">VLOOKUP($B755,INDIRECT("data!$"&amp;G737&amp;"$3:$CZ$554"),$D737-3*(B736-1)+L$1,FALSE)</f>
        <v>#N/A</v>
      </c>
      <c r="M755" s="45" t="e">
        <f ca="1">VLOOKUP($B755,INDIRECT("data!$"&amp;G737&amp;"$3:$CZ$554"),$D737-3*(B736-1)+M$1,FALSE)</f>
        <v>#N/A</v>
      </c>
      <c r="N755" s="45" t="e">
        <f ca="1">VLOOKUP($B755,INDIRECT("data!$"&amp;G737&amp;"$3:$CZ$554"),$D737-3*(B736-1)+N$1,FALSE)</f>
        <v>#N/A</v>
      </c>
      <c r="O755" s="45" t="e">
        <f ca="1">VLOOKUP($B755,INDIRECT("data!$"&amp;G737&amp;"$3:$CZ$554"),$D737-3*(B736-1)+O$1,FALSE)</f>
        <v>#N/A</v>
      </c>
      <c r="P755" s="45" t="e">
        <f ca="1">VLOOKUP($B755,INDIRECT("data!$"&amp;G737&amp;"$3:$CZ$554"),$D737-3*(B736-1)+P$1,FALSE)</f>
        <v>#N/A</v>
      </c>
      <c r="Q755" s="45" t="e">
        <f ca="1">VLOOKUP($B755,INDIRECT("data!$"&amp;G737&amp;"$3:$CZ$554"),$D737-3*(B736-1)+Q$1,FALSE)</f>
        <v>#N/A</v>
      </c>
      <c r="R755" s="45" t="e">
        <f ca="1">VLOOKUP($B755,INDIRECT("data!$"&amp;G737&amp;"$3:$CZ$554"),$D737-3*(B736-1)+R$1,FALSE)</f>
        <v>#N/A</v>
      </c>
      <c r="S755" s="45" t="e">
        <f ca="1">VLOOKUP($B755,INDIRECT("data!$"&amp;G737&amp;"$3:$CZ$554"),$D737-3*(B736-1)+S$1,FALSE)</f>
        <v>#N/A</v>
      </c>
      <c r="T755" s="45" t="e">
        <f ca="1">VLOOKUP($B755,INDIRECT("data!$"&amp;G737&amp;"$3:$CZ$554"),$D737-3*(B736-1)+T$1,FALSE)</f>
        <v>#N/A</v>
      </c>
      <c r="U755" s="45" t="e">
        <f ca="1">VLOOKUP($B755,INDIRECT("data!$"&amp;G737&amp;"$3:$CZ$554"),$D737-3*(B736-1)+U$1,FALSE)</f>
        <v>#N/A</v>
      </c>
      <c r="V755" s="45" t="e">
        <f ca="1">VLOOKUP($B755,INDIRECT("data!$"&amp;G737&amp;"$3:$CZ$554"),$D737-3*(B736-1)+V$1,FALSE)</f>
        <v>#N/A</v>
      </c>
      <c r="W755" s="45" t="e">
        <f ca="1">VLOOKUP($B755,INDIRECT("data!$"&amp;G737&amp;"$3:$CZ$554"),$D737-3*(B736-1)+W$1,FALSE)</f>
        <v>#N/A</v>
      </c>
      <c r="X755" s="45" t="e">
        <f ca="1">VLOOKUP($B755,INDIRECT("data!$"&amp;G737&amp;"$3:$CZ$554"),$D737-3*(B736-1)+X$1,FALSE)</f>
        <v>#N/A</v>
      </c>
      <c r="Y755" s="47" t="e">
        <f ca="1">VLOOKUP($B755,INDIRECT("data!$"&amp;G737&amp;"$3:$CZ$554"),$D737-3*(B736-1)+Y$1,FALSE)</f>
        <v>#N/A</v>
      </c>
      <c r="Z755" s="47" t="e">
        <f ca="1">VLOOKUP($B755,INDIRECT("data!$"&amp;G737&amp;"$3:$CZ$554"),$D737-3*(B736-1)+Z$1,FALSE)</f>
        <v>#N/A</v>
      </c>
      <c r="AA755" s="47" t="e">
        <f ca="1">VLOOKUP($B755,INDIRECT("data!$"&amp;G737&amp;"$3:$CZ$554"),$D737-3*(B736-1)+AA$1,FALSE)</f>
        <v>#N/A</v>
      </c>
      <c r="AB755" s="47" t="e">
        <f ca="1">VLOOKUP($B755,INDIRECT("data!$"&amp;G737&amp;"$3:$CZ$554"),$D737-3*(B736-1)+AB$1,FALSE)</f>
        <v>#N/A</v>
      </c>
      <c r="AC755" s="47" t="e">
        <f ca="1">VLOOKUP($B755,INDIRECT("data!$"&amp;G737&amp;"$3:$CZ$554"),$D737-3*(B736-1)+AC$1,FALSE)</f>
        <v>#N/A</v>
      </c>
      <c r="AD755" s="47" t="e">
        <f ca="1">VLOOKUP($B755,INDIRECT("data!$"&amp;G737&amp;"$3:$CZ$554"),$D737-3*(B736-1)+AD$1,FALSE)</f>
        <v>#N/A</v>
      </c>
      <c r="AE755" s="47" t="e">
        <f ca="1">VLOOKUP($B755,INDIRECT("data!$"&amp;G737&amp;"$3:$CZ$554"),$D737-3*(B736-1)+AE$1,FALSE)</f>
        <v>#N/A</v>
      </c>
      <c r="AF755" s="47" t="e">
        <f ca="1">VLOOKUP($B755,INDIRECT("data!$"&amp;G737&amp;"$3:$CZ$554"),$D737-3*(B736-1)+AF$1,FALSE)</f>
        <v>#N/A</v>
      </c>
      <c r="AG755" s="65" t="e">
        <f t="shared" ca="1" si="1611"/>
        <v>#N/A</v>
      </c>
      <c r="AH755" s="65" t="e">
        <f t="shared" ca="1" si="1612"/>
        <v>#N/A</v>
      </c>
      <c r="AI755" s="65" t="e">
        <f t="shared" ca="1" si="1613"/>
        <v>#N/A</v>
      </c>
      <c r="AJ755" s="65" t="e">
        <f t="shared" ca="1" si="1614"/>
        <v>#N/A</v>
      </c>
      <c r="AK755" s="65" t="e">
        <f t="shared" ca="1" si="1615"/>
        <v>#N/A</v>
      </c>
      <c r="AL755" s="66" t="e">
        <f t="shared" ca="1" si="1616"/>
        <v>#N/A</v>
      </c>
      <c r="AM755" s="66" t="e">
        <f t="shared" ca="1" si="1617"/>
        <v>#N/A</v>
      </c>
      <c r="AN755" s="65" t="e">
        <f t="shared" ca="1" si="1618"/>
        <v>#N/A</v>
      </c>
      <c r="AO755" s="65" t="e">
        <f t="shared" ca="1" si="1619"/>
        <v>#N/A</v>
      </c>
      <c r="AP755" s="65" t="e">
        <f t="shared" ca="1" si="1620"/>
        <v>#N/A</v>
      </c>
      <c r="AQ755" s="65" t="e">
        <f t="shared" ca="1" si="1621"/>
        <v>#N/A</v>
      </c>
      <c r="AR755" s="65" t="e">
        <f t="shared" ca="1" si="1622"/>
        <v>#N/A</v>
      </c>
      <c r="AS755" s="65" t="e">
        <f t="shared" ca="1" si="1623"/>
        <v>#N/A</v>
      </c>
      <c r="AT755" s="65" t="e">
        <f t="shared" ca="1" si="1624"/>
        <v>#N/A</v>
      </c>
    </row>
    <row r="756" spans="1:46" ht="18" customHeight="1" x14ac:dyDescent="0.25">
      <c r="A756" s="49" t="str">
        <f ca="1">CONCATENATE(B748,"-",B756)</f>
        <v>Swansea-Away-8</v>
      </c>
      <c r="B756" s="37">
        <v>8</v>
      </c>
      <c r="C756" s="41" t="e">
        <f ca="1">VLOOKUP($B756,INDIRECT("data!$"&amp;G737&amp;"$3:$CZ$554"),$D737-3*(B736-1)+C$1,FALSE)</f>
        <v>#N/A</v>
      </c>
      <c r="D756" s="30" t="e">
        <f ca="1">VLOOKUP($B756,INDIRECT("data!$"&amp;G737&amp;"$3:$CZ$554"),$D737-3*(B736-1)+D$1,FALSE)</f>
        <v>#N/A</v>
      </c>
      <c r="E756" s="30" t="e">
        <f ca="1">VLOOKUP($B756,INDIRECT("data!$"&amp;G737&amp;"$3:$CZ$554"),$D737-3*(B736-1)+E$1,FALSE)</f>
        <v>#N/A</v>
      </c>
      <c r="F756" s="29" t="e">
        <f ca="1">VLOOKUP($B756,INDIRECT("data!$"&amp;G737&amp;"$3:$CZ$554"),$D737-3*(B736-1)+F$1,FALSE)</f>
        <v>#N/A</v>
      </c>
      <c r="G756" s="29" t="e">
        <f ca="1">VLOOKUP($B756,INDIRECT("data!$"&amp;G737&amp;"$3:$CZ$554"),$D737-3*(B736-1)+G$1,FALSE)</f>
        <v>#N/A</v>
      </c>
      <c r="H756" s="15" t="e">
        <f ca="1">VLOOKUP($B756,INDIRECT("data!$"&amp;G737&amp;"$3:$CZ$554"),$D737-3*(B736-1)+H$1,FALSE)</f>
        <v>#N/A</v>
      </c>
      <c r="I756" s="29" t="e">
        <f ca="1">VLOOKUP($B756,INDIRECT("data!$"&amp;G737&amp;"$3:$CZ$554"),$D737-3*(B736-1)+I$1,FALSE)</f>
        <v>#N/A</v>
      </c>
      <c r="J756" s="29" t="e">
        <f ca="1">VLOOKUP($B756,INDIRECT("data!$"&amp;G737&amp;"$3:$CZ$554"),$D737-3*(B736-1)+J$1,FALSE)</f>
        <v>#N/A</v>
      </c>
      <c r="K756" s="15" t="e">
        <f ca="1">VLOOKUP($B756,INDIRECT("data!$"&amp;G737&amp;"$3:$CZ$554"),$D737-3*(B736-1)+K$1,FALSE)</f>
        <v>#N/A</v>
      </c>
      <c r="L756" s="30" t="e">
        <f ca="1">VLOOKUP($B756,INDIRECT("data!$"&amp;G737&amp;"$3:$CZ$554"),$D737-3*(B736-1)+L$1,FALSE)</f>
        <v>#N/A</v>
      </c>
      <c r="M756" s="45" t="e">
        <f ca="1">VLOOKUP($B756,INDIRECT("data!$"&amp;G737&amp;"$3:$CZ$554"),$D737-3*(B736-1)+M$1,FALSE)</f>
        <v>#N/A</v>
      </c>
      <c r="N756" s="45" t="e">
        <f ca="1">VLOOKUP($B756,INDIRECT("data!$"&amp;G737&amp;"$3:$CZ$554"),$D737-3*(B736-1)+N$1,FALSE)</f>
        <v>#N/A</v>
      </c>
      <c r="O756" s="45" t="e">
        <f ca="1">VLOOKUP($B756,INDIRECT("data!$"&amp;G737&amp;"$3:$CZ$554"),$D737-3*(B736-1)+O$1,FALSE)</f>
        <v>#N/A</v>
      </c>
      <c r="P756" s="45" t="e">
        <f ca="1">VLOOKUP($B756,INDIRECT("data!$"&amp;G737&amp;"$3:$CZ$554"),$D737-3*(B736-1)+P$1,FALSE)</f>
        <v>#N/A</v>
      </c>
      <c r="Q756" s="45" t="e">
        <f ca="1">VLOOKUP($B756,INDIRECT("data!$"&amp;G737&amp;"$3:$CZ$554"),$D737-3*(B736-1)+Q$1,FALSE)</f>
        <v>#N/A</v>
      </c>
      <c r="R756" s="45" t="e">
        <f ca="1">VLOOKUP($B756,INDIRECT("data!$"&amp;G737&amp;"$3:$CZ$554"),$D737-3*(B736-1)+R$1,FALSE)</f>
        <v>#N/A</v>
      </c>
      <c r="S756" s="45" t="e">
        <f ca="1">VLOOKUP($B756,INDIRECT("data!$"&amp;G737&amp;"$3:$CZ$554"),$D737-3*(B736-1)+S$1,FALSE)</f>
        <v>#N/A</v>
      </c>
      <c r="T756" s="45" t="e">
        <f ca="1">VLOOKUP($B756,INDIRECT("data!$"&amp;G737&amp;"$3:$CZ$554"),$D737-3*(B736-1)+T$1,FALSE)</f>
        <v>#N/A</v>
      </c>
      <c r="U756" s="45" t="e">
        <f ca="1">VLOOKUP($B756,INDIRECT("data!$"&amp;G737&amp;"$3:$CZ$554"),$D737-3*(B736-1)+U$1,FALSE)</f>
        <v>#N/A</v>
      </c>
      <c r="V756" s="45" t="e">
        <f ca="1">VLOOKUP($B756,INDIRECT("data!$"&amp;G737&amp;"$3:$CZ$554"),$D737-3*(B736-1)+V$1,FALSE)</f>
        <v>#N/A</v>
      </c>
      <c r="W756" s="45" t="e">
        <f ca="1">VLOOKUP($B756,INDIRECT("data!$"&amp;G737&amp;"$3:$CZ$554"),$D737-3*(B736-1)+W$1,FALSE)</f>
        <v>#N/A</v>
      </c>
      <c r="X756" s="45" t="e">
        <f ca="1">VLOOKUP($B756,INDIRECT("data!$"&amp;G737&amp;"$3:$CZ$554"),$D737-3*(B736-1)+X$1,FALSE)</f>
        <v>#N/A</v>
      </c>
      <c r="Y756" s="47" t="e">
        <f ca="1">VLOOKUP($B756,INDIRECT("data!$"&amp;G737&amp;"$3:$CZ$554"),$D737-3*(B736-1)+Y$1,FALSE)</f>
        <v>#N/A</v>
      </c>
      <c r="Z756" s="47" t="e">
        <f ca="1">VLOOKUP($B756,INDIRECT("data!$"&amp;G737&amp;"$3:$CZ$554"),$D737-3*(B736-1)+Z$1,FALSE)</f>
        <v>#N/A</v>
      </c>
      <c r="AA756" s="47" t="e">
        <f ca="1">VLOOKUP($B756,INDIRECT("data!$"&amp;G737&amp;"$3:$CZ$554"),$D737-3*(B736-1)+AA$1,FALSE)</f>
        <v>#N/A</v>
      </c>
      <c r="AB756" s="47" t="e">
        <f ca="1">VLOOKUP($B756,INDIRECT("data!$"&amp;G737&amp;"$3:$CZ$554"),$D737-3*(B736-1)+AB$1,FALSE)</f>
        <v>#N/A</v>
      </c>
      <c r="AC756" s="47" t="e">
        <f ca="1">VLOOKUP($B756,INDIRECT("data!$"&amp;G737&amp;"$3:$CZ$554"),$D737-3*(B736-1)+AC$1,FALSE)</f>
        <v>#N/A</v>
      </c>
      <c r="AD756" s="47" t="e">
        <f ca="1">VLOOKUP($B756,INDIRECT("data!$"&amp;G737&amp;"$3:$CZ$554"),$D737-3*(B736-1)+AD$1,FALSE)</f>
        <v>#N/A</v>
      </c>
      <c r="AE756" s="47" t="e">
        <f ca="1">VLOOKUP($B756,INDIRECT("data!$"&amp;G737&amp;"$3:$CZ$554"),$D737-3*(B736-1)+AE$1,FALSE)</f>
        <v>#N/A</v>
      </c>
      <c r="AF756" s="47" t="e">
        <f ca="1">VLOOKUP($B756,INDIRECT("data!$"&amp;G737&amp;"$3:$CZ$554"),$D737-3*(B736-1)+AF$1,FALSE)</f>
        <v>#N/A</v>
      </c>
      <c r="AG756" s="65" t="e">
        <f t="shared" ca="1" si="1611"/>
        <v>#N/A</v>
      </c>
      <c r="AH756" s="65" t="e">
        <f t="shared" ca="1" si="1612"/>
        <v>#N/A</v>
      </c>
      <c r="AI756" s="65" t="e">
        <f t="shared" ca="1" si="1613"/>
        <v>#N/A</v>
      </c>
      <c r="AJ756" s="65" t="e">
        <f t="shared" ca="1" si="1614"/>
        <v>#N/A</v>
      </c>
      <c r="AK756" s="65" t="e">
        <f t="shared" ca="1" si="1615"/>
        <v>#N/A</v>
      </c>
      <c r="AL756" s="66" t="e">
        <f t="shared" ca="1" si="1616"/>
        <v>#N/A</v>
      </c>
      <c r="AM756" s="66" t="e">
        <f t="shared" ca="1" si="1617"/>
        <v>#N/A</v>
      </c>
      <c r="AN756" s="65" t="e">
        <f t="shared" ca="1" si="1618"/>
        <v>#N/A</v>
      </c>
      <c r="AO756" s="65" t="e">
        <f t="shared" ca="1" si="1619"/>
        <v>#N/A</v>
      </c>
      <c r="AP756" s="65" t="e">
        <f t="shared" ca="1" si="1620"/>
        <v>#N/A</v>
      </c>
      <c r="AQ756" s="65" t="e">
        <f t="shared" ca="1" si="1621"/>
        <v>#N/A</v>
      </c>
      <c r="AR756" s="65" t="e">
        <f t="shared" ca="1" si="1622"/>
        <v>#N/A</v>
      </c>
      <c r="AS756" s="65" t="e">
        <f t="shared" ca="1" si="1623"/>
        <v>#N/A</v>
      </c>
      <c r="AT756" s="65" t="e">
        <f t="shared" ca="1" si="1624"/>
        <v>#N/A</v>
      </c>
    </row>
    <row r="757" spans="1:46" ht="18" customHeight="1" x14ac:dyDescent="0.25">
      <c r="A757" s="50"/>
      <c r="B757" s="42" t="s">
        <v>23</v>
      </c>
      <c r="C757" s="43"/>
      <c r="D757" s="44"/>
      <c r="E757" s="44"/>
      <c r="F757" s="46" t="e">
        <f ca="1">SUM(F749:F756)</f>
        <v>#N/A</v>
      </c>
      <c r="G757" s="46" t="e">
        <f ca="1">SUM(G749:G756)</f>
        <v>#N/A</v>
      </c>
      <c r="H757" s="42"/>
      <c r="I757" s="46" t="e">
        <f t="shared" ref="I757:J757" ca="1" si="1625">SUM(I749:I756)</f>
        <v>#N/A</v>
      </c>
      <c r="J757" s="46" t="e">
        <f t="shared" ca="1" si="1625"/>
        <v>#N/A</v>
      </c>
      <c r="K757" s="42"/>
      <c r="L757" s="44"/>
      <c r="M757" s="46" t="e">
        <f t="shared" ref="M757:X757" ca="1" si="1626">SUM(M749:M756)</f>
        <v>#N/A</v>
      </c>
      <c r="N757" s="46" t="e">
        <f t="shared" ca="1" si="1626"/>
        <v>#N/A</v>
      </c>
      <c r="O757" s="46" t="e">
        <f t="shared" ca="1" si="1626"/>
        <v>#N/A</v>
      </c>
      <c r="P757" s="46" t="e">
        <f t="shared" ca="1" si="1626"/>
        <v>#N/A</v>
      </c>
      <c r="Q757" s="46" t="e">
        <f t="shared" ca="1" si="1626"/>
        <v>#N/A</v>
      </c>
      <c r="R757" s="46" t="e">
        <f t="shared" ca="1" si="1626"/>
        <v>#N/A</v>
      </c>
      <c r="S757" s="46" t="e">
        <f t="shared" ca="1" si="1626"/>
        <v>#N/A</v>
      </c>
      <c r="T757" s="46" t="e">
        <f t="shared" ca="1" si="1626"/>
        <v>#N/A</v>
      </c>
      <c r="U757" s="46" t="e">
        <f t="shared" ca="1" si="1626"/>
        <v>#N/A</v>
      </c>
      <c r="V757" s="46" t="e">
        <f t="shared" ca="1" si="1626"/>
        <v>#N/A</v>
      </c>
      <c r="W757" s="46" t="e">
        <f t="shared" ca="1" si="1626"/>
        <v>#N/A</v>
      </c>
      <c r="X757" s="46" t="e">
        <f t="shared" ca="1" si="1626"/>
        <v>#N/A</v>
      </c>
      <c r="Y757" s="48"/>
      <c r="Z757" s="48"/>
      <c r="AA757" s="48"/>
      <c r="AB757" s="48"/>
      <c r="AC757" s="48"/>
      <c r="AD757" s="48"/>
      <c r="AE757" s="48"/>
      <c r="AF757" s="48"/>
    </row>
    <row r="758" spans="1:46" ht="18" customHeight="1" x14ac:dyDescent="0.25">
      <c r="A758" s="50"/>
      <c r="B758" s="38" t="str">
        <f ca="1">CONCATENATE(B737,"-All")</f>
        <v>Swansea-All</v>
      </c>
      <c r="C758" s="40" t="s">
        <v>22</v>
      </c>
      <c r="D758" s="13" t="s">
        <v>50</v>
      </c>
      <c r="E758" s="13" t="s">
        <v>51</v>
      </c>
      <c r="F758" s="13" t="s">
        <v>3</v>
      </c>
      <c r="G758" s="13" t="s">
        <v>4</v>
      </c>
      <c r="H758" s="13" t="s">
        <v>6</v>
      </c>
      <c r="I758" s="13" t="s">
        <v>1</v>
      </c>
      <c r="J758" s="13" t="s">
        <v>2</v>
      </c>
      <c r="K758" s="13" t="s">
        <v>5</v>
      </c>
      <c r="L758" s="13" t="s">
        <v>52</v>
      </c>
      <c r="M758" s="13" t="s">
        <v>53</v>
      </c>
      <c r="N758" s="13" t="s">
        <v>54</v>
      </c>
      <c r="O758" s="13" t="s">
        <v>55</v>
      </c>
      <c r="P758" s="13" t="s">
        <v>56</v>
      </c>
      <c r="Q758" s="13" t="s">
        <v>57</v>
      </c>
      <c r="R758" s="13" t="s">
        <v>58</v>
      </c>
      <c r="S758" s="13" t="s">
        <v>59</v>
      </c>
      <c r="T758" s="13" t="s">
        <v>60</v>
      </c>
      <c r="U758" s="13" t="s">
        <v>61</v>
      </c>
      <c r="V758" s="13" t="s">
        <v>62</v>
      </c>
      <c r="W758" s="13" t="s">
        <v>63</v>
      </c>
      <c r="X758" s="13" t="s">
        <v>64</v>
      </c>
      <c r="Y758" s="13" t="s">
        <v>65</v>
      </c>
      <c r="Z758" s="13" t="s">
        <v>66</v>
      </c>
      <c r="AA758" s="13" t="s">
        <v>67</v>
      </c>
      <c r="AB758" s="13" t="s">
        <v>68</v>
      </c>
      <c r="AC758" s="13" t="s">
        <v>69</v>
      </c>
      <c r="AD758" s="13" t="s">
        <v>70</v>
      </c>
      <c r="AE758" s="13" t="s">
        <v>71</v>
      </c>
      <c r="AF758" s="13" t="s">
        <v>72</v>
      </c>
      <c r="AG758" s="62" t="s">
        <v>140</v>
      </c>
      <c r="AH758" s="62" t="s">
        <v>141</v>
      </c>
      <c r="AI758" s="62" t="s">
        <v>142</v>
      </c>
      <c r="AJ758" s="62" t="s">
        <v>143</v>
      </c>
      <c r="AK758" s="62" t="s">
        <v>144</v>
      </c>
      <c r="AL758" s="63" t="s">
        <v>145</v>
      </c>
      <c r="AM758" s="63" t="s">
        <v>146</v>
      </c>
      <c r="AN758" s="62" t="s">
        <v>147</v>
      </c>
      <c r="AO758" s="64" t="s">
        <v>150</v>
      </c>
      <c r="AP758" s="64" t="s">
        <v>151</v>
      </c>
      <c r="AQ758" s="62" t="s">
        <v>148</v>
      </c>
      <c r="AR758" s="62" t="s">
        <v>149</v>
      </c>
      <c r="AS758" s="62" t="s">
        <v>152</v>
      </c>
      <c r="AT758" s="62" t="s">
        <v>153</v>
      </c>
    </row>
    <row r="759" spans="1:46" ht="18" customHeight="1" x14ac:dyDescent="0.25">
      <c r="A759" s="49" t="str">
        <f ca="1">CONCATENATE(B758,"-",B759)</f>
        <v>Swansea-All-1</v>
      </c>
      <c r="B759" s="38">
        <v>1</v>
      </c>
      <c r="C759" s="41">
        <f ca="1">VLOOKUP($B759,INDIRECT("data!$"&amp;H737&amp;"$3:$CZ$554"),$E737-3*(B736-1)+C$1,FALSE)</f>
        <v>43379</v>
      </c>
      <c r="D759" s="30" t="str">
        <f ca="1">VLOOKUP($B759,INDIRECT("data!$"&amp;H737&amp;"$3:$CZ$554"),$E737-3*(B736-1)+D$1,FALSE)</f>
        <v>Swansea</v>
      </c>
      <c r="E759" s="30" t="str">
        <f ca="1">VLOOKUP($B759,INDIRECT("data!$"&amp;H737&amp;"$3:$CZ$554"),$E737-3*(B736-1)+E$1,FALSE)</f>
        <v>Ipswich</v>
      </c>
      <c r="F759" s="29">
        <f ca="1">VLOOKUP($B759,INDIRECT("data!$"&amp;H737&amp;"$3:$CZ$554"),$E737-3*(B736-1)+F$1,FALSE)</f>
        <v>2</v>
      </c>
      <c r="G759" s="29">
        <f ca="1">VLOOKUP($B759,INDIRECT("data!$"&amp;H737&amp;"$3:$CZ$554"),$E737-3*(B736-1)+G$1,FALSE)</f>
        <v>3</v>
      </c>
      <c r="H759" s="15" t="str">
        <f ca="1">VLOOKUP($B759,INDIRECT("data!$"&amp;H737&amp;"$3:$CZ$554"),$E737-3*(B736-1)+H$1,FALSE)</f>
        <v>A</v>
      </c>
      <c r="I759" s="29">
        <f ca="1">VLOOKUP($B759,INDIRECT("data!$"&amp;H737&amp;"$3:$CZ$554"),$E737-3*(B736-1)+I$1,FALSE)</f>
        <v>1</v>
      </c>
      <c r="J759" s="29">
        <f ca="1">VLOOKUP($B759,INDIRECT("data!$"&amp;H737&amp;"$3:$CZ$554"),$E737-3*(B736-1)+J$1,FALSE)</f>
        <v>2</v>
      </c>
      <c r="K759" s="15" t="str">
        <f ca="1">VLOOKUP($B759,INDIRECT("data!$"&amp;H737&amp;"$3:$CZ$554"),$E737-3*(B736-1)+K$1,FALSE)</f>
        <v>A</v>
      </c>
      <c r="L759" s="30" t="str">
        <f ca="1">VLOOKUP($B759,INDIRECT("data!$"&amp;H737&amp;"$3:$CZ$554"),$E737-3*(B736-1)+L$1,FALSE)</f>
        <v>O Langford</v>
      </c>
      <c r="M759" s="45">
        <f ca="1">VLOOKUP($B759,INDIRECT("data!$"&amp;H737&amp;"$3:$CZ$554"),$E737-3*(B736-1)+M$1,FALSE)</f>
        <v>18</v>
      </c>
      <c r="N759" s="45">
        <f ca="1">VLOOKUP($B759,INDIRECT("data!$"&amp;H737&amp;"$3:$CZ$554"),$E737-3*(B736-1)+N$1,FALSE)</f>
        <v>8</v>
      </c>
      <c r="O759" s="45">
        <f ca="1">VLOOKUP($B759,INDIRECT("data!$"&amp;H737&amp;"$3:$CZ$554"),$E737-3*(B736-1)+O$1,FALSE)</f>
        <v>3</v>
      </c>
      <c r="P759" s="45">
        <f ca="1">VLOOKUP($B759,INDIRECT("data!$"&amp;H737&amp;"$3:$CZ$554"),$E737-3*(B736-1)+P$1,FALSE)</f>
        <v>3</v>
      </c>
      <c r="Q759" s="45">
        <f ca="1">VLOOKUP($B759,INDIRECT("data!$"&amp;H737&amp;"$3:$CZ$554"),$E737-3*(B736-1)+Q$1,FALSE)</f>
        <v>5</v>
      </c>
      <c r="R759" s="45">
        <f ca="1">VLOOKUP($B759,INDIRECT("data!$"&amp;H737&amp;"$3:$CZ$554"),$E737-3*(B736-1)+R$1,FALSE)</f>
        <v>13</v>
      </c>
      <c r="S759" s="45">
        <f ca="1">VLOOKUP($B759,INDIRECT("data!$"&amp;H737&amp;"$3:$CZ$554"),$E737-3*(B736-1)+S$1,FALSE)</f>
        <v>13</v>
      </c>
      <c r="T759" s="45">
        <f ca="1">VLOOKUP($B759,INDIRECT("data!$"&amp;H737&amp;"$3:$CZ$554"),$E737-3*(B736-1)+T$1,FALSE)</f>
        <v>6</v>
      </c>
      <c r="U759" s="45">
        <f ca="1">VLOOKUP($B759,INDIRECT("data!$"&amp;H737&amp;"$3:$CZ$554"),$E737-3*(B736-1)+U$1,FALSE)</f>
        <v>1</v>
      </c>
      <c r="V759" s="45">
        <f ca="1">VLOOKUP($B759,INDIRECT("data!$"&amp;H737&amp;"$3:$CZ$554"),$E737-3*(B736-1)+V$1,FALSE)</f>
        <v>2</v>
      </c>
      <c r="W759" s="45">
        <f ca="1">VLOOKUP($B759,INDIRECT("data!$"&amp;H737&amp;"$3:$CZ$554"),$E737-3*(B736-1)+W$1,FALSE)</f>
        <v>0</v>
      </c>
      <c r="X759" s="45">
        <f ca="1">VLOOKUP($B759,INDIRECT("data!$"&amp;H737&amp;"$3:$CZ$554"),$E737-3*(B736-1)+X$1,FALSE)</f>
        <v>0</v>
      </c>
      <c r="Y759" s="47">
        <f ca="1">VLOOKUP($B759,INDIRECT("data!$"&amp;H737&amp;"$3:$CZ$554"),$E737-3*(B736-1)+Y$1,FALSE)</f>
        <v>1.83</v>
      </c>
      <c r="Z759" s="47">
        <f ca="1">VLOOKUP($B759,INDIRECT("data!$"&amp;H737&amp;"$3:$CZ$554"),$E737-3*(B736-1)+Z$1,FALSE)</f>
        <v>3.6</v>
      </c>
      <c r="AA759" s="47">
        <f ca="1">VLOOKUP($B759,INDIRECT("data!$"&amp;H737&amp;"$3:$CZ$554"),$E737-3*(B736-1)+AA$1,FALSE)</f>
        <v>5</v>
      </c>
      <c r="AB759" s="47">
        <f ca="1">VLOOKUP($B759,INDIRECT("data!$"&amp;H737&amp;"$3:$CZ$554"),$E737-3*(B736-1)+AB$1,FALSE)</f>
        <v>1.81</v>
      </c>
      <c r="AC759" s="47">
        <f ca="1">VLOOKUP($B759,INDIRECT("data!$"&amp;H737&amp;"$3:$CZ$554"),$E737-3*(B736-1)+AC$1,FALSE)</f>
        <v>3.67</v>
      </c>
      <c r="AD759" s="47">
        <f ca="1">VLOOKUP($B759,INDIRECT("data!$"&amp;H737&amp;"$3:$CZ$554"),$E737-3*(B736-1)+AD$1,FALSE)</f>
        <v>4.9400000000000004</v>
      </c>
      <c r="AE759" s="47">
        <f ca="1">VLOOKUP($B759,INDIRECT("data!$"&amp;H737&amp;"$3:$CZ$554"),$E737-3*(B736-1)+AE$1,FALSE)</f>
        <v>2.25</v>
      </c>
      <c r="AF759" s="47">
        <f ca="1">VLOOKUP($B759,INDIRECT("data!$"&amp;H737&amp;"$3:$CZ$554"),$E737-3*(B736-1)+AF$1,FALSE)</f>
        <v>1.62</v>
      </c>
      <c r="AG759" s="65">
        <f ca="1">IF(C759="","",F759+G759)</f>
        <v>5</v>
      </c>
      <c r="AH759" s="65">
        <f ca="1">IF(C759="","",I759+J759)</f>
        <v>3</v>
      </c>
      <c r="AI759" s="65">
        <f ca="1">IF(C759="","",AJ759+AK759)</f>
        <v>2</v>
      </c>
      <c r="AJ759" s="65">
        <f ca="1">IF(C759="","",F759-I759)</f>
        <v>1</v>
      </c>
      <c r="AK759" s="65">
        <f ca="1">IF(C759="","",G759-J759)</f>
        <v>1</v>
      </c>
      <c r="AL759" s="66" t="str">
        <f ca="1">IF(AJ759&gt;AK759,"H",IF(AJ759=AK759,"D",IF(AJ759&lt;AK759,"A","Error!")))</f>
        <v>D</v>
      </c>
      <c r="AM759" s="66" t="str">
        <f ca="1">IF(C759="","",CONCATENATE(K759,"-",H759))</f>
        <v>A-A</v>
      </c>
      <c r="AN759" s="65">
        <f ca="1">IF(C759="","",IF(AND(F759&gt;0,G759&gt;0),1,0))</f>
        <v>1</v>
      </c>
      <c r="AO759" s="65">
        <f ca="1">IF(C759="","",IF(AND(F759&gt;0,I759&gt;0),1,0))</f>
        <v>1</v>
      </c>
      <c r="AP759" s="65">
        <f ca="1">IF(C759="","",IF(AND(G759&gt;0,J759&gt;0),1,0))</f>
        <v>1</v>
      </c>
      <c r="AQ759" s="65">
        <f ca="1">IF(C759="","",IF(AND(H759="H",G759=0),1,0))</f>
        <v>0</v>
      </c>
      <c r="AR759" s="65">
        <f ca="1">IF(C759="","",IF(AND(H759="A",F759=0),1,0))</f>
        <v>0</v>
      </c>
      <c r="AS759" s="65">
        <f ca="1">IF(C759="","",IF(AND(K759="H",AL759="H"),1,0))</f>
        <v>0</v>
      </c>
      <c r="AT759" s="65">
        <f ca="1">IF(C759="","",IF(AND(K759="A",AL759="A"),1,0))</f>
        <v>0</v>
      </c>
    </row>
    <row r="760" spans="1:46" ht="18" customHeight="1" x14ac:dyDescent="0.25">
      <c r="A760" s="49" t="str">
        <f ca="1">CONCATENATE(B758,"-",B760)</f>
        <v>Swansea-All-2</v>
      </c>
      <c r="B760" s="38">
        <v>2</v>
      </c>
      <c r="C760" s="41">
        <f ca="1">VLOOKUP($B760,INDIRECT("data!$"&amp;H737&amp;"$3:$CZ$554"),$E737-3*(B736-1)+C$1,FALSE)</f>
        <v>43375</v>
      </c>
      <c r="D760" s="30" t="str">
        <f ca="1">VLOOKUP($B760,INDIRECT("data!$"&amp;H737&amp;"$3:$CZ$554"),$E737-3*(B736-1)+D$1,FALSE)</f>
        <v>Wigan</v>
      </c>
      <c r="E760" s="30" t="str">
        <f ca="1">VLOOKUP($B760,INDIRECT("data!$"&amp;H737&amp;"$3:$CZ$554"),$E737-3*(B736-1)+E$1,FALSE)</f>
        <v>Swansea</v>
      </c>
      <c r="F760" s="29">
        <f ca="1">VLOOKUP($B760,INDIRECT("data!$"&amp;H737&amp;"$3:$CZ$554"),$E737-3*(B736-1)+F$1,FALSE)</f>
        <v>0</v>
      </c>
      <c r="G760" s="29">
        <f ca="1">VLOOKUP($B760,INDIRECT("data!$"&amp;H737&amp;"$3:$CZ$554"),$E737-3*(B736-1)+G$1,FALSE)</f>
        <v>0</v>
      </c>
      <c r="H760" s="15" t="str">
        <f ca="1">VLOOKUP($B760,INDIRECT("data!$"&amp;H737&amp;"$3:$CZ$554"),$E737-3*(B736-1)+H$1,FALSE)</f>
        <v>D</v>
      </c>
      <c r="I760" s="29">
        <f ca="1">VLOOKUP($B760,INDIRECT("data!$"&amp;H737&amp;"$3:$CZ$554"),$E737-3*(B736-1)+I$1,FALSE)</f>
        <v>0</v>
      </c>
      <c r="J760" s="29">
        <f ca="1">VLOOKUP($B760,INDIRECT("data!$"&amp;H737&amp;"$3:$CZ$554"),$E737-3*(B736-1)+J$1,FALSE)</f>
        <v>0</v>
      </c>
      <c r="K760" s="15" t="str">
        <f ca="1">VLOOKUP($B760,INDIRECT("data!$"&amp;H737&amp;"$3:$CZ$554"),$E737-3*(B736-1)+K$1,FALSE)</f>
        <v>D</v>
      </c>
      <c r="L760" s="30" t="str">
        <f ca="1">VLOOKUP($B760,INDIRECT("data!$"&amp;H737&amp;"$3:$CZ$554"),$E737-3*(B736-1)+L$1,FALSE)</f>
        <v>J Brooks</v>
      </c>
      <c r="M760" s="45">
        <f ca="1">VLOOKUP($B760,INDIRECT("data!$"&amp;H737&amp;"$3:$CZ$554"),$E737-3*(B736-1)+M$1,FALSE)</f>
        <v>10</v>
      </c>
      <c r="N760" s="45">
        <f ca="1">VLOOKUP($B760,INDIRECT("data!$"&amp;H737&amp;"$3:$CZ$554"),$E737-3*(B736-1)+N$1,FALSE)</f>
        <v>17</v>
      </c>
      <c r="O760" s="45">
        <f ca="1">VLOOKUP($B760,INDIRECT("data!$"&amp;H737&amp;"$3:$CZ$554"),$E737-3*(B736-1)+O$1,FALSE)</f>
        <v>1</v>
      </c>
      <c r="P760" s="45">
        <f ca="1">VLOOKUP($B760,INDIRECT("data!$"&amp;H737&amp;"$3:$CZ$554"),$E737-3*(B736-1)+P$1,FALSE)</f>
        <v>5</v>
      </c>
      <c r="Q760" s="45">
        <f ca="1">VLOOKUP($B760,INDIRECT("data!$"&amp;H737&amp;"$3:$CZ$554"),$E737-3*(B736-1)+Q$1,FALSE)</f>
        <v>14</v>
      </c>
      <c r="R760" s="45">
        <f ca="1">VLOOKUP($B760,INDIRECT("data!$"&amp;H737&amp;"$3:$CZ$554"),$E737-3*(B736-1)+R$1,FALSE)</f>
        <v>8</v>
      </c>
      <c r="S760" s="45">
        <f ca="1">VLOOKUP($B760,INDIRECT("data!$"&amp;H737&amp;"$3:$CZ$554"),$E737-3*(B736-1)+S$1,FALSE)</f>
        <v>4</v>
      </c>
      <c r="T760" s="45">
        <f ca="1">VLOOKUP($B760,INDIRECT("data!$"&amp;H737&amp;"$3:$CZ$554"),$E737-3*(B736-1)+T$1,FALSE)</f>
        <v>9</v>
      </c>
      <c r="U760" s="45">
        <f ca="1">VLOOKUP($B760,INDIRECT("data!$"&amp;H737&amp;"$3:$CZ$554"),$E737-3*(B736-1)+U$1,FALSE)</f>
        <v>1</v>
      </c>
      <c r="V760" s="45">
        <f ca="1">VLOOKUP($B760,INDIRECT("data!$"&amp;H737&amp;"$3:$CZ$554"),$E737-3*(B736-1)+V$1,FALSE)</f>
        <v>0</v>
      </c>
      <c r="W760" s="45">
        <f ca="1">VLOOKUP($B760,INDIRECT("data!$"&amp;H737&amp;"$3:$CZ$554"),$E737-3*(B736-1)+W$1,FALSE)</f>
        <v>0</v>
      </c>
      <c r="X760" s="45">
        <f ca="1">VLOOKUP($B760,INDIRECT("data!$"&amp;H737&amp;"$3:$CZ$554"),$E737-3*(B736-1)+X$1,FALSE)</f>
        <v>0</v>
      </c>
      <c r="Y760" s="47">
        <f ca="1">VLOOKUP($B760,INDIRECT("data!$"&amp;H737&amp;"$3:$CZ$554"),$E737-3*(B736-1)+Y$1,FALSE)</f>
        <v>2.04</v>
      </c>
      <c r="Z760" s="47">
        <f ca="1">VLOOKUP($B760,INDIRECT("data!$"&amp;H737&amp;"$3:$CZ$554"),$E737-3*(B736-1)+Z$1,FALSE)</f>
        <v>3.4</v>
      </c>
      <c r="AA760" s="47">
        <f ca="1">VLOOKUP($B760,INDIRECT("data!$"&amp;H737&amp;"$3:$CZ$554"),$E737-3*(B736-1)+AA$1,FALSE)</f>
        <v>4.0999999999999996</v>
      </c>
      <c r="AB760" s="47">
        <f ca="1">VLOOKUP($B760,INDIRECT("data!$"&amp;H737&amp;"$3:$CZ$554"),$E737-3*(B736-1)+AB$1,FALSE)</f>
        <v>2.09</v>
      </c>
      <c r="AC760" s="47">
        <f ca="1">VLOOKUP($B760,INDIRECT("data!$"&amp;H737&amp;"$3:$CZ$554"),$E737-3*(B736-1)+AC$1,FALSE)</f>
        <v>3.34</v>
      </c>
      <c r="AD760" s="47">
        <f ca="1">VLOOKUP($B760,INDIRECT("data!$"&amp;H737&amp;"$3:$CZ$554"),$E737-3*(B736-1)+AD$1,FALSE)</f>
        <v>4.0199999999999996</v>
      </c>
      <c r="AE760" s="47">
        <f ca="1">VLOOKUP($B760,INDIRECT("data!$"&amp;H737&amp;"$3:$CZ$554"),$E737-3*(B736-1)+AE$1,FALSE)</f>
        <v>2.0299999999999998</v>
      </c>
      <c r="AF760" s="47">
        <f ca="1">VLOOKUP($B760,INDIRECT("data!$"&amp;H737&amp;"$3:$CZ$554"),$E737-3*(B736-1)+AF$1,FALSE)</f>
        <v>1.78</v>
      </c>
      <c r="AG760" s="65">
        <f t="shared" ref="AG760:AG768" ca="1" si="1627">IF(C760="","",F760+G760)</f>
        <v>0</v>
      </c>
      <c r="AH760" s="65">
        <f t="shared" ref="AH760:AH768" ca="1" si="1628">IF(C760="","",I760+J760)</f>
        <v>0</v>
      </c>
      <c r="AI760" s="65">
        <f t="shared" ref="AI760:AI768" ca="1" si="1629">IF(C760="","",AJ760+AK760)</f>
        <v>0</v>
      </c>
      <c r="AJ760" s="65">
        <f t="shared" ref="AJ760:AJ768" ca="1" si="1630">IF(C760="","",F760-I760)</f>
        <v>0</v>
      </c>
      <c r="AK760" s="65">
        <f t="shared" ref="AK760:AK768" ca="1" si="1631">IF(C760="","",G760-J760)</f>
        <v>0</v>
      </c>
      <c r="AL760" s="66" t="str">
        <f t="shared" ref="AL760:AL768" ca="1" si="1632">IF(AJ760&gt;AK760,"H",IF(AJ760=AK760,"D",IF(AJ760&lt;AK760,"A","Error!")))</f>
        <v>D</v>
      </c>
      <c r="AM760" s="66" t="str">
        <f t="shared" ref="AM760:AM768" ca="1" si="1633">IF(C760="","",CONCATENATE(K760,"-",H760))</f>
        <v>D-D</v>
      </c>
      <c r="AN760" s="65">
        <f t="shared" ref="AN760:AN768" ca="1" si="1634">IF(C760="","",IF(AND(F760&gt;0,G760&gt;0),1,0))</f>
        <v>0</v>
      </c>
      <c r="AO760" s="65">
        <f t="shared" ref="AO760:AO768" ca="1" si="1635">IF(C760="","",IF(AND(F760&gt;0,I760&gt;0),1,0))</f>
        <v>0</v>
      </c>
      <c r="AP760" s="65">
        <f t="shared" ref="AP760:AP768" ca="1" si="1636">IF(C760="","",IF(AND(G760&gt;0,J760&gt;0),1,0))</f>
        <v>0</v>
      </c>
      <c r="AQ760" s="65">
        <f t="shared" ref="AQ760:AQ768" ca="1" si="1637">IF(C760="","",IF(AND(H760="H",G760=0),1,0))</f>
        <v>0</v>
      </c>
      <c r="AR760" s="65">
        <f t="shared" ref="AR760:AR768" ca="1" si="1638">IF(C760="","",IF(AND(H760="A",F760=0),1,0))</f>
        <v>0</v>
      </c>
      <c r="AS760" s="65">
        <f t="shared" ref="AS760:AS768" ca="1" si="1639">IF(C760="","",IF(AND(K760="H",AL760="H"),1,0))</f>
        <v>0</v>
      </c>
      <c r="AT760" s="65">
        <f t="shared" ref="AT760:AT768" ca="1" si="1640">IF(C760="","",IF(AND(K760="A",AL760="A"),1,0))</f>
        <v>0</v>
      </c>
    </row>
    <row r="761" spans="1:46" ht="18" customHeight="1" x14ac:dyDescent="0.25">
      <c r="A761" s="49" t="str">
        <f ca="1">CONCATENATE(B758,"-",B761)</f>
        <v>Swansea-All-3</v>
      </c>
      <c r="B761" s="38">
        <v>3</v>
      </c>
      <c r="C761" s="41">
        <f ca="1">VLOOKUP($B761,INDIRECT("data!$"&amp;H737&amp;"$3:$CZ$554"),$E737-3*(B736-1)+C$1,FALSE)</f>
        <v>43372</v>
      </c>
      <c r="D761" s="30" t="str">
        <f ca="1">VLOOKUP($B761,INDIRECT("data!$"&amp;H737&amp;"$3:$CZ$554"),$E737-3*(B736-1)+D$1,FALSE)</f>
        <v>Swansea</v>
      </c>
      <c r="E761" s="30" t="str">
        <f ca="1">VLOOKUP($B761,INDIRECT("data!$"&amp;H737&amp;"$3:$CZ$554"),$E737-3*(B736-1)+E$1,FALSE)</f>
        <v>QPR</v>
      </c>
      <c r="F761" s="29">
        <f ca="1">VLOOKUP($B761,INDIRECT("data!$"&amp;H737&amp;"$3:$CZ$554"),$E737-3*(B736-1)+F$1,FALSE)</f>
        <v>3</v>
      </c>
      <c r="G761" s="29">
        <f ca="1">VLOOKUP($B761,INDIRECT("data!$"&amp;H737&amp;"$3:$CZ$554"),$E737-3*(B736-1)+G$1,FALSE)</f>
        <v>0</v>
      </c>
      <c r="H761" s="15" t="str">
        <f ca="1">VLOOKUP($B761,INDIRECT("data!$"&amp;H737&amp;"$3:$CZ$554"),$E737-3*(B736-1)+H$1,FALSE)</f>
        <v>H</v>
      </c>
      <c r="I761" s="29">
        <f ca="1">VLOOKUP($B761,INDIRECT("data!$"&amp;H737&amp;"$3:$CZ$554"),$E737-3*(B736-1)+I$1,FALSE)</f>
        <v>1</v>
      </c>
      <c r="J761" s="29">
        <f ca="1">VLOOKUP($B761,INDIRECT("data!$"&amp;H737&amp;"$3:$CZ$554"),$E737-3*(B736-1)+J$1,FALSE)</f>
        <v>0</v>
      </c>
      <c r="K761" s="15" t="str">
        <f ca="1">VLOOKUP($B761,INDIRECT("data!$"&amp;H737&amp;"$3:$CZ$554"),$E737-3*(B736-1)+K$1,FALSE)</f>
        <v>H</v>
      </c>
      <c r="L761" s="30" t="str">
        <f ca="1">VLOOKUP($B761,INDIRECT("data!$"&amp;H737&amp;"$3:$CZ$554"),$E737-3*(B736-1)+L$1,FALSE)</f>
        <v>K Friend</v>
      </c>
      <c r="M761" s="45">
        <f ca="1">VLOOKUP($B761,INDIRECT("data!$"&amp;H737&amp;"$3:$CZ$554"),$E737-3*(B736-1)+M$1,FALSE)</f>
        <v>10</v>
      </c>
      <c r="N761" s="45">
        <f ca="1">VLOOKUP($B761,INDIRECT("data!$"&amp;H737&amp;"$3:$CZ$554"),$E737-3*(B736-1)+N$1,FALSE)</f>
        <v>14</v>
      </c>
      <c r="O761" s="45">
        <f ca="1">VLOOKUP($B761,INDIRECT("data!$"&amp;H737&amp;"$3:$CZ$554"),$E737-3*(B736-1)+O$1,FALSE)</f>
        <v>4</v>
      </c>
      <c r="P761" s="45">
        <f ca="1">VLOOKUP($B761,INDIRECT("data!$"&amp;H737&amp;"$3:$CZ$554"),$E737-3*(B736-1)+P$1,FALSE)</f>
        <v>1</v>
      </c>
      <c r="Q761" s="45">
        <f ca="1">VLOOKUP($B761,INDIRECT("data!$"&amp;H737&amp;"$3:$CZ$554"),$E737-3*(B736-1)+Q$1,FALSE)</f>
        <v>6</v>
      </c>
      <c r="R761" s="45">
        <f ca="1">VLOOKUP($B761,INDIRECT("data!$"&amp;H737&amp;"$3:$CZ$554"),$E737-3*(B736-1)+R$1,FALSE)</f>
        <v>13</v>
      </c>
      <c r="S761" s="45">
        <f ca="1">VLOOKUP($B761,INDIRECT("data!$"&amp;H737&amp;"$3:$CZ$554"),$E737-3*(B736-1)+S$1,FALSE)</f>
        <v>5</v>
      </c>
      <c r="T761" s="45">
        <f ca="1">VLOOKUP($B761,INDIRECT("data!$"&amp;H737&amp;"$3:$CZ$554"),$E737-3*(B736-1)+T$1,FALSE)</f>
        <v>5</v>
      </c>
      <c r="U761" s="45">
        <f ca="1">VLOOKUP($B761,INDIRECT("data!$"&amp;H737&amp;"$3:$CZ$554"),$E737-3*(B736-1)+U$1,FALSE)</f>
        <v>0</v>
      </c>
      <c r="V761" s="45">
        <f ca="1">VLOOKUP($B761,INDIRECT("data!$"&amp;H737&amp;"$3:$CZ$554"),$E737-3*(B736-1)+V$1,FALSE)</f>
        <v>3</v>
      </c>
      <c r="W761" s="45">
        <f ca="1">VLOOKUP($B761,INDIRECT("data!$"&amp;H737&amp;"$3:$CZ$554"),$E737-3*(B736-1)+W$1,FALSE)</f>
        <v>0</v>
      </c>
      <c r="X761" s="45">
        <f ca="1">VLOOKUP($B761,INDIRECT("data!$"&amp;H737&amp;"$3:$CZ$554"),$E737-3*(B736-1)+X$1,FALSE)</f>
        <v>0</v>
      </c>
      <c r="Y761" s="47">
        <f ca="1">VLOOKUP($B761,INDIRECT("data!$"&amp;H737&amp;"$3:$CZ$554"),$E737-3*(B736-1)+Y$1,FALSE)</f>
        <v>2.2999999999999998</v>
      </c>
      <c r="Z761" s="47">
        <f ca="1">VLOOKUP($B761,INDIRECT("data!$"&amp;H737&amp;"$3:$CZ$554"),$E737-3*(B736-1)+Z$1,FALSE)</f>
        <v>3.3</v>
      </c>
      <c r="AA761" s="47">
        <f ca="1">VLOOKUP($B761,INDIRECT("data!$"&amp;H737&amp;"$3:$CZ$554"),$E737-3*(B736-1)+AA$1,FALSE)</f>
        <v>3.5</v>
      </c>
      <c r="AB761" s="47">
        <f ca="1">VLOOKUP($B761,INDIRECT("data!$"&amp;H737&amp;"$3:$CZ$554"),$E737-3*(B736-1)+AB$1,FALSE)</f>
        <v>2.34</v>
      </c>
      <c r="AC761" s="47">
        <f ca="1">VLOOKUP($B761,INDIRECT("data!$"&amp;H737&amp;"$3:$CZ$554"),$E737-3*(B736-1)+AC$1,FALSE)</f>
        <v>3.32</v>
      </c>
      <c r="AD761" s="47">
        <f ca="1">VLOOKUP($B761,INDIRECT("data!$"&amp;H737&amp;"$3:$CZ$554"),$E737-3*(B736-1)+AD$1,FALSE)</f>
        <v>3.37</v>
      </c>
      <c r="AE761" s="47">
        <f ca="1">VLOOKUP($B761,INDIRECT("data!$"&amp;H737&amp;"$3:$CZ$554"),$E737-3*(B736-1)+AE$1,FALSE)</f>
        <v>2.17</v>
      </c>
      <c r="AF761" s="47">
        <f ca="1">VLOOKUP($B761,INDIRECT("data!$"&amp;H737&amp;"$3:$CZ$554"),$E737-3*(B736-1)+AF$1,FALSE)</f>
        <v>1.67</v>
      </c>
      <c r="AG761" s="65">
        <f t="shared" ca="1" si="1627"/>
        <v>3</v>
      </c>
      <c r="AH761" s="65">
        <f t="shared" ca="1" si="1628"/>
        <v>1</v>
      </c>
      <c r="AI761" s="65">
        <f t="shared" ca="1" si="1629"/>
        <v>2</v>
      </c>
      <c r="AJ761" s="65">
        <f t="shared" ca="1" si="1630"/>
        <v>2</v>
      </c>
      <c r="AK761" s="65">
        <f t="shared" ca="1" si="1631"/>
        <v>0</v>
      </c>
      <c r="AL761" s="66" t="str">
        <f t="shared" ca="1" si="1632"/>
        <v>H</v>
      </c>
      <c r="AM761" s="66" t="str">
        <f t="shared" ca="1" si="1633"/>
        <v>H-H</v>
      </c>
      <c r="AN761" s="65">
        <f t="shared" ca="1" si="1634"/>
        <v>0</v>
      </c>
      <c r="AO761" s="65">
        <f t="shared" ca="1" si="1635"/>
        <v>1</v>
      </c>
      <c r="AP761" s="65">
        <f t="shared" ca="1" si="1636"/>
        <v>0</v>
      </c>
      <c r="AQ761" s="65">
        <f t="shared" ca="1" si="1637"/>
        <v>1</v>
      </c>
      <c r="AR761" s="65">
        <f t="shared" ca="1" si="1638"/>
        <v>0</v>
      </c>
      <c r="AS761" s="65">
        <f t="shared" ca="1" si="1639"/>
        <v>1</v>
      </c>
      <c r="AT761" s="65">
        <f t="shared" ca="1" si="1640"/>
        <v>0</v>
      </c>
    </row>
    <row r="762" spans="1:46" ht="18" customHeight="1" x14ac:dyDescent="0.25">
      <c r="A762" s="49" t="str">
        <f ca="1">CONCATENATE(B758,"-",B762)</f>
        <v>Swansea-All-4</v>
      </c>
      <c r="B762" s="38">
        <v>4</v>
      </c>
      <c r="C762" s="41">
        <f ca="1">VLOOKUP($B762,INDIRECT("data!$"&amp;H737&amp;"$3:$CZ$554"),$E737-3*(B736-1)+C$1,FALSE)</f>
        <v>43365</v>
      </c>
      <c r="D762" s="30" t="str">
        <f ca="1">VLOOKUP($B762,INDIRECT("data!$"&amp;H737&amp;"$3:$CZ$554"),$E737-3*(B736-1)+D$1,FALSE)</f>
        <v>Middlesbrough</v>
      </c>
      <c r="E762" s="30" t="str">
        <f ca="1">VLOOKUP($B762,INDIRECT("data!$"&amp;H737&amp;"$3:$CZ$554"),$E737-3*(B736-1)+E$1,FALSE)</f>
        <v>Swansea</v>
      </c>
      <c r="F762" s="29">
        <f ca="1">VLOOKUP($B762,INDIRECT("data!$"&amp;H737&amp;"$3:$CZ$554"),$E737-3*(B736-1)+F$1,FALSE)</f>
        <v>0</v>
      </c>
      <c r="G762" s="29">
        <f ca="1">VLOOKUP($B762,INDIRECT("data!$"&amp;H737&amp;"$3:$CZ$554"),$E737-3*(B736-1)+G$1,FALSE)</f>
        <v>0</v>
      </c>
      <c r="H762" s="15" t="str">
        <f ca="1">VLOOKUP($B762,INDIRECT("data!$"&amp;H737&amp;"$3:$CZ$554"),$E737-3*(B736-1)+H$1,FALSE)</f>
        <v>D</v>
      </c>
      <c r="I762" s="29">
        <f ca="1">VLOOKUP($B762,INDIRECT("data!$"&amp;H737&amp;"$3:$CZ$554"),$E737-3*(B736-1)+I$1,FALSE)</f>
        <v>0</v>
      </c>
      <c r="J762" s="29">
        <f ca="1">VLOOKUP($B762,INDIRECT("data!$"&amp;H737&amp;"$3:$CZ$554"),$E737-3*(B736-1)+J$1,FALSE)</f>
        <v>0</v>
      </c>
      <c r="K762" s="15" t="str">
        <f ca="1">VLOOKUP($B762,INDIRECT("data!$"&amp;H737&amp;"$3:$CZ$554"),$E737-3*(B736-1)+K$1,FALSE)</f>
        <v>D</v>
      </c>
      <c r="L762" s="30" t="str">
        <f ca="1">VLOOKUP($B762,INDIRECT("data!$"&amp;H737&amp;"$3:$CZ$554"),$E737-3*(B736-1)+L$1,FALSE)</f>
        <v>S Hooper</v>
      </c>
      <c r="M762" s="45">
        <f ca="1">VLOOKUP($B762,INDIRECT("data!$"&amp;H737&amp;"$3:$CZ$554"),$E737-3*(B736-1)+M$1,FALSE)</f>
        <v>16</v>
      </c>
      <c r="N762" s="45">
        <f ca="1">VLOOKUP($B762,INDIRECT("data!$"&amp;H737&amp;"$3:$CZ$554"),$E737-3*(B736-1)+N$1,FALSE)</f>
        <v>5</v>
      </c>
      <c r="O762" s="45">
        <f ca="1">VLOOKUP($B762,INDIRECT("data!$"&amp;H737&amp;"$3:$CZ$554"),$E737-3*(B736-1)+O$1,FALSE)</f>
        <v>5</v>
      </c>
      <c r="P762" s="45">
        <f ca="1">VLOOKUP($B762,INDIRECT("data!$"&amp;H737&amp;"$3:$CZ$554"),$E737-3*(B736-1)+P$1,FALSE)</f>
        <v>2</v>
      </c>
      <c r="Q762" s="45">
        <f ca="1">VLOOKUP($B762,INDIRECT("data!$"&amp;H737&amp;"$3:$CZ$554"),$E737-3*(B736-1)+Q$1,FALSE)</f>
        <v>13</v>
      </c>
      <c r="R762" s="45">
        <f ca="1">VLOOKUP($B762,INDIRECT("data!$"&amp;H737&amp;"$3:$CZ$554"),$E737-3*(B736-1)+R$1,FALSE)</f>
        <v>11</v>
      </c>
      <c r="S762" s="45">
        <f ca="1">VLOOKUP($B762,INDIRECT("data!$"&amp;H737&amp;"$3:$CZ$554"),$E737-3*(B736-1)+S$1,FALSE)</f>
        <v>10</v>
      </c>
      <c r="T762" s="45">
        <f ca="1">VLOOKUP($B762,INDIRECT("data!$"&amp;H737&amp;"$3:$CZ$554"),$E737-3*(B736-1)+T$1,FALSE)</f>
        <v>3</v>
      </c>
      <c r="U762" s="45">
        <f ca="1">VLOOKUP($B762,INDIRECT("data!$"&amp;H737&amp;"$3:$CZ$554"),$E737-3*(B736-1)+U$1,FALSE)</f>
        <v>3</v>
      </c>
      <c r="V762" s="45">
        <f ca="1">VLOOKUP($B762,INDIRECT("data!$"&amp;H737&amp;"$3:$CZ$554"),$E737-3*(B736-1)+V$1,FALSE)</f>
        <v>0</v>
      </c>
      <c r="W762" s="45">
        <f ca="1">VLOOKUP($B762,INDIRECT("data!$"&amp;H737&amp;"$3:$CZ$554"),$E737-3*(B736-1)+W$1,FALSE)</f>
        <v>0</v>
      </c>
      <c r="X762" s="45">
        <f ca="1">VLOOKUP($B762,INDIRECT("data!$"&amp;H737&amp;"$3:$CZ$554"),$E737-3*(B736-1)+X$1,FALSE)</f>
        <v>0</v>
      </c>
      <c r="Y762" s="47">
        <f ca="1">VLOOKUP($B762,INDIRECT("data!$"&amp;H737&amp;"$3:$CZ$554"),$E737-3*(B736-1)+Y$1,FALSE)</f>
        <v>1.7</v>
      </c>
      <c r="Z762" s="47">
        <f ca="1">VLOOKUP($B762,INDIRECT("data!$"&amp;H737&amp;"$3:$CZ$554"),$E737-3*(B736-1)+Z$1,FALSE)</f>
        <v>3.8</v>
      </c>
      <c r="AA762" s="47">
        <f ca="1">VLOOKUP($B762,INDIRECT("data!$"&amp;H737&amp;"$3:$CZ$554"),$E737-3*(B736-1)+AA$1,FALSE)</f>
        <v>5.75</v>
      </c>
      <c r="AB762" s="47">
        <f ca="1">VLOOKUP($B762,INDIRECT("data!$"&amp;H737&amp;"$3:$CZ$554"),$E737-3*(B736-1)+AB$1,FALSE)</f>
        <v>1.67</v>
      </c>
      <c r="AC762" s="47">
        <f ca="1">VLOOKUP($B762,INDIRECT("data!$"&amp;H737&amp;"$3:$CZ$554"),$E737-3*(B736-1)+AC$1,FALSE)</f>
        <v>3.93</v>
      </c>
      <c r="AD762" s="47">
        <f ca="1">VLOOKUP($B762,INDIRECT("data!$"&amp;H737&amp;"$3:$CZ$554"),$E737-3*(B736-1)+AD$1,FALSE)</f>
        <v>5.68</v>
      </c>
      <c r="AE762" s="47">
        <f ca="1">VLOOKUP($B762,INDIRECT("data!$"&amp;H737&amp;"$3:$CZ$554"),$E737-3*(B736-1)+AE$1,FALSE)</f>
        <v>2.23</v>
      </c>
      <c r="AF762" s="47">
        <f ca="1">VLOOKUP($B762,INDIRECT("data!$"&amp;H737&amp;"$3:$CZ$554"),$E737-3*(B736-1)+AF$1,FALSE)</f>
        <v>1.63</v>
      </c>
      <c r="AG762" s="65">
        <f t="shared" ca="1" si="1627"/>
        <v>0</v>
      </c>
      <c r="AH762" s="65">
        <f t="shared" ca="1" si="1628"/>
        <v>0</v>
      </c>
      <c r="AI762" s="65">
        <f t="shared" ca="1" si="1629"/>
        <v>0</v>
      </c>
      <c r="AJ762" s="65">
        <f t="shared" ca="1" si="1630"/>
        <v>0</v>
      </c>
      <c r="AK762" s="65">
        <f t="shared" ca="1" si="1631"/>
        <v>0</v>
      </c>
      <c r="AL762" s="66" t="str">
        <f t="shared" ca="1" si="1632"/>
        <v>D</v>
      </c>
      <c r="AM762" s="66" t="str">
        <f t="shared" ca="1" si="1633"/>
        <v>D-D</v>
      </c>
      <c r="AN762" s="65">
        <f t="shared" ca="1" si="1634"/>
        <v>0</v>
      </c>
      <c r="AO762" s="65">
        <f t="shared" ca="1" si="1635"/>
        <v>0</v>
      </c>
      <c r="AP762" s="65">
        <f t="shared" ca="1" si="1636"/>
        <v>0</v>
      </c>
      <c r="AQ762" s="65">
        <f t="shared" ca="1" si="1637"/>
        <v>0</v>
      </c>
      <c r="AR762" s="65">
        <f t="shared" ca="1" si="1638"/>
        <v>0</v>
      </c>
      <c r="AS762" s="65">
        <f t="shared" ca="1" si="1639"/>
        <v>0</v>
      </c>
      <c r="AT762" s="65">
        <f t="shared" ca="1" si="1640"/>
        <v>0</v>
      </c>
    </row>
    <row r="763" spans="1:46" ht="18" customHeight="1" x14ac:dyDescent="0.25">
      <c r="A763" s="49" t="str">
        <f ca="1">CONCATENATE(B758,"-",B763)</f>
        <v>Swansea-All-5</v>
      </c>
      <c r="B763" s="38">
        <v>5</v>
      </c>
      <c r="C763" s="41">
        <f ca="1">VLOOKUP($B763,INDIRECT("data!$"&amp;H737&amp;"$3:$CZ$554"),$E737-3*(B736-1)+C$1,FALSE)</f>
        <v>43361</v>
      </c>
      <c r="D763" s="30" t="str">
        <f ca="1">VLOOKUP($B763,INDIRECT("data!$"&amp;H737&amp;"$3:$CZ$554"),$E737-3*(B736-1)+D$1,FALSE)</f>
        <v>Stoke</v>
      </c>
      <c r="E763" s="30" t="str">
        <f ca="1">VLOOKUP($B763,INDIRECT("data!$"&amp;H737&amp;"$3:$CZ$554"),$E737-3*(B736-1)+E$1,FALSE)</f>
        <v>Swansea</v>
      </c>
      <c r="F763" s="29">
        <f ca="1">VLOOKUP($B763,INDIRECT("data!$"&amp;H737&amp;"$3:$CZ$554"),$E737-3*(B736-1)+F$1,FALSE)</f>
        <v>1</v>
      </c>
      <c r="G763" s="29">
        <f ca="1">VLOOKUP($B763,INDIRECT("data!$"&amp;H737&amp;"$3:$CZ$554"),$E737-3*(B736-1)+G$1,FALSE)</f>
        <v>0</v>
      </c>
      <c r="H763" s="15" t="str">
        <f ca="1">VLOOKUP($B763,INDIRECT("data!$"&amp;H737&amp;"$3:$CZ$554"),$E737-3*(B736-1)+H$1,FALSE)</f>
        <v>H</v>
      </c>
      <c r="I763" s="29">
        <f ca="1">VLOOKUP($B763,INDIRECT("data!$"&amp;H737&amp;"$3:$CZ$554"),$E737-3*(B736-1)+I$1,FALSE)</f>
        <v>0</v>
      </c>
      <c r="J763" s="29">
        <f ca="1">VLOOKUP($B763,INDIRECT("data!$"&amp;H737&amp;"$3:$CZ$554"),$E737-3*(B736-1)+J$1,FALSE)</f>
        <v>0</v>
      </c>
      <c r="K763" s="15" t="str">
        <f ca="1">VLOOKUP($B763,INDIRECT("data!$"&amp;H737&amp;"$3:$CZ$554"),$E737-3*(B736-1)+K$1,FALSE)</f>
        <v>D</v>
      </c>
      <c r="L763" s="30" t="str">
        <f ca="1">VLOOKUP($B763,INDIRECT("data!$"&amp;H737&amp;"$3:$CZ$554"),$E737-3*(B736-1)+L$1,FALSE)</f>
        <v>P Tierney</v>
      </c>
      <c r="M763" s="45">
        <f ca="1">VLOOKUP($B763,INDIRECT("data!$"&amp;H737&amp;"$3:$CZ$554"),$E737-3*(B736-1)+M$1,FALSE)</f>
        <v>8</v>
      </c>
      <c r="N763" s="45">
        <f ca="1">VLOOKUP($B763,INDIRECT("data!$"&amp;H737&amp;"$3:$CZ$554"),$E737-3*(B736-1)+N$1,FALSE)</f>
        <v>14</v>
      </c>
      <c r="O763" s="45">
        <f ca="1">VLOOKUP($B763,INDIRECT("data!$"&amp;H737&amp;"$3:$CZ$554"),$E737-3*(B736-1)+O$1,FALSE)</f>
        <v>3</v>
      </c>
      <c r="P763" s="45">
        <f ca="1">VLOOKUP($B763,INDIRECT("data!$"&amp;H737&amp;"$3:$CZ$554"),$E737-3*(B736-1)+P$1,FALSE)</f>
        <v>5</v>
      </c>
      <c r="Q763" s="45">
        <f ca="1">VLOOKUP($B763,INDIRECT("data!$"&amp;H737&amp;"$3:$CZ$554"),$E737-3*(B736-1)+Q$1,FALSE)</f>
        <v>13</v>
      </c>
      <c r="R763" s="45">
        <f ca="1">VLOOKUP($B763,INDIRECT("data!$"&amp;H737&amp;"$3:$CZ$554"),$E737-3*(B736-1)+R$1,FALSE)</f>
        <v>13</v>
      </c>
      <c r="S763" s="45">
        <f ca="1">VLOOKUP($B763,INDIRECT("data!$"&amp;H737&amp;"$3:$CZ$554"),$E737-3*(B736-1)+S$1,FALSE)</f>
        <v>1</v>
      </c>
      <c r="T763" s="45">
        <f ca="1">VLOOKUP($B763,INDIRECT("data!$"&amp;H737&amp;"$3:$CZ$554"),$E737-3*(B736-1)+T$1,FALSE)</f>
        <v>3</v>
      </c>
      <c r="U763" s="45">
        <f ca="1">VLOOKUP($B763,INDIRECT("data!$"&amp;H737&amp;"$3:$CZ$554"),$E737-3*(B736-1)+U$1,FALSE)</f>
        <v>2</v>
      </c>
      <c r="V763" s="45">
        <f ca="1">VLOOKUP($B763,INDIRECT("data!$"&amp;H737&amp;"$3:$CZ$554"),$E737-3*(B736-1)+V$1,FALSE)</f>
        <v>1</v>
      </c>
      <c r="W763" s="45">
        <f ca="1">VLOOKUP($B763,INDIRECT("data!$"&amp;H737&amp;"$3:$CZ$554"),$E737-3*(B736-1)+W$1,FALSE)</f>
        <v>0</v>
      </c>
      <c r="X763" s="45">
        <f ca="1">VLOOKUP($B763,INDIRECT("data!$"&amp;H737&amp;"$3:$CZ$554"),$E737-3*(B736-1)+X$1,FALSE)</f>
        <v>0</v>
      </c>
      <c r="Y763" s="47">
        <f ca="1">VLOOKUP($B763,INDIRECT("data!$"&amp;H737&amp;"$3:$CZ$554"),$E737-3*(B736-1)+Y$1,FALSE)</f>
        <v>1.9</v>
      </c>
      <c r="Z763" s="47">
        <f ca="1">VLOOKUP($B763,INDIRECT("data!$"&amp;H737&amp;"$3:$CZ$554"),$E737-3*(B736-1)+Z$1,FALSE)</f>
        <v>3.5</v>
      </c>
      <c r="AA763" s="47">
        <f ca="1">VLOOKUP($B763,INDIRECT("data!$"&amp;H737&amp;"$3:$CZ$554"),$E737-3*(B736-1)+AA$1,FALSE)</f>
        <v>4.5999999999999996</v>
      </c>
      <c r="AB763" s="47">
        <f ca="1">VLOOKUP($B763,INDIRECT("data!$"&amp;H737&amp;"$3:$CZ$554"),$E737-3*(B736-1)+AB$1,FALSE)</f>
        <v>1.84</v>
      </c>
      <c r="AC763" s="47">
        <f ca="1">VLOOKUP($B763,INDIRECT("data!$"&amp;H737&amp;"$3:$CZ$554"),$E737-3*(B736-1)+AC$1,FALSE)</f>
        <v>3.72</v>
      </c>
      <c r="AD763" s="47">
        <f ca="1">VLOOKUP($B763,INDIRECT("data!$"&amp;H737&amp;"$3:$CZ$554"),$E737-3*(B736-1)+AD$1,FALSE)</f>
        <v>4.5999999999999996</v>
      </c>
      <c r="AE763" s="47">
        <f ca="1">VLOOKUP($B763,INDIRECT("data!$"&amp;H737&amp;"$3:$CZ$554"),$E737-3*(B736-1)+AE$1,FALSE)</f>
        <v>2.1</v>
      </c>
      <c r="AF763" s="47">
        <f ca="1">VLOOKUP($B763,INDIRECT("data!$"&amp;H737&amp;"$3:$CZ$554"),$E737-3*(B736-1)+AF$1,FALSE)</f>
        <v>1.73</v>
      </c>
      <c r="AG763" s="65">
        <f t="shared" ca="1" si="1627"/>
        <v>1</v>
      </c>
      <c r="AH763" s="65">
        <f t="shared" ca="1" si="1628"/>
        <v>0</v>
      </c>
      <c r="AI763" s="65">
        <f t="shared" ca="1" si="1629"/>
        <v>1</v>
      </c>
      <c r="AJ763" s="65">
        <f t="shared" ca="1" si="1630"/>
        <v>1</v>
      </c>
      <c r="AK763" s="65">
        <f t="shared" ca="1" si="1631"/>
        <v>0</v>
      </c>
      <c r="AL763" s="66" t="str">
        <f t="shared" ca="1" si="1632"/>
        <v>H</v>
      </c>
      <c r="AM763" s="66" t="str">
        <f t="shared" ca="1" si="1633"/>
        <v>D-H</v>
      </c>
      <c r="AN763" s="65">
        <f t="shared" ca="1" si="1634"/>
        <v>0</v>
      </c>
      <c r="AO763" s="65">
        <f t="shared" ca="1" si="1635"/>
        <v>0</v>
      </c>
      <c r="AP763" s="65">
        <f t="shared" ca="1" si="1636"/>
        <v>0</v>
      </c>
      <c r="AQ763" s="65">
        <f t="shared" ca="1" si="1637"/>
        <v>1</v>
      </c>
      <c r="AR763" s="65">
        <f t="shared" ca="1" si="1638"/>
        <v>0</v>
      </c>
      <c r="AS763" s="65">
        <f t="shared" ca="1" si="1639"/>
        <v>0</v>
      </c>
      <c r="AT763" s="65">
        <f t="shared" ca="1" si="1640"/>
        <v>0</v>
      </c>
    </row>
    <row r="764" spans="1:46" ht="18" customHeight="1" x14ac:dyDescent="0.25">
      <c r="A764" s="49" t="str">
        <f ca="1">CONCATENATE(B758,"-",B764)</f>
        <v>Swansea-All-6</v>
      </c>
      <c r="B764" s="38">
        <v>6</v>
      </c>
      <c r="C764" s="41">
        <f ca="1">VLOOKUP($B764,INDIRECT("data!$"&amp;H737&amp;"$3:$CZ$554"),$E737-3*(B736-1)+C$1,FALSE)</f>
        <v>43358</v>
      </c>
      <c r="D764" s="30" t="str">
        <f ca="1">VLOOKUP($B764,INDIRECT("data!$"&amp;H737&amp;"$3:$CZ$554"),$E737-3*(B736-1)+D$1,FALSE)</f>
        <v>Swansea</v>
      </c>
      <c r="E764" s="30" t="str">
        <f ca="1">VLOOKUP($B764,INDIRECT("data!$"&amp;H737&amp;"$3:$CZ$554"),$E737-3*(B736-1)+E$1,FALSE)</f>
        <v>Nott'm Forest</v>
      </c>
      <c r="F764" s="29">
        <f ca="1">VLOOKUP($B764,INDIRECT("data!$"&amp;H737&amp;"$3:$CZ$554"),$E737-3*(B736-1)+F$1,FALSE)</f>
        <v>0</v>
      </c>
      <c r="G764" s="29">
        <f ca="1">VLOOKUP($B764,INDIRECT("data!$"&amp;H737&amp;"$3:$CZ$554"),$E737-3*(B736-1)+G$1,FALSE)</f>
        <v>0</v>
      </c>
      <c r="H764" s="15" t="str">
        <f ca="1">VLOOKUP($B764,INDIRECT("data!$"&amp;H737&amp;"$3:$CZ$554"),$E737-3*(B736-1)+H$1,FALSE)</f>
        <v>D</v>
      </c>
      <c r="I764" s="29">
        <f ca="1">VLOOKUP($B764,INDIRECT("data!$"&amp;H737&amp;"$3:$CZ$554"),$E737-3*(B736-1)+I$1,FALSE)</f>
        <v>0</v>
      </c>
      <c r="J764" s="29">
        <f ca="1">VLOOKUP($B764,INDIRECT("data!$"&amp;H737&amp;"$3:$CZ$554"),$E737-3*(B736-1)+J$1,FALSE)</f>
        <v>0</v>
      </c>
      <c r="K764" s="15" t="str">
        <f ca="1">VLOOKUP($B764,INDIRECT("data!$"&amp;H737&amp;"$3:$CZ$554"),$E737-3*(B736-1)+K$1,FALSE)</f>
        <v>D</v>
      </c>
      <c r="L764" s="30" t="str">
        <f ca="1">VLOOKUP($B764,INDIRECT("data!$"&amp;H737&amp;"$3:$CZ$554"),$E737-3*(B736-1)+L$1,FALSE)</f>
        <v>S Duncan</v>
      </c>
      <c r="M764" s="45">
        <f ca="1">VLOOKUP($B764,INDIRECT("data!$"&amp;H737&amp;"$3:$CZ$554"),$E737-3*(B736-1)+M$1,FALSE)</f>
        <v>5</v>
      </c>
      <c r="N764" s="45">
        <f ca="1">VLOOKUP($B764,INDIRECT("data!$"&amp;H737&amp;"$3:$CZ$554"),$E737-3*(B736-1)+N$1,FALSE)</f>
        <v>16</v>
      </c>
      <c r="O764" s="45">
        <f ca="1">VLOOKUP($B764,INDIRECT("data!$"&amp;H737&amp;"$3:$CZ$554"),$E737-3*(B736-1)+O$1,FALSE)</f>
        <v>2</v>
      </c>
      <c r="P764" s="45">
        <f ca="1">VLOOKUP($B764,INDIRECT("data!$"&amp;H737&amp;"$3:$CZ$554"),$E737-3*(B736-1)+P$1,FALSE)</f>
        <v>4</v>
      </c>
      <c r="Q764" s="45">
        <f ca="1">VLOOKUP($B764,INDIRECT("data!$"&amp;H737&amp;"$3:$CZ$554"),$E737-3*(B736-1)+Q$1,FALSE)</f>
        <v>4</v>
      </c>
      <c r="R764" s="45">
        <f ca="1">VLOOKUP($B764,INDIRECT("data!$"&amp;H737&amp;"$3:$CZ$554"),$E737-3*(B736-1)+R$1,FALSE)</f>
        <v>13</v>
      </c>
      <c r="S764" s="45">
        <f ca="1">VLOOKUP($B764,INDIRECT("data!$"&amp;H737&amp;"$3:$CZ$554"),$E737-3*(B736-1)+S$1,FALSE)</f>
        <v>3</v>
      </c>
      <c r="T764" s="45">
        <f ca="1">VLOOKUP($B764,INDIRECT("data!$"&amp;H737&amp;"$3:$CZ$554"),$E737-3*(B736-1)+T$1,FALSE)</f>
        <v>10</v>
      </c>
      <c r="U764" s="45">
        <f ca="1">VLOOKUP($B764,INDIRECT("data!$"&amp;H737&amp;"$3:$CZ$554"),$E737-3*(B736-1)+U$1,FALSE)</f>
        <v>0</v>
      </c>
      <c r="V764" s="45">
        <f ca="1">VLOOKUP($B764,INDIRECT("data!$"&amp;H737&amp;"$3:$CZ$554"),$E737-3*(B736-1)+V$1,FALSE)</f>
        <v>3</v>
      </c>
      <c r="W764" s="45">
        <f ca="1">VLOOKUP($B764,INDIRECT("data!$"&amp;H737&amp;"$3:$CZ$554"),$E737-3*(B736-1)+W$1,FALSE)</f>
        <v>0</v>
      </c>
      <c r="X764" s="45">
        <f ca="1">VLOOKUP($B764,INDIRECT("data!$"&amp;H737&amp;"$3:$CZ$554"),$E737-3*(B736-1)+X$1,FALSE)</f>
        <v>0</v>
      </c>
      <c r="Y764" s="47">
        <f ca="1">VLOOKUP($B764,INDIRECT("data!$"&amp;H737&amp;"$3:$CZ$554"),$E737-3*(B736-1)+Y$1,FALSE)</f>
        <v>2.2999999999999998</v>
      </c>
      <c r="Z764" s="47">
        <f ca="1">VLOOKUP($B764,INDIRECT("data!$"&amp;H737&amp;"$3:$CZ$554"),$E737-3*(B736-1)+Z$1,FALSE)</f>
        <v>3.4</v>
      </c>
      <c r="AA764" s="47">
        <f ca="1">VLOOKUP($B764,INDIRECT("data!$"&amp;H737&amp;"$3:$CZ$554"),$E737-3*(B736-1)+AA$1,FALSE)</f>
        <v>3.4</v>
      </c>
      <c r="AB764" s="47">
        <f ca="1">VLOOKUP($B764,INDIRECT("data!$"&amp;H737&amp;"$3:$CZ$554"),$E737-3*(B736-1)+AB$1,FALSE)</f>
        <v>2.25</v>
      </c>
      <c r="AC764" s="47">
        <f ca="1">VLOOKUP($B764,INDIRECT("data!$"&amp;H737&amp;"$3:$CZ$554"),$E737-3*(B736-1)+AC$1,FALSE)</f>
        <v>3.39</v>
      </c>
      <c r="AD764" s="47">
        <f ca="1">VLOOKUP($B764,INDIRECT("data!$"&amp;H737&amp;"$3:$CZ$554"),$E737-3*(B736-1)+AD$1,FALSE)</f>
        <v>3.45</v>
      </c>
      <c r="AE764" s="47">
        <f ca="1">VLOOKUP($B764,INDIRECT("data!$"&amp;H737&amp;"$3:$CZ$554"),$E737-3*(B736-1)+AE$1,FALSE)</f>
        <v>2.0099999999999998</v>
      </c>
      <c r="AF764" s="47">
        <f ca="1">VLOOKUP($B764,INDIRECT("data!$"&amp;H737&amp;"$3:$CZ$554"),$E737-3*(B736-1)+AF$1,FALSE)</f>
        <v>1.79</v>
      </c>
      <c r="AG764" s="65">
        <f t="shared" ca="1" si="1627"/>
        <v>0</v>
      </c>
      <c r="AH764" s="65">
        <f t="shared" ca="1" si="1628"/>
        <v>0</v>
      </c>
      <c r="AI764" s="65">
        <f t="shared" ca="1" si="1629"/>
        <v>0</v>
      </c>
      <c r="AJ764" s="65">
        <f t="shared" ca="1" si="1630"/>
        <v>0</v>
      </c>
      <c r="AK764" s="65">
        <f t="shared" ca="1" si="1631"/>
        <v>0</v>
      </c>
      <c r="AL764" s="66" t="str">
        <f t="shared" ca="1" si="1632"/>
        <v>D</v>
      </c>
      <c r="AM764" s="66" t="str">
        <f t="shared" ca="1" si="1633"/>
        <v>D-D</v>
      </c>
      <c r="AN764" s="65">
        <f t="shared" ca="1" si="1634"/>
        <v>0</v>
      </c>
      <c r="AO764" s="65">
        <f t="shared" ca="1" si="1635"/>
        <v>0</v>
      </c>
      <c r="AP764" s="65">
        <f t="shared" ca="1" si="1636"/>
        <v>0</v>
      </c>
      <c r="AQ764" s="65">
        <f t="shared" ca="1" si="1637"/>
        <v>0</v>
      </c>
      <c r="AR764" s="65">
        <f t="shared" ca="1" si="1638"/>
        <v>0</v>
      </c>
      <c r="AS764" s="65">
        <f t="shared" ca="1" si="1639"/>
        <v>0</v>
      </c>
      <c r="AT764" s="65">
        <f t="shared" ca="1" si="1640"/>
        <v>0</v>
      </c>
    </row>
    <row r="765" spans="1:46" ht="18" customHeight="1" x14ac:dyDescent="0.25">
      <c r="A765" s="49" t="str">
        <f ca="1">CONCATENATE(B758,"-",B765)</f>
        <v>Swansea-All-7</v>
      </c>
      <c r="B765" s="38">
        <v>7</v>
      </c>
      <c r="C765" s="41">
        <f ca="1">VLOOKUP($B765,INDIRECT("data!$"&amp;H737&amp;"$3:$CZ$554"),$E737-3*(B736-1)+C$1,FALSE)</f>
        <v>43344</v>
      </c>
      <c r="D765" s="30" t="str">
        <f ca="1">VLOOKUP($B765,INDIRECT("data!$"&amp;H737&amp;"$3:$CZ$554"),$E737-3*(B736-1)+D$1,FALSE)</f>
        <v>Millwall</v>
      </c>
      <c r="E765" s="30" t="str">
        <f ca="1">VLOOKUP($B765,INDIRECT("data!$"&amp;H737&amp;"$3:$CZ$554"),$E737-3*(B736-1)+E$1,FALSE)</f>
        <v>Swansea</v>
      </c>
      <c r="F765" s="29">
        <f ca="1">VLOOKUP($B765,INDIRECT("data!$"&amp;H737&amp;"$3:$CZ$554"),$E737-3*(B736-1)+F$1,FALSE)</f>
        <v>1</v>
      </c>
      <c r="G765" s="29">
        <f ca="1">VLOOKUP($B765,INDIRECT("data!$"&amp;H737&amp;"$3:$CZ$554"),$E737-3*(B736-1)+G$1,FALSE)</f>
        <v>2</v>
      </c>
      <c r="H765" s="15" t="str">
        <f ca="1">VLOOKUP($B765,INDIRECT("data!$"&amp;H737&amp;"$3:$CZ$554"),$E737-3*(B736-1)+H$1,FALSE)</f>
        <v>A</v>
      </c>
      <c r="I765" s="29">
        <f ca="1">VLOOKUP($B765,INDIRECT("data!$"&amp;H737&amp;"$3:$CZ$554"),$E737-3*(B736-1)+I$1,FALSE)</f>
        <v>0</v>
      </c>
      <c r="J765" s="29">
        <f ca="1">VLOOKUP($B765,INDIRECT("data!$"&amp;H737&amp;"$3:$CZ$554"),$E737-3*(B736-1)+J$1,FALSE)</f>
        <v>0</v>
      </c>
      <c r="K765" s="15" t="str">
        <f ca="1">VLOOKUP($B765,INDIRECT("data!$"&amp;H737&amp;"$3:$CZ$554"),$E737-3*(B736-1)+K$1,FALSE)</f>
        <v>D</v>
      </c>
      <c r="L765" s="30" t="str">
        <f ca="1">VLOOKUP($B765,INDIRECT("data!$"&amp;H737&amp;"$3:$CZ$554"),$E737-3*(B736-1)+L$1,FALSE)</f>
        <v>G Scott</v>
      </c>
      <c r="M765" s="45">
        <f ca="1">VLOOKUP($B765,INDIRECT("data!$"&amp;H737&amp;"$3:$CZ$554"),$E737-3*(B736-1)+M$1,FALSE)</f>
        <v>11</v>
      </c>
      <c r="N765" s="45">
        <f ca="1">VLOOKUP($B765,INDIRECT("data!$"&amp;H737&amp;"$3:$CZ$554"),$E737-3*(B736-1)+N$1,FALSE)</f>
        <v>8</v>
      </c>
      <c r="O765" s="45">
        <f ca="1">VLOOKUP($B765,INDIRECT("data!$"&amp;H737&amp;"$3:$CZ$554"),$E737-3*(B736-1)+O$1,FALSE)</f>
        <v>2</v>
      </c>
      <c r="P765" s="45">
        <f ca="1">VLOOKUP($B765,INDIRECT("data!$"&amp;H737&amp;"$3:$CZ$554"),$E737-3*(B736-1)+P$1,FALSE)</f>
        <v>2</v>
      </c>
      <c r="Q765" s="45">
        <f ca="1">VLOOKUP($B765,INDIRECT("data!$"&amp;H737&amp;"$3:$CZ$554"),$E737-3*(B736-1)+Q$1,FALSE)</f>
        <v>12</v>
      </c>
      <c r="R765" s="45">
        <f ca="1">VLOOKUP($B765,INDIRECT("data!$"&amp;H737&amp;"$3:$CZ$554"),$E737-3*(B736-1)+R$1,FALSE)</f>
        <v>8</v>
      </c>
      <c r="S765" s="45">
        <f ca="1">VLOOKUP($B765,INDIRECT("data!$"&amp;H737&amp;"$3:$CZ$554"),$E737-3*(B736-1)+S$1,FALSE)</f>
        <v>5</v>
      </c>
      <c r="T765" s="45">
        <f ca="1">VLOOKUP($B765,INDIRECT("data!$"&amp;H737&amp;"$3:$CZ$554"),$E737-3*(B736-1)+T$1,FALSE)</f>
        <v>3</v>
      </c>
      <c r="U765" s="45">
        <f ca="1">VLOOKUP($B765,INDIRECT("data!$"&amp;H737&amp;"$3:$CZ$554"),$E737-3*(B736-1)+U$1,FALSE)</f>
        <v>1</v>
      </c>
      <c r="V765" s="45">
        <f ca="1">VLOOKUP($B765,INDIRECT("data!$"&amp;H737&amp;"$3:$CZ$554"),$E737-3*(B736-1)+V$1,FALSE)</f>
        <v>1</v>
      </c>
      <c r="W765" s="45">
        <f ca="1">VLOOKUP($B765,INDIRECT("data!$"&amp;H737&amp;"$3:$CZ$554"),$E737-3*(B736-1)+W$1,FALSE)</f>
        <v>0</v>
      </c>
      <c r="X765" s="45">
        <f ca="1">VLOOKUP($B765,INDIRECT("data!$"&amp;H737&amp;"$3:$CZ$554"),$E737-3*(B736-1)+X$1,FALSE)</f>
        <v>1</v>
      </c>
      <c r="Y765" s="47">
        <f ca="1">VLOOKUP($B765,INDIRECT("data!$"&amp;H737&amp;"$3:$CZ$554"),$E737-3*(B736-1)+Y$1,FALSE)</f>
        <v>2.2000000000000002</v>
      </c>
      <c r="Z765" s="47">
        <f ca="1">VLOOKUP($B765,INDIRECT("data!$"&amp;H737&amp;"$3:$CZ$554"),$E737-3*(B736-1)+Z$1,FALSE)</f>
        <v>3.3</v>
      </c>
      <c r="AA765" s="47">
        <f ca="1">VLOOKUP($B765,INDIRECT("data!$"&amp;H737&amp;"$3:$CZ$554"),$E737-3*(B736-1)+AA$1,FALSE)</f>
        <v>3.75</v>
      </c>
      <c r="AB765" s="47">
        <f ca="1">VLOOKUP($B765,INDIRECT("data!$"&amp;H737&amp;"$3:$CZ$554"),$E737-3*(B736-1)+AB$1,FALSE)</f>
        <v>2.21</v>
      </c>
      <c r="AC765" s="47">
        <f ca="1">VLOOKUP($B765,INDIRECT("data!$"&amp;H737&amp;"$3:$CZ$554"),$E737-3*(B736-1)+AC$1,FALSE)</f>
        <v>3.29</v>
      </c>
      <c r="AD765" s="47">
        <f ca="1">VLOOKUP($B765,INDIRECT("data!$"&amp;H737&amp;"$3:$CZ$554"),$E737-3*(B736-1)+AD$1,FALSE)</f>
        <v>3.74</v>
      </c>
      <c r="AE765" s="47">
        <f ca="1">VLOOKUP($B765,INDIRECT("data!$"&amp;H737&amp;"$3:$CZ$554"),$E737-3*(B736-1)+AE$1,FALSE)</f>
        <v>2.13</v>
      </c>
      <c r="AF765" s="47">
        <f ca="1">VLOOKUP($B765,INDIRECT("data!$"&amp;H737&amp;"$3:$CZ$554"),$E737-3*(B736-1)+AF$1,FALSE)</f>
        <v>1.69</v>
      </c>
      <c r="AG765" s="65">
        <f t="shared" ca="1" si="1627"/>
        <v>3</v>
      </c>
      <c r="AH765" s="65">
        <f t="shared" ca="1" si="1628"/>
        <v>0</v>
      </c>
      <c r="AI765" s="65">
        <f t="shared" ca="1" si="1629"/>
        <v>3</v>
      </c>
      <c r="AJ765" s="65">
        <f t="shared" ca="1" si="1630"/>
        <v>1</v>
      </c>
      <c r="AK765" s="65">
        <f t="shared" ca="1" si="1631"/>
        <v>2</v>
      </c>
      <c r="AL765" s="66" t="str">
        <f t="shared" ca="1" si="1632"/>
        <v>A</v>
      </c>
      <c r="AM765" s="66" t="str">
        <f t="shared" ca="1" si="1633"/>
        <v>D-A</v>
      </c>
      <c r="AN765" s="65">
        <f t="shared" ca="1" si="1634"/>
        <v>1</v>
      </c>
      <c r="AO765" s="65">
        <f t="shared" ca="1" si="1635"/>
        <v>0</v>
      </c>
      <c r="AP765" s="65">
        <f t="shared" ca="1" si="1636"/>
        <v>0</v>
      </c>
      <c r="AQ765" s="65">
        <f t="shared" ca="1" si="1637"/>
        <v>0</v>
      </c>
      <c r="AR765" s="65">
        <f t="shared" ca="1" si="1638"/>
        <v>0</v>
      </c>
      <c r="AS765" s="65">
        <f t="shared" ca="1" si="1639"/>
        <v>0</v>
      </c>
      <c r="AT765" s="65">
        <f t="shared" ca="1" si="1640"/>
        <v>0</v>
      </c>
    </row>
    <row r="766" spans="1:46" ht="18" customHeight="1" x14ac:dyDescent="0.25">
      <c r="A766" s="49" t="str">
        <f ca="1">CONCATENATE(B758,"-",B766)</f>
        <v>Swansea-All-8</v>
      </c>
      <c r="B766" s="38">
        <v>8</v>
      </c>
      <c r="C766" s="41">
        <f ca="1">VLOOKUP($B766,INDIRECT("data!$"&amp;H737&amp;"$3:$CZ$554"),$E737-3*(B736-1)+C$1,FALSE)</f>
        <v>43337</v>
      </c>
      <c r="D766" s="30" t="str">
        <f ca="1">VLOOKUP($B766,INDIRECT("data!$"&amp;H737&amp;"$3:$CZ$554"),$E737-3*(B736-1)+D$1,FALSE)</f>
        <v>Swansea</v>
      </c>
      <c r="E766" s="30" t="str">
        <f ca="1">VLOOKUP($B766,INDIRECT("data!$"&amp;H737&amp;"$3:$CZ$554"),$E737-3*(B736-1)+E$1,FALSE)</f>
        <v>Bristol City</v>
      </c>
      <c r="F766" s="29">
        <f ca="1">VLOOKUP($B766,INDIRECT("data!$"&amp;H737&amp;"$3:$CZ$554"),$E737-3*(B736-1)+F$1,FALSE)</f>
        <v>0</v>
      </c>
      <c r="G766" s="29">
        <f ca="1">VLOOKUP($B766,INDIRECT("data!$"&amp;H737&amp;"$3:$CZ$554"),$E737-3*(B736-1)+G$1,FALSE)</f>
        <v>1</v>
      </c>
      <c r="H766" s="15" t="str">
        <f ca="1">VLOOKUP($B766,INDIRECT("data!$"&amp;H737&amp;"$3:$CZ$554"),$E737-3*(B736-1)+H$1,FALSE)</f>
        <v>A</v>
      </c>
      <c r="I766" s="29">
        <f ca="1">VLOOKUP($B766,INDIRECT("data!$"&amp;H737&amp;"$3:$CZ$554"),$E737-3*(B736-1)+I$1,FALSE)</f>
        <v>0</v>
      </c>
      <c r="J766" s="29">
        <f ca="1">VLOOKUP($B766,INDIRECT("data!$"&amp;H737&amp;"$3:$CZ$554"),$E737-3*(B736-1)+J$1,FALSE)</f>
        <v>1</v>
      </c>
      <c r="K766" s="15" t="str">
        <f ca="1">VLOOKUP($B766,INDIRECT("data!$"&amp;H737&amp;"$3:$CZ$554"),$E737-3*(B736-1)+K$1,FALSE)</f>
        <v>A</v>
      </c>
      <c r="L766" s="30" t="str">
        <f ca="1">VLOOKUP($B766,INDIRECT("data!$"&amp;H737&amp;"$3:$CZ$554"),$E737-3*(B736-1)+L$1,FALSE)</f>
        <v>G Ward</v>
      </c>
      <c r="M766" s="45">
        <f ca="1">VLOOKUP($B766,INDIRECT("data!$"&amp;H737&amp;"$3:$CZ$554"),$E737-3*(B736-1)+M$1,FALSE)</f>
        <v>12</v>
      </c>
      <c r="N766" s="45">
        <f ca="1">VLOOKUP($B766,INDIRECT("data!$"&amp;H737&amp;"$3:$CZ$554"),$E737-3*(B736-1)+N$1,FALSE)</f>
        <v>10</v>
      </c>
      <c r="O766" s="45">
        <f ca="1">VLOOKUP($B766,INDIRECT("data!$"&amp;H737&amp;"$3:$CZ$554"),$E737-3*(B736-1)+O$1,FALSE)</f>
        <v>3</v>
      </c>
      <c r="P766" s="45">
        <f ca="1">VLOOKUP($B766,INDIRECT("data!$"&amp;H737&amp;"$3:$CZ$554"),$E737-3*(B736-1)+P$1,FALSE)</f>
        <v>6</v>
      </c>
      <c r="Q766" s="45">
        <f ca="1">VLOOKUP($B766,INDIRECT("data!$"&amp;H737&amp;"$3:$CZ$554"),$E737-3*(B736-1)+Q$1,FALSE)</f>
        <v>8</v>
      </c>
      <c r="R766" s="45">
        <f ca="1">VLOOKUP($B766,INDIRECT("data!$"&amp;H737&amp;"$3:$CZ$554"),$E737-3*(B736-1)+R$1,FALSE)</f>
        <v>11</v>
      </c>
      <c r="S766" s="45">
        <f ca="1">VLOOKUP($B766,INDIRECT("data!$"&amp;H737&amp;"$3:$CZ$554"),$E737-3*(B736-1)+S$1,FALSE)</f>
        <v>4</v>
      </c>
      <c r="T766" s="45">
        <f ca="1">VLOOKUP($B766,INDIRECT("data!$"&amp;H737&amp;"$3:$CZ$554"),$E737-3*(B736-1)+T$1,FALSE)</f>
        <v>5</v>
      </c>
      <c r="U766" s="45">
        <f ca="1">VLOOKUP($B766,INDIRECT("data!$"&amp;H737&amp;"$3:$CZ$554"),$E737-3*(B736-1)+U$1,FALSE)</f>
        <v>0</v>
      </c>
      <c r="V766" s="45">
        <f ca="1">VLOOKUP($B766,INDIRECT("data!$"&amp;H737&amp;"$3:$CZ$554"),$E737-3*(B736-1)+V$1,FALSE)</f>
        <v>1</v>
      </c>
      <c r="W766" s="45">
        <f ca="1">VLOOKUP($B766,INDIRECT("data!$"&amp;H737&amp;"$3:$CZ$554"),$E737-3*(B736-1)+W$1,FALSE)</f>
        <v>0</v>
      </c>
      <c r="X766" s="45">
        <f ca="1">VLOOKUP($B766,INDIRECT("data!$"&amp;H737&amp;"$3:$CZ$554"),$E737-3*(B736-1)+X$1,FALSE)</f>
        <v>0</v>
      </c>
      <c r="Y766" s="47">
        <f ca="1">VLOOKUP($B766,INDIRECT("data!$"&amp;H737&amp;"$3:$CZ$554"),$E737-3*(B736-1)+Y$1,FALSE)</f>
        <v>2.25</v>
      </c>
      <c r="Z766" s="47">
        <f ca="1">VLOOKUP($B766,INDIRECT("data!$"&amp;H737&amp;"$3:$CZ$554"),$E737-3*(B736-1)+Z$1,FALSE)</f>
        <v>3.4</v>
      </c>
      <c r="AA766" s="47">
        <f ca="1">VLOOKUP($B766,INDIRECT("data!$"&amp;H737&amp;"$3:$CZ$554"),$E737-3*(B736-1)+AA$1,FALSE)</f>
        <v>3.5</v>
      </c>
      <c r="AB766" s="47">
        <f ca="1">VLOOKUP($B766,INDIRECT("data!$"&amp;H737&amp;"$3:$CZ$554"),$E737-3*(B736-1)+AB$1,FALSE)</f>
        <v>2.31</v>
      </c>
      <c r="AC766" s="47">
        <f ca="1">VLOOKUP($B766,INDIRECT("data!$"&amp;H737&amp;"$3:$CZ$554"),$E737-3*(B736-1)+AC$1,FALSE)</f>
        <v>3.46</v>
      </c>
      <c r="AD766" s="47">
        <f ca="1">VLOOKUP($B766,INDIRECT("data!$"&amp;H737&amp;"$3:$CZ$554"),$E737-3*(B736-1)+AD$1,FALSE)</f>
        <v>3.33</v>
      </c>
      <c r="AE766" s="47">
        <f ca="1">VLOOKUP($B766,INDIRECT("data!$"&amp;H737&amp;"$3:$CZ$554"),$E737-3*(B736-1)+AE$1,FALSE)</f>
        <v>2.08</v>
      </c>
      <c r="AF766" s="47">
        <f ca="1">VLOOKUP($B766,INDIRECT("data!$"&amp;H737&amp;"$3:$CZ$554"),$E737-3*(B736-1)+AF$1,FALSE)</f>
        <v>1.73</v>
      </c>
      <c r="AG766" s="65">
        <f t="shared" ca="1" si="1627"/>
        <v>1</v>
      </c>
      <c r="AH766" s="65">
        <f t="shared" ca="1" si="1628"/>
        <v>1</v>
      </c>
      <c r="AI766" s="65">
        <f t="shared" ca="1" si="1629"/>
        <v>0</v>
      </c>
      <c r="AJ766" s="65">
        <f t="shared" ca="1" si="1630"/>
        <v>0</v>
      </c>
      <c r="AK766" s="65">
        <f t="shared" ca="1" si="1631"/>
        <v>0</v>
      </c>
      <c r="AL766" s="66" t="str">
        <f t="shared" ca="1" si="1632"/>
        <v>D</v>
      </c>
      <c r="AM766" s="66" t="str">
        <f t="shared" ca="1" si="1633"/>
        <v>A-A</v>
      </c>
      <c r="AN766" s="65">
        <f t="shared" ca="1" si="1634"/>
        <v>0</v>
      </c>
      <c r="AO766" s="65">
        <f t="shared" ca="1" si="1635"/>
        <v>0</v>
      </c>
      <c r="AP766" s="65">
        <f t="shared" ca="1" si="1636"/>
        <v>1</v>
      </c>
      <c r="AQ766" s="65">
        <f t="shared" ca="1" si="1637"/>
        <v>0</v>
      </c>
      <c r="AR766" s="65">
        <f t="shared" ca="1" si="1638"/>
        <v>1</v>
      </c>
      <c r="AS766" s="65">
        <f t="shared" ca="1" si="1639"/>
        <v>0</v>
      </c>
      <c r="AT766" s="65">
        <f t="shared" ca="1" si="1640"/>
        <v>0</v>
      </c>
    </row>
    <row r="767" spans="1:46" ht="18" customHeight="1" x14ac:dyDescent="0.25">
      <c r="A767" s="49" t="str">
        <f ca="1">CONCATENATE(B758,"-",B767)</f>
        <v>Swansea-All-9</v>
      </c>
      <c r="B767" s="38">
        <v>9</v>
      </c>
      <c r="C767" s="41">
        <f ca="1">VLOOKUP($B767,INDIRECT("data!$"&amp;H737&amp;"$3:$CZ$554"),$E737-3*(B736-1)+C$1,FALSE)</f>
        <v>43333</v>
      </c>
      <c r="D767" s="30" t="str">
        <f ca="1">VLOOKUP($B767,INDIRECT("data!$"&amp;H737&amp;"$3:$CZ$554"),$E737-3*(B736-1)+D$1,FALSE)</f>
        <v>Swansea</v>
      </c>
      <c r="E767" s="30" t="str">
        <f ca="1">VLOOKUP($B767,INDIRECT("data!$"&amp;H737&amp;"$3:$CZ$554"),$E737-3*(B736-1)+E$1,FALSE)</f>
        <v>Leeds</v>
      </c>
      <c r="F767" s="29">
        <f ca="1">VLOOKUP($B767,INDIRECT("data!$"&amp;H737&amp;"$3:$CZ$554"),$E737-3*(B736-1)+F$1,FALSE)</f>
        <v>2</v>
      </c>
      <c r="G767" s="29">
        <f ca="1">VLOOKUP($B767,INDIRECT("data!$"&amp;H737&amp;"$3:$CZ$554"),$E737-3*(B736-1)+G$1,FALSE)</f>
        <v>2</v>
      </c>
      <c r="H767" s="15" t="str">
        <f ca="1">VLOOKUP($B767,INDIRECT("data!$"&amp;H737&amp;"$3:$CZ$554"),$E737-3*(B736-1)+H$1,FALSE)</f>
        <v>D</v>
      </c>
      <c r="I767" s="29">
        <f ca="1">VLOOKUP($B767,INDIRECT("data!$"&amp;H737&amp;"$3:$CZ$554"),$E737-3*(B736-1)+I$1,FALSE)</f>
        <v>1</v>
      </c>
      <c r="J767" s="29">
        <f ca="1">VLOOKUP($B767,INDIRECT("data!$"&amp;H737&amp;"$3:$CZ$554"),$E737-3*(B736-1)+J$1,FALSE)</f>
        <v>1</v>
      </c>
      <c r="K767" s="15" t="str">
        <f ca="1">VLOOKUP($B767,INDIRECT("data!$"&amp;H737&amp;"$3:$CZ$554"),$E737-3*(B736-1)+K$1,FALSE)</f>
        <v>D</v>
      </c>
      <c r="L767" s="30" t="str">
        <f ca="1">VLOOKUP($B767,INDIRECT("data!$"&amp;H737&amp;"$3:$CZ$554"),$E737-3*(B736-1)+L$1,FALSE)</f>
        <v>A Davies</v>
      </c>
      <c r="M767" s="45">
        <f ca="1">VLOOKUP($B767,INDIRECT("data!$"&amp;H737&amp;"$3:$CZ$554"),$E737-3*(B736-1)+M$1,FALSE)</f>
        <v>12</v>
      </c>
      <c r="N767" s="45">
        <f ca="1">VLOOKUP($B767,INDIRECT("data!$"&amp;H737&amp;"$3:$CZ$554"),$E737-3*(B736-1)+N$1,FALSE)</f>
        <v>8</v>
      </c>
      <c r="O767" s="45">
        <f ca="1">VLOOKUP($B767,INDIRECT("data!$"&amp;H737&amp;"$3:$CZ$554"),$E737-3*(B736-1)+O$1,FALSE)</f>
        <v>4</v>
      </c>
      <c r="P767" s="45">
        <f ca="1">VLOOKUP($B767,INDIRECT("data!$"&amp;H737&amp;"$3:$CZ$554"),$E737-3*(B736-1)+P$1,FALSE)</f>
        <v>3</v>
      </c>
      <c r="Q767" s="45">
        <f ca="1">VLOOKUP($B767,INDIRECT("data!$"&amp;H737&amp;"$3:$CZ$554"),$E737-3*(B736-1)+Q$1,FALSE)</f>
        <v>13</v>
      </c>
      <c r="R767" s="45">
        <f ca="1">VLOOKUP($B767,INDIRECT("data!$"&amp;H737&amp;"$3:$CZ$554"),$E737-3*(B736-1)+R$1,FALSE)</f>
        <v>17</v>
      </c>
      <c r="S767" s="45">
        <f ca="1">VLOOKUP($B767,INDIRECT("data!$"&amp;H737&amp;"$3:$CZ$554"),$E737-3*(B736-1)+S$1,FALSE)</f>
        <v>2</v>
      </c>
      <c r="T767" s="45">
        <f ca="1">VLOOKUP($B767,INDIRECT("data!$"&amp;H737&amp;"$3:$CZ$554"),$E737-3*(B736-1)+T$1,FALSE)</f>
        <v>5</v>
      </c>
      <c r="U767" s="45">
        <f ca="1">VLOOKUP($B767,INDIRECT("data!$"&amp;H737&amp;"$3:$CZ$554"),$E737-3*(B736-1)+U$1,FALSE)</f>
        <v>0</v>
      </c>
      <c r="V767" s="45">
        <f ca="1">VLOOKUP($B767,INDIRECT("data!$"&amp;H737&amp;"$3:$CZ$554"),$E737-3*(B736-1)+V$1,FALSE)</f>
        <v>4</v>
      </c>
      <c r="W767" s="45">
        <f ca="1">VLOOKUP($B767,INDIRECT("data!$"&amp;H737&amp;"$3:$CZ$554"),$E737-3*(B736-1)+W$1,FALSE)</f>
        <v>0</v>
      </c>
      <c r="X767" s="45">
        <f ca="1">VLOOKUP($B767,INDIRECT("data!$"&amp;H737&amp;"$3:$CZ$554"),$E737-3*(B736-1)+X$1,FALSE)</f>
        <v>0</v>
      </c>
      <c r="Y767" s="47">
        <f ca="1">VLOOKUP($B767,INDIRECT("data!$"&amp;H737&amp;"$3:$CZ$554"),$E737-3*(B736-1)+Y$1,FALSE)</f>
        <v>3.2</v>
      </c>
      <c r="Z767" s="47">
        <f ca="1">VLOOKUP($B767,INDIRECT("data!$"&amp;H737&amp;"$3:$CZ$554"),$E737-3*(B736-1)+Z$1,FALSE)</f>
        <v>3.5</v>
      </c>
      <c r="AA767" s="47">
        <f ca="1">VLOOKUP($B767,INDIRECT("data!$"&amp;H737&amp;"$3:$CZ$554"),$E737-3*(B736-1)+AA$1,FALSE)</f>
        <v>2.35</v>
      </c>
      <c r="AB767" s="47">
        <f ca="1">VLOOKUP($B767,INDIRECT("data!$"&amp;H737&amp;"$3:$CZ$554"),$E737-3*(B736-1)+AB$1,FALSE)</f>
        <v>3.2</v>
      </c>
      <c r="AC767" s="47">
        <f ca="1">VLOOKUP($B767,INDIRECT("data!$"&amp;H737&amp;"$3:$CZ$554"),$E737-3*(B736-1)+AC$1,FALSE)</f>
        <v>3.51</v>
      </c>
      <c r="AD767" s="47">
        <f ca="1">VLOOKUP($B767,INDIRECT("data!$"&amp;H737&amp;"$3:$CZ$554"),$E737-3*(B736-1)+AD$1,FALSE)</f>
        <v>2.33</v>
      </c>
      <c r="AE767" s="47">
        <f ca="1">VLOOKUP($B767,INDIRECT("data!$"&amp;H737&amp;"$3:$CZ$554"),$E737-3*(B736-1)+AE$1,FALSE)</f>
        <v>1.81</v>
      </c>
      <c r="AF767" s="47">
        <f ca="1">VLOOKUP($B767,INDIRECT("data!$"&amp;H737&amp;"$3:$CZ$554"),$E737-3*(B736-1)+AF$1,FALSE)</f>
        <v>1.98</v>
      </c>
      <c r="AG767" s="65">
        <f t="shared" ca="1" si="1627"/>
        <v>4</v>
      </c>
      <c r="AH767" s="65">
        <f t="shared" ca="1" si="1628"/>
        <v>2</v>
      </c>
      <c r="AI767" s="65">
        <f t="shared" ca="1" si="1629"/>
        <v>2</v>
      </c>
      <c r="AJ767" s="65">
        <f t="shared" ca="1" si="1630"/>
        <v>1</v>
      </c>
      <c r="AK767" s="65">
        <f t="shared" ca="1" si="1631"/>
        <v>1</v>
      </c>
      <c r="AL767" s="66" t="str">
        <f t="shared" ca="1" si="1632"/>
        <v>D</v>
      </c>
      <c r="AM767" s="66" t="str">
        <f t="shared" ca="1" si="1633"/>
        <v>D-D</v>
      </c>
      <c r="AN767" s="65">
        <f t="shared" ca="1" si="1634"/>
        <v>1</v>
      </c>
      <c r="AO767" s="65">
        <f t="shared" ca="1" si="1635"/>
        <v>1</v>
      </c>
      <c r="AP767" s="65">
        <f t="shared" ca="1" si="1636"/>
        <v>1</v>
      </c>
      <c r="AQ767" s="65">
        <f t="shared" ca="1" si="1637"/>
        <v>0</v>
      </c>
      <c r="AR767" s="65">
        <f t="shared" ca="1" si="1638"/>
        <v>0</v>
      </c>
      <c r="AS767" s="65">
        <f t="shared" ca="1" si="1639"/>
        <v>0</v>
      </c>
      <c r="AT767" s="65">
        <f t="shared" ca="1" si="1640"/>
        <v>0</v>
      </c>
    </row>
    <row r="768" spans="1:46" ht="18" customHeight="1" x14ac:dyDescent="0.25">
      <c r="A768" s="49" t="str">
        <f ca="1">CONCATENATE(B758,"-",B768)</f>
        <v>Swansea-All-10</v>
      </c>
      <c r="B768" s="38">
        <v>10</v>
      </c>
      <c r="C768" s="41">
        <f ca="1">VLOOKUP($B768,INDIRECT("data!$"&amp;H737&amp;"$3:$CZ$554"),$E737-3*(B736-1)+C$1,FALSE)</f>
        <v>43329</v>
      </c>
      <c r="D768" s="30" t="str">
        <f ca="1">VLOOKUP($B768,INDIRECT("data!$"&amp;H737&amp;"$3:$CZ$554"),$E737-3*(B736-1)+D$1,FALSE)</f>
        <v>Birmingham</v>
      </c>
      <c r="E768" s="30" t="str">
        <f ca="1">VLOOKUP($B768,INDIRECT("data!$"&amp;H737&amp;"$3:$CZ$554"),$E737-3*(B736-1)+E$1,FALSE)</f>
        <v>Swansea</v>
      </c>
      <c r="F768" s="29">
        <f ca="1">VLOOKUP($B768,INDIRECT("data!$"&amp;H737&amp;"$3:$CZ$554"),$E737-3*(B736-1)+F$1,FALSE)</f>
        <v>0</v>
      </c>
      <c r="G768" s="29">
        <f ca="1">VLOOKUP($B768,INDIRECT("data!$"&amp;H737&amp;"$3:$CZ$554"),$E737-3*(B736-1)+G$1,FALSE)</f>
        <v>0</v>
      </c>
      <c r="H768" s="15" t="str">
        <f ca="1">VLOOKUP($B768,INDIRECT("data!$"&amp;H737&amp;"$3:$CZ$554"),$E737-3*(B736-1)+H$1,FALSE)</f>
        <v>D</v>
      </c>
      <c r="I768" s="29">
        <f ca="1">VLOOKUP($B768,INDIRECT("data!$"&amp;H737&amp;"$3:$CZ$554"),$E737-3*(B736-1)+I$1,FALSE)</f>
        <v>0</v>
      </c>
      <c r="J768" s="29">
        <f ca="1">VLOOKUP($B768,INDIRECT("data!$"&amp;H737&amp;"$3:$CZ$554"),$E737-3*(B736-1)+J$1,FALSE)</f>
        <v>0</v>
      </c>
      <c r="K768" s="15" t="str">
        <f ca="1">VLOOKUP($B768,INDIRECT("data!$"&amp;H737&amp;"$3:$CZ$554"),$E737-3*(B736-1)+K$1,FALSE)</f>
        <v>D</v>
      </c>
      <c r="L768" s="30" t="str">
        <f ca="1">VLOOKUP($B768,INDIRECT("data!$"&amp;H737&amp;"$3:$CZ$554"),$E737-3*(B736-1)+L$1,FALSE)</f>
        <v>D England</v>
      </c>
      <c r="M768" s="45">
        <f ca="1">VLOOKUP($B768,INDIRECT("data!$"&amp;H737&amp;"$3:$CZ$554"),$E737-3*(B736-1)+M$1,FALSE)</f>
        <v>17</v>
      </c>
      <c r="N768" s="45">
        <f ca="1">VLOOKUP($B768,INDIRECT("data!$"&amp;H737&amp;"$3:$CZ$554"),$E737-3*(B736-1)+N$1,FALSE)</f>
        <v>6</v>
      </c>
      <c r="O768" s="45">
        <f ca="1">VLOOKUP($B768,INDIRECT("data!$"&amp;H737&amp;"$3:$CZ$554"),$E737-3*(B736-1)+O$1,FALSE)</f>
        <v>6</v>
      </c>
      <c r="P768" s="45">
        <f ca="1">VLOOKUP($B768,INDIRECT("data!$"&amp;H737&amp;"$3:$CZ$554"),$E737-3*(B736-1)+P$1,FALSE)</f>
        <v>0</v>
      </c>
      <c r="Q768" s="45">
        <f ca="1">VLOOKUP($B768,INDIRECT("data!$"&amp;H737&amp;"$3:$CZ$554"),$E737-3*(B736-1)+Q$1,FALSE)</f>
        <v>13</v>
      </c>
      <c r="R768" s="45">
        <f ca="1">VLOOKUP($B768,INDIRECT("data!$"&amp;H737&amp;"$3:$CZ$554"),$E737-3*(B736-1)+R$1,FALSE)</f>
        <v>11</v>
      </c>
      <c r="S768" s="45">
        <f ca="1">VLOOKUP($B768,INDIRECT("data!$"&amp;H737&amp;"$3:$CZ$554"),$E737-3*(B736-1)+S$1,FALSE)</f>
        <v>10</v>
      </c>
      <c r="T768" s="45">
        <f ca="1">VLOOKUP($B768,INDIRECT("data!$"&amp;H737&amp;"$3:$CZ$554"),$E737-3*(B736-1)+T$1,FALSE)</f>
        <v>1</v>
      </c>
      <c r="U768" s="45">
        <f ca="1">VLOOKUP($B768,INDIRECT("data!$"&amp;H737&amp;"$3:$CZ$554"),$E737-3*(B736-1)+U$1,FALSE)</f>
        <v>1</v>
      </c>
      <c r="V768" s="45">
        <f ca="1">VLOOKUP($B768,INDIRECT("data!$"&amp;H737&amp;"$3:$CZ$554"),$E737-3*(B736-1)+V$1,FALSE)</f>
        <v>1</v>
      </c>
      <c r="W768" s="45">
        <f ca="1">VLOOKUP($B768,INDIRECT("data!$"&amp;H737&amp;"$3:$CZ$554"),$E737-3*(B736-1)+W$1,FALSE)</f>
        <v>0</v>
      </c>
      <c r="X768" s="45">
        <f ca="1">VLOOKUP($B768,INDIRECT("data!$"&amp;H737&amp;"$3:$CZ$554"),$E737-3*(B736-1)+X$1,FALSE)</f>
        <v>0</v>
      </c>
      <c r="Y768" s="47">
        <f ca="1">VLOOKUP($B768,INDIRECT("data!$"&amp;H737&amp;"$3:$CZ$554"),$E737-3*(B736-1)+Y$1,FALSE)</f>
        <v>3.1</v>
      </c>
      <c r="Z768" s="47">
        <f ca="1">VLOOKUP($B768,INDIRECT("data!$"&amp;H737&amp;"$3:$CZ$554"),$E737-3*(B736-1)+Z$1,FALSE)</f>
        <v>3.3</v>
      </c>
      <c r="AA768" s="47">
        <f ca="1">VLOOKUP($B768,INDIRECT("data!$"&amp;H737&amp;"$3:$CZ$554"),$E737-3*(B736-1)+AA$1,FALSE)</f>
        <v>2.5</v>
      </c>
      <c r="AB768" s="47">
        <f ca="1">VLOOKUP($B768,INDIRECT("data!$"&amp;H737&amp;"$3:$CZ$554"),$E737-3*(B736-1)+AB$1,FALSE)</f>
        <v>3.12</v>
      </c>
      <c r="AC768" s="47">
        <f ca="1">VLOOKUP($B768,INDIRECT("data!$"&amp;H737&amp;"$3:$CZ$554"),$E737-3*(B736-1)+AC$1,FALSE)</f>
        <v>3.35</v>
      </c>
      <c r="AD768" s="47">
        <f ca="1">VLOOKUP($B768,INDIRECT("data!$"&amp;H737&amp;"$3:$CZ$554"),$E737-3*(B736-1)+AD$1,FALSE)</f>
        <v>2.4500000000000002</v>
      </c>
      <c r="AE768" s="47">
        <f ca="1">VLOOKUP($B768,INDIRECT("data!$"&amp;H737&amp;"$3:$CZ$554"),$E737-3*(B736-1)+AE$1,FALSE)</f>
        <v>2.15</v>
      </c>
      <c r="AF768" s="47">
        <f ca="1">VLOOKUP($B768,INDIRECT("data!$"&amp;H737&amp;"$3:$CZ$554"),$E737-3*(B736-1)+AF$1,FALSE)</f>
        <v>1.69</v>
      </c>
      <c r="AG768" s="65">
        <f t="shared" ca="1" si="1627"/>
        <v>0</v>
      </c>
      <c r="AH768" s="65">
        <f t="shared" ca="1" si="1628"/>
        <v>0</v>
      </c>
      <c r="AI768" s="65">
        <f t="shared" ca="1" si="1629"/>
        <v>0</v>
      </c>
      <c r="AJ768" s="65">
        <f t="shared" ca="1" si="1630"/>
        <v>0</v>
      </c>
      <c r="AK768" s="65">
        <f t="shared" ca="1" si="1631"/>
        <v>0</v>
      </c>
      <c r="AL768" s="66" t="str">
        <f t="shared" ca="1" si="1632"/>
        <v>D</v>
      </c>
      <c r="AM768" s="66" t="str">
        <f t="shared" ca="1" si="1633"/>
        <v>D-D</v>
      </c>
      <c r="AN768" s="65">
        <f t="shared" ca="1" si="1634"/>
        <v>0</v>
      </c>
      <c r="AO768" s="65">
        <f t="shared" ca="1" si="1635"/>
        <v>0</v>
      </c>
      <c r="AP768" s="65">
        <f t="shared" ca="1" si="1636"/>
        <v>0</v>
      </c>
      <c r="AQ768" s="65">
        <f t="shared" ca="1" si="1637"/>
        <v>0</v>
      </c>
      <c r="AR768" s="65">
        <f t="shared" ca="1" si="1638"/>
        <v>0</v>
      </c>
      <c r="AS768" s="65">
        <f t="shared" ca="1" si="1639"/>
        <v>0</v>
      </c>
      <c r="AT768" s="65">
        <f t="shared" ca="1" si="1640"/>
        <v>0</v>
      </c>
    </row>
    <row r="769" spans="1:46" ht="18" customHeight="1" x14ac:dyDescent="0.25">
      <c r="B769" s="42" t="s">
        <v>23</v>
      </c>
      <c r="C769" s="43"/>
      <c r="D769" s="44"/>
      <c r="E769" s="44"/>
      <c r="F769" s="46">
        <f ca="1">SUM(F759:F766)</f>
        <v>7</v>
      </c>
      <c r="G769" s="46">
        <f ca="1">SUM(G759:G766)</f>
        <v>6</v>
      </c>
      <c r="H769" s="42"/>
      <c r="I769" s="46">
        <f t="shared" ref="I769:J769" ca="1" si="1641">SUM(I759:I766)</f>
        <v>2</v>
      </c>
      <c r="J769" s="46">
        <f t="shared" ca="1" si="1641"/>
        <v>3</v>
      </c>
      <c r="K769" s="42"/>
      <c r="L769" s="44"/>
      <c r="M769" s="46">
        <f t="shared" ref="M769:X769" ca="1" si="1642">SUM(M759:M766)</f>
        <v>90</v>
      </c>
      <c r="N769" s="46">
        <f t="shared" ca="1" si="1642"/>
        <v>92</v>
      </c>
      <c r="O769" s="46">
        <f t="shared" ca="1" si="1642"/>
        <v>23</v>
      </c>
      <c r="P769" s="46">
        <f t="shared" ca="1" si="1642"/>
        <v>28</v>
      </c>
      <c r="Q769" s="46">
        <f t="shared" ca="1" si="1642"/>
        <v>75</v>
      </c>
      <c r="R769" s="46">
        <f t="shared" ca="1" si="1642"/>
        <v>90</v>
      </c>
      <c r="S769" s="46">
        <f t="shared" ca="1" si="1642"/>
        <v>45</v>
      </c>
      <c r="T769" s="46">
        <f t="shared" ca="1" si="1642"/>
        <v>44</v>
      </c>
      <c r="U769" s="46">
        <f t="shared" ca="1" si="1642"/>
        <v>8</v>
      </c>
      <c r="V769" s="46">
        <f t="shared" ca="1" si="1642"/>
        <v>11</v>
      </c>
      <c r="W769" s="46">
        <f t="shared" ca="1" si="1642"/>
        <v>0</v>
      </c>
      <c r="X769" s="46">
        <f t="shared" ca="1" si="1642"/>
        <v>1</v>
      </c>
      <c r="Y769" s="48"/>
      <c r="Z769" s="48"/>
      <c r="AA769" s="48"/>
      <c r="AB769" s="48"/>
      <c r="AC769" s="48"/>
      <c r="AD769" s="48"/>
      <c r="AE769" s="48"/>
      <c r="AF769" s="48"/>
    </row>
    <row r="771" spans="1:46" ht="18" customHeight="1" x14ac:dyDescent="0.25">
      <c r="B771" s="36">
        <f>B736+1</f>
        <v>23</v>
      </c>
      <c r="C771" s="39">
        <v>1</v>
      </c>
      <c r="D771" s="15">
        <f>1+C771</f>
        <v>2</v>
      </c>
      <c r="E771" s="15">
        <f t="shared" ref="E771" si="1643">1+D771</f>
        <v>3</v>
      </c>
      <c r="F771" s="15">
        <f t="shared" ref="F771" si="1644">1+E771</f>
        <v>4</v>
      </c>
      <c r="G771" s="15">
        <f t="shared" ref="G771" si="1645">1+F771</f>
        <v>5</v>
      </c>
      <c r="H771" s="15">
        <f t="shared" ref="H771" si="1646">1+G771</f>
        <v>6</v>
      </c>
      <c r="I771" s="15">
        <f t="shared" ref="I771" si="1647">1+H771</f>
        <v>7</v>
      </c>
      <c r="J771" s="15">
        <f t="shared" ref="J771" si="1648">1+I771</f>
        <v>8</v>
      </c>
      <c r="K771" s="15">
        <f t="shared" ref="K771" si="1649">1+J771</f>
        <v>9</v>
      </c>
      <c r="L771" s="15">
        <f t="shared" ref="L771" si="1650">1+K771</f>
        <v>10</v>
      </c>
      <c r="M771" s="15">
        <f t="shared" ref="M771" si="1651">1+L771</f>
        <v>11</v>
      </c>
      <c r="N771" s="15">
        <f t="shared" ref="N771" si="1652">1+M771</f>
        <v>12</v>
      </c>
      <c r="O771" s="15">
        <f t="shared" ref="O771" si="1653">1+N771</f>
        <v>13</v>
      </c>
      <c r="P771" s="15">
        <f t="shared" ref="P771" si="1654">1+O771</f>
        <v>14</v>
      </c>
      <c r="Q771" s="15">
        <f t="shared" ref="Q771" si="1655">1+P771</f>
        <v>15</v>
      </c>
      <c r="R771" s="15">
        <f t="shared" ref="R771" si="1656">1+Q771</f>
        <v>16</v>
      </c>
      <c r="S771" s="15">
        <f t="shared" ref="S771" si="1657">1+R771</f>
        <v>17</v>
      </c>
      <c r="T771" s="15">
        <f t="shared" ref="T771" si="1658">1+S771</f>
        <v>18</v>
      </c>
      <c r="U771" s="15">
        <f t="shared" ref="U771" si="1659">1+T771</f>
        <v>19</v>
      </c>
      <c r="V771" s="15">
        <f t="shared" ref="V771" si="1660">1+U771</f>
        <v>20</v>
      </c>
      <c r="W771" s="15">
        <f t="shared" ref="W771" si="1661">1+V771</f>
        <v>21</v>
      </c>
      <c r="X771" s="15">
        <f t="shared" ref="X771" si="1662">1+W771</f>
        <v>22</v>
      </c>
      <c r="Y771" s="15">
        <f t="shared" ref="Y771" si="1663">1+X771</f>
        <v>23</v>
      </c>
      <c r="Z771" s="15">
        <f t="shared" ref="Z771" si="1664">1+Y771</f>
        <v>24</v>
      </c>
      <c r="AA771" s="15">
        <f t="shared" ref="AA771" si="1665">1+Z771</f>
        <v>25</v>
      </c>
      <c r="AB771" s="15">
        <f t="shared" ref="AB771" si="1666">1+AA771</f>
        <v>26</v>
      </c>
      <c r="AC771" s="15">
        <f t="shared" ref="AC771" si="1667">1+AB771</f>
        <v>27</v>
      </c>
      <c r="AD771" s="15">
        <f t="shared" ref="AD771" si="1668">1+AC771</f>
        <v>28</v>
      </c>
      <c r="AE771" s="15">
        <f t="shared" ref="AE771" si="1669">1+AD771</f>
        <v>29</v>
      </c>
      <c r="AF771" s="15">
        <f t="shared" ref="AF771" si="1670">1+AE771</f>
        <v>30</v>
      </c>
    </row>
    <row r="772" spans="1:46" ht="18" customHeight="1" x14ac:dyDescent="0.25">
      <c r="B772" s="36" t="str">
        <f ca="1">INDIRECT("teams!a"&amp;B771)</f>
        <v>West Brom</v>
      </c>
      <c r="C772" s="40">
        <v>74</v>
      </c>
      <c r="D772" s="13">
        <f>C772-1</f>
        <v>73</v>
      </c>
      <c r="E772" s="13">
        <f>D772-1</f>
        <v>72</v>
      </c>
      <c r="F772" s="51" t="s">
        <v>134</v>
      </c>
      <c r="G772" s="13" t="s">
        <v>135</v>
      </c>
      <c r="H772" s="13" t="s">
        <v>136</v>
      </c>
    </row>
    <row r="773" spans="1:46" ht="18" customHeight="1" x14ac:dyDescent="0.25">
      <c r="B773" s="12" t="str">
        <f ca="1">CONCATENATE(B772,"-Home")</f>
        <v>West Brom-Home</v>
      </c>
      <c r="C773" s="40" t="s">
        <v>22</v>
      </c>
      <c r="D773" s="13" t="s">
        <v>50</v>
      </c>
      <c r="E773" s="13" t="s">
        <v>51</v>
      </c>
      <c r="F773" s="13" t="s">
        <v>3</v>
      </c>
      <c r="G773" s="13" t="s">
        <v>4</v>
      </c>
      <c r="H773" s="13" t="s">
        <v>6</v>
      </c>
      <c r="I773" s="13" t="s">
        <v>1</v>
      </c>
      <c r="J773" s="13" t="s">
        <v>2</v>
      </c>
      <c r="K773" s="13" t="s">
        <v>5</v>
      </c>
      <c r="L773" s="13" t="s">
        <v>52</v>
      </c>
      <c r="M773" s="13" t="s">
        <v>53</v>
      </c>
      <c r="N773" s="13" t="s">
        <v>54</v>
      </c>
      <c r="O773" s="13" t="s">
        <v>55</v>
      </c>
      <c r="P773" s="13" t="s">
        <v>56</v>
      </c>
      <c r="Q773" s="13" t="s">
        <v>57</v>
      </c>
      <c r="R773" s="13" t="s">
        <v>58</v>
      </c>
      <c r="S773" s="13" t="s">
        <v>59</v>
      </c>
      <c r="T773" s="13" t="s">
        <v>60</v>
      </c>
      <c r="U773" s="13" t="s">
        <v>61</v>
      </c>
      <c r="V773" s="13" t="s">
        <v>62</v>
      </c>
      <c r="W773" s="13" t="s">
        <v>63</v>
      </c>
      <c r="X773" s="13" t="s">
        <v>64</v>
      </c>
      <c r="Y773" s="13" t="s">
        <v>65</v>
      </c>
      <c r="Z773" s="13" t="s">
        <v>66</v>
      </c>
      <c r="AA773" s="13" t="s">
        <v>67</v>
      </c>
      <c r="AB773" s="13" t="s">
        <v>68</v>
      </c>
      <c r="AC773" s="13" t="s">
        <v>69</v>
      </c>
      <c r="AD773" s="13" t="s">
        <v>70</v>
      </c>
      <c r="AE773" s="13" t="s">
        <v>71</v>
      </c>
      <c r="AF773" s="13" t="s">
        <v>72</v>
      </c>
      <c r="AG773" s="62" t="s">
        <v>140</v>
      </c>
      <c r="AH773" s="62" t="s">
        <v>141</v>
      </c>
      <c r="AI773" s="62" t="s">
        <v>142</v>
      </c>
      <c r="AJ773" s="62" t="s">
        <v>143</v>
      </c>
      <c r="AK773" s="62" t="s">
        <v>144</v>
      </c>
      <c r="AL773" s="63" t="s">
        <v>145</v>
      </c>
      <c r="AM773" s="63" t="s">
        <v>146</v>
      </c>
      <c r="AN773" s="62" t="s">
        <v>147</v>
      </c>
      <c r="AO773" s="64" t="s">
        <v>150</v>
      </c>
      <c r="AP773" s="64" t="s">
        <v>151</v>
      </c>
      <c r="AQ773" s="62" t="s">
        <v>148</v>
      </c>
      <c r="AR773" s="62" t="s">
        <v>149</v>
      </c>
      <c r="AS773" s="62" t="s">
        <v>152</v>
      </c>
      <c r="AT773" s="62" t="s">
        <v>153</v>
      </c>
    </row>
    <row r="774" spans="1:46" ht="18" customHeight="1" x14ac:dyDescent="0.25">
      <c r="A774" s="49" t="str">
        <f ca="1">CONCATENATE(B773,"-",B774)</f>
        <v>West Brom-Home-1</v>
      </c>
      <c r="B774" s="12">
        <v>1</v>
      </c>
      <c r="C774" s="41">
        <f ca="1">VLOOKUP($B774,INDIRECT("data!$"&amp;F772&amp;"$3:$CZ$554"),$C772-3*(B771-1)+C$1,FALSE)</f>
        <v>43379</v>
      </c>
      <c r="D774" s="30" t="str">
        <f ca="1">VLOOKUP($B774,INDIRECT("data!$"&amp;F772&amp;"$3:$CZ$554"),$C772-3*(B771-1)+D$1,FALSE)</f>
        <v>West Brom</v>
      </c>
      <c r="E774" s="30" t="str">
        <f ca="1">VLOOKUP($B774,INDIRECT("data!$"&amp;F772&amp;"$3:$CZ$554"),$C772-3*(B771-1)+E$1,FALSE)</f>
        <v>Reading</v>
      </c>
      <c r="F774" s="29">
        <f ca="1">VLOOKUP($B774,INDIRECT("data!$"&amp;F772&amp;"$3:$CZ$554"),$C772-3*(B771-1)+F$1,FALSE)</f>
        <v>4</v>
      </c>
      <c r="G774" s="29">
        <f ca="1">VLOOKUP($B774,INDIRECT("data!$"&amp;F772&amp;"$3:$CZ$554"),$C772-3*(B771-1)+G$1,FALSE)</f>
        <v>1</v>
      </c>
      <c r="H774" s="15" t="str">
        <f ca="1">VLOOKUP($B774,INDIRECT("data!$"&amp;F772&amp;"$3:$CZ$554"),$C772-3*(B771-1)+H$1,FALSE)</f>
        <v>H</v>
      </c>
      <c r="I774" s="29">
        <f ca="1">VLOOKUP($B774,INDIRECT("data!$"&amp;F772&amp;"$3:$CZ$554"),$C772-3*(B771-1)+I$1,FALSE)</f>
        <v>0</v>
      </c>
      <c r="J774" s="29">
        <f ca="1">VLOOKUP($B774,INDIRECT("data!$"&amp;F772&amp;"$3:$CZ$554"),$C772-3*(B771-1)+J$1,FALSE)</f>
        <v>1</v>
      </c>
      <c r="K774" s="15" t="str">
        <f ca="1">VLOOKUP($B774,INDIRECT("data!$"&amp;F772&amp;"$3:$CZ$554"),$C772-3*(B771-1)+K$1,FALSE)</f>
        <v>A</v>
      </c>
      <c r="L774" s="30" t="str">
        <f ca="1">VLOOKUP($B774,INDIRECT("data!$"&amp;F772&amp;"$3:$CZ$554"),$C772-3*(B771-1)+L$1,FALSE)</f>
        <v>D England</v>
      </c>
      <c r="M774" s="45">
        <f ca="1">VLOOKUP($B774,INDIRECT("data!$"&amp;F772&amp;"$3:$CZ$554"),$C772-3*(B771-1)+M$1,FALSE)</f>
        <v>14</v>
      </c>
      <c r="N774" s="45">
        <f ca="1">VLOOKUP($B774,INDIRECT("data!$"&amp;F772&amp;"$3:$CZ$554"),$C772-3*(B771-1)+N$1,FALSE)</f>
        <v>15</v>
      </c>
      <c r="O774" s="45">
        <f ca="1">VLOOKUP($B774,INDIRECT("data!$"&amp;F772&amp;"$3:$CZ$554"),$C772-3*(B771-1)+O$1,FALSE)</f>
        <v>5</v>
      </c>
      <c r="P774" s="45">
        <f ca="1">VLOOKUP($B774,INDIRECT("data!$"&amp;F772&amp;"$3:$CZ$554"),$C772-3*(B771-1)+P$1,FALSE)</f>
        <v>6</v>
      </c>
      <c r="Q774" s="45">
        <f ca="1">VLOOKUP($B774,INDIRECT("data!$"&amp;F772&amp;"$3:$CZ$554"),$C772-3*(B771-1)+Q$1,FALSE)</f>
        <v>10</v>
      </c>
      <c r="R774" s="45">
        <f ca="1">VLOOKUP($B774,INDIRECT("data!$"&amp;F772&amp;"$3:$CZ$554"),$C772-3*(B771-1)+R$1,FALSE)</f>
        <v>11</v>
      </c>
      <c r="S774" s="45">
        <f ca="1">VLOOKUP($B774,INDIRECT("data!$"&amp;F772&amp;"$3:$CZ$554"),$C772-3*(B771-1)+S$1,FALSE)</f>
        <v>7</v>
      </c>
      <c r="T774" s="45">
        <f ca="1">VLOOKUP($B774,INDIRECT("data!$"&amp;F772&amp;"$3:$CZ$554"),$C772-3*(B771-1)+T$1,FALSE)</f>
        <v>7</v>
      </c>
      <c r="U774" s="45">
        <f ca="1">VLOOKUP($B774,INDIRECT("data!$"&amp;F772&amp;"$3:$CZ$554"),$C772-3*(B771-1)+U$1,FALSE)</f>
        <v>2</v>
      </c>
      <c r="V774" s="45">
        <f ca="1">VLOOKUP($B774,INDIRECT("data!$"&amp;F772&amp;"$3:$CZ$554"),$C772-3*(B771-1)+V$1,FALSE)</f>
        <v>3</v>
      </c>
      <c r="W774" s="45">
        <f ca="1">VLOOKUP($B774,INDIRECT("data!$"&amp;F772&amp;"$3:$CZ$554"),$C772-3*(B771-1)+W$1,FALSE)</f>
        <v>0</v>
      </c>
      <c r="X774" s="45">
        <f ca="1">VLOOKUP($B774,INDIRECT("data!$"&amp;F772&amp;"$3:$CZ$554"),$C772-3*(B771-1)+X$1,FALSE)</f>
        <v>0</v>
      </c>
      <c r="Y774" s="47">
        <f ca="1">VLOOKUP($B774,INDIRECT("data!$"&amp;F772&amp;"$3:$CZ$554"),$C772-3*(B771-1)+Y$1,FALSE)</f>
        <v>1.53</v>
      </c>
      <c r="Z774" s="47">
        <f ca="1">VLOOKUP($B774,INDIRECT("data!$"&amp;F772&amp;"$3:$CZ$554"),$C772-3*(B771-1)+Z$1,FALSE)</f>
        <v>4.33</v>
      </c>
      <c r="AA774" s="47">
        <f ca="1">VLOOKUP($B774,INDIRECT("data!$"&amp;F772&amp;"$3:$CZ$554"),$C772-3*(B771-1)+AA$1,FALSE)</f>
        <v>7</v>
      </c>
      <c r="AB774" s="47">
        <f ca="1">VLOOKUP($B774,INDIRECT("data!$"&amp;F772&amp;"$3:$CZ$554"),$C772-3*(B771-1)+AB$1,FALSE)</f>
        <v>1.53</v>
      </c>
      <c r="AC774" s="47">
        <f ca="1">VLOOKUP($B774,INDIRECT("data!$"&amp;F772&amp;"$3:$CZ$554"),$C772-3*(B771-1)+AC$1,FALSE)</f>
        <v>4.24</v>
      </c>
      <c r="AD774" s="47">
        <f ca="1">VLOOKUP($B774,INDIRECT("data!$"&amp;F772&amp;"$3:$CZ$554"),$C772-3*(B771-1)+AD$1,FALSE)</f>
        <v>7.02</v>
      </c>
      <c r="AE774" s="47">
        <f ca="1">VLOOKUP($B774,INDIRECT("data!$"&amp;F772&amp;"$3:$CZ$554"),$C772-3*(B771-1)+AE$1,FALSE)</f>
        <v>1.67</v>
      </c>
      <c r="AF774" s="47">
        <f ca="1">VLOOKUP($B774,INDIRECT("data!$"&amp;F772&amp;"$3:$CZ$554"),$C772-3*(B771-1)+AF$1,FALSE)</f>
        <v>2.17</v>
      </c>
      <c r="AG774" s="65">
        <f ca="1">IF(C774="","",F774+G774)</f>
        <v>5</v>
      </c>
      <c r="AH774" s="65">
        <f ca="1">IF(C774="","",I774+J774)</f>
        <v>1</v>
      </c>
      <c r="AI774" s="65">
        <f ca="1">IF(C774="","",AJ774+AK774)</f>
        <v>4</v>
      </c>
      <c r="AJ774" s="65">
        <f ca="1">IF(C774="","",F774-I774)</f>
        <v>4</v>
      </c>
      <c r="AK774" s="65">
        <f ca="1">IF(C774="","",G774-J774)</f>
        <v>0</v>
      </c>
      <c r="AL774" s="66" t="str">
        <f ca="1">IF(AJ774&gt;AK774,"H",IF(AJ774=AK774,"D",IF(AJ774&lt;AK774,"A","Error!")))</f>
        <v>H</v>
      </c>
      <c r="AM774" s="66" t="str">
        <f ca="1">IF(C774="","",CONCATENATE(K774,"-",H774))</f>
        <v>A-H</v>
      </c>
      <c r="AN774" s="65">
        <f ca="1">IF(C774="","",IF(AND(F774&gt;0,G774&gt;0),1,0))</f>
        <v>1</v>
      </c>
      <c r="AO774" s="65">
        <f ca="1">IF(C774="","",IF(AND(F774&gt;0,I774&gt;0),1,0))</f>
        <v>0</v>
      </c>
      <c r="AP774" s="65">
        <f ca="1">IF(C774="","",IF(AND(G774&gt;0,J774&gt;0),1,0))</f>
        <v>1</v>
      </c>
      <c r="AQ774" s="65">
        <f ca="1">IF(C774="","",IF(AND(H774="H",G774=0),1,0))</f>
        <v>0</v>
      </c>
      <c r="AR774" s="65">
        <f ca="1">IF(C774="","",IF(AND(H774="A",F774=0),1,0))</f>
        <v>0</v>
      </c>
      <c r="AS774" s="65">
        <f ca="1">IF(C774="","",IF(AND(K774="H",AL774="H"),1,0))</f>
        <v>0</v>
      </c>
      <c r="AT774" s="65">
        <f ca="1">IF(C774="","",IF(AND(K774="A",AL774="A"),1,0))</f>
        <v>0</v>
      </c>
    </row>
    <row r="775" spans="1:46" ht="18" customHeight="1" x14ac:dyDescent="0.25">
      <c r="A775" s="49" t="str">
        <f ca="1">CONCATENATE(B773,"-",B775)</f>
        <v>West Brom-Home-2</v>
      </c>
      <c r="B775" s="12">
        <v>2</v>
      </c>
      <c r="C775" s="41">
        <f ca="1">VLOOKUP($B775,INDIRECT("data!$"&amp;F772&amp;"$3:$CZ$554"),$C772-3*(B771-1)+C$1,FALSE)</f>
        <v>43365</v>
      </c>
      <c r="D775" s="30" t="str">
        <f ca="1">VLOOKUP($B775,INDIRECT("data!$"&amp;F772&amp;"$3:$CZ$554"),$C772-3*(B771-1)+D$1,FALSE)</f>
        <v>West Brom</v>
      </c>
      <c r="E775" s="30" t="str">
        <f ca="1">VLOOKUP($B775,INDIRECT("data!$"&amp;F772&amp;"$3:$CZ$554"),$C772-3*(B771-1)+E$1,FALSE)</f>
        <v>Millwall</v>
      </c>
      <c r="F775" s="29">
        <f ca="1">VLOOKUP($B775,INDIRECT("data!$"&amp;F772&amp;"$3:$CZ$554"),$C772-3*(B771-1)+F$1,FALSE)</f>
        <v>2</v>
      </c>
      <c r="G775" s="29">
        <f ca="1">VLOOKUP($B775,INDIRECT("data!$"&amp;F772&amp;"$3:$CZ$554"),$C772-3*(B771-1)+G$1,FALSE)</f>
        <v>0</v>
      </c>
      <c r="H775" s="15" t="str">
        <f ca="1">VLOOKUP($B775,INDIRECT("data!$"&amp;F772&amp;"$3:$CZ$554"),$C772-3*(B771-1)+H$1,FALSE)</f>
        <v>H</v>
      </c>
      <c r="I775" s="29">
        <f ca="1">VLOOKUP($B775,INDIRECT("data!$"&amp;F772&amp;"$3:$CZ$554"),$C772-3*(B771-1)+I$1,FALSE)</f>
        <v>0</v>
      </c>
      <c r="J775" s="29">
        <f ca="1">VLOOKUP($B775,INDIRECT("data!$"&amp;F772&amp;"$3:$CZ$554"),$C772-3*(B771-1)+J$1,FALSE)</f>
        <v>0</v>
      </c>
      <c r="K775" s="15" t="str">
        <f ca="1">VLOOKUP($B775,INDIRECT("data!$"&amp;F772&amp;"$3:$CZ$554"),$C772-3*(B771-1)+K$1,FALSE)</f>
        <v>D</v>
      </c>
      <c r="L775" s="30" t="str">
        <f ca="1">VLOOKUP($B775,INDIRECT("data!$"&amp;F772&amp;"$3:$CZ$554"),$C772-3*(B771-1)+L$1,FALSE)</f>
        <v>T Robinson</v>
      </c>
      <c r="M775" s="45">
        <f ca="1">VLOOKUP($B775,INDIRECT("data!$"&amp;F772&amp;"$3:$CZ$554"),$C772-3*(B771-1)+M$1,FALSE)</f>
        <v>14</v>
      </c>
      <c r="N775" s="45">
        <f ca="1">VLOOKUP($B775,INDIRECT("data!$"&amp;F772&amp;"$3:$CZ$554"),$C772-3*(B771-1)+N$1,FALSE)</f>
        <v>10</v>
      </c>
      <c r="O775" s="45">
        <f ca="1">VLOOKUP($B775,INDIRECT("data!$"&amp;F772&amp;"$3:$CZ$554"),$C772-3*(B771-1)+O$1,FALSE)</f>
        <v>4</v>
      </c>
      <c r="P775" s="45">
        <f ca="1">VLOOKUP($B775,INDIRECT("data!$"&amp;F772&amp;"$3:$CZ$554"),$C772-3*(B771-1)+P$1,FALSE)</f>
        <v>2</v>
      </c>
      <c r="Q775" s="45">
        <f ca="1">VLOOKUP($B775,INDIRECT("data!$"&amp;F772&amp;"$3:$CZ$554"),$C772-3*(B771-1)+Q$1,FALSE)</f>
        <v>7</v>
      </c>
      <c r="R775" s="45">
        <f ca="1">VLOOKUP($B775,INDIRECT("data!$"&amp;F772&amp;"$3:$CZ$554"),$C772-3*(B771-1)+R$1,FALSE)</f>
        <v>6</v>
      </c>
      <c r="S775" s="45">
        <f ca="1">VLOOKUP($B775,INDIRECT("data!$"&amp;F772&amp;"$3:$CZ$554"),$C772-3*(B771-1)+S$1,FALSE)</f>
        <v>7</v>
      </c>
      <c r="T775" s="45">
        <f ca="1">VLOOKUP($B775,INDIRECT("data!$"&amp;F772&amp;"$3:$CZ$554"),$C772-3*(B771-1)+T$1,FALSE)</f>
        <v>2</v>
      </c>
      <c r="U775" s="45">
        <f ca="1">VLOOKUP($B775,INDIRECT("data!$"&amp;F772&amp;"$3:$CZ$554"),$C772-3*(B771-1)+U$1,FALSE)</f>
        <v>0</v>
      </c>
      <c r="V775" s="45">
        <f ca="1">VLOOKUP($B775,INDIRECT("data!$"&amp;F772&amp;"$3:$CZ$554"),$C772-3*(B771-1)+V$1,FALSE)</f>
        <v>0</v>
      </c>
      <c r="W775" s="45">
        <f ca="1">VLOOKUP($B775,INDIRECT("data!$"&amp;F772&amp;"$3:$CZ$554"),$C772-3*(B771-1)+W$1,FALSE)</f>
        <v>0</v>
      </c>
      <c r="X775" s="45">
        <f ca="1">VLOOKUP($B775,INDIRECT("data!$"&amp;F772&amp;"$3:$CZ$554"),$C772-3*(B771-1)+X$1,FALSE)</f>
        <v>0</v>
      </c>
      <c r="Y775" s="47">
        <f ca="1">VLOOKUP($B775,INDIRECT("data!$"&amp;F772&amp;"$3:$CZ$554"),$C772-3*(B771-1)+Y$1,FALSE)</f>
        <v>1.72</v>
      </c>
      <c r="Z775" s="47">
        <f ca="1">VLOOKUP($B775,INDIRECT("data!$"&amp;F772&amp;"$3:$CZ$554"),$C772-3*(B771-1)+Z$1,FALSE)</f>
        <v>4</v>
      </c>
      <c r="AA775" s="47">
        <f ca="1">VLOOKUP($B775,INDIRECT("data!$"&amp;F772&amp;"$3:$CZ$554"),$C772-3*(B771-1)+AA$1,FALSE)</f>
        <v>5</v>
      </c>
      <c r="AB775" s="47">
        <f ca="1">VLOOKUP($B775,INDIRECT("data!$"&amp;F772&amp;"$3:$CZ$554"),$C772-3*(B771-1)+AB$1,FALSE)</f>
        <v>1.74</v>
      </c>
      <c r="AC775" s="47">
        <f ca="1">VLOOKUP($B775,INDIRECT("data!$"&amp;F772&amp;"$3:$CZ$554"),$C772-3*(B771-1)+AC$1,FALSE)</f>
        <v>3.92</v>
      </c>
      <c r="AD775" s="47">
        <f ca="1">VLOOKUP($B775,INDIRECT("data!$"&amp;F772&amp;"$3:$CZ$554"),$C772-3*(B771-1)+AD$1,FALSE)</f>
        <v>5.01</v>
      </c>
      <c r="AE775" s="47">
        <f ca="1">VLOOKUP($B775,INDIRECT("data!$"&amp;F772&amp;"$3:$CZ$554"),$C772-3*(B771-1)+AE$1,FALSE)</f>
        <v>1.92</v>
      </c>
      <c r="AF775" s="47">
        <f ca="1">VLOOKUP($B775,INDIRECT("data!$"&amp;F772&amp;"$3:$CZ$554"),$C772-3*(B771-1)+AF$1,FALSE)</f>
        <v>1.87</v>
      </c>
      <c r="AG775" s="65">
        <f t="shared" ref="AG775:AG781" ca="1" si="1671">IF(C775="","",F775+G775)</f>
        <v>2</v>
      </c>
      <c r="AH775" s="65">
        <f t="shared" ref="AH775:AH781" ca="1" si="1672">IF(C775="","",I775+J775)</f>
        <v>0</v>
      </c>
      <c r="AI775" s="65">
        <f t="shared" ref="AI775:AI781" ca="1" si="1673">IF(C775="","",AJ775+AK775)</f>
        <v>2</v>
      </c>
      <c r="AJ775" s="65">
        <f t="shared" ref="AJ775:AJ781" ca="1" si="1674">IF(C775="","",F775-I775)</f>
        <v>2</v>
      </c>
      <c r="AK775" s="65">
        <f t="shared" ref="AK775:AK781" ca="1" si="1675">IF(C775="","",G775-J775)</f>
        <v>0</v>
      </c>
      <c r="AL775" s="66" t="str">
        <f t="shared" ref="AL775:AL781" ca="1" si="1676">IF(AJ775&gt;AK775,"H",IF(AJ775=AK775,"D",IF(AJ775&lt;AK775,"A","Error!")))</f>
        <v>H</v>
      </c>
      <c r="AM775" s="66" t="str">
        <f t="shared" ref="AM775:AM781" ca="1" si="1677">IF(C775="","",CONCATENATE(K775,"-",H775))</f>
        <v>D-H</v>
      </c>
      <c r="AN775" s="65">
        <f t="shared" ref="AN775:AN781" ca="1" si="1678">IF(C775="","",IF(AND(F775&gt;0,G775&gt;0),1,0))</f>
        <v>0</v>
      </c>
      <c r="AO775" s="65">
        <f t="shared" ref="AO775:AO781" ca="1" si="1679">IF(C775="","",IF(AND(F775&gt;0,I775&gt;0),1,0))</f>
        <v>0</v>
      </c>
      <c r="AP775" s="65">
        <f t="shared" ref="AP775:AP781" ca="1" si="1680">IF(C775="","",IF(AND(G775&gt;0,J775&gt;0),1,0))</f>
        <v>0</v>
      </c>
      <c r="AQ775" s="65">
        <f t="shared" ref="AQ775:AQ781" ca="1" si="1681">IF(C775="","",IF(AND(H775="H",G775=0),1,0))</f>
        <v>1</v>
      </c>
      <c r="AR775" s="65">
        <f t="shared" ref="AR775:AR781" ca="1" si="1682">IF(C775="","",IF(AND(H775="A",F775=0),1,0))</f>
        <v>0</v>
      </c>
      <c r="AS775" s="65">
        <f t="shared" ref="AS775:AS781" ca="1" si="1683">IF(C775="","",IF(AND(K775="H",AL775="H"),1,0))</f>
        <v>0</v>
      </c>
      <c r="AT775" s="65">
        <f t="shared" ref="AT775:AT781" ca="1" si="1684">IF(C775="","",IF(AND(K775="A",AL775="A"),1,0))</f>
        <v>0</v>
      </c>
    </row>
    <row r="776" spans="1:46" ht="18" customHeight="1" x14ac:dyDescent="0.25">
      <c r="A776" s="49" t="str">
        <f ca="1">CONCATENATE(B773,"-",B776)</f>
        <v>West Brom-Home-3</v>
      </c>
      <c r="B776" s="12">
        <v>3</v>
      </c>
      <c r="C776" s="41">
        <f ca="1">VLOOKUP($B776,INDIRECT("data!$"&amp;F772&amp;"$3:$CZ$554"),$C772-3*(B771-1)+C$1,FALSE)</f>
        <v>43361</v>
      </c>
      <c r="D776" s="30" t="str">
        <f ca="1">VLOOKUP($B776,INDIRECT("data!$"&amp;F772&amp;"$3:$CZ$554"),$C772-3*(B771-1)+D$1,FALSE)</f>
        <v>West Brom</v>
      </c>
      <c r="E776" s="30" t="str">
        <f ca="1">VLOOKUP($B776,INDIRECT("data!$"&amp;F772&amp;"$3:$CZ$554"),$C772-3*(B771-1)+E$1,FALSE)</f>
        <v>Bristol City</v>
      </c>
      <c r="F776" s="29">
        <f ca="1">VLOOKUP($B776,INDIRECT("data!$"&amp;F772&amp;"$3:$CZ$554"),$C772-3*(B771-1)+F$1,FALSE)</f>
        <v>4</v>
      </c>
      <c r="G776" s="29">
        <f ca="1">VLOOKUP($B776,INDIRECT("data!$"&amp;F772&amp;"$3:$CZ$554"),$C772-3*(B771-1)+G$1,FALSE)</f>
        <v>2</v>
      </c>
      <c r="H776" s="15" t="str">
        <f ca="1">VLOOKUP($B776,INDIRECT("data!$"&amp;F772&amp;"$3:$CZ$554"),$C772-3*(B771-1)+H$1,FALSE)</f>
        <v>H</v>
      </c>
      <c r="I776" s="29">
        <f ca="1">VLOOKUP($B776,INDIRECT("data!$"&amp;F772&amp;"$3:$CZ$554"),$C772-3*(B771-1)+I$1,FALSE)</f>
        <v>3</v>
      </c>
      <c r="J776" s="29">
        <f ca="1">VLOOKUP($B776,INDIRECT("data!$"&amp;F772&amp;"$3:$CZ$554"),$C772-3*(B771-1)+J$1,FALSE)</f>
        <v>0</v>
      </c>
      <c r="K776" s="15" t="str">
        <f ca="1">VLOOKUP($B776,INDIRECT("data!$"&amp;F772&amp;"$3:$CZ$554"),$C772-3*(B771-1)+K$1,FALSE)</f>
        <v>H</v>
      </c>
      <c r="L776" s="30" t="str">
        <f ca="1">VLOOKUP($B776,INDIRECT("data!$"&amp;F772&amp;"$3:$CZ$554"),$C772-3*(B771-1)+L$1,FALSE)</f>
        <v>J Simpson</v>
      </c>
      <c r="M776" s="45">
        <f ca="1">VLOOKUP($B776,INDIRECT("data!$"&amp;F772&amp;"$3:$CZ$554"),$C772-3*(B771-1)+M$1,FALSE)</f>
        <v>11</v>
      </c>
      <c r="N776" s="45">
        <f ca="1">VLOOKUP($B776,INDIRECT("data!$"&amp;F772&amp;"$3:$CZ$554"),$C772-3*(B771-1)+N$1,FALSE)</f>
        <v>23</v>
      </c>
      <c r="O776" s="45">
        <f ca="1">VLOOKUP($B776,INDIRECT("data!$"&amp;F772&amp;"$3:$CZ$554"),$C772-3*(B771-1)+O$1,FALSE)</f>
        <v>7</v>
      </c>
      <c r="P776" s="45">
        <f ca="1">VLOOKUP($B776,INDIRECT("data!$"&amp;F772&amp;"$3:$CZ$554"),$C772-3*(B771-1)+P$1,FALSE)</f>
        <v>8</v>
      </c>
      <c r="Q776" s="45">
        <f ca="1">VLOOKUP($B776,INDIRECT("data!$"&amp;F772&amp;"$3:$CZ$554"),$C772-3*(B771-1)+Q$1,FALSE)</f>
        <v>11</v>
      </c>
      <c r="R776" s="45">
        <f ca="1">VLOOKUP($B776,INDIRECT("data!$"&amp;F772&amp;"$3:$CZ$554"),$C772-3*(B771-1)+R$1,FALSE)</f>
        <v>13</v>
      </c>
      <c r="S776" s="45">
        <f ca="1">VLOOKUP($B776,INDIRECT("data!$"&amp;F772&amp;"$3:$CZ$554"),$C772-3*(B771-1)+S$1,FALSE)</f>
        <v>2</v>
      </c>
      <c r="T776" s="45">
        <f ca="1">VLOOKUP($B776,INDIRECT("data!$"&amp;F772&amp;"$3:$CZ$554"),$C772-3*(B771-1)+T$1,FALSE)</f>
        <v>7</v>
      </c>
      <c r="U776" s="45">
        <f ca="1">VLOOKUP($B776,INDIRECT("data!$"&amp;F772&amp;"$3:$CZ$554"),$C772-3*(B771-1)+U$1,FALSE)</f>
        <v>2</v>
      </c>
      <c r="V776" s="45">
        <f ca="1">VLOOKUP($B776,INDIRECT("data!$"&amp;F772&amp;"$3:$CZ$554"),$C772-3*(B771-1)+V$1,FALSE)</f>
        <v>1</v>
      </c>
      <c r="W776" s="45">
        <f ca="1">VLOOKUP($B776,INDIRECT("data!$"&amp;F772&amp;"$3:$CZ$554"),$C772-3*(B771-1)+W$1,FALSE)</f>
        <v>0</v>
      </c>
      <c r="X776" s="45">
        <f ca="1">VLOOKUP($B776,INDIRECT("data!$"&amp;F772&amp;"$3:$CZ$554"),$C772-3*(B771-1)+X$1,FALSE)</f>
        <v>0</v>
      </c>
      <c r="Y776" s="47">
        <f ca="1">VLOOKUP($B776,INDIRECT("data!$"&amp;F772&amp;"$3:$CZ$554"),$C772-3*(B771-1)+Y$1,FALSE)</f>
        <v>1.95</v>
      </c>
      <c r="Z776" s="47">
        <f ca="1">VLOOKUP($B776,INDIRECT("data!$"&amp;F772&amp;"$3:$CZ$554"),$C772-3*(B771-1)+Z$1,FALSE)</f>
        <v>3.5</v>
      </c>
      <c r="AA776" s="47">
        <f ca="1">VLOOKUP($B776,INDIRECT("data!$"&amp;F772&amp;"$3:$CZ$554"),$C772-3*(B771-1)+AA$1,FALSE)</f>
        <v>4.33</v>
      </c>
      <c r="AB776" s="47">
        <f ca="1">VLOOKUP($B776,INDIRECT("data!$"&amp;F772&amp;"$3:$CZ$554"),$C772-3*(B771-1)+AB$1,FALSE)</f>
        <v>1.93</v>
      </c>
      <c r="AC776" s="47">
        <f ca="1">VLOOKUP($B776,INDIRECT("data!$"&amp;F772&amp;"$3:$CZ$554"),$C772-3*(B771-1)+AC$1,FALSE)</f>
        <v>3.62</v>
      </c>
      <c r="AD776" s="47">
        <f ca="1">VLOOKUP($B776,INDIRECT("data!$"&amp;F772&amp;"$3:$CZ$554"),$C772-3*(B771-1)+AD$1,FALSE)</f>
        <v>4.28</v>
      </c>
      <c r="AE776" s="47">
        <f ca="1">VLOOKUP($B776,INDIRECT("data!$"&amp;F772&amp;"$3:$CZ$554"),$C772-3*(B771-1)+AE$1,FALSE)</f>
        <v>1.87</v>
      </c>
      <c r="AF776" s="47">
        <f ca="1">VLOOKUP($B776,INDIRECT("data!$"&amp;F772&amp;"$3:$CZ$554"),$C772-3*(B771-1)+AF$1,FALSE)</f>
        <v>1.93</v>
      </c>
      <c r="AG776" s="65">
        <f t="shared" ca="1" si="1671"/>
        <v>6</v>
      </c>
      <c r="AH776" s="65">
        <f t="shared" ca="1" si="1672"/>
        <v>3</v>
      </c>
      <c r="AI776" s="65">
        <f t="shared" ca="1" si="1673"/>
        <v>3</v>
      </c>
      <c r="AJ776" s="65">
        <f t="shared" ca="1" si="1674"/>
        <v>1</v>
      </c>
      <c r="AK776" s="65">
        <f t="shared" ca="1" si="1675"/>
        <v>2</v>
      </c>
      <c r="AL776" s="66" t="str">
        <f t="shared" ca="1" si="1676"/>
        <v>A</v>
      </c>
      <c r="AM776" s="66" t="str">
        <f t="shared" ca="1" si="1677"/>
        <v>H-H</v>
      </c>
      <c r="AN776" s="65">
        <f t="shared" ca="1" si="1678"/>
        <v>1</v>
      </c>
      <c r="AO776" s="65">
        <f t="shared" ca="1" si="1679"/>
        <v>1</v>
      </c>
      <c r="AP776" s="65">
        <f t="shared" ca="1" si="1680"/>
        <v>0</v>
      </c>
      <c r="AQ776" s="65">
        <f t="shared" ca="1" si="1681"/>
        <v>0</v>
      </c>
      <c r="AR776" s="65">
        <f t="shared" ca="1" si="1682"/>
        <v>0</v>
      </c>
      <c r="AS776" s="65">
        <f t="shared" ca="1" si="1683"/>
        <v>0</v>
      </c>
      <c r="AT776" s="65">
        <f t="shared" ca="1" si="1684"/>
        <v>0</v>
      </c>
    </row>
    <row r="777" spans="1:46" ht="18" customHeight="1" x14ac:dyDescent="0.25">
      <c r="A777" s="49" t="str">
        <f ca="1">CONCATENATE(B773,"-",B777)</f>
        <v>West Brom-Home-4</v>
      </c>
      <c r="B777" s="12">
        <v>4</v>
      </c>
      <c r="C777" s="41">
        <f ca="1">VLOOKUP($B777,INDIRECT("data!$"&amp;F772&amp;"$3:$CZ$554"),$C772-3*(B771-1)+C$1,FALSE)</f>
        <v>43344</v>
      </c>
      <c r="D777" s="30" t="str">
        <f ca="1">VLOOKUP($B777,INDIRECT("data!$"&amp;F772&amp;"$3:$CZ$554"),$C772-3*(B771-1)+D$1,FALSE)</f>
        <v>West Brom</v>
      </c>
      <c r="E777" s="30" t="str">
        <f ca="1">VLOOKUP($B777,INDIRECT("data!$"&amp;F772&amp;"$3:$CZ$554"),$C772-3*(B771-1)+E$1,FALSE)</f>
        <v>Stoke</v>
      </c>
      <c r="F777" s="29">
        <f ca="1">VLOOKUP($B777,INDIRECT("data!$"&amp;F772&amp;"$3:$CZ$554"),$C772-3*(B771-1)+F$1,FALSE)</f>
        <v>2</v>
      </c>
      <c r="G777" s="29">
        <f ca="1">VLOOKUP($B777,INDIRECT("data!$"&amp;F772&amp;"$3:$CZ$554"),$C772-3*(B771-1)+G$1,FALSE)</f>
        <v>1</v>
      </c>
      <c r="H777" s="15" t="str">
        <f ca="1">VLOOKUP($B777,INDIRECT("data!$"&amp;F772&amp;"$3:$CZ$554"),$C772-3*(B771-1)+H$1,FALSE)</f>
        <v>H</v>
      </c>
      <c r="I777" s="29">
        <f ca="1">VLOOKUP($B777,INDIRECT("data!$"&amp;F772&amp;"$3:$CZ$554"),$C772-3*(B771-1)+I$1,FALSE)</f>
        <v>1</v>
      </c>
      <c r="J777" s="29">
        <f ca="1">VLOOKUP($B777,INDIRECT("data!$"&amp;F772&amp;"$3:$CZ$554"),$C772-3*(B771-1)+J$1,FALSE)</f>
        <v>0</v>
      </c>
      <c r="K777" s="15" t="str">
        <f ca="1">VLOOKUP($B777,INDIRECT("data!$"&amp;F772&amp;"$3:$CZ$554"),$C772-3*(B771-1)+K$1,FALSE)</f>
        <v>H</v>
      </c>
      <c r="L777" s="30" t="str">
        <f ca="1">VLOOKUP($B777,INDIRECT("data!$"&amp;F772&amp;"$3:$CZ$554"),$C772-3*(B771-1)+L$1,FALSE)</f>
        <v>S Hooper</v>
      </c>
      <c r="M777" s="45">
        <f ca="1">VLOOKUP($B777,INDIRECT("data!$"&amp;F772&amp;"$3:$CZ$554"),$C772-3*(B771-1)+M$1,FALSE)</f>
        <v>12</v>
      </c>
      <c r="N777" s="45">
        <f ca="1">VLOOKUP($B777,INDIRECT("data!$"&amp;F772&amp;"$3:$CZ$554"),$C772-3*(B771-1)+N$1,FALSE)</f>
        <v>16</v>
      </c>
      <c r="O777" s="45">
        <f ca="1">VLOOKUP($B777,INDIRECT("data!$"&amp;F772&amp;"$3:$CZ$554"),$C772-3*(B771-1)+O$1,FALSE)</f>
        <v>6</v>
      </c>
      <c r="P777" s="45">
        <f ca="1">VLOOKUP($B777,INDIRECT("data!$"&amp;F772&amp;"$3:$CZ$554"),$C772-3*(B771-1)+P$1,FALSE)</f>
        <v>5</v>
      </c>
      <c r="Q777" s="45">
        <f ca="1">VLOOKUP($B777,INDIRECT("data!$"&amp;F772&amp;"$3:$CZ$554"),$C772-3*(B771-1)+Q$1,FALSE)</f>
        <v>9</v>
      </c>
      <c r="R777" s="45">
        <f ca="1">VLOOKUP($B777,INDIRECT("data!$"&amp;F772&amp;"$3:$CZ$554"),$C772-3*(B771-1)+R$1,FALSE)</f>
        <v>14</v>
      </c>
      <c r="S777" s="45">
        <f ca="1">VLOOKUP($B777,INDIRECT("data!$"&amp;F772&amp;"$3:$CZ$554"),$C772-3*(B771-1)+S$1,FALSE)</f>
        <v>3</v>
      </c>
      <c r="T777" s="45">
        <f ca="1">VLOOKUP($B777,INDIRECT("data!$"&amp;F772&amp;"$3:$CZ$554"),$C772-3*(B771-1)+T$1,FALSE)</f>
        <v>7</v>
      </c>
      <c r="U777" s="45">
        <f ca="1">VLOOKUP($B777,INDIRECT("data!$"&amp;F772&amp;"$3:$CZ$554"),$C772-3*(B771-1)+U$1,FALSE)</f>
        <v>3</v>
      </c>
      <c r="V777" s="45">
        <f ca="1">VLOOKUP($B777,INDIRECT("data!$"&amp;F772&amp;"$3:$CZ$554"),$C772-3*(B771-1)+V$1,FALSE)</f>
        <v>1</v>
      </c>
      <c r="W777" s="45">
        <f ca="1">VLOOKUP($B777,INDIRECT("data!$"&amp;F772&amp;"$3:$CZ$554"),$C772-3*(B771-1)+W$1,FALSE)</f>
        <v>0</v>
      </c>
      <c r="X777" s="45">
        <f ca="1">VLOOKUP($B777,INDIRECT("data!$"&amp;F772&amp;"$3:$CZ$554"),$C772-3*(B771-1)+X$1,FALSE)</f>
        <v>0</v>
      </c>
      <c r="Y777" s="47">
        <f ca="1">VLOOKUP($B777,INDIRECT("data!$"&amp;F772&amp;"$3:$CZ$554"),$C772-3*(B771-1)+Y$1,FALSE)</f>
        <v>2.04</v>
      </c>
      <c r="Z777" s="47">
        <f ca="1">VLOOKUP($B777,INDIRECT("data!$"&amp;F772&amp;"$3:$CZ$554"),$C772-3*(B771-1)+Z$1,FALSE)</f>
        <v>3.5</v>
      </c>
      <c r="AA777" s="47">
        <f ca="1">VLOOKUP($B777,INDIRECT("data!$"&amp;F772&amp;"$3:$CZ$554"),$C772-3*(B771-1)+AA$1,FALSE)</f>
        <v>4</v>
      </c>
      <c r="AB777" s="47">
        <f ca="1">VLOOKUP($B777,INDIRECT("data!$"&amp;F772&amp;"$3:$CZ$554"),$C772-3*(B771-1)+AB$1,FALSE)</f>
        <v>2.13</v>
      </c>
      <c r="AC777" s="47">
        <f ca="1">VLOOKUP($B777,INDIRECT("data!$"&amp;F772&amp;"$3:$CZ$554"),$C772-3*(B771-1)+AC$1,FALSE)</f>
        <v>3.44</v>
      </c>
      <c r="AD777" s="47">
        <f ca="1">VLOOKUP($B777,INDIRECT("data!$"&amp;F772&amp;"$3:$CZ$554"),$C772-3*(B771-1)+AD$1,FALSE)</f>
        <v>3.73</v>
      </c>
      <c r="AE777" s="47">
        <f ca="1">VLOOKUP($B777,INDIRECT("data!$"&amp;F772&amp;"$3:$CZ$554"),$C772-3*(B771-1)+AE$1,FALSE)</f>
        <v>2.08</v>
      </c>
      <c r="AF777" s="47">
        <f ca="1">VLOOKUP($B777,INDIRECT("data!$"&amp;F772&amp;"$3:$CZ$554"),$C772-3*(B771-1)+AF$1,FALSE)</f>
        <v>1.73</v>
      </c>
      <c r="AG777" s="65">
        <f t="shared" ca="1" si="1671"/>
        <v>3</v>
      </c>
      <c r="AH777" s="65">
        <f t="shared" ca="1" si="1672"/>
        <v>1</v>
      </c>
      <c r="AI777" s="65">
        <f t="shared" ca="1" si="1673"/>
        <v>2</v>
      </c>
      <c r="AJ777" s="65">
        <f t="shared" ca="1" si="1674"/>
        <v>1</v>
      </c>
      <c r="AK777" s="65">
        <f t="shared" ca="1" si="1675"/>
        <v>1</v>
      </c>
      <c r="AL777" s="66" t="str">
        <f t="shared" ca="1" si="1676"/>
        <v>D</v>
      </c>
      <c r="AM777" s="66" t="str">
        <f t="shared" ca="1" si="1677"/>
        <v>H-H</v>
      </c>
      <c r="AN777" s="65">
        <f t="shared" ca="1" si="1678"/>
        <v>1</v>
      </c>
      <c r="AO777" s="65">
        <f t="shared" ca="1" si="1679"/>
        <v>1</v>
      </c>
      <c r="AP777" s="65">
        <f t="shared" ca="1" si="1680"/>
        <v>0</v>
      </c>
      <c r="AQ777" s="65">
        <f t="shared" ca="1" si="1681"/>
        <v>0</v>
      </c>
      <c r="AR777" s="65">
        <f t="shared" ca="1" si="1682"/>
        <v>0</v>
      </c>
      <c r="AS777" s="65">
        <f t="shared" ca="1" si="1683"/>
        <v>0</v>
      </c>
      <c r="AT777" s="65">
        <f t="shared" ca="1" si="1684"/>
        <v>0</v>
      </c>
    </row>
    <row r="778" spans="1:46" ht="18" customHeight="1" x14ac:dyDescent="0.25">
      <c r="A778" s="49" t="str">
        <f ca="1">CONCATENATE(B773,"-",B778)</f>
        <v>West Brom-Home-5</v>
      </c>
      <c r="B778" s="12">
        <v>5</v>
      </c>
      <c r="C778" s="41">
        <f ca="1">VLOOKUP($B778,INDIRECT("data!$"&amp;F772&amp;"$3:$CZ$554"),$C772-3*(B771-1)+C$1,FALSE)</f>
        <v>43330</v>
      </c>
      <c r="D778" s="30" t="str">
        <f ca="1">VLOOKUP($B778,INDIRECT("data!$"&amp;F772&amp;"$3:$CZ$554"),$C772-3*(B771-1)+D$1,FALSE)</f>
        <v>West Brom</v>
      </c>
      <c r="E778" s="30" t="str">
        <f ca="1">VLOOKUP($B778,INDIRECT("data!$"&amp;F772&amp;"$3:$CZ$554"),$C772-3*(B771-1)+E$1,FALSE)</f>
        <v>QPR</v>
      </c>
      <c r="F778" s="29">
        <f ca="1">VLOOKUP($B778,INDIRECT("data!$"&amp;F772&amp;"$3:$CZ$554"),$C772-3*(B771-1)+F$1,FALSE)</f>
        <v>7</v>
      </c>
      <c r="G778" s="29">
        <f ca="1">VLOOKUP($B778,INDIRECT("data!$"&amp;F772&amp;"$3:$CZ$554"),$C772-3*(B771-1)+G$1,FALSE)</f>
        <v>1</v>
      </c>
      <c r="H778" s="15" t="str">
        <f ca="1">VLOOKUP($B778,INDIRECT("data!$"&amp;F772&amp;"$3:$CZ$554"),$C772-3*(B771-1)+H$1,FALSE)</f>
        <v>H</v>
      </c>
      <c r="I778" s="29">
        <f ca="1">VLOOKUP($B778,INDIRECT("data!$"&amp;F772&amp;"$3:$CZ$554"),$C772-3*(B771-1)+I$1,FALSE)</f>
        <v>1</v>
      </c>
      <c r="J778" s="29">
        <f ca="1">VLOOKUP($B778,INDIRECT("data!$"&amp;F772&amp;"$3:$CZ$554"),$C772-3*(B771-1)+J$1,FALSE)</f>
        <v>1</v>
      </c>
      <c r="K778" s="15" t="str">
        <f ca="1">VLOOKUP($B778,INDIRECT("data!$"&amp;F772&amp;"$3:$CZ$554"),$C772-3*(B771-1)+K$1,FALSE)</f>
        <v>D</v>
      </c>
      <c r="L778" s="30" t="str">
        <f ca="1">VLOOKUP($B778,INDIRECT("data!$"&amp;F772&amp;"$3:$CZ$554"),$C772-3*(B771-1)+L$1,FALSE)</f>
        <v>T Harrington</v>
      </c>
      <c r="M778" s="45">
        <f ca="1">VLOOKUP($B778,INDIRECT("data!$"&amp;F772&amp;"$3:$CZ$554"),$C772-3*(B771-1)+M$1,FALSE)</f>
        <v>15</v>
      </c>
      <c r="N778" s="45">
        <f ca="1">VLOOKUP($B778,INDIRECT("data!$"&amp;F772&amp;"$3:$CZ$554"),$C772-3*(B771-1)+N$1,FALSE)</f>
        <v>6</v>
      </c>
      <c r="O778" s="45">
        <f ca="1">VLOOKUP($B778,INDIRECT("data!$"&amp;F772&amp;"$3:$CZ$554"),$C772-3*(B771-1)+O$1,FALSE)</f>
        <v>9</v>
      </c>
      <c r="P778" s="45">
        <f ca="1">VLOOKUP($B778,INDIRECT("data!$"&amp;F772&amp;"$3:$CZ$554"),$C772-3*(B771-1)+P$1,FALSE)</f>
        <v>2</v>
      </c>
      <c r="Q778" s="45">
        <f ca="1">VLOOKUP($B778,INDIRECT("data!$"&amp;F772&amp;"$3:$CZ$554"),$C772-3*(B771-1)+Q$1,FALSE)</f>
        <v>14</v>
      </c>
      <c r="R778" s="45">
        <f ca="1">VLOOKUP($B778,INDIRECT("data!$"&amp;F772&amp;"$3:$CZ$554"),$C772-3*(B771-1)+R$1,FALSE)</f>
        <v>15</v>
      </c>
      <c r="S778" s="45">
        <f ca="1">VLOOKUP($B778,INDIRECT("data!$"&amp;F772&amp;"$3:$CZ$554"),$C772-3*(B771-1)+S$1,FALSE)</f>
        <v>3</v>
      </c>
      <c r="T778" s="45">
        <f ca="1">VLOOKUP($B778,INDIRECT("data!$"&amp;F772&amp;"$3:$CZ$554"),$C772-3*(B771-1)+T$1,FALSE)</f>
        <v>5</v>
      </c>
      <c r="U778" s="45">
        <f ca="1">VLOOKUP($B778,INDIRECT("data!$"&amp;F772&amp;"$3:$CZ$554"),$C772-3*(B771-1)+U$1,FALSE)</f>
        <v>2</v>
      </c>
      <c r="V778" s="45">
        <f ca="1">VLOOKUP($B778,INDIRECT("data!$"&amp;F772&amp;"$3:$CZ$554"),$C772-3*(B771-1)+V$1,FALSE)</f>
        <v>1</v>
      </c>
      <c r="W778" s="45">
        <f ca="1">VLOOKUP($B778,INDIRECT("data!$"&amp;F772&amp;"$3:$CZ$554"),$C772-3*(B771-1)+W$1,FALSE)</f>
        <v>0</v>
      </c>
      <c r="X778" s="45">
        <f ca="1">VLOOKUP($B778,INDIRECT("data!$"&amp;F772&amp;"$3:$CZ$554"),$C772-3*(B771-1)+X$1,FALSE)</f>
        <v>0</v>
      </c>
      <c r="Y778" s="47">
        <f ca="1">VLOOKUP($B778,INDIRECT("data!$"&amp;F772&amp;"$3:$CZ$554"),$C772-3*(B771-1)+Y$1,FALSE)</f>
        <v>1.66</v>
      </c>
      <c r="Z778" s="47">
        <f ca="1">VLOOKUP($B778,INDIRECT("data!$"&amp;F772&amp;"$3:$CZ$554"),$C772-3*(B771-1)+Z$1,FALSE)</f>
        <v>3.8</v>
      </c>
      <c r="AA778" s="47">
        <f ca="1">VLOOKUP($B778,INDIRECT("data!$"&amp;F772&amp;"$3:$CZ$554"),$C772-3*(B771-1)+AA$1,FALSE)</f>
        <v>6</v>
      </c>
      <c r="AB778" s="47">
        <f ca="1">VLOOKUP($B778,INDIRECT("data!$"&amp;F772&amp;"$3:$CZ$554"),$C772-3*(B771-1)+AB$1,FALSE)</f>
        <v>1.69</v>
      </c>
      <c r="AC778" s="47">
        <f ca="1">VLOOKUP($B778,INDIRECT("data!$"&amp;F772&amp;"$3:$CZ$554"),$C772-3*(B771-1)+AC$1,FALSE)</f>
        <v>3.84</v>
      </c>
      <c r="AD778" s="47">
        <f ca="1">VLOOKUP($B778,INDIRECT("data!$"&amp;F772&amp;"$3:$CZ$554"),$C772-3*(B771-1)+AD$1,FALSE)</f>
        <v>5.7</v>
      </c>
      <c r="AE778" s="47">
        <f ca="1">VLOOKUP($B778,INDIRECT("data!$"&amp;F772&amp;"$3:$CZ$554"),$C772-3*(B771-1)+AE$1,FALSE)</f>
        <v>1.89</v>
      </c>
      <c r="AF778" s="47">
        <f ca="1">VLOOKUP($B778,INDIRECT("data!$"&amp;F772&amp;"$3:$CZ$554"),$C772-3*(B771-1)+AF$1,FALSE)</f>
        <v>1.9</v>
      </c>
      <c r="AG778" s="65">
        <f t="shared" ca="1" si="1671"/>
        <v>8</v>
      </c>
      <c r="AH778" s="65">
        <f t="shared" ca="1" si="1672"/>
        <v>2</v>
      </c>
      <c r="AI778" s="65">
        <f t="shared" ca="1" si="1673"/>
        <v>6</v>
      </c>
      <c r="AJ778" s="65">
        <f t="shared" ca="1" si="1674"/>
        <v>6</v>
      </c>
      <c r="AK778" s="65">
        <f t="shared" ca="1" si="1675"/>
        <v>0</v>
      </c>
      <c r="AL778" s="66" t="str">
        <f t="shared" ca="1" si="1676"/>
        <v>H</v>
      </c>
      <c r="AM778" s="66" t="str">
        <f t="shared" ca="1" si="1677"/>
        <v>D-H</v>
      </c>
      <c r="AN778" s="65">
        <f t="shared" ca="1" si="1678"/>
        <v>1</v>
      </c>
      <c r="AO778" s="65">
        <f t="shared" ca="1" si="1679"/>
        <v>1</v>
      </c>
      <c r="AP778" s="65">
        <f t="shared" ca="1" si="1680"/>
        <v>1</v>
      </c>
      <c r="AQ778" s="65">
        <f t="shared" ca="1" si="1681"/>
        <v>0</v>
      </c>
      <c r="AR778" s="65">
        <f t="shared" ca="1" si="1682"/>
        <v>0</v>
      </c>
      <c r="AS778" s="65">
        <f t="shared" ca="1" si="1683"/>
        <v>0</v>
      </c>
      <c r="AT778" s="65">
        <f t="shared" ca="1" si="1684"/>
        <v>0</v>
      </c>
    </row>
    <row r="779" spans="1:46" ht="18" customHeight="1" x14ac:dyDescent="0.25">
      <c r="A779" s="49" t="str">
        <f ca="1">CONCATENATE(B773,"-",B779)</f>
        <v>West Brom-Home-6</v>
      </c>
      <c r="B779" s="12">
        <v>6</v>
      </c>
      <c r="C779" s="41">
        <f ca="1">VLOOKUP($B779,INDIRECT("data!$"&amp;F772&amp;"$3:$CZ$554"),$C772-3*(B771-1)+C$1,FALSE)</f>
        <v>43316</v>
      </c>
      <c r="D779" s="30" t="str">
        <f ca="1">VLOOKUP($B779,INDIRECT("data!$"&amp;F772&amp;"$3:$CZ$554"),$C772-3*(B771-1)+D$1,FALSE)</f>
        <v>West Brom</v>
      </c>
      <c r="E779" s="30" t="str">
        <f ca="1">VLOOKUP($B779,INDIRECT("data!$"&amp;F772&amp;"$3:$CZ$554"),$C772-3*(B771-1)+E$1,FALSE)</f>
        <v>Bolton</v>
      </c>
      <c r="F779" s="29">
        <f ca="1">VLOOKUP($B779,INDIRECT("data!$"&amp;F772&amp;"$3:$CZ$554"),$C772-3*(B771-1)+F$1,FALSE)</f>
        <v>1</v>
      </c>
      <c r="G779" s="29">
        <f ca="1">VLOOKUP($B779,INDIRECT("data!$"&amp;F772&amp;"$3:$CZ$554"),$C772-3*(B771-1)+G$1,FALSE)</f>
        <v>2</v>
      </c>
      <c r="H779" s="15" t="str">
        <f ca="1">VLOOKUP($B779,INDIRECT("data!$"&amp;F772&amp;"$3:$CZ$554"),$C772-3*(B771-1)+H$1,FALSE)</f>
        <v>A</v>
      </c>
      <c r="I779" s="29">
        <f ca="1">VLOOKUP($B779,INDIRECT("data!$"&amp;F772&amp;"$3:$CZ$554"),$C772-3*(B771-1)+I$1,FALSE)</f>
        <v>1</v>
      </c>
      <c r="J779" s="29">
        <f ca="1">VLOOKUP($B779,INDIRECT("data!$"&amp;F772&amp;"$3:$CZ$554"),$C772-3*(B771-1)+J$1,FALSE)</f>
        <v>1</v>
      </c>
      <c r="K779" s="15" t="str">
        <f ca="1">VLOOKUP($B779,INDIRECT("data!$"&amp;F772&amp;"$3:$CZ$554"),$C772-3*(B771-1)+K$1,FALSE)</f>
        <v>D</v>
      </c>
      <c r="L779" s="30" t="str">
        <f ca="1">VLOOKUP($B779,INDIRECT("data!$"&amp;F772&amp;"$3:$CZ$554"),$C772-3*(B771-1)+L$1,FALSE)</f>
        <v>G Eltringham</v>
      </c>
      <c r="M779" s="45">
        <f ca="1">VLOOKUP($B779,INDIRECT("data!$"&amp;F772&amp;"$3:$CZ$554"),$C772-3*(B771-1)+M$1,FALSE)</f>
        <v>20</v>
      </c>
      <c r="N779" s="45">
        <f ca="1">VLOOKUP($B779,INDIRECT("data!$"&amp;F772&amp;"$3:$CZ$554"),$C772-3*(B771-1)+N$1,FALSE)</f>
        <v>11</v>
      </c>
      <c r="O779" s="45">
        <f ca="1">VLOOKUP($B779,INDIRECT("data!$"&amp;F772&amp;"$3:$CZ$554"),$C772-3*(B771-1)+O$1,FALSE)</f>
        <v>3</v>
      </c>
      <c r="P779" s="45">
        <f ca="1">VLOOKUP($B779,INDIRECT("data!$"&amp;F772&amp;"$3:$CZ$554"),$C772-3*(B771-1)+P$1,FALSE)</f>
        <v>4</v>
      </c>
      <c r="Q779" s="45">
        <f ca="1">VLOOKUP($B779,INDIRECT("data!$"&amp;F772&amp;"$3:$CZ$554"),$C772-3*(B771-1)+Q$1,FALSE)</f>
        <v>9</v>
      </c>
      <c r="R779" s="45">
        <f ca="1">VLOOKUP($B779,INDIRECT("data!$"&amp;F772&amp;"$3:$CZ$554"),$C772-3*(B771-1)+R$1,FALSE)</f>
        <v>14</v>
      </c>
      <c r="S779" s="45">
        <f ca="1">VLOOKUP($B779,INDIRECT("data!$"&amp;F772&amp;"$3:$CZ$554"),$C772-3*(B771-1)+S$1,FALSE)</f>
        <v>10</v>
      </c>
      <c r="T779" s="45">
        <f ca="1">VLOOKUP($B779,INDIRECT("data!$"&amp;F772&amp;"$3:$CZ$554"),$C772-3*(B771-1)+T$1,FALSE)</f>
        <v>6</v>
      </c>
      <c r="U779" s="45">
        <f ca="1">VLOOKUP($B779,INDIRECT("data!$"&amp;F772&amp;"$3:$CZ$554"),$C772-3*(B771-1)+U$1,FALSE)</f>
        <v>1</v>
      </c>
      <c r="V779" s="45">
        <f ca="1">VLOOKUP($B779,INDIRECT("data!$"&amp;F772&amp;"$3:$CZ$554"),$C772-3*(B771-1)+V$1,FALSE)</f>
        <v>0</v>
      </c>
      <c r="W779" s="45">
        <f ca="1">VLOOKUP($B779,INDIRECT("data!$"&amp;F772&amp;"$3:$CZ$554"),$C772-3*(B771-1)+W$1,FALSE)</f>
        <v>0</v>
      </c>
      <c r="X779" s="45">
        <f ca="1">VLOOKUP($B779,INDIRECT("data!$"&amp;F772&amp;"$3:$CZ$554"),$C772-3*(B771-1)+X$1,FALSE)</f>
        <v>0</v>
      </c>
      <c r="Y779" s="47">
        <f ca="1">VLOOKUP($B779,INDIRECT("data!$"&amp;F772&amp;"$3:$CZ$554"),$C772-3*(B771-1)+Y$1,FALSE)</f>
        <v>1.44</v>
      </c>
      <c r="Z779" s="47">
        <f ca="1">VLOOKUP($B779,INDIRECT("data!$"&amp;F772&amp;"$3:$CZ$554"),$C772-3*(B771-1)+Z$1,FALSE)</f>
        <v>4.5</v>
      </c>
      <c r="AA779" s="47">
        <f ca="1">VLOOKUP($B779,INDIRECT("data!$"&amp;F772&amp;"$3:$CZ$554"),$C772-3*(B771-1)+AA$1,FALSE)</f>
        <v>9</v>
      </c>
      <c r="AB779" s="47">
        <f ca="1">VLOOKUP($B779,INDIRECT("data!$"&amp;F772&amp;"$3:$CZ$554"),$C772-3*(B771-1)+AB$1,FALSE)</f>
        <v>1.45</v>
      </c>
      <c r="AC779" s="47">
        <f ca="1">VLOOKUP($B779,INDIRECT("data!$"&amp;F772&amp;"$3:$CZ$554"),$C772-3*(B771-1)+AC$1,FALSE)</f>
        <v>4.53</v>
      </c>
      <c r="AD779" s="47">
        <f ca="1">VLOOKUP($B779,INDIRECT("data!$"&amp;F772&amp;"$3:$CZ$554"),$C772-3*(B771-1)+AD$1,FALSE)</f>
        <v>8.52</v>
      </c>
      <c r="AE779" s="47">
        <f ca="1">VLOOKUP($B779,INDIRECT("data!$"&amp;F772&amp;"$3:$CZ$554"),$C772-3*(B771-1)+AE$1,FALSE)</f>
        <v>1.89</v>
      </c>
      <c r="AF779" s="47">
        <f ca="1">VLOOKUP($B779,INDIRECT("data!$"&amp;F772&amp;"$3:$CZ$554"),$C772-3*(B771-1)+AF$1,FALSE)</f>
        <v>1.89</v>
      </c>
      <c r="AG779" s="65">
        <f t="shared" ca="1" si="1671"/>
        <v>3</v>
      </c>
      <c r="AH779" s="65">
        <f t="shared" ca="1" si="1672"/>
        <v>2</v>
      </c>
      <c r="AI779" s="65">
        <f t="shared" ca="1" si="1673"/>
        <v>1</v>
      </c>
      <c r="AJ779" s="65">
        <f t="shared" ca="1" si="1674"/>
        <v>0</v>
      </c>
      <c r="AK779" s="65">
        <f t="shared" ca="1" si="1675"/>
        <v>1</v>
      </c>
      <c r="AL779" s="66" t="str">
        <f t="shared" ca="1" si="1676"/>
        <v>A</v>
      </c>
      <c r="AM779" s="66" t="str">
        <f t="shared" ca="1" si="1677"/>
        <v>D-A</v>
      </c>
      <c r="AN779" s="65">
        <f t="shared" ca="1" si="1678"/>
        <v>1</v>
      </c>
      <c r="AO779" s="65">
        <f t="shared" ca="1" si="1679"/>
        <v>1</v>
      </c>
      <c r="AP779" s="65">
        <f t="shared" ca="1" si="1680"/>
        <v>1</v>
      </c>
      <c r="AQ779" s="65">
        <f t="shared" ca="1" si="1681"/>
        <v>0</v>
      </c>
      <c r="AR779" s="65">
        <f t="shared" ca="1" si="1682"/>
        <v>0</v>
      </c>
      <c r="AS779" s="65">
        <f t="shared" ca="1" si="1683"/>
        <v>0</v>
      </c>
      <c r="AT779" s="65">
        <f t="shared" ca="1" si="1684"/>
        <v>0</v>
      </c>
    </row>
    <row r="780" spans="1:46" ht="18" customHeight="1" x14ac:dyDescent="0.25">
      <c r="A780" s="49" t="str">
        <f ca="1">CONCATENATE(B773,"-",B780)</f>
        <v>West Brom-Home-7</v>
      </c>
      <c r="B780" s="12">
        <v>7</v>
      </c>
      <c r="C780" s="41" t="e">
        <f ca="1">VLOOKUP($B780,INDIRECT("data!$"&amp;F772&amp;"$3:$CZ$554"),$C772-3*(B771-1)+C$1,FALSE)</f>
        <v>#N/A</v>
      </c>
      <c r="D780" s="30" t="e">
        <f ca="1">VLOOKUP($B780,INDIRECT("data!$"&amp;F772&amp;"$3:$CZ$554"),$C772-3*(B771-1)+D$1,FALSE)</f>
        <v>#N/A</v>
      </c>
      <c r="E780" s="30" t="e">
        <f ca="1">VLOOKUP($B780,INDIRECT("data!$"&amp;F772&amp;"$3:$CZ$554"),$C772-3*(B771-1)+E$1,FALSE)</f>
        <v>#N/A</v>
      </c>
      <c r="F780" s="29" t="e">
        <f ca="1">VLOOKUP($B780,INDIRECT("data!$"&amp;F772&amp;"$3:$CZ$554"),$C772-3*(B771-1)+F$1,FALSE)</f>
        <v>#N/A</v>
      </c>
      <c r="G780" s="29" t="e">
        <f ca="1">VLOOKUP($B780,INDIRECT("data!$"&amp;F772&amp;"$3:$CZ$554"),$C772-3*(B771-1)+G$1,FALSE)</f>
        <v>#N/A</v>
      </c>
      <c r="H780" s="15" t="e">
        <f ca="1">VLOOKUP($B780,INDIRECT("data!$"&amp;F772&amp;"$3:$CZ$554"),$C772-3*(B771-1)+H$1,FALSE)</f>
        <v>#N/A</v>
      </c>
      <c r="I780" s="29" t="e">
        <f ca="1">VLOOKUP($B780,INDIRECT("data!$"&amp;F772&amp;"$3:$CZ$554"),$C772-3*(B771-1)+I$1,FALSE)</f>
        <v>#N/A</v>
      </c>
      <c r="J780" s="29" t="e">
        <f ca="1">VLOOKUP($B780,INDIRECT("data!$"&amp;F772&amp;"$3:$CZ$554"),$C772-3*(B771-1)+J$1,FALSE)</f>
        <v>#N/A</v>
      </c>
      <c r="K780" s="15" t="e">
        <f ca="1">VLOOKUP($B780,INDIRECT("data!$"&amp;F772&amp;"$3:$CZ$554"),$C772-3*(B771-1)+K$1,FALSE)</f>
        <v>#N/A</v>
      </c>
      <c r="L780" s="30" t="e">
        <f ca="1">VLOOKUP($B780,INDIRECT("data!$"&amp;F772&amp;"$3:$CZ$554"),$C772-3*(B771-1)+L$1,FALSE)</f>
        <v>#N/A</v>
      </c>
      <c r="M780" s="45" t="e">
        <f ca="1">VLOOKUP($B780,INDIRECT("data!$"&amp;F772&amp;"$3:$CZ$554"),$C772-3*(B771-1)+M$1,FALSE)</f>
        <v>#N/A</v>
      </c>
      <c r="N780" s="45" t="e">
        <f ca="1">VLOOKUP($B780,INDIRECT("data!$"&amp;F772&amp;"$3:$CZ$554"),$C772-3*(B771-1)+N$1,FALSE)</f>
        <v>#N/A</v>
      </c>
      <c r="O780" s="45" t="e">
        <f ca="1">VLOOKUP($B780,INDIRECT("data!$"&amp;F772&amp;"$3:$CZ$554"),$C772-3*(B771-1)+O$1,FALSE)</f>
        <v>#N/A</v>
      </c>
      <c r="P780" s="45" t="e">
        <f ca="1">VLOOKUP($B780,INDIRECT("data!$"&amp;F772&amp;"$3:$CZ$554"),$C772-3*(B771-1)+P$1,FALSE)</f>
        <v>#N/A</v>
      </c>
      <c r="Q780" s="45" t="e">
        <f ca="1">VLOOKUP($B780,INDIRECT("data!$"&amp;F772&amp;"$3:$CZ$554"),$C772-3*(B771-1)+Q$1,FALSE)</f>
        <v>#N/A</v>
      </c>
      <c r="R780" s="45" t="e">
        <f ca="1">VLOOKUP($B780,INDIRECT("data!$"&amp;F772&amp;"$3:$CZ$554"),$C772-3*(B771-1)+R$1,FALSE)</f>
        <v>#N/A</v>
      </c>
      <c r="S780" s="45" t="e">
        <f ca="1">VLOOKUP($B780,INDIRECT("data!$"&amp;F772&amp;"$3:$CZ$554"),$C772-3*(B771-1)+S$1,FALSE)</f>
        <v>#N/A</v>
      </c>
      <c r="T780" s="45" t="e">
        <f ca="1">VLOOKUP($B780,INDIRECT("data!$"&amp;F772&amp;"$3:$CZ$554"),$C772-3*(B771-1)+T$1,FALSE)</f>
        <v>#N/A</v>
      </c>
      <c r="U780" s="45" t="e">
        <f ca="1">VLOOKUP($B780,INDIRECT("data!$"&amp;F772&amp;"$3:$CZ$554"),$C772-3*(B771-1)+U$1,FALSE)</f>
        <v>#N/A</v>
      </c>
      <c r="V780" s="45" t="e">
        <f ca="1">VLOOKUP($B780,INDIRECT("data!$"&amp;F772&amp;"$3:$CZ$554"),$C772-3*(B771-1)+V$1,FALSE)</f>
        <v>#N/A</v>
      </c>
      <c r="W780" s="45" t="e">
        <f ca="1">VLOOKUP($B780,INDIRECT("data!$"&amp;F772&amp;"$3:$CZ$554"),$C772-3*(B771-1)+W$1,FALSE)</f>
        <v>#N/A</v>
      </c>
      <c r="X780" s="45" t="e">
        <f ca="1">VLOOKUP($B780,INDIRECT("data!$"&amp;F772&amp;"$3:$CZ$554"),$C772-3*(B771-1)+X$1,FALSE)</f>
        <v>#N/A</v>
      </c>
      <c r="Y780" s="47" t="e">
        <f ca="1">VLOOKUP($B780,INDIRECT("data!$"&amp;F772&amp;"$3:$CZ$554"),$C772-3*(B771-1)+Y$1,FALSE)</f>
        <v>#N/A</v>
      </c>
      <c r="Z780" s="47" t="e">
        <f ca="1">VLOOKUP($B780,INDIRECT("data!$"&amp;F772&amp;"$3:$CZ$554"),$C772-3*(B771-1)+Z$1,FALSE)</f>
        <v>#N/A</v>
      </c>
      <c r="AA780" s="47" t="e">
        <f ca="1">VLOOKUP($B780,INDIRECT("data!$"&amp;F772&amp;"$3:$CZ$554"),$C772-3*(B771-1)+AA$1,FALSE)</f>
        <v>#N/A</v>
      </c>
      <c r="AB780" s="47" t="e">
        <f ca="1">VLOOKUP($B780,INDIRECT("data!$"&amp;F772&amp;"$3:$CZ$554"),$C772-3*(B771-1)+AB$1,FALSE)</f>
        <v>#N/A</v>
      </c>
      <c r="AC780" s="47" t="e">
        <f ca="1">VLOOKUP($B780,INDIRECT("data!$"&amp;F772&amp;"$3:$CZ$554"),$C772-3*(B771-1)+AC$1,FALSE)</f>
        <v>#N/A</v>
      </c>
      <c r="AD780" s="47" t="e">
        <f ca="1">VLOOKUP($B780,INDIRECT("data!$"&amp;F772&amp;"$3:$CZ$554"),$C772-3*(B771-1)+AD$1,FALSE)</f>
        <v>#N/A</v>
      </c>
      <c r="AE780" s="47" t="e">
        <f ca="1">VLOOKUP($B780,INDIRECT("data!$"&amp;F772&amp;"$3:$CZ$554"),$C772-3*(B771-1)+AE$1,FALSE)</f>
        <v>#N/A</v>
      </c>
      <c r="AF780" s="47" t="e">
        <f ca="1">VLOOKUP($B780,INDIRECT("data!$"&amp;F772&amp;"$3:$CZ$554"),$C772-3*(B771-1)+AF$1,FALSE)</f>
        <v>#N/A</v>
      </c>
      <c r="AG780" s="65" t="e">
        <f t="shared" ca="1" si="1671"/>
        <v>#N/A</v>
      </c>
      <c r="AH780" s="65" t="e">
        <f t="shared" ca="1" si="1672"/>
        <v>#N/A</v>
      </c>
      <c r="AI780" s="65" t="e">
        <f t="shared" ca="1" si="1673"/>
        <v>#N/A</v>
      </c>
      <c r="AJ780" s="65" t="e">
        <f t="shared" ca="1" si="1674"/>
        <v>#N/A</v>
      </c>
      <c r="AK780" s="65" t="e">
        <f t="shared" ca="1" si="1675"/>
        <v>#N/A</v>
      </c>
      <c r="AL780" s="66" t="e">
        <f t="shared" ca="1" si="1676"/>
        <v>#N/A</v>
      </c>
      <c r="AM780" s="66" t="e">
        <f t="shared" ca="1" si="1677"/>
        <v>#N/A</v>
      </c>
      <c r="AN780" s="65" t="e">
        <f t="shared" ca="1" si="1678"/>
        <v>#N/A</v>
      </c>
      <c r="AO780" s="65" t="e">
        <f t="shared" ca="1" si="1679"/>
        <v>#N/A</v>
      </c>
      <c r="AP780" s="65" t="e">
        <f t="shared" ca="1" si="1680"/>
        <v>#N/A</v>
      </c>
      <c r="AQ780" s="65" t="e">
        <f t="shared" ca="1" si="1681"/>
        <v>#N/A</v>
      </c>
      <c r="AR780" s="65" t="e">
        <f t="shared" ca="1" si="1682"/>
        <v>#N/A</v>
      </c>
      <c r="AS780" s="65" t="e">
        <f t="shared" ca="1" si="1683"/>
        <v>#N/A</v>
      </c>
      <c r="AT780" s="65" t="e">
        <f t="shared" ca="1" si="1684"/>
        <v>#N/A</v>
      </c>
    </row>
    <row r="781" spans="1:46" ht="18" customHeight="1" x14ac:dyDescent="0.25">
      <c r="A781" s="49" t="str">
        <f ca="1">CONCATENATE(B773,"-",B781)</f>
        <v>West Brom-Home-8</v>
      </c>
      <c r="B781" s="12">
        <v>8</v>
      </c>
      <c r="C781" s="41" t="e">
        <f ca="1">VLOOKUP($B781,INDIRECT("data!$"&amp;F772&amp;"$3:$CZ$554"),$C772-3*(B771-1)+C$1,FALSE)</f>
        <v>#N/A</v>
      </c>
      <c r="D781" s="30" t="e">
        <f ca="1">VLOOKUP($B781,INDIRECT("data!$"&amp;F772&amp;"$3:$CZ$554"),$C772-3*(B771-1)+D$1,FALSE)</f>
        <v>#N/A</v>
      </c>
      <c r="E781" s="30" t="e">
        <f ca="1">VLOOKUP($B781,INDIRECT("data!$"&amp;F772&amp;"$3:$CZ$554"),$C772-3*(B771-1)+E$1,FALSE)</f>
        <v>#N/A</v>
      </c>
      <c r="F781" s="29" t="e">
        <f ca="1">VLOOKUP($B781,INDIRECT("data!$"&amp;F772&amp;"$3:$CZ$554"),$C772-3*(B771-1)+F$1,FALSE)</f>
        <v>#N/A</v>
      </c>
      <c r="G781" s="29" t="e">
        <f ca="1">VLOOKUP($B781,INDIRECT("data!$"&amp;F772&amp;"$3:$CZ$554"),$C772-3*(B771-1)+G$1,FALSE)</f>
        <v>#N/A</v>
      </c>
      <c r="H781" s="15" t="e">
        <f ca="1">VLOOKUP($B781,INDIRECT("data!$"&amp;F772&amp;"$3:$CZ$554"),$C772-3*(B771-1)+H$1,FALSE)</f>
        <v>#N/A</v>
      </c>
      <c r="I781" s="29" t="e">
        <f ca="1">VLOOKUP($B781,INDIRECT("data!$"&amp;F772&amp;"$3:$CZ$554"),$C772-3*(B771-1)+I$1,FALSE)</f>
        <v>#N/A</v>
      </c>
      <c r="J781" s="29" t="e">
        <f ca="1">VLOOKUP($B781,INDIRECT("data!$"&amp;F772&amp;"$3:$CZ$554"),$C772-3*(B771-1)+J$1,FALSE)</f>
        <v>#N/A</v>
      </c>
      <c r="K781" s="15" t="e">
        <f ca="1">VLOOKUP($B781,INDIRECT("data!$"&amp;F772&amp;"$3:$CZ$554"),$C772-3*(B771-1)+K$1,FALSE)</f>
        <v>#N/A</v>
      </c>
      <c r="L781" s="30" t="e">
        <f ca="1">VLOOKUP($B781,INDIRECT("data!$"&amp;F772&amp;"$3:$CZ$554"),$C772-3*(B771-1)+L$1,FALSE)</f>
        <v>#N/A</v>
      </c>
      <c r="M781" s="45" t="e">
        <f ca="1">VLOOKUP($B781,INDIRECT("data!$"&amp;F772&amp;"$3:$CZ$554"),$C772-3*(B771-1)+M$1,FALSE)</f>
        <v>#N/A</v>
      </c>
      <c r="N781" s="45" t="e">
        <f ca="1">VLOOKUP($B781,INDIRECT("data!$"&amp;F772&amp;"$3:$CZ$554"),$C772-3*(B771-1)+N$1,FALSE)</f>
        <v>#N/A</v>
      </c>
      <c r="O781" s="45" t="e">
        <f ca="1">VLOOKUP($B781,INDIRECT("data!$"&amp;F772&amp;"$3:$CZ$554"),$C772-3*(B771-1)+O$1,FALSE)</f>
        <v>#N/A</v>
      </c>
      <c r="P781" s="45" t="e">
        <f ca="1">VLOOKUP($B781,INDIRECT("data!$"&amp;F772&amp;"$3:$CZ$554"),$C772-3*(B771-1)+P$1,FALSE)</f>
        <v>#N/A</v>
      </c>
      <c r="Q781" s="45" t="e">
        <f ca="1">VLOOKUP($B781,INDIRECT("data!$"&amp;F772&amp;"$3:$CZ$554"),$C772-3*(B771-1)+Q$1,FALSE)</f>
        <v>#N/A</v>
      </c>
      <c r="R781" s="45" t="e">
        <f ca="1">VLOOKUP($B781,INDIRECT("data!$"&amp;F772&amp;"$3:$CZ$554"),$C772-3*(B771-1)+R$1,FALSE)</f>
        <v>#N/A</v>
      </c>
      <c r="S781" s="45" t="e">
        <f ca="1">VLOOKUP($B781,INDIRECT("data!$"&amp;F772&amp;"$3:$CZ$554"),$C772-3*(B771-1)+S$1,FALSE)</f>
        <v>#N/A</v>
      </c>
      <c r="T781" s="45" t="e">
        <f ca="1">VLOOKUP($B781,INDIRECT("data!$"&amp;F772&amp;"$3:$CZ$554"),$C772-3*(B771-1)+T$1,FALSE)</f>
        <v>#N/A</v>
      </c>
      <c r="U781" s="45" t="e">
        <f ca="1">VLOOKUP($B781,INDIRECT("data!$"&amp;F772&amp;"$3:$CZ$554"),$C772-3*(B771-1)+U$1,FALSE)</f>
        <v>#N/A</v>
      </c>
      <c r="V781" s="45" t="e">
        <f ca="1">VLOOKUP($B781,INDIRECT("data!$"&amp;F772&amp;"$3:$CZ$554"),$C772-3*(B771-1)+V$1,FALSE)</f>
        <v>#N/A</v>
      </c>
      <c r="W781" s="45" t="e">
        <f ca="1">VLOOKUP($B781,INDIRECT("data!$"&amp;F772&amp;"$3:$CZ$554"),$C772-3*(B771-1)+W$1,FALSE)</f>
        <v>#N/A</v>
      </c>
      <c r="X781" s="45" t="e">
        <f ca="1">VLOOKUP($B781,INDIRECT("data!$"&amp;F772&amp;"$3:$CZ$554"),$C772-3*(B771-1)+X$1,FALSE)</f>
        <v>#N/A</v>
      </c>
      <c r="Y781" s="47" t="e">
        <f ca="1">VLOOKUP($B781,INDIRECT("data!$"&amp;F772&amp;"$3:$CZ$554"),$C772-3*(B771-1)+Y$1,FALSE)</f>
        <v>#N/A</v>
      </c>
      <c r="Z781" s="47" t="e">
        <f ca="1">VLOOKUP($B781,INDIRECT("data!$"&amp;F772&amp;"$3:$CZ$554"),$C772-3*(B771-1)+Z$1,FALSE)</f>
        <v>#N/A</v>
      </c>
      <c r="AA781" s="47" t="e">
        <f ca="1">VLOOKUP($B781,INDIRECT("data!$"&amp;F772&amp;"$3:$CZ$554"),$C772-3*(B771-1)+AA$1,FALSE)</f>
        <v>#N/A</v>
      </c>
      <c r="AB781" s="47" t="e">
        <f ca="1">VLOOKUP($B781,INDIRECT("data!$"&amp;F772&amp;"$3:$CZ$554"),$C772-3*(B771-1)+AB$1,FALSE)</f>
        <v>#N/A</v>
      </c>
      <c r="AC781" s="47" t="e">
        <f ca="1">VLOOKUP($B781,INDIRECT("data!$"&amp;F772&amp;"$3:$CZ$554"),$C772-3*(B771-1)+AC$1,FALSE)</f>
        <v>#N/A</v>
      </c>
      <c r="AD781" s="47" t="e">
        <f ca="1">VLOOKUP($B781,INDIRECT("data!$"&amp;F772&amp;"$3:$CZ$554"),$C772-3*(B771-1)+AD$1,FALSE)</f>
        <v>#N/A</v>
      </c>
      <c r="AE781" s="47" t="e">
        <f ca="1">VLOOKUP($B781,INDIRECT("data!$"&amp;F772&amp;"$3:$CZ$554"),$C772-3*(B771-1)+AE$1,FALSE)</f>
        <v>#N/A</v>
      </c>
      <c r="AF781" s="47" t="e">
        <f ca="1">VLOOKUP($B781,INDIRECT("data!$"&amp;F772&amp;"$3:$CZ$554"),$C772-3*(B771-1)+AF$1,FALSE)</f>
        <v>#N/A</v>
      </c>
      <c r="AG781" s="65" t="e">
        <f t="shared" ca="1" si="1671"/>
        <v>#N/A</v>
      </c>
      <c r="AH781" s="65" t="e">
        <f t="shared" ca="1" si="1672"/>
        <v>#N/A</v>
      </c>
      <c r="AI781" s="65" t="e">
        <f t="shared" ca="1" si="1673"/>
        <v>#N/A</v>
      </c>
      <c r="AJ781" s="65" t="e">
        <f t="shared" ca="1" si="1674"/>
        <v>#N/A</v>
      </c>
      <c r="AK781" s="65" t="e">
        <f t="shared" ca="1" si="1675"/>
        <v>#N/A</v>
      </c>
      <c r="AL781" s="66" t="e">
        <f t="shared" ca="1" si="1676"/>
        <v>#N/A</v>
      </c>
      <c r="AM781" s="66" t="e">
        <f t="shared" ca="1" si="1677"/>
        <v>#N/A</v>
      </c>
      <c r="AN781" s="65" t="e">
        <f t="shared" ca="1" si="1678"/>
        <v>#N/A</v>
      </c>
      <c r="AO781" s="65" t="e">
        <f t="shared" ca="1" si="1679"/>
        <v>#N/A</v>
      </c>
      <c r="AP781" s="65" t="e">
        <f t="shared" ca="1" si="1680"/>
        <v>#N/A</v>
      </c>
      <c r="AQ781" s="65" t="e">
        <f t="shared" ca="1" si="1681"/>
        <v>#N/A</v>
      </c>
      <c r="AR781" s="65" t="e">
        <f t="shared" ca="1" si="1682"/>
        <v>#N/A</v>
      </c>
      <c r="AS781" s="65" t="e">
        <f t="shared" ca="1" si="1683"/>
        <v>#N/A</v>
      </c>
      <c r="AT781" s="65" t="e">
        <f t="shared" ca="1" si="1684"/>
        <v>#N/A</v>
      </c>
    </row>
    <row r="782" spans="1:46" ht="18" customHeight="1" x14ac:dyDescent="0.25">
      <c r="A782" s="50"/>
      <c r="B782" s="42" t="s">
        <v>23</v>
      </c>
      <c r="C782" s="43"/>
      <c r="D782" s="44"/>
      <c r="E782" s="44"/>
      <c r="F782" s="46" t="e">
        <f ca="1">SUM(F774:F781)</f>
        <v>#N/A</v>
      </c>
      <c r="G782" s="46" t="e">
        <f ca="1">SUM(G774:G781)</f>
        <v>#N/A</v>
      </c>
      <c r="H782" s="42"/>
      <c r="I782" s="46" t="e">
        <f t="shared" ref="I782:J782" ca="1" si="1685">SUM(I774:I781)</f>
        <v>#N/A</v>
      </c>
      <c r="J782" s="46" t="e">
        <f t="shared" ca="1" si="1685"/>
        <v>#N/A</v>
      </c>
      <c r="K782" s="42"/>
      <c r="L782" s="44"/>
      <c r="M782" s="46" t="e">
        <f t="shared" ref="M782:X782" ca="1" si="1686">SUM(M774:M781)</f>
        <v>#N/A</v>
      </c>
      <c r="N782" s="46" t="e">
        <f t="shared" ca="1" si="1686"/>
        <v>#N/A</v>
      </c>
      <c r="O782" s="46" t="e">
        <f t="shared" ca="1" si="1686"/>
        <v>#N/A</v>
      </c>
      <c r="P782" s="46" t="e">
        <f t="shared" ca="1" si="1686"/>
        <v>#N/A</v>
      </c>
      <c r="Q782" s="46" t="e">
        <f t="shared" ca="1" si="1686"/>
        <v>#N/A</v>
      </c>
      <c r="R782" s="46" t="e">
        <f t="shared" ca="1" si="1686"/>
        <v>#N/A</v>
      </c>
      <c r="S782" s="46" t="e">
        <f t="shared" ca="1" si="1686"/>
        <v>#N/A</v>
      </c>
      <c r="T782" s="46" t="e">
        <f t="shared" ca="1" si="1686"/>
        <v>#N/A</v>
      </c>
      <c r="U782" s="46" t="e">
        <f t="shared" ca="1" si="1686"/>
        <v>#N/A</v>
      </c>
      <c r="V782" s="46" t="e">
        <f t="shared" ca="1" si="1686"/>
        <v>#N/A</v>
      </c>
      <c r="W782" s="46" t="e">
        <f t="shared" ca="1" si="1686"/>
        <v>#N/A</v>
      </c>
      <c r="X782" s="46" t="e">
        <f t="shared" ca="1" si="1686"/>
        <v>#N/A</v>
      </c>
      <c r="Y782" s="48"/>
      <c r="Z782" s="48"/>
      <c r="AA782" s="48"/>
      <c r="AB782" s="48"/>
      <c r="AC782" s="48"/>
      <c r="AD782" s="48"/>
      <c r="AE782" s="48"/>
      <c r="AF782" s="48"/>
    </row>
    <row r="783" spans="1:46" ht="18" customHeight="1" x14ac:dyDescent="0.25">
      <c r="A783" s="50"/>
      <c r="B783" s="37" t="str">
        <f ca="1">CONCATENATE(B772,"-Away")</f>
        <v>West Brom-Away</v>
      </c>
      <c r="C783" s="40" t="s">
        <v>22</v>
      </c>
      <c r="D783" s="13" t="s">
        <v>50</v>
      </c>
      <c r="E783" s="13" t="s">
        <v>51</v>
      </c>
      <c r="F783" s="13" t="s">
        <v>3</v>
      </c>
      <c r="G783" s="13" t="s">
        <v>4</v>
      </c>
      <c r="H783" s="13" t="s">
        <v>6</v>
      </c>
      <c r="I783" s="13" t="s">
        <v>1</v>
      </c>
      <c r="J783" s="13" t="s">
        <v>2</v>
      </c>
      <c r="K783" s="13" t="s">
        <v>5</v>
      </c>
      <c r="L783" s="13" t="s">
        <v>52</v>
      </c>
      <c r="M783" s="13" t="s">
        <v>53</v>
      </c>
      <c r="N783" s="13" t="s">
        <v>54</v>
      </c>
      <c r="O783" s="13" t="s">
        <v>55</v>
      </c>
      <c r="P783" s="13" t="s">
        <v>56</v>
      </c>
      <c r="Q783" s="13" t="s">
        <v>57</v>
      </c>
      <c r="R783" s="13" t="s">
        <v>58</v>
      </c>
      <c r="S783" s="13" t="s">
        <v>59</v>
      </c>
      <c r="T783" s="13" t="s">
        <v>60</v>
      </c>
      <c r="U783" s="13" t="s">
        <v>61</v>
      </c>
      <c r="V783" s="13" t="s">
        <v>62</v>
      </c>
      <c r="W783" s="13" t="s">
        <v>63</v>
      </c>
      <c r="X783" s="13" t="s">
        <v>64</v>
      </c>
      <c r="Y783" s="13" t="s">
        <v>65</v>
      </c>
      <c r="Z783" s="13" t="s">
        <v>66</v>
      </c>
      <c r="AA783" s="13" t="s">
        <v>67</v>
      </c>
      <c r="AB783" s="13" t="s">
        <v>68</v>
      </c>
      <c r="AC783" s="13" t="s">
        <v>69</v>
      </c>
      <c r="AD783" s="13" t="s">
        <v>70</v>
      </c>
      <c r="AE783" s="13" t="s">
        <v>71</v>
      </c>
      <c r="AF783" s="13" t="s">
        <v>72</v>
      </c>
      <c r="AG783" s="62" t="s">
        <v>140</v>
      </c>
      <c r="AH783" s="62" t="s">
        <v>141</v>
      </c>
      <c r="AI783" s="62" t="s">
        <v>142</v>
      </c>
      <c r="AJ783" s="62" t="s">
        <v>143</v>
      </c>
      <c r="AK783" s="62" t="s">
        <v>144</v>
      </c>
      <c r="AL783" s="63" t="s">
        <v>145</v>
      </c>
      <c r="AM783" s="63" t="s">
        <v>146</v>
      </c>
      <c r="AN783" s="62" t="s">
        <v>147</v>
      </c>
      <c r="AO783" s="64" t="s">
        <v>150</v>
      </c>
      <c r="AP783" s="64" t="s">
        <v>151</v>
      </c>
      <c r="AQ783" s="62" t="s">
        <v>148</v>
      </c>
      <c r="AR783" s="62" t="s">
        <v>149</v>
      </c>
      <c r="AS783" s="62" t="s">
        <v>152</v>
      </c>
      <c r="AT783" s="62" t="s">
        <v>153</v>
      </c>
    </row>
    <row r="784" spans="1:46" ht="18" customHeight="1" x14ac:dyDescent="0.25">
      <c r="A784" s="49" t="str">
        <f ca="1">CONCATENATE(B783,"-",B784)</f>
        <v>West Brom-Away-1</v>
      </c>
      <c r="B784" s="37">
        <v>1</v>
      </c>
      <c r="C784" s="41">
        <f ca="1">VLOOKUP($B784,INDIRECT("data!$"&amp;G772&amp;"$3:$CZ$554"),$D772-3*(B771-1)+C$1,FALSE)</f>
        <v>43376</v>
      </c>
      <c r="D784" s="30" t="str">
        <f ca="1">VLOOKUP($B784,INDIRECT("data!$"&amp;G772&amp;"$3:$CZ$554"),$D772-3*(B771-1)+D$1,FALSE)</f>
        <v>Sheffield Weds</v>
      </c>
      <c r="E784" s="30" t="str">
        <f ca="1">VLOOKUP($B784,INDIRECT("data!$"&amp;G772&amp;"$3:$CZ$554"),$D772-3*(B771-1)+E$1,FALSE)</f>
        <v>West Brom</v>
      </c>
      <c r="F784" s="29">
        <f ca="1">VLOOKUP($B784,INDIRECT("data!$"&amp;G772&amp;"$3:$CZ$554"),$D772-3*(B771-1)+F$1,FALSE)</f>
        <v>2</v>
      </c>
      <c r="G784" s="29">
        <f ca="1">VLOOKUP($B784,INDIRECT("data!$"&amp;G772&amp;"$3:$CZ$554"),$D772-3*(B771-1)+G$1,FALSE)</f>
        <v>2</v>
      </c>
      <c r="H784" s="15" t="str">
        <f ca="1">VLOOKUP($B784,INDIRECT("data!$"&amp;G772&amp;"$3:$CZ$554"),$D772-3*(B771-1)+H$1,FALSE)</f>
        <v>D</v>
      </c>
      <c r="I784" s="29">
        <f ca="1">VLOOKUP($B784,INDIRECT("data!$"&amp;G772&amp;"$3:$CZ$554"),$D772-3*(B771-1)+I$1,FALSE)</f>
        <v>2</v>
      </c>
      <c r="J784" s="29">
        <f ca="1">VLOOKUP($B784,INDIRECT("data!$"&amp;G772&amp;"$3:$CZ$554"),$D772-3*(B771-1)+J$1,FALSE)</f>
        <v>0</v>
      </c>
      <c r="K784" s="15" t="str">
        <f ca="1">VLOOKUP($B784,INDIRECT("data!$"&amp;G772&amp;"$3:$CZ$554"),$D772-3*(B771-1)+K$1,FALSE)</f>
        <v>H</v>
      </c>
      <c r="L784" s="30" t="str">
        <f ca="1">VLOOKUP($B784,INDIRECT("data!$"&amp;G772&amp;"$3:$CZ$554"),$D772-3*(B771-1)+L$1,FALSE)</f>
        <v>O Langford</v>
      </c>
      <c r="M784" s="45">
        <f ca="1">VLOOKUP($B784,INDIRECT("data!$"&amp;G772&amp;"$3:$CZ$554"),$D772-3*(B771-1)+M$1,FALSE)</f>
        <v>14</v>
      </c>
      <c r="N784" s="45">
        <f ca="1">VLOOKUP($B784,INDIRECT("data!$"&amp;G772&amp;"$3:$CZ$554"),$D772-3*(B771-1)+N$1,FALSE)</f>
        <v>19</v>
      </c>
      <c r="O784" s="45">
        <f ca="1">VLOOKUP($B784,INDIRECT("data!$"&amp;G772&amp;"$3:$CZ$554"),$D772-3*(B771-1)+O$1,FALSE)</f>
        <v>5</v>
      </c>
      <c r="P784" s="45">
        <f ca="1">VLOOKUP($B784,INDIRECT("data!$"&amp;G772&amp;"$3:$CZ$554"),$D772-3*(B771-1)+P$1,FALSE)</f>
        <v>4</v>
      </c>
      <c r="Q784" s="45">
        <f ca="1">VLOOKUP($B784,INDIRECT("data!$"&amp;G772&amp;"$3:$CZ$554"),$D772-3*(B771-1)+Q$1,FALSE)</f>
        <v>12</v>
      </c>
      <c r="R784" s="45">
        <f ca="1">VLOOKUP($B784,INDIRECT("data!$"&amp;G772&amp;"$3:$CZ$554"),$D772-3*(B771-1)+R$1,FALSE)</f>
        <v>15</v>
      </c>
      <c r="S784" s="45">
        <f ca="1">VLOOKUP($B784,INDIRECT("data!$"&amp;G772&amp;"$3:$CZ$554"),$D772-3*(B771-1)+S$1,FALSE)</f>
        <v>3</v>
      </c>
      <c r="T784" s="45">
        <f ca="1">VLOOKUP($B784,INDIRECT("data!$"&amp;G772&amp;"$3:$CZ$554"),$D772-3*(B771-1)+T$1,FALSE)</f>
        <v>4</v>
      </c>
      <c r="U784" s="45">
        <f ca="1">VLOOKUP($B784,INDIRECT("data!$"&amp;G772&amp;"$3:$CZ$554"),$D772-3*(B771-1)+U$1,FALSE)</f>
        <v>2</v>
      </c>
      <c r="V784" s="45">
        <f ca="1">VLOOKUP($B784,INDIRECT("data!$"&amp;G772&amp;"$3:$CZ$554"),$D772-3*(B771-1)+V$1,FALSE)</f>
        <v>3</v>
      </c>
      <c r="W784" s="45">
        <f ca="1">VLOOKUP($B784,INDIRECT("data!$"&amp;G772&amp;"$3:$CZ$554"),$D772-3*(B771-1)+W$1,FALSE)</f>
        <v>0</v>
      </c>
      <c r="X784" s="45">
        <f ca="1">VLOOKUP($B784,INDIRECT("data!$"&amp;G772&amp;"$3:$CZ$554"),$D772-3*(B771-1)+X$1,FALSE)</f>
        <v>0</v>
      </c>
      <c r="Y784" s="47">
        <f ca="1">VLOOKUP($B784,INDIRECT("data!$"&amp;G772&amp;"$3:$CZ$554"),$D772-3*(B771-1)+Y$1,FALSE)</f>
        <v>3.8</v>
      </c>
      <c r="Z784" s="47">
        <f ca="1">VLOOKUP($B784,INDIRECT("data!$"&amp;G772&amp;"$3:$CZ$554"),$D772-3*(B771-1)+Z$1,FALSE)</f>
        <v>3.5</v>
      </c>
      <c r="AA784" s="47">
        <f ca="1">VLOOKUP($B784,INDIRECT("data!$"&amp;G772&amp;"$3:$CZ$554"),$D772-3*(B771-1)+AA$1,FALSE)</f>
        <v>2.1</v>
      </c>
      <c r="AB784" s="47">
        <f ca="1">VLOOKUP($B784,INDIRECT("data!$"&amp;G772&amp;"$3:$CZ$554"),$D772-3*(B771-1)+AB$1,FALSE)</f>
        <v>3.72</v>
      </c>
      <c r="AC784" s="47">
        <f ca="1">VLOOKUP($B784,INDIRECT("data!$"&amp;G772&amp;"$3:$CZ$554"),$D772-3*(B771-1)+AC$1,FALSE)</f>
        <v>3.58</v>
      </c>
      <c r="AD784" s="47">
        <f ca="1">VLOOKUP($B784,INDIRECT("data!$"&amp;G772&amp;"$3:$CZ$554"),$D772-3*(B771-1)+AD$1,FALSE)</f>
        <v>2.09</v>
      </c>
      <c r="AE784" s="47">
        <f ca="1">VLOOKUP($B784,INDIRECT("data!$"&amp;G772&amp;"$3:$CZ$554"),$D772-3*(B771-1)+AE$1,FALSE)</f>
        <v>1.74</v>
      </c>
      <c r="AF784" s="47">
        <f ca="1">VLOOKUP($B784,INDIRECT("data!$"&amp;G772&amp;"$3:$CZ$554"),$D772-3*(B771-1)+AF$1,FALSE)</f>
        <v>2.0699999999999998</v>
      </c>
      <c r="AG784" s="65">
        <f ca="1">IF(C784="","",F784+G784)</f>
        <v>4</v>
      </c>
      <c r="AH784" s="65">
        <f ca="1">IF(C784="","",I784+J784)</f>
        <v>2</v>
      </c>
      <c r="AI784" s="65">
        <f ca="1">IF(C784="","",AJ784+AK784)</f>
        <v>2</v>
      </c>
      <c r="AJ784" s="65">
        <f ca="1">IF(C784="","",F784-I784)</f>
        <v>0</v>
      </c>
      <c r="AK784" s="65">
        <f ca="1">IF(C784="","",G784-J784)</f>
        <v>2</v>
      </c>
      <c r="AL784" s="66" t="str">
        <f ca="1">IF(AJ784&gt;AK784,"H",IF(AJ784=AK784,"D",IF(AJ784&lt;AK784,"A","Error!")))</f>
        <v>A</v>
      </c>
      <c r="AM784" s="66" t="str">
        <f ca="1">IF(C784="","",CONCATENATE(K784,"-",H784))</f>
        <v>H-D</v>
      </c>
      <c r="AN784" s="65">
        <f ca="1">IF(C784="","",IF(AND(F784&gt;0,G784&gt;0),1,0))</f>
        <v>1</v>
      </c>
      <c r="AO784" s="65">
        <f ca="1">IF(C784="","",IF(AND(F784&gt;0,I784&gt;0),1,0))</f>
        <v>1</v>
      </c>
      <c r="AP784" s="65">
        <f ca="1">IF(C784="","",IF(AND(G784&gt;0,J784&gt;0),1,0))</f>
        <v>0</v>
      </c>
      <c r="AQ784" s="65">
        <f ca="1">IF(C784="","",IF(AND(H784="H",G784=0),1,0))</f>
        <v>0</v>
      </c>
      <c r="AR784" s="65">
        <f ca="1">IF(C784="","",IF(AND(H784="A",F784=0),1,0))</f>
        <v>0</v>
      </c>
      <c r="AS784" s="65">
        <f ca="1">IF(C784="","",IF(AND(K784="H",AL784="H"),1,0))</f>
        <v>0</v>
      </c>
      <c r="AT784" s="65">
        <f ca="1">IF(C784="","",IF(AND(K784="A",AL784="A"),1,0))</f>
        <v>0</v>
      </c>
    </row>
    <row r="785" spans="1:46" ht="18" customHeight="1" x14ac:dyDescent="0.25">
      <c r="A785" s="49" t="str">
        <f ca="1">CONCATENATE(B783,"-",B785)</f>
        <v>West Brom-Away-2</v>
      </c>
      <c r="B785" s="37">
        <v>2</v>
      </c>
      <c r="C785" s="41">
        <f ca="1">VLOOKUP($B785,INDIRECT("data!$"&amp;G772&amp;"$3:$CZ$554"),$D772-3*(B771-1)+C$1,FALSE)</f>
        <v>43372</v>
      </c>
      <c r="D785" s="30" t="str">
        <f ca="1">VLOOKUP($B785,INDIRECT("data!$"&amp;G772&amp;"$3:$CZ$554"),$D772-3*(B771-1)+D$1,FALSE)</f>
        <v>Preston</v>
      </c>
      <c r="E785" s="30" t="str">
        <f ca="1">VLOOKUP($B785,INDIRECT("data!$"&amp;G772&amp;"$3:$CZ$554"),$D772-3*(B771-1)+E$1,FALSE)</f>
        <v>West Brom</v>
      </c>
      <c r="F785" s="29">
        <f ca="1">VLOOKUP($B785,INDIRECT("data!$"&amp;G772&amp;"$3:$CZ$554"),$D772-3*(B771-1)+F$1,FALSE)</f>
        <v>2</v>
      </c>
      <c r="G785" s="29">
        <f ca="1">VLOOKUP($B785,INDIRECT("data!$"&amp;G772&amp;"$3:$CZ$554"),$D772-3*(B771-1)+G$1,FALSE)</f>
        <v>3</v>
      </c>
      <c r="H785" s="15" t="str">
        <f ca="1">VLOOKUP($B785,INDIRECT("data!$"&amp;G772&amp;"$3:$CZ$554"),$D772-3*(B771-1)+H$1,FALSE)</f>
        <v>A</v>
      </c>
      <c r="I785" s="29">
        <f ca="1">VLOOKUP($B785,INDIRECT("data!$"&amp;G772&amp;"$3:$CZ$554"),$D772-3*(B771-1)+I$1,FALSE)</f>
        <v>0</v>
      </c>
      <c r="J785" s="29">
        <f ca="1">VLOOKUP($B785,INDIRECT("data!$"&amp;G772&amp;"$3:$CZ$554"),$D772-3*(B771-1)+J$1,FALSE)</f>
        <v>0</v>
      </c>
      <c r="K785" s="15" t="str">
        <f ca="1">VLOOKUP($B785,INDIRECT("data!$"&amp;G772&amp;"$3:$CZ$554"),$D772-3*(B771-1)+K$1,FALSE)</f>
        <v>D</v>
      </c>
      <c r="L785" s="30" t="str">
        <f ca="1">VLOOKUP($B785,INDIRECT("data!$"&amp;G772&amp;"$3:$CZ$554"),$D772-3*(B771-1)+L$1,FALSE)</f>
        <v>T Harrington</v>
      </c>
      <c r="M785" s="45">
        <f ca="1">VLOOKUP($B785,INDIRECT("data!$"&amp;G772&amp;"$3:$CZ$554"),$D772-3*(B771-1)+M$1,FALSE)</f>
        <v>13</v>
      </c>
      <c r="N785" s="45">
        <f ca="1">VLOOKUP($B785,INDIRECT("data!$"&amp;G772&amp;"$3:$CZ$554"),$D772-3*(B771-1)+N$1,FALSE)</f>
        <v>12</v>
      </c>
      <c r="O785" s="45">
        <f ca="1">VLOOKUP($B785,INDIRECT("data!$"&amp;G772&amp;"$3:$CZ$554"),$D772-3*(B771-1)+O$1,FALSE)</f>
        <v>4</v>
      </c>
      <c r="P785" s="45">
        <f ca="1">VLOOKUP($B785,INDIRECT("data!$"&amp;G772&amp;"$3:$CZ$554"),$D772-3*(B771-1)+P$1,FALSE)</f>
        <v>7</v>
      </c>
      <c r="Q785" s="45">
        <f ca="1">VLOOKUP($B785,INDIRECT("data!$"&amp;G772&amp;"$3:$CZ$554"),$D772-3*(B771-1)+Q$1,FALSE)</f>
        <v>10</v>
      </c>
      <c r="R785" s="45">
        <f ca="1">VLOOKUP($B785,INDIRECT("data!$"&amp;G772&amp;"$3:$CZ$554"),$D772-3*(B771-1)+R$1,FALSE)</f>
        <v>12</v>
      </c>
      <c r="S785" s="45">
        <f ca="1">VLOOKUP($B785,INDIRECT("data!$"&amp;G772&amp;"$3:$CZ$554"),$D772-3*(B771-1)+S$1,FALSE)</f>
        <v>2</v>
      </c>
      <c r="T785" s="45">
        <f ca="1">VLOOKUP($B785,INDIRECT("data!$"&amp;G772&amp;"$3:$CZ$554"),$D772-3*(B771-1)+T$1,FALSE)</f>
        <v>2</v>
      </c>
      <c r="U785" s="45">
        <f ca="1">VLOOKUP($B785,INDIRECT("data!$"&amp;G772&amp;"$3:$CZ$554"),$D772-3*(B771-1)+U$1,FALSE)</f>
        <v>0</v>
      </c>
      <c r="V785" s="45">
        <f ca="1">VLOOKUP($B785,INDIRECT("data!$"&amp;G772&amp;"$3:$CZ$554"),$D772-3*(B771-1)+V$1,FALSE)</f>
        <v>4</v>
      </c>
      <c r="W785" s="45">
        <f ca="1">VLOOKUP($B785,INDIRECT("data!$"&amp;G772&amp;"$3:$CZ$554"),$D772-3*(B771-1)+W$1,FALSE)</f>
        <v>0</v>
      </c>
      <c r="X785" s="45">
        <f ca="1">VLOOKUP($B785,INDIRECT("data!$"&amp;G772&amp;"$3:$CZ$554"),$D772-3*(B771-1)+X$1,FALSE)</f>
        <v>0</v>
      </c>
      <c r="Y785" s="47">
        <f ca="1">VLOOKUP($B785,INDIRECT("data!$"&amp;G772&amp;"$3:$CZ$554"),$D772-3*(B771-1)+Y$1,FALSE)</f>
        <v>3.2</v>
      </c>
      <c r="Z785" s="47">
        <f ca="1">VLOOKUP($B785,INDIRECT("data!$"&amp;G772&amp;"$3:$CZ$554"),$D772-3*(B771-1)+Z$1,FALSE)</f>
        <v>3.4</v>
      </c>
      <c r="AA785" s="47">
        <f ca="1">VLOOKUP($B785,INDIRECT("data!$"&amp;G772&amp;"$3:$CZ$554"),$D772-3*(B771-1)+AA$1,FALSE)</f>
        <v>2.4</v>
      </c>
      <c r="AB785" s="47">
        <f ca="1">VLOOKUP($B785,INDIRECT("data!$"&amp;G772&amp;"$3:$CZ$554"),$D772-3*(B771-1)+AB$1,FALSE)</f>
        <v>3.07</v>
      </c>
      <c r="AC785" s="47">
        <f ca="1">VLOOKUP($B785,INDIRECT("data!$"&amp;G772&amp;"$3:$CZ$554"),$D772-3*(B771-1)+AC$1,FALSE)</f>
        <v>3.3</v>
      </c>
      <c r="AD785" s="47">
        <f ca="1">VLOOKUP($B785,INDIRECT("data!$"&amp;G772&amp;"$3:$CZ$554"),$D772-3*(B771-1)+AD$1,FALSE)</f>
        <v>2.52</v>
      </c>
      <c r="AE785" s="47">
        <f ca="1">VLOOKUP($B785,INDIRECT("data!$"&amp;G772&amp;"$3:$CZ$554"),$D772-3*(B771-1)+AE$1,FALSE)</f>
        <v>1.92</v>
      </c>
      <c r="AF785" s="47">
        <f ca="1">VLOOKUP($B785,INDIRECT("data!$"&amp;G772&amp;"$3:$CZ$554"),$D772-3*(B771-1)+AF$1,FALSE)</f>
        <v>1.87</v>
      </c>
      <c r="AG785" s="65">
        <f t="shared" ref="AG785:AG791" ca="1" si="1687">IF(C785="","",F785+G785)</f>
        <v>5</v>
      </c>
      <c r="AH785" s="65">
        <f t="shared" ref="AH785:AH791" ca="1" si="1688">IF(C785="","",I785+J785)</f>
        <v>0</v>
      </c>
      <c r="AI785" s="65">
        <f t="shared" ref="AI785:AI791" ca="1" si="1689">IF(C785="","",AJ785+AK785)</f>
        <v>5</v>
      </c>
      <c r="AJ785" s="65">
        <f t="shared" ref="AJ785:AJ791" ca="1" si="1690">IF(C785="","",F785-I785)</f>
        <v>2</v>
      </c>
      <c r="AK785" s="65">
        <f t="shared" ref="AK785:AK791" ca="1" si="1691">IF(C785="","",G785-J785)</f>
        <v>3</v>
      </c>
      <c r="AL785" s="66" t="str">
        <f t="shared" ref="AL785:AL791" ca="1" si="1692">IF(AJ785&gt;AK785,"H",IF(AJ785=AK785,"D",IF(AJ785&lt;AK785,"A","Error!")))</f>
        <v>A</v>
      </c>
      <c r="AM785" s="66" t="str">
        <f t="shared" ref="AM785:AM791" ca="1" si="1693">IF(C785="","",CONCATENATE(K785,"-",H785))</f>
        <v>D-A</v>
      </c>
      <c r="AN785" s="65">
        <f t="shared" ref="AN785:AN791" ca="1" si="1694">IF(C785="","",IF(AND(F785&gt;0,G785&gt;0),1,0))</f>
        <v>1</v>
      </c>
      <c r="AO785" s="65">
        <f t="shared" ref="AO785:AO791" ca="1" si="1695">IF(C785="","",IF(AND(F785&gt;0,I785&gt;0),1,0))</f>
        <v>0</v>
      </c>
      <c r="AP785" s="65">
        <f t="shared" ref="AP785:AP791" ca="1" si="1696">IF(C785="","",IF(AND(G785&gt;0,J785&gt;0),1,0))</f>
        <v>0</v>
      </c>
      <c r="AQ785" s="65">
        <f t="shared" ref="AQ785:AQ791" ca="1" si="1697">IF(C785="","",IF(AND(H785="H",G785=0),1,0))</f>
        <v>0</v>
      </c>
      <c r="AR785" s="65">
        <f t="shared" ref="AR785:AR791" ca="1" si="1698">IF(C785="","",IF(AND(H785="A",F785=0),1,0))</f>
        <v>0</v>
      </c>
      <c r="AS785" s="65">
        <f t="shared" ref="AS785:AS791" ca="1" si="1699">IF(C785="","",IF(AND(K785="H",AL785="H"),1,0))</f>
        <v>0</v>
      </c>
      <c r="AT785" s="65">
        <f t="shared" ref="AT785:AT791" ca="1" si="1700">IF(C785="","",IF(AND(K785="A",AL785="A"),1,0))</f>
        <v>0</v>
      </c>
    </row>
    <row r="786" spans="1:46" ht="18" customHeight="1" x14ac:dyDescent="0.25">
      <c r="A786" s="49" t="str">
        <f ca="1">CONCATENATE(B783,"-",B786)</f>
        <v>West Brom-Away-3</v>
      </c>
      <c r="B786" s="37">
        <v>3</v>
      </c>
      <c r="C786" s="41">
        <f ca="1">VLOOKUP($B786,INDIRECT("data!$"&amp;G772&amp;"$3:$CZ$554"),$D772-3*(B771-1)+C$1,FALSE)</f>
        <v>43357</v>
      </c>
      <c r="D786" s="30" t="str">
        <f ca="1">VLOOKUP($B786,INDIRECT("data!$"&amp;G772&amp;"$3:$CZ$554"),$D772-3*(B771-1)+D$1,FALSE)</f>
        <v>Birmingham</v>
      </c>
      <c r="E786" s="30" t="str">
        <f ca="1">VLOOKUP($B786,INDIRECT("data!$"&amp;G772&amp;"$3:$CZ$554"),$D772-3*(B771-1)+E$1,FALSE)</f>
        <v>West Brom</v>
      </c>
      <c r="F786" s="29">
        <f ca="1">VLOOKUP($B786,INDIRECT("data!$"&amp;G772&amp;"$3:$CZ$554"),$D772-3*(B771-1)+F$1,FALSE)</f>
        <v>1</v>
      </c>
      <c r="G786" s="29">
        <f ca="1">VLOOKUP($B786,INDIRECT("data!$"&amp;G772&amp;"$3:$CZ$554"),$D772-3*(B771-1)+G$1,FALSE)</f>
        <v>1</v>
      </c>
      <c r="H786" s="15" t="str">
        <f ca="1">VLOOKUP($B786,INDIRECT("data!$"&amp;G772&amp;"$3:$CZ$554"),$D772-3*(B771-1)+H$1,FALSE)</f>
        <v>D</v>
      </c>
      <c r="I786" s="29">
        <f ca="1">VLOOKUP($B786,INDIRECT("data!$"&amp;G772&amp;"$3:$CZ$554"),$D772-3*(B771-1)+I$1,FALSE)</f>
        <v>1</v>
      </c>
      <c r="J786" s="29">
        <f ca="1">VLOOKUP($B786,INDIRECT("data!$"&amp;G772&amp;"$3:$CZ$554"),$D772-3*(B771-1)+J$1,FALSE)</f>
        <v>1</v>
      </c>
      <c r="K786" s="15" t="str">
        <f ca="1">VLOOKUP($B786,INDIRECT("data!$"&amp;G772&amp;"$3:$CZ$554"),$D772-3*(B771-1)+K$1,FALSE)</f>
        <v>D</v>
      </c>
      <c r="L786" s="30" t="str">
        <f ca="1">VLOOKUP($B786,INDIRECT("data!$"&amp;G772&amp;"$3:$CZ$554"),$D772-3*(B771-1)+L$1,FALSE)</f>
        <v>A Madley</v>
      </c>
      <c r="M786" s="45">
        <f ca="1">VLOOKUP($B786,INDIRECT("data!$"&amp;G772&amp;"$3:$CZ$554"),$D772-3*(B771-1)+M$1,FALSE)</f>
        <v>13</v>
      </c>
      <c r="N786" s="45">
        <f ca="1">VLOOKUP($B786,INDIRECT("data!$"&amp;G772&amp;"$3:$CZ$554"),$D772-3*(B771-1)+N$1,FALSE)</f>
        <v>15</v>
      </c>
      <c r="O786" s="45">
        <f ca="1">VLOOKUP($B786,INDIRECT("data!$"&amp;G772&amp;"$3:$CZ$554"),$D772-3*(B771-1)+O$1,FALSE)</f>
        <v>4</v>
      </c>
      <c r="P786" s="45">
        <f ca="1">VLOOKUP($B786,INDIRECT("data!$"&amp;G772&amp;"$3:$CZ$554"),$D772-3*(B771-1)+P$1,FALSE)</f>
        <v>3</v>
      </c>
      <c r="Q786" s="45">
        <f ca="1">VLOOKUP($B786,INDIRECT("data!$"&amp;G772&amp;"$3:$CZ$554"),$D772-3*(B771-1)+Q$1,FALSE)</f>
        <v>15</v>
      </c>
      <c r="R786" s="45">
        <f ca="1">VLOOKUP($B786,INDIRECT("data!$"&amp;G772&amp;"$3:$CZ$554"),$D772-3*(B771-1)+R$1,FALSE)</f>
        <v>14</v>
      </c>
      <c r="S786" s="45">
        <f ca="1">VLOOKUP($B786,INDIRECT("data!$"&amp;G772&amp;"$3:$CZ$554"),$D772-3*(B771-1)+S$1,FALSE)</f>
        <v>6</v>
      </c>
      <c r="T786" s="45">
        <f ca="1">VLOOKUP($B786,INDIRECT("data!$"&amp;G772&amp;"$3:$CZ$554"),$D772-3*(B771-1)+T$1,FALSE)</f>
        <v>3</v>
      </c>
      <c r="U786" s="45">
        <f ca="1">VLOOKUP($B786,INDIRECT("data!$"&amp;G772&amp;"$3:$CZ$554"),$D772-3*(B771-1)+U$1,FALSE)</f>
        <v>2</v>
      </c>
      <c r="V786" s="45">
        <f ca="1">VLOOKUP($B786,INDIRECT("data!$"&amp;G772&amp;"$3:$CZ$554"),$D772-3*(B771-1)+V$1,FALSE)</f>
        <v>1</v>
      </c>
      <c r="W786" s="45">
        <f ca="1">VLOOKUP($B786,INDIRECT("data!$"&amp;G772&amp;"$3:$CZ$554"),$D772-3*(B771-1)+W$1,FALSE)</f>
        <v>0</v>
      </c>
      <c r="X786" s="45">
        <f ca="1">VLOOKUP($B786,INDIRECT("data!$"&amp;G772&amp;"$3:$CZ$554"),$D772-3*(B771-1)+X$1,FALSE)</f>
        <v>0</v>
      </c>
      <c r="Y786" s="47">
        <f ca="1">VLOOKUP($B786,INDIRECT("data!$"&amp;G772&amp;"$3:$CZ$554"),$D772-3*(B771-1)+Y$1,FALSE)</f>
        <v>3.7</v>
      </c>
      <c r="Z786" s="47">
        <f ca="1">VLOOKUP($B786,INDIRECT("data!$"&amp;G772&amp;"$3:$CZ$554"),$D772-3*(B771-1)+Z$1,FALSE)</f>
        <v>3.3</v>
      </c>
      <c r="AA786" s="47">
        <f ca="1">VLOOKUP($B786,INDIRECT("data!$"&amp;G772&amp;"$3:$CZ$554"),$D772-3*(B771-1)+AA$1,FALSE)</f>
        <v>2.2000000000000002</v>
      </c>
      <c r="AB786" s="47">
        <f ca="1">VLOOKUP($B786,INDIRECT("data!$"&amp;G772&amp;"$3:$CZ$554"),$D772-3*(B771-1)+AB$1,FALSE)</f>
        <v>3.64</v>
      </c>
      <c r="AC786" s="47">
        <f ca="1">VLOOKUP($B786,INDIRECT("data!$"&amp;G772&amp;"$3:$CZ$554"),$D772-3*(B771-1)+AC$1,FALSE)</f>
        <v>3.34</v>
      </c>
      <c r="AD786" s="47">
        <f ca="1">VLOOKUP($B786,INDIRECT("data!$"&amp;G772&amp;"$3:$CZ$554"),$D772-3*(B771-1)+AD$1,FALSE)</f>
        <v>2.2200000000000002</v>
      </c>
      <c r="AE786" s="47">
        <f ca="1">VLOOKUP($B786,INDIRECT("data!$"&amp;G772&amp;"$3:$CZ$554"),$D772-3*(B771-1)+AE$1,FALSE)</f>
        <v>2.14</v>
      </c>
      <c r="AF786" s="47">
        <f ca="1">VLOOKUP($B786,INDIRECT("data!$"&amp;G772&amp;"$3:$CZ$554"),$D772-3*(B771-1)+AF$1,FALSE)</f>
        <v>1.7</v>
      </c>
      <c r="AG786" s="65">
        <f t="shared" ca="1" si="1687"/>
        <v>2</v>
      </c>
      <c r="AH786" s="65">
        <f t="shared" ca="1" si="1688"/>
        <v>2</v>
      </c>
      <c r="AI786" s="65">
        <f t="shared" ca="1" si="1689"/>
        <v>0</v>
      </c>
      <c r="AJ786" s="65">
        <f t="shared" ca="1" si="1690"/>
        <v>0</v>
      </c>
      <c r="AK786" s="65">
        <f t="shared" ca="1" si="1691"/>
        <v>0</v>
      </c>
      <c r="AL786" s="66" t="str">
        <f t="shared" ca="1" si="1692"/>
        <v>D</v>
      </c>
      <c r="AM786" s="66" t="str">
        <f t="shared" ca="1" si="1693"/>
        <v>D-D</v>
      </c>
      <c r="AN786" s="65">
        <f t="shared" ca="1" si="1694"/>
        <v>1</v>
      </c>
      <c r="AO786" s="65">
        <f t="shared" ca="1" si="1695"/>
        <v>1</v>
      </c>
      <c r="AP786" s="65">
        <f t="shared" ca="1" si="1696"/>
        <v>1</v>
      </c>
      <c r="AQ786" s="65">
        <f t="shared" ca="1" si="1697"/>
        <v>0</v>
      </c>
      <c r="AR786" s="65">
        <f t="shared" ca="1" si="1698"/>
        <v>0</v>
      </c>
      <c r="AS786" s="65">
        <f t="shared" ca="1" si="1699"/>
        <v>0</v>
      </c>
      <c r="AT786" s="65">
        <f t="shared" ca="1" si="1700"/>
        <v>0</v>
      </c>
    </row>
    <row r="787" spans="1:46" ht="18" customHeight="1" x14ac:dyDescent="0.25">
      <c r="A787" s="49" t="str">
        <f ca="1">CONCATENATE(B783,"-",B787)</f>
        <v>West Brom-Away-4</v>
      </c>
      <c r="B787" s="37">
        <v>4</v>
      </c>
      <c r="C787" s="41">
        <f ca="1">VLOOKUP($B787,INDIRECT("data!$"&amp;G772&amp;"$3:$CZ$554"),$D772-3*(B771-1)+C$1,FALSE)</f>
        <v>43336</v>
      </c>
      <c r="D787" s="30" t="str">
        <f ca="1">VLOOKUP($B787,INDIRECT("data!$"&amp;G772&amp;"$3:$CZ$554"),$D772-3*(B771-1)+D$1,FALSE)</f>
        <v>Middlesbrough</v>
      </c>
      <c r="E787" s="30" t="str">
        <f ca="1">VLOOKUP($B787,INDIRECT("data!$"&amp;G772&amp;"$3:$CZ$554"),$D772-3*(B771-1)+E$1,FALSE)</f>
        <v>West Brom</v>
      </c>
      <c r="F787" s="29">
        <f ca="1">VLOOKUP($B787,INDIRECT("data!$"&amp;G772&amp;"$3:$CZ$554"),$D772-3*(B771-1)+F$1,FALSE)</f>
        <v>1</v>
      </c>
      <c r="G787" s="29">
        <f ca="1">VLOOKUP($B787,INDIRECT("data!$"&amp;G772&amp;"$3:$CZ$554"),$D772-3*(B771-1)+G$1,FALSE)</f>
        <v>0</v>
      </c>
      <c r="H787" s="15" t="str">
        <f ca="1">VLOOKUP($B787,INDIRECT("data!$"&amp;G772&amp;"$3:$CZ$554"),$D772-3*(B771-1)+H$1,FALSE)</f>
        <v>H</v>
      </c>
      <c r="I787" s="29">
        <f ca="1">VLOOKUP($B787,INDIRECT("data!$"&amp;G772&amp;"$3:$CZ$554"),$D772-3*(B771-1)+I$1,FALSE)</f>
        <v>0</v>
      </c>
      <c r="J787" s="29">
        <f ca="1">VLOOKUP($B787,INDIRECT("data!$"&amp;G772&amp;"$3:$CZ$554"),$D772-3*(B771-1)+J$1,FALSE)</f>
        <v>0</v>
      </c>
      <c r="K787" s="15" t="str">
        <f ca="1">VLOOKUP($B787,INDIRECT("data!$"&amp;G772&amp;"$3:$CZ$554"),$D772-3*(B771-1)+K$1,FALSE)</f>
        <v>D</v>
      </c>
      <c r="L787" s="30" t="str">
        <f ca="1">VLOOKUP($B787,INDIRECT("data!$"&amp;G772&amp;"$3:$CZ$554"),$D772-3*(B771-1)+L$1,FALSE)</f>
        <v>J Brooks</v>
      </c>
      <c r="M787" s="45">
        <f ca="1">VLOOKUP($B787,INDIRECT("data!$"&amp;G772&amp;"$3:$CZ$554"),$D772-3*(B771-1)+M$1,FALSE)</f>
        <v>18</v>
      </c>
      <c r="N787" s="45">
        <f ca="1">VLOOKUP($B787,INDIRECT("data!$"&amp;G772&amp;"$3:$CZ$554"),$D772-3*(B771-1)+N$1,FALSE)</f>
        <v>13</v>
      </c>
      <c r="O787" s="45">
        <f ca="1">VLOOKUP($B787,INDIRECT("data!$"&amp;G772&amp;"$3:$CZ$554"),$D772-3*(B771-1)+O$1,FALSE)</f>
        <v>4</v>
      </c>
      <c r="P787" s="45">
        <f ca="1">VLOOKUP($B787,INDIRECT("data!$"&amp;G772&amp;"$3:$CZ$554"),$D772-3*(B771-1)+P$1,FALSE)</f>
        <v>2</v>
      </c>
      <c r="Q787" s="45">
        <f ca="1">VLOOKUP($B787,INDIRECT("data!$"&amp;G772&amp;"$3:$CZ$554"),$D772-3*(B771-1)+Q$1,FALSE)</f>
        <v>12</v>
      </c>
      <c r="R787" s="45">
        <f ca="1">VLOOKUP($B787,INDIRECT("data!$"&amp;G772&amp;"$3:$CZ$554"),$D772-3*(B771-1)+R$1,FALSE)</f>
        <v>11</v>
      </c>
      <c r="S787" s="45">
        <f ca="1">VLOOKUP($B787,INDIRECT("data!$"&amp;G772&amp;"$3:$CZ$554"),$D772-3*(B771-1)+S$1,FALSE)</f>
        <v>10</v>
      </c>
      <c r="T787" s="45">
        <f ca="1">VLOOKUP($B787,INDIRECT("data!$"&amp;G772&amp;"$3:$CZ$554"),$D772-3*(B771-1)+T$1,FALSE)</f>
        <v>4</v>
      </c>
      <c r="U787" s="45">
        <f ca="1">VLOOKUP($B787,INDIRECT("data!$"&amp;G772&amp;"$3:$CZ$554"),$D772-3*(B771-1)+U$1,FALSE)</f>
        <v>3</v>
      </c>
      <c r="V787" s="45">
        <f ca="1">VLOOKUP($B787,INDIRECT("data!$"&amp;G772&amp;"$3:$CZ$554"),$D772-3*(B771-1)+V$1,FALSE)</f>
        <v>2</v>
      </c>
      <c r="W787" s="45">
        <f ca="1">VLOOKUP($B787,INDIRECT("data!$"&amp;G772&amp;"$3:$CZ$554"),$D772-3*(B771-1)+W$1,FALSE)</f>
        <v>0</v>
      </c>
      <c r="X787" s="45">
        <f ca="1">VLOOKUP($B787,INDIRECT("data!$"&amp;G772&amp;"$3:$CZ$554"),$D772-3*(B771-1)+X$1,FALSE)</f>
        <v>0</v>
      </c>
      <c r="Y787" s="47">
        <f ca="1">VLOOKUP($B787,INDIRECT("data!$"&amp;G772&amp;"$3:$CZ$554"),$D772-3*(B771-1)+Y$1,FALSE)</f>
        <v>2.5</v>
      </c>
      <c r="Z787" s="47">
        <f ca="1">VLOOKUP($B787,INDIRECT("data!$"&amp;G772&amp;"$3:$CZ$554"),$D772-3*(B771-1)+Z$1,FALSE)</f>
        <v>3.3</v>
      </c>
      <c r="AA787" s="47">
        <f ca="1">VLOOKUP($B787,INDIRECT("data!$"&amp;G772&amp;"$3:$CZ$554"),$D772-3*(B771-1)+AA$1,FALSE)</f>
        <v>3.1</v>
      </c>
      <c r="AB787" s="47">
        <f ca="1">VLOOKUP($B787,INDIRECT("data!$"&amp;G772&amp;"$3:$CZ$554"),$D772-3*(B771-1)+AB$1,FALSE)</f>
        <v>2.42</v>
      </c>
      <c r="AC787" s="47">
        <f ca="1">VLOOKUP($B787,INDIRECT("data!$"&amp;G772&amp;"$3:$CZ$554"),$D772-3*(B771-1)+AC$1,FALSE)</f>
        <v>3.24</v>
      </c>
      <c r="AD787" s="47">
        <f ca="1">VLOOKUP($B787,INDIRECT("data!$"&amp;G772&amp;"$3:$CZ$554"),$D772-3*(B771-1)+AD$1,FALSE)</f>
        <v>3.29</v>
      </c>
      <c r="AE787" s="47">
        <f ca="1">VLOOKUP($B787,INDIRECT("data!$"&amp;G772&amp;"$3:$CZ$554"),$D772-3*(B771-1)+AE$1,FALSE)</f>
        <v>2.13</v>
      </c>
      <c r="AF787" s="47">
        <f ca="1">VLOOKUP($B787,INDIRECT("data!$"&amp;G772&amp;"$3:$CZ$554"),$D772-3*(B771-1)+AF$1,FALSE)</f>
        <v>1.7</v>
      </c>
      <c r="AG787" s="65">
        <f t="shared" ca="1" si="1687"/>
        <v>1</v>
      </c>
      <c r="AH787" s="65">
        <f t="shared" ca="1" si="1688"/>
        <v>0</v>
      </c>
      <c r="AI787" s="65">
        <f t="shared" ca="1" si="1689"/>
        <v>1</v>
      </c>
      <c r="AJ787" s="65">
        <f t="shared" ca="1" si="1690"/>
        <v>1</v>
      </c>
      <c r="AK787" s="65">
        <f t="shared" ca="1" si="1691"/>
        <v>0</v>
      </c>
      <c r="AL787" s="66" t="str">
        <f t="shared" ca="1" si="1692"/>
        <v>H</v>
      </c>
      <c r="AM787" s="66" t="str">
        <f t="shared" ca="1" si="1693"/>
        <v>D-H</v>
      </c>
      <c r="AN787" s="65">
        <f t="shared" ca="1" si="1694"/>
        <v>0</v>
      </c>
      <c r="AO787" s="65">
        <f t="shared" ca="1" si="1695"/>
        <v>0</v>
      </c>
      <c r="AP787" s="65">
        <f t="shared" ca="1" si="1696"/>
        <v>0</v>
      </c>
      <c r="AQ787" s="65">
        <f t="shared" ca="1" si="1697"/>
        <v>1</v>
      </c>
      <c r="AR787" s="65">
        <f t="shared" ca="1" si="1698"/>
        <v>0</v>
      </c>
      <c r="AS787" s="65">
        <f t="shared" ca="1" si="1699"/>
        <v>0</v>
      </c>
      <c r="AT787" s="65">
        <f t="shared" ca="1" si="1700"/>
        <v>0</v>
      </c>
    </row>
    <row r="788" spans="1:46" ht="18" customHeight="1" x14ac:dyDescent="0.25">
      <c r="A788" s="49" t="str">
        <f ca="1">CONCATENATE(B783,"-",B788)</f>
        <v>West Brom-Away-5</v>
      </c>
      <c r="B788" s="37">
        <v>5</v>
      </c>
      <c r="C788" s="41">
        <f ca="1">VLOOKUP($B788,INDIRECT("data!$"&amp;G772&amp;"$3:$CZ$554"),$D772-3*(B771-1)+C$1,FALSE)</f>
        <v>43323</v>
      </c>
      <c r="D788" s="30" t="str">
        <f ca="1">VLOOKUP($B788,INDIRECT("data!$"&amp;G772&amp;"$3:$CZ$554"),$D772-3*(B771-1)+D$1,FALSE)</f>
        <v>Norwich</v>
      </c>
      <c r="E788" s="30" t="str">
        <f ca="1">VLOOKUP($B788,INDIRECT("data!$"&amp;G772&amp;"$3:$CZ$554"),$D772-3*(B771-1)+E$1,FALSE)</f>
        <v>West Brom</v>
      </c>
      <c r="F788" s="29">
        <f ca="1">VLOOKUP($B788,INDIRECT("data!$"&amp;G772&amp;"$3:$CZ$554"),$D772-3*(B771-1)+F$1,FALSE)</f>
        <v>3</v>
      </c>
      <c r="G788" s="29">
        <f ca="1">VLOOKUP($B788,INDIRECT("data!$"&amp;G772&amp;"$3:$CZ$554"),$D772-3*(B771-1)+G$1,FALSE)</f>
        <v>4</v>
      </c>
      <c r="H788" s="15" t="str">
        <f ca="1">VLOOKUP($B788,INDIRECT("data!$"&amp;G772&amp;"$3:$CZ$554"),$D772-3*(B771-1)+H$1,FALSE)</f>
        <v>A</v>
      </c>
      <c r="I788" s="29">
        <f ca="1">VLOOKUP($B788,INDIRECT("data!$"&amp;G772&amp;"$3:$CZ$554"),$D772-3*(B771-1)+I$1,FALSE)</f>
        <v>1</v>
      </c>
      <c r="J788" s="29">
        <f ca="1">VLOOKUP($B788,INDIRECT("data!$"&amp;G772&amp;"$3:$CZ$554"),$D772-3*(B771-1)+J$1,FALSE)</f>
        <v>1</v>
      </c>
      <c r="K788" s="15" t="str">
        <f ca="1">VLOOKUP($B788,INDIRECT("data!$"&amp;G772&amp;"$3:$CZ$554"),$D772-3*(B771-1)+K$1,FALSE)</f>
        <v>D</v>
      </c>
      <c r="L788" s="30" t="str">
        <f ca="1">VLOOKUP($B788,INDIRECT("data!$"&amp;G772&amp;"$3:$CZ$554"),$D772-3*(B771-1)+L$1,FALSE)</f>
        <v>L Mason</v>
      </c>
      <c r="M788" s="45">
        <f ca="1">VLOOKUP($B788,INDIRECT("data!$"&amp;G772&amp;"$3:$CZ$554"),$D772-3*(B771-1)+M$1,FALSE)</f>
        <v>20</v>
      </c>
      <c r="N788" s="45">
        <f ca="1">VLOOKUP($B788,INDIRECT("data!$"&amp;G772&amp;"$3:$CZ$554"),$D772-3*(B771-1)+N$1,FALSE)</f>
        <v>13</v>
      </c>
      <c r="O788" s="45">
        <f ca="1">VLOOKUP($B788,INDIRECT("data!$"&amp;G772&amp;"$3:$CZ$554"),$D772-3*(B771-1)+O$1,FALSE)</f>
        <v>10</v>
      </c>
      <c r="P788" s="45">
        <f ca="1">VLOOKUP($B788,INDIRECT("data!$"&amp;G772&amp;"$3:$CZ$554"),$D772-3*(B771-1)+P$1,FALSE)</f>
        <v>7</v>
      </c>
      <c r="Q788" s="45">
        <f ca="1">VLOOKUP($B788,INDIRECT("data!$"&amp;G772&amp;"$3:$CZ$554"),$D772-3*(B771-1)+Q$1,FALSE)</f>
        <v>12</v>
      </c>
      <c r="R788" s="45">
        <f ca="1">VLOOKUP($B788,INDIRECT("data!$"&amp;G772&amp;"$3:$CZ$554"),$D772-3*(B771-1)+R$1,FALSE)</f>
        <v>14</v>
      </c>
      <c r="S788" s="45">
        <f ca="1">VLOOKUP($B788,INDIRECT("data!$"&amp;G772&amp;"$3:$CZ$554"),$D772-3*(B771-1)+S$1,FALSE)</f>
        <v>4</v>
      </c>
      <c r="T788" s="45">
        <f ca="1">VLOOKUP($B788,INDIRECT("data!$"&amp;G772&amp;"$3:$CZ$554"),$D772-3*(B771-1)+T$1,FALSE)</f>
        <v>2</v>
      </c>
      <c r="U788" s="45">
        <f ca="1">VLOOKUP($B788,INDIRECT("data!$"&amp;G772&amp;"$3:$CZ$554"),$D772-3*(B771-1)+U$1,FALSE)</f>
        <v>0</v>
      </c>
      <c r="V788" s="45">
        <f ca="1">VLOOKUP($B788,INDIRECT("data!$"&amp;G772&amp;"$3:$CZ$554"),$D772-3*(B771-1)+V$1,FALSE)</f>
        <v>0</v>
      </c>
      <c r="W788" s="45">
        <f ca="1">VLOOKUP($B788,INDIRECT("data!$"&amp;G772&amp;"$3:$CZ$554"),$D772-3*(B771-1)+W$1,FALSE)</f>
        <v>0</v>
      </c>
      <c r="X788" s="45">
        <f ca="1">VLOOKUP($B788,INDIRECT("data!$"&amp;G772&amp;"$3:$CZ$554"),$D772-3*(B771-1)+X$1,FALSE)</f>
        <v>0</v>
      </c>
      <c r="Y788" s="47">
        <f ca="1">VLOOKUP($B788,INDIRECT("data!$"&amp;G772&amp;"$3:$CZ$554"),$D772-3*(B771-1)+Y$1,FALSE)</f>
        <v>2.75</v>
      </c>
      <c r="Z788" s="47">
        <f ca="1">VLOOKUP($B788,INDIRECT("data!$"&amp;G772&amp;"$3:$CZ$554"),$D772-3*(B771-1)+Z$1,FALSE)</f>
        <v>3.3</v>
      </c>
      <c r="AA788" s="47">
        <f ca="1">VLOOKUP($B788,INDIRECT("data!$"&amp;G772&amp;"$3:$CZ$554"),$D772-3*(B771-1)+AA$1,FALSE)</f>
        <v>2.8</v>
      </c>
      <c r="AB788" s="47">
        <f ca="1">VLOOKUP($B788,INDIRECT("data!$"&amp;G772&amp;"$3:$CZ$554"),$D772-3*(B771-1)+AB$1,FALSE)</f>
        <v>2.72</v>
      </c>
      <c r="AC788" s="47">
        <f ca="1">VLOOKUP($B788,INDIRECT("data!$"&amp;G772&amp;"$3:$CZ$554"),$D772-3*(B771-1)+AC$1,FALSE)</f>
        <v>3.32</v>
      </c>
      <c r="AD788" s="47">
        <f ca="1">VLOOKUP($B788,INDIRECT("data!$"&amp;G772&amp;"$3:$CZ$554"),$D772-3*(B771-1)+AD$1,FALSE)</f>
        <v>2.8</v>
      </c>
      <c r="AE788" s="47">
        <f ca="1">VLOOKUP($B788,INDIRECT("data!$"&amp;G772&amp;"$3:$CZ$554"),$D772-3*(B771-1)+AE$1,FALSE)</f>
        <v>2.13</v>
      </c>
      <c r="AF788" s="47">
        <f ca="1">VLOOKUP($B788,INDIRECT("data!$"&amp;G772&amp;"$3:$CZ$554"),$D772-3*(B771-1)+AF$1,FALSE)</f>
        <v>1.7</v>
      </c>
      <c r="AG788" s="65">
        <f t="shared" ca="1" si="1687"/>
        <v>7</v>
      </c>
      <c r="AH788" s="65">
        <f t="shared" ca="1" si="1688"/>
        <v>2</v>
      </c>
      <c r="AI788" s="65">
        <f t="shared" ca="1" si="1689"/>
        <v>5</v>
      </c>
      <c r="AJ788" s="65">
        <f t="shared" ca="1" si="1690"/>
        <v>2</v>
      </c>
      <c r="AK788" s="65">
        <f t="shared" ca="1" si="1691"/>
        <v>3</v>
      </c>
      <c r="AL788" s="66" t="str">
        <f t="shared" ca="1" si="1692"/>
        <v>A</v>
      </c>
      <c r="AM788" s="66" t="str">
        <f t="shared" ca="1" si="1693"/>
        <v>D-A</v>
      </c>
      <c r="AN788" s="65">
        <f t="shared" ca="1" si="1694"/>
        <v>1</v>
      </c>
      <c r="AO788" s="65">
        <f t="shared" ca="1" si="1695"/>
        <v>1</v>
      </c>
      <c r="AP788" s="65">
        <f t="shared" ca="1" si="1696"/>
        <v>1</v>
      </c>
      <c r="AQ788" s="65">
        <f t="shared" ca="1" si="1697"/>
        <v>0</v>
      </c>
      <c r="AR788" s="65">
        <f t="shared" ca="1" si="1698"/>
        <v>0</v>
      </c>
      <c r="AS788" s="65">
        <f t="shared" ca="1" si="1699"/>
        <v>0</v>
      </c>
      <c r="AT788" s="65">
        <f t="shared" ca="1" si="1700"/>
        <v>0</v>
      </c>
    </row>
    <row r="789" spans="1:46" ht="18" customHeight="1" x14ac:dyDescent="0.25">
      <c r="A789" s="49" t="str">
        <f ca="1">CONCATENATE(B783,"-",B789)</f>
        <v>West Brom-Away-6</v>
      </c>
      <c r="B789" s="37">
        <v>6</v>
      </c>
      <c r="C789" s="41">
        <f ca="1">VLOOKUP($B789,INDIRECT("data!$"&amp;G772&amp;"$3:$CZ$554"),$D772-3*(B771-1)+C$1,FALSE)</f>
        <v>43319</v>
      </c>
      <c r="D789" s="30" t="str">
        <f ca="1">VLOOKUP($B789,INDIRECT("data!$"&amp;G772&amp;"$3:$CZ$554"),$D772-3*(B771-1)+D$1,FALSE)</f>
        <v>Nott'm Forest</v>
      </c>
      <c r="E789" s="30" t="str">
        <f ca="1">VLOOKUP($B789,INDIRECT("data!$"&amp;G772&amp;"$3:$CZ$554"),$D772-3*(B771-1)+E$1,FALSE)</f>
        <v>West Brom</v>
      </c>
      <c r="F789" s="29">
        <f ca="1">VLOOKUP($B789,INDIRECT("data!$"&amp;G772&amp;"$3:$CZ$554"),$D772-3*(B771-1)+F$1,FALSE)</f>
        <v>1</v>
      </c>
      <c r="G789" s="29">
        <f ca="1">VLOOKUP($B789,INDIRECT("data!$"&amp;G772&amp;"$3:$CZ$554"),$D772-3*(B771-1)+G$1,FALSE)</f>
        <v>1</v>
      </c>
      <c r="H789" s="15" t="str">
        <f ca="1">VLOOKUP($B789,INDIRECT("data!$"&amp;G772&amp;"$3:$CZ$554"),$D772-3*(B771-1)+H$1,FALSE)</f>
        <v>D</v>
      </c>
      <c r="I789" s="29">
        <f ca="1">VLOOKUP($B789,INDIRECT("data!$"&amp;G772&amp;"$3:$CZ$554"),$D772-3*(B771-1)+I$1,FALSE)</f>
        <v>0</v>
      </c>
      <c r="J789" s="29">
        <f ca="1">VLOOKUP($B789,INDIRECT("data!$"&amp;G772&amp;"$3:$CZ$554"),$D772-3*(B771-1)+J$1,FALSE)</f>
        <v>0</v>
      </c>
      <c r="K789" s="15" t="str">
        <f ca="1">VLOOKUP($B789,INDIRECT("data!$"&amp;G772&amp;"$3:$CZ$554"),$D772-3*(B771-1)+K$1,FALSE)</f>
        <v>D</v>
      </c>
      <c r="L789" s="30" t="str">
        <f ca="1">VLOOKUP($B789,INDIRECT("data!$"&amp;G772&amp;"$3:$CZ$554"),$D772-3*(B771-1)+L$1,FALSE)</f>
        <v>D England</v>
      </c>
      <c r="M789" s="45">
        <f ca="1">VLOOKUP($B789,INDIRECT("data!$"&amp;G772&amp;"$3:$CZ$554"),$D772-3*(B771-1)+M$1,FALSE)</f>
        <v>20</v>
      </c>
      <c r="N789" s="45">
        <f ca="1">VLOOKUP($B789,INDIRECT("data!$"&amp;G772&amp;"$3:$CZ$554"),$D772-3*(B771-1)+N$1,FALSE)</f>
        <v>10</v>
      </c>
      <c r="O789" s="45">
        <f ca="1">VLOOKUP($B789,INDIRECT("data!$"&amp;G772&amp;"$3:$CZ$554"),$D772-3*(B771-1)+O$1,FALSE)</f>
        <v>5</v>
      </c>
      <c r="P789" s="45">
        <f ca="1">VLOOKUP($B789,INDIRECT("data!$"&amp;G772&amp;"$3:$CZ$554"),$D772-3*(B771-1)+P$1,FALSE)</f>
        <v>2</v>
      </c>
      <c r="Q789" s="45">
        <f ca="1">VLOOKUP($B789,INDIRECT("data!$"&amp;G772&amp;"$3:$CZ$554"),$D772-3*(B771-1)+Q$1,FALSE)</f>
        <v>12</v>
      </c>
      <c r="R789" s="45">
        <f ca="1">VLOOKUP($B789,INDIRECT("data!$"&amp;G772&amp;"$3:$CZ$554"),$D772-3*(B771-1)+R$1,FALSE)</f>
        <v>10</v>
      </c>
      <c r="S789" s="45">
        <f ca="1">VLOOKUP($B789,INDIRECT("data!$"&amp;G772&amp;"$3:$CZ$554"),$D772-3*(B771-1)+S$1,FALSE)</f>
        <v>7</v>
      </c>
      <c r="T789" s="45">
        <f ca="1">VLOOKUP($B789,INDIRECT("data!$"&amp;G772&amp;"$3:$CZ$554"),$D772-3*(B771-1)+T$1,FALSE)</f>
        <v>6</v>
      </c>
      <c r="U789" s="45">
        <f ca="1">VLOOKUP($B789,INDIRECT("data!$"&amp;G772&amp;"$3:$CZ$554"),$D772-3*(B771-1)+U$1,FALSE)</f>
        <v>2</v>
      </c>
      <c r="V789" s="45">
        <f ca="1">VLOOKUP($B789,INDIRECT("data!$"&amp;G772&amp;"$3:$CZ$554"),$D772-3*(B771-1)+V$1,FALSE)</f>
        <v>1</v>
      </c>
      <c r="W789" s="45">
        <f ca="1">VLOOKUP($B789,INDIRECT("data!$"&amp;G772&amp;"$3:$CZ$554"),$D772-3*(B771-1)+W$1,FALSE)</f>
        <v>0</v>
      </c>
      <c r="X789" s="45">
        <f ca="1">VLOOKUP($B789,INDIRECT("data!$"&amp;G772&amp;"$3:$CZ$554"),$D772-3*(B771-1)+X$1,FALSE)</f>
        <v>0</v>
      </c>
      <c r="Y789" s="47">
        <f ca="1">VLOOKUP($B789,INDIRECT("data!$"&amp;G772&amp;"$3:$CZ$554"),$D772-3*(B771-1)+Y$1,FALSE)</f>
        <v>2.54</v>
      </c>
      <c r="Z789" s="47">
        <f ca="1">VLOOKUP($B789,INDIRECT("data!$"&amp;G772&amp;"$3:$CZ$554"),$D772-3*(B771-1)+Z$1,FALSE)</f>
        <v>3.3</v>
      </c>
      <c r="AA789" s="47">
        <f ca="1">VLOOKUP($B789,INDIRECT("data!$"&amp;G772&amp;"$3:$CZ$554"),$D772-3*(B771-1)+AA$1,FALSE)</f>
        <v>3</v>
      </c>
      <c r="AB789" s="47">
        <f ca="1">VLOOKUP($B789,INDIRECT("data!$"&amp;G772&amp;"$3:$CZ$554"),$D772-3*(B771-1)+AB$1,FALSE)</f>
        <v>2.56</v>
      </c>
      <c r="AC789" s="47">
        <f ca="1">VLOOKUP($B789,INDIRECT("data!$"&amp;G772&amp;"$3:$CZ$554"),$D772-3*(B771-1)+AC$1,FALSE)</f>
        <v>3.22</v>
      </c>
      <c r="AD789" s="47">
        <f ca="1">VLOOKUP($B789,INDIRECT("data!$"&amp;G772&amp;"$3:$CZ$554"),$D772-3*(B771-1)+AD$1,FALSE)</f>
        <v>3.07</v>
      </c>
      <c r="AE789" s="47">
        <f ca="1">VLOOKUP($B789,INDIRECT("data!$"&amp;G772&amp;"$3:$CZ$554"),$D772-3*(B771-1)+AE$1,FALSE)</f>
        <v>2.13</v>
      </c>
      <c r="AF789" s="47">
        <f ca="1">VLOOKUP($B789,INDIRECT("data!$"&amp;G772&amp;"$3:$CZ$554"),$D772-3*(B771-1)+AF$1,FALSE)</f>
        <v>1.69</v>
      </c>
      <c r="AG789" s="65">
        <f t="shared" ca="1" si="1687"/>
        <v>2</v>
      </c>
      <c r="AH789" s="65">
        <f t="shared" ca="1" si="1688"/>
        <v>0</v>
      </c>
      <c r="AI789" s="65">
        <f t="shared" ca="1" si="1689"/>
        <v>2</v>
      </c>
      <c r="AJ789" s="65">
        <f t="shared" ca="1" si="1690"/>
        <v>1</v>
      </c>
      <c r="AK789" s="65">
        <f t="shared" ca="1" si="1691"/>
        <v>1</v>
      </c>
      <c r="AL789" s="66" t="str">
        <f t="shared" ca="1" si="1692"/>
        <v>D</v>
      </c>
      <c r="AM789" s="66" t="str">
        <f t="shared" ca="1" si="1693"/>
        <v>D-D</v>
      </c>
      <c r="AN789" s="65">
        <f t="shared" ca="1" si="1694"/>
        <v>1</v>
      </c>
      <c r="AO789" s="65">
        <f t="shared" ca="1" si="1695"/>
        <v>0</v>
      </c>
      <c r="AP789" s="65">
        <f t="shared" ca="1" si="1696"/>
        <v>0</v>
      </c>
      <c r="AQ789" s="65">
        <f t="shared" ca="1" si="1697"/>
        <v>0</v>
      </c>
      <c r="AR789" s="65">
        <f t="shared" ca="1" si="1698"/>
        <v>0</v>
      </c>
      <c r="AS789" s="65">
        <f t="shared" ca="1" si="1699"/>
        <v>0</v>
      </c>
      <c r="AT789" s="65">
        <f t="shared" ca="1" si="1700"/>
        <v>0</v>
      </c>
    </row>
    <row r="790" spans="1:46" ht="18" customHeight="1" x14ac:dyDescent="0.25">
      <c r="A790" s="49" t="str">
        <f ca="1">CONCATENATE(B783,"-",B790)</f>
        <v>West Brom-Away-7</v>
      </c>
      <c r="B790" s="37">
        <v>7</v>
      </c>
      <c r="C790" s="41" t="e">
        <f ca="1">VLOOKUP($B790,INDIRECT("data!$"&amp;G772&amp;"$3:$CZ$554"),$D772-3*(B771-1)+C$1,FALSE)</f>
        <v>#N/A</v>
      </c>
      <c r="D790" s="30" t="e">
        <f ca="1">VLOOKUP($B790,INDIRECT("data!$"&amp;G772&amp;"$3:$CZ$554"),$D772-3*(B771-1)+D$1,FALSE)</f>
        <v>#N/A</v>
      </c>
      <c r="E790" s="30" t="e">
        <f ca="1">VLOOKUP($B790,INDIRECT("data!$"&amp;G772&amp;"$3:$CZ$554"),$D772-3*(B771-1)+E$1,FALSE)</f>
        <v>#N/A</v>
      </c>
      <c r="F790" s="29" t="e">
        <f ca="1">VLOOKUP($B790,INDIRECT("data!$"&amp;G772&amp;"$3:$CZ$554"),$D772-3*(B771-1)+F$1,FALSE)</f>
        <v>#N/A</v>
      </c>
      <c r="G790" s="29" t="e">
        <f ca="1">VLOOKUP($B790,INDIRECT("data!$"&amp;G772&amp;"$3:$CZ$554"),$D772-3*(B771-1)+G$1,FALSE)</f>
        <v>#N/A</v>
      </c>
      <c r="H790" s="15" t="e">
        <f ca="1">VLOOKUP($B790,INDIRECT("data!$"&amp;G772&amp;"$3:$CZ$554"),$D772-3*(B771-1)+H$1,FALSE)</f>
        <v>#N/A</v>
      </c>
      <c r="I790" s="29" t="e">
        <f ca="1">VLOOKUP($B790,INDIRECT("data!$"&amp;G772&amp;"$3:$CZ$554"),$D772-3*(B771-1)+I$1,FALSE)</f>
        <v>#N/A</v>
      </c>
      <c r="J790" s="29" t="e">
        <f ca="1">VLOOKUP($B790,INDIRECT("data!$"&amp;G772&amp;"$3:$CZ$554"),$D772-3*(B771-1)+J$1,FALSE)</f>
        <v>#N/A</v>
      </c>
      <c r="K790" s="15" t="e">
        <f ca="1">VLOOKUP($B790,INDIRECT("data!$"&amp;G772&amp;"$3:$CZ$554"),$D772-3*(B771-1)+K$1,FALSE)</f>
        <v>#N/A</v>
      </c>
      <c r="L790" s="30" t="e">
        <f ca="1">VLOOKUP($B790,INDIRECT("data!$"&amp;G772&amp;"$3:$CZ$554"),$D772-3*(B771-1)+L$1,FALSE)</f>
        <v>#N/A</v>
      </c>
      <c r="M790" s="45" t="e">
        <f ca="1">VLOOKUP($B790,INDIRECT("data!$"&amp;G772&amp;"$3:$CZ$554"),$D772-3*(B771-1)+M$1,FALSE)</f>
        <v>#N/A</v>
      </c>
      <c r="N790" s="45" t="e">
        <f ca="1">VLOOKUP($B790,INDIRECT("data!$"&amp;G772&amp;"$3:$CZ$554"),$D772-3*(B771-1)+N$1,FALSE)</f>
        <v>#N/A</v>
      </c>
      <c r="O790" s="45" t="e">
        <f ca="1">VLOOKUP($B790,INDIRECT("data!$"&amp;G772&amp;"$3:$CZ$554"),$D772-3*(B771-1)+O$1,FALSE)</f>
        <v>#N/A</v>
      </c>
      <c r="P790" s="45" t="e">
        <f ca="1">VLOOKUP($B790,INDIRECT("data!$"&amp;G772&amp;"$3:$CZ$554"),$D772-3*(B771-1)+P$1,FALSE)</f>
        <v>#N/A</v>
      </c>
      <c r="Q790" s="45" t="e">
        <f ca="1">VLOOKUP($B790,INDIRECT("data!$"&amp;G772&amp;"$3:$CZ$554"),$D772-3*(B771-1)+Q$1,FALSE)</f>
        <v>#N/A</v>
      </c>
      <c r="R790" s="45" t="e">
        <f ca="1">VLOOKUP($B790,INDIRECT("data!$"&amp;G772&amp;"$3:$CZ$554"),$D772-3*(B771-1)+R$1,FALSE)</f>
        <v>#N/A</v>
      </c>
      <c r="S790" s="45" t="e">
        <f ca="1">VLOOKUP($B790,INDIRECT("data!$"&amp;G772&amp;"$3:$CZ$554"),$D772-3*(B771-1)+S$1,FALSE)</f>
        <v>#N/A</v>
      </c>
      <c r="T790" s="45" t="e">
        <f ca="1">VLOOKUP($B790,INDIRECT("data!$"&amp;G772&amp;"$3:$CZ$554"),$D772-3*(B771-1)+T$1,FALSE)</f>
        <v>#N/A</v>
      </c>
      <c r="U790" s="45" t="e">
        <f ca="1">VLOOKUP($B790,INDIRECT("data!$"&amp;G772&amp;"$3:$CZ$554"),$D772-3*(B771-1)+U$1,FALSE)</f>
        <v>#N/A</v>
      </c>
      <c r="V790" s="45" t="e">
        <f ca="1">VLOOKUP($B790,INDIRECT("data!$"&amp;G772&amp;"$3:$CZ$554"),$D772-3*(B771-1)+V$1,FALSE)</f>
        <v>#N/A</v>
      </c>
      <c r="W790" s="45" t="e">
        <f ca="1">VLOOKUP($B790,INDIRECT("data!$"&amp;G772&amp;"$3:$CZ$554"),$D772-3*(B771-1)+W$1,FALSE)</f>
        <v>#N/A</v>
      </c>
      <c r="X790" s="45" t="e">
        <f ca="1">VLOOKUP($B790,INDIRECT("data!$"&amp;G772&amp;"$3:$CZ$554"),$D772-3*(B771-1)+X$1,FALSE)</f>
        <v>#N/A</v>
      </c>
      <c r="Y790" s="47" t="e">
        <f ca="1">VLOOKUP($B790,INDIRECT("data!$"&amp;G772&amp;"$3:$CZ$554"),$D772-3*(B771-1)+Y$1,FALSE)</f>
        <v>#N/A</v>
      </c>
      <c r="Z790" s="47" t="e">
        <f ca="1">VLOOKUP($B790,INDIRECT("data!$"&amp;G772&amp;"$3:$CZ$554"),$D772-3*(B771-1)+Z$1,FALSE)</f>
        <v>#N/A</v>
      </c>
      <c r="AA790" s="47" t="e">
        <f ca="1">VLOOKUP($B790,INDIRECT("data!$"&amp;G772&amp;"$3:$CZ$554"),$D772-3*(B771-1)+AA$1,FALSE)</f>
        <v>#N/A</v>
      </c>
      <c r="AB790" s="47" t="e">
        <f ca="1">VLOOKUP($B790,INDIRECT("data!$"&amp;G772&amp;"$3:$CZ$554"),$D772-3*(B771-1)+AB$1,FALSE)</f>
        <v>#N/A</v>
      </c>
      <c r="AC790" s="47" t="e">
        <f ca="1">VLOOKUP($B790,INDIRECT("data!$"&amp;G772&amp;"$3:$CZ$554"),$D772-3*(B771-1)+AC$1,FALSE)</f>
        <v>#N/A</v>
      </c>
      <c r="AD790" s="47" t="e">
        <f ca="1">VLOOKUP($B790,INDIRECT("data!$"&amp;G772&amp;"$3:$CZ$554"),$D772-3*(B771-1)+AD$1,FALSE)</f>
        <v>#N/A</v>
      </c>
      <c r="AE790" s="47" t="e">
        <f ca="1">VLOOKUP($B790,INDIRECT("data!$"&amp;G772&amp;"$3:$CZ$554"),$D772-3*(B771-1)+AE$1,FALSE)</f>
        <v>#N/A</v>
      </c>
      <c r="AF790" s="47" t="e">
        <f ca="1">VLOOKUP($B790,INDIRECT("data!$"&amp;G772&amp;"$3:$CZ$554"),$D772-3*(B771-1)+AF$1,FALSE)</f>
        <v>#N/A</v>
      </c>
      <c r="AG790" s="65" t="e">
        <f t="shared" ca="1" si="1687"/>
        <v>#N/A</v>
      </c>
      <c r="AH790" s="65" t="e">
        <f t="shared" ca="1" si="1688"/>
        <v>#N/A</v>
      </c>
      <c r="AI790" s="65" t="e">
        <f t="shared" ca="1" si="1689"/>
        <v>#N/A</v>
      </c>
      <c r="AJ790" s="65" t="e">
        <f t="shared" ca="1" si="1690"/>
        <v>#N/A</v>
      </c>
      <c r="AK790" s="65" t="e">
        <f t="shared" ca="1" si="1691"/>
        <v>#N/A</v>
      </c>
      <c r="AL790" s="66" t="e">
        <f t="shared" ca="1" si="1692"/>
        <v>#N/A</v>
      </c>
      <c r="AM790" s="66" t="e">
        <f t="shared" ca="1" si="1693"/>
        <v>#N/A</v>
      </c>
      <c r="AN790" s="65" t="e">
        <f t="shared" ca="1" si="1694"/>
        <v>#N/A</v>
      </c>
      <c r="AO790" s="65" t="e">
        <f t="shared" ca="1" si="1695"/>
        <v>#N/A</v>
      </c>
      <c r="AP790" s="65" t="e">
        <f t="shared" ca="1" si="1696"/>
        <v>#N/A</v>
      </c>
      <c r="AQ790" s="65" t="e">
        <f t="shared" ca="1" si="1697"/>
        <v>#N/A</v>
      </c>
      <c r="AR790" s="65" t="e">
        <f t="shared" ca="1" si="1698"/>
        <v>#N/A</v>
      </c>
      <c r="AS790" s="65" t="e">
        <f t="shared" ca="1" si="1699"/>
        <v>#N/A</v>
      </c>
      <c r="AT790" s="65" t="e">
        <f t="shared" ca="1" si="1700"/>
        <v>#N/A</v>
      </c>
    </row>
    <row r="791" spans="1:46" ht="18" customHeight="1" x14ac:dyDescent="0.25">
      <c r="A791" s="49" t="str">
        <f ca="1">CONCATENATE(B783,"-",B791)</f>
        <v>West Brom-Away-8</v>
      </c>
      <c r="B791" s="37">
        <v>8</v>
      </c>
      <c r="C791" s="41" t="e">
        <f ca="1">VLOOKUP($B791,INDIRECT("data!$"&amp;G772&amp;"$3:$CZ$554"),$D772-3*(B771-1)+C$1,FALSE)</f>
        <v>#N/A</v>
      </c>
      <c r="D791" s="30" t="e">
        <f ca="1">VLOOKUP($B791,INDIRECT("data!$"&amp;G772&amp;"$3:$CZ$554"),$D772-3*(B771-1)+D$1,FALSE)</f>
        <v>#N/A</v>
      </c>
      <c r="E791" s="30" t="e">
        <f ca="1">VLOOKUP($B791,INDIRECT("data!$"&amp;G772&amp;"$3:$CZ$554"),$D772-3*(B771-1)+E$1,FALSE)</f>
        <v>#N/A</v>
      </c>
      <c r="F791" s="29" t="e">
        <f ca="1">VLOOKUP($B791,INDIRECT("data!$"&amp;G772&amp;"$3:$CZ$554"),$D772-3*(B771-1)+F$1,FALSE)</f>
        <v>#N/A</v>
      </c>
      <c r="G791" s="29" t="e">
        <f ca="1">VLOOKUP($B791,INDIRECT("data!$"&amp;G772&amp;"$3:$CZ$554"),$D772-3*(B771-1)+G$1,FALSE)</f>
        <v>#N/A</v>
      </c>
      <c r="H791" s="15" t="e">
        <f ca="1">VLOOKUP($B791,INDIRECT("data!$"&amp;G772&amp;"$3:$CZ$554"),$D772-3*(B771-1)+H$1,FALSE)</f>
        <v>#N/A</v>
      </c>
      <c r="I791" s="29" t="e">
        <f ca="1">VLOOKUP($B791,INDIRECT("data!$"&amp;G772&amp;"$3:$CZ$554"),$D772-3*(B771-1)+I$1,FALSE)</f>
        <v>#N/A</v>
      </c>
      <c r="J791" s="29" t="e">
        <f ca="1">VLOOKUP($B791,INDIRECT("data!$"&amp;G772&amp;"$3:$CZ$554"),$D772-3*(B771-1)+J$1,FALSE)</f>
        <v>#N/A</v>
      </c>
      <c r="K791" s="15" t="e">
        <f ca="1">VLOOKUP($B791,INDIRECT("data!$"&amp;G772&amp;"$3:$CZ$554"),$D772-3*(B771-1)+K$1,FALSE)</f>
        <v>#N/A</v>
      </c>
      <c r="L791" s="30" t="e">
        <f ca="1">VLOOKUP($B791,INDIRECT("data!$"&amp;G772&amp;"$3:$CZ$554"),$D772-3*(B771-1)+L$1,FALSE)</f>
        <v>#N/A</v>
      </c>
      <c r="M791" s="45" t="e">
        <f ca="1">VLOOKUP($B791,INDIRECT("data!$"&amp;G772&amp;"$3:$CZ$554"),$D772-3*(B771-1)+M$1,FALSE)</f>
        <v>#N/A</v>
      </c>
      <c r="N791" s="45" t="e">
        <f ca="1">VLOOKUP($B791,INDIRECT("data!$"&amp;G772&amp;"$3:$CZ$554"),$D772-3*(B771-1)+N$1,FALSE)</f>
        <v>#N/A</v>
      </c>
      <c r="O791" s="45" t="e">
        <f ca="1">VLOOKUP($B791,INDIRECT("data!$"&amp;G772&amp;"$3:$CZ$554"),$D772-3*(B771-1)+O$1,FALSE)</f>
        <v>#N/A</v>
      </c>
      <c r="P791" s="45" t="e">
        <f ca="1">VLOOKUP($B791,INDIRECT("data!$"&amp;G772&amp;"$3:$CZ$554"),$D772-3*(B771-1)+P$1,FALSE)</f>
        <v>#N/A</v>
      </c>
      <c r="Q791" s="45" t="e">
        <f ca="1">VLOOKUP($B791,INDIRECT("data!$"&amp;G772&amp;"$3:$CZ$554"),$D772-3*(B771-1)+Q$1,FALSE)</f>
        <v>#N/A</v>
      </c>
      <c r="R791" s="45" t="e">
        <f ca="1">VLOOKUP($B791,INDIRECT("data!$"&amp;G772&amp;"$3:$CZ$554"),$D772-3*(B771-1)+R$1,FALSE)</f>
        <v>#N/A</v>
      </c>
      <c r="S791" s="45" t="e">
        <f ca="1">VLOOKUP($B791,INDIRECT("data!$"&amp;G772&amp;"$3:$CZ$554"),$D772-3*(B771-1)+S$1,FALSE)</f>
        <v>#N/A</v>
      </c>
      <c r="T791" s="45" t="e">
        <f ca="1">VLOOKUP($B791,INDIRECT("data!$"&amp;G772&amp;"$3:$CZ$554"),$D772-3*(B771-1)+T$1,FALSE)</f>
        <v>#N/A</v>
      </c>
      <c r="U791" s="45" t="e">
        <f ca="1">VLOOKUP($B791,INDIRECT("data!$"&amp;G772&amp;"$3:$CZ$554"),$D772-3*(B771-1)+U$1,FALSE)</f>
        <v>#N/A</v>
      </c>
      <c r="V791" s="45" t="e">
        <f ca="1">VLOOKUP($B791,INDIRECT("data!$"&amp;G772&amp;"$3:$CZ$554"),$D772-3*(B771-1)+V$1,FALSE)</f>
        <v>#N/A</v>
      </c>
      <c r="W791" s="45" t="e">
        <f ca="1">VLOOKUP($B791,INDIRECT("data!$"&amp;G772&amp;"$3:$CZ$554"),$D772-3*(B771-1)+W$1,FALSE)</f>
        <v>#N/A</v>
      </c>
      <c r="X791" s="45" t="e">
        <f ca="1">VLOOKUP($B791,INDIRECT("data!$"&amp;G772&amp;"$3:$CZ$554"),$D772-3*(B771-1)+X$1,FALSE)</f>
        <v>#N/A</v>
      </c>
      <c r="Y791" s="47" t="e">
        <f ca="1">VLOOKUP($B791,INDIRECT("data!$"&amp;G772&amp;"$3:$CZ$554"),$D772-3*(B771-1)+Y$1,FALSE)</f>
        <v>#N/A</v>
      </c>
      <c r="Z791" s="47" t="e">
        <f ca="1">VLOOKUP($B791,INDIRECT("data!$"&amp;G772&amp;"$3:$CZ$554"),$D772-3*(B771-1)+Z$1,FALSE)</f>
        <v>#N/A</v>
      </c>
      <c r="AA791" s="47" t="e">
        <f ca="1">VLOOKUP($B791,INDIRECT("data!$"&amp;G772&amp;"$3:$CZ$554"),$D772-3*(B771-1)+AA$1,FALSE)</f>
        <v>#N/A</v>
      </c>
      <c r="AB791" s="47" t="e">
        <f ca="1">VLOOKUP($B791,INDIRECT("data!$"&amp;G772&amp;"$3:$CZ$554"),$D772-3*(B771-1)+AB$1,FALSE)</f>
        <v>#N/A</v>
      </c>
      <c r="AC791" s="47" t="e">
        <f ca="1">VLOOKUP($B791,INDIRECT("data!$"&amp;G772&amp;"$3:$CZ$554"),$D772-3*(B771-1)+AC$1,FALSE)</f>
        <v>#N/A</v>
      </c>
      <c r="AD791" s="47" t="e">
        <f ca="1">VLOOKUP($B791,INDIRECT("data!$"&amp;G772&amp;"$3:$CZ$554"),$D772-3*(B771-1)+AD$1,FALSE)</f>
        <v>#N/A</v>
      </c>
      <c r="AE791" s="47" t="e">
        <f ca="1">VLOOKUP($B791,INDIRECT("data!$"&amp;G772&amp;"$3:$CZ$554"),$D772-3*(B771-1)+AE$1,FALSE)</f>
        <v>#N/A</v>
      </c>
      <c r="AF791" s="47" t="e">
        <f ca="1">VLOOKUP($B791,INDIRECT("data!$"&amp;G772&amp;"$3:$CZ$554"),$D772-3*(B771-1)+AF$1,FALSE)</f>
        <v>#N/A</v>
      </c>
      <c r="AG791" s="65" t="e">
        <f t="shared" ca="1" si="1687"/>
        <v>#N/A</v>
      </c>
      <c r="AH791" s="65" t="e">
        <f t="shared" ca="1" si="1688"/>
        <v>#N/A</v>
      </c>
      <c r="AI791" s="65" t="e">
        <f t="shared" ca="1" si="1689"/>
        <v>#N/A</v>
      </c>
      <c r="AJ791" s="65" t="e">
        <f t="shared" ca="1" si="1690"/>
        <v>#N/A</v>
      </c>
      <c r="AK791" s="65" t="e">
        <f t="shared" ca="1" si="1691"/>
        <v>#N/A</v>
      </c>
      <c r="AL791" s="66" t="e">
        <f t="shared" ca="1" si="1692"/>
        <v>#N/A</v>
      </c>
      <c r="AM791" s="66" t="e">
        <f t="shared" ca="1" si="1693"/>
        <v>#N/A</v>
      </c>
      <c r="AN791" s="65" t="e">
        <f t="shared" ca="1" si="1694"/>
        <v>#N/A</v>
      </c>
      <c r="AO791" s="65" t="e">
        <f t="shared" ca="1" si="1695"/>
        <v>#N/A</v>
      </c>
      <c r="AP791" s="65" t="e">
        <f t="shared" ca="1" si="1696"/>
        <v>#N/A</v>
      </c>
      <c r="AQ791" s="65" t="e">
        <f t="shared" ca="1" si="1697"/>
        <v>#N/A</v>
      </c>
      <c r="AR791" s="65" t="e">
        <f t="shared" ca="1" si="1698"/>
        <v>#N/A</v>
      </c>
      <c r="AS791" s="65" t="e">
        <f t="shared" ca="1" si="1699"/>
        <v>#N/A</v>
      </c>
      <c r="AT791" s="65" t="e">
        <f t="shared" ca="1" si="1700"/>
        <v>#N/A</v>
      </c>
    </row>
    <row r="792" spans="1:46" ht="18" customHeight="1" x14ac:dyDescent="0.25">
      <c r="A792" s="50"/>
      <c r="B792" s="42" t="s">
        <v>23</v>
      </c>
      <c r="C792" s="43"/>
      <c r="D792" s="44"/>
      <c r="E792" s="44"/>
      <c r="F792" s="46" t="e">
        <f ca="1">SUM(F784:F791)</f>
        <v>#N/A</v>
      </c>
      <c r="G792" s="46" t="e">
        <f ca="1">SUM(G784:G791)</f>
        <v>#N/A</v>
      </c>
      <c r="H792" s="42"/>
      <c r="I792" s="46" t="e">
        <f t="shared" ref="I792:J792" ca="1" si="1701">SUM(I784:I791)</f>
        <v>#N/A</v>
      </c>
      <c r="J792" s="46" t="e">
        <f t="shared" ca="1" si="1701"/>
        <v>#N/A</v>
      </c>
      <c r="K792" s="42"/>
      <c r="L792" s="44"/>
      <c r="M792" s="46" t="e">
        <f t="shared" ref="M792:X792" ca="1" si="1702">SUM(M784:M791)</f>
        <v>#N/A</v>
      </c>
      <c r="N792" s="46" t="e">
        <f t="shared" ca="1" si="1702"/>
        <v>#N/A</v>
      </c>
      <c r="O792" s="46" t="e">
        <f t="shared" ca="1" si="1702"/>
        <v>#N/A</v>
      </c>
      <c r="P792" s="46" t="e">
        <f t="shared" ca="1" si="1702"/>
        <v>#N/A</v>
      </c>
      <c r="Q792" s="46" t="e">
        <f t="shared" ca="1" si="1702"/>
        <v>#N/A</v>
      </c>
      <c r="R792" s="46" t="e">
        <f t="shared" ca="1" si="1702"/>
        <v>#N/A</v>
      </c>
      <c r="S792" s="46" t="e">
        <f t="shared" ca="1" si="1702"/>
        <v>#N/A</v>
      </c>
      <c r="T792" s="46" t="e">
        <f t="shared" ca="1" si="1702"/>
        <v>#N/A</v>
      </c>
      <c r="U792" s="46" t="e">
        <f t="shared" ca="1" si="1702"/>
        <v>#N/A</v>
      </c>
      <c r="V792" s="46" t="e">
        <f t="shared" ca="1" si="1702"/>
        <v>#N/A</v>
      </c>
      <c r="W792" s="46" t="e">
        <f t="shared" ca="1" si="1702"/>
        <v>#N/A</v>
      </c>
      <c r="X792" s="46" t="e">
        <f t="shared" ca="1" si="1702"/>
        <v>#N/A</v>
      </c>
      <c r="Y792" s="48"/>
      <c r="Z792" s="48"/>
      <c r="AA792" s="48"/>
      <c r="AB792" s="48"/>
      <c r="AC792" s="48"/>
      <c r="AD792" s="48"/>
      <c r="AE792" s="48"/>
      <c r="AF792" s="48"/>
    </row>
    <row r="793" spans="1:46" ht="18" customHeight="1" x14ac:dyDescent="0.25">
      <c r="A793" s="50"/>
      <c r="B793" s="38" t="str">
        <f ca="1">CONCATENATE(B772,"-All")</f>
        <v>West Brom-All</v>
      </c>
      <c r="C793" s="40" t="s">
        <v>22</v>
      </c>
      <c r="D793" s="13" t="s">
        <v>50</v>
      </c>
      <c r="E793" s="13" t="s">
        <v>51</v>
      </c>
      <c r="F793" s="13" t="s">
        <v>3</v>
      </c>
      <c r="G793" s="13" t="s">
        <v>4</v>
      </c>
      <c r="H793" s="13" t="s">
        <v>6</v>
      </c>
      <c r="I793" s="13" t="s">
        <v>1</v>
      </c>
      <c r="J793" s="13" t="s">
        <v>2</v>
      </c>
      <c r="K793" s="13" t="s">
        <v>5</v>
      </c>
      <c r="L793" s="13" t="s">
        <v>52</v>
      </c>
      <c r="M793" s="13" t="s">
        <v>53</v>
      </c>
      <c r="N793" s="13" t="s">
        <v>54</v>
      </c>
      <c r="O793" s="13" t="s">
        <v>55</v>
      </c>
      <c r="P793" s="13" t="s">
        <v>56</v>
      </c>
      <c r="Q793" s="13" t="s">
        <v>57</v>
      </c>
      <c r="R793" s="13" t="s">
        <v>58</v>
      </c>
      <c r="S793" s="13" t="s">
        <v>59</v>
      </c>
      <c r="T793" s="13" t="s">
        <v>60</v>
      </c>
      <c r="U793" s="13" t="s">
        <v>61</v>
      </c>
      <c r="V793" s="13" t="s">
        <v>62</v>
      </c>
      <c r="W793" s="13" t="s">
        <v>63</v>
      </c>
      <c r="X793" s="13" t="s">
        <v>64</v>
      </c>
      <c r="Y793" s="13" t="s">
        <v>65</v>
      </c>
      <c r="Z793" s="13" t="s">
        <v>66</v>
      </c>
      <c r="AA793" s="13" t="s">
        <v>67</v>
      </c>
      <c r="AB793" s="13" t="s">
        <v>68</v>
      </c>
      <c r="AC793" s="13" t="s">
        <v>69</v>
      </c>
      <c r="AD793" s="13" t="s">
        <v>70</v>
      </c>
      <c r="AE793" s="13" t="s">
        <v>71</v>
      </c>
      <c r="AF793" s="13" t="s">
        <v>72</v>
      </c>
      <c r="AG793" s="62" t="s">
        <v>140</v>
      </c>
      <c r="AH793" s="62" t="s">
        <v>141</v>
      </c>
      <c r="AI793" s="62" t="s">
        <v>142</v>
      </c>
      <c r="AJ793" s="62" t="s">
        <v>143</v>
      </c>
      <c r="AK793" s="62" t="s">
        <v>144</v>
      </c>
      <c r="AL793" s="63" t="s">
        <v>145</v>
      </c>
      <c r="AM793" s="63" t="s">
        <v>146</v>
      </c>
      <c r="AN793" s="62" t="s">
        <v>147</v>
      </c>
      <c r="AO793" s="64" t="s">
        <v>150</v>
      </c>
      <c r="AP793" s="64" t="s">
        <v>151</v>
      </c>
      <c r="AQ793" s="62" t="s">
        <v>148</v>
      </c>
      <c r="AR793" s="62" t="s">
        <v>149</v>
      </c>
      <c r="AS793" s="62" t="s">
        <v>152</v>
      </c>
      <c r="AT793" s="62" t="s">
        <v>153</v>
      </c>
    </row>
    <row r="794" spans="1:46" ht="18" customHeight="1" x14ac:dyDescent="0.25">
      <c r="A794" s="49" t="str">
        <f ca="1">CONCATENATE(B793,"-",B794)</f>
        <v>West Brom-All-1</v>
      </c>
      <c r="B794" s="38">
        <v>1</v>
      </c>
      <c r="C794" s="41">
        <f ca="1">VLOOKUP($B794,INDIRECT("data!$"&amp;H772&amp;"$3:$CZ$554"),$E772-3*(B771-1)+C$1,FALSE)</f>
        <v>43379</v>
      </c>
      <c r="D794" s="30" t="str">
        <f ca="1">VLOOKUP($B794,INDIRECT("data!$"&amp;H772&amp;"$3:$CZ$554"),$E772-3*(B771-1)+D$1,FALSE)</f>
        <v>West Brom</v>
      </c>
      <c r="E794" s="30" t="str">
        <f ca="1">VLOOKUP($B794,INDIRECT("data!$"&amp;H772&amp;"$3:$CZ$554"),$E772-3*(B771-1)+E$1,FALSE)</f>
        <v>Reading</v>
      </c>
      <c r="F794" s="29">
        <f ca="1">VLOOKUP($B794,INDIRECT("data!$"&amp;H772&amp;"$3:$CZ$554"),$E772-3*(B771-1)+F$1,FALSE)</f>
        <v>4</v>
      </c>
      <c r="G794" s="29">
        <f ca="1">VLOOKUP($B794,INDIRECT("data!$"&amp;H772&amp;"$3:$CZ$554"),$E772-3*(B771-1)+G$1,FALSE)</f>
        <v>1</v>
      </c>
      <c r="H794" s="15" t="str">
        <f ca="1">VLOOKUP($B794,INDIRECT("data!$"&amp;H772&amp;"$3:$CZ$554"),$E772-3*(B771-1)+H$1,FALSE)</f>
        <v>H</v>
      </c>
      <c r="I794" s="29">
        <f ca="1">VLOOKUP($B794,INDIRECT("data!$"&amp;H772&amp;"$3:$CZ$554"),$E772-3*(B771-1)+I$1,FALSE)</f>
        <v>0</v>
      </c>
      <c r="J794" s="29">
        <f ca="1">VLOOKUP($B794,INDIRECT("data!$"&amp;H772&amp;"$3:$CZ$554"),$E772-3*(B771-1)+J$1,FALSE)</f>
        <v>1</v>
      </c>
      <c r="K794" s="15" t="str">
        <f ca="1">VLOOKUP($B794,INDIRECT("data!$"&amp;H772&amp;"$3:$CZ$554"),$E772-3*(B771-1)+K$1,FALSE)</f>
        <v>A</v>
      </c>
      <c r="L794" s="30" t="str">
        <f ca="1">VLOOKUP($B794,INDIRECT("data!$"&amp;H772&amp;"$3:$CZ$554"),$E772-3*(B771-1)+L$1,FALSE)</f>
        <v>D England</v>
      </c>
      <c r="M794" s="45">
        <f ca="1">VLOOKUP($B794,INDIRECT("data!$"&amp;H772&amp;"$3:$CZ$554"),$E772-3*(B771-1)+M$1,FALSE)</f>
        <v>14</v>
      </c>
      <c r="N794" s="45">
        <f ca="1">VLOOKUP($B794,INDIRECT("data!$"&amp;H772&amp;"$3:$CZ$554"),$E772-3*(B771-1)+N$1,FALSE)</f>
        <v>15</v>
      </c>
      <c r="O794" s="45">
        <f ca="1">VLOOKUP($B794,INDIRECT("data!$"&amp;H772&amp;"$3:$CZ$554"),$E772-3*(B771-1)+O$1,FALSE)</f>
        <v>5</v>
      </c>
      <c r="P794" s="45">
        <f ca="1">VLOOKUP($B794,INDIRECT("data!$"&amp;H772&amp;"$3:$CZ$554"),$E772-3*(B771-1)+P$1,FALSE)</f>
        <v>6</v>
      </c>
      <c r="Q794" s="45">
        <f ca="1">VLOOKUP($B794,INDIRECT("data!$"&amp;H772&amp;"$3:$CZ$554"),$E772-3*(B771-1)+Q$1,FALSE)</f>
        <v>10</v>
      </c>
      <c r="R794" s="45">
        <f ca="1">VLOOKUP($B794,INDIRECT("data!$"&amp;H772&amp;"$3:$CZ$554"),$E772-3*(B771-1)+R$1,FALSE)</f>
        <v>11</v>
      </c>
      <c r="S794" s="45">
        <f ca="1">VLOOKUP($B794,INDIRECT("data!$"&amp;H772&amp;"$3:$CZ$554"),$E772-3*(B771-1)+S$1,FALSE)</f>
        <v>7</v>
      </c>
      <c r="T794" s="45">
        <f ca="1">VLOOKUP($B794,INDIRECT("data!$"&amp;H772&amp;"$3:$CZ$554"),$E772-3*(B771-1)+T$1,FALSE)</f>
        <v>7</v>
      </c>
      <c r="U794" s="45">
        <f ca="1">VLOOKUP($B794,INDIRECT("data!$"&amp;H772&amp;"$3:$CZ$554"),$E772-3*(B771-1)+U$1,FALSE)</f>
        <v>2</v>
      </c>
      <c r="V794" s="45">
        <f ca="1">VLOOKUP($B794,INDIRECT("data!$"&amp;H772&amp;"$3:$CZ$554"),$E772-3*(B771-1)+V$1,FALSE)</f>
        <v>3</v>
      </c>
      <c r="W794" s="45">
        <f ca="1">VLOOKUP($B794,INDIRECT("data!$"&amp;H772&amp;"$3:$CZ$554"),$E772-3*(B771-1)+W$1,FALSE)</f>
        <v>0</v>
      </c>
      <c r="X794" s="45">
        <f ca="1">VLOOKUP($B794,INDIRECT("data!$"&amp;H772&amp;"$3:$CZ$554"),$E772-3*(B771-1)+X$1,FALSE)</f>
        <v>0</v>
      </c>
      <c r="Y794" s="47">
        <f ca="1">VLOOKUP($B794,INDIRECT("data!$"&amp;H772&amp;"$3:$CZ$554"),$E772-3*(B771-1)+Y$1,FALSE)</f>
        <v>1.53</v>
      </c>
      <c r="Z794" s="47">
        <f ca="1">VLOOKUP($B794,INDIRECT("data!$"&amp;H772&amp;"$3:$CZ$554"),$E772-3*(B771-1)+Z$1,FALSE)</f>
        <v>4.33</v>
      </c>
      <c r="AA794" s="47">
        <f ca="1">VLOOKUP($B794,INDIRECT("data!$"&amp;H772&amp;"$3:$CZ$554"),$E772-3*(B771-1)+AA$1,FALSE)</f>
        <v>7</v>
      </c>
      <c r="AB794" s="47">
        <f ca="1">VLOOKUP($B794,INDIRECT("data!$"&amp;H772&amp;"$3:$CZ$554"),$E772-3*(B771-1)+AB$1,FALSE)</f>
        <v>1.53</v>
      </c>
      <c r="AC794" s="47">
        <f ca="1">VLOOKUP($B794,INDIRECT("data!$"&amp;H772&amp;"$3:$CZ$554"),$E772-3*(B771-1)+AC$1,FALSE)</f>
        <v>4.24</v>
      </c>
      <c r="AD794" s="47">
        <f ca="1">VLOOKUP($B794,INDIRECT("data!$"&amp;H772&amp;"$3:$CZ$554"),$E772-3*(B771-1)+AD$1,FALSE)</f>
        <v>7.02</v>
      </c>
      <c r="AE794" s="47">
        <f ca="1">VLOOKUP($B794,INDIRECT("data!$"&amp;H772&amp;"$3:$CZ$554"),$E772-3*(B771-1)+AE$1,FALSE)</f>
        <v>1.67</v>
      </c>
      <c r="AF794" s="47">
        <f ca="1">VLOOKUP($B794,INDIRECT("data!$"&amp;H772&amp;"$3:$CZ$554"),$E772-3*(B771-1)+AF$1,FALSE)</f>
        <v>2.17</v>
      </c>
      <c r="AG794" s="65">
        <f ca="1">IF(C794="","",F794+G794)</f>
        <v>5</v>
      </c>
      <c r="AH794" s="65">
        <f ca="1">IF(C794="","",I794+J794)</f>
        <v>1</v>
      </c>
      <c r="AI794" s="65">
        <f ca="1">IF(C794="","",AJ794+AK794)</f>
        <v>4</v>
      </c>
      <c r="AJ794" s="65">
        <f ca="1">IF(C794="","",F794-I794)</f>
        <v>4</v>
      </c>
      <c r="AK794" s="65">
        <f ca="1">IF(C794="","",G794-J794)</f>
        <v>0</v>
      </c>
      <c r="AL794" s="66" t="str">
        <f ca="1">IF(AJ794&gt;AK794,"H",IF(AJ794=AK794,"D",IF(AJ794&lt;AK794,"A","Error!")))</f>
        <v>H</v>
      </c>
      <c r="AM794" s="66" t="str">
        <f ca="1">IF(C794="","",CONCATENATE(K794,"-",H794))</f>
        <v>A-H</v>
      </c>
      <c r="AN794" s="65">
        <f ca="1">IF(C794="","",IF(AND(F794&gt;0,G794&gt;0),1,0))</f>
        <v>1</v>
      </c>
      <c r="AO794" s="65">
        <f ca="1">IF(C794="","",IF(AND(F794&gt;0,I794&gt;0),1,0))</f>
        <v>0</v>
      </c>
      <c r="AP794" s="65">
        <f ca="1">IF(C794="","",IF(AND(G794&gt;0,J794&gt;0),1,0))</f>
        <v>1</v>
      </c>
      <c r="AQ794" s="65">
        <f ca="1">IF(C794="","",IF(AND(H794="H",G794=0),1,0))</f>
        <v>0</v>
      </c>
      <c r="AR794" s="65">
        <f ca="1">IF(C794="","",IF(AND(H794="A",F794=0),1,0))</f>
        <v>0</v>
      </c>
      <c r="AS794" s="65">
        <f ca="1">IF(C794="","",IF(AND(K794="H",AL794="H"),1,0))</f>
        <v>0</v>
      </c>
      <c r="AT794" s="65">
        <f ca="1">IF(C794="","",IF(AND(K794="A",AL794="A"),1,0))</f>
        <v>0</v>
      </c>
    </row>
    <row r="795" spans="1:46" ht="18" customHeight="1" x14ac:dyDescent="0.25">
      <c r="A795" s="49" t="str">
        <f ca="1">CONCATENATE(B793,"-",B795)</f>
        <v>West Brom-All-2</v>
      </c>
      <c r="B795" s="38">
        <v>2</v>
      </c>
      <c r="C795" s="41">
        <f ca="1">VLOOKUP($B795,INDIRECT("data!$"&amp;H772&amp;"$3:$CZ$554"),$E772-3*(B771-1)+C$1,FALSE)</f>
        <v>43376</v>
      </c>
      <c r="D795" s="30" t="str">
        <f ca="1">VLOOKUP($B795,INDIRECT("data!$"&amp;H772&amp;"$3:$CZ$554"),$E772-3*(B771-1)+D$1,FALSE)</f>
        <v>Sheffield Weds</v>
      </c>
      <c r="E795" s="30" t="str">
        <f ca="1">VLOOKUP($B795,INDIRECT("data!$"&amp;H772&amp;"$3:$CZ$554"),$E772-3*(B771-1)+E$1,FALSE)</f>
        <v>West Brom</v>
      </c>
      <c r="F795" s="29">
        <f ca="1">VLOOKUP($B795,INDIRECT("data!$"&amp;H772&amp;"$3:$CZ$554"),$E772-3*(B771-1)+F$1,FALSE)</f>
        <v>2</v>
      </c>
      <c r="G795" s="29">
        <f ca="1">VLOOKUP($B795,INDIRECT("data!$"&amp;H772&amp;"$3:$CZ$554"),$E772-3*(B771-1)+G$1,FALSE)</f>
        <v>2</v>
      </c>
      <c r="H795" s="15" t="str">
        <f ca="1">VLOOKUP($B795,INDIRECT("data!$"&amp;H772&amp;"$3:$CZ$554"),$E772-3*(B771-1)+H$1,FALSE)</f>
        <v>D</v>
      </c>
      <c r="I795" s="29">
        <f ca="1">VLOOKUP($B795,INDIRECT("data!$"&amp;H772&amp;"$3:$CZ$554"),$E772-3*(B771-1)+I$1,FALSE)</f>
        <v>2</v>
      </c>
      <c r="J795" s="29">
        <f ca="1">VLOOKUP($B795,INDIRECT("data!$"&amp;H772&amp;"$3:$CZ$554"),$E772-3*(B771-1)+J$1,FALSE)</f>
        <v>0</v>
      </c>
      <c r="K795" s="15" t="str">
        <f ca="1">VLOOKUP($B795,INDIRECT("data!$"&amp;H772&amp;"$3:$CZ$554"),$E772-3*(B771-1)+K$1,FALSE)</f>
        <v>H</v>
      </c>
      <c r="L795" s="30" t="str">
        <f ca="1">VLOOKUP($B795,INDIRECT("data!$"&amp;H772&amp;"$3:$CZ$554"),$E772-3*(B771-1)+L$1,FALSE)</f>
        <v>O Langford</v>
      </c>
      <c r="M795" s="45">
        <f ca="1">VLOOKUP($B795,INDIRECT("data!$"&amp;H772&amp;"$3:$CZ$554"),$E772-3*(B771-1)+M$1,FALSE)</f>
        <v>14</v>
      </c>
      <c r="N795" s="45">
        <f ca="1">VLOOKUP($B795,INDIRECT("data!$"&amp;H772&amp;"$3:$CZ$554"),$E772-3*(B771-1)+N$1,FALSE)</f>
        <v>19</v>
      </c>
      <c r="O795" s="45">
        <f ca="1">VLOOKUP($B795,INDIRECT("data!$"&amp;H772&amp;"$3:$CZ$554"),$E772-3*(B771-1)+O$1,FALSE)</f>
        <v>5</v>
      </c>
      <c r="P795" s="45">
        <f ca="1">VLOOKUP($B795,INDIRECT("data!$"&amp;H772&amp;"$3:$CZ$554"),$E772-3*(B771-1)+P$1,FALSE)</f>
        <v>4</v>
      </c>
      <c r="Q795" s="45">
        <f ca="1">VLOOKUP($B795,INDIRECT("data!$"&amp;H772&amp;"$3:$CZ$554"),$E772-3*(B771-1)+Q$1,FALSE)</f>
        <v>12</v>
      </c>
      <c r="R795" s="45">
        <f ca="1">VLOOKUP($B795,INDIRECT("data!$"&amp;H772&amp;"$3:$CZ$554"),$E772-3*(B771-1)+R$1,FALSE)</f>
        <v>15</v>
      </c>
      <c r="S795" s="45">
        <f ca="1">VLOOKUP($B795,INDIRECT("data!$"&amp;H772&amp;"$3:$CZ$554"),$E772-3*(B771-1)+S$1,FALSE)</f>
        <v>3</v>
      </c>
      <c r="T795" s="45">
        <f ca="1">VLOOKUP($B795,INDIRECT("data!$"&amp;H772&amp;"$3:$CZ$554"),$E772-3*(B771-1)+T$1,FALSE)</f>
        <v>4</v>
      </c>
      <c r="U795" s="45">
        <f ca="1">VLOOKUP($B795,INDIRECT("data!$"&amp;H772&amp;"$3:$CZ$554"),$E772-3*(B771-1)+U$1,FALSE)</f>
        <v>2</v>
      </c>
      <c r="V795" s="45">
        <f ca="1">VLOOKUP($B795,INDIRECT("data!$"&amp;H772&amp;"$3:$CZ$554"),$E772-3*(B771-1)+V$1,FALSE)</f>
        <v>3</v>
      </c>
      <c r="W795" s="45">
        <f ca="1">VLOOKUP($B795,INDIRECT("data!$"&amp;H772&amp;"$3:$CZ$554"),$E772-3*(B771-1)+W$1,FALSE)</f>
        <v>0</v>
      </c>
      <c r="X795" s="45">
        <f ca="1">VLOOKUP($B795,INDIRECT("data!$"&amp;H772&amp;"$3:$CZ$554"),$E772-3*(B771-1)+X$1,FALSE)</f>
        <v>0</v>
      </c>
      <c r="Y795" s="47">
        <f ca="1">VLOOKUP($B795,INDIRECT("data!$"&amp;H772&amp;"$3:$CZ$554"),$E772-3*(B771-1)+Y$1,FALSE)</f>
        <v>3.8</v>
      </c>
      <c r="Z795" s="47">
        <f ca="1">VLOOKUP($B795,INDIRECT("data!$"&amp;H772&amp;"$3:$CZ$554"),$E772-3*(B771-1)+Z$1,FALSE)</f>
        <v>3.5</v>
      </c>
      <c r="AA795" s="47">
        <f ca="1">VLOOKUP($B795,INDIRECT("data!$"&amp;H772&amp;"$3:$CZ$554"),$E772-3*(B771-1)+AA$1,FALSE)</f>
        <v>2.1</v>
      </c>
      <c r="AB795" s="47">
        <f ca="1">VLOOKUP($B795,INDIRECT("data!$"&amp;H772&amp;"$3:$CZ$554"),$E772-3*(B771-1)+AB$1,FALSE)</f>
        <v>3.72</v>
      </c>
      <c r="AC795" s="47">
        <f ca="1">VLOOKUP($B795,INDIRECT("data!$"&amp;H772&amp;"$3:$CZ$554"),$E772-3*(B771-1)+AC$1,FALSE)</f>
        <v>3.58</v>
      </c>
      <c r="AD795" s="47">
        <f ca="1">VLOOKUP($B795,INDIRECT("data!$"&amp;H772&amp;"$3:$CZ$554"),$E772-3*(B771-1)+AD$1,FALSE)</f>
        <v>2.09</v>
      </c>
      <c r="AE795" s="47">
        <f ca="1">VLOOKUP($B795,INDIRECT("data!$"&amp;H772&amp;"$3:$CZ$554"),$E772-3*(B771-1)+AE$1,FALSE)</f>
        <v>1.74</v>
      </c>
      <c r="AF795" s="47">
        <f ca="1">VLOOKUP($B795,INDIRECT("data!$"&amp;H772&amp;"$3:$CZ$554"),$E772-3*(B771-1)+AF$1,FALSE)</f>
        <v>2.0699999999999998</v>
      </c>
      <c r="AG795" s="65">
        <f t="shared" ref="AG795:AG803" ca="1" si="1703">IF(C795="","",F795+G795)</f>
        <v>4</v>
      </c>
      <c r="AH795" s="65">
        <f t="shared" ref="AH795:AH803" ca="1" si="1704">IF(C795="","",I795+J795)</f>
        <v>2</v>
      </c>
      <c r="AI795" s="65">
        <f t="shared" ref="AI795:AI803" ca="1" si="1705">IF(C795="","",AJ795+AK795)</f>
        <v>2</v>
      </c>
      <c r="AJ795" s="65">
        <f t="shared" ref="AJ795:AJ803" ca="1" si="1706">IF(C795="","",F795-I795)</f>
        <v>0</v>
      </c>
      <c r="AK795" s="65">
        <f t="shared" ref="AK795:AK803" ca="1" si="1707">IF(C795="","",G795-J795)</f>
        <v>2</v>
      </c>
      <c r="AL795" s="66" t="str">
        <f t="shared" ref="AL795:AL803" ca="1" si="1708">IF(AJ795&gt;AK795,"H",IF(AJ795=AK795,"D",IF(AJ795&lt;AK795,"A","Error!")))</f>
        <v>A</v>
      </c>
      <c r="AM795" s="66" t="str">
        <f t="shared" ref="AM795:AM803" ca="1" si="1709">IF(C795="","",CONCATENATE(K795,"-",H795))</f>
        <v>H-D</v>
      </c>
      <c r="AN795" s="65">
        <f t="shared" ref="AN795:AN803" ca="1" si="1710">IF(C795="","",IF(AND(F795&gt;0,G795&gt;0),1,0))</f>
        <v>1</v>
      </c>
      <c r="AO795" s="65">
        <f t="shared" ref="AO795:AO803" ca="1" si="1711">IF(C795="","",IF(AND(F795&gt;0,I795&gt;0),1,0))</f>
        <v>1</v>
      </c>
      <c r="AP795" s="65">
        <f t="shared" ref="AP795:AP803" ca="1" si="1712">IF(C795="","",IF(AND(G795&gt;0,J795&gt;0),1,0))</f>
        <v>0</v>
      </c>
      <c r="AQ795" s="65">
        <f t="shared" ref="AQ795:AQ803" ca="1" si="1713">IF(C795="","",IF(AND(H795="H",G795=0),1,0))</f>
        <v>0</v>
      </c>
      <c r="AR795" s="65">
        <f t="shared" ref="AR795:AR803" ca="1" si="1714">IF(C795="","",IF(AND(H795="A",F795=0),1,0))</f>
        <v>0</v>
      </c>
      <c r="AS795" s="65">
        <f t="shared" ref="AS795:AS803" ca="1" si="1715">IF(C795="","",IF(AND(K795="H",AL795="H"),1,0))</f>
        <v>0</v>
      </c>
      <c r="AT795" s="65">
        <f t="shared" ref="AT795:AT803" ca="1" si="1716">IF(C795="","",IF(AND(K795="A",AL795="A"),1,0))</f>
        <v>0</v>
      </c>
    </row>
    <row r="796" spans="1:46" ht="18" customHeight="1" x14ac:dyDescent="0.25">
      <c r="A796" s="49" t="str">
        <f ca="1">CONCATENATE(B793,"-",B796)</f>
        <v>West Brom-All-3</v>
      </c>
      <c r="B796" s="38">
        <v>3</v>
      </c>
      <c r="C796" s="41">
        <f ca="1">VLOOKUP($B796,INDIRECT("data!$"&amp;H772&amp;"$3:$CZ$554"),$E772-3*(B771-1)+C$1,FALSE)</f>
        <v>43372</v>
      </c>
      <c r="D796" s="30" t="str">
        <f ca="1">VLOOKUP($B796,INDIRECT("data!$"&amp;H772&amp;"$3:$CZ$554"),$E772-3*(B771-1)+D$1,FALSE)</f>
        <v>Preston</v>
      </c>
      <c r="E796" s="30" t="str">
        <f ca="1">VLOOKUP($B796,INDIRECT("data!$"&amp;H772&amp;"$3:$CZ$554"),$E772-3*(B771-1)+E$1,FALSE)</f>
        <v>West Brom</v>
      </c>
      <c r="F796" s="29">
        <f ca="1">VLOOKUP($B796,INDIRECT("data!$"&amp;H772&amp;"$3:$CZ$554"),$E772-3*(B771-1)+F$1,FALSE)</f>
        <v>2</v>
      </c>
      <c r="G796" s="29">
        <f ca="1">VLOOKUP($B796,INDIRECT("data!$"&amp;H772&amp;"$3:$CZ$554"),$E772-3*(B771-1)+G$1,FALSE)</f>
        <v>3</v>
      </c>
      <c r="H796" s="15" t="str">
        <f ca="1">VLOOKUP($B796,INDIRECT("data!$"&amp;H772&amp;"$3:$CZ$554"),$E772-3*(B771-1)+H$1,FALSE)</f>
        <v>A</v>
      </c>
      <c r="I796" s="29">
        <f ca="1">VLOOKUP($B796,INDIRECT("data!$"&amp;H772&amp;"$3:$CZ$554"),$E772-3*(B771-1)+I$1,FALSE)</f>
        <v>0</v>
      </c>
      <c r="J796" s="29">
        <f ca="1">VLOOKUP($B796,INDIRECT("data!$"&amp;H772&amp;"$3:$CZ$554"),$E772-3*(B771-1)+J$1,FALSE)</f>
        <v>0</v>
      </c>
      <c r="K796" s="15" t="str">
        <f ca="1">VLOOKUP($B796,INDIRECT("data!$"&amp;H772&amp;"$3:$CZ$554"),$E772-3*(B771-1)+K$1,FALSE)</f>
        <v>D</v>
      </c>
      <c r="L796" s="30" t="str">
        <f ca="1">VLOOKUP($B796,INDIRECT("data!$"&amp;H772&amp;"$3:$CZ$554"),$E772-3*(B771-1)+L$1,FALSE)</f>
        <v>T Harrington</v>
      </c>
      <c r="M796" s="45">
        <f ca="1">VLOOKUP($B796,INDIRECT("data!$"&amp;H772&amp;"$3:$CZ$554"),$E772-3*(B771-1)+M$1,FALSE)</f>
        <v>13</v>
      </c>
      <c r="N796" s="45">
        <f ca="1">VLOOKUP($B796,INDIRECT("data!$"&amp;H772&amp;"$3:$CZ$554"),$E772-3*(B771-1)+N$1,FALSE)</f>
        <v>12</v>
      </c>
      <c r="O796" s="45">
        <f ca="1">VLOOKUP($B796,INDIRECT("data!$"&amp;H772&amp;"$3:$CZ$554"),$E772-3*(B771-1)+O$1,FALSE)</f>
        <v>4</v>
      </c>
      <c r="P796" s="45">
        <f ca="1">VLOOKUP($B796,INDIRECT("data!$"&amp;H772&amp;"$3:$CZ$554"),$E772-3*(B771-1)+P$1,FALSE)</f>
        <v>7</v>
      </c>
      <c r="Q796" s="45">
        <f ca="1">VLOOKUP($B796,INDIRECT("data!$"&amp;H772&amp;"$3:$CZ$554"),$E772-3*(B771-1)+Q$1,FALSE)</f>
        <v>10</v>
      </c>
      <c r="R796" s="45">
        <f ca="1">VLOOKUP($B796,INDIRECT("data!$"&amp;H772&amp;"$3:$CZ$554"),$E772-3*(B771-1)+R$1,FALSE)</f>
        <v>12</v>
      </c>
      <c r="S796" s="45">
        <f ca="1">VLOOKUP($B796,INDIRECT("data!$"&amp;H772&amp;"$3:$CZ$554"),$E772-3*(B771-1)+S$1,FALSE)</f>
        <v>2</v>
      </c>
      <c r="T796" s="45">
        <f ca="1">VLOOKUP($B796,INDIRECT("data!$"&amp;H772&amp;"$3:$CZ$554"),$E772-3*(B771-1)+T$1,FALSE)</f>
        <v>2</v>
      </c>
      <c r="U796" s="45">
        <f ca="1">VLOOKUP($B796,INDIRECT("data!$"&amp;H772&amp;"$3:$CZ$554"),$E772-3*(B771-1)+U$1,FALSE)</f>
        <v>0</v>
      </c>
      <c r="V796" s="45">
        <f ca="1">VLOOKUP($B796,INDIRECT("data!$"&amp;H772&amp;"$3:$CZ$554"),$E772-3*(B771-1)+V$1,FALSE)</f>
        <v>4</v>
      </c>
      <c r="W796" s="45">
        <f ca="1">VLOOKUP($B796,INDIRECT("data!$"&amp;H772&amp;"$3:$CZ$554"),$E772-3*(B771-1)+W$1,FALSE)</f>
        <v>0</v>
      </c>
      <c r="X796" s="45">
        <f ca="1">VLOOKUP($B796,INDIRECT("data!$"&amp;H772&amp;"$3:$CZ$554"),$E772-3*(B771-1)+X$1,FALSE)</f>
        <v>0</v>
      </c>
      <c r="Y796" s="47">
        <f ca="1">VLOOKUP($B796,INDIRECT("data!$"&amp;H772&amp;"$3:$CZ$554"),$E772-3*(B771-1)+Y$1,FALSE)</f>
        <v>3.2</v>
      </c>
      <c r="Z796" s="47">
        <f ca="1">VLOOKUP($B796,INDIRECT("data!$"&amp;H772&amp;"$3:$CZ$554"),$E772-3*(B771-1)+Z$1,FALSE)</f>
        <v>3.4</v>
      </c>
      <c r="AA796" s="47">
        <f ca="1">VLOOKUP($B796,INDIRECT("data!$"&amp;H772&amp;"$3:$CZ$554"),$E772-3*(B771-1)+AA$1,FALSE)</f>
        <v>2.4</v>
      </c>
      <c r="AB796" s="47">
        <f ca="1">VLOOKUP($B796,INDIRECT("data!$"&amp;H772&amp;"$3:$CZ$554"),$E772-3*(B771-1)+AB$1,FALSE)</f>
        <v>3.07</v>
      </c>
      <c r="AC796" s="47">
        <f ca="1">VLOOKUP($B796,INDIRECT("data!$"&amp;H772&amp;"$3:$CZ$554"),$E772-3*(B771-1)+AC$1,FALSE)</f>
        <v>3.3</v>
      </c>
      <c r="AD796" s="47">
        <f ca="1">VLOOKUP($B796,INDIRECT("data!$"&amp;H772&amp;"$3:$CZ$554"),$E772-3*(B771-1)+AD$1,FALSE)</f>
        <v>2.52</v>
      </c>
      <c r="AE796" s="47">
        <f ca="1">VLOOKUP($B796,INDIRECT("data!$"&amp;H772&amp;"$3:$CZ$554"),$E772-3*(B771-1)+AE$1,FALSE)</f>
        <v>1.92</v>
      </c>
      <c r="AF796" s="47">
        <f ca="1">VLOOKUP($B796,INDIRECT("data!$"&amp;H772&amp;"$3:$CZ$554"),$E772-3*(B771-1)+AF$1,FALSE)</f>
        <v>1.87</v>
      </c>
      <c r="AG796" s="65">
        <f t="shared" ca="1" si="1703"/>
        <v>5</v>
      </c>
      <c r="AH796" s="65">
        <f t="shared" ca="1" si="1704"/>
        <v>0</v>
      </c>
      <c r="AI796" s="65">
        <f t="shared" ca="1" si="1705"/>
        <v>5</v>
      </c>
      <c r="AJ796" s="65">
        <f t="shared" ca="1" si="1706"/>
        <v>2</v>
      </c>
      <c r="AK796" s="65">
        <f t="shared" ca="1" si="1707"/>
        <v>3</v>
      </c>
      <c r="AL796" s="66" t="str">
        <f t="shared" ca="1" si="1708"/>
        <v>A</v>
      </c>
      <c r="AM796" s="66" t="str">
        <f t="shared" ca="1" si="1709"/>
        <v>D-A</v>
      </c>
      <c r="AN796" s="65">
        <f t="shared" ca="1" si="1710"/>
        <v>1</v>
      </c>
      <c r="AO796" s="65">
        <f t="shared" ca="1" si="1711"/>
        <v>0</v>
      </c>
      <c r="AP796" s="65">
        <f t="shared" ca="1" si="1712"/>
        <v>0</v>
      </c>
      <c r="AQ796" s="65">
        <f t="shared" ca="1" si="1713"/>
        <v>0</v>
      </c>
      <c r="AR796" s="65">
        <f t="shared" ca="1" si="1714"/>
        <v>0</v>
      </c>
      <c r="AS796" s="65">
        <f t="shared" ca="1" si="1715"/>
        <v>0</v>
      </c>
      <c r="AT796" s="65">
        <f t="shared" ca="1" si="1716"/>
        <v>0</v>
      </c>
    </row>
    <row r="797" spans="1:46" ht="18" customHeight="1" x14ac:dyDescent="0.25">
      <c r="A797" s="49" t="str">
        <f ca="1">CONCATENATE(B793,"-",B797)</f>
        <v>West Brom-All-4</v>
      </c>
      <c r="B797" s="38">
        <v>4</v>
      </c>
      <c r="C797" s="41">
        <f ca="1">VLOOKUP($B797,INDIRECT("data!$"&amp;H772&amp;"$3:$CZ$554"),$E772-3*(B771-1)+C$1,FALSE)</f>
        <v>43365</v>
      </c>
      <c r="D797" s="30" t="str">
        <f ca="1">VLOOKUP($B797,INDIRECT("data!$"&amp;H772&amp;"$3:$CZ$554"),$E772-3*(B771-1)+D$1,FALSE)</f>
        <v>West Brom</v>
      </c>
      <c r="E797" s="30" t="str">
        <f ca="1">VLOOKUP($B797,INDIRECT("data!$"&amp;H772&amp;"$3:$CZ$554"),$E772-3*(B771-1)+E$1,FALSE)</f>
        <v>Millwall</v>
      </c>
      <c r="F797" s="29">
        <f ca="1">VLOOKUP($B797,INDIRECT("data!$"&amp;H772&amp;"$3:$CZ$554"),$E772-3*(B771-1)+F$1,FALSE)</f>
        <v>2</v>
      </c>
      <c r="G797" s="29">
        <f ca="1">VLOOKUP($B797,INDIRECT("data!$"&amp;H772&amp;"$3:$CZ$554"),$E772-3*(B771-1)+G$1,FALSE)</f>
        <v>0</v>
      </c>
      <c r="H797" s="15" t="str">
        <f ca="1">VLOOKUP($B797,INDIRECT("data!$"&amp;H772&amp;"$3:$CZ$554"),$E772-3*(B771-1)+H$1,FALSE)</f>
        <v>H</v>
      </c>
      <c r="I797" s="29">
        <f ca="1">VLOOKUP($B797,INDIRECT("data!$"&amp;H772&amp;"$3:$CZ$554"),$E772-3*(B771-1)+I$1,FALSE)</f>
        <v>0</v>
      </c>
      <c r="J797" s="29">
        <f ca="1">VLOOKUP($B797,INDIRECT("data!$"&amp;H772&amp;"$3:$CZ$554"),$E772-3*(B771-1)+J$1,FALSE)</f>
        <v>0</v>
      </c>
      <c r="K797" s="15" t="str">
        <f ca="1">VLOOKUP($B797,INDIRECT("data!$"&amp;H772&amp;"$3:$CZ$554"),$E772-3*(B771-1)+K$1,FALSE)</f>
        <v>D</v>
      </c>
      <c r="L797" s="30" t="str">
        <f ca="1">VLOOKUP($B797,INDIRECT("data!$"&amp;H772&amp;"$3:$CZ$554"),$E772-3*(B771-1)+L$1,FALSE)</f>
        <v>T Robinson</v>
      </c>
      <c r="M797" s="45">
        <f ca="1">VLOOKUP($B797,INDIRECT("data!$"&amp;H772&amp;"$3:$CZ$554"),$E772-3*(B771-1)+M$1,FALSE)</f>
        <v>14</v>
      </c>
      <c r="N797" s="45">
        <f ca="1">VLOOKUP($B797,INDIRECT("data!$"&amp;H772&amp;"$3:$CZ$554"),$E772-3*(B771-1)+N$1,FALSE)</f>
        <v>10</v>
      </c>
      <c r="O797" s="45">
        <f ca="1">VLOOKUP($B797,INDIRECT("data!$"&amp;H772&amp;"$3:$CZ$554"),$E772-3*(B771-1)+O$1,FALSE)</f>
        <v>4</v>
      </c>
      <c r="P797" s="45">
        <f ca="1">VLOOKUP($B797,INDIRECT("data!$"&amp;H772&amp;"$3:$CZ$554"),$E772-3*(B771-1)+P$1,FALSE)</f>
        <v>2</v>
      </c>
      <c r="Q797" s="45">
        <f ca="1">VLOOKUP($B797,INDIRECT("data!$"&amp;H772&amp;"$3:$CZ$554"),$E772-3*(B771-1)+Q$1,FALSE)</f>
        <v>7</v>
      </c>
      <c r="R797" s="45">
        <f ca="1">VLOOKUP($B797,INDIRECT("data!$"&amp;H772&amp;"$3:$CZ$554"),$E772-3*(B771-1)+R$1,FALSE)</f>
        <v>6</v>
      </c>
      <c r="S797" s="45">
        <f ca="1">VLOOKUP($B797,INDIRECT("data!$"&amp;H772&amp;"$3:$CZ$554"),$E772-3*(B771-1)+S$1,FALSE)</f>
        <v>7</v>
      </c>
      <c r="T797" s="45">
        <f ca="1">VLOOKUP($B797,INDIRECT("data!$"&amp;H772&amp;"$3:$CZ$554"),$E772-3*(B771-1)+T$1,FALSE)</f>
        <v>2</v>
      </c>
      <c r="U797" s="45">
        <f ca="1">VLOOKUP($B797,INDIRECT("data!$"&amp;H772&amp;"$3:$CZ$554"),$E772-3*(B771-1)+U$1,FALSE)</f>
        <v>0</v>
      </c>
      <c r="V797" s="45">
        <f ca="1">VLOOKUP($B797,INDIRECT("data!$"&amp;H772&amp;"$3:$CZ$554"),$E772-3*(B771-1)+V$1,FALSE)</f>
        <v>0</v>
      </c>
      <c r="W797" s="45">
        <f ca="1">VLOOKUP($B797,INDIRECT("data!$"&amp;H772&amp;"$3:$CZ$554"),$E772-3*(B771-1)+W$1,FALSE)</f>
        <v>0</v>
      </c>
      <c r="X797" s="45">
        <f ca="1">VLOOKUP($B797,INDIRECT("data!$"&amp;H772&amp;"$3:$CZ$554"),$E772-3*(B771-1)+X$1,FALSE)</f>
        <v>0</v>
      </c>
      <c r="Y797" s="47">
        <f ca="1">VLOOKUP($B797,INDIRECT("data!$"&amp;H772&amp;"$3:$CZ$554"),$E772-3*(B771-1)+Y$1,FALSE)</f>
        <v>1.72</v>
      </c>
      <c r="Z797" s="47">
        <f ca="1">VLOOKUP($B797,INDIRECT("data!$"&amp;H772&amp;"$3:$CZ$554"),$E772-3*(B771-1)+Z$1,FALSE)</f>
        <v>4</v>
      </c>
      <c r="AA797" s="47">
        <f ca="1">VLOOKUP($B797,INDIRECT("data!$"&amp;H772&amp;"$3:$CZ$554"),$E772-3*(B771-1)+AA$1,FALSE)</f>
        <v>5</v>
      </c>
      <c r="AB797" s="47">
        <f ca="1">VLOOKUP($B797,INDIRECT("data!$"&amp;H772&amp;"$3:$CZ$554"),$E772-3*(B771-1)+AB$1,FALSE)</f>
        <v>1.74</v>
      </c>
      <c r="AC797" s="47">
        <f ca="1">VLOOKUP($B797,INDIRECT("data!$"&amp;H772&amp;"$3:$CZ$554"),$E772-3*(B771-1)+AC$1,FALSE)</f>
        <v>3.92</v>
      </c>
      <c r="AD797" s="47">
        <f ca="1">VLOOKUP($B797,INDIRECT("data!$"&amp;H772&amp;"$3:$CZ$554"),$E772-3*(B771-1)+AD$1,FALSE)</f>
        <v>5.01</v>
      </c>
      <c r="AE797" s="47">
        <f ca="1">VLOOKUP($B797,INDIRECT("data!$"&amp;H772&amp;"$3:$CZ$554"),$E772-3*(B771-1)+AE$1,FALSE)</f>
        <v>1.92</v>
      </c>
      <c r="AF797" s="47">
        <f ca="1">VLOOKUP($B797,INDIRECT("data!$"&amp;H772&amp;"$3:$CZ$554"),$E772-3*(B771-1)+AF$1,FALSE)</f>
        <v>1.87</v>
      </c>
      <c r="AG797" s="65">
        <f t="shared" ca="1" si="1703"/>
        <v>2</v>
      </c>
      <c r="AH797" s="65">
        <f t="shared" ca="1" si="1704"/>
        <v>0</v>
      </c>
      <c r="AI797" s="65">
        <f t="shared" ca="1" si="1705"/>
        <v>2</v>
      </c>
      <c r="AJ797" s="65">
        <f t="shared" ca="1" si="1706"/>
        <v>2</v>
      </c>
      <c r="AK797" s="65">
        <f t="shared" ca="1" si="1707"/>
        <v>0</v>
      </c>
      <c r="AL797" s="66" t="str">
        <f t="shared" ca="1" si="1708"/>
        <v>H</v>
      </c>
      <c r="AM797" s="66" t="str">
        <f t="shared" ca="1" si="1709"/>
        <v>D-H</v>
      </c>
      <c r="AN797" s="65">
        <f t="shared" ca="1" si="1710"/>
        <v>0</v>
      </c>
      <c r="AO797" s="65">
        <f t="shared" ca="1" si="1711"/>
        <v>0</v>
      </c>
      <c r="AP797" s="65">
        <f t="shared" ca="1" si="1712"/>
        <v>0</v>
      </c>
      <c r="AQ797" s="65">
        <f t="shared" ca="1" si="1713"/>
        <v>1</v>
      </c>
      <c r="AR797" s="65">
        <f t="shared" ca="1" si="1714"/>
        <v>0</v>
      </c>
      <c r="AS797" s="65">
        <f t="shared" ca="1" si="1715"/>
        <v>0</v>
      </c>
      <c r="AT797" s="65">
        <f t="shared" ca="1" si="1716"/>
        <v>0</v>
      </c>
    </row>
    <row r="798" spans="1:46" ht="18" customHeight="1" x14ac:dyDescent="0.25">
      <c r="A798" s="49" t="str">
        <f ca="1">CONCATENATE(B793,"-",B798)</f>
        <v>West Brom-All-5</v>
      </c>
      <c r="B798" s="38">
        <v>5</v>
      </c>
      <c r="C798" s="41">
        <f ca="1">VLOOKUP($B798,INDIRECT("data!$"&amp;H772&amp;"$3:$CZ$554"),$E772-3*(B771-1)+C$1,FALSE)</f>
        <v>43361</v>
      </c>
      <c r="D798" s="30" t="str">
        <f ca="1">VLOOKUP($B798,INDIRECT("data!$"&amp;H772&amp;"$3:$CZ$554"),$E772-3*(B771-1)+D$1,FALSE)</f>
        <v>West Brom</v>
      </c>
      <c r="E798" s="30" t="str">
        <f ca="1">VLOOKUP($B798,INDIRECT("data!$"&amp;H772&amp;"$3:$CZ$554"),$E772-3*(B771-1)+E$1,FALSE)</f>
        <v>Bristol City</v>
      </c>
      <c r="F798" s="29">
        <f ca="1">VLOOKUP($B798,INDIRECT("data!$"&amp;H772&amp;"$3:$CZ$554"),$E772-3*(B771-1)+F$1,FALSE)</f>
        <v>4</v>
      </c>
      <c r="G798" s="29">
        <f ca="1">VLOOKUP($B798,INDIRECT("data!$"&amp;H772&amp;"$3:$CZ$554"),$E772-3*(B771-1)+G$1,FALSE)</f>
        <v>2</v>
      </c>
      <c r="H798" s="15" t="str">
        <f ca="1">VLOOKUP($B798,INDIRECT("data!$"&amp;H772&amp;"$3:$CZ$554"),$E772-3*(B771-1)+H$1,FALSE)</f>
        <v>H</v>
      </c>
      <c r="I798" s="29">
        <f ca="1">VLOOKUP($B798,INDIRECT("data!$"&amp;H772&amp;"$3:$CZ$554"),$E772-3*(B771-1)+I$1,FALSE)</f>
        <v>3</v>
      </c>
      <c r="J798" s="29">
        <f ca="1">VLOOKUP($B798,INDIRECT("data!$"&amp;H772&amp;"$3:$CZ$554"),$E772-3*(B771-1)+J$1,FALSE)</f>
        <v>0</v>
      </c>
      <c r="K798" s="15" t="str">
        <f ca="1">VLOOKUP($B798,INDIRECT("data!$"&amp;H772&amp;"$3:$CZ$554"),$E772-3*(B771-1)+K$1,FALSE)</f>
        <v>H</v>
      </c>
      <c r="L798" s="30" t="str">
        <f ca="1">VLOOKUP($B798,INDIRECT("data!$"&amp;H772&amp;"$3:$CZ$554"),$E772-3*(B771-1)+L$1,FALSE)</f>
        <v>J Simpson</v>
      </c>
      <c r="M798" s="45">
        <f ca="1">VLOOKUP($B798,INDIRECT("data!$"&amp;H772&amp;"$3:$CZ$554"),$E772-3*(B771-1)+M$1,FALSE)</f>
        <v>11</v>
      </c>
      <c r="N798" s="45">
        <f ca="1">VLOOKUP($B798,INDIRECT("data!$"&amp;H772&amp;"$3:$CZ$554"),$E772-3*(B771-1)+N$1,FALSE)</f>
        <v>23</v>
      </c>
      <c r="O798" s="45">
        <f ca="1">VLOOKUP($B798,INDIRECT("data!$"&amp;H772&amp;"$3:$CZ$554"),$E772-3*(B771-1)+O$1,FALSE)</f>
        <v>7</v>
      </c>
      <c r="P798" s="45">
        <f ca="1">VLOOKUP($B798,INDIRECT("data!$"&amp;H772&amp;"$3:$CZ$554"),$E772-3*(B771-1)+P$1,FALSE)</f>
        <v>8</v>
      </c>
      <c r="Q798" s="45">
        <f ca="1">VLOOKUP($B798,INDIRECT("data!$"&amp;H772&amp;"$3:$CZ$554"),$E772-3*(B771-1)+Q$1,FALSE)</f>
        <v>11</v>
      </c>
      <c r="R798" s="45">
        <f ca="1">VLOOKUP($B798,INDIRECT("data!$"&amp;H772&amp;"$3:$CZ$554"),$E772-3*(B771-1)+R$1,FALSE)</f>
        <v>13</v>
      </c>
      <c r="S798" s="45">
        <f ca="1">VLOOKUP($B798,INDIRECT("data!$"&amp;H772&amp;"$3:$CZ$554"),$E772-3*(B771-1)+S$1,FALSE)</f>
        <v>2</v>
      </c>
      <c r="T798" s="45">
        <f ca="1">VLOOKUP($B798,INDIRECT("data!$"&amp;H772&amp;"$3:$CZ$554"),$E772-3*(B771-1)+T$1,FALSE)</f>
        <v>7</v>
      </c>
      <c r="U798" s="45">
        <f ca="1">VLOOKUP($B798,INDIRECT("data!$"&amp;H772&amp;"$3:$CZ$554"),$E772-3*(B771-1)+U$1,FALSE)</f>
        <v>2</v>
      </c>
      <c r="V798" s="45">
        <f ca="1">VLOOKUP($B798,INDIRECT("data!$"&amp;H772&amp;"$3:$CZ$554"),$E772-3*(B771-1)+V$1,FALSE)</f>
        <v>1</v>
      </c>
      <c r="W798" s="45">
        <f ca="1">VLOOKUP($B798,INDIRECT("data!$"&amp;H772&amp;"$3:$CZ$554"),$E772-3*(B771-1)+W$1,FALSE)</f>
        <v>0</v>
      </c>
      <c r="X798" s="45">
        <f ca="1">VLOOKUP($B798,INDIRECT("data!$"&amp;H772&amp;"$3:$CZ$554"),$E772-3*(B771-1)+X$1,FALSE)</f>
        <v>0</v>
      </c>
      <c r="Y798" s="47">
        <f ca="1">VLOOKUP($B798,INDIRECT("data!$"&amp;H772&amp;"$3:$CZ$554"),$E772-3*(B771-1)+Y$1,FALSE)</f>
        <v>1.95</v>
      </c>
      <c r="Z798" s="47">
        <f ca="1">VLOOKUP($B798,INDIRECT("data!$"&amp;H772&amp;"$3:$CZ$554"),$E772-3*(B771-1)+Z$1,FALSE)</f>
        <v>3.5</v>
      </c>
      <c r="AA798" s="47">
        <f ca="1">VLOOKUP($B798,INDIRECT("data!$"&amp;H772&amp;"$3:$CZ$554"),$E772-3*(B771-1)+AA$1,FALSE)</f>
        <v>4.33</v>
      </c>
      <c r="AB798" s="47">
        <f ca="1">VLOOKUP($B798,INDIRECT("data!$"&amp;H772&amp;"$3:$CZ$554"),$E772-3*(B771-1)+AB$1,FALSE)</f>
        <v>1.93</v>
      </c>
      <c r="AC798" s="47">
        <f ca="1">VLOOKUP($B798,INDIRECT("data!$"&amp;H772&amp;"$3:$CZ$554"),$E772-3*(B771-1)+AC$1,FALSE)</f>
        <v>3.62</v>
      </c>
      <c r="AD798" s="47">
        <f ca="1">VLOOKUP($B798,INDIRECT("data!$"&amp;H772&amp;"$3:$CZ$554"),$E772-3*(B771-1)+AD$1,FALSE)</f>
        <v>4.28</v>
      </c>
      <c r="AE798" s="47">
        <f ca="1">VLOOKUP($B798,INDIRECT("data!$"&amp;H772&amp;"$3:$CZ$554"),$E772-3*(B771-1)+AE$1,FALSE)</f>
        <v>1.87</v>
      </c>
      <c r="AF798" s="47">
        <f ca="1">VLOOKUP($B798,INDIRECT("data!$"&amp;H772&amp;"$3:$CZ$554"),$E772-3*(B771-1)+AF$1,FALSE)</f>
        <v>1.93</v>
      </c>
      <c r="AG798" s="65">
        <f t="shared" ca="1" si="1703"/>
        <v>6</v>
      </c>
      <c r="AH798" s="65">
        <f t="shared" ca="1" si="1704"/>
        <v>3</v>
      </c>
      <c r="AI798" s="65">
        <f t="shared" ca="1" si="1705"/>
        <v>3</v>
      </c>
      <c r="AJ798" s="65">
        <f t="shared" ca="1" si="1706"/>
        <v>1</v>
      </c>
      <c r="AK798" s="65">
        <f t="shared" ca="1" si="1707"/>
        <v>2</v>
      </c>
      <c r="AL798" s="66" t="str">
        <f t="shared" ca="1" si="1708"/>
        <v>A</v>
      </c>
      <c r="AM798" s="66" t="str">
        <f t="shared" ca="1" si="1709"/>
        <v>H-H</v>
      </c>
      <c r="AN798" s="65">
        <f t="shared" ca="1" si="1710"/>
        <v>1</v>
      </c>
      <c r="AO798" s="65">
        <f t="shared" ca="1" si="1711"/>
        <v>1</v>
      </c>
      <c r="AP798" s="65">
        <f t="shared" ca="1" si="1712"/>
        <v>0</v>
      </c>
      <c r="AQ798" s="65">
        <f t="shared" ca="1" si="1713"/>
        <v>0</v>
      </c>
      <c r="AR798" s="65">
        <f t="shared" ca="1" si="1714"/>
        <v>0</v>
      </c>
      <c r="AS798" s="65">
        <f t="shared" ca="1" si="1715"/>
        <v>0</v>
      </c>
      <c r="AT798" s="65">
        <f t="shared" ca="1" si="1716"/>
        <v>0</v>
      </c>
    </row>
    <row r="799" spans="1:46" ht="18" customHeight="1" x14ac:dyDescent="0.25">
      <c r="A799" s="49" t="str">
        <f ca="1">CONCATENATE(B793,"-",B799)</f>
        <v>West Brom-All-6</v>
      </c>
      <c r="B799" s="38">
        <v>6</v>
      </c>
      <c r="C799" s="41">
        <f ca="1">VLOOKUP($B799,INDIRECT("data!$"&amp;H772&amp;"$3:$CZ$554"),$E772-3*(B771-1)+C$1,FALSE)</f>
        <v>43357</v>
      </c>
      <c r="D799" s="30" t="str">
        <f ca="1">VLOOKUP($B799,INDIRECT("data!$"&amp;H772&amp;"$3:$CZ$554"),$E772-3*(B771-1)+D$1,FALSE)</f>
        <v>Birmingham</v>
      </c>
      <c r="E799" s="30" t="str">
        <f ca="1">VLOOKUP($B799,INDIRECT("data!$"&amp;H772&amp;"$3:$CZ$554"),$E772-3*(B771-1)+E$1,FALSE)</f>
        <v>West Brom</v>
      </c>
      <c r="F799" s="29">
        <f ca="1">VLOOKUP($B799,INDIRECT("data!$"&amp;H772&amp;"$3:$CZ$554"),$E772-3*(B771-1)+F$1,FALSE)</f>
        <v>1</v>
      </c>
      <c r="G799" s="29">
        <f ca="1">VLOOKUP($B799,INDIRECT("data!$"&amp;H772&amp;"$3:$CZ$554"),$E772-3*(B771-1)+G$1,FALSE)</f>
        <v>1</v>
      </c>
      <c r="H799" s="15" t="str">
        <f ca="1">VLOOKUP($B799,INDIRECT("data!$"&amp;H772&amp;"$3:$CZ$554"),$E772-3*(B771-1)+H$1,FALSE)</f>
        <v>D</v>
      </c>
      <c r="I799" s="29">
        <f ca="1">VLOOKUP($B799,INDIRECT("data!$"&amp;H772&amp;"$3:$CZ$554"),$E772-3*(B771-1)+I$1,FALSE)</f>
        <v>1</v>
      </c>
      <c r="J799" s="29">
        <f ca="1">VLOOKUP($B799,INDIRECT("data!$"&amp;H772&amp;"$3:$CZ$554"),$E772-3*(B771-1)+J$1,FALSE)</f>
        <v>1</v>
      </c>
      <c r="K799" s="15" t="str">
        <f ca="1">VLOOKUP($B799,INDIRECT("data!$"&amp;H772&amp;"$3:$CZ$554"),$E772-3*(B771-1)+K$1,FALSE)</f>
        <v>D</v>
      </c>
      <c r="L799" s="30" t="str">
        <f ca="1">VLOOKUP($B799,INDIRECT("data!$"&amp;H772&amp;"$3:$CZ$554"),$E772-3*(B771-1)+L$1,FALSE)</f>
        <v>A Madley</v>
      </c>
      <c r="M799" s="45">
        <f ca="1">VLOOKUP($B799,INDIRECT("data!$"&amp;H772&amp;"$3:$CZ$554"),$E772-3*(B771-1)+M$1,FALSE)</f>
        <v>13</v>
      </c>
      <c r="N799" s="45">
        <f ca="1">VLOOKUP($B799,INDIRECT("data!$"&amp;H772&amp;"$3:$CZ$554"),$E772-3*(B771-1)+N$1,FALSE)</f>
        <v>15</v>
      </c>
      <c r="O799" s="45">
        <f ca="1">VLOOKUP($B799,INDIRECT("data!$"&amp;H772&amp;"$3:$CZ$554"),$E772-3*(B771-1)+O$1,FALSE)</f>
        <v>4</v>
      </c>
      <c r="P799" s="45">
        <f ca="1">VLOOKUP($B799,INDIRECT("data!$"&amp;H772&amp;"$3:$CZ$554"),$E772-3*(B771-1)+P$1,FALSE)</f>
        <v>3</v>
      </c>
      <c r="Q799" s="45">
        <f ca="1">VLOOKUP($B799,INDIRECT("data!$"&amp;H772&amp;"$3:$CZ$554"),$E772-3*(B771-1)+Q$1,FALSE)</f>
        <v>15</v>
      </c>
      <c r="R799" s="45">
        <f ca="1">VLOOKUP($B799,INDIRECT("data!$"&amp;H772&amp;"$3:$CZ$554"),$E772-3*(B771-1)+R$1,FALSE)</f>
        <v>14</v>
      </c>
      <c r="S799" s="45">
        <f ca="1">VLOOKUP($B799,INDIRECT("data!$"&amp;H772&amp;"$3:$CZ$554"),$E772-3*(B771-1)+S$1,FALSE)</f>
        <v>6</v>
      </c>
      <c r="T799" s="45">
        <f ca="1">VLOOKUP($B799,INDIRECT("data!$"&amp;H772&amp;"$3:$CZ$554"),$E772-3*(B771-1)+T$1,FALSE)</f>
        <v>3</v>
      </c>
      <c r="U799" s="45">
        <f ca="1">VLOOKUP($B799,INDIRECT("data!$"&amp;H772&amp;"$3:$CZ$554"),$E772-3*(B771-1)+U$1,FALSE)</f>
        <v>2</v>
      </c>
      <c r="V799" s="45">
        <f ca="1">VLOOKUP($B799,INDIRECT("data!$"&amp;H772&amp;"$3:$CZ$554"),$E772-3*(B771-1)+V$1,FALSE)</f>
        <v>1</v>
      </c>
      <c r="W799" s="45">
        <f ca="1">VLOOKUP($B799,INDIRECT("data!$"&amp;H772&amp;"$3:$CZ$554"),$E772-3*(B771-1)+W$1,FALSE)</f>
        <v>0</v>
      </c>
      <c r="X799" s="45">
        <f ca="1">VLOOKUP($B799,INDIRECT("data!$"&amp;H772&amp;"$3:$CZ$554"),$E772-3*(B771-1)+X$1,FALSE)</f>
        <v>0</v>
      </c>
      <c r="Y799" s="47">
        <f ca="1">VLOOKUP($B799,INDIRECT("data!$"&amp;H772&amp;"$3:$CZ$554"),$E772-3*(B771-1)+Y$1,FALSE)</f>
        <v>3.7</v>
      </c>
      <c r="Z799" s="47">
        <f ca="1">VLOOKUP($B799,INDIRECT("data!$"&amp;H772&amp;"$3:$CZ$554"),$E772-3*(B771-1)+Z$1,FALSE)</f>
        <v>3.3</v>
      </c>
      <c r="AA799" s="47">
        <f ca="1">VLOOKUP($B799,INDIRECT("data!$"&amp;H772&amp;"$3:$CZ$554"),$E772-3*(B771-1)+AA$1,FALSE)</f>
        <v>2.2000000000000002</v>
      </c>
      <c r="AB799" s="47">
        <f ca="1">VLOOKUP($B799,INDIRECT("data!$"&amp;H772&amp;"$3:$CZ$554"),$E772-3*(B771-1)+AB$1,FALSE)</f>
        <v>3.64</v>
      </c>
      <c r="AC799" s="47">
        <f ca="1">VLOOKUP($B799,INDIRECT("data!$"&amp;H772&amp;"$3:$CZ$554"),$E772-3*(B771-1)+AC$1,FALSE)</f>
        <v>3.34</v>
      </c>
      <c r="AD799" s="47">
        <f ca="1">VLOOKUP($B799,INDIRECT("data!$"&amp;H772&amp;"$3:$CZ$554"),$E772-3*(B771-1)+AD$1,FALSE)</f>
        <v>2.2200000000000002</v>
      </c>
      <c r="AE799" s="47">
        <f ca="1">VLOOKUP($B799,INDIRECT("data!$"&amp;H772&amp;"$3:$CZ$554"),$E772-3*(B771-1)+AE$1,FALSE)</f>
        <v>2.14</v>
      </c>
      <c r="AF799" s="47">
        <f ca="1">VLOOKUP($B799,INDIRECT("data!$"&amp;H772&amp;"$3:$CZ$554"),$E772-3*(B771-1)+AF$1,FALSE)</f>
        <v>1.7</v>
      </c>
      <c r="AG799" s="65">
        <f t="shared" ca="1" si="1703"/>
        <v>2</v>
      </c>
      <c r="AH799" s="65">
        <f t="shared" ca="1" si="1704"/>
        <v>2</v>
      </c>
      <c r="AI799" s="65">
        <f t="shared" ca="1" si="1705"/>
        <v>0</v>
      </c>
      <c r="AJ799" s="65">
        <f t="shared" ca="1" si="1706"/>
        <v>0</v>
      </c>
      <c r="AK799" s="65">
        <f t="shared" ca="1" si="1707"/>
        <v>0</v>
      </c>
      <c r="AL799" s="66" t="str">
        <f t="shared" ca="1" si="1708"/>
        <v>D</v>
      </c>
      <c r="AM799" s="66" t="str">
        <f t="shared" ca="1" si="1709"/>
        <v>D-D</v>
      </c>
      <c r="AN799" s="65">
        <f t="shared" ca="1" si="1710"/>
        <v>1</v>
      </c>
      <c r="AO799" s="65">
        <f t="shared" ca="1" si="1711"/>
        <v>1</v>
      </c>
      <c r="AP799" s="65">
        <f t="shared" ca="1" si="1712"/>
        <v>1</v>
      </c>
      <c r="AQ799" s="65">
        <f t="shared" ca="1" si="1713"/>
        <v>0</v>
      </c>
      <c r="AR799" s="65">
        <f t="shared" ca="1" si="1714"/>
        <v>0</v>
      </c>
      <c r="AS799" s="65">
        <f t="shared" ca="1" si="1715"/>
        <v>0</v>
      </c>
      <c r="AT799" s="65">
        <f t="shared" ca="1" si="1716"/>
        <v>0</v>
      </c>
    </row>
    <row r="800" spans="1:46" ht="18" customHeight="1" x14ac:dyDescent="0.25">
      <c r="A800" s="49" t="str">
        <f ca="1">CONCATENATE(B793,"-",B800)</f>
        <v>West Brom-All-7</v>
      </c>
      <c r="B800" s="38">
        <v>7</v>
      </c>
      <c r="C800" s="41">
        <f ca="1">VLOOKUP($B800,INDIRECT("data!$"&amp;H772&amp;"$3:$CZ$554"),$E772-3*(B771-1)+C$1,FALSE)</f>
        <v>43344</v>
      </c>
      <c r="D800" s="30" t="str">
        <f ca="1">VLOOKUP($B800,INDIRECT("data!$"&amp;H772&amp;"$3:$CZ$554"),$E772-3*(B771-1)+D$1,FALSE)</f>
        <v>West Brom</v>
      </c>
      <c r="E800" s="30" t="str">
        <f ca="1">VLOOKUP($B800,INDIRECT("data!$"&amp;H772&amp;"$3:$CZ$554"),$E772-3*(B771-1)+E$1,FALSE)</f>
        <v>Stoke</v>
      </c>
      <c r="F800" s="29">
        <f ca="1">VLOOKUP($B800,INDIRECT("data!$"&amp;H772&amp;"$3:$CZ$554"),$E772-3*(B771-1)+F$1,FALSE)</f>
        <v>2</v>
      </c>
      <c r="G800" s="29">
        <f ca="1">VLOOKUP($B800,INDIRECT("data!$"&amp;H772&amp;"$3:$CZ$554"),$E772-3*(B771-1)+G$1,FALSE)</f>
        <v>1</v>
      </c>
      <c r="H800" s="15" t="str">
        <f ca="1">VLOOKUP($B800,INDIRECT("data!$"&amp;H772&amp;"$3:$CZ$554"),$E772-3*(B771-1)+H$1,FALSE)</f>
        <v>H</v>
      </c>
      <c r="I800" s="29">
        <f ca="1">VLOOKUP($B800,INDIRECT("data!$"&amp;H772&amp;"$3:$CZ$554"),$E772-3*(B771-1)+I$1,FALSE)</f>
        <v>1</v>
      </c>
      <c r="J800" s="29">
        <f ca="1">VLOOKUP($B800,INDIRECT("data!$"&amp;H772&amp;"$3:$CZ$554"),$E772-3*(B771-1)+J$1,FALSE)</f>
        <v>0</v>
      </c>
      <c r="K800" s="15" t="str">
        <f ca="1">VLOOKUP($B800,INDIRECT("data!$"&amp;H772&amp;"$3:$CZ$554"),$E772-3*(B771-1)+K$1,FALSE)</f>
        <v>H</v>
      </c>
      <c r="L800" s="30" t="str">
        <f ca="1">VLOOKUP($B800,INDIRECT("data!$"&amp;H772&amp;"$3:$CZ$554"),$E772-3*(B771-1)+L$1,FALSE)</f>
        <v>S Hooper</v>
      </c>
      <c r="M800" s="45">
        <f ca="1">VLOOKUP($B800,INDIRECT("data!$"&amp;H772&amp;"$3:$CZ$554"),$E772-3*(B771-1)+M$1,FALSE)</f>
        <v>12</v>
      </c>
      <c r="N800" s="45">
        <f ca="1">VLOOKUP($B800,INDIRECT("data!$"&amp;H772&amp;"$3:$CZ$554"),$E772-3*(B771-1)+N$1,FALSE)</f>
        <v>16</v>
      </c>
      <c r="O800" s="45">
        <f ca="1">VLOOKUP($B800,INDIRECT("data!$"&amp;H772&amp;"$3:$CZ$554"),$E772-3*(B771-1)+O$1,FALSE)</f>
        <v>6</v>
      </c>
      <c r="P800" s="45">
        <f ca="1">VLOOKUP($B800,INDIRECT("data!$"&amp;H772&amp;"$3:$CZ$554"),$E772-3*(B771-1)+P$1,FALSE)</f>
        <v>5</v>
      </c>
      <c r="Q800" s="45">
        <f ca="1">VLOOKUP($B800,INDIRECT("data!$"&amp;H772&amp;"$3:$CZ$554"),$E772-3*(B771-1)+Q$1,FALSE)</f>
        <v>9</v>
      </c>
      <c r="R800" s="45">
        <f ca="1">VLOOKUP($B800,INDIRECT("data!$"&amp;H772&amp;"$3:$CZ$554"),$E772-3*(B771-1)+R$1,FALSE)</f>
        <v>14</v>
      </c>
      <c r="S800" s="45">
        <f ca="1">VLOOKUP($B800,INDIRECT("data!$"&amp;H772&amp;"$3:$CZ$554"),$E772-3*(B771-1)+S$1,FALSE)</f>
        <v>3</v>
      </c>
      <c r="T800" s="45">
        <f ca="1">VLOOKUP($B800,INDIRECT("data!$"&amp;H772&amp;"$3:$CZ$554"),$E772-3*(B771-1)+T$1,FALSE)</f>
        <v>7</v>
      </c>
      <c r="U800" s="45">
        <f ca="1">VLOOKUP($B800,INDIRECT("data!$"&amp;H772&amp;"$3:$CZ$554"),$E772-3*(B771-1)+U$1,FALSE)</f>
        <v>3</v>
      </c>
      <c r="V800" s="45">
        <f ca="1">VLOOKUP($B800,INDIRECT("data!$"&amp;H772&amp;"$3:$CZ$554"),$E772-3*(B771-1)+V$1,FALSE)</f>
        <v>1</v>
      </c>
      <c r="W800" s="45">
        <f ca="1">VLOOKUP($B800,INDIRECT("data!$"&amp;H772&amp;"$3:$CZ$554"),$E772-3*(B771-1)+W$1,FALSE)</f>
        <v>0</v>
      </c>
      <c r="X800" s="45">
        <f ca="1">VLOOKUP($B800,INDIRECT("data!$"&amp;H772&amp;"$3:$CZ$554"),$E772-3*(B771-1)+X$1,FALSE)</f>
        <v>0</v>
      </c>
      <c r="Y800" s="47">
        <f ca="1">VLOOKUP($B800,INDIRECT("data!$"&amp;H772&amp;"$3:$CZ$554"),$E772-3*(B771-1)+Y$1,FALSE)</f>
        <v>2.04</v>
      </c>
      <c r="Z800" s="47">
        <f ca="1">VLOOKUP($B800,INDIRECT("data!$"&amp;H772&amp;"$3:$CZ$554"),$E772-3*(B771-1)+Z$1,FALSE)</f>
        <v>3.5</v>
      </c>
      <c r="AA800" s="47">
        <f ca="1">VLOOKUP($B800,INDIRECT("data!$"&amp;H772&amp;"$3:$CZ$554"),$E772-3*(B771-1)+AA$1,FALSE)</f>
        <v>4</v>
      </c>
      <c r="AB800" s="47">
        <f ca="1">VLOOKUP($B800,INDIRECT("data!$"&amp;H772&amp;"$3:$CZ$554"),$E772-3*(B771-1)+AB$1,FALSE)</f>
        <v>2.13</v>
      </c>
      <c r="AC800" s="47">
        <f ca="1">VLOOKUP($B800,INDIRECT("data!$"&amp;H772&amp;"$3:$CZ$554"),$E772-3*(B771-1)+AC$1,FALSE)</f>
        <v>3.44</v>
      </c>
      <c r="AD800" s="47">
        <f ca="1">VLOOKUP($B800,INDIRECT("data!$"&amp;H772&amp;"$3:$CZ$554"),$E772-3*(B771-1)+AD$1,FALSE)</f>
        <v>3.73</v>
      </c>
      <c r="AE800" s="47">
        <f ca="1">VLOOKUP($B800,INDIRECT("data!$"&amp;H772&amp;"$3:$CZ$554"),$E772-3*(B771-1)+AE$1,FALSE)</f>
        <v>2.08</v>
      </c>
      <c r="AF800" s="47">
        <f ca="1">VLOOKUP($B800,INDIRECT("data!$"&amp;H772&amp;"$3:$CZ$554"),$E772-3*(B771-1)+AF$1,FALSE)</f>
        <v>1.73</v>
      </c>
      <c r="AG800" s="65">
        <f t="shared" ca="1" si="1703"/>
        <v>3</v>
      </c>
      <c r="AH800" s="65">
        <f t="shared" ca="1" si="1704"/>
        <v>1</v>
      </c>
      <c r="AI800" s="65">
        <f t="shared" ca="1" si="1705"/>
        <v>2</v>
      </c>
      <c r="AJ800" s="65">
        <f t="shared" ca="1" si="1706"/>
        <v>1</v>
      </c>
      <c r="AK800" s="65">
        <f t="shared" ca="1" si="1707"/>
        <v>1</v>
      </c>
      <c r="AL800" s="66" t="str">
        <f t="shared" ca="1" si="1708"/>
        <v>D</v>
      </c>
      <c r="AM800" s="66" t="str">
        <f t="shared" ca="1" si="1709"/>
        <v>H-H</v>
      </c>
      <c r="AN800" s="65">
        <f t="shared" ca="1" si="1710"/>
        <v>1</v>
      </c>
      <c r="AO800" s="65">
        <f t="shared" ca="1" si="1711"/>
        <v>1</v>
      </c>
      <c r="AP800" s="65">
        <f t="shared" ca="1" si="1712"/>
        <v>0</v>
      </c>
      <c r="AQ800" s="65">
        <f t="shared" ca="1" si="1713"/>
        <v>0</v>
      </c>
      <c r="AR800" s="65">
        <f t="shared" ca="1" si="1714"/>
        <v>0</v>
      </c>
      <c r="AS800" s="65">
        <f t="shared" ca="1" si="1715"/>
        <v>0</v>
      </c>
      <c r="AT800" s="65">
        <f t="shared" ca="1" si="1716"/>
        <v>0</v>
      </c>
    </row>
    <row r="801" spans="1:46" ht="18" customHeight="1" x14ac:dyDescent="0.25">
      <c r="A801" s="49" t="str">
        <f ca="1">CONCATENATE(B793,"-",B801)</f>
        <v>West Brom-All-8</v>
      </c>
      <c r="B801" s="38">
        <v>8</v>
      </c>
      <c r="C801" s="41">
        <f ca="1">VLOOKUP($B801,INDIRECT("data!$"&amp;H772&amp;"$3:$CZ$554"),$E772-3*(B771-1)+C$1,FALSE)</f>
        <v>43336</v>
      </c>
      <c r="D801" s="30" t="str">
        <f ca="1">VLOOKUP($B801,INDIRECT("data!$"&amp;H772&amp;"$3:$CZ$554"),$E772-3*(B771-1)+D$1,FALSE)</f>
        <v>Middlesbrough</v>
      </c>
      <c r="E801" s="30" t="str">
        <f ca="1">VLOOKUP($B801,INDIRECT("data!$"&amp;H772&amp;"$3:$CZ$554"),$E772-3*(B771-1)+E$1,FALSE)</f>
        <v>West Brom</v>
      </c>
      <c r="F801" s="29">
        <f ca="1">VLOOKUP($B801,INDIRECT("data!$"&amp;H772&amp;"$3:$CZ$554"),$E772-3*(B771-1)+F$1,FALSE)</f>
        <v>1</v>
      </c>
      <c r="G801" s="29">
        <f ca="1">VLOOKUP($B801,INDIRECT("data!$"&amp;H772&amp;"$3:$CZ$554"),$E772-3*(B771-1)+G$1,FALSE)</f>
        <v>0</v>
      </c>
      <c r="H801" s="15" t="str">
        <f ca="1">VLOOKUP($B801,INDIRECT("data!$"&amp;H772&amp;"$3:$CZ$554"),$E772-3*(B771-1)+H$1,FALSE)</f>
        <v>H</v>
      </c>
      <c r="I801" s="29">
        <f ca="1">VLOOKUP($B801,INDIRECT("data!$"&amp;H772&amp;"$3:$CZ$554"),$E772-3*(B771-1)+I$1,FALSE)</f>
        <v>0</v>
      </c>
      <c r="J801" s="29">
        <f ca="1">VLOOKUP($B801,INDIRECT("data!$"&amp;H772&amp;"$3:$CZ$554"),$E772-3*(B771-1)+J$1,FALSE)</f>
        <v>0</v>
      </c>
      <c r="K801" s="15" t="str">
        <f ca="1">VLOOKUP($B801,INDIRECT("data!$"&amp;H772&amp;"$3:$CZ$554"),$E772-3*(B771-1)+K$1,FALSE)</f>
        <v>D</v>
      </c>
      <c r="L801" s="30" t="str">
        <f ca="1">VLOOKUP($B801,INDIRECT("data!$"&amp;H772&amp;"$3:$CZ$554"),$E772-3*(B771-1)+L$1,FALSE)</f>
        <v>J Brooks</v>
      </c>
      <c r="M801" s="45">
        <f ca="1">VLOOKUP($B801,INDIRECT("data!$"&amp;H772&amp;"$3:$CZ$554"),$E772-3*(B771-1)+M$1,FALSE)</f>
        <v>18</v>
      </c>
      <c r="N801" s="45">
        <f ca="1">VLOOKUP($B801,INDIRECT("data!$"&amp;H772&amp;"$3:$CZ$554"),$E772-3*(B771-1)+N$1,FALSE)</f>
        <v>13</v>
      </c>
      <c r="O801" s="45">
        <f ca="1">VLOOKUP($B801,INDIRECT("data!$"&amp;H772&amp;"$3:$CZ$554"),$E772-3*(B771-1)+O$1,FALSE)</f>
        <v>4</v>
      </c>
      <c r="P801" s="45">
        <f ca="1">VLOOKUP($B801,INDIRECT("data!$"&amp;H772&amp;"$3:$CZ$554"),$E772-3*(B771-1)+P$1,FALSE)</f>
        <v>2</v>
      </c>
      <c r="Q801" s="45">
        <f ca="1">VLOOKUP($B801,INDIRECT("data!$"&amp;H772&amp;"$3:$CZ$554"),$E772-3*(B771-1)+Q$1,FALSE)</f>
        <v>12</v>
      </c>
      <c r="R801" s="45">
        <f ca="1">VLOOKUP($B801,INDIRECT("data!$"&amp;H772&amp;"$3:$CZ$554"),$E772-3*(B771-1)+R$1,FALSE)</f>
        <v>11</v>
      </c>
      <c r="S801" s="45">
        <f ca="1">VLOOKUP($B801,INDIRECT("data!$"&amp;H772&amp;"$3:$CZ$554"),$E772-3*(B771-1)+S$1,FALSE)</f>
        <v>10</v>
      </c>
      <c r="T801" s="45">
        <f ca="1">VLOOKUP($B801,INDIRECT("data!$"&amp;H772&amp;"$3:$CZ$554"),$E772-3*(B771-1)+T$1,FALSE)</f>
        <v>4</v>
      </c>
      <c r="U801" s="45">
        <f ca="1">VLOOKUP($B801,INDIRECT("data!$"&amp;H772&amp;"$3:$CZ$554"),$E772-3*(B771-1)+U$1,FALSE)</f>
        <v>3</v>
      </c>
      <c r="V801" s="45">
        <f ca="1">VLOOKUP($B801,INDIRECT("data!$"&amp;H772&amp;"$3:$CZ$554"),$E772-3*(B771-1)+V$1,FALSE)</f>
        <v>2</v>
      </c>
      <c r="W801" s="45">
        <f ca="1">VLOOKUP($B801,INDIRECT("data!$"&amp;H772&amp;"$3:$CZ$554"),$E772-3*(B771-1)+W$1,FALSE)</f>
        <v>0</v>
      </c>
      <c r="X801" s="45">
        <f ca="1">VLOOKUP($B801,INDIRECT("data!$"&amp;H772&amp;"$3:$CZ$554"),$E772-3*(B771-1)+X$1,FALSE)</f>
        <v>0</v>
      </c>
      <c r="Y801" s="47">
        <f ca="1">VLOOKUP($B801,INDIRECT("data!$"&amp;H772&amp;"$3:$CZ$554"),$E772-3*(B771-1)+Y$1,FALSE)</f>
        <v>2.5</v>
      </c>
      <c r="Z801" s="47">
        <f ca="1">VLOOKUP($B801,INDIRECT("data!$"&amp;H772&amp;"$3:$CZ$554"),$E772-3*(B771-1)+Z$1,FALSE)</f>
        <v>3.3</v>
      </c>
      <c r="AA801" s="47">
        <f ca="1">VLOOKUP($B801,INDIRECT("data!$"&amp;H772&amp;"$3:$CZ$554"),$E772-3*(B771-1)+AA$1,FALSE)</f>
        <v>3.1</v>
      </c>
      <c r="AB801" s="47">
        <f ca="1">VLOOKUP($B801,INDIRECT("data!$"&amp;H772&amp;"$3:$CZ$554"),$E772-3*(B771-1)+AB$1,FALSE)</f>
        <v>2.42</v>
      </c>
      <c r="AC801" s="47">
        <f ca="1">VLOOKUP($B801,INDIRECT("data!$"&amp;H772&amp;"$3:$CZ$554"),$E772-3*(B771-1)+AC$1,FALSE)</f>
        <v>3.24</v>
      </c>
      <c r="AD801" s="47">
        <f ca="1">VLOOKUP($B801,INDIRECT("data!$"&amp;H772&amp;"$3:$CZ$554"),$E772-3*(B771-1)+AD$1,FALSE)</f>
        <v>3.29</v>
      </c>
      <c r="AE801" s="47">
        <f ca="1">VLOOKUP($B801,INDIRECT("data!$"&amp;H772&amp;"$3:$CZ$554"),$E772-3*(B771-1)+AE$1,FALSE)</f>
        <v>2.13</v>
      </c>
      <c r="AF801" s="47">
        <f ca="1">VLOOKUP($B801,INDIRECT("data!$"&amp;H772&amp;"$3:$CZ$554"),$E772-3*(B771-1)+AF$1,FALSE)</f>
        <v>1.7</v>
      </c>
      <c r="AG801" s="65">
        <f t="shared" ca="1" si="1703"/>
        <v>1</v>
      </c>
      <c r="AH801" s="65">
        <f t="shared" ca="1" si="1704"/>
        <v>0</v>
      </c>
      <c r="AI801" s="65">
        <f t="shared" ca="1" si="1705"/>
        <v>1</v>
      </c>
      <c r="AJ801" s="65">
        <f t="shared" ca="1" si="1706"/>
        <v>1</v>
      </c>
      <c r="AK801" s="65">
        <f t="shared" ca="1" si="1707"/>
        <v>0</v>
      </c>
      <c r="AL801" s="66" t="str">
        <f t="shared" ca="1" si="1708"/>
        <v>H</v>
      </c>
      <c r="AM801" s="66" t="str">
        <f t="shared" ca="1" si="1709"/>
        <v>D-H</v>
      </c>
      <c r="AN801" s="65">
        <f t="shared" ca="1" si="1710"/>
        <v>0</v>
      </c>
      <c r="AO801" s="65">
        <f t="shared" ca="1" si="1711"/>
        <v>0</v>
      </c>
      <c r="AP801" s="65">
        <f t="shared" ca="1" si="1712"/>
        <v>0</v>
      </c>
      <c r="AQ801" s="65">
        <f t="shared" ca="1" si="1713"/>
        <v>1</v>
      </c>
      <c r="AR801" s="65">
        <f t="shared" ca="1" si="1714"/>
        <v>0</v>
      </c>
      <c r="AS801" s="65">
        <f t="shared" ca="1" si="1715"/>
        <v>0</v>
      </c>
      <c r="AT801" s="65">
        <f t="shared" ca="1" si="1716"/>
        <v>0</v>
      </c>
    </row>
    <row r="802" spans="1:46" ht="18" customHeight="1" x14ac:dyDescent="0.25">
      <c r="A802" s="49" t="str">
        <f ca="1">CONCATENATE(B793,"-",B802)</f>
        <v>West Brom-All-9</v>
      </c>
      <c r="B802" s="38">
        <v>9</v>
      </c>
      <c r="C802" s="41">
        <f ca="1">VLOOKUP($B802,INDIRECT("data!$"&amp;H772&amp;"$3:$CZ$554"),$E772-3*(B771-1)+C$1,FALSE)</f>
        <v>43330</v>
      </c>
      <c r="D802" s="30" t="str">
        <f ca="1">VLOOKUP($B802,INDIRECT("data!$"&amp;H772&amp;"$3:$CZ$554"),$E772-3*(B771-1)+D$1,FALSE)</f>
        <v>West Brom</v>
      </c>
      <c r="E802" s="30" t="str">
        <f ca="1">VLOOKUP($B802,INDIRECT("data!$"&amp;H772&amp;"$3:$CZ$554"),$E772-3*(B771-1)+E$1,FALSE)</f>
        <v>QPR</v>
      </c>
      <c r="F802" s="29">
        <f ca="1">VLOOKUP($B802,INDIRECT("data!$"&amp;H772&amp;"$3:$CZ$554"),$E772-3*(B771-1)+F$1,FALSE)</f>
        <v>7</v>
      </c>
      <c r="G802" s="29">
        <f ca="1">VLOOKUP($B802,INDIRECT("data!$"&amp;H772&amp;"$3:$CZ$554"),$E772-3*(B771-1)+G$1,FALSE)</f>
        <v>1</v>
      </c>
      <c r="H802" s="15" t="str">
        <f ca="1">VLOOKUP($B802,INDIRECT("data!$"&amp;H772&amp;"$3:$CZ$554"),$E772-3*(B771-1)+H$1,FALSE)</f>
        <v>H</v>
      </c>
      <c r="I802" s="29">
        <f ca="1">VLOOKUP($B802,INDIRECT("data!$"&amp;H772&amp;"$3:$CZ$554"),$E772-3*(B771-1)+I$1,FALSE)</f>
        <v>1</v>
      </c>
      <c r="J802" s="29">
        <f ca="1">VLOOKUP($B802,INDIRECT("data!$"&amp;H772&amp;"$3:$CZ$554"),$E772-3*(B771-1)+J$1,FALSE)</f>
        <v>1</v>
      </c>
      <c r="K802" s="15" t="str">
        <f ca="1">VLOOKUP($B802,INDIRECT("data!$"&amp;H772&amp;"$3:$CZ$554"),$E772-3*(B771-1)+K$1,FALSE)</f>
        <v>D</v>
      </c>
      <c r="L802" s="30" t="str">
        <f ca="1">VLOOKUP($B802,INDIRECT("data!$"&amp;H772&amp;"$3:$CZ$554"),$E772-3*(B771-1)+L$1,FALSE)</f>
        <v>T Harrington</v>
      </c>
      <c r="M802" s="45">
        <f ca="1">VLOOKUP($B802,INDIRECT("data!$"&amp;H772&amp;"$3:$CZ$554"),$E772-3*(B771-1)+M$1,FALSE)</f>
        <v>15</v>
      </c>
      <c r="N802" s="45">
        <f ca="1">VLOOKUP($B802,INDIRECT("data!$"&amp;H772&amp;"$3:$CZ$554"),$E772-3*(B771-1)+N$1,FALSE)</f>
        <v>6</v>
      </c>
      <c r="O802" s="45">
        <f ca="1">VLOOKUP($B802,INDIRECT("data!$"&amp;H772&amp;"$3:$CZ$554"),$E772-3*(B771-1)+O$1,FALSE)</f>
        <v>9</v>
      </c>
      <c r="P802" s="45">
        <f ca="1">VLOOKUP($B802,INDIRECT("data!$"&amp;H772&amp;"$3:$CZ$554"),$E772-3*(B771-1)+P$1,FALSE)</f>
        <v>2</v>
      </c>
      <c r="Q802" s="45">
        <f ca="1">VLOOKUP($B802,INDIRECT("data!$"&amp;H772&amp;"$3:$CZ$554"),$E772-3*(B771-1)+Q$1,FALSE)</f>
        <v>14</v>
      </c>
      <c r="R802" s="45">
        <f ca="1">VLOOKUP($B802,INDIRECT("data!$"&amp;H772&amp;"$3:$CZ$554"),$E772-3*(B771-1)+R$1,FALSE)</f>
        <v>15</v>
      </c>
      <c r="S802" s="45">
        <f ca="1">VLOOKUP($B802,INDIRECT("data!$"&amp;H772&amp;"$3:$CZ$554"),$E772-3*(B771-1)+S$1,FALSE)</f>
        <v>3</v>
      </c>
      <c r="T802" s="45">
        <f ca="1">VLOOKUP($B802,INDIRECT("data!$"&amp;H772&amp;"$3:$CZ$554"),$E772-3*(B771-1)+T$1,FALSE)</f>
        <v>5</v>
      </c>
      <c r="U802" s="45">
        <f ca="1">VLOOKUP($B802,INDIRECT("data!$"&amp;H772&amp;"$3:$CZ$554"),$E772-3*(B771-1)+U$1,FALSE)</f>
        <v>2</v>
      </c>
      <c r="V802" s="45">
        <f ca="1">VLOOKUP($B802,INDIRECT("data!$"&amp;H772&amp;"$3:$CZ$554"),$E772-3*(B771-1)+V$1,FALSE)</f>
        <v>1</v>
      </c>
      <c r="W802" s="45">
        <f ca="1">VLOOKUP($B802,INDIRECT("data!$"&amp;H772&amp;"$3:$CZ$554"),$E772-3*(B771-1)+W$1,FALSE)</f>
        <v>0</v>
      </c>
      <c r="X802" s="45">
        <f ca="1">VLOOKUP($B802,INDIRECT("data!$"&amp;H772&amp;"$3:$CZ$554"),$E772-3*(B771-1)+X$1,FALSE)</f>
        <v>0</v>
      </c>
      <c r="Y802" s="47">
        <f ca="1">VLOOKUP($B802,INDIRECT("data!$"&amp;H772&amp;"$3:$CZ$554"),$E772-3*(B771-1)+Y$1,FALSE)</f>
        <v>1.66</v>
      </c>
      <c r="Z802" s="47">
        <f ca="1">VLOOKUP($B802,INDIRECT("data!$"&amp;H772&amp;"$3:$CZ$554"),$E772-3*(B771-1)+Z$1,FALSE)</f>
        <v>3.8</v>
      </c>
      <c r="AA802" s="47">
        <f ca="1">VLOOKUP($B802,INDIRECT("data!$"&amp;H772&amp;"$3:$CZ$554"),$E772-3*(B771-1)+AA$1,FALSE)</f>
        <v>6</v>
      </c>
      <c r="AB802" s="47">
        <f ca="1">VLOOKUP($B802,INDIRECT("data!$"&amp;H772&amp;"$3:$CZ$554"),$E772-3*(B771-1)+AB$1,FALSE)</f>
        <v>1.69</v>
      </c>
      <c r="AC802" s="47">
        <f ca="1">VLOOKUP($B802,INDIRECT("data!$"&amp;H772&amp;"$3:$CZ$554"),$E772-3*(B771-1)+AC$1,FALSE)</f>
        <v>3.84</v>
      </c>
      <c r="AD802" s="47">
        <f ca="1">VLOOKUP($B802,INDIRECT("data!$"&amp;H772&amp;"$3:$CZ$554"),$E772-3*(B771-1)+AD$1,FALSE)</f>
        <v>5.7</v>
      </c>
      <c r="AE802" s="47">
        <f ca="1">VLOOKUP($B802,INDIRECT("data!$"&amp;H772&amp;"$3:$CZ$554"),$E772-3*(B771-1)+AE$1,FALSE)</f>
        <v>1.89</v>
      </c>
      <c r="AF802" s="47">
        <f ca="1">VLOOKUP($B802,INDIRECT("data!$"&amp;H772&amp;"$3:$CZ$554"),$E772-3*(B771-1)+AF$1,FALSE)</f>
        <v>1.9</v>
      </c>
      <c r="AG802" s="65">
        <f t="shared" ca="1" si="1703"/>
        <v>8</v>
      </c>
      <c r="AH802" s="65">
        <f t="shared" ca="1" si="1704"/>
        <v>2</v>
      </c>
      <c r="AI802" s="65">
        <f t="shared" ca="1" si="1705"/>
        <v>6</v>
      </c>
      <c r="AJ802" s="65">
        <f t="shared" ca="1" si="1706"/>
        <v>6</v>
      </c>
      <c r="AK802" s="65">
        <f t="shared" ca="1" si="1707"/>
        <v>0</v>
      </c>
      <c r="AL802" s="66" t="str">
        <f t="shared" ca="1" si="1708"/>
        <v>H</v>
      </c>
      <c r="AM802" s="66" t="str">
        <f t="shared" ca="1" si="1709"/>
        <v>D-H</v>
      </c>
      <c r="AN802" s="65">
        <f t="shared" ca="1" si="1710"/>
        <v>1</v>
      </c>
      <c r="AO802" s="65">
        <f t="shared" ca="1" si="1711"/>
        <v>1</v>
      </c>
      <c r="AP802" s="65">
        <f t="shared" ca="1" si="1712"/>
        <v>1</v>
      </c>
      <c r="AQ802" s="65">
        <f t="shared" ca="1" si="1713"/>
        <v>0</v>
      </c>
      <c r="AR802" s="65">
        <f t="shared" ca="1" si="1714"/>
        <v>0</v>
      </c>
      <c r="AS802" s="65">
        <f t="shared" ca="1" si="1715"/>
        <v>0</v>
      </c>
      <c r="AT802" s="65">
        <f t="shared" ca="1" si="1716"/>
        <v>0</v>
      </c>
    </row>
    <row r="803" spans="1:46" ht="18" customHeight="1" x14ac:dyDescent="0.25">
      <c r="A803" s="49" t="str">
        <f ca="1">CONCATENATE(B793,"-",B803)</f>
        <v>West Brom-All-10</v>
      </c>
      <c r="B803" s="38">
        <v>10</v>
      </c>
      <c r="C803" s="41">
        <f ca="1">VLOOKUP($B803,INDIRECT("data!$"&amp;H772&amp;"$3:$CZ$554"),$E772-3*(B771-1)+C$1,FALSE)</f>
        <v>43323</v>
      </c>
      <c r="D803" s="30" t="str">
        <f ca="1">VLOOKUP($B803,INDIRECT("data!$"&amp;H772&amp;"$3:$CZ$554"),$E772-3*(B771-1)+D$1,FALSE)</f>
        <v>Norwich</v>
      </c>
      <c r="E803" s="30" t="str">
        <f ca="1">VLOOKUP($B803,INDIRECT("data!$"&amp;H772&amp;"$3:$CZ$554"),$E772-3*(B771-1)+E$1,FALSE)</f>
        <v>West Brom</v>
      </c>
      <c r="F803" s="29">
        <f ca="1">VLOOKUP($B803,INDIRECT("data!$"&amp;H772&amp;"$3:$CZ$554"),$E772-3*(B771-1)+F$1,FALSE)</f>
        <v>3</v>
      </c>
      <c r="G803" s="29">
        <f ca="1">VLOOKUP($B803,INDIRECT("data!$"&amp;H772&amp;"$3:$CZ$554"),$E772-3*(B771-1)+G$1,FALSE)</f>
        <v>4</v>
      </c>
      <c r="H803" s="15" t="str">
        <f ca="1">VLOOKUP($B803,INDIRECT("data!$"&amp;H772&amp;"$3:$CZ$554"),$E772-3*(B771-1)+H$1,FALSE)</f>
        <v>A</v>
      </c>
      <c r="I803" s="29">
        <f ca="1">VLOOKUP($B803,INDIRECT("data!$"&amp;H772&amp;"$3:$CZ$554"),$E772-3*(B771-1)+I$1,FALSE)</f>
        <v>1</v>
      </c>
      <c r="J803" s="29">
        <f ca="1">VLOOKUP($B803,INDIRECT("data!$"&amp;H772&amp;"$3:$CZ$554"),$E772-3*(B771-1)+J$1,FALSE)</f>
        <v>1</v>
      </c>
      <c r="K803" s="15" t="str">
        <f ca="1">VLOOKUP($B803,INDIRECT("data!$"&amp;H772&amp;"$3:$CZ$554"),$E772-3*(B771-1)+K$1,FALSE)</f>
        <v>D</v>
      </c>
      <c r="L803" s="30" t="str">
        <f ca="1">VLOOKUP($B803,INDIRECT("data!$"&amp;H772&amp;"$3:$CZ$554"),$E772-3*(B771-1)+L$1,FALSE)</f>
        <v>L Mason</v>
      </c>
      <c r="M803" s="45">
        <f ca="1">VLOOKUP($B803,INDIRECT("data!$"&amp;H772&amp;"$3:$CZ$554"),$E772-3*(B771-1)+M$1,FALSE)</f>
        <v>20</v>
      </c>
      <c r="N803" s="45">
        <f ca="1">VLOOKUP($B803,INDIRECT("data!$"&amp;H772&amp;"$3:$CZ$554"),$E772-3*(B771-1)+N$1,FALSE)</f>
        <v>13</v>
      </c>
      <c r="O803" s="45">
        <f ca="1">VLOOKUP($B803,INDIRECT("data!$"&amp;H772&amp;"$3:$CZ$554"),$E772-3*(B771-1)+O$1,FALSE)</f>
        <v>10</v>
      </c>
      <c r="P803" s="45">
        <f ca="1">VLOOKUP($B803,INDIRECT("data!$"&amp;H772&amp;"$3:$CZ$554"),$E772-3*(B771-1)+P$1,FALSE)</f>
        <v>7</v>
      </c>
      <c r="Q803" s="45">
        <f ca="1">VLOOKUP($B803,INDIRECT("data!$"&amp;H772&amp;"$3:$CZ$554"),$E772-3*(B771-1)+Q$1,FALSE)</f>
        <v>12</v>
      </c>
      <c r="R803" s="45">
        <f ca="1">VLOOKUP($B803,INDIRECT("data!$"&amp;H772&amp;"$3:$CZ$554"),$E772-3*(B771-1)+R$1,FALSE)</f>
        <v>14</v>
      </c>
      <c r="S803" s="45">
        <f ca="1">VLOOKUP($B803,INDIRECT("data!$"&amp;H772&amp;"$3:$CZ$554"),$E772-3*(B771-1)+S$1,FALSE)</f>
        <v>4</v>
      </c>
      <c r="T803" s="45">
        <f ca="1">VLOOKUP($B803,INDIRECT("data!$"&amp;H772&amp;"$3:$CZ$554"),$E772-3*(B771-1)+T$1,FALSE)</f>
        <v>2</v>
      </c>
      <c r="U803" s="45">
        <f ca="1">VLOOKUP($B803,INDIRECT("data!$"&amp;H772&amp;"$3:$CZ$554"),$E772-3*(B771-1)+U$1,FALSE)</f>
        <v>0</v>
      </c>
      <c r="V803" s="45">
        <f ca="1">VLOOKUP($B803,INDIRECT("data!$"&amp;H772&amp;"$3:$CZ$554"),$E772-3*(B771-1)+V$1,FALSE)</f>
        <v>0</v>
      </c>
      <c r="W803" s="45">
        <f ca="1">VLOOKUP($B803,INDIRECT("data!$"&amp;H772&amp;"$3:$CZ$554"),$E772-3*(B771-1)+W$1,FALSE)</f>
        <v>0</v>
      </c>
      <c r="X803" s="45">
        <f ca="1">VLOOKUP($B803,INDIRECT("data!$"&amp;H772&amp;"$3:$CZ$554"),$E772-3*(B771-1)+X$1,FALSE)</f>
        <v>0</v>
      </c>
      <c r="Y803" s="47">
        <f ca="1">VLOOKUP($B803,INDIRECT("data!$"&amp;H772&amp;"$3:$CZ$554"),$E772-3*(B771-1)+Y$1,FALSE)</f>
        <v>2.75</v>
      </c>
      <c r="Z803" s="47">
        <f ca="1">VLOOKUP($B803,INDIRECT("data!$"&amp;H772&amp;"$3:$CZ$554"),$E772-3*(B771-1)+Z$1,FALSE)</f>
        <v>3.3</v>
      </c>
      <c r="AA803" s="47">
        <f ca="1">VLOOKUP($B803,INDIRECT("data!$"&amp;H772&amp;"$3:$CZ$554"),$E772-3*(B771-1)+AA$1,FALSE)</f>
        <v>2.8</v>
      </c>
      <c r="AB803" s="47">
        <f ca="1">VLOOKUP($B803,INDIRECT("data!$"&amp;H772&amp;"$3:$CZ$554"),$E772-3*(B771-1)+AB$1,FALSE)</f>
        <v>2.72</v>
      </c>
      <c r="AC803" s="47">
        <f ca="1">VLOOKUP($B803,INDIRECT("data!$"&amp;H772&amp;"$3:$CZ$554"),$E772-3*(B771-1)+AC$1,FALSE)</f>
        <v>3.32</v>
      </c>
      <c r="AD803" s="47">
        <f ca="1">VLOOKUP($B803,INDIRECT("data!$"&amp;H772&amp;"$3:$CZ$554"),$E772-3*(B771-1)+AD$1,FALSE)</f>
        <v>2.8</v>
      </c>
      <c r="AE803" s="47">
        <f ca="1">VLOOKUP($B803,INDIRECT("data!$"&amp;H772&amp;"$3:$CZ$554"),$E772-3*(B771-1)+AE$1,FALSE)</f>
        <v>2.13</v>
      </c>
      <c r="AF803" s="47">
        <f ca="1">VLOOKUP($B803,INDIRECT("data!$"&amp;H772&amp;"$3:$CZ$554"),$E772-3*(B771-1)+AF$1,FALSE)</f>
        <v>1.7</v>
      </c>
      <c r="AG803" s="65">
        <f t="shared" ca="1" si="1703"/>
        <v>7</v>
      </c>
      <c r="AH803" s="65">
        <f t="shared" ca="1" si="1704"/>
        <v>2</v>
      </c>
      <c r="AI803" s="65">
        <f t="shared" ca="1" si="1705"/>
        <v>5</v>
      </c>
      <c r="AJ803" s="65">
        <f t="shared" ca="1" si="1706"/>
        <v>2</v>
      </c>
      <c r="AK803" s="65">
        <f t="shared" ca="1" si="1707"/>
        <v>3</v>
      </c>
      <c r="AL803" s="66" t="str">
        <f t="shared" ca="1" si="1708"/>
        <v>A</v>
      </c>
      <c r="AM803" s="66" t="str">
        <f t="shared" ca="1" si="1709"/>
        <v>D-A</v>
      </c>
      <c r="AN803" s="65">
        <f t="shared" ca="1" si="1710"/>
        <v>1</v>
      </c>
      <c r="AO803" s="65">
        <f t="shared" ca="1" si="1711"/>
        <v>1</v>
      </c>
      <c r="AP803" s="65">
        <f t="shared" ca="1" si="1712"/>
        <v>1</v>
      </c>
      <c r="AQ803" s="65">
        <f t="shared" ca="1" si="1713"/>
        <v>0</v>
      </c>
      <c r="AR803" s="65">
        <f t="shared" ca="1" si="1714"/>
        <v>0</v>
      </c>
      <c r="AS803" s="65">
        <f t="shared" ca="1" si="1715"/>
        <v>0</v>
      </c>
      <c r="AT803" s="65">
        <f t="shared" ca="1" si="1716"/>
        <v>0</v>
      </c>
    </row>
    <row r="804" spans="1:46" ht="18" customHeight="1" x14ac:dyDescent="0.25">
      <c r="B804" s="42" t="s">
        <v>23</v>
      </c>
      <c r="C804" s="43"/>
      <c r="D804" s="44"/>
      <c r="E804" s="44"/>
      <c r="F804" s="46">
        <f ca="1">SUM(F794:F801)</f>
        <v>18</v>
      </c>
      <c r="G804" s="46">
        <f ca="1">SUM(G794:G801)</f>
        <v>10</v>
      </c>
      <c r="H804" s="42"/>
      <c r="I804" s="46">
        <f t="shared" ref="I804:J804" ca="1" si="1717">SUM(I794:I801)</f>
        <v>7</v>
      </c>
      <c r="J804" s="46">
        <f t="shared" ca="1" si="1717"/>
        <v>2</v>
      </c>
      <c r="K804" s="42"/>
      <c r="L804" s="44"/>
      <c r="M804" s="46">
        <f t="shared" ref="M804:X804" ca="1" si="1718">SUM(M794:M801)</f>
        <v>109</v>
      </c>
      <c r="N804" s="46">
        <f t="shared" ca="1" si="1718"/>
        <v>123</v>
      </c>
      <c r="O804" s="46">
        <f t="shared" ca="1" si="1718"/>
        <v>39</v>
      </c>
      <c r="P804" s="46">
        <f t="shared" ca="1" si="1718"/>
        <v>37</v>
      </c>
      <c r="Q804" s="46">
        <f t="shared" ca="1" si="1718"/>
        <v>86</v>
      </c>
      <c r="R804" s="46">
        <f t="shared" ca="1" si="1718"/>
        <v>96</v>
      </c>
      <c r="S804" s="46">
        <f t="shared" ca="1" si="1718"/>
        <v>40</v>
      </c>
      <c r="T804" s="46">
        <f t="shared" ca="1" si="1718"/>
        <v>36</v>
      </c>
      <c r="U804" s="46">
        <f t="shared" ca="1" si="1718"/>
        <v>14</v>
      </c>
      <c r="V804" s="46">
        <f t="shared" ca="1" si="1718"/>
        <v>15</v>
      </c>
      <c r="W804" s="46">
        <f t="shared" ca="1" si="1718"/>
        <v>0</v>
      </c>
      <c r="X804" s="46">
        <f t="shared" ca="1" si="1718"/>
        <v>0</v>
      </c>
      <c r="Y804" s="48"/>
      <c r="Z804" s="48"/>
      <c r="AA804" s="48"/>
      <c r="AB804" s="48"/>
      <c r="AC804" s="48"/>
      <c r="AD804" s="48"/>
      <c r="AE804" s="48"/>
      <c r="AF804" s="48"/>
    </row>
    <row r="806" spans="1:46" ht="18" customHeight="1" x14ac:dyDescent="0.25">
      <c r="B806" s="36">
        <f>B771+1</f>
        <v>24</v>
      </c>
      <c r="C806" s="39">
        <v>1</v>
      </c>
      <c r="D806" s="15">
        <f>1+C806</f>
        <v>2</v>
      </c>
      <c r="E806" s="15">
        <f t="shared" ref="E806" si="1719">1+D806</f>
        <v>3</v>
      </c>
      <c r="F806" s="15">
        <f t="shared" ref="F806" si="1720">1+E806</f>
        <v>4</v>
      </c>
      <c r="G806" s="15">
        <f t="shared" ref="G806" si="1721">1+F806</f>
        <v>5</v>
      </c>
      <c r="H806" s="15">
        <f t="shared" ref="H806" si="1722">1+G806</f>
        <v>6</v>
      </c>
      <c r="I806" s="15">
        <f t="shared" ref="I806" si="1723">1+H806</f>
        <v>7</v>
      </c>
      <c r="J806" s="15">
        <f t="shared" ref="J806" si="1724">1+I806</f>
        <v>8</v>
      </c>
      <c r="K806" s="15">
        <f t="shared" ref="K806" si="1725">1+J806</f>
        <v>9</v>
      </c>
      <c r="L806" s="15">
        <f t="shared" ref="L806" si="1726">1+K806</f>
        <v>10</v>
      </c>
      <c r="M806" s="15">
        <f t="shared" ref="M806" si="1727">1+L806</f>
        <v>11</v>
      </c>
      <c r="N806" s="15">
        <f t="shared" ref="N806" si="1728">1+M806</f>
        <v>12</v>
      </c>
      <c r="O806" s="15">
        <f t="shared" ref="O806" si="1729">1+N806</f>
        <v>13</v>
      </c>
      <c r="P806" s="15">
        <f t="shared" ref="P806" si="1730">1+O806</f>
        <v>14</v>
      </c>
      <c r="Q806" s="15">
        <f t="shared" ref="Q806" si="1731">1+P806</f>
        <v>15</v>
      </c>
      <c r="R806" s="15">
        <f t="shared" ref="R806" si="1732">1+Q806</f>
        <v>16</v>
      </c>
      <c r="S806" s="15">
        <f t="shared" ref="S806" si="1733">1+R806</f>
        <v>17</v>
      </c>
      <c r="T806" s="15">
        <f t="shared" ref="T806" si="1734">1+S806</f>
        <v>18</v>
      </c>
      <c r="U806" s="15">
        <f t="shared" ref="U806" si="1735">1+T806</f>
        <v>19</v>
      </c>
      <c r="V806" s="15">
        <f t="shared" ref="V806" si="1736">1+U806</f>
        <v>20</v>
      </c>
      <c r="W806" s="15">
        <f t="shared" ref="W806" si="1737">1+V806</f>
        <v>21</v>
      </c>
      <c r="X806" s="15">
        <f t="shared" ref="X806" si="1738">1+W806</f>
        <v>22</v>
      </c>
      <c r="Y806" s="15">
        <f t="shared" ref="Y806" si="1739">1+X806</f>
        <v>23</v>
      </c>
      <c r="Z806" s="15">
        <f t="shared" ref="Z806" si="1740">1+Y806</f>
        <v>24</v>
      </c>
      <c r="AA806" s="15">
        <f t="shared" ref="AA806" si="1741">1+Z806</f>
        <v>25</v>
      </c>
      <c r="AB806" s="15">
        <f t="shared" ref="AB806" si="1742">1+AA806</f>
        <v>26</v>
      </c>
      <c r="AC806" s="15">
        <f t="shared" ref="AC806" si="1743">1+AB806</f>
        <v>27</v>
      </c>
      <c r="AD806" s="15">
        <f t="shared" ref="AD806" si="1744">1+AC806</f>
        <v>28</v>
      </c>
      <c r="AE806" s="15">
        <f t="shared" ref="AE806" si="1745">1+AD806</f>
        <v>29</v>
      </c>
      <c r="AF806" s="15">
        <f t="shared" ref="AF806" si="1746">1+AE806</f>
        <v>30</v>
      </c>
    </row>
    <row r="807" spans="1:46" ht="18" customHeight="1" x14ac:dyDescent="0.25">
      <c r="B807" s="36" t="str">
        <f ca="1">INDIRECT("teams!a"&amp;B806)</f>
        <v>Wigan</v>
      </c>
      <c r="C807" s="40">
        <v>74</v>
      </c>
      <c r="D807" s="13">
        <f>C807-1</f>
        <v>73</v>
      </c>
      <c r="E807" s="13">
        <f>D807-1</f>
        <v>72</v>
      </c>
      <c r="F807" s="51" t="s">
        <v>137</v>
      </c>
      <c r="G807" s="13" t="s">
        <v>138</v>
      </c>
      <c r="H807" s="13" t="s">
        <v>139</v>
      </c>
    </row>
    <row r="808" spans="1:46" ht="18" customHeight="1" x14ac:dyDescent="0.25">
      <c r="B808" s="12" t="str">
        <f ca="1">CONCATENATE(B807,"-Home")</f>
        <v>Wigan-Home</v>
      </c>
      <c r="C808" s="40" t="s">
        <v>22</v>
      </c>
      <c r="D808" s="13" t="s">
        <v>50</v>
      </c>
      <c r="E808" s="13" t="s">
        <v>51</v>
      </c>
      <c r="F808" s="13" t="s">
        <v>3</v>
      </c>
      <c r="G808" s="13" t="s">
        <v>4</v>
      </c>
      <c r="H808" s="13" t="s">
        <v>6</v>
      </c>
      <c r="I808" s="13" t="s">
        <v>1</v>
      </c>
      <c r="J808" s="13" t="s">
        <v>2</v>
      </c>
      <c r="K808" s="13" t="s">
        <v>5</v>
      </c>
      <c r="L808" s="13" t="s">
        <v>52</v>
      </c>
      <c r="M808" s="13" t="s">
        <v>53</v>
      </c>
      <c r="N808" s="13" t="s">
        <v>54</v>
      </c>
      <c r="O808" s="13" t="s">
        <v>55</v>
      </c>
      <c r="P808" s="13" t="s">
        <v>56</v>
      </c>
      <c r="Q808" s="13" t="s">
        <v>57</v>
      </c>
      <c r="R808" s="13" t="s">
        <v>58</v>
      </c>
      <c r="S808" s="13" t="s">
        <v>59</v>
      </c>
      <c r="T808" s="13" t="s">
        <v>60</v>
      </c>
      <c r="U808" s="13" t="s">
        <v>61</v>
      </c>
      <c r="V808" s="13" t="s">
        <v>62</v>
      </c>
      <c r="W808" s="13" t="s">
        <v>63</v>
      </c>
      <c r="X808" s="13" t="s">
        <v>64</v>
      </c>
      <c r="Y808" s="13" t="s">
        <v>65</v>
      </c>
      <c r="Z808" s="13" t="s">
        <v>66</v>
      </c>
      <c r="AA808" s="13" t="s">
        <v>67</v>
      </c>
      <c r="AB808" s="13" t="s">
        <v>68</v>
      </c>
      <c r="AC808" s="13" t="s">
        <v>69</v>
      </c>
      <c r="AD808" s="13" t="s">
        <v>70</v>
      </c>
      <c r="AE808" s="13" t="s">
        <v>71</v>
      </c>
      <c r="AF808" s="13" t="s">
        <v>72</v>
      </c>
      <c r="AG808" s="62" t="s">
        <v>140</v>
      </c>
      <c r="AH808" s="62" t="s">
        <v>141</v>
      </c>
      <c r="AI808" s="62" t="s">
        <v>142</v>
      </c>
      <c r="AJ808" s="62" t="s">
        <v>143</v>
      </c>
      <c r="AK808" s="62" t="s">
        <v>144</v>
      </c>
      <c r="AL808" s="63" t="s">
        <v>145</v>
      </c>
      <c r="AM808" s="63" t="s">
        <v>146</v>
      </c>
      <c r="AN808" s="62" t="s">
        <v>147</v>
      </c>
      <c r="AO808" s="64" t="s">
        <v>150</v>
      </c>
      <c r="AP808" s="64" t="s">
        <v>151</v>
      </c>
      <c r="AQ808" s="62" t="s">
        <v>148</v>
      </c>
      <c r="AR808" s="62" t="s">
        <v>149</v>
      </c>
      <c r="AS808" s="62" t="s">
        <v>152</v>
      </c>
      <c r="AT808" s="62" t="s">
        <v>153</v>
      </c>
    </row>
    <row r="809" spans="1:46" ht="18" customHeight="1" x14ac:dyDescent="0.25">
      <c r="A809" s="49" t="str">
        <f ca="1">CONCATENATE(B808,"-",B809)</f>
        <v>Wigan-Home-1</v>
      </c>
      <c r="B809" s="12">
        <v>1</v>
      </c>
      <c r="C809" s="41">
        <f ca="1">VLOOKUP($B809,INDIRECT("data!$"&amp;F807&amp;"$3:$CZ$554"),$C807-3*(B806-1)+C$1,FALSE)</f>
        <v>43375</v>
      </c>
      <c r="D809" s="30" t="str">
        <f ca="1">VLOOKUP($B809,INDIRECT("data!$"&amp;F807&amp;"$3:$CZ$554"),$C807-3*(B806-1)+D$1,FALSE)</f>
        <v>Wigan</v>
      </c>
      <c r="E809" s="30" t="str">
        <f ca="1">VLOOKUP($B809,INDIRECT("data!$"&amp;F807&amp;"$3:$CZ$554"),$C807-3*(B806-1)+E$1,FALSE)</f>
        <v>Swansea</v>
      </c>
      <c r="F809" s="29">
        <f ca="1">VLOOKUP($B809,INDIRECT("data!$"&amp;F807&amp;"$3:$CZ$554"),$C807-3*(B806-1)+F$1,FALSE)</f>
        <v>0</v>
      </c>
      <c r="G809" s="29">
        <f ca="1">VLOOKUP($B809,INDIRECT("data!$"&amp;F807&amp;"$3:$CZ$554"),$C807-3*(B806-1)+G$1,FALSE)</f>
        <v>0</v>
      </c>
      <c r="H809" s="15" t="str">
        <f ca="1">VLOOKUP($B809,INDIRECT("data!$"&amp;F807&amp;"$3:$CZ$554"),$C807-3*(B806-1)+H$1,FALSE)</f>
        <v>D</v>
      </c>
      <c r="I809" s="29">
        <f ca="1">VLOOKUP($B809,INDIRECT("data!$"&amp;F807&amp;"$3:$CZ$554"),$C807-3*(B806-1)+I$1,FALSE)</f>
        <v>0</v>
      </c>
      <c r="J809" s="29">
        <f ca="1">VLOOKUP($B809,INDIRECT("data!$"&amp;F807&amp;"$3:$CZ$554"),$C807-3*(B806-1)+J$1,FALSE)</f>
        <v>0</v>
      </c>
      <c r="K809" s="15" t="str">
        <f ca="1">VLOOKUP($B809,INDIRECT("data!$"&amp;F807&amp;"$3:$CZ$554"),$C807-3*(B806-1)+K$1,FALSE)</f>
        <v>D</v>
      </c>
      <c r="L809" s="30" t="str">
        <f ca="1">VLOOKUP($B809,INDIRECT("data!$"&amp;F807&amp;"$3:$CZ$554"),$C807-3*(B806-1)+L$1,FALSE)</f>
        <v>J Brooks</v>
      </c>
      <c r="M809" s="45">
        <f ca="1">VLOOKUP($B809,INDIRECT("data!$"&amp;F807&amp;"$3:$CZ$554"),$C807-3*(B806-1)+M$1,FALSE)</f>
        <v>10</v>
      </c>
      <c r="N809" s="45">
        <f ca="1">VLOOKUP($B809,INDIRECT("data!$"&amp;F807&amp;"$3:$CZ$554"),$C807-3*(B806-1)+N$1,FALSE)</f>
        <v>17</v>
      </c>
      <c r="O809" s="45">
        <f ca="1">VLOOKUP($B809,INDIRECT("data!$"&amp;F807&amp;"$3:$CZ$554"),$C807-3*(B806-1)+O$1,FALSE)</f>
        <v>1</v>
      </c>
      <c r="P809" s="45">
        <f ca="1">VLOOKUP($B809,INDIRECT("data!$"&amp;F807&amp;"$3:$CZ$554"),$C807-3*(B806-1)+P$1,FALSE)</f>
        <v>5</v>
      </c>
      <c r="Q809" s="45">
        <f ca="1">VLOOKUP($B809,INDIRECT("data!$"&amp;F807&amp;"$3:$CZ$554"),$C807-3*(B806-1)+Q$1,FALSE)</f>
        <v>14</v>
      </c>
      <c r="R809" s="45">
        <f ca="1">VLOOKUP($B809,INDIRECT("data!$"&amp;F807&amp;"$3:$CZ$554"),$C807-3*(B806-1)+R$1,FALSE)</f>
        <v>8</v>
      </c>
      <c r="S809" s="45">
        <f ca="1">VLOOKUP($B809,INDIRECT("data!$"&amp;F807&amp;"$3:$CZ$554"),$C807-3*(B806-1)+S$1,FALSE)</f>
        <v>4</v>
      </c>
      <c r="T809" s="45">
        <f ca="1">VLOOKUP($B809,INDIRECT("data!$"&amp;F807&amp;"$3:$CZ$554"),$C807-3*(B806-1)+T$1,FALSE)</f>
        <v>9</v>
      </c>
      <c r="U809" s="45">
        <f ca="1">VLOOKUP($B809,INDIRECT("data!$"&amp;F807&amp;"$3:$CZ$554"),$C807-3*(B806-1)+U$1,FALSE)</f>
        <v>1</v>
      </c>
      <c r="V809" s="45">
        <f ca="1">VLOOKUP($B809,INDIRECT("data!$"&amp;F807&amp;"$3:$CZ$554"),$C807-3*(B806-1)+V$1,FALSE)</f>
        <v>0</v>
      </c>
      <c r="W809" s="45">
        <f ca="1">VLOOKUP($B809,INDIRECT("data!$"&amp;F807&amp;"$3:$CZ$554"),$C807-3*(B806-1)+W$1,FALSE)</f>
        <v>0</v>
      </c>
      <c r="X809" s="45">
        <f ca="1">VLOOKUP($B809,INDIRECT("data!$"&amp;F807&amp;"$3:$CZ$554"),$C807-3*(B806-1)+X$1,FALSE)</f>
        <v>0</v>
      </c>
      <c r="Y809" s="47">
        <f ca="1">VLOOKUP($B809,INDIRECT("data!$"&amp;F807&amp;"$3:$CZ$554"),$C807-3*(B806-1)+Y$1,FALSE)</f>
        <v>2.04</v>
      </c>
      <c r="Z809" s="47">
        <f ca="1">VLOOKUP($B809,INDIRECT("data!$"&amp;F807&amp;"$3:$CZ$554"),$C807-3*(B806-1)+Z$1,FALSE)</f>
        <v>3.4</v>
      </c>
      <c r="AA809" s="47">
        <f ca="1">VLOOKUP($B809,INDIRECT("data!$"&amp;F807&amp;"$3:$CZ$554"),$C807-3*(B806-1)+AA$1,FALSE)</f>
        <v>4.0999999999999996</v>
      </c>
      <c r="AB809" s="47">
        <f ca="1">VLOOKUP($B809,INDIRECT("data!$"&amp;F807&amp;"$3:$CZ$554"),$C807-3*(B806-1)+AB$1,FALSE)</f>
        <v>2.09</v>
      </c>
      <c r="AC809" s="47">
        <f ca="1">VLOOKUP($B809,INDIRECT("data!$"&amp;F807&amp;"$3:$CZ$554"),$C807-3*(B806-1)+AC$1,FALSE)</f>
        <v>3.34</v>
      </c>
      <c r="AD809" s="47">
        <f ca="1">VLOOKUP($B809,INDIRECT("data!$"&amp;F807&amp;"$3:$CZ$554"),$C807-3*(B806-1)+AD$1,FALSE)</f>
        <v>4.0199999999999996</v>
      </c>
      <c r="AE809" s="47">
        <f ca="1">VLOOKUP($B809,INDIRECT("data!$"&amp;F807&amp;"$3:$CZ$554"),$C807-3*(B806-1)+AE$1,FALSE)</f>
        <v>2.0299999999999998</v>
      </c>
      <c r="AF809" s="47">
        <f ca="1">VLOOKUP($B809,INDIRECT("data!$"&amp;F807&amp;"$3:$CZ$554"),$C807-3*(B806-1)+AF$1,FALSE)</f>
        <v>1.78</v>
      </c>
      <c r="AG809" s="65">
        <f ca="1">IF(C809="","",F809+G809)</f>
        <v>0</v>
      </c>
      <c r="AH809" s="65">
        <f ca="1">IF(C809="","",I809+J809)</f>
        <v>0</v>
      </c>
      <c r="AI809" s="65">
        <f ca="1">IF(C809="","",AJ809+AK809)</f>
        <v>0</v>
      </c>
      <c r="AJ809" s="65">
        <f ca="1">IF(C809="","",F809-I809)</f>
        <v>0</v>
      </c>
      <c r="AK809" s="65">
        <f ca="1">IF(C809="","",G809-J809)</f>
        <v>0</v>
      </c>
      <c r="AL809" s="66" t="str">
        <f ca="1">IF(AJ809&gt;AK809,"H",IF(AJ809=AK809,"D",IF(AJ809&lt;AK809,"A","Error!")))</f>
        <v>D</v>
      </c>
      <c r="AM809" s="66" t="str">
        <f ca="1">IF(C809="","",CONCATENATE(K809,"-",H809))</f>
        <v>D-D</v>
      </c>
      <c r="AN809" s="65">
        <f ca="1">IF(C809="","",IF(AND(F809&gt;0,G809&gt;0),1,0))</f>
        <v>0</v>
      </c>
      <c r="AO809" s="65">
        <f ca="1">IF(C809="","",IF(AND(F809&gt;0,I809&gt;0),1,0))</f>
        <v>0</v>
      </c>
      <c r="AP809" s="65">
        <f ca="1">IF(C809="","",IF(AND(G809&gt;0,J809&gt;0),1,0))</f>
        <v>0</v>
      </c>
      <c r="AQ809" s="65">
        <f ca="1">IF(C809="","",IF(AND(H809="H",G809=0),1,0))</f>
        <v>0</v>
      </c>
      <c r="AR809" s="65">
        <f ca="1">IF(C809="","",IF(AND(H809="A",F809=0),1,0))</f>
        <v>0</v>
      </c>
      <c r="AS809" s="65">
        <f ca="1">IF(C809="","",IF(AND(K809="H",AL809="H"),1,0))</f>
        <v>0</v>
      </c>
      <c r="AT809" s="65">
        <f ca="1">IF(C809="","",IF(AND(K809="A",AL809="A"),1,0))</f>
        <v>0</v>
      </c>
    </row>
    <row r="810" spans="1:46" ht="18" customHeight="1" x14ac:dyDescent="0.25">
      <c r="A810" s="49" t="str">
        <f ca="1">CONCATENATE(B808,"-",B810)</f>
        <v>Wigan-Home-2</v>
      </c>
      <c r="B810" s="12">
        <v>2</v>
      </c>
      <c r="C810" s="41">
        <f ca="1">VLOOKUP($B810,INDIRECT("data!$"&amp;F807&amp;"$3:$CZ$554"),$C807-3*(B806-1)+C$1,FALSE)</f>
        <v>43364</v>
      </c>
      <c r="D810" s="30" t="str">
        <f ca="1">VLOOKUP($B810,INDIRECT("data!$"&amp;F807&amp;"$3:$CZ$554"),$C807-3*(B806-1)+D$1,FALSE)</f>
        <v>Wigan</v>
      </c>
      <c r="E810" s="30" t="str">
        <f ca="1">VLOOKUP($B810,INDIRECT("data!$"&amp;F807&amp;"$3:$CZ$554"),$C807-3*(B806-1)+E$1,FALSE)</f>
        <v>Bristol City</v>
      </c>
      <c r="F810" s="29">
        <f ca="1">VLOOKUP($B810,INDIRECT("data!$"&amp;F807&amp;"$3:$CZ$554"),$C807-3*(B806-1)+F$1,FALSE)</f>
        <v>1</v>
      </c>
      <c r="G810" s="29">
        <f ca="1">VLOOKUP($B810,INDIRECT("data!$"&amp;F807&amp;"$3:$CZ$554"),$C807-3*(B806-1)+G$1,FALSE)</f>
        <v>0</v>
      </c>
      <c r="H810" s="15" t="str">
        <f ca="1">VLOOKUP($B810,INDIRECT("data!$"&amp;F807&amp;"$3:$CZ$554"),$C807-3*(B806-1)+H$1,FALSE)</f>
        <v>H</v>
      </c>
      <c r="I810" s="29">
        <f ca="1">VLOOKUP($B810,INDIRECT("data!$"&amp;F807&amp;"$3:$CZ$554"),$C807-3*(B806-1)+I$1,FALSE)</f>
        <v>0</v>
      </c>
      <c r="J810" s="29">
        <f ca="1">VLOOKUP($B810,INDIRECT("data!$"&amp;F807&amp;"$3:$CZ$554"),$C807-3*(B806-1)+J$1,FALSE)</f>
        <v>0</v>
      </c>
      <c r="K810" s="15" t="str">
        <f ca="1">VLOOKUP($B810,INDIRECT("data!$"&amp;F807&amp;"$3:$CZ$554"),$C807-3*(B806-1)+K$1,FALSE)</f>
        <v>D</v>
      </c>
      <c r="L810" s="30" t="str">
        <f ca="1">VLOOKUP($B810,INDIRECT("data!$"&amp;F807&amp;"$3:$CZ$554"),$C807-3*(B806-1)+L$1,FALSE)</f>
        <v>O Langford</v>
      </c>
      <c r="M810" s="45">
        <f ca="1">VLOOKUP($B810,INDIRECT("data!$"&amp;F807&amp;"$3:$CZ$554"),$C807-3*(B806-1)+M$1,FALSE)</f>
        <v>9</v>
      </c>
      <c r="N810" s="45">
        <f ca="1">VLOOKUP($B810,INDIRECT("data!$"&amp;F807&amp;"$3:$CZ$554"),$C807-3*(B806-1)+N$1,FALSE)</f>
        <v>9</v>
      </c>
      <c r="O810" s="45">
        <f ca="1">VLOOKUP($B810,INDIRECT("data!$"&amp;F807&amp;"$3:$CZ$554"),$C807-3*(B806-1)+O$1,FALSE)</f>
        <v>1</v>
      </c>
      <c r="P810" s="45">
        <f ca="1">VLOOKUP($B810,INDIRECT("data!$"&amp;F807&amp;"$3:$CZ$554"),$C807-3*(B806-1)+P$1,FALSE)</f>
        <v>3</v>
      </c>
      <c r="Q810" s="45">
        <f ca="1">VLOOKUP($B810,INDIRECT("data!$"&amp;F807&amp;"$3:$CZ$554"),$C807-3*(B806-1)+Q$1,FALSE)</f>
        <v>12</v>
      </c>
      <c r="R810" s="45">
        <f ca="1">VLOOKUP($B810,INDIRECT("data!$"&amp;F807&amp;"$3:$CZ$554"),$C807-3*(B806-1)+R$1,FALSE)</f>
        <v>13</v>
      </c>
      <c r="S810" s="45">
        <f ca="1">VLOOKUP($B810,INDIRECT("data!$"&amp;F807&amp;"$3:$CZ$554"),$C807-3*(B806-1)+S$1,FALSE)</f>
        <v>2</v>
      </c>
      <c r="T810" s="45">
        <f ca="1">VLOOKUP($B810,INDIRECT("data!$"&amp;F807&amp;"$3:$CZ$554"),$C807-3*(B806-1)+T$1,FALSE)</f>
        <v>4</v>
      </c>
      <c r="U810" s="45">
        <f ca="1">VLOOKUP($B810,INDIRECT("data!$"&amp;F807&amp;"$3:$CZ$554"),$C807-3*(B806-1)+U$1,FALSE)</f>
        <v>2</v>
      </c>
      <c r="V810" s="45">
        <f ca="1">VLOOKUP($B810,INDIRECT("data!$"&amp;F807&amp;"$3:$CZ$554"),$C807-3*(B806-1)+V$1,FALSE)</f>
        <v>1</v>
      </c>
      <c r="W810" s="45">
        <f ca="1">VLOOKUP($B810,INDIRECT("data!$"&amp;F807&amp;"$3:$CZ$554"),$C807-3*(B806-1)+W$1,FALSE)</f>
        <v>0</v>
      </c>
      <c r="X810" s="45">
        <f ca="1">VLOOKUP($B810,INDIRECT("data!$"&amp;F807&amp;"$3:$CZ$554"),$C807-3*(B806-1)+X$1,FALSE)</f>
        <v>0</v>
      </c>
      <c r="Y810" s="47">
        <f ca="1">VLOOKUP($B810,INDIRECT("data!$"&amp;F807&amp;"$3:$CZ$554"),$C807-3*(B806-1)+Y$1,FALSE)</f>
        <v>2.2999999999999998</v>
      </c>
      <c r="Z810" s="47">
        <f ca="1">VLOOKUP($B810,INDIRECT("data!$"&amp;F807&amp;"$3:$CZ$554"),$C807-3*(B806-1)+Z$1,FALSE)</f>
        <v>3.5</v>
      </c>
      <c r="AA810" s="47">
        <f ca="1">VLOOKUP($B810,INDIRECT("data!$"&amp;F807&amp;"$3:$CZ$554"),$C807-3*(B806-1)+AA$1,FALSE)</f>
        <v>3.3</v>
      </c>
      <c r="AB810" s="47">
        <f ca="1">VLOOKUP($B810,INDIRECT("data!$"&amp;F807&amp;"$3:$CZ$554"),$C807-3*(B806-1)+AB$1,FALSE)</f>
        <v>2.2999999999999998</v>
      </c>
      <c r="AC810" s="47">
        <f ca="1">VLOOKUP($B810,INDIRECT("data!$"&amp;F807&amp;"$3:$CZ$554"),$C807-3*(B806-1)+AC$1,FALSE)</f>
        <v>3.47</v>
      </c>
      <c r="AD810" s="47">
        <f ca="1">VLOOKUP($B810,INDIRECT("data!$"&amp;F807&amp;"$3:$CZ$554"),$C807-3*(B806-1)+AD$1,FALSE)</f>
        <v>3.27</v>
      </c>
      <c r="AE810" s="47">
        <f ca="1">VLOOKUP($B810,INDIRECT("data!$"&amp;F807&amp;"$3:$CZ$554"),$C807-3*(B806-1)+AE$1,FALSE)</f>
        <v>1.78</v>
      </c>
      <c r="AF810" s="47">
        <f ca="1">VLOOKUP($B810,INDIRECT("data!$"&amp;F807&amp;"$3:$CZ$554"),$C807-3*(B806-1)+AF$1,FALSE)</f>
        <v>2.02</v>
      </c>
      <c r="AG810" s="65">
        <f t="shared" ref="AG810:AG816" ca="1" si="1747">IF(C810="","",F810+G810)</f>
        <v>1</v>
      </c>
      <c r="AH810" s="65">
        <f t="shared" ref="AH810:AH816" ca="1" si="1748">IF(C810="","",I810+J810)</f>
        <v>0</v>
      </c>
      <c r="AI810" s="65">
        <f t="shared" ref="AI810:AI816" ca="1" si="1749">IF(C810="","",AJ810+AK810)</f>
        <v>1</v>
      </c>
      <c r="AJ810" s="65">
        <f t="shared" ref="AJ810:AJ816" ca="1" si="1750">IF(C810="","",F810-I810)</f>
        <v>1</v>
      </c>
      <c r="AK810" s="65">
        <f t="shared" ref="AK810:AK816" ca="1" si="1751">IF(C810="","",G810-J810)</f>
        <v>0</v>
      </c>
      <c r="AL810" s="66" t="str">
        <f t="shared" ref="AL810:AL816" ca="1" si="1752">IF(AJ810&gt;AK810,"H",IF(AJ810=AK810,"D",IF(AJ810&lt;AK810,"A","Error!")))</f>
        <v>H</v>
      </c>
      <c r="AM810" s="66" t="str">
        <f t="shared" ref="AM810:AM816" ca="1" si="1753">IF(C810="","",CONCATENATE(K810,"-",H810))</f>
        <v>D-H</v>
      </c>
      <c r="AN810" s="65">
        <f t="shared" ref="AN810:AN816" ca="1" si="1754">IF(C810="","",IF(AND(F810&gt;0,G810&gt;0),1,0))</f>
        <v>0</v>
      </c>
      <c r="AO810" s="65">
        <f t="shared" ref="AO810:AO816" ca="1" si="1755">IF(C810="","",IF(AND(F810&gt;0,I810&gt;0),1,0))</f>
        <v>0</v>
      </c>
      <c r="AP810" s="65">
        <f t="shared" ref="AP810:AP816" ca="1" si="1756">IF(C810="","",IF(AND(G810&gt;0,J810&gt;0),1,0))</f>
        <v>0</v>
      </c>
      <c r="AQ810" s="65">
        <f t="shared" ref="AQ810:AQ816" ca="1" si="1757">IF(C810="","",IF(AND(H810="H",G810=0),1,0))</f>
        <v>1</v>
      </c>
      <c r="AR810" s="65">
        <f t="shared" ref="AR810:AR816" ca="1" si="1758">IF(C810="","",IF(AND(H810="A",F810=0),1,0))</f>
        <v>0</v>
      </c>
      <c r="AS810" s="65">
        <f t="shared" ref="AS810:AS816" ca="1" si="1759">IF(C810="","",IF(AND(K810="H",AL810="H"),1,0))</f>
        <v>0</v>
      </c>
      <c r="AT810" s="65">
        <f t="shared" ref="AT810:AT816" ca="1" si="1760">IF(C810="","",IF(AND(K810="A",AL810="A"),1,0))</f>
        <v>0</v>
      </c>
    </row>
    <row r="811" spans="1:46" ht="18" customHeight="1" x14ac:dyDescent="0.25">
      <c r="A811" s="49" t="str">
        <f ca="1">CONCATENATE(B808,"-",B811)</f>
        <v>Wigan-Home-3</v>
      </c>
      <c r="B811" s="12">
        <v>3</v>
      </c>
      <c r="C811" s="41">
        <f ca="1">VLOOKUP($B811,INDIRECT("data!$"&amp;F807&amp;"$3:$CZ$554"),$C807-3*(B806-1)+C$1,FALSE)</f>
        <v>43361</v>
      </c>
      <c r="D811" s="30" t="str">
        <f ca="1">VLOOKUP($B811,INDIRECT("data!$"&amp;F807&amp;"$3:$CZ$554"),$C807-3*(B806-1)+D$1,FALSE)</f>
        <v>Wigan</v>
      </c>
      <c r="E811" s="30" t="str">
        <f ca="1">VLOOKUP($B811,INDIRECT("data!$"&amp;F807&amp;"$3:$CZ$554"),$C807-3*(B806-1)+E$1,FALSE)</f>
        <v>Hull</v>
      </c>
      <c r="F811" s="29">
        <f ca="1">VLOOKUP($B811,INDIRECT("data!$"&amp;F807&amp;"$3:$CZ$554"),$C807-3*(B806-1)+F$1,FALSE)</f>
        <v>2</v>
      </c>
      <c r="G811" s="29">
        <f ca="1">VLOOKUP($B811,INDIRECT("data!$"&amp;F807&amp;"$3:$CZ$554"),$C807-3*(B806-1)+G$1,FALSE)</f>
        <v>1</v>
      </c>
      <c r="H811" s="15" t="str">
        <f ca="1">VLOOKUP($B811,INDIRECT("data!$"&amp;F807&amp;"$3:$CZ$554"),$C807-3*(B806-1)+H$1,FALSE)</f>
        <v>H</v>
      </c>
      <c r="I811" s="29">
        <f ca="1">VLOOKUP($B811,INDIRECT("data!$"&amp;F807&amp;"$3:$CZ$554"),$C807-3*(B806-1)+I$1,FALSE)</f>
        <v>2</v>
      </c>
      <c r="J811" s="29">
        <f ca="1">VLOOKUP($B811,INDIRECT("data!$"&amp;F807&amp;"$3:$CZ$554"),$C807-3*(B806-1)+J$1,FALSE)</f>
        <v>1</v>
      </c>
      <c r="K811" s="15" t="str">
        <f ca="1">VLOOKUP($B811,INDIRECT("data!$"&amp;F807&amp;"$3:$CZ$554"),$C807-3*(B806-1)+K$1,FALSE)</f>
        <v>H</v>
      </c>
      <c r="L811" s="30" t="str">
        <f ca="1">VLOOKUP($B811,INDIRECT("data!$"&amp;F807&amp;"$3:$CZ$554"),$C807-3*(B806-1)+L$1,FALSE)</f>
        <v>D Webb</v>
      </c>
      <c r="M811" s="45">
        <f ca="1">VLOOKUP($B811,INDIRECT("data!$"&amp;F807&amp;"$3:$CZ$554"),$C807-3*(B806-1)+M$1,FALSE)</f>
        <v>18</v>
      </c>
      <c r="N811" s="45">
        <f ca="1">VLOOKUP($B811,INDIRECT("data!$"&amp;F807&amp;"$3:$CZ$554"),$C807-3*(B806-1)+N$1,FALSE)</f>
        <v>7</v>
      </c>
      <c r="O811" s="45">
        <f ca="1">VLOOKUP($B811,INDIRECT("data!$"&amp;F807&amp;"$3:$CZ$554"),$C807-3*(B806-1)+O$1,FALSE)</f>
        <v>7</v>
      </c>
      <c r="P811" s="45">
        <f ca="1">VLOOKUP($B811,INDIRECT("data!$"&amp;F807&amp;"$3:$CZ$554"),$C807-3*(B806-1)+P$1,FALSE)</f>
        <v>4</v>
      </c>
      <c r="Q811" s="45">
        <f ca="1">VLOOKUP($B811,INDIRECT("data!$"&amp;F807&amp;"$3:$CZ$554"),$C807-3*(B806-1)+Q$1,FALSE)</f>
        <v>12</v>
      </c>
      <c r="R811" s="45">
        <f ca="1">VLOOKUP($B811,INDIRECT("data!$"&amp;F807&amp;"$3:$CZ$554"),$C807-3*(B806-1)+R$1,FALSE)</f>
        <v>10</v>
      </c>
      <c r="S811" s="45">
        <f ca="1">VLOOKUP($B811,INDIRECT("data!$"&amp;F807&amp;"$3:$CZ$554"),$C807-3*(B806-1)+S$1,FALSE)</f>
        <v>7</v>
      </c>
      <c r="T811" s="45">
        <f ca="1">VLOOKUP($B811,INDIRECT("data!$"&amp;F807&amp;"$3:$CZ$554"),$C807-3*(B806-1)+T$1,FALSE)</f>
        <v>3</v>
      </c>
      <c r="U811" s="45">
        <f ca="1">VLOOKUP($B811,INDIRECT("data!$"&amp;F807&amp;"$3:$CZ$554"),$C807-3*(B806-1)+U$1,FALSE)</f>
        <v>1</v>
      </c>
      <c r="V811" s="45">
        <f ca="1">VLOOKUP($B811,INDIRECT("data!$"&amp;F807&amp;"$3:$CZ$554"),$C807-3*(B806-1)+V$1,FALSE)</f>
        <v>3</v>
      </c>
      <c r="W811" s="45">
        <f ca="1">VLOOKUP($B811,INDIRECT("data!$"&amp;F807&amp;"$3:$CZ$554"),$C807-3*(B806-1)+W$1,FALSE)</f>
        <v>0</v>
      </c>
      <c r="X811" s="45">
        <f ca="1">VLOOKUP($B811,INDIRECT("data!$"&amp;F807&amp;"$3:$CZ$554"),$C807-3*(B806-1)+X$1,FALSE)</f>
        <v>0</v>
      </c>
      <c r="Y811" s="47">
        <f ca="1">VLOOKUP($B811,INDIRECT("data!$"&amp;F807&amp;"$3:$CZ$554"),$C807-3*(B806-1)+Y$1,FALSE)</f>
        <v>2</v>
      </c>
      <c r="Z811" s="47">
        <f ca="1">VLOOKUP($B811,INDIRECT("data!$"&amp;F807&amp;"$3:$CZ$554"),$C807-3*(B806-1)+Z$1,FALSE)</f>
        <v>3.5</v>
      </c>
      <c r="AA811" s="47">
        <f ca="1">VLOOKUP($B811,INDIRECT("data!$"&amp;F807&amp;"$3:$CZ$554"),$C807-3*(B806-1)+AA$1,FALSE)</f>
        <v>4.0999999999999996</v>
      </c>
      <c r="AB811" s="47">
        <f ca="1">VLOOKUP($B811,INDIRECT("data!$"&amp;F807&amp;"$3:$CZ$554"),$C807-3*(B806-1)+AB$1,FALSE)</f>
        <v>2.04</v>
      </c>
      <c r="AC811" s="47">
        <f ca="1">VLOOKUP($B811,INDIRECT("data!$"&amp;F807&amp;"$3:$CZ$554"),$C807-3*(B806-1)+AC$1,FALSE)</f>
        <v>3.5</v>
      </c>
      <c r="AD811" s="47">
        <f ca="1">VLOOKUP($B811,INDIRECT("data!$"&amp;F807&amp;"$3:$CZ$554"),$C807-3*(B806-1)+AD$1,FALSE)</f>
        <v>3.96</v>
      </c>
      <c r="AE811" s="47">
        <f ca="1">VLOOKUP($B811,INDIRECT("data!$"&amp;F807&amp;"$3:$CZ$554"),$C807-3*(B806-1)+AE$1,FALSE)</f>
        <v>1.82</v>
      </c>
      <c r="AF811" s="47">
        <f ca="1">VLOOKUP($B811,INDIRECT("data!$"&amp;F807&amp;"$3:$CZ$554"),$C807-3*(B806-1)+AF$1,FALSE)</f>
        <v>1.98</v>
      </c>
      <c r="AG811" s="65">
        <f t="shared" ca="1" si="1747"/>
        <v>3</v>
      </c>
      <c r="AH811" s="65">
        <f t="shared" ca="1" si="1748"/>
        <v>3</v>
      </c>
      <c r="AI811" s="65">
        <f t="shared" ca="1" si="1749"/>
        <v>0</v>
      </c>
      <c r="AJ811" s="65">
        <f t="shared" ca="1" si="1750"/>
        <v>0</v>
      </c>
      <c r="AK811" s="65">
        <f t="shared" ca="1" si="1751"/>
        <v>0</v>
      </c>
      <c r="AL811" s="66" t="str">
        <f t="shared" ca="1" si="1752"/>
        <v>D</v>
      </c>
      <c r="AM811" s="66" t="str">
        <f t="shared" ca="1" si="1753"/>
        <v>H-H</v>
      </c>
      <c r="AN811" s="65">
        <f t="shared" ca="1" si="1754"/>
        <v>1</v>
      </c>
      <c r="AO811" s="65">
        <f t="shared" ca="1" si="1755"/>
        <v>1</v>
      </c>
      <c r="AP811" s="65">
        <f t="shared" ca="1" si="1756"/>
        <v>1</v>
      </c>
      <c r="AQ811" s="65">
        <f t="shared" ca="1" si="1757"/>
        <v>0</v>
      </c>
      <c r="AR811" s="65">
        <f t="shared" ca="1" si="1758"/>
        <v>0</v>
      </c>
      <c r="AS811" s="65">
        <f t="shared" ca="1" si="1759"/>
        <v>0</v>
      </c>
      <c r="AT811" s="65">
        <f t="shared" ca="1" si="1760"/>
        <v>0</v>
      </c>
    </row>
    <row r="812" spans="1:46" ht="18" customHeight="1" x14ac:dyDescent="0.25">
      <c r="A812" s="49" t="str">
        <f ca="1">CONCATENATE(B808,"-",B812)</f>
        <v>Wigan-Home-4</v>
      </c>
      <c r="B812" s="12">
        <v>4</v>
      </c>
      <c r="C812" s="41">
        <f ca="1">VLOOKUP($B812,INDIRECT("data!$"&amp;F807&amp;"$3:$CZ$554"),$C807-3*(B806-1)+C$1,FALSE)</f>
        <v>43344</v>
      </c>
      <c r="D812" s="30" t="str">
        <f ca="1">VLOOKUP($B812,INDIRECT("data!$"&amp;F807&amp;"$3:$CZ$554"),$C807-3*(B806-1)+D$1,FALSE)</f>
        <v>Wigan</v>
      </c>
      <c r="E812" s="30" t="str">
        <f ca="1">VLOOKUP($B812,INDIRECT("data!$"&amp;F807&amp;"$3:$CZ$554"),$C807-3*(B806-1)+E$1,FALSE)</f>
        <v>Rotherham</v>
      </c>
      <c r="F812" s="29">
        <f ca="1">VLOOKUP($B812,INDIRECT("data!$"&amp;F807&amp;"$3:$CZ$554"),$C807-3*(B806-1)+F$1,FALSE)</f>
        <v>1</v>
      </c>
      <c r="G812" s="29">
        <f ca="1">VLOOKUP($B812,INDIRECT("data!$"&amp;F807&amp;"$3:$CZ$554"),$C807-3*(B806-1)+G$1,FALSE)</f>
        <v>0</v>
      </c>
      <c r="H812" s="15" t="str">
        <f ca="1">VLOOKUP($B812,INDIRECT("data!$"&amp;F807&amp;"$3:$CZ$554"),$C807-3*(B806-1)+H$1,FALSE)</f>
        <v>H</v>
      </c>
      <c r="I812" s="29">
        <f ca="1">VLOOKUP($B812,INDIRECT("data!$"&amp;F807&amp;"$3:$CZ$554"),$C807-3*(B806-1)+I$1,FALSE)</f>
        <v>0</v>
      </c>
      <c r="J812" s="29">
        <f ca="1">VLOOKUP($B812,INDIRECT("data!$"&amp;F807&amp;"$3:$CZ$554"),$C807-3*(B806-1)+J$1,FALSE)</f>
        <v>0</v>
      </c>
      <c r="K812" s="15" t="str">
        <f ca="1">VLOOKUP($B812,INDIRECT("data!$"&amp;F807&amp;"$3:$CZ$554"),$C807-3*(B806-1)+K$1,FALSE)</f>
        <v>D</v>
      </c>
      <c r="L812" s="30" t="str">
        <f ca="1">VLOOKUP($B812,INDIRECT("data!$"&amp;F807&amp;"$3:$CZ$554"),$C807-3*(B806-1)+L$1,FALSE)</f>
        <v>S Duncan</v>
      </c>
      <c r="M812" s="45">
        <f ca="1">VLOOKUP($B812,INDIRECT("data!$"&amp;F807&amp;"$3:$CZ$554"),$C807-3*(B806-1)+M$1,FALSE)</f>
        <v>16</v>
      </c>
      <c r="N812" s="45">
        <f ca="1">VLOOKUP($B812,INDIRECT("data!$"&amp;F807&amp;"$3:$CZ$554"),$C807-3*(B806-1)+N$1,FALSE)</f>
        <v>16</v>
      </c>
      <c r="O812" s="45">
        <f ca="1">VLOOKUP($B812,INDIRECT("data!$"&amp;F807&amp;"$3:$CZ$554"),$C807-3*(B806-1)+O$1,FALSE)</f>
        <v>5</v>
      </c>
      <c r="P812" s="45">
        <f ca="1">VLOOKUP($B812,INDIRECT("data!$"&amp;F807&amp;"$3:$CZ$554"),$C807-3*(B806-1)+P$1,FALSE)</f>
        <v>4</v>
      </c>
      <c r="Q812" s="45">
        <f ca="1">VLOOKUP($B812,INDIRECT("data!$"&amp;F807&amp;"$3:$CZ$554"),$C807-3*(B806-1)+Q$1,FALSE)</f>
        <v>10</v>
      </c>
      <c r="R812" s="45">
        <f ca="1">VLOOKUP($B812,INDIRECT("data!$"&amp;F807&amp;"$3:$CZ$554"),$C807-3*(B806-1)+R$1,FALSE)</f>
        <v>13</v>
      </c>
      <c r="S812" s="45">
        <f ca="1">VLOOKUP($B812,INDIRECT("data!$"&amp;F807&amp;"$3:$CZ$554"),$C807-3*(B806-1)+S$1,FALSE)</f>
        <v>3</v>
      </c>
      <c r="T812" s="45">
        <f ca="1">VLOOKUP($B812,INDIRECT("data!$"&amp;F807&amp;"$3:$CZ$554"),$C807-3*(B806-1)+T$1,FALSE)</f>
        <v>6</v>
      </c>
      <c r="U812" s="45">
        <f ca="1">VLOOKUP($B812,INDIRECT("data!$"&amp;F807&amp;"$3:$CZ$554"),$C807-3*(B806-1)+U$1,FALSE)</f>
        <v>2</v>
      </c>
      <c r="V812" s="45">
        <f ca="1">VLOOKUP($B812,INDIRECT("data!$"&amp;F807&amp;"$3:$CZ$554"),$C807-3*(B806-1)+V$1,FALSE)</f>
        <v>3</v>
      </c>
      <c r="W812" s="45">
        <f ca="1">VLOOKUP($B812,INDIRECT("data!$"&amp;F807&amp;"$3:$CZ$554"),$C807-3*(B806-1)+W$1,FALSE)</f>
        <v>0</v>
      </c>
      <c r="X812" s="45">
        <f ca="1">VLOOKUP($B812,INDIRECT("data!$"&amp;F807&amp;"$3:$CZ$554"),$C807-3*(B806-1)+X$1,FALSE)</f>
        <v>0</v>
      </c>
      <c r="Y812" s="47">
        <f ca="1">VLOOKUP($B812,INDIRECT("data!$"&amp;F807&amp;"$3:$CZ$554"),$C807-3*(B806-1)+Y$1,FALSE)</f>
        <v>1.57</v>
      </c>
      <c r="Z812" s="47">
        <f ca="1">VLOOKUP($B812,INDIRECT("data!$"&amp;F807&amp;"$3:$CZ$554"),$C807-3*(B806-1)+Z$1,FALSE)</f>
        <v>4.2</v>
      </c>
      <c r="AA812" s="47">
        <f ca="1">VLOOKUP($B812,INDIRECT("data!$"&amp;F807&amp;"$3:$CZ$554"),$C807-3*(B806-1)+AA$1,FALSE)</f>
        <v>6.5</v>
      </c>
      <c r="AB812" s="47">
        <f ca="1">VLOOKUP($B812,INDIRECT("data!$"&amp;F807&amp;"$3:$CZ$554"),$C807-3*(B806-1)+AB$1,FALSE)</f>
        <v>1.56</v>
      </c>
      <c r="AC812" s="47">
        <f ca="1">VLOOKUP($B812,INDIRECT("data!$"&amp;F807&amp;"$3:$CZ$554"),$C807-3*(B806-1)+AC$1,FALSE)</f>
        <v>4.3</v>
      </c>
      <c r="AD812" s="47">
        <f ca="1">VLOOKUP($B812,INDIRECT("data!$"&amp;F807&amp;"$3:$CZ$554"),$C807-3*(B806-1)+AD$1,FALSE)</f>
        <v>6.69</v>
      </c>
      <c r="AE812" s="47">
        <f ca="1">VLOOKUP($B812,INDIRECT("data!$"&amp;F807&amp;"$3:$CZ$554"),$C807-3*(B806-1)+AE$1,FALSE)</f>
        <v>1.68</v>
      </c>
      <c r="AF812" s="47">
        <f ca="1">VLOOKUP($B812,INDIRECT("data!$"&amp;F807&amp;"$3:$CZ$554"),$C807-3*(B806-1)+AF$1,FALSE)</f>
        <v>2.15</v>
      </c>
      <c r="AG812" s="65">
        <f t="shared" ca="1" si="1747"/>
        <v>1</v>
      </c>
      <c r="AH812" s="65">
        <f t="shared" ca="1" si="1748"/>
        <v>0</v>
      </c>
      <c r="AI812" s="65">
        <f t="shared" ca="1" si="1749"/>
        <v>1</v>
      </c>
      <c r="AJ812" s="65">
        <f t="shared" ca="1" si="1750"/>
        <v>1</v>
      </c>
      <c r="AK812" s="65">
        <f t="shared" ca="1" si="1751"/>
        <v>0</v>
      </c>
      <c r="AL812" s="66" t="str">
        <f t="shared" ca="1" si="1752"/>
        <v>H</v>
      </c>
      <c r="AM812" s="66" t="str">
        <f t="shared" ca="1" si="1753"/>
        <v>D-H</v>
      </c>
      <c r="AN812" s="65">
        <f t="shared" ca="1" si="1754"/>
        <v>0</v>
      </c>
      <c r="AO812" s="65">
        <f t="shared" ca="1" si="1755"/>
        <v>0</v>
      </c>
      <c r="AP812" s="65">
        <f t="shared" ca="1" si="1756"/>
        <v>0</v>
      </c>
      <c r="AQ812" s="65">
        <f t="shared" ca="1" si="1757"/>
        <v>1</v>
      </c>
      <c r="AR812" s="65">
        <f t="shared" ca="1" si="1758"/>
        <v>0</v>
      </c>
      <c r="AS812" s="65">
        <f t="shared" ca="1" si="1759"/>
        <v>0</v>
      </c>
      <c r="AT812" s="65">
        <f t="shared" ca="1" si="1760"/>
        <v>0</v>
      </c>
    </row>
    <row r="813" spans="1:46" ht="18" customHeight="1" x14ac:dyDescent="0.25">
      <c r="A813" s="49" t="str">
        <f ca="1">CONCATENATE(B808,"-",B813)</f>
        <v>Wigan-Home-5</v>
      </c>
      <c r="B813" s="12">
        <v>5</v>
      </c>
      <c r="C813" s="41">
        <f ca="1">VLOOKUP($B813,INDIRECT("data!$"&amp;F807&amp;"$3:$CZ$554"),$C807-3*(B806-1)+C$1,FALSE)</f>
        <v>43330</v>
      </c>
      <c r="D813" s="30" t="str">
        <f ca="1">VLOOKUP($B813,INDIRECT("data!$"&amp;F807&amp;"$3:$CZ$554"),$C807-3*(B806-1)+D$1,FALSE)</f>
        <v>Wigan</v>
      </c>
      <c r="E813" s="30" t="str">
        <f ca="1">VLOOKUP($B813,INDIRECT("data!$"&amp;F807&amp;"$3:$CZ$554"),$C807-3*(B806-1)+E$1,FALSE)</f>
        <v>Nott'm Forest</v>
      </c>
      <c r="F813" s="29">
        <f ca="1">VLOOKUP($B813,INDIRECT("data!$"&amp;F807&amp;"$3:$CZ$554"),$C807-3*(B806-1)+F$1,FALSE)</f>
        <v>2</v>
      </c>
      <c r="G813" s="29">
        <f ca="1">VLOOKUP($B813,INDIRECT("data!$"&amp;F807&amp;"$3:$CZ$554"),$C807-3*(B806-1)+G$1,FALSE)</f>
        <v>2</v>
      </c>
      <c r="H813" s="15" t="str">
        <f ca="1">VLOOKUP($B813,INDIRECT("data!$"&amp;F807&amp;"$3:$CZ$554"),$C807-3*(B806-1)+H$1,FALSE)</f>
        <v>D</v>
      </c>
      <c r="I813" s="29">
        <f ca="1">VLOOKUP($B813,INDIRECT("data!$"&amp;F807&amp;"$3:$CZ$554"),$C807-3*(B806-1)+I$1,FALSE)</f>
        <v>2</v>
      </c>
      <c r="J813" s="29">
        <f ca="1">VLOOKUP($B813,INDIRECT("data!$"&amp;F807&amp;"$3:$CZ$554"),$C807-3*(B806-1)+J$1,FALSE)</f>
        <v>1</v>
      </c>
      <c r="K813" s="15" t="str">
        <f ca="1">VLOOKUP($B813,INDIRECT("data!$"&amp;F807&amp;"$3:$CZ$554"),$C807-3*(B806-1)+K$1,FALSE)</f>
        <v>H</v>
      </c>
      <c r="L813" s="30" t="str">
        <f ca="1">VLOOKUP($B813,INDIRECT("data!$"&amp;F807&amp;"$3:$CZ$554"),$C807-3*(B806-1)+L$1,FALSE)</f>
        <v>G Eltringham</v>
      </c>
      <c r="M813" s="45">
        <f ca="1">VLOOKUP($B813,INDIRECT("data!$"&amp;F807&amp;"$3:$CZ$554"),$C807-3*(B806-1)+M$1,FALSE)</f>
        <v>17</v>
      </c>
      <c r="N813" s="45">
        <f ca="1">VLOOKUP($B813,INDIRECT("data!$"&amp;F807&amp;"$3:$CZ$554"),$C807-3*(B806-1)+N$1,FALSE)</f>
        <v>9</v>
      </c>
      <c r="O813" s="45">
        <f ca="1">VLOOKUP($B813,INDIRECT("data!$"&amp;F807&amp;"$3:$CZ$554"),$C807-3*(B806-1)+O$1,FALSE)</f>
        <v>4</v>
      </c>
      <c r="P813" s="45">
        <f ca="1">VLOOKUP($B813,INDIRECT("data!$"&amp;F807&amp;"$3:$CZ$554"),$C807-3*(B806-1)+P$1,FALSE)</f>
        <v>4</v>
      </c>
      <c r="Q813" s="45">
        <f ca="1">VLOOKUP($B813,INDIRECT("data!$"&amp;F807&amp;"$3:$CZ$554"),$C807-3*(B806-1)+Q$1,FALSE)</f>
        <v>18</v>
      </c>
      <c r="R813" s="45">
        <f ca="1">VLOOKUP($B813,INDIRECT("data!$"&amp;F807&amp;"$3:$CZ$554"),$C807-3*(B806-1)+R$1,FALSE)</f>
        <v>18</v>
      </c>
      <c r="S813" s="45">
        <f ca="1">VLOOKUP($B813,INDIRECT("data!$"&amp;F807&amp;"$3:$CZ$554"),$C807-3*(B806-1)+S$1,FALSE)</f>
        <v>8</v>
      </c>
      <c r="T813" s="45">
        <f ca="1">VLOOKUP($B813,INDIRECT("data!$"&amp;F807&amp;"$3:$CZ$554"),$C807-3*(B806-1)+T$1,FALSE)</f>
        <v>14</v>
      </c>
      <c r="U813" s="45">
        <f ca="1">VLOOKUP($B813,INDIRECT("data!$"&amp;F807&amp;"$3:$CZ$554"),$C807-3*(B806-1)+U$1,FALSE)</f>
        <v>2</v>
      </c>
      <c r="V813" s="45">
        <f ca="1">VLOOKUP($B813,INDIRECT("data!$"&amp;F807&amp;"$3:$CZ$554"),$C807-3*(B806-1)+V$1,FALSE)</f>
        <v>4</v>
      </c>
      <c r="W813" s="45">
        <f ca="1">VLOOKUP($B813,INDIRECT("data!$"&amp;F807&amp;"$3:$CZ$554"),$C807-3*(B806-1)+W$1,FALSE)</f>
        <v>0</v>
      </c>
      <c r="X813" s="45">
        <f ca="1">VLOOKUP($B813,INDIRECT("data!$"&amp;F807&amp;"$3:$CZ$554"),$C807-3*(B806-1)+X$1,FALSE)</f>
        <v>0</v>
      </c>
      <c r="Y813" s="47">
        <f ca="1">VLOOKUP($B813,INDIRECT("data!$"&amp;F807&amp;"$3:$CZ$554"),$C807-3*(B806-1)+Y$1,FALSE)</f>
        <v>2.5</v>
      </c>
      <c r="Z813" s="47">
        <f ca="1">VLOOKUP($B813,INDIRECT("data!$"&amp;F807&amp;"$3:$CZ$554"),$C807-3*(B806-1)+Z$1,FALSE)</f>
        <v>3.4</v>
      </c>
      <c r="AA813" s="47">
        <f ca="1">VLOOKUP($B813,INDIRECT("data!$"&amp;F807&amp;"$3:$CZ$554"),$C807-3*(B806-1)+AA$1,FALSE)</f>
        <v>3</v>
      </c>
      <c r="AB813" s="47">
        <f ca="1">VLOOKUP($B813,INDIRECT("data!$"&amp;F807&amp;"$3:$CZ$554"),$C807-3*(B806-1)+AB$1,FALSE)</f>
        <v>2.5299999999999998</v>
      </c>
      <c r="AC813" s="47">
        <f ca="1">VLOOKUP($B813,INDIRECT("data!$"&amp;F807&amp;"$3:$CZ$554"),$C807-3*(B806-1)+AC$1,FALSE)</f>
        <v>3.31</v>
      </c>
      <c r="AD813" s="47">
        <f ca="1">VLOOKUP($B813,INDIRECT("data!$"&amp;F807&amp;"$3:$CZ$554"),$C807-3*(B806-1)+AD$1,FALSE)</f>
        <v>3.05</v>
      </c>
      <c r="AE813" s="47">
        <f ca="1">VLOOKUP($B813,INDIRECT("data!$"&amp;F807&amp;"$3:$CZ$554"),$C807-3*(B806-1)+AE$1,FALSE)</f>
        <v>2.06</v>
      </c>
      <c r="AF813" s="47">
        <f ca="1">VLOOKUP($B813,INDIRECT("data!$"&amp;F807&amp;"$3:$CZ$554"),$C807-3*(B806-1)+AF$1,FALSE)</f>
        <v>1.75</v>
      </c>
      <c r="AG813" s="65">
        <f t="shared" ca="1" si="1747"/>
        <v>4</v>
      </c>
      <c r="AH813" s="65">
        <f t="shared" ca="1" si="1748"/>
        <v>3</v>
      </c>
      <c r="AI813" s="65">
        <f t="shared" ca="1" si="1749"/>
        <v>1</v>
      </c>
      <c r="AJ813" s="65">
        <f t="shared" ca="1" si="1750"/>
        <v>0</v>
      </c>
      <c r="AK813" s="65">
        <f t="shared" ca="1" si="1751"/>
        <v>1</v>
      </c>
      <c r="AL813" s="66" t="str">
        <f t="shared" ca="1" si="1752"/>
        <v>A</v>
      </c>
      <c r="AM813" s="66" t="str">
        <f t="shared" ca="1" si="1753"/>
        <v>H-D</v>
      </c>
      <c r="AN813" s="65">
        <f t="shared" ca="1" si="1754"/>
        <v>1</v>
      </c>
      <c r="AO813" s="65">
        <f t="shared" ca="1" si="1755"/>
        <v>1</v>
      </c>
      <c r="AP813" s="65">
        <f t="shared" ca="1" si="1756"/>
        <v>1</v>
      </c>
      <c r="AQ813" s="65">
        <f t="shared" ca="1" si="1757"/>
        <v>0</v>
      </c>
      <c r="AR813" s="65">
        <f t="shared" ca="1" si="1758"/>
        <v>0</v>
      </c>
      <c r="AS813" s="65">
        <f t="shared" ca="1" si="1759"/>
        <v>0</v>
      </c>
      <c r="AT813" s="65">
        <f t="shared" ca="1" si="1760"/>
        <v>0</v>
      </c>
    </row>
    <row r="814" spans="1:46" ht="18" customHeight="1" x14ac:dyDescent="0.25">
      <c r="A814" s="49" t="str">
        <f ca="1">CONCATENATE(B808,"-",B814)</f>
        <v>Wigan-Home-6</v>
      </c>
      <c r="B814" s="12">
        <v>6</v>
      </c>
      <c r="C814" s="41">
        <f ca="1">VLOOKUP($B814,INDIRECT("data!$"&amp;F807&amp;"$3:$CZ$554"),$C807-3*(B806-1)+C$1,FALSE)</f>
        <v>43316</v>
      </c>
      <c r="D814" s="30" t="str">
        <f ca="1">VLOOKUP($B814,INDIRECT("data!$"&amp;F807&amp;"$3:$CZ$554"),$C807-3*(B806-1)+D$1,FALSE)</f>
        <v>Wigan</v>
      </c>
      <c r="E814" s="30" t="str">
        <f ca="1">VLOOKUP($B814,INDIRECT("data!$"&amp;F807&amp;"$3:$CZ$554"),$C807-3*(B806-1)+E$1,FALSE)</f>
        <v>Sheffield Weds</v>
      </c>
      <c r="F814" s="29">
        <f ca="1">VLOOKUP($B814,INDIRECT("data!$"&amp;F807&amp;"$3:$CZ$554"),$C807-3*(B806-1)+F$1,FALSE)</f>
        <v>3</v>
      </c>
      <c r="G814" s="29">
        <f ca="1">VLOOKUP($B814,INDIRECT("data!$"&amp;F807&amp;"$3:$CZ$554"),$C807-3*(B806-1)+G$1,FALSE)</f>
        <v>2</v>
      </c>
      <c r="H814" s="15" t="str">
        <f ca="1">VLOOKUP($B814,INDIRECT("data!$"&amp;F807&amp;"$3:$CZ$554"),$C807-3*(B806-1)+H$1,FALSE)</f>
        <v>H</v>
      </c>
      <c r="I814" s="29">
        <f ca="1">VLOOKUP($B814,INDIRECT("data!$"&amp;F807&amp;"$3:$CZ$554"),$C807-3*(B806-1)+I$1,FALSE)</f>
        <v>2</v>
      </c>
      <c r="J814" s="29">
        <f ca="1">VLOOKUP($B814,INDIRECT("data!$"&amp;F807&amp;"$3:$CZ$554"),$C807-3*(B806-1)+J$1,FALSE)</f>
        <v>1</v>
      </c>
      <c r="K814" s="15" t="str">
        <f ca="1">VLOOKUP($B814,INDIRECT("data!$"&amp;F807&amp;"$3:$CZ$554"),$C807-3*(B806-1)+K$1,FALSE)</f>
        <v>H</v>
      </c>
      <c r="L814" s="30" t="str">
        <f ca="1">VLOOKUP($B814,INDIRECT("data!$"&amp;F807&amp;"$3:$CZ$554"),$C807-3*(B806-1)+L$1,FALSE)</f>
        <v>T Robinson</v>
      </c>
      <c r="M814" s="45">
        <f ca="1">VLOOKUP($B814,INDIRECT("data!$"&amp;F807&amp;"$3:$CZ$554"),$C807-3*(B806-1)+M$1,FALSE)</f>
        <v>21</v>
      </c>
      <c r="N814" s="45">
        <f ca="1">VLOOKUP($B814,INDIRECT("data!$"&amp;F807&amp;"$3:$CZ$554"),$C807-3*(B806-1)+N$1,FALSE)</f>
        <v>8</v>
      </c>
      <c r="O814" s="45">
        <f ca="1">VLOOKUP($B814,INDIRECT("data!$"&amp;F807&amp;"$3:$CZ$554"),$C807-3*(B806-1)+O$1,FALSE)</f>
        <v>10</v>
      </c>
      <c r="P814" s="45">
        <f ca="1">VLOOKUP($B814,INDIRECT("data!$"&amp;F807&amp;"$3:$CZ$554"),$C807-3*(B806-1)+P$1,FALSE)</f>
        <v>4</v>
      </c>
      <c r="Q814" s="45">
        <f ca="1">VLOOKUP($B814,INDIRECT("data!$"&amp;F807&amp;"$3:$CZ$554"),$C807-3*(B806-1)+Q$1,FALSE)</f>
        <v>12</v>
      </c>
      <c r="R814" s="45">
        <f ca="1">VLOOKUP($B814,INDIRECT("data!$"&amp;F807&amp;"$3:$CZ$554"),$C807-3*(B806-1)+R$1,FALSE)</f>
        <v>12</v>
      </c>
      <c r="S814" s="45">
        <f ca="1">VLOOKUP($B814,INDIRECT("data!$"&amp;F807&amp;"$3:$CZ$554"),$C807-3*(B806-1)+S$1,FALSE)</f>
        <v>3</v>
      </c>
      <c r="T814" s="45">
        <f ca="1">VLOOKUP($B814,INDIRECT("data!$"&amp;F807&amp;"$3:$CZ$554"),$C807-3*(B806-1)+T$1,FALSE)</f>
        <v>3</v>
      </c>
      <c r="U814" s="45">
        <f ca="1">VLOOKUP($B814,INDIRECT("data!$"&amp;F807&amp;"$3:$CZ$554"),$C807-3*(B806-1)+U$1,FALSE)</f>
        <v>1</v>
      </c>
      <c r="V814" s="45">
        <f ca="1">VLOOKUP($B814,INDIRECT("data!$"&amp;F807&amp;"$3:$CZ$554"),$C807-3*(B806-1)+V$1,FALSE)</f>
        <v>3</v>
      </c>
      <c r="W814" s="45">
        <f ca="1">VLOOKUP($B814,INDIRECT("data!$"&amp;F807&amp;"$3:$CZ$554"),$C807-3*(B806-1)+W$1,FALSE)</f>
        <v>0</v>
      </c>
      <c r="X814" s="45">
        <f ca="1">VLOOKUP($B814,INDIRECT("data!$"&amp;F807&amp;"$3:$CZ$554"),$C807-3*(B806-1)+X$1,FALSE)</f>
        <v>1</v>
      </c>
      <c r="Y814" s="47">
        <f ca="1">VLOOKUP($B814,INDIRECT("data!$"&amp;F807&amp;"$3:$CZ$554"),$C807-3*(B806-1)+Y$1,FALSE)</f>
        <v>2.2000000000000002</v>
      </c>
      <c r="Z814" s="47">
        <f ca="1">VLOOKUP($B814,INDIRECT("data!$"&amp;F807&amp;"$3:$CZ$554"),$C807-3*(B806-1)+Z$1,FALSE)</f>
        <v>3.4</v>
      </c>
      <c r="AA814" s="47">
        <f ca="1">VLOOKUP($B814,INDIRECT("data!$"&amp;F807&amp;"$3:$CZ$554"),$C807-3*(B806-1)+AA$1,FALSE)</f>
        <v>3.6</v>
      </c>
      <c r="AB814" s="47">
        <f ca="1">VLOOKUP($B814,INDIRECT("data!$"&amp;F807&amp;"$3:$CZ$554"),$C807-3*(B806-1)+AB$1,FALSE)</f>
        <v>2.23</v>
      </c>
      <c r="AC814" s="47">
        <f ca="1">VLOOKUP($B814,INDIRECT("data!$"&amp;F807&amp;"$3:$CZ$554"),$C807-3*(B806-1)+AC$1,FALSE)</f>
        <v>3.28</v>
      </c>
      <c r="AD814" s="47">
        <f ca="1">VLOOKUP($B814,INDIRECT("data!$"&amp;F807&amp;"$3:$CZ$554"),$C807-3*(B806-1)+AD$1,FALSE)</f>
        <v>3.66</v>
      </c>
      <c r="AE814" s="47">
        <f ca="1">VLOOKUP($B814,INDIRECT("data!$"&amp;F807&amp;"$3:$CZ$554"),$C807-3*(B806-1)+AE$1,FALSE)</f>
        <v>2.1800000000000002</v>
      </c>
      <c r="AF814" s="47">
        <f ca="1">VLOOKUP($B814,INDIRECT("data!$"&amp;F807&amp;"$3:$CZ$554"),$C807-3*(B806-1)+AF$1,FALSE)</f>
        <v>1.66</v>
      </c>
      <c r="AG814" s="65">
        <f t="shared" ca="1" si="1747"/>
        <v>5</v>
      </c>
      <c r="AH814" s="65">
        <f t="shared" ca="1" si="1748"/>
        <v>3</v>
      </c>
      <c r="AI814" s="65">
        <f t="shared" ca="1" si="1749"/>
        <v>2</v>
      </c>
      <c r="AJ814" s="65">
        <f t="shared" ca="1" si="1750"/>
        <v>1</v>
      </c>
      <c r="AK814" s="65">
        <f t="shared" ca="1" si="1751"/>
        <v>1</v>
      </c>
      <c r="AL814" s="66" t="str">
        <f t="shared" ca="1" si="1752"/>
        <v>D</v>
      </c>
      <c r="AM814" s="66" t="str">
        <f t="shared" ca="1" si="1753"/>
        <v>H-H</v>
      </c>
      <c r="AN814" s="65">
        <f t="shared" ca="1" si="1754"/>
        <v>1</v>
      </c>
      <c r="AO814" s="65">
        <f t="shared" ca="1" si="1755"/>
        <v>1</v>
      </c>
      <c r="AP814" s="65">
        <f t="shared" ca="1" si="1756"/>
        <v>1</v>
      </c>
      <c r="AQ814" s="65">
        <f t="shared" ca="1" si="1757"/>
        <v>0</v>
      </c>
      <c r="AR814" s="65">
        <f t="shared" ca="1" si="1758"/>
        <v>0</v>
      </c>
      <c r="AS814" s="65">
        <f t="shared" ca="1" si="1759"/>
        <v>0</v>
      </c>
      <c r="AT814" s="65">
        <f t="shared" ca="1" si="1760"/>
        <v>0</v>
      </c>
    </row>
    <row r="815" spans="1:46" ht="18" customHeight="1" x14ac:dyDescent="0.25">
      <c r="A815" s="49" t="str">
        <f ca="1">CONCATENATE(B808,"-",B815)</f>
        <v>Wigan-Home-7</v>
      </c>
      <c r="B815" s="12">
        <v>7</v>
      </c>
      <c r="C815" s="41" t="e">
        <f ca="1">VLOOKUP($B815,INDIRECT("data!$"&amp;F807&amp;"$3:$CZ$554"),$C807-3*(B806-1)+C$1,FALSE)</f>
        <v>#N/A</v>
      </c>
      <c r="D815" s="30" t="e">
        <f ca="1">VLOOKUP($B815,INDIRECT("data!$"&amp;F807&amp;"$3:$CZ$554"),$C807-3*(B806-1)+D$1,FALSE)</f>
        <v>#N/A</v>
      </c>
      <c r="E815" s="30" t="e">
        <f ca="1">VLOOKUP($B815,INDIRECT("data!$"&amp;F807&amp;"$3:$CZ$554"),$C807-3*(B806-1)+E$1,FALSE)</f>
        <v>#N/A</v>
      </c>
      <c r="F815" s="29" t="e">
        <f ca="1">VLOOKUP($B815,INDIRECT("data!$"&amp;F807&amp;"$3:$CZ$554"),$C807-3*(B806-1)+F$1,FALSE)</f>
        <v>#N/A</v>
      </c>
      <c r="G815" s="29" t="e">
        <f ca="1">VLOOKUP($B815,INDIRECT("data!$"&amp;F807&amp;"$3:$CZ$554"),$C807-3*(B806-1)+G$1,FALSE)</f>
        <v>#N/A</v>
      </c>
      <c r="H815" s="15" t="e">
        <f ca="1">VLOOKUP($B815,INDIRECT("data!$"&amp;F807&amp;"$3:$CZ$554"),$C807-3*(B806-1)+H$1,FALSE)</f>
        <v>#N/A</v>
      </c>
      <c r="I815" s="29" t="e">
        <f ca="1">VLOOKUP($B815,INDIRECT("data!$"&amp;F807&amp;"$3:$CZ$554"),$C807-3*(B806-1)+I$1,FALSE)</f>
        <v>#N/A</v>
      </c>
      <c r="J815" s="29" t="e">
        <f ca="1">VLOOKUP($B815,INDIRECT("data!$"&amp;F807&amp;"$3:$CZ$554"),$C807-3*(B806-1)+J$1,FALSE)</f>
        <v>#N/A</v>
      </c>
      <c r="K815" s="15" t="e">
        <f ca="1">VLOOKUP($B815,INDIRECT("data!$"&amp;F807&amp;"$3:$CZ$554"),$C807-3*(B806-1)+K$1,FALSE)</f>
        <v>#N/A</v>
      </c>
      <c r="L815" s="30" t="e">
        <f ca="1">VLOOKUP($B815,INDIRECT("data!$"&amp;F807&amp;"$3:$CZ$554"),$C807-3*(B806-1)+L$1,FALSE)</f>
        <v>#N/A</v>
      </c>
      <c r="M815" s="45" t="e">
        <f ca="1">VLOOKUP($B815,INDIRECT("data!$"&amp;F807&amp;"$3:$CZ$554"),$C807-3*(B806-1)+M$1,FALSE)</f>
        <v>#N/A</v>
      </c>
      <c r="N815" s="45" t="e">
        <f ca="1">VLOOKUP($B815,INDIRECT("data!$"&amp;F807&amp;"$3:$CZ$554"),$C807-3*(B806-1)+N$1,FALSE)</f>
        <v>#N/A</v>
      </c>
      <c r="O815" s="45" t="e">
        <f ca="1">VLOOKUP($B815,INDIRECT("data!$"&amp;F807&amp;"$3:$CZ$554"),$C807-3*(B806-1)+O$1,FALSE)</f>
        <v>#N/A</v>
      </c>
      <c r="P815" s="45" t="e">
        <f ca="1">VLOOKUP($B815,INDIRECT("data!$"&amp;F807&amp;"$3:$CZ$554"),$C807-3*(B806-1)+P$1,FALSE)</f>
        <v>#N/A</v>
      </c>
      <c r="Q815" s="45" t="e">
        <f ca="1">VLOOKUP($B815,INDIRECT("data!$"&amp;F807&amp;"$3:$CZ$554"),$C807-3*(B806-1)+Q$1,FALSE)</f>
        <v>#N/A</v>
      </c>
      <c r="R815" s="45" t="e">
        <f ca="1">VLOOKUP($B815,INDIRECT("data!$"&amp;F807&amp;"$3:$CZ$554"),$C807-3*(B806-1)+R$1,FALSE)</f>
        <v>#N/A</v>
      </c>
      <c r="S815" s="45" t="e">
        <f ca="1">VLOOKUP($B815,INDIRECT("data!$"&amp;F807&amp;"$3:$CZ$554"),$C807-3*(B806-1)+S$1,FALSE)</f>
        <v>#N/A</v>
      </c>
      <c r="T815" s="45" t="e">
        <f ca="1">VLOOKUP($B815,INDIRECT("data!$"&amp;F807&amp;"$3:$CZ$554"),$C807-3*(B806-1)+T$1,FALSE)</f>
        <v>#N/A</v>
      </c>
      <c r="U815" s="45" t="e">
        <f ca="1">VLOOKUP($B815,INDIRECT("data!$"&amp;F807&amp;"$3:$CZ$554"),$C807-3*(B806-1)+U$1,FALSE)</f>
        <v>#N/A</v>
      </c>
      <c r="V815" s="45" t="e">
        <f ca="1">VLOOKUP($B815,INDIRECT("data!$"&amp;F807&amp;"$3:$CZ$554"),$C807-3*(B806-1)+V$1,FALSE)</f>
        <v>#N/A</v>
      </c>
      <c r="W815" s="45" t="e">
        <f ca="1">VLOOKUP($B815,INDIRECT("data!$"&amp;F807&amp;"$3:$CZ$554"),$C807-3*(B806-1)+W$1,FALSE)</f>
        <v>#N/A</v>
      </c>
      <c r="X815" s="45" t="e">
        <f ca="1">VLOOKUP($B815,INDIRECT("data!$"&amp;F807&amp;"$3:$CZ$554"),$C807-3*(B806-1)+X$1,FALSE)</f>
        <v>#N/A</v>
      </c>
      <c r="Y815" s="47" t="e">
        <f ca="1">VLOOKUP($B815,INDIRECT("data!$"&amp;F807&amp;"$3:$CZ$554"),$C807-3*(B806-1)+Y$1,FALSE)</f>
        <v>#N/A</v>
      </c>
      <c r="Z815" s="47" t="e">
        <f ca="1">VLOOKUP($B815,INDIRECT("data!$"&amp;F807&amp;"$3:$CZ$554"),$C807-3*(B806-1)+Z$1,FALSE)</f>
        <v>#N/A</v>
      </c>
      <c r="AA815" s="47" t="e">
        <f ca="1">VLOOKUP($B815,INDIRECT("data!$"&amp;F807&amp;"$3:$CZ$554"),$C807-3*(B806-1)+AA$1,FALSE)</f>
        <v>#N/A</v>
      </c>
      <c r="AB815" s="47" t="e">
        <f ca="1">VLOOKUP($B815,INDIRECT("data!$"&amp;F807&amp;"$3:$CZ$554"),$C807-3*(B806-1)+AB$1,FALSE)</f>
        <v>#N/A</v>
      </c>
      <c r="AC815" s="47" t="e">
        <f ca="1">VLOOKUP($B815,INDIRECT("data!$"&amp;F807&amp;"$3:$CZ$554"),$C807-3*(B806-1)+AC$1,FALSE)</f>
        <v>#N/A</v>
      </c>
      <c r="AD815" s="47" t="e">
        <f ca="1">VLOOKUP($B815,INDIRECT("data!$"&amp;F807&amp;"$3:$CZ$554"),$C807-3*(B806-1)+AD$1,FALSE)</f>
        <v>#N/A</v>
      </c>
      <c r="AE815" s="47" t="e">
        <f ca="1">VLOOKUP($B815,INDIRECT("data!$"&amp;F807&amp;"$3:$CZ$554"),$C807-3*(B806-1)+AE$1,FALSE)</f>
        <v>#N/A</v>
      </c>
      <c r="AF815" s="47" t="e">
        <f ca="1">VLOOKUP($B815,INDIRECT("data!$"&amp;F807&amp;"$3:$CZ$554"),$C807-3*(B806-1)+AF$1,FALSE)</f>
        <v>#N/A</v>
      </c>
      <c r="AG815" s="65" t="e">
        <f t="shared" ca="1" si="1747"/>
        <v>#N/A</v>
      </c>
      <c r="AH815" s="65" t="e">
        <f t="shared" ca="1" si="1748"/>
        <v>#N/A</v>
      </c>
      <c r="AI815" s="65" t="e">
        <f t="shared" ca="1" si="1749"/>
        <v>#N/A</v>
      </c>
      <c r="AJ815" s="65" t="e">
        <f t="shared" ca="1" si="1750"/>
        <v>#N/A</v>
      </c>
      <c r="AK815" s="65" t="e">
        <f t="shared" ca="1" si="1751"/>
        <v>#N/A</v>
      </c>
      <c r="AL815" s="66" t="e">
        <f t="shared" ca="1" si="1752"/>
        <v>#N/A</v>
      </c>
      <c r="AM815" s="66" t="e">
        <f t="shared" ca="1" si="1753"/>
        <v>#N/A</v>
      </c>
      <c r="AN815" s="65" t="e">
        <f t="shared" ca="1" si="1754"/>
        <v>#N/A</v>
      </c>
      <c r="AO815" s="65" t="e">
        <f t="shared" ca="1" si="1755"/>
        <v>#N/A</v>
      </c>
      <c r="AP815" s="65" t="e">
        <f t="shared" ca="1" si="1756"/>
        <v>#N/A</v>
      </c>
      <c r="AQ815" s="65" t="e">
        <f t="shared" ca="1" si="1757"/>
        <v>#N/A</v>
      </c>
      <c r="AR815" s="65" t="e">
        <f t="shared" ca="1" si="1758"/>
        <v>#N/A</v>
      </c>
      <c r="AS815" s="65" t="e">
        <f t="shared" ca="1" si="1759"/>
        <v>#N/A</v>
      </c>
      <c r="AT815" s="65" t="e">
        <f t="shared" ca="1" si="1760"/>
        <v>#N/A</v>
      </c>
    </row>
    <row r="816" spans="1:46" ht="18" customHeight="1" x14ac:dyDescent="0.25">
      <c r="A816" s="49" t="str">
        <f ca="1">CONCATENATE(B808,"-",B816)</f>
        <v>Wigan-Home-8</v>
      </c>
      <c r="B816" s="12">
        <v>8</v>
      </c>
      <c r="C816" s="41" t="e">
        <f ca="1">VLOOKUP($B816,INDIRECT("data!$"&amp;F807&amp;"$3:$CZ$554"),$C807-3*(B806-1)+C$1,FALSE)</f>
        <v>#N/A</v>
      </c>
      <c r="D816" s="30" t="e">
        <f ca="1">VLOOKUP($B816,INDIRECT("data!$"&amp;F807&amp;"$3:$CZ$554"),$C807-3*(B806-1)+D$1,FALSE)</f>
        <v>#N/A</v>
      </c>
      <c r="E816" s="30" t="e">
        <f ca="1">VLOOKUP($B816,INDIRECT("data!$"&amp;F807&amp;"$3:$CZ$554"),$C807-3*(B806-1)+E$1,FALSE)</f>
        <v>#N/A</v>
      </c>
      <c r="F816" s="29" t="e">
        <f ca="1">VLOOKUP($B816,INDIRECT("data!$"&amp;F807&amp;"$3:$CZ$554"),$C807-3*(B806-1)+F$1,FALSE)</f>
        <v>#N/A</v>
      </c>
      <c r="G816" s="29" t="e">
        <f ca="1">VLOOKUP($B816,INDIRECT("data!$"&amp;F807&amp;"$3:$CZ$554"),$C807-3*(B806-1)+G$1,FALSE)</f>
        <v>#N/A</v>
      </c>
      <c r="H816" s="15" t="e">
        <f ca="1">VLOOKUP($B816,INDIRECT("data!$"&amp;F807&amp;"$3:$CZ$554"),$C807-3*(B806-1)+H$1,FALSE)</f>
        <v>#N/A</v>
      </c>
      <c r="I816" s="29" t="e">
        <f ca="1">VLOOKUP($B816,INDIRECT("data!$"&amp;F807&amp;"$3:$CZ$554"),$C807-3*(B806-1)+I$1,FALSE)</f>
        <v>#N/A</v>
      </c>
      <c r="J816" s="29" t="e">
        <f ca="1">VLOOKUP($B816,INDIRECT("data!$"&amp;F807&amp;"$3:$CZ$554"),$C807-3*(B806-1)+J$1,FALSE)</f>
        <v>#N/A</v>
      </c>
      <c r="K816" s="15" t="e">
        <f ca="1">VLOOKUP($B816,INDIRECT("data!$"&amp;F807&amp;"$3:$CZ$554"),$C807-3*(B806-1)+K$1,FALSE)</f>
        <v>#N/A</v>
      </c>
      <c r="L816" s="30" t="e">
        <f ca="1">VLOOKUP($B816,INDIRECT("data!$"&amp;F807&amp;"$3:$CZ$554"),$C807-3*(B806-1)+L$1,FALSE)</f>
        <v>#N/A</v>
      </c>
      <c r="M816" s="45" t="e">
        <f ca="1">VLOOKUP($B816,INDIRECT("data!$"&amp;F807&amp;"$3:$CZ$554"),$C807-3*(B806-1)+M$1,FALSE)</f>
        <v>#N/A</v>
      </c>
      <c r="N816" s="45" t="e">
        <f ca="1">VLOOKUP($B816,INDIRECT("data!$"&amp;F807&amp;"$3:$CZ$554"),$C807-3*(B806-1)+N$1,FALSE)</f>
        <v>#N/A</v>
      </c>
      <c r="O816" s="45" t="e">
        <f ca="1">VLOOKUP($B816,INDIRECT("data!$"&amp;F807&amp;"$3:$CZ$554"),$C807-3*(B806-1)+O$1,FALSE)</f>
        <v>#N/A</v>
      </c>
      <c r="P816" s="45" t="e">
        <f ca="1">VLOOKUP($B816,INDIRECT("data!$"&amp;F807&amp;"$3:$CZ$554"),$C807-3*(B806-1)+P$1,FALSE)</f>
        <v>#N/A</v>
      </c>
      <c r="Q816" s="45" t="e">
        <f ca="1">VLOOKUP($B816,INDIRECT("data!$"&amp;F807&amp;"$3:$CZ$554"),$C807-3*(B806-1)+Q$1,FALSE)</f>
        <v>#N/A</v>
      </c>
      <c r="R816" s="45" t="e">
        <f ca="1">VLOOKUP($B816,INDIRECT("data!$"&amp;F807&amp;"$3:$CZ$554"),$C807-3*(B806-1)+R$1,FALSE)</f>
        <v>#N/A</v>
      </c>
      <c r="S816" s="45" t="e">
        <f ca="1">VLOOKUP($B816,INDIRECT("data!$"&amp;F807&amp;"$3:$CZ$554"),$C807-3*(B806-1)+S$1,FALSE)</f>
        <v>#N/A</v>
      </c>
      <c r="T816" s="45" t="e">
        <f ca="1">VLOOKUP($B816,INDIRECT("data!$"&amp;F807&amp;"$3:$CZ$554"),$C807-3*(B806-1)+T$1,FALSE)</f>
        <v>#N/A</v>
      </c>
      <c r="U816" s="45" t="e">
        <f ca="1">VLOOKUP($B816,INDIRECT("data!$"&amp;F807&amp;"$3:$CZ$554"),$C807-3*(B806-1)+U$1,FALSE)</f>
        <v>#N/A</v>
      </c>
      <c r="V816" s="45" t="e">
        <f ca="1">VLOOKUP($B816,INDIRECT("data!$"&amp;F807&amp;"$3:$CZ$554"),$C807-3*(B806-1)+V$1,FALSE)</f>
        <v>#N/A</v>
      </c>
      <c r="W816" s="45" t="e">
        <f ca="1">VLOOKUP($B816,INDIRECT("data!$"&amp;F807&amp;"$3:$CZ$554"),$C807-3*(B806-1)+W$1,FALSE)</f>
        <v>#N/A</v>
      </c>
      <c r="X816" s="45" t="e">
        <f ca="1">VLOOKUP($B816,INDIRECT("data!$"&amp;F807&amp;"$3:$CZ$554"),$C807-3*(B806-1)+X$1,FALSE)</f>
        <v>#N/A</v>
      </c>
      <c r="Y816" s="47" t="e">
        <f ca="1">VLOOKUP($B816,INDIRECT("data!$"&amp;F807&amp;"$3:$CZ$554"),$C807-3*(B806-1)+Y$1,FALSE)</f>
        <v>#N/A</v>
      </c>
      <c r="Z816" s="47" t="e">
        <f ca="1">VLOOKUP($B816,INDIRECT("data!$"&amp;F807&amp;"$3:$CZ$554"),$C807-3*(B806-1)+Z$1,FALSE)</f>
        <v>#N/A</v>
      </c>
      <c r="AA816" s="47" t="e">
        <f ca="1">VLOOKUP($B816,INDIRECT("data!$"&amp;F807&amp;"$3:$CZ$554"),$C807-3*(B806-1)+AA$1,FALSE)</f>
        <v>#N/A</v>
      </c>
      <c r="AB816" s="47" t="e">
        <f ca="1">VLOOKUP($B816,INDIRECT("data!$"&amp;F807&amp;"$3:$CZ$554"),$C807-3*(B806-1)+AB$1,FALSE)</f>
        <v>#N/A</v>
      </c>
      <c r="AC816" s="47" t="e">
        <f ca="1">VLOOKUP($B816,INDIRECT("data!$"&amp;F807&amp;"$3:$CZ$554"),$C807-3*(B806-1)+AC$1,FALSE)</f>
        <v>#N/A</v>
      </c>
      <c r="AD816" s="47" t="e">
        <f ca="1">VLOOKUP($B816,INDIRECT("data!$"&amp;F807&amp;"$3:$CZ$554"),$C807-3*(B806-1)+AD$1,FALSE)</f>
        <v>#N/A</v>
      </c>
      <c r="AE816" s="47" t="e">
        <f ca="1">VLOOKUP($B816,INDIRECT("data!$"&amp;F807&amp;"$3:$CZ$554"),$C807-3*(B806-1)+AE$1,FALSE)</f>
        <v>#N/A</v>
      </c>
      <c r="AF816" s="47" t="e">
        <f ca="1">VLOOKUP($B816,INDIRECT("data!$"&amp;F807&amp;"$3:$CZ$554"),$C807-3*(B806-1)+AF$1,FALSE)</f>
        <v>#N/A</v>
      </c>
      <c r="AG816" s="65" t="e">
        <f t="shared" ca="1" si="1747"/>
        <v>#N/A</v>
      </c>
      <c r="AH816" s="65" t="e">
        <f t="shared" ca="1" si="1748"/>
        <v>#N/A</v>
      </c>
      <c r="AI816" s="65" t="e">
        <f t="shared" ca="1" si="1749"/>
        <v>#N/A</v>
      </c>
      <c r="AJ816" s="65" t="e">
        <f t="shared" ca="1" si="1750"/>
        <v>#N/A</v>
      </c>
      <c r="AK816" s="65" t="e">
        <f t="shared" ca="1" si="1751"/>
        <v>#N/A</v>
      </c>
      <c r="AL816" s="66" t="e">
        <f t="shared" ca="1" si="1752"/>
        <v>#N/A</v>
      </c>
      <c r="AM816" s="66" t="e">
        <f t="shared" ca="1" si="1753"/>
        <v>#N/A</v>
      </c>
      <c r="AN816" s="65" t="e">
        <f t="shared" ca="1" si="1754"/>
        <v>#N/A</v>
      </c>
      <c r="AO816" s="65" t="e">
        <f t="shared" ca="1" si="1755"/>
        <v>#N/A</v>
      </c>
      <c r="AP816" s="65" t="e">
        <f t="shared" ca="1" si="1756"/>
        <v>#N/A</v>
      </c>
      <c r="AQ816" s="65" t="e">
        <f t="shared" ca="1" si="1757"/>
        <v>#N/A</v>
      </c>
      <c r="AR816" s="65" t="e">
        <f t="shared" ca="1" si="1758"/>
        <v>#N/A</v>
      </c>
      <c r="AS816" s="65" t="e">
        <f t="shared" ca="1" si="1759"/>
        <v>#N/A</v>
      </c>
      <c r="AT816" s="65" t="e">
        <f t="shared" ca="1" si="1760"/>
        <v>#N/A</v>
      </c>
    </row>
    <row r="817" spans="1:46" ht="18" customHeight="1" x14ac:dyDescent="0.25">
      <c r="A817" s="50"/>
      <c r="B817" s="42" t="s">
        <v>23</v>
      </c>
      <c r="C817" s="43"/>
      <c r="D817" s="44"/>
      <c r="E817" s="44"/>
      <c r="F817" s="46" t="e">
        <f ca="1">SUM(F809:F816)</f>
        <v>#N/A</v>
      </c>
      <c r="G817" s="46" t="e">
        <f ca="1">SUM(G809:G816)</f>
        <v>#N/A</v>
      </c>
      <c r="H817" s="42"/>
      <c r="I817" s="46" t="e">
        <f t="shared" ref="I817:J817" ca="1" si="1761">SUM(I809:I816)</f>
        <v>#N/A</v>
      </c>
      <c r="J817" s="46" t="e">
        <f t="shared" ca="1" si="1761"/>
        <v>#N/A</v>
      </c>
      <c r="K817" s="42"/>
      <c r="L817" s="44"/>
      <c r="M817" s="46" t="e">
        <f t="shared" ref="M817:X817" ca="1" si="1762">SUM(M809:M816)</f>
        <v>#N/A</v>
      </c>
      <c r="N817" s="46" t="e">
        <f t="shared" ca="1" si="1762"/>
        <v>#N/A</v>
      </c>
      <c r="O817" s="46" t="e">
        <f t="shared" ca="1" si="1762"/>
        <v>#N/A</v>
      </c>
      <c r="P817" s="46" t="e">
        <f t="shared" ca="1" si="1762"/>
        <v>#N/A</v>
      </c>
      <c r="Q817" s="46" t="e">
        <f t="shared" ca="1" si="1762"/>
        <v>#N/A</v>
      </c>
      <c r="R817" s="46" t="e">
        <f t="shared" ca="1" si="1762"/>
        <v>#N/A</v>
      </c>
      <c r="S817" s="46" t="e">
        <f t="shared" ca="1" si="1762"/>
        <v>#N/A</v>
      </c>
      <c r="T817" s="46" t="e">
        <f t="shared" ca="1" si="1762"/>
        <v>#N/A</v>
      </c>
      <c r="U817" s="46" t="e">
        <f t="shared" ca="1" si="1762"/>
        <v>#N/A</v>
      </c>
      <c r="V817" s="46" t="e">
        <f t="shared" ca="1" si="1762"/>
        <v>#N/A</v>
      </c>
      <c r="W817" s="46" t="e">
        <f t="shared" ca="1" si="1762"/>
        <v>#N/A</v>
      </c>
      <c r="X817" s="46" t="e">
        <f t="shared" ca="1" si="1762"/>
        <v>#N/A</v>
      </c>
      <c r="Y817" s="48"/>
      <c r="Z817" s="48"/>
      <c r="AA817" s="48"/>
      <c r="AB817" s="48"/>
      <c r="AC817" s="48"/>
      <c r="AD817" s="48"/>
      <c r="AE817" s="48"/>
      <c r="AF817" s="48"/>
    </row>
    <row r="818" spans="1:46" ht="18" customHeight="1" x14ac:dyDescent="0.25">
      <c r="A818" s="50"/>
      <c r="B818" s="37" t="str">
        <f ca="1">CONCATENATE(B807,"-Away")</f>
        <v>Wigan-Away</v>
      </c>
      <c r="C818" s="40" t="s">
        <v>22</v>
      </c>
      <c r="D818" s="13" t="s">
        <v>50</v>
      </c>
      <c r="E818" s="13" t="s">
        <v>51</v>
      </c>
      <c r="F818" s="13" t="s">
        <v>3</v>
      </c>
      <c r="G818" s="13" t="s">
        <v>4</v>
      </c>
      <c r="H818" s="13" t="s">
        <v>6</v>
      </c>
      <c r="I818" s="13" t="s">
        <v>1</v>
      </c>
      <c r="J818" s="13" t="s">
        <v>2</v>
      </c>
      <c r="K818" s="13" t="s">
        <v>5</v>
      </c>
      <c r="L818" s="13" t="s">
        <v>52</v>
      </c>
      <c r="M818" s="13" t="s">
        <v>53</v>
      </c>
      <c r="N818" s="13" t="s">
        <v>54</v>
      </c>
      <c r="O818" s="13" t="s">
        <v>55</v>
      </c>
      <c r="P818" s="13" t="s">
        <v>56</v>
      </c>
      <c r="Q818" s="13" t="s">
        <v>57</v>
      </c>
      <c r="R818" s="13" t="s">
        <v>58</v>
      </c>
      <c r="S818" s="13" t="s">
        <v>59</v>
      </c>
      <c r="T818" s="13" t="s">
        <v>60</v>
      </c>
      <c r="U818" s="13" t="s">
        <v>61</v>
      </c>
      <c r="V818" s="13" t="s">
        <v>62</v>
      </c>
      <c r="W818" s="13" t="s">
        <v>63</v>
      </c>
      <c r="X818" s="13" t="s">
        <v>64</v>
      </c>
      <c r="Y818" s="13" t="s">
        <v>65</v>
      </c>
      <c r="Z818" s="13" t="s">
        <v>66</v>
      </c>
      <c r="AA818" s="13" t="s">
        <v>67</v>
      </c>
      <c r="AB818" s="13" t="s">
        <v>68</v>
      </c>
      <c r="AC818" s="13" t="s">
        <v>69</v>
      </c>
      <c r="AD818" s="13" t="s">
        <v>70</v>
      </c>
      <c r="AE818" s="13" t="s">
        <v>71</v>
      </c>
      <c r="AF818" s="13" t="s">
        <v>72</v>
      </c>
      <c r="AG818" s="62" t="s">
        <v>140</v>
      </c>
      <c r="AH818" s="62" t="s">
        <v>141</v>
      </c>
      <c r="AI818" s="62" t="s">
        <v>142</v>
      </c>
      <c r="AJ818" s="62" t="s">
        <v>143</v>
      </c>
      <c r="AK818" s="62" t="s">
        <v>144</v>
      </c>
      <c r="AL818" s="63" t="s">
        <v>145</v>
      </c>
      <c r="AM818" s="63" t="s">
        <v>146</v>
      </c>
      <c r="AN818" s="62" t="s">
        <v>147</v>
      </c>
      <c r="AO818" s="64" t="s">
        <v>150</v>
      </c>
      <c r="AP818" s="64" t="s">
        <v>151</v>
      </c>
      <c r="AQ818" s="62" t="s">
        <v>148</v>
      </c>
      <c r="AR818" s="62" t="s">
        <v>149</v>
      </c>
      <c r="AS818" s="62" t="s">
        <v>152</v>
      </c>
      <c r="AT818" s="62" t="s">
        <v>153</v>
      </c>
    </row>
    <row r="819" spans="1:46" ht="18" customHeight="1" x14ac:dyDescent="0.25">
      <c r="A819" s="49" t="str">
        <f ca="1">CONCATENATE(B818,"-",B819)</f>
        <v>Wigan-Away-1</v>
      </c>
      <c r="B819" s="37">
        <v>1</v>
      </c>
      <c r="C819" s="41">
        <f ca="1">VLOOKUP($B819,INDIRECT("data!$"&amp;G807&amp;"$3:$CZ$554"),$D807-3*(B806-1)+C$1,FALSE)</f>
        <v>43379</v>
      </c>
      <c r="D819" s="30" t="str">
        <f ca="1">VLOOKUP($B819,INDIRECT("data!$"&amp;G807&amp;"$3:$CZ$554"),$D807-3*(B806-1)+D$1,FALSE)</f>
        <v>Preston</v>
      </c>
      <c r="E819" s="30" t="str">
        <f ca="1">VLOOKUP($B819,INDIRECT("data!$"&amp;G807&amp;"$3:$CZ$554"),$D807-3*(B806-1)+E$1,FALSE)</f>
        <v>Wigan</v>
      </c>
      <c r="F819" s="29">
        <f ca="1">VLOOKUP($B819,INDIRECT("data!$"&amp;G807&amp;"$3:$CZ$554"),$D807-3*(B806-1)+F$1,FALSE)</f>
        <v>4</v>
      </c>
      <c r="G819" s="29">
        <f ca="1">VLOOKUP($B819,INDIRECT("data!$"&amp;G807&amp;"$3:$CZ$554"),$D807-3*(B806-1)+G$1,FALSE)</f>
        <v>0</v>
      </c>
      <c r="H819" s="15" t="str">
        <f ca="1">VLOOKUP($B819,INDIRECT("data!$"&amp;G807&amp;"$3:$CZ$554"),$D807-3*(B806-1)+H$1,FALSE)</f>
        <v>H</v>
      </c>
      <c r="I819" s="29">
        <f ca="1">VLOOKUP($B819,INDIRECT("data!$"&amp;G807&amp;"$3:$CZ$554"),$D807-3*(B806-1)+I$1,FALSE)</f>
        <v>1</v>
      </c>
      <c r="J819" s="29">
        <f ca="1">VLOOKUP($B819,INDIRECT("data!$"&amp;G807&amp;"$3:$CZ$554"),$D807-3*(B806-1)+J$1,FALSE)</f>
        <v>0</v>
      </c>
      <c r="K819" s="15" t="str">
        <f ca="1">VLOOKUP($B819,INDIRECT("data!$"&amp;G807&amp;"$3:$CZ$554"),$D807-3*(B806-1)+K$1,FALSE)</f>
        <v>H</v>
      </c>
      <c r="L819" s="30" t="str">
        <f ca="1">VLOOKUP($B819,INDIRECT("data!$"&amp;G807&amp;"$3:$CZ$554"),$D807-3*(B806-1)+L$1,FALSE)</f>
        <v>L Probert</v>
      </c>
      <c r="M819" s="45">
        <f ca="1">VLOOKUP($B819,INDIRECT("data!$"&amp;G807&amp;"$3:$CZ$554"),$D807-3*(B806-1)+M$1,FALSE)</f>
        <v>16</v>
      </c>
      <c r="N819" s="45">
        <f ca="1">VLOOKUP($B819,INDIRECT("data!$"&amp;G807&amp;"$3:$CZ$554"),$D807-3*(B806-1)+N$1,FALSE)</f>
        <v>11</v>
      </c>
      <c r="O819" s="45">
        <f ca="1">VLOOKUP($B819,INDIRECT("data!$"&amp;G807&amp;"$3:$CZ$554"),$D807-3*(B806-1)+O$1,FALSE)</f>
        <v>3</v>
      </c>
      <c r="P819" s="45">
        <f ca="1">VLOOKUP($B819,INDIRECT("data!$"&amp;G807&amp;"$3:$CZ$554"),$D807-3*(B806-1)+P$1,FALSE)</f>
        <v>3</v>
      </c>
      <c r="Q819" s="45">
        <f ca="1">VLOOKUP($B819,INDIRECT("data!$"&amp;G807&amp;"$3:$CZ$554"),$D807-3*(B806-1)+Q$1,FALSE)</f>
        <v>11</v>
      </c>
      <c r="R819" s="45">
        <f ca="1">VLOOKUP($B819,INDIRECT("data!$"&amp;G807&amp;"$3:$CZ$554"),$D807-3*(B806-1)+R$1,FALSE)</f>
        <v>15</v>
      </c>
      <c r="S819" s="45">
        <f ca="1">VLOOKUP($B819,INDIRECT("data!$"&amp;G807&amp;"$3:$CZ$554"),$D807-3*(B806-1)+S$1,FALSE)</f>
        <v>6</v>
      </c>
      <c r="T819" s="45">
        <f ca="1">VLOOKUP($B819,INDIRECT("data!$"&amp;G807&amp;"$3:$CZ$554"),$D807-3*(B806-1)+T$1,FALSE)</f>
        <v>5</v>
      </c>
      <c r="U819" s="45">
        <f ca="1">VLOOKUP($B819,INDIRECT("data!$"&amp;G807&amp;"$3:$CZ$554"),$D807-3*(B806-1)+U$1,FALSE)</f>
        <v>3</v>
      </c>
      <c r="V819" s="45">
        <f ca="1">VLOOKUP($B819,INDIRECT("data!$"&amp;G807&amp;"$3:$CZ$554"),$D807-3*(B806-1)+V$1,FALSE)</f>
        <v>3</v>
      </c>
      <c r="W819" s="45">
        <f ca="1">VLOOKUP($B819,INDIRECT("data!$"&amp;G807&amp;"$3:$CZ$554"),$D807-3*(B806-1)+W$1,FALSE)</f>
        <v>0</v>
      </c>
      <c r="X819" s="45">
        <f ca="1">VLOOKUP($B819,INDIRECT("data!$"&amp;G807&amp;"$3:$CZ$554"),$D807-3*(B806-1)+X$1,FALSE)</f>
        <v>1</v>
      </c>
      <c r="Y819" s="47">
        <f ca="1">VLOOKUP($B819,INDIRECT("data!$"&amp;G807&amp;"$3:$CZ$554"),$D807-3*(B806-1)+Y$1,FALSE)</f>
        <v>2.37</v>
      </c>
      <c r="Z819" s="47">
        <f ca="1">VLOOKUP($B819,INDIRECT("data!$"&amp;G807&amp;"$3:$CZ$554"),$D807-3*(B806-1)+Z$1,FALSE)</f>
        <v>3.4</v>
      </c>
      <c r="AA819" s="47">
        <f ca="1">VLOOKUP($B819,INDIRECT("data!$"&amp;G807&amp;"$3:$CZ$554"),$D807-3*(B806-1)+AA$1,FALSE)</f>
        <v>3.2</v>
      </c>
      <c r="AB819" s="47">
        <f ca="1">VLOOKUP($B819,INDIRECT("data!$"&amp;G807&amp;"$3:$CZ$554"),$D807-3*(B806-1)+AB$1,FALSE)</f>
        <v>2.4300000000000002</v>
      </c>
      <c r="AC819" s="47">
        <f ca="1">VLOOKUP($B819,INDIRECT("data!$"&amp;G807&amp;"$3:$CZ$554"),$D807-3*(B806-1)+AC$1,FALSE)</f>
        <v>3.43</v>
      </c>
      <c r="AD819" s="47">
        <f ca="1">VLOOKUP($B819,INDIRECT("data!$"&amp;G807&amp;"$3:$CZ$554"),$D807-3*(B806-1)+AD$1,FALSE)</f>
        <v>3.11</v>
      </c>
      <c r="AE819" s="47">
        <f ca="1">VLOOKUP($B819,INDIRECT("data!$"&amp;G807&amp;"$3:$CZ$554"),$D807-3*(B806-1)+AE$1,FALSE)</f>
        <v>1.88</v>
      </c>
      <c r="AF819" s="47">
        <f ca="1">VLOOKUP($B819,INDIRECT("data!$"&amp;G807&amp;"$3:$CZ$554"),$D807-3*(B806-1)+AF$1,FALSE)</f>
        <v>1.9</v>
      </c>
      <c r="AG819" s="65">
        <f ca="1">IF(C819="","",F819+G819)</f>
        <v>4</v>
      </c>
      <c r="AH819" s="65">
        <f ca="1">IF(C819="","",I819+J819)</f>
        <v>1</v>
      </c>
      <c r="AI819" s="65">
        <f ca="1">IF(C819="","",AJ819+AK819)</f>
        <v>3</v>
      </c>
      <c r="AJ819" s="65">
        <f ca="1">IF(C819="","",F819-I819)</f>
        <v>3</v>
      </c>
      <c r="AK819" s="65">
        <f ca="1">IF(C819="","",G819-J819)</f>
        <v>0</v>
      </c>
      <c r="AL819" s="66" t="str">
        <f ca="1">IF(AJ819&gt;AK819,"H",IF(AJ819=AK819,"D",IF(AJ819&lt;AK819,"A","Error!")))</f>
        <v>H</v>
      </c>
      <c r="AM819" s="66" t="str">
        <f ca="1">IF(C819="","",CONCATENATE(K819,"-",H819))</f>
        <v>H-H</v>
      </c>
      <c r="AN819" s="65">
        <f ca="1">IF(C819="","",IF(AND(F819&gt;0,G819&gt;0),1,0))</f>
        <v>0</v>
      </c>
      <c r="AO819" s="65">
        <f ca="1">IF(C819="","",IF(AND(F819&gt;0,I819&gt;0),1,0))</f>
        <v>1</v>
      </c>
      <c r="AP819" s="65">
        <f ca="1">IF(C819="","",IF(AND(G819&gt;0,J819&gt;0),1,0))</f>
        <v>0</v>
      </c>
      <c r="AQ819" s="65">
        <f ca="1">IF(C819="","",IF(AND(H819="H",G819=0),1,0))</f>
        <v>1</v>
      </c>
      <c r="AR819" s="65">
        <f ca="1">IF(C819="","",IF(AND(H819="A",F819=0),1,0))</f>
        <v>0</v>
      </c>
      <c r="AS819" s="65">
        <f ca="1">IF(C819="","",IF(AND(K819="H",AL819="H"),1,0))</f>
        <v>1</v>
      </c>
      <c r="AT819" s="65">
        <f ca="1">IF(C819="","",IF(AND(K819="A",AL819="A"),1,0))</f>
        <v>0</v>
      </c>
    </row>
    <row r="820" spans="1:46" ht="18" customHeight="1" x14ac:dyDescent="0.25">
      <c r="A820" s="49" t="str">
        <f ca="1">CONCATENATE(B818,"-",B820)</f>
        <v>Wigan-Away-2</v>
      </c>
      <c r="B820" s="37">
        <v>2</v>
      </c>
      <c r="C820" s="41">
        <f ca="1">VLOOKUP($B820,INDIRECT("data!$"&amp;G807&amp;"$3:$CZ$554"),$D807-3*(B806-1)+C$1,FALSE)</f>
        <v>43372</v>
      </c>
      <c r="D820" s="30" t="str">
        <f ca="1">VLOOKUP($B820,INDIRECT("data!$"&amp;G807&amp;"$3:$CZ$554"),$D807-3*(B806-1)+D$1,FALSE)</f>
        <v>Norwich</v>
      </c>
      <c r="E820" s="30" t="str">
        <f ca="1">VLOOKUP($B820,INDIRECT("data!$"&amp;G807&amp;"$3:$CZ$554"),$D807-3*(B806-1)+E$1,FALSE)</f>
        <v>Wigan</v>
      </c>
      <c r="F820" s="29">
        <f ca="1">VLOOKUP($B820,INDIRECT("data!$"&amp;G807&amp;"$3:$CZ$554"),$D807-3*(B806-1)+F$1,FALSE)</f>
        <v>1</v>
      </c>
      <c r="G820" s="29">
        <f ca="1">VLOOKUP($B820,INDIRECT("data!$"&amp;G807&amp;"$3:$CZ$554"),$D807-3*(B806-1)+G$1,FALSE)</f>
        <v>0</v>
      </c>
      <c r="H820" s="15" t="str">
        <f ca="1">VLOOKUP($B820,INDIRECT("data!$"&amp;G807&amp;"$3:$CZ$554"),$D807-3*(B806-1)+H$1,FALSE)</f>
        <v>H</v>
      </c>
      <c r="I820" s="29">
        <f ca="1">VLOOKUP($B820,INDIRECT("data!$"&amp;G807&amp;"$3:$CZ$554"),$D807-3*(B806-1)+I$1,FALSE)</f>
        <v>0</v>
      </c>
      <c r="J820" s="29">
        <f ca="1">VLOOKUP($B820,INDIRECT("data!$"&amp;G807&amp;"$3:$CZ$554"),$D807-3*(B806-1)+J$1,FALSE)</f>
        <v>0</v>
      </c>
      <c r="K820" s="15" t="str">
        <f ca="1">VLOOKUP($B820,INDIRECT("data!$"&amp;G807&amp;"$3:$CZ$554"),$D807-3*(B806-1)+K$1,FALSE)</f>
        <v>D</v>
      </c>
      <c r="L820" s="30" t="str">
        <f ca="1">VLOOKUP($B820,INDIRECT("data!$"&amp;G807&amp;"$3:$CZ$554"),$D807-3*(B806-1)+L$1,FALSE)</f>
        <v>G Ward</v>
      </c>
      <c r="M820" s="45">
        <f ca="1">VLOOKUP($B820,INDIRECT("data!$"&amp;G807&amp;"$3:$CZ$554"),$D807-3*(B806-1)+M$1,FALSE)</f>
        <v>14</v>
      </c>
      <c r="N820" s="45">
        <f ca="1">VLOOKUP($B820,INDIRECT("data!$"&amp;G807&amp;"$3:$CZ$554"),$D807-3*(B806-1)+N$1,FALSE)</f>
        <v>11</v>
      </c>
      <c r="O820" s="45">
        <f ca="1">VLOOKUP($B820,INDIRECT("data!$"&amp;G807&amp;"$3:$CZ$554"),$D807-3*(B806-1)+O$1,FALSE)</f>
        <v>4</v>
      </c>
      <c r="P820" s="45">
        <f ca="1">VLOOKUP($B820,INDIRECT("data!$"&amp;G807&amp;"$3:$CZ$554"),$D807-3*(B806-1)+P$1,FALSE)</f>
        <v>0</v>
      </c>
      <c r="Q820" s="45">
        <f ca="1">VLOOKUP($B820,INDIRECT("data!$"&amp;G807&amp;"$3:$CZ$554"),$D807-3*(B806-1)+Q$1,FALSE)</f>
        <v>12</v>
      </c>
      <c r="R820" s="45">
        <f ca="1">VLOOKUP($B820,INDIRECT("data!$"&amp;G807&amp;"$3:$CZ$554"),$D807-3*(B806-1)+R$1,FALSE)</f>
        <v>19</v>
      </c>
      <c r="S820" s="45">
        <f ca="1">VLOOKUP($B820,INDIRECT("data!$"&amp;G807&amp;"$3:$CZ$554"),$D807-3*(B806-1)+S$1,FALSE)</f>
        <v>9</v>
      </c>
      <c r="T820" s="45">
        <f ca="1">VLOOKUP($B820,INDIRECT("data!$"&amp;G807&amp;"$3:$CZ$554"),$D807-3*(B806-1)+T$1,FALSE)</f>
        <v>4</v>
      </c>
      <c r="U820" s="45">
        <f ca="1">VLOOKUP($B820,INDIRECT("data!$"&amp;G807&amp;"$3:$CZ$554"),$D807-3*(B806-1)+U$1,FALSE)</f>
        <v>1</v>
      </c>
      <c r="V820" s="45">
        <f ca="1">VLOOKUP($B820,INDIRECT("data!$"&amp;G807&amp;"$3:$CZ$554"),$D807-3*(B806-1)+V$1,FALSE)</f>
        <v>3</v>
      </c>
      <c r="W820" s="45">
        <f ca="1">VLOOKUP($B820,INDIRECT("data!$"&amp;G807&amp;"$3:$CZ$554"),$D807-3*(B806-1)+W$1,FALSE)</f>
        <v>0</v>
      </c>
      <c r="X820" s="45">
        <f ca="1">VLOOKUP($B820,INDIRECT("data!$"&amp;G807&amp;"$3:$CZ$554"),$D807-3*(B806-1)+X$1,FALSE)</f>
        <v>0</v>
      </c>
      <c r="Y820" s="47">
        <f ca="1">VLOOKUP($B820,INDIRECT("data!$"&amp;G807&amp;"$3:$CZ$554"),$D807-3*(B806-1)+Y$1,FALSE)</f>
        <v>2.2999999999999998</v>
      </c>
      <c r="Z820" s="47">
        <f ca="1">VLOOKUP($B820,INDIRECT("data!$"&amp;G807&amp;"$3:$CZ$554"),$D807-3*(B806-1)+Z$1,FALSE)</f>
        <v>3.4</v>
      </c>
      <c r="AA820" s="47">
        <f ca="1">VLOOKUP($B820,INDIRECT("data!$"&amp;G807&amp;"$3:$CZ$554"),$D807-3*(B806-1)+AA$1,FALSE)</f>
        <v>3.4</v>
      </c>
      <c r="AB820" s="47">
        <f ca="1">VLOOKUP($B820,INDIRECT("data!$"&amp;G807&amp;"$3:$CZ$554"),$D807-3*(B806-1)+AB$1,FALSE)</f>
        <v>2.29</v>
      </c>
      <c r="AC820" s="47">
        <f ca="1">VLOOKUP($B820,INDIRECT("data!$"&amp;G807&amp;"$3:$CZ$554"),$D807-3*(B806-1)+AC$1,FALSE)</f>
        <v>3.49</v>
      </c>
      <c r="AD820" s="47">
        <f ca="1">VLOOKUP($B820,INDIRECT("data!$"&amp;G807&amp;"$3:$CZ$554"),$D807-3*(B806-1)+AD$1,FALSE)</f>
        <v>3.32</v>
      </c>
      <c r="AE820" s="47">
        <f ca="1">VLOOKUP($B820,INDIRECT("data!$"&amp;G807&amp;"$3:$CZ$554"),$D807-3*(B806-1)+AE$1,FALSE)</f>
        <v>1.79</v>
      </c>
      <c r="AF820" s="47">
        <f ca="1">VLOOKUP($B820,INDIRECT("data!$"&amp;G807&amp;"$3:$CZ$554"),$D807-3*(B806-1)+AF$1,FALSE)</f>
        <v>2</v>
      </c>
      <c r="AG820" s="65">
        <f t="shared" ref="AG820:AG826" ca="1" si="1763">IF(C820="","",F820+G820)</f>
        <v>1</v>
      </c>
      <c r="AH820" s="65">
        <f t="shared" ref="AH820:AH826" ca="1" si="1764">IF(C820="","",I820+J820)</f>
        <v>0</v>
      </c>
      <c r="AI820" s="65">
        <f t="shared" ref="AI820:AI826" ca="1" si="1765">IF(C820="","",AJ820+AK820)</f>
        <v>1</v>
      </c>
      <c r="AJ820" s="65">
        <f t="shared" ref="AJ820:AJ826" ca="1" si="1766">IF(C820="","",F820-I820)</f>
        <v>1</v>
      </c>
      <c r="AK820" s="65">
        <f t="shared" ref="AK820:AK826" ca="1" si="1767">IF(C820="","",G820-J820)</f>
        <v>0</v>
      </c>
      <c r="AL820" s="66" t="str">
        <f t="shared" ref="AL820:AL826" ca="1" si="1768">IF(AJ820&gt;AK820,"H",IF(AJ820=AK820,"D",IF(AJ820&lt;AK820,"A","Error!")))</f>
        <v>H</v>
      </c>
      <c r="AM820" s="66" t="str">
        <f t="shared" ref="AM820:AM826" ca="1" si="1769">IF(C820="","",CONCATENATE(K820,"-",H820))</f>
        <v>D-H</v>
      </c>
      <c r="AN820" s="65">
        <f t="shared" ref="AN820:AN826" ca="1" si="1770">IF(C820="","",IF(AND(F820&gt;0,G820&gt;0),1,0))</f>
        <v>0</v>
      </c>
      <c r="AO820" s="65">
        <f t="shared" ref="AO820:AO826" ca="1" si="1771">IF(C820="","",IF(AND(F820&gt;0,I820&gt;0),1,0))</f>
        <v>0</v>
      </c>
      <c r="AP820" s="65">
        <f t="shared" ref="AP820:AP826" ca="1" si="1772">IF(C820="","",IF(AND(G820&gt;0,J820&gt;0),1,0))</f>
        <v>0</v>
      </c>
      <c r="AQ820" s="65">
        <f t="shared" ref="AQ820:AQ826" ca="1" si="1773">IF(C820="","",IF(AND(H820="H",G820=0),1,0))</f>
        <v>1</v>
      </c>
      <c r="AR820" s="65">
        <f t="shared" ref="AR820:AR826" ca="1" si="1774">IF(C820="","",IF(AND(H820="A",F820=0),1,0))</f>
        <v>0</v>
      </c>
      <c r="AS820" s="65">
        <f t="shared" ref="AS820:AS826" ca="1" si="1775">IF(C820="","",IF(AND(K820="H",AL820="H"),1,0))</f>
        <v>0</v>
      </c>
      <c r="AT820" s="65">
        <f t="shared" ref="AT820:AT826" ca="1" si="1776">IF(C820="","",IF(AND(K820="A",AL820="A"),1,0))</f>
        <v>0</v>
      </c>
    </row>
    <row r="821" spans="1:46" ht="18" customHeight="1" x14ac:dyDescent="0.25">
      <c r="A821" s="49" t="str">
        <f ca="1">CONCATENATE(B818,"-",B821)</f>
        <v>Wigan-Away-3</v>
      </c>
      <c r="B821" s="37">
        <v>3</v>
      </c>
      <c r="C821" s="41">
        <f ca="1">VLOOKUP($B821,INDIRECT("data!$"&amp;G807&amp;"$3:$CZ$554"),$D807-3*(B806-1)+C$1,FALSE)</f>
        <v>43358</v>
      </c>
      <c r="D821" s="30" t="str">
        <f ca="1">VLOOKUP($B821,INDIRECT("data!$"&amp;G807&amp;"$3:$CZ$554"),$D807-3*(B806-1)+D$1,FALSE)</f>
        <v>Brentford</v>
      </c>
      <c r="E821" s="30" t="str">
        <f ca="1">VLOOKUP($B821,INDIRECT("data!$"&amp;G807&amp;"$3:$CZ$554"),$D807-3*(B806-1)+E$1,FALSE)</f>
        <v>Wigan</v>
      </c>
      <c r="F821" s="29">
        <f ca="1">VLOOKUP($B821,INDIRECT("data!$"&amp;G807&amp;"$3:$CZ$554"),$D807-3*(B806-1)+F$1,FALSE)</f>
        <v>2</v>
      </c>
      <c r="G821" s="29">
        <f ca="1">VLOOKUP($B821,INDIRECT("data!$"&amp;G807&amp;"$3:$CZ$554"),$D807-3*(B806-1)+G$1,FALSE)</f>
        <v>0</v>
      </c>
      <c r="H821" s="15" t="str">
        <f ca="1">VLOOKUP($B821,INDIRECT("data!$"&amp;G807&amp;"$3:$CZ$554"),$D807-3*(B806-1)+H$1,FALSE)</f>
        <v>H</v>
      </c>
      <c r="I821" s="29">
        <f ca="1">VLOOKUP($B821,INDIRECT("data!$"&amp;G807&amp;"$3:$CZ$554"),$D807-3*(B806-1)+I$1,FALSE)</f>
        <v>1</v>
      </c>
      <c r="J821" s="29">
        <f ca="1">VLOOKUP($B821,INDIRECT("data!$"&amp;G807&amp;"$3:$CZ$554"),$D807-3*(B806-1)+J$1,FALSE)</f>
        <v>0</v>
      </c>
      <c r="K821" s="15" t="str">
        <f ca="1">VLOOKUP($B821,INDIRECT("data!$"&amp;G807&amp;"$3:$CZ$554"),$D807-3*(B806-1)+K$1,FALSE)</f>
        <v>H</v>
      </c>
      <c r="L821" s="30" t="str">
        <f ca="1">VLOOKUP($B821,INDIRECT("data!$"&amp;G807&amp;"$3:$CZ$554"),$D807-3*(B806-1)+L$1,FALSE)</f>
        <v>D England</v>
      </c>
      <c r="M821" s="45">
        <f ca="1">VLOOKUP($B821,INDIRECT("data!$"&amp;G807&amp;"$3:$CZ$554"),$D807-3*(B806-1)+M$1,FALSE)</f>
        <v>20</v>
      </c>
      <c r="N821" s="45">
        <f ca="1">VLOOKUP($B821,INDIRECT("data!$"&amp;G807&amp;"$3:$CZ$554"),$D807-3*(B806-1)+N$1,FALSE)</f>
        <v>8</v>
      </c>
      <c r="O821" s="45">
        <f ca="1">VLOOKUP($B821,INDIRECT("data!$"&amp;G807&amp;"$3:$CZ$554"),$D807-3*(B806-1)+O$1,FALSE)</f>
        <v>10</v>
      </c>
      <c r="P821" s="45">
        <f ca="1">VLOOKUP($B821,INDIRECT("data!$"&amp;G807&amp;"$3:$CZ$554"),$D807-3*(B806-1)+P$1,FALSE)</f>
        <v>1</v>
      </c>
      <c r="Q821" s="45">
        <f ca="1">VLOOKUP($B821,INDIRECT("data!$"&amp;G807&amp;"$3:$CZ$554"),$D807-3*(B806-1)+Q$1,FALSE)</f>
        <v>11</v>
      </c>
      <c r="R821" s="45">
        <f ca="1">VLOOKUP($B821,INDIRECT("data!$"&amp;G807&amp;"$3:$CZ$554"),$D807-3*(B806-1)+R$1,FALSE)</f>
        <v>15</v>
      </c>
      <c r="S821" s="45">
        <f ca="1">VLOOKUP($B821,INDIRECT("data!$"&amp;G807&amp;"$3:$CZ$554"),$D807-3*(B806-1)+S$1,FALSE)</f>
        <v>9</v>
      </c>
      <c r="T821" s="45">
        <f ca="1">VLOOKUP($B821,INDIRECT("data!$"&amp;G807&amp;"$3:$CZ$554"),$D807-3*(B806-1)+T$1,FALSE)</f>
        <v>3</v>
      </c>
      <c r="U821" s="45">
        <f ca="1">VLOOKUP($B821,INDIRECT("data!$"&amp;G807&amp;"$3:$CZ$554"),$D807-3*(B806-1)+U$1,FALSE)</f>
        <v>2</v>
      </c>
      <c r="V821" s="45">
        <f ca="1">VLOOKUP($B821,INDIRECT("data!$"&amp;G807&amp;"$3:$CZ$554"),$D807-3*(B806-1)+V$1,FALSE)</f>
        <v>3</v>
      </c>
      <c r="W821" s="45">
        <f ca="1">VLOOKUP($B821,INDIRECT("data!$"&amp;G807&amp;"$3:$CZ$554"),$D807-3*(B806-1)+W$1,FALSE)</f>
        <v>0</v>
      </c>
      <c r="X821" s="45">
        <f ca="1">VLOOKUP($B821,INDIRECT("data!$"&amp;G807&amp;"$3:$CZ$554"),$D807-3*(B806-1)+X$1,FALSE)</f>
        <v>1</v>
      </c>
      <c r="Y821" s="47">
        <f ca="1">VLOOKUP($B821,INDIRECT("data!$"&amp;G807&amp;"$3:$CZ$554"),$D807-3*(B806-1)+Y$1,FALSE)</f>
        <v>1.8</v>
      </c>
      <c r="Z821" s="47">
        <f ca="1">VLOOKUP($B821,INDIRECT("data!$"&amp;G807&amp;"$3:$CZ$554"),$D807-3*(B806-1)+Z$1,FALSE)</f>
        <v>4</v>
      </c>
      <c r="AA821" s="47">
        <f ca="1">VLOOKUP($B821,INDIRECT("data!$"&amp;G807&amp;"$3:$CZ$554"),$D807-3*(B806-1)+AA$1,FALSE)</f>
        <v>4.5</v>
      </c>
      <c r="AB821" s="47">
        <f ca="1">VLOOKUP($B821,INDIRECT("data!$"&amp;G807&amp;"$3:$CZ$554"),$D807-3*(B806-1)+AB$1,FALSE)</f>
        <v>1.83</v>
      </c>
      <c r="AC821" s="47">
        <f ca="1">VLOOKUP($B821,INDIRECT("data!$"&amp;G807&amp;"$3:$CZ$554"),$D807-3*(B806-1)+AC$1,FALSE)</f>
        <v>3.91</v>
      </c>
      <c r="AD821" s="47">
        <f ca="1">VLOOKUP($B821,INDIRECT("data!$"&amp;G807&amp;"$3:$CZ$554"),$D807-3*(B806-1)+AD$1,FALSE)</f>
        <v>4.42</v>
      </c>
      <c r="AE821" s="47">
        <f ca="1">VLOOKUP($B821,INDIRECT("data!$"&amp;G807&amp;"$3:$CZ$554"),$D807-3*(B806-1)+AE$1,FALSE)</f>
        <v>1.66</v>
      </c>
      <c r="AF821" s="47">
        <f ca="1">VLOOKUP($B821,INDIRECT("data!$"&amp;G807&amp;"$3:$CZ$554"),$D807-3*(B806-1)+AF$1,FALSE)</f>
        <v>2.19</v>
      </c>
      <c r="AG821" s="65">
        <f t="shared" ca="1" si="1763"/>
        <v>2</v>
      </c>
      <c r="AH821" s="65">
        <f t="shared" ca="1" si="1764"/>
        <v>1</v>
      </c>
      <c r="AI821" s="65">
        <f t="shared" ca="1" si="1765"/>
        <v>1</v>
      </c>
      <c r="AJ821" s="65">
        <f t="shared" ca="1" si="1766"/>
        <v>1</v>
      </c>
      <c r="AK821" s="65">
        <f t="shared" ca="1" si="1767"/>
        <v>0</v>
      </c>
      <c r="AL821" s="66" t="str">
        <f t="shared" ca="1" si="1768"/>
        <v>H</v>
      </c>
      <c r="AM821" s="66" t="str">
        <f t="shared" ca="1" si="1769"/>
        <v>H-H</v>
      </c>
      <c r="AN821" s="65">
        <f t="shared" ca="1" si="1770"/>
        <v>0</v>
      </c>
      <c r="AO821" s="65">
        <f t="shared" ca="1" si="1771"/>
        <v>1</v>
      </c>
      <c r="AP821" s="65">
        <f t="shared" ca="1" si="1772"/>
        <v>0</v>
      </c>
      <c r="AQ821" s="65">
        <f t="shared" ca="1" si="1773"/>
        <v>1</v>
      </c>
      <c r="AR821" s="65">
        <f t="shared" ca="1" si="1774"/>
        <v>0</v>
      </c>
      <c r="AS821" s="65">
        <f t="shared" ca="1" si="1775"/>
        <v>1</v>
      </c>
      <c r="AT821" s="65">
        <f t="shared" ca="1" si="1776"/>
        <v>0</v>
      </c>
    </row>
    <row r="822" spans="1:46" ht="18" customHeight="1" x14ac:dyDescent="0.25">
      <c r="A822" s="49" t="str">
        <f ca="1">CONCATENATE(B818,"-",B822)</f>
        <v>Wigan-Away-4</v>
      </c>
      <c r="B822" s="37">
        <v>4</v>
      </c>
      <c r="C822" s="41">
        <f ca="1">VLOOKUP($B822,INDIRECT("data!$"&amp;G807&amp;"$3:$CZ$554"),$D807-3*(B806-1)+C$1,FALSE)</f>
        <v>43337</v>
      </c>
      <c r="D822" s="30" t="str">
        <f ca="1">VLOOKUP($B822,INDIRECT("data!$"&amp;G807&amp;"$3:$CZ$554"),$D807-3*(B806-1)+D$1,FALSE)</f>
        <v>QPR</v>
      </c>
      <c r="E822" s="30" t="str">
        <f ca="1">VLOOKUP($B822,INDIRECT("data!$"&amp;G807&amp;"$3:$CZ$554"),$D807-3*(B806-1)+E$1,FALSE)</f>
        <v>Wigan</v>
      </c>
      <c r="F822" s="29">
        <f ca="1">VLOOKUP($B822,INDIRECT("data!$"&amp;G807&amp;"$3:$CZ$554"),$D807-3*(B806-1)+F$1,FALSE)</f>
        <v>1</v>
      </c>
      <c r="G822" s="29">
        <f ca="1">VLOOKUP($B822,INDIRECT("data!$"&amp;G807&amp;"$3:$CZ$554"),$D807-3*(B806-1)+G$1,FALSE)</f>
        <v>0</v>
      </c>
      <c r="H822" s="15" t="str">
        <f ca="1">VLOOKUP($B822,INDIRECT("data!$"&amp;G807&amp;"$3:$CZ$554"),$D807-3*(B806-1)+H$1,FALSE)</f>
        <v>H</v>
      </c>
      <c r="I822" s="29">
        <f ca="1">VLOOKUP($B822,INDIRECT("data!$"&amp;G807&amp;"$3:$CZ$554"),$D807-3*(B806-1)+I$1,FALSE)</f>
        <v>1</v>
      </c>
      <c r="J822" s="29">
        <f ca="1">VLOOKUP($B822,INDIRECT("data!$"&amp;G807&amp;"$3:$CZ$554"),$D807-3*(B806-1)+J$1,FALSE)</f>
        <v>0</v>
      </c>
      <c r="K822" s="15" t="str">
        <f ca="1">VLOOKUP($B822,INDIRECT("data!$"&amp;G807&amp;"$3:$CZ$554"),$D807-3*(B806-1)+K$1,FALSE)</f>
        <v>H</v>
      </c>
      <c r="L822" s="30" t="str">
        <f ca="1">VLOOKUP($B822,INDIRECT("data!$"&amp;G807&amp;"$3:$CZ$554"),$D807-3*(B806-1)+L$1,FALSE)</f>
        <v>S Martin</v>
      </c>
      <c r="M822" s="45">
        <f ca="1">VLOOKUP($B822,INDIRECT("data!$"&amp;G807&amp;"$3:$CZ$554"),$D807-3*(B806-1)+M$1,FALSE)</f>
        <v>12</v>
      </c>
      <c r="N822" s="45">
        <f ca="1">VLOOKUP($B822,INDIRECT("data!$"&amp;G807&amp;"$3:$CZ$554"),$D807-3*(B806-1)+N$1,FALSE)</f>
        <v>18</v>
      </c>
      <c r="O822" s="45">
        <f ca="1">VLOOKUP($B822,INDIRECT("data!$"&amp;G807&amp;"$3:$CZ$554"),$D807-3*(B806-1)+O$1,FALSE)</f>
        <v>3</v>
      </c>
      <c r="P822" s="45">
        <f ca="1">VLOOKUP($B822,INDIRECT("data!$"&amp;G807&amp;"$3:$CZ$554"),$D807-3*(B806-1)+P$1,FALSE)</f>
        <v>5</v>
      </c>
      <c r="Q822" s="45">
        <f ca="1">VLOOKUP($B822,INDIRECT("data!$"&amp;G807&amp;"$3:$CZ$554"),$D807-3*(B806-1)+Q$1,FALSE)</f>
        <v>17</v>
      </c>
      <c r="R822" s="45">
        <f ca="1">VLOOKUP($B822,INDIRECT("data!$"&amp;G807&amp;"$3:$CZ$554"),$D807-3*(B806-1)+R$1,FALSE)</f>
        <v>14</v>
      </c>
      <c r="S822" s="45">
        <f ca="1">VLOOKUP($B822,INDIRECT("data!$"&amp;G807&amp;"$3:$CZ$554"),$D807-3*(B806-1)+S$1,FALSE)</f>
        <v>7</v>
      </c>
      <c r="T822" s="45">
        <f ca="1">VLOOKUP($B822,INDIRECT("data!$"&amp;G807&amp;"$3:$CZ$554"),$D807-3*(B806-1)+T$1,FALSE)</f>
        <v>3</v>
      </c>
      <c r="U822" s="45">
        <f ca="1">VLOOKUP($B822,INDIRECT("data!$"&amp;G807&amp;"$3:$CZ$554"),$D807-3*(B806-1)+U$1,FALSE)</f>
        <v>2</v>
      </c>
      <c r="V822" s="45">
        <f ca="1">VLOOKUP($B822,INDIRECT("data!$"&amp;G807&amp;"$3:$CZ$554"),$D807-3*(B806-1)+V$1,FALSE)</f>
        <v>1</v>
      </c>
      <c r="W822" s="45">
        <f ca="1">VLOOKUP($B822,INDIRECT("data!$"&amp;G807&amp;"$3:$CZ$554"),$D807-3*(B806-1)+W$1,FALSE)</f>
        <v>0</v>
      </c>
      <c r="X822" s="45">
        <f ca="1">VLOOKUP($B822,INDIRECT("data!$"&amp;G807&amp;"$3:$CZ$554"),$D807-3*(B806-1)+X$1,FALSE)</f>
        <v>0</v>
      </c>
      <c r="Y822" s="47">
        <f ca="1">VLOOKUP($B822,INDIRECT("data!$"&amp;G807&amp;"$3:$CZ$554"),$D807-3*(B806-1)+Y$1,FALSE)</f>
        <v>3.25</v>
      </c>
      <c r="Z822" s="47">
        <f ca="1">VLOOKUP($B822,INDIRECT("data!$"&amp;G807&amp;"$3:$CZ$554"),$D807-3*(B806-1)+Z$1,FALSE)</f>
        <v>3.6</v>
      </c>
      <c r="AA822" s="47">
        <f ca="1">VLOOKUP($B822,INDIRECT("data!$"&amp;G807&amp;"$3:$CZ$554"),$D807-3*(B806-1)+AA$1,FALSE)</f>
        <v>2.25</v>
      </c>
      <c r="AB822" s="47">
        <f ca="1">VLOOKUP($B822,INDIRECT("data!$"&amp;G807&amp;"$3:$CZ$554"),$D807-3*(B806-1)+AB$1,FALSE)</f>
        <v>3.23</v>
      </c>
      <c r="AC822" s="47">
        <f ca="1">VLOOKUP($B822,INDIRECT("data!$"&amp;G807&amp;"$3:$CZ$554"),$D807-3*(B806-1)+AC$1,FALSE)</f>
        <v>3.62</v>
      </c>
      <c r="AD822" s="47">
        <f ca="1">VLOOKUP($B822,INDIRECT("data!$"&amp;G807&amp;"$3:$CZ$554"),$D807-3*(B806-1)+AD$1,FALSE)</f>
        <v>2.29</v>
      </c>
      <c r="AE822" s="47">
        <f ca="1">VLOOKUP($B822,INDIRECT("data!$"&amp;G807&amp;"$3:$CZ$554"),$D807-3*(B806-1)+AE$1,FALSE)</f>
        <v>1.85</v>
      </c>
      <c r="AF822" s="47">
        <f ca="1">VLOOKUP($B822,INDIRECT("data!$"&amp;G807&amp;"$3:$CZ$554"),$D807-3*(B806-1)+AF$1,FALSE)</f>
        <v>1.94</v>
      </c>
      <c r="AG822" s="65">
        <f t="shared" ca="1" si="1763"/>
        <v>1</v>
      </c>
      <c r="AH822" s="65">
        <f t="shared" ca="1" si="1764"/>
        <v>1</v>
      </c>
      <c r="AI822" s="65">
        <f t="shared" ca="1" si="1765"/>
        <v>0</v>
      </c>
      <c r="AJ822" s="65">
        <f t="shared" ca="1" si="1766"/>
        <v>0</v>
      </c>
      <c r="AK822" s="65">
        <f t="shared" ca="1" si="1767"/>
        <v>0</v>
      </c>
      <c r="AL822" s="66" t="str">
        <f t="shared" ca="1" si="1768"/>
        <v>D</v>
      </c>
      <c r="AM822" s="66" t="str">
        <f t="shared" ca="1" si="1769"/>
        <v>H-H</v>
      </c>
      <c r="AN822" s="65">
        <f t="shared" ca="1" si="1770"/>
        <v>0</v>
      </c>
      <c r="AO822" s="65">
        <f t="shared" ca="1" si="1771"/>
        <v>1</v>
      </c>
      <c r="AP822" s="65">
        <f t="shared" ca="1" si="1772"/>
        <v>0</v>
      </c>
      <c r="AQ822" s="65">
        <f t="shared" ca="1" si="1773"/>
        <v>1</v>
      </c>
      <c r="AR822" s="65">
        <f t="shared" ca="1" si="1774"/>
        <v>0</v>
      </c>
      <c r="AS822" s="65">
        <f t="shared" ca="1" si="1775"/>
        <v>0</v>
      </c>
      <c r="AT822" s="65">
        <f t="shared" ca="1" si="1776"/>
        <v>0</v>
      </c>
    </row>
    <row r="823" spans="1:46" ht="18" customHeight="1" x14ac:dyDescent="0.25">
      <c r="A823" s="49" t="str">
        <f ca="1">CONCATENATE(B818,"-",B823)</f>
        <v>Wigan-Away-5</v>
      </c>
      <c r="B823" s="37">
        <v>5</v>
      </c>
      <c r="C823" s="41">
        <f ca="1">VLOOKUP($B823,INDIRECT("data!$"&amp;G807&amp;"$3:$CZ$554"),$D807-3*(B806-1)+C$1,FALSE)</f>
        <v>43334</v>
      </c>
      <c r="D823" s="30" t="str">
        <f ca="1">VLOOKUP($B823,INDIRECT("data!$"&amp;G807&amp;"$3:$CZ$554"),$D807-3*(B806-1)+D$1,FALSE)</f>
        <v>Stoke</v>
      </c>
      <c r="E823" s="30" t="str">
        <f ca="1">VLOOKUP($B823,INDIRECT("data!$"&amp;G807&amp;"$3:$CZ$554"),$D807-3*(B806-1)+E$1,FALSE)</f>
        <v>Wigan</v>
      </c>
      <c r="F823" s="29">
        <f ca="1">VLOOKUP($B823,INDIRECT("data!$"&amp;G807&amp;"$3:$CZ$554"),$D807-3*(B806-1)+F$1,FALSE)</f>
        <v>0</v>
      </c>
      <c r="G823" s="29">
        <f ca="1">VLOOKUP($B823,INDIRECT("data!$"&amp;G807&amp;"$3:$CZ$554"),$D807-3*(B806-1)+G$1,FALSE)</f>
        <v>3</v>
      </c>
      <c r="H823" s="15" t="str">
        <f ca="1">VLOOKUP($B823,INDIRECT("data!$"&amp;G807&amp;"$3:$CZ$554"),$D807-3*(B806-1)+H$1,FALSE)</f>
        <v>A</v>
      </c>
      <c r="I823" s="29">
        <f ca="1">VLOOKUP($B823,INDIRECT("data!$"&amp;G807&amp;"$3:$CZ$554"),$D807-3*(B806-1)+I$1,FALSE)</f>
        <v>0</v>
      </c>
      <c r="J823" s="29">
        <f ca="1">VLOOKUP($B823,INDIRECT("data!$"&amp;G807&amp;"$3:$CZ$554"),$D807-3*(B806-1)+J$1,FALSE)</f>
        <v>2</v>
      </c>
      <c r="K823" s="15" t="str">
        <f ca="1">VLOOKUP($B823,INDIRECT("data!$"&amp;G807&amp;"$3:$CZ$554"),$D807-3*(B806-1)+K$1,FALSE)</f>
        <v>A</v>
      </c>
      <c r="L823" s="30" t="str">
        <f ca="1">VLOOKUP($B823,INDIRECT("data!$"&amp;G807&amp;"$3:$CZ$554"),$D807-3*(B806-1)+L$1,FALSE)</f>
        <v>J Brooks</v>
      </c>
      <c r="M823" s="45">
        <f ca="1">VLOOKUP($B823,INDIRECT("data!$"&amp;G807&amp;"$3:$CZ$554"),$D807-3*(B806-1)+M$1,FALSE)</f>
        <v>9</v>
      </c>
      <c r="N823" s="45">
        <f ca="1">VLOOKUP($B823,INDIRECT("data!$"&amp;G807&amp;"$3:$CZ$554"),$D807-3*(B806-1)+N$1,FALSE)</f>
        <v>10</v>
      </c>
      <c r="O823" s="45">
        <f ca="1">VLOOKUP($B823,INDIRECT("data!$"&amp;G807&amp;"$3:$CZ$554"),$D807-3*(B806-1)+O$1,FALSE)</f>
        <v>0</v>
      </c>
      <c r="P823" s="45">
        <f ca="1">VLOOKUP($B823,INDIRECT("data!$"&amp;G807&amp;"$3:$CZ$554"),$D807-3*(B806-1)+P$1,FALSE)</f>
        <v>4</v>
      </c>
      <c r="Q823" s="45">
        <f ca="1">VLOOKUP($B823,INDIRECT("data!$"&amp;G807&amp;"$3:$CZ$554"),$D807-3*(B806-1)+Q$1,FALSE)</f>
        <v>16</v>
      </c>
      <c r="R823" s="45">
        <f ca="1">VLOOKUP($B823,INDIRECT("data!$"&amp;G807&amp;"$3:$CZ$554"),$D807-3*(B806-1)+R$1,FALSE)</f>
        <v>16</v>
      </c>
      <c r="S823" s="45">
        <f ca="1">VLOOKUP($B823,INDIRECT("data!$"&amp;G807&amp;"$3:$CZ$554"),$D807-3*(B806-1)+S$1,FALSE)</f>
        <v>4</v>
      </c>
      <c r="T823" s="45">
        <f ca="1">VLOOKUP($B823,INDIRECT("data!$"&amp;G807&amp;"$3:$CZ$554"),$D807-3*(B806-1)+T$1,FALSE)</f>
        <v>3</v>
      </c>
      <c r="U823" s="45">
        <f ca="1">VLOOKUP($B823,INDIRECT("data!$"&amp;G807&amp;"$3:$CZ$554"),$D807-3*(B806-1)+U$1,FALSE)</f>
        <v>3</v>
      </c>
      <c r="V823" s="45">
        <f ca="1">VLOOKUP($B823,INDIRECT("data!$"&amp;G807&amp;"$3:$CZ$554"),$D807-3*(B806-1)+V$1,FALSE)</f>
        <v>2</v>
      </c>
      <c r="W823" s="45">
        <f ca="1">VLOOKUP($B823,INDIRECT("data!$"&amp;G807&amp;"$3:$CZ$554"),$D807-3*(B806-1)+W$1,FALSE)</f>
        <v>1</v>
      </c>
      <c r="X823" s="45">
        <f ca="1">VLOOKUP($B823,INDIRECT("data!$"&amp;G807&amp;"$3:$CZ$554"),$D807-3*(B806-1)+X$1,FALSE)</f>
        <v>0</v>
      </c>
      <c r="Y823" s="47">
        <f ca="1">VLOOKUP($B823,INDIRECT("data!$"&amp;G807&amp;"$3:$CZ$554"),$D807-3*(B806-1)+Y$1,FALSE)</f>
        <v>2.14</v>
      </c>
      <c r="Z823" s="47">
        <f ca="1">VLOOKUP($B823,INDIRECT("data!$"&amp;G807&amp;"$3:$CZ$554"),$D807-3*(B806-1)+Z$1,FALSE)</f>
        <v>3.4</v>
      </c>
      <c r="AA823" s="47">
        <f ca="1">VLOOKUP($B823,INDIRECT("data!$"&amp;G807&amp;"$3:$CZ$554"),$D807-3*(B806-1)+AA$1,FALSE)</f>
        <v>3.75</v>
      </c>
      <c r="AB823" s="47">
        <f ca="1">VLOOKUP($B823,INDIRECT("data!$"&amp;G807&amp;"$3:$CZ$554"),$D807-3*(B806-1)+AB$1,FALSE)</f>
        <v>2.21</v>
      </c>
      <c r="AC823" s="47">
        <f ca="1">VLOOKUP($B823,INDIRECT("data!$"&amp;G807&amp;"$3:$CZ$554"),$D807-3*(B806-1)+AC$1,FALSE)</f>
        <v>3.47</v>
      </c>
      <c r="AD823" s="47">
        <f ca="1">VLOOKUP($B823,INDIRECT("data!$"&amp;G807&amp;"$3:$CZ$554"),$D807-3*(B806-1)+AD$1,FALSE)</f>
        <v>3.51</v>
      </c>
      <c r="AE823" s="47">
        <f ca="1">VLOOKUP($B823,INDIRECT("data!$"&amp;G807&amp;"$3:$CZ$554"),$D807-3*(B806-1)+AE$1,FALSE)</f>
        <v>1.89</v>
      </c>
      <c r="AF823" s="47">
        <f ca="1">VLOOKUP($B823,INDIRECT("data!$"&amp;G807&amp;"$3:$CZ$554"),$D807-3*(B806-1)+AF$1,FALSE)</f>
        <v>1.9</v>
      </c>
      <c r="AG823" s="65">
        <f t="shared" ca="1" si="1763"/>
        <v>3</v>
      </c>
      <c r="AH823" s="65">
        <f t="shared" ca="1" si="1764"/>
        <v>2</v>
      </c>
      <c r="AI823" s="65">
        <f t="shared" ca="1" si="1765"/>
        <v>1</v>
      </c>
      <c r="AJ823" s="65">
        <f t="shared" ca="1" si="1766"/>
        <v>0</v>
      </c>
      <c r="AK823" s="65">
        <f t="shared" ca="1" si="1767"/>
        <v>1</v>
      </c>
      <c r="AL823" s="66" t="str">
        <f t="shared" ca="1" si="1768"/>
        <v>A</v>
      </c>
      <c r="AM823" s="66" t="str">
        <f t="shared" ca="1" si="1769"/>
        <v>A-A</v>
      </c>
      <c r="AN823" s="65">
        <f t="shared" ca="1" si="1770"/>
        <v>0</v>
      </c>
      <c r="AO823" s="65">
        <f t="shared" ca="1" si="1771"/>
        <v>0</v>
      </c>
      <c r="AP823" s="65">
        <f t="shared" ca="1" si="1772"/>
        <v>1</v>
      </c>
      <c r="AQ823" s="65">
        <f t="shared" ca="1" si="1773"/>
        <v>0</v>
      </c>
      <c r="AR823" s="65">
        <f t="shared" ca="1" si="1774"/>
        <v>1</v>
      </c>
      <c r="AS823" s="65">
        <f t="shared" ca="1" si="1775"/>
        <v>0</v>
      </c>
      <c r="AT823" s="65">
        <f t="shared" ca="1" si="1776"/>
        <v>1</v>
      </c>
    </row>
    <row r="824" spans="1:46" ht="18" customHeight="1" x14ac:dyDescent="0.25">
      <c r="A824" s="49" t="str">
        <f ca="1">CONCATENATE(B818,"-",B824)</f>
        <v>Wigan-Away-6</v>
      </c>
      <c r="B824" s="37">
        <v>6</v>
      </c>
      <c r="C824" s="41">
        <f ca="1">VLOOKUP($B824,INDIRECT("data!$"&amp;G807&amp;"$3:$CZ$554"),$D807-3*(B806-1)+C$1,FALSE)</f>
        <v>43323</v>
      </c>
      <c r="D824" s="30" t="str">
        <f ca="1">VLOOKUP($B824,INDIRECT("data!$"&amp;G807&amp;"$3:$CZ$554"),$D807-3*(B806-1)+D$1,FALSE)</f>
        <v>Aston Villa</v>
      </c>
      <c r="E824" s="30" t="str">
        <f ca="1">VLOOKUP($B824,INDIRECT("data!$"&amp;G807&amp;"$3:$CZ$554"),$D807-3*(B806-1)+E$1,FALSE)</f>
        <v>Wigan</v>
      </c>
      <c r="F824" s="29">
        <f ca="1">VLOOKUP($B824,INDIRECT("data!$"&amp;G807&amp;"$3:$CZ$554"),$D807-3*(B806-1)+F$1,FALSE)</f>
        <v>3</v>
      </c>
      <c r="G824" s="29">
        <f ca="1">VLOOKUP($B824,INDIRECT("data!$"&amp;G807&amp;"$3:$CZ$554"),$D807-3*(B806-1)+G$1,FALSE)</f>
        <v>2</v>
      </c>
      <c r="H824" s="15" t="str">
        <f ca="1">VLOOKUP($B824,INDIRECT("data!$"&amp;G807&amp;"$3:$CZ$554"),$D807-3*(B806-1)+H$1,FALSE)</f>
        <v>H</v>
      </c>
      <c r="I824" s="29">
        <f ca="1">VLOOKUP($B824,INDIRECT("data!$"&amp;G807&amp;"$3:$CZ$554"),$D807-3*(B806-1)+I$1,FALSE)</f>
        <v>1</v>
      </c>
      <c r="J824" s="29">
        <f ca="1">VLOOKUP($B824,INDIRECT("data!$"&amp;G807&amp;"$3:$CZ$554"),$D807-3*(B806-1)+J$1,FALSE)</f>
        <v>1</v>
      </c>
      <c r="K824" s="15" t="str">
        <f ca="1">VLOOKUP($B824,INDIRECT("data!$"&amp;G807&amp;"$3:$CZ$554"),$D807-3*(B806-1)+K$1,FALSE)</f>
        <v>D</v>
      </c>
      <c r="L824" s="30" t="str">
        <f ca="1">VLOOKUP($B824,INDIRECT("data!$"&amp;G807&amp;"$3:$CZ$554"),$D807-3*(B806-1)+L$1,FALSE)</f>
        <v>J Simpson</v>
      </c>
      <c r="M824" s="45">
        <f ca="1">VLOOKUP($B824,INDIRECT("data!$"&amp;G807&amp;"$3:$CZ$554"),$D807-3*(B806-1)+M$1,FALSE)</f>
        <v>17</v>
      </c>
      <c r="N824" s="45">
        <f ca="1">VLOOKUP($B824,INDIRECT("data!$"&amp;G807&amp;"$3:$CZ$554"),$D807-3*(B806-1)+N$1,FALSE)</f>
        <v>10</v>
      </c>
      <c r="O824" s="45">
        <f ca="1">VLOOKUP($B824,INDIRECT("data!$"&amp;G807&amp;"$3:$CZ$554"),$D807-3*(B806-1)+O$1,FALSE)</f>
        <v>6</v>
      </c>
      <c r="P824" s="45">
        <f ca="1">VLOOKUP($B824,INDIRECT("data!$"&amp;G807&amp;"$3:$CZ$554"),$D807-3*(B806-1)+P$1,FALSE)</f>
        <v>3</v>
      </c>
      <c r="Q824" s="45">
        <f ca="1">VLOOKUP($B824,INDIRECT("data!$"&amp;G807&amp;"$3:$CZ$554"),$D807-3*(B806-1)+Q$1,FALSE)</f>
        <v>17</v>
      </c>
      <c r="R824" s="45">
        <f ca="1">VLOOKUP($B824,INDIRECT("data!$"&amp;G807&amp;"$3:$CZ$554"),$D807-3*(B806-1)+R$1,FALSE)</f>
        <v>16</v>
      </c>
      <c r="S824" s="45">
        <f ca="1">VLOOKUP($B824,INDIRECT("data!$"&amp;G807&amp;"$3:$CZ$554"),$D807-3*(B806-1)+S$1,FALSE)</f>
        <v>3</v>
      </c>
      <c r="T824" s="45">
        <f ca="1">VLOOKUP($B824,INDIRECT("data!$"&amp;G807&amp;"$3:$CZ$554"),$D807-3*(B806-1)+T$1,FALSE)</f>
        <v>4</v>
      </c>
      <c r="U824" s="45">
        <f ca="1">VLOOKUP($B824,INDIRECT("data!$"&amp;G807&amp;"$3:$CZ$554"),$D807-3*(B806-1)+U$1,FALSE)</f>
        <v>1</v>
      </c>
      <c r="V824" s="45">
        <f ca="1">VLOOKUP($B824,INDIRECT("data!$"&amp;G807&amp;"$3:$CZ$554"),$D807-3*(B806-1)+V$1,FALSE)</f>
        <v>4</v>
      </c>
      <c r="W824" s="45">
        <f ca="1">VLOOKUP($B824,INDIRECT("data!$"&amp;G807&amp;"$3:$CZ$554"),$D807-3*(B806-1)+W$1,FALSE)</f>
        <v>0</v>
      </c>
      <c r="X824" s="45">
        <f ca="1">VLOOKUP($B824,INDIRECT("data!$"&amp;G807&amp;"$3:$CZ$554"),$D807-3*(B806-1)+X$1,FALSE)</f>
        <v>0</v>
      </c>
      <c r="Y824" s="47">
        <f ca="1">VLOOKUP($B824,INDIRECT("data!$"&amp;G807&amp;"$3:$CZ$554"),$D807-3*(B806-1)+Y$1,FALSE)</f>
        <v>2</v>
      </c>
      <c r="Z824" s="47">
        <f ca="1">VLOOKUP($B824,INDIRECT("data!$"&amp;G807&amp;"$3:$CZ$554"),$D807-3*(B806-1)+Z$1,FALSE)</f>
        <v>3.5</v>
      </c>
      <c r="AA824" s="47">
        <f ca="1">VLOOKUP($B824,INDIRECT("data!$"&amp;G807&amp;"$3:$CZ$554"),$D807-3*(B806-1)+AA$1,FALSE)</f>
        <v>4.0999999999999996</v>
      </c>
      <c r="AB824" s="47">
        <f ca="1">VLOOKUP($B824,INDIRECT("data!$"&amp;G807&amp;"$3:$CZ$554"),$D807-3*(B806-1)+AB$1,FALSE)</f>
        <v>2.02</v>
      </c>
      <c r="AC824" s="47">
        <f ca="1">VLOOKUP($B824,INDIRECT("data!$"&amp;G807&amp;"$3:$CZ$554"),$D807-3*(B806-1)+AC$1,FALSE)</f>
        <v>3.39</v>
      </c>
      <c r="AD824" s="47">
        <f ca="1">VLOOKUP($B824,INDIRECT("data!$"&amp;G807&amp;"$3:$CZ$554"),$D807-3*(B806-1)+AD$1,FALSE)</f>
        <v>4.25</v>
      </c>
      <c r="AE824" s="47">
        <f ca="1">VLOOKUP($B824,INDIRECT("data!$"&amp;G807&amp;"$3:$CZ$554"),$D807-3*(B806-1)+AE$1,FALSE)</f>
        <v>2.0299999999999998</v>
      </c>
      <c r="AF824" s="47">
        <f ca="1">VLOOKUP($B824,INDIRECT("data!$"&amp;G807&amp;"$3:$CZ$554"),$D807-3*(B806-1)+AF$1,FALSE)</f>
        <v>1.78</v>
      </c>
      <c r="AG824" s="65">
        <f t="shared" ca="1" si="1763"/>
        <v>5</v>
      </c>
      <c r="AH824" s="65">
        <f t="shared" ca="1" si="1764"/>
        <v>2</v>
      </c>
      <c r="AI824" s="65">
        <f t="shared" ca="1" si="1765"/>
        <v>3</v>
      </c>
      <c r="AJ824" s="65">
        <f t="shared" ca="1" si="1766"/>
        <v>2</v>
      </c>
      <c r="AK824" s="65">
        <f t="shared" ca="1" si="1767"/>
        <v>1</v>
      </c>
      <c r="AL824" s="66" t="str">
        <f t="shared" ca="1" si="1768"/>
        <v>H</v>
      </c>
      <c r="AM824" s="66" t="str">
        <f t="shared" ca="1" si="1769"/>
        <v>D-H</v>
      </c>
      <c r="AN824" s="65">
        <f t="shared" ca="1" si="1770"/>
        <v>1</v>
      </c>
      <c r="AO824" s="65">
        <f t="shared" ca="1" si="1771"/>
        <v>1</v>
      </c>
      <c r="AP824" s="65">
        <f t="shared" ca="1" si="1772"/>
        <v>1</v>
      </c>
      <c r="AQ824" s="65">
        <f t="shared" ca="1" si="1773"/>
        <v>0</v>
      </c>
      <c r="AR824" s="65">
        <f t="shared" ca="1" si="1774"/>
        <v>0</v>
      </c>
      <c r="AS824" s="65">
        <f t="shared" ca="1" si="1775"/>
        <v>0</v>
      </c>
      <c r="AT824" s="65">
        <f t="shared" ca="1" si="1776"/>
        <v>0</v>
      </c>
    </row>
    <row r="825" spans="1:46" ht="18" customHeight="1" x14ac:dyDescent="0.25">
      <c r="A825" s="49" t="str">
        <f ca="1">CONCATENATE(B818,"-",B825)</f>
        <v>Wigan-Away-7</v>
      </c>
      <c r="B825" s="37">
        <v>7</v>
      </c>
      <c r="C825" s="41" t="e">
        <f ca="1">VLOOKUP($B825,INDIRECT("data!$"&amp;G807&amp;"$3:$CZ$554"),$D807-3*(B806-1)+C$1,FALSE)</f>
        <v>#N/A</v>
      </c>
      <c r="D825" s="30" t="e">
        <f ca="1">VLOOKUP($B825,INDIRECT("data!$"&amp;G807&amp;"$3:$CZ$554"),$D807-3*(B806-1)+D$1,FALSE)</f>
        <v>#N/A</v>
      </c>
      <c r="E825" s="30" t="e">
        <f ca="1">VLOOKUP($B825,INDIRECT("data!$"&amp;G807&amp;"$3:$CZ$554"),$D807-3*(B806-1)+E$1,FALSE)</f>
        <v>#N/A</v>
      </c>
      <c r="F825" s="29" t="e">
        <f ca="1">VLOOKUP($B825,INDIRECT("data!$"&amp;G807&amp;"$3:$CZ$554"),$D807-3*(B806-1)+F$1,FALSE)</f>
        <v>#N/A</v>
      </c>
      <c r="G825" s="29" t="e">
        <f ca="1">VLOOKUP($B825,INDIRECT("data!$"&amp;G807&amp;"$3:$CZ$554"),$D807-3*(B806-1)+G$1,FALSE)</f>
        <v>#N/A</v>
      </c>
      <c r="H825" s="15" t="e">
        <f ca="1">VLOOKUP($B825,INDIRECT("data!$"&amp;G807&amp;"$3:$CZ$554"),$D807-3*(B806-1)+H$1,FALSE)</f>
        <v>#N/A</v>
      </c>
      <c r="I825" s="29" t="e">
        <f ca="1">VLOOKUP($B825,INDIRECT("data!$"&amp;G807&amp;"$3:$CZ$554"),$D807-3*(B806-1)+I$1,FALSE)</f>
        <v>#N/A</v>
      </c>
      <c r="J825" s="29" t="e">
        <f ca="1">VLOOKUP($B825,INDIRECT("data!$"&amp;G807&amp;"$3:$CZ$554"),$D807-3*(B806-1)+J$1,FALSE)</f>
        <v>#N/A</v>
      </c>
      <c r="K825" s="15" t="e">
        <f ca="1">VLOOKUP($B825,INDIRECT("data!$"&amp;G807&amp;"$3:$CZ$554"),$D807-3*(B806-1)+K$1,FALSE)</f>
        <v>#N/A</v>
      </c>
      <c r="L825" s="30" t="e">
        <f ca="1">VLOOKUP($B825,INDIRECT("data!$"&amp;G807&amp;"$3:$CZ$554"),$D807-3*(B806-1)+L$1,FALSE)</f>
        <v>#N/A</v>
      </c>
      <c r="M825" s="45" t="e">
        <f ca="1">VLOOKUP($B825,INDIRECT("data!$"&amp;G807&amp;"$3:$CZ$554"),$D807-3*(B806-1)+M$1,FALSE)</f>
        <v>#N/A</v>
      </c>
      <c r="N825" s="45" t="e">
        <f ca="1">VLOOKUP($B825,INDIRECT("data!$"&amp;G807&amp;"$3:$CZ$554"),$D807-3*(B806-1)+N$1,FALSE)</f>
        <v>#N/A</v>
      </c>
      <c r="O825" s="45" t="e">
        <f ca="1">VLOOKUP($B825,INDIRECT("data!$"&amp;G807&amp;"$3:$CZ$554"),$D807-3*(B806-1)+O$1,FALSE)</f>
        <v>#N/A</v>
      </c>
      <c r="P825" s="45" t="e">
        <f ca="1">VLOOKUP($B825,INDIRECT("data!$"&amp;G807&amp;"$3:$CZ$554"),$D807-3*(B806-1)+P$1,FALSE)</f>
        <v>#N/A</v>
      </c>
      <c r="Q825" s="45" t="e">
        <f ca="1">VLOOKUP($B825,INDIRECT("data!$"&amp;G807&amp;"$3:$CZ$554"),$D807-3*(B806-1)+Q$1,FALSE)</f>
        <v>#N/A</v>
      </c>
      <c r="R825" s="45" t="e">
        <f ca="1">VLOOKUP($B825,INDIRECT("data!$"&amp;G807&amp;"$3:$CZ$554"),$D807-3*(B806-1)+R$1,FALSE)</f>
        <v>#N/A</v>
      </c>
      <c r="S825" s="45" t="e">
        <f ca="1">VLOOKUP($B825,INDIRECT("data!$"&amp;G807&amp;"$3:$CZ$554"),$D807-3*(B806-1)+S$1,FALSE)</f>
        <v>#N/A</v>
      </c>
      <c r="T825" s="45" t="e">
        <f ca="1">VLOOKUP($B825,INDIRECT("data!$"&amp;G807&amp;"$3:$CZ$554"),$D807-3*(B806-1)+T$1,FALSE)</f>
        <v>#N/A</v>
      </c>
      <c r="U825" s="45" t="e">
        <f ca="1">VLOOKUP($B825,INDIRECT("data!$"&amp;G807&amp;"$3:$CZ$554"),$D807-3*(B806-1)+U$1,FALSE)</f>
        <v>#N/A</v>
      </c>
      <c r="V825" s="45" t="e">
        <f ca="1">VLOOKUP($B825,INDIRECT("data!$"&amp;G807&amp;"$3:$CZ$554"),$D807-3*(B806-1)+V$1,FALSE)</f>
        <v>#N/A</v>
      </c>
      <c r="W825" s="45" t="e">
        <f ca="1">VLOOKUP($B825,INDIRECT("data!$"&amp;G807&amp;"$3:$CZ$554"),$D807-3*(B806-1)+W$1,FALSE)</f>
        <v>#N/A</v>
      </c>
      <c r="X825" s="45" t="e">
        <f ca="1">VLOOKUP($B825,INDIRECT("data!$"&amp;G807&amp;"$3:$CZ$554"),$D807-3*(B806-1)+X$1,FALSE)</f>
        <v>#N/A</v>
      </c>
      <c r="Y825" s="47" t="e">
        <f ca="1">VLOOKUP($B825,INDIRECT("data!$"&amp;G807&amp;"$3:$CZ$554"),$D807-3*(B806-1)+Y$1,FALSE)</f>
        <v>#N/A</v>
      </c>
      <c r="Z825" s="47" t="e">
        <f ca="1">VLOOKUP($B825,INDIRECT("data!$"&amp;G807&amp;"$3:$CZ$554"),$D807-3*(B806-1)+Z$1,FALSE)</f>
        <v>#N/A</v>
      </c>
      <c r="AA825" s="47" t="e">
        <f ca="1">VLOOKUP($B825,INDIRECT("data!$"&amp;G807&amp;"$3:$CZ$554"),$D807-3*(B806-1)+AA$1,FALSE)</f>
        <v>#N/A</v>
      </c>
      <c r="AB825" s="47" t="e">
        <f ca="1">VLOOKUP($B825,INDIRECT("data!$"&amp;G807&amp;"$3:$CZ$554"),$D807-3*(B806-1)+AB$1,FALSE)</f>
        <v>#N/A</v>
      </c>
      <c r="AC825" s="47" t="e">
        <f ca="1">VLOOKUP($B825,INDIRECT("data!$"&amp;G807&amp;"$3:$CZ$554"),$D807-3*(B806-1)+AC$1,FALSE)</f>
        <v>#N/A</v>
      </c>
      <c r="AD825" s="47" t="e">
        <f ca="1">VLOOKUP($B825,INDIRECT("data!$"&amp;G807&amp;"$3:$CZ$554"),$D807-3*(B806-1)+AD$1,FALSE)</f>
        <v>#N/A</v>
      </c>
      <c r="AE825" s="47" t="e">
        <f ca="1">VLOOKUP($B825,INDIRECT("data!$"&amp;G807&amp;"$3:$CZ$554"),$D807-3*(B806-1)+AE$1,FALSE)</f>
        <v>#N/A</v>
      </c>
      <c r="AF825" s="47" t="e">
        <f ca="1">VLOOKUP($B825,INDIRECT("data!$"&amp;G807&amp;"$3:$CZ$554"),$D807-3*(B806-1)+AF$1,FALSE)</f>
        <v>#N/A</v>
      </c>
      <c r="AG825" s="65" t="e">
        <f t="shared" ca="1" si="1763"/>
        <v>#N/A</v>
      </c>
      <c r="AH825" s="65" t="e">
        <f t="shared" ca="1" si="1764"/>
        <v>#N/A</v>
      </c>
      <c r="AI825" s="65" t="e">
        <f t="shared" ca="1" si="1765"/>
        <v>#N/A</v>
      </c>
      <c r="AJ825" s="65" t="e">
        <f t="shared" ca="1" si="1766"/>
        <v>#N/A</v>
      </c>
      <c r="AK825" s="65" t="e">
        <f t="shared" ca="1" si="1767"/>
        <v>#N/A</v>
      </c>
      <c r="AL825" s="66" t="e">
        <f t="shared" ca="1" si="1768"/>
        <v>#N/A</v>
      </c>
      <c r="AM825" s="66" t="e">
        <f t="shared" ca="1" si="1769"/>
        <v>#N/A</v>
      </c>
      <c r="AN825" s="65" t="e">
        <f t="shared" ca="1" si="1770"/>
        <v>#N/A</v>
      </c>
      <c r="AO825" s="65" t="e">
        <f t="shared" ca="1" si="1771"/>
        <v>#N/A</v>
      </c>
      <c r="AP825" s="65" t="e">
        <f t="shared" ca="1" si="1772"/>
        <v>#N/A</v>
      </c>
      <c r="AQ825" s="65" t="e">
        <f t="shared" ca="1" si="1773"/>
        <v>#N/A</v>
      </c>
      <c r="AR825" s="65" t="e">
        <f t="shared" ca="1" si="1774"/>
        <v>#N/A</v>
      </c>
      <c r="AS825" s="65" t="e">
        <f t="shared" ca="1" si="1775"/>
        <v>#N/A</v>
      </c>
      <c r="AT825" s="65" t="e">
        <f t="shared" ca="1" si="1776"/>
        <v>#N/A</v>
      </c>
    </row>
    <row r="826" spans="1:46" ht="18" customHeight="1" x14ac:dyDescent="0.25">
      <c r="A826" s="49" t="str">
        <f ca="1">CONCATENATE(B818,"-",B826)</f>
        <v>Wigan-Away-8</v>
      </c>
      <c r="B826" s="37">
        <v>8</v>
      </c>
      <c r="C826" s="41" t="e">
        <f ca="1">VLOOKUP($B826,INDIRECT("data!$"&amp;G807&amp;"$3:$CZ$554"),$D807-3*(B806-1)+C$1,FALSE)</f>
        <v>#N/A</v>
      </c>
      <c r="D826" s="30" t="e">
        <f ca="1">VLOOKUP($B826,INDIRECT("data!$"&amp;G807&amp;"$3:$CZ$554"),$D807-3*(B806-1)+D$1,FALSE)</f>
        <v>#N/A</v>
      </c>
      <c r="E826" s="30" t="e">
        <f ca="1">VLOOKUP($B826,INDIRECT("data!$"&amp;G807&amp;"$3:$CZ$554"),$D807-3*(B806-1)+E$1,FALSE)</f>
        <v>#N/A</v>
      </c>
      <c r="F826" s="29" t="e">
        <f ca="1">VLOOKUP($B826,INDIRECT("data!$"&amp;G807&amp;"$3:$CZ$554"),$D807-3*(B806-1)+F$1,FALSE)</f>
        <v>#N/A</v>
      </c>
      <c r="G826" s="29" t="e">
        <f ca="1">VLOOKUP($B826,INDIRECT("data!$"&amp;G807&amp;"$3:$CZ$554"),$D807-3*(B806-1)+G$1,FALSE)</f>
        <v>#N/A</v>
      </c>
      <c r="H826" s="15" t="e">
        <f ca="1">VLOOKUP($B826,INDIRECT("data!$"&amp;G807&amp;"$3:$CZ$554"),$D807-3*(B806-1)+H$1,FALSE)</f>
        <v>#N/A</v>
      </c>
      <c r="I826" s="29" t="e">
        <f ca="1">VLOOKUP($B826,INDIRECT("data!$"&amp;G807&amp;"$3:$CZ$554"),$D807-3*(B806-1)+I$1,FALSE)</f>
        <v>#N/A</v>
      </c>
      <c r="J826" s="29" t="e">
        <f ca="1">VLOOKUP($B826,INDIRECT("data!$"&amp;G807&amp;"$3:$CZ$554"),$D807-3*(B806-1)+J$1,FALSE)</f>
        <v>#N/A</v>
      </c>
      <c r="K826" s="15" t="e">
        <f ca="1">VLOOKUP($B826,INDIRECT("data!$"&amp;G807&amp;"$3:$CZ$554"),$D807-3*(B806-1)+K$1,FALSE)</f>
        <v>#N/A</v>
      </c>
      <c r="L826" s="30" t="e">
        <f ca="1">VLOOKUP($B826,INDIRECT("data!$"&amp;G807&amp;"$3:$CZ$554"),$D807-3*(B806-1)+L$1,FALSE)</f>
        <v>#N/A</v>
      </c>
      <c r="M826" s="45" t="e">
        <f ca="1">VLOOKUP($B826,INDIRECT("data!$"&amp;G807&amp;"$3:$CZ$554"),$D807-3*(B806-1)+M$1,FALSE)</f>
        <v>#N/A</v>
      </c>
      <c r="N826" s="45" t="e">
        <f ca="1">VLOOKUP($B826,INDIRECT("data!$"&amp;G807&amp;"$3:$CZ$554"),$D807-3*(B806-1)+N$1,FALSE)</f>
        <v>#N/A</v>
      </c>
      <c r="O826" s="45" t="e">
        <f ca="1">VLOOKUP($B826,INDIRECT("data!$"&amp;G807&amp;"$3:$CZ$554"),$D807-3*(B806-1)+O$1,FALSE)</f>
        <v>#N/A</v>
      </c>
      <c r="P826" s="45" t="e">
        <f ca="1">VLOOKUP($B826,INDIRECT("data!$"&amp;G807&amp;"$3:$CZ$554"),$D807-3*(B806-1)+P$1,FALSE)</f>
        <v>#N/A</v>
      </c>
      <c r="Q826" s="45" t="e">
        <f ca="1">VLOOKUP($B826,INDIRECT("data!$"&amp;G807&amp;"$3:$CZ$554"),$D807-3*(B806-1)+Q$1,FALSE)</f>
        <v>#N/A</v>
      </c>
      <c r="R826" s="45" t="e">
        <f ca="1">VLOOKUP($B826,INDIRECT("data!$"&amp;G807&amp;"$3:$CZ$554"),$D807-3*(B806-1)+R$1,FALSE)</f>
        <v>#N/A</v>
      </c>
      <c r="S826" s="45" t="e">
        <f ca="1">VLOOKUP($B826,INDIRECT("data!$"&amp;G807&amp;"$3:$CZ$554"),$D807-3*(B806-1)+S$1,FALSE)</f>
        <v>#N/A</v>
      </c>
      <c r="T826" s="45" t="e">
        <f ca="1">VLOOKUP($B826,INDIRECT("data!$"&amp;G807&amp;"$3:$CZ$554"),$D807-3*(B806-1)+T$1,FALSE)</f>
        <v>#N/A</v>
      </c>
      <c r="U826" s="45" t="e">
        <f ca="1">VLOOKUP($B826,INDIRECT("data!$"&amp;G807&amp;"$3:$CZ$554"),$D807-3*(B806-1)+U$1,FALSE)</f>
        <v>#N/A</v>
      </c>
      <c r="V826" s="45" t="e">
        <f ca="1">VLOOKUP($B826,INDIRECT("data!$"&amp;G807&amp;"$3:$CZ$554"),$D807-3*(B806-1)+V$1,FALSE)</f>
        <v>#N/A</v>
      </c>
      <c r="W826" s="45" t="e">
        <f ca="1">VLOOKUP($B826,INDIRECT("data!$"&amp;G807&amp;"$3:$CZ$554"),$D807-3*(B806-1)+W$1,FALSE)</f>
        <v>#N/A</v>
      </c>
      <c r="X826" s="45" t="e">
        <f ca="1">VLOOKUP($B826,INDIRECT("data!$"&amp;G807&amp;"$3:$CZ$554"),$D807-3*(B806-1)+X$1,FALSE)</f>
        <v>#N/A</v>
      </c>
      <c r="Y826" s="47" t="e">
        <f ca="1">VLOOKUP($B826,INDIRECT("data!$"&amp;G807&amp;"$3:$CZ$554"),$D807-3*(B806-1)+Y$1,FALSE)</f>
        <v>#N/A</v>
      </c>
      <c r="Z826" s="47" t="e">
        <f ca="1">VLOOKUP($B826,INDIRECT("data!$"&amp;G807&amp;"$3:$CZ$554"),$D807-3*(B806-1)+Z$1,FALSE)</f>
        <v>#N/A</v>
      </c>
      <c r="AA826" s="47" t="e">
        <f ca="1">VLOOKUP($B826,INDIRECT("data!$"&amp;G807&amp;"$3:$CZ$554"),$D807-3*(B806-1)+AA$1,FALSE)</f>
        <v>#N/A</v>
      </c>
      <c r="AB826" s="47" t="e">
        <f ca="1">VLOOKUP($B826,INDIRECT("data!$"&amp;G807&amp;"$3:$CZ$554"),$D807-3*(B806-1)+AB$1,FALSE)</f>
        <v>#N/A</v>
      </c>
      <c r="AC826" s="47" t="e">
        <f ca="1">VLOOKUP($B826,INDIRECT("data!$"&amp;G807&amp;"$3:$CZ$554"),$D807-3*(B806-1)+AC$1,FALSE)</f>
        <v>#N/A</v>
      </c>
      <c r="AD826" s="47" t="e">
        <f ca="1">VLOOKUP($B826,INDIRECT("data!$"&amp;G807&amp;"$3:$CZ$554"),$D807-3*(B806-1)+AD$1,FALSE)</f>
        <v>#N/A</v>
      </c>
      <c r="AE826" s="47" t="e">
        <f ca="1">VLOOKUP($B826,INDIRECT("data!$"&amp;G807&amp;"$3:$CZ$554"),$D807-3*(B806-1)+AE$1,FALSE)</f>
        <v>#N/A</v>
      </c>
      <c r="AF826" s="47" t="e">
        <f ca="1">VLOOKUP($B826,INDIRECT("data!$"&amp;G807&amp;"$3:$CZ$554"),$D807-3*(B806-1)+AF$1,FALSE)</f>
        <v>#N/A</v>
      </c>
      <c r="AG826" s="65" t="e">
        <f t="shared" ca="1" si="1763"/>
        <v>#N/A</v>
      </c>
      <c r="AH826" s="65" t="e">
        <f t="shared" ca="1" si="1764"/>
        <v>#N/A</v>
      </c>
      <c r="AI826" s="65" t="e">
        <f t="shared" ca="1" si="1765"/>
        <v>#N/A</v>
      </c>
      <c r="AJ826" s="65" t="e">
        <f t="shared" ca="1" si="1766"/>
        <v>#N/A</v>
      </c>
      <c r="AK826" s="65" t="e">
        <f t="shared" ca="1" si="1767"/>
        <v>#N/A</v>
      </c>
      <c r="AL826" s="66" t="e">
        <f t="shared" ca="1" si="1768"/>
        <v>#N/A</v>
      </c>
      <c r="AM826" s="66" t="e">
        <f t="shared" ca="1" si="1769"/>
        <v>#N/A</v>
      </c>
      <c r="AN826" s="65" t="e">
        <f t="shared" ca="1" si="1770"/>
        <v>#N/A</v>
      </c>
      <c r="AO826" s="65" t="e">
        <f t="shared" ca="1" si="1771"/>
        <v>#N/A</v>
      </c>
      <c r="AP826" s="65" t="e">
        <f t="shared" ca="1" si="1772"/>
        <v>#N/A</v>
      </c>
      <c r="AQ826" s="65" t="e">
        <f t="shared" ca="1" si="1773"/>
        <v>#N/A</v>
      </c>
      <c r="AR826" s="65" t="e">
        <f t="shared" ca="1" si="1774"/>
        <v>#N/A</v>
      </c>
      <c r="AS826" s="65" t="e">
        <f t="shared" ca="1" si="1775"/>
        <v>#N/A</v>
      </c>
      <c r="AT826" s="65" t="e">
        <f t="shared" ca="1" si="1776"/>
        <v>#N/A</v>
      </c>
    </row>
    <row r="827" spans="1:46" ht="18" customHeight="1" x14ac:dyDescent="0.25">
      <c r="A827" s="50"/>
      <c r="B827" s="42" t="s">
        <v>23</v>
      </c>
      <c r="C827" s="43"/>
      <c r="D827" s="44"/>
      <c r="E827" s="44"/>
      <c r="F827" s="46" t="e">
        <f ca="1">SUM(F819:F826)</f>
        <v>#N/A</v>
      </c>
      <c r="G827" s="46" t="e">
        <f ca="1">SUM(G819:G826)</f>
        <v>#N/A</v>
      </c>
      <c r="H827" s="42"/>
      <c r="I827" s="46" t="e">
        <f t="shared" ref="I827:J827" ca="1" si="1777">SUM(I819:I826)</f>
        <v>#N/A</v>
      </c>
      <c r="J827" s="46" t="e">
        <f t="shared" ca="1" si="1777"/>
        <v>#N/A</v>
      </c>
      <c r="K827" s="42"/>
      <c r="L827" s="44"/>
      <c r="M827" s="46" t="e">
        <f t="shared" ref="M827:X827" ca="1" si="1778">SUM(M819:M826)</f>
        <v>#N/A</v>
      </c>
      <c r="N827" s="46" t="e">
        <f t="shared" ca="1" si="1778"/>
        <v>#N/A</v>
      </c>
      <c r="O827" s="46" t="e">
        <f t="shared" ca="1" si="1778"/>
        <v>#N/A</v>
      </c>
      <c r="P827" s="46" t="e">
        <f t="shared" ca="1" si="1778"/>
        <v>#N/A</v>
      </c>
      <c r="Q827" s="46" t="e">
        <f t="shared" ca="1" si="1778"/>
        <v>#N/A</v>
      </c>
      <c r="R827" s="46" t="e">
        <f t="shared" ca="1" si="1778"/>
        <v>#N/A</v>
      </c>
      <c r="S827" s="46" t="e">
        <f t="shared" ca="1" si="1778"/>
        <v>#N/A</v>
      </c>
      <c r="T827" s="46" t="e">
        <f t="shared" ca="1" si="1778"/>
        <v>#N/A</v>
      </c>
      <c r="U827" s="46" t="e">
        <f t="shared" ca="1" si="1778"/>
        <v>#N/A</v>
      </c>
      <c r="V827" s="46" t="e">
        <f t="shared" ca="1" si="1778"/>
        <v>#N/A</v>
      </c>
      <c r="W827" s="46" t="e">
        <f t="shared" ca="1" si="1778"/>
        <v>#N/A</v>
      </c>
      <c r="X827" s="46" t="e">
        <f t="shared" ca="1" si="1778"/>
        <v>#N/A</v>
      </c>
      <c r="Y827" s="48"/>
      <c r="Z827" s="48"/>
      <c r="AA827" s="48"/>
      <c r="AB827" s="48"/>
      <c r="AC827" s="48"/>
      <c r="AD827" s="48"/>
      <c r="AE827" s="48"/>
      <c r="AF827" s="48"/>
    </row>
    <row r="828" spans="1:46" ht="18" customHeight="1" x14ac:dyDescent="0.25">
      <c r="A828" s="50"/>
      <c r="B828" s="38" t="str">
        <f ca="1">CONCATENATE(B807,"-All")</f>
        <v>Wigan-All</v>
      </c>
      <c r="C828" s="40" t="s">
        <v>22</v>
      </c>
      <c r="D828" s="13" t="s">
        <v>50</v>
      </c>
      <c r="E828" s="13" t="s">
        <v>51</v>
      </c>
      <c r="F828" s="13" t="s">
        <v>3</v>
      </c>
      <c r="G828" s="13" t="s">
        <v>4</v>
      </c>
      <c r="H828" s="13" t="s">
        <v>6</v>
      </c>
      <c r="I828" s="13" t="s">
        <v>1</v>
      </c>
      <c r="J828" s="13" t="s">
        <v>2</v>
      </c>
      <c r="K828" s="13" t="s">
        <v>5</v>
      </c>
      <c r="L828" s="13" t="s">
        <v>52</v>
      </c>
      <c r="M828" s="13" t="s">
        <v>53</v>
      </c>
      <c r="N828" s="13" t="s">
        <v>54</v>
      </c>
      <c r="O828" s="13" t="s">
        <v>55</v>
      </c>
      <c r="P828" s="13" t="s">
        <v>56</v>
      </c>
      <c r="Q828" s="13" t="s">
        <v>57</v>
      </c>
      <c r="R828" s="13" t="s">
        <v>58</v>
      </c>
      <c r="S828" s="13" t="s">
        <v>59</v>
      </c>
      <c r="T828" s="13" t="s">
        <v>60</v>
      </c>
      <c r="U828" s="13" t="s">
        <v>61</v>
      </c>
      <c r="V828" s="13" t="s">
        <v>62</v>
      </c>
      <c r="W828" s="13" t="s">
        <v>63</v>
      </c>
      <c r="X828" s="13" t="s">
        <v>64</v>
      </c>
      <c r="Y828" s="13" t="s">
        <v>65</v>
      </c>
      <c r="Z828" s="13" t="s">
        <v>66</v>
      </c>
      <c r="AA828" s="13" t="s">
        <v>67</v>
      </c>
      <c r="AB828" s="13" t="s">
        <v>68</v>
      </c>
      <c r="AC828" s="13" t="s">
        <v>69</v>
      </c>
      <c r="AD828" s="13" t="s">
        <v>70</v>
      </c>
      <c r="AE828" s="13" t="s">
        <v>71</v>
      </c>
      <c r="AF828" s="13" t="s">
        <v>72</v>
      </c>
      <c r="AG828" s="62" t="s">
        <v>140</v>
      </c>
      <c r="AH828" s="62" t="s">
        <v>141</v>
      </c>
      <c r="AI828" s="62" t="s">
        <v>142</v>
      </c>
      <c r="AJ828" s="62" t="s">
        <v>143</v>
      </c>
      <c r="AK828" s="62" t="s">
        <v>144</v>
      </c>
      <c r="AL828" s="63" t="s">
        <v>145</v>
      </c>
      <c r="AM828" s="63" t="s">
        <v>146</v>
      </c>
      <c r="AN828" s="62" t="s">
        <v>147</v>
      </c>
      <c r="AO828" s="64" t="s">
        <v>150</v>
      </c>
      <c r="AP828" s="64" t="s">
        <v>151</v>
      </c>
      <c r="AQ828" s="62" t="s">
        <v>148</v>
      </c>
      <c r="AR828" s="62" t="s">
        <v>149</v>
      </c>
      <c r="AS828" s="62" t="s">
        <v>152</v>
      </c>
      <c r="AT828" s="62" t="s">
        <v>153</v>
      </c>
    </row>
    <row r="829" spans="1:46" ht="18" customHeight="1" x14ac:dyDescent="0.25">
      <c r="A829" s="49" t="str">
        <f ca="1">CONCATENATE(B828,"-",B829)</f>
        <v>Wigan-All-1</v>
      </c>
      <c r="B829" s="38">
        <v>1</v>
      </c>
      <c r="C829" s="41">
        <f ca="1">VLOOKUP($B829,INDIRECT("data!$"&amp;H807&amp;"$3:$CZ$554"),$E807-3*(B806-1)+C$1,FALSE)</f>
        <v>43379</v>
      </c>
      <c r="D829" s="30" t="str">
        <f ca="1">VLOOKUP($B829,INDIRECT("data!$"&amp;H807&amp;"$3:$CZ$554"),$E807-3*(B806-1)+D$1,FALSE)</f>
        <v>Preston</v>
      </c>
      <c r="E829" s="30" t="str">
        <f ca="1">VLOOKUP($B829,INDIRECT("data!$"&amp;H807&amp;"$3:$CZ$554"),$E807-3*(B806-1)+E$1,FALSE)</f>
        <v>Wigan</v>
      </c>
      <c r="F829" s="29">
        <f ca="1">VLOOKUP($B829,INDIRECT("data!$"&amp;H807&amp;"$3:$CZ$554"),$E807-3*(B806-1)+F$1,FALSE)</f>
        <v>4</v>
      </c>
      <c r="G829" s="29">
        <f ca="1">VLOOKUP($B829,INDIRECT("data!$"&amp;H807&amp;"$3:$CZ$554"),$E807-3*(B806-1)+G$1,FALSE)</f>
        <v>0</v>
      </c>
      <c r="H829" s="15" t="str">
        <f ca="1">VLOOKUP($B829,INDIRECT("data!$"&amp;H807&amp;"$3:$CZ$554"),$E807-3*(B806-1)+H$1,FALSE)</f>
        <v>H</v>
      </c>
      <c r="I829" s="29">
        <f ca="1">VLOOKUP($B829,INDIRECT("data!$"&amp;H807&amp;"$3:$CZ$554"),$E807-3*(B806-1)+I$1,FALSE)</f>
        <v>1</v>
      </c>
      <c r="J829" s="29">
        <f ca="1">VLOOKUP($B829,INDIRECT("data!$"&amp;H807&amp;"$3:$CZ$554"),$E807-3*(B806-1)+J$1,FALSE)</f>
        <v>0</v>
      </c>
      <c r="K829" s="15" t="str">
        <f ca="1">VLOOKUP($B829,INDIRECT("data!$"&amp;H807&amp;"$3:$CZ$554"),$E807-3*(B806-1)+K$1,FALSE)</f>
        <v>H</v>
      </c>
      <c r="L829" s="30" t="str">
        <f ca="1">VLOOKUP($B829,INDIRECT("data!$"&amp;H807&amp;"$3:$CZ$554"),$E807-3*(B806-1)+L$1,FALSE)</f>
        <v>L Probert</v>
      </c>
      <c r="M829" s="45">
        <f ca="1">VLOOKUP($B829,INDIRECT("data!$"&amp;H807&amp;"$3:$CZ$554"),$E807-3*(B806-1)+M$1,FALSE)</f>
        <v>16</v>
      </c>
      <c r="N829" s="45">
        <f ca="1">VLOOKUP($B829,INDIRECT("data!$"&amp;H807&amp;"$3:$CZ$554"),$E807-3*(B806-1)+N$1,FALSE)</f>
        <v>11</v>
      </c>
      <c r="O829" s="45">
        <f ca="1">VLOOKUP($B829,INDIRECT("data!$"&amp;H807&amp;"$3:$CZ$554"),$E807-3*(B806-1)+O$1,FALSE)</f>
        <v>3</v>
      </c>
      <c r="P829" s="45">
        <f ca="1">VLOOKUP($B829,INDIRECT("data!$"&amp;H807&amp;"$3:$CZ$554"),$E807-3*(B806-1)+P$1,FALSE)</f>
        <v>3</v>
      </c>
      <c r="Q829" s="45">
        <f ca="1">VLOOKUP($B829,INDIRECT("data!$"&amp;H807&amp;"$3:$CZ$554"),$E807-3*(B806-1)+Q$1,FALSE)</f>
        <v>11</v>
      </c>
      <c r="R829" s="45">
        <f ca="1">VLOOKUP($B829,INDIRECT("data!$"&amp;H807&amp;"$3:$CZ$554"),$E807-3*(B806-1)+R$1,FALSE)</f>
        <v>15</v>
      </c>
      <c r="S829" s="45">
        <f ca="1">VLOOKUP($B829,INDIRECT("data!$"&amp;H807&amp;"$3:$CZ$554"),$E807-3*(B806-1)+S$1,FALSE)</f>
        <v>6</v>
      </c>
      <c r="T829" s="45">
        <f ca="1">VLOOKUP($B829,INDIRECT("data!$"&amp;H807&amp;"$3:$CZ$554"),$E807-3*(B806-1)+T$1,FALSE)</f>
        <v>5</v>
      </c>
      <c r="U829" s="45">
        <f ca="1">VLOOKUP($B829,INDIRECT("data!$"&amp;H807&amp;"$3:$CZ$554"),$E807-3*(B806-1)+U$1,FALSE)</f>
        <v>3</v>
      </c>
      <c r="V829" s="45">
        <f ca="1">VLOOKUP($B829,INDIRECT("data!$"&amp;H807&amp;"$3:$CZ$554"),$E807-3*(B806-1)+V$1,FALSE)</f>
        <v>3</v>
      </c>
      <c r="W829" s="45">
        <f ca="1">VLOOKUP($B829,INDIRECT("data!$"&amp;H807&amp;"$3:$CZ$554"),$E807-3*(B806-1)+W$1,FALSE)</f>
        <v>0</v>
      </c>
      <c r="X829" s="45">
        <f ca="1">VLOOKUP($B829,INDIRECT("data!$"&amp;H807&amp;"$3:$CZ$554"),$E807-3*(B806-1)+X$1,FALSE)</f>
        <v>1</v>
      </c>
      <c r="Y829" s="47">
        <f ca="1">VLOOKUP($B829,INDIRECT("data!$"&amp;H807&amp;"$3:$CZ$554"),$E807-3*(B806-1)+Y$1,FALSE)</f>
        <v>2.37</v>
      </c>
      <c r="Z829" s="47">
        <f ca="1">VLOOKUP($B829,INDIRECT("data!$"&amp;H807&amp;"$3:$CZ$554"),$E807-3*(B806-1)+Z$1,FALSE)</f>
        <v>3.4</v>
      </c>
      <c r="AA829" s="47">
        <f ca="1">VLOOKUP($B829,INDIRECT("data!$"&amp;H807&amp;"$3:$CZ$554"),$E807-3*(B806-1)+AA$1,FALSE)</f>
        <v>3.2</v>
      </c>
      <c r="AB829" s="47">
        <f ca="1">VLOOKUP($B829,INDIRECT("data!$"&amp;H807&amp;"$3:$CZ$554"),$E807-3*(B806-1)+AB$1,FALSE)</f>
        <v>2.4300000000000002</v>
      </c>
      <c r="AC829" s="47">
        <f ca="1">VLOOKUP($B829,INDIRECT("data!$"&amp;H807&amp;"$3:$CZ$554"),$E807-3*(B806-1)+AC$1,FALSE)</f>
        <v>3.43</v>
      </c>
      <c r="AD829" s="47">
        <f ca="1">VLOOKUP($B829,INDIRECT("data!$"&amp;H807&amp;"$3:$CZ$554"),$E807-3*(B806-1)+AD$1,FALSE)</f>
        <v>3.11</v>
      </c>
      <c r="AE829" s="47">
        <f ca="1">VLOOKUP($B829,INDIRECT("data!$"&amp;H807&amp;"$3:$CZ$554"),$E807-3*(B806-1)+AE$1,FALSE)</f>
        <v>1.88</v>
      </c>
      <c r="AF829" s="47">
        <f ca="1">VLOOKUP($B829,INDIRECT("data!$"&amp;H807&amp;"$3:$CZ$554"),$E807-3*(B806-1)+AF$1,FALSE)</f>
        <v>1.9</v>
      </c>
      <c r="AG829" s="65">
        <f ca="1">IF(C829="","",F829+G829)</f>
        <v>4</v>
      </c>
      <c r="AH829" s="65">
        <f ca="1">IF(C829="","",I829+J829)</f>
        <v>1</v>
      </c>
      <c r="AI829" s="65">
        <f ca="1">IF(C829="","",AJ829+AK829)</f>
        <v>3</v>
      </c>
      <c r="AJ829" s="65">
        <f ca="1">IF(C829="","",F829-I829)</f>
        <v>3</v>
      </c>
      <c r="AK829" s="65">
        <f ca="1">IF(C829="","",G829-J829)</f>
        <v>0</v>
      </c>
      <c r="AL829" s="66" t="str">
        <f ca="1">IF(AJ829&gt;AK829,"H",IF(AJ829=AK829,"D",IF(AJ829&lt;AK829,"A","Error!")))</f>
        <v>H</v>
      </c>
      <c r="AM829" s="66" t="str">
        <f ca="1">IF(C829="","",CONCATENATE(K829,"-",H829))</f>
        <v>H-H</v>
      </c>
      <c r="AN829" s="65">
        <f ca="1">IF(C829="","",IF(AND(F829&gt;0,G829&gt;0),1,0))</f>
        <v>0</v>
      </c>
      <c r="AO829" s="65">
        <f ca="1">IF(C829="","",IF(AND(F829&gt;0,I829&gt;0),1,0))</f>
        <v>1</v>
      </c>
      <c r="AP829" s="65">
        <f ca="1">IF(C829="","",IF(AND(G829&gt;0,J829&gt;0),1,0))</f>
        <v>0</v>
      </c>
      <c r="AQ829" s="65">
        <f ca="1">IF(C829="","",IF(AND(H829="H",G829=0),1,0))</f>
        <v>1</v>
      </c>
      <c r="AR829" s="65">
        <f ca="1">IF(C829="","",IF(AND(H829="A",F829=0),1,0))</f>
        <v>0</v>
      </c>
      <c r="AS829" s="65">
        <f ca="1">IF(C829="","",IF(AND(K829="H",AL829="H"),1,0))</f>
        <v>1</v>
      </c>
      <c r="AT829" s="65">
        <f ca="1">IF(C829="","",IF(AND(K829="A",AL829="A"),1,0))</f>
        <v>0</v>
      </c>
    </row>
    <row r="830" spans="1:46" ht="18" customHeight="1" x14ac:dyDescent="0.25">
      <c r="A830" s="49" t="str">
        <f ca="1">CONCATENATE(B828,"-",B830)</f>
        <v>Wigan-All-2</v>
      </c>
      <c r="B830" s="38">
        <v>2</v>
      </c>
      <c r="C830" s="41">
        <f ca="1">VLOOKUP($B830,INDIRECT("data!$"&amp;H807&amp;"$3:$CZ$554"),$E807-3*(B806-1)+C$1,FALSE)</f>
        <v>43375</v>
      </c>
      <c r="D830" s="30" t="str">
        <f ca="1">VLOOKUP($B830,INDIRECT("data!$"&amp;H807&amp;"$3:$CZ$554"),$E807-3*(B806-1)+D$1,FALSE)</f>
        <v>Wigan</v>
      </c>
      <c r="E830" s="30" t="str">
        <f ca="1">VLOOKUP($B830,INDIRECT("data!$"&amp;H807&amp;"$3:$CZ$554"),$E807-3*(B806-1)+E$1,FALSE)</f>
        <v>Swansea</v>
      </c>
      <c r="F830" s="29">
        <f ca="1">VLOOKUP($B830,INDIRECT("data!$"&amp;H807&amp;"$3:$CZ$554"),$E807-3*(B806-1)+F$1,FALSE)</f>
        <v>0</v>
      </c>
      <c r="G830" s="29">
        <f ca="1">VLOOKUP($B830,INDIRECT("data!$"&amp;H807&amp;"$3:$CZ$554"),$E807-3*(B806-1)+G$1,FALSE)</f>
        <v>0</v>
      </c>
      <c r="H830" s="15" t="str">
        <f ca="1">VLOOKUP($B830,INDIRECT("data!$"&amp;H807&amp;"$3:$CZ$554"),$E807-3*(B806-1)+H$1,FALSE)</f>
        <v>D</v>
      </c>
      <c r="I830" s="29">
        <f ca="1">VLOOKUP($B830,INDIRECT("data!$"&amp;H807&amp;"$3:$CZ$554"),$E807-3*(B806-1)+I$1,FALSE)</f>
        <v>0</v>
      </c>
      <c r="J830" s="29">
        <f ca="1">VLOOKUP($B830,INDIRECT("data!$"&amp;H807&amp;"$3:$CZ$554"),$E807-3*(B806-1)+J$1,FALSE)</f>
        <v>0</v>
      </c>
      <c r="K830" s="15" t="str">
        <f ca="1">VLOOKUP($B830,INDIRECT("data!$"&amp;H807&amp;"$3:$CZ$554"),$E807-3*(B806-1)+K$1,FALSE)</f>
        <v>D</v>
      </c>
      <c r="L830" s="30" t="str">
        <f ca="1">VLOOKUP($B830,INDIRECT("data!$"&amp;H807&amp;"$3:$CZ$554"),$E807-3*(B806-1)+L$1,FALSE)</f>
        <v>J Brooks</v>
      </c>
      <c r="M830" s="45">
        <f ca="1">VLOOKUP($B830,INDIRECT("data!$"&amp;H807&amp;"$3:$CZ$554"),$E807-3*(B806-1)+M$1,FALSE)</f>
        <v>10</v>
      </c>
      <c r="N830" s="45">
        <f ca="1">VLOOKUP($B830,INDIRECT("data!$"&amp;H807&amp;"$3:$CZ$554"),$E807-3*(B806-1)+N$1,FALSE)</f>
        <v>17</v>
      </c>
      <c r="O830" s="45">
        <f ca="1">VLOOKUP($B830,INDIRECT("data!$"&amp;H807&amp;"$3:$CZ$554"),$E807-3*(B806-1)+O$1,FALSE)</f>
        <v>1</v>
      </c>
      <c r="P830" s="45">
        <f ca="1">VLOOKUP($B830,INDIRECT("data!$"&amp;H807&amp;"$3:$CZ$554"),$E807-3*(B806-1)+P$1,FALSE)</f>
        <v>5</v>
      </c>
      <c r="Q830" s="45">
        <f ca="1">VLOOKUP($B830,INDIRECT("data!$"&amp;H807&amp;"$3:$CZ$554"),$E807-3*(B806-1)+Q$1,FALSE)</f>
        <v>14</v>
      </c>
      <c r="R830" s="45">
        <f ca="1">VLOOKUP($B830,INDIRECT("data!$"&amp;H807&amp;"$3:$CZ$554"),$E807-3*(B806-1)+R$1,FALSE)</f>
        <v>8</v>
      </c>
      <c r="S830" s="45">
        <f ca="1">VLOOKUP($B830,INDIRECT("data!$"&amp;H807&amp;"$3:$CZ$554"),$E807-3*(B806-1)+S$1,FALSE)</f>
        <v>4</v>
      </c>
      <c r="T830" s="45">
        <f ca="1">VLOOKUP($B830,INDIRECT("data!$"&amp;H807&amp;"$3:$CZ$554"),$E807-3*(B806-1)+T$1,FALSE)</f>
        <v>9</v>
      </c>
      <c r="U830" s="45">
        <f ca="1">VLOOKUP($B830,INDIRECT("data!$"&amp;H807&amp;"$3:$CZ$554"),$E807-3*(B806-1)+U$1,FALSE)</f>
        <v>1</v>
      </c>
      <c r="V830" s="45">
        <f ca="1">VLOOKUP($B830,INDIRECT("data!$"&amp;H807&amp;"$3:$CZ$554"),$E807-3*(B806-1)+V$1,FALSE)</f>
        <v>0</v>
      </c>
      <c r="W830" s="45">
        <f ca="1">VLOOKUP($B830,INDIRECT("data!$"&amp;H807&amp;"$3:$CZ$554"),$E807-3*(B806-1)+W$1,FALSE)</f>
        <v>0</v>
      </c>
      <c r="X830" s="45">
        <f ca="1">VLOOKUP($B830,INDIRECT("data!$"&amp;H807&amp;"$3:$CZ$554"),$E807-3*(B806-1)+X$1,FALSE)</f>
        <v>0</v>
      </c>
      <c r="Y830" s="47">
        <f ca="1">VLOOKUP($B830,INDIRECT("data!$"&amp;H807&amp;"$3:$CZ$554"),$E807-3*(B806-1)+Y$1,FALSE)</f>
        <v>2.04</v>
      </c>
      <c r="Z830" s="47">
        <f ca="1">VLOOKUP($B830,INDIRECT("data!$"&amp;H807&amp;"$3:$CZ$554"),$E807-3*(B806-1)+Z$1,FALSE)</f>
        <v>3.4</v>
      </c>
      <c r="AA830" s="47">
        <f ca="1">VLOOKUP($B830,INDIRECT("data!$"&amp;H807&amp;"$3:$CZ$554"),$E807-3*(B806-1)+AA$1,FALSE)</f>
        <v>4.0999999999999996</v>
      </c>
      <c r="AB830" s="47">
        <f ca="1">VLOOKUP($B830,INDIRECT("data!$"&amp;H807&amp;"$3:$CZ$554"),$E807-3*(B806-1)+AB$1,FALSE)</f>
        <v>2.09</v>
      </c>
      <c r="AC830" s="47">
        <f ca="1">VLOOKUP($B830,INDIRECT("data!$"&amp;H807&amp;"$3:$CZ$554"),$E807-3*(B806-1)+AC$1,FALSE)</f>
        <v>3.34</v>
      </c>
      <c r="AD830" s="47">
        <f ca="1">VLOOKUP($B830,INDIRECT("data!$"&amp;H807&amp;"$3:$CZ$554"),$E807-3*(B806-1)+AD$1,FALSE)</f>
        <v>4.0199999999999996</v>
      </c>
      <c r="AE830" s="47">
        <f ca="1">VLOOKUP($B830,INDIRECT("data!$"&amp;H807&amp;"$3:$CZ$554"),$E807-3*(B806-1)+AE$1,FALSE)</f>
        <v>2.0299999999999998</v>
      </c>
      <c r="AF830" s="47">
        <f ca="1">VLOOKUP($B830,INDIRECT("data!$"&amp;H807&amp;"$3:$CZ$554"),$E807-3*(B806-1)+AF$1,FALSE)</f>
        <v>1.78</v>
      </c>
      <c r="AG830" s="65">
        <f t="shared" ref="AG830:AG838" ca="1" si="1779">IF(C830="","",F830+G830)</f>
        <v>0</v>
      </c>
      <c r="AH830" s="65">
        <f t="shared" ref="AH830:AH838" ca="1" si="1780">IF(C830="","",I830+J830)</f>
        <v>0</v>
      </c>
      <c r="AI830" s="65">
        <f t="shared" ref="AI830:AI838" ca="1" si="1781">IF(C830="","",AJ830+AK830)</f>
        <v>0</v>
      </c>
      <c r="AJ830" s="65">
        <f t="shared" ref="AJ830:AJ838" ca="1" si="1782">IF(C830="","",F830-I830)</f>
        <v>0</v>
      </c>
      <c r="AK830" s="65">
        <f t="shared" ref="AK830:AK838" ca="1" si="1783">IF(C830="","",G830-J830)</f>
        <v>0</v>
      </c>
      <c r="AL830" s="66" t="str">
        <f t="shared" ref="AL830:AL838" ca="1" si="1784">IF(AJ830&gt;AK830,"H",IF(AJ830=AK830,"D",IF(AJ830&lt;AK830,"A","Error!")))</f>
        <v>D</v>
      </c>
      <c r="AM830" s="66" t="str">
        <f t="shared" ref="AM830:AM838" ca="1" si="1785">IF(C830="","",CONCATENATE(K830,"-",H830))</f>
        <v>D-D</v>
      </c>
      <c r="AN830" s="65">
        <f t="shared" ref="AN830:AN838" ca="1" si="1786">IF(C830="","",IF(AND(F830&gt;0,G830&gt;0),1,0))</f>
        <v>0</v>
      </c>
      <c r="AO830" s="65">
        <f t="shared" ref="AO830:AO838" ca="1" si="1787">IF(C830="","",IF(AND(F830&gt;0,I830&gt;0),1,0))</f>
        <v>0</v>
      </c>
      <c r="AP830" s="65">
        <f t="shared" ref="AP830:AP838" ca="1" si="1788">IF(C830="","",IF(AND(G830&gt;0,J830&gt;0),1,0))</f>
        <v>0</v>
      </c>
      <c r="AQ830" s="65">
        <f t="shared" ref="AQ830:AQ838" ca="1" si="1789">IF(C830="","",IF(AND(H830="H",G830=0),1,0))</f>
        <v>0</v>
      </c>
      <c r="AR830" s="65">
        <f t="shared" ref="AR830:AR838" ca="1" si="1790">IF(C830="","",IF(AND(H830="A",F830=0),1,0))</f>
        <v>0</v>
      </c>
      <c r="AS830" s="65">
        <f t="shared" ref="AS830:AS838" ca="1" si="1791">IF(C830="","",IF(AND(K830="H",AL830="H"),1,0))</f>
        <v>0</v>
      </c>
      <c r="AT830" s="65">
        <f t="shared" ref="AT830:AT838" ca="1" si="1792">IF(C830="","",IF(AND(K830="A",AL830="A"),1,0))</f>
        <v>0</v>
      </c>
    </row>
    <row r="831" spans="1:46" ht="18" customHeight="1" x14ac:dyDescent="0.25">
      <c r="A831" s="49" t="str">
        <f ca="1">CONCATENATE(B828,"-",B831)</f>
        <v>Wigan-All-3</v>
      </c>
      <c r="B831" s="38">
        <v>3</v>
      </c>
      <c r="C831" s="41">
        <f ca="1">VLOOKUP($B831,INDIRECT("data!$"&amp;H807&amp;"$3:$CZ$554"),$E807-3*(B806-1)+C$1,FALSE)</f>
        <v>43372</v>
      </c>
      <c r="D831" s="30" t="str">
        <f ca="1">VLOOKUP($B831,INDIRECT("data!$"&amp;H807&amp;"$3:$CZ$554"),$E807-3*(B806-1)+D$1,FALSE)</f>
        <v>Norwich</v>
      </c>
      <c r="E831" s="30" t="str">
        <f ca="1">VLOOKUP($B831,INDIRECT("data!$"&amp;H807&amp;"$3:$CZ$554"),$E807-3*(B806-1)+E$1,FALSE)</f>
        <v>Wigan</v>
      </c>
      <c r="F831" s="29">
        <f ca="1">VLOOKUP($B831,INDIRECT("data!$"&amp;H807&amp;"$3:$CZ$554"),$E807-3*(B806-1)+F$1,FALSE)</f>
        <v>1</v>
      </c>
      <c r="G831" s="29">
        <f ca="1">VLOOKUP($B831,INDIRECT("data!$"&amp;H807&amp;"$3:$CZ$554"),$E807-3*(B806-1)+G$1,FALSE)</f>
        <v>0</v>
      </c>
      <c r="H831" s="15" t="str">
        <f ca="1">VLOOKUP($B831,INDIRECT("data!$"&amp;H807&amp;"$3:$CZ$554"),$E807-3*(B806-1)+H$1,FALSE)</f>
        <v>H</v>
      </c>
      <c r="I831" s="29">
        <f ca="1">VLOOKUP($B831,INDIRECT("data!$"&amp;H807&amp;"$3:$CZ$554"),$E807-3*(B806-1)+I$1,FALSE)</f>
        <v>0</v>
      </c>
      <c r="J831" s="29">
        <f ca="1">VLOOKUP($B831,INDIRECT("data!$"&amp;H807&amp;"$3:$CZ$554"),$E807-3*(B806-1)+J$1,FALSE)</f>
        <v>0</v>
      </c>
      <c r="K831" s="15" t="str">
        <f ca="1">VLOOKUP($B831,INDIRECT("data!$"&amp;H807&amp;"$3:$CZ$554"),$E807-3*(B806-1)+K$1,FALSE)</f>
        <v>D</v>
      </c>
      <c r="L831" s="30" t="str">
        <f ca="1">VLOOKUP($B831,INDIRECT("data!$"&amp;H807&amp;"$3:$CZ$554"),$E807-3*(B806-1)+L$1,FALSE)</f>
        <v>G Ward</v>
      </c>
      <c r="M831" s="45">
        <f ca="1">VLOOKUP($B831,INDIRECT("data!$"&amp;H807&amp;"$3:$CZ$554"),$E807-3*(B806-1)+M$1,FALSE)</f>
        <v>14</v>
      </c>
      <c r="N831" s="45">
        <f ca="1">VLOOKUP($B831,INDIRECT("data!$"&amp;H807&amp;"$3:$CZ$554"),$E807-3*(B806-1)+N$1,FALSE)</f>
        <v>11</v>
      </c>
      <c r="O831" s="45">
        <f ca="1">VLOOKUP($B831,INDIRECT("data!$"&amp;H807&amp;"$3:$CZ$554"),$E807-3*(B806-1)+O$1,FALSE)</f>
        <v>4</v>
      </c>
      <c r="P831" s="45">
        <f ca="1">VLOOKUP($B831,INDIRECT("data!$"&amp;H807&amp;"$3:$CZ$554"),$E807-3*(B806-1)+P$1,FALSE)</f>
        <v>0</v>
      </c>
      <c r="Q831" s="45">
        <f ca="1">VLOOKUP($B831,INDIRECT("data!$"&amp;H807&amp;"$3:$CZ$554"),$E807-3*(B806-1)+Q$1,FALSE)</f>
        <v>12</v>
      </c>
      <c r="R831" s="45">
        <f ca="1">VLOOKUP($B831,INDIRECT("data!$"&amp;H807&amp;"$3:$CZ$554"),$E807-3*(B806-1)+R$1,FALSE)</f>
        <v>19</v>
      </c>
      <c r="S831" s="45">
        <f ca="1">VLOOKUP($B831,INDIRECT("data!$"&amp;H807&amp;"$3:$CZ$554"),$E807-3*(B806-1)+S$1,FALSE)</f>
        <v>9</v>
      </c>
      <c r="T831" s="45">
        <f ca="1">VLOOKUP($B831,INDIRECT("data!$"&amp;H807&amp;"$3:$CZ$554"),$E807-3*(B806-1)+T$1,FALSE)</f>
        <v>4</v>
      </c>
      <c r="U831" s="45">
        <f ca="1">VLOOKUP($B831,INDIRECT("data!$"&amp;H807&amp;"$3:$CZ$554"),$E807-3*(B806-1)+U$1,FALSE)</f>
        <v>1</v>
      </c>
      <c r="V831" s="45">
        <f ca="1">VLOOKUP($B831,INDIRECT("data!$"&amp;H807&amp;"$3:$CZ$554"),$E807-3*(B806-1)+V$1,FALSE)</f>
        <v>3</v>
      </c>
      <c r="W831" s="45">
        <f ca="1">VLOOKUP($B831,INDIRECT("data!$"&amp;H807&amp;"$3:$CZ$554"),$E807-3*(B806-1)+W$1,FALSE)</f>
        <v>0</v>
      </c>
      <c r="X831" s="45">
        <f ca="1">VLOOKUP($B831,INDIRECT("data!$"&amp;H807&amp;"$3:$CZ$554"),$E807-3*(B806-1)+X$1,FALSE)</f>
        <v>0</v>
      </c>
      <c r="Y831" s="47">
        <f ca="1">VLOOKUP($B831,INDIRECT("data!$"&amp;H807&amp;"$3:$CZ$554"),$E807-3*(B806-1)+Y$1,FALSE)</f>
        <v>2.2999999999999998</v>
      </c>
      <c r="Z831" s="47">
        <f ca="1">VLOOKUP($B831,INDIRECT("data!$"&amp;H807&amp;"$3:$CZ$554"),$E807-3*(B806-1)+Z$1,FALSE)</f>
        <v>3.4</v>
      </c>
      <c r="AA831" s="47">
        <f ca="1">VLOOKUP($B831,INDIRECT("data!$"&amp;H807&amp;"$3:$CZ$554"),$E807-3*(B806-1)+AA$1,FALSE)</f>
        <v>3.4</v>
      </c>
      <c r="AB831" s="47">
        <f ca="1">VLOOKUP($B831,INDIRECT("data!$"&amp;H807&amp;"$3:$CZ$554"),$E807-3*(B806-1)+AB$1,FALSE)</f>
        <v>2.29</v>
      </c>
      <c r="AC831" s="47">
        <f ca="1">VLOOKUP($B831,INDIRECT("data!$"&amp;H807&amp;"$3:$CZ$554"),$E807-3*(B806-1)+AC$1,FALSE)</f>
        <v>3.49</v>
      </c>
      <c r="AD831" s="47">
        <f ca="1">VLOOKUP($B831,INDIRECT("data!$"&amp;H807&amp;"$3:$CZ$554"),$E807-3*(B806-1)+AD$1,FALSE)</f>
        <v>3.32</v>
      </c>
      <c r="AE831" s="47">
        <f ca="1">VLOOKUP($B831,INDIRECT("data!$"&amp;H807&amp;"$3:$CZ$554"),$E807-3*(B806-1)+AE$1,FALSE)</f>
        <v>1.79</v>
      </c>
      <c r="AF831" s="47">
        <f ca="1">VLOOKUP($B831,INDIRECT("data!$"&amp;H807&amp;"$3:$CZ$554"),$E807-3*(B806-1)+AF$1,FALSE)</f>
        <v>2</v>
      </c>
      <c r="AG831" s="65">
        <f t="shared" ca="1" si="1779"/>
        <v>1</v>
      </c>
      <c r="AH831" s="65">
        <f t="shared" ca="1" si="1780"/>
        <v>0</v>
      </c>
      <c r="AI831" s="65">
        <f t="shared" ca="1" si="1781"/>
        <v>1</v>
      </c>
      <c r="AJ831" s="65">
        <f t="shared" ca="1" si="1782"/>
        <v>1</v>
      </c>
      <c r="AK831" s="65">
        <f t="shared" ca="1" si="1783"/>
        <v>0</v>
      </c>
      <c r="AL831" s="66" t="str">
        <f t="shared" ca="1" si="1784"/>
        <v>H</v>
      </c>
      <c r="AM831" s="66" t="str">
        <f t="shared" ca="1" si="1785"/>
        <v>D-H</v>
      </c>
      <c r="AN831" s="65">
        <f t="shared" ca="1" si="1786"/>
        <v>0</v>
      </c>
      <c r="AO831" s="65">
        <f t="shared" ca="1" si="1787"/>
        <v>0</v>
      </c>
      <c r="AP831" s="65">
        <f t="shared" ca="1" si="1788"/>
        <v>0</v>
      </c>
      <c r="AQ831" s="65">
        <f t="shared" ca="1" si="1789"/>
        <v>1</v>
      </c>
      <c r="AR831" s="65">
        <f t="shared" ca="1" si="1790"/>
        <v>0</v>
      </c>
      <c r="AS831" s="65">
        <f t="shared" ca="1" si="1791"/>
        <v>0</v>
      </c>
      <c r="AT831" s="65">
        <f t="shared" ca="1" si="1792"/>
        <v>0</v>
      </c>
    </row>
    <row r="832" spans="1:46" ht="18" customHeight="1" x14ac:dyDescent="0.25">
      <c r="A832" s="49" t="str">
        <f ca="1">CONCATENATE(B828,"-",B832)</f>
        <v>Wigan-All-4</v>
      </c>
      <c r="B832" s="38">
        <v>4</v>
      </c>
      <c r="C832" s="41">
        <f ca="1">VLOOKUP($B832,INDIRECT("data!$"&amp;H807&amp;"$3:$CZ$554"),$E807-3*(B806-1)+C$1,FALSE)</f>
        <v>43364</v>
      </c>
      <c r="D832" s="30" t="str">
        <f ca="1">VLOOKUP($B832,INDIRECT("data!$"&amp;H807&amp;"$3:$CZ$554"),$E807-3*(B806-1)+D$1,FALSE)</f>
        <v>Wigan</v>
      </c>
      <c r="E832" s="30" t="str">
        <f ca="1">VLOOKUP($B832,INDIRECT("data!$"&amp;H807&amp;"$3:$CZ$554"),$E807-3*(B806-1)+E$1,FALSE)</f>
        <v>Bristol City</v>
      </c>
      <c r="F832" s="29">
        <f ca="1">VLOOKUP($B832,INDIRECT("data!$"&amp;H807&amp;"$3:$CZ$554"),$E807-3*(B806-1)+F$1,FALSE)</f>
        <v>1</v>
      </c>
      <c r="G832" s="29">
        <f ca="1">VLOOKUP($B832,INDIRECT("data!$"&amp;H807&amp;"$3:$CZ$554"),$E807-3*(B806-1)+G$1,FALSE)</f>
        <v>0</v>
      </c>
      <c r="H832" s="15" t="str">
        <f ca="1">VLOOKUP($B832,INDIRECT("data!$"&amp;H807&amp;"$3:$CZ$554"),$E807-3*(B806-1)+H$1,FALSE)</f>
        <v>H</v>
      </c>
      <c r="I832" s="29">
        <f ca="1">VLOOKUP($B832,INDIRECT("data!$"&amp;H807&amp;"$3:$CZ$554"),$E807-3*(B806-1)+I$1,FALSE)</f>
        <v>0</v>
      </c>
      <c r="J832" s="29">
        <f ca="1">VLOOKUP($B832,INDIRECT("data!$"&amp;H807&amp;"$3:$CZ$554"),$E807-3*(B806-1)+J$1,FALSE)</f>
        <v>0</v>
      </c>
      <c r="K832" s="15" t="str">
        <f ca="1">VLOOKUP($B832,INDIRECT("data!$"&amp;H807&amp;"$3:$CZ$554"),$E807-3*(B806-1)+K$1,FALSE)</f>
        <v>D</v>
      </c>
      <c r="L832" s="30" t="str">
        <f ca="1">VLOOKUP($B832,INDIRECT("data!$"&amp;H807&amp;"$3:$CZ$554"),$E807-3*(B806-1)+L$1,FALSE)</f>
        <v>O Langford</v>
      </c>
      <c r="M832" s="45">
        <f ca="1">VLOOKUP($B832,INDIRECT("data!$"&amp;H807&amp;"$3:$CZ$554"),$E807-3*(B806-1)+M$1,FALSE)</f>
        <v>9</v>
      </c>
      <c r="N832" s="45">
        <f ca="1">VLOOKUP($B832,INDIRECT("data!$"&amp;H807&amp;"$3:$CZ$554"),$E807-3*(B806-1)+N$1,FALSE)</f>
        <v>9</v>
      </c>
      <c r="O832" s="45">
        <f ca="1">VLOOKUP($B832,INDIRECT("data!$"&amp;H807&amp;"$3:$CZ$554"),$E807-3*(B806-1)+O$1,FALSE)</f>
        <v>1</v>
      </c>
      <c r="P832" s="45">
        <f ca="1">VLOOKUP($B832,INDIRECT("data!$"&amp;H807&amp;"$3:$CZ$554"),$E807-3*(B806-1)+P$1,FALSE)</f>
        <v>3</v>
      </c>
      <c r="Q832" s="45">
        <f ca="1">VLOOKUP($B832,INDIRECT("data!$"&amp;H807&amp;"$3:$CZ$554"),$E807-3*(B806-1)+Q$1,FALSE)</f>
        <v>12</v>
      </c>
      <c r="R832" s="45">
        <f ca="1">VLOOKUP($B832,INDIRECT("data!$"&amp;H807&amp;"$3:$CZ$554"),$E807-3*(B806-1)+R$1,FALSE)</f>
        <v>13</v>
      </c>
      <c r="S832" s="45">
        <f ca="1">VLOOKUP($B832,INDIRECT("data!$"&amp;H807&amp;"$3:$CZ$554"),$E807-3*(B806-1)+S$1,FALSE)</f>
        <v>2</v>
      </c>
      <c r="T832" s="45">
        <f ca="1">VLOOKUP($B832,INDIRECT("data!$"&amp;H807&amp;"$3:$CZ$554"),$E807-3*(B806-1)+T$1,FALSE)</f>
        <v>4</v>
      </c>
      <c r="U832" s="45">
        <f ca="1">VLOOKUP($B832,INDIRECT("data!$"&amp;H807&amp;"$3:$CZ$554"),$E807-3*(B806-1)+U$1,FALSE)</f>
        <v>2</v>
      </c>
      <c r="V832" s="45">
        <f ca="1">VLOOKUP($B832,INDIRECT("data!$"&amp;H807&amp;"$3:$CZ$554"),$E807-3*(B806-1)+V$1,FALSE)</f>
        <v>1</v>
      </c>
      <c r="W832" s="45">
        <f ca="1">VLOOKUP($B832,INDIRECT("data!$"&amp;H807&amp;"$3:$CZ$554"),$E807-3*(B806-1)+W$1,FALSE)</f>
        <v>0</v>
      </c>
      <c r="X832" s="45">
        <f ca="1">VLOOKUP($B832,INDIRECT("data!$"&amp;H807&amp;"$3:$CZ$554"),$E807-3*(B806-1)+X$1,FALSE)</f>
        <v>0</v>
      </c>
      <c r="Y832" s="47">
        <f ca="1">VLOOKUP($B832,INDIRECT("data!$"&amp;H807&amp;"$3:$CZ$554"),$E807-3*(B806-1)+Y$1,FALSE)</f>
        <v>2.2999999999999998</v>
      </c>
      <c r="Z832" s="47">
        <f ca="1">VLOOKUP($B832,INDIRECT("data!$"&amp;H807&amp;"$3:$CZ$554"),$E807-3*(B806-1)+Z$1,FALSE)</f>
        <v>3.5</v>
      </c>
      <c r="AA832" s="47">
        <f ca="1">VLOOKUP($B832,INDIRECT("data!$"&amp;H807&amp;"$3:$CZ$554"),$E807-3*(B806-1)+AA$1,FALSE)</f>
        <v>3.3</v>
      </c>
      <c r="AB832" s="47">
        <f ca="1">VLOOKUP($B832,INDIRECT("data!$"&amp;H807&amp;"$3:$CZ$554"),$E807-3*(B806-1)+AB$1,FALSE)</f>
        <v>2.2999999999999998</v>
      </c>
      <c r="AC832" s="47">
        <f ca="1">VLOOKUP($B832,INDIRECT("data!$"&amp;H807&amp;"$3:$CZ$554"),$E807-3*(B806-1)+AC$1,FALSE)</f>
        <v>3.47</v>
      </c>
      <c r="AD832" s="47">
        <f ca="1">VLOOKUP($B832,INDIRECT("data!$"&amp;H807&amp;"$3:$CZ$554"),$E807-3*(B806-1)+AD$1,FALSE)</f>
        <v>3.27</v>
      </c>
      <c r="AE832" s="47">
        <f ca="1">VLOOKUP($B832,INDIRECT("data!$"&amp;H807&amp;"$3:$CZ$554"),$E807-3*(B806-1)+AE$1,FALSE)</f>
        <v>1.78</v>
      </c>
      <c r="AF832" s="47">
        <f ca="1">VLOOKUP($B832,INDIRECT("data!$"&amp;H807&amp;"$3:$CZ$554"),$E807-3*(B806-1)+AF$1,FALSE)</f>
        <v>2.02</v>
      </c>
      <c r="AG832" s="65">
        <f t="shared" ca="1" si="1779"/>
        <v>1</v>
      </c>
      <c r="AH832" s="65">
        <f t="shared" ca="1" si="1780"/>
        <v>0</v>
      </c>
      <c r="AI832" s="65">
        <f t="shared" ca="1" si="1781"/>
        <v>1</v>
      </c>
      <c r="AJ832" s="65">
        <f t="shared" ca="1" si="1782"/>
        <v>1</v>
      </c>
      <c r="AK832" s="65">
        <f t="shared" ca="1" si="1783"/>
        <v>0</v>
      </c>
      <c r="AL832" s="66" t="str">
        <f t="shared" ca="1" si="1784"/>
        <v>H</v>
      </c>
      <c r="AM832" s="66" t="str">
        <f t="shared" ca="1" si="1785"/>
        <v>D-H</v>
      </c>
      <c r="AN832" s="65">
        <f t="shared" ca="1" si="1786"/>
        <v>0</v>
      </c>
      <c r="AO832" s="65">
        <f t="shared" ca="1" si="1787"/>
        <v>0</v>
      </c>
      <c r="AP832" s="65">
        <f t="shared" ca="1" si="1788"/>
        <v>0</v>
      </c>
      <c r="AQ832" s="65">
        <f t="shared" ca="1" si="1789"/>
        <v>1</v>
      </c>
      <c r="AR832" s="65">
        <f t="shared" ca="1" si="1790"/>
        <v>0</v>
      </c>
      <c r="AS832" s="65">
        <f t="shared" ca="1" si="1791"/>
        <v>0</v>
      </c>
      <c r="AT832" s="65">
        <f t="shared" ca="1" si="1792"/>
        <v>0</v>
      </c>
    </row>
    <row r="833" spans="1:46" ht="18" customHeight="1" x14ac:dyDescent="0.25">
      <c r="A833" s="49" t="str">
        <f ca="1">CONCATENATE(B828,"-",B833)</f>
        <v>Wigan-All-5</v>
      </c>
      <c r="B833" s="38">
        <v>5</v>
      </c>
      <c r="C833" s="41">
        <f ca="1">VLOOKUP($B833,INDIRECT("data!$"&amp;H807&amp;"$3:$CZ$554"),$E807-3*(B806-1)+C$1,FALSE)</f>
        <v>43361</v>
      </c>
      <c r="D833" s="30" t="str">
        <f ca="1">VLOOKUP($B833,INDIRECT("data!$"&amp;H807&amp;"$3:$CZ$554"),$E807-3*(B806-1)+D$1,FALSE)</f>
        <v>Wigan</v>
      </c>
      <c r="E833" s="30" t="str">
        <f ca="1">VLOOKUP($B833,INDIRECT("data!$"&amp;H807&amp;"$3:$CZ$554"),$E807-3*(B806-1)+E$1,FALSE)</f>
        <v>Hull</v>
      </c>
      <c r="F833" s="29">
        <f ca="1">VLOOKUP($B833,INDIRECT("data!$"&amp;H807&amp;"$3:$CZ$554"),$E807-3*(B806-1)+F$1,FALSE)</f>
        <v>2</v>
      </c>
      <c r="G833" s="29">
        <f ca="1">VLOOKUP($B833,INDIRECT("data!$"&amp;H807&amp;"$3:$CZ$554"),$E807-3*(B806-1)+G$1,FALSE)</f>
        <v>1</v>
      </c>
      <c r="H833" s="15" t="str">
        <f ca="1">VLOOKUP($B833,INDIRECT("data!$"&amp;H807&amp;"$3:$CZ$554"),$E807-3*(B806-1)+H$1,FALSE)</f>
        <v>H</v>
      </c>
      <c r="I833" s="29">
        <f ca="1">VLOOKUP($B833,INDIRECT("data!$"&amp;H807&amp;"$3:$CZ$554"),$E807-3*(B806-1)+I$1,FALSE)</f>
        <v>2</v>
      </c>
      <c r="J833" s="29">
        <f ca="1">VLOOKUP($B833,INDIRECT("data!$"&amp;H807&amp;"$3:$CZ$554"),$E807-3*(B806-1)+J$1,FALSE)</f>
        <v>1</v>
      </c>
      <c r="K833" s="15" t="str">
        <f ca="1">VLOOKUP($B833,INDIRECT("data!$"&amp;H807&amp;"$3:$CZ$554"),$E807-3*(B806-1)+K$1,FALSE)</f>
        <v>H</v>
      </c>
      <c r="L833" s="30" t="str">
        <f ca="1">VLOOKUP($B833,INDIRECT("data!$"&amp;H807&amp;"$3:$CZ$554"),$E807-3*(B806-1)+L$1,FALSE)</f>
        <v>D Webb</v>
      </c>
      <c r="M833" s="45">
        <f ca="1">VLOOKUP($B833,INDIRECT("data!$"&amp;H807&amp;"$3:$CZ$554"),$E807-3*(B806-1)+M$1,FALSE)</f>
        <v>18</v>
      </c>
      <c r="N833" s="45">
        <f ca="1">VLOOKUP($B833,INDIRECT("data!$"&amp;H807&amp;"$3:$CZ$554"),$E807-3*(B806-1)+N$1,FALSE)</f>
        <v>7</v>
      </c>
      <c r="O833" s="45">
        <f ca="1">VLOOKUP($B833,INDIRECT("data!$"&amp;H807&amp;"$3:$CZ$554"),$E807-3*(B806-1)+O$1,FALSE)</f>
        <v>7</v>
      </c>
      <c r="P833" s="45">
        <f ca="1">VLOOKUP($B833,INDIRECT("data!$"&amp;H807&amp;"$3:$CZ$554"),$E807-3*(B806-1)+P$1,FALSE)</f>
        <v>4</v>
      </c>
      <c r="Q833" s="45">
        <f ca="1">VLOOKUP($B833,INDIRECT("data!$"&amp;H807&amp;"$3:$CZ$554"),$E807-3*(B806-1)+Q$1,FALSE)</f>
        <v>12</v>
      </c>
      <c r="R833" s="45">
        <f ca="1">VLOOKUP($B833,INDIRECT("data!$"&amp;H807&amp;"$3:$CZ$554"),$E807-3*(B806-1)+R$1,FALSE)</f>
        <v>10</v>
      </c>
      <c r="S833" s="45">
        <f ca="1">VLOOKUP($B833,INDIRECT("data!$"&amp;H807&amp;"$3:$CZ$554"),$E807-3*(B806-1)+S$1,FALSE)</f>
        <v>7</v>
      </c>
      <c r="T833" s="45">
        <f ca="1">VLOOKUP($B833,INDIRECT("data!$"&amp;H807&amp;"$3:$CZ$554"),$E807-3*(B806-1)+T$1,FALSE)</f>
        <v>3</v>
      </c>
      <c r="U833" s="45">
        <f ca="1">VLOOKUP($B833,INDIRECT("data!$"&amp;H807&amp;"$3:$CZ$554"),$E807-3*(B806-1)+U$1,FALSE)</f>
        <v>1</v>
      </c>
      <c r="V833" s="45">
        <f ca="1">VLOOKUP($B833,INDIRECT("data!$"&amp;H807&amp;"$3:$CZ$554"),$E807-3*(B806-1)+V$1,FALSE)</f>
        <v>3</v>
      </c>
      <c r="W833" s="45">
        <f ca="1">VLOOKUP($B833,INDIRECT("data!$"&amp;H807&amp;"$3:$CZ$554"),$E807-3*(B806-1)+W$1,FALSE)</f>
        <v>0</v>
      </c>
      <c r="X833" s="45">
        <f ca="1">VLOOKUP($B833,INDIRECT("data!$"&amp;H807&amp;"$3:$CZ$554"),$E807-3*(B806-1)+X$1,FALSE)</f>
        <v>0</v>
      </c>
      <c r="Y833" s="47">
        <f ca="1">VLOOKUP($B833,INDIRECT("data!$"&amp;H807&amp;"$3:$CZ$554"),$E807-3*(B806-1)+Y$1,FALSE)</f>
        <v>2</v>
      </c>
      <c r="Z833" s="47">
        <f ca="1">VLOOKUP($B833,INDIRECT("data!$"&amp;H807&amp;"$3:$CZ$554"),$E807-3*(B806-1)+Z$1,FALSE)</f>
        <v>3.5</v>
      </c>
      <c r="AA833" s="47">
        <f ca="1">VLOOKUP($B833,INDIRECT("data!$"&amp;H807&amp;"$3:$CZ$554"),$E807-3*(B806-1)+AA$1,FALSE)</f>
        <v>4.0999999999999996</v>
      </c>
      <c r="AB833" s="47">
        <f ca="1">VLOOKUP($B833,INDIRECT("data!$"&amp;H807&amp;"$3:$CZ$554"),$E807-3*(B806-1)+AB$1,FALSE)</f>
        <v>2.04</v>
      </c>
      <c r="AC833" s="47">
        <f ca="1">VLOOKUP($B833,INDIRECT("data!$"&amp;H807&amp;"$3:$CZ$554"),$E807-3*(B806-1)+AC$1,FALSE)</f>
        <v>3.5</v>
      </c>
      <c r="AD833" s="47">
        <f ca="1">VLOOKUP($B833,INDIRECT("data!$"&amp;H807&amp;"$3:$CZ$554"),$E807-3*(B806-1)+AD$1,FALSE)</f>
        <v>3.96</v>
      </c>
      <c r="AE833" s="47">
        <f ca="1">VLOOKUP($B833,INDIRECT("data!$"&amp;H807&amp;"$3:$CZ$554"),$E807-3*(B806-1)+AE$1,FALSE)</f>
        <v>1.82</v>
      </c>
      <c r="AF833" s="47">
        <f ca="1">VLOOKUP($B833,INDIRECT("data!$"&amp;H807&amp;"$3:$CZ$554"),$E807-3*(B806-1)+AF$1,FALSE)</f>
        <v>1.98</v>
      </c>
      <c r="AG833" s="65">
        <f t="shared" ca="1" si="1779"/>
        <v>3</v>
      </c>
      <c r="AH833" s="65">
        <f t="shared" ca="1" si="1780"/>
        <v>3</v>
      </c>
      <c r="AI833" s="65">
        <f t="shared" ca="1" si="1781"/>
        <v>0</v>
      </c>
      <c r="AJ833" s="65">
        <f t="shared" ca="1" si="1782"/>
        <v>0</v>
      </c>
      <c r="AK833" s="65">
        <f t="shared" ca="1" si="1783"/>
        <v>0</v>
      </c>
      <c r="AL833" s="66" t="str">
        <f t="shared" ca="1" si="1784"/>
        <v>D</v>
      </c>
      <c r="AM833" s="66" t="str">
        <f t="shared" ca="1" si="1785"/>
        <v>H-H</v>
      </c>
      <c r="AN833" s="65">
        <f t="shared" ca="1" si="1786"/>
        <v>1</v>
      </c>
      <c r="AO833" s="65">
        <f t="shared" ca="1" si="1787"/>
        <v>1</v>
      </c>
      <c r="AP833" s="65">
        <f t="shared" ca="1" si="1788"/>
        <v>1</v>
      </c>
      <c r="AQ833" s="65">
        <f t="shared" ca="1" si="1789"/>
        <v>0</v>
      </c>
      <c r="AR833" s="65">
        <f t="shared" ca="1" si="1790"/>
        <v>0</v>
      </c>
      <c r="AS833" s="65">
        <f t="shared" ca="1" si="1791"/>
        <v>0</v>
      </c>
      <c r="AT833" s="65">
        <f t="shared" ca="1" si="1792"/>
        <v>0</v>
      </c>
    </row>
    <row r="834" spans="1:46" ht="18" customHeight="1" x14ac:dyDescent="0.25">
      <c r="A834" s="49" t="str">
        <f ca="1">CONCATENATE(B828,"-",B834)</f>
        <v>Wigan-All-6</v>
      </c>
      <c r="B834" s="38">
        <v>6</v>
      </c>
      <c r="C834" s="41">
        <f ca="1">VLOOKUP($B834,INDIRECT("data!$"&amp;H807&amp;"$3:$CZ$554"),$E807-3*(B806-1)+C$1,FALSE)</f>
        <v>43358</v>
      </c>
      <c r="D834" s="30" t="str">
        <f ca="1">VLOOKUP($B834,INDIRECT("data!$"&amp;H807&amp;"$3:$CZ$554"),$E807-3*(B806-1)+D$1,FALSE)</f>
        <v>Brentford</v>
      </c>
      <c r="E834" s="30" t="str">
        <f ca="1">VLOOKUP($B834,INDIRECT("data!$"&amp;H807&amp;"$3:$CZ$554"),$E807-3*(B806-1)+E$1,FALSE)</f>
        <v>Wigan</v>
      </c>
      <c r="F834" s="29">
        <f ca="1">VLOOKUP($B834,INDIRECT("data!$"&amp;H807&amp;"$3:$CZ$554"),$E807-3*(B806-1)+F$1,FALSE)</f>
        <v>2</v>
      </c>
      <c r="G834" s="29">
        <f ca="1">VLOOKUP($B834,INDIRECT("data!$"&amp;H807&amp;"$3:$CZ$554"),$E807-3*(B806-1)+G$1,FALSE)</f>
        <v>0</v>
      </c>
      <c r="H834" s="15" t="str">
        <f ca="1">VLOOKUP($B834,INDIRECT("data!$"&amp;H807&amp;"$3:$CZ$554"),$E807-3*(B806-1)+H$1,FALSE)</f>
        <v>H</v>
      </c>
      <c r="I834" s="29">
        <f ca="1">VLOOKUP($B834,INDIRECT("data!$"&amp;H807&amp;"$3:$CZ$554"),$E807-3*(B806-1)+I$1,FALSE)</f>
        <v>1</v>
      </c>
      <c r="J834" s="29">
        <f ca="1">VLOOKUP($B834,INDIRECT("data!$"&amp;H807&amp;"$3:$CZ$554"),$E807-3*(B806-1)+J$1,FALSE)</f>
        <v>0</v>
      </c>
      <c r="K834" s="15" t="str">
        <f ca="1">VLOOKUP($B834,INDIRECT("data!$"&amp;H807&amp;"$3:$CZ$554"),$E807-3*(B806-1)+K$1,FALSE)</f>
        <v>H</v>
      </c>
      <c r="L834" s="30" t="str">
        <f ca="1">VLOOKUP($B834,INDIRECT("data!$"&amp;H807&amp;"$3:$CZ$554"),$E807-3*(B806-1)+L$1,FALSE)</f>
        <v>D England</v>
      </c>
      <c r="M834" s="45">
        <f ca="1">VLOOKUP($B834,INDIRECT("data!$"&amp;H807&amp;"$3:$CZ$554"),$E807-3*(B806-1)+M$1,FALSE)</f>
        <v>20</v>
      </c>
      <c r="N834" s="45">
        <f ca="1">VLOOKUP($B834,INDIRECT("data!$"&amp;H807&amp;"$3:$CZ$554"),$E807-3*(B806-1)+N$1,FALSE)</f>
        <v>8</v>
      </c>
      <c r="O834" s="45">
        <f ca="1">VLOOKUP($B834,INDIRECT("data!$"&amp;H807&amp;"$3:$CZ$554"),$E807-3*(B806-1)+O$1,FALSE)</f>
        <v>10</v>
      </c>
      <c r="P834" s="45">
        <f ca="1">VLOOKUP($B834,INDIRECT("data!$"&amp;H807&amp;"$3:$CZ$554"),$E807-3*(B806-1)+P$1,FALSE)</f>
        <v>1</v>
      </c>
      <c r="Q834" s="45">
        <f ca="1">VLOOKUP($B834,INDIRECT("data!$"&amp;H807&amp;"$3:$CZ$554"),$E807-3*(B806-1)+Q$1,FALSE)</f>
        <v>11</v>
      </c>
      <c r="R834" s="45">
        <f ca="1">VLOOKUP($B834,INDIRECT("data!$"&amp;H807&amp;"$3:$CZ$554"),$E807-3*(B806-1)+R$1,FALSE)</f>
        <v>15</v>
      </c>
      <c r="S834" s="45">
        <f ca="1">VLOOKUP($B834,INDIRECT("data!$"&amp;H807&amp;"$3:$CZ$554"),$E807-3*(B806-1)+S$1,FALSE)</f>
        <v>9</v>
      </c>
      <c r="T834" s="45">
        <f ca="1">VLOOKUP($B834,INDIRECT("data!$"&amp;H807&amp;"$3:$CZ$554"),$E807-3*(B806-1)+T$1,FALSE)</f>
        <v>3</v>
      </c>
      <c r="U834" s="45">
        <f ca="1">VLOOKUP($B834,INDIRECT("data!$"&amp;H807&amp;"$3:$CZ$554"),$E807-3*(B806-1)+U$1,FALSE)</f>
        <v>2</v>
      </c>
      <c r="V834" s="45">
        <f ca="1">VLOOKUP($B834,INDIRECT("data!$"&amp;H807&amp;"$3:$CZ$554"),$E807-3*(B806-1)+V$1,FALSE)</f>
        <v>3</v>
      </c>
      <c r="W834" s="45">
        <f ca="1">VLOOKUP($B834,INDIRECT("data!$"&amp;H807&amp;"$3:$CZ$554"),$E807-3*(B806-1)+W$1,FALSE)</f>
        <v>0</v>
      </c>
      <c r="X834" s="45">
        <f ca="1">VLOOKUP($B834,INDIRECT("data!$"&amp;H807&amp;"$3:$CZ$554"),$E807-3*(B806-1)+X$1,FALSE)</f>
        <v>1</v>
      </c>
      <c r="Y834" s="47">
        <f ca="1">VLOOKUP($B834,INDIRECT("data!$"&amp;H807&amp;"$3:$CZ$554"),$E807-3*(B806-1)+Y$1,FALSE)</f>
        <v>1.8</v>
      </c>
      <c r="Z834" s="47">
        <f ca="1">VLOOKUP($B834,INDIRECT("data!$"&amp;H807&amp;"$3:$CZ$554"),$E807-3*(B806-1)+Z$1,FALSE)</f>
        <v>4</v>
      </c>
      <c r="AA834" s="47">
        <f ca="1">VLOOKUP($B834,INDIRECT("data!$"&amp;H807&amp;"$3:$CZ$554"),$E807-3*(B806-1)+AA$1,FALSE)</f>
        <v>4.5</v>
      </c>
      <c r="AB834" s="47">
        <f ca="1">VLOOKUP($B834,INDIRECT("data!$"&amp;H807&amp;"$3:$CZ$554"),$E807-3*(B806-1)+AB$1,FALSE)</f>
        <v>1.83</v>
      </c>
      <c r="AC834" s="47">
        <f ca="1">VLOOKUP($B834,INDIRECT("data!$"&amp;H807&amp;"$3:$CZ$554"),$E807-3*(B806-1)+AC$1,FALSE)</f>
        <v>3.91</v>
      </c>
      <c r="AD834" s="47">
        <f ca="1">VLOOKUP($B834,INDIRECT("data!$"&amp;H807&amp;"$3:$CZ$554"),$E807-3*(B806-1)+AD$1,FALSE)</f>
        <v>4.42</v>
      </c>
      <c r="AE834" s="47">
        <f ca="1">VLOOKUP($B834,INDIRECT("data!$"&amp;H807&amp;"$3:$CZ$554"),$E807-3*(B806-1)+AE$1,FALSE)</f>
        <v>1.66</v>
      </c>
      <c r="AF834" s="47">
        <f ca="1">VLOOKUP($B834,INDIRECT("data!$"&amp;H807&amp;"$3:$CZ$554"),$E807-3*(B806-1)+AF$1,FALSE)</f>
        <v>2.19</v>
      </c>
      <c r="AG834" s="65">
        <f t="shared" ca="1" si="1779"/>
        <v>2</v>
      </c>
      <c r="AH834" s="65">
        <f t="shared" ca="1" si="1780"/>
        <v>1</v>
      </c>
      <c r="AI834" s="65">
        <f t="shared" ca="1" si="1781"/>
        <v>1</v>
      </c>
      <c r="AJ834" s="65">
        <f t="shared" ca="1" si="1782"/>
        <v>1</v>
      </c>
      <c r="AK834" s="65">
        <f t="shared" ca="1" si="1783"/>
        <v>0</v>
      </c>
      <c r="AL834" s="66" t="str">
        <f t="shared" ca="1" si="1784"/>
        <v>H</v>
      </c>
      <c r="AM834" s="66" t="str">
        <f t="shared" ca="1" si="1785"/>
        <v>H-H</v>
      </c>
      <c r="AN834" s="65">
        <f t="shared" ca="1" si="1786"/>
        <v>0</v>
      </c>
      <c r="AO834" s="65">
        <f t="shared" ca="1" si="1787"/>
        <v>1</v>
      </c>
      <c r="AP834" s="65">
        <f t="shared" ca="1" si="1788"/>
        <v>0</v>
      </c>
      <c r="AQ834" s="65">
        <f t="shared" ca="1" si="1789"/>
        <v>1</v>
      </c>
      <c r="AR834" s="65">
        <f t="shared" ca="1" si="1790"/>
        <v>0</v>
      </c>
      <c r="AS834" s="65">
        <f t="shared" ca="1" si="1791"/>
        <v>1</v>
      </c>
      <c r="AT834" s="65">
        <f t="shared" ca="1" si="1792"/>
        <v>0</v>
      </c>
    </row>
    <row r="835" spans="1:46" ht="18" customHeight="1" x14ac:dyDescent="0.25">
      <c r="A835" s="49" t="str">
        <f ca="1">CONCATENATE(B828,"-",B835)</f>
        <v>Wigan-All-7</v>
      </c>
      <c r="B835" s="38">
        <v>7</v>
      </c>
      <c r="C835" s="41">
        <f ca="1">VLOOKUP($B835,INDIRECT("data!$"&amp;H807&amp;"$3:$CZ$554"),$E807-3*(B806-1)+C$1,FALSE)</f>
        <v>43344</v>
      </c>
      <c r="D835" s="30" t="str">
        <f ca="1">VLOOKUP($B835,INDIRECT("data!$"&amp;H807&amp;"$3:$CZ$554"),$E807-3*(B806-1)+D$1,FALSE)</f>
        <v>Wigan</v>
      </c>
      <c r="E835" s="30" t="str">
        <f ca="1">VLOOKUP($B835,INDIRECT("data!$"&amp;H807&amp;"$3:$CZ$554"),$E807-3*(B806-1)+E$1,FALSE)</f>
        <v>Rotherham</v>
      </c>
      <c r="F835" s="29">
        <f ca="1">VLOOKUP($B835,INDIRECT("data!$"&amp;H807&amp;"$3:$CZ$554"),$E807-3*(B806-1)+F$1,FALSE)</f>
        <v>1</v>
      </c>
      <c r="G835" s="29">
        <f ca="1">VLOOKUP($B835,INDIRECT("data!$"&amp;H807&amp;"$3:$CZ$554"),$E807-3*(B806-1)+G$1,FALSE)</f>
        <v>0</v>
      </c>
      <c r="H835" s="15" t="str">
        <f ca="1">VLOOKUP($B835,INDIRECT("data!$"&amp;H807&amp;"$3:$CZ$554"),$E807-3*(B806-1)+H$1,FALSE)</f>
        <v>H</v>
      </c>
      <c r="I835" s="29">
        <f ca="1">VLOOKUP($B835,INDIRECT("data!$"&amp;H807&amp;"$3:$CZ$554"),$E807-3*(B806-1)+I$1,FALSE)</f>
        <v>0</v>
      </c>
      <c r="J835" s="29">
        <f ca="1">VLOOKUP($B835,INDIRECT("data!$"&amp;H807&amp;"$3:$CZ$554"),$E807-3*(B806-1)+J$1,FALSE)</f>
        <v>0</v>
      </c>
      <c r="K835" s="15" t="str">
        <f ca="1">VLOOKUP($B835,INDIRECT("data!$"&amp;H807&amp;"$3:$CZ$554"),$E807-3*(B806-1)+K$1,FALSE)</f>
        <v>D</v>
      </c>
      <c r="L835" s="30" t="str">
        <f ca="1">VLOOKUP($B835,INDIRECT("data!$"&amp;H807&amp;"$3:$CZ$554"),$E807-3*(B806-1)+L$1,FALSE)</f>
        <v>S Duncan</v>
      </c>
      <c r="M835" s="45">
        <f ca="1">VLOOKUP($B835,INDIRECT("data!$"&amp;H807&amp;"$3:$CZ$554"),$E807-3*(B806-1)+M$1,FALSE)</f>
        <v>16</v>
      </c>
      <c r="N835" s="45">
        <f ca="1">VLOOKUP($B835,INDIRECT("data!$"&amp;H807&amp;"$3:$CZ$554"),$E807-3*(B806-1)+N$1,FALSE)</f>
        <v>16</v>
      </c>
      <c r="O835" s="45">
        <f ca="1">VLOOKUP($B835,INDIRECT("data!$"&amp;H807&amp;"$3:$CZ$554"),$E807-3*(B806-1)+O$1,FALSE)</f>
        <v>5</v>
      </c>
      <c r="P835" s="45">
        <f ca="1">VLOOKUP($B835,INDIRECT("data!$"&amp;H807&amp;"$3:$CZ$554"),$E807-3*(B806-1)+P$1,FALSE)</f>
        <v>4</v>
      </c>
      <c r="Q835" s="45">
        <f ca="1">VLOOKUP($B835,INDIRECT("data!$"&amp;H807&amp;"$3:$CZ$554"),$E807-3*(B806-1)+Q$1,FALSE)</f>
        <v>10</v>
      </c>
      <c r="R835" s="45">
        <f ca="1">VLOOKUP($B835,INDIRECT("data!$"&amp;H807&amp;"$3:$CZ$554"),$E807-3*(B806-1)+R$1,FALSE)</f>
        <v>13</v>
      </c>
      <c r="S835" s="45">
        <f ca="1">VLOOKUP($B835,INDIRECT("data!$"&amp;H807&amp;"$3:$CZ$554"),$E807-3*(B806-1)+S$1,FALSE)</f>
        <v>3</v>
      </c>
      <c r="T835" s="45">
        <f ca="1">VLOOKUP($B835,INDIRECT("data!$"&amp;H807&amp;"$3:$CZ$554"),$E807-3*(B806-1)+T$1,FALSE)</f>
        <v>6</v>
      </c>
      <c r="U835" s="45">
        <f ca="1">VLOOKUP($B835,INDIRECT("data!$"&amp;H807&amp;"$3:$CZ$554"),$E807-3*(B806-1)+U$1,FALSE)</f>
        <v>2</v>
      </c>
      <c r="V835" s="45">
        <f ca="1">VLOOKUP($B835,INDIRECT("data!$"&amp;H807&amp;"$3:$CZ$554"),$E807-3*(B806-1)+V$1,FALSE)</f>
        <v>3</v>
      </c>
      <c r="W835" s="45">
        <f ca="1">VLOOKUP($B835,INDIRECT("data!$"&amp;H807&amp;"$3:$CZ$554"),$E807-3*(B806-1)+W$1,FALSE)</f>
        <v>0</v>
      </c>
      <c r="X835" s="45">
        <f ca="1">VLOOKUP($B835,INDIRECT("data!$"&amp;H807&amp;"$3:$CZ$554"),$E807-3*(B806-1)+X$1,FALSE)</f>
        <v>0</v>
      </c>
      <c r="Y835" s="47">
        <f ca="1">VLOOKUP($B835,INDIRECT("data!$"&amp;H807&amp;"$3:$CZ$554"),$E807-3*(B806-1)+Y$1,FALSE)</f>
        <v>1.57</v>
      </c>
      <c r="Z835" s="47">
        <f ca="1">VLOOKUP($B835,INDIRECT("data!$"&amp;H807&amp;"$3:$CZ$554"),$E807-3*(B806-1)+Z$1,FALSE)</f>
        <v>4.2</v>
      </c>
      <c r="AA835" s="47">
        <f ca="1">VLOOKUP($B835,INDIRECT("data!$"&amp;H807&amp;"$3:$CZ$554"),$E807-3*(B806-1)+AA$1,FALSE)</f>
        <v>6.5</v>
      </c>
      <c r="AB835" s="47">
        <f ca="1">VLOOKUP($B835,INDIRECT("data!$"&amp;H807&amp;"$3:$CZ$554"),$E807-3*(B806-1)+AB$1,FALSE)</f>
        <v>1.56</v>
      </c>
      <c r="AC835" s="47">
        <f ca="1">VLOOKUP($B835,INDIRECT("data!$"&amp;H807&amp;"$3:$CZ$554"),$E807-3*(B806-1)+AC$1,FALSE)</f>
        <v>4.3</v>
      </c>
      <c r="AD835" s="47">
        <f ca="1">VLOOKUP($B835,INDIRECT("data!$"&amp;H807&amp;"$3:$CZ$554"),$E807-3*(B806-1)+AD$1,FALSE)</f>
        <v>6.69</v>
      </c>
      <c r="AE835" s="47">
        <f ca="1">VLOOKUP($B835,INDIRECT("data!$"&amp;H807&amp;"$3:$CZ$554"),$E807-3*(B806-1)+AE$1,FALSE)</f>
        <v>1.68</v>
      </c>
      <c r="AF835" s="47">
        <f ca="1">VLOOKUP($B835,INDIRECT("data!$"&amp;H807&amp;"$3:$CZ$554"),$E807-3*(B806-1)+AF$1,FALSE)</f>
        <v>2.15</v>
      </c>
      <c r="AG835" s="65">
        <f t="shared" ca="1" si="1779"/>
        <v>1</v>
      </c>
      <c r="AH835" s="65">
        <f t="shared" ca="1" si="1780"/>
        <v>0</v>
      </c>
      <c r="AI835" s="65">
        <f t="shared" ca="1" si="1781"/>
        <v>1</v>
      </c>
      <c r="AJ835" s="65">
        <f t="shared" ca="1" si="1782"/>
        <v>1</v>
      </c>
      <c r="AK835" s="65">
        <f t="shared" ca="1" si="1783"/>
        <v>0</v>
      </c>
      <c r="AL835" s="66" t="str">
        <f t="shared" ca="1" si="1784"/>
        <v>H</v>
      </c>
      <c r="AM835" s="66" t="str">
        <f t="shared" ca="1" si="1785"/>
        <v>D-H</v>
      </c>
      <c r="AN835" s="65">
        <f t="shared" ca="1" si="1786"/>
        <v>0</v>
      </c>
      <c r="AO835" s="65">
        <f t="shared" ca="1" si="1787"/>
        <v>0</v>
      </c>
      <c r="AP835" s="65">
        <f t="shared" ca="1" si="1788"/>
        <v>0</v>
      </c>
      <c r="AQ835" s="65">
        <f t="shared" ca="1" si="1789"/>
        <v>1</v>
      </c>
      <c r="AR835" s="65">
        <f t="shared" ca="1" si="1790"/>
        <v>0</v>
      </c>
      <c r="AS835" s="65">
        <f t="shared" ca="1" si="1791"/>
        <v>0</v>
      </c>
      <c r="AT835" s="65">
        <f t="shared" ca="1" si="1792"/>
        <v>0</v>
      </c>
    </row>
    <row r="836" spans="1:46" ht="18" customHeight="1" x14ac:dyDescent="0.25">
      <c r="A836" s="49" t="str">
        <f ca="1">CONCATENATE(B828,"-",B836)</f>
        <v>Wigan-All-8</v>
      </c>
      <c r="B836" s="38">
        <v>8</v>
      </c>
      <c r="C836" s="41">
        <f ca="1">VLOOKUP($B836,INDIRECT("data!$"&amp;H807&amp;"$3:$CZ$554"),$E807-3*(B806-1)+C$1,FALSE)</f>
        <v>43337</v>
      </c>
      <c r="D836" s="30" t="str">
        <f ca="1">VLOOKUP($B836,INDIRECT("data!$"&amp;H807&amp;"$3:$CZ$554"),$E807-3*(B806-1)+D$1,FALSE)</f>
        <v>QPR</v>
      </c>
      <c r="E836" s="30" t="str">
        <f ca="1">VLOOKUP($B836,INDIRECT("data!$"&amp;H807&amp;"$3:$CZ$554"),$E807-3*(B806-1)+E$1,FALSE)</f>
        <v>Wigan</v>
      </c>
      <c r="F836" s="29">
        <f ca="1">VLOOKUP($B836,INDIRECT("data!$"&amp;H807&amp;"$3:$CZ$554"),$E807-3*(B806-1)+F$1,FALSE)</f>
        <v>1</v>
      </c>
      <c r="G836" s="29">
        <f ca="1">VLOOKUP($B836,INDIRECT("data!$"&amp;H807&amp;"$3:$CZ$554"),$E807-3*(B806-1)+G$1,FALSE)</f>
        <v>0</v>
      </c>
      <c r="H836" s="15" t="str">
        <f ca="1">VLOOKUP($B836,INDIRECT("data!$"&amp;H807&amp;"$3:$CZ$554"),$E807-3*(B806-1)+H$1,FALSE)</f>
        <v>H</v>
      </c>
      <c r="I836" s="29">
        <f ca="1">VLOOKUP($B836,INDIRECT("data!$"&amp;H807&amp;"$3:$CZ$554"),$E807-3*(B806-1)+I$1,FALSE)</f>
        <v>1</v>
      </c>
      <c r="J836" s="29">
        <f ca="1">VLOOKUP($B836,INDIRECT("data!$"&amp;H807&amp;"$3:$CZ$554"),$E807-3*(B806-1)+J$1,FALSE)</f>
        <v>0</v>
      </c>
      <c r="K836" s="15" t="str">
        <f ca="1">VLOOKUP($B836,INDIRECT("data!$"&amp;H807&amp;"$3:$CZ$554"),$E807-3*(B806-1)+K$1,FALSE)</f>
        <v>H</v>
      </c>
      <c r="L836" s="30" t="str">
        <f ca="1">VLOOKUP($B836,INDIRECT("data!$"&amp;H807&amp;"$3:$CZ$554"),$E807-3*(B806-1)+L$1,FALSE)</f>
        <v>S Martin</v>
      </c>
      <c r="M836" s="45">
        <f ca="1">VLOOKUP($B836,INDIRECT("data!$"&amp;H807&amp;"$3:$CZ$554"),$E807-3*(B806-1)+M$1,FALSE)</f>
        <v>12</v>
      </c>
      <c r="N836" s="45">
        <f ca="1">VLOOKUP($B836,INDIRECT("data!$"&amp;H807&amp;"$3:$CZ$554"),$E807-3*(B806-1)+N$1,FALSE)</f>
        <v>18</v>
      </c>
      <c r="O836" s="45">
        <f ca="1">VLOOKUP($B836,INDIRECT("data!$"&amp;H807&amp;"$3:$CZ$554"),$E807-3*(B806-1)+O$1,FALSE)</f>
        <v>3</v>
      </c>
      <c r="P836" s="45">
        <f ca="1">VLOOKUP($B836,INDIRECT("data!$"&amp;H807&amp;"$3:$CZ$554"),$E807-3*(B806-1)+P$1,FALSE)</f>
        <v>5</v>
      </c>
      <c r="Q836" s="45">
        <f ca="1">VLOOKUP($B836,INDIRECT("data!$"&amp;H807&amp;"$3:$CZ$554"),$E807-3*(B806-1)+Q$1,FALSE)</f>
        <v>17</v>
      </c>
      <c r="R836" s="45">
        <f ca="1">VLOOKUP($B836,INDIRECT("data!$"&amp;H807&amp;"$3:$CZ$554"),$E807-3*(B806-1)+R$1,FALSE)</f>
        <v>14</v>
      </c>
      <c r="S836" s="45">
        <f ca="1">VLOOKUP($B836,INDIRECT("data!$"&amp;H807&amp;"$3:$CZ$554"),$E807-3*(B806-1)+S$1,FALSE)</f>
        <v>7</v>
      </c>
      <c r="T836" s="45">
        <f ca="1">VLOOKUP($B836,INDIRECT("data!$"&amp;H807&amp;"$3:$CZ$554"),$E807-3*(B806-1)+T$1,FALSE)</f>
        <v>3</v>
      </c>
      <c r="U836" s="45">
        <f ca="1">VLOOKUP($B836,INDIRECT("data!$"&amp;H807&amp;"$3:$CZ$554"),$E807-3*(B806-1)+U$1,FALSE)</f>
        <v>2</v>
      </c>
      <c r="V836" s="45">
        <f ca="1">VLOOKUP($B836,INDIRECT("data!$"&amp;H807&amp;"$3:$CZ$554"),$E807-3*(B806-1)+V$1,FALSE)</f>
        <v>1</v>
      </c>
      <c r="W836" s="45">
        <f ca="1">VLOOKUP($B836,INDIRECT("data!$"&amp;H807&amp;"$3:$CZ$554"),$E807-3*(B806-1)+W$1,FALSE)</f>
        <v>0</v>
      </c>
      <c r="X836" s="45">
        <f ca="1">VLOOKUP($B836,INDIRECT("data!$"&amp;H807&amp;"$3:$CZ$554"),$E807-3*(B806-1)+X$1,FALSE)</f>
        <v>0</v>
      </c>
      <c r="Y836" s="47">
        <f ca="1">VLOOKUP($B836,INDIRECT("data!$"&amp;H807&amp;"$3:$CZ$554"),$E807-3*(B806-1)+Y$1,FALSE)</f>
        <v>3.25</v>
      </c>
      <c r="Z836" s="47">
        <f ca="1">VLOOKUP($B836,INDIRECT("data!$"&amp;H807&amp;"$3:$CZ$554"),$E807-3*(B806-1)+Z$1,FALSE)</f>
        <v>3.6</v>
      </c>
      <c r="AA836" s="47">
        <f ca="1">VLOOKUP($B836,INDIRECT("data!$"&amp;H807&amp;"$3:$CZ$554"),$E807-3*(B806-1)+AA$1,FALSE)</f>
        <v>2.25</v>
      </c>
      <c r="AB836" s="47">
        <f ca="1">VLOOKUP($B836,INDIRECT("data!$"&amp;H807&amp;"$3:$CZ$554"),$E807-3*(B806-1)+AB$1,FALSE)</f>
        <v>3.23</v>
      </c>
      <c r="AC836" s="47">
        <f ca="1">VLOOKUP($B836,INDIRECT("data!$"&amp;H807&amp;"$3:$CZ$554"),$E807-3*(B806-1)+AC$1,FALSE)</f>
        <v>3.62</v>
      </c>
      <c r="AD836" s="47">
        <f ca="1">VLOOKUP($B836,INDIRECT("data!$"&amp;H807&amp;"$3:$CZ$554"),$E807-3*(B806-1)+AD$1,FALSE)</f>
        <v>2.29</v>
      </c>
      <c r="AE836" s="47">
        <f ca="1">VLOOKUP($B836,INDIRECT("data!$"&amp;H807&amp;"$3:$CZ$554"),$E807-3*(B806-1)+AE$1,FALSE)</f>
        <v>1.85</v>
      </c>
      <c r="AF836" s="47">
        <f ca="1">VLOOKUP($B836,INDIRECT("data!$"&amp;H807&amp;"$3:$CZ$554"),$E807-3*(B806-1)+AF$1,FALSE)</f>
        <v>1.94</v>
      </c>
      <c r="AG836" s="65">
        <f t="shared" ca="1" si="1779"/>
        <v>1</v>
      </c>
      <c r="AH836" s="65">
        <f t="shared" ca="1" si="1780"/>
        <v>1</v>
      </c>
      <c r="AI836" s="65">
        <f t="shared" ca="1" si="1781"/>
        <v>0</v>
      </c>
      <c r="AJ836" s="65">
        <f t="shared" ca="1" si="1782"/>
        <v>0</v>
      </c>
      <c r="AK836" s="65">
        <f t="shared" ca="1" si="1783"/>
        <v>0</v>
      </c>
      <c r="AL836" s="66" t="str">
        <f t="shared" ca="1" si="1784"/>
        <v>D</v>
      </c>
      <c r="AM836" s="66" t="str">
        <f t="shared" ca="1" si="1785"/>
        <v>H-H</v>
      </c>
      <c r="AN836" s="65">
        <f t="shared" ca="1" si="1786"/>
        <v>0</v>
      </c>
      <c r="AO836" s="65">
        <f t="shared" ca="1" si="1787"/>
        <v>1</v>
      </c>
      <c r="AP836" s="65">
        <f t="shared" ca="1" si="1788"/>
        <v>0</v>
      </c>
      <c r="AQ836" s="65">
        <f t="shared" ca="1" si="1789"/>
        <v>1</v>
      </c>
      <c r="AR836" s="65">
        <f t="shared" ca="1" si="1790"/>
        <v>0</v>
      </c>
      <c r="AS836" s="65">
        <f t="shared" ca="1" si="1791"/>
        <v>0</v>
      </c>
      <c r="AT836" s="65">
        <f t="shared" ca="1" si="1792"/>
        <v>0</v>
      </c>
    </row>
    <row r="837" spans="1:46" ht="18" customHeight="1" x14ac:dyDescent="0.25">
      <c r="A837" s="49" t="str">
        <f ca="1">CONCATENATE(B828,"-",B837)</f>
        <v>Wigan-All-9</v>
      </c>
      <c r="B837" s="38">
        <v>9</v>
      </c>
      <c r="C837" s="41">
        <f ca="1">VLOOKUP($B837,INDIRECT("data!$"&amp;H807&amp;"$3:$CZ$554"),$E807-3*(B806-1)+C$1,FALSE)</f>
        <v>43334</v>
      </c>
      <c r="D837" s="30" t="str">
        <f ca="1">VLOOKUP($B837,INDIRECT("data!$"&amp;H807&amp;"$3:$CZ$554"),$E807-3*(B806-1)+D$1,FALSE)</f>
        <v>Stoke</v>
      </c>
      <c r="E837" s="30" t="str">
        <f ca="1">VLOOKUP($B837,INDIRECT("data!$"&amp;H807&amp;"$3:$CZ$554"),$E807-3*(B806-1)+E$1,FALSE)</f>
        <v>Wigan</v>
      </c>
      <c r="F837" s="29">
        <f ca="1">VLOOKUP($B837,INDIRECT("data!$"&amp;H807&amp;"$3:$CZ$554"),$E807-3*(B806-1)+F$1,FALSE)</f>
        <v>0</v>
      </c>
      <c r="G837" s="29">
        <f ca="1">VLOOKUP($B837,INDIRECT("data!$"&amp;H807&amp;"$3:$CZ$554"),$E807-3*(B806-1)+G$1,FALSE)</f>
        <v>3</v>
      </c>
      <c r="H837" s="15" t="str">
        <f ca="1">VLOOKUP($B837,INDIRECT("data!$"&amp;H807&amp;"$3:$CZ$554"),$E807-3*(B806-1)+H$1,FALSE)</f>
        <v>A</v>
      </c>
      <c r="I837" s="29">
        <f ca="1">VLOOKUP($B837,INDIRECT("data!$"&amp;H807&amp;"$3:$CZ$554"),$E807-3*(B806-1)+I$1,FALSE)</f>
        <v>0</v>
      </c>
      <c r="J837" s="29">
        <f ca="1">VLOOKUP($B837,INDIRECT("data!$"&amp;H807&amp;"$3:$CZ$554"),$E807-3*(B806-1)+J$1,FALSE)</f>
        <v>2</v>
      </c>
      <c r="K837" s="15" t="str">
        <f ca="1">VLOOKUP($B837,INDIRECT("data!$"&amp;H807&amp;"$3:$CZ$554"),$E807-3*(B806-1)+K$1,FALSE)</f>
        <v>A</v>
      </c>
      <c r="L837" s="30" t="str">
        <f ca="1">VLOOKUP($B837,INDIRECT("data!$"&amp;H807&amp;"$3:$CZ$554"),$E807-3*(B806-1)+L$1,FALSE)</f>
        <v>J Brooks</v>
      </c>
      <c r="M837" s="45">
        <f ca="1">VLOOKUP($B837,INDIRECT("data!$"&amp;H807&amp;"$3:$CZ$554"),$E807-3*(B806-1)+M$1,FALSE)</f>
        <v>9</v>
      </c>
      <c r="N837" s="45">
        <f ca="1">VLOOKUP($B837,INDIRECT("data!$"&amp;H807&amp;"$3:$CZ$554"),$E807-3*(B806-1)+N$1,FALSE)</f>
        <v>10</v>
      </c>
      <c r="O837" s="45">
        <f ca="1">VLOOKUP($B837,INDIRECT("data!$"&amp;H807&amp;"$3:$CZ$554"),$E807-3*(B806-1)+O$1,FALSE)</f>
        <v>0</v>
      </c>
      <c r="P837" s="45">
        <f ca="1">VLOOKUP($B837,INDIRECT("data!$"&amp;H807&amp;"$3:$CZ$554"),$E807-3*(B806-1)+P$1,FALSE)</f>
        <v>4</v>
      </c>
      <c r="Q837" s="45">
        <f ca="1">VLOOKUP($B837,INDIRECT("data!$"&amp;H807&amp;"$3:$CZ$554"),$E807-3*(B806-1)+Q$1,FALSE)</f>
        <v>16</v>
      </c>
      <c r="R837" s="45">
        <f ca="1">VLOOKUP($B837,INDIRECT("data!$"&amp;H807&amp;"$3:$CZ$554"),$E807-3*(B806-1)+R$1,FALSE)</f>
        <v>16</v>
      </c>
      <c r="S837" s="45">
        <f ca="1">VLOOKUP($B837,INDIRECT("data!$"&amp;H807&amp;"$3:$CZ$554"),$E807-3*(B806-1)+S$1,FALSE)</f>
        <v>4</v>
      </c>
      <c r="T837" s="45">
        <f ca="1">VLOOKUP($B837,INDIRECT("data!$"&amp;H807&amp;"$3:$CZ$554"),$E807-3*(B806-1)+T$1,FALSE)</f>
        <v>3</v>
      </c>
      <c r="U837" s="45">
        <f ca="1">VLOOKUP($B837,INDIRECT("data!$"&amp;H807&amp;"$3:$CZ$554"),$E807-3*(B806-1)+U$1,FALSE)</f>
        <v>3</v>
      </c>
      <c r="V837" s="45">
        <f ca="1">VLOOKUP($B837,INDIRECT("data!$"&amp;H807&amp;"$3:$CZ$554"),$E807-3*(B806-1)+V$1,FALSE)</f>
        <v>2</v>
      </c>
      <c r="W837" s="45">
        <f ca="1">VLOOKUP($B837,INDIRECT("data!$"&amp;H807&amp;"$3:$CZ$554"),$E807-3*(B806-1)+W$1,FALSE)</f>
        <v>1</v>
      </c>
      <c r="X837" s="45">
        <f ca="1">VLOOKUP($B837,INDIRECT("data!$"&amp;H807&amp;"$3:$CZ$554"),$E807-3*(B806-1)+X$1,FALSE)</f>
        <v>0</v>
      </c>
      <c r="Y837" s="47">
        <f ca="1">VLOOKUP($B837,INDIRECT("data!$"&amp;H807&amp;"$3:$CZ$554"),$E807-3*(B806-1)+Y$1,FALSE)</f>
        <v>2.14</v>
      </c>
      <c r="Z837" s="47">
        <f ca="1">VLOOKUP($B837,INDIRECT("data!$"&amp;H807&amp;"$3:$CZ$554"),$E807-3*(B806-1)+Z$1,FALSE)</f>
        <v>3.4</v>
      </c>
      <c r="AA837" s="47">
        <f ca="1">VLOOKUP($B837,INDIRECT("data!$"&amp;H807&amp;"$3:$CZ$554"),$E807-3*(B806-1)+AA$1,FALSE)</f>
        <v>3.75</v>
      </c>
      <c r="AB837" s="47">
        <f ca="1">VLOOKUP($B837,INDIRECT("data!$"&amp;H807&amp;"$3:$CZ$554"),$E807-3*(B806-1)+AB$1,FALSE)</f>
        <v>2.21</v>
      </c>
      <c r="AC837" s="47">
        <f ca="1">VLOOKUP($B837,INDIRECT("data!$"&amp;H807&amp;"$3:$CZ$554"),$E807-3*(B806-1)+AC$1,FALSE)</f>
        <v>3.47</v>
      </c>
      <c r="AD837" s="47">
        <f ca="1">VLOOKUP($B837,INDIRECT("data!$"&amp;H807&amp;"$3:$CZ$554"),$E807-3*(B806-1)+AD$1,FALSE)</f>
        <v>3.51</v>
      </c>
      <c r="AE837" s="47">
        <f ca="1">VLOOKUP($B837,INDIRECT("data!$"&amp;H807&amp;"$3:$CZ$554"),$E807-3*(B806-1)+AE$1,FALSE)</f>
        <v>1.89</v>
      </c>
      <c r="AF837" s="47">
        <f ca="1">VLOOKUP($B837,INDIRECT("data!$"&amp;H807&amp;"$3:$CZ$554"),$E807-3*(B806-1)+AF$1,FALSE)</f>
        <v>1.9</v>
      </c>
      <c r="AG837" s="65">
        <f t="shared" ca="1" si="1779"/>
        <v>3</v>
      </c>
      <c r="AH837" s="65">
        <f t="shared" ca="1" si="1780"/>
        <v>2</v>
      </c>
      <c r="AI837" s="65">
        <f t="shared" ca="1" si="1781"/>
        <v>1</v>
      </c>
      <c r="AJ837" s="65">
        <f t="shared" ca="1" si="1782"/>
        <v>0</v>
      </c>
      <c r="AK837" s="65">
        <f t="shared" ca="1" si="1783"/>
        <v>1</v>
      </c>
      <c r="AL837" s="66" t="str">
        <f t="shared" ca="1" si="1784"/>
        <v>A</v>
      </c>
      <c r="AM837" s="66" t="str">
        <f t="shared" ca="1" si="1785"/>
        <v>A-A</v>
      </c>
      <c r="AN837" s="65">
        <f t="shared" ca="1" si="1786"/>
        <v>0</v>
      </c>
      <c r="AO837" s="65">
        <f t="shared" ca="1" si="1787"/>
        <v>0</v>
      </c>
      <c r="AP837" s="65">
        <f t="shared" ca="1" si="1788"/>
        <v>1</v>
      </c>
      <c r="AQ837" s="65">
        <f t="shared" ca="1" si="1789"/>
        <v>0</v>
      </c>
      <c r="AR837" s="65">
        <f t="shared" ca="1" si="1790"/>
        <v>1</v>
      </c>
      <c r="AS837" s="65">
        <f t="shared" ca="1" si="1791"/>
        <v>0</v>
      </c>
      <c r="AT837" s="65">
        <f t="shared" ca="1" si="1792"/>
        <v>1</v>
      </c>
    </row>
    <row r="838" spans="1:46" ht="18" customHeight="1" x14ac:dyDescent="0.25">
      <c r="A838" s="49" t="str">
        <f ca="1">CONCATENATE(B828,"-",B838)</f>
        <v>Wigan-All-10</v>
      </c>
      <c r="B838" s="38">
        <v>10</v>
      </c>
      <c r="C838" s="41">
        <f ca="1">VLOOKUP($B838,INDIRECT("data!$"&amp;H807&amp;"$3:$CZ$554"),$E807-3*(B806-1)+C$1,FALSE)</f>
        <v>43330</v>
      </c>
      <c r="D838" s="30" t="str">
        <f ca="1">VLOOKUP($B838,INDIRECT("data!$"&amp;H807&amp;"$3:$CZ$554"),$E807-3*(B806-1)+D$1,FALSE)</f>
        <v>Wigan</v>
      </c>
      <c r="E838" s="30" t="str">
        <f ca="1">VLOOKUP($B838,INDIRECT("data!$"&amp;H807&amp;"$3:$CZ$554"),$E807-3*(B806-1)+E$1,FALSE)</f>
        <v>Nott'm Forest</v>
      </c>
      <c r="F838" s="29">
        <f ca="1">VLOOKUP($B838,INDIRECT("data!$"&amp;H807&amp;"$3:$CZ$554"),$E807-3*(B806-1)+F$1,FALSE)</f>
        <v>2</v>
      </c>
      <c r="G838" s="29">
        <f ca="1">VLOOKUP($B838,INDIRECT("data!$"&amp;H807&amp;"$3:$CZ$554"),$E807-3*(B806-1)+G$1,FALSE)</f>
        <v>2</v>
      </c>
      <c r="H838" s="15" t="str">
        <f ca="1">VLOOKUP($B838,INDIRECT("data!$"&amp;H807&amp;"$3:$CZ$554"),$E807-3*(B806-1)+H$1,FALSE)</f>
        <v>D</v>
      </c>
      <c r="I838" s="29">
        <f ca="1">VLOOKUP($B838,INDIRECT("data!$"&amp;H807&amp;"$3:$CZ$554"),$E807-3*(B806-1)+I$1,FALSE)</f>
        <v>2</v>
      </c>
      <c r="J838" s="29">
        <f ca="1">VLOOKUP($B838,INDIRECT("data!$"&amp;H807&amp;"$3:$CZ$554"),$E807-3*(B806-1)+J$1,FALSE)</f>
        <v>1</v>
      </c>
      <c r="K838" s="15" t="str">
        <f ca="1">VLOOKUP($B838,INDIRECT("data!$"&amp;H807&amp;"$3:$CZ$554"),$E807-3*(B806-1)+K$1,FALSE)</f>
        <v>H</v>
      </c>
      <c r="L838" s="30" t="str">
        <f ca="1">VLOOKUP($B838,INDIRECT("data!$"&amp;H807&amp;"$3:$CZ$554"),$E807-3*(B806-1)+L$1,FALSE)</f>
        <v>G Eltringham</v>
      </c>
      <c r="M838" s="45">
        <f ca="1">VLOOKUP($B838,INDIRECT("data!$"&amp;H807&amp;"$3:$CZ$554"),$E807-3*(B806-1)+M$1,FALSE)</f>
        <v>17</v>
      </c>
      <c r="N838" s="45">
        <f ca="1">VLOOKUP($B838,INDIRECT("data!$"&amp;H807&amp;"$3:$CZ$554"),$E807-3*(B806-1)+N$1,FALSE)</f>
        <v>9</v>
      </c>
      <c r="O838" s="45">
        <f ca="1">VLOOKUP($B838,INDIRECT("data!$"&amp;H807&amp;"$3:$CZ$554"),$E807-3*(B806-1)+O$1,FALSE)</f>
        <v>4</v>
      </c>
      <c r="P838" s="45">
        <f ca="1">VLOOKUP($B838,INDIRECT("data!$"&amp;H807&amp;"$3:$CZ$554"),$E807-3*(B806-1)+P$1,FALSE)</f>
        <v>4</v>
      </c>
      <c r="Q838" s="45">
        <f ca="1">VLOOKUP($B838,INDIRECT("data!$"&amp;H807&amp;"$3:$CZ$554"),$E807-3*(B806-1)+Q$1,FALSE)</f>
        <v>18</v>
      </c>
      <c r="R838" s="45">
        <f ca="1">VLOOKUP($B838,INDIRECT("data!$"&amp;H807&amp;"$3:$CZ$554"),$E807-3*(B806-1)+R$1,FALSE)</f>
        <v>18</v>
      </c>
      <c r="S838" s="45">
        <f ca="1">VLOOKUP($B838,INDIRECT("data!$"&amp;H807&amp;"$3:$CZ$554"),$E807-3*(B806-1)+S$1,FALSE)</f>
        <v>8</v>
      </c>
      <c r="T838" s="45">
        <f ca="1">VLOOKUP($B838,INDIRECT("data!$"&amp;H807&amp;"$3:$CZ$554"),$E807-3*(B806-1)+T$1,FALSE)</f>
        <v>14</v>
      </c>
      <c r="U838" s="45">
        <f ca="1">VLOOKUP($B838,INDIRECT("data!$"&amp;H807&amp;"$3:$CZ$554"),$E807-3*(B806-1)+U$1,FALSE)</f>
        <v>2</v>
      </c>
      <c r="V838" s="45">
        <f ca="1">VLOOKUP($B838,INDIRECT("data!$"&amp;H807&amp;"$3:$CZ$554"),$E807-3*(B806-1)+V$1,FALSE)</f>
        <v>4</v>
      </c>
      <c r="W838" s="45">
        <f ca="1">VLOOKUP($B838,INDIRECT("data!$"&amp;H807&amp;"$3:$CZ$554"),$E807-3*(B806-1)+W$1,FALSE)</f>
        <v>0</v>
      </c>
      <c r="X838" s="45">
        <f ca="1">VLOOKUP($B838,INDIRECT("data!$"&amp;H807&amp;"$3:$CZ$554"),$E807-3*(B806-1)+X$1,FALSE)</f>
        <v>0</v>
      </c>
      <c r="Y838" s="47">
        <f ca="1">VLOOKUP($B838,INDIRECT("data!$"&amp;H807&amp;"$3:$CZ$554"),$E807-3*(B806-1)+Y$1,FALSE)</f>
        <v>2.5</v>
      </c>
      <c r="Z838" s="47">
        <f ca="1">VLOOKUP($B838,INDIRECT("data!$"&amp;H807&amp;"$3:$CZ$554"),$E807-3*(B806-1)+Z$1,FALSE)</f>
        <v>3.4</v>
      </c>
      <c r="AA838" s="47">
        <f ca="1">VLOOKUP($B838,INDIRECT("data!$"&amp;H807&amp;"$3:$CZ$554"),$E807-3*(B806-1)+AA$1,FALSE)</f>
        <v>3</v>
      </c>
      <c r="AB838" s="47">
        <f ca="1">VLOOKUP($B838,INDIRECT("data!$"&amp;H807&amp;"$3:$CZ$554"),$E807-3*(B806-1)+AB$1,FALSE)</f>
        <v>2.5299999999999998</v>
      </c>
      <c r="AC838" s="47">
        <f ca="1">VLOOKUP($B838,INDIRECT("data!$"&amp;H807&amp;"$3:$CZ$554"),$E807-3*(B806-1)+AC$1,FALSE)</f>
        <v>3.31</v>
      </c>
      <c r="AD838" s="47">
        <f ca="1">VLOOKUP($B838,INDIRECT("data!$"&amp;H807&amp;"$3:$CZ$554"),$E807-3*(B806-1)+AD$1,FALSE)</f>
        <v>3.05</v>
      </c>
      <c r="AE838" s="47">
        <f ca="1">VLOOKUP($B838,INDIRECT("data!$"&amp;H807&amp;"$3:$CZ$554"),$E807-3*(B806-1)+AE$1,FALSE)</f>
        <v>2.06</v>
      </c>
      <c r="AF838" s="47">
        <f ca="1">VLOOKUP($B838,INDIRECT("data!$"&amp;H807&amp;"$3:$CZ$554"),$E807-3*(B806-1)+AF$1,FALSE)</f>
        <v>1.75</v>
      </c>
      <c r="AG838" s="65">
        <f t="shared" ca="1" si="1779"/>
        <v>4</v>
      </c>
      <c r="AH838" s="65">
        <f t="shared" ca="1" si="1780"/>
        <v>3</v>
      </c>
      <c r="AI838" s="65">
        <f t="shared" ca="1" si="1781"/>
        <v>1</v>
      </c>
      <c r="AJ838" s="65">
        <f t="shared" ca="1" si="1782"/>
        <v>0</v>
      </c>
      <c r="AK838" s="65">
        <f t="shared" ca="1" si="1783"/>
        <v>1</v>
      </c>
      <c r="AL838" s="66" t="str">
        <f t="shared" ca="1" si="1784"/>
        <v>A</v>
      </c>
      <c r="AM838" s="66" t="str">
        <f t="shared" ca="1" si="1785"/>
        <v>H-D</v>
      </c>
      <c r="AN838" s="65">
        <f t="shared" ca="1" si="1786"/>
        <v>1</v>
      </c>
      <c r="AO838" s="65">
        <f t="shared" ca="1" si="1787"/>
        <v>1</v>
      </c>
      <c r="AP838" s="65">
        <f t="shared" ca="1" si="1788"/>
        <v>1</v>
      </c>
      <c r="AQ838" s="65">
        <f t="shared" ca="1" si="1789"/>
        <v>0</v>
      </c>
      <c r="AR838" s="65">
        <f t="shared" ca="1" si="1790"/>
        <v>0</v>
      </c>
      <c r="AS838" s="65">
        <f t="shared" ca="1" si="1791"/>
        <v>0</v>
      </c>
      <c r="AT838" s="65">
        <f t="shared" ca="1" si="1792"/>
        <v>0</v>
      </c>
    </row>
    <row r="839" spans="1:46" ht="18" customHeight="1" x14ac:dyDescent="0.25">
      <c r="B839" s="42" t="s">
        <v>23</v>
      </c>
      <c r="C839" s="43"/>
      <c r="D839" s="44"/>
      <c r="E839" s="44"/>
      <c r="F839" s="46">
        <f ca="1">SUM(F829:F836)</f>
        <v>12</v>
      </c>
      <c r="G839" s="46">
        <f ca="1">SUM(G829:G836)</f>
        <v>1</v>
      </c>
      <c r="H839" s="42"/>
      <c r="I839" s="46">
        <f t="shared" ref="I839:J839" ca="1" si="1793">SUM(I829:I836)</f>
        <v>5</v>
      </c>
      <c r="J839" s="46">
        <f t="shared" ca="1" si="1793"/>
        <v>1</v>
      </c>
      <c r="K839" s="42"/>
      <c r="L839" s="44"/>
      <c r="M839" s="46">
        <f t="shared" ref="M839:X839" ca="1" si="1794">SUM(M829:M836)</f>
        <v>115</v>
      </c>
      <c r="N839" s="46">
        <f t="shared" ca="1" si="1794"/>
        <v>97</v>
      </c>
      <c r="O839" s="46">
        <f t="shared" ca="1" si="1794"/>
        <v>34</v>
      </c>
      <c r="P839" s="46">
        <f t="shared" ca="1" si="1794"/>
        <v>25</v>
      </c>
      <c r="Q839" s="46">
        <f t="shared" ca="1" si="1794"/>
        <v>99</v>
      </c>
      <c r="R839" s="46">
        <f t="shared" ca="1" si="1794"/>
        <v>107</v>
      </c>
      <c r="S839" s="46">
        <f t="shared" ca="1" si="1794"/>
        <v>47</v>
      </c>
      <c r="T839" s="46">
        <f t="shared" ca="1" si="1794"/>
        <v>37</v>
      </c>
      <c r="U839" s="46">
        <f t="shared" ca="1" si="1794"/>
        <v>14</v>
      </c>
      <c r="V839" s="46">
        <f t="shared" ca="1" si="1794"/>
        <v>17</v>
      </c>
      <c r="W839" s="46">
        <f t="shared" ca="1" si="1794"/>
        <v>0</v>
      </c>
      <c r="X839" s="46">
        <f t="shared" ca="1" si="1794"/>
        <v>2</v>
      </c>
      <c r="Y839" s="48"/>
      <c r="Z839" s="48"/>
      <c r="AA839" s="48"/>
      <c r="AB839" s="48"/>
      <c r="AC839" s="48"/>
      <c r="AD839" s="48"/>
      <c r="AE839" s="48"/>
      <c r="AF839" s="48"/>
    </row>
  </sheetData>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sheetPr>
  <dimension ref="A1:O71"/>
  <sheetViews>
    <sheetView workbookViewId="0"/>
  </sheetViews>
  <sheetFormatPr defaultRowHeight="15" x14ac:dyDescent="0.25"/>
  <cols>
    <col min="1" max="1" width="9.140625" style="82"/>
    <col min="2" max="2" width="21.85546875" style="82" customWidth="1"/>
    <col min="3" max="3" width="10.42578125" style="82" customWidth="1"/>
    <col min="4" max="4" width="9.140625" style="82"/>
    <col min="5" max="15" width="9.140625" style="83"/>
    <col min="16" max="16384" width="9.140625" style="82"/>
  </cols>
  <sheetData>
    <row r="1" spans="1:15" x14ac:dyDescent="0.25">
      <c r="B1" s="500" t="s">
        <v>554</v>
      </c>
    </row>
    <row r="3" spans="1:15" ht="18.75" x14ac:dyDescent="0.25">
      <c r="B3" s="509" t="s">
        <v>341</v>
      </c>
      <c r="C3" s="509" t="str">
        <f>H2H!L4</f>
        <v>Blackburn</v>
      </c>
    </row>
    <row r="4" spans="1:15" s="83" customFormat="1" x14ac:dyDescent="0.25">
      <c r="B4" s="83" t="s">
        <v>402</v>
      </c>
      <c r="C4" s="83">
        <v>4</v>
      </c>
      <c r="D4" s="83">
        <v>5</v>
      </c>
      <c r="E4" s="83">
        <v>6</v>
      </c>
      <c r="F4" s="83">
        <v>7</v>
      </c>
    </row>
    <row r="5" spans="1:15" s="83" customFormat="1" x14ac:dyDescent="0.25"/>
    <row r="6" spans="1:15" s="496" customFormat="1" ht="54" customHeight="1" x14ac:dyDescent="0.25">
      <c r="B6" s="496" t="s">
        <v>9</v>
      </c>
      <c r="C6" s="497" t="s">
        <v>50</v>
      </c>
      <c r="D6" s="497" t="s">
        <v>51</v>
      </c>
      <c r="E6" s="497" t="s">
        <v>3</v>
      </c>
      <c r="F6" s="497" t="s">
        <v>4</v>
      </c>
      <c r="G6" s="498" t="s">
        <v>559</v>
      </c>
      <c r="H6" s="498" t="s">
        <v>556</v>
      </c>
      <c r="I6" s="498" t="s">
        <v>560</v>
      </c>
      <c r="J6" s="498" t="s">
        <v>557</v>
      </c>
      <c r="K6" s="498" t="s">
        <v>558</v>
      </c>
      <c r="L6" s="498"/>
      <c r="M6" s="498"/>
      <c r="N6" s="498"/>
      <c r="O6" s="498"/>
    </row>
    <row r="7" spans="1:15" x14ac:dyDescent="0.25">
      <c r="A7" s="82">
        <v>1</v>
      </c>
      <c r="B7" s="82" t="str">
        <f>CONCATENATE($C$3,"-all-",A7)</f>
        <v>Blackburn-all-1</v>
      </c>
      <c r="C7" s="82" t="str">
        <f ca="1">VLOOKUP($B7,'calc-form'!$A$1:$G$839,C$4,FALSE)</f>
        <v>Bolton</v>
      </c>
      <c r="D7" s="82" t="str">
        <f ca="1">VLOOKUP($B7,'calc-form'!$A$1:$G$839,D$4,FALSE)</f>
        <v>Blackburn</v>
      </c>
      <c r="E7" s="83">
        <f ca="1">VLOOKUP($B7,'calc-form'!$A$1:$G$839,E$4,FALSE)</f>
        <v>0</v>
      </c>
      <c r="F7" s="83">
        <f ca="1">VLOOKUP($B7,'calc-form'!$A$1:$G$839,F$4,FALSE)</f>
        <v>1</v>
      </c>
      <c r="G7" s="83" t="str">
        <f ca="1">IF(E7&gt;F7,"H",IF(E7=F7,"D",IF(E7&lt;F7,"A","Error")))</f>
        <v>A</v>
      </c>
      <c r="H7" s="83" t="str">
        <f t="shared" ref="H7:H16" ca="1" si="0">IF(C7=$C$3,"H",IF(D7=$C$3,"A","Error"))</f>
        <v>A</v>
      </c>
      <c r="I7" s="83" t="str">
        <f t="shared" ref="I7:I16" ca="1" si="1">IF(G7="D","D",IF(G7=H7,"W","L"))</f>
        <v>W</v>
      </c>
      <c r="J7" s="83">
        <f ca="1">IF(H7="H",E7,IF(H7="A",F7,"Error"))</f>
        <v>1</v>
      </c>
      <c r="K7" s="83">
        <f ca="1">IF(H7="H",F7,IF(H7="A",E7,"Error"))</f>
        <v>0</v>
      </c>
    </row>
    <row r="8" spans="1:15" x14ac:dyDescent="0.25">
      <c r="A8" s="82">
        <v>2</v>
      </c>
      <c r="B8" s="82" t="str">
        <f t="shared" ref="B8:B16" si="2">CONCATENATE($C$3,"-all-",A8)</f>
        <v>Blackburn-all-2</v>
      </c>
      <c r="C8" s="82" t="str">
        <f ca="1">VLOOKUP($B8,'calc-form'!$A$1:$G$839,C$4,FALSE)</f>
        <v>Blackburn</v>
      </c>
      <c r="D8" s="82" t="str">
        <f ca="1">VLOOKUP($B8,'calc-form'!$A$1:$G$839,D$4,FALSE)</f>
        <v>Sheffield United</v>
      </c>
      <c r="E8" s="83">
        <f ca="1">VLOOKUP($B8,'calc-form'!$A$1:$G$839,E$4,FALSE)</f>
        <v>0</v>
      </c>
      <c r="F8" s="83">
        <f ca="1">VLOOKUP($B8,'calc-form'!$A$1:$G$839,F$4,FALSE)</f>
        <v>2</v>
      </c>
      <c r="G8" s="83" t="str">
        <f t="shared" ref="G8:G16" ca="1" si="3">IF(E8&gt;F8,"H",IF(E8=F8,"D",IF(E8&lt;F8,"A","Error")))</f>
        <v>A</v>
      </c>
      <c r="H8" s="83" t="str">
        <f t="shared" ca="1" si="0"/>
        <v>H</v>
      </c>
      <c r="I8" s="83" t="str">
        <f t="shared" ca="1" si="1"/>
        <v>L</v>
      </c>
      <c r="J8" s="83">
        <f t="shared" ref="J8:J16" ca="1" si="4">IF(H8="H",E8,IF(H8="A",F8,"Error"))</f>
        <v>0</v>
      </c>
      <c r="K8" s="83">
        <f t="shared" ref="K8:K16" ca="1" si="5">IF(H8="H",F8,IF(H8="A",E8,"Error"))</f>
        <v>2</v>
      </c>
    </row>
    <row r="9" spans="1:15" x14ac:dyDescent="0.25">
      <c r="A9" s="82">
        <v>3</v>
      </c>
      <c r="B9" s="82" t="str">
        <f t="shared" si="2"/>
        <v>Blackburn-all-3</v>
      </c>
      <c r="C9" s="82" t="str">
        <f ca="1">VLOOKUP($B9,'calc-form'!$A$1:$G$839,C$4,FALSE)</f>
        <v>Blackburn</v>
      </c>
      <c r="D9" s="82" t="str">
        <f ca="1">VLOOKUP($B9,'calc-form'!$A$1:$G$839,D$4,FALSE)</f>
        <v>Nott'm Forest</v>
      </c>
      <c r="E9" s="83">
        <f ca="1">VLOOKUP($B9,'calc-form'!$A$1:$G$839,E$4,FALSE)</f>
        <v>2</v>
      </c>
      <c r="F9" s="83">
        <f ca="1">VLOOKUP($B9,'calc-form'!$A$1:$G$839,F$4,FALSE)</f>
        <v>2</v>
      </c>
      <c r="G9" s="83" t="str">
        <f t="shared" ca="1" si="3"/>
        <v>D</v>
      </c>
      <c r="H9" s="83" t="str">
        <f t="shared" ca="1" si="0"/>
        <v>H</v>
      </c>
      <c r="I9" s="83" t="str">
        <f t="shared" ca="1" si="1"/>
        <v>D</v>
      </c>
      <c r="J9" s="83">
        <f t="shared" ca="1" si="4"/>
        <v>2</v>
      </c>
      <c r="K9" s="83">
        <f t="shared" ca="1" si="5"/>
        <v>2</v>
      </c>
    </row>
    <row r="10" spans="1:15" x14ac:dyDescent="0.25">
      <c r="A10" s="82">
        <v>4</v>
      </c>
      <c r="B10" s="82" t="str">
        <f t="shared" si="2"/>
        <v>Blackburn-all-4</v>
      </c>
      <c r="C10" s="82" t="str">
        <f ca="1">VLOOKUP($B10,'calc-form'!$A$1:$G$839,C$4,FALSE)</f>
        <v>Stoke</v>
      </c>
      <c r="D10" s="82" t="str">
        <f ca="1">VLOOKUP($B10,'calc-form'!$A$1:$G$839,D$4,FALSE)</f>
        <v>Blackburn</v>
      </c>
      <c r="E10" s="83">
        <f ca="1">VLOOKUP($B10,'calc-form'!$A$1:$G$839,E$4,FALSE)</f>
        <v>2</v>
      </c>
      <c r="F10" s="83">
        <f ca="1">VLOOKUP($B10,'calc-form'!$A$1:$G$839,F$4,FALSE)</f>
        <v>3</v>
      </c>
      <c r="G10" s="83" t="str">
        <f t="shared" ca="1" si="3"/>
        <v>A</v>
      </c>
      <c r="H10" s="83" t="str">
        <f t="shared" ca="1" si="0"/>
        <v>A</v>
      </c>
      <c r="I10" s="83" t="str">
        <f t="shared" ca="1" si="1"/>
        <v>W</v>
      </c>
      <c r="J10" s="83">
        <f t="shared" ca="1" si="4"/>
        <v>3</v>
      </c>
      <c r="K10" s="83">
        <f t="shared" ca="1" si="5"/>
        <v>2</v>
      </c>
    </row>
    <row r="11" spans="1:15" x14ac:dyDescent="0.25">
      <c r="A11" s="82">
        <v>5</v>
      </c>
      <c r="B11" s="82" t="str">
        <f t="shared" si="2"/>
        <v>Blackburn-all-5</v>
      </c>
      <c r="C11" s="82" t="str">
        <f ca="1">VLOOKUP($B11,'calc-form'!$A$1:$G$839,C$4,FALSE)</f>
        <v>Derby</v>
      </c>
      <c r="D11" s="82" t="str">
        <f ca="1">VLOOKUP($B11,'calc-form'!$A$1:$G$839,D$4,FALSE)</f>
        <v>Blackburn</v>
      </c>
      <c r="E11" s="83">
        <f ca="1">VLOOKUP($B11,'calc-form'!$A$1:$G$839,E$4,FALSE)</f>
        <v>0</v>
      </c>
      <c r="F11" s="83">
        <f ca="1">VLOOKUP($B11,'calc-form'!$A$1:$G$839,F$4,FALSE)</f>
        <v>0</v>
      </c>
      <c r="G11" s="83" t="str">
        <f t="shared" ca="1" si="3"/>
        <v>D</v>
      </c>
      <c r="H11" s="83" t="str">
        <f t="shared" ca="1" si="0"/>
        <v>A</v>
      </c>
      <c r="I11" s="83" t="str">
        <f t="shared" ca="1" si="1"/>
        <v>D</v>
      </c>
      <c r="J11" s="83">
        <f t="shared" ca="1" si="4"/>
        <v>0</v>
      </c>
      <c r="K11" s="83">
        <f t="shared" ca="1" si="5"/>
        <v>0</v>
      </c>
    </row>
    <row r="12" spans="1:15" x14ac:dyDescent="0.25">
      <c r="A12" s="82">
        <v>6</v>
      </c>
      <c r="B12" s="82" t="str">
        <f t="shared" si="2"/>
        <v>Blackburn-all-6</v>
      </c>
      <c r="C12" s="82" t="str">
        <f ca="1">VLOOKUP($B12,'calc-form'!$A$1:$G$839,C$4,FALSE)</f>
        <v>Blackburn</v>
      </c>
      <c r="D12" s="82" t="str">
        <f ca="1">VLOOKUP($B12,'calc-form'!$A$1:$G$839,D$4,FALSE)</f>
        <v>Aston Villa</v>
      </c>
      <c r="E12" s="83">
        <f ca="1">VLOOKUP($B12,'calc-form'!$A$1:$G$839,E$4,FALSE)</f>
        <v>1</v>
      </c>
      <c r="F12" s="83">
        <f ca="1">VLOOKUP($B12,'calc-form'!$A$1:$G$839,F$4,FALSE)</f>
        <v>1</v>
      </c>
      <c r="G12" s="83" t="str">
        <f t="shared" ca="1" si="3"/>
        <v>D</v>
      </c>
      <c r="H12" s="83" t="str">
        <f t="shared" ca="1" si="0"/>
        <v>H</v>
      </c>
      <c r="I12" s="83" t="str">
        <f t="shared" ca="1" si="1"/>
        <v>D</v>
      </c>
      <c r="J12" s="83">
        <f t="shared" ca="1" si="4"/>
        <v>1</v>
      </c>
      <c r="K12" s="83">
        <f t="shared" ca="1" si="5"/>
        <v>1</v>
      </c>
    </row>
    <row r="13" spans="1:15" x14ac:dyDescent="0.25">
      <c r="A13" s="82">
        <v>7</v>
      </c>
      <c r="B13" s="82" t="str">
        <f t="shared" si="2"/>
        <v>Blackburn-all-7</v>
      </c>
      <c r="C13" s="82" t="str">
        <f ca="1">VLOOKUP($B13,'calc-form'!$A$1:$G$839,C$4,FALSE)</f>
        <v>Bristol City</v>
      </c>
      <c r="D13" s="82" t="str">
        <f ca="1">VLOOKUP($B13,'calc-form'!$A$1:$G$839,D$4,FALSE)</f>
        <v>Blackburn</v>
      </c>
      <c r="E13" s="83">
        <f ca="1">VLOOKUP($B13,'calc-form'!$A$1:$G$839,E$4,FALSE)</f>
        <v>4</v>
      </c>
      <c r="F13" s="83">
        <f ca="1">VLOOKUP($B13,'calc-form'!$A$1:$G$839,F$4,FALSE)</f>
        <v>1</v>
      </c>
      <c r="G13" s="83" t="str">
        <f t="shared" ca="1" si="3"/>
        <v>H</v>
      </c>
      <c r="H13" s="83" t="str">
        <f t="shared" ca="1" si="0"/>
        <v>A</v>
      </c>
      <c r="I13" s="83" t="str">
        <f t="shared" ca="1" si="1"/>
        <v>L</v>
      </c>
      <c r="J13" s="83">
        <f t="shared" ca="1" si="4"/>
        <v>1</v>
      </c>
      <c r="K13" s="83">
        <f t="shared" ca="1" si="5"/>
        <v>4</v>
      </c>
    </row>
    <row r="14" spans="1:15" x14ac:dyDescent="0.25">
      <c r="A14" s="82">
        <v>8</v>
      </c>
      <c r="B14" s="82" t="str">
        <f t="shared" si="2"/>
        <v>Blackburn-all-8</v>
      </c>
      <c r="C14" s="82" t="str">
        <f ca="1">VLOOKUP($B14,'calc-form'!$A$1:$G$839,C$4,FALSE)</f>
        <v>Blackburn</v>
      </c>
      <c r="D14" s="82" t="str">
        <f ca="1">VLOOKUP($B14,'calc-form'!$A$1:$G$839,D$4,FALSE)</f>
        <v>Brentford</v>
      </c>
      <c r="E14" s="83">
        <f ca="1">VLOOKUP($B14,'calc-form'!$A$1:$G$839,E$4,FALSE)</f>
        <v>1</v>
      </c>
      <c r="F14" s="83">
        <f ca="1">VLOOKUP($B14,'calc-form'!$A$1:$G$839,F$4,FALSE)</f>
        <v>0</v>
      </c>
      <c r="G14" s="83" t="str">
        <f t="shared" ca="1" si="3"/>
        <v>H</v>
      </c>
      <c r="H14" s="83" t="str">
        <f t="shared" ca="1" si="0"/>
        <v>H</v>
      </c>
      <c r="I14" s="83" t="str">
        <f t="shared" ca="1" si="1"/>
        <v>W</v>
      </c>
      <c r="J14" s="83">
        <f t="shared" ca="1" si="4"/>
        <v>1</v>
      </c>
      <c r="K14" s="83">
        <f t="shared" ca="1" si="5"/>
        <v>0</v>
      </c>
    </row>
    <row r="15" spans="1:15" s="491" customFormat="1" x14ac:dyDescent="0.25">
      <c r="A15" s="493">
        <v>9</v>
      </c>
      <c r="B15" s="493" t="str">
        <f t="shared" si="2"/>
        <v>Blackburn-all-9</v>
      </c>
      <c r="C15" s="493" t="str">
        <f ca="1">VLOOKUP($B15,'calc-form'!$A$1:$G$839,C$4,FALSE)</f>
        <v>Blackburn</v>
      </c>
      <c r="D15" s="493" t="str">
        <f ca="1">VLOOKUP($B15,'calc-form'!$A$1:$G$839,D$4,FALSE)</f>
        <v>Reading</v>
      </c>
      <c r="E15" s="494">
        <f ca="1">VLOOKUP($B15,'calc-form'!$A$1:$G$839,E$4,FALSE)</f>
        <v>2</v>
      </c>
      <c r="F15" s="494">
        <f ca="1">VLOOKUP($B15,'calc-form'!$A$1:$G$839,F$4,FALSE)</f>
        <v>2</v>
      </c>
      <c r="G15" s="494" t="str">
        <f t="shared" ca="1" si="3"/>
        <v>D</v>
      </c>
      <c r="H15" s="494" t="str">
        <f t="shared" ca="1" si="0"/>
        <v>H</v>
      </c>
      <c r="I15" s="494" t="str">
        <f t="shared" ca="1" si="1"/>
        <v>D</v>
      </c>
      <c r="J15" s="494">
        <f t="shared" ca="1" si="4"/>
        <v>2</v>
      </c>
      <c r="K15" s="494">
        <f t="shared" ca="1" si="5"/>
        <v>2</v>
      </c>
      <c r="L15" s="495" t="s">
        <v>555</v>
      </c>
      <c r="M15" s="492"/>
      <c r="N15" s="492"/>
      <c r="O15" s="492"/>
    </row>
    <row r="16" spans="1:15" s="491" customFormat="1" x14ac:dyDescent="0.25">
      <c r="A16" s="493">
        <v>10</v>
      </c>
      <c r="B16" s="493" t="str">
        <f t="shared" si="2"/>
        <v>Blackburn-all-10</v>
      </c>
      <c r="C16" s="493" t="str">
        <f ca="1">VLOOKUP($B16,'calc-form'!$A$1:$G$839,C$4,FALSE)</f>
        <v>Hull</v>
      </c>
      <c r="D16" s="493" t="str">
        <f ca="1">VLOOKUP($B16,'calc-form'!$A$1:$G$839,D$4,FALSE)</f>
        <v>Blackburn</v>
      </c>
      <c r="E16" s="494">
        <f ca="1">VLOOKUP($B16,'calc-form'!$A$1:$G$839,E$4,FALSE)</f>
        <v>0</v>
      </c>
      <c r="F16" s="494">
        <f ca="1">VLOOKUP($B16,'calc-form'!$A$1:$G$839,F$4,FALSE)</f>
        <v>1</v>
      </c>
      <c r="G16" s="494" t="str">
        <f t="shared" ca="1" si="3"/>
        <v>A</v>
      </c>
      <c r="H16" s="494" t="str">
        <f t="shared" ca="1" si="0"/>
        <v>A</v>
      </c>
      <c r="I16" s="494" t="str">
        <f t="shared" ca="1" si="1"/>
        <v>W</v>
      </c>
      <c r="J16" s="494">
        <f t="shared" ca="1" si="4"/>
        <v>1</v>
      </c>
      <c r="K16" s="494">
        <f t="shared" ca="1" si="5"/>
        <v>0</v>
      </c>
      <c r="L16" s="495" t="s">
        <v>555</v>
      </c>
      <c r="M16" s="492"/>
      <c r="N16" s="492"/>
      <c r="O16" s="492"/>
    </row>
    <row r="18" spans="1:15" x14ac:dyDescent="0.25">
      <c r="B18" s="82" t="s">
        <v>7</v>
      </c>
    </row>
    <row r="19" spans="1:15" x14ac:dyDescent="0.25">
      <c r="A19" s="82">
        <v>1</v>
      </c>
      <c r="B19" s="82" t="str">
        <f>CONCATENATE($C$3,"-home-",A19)</f>
        <v>Blackburn-home-1</v>
      </c>
      <c r="C19" s="82" t="str">
        <f ca="1">VLOOKUP($B19,'calc-form'!$A$1:$G$839,C$4,FALSE)</f>
        <v>Blackburn</v>
      </c>
      <c r="D19" s="82" t="str">
        <f ca="1">VLOOKUP($B19,'calc-form'!$A$1:$G$839,D$4,FALSE)</f>
        <v>Sheffield United</v>
      </c>
      <c r="E19" s="83">
        <f ca="1">VLOOKUP($B19,'calc-form'!$A$1:$G$839,E$4,FALSE)</f>
        <v>0</v>
      </c>
      <c r="F19" s="83">
        <f ca="1">VLOOKUP($B19,'calc-form'!$A$1:$G$839,F$4,FALSE)</f>
        <v>2</v>
      </c>
      <c r="G19" s="83" t="str">
        <f t="shared" ref="G19:G23" ca="1" si="6">IF(E19&gt;F19,"H",IF(E19=F19,"D",IF(E19&lt;F19,"A","Error")))</f>
        <v>A</v>
      </c>
    </row>
    <row r="20" spans="1:15" x14ac:dyDescent="0.25">
      <c r="A20" s="82">
        <v>2</v>
      </c>
      <c r="B20" s="82" t="str">
        <f t="shared" ref="B20:B23" si="7">CONCATENATE($C$3,"-home-",A20)</f>
        <v>Blackburn-home-2</v>
      </c>
      <c r="C20" s="82" t="str">
        <f ca="1">VLOOKUP($B20,'calc-form'!$A$1:$G$839,C$4,FALSE)</f>
        <v>Blackburn</v>
      </c>
      <c r="D20" s="82" t="str">
        <f ca="1">VLOOKUP($B20,'calc-form'!$A$1:$G$839,D$4,FALSE)</f>
        <v>Nott'm Forest</v>
      </c>
      <c r="E20" s="83">
        <f ca="1">VLOOKUP($B20,'calc-form'!$A$1:$G$839,E$4,FALSE)</f>
        <v>2</v>
      </c>
      <c r="F20" s="83">
        <f ca="1">VLOOKUP($B20,'calc-form'!$A$1:$G$839,F$4,FALSE)</f>
        <v>2</v>
      </c>
      <c r="G20" s="83" t="str">
        <f t="shared" ca="1" si="6"/>
        <v>D</v>
      </c>
    </row>
    <row r="21" spans="1:15" x14ac:dyDescent="0.25">
      <c r="A21" s="82">
        <v>3</v>
      </c>
      <c r="B21" s="82" t="str">
        <f t="shared" si="7"/>
        <v>Blackburn-home-3</v>
      </c>
      <c r="C21" s="82" t="str">
        <f ca="1">VLOOKUP($B21,'calc-form'!$A$1:$G$839,C$4,FALSE)</f>
        <v>Blackburn</v>
      </c>
      <c r="D21" s="82" t="str">
        <f ca="1">VLOOKUP($B21,'calc-form'!$A$1:$G$839,D$4,FALSE)</f>
        <v>Aston Villa</v>
      </c>
      <c r="E21" s="83">
        <f ca="1">VLOOKUP($B21,'calc-form'!$A$1:$G$839,E$4,FALSE)</f>
        <v>1</v>
      </c>
      <c r="F21" s="83">
        <f ca="1">VLOOKUP($B21,'calc-form'!$A$1:$G$839,F$4,FALSE)</f>
        <v>1</v>
      </c>
      <c r="G21" s="83" t="str">
        <f t="shared" ca="1" si="6"/>
        <v>D</v>
      </c>
    </row>
    <row r="22" spans="1:15" x14ac:dyDescent="0.25">
      <c r="A22" s="82">
        <v>4</v>
      </c>
      <c r="B22" s="82" t="str">
        <f t="shared" si="7"/>
        <v>Blackburn-home-4</v>
      </c>
      <c r="C22" s="82" t="str">
        <f ca="1">VLOOKUP($B22,'calc-form'!$A$1:$G$839,C$4,FALSE)</f>
        <v>Blackburn</v>
      </c>
      <c r="D22" s="82" t="str">
        <f ca="1">VLOOKUP($B22,'calc-form'!$A$1:$G$839,D$4,FALSE)</f>
        <v>Brentford</v>
      </c>
      <c r="E22" s="83">
        <f ca="1">VLOOKUP($B22,'calc-form'!$A$1:$G$839,E$4,FALSE)</f>
        <v>1</v>
      </c>
      <c r="F22" s="83">
        <f ca="1">VLOOKUP($B22,'calc-form'!$A$1:$G$839,F$4,FALSE)</f>
        <v>0</v>
      </c>
      <c r="G22" s="83" t="str">
        <f t="shared" ca="1" si="6"/>
        <v>H</v>
      </c>
    </row>
    <row r="23" spans="1:15" s="491" customFormat="1" x14ac:dyDescent="0.25">
      <c r="A23" s="493">
        <v>5</v>
      </c>
      <c r="B23" s="493" t="str">
        <f t="shared" si="7"/>
        <v>Blackburn-home-5</v>
      </c>
      <c r="C23" s="493" t="str">
        <f ca="1">VLOOKUP($B23,'calc-form'!$A$1:$G$839,C$4,FALSE)</f>
        <v>Blackburn</v>
      </c>
      <c r="D23" s="493" t="str">
        <f ca="1">VLOOKUP($B23,'calc-form'!$A$1:$G$839,D$4,FALSE)</f>
        <v>Reading</v>
      </c>
      <c r="E23" s="494">
        <f ca="1">VLOOKUP($B23,'calc-form'!$A$1:$G$839,E$4,FALSE)</f>
        <v>2</v>
      </c>
      <c r="F23" s="494">
        <f ca="1">VLOOKUP($B23,'calc-form'!$A$1:$G$839,F$4,FALSE)</f>
        <v>2</v>
      </c>
      <c r="G23" s="494" t="str">
        <f t="shared" ca="1" si="6"/>
        <v>D</v>
      </c>
      <c r="H23" s="495" t="s">
        <v>561</v>
      </c>
      <c r="I23" s="492"/>
      <c r="J23" s="492"/>
      <c r="K23" s="492"/>
      <c r="L23" s="492"/>
      <c r="M23" s="492"/>
      <c r="N23" s="492"/>
      <c r="O23" s="492"/>
    </row>
    <row r="25" spans="1:15" x14ac:dyDescent="0.25">
      <c r="B25" s="82" t="s">
        <v>8</v>
      </c>
    </row>
    <row r="26" spans="1:15" x14ac:dyDescent="0.25">
      <c r="A26" s="82">
        <v>1</v>
      </c>
      <c r="B26" s="82" t="str">
        <f>CONCATENATE($C$3,"-away-",A26)</f>
        <v>Blackburn-away-1</v>
      </c>
      <c r="C26" s="82" t="str">
        <f ca="1">VLOOKUP($B26,'calc-form'!$A$1:$G$839,C$4,FALSE)</f>
        <v>Bolton</v>
      </c>
      <c r="D26" s="82" t="str">
        <f ca="1">VLOOKUP($B26,'calc-form'!$A$1:$G$839,D$4,FALSE)</f>
        <v>Blackburn</v>
      </c>
      <c r="E26" s="83">
        <f ca="1">VLOOKUP($B26,'calc-form'!$A$1:$G$839,E$4,FALSE)</f>
        <v>0</v>
      </c>
      <c r="F26" s="83">
        <f ca="1">VLOOKUP($B26,'calc-form'!$A$1:$G$839,F$4,FALSE)</f>
        <v>1</v>
      </c>
      <c r="G26" s="83" t="str">
        <f t="shared" ref="G26:G30" ca="1" si="8">IF(E26&gt;F26,"H",IF(E26=F26,"D",IF(E26&lt;F26,"A","Error")))</f>
        <v>A</v>
      </c>
    </row>
    <row r="27" spans="1:15" x14ac:dyDescent="0.25">
      <c r="A27" s="82">
        <v>2</v>
      </c>
      <c r="B27" s="82" t="str">
        <f t="shared" ref="B27:B30" si="9">CONCATENATE($C$3,"-away-",A27)</f>
        <v>Blackburn-away-2</v>
      </c>
      <c r="C27" s="82" t="str">
        <f ca="1">VLOOKUP($B27,'calc-form'!$A$1:$G$839,C$4,FALSE)</f>
        <v>Stoke</v>
      </c>
      <c r="D27" s="82" t="str">
        <f ca="1">VLOOKUP($B27,'calc-form'!$A$1:$G$839,D$4,FALSE)</f>
        <v>Blackburn</v>
      </c>
      <c r="E27" s="83">
        <f ca="1">VLOOKUP($B27,'calc-form'!$A$1:$G$839,E$4,FALSE)</f>
        <v>2</v>
      </c>
      <c r="F27" s="83">
        <f ca="1">VLOOKUP($B27,'calc-form'!$A$1:$G$839,F$4,FALSE)</f>
        <v>3</v>
      </c>
      <c r="G27" s="83" t="str">
        <f t="shared" ca="1" si="8"/>
        <v>A</v>
      </c>
    </row>
    <row r="28" spans="1:15" x14ac:dyDescent="0.25">
      <c r="A28" s="82">
        <v>3</v>
      </c>
      <c r="B28" s="82" t="str">
        <f t="shared" si="9"/>
        <v>Blackburn-away-3</v>
      </c>
      <c r="C28" s="82" t="str">
        <f ca="1">VLOOKUP($B28,'calc-form'!$A$1:$G$839,C$4,FALSE)</f>
        <v>Derby</v>
      </c>
      <c r="D28" s="82" t="str">
        <f ca="1">VLOOKUP($B28,'calc-form'!$A$1:$G$839,D$4,FALSE)</f>
        <v>Blackburn</v>
      </c>
      <c r="E28" s="83">
        <f ca="1">VLOOKUP($B28,'calc-form'!$A$1:$G$839,E$4,FALSE)</f>
        <v>0</v>
      </c>
      <c r="F28" s="83">
        <f ca="1">VLOOKUP($B28,'calc-form'!$A$1:$G$839,F$4,FALSE)</f>
        <v>0</v>
      </c>
      <c r="G28" s="83" t="str">
        <f t="shared" ca="1" si="8"/>
        <v>D</v>
      </c>
    </row>
    <row r="29" spans="1:15" x14ac:dyDescent="0.25">
      <c r="A29" s="82">
        <v>4</v>
      </c>
      <c r="B29" s="82" t="str">
        <f t="shared" si="9"/>
        <v>Blackburn-away-4</v>
      </c>
      <c r="C29" s="82" t="str">
        <f ca="1">VLOOKUP($B29,'calc-form'!$A$1:$G$839,C$4,FALSE)</f>
        <v>Bristol City</v>
      </c>
      <c r="D29" s="82" t="str">
        <f ca="1">VLOOKUP($B29,'calc-form'!$A$1:$G$839,D$4,FALSE)</f>
        <v>Blackburn</v>
      </c>
      <c r="E29" s="83">
        <f ca="1">VLOOKUP($B29,'calc-form'!$A$1:$G$839,E$4,FALSE)</f>
        <v>4</v>
      </c>
      <c r="F29" s="83">
        <f ca="1">VLOOKUP($B29,'calc-form'!$A$1:$G$839,F$4,FALSE)</f>
        <v>1</v>
      </c>
      <c r="G29" s="83" t="str">
        <f t="shared" ca="1" si="8"/>
        <v>H</v>
      </c>
    </row>
    <row r="30" spans="1:15" s="491" customFormat="1" x14ac:dyDescent="0.25">
      <c r="A30" s="493">
        <v>5</v>
      </c>
      <c r="B30" s="493" t="str">
        <f t="shared" si="9"/>
        <v>Blackburn-away-5</v>
      </c>
      <c r="C30" s="493" t="str">
        <f ca="1">VLOOKUP($B30,'calc-form'!$A$1:$G$839,C$4,FALSE)</f>
        <v>Hull</v>
      </c>
      <c r="D30" s="493" t="str">
        <f ca="1">VLOOKUP($B30,'calc-form'!$A$1:$G$839,D$4,FALSE)</f>
        <v>Blackburn</v>
      </c>
      <c r="E30" s="494">
        <f ca="1">VLOOKUP($B30,'calc-form'!$A$1:$G$839,E$4,FALSE)</f>
        <v>0</v>
      </c>
      <c r="F30" s="494">
        <f ca="1">VLOOKUP($B30,'calc-form'!$A$1:$G$839,F$4,FALSE)</f>
        <v>1</v>
      </c>
      <c r="G30" s="494" t="str">
        <f t="shared" ca="1" si="8"/>
        <v>A</v>
      </c>
      <c r="H30" s="495" t="s">
        <v>561</v>
      </c>
      <c r="I30" s="492"/>
      <c r="J30" s="492"/>
      <c r="K30" s="492"/>
      <c r="L30" s="492"/>
      <c r="M30" s="492"/>
      <c r="N30" s="492"/>
      <c r="O30" s="492"/>
    </row>
    <row r="33" spans="1:15" x14ac:dyDescent="0.25">
      <c r="B33" s="499" t="s">
        <v>330</v>
      </c>
      <c r="C33" s="220" t="s">
        <v>287</v>
      </c>
      <c r="D33" s="220" t="s">
        <v>95</v>
      </c>
      <c r="E33" s="220" t="s">
        <v>76</v>
      </c>
      <c r="F33" s="220" t="s">
        <v>84</v>
      </c>
      <c r="G33" s="220" t="s">
        <v>288</v>
      </c>
      <c r="H33" s="220" t="s">
        <v>289</v>
      </c>
      <c r="I33" s="220" t="s">
        <v>16</v>
      </c>
      <c r="J33" s="220" t="s">
        <v>331</v>
      </c>
    </row>
    <row r="34" spans="1:15" ht="15" customHeight="1" x14ac:dyDescent="0.25">
      <c r="B34" s="501" t="s">
        <v>332</v>
      </c>
      <c r="C34" s="502">
        <f ca="1">SUM(D34:F34)</f>
        <v>8</v>
      </c>
      <c r="D34" s="502">
        <f ca="1">COUNTIF($I$7:$I$14,D$33)</f>
        <v>3</v>
      </c>
      <c r="E34" s="502">
        <f ca="1">COUNTIF($I$7:$I$14,E$33)</f>
        <v>3</v>
      </c>
      <c r="F34" s="502">
        <f ca="1">COUNTIF($I$7:$I$14,F$33)</f>
        <v>2</v>
      </c>
      <c r="G34" s="502">
        <f ca="1">SUM(J7:J14)</f>
        <v>9</v>
      </c>
      <c r="H34" s="502">
        <f ca="1">SUM(K7:K14)</f>
        <v>11</v>
      </c>
      <c r="I34" s="502">
        <f ca="1">G34-H34</f>
        <v>-2</v>
      </c>
      <c r="J34" s="502">
        <f ca="1">3*D34+E34</f>
        <v>12</v>
      </c>
    </row>
    <row r="35" spans="1:15" ht="15" customHeight="1" x14ac:dyDescent="0.25">
      <c r="B35" s="503" t="s">
        <v>422</v>
      </c>
      <c r="C35" s="504">
        <f ca="1">SUM(D35:F35)</f>
        <v>4</v>
      </c>
      <c r="D35" s="504">
        <f ca="1">COUNTIF($G$19:$G$22,"H")</f>
        <v>1</v>
      </c>
      <c r="E35" s="504">
        <f ca="1">COUNTIF($G$19:$G$22,"D")</f>
        <v>2</v>
      </c>
      <c r="F35" s="504">
        <f ca="1">COUNTIF($G$19:$G$22,"A")</f>
        <v>1</v>
      </c>
      <c r="G35" s="504">
        <f ca="1">SUM(E19:E22)</f>
        <v>4</v>
      </c>
      <c r="H35" s="504">
        <f ca="1">SUM(F19:F22)</f>
        <v>5</v>
      </c>
      <c r="I35" s="504">
        <f ca="1">G35-H35</f>
        <v>-1</v>
      </c>
      <c r="J35" s="504">
        <f ca="1">3*D35+E35</f>
        <v>5</v>
      </c>
    </row>
    <row r="36" spans="1:15" ht="15" customHeight="1" x14ac:dyDescent="0.25">
      <c r="B36" s="505" t="s">
        <v>423</v>
      </c>
      <c r="C36" s="506">
        <f t="shared" ref="C36" ca="1" si="10">SUM(D36:F36)</f>
        <v>4</v>
      </c>
      <c r="D36" s="506">
        <f ca="1">COUNTIF($G$26:$G$29,"A")</f>
        <v>2</v>
      </c>
      <c r="E36" s="506">
        <f ca="1">COUNTIF($G$26:$G$29,"D")</f>
        <v>1</v>
      </c>
      <c r="F36" s="506">
        <f ca="1">COUNTIF($G$26:$G$29,"H")</f>
        <v>1</v>
      </c>
      <c r="G36" s="506">
        <f ca="1">SUM(F26:F29)</f>
        <v>5</v>
      </c>
      <c r="H36" s="506">
        <f ca="1">SUM(E26:E29)</f>
        <v>6</v>
      </c>
      <c r="I36" s="506">
        <f t="shared" ref="I36" ca="1" si="11">G36-H36</f>
        <v>-1</v>
      </c>
      <c r="J36" s="506">
        <f t="shared" ref="J36" ca="1" si="12">3*D36+E36</f>
        <v>7</v>
      </c>
    </row>
    <row r="38" spans="1:15" ht="18.75" x14ac:dyDescent="0.25">
      <c r="B38" s="509" t="s">
        <v>342</v>
      </c>
      <c r="C38" s="509" t="str">
        <f>H2H!S4</f>
        <v>Bristol City</v>
      </c>
    </row>
    <row r="39" spans="1:15" s="83" customFormat="1" x14ac:dyDescent="0.25">
      <c r="B39" s="83" t="s">
        <v>402</v>
      </c>
      <c r="C39" s="83">
        <v>4</v>
      </c>
      <c r="D39" s="83">
        <v>5</v>
      </c>
      <c r="E39" s="83">
        <v>6</v>
      </c>
      <c r="F39" s="83">
        <v>7</v>
      </c>
    </row>
    <row r="40" spans="1:15" s="83" customFormat="1" x14ac:dyDescent="0.25"/>
    <row r="41" spans="1:15" s="496" customFormat="1" ht="54" customHeight="1" x14ac:dyDescent="0.25">
      <c r="B41" s="496" t="s">
        <v>9</v>
      </c>
      <c r="C41" s="497" t="s">
        <v>50</v>
      </c>
      <c r="D41" s="497" t="s">
        <v>51</v>
      </c>
      <c r="E41" s="497" t="s">
        <v>3</v>
      </c>
      <c r="F41" s="497" t="s">
        <v>4</v>
      </c>
      <c r="G41" s="498" t="s">
        <v>559</v>
      </c>
      <c r="H41" s="498" t="s">
        <v>556</v>
      </c>
      <c r="I41" s="498" t="s">
        <v>560</v>
      </c>
      <c r="J41" s="498" t="s">
        <v>557</v>
      </c>
      <c r="K41" s="498" t="s">
        <v>558</v>
      </c>
      <c r="L41" s="498"/>
      <c r="M41" s="498"/>
      <c r="N41" s="498"/>
      <c r="O41" s="498"/>
    </row>
    <row r="42" spans="1:15" x14ac:dyDescent="0.25">
      <c r="A42" s="82">
        <v>1</v>
      </c>
      <c r="B42" s="82" t="str">
        <f t="shared" ref="B42:B51" si="13">CONCATENATE($C$38,"-all-",A42)</f>
        <v>Bristol City-all-1</v>
      </c>
      <c r="C42" s="82" t="str">
        <f ca="1">VLOOKUP($B42,'calc-form'!$A$1:$G$839,C$4,FALSE)</f>
        <v>Bristol City</v>
      </c>
      <c r="D42" s="82" t="str">
        <f ca="1">VLOOKUP($B42,'calc-form'!$A$1:$G$839,D$4,FALSE)</f>
        <v>Sheffield Weds</v>
      </c>
      <c r="E42" s="83">
        <f ca="1">VLOOKUP($B42,'calc-form'!$A$1:$G$839,E$4,FALSE)</f>
        <v>1</v>
      </c>
      <c r="F42" s="83">
        <f ca="1">VLOOKUP($B42,'calc-form'!$A$1:$G$839,F$4,FALSE)</f>
        <v>2</v>
      </c>
      <c r="G42" s="83" t="str">
        <f ca="1">IF(E42&gt;F42,"H",IF(E42=F42,"D",IF(E42&lt;F42,"A","Error")))</f>
        <v>A</v>
      </c>
      <c r="H42" s="83" t="str">
        <f t="shared" ref="H42:H51" ca="1" si="14">IF(C42=$C$38,"H",IF(D42=$C$38,"A","Error"))</f>
        <v>H</v>
      </c>
      <c r="I42" s="83" t="str">
        <f t="shared" ref="I42:I51" ca="1" si="15">IF(G42="D","D",IF(G42=H42,"W","L"))</f>
        <v>L</v>
      </c>
      <c r="J42" s="83">
        <f ca="1">IF(H42="H",E42,IF(H42="A",F42,"Error"))</f>
        <v>1</v>
      </c>
      <c r="K42" s="83">
        <f ca="1">IF(H42="H",F42,IF(H42="A",E42,"Error"))</f>
        <v>2</v>
      </c>
    </row>
    <row r="43" spans="1:15" x14ac:dyDescent="0.25">
      <c r="A43" s="82">
        <v>2</v>
      </c>
      <c r="B43" s="82" t="str">
        <f t="shared" si="13"/>
        <v>Bristol City-all-2</v>
      </c>
      <c r="C43" s="82" t="str">
        <f ca="1">VLOOKUP($B43,'calc-form'!$A$1:$G$839,C$4,FALSE)</f>
        <v>Rotherham</v>
      </c>
      <c r="D43" s="82" t="str">
        <f ca="1">VLOOKUP($B43,'calc-form'!$A$1:$G$839,D$4,FALSE)</f>
        <v>Bristol City</v>
      </c>
      <c r="E43" s="83">
        <f ca="1">VLOOKUP($B43,'calc-form'!$A$1:$G$839,E$4,FALSE)</f>
        <v>0</v>
      </c>
      <c r="F43" s="83">
        <f ca="1">VLOOKUP($B43,'calc-form'!$A$1:$G$839,F$4,FALSE)</f>
        <v>0</v>
      </c>
      <c r="G43" s="83" t="str">
        <f t="shared" ref="G43:G51" ca="1" si="16">IF(E43&gt;F43,"H",IF(E43=F43,"D",IF(E43&lt;F43,"A","Error")))</f>
        <v>D</v>
      </c>
      <c r="H43" s="83" t="str">
        <f t="shared" ca="1" si="14"/>
        <v>A</v>
      </c>
      <c r="I43" s="83" t="str">
        <f t="shared" ca="1" si="15"/>
        <v>D</v>
      </c>
      <c r="J43" s="83">
        <f t="shared" ref="J43:J51" ca="1" si="17">IF(H43="H",E43,IF(H43="A",F43,"Error"))</f>
        <v>0</v>
      </c>
      <c r="K43" s="83">
        <f t="shared" ref="K43:K51" ca="1" si="18">IF(H43="H",F43,IF(H43="A",E43,"Error"))</f>
        <v>0</v>
      </c>
    </row>
    <row r="44" spans="1:15" x14ac:dyDescent="0.25">
      <c r="A44" s="82">
        <v>3</v>
      </c>
      <c r="B44" s="82" t="str">
        <f t="shared" si="13"/>
        <v>Bristol City-all-3</v>
      </c>
      <c r="C44" s="82" t="str">
        <f ca="1">VLOOKUP($B44,'calc-form'!$A$1:$G$839,C$4,FALSE)</f>
        <v>Bristol City</v>
      </c>
      <c r="D44" s="82" t="str">
        <f ca="1">VLOOKUP($B44,'calc-form'!$A$1:$G$839,D$4,FALSE)</f>
        <v>Aston Villa</v>
      </c>
      <c r="E44" s="83">
        <f ca="1">VLOOKUP($B44,'calc-form'!$A$1:$G$839,E$4,FALSE)</f>
        <v>1</v>
      </c>
      <c r="F44" s="83">
        <f ca="1">VLOOKUP($B44,'calc-form'!$A$1:$G$839,F$4,FALSE)</f>
        <v>1</v>
      </c>
      <c r="G44" s="83" t="str">
        <f t="shared" ca="1" si="16"/>
        <v>D</v>
      </c>
      <c r="H44" s="83" t="str">
        <f t="shared" ca="1" si="14"/>
        <v>H</v>
      </c>
      <c r="I44" s="83" t="str">
        <f t="shared" ca="1" si="15"/>
        <v>D</v>
      </c>
      <c r="J44" s="83">
        <f t="shared" ca="1" si="17"/>
        <v>1</v>
      </c>
      <c r="K44" s="83">
        <f t="shared" ca="1" si="18"/>
        <v>1</v>
      </c>
    </row>
    <row r="45" spans="1:15" x14ac:dyDescent="0.25">
      <c r="A45" s="82">
        <v>4</v>
      </c>
      <c r="B45" s="82" t="str">
        <f t="shared" si="13"/>
        <v>Bristol City-all-4</v>
      </c>
      <c r="C45" s="82" t="str">
        <f ca="1">VLOOKUP($B45,'calc-form'!$A$1:$G$839,C$4,FALSE)</f>
        <v>Wigan</v>
      </c>
      <c r="D45" s="82" t="str">
        <f ca="1">VLOOKUP($B45,'calc-form'!$A$1:$G$839,D$4,FALSE)</f>
        <v>Bristol City</v>
      </c>
      <c r="E45" s="83">
        <f ca="1">VLOOKUP($B45,'calc-form'!$A$1:$G$839,E$4,FALSE)</f>
        <v>1</v>
      </c>
      <c r="F45" s="83">
        <f ca="1">VLOOKUP($B45,'calc-form'!$A$1:$G$839,F$4,FALSE)</f>
        <v>0</v>
      </c>
      <c r="G45" s="83" t="str">
        <f t="shared" ca="1" si="16"/>
        <v>H</v>
      </c>
      <c r="H45" s="83" t="str">
        <f t="shared" ca="1" si="14"/>
        <v>A</v>
      </c>
      <c r="I45" s="83" t="str">
        <f t="shared" ca="1" si="15"/>
        <v>L</v>
      </c>
      <c r="J45" s="83">
        <f t="shared" ca="1" si="17"/>
        <v>0</v>
      </c>
      <c r="K45" s="83">
        <f t="shared" ca="1" si="18"/>
        <v>1</v>
      </c>
    </row>
    <row r="46" spans="1:15" x14ac:dyDescent="0.25">
      <c r="A46" s="82">
        <v>5</v>
      </c>
      <c r="B46" s="82" t="str">
        <f t="shared" si="13"/>
        <v>Bristol City-all-5</v>
      </c>
      <c r="C46" s="82" t="str">
        <f ca="1">VLOOKUP($B46,'calc-form'!$A$1:$G$839,C$4,FALSE)</f>
        <v>West Brom</v>
      </c>
      <c r="D46" s="82" t="str">
        <f ca="1">VLOOKUP($B46,'calc-form'!$A$1:$G$839,D$4,FALSE)</f>
        <v>Bristol City</v>
      </c>
      <c r="E46" s="83">
        <f ca="1">VLOOKUP($B46,'calc-form'!$A$1:$G$839,E$4,FALSE)</f>
        <v>4</v>
      </c>
      <c r="F46" s="83">
        <f ca="1">VLOOKUP($B46,'calc-form'!$A$1:$G$839,F$4,FALSE)</f>
        <v>2</v>
      </c>
      <c r="G46" s="83" t="str">
        <f t="shared" ca="1" si="16"/>
        <v>H</v>
      </c>
      <c r="H46" s="83" t="str">
        <f t="shared" ca="1" si="14"/>
        <v>A</v>
      </c>
      <c r="I46" s="83" t="str">
        <f t="shared" ca="1" si="15"/>
        <v>L</v>
      </c>
      <c r="J46" s="83">
        <f t="shared" ca="1" si="17"/>
        <v>2</v>
      </c>
      <c r="K46" s="83">
        <f t="shared" ca="1" si="18"/>
        <v>4</v>
      </c>
    </row>
    <row r="47" spans="1:15" x14ac:dyDescent="0.25">
      <c r="A47" s="82">
        <v>6</v>
      </c>
      <c r="B47" s="82" t="str">
        <f t="shared" si="13"/>
        <v>Bristol City-all-6</v>
      </c>
      <c r="C47" s="82" t="str">
        <f ca="1">VLOOKUP($B47,'calc-form'!$A$1:$G$839,C$4,FALSE)</f>
        <v>Bristol City</v>
      </c>
      <c r="D47" s="82" t="str">
        <f ca="1">VLOOKUP($B47,'calc-form'!$A$1:$G$839,D$4,FALSE)</f>
        <v>Sheffield United</v>
      </c>
      <c r="E47" s="83">
        <f ca="1">VLOOKUP($B47,'calc-form'!$A$1:$G$839,E$4,FALSE)</f>
        <v>1</v>
      </c>
      <c r="F47" s="83">
        <f ca="1">VLOOKUP($B47,'calc-form'!$A$1:$G$839,F$4,FALSE)</f>
        <v>0</v>
      </c>
      <c r="G47" s="83" t="str">
        <f t="shared" ca="1" si="16"/>
        <v>H</v>
      </c>
      <c r="H47" s="83" t="str">
        <f t="shared" ca="1" si="14"/>
        <v>H</v>
      </c>
      <c r="I47" s="83" t="str">
        <f t="shared" ca="1" si="15"/>
        <v>W</v>
      </c>
      <c r="J47" s="83">
        <f t="shared" ca="1" si="17"/>
        <v>1</v>
      </c>
      <c r="K47" s="83">
        <f t="shared" ca="1" si="18"/>
        <v>0</v>
      </c>
    </row>
    <row r="48" spans="1:15" x14ac:dyDescent="0.25">
      <c r="A48" s="82">
        <v>7</v>
      </c>
      <c r="B48" s="82" t="str">
        <f t="shared" si="13"/>
        <v>Bristol City-all-7</v>
      </c>
      <c r="C48" s="82" t="str">
        <f ca="1">VLOOKUP($B48,'calc-form'!$A$1:$G$839,C$4,FALSE)</f>
        <v>Bristol City</v>
      </c>
      <c r="D48" s="82" t="str">
        <f ca="1">VLOOKUP($B48,'calc-form'!$A$1:$G$839,D$4,FALSE)</f>
        <v>Blackburn</v>
      </c>
      <c r="E48" s="83">
        <f ca="1">VLOOKUP($B48,'calc-form'!$A$1:$G$839,E$4,FALSE)</f>
        <v>4</v>
      </c>
      <c r="F48" s="83">
        <f ca="1">VLOOKUP($B48,'calc-form'!$A$1:$G$839,F$4,FALSE)</f>
        <v>1</v>
      </c>
      <c r="G48" s="83" t="str">
        <f t="shared" ca="1" si="16"/>
        <v>H</v>
      </c>
      <c r="H48" s="83" t="str">
        <f t="shared" ca="1" si="14"/>
        <v>H</v>
      </c>
      <c r="I48" s="83" t="str">
        <f t="shared" ca="1" si="15"/>
        <v>W</v>
      </c>
      <c r="J48" s="83">
        <f t="shared" ca="1" si="17"/>
        <v>4</v>
      </c>
      <c r="K48" s="83">
        <f t="shared" ca="1" si="18"/>
        <v>1</v>
      </c>
    </row>
    <row r="49" spans="1:15" x14ac:dyDescent="0.25">
      <c r="A49" s="82">
        <v>8</v>
      </c>
      <c r="B49" s="82" t="str">
        <f t="shared" si="13"/>
        <v>Bristol City-all-8</v>
      </c>
      <c r="C49" s="82" t="str">
        <f ca="1">VLOOKUP($B49,'calc-form'!$A$1:$G$839,C$4,FALSE)</f>
        <v>Swansea</v>
      </c>
      <c r="D49" s="82" t="str">
        <f ca="1">VLOOKUP($B49,'calc-form'!$A$1:$G$839,D$4,FALSE)</f>
        <v>Bristol City</v>
      </c>
      <c r="E49" s="83">
        <f ca="1">VLOOKUP($B49,'calc-form'!$A$1:$G$839,E$4,FALSE)</f>
        <v>0</v>
      </c>
      <c r="F49" s="83">
        <f ca="1">VLOOKUP($B49,'calc-form'!$A$1:$G$839,F$4,FALSE)</f>
        <v>1</v>
      </c>
      <c r="G49" s="83" t="str">
        <f t="shared" ca="1" si="16"/>
        <v>A</v>
      </c>
      <c r="H49" s="83" t="str">
        <f t="shared" ca="1" si="14"/>
        <v>A</v>
      </c>
      <c r="I49" s="83" t="str">
        <f t="shared" ca="1" si="15"/>
        <v>W</v>
      </c>
      <c r="J49" s="83">
        <f t="shared" ca="1" si="17"/>
        <v>1</v>
      </c>
      <c r="K49" s="83">
        <f t="shared" ca="1" si="18"/>
        <v>0</v>
      </c>
    </row>
    <row r="50" spans="1:15" s="491" customFormat="1" x14ac:dyDescent="0.25">
      <c r="A50" s="493">
        <v>9</v>
      </c>
      <c r="B50" s="493" t="str">
        <f t="shared" si="13"/>
        <v>Bristol City-all-9</v>
      </c>
      <c r="C50" s="493" t="str">
        <f ca="1">VLOOKUP($B50,'calc-form'!$A$1:$G$839,C$4,FALSE)</f>
        <v>QPR</v>
      </c>
      <c r="D50" s="493" t="str">
        <f ca="1">VLOOKUP($B50,'calc-form'!$A$1:$G$839,D$4,FALSE)</f>
        <v>Bristol City</v>
      </c>
      <c r="E50" s="494">
        <f ca="1">VLOOKUP($B50,'calc-form'!$A$1:$G$839,E$4,FALSE)</f>
        <v>0</v>
      </c>
      <c r="F50" s="494">
        <f ca="1">VLOOKUP($B50,'calc-form'!$A$1:$G$839,F$4,FALSE)</f>
        <v>3</v>
      </c>
      <c r="G50" s="494" t="str">
        <f t="shared" ca="1" si="16"/>
        <v>A</v>
      </c>
      <c r="H50" s="494" t="str">
        <f t="shared" ca="1" si="14"/>
        <v>A</v>
      </c>
      <c r="I50" s="494" t="str">
        <f t="shared" ca="1" si="15"/>
        <v>W</v>
      </c>
      <c r="J50" s="494">
        <f t="shared" ca="1" si="17"/>
        <v>3</v>
      </c>
      <c r="K50" s="494">
        <f t="shared" ca="1" si="18"/>
        <v>0</v>
      </c>
      <c r="L50" s="495" t="s">
        <v>555</v>
      </c>
      <c r="M50" s="492"/>
      <c r="N50" s="492"/>
      <c r="O50" s="492"/>
    </row>
    <row r="51" spans="1:15" s="491" customFormat="1" x14ac:dyDescent="0.25">
      <c r="A51" s="493">
        <v>10</v>
      </c>
      <c r="B51" s="493" t="str">
        <f t="shared" si="13"/>
        <v>Bristol City-all-10</v>
      </c>
      <c r="C51" s="493" t="str">
        <f ca="1">VLOOKUP($B51,'calc-form'!$A$1:$G$839,C$4,FALSE)</f>
        <v>Bristol City</v>
      </c>
      <c r="D51" s="493" t="str">
        <f ca="1">VLOOKUP($B51,'calc-form'!$A$1:$G$839,D$4,FALSE)</f>
        <v>Middlesbrough</v>
      </c>
      <c r="E51" s="494">
        <f ca="1">VLOOKUP($B51,'calc-form'!$A$1:$G$839,E$4,FALSE)</f>
        <v>0</v>
      </c>
      <c r="F51" s="494">
        <f ca="1">VLOOKUP($B51,'calc-form'!$A$1:$G$839,F$4,FALSE)</f>
        <v>2</v>
      </c>
      <c r="G51" s="494" t="str">
        <f t="shared" ca="1" si="16"/>
        <v>A</v>
      </c>
      <c r="H51" s="494" t="str">
        <f t="shared" ca="1" si="14"/>
        <v>H</v>
      </c>
      <c r="I51" s="494" t="str">
        <f t="shared" ca="1" si="15"/>
        <v>L</v>
      </c>
      <c r="J51" s="494">
        <f t="shared" ca="1" si="17"/>
        <v>0</v>
      </c>
      <c r="K51" s="494">
        <f t="shared" ca="1" si="18"/>
        <v>2</v>
      </c>
      <c r="L51" s="495" t="s">
        <v>555</v>
      </c>
      <c r="M51" s="492"/>
      <c r="N51" s="492"/>
      <c r="O51" s="492"/>
    </row>
    <row r="53" spans="1:15" x14ac:dyDescent="0.25">
      <c r="B53" s="82" t="s">
        <v>7</v>
      </c>
    </row>
    <row r="54" spans="1:15" x14ac:dyDescent="0.25">
      <c r="A54" s="82">
        <v>1</v>
      </c>
      <c r="B54" s="82" t="str">
        <f>CONCATENATE($C$38,"-home-",A54)</f>
        <v>Bristol City-home-1</v>
      </c>
      <c r="C54" s="82" t="str">
        <f ca="1">VLOOKUP($B54,'calc-form'!$A$1:$G$839,C$4,FALSE)</f>
        <v>Bristol City</v>
      </c>
      <c r="D54" s="82" t="str">
        <f ca="1">VLOOKUP($B54,'calc-form'!$A$1:$G$839,D$4,FALSE)</f>
        <v>Sheffield Weds</v>
      </c>
      <c r="E54" s="83">
        <f ca="1">VLOOKUP($B54,'calc-form'!$A$1:$G$839,E$4,FALSE)</f>
        <v>1</v>
      </c>
      <c r="F54" s="83">
        <f ca="1">VLOOKUP($B54,'calc-form'!$A$1:$G$839,F$4,FALSE)</f>
        <v>2</v>
      </c>
      <c r="G54" s="83" t="str">
        <f t="shared" ref="G54:G58" ca="1" si="19">IF(E54&gt;F54,"H",IF(E54=F54,"D",IF(E54&lt;F54,"A","Error")))</f>
        <v>A</v>
      </c>
    </row>
    <row r="55" spans="1:15" x14ac:dyDescent="0.25">
      <c r="A55" s="82">
        <v>2</v>
      </c>
      <c r="B55" s="82" t="str">
        <f>CONCATENATE($C$38,"-home-",A55)</f>
        <v>Bristol City-home-2</v>
      </c>
      <c r="C55" s="82" t="str">
        <f ca="1">VLOOKUP($B55,'calc-form'!$A$1:$G$839,C$4,FALSE)</f>
        <v>Bristol City</v>
      </c>
      <c r="D55" s="82" t="str">
        <f ca="1">VLOOKUP($B55,'calc-form'!$A$1:$G$839,D$4,FALSE)</f>
        <v>Aston Villa</v>
      </c>
      <c r="E55" s="83">
        <f ca="1">VLOOKUP($B55,'calc-form'!$A$1:$G$839,E$4,FALSE)</f>
        <v>1</v>
      </c>
      <c r="F55" s="83">
        <f ca="1">VLOOKUP($B55,'calc-form'!$A$1:$G$839,F$4,FALSE)</f>
        <v>1</v>
      </c>
      <c r="G55" s="83" t="str">
        <f t="shared" ca="1" si="19"/>
        <v>D</v>
      </c>
    </row>
    <row r="56" spans="1:15" x14ac:dyDescent="0.25">
      <c r="A56" s="82">
        <v>3</v>
      </c>
      <c r="B56" s="82" t="str">
        <f>CONCATENATE($C$38,"-home-",A56)</f>
        <v>Bristol City-home-3</v>
      </c>
      <c r="C56" s="82" t="str">
        <f ca="1">VLOOKUP($B56,'calc-form'!$A$1:$G$839,C$4,FALSE)</f>
        <v>Bristol City</v>
      </c>
      <c r="D56" s="82" t="str">
        <f ca="1">VLOOKUP($B56,'calc-form'!$A$1:$G$839,D$4,FALSE)</f>
        <v>Sheffield United</v>
      </c>
      <c r="E56" s="83">
        <f ca="1">VLOOKUP($B56,'calc-form'!$A$1:$G$839,E$4,FALSE)</f>
        <v>1</v>
      </c>
      <c r="F56" s="83">
        <f ca="1">VLOOKUP($B56,'calc-form'!$A$1:$G$839,F$4,FALSE)</f>
        <v>0</v>
      </c>
      <c r="G56" s="83" t="str">
        <f t="shared" ca="1" si="19"/>
        <v>H</v>
      </c>
    </row>
    <row r="57" spans="1:15" x14ac:dyDescent="0.25">
      <c r="A57" s="82">
        <v>4</v>
      </c>
      <c r="B57" s="82" t="str">
        <f>CONCATENATE($C$38,"-home-",A57)</f>
        <v>Bristol City-home-4</v>
      </c>
      <c r="C57" s="82" t="str">
        <f ca="1">VLOOKUP($B57,'calc-form'!$A$1:$G$839,C$4,FALSE)</f>
        <v>Bristol City</v>
      </c>
      <c r="D57" s="82" t="str">
        <f ca="1">VLOOKUP($B57,'calc-form'!$A$1:$G$839,D$4,FALSE)</f>
        <v>Blackburn</v>
      </c>
      <c r="E57" s="83">
        <f ca="1">VLOOKUP($B57,'calc-form'!$A$1:$G$839,E$4,FALSE)</f>
        <v>4</v>
      </c>
      <c r="F57" s="83">
        <f ca="1">VLOOKUP($B57,'calc-form'!$A$1:$G$839,F$4,FALSE)</f>
        <v>1</v>
      </c>
      <c r="G57" s="83" t="str">
        <f t="shared" ca="1" si="19"/>
        <v>H</v>
      </c>
    </row>
    <row r="58" spans="1:15" s="491" customFormat="1" x14ac:dyDescent="0.25">
      <c r="A58" s="493">
        <v>5</v>
      </c>
      <c r="B58" s="493" t="str">
        <f>CONCATENATE($C$38,"-home-",A58)</f>
        <v>Bristol City-home-5</v>
      </c>
      <c r="C58" s="493" t="str">
        <f ca="1">VLOOKUP($B58,'calc-form'!$A$1:$G$839,C$4,FALSE)</f>
        <v>Bristol City</v>
      </c>
      <c r="D58" s="493" t="str">
        <f ca="1">VLOOKUP($B58,'calc-form'!$A$1:$G$839,D$4,FALSE)</f>
        <v>Middlesbrough</v>
      </c>
      <c r="E58" s="494">
        <f ca="1">VLOOKUP($B58,'calc-form'!$A$1:$G$839,E$4,FALSE)</f>
        <v>0</v>
      </c>
      <c r="F58" s="494">
        <f ca="1">VLOOKUP($B58,'calc-form'!$A$1:$G$839,F$4,FALSE)</f>
        <v>2</v>
      </c>
      <c r="G58" s="494" t="str">
        <f t="shared" ca="1" si="19"/>
        <v>A</v>
      </c>
      <c r="H58" s="495" t="s">
        <v>561</v>
      </c>
      <c r="I58" s="492"/>
      <c r="J58" s="492"/>
      <c r="K58" s="492"/>
      <c r="L58" s="492"/>
      <c r="M58" s="492"/>
      <c r="N58" s="492"/>
      <c r="O58" s="492"/>
    </row>
    <row r="60" spans="1:15" x14ac:dyDescent="0.25">
      <c r="B60" s="82" t="s">
        <v>8</v>
      </c>
    </row>
    <row r="61" spans="1:15" x14ac:dyDescent="0.25">
      <c r="A61" s="82">
        <v>1</v>
      </c>
      <c r="B61" s="82" t="str">
        <f>CONCATENATE($C$38,"-away-",A61)</f>
        <v>Bristol City-away-1</v>
      </c>
      <c r="C61" s="82" t="str">
        <f ca="1">VLOOKUP($B61,'calc-form'!$A$1:$G$839,C$4,FALSE)</f>
        <v>Rotherham</v>
      </c>
      <c r="D61" s="82" t="str">
        <f ca="1">VLOOKUP($B61,'calc-form'!$A$1:$G$839,D$4,FALSE)</f>
        <v>Bristol City</v>
      </c>
      <c r="E61" s="83">
        <f ca="1">VLOOKUP($B61,'calc-form'!$A$1:$G$839,E$4,FALSE)</f>
        <v>0</v>
      </c>
      <c r="F61" s="83">
        <f ca="1">VLOOKUP($B61,'calc-form'!$A$1:$G$839,F$4,FALSE)</f>
        <v>0</v>
      </c>
      <c r="G61" s="83" t="str">
        <f t="shared" ref="G61:G65" ca="1" si="20">IF(E61&gt;F61,"H",IF(E61=F61,"D",IF(E61&lt;F61,"A","Error")))</f>
        <v>D</v>
      </c>
    </row>
    <row r="62" spans="1:15" x14ac:dyDescent="0.25">
      <c r="A62" s="82">
        <v>2</v>
      </c>
      <c r="B62" s="82" t="str">
        <f>CONCATENATE($C$38,"-away-",A62)</f>
        <v>Bristol City-away-2</v>
      </c>
      <c r="C62" s="82" t="str">
        <f ca="1">VLOOKUP($B62,'calc-form'!$A$1:$G$839,C$4,FALSE)</f>
        <v>Wigan</v>
      </c>
      <c r="D62" s="82" t="str">
        <f ca="1">VLOOKUP($B62,'calc-form'!$A$1:$G$839,D$4,FALSE)</f>
        <v>Bristol City</v>
      </c>
      <c r="E62" s="83">
        <f ca="1">VLOOKUP($B62,'calc-form'!$A$1:$G$839,E$4,FALSE)</f>
        <v>1</v>
      </c>
      <c r="F62" s="83">
        <f ca="1">VLOOKUP($B62,'calc-form'!$A$1:$G$839,F$4,FALSE)</f>
        <v>0</v>
      </c>
      <c r="G62" s="83" t="str">
        <f t="shared" ca="1" si="20"/>
        <v>H</v>
      </c>
    </row>
    <row r="63" spans="1:15" x14ac:dyDescent="0.25">
      <c r="A63" s="82">
        <v>3</v>
      </c>
      <c r="B63" s="82" t="str">
        <f>CONCATENATE($C$38,"-away-",A63)</f>
        <v>Bristol City-away-3</v>
      </c>
      <c r="C63" s="82" t="str">
        <f ca="1">VLOOKUP($B63,'calc-form'!$A$1:$G$839,C$4,FALSE)</f>
        <v>West Brom</v>
      </c>
      <c r="D63" s="82" t="str">
        <f ca="1">VLOOKUP($B63,'calc-form'!$A$1:$G$839,D$4,FALSE)</f>
        <v>Bristol City</v>
      </c>
      <c r="E63" s="83">
        <f ca="1">VLOOKUP($B63,'calc-form'!$A$1:$G$839,E$4,FALSE)</f>
        <v>4</v>
      </c>
      <c r="F63" s="83">
        <f ca="1">VLOOKUP($B63,'calc-form'!$A$1:$G$839,F$4,FALSE)</f>
        <v>2</v>
      </c>
      <c r="G63" s="83" t="str">
        <f t="shared" ca="1" si="20"/>
        <v>H</v>
      </c>
    </row>
    <row r="64" spans="1:15" x14ac:dyDescent="0.25">
      <c r="A64" s="82">
        <v>4</v>
      </c>
      <c r="B64" s="82" t="str">
        <f>CONCATENATE($C$38,"-away-",A64)</f>
        <v>Bristol City-away-4</v>
      </c>
      <c r="C64" s="82" t="str">
        <f ca="1">VLOOKUP($B64,'calc-form'!$A$1:$G$839,C$4,FALSE)</f>
        <v>Swansea</v>
      </c>
      <c r="D64" s="82" t="str">
        <f ca="1">VLOOKUP($B64,'calc-form'!$A$1:$G$839,D$4,FALSE)</f>
        <v>Bristol City</v>
      </c>
      <c r="E64" s="83">
        <f ca="1">VLOOKUP($B64,'calc-form'!$A$1:$G$839,E$4,FALSE)</f>
        <v>0</v>
      </c>
      <c r="F64" s="83">
        <f ca="1">VLOOKUP($B64,'calc-form'!$A$1:$G$839,F$4,FALSE)</f>
        <v>1</v>
      </c>
      <c r="G64" s="83" t="str">
        <f t="shared" ca="1" si="20"/>
        <v>A</v>
      </c>
    </row>
    <row r="65" spans="1:15" s="491" customFormat="1" x14ac:dyDescent="0.25">
      <c r="A65" s="493">
        <v>5</v>
      </c>
      <c r="B65" s="493" t="str">
        <f>CONCATENATE($C$38,"-away-",A65)</f>
        <v>Bristol City-away-5</v>
      </c>
      <c r="C65" s="493" t="str">
        <f ca="1">VLOOKUP($B65,'calc-form'!$A$1:$G$839,C$4,FALSE)</f>
        <v>QPR</v>
      </c>
      <c r="D65" s="493" t="str">
        <f ca="1">VLOOKUP($B65,'calc-form'!$A$1:$G$839,D$4,FALSE)</f>
        <v>Bristol City</v>
      </c>
      <c r="E65" s="494">
        <f ca="1">VLOOKUP($B65,'calc-form'!$A$1:$G$839,E$4,FALSE)</f>
        <v>0</v>
      </c>
      <c r="F65" s="494">
        <f ca="1">VLOOKUP($B65,'calc-form'!$A$1:$G$839,F$4,FALSE)</f>
        <v>3</v>
      </c>
      <c r="G65" s="494" t="str">
        <f t="shared" ca="1" si="20"/>
        <v>A</v>
      </c>
      <c r="H65" s="495" t="s">
        <v>561</v>
      </c>
      <c r="I65" s="492"/>
      <c r="J65" s="492"/>
      <c r="K65" s="492"/>
      <c r="L65" s="492"/>
      <c r="M65" s="492"/>
      <c r="N65" s="492"/>
      <c r="O65" s="492"/>
    </row>
    <row r="68" spans="1:15" x14ac:dyDescent="0.25">
      <c r="B68" s="499" t="s">
        <v>330</v>
      </c>
      <c r="C68" s="220" t="s">
        <v>287</v>
      </c>
      <c r="D68" s="220" t="s">
        <v>95</v>
      </c>
      <c r="E68" s="220" t="s">
        <v>76</v>
      </c>
      <c r="F68" s="220" t="s">
        <v>84</v>
      </c>
      <c r="G68" s="220" t="s">
        <v>288</v>
      </c>
      <c r="H68" s="220" t="s">
        <v>289</v>
      </c>
      <c r="I68" s="220" t="s">
        <v>16</v>
      </c>
      <c r="J68" s="220" t="s">
        <v>331</v>
      </c>
    </row>
    <row r="69" spans="1:15" ht="15" customHeight="1" x14ac:dyDescent="0.25">
      <c r="B69" s="501" t="s">
        <v>332</v>
      </c>
      <c r="C69" s="502">
        <f ca="1">SUM(D69:F69)</f>
        <v>8</v>
      </c>
      <c r="D69" s="502">
        <f ca="1">COUNTIF($I$42:$I$49,D$68)</f>
        <v>3</v>
      </c>
      <c r="E69" s="502">
        <f ca="1">COUNTIF($I$42:$I$49,E$68)</f>
        <v>2</v>
      </c>
      <c r="F69" s="502">
        <f ca="1">COUNTIF($I$42:$I$49,F$68)</f>
        <v>3</v>
      </c>
      <c r="G69" s="502">
        <f ca="1">SUM(J42:J49)</f>
        <v>10</v>
      </c>
      <c r="H69" s="502">
        <f ca="1">SUM(K42:K49)</f>
        <v>9</v>
      </c>
      <c r="I69" s="502">
        <f ca="1">G69-H69</f>
        <v>1</v>
      </c>
      <c r="J69" s="502">
        <f ca="1">3*D69+E69</f>
        <v>11</v>
      </c>
    </row>
    <row r="70" spans="1:15" ht="15" customHeight="1" x14ac:dyDescent="0.25">
      <c r="B70" s="503" t="s">
        <v>422</v>
      </c>
      <c r="C70" s="504">
        <f ca="1">SUM(D70:F70)</f>
        <v>4</v>
      </c>
      <c r="D70" s="504">
        <f ca="1">COUNTIF($G$54:$G$57,"H")</f>
        <v>2</v>
      </c>
      <c r="E70" s="504">
        <f ca="1">COUNTIF($G$54:$G$57,"D")</f>
        <v>1</v>
      </c>
      <c r="F70" s="504">
        <f ca="1">COUNTIF($G$54:$G$57,"A")</f>
        <v>1</v>
      </c>
      <c r="G70" s="504">
        <f ca="1">SUM(E54:E57)</f>
        <v>7</v>
      </c>
      <c r="H70" s="504">
        <f ca="1">SUM(F54:F57)</f>
        <v>4</v>
      </c>
      <c r="I70" s="504">
        <f ca="1">G70-H70</f>
        <v>3</v>
      </c>
      <c r="J70" s="504">
        <f ca="1">3*D70+E70</f>
        <v>7</v>
      </c>
    </row>
    <row r="71" spans="1:15" ht="15" customHeight="1" x14ac:dyDescent="0.25">
      <c r="B71" s="505" t="s">
        <v>423</v>
      </c>
      <c r="C71" s="506">
        <f t="shared" ref="C71" ca="1" si="21">SUM(D71:F71)</f>
        <v>4</v>
      </c>
      <c r="D71" s="506">
        <f ca="1">COUNTIF($G$61:$G$64,"A")</f>
        <v>1</v>
      </c>
      <c r="E71" s="506">
        <f ca="1">COUNTIF($G$61:$G$64,"D")</f>
        <v>1</v>
      </c>
      <c r="F71" s="506">
        <f ca="1">COUNTIF($G$61:$G$64,"H")</f>
        <v>2</v>
      </c>
      <c r="G71" s="506">
        <f ca="1">SUM(F61:F64)</f>
        <v>3</v>
      </c>
      <c r="H71" s="506">
        <f ca="1">SUM(E61:E64)</f>
        <v>5</v>
      </c>
      <c r="I71" s="506">
        <f t="shared" ref="I71" ca="1" si="22">G71-H71</f>
        <v>-2</v>
      </c>
      <c r="J71" s="506">
        <f t="shared" ref="J71" ca="1" si="23">3*D71+E71</f>
        <v>4</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sheetPr>
  <dimension ref="A1:H66"/>
  <sheetViews>
    <sheetView zoomScale="85" zoomScaleNormal="85" workbookViewId="0"/>
  </sheetViews>
  <sheetFormatPr defaultRowHeight="18" customHeight="1" x14ac:dyDescent="0.25"/>
  <cols>
    <col min="1" max="1" width="18.5703125" style="49" customWidth="1"/>
    <col min="2" max="2" width="19.5703125" style="30" customWidth="1"/>
    <col min="3" max="3" width="9.140625" style="39"/>
    <col min="4" max="4" width="15.7109375" style="30" customWidth="1"/>
    <col min="5" max="5" width="15.7109375" style="15" customWidth="1"/>
    <col min="6" max="8" width="6.7109375" style="15" customWidth="1"/>
    <col min="9" max="16384" width="9.140625" style="49"/>
  </cols>
  <sheetData>
    <row r="1" spans="1:8" ht="18" customHeight="1" x14ac:dyDescent="0.25">
      <c r="B1" s="36">
        <v>1</v>
      </c>
      <c r="C1" s="39">
        <v>1</v>
      </c>
      <c r="D1" s="15">
        <f>1+C1</f>
        <v>2</v>
      </c>
      <c r="E1" s="15">
        <f t="shared" ref="E1:H1" si="0">1+D1</f>
        <v>3</v>
      </c>
      <c r="F1" s="15">
        <f t="shared" si="0"/>
        <v>4</v>
      </c>
      <c r="G1" s="15">
        <f t="shared" si="0"/>
        <v>5</v>
      </c>
      <c r="H1" s="15">
        <f t="shared" si="0"/>
        <v>6</v>
      </c>
    </row>
    <row r="2" spans="1:8" ht="18" customHeight="1" x14ac:dyDescent="0.25">
      <c r="A2" s="49" t="s">
        <v>263</v>
      </c>
      <c r="B2" s="36" t="str">
        <f ca="1">INDIRECT("teams!a"&amp;B1)</f>
        <v>Aston Villa</v>
      </c>
      <c r="C2" s="40">
        <v>74</v>
      </c>
      <c r="D2" s="13">
        <f>C2-1</f>
        <v>73</v>
      </c>
      <c r="E2" s="13">
        <f>D2-1</f>
        <v>72</v>
      </c>
      <c r="F2" s="51" t="s">
        <v>73</v>
      </c>
      <c r="G2" s="13" t="s">
        <v>74</v>
      </c>
      <c r="H2" s="13" t="s">
        <v>75</v>
      </c>
    </row>
    <row r="3" spans="1:8" s="50" customFormat="1" ht="18" customHeight="1" x14ac:dyDescent="0.25">
      <c r="B3" s="12" t="str">
        <f ca="1">CONCATENATE(B2,"-Home")</f>
        <v>Aston Villa-Home</v>
      </c>
      <c r="C3" s="40" t="s">
        <v>22</v>
      </c>
      <c r="D3" s="13" t="s">
        <v>50</v>
      </c>
      <c r="E3" s="13" t="s">
        <v>51</v>
      </c>
      <c r="F3" s="13" t="s">
        <v>3</v>
      </c>
      <c r="G3" s="13" t="s">
        <v>4</v>
      </c>
      <c r="H3" s="13" t="s">
        <v>6</v>
      </c>
    </row>
    <row r="4" spans="1:8" ht="18" customHeight="1" x14ac:dyDescent="0.25">
      <c r="A4" s="49" t="str">
        <f t="shared" ref="A4:A11" ca="1" si="1">CONCATENATE($B$3,"-",B4)</f>
        <v>Aston Villa-Home-1</v>
      </c>
      <c r="B4" s="12">
        <v>1</v>
      </c>
      <c r="C4" s="41">
        <f ca="1">VLOOKUP($B4,INDIRECT("data!$"&amp;$F$2&amp;"$3:$CZ$554"),$C$2-3*(B1-1)+C$1,FALSE)</f>
        <v>43375</v>
      </c>
      <c r="D4" s="30" t="str">
        <f ca="1">VLOOKUP($B4,INDIRECT("data!$"&amp;$F$2&amp;"$3:$CZ$554"),$C2-3*(B1-1)+D$1,FALSE)</f>
        <v>Aston Villa</v>
      </c>
      <c r="E4" s="30" t="str">
        <f ca="1">VLOOKUP($B4,INDIRECT("data!$"&amp;$F$2&amp;"$3:$CZ$554"),$C2-3*(B1-1)+E$1,FALSE)</f>
        <v>Preston</v>
      </c>
      <c r="F4" s="29">
        <f ca="1">VLOOKUP($B4,INDIRECT("data!$"&amp;$F$2&amp;"$3:$CZ$554"),$C2-3*(B1-1)+F$1,FALSE)</f>
        <v>3</v>
      </c>
      <c r="G4" s="29">
        <f ca="1">VLOOKUP($B4,INDIRECT("data!$"&amp;$F$2&amp;"$3:$CZ$554"),$C2-3*(B1-1)+G$1,FALSE)</f>
        <v>3</v>
      </c>
      <c r="H4" s="15" t="str">
        <f ca="1">VLOOKUP($B4,INDIRECT("data!$"&amp;$F$2&amp;"$3:$CZ$554"),$C2-3*(B1-1)+H$1,FALSE)</f>
        <v>D</v>
      </c>
    </row>
    <row r="5" spans="1:8" ht="18" customHeight="1" x14ac:dyDescent="0.25">
      <c r="A5" s="49" t="str">
        <f t="shared" ca="1" si="1"/>
        <v>Aston Villa-Home-2</v>
      </c>
      <c r="B5" s="12">
        <f>B4+1</f>
        <v>2</v>
      </c>
      <c r="C5" s="41" t="e">
        <f t="shared" ref="C5:C26" ca="1" si="2">VLOOKUP($B5,INDIRECT("data!$"&amp;$F$2&amp;"$3:$CZ$554"),$C$2-3*(B2-1)+C$1,FALSE)</f>
        <v>#VALUE!</v>
      </c>
      <c r="D5" s="30" t="e">
        <f t="shared" ref="D5:D26" ca="1" si="3">VLOOKUP($B5,INDIRECT("data!$"&amp;$F$2&amp;"$3:$CZ$554"),$C3-3*(B2-1)+D$1,FALSE)</f>
        <v>#VALUE!</v>
      </c>
      <c r="E5" s="30" t="e">
        <f t="shared" ref="E5:E26" ca="1" si="4">VLOOKUP($B5,INDIRECT("data!$"&amp;$F$2&amp;"$3:$CZ$554"),$C3-3*(B2-1)+E$1,FALSE)</f>
        <v>#VALUE!</v>
      </c>
      <c r="F5" s="29" t="e">
        <f t="shared" ref="F5:F26" ca="1" si="5">VLOOKUP($B5,INDIRECT("data!$"&amp;$F$2&amp;"$3:$CZ$554"),$C3-3*(B2-1)+F$1,FALSE)</f>
        <v>#VALUE!</v>
      </c>
      <c r="G5" s="29" t="e">
        <f t="shared" ref="G5:G26" ca="1" si="6">VLOOKUP($B5,INDIRECT("data!$"&amp;$F$2&amp;"$3:$CZ$554"),$C3-3*(B2-1)+G$1,FALSE)</f>
        <v>#VALUE!</v>
      </c>
      <c r="H5" s="15" t="e">
        <f t="shared" ref="H5:H26" ca="1" si="7">VLOOKUP($B5,INDIRECT("data!$"&amp;$F$2&amp;"$3:$CZ$554"),$C3-3*(B2-1)+H$1,FALSE)</f>
        <v>#VALUE!</v>
      </c>
    </row>
    <row r="6" spans="1:8" ht="18" customHeight="1" x14ac:dyDescent="0.25">
      <c r="A6" s="49" t="str">
        <f t="shared" ca="1" si="1"/>
        <v>Aston Villa-Home-3</v>
      </c>
      <c r="B6" s="12">
        <f t="shared" ref="B6:B26" si="8">B5+1</f>
        <v>3</v>
      </c>
      <c r="C6" s="41" t="e">
        <f t="shared" ca="1" si="2"/>
        <v>#VALUE!</v>
      </c>
      <c r="D6" s="30" t="e">
        <f t="shared" ca="1" si="3"/>
        <v>#VALUE!</v>
      </c>
      <c r="E6" s="30" t="e">
        <f t="shared" ca="1" si="4"/>
        <v>#VALUE!</v>
      </c>
      <c r="F6" s="29" t="e">
        <f t="shared" ca="1" si="5"/>
        <v>#VALUE!</v>
      </c>
      <c r="G6" s="29" t="e">
        <f t="shared" ca="1" si="6"/>
        <v>#VALUE!</v>
      </c>
      <c r="H6" s="15" t="e">
        <f t="shared" ca="1" si="7"/>
        <v>#VALUE!</v>
      </c>
    </row>
    <row r="7" spans="1:8" ht="18" customHeight="1" x14ac:dyDescent="0.25">
      <c r="A7" s="49" t="str">
        <f t="shared" ca="1" si="1"/>
        <v>Aston Villa-Home-4</v>
      </c>
      <c r="B7" s="12">
        <f t="shared" si="8"/>
        <v>4</v>
      </c>
      <c r="C7" s="41">
        <f t="shared" ca="1" si="2"/>
        <v>43337</v>
      </c>
      <c r="D7" s="30" t="e">
        <f t="shared" ca="1" si="3"/>
        <v>#VALUE!</v>
      </c>
      <c r="E7" s="30" t="e">
        <f t="shared" ca="1" si="4"/>
        <v>#VALUE!</v>
      </c>
      <c r="F7" s="29" t="e">
        <f t="shared" ca="1" si="5"/>
        <v>#VALUE!</v>
      </c>
      <c r="G7" s="29" t="e">
        <f t="shared" ca="1" si="6"/>
        <v>#VALUE!</v>
      </c>
      <c r="H7" s="15" t="e">
        <f t="shared" ca="1" si="7"/>
        <v>#VALUE!</v>
      </c>
    </row>
    <row r="8" spans="1:8" ht="18" customHeight="1" x14ac:dyDescent="0.25">
      <c r="A8" s="49" t="str">
        <f t="shared" ca="1" si="1"/>
        <v>Aston Villa-Home-5</v>
      </c>
      <c r="B8" s="12">
        <f t="shared" si="8"/>
        <v>5</v>
      </c>
      <c r="C8" s="41" t="str">
        <f t="shared" ca="1" si="2"/>
        <v/>
      </c>
      <c r="D8" s="30" t="e">
        <f t="shared" ca="1" si="3"/>
        <v>#VALUE!</v>
      </c>
      <c r="E8" s="30" t="e">
        <f t="shared" ca="1" si="4"/>
        <v>#VALUE!</v>
      </c>
      <c r="F8" s="29" t="e">
        <f t="shared" ca="1" si="5"/>
        <v>#VALUE!</v>
      </c>
      <c r="G8" s="29" t="e">
        <f t="shared" ca="1" si="6"/>
        <v>#VALUE!</v>
      </c>
      <c r="H8" s="15" t="e">
        <f t="shared" ca="1" si="7"/>
        <v>#VALUE!</v>
      </c>
    </row>
    <row r="9" spans="1:8" ht="18" customHeight="1" x14ac:dyDescent="0.25">
      <c r="A9" s="49" t="str">
        <f t="shared" ca="1" si="1"/>
        <v>Aston Villa-Home-6</v>
      </c>
      <c r="B9" s="12">
        <f t="shared" si="8"/>
        <v>6</v>
      </c>
      <c r="C9" s="41" t="str">
        <f t="shared" ca="1" si="2"/>
        <v/>
      </c>
      <c r="D9" s="30" t="e">
        <f t="shared" ca="1" si="3"/>
        <v>#REF!</v>
      </c>
      <c r="E9" s="30" t="e">
        <f t="shared" ca="1" si="4"/>
        <v>#REF!</v>
      </c>
      <c r="F9" s="29" t="e">
        <f t="shared" ca="1" si="5"/>
        <v>#REF!</v>
      </c>
      <c r="G9" s="29" t="e">
        <f t="shared" ca="1" si="6"/>
        <v>#REF!</v>
      </c>
      <c r="H9" s="15" t="e">
        <f t="shared" ca="1" si="7"/>
        <v>#REF!</v>
      </c>
    </row>
    <row r="10" spans="1:8" ht="18" customHeight="1" x14ac:dyDescent="0.25">
      <c r="A10" s="49" t="str">
        <f t="shared" ca="1" si="1"/>
        <v>Aston Villa-Home-7</v>
      </c>
      <c r="B10" s="12">
        <f t="shared" si="8"/>
        <v>7</v>
      </c>
      <c r="C10" s="41" t="e">
        <f t="shared" ca="1" si="2"/>
        <v>#N/A</v>
      </c>
      <c r="D10" s="30" t="e">
        <f t="shared" ca="1" si="3"/>
        <v>#VALUE!</v>
      </c>
      <c r="E10" s="30" t="e">
        <f t="shared" ca="1" si="4"/>
        <v>#VALUE!</v>
      </c>
      <c r="F10" s="29" t="e">
        <f t="shared" ca="1" si="5"/>
        <v>#VALUE!</v>
      </c>
      <c r="G10" s="29" t="e">
        <f t="shared" ca="1" si="6"/>
        <v>#VALUE!</v>
      </c>
      <c r="H10" s="15" t="e">
        <f t="shared" ca="1" si="7"/>
        <v>#VALUE!</v>
      </c>
    </row>
    <row r="11" spans="1:8" ht="18" customHeight="1" x14ac:dyDescent="0.25">
      <c r="A11" s="49" t="str">
        <f t="shared" ca="1" si="1"/>
        <v>Aston Villa-Home-8</v>
      </c>
      <c r="B11" s="12">
        <f t="shared" si="8"/>
        <v>8</v>
      </c>
      <c r="C11" s="41" t="e">
        <f t="shared" ca="1" si="2"/>
        <v>#N/A</v>
      </c>
      <c r="D11" s="30" t="e">
        <f t="shared" ca="1" si="3"/>
        <v>#VALUE!</v>
      </c>
      <c r="E11" s="30" t="e">
        <f t="shared" ca="1" si="4"/>
        <v>#VALUE!</v>
      </c>
      <c r="F11" s="29" t="e">
        <f t="shared" ca="1" si="5"/>
        <v>#VALUE!</v>
      </c>
      <c r="G11" s="29" t="e">
        <f t="shared" ca="1" si="6"/>
        <v>#VALUE!</v>
      </c>
      <c r="H11" s="15" t="e">
        <f t="shared" ca="1" si="7"/>
        <v>#VALUE!</v>
      </c>
    </row>
    <row r="12" spans="1:8" ht="18" customHeight="1" x14ac:dyDescent="0.25">
      <c r="A12" s="49" t="str">
        <f t="shared" ref="A12:A26" ca="1" si="9">CONCATENATE($B$3,"-",B12)</f>
        <v>Aston Villa-Home-9</v>
      </c>
      <c r="B12" s="12">
        <f t="shared" si="8"/>
        <v>9</v>
      </c>
      <c r="C12" s="41" t="e">
        <f t="shared" ca="1" si="2"/>
        <v>#N/A</v>
      </c>
      <c r="D12" s="30" t="e">
        <f t="shared" ca="1" si="3"/>
        <v>#N/A</v>
      </c>
      <c r="E12" s="30" t="e">
        <f t="shared" ca="1" si="4"/>
        <v>#N/A</v>
      </c>
      <c r="F12" s="29" t="e">
        <f t="shared" ca="1" si="5"/>
        <v>#N/A</v>
      </c>
      <c r="G12" s="29" t="e">
        <f t="shared" ca="1" si="6"/>
        <v>#N/A</v>
      </c>
      <c r="H12" s="15" t="e">
        <f t="shared" ca="1" si="7"/>
        <v>#N/A</v>
      </c>
    </row>
    <row r="13" spans="1:8" ht="18" customHeight="1" x14ac:dyDescent="0.25">
      <c r="A13" s="49" t="str">
        <f t="shared" ca="1" si="9"/>
        <v>Aston Villa-Home-10</v>
      </c>
      <c r="B13" s="12">
        <f t="shared" si="8"/>
        <v>10</v>
      </c>
      <c r="C13" s="41" t="e">
        <f t="shared" ca="1" si="2"/>
        <v>#N/A</v>
      </c>
      <c r="D13" s="30" t="e">
        <f t="shared" ca="1" si="3"/>
        <v>#N/A</v>
      </c>
      <c r="E13" s="30" t="e">
        <f t="shared" ca="1" si="4"/>
        <v>#N/A</v>
      </c>
      <c r="F13" s="29" t="e">
        <f t="shared" ca="1" si="5"/>
        <v>#N/A</v>
      </c>
      <c r="G13" s="29" t="e">
        <f t="shared" ca="1" si="6"/>
        <v>#N/A</v>
      </c>
      <c r="H13" s="15" t="e">
        <f t="shared" ca="1" si="7"/>
        <v>#N/A</v>
      </c>
    </row>
    <row r="14" spans="1:8" ht="18" customHeight="1" x14ac:dyDescent="0.25">
      <c r="A14" s="49" t="str">
        <f t="shared" ca="1" si="9"/>
        <v>Aston Villa-Home-11</v>
      </c>
      <c r="B14" s="12">
        <f t="shared" si="8"/>
        <v>11</v>
      </c>
      <c r="C14" s="41" t="e">
        <f t="shared" ca="1" si="2"/>
        <v>#N/A</v>
      </c>
      <c r="D14" s="30" t="e">
        <f t="shared" ca="1" si="3"/>
        <v>#N/A</v>
      </c>
      <c r="E14" s="30" t="e">
        <f t="shared" ca="1" si="4"/>
        <v>#N/A</v>
      </c>
      <c r="F14" s="29" t="e">
        <f t="shared" ca="1" si="5"/>
        <v>#N/A</v>
      </c>
      <c r="G14" s="29" t="e">
        <f t="shared" ca="1" si="6"/>
        <v>#N/A</v>
      </c>
      <c r="H14" s="15" t="e">
        <f t="shared" ca="1" si="7"/>
        <v>#N/A</v>
      </c>
    </row>
    <row r="15" spans="1:8" ht="18" customHeight="1" x14ac:dyDescent="0.25">
      <c r="A15" s="49" t="str">
        <f t="shared" ca="1" si="9"/>
        <v>Aston Villa-Home-12</v>
      </c>
      <c r="B15" s="12">
        <f t="shared" si="8"/>
        <v>12</v>
      </c>
      <c r="C15" s="41" t="e">
        <f t="shared" ca="1" si="2"/>
        <v>#N/A</v>
      </c>
      <c r="D15" s="30" t="e">
        <f t="shared" ca="1" si="3"/>
        <v>#N/A</v>
      </c>
      <c r="E15" s="30" t="e">
        <f t="shared" ca="1" si="4"/>
        <v>#N/A</v>
      </c>
      <c r="F15" s="29" t="e">
        <f t="shared" ca="1" si="5"/>
        <v>#N/A</v>
      </c>
      <c r="G15" s="29" t="e">
        <f t="shared" ca="1" si="6"/>
        <v>#N/A</v>
      </c>
      <c r="H15" s="15" t="e">
        <f t="shared" ca="1" si="7"/>
        <v>#N/A</v>
      </c>
    </row>
    <row r="16" spans="1:8" ht="18" customHeight="1" x14ac:dyDescent="0.25">
      <c r="A16" s="49" t="str">
        <f t="shared" ca="1" si="9"/>
        <v>Aston Villa-Home-13</v>
      </c>
      <c r="B16" s="12">
        <f t="shared" si="8"/>
        <v>13</v>
      </c>
      <c r="C16" s="41" t="e">
        <f t="shared" ca="1" si="2"/>
        <v>#N/A</v>
      </c>
      <c r="D16" s="30" t="e">
        <f t="shared" ca="1" si="3"/>
        <v>#N/A</v>
      </c>
      <c r="E16" s="30" t="e">
        <f t="shared" ca="1" si="4"/>
        <v>#N/A</v>
      </c>
      <c r="F16" s="29" t="e">
        <f t="shared" ca="1" si="5"/>
        <v>#N/A</v>
      </c>
      <c r="G16" s="29" t="e">
        <f t="shared" ca="1" si="6"/>
        <v>#N/A</v>
      </c>
      <c r="H16" s="15" t="e">
        <f t="shared" ca="1" si="7"/>
        <v>#N/A</v>
      </c>
    </row>
    <row r="17" spans="1:8" ht="18" customHeight="1" x14ac:dyDescent="0.25">
      <c r="A17" s="49" t="str">
        <f t="shared" ca="1" si="9"/>
        <v>Aston Villa-Home-14</v>
      </c>
      <c r="B17" s="12">
        <f t="shared" si="8"/>
        <v>14</v>
      </c>
      <c r="C17" s="41" t="e">
        <f t="shared" ca="1" si="2"/>
        <v>#N/A</v>
      </c>
      <c r="D17" s="30" t="e">
        <f t="shared" ca="1" si="3"/>
        <v>#N/A</v>
      </c>
      <c r="E17" s="30" t="e">
        <f t="shared" ca="1" si="4"/>
        <v>#N/A</v>
      </c>
      <c r="F17" s="29" t="e">
        <f t="shared" ca="1" si="5"/>
        <v>#N/A</v>
      </c>
      <c r="G17" s="29" t="e">
        <f t="shared" ca="1" si="6"/>
        <v>#N/A</v>
      </c>
      <c r="H17" s="15" t="e">
        <f t="shared" ca="1" si="7"/>
        <v>#N/A</v>
      </c>
    </row>
    <row r="18" spans="1:8" ht="18" customHeight="1" x14ac:dyDescent="0.25">
      <c r="A18" s="49" t="str">
        <f t="shared" ca="1" si="9"/>
        <v>Aston Villa-Home-15</v>
      </c>
      <c r="B18" s="12">
        <f t="shared" si="8"/>
        <v>15</v>
      </c>
      <c r="C18" s="41" t="e">
        <f t="shared" ca="1" si="2"/>
        <v>#N/A</v>
      </c>
      <c r="D18" s="30" t="e">
        <f t="shared" ca="1" si="3"/>
        <v>#N/A</v>
      </c>
      <c r="E18" s="30" t="e">
        <f t="shared" ca="1" si="4"/>
        <v>#N/A</v>
      </c>
      <c r="F18" s="29" t="e">
        <f t="shared" ca="1" si="5"/>
        <v>#N/A</v>
      </c>
      <c r="G18" s="29" t="e">
        <f t="shared" ca="1" si="6"/>
        <v>#N/A</v>
      </c>
      <c r="H18" s="15" t="e">
        <f t="shared" ca="1" si="7"/>
        <v>#N/A</v>
      </c>
    </row>
    <row r="19" spans="1:8" ht="18" customHeight="1" x14ac:dyDescent="0.25">
      <c r="A19" s="49" t="str">
        <f t="shared" ca="1" si="9"/>
        <v>Aston Villa-Home-16</v>
      </c>
      <c r="B19" s="12">
        <f t="shared" si="8"/>
        <v>16</v>
      </c>
      <c r="C19" s="41" t="e">
        <f t="shared" ca="1" si="2"/>
        <v>#N/A</v>
      </c>
      <c r="D19" s="30" t="e">
        <f t="shared" ca="1" si="3"/>
        <v>#N/A</v>
      </c>
      <c r="E19" s="30" t="e">
        <f t="shared" ca="1" si="4"/>
        <v>#N/A</v>
      </c>
      <c r="F19" s="29" t="e">
        <f t="shared" ca="1" si="5"/>
        <v>#N/A</v>
      </c>
      <c r="G19" s="29" t="e">
        <f t="shared" ca="1" si="6"/>
        <v>#N/A</v>
      </c>
      <c r="H19" s="15" t="e">
        <f t="shared" ca="1" si="7"/>
        <v>#N/A</v>
      </c>
    </row>
    <row r="20" spans="1:8" ht="18" customHeight="1" x14ac:dyDescent="0.25">
      <c r="A20" s="49" t="str">
        <f t="shared" ca="1" si="9"/>
        <v>Aston Villa-Home-17</v>
      </c>
      <c r="B20" s="12">
        <f t="shared" si="8"/>
        <v>17</v>
      </c>
      <c r="C20" s="41" t="e">
        <f t="shared" ca="1" si="2"/>
        <v>#N/A</v>
      </c>
      <c r="D20" s="30" t="e">
        <f t="shared" ca="1" si="3"/>
        <v>#N/A</v>
      </c>
      <c r="E20" s="30" t="e">
        <f t="shared" ca="1" si="4"/>
        <v>#N/A</v>
      </c>
      <c r="F20" s="29" t="e">
        <f t="shared" ca="1" si="5"/>
        <v>#N/A</v>
      </c>
      <c r="G20" s="29" t="e">
        <f t="shared" ca="1" si="6"/>
        <v>#N/A</v>
      </c>
      <c r="H20" s="15" t="e">
        <f t="shared" ca="1" si="7"/>
        <v>#N/A</v>
      </c>
    </row>
    <row r="21" spans="1:8" ht="18" customHeight="1" x14ac:dyDescent="0.25">
      <c r="A21" s="49" t="str">
        <f t="shared" ca="1" si="9"/>
        <v>Aston Villa-Home-18</v>
      </c>
      <c r="B21" s="12">
        <f t="shared" si="8"/>
        <v>18</v>
      </c>
      <c r="C21" s="41" t="e">
        <f t="shared" ca="1" si="2"/>
        <v>#N/A</v>
      </c>
      <c r="D21" s="30" t="e">
        <f t="shared" ca="1" si="3"/>
        <v>#N/A</v>
      </c>
      <c r="E21" s="30" t="e">
        <f t="shared" ca="1" si="4"/>
        <v>#N/A</v>
      </c>
      <c r="F21" s="29" t="e">
        <f t="shared" ca="1" si="5"/>
        <v>#N/A</v>
      </c>
      <c r="G21" s="29" t="e">
        <f t="shared" ca="1" si="6"/>
        <v>#N/A</v>
      </c>
      <c r="H21" s="15" t="e">
        <f t="shared" ca="1" si="7"/>
        <v>#N/A</v>
      </c>
    </row>
    <row r="22" spans="1:8" ht="18" customHeight="1" x14ac:dyDescent="0.25">
      <c r="A22" s="49" t="str">
        <f t="shared" ca="1" si="9"/>
        <v>Aston Villa-Home-19</v>
      </c>
      <c r="B22" s="12">
        <f t="shared" si="8"/>
        <v>19</v>
      </c>
      <c r="C22" s="41" t="e">
        <f t="shared" ca="1" si="2"/>
        <v>#N/A</v>
      </c>
      <c r="D22" s="30" t="e">
        <f t="shared" ca="1" si="3"/>
        <v>#N/A</v>
      </c>
      <c r="E22" s="30" t="e">
        <f t="shared" ca="1" si="4"/>
        <v>#N/A</v>
      </c>
      <c r="F22" s="29" t="e">
        <f t="shared" ca="1" si="5"/>
        <v>#N/A</v>
      </c>
      <c r="G22" s="29" t="e">
        <f t="shared" ca="1" si="6"/>
        <v>#N/A</v>
      </c>
      <c r="H22" s="15" t="e">
        <f t="shared" ca="1" si="7"/>
        <v>#N/A</v>
      </c>
    </row>
    <row r="23" spans="1:8" ht="18" customHeight="1" x14ac:dyDescent="0.25">
      <c r="A23" s="49" t="str">
        <f t="shared" ca="1" si="9"/>
        <v>Aston Villa-Home-20</v>
      </c>
      <c r="B23" s="12">
        <f t="shared" si="8"/>
        <v>20</v>
      </c>
      <c r="C23" s="41" t="e">
        <f t="shared" ca="1" si="2"/>
        <v>#N/A</v>
      </c>
      <c r="D23" s="30" t="e">
        <f t="shared" ca="1" si="3"/>
        <v>#N/A</v>
      </c>
      <c r="E23" s="30" t="e">
        <f t="shared" ca="1" si="4"/>
        <v>#N/A</v>
      </c>
      <c r="F23" s="29" t="e">
        <f t="shared" ca="1" si="5"/>
        <v>#N/A</v>
      </c>
      <c r="G23" s="29" t="e">
        <f t="shared" ca="1" si="6"/>
        <v>#N/A</v>
      </c>
      <c r="H23" s="15" t="e">
        <f t="shared" ca="1" si="7"/>
        <v>#N/A</v>
      </c>
    </row>
    <row r="24" spans="1:8" ht="18" customHeight="1" x14ac:dyDescent="0.25">
      <c r="A24" s="49" t="str">
        <f t="shared" ca="1" si="9"/>
        <v>Aston Villa-Home-21</v>
      </c>
      <c r="B24" s="12">
        <f t="shared" si="8"/>
        <v>21</v>
      </c>
      <c r="C24" s="41" t="e">
        <f t="shared" ca="1" si="2"/>
        <v>#N/A</v>
      </c>
      <c r="D24" s="30" t="e">
        <f t="shared" ca="1" si="3"/>
        <v>#N/A</v>
      </c>
      <c r="E24" s="30" t="e">
        <f t="shared" ca="1" si="4"/>
        <v>#N/A</v>
      </c>
      <c r="F24" s="29" t="e">
        <f t="shared" ca="1" si="5"/>
        <v>#N/A</v>
      </c>
      <c r="G24" s="29" t="e">
        <f t="shared" ca="1" si="6"/>
        <v>#N/A</v>
      </c>
      <c r="H24" s="15" t="e">
        <f t="shared" ca="1" si="7"/>
        <v>#N/A</v>
      </c>
    </row>
    <row r="25" spans="1:8" ht="18" customHeight="1" x14ac:dyDescent="0.25">
      <c r="A25" s="49" t="str">
        <f t="shared" ca="1" si="9"/>
        <v>Aston Villa-Home-22</v>
      </c>
      <c r="B25" s="12">
        <f t="shared" si="8"/>
        <v>22</v>
      </c>
      <c r="C25" s="41" t="e">
        <f t="shared" ca="1" si="2"/>
        <v>#N/A</v>
      </c>
      <c r="D25" s="30" t="e">
        <f t="shared" ca="1" si="3"/>
        <v>#N/A</v>
      </c>
      <c r="E25" s="30" t="e">
        <f t="shared" ca="1" si="4"/>
        <v>#N/A</v>
      </c>
      <c r="F25" s="29" t="e">
        <f t="shared" ca="1" si="5"/>
        <v>#N/A</v>
      </c>
      <c r="G25" s="29" t="e">
        <f t="shared" ca="1" si="6"/>
        <v>#N/A</v>
      </c>
      <c r="H25" s="15" t="e">
        <f t="shared" ca="1" si="7"/>
        <v>#N/A</v>
      </c>
    </row>
    <row r="26" spans="1:8" ht="18" customHeight="1" x14ac:dyDescent="0.25">
      <c r="A26" s="49" t="str">
        <f t="shared" ca="1" si="9"/>
        <v>Aston Villa-Home-23</v>
      </c>
      <c r="B26" s="12">
        <f t="shared" si="8"/>
        <v>23</v>
      </c>
      <c r="C26" s="41" t="e">
        <f t="shared" ca="1" si="2"/>
        <v>#N/A</v>
      </c>
      <c r="D26" s="30" t="e">
        <f t="shared" ca="1" si="3"/>
        <v>#N/A</v>
      </c>
      <c r="E26" s="30" t="e">
        <f t="shared" ca="1" si="4"/>
        <v>#N/A</v>
      </c>
      <c r="F26" s="29" t="e">
        <f t="shared" ca="1" si="5"/>
        <v>#N/A</v>
      </c>
      <c r="G26" s="29" t="e">
        <f t="shared" ca="1" si="6"/>
        <v>#N/A</v>
      </c>
      <c r="H26" s="15" t="e">
        <f t="shared" ca="1" si="7"/>
        <v>#N/A</v>
      </c>
    </row>
    <row r="27" spans="1:8" ht="18" customHeight="1" x14ac:dyDescent="0.25">
      <c r="B27" s="967"/>
      <c r="C27" s="41"/>
      <c r="E27" s="30"/>
      <c r="F27" s="29"/>
      <c r="G27" s="29"/>
    </row>
    <row r="28" spans="1:8" s="50" customFormat="1" ht="18" customHeight="1" x14ac:dyDescent="0.25">
      <c r="B28" s="42" t="s">
        <v>23</v>
      </c>
      <c r="C28" s="43"/>
      <c r="D28" s="44"/>
      <c r="E28" s="44"/>
      <c r="F28" s="46" t="e">
        <f ca="1">SUM(F4:F11)</f>
        <v>#VALUE!</v>
      </c>
      <c r="G28" s="46" t="e">
        <f ca="1">SUM(G4:G11)</f>
        <v>#VALUE!</v>
      </c>
      <c r="H28" s="42"/>
    </row>
    <row r="29" spans="1:8" s="50" customFormat="1" ht="18" customHeight="1" x14ac:dyDescent="0.25">
      <c r="B29" s="37" t="str">
        <f ca="1">CONCATENATE(B2,"-Away")</f>
        <v>Aston Villa-Away</v>
      </c>
      <c r="C29" s="40" t="s">
        <v>22</v>
      </c>
      <c r="D29" s="13" t="s">
        <v>50</v>
      </c>
      <c r="E29" s="13" t="s">
        <v>51</v>
      </c>
      <c r="F29" s="13" t="s">
        <v>3</v>
      </c>
      <c r="G29" s="13" t="s">
        <v>4</v>
      </c>
      <c r="H29" s="13" t="s">
        <v>6</v>
      </c>
    </row>
    <row r="30" spans="1:8" ht="18" customHeight="1" x14ac:dyDescent="0.25">
      <c r="A30" s="49" t="str">
        <f ca="1">CONCATENATE(B29,"-",B30)</f>
        <v>Aston Villa-Away-1</v>
      </c>
      <c r="B30" s="37">
        <v>1</v>
      </c>
      <c r="C30" s="41">
        <f ca="1">VLOOKUP($B30,INDIRECT("data!$"&amp;G2&amp;"$3:$CZ$554"),$D2-3*(B1-1)+C$1,FALSE)</f>
        <v>43379</v>
      </c>
      <c r="D30" s="30" t="str">
        <f ca="1">VLOOKUP($B30,INDIRECT("data!$"&amp;G2&amp;"$3:$CZ$554"),$D2-3*(B1-1)+D$1,FALSE)</f>
        <v>Millwall</v>
      </c>
      <c r="E30" s="30" t="str">
        <f ca="1">VLOOKUP($B30,INDIRECT("data!$"&amp;G2&amp;"$3:$CZ$554"),$D2-3*(B1-1)+E$1,FALSE)</f>
        <v>Aston Villa</v>
      </c>
      <c r="F30" s="29">
        <f ca="1">VLOOKUP($B30,INDIRECT("data!$"&amp;G2&amp;"$3:$CZ$554"),$D2-3*(B1-1)+F$1,FALSE)</f>
        <v>2</v>
      </c>
      <c r="G30" s="29">
        <f ca="1">VLOOKUP($B30,INDIRECT("data!$"&amp;G2&amp;"$3:$CZ$554"),$D2-3*(B1-1)+G$1,FALSE)</f>
        <v>1</v>
      </c>
      <c r="H30" s="15" t="str">
        <f ca="1">VLOOKUP($B30,INDIRECT("data!$"&amp;G2&amp;"$3:$CZ$554"),$D2-3*(B1-1)+H$1,FALSE)</f>
        <v>H</v>
      </c>
    </row>
    <row r="31" spans="1:8" ht="18" customHeight="1" x14ac:dyDescent="0.25">
      <c r="A31" s="49" t="str">
        <f ca="1">CONCATENATE(B29,"-",B31)</f>
        <v>Aston Villa-Away-2</v>
      </c>
      <c r="B31" s="37">
        <f>B30+1</f>
        <v>2</v>
      </c>
      <c r="C31" s="41">
        <f ca="1">VLOOKUP($B31,INDIRECT("data!$"&amp;G2&amp;"$3:$CZ$554"),$D2-3*(B1-1)+C$1,FALSE)</f>
        <v>43371</v>
      </c>
      <c r="D31" s="30" t="str">
        <f ca="1">VLOOKUP($B31,INDIRECT("data!$"&amp;G2&amp;"$3:$CZ$554"),$D2-3*(B1-1)+D$1,FALSE)</f>
        <v>Bristol City</v>
      </c>
      <c r="E31" s="30" t="str">
        <f ca="1">VLOOKUP($B31,INDIRECT("data!$"&amp;G2&amp;"$3:$CZ$554"),$D2-3*(B1-1)+E$1,FALSE)</f>
        <v>Aston Villa</v>
      </c>
      <c r="F31" s="29">
        <f ca="1">VLOOKUP($B31,INDIRECT("data!$"&amp;G2&amp;"$3:$CZ$554"),$D2-3*(B1-1)+F$1,FALSE)</f>
        <v>1</v>
      </c>
      <c r="G31" s="29">
        <f ca="1">VLOOKUP($B31,INDIRECT("data!$"&amp;G2&amp;"$3:$CZ$554"),$D2-3*(B1-1)+G$1,FALSE)</f>
        <v>1</v>
      </c>
      <c r="H31" s="15" t="str">
        <f ca="1">VLOOKUP($B31,INDIRECT("data!$"&amp;G2&amp;"$3:$CZ$554"),$D2-3*(B1-1)+H$1,FALSE)</f>
        <v>D</v>
      </c>
    </row>
    <row r="32" spans="1:8" ht="18" customHeight="1" x14ac:dyDescent="0.25">
      <c r="A32" s="49" t="str">
        <f ca="1">CONCATENATE(B29,"-",B32)</f>
        <v>Aston Villa-Away-3</v>
      </c>
      <c r="B32" s="37">
        <f t="shared" ref="B32:B52" si="10">B31+1</f>
        <v>3</v>
      </c>
      <c r="C32" s="41">
        <f ca="1">VLOOKUP($B32,INDIRECT("data!$"&amp;G2&amp;"$3:$CZ$554"),$D2-3*(B1-1)+C$1,FALSE)</f>
        <v>43358</v>
      </c>
      <c r="D32" s="30" t="str">
        <f ca="1">VLOOKUP($B32,INDIRECT("data!$"&amp;G2&amp;"$3:$CZ$554"),$D2-3*(B1-1)+D$1,FALSE)</f>
        <v>Blackburn</v>
      </c>
      <c r="E32" s="30" t="str">
        <f ca="1">VLOOKUP($B32,INDIRECT("data!$"&amp;G2&amp;"$3:$CZ$554"),$D2-3*(B1-1)+E$1,FALSE)</f>
        <v>Aston Villa</v>
      </c>
      <c r="F32" s="29">
        <f ca="1">VLOOKUP($B32,INDIRECT("data!$"&amp;G2&amp;"$3:$CZ$554"),$D2-3*(B1-1)+F$1,FALSE)</f>
        <v>1</v>
      </c>
      <c r="G32" s="29">
        <f ca="1">VLOOKUP($B32,INDIRECT("data!$"&amp;G2&amp;"$3:$CZ$554"),$D2-3*(B1-1)+G$1,FALSE)</f>
        <v>1</v>
      </c>
      <c r="H32" s="15" t="str">
        <f ca="1">VLOOKUP($B32,INDIRECT("data!$"&amp;G2&amp;"$3:$CZ$554"),$D2-3*(B1-1)+H$1,FALSE)</f>
        <v>D</v>
      </c>
    </row>
    <row r="33" spans="1:8" ht="18" customHeight="1" x14ac:dyDescent="0.25">
      <c r="A33" s="49" t="str">
        <f ca="1">CONCATENATE(B29,"-",B33)</f>
        <v>Aston Villa-Away-4</v>
      </c>
      <c r="B33" s="37">
        <f t="shared" si="10"/>
        <v>4</v>
      </c>
      <c r="C33" s="41">
        <f ca="1">VLOOKUP($B33,INDIRECT("data!$"&amp;G2&amp;"$3:$CZ$554"),$D2-3*(B1-1)+C$1,FALSE)</f>
        <v>43344</v>
      </c>
      <c r="D33" s="30" t="str">
        <f ca="1">VLOOKUP($B33,INDIRECT("data!$"&amp;G2&amp;"$3:$CZ$554"),$D2-3*(B1-1)+D$1,FALSE)</f>
        <v>Sheffield United</v>
      </c>
      <c r="E33" s="30" t="str">
        <f ca="1">VLOOKUP($B33,INDIRECT("data!$"&amp;G2&amp;"$3:$CZ$554"),$D2-3*(B1-1)+E$1,FALSE)</f>
        <v>Aston Villa</v>
      </c>
      <c r="F33" s="29">
        <f ca="1">VLOOKUP($B33,INDIRECT("data!$"&amp;G2&amp;"$3:$CZ$554"),$D2-3*(B1-1)+F$1,FALSE)</f>
        <v>4</v>
      </c>
      <c r="G33" s="29">
        <f ca="1">VLOOKUP($B33,INDIRECT("data!$"&amp;G2&amp;"$3:$CZ$554"),$D2-3*(B1-1)+G$1,FALSE)</f>
        <v>1</v>
      </c>
      <c r="H33" s="15" t="str">
        <f ca="1">VLOOKUP($B33,INDIRECT("data!$"&amp;G2&amp;"$3:$CZ$554"),$D2-3*(B1-1)+H$1,FALSE)</f>
        <v>H</v>
      </c>
    </row>
    <row r="34" spans="1:8" ht="18" customHeight="1" x14ac:dyDescent="0.25">
      <c r="A34" s="49" t="str">
        <f ca="1">CONCATENATE(B29,"-",B34)</f>
        <v>Aston Villa-Away-5</v>
      </c>
      <c r="B34" s="37">
        <f t="shared" si="10"/>
        <v>5</v>
      </c>
      <c r="C34" s="41">
        <f ca="1">VLOOKUP($B34,INDIRECT("data!$"&amp;G2&amp;"$3:$CZ$554"),$D2-3*(B1-1)+C$1,FALSE)</f>
        <v>43330</v>
      </c>
      <c r="D34" s="30" t="str">
        <f ca="1">VLOOKUP($B34,INDIRECT("data!$"&amp;G2&amp;"$3:$CZ$554"),$D2-3*(B1-1)+D$1,FALSE)</f>
        <v>Ipswich</v>
      </c>
      <c r="E34" s="30" t="str">
        <f ca="1">VLOOKUP($B34,INDIRECT("data!$"&amp;G2&amp;"$3:$CZ$554"),$D2-3*(B1-1)+E$1,FALSE)</f>
        <v>Aston Villa</v>
      </c>
      <c r="F34" s="29">
        <f ca="1">VLOOKUP($B34,INDIRECT("data!$"&amp;G2&amp;"$3:$CZ$554"),$D2-3*(B1-1)+F$1,FALSE)</f>
        <v>1</v>
      </c>
      <c r="G34" s="29">
        <f ca="1">VLOOKUP($B34,INDIRECT("data!$"&amp;G2&amp;"$3:$CZ$554"),$D2-3*(B1-1)+G$1,FALSE)</f>
        <v>1</v>
      </c>
      <c r="H34" s="15" t="str">
        <f ca="1">VLOOKUP($B34,INDIRECT("data!$"&amp;G2&amp;"$3:$CZ$554"),$D2-3*(B1-1)+H$1,FALSE)</f>
        <v>D</v>
      </c>
    </row>
    <row r="35" spans="1:8" ht="18" customHeight="1" x14ac:dyDescent="0.25">
      <c r="A35" s="49" t="str">
        <f ca="1">CONCATENATE(B29,"-",B35)</f>
        <v>Aston Villa-Away-6</v>
      </c>
      <c r="B35" s="37">
        <f t="shared" si="10"/>
        <v>6</v>
      </c>
      <c r="C35" s="41">
        <f ca="1">VLOOKUP($B35,INDIRECT("data!$"&amp;G2&amp;"$3:$CZ$554"),$D2-3*(B1-1)+C$1,FALSE)</f>
        <v>43318</v>
      </c>
      <c r="D35" s="30" t="str">
        <f ca="1">VLOOKUP($B35,INDIRECT("data!$"&amp;G2&amp;"$3:$CZ$554"),$D2-3*(B1-1)+D$1,FALSE)</f>
        <v>Hull</v>
      </c>
      <c r="E35" s="30" t="str">
        <f ca="1">VLOOKUP($B35,INDIRECT("data!$"&amp;G2&amp;"$3:$CZ$554"),$D2-3*(B1-1)+E$1,FALSE)</f>
        <v>Aston Villa</v>
      </c>
      <c r="F35" s="29">
        <f ca="1">VLOOKUP($B35,INDIRECT("data!$"&amp;G2&amp;"$3:$CZ$554"),$D2-3*(B1-1)+F$1,FALSE)</f>
        <v>1</v>
      </c>
      <c r="G35" s="29">
        <f ca="1">VLOOKUP($B35,INDIRECT("data!$"&amp;G2&amp;"$3:$CZ$554"),$D2-3*(B1-1)+G$1,FALSE)</f>
        <v>3</v>
      </c>
      <c r="H35" s="15" t="str">
        <f ca="1">VLOOKUP($B35,INDIRECT("data!$"&amp;G2&amp;"$3:$CZ$554"),$D2-3*(B1-1)+H$1,FALSE)</f>
        <v>A</v>
      </c>
    </row>
    <row r="36" spans="1:8" ht="18" customHeight="1" x14ac:dyDescent="0.25">
      <c r="A36" s="49" t="str">
        <f ca="1">CONCATENATE(B29,"-",B36)</f>
        <v>Aston Villa-Away-7</v>
      </c>
      <c r="B36" s="37">
        <f t="shared" si="10"/>
        <v>7</v>
      </c>
      <c r="C36" s="41" t="e">
        <f ca="1">VLOOKUP($B36,INDIRECT("data!$"&amp;G2&amp;"$3:$CZ$554"),$D2-3*(B1-1)+C$1,FALSE)</f>
        <v>#N/A</v>
      </c>
      <c r="D36" s="30" t="e">
        <f ca="1">VLOOKUP($B36,INDIRECT("data!$"&amp;G2&amp;"$3:$CZ$554"),$D2-3*(B1-1)+D$1,FALSE)</f>
        <v>#N/A</v>
      </c>
      <c r="E36" s="30" t="e">
        <f ca="1">VLOOKUP($B36,INDIRECT("data!$"&amp;G2&amp;"$3:$CZ$554"),$D2-3*(B1-1)+E$1,FALSE)</f>
        <v>#N/A</v>
      </c>
      <c r="F36" s="29" t="e">
        <f ca="1">VLOOKUP($B36,INDIRECT("data!$"&amp;G2&amp;"$3:$CZ$554"),$D2-3*(B1-1)+F$1,FALSE)</f>
        <v>#N/A</v>
      </c>
      <c r="G36" s="29" t="e">
        <f ca="1">VLOOKUP($B36,INDIRECT("data!$"&amp;G2&amp;"$3:$CZ$554"),$D2-3*(B1-1)+G$1,FALSE)</f>
        <v>#N/A</v>
      </c>
      <c r="H36" s="15" t="e">
        <f ca="1">VLOOKUP($B36,INDIRECT("data!$"&amp;G2&amp;"$3:$CZ$554"),$D2-3*(B1-1)+H$1,FALSE)</f>
        <v>#N/A</v>
      </c>
    </row>
    <row r="37" spans="1:8" ht="18" customHeight="1" x14ac:dyDescent="0.25">
      <c r="A37" s="49" t="str">
        <f ca="1">CONCATENATE(B29,"-",B37)</f>
        <v>Aston Villa-Away-8</v>
      </c>
      <c r="B37" s="37">
        <f t="shared" si="10"/>
        <v>8</v>
      </c>
      <c r="C37" s="41" t="e">
        <f ca="1">VLOOKUP($B37,INDIRECT("data!$"&amp;G2&amp;"$3:$CZ$554"),$D2-3*(B1-1)+C$1,FALSE)</f>
        <v>#N/A</v>
      </c>
      <c r="D37" s="30" t="e">
        <f ca="1">VLOOKUP($B37,INDIRECT("data!$"&amp;G2&amp;"$3:$CZ$554"),$D2-3*(B1-1)+D$1,FALSE)</f>
        <v>#N/A</v>
      </c>
      <c r="E37" s="30" t="e">
        <f ca="1">VLOOKUP($B37,INDIRECT("data!$"&amp;G2&amp;"$3:$CZ$554"),$D2-3*(B1-1)+E$1,FALSE)</f>
        <v>#N/A</v>
      </c>
      <c r="F37" s="29" t="e">
        <f ca="1">VLOOKUP($B37,INDIRECT("data!$"&amp;G2&amp;"$3:$CZ$554"),$D2-3*(B1-1)+F$1,FALSE)</f>
        <v>#N/A</v>
      </c>
      <c r="G37" s="29" t="e">
        <f ca="1">VLOOKUP($B37,INDIRECT("data!$"&amp;G2&amp;"$3:$CZ$554"),$D2-3*(B1-1)+G$1,FALSE)</f>
        <v>#N/A</v>
      </c>
      <c r="H37" s="15" t="e">
        <f ca="1">VLOOKUP($B37,INDIRECT("data!$"&amp;G2&amp;"$3:$CZ$554"),$D2-3*(B1-1)+H$1,FALSE)</f>
        <v>#N/A</v>
      </c>
    </row>
    <row r="38" spans="1:8" ht="18" customHeight="1" x14ac:dyDescent="0.25">
      <c r="B38" s="37">
        <f t="shared" si="10"/>
        <v>9</v>
      </c>
      <c r="C38" s="41"/>
      <c r="E38" s="30"/>
      <c r="F38" s="29"/>
      <c r="G38" s="29"/>
    </row>
    <row r="39" spans="1:8" ht="18" customHeight="1" x14ac:dyDescent="0.25">
      <c r="B39" s="37">
        <f t="shared" si="10"/>
        <v>10</v>
      </c>
      <c r="C39" s="41"/>
      <c r="E39" s="30"/>
      <c r="F39" s="29"/>
      <c r="G39" s="29"/>
    </row>
    <row r="40" spans="1:8" ht="18" customHeight="1" x14ac:dyDescent="0.25">
      <c r="B40" s="37">
        <f t="shared" si="10"/>
        <v>11</v>
      </c>
      <c r="C40" s="41"/>
      <c r="E40" s="30"/>
      <c r="F40" s="29"/>
      <c r="G40" s="29"/>
    </row>
    <row r="41" spans="1:8" ht="18" customHeight="1" x14ac:dyDescent="0.25">
      <c r="B41" s="37">
        <f t="shared" si="10"/>
        <v>12</v>
      </c>
      <c r="C41" s="41"/>
      <c r="E41" s="30"/>
      <c r="F41" s="29"/>
      <c r="G41" s="29"/>
    </row>
    <row r="42" spans="1:8" ht="18" customHeight="1" x14ac:dyDescent="0.25">
      <c r="B42" s="37">
        <f t="shared" si="10"/>
        <v>13</v>
      </c>
      <c r="C42" s="41"/>
      <c r="E42" s="30"/>
      <c r="F42" s="29"/>
      <c r="G42" s="29"/>
    </row>
    <row r="43" spans="1:8" ht="18" customHeight="1" x14ac:dyDescent="0.25">
      <c r="B43" s="37">
        <f t="shared" si="10"/>
        <v>14</v>
      </c>
      <c r="C43" s="41"/>
      <c r="E43" s="30"/>
      <c r="F43" s="29"/>
      <c r="G43" s="29"/>
    </row>
    <row r="44" spans="1:8" ht="18" customHeight="1" x14ac:dyDescent="0.25">
      <c r="B44" s="37">
        <f t="shared" si="10"/>
        <v>15</v>
      </c>
      <c r="C44" s="41"/>
      <c r="E44" s="30"/>
      <c r="F44" s="29"/>
      <c r="G44" s="29"/>
    </row>
    <row r="45" spans="1:8" ht="18" customHeight="1" x14ac:dyDescent="0.25">
      <c r="B45" s="37">
        <f t="shared" si="10"/>
        <v>16</v>
      </c>
      <c r="C45" s="41"/>
      <c r="E45" s="30"/>
      <c r="F45" s="29"/>
      <c r="G45" s="29"/>
    </row>
    <row r="46" spans="1:8" ht="18" customHeight="1" x14ac:dyDescent="0.25">
      <c r="B46" s="37">
        <f t="shared" si="10"/>
        <v>17</v>
      </c>
      <c r="C46" s="41"/>
      <c r="E46" s="30"/>
      <c r="F46" s="29"/>
      <c r="G46" s="29"/>
    </row>
    <row r="47" spans="1:8" ht="18" customHeight="1" x14ac:dyDescent="0.25">
      <c r="B47" s="37">
        <f t="shared" si="10"/>
        <v>18</v>
      </c>
      <c r="C47" s="41"/>
      <c r="E47" s="30"/>
      <c r="F47" s="29"/>
      <c r="G47" s="29"/>
    </row>
    <row r="48" spans="1:8" ht="18" customHeight="1" x14ac:dyDescent="0.25">
      <c r="B48" s="37">
        <f t="shared" si="10"/>
        <v>19</v>
      </c>
      <c r="C48" s="41"/>
      <c r="E48" s="30"/>
      <c r="F48" s="29"/>
      <c r="G48" s="29"/>
    </row>
    <row r="49" spans="1:8" ht="18" customHeight="1" x14ac:dyDescent="0.25">
      <c r="B49" s="37">
        <f t="shared" si="10"/>
        <v>20</v>
      </c>
      <c r="C49" s="41"/>
      <c r="E49" s="30"/>
      <c r="F49" s="29"/>
      <c r="G49" s="29"/>
    </row>
    <row r="50" spans="1:8" ht="18" customHeight="1" x14ac:dyDescent="0.25">
      <c r="B50" s="37">
        <f t="shared" si="10"/>
        <v>21</v>
      </c>
      <c r="C50" s="41"/>
      <c r="E50" s="30"/>
      <c r="F50" s="29"/>
      <c r="G50" s="29"/>
    </row>
    <row r="51" spans="1:8" ht="18" customHeight="1" x14ac:dyDescent="0.25">
      <c r="B51" s="37">
        <f t="shared" si="10"/>
        <v>22</v>
      </c>
      <c r="C51" s="41"/>
      <c r="E51" s="30"/>
      <c r="F51" s="29"/>
      <c r="G51" s="29"/>
    </row>
    <row r="52" spans="1:8" ht="18" customHeight="1" x14ac:dyDescent="0.25">
      <c r="B52" s="37">
        <f t="shared" si="10"/>
        <v>23</v>
      </c>
      <c r="C52" s="41"/>
      <c r="E52" s="30"/>
      <c r="F52" s="29"/>
      <c r="G52" s="29"/>
    </row>
    <row r="53" spans="1:8" ht="18" customHeight="1" x14ac:dyDescent="0.25">
      <c r="B53" s="967"/>
      <c r="C53" s="41"/>
      <c r="E53" s="30"/>
      <c r="F53" s="29"/>
      <c r="G53" s="29"/>
    </row>
    <row r="54" spans="1:8" s="50" customFormat="1" ht="18" customHeight="1" x14ac:dyDescent="0.25">
      <c r="B54" s="42" t="s">
        <v>23</v>
      </c>
      <c r="C54" s="43"/>
      <c r="D54" s="44"/>
      <c r="E54" s="44"/>
      <c r="F54" s="46" t="e">
        <f ca="1">SUM(F30:F37)</f>
        <v>#N/A</v>
      </c>
      <c r="G54" s="46" t="e">
        <f ca="1">SUM(G30:G37)</f>
        <v>#N/A</v>
      </c>
      <c r="H54" s="42"/>
    </row>
    <row r="55" spans="1:8" s="50" customFormat="1" ht="18" customHeight="1" x14ac:dyDescent="0.25">
      <c r="B55" s="38" t="str">
        <f ca="1">CONCATENATE(B2,"-All")</f>
        <v>Aston Villa-All</v>
      </c>
      <c r="C55" s="40" t="s">
        <v>22</v>
      </c>
      <c r="D55" s="13" t="s">
        <v>50</v>
      </c>
      <c r="E55" s="13" t="s">
        <v>51</v>
      </c>
      <c r="F55" s="13" t="s">
        <v>3</v>
      </c>
      <c r="G55" s="13" t="s">
        <v>4</v>
      </c>
      <c r="H55" s="13" t="s">
        <v>6</v>
      </c>
    </row>
    <row r="56" spans="1:8" ht="18" customHeight="1" x14ac:dyDescent="0.25">
      <c r="A56" s="49" t="str">
        <f ca="1">CONCATENATE(B55,"-",B56)</f>
        <v>Aston Villa-All-1</v>
      </c>
      <c r="B56" s="38">
        <v>1</v>
      </c>
      <c r="C56" s="41">
        <f ca="1">VLOOKUP($B56,INDIRECT("data!$"&amp;H2&amp;"$3:$CZ$554"),$E2-3*(B1-1)+C$1,FALSE)</f>
        <v>43379</v>
      </c>
      <c r="D56" s="30" t="str">
        <f ca="1">VLOOKUP($B56,INDIRECT("data!$"&amp;H2&amp;"$3:$CZ$554"),$E2-3*(B1-1)+D$1,FALSE)</f>
        <v>Millwall</v>
      </c>
      <c r="E56" s="30" t="str">
        <f ca="1">VLOOKUP($B56,INDIRECT("data!$"&amp;H2&amp;"$3:$CZ$554"),$E2-3*(B1-1)+E$1,FALSE)</f>
        <v>Aston Villa</v>
      </c>
      <c r="F56" s="29">
        <f ca="1">VLOOKUP($B56,INDIRECT("data!$"&amp;H2&amp;"$3:$CZ$554"),$E2-3*(B1-1)+F$1,FALSE)</f>
        <v>2</v>
      </c>
      <c r="G56" s="29">
        <f ca="1">VLOOKUP($B56,INDIRECT("data!$"&amp;H2&amp;"$3:$CZ$554"),$E2-3*(B1-1)+G$1,FALSE)</f>
        <v>1</v>
      </c>
      <c r="H56" s="15" t="str">
        <f ca="1">VLOOKUP($B56,INDIRECT("data!$"&amp;H2&amp;"$3:$CZ$554"),$E2-3*(B1-1)+H$1,FALSE)</f>
        <v>H</v>
      </c>
    </row>
    <row r="57" spans="1:8" ht="18" customHeight="1" x14ac:dyDescent="0.25">
      <c r="A57" s="49" t="str">
        <f ca="1">CONCATENATE(B55,"-",B57)</f>
        <v>Aston Villa-All-2</v>
      </c>
      <c r="B57" s="38">
        <v>2</v>
      </c>
      <c r="C57" s="41">
        <f ca="1">VLOOKUP($B57,INDIRECT("data!$"&amp;H2&amp;"$3:$CZ$554"),$E2-3*(B1-1)+C$1,FALSE)</f>
        <v>43375</v>
      </c>
      <c r="D57" s="30" t="str">
        <f ca="1">VLOOKUP($B57,INDIRECT("data!$"&amp;H2&amp;"$3:$CZ$554"),$E2-3*(B1-1)+D$1,FALSE)</f>
        <v>Aston Villa</v>
      </c>
      <c r="E57" s="30" t="str">
        <f ca="1">VLOOKUP($B57,INDIRECT("data!$"&amp;H2&amp;"$3:$CZ$554"),$E2-3*(B1-1)+E$1,FALSE)</f>
        <v>Preston</v>
      </c>
      <c r="F57" s="29">
        <f ca="1">VLOOKUP($B57,INDIRECT("data!$"&amp;H2&amp;"$3:$CZ$554"),$E2-3*(B1-1)+F$1,FALSE)</f>
        <v>3</v>
      </c>
      <c r="G57" s="29">
        <f ca="1">VLOOKUP($B57,INDIRECT("data!$"&amp;H2&amp;"$3:$CZ$554"),$E2-3*(B1-1)+G$1,FALSE)</f>
        <v>3</v>
      </c>
      <c r="H57" s="15" t="str">
        <f ca="1">VLOOKUP($B57,INDIRECT("data!$"&amp;H2&amp;"$3:$CZ$554"),$E2-3*(B1-1)+H$1,FALSE)</f>
        <v>D</v>
      </c>
    </row>
    <row r="58" spans="1:8" ht="18" customHeight="1" x14ac:dyDescent="0.25">
      <c r="A58" s="49" t="str">
        <f ca="1">CONCATENATE(B55,"-",B58)</f>
        <v>Aston Villa-All-3</v>
      </c>
      <c r="B58" s="38">
        <v>3</v>
      </c>
      <c r="C58" s="41">
        <f ca="1">VLOOKUP($B58,INDIRECT("data!$"&amp;H2&amp;"$3:$CZ$554"),$E2-3*(B1-1)+C$1,FALSE)</f>
        <v>43371</v>
      </c>
      <c r="D58" s="30" t="str">
        <f ca="1">VLOOKUP($B58,INDIRECT("data!$"&amp;H2&amp;"$3:$CZ$554"),$E2-3*(B1-1)+D$1,FALSE)</f>
        <v>Bristol City</v>
      </c>
      <c r="E58" s="30" t="str">
        <f ca="1">VLOOKUP($B58,INDIRECT("data!$"&amp;H2&amp;"$3:$CZ$554"),$E2-3*(B1-1)+E$1,FALSE)</f>
        <v>Aston Villa</v>
      </c>
      <c r="F58" s="29">
        <f ca="1">VLOOKUP($B58,INDIRECT("data!$"&amp;H2&amp;"$3:$CZ$554"),$E2-3*(B1-1)+F$1,FALSE)</f>
        <v>1</v>
      </c>
      <c r="G58" s="29">
        <f ca="1">VLOOKUP($B58,INDIRECT("data!$"&amp;H2&amp;"$3:$CZ$554"),$E2-3*(B1-1)+G$1,FALSE)</f>
        <v>1</v>
      </c>
      <c r="H58" s="15" t="str">
        <f ca="1">VLOOKUP($B58,INDIRECT("data!$"&amp;H2&amp;"$3:$CZ$554"),$E2-3*(B1-1)+H$1,FALSE)</f>
        <v>D</v>
      </c>
    </row>
    <row r="59" spans="1:8" ht="18" customHeight="1" x14ac:dyDescent="0.25">
      <c r="A59" s="49" t="str">
        <f ca="1">CONCATENATE(B55,"-",B59)</f>
        <v>Aston Villa-All-4</v>
      </c>
      <c r="B59" s="38">
        <v>4</v>
      </c>
      <c r="C59" s="41">
        <f ca="1">VLOOKUP($B59,INDIRECT("data!$"&amp;H2&amp;"$3:$CZ$554"),$E2-3*(B1-1)+C$1,FALSE)</f>
        <v>43365</v>
      </c>
      <c r="D59" s="30" t="str">
        <f ca="1">VLOOKUP($B59,INDIRECT("data!$"&amp;H2&amp;"$3:$CZ$554"),$E2-3*(B1-1)+D$1,FALSE)</f>
        <v>Aston Villa</v>
      </c>
      <c r="E59" s="30" t="str">
        <f ca="1">VLOOKUP($B59,INDIRECT("data!$"&amp;H2&amp;"$3:$CZ$554"),$E2-3*(B1-1)+E$1,FALSE)</f>
        <v>Sheffield Weds</v>
      </c>
      <c r="F59" s="29">
        <f ca="1">VLOOKUP($B59,INDIRECT("data!$"&amp;H2&amp;"$3:$CZ$554"),$E2-3*(B1-1)+F$1,FALSE)</f>
        <v>1</v>
      </c>
      <c r="G59" s="29">
        <f ca="1">VLOOKUP($B59,INDIRECT("data!$"&amp;H2&amp;"$3:$CZ$554"),$E2-3*(B1-1)+G$1,FALSE)</f>
        <v>2</v>
      </c>
      <c r="H59" s="15" t="str">
        <f ca="1">VLOOKUP($B59,INDIRECT("data!$"&amp;H2&amp;"$3:$CZ$554"),$E2-3*(B1-1)+H$1,FALSE)</f>
        <v>A</v>
      </c>
    </row>
    <row r="60" spans="1:8" ht="18" customHeight="1" x14ac:dyDescent="0.25">
      <c r="A60" s="49" t="str">
        <f ca="1">CONCATENATE(B55,"-",B60)</f>
        <v>Aston Villa-All-5</v>
      </c>
      <c r="B60" s="38">
        <v>5</v>
      </c>
      <c r="C60" s="41">
        <f ca="1">VLOOKUP($B60,INDIRECT("data!$"&amp;H2&amp;"$3:$CZ$554"),$E2-3*(B1-1)+C$1,FALSE)</f>
        <v>43361</v>
      </c>
      <c r="D60" s="30" t="str">
        <f ca="1">VLOOKUP($B60,INDIRECT("data!$"&amp;H2&amp;"$3:$CZ$554"),$E2-3*(B1-1)+D$1,FALSE)</f>
        <v>Aston Villa</v>
      </c>
      <c r="E60" s="30" t="str">
        <f ca="1">VLOOKUP($B60,INDIRECT("data!$"&amp;H2&amp;"$3:$CZ$554"),$E2-3*(B1-1)+E$1,FALSE)</f>
        <v>Rotherham</v>
      </c>
      <c r="F60" s="29">
        <f ca="1">VLOOKUP($B60,INDIRECT("data!$"&amp;H2&amp;"$3:$CZ$554"),$E2-3*(B1-1)+F$1,FALSE)</f>
        <v>2</v>
      </c>
      <c r="G60" s="29">
        <f ca="1">VLOOKUP($B60,INDIRECT("data!$"&amp;H2&amp;"$3:$CZ$554"),$E2-3*(B1-1)+G$1,FALSE)</f>
        <v>0</v>
      </c>
      <c r="H60" s="15" t="str">
        <f ca="1">VLOOKUP($B60,INDIRECT("data!$"&amp;H2&amp;"$3:$CZ$554"),$E2-3*(B1-1)+H$1,FALSE)</f>
        <v>H</v>
      </c>
    </row>
    <row r="61" spans="1:8" ht="18" customHeight="1" x14ac:dyDescent="0.25">
      <c r="A61" s="49" t="str">
        <f ca="1">CONCATENATE(B55,"-",B61)</f>
        <v>Aston Villa-All-6</v>
      </c>
      <c r="B61" s="38">
        <v>6</v>
      </c>
      <c r="C61" s="41">
        <f ca="1">VLOOKUP($B61,INDIRECT("data!$"&amp;H2&amp;"$3:$CZ$554"),$E2-3*(B1-1)+C$1,FALSE)</f>
        <v>43358</v>
      </c>
      <c r="D61" s="30" t="str">
        <f ca="1">VLOOKUP($B61,INDIRECT("data!$"&amp;H2&amp;"$3:$CZ$554"),$E2-3*(B1-1)+D$1,FALSE)</f>
        <v>Blackburn</v>
      </c>
      <c r="E61" s="30" t="str">
        <f ca="1">VLOOKUP($B61,INDIRECT("data!$"&amp;H2&amp;"$3:$CZ$554"),$E2-3*(B1-1)+E$1,FALSE)</f>
        <v>Aston Villa</v>
      </c>
      <c r="F61" s="29">
        <f ca="1">VLOOKUP($B61,INDIRECT("data!$"&amp;H2&amp;"$3:$CZ$554"),$E2-3*(B1-1)+F$1,FALSE)</f>
        <v>1</v>
      </c>
      <c r="G61" s="29">
        <f ca="1">VLOOKUP($B61,INDIRECT("data!$"&amp;H2&amp;"$3:$CZ$554"),$E2-3*(B1-1)+G$1,FALSE)</f>
        <v>1</v>
      </c>
      <c r="H61" s="15" t="str">
        <f ca="1">VLOOKUP($B61,INDIRECT("data!$"&amp;H2&amp;"$3:$CZ$554"),$E2-3*(B1-1)+H$1,FALSE)</f>
        <v>D</v>
      </c>
    </row>
    <row r="62" spans="1:8" ht="18" customHeight="1" x14ac:dyDescent="0.25">
      <c r="A62" s="49" t="str">
        <f ca="1">CONCATENATE(B55,"-",B62)</f>
        <v>Aston Villa-All-7</v>
      </c>
      <c r="B62" s="38">
        <v>7</v>
      </c>
      <c r="C62" s="41">
        <f ca="1">VLOOKUP($B62,INDIRECT("data!$"&amp;H2&amp;"$3:$CZ$554"),$E2-3*(B1-1)+C$1,FALSE)</f>
        <v>43344</v>
      </c>
      <c r="D62" s="30" t="str">
        <f ca="1">VLOOKUP($B62,INDIRECT("data!$"&amp;H2&amp;"$3:$CZ$554"),$E2-3*(B1-1)+D$1,FALSE)</f>
        <v>Sheffield United</v>
      </c>
      <c r="E62" s="30" t="str">
        <f ca="1">VLOOKUP($B62,INDIRECT("data!$"&amp;H2&amp;"$3:$CZ$554"),$E2-3*(B1-1)+E$1,FALSE)</f>
        <v>Aston Villa</v>
      </c>
      <c r="F62" s="29">
        <f ca="1">VLOOKUP($B62,INDIRECT("data!$"&amp;H2&amp;"$3:$CZ$554"),$E2-3*(B1-1)+F$1,FALSE)</f>
        <v>4</v>
      </c>
      <c r="G62" s="29">
        <f ca="1">VLOOKUP($B62,INDIRECT("data!$"&amp;H2&amp;"$3:$CZ$554"),$E2-3*(B1-1)+G$1,FALSE)</f>
        <v>1</v>
      </c>
      <c r="H62" s="15" t="str">
        <f ca="1">VLOOKUP($B62,INDIRECT("data!$"&amp;H2&amp;"$3:$CZ$554"),$E2-3*(B1-1)+H$1,FALSE)</f>
        <v>H</v>
      </c>
    </row>
    <row r="63" spans="1:8" ht="18" customHeight="1" x14ac:dyDescent="0.25">
      <c r="A63" s="49" t="str">
        <f ca="1">CONCATENATE(B55,"-",B63)</f>
        <v>Aston Villa-All-8</v>
      </c>
      <c r="B63" s="38">
        <v>8</v>
      </c>
      <c r="C63" s="41">
        <f ca="1">VLOOKUP($B63,INDIRECT("data!$"&amp;H2&amp;"$3:$CZ$554"),$E2-3*(B1-1)+C$1,FALSE)</f>
        <v>43337</v>
      </c>
      <c r="D63" s="30" t="str">
        <f ca="1">VLOOKUP($B63,INDIRECT("data!$"&amp;H2&amp;"$3:$CZ$554"),$E2-3*(B1-1)+D$1,FALSE)</f>
        <v>Aston Villa</v>
      </c>
      <c r="E63" s="30" t="str">
        <f ca="1">VLOOKUP($B63,INDIRECT("data!$"&amp;H2&amp;"$3:$CZ$554"),$E2-3*(B1-1)+E$1,FALSE)</f>
        <v>Reading</v>
      </c>
      <c r="F63" s="29">
        <f ca="1">VLOOKUP($B63,INDIRECT("data!$"&amp;H2&amp;"$3:$CZ$554"),$E2-3*(B1-1)+F$1,FALSE)</f>
        <v>1</v>
      </c>
      <c r="G63" s="29">
        <f ca="1">VLOOKUP($B63,INDIRECT("data!$"&amp;H2&amp;"$3:$CZ$554"),$E2-3*(B1-1)+G$1,FALSE)</f>
        <v>1</v>
      </c>
      <c r="H63" s="15" t="str">
        <f ca="1">VLOOKUP($B63,INDIRECT("data!$"&amp;H2&amp;"$3:$CZ$554"),$E2-3*(B1-1)+H$1,FALSE)</f>
        <v>D</v>
      </c>
    </row>
    <row r="64" spans="1:8" ht="18" customHeight="1" x14ac:dyDescent="0.25">
      <c r="A64" s="49" t="str">
        <f ca="1">CONCATENATE(B55,"-",B64)</f>
        <v>Aston Villa-All-9</v>
      </c>
      <c r="B64" s="38">
        <v>9</v>
      </c>
      <c r="C64" s="41">
        <f ca="1">VLOOKUP($B64,INDIRECT("data!$"&amp;H2&amp;"$3:$CZ$554"),$E2-3*(B1-1)+C$1,FALSE)</f>
        <v>43334</v>
      </c>
      <c r="D64" s="30" t="str">
        <f ca="1">VLOOKUP($B64,INDIRECT("data!$"&amp;H2&amp;"$3:$CZ$554"),$E2-3*(B1-1)+D$1,FALSE)</f>
        <v>Aston Villa</v>
      </c>
      <c r="E64" s="30" t="str">
        <f ca="1">VLOOKUP($B64,INDIRECT("data!$"&amp;H2&amp;"$3:$CZ$554"),$E2-3*(B1-1)+E$1,FALSE)</f>
        <v>Brentford</v>
      </c>
      <c r="F64" s="29">
        <f ca="1">VLOOKUP($B64,INDIRECT("data!$"&amp;H2&amp;"$3:$CZ$554"),$E2-3*(B1-1)+F$1,FALSE)</f>
        <v>2</v>
      </c>
      <c r="G64" s="29">
        <f ca="1">VLOOKUP($B64,INDIRECT("data!$"&amp;H2&amp;"$3:$CZ$554"),$E2-3*(B1-1)+G$1,FALSE)</f>
        <v>2</v>
      </c>
      <c r="H64" s="15" t="str">
        <f ca="1">VLOOKUP($B64,INDIRECT("data!$"&amp;H2&amp;"$3:$CZ$554"),$E2-3*(B1-1)+H$1,FALSE)</f>
        <v>D</v>
      </c>
    </row>
    <row r="65" spans="1:8" ht="18" customHeight="1" x14ac:dyDescent="0.25">
      <c r="A65" s="49" t="str">
        <f ca="1">CONCATENATE(B55,"-",B65)</f>
        <v>Aston Villa-All-10</v>
      </c>
      <c r="B65" s="38">
        <v>10</v>
      </c>
      <c r="C65" s="41">
        <f ca="1">VLOOKUP($B65,INDIRECT("data!$"&amp;H2&amp;"$3:$CZ$554"),$E2-3*(B1-1)+C$1,FALSE)</f>
        <v>43330</v>
      </c>
      <c r="D65" s="30" t="str">
        <f ca="1">VLOOKUP($B65,INDIRECT("data!$"&amp;H2&amp;"$3:$CZ$554"),$E2-3*(B1-1)+D$1,FALSE)</f>
        <v>Ipswich</v>
      </c>
      <c r="E65" s="30" t="str">
        <f ca="1">VLOOKUP($B65,INDIRECT("data!$"&amp;H2&amp;"$3:$CZ$554"),$E2-3*(B1-1)+E$1,FALSE)</f>
        <v>Aston Villa</v>
      </c>
      <c r="F65" s="29">
        <f ca="1">VLOOKUP($B65,INDIRECT("data!$"&amp;H2&amp;"$3:$CZ$554"),$E2-3*(B1-1)+F$1,FALSE)</f>
        <v>1</v>
      </c>
      <c r="G65" s="29">
        <f ca="1">VLOOKUP($B65,INDIRECT("data!$"&amp;H2&amp;"$3:$CZ$554"),$E2-3*(B1-1)+G$1,FALSE)</f>
        <v>1</v>
      </c>
      <c r="H65" s="15" t="str">
        <f ca="1">VLOOKUP($B65,INDIRECT("data!$"&amp;H2&amp;"$3:$CZ$554"),$E2-3*(B1-1)+H$1,FALSE)</f>
        <v>D</v>
      </c>
    </row>
    <row r="66" spans="1:8" ht="18" customHeight="1" x14ac:dyDescent="0.25">
      <c r="B66" s="42" t="s">
        <v>23</v>
      </c>
      <c r="C66" s="43"/>
      <c r="D66" s="44"/>
      <c r="E66" s="44"/>
      <c r="F66" s="46">
        <f ca="1">SUM(F56:F63)</f>
        <v>15</v>
      </c>
      <c r="G66" s="46">
        <f ca="1">SUM(G56:G63)</f>
        <v>10</v>
      </c>
      <c r="H66" s="42"/>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AA153"/>
  <sheetViews>
    <sheetView showGridLines="0" showRowColHeaders="0" zoomScale="85" zoomScaleNormal="85" workbookViewId="0">
      <selection activeCell="B1" sqref="B1:Q1"/>
    </sheetView>
  </sheetViews>
  <sheetFormatPr defaultColWidth="4.7109375" defaultRowHeight="20.100000000000001" customHeight="1" x14ac:dyDescent="0.25"/>
  <cols>
    <col min="1" max="16384" width="4.7109375" style="410"/>
  </cols>
  <sheetData>
    <row r="1" spans="1:18" ht="20.100000000000001" customHeight="1" x14ac:dyDescent="0.25">
      <c r="B1" s="1303" t="str">
        <f>CONCATENATE('SELECT LEAGUE'!B5," 2018/2019 - LEAGUE  SUMMARY")</f>
        <v>England Championship 2018/2019 - LEAGUE  SUMMARY</v>
      </c>
      <c r="C1" s="1303"/>
      <c r="D1" s="1303"/>
      <c r="E1" s="1303"/>
      <c r="F1" s="1303"/>
      <c r="G1" s="1303"/>
      <c r="H1" s="1303"/>
      <c r="I1" s="1303"/>
      <c r="J1" s="1303"/>
      <c r="K1" s="1303"/>
      <c r="L1" s="1303"/>
      <c r="M1" s="1303"/>
      <c r="N1" s="1303"/>
      <c r="O1" s="1303"/>
      <c r="P1" s="1303"/>
      <c r="Q1" s="1303"/>
    </row>
    <row r="2" spans="1:18" ht="9.9499999999999993" customHeight="1" x14ac:dyDescent="0.25">
      <c r="B2" s="411"/>
      <c r="C2" s="411"/>
      <c r="D2" s="411"/>
      <c r="E2" s="411"/>
      <c r="F2" s="411"/>
      <c r="G2" s="411"/>
      <c r="H2" s="411"/>
      <c r="I2" s="411"/>
      <c r="J2" s="411"/>
      <c r="K2" s="411"/>
      <c r="L2" s="411"/>
      <c r="M2" s="411"/>
      <c r="N2" s="411"/>
      <c r="O2" s="411"/>
      <c r="P2" s="411"/>
    </row>
    <row r="3" spans="1:18" ht="20.100000000000001" customHeight="1" x14ac:dyDescent="0.25">
      <c r="D3" s="1316" t="s">
        <v>516</v>
      </c>
      <c r="E3" s="1316"/>
      <c r="F3" s="1316"/>
      <c r="G3" s="1316"/>
      <c r="H3" s="1304" t="s">
        <v>457</v>
      </c>
      <c r="I3" s="1304"/>
      <c r="J3" s="1304"/>
      <c r="K3" s="1304"/>
      <c r="L3" s="1076" t="s">
        <v>458</v>
      </c>
      <c r="M3" s="1076"/>
      <c r="N3" s="1076"/>
      <c r="O3" s="1076"/>
    </row>
    <row r="4" spans="1:18" ht="20.100000000000001" customHeight="1" x14ac:dyDescent="0.25">
      <c r="D4" s="1318" t="s">
        <v>517</v>
      </c>
      <c r="E4" s="1319"/>
      <c r="F4" s="1319"/>
      <c r="G4" s="1320"/>
      <c r="H4" s="1305" t="s">
        <v>427</v>
      </c>
      <c r="I4" s="1306"/>
      <c r="J4" s="1306" t="s">
        <v>295</v>
      </c>
      <c r="K4" s="1307"/>
      <c r="L4" s="1308" t="s">
        <v>427</v>
      </c>
      <c r="M4" s="1309"/>
      <c r="N4" s="1309" t="s">
        <v>295</v>
      </c>
      <c r="O4" s="1310"/>
    </row>
    <row r="5" spans="1:18" ht="20.100000000000001" customHeight="1" x14ac:dyDescent="0.25">
      <c r="D5" s="1317">
        <f>HLOOKUP('SELECT LEAGUE'!B5,teams!A26:W53,28,FALSE)</f>
        <v>552</v>
      </c>
      <c r="E5" s="1317"/>
      <c r="F5" s="1317"/>
      <c r="G5" s="1317"/>
      <c r="H5" s="1311">
        <f ca="1">COUNTIF(data!EI3:EI554,"Yes")</f>
        <v>144</v>
      </c>
      <c r="I5" s="1312"/>
      <c r="J5" s="1313">
        <f t="shared" ref="J5" ca="1" si="0">H5*100/(H5+L5)</f>
        <v>26.086956521739129</v>
      </c>
      <c r="K5" s="1314"/>
      <c r="L5" s="1298">
        <f ca="1">D5-H5</f>
        <v>408</v>
      </c>
      <c r="M5" s="1047"/>
      <c r="N5" s="1101">
        <f t="shared" ref="N5" ca="1" si="1">L5*100/(H5+L5)</f>
        <v>73.913043478260875</v>
      </c>
      <c r="O5" s="1315"/>
    </row>
    <row r="6" spans="1:18" ht="5.0999999999999996" customHeight="1" x14ac:dyDescent="0.25">
      <c r="D6" s="412"/>
      <c r="E6" s="412"/>
      <c r="F6" s="412"/>
      <c r="G6" s="412"/>
      <c r="H6" s="413"/>
      <c r="I6" s="413"/>
      <c r="J6" s="414"/>
      <c r="K6" s="414"/>
      <c r="L6" s="414"/>
      <c r="M6" s="414"/>
    </row>
    <row r="7" spans="1:18" ht="20.100000000000001" customHeight="1" x14ac:dyDescent="0.25">
      <c r="B7" s="415"/>
      <c r="C7" s="415"/>
      <c r="D7" s="1321">
        <f t="shared" ref="D7" ca="1" si="2">J5</f>
        <v>26.086956521739129</v>
      </c>
      <c r="E7" s="1322"/>
      <c r="F7" s="1322"/>
      <c r="G7" s="1322"/>
      <c r="H7" s="1322"/>
      <c r="I7" s="1322"/>
      <c r="J7" s="1322"/>
      <c r="K7" s="1322"/>
      <c r="L7" s="1322"/>
      <c r="M7" s="1322"/>
      <c r="N7" s="1322"/>
      <c r="O7" s="1322"/>
    </row>
    <row r="8" spans="1:18" ht="9.9499999999999993" customHeight="1" x14ac:dyDescent="0.25">
      <c r="B8" s="415"/>
      <c r="C8" s="415"/>
      <c r="D8" s="412"/>
      <c r="E8" s="412"/>
      <c r="F8" s="412"/>
      <c r="G8" s="412"/>
      <c r="H8" s="413"/>
      <c r="I8" s="413"/>
      <c r="J8" s="413"/>
      <c r="K8" s="414"/>
      <c r="L8" s="414"/>
      <c r="M8" s="414"/>
    </row>
    <row r="9" spans="1:18" ht="20.100000000000001" customHeight="1" x14ac:dyDescent="0.25">
      <c r="B9" s="1323" t="s">
        <v>290</v>
      </c>
      <c r="C9" s="1323"/>
      <c r="D9" s="1323"/>
      <c r="E9" s="1323"/>
      <c r="F9" s="1324" t="s">
        <v>459</v>
      </c>
      <c r="G9" s="1325"/>
      <c r="H9" s="1325"/>
      <c r="I9" s="1326"/>
      <c r="J9" s="1327" t="s">
        <v>460</v>
      </c>
      <c r="K9" s="1328"/>
      <c r="L9" s="1328"/>
      <c r="M9" s="1329"/>
      <c r="N9" s="1327" t="s">
        <v>461</v>
      </c>
      <c r="O9" s="1328"/>
      <c r="P9" s="1328"/>
      <c r="Q9" s="1329"/>
    </row>
    <row r="10" spans="1:18" ht="24.95" customHeight="1" x14ac:dyDescent="0.25">
      <c r="B10" s="1323"/>
      <c r="C10" s="1323"/>
      <c r="D10" s="1323"/>
      <c r="E10" s="1323"/>
      <c r="F10" s="1305" t="s">
        <v>427</v>
      </c>
      <c r="G10" s="1306"/>
      <c r="H10" s="1330" t="s">
        <v>462</v>
      </c>
      <c r="I10" s="1331"/>
      <c r="J10" s="1332" t="s">
        <v>427</v>
      </c>
      <c r="K10" s="1333"/>
      <c r="L10" s="1334" t="s">
        <v>462</v>
      </c>
      <c r="M10" s="1335"/>
      <c r="N10" s="1332" t="s">
        <v>427</v>
      </c>
      <c r="O10" s="1333"/>
      <c r="P10" s="1334" t="s">
        <v>462</v>
      </c>
      <c r="Q10" s="1335"/>
    </row>
    <row r="11" spans="1:18" ht="20.100000000000001" customHeight="1" x14ac:dyDescent="0.25">
      <c r="B11" s="1336" t="s">
        <v>463</v>
      </c>
      <c r="C11" s="1336"/>
      <c r="D11" s="1336"/>
      <c r="E11" s="1336"/>
      <c r="F11" s="1165">
        <f ca="1">SUM(data!$BZ$3:$BZ$554)</f>
        <v>212</v>
      </c>
      <c r="G11" s="1166"/>
      <c r="H11" s="1337">
        <f ca="1">F11/$H$5</f>
        <v>1.4722222222222223</v>
      </c>
      <c r="I11" s="1338"/>
      <c r="J11" s="1064">
        <f ca="1">SUM(data!$CC$3:$CC$554)</f>
        <v>87</v>
      </c>
      <c r="K11" s="1065"/>
      <c r="L11" s="1290">
        <f ca="1">J11/$H$5</f>
        <v>0.60416666666666663</v>
      </c>
      <c r="M11" s="1291"/>
      <c r="N11" s="1064">
        <f ca="1">SUM(data!$DD$3:$DD$554)</f>
        <v>125</v>
      </c>
      <c r="O11" s="1065"/>
      <c r="P11" s="1290">
        <f ca="1">N11/$H$5</f>
        <v>0.86805555555555558</v>
      </c>
      <c r="Q11" s="1291"/>
    </row>
    <row r="12" spans="1:18" ht="20.100000000000001" customHeight="1" x14ac:dyDescent="0.25">
      <c r="B12" s="1280" t="s">
        <v>464</v>
      </c>
      <c r="C12" s="1280"/>
      <c r="D12" s="1280"/>
      <c r="E12" s="1280"/>
      <c r="F12" s="1143">
        <f ca="1">SUM(data!$CA$3:$CA$554)</f>
        <v>163</v>
      </c>
      <c r="G12" s="1144"/>
      <c r="H12" s="1301">
        <f ca="1">F12/$H$5</f>
        <v>1.1319444444444444</v>
      </c>
      <c r="I12" s="1302"/>
      <c r="J12" s="1070">
        <f ca="1">SUM(data!$CD$3:$CD$554)</f>
        <v>68</v>
      </c>
      <c r="K12" s="1071"/>
      <c r="L12" s="1292">
        <f ca="1">J12/$H$5</f>
        <v>0.47222222222222221</v>
      </c>
      <c r="M12" s="1293"/>
      <c r="N12" s="1070">
        <f ca="1">SUM(data!$DE$3:$DE$554)</f>
        <v>95</v>
      </c>
      <c r="O12" s="1071"/>
      <c r="P12" s="1292">
        <f ca="1">N12/$H$5</f>
        <v>0.65972222222222221</v>
      </c>
      <c r="Q12" s="1293"/>
    </row>
    <row r="13" spans="1:18" ht="20.100000000000001" customHeight="1" x14ac:dyDescent="0.25">
      <c r="B13" s="1280" t="s">
        <v>465</v>
      </c>
      <c r="C13" s="1280"/>
      <c r="D13" s="1280"/>
      <c r="E13" s="1280"/>
      <c r="F13" s="1294">
        <f t="shared" ref="F13" ca="1" si="3">F11+F12</f>
        <v>375</v>
      </c>
      <c r="G13" s="1295"/>
      <c r="H13" s="1296">
        <f ca="1">H11+H12</f>
        <v>2.604166666666667</v>
      </c>
      <c r="I13" s="1297"/>
      <c r="J13" s="1298">
        <f t="shared" ref="J13" ca="1" si="4">J11+J12</f>
        <v>155</v>
      </c>
      <c r="K13" s="1047"/>
      <c r="L13" s="1299">
        <f ca="1">L11+L12</f>
        <v>1.0763888888888888</v>
      </c>
      <c r="M13" s="1300"/>
      <c r="N13" s="1298">
        <f t="shared" ref="N13" ca="1" si="5">N11+N12</f>
        <v>220</v>
      </c>
      <c r="O13" s="1047"/>
      <c r="P13" s="1299">
        <f ca="1">P11+P12</f>
        <v>1.5277777777777777</v>
      </c>
      <c r="Q13" s="1300"/>
    </row>
    <row r="14" spans="1:18" ht="9.9499999999999993" customHeight="1" x14ac:dyDescent="0.25">
      <c r="A14" s="416"/>
      <c r="B14" s="416"/>
      <c r="C14" s="416"/>
      <c r="D14" s="416"/>
      <c r="E14" s="409"/>
      <c r="F14" s="409"/>
    </row>
    <row r="15" spans="1:18" ht="20.100000000000001" customHeight="1" x14ac:dyDescent="0.25">
      <c r="B15" s="1080" t="s">
        <v>466</v>
      </c>
      <c r="C15" s="1081"/>
      <c r="D15" s="1082"/>
      <c r="E15" s="1233" t="s">
        <v>467</v>
      </c>
      <c r="F15" s="1234"/>
      <c r="G15" s="1234" t="s">
        <v>295</v>
      </c>
      <c r="H15" s="1237"/>
      <c r="I15" s="1087" t="s">
        <v>428</v>
      </c>
      <c r="J15" s="1087"/>
      <c r="K15" s="1087"/>
      <c r="L15" s="1087"/>
      <c r="M15" s="1087" t="s">
        <v>429</v>
      </c>
      <c r="N15" s="1087"/>
      <c r="O15" s="1087"/>
      <c r="P15" s="1087"/>
      <c r="Q15" s="1285" t="s">
        <v>345</v>
      </c>
      <c r="R15" s="1286"/>
    </row>
    <row r="16" spans="1:18" ht="20.100000000000001" customHeight="1" x14ac:dyDescent="0.25">
      <c r="B16" s="1083"/>
      <c r="C16" s="1084"/>
      <c r="D16" s="1085"/>
      <c r="E16" s="1235"/>
      <c r="F16" s="1236"/>
      <c r="G16" s="1236"/>
      <c r="H16" s="1238"/>
      <c r="I16" s="1289" t="s">
        <v>468</v>
      </c>
      <c r="J16" s="1234"/>
      <c r="K16" s="1234" t="s">
        <v>187</v>
      </c>
      <c r="L16" s="1237"/>
      <c r="M16" s="1289" t="s">
        <v>468</v>
      </c>
      <c r="N16" s="1234"/>
      <c r="O16" s="1234" t="s">
        <v>187</v>
      </c>
      <c r="P16" s="1237"/>
      <c r="Q16" s="1287"/>
      <c r="R16" s="1288"/>
    </row>
    <row r="17" spans="2:27" ht="20.100000000000001" customHeight="1" x14ac:dyDescent="0.25">
      <c r="B17" s="1282" t="s">
        <v>469</v>
      </c>
      <c r="C17" s="1282"/>
      <c r="D17" s="1282"/>
      <c r="E17" s="1064">
        <f ca="1">COUNTIF(data!$CB$3:$CB$554,"H")</f>
        <v>59</v>
      </c>
      <c r="F17" s="1065"/>
      <c r="G17" s="1283">
        <f t="shared" ref="G17" ca="1" si="6">E17*100/(E17+E18+E19)</f>
        <v>40.972222222222221</v>
      </c>
      <c r="H17" s="1284"/>
      <c r="I17" s="1095">
        <f ca="1">AVERAGEIF(data!$EI$3:$EI$554,"Yes",data!$CV$3:$CV$554)</f>
        <v>2.4505555555555545</v>
      </c>
      <c r="J17" s="1116"/>
      <c r="K17" s="1116">
        <f ca="1">AVERAGEIF(data!$EI$3:$EI$554,"Yes",data!$CS$3:$CS$554)</f>
        <v>2.4449305555555565</v>
      </c>
      <c r="L17" s="1096"/>
      <c r="M17" s="1095">
        <f ca="1">AVERAGEIF(data!$CB$3:$CB$554,"H",data!$CV$3:$CV$554)</f>
        <v>2.2474576271186444</v>
      </c>
      <c r="N17" s="1116"/>
      <c r="O17" s="1116">
        <f ca="1">AVERAGEIF(data!$CB$3:$CB$554,"H",data!$CS$3:$CS$554)</f>
        <v>2.2427118644067789</v>
      </c>
      <c r="P17" s="1096"/>
      <c r="Q17" s="1095">
        <f t="shared" ref="Q17:Q19" ca="1" si="7">IFERROR(100/G17,"-")</f>
        <v>2.4406779661016951</v>
      </c>
      <c r="R17" s="1096"/>
    </row>
    <row r="18" spans="2:27" ht="20.100000000000001" customHeight="1" x14ac:dyDescent="0.25">
      <c r="B18" s="1281" t="s">
        <v>182</v>
      </c>
      <c r="C18" s="1281"/>
      <c r="D18" s="1281"/>
      <c r="E18" s="1156">
        <f ca="1">COUNTIF(data!$CB$3:$CB$554,"D")</f>
        <v>48</v>
      </c>
      <c r="F18" s="1157"/>
      <c r="G18" s="1269">
        <f t="shared" ref="G18:G19" ca="1" si="8">E18*100/($E$17+$E$18+$E$19)</f>
        <v>33.333333333333336</v>
      </c>
      <c r="H18" s="1270"/>
      <c r="I18" s="1128">
        <f ca="1">AVERAGEIF(data!$EI$3:$EI$554,"Yes",data!$CW$3:$CW$554)</f>
        <v>3.5006250000000021</v>
      </c>
      <c r="J18" s="1159"/>
      <c r="K18" s="1159">
        <f ca="1">AVERAGEIF(data!$EI$3:$EI$554,"Yes",data!$CT$3:$CT$554)</f>
        <v>3.5188194444444436</v>
      </c>
      <c r="L18" s="1129"/>
      <c r="M18" s="1128">
        <f ca="1">AVERAGEIF(data!$CB$3:$CB$554,"D",data!$CW$3:$CW$554)</f>
        <v>3.4504166666666669</v>
      </c>
      <c r="N18" s="1159"/>
      <c r="O18" s="1159">
        <f ca="1">AVERAGEIF(data!$CB$3:$CB$554,"D",data!$CT$3:$CT$554)</f>
        <v>3.4781250000000004</v>
      </c>
      <c r="P18" s="1129"/>
      <c r="Q18" s="1128">
        <f t="shared" ca="1" si="7"/>
        <v>3</v>
      </c>
      <c r="R18" s="1129"/>
    </row>
    <row r="19" spans="2:27" ht="20.100000000000001" customHeight="1" x14ac:dyDescent="0.25">
      <c r="B19" s="1280" t="s">
        <v>470</v>
      </c>
      <c r="C19" s="1280"/>
      <c r="D19" s="1280"/>
      <c r="E19" s="1070">
        <f ca="1">COUNTIF(data!$CB$3:$CB$554,"A")</f>
        <v>37</v>
      </c>
      <c r="F19" s="1071"/>
      <c r="G19" s="1272">
        <f t="shared" ca="1" si="8"/>
        <v>25.694444444444443</v>
      </c>
      <c r="H19" s="1273"/>
      <c r="I19" s="1217">
        <f ca="1">AVERAGEIF(data!$EI$3:$EI$554,"Yes",data!$CX$3:$CX$554)</f>
        <v>3.7868749999999998</v>
      </c>
      <c r="J19" s="1154"/>
      <c r="K19" s="1154">
        <f ca="1">AVERAGEIF(data!$EI$3:$EI$554,"Yes",data!$CU$3:$CU$554)</f>
        <v>3.7993055555555566</v>
      </c>
      <c r="L19" s="1155"/>
      <c r="M19" s="1217">
        <f ca="1">AVERAGEIF(data!$CB$3:$CB$554,"A",data!$CX$3:$CX$554)</f>
        <v>3.416216216216216</v>
      </c>
      <c r="N19" s="1154"/>
      <c r="O19" s="1154">
        <f ca="1">AVERAGEIF(data!$CB$3:$CB$554,"A",data!$CU$3:$CU$554)</f>
        <v>3.4535135135135131</v>
      </c>
      <c r="P19" s="1155"/>
      <c r="Q19" s="1217">
        <f t="shared" ca="1" si="7"/>
        <v>3.8918918918918921</v>
      </c>
      <c r="R19" s="1155"/>
    </row>
    <row r="20" spans="2:27" ht="20.100000000000001" customHeight="1" x14ac:dyDescent="0.25">
      <c r="B20" s="417"/>
      <c r="C20" s="417"/>
      <c r="D20" s="417"/>
      <c r="E20" s="418"/>
      <c r="F20" s="1277" t="s">
        <v>471</v>
      </c>
      <c r="G20" s="1278"/>
      <c r="H20" s="1278"/>
      <c r="I20" s="1208">
        <f t="shared" ref="I20" ca="1" si="9">IFERROR(100/I17+100/I18+100/I19,"-")</f>
        <v>95.78039852198556</v>
      </c>
      <c r="J20" s="1279"/>
      <c r="K20" s="1279">
        <f t="shared" ref="K20" ca="1" si="10">IFERROR(100/K17+100/K18+100/K19,"-")</f>
        <v>95.640178812310751</v>
      </c>
      <c r="L20" s="1210"/>
      <c r="M20" s="1208">
        <f t="shared" ref="M20" ca="1" si="11">IFERROR(100/M17+100/M18+100/M19,"-")</f>
        <v>102.7488798680284</v>
      </c>
      <c r="N20" s="1279"/>
      <c r="O20" s="1279">
        <f t="shared" ref="O20" ca="1" si="12">IFERROR(100/O17+100/O18+100/O19,"-")</f>
        <v>102.29601670039791</v>
      </c>
      <c r="P20" s="1210"/>
      <c r="Q20" s="1279">
        <f t="shared" ref="Q20" ca="1" si="13">IFERROR(100/Q17+100/Q18+100/Q19,"-")</f>
        <v>100</v>
      </c>
      <c r="R20" s="1210"/>
    </row>
    <row r="21" spans="2:27" ht="9.9499999999999993" customHeight="1" x14ac:dyDescent="0.25">
      <c r="B21" s="419"/>
      <c r="C21" s="419"/>
      <c r="D21" s="419"/>
      <c r="E21" s="420"/>
      <c r="F21" s="420"/>
      <c r="G21" s="421"/>
      <c r="H21" s="421"/>
      <c r="L21" s="419"/>
      <c r="M21" s="419"/>
      <c r="N21" s="419"/>
      <c r="O21" s="420"/>
      <c r="P21" s="420"/>
      <c r="Q21" s="421"/>
      <c r="R21" s="421"/>
    </row>
    <row r="22" spans="2:27" ht="20.100000000000001" customHeight="1" x14ac:dyDescent="0.25">
      <c r="B22" s="1185" t="s">
        <v>472</v>
      </c>
      <c r="C22" s="1186"/>
      <c r="D22" s="1187"/>
      <c r="E22" s="1117" t="s">
        <v>467</v>
      </c>
      <c r="F22" s="1118"/>
      <c r="G22" s="1118" t="s">
        <v>295</v>
      </c>
      <c r="H22" s="1121"/>
      <c r="I22" s="1123" t="s">
        <v>345</v>
      </c>
      <c r="J22" s="1124"/>
      <c r="L22" s="1185" t="s">
        <v>473</v>
      </c>
      <c r="M22" s="1186"/>
      <c r="N22" s="1187"/>
      <c r="O22" s="1117" t="s">
        <v>467</v>
      </c>
      <c r="P22" s="1118"/>
      <c r="Q22" s="1118" t="s">
        <v>295</v>
      </c>
      <c r="R22" s="1121"/>
      <c r="S22" s="1123" t="s">
        <v>345</v>
      </c>
      <c r="T22" s="1124"/>
    </row>
    <row r="23" spans="2:27" ht="20.100000000000001" customHeight="1" x14ac:dyDescent="0.25">
      <c r="B23" s="1188"/>
      <c r="C23" s="1189"/>
      <c r="D23" s="1190"/>
      <c r="E23" s="1119"/>
      <c r="F23" s="1120"/>
      <c r="G23" s="1120"/>
      <c r="H23" s="1122"/>
      <c r="I23" s="1125"/>
      <c r="J23" s="1126"/>
      <c r="L23" s="1188"/>
      <c r="M23" s="1189"/>
      <c r="N23" s="1190"/>
      <c r="O23" s="1119"/>
      <c r="P23" s="1120"/>
      <c r="Q23" s="1120"/>
      <c r="R23" s="1122"/>
      <c r="S23" s="1125"/>
      <c r="T23" s="1126"/>
    </row>
    <row r="24" spans="2:27" ht="20.100000000000001" customHeight="1" x14ac:dyDescent="0.25">
      <c r="B24" s="1092" t="s">
        <v>469</v>
      </c>
      <c r="C24" s="1092"/>
      <c r="D24" s="1092"/>
      <c r="E24" s="1064">
        <f ca="1">COUNTIF(data!$CE$3:$CE$554,"H")</f>
        <v>42</v>
      </c>
      <c r="F24" s="1065"/>
      <c r="G24" s="1275">
        <f t="shared" ref="G24:G26" ca="1" si="14">E24*100/($E$24+$E$25+$E$26)</f>
        <v>29.166666666666668</v>
      </c>
      <c r="H24" s="1276"/>
      <c r="I24" s="1095">
        <f t="shared" ref="I24" ca="1" si="15">IFERROR(100/G24,"-")</f>
        <v>3.4285714285714284</v>
      </c>
      <c r="J24" s="1096"/>
      <c r="L24" s="1092" t="s">
        <v>469</v>
      </c>
      <c r="M24" s="1092"/>
      <c r="N24" s="1092"/>
      <c r="O24" s="1064">
        <f ca="1">COUNTIF(data!$DF$3:$DF$554,"H")</f>
        <v>49</v>
      </c>
      <c r="P24" s="1065"/>
      <c r="Q24" s="1275">
        <f t="shared" ref="Q24:Q26" ca="1" si="16">O24*100/($O$24+$O$25+$O$26)</f>
        <v>34.027777777777779</v>
      </c>
      <c r="R24" s="1276"/>
      <c r="S24" s="1095">
        <f t="shared" ref="S24:S26" ca="1" si="17">IFERROR(100/Q24,"-")</f>
        <v>2.9387755102040813</v>
      </c>
      <c r="T24" s="1096"/>
    </row>
    <row r="25" spans="2:27" ht="20.100000000000001" customHeight="1" x14ac:dyDescent="0.25">
      <c r="B25" s="1274" t="s">
        <v>182</v>
      </c>
      <c r="C25" s="1274"/>
      <c r="D25" s="1274"/>
      <c r="E25" s="1156">
        <f ca="1">COUNTIF(data!$CE$3:$CE$554,"D")</f>
        <v>73</v>
      </c>
      <c r="F25" s="1157"/>
      <c r="G25" s="1269">
        <f t="shared" ca="1" si="14"/>
        <v>50.694444444444443</v>
      </c>
      <c r="H25" s="1270"/>
      <c r="I25" s="1128">
        <f t="shared" ref="I25:I26" ca="1" si="18">IFERROR(100/G25,"-")</f>
        <v>1.9726027397260275</v>
      </c>
      <c r="J25" s="1129"/>
      <c r="L25" s="1274" t="s">
        <v>182</v>
      </c>
      <c r="M25" s="1274"/>
      <c r="N25" s="1274"/>
      <c r="O25" s="1156">
        <f ca="1">COUNTIF(data!$DF$3:$DF$554,"D")</f>
        <v>62</v>
      </c>
      <c r="P25" s="1157"/>
      <c r="Q25" s="1269">
        <f t="shared" ca="1" si="16"/>
        <v>43.055555555555557</v>
      </c>
      <c r="R25" s="1270"/>
      <c r="S25" s="1128">
        <f t="shared" ca="1" si="17"/>
        <v>2.32258064516129</v>
      </c>
      <c r="T25" s="1129"/>
    </row>
    <row r="26" spans="2:27" ht="20.100000000000001" customHeight="1" x14ac:dyDescent="0.25">
      <c r="B26" s="1271" t="s">
        <v>470</v>
      </c>
      <c r="C26" s="1271"/>
      <c r="D26" s="1271"/>
      <c r="E26" s="1070">
        <f ca="1">COUNTIF(data!$CE$3:$CE$554,"A")</f>
        <v>29</v>
      </c>
      <c r="F26" s="1071"/>
      <c r="G26" s="1272">
        <f t="shared" ca="1" si="14"/>
        <v>20.138888888888889</v>
      </c>
      <c r="H26" s="1273"/>
      <c r="I26" s="1217">
        <f t="shared" ca="1" si="18"/>
        <v>4.9655172413793105</v>
      </c>
      <c r="J26" s="1155"/>
      <c r="L26" s="1271" t="s">
        <v>470</v>
      </c>
      <c r="M26" s="1271"/>
      <c r="N26" s="1271"/>
      <c r="O26" s="1070">
        <f ca="1">COUNTIF(data!$DF$3:$DF$554,"A")</f>
        <v>33</v>
      </c>
      <c r="P26" s="1071"/>
      <c r="Q26" s="1272">
        <f t="shared" ca="1" si="16"/>
        <v>22.916666666666668</v>
      </c>
      <c r="R26" s="1273"/>
      <c r="S26" s="1217">
        <f t="shared" ca="1" si="17"/>
        <v>4.3636363636363633</v>
      </c>
      <c r="T26" s="1155"/>
    </row>
    <row r="27" spans="2:27" ht="20.100000000000001" customHeight="1" x14ac:dyDescent="0.25">
      <c r="B27" s="419"/>
      <c r="C27" s="419"/>
      <c r="D27" s="419"/>
      <c r="E27" s="420"/>
      <c r="F27" s="420"/>
      <c r="G27" s="421"/>
      <c r="H27" s="421"/>
      <c r="L27" s="419"/>
      <c r="M27" s="419"/>
      <c r="N27" s="419"/>
      <c r="O27" s="420"/>
      <c r="P27" s="420"/>
      <c r="Q27" s="421"/>
      <c r="R27" s="421"/>
    </row>
    <row r="28" spans="2:27" ht="20.100000000000001" customHeight="1" x14ac:dyDescent="0.25">
      <c r="B28" s="1261" t="s">
        <v>474</v>
      </c>
      <c r="C28" s="1261"/>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row>
    <row r="29" spans="2:27" ht="20.100000000000001" customHeight="1" x14ac:dyDescent="0.25">
      <c r="B29" s="1267" t="s">
        <v>475</v>
      </c>
      <c r="C29" s="1268"/>
      <c r="D29" s="1258" t="s">
        <v>294</v>
      </c>
      <c r="E29" s="1258"/>
      <c r="F29" s="1255" t="s">
        <v>295</v>
      </c>
      <c r="G29" s="1255"/>
      <c r="H29" s="1260" t="s">
        <v>345</v>
      </c>
      <c r="I29" s="1244"/>
      <c r="K29" s="1267" t="s">
        <v>476</v>
      </c>
      <c r="L29" s="1268"/>
      <c r="M29" s="1258" t="s">
        <v>294</v>
      </c>
      <c r="N29" s="1258"/>
      <c r="O29" s="1255" t="s">
        <v>295</v>
      </c>
      <c r="P29" s="1255"/>
      <c r="Q29" s="1260" t="s">
        <v>345</v>
      </c>
      <c r="R29" s="1244"/>
      <c r="T29" s="1267" t="s">
        <v>477</v>
      </c>
      <c r="U29" s="1268"/>
      <c r="V29" s="1258" t="s">
        <v>294</v>
      </c>
      <c r="W29" s="1258"/>
      <c r="X29" s="1255" t="s">
        <v>295</v>
      </c>
      <c r="Y29" s="1255"/>
      <c r="Z29" s="1260" t="s">
        <v>345</v>
      </c>
      <c r="AA29" s="1244"/>
    </row>
    <row r="30" spans="2:27" ht="20.100000000000001" customHeight="1" x14ac:dyDescent="0.25">
      <c r="B30" s="1266" t="s">
        <v>478</v>
      </c>
      <c r="C30" s="1266"/>
      <c r="D30" s="1263">
        <f ca="1">SUMPRODUCT(--(data!$DG$3:$DG$554=B30))</f>
        <v>33</v>
      </c>
      <c r="E30" s="1263"/>
      <c r="F30" s="1264">
        <f t="shared" ref="F30:F32" ca="1" si="19">D30*100/$H$5</f>
        <v>22.916666666666668</v>
      </c>
      <c r="G30" s="1264"/>
      <c r="H30" s="1095">
        <f t="shared" ref="H30:H32" ca="1" si="20">IFERROR(100/F30,"-")</f>
        <v>4.3636363636363633</v>
      </c>
      <c r="I30" s="1096"/>
      <c r="K30" s="1266" t="s">
        <v>479</v>
      </c>
      <c r="L30" s="1266"/>
      <c r="M30" s="1263">
        <f ca="1">SUMPRODUCT(--(data!$DG$3:$DG$554=K30))</f>
        <v>9</v>
      </c>
      <c r="N30" s="1263"/>
      <c r="O30" s="1264">
        <f t="shared" ref="O30:O32" ca="1" si="21">M30*100/$H$5</f>
        <v>6.25</v>
      </c>
      <c r="P30" s="1264"/>
      <c r="Q30" s="1095">
        <f t="shared" ref="Q30:Q32" ca="1" si="22">IFERROR(100/O30,"-")</f>
        <v>16</v>
      </c>
      <c r="R30" s="1096"/>
      <c r="T30" s="1266" t="s">
        <v>480</v>
      </c>
      <c r="U30" s="1266"/>
      <c r="V30" s="1263">
        <f ca="1">SUMPRODUCT(--(data!$DG$3:$DG$554=T30))</f>
        <v>0</v>
      </c>
      <c r="W30" s="1263"/>
      <c r="X30" s="1264">
        <f t="shared" ref="X30:X32" ca="1" si="23">V30*100/$H$5</f>
        <v>0</v>
      </c>
      <c r="Y30" s="1264"/>
      <c r="Z30" s="1095" t="str">
        <f t="shared" ref="Z30:Z32" ca="1" si="24">IFERROR(100/X30,"-")</f>
        <v>-</v>
      </c>
      <c r="AA30" s="1096"/>
    </row>
    <row r="31" spans="2:27" ht="20.100000000000001" customHeight="1" x14ac:dyDescent="0.25">
      <c r="B31" s="1265" t="s">
        <v>481</v>
      </c>
      <c r="C31" s="1265"/>
      <c r="D31" s="1131">
        <f ca="1">SUMPRODUCT(--(data!$DG$3:$DG$554=B31))</f>
        <v>25</v>
      </c>
      <c r="E31" s="1131"/>
      <c r="F31" s="1127">
        <f t="shared" ca="1" si="19"/>
        <v>17.361111111111111</v>
      </c>
      <c r="G31" s="1127"/>
      <c r="H31" s="1128">
        <f t="shared" ca="1" si="20"/>
        <v>5.76</v>
      </c>
      <c r="I31" s="1129"/>
      <c r="K31" s="1265" t="s">
        <v>482</v>
      </c>
      <c r="L31" s="1265"/>
      <c r="M31" s="1131">
        <f ca="1">SUMPRODUCT(--(data!$DG$3:$DG$554=K31))</f>
        <v>31</v>
      </c>
      <c r="N31" s="1131"/>
      <c r="O31" s="1127">
        <f t="shared" ca="1" si="21"/>
        <v>21.527777777777779</v>
      </c>
      <c r="P31" s="1127"/>
      <c r="Q31" s="1128">
        <f t="shared" ca="1" si="22"/>
        <v>4.6451612903225801</v>
      </c>
      <c r="R31" s="1129"/>
      <c r="T31" s="1265" t="s">
        <v>483</v>
      </c>
      <c r="U31" s="1265"/>
      <c r="V31" s="1131">
        <f ca="1">SUMPRODUCT(--(data!$DG$3:$DG$554=T31))</f>
        <v>17</v>
      </c>
      <c r="W31" s="1131"/>
      <c r="X31" s="1127">
        <f t="shared" ca="1" si="23"/>
        <v>11.805555555555555</v>
      </c>
      <c r="Y31" s="1127"/>
      <c r="Z31" s="1128">
        <f t="shared" ca="1" si="24"/>
        <v>8.4705882352941178</v>
      </c>
      <c r="AA31" s="1129"/>
    </row>
    <row r="32" spans="2:27" ht="20.100000000000001" customHeight="1" x14ac:dyDescent="0.25">
      <c r="B32" s="1262" t="s">
        <v>484</v>
      </c>
      <c r="C32" s="1262"/>
      <c r="D32" s="1248">
        <f ca="1">SUMPRODUCT(--(data!$DG$3:$DG$554=B32))</f>
        <v>1</v>
      </c>
      <c r="E32" s="1248"/>
      <c r="F32" s="1232">
        <f t="shared" ca="1" si="19"/>
        <v>0.69444444444444442</v>
      </c>
      <c r="G32" s="1232"/>
      <c r="H32" s="1217">
        <f t="shared" ca="1" si="20"/>
        <v>144</v>
      </c>
      <c r="I32" s="1155"/>
      <c r="K32" s="1262" t="s">
        <v>485</v>
      </c>
      <c r="L32" s="1262"/>
      <c r="M32" s="1248">
        <f ca="1">SUMPRODUCT(--(data!$DG$3:$DG$554=K32))</f>
        <v>8</v>
      </c>
      <c r="N32" s="1248"/>
      <c r="O32" s="1232">
        <f t="shared" ca="1" si="21"/>
        <v>5.5555555555555554</v>
      </c>
      <c r="P32" s="1232"/>
      <c r="Q32" s="1217">
        <f t="shared" ca="1" si="22"/>
        <v>18</v>
      </c>
      <c r="R32" s="1155"/>
      <c r="T32" s="1262" t="s">
        <v>486</v>
      </c>
      <c r="U32" s="1262"/>
      <c r="V32" s="1248">
        <f ca="1">SUMPRODUCT(--(data!$DG$3:$DG$554=T32))</f>
        <v>20</v>
      </c>
      <c r="W32" s="1248"/>
      <c r="X32" s="1232">
        <f t="shared" ca="1" si="23"/>
        <v>13.888888888888889</v>
      </c>
      <c r="Y32" s="1232"/>
      <c r="Z32" s="1217">
        <f t="shared" ca="1" si="24"/>
        <v>7.2</v>
      </c>
      <c r="AA32" s="1155"/>
    </row>
    <row r="34" spans="2:27" ht="20.100000000000001" customHeight="1" x14ac:dyDescent="0.25">
      <c r="B34" s="1261" t="s">
        <v>487</v>
      </c>
      <c r="C34" s="1261"/>
      <c r="D34" s="1261"/>
      <c r="E34" s="1261"/>
      <c r="F34" s="1261"/>
      <c r="G34" s="1261"/>
      <c r="H34" s="1261"/>
      <c r="I34" s="1261"/>
      <c r="J34" s="1261"/>
      <c r="K34" s="1261"/>
      <c r="L34" s="1261"/>
      <c r="M34" s="1261"/>
      <c r="N34" s="1261"/>
      <c r="O34" s="1261"/>
      <c r="P34" s="1261"/>
      <c r="Q34" s="1261"/>
      <c r="R34" s="1261"/>
      <c r="S34" s="1261"/>
      <c r="T34" s="1261"/>
      <c r="U34" s="1261"/>
      <c r="V34" s="1261"/>
      <c r="W34" s="1261"/>
      <c r="X34" s="1261"/>
      <c r="Y34" s="1261"/>
      <c r="Z34" s="1261"/>
      <c r="AA34" s="1261"/>
    </row>
    <row r="35" spans="2:27" ht="20.100000000000001" customHeight="1" x14ac:dyDescent="0.25">
      <c r="B35" s="1087" t="s">
        <v>469</v>
      </c>
      <c r="C35" s="1087"/>
      <c r="D35" s="1258" t="s">
        <v>294</v>
      </c>
      <c r="E35" s="1258"/>
      <c r="F35" s="1255" t="s">
        <v>295</v>
      </c>
      <c r="G35" s="1255"/>
      <c r="H35" s="1260" t="s">
        <v>345</v>
      </c>
      <c r="I35" s="1244"/>
      <c r="K35" s="1087" t="s">
        <v>182</v>
      </c>
      <c r="L35" s="1087"/>
      <c r="M35" s="1258" t="s">
        <v>294</v>
      </c>
      <c r="N35" s="1258"/>
      <c r="O35" s="1255" t="s">
        <v>295</v>
      </c>
      <c r="P35" s="1255"/>
      <c r="Q35" s="1260" t="s">
        <v>345</v>
      </c>
      <c r="R35" s="1244"/>
      <c r="T35" s="1087" t="s">
        <v>470</v>
      </c>
      <c r="U35" s="1087"/>
      <c r="V35" s="1258" t="s">
        <v>294</v>
      </c>
      <c r="W35" s="1258"/>
      <c r="X35" s="1255" t="s">
        <v>295</v>
      </c>
      <c r="Y35" s="1255"/>
      <c r="Z35" s="1260" t="s">
        <v>345</v>
      </c>
      <c r="AA35" s="1244"/>
    </row>
    <row r="36" spans="2:27" ht="20.100000000000001" customHeight="1" x14ac:dyDescent="0.25">
      <c r="B36" s="1097" t="s">
        <v>366</v>
      </c>
      <c r="C36" s="1097"/>
      <c r="D36" s="1098">
        <f ca="1">SUMPRODUCT(--(data!$DH$3:$DH$554=CONCATENATE("H",LEFT(B36,1),RIGHT(B36,1))))</f>
        <v>20</v>
      </c>
      <c r="E36" s="1098"/>
      <c r="F36" s="1094">
        <f t="shared" ref="F36:F42" ca="1" si="25">D36*100/$H$5</f>
        <v>13.888888888888889</v>
      </c>
      <c r="G36" s="1094"/>
      <c r="H36" s="1095">
        <f t="shared" ref="H36:H42" ca="1" si="26">IFERROR(100/F36,"-")</f>
        <v>7.2</v>
      </c>
      <c r="I36" s="1096"/>
      <c r="K36" s="1097" t="s">
        <v>364</v>
      </c>
      <c r="L36" s="1097"/>
      <c r="M36" s="1098">
        <f ca="1">SUMPRODUCT(--(data!$DH$3:$DH$554=CONCATENATE("D",LEFT(K36,1),RIGHT(K36,1))))</f>
        <v>11</v>
      </c>
      <c r="N36" s="1098"/>
      <c r="O36" s="1094">
        <f t="shared" ref="O36:O38" ca="1" si="27">M36*100/$H$5</f>
        <v>7.6388888888888893</v>
      </c>
      <c r="P36" s="1094"/>
      <c r="Q36" s="1095">
        <f t="shared" ref="Q36:Q38" ca="1" si="28">IFERROR(100/O36,"-")</f>
        <v>13.09090909090909</v>
      </c>
      <c r="R36" s="1096"/>
      <c r="T36" s="1097" t="s">
        <v>368</v>
      </c>
      <c r="U36" s="1097"/>
      <c r="V36" s="1098">
        <f ca="1">SUMPRODUCT(--(data!$DH$3:$DH$554=CONCATENATE("A",LEFT(T36,1),RIGHT(T36,1))))</f>
        <v>8</v>
      </c>
      <c r="W36" s="1098"/>
      <c r="X36" s="1094">
        <f t="shared" ref="X36:X42" ca="1" si="29">V36*100/$H$5</f>
        <v>5.5555555555555554</v>
      </c>
      <c r="Y36" s="1094"/>
      <c r="Z36" s="1095">
        <f t="shared" ref="Z36:Z41" ca="1" si="30">IFERROR(100/X36,"-")</f>
        <v>18</v>
      </c>
      <c r="AA36" s="1096"/>
    </row>
    <row r="37" spans="2:27" ht="20.100000000000001" customHeight="1" x14ac:dyDescent="0.25">
      <c r="B37" s="1130" t="s">
        <v>367</v>
      </c>
      <c r="C37" s="1130"/>
      <c r="D37" s="1131">
        <f ca="1">SUMPRODUCT(--(data!$DH$3:$DH$554=CONCATENATE("H",LEFT(B37,1),RIGHT(B37,1))))</f>
        <v>13</v>
      </c>
      <c r="E37" s="1131"/>
      <c r="F37" s="1127">
        <f t="shared" ca="1" si="25"/>
        <v>9.0277777777777786</v>
      </c>
      <c r="G37" s="1127"/>
      <c r="H37" s="1128">
        <f t="shared" ca="1" si="26"/>
        <v>11.076923076923077</v>
      </c>
      <c r="I37" s="1129"/>
      <c r="K37" s="1130" t="s">
        <v>365</v>
      </c>
      <c r="L37" s="1130"/>
      <c r="M37" s="1131">
        <f ca="1">SUMPRODUCT(--(data!$DH$3:$DH$554=CONCATENATE("D",LEFT(K37,1),RIGHT(K37,1))))</f>
        <v>18</v>
      </c>
      <c r="N37" s="1131"/>
      <c r="O37" s="1127">
        <f t="shared" ca="1" si="27"/>
        <v>12.5</v>
      </c>
      <c r="P37" s="1127"/>
      <c r="Q37" s="1128">
        <f t="shared" ca="1" si="28"/>
        <v>8</v>
      </c>
      <c r="R37" s="1129"/>
      <c r="T37" s="1130" t="s">
        <v>369</v>
      </c>
      <c r="U37" s="1130"/>
      <c r="V37" s="1131">
        <f ca="1">SUMPRODUCT(--(data!$DH$3:$DH$554=CONCATENATE("A",LEFT(T37,1),RIGHT(T37,1))))</f>
        <v>4</v>
      </c>
      <c r="W37" s="1131"/>
      <c r="X37" s="1127">
        <f t="shared" ca="1" si="29"/>
        <v>2.7777777777777777</v>
      </c>
      <c r="Y37" s="1127"/>
      <c r="Z37" s="1128">
        <f t="shared" ca="1" si="30"/>
        <v>36</v>
      </c>
      <c r="AA37" s="1129"/>
    </row>
    <row r="38" spans="2:27" ht="20.100000000000001" customHeight="1" x14ac:dyDescent="0.25">
      <c r="B38" s="1130" t="s">
        <v>436</v>
      </c>
      <c r="C38" s="1130"/>
      <c r="D38" s="1131">
        <f ca="1">SUMPRODUCT(--(data!$DH$3:$DH$554=CONCATENATE("H",LEFT(B38,1),RIGHT(B38,1))))</f>
        <v>9</v>
      </c>
      <c r="E38" s="1131"/>
      <c r="F38" s="1127">
        <f t="shared" ca="1" si="25"/>
        <v>6.25</v>
      </c>
      <c r="G38" s="1127"/>
      <c r="H38" s="1128">
        <f t="shared" ca="1" si="26"/>
        <v>16</v>
      </c>
      <c r="I38" s="1129"/>
      <c r="K38" s="1130" t="s">
        <v>438</v>
      </c>
      <c r="L38" s="1130"/>
      <c r="M38" s="1131">
        <f ca="1">SUMPRODUCT(--(data!$DH$3:$DH$554=CONCATENATE("D",LEFT(K38,1),RIGHT(K38,1))))</f>
        <v>18</v>
      </c>
      <c r="N38" s="1131"/>
      <c r="O38" s="1127">
        <f t="shared" ca="1" si="27"/>
        <v>12.5</v>
      </c>
      <c r="P38" s="1127"/>
      <c r="Q38" s="1128">
        <f t="shared" ca="1" si="28"/>
        <v>8</v>
      </c>
      <c r="R38" s="1129"/>
      <c r="T38" s="1130" t="s">
        <v>440</v>
      </c>
      <c r="U38" s="1130"/>
      <c r="V38" s="1131">
        <f ca="1">SUMPRODUCT(--(data!$DH$3:$DH$554=CONCATENATE("A",LEFT(T38,1),RIGHT(T38,1))))</f>
        <v>12</v>
      </c>
      <c r="W38" s="1131"/>
      <c r="X38" s="1127">
        <f t="shared" ca="1" si="29"/>
        <v>8.3333333333333339</v>
      </c>
      <c r="Y38" s="1127"/>
      <c r="Z38" s="1128">
        <f t="shared" ca="1" si="30"/>
        <v>12</v>
      </c>
      <c r="AA38" s="1129"/>
    </row>
    <row r="39" spans="2:27" ht="20.100000000000001" customHeight="1" x14ac:dyDescent="0.25">
      <c r="B39" s="1130" t="s">
        <v>489</v>
      </c>
      <c r="C39" s="1130"/>
      <c r="D39" s="1131">
        <f ca="1">SUMPRODUCT(--(data!$DH$3:$DH$554=CONCATENATE("H",LEFT(B39,1),RIGHT(B39,1))))</f>
        <v>4</v>
      </c>
      <c r="E39" s="1131"/>
      <c r="F39" s="1127">
        <f t="shared" ca="1" si="25"/>
        <v>2.7777777777777777</v>
      </c>
      <c r="G39" s="1127"/>
      <c r="H39" s="1128">
        <f t="shared" ca="1" si="26"/>
        <v>36</v>
      </c>
      <c r="I39" s="1129"/>
      <c r="K39" s="1130" t="s">
        <v>488</v>
      </c>
      <c r="L39" s="1130"/>
      <c r="M39" s="1131">
        <f ca="1">SUMPRODUCT(--(data!$DH$3:$DH$554=CONCATENATE("D",LEFT(K39,1),RIGHT(K39,1))))</f>
        <v>1</v>
      </c>
      <c r="N39" s="1131"/>
      <c r="O39" s="1127">
        <f t="shared" ref="O39:O40" ca="1" si="31">M39*100/$H$5</f>
        <v>0.69444444444444442</v>
      </c>
      <c r="P39" s="1127"/>
      <c r="Q39" s="1128">
        <f t="shared" ref="Q39:Q40" ca="1" si="32">IFERROR(100/O39,"-")</f>
        <v>144</v>
      </c>
      <c r="R39" s="1129"/>
      <c r="T39" s="1130" t="s">
        <v>490</v>
      </c>
      <c r="U39" s="1130"/>
      <c r="V39" s="1131">
        <f ca="1">SUMPRODUCT(--(data!$DH$3:$DH$554=CONCATENATE("A",LEFT(T39,1),RIGHT(T39,1))))</f>
        <v>4</v>
      </c>
      <c r="W39" s="1131"/>
      <c r="X39" s="1127">
        <f t="shared" ca="1" si="29"/>
        <v>2.7777777777777777</v>
      </c>
      <c r="Y39" s="1127"/>
      <c r="Z39" s="1128">
        <f t="shared" ca="1" si="30"/>
        <v>36</v>
      </c>
      <c r="AA39" s="1129"/>
    </row>
    <row r="40" spans="2:27" ht="20.100000000000001" customHeight="1" x14ac:dyDescent="0.25">
      <c r="B40" s="1130" t="s">
        <v>491</v>
      </c>
      <c r="C40" s="1130"/>
      <c r="D40" s="1131">
        <f ca="1">SUMPRODUCT(--(data!$DH$3:$DH$554=CONCATENATE("H",LEFT(B40,1),RIGHT(B40,1))))</f>
        <v>3</v>
      </c>
      <c r="E40" s="1131"/>
      <c r="F40" s="1127">
        <f t="shared" ca="1" si="25"/>
        <v>2.0833333333333335</v>
      </c>
      <c r="G40" s="1127"/>
      <c r="H40" s="1128">
        <f t="shared" ca="1" si="26"/>
        <v>48</v>
      </c>
      <c r="I40" s="1129"/>
      <c r="K40" s="1249" t="s">
        <v>362</v>
      </c>
      <c r="L40" s="1250"/>
      <c r="M40" s="1251">
        <f ca="1">SUMPRODUCT(--(data!$DH$3:$DH$554="D4more"))</f>
        <v>0</v>
      </c>
      <c r="N40" s="1252"/>
      <c r="O40" s="1253">
        <f t="shared" ca="1" si="31"/>
        <v>0</v>
      </c>
      <c r="P40" s="1073"/>
      <c r="Q40" s="1254" t="str">
        <f t="shared" ca="1" si="32"/>
        <v>-</v>
      </c>
      <c r="R40" s="1075"/>
      <c r="T40" s="1130" t="s">
        <v>492</v>
      </c>
      <c r="U40" s="1130"/>
      <c r="V40" s="1131">
        <f ca="1">SUMPRODUCT(--(data!$DH$3:$DH$554=CONCATENATE("A",LEFT(T40,1),RIGHT(T40,1))))</f>
        <v>1</v>
      </c>
      <c r="W40" s="1131"/>
      <c r="X40" s="1127">
        <f t="shared" ca="1" si="29"/>
        <v>0.69444444444444442</v>
      </c>
      <c r="Y40" s="1127"/>
      <c r="Z40" s="1128">
        <f t="shared" ca="1" si="30"/>
        <v>144</v>
      </c>
      <c r="AA40" s="1129"/>
    </row>
    <row r="41" spans="2:27" ht="20.100000000000001" customHeight="1" x14ac:dyDescent="0.25">
      <c r="B41" s="1130" t="s">
        <v>493</v>
      </c>
      <c r="C41" s="1130"/>
      <c r="D41" s="1131">
        <f ca="1">SUMPRODUCT(--(data!$DH$3:$DH$554=CONCATENATE("H",LEFT(B41,1),RIGHT(B41,1))))</f>
        <v>3</v>
      </c>
      <c r="E41" s="1131"/>
      <c r="F41" s="1127">
        <f t="shared" ca="1" si="25"/>
        <v>2.0833333333333335</v>
      </c>
      <c r="G41" s="1127"/>
      <c r="H41" s="1128">
        <f t="shared" ca="1" si="26"/>
        <v>48</v>
      </c>
      <c r="I41" s="1129"/>
      <c r="T41" s="1130" t="s">
        <v>494</v>
      </c>
      <c r="U41" s="1130"/>
      <c r="V41" s="1131">
        <f ca="1">SUMPRODUCT(--(data!$DH$3:$DH$554=CONCATENATE("A",LEFT(T41,1),RIGHT(T41,1))))</f>
        <v>6</v>
      </c>
      <c r="W41" s="1131"/>
      <c r="X41" s="1127">
        <f t="shared" ca="1" si="29"/>
        <v>4.166666666666667</v>
      </c>
      <c r="Y41" s="1127"/>
      <c r="Z41" s="1128">
        <f t="shared" ca="1" si="30"/>
        <v>24</v>
      </c>
      <c r="AA41" s="1129"/>
    </row>
    <row r="42" spans="2:27" ht="20.100000000000001" customHeight="1" x14ac:dyDescent="0.25">
      <c r="B42" s="1247" t="s">
        <v>362</v>
      </c>
      <c r="C42" s="1247"/>
      <c r="D42" s="1248">
        <f ca="1">SUMPRODUCT(--(data!$DH$3:$DH$554="H4more"))</f>
        <v>7</v>
      </c>
      <c r="E42" s="1248"/>
      <c r="F42" s="1232">
        <f t="shared" ca="1" si="25"/>
        <v>4.8611111111111107</v>
      </c>
      <c r="G42" s="1232"/>
      <c r="H42" s="1217">
        <f t="shared" ca="1" si="26"/>
        <v>20.571428571428573</v>
      </c>
      <c r="I42" s="1155"/>
      <c r="T42" s="1247" t="s">
        <v>362</v>
      </c>
      <c r="U42" s="1247"/>
      <c r="V42" s="1248">
        <f ca="1">SUMPRODUCT(--(data!$DH$3:$DH$554="A4more"))</f>
        <v>2</v>
      </c>
      <c r="W42" s="1248"/>
      <c r="X42" s="1232">
        <f t="shared" ca="1" si="29"/>
        <v>1.3888888888888888</v>
      </c>
      <c r="Y42" s="1232"/>
      <c r="Z42" s="1217">
        <f t="shared" ref="Z42" ca="1" si="33">IFERROR(100/V42,"-")</f>
        <v>50</v>
      </c>
      <c r="AA42" s="1155"/>
    </row>
    <row r="44" spans="2:27" ht="20.100000000000001" customHeight="1" x14ac:dyDescent="0.25">
      <c r="B44" s="1259" t="s">
        <v>495</v>
      </c>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row>
    <row r="45" spans="2:27" ht="20.100000000000001" customHeight="1" x14ac:dyDescent="0.25">
      <c r="B45" s="1087" t="s">
        <v>469</v>
      </c>
      <c r="C45" s="1087"/>
      <c r="D45" s="1258" t="s">
        <v>294</v>
      </c>
      <c r="E45" s="1258"/>
      <c r="F45" s="1255" t="s">
        <v>295</v>
      </c>
      <c r="G45" s="1255"/>
      <c r="H45" s="1256" t="s">
        <v>345</v>
      </c>
      <c r="I45" s="1257"/>
      <c r="K45" s="1087" t="s">
        <v>182</v>
      </c>
      <c r="L45" s="1087"/>
      <c r="M45" s="1258" t="s">
        <v>294</v>
      </c>
      <c r="N45" s="1258"/>
      <c r="O45" s="1255" t="s">
        <v>295</v>
      </c>
      <c r="P45" s="1255"/>
      <c r="Q45" s="1256" t="s">
        <v>345</v>
      </c>
      <c r="R45" s="1257"/>
      <c r="T45" s="1087" t="s">
        <v>470</v>
      </c>
      <c r="U45" s="1087"/>
      <c r="V45" s="1258" t="s">
        <v>294</v>
      </c>
      <c r="W45" s="1258"/>
      <c r="X45" s="1255" t="s">
        <v>295</v>
      </c>
      <c r="Y45" s="1255"/>
      <c r="Z45" s="1256" t="s">
        <v>345</v>
      </c>
      <c r="AA45" s="1257"/>
    </row>
    <row r="46" spans="2:27" ht="20.100000000000001" customHeight="1" x14ac:dyDescent="0.25">
      <c r="B46" s="1097" t="s">
        <v>366</v>
      </c>
      <c r="C46" s="1097"/>
      <c r="D46" s="1098">
        <f ca="1">SUMPRODUCT(--(data!$DI$3:$DI$554=CONCATENATE("H",LEFT(B46,1),RIGHT(B46,1))))</f>
        <v>26</v>
      </c>
      <c r="E46" s="1098"/>
      <c r="F46" s="1094">
        <f t="shared" ref="F46:F49" ca="1" si="34">D46*100/$H$5</f>
        <v>18.055555555555557</v>
      </c>
      <c r="G46" s="1094"/>
      <c r="H46" s="1095">
        <f t="shared" ref="H46:H49" ca="1" si="35">IFERROR(100/F46,"-")</f>
        <v>5.5384615384615383</v>
      </c>
      <c r="I46" s="1096"/>
      <c r="K46" s="1097" t="s">
        <v>364</v>
      </c>
      <c r="L46" s="1097"/>
      <c r="M46" s="1098">
        <f ca="1">SUMPRODUCT(--(data!$DI$3:$DI$554=CONCATENATE("D",LEFT(K46,1),RIGHT(K46,1))))</f>
        <v>54</v>
      </c>
      <c r="N46" s="1098"/>
      <c r="O46" s="1094">
        <f t="shared" ref="O46:O47" ca="1" si="36">M46*100/$H$5</f>
        <v>37.5</v>
      </c>
      <c r="P46" s="1094"/>
      <c r="Q46" s="1095">
        <f t="shared" ref="Q46:Q49" ca="1" si="37">IFERROR(100/O46,"-")</f>
        <v>2.6666666666666665</v>
      </c>
      <c r="R46" s="1096"/>
      <c r="T46" s="1097" t="s">
        <v>368</v>
      </c>
      <c r="U46" s="1097"/>
      <c r="V46" s="1098">
        <f ca="1">SUMPRODUCT(--(data!$DI$3:$DI$554=CONCATENATE("A",LEFT(T46,1),RIGHT(T46,1))))</f>
        <v>15</v>
      </c>
      <c r="W46" s="1098"/>
      <c r="X46" s="1094">
        <f t="shared" ref="X46:X49" ca="1" si="38">V46*100/$H$5</f>
        <v>10.416666666666666</v>
      </c>
      <c r="Y46" s="1094"/>
      <c r="Z46" s="1095">
        <f t="shared" ref="Z46:Z49" ca="1" si="39">IFERROR(100/X46,"-")</f>
        <v>9.6000000000000014</v>
      </c>
      <c r="AA46" s="1096"/>
    </row>
    <row r="47" spans="2:27" ht="20.100000000000001" customHeight="1" x14ac:dyDescent="0.25">
      <c r="B47" s="1130" t="s">
        <v>367</v>
      </c>
      <c r="C47" s="1130"/>
      <c r="D47" s="1131">
        <f ca="1">SUMPRODUCT(--(data!$DI$3:$DI$554=CONCATENATE("H",LEFT(B47,1),RIGHT(B47,1))))</f>
        <v>8</v>
      </c>
      <c r="E47" s="1131"/>
      <c r="F47" s="1127">
        <f t="shared" ca="1" si="34"/>
        <v>5.5555555555555554</v>
      </c>
      <c r="G47" s="1127"/>
      <c r="H47" s="1128">
        <f t="shared" ca="1" si="35"/>
        <v>18</v>
      </c>
      <c r="I47" s="1129"/>
      <c r="K47" s="1130" t="s">
        <v>365</v>
      </c>
      <c r="L47" s="1130"/>
      <c r="M47" s="1131">
        <f ca="1">SUMPRODUCT(--(data!$DI$3:$DI$554=CONCATENATE("D",LEFT(K47,1),RIGHT(K47,1))))</f>
        <v>18</v>
      </c>
      <c r="N47" s="1131"/>
      <c r="O47" s="1127">
        <f t="shared" ca="1" si="36"/>
        <v>12.5</v>
      </c>
      <c r="P47" s="1127"/>
      <c r="Q47" s="1128">
        <f t="shared" ca="1" si="37"/>
        <v>8</v>
      </c>
      <c r="R47" s="1129"/>
      <c r="T47" s="1130" t="s">
        <v>369</v>
      </c>
      <c r="U47" s="1130"/>
      <c r="V47" s="1131">
        <f ca="1">SUMPRODUCT(--(data!$DI$3:$DI$554=CONCATENATE("A",LEFT(T47,1),RIGHT(T47,1))))</f>
        <v>9</v>
      </c>
      <c r="W47" s="1131"/>
      <c r="X47" s="1127">
        <f t="shared" ca="1" si="38"/>
        <v>6.25</v>
      </c>
      <c r="Y47" s="1127"/>
      <c r="Z47" s="1128">
        <f t="shared" ca="1" si="39"/>
        <v>16</v>
      </c>
      <c r="AA47" s="1129"/>
    </row>
    <row r="48" spans="2:27" ht="20.100000000000001" customHeight="1" x14ac:dyDescent="0.25">
      <c r="B48" s="1130" t="s">
        <v>436</v>
      </c>
      <c r="C48" s="1130"/>
      <c r="D48" s="1131">
        <f ca="1">SUMPRODUCT(--(data!$DI$3:$DI$554=CONCATENATE("H",LEFT(B48,1),RIGHT(B48,1))))</f>
        <v>4</v>
      </c>
      <c r="E48" s="1131"/>
      <c r="F48" s="1127">
        <f t="shared" ca="1" si="34"/>
        <v>2.7777777777777777</v>
      </c>
      <c r="G48" s="1127"/>
      <c r="H48" s="1128">
        <f t="shared" ca="1" si="35"/>
        <v>36</v>
      </c>
      <c r="I48" s="1129"/>
      <c r="K48" s="1130" t="s">
        <v>438</v>
      </c>
      <c r="L48" s="1130"/>
      <c r="M48" s="1131">
        <f ca="1">SUMPRODUCT(--(data!$DI$3:$DI$554=CONCATENATE("D",LEFT(K48,1),RIGHT(K48,1))))</f>
        <v>1</v>
      </c>
      <c r="N48" s="1131"/>
      <c r="O48" s="1127">
        <f t="shared" ref="O48:O49" ca="1" si="40">M48*100/$H$5</f>
        <v>0.69444444444444442</v>
      </c>
      <c r="P48" s="1127"/>
      <c r="Q48" s="1128">
        <f t="shared" ca="1" si="37"/>
        <v>144</v>
      </c>
      <c r="R48" s="1129"/>
      <c r="T48" s="1130" t="s">
        <v>440</v>
      </c>
      <c r="U48" s="1130"/>
      <c r="V48" s="1131">
        <f ca="1">SUMPRODUCT(--(data!$DI$3:$DI$554=CONCATENATE("A",LEFT(T48,1),RIGHT(T48,1))))</f>
        <v>5</v>
      </c>
      <c r="W48" s="1131"/>
      <c r="X48" s="1127">
        <f t="shared" ca="1" si="38"/>
        <v>3.4722222222222223</v>
      </c>
      <c r="Y48" s="1127"/>
      <c r="Z48" s="1128">
        <f t="shared" ca="1" si="39"/>
        <v>28.8</v>
      </c>
      <c r="AA48" s="1129"/>
    </row>
    <row r="49" spans="2:27" ht="20.100000000000001" customHeight="1" x14ac:dyDescent="0.25">
      <c r="B49" s="1247" t="s">
        <v>496</v>
      </c>
      <c r="C49" s="1247"/>
      <c r="D49" s="1248">
        <f ca="1">SUMPRODUCT(--(data!$DI$3:$DI$554="H3more"))</f>
        <v>4</v>
      </c>
      <c r="E49" s="1248"/>
      <c r="F49" s="1232">
        <f t="shared" ca="1" si="34"/>
        <v>2.7777777777777777</v>
      </c>
      <c r="G49" s="1232"/>
      <c r="H49" s="1217">
        <f t="shared" ca="1" si="35"/>
        <v>36</v>
      </c>
      <c r="I49" s="1155"/>
      <c r="K49" s="1249" t="s">
        <v>496</v>
      </c>
      <c r="L49" s="1250"/>
      <c r="M49" s="1251">
        <f ca="1">SUMPRODUCT(--(data!$DI$3:$DI$554="D3more"))</f>
        <v>0</v>
      </c>
      <c r="N49" s="1252"/>
      <c r="O49" s="1253">
        <f t="shared" ca="1" si="40"/>
        <v>0</v>
      </c>
      <c r="P49" s="1073"/>
      <c r="Q49" s="1254" t="str">
        <f t="shared" ca="1" si="37"/>
        <v>-</v>
      </c>
      <c r="R49" s="1075"/>
      <c r="T49" s="1247" t="s">
        <v>496</v>
      </c>
      <c r="U49" s="1247"/>
      <c r="V49" s="1248">
        <f ca="1">SUMPRODUCT(--(data!$DI$3:$DI$554="A3more"))</f>
        <v>0</v>
      </c>
      <c r="W49" s="1248"/>
      <c r="X49" s="1232">
        <f t="shared" ca="1" si="38"/>
        <v>0</v>
      </c>
      <c r="Y49" s="1232"/>
      <c r="Z49" s="1217" t="str">
        <f t="shared" ca="1" si="39"/>
        <v>-</v>
      </c>
      <c r="AA49" s="1155"/>
    </row>
    <row r="51" spans="2:27" ht="20.100000000000001" customHeight="1" x14ac:dyDescent="0.25">
      <c r="B51" s="1259" t="s">
        <v>497</v>
      </c>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row>
    <row r="52" spans="2:27" ht="20.100000000000001" customHeight="1" x14ac:dyDescent="0.25">
      <c r="B52" s="1087" t="s">
        <v>469</v>
      </c>
      <c r="C52" s="1087"/>
      <c r="D52" s="1258" t="s">
        <v>294</v>
      </c>
      <c r="E52" s="1258"/>
      <c r="F52" s="1255" t="s">
        <v>295</v>
      </c>
      <c r="G52" s="1255"/>
      <c r="H52" s="1256" t="s">
        <v>345</v>
      </c>
      <c r="I52" s="1257"/>
      <c r="K52" s="1087" t="s">
        <v>182</v>
      </c>
      <c r="L52" s="1087"/>
      <c r="M52" s="1258" t="s">
        <v>294</v>
      </c>
      <c r="N52" s="1258"/>
      <c r="O52" s="1255" t="s">
        <v>295</v>
      </c>
      <c r="P52" s="1255"/>
      <c r="Q52" s="1256" t="s">
        <v>345</v>
      </c>
      <c r="R52" s="1257"/>
      <c r="T52" s="1087" t="s">
        <v>470</v>
      </c>
      <c r="U52" s="1087"/>
      <c r="V52" s="1258" t="s">
        <v>294</v>
      </c>
      <c r="W52" s="1258"/>
      <c r="X52" s="1255" t="s">
        <v>295</v>
      </c>
      <c r="Y52" s="1255"/>
      <c r="Z52" s="1256" t="s">
        <v>345</v>
      </c>
      <c r="AA52" s="1257"/>
    </row>
    <row r="53" spans="2:27" ht="20.100000000000001" customHeight="1" x14ac:dyDescent="0.25">
      <c r="B53" s="1097" t="s">
        <v>366</v>
      </c>
      <c r="C53" s="1097"/>
      <c r="D53" s="1098">
        <f ca="1">SUMPRODUCT(--(data!$DJ$3:$DJ$554=CONCATENATE("H",LEFT(B53,1),RIGHT(B53,1))))</f>
        <v>32</v>
      </c>
      <c r="E53" s="1098"/>
      <c r="F53" s="1094">
        <f t="shared" ref="F53:F56" ca="1" si="41">D53*100/$H$5</f>
        <v>22.222222222222221</v>
      </c>
      <c r="G53" s="1094"/>
      <c r="H53" s="1095">
        <f t="shared" ref="H53:H56" ca="1" si="42">IFERROR(100/F53,"-")</f>
        <v>4.5</v>
      </c>
      <c r="I53" s="1096"/>
      <c r="K53" s="1097" t="s">
        <v>364</v>
      </c>
      <c r="L53" s="1097"/>
      <c r="M53" s="1098">
        <f ca="1">SUMPRODUCT(--(data!$DJ$3:$DJ$554=CONCATENATE("D",LEFT(K53,1),RIGHT(K53,1))))</f>
        <v>31</v>
      </c>
      <c r="N53" s="1098"/>
      <c r="O53" s="1094">
        <f t="shared" ref="O53:O56" ca="1" si="43">M53*100/$H$5</f>
        <v>21.527777777777779</v>
      </c>
      <c r="P53" s="1094"/>
      <c r="Q53" s="1095">
        <f t="shared" ref="Q53:Q56" ca="1" si="44">IFERROR(100/O53,"-")</f>
        <v>4.6451612903225801</v>
      </c>
      <c r="R53" s="1096"/>
      <c r="T53" s="1097" t="s">
        <v>368</v>
      </c>
      <c r="U53" s="1097"/>
      <c r="V53" s="1098">
        <f ca="1">SUMPRODUCT(--(data!$DJ$3:$DJ$554=CONCATENATE("A",LEFT(T53,1),RIGHT(T53,1))))</f>
        <v>15</v>
      </c>
      <c r="W53" s="1098"/>
      <c r="X53" s="1094">
        <f t="shared" ref="X53:X56" ca="1" si="45">V53*100/$H$5</f>
        <v>10.416666666666666</v>
      </c>
      <c r="Y53" s="1094"/>
      <c r="Z53" s="1095">
        <f t="shared" ref="Z53:Z56" ca="1" si="46">IFERROR(100/X53,"-")</f>
        <v>9.6000000000000014</v>
      </c>
      <c r="AA53" s="1096"/>
    </row>
    <row r="54" spans="2:27" ht="20.100000000000001" customHeight="1" x14ac:dyDescent="0.25">
      <c r="B54" s="1130" t="s">
        <v>367</v>
      </c>
      <c r="C54" s="1130"/>
      <c r="D54" s="1131">
        <f ca="1">SUMPRODUCT(--(data!$DJ$3:$DJ$554=CONCATENATE("H",LEFT(B54,1),RIGHT(B54,1))))</f>
        <v>9</v>
      </c>
      <c r="E54" s="1131"/>
      <c r="F54" s="1127">
        <f t="shared" ca="1" si="41"/>
        <v>6.25</v>
      </c>
      <c r="G54" s="1127"/>
      <c r="H54" s="1128">
        <f t="shared" ca="1" si="42"/>
        <v>16</v>
      </c>
      <c r="I54" s="1129"/>
      <c r="K54" s="1130" t="s">
        <v>365</v>
      </c>
      <c r="L54" s="1130"/>
      <c r="M54" s="1131">
        <f ca="1">SUMPRODUCT(--(data!$DJ$3:$DJ$554=CONCATENATE("D",LEFT(K54,1),RIGHT(K54,1))))</f>
        <v>25</v>
      </c>
      <c r="N54" s="1131"/>
      <c r="O54" s="1127">
        <f t="shared" ca="1" si="43"/>
        <v>17.361111111111111</v>
      </c>
      <c r="P54" s="1127"/>
      <c r="Q54" s="1128">
        <f t="shared" ca="1" si="44"/>
        <v>5.76</v>
      </c>
      <c r="R54" s="1129"/>
      <c r="T54" s="1130" t="s">
        <v>369</v>
      </c>
      <c r="U54" s="1130"/>
      <c r="V54" s="1131">
        <f ca="1">SUMPRODUCT(--(data!$DJ$3:$DJ$554=CONCATENATE("A",LEFT(T54,1),RIGHT(T54,1))))</f>
        <v>7</v>
      </c>
      <c r="W54" s="1131"/>
      <c r="X54" s="1127">
        <f t="shared" ca="1" si="45"/>
        <v>4.8611111111111107</v>
      </c>
      <c r="Y54" s="1127"/>
      <c r="Z54" s="1128">
        <f t="shared" ca="1" si="46"/>
        <v>20.571428571428573</v>
      </c>
      <c r="AA54" s="1129"/>
    </row>
    <row r="55" spans="2:27" ht="20.100000000000001" customHeight="1" x14ac:dyDescent="0.25">
      <c r="B55" s="1130" t="s">
        <v>436</v>
      </c>
      <c r="C55" s="1130"/>
      <c r="D55" s="1131">
        <f ca="1">SUMPRODUCT(--(data!$DJ$3:$DJ$554=CONCATENATE("H",LEFT(B55,1),RIGHT(B55,1))))</f>
        <v>3</v>
      </c>
      <c r="E55" s="1131"/>
      <c r="F55" s="1127">
        <f t="shared" ca="1" si="41"/>
        <v>2.0833333333333335</v>
      </c>
      <c r="G55" s="1127"/>
      <c r="H55" s="1128">
        <f t="shared" ca="1" si="42"/>
        <v>48</v>
      </c>
      <c r="I55" s="1129"/>
      <c r="K55" s="1130" t="s">
        <v>438</v>
      </c>
      <c r="L55" s="1130"/>
      <c r="M55" s="1131">
        <f ca="1">SUMPRODUCT(--(data!$DJ$3:$DJ$554=CONCATENATE("D",LEFT(K55,1),RIGHT(K55,1))))</f>
        <v>6</v>
      </c>
      <c r="N55" s="1131"/>
      <c r="O55" s="1127">
        <f t="shared" ca="1" si="43"/>
        <v>4.166666666666667</v>
      </c>
      <c r="P55" s="1127"/>
      <c r="Q55" s="1128">
        <f t="shared" ca="1" si="44"/>
        <v>24</v>
      </c>
      <c r="R55" s="1129"/>
      <c r="T55" s="1130" t="s">
        <v>440</v>
      </c>
      <c r="U55" s="1130"/>
      <c r="V55" s="1131">
        <f ca="1">SUMPRODUCT(--(data!$DJ$3:$DJ$554=CONCATENATE("A",LEFT(T55,1),RIGHT(T55,1))))</f>
        <v>8</v>
      </c>
      <c r="W55" s="1131"/>
      <c r="X55" s="1127">
        <f t="shared" ca="1" si="45"/>
        <v>5.5555555555555554</v>
      </c>
      <c r="Y55" s="1127"/>
      <c r="Z55" s="1128">
        <f t="shared" ca="1" si="46"/>
        <v>18</v>
      </c>
      <c r="AA55" s="1129"/>
    </row>
    <row r="56" spans="2:27" ht="20.100000000000001" customHeight="1" x14ac:dyDescent="0.25">
      <c r="B56" s="1247" t="s">
        <v>496</v>
      </c>
      <c r="C56" s="1247"/>
      <c r="D56" s="1248">
        <f ca="1">SUMPRODUCT(--(data!$DJ$3:$DJ$554="H3more"))</f>
        <v>5</v>
      </c>
      <c r="E56" s="1248"/>
      <c r="F56" s="1232">
        <f t="shared" ca="1" si="41"/>
        <v>3.4722222222222223</v>
      </c>
      <c r="G56" s="1232"/>
      <c r="H56" s="1217">
        <f t="shared" ca="1" si="42"/>
        <v>28.8</v>
      </c>
      <c r="I56" s="1155"/>
      <c r="K56" s="1249" t="s">
        <v>496</v>
      </c>
      <c r="L56" s="1250"/>
      <c r="M56" s="1251">
        <f ca="1">SUMPRODUCT(--(data!$DJ$3:$DJ$554="D3more"))</f>
        <v>0</v>
      </c>
      <c r="N56" s="1252"/>
      <c r="O56" s="1253">
        <f t="shared" ca="1" si="43"/>
        <v>0</v>
      </c>
      <c r="P56" s="1073"/>
      <c r="Q56" s="1254" t="str">
        <f t="shared" ca="1" si="44"/>
        <v>-</v>
      </c>
      <c r="R56" s="1075"/>
      <c r="T56" s="1247" t="s">
        <v>496</v>
      </c>
      <c r="U56" s="1247"/>
      <c r="V56" s="1248">
        <f ca="1">SUMPRODUCT(--(data!$DJ$3:$DJ$554="A3more"))</f>
        <v>3</v>
      </c>
      <c r="W56" s="1248"/>
      <c r="X56" s="1232">
        <f t="shared" ca="1" si="45"/>
        <v>2.0833333333333335</v>
      </c>
      <c r="Y56" s="1232"/>
      <c r="Z56" s="1217">
        <f t="shared" ca="1" si="46"/>
        <v>48</v>
      </c>
      <c r="AA56" s="1155"/>
    </row>
    <row r="58" spans="2:27" ht="20.100000000000001" customHeight="1" x14ac:dyDescent="0.25">
      <c r="B58" s="1102" t="s">
        <v>498</v>
      </c>
      <c r="C58" s="1102"/>
      <c r="D58" s="1102"/>
      <c r="E58" s="1102"/>
      <c r="F58" s="1102"/>
      <c r="G58" s="1102"/>
      <c r="H58" s="1102"/>
      <c r="I58" s="1102"/>
      <c r="J58" s="1102"/>
      <c r="K58" s="1102"/>
      <c r="L58" s="1102"/>
      <c r="M58" s="1102"/>
      <c r="N58" s="1102"/>
    </row>
    <row r="59" spans="2:27" ht="20.100000000000001" customHeight="1" x14ac:dyDescent="0.25">
      <c r="B59" s="1080" t="s">
        <v>499</v>
      </c>
      <c r="C59" s="1081"/>
      <c r="D59" s="1082"/>
      <c r="E59" s="1233" t="s">
        <v>467</v>
      </c>
      <c r="F59" s="1234"/>
      <c r="G59" s="1234" t="s">
        <v>295</v>
      </c>
      <c r="H59" s="1237"/>
      <c r="I59" s="1239" t="s">
        <v>345</v>
      </c>
      <c r="J59" s="1239"/>
      <c r="K59" s="1239" t="s">
        <v>428</v>
      </c>
      <c r="L59" s="1241"/>
      <c r="M59" s="1243" t="s">
        <v>429</v>
      </c>
      <c r="N59" s="1244"/>
    </row>
    <row r="60" spans="2:27" ht="20.100000000000001" customHeight="1" x14ac:dyDescent="0.25">
      <c r="B60" s="1083"/>
      <c r="C60" s="1084"/>
      <c r="D60" s="1085"/>
      <c r="E60" s="1235"/>
      <c r="F60" s="1236"/>
      <c r="G60" s="1236"/>
      <c r="H60" s="1238"/>
      <c r="I60" s="1240"/>
      <c r="J60" s="1240"/>
      <c r="K60" s="1240"/>
      <c r="L60" s="1242"/>
      <c r="M60" s="1245"/>
      <c r="N60" s="1246"/>
    </row>
    <row r="61" spans="2:27" ht="20.100000000000001" customHeight="1" x14ac:dyDescent="0.25">
      <c r="B61" s="1179" t="s">
        <v>391</v>
      </c>
      <c r="C61" s="1180"/>
      <c r="D61" s="1180"/>
      <c r="E61" s="1064">
        <f ca="1">SUMPRODUCT(--(data!$DA$3:$DA$554&lt;0.5),--(data!$EI$3:$EI$554="Yes"))</f>
        <v>11</v>
      </c>
      <c r="F61" s="1065"/>
      <c r="G61" s="1104">
        <f t="shared" ref="G61" ca="1" si="47">E61*100/(E61+E62)</f>
        <v>7.6388888888888893</v>
      </c>
      <c r="H61" s="1115"/>
      <c r="I61" s="1202">
        <f t="shared" ref="I61:I62" ca="1" si="48">IFERROR(100/G61,"-")</f>
        <v>13.09090909090909</v>
      </c>
      <c r="J61" s="1202"/>
      <c r="K61" s="1211"/>
      <c r="L61" s="1212"/>
      <c r="M61" s="1230"/>
      <c r="N61" s="1231"/>
    </row>
    <row r="62" spans="2:27" ht="20.100000000000001" customHeight="1" x14ac:dyDescent="0.25">
      <c r="B62" s="1176" t="s">
        <v>395</v>
      </c>
      <c r="C62" s="1177"/>
      <c r="D62" s="1177"/>
      <c r="E62" s="1070">
        <f ca="1">SUMPRODUCT(--(data!$DA$3:$DA$554&gt;0.5),--(data!$EI$3:$EI$554="Yes"))</f>
        <v>133</v>
      </c>
      <c r="F62" s="1071"/>
      <c r="G62" s="1153">
        <f t="shared" ref="G62" ca="1" si="49">E62*100/(E61+E62)</f>
        <v>92.361111111111114</v>
      </c>
      <c r="H62" s="1178"/>
      <c r="I62" s="1191">
        <f t="shared" ca="1" si="48"/>
        <v>1.0827067669172932</v>
      </c>
      <c r="J62" s="1191"/>
      <c r="K62" s="1203"/>
      <c r="L62" s="1204"/>
      <c r="M62" s="1228"/>
      <c r="N62" s="1229"/>
    </row>
    <row r="63" spans="2:27" ht="5.0999999999999996" customHeight="1" x14ac:dyDescent="0.25">
      <c r="B63" s="426"/>
      <c r="C63" s="426"/>
      <c r="D63" s="426"/>
      <c r="E63" s="423"/>
      <c r="F63" s="1196"/>
      <c r="G63" s="1197"/>
      <c r="H63" s="1197"/>
      <c r="I63" s="1198"/>
      <c r="J63" s="1198"/>
      <c r="K63" s="1198"/>
      <c r="L63" s="1199"/>
      <c r="M63" s="1226"/>
      <c r="N63" s="1227"/>
    </row>
    <row r="64" spans="2:27" ht="20.100000000000001" customHeight="1" x14ac:dyDescent="0.25">
      <c r="B64" s="1183" t="s">
        <v>392</v>
      </c>
      <c r="C64" s="1184"/>
      <c r="D64" s="1184"/>
      <c r="E64" s="1064">
        <f ca="1">SUMPRODUCT(--(data!$DA$3:$DA$554&lt;1.5),--(data!$EI$3:$EI$554="Yes"))</f>
        <v>39</v>
      </c>
      <c r="F64" s="1065"/>
      <c r="G64" s="1104">
        <f t="shared" ref="G64" ca="1" si="50">E64*100/(E64+E65)</f>
        <v>27.083333333333332</v>
      </c>
      <c r="H64" s="1115"/>
      <c r="I64" s="1202">
        <f t="shared" ref="I64:I65" ca="1" si="51">IFERROR(100/G64,"-")</f>
        <v>3.6923076923076925</v>
      </c>
      <c r="J64" s="1202"/>
      <c r="K64" s="1203"/>
      <c r="L64" s="1204"/>
      <c r="M64" s="1205"/>
      <c r="N64" s="1206"/>
    </row>
    <row r="65" spans="2:20" ht="20.100000000000001" customHeight="1" x14ac:dyDescent="0.25">
      <c r="B65" s="1181" t="s">
        <v>396</v>
      </c>
      <c r="C65" s="1182"/>
      <c r="D65" s="1182"/>
      <c r="E65" s="1070">
        <f ca="1">SUMPRODUCT(--(data!$DA$3:$DA$554&gt;1.5),--(data!$EI$3:$EI$554="Yes"))</f>
        <v>105</v>
      </c>
      <c r="F65" s="1071"/>
      <c r="G65" s="1153">
        <f t="shared" ref="G65" ca="1" si="52">E65*100/(E64+E65)</f>
        <v>72.916666666666671</v>
      </c>
      <c r="H65" s="1178"/>
      <c r="I65" s="1191">
        <f t="shared" ca="1" si="51"/>
        <v>1.3714285714285714</v>
      </c>
      <c r="J65" s="1191"/>
      <c r="K65" s="1203"/>
      <c r="L65" s="1204"/>
      <c r="M65" s="1205"/>
      <c r="N65" s="1206"/>
    </row>
    <row r="66" spans="2:20" ht="5.0999999999999996" customHeight="1" x14ac:dyDescent="0.25">
      <c r="B66" s="422"/>
      <c r="C66" s="422"/>
      <c r="D66" s="422"/>
      <c r="E66" s="423"/>
      <c r="F66" s="1196"/>
      <c r="G66" s="1197"/>
      <c r="H66" s="1197"/>
      <c r="I66" s="1219"/>
      <c r="J66" s="1219"/>
      <c r="K66" s="1219"/>
      <c r="L66" s="1220"/>
      <c r="M66" s="1221"/>
      <c r="N66" s="1222"/>
    </row>
    <row r="67" spans="2:20" ht="20.100000000000001" customHeight="1" x14ac:dyDescent="0.25">
      <c r="B67" s="1151" t="s">
        <v>190</v>
      </c>
      <c r="C67" s="1152"/>
      <c r="D67" s="1152"/>
      <c r="E67" s="1165">
        <f ca="1">SUMPRODUCT(--(data!$DA$3:$DA$554&lt;2.5),--(data!$EI$3:$EI$554="Yes"))</f>
        <v>74</v>
      </c>
      <c r="F67" s="1166"/>
      <c r="G67" s="1138">
        <f t="shared" ref="G67" ca="1" si="53">E67*100/(E67+E68)</f>
        <v>51.388888888888886</v>
      </c>
      <c r="H67" s="1223"/>
      <c r="I67" s="1224">
        <f t="shared" ref="I67:I68" ca="1" si="54">IFERROR(100/G67,"-")</f>
        <v>1.9459459459459461</v>
      </c>
      <c r="J67" s="1224"/>
      <c r="K67" s="1202">
        <f ca="1">AVERAGEIF(data!$EI$3:$EI$554,"Yes",data!$CZ$3:$CZ$554)</f>
        <v>1.7990277777777774</v>
      </c>
      <c r="L67" s="1095"/>
      <c r="M67" s="1225">
        <f ca="1">AVERAGEIF(data!$EK$3:$EK$554,"Under",data!$CZ$3:$CZ$554)</f>
        <v>1.8010810810810818</v>
      </c>
      <c r="N67" s="1096"/>
    </row>
    <row r="68" spans="2:20" ht="20.100000000000001" customHeight="1" x14ac:dyDescent="0.25">
      <c r="B68" s="1141" t="s">
        <v>191</v>
      </c>
      <c r="C68" s="1142"/>
      <c r="D68" s="1142"/>
      <c r="E68" s="1143">
        <f ca="1">SUMPRODUCT(--(data!$DA$3:$DA$554&gt;2.5),--(data!$EI$3:$EI$554="Yes"))</f>
        <v>70</v>
      </c>
      <c r="F68" s="1144"/>
      <c r="G68" s="1145">
        <f t="shared" ref="G68" ca="1" si="55">E68*100/(E67+E68)</f>
        <v>48.611111111111114</v>
      </c>
      <c r="H68" s="1215"/>
      <c r="I68" s="1216">
        <f t="shared" ca="1" si="54"/>
        <v>2.0571428571428569</v>
      </c>
      <c r="J68" s="1216"/>
      <c r="K68" s="1191">
        <f ca="1">AVERAGEIF(data!$EI$3:$EI$554,"Yes",data!$CY$3:$CY$554)</f>
        <v>2.0210416666666657</v>
      </c>
      <c r="L68" s="1217"/>
      <c r="M68" s="1218">
        <f ca="1">AVERAGEIF(data!$EK$3:$EK$554,"Over",data!$CY$3:$CY$554)</f>
        <v>2.0208571428571425</v>
      </c>
      <c r="N68" s="1155"/>
    </row>
    <row r="69" spans="2:20" ht="20.100000000000001" customHeight="1" x14ac:dyDescent="0.25">
      <c r="B69" s="422"/>
      <c r="C69" s="422"/>
      <c r="D69" s="422"/>
      <c r="E69" s="423"/>
      <c r="F69" s="1196" t="s">
        <v>471</v>
      </c>
      <c r="G69" s="1197"/>
      <c r="H69" s="1197"/>
      <c r="I69" s="1207">
        <f t="shared" ref="I69" ca="1" si="56">IFERROR(100/I67+100/I68,"-")</f>
        <v>100</v>
      </c>
      <c r="J69" s="1207"/>
      <c r="K69" s="1207">
        <f t="shared" ref="K69" ca="1" si="57">IFERROR(100/K67+100/K68,"-")</f>
        <v>105.06501374021563</v>
      </c>
      <c r="L69" s="1208"/>
      <c r="M69" s="1209">
        <f t="shared" ref="M69" ca="1" si="58">IFERROR(100/M67+100/M68,"-")</f>
        <v>105.00616194448935</v>
      </c>
      <c r="N69" s="1210"/>
    </row>
    <row r="70" spans="2:20" ht="20.100000000000001" customHeight="1" x14ac:dyDescent="0.25">
      <c r="B70" s="1183" t="s">
        <v>393</v>
      </c>
      <c r="C70" s="1184"/>
      <c r="D70" s="1184"/>
      <c r="E70" s="1064">
        <f ca="1">SUMPRODUCT(--(data!$DA$3:$DA$554&lt;3.5),--(data!$EI$3:$EI$554="Yes"))</f>
        <v>103</v>
      </c>
      <c r="F70" s="1065"/>
      <c r="G70" s="1104">
        <f t="shared" ref="G70" ca="1" si="59">E70*100/(E70+E71)</f>
        <v>71.527777777777771</v>
      </c>
      <c r="H70" s="1115"/>
      <c r="I70" s="1202">
        <f t="shared" ref="I70:I71" ca="1" si="60">IFERROR(100/G70,"-")</f>
        <v>1.3980582524271845</v>
      </c>
      <c r="J70" s="1202"/>
      <c r="K70" s="1211"/>
      <c r="L70" s="1212"/>
      <c r="M70" s="1213"/>
      <c r="N70" s="1214"/>
    </row>
    <row r="71" spans="2:20" ht="20.100000000000001" customHeight="1" x14ac:dyDescent="0.25">
      <c r="B71" s="1181" t="s">
        <v>397</v>
      </c>
      <c r="C71" s="1182"/>
      <c r="D71" s="1182"/>
      <c r="E71" s="1070">
        <f ca="1">SUMPRODUCT(--(data!$DA$3:$DA$554&gt;3.5),--(data!$EI$3:$EI$554="Yes"))</f>
        <v>41</v>
      </c>
      <c r="F71" s="1071"/>
      <c r="G71" s="1153">
        <f t="shared" ref="G71" ca="1" si="61">E71*100/(E70+E71)</f>
        <v>28.472222222222221</v>
      </c>
      <c r="H71" s="1178"/>
      <c r="I71" s="1191">
        <f t="shared" ca="1" si="60"/>
        <v>3.5121951219512195</v>
      </c>
      <c r="J71" s="1191"/>
      <c r="K71" s="1203"/>
      <c r="L71" s="1204"/>
      <c r="M71" s="1205"/>
      <c r="N71" s="1206"/>
    </row>
    <row r="72" spans="2:20" ht="5.0999999999999996" customHeight="1" x14ac:dyDescent="0.25">
      <c r="B72" s="426"/>
      <c r="C72" s="426"/>
      <c r="D72" s="426"/>
      <c r="E72" s="423"/>
      <c r="F72" s="1196"/>
      <c r="G72" s="1197"/>
      <c r="H72" s="1197"/>
      <c r="I72" s="1198"/>
      <c r="J72" s="1198"/>
      <c r="K72" s="1198"/>
      <c r="L72" s="1199"/>
      <c r="M72" s="1200"/>
      <c r="N72" s="1201"/>
    </row>
    <row r="73" spans="2:20" ht="20.100000000000001" customHeight="1" x14ac:dyDescent="0.25">
      <c r="B73" s="1179" t="s">
        <v>394</v>
      </c>
      <c r="C73" s="1180"/>
      <c r="D73" s="1180"/>
      <c r="E73" s="1064">
        <f ca="1">SUMPRODUCT(--(data!$DA$3:$DA$554&lt;4.5),--(data!$EI$3:$EI$554="Yes"))</f>
        <v>126</v>
      </c>
      <c r="F73" s="1065"/>
      <c r="G73" s="1104">
        <f t="shared" ref="G73" ca="1" si="62">E73*100/(E73+E74)</f>
        <v>87.5</v>
      </c>
      <c r="H73" s="1115"/>
      <c r="I73" s="1202">
        <f t="shared" ref="I73:I74" ca="1" si="63">IFERROR(100/G73,"-")</f>
        <v>1.1428571428571428</v>
      </c>
      <c r="J73" s="1202"/>
      <c r="K73" s="1203"/>
      <c r="L73" s="1204"/>
      <c r="M73" s="1205"/>
      <c r="N73" s="1206"/>
    </row>
    <row r="74" spans="2:20" ht="20.100000000000001" customHeight="1" x14ac:dyDescent="0.25">
      <c r="B74" s="1176" t="s">
        <v>398</v>
      </c>
      <c r="C74" s="1177"/>
      <c r="D74" s="1177"/>
      <c r="E74" s="1070">
        <f ca="1">SUMPRODUCT(--(data!$DA$3:$DA$554&gt;4.5),--(data!$EI$3:$EI$554="Yes"))</f>
        <v>18</v>
      </c>
      <c r="F74" s="1071"/>
      <c r="G74" s="1153">
        <f t="shared" ref="G74" ca="1" si="64">E74*100/(E73+E74)</f>
        <v>12.5</v>
      </c>
      <c r="H74" s="1178"/>
      <c r="I74" s="1191">
        <f t="shared" ca="1" si="63"/>
        <v>8</v>
      </c>
      <c r="J74" s="1191"/>
      <c r="K74" s="1192"/>
      <c r="L74" s="1193"/>
      <c r="M74" s="1194"/>
      <c r="N74" s="1195"/>
    </row>
    <row r="75" spans="2:20" ht="9.9499999999999993" customHeight="1" x14ac:dyDescent="0.25"/>
    <row r="76" spans="2:20" ht="20.100000000000001" customHeight="1" x14ac:dyDescent="0.25">
      <c r="B76" s="1185" t="s">
        <v>500</v>
      </c>
      <c r="C76" s="1186"/>
      <c r="D76" s="1187"/>
      <c r="E76" s="1117" t="s">
        <v>467</v>
      </c>
      <c r="F76" s="1118"/>
      <c r="G76" s="1118" t="s">
        <v>295</v>
      </c>
      <c r="H76" s="1121"/>
      <c r="I76" s="1123" t="s">
        <v>345</v>
      </c>
      <c r="J76" s="1124"/>
      <c r="L76" s="1185" t="s">
        <v>501</v>
      </c>
      <c r="M76" s="1186"/>
      <c r="N76" s="1187"/>
      <c r="O76" s="1117" t="s">
        <v>467</v>
      </c>
      <c r="P76" s="1118"/>
      <c r="Q76" s="1118" t="s">
        <v>295</v>
      </c>
      <c r="R76" s="1121"/>
      <c r="S76" s="1123" t="s">
        <v>345</v>
      </c>
      <c r="T76" s="1124"/>
    </row>
    <row r="77" spans="2:20" ht="20.100000000000001" customHeight="1" x14ac:dyDescent="0.25">
      <c r="B77" s="1188"/>
      <c r="C77" s="1189"/>
      <c r="D77" s="1190"/>
      <c r="E77" s="1119"/>
      <c r="F77" s="1120"/>
      <c r="G77" s="1120"/>
      <c r="H77" s="1122"/>
      <c r="I77" s="1125"/>
      <c r="J77" s="1126"/>
      <c r="L77" s="1188"/>
      <c r="M77" s="1189"/>
      <c r="N77" s="1190"/>
      <c r="O77" s="1119"/>
      <c r="P77" s="1120"/>
      <c r="Q77" s="1120"/>
      <c r="R77" s="1122"/>
      <c r="S77" s="1125"/>
      <c r="T77" s="1126"/>
    </row>
    <row r="78" spans="2:20" ht="20.100000000000001" customHeight="1" x14ac:dyDescent="0.25">
      <c r="B78" s="1179" t="s">
        <v>391</v>
      </c>
      <c r="C78" s="1180"/>
      <c r="D78" s="1180"/>
      <c r="E78" s="1064">
        <f ca="1">SUMPRODUCT(--(data!$DB$3:$DB$554&lt;0.5),--(data!$EI$3:$EI$554="Yes"))</f>
        <v>54</v>
      </c>
      <c r="F78" s="1065"/>
      <c r="G78" s="1104">
        <f t="shared" ref="G78" ca="1" si="65">E78*100/(E78+E79)</f>
        <v>37.5</v>
      </c>
      <c r="H78" s="1115"/>
      <c r="I78" s="1116">
        <f t="shared" ref="I78:I83" ca="1" si="66">IFERROR(100/G78,"-")</f>
        <v>2.6666666666666665</v>
      </c>
      <c r="J78" s="1096"/>
      <c r="L78" s="1179" t="s">
        <v>391</v>
      </c>
      <c r="M78" s="1180"/>
      <c r="N78" s="1180"/>
      <c r="O78" s="1064">
        <f ca="1">SUMPRODUCT(--(data!$DC$3:$DC$554&lt;0.5),--(data!$EI$3:$EI$554="Yes"))</f>
        <v>31</v>
      </c>
      <c r="P78" s="1065"/>
      <c r="Q78" s="1104">
        <f t="shared" ref="Q78" ca="1" si="67">O78*100/(O78+O79)</f>
        <v>21.527777777777779</v>
      </c>
      <c r="R78" s="1115"/>
      <c r="S78" s="1116">
        <f t="shared" ref="S78:S83" ca="1" si="68">IFERROR(100/Q78,"-")</f>
        <v>4.6451612903225801</v>
      </c>
      <c r="T78" s="1096"/>
    </row>
    <row r="79" spans="2:20" ht="20.100000000000001" customHeight="1" x14ac:dyDescent="0.25">
      <c r="B79" s="1176" t="s">
        <v>395</v>
      </c>
      <c r="C79" s="1177"/>
      <c r="D79" s="1177"/>
      <c r="E79" s="1070">
        <f ca="1">SUMPRODUCT(--(data!$DB$3:$DB$554&gt;0.5),--(data!$EI$3:$EI$554="Yes"))</f>
        <v>90</v>
      </c>
      <c r="F79" s="1071"/>
      <c r="G79" s="1153">
        <f t="shared" ref="G79" ca="1" si="69">E79*100/(E78+E79)</f>
        <v>62.5</v>
      </c>
      <c r="H79" s="1178"/>
      <c r="I79" s="1154">
        <f t="shared" ca="1" si="66"/>
        <v>1.6</v>
      </c>
      <c r="J79" s="1155"/>
      <c r="L79" s="1176" t="s">
        <v>395</v>
      </c>
      <c r="M79" s="1177"/>
      <c r="N79" s="1177"/>
      <c r="O79" s="1070">
        <f ca="1">SUMPRODUCT(--(data!$DC$3:$DC$554&gt;0.5),--(data!$EI$3:$EI$554="Yes"))</f>
        <v>113</v>
      </c>
      <c r="P79" s="1071"/>
      <c r="Q79" s="1153">
        <f t="shared" ref="Q79" ca="1" si="70">O79*100/(O78+O79)</f>
        <v>78.472222222222229</v>
      </c>
      <c r="R79" s="1178"/>
      <c r="S79" s="1154">
        <f t="shared" ca="1" si="68"/>
        <v>1.2743362831858407</v>
      </c>
      <c r="T79" s="1155"/>
    </row>
    <row r="80" spans="2:20" ht="20.100000000000001" customHeight="1" x14ac:dyDescent="0.25">
      <c r="B80" s="1183" t="s">
        <v>392</v>
      </c>
      <c r="C80" s="1184"/>
      <c r="D80" s="1184"/>
      <c r="E80" s="1064">
        <f ca="1">SUMPRODUCT(--(data!$DB$3:$DB$554&lt;1.5),--(data!$EI$3:$EI$554="Yes"))</f>
        <v>95</v>
      </c>
      <c r="F80" s="1065"/>
      <c r="G80" s="1104">
        <f t="shared" ref="G80" ca="1" si="71">E80*100/(E80+E81)</f>
        <v>65.972222222222229</v>
      </c>
      <c r="H80" s="1115"/>
      <c r="I80" s="1116">
        <f t="shared" ca="1" si="66"/>
        <v>1.5157894736842104</v>
      </c>
      <c r="J80" s="1096"/>
      <c r="L80" s="1183" t="s">
        <v>392</v>
      </c>
      <c r="M80" s="1184"/>
      <c r="N80" s="1184"/>
      <c r="O80" s="1064">
        <f ca="1">SUMPRODUCT(--(data!$DC$3:$DC$554&lt;1.5),--(data!$EI$3:$EI$554="Yes"))</f>
        <v>78</v>
      </c>
      <c r="P80" s="1065"/>
      <c r="Q80" s="1104">
        <f t="shared" ref="Q80" ca="1" si="72">O80*100/(O80+O81)</f>
        <v>54.166666666666664</v>
      </c>
      <c r="R80" s="1115"/>
      <c r="S80" s="1116">
        <f t="shared" ca="1" si="68"/>
        <v>1.8461538461538463</v>
      </c>
      <c r="T80" s="1096"/>
    </row>
    <row r="81" spans="2:22" ht="20.100000000000001" customHeight="1" x14ac:dyDescent="0.25">
      <c r="B81" s="1181" t="s">
        <v>396</v>
      </c>
      <c r="C81" s="1182"/>
      <c r="D81" s="1182"/>
      <c r="E81" s="1070">
        <f ca="1">SUMPRODUCT(--(data!$DB$3:$DB$554&gt;1.5),--(data!$EI$3:$EI$554="Yes"))</f>
        <v>49</v>
      </c>
      <c r="F81" s="1071"/>
      <c r="G81" s="1153">
        <f t="shared" ref="G81" ca="1" si="73">E81*100/(E80+E81)</f>
        <v>34.027777777777779</v>
      </c>
      <c r="H81" s="1178"/>
      <c r="I81" s="1154">
        <f t="shared" ca="1" si="66"/>
        <v>2.9387755102040813</v>
      </c>
      <c r="J81" s="1155"/>
      <c r="L81" s="1181" t="s">
        <v>396</v>
      </c>
      <c r="M81" s="1182"/>
      <c r="N81" s="1182"/>
      <c r="O81" s="1070">
        <f ca="1">SUMPRODUCT(--(data!$DC$3:$DC$554&gt;1.5),--(data!$EI$3:$EI$554="Yes"))</f>
        <v>66</v>
      </c>
      <c r="P81" s="1071"/>
      <c r="Q81" s="1153">
        <f t="shared" ref="Q81" ca="1" si="74">O81*100/(O80+O81)</f>
        <v>45.833333333333336</v>
      </c>
      <c r="R81" s="1178"/>
      <c r="S81" s="1154">
        <f t="shared" ca="1" si="68"/>
        <v>2.1818181818181817</v>
      </c>
      <c r="T81" s="1155"/>
    </row>
    <row r="82" spans="2:22" ht="20.100000000000001" customHeight="1" x14ac:dyDescent="0.25">
      <c r="B82" s="1179" t="s">
        <v>190</v>
      </c>
      <c r="C82" s="1180"/>
      <c r="D82" s="1180"/>
      <c r="E82" s="1064">
        <f ca="1">SUMPRODUCT(--(data!$DB$3:$DB$554&lt;2.5),--(data!$EI$3:$EI$554="Yes"))</f>
        <v>130</v>
      </c>
      <c r="F82" s="1065"/>
      <c r="G82" s="1104">
        <f t="shared" ref="G82" ca="1" si="75">E82*100/(E82+E83)</f>
        <v>90.277777777777771</v>
      </c>
      <c r="H82" s="1115"/>
      <c r="I82" s="1116">
        <f t="shared" ca="1" si="66"/>
        <v>1.1076923076923078</v>
      </c>
      <c r="J82" s="1096"/>
      <c r="L82" s="1179" t="s">
        <v>190</v>
      </c>
      <c r="M82" s="1180"/>
      <c r="N82" s="1180"/>
      <c r="O82" s="1064">
        <f ca="1">SUMPRODUCT(--(data!$DC$3:$DC$554&lt;2.5),--(data!$EI$3:$EI$554="Yes"))</f>
        <v>119</v>
      </c>
      <c r="P82" s="1065"/>
      <c r="Q82" s="1104">
        <f t="shared" ref="Q82" ca="1" si="76">O82*100/(O82+O83)</f>
        <v>82.638888888888886</v>
      </c>
      <c r="R82" s="1115"/>
      <c r="S82" s="1116">
        <f t="shared" ca="1" si="68"/>
        <v>1.2100840336134455</v>
      </c>
      <c r="T82" s="1096"/>
    </row>
    <row r="83" spans="2:22" ht="20.100000000000001" customHeight="1" x14ac:dyDescent="0.25">
      <c r="B83" s="1176" t="s">
        <v>191</v>
      </c>
      <c r="C83" s="1177"/>
      <c r="D83" s="1177"/>
      <c r="E83" s="1070">
        <f ca="1">SUMPRODUCT(--(data!$DB$3:$DB$554&gt;2.5),--(data!$EI$3:$EI$554="Yes"))</f>
        <v>14</v>
      </c>
      <c r="F83" s="1071"/>
      <c r="G83" s="1153">
        <f t="shared" ref="G83" ca="1" si="77">E83*100/(E82+E83)</f>
        <v>9.7222222222222214</v>
      </c>
      <c r="H83" s="1178"/>
      <c r="I83" s="1154">
        <f t="shared" ca="1" si="66"/>
        <v>10.285714285714286</v>
      </c>
      <c r="J83" s="1155"/>
      <c r="L83" s="1176" t="s">
        <v>191</v>
      </c>
      <c r="M83" s="1177"/>
      <c r="N83" s="1177"/>
      <c r="O83" s="1070">
        <f ca="1">SUMPRODUCT(--(data!$DC$3:$DC$554&gt;2.5),--(data!$EI$3:$EI$554="Yes"))</f>
        <v>25</v>
      </c>
      <c r="P83" s="1071"/>
      <c r="Q83" s="1153">
        <f t="shared" ref="Q83" ca="1" si="78">O83*100/(O82+O83)</f>
        <v>17.361111111111111</v>
      </c>
      <c r="R83" s="1178"/>
      <c r="S83" s="1154">
        <f t="shared" ca="1" si="68"/>
        <v>5.76</v>
      </c>
      <c r="T83" s="1155"/>
    </row>
    <row r="84" spans="2:22" ht="9.9499999999999993" customHeight="1" x14ac:dyDescent="0.25"/>
    <row r="85" spans="2:22" ht="20.100000000000001" customHeight="1" x14ac:dyDescent="0.25">
      <c r="B85" s="1049" t="s">
        <v>502</v>
      </c>
      <c r="C85" s="1050"/>
      <c r="D85" s="1051"/>
      <c r="E85" s="1169" t="s">
        <v>503</v>
      </c>
      <c r="F85" s="1170"/>
      <c r="G85" s="1170"/>
      <c r="H85" s="1170"/>
      <c r="I85" s="1170"/>
      <c r="J85" s="1171"/>
      <c r="K85" s="1112" t="s">
        <v>460</v>
      </c>
      <c r="L85" s="1113"/>
      <c r="M85" s="1113"/>
      <c r="N85" s="1113"/>
      <c r="O85" s="1113"/>
      <c r="P85" s="1114"/>
      <c r="Q85" s="1112" t="s">
        <v>461</v>
      </c>
      <c r="R85" s="1113"/>
      <c r="S85" s="1113"/>
      <c r="T85" s="1113"/>
      <c r="U85" s="1113"/>
      <c r="V85" s="1114"/>
    </row>
    <row r="86" spans="2:22" ht="20.100000000000001" customHeight="1" x14ac:dyDescent="0.25">
      <c r="B86" s="1055"/>
      <c r="C86" s="1056"/>
      <c r="D86" s="1057"/>
      <c r="E86" s="1172" t="s">
        <v>294</v>
      </c>
      <c r="F86" s="1173"/>
      <c r="G86" s="1174" t="s">
        <v>295</v>
      </c>
      <c r="H86" s="1174"/>
      <c r="I86" s="1174" t="s">
        <v>345</v>
      </c>
      <c r="J86" s="1175"/>
      <c r="K86" s="1146" t="s">
        <v>294</v>
      </c>
      <c r="L86" s="1147"/>
      <c r="M86" s="1149" t="s">
        <v>295</v>
      </c>
      <c r="N86" s="1149"/>
      <c r="O86" s="1149" t="s">
        <v>345</v>
      </c>
      <c r="P86" s="1150"/>
      <c r="Q86" s="1146" t="s">
        <v>294</v>
      </c>
      <c r="R86" s="1147"/>
      <c r="S86" s="1149" t="s">
        <v>295</v>
      </c>
      <c r="T86" s="1149"/>
      <c r="U86" s="1149" t="s">
        <v>345</v>
      </c>
      <c r="V86" s="1150"/>
    </row>
    <row r="87" spans="2:22" ht="20.100000000000001" customHeight="1" x14ac:dyDescent="0.25">
      <c r="B87" s="1151" t="s">
        <v>313</v>
      </c>
      <c r="C87" s="1152"/>
      <c r="D87" s="1152"/>
      <c r="E87" s="1165">
        <f ca="1">COUNTIF(data!$DK$3:$DK$554,$B87)</f>
        <v>79</v>
      </c>
      <c r="F87" s="1166"/>
      <c r="G87" s="1138">
        <f t="shared" ref="G87" ca="1" si="79">E87*100/(E87+E88)</f>
        <v>54.861111111111114</v>
      </c>
      <c r="H87" s="1138"/>
      <c r="I87" s="1167">
        <f t="shared" ref="I87:I88" ca="1" si="80">IFERROR(100/G87,"-")</f>
        <v>1.8227848101265822</v>
      </c>
      <c r="J87" s="1168"/>
      <c r="K87" s="1064">
        <f ca="1">COUNTIF(data!$EL$3:$EL$554,$B87)</f>
        <v>29</v>
      </c>
      <c r="L87" s="1065"/>
      <c r="M87" s="1104">
        <f t="shared" ref="M87" ca="1" si="81">K87*100/(K87+K88)</f>
        <v>20.138888888888889</v>
      </c>
      <c r="N87" s="1104"/>
      <c r="O87" s="1116">
        <f t="shared" ref="O87:O88" ca="1" si="82">IFERROR(100/M87,"-")</f>
        <v>4.9655172413793105</v>
      </c>
      <c r="P87" s="1096"/>
      <c r="Q87" s="1064">
        <f ca="1">COUNTIF(data!$EM$3:$EM$554,$B87)</f>
        <v>46</v>
      </c>
      <c r="R87" s="1065"/>
      <c r="S87" s="1104">
        <f t="shared" ref="S87" ca="1" si="83">Q87*100/(Q87+Q88)</f>
        <v>31.944444444444443</v>
      </c>
      <c r="T87" s="1104"/>
      <c r="U87" s="1116">
        <f t="shared" ref="U87:U88" ca="1" si="84">IFERROR(100/S87,"-")</f>
        <v>3.1304347826086958</v>
      </c>
      <c r="V87" s="1096"/>
    </row>
    <row r="88" spans="2:22" ht="20.100000000000001" customHeight="1" x14ac:dyDescent="0.25">
      <c r="B88" s="1141" t="s">
        <v>314</v>
      </c>
      <c r="C88" s="1142"/>
      <c r="D88" s="1142"/>
      <c r="E88" s="1143">
        <f ca="1">COUNTIF(data!$DK$3:$DK$554,$B88)</f>
        <v>65</v>
      </c>
      <c r="F88" s="1144"/>
      <c r="G88" s="1145">
        <f t="shared" ref="G88" ca="1" si="85">E88*100/(E87+E88)</f>
        <v>45.138888888888886</v>
      </c>
      <c r="H88" s="1145"/>
      <c r="I88" s="1163">
        <f t="shared" ca="1" si="80"/>
        <v>2.2153846153846155</v>
      </c>
      <c r="J88" s="1164"/>
      <c r="K88" s="1070">
        <f ca="1">COUNTIF(data!$EL$3:$EL$554,$B88)</f>
        <v>115</v>
      </c>
      <c r="L88" s="1071"/>
      <c r="M88" s="1153">
        <f t="shared" ref="M88" ca="1" si="86">K88*100/(K87+K88)</f>
        <v>79.861111111111114</v>
      </c>
      <c r="N88" s="1153"/>
      <c r="O88" s="1154">
        <f t="shared" ca="1" si="82"/>
        <v>1.2521739130434781</v>
      </c>
      <c r="P88" s="1155"/>
      <c r="Q88" s="1070">
        <f ca="1">COUNTIF(data!$EM$3:$EM$554,$B88)</f>
        <v>98</v>
      </c>
      <c r="R88" s="1071"/>
      <c r="S88" s="1153">
        <f t="shared" ref="S88" ca="1" si="87">Q88*100/(Q87+Q88)</f>
        <v>68.055555555555557</v>
      </c>
      <c r="T88" s="1153"/>
      <c r="U88" s="1154">
        <f t="shared" ca="1" si="84"/>
        <v>1.4693877551020407</v>
      </c>
      <c r="V88" s="1155"/>
    </row>
    <row r="89" spans="2:22" ht="9.9499999999999993" customHeight="1" x14ac:dyDescent="0.25">
      <c r="B89" s="412"/>
      <c r="C89" s="412"/>
      <c r="D89" s="412"/>
      <c r="E89" s="420"/>
      <c r="F89" s="420"/>
      <c r="G89" s="425"/>
      <c r="H89" s="425"/>
      <c r="I89" s="427"/>
      <c r="J89" s="427"/>
      <c r="K89" s="420"/>
      <c r="L89" s="420"/>
      <c r="M89" s="425"/>
      <c r="N89" s="425"/>
      <c r="O89" s="427"/>
      <c r="P89" s="427"/>
      <c r="Q89" s="420"/>
      <c r="R89" s="420"/>
      <c r="S89" s="425"/>
      <c r="T89" s="425"/>
      <c r="U89" s="427"/>
      <c r="V89" s="427"/>
    </row>
    <row r="90" spans="2:22" ht="30" customHeight="1" x14ac:dyDescent="0.25">
      <c r="B90" s="1132" t="s">
        <v>518</v>
      </c>
      <c r="C90" s="1133"/>
      <c r="D90" s="1134"/>
      <c r="E90" s="1146" t="s">
        <v>294</v>
      </c>
      <c r="F90" s="1147"/>
      <c r="G90" s="1149" t="s">
        <v>295</v>
      </c>
      <c r="H90" s="1149"/>
      <c r="I90" s="1149" t="s">
        <v>345</v>
      </c>
      <c r="J90" s="1150"/>
      <c r="K90" s="420"/>
      <c r="L90" s="420"/>
      <c r="M90" s="425"/>
      <c r="N90" s="425"/>
      <c r="O90" s="427"/>
      <c r="P90" s="427"/>
      <c r="Q90" s="420"/>
      <c r="R90" s="420"/>
      <c r="S90" s="425"/>
      <c r="T90" s="425"/>
      <c r="U90" s="427"/>
      <c r="V90" s="427"/>
    </row>
    <row r="91" spans="2:22" ht="20.100000000000001" customHeight="1" x14ac:dyDescent="0.25">
      <c r="B91" s="1151" t="s">
        <v>460</v>
      </c>
      <c r="C91" s="1152"/>
      <c r="D91" s="1152"/>
      <c r="E91" s="1064">
        <f ca="1">SUMPRODUCT(--(data!$EJ$3:$EJ$554="F"))</f>
        <v>39</v>
      </c>
      <c r="F91" s="1065"/>
      <c r="G91" s="1104">
        <f t="shared" ref="G91" ca="1" si="88">E91*100/($E$91+$E$92+$E$93)</f>
        <v>27.083333333333332</v>
      </c>
      <c r="H91" s="1104"/>
      <c r="I91" s="1116">
        <f t="shared" ref="I91" ca="1" si="89">IFERROR(100/G91,"-")</f>
        <v>3.6923076923076925</v>
      </c>
      <c r="J91" s="1096"/>
      <c r="K91" s="420"/>
      <c r="L91" s="420"/>
      <c r="M91" s="425"/>
      <c r="N91" s="425"/>
      <c r="O91" s="427"/>
      <c r="P91" s="427"/>
      <c r="Q91" s="420"/>
      <c r="R91" s="420"/>
      <c r="S91" s="425"/>
      <c r="T91" s="425"/>
      <c r="U91" s="427"/>
      <c r="V91" s="427"/>
    </row>
    <row r="92" spans="2:22" ht="20.100000000000001" customHeight="1" x14ac:dyDescent="0.25">
      <c r="B92" s="1160" t="s">
        <v>519</v>
      </c>
      <c r="C92" s="1161"/>
      <c r="D92" s="1162"/>
      <c r="E92" s="1156">
        <f ca="1">SUMPRODUCT(--(data!$EJ$3:$EJ$554="E"))</f>
        <v>36</v>
      </c>
      <c r="F92" s="1157"/>
      <c r="G92" s="1158">
        <f t="shared" ref="G92:G93" ca="1" si="90">E92*100/($E$91+$E$92+$E$93)</f>
        <v>25</v>
      </c>
      <c r="H92" s="1158"/>
      <c r="I92" s="1159">
        <f t="shared" ref="I92:I93" ca="1" si="91">IFERROR(100/G92,"-")</f>
        <v>4</v>
      </c>
      <c r="J92" s="1129"/>
      <c r="K92" s="420"/>
      <c r="L92" s="420"/>
      <c r="M92" s="425"/>
      <c r="N92" s="425"/>
      <c r="O92" s="427"/>
      <c r="P92" s="427"/>
      <c r="Q92" s="420"/>
      <c r="R92" s="420"/>
      <c r="S92" s="425"/>
      <c r="T92" s="425"/>
      <c r="U92" s="427"/>
      <c r="V92" s="427"/>
    </row>
    <row r="93" spans="2:22" ht="20.100000000000001" customHeight="1" x14ac:dyDescent="0.25">
      <c r="B93" s="1141" t="s">
        <v>461</v>
      </c>
      <c r="C93" s="1142"/>
      <c r="D93" s="1142"/>
      <c r="E93" s="1070">
        <f ca="1">SUMPRODUCT(--(data!$EJ$3:$EJ$554="S"))</f>
        <v>69</v>
      </c>
      <c r="F93" s="1071"/>
      <c r="G93" s="1153">
        <f t="shared" ca="1" si="90"/>
        <v>47.916666666666664</v>
      </c>
      <c r="H93" s="1153"/>
      <c r="I93" s="1154">
        <f t="shared" ca="1" si="91"/>
        <v>2.0869565217391304</v>
      </c>
      <c r="J93" s="1155"/>
      <c r="K93" s="420"/>
      <c r="L93" s="420"/>
      <c r="M93" s="425"/>
      <c r="N93" s="425"/>
      <c r="O93" s="427"/>
      <c r="P93" s="427"/>
      <c r="Q93" s="420"/>
      <c r="R93" s="420"/>
      <c r="S93" s="425"/>
      <c r="T93" s="425"/>
      <c r="U93" s="427"/>
      <c r="V93" s="427"/>
    </row>
    <row r="94" spans="2:22" ht="9.9499999999999993" customHeight="1" x14ac:dyDescent="0.25">
      <c r="B94" s="412"/>
      <c r="C94" s="412"/>
      <c r="D94" s="412"/>
      <c r="E94" s="420"/>
      <c r="F94" s="420"/>
      <c r="G94" s="425"/>
      <c r="H94" s="425"/>
      <c r="I94" s="430"/>
      <c r="J94" s="430"/>
      <c r="K94" s="420"/>
      <c r="L94" s="420"/>
      <c r="M94" s="425"/>
      <c r="N94" s="425"/>
      <c r="O94" s="430"/>
      <c r="P94" s="430"/>
      <c r="Q94" s="420"/>
      <c r="R94" s="420"/>
      <c r="S94" s="425"/>
      <c r="T94" s="425"/>
      <c r="U94" s="430"/>
      <c r="V94" s="430"/>
    </row>
    <row r="95" spans="2:22" ht="20.100000000000001" customHeight="1" x14ac:dyDescent="0.25">
      <c r="B95" s="1132" t="s">
        <v>524</v>
      </c>
      <c r="C95" s="1133"/>
      <c r="D95" s="1133"/>
      <c r="E95" s="1133"/>
      <c r="F95" s="1134"/>
      <c r="G95" s="1146" t="s">
        <v>294</v>
      </c>
      <c r="H95" s="1147"/>
      <c r="I95" s="1148" t="s">
        <v>295</v>
      </c>
      <c r="J95" s="1136"/>
      <c r="K95" s="1135" t="s">
        <v>345</v>
      </c>
      <c r="L95" s="1136"/>
      <c r="M95" s="425"/>
      <c r="N95" s="425"/>
      <c r="O95" s="430"/>
      <c r="P95" s="430"/>
      <c r="Q95" s="420"/>
      <c r="R95" s="420"/>
      <c r="S95" s="425"/>
      <c r="T95" s="425"/>
      <c r="U95" s="430"/>
      <c r="V95" s="430"/>
    </row>
    <row r="96" spans="2:22" ht="20.100000000000001" customHeight="1" x14ac:dyDescent="0.25">
      <c r="B96" s="1058" t="s">
        <v>525</v>
      </c>
      <c r="C96" s="1059"/>
      <c r="D96" s="1060"/>
      <c r="E96" s="1064" t="s">
        <v>313</v>
      </c>
      <c r="F96" s="1065"/>
      <c r="G96" s="1064">
        <f ca="1">SUMPRODUCT(--(data!$DN$3:$DN$554=1),--(data!$EI$3:$EI$554="Yes"))</f>
        <v>38</v>
      </c>
      <c r="H96" s="1065"/>
      <c r="I96" s="1066">
        <f t="shared" ref="I96" ca="1" si="92">G96*100/(G96+G97)</f>
        <v>26.388888888888889</v>
      </c>
      <c r="J96" s="1067"/>
      <c r="K96" s="1068">
        <f t="shared" ref="K96:K97" ca="1" si="93">IFERROR(100/I96,"-")</f>
        <v>3.7894736842105261</v>
      </c>
      <c r="L96" s="1069"/>
      <c r="M96" s="425"/>
      <c r="N96" s="425"/>
      <c r="O96" s="430"/>
      <c r="P96" s="430"/>
      <c r="Q96" s="420"/>
      <c r="R96" s="420"/>
      <c r="S96" s="425"/>
      <c r="T96" s="425"/>
      <c r="U96" s="430"/>
      <c r="V96" s="430"/>
    </row>
    <row r="97" spans="2:22" ht="20.100000000000001" customHeight="1" x14ac:dyDescent="0.25">
      <c r="B97" s="1061"/>
      <c r="C97" s="1062"/>
      <c r="D97" s="1063"/>
      <c r="E97" s="1070" t="s">
        <v>314</v>
      </c>
      <c r="F97" s="1071"/>
      <c r="G97" s="1070">
        <f ca="1">SUMPRODUCT(--(data!$DN$3:$DN$554=0),--(data!$EI$3:$EI$554="Yes"))</f>
        <v>106</v>
      </c>
      <c r="H97" s="1071"/>
      <c r="I97" s="1072">
        <f t="shared" ref="I97" ca="1" si="94">G97*100/(G96+G97)</f>
        <v>73.611111111111114</v>
      </c>
      <c r="J97" s="1073"/>
      <c r="K97" s="1074">
        <f t="shared" ca="1" si="93"/>
        <v>1.3584905660377358</v>
      </c>
      <c r="L97" s="1075"/>
      <c r="M97" s="425"/>
      <c r="N97" s="425"/>
      <c r="O97" s="430"/>
      <c r="P97" s="430"/>
      <c r="Q97" s="420"/>
      <c r="R97" s="420"/>
      <c r="S97" s="425"/>
      <c r="T97" s="425"/>
      <c r="U97" s="430"/>
      <c r="V97" s="430"/>
    </row>
    <row r="98" spans="2:22" ht="20.100000000000001" customHeight="1" x14ac:dyDescent="0.25">
      <c r="B98" s="1058" t="s">
        <v>526</v>
      </c>
      <c r="C98" s="1059"/>
      <c r="D98" s="1060"/>
      <c r="E98" s="1064" t="s">
        <v>313</v>
      </c>
      <c r="F98" s="1065"/>
      <c r="G98" s="1064">
        <f ca="1">SUMPRODUCT(--(data!$DO$3:$DO$554=1),--(data!$EI$3:$EI$554="Yes"))</f>
        <v>16</v>
      </c>
      <c r="H98" s="1065"/>
      <c r="I98" s="1066">
        <f t="shared" ref="I98" ca="1" si="95">G98*100/(G98+G99)</f>
        <v>11.111111111111111</v>
      </c>
      <c r="J98" s="1067"/>
      <c r="K98" s="1068">
        <f t="shared" ref="K98:K101" ca="1" si="96">IFERROR(100/I98,"-")</f>
        <v>9</v>
      </c>
      <c r="L98" s="1069"/>
      <c r="M98" s="425"/>
      <c r="N98" s="425"/>
      <c r="O98" s="430"/>
      <c r="P98" s="430"/>
      <c r="Q98" s="420"/>
      <c r="R98" s="420"/>
      <c r="S98" s="425"/>
      <c r="T98" s="425"/>
      <c r="U98" s="430"/>
      <c r="V98" s="430"/>
    </row>
    <row r="99" spans="2:22" ht="20.100000000000001" customHeight="1" x14ac:dyDescent="0.25">
      <c r="B99" s="1061"/>
      <c r="C99" s="1062"/>
      <c r="D99" s="1063"/>
      <c r="E99" s="1070" t="s">
        <v>314</v>
      </c>
      <c r="F99" s="1071"/>
      <c r="G99" s="1070">
        <f ca="1">SUMPRODUCT(--(data!$DO$3:$DO$554=0),--(data!$EI$3:$EI$554="Yes"))</f>
        <v>128</v>
      </c>
      <c r="H99" s="1071"/>
      <c r="I99" s="1072">
        <f t="shared" ref="I99" ca="1" si="97">G99*100/(G98+G99)</f>
        <v>88.888888888888886</v>
      </c>
      <c r="J99" s="1073"/>
      <c r="K99" s="1074">
        <f t="shared" ca="1" si="96"/>
        <v>1.125</v>
      </c>
      <c r="L99" s="1075"/>
      <c r="M99" s="425"/>
      <c r="N99" s="425"/>
      <c r="O99" s="430"/>
      <c r="P99" s="430"/>
      <c r="Q99" s="420"/>
      <c r="R99" s="420"/>
      <c r="S99" s="425"/>
      <c r="T99" s="425"/>
      <c r="U99" s="430"/>
      <c r="V99" s="430"/>
    </row>
    <row r="100" spans="2:22" ht="20.100000000000001" customHeight="1" x14ac:dyDescent="0.25">
      <c r="B100" s="1058" t="s">
        <v>527</v>
      </c>
      <c r="C100" s="1059"/>
      <c r="D100" s="1060"/>
      <c r="E100" s="1064" t="s">
        <v>313</v>
      </c>
      <c r="F100" s="1065"/>
      <c r="G100" s="1064">
        <f ca="1">SUMPRODUCT(--(data!$DP$3:$DP$554=1),--(data!$EI$3:$EI$554="Yes"))</f>
        <v>13</v>
      </c>
      <c r="H100" s="1065"/>
      <c r="I100" s="1066">
        <f t="shared" ref="I100" ca="1" si="98">G100*100/(G100+G101)</f>
        <v>9.0277777777777786</v>
      </c>
      <c r="J100" s="1067"/>
      <c r="K100" s="1068">
        <f t="shared" ca="1" si="96"/>
        <v>11.076923076923077</v>
      </c>
      <c r="L100" s="1069"/>
      <c r="M100" s="425"/>
      <c r="N100" s="425"/>
      <c r="O100" s="430"/>
      <c r="P100" s="430"/>
      <c r="Q100" s="420"/>
      <c r="R100" s="420"/>
      <c r="S100" s="425"/>
      <c r="T100" s="425"/>
      <c r="U100" s="430"/>
      <c r="V100" s="430"/>
    </row>
    <row r="101" spans="2:22" ht="20.100000000000001" customHeight="1" x14ac:dyDescent="0.25">
      <c r="B101" s="1061"/>
      <c r="C101" s="1062"/>
      <c r="D101" s="1063"/>
      <c r="E101" s="1070" t="s">
        <v>314</v>
      </c>
      <c r="F101" s="1071"/>
      <c r="G101" s="1070">
        <f ca="1">SUMPRODUCT(--(data!$DP$3:$DP$554=0),--(data!$EI$3:$EI$554="Yes"))</f>
        <v>131</v>
      </c>
      <c r="H101" s="1071"/>
      <c r="I101" s="1072">
        <f t="shared" ref="I101" ca="1" si="99">G101*100/(G100+G101)</f>
        <v>90.972222222222229</v>
      </c>
      <c r="J101" s="1073"/>
      <c r="K101" s="1074">
        <f t="shared" ca="1" si="96"/>
        <v>1.0992366412213739</v>
      </c>
      <c r="L101" s="1075"/>
      <c r="M101" s="425"/>
      <c r="N101" s="425"/>
      <c r="O101" s="430"/>
      <c r="P101" s="430"/>
      <c r="Q101" s="420"/>
      <c r="R101" s="420"/>
      <c r="S101" s="425"/>
      <c r="T101" s="425"/>
      <c r="U101" s="430"/>
      <c r="V101" s="430"/>
    </row>
    <row r="102" spans="2:22" ht="20.100000000000001" customHeight="1" x14ac:dyDescent="0.25">
      <c r="B102" s="1058" t="s">
        <v>528</v>
      </c>
      <c r="C102" s="1059"/>
      <c r="D102" s="1060"/>
      <c r="E102" s="1064" t="s">
        <v>313</v>
      </c>
      <c r="F102" s="1065"/>
      <c r="G102" s="1064">
        <f ca="1">SUMPRODUCT(--(data!$DQ$3:$DQ$554=1),--(data!$EI$3:$EI$554="Yes"))</f>
        <v>5</v>
      </c>
      <c r="H102" s="1065"/>
      <c r="I102" s="1066">
        <f t="shared" ref="I102" ca="1" si="100">G102*100/(G102+G103)</f>
        <v>3.4722222222222223</v>
      </c>
      <c r="J102" s="1067"/>
      <c r="K102" s="1068">
        <f t="shared" ref="K102:K105" ca="1" si="101">IFERROR(100/I102,"-")</f>
        <v>28.8</v>
      </c>
      <c r="L102" s="1069"/>
      <c r="M102" s="425"/>
      <c r="N102" s="425"/>
      <c r="O102" s="430"/>
      <c r="P102" s="430"/>
      <c r="Q102" s="420"/>
      <c r="R102" s="420"/>
      <c r="S102" s="425"/>
      <c r="T102" s="425"/>
      <c r="U102" s="430"/>
      <c r="V102" s="430"/>
    </row>
    <row r="103" spans="2:22" ht="20.100000000000001" customHeight="1" x14ac:dyDescent="0.25">
      <c r="B103" s="1061"/>
      <c r="C103" s="1062"/>
      <c r="D103" s="1063"/>
      <c r="E103" s="1070" t="s">
        <v>314</v>
      </c>
      <c r="F103" s="1071"/>
      <c r="G103" s="1070">
        <f ca="1">SUMPRODUCT(--(data!$DQ$3:$DQ$554=0),--(data!$EI$3:$EI$554="Yes"))</f>
        <v>139</v>
      </c>
      <c r="H103" s="1071"/>
      <c r="I103" s="1072">
        <f t="shared" ref="I103" ca="1" si="102">G103*100/(G102+G103)</f>
        <v>96.527777777777771</v>
      </c>
      <c r="J103" s="1073"/>
      <c r="K103" s="1074">
        <f t="shared" ca="1" si="101"/>
        <v>1.0359712230215827</v>
      </c>
      <c r="L103" s="1075"/>
      <c r="M103" s="425"/>
      <c r="N103" s="425"/>
      <c r="O103" s="430"/>
      <c r="P103" s="430"/>
      <c r="Q103" s="420"/>
      <c r="R103" s="420"/>
      <c r="S103" s="425"/>
      <c r="T103" s="425"/>
      <c r="U103" s="430"/>
      <c r="V103" s="430"/>
    </row>
    <row r="104" spans="2:22" ht="20.100000000000001" customHeight="1" x14ac:dyDescent="0.25">
      <c r="B104" s="1058" t="s">
        <v>529</v>
      </c>
      <c r="C104" s="1059"/>
      <c r="D104" s="1060"/>
      <c r="E104" s="1064" t="s">
        <v>313</v>
      </c>
      <c r="F104" s="1065"/>
      <c r="G104" s="1064">
        <f ca="1">SUMPRODUCT(--(data!$DL$3:$DL$554=1),--(data!$EI$3:$EI$554="Yes"))</f>
        <v>40</v>
      </c>
      <c r="H104" s="1065"/>
      <c r="I104" s="1066">
        <f t="shared" ref="I104" ca="1" si="103">G104*100/(G104+G105)</f>
        <v>27.777777777777779</v>
      </c>
      <c r="J104" s="1067"/>
      <c r="K104" s="1068">
        <f t="shared" ca="1" si="101"/>
        <v>3.6</v>
      </c>
      <c r="L104" s="1069"/>
      <c r="M104" s="425"/>
      <c r="N104" s="425"/>
      <c r="O104" s="430"/>
      <c r="P104" s="430"/>
      <c r="Q104" s="420"/>
      <c r="R104" s="420"/>
      <c r="S104" s="425"/>
      <c r="T104" s="425"/>
      <c r="U104" s="430"/>
      <c r="V104" s="430"/>
    </row>
    <row r="105" spans="2:22" ht="20.100000000000001" customHeight="1" x14ac:dyDescent="0.25">
      <c r="B105" s="1061"/>
      <c r="C105" s="1062"/>
      <c r="D105" s="1063"/>
      <c r="E105" s="1070" t="s">
        <v>314</v>
      </c>
      <c r="F105" s="1071"/>
      <c r="G105" s="1070">
        <f ca="1">SUMPRODUCT(--(data!$DL$3:$DL$554=0),--(data!$EI$3:$EI$554="Yes"))</f>
        <v>104</v>
      </c>
      <c r="H105" s="1071"/>
      <c r="I105" s="1072">
        <f t="shared" ref="I105" ca="1" si="104">G105*100/(G104+G105)</f>
        <v>72.222222222222229</v>
      </c>
      <c r="J105" s="1073"/>
      <c r="K105" s="1074">
        <f t="shared" ca="1" si="101"/>
        <v>1.3846153846153846</v>
      </c>
      <c r="L105" s="1075"/>
      <c r="M105" s="425"/>
      <c r="N105" s="425"/>
      <c r="O105" s="430"/>
      <c r="P105" s="430"/>
      <c r="Q105" s="420"/>
      <c r="R105" s="420"/>
      <c r="S105" s="425"/>
      <c r="T105" s="425"/>
      <c r="U105" s="430"/>
      <c r="V105" s="430"/>
    </row>
    <row r="106" spans="2:22" ht="20.100000000000001" customHeight="1" x14ac:dyDescent="0.25">
      <c r="B106" s="1058" t="s">
        <v>530</v>
      </c>
      <c r="C106" s="1059"/>
      <c r="D106" s="1060"/>
      <c r="E106" s="1064" t="s">
        <v>313</v>
      </c>
      <c r="F106" s="1065"/>
      <c r="G106" s="1064">
        <f ca="1">SUMPRODUCT(--(data!$DM$3:$DM$554=1),--(data!$EI$3:$EI$554="Yes"))</f>
        <v>26</v>
      </c>
      <c r="H106" s="1065"/>
      <c r="I106" s="1066">
        <f t="shared" ref="I106" ca="1" si="105">G106*100/(G106+G107)</f>
        <v>18.055555555555557</v>
      </c>
      <c r="J106" s="1067"/>
      <c r="K106" s="1068">
        <f t="shared" ref="K106:K107" ca="1" si="106">IFERROR(100/I106,"-")</f>
        <v>5.5384615384615383</v>
      </c>
      <c r="L106" s="1069"/>
      <c r="M106" s="425"/>
      <c r="N106" s="425"/>
      <c r="O106" s="430"/>
      <c r="P106" s="430"/>
      <c r="Q106" s="420"/>
      <c r="R106" s="420"/>
      <c r="S106" s="425"/>
      <c r="T106" s="425"/>
      <c r="U106" s="430"/>
      <c r="V106" s="430"/>
    </row>
    <row r="107" spans="2:22" ht="20.100000000000001" customHeight="1" x14ac:dyDescent="0.25">
      <c r="B107" s="1061"/>
      <c r="C107" s="1062"/>
      <c r="D107" s="1063"/>
      <c r="E107" s="1070" t="s">
        <v>314</v>
      </c>
      <c r="F107" s="1071"/>
      <c r="G107" s="1070">
        <f ca="1">SUMPRODUCT(--(data!$DM$3:$DM$554=0),--(data!$EI$3:$EI$554="Yes"))</f>
        <v>118</v>
      </c>
      <c r="H107" s="1071"/>
      <c r="I107" s="1072">
        <f t="shared" ref="I107" ca="1" si="107">G107*100/(G106+G107)</f>
        <v>81.944444444444443</v>
      </c>
      <c r="J107" s="1073"/>
      <c r="K107" s="1074">
        <f t="shared" ca="1" si="106"/>
        <v>1.2203389830508475</v>
      </c>
      <c r="L107" s="1075"/>
      <c r="M107" s="425"/>
      <c r="N107" s="425"/>
      <c r="O107" s="430"/>
      <c r="P107" s="430"/>
      <c r="Q107" s="420"/>
      <c r="R107" s="420"/>
      <c r="S107" s="425"/>
      <c r="T107" s="425"/>
      <c r="U107" s="430"/>
      <c r="V107" s="430"/>
    </row>
    <row r="108" spans="2:22" ht="20.100000000000001" customHeight="1" x14ac:dyDescent="0.25">
      <c r="B108" s="1058" t="s">
        <v>531</v>
      </c>
      <c r="C108" s="1059"/>
      <c r="D108" s="1060"/>
      <c r="E108" s="1064" t="s">
        <v>313</v>
      </c>
      <c r="F108" s="1065"/>
      <c r="G108" s="1064">
        <f ca="1">SUMPRODUCT(--(data!$DK$3:$DK$554="Yes"),--(data!$EK$3:$EK$554="Over"),--(data!$EI$3:$EI$554="Yes"))</f>
        <v>61</v>
      </c>
      <c r="H108" s="1065"/>
      <c r="I108" s="1066">
        <f t="shared" ref="I108" ca="1" si="108">G108*100/(G108+G109)</f>
        <v>42.361111111111114</v>
      </c>
      <c r="J108" s="1067"/>
      <c r="K108" s="1068">
        <f t="shared" ref="K108:K109" ca="1" si="109">IFERROR(100/I108,"-")</f>
        <v>2.360655737704918</v>
      </c>
      <c r="L108" s="1069"/>
      <c r="M108" s="425"/>
      <c r="N108" s="425"/>
      <c r="O108" s="431"/>
      <c r="P108" s="431"/>
      <c r="Q108" s="420"/>
      <c r="R108" s="420"/>
      <c r="S108" s="425"/>
      <c r="T108" s="425"/>
      <c r="U108" s="431"/>
      <c r="V108" s="431"/>
    </row>
    <row r="109" spans="2:22" ht="20.100000000000001" customHeight="1" x14ac:dyDescent="0.25">
      <c r="B109" s="1061"/>
      <c r="C109" s="1062"/>
      <c r="D109" s="1063"/>
      <c r="E109" s="1070" t="s">
        <v>314</v>
      </c>
      <c r="F109" s="1071"/>
      <c r="G109" s="1070">
        <f ca="1">SUMPRODUCT(--(data!$DK$3:$DK$554="Yes"),--(data!$EK$3:$EK$554="Under"),--(data!$EI$3:$EI$554="Yes"))+SUMPRODUCT(--(data!$DK$3:$DK$554="No"),--(data!$EK$3:$EK$554="Over"),--(data!$EI$3:$EI$554="Yes"))+SUMPRODUCT(--(data!$DK$3:$DK$554="No"),--(data!$EK$3:$EK$554="Under"),--(data!$EI$3:$EI$554="Yes"))</f>
        <v>83</v>
      </c>
      <c r="H109" s="1071"/>
      <c r="I109" s="1072">
        <f t="shared" ref="I109" ca="1" si="110">G109*100/(G108+G109)</f>
        <v>57.638888888888886</v>
      </c>
      <c r="J109" s="1073"/>
      <c r="K109" s="1074">
        <f t="shared" ca="1" si="109"/>
        <v>1.7349397590361446</v>
      </c>
      <c r="L109" s="1075"/>
      <c r="M109" s="425"/>
      <c r="N109" s="425"/>
      <c r="O109" s="431"/>
      <c r="P109" s="431"/>
      <c r="Q109" s="420"/>
      <c r="R109" s="420"/>
      <c r="S109" s="425"/>
      <c r="T109" s="425"/>
      <c r="U109" s="431"/>
      <c r="V109" s="431"/>
    </row>
    <row r="110" spans="2:22" ht="9.9499999999999993" customHeight="1" x14ac:dyDescent="0.25"/>
    <row r="111" spans="2:22" ht="20.100000000000001" customHeight="1" x14ac:dyDescent="0.25">
      <c r="C111" s="1102" t="s">
        <v>504</v>
      </c>
      <c r="D111" s="1102"/>
      <c r="E111" s="1102"/>
      <c r="F111" s="1102"/>
      <c r="G111" s="1102"/>
      <c r="H111" s="1102"/>
      <c r="I111" s="1102"/>
      <c r="J111" s="1102"/>
      <c r="K111" s="1102"/>
      <c r="L111" s="1102"/>
      <c r="M111" s="1102"/>
      <c r="N111" s="424"/>
      <c r="O111" s="424"/>
    </row>
    <row r="112" spans="2:22" ht="20.100000000000001" customHeight="1" x14ac:dyDescent="0.25">
      <c r="C112" s="1080" t="s">
        <v>315</v>
      </c>
      <c r="D112" s="1081"/>
      <c r="E112" s="1082"/>
      <c r="F112" s="1086" t="s">
        <v>427</v>
      </c>
      <c r="G112" s="1087"/>
      <c r="H112" s="1088" t="s">
        <v>505</v>
      </c>
      <c r="I112" s="1089"/>
      <c r="J112" s="1089" t="s">
        <v>506</v>
      </c>
      <c r="K112" s="1090"/>
      <c r="L112" s="1089" t="s">
        <v>507</v>
      </c>
      <c r="M112" s="1091"/>
    </row>
    <row r="113" spans="3:15" ht="20.100000000000001" customHeight="1" x14ac:dyDescent="0.25">
      <c r="C113" s="1083"/>
      <c r="D113" s="1084"/>
      <c r="E113" s="1085"/>
      <c r="F113" s="1087"/>
      <c r="G113" s="1087"/>
      <c r="H113" s="1088"/>
      <c r="I113" s="1089"/>
      <c r="J113" s="1090"/>
      <c r="K113" s="1090"/>
      <c r="L113" s="1090"/>
      <c r="M113" s="1091"/>
    </row>
    <row r="114" spans="3:15" ht="20.100000000000001" customHeight="1" x14ac:dyDescent="0.25">
      <c r="C114" s="1092" t="s">
        <v>508</v>
      </c>
      <c r="D114" s="1092"/>
      <c r="E114" s="1092"/>
      <c r="F114" s="1093">
        <f ca="1">SUM(data!$CM$3:$CM$554)</f>
        <v>797</v>
      </c>
      <c r="G114" s="1093"/>
      <c r="H114" s="1137">
        <f t="shared" ref="H114:H116" ca="1" si="111">F114/$H$5</f>
        <v>5.5347222222222223</v>
      </c>
      <c r="I114" s="1138"/>
      <c r="J114" s="1065">
        <f ca="1">MAX(data!$CM$3:$CM$554)</f>
        <v>13</v>
      </c>
      <c r="K114" s="1065"/>
      <c r="L114" s="1065">
        <f ca="1">MIN(data!$CM$3:$CM$554)</f>
        <v>0</v>
      </c>
      <c r="M114" s="1105"/>
    </row>
    <row r="115" spans="3:15" ht="20.100000000000001" customHeight="1" x14ac:dyDescent="0.25">
      <c r="C115" s="1106" t="s">
        <v>509</v>
      </c>
      <c r="D115" s="1106"/>
      <c r="E115" s="1106"/>
      <c r="F115" s="1107">
        <f ca="1">SUM(data!$CN$3:$CN$554)</f>
        <v>694</v>
      </c>
      <c r="G115" s="1107"/>
      <c r="H115" s="1139">
        <f t="shared" ca="1" si="111"/>
        <v>4.8194444444444446</v>
      </c>
      <c r="I115" s="1140"/>
      <c r="J115" s="1110">
        <f ca="1">MAX(data!$CN$3:$CN$554)</f>
        <v>14</v>
      </c>
      <c r="K115" s="1110"/>
      <c r="L115" s="1110">
        <f ca="1">MIN(data!$CN$3:$CN$554)</f>
        <v>0</v>
      </c>
      <c r="M115" s="1111"/>
    </row>
    <row r="116" spans="3:15" ht="20.100000000000001" customHeight="1" x14ac:dyDescent="0.25">
      <c r="C116" s="1076" t="s">
        <v>23</v>
      </c>
      <c r="D116" s="1076"/>
      <c r="E116" s="1076"/>
      <c r="F116" s="1077">
        <f ca="1">SUM(data!$EQ$3:$EQ$554)</f>
        <v>1491</v>
      </c>
      <c r="G116" s="1077"/>
      <c r="H116" s="1078">
        <f t="shared" ca="1" si="111"/>
        <v>10.354166666666666</v>
      </c>
      <c r="I116" s="1079"/>
      <c r="J116" s="1047">
        <f ca="1">MAX(data!$EQ$3:$EQ$554)</f>
        <v>22</v>
      </c>
      <c r="K116" s="1047"/>
      <c r="L116" s="1047">
        <f ca="1">MIN(data!$EQ$3:$EQ$554)</f>
        <v>3</v>
      </c>
      <c r="M116" s="1048"/>
    </row>
    <row r="117" spans="3:15" ht="9.9499999999999993" customHeight="1" x14ac:dyDescent="0.25">
      <c r="C117" s="419"/>
      <c r="D117" s="419"/>
      <c r="E117" s="419"/>
      <c r="F117" s="420"/>
      <c r="G117" s="420"/>
      <c r="H117" s="425"/>
      <c r="I117" s="425"/>
      <c r="J117" s="425"/>
      <c r="K117" s="425"/>
      <c r="L117" s="425"/>
      <c r="M117" s="425"/>
    </row>
    <row r="118" spans="3:15" ht="20.100000000000001" customHeight="1" x14ac:dyDescent="0.25">
      <c r="C118" s="1102" t="s">
        <v>510</v>
      </c>
      <c r="D118" s="1102"/>
      <c r="E118" s="1102"/>
      <c r="F118" s="1102"/>
      <c r="G118" s="1102"/>
      <c r="H118" s="1102"/>
      <c r="I118" s="1102"/>
      <c r="J118" s="1102"/>
      <c r="K118" s="1102"/>
      <c r="L118" s="1102"/>
      <c r="M118" s="1102"/>
      <c r="N118" s="424"/>
      <c r="O118" s="424"/>
    </row>
    <row r="119" spans="3:15" ht="20.100000000000001" customHeight="1" x14ac:dyDescent="0.25">
      <c r="C119" s="1080" t="s">
        <v>511</v>
      </c>
      <c r="D119" s="1081"/>
      <c r="E119" s="1082"/>
      <c r="F119" s="1086" t="s">
        <v>427</v>
      </c>
      <c r="G119" s="1087"/>
      <c r="H119" s="1088" t="s">
        <v>505</v>
      </c>
      <c r="I119" s="1089"/>
      <c r="J119" s="1089" t="s">
        <v>506</v>
      </c>
      <c r="K119" s="1090"/>
      <c r="L119" s="1089" t="s">
        <v>507</v>
      </c>
      <c r="M119" s="1091"/>
    </row>
    <row r="120" spans="3:15" ht="20.100000000000001" customHeight="1" x14ac:dyDescent="0.25">
      <c r="C120" s="1083"/>
      <c r="D120" s="1084"/>
      <c r="E120" s="1085"/>
      <c r="F120" s="1087"/>
      <c r="G120" s="1087"/>
      <c r="H120" s="1088"/>
      <c r="I120" s="1089"/>
      <c r="J120" s="1090"/>
      <c r="K120" s="1090"/>
      <c r="L120" s="1090"/>
      <c r="M120" s="1091"/>
    </row>
    <row r="121" spans="3:15" ht="20.100000000000001" customHeight="1" x14ac:dyDescent="0.25">
      <c r="C121" s="1092" t="s">
        <v>508</v>
      </c>
      <c r="D121" s="1092"/>
      <c r="E121" s="1092"/>
      <c r="F121" s="1093">
        <f ca="1">SUM(data!$CG$3:$CG$554)</f>
        <v>1923</v>
      </c>
      <c r="G121" s="1093"/>
      <c r="H121" s="1137">
        <f t="shared" ref="H121:H123" ca="1" si="112">F121/$H$5</f>
        <v>13.354166666666666</v>
      </c>
      <c r="I121" s="1138"/>
      <c r="J121" s="1065">
        <f ca="1">MAX(data!$CG$3:$CG$554)</f>
        <v>23</v>
      </c>
      <c r="K121" s="1065"/>
      <c r="L121" s="1065">
        <f ca="1">MIN(data!$CG$3:$CG$554)</f>
        <v>2</v>
      </c>
      <c r="M121" s="1105"/>
    </row>
    <row r="122" spans="3:15" ht="20.100000000000001" customHeight="1" x14ac:dyDescent="0.25">
      <c r="C122" s="1106" t="s">
        <v>509</v>
      </c>
      <c r="D122" s="1106"/>
      <c r="E122" s="1106"/>
      <c r="F122" s="1107">
        <f ca="1">SUM(data!$CH$3:$CH$554)</f>
        <v>1634</v>
      </c>
      <c r="G122" s="1107"/>
      <c r="H122" s="1139">
        <f t="shared" ca="1" si="112"/>
        <v>11.347222222222221</v>
      </c>
      <c r="I122" s="1140"/>
      <c r="J122" s="1110">
        <f ca="1">MAX(data!$CH$3:$CH$554)</f>
        <v>25</v>
      </c>
      <c r="K122" s="1110"/>
      <c r="L122" s="1110">
        <f ca="1">MIN(data!$CH$3:$CH$554)</f>
        <v>4</v>
      </c>
      <c r="M122" s="1111"/>
    </row>
    <row r="123" spans="3:15" ht="20.100000000000001" customHeight="1" x14ac:dyDescent="0.25">
      <c r="C123" s="1076" t="s">
        <v>23</v>
      </c>
      <c r="D123" s="1076"/>
      <c r="E123" s="1076"/>
      <c r="F123" s="1077">
        <f ca="1">SUM(data!$ER$3:$ER$554)</f>
        <v>3557</v>
      </c>
      <c r="G123" s="1077"/>
      <c r="H123" s="1078">
        <f t="shared" ca="1" si="112"/>
        <v>24.701388888888889</v>
      </c>
      <c r="I123" s="1079"/>
      <c r="J123" s="1047">
        <f ca="1">MAX(data!$ER$3:$ER$554)</f>
        <v>35</v>
      </c>
      <c r="K123" s="1047"/>
      <c r="L123" s="1047">
        <f ca="1">MIN(data!$ER$3:$ER$554)</f>
        <v>10</v>
      </c>
      <c r="M123" s="1048"/>
    </row>
    <row r="124" spans="3:15" ht="5.0999999999999996" customHeight="1" x14ac:dyDescent="0.25"/>
    <row r="125" spans="3:15" ht="20.100000000000001" customHeight="1" x14ac:dyDescent="0.25">
      <c r="C125" s="1080" t="s">
        <v>322</v>
      </c>
      <c r="D125" s="1081"/>
      <c r="E125" s="1082"/>
      <c r="F125" s="1086" t="s">
        <v>427</v>
      </c>
      <c r="G125" s="1087"/>
      <c r="H125" s="1088" t="s">
        <v>505</v>
      </c>
      <c r="I125" s="1089"/>
      <c r="J125" s="1089" t="s">
        <v>506</v>
      </c>
      <c r="K125" s="1090"/>
      <c r="L125" s="1089" t="s">
        <v>507</v>
      </c>
      <c r="M125" s="1091"/>
    </row>
    <row r="126" spans="3:15" ht="20.100000000000001" customHeight="1" x14ac:dyDescent="0.25">
      <c r="C126" s="1083"/>
      <c r="D126" s="1084"/>
      <c r="E126" s="1085"/>
      <c r="F126" s="1087"/>
      <c r="G126" s="1087"/>
      <c r="H126" s="1088"/>
      <c r="I126" s="1089"/>
      <c r="J126" s="1090"/>
      <c r="K126" s="1090"/>
      <c r="L126" s="1090"/>
      <c r="M126" s="1091"/>
    </row>
    <row r="127" spans="3:15" ht="20.100000000000001" customHeight="1" x14ac:dyDescent="0.25">
      <c r="C127" s="1092" t="s">
        <v>508</v>
      </c>
      <c r="D127" s="1092"/>
      <c r="E127" s="1092"/>
      <c r="F127" s="1093">
        <f ca="1">SUM(data!$CI$3:$CI$554)</f>
        <v>625</v>
      </c>
      <c r="G127" s="1093"/>
      <c r="H127" s="1137">
        <f t="shared" ref="H127:H129" ca="1" si="113">F127/$H$5</f>
        <v>4.3402777777777777</v>
      </c>
      <c r="I127" s="1138"/>
      <c r="J127" s="1065">
        <f ca="1">MAX(data!$CI$3:$CI$554)</f>
        <v>11</v>
      </c>
      <c r="K127" s="1065"/>
      <c r="L127" s="1065">
        <f ca="1">MIN(data!$CI$3:$CI$554)</f>
        <v>0</v>
      </c>
      <c r="M127" s="1105"/>
    </row>
    <row r="128" spans="3:15" ht="20.100000000000001" customHeight="1" x14ac:dyDescent="0.25">
      <c r="C128" s="1106" t="s">
        <v>509</v>
      </c>
      <c r="D128" s="1106"/>
      <c r="E128" s="1106"/>
      <c r="F128" s="1107">
        <f ca="1">SUM(data!$CJ$3:$CJ$554)</f>
        <v>554</v>
      </c>
      <c r="G128" s="1107"/>
      <c r="H128" s="1139">
        <f t="shared" ca="1" si="113"/>
        <v>3.8472222222222223</v>
      </c>
      <c r="I128" s="1140"/>
      <c r="J128" s="1110">
        <f ca="1">MAX(data!$CJ$3:$CJ$554)</f>
        <v>10</v>
      </c>
      <c r="K128" s="1110"/>
      <c r="L128" s="1110">
        <f ca="1">MIN(data!$CJ$3:$CJ$554)</f>
        <v>0</v>
      </c>
      <c r="M128" s="1111"/>
    </row>
    <row r="129" spans="3:15" ht="20.100000000000001" customHeight="1" x14ac:dyDescent="0.25">
      <c r="C129" s="1076" t="s">
        <v>23</v>
      </c>
      <c r="D129" s="1076"/>
      <c r="E129" s="1076"/>
      <c r="F129" s="1077">
        <f ca="1">SUM(data!$ES$3:$ES$554)</f>
        <v>1179</v>
      </c>
      <c r="G129" s="1077"/>
      <c r="H129" s="1078">
        <f t="shared" ca="1" si="113"/>
        <v>8.1875</v>
      </c>
      <c r="I129" s="1079"/>
      <c r="J129" s="1047">
        <f ca="1">MAX(data!$ES$3:$ES$554)</f>
        <v>17</v>
      </c>
      <c r="K129" s="1047"/>
      <c r="L129" s="1047">
        <f ca="1">MIN(data!$ES$3:$ES$554)</f>
        <v>2</v>
      </c>
      <c r="M129" s="1048"/>
    </row>
    <row r="131" spans="3:15" ht="20.100000000000001" customHeight="1" x14ac:dyDescent="0.25">
      <c r="C131" s="1102" t="s">
        <v>512</v>
      </c>
      <c r="D131" s="1102"/>
      <c r="E131" s="1102"/>
      <c r="F131" s="1102"/>
      <c r="G131" s="1102"/>
      <c r="H131" s="1102"/>
      <c r="I131" s="1102"/>
      <c r="J131" s="1102"/>
      <c r="K131" s="1102"/>
      <c r="L131" s="1102"/>
      <c r="M131" s="1102"/>
      <c r="N131" s="424"/>
      <c r="O131" s="424"/>
    </row>
    <row r="132" spans="3:15" ht="20.100000000000001" customHeight="1" x14ac:dyDescent="0.25">
      <c r="C132" s="1080" t="s">
        <v>317</v>
      </c>
      <c r="D132" s="1081"/>
      <c r="E132" s="1082"/>
      <c r="F132" s="1086" t="s">
        <v>427</v>
      </c>
      <c r="G132" s="1087"/>
      <c r="H132" s="1088" t="s">
        <v>505</v>
      </c>
      <c r="I132" s="1089"/>
      <c r="J132" s="1089" t="s">
        <v>506</v>
      </c>
      <c r="K132" s="1090"/>
      <c r="L132" s="1089" t="s">
        <v>507</v>
      </c>
      <c r="M132" s="1091"/>
    </row>
    <row r="133" spans="3:15" ht="20.100000000000001" customHeight="1" x14ac:dyDescent="0.25">
      <c r="C133" s="1083"/>
      <c r="D133" s="1084"/>
      <c r="E133" s="1085"/>
      <c r="F133" s="1087"/>
      <c r="G133" s="1087"/>
      <c r="H133" s="1088"/>
      <c r="I133" s="1089"/>
      <c r="J133" s="1090"/>
      <c r="K133" s="1090"/>
      <c r="L133" s="1090"/>
      <c r="M133" s="1091"/>
    </row>
    <row r="134" spans="3:15" ht="20.100000000000001" customHeight="1" x14ac:dyDescent="0.25">
      <c r="C134" s="1092" t="s">
        <v>508</v>
      </c>
      <c r="D134" s="1092"/>
      <c r="E134" s="1092"/>
      <c r="F134" s="1093">
        <f ca="1">SUM(data!$CO$3:$CO$554)</f>
        <v>219</v>
      </c>
      <c r="G134" s="1093"/>
      <c r="H134" s="1137">
        <f t="shared" ref="H134:H136" ca="1" si="114">F134/$H$5</f>
        <v>1.5208333333333333</v>
      </c>
      <c r="I134" s="1138"/>
      <c r="J134" s="1065">
        <f ca="1">MAX(data!$CO$3:$CO$554)</f>
        <v>6</v>
      </c>
      <c r="K134" s="1065"/>
      <c r="L134" s="1065">
        <f ca="1">MIN(data!$CO$3:$CO$554)</f>
        <v>0</v>
      </c>
      <c r="M134" s="1105"/>
    </row>
    <row r="135" spans="3:15" ht="20.100000000000001" customHeight="1" x14ac:dyDescent="0.25">
      <c r="C135" s="1106" t="s">
        <v>509</v>
      </c>
      <c r="D135" s="1106"/>
      <c r="E135" s="1106"/>
      <c r="F135" s="1107">
        <f ca="1">SUM(data!$CP$3:$CP$554)</f>
        <v>254</v>
      </c>
      <c r="G135" s="1107"/>
      <c r="H135" s="1139">
        <f t="shared" ca="1" si="114"/>
        <v>1.7638888888888888</v>
      </c>
      <c r="I135" s="1140"/>
      <c r="J135" s="1110">
        <f ca="1">MAX(data!$CP$3:$CP$554)</f>
        <v>7</v>
      </c>
      <c r="K135" s="1110"/>
      <c r="L135" s="1110">
        <f ca="1">MIN(data!$CP$3:$CP$554)</f>
        <v>0</v>
      </c>
      <c r="M135" s="1111"/>
    </row>
    <row r="136" spans="3:15" ht="20.100000000000001" customHeight="1" x14ac:dyDescent="0.25">
      <c r="C136" s="1076" t="s">
        <v>23</v>
      </c>
      <c r="D136" s="1076"/>
      <c r="E136" s="1076"/>
      <c r="F136" s="1077">
        <f ca="1">SUM(data!$EO$3:$EO$554)</f>
        <v>473</v>
      </c>
      <c r="G136" s="1077"/>
      <c r="H136" s="1078">
        <f t="shared" ca="1" si="114"/>
        <v>3.2847222222222223</v>
      </c>
      <c r="I136" s="1079"/>
      <c r="J136" s="1047">
        <f ca="1">MAX(data!$EO$3:$EO$554)</f>
        <v>12</v>
      </c>
      <c r="K136" s="1047"/>
      <c r="L136" s="1047">
        <f ca="1">MIN(data!$EO$3:$EO$554)</f>
        <v>0</v>
      </c>
      <c r="M136" s="1048"/>
    </row>
    <row r="137" spans="3:15" ht="5.0999999999999996" customHeight="1" x14ac:dyDescent="0.25"/>
    <row r="138" spans="3:15" ht="20.100000000000001" customHeight="1" x14ac:dyDescent="0.25">
      <c r="C138" s="1080" t="s">
        <v>320</v>
      </c>
      <c r="D138" s="1081"/>
      <c r="E138" s="1082"/>
      <c r="F138" s="1086" t="s">
        <v>427</v>
      </c>
      <c r="G138" s="1087"/>
      <c r="H138" s="1088" t="s">
        <v>505</v>
      </c>
      <c r="I138" s="1089"/>
      <c r="J138" s="1089" t="s">
        <v>506</v>
      </c>
      <c r="K138" s="1090"/>
      <c r="L138" s="1089" t="s">
        <v>507</v>
      </c>
      <c r="M138" s="1091"/>
    </row>
    <row r="139" spans="3:15" ht="20.100000000000001" customHeight="1" x14ac:dyDescent="0.25">
      <c r="C139" s="1083"/>
      <c r="D139" s="1084"/>
      <c r="E139" s="1085"/>
      <c r="F139" s="1087"/>
      <c r="G139" s="1087"/>
      <c r="H139" s="1088"/>
      <c r="I139" s="1089"/>
      <c r="J139" s="1090"/>
      <c r="K139" s="1090"/>
      <c r="L139" s="1090"/>
      <c r="M139" s="1091"/>
    </row>
    <row r="140" spans="3:15" ht="20.100000000000001" customHeight="1" x14ac:dyDescent="0.25">
      <c r="C140" s="1092" t="s">
        <v>508</v>
      </c>
      <c r="D140" s="1092"/>
      <c r="E140" s="1092"/>
      <c r="F140" s="1093">
        <f ca="1">SUM(data!$CQ$3:$CQ$554)</f>
        <v>8</v>
      </c>
      <c r="G140" s="1093"/>
      <c r="H140" s="1103">
        <f t="shared" ref="H140:H142" ca="1" si="115">F140/$H$5</f>
        <v>5.5555555555555552E-2</v>
      </c>
      <c r="I140" s="1104"/>
      <c r="J140" s="1065">
        <f ca="1">MAX(data!$CQ$3:$CQ$554)</f>
        <v>1</v>
      </c>
      <c r="K140" s="1065"/>
      <c r="L140" s="1065">
        <f ca="1">MIN(data!$CQ$3:$CQ$554)</f>
        <v>0</v>
      </c>
      <c r="M140" s="1105"/>
    </row>
    <row r="141" spans="3:15" ht="20.100000000000001" customHeight="1" x14ac:dyDescent="0.25">
      <c r="C141" s="1106" t="s">
        <v>509</v>
      </c>
      <c r="D141" s="1106"/>
      <c r="E141" s="1106"/>
      <c r="F141" s="1107">
        <f ca="1">SUM(data!$CR$3:$CR$554)</f>
        <v>13</v>
      </c>
      <c r="G141" s="1107"/>
      <c r="H141" s="1108">
        <f t="shared" ca="1" si="115"/>
        <v>9.0277777777777776E-2</v>
      </c>
      <c r="I141" s="1109"/>
      <c r="J141" s="1110">
        <f ca="1">MAX(data!$CR$3:$CR$554)</f>
        <v>1</v>
      </c>
      <c r="K141" s="1110"/>
      <c r="L141" s="1110">
        <f ca="1">MIN(data!$CR$3:$CR$554)</f>
        <v>0</v>
      </c>
      <c r="M141" s="1111"/>
    </row>
    <row r="142" spans="3:15" ht="20.100000000000001" customHeight="1" x14ac:dyDescent="0.25">
      <c r="C142" s="1076" t="s">
        <v>23</v>
      </c>
      <c r="D142" s="1076"/>
      <c r="E142" s="1076"/>
      <c r="F142" s="1077">
        <f ca="1">SUM(data!$EP$3:$EP$554)</f>
        <v>21</v>
      </c>
      <c r="G142" s="1077"/>
      <c r="H142" s="1100">
        <f t="shared" ca="1" si="115"/>
        <v>0.14583333333333334</v>
      </c>
      <c r="I142" s="1101"/>
      <c r="J142" s="1047">
        <f ca="1">MAX(data!$EP$3:$EP$554)</f>
        <v>2</v>
      </c>
      <c r="K142" s="1047"/>
      <c r="L142" s="1047">
        <f ca="1">MIN(data!$EP$3:$EP$554)</f>
        <v>0</v>
      </c>
      <c r="M142" s="1048"/>
    </row>
    <row r="143" spans="3:15" ht="5.0999999999999996" customHeight="1" x14ac:dyDescent="0.25">
      <c r="C143" s="419"/>
      <c r="D143" s="419"/>
      <c r="E143" s="419"/>
      <c r="F143" s="432"/>
      <c r="G143" s="432"/>
      <c r="H143" s="425"/>
      <c r="I143" s="425"/>
      <c r="J143" s="420"/>
      <c r="K143" s="420"/>
      <c r="L143" s="420"/>
      <c r="M143" s="420"/>
    </row>
    <row r="144" spans="3:15" ht="20.100000000000001" customHeight="1" x14ac:dyDescent="0.25">
      <c r="C144" s="1049" t="s">
        <v>533</v>
      </c>
      <c r="D144" s="1050"/>
      <c r="E144" s="1051"/>
      <c r="F144" s="1086" t="s">
        <v>23</v>
      </c>
      <c r="G144" s="1087"/>
      <c r="H144" s="1088" t="s">
        <v>505</v>
      </c>
      <c r="I144" s="1089"/>
      <c r="J144" s="1089" t="s">
        <v>506</v>
      </c>
      <c r="K144" s="1090"/>
      <c r="L144" s="1089" t="s">
        <v>507</v>
      </c>
      <c r="M144" s="1091"/>
    </row>
    <row r="145" spans="3:13" ht="20.100000000000001" customHeight="1" x14ac:dyDescent="0.25">
      <c r="C145" s="1052"/>
      <c r="D145" s="1053"/>
      <c r="E145" s="1054"/>
      <c r="F145" s="1087"/>
      <c r="G145" s="1087"/>
      <c r="H145" s="1088"/>
      <c r="I145" s="1089"/>
      <c r="J145" s="1090"/>
      <c r="K145" s="1090"/>
      <c r="L145" s="1090"/>
      <c r="M145" s="1091"/>
    </row>
    <row r="146" spans="3:13" ht="20.100000000000001" customHeight="1" x14ac:dyDescent="0.25">
      <c r="C146" s="1055"/>
      <c r="D146" s="1056"/>
      <c r="E146" s="1057"/>
      <c r="F146" s="1077">
        <f ca="1">SUM(data!$EN$3:$EN$554)</f>
        <v>5255</v>
      </c>
      <c r="G146" s="1077"/>
      <c r="H146" s="1078">
        <f t="shared" ref="H146" ca="1" si="116">F146/$H$5</f>
        <v>36.493055555555557</v>
      </c>
      <c r="I146" s="1079"/>
      <c r="J146" s="1047">
        <f ca="1">MAX(data!$EN$3:$EN$554)</f>
        <v>120</v>
      </c>
      <c r="K146" s="1047"/>
      <c r="L146" s="1047">
        <f ca="1">MIN(data!$EN$3:$EN$554)</f>
        <v>0</v>
      </c>
      <c r="M146" s="1048"/>
    </row>
    <row r="147" spans="3:13" ht="20.100000000000001" customHeight="1" x14ac:dyDescent="0.25">
      <c r="C147" s="1102" t="s">
        <v>513</v>
      </c>
      <c r="D147" s="1102"/>
      <c r="E147" s="1102"/>
      <c r="F147" s="1102"/>
      <c r="G147" s="1102"/>
      <c r="H147" s="1102"/>
      <c r="I147" s="1102"/>
      <c r="J147" s="1102"/>
      <c r="K147" s="1102"/>
      <c r="L147" s="1102"/>
      <c r="M147" s="1102"/>
    </row>
    <row r="148" spans="3:13" ht="20.100000000000001" customHeight="1" x14ac:dyDescent="0.25">
      <c r="C148" s="1049" t="s">
        <v>514</v>
      </c>
      <c r="D148" s="1050"/>
      <c r="E148" s="1051"/>
      <c r="F148" s="1086" t="s">
        <v>427</v>
      </c>
      <c r="G148" s="1087"/>
      <c r="H148" s="1088" t="s">
        <v>505</v>
      </c>
      <c r="I148" s="1089"/>
      <c r="J148" s="1089" t="s">
        <v>506</v>
      </c>
      <c r="K148" s="1090"/>
      <c r="L148" s="1089" t="s">
        <v>507</v>
      </c>
      <c r="M148" s="1091"/>
    </row>
    <row r="149" spans="3:13" ht="20.100000000000001" customHeight="1" x14ac:dyDescent="0.25">
      <c r="C149" s="1055"/>
      <c r="D149" s="1056"/>
      <c r="E149" s="1057"/>
      <c r="F149" s="1087"/>
      <c r="G149" s="1087"/>
      <c r="H149" s="1088"/>
      <c r="I149" s="1089"/>
      <c r="J149" s="1090"/>
      <c r="K149" s="1090"/>
      <c r="L149" s="1090"/>
      <c r="M149" s="1091"/>
    </row>
    <row r="150" spans="3:13" ht="20.100000000000001" customHeight="1" x14ac:dyDescent="0.25">
      <c r="C150" s="1092" t="s">
        <v>508</v>
      </c>
      <c r="D150" s="1092"/>
      <c r="E150" s="1092"/>
      <c r="F150" s="1093">
        <f ca="1">SUM(data!$CK$3:$CK$554)</f>
        <v>1737</v>
      </c>
      <c r="G150" s="1093"/>
      <c r="H150" s="1137">
        <f t="shared" ref="H150:H152" ca="1" si="117">F150/$H$5</f>
        <v>12.0625</v>
      </c>
      <c r="I150" s="1138"/>
      <c r="J150" s="1065">
        <f ca="1">MAX(data!$CK$3:$CK$554)</f>
        <v>22</v>
      </c>
      <c r="K150" s="1065"/>
      <c r="L150" s="1065">
        <f ca="1">MIN(data!$CK$3:$CK$554)</f>
        <v>4</v>
      </c>
      <c r="M150" s="1105"/>
    </row>
    <row r="151" spans="3:13" ht="20.100000000000001" customHeight="1" x14ac:dyDescent="0.25">
      <c r="C151" s="1106" t="s">
        <v>509</v>
      </c>
      <c r="D151" s="1106"/>
      <c r="E151" s="1106"/>
      <c r="F151" s="1107">
        <f ca="1">SUM(data!$CL$3:$CL$554)</f>
        <v>1827</v>
      </c>
      <c r="G151" s="1107"/>
      <c r="H151" s="1139">
        <f t="shared" ca="1" si="117"/>
        <v>12.6875</v>
      </c>
      <c r="I151" s="1140"/>
      <c r="J151" s="1110">
        <f ca="1">MAX(data!$CL$3:$CL$554)</f>
        <v>22</v>
      </c>
      <c r="K151" s="1110"/>
      <c r="L151" s="1110">
        <f ca="1">MIN(data!$CL$3:$CL$554)</f>
        <v>6</v>
      </c>
      <c r="M151" s="1111"/>
    </row>
    <row r="152" spans="3:13" ht="20.100000000000001" customHeight="1" x14ac:dyDescent="0.25">
      <c r="C152" s="1076" t="s">
        <v>23</v>
      </c>
      <c r="D152" s="1076"/>
      <c r="E152" s="1076"/>
      <c r="F152" s="1077">
        <f ca="1">SUM(data!$ET$3:$ET$554)</f>
        <v>3564</v>
      </c>
      <c r="G152" s="1077"/>
      <c r="H152" s="1078">
        <f t="shared" ca="1" si="117"/>
        <v>24.75</v>
      </c>
      <c r="I152" s="1079"/>
      <c r="J152" s="1047">
        <f ca="1">MAX(data!$ET$3:$ET$554)</f>
        <v>41</v>
      </c>
      <c r="K152" s="1047"/>
      <c r="L152" s="1047">
        <f ca="1">MIN(data!$ET$3:$ET$554)</f>
        <v>12</v>
      </c>
      <c r="M152" s="1048"/>
    </row>
    <row r="153" spans="3:13" ht="51" customHeight="1" x14ac:dyDescent="0.25">
      <c r="C153" s="1099" t="s">
        <v>515</v>
      </c>
      <c r="D153" s="1099"/>
      <c r="E153" s="1099"/>
      <c r="F153" s="1099"/>
      <c r="G153" s="1099"/>
      <c r="H153" s="1099"/>
      <c r="I153" s="1099"/>
      <c r="J153" s="1099"/>
      <c r="K153" s="1099"/>
      <c r="L153" s="1099"/>
      <c r="M153" s="1099"/>
    </row>
  </sheetData>
  <sheetProtection sheet="1" objects="1" scenarios="1"/>
  <mergeCells count="767">
    <mergeCell ref="G108:H108"/>
    <mergeCell ref="I108:J108"/>
    <mergeCell ref="K108:L108"/>
    <mergeCell ref="E109:F109"/>
    <mergeCell ref="G109:H109"/>
    <mergeCell ref="I109:J109"/>
    <mergeCell ref="K109:L109"/>
    <mergeCell ref="D7:O7"/>
    <mergeCell ref="B9:E10"/>
    <mergeCell ref="F9:I9"/>
    <mergeCell ref="J9:M9"/>
    <mergeCell ref="N9:Q9"/>
    <mergeCell ref="F10:G10"/>
    <mergeCell ref="H10:I10"/>
    <mergeCell ref="J10:K10"/>
    <mergeCell ref="L10:M10"/>
    <mergeCell ref="N10:O10"/>
    <mergeCell ref="P10:Q10"/>
    <mergeCell ref="B11:E11"/>
    <mergeCell ref="F11:G11"/>
    <mergeCell ref="H11:I11"/>
    <mergeCell ref="J11:K11"/>
    <mergeCell ref="L11:M11"/>
    <mergeCell ref="N11:O11"/>
    <mergeCell ref="B1:Q1"/>
    <mergeCell ref="H3:K3"/>
    <mergeCell ref="L3:O3"/>
    <mergeCell ref="H4:I4"/>
    <mergeCell ref="J4:K4"/>
    <mergeCell ref="L4:M4"/>
    <mergeCell ref="N4:O4"/>
    <mergeCell ref="H5:I5"/>
    <mergeCell ref="J5:K5"/>
    <mergeCell ref="L5:M5"/>
    <mergeCell ref="N5:O5"/>
    <mergeCell ref="D3:G3"/>
    <mergeCell ref="D5:G5"/>
    <mergeCell ref="D4:G4"/>
    <mergeCell ref="P11:Q11"/>
    <mergeCell ref="P12:Q12"/>
    <mergeCell ref="B13:E13"/>
    <mergeCell ref="F13:G13"/>
    <mergeCell ref="H13:I13"/>
    <mergeCell ref="J13:K13"/>
    <mergeCell ref="L13:M13"/>
    <mergeCell ref="N13:O13"/>
    <mergeCell ref="P13:Q13"/>
    <mergeCell ref="B12:E12"/>
    <mergeCell ref="F12:G12"/>
    <mergeCell ref="H12:I12"/>
    <mergeCell ref="J12:K12"/>
    <mergeCell ref="L12:M12"/>
    <mergeCell ref="N12:O12"/>
    <mergeCell ref="B15:D16"/>
    <mergeCell ref="E15:F16"/>
    <mergeCell ref="G15:H16"/>
    <mergeCell ref="I15:L15"/>
    <mergeCell ref="M15:P15"/>
    <mergeCell ref="Q15:R16"/>
    <mergeCell ref="I16:J16"/>
    <mergeCell ref="K16:L16"/>
    <mergeCell ref="M16:N16"/>
    <mergeCell ref="O16:P16"/>
    <mergeCell ref="O17:P17"/>
    <mergeCell ref="Q17:R17"/>
    <mergeCell ref="B18:D18"/>
    <mergeCell ref="E18:F18"/>
    <mergeCell ref="G18:H18"/>
    <mergeCell ref="I18:J18"/>
    <mergeCell ref="K18:L18"/>
    <mergeCell ref="M18:N18"/>
    <mergeCell ref="O18:P18"/>
    <mergeCell ref="Q18:R18"/>
    <mergeCell ref="B17:D17"/>
    <mergeCell ref="E17:F17"/>
    <mergeCell ref="G17:H17"/>
    <mergeCell ref="I17:J17"/>
    <mergeCell ref="K17:L17"/>
    <mergeCell ref="M17:N17"/>
    <mergeCell ref="O19:P19"/>
    <mergeCell ref="Q19:R19"/>
    <mergeCell ref="F20:H20"/>
    <mergeCell ref="I20:J20"/>
    <mergeCell ref="K20:L20"/>
    <mergeCell ref="M20:N20"/>
    <mergeCell ref="O20:P20"/>
    <mergeCell ref="Q20:R20"/>
    <mergeCell ref="B19:D19"/>
    <mergeCell ref="E19:F19"/>
    <mergeCell ref="G19:H19"/>
    <mergeCell ref="I19:J19"/>
    <mergeCell ref="K19:L19"/>
    <mergeCell ref="M19:N19"/>
    <mergeCell ref="Q22:R23"/>
    <mergeCell ref="S22:T23"/>
    <mergeCell ref="B24:D24"/>
    <mergeCell ref="E24:F24"/>
    <mergeCell ref="G24:H24"/>
    <mergeCell ref="I24:J24"/>
    <mergeCell ref="L24:N24"/>
    <mergeCell ref="O24:P24"/>
    <mergeCell ref="Q24:R24"/>
    <mergeCell ref="S24:T24"/>
    <mergeCell ref="B22:D23"/>
    <mergeCell ref="E22:F23"/>
    <mergeCell ref="G22:H23"/>
    <mergeCell ref="I22:J23"/>
    <mergeCell ref="L22:N23"/>
    <mergeCell ref="O22:P23"/>
    <mergeCell ref="Q25:R25"/>
    <mergeCell ref="S25:T25"/>
    <mergeCell ref="B26:D26"/>
    <mergeCell ref="E26:F26"/>
    <mergeCell ref="G26:H26"/>
    <mergeCell ref="I26:J26"/>
    <mergeCell ref="L26:N26"/>
    <mergeCell ref="O26:P26"/>
    <mergeCell ref="Q26:R26"/>
    <mergeCell ref="S26:T26"/>
    <mergeCell ref="B25:D25"/>
    <mergeCell ref="E25:F25"/>
    <mergeCell ref="G25:H25"/>
    <mergeCell ref="I25:J25"/>
    <mergeCell ref="L25:N25"/>
    <mergeCell ref="O25:P25"/>
    <mergeCell ref="T30:U30"/>
    <mergeCell ref="B28:AA28"/>
    <mergeCell ref="B29:C29"/>
    <mergeCell ref="D29:E29"/>
    <mergeCell ref="F29:G29"/>
    <mergeCell ref="H29:I29"/>
    <mergeCell ref="K29:L29"/>
    <mergeCell ref="M29:N29"/>
    <mergeCell ref="O29:P29"/>
    <mergeCell ref="Q29:R29"/>
    <mergeCell ref="T29:U29"/>
    <mergeCell ref="V29:W29"/>
    <mergeCell ref="X29:Y29"/>
    <mergeCell ref="Z29:AA29"/>
    <mergeCell ref="T32:U32"/>
    <mergeCell ref="V30:W30"/>
    <mergeCell ref="X30:Y30"/>
    <mergeCell ref="Z30:AA30"/>
    <mergeCell ref="B31:C31"/>
    <mergeCell ref="D31:E31"/>
    <mergeCell ref="F31:G31"/>
    <mergeCell ref="H31:I31"/>
    <mergeCell ref="K31:L31"/>
    <mergeCell ref="Z31:AA31"/>
    <mergeCell ref="M31:N31"/>
    <mergeCell ref="O31:P31"/>
    <mergeCell ref="Q31:R31"/>
    <mergeCell ref="T31:U31"/>
    <mergeCell ref="V31:W31"/>
    <mergeCell ref="X31:Y31"/>
    <mergeCell ref="B30:C30"/>
    <mergeCell ref="D30:E30"/>
    <mergeCell ref="F30:G30"/>
    <mergeCell ref="H30:I30"/>
    <mergeCell ref="K30:L30"/>
    <mergeCell ref="M30:N30"/>
    <mergeCell ref="O30:P30"/>
    <mergeCell ref="Q30:R30"/>
    <mergeCell ref="O35:P35"/>
    <mergeCell ref="Q35:R35"/>
    <mergeCell ref="T35:U35"/>
    <mergeCell ref="V35:W35"/>
    <mergeCell ref="X35:Y35"/>
    <mergeCell ref="Z35:AA35"/>
    <mergeCell ref="V32:W32"/>
    <mergeCell ref="X32:Y32"/>
    <mergeCell ref="Z32:AA32"/>
    <mergeCell ref="B34:AA34"/>
    <mergeCell ref="B35:C35"/>
    <mergeCell ref="D35:E35"/>
    <mergeCell ref="F35:G35"/>
    <mergeCell ref="H35:I35"/>
    <mergeCell ref="K35:L35"/>
    <mergeCell ref="M35:N35"/>
    <mergeCell ref="B32:C32"/>
    <mergeCell ref="D32:E32"/>
    <mergeCell ref="F32:G32"/>
    <mergeCell ref="H32:I32"/>
    <mergeCell ref="K32:L32"/>
    <mergeCell ref="M32:N32"/>
    <mergeCell ref="O32:P32"/>
    <mergeCell ref="Q32:R32"/>
    <mergeCell ref="O36:P36"/>
    <mergeCell ref="Q36:R36"/>
    <mergeCell ref="T36:U36"/>
    <mergeCell ref="V36:W36"/>
    <mergeCell ref="X36:Y36"/>
    <mergeCell ref="Z36:AA36"/>
    <mergeCell ref="B36:C36"/>
    <mergeCell ref="D36:E36"/>
    <mergeCell ref="F36:G36"/>
    <mergeCell ref="H36:I36"/>
    <mergeCell ref="K36:L36"/>
    <mergeCell ref="M36:N36"/>
    <mergeCell ref="O37:P37"/>
    <mergeCell ref="Q37:R37"/>
    <mergeCell ref="T37:U37"/>
    <mergeCell ref="V37:W37"/>
    <mergeCell ref="X37:Y37"/>
    <mergeCell ref="Z37:AA37"/>
    <mergeCell ref="B37:C37"/>
    <mergeCell ref="D37:E37"/>
    <mergeCell ref="F37:G37"/>
    <mergeCell ref="H37:I37"/>
    <mergeCell ref="K37:L37"/>
    <mergeCell ref="M37:N37"/>
    <mergeCell ref="O38:P38"/>
    <mergeCell ref="Q38:R38"/>
    <mergeCell ref="T38:U38"/>
    <mergeCell ref="V38:W38"/>
    <mergeCell ref="X38:Y38"/>
    <mergeCell ref="Z38:AA38"/>
    <mergeCell ref="B38:C38"/>
    <mergeCell ref="D38:E38"/>
    <mergeCell ref="F38:G38"/>
    <mergeCell ref="H38:I38"/>
    <mergeCell ref="K38:L38"/>
    <mergeCell ref="M38:N38"/>
    <mergeCell ref="O39:P39"/>
    <mergeCell ref="Q39:R39"/>
    <mergeCell ref="T39:U39"/>
    <mergeCell ref="V39:W39"/>
    <mergeCell ref="X39:Y39"/>
    <mergeCell ref="Z39:AA39"/>
    <mergeCell ref="B39:C39"/>
    <mergeCell ref="D39:E39"/>
    <mergeCell ref="F39:G39"/>
    <mergeCell ref="H39:I39"/>
    <mergeCell ref="K39:L39"/>
    <mergeCell ref="M39:N39"/>
    <mergeCell ref="X40:Y40"/>
    <mergeCell ref="Z40:AA40"/>
    <mergeCell ref="B41:C41"/>
    <mergeCell ref="D41:E41"/>
    <mergeCell ref="F41:G41"/>
    <mergeCell ref="H41:I41"/>
    <mergeCell ref="T41:U41"/>
    <mergeCell ref="V41:W41"/>
    <mergeCell ref="X41:Y41"/>
    <mergeCell ref="Z41:AA41"/>
    <mergeCell ref="B40:C40"/>
    <mergeCell ref="D40:E40"/>
    <mergeCell ref="F40:G40"/>
    <mergeCell ref="H40:I40"/>
    <mergeCell ref="T40:U40"/>
    <mergeCell ref="V40:W40"/>
    <mergeCell ref="Q40:R40"/>
    <mergeCell ref="O40:P40"/>
    <mergeCell ref="M40:N40"/>
    <mergeCell ref="K40:L40"/>
    <mergeCell ref="X42:Y42"/>
    <mergeCell ref="Z42:AA42"/>
    <mergeCell ref="B44:AA44"/>
    <mergeCell ref="B45:C45"/>
    <mergeCell ref="D45:E45"/>
    <mergeCell ref="F45:G45"/>
    <mergeCell ref="H45:I45"/>
    <mergeCell ref="K45:L45"/>
    <mergeCell ref="M45:N45"/>
    <mergeCell ref="O45:P45"/>
    <mergeCell ref="B42:C42"/>
    <mergeCell ref="D42:E42"/>
    <mergeCell ref="F42:G42"/>
    <mergeCell ref="H42:I42"/>
    <mergeCell ref="T42:U42"/>
    <mergeCell ref="V42:W42"/>
    <mergeCell ref="Q45:R45"/>
    <mergeCell ref="T45:U45"/>
    <mergeCell ref="V45:W45"/>
    <mergeCell ref="X45:Y45"/>
    <mergeCell ref="Z45:AA45"/>
    <mergeCell ref="B46:C46"/>
    <mergeCell ref="D46:E46"/>
    <mergeCell ref="F46:G46"/>
    <mergeCell ref="H46:I46"/>
    <mergeCell ref="K46:L46"/>
    <mergeCell ref="Z46:AA46"/>
    <mergeCell ref="B47:C47"/>
    <mergeCell ref="D47:E47"/>
    <mergeCell ref="F47:G47"/>
    <mergeCell ref="H47:I47"/>
    <mergeCell ref="K47:L47"/>
    <mergeCell ref="M47:N47"/>
    <mergeCell ref="O47:P47"/>
    <mergeCell ref="Q47:R47"/>
    <mergeCell ref="T47:U47"/>
    <mergeCell ref="M46:N46"/>
    <mergeCell ref="O46:P46"/>
    <mergeCell ref="Q46:R46"/>
    <mergeCell ref="T46:U46"/>
    <mergeCell ref="V46:W46"/>
    <mergeCell ref="X46:Y46"/>
    <mergeCell ref="V47:W47"/>
    <mergeCell ref="X47:Y47"/>
    <mergeCell ref="Z47:AA47"/>
    <mergeCell ref="Z49:AA49"/>
    <mergeCell ref="B51:AA51"/>
    <mergeCell ref="B52:C52"/>
    <mergeCell ref="D52:E52"/>
    <mergeCell ref="F52:G52"/>
    <mergeCell ref="H52:I52"/>
    <mergeCell ref="K52:L52"/>
    <mergeCell ref="M52:N52"/>
    <mergeCell ref="B48:C48"/>
    <mergeCell ref="D48:E48"/>
    <mergeCell ref="F48:G48"/>
    <mergeCell ref="H48:I48"/>
    <mergeCell ref="K48:L48"/>
    <mergeCell ref="M48:N48"/>
    <mergeCell ref="O48:P48"/>
    <mergeCell ref="Q48:R48"/>
    <mergeCell ref="T48:U48"/>
    <mergeCell ref="Q49:R49"/>
    <mergeCell ref="O49:P49"/>
    <mergeCell ref="M49:N49"/>
    <mergeCell ref="K49:L49"/>
    <mergeCell ref="X53:Y53"/>
    <mergeCell ref="Z53:AA53"/>
    <mergeCell ref="B53:C53"/>
    <mergeCell ref="D53:E53"/>
    <mergeCell ref="F53:G53"/>
    <mergeCell ref="H53:I53"/>
    <mergeCell ref="K53:L53"/>
    <mergeCell ref="M53:N53"/>
    <mergeCell ref="V48:W48"/>
    <mergeCell ref="X48:Y48"/>
    <mergeCell ref="Z48:AA48"/>
    <mergeCell ref="B49:C49"/>
    <mergeCell ref="D49:E49"/>
    <mergeCell ref="F49:G49"/>
    <mergeCell ref="H49:I49"/>
    <mergeCell ref="T49:U49"/>
    <mergeCell ref="O52:P52"/>
    <mergeCell ref="Q52:R52"/>
    <mergeCell ref="T52:U52"/>
    <mergeCell ref="V52:W52"/>
    <mergeCell ref="X52:Y52"/>
    <mergeCell ref="Z52:AA52"/>
    <mergeCell ref="V49:W49"/>
    <mergeCell ref="X49:Y49"/>
    <mergeCell ref="X55:Y55"/>
    <mergeCell ref="Z55:AA55"/>
    <mergeCell ref="B55:C55"/>
    <mergeCell ref="D55:E55"/>
    <mergeCell ref="F55:G55"/>
    <mergeCell ref="H55:I55"/>
    <mergeCell ref="K55:L55"/>
    <mergeCell ref="M55:N55"/>
    <mergeCell ref="O54:P54"/>
    <mergeCell ref="Q54:R54"/>
    <mergeCell ref="T54:U54"/>
    <mergeCell ref="V54:W54"/>
    <mergeCell ref="X54:Y54"/>
    <mergeCell ref="Z54:AA54"/>
    <mergeCell ref="B54:C54"/>
    <mergeCell ref="D54:E54"/>
    <mergeCell ref="F54:G54"/>
    <mergeCell ref="H54:I54"/>
    <mergeCell ref="K54:L54"/>
    <mergeCell ref="M54:N54"/>
    <mergeCell ref="X56:Y56"/>
    <mergeCell ref="Z56:AA56"/>
    <mergeCell ref="B58:N58"/>
    <mergeCell ref="B59:D60"/>
    <mergeCell ref="E59:F60"/>
    <mergeCell ref="G59:H60"/>
    <mergeCell ref="I59:J60"/>
    <mergeCell ref="K59:L60"/>
    <mergeCell ref="M59:N60"/>
    <mergeCell ref="B56:C56"/>
    <mergeCell ref="D56:E56"/>
    <mergeCell ref="F56:G56"/>
    <mergeCell ref="H56:I56"/>
    <mergeCell ref="T56:U56"/>
    <mergeCell ref="V56:W56"/>
    <mergeCell ref="K56:L56"/>
    <mergeCell ref="M56:N56"/>
    <mergeCell ref="O56:P56"/>
    <mergeCell ref="Q56:R56"/>
    <mergeCell ref="B62:D62"/>
    <mergeCell ref="E62:F62"/>
    <mergeCell ref="G62:H62"/>
    <mergeCell ref="I62:J62"/>
    <mergeCell ref="K62:L62"/>
    <mergeCell ref="M62:N62"/>
    <mergeCell ref="B61:D61"/>
    <mergeCell ref="E61:F61"/>
    <mergeCell ref="G61:H61"/>
    <mergeCell ref="I61:J61"/>
    <mergeCell ref="K61:L61"/>
    <mergeCell ref="M61:N61"/>
    <mergeCell ref="B65:D65"/>
    <mergeCell ref="E65:F65"/>
    <mergeCell ref="G65:H65"/>
    <mergeCell ref="I65:J65"/>
    <mergeCell ref="K65:L65"/>
    <mergeCell ref="M65:N65"/>
    <mergeCell ref="F63:H63"/>
    <mergeCell ref="I63:J63"/>
    <mergeCell ref="K63:L63"/>
    <mergeCell ref="M63:N63"/>
    <mergeCell ref="B64:D64"/>
    <mergeCell ref="E64:F64"/>
    <mergeCell ref="G64:H64"/>
    <mergeCell ref="I64:J64"/>
    <mergeCell ref="K64:L64"/>
    <mergeCell ref="M64:N64"/>
    <mergeCell ref="B68:D68"/>
    <mergeCell ref="E68:F68"/>
    <mergeCell ref="G68:H68"/>
    <mergeCell ref="I68:J68"/>
    <mergeCell ref="K68:L68"/>
    <mergeCell ref="M68:N68"/>
    <mergeCell ref="F66:H66"/>
    <mergeCell ref="I66:J66"/>
    <mergeCell ref="K66:L66"/>
    <mergeCell ref="M66:N66"/>
    <mergeCell ref="B67:D67"/>
    <mergeCell ref="E67:F67"/>
    <mergeCell ref="G67:H67"/>
    <mergeCell ref="I67:J67"/>
    <mergeCell ref="K67:L67"/>
    <mergeCell ref="M67:N67"/>
    <mergeCell ref="B71:D71"/>
    <mergeCell ref="E71:F71"/>
    <mergeCell ref="G71:H71"/>
    <mergeCell ref="I71:J71"/>
    <mergeCell ref="K71:L71"/>
    <mergeCell ref="M71:N71"/>
    <mergeCell ref="F69:H69"/>
    <mergeCell ref="I69:J69"/>
    <mergeCell ref="K69:L69"/>
    <mergeCell ref="M69:N69"/>
    <mergeCell ref="B70:D70"/>
    <mergeCell ref="E70:F70"/>
    <mergeCell ref="G70:H70"/>
    <mergeCell ref="I70:J70"/>
    <mergeCell ref="K70:L70"/>
    <mergeCell ref="M70:N70"/>
    <mergeCell ref="B74:D74"/>
    <mergeCell ref="E74:F74"/>
    <mergeCell ref="G74:H74"/>
    <mergeCell ref="I74:J74"/>
    <mergeCell ref="K74:L74"/>
    <mergeCell ref="M74:N74"/>
    <mergeCell ref="F72:H72"/>
    <mergeCell ref="I72:J72"/>
    <mergeCell ref="K72:L72"/>
    <mergeCell ref="M72:N72"/>
    <mergeCell ref="B73:D73"/>
    <mergeCell ref="E73:F73"/>
    <mergeCell ref="G73:H73"/>
    <mergeCell ref="I73:J73"/>
    <mergeCell ref="K73:L73"/>
    <mergeCell ref="M73:N73"/>
    <mergeCell ref="B78:D78"/>
    <mergeCell ref="E78:F78"/>
    <mergeCell ref="G78:H78"/>
    <mergeCell ref="I78:J78"/>
    <mergeCell ref="L78:N78"/>
    <mergeCell ref="O78:P78"/>
    <mergeCell ref="Q78:R78"/>
    <mergeCell ref="S78:T78"/>
    <mergeCell ref="B76:D77"/>
    <mergeCell ref="E76:F77"/>
    <mergeCell ref="G76:H77"/>
    <mergeCell ref="I76:J77"/>
    <mergeCell ref="L76:N77"/>
    <mergeCell ref="B79:D79"/>
    <mergeCell ref="E79:F79"/>
    <mergeCell ref="G79:H79"/>
    <mergeCell ref="I79:J79"/>
    <mergeCell ref="L79:N79"/>
    <mergeCell ref="O79:P79"/>
    <mergeCell ref="Q79:R79"/>
    <mergeCell ref="S79:T79"/>
    <mergeCell ref="Q80:R80"/>
    <mergeCell ref="S80:T80"/>
    <mergeCell ref="B81:D81"/>
    <mergeCell ref="E81:F81"/>
    <mergeCell ref="G81:H81"/>
    <mergeCell ref="I81:J81"/>
    <mergeCell ref="L81:N81"/>
    <mergeCell ref="O81:P81"/>
    <mergeCell ref="Q81:R81"/>
    <mergeCell ref="S81:T81"/>
    <mergeCell ref="B80:D80"/>
    <mergeCell ref="E80:F80"/>
    <mergeCell ref="G80:H80"/>
    <mergeCell ref="I80:J80"/>
    <mergeCell ref="L80:N80"/>
    <mergeCell ref="O80:P80"/>
    <mergeCell ref="B83:D83"/>
    <mergeCell ref="E83:F83"/>
    <mergeCell ref="G83:H83"/>
    <mergeCell ref="I83:J83"/>
    <mergeCell ref="L83:N83"/>
    <mergeCell ref="O83:P83"/>
    <mergeCell ref="Q83:R83"/>
    <mergeCell ref="S83:T83"/>
    <mergeCell ref="B82:D82"/>
    <mergeCell ref="E82:F82"/>
    <mergeCell ref="G82:H82"/>
    <mergeCell ref="I82:J82"/>
    <mergeCell ref="L82:N82"/>
    <mergeCell ref="O82:P82"/>
    <mergeCell ref="B87:D87"/>
    <mergeCell ref="E87:F87"/>
    <mergeCell ref="G87:H87"/>
    <mergeCell ref="I87:J87"/>
    <mergeCell ref="K87:L87"/>
    <mergeCell ref="M87:N87"/>
    <mergeCell ref="O87:P87"/>
    <mergeCell ref="B85:D86"/>
    <mergeCell ref="E85:J85"/>
    <mergeCell ref="K85:P85"/>
    <mergeCell ref="E86:F86"/>
    <mergeCell ref="G86:H86"/>
    <mergeCell ref="I86:J86"/>
    <mergeCell ref="K86:L86"/>
    <mergeCell ref="M86:N86"/>
    <mergeCell ref="O86:P86"/>
    <mergeCell ref="I88:J88"/>
    <mergeCell ref="K88:L88"/>
    <mergeCell ref="M88:N88"/>
    <mergeCell ref="O88:P88"/>
    <mergeCell ref="Q88:R88"/>
    <mergeCell ref="S88:T88"/>
    <mergeCell ref="Q86:R86"/>
    <mergeCell ref="S86:T86"/>
    <mergeCell ref="U86:V86"/>
    <mergeCell ref="U88:V88"/>
    <mergeCell ref="Q87:R87"/>
    <mergeCell ref="S87:T87"/>
    <mergeCell ref="U87:V87"/>
    <mergeCell ref="H112:I113"/>
    <mergeCell ref="J112:K113"/>
    <mergeCell ref="L112:M113"/>
    <mergeCell ref="B90:D90"/>
    <mergeCell ref="E90:F90"/>
    <mergeCell ref="G90:H90"/>
    <mergeCell ref="I90:J90"/>
    <mergeCell ref="B91:D91"/>
    <mergeCell ref="E91:F91"/>
    <mergeCell ref="G91:H91"/>
    <mergeCell ref="I91:J91"/>
    <mergeCell ref="B93:D93"/>
    <mergeCell ref="E93:F93"/>
    <mergeCell ref="G93:H93"/>
    <mergeCell ref="I93:J93"/>
    <mergeCell ref="E92:F92"/>
    <mergeCell ref="G92:H92"/>
    <mergeCell ref="E96:F96"/>
    <mergeCell ref="G96:H96"/>
    <mergeCell ref="I96:J96"/>
    <mergeCell ref="I92:J92"/>
    <mergeCell ref="B92:D92"/>
    <mergeCell ref="B108:D109"/>
    <mergeCell ref="E108:F108"/>
    <mergeCell ref="B88:D88"/>
    <mergeCell ref="E88:F88"/>
    <mergeCell ref="G88:H88"/>
    <mergeCell ref="C116:E116"/>
    <mergeCell ref="F116:G116"/>
    <mergeCell ref="H116:I116"/>
    <mergeCell ref="J116:K116"/>
    <mergeCell ref="L116:M116"/>
    <mergeCell ref="C118:M118"/>
    <mergeCell ref="C114:E114"/>
    <mergeCell ref="F114:G114"/>
    <mergeCell ref="H114:I114"/>
    <mergeCell ref="J114:K114"/>
    <mergeCell ref="L114:M114"/>
    <mergeCell ref="C115:E115"/>
    <mergeCell ref="F115:G115"/>
    <mergeCell ref="H115:I115"/>
    <mergeCell ref="J115:K115"/>
    <mergeCell ref="L115:M115"/>
    <mergeCell ref="G95:H95"/>
    <mergeCell ref="I95:J95"/>
    <mergeCell ref="C111:M111"/>
    <mergeCell ref="C112:E113"/>
    <mergeCell ref="F112:G113"/>
    <mergeCell ref="C119:E120"/>
    <mergeCell ref="F119:G120"/>
    <mergeCell ref="H119:I120"/>
    <mergeCell ref="J119:K120"/>
    <mergeCell ref="L119:M120"/>
    <mergeCell ref="C121:E121"/>
    <mergeCell ref="F121:G121"/>
    <mergeCell ref="H121:I121"/>
    <mergeCell ref="J121:K121"/>
    <mergeCell ref="L121:M121"/>
    <mergeCell ref="C122:E122"/>
    <mergeCell ref="F122:G122"/>
    <mergeCell ref="H122:I122"/>
    <mergeCell ref="J122:K122"/>
    <mergeCell ref="L122:M122"/>
    <mergeCell ref="C123:E123"/>
    <mergeCell ref="F123:G123"/>
    <mergeCell ref="H123:I123"/>
    <mergeCell ref="J123:K123"/>
    <mergeCell ref="L123:M123"/>
    <mergeCell ref="C125:E126"/>
    <mergeCell ref="F125:G126"/>
    <mergeCell ref="H125:I126"/>
    <mergeCell ref="J125:K126"/>
    <mergeCell ref="L125:M126"/>
    <mergeCell ref="C127:E127"/>
    <mergeCell ref="F127:G127"/>
    <mergeCell ref="H127:I127"/>
    <mergeCell ref="J127:K127"/>
    <mergeCell ref="L127:M127"/>
    <mergeCell ref="C128:E128"/>
    <mergeCell ref="F128:G128"/>
    <mergeCell ref="H128:I128"/>
    <mergeCell ref="J128:K128"/>
    <mergeCell ref="L128:M128"/>
    <mergeCell ref="C129:E129"/>
    <mergeCell ref="F129:G129"/>
    <mergeCell ref="H129:I129"/>
    <mergeCell ref="J129:K129"/>
    <mergeCell ref="L129:M129"/>
    <mergeCell ref="H134:I134"/>
    <mergeCell ref="J134:K134"/>
    <mergeCell ref="L134:M134"/>
    <mergeCell ref="C135:E135"/>
    <mergeCell ref="F135:G135"/>
    <mergeCell ref="H135:I135"/>
    <mergeCell ref="J135:K135"/>
    <mergeCell ref="L135:M135"/>
    <mergeCell ref="C131:M131"/>
    <mergeCell ref="C132:E133"/>
    <mergeCell ref="F132:G133"/>
    <mergeCell ref="H132:I133"/>
    <mergeCell ref="J132:K133"/>
    <mergeCell ref="L132:M133"/>
    <mergeCell ref="C151:E151"/>
    <mergeCell ref="F151:G151"/>
    <mergeCell ref="H151:I151"/>
    <mergeCell ref="J151:K151"/>
    <mergeCell ref="L151:M151"/>
    <mergeCell ref="C152:E152"/>
    <mergeCell ref="F152:G152"/>
    <mergeCell ref="H152:I152"/>
    <mergeCell ref="J152:K152"/>
    <mergeCell ref="L152:M152"/>
    <mergeCell ref="F148:G149"/>
    <mergeCell ref="H148:I149"/>
    <mergeCell ref="J148:K149"/>
    <mergeCell ref="L148:M149"/>
    <mergeCell ref="C150:E150"/>
    <mergeCell ref="F150:G150"/>
    <mergeCell ref="H150:I150"/>
    <mergeCell ref="J150:K150"/>
    <mergeCell ref="L150:M150"/>
    <mergeCell ref="B95:F95"/>
    <mergeCell ref="B96:D97"/>
    <mergeCell ref="B98:D99"/>
    <mergeCell ref="E99:F99"/>
    <mergeCell ref="G99:H99"/>
    <mergeCell ref="I99:J99"/>
    <mergeCell ref="K99:L99"/>
    <mergeCell ref="E97:F97"/>
    <mergeCell ref="G97:H97"/>
    <mergeCell ref="I97:J97"/>
    <mergeCell ref="E98:F98"/>
    <mergeCell ref="G98:H98"/>
    <mergeCell ref="I98:J98"/>
    <mergeCell ref="K96:L96"/>
    <mergeCell ref="K95:L95"/>
    <mergeCell ref="Q85:V85"/>
    <mergeCell ref="Q82:R82"/>
    <mergeCell ref="S82:T82"/>
    <mergeCell ref="O76:P77"/>
    <mergeCell ref="Q76:R77"/>
    <mergeCell ref="S76:T77"/>
    <mergeCell ref="O55:P55"/>
    <mergeCell ref="Q55:R55"/>
    <mergeCell ref="T55:U55"/>
    <mergeCell ref="V55:W55"/>
    <mergeCell ref="O53:P53"/>
    <mergeCell ref="Q53:R53"/>
    <mergeCell ref="T53:U53"/>
    <mergeCell ref="V53:W53"/>
    <mergeCell ref="C153:M153"/>
    <mergeCell ref="F142:G142"/>
    <mergeCell ref="H142:I142"/>
    <mergeCell ref="J142:K142"/>
    <mergeCell ref="L142:M142"/>
    <mergeCell ref="C147:M147"/>
    <mergeCell ref="C140:E140"/>
    <mergeCell ref="F140:G140"/>
    <mergeCell ref="H140:I140"/>
    <mergeCell ref="J140:K140"/>
    <mergeCell ref="L140:M140"/>
    <mergeCell ref="C141:E141"/>
    <mergeCell ref="F141:G141"/>
    <mergeCell ref="H141:I141"/>
    <mergeCell ref="J141:K141"/>
    <mergeCell ref="L141:M141"/>
    <mergeCell ref="F144:G145"/>
    <mergeCell ref="H144:I145"/>
    <mergeCell ref="J144:K145"/>
    <mergeCell ref="L144:M145"/>
    <mergeCell ref="F146:G146"/>
    <mergeCell ref="H146:I146"/>
    <mergeCell ref="C142:E142"/>
    <mergeCell ref="C148:E149"/>
    <mergeCell ref="K98:L98"/>
    <mergeCell ref="K97:L97"/>
    <mergeCell ref="B100:D101"/>
    <mergeCell ref="E100:F100"/>
    <mergeCell ref="G100:H100"/>
    <mergeCell ref="I100:J100"/>
    <mergeCell ref="K100:L100"/>
    <mergeCell ref="E101:F101"/>
    <mergeCell ref="G101:H101"/>
    <mergeCell ref="I101:J101"/>
    <mergeCell ref="K101:L101"/>
    <mergeCell ref="B102:D103"/>
    <mergeCell ref="E102:F102"/>
    <mergeCell ref="G102:H102"/>
    <mergeCell ref="I102:J102"/>
    <mergeCell ref="K102:L102"/>
    <mergeCell ref="E103:F103"/>
    <mergeCell ref="G103:H103"/>
    <mergeCell ref="I103:J103"/>
    <mergeCell ref="K103:L103"/>
    <mergeCell ref="B104:D105"/>
    <mergeCell ref="E104:F104"/>
    <mergeCell ref="G104:H104"/>
    <mergeCell ref="I104:J104"/>
    <mergeCell ref="K104:L104"/>
    <mergeCell ref="E105:F105"/>
    <mergeCell ref="G105:H105"/>
    <mergeCell ref="I105:J105"/>
    <mergeCell ref="K105:L105"/>
    <mergeCell ref="J146:K146"/>
    <mergeCell ref="L146:M146"/>
    <mergeCell ref="C144:E146"/>
    <mergeCell ref="B106:D107"/>
    <mergeCell ref="E106:F106"/>
    <mergeCell ref="G106:H106"/>
    <mergeCell ref="I106:J106"/>
    <mergeCell ref="K106:L106"/>
    <mergeCell ref="E107:F107"/>
    <mergeCell ref="G107:H107"/>
    <mergeCell ref="I107:J107"/>
    <mergeCell ref="K107:L107"/>
    <mergeCell ref="C136:E136"/>
    <mergeCell ref="F136:G136"/>
    <mergeCell ref="H136:I136"/>
    <mergeCell ref="J136:K136"/>
    <mergeCell ref="L136:M136"/>
    <mergeCell ref="C138:E139"/>
    <mergeCell ref="F138:G139"/>
    <mergeCell ref="H138:I139"/>
    <mergeCell ref="J138:K139"/>
    <mergeCell ref="L138:M139"/>
    <mergeCell ref="C134:E134"/>
    <mergeCell ref="F134:G134"/>
  </mergeCells>
  <conditionalFormatting sqref="D7:O7">
    <cfRule type="dataBar" priority="1">
      <dataBar showValue="0">
        <cfvo type="num" val="0"/>
        <cfvo type="num" val="100"/>
        <color rgb="FF008000"/>
      </dataBar>
    </cfRule>
  </conditionalFormatting>
  <printOptions horizontalCentered="1"/>
  <pageMargins left="0.2" right="0.2" top="0.5" bottom="0.25" header="0.3" footer="0.3"/>
  <pageSetup paperSize="9" scale="8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CD554"/>
  <sheetViews>
    <sheetView zoomScale="85" zoomScaleNormal="85" workbookViewId="0">
      <pane ySplit="2" topLeftCell="A3" activePane="bottomLeft" state="frozen"/>
      <selection pane="bottomLeft" activeCell="A3" sqref="A3"/>
    </sheetView>
  </sheetViews>
  <sheetFormatPr defaultRowHeight="15" x14ac:dyDescent="0.25"/>
  <cols>
    <col min="1" max="3" width="10.7109375" style="14" customWidth="1"/>
    <col min="4" max="6" width="10.7109375" style="15" customWidth="1"/>
    <col min="7" max="9" width="10.7109375" style="14" customWidth="1"/>
    <col min="10" max="12" width="10.7109375" style="15" customWidth="1"/>
    <col min="13" max="15" width="10.7109375" style="14" customWidth="1"/>
    <col min="16" max="18" width="10.7109375" style="15" customWidth="1"/>
    <col min="19" max="21" width="10.7109375" style="14" customWidth="1"/>
    <col min="22" max="24" width="10.7109375" style="15" customWidth="1"/>
    <col min="25" max="27" width="10.7109375" style="14" customWidth="1"/>
    <col min="28" max="30" width="10.7109375" style="15" customWidth="1"/>
    <col min="31" max="33" width="10.7109375" style="14" customWidth="1"/>
    <col min="34" max="36" width="10.7109375" style="15" customWidth="1"/>
    <col min="37" max="39" width="10.7109375" style="14" customWidth="1"/>
    <col min="40" max="42" width="10.7109375" style="15" customWidth="1"/>
    <col min="43" max="45" width="10.7109375" style="14" customWidth="1"/>
    <col min="46" max="48" width="10.7109375" style="15" customWidth="1"/>
    <col min="49" max="51" width="10.7109375" style="14" customWidth="1"/>
    <col min="52" max="54" width="10.7109375" style="15" customWidth="1"/>
    <col min="55" max="57" width="10.7109375" style="14" customWidth="1"/>
    <col min="58" max="60" width="10.7109375" style="15" customWidth="1"/>
    <col min="61" max="63" width="10.7109375" style="14" customWidth="1"/>
    <col min="64" max="66" width="10.7109375" style="15" customWidth="1"/>
    <col min="67" max="69" width="10.7109375" style="14" customWidth="1"/>
    <col min="70" max="72" width="10.7109375" style="15" customWidth="1"/>
    <col min="73" max="82" width="9.140625" style="4"/>
    <col min="83" max="16384" width="9.140625" style="1"/>
  </cols>
  <sheetData>
    <row r="1" spans="1:82" s="2" customFormat="1" x14ac:dyDescent="0.25">
      <c r="A1" s="14">
        <v>1</v>
      </c>
      <c r="B1" s="14" t="str">
        <f ca="1">INDIRECT("teams!a"&amp;A1)</f>
        <v>Aston Villa</v>
      </c>
      <c r="C1" s="14"/>
      <c r="D1" s="15">
        <f>A1+1</f>
        <v>2</v>
      </c>
      <c r="E1" s="15" t="str">
        <f ca="1">INDIRECT("teams!a"&amp;D1)</f>
        <v>Birmingham</v>
      </c>
      <c r="F1" s="15"/>
      <c r="G1" s="14">
        <f>D1+1</f>
        <v>3</v>
      </c>
      <c r="H1" s="14" t="str">
        <f ca="1">INDIRECT("teams!a"&amp;G1)</f>
        <v>Blackburn</v>
      </c>
      <c r="I1" s="14"/>
      <c r="J1" s="15">
        <f>G1+1</f>
        <v>4</v>
      </c>
      <c r="K1" s="15" t="str">
        <f ca="1">INDIRECT("teams!a"&amp;J1)</f>
        <v>Bolton</v>
      </c>
      <c r="L1" s="15"/>
      <c r="M1" s="14">
        <f>J1+1</f>
        <v>5</v>
      </c>
      <c r="N1" s="14" t="str">
        <f ca="1">INDIRECT("teams!a"&amp;M1)</f>
        <v>Brentford</v>
      </c>
      <c r="O1" s="14"/>
      <c r="P1" s="15">
        <f>M1+1</f>
        <v>6</v>
      </c>
      <c r="Q1" s="15" t="str">
        <f ca="1">INDIRECT("teams!a"&amp;P1)</f>
        <v>Bristol City</v>
      </c>
      <c r="R1" s="15"/>
      <c r="S1" s="14">
        <f>P1+1</f>
        <v>7</v>
      </c>
      <c r="T1" s="14" t="str">
        <f ca="1">INDIRECT("teams!a"&amp;S1)</f>
        <v>Derby</v>
      </c>
      <c r="U1" s="14"/>
      <c r="V1" s="15">
        <f>S1+1</f>
        <v>8</v>
      </c>
      <c r="W1" s="15" t="str">
        <f ca="1">INDIRECT("teams!a"&amp;V1)</f>
        <v>Hull</v>
      </c>
      <c r="X1" s="15"/>
      <c r="Y1" s="14">
        <f>V1+1</f>
        <v>9</v>
      </c>
      <c r="Z1" s="14" t="str">
        <f ca="1">INDIRECT("teams!a"&amp;Y1)</f>
        <v>Ipswich</v>
      </c>
      <c r="AA1" s="14"/>
      <c r="AB1" s="15">
        <f>Y1+1</f>
        <v>10</v>
      </c>
      <c r="AC1" s="15" t="str">
        <f ca="1">INDIRECT("teams!a"&amp;AB1)</f>
        <v>Leeds</v>
      </c>
      <c r="AD1" s="15"/>
      <c r="AE1" s="14">
        <f>AB1+1</f>
        <v>11</v>
      </c>
      <c r="AF1" s="14" t="str">
        <f ca="1">INDIRECT("teams!a"&amp;AE1)</f>
        <v>Middlesbrough</v>
      </c>
      <c r="AG1" s="14"/>
      <c r="AH1" s="15">
        <f>AE1+1</f>
        <v>12</v>
      </c>
      <c r="AI1" s="15" t="str">
        <f ca="1">INDIRECT("teams!a"&amp;AH1)</f>
        <v>Millwall</v>
      </c>
      <c r="AJ1" s="15"/>
      <c r="AK1" s="14">
        <f>AH1+1</f>
        <v>13</v>
      </c>
      <c r="AL1" s="14" t="str">
        <f ca="1">INDIRECT("teams!a"&amp;AK1)</f>
        <v>Norwich</v>
      </c>
      <c r="AM1" s="14"/>
      <c r="AN1" s="15">
        <f>AK1+1</f>
        <v>14</v>
      </c>
      <c r="AO1" s="15" t="str">
        <f ca="1">INDIRECT("teams!a"&amp;AN1)</f>
        <v>Nott'm Forest</v>
      </c>
      <c r="AP1" s="15"/>
      <c r="AQ1" s="14">
        <f>AN1+1</f>
        <v>15</v>
      </c>
      <c r="AR1" s="14" t="str">
        <f ca="1">INDIRECT("teams!a"&amp;AQ1)</f>
        <v>Preston</v>
      </c>
      <c r="AS1" s="14"/>
      <c r="AT1" s="15">
        <f>AQ1+1</f>
        <v>16</v>
      </c>
      <c r="AU1" s="15" t="str">
        <f ca="1">INDIRECT("teams!a"&amp;AT1)</f>
        <v>QPR</v>
      </c>
      <c r="AV1" s="15"/>
      <c r="AW1" s="14">
        <f>AT1+1</f>
        <v>17</v>
      </c>
      <c r="AX1" s="14" t="str">
        <f ca="1">INDIRECT("teams!a"&amp;AW1)</f>
        <v>Reading</v>
      </c>
      <c r="AY1" s="14"/>
      <c r="AZ1" s="15">
        <f>AW1+1</f>
        <v>18</v>
      </c>
      <c r="BA1" s="15" t="str">
        <f ca="1">INDIRECT("teams!a"&amp;AZ1)</f>
        <v>Rotherham</v>
      </c>
      <c r="BB1" s="15"/>
      <c r="BC1" s="14">
        <f>AZ1+1</f>
        <v>19</v>
      </c>
      <c r="BD1" s="14" t="str">
        <f ca="1">INDIRECT("teams!a"&amp;BC1)</f>
        <v>Sheffield United</v>
      </c>
      <c r="BE1" s="14"/>
      <c r="BF1" s="15">
        <f>BC1+1</f>
        <v>20</v>
      </c>
      <c r="BG1" s="15" t="str">
        <f ca="1">INDIRECT("teams!a"&amp;BF1)</f>
        <v>Sheffield Weds</v>
      </c>
      <c r="BH1" s="15"/>
      <c r="BI1" s="14">
        <f>BF1+1</f>
        <v>21</v>
      </c>
      <c r="BJ1" s="14" t="str">
        <f ca="1">INDIRECT("teams!a"&amp;BI1)</f>
        <v>Stoke</v>
      </c>
      <c r="BK1" s="14"/>
      <c r="BL1" s="15">
        <f>BI1+1</f>
        <v>22</v>
      </c>
      <c r="BM1" s="15" t="str">
        <f ca="1">INDIRECT("teams!a"&amp;BL1)</f>
        <v>Swansea</v>
      </c>
      <c r="BN1" s="15"/>
      <c r="BO1" s="14">
        <f>BL1+1</f>
        <v>23</v>
      </c>
      <c r="BP1" s="14" t="str">
        <f ca="1">INDIRECT("teams!a"&amp;BO1)</f>
        <v>West Brom</v>
      </c>
      <c r="BQ1" s="14"/>
      <c r="BR1" s="15">
        <f>BO1+1</f>
        <v>24</v>
      </c>
      <c r="BS1" s="15" t="str">
        <f ca="1">INDIRECT("teams!a"&amp;BR1)</f>
        <v>Wigan</v>
      </c>
      <c r="BT1" s="15"/>
      <c r="BU1" s="8"/>
      <c r="BV1" s="8"/>
      <c r="BW1" s="8"/>
      <c r="BX1" s="8"/>
      <c r="BY1" s="8"/>
      <c r="BZ1" s="8"/>
      <c r="CA1" s="8"/>
      <c r="CB1" s="8"/>
      <c r="CC1" s="8"/>
      <c r="CD1" s="8"/>
    </row>
    <row r="2" spans="1:82" s="3" customFormat="1" x14ac:dyDescent="0.25">
      <c r="A2" s="12" t="s">
        <v>7</v>
      </c>
      <c r="B2" s="12" t="s">
        <v>8</v>
      </c>
      <c r="C2" s="12" t="s">
        <v>9</v>
      </c>
      <c r="D2" s="13" t="s">
        <v>7</v>
      </c>
      <c r="E2" s="13" t="s">
        <v>8</v>
      </c>
      <c r="F2" s="13" t="s">
        <v>9</v>
      </c>
      <c r="G2" s="12" t="s">
        <v>7</v>
      </c>
      <c r="H2" s="12" t="s">
        <v>8</v>
      </c>
      <c r="I2" s="12" t="s">
        <v>9</v>
      </c>
      <c r="J2" s="13" t="s">
        <v>7</v>
      </c>
      <c r="K2" s="13" t="s">
        <v>8</v>
      </c>
      <c r="L2" s="13" t="s">
        <v>9</v>
      </c>
      <c r="M2" s="12" t="s">
        <v>7</v>
      </c>
      <c r="N2" s="12" t="s">
        <v>8</v>
      </c>
      <c r="O2" s="12" t="s">
        <v>9</v>
      </c>
      <c r="P2" s="13" t="s">
        <v>7</v>
      </c>
      <c r="Q2" s="13" t="s">
        <v>8</v>
      </c>
      <c r="R2" s="13" t="s">
        <v>9</v>
      </c>
      <c r="S2" s="12" t="s">
        <v>7</v>
      </c>
      <c r="T2" s="12" t="s">
        <v>8</v>
      </c>
      <c r="U2" s="12" t="s">
        <v>9</v>
      </c>
      <c r="V2" s="13" t="s">
        <v>7</v>
      </c>
      <c r="W2" s="13" t="s">
        <v>8</v>
      </c>
      <c r="X2" s="13" t="s">
        <v>9</v>
      </c>
      <c r="Y2" s="12" t="s">
        <v>7</v>
      </c>
      <c r="Z2" s="12" t="s">
        <v>8</v>
      </c>
      <c r="AA2" s="12" t="s">
        <v>9</v>
      </c>
      <c r="AB2" s="13" t="s">
        <v>7</v>
      </c>
      <c r="AC2" s="13" t="s">
        <v>8</v>
      </c>
      <c r="AD2" s="13" t="s">
        <v>9</v>
      </c>
      <c r="AE2" s="12" t="s">
        <v>7</v>
      </c>
      <c r="AF2" s="12" t="s">
        <v>8</v>
      </c>
      <c r="AG2" s="12" t="s">
        <v>9</v>
      </c>
      <c r="AH2" s="13" t="s">
        <v>7</v>
      </c>
      <c r="AI2" s="13" t="s">
        <v>8</v>
      </c>
      <c r="AJ2" s="13" t="s">
        <v>9</v>
      </c>
      <c r="AK2" s="12" t="s">
        <v>7</v>
      </c>
      <c r="AL2" s="12" t="s">
        <v>8</v>
      </c>
      <c r="AM2" s="12" t="s">
        <v>9</v>
      </c>
      <c r="AN2" s="13" t="s">
        <v>7</v>
      </c>
      <c r="AO2" s="13" t="s">
        <v>8</v>
      </c>
      <c r="AP2" s="13" t="s">
        <v>9</v>
      </c>
      <c r="AQ2" s="12" t="s">
        <v>7</v>
      </c>
      <c r="AR2" s="12" t="s">
        <v>8</v>
      </c>
      <c r="AS2" s="12" t="s">
        <v>9</v>
      </c>
      <c r="AT2" s="13" t="s">
        <v>7</v>
      </c>
      <c r="AU2" s="13" t="s">
        <v>8</v>
      </c>
      <c r="AV2" s="13" t="s">
        <v>9</v>
      </c>
      <c r="AW2" s="12" t="s">
        <v>7</v>
      </c>
      <c r="AX2" s="12" t="s">
        <v>8</v>
      </c>
      <c r="AY2" s="12" t="s">
        <v>9</v>
      </c>
      <c r="AZ2" s="13" t="s">
        <v>7</v>
      </c>
      <c r="BA2" s="13" t="s">
        <v>8</v>
      </c>
      <c r="BB2" s="13" t="s">
        <v>9</v>
      </c>
      <c r="BC2" s="12" t="s">
        <v>7</v>
      </c>
      <c r="BD2" s="12" t="s">
        <v>8</v>
      </c>
      <c r="BE2" s="12" t="s">
        <v>9</v>
      </c>
      <c r="BF2" s="13" t="s">
        <v>7</v>
      </c>
      <c r="BG2" s="13" t="s">
        <v>8</v>
      </c>
      <c r="BH2" s="13" t="s">
        <v>9</v>
      </c>
      <c r="BI2" s="12" t="s">
        <v>7</v>
      </c>
      <c r="BJ2" s="12" t="s">
        <v>8</v>
      </c>
      <c r="BK2" s="12" t="s">
        <v>9</v>
      </c>
      <c r="BL2" s="13" t="s">
        <v>7</v>
      </c>
      <c r="BM2" s="13" t="s">
        <v>8</v>
      </c>
      <c r="BN2" s="13" t="s">
        <v>9</v>
      </c>
      <c r="BO2" s="12" t="s">
        <v>7</v>
      </c>
      <c r="BP2" s="12" t="s">
        <v>8</v>
      </c>
      <c r="BQ2" s="12" t="s">
        <v>9</v>
      </c>
      <c r="BR2" s="13" t="s">
        <v>7</v>
      </c>
      <c r="BS2" s="13" t="s">
        <v>8</v>
      </c>
      <c r="BT2" s="13" t="s">
        <v>9</v>
      </c>
      <c r="BU2" s="5"/>
      <c r="BV2" s="5"/>
      <c r="BW2" s="5"/>
      <c r="BX2" s="5"/>
      <c r="BY2" s="5"/>
      <c r="BZ2" s="5"/>
      <c r="CA2" s="5"/>
      <c r="CB2" s="5"/>
      <c r="CC2" s="5"/>
      <c r="CD2" s="5"/>
    </row>
    <row r="3" spans="1:82" s="11" customFormat="1" x14ac:dyDescent="0.25">
      <c r="A3" s="16" t="str">
        <f ca="1">IF(data!$BX3=B$1,data!$BW3,"")</f>
        <v/>
      </c>
      <c r="B3" s="16" t="str">
        <f ca="1">IF(data!$BY3=B$1,data!$BW3,"")</f>
        <v/>
      </c>
      <c r="C3" s="16" t="str">
        <f ca="1">IF(OR(data!$BX3=B$1,data!$BY3=B$1),data!$BW3,"")</f>
        <v/>
      </c>
      <c r="D3" s="17" t="str">
        <f ca="1">IF(data!$BX3=E$1,data!$BW3,"")</f>
        <v/>
      </c>
      <c r="E3" s="17" t="str">
        <f ca="1">IF(data!$BY3=E$1,data!$BW3,"")</f>
        <v/>
      </c>
      <c r="F3" s="17" t="str">
        <f ca="1">IF(OR(data!$BX3=E$1,data!$BY3=E$1),data!$BW3,"")</f>
        <v/>
      </c>
      <c r="G3" s="16" t="str">
        <f ca="1">IF(data!$BX3=H$1,data!$BW3,"")</f>
        <v/>
      </c>
      <c r="H3" s="16" t="str">
        <f ca="1">IF(data!$BY3=H$1,data!$BW3,"")</f>
        <v/>
      </c>
      <c r="I3" s="16" t="str">
        <f ca="1">IF(OR(data!$BX3=H$1,data!$BY3=H$1),data!$BW3,"")</f>
        <v/>
      </c>
      <c r="J3" s="17" t="str">
        <f ca="1">IF(data!$BX3=K$1,data!$BW3,"")</f>
        <v/>
      </c>
      <c r="K3" s="17" t="str">
        <f ca="1">IF(data!$BY3=K$1,data!$BW3,"")</f>
        <v/>
      </c>
      <c r="L3" s="17" t="str">
        <f ca="1">IF(OR(data!$BX3=K$1,data!$BY3=K$1),data!$BW3,"")</f>
        <v/>
      </c>
      <c r="M3" s="16" t="str">
        <f ca="1">IF(data!$BX3=N$1,data!$BW3,"")</f>
        <v/>
      </c>
      <c r="N3" s="16" t="str">
        <f ca="1">IF(data!$BY3=N$1,data!$BW3,"")</f>
        <v/>
      </c>
      <c r="O3" s="16" t="str">
        <f ca="1">IF(OR(data!$BX3=N$1,data!$BY3=N$1),data!$BW3,"")</f>
        <v/>
      </c>
      <c r="P3" s="17" t="str">
        <f ca="1">IF(data!$BX3=Q$1,data!$BW3,"")</f>
        <v/>
      </c>
      <c r="Q3" s="17" t="str">
        <f ca="1">IF(data!$BY3=Q$1,data!$BW3,"")</f>
        <v/>
      </c>
      <c r="R3" s="17" t="str">
        <f ca="1">IF(OR(data!$BX3=Q$1,data!$BY3=Q$1),data!$BW3,"")</f>
        <v/>
      </c>
      <c r="S3" s="16" t="str">
        <f ca="1">IF(data!$BX3=T$1,data!$BW3,"")</f>
        <v/>
      </c>
      <c r="T3" s="16">
        <f ca="1">IF(data!$BY3=T$1,data!$BW3,"")</f>
        <v>43315</v>
      </c>
      <c r="U3" s="16">
        <f ca="1">IF(OR(data!$BX3=T$1,data!$BY3=T$1),data!$BW3,"")</f>
        <v>43315</v>
      </c>
      <c r="V3" s="17" t="str">
        <f ca="1">IF(data!$BX3=W$1,data!$BW3,"")</f>
        <v/>
      </c>
      <c r="W3" s="17" t="str">
        <f ca="1">IF(data!$BY3=W$1,data!$BW3,"")</f>
        <v/>
      </c>
      <c r="X3" s="17" t="str">
        <f ca="1">IF(OR(data!$BX3=W$1,data!$BY3=W$1),data!$BW3,"")</f>
        <v/>
      </c>
      <c r="Y3" s="16" t="str">
        <f ca="1">IF(data!$BX3=Z$1,data!$BW3,"")</f>
        <v/>
      </c>
      <c r="Z3" s="16" t="str">
        <f ca="1">IF(data!$BY3=Z$1,data!$BW3,"")</f>
        <v/>
      </c>
      <c r="AA3" s="16" t="str">
        <f ca="1">IF(OR(data!$BX3=Z$1,data!$BY3=Z$1),data!$BW3,"")</f>
        <v/>
      </c>
      <c r="AB3" s="17" t="str">
        <f ca="1">IF(data!$BX3=AC$1,data!$BW3,"")</f>
        <v/>
      </c>
      <c r="AC3" s="17" t="str">
        <f ca="1">IF(data!$BY3=AC$1,data!$BW3,"")</f>
        <v/>
      </c>
      <c r="AD3" s="17" t="str">
        <f ca="1">IF(OR(data!$BX3=AC$1,data!$BY3=AC$1),data!$BW3,"")</f>
        <v/>
      </c>
      <c r="AE3" s="16" t="str">
        <f ca="1">IF(data!$BX3=AF$1,data!$BW3,"")</f>
        <v/>
      </c>
      <c r="AF3" s="16" t="str">
        <f ca="1">IF(data!$BY3=AF$1,data!$BW3,"")</f>
        <v/>
      </c>
      <c r="AG3" s="16" t="str">
        <f ca="1">IF(OR(data!$BX3=AF$1,data!$BY3=AF$1),data!$BW3,"")</f>
        <v/>
      </c>
      <c r="AH3" s="17" t="str">
        <f ca="1">IF(data!$BX3=AI$1,data!$BW3,"")</f>
        <v/>
      </c>
      <c r="AI3" s="17" t="str">
        <f ca="1">IF(data!$BY3=AI$1,data!$BW3,"")</f>
        <v/>
      </c>
      <c r="AJ3" s="17" t="str">
        <f ca="1">IF(OR(data!$BX3=AI$1,data!$BY3=AI$1),data!$BW3,"")</f>
        <v/>
      </c>
      <c r="AK3" s="16" t="str">
        <f ca="1">IF(data!$BX3=AL$1,data!$BW3,"")</f>
        <v/>
      </c>
      <c r="AL3" s="16" t="str">
        <f ca="1">IF(data!$BY3=AL$1,data!$BW3,"")</f>
        <v/>
      </c>
      <c r="AM3" s="16" t="str">
        <f ca="1">IF(OR(data!$BX3=AL$1,data!$BY3=AL$1),data!$BW3,"")</f>
        <v/>
      </c>
      <c r="AN3" s="17" t="str">
        <f ca="1">IF(data!$BX3=AO$1,data!$BW3,"")</f>
        <v/>
      </c>
      <c r="AO3" s="17" t="str">
        <f ca="1">IF(data!$BY3=AO$1,data!$BW3,"")</f>
        <v/>
      </c>
      <c r="AP3" s="17" t="str">
        <f ca="1">IF(OR(data!$BX3=AO$1,data!$BY3=AO$1),data!$BW3,"")</f>
        <v/>
      </c>
      <c r="AQ3" s="16" t="str">
        <f ca="1">IF(data!$BX3=AR$1,data!$BW3,"")</f>
        <v/>
      </c>
      <c r="AR3" s="16" t="str">
        <f ca="1">IF(data!$BY3=AR$1,data!$BW3,"")</f>
        <v/>
      </c>
      <c r="AS3" s="16" t="str">
        <f ca="1">IF(OR(data!$BX3=AR$1,data!$BY3=AR$1),data!$BW3,"")</f>
        <v/>
      </c>
      <c r="AT3" s="17" t="str">
        <f ca="1">IF(data!$BX3=AU$1,data!$BW3,"")</f>
        <v/>
      </c>
      <c r="AU3" s="17" t="str">
        <f ca="1">IF(data!$BY3=AU$1,data!$BW3,"")</f>
        <v/>
      </c>
      <c r="AV3" s="17" t="str">
        <f ca="1">IF(OR(data!$BX3=AU$1,data!$BY3=AU$1),data!$BW3,"")</f>
        <v/>
      </c>
      <c r="AW3" s="16">
        <f ca="1">IF(data!$BX3=AX$1,data!$BW3,"")</f>
        <v>43315</v>
      </c>
      <c r="AX3" s="16" t="str">
        <f ca="1">IF(data!$BY3=AX$1,data!$BW3,"")</f>
        <v/>
      </c>
      <c r="AY3" s="16">
        <f ca="1">IF(OR(data!$BX3=AX$1,data!$BY3=AX$1),data!$BW3,"")</f>
        <v>43315</v>
      </c>
      <c r="AZ3" s="17" t="str">
        <f ca="1">IF(data!$BX3=BA$1,data!$BW3,"")</f>
        <v/>
      </c>
      <c r="BA3" s="17" t="str">
        <f ca="1">IF(data!$BY3=BA$1,data!$BW3,"")</f>
        <v/>
      </c>
      <c r="BB3" s="17" t="str">
        <f ca="1">IF(OR(data!$BX3=BA$1,data!$BY3=BA$1),data!$BW3,"")</f>
        <v/>
      </c>
      <c r="BC3" s="16" t="str">
        <f ca="1">IF(data!$BX3=BD$1,data!$BW3,"")</f>
        <v/>
      </c>
      <c r="BD3" s="16" t="str">
        <f ca="1">IF(data!$BY3=BD$1,data!$BW3,"")</f>
        <v/>
      </c>
      <c r="BE3" s="16" t="str">
        <f ca="1">IF(OR(data!$BX3=BD$1,data!$BY3=BD$1),data!$BW3,"")</f>
        <v/>
      </c>
      <c r="BF3" s="17" t="str">
        <f ca="1">IF(data!$BX3=BG$1,data!$BW3,"")</f>
        <v/>
      </c>
      <c r="BG3" s="17" t="str">
        <f ca="1">IF(data!$BY3=BG$1,data!$BW3,"")</f>
        <v/>
      </c>
      <c r="BH3" s="17" t="str">
        <f ca="1">IF(OR(data!$BX3=BG$1,data!$BY3=BG$1),data!$BW3,"")</f>
        <v/>
      </c>
      <c r="BI3" s="16" t="str">
        <f ca="1">IF(data!$BX3=BJ$1,data!$BW3,"")</f>
        <v/>
      </c>
      <c r="BJ3" s="16" t="str">
        <f ca="1">IF(data!$BY3=BJ$1,data!$BW3,"")</f>
        <v/>
      </c>
      <c r="BK3" s="16" t="str">
        <f ca="1">IF(OR(data!$BX3=BJ$1,data!$BY3=BJ$1),data!$BW3,"")</f>
        <v/>
      </c>
      <c r="BL3" s="17" t="str">
        <f ca="1">IF(data!$BX3=BM$1,data!$BW3,"")</f>
        <v/>
      </c>
      <c r="BM3" s="17" t="str">
        <f ca="1">IF(data!$BY3=BM$1,data!$BW3,"")</f>
        <v/>
      </c>
      <c r="BN3" s="17" t="str">
        <f ca="1">IF(OR(data!$BX3=BM$1,data!$BY3=BM$1),data!$BW3,"")</f>
        <v/>
      </c>
      <c r="BO3" s="16" t="str">
        <f ca="1">IF(data!$BX3=BP$1,data!$BW3,"")</f>
        <v/>
      </c>
      <c r="BP3" s="16" t="str">
        <f ca="1">IF(data!$BY3=BP$1,data!$BW3,"")</f>
        <v/>
      </c>
      <c r="BQ3" s="16" t="str">
        <f ca="1">IF(OR(data!$BX3=BP$1,data!$BY3=BP$1),data!$BW3,"")</f>
        <v/>
      </c>
      <c r="BR3" s="17" t="str">
        <f ca="1">IF(data!$BX3=BS$1,data!$BW3,"")</f>
        <v/>
      </c>
      <c r="BS3" s="17" t="str">
        <f ca="1">IF(data!$BY3=BS$1,data!$BW3,"")</f>
        <v/>
      </c>
      <c r="BT3" s="17" t="str">
        <f ca="1">IF(OR(data!$BX3=BS$1,data!$BY3=BS$1),data!$BW3,"")</f>
        <v/>
      </c>
    </row>
    <row r="4" spans="1:82" s="11" customFormat="1" x14ac:dyDescent="0.25">
      <c r="A4" s="16" t="str">
        <f ca="1">IF(data!$BX4=B$1,data!$BW4,"")</f>
        <v/>
      </c>
      <c r="B4" s="16" t="str">
        <f ca="1">IF(data!$BY4=B$1,data!$BW4,"")</f>
        <v/>
      </c>
      <c r="C4" s="16" t="str">
        <f ca="1">IF(OR(data!$BX4=B$1,data!$BY4=B$1),data!$BW4,"")</f>
        <v/>
      </c>
      <c r="D4" s="17">
        <f ca="1">IF(data!$BX4=E$1,data!$BW4,"")</f>
        <v>43316</v>
      </c>
      <c r="E4" s="17" t="str">
        <f ca="1">IF(data!$BY4=E$1,data!$BW4,"")</f>
        <v/>
      </c>
      <c r="F4" s="17">
        <f ca="1">IF(OR(data!$BX4=E$1,data!$BY4=E$1),data!$BW4,"")</f>
        <v>43316</v>
      </c>
      <c r="G4" s="16" t="str">
        <f ca="1">IF(data!$BX4=H$1,data!$BW4,"")</f>
        <v/>
      </c>
      <c r="H4" s="16" t="str">
        <f ca="1">IF(data!$BY4=H$1,data!$BW4,"")</f>
        <v/>
      </c>
      <c r="I4" s="16" t="str">
        <f ca="1">IF(OR(data!$BX4=H$1,data!$BY4=H$1),data!$BW4,"")</f>
        <v/>
      </c>
      <c r="J4" s="17" t="str">
        <f ca="1">IF(data!$BX4=K$1,data!$BW4,"")</f>
        <v/>
      </c>
      <c r="K4" s="17" t="str">
        <f ca="1">IF(data!$BY4=K$1,data!$BW4,"")</f>
        <v/>
      </c>
      <c r="L4" s="17" t="str">
        <f ca="1">IF(OR(data!$BX4=K$1,data!$BY4=K$1),data!$BW4,"")</f>
        <v/>
      </c>
      <c r="M4" s="16" t="str">
        <f ca="1">IF(data!$BX4=N$1,data!$BW4,"")</f>
        <v/>
      </c>
      <c r="N4" s="16" t="str">
        <f ca="1">IF(data!$BY4=N$1,data!$BW4,"")</f>
        <v/>
      </c>
      <c r="O4" s="16" t="str">
        <f ca="1">IF(OR(data!$BX4=N$1,data!$BY4=N$1),data!$BW4,"")</f>
        <v/>
      </c>
      <c r="P4" s="17" t="str">
        <f ca="1">IF(data!$BX4=Q$1,data!$BW4,"")</f>
        <v/>
      </c>
      <c r="Q4" s="17" t="str">
        <f ca="1">IF(data!$BY4=Q$1,data!$BW4,"")</f>
        <v/>
      </c>
      <c r="R4" s="17" t="str">
        <f ca="1">IF(OR(data!$BX4=Q$1,data!$BY4=Q$1),data!$BW4,"")</f>
        <v/>
      </c>
      <c r="S4" s="16" t="str">
        <f ca="1">IF(data!$BX4=T$1,data!$BW4,"")</f>
        <v/>
      </c>
      <c r="T4" s="16" t="str">
        <f ca="1">IF(data!$BY4=T$1,data!$BW4,"")</f>
        <v/>
      </c>
      <c r="U4" s="16" t="str">
        <f ca="1">IF(OR(data!$BX4=T$1,data!$BY4=T$1),data!$BW4,"")</f>
        <v/>
      </c>
      <c r="V4" s="17" t="str">
        <f ca="1">IF(data!$BX4=W$1,data!$BW4,"")</f>
        <v/>
      </c>
      <c r="W4" s="17" t="str">
        <f ca="1">IF(data!$BY4=W$1,data!$BW4,"")</f>
        <v/>
      </c>
      <c r="X4" s="17" t="str">
        <f ca="1">IF(OR(data!$BX4=W$1,data!$BY4=W$1),data!$BW4,"")</f>
        <v/>
      </c>
      <c r="Y4" s="16" t="str">
        <f ca="1">IF(data!$BX4=Z$1,data!$BW4,"")</f>
        <v/>
      </c>
      <c r="Z4" s="16" t="str">
        <f ca="1">IF(data!$BY4=Z$1,data!$BW4,"")</f>
        <v/>
      </c>
      <c r="AA4" s="16" t="str">
        <f ca="1">IF(OR(data!$BX4=Z$1,data!$BY4=Z$1),data!$BW4,"")</f>
        <v/>
      </c>
      <c r="AB4" s="17" t="str">
        <f ca="1">IF(data!$BX4=AC$1,data!$BW4,"")</f>
        <v/>
      </c>
      <c r="AC4" s="17" t="str">
        <f ca="1">IF(data!$BY4=AC$1,data!$BW4,"")</f>
        <v/>
      </c>
      <c r="AD4" s="17" t="str">
        <f ca="1">IF(OR(data!$BX4=AC$1,data!$BY4=AC$1),data!$BW4,"")</f>
        <v/>
      </c>
      <c r="AE4" s="16" t="str">
        <f ca="1">IF(data!$BX4=AF$1,data!$BW4,"")</f>
        <v/>
      </c>
      <c r="AF4" s="16" t="str">
        <f ca="1">IF(data!$BY4=AF$1,data!$BW4,"")</f>
        <v/>
      </c>
      <c r="AG4" s="16" t="str">
        <f ca="1">IF(OR(data!$BX4=AF$1,data!$BY4=AF$1),data!$BW4,"")</f>
        <v/>
      </c>
      <c r="AH4" s="17" t="str">
        <f ca="1">IF(data!$BX4=AI$1,data!$BW4,"")</f>
        <v/>
      </c>
      <c r="AI4" s="17" t="str">
        <f ca="1">IF(data!$BY4=AI$1,data!$BW4,"")</f>
        <v/>
      </c>
      <c r="AJ4" s="17" t="str">
        <f ca="1">IF(OR(data!$BX4=AI$1,data!$BY4=AI$1),data!$BW4,"")</f>
        <v/>
      </c>
      <c r="AK4" s="16" t="str">
        <f ca="1">IF(data!$BX4=AL$1,data!$BW4,"")</f>
        <v/>
      </c>
      <c r="AL4" s="16">
        <f ca="1">IF(data!$BY4=AL$1,data!$BW4,"")</f>
        <v>43316</v>
      </c>
      <c r="AM4" s="16">
        <f ca="1">IF(OR(data!$BX4=AL$1,data!$BY4=AL$1),data!$BW4,"")</f>
        <v>43316</v>
      </c>
      <c r="AN4" s="17" t="str">
        <f ca="1">IF(data!$BX4=AO$1,data!$BW4,"")</f>
        <v/>
      </c>
      <c r="AO4" s="17" t="str">
        <f ca="1">IF(data!$BY4=AO$1,data!$BW4,"")</f>
        <v/>
      </c>
      <c r="AP4" s="17" t="str">
        <f ca="1">IF(OR(data!$BX4=AO$1,data!$BY4=AO$1),data!$BW4,"")</f>
        <v/>
      </c>
      <c r="AQ4" s="16" t="str">
        <f ca="1">IF(data!$BX4=AR$1,data!$BW4,"")</f>
        <v/>
      </c>
      <c r="AR4" s="16" t="str">
        <f ca="1">IF(data!$BY4=AR$1,data!$BW4,"")</f>
        <v/>
      </c>
      <c r="AS4" s="16" t="str">
        <f ca="1">IF(OR(data!$BX4=AR$1,data!$BY4=AR$1),data!$BW4,"")</f>
        <v/>
      </c>
      <c r="AT4" s="17" t="str">
        <f ca="1">IF(data!$BX4=AU$1,data!$BW4,"")</f>
        <v/>
      </c>
      <c r="AU4" s="17" t="str">
        <f ca="1">IF(data!$BY4=AU$1,data!$BW4,"")</f>
        <v/>
      </c>
      <c r="AV4" s="17" t="str">
        <f ca="1">IF(OR(data!$BX4=AU$1,data!$BY4=AU$1),data!$BW4,"")</f>
        <v/>
      </c>
      <c r="AW4" s="16" t="str">
        <f ca="1">IF(data!$BX4=AX$1,data!$BW4,"")</f>
        <v/>
      </c>
      <c r="AX4" s="16" t="str">
        <f ca="1">IF(data!$BY4=AX$1,data!$BW4,"")</f>
        <v/>
      </c>
      <c r="AY4" s="16" t="str">
        <f ca="1">IF(OR(data!$BX4=AX$1,data!$BY4=AX$1),data!$BW4,"")</f>
        <v/>
      </c>
      <c r="AZ4" s="17" t="str">
        <f ca="1">IF(data!$BX4=BA$1,data!$BW4,"")</f>
        <v/>
      </c>
      <c r="BA4" s="17" t="str">
        <f ca="1">IF(data!$BY4=BA$1,data!$BW4,"")</f>
        <v/>
      </c>
      <c r="BB4" s="17" t="str">
        <f ca="1">IF(OR(data!$BX4=BA$1,data!$BY4=BA$1),data!$BW4,"")</f>
        <v/>
      </c>
      <c r="BC4" s="16" t="str">
        <f ca="1">IF(data!$BX4=BD$1,data!$BW4,"")</f>
        <v/>
      </c>
      <c r="BD4" s="16" t="str">
        <f ca="1">IF(data!$BY4=BD$1,data!$BW4,"")</f>
        <v/>
      </c>
      <c r="BE4" s="16" t="str">
        <f ca="1">IF(OR(data!$BX4=BD$1,data!$BY4=BD$1),data!$BW4,"")</f>
        <v/>
      </c>
      <c r="BF4" s="17" t="str">
        <f ca="1">IF(data!$BX4=BG$1,data!$BW4,"")</f>
        <v/>
      </c>
      <c r="BG4" s="17" t="str">
        <f ca="1">IF(data!$BY4=BG$1,data!$BW4,"")</f>
        <v/>
      </c>
      <c r="BH4" s="17" t="str">
        <f ca="1">IF(OR(data!$BX4=BG$1,data!$BY4=BG$1),data!$BW4,"")</f>
        <v/>
      </c>
      <c r="BI4" s="16" t="str">
        <f ca="1">IF(data!$BX4=BJ$1,data!$BW4,"")</f>
        <v/>
      </c>
      <c r="BJ4" s="16" t="str">
        <f ca="1">IF(data!$BY4=BJ$1,data!$BW4,"")</f>
        <v/>
      </c>
      <c r="BK4" s="16" t="str">
        <f ca="1">IF(OR(data!$BX4=BJ$1,data!$BY4=BJ$1),data!$BW4,"")</f>
        <v/>
      </c>
      <c r="BL4" s="17" t="str">
        <f ca="1">IF(data!$BX4=BM$1,data!$BW4,"")</f>
        <v/>
      </c>
      <c r="BM4" s="17" t="str">
        <f ca="1">IF(data!$BY4=BM$1,data!$BW4,"")</f>
        <v/>
      </c>
      <c r="BN4" s="17" t="str">
        <f ca="1">IF(OR(data!$BX4=BM$1,data!$BY4=BM$1),data!$BW4,"")</f>
        <v/>
      </c>
      <c r="BO4" s="16" t="str">
        <f ca="1">IF(data!$BX4=BP$1,data!$BW4,"")</f>
        <v/>
      </c>
      <c r="BP4" s="16" t="str">
        <f ca="1">IF(data!$BY4=BP$1,data!$BW4,"")</f>
        <v/>
      </c>
      <c r="BQ4" s="16" t="str">
        <f ca="1">IF(OR(data!$BX4=BP$1,data!$BY4=BP$1),data!$BW4,"")</f>
        <v/>
      </c>
      <c r="BR4" s="17" t="str">
        <f ca="1">IF(data!$BX4=BS$1,data!$BW4,"")</f>
        <v/>
      </c>
      <c r="BS4" s="17" t="str">
        <f ca="1">IF(data!$BY4=BS$1,data!$BW4,"")</f>
        <v/>
      </c>
      <c r="BT4" s="17" t="str">
        <f ca="1">IF(OR(data!$BX4=BS$1,data!$BY4=BS$1),data!$BW4,"")</f>
        <v/>
      </c>
    </row>
    <row r="5" spans="1:82" s="11" customFormat="1" x14ac:dyDescent="0.25">
      <c r="A5" s="16" t="str">
        <f ca="1">IF(data!$BX5=B$1,data!$BW5,"")</f>
        <v/>
      </c>
      <c r="B5" s="16" t="str">
        <f ca="1">IF(data!$BY5=B$1,data!$BW5,"")</f>
        <v/>
      </c>
      <c r="C5" s="16" t="str">
        <f ca="1">IF(OR(data!$BX5=B$1,data!$BY5=B$1),data!$BW5,"")</f>
        <v/>
      </c>
      <c r="D5" s="17" t="str">
        <f ca="1">IF(data!$BX5=E$1,data!$BW5,"")</f>
        <v/>
      </c>
      <c r="E5" s="17" t="str">
        <f ca="1">IF(data!$BY5=E$1,data!$BW5,"")</f>
        <v/>
      </c>
      <c r="F5" s="17" t="str">
        <f ca="1">IF(OR(data!$BX5=E$1,data!$BY5=E$1),data!$BW5,"")</f>
        <v/>
      </c>
      <c r="G5" s="16" t="str">
        <f ca="1">IF(data!$BX5=H$1,data!$BW5,"")</f>
        <v/>
      </c>
      <c r="H5" s="16" t="str">
        <f ca="1">IF(data!$BY5=H$1,data!$BW5,"")</f>
        <v/>
      </c>
      <c r="I5" s="16" t="str">
        <f ca="1">IF(OR(data!$BX5=H$1,data!$BY5=H$1),data!$BW5,"")</f>
        <v/>
      </c>
      <c r="J5" s="17" t="str">
        <f ca="1">IF(data!$BX5=K$1,data!$BW5,"")</f>
        <v/>
      </c>
      <c r="K5" s="17" t="str">
        <f ca="1">IF(data!$BY5=K$1,data!$BW5,"")</f>
        <v/>
      </c>
      <c r="L5" s="17" t="str">
        <f ca="1">IF(OR(data!$BX5=K$1,data!$BY5=K$1),data!$BW5,"")</f>
        <v/>
      </c>
      <c r="M5" s="16">
        <f ca="1">IF(data!$BX5=N$1,data!$BW5,"")</f>
        <v>43316</v>
      </c>
      <c r="N5" s="16" t="str">
        <f ca="1">IF(data!$BY5=N$1,data!$BW5,"")</f>
        <v/>
      </c>
      <c r="O5" s="16">
        <f ca="1">IF(OR(data!$BX5=N$1,data!$BY5=N$1),data!$BW5,"")</f>
        <v>43316</v>
      </c>
      <c r="P5" s="17" t="str">
        <f ca="1">IF(data!$BX5=Q$1,data!$BW5,"")</f>
        <v/>
      </c>
      <c r="Q5" s="17" t="str">
        <f ca="1">IF(data!$BY5=Q$1,data!$BW5,"")</f>
        <v/>
      </c>
      <c r="R5" s="17" t="str">
        <f ca="1">IF(OR(data!$BX5=Q$1,data!$BY5=Q$1),data!$BW5,"")</f>
        <v/>
      </c>
      <c r="S5" s="16" t="str">
        <f ca="1">IF(data!$BX5=T$1,data!$BW5,"")</f>
        <v/>
      </c>
      <c r="T5" s="16" t="str">
        <f ca="1">IF(data!$BY5=T$1,data!$BW5,"")</f>
        <v/>
      </c>
      <c r="U5" s="16" t="str">
        <f ca="1">IF(OR(data!$BX5=T$1,data!$BY5=T$1),data!$BW5,"")</f>
        <v/>
      </c>
      <c r="V5" s="17" t="str">
        <f ca="1">IF(data!$BX5=W$1,data!$BW5,"")</f>
        <v/>
      </c>
      <c r="W5" s="17" t="str">
        <f ca="1">IF(data!$BY5=W$1,data!$BW5,"")</f>
        <v/>
      </c>
      <c r="X5" s="17" t="str">
        <f ca="1">IF(OR(data!$BX5=W$1,data!$BY5=W$1),data!$BW5,"")</f>
        <v/>
      </c>
      <c r="Y5" s="16" t="str">
        <f ca="1">IF(data!$BX5=Z$1,data!$BW5,"")</f>
        <v/>
      </c>
      <c r="Z5" s="16" t="str">
        <f ca="1">IF(data!$BY5=Z$1,data!$BW5,"")</f>
        <v/>
      </c>
      <c r="AA5" s="16" t="str">
        <f ca="1">IF(OR(data!$BX5=Z$1,data!$BY5=Z$1),data!$BW5,"")</f>
        <v/>
      </c>
      <c r="AB5" s="17" t="str">
        <f ca="1">IF(data!$BX5=AC$1,data!$BW5,"")</f>
        <v/>
      </c>
      <c r="AC5" s="17" t="str">
        <f ca="1">IF(data!$BY5=AC$1,data!$BW5,"")</f>
        <v/>
      </c>
      <c r="AD5" s="17" t="str">
        <f ca="1">IF(OR(data!$BX5=AC$1,data!$BY5=AC$1),data!$BW5,"")</f>
        <v/>
      </c>
      <c r="AE5" s="16" t="str">
        <f ca="1">IF(data!$BX5=AF$1,data!$BW5,"")</f>
        <v/>
      </c>
      <c r="AF5" s="16" t="str">
        <f ca="1">IF(data!$BY5=AF$1,data!$BW5,"")</f>
        <v/>
      </c>
      <c r="AG5" s="16" t="str">
        <f ca="1">IF(OR(data!$BX5=AF$1,data!$BY5=AF$1),data!$BW5,"")</f>
        <v/>
      </c>
      <c r="AH5" s="17" t="str">
        <f ca="1">IF(data!$BX5=AI$1,data!$BW5,"")</f>
        <v/>
      </c>
      <c r="AI5" s="17" t="str">
        <f ca="1">IF(data!$BY5=AI$1,data!$BW5,"")</f>
        <v/>
      </c>
      <c r="AJ5" s="17" t="str">
        <f ca="1">IF(OR(data!$BX5=AI$1,data!$BY5=AI$1),data!$BW5,"")</f>
        <v/>
      </c>
      <c r="AK5" s="16" t="str">
        <f ca="1">IF(data!$BX5=AL$1,data!$BW5,"")</f>
        <v/>
      </c>
      <c r="AL5" s="16" t="str">
        <f ca="1">IF(data!$BY5=AL$1,data!$BW5,"")</f>
        <v/>
      </c>
      <c r="AM5" s="16" t="str">
        <f ca="1">IF(OR(data!$BX5=AL$1,data!$BY5=AL$1),data!$BW5,"")</f>
        <v/>
      </c>
      <c r="AN5" s="17" t="str">
        <f ca="1">IF(data!$BX5=AO$1,data!$BW5,"")</f>
        <v/>
      </c>
      <c r="AO5" s="17" t="str">
        <f ca="1">IF(data!$BY5=AO$1,data!$BW5,"")</f>
        <v/>
      </c>
      <c r="AP5" s="17" t="str">
        <f ca="1">IF(OR(data!$BX5=AO$1,data!$BY5=AO$1),data!$BW5,"")</f>
        <v/>
      </c>
      <c r="AQ5" s="16" t="str">
        <f ca="1">IF(data!$BX5=AR$1,data!$BW5,"")</f>
        <v/>
      </c>
      <c r="AR5" s="16" t="str">
        <f ca="1">IF(data!$BY5=AR$1,data!$BW5,"")</f>
        <v/>
      </c>
      <c r="AS5" s="16" t="str">
        <f ca="1">IF(OR(data!$BX5=AR$1,data!$BY5=AR$1),data!$BW5,"")</f>
        <v/>
      </c>
      <c r="AT5" s="17" t="str">
        <f ca="1">IF(data!$BX5=AU$1,data!$BW5,"")</f>
        <v/>
      </c>
      <c r="AU5" s="17" t="str">
        <f ca="1">IF(data!$BY5=AU$1,data!$BW5,"")</f>
        <v/>
      </c>
      <c r="AV5" s="17" t="str">
        <f ca="1">IF(OR(data!$BX5=AU$1,data!$BY5=AU$1),data!$BW5,"")</f>
        <v/>
      </c>
      <c r="AW5" s="16" t="str">
        <f ca="1">IF(data!$BX5=AX$1,data!$BW5,"")</f>
        <v/>
      </c>
      <c r="AX5" s="16" t="str">
        <f ca="1">IF(data!$BY5=AX$1,data!$BW5,"")</f>
        <v/>
      </c>
      <c r="AY5" s="16" t="str">
        <f ca="1">IF(OR(data!$BX5=AX$1,data!$BY5=AX$1),data!$BW5,"")</f>
        <v/>
      </c>
      <c r="AZ5" s="17" t="str">
        <f ca="1">IF(data!$BX5=BA$1,data!$BW5,"")</f>
        <v/>
      </c>
      <c r="BA5" s="17">
        <f ca="1">IF(data!$BY5=BA$1,data!$BW5,"")</f>
        <v>43316</v>
      </c>
      <c r="BB5" s="17">
        <f ca="1">IF(OR(data!$BX5=BA$1,data!$BY5=BA$1),data!$BW5,"")</f>
        <v>43316</v>
      </c>
      <c r="BC5" s="16" t="str">
        <f ca="1">IF(data!$BX5=BD$1,data!$BW5,"")</f>
        <v/>
      </c>
      <c r="BD5" s="16" t="str">
        <f ca="1">IF(data!$BY5=BD$1,data!$BW5,"")</f>
        <v/>
      </c>
      <c r="BE5" s="16" t="str">
        <f ca="1">IF(OR(data!$BX5=BD$1,data!$BY5=BD$1),data!$BW5,"")</f>
        <v/>
      </c>
      <c r="BF5" s="17" t="str">
        <f ca="1">IF(data!$BX5=BG$1,data!$BW5,"")</f>
        <v/>
      </c>
      <c r="BG5" s="17" t="str">
        <f ca="1">IF(data!$BY5=BG$1,data!$BW5,"")</f>
        <v/>
      </c>
      <c r="BH5" s="17" t="str">
        <f ca="1">IF(OR(data!$BX5=BG$1,data!$BY5=BG$1),data!$BW5,"")</f>
        <v/>
      </c>
      <c r="BI5" s="16" t="str">
        <f ca="1">IF(data!$BX5=BJ$1,data!$BW5,"")</f>
        <v/>
      </c>
      <c r="BJ5" s="16" t="str">
        <f ca="1">IF(data!$BY5=BJ$1,data!$BW5,"")</f>
        <v/>
      </c>
      <c r="BK5" s="16" t="str">
        <f ca="1">IF(OR(data!$BX5=BJ$1,data!$BY5=BJ$1),data!$BW5,"")</f>
        <v/>
      </c>
      <c r="BL5" s="17" t="str">
        <f ca="1">IF(data!$BX5=BM$1,data!$BW5,"")</f>
        <v/>
      </c>
      <c r="BM5" s="17" t="str">
        <f ca="1">IF(data!$BY5=BM$1,data!$BW5,"")</f>
        <v/>
      </c>
      <c r="BN5" s="17" t="str">
        <f ca="1">IF(OR(data!$BX5=BM$1,data!$BY5=BM$1),data!$BW5,"")</f>
        <v/>
      </c>
      <c r="BO5" s="16" t="str">
        <f ca="1">IF(data!$BX5=BP$1,data!$BW5,"")</f>
        <v/>
      </c>
      <c r="BP5" s="16" t="str">
        <f ca="1">IF(data!$BY5=BP$1,data!$BW5,"")</f>
        <v/>
      </c>
      <c r="BQ5" s="16" t="str">
        <f ca="1">IF(OR(data!$BX5=BP$1,data!$BY5=BP$1),data!$BW5,"")</f>
        <v/>
      </c>
      <c r="BR5" s="17" t="str">
        <f ca="1">IF(data!$BX5=BS$1,data!$BW5,"")</f>
        <v/>
      </c>
      <c r="BS5" s="17" t="str">
        <f ca="1">IF(data!$BY5=BS$1,data!$BW5,"")</f>
        <v/>
      </c>
      <c r="BT5" s="17" t="str">
        <f ca="1">IF(OR(data!$BX5=BS$1,data!$BY5=BS$1),data!$BW5,"")</f>
        <v/>
      </c>
    </row>
    <row r="6" spans="1:82" s="11" customFormat="1" x14ac:dyDescent="0.25">
      <c r="A6" s="16" t="str">
        <f ca="1">IF(data!$BX6=B$1,data!$BW6,"")</f>
        <v/>
      </c>
      <c r="B6" s="16" t="str">
        <f ca="1">IF(data!$BY6=B$1,data!$BW6,"")</f>
        <v/>
      </c>
      <c r="C6" s="16" t="str">
        <f ca="1">IF(OR(data!$BX6=B$1,data!$BY6=B$1),data!$BW6,"")</f>
        <v/>
      </c>
      <c r="D6" s="17" t="str">
        <f ca="1">IF(data!$BX6=E$1,data!$BW6,"")</f>
        <v/>
      </c>
      <c r="E6" s="17" t="str">
        <f ca="1">IF(data!$BY6=E$1,data!$BW6,"")</f>
        <v/>
      </c>
      <c r="F6" s="17" t="str">
        <f ca="1">IF(OR(data!$BX6=E$1,data!$BY6=E$1),data!$BW6,"")</f>
        <v/>
      </c>
      <c r="G6" s="16" t="str">
        <f ca="1">IF(data!$BX6=H$1,data!$BW6,"")</f>
        <v/>
      </c>
      <c r="H6" s="16" t="str">
        <f ca="1">IF(data!$BY6=H$1,data!$BW6,"")</f>
        <v/>
      </c>
      <c r="I6" s="16" t="str">
        <f ca="1">IF(OR(data!$BX6=H$1,data!$BY6=H$1),data!$BW6,"")</f>
        <v/>
      </c>
      <c r="J6" s="17" t="str">
        <f ca="1">IF(data!$BX6=K$1,data!$BW6,"")</f>
        <v/>
      </c>
      <c r="K6" s="17" t="str">
        <f ca="1">IF(data!$BY6=K$1,data!$BW6,"")</f>
        <v/>
      </c>
      <c r="L6" s="17" t="str">
        <f ca="1">IF(OR(data!$BX6=K$1,data!$BY6=K$1),data!$BW6,"")</f>
        <v/>
      </c>
      <c r="M6" s="16" t="str">
        <f ca="1">IF(data!$BX6=N$1,data!$BW6,"")</f>
        <v/>
      </c>
      <c r="N6" s="16" t="str">
        <f ca="1">IF(data!$BY6=N$1,data!$BW6,"")</f>
        <v/>
      </c>
      <c r="O6" s="16" t="str">
        <f ca="1">IF(OR(data!$BX6=N$1,data!$BY6=N$1),data!$BW6,"")</f>
        <v/>
      </c>
      <c r="P6" s="17">
        <f ca="1">IF(data!$BX6=Q$1,data!$BW6,"")</f>
        <v>43316</v>
      </c>
      <c r="Q6" s="17" t="str">
        <f ca="1">IF(data!$BY6=Q$1,data!$BW6,"")</f>
        <v/>
      </c>
      <c r="R6" s="17">
        <f ca="1">IF(OR(data!$BX6=Q$1,data!$BY6=Q$1),data!$BW6,"")</f>
        <v>43316</v>
      </c>
      <c r="S6" s="16" t="str">
        <f ca="1">IF(data!$BX6=T$1,data!$BW6,"")</f>
        <v/>
      </c>
      <c r="T6" s="16" t="str">
        <f ca="1">IF(data!$BY6=T$1,data!$BW6,"")</f>
        <v/>
      </c>
      <c r="U6" s="16" t="str">
        <f ca="1">IF(OR(data!$BX6=T$1,data!$BY6=T$1),data!$BW6,"")</f>
        <v/>
      </c>
      <c r="V6" s="17" t="str">
        <f ca="1">IF(data!$BX6=W$1,data!$BW6,"")</f>
        <v/>
      </c>
      <c r="W6" s="17" t="str">
        <f ca="1">IF(data!$BY6=W$1,data!$BW6,"")</f>
        <v/>
      </c>
      <c r="X6" s="17" t="str">
        <f ca="1">IF(OR(data!$BX6=W$1,data!$BY6=W$1),data!$BW6,"")</f>
        <v/>
      </c>
      <c r="Y6" s="16" t="str">
        <f ca="1">IF(data!$BX6=Z$1,data!$BW6,"")</f>
        <v/>
      </c>
      <c r="Z6" s="16" t="str">
        <f ca="1">IF(data!$BY6=Z$1,data!$BW6,"")</f>
        <v/>
      </c>
      <c r="AA6" s="16" t="str">
        <f ca="1">IF(OR(data!$BX6=Z$1,data!$BY6=Z$1),data!$BW6,"")</f>
        <v/>
      </c>
      <c r="AB6" s="17" t="str">
        <f ca="1">IF(data!$BX6=AC$1,data!$BW6,"")</f>
        <v/>
      </c>
      <c r="AC6" s="17" t="str">
        <f ca="1">IF(data!$BY6=AC$1,data!$BW6,"")</f>
        <v/>
      </c>
      <c r="AD6" s="17" t="str">
        <f ca="1">IF(OR(data!$BX6=AC$1,data!$BY6=AC$1),data!$BW6,"")</f>
        <v/>
      </c>
      <c r="AE6" s="16" t="str">
        <f ca="1">IF(data!$BX6=AF$1,data!$BW6,"")</f>
        <v/>
      </c>
      <c r="AF6" s="16" t="str">
        <f ca="1">IF(data!$BY6=AF$1,data!$BW6,"")</f>
        <v/>
      </c>
      <c r="AG6" s="16" t="str">
        <f ca="1">IF(OR(data!$BX6=AF$1,data!$BY6=AF$1),data!$BW6,"")</f>
        <v/>
      </c>
      <c r="AH6" s="17" t="str">
        <f ca="1">IF(data!$BX6=AI$1,data!$BW6,"")</f>
        <v/>
      </c>
      <c r="AI6" s="17" t="str">
        <f ca="1">IF(data!$BY6=AI$1,data!$BW6,"")</f>
        <v/>
      </c>
      <c r="AJ6" s="17" t="str">
        <f ca="1">IF(OR(data!$BX6=AI$1,data!$BY6=AI$1),data!$BW6,"")</f>
        <v/>
      </c>
      <c r="AK6" s="16" t="str">
        <f ca="1">IF(data!$BX6=AL$1,data!$BW6,"")</f>
        <v/>
      </c>
      <c r="AL6" s="16" t="str">
        <f ca="1">IF(data!$BY6=AL$1,data!$BW6,"")</f>
        <v/>
      </c>
      <c r="AM6" s="16" t="str">
        <f ca="1">IF(OR(data!$BX6=AL$1,data!$BY6=AL$1),data!$BW6,"")</f>
        <v/>
      </c>
      <c r="AN6" s="17" t="str">
        <f ca="1">IF(data!$BX6=AO$1,data!$BW6,"")</f>
        <v/>
      </c>
      <c r="AO6" s="17">
        <f ca="1">IF(data!$BY6=AO$1,data!$BW6,"")</f>
        <v>43316</v>
      </c>
      <c r="AP6" s="17">
        <f ca="1">IF(OR(data!$BX6=AO$1,data!$BY6=AO$1),data!$BW6,"")</f>
        <v>43316</v>
      </c>
      <c r="AQ6" s="16" t="str">
        <f ca="1">IF(data!$BX6=AR$1,data!$BW6,"")</f>
        <v/>
      </c>
      <c r="AR6" s="16" t="str">
        <f ca="1">IF(data!$BY6=AR$1,data!$BW6,"")</f>
        <v/>
      </c>
      <c r="AS6" s="16" t="str">
        <f ca="1">IF(OR(data!$BX6=AR$1,data!$BY6=AR$1),data!$BW6,"")</f>
        <v/>
      </c>
      <c r="AT6" s="17" t="str">
        <f ca="1">IF(data!$BX6=AU$1,data!$BW6,"")</f>
        <v/>
      </c>
      <c r="AU6" s="17" t="str">
        <f ca="1">IF(data!$BY6=AU$1,data!$BW6,"")</f>
        <v/>
      </c>
      <c r="AV6" s="17" t="str">
        <f ca="1">IF(OR(data!$BX6=AU$1,data!$BY6=AU$1),data!$BW6,"")</f>
        <v/>
      </c>
      <c r="AW6" s="16" t="str">
        <f ca="1">IF(data!$BX6=AX$1,data!$BW6,"")</f>
        <v/>
      </c>
      <c r="AX6" s="16" t="str">
        <f ca="1">IF(data!$BY6=AX$1,data!$BW6,"")</f>
        <v/>
      </c>
      <c r="AY6" s="16" t="str">
        <f ca="1">IF(OR(data!$BX6=AX$1,data!$BY6=AX$1),data!$BW6,"")</f>
        <v/>
      </c>
      <c r="AZ6" s="17" t="str">
        <f ca="1">IF(data!$BX6=BA$1,data!$BW6,"")</f>
        <v/>
      </c>
      <c r="BA6" s="17" t="str">
        <f ca="1">IF(data!$BY6=BA$1,data!$BW6,"")</f>
        <v/>
      </c>
      <c r="BB6" s="17" t="str">
        <f ca="1">IF(OR(data!$BX6=BA$1,data!$BY6=BA$1),data!$BW6,"")</f>
        <v/>
      </c>
      <c r="BC6" s="16" t="str">
        <f ca="1">IF(data!$BX6=BD$1,data!$BW6,"")</f>
        <v/>
      </c>
      <c r="BD6" s="16" t="str">
        <f ca="1">IF(data!$BY6=BD$1,data!$BW6,"")</f>
        <v/>
      </c>
      <c r="BE6" s="16" t="str">
        <f ca="1">IF(OR(data!$BX6=BD$1,data!$BY6=BD$1),data!$BW6,"")</f>
        <v/>
      </c>
      <c r="BF6" s="17" t="str">
        <f ca="1">IF(data!$BX6=BG$1,data!$BW6,"")</f>
        <v/>
      </c>
      <c r="BG6" s="17" t="str">
        <f ca="1">IF(data!$BY6=BG$1,data!$BW6,"")</f>
        <v/>
      </c>
      <c r="BH6" s="17" t="str">
        <f ca="1">IF(OR(data!$BX6=BG$1,data!$BY6=BG$1),data!$BW6,"")</f>
        <v/>
      </c>
      <c r="BI6" s="16" t="str">
        <f ca="1">IF(data!$BX6=BJ$1,data!$BW6,"")</f>
        <v/>
      </c>
      <c r="BJ6" s="16" t="str">
        <f ca="1">IF(data!$BY6=BJ$1,data!$BW6,"")</f>
        <v/>
      </c>
      <c r="BK6" s="16" t="str">
        <f ca="1">IF(OR(data!$BX6=BJ$1,data!$BY6=BJ$1),data!$BW6,"")</f>
        <v/>
      </c>
      <c r="BL6" s="17" t="str">
        <f ca="1">IF(data!$BX6=BM$1,data!$BW6,"")</f>
        <v/>
      </c>
      <c r="BM6" s="17" t="str">
        <f ca="1">IF(data!$BY6=BM$1,data!$BW6,"")</f>
        <v/>
      </c>
      <c r="BN6" s="17" t="str">
        <f ca="1">IF(OR(data!$BX6=BM$1,data!$BY6=BM$1),data!$BW6,"")</f>
        <v/>
      </c>
      <c r="BO6" s="16" t="str">
        <f ca="1">IF(data!$BX6=BP$1,data!$BW6,"")</f>
        <v/>
      </c>
      <c r="BP6" s="16" t="str">
        <f ca="1">IF(data!$BY6=BP$1,data!$BW6,"")</f>
        <v/>
      </c>
      <c r="BQ6" s="16" t="str">
        <f ca="1">IF(OR(data!$BX6=BP$1,data!$BY6=BP$1),data!$BW6,"")</f>
        <v/>
      </c>
      <c r="BR6" s="17" t="str">
        <f ca="1">IF(data!$BX6=BS$1,data!$BW6,"")</f>
        <v/>
      </c>
      <c r="BS6" s="17" t="str">
        <f ca="1">IF(data!$BY6=BS$1,data!$BW6,"")</f>
        <v/>
      </c>
      <c r="BT6" s="17" t="str">
        <f ca="1">IF(OR(data!$BX6=BS$1,data!$BY6=BS$1),data!$BW6,"")</f>
        <v/>
      </c>
    </row>
    <row r="7" spans="1:82" s="11" customFormat="1" x14ac:dyDescent="0.25">
      <c r="A7" s="16" t="str">
        <f ca="1">IF(data!$BX7=B$1,data!$BW7,"")</f>
        <v/>
      </c>
      <c r="B7" s="16" t="str">
        <f ca="1">IF(data!$BY7=B$1,data!$BW7,"")</f>
        <v/>
      </c>
      <c r="C7" s="16" t="str">
        <f ca="1">IF(OR(data!$BX7=B$1,data!$BY7=B$1),data!$BW7,"")</f>
        <v/>
      </c>
      <c r="D7" s="17" t="str">
        <f ca="1">IF(data!$BX7=E$1,data!$BW7,"")</f>
        <v/>
      </c>
      <c r="E7" s="17" t="str">
        <f ca="1">IF(data!$BY7=E$1,data!$BW7,"")</f>
        <v/>
      </c>
      <c r="F7" s="17" t="str">
        <f ca="1">IF(OR(data!$BX7=E$1,data!$BY7=E$1),data!$BW7,"")</f>
        <v/>
      </c>
      <c r="G7" s="16" t="str">
        <f ca="1">IF(data!$BX7=H$1,data!$BW7,"")</f>
        <v/>
      </c>
      <c r="H7" s="16">
        <f ca="1">IF(data!$BY7=H$1,data!$BW7,"")</f>
        <v>43316</v>
      </c>
      <c r="I7" s="16">
        <f ca="1">IF(OR(data!$BX7=H$1,data!$BY7=H$1),data!$BW7,"")</f>
        <v>43316</v>
      </c>
      <c r="J7" s="17" t="str">
        <f ca="1">IF(data!$BX7=K$1,data!$BW7,"")</f>
        <v/>
      </c>
      <c r="K7" s="17" t="str">
        <f ca="1">IF(data!$BY7=K$1,data!$BW7,"")</f>
        <v/>
      </c>
      <c r="L7" s="17" t="str">
        <f ca="1">IF(OR(data!$BX7=K$1,data!$BY7=K$1),data!$BW7,"")</f>
        <v/>
      </c>
      <c r="M7" s="16" t="str">
        <f ca="1">IF(data!$BX7=N$1,data!$BW7,"")</f>
        <v/>
      </c>
      <c r="N7" s="16" t="str">
        <f ca="1">IF(data!$BY7=N$1,data!$BW7,"")</f>
        <v/>
      </c>
      <c r="O7" s="16" t="str">
        <f ca="1">IF(OR(data!$BX7=N$1,data!$BY7=N$1),data!$BW7,"")</f>
        <v/>
      </c>
      <c r="P7" s="17" t="str">
        <f ca="1">IF(data!$BX7=Q$1,data!$BW7,"")</f>
        <v/>
      </c>
      <c r="Q7" s="17" t="str">
        <f ca="1">IF(data!$BY7=Q$1,data!$BW7,"")</f>
        <v/>
      </c>
      <c r="R7" s="17" t="str">
        <f ca="1">IF(OR(data!$BX7=Q$1,data!$BY7=Q$1),data!$BW7,"")</f>
        <v/>
      </c>
      <c r="S7" s="16" t="str">
        <f ca="1">IF(data!$BX7=T$1,data!$BW7,"")</f>
        <v/>
      </c>
      <c r="T7" s="16" t="str">
        <f ca="1">IF(data!$BY7=T$1,data!$BW7,"")</f>
        <v/>
      </c>
      <c r="U7" s="16" t="str">
        <f ca="1">IF(OR(data!$BX7=T$1,data!$BY7=T$1),data!$BW7,"")</f>
        <v/>
      </c>
      <c r="V7" s="17" t="str">
        <f ca="1">IF(data!$BX7=W$1,data!$BW7,"")</f>
        <v/>
      </c>
      <c r="W7" s="17" t="str">
        <f ca="1">IF(data!$BY7=W$1,data!$BW7,"")</f>
        <v/>
      </c>
      <c r="X7" s="17" t="str">
        <f ca="1">IF(OR(data!$BX7=W$1,data!$BY7=W$1),data!$BW7,"")</f>
        <v/>
      </c>
      <c r="Y7" s="16">
        <f ca="1">IF(data!$BX7=Z$1,data!$BW7,"")</f>
        <v>43316</v>
      </c>
      <c r="Z7" s="16" t="str">
        <f ca="1">IF(data!$BY7=Z$1,data!$BW7,"")</f>
        <v/>
      </c>
      <c r="AA7" s="16">
        <f ca="1">IF(OR(data!$BX7=Z$1,data!$BY7=Z$1),data!$BW7,"")</f>
        <v>43316</v>
      </c>
      <c r="AB7" s="17" t="str">
        <f ca="1">IF(data!$BX7=AC$1,data!$BW7,"")</f>
        <v/>
      </c>
      <c r="AC7" s="17" t="str">
        <f ca="1">IF(data!$BY7=AC$1,data!$BW7,"")</f>
        <v/>
      </c>
      <c r="AD7" s="17" t="str">
        <f ca="1">IF(OR(data!$BX7=AC$1,data!$BY7=AC$1),data!$BW7,"")</f>
        <v/>
      </c>
      <c r="AE7" s="16" t="str">
        <f ca="1">IF(data!$BX7=AF$1,data!$BW7,"")</f>
        <v/>
      </c>
      <c r="AF7" s="16" t="str">
        <f ca="1">IF(data!$BY7=AF$1,data!$BW7,"")</f>
        <v/>
      </c>
      <c r="AG7" s="16" t="str">
        <f ca="1">IF(OR(data!$BX7=AF$1,data!$BY7=AF$1),data!$BW7,"")</f>
        <v/>
      </c>
      <c r="AH7" s="17" t="str">
        <f ca="1">IF(data!$BX7=AI$1,data!$BW7,"")</f>
        <v/>
      </c>
      <c r="AI7" s="17" t="str">
        <f ca="1">IF(data!$BY7=AI$1,data!$BW7,"")</f>
        <v/>
      </c>
      <c r="AJ7" s="17" t="str">
        <f ca="1">IF(OR(data!$BX7=AI$1,data!$BY7=AI$1),data!$BW7,"")</f>
        <v/>
      </c>
      <c r="AK7" s="16" t="str">
        <f ca="1">IF(data!$BX7=AL$1,data!$BW7,"")</f>
        <v/>
      </c>
      <c r="AL7" s="16" t="str">
        <f ca="1">IF(data!$BY7=AL$1,data!$BW7,"")</f>
        <v/>
      </c>
      <c r="AM7" s="16" t="str">
        <f ca="1">IF(OR(data!$BX7=AL$1,data!$BY7=AL$1),data!$BW7,"")</f>
        <v/>
      </c>
      <c r="AN7" s="17" t="str">
        <f ca="1">IF(data!$BX7=AO$1,data!$BW7,"")</f>
        <v/>
      </c>
      <c r="AO7" s="17" t="str">
        <f ca="1">IF(data!$BY7=AO$1,data!$BW7,"")</f>
        <v/>
      </c>
      <c r="AP7" s="17" t="str">
        <f ca="1">IF(OR(data!$BX7=AO$1,data!$BY7=AO$1),data!$BW7,"")</f>
        <v/>
      </c>
      <c r="AQ7" s="16" t="str">
        <f ca="1">IF(data!$BX7=AR$1,data!$BW7,"")</f>
        <v/>
      </c>
      <c r="AR7" s="16" t="str">
        <f ca="1">IF(data!$BY7=AR$1,data!$BW7,"")</f>
        <v/>
      </c>
      <c r="AS7" s="16" t="str">
        <f ca="1">IF(OR(data!$BX7=AR$1,data!$BY7=AR$1),data!$BW7,"")</f>
        <v/>
      </c>
      <c r="AT7" s="17" t="str">
        <f ca="1">IF(data!$BX7=AU$1,data!$BW7,"")</f>
        <v/>
      </c>
      <c r="AU7" s="17" t="str">
        <f ca="1">IF(data!$BY7=AU$1,data!$BW7,"")</f>
        <v/>
      </c>
      <c r="AV7" s="17" t="str">
        <f ca="1">IF(OR(data!$BX7=AU$1,data!$BY7=AU$1),data!$BW7,"")</f>
        <v/>
      </c>
      <c r="AW7" s="16" t="str">
        <f ca="1">IF(data!$BX7=AX$1,data!$BW7,"")</f>
        <v/>
      </c>
      <c r="AX7" s="16" t="str">
        <f ca="1">IF(data!$BY7=AX$1,data!$BW7,"")</f>
        <v/>
      </c>
      <c r="AY7" s="16" t="str">
        <f ca="1">IF(OR(data!$BX7=AX$1,data!$BY7=AX$1),data!$BW7,"")</f>
        <v/>
      </c>
      <c r="AZ7" s="17" t="str">
        <f ca="1">IF(data!$BX7=BA$1,data!$BW7,"")</f>
        <v/>
      </c>
      <c r="BA7" s="17" t="str">
        <f ca="1">IF(data!$BY7=BA$1,data!$BW7,"")</f>
        <v/>
      </c>
      <c r="BB7" s="17" t="str">
        <f ca="1">IF(OR(data!$BX7=BA$1,data!$BY7=BA$1),data!$BW7,"")</f>
        <v/>
      </c>
      <c r="BC7" s="16" t="str">
        <f ca="1">IF(data!$BX7=BD$1,data!$BW7,"")</f>
        <v/>
      </c>
      <c r="BD7" s="16" t="str">
        <f ca="1">IF(data!$BY7=BD$1,data!$BW7,"")</f>
        <v/>
      </c>
      <c r="BE7" s="16" t="str">
        <f ca="1">IF(OR(data!$BX7=BD$1,data!$BY7=BD$1),data!$BW7,"")</f>
        <v/>
      </c>
      <c r="BF7" s="17" t="str">
        <f ca="1">IF(data!$BX7=BG$1,data!$BW7,"")</f>
        <v/>
      </c>
      <c r="BG7" s="17" t="str">
        <f ca="1">IF(data!$BY7=BG$1,data!$BW7,"")</f>
        <v/>
      </c>
      <c r="BH7" s="17" t="str">
        <f ca="1">IF(OR(data!$BX7=BG$1,data!$BY7=BG$1),data!$BW7,"")</f>
        <v/>
      </c>
      <c r="BI7" s="16" t="str">
        <f ca="1">IF(data!$BX7=BJ$1,data!$BW7,"")</f>
        <v/>
      </c>
      <c r="BJ7" s="16" t="str">
        <f ca="1">IF(data!$BY7=BJ$1,data!$BW7,"")</f>
        <v/>
      </c>
      <c r="BK7" s="16" t="str">
        <f ca="1">IF(OR(data!$BX7=BJ$1,data!$BY7=BJ$1),data!$BW7,"")</f>
        <v/>
      </c>
      <c r="BL7" s="17" t="str">
        <f ca="1">IF(data!$BX7=BM$1,data!$BW7,"")</f>
        <v/>
      </c>
      <c r="BM7" s="17" t="str">
        <f ca="1">IF(data!$BY7=BM$1,data!$BW7,"")</f>
        <v/>
      </c>
      <c r="BN7" s="17" t="str">
        <f ca="1">IF(OR(data!$BX7=BM$1,data!$BY7=BM$1),data!$BW7,"")</f>
        <v/>
      </c>
      <c r="BO7" s="16" t="str">
        <f ca="1">IF(data!$BX7=BP$1,data!$BW7,"")</f>
        <v/>
      </c>
      <c r="BP7" s="16" t="str">
        <f ca="1">IF(data!$BY7=BP$1,data!$BW7,"")</f>
        <v/>
      </c>
      <c r="BQ7" s="16" t="str">
        <f ca="1">IF(OR(data!$BX7=BP$1,data!$BY7=BP$1),data!$BW7,"")</f>
        <v/>
      </c>
      <c r="BR7" s="17" t="str">
        <f ca="1">IF(data!$BX7=BS$1,data!$BW7,"")</f>
        <v/>
      </c>
      <c r="BS7" s="17" t="str">
        <f ca="1">IF(data!$BY7=BS$1,data!$BW7,"")</f>
        <v/>
      </c>
      <c r="BT7" s="17" t="str">
        <f ca="1">IF(OR(data!$BX7=BS$1,data!$BY7=BS$1),data!$BW7,"")</f>
        <v/>
      </c>
    </row>
    <row r="8" spans="1:82" s="11" customFormat="1" x14ac:dyDescent="0.25">
      <c r="A8" s="16" t="str">
        <f ca="1">IF(data!$BX8=B$1,data!$BW8,"")</f>
        <v/>
      </c>
      <c r="B8" s="16" t="str">
        <f ca="1">IF(data!$BY8=B$1,data!$BW8,"")</f>
        <v/>
      </c>
      <c r="C8" s="16" t="str">
        <f ca="1">IF(OR(data!$BX8=B$1,data!$BY8=B$1),data!$BW8,"")</f>
        <v/>
      </c>
      <c r="D8" s="17" t="str">
        <f ca="1">IF(data!$BX8=E$1,data!$BW8,"")</f>
        <v/>
      </c>
      <c r="E8" s="17" t="str">
        <f ca="1">IF(data!$BY8=E$1,data!$BW8,"")</f>
        <v/>
      </c>
      <c r="F8" s="17" t="str">
        <f ca="1">IF(OR(data!$BX8=E$1,data!$BY8=E$1),data!$BW8,"")</f>
        <v/>
      </c>
      <c r="G8" s="16" t="str">
        <f ca="1">IF(data!$BX8=H$1,data!$BW8,"")</f>
        <v/>
      </c>
      <c r="H8" s="16" t="str">
        <f ca="1">IF(data!$BY8=H$1,data!$BW8,"")</f>
        <v/>
      </c>
      <c r="I8" s="16" t="str">
        <f ca="1">IF(OR(data!$BX8=H$1,data!$BY8=H$1),data!$BW8,"")</f>
        <v/>
      </c>
      <c r="J8" s="17" t="str">
        <f ca="1">IF(data!$BX8=K$1,data!$BW8,"")</f>
        <v/>
      </c>
      <c r="K8" s="17" t="str">
        <f ca="1">IF(data!$BY8=K$1,data!$BW8,"")</f>
        <v/>
      </c>
      <c r="L8" s="17" t="str">
        <f ca="1">IF(OR(data!$BX8=K$1,data!$BY8=K$1),data!$BW8,"")</f>
        <v/>
      </c>
      <c r="M8" s="16" t="str">
        <f ca="1">IF(data!$BX8=N$1,data!$BW8,"")</f>
        <v/>
      </c>
      <c r="N8" s="16" t="str">
        <f ca="1">IF(data!$BY8=N$1,data!$BW8,"")</f>
        <v/>
      </c>
      <c r="O8" s="16" t="str">
        <f ca="1">IF(OR(data!$BX8=N$1,data!$BY8=N$1),data!$BW8,"")</f>
        <v/>
      </c>
      <c r="P8" s="17" t="str">
        <f ca="1">IF(data!$BX8=Q$1,data!$BW8,"")</f>
        <v/>
      </c>
      <c r="Q8" s="17" t="str">
        <f ca="1">IF(data!$BY8=Q$1,data!$BW8,"")</f>
        <v/>
      </c>
      <c r="R8" s="17" t="str">
        <f ca="1">IF(OR(data!$BX8=Q$1,data!$BY8=Q$1),data!$BW8,"")</f>
        <v/>
      </c>
      <c r="S8" s="16" t="str">
        <f ca="1">IF(data!$BX8=T$1,data!$BW8,"")</f>
        <v/>
      </c>
      <c r="T8" s="16" t="str">
        <f ca="1">IF(data!$BY8=T$1,data!$BW8,"")</f>
        <v/>
      </c>
      <c r="U8" s="16" t="str">
        <f ca="1">IF(OR(data!$BX8=T$1,data!$BY8=T$1),data!$BW8,"")</f>
        <v/>
      </c>
      <c r="V8" s="17" t="str">
        <f ca="1">IF(data!$BX8=W$1,data!$BW8,"")</f>
        <v/>
      </c>
      <c r="W8" s="17" t="str">
        <f ca="1">IF(data!$BY8=W$1,data!$BW8,"")</f>
        <v/>
      </c>
      <c r="X8" s="17" t="str">
        <f ca="1">IF(OR(data!$BX8=W$1,data!$BY8=W$1),data!$BW8,"")</f>
        <v/>
      </c>
      <c r="Y8" s="16" t="str">
        <f ca="1">IF(data!$BX8=Z$1,data!$BW8,"")</f>
        <v/>
      </c>
      <c r="Z8" s="16" t="str">
        <f ca="1">IF(data!$BY8=Z$1,data!$BW8,"")</f>
        <v/>
      </c>
      <c r="AA8" s="16" t="str">
        <f ca="1">IF(OR(data!$BX8=Z$1,data!$BY8=Z$1),data!$BW8,"")</f>
        <v/>
      </c>
      <c r="AB8" s="17" t="str">
        <f ca="1">IF(data!$BX8=AC$1,data!$BW8,"")</f>
        <v/>
      </c>
      <c r="AC8" s="17" t="str">
        <f ca="1">IF(data!$BY8=AC$1,data!$BW8,"")</f>
        <v/>
      </c>
      <c r="AD8" s="17" t="str">
        <f ca="1">IF(OR(data!$BX8=AC$1,data!$BY8=AC$1),data!$BW8,"")</f>
        <v/>
      </c>
      <c r="AE8" s="16" t="str">
        <f ca="1">IF(data!$BX8=AF$1,data!$BW8,"")</f>
        <v/>
      </c>
      <c r="AF8" s="16">
        <f ca="1">IF(data!$BY8=AF$1,data!$BW8,"")</f>
        <v>43316</v>
      </c>
      <c r="AG8" s="16">
        <f ca="1">IF(OR(data!$BX8=AF$1,data!$BY8=AF$1),data!$BW8,"")</f>
        <v>43316</v>
      </c>
      <c r="AH8" s="17">
        <f ca="1">IF(data!$BX8=AI$1,data!$BW8,"")</f>
        <v>43316</v>
      </c>
      <c r="AI8" s="17" t="str">
        <f ca="1">IF(data!$BY8=AI$1,data!$BW8,"")</f>
        <v/>
      </c>
      <c r="AJ8" s="17">
        <f ca="1">IF(OR(data!$BX8=AI$1,data!$BY8=AI$1),data!$BW8,"")</f>
        <v>43316</v>
      </c>
      <c r="AK8" s="16" t="str">
        <f ca="1">IF(data!$BX8=AL$1,data!$BW8,"")</f>
        <v/>
      </c>
      <c r="AL8" s="16" t="str">
        <f ca="1">IF(data!$BY8=AL$1,data!$BW8,"")</f>
        <v/>
      </c>
      <c r="AM8" s="16" t="str">
        <f ca="1">IF(OR(data!$BX8=AL$1,data!$BY8=AL$1),data!$BW8,"")</f>
        <v/>
      </c>
      <c r="AN8" s="17" t="str">
        <f ca="1">IF(data!$BX8=AO$1,data!$BW8,"")</f>
        <v/>
      </c>
      <c r="AO8" s="17" t="str">
        <f ca="1">IF(data!$BY8=AO$1,data!$BW8,"")</f>
        <v/>
      </c>
      <c r="AP8" s="17" t="str">
        <f ca="1">IF(OR(data!$BX8=AO$1,data!$BY8=AO$1),data!$BW8,"")</f>
        <v/>
      </c>
      <c r="AQ8" s="16" t="str">
        <f ca="1">IF(data!$BX8=AR$1,data!$BW8,"")</f>
        <v/>
      </c>
      <c r="AR8" s="16" t="str">
        <f ca="1">IF(data!$BY8=AR$1,data!$BW8,"")</f>
        <v/>
      </c>
      <c r="AS8" s="16" t="str">
        <f ca="1">IF(OR(data!$BX8=AR$1,data!$BY8=AR$1),data!$BW8,"")</f>
        <v/>
      </c>
      <c r="AT8" s="17" t="str">
        <f ca="1">IF(data!$BX8=AU$1,data!$BW8,"")</f>
        <v/>
      </c>
      <c r="AU8" s="17" t="str">
        <f ca="1">IF(data!$BY8=AU$1,data!$BW8,"")</f>
        <v/>
      </c>
      <c r="AV8" s="17" t="str">
        <f ca="1">IF(OR(data!$BX8=AU$1,data!$BY8=AU$1),data!$BW8,"")</f>
        <v/>
      </c>
      <c r="AW8" s="16" t="str">
        <f ca="1">IF(data!$BX8=AX$1,data!$BW8,"")</f>
        <v/>
      </c>
      <c r="AX8" s="16" t="str">
        <f ca="1">IF(data!$BY8=AX$1,data!$BW8,"")</f>
        <v/>
      </c>
      <c r="AY8" s="16" t="str">
        <f ca="1">IF(OR(data!$BX8=AX$1,data!$BY8=AX$1),data!$BW8,"")</f>
        <v/>
      </c>
      <c r="AZ8" s="17" t="str">
        <f ca="1">IF(data!$BX8=BA$1,data!$BW8,"")</f>
        <v/>
      </c>
      <c r="BA8" s="17" t="str">
        <f ca="1">IF(data!$BY8=BA$1,data!$BW8,"")</f>
        <v/>
      </c>
      <c r="BB8" s="17" t="str">
        <f ca="1">IF(OR(data!$BX8=BA$1,data!$BY8=BA$1),data!$BW8,"")</f>
        <v/>
      </c>
      <c r="BC8" s="16" t="str">
        <f ca="1">IF(data!$BX8=BD$1,data!$BW8,"")</f>
        <v/>
      </c>
      <c r="BD8" s="16" t="str">
        <f ca="1">IF(data!$BY8=BD$1,data!$BW8,"")</f>
        <v/>
      </c>
      <c r="BE8" s="16" t="str">
        <f ca="1">IF(OR(data!$BX8=BD$1,data!$BY8=BD$1),data!$BW8,"")</f>
        <v/>
      </c>
      <c r="BF8" s="17" t="str">
        <f ca="1">IF(data!$BX8=BG$1,data!$BW8,"")</f>
        <v/>
      </c>
      <c r="BG8" s="17" t="str">
        <f ca="1">IF(data!$BY8=BG$1,data!$BW8,"")</f>
        <v/>
      </c>
      <c r="BH8" s="17" t="str">
        <f ca="1">IF(OR(data!$BX8=BG$1,data!$BY8=BG$1),data!$BW8,"")</f>
        <v/>
      </c>
      <c r="BI8" s="16" t="str">
        <f ca="1">IF(data!$BX8=BJ$1,data!$BW8,"")</f>
        <v/>
      </c>
      <c r="BJ8" s="16" t="str">
        <f ca="1">IF(data!$BY8=BJ$1,data!$BW8,"")</f>
        <v/>
      </c>
      <c r="BK8" s="16" t="str">
        <f ca="1">IF(OR(data!$BX8=BJ$1,data!$BY8=BJ$1),data!$BW8,"")</f>
        <v/>
      </c>
      <c r="BL8" s="17" t="str">
        <f ca="1">IF(data!$BX8=BM$1,data!$BW8,"")</f>
        <v/>
      </c>
      <c r="BM8" s="17" t="str">
        <f ca="1">IF(data!$BY8=BM$1,data!$BW8,"")</f>
        <v/>
      </c>
      <c r="BN8" s="17" t="str">
        <f ca="1">IF(OR(data!$BX8=BM$1,data!$BY8=BM$1),data!$BW8,"")</f>
        <v/>
      </c>
      <c r="BO8" s="16" t="str">
        <f ca="1">IF(data!$BX8=BP$1,data!$BW8,"")</f>
        <v/>
      </c>
      <c r="BP8" s="16" t="str">
        <f ca="1">IF(data!$BY8=BP$1,data!$BW8,"")</f>
        <v/>
      </c>
      <c r="BQ8" s="16" t="str">
        <f ca="1">IF(OR(data!$BX8=BP$1,data!$BY8=BP$1),data!$BW8,"")</f>
        <v/>
      </c>
      <c r="BR8" s="17" t="str">
        <f ca="1">IF(data!$BX8=BS$1,data!$BW8,"")</f>
        <v/>
      </c>
      <c r="BS8" s="17" t="str">
        <f ca="1">IF(data!$BY8=BS$1,data!$BW8,"")</f>
        <v/>
      </c>
      <c r="BT8" s="17" t="str">
        <f ca="1">IF(OR(data!$BX8=BS$1,data!$BY8=BS$1),data!$BW8,"")</f>
        <v/>
      </c>
    </row>
    <row r="9" spans="1:82" s="11" customFormat="1" x14ac:dyDescent="0.25">
      <c r="A9" s="16" t="str">
        <f ca="1">IF(data!$BX9=B$1,data!$BW9,"")</f>
        <v/>
      </c>
      <c r="B9" s="16" t="str">
        <f ca="1">IF(data!$BY9=B$1,data!$BW9,"")</f>
        <v/>
      </c>
      <c r="C9" s="16" t="str">
        <f ca="1">IF(OR(data!$BX9=B$1,data!$BY9=B$1),data!$BW9,"")</f>
        <v/>
      </c>
      <c r="D9" s="17" t="str">
        <f ca="1">IF(data!$BX9=E$1,data!$BW9,"")</f>
        <v/>
      </c>
      <c r="E9" s="17" t="str">
        <f ca="1">IF(data!$BY9=E$1,data!$BW9,"")</f>
        <v/>
      </c>
      <c r="F9" s="17" t="str">
        <f ca="1">IF(OR(data!$BX9=E$1,data!$BY9=E$1),data!$BW9,"")</f>
        <v/>
      </c>
      <c r="G9" s="16" t="str">
        <f ca="1">IF(data!$BX9=H$1,data!$BW9,"")</f>
        <v/>
      </c>
      <c r="H9" s="16" t="str">
        <f ca="1">IF(data!$BY9=H$1,data!$BW9,"")</f>
        <v/>
      </c>
      <c r="I9" s="16" t="str">
        <f ca="1">IF(OR(data!$BX9=H$1,data!$BY9=H$1),data!$BW9,"")</f>
        <v/>
      </c>
      <c r="J9" s="17" t="str">
        <f ca="1">IF(data!$BX9=K$1,data!$BW9,"")</f>
        <v/>
      </c>
      <c r="K9" s="17" t="str">
        <f ca="1">IF(data!$BY9=K$1,data!$BW9,"")</f>
        <v/>
      </c>
      <c r="L9" s="17" t="str">
        <f ca="1">IF(OR(data!$BX9=K$1,data!$BY9=K$1),data!$BW9,"")</f>
        <v/>
      </c>
      <c r="M9" s="16" t="str">
        <f ca="1">IF(data!$BX9=N$1,data!$BW9,"")</f>
        <v/>
      </c>
      <c r="N9" s="16" t="str">
        <f ca="1">IF(data!$BY9=N$1,data!$BW9,"")</f>
        <v/>
      </c>
      <c r="O9" s="16" t="str">
        <f ca="1">IF(OR(data!$BX9=N$1,data!$BY9=N$1),data!$BW9,"")</f>
        <v/>
      </c>
      <c r="P9" s="17" t="str">
        <f ca="1">IF(data!$BX9=Q$1,data!$BW9,"")</f>
        <v/>
      </c>
      <c r="Q9" s="17" t="str">
        <f ca="1">IF(data!$BY9=Q$1,data!$BW9,"")</f>
        <v/>
      </c>
      <c r="R9" s="17" t="str">
        <f ca="1">IF(OR(data!$BX9=Q$1,data!$BY9=Q$1),data!$BW9,"")</f>
        <v/>
      </c>
      <c r="S9" s="16" t="str">
        <f ca="1">IF(data!$BX9=T$1,data!$BW9,"")</f>
        <v/>
      </c>
      <c r="T9" s="16" t="str">
        <f ca="1">IF(data!$BY9=T$1,data!$BW9,"")</f>
        <v/>
      </c>
      <c r="U9" s="16" t="str">
        <f ca="1">IF(OR(data!$BX9=T$1,data!$BY9=T$1),data!$BW9,"")</f>
        <v/>
      </c>
      <c r="V9" s="17" t="str">
        <f ca="1">IF(data!$BX9=W$1,data!$BW9,"")</f>
        <v/>
      </c>
      <c r="W9" s="17" t="str">
        <f ca="1">IF(data!$BY9=W$1,data!$BW9,"")</f>
        <v/>
      </c>
      <c r="X9" s="17" t="str">
        <f ca="1">IF(OR(data!$BX9=W$1,data!$BY9=W$1),data!$BW9,"")</f>
        <v/>
      </c>
      <c r="Y9" s="16" t="str">
        <f ca="1">IF(data!$BX9=Z$1,data!$BW9,"")</f>
        <v/>
      </c>
      <c r="Z9" s="16" t="str">
        <f ca="1">IF(data!$BY9=Z$1,data!$BW9,"")</f>
        <v/>
      </c>
      <c r="AA9" s="16" t="str">
        <f ca="1">IF(OR(data!$BX9=Z$1,data!$BY9=Z$1),data!$BW9,"")</f>
        <v/>
      </c>
      <c r="AB9" s="17" t="str">
        <f ca="1">IF(data!$BX9=AC$1,data!$BW9,"")</f>
        <v/>
      </c>
      <c r="AC9" s="17" t="str">
        <f ca="1">IF(data!$BY9=AC$1,data!$BW9,"")</f>
        <v/>
      </c>
      <c r="AD9" s="17" t="str">
        <f ca="1">IF(OR(data!$BX9=AC$1,data!$BY9=AC$1),data!$BW9,"")</f>
        <v/>
      </c>
      <c r="AE9" s="16" t="str">
        <f ca="1">IF(data!$BX9=AF$1,data!$BW9,"")</f>
        <v/>
      </c>
      <c r="AF9" s="16" t="str">
        <f ca="1">IF(data!$BY9=AF$1,data!$BW9,"")</f>
        <v/>
      </c>
      <c r="AG9" s="16" t="str">
        <f ca="1">IF(OR(data!$BX9=AF$1,data!$BY9=AF$1),data!$BW9,"")</f>
        <v/>
      </c>
      <c r="AH9" s="17" t="str">
        <f ca="1">IF(data!$BX9=AI$1,data!$BW9,"")</f>
        <v/>
      </c>
      <c r="AI9" s="17" t="str">
        <f ca="1">IF(data!$BY9=AI$1,data!$BW9,"")</f>
        <v/>
      </c>
      <c r="AJ9" s="17" t="str">
        <f ca="1">IF(OR(data!$BX9=AI$1,data!$BY9=AI$1),data!$BW9,"")</f>
        <v/>
      </c>
      <c r="AK9" s="16" t="str">
        <f ca="1">IF(data!$BX9=AL$1,data!$BW9,"")</f>
        <v/>
      </c>
      <c r="AL9" s="16" t="str">
        <f ca="1">IF(data!$BY9=AL$1,data!$BW9,"")</f>
        <v/>
      </c>
      <c r="AM9" s="16" t="str">
        <f ca="1">IF(OR(data!$BX9=AL$1,data!$BY9=AL$1),data!$BW9,"")</f>
        <v/>
      </c>
      <c r="AN9" s="17" t="str">
        <f ca="1">IF(data!$BX9=AO$1,data!$BW9,"")</f>
        <v/>
      </c>
      <c r="AO9" s="17" t="str">
        <f ca="1">IF(data!$BY9=AO$1,data!$BW9,"")</f>
        <v/>
      </c>
      <c r="AP9" s="17" t="str">
        <f ca="1">IF(OR(data!$BX9=AO$1,data!$BY9=AO$1),data!$BW9,"")</f>
        <v/>
      </c>
      <c r="AQ9" s="16">
        <f ca="1">IF(data!$BX9=AR$1,data!$BW9,"")</f>
        <v>43316</v>
      </c>
      <c r="AR9" s="16" t="str">
        <f ca="1">IF(data!$BY9=AR$1,data!$BW9,"")</f>
        <v/>
      </c>
      <c r="AS9" s="16">
        <f ca="1">IF(OR(data!$BX9=AR$1,data!$BY9=AR$1),data!$BW9,"")</f>
        <v>43316</v>
      </c>
      <c r="AT9" s="17" t="str">
        <f ca="1">IF(data!$BX9=AU$1,data!$BW9,"")</f>
        <v/>
      </c>
      <c r="AU9" s="17">
        <f ca="1">IF(data!$BY9=AU$1,data!$BW9,"")</f>
        <v>43316</v>
      </c>
      <c r="AV9" s="17">
        <f ca="1">IF(OR(data!$BX9=AU$1,data!$BY9=AU$1),data!$BW9,"")</f>
        <v>43316</v>
      </c>
      <c r="AW9" s="16" t="str">
        <f ca="1">IF(data!$BX9=AX$1,data!$BW9,"")</f>
        <v/>
      </c>
      <c r="AX9" s="16" t="str">
        <f ca="1">IF(data!$BY9=AX$1,data!$BW9,"")</f>
        <v/>
      </c>
      <c r="AY9" s="16" t="str">
        <f ca="1">IF(OR(data!$BX9=AX$1,data!$BY9=AX$1),data!$BW9,"")</f>
        <v/>
      </c>
      <c r="AZ9" s="17" t="str">
        <f ca="1">IF(data!$BX9=BA$1,data!$BW9,"")</f>
        <v/>
      </c>
      <c r="BA9" s="17" t="str">
        <f ca="1">IF(data!$BY9=BA$1,data!$BW9,"")</f>
        <v/>
      </c>
      <c r="BB9" s="17" t="str">
        <f ca="1">IF(OR(data!$BX9=BA$1,data!$BY9=BA$1),data!$BW9,"")</f>
        <v/>
      </c>
      <c r="BC9" s="16" t="str">
        <f ca="1">IF(data!$BX9=BD$1,data!$BW9,"")</f>
        <v/>
      </c>
      <c r="BD9" s="16" t="str">
        <f ca="1">IF(data!$BY9=BD$1,data!$BW9,"")</f>
        <v/>
      </c>
      <c r="BE9" s="16" t="str">
        <f ca="1">IF(OR(data!$BX9=BD$1,data!$BY9=BD$1),data!$BW9,"")</f>
        <v/>
      </c>
      <c r="BF9" s="17" t="str">
        <f ca="1">IF(data!$BX9=BG$1,data!$BW9,"")</f>
        <v/>
      </c>
      <c r="BG9" s="17" t="str">
        <f ca="1">IF(data!$BY9=BG$1,data!$BW9,"")</f>
        <v/>
      </c>
      <c r="BH9" s="17" t="str">
        <f ca="1">IF(OR(data!$BX9=BG$1,data!$BY9=BG$1),data!$BW9,"")</f>
        <v/>
      </c>
      <c r="BI9" s="16" t="str">
        <f ca="1">IF(data!$BX9=BJ$1,data!$BW9,"")</f>
        <v/>
      </c>
      <c r="BJ9" s="16" t="str">
        <f ca="1">IF(data!$BY9=BJ$1,data!$BW9,"")</f>
        <v/>
      </c>
      <c r="BK9" s="16" t="str">
        <f ca="1">IF(OR(data!$BX9=BJ$1,data!$BY9=BJ$1),data!$BW9,"")</f>
        <v/>
      </c>
      <c r="BL9" s="17" t="str">
        <f ca="1">IF(data!$BX9=BM$1,data!$BW9,"")</f>
        <v/>
      </c>
      <c r="BM9" s="17" t="str">
        <f ca="1">IF(data!$BY9=BM$1,data!$BW9,"")</f>
        <v/>
      </c>
      <c r="BN9" s="17" t="str">
        <f ca="1">IF(OR(data!$BX9=BM$1,data!$BY9=BM$1),data!$BW9,"")</f>
        <v/>
      </c>
      <c r="BO9" s="16" t="str">
        <f ca="1">IF(data!$BX9=BP$1,data!$BW9,"")</f>
        <v/>
      </c>
      <c r="BP9" s="16" t="str">
        <f ca="1">IF(data!$BY9=BP$1,data!$BW9,"")</f>
        <v/>
      </c>
      <c r="BQ9" s="16" t="str">
        <f ca="1">IF(OR(data!$BX9=BP$1,data!$BY9=BP$1),data!$BW9,"")</f>
        <v/>
      </c>
      <c r="BR9" s="17" t="str">
        <f ca="1">IF(data!$BX9=BS$1,data!$BW9,"")</f>
        <v/>
      </c>
      <c r="BS9" s="17" t="str">
        <f ca="1">IF(data!$BY9=BS$1,data!$BW9,"")</f>
        <v/>
      </c>
      <c r="BT9" s="17" t="str">
        <f ca="1">IF(OR(data!$BX9=BS$1,data!$BY9=BS$1),data!$BW9,"")</f>
        <v/>
      </c>
    </row>
    <row r="10" spans="1:82" s="11" customFormat="1" x14ac:dyDescent="0.25">
      <c r="A10" s="16" t="str">
        <f ca="1">IF(data!$BX10=B$1,data!$BW10,"")</f>
        <v/>
      </c>
      <c r="B10" s="16" t="str">
        <f ca="1">IF(data!$BY10=B$1,data!$BW10,"")</f>
        <v/>
      </c>
      <c r="C10" s="16" t="str">
        <f ca="1">IF(OR(data!$BX10=B$1,data!$BY10=B$1),data!$BW10,"")</f>
        <v/>
      </c>
      <c r="D10" s="17" t="str">
        <f ca="1">IF(data!$BX10=E$1,data!$BW10,"")</f>
        <v/>
      </c>
      <c r="E10" s="17" t="str">
        <f ca="1">IF(data!$BY10=E$1,data!$BW10,"")</f>
        <v/>
      </c>
      <c r="F10" s="17" t="str">
        <f ca="1">IF(OR(data!$BX10=E$1,data!$BY10=E$1),data!$BW10,"")</f>
        <v/>
      </c>
      <c r="G10" s="16" t="str">
        <f ca="1">IF(data!$BX10=H$1,data!$BW10,"")</f>
        <v/>
      </c>
      <c r="H10" s="16" t="str">
        <f ca="1">IF(data!$BY10=H$1,data!$BW10,"")</f>
        <v/>
      </c>
      <c r="I10" s="16" t="str">
        <f ca="1">IF(OR(data!$BX10=H$1,data!$BY10=H$1),data!$BW10,"")</f>
        <v/>
      </c>
      <c r="J10" s="17" t="str">
        <f ca="1">IF(data!$BX10=K$1,data!$BW10,"")</f>
        <v/>
      </c>
      <c r="K10" s="17" t="str">
        <f ca="1">IF(data!$BY10=K$1,data!$BW10,"")</f>
        <v/>
      </c>
      <c r="L10" s="17" t="str">
        <f ca="1">IF(OR(data!$BX10=K$1,data!$BY10=K$1),data!$BW10,"")</f>
        <v/>
      </c>
      <c r="M10" s="16" t="str">
        <f ca="1">IF(data!$BX10=N$1,data!$BW10,"")</f>
        <v/>
      </c>
      <c r="N10" s="16" t="str">
        <f ca="1">IF(data!$BY10=N$1,data!$BW10,"")</f>
        <v/>
      </c>
      <c r="O10" s="16" t="str">
        <f ca="1">IF(OR(data!$BX10=N$1,data!$BY10=N$1),data!$BW10,"")</f>
        <v/>
      </c>
      <c r="P10" s="17" t="str">
        <f ca="1">IF(data!$BX10=Q$1,data!$BW10,"")</f>
        <v/>
      </c>
      <c r="Q10" s="17" t="str">
        <f ca="1">IF(data!$BY10=Q$1,data!$BW10,"")</f>
        <v/>
      </c>
      <c r="R10" s="17" t="str">
        <f ca="1">IF(OR(data!$BX10=Q$1,data!$BY10=Q$1),data!$BW10,"")</f>
        <v/>
      </c>
      <c r="S10" s="16" t="str">
        <f ca="1">IF(data!$BX10=T$1,data!$BW10,"")</f>
        <v/>
      </c>
      <c r="T10" s="16" t="str">
        <f ca="1">IF(data!$BY10=T$1,data!$BW10,"")</f>
        <v/>
      </c>
      <c r="U10" s="16" t="str">
        <f ca="1">IF(OR(data!$BX10=T$1,data!$BY10=T$1),data!$BW10,"")</f>
        <v/>
      </c>
      <c r="V10" s="17" t="str">
        <f ca="1">IF(data!$BX10=W$1,data!$BW10,"")</f>
        <v/>
      </c>
      <c r="W10" s="17" t="str">
        <f ca="1">IF(data!$BY10=W$1,data!$BW10,"")</f>
        <v/>
      </c>
      <c r="X10" s="17" t="str">
        <f ca="1">IF(OR(data!$BX10=W$1,data!$BY10=W$1),data!$BW10,"")</f>
        <v/>
      </c>
      <c r="Y10" s="16" t="str">
        <f ca="1">IF(data!$BX10=Z$1,data!$BW10,"")</f>
        <v/>
      </c>
      <c r="Z10" s="16" t="str">
        <f ca="1">IF(data!$BY10=Z$1,data!$BW10,"")</f>
        <v/>
      </c>
      <c r="AA10" s="16" t="str">
        <f ca="1">IF(OR(data!$BX10=Z$1,data!$BY10=Z$1),data!$BW10,"")</f>
        <v/>
      </c>
      <c r="AB10" s="17" t="str">
        <f ca="1">IF(data!$BX10=AC$1,data!$BW10,"")</f>
        <v/>
      </c>
      <c r="AC10" s="17" t="str">
        <f ca="1">IF(data!$BY10=AC$1,data!$BW10,"")</f>
        <v/>
      </c>
      <c r="AD10" s="17" t="str">
        <f ca="1">IF(OR(data!$BX10=AC$1,data!$BY10=AC$1),data!$BW10,"")</f>
        <v/>
      </c>
      <c r="AE10" s="16" t="str">
        <f ca="1">IF(data!$BX10=AF$1,data!$BW10,"")</f>
        <v/>
      </c>
      <c r="AF10" s="16" t="str">
        <f ca="1">IF(data!$BY10=AF$1,data!$BW10,"")</f>
        <v/>
      </c>
      <c r="AG10" s="16" t="str">
        <f ca="1">IF(OR(data!$BX10=AF$1,data!$BY10=AF$1),data!$BW10,"")</f>
        <v/>
      </c>
      <c r="AH10" s="17" t="str">
        <f ca="1">IF(data!$BX10=AI$1,data!$BW10,"")</f>
        <v/>
      </c>
      <c r="AI10" s="17" t="str">
        <f ca="1">IF(data!$BY10=AI$1,data!$BW10,"")</f>
        <v/>
      </c>
      <c r="AJ10" s="17" t="str">
        <f ca="1">IF(OR(data!$BX10=AI$1,data!$BY10=AI$1),data!$BW10,"")</f>
        <v/>
      </c>
      <c r="AK10" s="16" t="str">
        <f ca="1">IF(data!$BX10=AL$1,data!$BW10,"")</f>
        <v/>
      </c>
      <c r="AL10" s="16" t="str">
        <f ca="1">IF(data!$BY10=AL$1,data!$BW10,"")</f>
        <v/>
      </c>
      <c r="AM10" s="16" t="str">
        <f ca="1">IF(OR(data!$BX10=AL$1,data!$BY10=AL$1),data!$BW10,"")</f>
        <v/>
      </c>
      <c r="AN10" s="17" t="str">
        <f ca="1">IF(data!$BX10=AO$1,data!$BW10,"")</f>
        <v/>
      </c>
      <c r="AO10" s="17" t="str">
        <f ca="1">IF(data!$BY10=AO$1,data!$BW10,"")</f>
        <v/>
      </c>
      <c r="AP10" s="17" t="str">
        <f ca="1">IF(OR(data!$BX10=AO$1,data!$BY10=AO$1),data!$BW10,"")</f>
        <v/>
      </c>
      <c r="AQ10" s="16" t="str">
        <f ca="1">IF(data!$BX10=AR$1,data!$BW10,"")</f>
        <v/>
      </c>
      <c r="AR10" s="16" t="str">
        <f ca="1">IF(data!$BY10=AR$1,data!$BW10,"")</f>
        <v/>
      </c>
      <c r="AS10" s="16" t="str">
        <f ca="1">IF(OR(data!$BX10=AR$1,data!$BY10=AR$1),data!$BW10,"")</f>
        <v/>
      </c>
      <c r="AT10" s="17" t="str">
        <f ca="1">IF(data!$BX10=AU$1,data!$BW10,"")</f>
        <v/>
      </c>
      <c r="AU10" s="17" t="str">
        <f ca="1">IF(data!$BY10=AU$1,data!$BW10,"")</f>
        <v/>
      </c>
      <c r="AV10" s="17" t="str">
        <f ca="1">IF(OR(data!$BX10=AU$1,data!$BY10=AU$1),data!$BW10,"")</f>
        <v/>
      </c>
      <c r="AW10" s="16" t="str">
        <f ca="1">IF(data!$BX10=AX$1,data!$BW10,"")</f>
        <v/>
      </c>
      <c r="AX10" s="16" t="str">
        <f ca="1">IF(data!$BY10=AX$1,data!$BW10,"")</f>
        <v/>
      </c>
      <c r="AY10" s="16" t="str">
        <f ca="1">IF(OR(data!$BX10=AX$1,data!$BY10=AX$1),data!$BW10,"")</f>
        <v/>
      </c>
      <c r="AZ10" s="17" t="str">
        <f ca="1">IF(data!$BX10=BA$1,data!$BW10,"")</f>
        <v/>
      </c>
      <c r="BA10" s="17" t="str">
        <f ca="1">IF(data!$BY10=BA$1,data!$BW10,"")</f>
        <v/>
      </c>
      <c r="BB10" s="17" t="str">
        <f ca="1">IF(OR(data!$BX10=BA$1,data!$BY10=BA$1),data!$BW10,"")</f>
        <v/>
      </c>
      <c r="BC10" s="16">
        <f ca="1">IF(data!$BX10=BD$1,data!$BW10,"")</f>
        <v>43316</v>
      </c>
      <c r="BD10" s="16" t="str">
        <f ca="1">IF(data!$BY10=BD$1,data!$BW10,"")</f>
        <v/>
      </c>
      <c r="BE10" s="16">
        <f ca="1">IF(OR(data!$BX10=BD$1,data!$BY10=BD$1),data!$BW10,"")</f>
        <v>43316</v>
      </c>
      <c r="BF10" s="17" t="str">
        <f ca="1">IF(data!$BX10=BG$1,data!$BW10,"")</f>
        <v/>
      </c>
      <c r="BG10" s="17" t="str">
        <f ca="1">IF(data!$BY10=BG$1,data!$BW10,"")</f>
        <v/>
      </c>
      <c r="BH10" s="17" t="str">
        <f ca="1">IF(OR(data!$BX10=BG$1,data!$BY10=BG$1),data!$BW10,"")</f>
        <v/>
      </c>
      <c r="BI10" s="16" t="str">
        <f ca="1">IF(data!$BX10=BJ$1,data!$BW10,"")</f>
        <v/>
      </c>
      <c r="BJ10" s="16" t="str">
        <f ca="1">IF(data!$BY10=BJ$1,data!$BW10,"")</f>
        <v/>
      </c>
      <c r="BK10" s="16" t="str">
        <f ca="1">IF(OR(data!$BX10=BJ$1,data!$BY10=BJ$1),data!$BW10,"")</f>
        <v/>
      </c>
      <c r="BL10" s="17" t="str">
        <f ca="1">IF(data!$BX10=BM$1,data!$BW10,"")</f>
        <v/>
      </c>
      <c r="BM10" s="17">
        <f ca="1">IF(data!$BY10=BM$1,data!$BW10,"")</f>
        <v>43316</v>
      </c>
      <c r="BN10" s="17">
        <f ca="1">IF(OR(data!$BX10=BM$1,data!$BY10=BM$1),data!$BW10,"")</f>
        <v>43316</v>
      </c>
      <c r="BO10" s="16" t="str">
        <f ca="1">IF(data!$BX10=BP$1,data!$BW10,"")</f>
        <v/>
      </c>
      <c r="BP10" s="16" t="str">
        <f ca="1">IF(data!$BY10=BP$1,data!$BW10,"")</f>
        <v/>
      </c>
      <c r="BQ10" s="16" t="str">
        <f ca="1">IF(OR(data!$BX10=BP$1,data!$BY10=BP$1),data!$BW10,"")</f>
        <v/>
      </c>
      <c r="BR10" s="17" t="str">
        <f ca="1">IF(data!$BX10=BS$1,data!$BW10,"")</f>
        <v/>
      </c>
      <c r="BS10" s="17" t="str">
        <f ca="1">IF(data!$BY10=BS$1,data!$BW10,"")</f>
        <v/>
      </c>
      <c r="BT10" s="17" t="str">
        <f ca="1">IF(OR(data!$BX10=BS$1,data!$BY10=BS$1),data!$BW10,"")</f>
        <v/>
      </c>
    </row>
    <row r="11" spans="1:82" s="11" customFormat="1" x14ac:dyDescent="0.25">
      <c r="A11" s="16" t="str">
        <f ca="1">IF(data!$BX11=B$1,data!$BW11,"")</f>
        <v/>
      </c>
      <c r="B11" s="16" t="str">
        <f ca="1">IF(data!$BY11=B$1,data!$BW11,"")</f>
        <v/>
      </c>
      <c r="C11" s="16" t="str">
        <f ca="1">IF(OR(data!$BX11=B$1,data!$BY11=B$1),data!$BW11,"")</f>
        <v/>
      </c>
      <c r="D11" s="17" t="str">
        <f ca="1">IF(data!$BX11=E$1,data!$BW11,"")</f>
        <v/>
      </c>
      <c r="E11" s="17" t="str">
        <f ca="1">IF(data!$BY11=E$1,data!$BW11,"")</f>
        <v/>
      </c>
      <c r="F11" s="17" t="str">
        <f ca="1">IF(OR(data!$BX11=E$1,data!$BY11=E$1),data!$BW11,"")</f>
        <v/>
      </c>
      <c r="G11" s="16" t="str">
        <f ca="1">IF(data!$BX11=H$1,data!$BW11,"")</f>
        <v/>
      </c>
      <c r="H11" s="16" t="str">
        <f ca="1">IF(data!$BY11=H$1,data!$BW11,"")</f>
        <v/>
      </c>
      <c r="I11" s="16" t="str">
        <f ca="1">IF(OR(data!$BX11=H$1,data!$BY11=H$1),data!$BW11,"")</f>
        <v/>
      </c>
      <c r="J11" s="17" t="str">
        <f ca="1">IF(data!$BX11=K$1,data!$BW11,"")</f>
        <v/>
      </c>
      <c r="K11" s="17">
        <f ca="1">IF(data!$BY11=K$1,data!$BW11,"")</f>
        <v>43316</v>
      </c>
      <c r="L11" s="17">
        <f ca="1">IF(OR(data!$BX11=K$1,data!$BY11=K$1),data!$BW11,"")</f>
        <v>43316</v>
      </c>
      <c r="M11" s="16" t="str">
        <f ca="1">IF(data!$BX11=N$1,data!$BW11,"")</f>
        <v/>
      </c>
      <c r="N11" s="16" t="str">
        <f ca="1">IF(data!$BY11=N$1,data!$BW11,"")</f>
        <v/>
      </c>
      <c r="O11" s="16" t="str">
        <f ca="1">IF(OR(data!$BX11=N$1,data!$BY11=N$1),data!$BW11,"")</f>
        <v/>
      </c>
      <c r="P11" s="17" t="str">
        <f ca="1">IF(data!$BX11=Q$1,data!$BW11,"")</f>
        <v/>
      </c>
      <c r="Q11" s="17" t="str">
        <f ca="1">IF(data!$BY11=Q$1,data!$BW11,"")</f>
        <v/>
      </c>
      <c r="R11" s="17" t="str">
        <f ca="1">IF(OR(data!$BX11=Q$1,data!$BY11=Q$1),data!$BW11,"")</f>
        <v/>
      </c>
      <c r="S11" s="16" t="str">
        <f ca="1">IF(data!$BX11=T$1,data!$BW11,"")</f>
        <v/>
      </c>
      <c r="T11" s="16" t="str">
        <f ca="1">IF(data!$BY11=T$1,data!$BW11,"")</f>
        <v/>
      </c>
      <c r="U11" s="16" t="str">
        <f ca="1">IF(OR(data!$BX11=T$1,data!$BY11=T$1),data!$BW11,"")</f>
        <v/>
      </c>
      <c r="V11" s="17" t="str">
        <f ca="1">IF(data!$BX11=W$1,data!$BW11,"")</f>
        <v/>
      </c>
      <c r="W11" s="17" t="str">
        <f ca="1">IF(data!$BY11=W$1,data!$BW11,"")</f>
        <v/>
      </c>
      <c r="X11" s="17" t="str">
        <f ca="1">IF(OR(data!$BX11=W$1,data!$BY11=W$1),data!$BW11,"")</f>
        <v/>
      </c>
      <c r="Y11" s="16" t="str">
        <f ca="1">IF(data!$BX11=Z$1,data!$BW11,"")</f>
        <v/>
      </c>
      <c r="Z11" s="16" t="str">
        <f ca="1">IF(data!$BY11=Z$1,data!$BW11,"")</f>
        <v/>
      </c>
      <c r="AA11" s="16" t="str">
        <f ca="1">IF(OR(data!$BX11=Z$1,data!$BY11=Z$1),data!$BW11,"")</f>
        <v/>
      </c>
      <c r="AB11" s="17" t="str">
        <f ca="1">IF(data!$BX11=AC$1,data!$BW11,"")</f>
        <v/>
      </c>
      <c r="AC11" s="17" t="str">
        <f ca="1">IF(data!$BY11=AC$1,data!$BW11,"")</f>
        <v/>
      </c>
      <c r="AD11" s="17" t="str">
        <f ca="1">IF(OR(data!$BX11=AC$1,data!$BY11=AC$1),data!$BW11,"")</f>
        <v/>
      </c>
      <c r="AE11" s="16" t="str">
        <f ca="1">IF(data!$BX11=AF$1,data!$BW11,"")</f>
        <v/>
      </c>
      <c r="AF11" s="16" t="str">
        <f ca="1">IF(data!$BY11=AF$1,data!$BW11,"")</f>
        <v/>
      </c>
      <c r="AG11" s="16" t="str">
        <f ca="1">IF(OR(data!$BX11=AF$1,data!$BY11=AF$1),data!$BW11,"")</f>
        <v/>
      </c>
      <c r="AH11" s="17" t="str">
        <f ca="1">IF(data!$BX11=AI$1,data!$BW11,"")</f>
        <v/>
      </c>
      <c r="AI11" s="17" t="str">
        <f ca="1">IF(data!$BY11=AI$1,data!$BW11,"")</f>
        <v/>
      </c>
      <c r="AJ11" s="17" t="str">
        <f ca="1">IF(OR(data!$BX11=AI$1,data!$BY11=AI$1),data!$BW11,"")</f>
        <v/>
      </c>
      <c r="AK11" s="16" t="str">
        <f ca="1">IF(data!$BX11=AL$1,data!$BW11,"")</f>
        <v/>
      </c>
      <c r="AL11" s="16" t="str">
        <f ca="1">IF(data!$BY11=AL$1,data!$BW11,"")</f>
        <v/>
      </c>
      <c r="AM11" s="16" t="str">
        <f ca="1">IF(OR(data!$BX11=AL$1,data!$BY11=AL$1),data!$BW11,"")</f>
        <v/>
      </c>
      <c r="AN11" s="17" t="str">
        <f ca="1">IF(data!$BX11=AO$1,data!$BW11,"")</f>
        <v/>
      </c>
      <c r="AO11" s="17" t="str">
        <f ca="1">IF(data!$BY11=AO$1,data!$BW11,"")</f>
        <v/>
      </c>
      <c r="AP11" s="17" t="str">
        <f ca="1">IF(OR(data!$BX11=AO$1,data!$BY11=AO$1),data!$BW11,"")</f>
        <v/>
      </c>
      <c r="AQ11" s="16" t="str">
        <f ca="1">IF(data!$BX11=AR$1,data!$BW11,"")</f>
        <v/>
      </c>
      <c r="AR11" s="16" t="str">
        <f ca="1">IF(data!$BY11=AR$1,data!$BW11,"")</f>
        <v/>
      </c>
      <c r="AS11" s="16" t="str">
        <f ca="1">IF(OR(data!$BX11=AR$1,data!$BY11=AR$1),data!$BW11,"")</f>
        <v/>
      </c>
      <c r="AT11" s="17" t="str">
        <f ca="1">IF(data!$BX11=AU$1,data!$BW11,"")</f>
        <v/>
      </c>
      <c r="AU11" s="17" t="str">
        <f ca="1">IF(data!$BY11=AU$1,data!$BW11,"")</f>
        <v/>
      </c>
      <c r="AV11" s="17" t="str">
        <f ca="1">IF(OR(data!$BX11=AU$1,data!$BY11=AU$1),data!$BW11,"")</f>
        <v/>
      </c>
      <c r="AW11" s="16" t="str">
        <f ca="1">IF(data!$BX11=AX$1,data!$BW11,"")</f>
        <v/>
      </c>
      <c r="AX11" s="16" t="str">
        <f ca="1">IF(data!$BY11=AX$1,data!$BW11,"")</f>
        <v/>
      </c>
      <c r="AY11" s="16" t="str">
        <f ca="1">IF(OR(data!$BX11=AX$1,data!$BY11=AX$1),data!$BW11,"")</f>
        <v/>
      </c>
      <c r="AZ11" s="17" t="str">
        <f ca="1">IF(data!$BX11=BA$1,data!$BW11,"")</f>
        <v/>
      </c>
      <c r="BA11" s="17" t="str">
        <f ca="1">IF(data!$BY11=BA$1,data!$BW11,"")</f>
        <v/>
      </c>
      <c r="BB11" s="17" t="str">
        <f ca="1">IF(OR(data!$BX11=BA$1,data!$BY11=BA$1),data!$BW11,"")</f>
        <v/>
      </c>
      <c r="BC11" s="16" t="str">
        <f ca="1">IF(data!$BX11=BD$1,data!$BW11,"")</f>
        <v/>
      </c>
      <c r="BD11" s="16" t="str">
        <f ca="1">IF(data!$BY11=BD$1,data!$BW11,"")</f>
        <v/>
      </c>
      <c r="BE11" s="16" t="str">
        <f ca="1">IF(OR(data!$BX11=BD$1,data!$BY11=BD$1),data!$BW11,"")</f>
        <v/>
      </c>
      <c r="BF11" s="17" t="str">
        <f ca="1">IF(data!$BX11=BG$1,data!$BW11,"")</f>
        <v/>
      </c>
      <c r="BG11" s="17" t="str">
        <f ca="1">IF(data!$BY11=BG$1,data!$BW11,"")</f>
        <v/>
      </c>
      <c r="BH11" s="17" t="str">
        <f ca="1">IF(OR(data!$BX11=BG$1,data!$BY11=BG$1),data!$BW11,"")</f>
        <v/>
      </c>
      <c r="BI11" s="16" t="str">
        <f ca="1">IF(data!$BX11=BJ$1,data!$BW11,"")</f>
        <v/>
      </c>
      <c r="BJ11" s="16" t="str">
        <f ca="1">IF(data!$BY11=BJ$1,data!$BW11,"")</f>
        <v/>
      </c>
      <c r="BK11" s="16" t="str">
        <f ca="1">IF(OR(data!$BX11=BJ$1,data!$BY11=BJ$1),data!$BW11,"")</f>
        <v/>
      </c>
      <c r="BL11" s="17" t="str">
        <f ca="1">IF(data!$BX11=BM$1,data!$BW11,"")</f>
        <v/>
      </c>
      <c r="BM11" s="17" t="str">
        <f ca="1">IF(data!$BY11=BM$1,data!$BW11,"")</f>
        <v/>
      </c>
      <c r="BN11" s="17" t="str">
        <f ca="1">IF(OR(data!$BX11=BM$1,data!$BY11=BM$1),data!$BW11,"")</f>
        <v/>
      </c>
      <c r="BO11" s="16">
        <f ca="1">IF(data!$BX11=BP$1,data!$BW11,"")</f>
        <v>43316</v>
      </c>
      <c r="BP11" s="16" t="str">
        <f ca="1">IF(data!$BY11=BP$1,data!$BW11,"")</f>
        <v/>
      </c>
      <c r="BQ11" s="16">
        <f ca="1">IF(OR(data!$BX11=BP$1,data!$BY11=BP$1),data!$BW11,"")</f>
        <v>43316</v>
      </c>
      <c r="BR11" s="17" t="str">
        <f ca="1">IF(data!$BX11=BS$1,data!$BW11,"")</f>
        <v/>
      </c>
      <c r="BS11" s="17" t="str">
        <f ca="1">IF(data!$BY11=BS$1,data!$BW11,"")</f>
        <v/>
      </c>
      <c r="BT11" s="17" t="str">
        <f ca="1">IF(OR(data!$BX11=BS$1,data!$BY11=BS$1),data!$BW11,"")</f>
        <v/>
      </c>
    </row>
    <row r="12" spans="1:82" s="11" customFormat="1" x14ac:dyDescent="0.25">
      <c r="A12" s="16" t="str">
        <f ca="1">IF(data!$BX12=B$1,data!$BW12,"")</f>
        <v/>
      </c>
      <c r="B12" s="16" t="str">
        <f ca="1">IF(data!$BY12=B$1,data!$BW12,"")</f>
        <v/>
      </c>
      <c r="C12" s="16" t="str">
        <f ca="1">IF(OR(data!$BX12=B$1,data!$BY12=B$1),data!$BW12,"")</f>
        <v/>
      </c>
      <c r="D12" s="17" t="str">
        <f ca="1">IF(data!$BX12=E$1,data!$BW12,"")</f>
        <v/>
      </c>
      <c r="E12" s="17" t="str">
        <f ca="1">IF(data!$BY12=E$1,data!$BW12,"")</f>
        <v/>
      </c>
      <c r="F12" s="17" t="str">
        <f ca="1">IF(OR(data!$BX12=E$1,data!$BY12=E$1),data!$BW12,"")</f>
        <v/>
      </c>
      <c r="G12" s="16" t="str">
        <f ca="1">IF(data!$BX12=H$1,data!$BW12,"")</f>
        <v/>
      </c>
      <c r="H12" s="16" t="str">
        <f ca="1">IF(data!$BY12=H$1,data!$BW12,"")</f>
        <v/>
      </c>
      <c r="I12" s="16" t="str">
        <f ca="1">IF(OR(data!$BX12=H$1,data!$BY12=H$1),data!$BW12,"")</f>
        <v/>
      </c>
      <c r="J12" s="17" t="str">
        <f ca="1">IF(data!$BX12=K$1,data!$BW12,"")</f>
        <v/>
      </c>
      <c r="K12" s="17" t="str">
        <f ca="1">IF(data!$BY12=K$1,data!$BW12,"")</f>
        <v/>
      </c>
      <c r="L12" s="17" t="str">
        <f ca="1">IF(OR(data!$BX12=K$1,data!$BY12=K$1),data!$BW12,"")</f>
        <v/>
      </c>
      <c r="M12" s="16" t="str">
        <f ca="1">IF(data!$BX12=N$1,data!$BW12,"")</f>
        <v/>
      </c>
      <c r="N12" s="16" t="str">
        <f ca="1">IF(data!$BY12=N$1,data!$BW12,"")</f>
        <v/>
      </c>
      <c r="O12" s="16" t="str">
        <f ca="1">IF(OR(data!$BX12=N$1,data!$BY12=N$1),data!$BW12,"")</f>
        <v/>
      </c>
      <c r="P12" s="17" t="str">
        <f ca="1">IF(data!$BX12=Q$1,data!$BW12,"")</f>
        <v/>
      </c>
      <c r="Q12" s="17" t="str">
        <f ca="1">IF(data!$BY12=Q$1,data!$BW12,"")</f>
        <v/>
      </c>
      <c r="R12" s="17" t="str">
        <f ca="1">IF(OR(data!$BX12=Q$1,data!$BY12=Q$1),data!$BW12,"")</f>
        <v/>
      </c>
      <c r="S12" s="16" t="str">
        <f ca="1">IF(data!$BX12=T$1,data!$BW12,"")</f>
        <v/>
      </c>
      <c r="T12" s="16" t="str">
        <f ca="1">IF(data!$BY12=T$1,data!$BW12,"")</f>
        <v/>
      </c>
      <c r="U12" s="16" t="str">
        <f ca="1">IF(OR(data!$BX12=T$1,data!$BY12=T$1),data!$BW12,"")</f>
        <v/>
      </c>
      <c r="V12" s="17" t="str">
        <f ca="1">IF(data!$BX12=W$1,data!$BW12,"")</f>
        <v/>
      </c>
      <c r="W12" s="17" t="str">
        <f ca="1">IF(data!$BY12=W$1,data!$BW12,"")</f>
        <v/>
      </c>
      <c r="X12" s="17" t="str">
        <f ca="1">IF(OR(data!$BX12=W$1,data!$BY12=W$1),data!$BW12,"")</f>
        <v/>
      </c>
      <c r="Y12" s="16" t="str">
        <f ca="1">IF(data!$BX12=Z$1,data!$BW12,"")</f>
        <v/>
      </c>
      <c r="Z12" s="16" t="str">
        <f ca="1">IF(data!$BY12=Z$1,data!$BW12,"")</f>
        <v/>
      </c>
      <c r="AA12" s="16" t="str">
        <f ca="1">IF(OR(data!$BX12=Z$1,data!$BY12=Z$1),data!$BW12,"")</f>
        <v/>
      </c>
      <c r="AB12" s="17" t="str">
        <f ca="1">IF(data!$BX12=AC$1,data!$BW12,"")</f>
        <v/>
      </c>
      <c r="AC12" s="17" t="str">
        <f ca="1">IF(data!$BY12=AC$1,data!$BW12,"")</f>
        <v/>
      </c>
      <c r="AD12" s="17" t="str">
        <f ca="1">IF(OR(data!$BX12=AC$1,data!$BY12=AC$1),data!$BW12,"")</f>
        <v/>
      </c>
      <c r="AE12" s="16" t="str">
        <f ca="1">IF(data!$BX12=AF$1,data!$BW12,"")</f>
        <v/>
      </c>
      <c r="AF12" s="16" t="str">
        <f ca="1">IF(data!$BY12=AF$1,data!$BW12,"")</f>
        <v/>
      </c>
      <c r="AG12" s="16" t="str">
        <f ca="1">IF(OR(data!$BX12=AF$1,data!$BY12=AF$1),data!$BW12,"")</f>
        <v/>
      </c>
      <c r="AH12" s="17" t="str">
        <f ca="1">IF(data!$BX12=AI$1,data!$BW12,"")</f>
        <v/>
      </c>
      <c r="AI12" s="17" t="str">
        <f ca="1">IF(data!$BY12=AI$1,data!$BW12,"")</f>
        <v/>
      </c>
      <c r="AJ12" s="17" t="str">
        <f ca="1">IF(OR(data!$BX12=AI$1,data!$BY12=AI$1),data!$BW12,"")</f>
        <v/>
      </c>
      <c r="AK12" s="16" t="str">
        <f ca="1">IF(data!$BX12=AL$1,data!$BW12,"")</f>
        <v/>
      </c>
      <c r="AL12" s="16" t="str">
        <f ca="1">IF(data!$BY12=AL$1,data!$BW12,"")</f>
        <v/>
      </c>
      <c r="AM12" s="16" t="str">
        <f ca="1">IF(OR(data!$BX12=AL$1,data!$BY12=AL$1),data!$BW12,"")</f>
        <v/>
      </c>
      <c r="AN12" s="17" t="str">
        <f ca="1">IF(data!$BX12=AO$1,data!$BW12,"")</f>
        <v/>
      </c>
      <c r="AO12" s="17" t="str">
        <f ca="1">IF(data!$BY12=AO$1,data!$BW12,"")</f>
        <v/>
      </c>
      <c r="AP12" s="17" t="str">
        <f ca="1">IF(OR(data!$BX12=AO$1,data!$BY12=AO$1),data!$BW12,"")</f>
        <v/>
      </c>
      <c r="AQ12" s="16" t="str">
        <f ca="1">IF(data!$BX12=AR$1,data!$BW12,"")</f>
        <v/>
      </c>
      <c r="AR12" s="16" t="str">
        <f ca="1">IF(data!$BY12=AR$1,data!$BW12,"")</f>
        <v/>
      </c>
      <c r="AS12" s="16" t="str">
        <f ca="1">IF(OR(data!$BX12=AR$1,data!$BY12=AR$1),data!$BW12,"")</f>
        <v/>
      </c>
      <c r="AT12" s="17" t="str">
        <f ca="1">IF(data!$BX12=AU$1,data!$BW12,"")</f>
        <v/>
      </c>
      <c r="AU12" s="17" t="str">
        <f ca="1">IF(data!$BY12=AU$1,data!$BW12,"")</f>
        <v/>
      </c>
      <c r="AV12" s="17" t="str">
        <f ca="1">IF(OR(data!$BX12=AU$1,data!$BY12=AU$1),data!$BW12,"")</f>
        <v/>
      </c>
      <c r="AW12" s="16" t="str">
        <f ca="1">IF(data!$BX12=AX$1,data!$BW12,"")</f>
        <v/>
      </c>
      <c r="AX12" s="16" t="str">
        <f ca="1">IF(data!$BY12=AX$1,data!$BW12,"")</f>
        <v/>
      </c>
      <c r="AY12" s="16" t="str">
        <f ca="1">IF(OR(data!$BX12=AX$1,data!$BY12=AX$1),data!$BW12,"")</f>
        <v/>
      </c>
      <c r="AZ12" s="17" t="str">
        <f ca="1">IF(data!$BX12=BA$1,data!$BW12,"")</f>
        <v/>
      </c>
      <c r="BA12" s="17" t="str">
        <f ca="1">IF(data!$BY12=BA$1,data!$BW12,"")</f>
        <v/>
      </c>
      <c r="BB12" s="17" t="str">
        <f ca="1">IF(OR(data!$BX12=BA$1,data!$BY12=BA$1),data!$BW12,"")</f>
        <v/>
      </c>
      <c r="BC12" s="16" t="str">
        <f ca="1">IF(data!$BX12=BD$1,data!$BW12,"")</f>
        <v/>
      </c>
      <c r="BD12" s="16" t="str">
        <f ca="1">IF(data!$BY12=BD$1,data!$BW12,"")</f>
        <v/>
      </c>
      <c r="BE12" s="16" t="str">
        <f ca="1">IF(OR(data!$BX12=BD$1,data!$BY12=BD$1),data!$BW12,"")</f>
        <v/>
      </c>
      <c r="BF12" s="17" t="str">
        <f ca="1">IF(data!$BX12=BG$1,data!$BW12,"")</f>
        <v/>
      </c>
      <c r="BG12" s="17">
        <f ca="1">IF(data!$BY12=BG$1,data!$BW12,"")</f>
        <v>43316</v>
      </c>
      <c r="BH12" s="17">
        <f ca="1">IF(OR(data!$BX12=BG$1,data!$BY12=BG$1),data!$BW12,"")</f>
        <v>43316</v>
      </c>
      <c r="BI12" s="16" t="str">
        <f ca="1">IF(data!$BX12=BJ$1,data!$BW12,"")</f>
        <v/>
      </c>
      <c r="BJ12" s="16" t="str">
        <f ca="1">IF(data!$BY12=BJ$1,data!$BW12,"")</f>
        <v/>
      </c>
      <c r="BK12" s="16" t="str">
        <f ca="1">IF(OR(data!$BX12=BJ$1,data!$BY12=BJ$1),data!$BW12,"")</f>
        <v/>
      </c>
      <c r="BL12" s="17" t="str">
        <f ca="1">IF(data!$BX12=BM$1,data!$BW12,"")</f>
        <v/>
      </c>
      <c r="BM12" s="17" t="str">
        <f ca="1">IF(data!$BY12=BM$1,data!$BW12,"")</f>
        <v/>
      </c>
      <c r="BN12" s="17" t="str">
        <f ca="1">IF(OR(data!$BX12=BM$1,data!$BY12=BM$1),data!$BW12,"")</f>
        <v/>
      </c>
      <c r="BO12" s="16" t="str">
        <f ca="1">IF(data!$BX12=BP$1,data!$BW12,"")</f>
        <v/>
      </c>
      <c r="BP12" s="16" t="str">
        <f ca="1">IF(data!$BY12=BP$1,data!$BW12,"")</f>
        <v/>
      </c>
      <c r="BQ12" s="16" t="str">
        <f ca="1">IF(OR(data!$BX12=BP$1,data!$BY12=BP$1),data!$BW12,"")</f>
        <v/>
      </c>
      <c r="BR12" s="17">
        <f ca="1">IF(data!$BX12=BS$1,data!$BW12,"")</f>
        <v>43316</v>
      </c>
      <c r="BS12" s="17" t="str">
        <f ca="1">IF(data!$BY12=BS$1,data!$BW12,"")</f>
        <v/>
      </c>
      <c r="BT12" s="17">
        <f ca="1">IF(OR(data!$BX12=BS$1,data!$BY12=BS$1),data!$BW12,"")</f>
        <v>43316</v>
      </c>
    </row>
    <row r="13" spans="1:82" s="11" customFormat="1" x14ac:dyDescent="0.25">
      <c r="A13" s="16" t="str">
        <f ca="1">IF(data!$BX13=B$1,data!$BW13,"")</f>
        <v/>
      </c>
      <c r="B13" s="16" t="str">
        <f ca="1">IF(data!$BY13=B$1,data!$BW13,"")</f>
        <v/>
      </c>
      <c r="C13" s="16" t="str">
        <f ca="1">IF(OR(data!$BX13=B$1,data!$BY13=B$1),data!$BW13,"")</f>
        <v/>
      </c>
      <c r="D13" s="17" t="str">
        <f ca="1">IF(data!$BX13=E$1,data!$BW13,"")</f>
        <v/>
      </c>
      <c r="E13" s="17" t="str">
        <f ca="1">IF(data!$BY13=E$1,data!$BW13,"")</f>
        <v/>
      </c>
      <c r="F13" s="17" t="str">
        <f ca="1">IF(OR(data!$BX13=E$1,data!$BY13=E$1),data!$BW13,"")</f>
        <v/>
      </c>
      <c r="G13" s="16" t="str">
        <f ca="1">IF(data!$BX13=H$1,data!$BW13,"")</f>
        <v/>
      </c>
      <c r="H13" s="16" t="str">
        <f ca="1">IF(data!$BY13=H$1,data!$BW13,"")</f>
        <v/>
      </c>
      <c r="I13" s="16" t="str">
        <f ca="1">IF(OR(data!$BX13=H$1,data!$BY13=H$1),data!$BW13,"")</f>
        <v/>
      </c>
      <c r="J13" s="17" t="str">
        <f ca="1">IF(data!$BX13=K$1,data!$BW13,"")</f>
        <v/>
      </c>
      <c r="K13" s="17" t="str">
        <f ca="1">IF(data!$BY13=K$1,data!$BW13,"")</f>
        <v/>
      </c>
      <c r="L13" s="17" t="str">
        <f ca="1">IF(OR(data!$BX13=K$1,data!$BY13=K$1),data!$BW13,"")</f>
        <v/>
      </c>
      <c r="M13" s="16" t="str">
        <f ca="1">IF(data!$BX13=N$1,data!$BW13,"")</f>
        <v/>
      </c>
      <c r="N13" s="16" t="str">
        <f ca="1">IF(data!$BY13=N$1,data!$BW13,"")</f>
        <v/>
      </c>
      <c r="O13" s="16" t="str">
        <f ca="1">IF(OR(data!$BX13=N$1,data!$BY13=N$1),data!$BW13,"")</f>
        <v/>
      </c>
      <c r="P13" s="17" t="str">
        <f ca="1">IF(data!$BX13=Q$1,data!$BW13,"")</f>
        <v/>
      </c>
      <c r="Q13" s="17" t="str">
        <f ca="1">IF(data!$BY13=Q$1,data!$BW13,"")</f>
        <v/>
      </c>
      <c r="R13" s="17" t="str">
        <f ca="1">IF(OR(data!$BX13=Q$1,data!$BY13=Q$1),data!$BW13,"")</f>
        <v/>
      </c>
      <c r="S13" s="16" t="str">
        <f ca="1">IF(data!$BX13=T$1,data!$BW13,"")</f>
        <v/>
      </c>
      <c r="T13" s="16" t="str">
        <f ca="1">IF(data!$BY13=T$1,data!$BW13,"")</f>
        <v/>
      </c>
      <c r="U13" s="16" t="str">
        <f ca="1">IF(OR(data!$BX13=T$1,data!$BY13=T$1),data!$BW13,"")</f>
        <v/>
      </c>
      <c r="V13" s="17" t="str">
        <f ca="1">IF(data!$BX13=W$1,data!$BW13,"")</f>
        <v/>
      </c>
      <c r="W13" s="17" t="str">
        <f ca="1">IF(data!$BY13=W$1,data!$BW13,"")</f>
        <v/>
      </c>
      <c r="X13" s="17" t="str">
        <f ca="1">IF(OR(data!$BX13=W$1,data!$BY13=W$1),data!$BW13,"")</f>
        <v/>
      </c>
      <c r="Y13" s="16" t="str">
        <f ca="1">IF(data!$BX13=Z$1,data!$BW13,"")</f>
        <v/>
      </c>
      <c r="Z13" s="16" t="str">
        <f ca="1">IF(data!$BY13=Z$1,data!$BW13,"")</f>
        <v/>
      </c>
      <c r="AA13" s="16" t="str">
        <f ca="1">IF(OR(data!$BX13=Z$1,data!$BY13=Z$1),data!$BW13,"")</f>
        <v/>
      </c>
      <c r="AB13" s="17">
        <f ca="1">IF(data!$BX13=AC$1,data!$BW13,"")</f>
        <v>43317</v>
      </c>
      <c r="AC13" s="17" t="str">
        <f ca="1">IF(data!$BY13=AC$1,data!$BW13,"")</f>
        <v/>
      </c>
      <c r="AD13" s="17">
        <f ca="1">IF(OR(data!$BX13=AC$1,data!$BY13=AC$1),data!$BW13,"")</f>
        <v>43317</v>
      </c>
      <c r="AE13" s="16" t="str">
        <f ca="1">IF(data!$BX13=AF$1,data!$BW13,"")</f>
        <v/>
      </c>
      <c r="AF13" s="16" t="str">
        <f ca="1">IF(data!$BY13=AF$1,data!$BW13,"")</f>
        <v/>
      </c>
      <c r="AG13" s="16" t="str">
        <f ca="1">IF(OR(data!$BX13=AF$1,data!$BY13=AF$1),data!$BW13,"")</f>
        <v/>
      </c>
      <c r="AH13" s="17" t="str">
        <f ca="1">IF(data!$BX13=AI$1,data!$BW13,"")</f>
        <v/>
      </c>
      <c r="AI13" s="17" t="str">
        <f ca="1">IF(data!$BY13=AI$1,data!$BW13,"")</f>
        <v/>
      </c>
      <c r="AJ13" s="17" t="str">
        <f ca="1">IF(OR(data!$BX13=AI$1,data!$BY13=AI$1),data!$BW13,"")</f>
        <v/>
      </c>
      <c r="AK13" s="16" t="str">
        <f ca="1">IF(data!$BX13=AL$1,data!$BW13,"")</f>
        <v/>
      </c>
      <c r="AL13" s="16" t="str">
        <f ca="1">IF(data!$BY13=AL$1,data!$BW13,"")</f>
        <v/>
      </c>
      <c r="AM13" s="16" t="str">
        <f ca="1">IF(OR(data!$BX13=AL$1,data!$BY13=AL$1),data!$BW13,"")</f>
        <v/>
      </c>
      <c r="AN13" s="17" t="str">
        <f ca="1">IF(data!$BX13=AO$1,data!$BW13,"")</f>
        <v/>
      </c>
      <c r="AO13" s="17" t="str">
        <f ca="1">IF(data!$BY13=AO$1,data!$BW13,"")</f>
        <v/>
      </c>
      <c r="AP13" s="17" t="str">
        <f ca="1">IF(OR(data!$BX13=AO$1,data!$BY13=AO$1),data!$BW13,"")</f>
        <v/>
      </c>
      <c r="AQ13" s="16" t="str">
        <f ca="1">IF(data!$BX13=AR$1,data!$BW13,"")</f>
        <v/>
      </c>
      <c r="AR13" s="16" t="str">
        <f ca="1">IF(data!$BY13=AR$1,data!$BW13,"")</f>
        <v/>
      </c>
      <c r="AS13" s="16" t="str">
        <f ca="1">IF(OR(data!$BX13=AR$1,data!$BY13=AR$1),data!$BW13,"")</f>
        <v/>
      </c>
      <c r="AT13" s="17" t="str">
        <f ca="1">IF(data!$BX13=AU$1,data!$BW13,"")</f>
        <v/>
      </c>
      <c r="AU13" s="17" t="str">
        <f ca="1">IF(data!$BY13=AU$1,data!$BW13,"")</f>
        <v/>
      </c>
      <c r="AV13" s="17" t="str">
        <f ca="1">IF(OR(data!$BX13=AU$1,data!$BY13=AU$1),data!$BW13,"")</f>
        <v/>
      </c>
      <c r="AW13" s="16" t="str">
        <f ca="1">IF(data!$BX13=AX$1,data!$BW13,"")</f>
        <v/>
      </c>
      <c r="AX13" s="16" t="str">
        <f ca="1">IF(data!$BY13=AX$1,data!$BW13,"")</f>
        <v/>
      </c>
      <c r="AY13" s="16" t="str">
        <f ca="1">IF(OR(data!$BX13=AX$1,data!$BY13=AX$1),data!$BW13,"")</f>
        <v/>
      </c>
      <c r="AZ13" s="17" t="str">
        <f ca="1">IF(data!$BX13=BA$1,data!$BW13,"")</f>
        <v/>
      </c>
      <c r="BA13" s="17" t="str">
        <f ca="1">IF(data!$BY13=BA$1,data!$BW13,"")</f>
        <v/>
      </c>
      <c r="BB13" s="17" t="str">
        <f ca="1">IF(OR(data!$BX13=BA$1,data!$BY13=BA$1),data!$BW13,"")</f>
        <v/>
      </c>
      <c r="BC13" s="16" t="str">
        <f ca="1">IF(data!$BX13=BD$1,data!$BW13,"")</f>
        <v/>
      </c>
      <c r="BD13" s="16" t="str">
        <f ca="1">IF(data!$BY13=BD$1,data!$BW13,"")</f>
        <v/>
      </c>
      <c r="BE13" s="16" t="str">
        <f ca="1">IF(OR(data!$BX13=BD$1,data!$BY13=BD$1),data!$BW13,"")</f>
        <v/>
      </c>
      <c r="BF13" s="17" t="str">
        <f ca="1">IF(data!$BX13=BG$1,data!$BW13,"")</f>
        <v/>
      </c>
      <c r="BG13" s="17" t="str">
        <f ca="1">IF(data!$BY13=BG$1,data!$BW13,"")</f>
        <v/>
      </c>
      <c r="BH13" s="17" t="str">
        <f ca="1">IF(OR(data!$BX13=BG$1,data!$BY13=BG$1),data!$BW13,"")</f>
        <v/>
      </c>
      <c r="BI13" s="16" t="str">
        <f ca="1">IF(data!$BX13=BJ$1,data!$BW13,"")</f>
        <v/>
      </c>
      <c r="BJ13" s="16">
        <f ca="1">IF(data!$BY13=BJ$1,data!$BW13,"")</f>
        <v>43317</v>
      </c>
      <c r="BK13" s="16">
        <f ca="1">IF(OR(data!$BX13=BJ$1,data!$BY13=BJ$1),data!$BW13,"")</f>
        <v>43317</v>
      </c>
      <c r="BL13" s="17" t="str">
        <f ca="1">IF(data!$BX13=BM$1,data!$BW13,"")</f>
        <v/>
      </c>
      <c r="BM13" s="17" t="str">
        <f ca="1">IF(data!$BY13=BM$1,data!$BW13,"")</f>
        <v/>
      </c>
      <c r="BN13" s="17" t="str">
        <f ca="1">IF(OR(data!$BX13=BM$1,data!$BY13=BM$1),data!$BW13,"")</f>
        <v/>
      </c>
      <c r="BO13" s="16" t="str">
        <f ca="1">IF(data!$BX13=BP$1,data!$BW13,"")</f>
        <v/>
      </c>
      <c r="BP13" s="16" t="str">
        <f ca="1">IF(data!$BY13=BP$1,data!$BW13,"")</f>
        <v/>
      </c>
      <c r="BQ13" s="16" t="str">
        <f ca="1">IF(OR(data!$BX13=BP$1,data!$BY13=BP$1),data!$BW13,"")</f>
        <v/>
      </c>
      <c r="BR13" s="17" t="str">
        <f ca="1">IF(data!$BX13=BS$1,data!$BW13,"")</f>
        <v/>
      </c>
      <c r="BS13" s="17" t="str">
        <f ca="1">IF(data!$BY13=BS$1,data!$BW13,"")</f>
        <v/>
      </c>
      <c r="BT13" s="17" t="str">
        <f ca="1">IF(OR(data!$BX13=BS$1,data!$BY13=BS$1),data!$BW13,"")</f>
        <v/>
      </c>
    </row>
    <row r="14" spans="1:82" s="11" customFormat="1" x14ac:dyDescent="0.25">
      <c r="A14" s="16" t="str">
        <f ca="1">IF(data!$BX14=B$1,data!$BW14,"")</f>
        <v/>
      </c>
      <c r="B14" s="16">
        <f ca="1">IF(data!$BY14=B$1,data!$BW14,"")</f>
        <v>43318</v>
      </c>
      <c r="C14" s="16">
        <f ca="1">IF(OR(data!$BX14=B$1,data!$BY14=B$1),data!$BW14,"")</f>
        <v>43318</v>
      </c>
      <c r="D14" s="17" t="str">
        <f ca="1">IF(data!$BX14=E$1,data!$BW14,"")</f>
        <v/>
      </c>
      <c r="E14" s="17" t="str">
        <f ca="1">IF(data!$BY14=E$1,data!$BW14,"")</f>
        <v/>
      </c>
      <c r="F14" s="17" t="str">
        <f ca="1">IF(OR(data!$BX14=E$1,data!$BY14=E$1),data!$BW14,"")</f>
        <v/>
      </c>
      <c r="G14" s="16" t="str">
        <f ca="1">IF(data!$BX14=H$1,data!$BW14,"")</f>
        <v/>
      </c>
      <c r="H14" s="16" t="str">
        <f ca="1">IF(data!$BY14=H$1,data!$BW14,"")</f>
        <v/>
      </c>
      <c r="I14" s="16" t="str">
        <f ca="1">IF(OR(data!$BX14=H$1,data!$BY14=H$1),data!$BW14,"")</f>
        <v/>
      </c>
      <c r="J14" s="17" t="str">
        <f ca="1">IF(data!$BX14=K$1,data!$BW14,"")</f>
        <v/>
      </c>
      <c r="K14" s="17" t="str">
        <f ca="1">IF(data!$BY14=K$1,data!$BW14,"")</f>
        <v/>
      </c>
      <c r="L14" s="17" t="str">
        <f ca="1">IF(OR(data!$BX14=K$1,data!$BY14=K$1),data!$BW14,"")</f>
        <v/>
      </c>
      <c r="M14" s="16" t="str">
        <f ca="1">IF(data!$BX14=N$1,data!$BW14,"")</f>
        <v/>
      </c>
      <c r="N14" s="16" t="str">
        <f ca="1">IF(data!$BY14=N$1,data!$BW14,"")</f>
        <v/>
      </c>
      <c r="O14" s="16" t="str">
        <f ca="1">IF(OR(data!$BX14=N$1,data!$BY14=N$1),data!$BW14,"")</f>
        <v/>
      </c>
      <c r="P14" s="17" t="str">
        <f ca="1">IF(data!$BX14=Q$1,data!$BW14,"")</f>
        <v/>
      </c>
      <c r="Q14" s="17" t="str">
        <f ca="1">IF(data!$BY14=Q$1,data!$BW14,"")</f>
        <v/>
      </c>
      <c r="R14" s="17" t="str">
        <f ca="1">IF(OR(data!$BX14=Q$1,data!$BY14=Q$1),data!$BW14,"")</f>
        <v/>
      </c>
      <c r="S14" s="16" t="str">
        <f ca="1">IF(data!$BX14=T$1,data!$BW14,"")</f>
        <v/>
      </c>
      <c r="T14" s="16" t="str">
        <f ca="1">IF(data!$BY14=T$1,data!$BW14,"")</f>
        <v/>
      </c>
      <c r="U14" s="16" t="str">
        <f ca="1">IF(OR(data!$BX14=T$1,data!$BY14=T$1),data!$BW14,"")</f>
        <v/>
      </c>
      <c r="V14" s="17">
        <f ca="1">IF(data!$BX14=W$1,data!$BW14,"")</f>
        <v>43318</v>
      </c>
      <c r="W14" s="17" t="str">
        <f ca="1">IF(data!$BY14=W$1,data!$BW14,"")</f>
        <v/>
      </c>
      <c r="X14" s="17">
        <f ca="1">IF(OR(data!$BX14=W$1,data!$BY14=W$1),data!$BW14,"")</f>
        <v>43318</v>
      </c>
      <c r="Y14" s="16" t="str">
        <f ca="1">IF(data!$BX14=Z$1,data!$BW14,"")</f>
        <v/>
      </c>
      <c r="Z14" s="16" t="str">
        <f ca="1">IF(data!$BY14=Z$1,data!$BW14,"")</f>
        <v/>
      </c>
      <c r="AA14" s="16" t="str">
        <f ca="1">IF(OR(data!$BX14=Z$1,data!$BY14=Z$1),data!$BW14,"")</f>
        <v/>
      </c>
      <c r="AB14" s="17" t="str">
        <f ca="1">IF(data!$BX14=AC$1,data!$BW14,"")</f>
        <v/>
      </c>
      <c r="AC14" s="17" t="str">
        <f ca="1">IF(data!$BY14=AC$1,data!$BW14,"")</f>
        <v/>
      </c>
      <c r="AD14" s="17" t="str">
        <f ca="1">IF(OR(data!$BX14=AC$1,data!$BY14=AC$1),data!$BW14,"")</f>
        <v/>
      </c>
      <c r="AE14" s="16" t="str">
        <f ca="1">IF(data!$BX14=AF$1,data!$BW14,"")</f>
        <v/>
      </c>
      <c r="AF14" s="16" t="str">
        <f ca="1">IF(data!$BY14=AF$1,data!$BW14,"")</f>
        <v/>
      </c>
      <c r="AG14" s="16" t="str">
        <f ca="1">IF(OR(data!$BX14=AF$1,data!$BY14=AF$1),data!$BW14,"")</f>
        <v/>
      </c>
      <c r="AH14" s="17" t="str">
        <f ca="1">IF(data!$BX14=AI$1,data!$BW14,"")</f>
        <v/>
      </c>
      <c r="AI14" s="17" t="str">
        <f ca="1">IF(data!$BY14=AI$1,data!$BW14,"")</f>
        <v/>
      </c>
      <c r="AJ14" s="17" t="str">
        <f ca="1">IF(OR(data!$BX14=AI$1,data!$BY14=AI$1),data!$BW14,"")</f>
        <v/>
      </c>
      <c r="AK14" s="16" t="str">
        <f ca="1">IF(data!$BX14=AL$1,data!$BW14,"")</f>
        <v/>
      </c>
      <c r="AL14" s="16" t="str">
        <f ca="1">IF(data!$BY14=AL$1,data!$BW14,"")</f>
        <v/>
      </c>
      <c r="AM14" s="16" t="str">
        <f ca="1">IF(OR(data!$BX14=AL$1,data!$BY14=AL$1),data!$BW14,"")</f>
        <v/>
      </c>
      <c r="AN14" s="17" t="str">
        <f ca="1">IF(data!$BX14=AO$1,data!$BW14,"")</f>
        <v/>
      </c>
      <c r="AO14" s="17" t="str">
        <f ca="1">IF(data!$BY14=AO$1,data!$BW14,"")</f>
        <v/>
      </c>
      <c r="AP14" s="17" t="str">
        <f ca="1">IF(OR(data!$BX14=AO$1,data!$BY14=AO$1),data!$BW14,"")</f>
        <v/>
      </c>
      <c r="AQ14" s="16" t="str">
        <f ca="1">IF(data!$BX14=AR$1,data!$BW14,"")</f>
        <v/>
      </c>
      <c r="AR14" s="16" t="str">
        <f ca="1">IF(data!$BY14=AR$1,data!$BW14,"")</f>
        <v/>
      </c>
      <c r="AS14" s="16" t="str">
        <f ca="1">IF(OR(data!$BX14=AR$1,data!$BY14=AR$1),data!$BW14,"")</f>
        <v/>
      </c>
      <c r="AT14" s="17" t="str">
        <f ca="1">IF(data!$BX14=AU$1,data!$BW14,"")</f>
        <v/>
      </c>
      <c r="AU14" s="17" t="str">
        <f ca="1">IF(data!$BY14=AU$1,data!$BW14,"")</f>
        <v/>
      </c>
      <c r="AV14" s="17" t="str">
        <f ca="1">IF(OR(data!$BX14=AU$1,data!$BY14=AU$1),data!$BW14,"")</f>
        <v/>
      </c>
      <c r="AW14" s="16" t="str">
        <f ca="1">IF(data!$BX14=AX$1,data!$BW14,"")</f>
        <v/>
      </c>
      <c r="AX14" s="16" t="str">
        <f ca="1">IF(data!$BY14=AX$1,data!$BW14,"")</f>
        <v/>
      </c>
      <c r="AY14" s="16" t="str">
        <f ca="1">IF(OR(data!$BX14=AX$1,data!$BY14=AX$1),data!$BW14,"")</f>
        <v/>
      </c>
      <c r="AZ14" s="17" t="str">
        <f ca="1">IF(data!$BX14=BA$1,data!$BW14,"")</f>
        <v/>
      </c>
      <c r="BA14" s="17" t="str">
        <f ca="1">IF(data!$BY14=BA$1,data!$BW14,"")</f>
        <v/>
      </c>
      <c r="BB14" s="17" t="str">
        <f ca="1">IF(OR(data!$BX14=BA$1,data!$BY14=BA$1),data!$BW14,"")</f>
        <v/>
      </c>
      <c r="BC14" s="16" t="str">
        <f ca="1">IF(data!$BX14=BD$1,data!$BW14,"")</f>
        <v/>
      </c>
      <c r="BD14" s="16" t="str">
        <f ca="1">IF(data!$BY14=BD$1,data!$BW14,"")</f>
        <v/>
      </c>
      <c r="BE14" s="16" t="str">
        <f ca="1">IF(OR(data!$BX14=BD$1,data!$BY14=BD$1),data!$BW14,"")</f>
        <v/>
      </c>
      <c r="BF14" s="17" t="str">
        <f ca="1">IF(data!$BX14=BG$1,data!$BW14,"")</f>
        <v/>
      </c>
      <c r="BG14" s="17" t="str">
        <f ca="1">IF(data!$BY14=BG$1,data!$BW14,"")</f>
        <v/>
      </c>
      <c r="BH14" s="17" t="str">
        <f ca="1">IF(OR(data!$BX14=BG$1,data!$BY14=BG$1),data!$BW14,"")</f>
        <v/>
      </c>
      <c r="BI14" s="16" t="str">
        <f ca="1">IF(data!$BX14=BJ$1,data!$BW14,"")</f>
        <v/>
      </c>
      <c r="BJ14" s="16" t="str">
        <f ca="1">IF(data!$BY14=BJ$1,data!$BW14,"")</f>
        <v/>
      </c>
      <c r="BK14" s="16" t="str">
        <f ca="1">IF(OR(data!$BX14=BJ$1,data!$BY14=BJ$1),data!$BW14,"")</f>
        <v/>
      </c>
      <c r="BL14" s="17" t="str">
        <f ca="1">IF(data!$BX14=BM$1,data!$BW14,"")</f>
        <v/>
      </c>
      <c r="BM14" s="17" t="str">
        <f ca="1">IF(data!$BY14=BM$1,data!$BW14,"")</f>
        <v/>
      </c>
      <c r="BN14" s="17" t="str">
        <f ca="1">IF(OR(data!$BX14=BM$1,data!$BY14=BM$1),data!$BW14,"")</f>
        <v/>
      </c>
      <c r="BO14" s="16" t="str">
        <f ca="1">IF(data!$BX14=BP$1,data!$BW14,"")</f>
        <v/>
      </c>
      <c r="BP14" s="16" t="str">
        <f ca="1">IF(data!$BY14=BP$1,data!$BW14,"")</f>
        <v/>
      </c>
      <c r="BQ14" s="16" t="str">
        <f ca="1">IF(OR(data!$BX14=BP$1,data!$BY14=BP$1),data!$BW14,"")</f>
        <v/>
      </c>
      <c r="BR14" s="17" t="str">
        <f ca="1">IF(data!$BX14=BS$1,data!$BW14,"")</f>
        <v/>
      </c>
      <c r="BS14" s="17" t="str">
        <f ca="1">IF(data!$BY14=BS$1,data!$BW14,"")</f>
        <v/>
      </c>
      <c r="BT14" s="17" t="str">
        <f ca="1">IF(OR(data!$BX14=BS$1,data!$BY14=BS$1),data!$BW14,"")</f>
        <v/>
      </c>
    </row>
    <row r="15" spans="1:82" s="11" customFormat="1" x14ac:dyDescent="0.25">
      <c r="A15" s="16" t="str">
        <f ca="1">IF(data!$BX15=B$1,data!$BW15,"")</f>
        <v/>
      </c>
      <c r="B15" s="16" t="str">
        <f ca="1">IF(data!$BY15=B$1,data!$BW15,"")</f>
        <v/>
      </c>
      <c r="C15" s="16" t="str">
        <f ca="1">IF(OR(data!$BX15=B$1,data!$BY15=B$1),data!$BW15,"")</f>
        <v/>
      </c>
      <c r="D15" s="17" t="str">
        <f ca="1">IF(data!$BX15=E$1,data!$BW15,"")</f>
        <v/>
      </c>
      <c r="E15" s="17" t="str">
        <f ca="1">IF(data!$BY15=E$1,data!$BW15,"")</f>
        <v/>
      </c>
      <c r="F15" s="17" t="str">
        <f ca="1">IF(OR(data!$BX15=E$1,data!$BY15=E$1),data!$BW15,"")</f>
        <v/>
      </c>
      <c r="G15" s="16" t="str">
        <f ca="1">IF(data!$BX15=H$1,data!$BW15,"")</f>
        <v/>
      </c>
      <c r="H15" s="16" t="str">
        <f ca="1">IF(data!$BY15=H$1,data!$BW15,"")</f>
        <v/>
      </c>
      <c r="I15" s="16" t="str">
        <f ca="1">IF(OR(data!$BX15=H$1,data!$BY15=H$1),data!$BW15,"")</f>
        <v/>
      </c>
      <c r="J15" s="17" t="str">
        <f ca="1">IF(data!$BX15=K$1,data!$BW15,"")</f>
        <v/>
      </c>
      <c r="K15" s="17" t="str">
        <f ca="1">IF(data!$BY15=K$1,data!$BW15,"")</f>
        <v/>
      </c>
      <c r="L15" s="17" t="str">
        <f ca="1">IF(OR(data!$BX15=K$1,data!$BY15=K$1),data!$BW15,"")</f>
        <v/>
      </c>
      <c r="M15" s="16" t="str">
        <f ca="1">IF(data!$BX15=N$1,data!$BW15,"")</f>
        <v/>
      </c>
      <c r="N15" s="16" t="str">
        <f ca="1">IF(data!$BY15=N$1,data!$BW15,"")</f>
        <v/>
      </c>
      <c r="O15" s="16" t="str">
        <f ca="1">IF(OR(data!$BX15=N$1,data!$BY15=N$1),data!$BW15,"")</f>
        <v/>
      </c>
      <c r="P15" s="17" t="str">
        <f ca="1">IF(data!$BX15=Q$1,data!$BW15,"")</f>
        <v/>
      </c>
      <c r="Q15" s="17" t="str">
        <f ca="1">IF(data!$BY15=Q$1,data!$BW15,"")</f>
        <v/>
      </c>
      <c r="R15" s="17" t="str">
        <f ca="1">IF(OR(data!$BX15=Q$1,data!$BY15=Q$1),data!$BW15,"")</f>
        <v/>
      </c>
      <c r="S15" s="16" t="str">
        <f ca="1">IF(data!$BX15=T$1,data!$BW15,"")</f>
        <v/>
      </c>
      <c r="T15" s="16" t="str">
        <f ca="1">IF(data!$BY15=T$1,data!$BW15,"")</f>
        <v/>
      </c>
      <c r="U15" s="16" t="str">
        <f ca="1">IF(OR(data!$BX15=T$1,data!$BY15=T$1),data!$BW15,"")</f>
        <v/>
      </c>
      <c r="V15" s="17" t="str">
        <f ca="1">IF(data!$BX15=W$1,data!$BW15,"")</f>
        <v/>
      </c>
      <c r="W15" s="17" t="str">
        <f ca="1">IF(data!$BY15=W$1,data!$BW15,"")</f>
        <v/>
      </c>
      <c r="X15" s="17" t="str">
        <f ca="1">IF(OR(data!$BX15=W$1,data!$BY15=W$1),data!$BW15,"")</f>
        <v/>
      </c>
      <c r="Y15" s="16" t="str">
        <f ca="1">IF(data!$BX15=Z$1,data!$BW15,"")</f>
        <v/>
      </c>
      <c r="Z15" s="16" t="str">
        <f ca="1">IF(data!$BY15=Z$1,data!$BW15,"")</f>
        <v/>
      </c>
      <c r="AA15" s="16" t="str">
        <f ca="1">IF(OR(data!$BX15=Z$1,data!$BY15=Z$1),data!$BW15,"")</f>
        <v/>
      </c>
      <c r="AB15" s="17" t="str">
        <f ca="1">IF(data!$BX15=AC$1,data!$BW15,"")</f>
        <v/>
      </c>
      <c r="AC15" s="17" t="str">
        <f ca="1">IF(data!$BY15=AC$1,data!$BW15,"")</f>
        <v/>
      </c>
      <c r="AD15" s="17" t="str">
        <f ca="1">IF(OR(data!$BX15=AC$1,data!$BY15=AC$1),data!$BW15,"")</f>
        <v/>
      </c>
      <c r="AE15" s="16">
        <f ca="1">IF(data!$BX15=AF$1,data!$BW15,"")</f>
        <v>43319</v>
      </c>
      <c r="AF15" s="16" t="str">
        <f ca="1">IF(data!$BY15=AF$1,data!$BW15,"")</f>
        <v/>
      </c>
      <c r="AG15" s="16">
        <f ca="1">IF(OR(data!$BX15=AF$1,data!$BY15=AF$1),data!$BW15,"")</f>
        <v>43319</v>
      </c>
      <c r="AH15" s="17" t="str">
        <f ca="1">IF(data!$BX15=AI$1,data!$BW15,"")</f>
        <v/>
      </c>
      <c r="AI15" s="17" t="str">
        <f ca="1">IF(data!$BY15=AI$1,data!$BW15,"")</f>
        <v/>
      </c>
      <c r="AJ15" s="17" t="str">
        <f ca="1">IF(OR(data!$BX15=AI$1,data!$BY15=AI$1),data!$BW15,"")</f>
        <v/>
      </c>
      <c r="AK15" s="16" t="str">
        <f ca="1">IF(data!$BX15=AL$1,data!$BW15,"")</f>
        <v/>
      </c>
      <c r="AL15" s="16" t="str">
        <f ca="1">IF(data!$BY15=AL$1,data!$BW15,"")</f>
        <v/>
      </c>
      <c r="AM15" s="16" t="str">
        <f ca="1">IF(OR(data!$BX15=AL$1,data!$BY15=AL$1),data!$BW15,"")</f>
        <v/>
      </c>
      <c r="AN15" s="17" t="str">
        <f ca="1">IF(data!$BX15=AO$1,data!$BW15,"")</f>
        <v/>
      </c>
      <c r="AO15" s="17" t="str">
        <f ca="1">IF(data!$BY15=AO$1,data!$BW15,"")</f>
        <v/>
      </c>
      <c r="AP15" s="17" t="str">
        <f ca="1">IF(OR(data!$BX15=AO$1,data!$BY15=AO$1),data!$BW15,"")</f>
        <v/>
      </c>
      <c r="AQ15" s="16" t="str">
        <f ca="1">IF(data!$BX15=AR$1,data!$BW15,"")</f>
        <v/>
      </c>
      <c r="AR15" s="16" t="str">
        <f ca="1">IF(data!$BY15=AR$1,data!$BW15,"")</f>
        <v/>
      </c>
      <c r="AS15" s="16" t="str">
        <f ca="1">IF(OR(data!$BX15=AR$1,data!$BY15=AR$1),data!$BW15,"")</f>
        <v/>
      </c>
      <c r="AT15" s="17" t="str">
        <f ca="1">IF(data!$BX15=AU$1,data!$BW15,"")</f>
        <v/>
      </c>
      <c r="AU15" s="17" t="str">
        <f ca="1">IF(data!$BY15=AU$1,data!$BW15,"")</f>
        <v/>
      </c>
      <c r="AV15" s="17" t="str">
        <f ca="1">IF(OR(data!$BX15=AU$1,data!$BY15=AU$1),data!$BW15,"")</f>
        <v/>
      </c>
      <c r="AW15" s="16" t="str">
        <f ca="1">IF(data!$BX15=AX$1,data!$BW15,"")</f>
        <v/>
      </c>
      <c r="AX15" s="16" t="str">
        <f ca="1">IF(data!$BY15=AX$1,data!$BW15,"")</f>
        <v/>
      </c>
      <c r="AY15" s="16" t="str">
        <f ca="1">IF(OR(data!$BX15=AX$1,data!$BY15=AX$1),data!$BW15,"")</f>
        <v/>
      </c>
      <c r="AZ15" s="17" t="str">
        <f ca="1">IF(data!$BX15=BA$1,data!$BW15,"")</f>
        <v/>
      </c>
      <c r="BA15" s="17" t="str">
        <f ca="1">IF(data!$BY15=BA$1,data!$BW15,"")</f>
        <v/>
      </c>
      <c r="BB15" s="17" t="str">
        <f ca="1">IF(OR(data!$BX15=BA$1,data!$BY15=BA$1),data!$BW15,"")</f>
        <v/>
      </c>
      <c r="BC15" s="16" t="str">
        <f ca="1">IF(data!$BX15=BD$1,data!$BW15,"")</f>
        <v/>
      </c>
      <c r="BD15" s="16">
        <f ca="1">IF(data!$BY15=BD$1,data!$BW15,"")</f>
        <v>43319</v>
      </c>
      <c r="BE15" s="16">
        <f ca="1">IF(OR(data!$BX15=BD$1,data!$BY15=BD$1),data!$BW15,"")</f>
        <v>43319</v>
      </c>
      <c r="BF15" s="17" t="str">
        <f ca="1">IF(data!$BX15=BG$1,data!$BW15,"")</f>
        <v/>
      </c>
      <c r="BG15" s="17" t="str">
        <f ca="1">IF(data!$BY15=BG$1,data!$BW15,"")</f>
        <v/>
      </c>
      <c r="BH15" s="17" t="str">
        <f ca="1">IF(OR(data!$BX15=BG$1,data!$BY15=BG$1),data!$BW15,"")</f>
        <v/>
      </c>
      <c r="BI15" s="16" t="str">
        <f ca="1">IF(data!$BX15=BJ$1,data!$BW15,"")</f>
        <v/>
      </c>
      <c r="BJ15" s="16" t="str">
        <f ca="1">IF(data!$BY15=BJ$1,data!$BW15,"")</f>
        <v/>
      </c>
      <c r="BK15" s="16" t="str">
        <f ca="1">IF(OR(data!$BX15=BJ$1,data!$BY15=BJ$1),data!$BW15,"")</f>
        <v/>
      </c>
      <c r="BL15" s="17" t="str">
        <f ca="1">IF(data!$BX15=BM$1,data!$BW15,"")</f>
        <v/>
      </c>
      <c r="BM15" s="17" t="str">
        <f ca="1">IF(data!$BY15=BM$1,data!$BW15,"")</f>
        <v/>
      </c>
      <c r="BN15" s="17" t="str">
        <f ca="1">IF(OR(data!$BX15=BM$1,data!$BY15=BM$1),data!$BW15,"")</f>
        <v/>
      </c>
      <c r="BO15" s="16" t="str">
        <f ca="1">IF(data!$BX15=BP$1,data!$BW15,"")</f>
        <v/>
      </c>
      <c r="BP15" s="16" t="str">
        <f ca="1">IF(data!$BY15=BP$1,data!$BW15,"")</f>
        <v/>
      </c>
      <c r="BQ15" s="16" t="str">
        <f ca="1">IF(OR(data!$BX15=BP$1,data!$BY15=BP$1),data!$BW15,"")</f>
        <v/>
      </c>
      <c r="BR15" s="17" t="str">
        <f ca="1">IF(data!$BX15=BS$1,data!$BW15,"")</f>
        <v/>
      </c>
      <c r="BS15" s="17" t="str">
        <f ca="1">IF(data!$BY15=BS$1,data!$BW15,"")</f>
        <v/>
      </c>
      <c r="BT15" s="17" t="str">
        <f ca="1">IF(OR(data!$BX15=BS$1,data!$BY15=BS$1),data!$BW15,"")</f>
        <v/>
      </c>
    </row>
    <row r="16" spans="1:82" s="11" customFormat="1" x14ac:dyDescent="0.25">
      <c r="A16" s="16" t="str">
        <f ca="1">IF(data!$BX16=B$1,data!$BW16,"")</f>
        <v/>
      </c>
      <c r="B16" s="16" t="str">
        <f ca="1">IF(data!$BY16=B$1,data!$BW16,"")</f>
        <v/>
      </c>
      <c r="C16" s="16" t="str">
        <f ca="1">IF(OR(data!$BX16=B$1,data!$BY16=B$1),data!$BW16,"")</f>
        <v/>
      </c>
      <c r="D16" s="17" t="str">
        <f ca="1">IF(data!$BX16=E$1,data!$BW16,"")</f>
        <v/>
      </c>
      <c r="E16" s="17" t="str">
        <f ca="1">IF(data!$BY16=E$1,data!$BW16,"")</f>
        <v/>
      </c>
      <c r="F16" s="17" t="str">
        <f ca="1">IF(OR(data!$BX16=E$1,data!$BY16=E$1),data!$BW16,"")</f>
        <v/>
      </c>
      <c r="G16" s="16" t="str">
        <f ca="1">IF(data!$BX16=H$1,data!$BW16,"")</f>
        <v/>
      </c>
      <c r="H16" s="16" t="str">
        <f ca="1">IF(data!$BY16=H$1,data!$BW16,"")</f>
        <v/>
      </c>
      <c r="I16" s="16" t="str">
        <f ca="1">IF(OR(data!$BX16=H$1,data!$BY16=H$1),data!$BW16,"")</f>
        <v/>
      </c>
      <c r="J16" s="17" t="str">
        <f ca="1">IF(data!$BX16=K$1,data!$BW16,"")</f>
        <v/>
      </c>
      <c r="K16" s="17" t="str">
        <f ca="1">IF(data!$BY16=K$1,data!$BW16,"")</f>
        <v/>
      </c>
      <c r="L16" s="17" t="str">
        <f ca="1">IF(OR(data!$BX16=K$1,data!$BY16=K$1),data!$BW16,"")</f>
        <v/>
      </c>
      <c r="M16" s="16" t="str">
        <f ca="1">IF(data!$BX16=N$1,data!$BW16,"")</f>
        <v/>
      </c>
      <c r="N16" s="16" t="str">
        <f ca="1">IF(data!$BY16=N$1,data!$BW16,"")</f>
        <v/>
      </c>
      <c r="O16" s="16" t="str">
        <f ca="1">IF(OR(data!$BX16=N$1,data!$BY16=N$1),data!$BW16,"")</f>
        <v/>
      </c>
      <c r="P16" s="17" t="str">
        <f ca="1">IF(data!$BX16=Q$1,data!$BW16,"")</f>
        <v/>
      </c>
      <c r="Q16" s="17" t="str">
        <f ca="1">IF(data!$BY16=Q$1,data!$BW16,"")</f>
        <v/>
      </c>
      <c r="R16" s="17" t="str">
        <f ca="1">IF(OR(data!$BX16=Q$1,data!$BY16=Q$1),data!$BW16,"")</f>
        <v/>
      </c>
      <c r="S16" s="16" t="str">
        <f ca="1">IF(data!$BX16=T$1,data!$BW16,"")</f>
        <v/>
      </c>
      <c r="T16" s="16" t="str">
        <f ca="1">IF(data!$BY16=T$1,data!$BW16,"")</f>
        <v/>
      </c>
      <c r="U16" s="16" t="str">
        <f ca="1">IF(OR(data!$BX16=T$1,data!$BY16=T$1),data!$BW16,"")</f>
        <v/>
      </c>
      <c r="V16" s="17" t="str">
        <f ca="1">IF(data!$BX16=W$1,data!$BW16,"")</f>
        <v/>
      </c>
      <c r="W16" s="17" t="str">
        <f ca="1">IF(data!$BY16=W$1,data!$BW16,"")</f>
        <v/>
      </c>
      <c r="X16" s="17" t="str">
        <f ca="1">IF(OR(data!$BX16=W$1,data!$BY16=W$1),data!$BW16,"")</f>
        <v/>
      </c>
      <c r="Y16" s="16" t="str">
        <f ca="1">IF(data!$BX16=Z$1,data!$BW16,"")</f>
        <v/>
      </c>
      <c r="Z16" s="16" t="str">
        <f ca="1">IF(data!$BY16=Z$1,data!$BW16,"")</f>
        <v/>
      </c>
      <c r="AA16" s="16" t="str">
        <f ca="1">IF(OR(data!$BX16=Z$1,data!$BY16=Z$1),data!$BW16,"")</f>
        <v/>
      </c>
      <c r="AB16" s="17" t="str">
        <f ca="1">IF(data!$BX16=AC$1,data!$BW16,"")</f>
        <v/>
      </c>
      <c r="AC16" s="17" t="str">
        <f ca="1">IF(data!$BY16=AC$1,data!$BW16,"")</f>
        <v/>
      </c>
      <c r="AD16" s="17" t="str">
        <f ca="1">IF(OR(data!$BX16=AC$1,data!$BY16=AC$1),data!$BW16,"")</f>
        <v/>
      </c>
      <c r="AE16" s="16" t="str">
        <f ca="1">IF(data!$BX16=AF$1,data!$BW16,"")</f>
        <v/>
      </c>
      <c r="AF16" s="16" t="str">
        <f ca="1">IF(data!$BY16=AF$1,data!$BW16,"")</f>
        <v/>
      </c>
      <c r="AG16" s="16" t="str">
        <f ca="1">IF(OR(data!$BX16=AF$1,data!$BY16=AF$1),data!$BW16,"")</f>
        <v/>
      </c>
      <c r="AH16" s="17" t="str">
        <f ca="1">IF(data!$BX16=AI$1,data!$BW16,"")</f>
        <v/>
      </c>
      <c r="AI16" s="17" t="str">
        <f ca="1">IF(data!$BY16=AI$1,data!$BW16,"")</f>
        <v/>
      </c>
      <c r="AJ16" s="17" t="str">
        <f ca="1">IF(OR(data!$BX16=AI$1,data!$BY16=AI$1),data!$BW16,"")</f>
        <v/>
      </c>
      <c r="AK16" s="16" t="str">
        <f ca="1">IF(data!$BX16=AL$1,data!$BW16,"")</f>
        <v/>
      </c>
      <c r="AL16" s="16" t="str">
        <f ca="1">IF(data!$BY16=AL$1,data!$BW16,"")</f>
        <v/>
      </c>
      <c r="AM16" s="16" t="str">
        <f ca="1">IF(OR(data!$BX16=AL$1,data!$BY16=AL$1),data!$BW16,"")</f>
        <v/>
      </c>
      <c r="AN16" s="17">
        <f ca="1">IF(data!$BX16=AO$1,data!$BW16,"")</f>
        <v>43319</v>
      </c>
      <c r="AO16" s="17" t="str">
        <f ca="1">IF(data!$BY16=AO$1,data!$BW16,"")</f>
        <v/>
      </c>
      <c r="AP16" s="17">
        <f ca="1">IF(OR(data!$BX16=AO$1,data!$BY16=AO$1),data!$BW16,"")</f>
        <v>43319</v>
      </c>
      <c r="AQ16" s="16" t="str">
        <f ca="1">IF(data!$BX16=AR$1,data!$BW16,"")</f>
        <v/>
      </c>
      <c r="AR16" s="16" t="str">
        <f ca="1">IF(data!$BY16=AR$1,data!$BW16,"")</f>
        <v/>
      </c>
      <c r="AS16" s="16" t="str">
        <f ca="1">IF(OR(data!$BX16=AR$1,data!$BY16=AR$1),data!$BW16,"")</f>
        <v/>
      </c>
      <c r="AT16" s="17" t="str">
        <f ca="1">IF(data!$BX16=AU$1,data!$BW16,"")</f>
        <v/>
      </c>
      <c r="AU16" s="17" t="str">
        <f ca="1">IF(data!$BY16=AU$1,data!$BW16,"")</f>
        <v/>
      </c>
      <c r="AV16" s="17" t="str">
        <f ca="1">IF(OR(data!$BX16=AU$1,data!$BY16=AU$1),data!$BW16,"")</f>
        <v/>
      </c>
      <c r="AW16" s="16" t="str">
        <f ca="1">IF(data!$BX16=AX$1,data!$BW16,"")</f>
        <v/>
      </c>
      <c r="AX16" s="16" t="str">
        <f ca="1">IF(data!$BY16=AX$1,data!$BW16,"")</f>
        <v/>
      </c>
      <c r="AY16" s="16" t="str">
        <f ca="1">IF(OR(data!$BX16=AX$1,data!$BY16=AX$1),data!$BW16,"")</f>
        <v/>
      </c>
      <c r="AZ16" s="17" t="str">
        <f ca="1">IF(data!$BX16=BA$1,data!$BW16,"")</f>
        <v/>
      </c>
      <c r="BA16" s="17" t="str">
        <f ca="1">IF(data!$BY16=BA$1,data!$BW16,"")</f>
        <v/>
      </c>
      <c r="BB16" s="17" t="str">
        <f ca="1">IF(OR(data!$BX16=BA$1,data!$BY16=BA$1),data!$BW16,"")</f>
        <v/>
      </c>
      <c r="BC16" s="16" t="str">
        <f ca="1">IF(data!$BX16=BD$1,data!$BW16,"")</f>
        <v/>
      </c>
      <c r="BD16" s="16" t="str">
        <f ca="1">IF(data!$BY16=BD$1,data!$BW16,"")</f>
        <v/>
      </c>
      <c r="BE16" s="16" t="str">
        <f ca="1">IF(OR(data!$BX16=BD$1,data!$BY16=BD$1),data!$BW16,"")</f>
        <v/>
      </c>
      <c r="BF16" s="17" t="str">
        <f ca="1">IF(data!$BX16=BG$1,data!$BW16,"")</f>
        <v/>
      </c>
      <c r="BG16" s="17" t="str">
        <f ca="1">IF(data!$BY16=BG$1,data!$BW16,"")</f>
        <v/>
      </c>
      <c r="BH16" s="17" t="str">
        <f ca="1">IF(OR(data!$BX16=BG$1,data!$BY16=BG$1),data!$BW16,"")</f>
        <v/>
      </c>
      <c r="BI16" s="16" t="str">
        <f ca="1">IF(data!$BX16=BJ$1,data!$BW16,"")</f>
        <v/>
      </c>
      <c r="BJ16" s="16" t="str">
        <f ca="1">IF(data!$BY16=BJ$1,data!$BW16,"")</f>
        <v/>
      </c>
      <c r="BK16" s="16" t="str">
        <f ca="1">IF(OR(data!$BX16=BJ$1,data!$BY16=BJ$1),data!$BW16,"")</f>
        <v/>
      </c>
      <c r="BL16" s="17" t="str">
        <f ca="1">IF(data!$BX16=BM$1,data!$BW16,"")</f>
        <v/>
      </c>
      <c r="BM16" s="17" t="str">
        <f ca="1">IF(data!$BY16=BM$1,data!$BW16,"")</f>
        <v/>
      </c>
      <c r="BN16" s="17" t="str">
        <f ca="1">IF(OR(data!$BX16=BM$1,data!$BY16=BM$1),data!$BW16,"")</f>
        <v/>
      </c>
      <c r="BO16" s="16" t="str">
        <f ca="1">IF(data!$BX16=BP$1,data!$BW16,"")</f>
        <v/>
      </c>
      <c r="BP16" s="16">
        <f ca="1">IF(data!$BY16=BP$1,data!$BW16,"")</f>
        <v>43319</v>
      </c>
      <c r="BQ16" s="16">
        <f ca="1">IF(OR(data!$BX16=BP$1,data!$BY16=BP$1),data!$BW16,"")</f>
        <v>43319</v>
      </c>
      <c r="BR16" s="17" t="str">
        <f ca="1">IF(data!$BX16=BS$1,data!$BW16,"")</f>
        <v/>
      </c>
      <c r="BS16" s="17" t="str">
        <f ca="1">IF(data!$BY16=BS$1,data!$BW16,"")</f>
        <v/>
      </c>
      <c r="BT16" s="17" t="str">
        <f ca="1">IF(OR(data!$BX16=BS$1,data!$BY16=BS$1),data!$BW16,"")</f>
        <v/>
      </c>
    </row>
    <row r="17" spans="1:72" s="11" customFormat="1" x14ac:dyDescent="0.25">
      <c r="A17" s="16">
        <f ca="1">IF(data!$BX17=B$1,data!$BW17,"")</f>
        <v>43323</v>
      </c>
      <c r="B17" s="16" t="str">
        <f ca="1">IF(data!$BY17=B$1,data!$BW17,"")</f>
        <v/>
      </c>
      <c r="C17" s="16">
        <f ca="1">IF(OR(data!$BX17=B$1,data!$BY17=B$1),data!$BW17,"")</f>
        <v>43323</v>
      </c>
      <c r="D17" s="17" t="str">
        <f ca="1">IF(data!$BX17=E$1,data!$BW17,"")</f>
        <v/>
      </c>
      <c r="E17" s="17" t="str">
        <f ca="1">IF(data!$BY17=E$1,data!$BW17,"")</f>
        <v/>
      </c>
      <c r="F17" s="17" t="str">
        <f ca="1">IF(OR(data!$BX17=E$1,data!$BY17=E$1),data!$BW17,"")</f>
        <v/>
      </c>
      <c r="G17" s="16" t="str">
        <f ca="1">IF(data!$BX17=H$1,data!$BW17,"")</f>
        <v/>
      </c>
      <c r="H17" s="16" t="str">
        <f ca="1">IF(data!$BY17=H$1,data!$BW17,"")</f>
        <v/>
      </c>
      <c r="I17" s="16" t="str">
        <f ca="1">IF(OR(data!$BX17=H$1,data!$BY17=H$1),data!$BW17,"")</f>
        <v/>
      </c>
      <c r="J17" s="17" t="str">
        <f ca="1">IF(data!$BX17=K$1,data!$BW17,"")</f>
        <v/>
      </c>
      <c r="K17" s="17" t="str">
        <f ca="1">IF(data!$BY17=K$1,data!$BW17,"")</f>
        <v/>
      </c>
      <c r="L17" s="17" t="str">
        <f ca="1">IF(OR(data!$BX17=K$1,data!$BY17=K$1),data!$BW17,"")</f>
        <v/>
      </c>
      <c r="M17" s="16" t="str">
        <f ca="1">IF(data!$BX17=N$1,data!$BW17,"")</f>
        <v/>
      </c>
      <c r="N17" s="16" t="str">
        <f ca="1">IF(data!$BY17=N$1,data!$BW17,"")</f>
        <v/>
      </c>
      <c r="O17" s="16" t="str">
        <f ca="1">IF(OR(data!$BX17=N$1,data!$BY17=N$1),data!$BW17,"")</f>
        <v/>
      </c>
      <c r="P17" s="17" t="str">
        <f ca="1">IF(data!$BX17=Q$1,data!$BW17,"")</f>
        <v/>
      </c>
      <c r="Q17" s="17" t="str">
        <f ca="1">IF(data!$BY17=Q$1,data!$BW17,"")</f>
        <v/>
      </c>
      <c r="R17" s="17" t="str">
        <f ca="1">IF(OR(data!$BX17=Q$1,data!$BY17=Q$1),data!$BW17,"")</f>
        <v/>
      </c>
      <c r="S17" s="16" t="str">
        <f ca="1">IF(data!$BX17=T$1,data!$BW17,"")</f>
        <v/>
      </c>
      <c r="T17" s="16" t="str">
        <f ca="1">IF(data!$BY17=T$1,data!$BW17,"")</f>
        <v/>
      </c>
      <c r="U17" s="16" t="str">
        <f ca="1">IF(OR(data!$BX17=T$1,data!$BY17=T$1),data!$BW17,"")</f>
        <v/>
      </c>
      <c r="V17" s="17" t="str">
        <f ca="1">IF(data!$BX17=W$1,data!$BW17,"")</f>
        <v/>
      </c>
      <c r="W17" s="17" t="str">
        <f ca="1">IF(data!$BY17=W$1,data!$BW17,"")</f>
        <v/>
      </c>
      <c r="X17" s="17" t="str">
        <f ca="1">IF(OR(data!$BX17=W$1,data!$BY17=W$1),data!$BW17,"")</f>
        <v/>
      </c>
      <c r="Y17" s="16" t="str">
        <f ca="1">IF(data!$BX17=Z$1,data!$BW17,"")</f>
        <v/>
      </c>
      <c r="Z17" s="16" t="str">
        <f ca="1">IF(data!$BY17=Z$1,data!$BW17,"")</f>
        <v/>
      </c>
      <c r="AA17" s="16" t="str">
        <f ca="1">IF(OR(data!$BX17=Z$1,data!$BY17=Z$1),data!$BW17,"")</f>
        <v/>
      </c>
      <c r="AB17" s="17" t="str">
        <f ca="1">IF(data!$BX17=AC$1,data!$BW17,"")</f>
        <v/>
      </c>
      <c r="AC17" s="17" t="str">
        <f ca="1">IF(data!$BY17=AC$1,data!$BW17,"")</f>
        <v/>
      </c>
      <c r="AD17" s="17" t="str">
        <f ca="1">IF(OR(data!$BX17=AC$1,data!$BY17=AC$1),data!$BW17,"")</f>
        <v/>
      </c>
      <c r="AE17" s="16" t="str">
        <f ca="1">IF(data!$BX17=AF$1,data!$BW17,"")</f>
        <v/>
      </c>
      <c r="AF17" s="16" t="str">
        <f ca="1">IF(data!$BY17=AF$1,data!$BW17,"")</f>
        <v/>
      </c>
      <c r="AG17" s="16" t="str">
        <f ca="1">IF(OR(data!$BX17=AF$1,data!$BY17=AF$1),data!$BW17,"")</f>
        <v/>
      </c>
      <c r="AH17" s="17" t="str">
        <f ca="1">IF(data!$BX17=AI$1,data!$BW17,"")</f>
        <v/>
      </c>
      <c r="AI17" s="17" t="str">
        <f ca="1">IF(data!$BY17=AI$1,data!$BW17,"")</f>
        <v/>
      </c>
      <c r="AJ17" s="17" t="str">
        <f ca="1">IF(OR(data!$BX17=AI$1,data!$BY17=AI$1),data!$BW17,"")</f>
        <v/>
      </c>
      <c r="AK17" s="16" t="str">
        <f ca="1">IF(data!$BX17=AL$1,data!$BW17,"")</f>
        <v/>
      </c>
      <c r="AL17" s="16" t="str">
        <f ca="1">IF(data!$BY17=AL$1,data!$BW17,"")</f>
        <v/>
      </c>
      <c r="AM17" s="16" t="str">
        <f ca="1">IF(OR(data!$BX17=AL$1,data!$BY17=AL$1),data!$BW17,"")</f>
        <v/>
      </c>
      <c r="AN17" s="17" t="str">
        <f ca="1">IF(data!$BX17=AO$1,data!$BW17,"")</f>
        <v/>
      </c>
      <c r="AO17" s="17" t="str">
        <f ca="1">IF(data!$BY17=AO$1,data!$BW17,"")</f>
        <v/>
      </c>
      <c r="AP17" s="17" t="str">
        <f ca="1">IF(OR(data!$BX17=AO$1,data!$BY17=AO$1),data!$BW17,"")</f>
        <v/>
      </c>
      <c r="AQ17" s="16" t="str">
        <f ca="1">IF(data!$BX17=AR$1,data!$BW17,"")</f>
        <v/>
      </c>
      <c r="AR17" s="16" t="str">
        <f ca="1">IF(data!$BY17=AR$1,data!$BW17,"")</f>
        <v/>
      </c>
      <c r="AS17" s="16" t="str">
        <f ca="1">IF(OR(data!$BX17=AR$1,data!$BY17=AR$1),data!$BW17,"")</f>
        <v/>
      </c>
      <c r="AT17" s="17" t="str">
        <f ca="1">IF(data!$BX17=AU$1,data!$BW17,"")</f>
        <v/>
      </c>
      <c r="AU17" s="17" t="str">
        <f ca="1">IF(data!$BY17=AU$1,data!$BW17,"")</f>
        <v/>
      </c>
      <c r="AV17" s="17" t="str">
        <f ca="1">IF(OR(data!$BX17=AU$1,data!$BY17=AU$1),data!$BW17,"")</f>
        <v/>
      </c>
      <c r="AW17" s="16" t="str">
        <f ca="1">IF(data!$BX17=AX$1,data!$BW17,"")</f>
        <v/>
      </c>
      <c r="AX17" s="16" t="str">
        <f ca="1">IF(data!$BY17=AX$1,data!$BW17,"")</f>
        <v/>
      </c>
      <c r="AY17" s="16" t="str">
        <f ca="1">IF(OR(data!$BX17=AX$1,data!$BY17=AX$1),data!$BW17,"")</f>
        <v/>
      </c>
      <c r="AZ17" s="17" t="str">
        <f ca="1">IF(data!$BX17=BA$1,data!$BW17,"")</f>
        <v/>
      </c>
      <c r="BA17" s="17" t="str">
        <f ca="1">IF(data!$BY17=BA$1,data!$BW17,"")</f>
        <v/>
      </c>
      <c r="BB17" s="17" t="str">
        <f ca="1">IF(OR(data!$BX17=BA$1,data!$BY17=BA$1),data!$BW17,"")</f>
        <v/>
      </c>
      <c r="BC17" s="16" t="str">
        <f ca="1">IF(data!$BX17=BD$1,data!$BW17,"")</f>
        <v/>
      </c>
      <c r="BD17" s="16" t="str">
        <f ca="1">IF(data!$BY17=BD$1,data!$BW17,"")</f>
        <v/>
      </c>
      <c r="BE17" s="16" t="str">
        <f ca="1">IF(OR(data!$BX17=BD$1,data!$BY17=BD$1),data!$BW17,"")</f>
        <v/>
      </c>
      <c r="BF17" s="17" t="str">
        <f ca="1">IF(data!$BX17=BG$1,data!$BW17,"")</f>
        <v/>
      </c>
      <c r="BG17" s="17" t="str">
        <f ca="1">IF(data!$BY17=BG$1,data!$BW17,"")</f>
        <v/>
      </c>
      <c r="BH17" s="17" t="str">
        <f ca="1">IF(OR(data!$BX17=BG$1,data!$BY17=BG$1),data!$BW17,"")</f>
        <v/>
      </c>
      <c r="BI17" s="16" t="str">
        <f ca="1">IF(data!$BX17=BJ$1,data!$BW17,"")</f>
        <v/>
      </c>
      <c r="BJ17" s="16" t="str">
        <f ca="1">IF(data!$BY17=BJ$1,data!$BW17,"")</f>
        <v/>
      </c>
      <c r="BK17" s="16" t="str">
        <f ca="1">IF(OR(data!$BX17=BJ$1,data!$BY17=BJ$1),data!$BW17,"")</f>
        <v/>
      </c>
      <c r="BL17" s="17" t="str">
        <f ca="1">IF(data!$BX17=BM$1,data!$BW17,"")</f>
        <v/>
      </c>
      <c r="BM17" s="17" t="str">
        <f ca="1">IF(data!$BY17=BM$1,data!$BW17,"")</f>
        <v/>
      </c>
      <c r="BN17" s="17" t="str">
        <f ca="1">IF(OR(data!$BX17=BM$1,data!$BY17=BM$1),data!$BW17,"")</f>
        <v/>
      </c>
      <c r="BO17" s="16" t="str">
        <f ca="1">IF(data!$BX17=BP$1,data!$BW17,"")</f>
        <v/>
      </c>
      <c r="BP17" s="16" t="str">
        <f ca="1">IF(data!$BY17=BP$1,data!$BW17,"")</f>
        <v/>
      </c>
      <c r="BQ17" s="16" t="str">
        <f ca="1">IF(OR(data!$BX17=BP$1,data!$BY17=BP$1),data!$BW17,"")</f>
        <v/>
      </c>
      <c r="BR17" s="17" t="str">
        <f ca="1">IF(data!$BX17=BS$1,data!$BW17,"")</f>
        <v/>
      </c>
      <c r="BS17" s="17">
        <f ca="1">IF(data!$BY17=BS$1,data!$BW17,"")</f>
        <v>43323</v>
      </c>
      <c r="BT17" s="17">
        <f ca="1">IF(OR(data!$BX17=BS$1,data!$BY17=BS$1),data!$BW17,"")</f>
        <v>43323</v>
      </c>
    </row>
    <row r="18" spans="1:72" s="11" customFormat="1" x14ac:dyDescent="0.25">
      <c r="A18" s="16" t="str">
        <f ca="1">IF(data!$BX18=B$1,data!$BW18,"")</f>
        <v/>
      </c>
      <c r="B18" s="16" t="str">
        <f ca="1">IF(data!$BY18=B$1,data!$BW18,"")</f>
        <v/>
      </c>
      <c r="C18" s="16" t="str">
        <f ca="1">IF(OR(data!$BX18=B$1,data!$BY18=B$1),data!$BW18,"")</f>
        <v/>
      </c>
      <c r="D18" s="17" t="str">
        <f ca="1">IF(data!$BX18=E$1,data!$BW18,"")</f>
        <v/>
      </c>
      <c r="E18" s="17" t="str">
        <f ca="1">IF(data!$BY18=E$1,data!$BW18,"")</f>
        <v/>
      </c>
      <c r="F18" s="17" t="str">
        <f ca="1">IF(OR(data!$BX18=E$1,data!$BY18=E$1),data!$BW18,"")</f>
        <v/>
      </c>
      <c r="G18" s="16">
        <f ca="1">IF(data!$BX18=H$1,data!$BW18,"")</f>
        <v>43323</v>
      </c>
      <c r="H18" s="16" t="str">
        <f ca="1">IF(data!$BY18=H$1,data!$BW18,"")</f>
        <v/>
      </c>
      <c r="I18" s="16">
        <f ca="1">IF(OR(data!$BX18=H$1,data!$BY18=H$1),data!$BW18,"")</f>
        <v>43323</v>
      </c>
      <c r="J18" s="17" t="str">
        <f ca="1">IF(data!$BX18=K$1,data!$BW18,"")</f>
        <v/>
      </c>
      <c r="K18" s="17" t="str">
        <f ca="1">IF(data!$BY18=K$1,data!$BW18,"")</f>
        <v/>
      </c>
      <c r="L18" s="17" t="str">
        <f ca="1">IF(OR(data!$BX18=K$1,data!$BY18=K$1),data!$BW18,"")</f>
        <v/>
      </c>
      <c r="M18" s="16" t="str">
        <f ca="1">IF(data!$BX18=N$1,data!$BW18,"")</f>
        <v/>
      </c>
      <c r="N18" s="16" t="str">
        <f ca="1">IF(data!$BY18=N$1,data!$BW18,"")</f>
        <v/>
      </c>
      <c r="O18" s="16" t="str">
        <f ca="1">IF(OR(data!$BX18=N$1,data!$BY18=N$1),data!$BW18,"")</f>
        <v/>
      </c>
      <c r="P18" s="17" t="str">
        <f ca="1">IF(data!$BX18=Q$1,data!$BW18,"")</f>
        <v/>
      </c>
      <c r="Q18" s="17" t="str">
        <f ca="1">IF(data!$BY18=Q$1,data!$BW18,"")</f>
        <v/>
      </c>
      <c r="R18" s="17" t="str">
        <f ca="1">IF(OR(data!$BX18=Q$1,data!$BY18=Q$1),data!$BW18,"")</f>
        <v/>
      </c>
      <c r="S18" s="16" t="str">
        <f ca="1">IF(data!$BX18=T$1,data!$BW18,"")</f>
        <v/>
      </c>
      <c r="T18" s="16" t="str">
        <f ca="1">IF(data!$BY18=T$1,data!$BW18,"")</f>
        <v/>
      </c>
      <c r="U18" s="16" t="str">
        <f ca="1">IF(OR(data!$BX18=T$1,data!$BY18=T$1),data!$BW18,"")</f>
        <v/>
      </c>
      <c r="V18" s="17" t="str">
        <f ca="1">IF(data!$BX18=W$1,data!$BW18,"")</f>
        <v/>
      </c>
      <c r="W18" s="17" t="str">
        <f ca="1">IF(data!$BY18=W$1,data!$BW18,"")</f>
        <v/>
      </c>
      <c r="X18" s="17" t="str">
        <f ca="1">IF(OR(data!$BX18=W$1,data!$BY18=W$1),data!$BW18,"")</f>
        <v/>
      </c>
      <c r="Y18" s="16" t="str">
        <f ca="1">IF(data!$BX18=Z$1,data!$BW18,"")</f>
        <v/>
      </c>
      <c r="Z18" s="16" t="str">
        <f ca="1">IF(data!$BY18=Z$1,data!$BW18,"")</f>
        <v/>
      </c>
      <c r="AA18" s="16" t="str">
        <f ca="1">IF(OR(data!$BX18=Z$1,data!$BY18=Z$1),data!$BW18,"")</f>
        <v/>
      </c>
      <c r="AB18" s="17" t="str">
        <f ca="1">IF(data!$BX18=AC$1,data!$BW18,"")</f>
        <v/>
      </c>
      <c r="AC18" s="17" t="str">
        <f ca="1">IF(data!$BY18=AC$1,data!$BW18,"")</f>
        <v/>
      </c>
      <c r="AD18" s="17" t="str">
        <f ca="1">IF(OR(data!$BX18=AC$1,data!$BY18=AC$1),data!$BW18,"")</f>
        <v/>
      </c>
      <c r="AE18" s="16" t="str">
        <f ca="1">IF(data!$BX18=AF$1,data!$BW18,"")</f>
        <v/>
      </c>
      <c r="AF18" s="16" t="str">
        <f ca="1">IF(data!$BY18=AF$1,data!$BW18,"")</f>
        <v/>
      </c>
      <c r="AG18" s="16" t="str">
        <f ca="1">IF(OR(data!$BX18=AF$1,data!$BY18=AF$1),data!$BW18,"")</f>
        <v/>
      </c>
      <c r="AH18" s="17" t="str">
        <f ca="1">IF(data!$BX18=AI$1,data!$BW18,"")</f>
        <v/>
      </c>
      <c r="AI18" s="17">
        <f ca="1">IF(data!$BY18=AI$1,data!$BW18,"")</f>
        <v>43323</v>
      </c>
      <c r="AJ18" s="17">
        <f ca="1">IF(OR(data!$BX18=AI$1,data!$BY18=AI$1),data!$BW18,"")</f>
        <v>43323</v>
      </c>
      <c r="AK18" s="16" t="str">
        <f ca="1">IF(data!$BX18=AL$1,data!$BW18,"")</f>
        <v/>
      </c>
      <c r="AL18" s="16" t="str">
        <f ca="1">IF(data!$BY18=AL$1,data!$BW18,"")</f>
        <v/>
      </c>
      <c r="AM18" s="16" t="str">
        <f ca="1">IF(OR(data!$BX18=AL$1,data!$BY18=AL$1),data!$BW18,"")</f>
        <v/>
      </c>
      <c r="AN18" s="17" t="str">
        <f ca="1">IF(data!$BX18=AO$1,data!$BW18,"")</f>
        <v/>
      </c>
      <c r="AO18" s="17" t="str">
        <f ca="1">IF(data!$BY18=AO$1,data!$BW18,"")</f>
        <v/>
      </c>
      <c r="AP18" s="17" t="str">
        <f ca="1">IF(OR(data!$BX18=AO$1,data!$BY18=AO$1),data!$BW18,"")</f>
        <v/>
      </c>
      <c r="AQ18" s="16" t="str">
        <f ca="1">IF(data!$BX18=AR$1,data!$BW18,"")</f>
        <v/>
      </c>
      <c r="AR18" s="16" t="str">
        <f ca="1">IF(data!$BY18=AR$1,data!$BW18,"")</f>
        <v/>
      </c>
      <c r="AS18" s="16" t="str">
        <f ca="1">IF(OR(data!$BX18=AR$1,data!$BY18=AR$1),data!$BW18,"")</f>
        <v/>
      </c>
      <c r="AT18" s="17" t="str">
        <f ca="1">IF(data!$BX18=AU$1,data!$BW18,"")</f>
        <v/>
      </c>
      <c r="AU18" s="17" t="str">
        <f ca="1">IF(data!$BY18=AU$1,data!$BW18,"")</f>
        <v/>
      </c>
      <c r="AV18" s="17" t="str">
        <f ca="1">IF(OR(data!$BX18=AU$1,data!$BY18=AU$1),data!$BW18,"")</f>
        <v/>
      </c>
      <c r="AW18" s="16" t="str">
        <f ca="1">IF(data!$BX18=AX$1,data!$BW18,"")</f>
        <v/>
      </c>
      <c r="AX18" s="16" t="str">
        <f ca="1">IF(data!$BY18=AX$1,data!$BW18,"")</f>
        <v/>
      </c>
      <c r="AY18" s="16" t="str">
        <f ca="1">IF(OR(data!$BX18=AX$1,data!$BY18=AX$1),data!$BW18,"")</f>
        <v/>
      </c>
      <c r="AZ18" s="17" t="str">
        <f ca="1">IF(data!$BX18=BA$1,data!$BW18,"")</f>
        <v/>
      </c>
      <c r="BA18" s="17" t="str">
        <f ca="1">IF(data!$BY18=BA$1,data!$BW18,"")</f>
        <v/>
      </c>
      <c r="BB18" s="17" t="str">
        <f ca="1">IF(OR(data!$BX18=BA$1,data!$BY18=BA$1),data!$BW18,"")</f>
        <v/>
      </c>
      <c r="BC18" s="16" t="str">
        <f ca="1">IF(data!$BX18=BD$1,data!$BW18,"")</f>
        <v/>
      </c>
      <c r="BD18" s="16" t="str">
        <f ca="1">IF(data!$BY18=BD$1,data!$BW18,"")</f>
        <v/>
      </c>
      <c r="BE18" s="16" t="str">
        <f ca="1">IF(OR(data!$BX18=BD$1,data!$BY18=BD$1),data!$BW18,"")</f>
        <v/>
      </c>
      <c r="BF18" s="17" t="str">
        <f ca="1">IF(data!$BX18=BG$1,data!$BW18,"")</f>
        <v/>
      </c>
      <c r="BG18" s="17" t="str">
        <f ca="1">IF(data!$BY18=BG$1,data!$BW18,"")</f>
        <v/>
      </c>
      <c r="BH18" s="17" t="str">
        <f ca="1">IF(OR(data!$BX18=BG$1,data!$BY18=BG$1),data!$BW18,"")</f>
        <v/>
      </c>
      <c r="BI18" s="16" t="str">
        <f ca="1">IF(data!$BX18=BJ$1,data!$BW18,"")</f>
        <v/>
      </c>
      <c r="BJ18" s="16" t="str">
        <f ca="1">IF(data!$BY18=BJ$1,data!$BW18,"")</f>
        <v/>
      </c>
      <c r="BK18" s="16" t="str">
        <f ca="1">IF(OR(data!$BX18=BJ$1,data!$BY18=BJ$1),data!$BW18,"")</f>
        <v/>
      </c>
      <c r="BL18" s="17" t="str">
        <f ca="1">IF(data!$BX18=BM$1,data!$BW18,"")</f>
        <v/>
      </c>
      <c r="BM18" s="17" t="str">
        <f ca="1">IF(data!$BY18=BM$1,data!$BW18,"")</f>
        <v/>
      </c>
      <c r="BN18" s="17" t="str">
        <f ca="1">IF(OR(data!$BX18=BM$1,data!$BY18=BM$1),data!$BW18,"")</f>
        <v/>
      </c>
      <c r="BO18" s="16" t="str">
        <f ca="1">IF(data!$BX18=BP$1,data!$BW18,"")</f>
        <v/>
      </c>
      <c r="BP18" s="16" t="str">
        <f ca="1">IF(data!$BY18=BP$1,data!$BW18,"")</f>
        <v/>
      </c>
      <c r="BQ18" s="16" t="str">
        <f ca="1">IF(OR(data!$BX18=BP$1,data!$BY18=BP$1),data!$BW18,"")</f>
        <v/>
      </c>
      <c r="BR18" s="17" t="str">
        <f ca="1">IF(data!$BX18=BS$1,data!$BW18,"")</f>
        <v/>
      </c>
      <c r="BS18" s="17" t="str">
        <f ca="1">IF(data!$BY18=BS$1,data!$BW18,"")</f>
        <v/>
      </c>
      <c r="BT18" s="17" t="str">
        <f ca="1">IF(OR(data!$BX18=BS$1,data!$BY18=BS$1),data!$BW18,"")</f>
        <v/>
      </c>
    </row>
    <row r="19" spans="1:72" s="11" customFormat="1" x14ac:dyDescent="0.25">
      <c r="A19" s="16" t="str">
        <f ca="1">IF(data!$BX19=B$1,data!$BW19,"")</f>
        <v/>
      </c>
      <c r="B19" s="16" t="str">
        <f ca="1">IF(data!$BY19=B$1,data!$BW19,"")</f>
        <v/>
      </c>
      <c r="C19" s="16" t="str">
        <f ca="1">IF(OR(data!$BX19=B$1,data!$BY19=B$1),data!$BW19,"")</f>
        <v/>
      </c>
      <c r="D19" s="17" t="str">
        <f ca="1">IF(data!$BX19=E$1,data!$BW19,"")</f>
        <v/>
      </c>
      <c r="E19" s="17" t="str">
        <f ca="1">IF(data!$BY19=E$1,data!$BW19,"")</f>
        <v/>
      </c>
      <c r="F19" s="17" t="str">
        <f ca="1">IF(OR(data!$BX19=E$1,data!$BY19=E$1),data!$BW19,"")</f>
        <v/>
      </c>
      <c r="G19" s="16" t="str">
        <f ca="1">IF(data!$BX19=H$1,data!$BW19,"")</f>
        <v/>
      </c>
      <c r="H19" s="16" t="str">
        <f ca="1">IF(data!$BY19=H$1,data!$BW19,"")</f>
        <v/>
      </c>
      <c r="I19" s="16" t="str">
        <f ca="1">IF(OR(data!$BX19=H$1,data!$BY19=H$1),data!$BW19,"")</f>
        <v/>
      </c>
      <c r="J19" s="17">
        <f ca="1">IF(data!$BX19=K$1,data!$BW19,"")</f>
        <v>43323</v>
      </c>
      <c r="K19" s="17" t="str">
        <f ca="1">IF(data!$BY19=K$1,data!$BW19,"")</f>
        <v/>
      </c>
      <c r="L19" s="17">
        <f ca="1">IF(OR(data!$BX19=K$1,data!$BY19=K$1),data!$BW19,"")</f>
        <v>43323</v>
      </c>
      <c r="M19" s="16" t="str">
        <f ca="1">IF(data!$BX19=N$1,data!$BW19,"")</f>
        <v/>
      </c>
      <c r="N19" s="16" t="str">
        <f ca="1">IF(data!$BY19=N$1,data!$BW19,"")</f>
        <v/>
      </c>
      <c r="O19" s="16" t="str">
        <f ca="1">IF(OR(data!$BX19=N$1,data!$BY19=N$1),data!$BW19,"")</f>
        <v/>
      </c>
      <c r="P19" s="17" t="str">
        <f ca="1">IF(data!$BX19=Q$1,data!$BW19,"")</f>
        <v/>
      </c>
      <c r="Q19" s="17">
        <f ca="1">IF(data!$BY19=Q$1,data!$BW19,"")</f>
        <v>43323</v>
      </c>
      <c r="R19" s="17">
        <f ca="1">IF(OR(data!$BX19=Q$1,data!$BY19=Q$1),data!$BW19,"")</f>
        <v>43323</v>
      </c>
      <c r="S19" s="16" t="str">
        <f ca="1">IF(data!$BX19=T$1,data!$BW19,"")</f>
        <v/>
      </c>
      <c r="T19" s="16" t="str">
        <f ca="1">IF(data!$BY19=T$1,data!$BW19,"")</f>
        <v/>
      </c>
      <c r="U19" s="16" t="str">
        <f ca="1">IF(OR(data!$BX19=T$1,data!$BY19=T$1),data!$BW19,"")</f>
        <v/>
      </c>
      <c r="V19" s="17" t="str">
        <f ca="1">IF(data!$BX19=W$1,data!$BW19,"")</f>
        <v/>
      </c>
      <c r="W19" s="17" t="str">
        <f ca="1">IF(data!$BY19=W$1,data!$BW19,"")</f>
        <v/>
      </c>
      <c r="X19" s="17" t="str">
        <f ca="1">IF(OR(data!$BX19=W$1,data!$BY19=W$1),data!$BW19,"")</f>
        <v/>
      </c>
      <c r="Y19" s="16" t="str">
        <f ca="1">IF(data!$BX19=Z$1,data!$BW19,"")</f>
        <v/>
      </c>
      <c r="Z19" s="16" t="str">
        <f ca="1">IF(data!$BY19=Z$1,data!$BW19,"")</f>
        <v/>
      </c>
      <c r="AA19" s="16" t="str">
        <f ca="1">IF(OR(data!$BX19=Z$1,data!$BY19=Z$1),data!$BW19,"")</f>
        <v/>
      </c>
      <c r="AB19" s="17" t="str">
        <f ca="1">IF(data!$BX19=AC$1,data!$BW19,"")</f>
        <v/>
      </c>
      <c r="AC19" s="17" t="str">
        <f ca="1">IF(data!$BY19=AC$1,data!$BW19,"")</f>
        <v/>
      </c>
      <c r="AD19" s="17" t="str">
        <f ca="1">IF(OR(data!$BX19=AC$1,data!$BY19=AC$1),data!$BW19,"")</f>
        <v/>
      </c>
      <c r="AE19" s="16" t="str">
        <f ca="1">IF(data!$BX19=AF$1,data!$BW19,"")</f>
        <v/>
      </c>
      <c r="AF19" s="16" t="str">
        <f ca="1">IF(data!$BY19=AF$1,data!$BW19,"")</f>
        <v/>
      </c>
      <c r="AG19" s="16" t="str">
        <f ca="1">IF(OR(data!$BX19=AF$1,data!$BY19=AF$1),data!$BW19,"")</f>
        <v/>
      </c>
      <c r="AH19" s="17" t="str">
        <f ca="1">IF(data!$BX19=AI$1,data!$BW19,"")</f>
        <v/>
      </c>
      <c r="AI19" s="17" t="str">
        <f ca="1">IF(data!$BY19=AI$1,data!$BW19,"")</f>
        <v/>
      </c>
      <c r="AJ19" s="17" t="str">
        <f ca="1">IF(OR(data!$BX19=AI$1,data!$BY19=AI$1),data!$BW19,"")</f>
        <v/>
      </c>
      <c r="AK19" s="16" t="str">
        <f ca="1">IF(data!$BX19=AL$1,data!$BW19,"")</f>
        <v/>
      </c>
      <c r="AL19" s="16" t="str">
        <f ca="1">IF(data!$BY19=AL$1,data!$BW19,"")</f>
        <v/>
      </c>
      <c r="AM19" s="16" t="str">
        <f ca="1">IF(OR(data!$BX19=AL$1,data!$BY19=AL$1),data!$BW19,"")</f>
        <v/>
      </c>
      <c r="AN19" s="17" t="str">
        <f ca="1">IF(data!$BX19=AO$1,data!$BW19,"")</f>
        <v/>
      </c>
      <c r="AO19" s="17" t="str">
        <f ca="1">IF(data!$BY19=AO$1,data!$BW19,"")</f>
        <v/>
      </c>
      <c r="AP19" s="17" t="str">
        <f ca="1">IF(OR(data!$BX19=AO$1,data!$BY19=AO$1),data!$BW19,"")</f>
        <v/>
      </c>
      <c r="AQ19" s="16" t="str">
        <f ca="1">IF(data!$BX19=AR$1,data!$BW19,"")</f>
        <v/>
      </c>
      <c r="AR19" s="16" t="str">
        <f ca="1">IF(data!$BY19=AR$1,data!$BW19,"")</f>
        <v/>
      </c>
      <c r="AS19" s="16" t="str">
        <f ca="1">IF(OR(data!$BX19=AR$1,data!$BY19=AR$1),data!$BW19,"")</f>
        <v/>
      </c>
      <c r="AT19" s="17" t="str">
        <f ca="1">IF(data!$BX19=AU$1,data!$BW19,"")</f>
        <v/>
      </c>
      <c r="AU19" s="17" t="str">
        <f ca="1">IF(data!$BY19=AU$1,data!$BW19,"")</f>
        <v/>
      </c>
      <c r="AV19" s="17" t="str">
        <f ca="1">IF(OR(data!$BX19=AU$1,data!$BY19=AU$1),data!$BW19,"")</f>
        <v/>
      </c>
      <c r="AW19" s="16" t="str">
        <f ca="1">IF(data!$BX19=AX$1,data!$BW19,"")</f>
        <v/>
      </c>
      <c r="AX19" s="16" t="str">
        <f ca="1">IF(data!$BY19=AX$1,data!$BW19,"")</f>
        <v/>
      </c>
      <c r="AY19" s="16" t="str">
        <f ca="1">IF(OR(data!$BX19=AX$1,data!$BY19=AX$1),data!$BW19,"")</f>
        <v/>
      </c>
      <c r="AZ19" s="17" t="str">
        <f ca="1">IF(data!$BX19=BA$1,data!$BW19,"")</f>
        <v/>
      </c>
      <c r="BA19" s="17" t="str">
        <f ca="1">IF(data!$BY19=BA$1,data!$BW19,"")</f>
        <v/>
      </c>
      <c r="BB19" s="17" t="str">
        <f ca="1">IF(OR(data!$BX19=BA$1,data!$BY19=BA$1),data!$BW19,"")</f>
        <v/>
      </c>
      <c r="BC19" s="16" t="str">
        <f ca="1">IF(data!$BX19=BD$1,data!$BW19,"")</f>
        <v/>
      </c>
      <c r="BD19" s="16" t="str">
        <f ca="1">IF(data!$BY19=BD$1,data!$BW19,"")</f>
        <v/>
      </c>
      <c r="BE19" s="16" t="str">
        <f ca="1">IF(OR(data!$BX19=BD$1,data!$BY19=BD$1),data!$BW19,"")</f>
        <v/>
      </c>
      <c r="BF19" s="17" t="str">
        <f ca="1">IF(data!$BX19=BG$1,data!$BW19,"")</f>
        <v/>
      </c>
      <c r="BG19" s="17" t="str">
        <f ca="1">IF(data!$BY19=BG$1,data!$BW19,"")</f>
        <v/>
      </c>
      <c r="BH19" s="17" t="str">
        <f ca="1">IF(OR(data!$BX19=BG$1,data!$BY19=BG$1),data!$BW19,"")</f>
        <v/>
      </c>
      <c r="BI19" s="16" t="str">
        <f ca="1">IF(data!$BX19=BJ$1,data!$BW19,"")</f>
        <v/>
      </c>
      <c r="BJ19" s="16" t="str">
        <f ca="1">IF(data!$BY19=BJ$1,data!$BW19,"")</f>
        <v/>
      </c>
      <c r="BK19" s="16" t="str">
        <f ca="1">IF(OR(data!$BX19=BJ$1,data!$BY19=BJ$1),data!$BW19,"")</f>
        <v/>
      </c>
      <c r="BL19" s="17" t="str">
        <f ca="1">IF(data!$BX19=BM$1,data!$BW19,"")</f>
        <v/>
      </c>
      <c r="BM19" s="17" t="str">
        <f ca="1">IF(data!$BY19=BM$1,data!$BW19,"")</f>
        <v/>
      </c>
      <c r="BN19" s="17" t="str">
        <f ca="1">IF(OR(data!$BX19=BM$1,data!$BY19=BM$1),data!$BW19,"")</f>
        <v/>
      </c>
      <c r="BO19" s="16" t="str">
        <f ca="1">IF(data!$BX19=BP$1,data!$BW19,"")</f>
        <v/>
      </c>
      <c r="BP19" s="16" t="str">
        <f ca="1">IF(data!$BY19=BP$1,data!$BW19,"")</f>
        <v/>
      </c>
      <c r="BQ19" s="16" t="str">
        <f ca="1">IF(OR(data!$BX19=BP$1,data!$BY19=BP$1),data!$BW19,"")</f>
        <v/>
      </c>
      <c r="BR19" s="17" t="str">
        <f ca="1">IF(data!$BX19=BS$1,data!$BW19,"")</f>
        <v/>
      </c>
      <c r="BS19" s="17" t="str">
        <f ca="1">IF(data!$BY19=BS$1,data!$BW19,"")</f>
        <v/>
      </c>
      <c r="BT19" s="17" t="str">
        <f ca="1">IF(OR(data!$BX19=BS$1,data!$BY19=BS$1),data!$BW19,"")</f>
        <v/>
      </c>
    </row>
    <row r="20" spans="1:72" s="11" customFormat="1" x14ac:dyDescent="0.25">
      <c r="A20" s="16" t="str">
        <f ca="1">IF(data!$BX20=B$1,data!$BW20,"")</f>
        <v/>
      </c>
      <c r="B20" s="16" t="str">
        <f ca="1">IF(data!$BY20=B$1,data!$BW20,"")</f>
        <v/>
      </c>
      <c r="C20" s="16" t="str">
        <f ca="1">IF(OR(data!$BX20=B$1,data!$BY20=B$1),data!$BW20,"")</f>
        <v/>
      </c>
      <c r="D20" s="17" t="str">
        <f ca="1">IF(data!$BX20=E$1,data!$BW20,"")</f>
        <v/>
      </c>
      <c r="E20" s="17" t="str">
        <f ca="1">IF(data!$BY20=E$1,data!$BW20,"")</f>
        <v/>
      </c>
      <c r="F20" s="17" t="str">
        <f ca="1">IF(OR(data!$BX20=E$1,data!$BY20=E$1),data!$BW20,"")</f>
        <v/>
      </c>
      <c r="G20" s="16" t="str">
        <f ca="1">IF(data!$BX20=H$1,data!$BW20,"")</f>
        <v/>
      </c>
      <c r="H20" s="16" t="str">
        <f ca="1">IF(data!$BY20=H$1,data!$BW20,"")</f>
        <v/>
      </c>
      <c r="I20" s="16" t="str">
        <f ca="1">IF(OR(data!$BX20=H$1,data!$BY20=H$1),data!$BW20,"")</f>
        <v/>
      </c>
      <c r="J20" s="17" t="str">
        <f ca="1">IF(data!$BX20=K$1,data!$BW20,"")</f>
        <v/>
      </c>
      <c r="K20" s="17" t="str">
        <f ca="1">IF(data!$BY20=K$1,data!$BW20,"")</f>
        <v/>
      </c>
      <c r="L20" s="17" t="str">
        <f ca="1">IF(OR(data!$BX20=K$1,data!$BY20=K$1),data!$BW20,"")</f>
        <v/>
      </c>
      <c r="M20" s="16" t="str">
        <f ca="1">IF(data!$BX20=N$1,data!$BW20,"")</f>
        <v/>
      </c>
      <c r="N20" s="16" t="str">
        <f ca="1">IF(data!$BY20=N$1,data!$BW20,"")</f>
        <v/>
      </c>
      <c r="O20" s="16" t="str">
        <f ca="1">IF(OR(data!$BX20=N$1,data!$BY20=N$1),data!$BW20,"")</f>
        <v/>
      </c>
      <c r="P20" s="17" t="str">
        <f ca="1">IF(data!$BX20=Q$1,data!$BW20,"")</f>
        <v/>
      </c>
      <c r="Q20" s="17" t="str">
        <f ca="1">IF(data!$BY20=Q$1,data!$BW20,"")</f>
        <v/>
      </c>
      <c r="R20" s="17" t="str">
        <f ca="1">IF(OR(data!$BX20=Q$1,data!$BY20=Q$1),data!$BW20,"")</f>
        <v/>
      </c>
      <c r="S20" s="16">
        <f ca="1">IF(data!$BX20=T$1,data!$BW20,"")</f>
        <v>43323</v>
      </c>
      <c r="T20" s="16" t="str">
        <f ca="1">IF(data!$BY20=T$1,data!$BW20,"")</f>
        <v/>
      </c>
      <c r="U20" s="16">
        <f ca="1">IF(OR(data!$BX20=T$1,data!$BY20=T$1),data!$BW20,"")</f>
        <v>43323</v>
      </c>
      <c r="V20" s="17" t="str">
        <f ca="1">IF(data!$BX20=W$1,data!$BW20,"")</f>
        <v/>
      </c>
      <c r="W20" s="17" t="str">
        <f ca="1">IF(data!$BY20=W$1,data!$BW20,"")</f>
        <v/>
      </c>
      <c r="X20" s="17" t="str">
        <f ca="1">IF(OR(data!$BX20=W$1,data!$BY20=W$1),data!$BW20,"")</f>
        <v/>
      </c>
      <c r="Y20" s="16" t="str">
        <f ca="1">IF(data!$BX20=Z$1,data!$BW20,"")</f>
        <v/>
      </c>
      <c r="Z20" s="16" t="str">
        <f ca="1">IF(data!$BY20=Z$1,data!$BW20,"")</f>
        <v/>
      </c>
      <c r="AA20" s="16" t="str">
        <f ca="1">IF(OR(data!$BX20=Z$1,data!$BY20=Z$1),data!$BW20,"")</f>
        <v/>
      </c>
      <c r="AB20" s="17" t="str">
        <f ca="1">IF(data!$BX20=AC$1,data!$BW20,"")</f>
        <v/>
      </c>
      <c r="AC20" s="17">
        <f ca="1">IF(data!$BY20=AC$1,data!$BW20,"")</f>
        <v>43323</v>
      </c>
      <c r="AD20" s="17">
        <f ca="1">IF(OR(data!$BX20=AC$1,data!$BY20=AC$1),data!$BW20,"")</f>
        <v>43323</v>
      </c>
      <c r="AE20" s="16" t="str">
        <f ca="1">IF(data!$BX20=AF$1,data!$BW20,"")</f>
        <v/>
      </c>
      <c r="AF20" s="16" t="str">
        <f ca="1">IF(data!$BY20=AF$1,data!$BW20,"")</f>
        <v/>
      </c>
      <c r="AG20" s="16" t="str">
        <f ca="1">IF(OR(data!$BX20=AF$1,data!$BY20=AF$1),data!$BW20,"")</f>
        <v/>
      </c>
      <c r="AH20" s="17" t="str">
        <f ca="1">IF(data!$BX20=AI$1,data!$BW20,"")</f>
        <v/>
      </c>
      <c r="AI20" s="17" t="str">
        <f ca="1">IF(data!$BY20=AI$1,data!$BW20,"")</f>
        <v/>
      </c>
      <c r="AJ20" s="17" t="str">
        <f ca="1">IF(OR(data!$BX20=AI$1,data!$BY20=AI$1),data!$BW20,"")</f>
        <v/>
      </c>
      <c r="AK20" s="16" t="str">
        <f ca="1">IF(data!$BX20=AL$1,data!$BW20,"")</f>
        <v/>
      </c>
      <c r="AL20" s="16" t="str">
        <f ca="1">IF(data!$BY20=AL$1,data!$BW20,"")</f>
        <v/>
      </c>
      <c r="AM20" s="16" t="str">
        <f ca="1">IF(OR(data!$BX20=AL$1,data!$BY20=AL$1),data!$BW20,"")</f>
        <v/>
      </c>
      <c r="AN20" s="17" t="str">
        <f ca="1">IF(data!$BX20=AO$1,data!$BW20,"")</f>
        <v/>
      </c>
      <c r="AO20" s="17" t="str">
        <f ca="1">IF(data!$BY20=AO$1,data!$BW20,"")</f>
        <v/>
      </c>
      <c r="AP20" s="17" t="str">
        <f ca="1">IF(OR(data!$BX20=AO$1,data!$BY20=AO$1),data!$BW20,"")</f>
        <v/>
      </c>
      <c r="AQ20" s="16" t="str">
        <f ca="1">IF(data!$BX20=AR$1,data!$BW20,"")</f>
        <v/>
      </c>
      <c r="AR20" s="16" t="str">
        <f ca="1">IF(data!$BY20=AR$1,data!$BW20,"")</f>
        <v/>
      </c>
      <c r="AS20" s="16" t="str">
        <f ca="1">IF(OR(data!$BX20=AR$1,data!$BY20=AR$1),data!$BW20,"")</f>
        <v/>
      </c>
      <c r="AT20" s="17" t="str">
        <f ca="1">IF(data!$BX20=AU$1,data!$BW20,"")</f>
        <v/>
      </c>
      <c r="AU20" s="17" t="str">
        <f ca="1">IF(data!$BY20=AU$1,data!$BW20,"")</f>
        <v/>
      </c>
      <c r="AV20" s="17" t="str">
        <f ca="1">IF(OR(data!$BX20=AU$1,data!$BY20=AU$1),data!$BW20,"")</f>
        <v/>
      </c>
      <c r="AW20" s="16" t="str">
        <f ca="1">IF(data!$BX20=AX$1,data!$BW20,"")</f>
        <v/>
      </c>
      <c r="AX20" s="16" t="str">
        <f ca="1">IF(data!$BY20=AX$1,data!$BW20,"")</f>
        <v/>
      </c>
      <c r="AY20" s="16" t="str">
        <f ca="1">IF(OR(data!$BX20=AX$1,data!$BY20=AX$1),data!$BW20,"")</f>
        <v/>
      </c>
      <c r="AZ20" s="17" t="str">
        <f ca="1">IF(data!$BX20=BA$1,data!$BW20,"")</f>
        <v/>
      </c>
      <c r="BA20" s="17" t="str">
        <f ca="1">IF(data!$BY20=BA$1,data!$BW20,"")</f>
        <v/>
      </c>
      <c r="BB20" s="17" t="str">
        <f ca="1">IF(OR(data!$BX20=BA$1,data!$BY20=BA$1),data!$BW20,"")</f>
        <v/>
      </c>
      <c r="BC20" s="16" t="str">
        <f ca="1">IF(data!$BX20=BD$1,data!$BW20,"")</f>
        <v/>
      </c>
      <c r="BD20" s="16" t="str">
        <f ca="1">IF(data!$BY20=BD$1,data!$BW20,"")</f>
        <v/>
      </c>
      <c r="BE20" s="16" t="str">
        <f ca="1">IF(OR(data!$BX20=BD$1,data!$BY20=BD$1),data!$BW20,"")</f>
        <v/>
      </c>
      <c r="BF20" s="17" t="str">
        <f ca="1">IF(data!$BX20=BG$1,data!$BW20,"")</f>
        <v/>
      </c>
      <c r="BG20" s="17" t="str">
        <f ca="1">IF(data!$BY20=BG$1,data!$BW20,"")</f>
        <v/>
      </c>
      <c r="BH20" s="17" t="str">
        <f ca="1">IF(OR(data!$BX20=BG$1,data!$BY20=BG$1),data!$BW20,"")</f>
        <v/>
      </c>
      <c r="BI20" s="16" t="str">
        <f ca="1">IF(data!$BX20=BJ$1,data!$BW20,"")</f>
        <v/>
      </c>
      <c r="BJ20" s="16" t="str">
        <f ca="1">IF(data!$BY20=BJ$1,data!$BW20,"")</f>
        <v/>
      </c>
      <c r="BK20" s="16" t="str">
        <f ca="1">IF(OR(data!$BX20=BJ$1,data!$BY20=BJ$1),data!$BW20,"")</f>
        <v/>
      </c>
      <c r="BL20" s="17" t="str">
        <f ca="1">IF(data!$BX20=BM$1,data!$BW20,"")</f>
        <v/>
      </c>
      <c r="BM20" s="17" t="str">
        <f ca="1">IF(data!$BY20=BM$1,data!$BW20,"")</f>
        <v/>
      </c>
      <c r="BN20" s="17" t="str">
        <f ca="1">IF(OR(data!$BX20=BM$1,data!$BY20=BM$1),data!$BW20,"")</f>
        <v/>
      </c>
      <c r="BO20" s="16" t="str">
        <f ca="1">IF(data!$BX20=BP$1,data!$BW20,"")</f>
        <v/>
      </c>
      <c r="BP20" s="16" t="str">
        <f ca="1">IF(data!$BY20=BP$1,data!$BW20,"")</f>
        <v/>
      </c>
      <c r="BQ20" s="16" t="str">
        <f ca="1">IF(OR(data!$BX20=BP$1,data!$BY20=BP$1),data!$BW20,"")</f>
        <v/>
      </c>
      <c r="BR20" s="17" t="str">
        <f ca="1">IF(data!$BX20=BS$1,data!$BW20,"")</f>
        <v/>
      </c>
      <c r="BS20" s="17" t="str">
        <f ca="1">IF(data!$BY20=BS$1,data!$BW20,"")</f>
        <v/>
      </c>
      <c r="BT20" s="17" t="str">
        <f ca="1">IF(OR(data!$BX20=BS$1,data!$BY20=BS$1),data!$BW20,"")</f>
        <v/>
      </c>
    </row>
    <row r="21" spans="1:72" s="11" customFormat="1" x14ac:dyDescent="0.25">
      <c r="A21" s="16" t="str">
        <f ca="1">IF(data!$BX21=B$1,data!$BW21,"")</f>
        <v/>
      </c>
      <c r="B21" s="16" t="str">
        <f ca="1">IF(data!$BY21=B$1,data!$BW21,"")</f>
        <v/>
      </c>
      <c r="C21" s="16" t="str">
        <f ca="1">IF(OR(data!$BX21=B$1,data!$BY21=B$1),data!$BW21,"")</f>
        <v/>
      </c>
      <c r="D21" s="17" t="str">
        <f ca="1">IF(data!$BX21=E$1,data!$BW21,"")</f>
        <v/>
      </c>
      <c r="E21" s="17">
        <f ca="1">IF(data!$BY21=E$1,data!$BW21,"")</f>
        <v>43323</v>
      </c>
      <c r="F21" s="17">
        <f ca="1">IF(OR(data!$BX21=E$1,data!$BY21=E$1),data!$BW21,"")</f>
        <v>43323</v>
      </c>
      <c r="G21" s="16" t="str">
        <f ca="1">IF(data!$BX21=H$1,data!$BW21,"")</f>
        <v/>
      </c>
      <c r="H21" s="16" t="str">
        <f ca="1">IF(data!$BY21=H$1,data!$BW21,"")</f>
        <v/>
      </c>
      <c r="I21" s="16" t="str">
        <f ca="1">IF(OR(data!$BX21=H$1,data!$BY21=H$1),data!$BW21,"")</f>
        <v/>
      </c>
      <c r="J21" s="17" t="str">
        <f ca="1">IF(data!$BX21=K$1,data!$BW21,"")</f>
        <v/>
      </c>
      <c r="K21" s="17" t="str">
        <f ca="1">IF(data!$BY21=K$1,data!$BW21,"")</f>
        <v/>
      </c>
      <c r="L21" s="17" t="str">
        <f ca="1">IF(OR(data!$BX21=K$1,data!$BY21=K$1),data!$BW21,"")</f>
        <v/>
      </c>
      <c r="M21" s="16" t="str">
        <f ca="1">IF(data!$BX21=N$1,data!$BW21,"")</f>
        <v/>
      </c>
      <c r="N21" s="16" t="str">
        <f ca="1">IF(data!$BY21=N$1,data!$BW21,"")</f>
        <v/>
      </c>
      <c r="O21" s="16" t="str">
        <f ca="1">IF(OR(data!$BX21=N$1,data!$BY21=N$1),data!$BW21,"")</f>
        <v/>
      </c>
      <c r="P21" s="17" t="str">
        <f ca="1">IF(data!$BX21=Q$1,data!$BW21,"")</f>
        <v/>
      </c>
      <c r="Q21" s="17" t="str">
        <f ca="1">IF(data!$BY21=Q$1,data!$BW21,"")</f>
        <v/>
      </c>
      <c r="R21" s="17" t="str">
        <f ca="1">IF(OR(data!$BX21=Q$1,data!$BY21=Q$1),data!$BW21,"")</f>
        <v/>
      </c>
      <c r="S21" s="16" t="str">
        <f ca="1">IF(data!$BX21=T$1,data!$BW21,"")</f>
        <v/>
      </c>
      <c r="T21" s="16" t="str">
        <f ca="1">IF(data!$BY21=T$1,data!$BW21,"")</f>
        <v/>
      </c>
      <c r="U21" s="16" t="str">
        <f ca="1">IF(OR(data!$BX21=T$1,data!$BY21=T$1),data!$BW21,"")</f>
        <v/>
      </c>
      <c r="V21" s="17" t="str">
        <f ca="1">IF(data!$BX21=W$1,data!$BW21,"")</f>
        <v/>
      </c>
      <c r="W21" s="17" t="str">
        <f ca="1">IF(data!$BY21=W$1,data!$BW21,"")</f>
        <v/>
      </c>
      <c r="X21" s="17" t="str">
        <f ca="1">IF(OR(data!$BX21=W$1,data!$BY21=W$1),data!$BW21,"")</f>
        <v/>
      </c>
      <c r="Y21" s="16" t="str">
        <f ca="1">IF(data!$BX21=Z$1,data!$BW21,"")</f>
        <v/>
      </c>
      <c r="Z21" s="16" t="str">
        <f ca="1">IF(data!$BY21=Z$1,data!$BW21,"")</f>
        <v/>
      </c>
      <c r="AA21" s="16" t="str">
        <f ca="1">IF(OR(data!$BX21=Z$1,data!$BY21=Z$1),data!$BW21,"")</f>
        <v/>
      </c>
      <c r="AB21" s="17" t="str">
        <f ca="1">IF(data!$BX21=AC$1,data!$BW21,"")</f>
        <v/>
      </c>
      <c r="AC21" s="17" t="str">
        <f ca="1">IF(data!$BY21=AC$1,data!$BW21,"")</f>
        <v/>
      </c>
      <c r="AD21" s="17" t="str">
        <f ca="1">IF(OR(data!$BX21=AC$1,data!$BY21=AC$1),data!$BW21,"")</f>
        <v/>
      </c>
      <c r="AE21" s="16">
        <f ca="1">IF(data!$BX21=AF$1,data!$BW21,"")</f>
        <v>43323</v>
      </c>
      <c r="AF21" s="16" t="str">
        <f ca="1">IF(data!$BY21=AF$1,data!$BW21,"")</f>
        <v/>
      </c>
      <c r="AG21" s="16">
        <f ca="1">IF(OR(data!$BX21=AF$1,data!$BY21=AF$1),data!$BW21,"")</f>
        <v>43323</v>
      </c>
      <c r="AH21" s="17" t="str">
        <f ca="1">IF(data!$BX21=AI$1,data!$BW21,"")</f>
        <v/>
      </c>
      <c r="AI21" s="17" t="str">
        <f ca="1">IF(data!$BY21=AI$1,data!$BW21,"")</f>
        <v/>
      </c>
      <c r="AJ21" s="17" t="str">
        <f ca="1">IF(OR(data!$BX21=AI$1,data!$BY21=AI$1),data!$BW21,"")</f>
        <v/>
      </c>
      <c r="AK21" s="16" t="str">
        <f ca="1">IF(data!$BX21=AL$1,data!$BW21,"")</f>
        <v/>
      </c>
      <c r="AL21" s="16" t="str">
        <f ca="1">IF(data!$BY21=AL$1,data!$BW21,"")</f>
        <v/>
      </c>
      <c r="AM21" s="16" t="str">
        <f ca="1">IF(OR(data!$BX21=AL$1,data!$BY21=AL$1),data!$BW21,"")</f>
        <v/>
      </c>
      <c r="AN21" s="17" t="str">
        <f ca="1">IF(data!$BX21=AO$1,data!$BW21,"")</f>
        <v/>
      </c>
      <c r="AO21" s="17" t="str">
        <f ca="1">IF(data!$BY21=AO$1,data!$BW21,"")</f>
        <v/>
      </c>
      <c r="AP21" s="17" t="str">
        <f ca="1">IF(OR(data!$BX21=AO$1,data!$BY21=AO$1),data!$BW21,"")</f>
        <v/>
      </c>
      <c r="AQ21" s="16" t="str">
        <f ca="1">IF(data!$BX21=AR$1,data!$BW21,"")</f>
        <v/>
      </c>
      <c r="AR21" s="16" t="str">
        <f ca="1">IF(data!$BY21=AR$1,data!$BW21,"")</f>
        <v/>
      </c>
      <c r="AS21" s="16" t="str">
        <f ca="1">IF(OR(data!$BX21=AR$1,data!$BY21=AR$1),data!$BW21,"")</f>
        <v/>
      </c>
      <c r="AT21" s="17" t="str">
        <f ca="1">IF(data!$BX21=AU$1,data!$BW21,"")</f>
        <v/>
      </c>
      <c r="AU21" s="17" t="str">
        <f ca="1">IF(data!$BY21=AU$1,data!$BW21,"")</f>
        <v/>
      </c>
      <c r="AV21" s="17" t="str">
        <f ca="1">IF(OR(data!$BX21=AU$1,data!$BY21=AU$1),data!$BW21,"")</f>
        <v/>
      </c>
      <c r="AW21" s="16" t="str">
        <f ca="1">IF(data!$BX21=AX$1,data!$BW21,"")</f>
        <v/>
      </c>
      <c r="AX21" s="16" t="str">
        <f ca="1">IF(data!$BY21=AX$1,data!$BW21,"")</f>
        <v/>
      </c>
      <c r="AY21" s="16" t="str">
        <f ca="1">IF(OR(data!$BX21=AX$1,data!$BY21=AX$1),data!$BW21,"")</f>
        <v/>
      </c>
      <c r="AZ21" s="17" t="str">
        <f ca="1">IF(data!$BX21=BA$1,data!$BW21,"")</f>
        <v/>
      </c>
      <c r="BA21" s="17" t="str">
        <f ca="1">IF(data!$BY21=BA$1,data!$BW21,"")</f>
        <v/>
      </c>
      <c r="BB21" s="17" t="str">
        <f ca="1">IF(OR(data!$BX21=BA$1,data!$BY21=BA$1),data!$BW21,"")</f>
        <v/>
      </c>
      <c r="BC21" s="16" t="str">
        <f ca="1">IF(data!$BX21=BD$1,data!$BW21,"")</f>
        <v/>
      </c>
      <c r="BD21" s="16" t="str">
        <f ca="1">IF(data!$BY21=BD$1,data!$BW21,"")</f>
        <v/>
      </c>
      <c r="BE21" s="16" t="str">
        <f ca="1">IF(OR(data!$BX21=BD$1,data!$BY21=BD$1),data!$BW21,"")</f>
        <v/>
      </c>
      <c r="BF21" s="17" t="str">
        <f ca="1">IF(data!$BX21=BG$1,data!$BW21,"")</f>
        <v/>
      </c>
      <c r="BG21" s="17" t="str">
        <f ca="1">IF(data!$BY21=BG$1,data!$BW21,"")</f>
        <v/>
      </c>
      <c r="BH21" s="17" t="str">
        <f ca="1">IF(OR(data!$BX21=BG$1,data!$BY21=BG$1),data!$BW21,"")</f>
        <v/>
      </c>
      <c r="BI21" s="16" t="str">
        <f ca="1">IF(data!$BX21=BJ$1,data!$BW21,"")</f>
        <v/>
      </c>
      <c r="BJ21" s="16" t="str">
        <f ca="1">IF(data!$BY21=BJ$1,data!$BW21,"")</f>
        <v/>
      </c>
      <c r="BK21" s="16" t="str">
        <f ca="1">IF(OR(data!$BX21=BJ$1,data!$BY21=BJ$1),data!$BW21,"")</f>
        <v/>
      </c>
      <c r="BL21" s="17" t="str">
        <f ca="1">IF(data!$BX21=BM$1,data!$BW21,"")</f>
        <v/>
      </c>
      <c r="BM21" s="17" t="str">
        <f ca="1">IF(data!$BY21=BM$1,data!$BW21,"")</f>
        <v/>
      </c>
      <c r="BN21" s="17" t="str">
        <f ca="1">IF(OR(data!$BX21=BM$1,data!$BY21=BM$1),data!$BW21,"")</f>
        <v/>
      </c>
      <c r="BO21" s="16" t="str">
        <f ca="1">IF(data!$BX21=BP$1,data!$BW21,"")</f>
        <v/>
      </c>
      <c r="BP21" s="16" t="str">
        <f ca="1">IF(data!$BY21=BP$1,data!$BW21,"")</f>
        <v/>
      </c>
      <c r="BQ21" s="16" t="str">
        <f ca="1">IF(OR(data!$BX21=BP$1,data!$BY21=BP$1),data!$BW21,"")</f>
        <v/>
      </c>
      <c r="BR21" s="17" t="str">
        <f ca="1">IF(data!$BX21=BS$1,data!$BW21,"")</f>
        <v/>
      </c>
      <c r="BS21" s="17" t="str">
        <f ca="1">IF(data!$BY21=BS$1,data!$BW21,"")</f>
        <v/>
      </c>
      <c r="BT21" s="17" t="str">
        <f ca="1">IF(OR(data!$BX21=BS$1,data!$BY21=BS$1),data!$BW21,"")</f>
        <v/>
      </c>
    </row>
    <row r="22" spans="1:72" s="11" customFormat="1" x14ac:dyDescent="0.25">
      <c r="A22" s="16" t="str">
        <f ca="1">IF(data!$BX22=B$1,data!$BW22,"")</f>
        <v/>
      </c>
      <c r="B22" s="16" t="str">
        <f ca="1">IF(data!$BY22=B$1,data!$BW22,"")</f>
        <v/>
      </c>
      <c r="C22" s="16" t="str">
        <f ca="1">IF(OR(data!$BX22=B$1,data!$BY22=B$1),data!$BW22,"")</f>
        <v/>
      </c>
      <c r="D22" s="17" t="str">
        <f ca="1">IF(data!$BX22=E$1,data!$BW22,"")</f>
        <v/>
      </c>
      <c r="E22" s="17" t="str">
        <f ca="1">IF(data!$BY22=E$1,data!$BW22,"")</f>
        <v/>
      </c>
      <c r="F22" s="17" t="str">
        <f ca="1">IF(OR(data!$BX22=E$1,data!$BY22=E$1),data!$BW22,"")</f>
        <v/>
      </c>
      <c r="G22" s="16" t="str">
        <f ca="1">IF(data!$BX22=H$1,data!$BW22,"")</f>
        <v/>
      </c>
      <c r="H22" s="16" t="str">
        <f ca="1">IF(data!$BY22=H$1,data!$BW22,"")</f>
        <v/>
      </c>
      <c r="I22" s="16" t="str">
        <f ca="1">IF(OR(data!$BX22=H$1,data!$BY22=H$1),data!$BW22,"")</f>
        <v/>
      </c>
      <c r="J22" s="17" t="str">
        <f ca="1">IF(data!$BX22=K$1,data!$BW22,"")</f>
        <v/>
      </c>
      <c r="K22" s="17" t="str">
        <f ca="1">IF(data!$BY22=K$1,data!$BW22,"")</f>
        <v/>
      </c>
      <c r="L22" s="17" t="str">
        <f ca="1">IF(OR(data!$BX22=K$1,data!$BY22=K$1),data!$BW22,"")</f>
        <v/>
      </c>
      <c r="M22" s="16" t="str">
        <f ca="1">IF(data!$BX22=N$1,data!$BW22,"")</f>
        <v/>
      </c>
      <c r="N22" s="16" t="str">
        <f ca="1">IF(data!$BY22=N$1,data!$BW22,"")</f>
        <v/>
      </c>
      <c r="O22" s="16" t="str">
        <f ca="1">IF(OR(data!$BX22=N$1,data!$BY22=N$1),data!$BW22,"")</f>
        <v/>
      </c>
      <c r="P22" s="17" t="str">
        <f ca="1">IF(data!$BX22=Q$1,data!$BW22,"")</f>
        <v/>
      </c>
      <c r="Q22" s="17" t="str">
        <f ca="1">IF(data!$BY22=Q$1,data!$BW22,"")</f>
        <v/>
      </c>
      <c r="R22" s="17" t="str">
        <f ca="1">IF(OR(data!$BX22=Q$1,data!$BY22=Q$1),data!$BW22,"")</f>
        <v/>
      </c>
      <c r="S22" s="16" t="str">
        <f ca="1">IF(data!$BX22=T$1,data!$BW22,"")</f>
        <v/>
      </c>
      <c r="T22" s="16" t="str">
        <f ca="1">IF(data!$BY22=T$1,data!$BW22,"")</f>
        <v/>
      </c>
      <c r="U22" s="16" t="str">
        <f ca="1">IF(OR(data!$BX22=T$1,data!$BY22=T$1),data!$BW22,"")</f>
        <v/>
      </c>
      <c r="V22" s="17" t="str">
        <f ca="1">IF(data!$BX22=W$1,data!$BW22,"")</f>
        <v/>
      </c>
      <c r="W22" s="17" t="str">
        <f ca="1">IF(data!$BY22=W$1,data!$BW22,"")</f>
        <v/>
      </c>
      <c r="X22" s="17" t="str">
        <f ca="1">IF(OR(data!$BX22=W$1,data!$BY22=W$1),data!$BW22,"")</f>
        <v/>
      </c>
      <c r="Y22" s="16" t="str">
        <f ca="1">IF(data!$BX22=Z$1,data!$BW22,"")</f>
        <v/>
      </c>
      <c r="Z22" s="16" t="str">
        <f ca="1">IF(data!$BY22=Z$1,data!$BW22,"")</f>
        <v/>
      </c>
      <c r="AA22" s="16" t="str">
        <f ca="1">IF(OR(data!$BX22=Z$1,data!$BY22=Z$1),data!$BW22,"")</f>
        <v/>
      </c>
      <c r="AB22" s="17" t="str">
        <f ca="1">IF(data!$BX22=AC$1,data!$BW22,"")</f>
        <v/>
      </c>
      <c r="AC22" s="17" t="str">
        <f ca="1">IF(data!$BY22=AC$1,data!$BW22,"")</f>
        <v/>
      </c>
      <c r="AD22" s="17" t="str">
        <f ca="1">IF(OR(data!$BX22=AC$1,data!$BY22=AC$1),data!$BW22,"")</f>
        <v/>
      </c>
      <c r="AE22" s="16" t="str">
        <f ca="1">IF(data!$BX22=AF$1,data!$BW22,"")</f>
        <v/>
      </c>
      <c r="AF22" s="16" t="str">
        <f ca="1">IF(data!$BY22=AF$1,data!$BW22,"")</f>
        <v/>
      </c>
      <c r="AG22" s="16" t="str">
        <f ca="1">IF(OR(data!$BX22=AF$1,data!$BY22=AF$1),data!$BW22,"")</f>
        <v/>
      </c>
      <c r="AH22" s="17" t="str">
        <f ca="1">IF(data!$BX22=AI$1,data!$BW22,"")</f>
        <v/>
      </c>
      <c r="AI22" s="17" t="str">
        <f ca="1">IF(data!$BY22=AI$1,data!$BW22,"")</f>
        <v/>
      </c>
      <c r="AJ22" s="17" t="str">
        <f ca="1">IF(OR(data!$BX22=AI$1,data!$BY22=AI$1),data!$BW22,"")</f>
        <v/>
      </c>
      <c r="AK22" s="16">
        <f ca="1">IF(data!$BX22=AL$1,data!$BW22,"")</f>
        <v>43323</v>
      </c>
      <c r="AL22" s="16" t="str">
        <f ca="1">IF(data!$BY22=AL$1,data!$BW22,"")</f>
        <v/>
      </c>
      <c r="AM22" s="16">
        <f ca="1">IF(OR(data!$BX22=AL$1,data!$BY22=AL$1),data!$BW22,"")</f>
        <v>43323</v>
      </c>
      <c r="AN22" s="17" t="str">
        <f ca="1">IF(data!$BX22=AO$1,data!$BW22,"")</f>
        <v/>
      </c>
      <c r="AO22" s="17" t="str">
        <f ca="1">IF(data!$BY22=AO$1,data!$BW22,"")</f>
        <v/>
      </c>
      <c r="AP22" s="17" t="str">
        <f ca="1">IF(OR(data!$BX22=AO$1,data!$BY22=AO$1),data!$BW22,"")</f>
        <v/>
      </c>
      <c r="AQ22" s="16" t="str">
        <f ca="1">IF(data!$BX22=AR$1,data!$BW22,"")</f>
        <v/>
      </c>
      <c r="AR22" s="16" t="str">
        <f ca="1">IF(data!$BY22=AR$1,data!$BW22,"")</f>
        <v/>
      </c>
      <c r="AS22" s="16" t="str">
        <f ca="1">IF(OR(data!$BX22=AR$1,data!$BY22=AR$1),data!$BW22,"")</f>
        <v/>
      </c>
      <c r="AT22" s="17" t="str">
        <f ca="1">IF(data!$BX22=AU$1,data!$BW22,"")</f>
        <v/>
      </c>
      <c r="AU22" s="17" t="str">
        <f ca="1">IF(data!$BY22=AU$1,data!$BW22,"")</f>
        <v/>
      </c>
      <c r="AV22" s="17" t="str">
        <f ca="1">IF(OR(data!$BX22=AU$1,data!$BY22=AU$1),data!$BW22,"")</f>
        <v/>
      </c>
      <c r="AW22" s="16" t="str">
        <f ca="1">IF(data!$BX22=AX$1,data!$BW22,"")</f>
        <v/>
      </c>
      <c r="AX22" s="16" t="str">
        <f ca="1">IF(data!$BY22=AX$1,data!$BW22,"")</f>
        <v/>
      </c>
      <c r="AY22" s="16" t="str">
        <f ca="1">IF(OR(data!$BX22=AX$1,data!$BY22=AX$1),data!$BW22,"")</f>
        <v/>
      </c>
      <c r="AZ22" s="17" t="str">
        <f ca="1">IF(data!$BX22=BA$1,data!$BW22,"")</f>
        <v/>
      </c>
      <c r="BA22" s="17" t="str">
        <f ca="1">IF(data!$BY22=BA$1,data!$BW22,"")</f>
        <v/>
      </c>
      <c r="BB22" s="17" t="str">
        <f ca="1">IF(OR(data!$BX22=BA$1,data!$BY22=BA$1),data!$BW22,"")</f>
        <v/>
      </c>
      <c r="BC22" s="16" t="str">
        <f ca="1">IF(data!$BX22=BD$1,data!$BW22,"")</f>
        <v/>
      </c>
      <c r="BD22" s="16" t="str">
        <f ca="1">IF(data!$BY22=BD$1,data!$BW22,"")</f>
        <v/>
      </c>
      <c r="BE22" s="16" t="str">
        <f ca="1">IF(OR(data!$BX22=BD$1,data!$BY22=BD$1),data!$BW22,"")</f>
        <v/>
      </c>
      <c r="BF22" s="17" t="str">
        <f ca="1">IF(data!$BX22=BG$1,data!$BW22,"")</f>
        <v/>
      </c>
      <c r="BG22" s="17" t="str">
        <f ca="1">IF(data!$BY22=BG$1,data!$BW22,"")</f>
        <v/>
      </c>
      <c r="BH22" s="17" t="str">
        <f ca="1">IF(OR(data!$BX22=BG$1,data!$BY22=BG$1),data!$BW22,"")</f>
        <v/>
      </c>
      <c r="BI22" s="16" t="str">
        <f ca="1">IF(data!$BX22=BJ$1,data!$BW22,"")</f>
        <v/>
      </c>
      <c r="BJ22" s="16" t="str">
        <f ca="1">IF(data!$BY22=BJ$1,data!$BW22,"")</f>
        <v/>
      </c>
      <c r="BK22" s="16" t="str">
        <f ca="1">IF(OR(data!$BX22=BJ$1,data!$BY22=BJ$1),data!$BW22,"")</f>
        <v/>
      </c>
      <c r="BL22" s="17" t="str">
        <f ca="1">IF(data!$BX22=BM$1,data!$BW22,"")</f>
        <v/>
      </c>
      <c r="BM22" s="17" t="str">
        <f ca="1">IF(data!$BY22=BM$1,data!$BW22,"")</f>
        <v/>
      </c>
      <c r="BN22" s="17" t="str">
        <f ca="1">IF(OR(data!$BX22=BM$1,data!$BY22=BM$1),data!$BW22,"")</f>
        <v/>
      </c>
      <c r="BO22" s="16" t="str">
        <f ca="1">IF(data!$BX22=BP$1,data!$BW22,"")</f>
        <v/>
      </c>
      <c r="BP22" s="16">
        <f ca="1">IF(data!$BY22=BP$1,data!$BW22,"")</f>
        <v>43323</v>
      </c>
      <c r="BQ22" s="16">
        <f ca="1">IF(OR(data!$BX22=BP$1,data!$BY22=BP$1),data!$BW22,"")</f>
        <v>43323</v>
      </c>
      <c r="BR22" s="17" t="str">
        <f ca="1">IF(data!$BX22=BS$1,data!$BW22,"")</f>
        <v/>
      </c>
      <c r="BS22" s="17" t="str">
        <f ca="1">IF(data!$BY22=BS$1,data!$BW22,"")</f>
        <v/>
      </c>
      <c r="BT22" s="17" t="str">
        <f ca="1">IF(OR(data!$BX22=BS$1,data!$BY22=BS$1),data!$BW22,"")</f>
        <v/>
      </c>
    </row>
    <row r="23" spans="1:72" s="11" customFormat="1" x14ac:dyDescent="0.25">
      <c r="A23" s="16" t="str">
        <f ca="1">IF(data!$BX23=B$1,data!$BW23,"")</f>
        <v/>
      </c>
      <c r="B23" s="16" t="str">
        <f ca="1">IF(data!$BY23=B$1,data!$BW23,"")</f>
        <v/>
      </c>
      <c r="C23" s="16" t="str">
        <f ca="1">IF(OR(data!$BX23=B$1,data!$BY23=B$1),data!$BW23,"")</f>
        <v/>
      </c>
      <c r="D23" s="17" t="str">
        <f ca="1">IF(data!$BX23=E$1,data!$BW23,"")</f>
        <v/>
      </c>
      <c r="E23" s="17" t="str">
        <f ca="1">IF(data!$BY23=E$1,data!$BW23,"")</f>
        <v/>
      </c>
      <c r="F23" s="17" t="str">
        <f ca="1">IF(OR(data!$BX23=E$1,data!$BY23=E$1),data!$BW23,"")</f>
        <v/>
      </c>
      <c r="G23" s="16" t="str">
        <f ca="1">IF(data!$BX23=H$1,data!$BW23,"")</f>
        <v/>
      </c>
      <c r="H23" s="16" t="str">
        <f ca="1">IF(data!$BY23=H$1,data!$BW23,"")</f>
        <v/>
      </c>
      <c r="I23" s="16" t="str">
        <f ca="1">IF(OR(data!$BX23=H$1,data!$BY23=H$1),data!$BW23,"")</f>
        <v/>
      </c>
      <c r="J23" s="17" t="str">
        <f ca="1">IF(data!$BX23=K$1,data!$BW23,"")</f>
        <v/>
      </c>
      <c r="K23" s="17" t="str">
        <f ca="1">IF(data!$BY23=K$1,data!$BW23,"")</f>
        <v/>
      </c>
      <c r="L23" s="17" t="str">
        <f ca="1">IF(OR(data!$BX23=K$1,data!$BY23=K$1),data!$BW23,"")</f>
        <v/>
      </c>
      <c r="M23" s="16" t="str">
        <f ca="1">IF(data!$BX23=N$1,data!$BW23,"")</f>
        <v/>
      </c>
      <c r="N23" s="16" t="str">
        <f ca="1">IF(data!$BY23=N$1,data!$BW23,"")</f>
        <v/>
      </c>
      <c r="O23" s="16" t="str">
        <f ca="1">IF(OR(data!$BX23=N$1,data!$BY23=N$1),data!$BW23,"")</f>
        <v/>
      </c>
      <c r="P23" s="17" t="str">
        <f ca="1">IF(data!$BX23=Q$1,data!$BW23,"")</f>
        <v/>
      </c>
      <c r="Q23" s="17" t="str">
        <f ca="1">IF(data!$BY23=Q$1,data!$BW23,"")</f>
        <v/>
      </c>
      <c r="R23" s="17" t="str">
        <f ca="1">IF(OR(data!$BX23=Q$1,data!$BY23=Q$1),data!$BW23,"")</f>
        <v/>
      </c>
      <c r="S23" s="16" t="str">
        <f ca="1">IF(data!$BX23=T$1,data!$BW23,"")</f>
        <v/>
      </c>
      <c r="T23" s="16" t="str">
        <f ca="1">IF(data!$BY23=T$1,data!$BW23,"")</f>
        <v/>
      </c>
      <c r="U23" s="16" t="str">
        <f ca="1">IF(OR(data!$BX23=T$1,data!$BY23=T$1),data!$BW23,"")</f>
        <v/>
      </c>
      <c r="V23" s="17" t="str">
        <f ca="1">IF(data!$BX23=W$1,data!$BW23,"")</f>
        <v/>
      </c>
      <c r="W23" s="17" t="str">
        <f ca="1">IF(data!$BY23=W$1,data!$BW23,"")</f>
        <v/>
      </c>
      <c r="X23" s="17" t="str">
        <f ca="1">IF(OR(data!$BX23=W$1,data!$BY23=W$1),data!$BW23,"")</f>
        <v/>
      </c>
      <c r="Y23" s="16" t="str">
        <f ca="1">IF(data!$BX23=Z$1,data!$BW23,"")</f>
        <v/>
      </c>
      <c r="Z23" s="16" t="str">
        <f ca="1">IF(data!$BY23=Z$1,data!$BW23,"")</f>
        <v/>
      </c>
      <c r="AA23" s="16" t="str">
        <f ca="1">IF(OR(data!$BX23=Z$1,data!$BY23=Z$1),data!$BW23,"")</f>
        <v/>
      </c>
      <c r="AB23" s="17" t="str">
        <f ca="1">IF(data!$BX23=AC$1,data!$BW23,"")</f>
        <v/>
      </c>
      <c r="AC23" s="17" t="str">
        <f ca="1">IF(data!$BY23=AC$1,data!$BW23,"")</f>
        <v/>
      </c>
      <c r="AD23" s="17" t="str">
        <f ca="1">IF(OR(data!$BX23=AC$1,data!$BY23=AC$1),data!$BW23,"")</f>
        <v/>
      </c>
      <c r="AE23" s="16" t="str">
        <f ca="1">IF(data!$BX23=AF$1,data!$BW23,"")</f>
        <v/>
      </c>
      <c r="AF23" s="16" t="str">
        <f ca="1">IF(data!$BY23=AF$1,data!$BW23,"")</f>
        <v/>
      </c>
      <c r="AG23" s="16" t="str">
        <f ca="1">IF(OR(data!$BX23=AF$1,data!$BY23=AF$1),data!$BW23,"")</f>
        <v/>
      </c>
      <c r="AH23" s="17" t="str">
        <f ca="1">IF(data!$BX23=AI$1,data!$BW23,"")</f>
        <v/>
      </c>
      <c r="AI23" s="17" t="str">
        <f ca="1">IF(data!$BY23=AI$1,data!$BW23,"")</f>
        <v/>
      </c>
      <c r="AJ23" s="17" t="str">
        <f ca="1">IF(OR(data!$BX23=AI$1,data!$BY23=AI$1),data!$BW23,"")</f>
        <v/>
      </c>
      <c r="AK23" s="16" t="str">
        <f ca="1">IF(data!$BX23=AL$1,data!$BW23,"")</f>
        <v/>
      </c>
      <c r="AL23" s="16" t="str">
        <f ca="1">IF(data!$BY23=AL$1,data!$BW23,"")</f>
        <v/>
      </c>
      <c r="AM23" s="16" t="str">
        <f ca="1">IF(OR(data!$BX23=AL$1,data!$BY23=AL$1),data!$BW23,"")</f>
        <v/>
      </c>
      <c r="AN23" s="17">
        <f ca="1">IF(data!$BX23=AO$1,data!$BW23,"")</f>
        <v>43323</v>
      </c>
      <c r="AO23" s="17" t="str">
        <f ca="1">IF(data!$BY23=AO$1,data!$BW23,"")</f>
        <v/>
      </c>
      <c r="AP23" s="17">
        <f ca="1">IF(OR(data!$BX23=AO$1,data!$BY23=AO$1),data!$BW23,"")</f>
        <v>43323</v>
      </c>
      <c r="AQ23" s="16" t="str">
        <f ca="1">IF(data!$BX23=AR$1,data!$BW23,"")</f>
        <v/>
      </c>
      <c r="AR23" s="16" t="str">
        <f ca="1">IF(data!$BY23=AR$1,data!$BW23,"")</f>
        <v/>
      </c>
      <c r="AS23" s="16" t="str">
        <f ca="1">IF(OR(data!$BX23=AR$1,data!$BY23=AR$1),data!$BW23,"")</f>
        <v/>
      </c>
      <c r="AT23" s="17" t="str">
        <f ca="1">IF(data!$BX23=AU$1,data!$BW23,"")</f>
        <v/>
      </c>
      <c r="AU23" s="17" t="str">
        <f ca="1">IF(data!$BY23=AU$1,data!$BW23,"")</f>
        <v/>
      </c>
      <c r="AV23" s="17" t="str">
        <f ca="1">IF(OR(data!$BX23=AU$1,data!$BY23=AU$1),data!$BW23,"")</f>
        <v/>
      </c>
      <c r="AW23" s="16" t="str">
        <f ca="1">IF(data!$BX23=AX$1,data!$BW23,"")</f>
        <v/>
      </c>
      <c r="AX23" s="16">
        <f ca="1">IF(data!$BY23=AX$1,data!$BW23,"")</f>
        <v>43323</v>
      </c>
      <c r="AY23" s="16">
        <f ca="1">IF(OR(data!$BX23=AX$1,data!$BY23=AX$1),data!$BW23,"")</f>
        <v>43323</v>
      </c>
      <c r="AZ23" s="17" t="str">
        <f ca="1">IF(data!$BX23=BA$1,data!$BW23,"")</f>
        <v/>
      </c>
      <c r="BA23" s="17" t="str">
        <f ca="1">IF(data!$BY23=BA$1,data!$BW23,"")</f>
        <v/>
      </c>
      <c r="BB23" s="17" t="str">
        <f ca="1">IF(OR(data!$BX23=BA$1,data!$BY23=BA$1),data!$BW23,"")</f>
        <v/>
      </c>
      <c r="BC23" s="16" t="str">
        <f ca="1">IF(data!$BX23=BD$1,data!$BW23,"")</f>
        <v/>
      </c>
      <c r="BD23" s="16" t="str">
        <f ca="1">IF(data!$BY23=BD$1,data!$BW23,"")</f>
        <v/>
      </c>
      <c r="BE23" s="16" t="str">
        <f ca="1">IF(OR(data!$BX23=BD$1,data!$BY23=BD$1),data!$BW23,"")</f>
        <v/>
      </c>
      <c r="BF23" s="17" t="str">
        <f ca="1">IF(data!$BX23=BG$1,data!$BW23,"")</f>
        <v/>
      </c>
      <c r="BG23" s="17" t="str">
        <f ca="1">IF(data!$BY23=BG$1,data!$BW23,"")</f>
        <v/>
      </c>
      <c r="BH23" s="17" t="str">
        <f ca="1">IF(OR(data!$BX23=BG$1,data!$BY23=BG$1),data!$BW23,"")</f>
        <v/>
      </c>
      <c r="BI23" s="16" t="str">
        <f ca="1">IF(data!$BX23=BJ$1,data!$BW23,"")</f>
        <v/>
      </c>
      <c r="BJ23" s="16" t="str">
        <f ca="1">IF(data!$BY23=BJ$1,data!$BW23,"")</f>
        <v/>
      </c>
      <c r="BK23" s="16" t="str">
        <f ca="1">IF(OR(data!$BX23=BJ$1,data!$BY23=BJ$1),data!$BW23,"")</f>
        <v/>
      </c>
      <c r="BL23" s="17" t="str">
        <f ca="1">IF(data!$BX23=BM$1,data!$BW23,"")</f>
        <v/>
      </c>
      <c r="BM23" s="17" t="str">
        <f ca="1">IF(data!$BY23=BM$1,data!$BW23,"")</f>
        <v/>
      </c>
      <c r="BN23" s="17" t="str">
        <f ca="1">IF(OR(data!$BX23=BM$1,data!$BY23=BM$1),data!$BW23,"")</f>
        <v/>
      </c>
      <c r="BO23" s="16" t="str">
        <f ca="1">IF(data!$BX23=BP$1,data!$BW23,"")</f>
        <v/>
      </c>
      <c r="BP23" s="16" t="str">
        <f ca="1">IF(data!$BY23=BP$1,data!$BW23,"")</f>
        <v/>
      </c>
      <c r="BQ23" s="16" t="str">
        <f ca="1">IF(OR(data!$BX23=BP$1,data!$BY23=BP$1),data!$BW23,"")</f>
        <v/>
      </c>
      <c r="BR23" s="17" t="str">
        <f ca="1">IF(data!$BX23=BS$1,data!$BW23,"")</f>
        <v/>
      </c>
      <c r="BS23" s="17" t="str">
        <f ca="1">IF(data!$BY23=BS$1,data!$BW23,"")</f>
        <v/>
      </c>
      <c r="BT23" s="17" t="str">
        <f ca="1">IF(OR(data!$BX23=BS$1,data!$BY23=BS$1),data!$BW23,"")</f>
        <v/>
      </c>
    </row>
    <row r="24" spans="1:72" s="11" customFormat="1" x14ac:dyDescent="0.25">
      <c r="A24" s="16" t="str">
        <f ca="1">IF(data!$BX24=B$1,data!$BW24,"")</f>
        <v/>
      </c>
      <c r="B24" s="16" t="str">
        <f ca="1">IF(data!$BY24=B$1,data!$BW24,"")</f>
        <v/>
      </c>
      <c r="C24" s="16" t="str">
        <f ca="1">IF(OR(data!$BX24=B$1,data!$BY24=B$1),data!$BW24,"")</f>
        <v/>
      </c>
      <c r="D24" s="17" t="str">
        <f ca="1">IF(data!$BX24=E$1,data!$BW24,"")</f>
        <v/>
      </c>
      <c r="E24" s="17" t="str">
        <f ca="1">IF(data!$BY24=E$1,data!$BW24,"")</f>
        <v/>
      </c>
      <c r="F24" s="17" t="str">
        <f ca="1">IF(OR(data!$BX24=E$1,data!$BY24=E$1),data!$BW24,"")</f>
        <v/>
      </c>
      <c r="G24" s="16" t="str">
        <f ca="1">IF(data!$BX24=H$1,data!$BW24,"")</f>
        <v/>
      </c>
      <c r="H24" s="16" t="str">
        <f ca="1">IF(data!$BY24=H$1,data!$BW24,"")</f>
        <v/>
      </c>
      <c r="I24" s="16" t="str">
        <f ca="1">IF(OR(data!$BX24=H$1,data!$BY24=H$1),data!$BW24,"")</f>
        <v/>
      </c>
      <c r="J24" s="17" t="str">
        <f ca="1">IF(data!$BX24=K$1,data!$BW24,"")</f>
        <v/>
      </c>
      <c r="K24" s="17" t="str">
        <f ca="1">IF(data!$BY24=K$1,data!$BW24,"")</f>
        <v/>
      </c>
      <c r="L24" s="17" t="str">
        <f ca="1">IF(OR(data!$BX24=K$1,data!$BY24=K$1),data!$BW24,"")</f>
        <v/>
      </c>
      <c r="M24" s="16" t="str">
        <f ca="1">IF(data!$BX24=N$1,data!$BW24,"")</f>
        <v/>
      </c>
      <c r="N24" s="16" t="str">
        <f ca="1">IF(data!$BY24=N$1,data!$BW24,"")</f>
        <v/>
      </c>
      <c r="O24" s="16" t="str">
        <f ca="1">IF(OR(data!$BX24=N$1,data!$BY24=N$1),data!$BW24,"")</f>
        <v/>
      </c>
      <c r="P24" s="17" t="str">
        <f ca="1">IF(data!$BX24=Q$1,data!$BW24,"")</f>
        <v/>
      </c>
      <c r="Q24" s="17" t="str">
        <f ca="1">IF(data!$BY24=Q$1,data!$BW24,"")</f>
        <v/>
      </c>
      <c r="R24" s="17" t="str">
        <f ca="1">IF(OR(data!$BX24=Q$1,data!$BY24=Q$1),data!$BW24,"")</f>
        <v/>
      </c>
      <c r="S24" s="16" t="str">
        <f ca="1">IF(data!$BX24=T$1,data!$BW24,"")</f>
        <v/>
      </c>
      <c r="T24" s="16" t="str">
        <f ca="1">IF(data!$BY24=T$1,data!$BW24,"")</f>
        <v/>
      </c>
      <c r="U24" s="16" t="str">
        <f ca="1">IF(OR(data!$BX24=T$1,data!$BY24=T$1),data!$BW24,"")</f>
        <v/>
      </c>
      <c r="V24" s="17" t="str">
        <f ca="1">IF(data!$BX24=W$1,data!$BW24,"")</f>
        <v/>
      </c>
      <c r="W24" s="17" t="str">
        <f ca="1">IF(data!$BY24=W$1,data!$BW24,"")</f>
        <v/>
      </c>
      <c r="X24" s="17" t="str">
        <f ca="1">IF(OR(data!$BX24=W$1,data!$BY24=W$1),data!$BW24,"")</f>
        <v/>
      </c>
      <c r="Y24" s="16" t="str">
        <f ca="1">IF(data!$BX24=Z$1,data!$BW24,"")</f>
        <v/>
      </c>
      <c r="Z24" s="16" t="str">
        <f ca="1">IF(data!$BY24=Z$1,data!$BW24,"")</f>
        <v/>
      </c>
      <c r="AA24" s="16" t="str">
        <f ca="1">IF(OR(data!$BX24=Z$1,data!$BY24=Z$1),data!$BW24,"")</f>
        <v/>
      </c>
      <c r="AB24" s="17" t="str">
        <f ca="1">IF(data!$BX24=AC$1,data!$BW24,"")</f>
        <v/>
      </c>
      <c r="AC24" s="17" t="str">
        <f ca="1">IF(data!$BY24=AC$1,data!$BW24,"")</f>
        <v/>
      </c>
      <c r="AD24" s="17" t="str">
        <f ca="1">IF(OR(data!$BX24=AC$1,data!$BY24=AC$1),data!$BW24,"")</f>
        <v/>
      </c>
      <c r="AE24" s="16" t="str">
        <f ca="1">IF(data!$BX24=AF$1,data!$BW24,"")</f>
        <v/>
      </c>
      <c r="AF24" s="16" t="str">
        <f ca="1">IF(data!$BY24=AF$1,data!$BW24,"")</f>
        <v/>
      </c>
      <c r="AG24" s="16" t="str">
        <f ca="1">IF(OR(data!$BX24=AF$1,data!$BY24=AF$1),data!$BW24,"")</f>
        <v/>
      </c>
      <c r="AH24" s="17" t="str">
        <f ca="1">IF(data!$BX24=AI$1,data!$BW24,"")</f>
        <v/>
      </c>
      <c r="AI24" s="17" t="str">
        <f ca="1">IF(data!$BY24=AI$1,data!$BW24,"")</f>
        <v/>
      </c>
      <c r="AJ24" s="17" t="str">
        <f ca="1">IF(OR(data!$BX24=AI$1,data!$BY24=AI$1),data!$BW24,"")</f>
        <v/>
      </c>
      <c r="AK24" s="16" t="str">
        <f ca="1">IF(data!$BX24=AL$1,data!$BW24,"")</f>
        <v/>
      </c>
      <c r="AL24" s="16" t="str">
        <f ca="1">IF(data!$BY24=AL$1,data!$BW24,"")</f>
        <v/>
      </c>
      <c r="AM24" s="16" t="str">
        <f ca="1">IF(OR(data!$BX24=AL$1,data!$BY24=AL$1),data!$BW24,"")</f>
        <v/>
      </c>
      <c r="AN24" s="17" t="str">
        <f ca="1">IF(data!$BX24=AO$1,data!$BW24,"")</f>
        <v/>
      </c>
      <c r="AO24" s="17" t="str">
        <f ca="1">IF(data!$BY24=AO$1,data!$BW24,"")</f>
        <v/>
      </c>
      <c r="AP24" s="17" t="str">
        <f ca="1">IF(OR(data!$BX24=AO$1,data!$BY24=AO$1),data!$BW24,"")</f>
        <v/>
      </c>
      <c r="AQ24" s="16" t="str">
        <f ca="1">IF(data!$BX24=AR$1,data!$BW24,"")</f>
        <v/>
      </c>
      <c r="AR24" s="16" t="str">
        <f ca="1">IF(data!$BY24=AR$1,data!$BW24,"")</f>
        <v/>
      </c>
      <c r="AS24" s="16" t="str">
        <f ca="1">IF(OR(data!$BX24=AR$1,data!$BY24=AR$1),data!$BW24,"")</f>
        <v/>
      </c>
      <c r="AT24" s="17">
        <f ca="1">IF(data!$BX24=AU$1,data!$BW24,"")</f>
        <v>43323</v>
      </c>
      <c r="AU24" s="17" t="str">
        <f ca="1">IF(data!$BY24=AU$1,data!$BW24,"")</f>
        <v/>
      </c>
      <c r="AV24" s="17">
        <f ca="1">IF(OR(data!$BX24=AU$1,data!$BY24=AU$1),data!$BW24,"")</f>
        <v>43323</v>
      </c>
      <c r="AW24" s="16" t="str">
        <f ca="1">IF(data!$BX24=AX$1,data!$BW24,"")</f>
        <v/>
      </c>
      <c r="AX24" s="16" t="str">
        <f ca="1">IF(data!$BY24=AX$1,data!$BW24,"")</f>
        <v/>
      </c>
      <c r="AY24" s="16" t="str">
        <f ca="1">IF(OR(data!$BX24=AX$1,data!$BY24=AX$1),data!$BW24,"")</f>
        <v/>
      </c>
      <c r="AZ24" s="17" t="str">
        <f ca="1">IF(data!$BX24=BA$1,data!$BW24,"")</f>
        <v/>
      </c>
      <c r="BA24" s="17" t="str">
        <f ca="1">IF(data!$BY24=BA$1,data!$BW24,"")</f>
        <v/>
      </c>
      <c r="BB24" s="17" t="str">
        <f ca="1">IF(OR(data!$BX24=BA$1,data!$BY24=BA$1),data!$BW24,"")</f>
        <v/>
      </c>
      <c r="BC24" s="16" t="str">
        <f ca="1">IF(data!$BX24=BD$1,data!$BW24,"")</f>
        <v/>
      </c>
      <c r="BD24" s="16">
        <f ca="1">IF(data!$BY24=BD$1,data!$BW24,"")</f>
        <v>43323</v>
      </c>
      <c r="BE24" s="16">
        <f ca="1">IF(OR(data!$BX24=BD$1,data!$BY24=BD$1),data!$BW24,"")</f>
        <v>43323</v>
      </c>
      <c r="BF24" s="17" t="str">
        <f ca="1">IF(data!$BX24=BG$1,data!$BW24,"")</f>
        <v/>
      </c>
      <c r="BG24" s="17" t="str">
        <f ca="1">IF(data!$BY24=BG$1,data!$BW24,"")</f>
        <v/>
      </c>
      <c r="BH24" s="17" t="str">
        <f ca="1">IF(OR(data!$BX24=BG$1,data!$BY24=BG$1),data!$BW24,"")</f>
        <v/>
      </c>
      <c r="BI24" s="16" t="str">
        <f ca="1">IF(data!$BX24=BJ$1,data!$BW24,"")</f>
        <v/>
      </c>
      <c r="BJ24" s="16" t="str">
        <f ca="1">IF(data!$BY24=BJ$1,data!$BW24,"")</f>
        <v/>
      </c>
      <c r="BK24" s="16" t="str">
        <f ca="1">IF(OR(data!$BX24=BJ$1,data!$BY24=BJ$1),data!$BW24,"")</f>
        <v/>
      </c>
      <c r="BL24" s="17" t="str">
        <f ca="1">IF(data!$BX24=BM$1,data!$BW24,"")</f>
        <v/>
      </c>
      <c r="BM24" s="17" t="str">
        <f ca="1">IF(data!$BY24=BM$1,data!$BW24,"")</f>
        <v/>
      </c>
      <c r="BN24" s="17" t="str">
        <f ca="1">IF(OR(data!$BX24=BM$1,data!$BY24=BM$1),data!$BW24,"")</f>
        <v/>
      </c>
      <c r="BO24" s="16" t="str">
        <f ca="1">IF(data!$BX24=BP$1,data!$BW24,"")</f>
        <v/>
      </c>
      <c r="BP24" s="16" t="str">
        <f ca="1">IF(data!$BY24=BP$1,data!$BW24,"")</f>
        <v/>
      </c>
      <c r="BQ24" s="16" t="str">
        <f ca="1">IF(OR(data!$BX24=BP$1,data!$BY24=BP$1),data!$BW24,"")</f>
        <v/>
      </c>
      <c r="BR24" s="17" t="str">
        <f ca="1">IF(data!$BX24=BS$1,data!$BW24,"")</f>
        <v/>
      </c>
      <c r="BS24" s="17" t="str">
        <f ca="1">IF(data!$BY24=BS$1,data!$BW24,"")</f>
        <v/>
      </c>
      <c r="BT24" s="17" t="str">
        <f ca="1">IF(OR(data!$BX24=BS$1,data!$BY24=BS$1),data!$BW24,"")</f>
        <v/>
      </c>
    </row>
    <row r="25" spans="1:72" s="11" customFormat="1" x14ac:dyDescent="0.25">
      <c r="A25" s="16" t="str">
        <f ca="1">IF(data!$BX25=B$1,data!$BW25,"")</f>
        <v/>
      </c>
      <c r="B25" s="16" t="str">
        <f ca="1">IF(data!$BY25=B$1,data!$BW25,"")</f>
        <v/>
      </c>
      <c r="C25" s="16" t="str">
        <f ca="1">IF(OR(data!$BX25=B$1,data!$BY25=B$1),data!$BW25,"")</f>
        <v/>
      </c>
      <c r="D25" s="17" t="str">
        <f ca="1">IF(data!$BX25=E$1,data!$BW25,"")</f>
        <v/>
      </c>
      <c r="E25" s="17" t="str">
        <f ca="1">IF(data!$BY25=E$1,data!$BW25,"")</f>
        <v/>
      </c>
      <c r="F25" s="17" t="str">
        <f ca="1">IF(OR(data!$BX25=E$1,data!$BY25=E$1),data!$BW25,"")</f>
        <v/>
      </c>
      <c r="G25" s="16" t="str">
        <f ca="1">IF(data!$BX25=H$1,data!$BW25,"")</f>
        <v/>
      </c>
      <c r="H25" s="16" t="str">
        <f ca="1">IF(data!$BY25=H$1,data!$BW25,"")</f>
        <v/>
      </c>
      <c r="I25" s="16" t="str">
        <f ca="1">IF(OR(data!$BX25=H$1,data!$BY25=H$1),data!$BW25,"")</f>
        <v/>
      </c>
      <c r="J25" s="17" t="str">
        <f ca="1">IF(data!$BX25=K$1,data!$BW25,"")</f>
        <v/>
      </c>
      <c r="K25" s="17" t="str">
        <f ca="1">IF(data!$BY25=K$1,data!$BW25,"")</f>
        <v/>
      </c>
      <c r="L25" s="17" t="str">
        <f ca="1">IF(OR(data!$BX25=K$1,data!$BY25=K$1),data!$BW25,"")</f>
        <v/>
      </c>
      <c r="M25" s="16" t="str">
        <f ca="1">IF(data!$BX25=N$1,data!$BW25,"")</f>
        <v/>
      </c>
      <c r="N25" s="16" t="str">
        <f ca="1">IF(data!$BY25=N$1,data!$BW25,"")</f>
        <v/>
      </c>
      <c r="O25" s="16" t="str">
        <f ca="1">IF(OR(data!$BX25=N$1,data!$BY25=N$1),data!$BW25,"")</f>
        <v/>
      </c>
      <c r="P25" s="17" t="str">
        <f ca="1">IF(data!$BX25=Q$1,data!$BW25,"")</f>
        <v/>
      </c>
      <c r="Q25" s="17" t="str">
        <f ca="1">IF(data!$BY25=Q$1,data!$BW25,"")</f>
        <v/>
      </c>
      <c r="R25" s="17" t="str">
        <f ca="1">IF(OR(data!$BX25=Q$1,data!$BY25=Q$1),data!$BW25,"")</f>
        <v/>
      </c>
      <c r="S25" s="16" t="str">
        <f ca="1">IF(data!$BX25=T$1,data!$BW25,"")</f>
        <v/>
      </c>
      <c r="T25" s="16" t="str">
        <f ca="1">IF(data!$BY25=T$1,data!$BW25,"")</f>
        <v/>
      </c>
      <c r="U25" s="16" t="str">
        <f ca="1">IF(OR(data!$BX25=T$1,data!$BY25=T$1),data!$BW25,"")</f>
        <v/>
      </c>
      <c r="V25" s="17" t="str">
        <f ca="1">IF(data!$BX25=W$1,data!$BW25,"")</f>
        <v/>
      </c>
      <c r="W25" s="17" t="str">
        <f ca="1">IF(data!$BY25=W$1,data!$BW25,"")</f>
        <v/>
      </c>
      <c r="X25" s="17" t="str">
        <f ca="1">IF(OR(data!$BX25=W$1,data!$BY25=W$1),data!$BW25,"")</f>
        <v/>
      </c>
      <c r="Y25" s="16" t="str">
        <f ca="1">IF(data!$BX25=Z$1,data!$BW25,"")</f>
        <v/>
      </c>
      <c r="Z25" s="16">
        <f ca="1">IF(data!$BY25=Z$1,data!$BW25,"")</f>
        <v>43323</v>
      </c>
      <c r="AA25" s="16">
        <f ca="1">IF(OR(data!$BX25=Z$1,data!$BY25=Z$1),data!$BW25,"")</f>
        <v>43323</v>
      </c>
      <c r="AB25" s="17" t="str">
        <f ca="1">IF(data!$BX25=AC$1,data!$BW25,"")</f>
        <v/>
      </c>
      <c r="AC25" s="17" t="str">
        <f ca="1">IF(data!$BY25=AC$1,data!$BW25,"")</f>
        <v/>
      </c>
      <c r="AD25" s="17" t="str">
        <f ca="1">IF(OR(data!$BX25=AC$1,data!$BY25=AC$1),data!$BW25,"")</f>
        <v/>
      </c>
      <c r="AE25" s="16" t="str">
        <f ca="1">IF(data!$BX25=AF$1,data!$BW25,"")</f>
        <v/>
      </c>
      <c r="AF25" s="16" t="str">
        <f ca="1">IF(data!$BY25=AF$1,data!$BW25,"")</f>
        <v/>
      </c>
      <c r="AG25" s="16" t="str">
        <f ca="1">IF(OR(data!$BX25=AF$1,data!$BY25=AF$1),data!$BW25,"")</f>
        <v/>
      </c>
      <c r="AH25" s="17" t="str">
        <f ca="1">IF(data!$BX25=AI$1,data!$BW25,"")</f>
        <v/>
      </c>
      <c r="AI25" s="17" t="str">
        <f ca="1">IF(data!$BY25=AI$1,data!$BW25,"")</f>
        <v/>
      </c>
      <c r="AJ25" s="17" t="str">
        <f ca="1">IF(OR(data!$BX25=AI$1,data!$BY25=AI$1),data!$BW25,"")</f>
        <v/>
      </c>
      <c r="AK25" s="16" t="str">
        <f ca="1">IF(data!$BX25=AL$1,data!$BW25,"")</f>
        <v/>
      </c>
      <c r="AL25" s="16" t="str">
        <f ca="1">IF(data!$BY25=AL$1,data!$BW25,"")</f>
        <v/>
      </c>
      <c r="AM25" s="16" t="str">
        <f ca="1">IF(OR(data!$BX25=AL$1,data!$BY25=AL$1),data!$BW25,"")</f>
        <v/>
      </c>
      <c r="AN25" s="17" t="str">
        <f ca="1">IF(data!$BX25=AO$1,data!$BW25,"")</f>
        <v/>
      </c>
      <c r="AO25" s="17" t="str">
        <f ca="1">IF(data!$BY25=AO$1,data!$BW25,"")</f>
        <v/>
      </c>
      <c r="AP25" s="17" t="str">
        <f ca="1">IF(OR(data!$BX25=AO$1,data!$BY25=AO$1),data!$BW25,"")</f>
        <v/>
      </c>
      <c r="AQ25" s="16" t="str">
        <f ca="1">IF(data!$BX25=AR$1,data!$BW25,"")</f>
        <v/>
      </c>
      <c r="AR25" s="16" t="str">
        <f ca="1">IF(data!$BY25=AR$1,data!$BW25,"")</f>
        <v/>
      </c>
      <c r="AS25" s="16" t="str">
        <f ca="1">IF(OR(data!$BX25=AR$1,data!$BY25=AR$1),data!$BW25,"")</f>
        <v/>
      </c>
      <c r="AT25" s="17" t="str">
        <f ca="1">IF(data!$BX25=AU$1,data!$BW25,"")</f>
        <v/>
      </c>
      <c r="AU25" s="17" t="str">
        <f ca="1">IF(data!$BY25=AU$1,data!$BW25,"")</f>
        <v/>
      </c>
      <c r="AV25" s="17" t="str">
        <f ca="1">IF(OR(data!$BX25=AU$1,data!$BY25=AU$1),data!$BW25,"")</f>
        <v/>
      </c>
      <c r="AW25" s="16" t="str">
        <f ca="1">IF(data!$BX25=AX$1,data!$BW25,"")</f>
        <v/>
      </c>
      <c r="AX25" s="16" t="str">
        <f ca="1">IF(data!$BY25=AX$1,data!$BW25,"")</f>
        <v/>
      </c>
      <c r="AY25" s="16" t="str">
        <f ca="1">IF(OR(data!$BX25=AX$1,data!$BY25=AX$1),data!$BW25,"")</f>
        <v/>
      </c>
      <c r="AZ25" s="17">
        <f ca="1">IF(data!$BX25=BA$1,data!$BW25,"")</f>
        <v>43323</v>
      </c>
      <c r="BA25" s="17" t="str">
        <f ca="1">IF(data!$BY25=BA$1,data!$BW25,"")</f>
        <v/>
      </c>
      <c r="BB25" s="17">
        <f ca="1">IF(OR(data!$BX25=BA$1,data!$BY25=BA$1),data!$BW25,"")</f>
        <v>43323</v>
      </c>
      <c r="BC25" s="16" t="str">
        <f ca="1">IF(data!$BX25=BD$1,data!$BW25,"")</f>
        <v/>
      </c>
      <c r="BD25" s="16" t="str">
        <f ca="1">IF(data!$BY25=BD$1,data!$BW25,"")</f>
        <v/>
      </c>
      <c r="BE25" s="16" t="str">
        <f ca="1">IF(OR(data!$BX25=BD$1,data!$BY25=BD$1),data!$BW25,"")</f>
        <v/>
      </c>
      <c r="BF25" s="17" t="str">
        <f ca="1">IF(data!$BX25=BG$1,data!$BW25,"")</f>
        <v/>
      </c>
      <c r="BG25" s="17" t="str">
        <f ca="1">IF(data!$BY25=BG$1,data!$BW25,"")</f>
        <v/>
      </c>
      <c r="BH25" s="17" t="str">
        <f ca="1">IF(OR(data!$BX25=BG$1,data!$BY25=BG$1),data!$BW25,"")</f>
        <v/>
      </c>
      <c r="BI25" s="16" t="str">
        <f ca="1">IF(data!$BX25=BJ$1,data!$BW25,"")</f>
        <v/>
      </c>
      <c r="BJ25" s="16" t="str">
        <f ca="1">IF(data!$BY25=BJ$1,data!$BW25,"")</f>
        <v/>
      </c>
      <c r="BK25" s="16" t="str">
        <f ca="1">IF(OR(data!$BX25=BJ$1,data!$BY25=BJ$1),data!$BW25,"")</f>
        <v/>
      </c>
      <c r="BL25" s="17" t="str">
        <f ca="1">IF(data!$BX25=BM$1,data!$BW25,"")</f>
        <v/>
      </c>
      <c r="BM25" s="17" t="str">
        <f ca="1">IF(data!$BY25=BM$1,data!$BW25,"")</f>
        <v/>
      </c>
      <c r="BN25" s="17" t="str">
        <f ca="1">IF(OR(data!$BX25=BM$1,data!$BY25=BM$1),data!$BW25,"")</f>
        <v/>
      </c>
      <c r="BO25" s="16" t="str">
        <f ca="1">IF(data!$BX25=BP$1,data!$BW25,"")</f>
        <v/>
      </c>
      <c r="BP25" s="16" t="str">
        <f ca="1">IF(data!$BY25=BP$1,data!$BW25,"")</f>
        <v/>
      </c>
      <c r="BQ25" s="16" t="str">
        <f ca="1">IF(OR(data!$BX25=BP$1,data!$BY25=BP$1),data!$BW25,"")</f>
        <v/>
      </c>
      <c r="BR25" s="17" t="str">
        <f ca="1">IF(data!$BX25=BS$1,data!$BW25,"")</f>
        <v/>
      </c>
      <c r="BS25" s="17" t="str">
        <f ca="1">IF(data!$BY25=BS$1,data!$BW25,"")</f>
        <v/>
      </c>
      <c r="BT25" s="17" t="str">
        <f ca="1">IF(OR(data!$BX25=BS$1,data!$BY25=BS$1),data!$BW25,"")</f>
        <v/>
      </c>
    </row>
    <row r="26" spans="1:72" s="11" customFormat="1" x14ac:dyDescent="0.25">
      <c r="A26" s="16" t="str">
        <f ca="1">IF(data!$BX26=B$1,data!$BW26,"")</f>
        <v/>
      </c>
      <c r="B26" s="16" t="str">
        <f ca="1">IF(data!$BY26=B$1,data!$BW26,"")</f>
        <v/>
      </c>
      <c r="C26" s="16" t="str">
        <f ca="1">IF(OR(data!$BX26=B$1,data!$BY26=B$1),data!$BW26,"")</f>
        <v/>
      </c>
      <c r="D26" s="17" t="str">
        <f ca="1">IF(data!$BX26=E$1,data!$BW26,"")</f>
        <v/>
      </c>
      <c r="E26" s="17" t="str">
        <f ca="1">IF(data!$BY26=E$1,data!$BW26,"")</f>
        <v/>
      </c>
      <c r="F26" s="17" t="str">
        <f ca="1">IF(OR(data!$BX26=E$1,data!$BY26=E$1),data!$BW26,"")</f>
        <v/>
      </c>
      <c r="G26" s="16" t="str">
        <f ca="1">IF(data!$BX26=H$1,data!$BW26,"")</f>
        <v/>
      </c>
      <c r="H26" s="16" t="str">
        <f ca="1">IF(data!$BY26=H$1,data!$BW26,"")</f>
        <v/>
      </c>
      <c r="I26" s="16" t="str">
        <f ca="1">IF(OR(data!$BX26=H$1,data!$BY26=H$1),data!$BW26,"")</f>
        <v/>
      </c>
      <c r="J26" s="17" t="str">
        <f ca="1">IF(data!$BX26=K$1,data!$BW26,"")</f>
        <v/>
      </c>
      <c r="K26" s="17" t="str">
        <f ca="1">IF(data!$BY26=K$1,data!$BW26,"")</f>
        <v/>
      </c>
      <c r="L26" s="17" t="str">
        <f ca="1">IF(OR(data!$BX26=K$1,data!$BY26=K$1),data!$BW26,"")</f>
        <v/>
      </c>
      <c r="M26" s="16" t="str">
        <f ca="1">IF(data!$BX26=N$1,data!$BW26,"")</f>
        <v/>
      </c>
      <c r="N26" s="16" t="str">
        <f ca="1">IF(data!$BY26=N$1,data!$BW26,"")</f>
        <v/>
      </c>
      <c r="O26" s="16" t="str">
        <f ca="1">IF(OR(data!$BX26=N$1,data!$BY26=N$1),data!$BW26,"")</f>
        <v/>
      </c>
      <c r="P26" s="17" t="str">
        <f ca="1">IF(data!$BX26=Q$1,data!$BW26,"")</f>
        <v/>
      </c>
      <c r="Q26" s="17" t="str">
        <f ca="1">IF(data!$BY26=Q$1,data!$BW26,"")</f>
        <v/>
      </c>
      <c r="R26" s="17" t="str">
        <f ca="1">IF(OR(data!$BX26=Q$1,data!$BY26=Q$1),data!$BW26,"")</f>
        <v/>
      </c>
      <c r="S26" s="16" t="str">
        <f ca="1">IF(data!$BX26=T$1,data!$BW26,"")</f>
        <v/>
      </c>
      <c r="T26" s="16" t="str">
        <f ca="1">IF(data!$BY26=T$1,data!$BW26,"")</f>
        <v/>
      </c>
      <c r="U26" s="16" t="str">
        <f ca="1">IF(OR(data!$BX26=T$1,data!$BY26=T$1),data!$BW26,"")</f>
        <v/>
      </c>
      <c r="V26" s="17" t="str">
        <f ca="1">IF(data!$BX26=W$1,data!$BW26,"")</f>
        <v/>
      </c>
      <c r="W26" s="17">
        <f ca="1">IF(data!$BY26=W$1,data!$BW26,"")</f>
        <v>43323</v>
      </c>
      <c r="X26" s="17">
        <f ca="1">IF(OR(data!$BX26=W$1,data!$BY26=W$1),data!$BW26,"")</f>
        <v>43323</v>
      </c>
      <c r="Y26" s="16" t="str">
        <f ca="1">IF(data!$BX26=Z$1,data!$BW26,"")</f>
        <v/>
      </c>
      <c r="Z26" s="16" t="str">
        <f ca="1">IF(data!$BY26=Z$1,data!$BW26,"")</f>
        <v/>
      </c>
      <c r="AA26" s="16" t="str">
        <f ca="1">IF(OR(data!$BX26=Z$1,data!$BY26=Z$1),data!$BW26,"")</f>
        <v/>
      </c>
      <c r="AB26" s="17" t="str">
        <f ca="1">IF(data!$BX26=AC$1,data!$BW26,"")</f>
        <v/>
      </c>
      <c r="AC26" s="17" t="str">
        <f ca="1">IF(data!$BY26=AC$1,data!$BW26,"")</f>
        <v/>
      </c>
      <c r="AD26" s="17" t="str">
        <f ca="1">IF(OR(data!$BX26=AC$1,data!$BY26=AC$1),data!$BW26,"")</f>
        <v/>
      </c>
      <c r="AE26" s="16" t="str">
        <f ca="1">IF(data!$BX26=AF$1,data!$BW26,"")</f>
        <v/>
      </c>
      <c r="AF26" s="16" t="str">
        <f ca="1">IF(data!$BY26=AF$1,data!$BW26,"")</f>
        <v/>
      </c>
      <c r="AG26" s="16" t="str">
        <f ca="1">IF(OR(data!$BX26=AF$1,data!$BY26=AF$1),data!$BW26,"")</f>
        <v/>
      </c>
      <c r="AH26" s="17" t="str">
        <f ca="1">IF(data!$BX26=AI$1,data!$BW26,"")</f>
        <v/>
      </c>
      <c r="AI26" s="17" t="str">
        <f ca="1">IF(data!$BY26=AI$1,data!$BW26,"")</f>
        <v/>
      </c>
      <c r="AJ26" s="17" t="str">
        <f ca="1">IF(OR(data!$BX26=AI$1,data!$BY26=AI$1),data!$BW26,"")</f>
        <v/>
      </c>
      <c r="AK26" s="16" t="str">
        <f ca="1">IF(data!$BX26=AL$1,data!$BW26,"")</f>
        <v/>
      </c>
      <c r="AL26" s="16" t="str">
        <f ca="1">IF(data!$BY26=AL$1,data!$BW26,"")</f>
        <v/>
      </c>
      <c r="AM26" s="16" t="str">
        <f ca="1">IF(OR(data!$BX26=AL$1,data!$BY26=AL$1),data!$BW26,"")</f>
        <v/>
      </c>
      <c r="AN26" s="17" t="str">
        <f ca="1">IF(data!$BX26=AO$1,data!$BW26,"")</f>
        <v/>
      </c>
      <c r="AO26" s="17" t="str">
        <f ca="1">IF(data!$BY26=AO$1,data!$BW26,"")</f>
        <v/>
      </c>
      <c r="AP26" s="17" t="str">
        <f ca="1">IF(OR(data!$BX26=AO$1,data!$BY26=AO$1),data!$BW26,"")</f>
        <v/>
      </c>
      <c r="AQ26" s="16" t="str">
        <f ca="1">IF(data!$BX26=AR$1,data!$BW26,"")</f>
        <v/>
      </c>
      <c r="AR26" s="16" t="str">
        <f ca="1">IF(data!$BY26=AR$1,data!$BW26,"")</f>
        <v/>
      </c>
      <c r="AS26" s="16" t="str">
        <f ca="1">IF(OR(data!$BX26=AR$1,data!$BY26=AR$1),data!$BW26,"")</f>
        <v/>
      </c>
      <c r="AT26" s="17" t="str">
        <f ca="1">IF(data!$BX26=AU$1,data!$BW26,"")</f>
        <v/>
      </c>
      <c r="AU26" s="17" t="str">
        <f ca="1">IF(data!$BY26=AU$1,data!$BW26,"")</f>
        <v/>
      </c>
      <c r="AV26" s="17" t="str">
        <f ca="1">IF(OR(data!$BX26=AU$1,data!$BY26=AU$1),data!$BW26,"")</f>
        <v/>
      </c>
      <c r="AW26" s="16" t="str">
        <f ca="1">IF(data!$BX26=AX$1,data!$BW26,"")</f>
        <v/>
      </c>
      <c r="AX26" s="16" t="str">
        <f ca="1">IF(data!$BY26=AX$1,data!$BW26,"")</f>
        <v/>
      </c>
      <c r="AY26" s="16" t="str">
        <f ca="1">IF(OR(data!$BX26=AX$1,data!$BY26=AX$1),data!$BW26,"")</f>
        <v/>
      </c>
      <c r="AZ26" s="17" t="str">
        <f ca="1">IF(data!$BX26=BA$1,data!$BW26,"")</f>
        <v/>
      </c>
      <c r="BA26" s="17" t="str">
        <f ca="1">IF(data!$BY26=BA$1,data!$BW26,"")</f>
        <v/>
      </c>
      <c r="BB26" s="17" t="str">
        <f ca="1">IF(OR(data!$BX26=BA$1,data!$BY26=BA$1),data!$BW26,"")</f>
        <v/>
      </c>
      <c r="BC26" s="16" t="str">
        <f ca="1">IF(data!$BX26=BD$1,data!$BW26,"")</f>
        <v/>
      </c>
      <c r="BD26" s="16" t="str">
        <f ca="1">IF(data!$BY26=BD$1,data!$BW26,"")</f>
        <v/>
      </c>
      <c r="BE26" s="16" t="str">
        <f ca="1">IF(OR(data!$BX26=BD$1,data!$BY26=BD$1),data!$BW26,"")</f>
        <v/>
      </c>
      <c r="BF26" s="17">
        <f ca="1">IF(data!$BX26=BG$1,data!$BW26,"")</f>
        <v>43323</v>
      </c>
      <c r="BG26" s="17" t="str">
        <f ca="1">IF(data!$BY26=BG$1,data!$BW26,"")</f>
        <v/>
      </c>
      <c r="BH26" s="17">
        <f ca="1">IF(OR(data!$BX26=BG$1,data!$BY26=BG$1),data!$BW26,"")</f>
        <v>43323</v>
      </c>
      <c r="BI26" s="16" t="str">
        <f ca="1">IF(data!$BX26=BJ$1,data!$BW26,"")</f>
        <v/>
      </c>
      <c r="BJ26" s="16" t="str">
        <f ca="1">IF(data!$BY26=BJ$1,data!$BW26,"")</f>
        <v/>
      </c>
      <c r="BK26" s="16" t="str">
        <f ca="1">IF(OR(data!$BX26=BJ$1,data!$BY26=BJ$1),data!$BW26,"")</f>
        <v/>
      </c>
      <c r="BL26" s="17" t="str">
        <f ca="1">IF(data!$BX26=BM$1,data!$BW26,"")</f>
        <v/>
      </c>
      <c r="BM26" s="17" t="str">
        <f ca="1">IF(data!$BY26=BM$1,data!$BW26,"")</f>
        <v/>
      </c>
      <c r="BN26" s="17" t="str">
        <f ca="1">IF(OR(data!$BX26=BM$1,data!$BY26=BM$1),data!$BW26,"")</f>
        <v/>
      </c>
      <c r="BO26" s="16" t="str">
        <f ca="1">IF(data!$BX26=BP$1,data!$BW26,"")</f>
        <v/>
      </c>
      <c r="BP26" s="16" t="str">
        <f ca="1">IF(data!$BY26=BP$1,data!$BW26,"")</f>
        <v/>
      </c>
      <c r="BQ26" s="16" t="str">
        <f ca="1">IF(OR(data!$BX26=BP$1,data!$BY26=BP$1),data!$BW26,"")</f>
        <v/>
      </c>
      <c r="BR26" s="17" t="str">
        <f ca="1">IF(data!$BX26=BS$1,data!$BW26,"")</f>
        <v/>
      </c>
      <c r="BS26" s="17" t="str">
        <f ca="1">IF(data!$BY26=BS$1,data!$BW26,"")</f>
        <v/>
      </c>
      <c r="BT26" s="17" t="str">
        <f ca="1">IF(OR(data!$BX26=BS$1,data!$BY26=BS$1),data!$BW26,"")</f>
        <v/>
      </c>
    </row>
    <row r="27" spans="1:72" s="11" customFormat="1" x14ac:dyDescent="0.25">
      <c r="A27" s="16" t="str">
        <f ca="1">IF(data!$BX27=B$1,data!$BW27,"")</f>
        <v/>
      </c>
      <c r="B27" s="16" t="str">
        <f ca="1">IF(data!$BY27=B$1,data!$BW27,"")</f>
        <v/>
      </c>
      <c r="C27" s="16" t="str">
        <f ca="1">IF(OR(data!$BX27=B$1,data!$BY27=B$1),data!$BW27,"")</f>
        <v/>
      </c>
      <c r="D27" s="17" t="str">
        <f ca="1">IF(data!$BX27=E$1,data!$BW27,"")</f>
        <v/>
      </c>
      <c r="E27" s="17" t="str">
        <f ca="1">IF(data!$BY27=E$1,data!$BW27,"")</f>
        <v/>
      </c>
      <c r="F27" s="17" t="str">
        <f ca="1">IF(OR(data!$BX27=E$1,data!$BY27=E$1),data!$BW27,"")</f>
        <v/>
      </c>
      <c r="G27" s="16" t="str">
        <f ca="1">IF(data!$BX27=H$1,data!$BW27,"")</f>
        <v/>
      </c>
      <c r="H27" s="16" t="str">
        <f ca="1">IF(data!$BY27=H$1,data!$BW27,"")</f>
        <v/>
      </c>
      <c r="I27" s="16" t="str">
        <f ca="1">IF(OR(data!$BX27=H$1,data!$BY27=H$1),data!$BW27,"")</f>
        <v/>
      </c>
      <c r="J27" s="17" t="str">
        <f ca="1">IF(data!$BX27=K$1,data!$BW27,"")</f>
        <v/>
      </c>
      <c r="K27" s="17" t="str">
        <f ca="1">IF(data!$BY27=K$1,data!$BW27,"")</f>
        <v/>
      </c>
      <c r="L27" s="17" t="str">
        <f ca="1">IF(OR(data!$BX27=K$1,data!$BY27=K$1),data!$BW27,"")</f>
        <v/>
      </c>
      <c r="M27" s="16" t="str">
        <f ca="1">IF(data!$BX27=N$1,data!$BW27,"")</f>
        <v/>
      </c>
      <c r="N27" s="16">
        <f ca="1">IF(data!$BY27=N$1,data!$BW27,"")</f>
        <v>43323</v>
      </c>
      <c r="O27" s="16">
        <f ca="1">IF(OR(data!$BX27=N$1,data!$BY27=N$1),data!$BW27,"")</f>
        <v>43323</v>
      </c>
      <c r="P27" s="17" t="str">
        <f ca="1">IF(data!$BX27=Q$1,data!$BW27,"")</f>
        <v/>
      </c>
      <c r="Q27" s="17" t="str">
        <f ca="1">IF(data!$BY27=Q$1,data!$BW27,"")</f>
        <v/>
      </c>
      <c r="R27" s="17" t="str">
        <f ca="1">IF(OR(data!$BX27=Q$1,data!$BY27=Q$1),data!$BW27,"")</f>
        <v/>
      </c>
      <c r="S27" s="16" t="str">
        <f ca="1">IF(data!$BX27=T$1,data!$BW27,"")</f>
        <v/>
      </c>
      <c r="T27" s="16" t="str">
        <f ca="1">IF(data!$BY27=T$1,data!$BW27,"")</f>
        <v/>
      </c>
      <c r="U27" s="16" t="str">
        <f ca="1">IF(OR(data!$BX27=T$1,data!$BY27=T$1),data!$BW27,"")</f>
        <v/>
      </c>
      <c r="V27" s="17" t="str">
        <f ca="1">IF(data!$BX27=W$1,data!$BW27,"")</f>
        <v/>
      </c>
      <c r="W27" s="17" t="str">
        <f ca="1">IF(data!$BY27=W$1,data!$BW27,"")</f>
        <v/>
      </c>
      <c r="X27" s="17" t="str">
        <f ca="1">IF(OR(data!$BX27=W$1,data!$BY27=W$1),data!$BW27,"")</f>
        <v/>
      </c>
      <c r="Y27" s="16" t="str">
        <f ca="1">IF(data!$BX27=Z$1,data!$BW27,"")</f>
        <v/>
      </c>
      <c r="Z27" s="16" t="str">
        <f ca="1">IF(data!$BY27=Z$1,data!$BW27,"")</f>
        <v/>
      </c>
      <c r="AA27" s="16" t="str">
        <f ca="1">IF(OR(data!$BX27=Z$1,data!$BY27=Z$1),data!$BW27,"")</f>
        <v/>
      </c>
      <c r="AB27" s="17" t="str">
        <f ca="1">IF(data!$BX27=AC$1,data!$BW27,"")</f>
        <v/>
      </c>
      <c r="AC27" s="17" t="str">
        <f ca="1">IF(data!$BY27=AC$1,data!$BW27,"")</f>
        <v/>
      </c>
      <c r="AD27" s="17" t="str">
        <f ca="1">IF(OR(data!$BX27=AC$1,data!$BY27=AC$1),data!$BW27,"")</f>
        <v/>
      </c>
      <c r="AE27" s="16" t="str">
        <f ca="1">IF(data!$BX27=AF$1,data!$BW27,"")</f>
        <v/>
      </c>
      <c r="AF27" s="16" t="str">
        <f ca="1">IF(data!$BY27=AF$1,data!$BW27,"")</f>
        <v/>
      </c>
      <c r="AG27" s="16" t="str">
        <f ca="1">IF(OR(data!$BX27=AF$1,data!$BY27=AF$1),data!$BW27,"")</f>
        <v/>
      </c>
      <c r="AH27" s="17" t="str">
        <f ca="1">IF(data!$BX27=AI$1,data!$BW27,"")</f>
        <v/>
      </c>
      <c r="AI27" s="17" t="str">
        <f ca="1">IF(data!$BY27=AI$1,data!$BW27,"")</f>
        <v/>
      </c>
      <c r="AJ27" s="17" t="str">
        <f ca="1">IF(OR(data!$BX27=AI$1,data!$BY27=AI$1),data!$BW27,"")</f>
        <v/>
      </c>
      <c r="AK27" s="16" t="str">
        <f ca="1">IF(data!$BX27=AL$1,data!$BW27,"")</f>
        <v/>
      </c>
      <c r="AL27" s="16" t="str">
        <f ca="1">IF(data!$BY27=AL$1,data!$BW27,"")</f>
        <v/>
      </c>
      <c r="AM27" s="16" t="str">
        <f ca="1">IF(OR(data!$BX27=AL$1,data!$BY27=AL$1),data!$BW27,"")</f>
        <v/>
      </c>
      <c r="AN27" s="17" t="str">
        <f ca="1">IF(data!$BX27=AO$1,data!$BW27,"")</f>
        <v/>
      </c>
      <c r="AO27" s="17" t="str">
        <f ca="1">IF(data!$BY27=AO$1,data!$BW27,"")</f>
        <v/>
      </c>
      <c r="AP27" s="17" t="str">
        <f ca="1">IF(OR(data!$BX27=AO$1,data!$BY27=AO$1),data!$BW27,"")</f>
        <v/>
      </c>
      <c r="AQ27" s="16" t="str">
        <f ca="1">IF(data!$BX27=AR$1,data!$BW27,"")</f>
        <v/>
      </c>
      <c r="AR27" s="16" t="str">
        <f ca="1">IF(data!$BY27=AR$1,data!$BW27,"")</f>
        <v/>
      </c>
      <c r="AS27" s="16" t="str">
        <f ca="1">IF(OR(data!$BX27=AR$1,data!$BY27=AR$1),data!$BW27,"")</f>
        <v/>
      </c>
      <c r="AT27" s="17" t="str">
        <f ca="1">IF(data!$BX27=AU$1,data!$BW27,"")</f>
        <v/>
      </c>
      <c r="AU27" s="17" t="str">
        <f ca="1">IF(data!$BY27=AU$1,data!$BW27,"")</f>
        <v/>
      </c>
      <c r="AV27" s="17" t="str">
        <f ca="1">IF(OR(data!$BX27=AU$1,data!$BY27=AU$1),data!$BW27,"")</f>
        <v/>
      </c>
      <c r="AW27" s="16" t="str">
        <f ca="1">IF(data!$BX27=AX$1,data!$BW27,"")</f>
        <v/>
      </c>
      <c r="AX27" s="16" t="str">
        <f ca="1">IF(data!$BY27=AX$1,data!$BW27,"")</f>
        <v/>
      </c>
      <c r="AY27" s="16" t="str">
        <f ca="1">IF(OR(data!$BX27=AX$1,data!$BY27=AX$1),data!$BW27,"")</f>
        <v/>
      </c>
      <c r="AZ27" s="17" t="str">
        <f ca="1">IF(data!$BX27=BA$1,data!$BW27,"")</f>
        <v/>
      </c>
      <c r="BA27" s="17" t="str">
        <f ca="1">IF(data!$BY27=BA$1,data!$BW27,"")</f>
        <v/>
      </c>
      <c r="BB27" s="17" t="str">
        <f ca="1">IF(OR(data!$BX27=BA$1,data!$BY27=BA$1),data!$BW27,"")</f>
        <v/>
      </c>
      <c r="BC27" s="16" t="str">
        <f ca="1">IF(data!$BX27=BD$1,data!$BW27,"")</f>
        <v/>
      </c>
      <c r="BD27" s="16" t="str">
        <f ca="1">IF(data!$BY27=BD$1,data!$BW27,"")</f>
        <v/>
      </c>
      <c r="BE27" s="16" t="str">
        <f ca="1">IF(OR(data!$BX27=BD$1,data!$BY27=BD$1),data!$BW27,"")</f>
        <v/>
      </c>
      <c r="BF27" s="17" t="str">
        <f ca="1">IF(data!$BX27=BG$1,data!$BW27,"")</f>
        <v/>
      </c>
      <c r="BG27" s="17" t="str">
        <f ca="1">IF(data!$BY27=BG$1,data!$BW27,"")</f>
        <v/>
      </c>
      <c r="BH27" s="17" t="str">
        <f ca="1">IF(OR(data!$BX27=BG$1,data!$BY27=BG$1),data!$BW27,"")</f>
        <v/>
      </c>
      <c r="BI27" s="16">
        <f ca="1">IF(data!$BX27=BJ$1,data!$BW27,"")</f>
        <v>43323</v>
      </c>
      <c r="BJ27" s="16" t="str">
        <f ca="1">IF(data!$BY27=BJ$1,data!$BW27,"")</f>
        <v/>
      </c>
      <c r="BK27" s="16">
        <f ca="1">IF(OR(data!$BX27=BJ$1,data!$BY27=BJ$1),data!$BW27,"")</f>
        <v>43323</v>
      </c>
      <c r="BL27" s="17" t="str">
        <f ca="1">IF(data!$BX27=BM$1,data!$BW27,"")</f>
        <v/>
      </c>
      <c r="BM27" s="17" t="str">
        <f ca="1">IF(data!$BY27=BM$1,data!$BW27,"")</f>
        <v/>
      </c>
      <c r="BN27" s="17" t="str">
        <f ca="1">IF(OR(data!$BX27=BM$1,data!$BY27=BM$1),data!$BW27,"")</f>
        <v/>
      </c>
      <c r="BO27" s="16" t="str">
        <f ca="1">IF(data!$BX27=BP$1,data!$BW27,"")</f>
        <v/>
      </c>
      <c r="BP27" s="16" t="str">
        <f ca="1">IF(data!$BY27=BP$1,data!$BW27,"")</f>
        <v/>
      </c>
      <c r="BQ27" s="16" t="str">
        <f ca="1">IF(OR(data!$BX27=BP$1,data!$BY27=BP$1),data!$BW27,"")</f>
        <v/>
      </c>
      <c r="BR27" s="17" t="str">
        <f ca="1">IF(data!$BX27=BS$1,data!$BW27,"")</f>
        <v/>
      </c>
      <c r="BS27" s="17" t="str">
        <f ca="1">IF(data!$BY27=BS$1,data!$BW27,"")</f>
        <v/>
      </c>
      <c r="BT27" s="17" t="str">
        <f ca="1">IF(OR(data!$BX27=BS$1,data!$BY27=BS$1),data!$BW27,"")</f>
        <v/>
      </c>
    </row>
    <row r="28" spans="1:72" s="11" customFormat="1" x14ac:dyDescent="0.25">
      <c r="A28" s="16" t="str">
        <f ca="1">IF(data!$BX28=B$1,data!$BW28,"")</f>
        <v/>
      </c>
      <c r="B28" s="16" t="str">
        <f ca="1">IF(data!$BY28=B$1,data!$BW28,"")</f>
        <v/>
      </c>
      <c r="C28" s="16" t="str">
        <f ca="1">IF(OR(data!$BX28=B$1,data!$BY28=B$1),data!$BW28,"")</f>
        <v/>
      </c>
      <c r="D28" s="17" t="str">
        <f ca="1">IF(data!$BX28=E$1,data!$BW28,"")</f>
        <v/>
      </c>
      <c r="E28" s="17" t="str">
        <f ca="1">IF(data!$BY28=E$1,data!$BW28,"")</f>
        <v/>
      </c>
      <c r="F28" s="17" t="str">
        <f ca="1">IF(OR(data!$BX28=E$1,data!$BY28=E$1),data!$BW28,"")</f>
        <v/>
      </c>
      <c r="G28" s="16" t="str">
        <f ca="1">IF(data!$BX28=H$1,data!$BW28,"")</f>
        <v/>
      </c>
      <c r="H28" s="16" t="str">
        <f ca="1">IF(data!$BY28=H$1,data!$BW28,"")</f>
        <v/>
      </c>
      <c r="I28" s="16" t="str">
        <f ca="1">IF(OR(data!$BX28=H$1,data!$BY28=H$1),data!$BW28,"")</f>
        <v/>
      </c>
      <c r="J28" s="17" t="str">
        <f ca="1">IF(data!$BX28=K$1,data!$BW28,"")</f>
        <v/>
      </c>
      <c r="K28" s="17" t="str">
        <f ca="1">IF(data!$BY28=K$1,data!$BW28,"")</f>
        <v/>
      </c>
      <c r="L28" s="17" t="str">
        <f ca="1">IF(OR(data!$BX28=K$1,data!$BY28=K$1),data!$BW28,"")</f>
        <v/>
      </c>
      <c r="M28" s="16" t="str">
        <f ca="1">IF(data!$BX28=N$1,data!$BW28,"")</f>
        <v/>
      </c>
      <c r="N28" s="16" t="str">
        <f ca="1">IF(data!$BY28=N$1,data!$BW28,"")</f>
        <v/>
      </c>
      <c r="O28" s="16" t="str">
        <f ca="1">IF(OR(data!$BX28=N$1,data!$BY28=N$1),data!$BW28,"")</f>
        <v/>
      </c>
      <c r="P28" s="17" t="str">
        <f ca="1">IF(data!$BX28=Q$1,data!$BW28,"")</f>
        <v/>
      </c>
      <c r="Q28" s="17" t="str">
        <f ca="1">IF(data!$BY28=Q$1,data!$BW28,"")</f>
        <v/>
      </c>
      <c r="R28" s="17" t="str">
        <f ca="1">IF(OR(data!$BX28=Q$1,data!$BY28=Q$1),data!$BW28,"")</f>
        <v/>
      </c>
      <c r="S28" s="16" t="str">
        <f ca="1">IF(data!$BX28=T$1,data!$BW28,"")</f>
        <v/>
      </c>
      <c r="T28" s="16" t="str">
        <f ca="1">IF(data!$BY28=T$1,data!$BW28,"")</f>
        <v/>
      </c>
      <c r="U28" s="16" t="str">
        <f ca="1">IF(OR(data!$BX28=T$1,data!$BY28=T$1),data!$BW28,"")</f>
        <v/>
      </c>
      <c r="V28" s="17" t="str">
        <f ca="1">IF(data!$BX28=W$1,data!$BW28,"")</f>
        <v/>
      </c>
      <c r="W28" s="17" t="str">
        <f ca="1">IF(data!$BY28=W$1,data!$BW28,"")</f>
        <v/>
      </c>
      <c r="X28" s="17" t="str">
        <f ca="1">IF(OR(data!$BX28=W$1,data!$BY28=W$1),data!$BW28,"")</f>
        <v/>
      </c>
      <c r="Y28" s="16" t="str">
        <f ca="1">IF(data!$BX28=Z$1,data!$BW28,"")</f>
        <v/>
      </c>
      <c r="Z28" s="16" t="str">
        <f ca="1">IF(data!$BY28=Z$1,data!$BW28,"")</f>
        <v/>
      </c>
      <c r="AA28" s="16" t="str">
        <f ca="1">IF(OR(data!$BX28=Z$1,data!$BY28=Z$1),data!$BW28,"")</f>
        <v/>
      </c>
      <c r="AB28" s="17" t="str">
        <f ca="1">IF(data!$BX28=AC$1,data!$BW28,"")</f>
        <v/>
      </c>
      <c r="AC28" s="17" t="str">
        <f ca="1">IF(data!$BY28=AC$1,data!$BW28,"")</f>
        <v/>
      </c>
      <c r="AD28" s="17" t="str">
        <f ca="1">IF(OR(data!$BX28=AC$1,data!$BY28=AC$1),data!$BW28,"")</f>
        <v/>
      </c>
      <c r="AE28" s="16" t="str">
        <f ca="1">IF(data!$BX28=AF$1,data!$BW28,"")</f>
        <v/>
      </c>
      <c r="AF28" s="16" t="str">
        <f ca="1">IF(data!$BY28=AF$1,data!$BW28,"")</f>
        <v/>
      </c>
      <c r="AG28" s="16" t="str">
        <f ca="1">IF(OR(data!$BX28=AF$1,data!$BY28=AF$1),data!$BW28,"")</f>
        <v/>
      </c>
      <c r="AH28" s="17" t="str">
        <f ca="1">IF(data!$BX28=AI$1,data!$BW28,"")</f>
        <v/>
      </c>
      <c r="AI28" s="17" t="str">
        <f ca="1">IF(data!$BY28=AI$1,data!$BW28,"")</f>
        <v/>
      </c>
      <c r="AJ28" s="17" t="str">
        <f ca="1">IF(OR(data!$BX28=AI$1,data!$BY28=AI$1),data!$BW28,"")</f>
        <v/>
      </c>
      <c r="AK28" s="16" t="str">
        <f ca="1">IF(data!$BX28=AL$1,data!$BW28,"")</f>
        <v/>
      </c>
      <c r="AL28" s="16" t="str">
        <f ca="1">IF(data!$BY28=AL$1,data!$BW28,"")</f>
        <v/>
      </c>
      <c r="AM28" s="16" t="str">
        <f ca="1">IF(OR(data!$BX28=AL$1,data!$BY28=AL$1),data!$BW28,"")</f>
        <v/>
      </c>
      <c r="AN28" s="17" t="str">
        <f ca="1">IF(data!$BX28=AO$1,data!$BW28,"")</f>
        <v/>
      </c>
      <c r="AO28" s="17" t="str">
        <f ca="1">IF(data!$BY28=AO$1,data!$BW28,"")</f>
        <v/>
      </c>
      <c r="AP28" s="17" t="str">
        <f ca="1">IF(OR(data!$BX28=AO$1,data!$BY28=AO$1),data!$BW28,"")</f>
        <v/>
      </c>
      <c r="AQ28" s="16" t="str">
        <f ca="1">IF(data!$BX28=AR$1,data!$BW28,"")</f>
        <v/>
      </c>
      <c r="AR28" s="16">
        <f ca="1">IF(data!$BY28=AR$1,data!$BW28,"")</f>
        <v>43323</v>
      </c>
      <c r="AS28" s="16">
        <f ca="1">IF(OR(data!$BX28=AR$1,data!$BY28=AR$1),data!$BW28,"")</f>
        <v>43323</v>
      </c>
      <c r="AT28" s="17" t="str">
        <f ca="1">IF(data!$BX28=AU$1,data!$BW28,"")</f>
        <v/>
      </c>
      <c r="AU28" s="17" t="str">
        <f ca="1">IF(data!$BY28=AU$1,data!$BW28,"")</f>
        <v/>
      </c>
      <c r="AV28" s="17" t="str">
        <f ca="1">IF(OR(data!$BX28=AU$1,data!$BY28=AU$1),data!$BW28,"")</f>
        <v/>
      </c>
      <c r="AW28" s="16" t="str">
        <f ca="1">IF(data!$BX28=AX$1,data!$BW28,"")</f>
        <v/>
      </c>
      <c r="AX28" s="16" t="str">
        <f ca="1">IF(data!$BY28=AX$1,data!$BW28,"")</f>
        <v/>
      </c>
      <c r="AY28" s="16" t="str">
        <f ca="1">IF(OR(data!$BX28=AX$1,data!$BY28=AX$1),data!$BW28,"")</f>
        <v/>
      </c>
      <c r="AZ28" s="17" t="str">
        <f ca="1">IF(data!$BX28=BA$1,data!$BW28,"")</f>
        <v/>
      </c>
      <c r="BA28" s="17" t="str">
        <f ca="1">IF(data!$BY28=BA$1,data!$BW28,"")</f>
        <v/>
      </c>
      <c r="BB28" s="17" t="str">
        <f ca="1">IF(OR(data!$BX28=BA$1,data!$BY28=BA$1),data!$BW28,"")</f>
        <v/>
      </c>
      <c r="BC28" s="16" t="str">
        <f ca="1">IF(data!$BX28=BD$1,data!$BW28,"")</f>
        <v/>
      </c>
      <c r="BD28" s="16" t="str">
        <f ca="1">IF(data!$BY28=BD$1,data!$BW28,"")</f>
        <v/>
      </c>
      <c r="BE28" s="16" t="str">
        <f ca="1">IF(OR(data!$BX28=BD$1,data!$BY28=BD$1),data!$BW28,"")</f>
        <v/>
      </c>
      <c r="BF28" s="17" t="str">
        <f ca="1">IF(data!$BX28=BG$1,data!$BW28,"")</f>
        <v/>
      </c>
      <c r="BG28" s="17" t="str">
        <f ca="1">IF(data!$BY28=BG$1,data!$BW28,"")</f>
        <v/>
      </c>
      <c r="BH28" s="17" t="str">
        <f ca="1">IF(OR(data!$BX28=BG$1,data!$BY28=BG$1),data!$BW28,"")</f>
        <v/>
      </c>
      <c r="BI28" s="16" t="str">
        <f ca="1">IF(data!$BX28=BJ$1,data!$BW28,"")</f>
        <v/>
      </c>
      <c r="BJ28" s="16" t="str">
        <f ca="1">IF(data!$BY28=BJ$1,data!$BW28,"")</f>
        <v/>
      </c>
      <c r="BK28" s="16" t="str">
        <f ca="1">IF(OR(data!$BX28=BJ$1,data!$BY28=BJ$1),data!$BW28,"")</f>
        <v/>
      </c>
      <c r="BL28" s="17">
        <f ca="1">IF(data!$BX28=BM$1,data!$BW28,"")</f>
        <v>43323</v>
      </c>
      <c r="BM28" s="17" t="str">
        <f ca="1">IF(data!$BY28=BM$1,data!$BW28,"")</f>
        <v/>
      </c>
      <c r="BN28" s="17">
        <f ca="1">IF(OR(data!$BX28=BM$1,data!$BY28=BM$1),data!$BW28,"")</f>
        <v>43323</v>
      </c>
      <c r="BO28" s="16" t="str">
        <f ca="1">IF(data!$BX28=BP$1,data!$BW28,"")</f>
        <v/>
      </c>
      <c r="BP28" s="16" t="str">
        <f ca="1">IF(data!$BY28=BP$1,data!$BW28,"")</f>
        <v/>
      </c>
      <c r="BQ28" s="16" t="str">
        <f ca="1">IF(OR(data!$BX28=BP$1,data!$BY28=BP$1),data!$BW28,"")</f>
        <v/>
      </c>
      <c r="BR28" s="17" t="str">
        <f ca="1">IF(data!$BX28=BS$1,data!$BW28,"")</f>
        <v/>
      </c>
      <c r="BS28" s="17" t="str">
        <f ca="1">IF(data!$BY28=BS$1,data!$BW28,"")</f>
        <v/>
      </c>
      <c r="BT28" s="17" t="str">
        <f ca="1">IF(OR(data!$BX28=BS$1,data!$BY28=BS$1),data!$BW28,"")</f>
        <v/>
      </c>
    </row>
    <row r="29" spans="1:72" s="11" customFormat="1" x14ac:dyDescent="0.25">
      <c r="A29" s="16" t="str">
        <f ca="1">IF(data!$BX29=B$1,data!$BW29,"")</f>
        <v/>
      </c>
      <c r="B29" s="16" t="str">
        <f ca="1">IF(data!$BY29=B$1,data!$BW29,"")</f>
        <v/>
      </c>
      <c r="C29" s="16" t="str">
        <f ca="1">IF(OR(data!$BX29=B$1,data!$BY29=B$1),data!$BW29,"")</f>
        <v/>
      </c>
      <c r="D29" s="17">
        <f ca="1">IF(data!$BX29=E$1,data!$BW29,"")</f>
        <v>43329</v>
      </c>
      <c r="E29" s="17" t="str">
        <f ca="1">IF(data!$BY29=E$1,data!$BW29,"")</f>
        <v/>
      </c>
      <c r="F29" s="17">
        <f ca="1">IF(OR(data!$BX29=E$1,data!$BY29=E$1),data!$BW29,"")</f>
        <v>43329</v>
      </c>
      <c r="G29" s="16" t="str">
        <f ca="1">IF(data!$BX29=H$1,data!$BW29,"")</f>
        <v/>
      </c>
      <c r="H29" s="16" t="str">
        <f ca="1">IF(data!$BY29=H$1,data!$BW29,"")</f>
        <v/>
      </c>
      <c r="I29" s="16" t="str">
        <f ca="1">IF(OR(data!$BX29=H$1,data!$BY29=H$1),data!$BW29,"")</f>
        <v/>
      </c>
      <c r="J29" s="17" t="str">
        <f ca="1">IF(data!$BX29=K$1,data!$BW29,"")</f>
        <v/>
      </c>
      <c r="K29" s="17" t="str">
        <f ca="1">IF(data!$BY29=K$1,data!$BW29,"")</f>
        <v/>
      </c>
      <c r="L29" s="17" t="str">
        <f ca="1">IF(OR(data!$BX29=K$1,data!$BY29=K$1),data!$BW29,"")</f>
        <v/>
      </c>
      <c r="M29" s="16" t="str">
        <f ca="1">IF(data!$BX29=N$1,data!$BW29,"")</f>
        <v/>
      </c>
      <c r="N29" s="16" t="str">
        <f ca="1">IF(data!$BY29=N$1,data!$BW29,"")</f>
        <v/>
      </c>
      <c r="O29" s="16" t="str">
        <f ca="1">IF(OR(data!$BX29=N$1,data!$BY29=N$1),data!$BW29,"")</f>
        <v/>
      </c>
      <c r="P29" s="17" t="str">
        <f ca="1">IF(data!$BX29=Q$1,data!$BW29,"")</f>
        <v/>
      </c>
      <c r="Q29" s="17" t="str">
        <f ca="1">IF(data!$BY29=Q$1,data!$BW29,"")</f>
        <v/>
      </c>
      <c r="R29" s="17" t="str">
        <f ca="1">IF(OR(data!$BX29=Q$1,data!$BY29=Q$1),data!$BW29,"")</f>
        <v/>
      </c>
      <c r="S29" s="16" t="str">
        <f ca="1">IF(data!$BX29=T$1,data!$BW29,"")</f>
        <v/>
      </c>
      <c r="T29" s="16" t="str">
        <f ca="1">IF(data!$BY29=T$1,data!$BW29,"")</f>
        <v/>
      </c>
      <c r="U29" s="16" t="str">
        <f ca="1">IF(OR(data!$BX29=T$1,data!$BY29=T$1),data!$BW29,"")</f>
        <v/>
      </c>
      <c r="V29" s="17" t="str">
        <f ca="1">IF(data!$BX29=W$1,data!$BW29,"")</f>
        <v/>
      </c>
      <c r="W29" s="17" t="str">
        <f ca="1">IF(data!$BY29=W$1,data!$BW29,"")</f>
        <v/>
      </c>
      <c r="X29" s="17" t="str">
        <f ca="1">IF(OR(data!$BX29=W$1,data!$BY29=W$1),data!$BW29,"")</f>
        <v/>
      </c>
      <c r="Y29" s="16" t="str">
        <f ca="1">IF(data!$BX29=Z$1,data!$BW29,"")</f>
        <v/>
      </c>
      <c r="Z29" s="16" t="str">
        <f ca="1">IF(data!$BY29=Z$1,data!$BW29,"")</f>
        <v/>
      </c>
      <c r="AA29" s="16" t="str">
        <f ca="1">IF(OR(data!$BX29=Z$1,data!$BY29=Z$1),data!$BW29,"")</f>
        <v/>
      </c>
      <c r="AB29" s="17" t="str">
        <f ca="1">IF(data!$BX29=AC$1,data!$BW29,"")</f>
        <v/>
      </c>
      <c r="AC29" s="17" t="str">
        <f ca="1">IF(data!$BY29=AC$1,data!$BW29,"")</f>
        <v/>
      </c>
      <c r="AD29" s="17" t="str">
        <f ca="1">IF(OR(data!$BX29=AC$1,data!$BY29=AC$1),data!$BW29,"")</f>
        <v/>
      </c>
      <c r="AE29" s="16" t="str">
        <f ca="1">IF(data!$BX29=AF$1,data!$BW29,"")</f>
        <v/>
      </c>
      <c r="AF29" s="16" t="str">
        <f ca="1">IF(data!$BY29=AF$1,data!$BW29,"")</f>
        <v/>
      </c>
      <c r="AG29" s="16" t="str">
        <f ca="1">IF(OR(data!$BX29=AF$1,data!$BY29=AF$1),data!$BW29,"")</f>
        <v/>
      </c>
      <c r="AH29" s="17" t="str">
        <f ca="1">IF(data!$BX29=AI$1,data!$BW29,"")</f>
        <v/>
      </c>
      <c r="AI29" s="17" t="str">
        <f ca="1">IF(data!$BY29=AI$1,data!$BW29,"")</f>
        <v/>
      </c>
      <c r="AJ29" s="17" t="str">
        <f ca="1">IF(OR(data!$BX29=AI$1,data!$BY29=AI$1),data!$BW29,"")</f>
        <v/>
      </c>
      <c r="AK29" s="16" t="str">
        <f ca="1">IF(data!$BX29=AL$1,data!$BW29,"")</f>
        <v/>
      </c>
      <c r="AL29" s="16" t="str">
        <f ca="1">IF(data!$BY29=AL$1,data!$BW29,"")</f>
        <v/>
      </c>
      <c r="AM29" s="16" t="str">
        <f ca="1">IF(OR(data!$BX29=AL$1,data!$BY29=AL$1),data!$BW29,"")</f>
        <v/>
      </c>
      <c r="AN29" s="17" t="str">
        <f ca="1">IF(data!$BX29=AO$1,data!$BW29,"")</f>
        <v/>
      </c>
      <c r="AO29" s="17" t="str">
        <f ca="1">IF(data!$BY29=AO$1,data!$BW29,"")</f>
        <v/>
      </c>
      <c r="AP29" s="17" t="str">
        <f ca="1">IF(OR(data!$BX29=AO$1,data!$BY29=AO$1),data!$BW29,"")</f>
        <v/>
      </c>
      <c r="AQ29" s="16" t="str">
        <f ca="1">IF(data!$BX29=AR$1,data!$BW29,"")</f>
        <v/>
      </c>
      <c r="AR29" s="16" t="str">
        <f ca="1">IF(data!$BY29=AR$1,data!$BW29,"")</f>
        <v/>
      </c>
      <c r="AS29" s="16" t="str">
        <f ca="1">IF(OR(data!$BX29=AR$1,data!$BY29=AR$1),data!$BW29,"")</f>
        <v/>
      </c>
      <c r="AT29" s="17" t="str">
        <f ca="1">IF(data!$BX29=AU$1,data!$BW29,"")</f>
        <v/>
      </c>
      <c r="AU29" s="17" t="str">
        <f ca="1">IF(data!$BY29=AU$1,data!$BW29,"")</f>
        <v/>
      </c>
      <c r="AV29" s="17" t="str">
        <f ca="1">IF(OR(data!$BX29=AU$1,data!$BY29=AU$1),data!$BW29,"")</f>
        <v/>
      </c>
      <c r="AW29" s="16" t="str">
        <f ca="1">IF(data!$BX29=AX$1,data!$BW29,"")</f>
        <v/>
      </c>
      <c r="AX29" s="16" t="str">
        <f ca="1">IF(data!$BY29=AX$1,data!$BW29,"")</f>
        <v/>
      </c>
      <c r="AY29" s="16" t="str">
        <f ca="1">IF(OR(data!$BX29=AX$1,data!$BY29=AX$1),data!$BW29,"")</f>
        <v/>
      </c>
      <c r="AZ29" s="17" t="str">
        <f ca="1">IF(data!$BX29=BA$1,data!$BW29,"")</f>
        <v/>
      </c>
      <c r="BA29" s="17" t="str">
        <f ca="1">IF(data!$BY29=BA$1,data!$BW29,"")</f>
        <v/>
      </c>
      <c r="BB29" s="17" t="str">
        <f ca="1">IF(OR(data!$BX29=BA$1,data!$BY29=BA$1),data!$BW29,"")</f>
        <v/>
      </c>
      <c r="BC29" s="16" t="str">
        <f ca="1">IF(data!$BX29=BD$1,data!$BW29,"")</f>
        <v/>
      </c>
      <c r="BD29" s="16" t="str">
        <f ca="1">IF(data!$BY29=BD$1,data!$BW29,"")</f>
        <v/>
      </c>
      <c r="BE29" s="16" t="str">
        <f ca="1">IF(OR(data!$BX29=BD$1,data!$BY29=BD$1),data!$BW29,"")</f>
        <v/>
      </c>
      <c r="BF29" s="17" t="str">
        <f ca="1">IF(data!$BX29=BG$1,data!$BW29,"")</f>
        <v/>
      </c>
      <c r="BG29" s="17" t="str">
        <f ca="1">IF(data!$BY29=BG$1,data!$BW29,"")</f>
        <v/>
      </c>
      <c r="BH29" s="17" t="str">
        <f ca="1">IF(OR(data!$BX29=BG$1,data!$BY29=BG$1),data!$BW29,"")</f>
        <v/>
      </c>
      <c r="BI29" s="16" t="str">
        <f ca="1">IF(data!$BX29=BJ$1,data!$BW29,"")</f>
        <v/>
      </c>
      <c r="BJ29" s="16" t="str">
        <f ca="1">IF(data!$BY29=BJ$1,data!$BW29,"")</f>
        <v/>
      </c>
      <c r="BK29" s="16" t="str">
        <f ca="1">IF(OR(data!$BX29=BJ$1,data!$BY29=BJ$1),data!$BW29,"")</f>
        <v/>
      </c>
      <c r="BL29" s="17" t="str">
        <f ca="1">IF(data!$BX29=BM$1,data!$BW29,"")</f>
        <v/>
      </c>
      <c r="BM29" s="17">
        <f ca="1">IF(data!$BY29=BM$1,data!$BW29,"")</f>
        <v>43329</v>
      </c>
      <c r="BN29" s="17">
        <f ca="1">IF(OR(data!$BX29=BM$1,data!$BY29=BM$1),data!$BW29,"")</f>
        <v>43329</v>
      </c>
      <c r="BO29" s="16" t="str">
        <f ca="1">IF(data!$BX29=BP$1,data!$BW29,"")</f>
        <v/>
      </c>
      <c r="BP29" s="16" t="str">
        <f ca="1">IF(data!$BY29=BP$1,data!$BW29,"")</f>
        <v/>
      </c>
      <c r="BQ29" s="16" t="str">
        <f ca="1">IF(OR(data!$BX29=BP$1,data!$BY29=BP$1),data!$BW29,"")</f>
        <v/>
      </c>
      <c r="BR29" s="17" t="str">
        <f ca="1">IF(data!$BX29=BS$1,data!$BW29,"")</f>
        <v/>
      </c>
      <c r="BS29" s="17" t="str">
        <f ca="1">IF(data!$BY29=BS$1,data!$BW29,"")</f>
        <v/>
      </c>
      <c r="BT29" s="17" t="str">
        <f ca="1">IF(OR(data!$BX29=BS$1,data!$BY29=BS$1),data!$BW29,"")</f>
        <v/>
      </c>
    </row>
    <row r="30" spans="1:72" s="11" customFormat="1" x14ac:dyDescent="0.25">
      <c r="A30" s="16" t="str">
        <f ca="1">IF(data!$BX30=B$1,data!$BW30,"")</f>
        <v/>
      </c>
      <c r="B30" s="16" t="str">
        <f ca="1">IF(data!$BY30=B$1,data!$BW30,"")</f>
        <v/>
      </c>
      <c r="C30" s="16" t="str">
        <f ca="1">IF(OR(data!$BX30=B$1,data!$BY30=B$1),data!$BW30,"")</f>
        <v/>
      </c>
      <c r="D30" s="17" t="str">
        <f ca="1">IF(data!$BX30=E$1,data!$BW30,"")</f>
        <v/>
      </c>
      <c r="E30" s="17" t="str">
        <f ca="1">IF(data!$BY30=E$1,data!$BW30,"")</f>
        <v/>
      </c>
      <c r="F30" s="17" t="str">
        <f ca="1">IF(OR(data!$BX30=E$1,data!$BY30=E$1),data!$BW30,"")</f>
        <v/>
      </c>
      <c r="G30" s="16" t="str">
        <f ca="1">IF(data!$BX30=H$1,data!$BW30,"")</f>
        <v/>
      </c>
      <c r="H30" s="16" t="str">
        <f ca="1">IF(data!$BY30=H$1,data!$BW30,"")</f>
        <v/>
      </c>
      <c r="I30" s="16" t="str">
        <f ca="1">IF(OR(data!$BX30=H$1,data!$BY30=H$1),data!$BW30,"")</f>
        <v/>
      </c>
      <c r="J30" s="17" t="str">
        <f ca="1">IF(data!$BX30=K$1,data!$BW30,"")</f>
        <v/>
      </c>
      <c r="K30" s="17" t="str">
        <f ca="1">IF(data!$BY30=K$1,data!$BW30,"")</f>
        <v/>
      </c>
      <c r="L30" s="17" t="str">
        <f ca="1">IF(OR(data!$BX30=K$1,data!$BY30=K$1),data!$BW30,"")</f>
        <v/>
      </c>
      <c r="M30" s="16" t="str">
        <f ca="1">IF(data!$BX30=N$1,data!$BW30,"")</f>
        <v/>
      </c>
      <c r="N30" s="16" t="str">
        <f ca="1">IF(data!$BY30=N$1,data!$BW30,"")</f>
        <v/>
      </c>
      <c r="O30" s="16" t="str">
        <f ca="1">IF(OR(data!$BX30=N$1,data!$BY30=N$1),data!$BW30,"")</f>
        <v/>
      </c>
      <c r="P30" s="17">
        <f ca="1">IF(data!$BX30=Q$1,data!$BW30,"")</f>
        <v>43330</v>
      </c>
      <c r="Q30" s="17" t="str">
        <f ca="1">IF(data!$BY30=Q$1,data!$BW30,"")</f>
        <v/>
      </c>
      <c r="R30" s="17">
        <f ca="1">IF(OR(data!$BX30=Q$1,data!$BY30=Q$1),data!$BW30,"")</f>
        <v>43330</v>
      </c>
      <c r="S30" s="16" t="str">
        <f ca="1">IF(data!$BX30=T$1,data!$BW30,"")</f>
        <v/>
      </c>
      <c r="T30" s="16" t="str">
        <f ca="1">IF(data!$BY30=T$1,data!$BW30,"")</f>
        <v/>
      </c>
      <c r="U30" s="16" t="str">
        <f ca="1">IF(OR(data!$BX30=T$1,data!$BY30=T$1),data!$BW30,"")</f>
        <v/>
      </c>
      <c r="V30" s="17" t="str">
        <f ca="1">IF(data!$BX30=W$1,data!$BW30,"")</f>
        <v/>
      </c>
      <c r="W30" s="17" t="str">
        <f ca="1">IF(data!$BY30=W$1,data!$BW30,"")</f>
        <v/>
      </c>
      <c r="X30" s="17" t="str">
        <f ca="1">IF(OR(data!$BX30=W$1,data!$BY30=W$1),data!$BW30,"")</f>
        <v/>
      </c>
      <c r="Y30" s="16" t="str">
        <f ca="1">IF(data!$BX30=Z$1,data!$BW30,"")</f>
        <v/>
      </c>
      <c r="Z30" s="16" t="str">
        <f ca="1">IF(data!$BY30=Z$1,data!$BW30,"")</f>
        <v/>
      </c>
      <c r="AA30" s="16" t="str">
        <f ca="1">IF(OR(data!$BX30=Z$1,data!$BY30=Z$1),data!$BW30,"")</f>
        <v/>
      </c>
      <c r="AB30" s="17" t="str">
        <f ca="1">IF(data!$BX30=AC$1,data!$BW30,"")</f>
        <v/>
      </c>
      <c r="AC30" s="17" t="str">
        <f ca="1">IF(data!$BY30=AC$1,data!$BW30,"")</f>
        <v/>
      </c>
      <c r="AD30" s="17" t="str">
        <f ca="1">IF(OR(data!$BX30=AC$1,data!$BY30=AC$1),data!$BW30,"")</f>
        <v/>
      </c>
      <c r="AE30" s="16" t="str">
        <f ca="1">IF(data!$BX30=AF$1,data!$BW30,"")</f>
        <v/>
      </c>
      <c r="AF30" s="16">
        <f ca="1">IF(data!$BY30=AF$1,data!$BW30,"")</f>
        <v>43330</v>
      </c>
      <c r="AG30" s="16">
        <f ca="1">IF(OR(data!$BX30=AF$1,data!$BY30=AF$1),data!$BW30,"")</f>
        <v>43330</v>
      </c>
      <c r="AH30" s="17" t="str">
        <f ca="1">IF(data!$BX30=AI$1,data!$BW30,"")</f>
        <v/>
      </c>
      <c r="AI30" s="17" t="str">
        <f ca="1">IF(data!$BY30=AI$1,data!$BW30,"")</f>
        <v/>
      </c>
      <c r="AJ30" s="17" t="str">
        <f ca="1">IF(OR(data!$BX30=AI$1,data!$BY30=AI$1),data!$BW30,"")</f>
        <v/>
      </c>
      <c r="AK30" s="16" t="str">
        <f ca="1">IF(data!$BX30=AL$1,data!$BW30,"")</f>
        <v/>
      </c>
      <c r="AL30" s="16" t="str">
        <f ca="1">IF(data!$BY30=AL$1,data!$BW30,"")</f>
        <v/>
      </c>
      <c r="AM30" s="16" t="str">
        <f ca="1">IF(OR(data!$BX30=AL$1,data!$BY30=AL$1),data!$BW30,"")</f>
        <v/>
      </c>
      <c r="AN30" s="17" t="str">
        <f ca="1">IF(data!$BX30=AO$1,data!$BW30,"")</f>
        <v/>
      </c>
      <c r="AO30" s="17" t="str">
        <f ca="1">IF(data!$BY30=AO$1,data!$BW30,"")</f>
        <v/>
      </c>
      <c r="AP30" s="17" t="str">
        <f ca="1">IF(OR(data!$BX30=AO$1,data!$BY30=AO$1),data!$BW30,"")</f>
        <v/>
      </c>
      <c r="AQ30" s="16" t="str">
        <f ca="1">IF(data!$BX30=AR$1,data!$BW30,"")</f>
        <v/>
      </c>
      <c r="AR30" s="16" t="str">
        <f ca="1">IF(data!$BY30=AR$1,data!$BW30,"")</f>
        <v/>
      </c>
      <c r="AS30" s="16" t="str">
        <f ca="1">IF(OR(data!$BX30=AR$1,data!$BY30=AR$1),data!$BW30,"")</f>
        <v/>
      </c>
      <c r="AT30" s="17" t="str">
        <f ca="1">IF(data!$BX30=AU$1,data!$BW30,"")</f>
        <v/>
      </c>
      <c r="AU30" s="17" t="str">
        <f ca="1">IF(data!$BY30=AU$1,data!$BW30,"")</f>
        <v/>
      </c>
      <c r="AV30" s="17" t="str">
        <f ca="1">IF(OR(data!$BX30=AU$1,data!$BY30=AU$1),data!$BW30,"")</f>
        <v/>
      </c>
      <c r="AW30" s="16" t="str">
        <f ca="1">IF(data!$BX30=AX$1,data!$BW30,"")</f>
        <v/>
      </c>
      <c r="AX30" s="16" t="str">
        <f ca="1">IF(data!$BY30=AX$1,data!$BW30,"")</f>
        <v/>
      </c>
      <c r="AY30" s="16" t="str">
        <f ca="1">IF(OR(data!$BX30=AX$1,data!$BY30=AX$1),data!$BW30,"")</f>
        <v/>
      </c>
      <c r="AZ30" s="17" t="str">
        <f ca="1">IF(data!$BX30=BA$1,data!$BW30,"")</f>
        <v/>
      </c>
      <c r="BA30" s="17" t="str">
        <f ca="1">IF(data!$BY30=BA$1,data!$BW30,"")</f>
        <v/>
      </c>
      <c r="BB30" s="17" t="str">
        <f ca="1">IF(OR(data!$BX30=BA$1,data!$BY30=BA$1),data!$BW30,"")</f>
        <v/>
      </c>
      <c r="BC30" s="16" t="str">
        <f ca="1">IF(data!$BX30=BD$1,data!$BW30,"")</f>
        <v/>
      </c>
      <c r="BD30" s="16" t="str">
        <f ca="1">IF(data!$BY30=BD$1,data!$BW30,"")</f>
        <v/>
      </c>
      <c r="BE30" s="16" t="str">
        <f ca="1">IF(OR(data!$BX30=BD$1,data!$BY30=BD$1),data!$BW30,"")</f>
        <v/>
      </c>
      <c r="BF30" s="17" t="str">
        <f ca="1">IF(data!$BX30=BG$1,data!$BW30,"")</f>
        <v/>
      </c>
      <c r="BG30" s="17" t="str">
        <f ca="1">IF(data!$BY30=BG$1,data!$BW30,"")</f>
        <v/>
      </c>
      <c r="BH30" s="17" t="str">
        <f ca="1">IF(OR(data!$BX30=BG$1,data!$BY30=BG$1),data!$BW30,"")</f>
        <v/>
      </c>
      <c r="BI30" s="16" t="str">
        <f ca="1">IF(data!$BX30=BJ$1,data!$BW30,"")</f>
        <v/>
      </c>
      <c r="BJ30" s="16" t="str">
        <f ca="1">IF(data!$BY30=BJ$1,data!$BW30,"")</f>
        <v/>
      </c>
      <c r="BK30" s="16" t="str">
        <f ca="1">IF(OR(data!$BX30=BJ$1,data!$BY30=BJ$1),data!$BW30,"")</f>
        <v/>
      </c>
      <c r="BL30" s="17" t="str">
        <f ca="1">IF(data!$BX30=BM$1,data!$BW30,"")</f>
        <v/>
      </c>
      <c r="BM30" s="17" t="str">
        <f ca="1">IF(data!$BY30=BM$1,data!$BW30,"")</f>
        <v/>
      </c>
      <c r="BN30" s="17" t="str">
        <f ca="1">IF(OR(data!$BX30=BM$1,data!$BY30=BM$1),data!$BW30,"")</f>
        <v/>
      </c>
      <c r="BO30" s="16" t="str">
        <f ca="1">IF(data!$BX30=BP$1,data!$BW30,"")</f>
        <v/>
      </c>
      <c r="BP30" s="16" t="str">
        <f ca="1">IF(data!$BY30=BP$1,data!$BW30,"")</f>
        <v/>
      </c>
      <c r="BQ30" s="16" t="str">
        <f ca="1">IF(OR(data!$BX30=BP$1,data!$BY30=BP$1),data!$BW30,"")</f>
        <v/>
      </c>
      <c r="BR30" s="17" t="str">
        <f ca="1">IF(data!$BX30=BS$1,data!$BW30,"")</f>
        <v/>
      </c>
      <c r="BS30" s="17" t="str">
        <f ca="1">IF(data!$BY30=BS$1,data!$BW30,"")</f>
        <v/>
      </c>
      <c r="BT30" s="17" t="str">
        <f ca="1">IF(OR(data!$BX30=BS$1,data!$BY30=BS$1),data!$BW30,"")</f>
        <v/>
      </c>
    </row>
    <row r="31" spans="1:72" s="11" customFormat="1" x14ac:dyDescent="0.25">
      <c r="A31" s="16" t="str">
        <f ca="1">IF(data!$BX31=B$1,data!$BW31,"")</f>
        <v/>
      </c>
      <c r="B31" s="16" t="str">
        <f ca="1">IF(data!$BY31=B$1,data!$BW31,"")</f>
        <v/>
      </c>
      <c r="C31" s="16" t="str">
        <f ca="1">IF(OR(data!$BX31=B$1,data!$BY31=B$1),data!$BW31,"")</f>
        <v/>
      </c>
      <c r="D31" s="17" t="str">
        <f ca="1">IF(data!$BX31=E$1,data!$BW31,"")</f>
        <v/>
      </c>
      <c r="E31" s="17" t="str">
        <f ca="1">IF(data!$BY31=E$1,data!$BW31,"")</f>
        <v/>
      </c>
      <c r="F31" s="17" t="str">
        <f ca="1">IF(OR(data!$BX31=E$1,data!$BY31=E$1),data!$BW31,"")</f>
        <v/>
      </c>
      <c r="G31" s="16" t="str">
        <f ca="1">IF(data!$BX31=H$1,data!$BW31,"")</f>
        <v/>
      </c>
      <c r="H31" s="16">
        <f ca="1">IF(data!$BY31=H$1,data!$BW31,"")</f>
        <v>43330</v>
      </c>
      <c r="I31" s="16">
        <f ca="1">IF(OR(data!$BX31=H$1,data!$BY31=H$1),data!$BW31,"")</f>
        <v>43330</v>
      </c>
      <c r="J31" s="17" t="str">
        <f ca="1">IF(data!$BX31=K$1,data!$BW31,"")</f>
        <v/>
      </c>
      <c r="K31" s="17" t="str">
        <f ca="1">IF(data!$BY31=K$1,data!$BW31,"")</f>
        <v/>
      </c>
      <c r="L31" s="17" t="str">
        <f ca="1">IF(OR(data!$BX31=K$1,data!$BY31=K$1),data!$BW31,"")</f>
        <v/>
      </c>
      <c r="M31" s="16" t="str">
        <f ca="1">IF(data!$BX31=N$1,data!$BW31,"")</f>
        <v/>
      </c>
      <c r="N31" s="16" t="str">
        <f ca="1">IF(data!$BY31=N$1,data!$BW31,"")</f>
        <v/>
      </c>
      <c r="O31" s="16" t="str">
        <f ca="1">IF(OR(data!$BX31=N$1,data!$BY31=N$1),data!$BW31,"")</f>
        <v/>
      </c>
      <c r="P31" s="17" t="str">
        <f ca="1">IF(data!$BX31=Q$1,data!$BW31,"")</f>
        <v/>
      </c>
      <c r="Q31" s="17" t="str">
        <f ca="1">IF(data!$BY31=Q$1,data!$BW31,"")</f>
        <v/>
      </c>
      <c r="R31" s="17" t="str">
        <f ca="1">IF(OR(data!$BX31=Q$1,data!$BY31=Q$1),data!$BW31,"")</f>
        <v/>
      </c>
      <c r="S31" s="16" t="str">
        <f ca="1">IF(data!$BX31=T$1,data!$BW31,"")</f>
        <v/>
      </c>
      <c r="T31" s="16" t="str">
        <f ca="1">IF(data!$BY31=T$1,data!$BW31,"")</f>
        <v/>
      </c>
      <c r="U31" s="16" t="str">
        <f ca="1">IF(OR(data!$BX31=T$1,data!$BY31=T$1),data!$BW31,"")</f>
        <v/>
      </c>
      <c r="V31" s="17">
        <f ca="1">IF(data!$BX31=W$1,data!$BW31,"")</f>
        <v>43330</v>
      </c>
      <c r="W31" s="17" t="str">
        <f ca="1">IF(data!$BY31=W$1,data!$BW31,"")</f>
        <v/>
      </c>
      <c r="X31" s="17">
        <f ca="1">IF(OR(data!$BX31=W$1,data!$BY31=W$1),data!$BW31,"")</f>
        <v>43330</v>
      </c>
      <c r="Y31" s="16" t="str">
        <f ca="1">IF(data!$BX31=Z$1,data!$BW31,"")</f>
        <v/>
      </c>
      <c r="Z31" s="16" t="str">
        <f ca="1">IF(data!$BY31=Z$1,data!$BW31,"")</f>
        <v/>
      </c>
      <c r="AA31" s="16" t="str">
        <f ca="1">IF(OR(data!$BX31=Z$1,data!$BY31=Z$1),data!$BW31,"")</f>
        <v/>
      </c>
      <c r="AB31" s="17" t="str">
        <f ca="1">IF(data!$BX31=AC$1,data!$BW31,"")</f>
        <v/>
      </c>
      <c r="AC31" s="17" t="str">
        <f ca="1">IF(data!$BY31=AC$1,data!$BW31,"")</f>
        <v/>
      </c>
      <c r="AD31" s="17" t="str">
        <f ca="1">IF(OR(data!$BX31=AC$1,data!$BY31=AC$1),data!$BW31,"")</f>
        <v/>
      </c>
      <c r="AE31" s="16" t="str">
        <f ca="1">IF(data!$BX31=AF$1,data!$BW31,"")</f>
        <v/>
      </c>
      <c r="AF31" s="16" t="str">
        <f ca="1">IF(data!$BY31=AF$1,data!$BW31,"")</f>
        <v/>
      </c>
      <c r="AG31" s="16" t="str">
        <f ca="1">IF(OR(data!$BX31=AF$1,data!$BY31=AF$1),data!$BW31,"")</f>
        <v/>
      </c>
      <c r="AH31" s="17" t="str">
        <f ca="1">IF(data!$BX31=AI$1,data!$BW31,"")</f>
        <v/>
      </c>
      <c r="AI31" s="17" t="str">
        <f ca="1">IF(data!$BY31=AI$1,data!$BW31,"")</f>
        <v/>
      </c>
      <c r="AJ31" s="17" t="str">
        <f ca="1">IF(OR(data!$BX31=AI$1,data!$BY31=AI$1),data!$BW31,"")</f>
        <v/>
      </c>
      <c r="AK31" s="16" t="str">
        <f ca="1">IF(data!$BX31=AL$1,data!$BW31,"")</f>
        <v/>
      </c>
      <c r="AL31" s="16" t="str">
        <f ca="1">IF(data!$BY31=AL$1,data!$BW31,"")</f>
        <v/>
      </c>
      <c r="AM31" s="16" t="str">
        <f ca="1">IF(OR(data!$BX31=AL$1,data!$BY31=AL$1),data!$BW31,"")</f>
        <v/>
      </c>
      <c r="AN31" s="17" t="str">
        <f ca="1">IF(data!$BX31=AO$1,data!$BW31,"")</f>
        <v/>
      </c>
      <c r="AO31" s="17" t="str">
        <f ca="1">IF(data!$BY31=AO$1,data!$BW31,"")</f>
        <v/>
      </c>
      <c r="AP31" s="17" t="str">
        <f ca="1">IF(OR(data!$BX31=AO$1,data!$BY31=AO$1),data!$BW31,"")</f>
        <v/>
      </c>
      <c r="AQ31" s="16" t="str">
        <f ca="1">IF(data!$BX31=AR$1,data!$BW31,"")</f>
        <v/>
      </c>
      <c r="AR31" s="16" t="str">
        <f ca="1">IF(data!$BY31=AR$1,data!$BW31,"")</f>
        <v/>
      </c>
      <c r="AS31" s="16" t="str">
        <f ca="1">IF(OR(data!$BX31=AR$1,data!$BY31=AR$1),data!$BW31,"")</f>
        <v/>
      </c>
      <c r="AT31" s="17" t="str">
        <f ca="1">IF(data!$BX31=AU$1,data!$BW31,"")</f>
        <v/>
      </c>
      <c r="AU31" s="17" t="str">
        <f ca="1">IF(data!$BY31=AU$1,data!$BW31,"")</f>
        <v/>
      </c>
      <c r="AV31" s="17" t="str">
        <f ca="1">IF(OR(data!$BX31=AU$1,data!$BY31=AU$1),data!$BW31,"")</f>
        <v/>
      </c>
      <c r="AW31" s="16" t="str">
        <f ca="1">IF(data!$BX31=AX$1,data!$BW31,"")</f>
        <v/>
      </c>
      <c r="AX31" s="16" t="str">
        <f ca="1">IF(data!$BY31=AX$1,data!$BW31,"")</f>
        <v/>
      </c>
      <c r="AY31" s="16" t="str">
        <f ca="1">IF(OR(data!$BX31=AX$1,data!$BY31=AX$1),data!$BW31,"")</f>
        <v/>
      </c>
      <c r="AZ31" s="17" t="str">
        <f ca="1">IF(data!$BX31=BA$1,data!$BW31,"")</f>
        <v/>
      </c>
      <c r="BA31" s="17" t="str">
        <f ca="1">IF(data!$BY31=BA$1,data!$BW31,"")</f>
        <v/>
      </c>
      <c r="BB31" s="17" t="str">
        <f ca="1">IF(OR(data!$BX31=BA$1,data!$BY31=BA$1),data!$BW31,"")</f>
        <v/>
      </c>
      <c r="BC31" s="16" t="str">
        <f ca="1">IF(data!$BX31=BD$1,data!$BW31,"")</f>
        <v/>
      </c>
      <c r="BD31" s="16" t="str">
        <f ca="1">IF(data!$BY31=BD$1,data!$BW31,"")</f>
        <v/>
      </c>
      <c r="BE31" s="16" t="str">
        <f ca="1">IF(OR(data!$BX31=BD$1,data!$BY31=BD$1),data!$BW31,"")</f>
        <v/>
      </c>
      <c r="BF31" s="17" t="str">
        <f ca="1">IF(data!$BX31=BG$1,data!$BW31,"")</f>
        <v/>
      </c>
      <c r="BG31" s="17" t="str">
        <f ca="1">IF(data!$BY31=BG$1,data!$BW31,"")</f>
        <v/>
      </c>
      <c r="BH31" s="17" t="str">
        <f ca="1">IF(OR(data!$BX31=BG$1,data!$BY31=BG$1),data!$BW31,"")</f>
        <v/>
      </c>
      <c r="BI31" s="16" t="str">
        <f ca="1">IF(data!$BX31=BJ$1,data!$BW31,"")</f>
        <v/>
      </c>
      <c r="BJ31" s="16" t="str">
        <f ca="1">IF(data!$BY31=BJ$1,data!$BW31,"")</f>
        <v/>
      </c>
      <c r="BK31" s="16" t="str">
        <f ca="1">IF(OR(data!$BX31=BJ$1,data!$BY31=BJ$1),data!$BW31,"")</f>
        <v/>
      </c>
      <c r="BL31" s="17" t="str">
        <f ca="1">IF(data!$BX31=BM$1,data!$BW31,"")</f>
        <v/>
      </c>
      <c r="BM31" s="17" t="str">
        <f ca="1">IF(data!$BY31=BM$1,data!$BW31,"")</f>
        <v/>
      </c>
      <c r="BN31" s="17" t="str">
        <f ca="1">IF(OR(data!$BX31=BM$1,data!$BY31=BM$1),data!$BW31,"")</f>
        <v/>
      </c>
      <c r="BO31" s="16" t="str">
        <f ca="1">IF(data!$BX31=BP$1,data!$BW31,"")</f>
        <v/>
      </c>
      <c r="BP31" s="16" t="str">
        <f ca="1">IF(data!$BY31=BP$1,data!$BW31,"")</f>
        <v/>
      </c>
      <c r="BQ31" s="16" t="str">
        <f ca="1">IF(OR(data!$BX31=BP$1,data!$BY31=BP$1),data!$BW31,"")</f>
        <v/>
      </c>
      <c r="BR31" s="17" t="str">
        <f ca="1">IF(data!$BX31=BS$1,data!$BW31,"")</f>
        <v/>
      </c>
      <c r="BS31" s="17" t="str">
        <f ca="1">IF(data!$BY31=BS$1,data!$BW31,"")</f>
        <v/>
      </c>
      <c r="BT31" s="17" t="str">
        <f ca="1">IF(OR(data!$BX31=BS$1,data!$BY31=BS$1),data!$BW31,"")</f>
        <v/>
      </c>
    </row>
    <row r="32" spans="1:72" s="11" customFormat="1" x14ac:dyDescent="0.25">
      <c r="A32" s="16" t="str">
        <f ca="1">IF(data!$BX32=B$1,data!$BW32,"")</f>
        <v/>
      </c>
      <c r="B32" s="16">
        <f ca="1">IF(data!$BY32=B$1,data!$BW32,"")</f>
        <v>43330</v>
      </c>
      <c r="C32" s="16">
        <f ca="1">IF(OR(data!$BX32=B$1,data!$BY32=B$1),data!$BW32,"")</f>
        <v>43330</v>
      </c>
      <c r="D32" s="17" t="str">
        <f ca="1">IF(data!$BX32=E$1,data!$BW32,"")</f>
        <v/>
      </c>
      <c r="E32" s="17" t="str">
        <f ca="1">IF(data!$BY32=E$1,data!$BW32,"")</f>
        <v/>
      </c>
      <c r="F32" s="17" t="str">
        <f ca="1">IF(OR(data!$BX32=E$1,data!$BY32=E$1),data!$BW32,"")</f>
        <v/>
      </c>
      <c r="G32" s="16" t="str">
        <f ca="1">IF(data!$BX32=H$1,data!$BW32,"")</f>
        <v/>
      </c>
      <c r="H32" s="16" t="str">
        <f ca="1">IF(data!$BY32=H$1,data!$BW32,"")</f>
        <v/>
      </c>
      <c r="I32" s="16" t="str">
        <f ca="1">IF(OR(data!$BX32=H$1,data!$BY32=H$1),data!$BW32,"")</f>
        <v/>
      </c>
      <c r="J32" s="17" t="str">
        <f ca="1">IF(data!$BX32=K$1,data!$BW32,"")</f>
        <v/>
      </c>
      <c r="K32" s="17" t="str">
        <f ca="1">IF(data!$BY32=K$1,data!$BW32,"")</f>
        <v/>
      </c>
      <c r="L32" s="17" t="str">
        <f ca="1">IF(OR(data!$BX32=K$1,data!$BY32=K$1),data!$BW32,"")</f>
        <v/>
      </c>
      <c r="M32" s="16" t="str">
        <f ca="1">IF(data!$BX32=N$1,data!$BW32,"")</f>
        <v/>
      </c>
      <c r="N32" s="16" t="str">
        <f ca="1">IF(data!$BY32=N$1,data!$BW32,"")</f>
        <v/>
      </c>
      <c r="O32" s="16" t="str">
        <f ca="1">IF(OR(data!$BX32=N$1,data!$BY32=N$1),data!$BW32,"")</f>
        <v/>
      </c>
      <c r="P32" s="17" t="str">
        <f ca="1">IF(data!$BX32=Q$1,data!$BW32,"")</f>
        <v/>
      </c>
      <c r="Q32" s="17" t="str">
        <f ca="1">IF(data!$BY32=Q$1,data!$BW32,"")</f>
        <v/>
      </c>
      <c r="R32" s="17" t="str">
        <f ca="1">IF(OR(data!$BX32=Q$1,data!$BY32=Q$1),data!$BW32,"")</f>
        <v/>
      </c>
      <c r="S32" s="16" t="str">
        <f ca="1">IF(data!$BX32=T$1,data!$BW32,"")</f>
        <v/>
      </c>
      <c r="T32" s="16" t="str">
        <f ca="1">IF(data!$BY32=T$1,data!$BW32,"")</f>
        <v/>
      </c>
      <c r="U32" s="16" t="str">
        <f ca="1">IF(OR(data!$BX32=T$1,data!$BY32=T$1),data!$BW32,"")</f>
        <v/>
      </c>
      <c r="V32" s="17" t="str">
        <f ca="1">IF(data!$BX32=W$1,data!$BW32,"")</f>
        <v/>
      </c>
      <c r="W32" s="17" t="str">
        <f ca="1">IF(data!$BY32=W$1,data!$BW32,"")</f>
        <v/>
      </c>
      <c r="X32" s="17" t="str">
        <f ca="1">IF(OR(data!$BX32=W$1,data!$BY32=W$1),data!$BW32,"")</f>
        <v/>
      </c>
      <c r="Y32" s="16">
        <f ca="1">IF(data!$BX32=Z$1,data!$BW32,"")</f>
        <v>43330</v>
      </c>
      <c r="Z32" s="16" t="str">
        <f ca="1">IF(data!$BY32=Z$1,data!$BW32,"")</f>
        <v/>
      </c>
      <c r="AA32" s="16">
        <f ca="1">IF(OR(data!$BX32=Z$1,data!$BY32=Z$1),data!$BW32,"")</f>
        <v>43330</v>
      </c>
      <c r="AB32" s="17" t="str">
        <f ca="1">IF(data!$BX32=AC$1,data!$BW32,"")</f>
        <v/>
      </c>
      <c r="AC32" s="17" t="str">
        <f ca="1">IF(data!$BY32=AC$1,data!$BW32,"")</f>
        <v/>
      </c>
      <c r="AD32" s="17" t="str">
        <f ca="1">IF(OR(data!$BX32=AC$1,data!$BY32=AC$1),data!$BW32,"")</f>
        <v/>
      </c>
      <c r="AE32" s="16" t="str">
        <f ca="1">IF(data!$BX32=AF$1,data!$BW32,"")</f>
        <v/>
      </c>
      <c r="AF32" s="16" t="str">
        <f ca="1">IF(data!$BY32=AF$1,data!$BW32,"")</f>
        <v/>
      </c>
      <c r="AG32" s="16" t="str">
        <f ca="1">IF(OR(data!$BX32=AF$1,data!$BY32=AF$1),data!$BW32,"")</f>
        <v/>
      </c>
      <c r="AH32" s="17" t="str">
        <f ca="1">IF(data!$BX32=AI$1,data!$BW32,"")</f>
        <v/>
      </c>
      <c r="AI32" s="17" t="str">
        <f ca="1">IF(data!$BY32=AI$1,data!$BW32,"")</f>
        <v/>
      </c>
      <c r="AJ32" s="17" t="str">
        <f ca="1">IF(OR(data!$BX32=AI$1,data!$BY32=AI$1),data!$BW32,"")</f>
        <v/>
      </c>
      <c r="AK32" s="16" t="str">
        <f ca="1">IF(data!$BX32=AL$1,data!$BW32,"")</f>
        <v/>
      </c>
      <c r="AL32" s="16" t="str">
        <f ca="1">IF(data!$BY32=AL$1,data!$BW32,"")</f>
        <v/>
      </c>
      <c r="AM32" s="16" t="str">
        <f ca="1">IF(OR(data!$BX32=AL$1,data!$BY32=AL$1),data!$BW32,"")</f>
        <v/>
      </c>
      <c r="AN32" s="17" t="str">
        <f ca="1">IF(data!$BX32=AO$1,data!$BW32,"")</f>
        <v/>
      </c>
      <c r="AO32" s="17" t="str">
        <f ca="1">IF(data!$BY32=AO$1,data!$BW32,"")</f>
        <v/>
      </c>
      <c r="AP32" s="17" t="str">
        <f ca="1">IF(OR(data!$BX32=AO$1,data!$BY32=AO$1),data!$BW32,"")</f>
        <v/>
      </c>
      <c r="AQ32" s="16" t="str">
        <f ca="1">IF(data!$BX32=AR$1,data!$BW32,"")</f>
        <v/>
      </c>
      <c r="AR32" s="16" t="str">
        <f ca="1">IF(data!$BY32=AR$1,data!$BW32,"")</f>
        <v/>
      </c>
      <c r="AS32" s="16" t="str">
        <f ca="1">IF(OR(data!$BX32=AR$1,data!$BY32=AR$1),data!$BW32,"")</f>
        <v/>
      </c>
      <c r="AT32" s="17" t="str">
        <f ca="1">IF(data!$BX32=AU$1,data!$BW32,"")</f>
        <v/>
      </c>
      <c r="AU32" s="17" t="str">
        <f ca="1">IF(data!$BY32=AU$1,data!$BW32,"")</f>
        <v/>
      </c>
      <c r="AV32" s="17" t="str">
        <f ca="1">IF(OR(data!$BX32=AU$1,data!$BY32=AU$1),data!$BW32,"")</f>
        <v/>
      </c>
      <c r="AW32" s="16" t="str">
        <f ca="1">IF(data!$BX32=AX$1,data!$BW32,"")</f>
        <v/>
      </c>
      <c r="AX32" s="16" t="str">
        <f ca="1">IF(data!$BY32=AX$1,data!$BW32,"")</f>
        <v/>
      </c>
      <c r="AY32" s="16" t="str">
        <f ca="1">IF(OR(data!$BX32=AX$1,data!$BY32=AX$1),data!$BW32,"")</f>
        <v/>
      </c>
      <c r="AZ32" s="17" t="str">
        <f ca="1">IF(data!$BX32=BA$1,data!$BW32,"")</f>
        <v/>
      </c>
      <c r="BA32" s="17" t="str">
        <f ca="1">IF(data!$BY32=BA$1,data!$BW32,"")</f>
        <v/>
      </c>
      <c r="BB32" s="17" t="str">
        <f ca="1">IF(OR(data!$BX32=BA$1,data!$BY32=BA$1),data!$BW32,"")</f>
        <v/>
      </c>
      <c r="BC32" s="16" t="str">
        <f ca="1">IF(data!$BX32=BD$1,data!$BW32,"")</f>
        <v/>
      </c>
      <c r="BD32" s="16" t="str">
        <f ca="1">IF(data!$BY32=BD$1,data!$BW32,"")</f>
        <v/>
      </c>
      <c r="BE32" s="16" t="str">
        <f ca="1">IF(OR(data!$BX32=BD$1,data!$BY32=BD$1),data!$BW32,"")</f>
        <v/>
      </c>
      <c r="BF32" s="17" t="str">
        <f ca="1">IF(data!$BX32=BG$1,data!$BW32,"")</f>
        <v/>
      </c>
      <c r="BG32" s="17" t="str">
        <f ca="1">IF(data!$BY32=BG$1,data!$BW32,"")</f>
        <v/>
      </c>
      <c r="BH32" s="17" t="str">
        <f ca="1">IF(OR(data!$BX32=BG$1,data!$BY32=BG$1),data!$BW32,"")</f>
        <v/>
      </c>
      <c r="BI32" s="16" t="str">
        <f ca="1">IF(data!$BX32=BJ$1,data!$BW32,"")</f>
        <v/>
      </c>
      <c r="BJ32" s="16" t="str">
        <f ca="1">IF(data!$BY32=BJ$1,data!$BW32,"")</f>
        <v/>
      </c>
      <c r="BK32" s="16" t="str">
        <f ca="1">IF(OR(data!$BX32=BJ$1,data!$BY32=BJ$1),data!$BW32,"")</f>
        <v/>
      </c>
      <c r="BL32" s="17" t="str">
        <f ca="1">IF(data!$BX32=BM$1,data!$BW32,"")</f>
        <v/>
      </c>
      <c r="BM32" s="17" t="str">
        <f ca="1">IF(data!$BY32=BM$1,data!$BW32,"")</f>
        <v/>
      </c>
      <c r="BN32" s="17" t="str">
        <f ca="1">IF(OR(data!$BX32=BM$1,data!$BY32=BM$1),data!$BW32,"")</f>
        <v/>
      </c>
      <c r="BO32" s="16" t="str">
        <f ca="1">IF(data!$BX32=BP$1,data!$BW32,"")</f>
        <v/>
      </c>
      <c r="BP32" s="16" t="str">
        <f ca="1">IF(data!$BY32=BP$1,data!$BW32,"")</f>
        <v/>
      </c>
      <c r="BQ32" s="16" t="str">
        <f ca="1">IF(OR(data!$BX32=BP$1,data!$BY32=BP$1),data!$BW32,"")</f>
        <v/>
      </c>
      <c r="BR32" s="17" t="str">
        <f ca="1">IF(data!$BX32=BS$1,data!$BW32,"")</f>
        <v/>
      </c>
      <c r="BS32" s="17" t="str">
        <f ca="1">IF(data!$BY32=BS$1,data!$BW32,"")</f>
        <v/>
      </c>
      <c r="BT32" s="17" t="str">
        <f ca="1">IF(OR(data!$BX32=BS$1,data!$BY32=BS$1),data!$BW32,"")</f>
        <v/>
      </c>
    </row>
    <row r="33" spans="1:72" s="11" customFormat="1" x14ac:dyDescent="0.25">
      <c r="A33" s="16" t="str">
        <f ca="1">IF(data!$BX33=B$1,data!$BW33,"")</f>
        <v/>
      </c>
      <c r="B33" s="16" t="str">
        <f ca="1">IF(data!$BY33=B$1,data!$BW33,"")</f>
        <v/>
      </c>
      <c r="C33" s="16" t="str">
        <f ca="1">IF(OR(data!$BX33=B$1,data!$BY33=B$1),data!$BW33,"")</f>
        <v/>
      </c>
      <c r="D33" s="17" t="str">
        <f ca="1">IF(data!$BX33=E$1,data!$BW33,"")</f>
        <v/>
      </c>
      <c r="E33" s="17" t="str">
        <f ca="1">IF(data!$BY33=E$1,data!$BW33,"")</f>
        <v/>
      </c>
      <c r="F33" s="17" t="str">
        <f ca="1">IF(OR(data!$BX33=E$1,data!$BY33=E$1),data!$BW33,"")</f>
        <v/>
      </c>
      <c r="G33" s="16" t="str">
        <f ca="1">IF(data!$BX33=H$1,data!$BW33,"")</f>
        <v/>
      </c>
      <c r="H33" s="16" t="str">
        <f ca="1">IF(data!$BY33=H$1,data!$BW33,"")</f>
        <v/>
      </c>
      <c r="I33" s="16" t="str">
        <f ca="1">IF(OR(data!$BX33=H$1,data!$BY33=H$1),data!$BW33,"")</f>
        <v/>
      </c>
      <c r="J33" s="17" t="str">
        <f ca="1">IF(data!$BX33=K$1,data!$BW33,"")</f>
        <v/>
      </c>
      <c r="K33" s="17" t="str">
        <f ca="1">IF(data!$BY33=K$1,data!$BW33,"")</f>
        <v/>
      </c>
      <c r="L33" s="17" t="str">
        <f ca="1">IF(OR(data!$BX33=K$1,data!$BY33=K$1),data!$BW33,"")</f>
        <v/>
      </c>
      <c r="M33" s="16" t="str">
        <f ca="1">IF(data!$BX33=N$1,data!$BW33,"")</f>
        <v/>
      </c>
      <c r="N33" s="16" t="str">
        <f ca="1">IF(data!$BY33=N$1,data!$BW33,"")</f>
        <v/>
      </c>
      <c r="O33" s="16" t="str">
        <f ca="1">IF(OR(data!$BX33=N$1,data!$BY33=N$1),data!$BW33,"")</f>
        <v/>
      </c>
      <c r="P33" s="17" t="str">
        <f ca="1">IF(data!$BX33=Q$1,data!$BW33,"")</f>
        <v/>
      </c>
      <c r="Q33" s="17" t="str">
        <f ca="1">IF(data!$BY33=Q$1,data!$BW33,"")</f>
        <v/>
      </c>
      <c r="R33" s="17" t="str">
        <f ca="1">IF(OR(data!$BX33=Q$1,data!$BY33=Q$1),data!$BW33,"")</f>
        <v/>
      </c>
      <c r="S33" s="16" t="str">
        <f ca="1">IF(data!$BX33=T$1,data!$BW33,"")</f>
        <v/>
      </c>
      <c r="T33" s="16" t="str">
        <f ca="1">IF(data!$BY33=T$1,data!$BW33,"")</f>
        <v/>
      </c>
      <c r="U33" s="16" t="str">
        <f ca="1">IF(OR(data!$BX33=T$1,data!$BY33=T$1),data!$BW33,"")</f>
        <v/>
      </c>
      <c r="V33" s="17" t="str">
        <f ca="1">IF(data!$BX33=W$1,data!$BW33,"")</f>
        <v/>
      </c>
      <c r="W33" s="17" t="str">
        <f ca="1">IF(data!$BY33=W$1,data!$BW33,"")</f>
        <v/>
      </c>
      <c r="X33" s="17" t="str">
        <f ca="1">IF(OR(data!$BX33=W$1,data!$BY33=W$1),data!$BW33,"")</f>
        <v/>
      </c>
      <c r="Y33" s="16" t="str">
        <f ca="1">IF(data!$BX33=Z$1,data!$BW33,"")</f>
        <v/>
      </c>
      <c r="Z33" s="16" t="str">
        <f ca="1">IF(data!$BY33=Z$1,data!$BW33,"")</f>
        <v/>
      </c>
      <c r="AA33" s="16" t="str">
        <f ca="1">IF(OR(data!$BX33=Z$1,data!$BY33=Z$1),data!$BW33,"")</f>
        <v/>
      </c>
      <c r="AB33" s="17">
        <f ca="1">IF(data!$BX33=AC$1,data!$BW33,"")</f>
        <v>43330</v>
      </c>
      <c r="AC33" s="17" t="str">
        <f ca="1">IF(data!$BY33=AC$1,data!$BW33,"")</f>
        <v/>
      </c>
      <c r="AD33" s="17">
        <f ca="1">IF(OR(data!$BX33=AC$1,data!$BY33=AC$1),data!$BW33,"")</f>
        <v>43330</v>
      </c>
      <c r="AE33" s="16" t="str">
        <f ca="1">IF(data!$BX33=AF$1,data!$BW33,"")</f>
        <v/>
      </c>
      <c r="AF33" s="16" t="str">
        <f ca="1">IF(data!$BY33=AF$1,data!$BW33,"")</f>
        <v/>
      </c>
      <c r="AG33" s="16" t="str">
        <f ca="1">IF(OR(data!$BX33=AF$1,data!$BY33=AF$1),data!$BW33,"")</f>
        <v/>
      </c>
      <c r="AH33" s="17" t="str">
        <f ca="1">IF(data!$BX33=AI$1,data!$BW33,"")</f>
        <v/>
      </c>
      <c r="AI33" s="17" t="str">
        <f ca="1">IF(data!$BY33=AI$1,data!$BW33,"")</f>
        <v/>
      </c>
      <c r="AJ33" s="17" t="str">
        <f ca="1">IF(OR(data!$BX33=AI$1,data!$BY33=AI$1),data!$BW33,"")</f>
        <v/>
      </c>
      <c r="AK33" s="16" t="str">
        <f ca="1">IF(data!$BX33=AL$1,data!$BW33,"")</f>
        <v/>
      </c>
      <c r="AL33" s="16" t="str">
        <f ca="1">IF(data!$BY33=AL$1,data!$BW33,"")</f>
        <v/>
      </c>
      <c r="AM33" s="16" t="str">
        <f ca="1">IF(OR(data!$BX33=AL$1,data!$BY33=AL$1),data!$BW33,"")</f>
        <v/>
      </c>
      <c r="AN33" s="17" t="str">
        <f ca="1">IF(data!$BX33=AO$1,data!$BW33,"")</f>
        <v/>
      </c>
      <c r="AO33" s="17" t="str">
        <f ca="1">IF(data!$BY33=AO$1,data!$BW33,"")</f>
        <v/>
      </c>
      <c r="AP33" s="17" t="str">
        <f ca="1">IF(OR(data!$BX33=AO$1,data!$BY33=AO$1),data!$BW33,"")</f>
        <v/>
      </c>
      <c r="AQ33" s="16" t="str">
        <f ca="1">IF(data!$BX33=AR$1,data!$BW33,"")</f>
        <v/>
      </c>
      <c r="AR33" s="16" t="str">
        <f ca="1">IF(data!$BY33=AR$1,data!$BW33,"")</f>
        <v/>
      </c>
      <c r="AS33" s="16" t="str">
        <f ca="1">IF(OR(data!$BX33=AR$1,data!$BY33=AR$1),data!$BW33,"")</f>
        <v/>
      </c>
      <c r="AT33" s="17" t="str">
        <f ca="1">IF(data!$BX33=AU$1,data!$BW33,"")</f>
        <v/>
      </c>
      <c r="AU33" s="17" t="str">
        <f ca="1">IF(data!$BY33=AU$1,data!$BW33,"")</f>
        <v/>
      </c>
      <c r="AV33" s="17" t="str">
        <f ca="1">IF(OR(data!$BX33=AU$1,data!$BY33=AU$1),data!$BW33,"")</f>
        <v/>
      </c>
      <c r="AW33" s="16" t="str">
        <f ca="1">IF(data!$BX33=AX$1,data!$BW33,"")</f>
        <v/>
      </c>
      <c r="AX33" s="16" t="str">
        <f ca="1">IF(data!$BY33=AX$1,data!$BW33,"")</f>
        <v/>
      </c>
      <c r="AY33" s="16" t="str">
        <f ca="1">IF(OR(data!$BX33=AX$1,data!$BY33=AX$1),data!$BW33,"")</f>
        <v/>
      </c>
      <c r="AZ33" s="17" t="str">
        <f ca="1">IF(data!$BX33=BA$1,data!$BW33,"")</f>
        <v/>
      </c>
      <c r="BA33" s="17">
        <f ca="1">IF(data!$BY33=BA$1,data!$BW33,"")</f>
        <v>43330</v>
      </c>
      <c r="BB33" s="17">
        <f ca="1">IF(OR(data!$BX33=BA$1,data!$BY33=BA$1),data!$BW33,"")</f>
        <v>43330</v>
      </c>
      <c r="BC33" s="16" t="str">
        <f ca="1">IF(data!$BX33=BD$1,data!$BW33,"")</f>
        <v/>
      </c>
      <c r="BD33" s="16" t="str">
        <f ca="1">IF(data!$BY33=BD$1,data!$BW33,"")</f>
        <v/>
      </c>
      <c r="BE33" s="16" t="str">
        <f ca="1">IF(OR(data!$BX33=BD$1,data!$BY33=BD$1),data!$BW33,"")</f>
        <v/>
      </c>
      <c r="BF33" s="17" t="str">
        <f ca="1">IF(data!$BX33=BG$1,data!$BW33,"")</f>
        <v/>
      </c>
      <c r="BG33" s="17" t="str">
        <f ca="1">IF(data!$BY33=BG$1,data!$BW33,"")</f>
        <v/>
      </c>
      <c r="BH33" s="17" t="str">
        <f ca="1">IF(OR(data!$BX33=BG$1,data!$BY33=BG$1),data!$BW33,"")</f>
        <v/>
      </c>
      <c r="BI33" s="16" t="str">
        <f ca="1">IF(data!$BX33=BJ$1,data!$BW33,"")</f>
        <v/>
      </c>
      <c r="BJ33" s="16" t="str">
        <f ca="1">IF(data!$BY33=BJ$1,data!$BW33,"")</f>
        <v/>
      </c>
      <c r="BK33" s="16" t="str">
        <f ca="1">IF(OR(data!$BX33=BJ$1,data!$BY33=BJ$1),data!$BW33,"")</f>
        <v/>
      </c>
      <c r="BL33" s="17" t="str">
        <f ca="1">IF(data!$BX33=BM$1,data!$BW33,"")</f>
        <v/>
      </c>
      <c r="BM33" s="17" t="str">
        <f ca="1">IF(data!$BY33=BM$1,data!$BW33,"")</f>
        <v/>
      </c>
      <c r="BN33" s="17" t="str">
        <f ca="1">IF(OR(data!$BX33=BM$1,data!$BY33=BM$1),data!$BW33,"")</f>
        <v/>
      </c>
      <c r="BO33" s="16" t="str">
        <f ca="1">IF(data!$BX33=BP$1,data!$BW33,"")</f>
        <v/>
      </c>
      <c r="BP33" s="16" t="str">
        <f ca="1">IF(data!$BY33=BP$1,data!$BW33,"")</f>
        <v/>
      </c>
      <c r="BQ33" s="16" t="str">
        <f ca="1">IF(OR(data!$BX33=BP$1,data!$BY33=BP$1),data!$BW33,"")</f>
        <v/>
      </c>
      <c r="BR33" s="17" t="str">
        <f ca="1">IF(data!$BX33=BS$1,data!$BW33,"")</f>
        <v/>
      </c>
      <c r="BS33" s="17" t="str">
        <f ca="1">IF(data!$BY33=BS$1,data!$BW33,"")</f>
        <v/>
      </c>
      <c r="BT33" s="17" t="str">
        <f ca="1">IF(OR(data!$BX33=BS$1,data!$BY33=BS$1),data!$BW33,"")</f>
        <v/>
      </c>
    </row>
    <row r="34" spans="1:72" s="11" customFormat="1" x14ac:dyDescent="0.25">
      <c r="A34" s="16" t="str">
        <f ca="1">IF(data!$BX34=B$1,data!$BW34,"")</f>
        <v/>
      </c>
      <c r="B34" s="16" t="str">
        <f ca="1">IF(data!$BY34=B$1,data!$BW34,"")</f>
        <v/>
      </c>
      <c r="C34" s="16" t="str">
        <f ca="1">IF(OR(data!$BX34=B$1,data!$BY34=B$1),data!$BW34,"")</f>
        <v/>
      </c>
      <c r="D34" s="17" t="str">
        <f ca="1">IF(data!$BX34=E$1,data!$BW34,"")</f>
        <v/>
      </c>
      <c r="E34" s="17" t="str">
        <f ca="1">IF(data!$BY34=E$1,data!$BW34,"")</f>
        <v/>
      </c>
      <c r="F34" s="17" t="str">
        <f ca="1">IF(OR(data!$BX34=E$1,data!$BY34=E$1),data!$BW34,"")</f>
        <v/>
      </c>
      <c r="G34" s="16" t="str">
        <f ca="1">IF(data!$BX34=H$1,data!$BW34,"")</f>
        <v/>
      </c>
      <c r="H34" s="16" t="str">
        <f ca="1">IF(data!$BY34=H$1,data!$BW34,"")</f>
        <v/>
      </c>
      <c r="I34" s="16" t="str">
        <f ca="1">IF(OR(data!$BX34=H$1,data!$BY34=H$1),data!$BW34,"")</f>
        <v/>
      </c>
      <c r="J34" s="17" t="str">
        <f ca="1">IF(data!$BX34=K$1,data!$BW34,"")</f>
        <v/>
      </c>
      <c r="K34" s="17" t="str">
        <f ca="1">IF(data!$BY34=K$1,data!$BW34,"")</f>
        <v/>
      </c>
      <c r="L34" s="17" t="str">
        <f ca="1">IF(OR(data!$BX34=K$1,data!$BY34=K$1),data!$BW34,"")</f>
        <v/>
      </c>
      <c r="M34" s="16" t="str">
        <f ca="1">IF(data!$BX34=N$1,data!$BW34,"")</f>
        <v/>
      </c>
      <c r="N34" s="16" t="str">
        <f ca="1">IF(data!$BY34=N$1,data!$BW34,"")</f>
        <v/>
      </c>
      <c r="O34" s="16" t="str">
        <f ca="1">IF(OR(data!$BX34=N$1,data!$BY34=N$1),data!$BW34,"")</f>
        <v/>
      </c>
      <c r="P34" s="17" t="str">
        <f ca="1">IF(data!$BX34=Q$1,data!$BW34,"")</f>
        <v/>
      </c>
      <c r="Q34" s="17" t="str">
        <f ca="1">IF(data!$BY34=Q$1,data!$BW34,"")</f>
        <v/>
      </c>
      <c r="R34" s="17" t="str">
        <f ca="1">IF(OR(data!$BX34=Q$1,data!$BY34=Q$1),data!$BW34,"")</f>
        <v/>
      </c>
      <c r="S34" s="16" t="str">
        <f ca="1">IF(data!$BX34=T$1,data!$BW34,"")</f>
        <v/>
      </c>
      <c r="T34" s="16">
        <f ca="1">IF(data!$BY34=T$1,data!$BW34,"")</f>
        <v>43330</v>
      </c>
      <c r="U34" s="16">
        <f ca="1">IF(OR(data!$BX34=T$1,data!$BY34=T$1),data!$BW34,"")</f>
        <v>43330</v>
      </c>
      <c r="V34" s="17" t="str">
        <f ca="1">IF(data!$BX34=W$1,data!$BW34,"")</f>
        <v/>
      </c>
      <c r="W34" s="17" t="str">
        <f ca="1">IF(data!$BY34=W$1,data!$BW34,"")</f>
        <v/>
      </c>
      <c r="X34" s="17" t="str">
        <f ca="1">IF(OR(data!$BX34=W$1,data!$BY34=W$1),data!$BW34,"")</f>
        <v/>
      </c>
      <c r="Y34" s="16" t="str">
        <f ca="1">IF(data!$BX34=Z$1,data!$BW34,"")</f>
        <v/>
      </c>
      <c r="Z34" s="16" t="str">
        <f ca="1">IF(data!$BY34=Z$1,data!$BW34,"")</f>
        <v/>
      </c>
      <c r="AA34" s="16" t="str">
        <f ca="1">IF(OR(data!$BX34=Z$1,data!$BY34=Z$1),data!$BW34,"")</f>
        <v/>
      </c>
      <c r="AB34" s="17" t="str">
        <f ca="1">IF(data!$BX34=AC$1,data!$BW34,"")</f>
        <v/>
      </c>
      <c r="AC34" s="17" t="str">
        <f ca="1">IF(data!$BY34=AC$1,data!$BW34,"")</f>
        <v/>
      </c>
      <c r="AD34" s="17" t="str">
        <f ca="1">IF(OR(data!$BX34=AC$1,data!$BY34=AC$1),data!$BW34,"")</f>
        <v/>
      </c>
      <c r="AE34" s="16" t="str">
        <f ca="1">IF(data!$BX34=AF$1,data!$BW34,"")</f>
        <v/>
      </c>
      <c r="AF34" s="16" t="str">
        <f ca="1">IF(data!$BY34=AF$1,data!$BW34,"")</f>
        <v/>
      </c>
      <c r="AG34" s="16" t="str">
        <f ca="1">IF(OR(data!$BX34=AF$1,data!$BY34=AF$1),data!$BW34,"")</f>
        <v/>
      </c>
      <c r="AH34" s="17">
        <f ca="1">IF(data!$BX34=AI$1,data!$BW34,"")</f>
        <v>43330</v>
      </c>
      <c r="AI34" s="17" t="str">
        <f ca="1">IF(data!$BY34=AI$1,data!$BW34,"")</f>
        <v/>
      </c>
      <c r="AJ34" s="17">
        <f ca="1">IF(OR(data!$BX34=AI$1,data!$BY34=AI$1),data!$BW34,"")</f>
        <v>43330</v>
      </c>
      <c r="AK34" s="16" t="str">
        <f ca="1">IF(data!$BX34=AL$1,data!$BW34,"")</f>
        <v/>
      </c>
      <c r="AL34" s="16" t="str">
        <f ca="1">IF(data!$BY34=AL$1,data!$BW34,"")</f>
        <v/>
      </c>
      <c r="AM34" s="16" t="str">
        <f ca="1">IF(OR(data!$BX34=AL$1,data!$BY34=AL$1),data!$BW34,"")</f>
        <v/>
      </c>
      <c r="AN34" s="17" t="str">
        <f ca="1">IF(data!$BX34=AO$1,data!$BW34,"")</f>
        <v/>
      </c>
      <c r="AO34" s="17" t="str">
        <f ca="1">IF(data!$BY34=AO$1,data!$BW34,"")</f>
        <v/>
      </c>
      <c r="AP34" s="17" t="str">
        <f ca="1">IF(OR(data!$BX34=AO$1,data!$BY34=AO$1),data!$BW34,"")</f>
        <v/>
      </c>
      <c r="AQ34" s="16" t="str">
        <f ca="1">IF(data!$BX34=AR$1,data!$BW34,"")</f>
        <v/>
      </c>
      <c r="AR34" s="16" t="str">
        <f ca="1">IF(data!$BY34=AR$1,data!$BW34,"")</f>
        <v/>
      </c>
      <c r="AS34" s="16" t="str">
        <f ca="1">IF(OR(data!$BX34=AR$1,data!$BY34=AR$1),data!$BW34,"")</f>
        <v/>
      </c>
      <c r="AT34" s="17" t="str">
        <f ca="1">IF(data!$BX34=AU$1,data!$BW34,"")</f>
        <v/>
      </c>
      <c r="AU34" s="17" t="str">
        <f ca="1">IF(data!$BY34=AU$1,data!$BW34,"")</f>
        <v/>
      </c>
      <c r="AV34" s="17" t="str">
        <f ca="1">IF(OR(data!$BX34=AU$1,data!$BY34=AU$1),data!$BW34,"")</f>
        <v/>
      </c>
      <c r="AW34" s="16" t="str">
        <f ca="1">IF(data!$BX34=AX$1,data!$BW34,"")</f>
        <v/>
      </c>
      <c r="AX34" s="16" t="str">
        <f ca="1">IF(data!$BY34=AX$1,data!$BW34,"")</f>
        <v/>
      </c>
      <c r="AY34" s="16" t="str">
        <f ca="1">IF(OR(data!$BX34=AX$1,data!$BY34=AX$1),data!$BW34,"")</f>
        <v/>
      </c>
      <c r="AZ34" s="17" t="str">
        <f ca="1">IF(data!$BX34=BA$1,data!$BW34,"")</f>
        <v/>
      </c>
      <c r="BA34" s="17" t="str">
        <f ca="1">IF(data!$BY34=BA$1,data!$BW34,"")</f>
        <v/>
      </c>
      <c r="BB34" s="17" t="str">
        <f ca="1">IF(OR(data!$BX34=BA$1,data!$BY34=BA$1),data!$BW34,"")</f>
        <v/>
      </c>
      <c r="BC34" s="16" t="str">
        <f ca="1">IF(data!$BX34=BD$1,data!$BW34,"")</f>
        <v/>
      </c>
      <c r="BD34" s="16" t="str">
        <f ca="1">IF(data!$BY34=BD$1,data!$BW34,"")</f>
        <v/>
      </c>
      <c r="BE34" s="16" t="str">
        <f ca="1">IF(OR(data!$BX34=BD$1,data!$BY34=BD$1),data!$BW34,"")</f>
        <v/>
      </c>
      <c r="BF34" s="17" t="str">
        <f ca="1">IF(data!$BX34=BG$1,data!$BW34,"")</f>
        <v/>
      </c>
      <c r="BG34" s="17" t="str">
        <f ca="1">IF(data!$BY34=BG$1,data!$BW34,"")</f>
        <v/>
      </c>
      <c r="BH34" s="17" t="str">
        <f ca="1">IF(OR(data!$BX34=BG$1,data!$BY34=BG$1),data!$BW34,"")</f>
        <v/>
      </c>
      <c r="BI34" s="16" t="str">
        <f ca="1">IF(data!$BX34=BJ$1,data!$BW34,"")</f>
        <v/>
      </c>
      <c r="BJ34" s="16" t="str">
        <f ca="1">IF(data!$BY34=BJ$1,data!$BW34,"")</f>
        <v/>
      </c>
      <c r="BK34" s="16" t="str">
        <f ca="1">IF(OR(data!$BX34=BJ$1,data!$BY34=BJ$1),data!$BW34,"")</f>
        <v/>
      </c>
      <c r="BL34" s="17" t="str">
        <f ca="1">IF(data!$BX34=BM$1,data!$BW34,"")</f>
        <v/>
      </c>
      <c r="BM34" s="17" t="str">
        <f ca="1">IF(data!$BY34=BM$1,data!$BW34,"")</f>
        <v/>
      </c>
      <c r="BN34" s="17" t="str">
        <f ca="1">IF(OR(data!$BX34=BM$1,data!$BY34=BM$1),data!$BW34,"")</f>
        <v/>
      </c>
      <c r="BO34" s="16" t="str">
        <f ca="1">IF(data!$BX34=BP$1,data!$BW34,"")</f>
        <v/>
      </c>
      <c r="BP34" s="16" t="str">
        <f ca="1">IF(data!$BY34=BP$1,data!$BW34,"")</f>
        <v/>
      </c>
      <c r="BQ34" s="16" t="str">
        <f ca="1">IF(OR(data!$BX34=BP$1,data!$BY34=BP$1),data!$BW34,"")</f>
        <v/>
      </c>
      <c r="BR34" s="17" t="str">
        <f ca="1">IF(data!$BX34=BS$1,data!$BW34,"")</f>
        <v/>
      </c>
      <c r="BS34" s="17" t="str">
        <f ca="1">IF(data!$BY34=BS$1,data!$BW34,"")</f>
        <v/>
      </c>
      <c r="BT34" s="17" t="str">
        <f ca="1">IF(OR(data!$BX34=BS$1,data!$BY34=BS$1),data!$BW34,"")</f>
        <v/>
      </c>
    </row>
    <row r="35" spans="1:72" s="11" customFormat="1" x14ac:dyDescent="0.25">
      <c r="A35" s="16" t="str">
        <f ca="1">IF(data!$BX35=B$1,data!$BW35,"")</f>
        <v/>
      </c>
      <c r="B35" s="16" t="str">
        <f ca="1">IF(data!$BY35=B$1,data!$BW35,"")</f>
        <v/>
      </c>
      <c r="C35" s="16" t="str">
        <f ca="1">IF(OR(data!$BX35=B$1,data!$BY35=B$1),data!$BW35,"")</f>
        <v/>
      </c>
      <c r="D35" s="17" t="str">
        <f ca="1">IF(data!$BX35=E$1,data!$BW35,"")</f>
        <v/>
      </c>
      <c r="E35" s="17" t="str">
        <f ca="1">IF(data!$BY35=E$1,data!$BW35,"")</f>
        <v/>
      </c>
      <c r="F35" s="17" t="str">
        <f ca="1">IF(OR(data!$BX35=E$1,data!$BY35=E$1),data!$BW35,"")</f>
        <v/>
      </c>
      <c r="G35" s="16" t="str">
        <f ca="1">IF(data!$BX35=H$1,data!$BW35,"")</f>
        <v/>
      </c>
      <c r="H35" s="16" t="str">
        <f ca="1">IF(data!$BY35=H$1,data!$BW35,"")</f>
        <v/>
      </c>
      <c r="I35" s="16" t="str">
        <f ca="1">IF(OR(data!$BX35=H$1,data!$BY35=H$1),data!$BW35,"")</f>
        <v/>
      </c>
      <c r="J35" s="17" t="str">
        <f ca="1">IF(data!$BX35=K$1,data!$BW35,"")</f>
        <v/>
      </c>
      <c r="K35" s="17" t="str">
        <f ca="1">IF(data!$BY35=K$1,data!$BW35,"")</f>
        <v/>
      </c>
      <c r="L35" s="17" t="str">
        <f ca="1">IF(OR(data!$BX35=K$1,data!$BY35=K$1),data!$BW35,"")</f>
        <v/>
      </c>
      <c r="M35" s="16" t="str">
        <f ca="1">IF(data!$BX35=N$1,data!$BW35,"")</f>
        <v/>
      </c>
      <c r="N35" s="16" t="str">
        <f ca="1">IF(data!$BY35=N$1,data!$BW35,"")</f>
        <v/>
      </c>
      <c r="O35" s="16" t="str">
        <f ca="1">IF(OR(data!$BX35=N$1,data!$BY35=N$1),data!$BW35,"")</f>
        <v/>
      </c>
      <c r="P35" s="17" t="str">
        <f ca="1">IF(data!$BX35=Q$1,data!$BW35,"")</f>
        <v/>
      </c>
      <c r="Q35" s="17" t="str">
        <f ca="1">IF(data!$BY35=Q$1,data!$BW35,"")</f>
        <v/>
      </c>
      <c r="R35" s="17" t="str">
        <f ca="1">IF(OR(data!$BX35=Q$1,data!$BY35=Q$1),data!$BW35,"")</f>
        <v/>
      </c>
      <c r="S35" s="16" t="str">
        <f ca="1">IF(data!$BX35=T$1,data!$BW35,"")</f>
        <v/>
      </c>
      <c r="T35" s="16" t="str">
        <f ca="1">IF(data!$BY35=T$1,data!$BW35,"")</f>
        <v/>
      </c>
      <c r="U35" s="16" t="str">
        <f ca="1">IF(OR(data!$BX35=T$1,data!$BY35=T$1),data!$BW35,"")</f>
        <v/>
      </c>
      <c r="V35" s="17" t="str">
        <f ca="1">IF(data!$BX35=W$1,data!$BW35,"")</f>
        <v/>
      </c>
      <c r="W35" s="17" t="str">
        <f ca="1">IF(data!$BY35=W$1,data!$BW35,"")</f>
        <v/>
      </c>
      <c r="X35" s="17" t="str">
        <f ca="1">IF(OR(data!$BX35=W$1,data!$BY35=W$1),data!$BW35,"")</f>
        <v/>
      </c>
      <c r="Y35" s="16" t="str">
        <f ca="1">IF(data!$BX35=Z$1,data!$BW35,"")</f>
        <v/>
      </c>
      <c r="Z35" s="16" t="str">
        <f ca="1">IF(data!$BY35=Z$1,data!$BW35,"")</f>
        <v/>
      </c>
      <c r="AA35" s="16" t="str">
        <f ca="1">IF(OR(data!$BX35=Z$1,data!$BY35=Z$1),data!$BW35,"")</f>
        <v/>
      </c>
      <c r="AB35" s="17" t="str">
        <f ca="1">IF(data!$BX35=AC$1,data!$BW35,"")</f>
        <v/>
      </c>
      <c r="AC35" s="17" t="str">
        <f ca="1">IF(data!$BY35=AC$1,data!$BW35,"")</f>
        <v/>
      </c>
      <c r="AD35" s="17" t="str">
        <f ca="1">IF(OR(data!$BX35=AC$1,data!$BY35=AC$1),data!$BW35,"")</f>
        <v/>
      </c>
      <c r="AE35" s="16" t="str">
        <f ca="1">IF(data!$BX35=AF$1,data!$BW35,"")</f>
        <v/>
      </c>
      <c r="AF35" s="16" t="str">
        <f ca="1">IF(data!$BY35=AF$1,data!$BW35,"")</f>
        <v/>
      </c>
      <c r="AG35" s="16" t="str">
        <f ca="1">IF(OR(data!$BX35=AF$1,data!$BY35=AF$1),data!$BW35,"")</f>
        <v/>
      </c>
      <c r="AH35" s="17" t="str">
        <f ca="1">IF(data!$BX35=AI$1,data!$BW35,"")</f>
        <v/>
      </c>
      <c r="AI35" s="17" t="str">
        <f ca="1">IF(data!$BY35=AI$1,data!$BW35,"")</f>
        <v/>
      </c>
      <c r="AJ35" s="17" t="str">
        <f ca="1">IF(OR(data!$BX35=AI$1,data!$BY35=AI$1),data!$BW35,"")</f>
        <v/>
      </c>
      <c r="AK35" s="16" t="str">
        <f ca="1">IF(data!$BX35=AL$1,data!$BW35,"")</f>
        <v/>
      </c>
      <c r="AL35" s="16" t="str">
        <f ca="1">IF(data!$BY35=AL$1,data!$BW35,"")</f>
        <v/>
      </c>
      <c r="AM35" s="16" t="str">
        <f ca="1">IF(OR(data!$BX35=AL$1,data!$BY35=AL$1),data!$BW35,"")</f>
        <v/>
      </c>
      <c r="AN35" s="17" t="str">
        <f ca="1">IF(data!$BX35=AO$1,data!$BW35,"")</f>
        <v/>
      </c>
      <c r="AO35" s="17" t="str">
        <f ca="1">IF(data!$BY35=AO$1,data!$BW35,"")</f>
        <v/>
      </c>
      <c r="AP35" s="17" t="str">
        <f ca="1">IF(OR(data!$BX35=AO$1,data!$BY35=AO$1),data!$BW35,"")</f>
        <v/>
      </c>
      <c r="AQ35" s="16">
        <f ca="1">IF(data!$BX35=AR$1,data!$BW35,"")</f>
        <v>43330</v>
      </c>
      <c r="AR35" s="16" t="str">
        <f ca="1">IF(data!$BY35=AR$1,data!$BW35,"")</f>
        <v/>
      </c>
      <c r="AS35" s="16">
        <f ca="1">IF(OR(data!$BX35=AR$1,data!$BY35=AR$1),data!$BW35,"")</f>
        <v>43330</v>
      </c>
      <c r="AT35" s="17" t="str">
        <f ca="1">IF(data!$BX35=AU$1,data!$BW35,"")</f>
        <v/>
      </c>
      <c r="AU35" s="17" t="str">
        <f ca="1">IF(data!$BY35=AU$1,data!$BW35,"")</f>
        <v/>
      </c>
      <c r="AV35" s="17" t="str">
        <f ca="1">IF(OR(data!$BX35=AU$1,data!$BY35=AU$1),data!$BW35,"")</f>
        <v/>
      </c>
      <c r="AW35" s="16" t="str">
        <f ca="1">IF(data!$BX35=AX$1,data!$BW35,"")</f>
        <v/>
      </c>
      <c r="AX35" s="16" t="str">
        <f ca="1">IF(data!$BY35=AX$1,data!$BW35,"")</f>
        <v/>
      </c>
      <c r="AY35" s="16" t="str">
        <f ca="1">IF(OR(data!$BX35=AX$1,data!$BY35=AX$1),data!$BW35,"")</f>
        <v/>
      </c>
      <c r="AZ35" s="17" t="str">
        <f ca="1">IF(data!$BX35=BA$1,data!$BW35,"")</f>
        <v/>
      </c>
      <c r="BA35" s="17" t="str">
        <f ca="1">IF(data!$BY35=BA$1,data!$BW35,"")</f>
        <v/>
      </c>
      <c r="BB35" s="17" t="str">
        <f ca="1">IF(OR(data!$BX35=BA$1,data!$BY35=BA$1),data!$BW35,"")</f>
        <v/>
      </c>
      <c r="BC35" s="16" t="str">
        <f ca="1">IF(data!$BX35=BD$1,data!$BW35,"")</f>
        <v/>
      </c>
      <c r="BD35" s="16" t="str">
        <f ca="1">IF(data!$BY35=BD$1,data!$BW35,"")</f>
        <v/>
      </c>
      <c r="BE35" s="16" t="str">
        <f ca="1">IF(OR(data!$BX35=BD$1,data!$BY35=BD$1),data!$BW35,"")</f>
        <v/>
      </c>
      <c r="BF35" s="17" t="str">
        <f ca="1">IF(data!$BX35=BG$1,data!$BW35,"")</f>
        <v/>
      </c>
      <c r="BG35" s="17" t="str">
        <f ca="1">IF(data!$BY35=BG$1,data!$BW35,"")</f>
        <v/>
      </c>
      <c r="BH35" s="17" t="str">
        <f ca="1">IF(OR(data!$BX35=BG$1,data!$BY35=BG$1),data!$BW35,"")</f>
        <v/>
      </c>
      <c r="BI35" s="16" t="str">
        <f ca="1">IF(data!$BX35=BJ$1,data!$BW35,"")</f>
        <v/>
      </c>
      <c r="BJ35" s="16">
        <f ca="1">IF(data!$BY35=BJ$1,data!$BW35,"")</f>
        <v>43330</v>
      </c>
      <c r="BK35" s="16">
        <f ca="1">IF(OR(data!$BX35=BJ$1,data!$BY35=BJ$1),data!$BW35,"")</f>
        <v>43330</v>
      </c>
      <c r="BL35" s="17" t="str">
        <f ca="1">IF(data!$BX35=BM$1,data!$BW35,"")</f>
        <v/>
      </c>
      <c r="BM35" s="17" t="str">
        <f ca="1">IF(data!$BY35=BM$1,data!$BW35,"")</f>
        <v/>
      </c>
      <c r="BN35" s="17" t="str">
        <f ca="1">IF(OR(data!$BX35=BM$1,data!$BY35=BM$1),data!$BW35,"")</f>
        <v/>
      </c>
      <c r="BO35" s="16" t="str">
        <f ca="1">IF(data!$BX35=BP$1,data!$BW35,"")</f>
        <v/>
      </c>
      <c r="BP35" s="16" t="str">
        <f ca="1">IF(data!$BY35=BP$1,data!$BW35,"")</f>
        <v/>
      </c>
      <c r="BQ35" s="16" t="str">
        <f ca="1">IF(OR(data!$BX35=BP$1,data!$BY35=BP$1),data!$BW35,"")</f>
        <v/>
      </c>
      <c r="BR35" s="17" t="str">
        <f ca="1">IF(data!$BX35=BS$1,data!$BW35,"")</f>
        <v/>
      </c>
      <c r="BS35" s="17" t="str">
        <f ca="1">IF(data!$BY35=BS$1,data!$BW35,"")</f>
        <v/>
      </c>
      <c r="BT35" s="17" t="str">
        <f ca="1">IF(OR(data!$BX35=BS$1,data!$BY35=BS$1),data!$BW35,"")</f>
        <v/>
      </c>
    </row>
    <row r="36" spans="1:72" s="11" customFormat="1" x14ac:dyDescent="0.25">
      <c r="A36" s="16" t="str">
        <f ca="1">IF(data!$BX36=B$1,data!$BW36,"")</f>
        <v/>
      </c>
      <c r="B36" s="16" t="str">
        <f ca="1">IF(data!$BY36=B$1,data!$BW36,"")</f>
        <v/>
      </c>
      <c r="C36" s="16" t="str">
        <f ca="1">IF(OR(data!$BX36=B$1,data!$BY36=B$1),data!$BW36,"")</f>
        <v/>
      </c>
      <c r="D36" s="17" t="str">
        <f ca="1">IF(data!$BX36=E$1,data!$BW36,"")</f>
        <v/>
      </c>
      <c r="E36" s="17" t="str">
        <f ca="1">IF(data!$BY36=E$1,data!$BW36,"")</f>
        <v/>
      </c>
      <c r="F36" s="17" t="str">
        <f ca="1">IF(OR(data!$BX36=E$1,data!$BY36=E$1),data!$BW36,"")</f>
        <v/>
      </c>
      <c r="G36" s="16" t="str">
        <f ca="1">IF(data!$BX36=H$1,data!$BW36,"")</f>
        <v/>
      </c>
      <c r="H36" s="16" t="str">
        <f ca="1">IF(data!$BY36=H$1,data!$BW36,"")</f>
        <v/>
      </c>
      <c r="I36" s="16" t="str">
        <f ca="1">IF(OR(data!$BX36=H$1,data!$BY36=H$1),data!$BW36,"")</f>
        <v/>
      </c>
      <c r="J36" s="17" t="str">
        <f ca="1">IF(data!$BX36=K$1,data!$BW36,"")</f>
        <v/>
      </c>
      <c r="K36" s="17">
        <f ca="1">IF(data!$BY36=K$1,data!$BW36,"")</f>
        <v>43330</v>
      </c>
      <c r="L36" s="17">
        <f ca="1">IF(OR(data!$BX36=K$1,data!$BY36=K$1),data!$BW36,"")</f>
        <v>43330</v>
      </c>
      <c r="M36" s="16" t="str">
        <f ca="1">IF(data!$BX36=N$1,data!$BW36,"")</f>
        <v/>
      </c>
      <c r="N36" s="16" t="str">
        <f ca="1">IF(data!$BY36=N$1,data!$BW36,"")</f>
        <v/>
      </c>
      <c r="O36" s="16" t="str">
        <f ca="1">IF(OR(data!$BX36=N$1,data!$BY36=N$1),data!$BW36,"")</f>
        <v/>
      </c>
      <c r="P36" s="17" t="str">
        <f ca="1">IF(data!$BX36=Q$1,data!$BW36,"")</f>
        <v/>
      </c>
      <c r="Q36" s="17" t="str">
        <f ca="1">IF(data!$BY36=Q$1,data!$BW36,"")</f>
        <v/>
      </c>
      <c r="R36" s="17" t="str">
        <f ca="1">IF(OR(data!$BX36=Q$1,data!$BY36=Q$1),data!$BW36,"")</f>
        <v/>
      </c>
      <c r="S36" s="16" t="str">
        <f ca="1">IF(data!$BX36=T$1,data!$BW36,"")</f>
        <v/>
      </c>
      <c r="T36" s="16" t="str">
        <f ca="1">IF(data!$BY36=T$1,data!$BW36,"")</f>
        <v/>
      </c>
      <c r="U36" s="16" t="str">
        <f ca="1">IF(OR(data!$BX36=T$1,data!$BY36=T$1),data!$BW36,"")</f>
        <v/>
      </c>
      <c r="V36" s="17" t="str">
        <f ca="1">IF(data!$BX36=W$1,data!$BW36,"")</f>
        <v/>
      </c>
      <c r="W36" s="17" t="str">
        <f ca="1">IF(data!$BY36=W$1,data!$BW36,"")</f>
        <v/>
      </c>
      <c r="X36" s="17" t="str">
        <f ca="1">IF(OR(data!$BX36=W$1,data!$BY36=W$1),data!$BW36,"")</f>
        <v/>
      </c>
      <c r="Y36" s="16" t="str">
        <f ca="1">IF(data!$BX36=Z$1,data!$BW36,"")</f>
        <v/>
      </c>
      <c r="Z36" s="16" t="str">
        <f ca="1">IF(data!$BY36=Z$1,data!$BW36,"")</f>
        <v/>
      </c>
      <c r="AA36" s="16" t="str">
        <f ca="1">IF(OR(data!$BX36=Z$1,data!$BY36=Z$1),data!$BW36,"")</f>
        <v/>
      </c>
      <c r="AB36" s="17" t="str">
        <f ca="1">IF(data!$BX36=AC$1,data!$BW36,"")</f>
        <v/>
      </c>
      <c r="AC36" s="17" t="str">
        <f ca="1">IF(data!$BY36=AC$1,data!$BW36,"")</f>
        <v/>
      </c>
      <c r="AD36" s="17" t="str">
        <f ca="1">IF(OR(data!$BX36=AC$1,data!$BY36=AC$1),data!$BW36,"")</f>
        <v/>
      </c>
      <c r="AE36" s="16" t="str">
        <f ca="1">IF(data!$BX36=AF$1,data!$BW36,"")</f>
        <v/>
      </c>
      <c r="AF36" s="16" t="str">
        <f ca="1">IF(data!$BY36=AF$1,data!$BW36,"")</f>
        <v/>
      </c>
      <c r="AG36" s="16" t="str">
        <f ca="1">IF(OR(data!$BX36=AF$1,data!$BY36=AF$1),data!$BW36,"")</f>
        <v/>
      </c>
      <c r="AH36" s="17" t="str">
        <f ca="1">IF(data!$BX36=AI$1,data!$BW36,"")</f>
        <v/>
      </c>
      <c r="AI36" s="17" t="str">
        <f ca="1">IF(data!$BY36=AI$1,data!$BW36,"")</f>
        <v/>
      </c>
      <c r="AJ36" s="17" t="str">
        <f ca="1">IF(OR(data!$BX36=AI$1,data!$BY36=AI$1),data!$BW36,"")</f>
        <v/>
      </c>
      <c r="AK36" s="16" t="str">
        <f ca="1">IF(data!$BX36=AL$1,data!$BW36,"")</f>
        <v/>
      </c>
      <c r="AL36" s="16" t="str">
        <f ca="1">IF(data!$BY36=AL$1,data!$BW36,"")</f>
        <v/>
      </c>
      <c r="AM36" s="16" t="str">
        <f ca="1">IF(OR(data!$BX36=AL$1,data!$BY36=AL$1),data!$BW36,"")</f>
        <v/>
      </c>
      <c r="AN36" s="17" t="str">
        <f ca="1">IF(data!$BX36=AO$1,data!$BW36,"")</f>
        <v/>
      </c>
      <c r="AO36" s="17" t="str">
        <f ca="1">IF(data!$BY36=AO$1,data!$BW36,"")</f>
        <v/>
      </c>
      <c r="AP36" s="17" t="str">
        <f ca="1">IF(OR(data!$BX36=AO$1,data!$BY36=AO$1),data!$BW36,"")</f>
        <v/>
      </c>
      <c r="AQ36" s="16" t="str">
        <f ca="1">IF(data!$BX36=AR$1,data!$BW36,"")</f>
        <v/>
      </c>
      <c r="AR36" s="16" t="str">
        <f ca="1">IF(data!$BY36=AR$1,data!$BW36,"")</f>
        <v/>
      </c>
      <c r="AS36" s="16" t="str">
        <f ca="1">IF(OR(data!$BX36=AR$1,data!$BY36=AR$1),data!$BW36,"")</f>
        <v/>
      </c>
      <c r="AT36" s="17" t="str">
        <f ca="1">IF(data!$BX36=AU$1,data!$BW36,"")</f>
        <v/>
      </c>
      <c r="AU36" s="17" t="str">
        <f ca="1">IF(data!$BY36=AU$1,data!$BW36,"")</f>
        <v/>
      </c>
      <c r="AV36" s="17" t="str">
        <f ca="1">IF(OR(data!$BX36=AU$1,data!$BY36=AU$1),data!$BW36,"")</f>
        <v/>
      </c>
      <c r="AW36" s="16">
        <f ca="1">IF(data!$BX36=AX$1,data!$BW36,"")</f>
        <v>43330</v>
      </c>
      <c r="AX36" s="16" t="str">
        <f ca="1">IF(data!$BY36=AX$1,data!$BW36,"")</f>
        <v/>
      </c>
      <c r="AY36" s="16">
        <f ca="1">IF(OR(data!$BX36=AX$1,data!$BY36=AX$1),data!$BW36,"")</f>
        <v>43330</v>
      </c>
      <c r="AZ36" s="17" t="str">
        <f ca="1">IF(data!$BX36=BA$1,data!$BW36,"")</f>
        <v/>
      </c>
      <c r="BA36" s="17" t="str">
        <f ca="1">IF(data!$BY36=BA$1,data!$BW36,"")</f>
        <v/>
      </c>
      <c r="BB36" s="17" t="str">
        <f ca="1">IF(OR(data!$BX36=BA$1,data!$BY36=BA$1),data!$BW36,"")</f>
        <v/>
      </c>
      <c r="BC36" s="16" t="str">
        <f ca="1">IF(data!$BX36=BD$1,data!$BW36,"")</f>
        <v/>
      </c>
      <c r="BD36" s="16" t="str">
        <f ca="1">IF(data!$BY36=BD$1,data!$BW36,"")</f>
        <v/>
      </c>
      <c r="BE36" s="16" t="str">
        <f ca="1">IF(OR(data!$BX36=BD$1,data!$BY36=BD$1),data!$BW36,"")</f>
        <v/>
      </c>
      <c r="BF36" s="17" t="str">
        <f ca="1">IF(data!$BX36=BG$1,data!$BW36,"")</f>
        <v/>
      </c>
      <c r="BG36" s="17" t="str">
        <f ca="1">IF(data!$BY36=BG$1,data!$BW36,"")</f>
        <v/>
      </c>
      <c r="BH36" s="17" t="str">
        <f ca="1">IF(OR(data!$BX36=BG$1,data!$BY36=BG$1),data!$BW36,"")</f>
        <v/>
      </c>
      <c r="BI36" s="16" t="str">
        <f ca="1">IF(data!$BX36=BJ$1,data!$BW36,"")</f>
        <v/>
      </c>
      <c r="BJ36" s="16" t="str">
        <f ca="1">IF(data!$BY36=BJ$1,data!$BW36,"")</f>
        <v/>
      </c>
      <c r="BK36" s="16" t="str">
        <f ca="1">IF(OR(data!$BX36=BJ$1,data!$BY36=BJ$1),data!$BW36,"")</f>
        <v/>
      </c>
      <c r="BL36" s="17" t="str">
        <f ca="1">IF(data!$BX36=BM$1,data!$BW36,"")</f>
        <v/>
      </c>
      <c r="BM36" s="17" t="str">
        <f ca="1">IF(data!$BY36=BM$1,data!$BW36,"")</f>
        <v/>
      </c>
      <c r="BN36" s="17" t="str">
        <f ca="1">IF(OR(data!$BX36=BM$1,data!$BY36=BM$1),data!$BW36,"")</f>
        <v/>
      </c>
      <c r="BO36" s="16" t="str">
        <f ca="1">IF(data!$BX36=BP$1,data!$BW36,"")</f>
        <v/>
      </c>
      <c r="BP36" s="16" t="str">
        <f ca="1">IF(data!$BY36=BP$1,data!$BW36,"")</f>
        <v/>
      </c>
      <c r="BQ36" s="16" t="str">
        <f ca="1">IF(OR(data!$BX36=BP$1,data!$BY36=BP$1),data!$BW36,"")</f>
        <v/>
      </c>
      <c r="BR36" s="17" t="str">
        <f ca="1">IF(data!$BX36=BS$1,data!$BW36,"")</f>
        <v/>
      </c>
      <c r="BS36" s="17" t="str">
        <f ca="1">IF(data!$BY36=BS$1,data!$BW36,"")</f>
        <v/>
      </c>
      <c r="BT36" s="17" t="str">
        <f ca="1">IF(OR(data!$BX36=BS$1,data!$BY36=BS$1),data!$BW36,"")</f>
        <v/>
      </c>
    </row>
    <row r="37" spans="1:72" s="11" customFormat="1" x14ac:dyDescent="0.25">
      <c r="A37" s="16" t="str">
        <f ca="1">IF(data!$BX37=B$1,data!$BW37,"")</f>
        <v/>
      </c>
      <c r="B37" s="16" t="str">
        <f ca="1">IF(data!$BY37=B$1,data!$BW37,"")</f>
        <v/>
      </c>
      <c r="C37" s="16" t="str">
        <f ca="1">IF(OR(data!$BX37=B$1,data!$BY37=B$1),data!$BW37,"")</f>
        <v/>
      </c>
      <c r="D37" s="17" t="str">
        <f ca="1">IF(data!$BX37=E$1,data!$BW37,"")</f>
        <v/>
      </c>
      <c r="E37" s="17" t="str">
        <f ca="1">IF(data!$BY37=E$1,data!$BW37,"")</f>
        <v/>
      </c>
      <c r="F37" s="17" t="str">
        <f ca="1">IF(OR(data!$BX37=E$1,data!$BY37=E$1),data!$BW37,"")</f>
        <v/>
      </c>
      <c r="G37" s="16" t="str">
        <f ca="1">IF(data!$BX37=H$1,data!$BW37,"")</f>
        <v/>
      </c>
      <c r="H37" s="16" t="str">
        <f ca="1">IF(data!$BY37=H$1,data!$BW37,"")</f>
        <v/>
      </c>
      <c r="I37" s="16" t="str">
        <f ca="1">IF(OR(data!$BX37=H$1,data!$BY37=H$1),data!$BW37,"")</f>
        <v/>
      </c>
      <c r="J37" s="17" t="str">
        <f ca="1">IF(data!$BX37=K$1,data!$BW37,"")</f>
        <v/>
      </c>
      <c r="K37" s="17" t="str">
        <f ca="1">IF(data!$BY37=K$1,data!$BW37,"")</f>
        <v/>
      </c>
      <c r="L37" s="17" t="str">
        <f ca="1">IF(OR(data!$BX37=K$1,data!$BY37=K$1),data!$BW37,"")</f>
        <v/>
      </c>
      <c r="M37" s="16" t="str">
        <f ca="1">IF(data!$BX37=N$1,data!$BW37,"")</f>
        <v/>
      </c>
      <c r="N37" s="16" t="str">
        <f ca="1">IF(data!$BY37=N$1,data!$BW37,"")</f>
        <v/>
      </c>
      <c r="O37" s="16" t="str">
        <f ca="1">IF(OR(data!$BX37=N$1,data!$BY37=N$1),data!$BW37,"")</f>
        <v/>
      </c>
      <c r="P37" s="17" t="str">
        <f ca="1">IF(data!$BX37=Q$1,data!$BW37,"")</f>
        <v/>
      </c>
      <c r="Q37" s="17" t="str">
        <f ca="1">IF(data!$BY37=Q$1,data!$BW37,"")</f>
        <v/>
      </c>
      <c r="R37" s="17" t="str">
        <f ca="1">IF(OR(data!$BX37=Q$1,data!$BY37=Q$1),data!$BW37,"")</f>
        <v/>
      </c>
      <c r="S37" s="16" t="str">
        <f ca="1">IF(data!$BX37=T$1,data!$BW37,"")</f>
        <v/>
      </c>
      <c r="T37" s="16" t="str">
        <f ca="1">IF(data!$BY37=T$1,data!$BW37,"")</f>
        <v/>
      </c>
      <c r="U37" s="16" t="str">
        <f ca="1">IF(OR(data!$BX37=T$1,data!$BY37=T$1),data!$BW37,"")</f>
        <v/>
      </c>
      <c r="V37" s="17" t="str">
        <f ca="1">IF(data!$BX37=W$1,data!$BW37,"")</f>
        <v/>
      </c>
      <c r="W37" s="17" t="str">
        <f ca="1">IF(data!$BY37=W$1,data!$BW37,"")</f>
        <v/>
      </c>
      <c r="X37" s="17" t="str">
        <f ca="1">IF(OR(data!$BX37=W$1,data!$BY37=W$1),data!$BW37,"")</f>
        <v/>
      </c>
      <c r="Y37" s="16" t="str">
        <f ca="1">IF(data!$BX37=Z$1,data!$BW37,"")</f>
        <v/>
      </c>
      <c r="Z37" s="16" t="str">
        <f ca="1">IF(data!$BY37=Z$1,data!$BW37,"")</f>
        <v/>
      </c>
      <c r="AA37" s="16" t="str">
        <f ca="1">IF(OR(data!$BX37=Z$1,data!$BY37=Z$1),data!$BW37,"")</f>
        <v/>
      </c>
      <c r="AB37" s="17" t="str">
        <f ca="1">IF(data!$BX37=AC$1,data!$BW37,"")</f>
        <v/>
      </c>
      <c r="AC37" s="17" t="str">
        <f ca="1">IF(data!$BY37=AC$1,data!$BW37,"")</f>
        <v/>
      </c>
      <c r="AD37" s="17" t="str">
        <f ca="1">IF(OR(data!$BX37=AC$1,data!$BY37=AC$1),data!$BW37,"")</f>
        <v/>
      </c>
      <c r="AE37" s="16" t="str">
        <f ca="1">IF(data!$BX37=AF$1,data!$BW37,"")</f>
        <v/>
      </c>
      <c r="AF37" s="16" t="str">
        <f ca="1">IF(data!$BY37=AF$1,data!$BW37,"")</f>
        <v/>
      </c>
      <c r="AG37" s="16" t="str">
        <f ca="1">IF(OR(data!$BX37=AF$1,data!$BY37=AF$1),data!$BW37,"")</f>
        <v/>
      </c>
      <c r="AH37" s="17" t="str">
        <f ca="1">IF(data!$BX37=AI$1,data!$BW37,"")</f>
        <v/>
      </c>
      <c r="AI37" s="17" t="str">
        <f ca="1">IF(data!$BY37=AI$1,data!$BW37,"")</f>
        <v/>
      </c>
      <c r="AJ37" s="17" t="str">
        <f ca="1">IF(OR(data!$BX37=AI$1,data!$BY37=AI$1),data!$BW37,"")</f>
        <v/>
      </c>
      <c r="AK37" s="16" t="str">
        <f ca="1">IF(data!$BX37=AL$1,data!$BW37,"")</f>
        <v/>
      </c>
      <c r="AL37" s="16">
        <f ca="1">IF(data!$BY37=AL$1,data!$BW37,"")</f>
        <v>43330</v>
      </c>
      <c r="AM37" s="16">
        <f ca="1">IF(OR(data!$BX37=AL$1,data!$BY37=AL$1),data!$BW37,"")</f>
        <v>43330</v>
      </c>
      <c r="AN37" s="17" t="str">
        <f ca="1">IF(data!$BX37=AO$1,data!$BW37,"")</f>
        <v/>
      </c>
      <c r="AO37" s="17" t="str">
        <f ca="1">IF(data!$BY37=AO$1,data!$BW37,"")</f>
        <v/>
      </c>
      <c r="AP37" s="17" t="str">
        <f ca="1">IF(OR(data!$BX37=AO$1,data!$BY37=AO$1),data!$BW37,"")</f>
        <v/>
      </c>
      <c r="AQ37" s="16" t="str">
        <f ca="1">IF(data!$BX37=AR$1,data!$BW37,"")</f>
        <v/>
      </c>
      <c r="AR37" s="16" t="str">
        <f ca="1">IF(data!$BY37=AR$1,data!$BW37,"")</f>
        <v/>
      </c>
      <c r="AS37" s="16" t="str">
        <f ca="1">IF(OR(data!$BX37=AR$1,data!$BY37=AR$1),data!$BW37,"")</f>
        <v/>
      </c>
      <c r="AT37" s="17" t="str">
        <f ca="1">IF(data!$BX37=AU$1,data!$BW37,"")</f>
        <v/>
      </c>
      <c r="AU37" s="17" t="str">
        <f ca="1">IF(data!$BY37=AU$1,data!$BW37,"")</f>
        <v/>
      </c>
      <c r="AV37" s="17" t="str">
        <f ca="1">IF(OR(data!$BX37=AU$1,data!$BY37=AU$1),data!$BW37,"")</f>
        <v/>
      </c>
      <c r="AW37" s="16" t="str">
        <f ca="1">IF(data!$BX37=AX$1,data!$BW37,"")</f>
        <v/>
      </c>
      <c r="AX37" s="16" t="str">
        <f ca="1">IF(data!$BY37=AX$1,data!$BW37,"")</f>
        <v/>
      </c>
      <c r="AY37" s="16" t="str">
        <f ca="1">IF(OR(data!$BX37=AX$1,data!$BY37=AX$1),data!$BW37,"")</f>
        <v/>
      </c>
      <c r="AZ37" s="17" t="str">
        <f ca="1">IF(data!$BX37=BA$1,data!$BW37,"")</f>
        <v/>
      </c>
      <c r="BA37" s="17" t="str">
        <f ca="1">IF(data!$BY37=BA$1,data!$BW37,"")</f>
        <v/>
      </c>
      <c r="BB37" s="17" t="str">
        <f ca="1">IF(OR(data!$BX37=BA$1,data!$BY37=BA$1),data!$BW37,"")</f>
        <v/>
      </c>
      <c r="BC37" s="16">
        <f ca="1">IF(data!$BX37=BD$1,data!$BW37,"")</f>
        <v>43330</v>
      </c>
      <c r="BD37" s="16" t="str">
        <f ca="1">IF(data!$BY37=BD$1,data!$BW37,"")</f>
        <v/>
      </c>
      <c r="BE37" s="16">
        <f ca="1">IF(OR(data!$BX37=BD$1,data!$BY37=BD$1),data!$BW37,"")</f>
        <v>43330</v>
      </c>
      <c r="BF37" s="17" t="str">
        <f ca="1">IF(data!$BX37=BG$1,data!$BW37,"")</f>
        <v/>
      </c>
      <c r="BG37" s="17" t="str">
        <f ca="1">IF(data!$BY37=BG$1,data!$BW37,"")</f>
        <v/>
      </c>
      <c r="BH37" s="17" t="str">
        <f ca="1">IF(OR(data!$BX37=BG$1,data!$BY37=BG$1),data!$BW37,"")</f>
        <v/>
      </c>
      <c r="BI37" s="16" t="str">
        <f ca="1">IF(data!$BX37=BJ$1,data!$BW37,"")</f>
        <v/>
      </c>
      <c r="BJ37" s="16" t="str">
        <f ca="1">IF(data!$BY37=BJ$1,data!$BW37,"")</f>
        <v/>
      </c>
      <c r="BK37" s="16" t="str">
        <f ca="1">IF(OR(data!$BX37=BJ$1,data!$BY37=BJ$1),data!$BW37,"")</f>
        <v/>
      </c>
      <c r="BL37" s="17" t="str">
        <f ca="1">IF(data!$BX37=BM$1,data!$BW37,"")</f>
        <v/>
      </c>
      <c r="BM37" s="17" t="str">
        <f ca="1">IF(data!$BY37=BM$1,data!$BW37,"")</f>
        <v/>
      </c>
      <c r="BN37" s="17" t="str">
        <f ca="1">IF(OR(data!$BX37=BM$1,data!$BY37=BM$1),data!$BW37,"")</f>
        <v/>
      </c>
      <c r="BO37" s="16" t="str">
        <f ca="1">IF(data!$BX37=BP$1,data!$BW37,"")</f>
        <v/>
      </c>
      <c r="BP37" s="16" t="str">
        <f ca="1">IF(data!$BY37=BP$1,data!$BW37,"")</f>
        <v/>
      </c>
      <c r="BQ37" s="16" t="str">
        <f ca="1">IF(OR(data!$BX37=BP$1,data!$BY37=BP$1),data!$BW37,"")</f>
        <v/>
      </c>
      <c r="BR37" s="17" t="str">
        <f ca="1">IF(data!$BX37=BS$1,data!$BW37,"")</f>
        <v/>
      </c>
      <c r="BS37" s="17" t="str">
        <f ca="1">IF(data!$BY37=BS$1,data!$BW37,"")</f>
        <v/>
      </c>
      <c r="BT37" s="17" t="str">
        <f ca="1">IF(OR(data!$BX37=BS$1,data!$BY37=BS$1),data!$BW37,"")</f>
        <v/>
      </c>
    </row>
    <row r="38" spans="1:72" s="11" customFormat="1" x14ac:dyDescent="0.25">
      <c r="A38" s="16" t="str">
        <f ca="1">IF(data!$BX38=B$1,data!$BW38,"")</f>
        <v/>
      </c>
      <c r="B38" s="16" t="str">
        <f ca="1">IF(data!$BY38=B$1,data!$BW38,"")</f>
        <v/>
      </c>
      <c r="C38" s="16" t="str">
        <f ca="1">IF(OR(data!$BX38=B$1,data!$BY38=B$1),data!$BW38,"")</f>
        <v/>
      </c>
      <c r="D38" s="17" t="str">
        <f ca="1">IF(data!$BX38=E$1,data!$BW38,"")</f>
        <v/>
      </c>
      <c r="E38" s="17" t="str">
        <f ca="1">IF(data!$BY38=E$1,data!$BW38,"")</f>
        <v/>
      </c>
      <c r="F38" s="17" t="str">
        <f ca="1">IF(OR(data!$BX38=E$1,data!$BY38=E$1),data!$BW38,"")</f>
        <v/>
      </c>
      <c r="G38" s="16" t="str">
        <f ca="1">IF(data!$BX38=H$1,data!$BW38,"")</f>
        <v/>
      </c>
      <c r="H38" s="16" t="str">
        <f ca="1">IF(data!$BY38=H$1,data!$BW38,"")</f>
        <v/>
      </c>
      <c r="I38" s="16" t="str">
        <f ca="1">IF(OR(data!$BX38=H$1,data!$BY38=H$1),data!$BW38,"")</f>
        <v/>
      </c>
      <c r="J38" s="17" t="str">
        <f ca="1">IF(data!$BX38=K$1,data!$BW38,"")</f>
        <v/>
      </c>
      <c r="K38" s="17" t="str">
        <f ca="1">IF(data!$BY38=K$1,data!$BW38,"")</f>
        <v/>
      </c>
      <c r="L38" s="17" t="str">
        <f ca="1">IF(OR(data!$BX38=K$1,data!$BY38=K$1),data!$BW38,"")</f>
        <v/>
      </c>
      <c r="M38" s="16" t="str">
        <f ca="1">IF(data!$BX38=N$1,data!$BW38,"")</f>
        <v/>
      </c>
      <c r="N38" s="16" t="str">
        <f ca="1">IF(data!$BY38=N$1,data!$BW38,"")</f>
        <v/>
      </c>
      <c r="O38" s="16" t="str">
        <f ca="1">IF(OR(data!$BX38=N$1,data!$BY38=N$1),data!$BW38,"")</f>
        <v/>
      </c>
      <c r="P38" s="17" t="str">
        <f ca="1">IF(data!$BX38=Q$1,data!$BW38,"")</f>
        <v/>
      </c>
      <c r="Q38" s="17" t="str">
        <f ca="1">IF(data!$BY38=Q$1,data!$BW38,"")</f>
        <v/>
      </c>
      <c r="R38" s="17" t="str">
        <f ca="1">IF(OR(data!$BX38=Q$1,data!$BY38=Q$1),data!$BW38,"")</f>
        <v/>
      </c>
      <c r="S38" s="16" t="str">
        <f ca="1">IF(data!$BX38=T$1,data!$BW38,"")</f>
        <v/>
      </c>
      <c r="T38" s="16" t="str">
        <f ca="1">IF(data!$BY38=T$1,data!$BW38,"")</f>
        <v/>
      </c>
      <c r="U38" s="16" t="str">
        <f ca="1">IF(OR(data!$BX38=T$1,data!$BY38=T$1),data!$BW38,"")</f>
        <v/>
      </c>
      <c r="V38" s="17" t="str">
        <f ca="1">IF(data!$BX38=W$1,data!$BW38,"")</f>
        <v/>
      </c>
      <c r="W38" s="17" t="str">
        <f ca="1">IF(data!$BY38=W$1,data!$BW38,"")</f>
        <v/>
      </c>
      <c r="X38" s="17" t="str">
        <f ca="1">IF(OR(data!$BX38=W$1,data!$BY38=W$1),data!$BW38,"")</f>
        <v/>
      </c>
      <c r="Y38" s="16" t="str">
        <f ca="1">IF(data!$BX38=Z$1,data!$BW38,"")</f>
        <v/>
      </c>
      <c r="Z38" s="16" t="str">
        <f ca="1">IF(data!$BY38=Z$1,data!$BW38,"")</f>
        <v/>
      </c>
      <c r="AA38" s="16" t="str">
        <f ca="1">IF(OR(data!$BX38=Z$1,data!$BY38=Z$1),data!$BW38,"")</f>
        <v/>
      </c>
      <c r="AB38" s="17" t="str">
        <f ca="1">IF(data!$BX38=AC$1,data!$BW38,"")</f>
        <v/>
      </c>
      <c r="AC38" s="17" t="str">
        <f ca="1">IF(data!$BY38=AC$1,data!$BW38,"")</f>
        <v/>
      </c>
      <c r="AD38" s="17" t="str">
        <f ca="1">IF(OR(data!$BX38=AC$1,data!$BY38=AC$1),data!$BW38,"")</f>
        <v/>
      </c>
      <c r="AE38" s="16" t="str">
        <f ca="1">IF(data!$BX38=AF$1,data!$BW38,"")</f>
        <v/>
      </c>
      <c r="AF38" s="16" t="str">
        <f ca="1">IF(data!$BY38=AF$1,data!$BW38,"")</f>
        <v/>
      </c>
      <c r="AG38" s="16" t="str">
        <f ca="1">IF(OR(data!$BX38=AF$1,data!$BY38=AF$1),data!$BW38,"")</f>
        <v/>
      </c>
      <c r="AH38" s="17" t="str">
        <f ca="1">IF(data!$BX38=AI$1,data!$BW38,"")</f>
        <v/>
      </c>
      <c r="AI38" s="17" t="str">
        <f ca="1">IF(data!$BY38=AI$1,data!$BW38,"")</f>
        <v/>
      </c>
      <c r="AJ38" s="17" t="str">
        <f ca="1">IF(OR(data!$BX38=AI$1,data!$BY38=AI$1),data!$BW38,"")</f>
        <v/>
      </c>
      <c r="AK38" s="16" t="str">
        <f ca="1">IF(data!$BX38=AL$1,data!$BW38,"")</f>
        <v/>
      </c>
      <c r="AL38" s="16" t="str">
        <f ca="1">IF(data!$BY38=AL$1,data!$BW38,"")</f>
        <v/>
      </c>
      <c r="AM38" s="16" t="str">
        <f ca="1">IF(OR(data!$BX38=AL$1,data!$BY38=AL$1),data!$BW38,"")</f>
        <v/>
      </c>
      <c r="AN38" s="17" t="str">
        <f ca="1">IF(data!$BX38=AO$1,data!$BW38,"")</f>
        <v/>
      </c>
      <c r="AO38" s="17" t="str">
        <f ca="1">IF(data!$BY38=AO$1,data!$BW38,"")</f>
        <v/>
      </c>
      <c r="AP38" s="17" t="str">
        <f ca="1">IF(OR(data!$BX38=AO$1,data!$BY38=AO$1),data!$BW38,"")</f>
        <v/>
      </c>
      <c r="AQ38" s="16" t="str">
        <f ca="1">IF(data!$BX38=AR$1,data!$BW38,"")</f>
        <v/>
      </c>
      <c r="AR38" s="16" t="str">
        <f ca="1">IF(data!$BY38=AR$1,data!$BW38,"")</f>
        <v/>
      </c>
      <c r="AS38" s="16" t="str">
        <f ca="1">IF(OR(data!$BX38=AR$1,data!$BY38=AR$1),data!$BW38,"")</f>
        <v/>
      </c>
      <c r="AT38" s="17" t="str">
        <f ca="1">IF(data!$BX38=AU$1,data!$BW38,"")</f>
        <v/>
      </c>
      <c r="AU38" s="17">
        <f ca="1">IF(data!$BY38=AU$1,data!$BW38,"")</f>
        <v>43330</v>
      </c>
      <c r="AV38" s="17">
        <f ca="1">IF(OR(data!$BX38=AU$1,data!$BY38=AU$1),data!$BW38,"")</f>
        <v>43330</v>
      </c>
      <c r="AW38" s="16" t="str">
        <f ca="1">IF(data!$BX38=AX$1,data!$BW38,"")</f>
        <v/>
      </c>
      <c r="AX38" s="16" t="str">
        <f ca="1">IF(data!$BY38=AX$1,data!$BW38,"")</f>
        <v/>
      </c>
      <c r="AY38" s="16" t="str">
        <f ca="1">IF(OR(data!$BX38=AX$1,data!$BY38=AX$1),data!$BW38,"")</f>
        <v/>
      </c>
      <c r="AZ38" s="17" t="str">
        <f ca="1">IF(data!$BX38=BA$1,data!$BW38,"")</f>
        <v/>
      </c>
      <c r="BA38" s="17" t="str">
        <f ca="1">IF(data!$BY38=BA$1,data!$BW38,"")</f>
        <v/>
      </c>
      <c r="BB38" s="17" t="str">
        <f ca="1">IF(OR(data!$BX38=BA$1,data!$BY38=BA$1),data!$BW38,"")</f>
        <v/>
      </c>
      <c r="BC38" s="16" t="str">
        <f ca="1">IF(data!$BX38=BD$1,data!$BW38,"")</f>
        <v/>
      </c>
      <c r="BD38" s="16" t="str">
        <f ca="1">IF(data!$BY38=BD$1,data!$BW38,"")</f>
        <v/>
      </c>
      <c r="BE38" s="16" t="str">
        <f ca="1">IF(OR(data!$BX38=BD$1,data!$BY38=BD$1),data!$BW38,"")</f>
        <v/>
      </c>
      <c r="BF38" s="17" t="str">
        <f ca="1">IF(data!$BX38=BG$1,data!$BW38,"")</f>
        <v/>
      </c>
      <c r="BG38" s="17" t="str">
        <f ca="1">IF(data!$BY38=BG$1,data!$BW38,"")</f>
        <v/>
      </c>
      <c r="BH38" s="17" t="str">
        <f ca="1">IF(OR(data!$BX38=BG$1,data!$BY38=BG$1),data!$BW38,"")</f>
        <v/>
      </c>
      <c r="BI38" s="16" t="str">
        <f ca="1">IF(data!$BX38=BJ$1,data!$BW38,"")</f>
        <v/>
      </c>
      <c r="BJ38" s="16" t="str">
        <f ca="1">IF(data!$BY38=BJ$1,data!$BW38,"")</f>
        <v/>
      </c>
      <c r="BK38" s="16" t="str">
        <f ca="1">IF(OR(data!$BX38=BJ$1,data!$BY38=BJ$1),data!$BW38,"")</f>
        <v/>
      </c>
      <c r="BL38" s="17" t="str">
        <f ca="1">IF(data!$BX38=BM$1,data!$BW38,"")</f>
        <v/>
      </c>
      <c r="BM38" s="17" t="str">
        <f ca="1">IF(data!$BY38=BM$1,data!$BW38,"")</f>
        <v/>
      </c>
      <c r="BN38" s="17" t="str">
        <f ca="1">IF(OR(data!$BX38=BM$1,data!$BY38=BM$1),data!$BW38,"")</f>
        <v/>
      </c>
      <c r="BO38" s="16">
        <f ca="1">IF(data!$BX38=BP$1,data!$BW38,"")</f>
        <v>43330</v>
      </c>
      <c r="BP38" s="16" t="str">
        <f ca="1">IF(data!$BY38=BP$1,data!$BW38,"")</f>
        <v/>
      </c>
      <c r="BQ38" s="16">
        <f ca="1">IF(OR(data!$BX38=BP$1,data!$BY38=BP$1),data!$BW38,"")</f>
        <v>43330</v>
      </c>
      <c r="BR38" s="17" t="str">
        <f ca="1">IF(data!$BX38=BS$1,data!$BW38,"")</f>
        <v/>
      </c>
      <c r="BS38" s="17" t="str">
        <f ca="1">IF(data!$BY38=BS$1,data!$BW38,"")</f>
        <v/>
      </c>
      <c r="BT38" s="17" t="str">
        <f ca="1">IF(OR(data!$BX38=BS$1,data!$BY38=BS$1),data!$BW38,"")</f>
        <v/>
      </c>
    </row>
    <row r="39" spans="1:72" s="11" customFormat="1" x14ac:dyDescent="0.25">
      <c r="A39" s="16" t="str">
        <f ca="1">IF(data!$BX39=B$1,data!$BW39,"")</f>
        <v/>
      </c>
      <c r="B39" s="16" t="str">
        <f ca="1">IF(data!$BY39=B$1,data!$BW39,"")</f>
        <v/>
      </c>
      <c r="C39" s="16" t="str">
        <f ca="1">IF(OR(data!$BX39=B$1,data!$BY39=B$1),data!$BW39,"")</f>
        <v/>
      </c>
      <c r="D39" s="17" t="str">
        <f ca="1">IF(data!$BX39=E$1,data!$BW39,"")</f>
        <v/>
      </c>
      <c r="E39" s="17" t="str">
        <f ca="1">IF(data!$BY39=E$1,data!$BW39,"")</f>
        <v/>
      </c>
      <c r="F39" s="17" t="str">
        <f ca="1">IF(OR(data!$BX39=E$1,data!$BY39=E$1),data!$BW39,"")</f>
        <v/>
      </c>
      <c r="G39" s="16" t="str">
        <f ca="1">IF(data!$BX39=H$1,data!$BW39,"")</f>
        <v/>
      </c>
      <c r="H39" s="16" t="str">
        <f ca="1">IF(data!$BY39=H$1,data!$BW39,"")</f>
        <v/>
      </c>
      <c r="I39" s="16" t="str">
        <f ca="1">IF(OR(data!$BX39=H$1,data!$BY39=H$1),data!$BW39,"")</f>
        <v/>
      </c>
      <c r="J39" s="17" t="str">
        <f ca="1">IF(data!$BX39=K$1,data!$BW39,"")</f>
        <v/>
      </c>
      <c r="K39" s="17" t="str">
        <f ca="1">IF(data!$BY39=K$1,data!$BW39,"")</f>
        <v/>
      </c>
      <c r="L39" s="17" t="str">
        <f ca="1">IF(OR(data!$BX39=K$1,data!$BY39=K$1),data!$BW39,"")</f>
        <v/>
      </c>
      <c r="M39" s="16" t="str">
        <f ca="1">IF(data!$BX39=N$1,data!$BW39,"")</f>
        <v/>
      </c>
      <c r="N39" s="16" t="str">
        <f ca="1">IF(data!$BY39=N$1,data!$BW39,"")</f>
        <v/>
      </c>
      <c r="O39" s="16" t="str">
        <f ca="1">IF(OR(data!$BX39=N$1,data!$BY39=N$1),data!$BW39,"")</f>
        <v/>
      </c>
      <c r="P39" s="17" t="str">
        <f ca="1">IF(data!$BX39=Q$1,data!$BW39,"")</f>
        <v/>
      </c>
      <c r="Q39" s="17" t="str">
        <f ca="1">IF(data!$BY39=Q$1,data!$BW39,"")</f>
        <v/>
      </c>
      <c r="R39" s="17" t="str">
        <f ca="1">IF(OR(data!$BX39=Q$1,data!$BY39=Q$1),data!$BW39,"")</f>
        <v/>
      </c>
      <c r="S39" s="16" t="str">
        <f ca="1">IF(data!$BX39=T$1,data!$BW39,"")</f>
        <v/>
      </c>
      <c r="T39" s="16" t="str">
        <f ca="1">IF(data!$BY39=T$1,data!$BW39,"")</f>
        <v/>
      </c>
      <c r="U39" s="16" t="str">
        <f ca="1">IF(OR(data!$BX39=T$1,data!$BY39=T$1),data!$BW39,"")</f>
        <v/>
      </c>
      <c r="V39" s="17" t="str">
        <f ca="1">IF(data!$BX39=W$1,data!$BW39,"")</f>
        <v/>
      </c>
      <c r="W39" s="17" t="str">
        <f ca="1">IF(data!$BY39=W$1,data!$BW39,"")</f>
        <v/>
      </c>
      <c r="X39" s="17" t="str">
        <f ca="1">IF(OR(data!$BX39=W$1,data!$BY39=W$1),data!$BW39,"")</f>
        <v/>
      </c>
      <c r="Y39" s="16" t="str">
        <f ca="1">IF(data!$BX39=Z$1,data!$BW39,"")</f>
        <v/>
      </c>
      <c r="Z39" s="16" t="str">
        <f ca="1">IF(data!$BY39=Z$1,data!$BW39,"")</f>
        <v/>
      </c>
      <c r="AA39" s="16" t="str">
        <f ca="1">IF(OR(data!$BX39=Z$1,data!$BY39=Z$1),data!$BW39,"")</f>
        <v/>
      </c>
      <c r="AB39" s="17" t="str">
        <f ca="1">IF(data!$BX39=AC$1,data!$BW39,"")</f>
        <v/>
      </c>
      <c r="AC39" s="17" t="str">
        <f ca="1">IF(data!$BY39=AC$1,data!$BW39,"")</f>
        <v/>
      </c>
      <c r="AD39" s="17" t="str">
        <f ca="1">IF(OR(data!$BX39=AC$1,data!$BY39=AC$1),data!$BW39,"")</f>
        <v/>
      </c>
      <c r="AE39" s="16" t="str">
        <f ca="1">IF(data!$BX39=AF$1,data!$BW39,"")</f>
        <v/>
      </c>
      <c r="AF39" s="16" t="str">
        <f ca="1">IF(data!$BY39=AF$1,data!$BW39,"")</f>
        <v/>
      </c>
      <c r="AG39" s="16" t="str">
        <f ca="1">IF(OR(data!$BX39=AF$1,data!$BY39=AF$1),data!$BW39,"")</f>
        <v/>
      </c>
      <c r="AH39" s="17" t="str">
        <f ca="1">IF(data!$BX39=AI$1,data!$BW39,"")</f>
        <v/>
      </c>
      <c r="AI39" s="17" t="str">
        <f ca="1">IF(data!$BY39=AI$1,data!$BW39,"")</f>
        <v/>
      </c>
      <c r="AJ39" s="17" t="str">
        <f ca="1">IF(OR(data!$BX39=AI$1,data!$BY39=AI$1),data!$BW39,"")</f>
        <v/>
      </c>
      <c r="AK39" s="16" t="str">
        <f ca="1">IF(data!$BX39=AL$1,data!$BW39,"")</f>
        <v/>
      </c>
      <c r="AL39" s="16" t="str">
        <f ca="1">IF(data!$BY39=AL$1,data!$BW39,"")</f>
        <v/>
      </c>
      <c r="AM39" s="16" t="str">
        <f ca="1">IF(OR(data!$BX39=AL$1,data!$BY39=AL$1),data!$BW39,"")</f>
        <v/>
      </c>
      <c r="AN39" s="17" t="str">
        <f ca="1">IF(data!$BX39=AO$1,data!$BW39,"")</f>
        <v/>
      </c>
      <c r="AO39" s="17">
        <f ca="1">IF(data!$BY39=AO$1,data!$BW39,"")</f>
        <v>43330</v>
      </c>
      <c r="AP39" s="17">
        <f ca="1">IF(OR(data!$BX39=AO$1,data!$BY39=AO$1),data!$BW39,"")</f>
        <v>43330</v>
      </c>
      <c r="AQ39" s="16" t="str">
        <f ca="1">IF(data!$BX39=AR$1,data!$BW39,"")</f>
        <v/>
      </c>
      <c r="AR39" s="16" t="str">
        <f ca="1">IF(data!$BY39=AR$1,data!$BW39,"")</f>
        <v/>
      </c>
      <c r="AS39" s="16" t="str">
        <f ca="1">IF(OR(data!$BX39=AR$1,data!$BY39=AR$1),data!$BW39,"")</f>
        <v/>
      </c>
      <c r="AT39" s="17" t="str">
        <f ca="1">IF(data!$BX39=AU$1,data!$BW39,"")</f>
        <v/>
      </c>
      <c r="AU39" s="17" t="str">
        <f ca="1">IF(data!$BY39=AU$1,data!$BW39,"")</f>
        <v/>
      </c>
      <c r="AV39" s="17" t="str">
        <f ca="1">IF(OR(data!$BX39=AU$1,data!$BY39=AU$1),data!$BW39,"")</f>
        <v/>
      </c>
      <c r="AW39" s="16" t="str">
        <f ca="1">IF(data!$BX39=AX$1,data!$BW39,"")</f>
        <v/>
      </c>
      <c r="AX39" s="16" t="str">
        <f ca="1">IF(data!$BY39=AX$1,data!$BW39,"")</f>
        <v/>
      </c>
      <c r="AY39" s="16" t="str">
        <f ca="1">IF(OR(data!$BX39=AX$1,data!$BY39=AX$1),data!$BW39,"")</f>
        <v/>
      </c>
      <c r="AZ39" s="17" t="str">
        <f ca="1">IF(data!$BX39=BA$1,data!$BW39,"")</f>
        <v/>
      </c>
      <c r="BA39" s="17" t="str">
        <f ca="1">IF(data!$BY39=BA$1,data!$BW39,"")</f>
        <v/>
      </c>
      <c r="BB39" s="17" t="str">
        <f ca="1">IF(OR(data!$BX39=BA$1,data!$BY39=BA$1),data!$BW39,"")</f>
        <v/>
      </c>
      <c r="BC39" s="16" t="str">
        <f ca="1">IF(data!$BX39=BD$1,data!$BW39,"")</f>
        <v/>
      </c>
      <c r="BD39" s="16" t="str">
        <f ca="1">IF(data!$BY39=BD$1,data!$BW39,"")</f>
        <v/>
      </c>
      <c r="BE39" s="16" t="str">
        <f ca="1">IF(OR(data!$BX39=BD$1,data!$BY39=BD$1),data!$BW39,"")</f>
        <v/>
      </c>
      <c r="BF39" s="17" t="str">
        <f ca="1">IF(data!$BX39=BG$1,data!$BW39,"")</f>
        <v/>
      </c>
      <c r="BG39" s="17" t="str">
        <f ca="1">IF(data!$BY39=BG$1,data!$BW39,"")</f>
        <v/>
      </c>
      <c r="BH39" s="17" t="str">
        <f ca="1">IF(OR(data!$BX39=BG$1,data!$BY39=BG$1),data!$BW39,"")</f>
        <v/>
      </c>
      <c r="BI39" s="16" t="str">
        <f ca="1">IF(data!$BX39=BJ$1,data!$BW39,"")</f>
        <v/>
      </c>
      <c r="BJ39" s="16" t="str">
        <f ca="1">IF(data!$BY39=BJ$1,data!$BW39,"")</f>
        <v/>
      </c>
      <c r="BK39" s="16" t="str">
        <f ca="1">IF(OR(data!$BX39=BJ$1,data!$BY39=BJ$1),data!$BW39,"")</f>
        <v/>
      </c>
      <c r="BL39" s="17" t="str">
        <f ca="1">IF(data!$BX39=BM$1,data!$BW39,"")</f>
        <v/>
      </c>
      <c r="BM39" s="17" t="str">
        <f ca="1">IF(data!$BY39=BM$1,data!$BW39,"")</f>
        <v/>
      </c>
      <c r="BN39" s="17" t="str">
        <f ca="1">IF(OR(data!$BX39=BM$1,data!$BY39=BM$1),data!$BW39,"")</f>
        <v/>
      </c>
      <c r="BO39" s="16" t="str">
        <f ca="1">IF(data!$BX39=BP$1,data!$BW39,"")</f>
        <v/>
      </c>
      <c r="BP39" s="16" t="str">
        <f ca="1">IF(data!$BY39=BP$1,data!$BW39,"")</f>
        <v/>
      </c>
      <c r="BQ39" s="16" t="str">
        <f ca="1">IF(OR(data!$BX39=BP$1,data!$BY39=BP$1),data!$BW39,"")</f>
        <v/>
      </c>
      <c r="BR39" s="17">
        <f ca="1">IF(data!$BX39=BS$1,data!$BW39,"")</f>
        <v>43330</v>
      </c>
      <c r="BS39" s="17" t="str">
        <f ca="1">IF(data!$BY39=BS$1,data!$BW39,"")</f>
        <v/>
      </c>
      <c r="BT39" s="17">
        <f ca="1">IF(OR(data!$BX39=BS$1,data!$BY39=BS$1),data!$BW39,"")</f>
        <v>43330</v>
      </c>
    </row>
    <row r="40" spans="1:72" s="11" customFormat="1" x14ac:dyDescent="0.25">
      <c r="A40" s="16" t="str">
        <f ca="1">IF(data!$BX40=B$1,data!$BW40,"")</f>
        <v/>
      </c>
      <c r="B40" s="16" t="str">
        <f ca="1">IF(data!$BY40=B$1,data!$BW40,"")</f>
        <v/>
      </c>
      <c r="C40" s="16" t="str">
        <f ca="1">IF(OR(data!$BX40=B$1,data!$BY40=B$1),data!$BW40,"")</f>
        <v/>
      </c>
      <c r="D40" s="17" t="str">
        <f ca="1">IF(data!$BX40=E$1,data!$BW40,"")</f>
        <v/>
      </c>
      <c r="E40" s="17" t="str">
        <f ca="1">IF(data!$BY40=E$1,data!$BW40,"")</f>
        <v/>
      </c>
      <c r="F40" s="17" t="str">
        <f ca="1">IF(OR(data!$BX40=E$1,data!$BY40=E$1),data!$BW40,"")</f>
        <v/>
      </c>
      <c r="G40" s="16" t="str">
        <f ca="1">IF(data!$BX40=H$1,data!$BW40,"")</f>
        <v/>
      </c>
      <c r="H40" s="16" t="str">
        <f ca="1">IF(data!$BY40=H$1,data!$BW40,"")</f>
        <v/>
      </c>
      <c r="I40" s="16" t="str">
        <f ca="1">IF(OR(data!$BX40=H$1,data!$BY40=H$1),data!$BW40,"")</f>
        <v/>
      </c>
      <c r="J40" s="17" t="str">
        <f ca="1">IF(data!$BX40=K$1,data!$BW40,"")</f>
        <v/>
      </c>
      <c r="K40" s="17" t="str">
        <f ca="1">IF(data!$BY40=K$1,data!$BW40,"")</f>
        <v/>
      </c>
      <c r="L40" s="17" t="str">
        <f ca="1">IF(OR(data!$BX40=K$1,data!$BY40=K$1),data!$BW40,"")</f>
        <v/>
      </c>
      <c r="M40" s="16">
        <f ca="1">IF(data!$BX40=N$1,data!$BW40,"")</f>
        <v>43331</v>
      </c>
      <c r="N40" s="16" t="str">
        <f ca="1">IF(data!$BY40=N$1,data!$BW40,"")</f>
        <v/>
      </c>
      <c r="O40" s="16">
        <f ca="1">IF(OR(data!$BX40=N$1,data!$BY40=N$1),data!$BW40,"")</f>
        <v>43331</v>
      </c>
      <c r="P40" s="17" t="str">
        <f ca="1">IF(data!$BX40=Q$1,data!$BW40,"")</f>
        <v/>
      </c>
      <c r="Q40" s="17" t="str">
        <f ca="1">IF(data!$BY40=Q$1,data!$BW40,"")</f>
        <v/>
      </c>
      <c r="R40" s="17" t="str">
        <f ca="1">IF(OR(data!$BX40=Q$1,data!$BY40=Q$1),data!$BW40,"")</f>
        <v/>
      </c>
      <c r="S40" s="16" t="str">
        <f ca="1">IF(data!$BX40=T$1,data!$BW40,"")</f>
        <v/>
      </c>
      <c r="T40" s="16" t="str">
        <f ca="1">IF(data!$BY40=T$1,data!$BW40,"")</f>
        <v/>
      </c>
      <c r="U40" s="16" t="str">
        <f ca="1">IF(OR(data!$BX40=T$1,data!$BY40=T$1),data!$BW40,"")</f>
        <v/>
      </c>
      <c r="V40" s="17" t="str">
        <f ca="1">IF(data!$BX40=W$1,data!$BW40,"")</f>
        <v/>
      </c>
      <c r="W40" s="17" t="str">
        <f ca="1">IF(data!$BY40=W$1,data!$BW40,"")</f>
        <v/>
      </c>
      <c r="X40" s="17" t="str">
        <f ca="1">IF(OR(data!$BX40=W$1,data!$BY40=W$1),data!$BW40,"")</f>
        <v/>
      </c>
      <c r="Y40" s="16" t="str">
        <f ca="1">IF(data!$BX40=Z$1,data!$BW40,"")</f>
        <v/>
      </c>
      <c r="Z40" s="16" t="str">
        <f ca="1">IF(data!$BY40=Z$1,data!$BW40,"")</f>
        <v/>
      </c>
      <c r="AA40" s="16" t="str">
        <f ca="1">IF(OR(data!$BX40=Z$1,data!$BY40=Z$1),data!$BW40,"")</f>
        <v/>
      </c>
      <c r="AB40" s="17" t="str">
        <f ca="1">IF(data!$BX40=AC$1,data!$BW40,"")</f>
        <v/>
      </c>
      <c r="AC40" s="17" t="str">
        <f ca="1">IF(data!$BY40=AC$1,data!$BW40,"")</f>
        <v/>
      </c>
      <c r="AD40" s="17" t="str">
        <f ca="1">IF(OR(data!$BX40=AC$1,data!$BY40=AC$1),data!$BW40,"")</f>
        <v/>
      </c>
      <c r="AE40" s="16" t="str">
        <f ca="1">IF(data!$BX40=AF$1,data!$BW40,"")</f>
        <v/>
      </c>
      <c r="AF40" s="16" t="str">
        <f ca="1">IF(data!$BY40=AF$1,data!$BW40,"")</f>
        <v/>
      </c>
      <c r="AG40" s="16" t="str">
        <f ca="1">IF(OR(data!$BX40=AF$1,data!$BY40=AF$1),data!$BW40,"")</f>
        <v/>
      </c>
      <c r="AH40" s="17" t="str">
        <f ca="1">IF(data!$BX40=AI$1,data!$BW40,"")</f>
        <v/>
      </c>
      <c r="AI40" s="17" t="str">
        <f ca="1">IF(data!$BY40=AI$1,data!$BW40,"")</f>
        <v/>
      </c>
      <c r="AJ40" s="17" t="str">
        <f ca="1">IF(OR(data!$BX40=AI$1,data!$BY40=AI$1),data!$BW40,"")</f>
        <v/>
      </c>
      <c r="AK40" s="16" t="str">
        <f ca="1">IF(data!$BX40=AL$1,data!$BW40,"")</f>
        <v/>
      </c>
      <c r="AL40" s="16" t="str">
        <f ca="1">IF(data!$BY40=AL$1,data!$BW40,"")</f>
        <v/>
      </c>
      <c r="AM40" s="16" t="str">
        <f ca="1">IF(OR(data!$BX40=AL$1,data!$BY40=AL$1),data!$BW40,"")</f>
        <v/>
      </c>
      <c r="AN40" s="17" t="str">
        <f ca="1">IF(data!$BX40=AO$1,data!$BW40,"")</f>
        <v/>
      </c>
      <c r="AO40" s="17" t="str">
        <f ca="1">IF(data!$BY40=AO$1,data!$BW40,"")</f>
        <v/>
      </c>
      <c r="AP40" s="17" t="str">
        <f ca="1">IF(OR(data!$BX40=AO$1,data!$BY40=AO$1),data!$BW40,"")</f>
        <v/>
      </c>
      <c r="AQ40" s="16" t="str">
        <f ca="1">IF(data!$BX40=AR$1,data!$BW40,"")</f>
        <v/>
      </c>
      <c r="AR40" s="16" t="str">
        <f ca="1">IF(data!$BY40=AR$1,data!$BW40,"")</f>
        <v/>
      </c>
      <c r="AS40" s="16" t="str">
        <f ca="1">IF(OR(data!$BX40=AR$1,data!$BY40=AR$1),data!$BW40,"")</f>
        <v/>
      </c>
      <c r="AT40" s="17" t="str">
        <f ca="1">IF(data!$BX40=AU$1,data!$BW40,"")</f>
        <v/>
      </c>
      <c r="AU40" s="17" t="str">
        <f ca="1">IF(data!$BY40=AU$1,data!$BW40,"")</f>
        <v/>
      </c>
      <c r="AV40" s="17" t="str">
        <f ca="1">IF(OR(data!$BX40=AU$1,data!$BY40=AU$1),data!$BW40,"")</f>
        <v/>
      </c>
      <c r="AW40" s="16" t="str">
        <f ca="1">IF(data!$BX40=AX$1,data!$BW40,"")</f>
        <v/>
      </c>
      <c r="AX40" s="16" t="str">
        <f ca="1">IF(data!$BY40=AX$1,data!$BW40,"")</f>
        <v/>
      </c>
      <c r="AY40" s="16" t="str">
        <f ca="1">IF(OR(data!$BX40=AX$1,data!$BY40=AX$1),data!$BW40,"")</f>
        <v/>
      </c>
      <c r="AZ40" s="17" t="str">
        <f ca="1">IF(data!$BX40=BA$1,data!$BW40,"")</f>
        <v/>
      </c>
      <c r="BA40" s="17" t="str">
        <f ca="1">IF(data!$BY40=BA$1,data!$BW40,"")</f>
        <v/>
      </c>
      <c r="BB40" s="17" t="str">
        <f ca="1">IF(OR(data!$BX40=BA$1,data!$BY40=BA$1),data!$BW40,"")</f>
        <v/>
      </c>
      <c r="BC40" s="16" t="str">
        <f ca="1">IF(data!$BX40=BD$1,data!$BW40,"")</f>
        <v/>
      </c>
      <c r="BD40" s="16" t="str">
        <f ca="1">IF(data!$BY40=BD$1,data!$BW40,"")</f>
        <v/>
      </c>
      <c r="BE40" s="16" t="str">
        <f ca="1">IF(OR(data!$BX40=BD$1,data!$BY40=BD$1),data!$BW40,"")</f>
        <v/>
      </c>
      <c r="BF40" s="17" t="str">
        <f ca="1">IF(data!$BX40=BG$1,data!$BW40,"")</f>
        <v/>
      </c>
      <c r="BG40" s="17">
        <f ca="1">IF(data!$BY40=BG$1,data!$BW40,"")</f>
        <v>43331</v>
      </c>
      <c r="BH40" s="17">
        <f ca="1">IF(OR(data!$BX40=BG$1,data!$BY40=BG$1),data!$BW40,"")</f>
        <v>43331</v>
      </c>
      <c r="BI40" s="16" t="str">
        <f ca="1">IF(data!$BX40=BJ$1,data!$BW40,"")</f>
        <v/>
      </c>
      <c r="BJ40" s="16" t="str">
        <f ca="1">IF(data!$BY40=BJ$1,data!$BW40,"")</f>
        <v/>
      </c>
      <c r="BK40" s="16" t="str">
        <f ca="1">IF(OR(data!$BX40=BJ$1,data!$BY40=BJ$1),data!$BW40,"")</f>
        <v/>
      </c>
      <c r="BL40" s="17" t="str">
        <f ca="1">IF(data!$BX40=BM$1,data!$BW40,"")</f>
        <v/>
      </c>
      <c r="BM40" s="17" t="str">
        <f ca="1">IF(data!$BY40=BM$1,data!$BW40,"")</f>
        <v/>
      </c>
      <c r="BN40" s="17" t="str">
        <f ca="1">IF(OR(data!$BX40=BM$1,data!$BY40=BM$1),data!$BW40,"")</f>
        <v/>
      </c>
      <c r="BO40" s="16" t="str">
        <f ca="1">IF(data!$BX40=BP$1,data!$BW40,"")</f>
        <v/>
      </c>
      <c r="BP40" s="16" t="str">
        <f ca="1">IF(data!$BY40=BP$1,data!$BW40,"")</f>
        <v/>
      </c>
      <c r="BQ40" s="16" t="str">
        <f ca="1">IF(OR(data!$BX40=BP$1,data!$BY40=BP$1),data!$BW40,"")</f>
        <v/>
      </c>
      <c r="BR40" s="17" t="str">
        <f ca="1">IF(data!$BX40=BS$1,data!$BW40,"")</f>
        <v/>
      </c>
      <c r="BS40" s="17" t="str">
        <f ca="1">IF(data!$BY40=BS$1,data!$BW40,"")</f>
        <v/>
      </c>
      <c r="BT40" s="17" t="str">
        <f ca="1">IF(OR(data!$BX40=BS$1,data!$BY40=BS$1),data!$BW40,"")</f>
        <v/>
      </c>
    </row>
    <row r="41" spans="1:72" s="11" customFormat="1" x14ac:dyDescent="0.25">
      <c r="A41" s="16" t="str">
        <f ca="1">IF(data!$BX41=B$1,data!$BW41,"")</f>
        <v/>
      </c>
      <c r="B41" s="16" t="str">
        <f ca="1">IF(data!$BY41=B$1,data!$BW41,"")</f>
        <v/>
      </c>
      <c r="C41" s="16" t="str">
        <f ca="1">IF(OR(data!$BX41=B$1,data!$BY41=B$1),data!$BW41,"")</f>
        <v/>
      </c>
      <c r="D41" s="17" t="str">
        <f ca="1">IF(data!$BX41=E$1,data!$BW41,"")</f>
        <v/>
      </c>
      <c r="E41" s="17" t="str">
        <f ca="1">IF(data!$BY41=E$1,data!$BW41,"")</f>
        <v/>
      </c>
      <c r="F41" s="17" t="str">
        <f ca="1">IF(OR(data!$BX41=E$1,data!$BY41=E$1),data!$BW41,"")</f>
        <v/>
      </c>
      <c r="G41" s="16" t="str">
        <f ca="1">IF(data!$BX41=H$1,data!$BW41,"")</f>
        <v/>
      </c>
      <c r="H41" s="16" t="str">
        <f ca="1">IF(data!$BY41=H$1,data!$BW41,"")</f>
        <v/>
      </c>
      <c r="I41" s="16" t="str">
        <f ca="1">IF(OR(data!$BX41=H$1,data!$BY41=H$1),data!$BW41,"")</f>
        <v/>
      </c>
      <c r="J41" s="17" t="str">
        <f ca="1">IF(data!$BX41=K$1,data!$BW41,"")</f>
        <v/>
      </c>
      <c r="K41" s="17" t="str">
        <f ca="1">IF(data!$BY41=K$1,data!$BW41,"")</f>
        <v/>
      </c>
      <c r="L41" s="17" t="str">
        <f ca="1">IF(OR(data!$BX41=K$1,data!$BY41=K$1),data!$BW41,"")</f>
        <v/>
      </c>
      <c r="M41" s="16" t="str">
        <f ca="1">IF(data!$BX41=N$1,data!$BW41,"")</f>
        <v/>
      </c>
      <c r="N41" s="16" t="str">
        <f ca="1">IF(data!$BY41=N$1,data!$BW41,"")</f>
        <v/>
      </c>
      <c r="O41" s="16" t="str">
        <f ca="1">IF(OR(data!$BX41=N$1,data!$BY41=N$1),data!$BW41,"")</f>
        <v/>
      </c>
      <c r="P41" s="17" t="str">
        <f ca="1">IF(data!$BX41=Q$1,data!$BW41,"")</f>
        <v/>
      </c>
      <c r="Q41" s="17" t="str">
        <f ca="1">IF(data!$BY41=Q$1,data!$BW41,"")</f>
        <v/>
      </c>
      <c r="R41" s="17" t="str">
        <f ca="1">IF(OR(data!$BX41=Q$1,data!$BY41=Q$1),data!$BW41,"")</f>
        <v/>
      </c>
      <c r="S41" s="16">
        <f ca="1">IF(data!$BX41=T$1,data!$BW41,"")</f>
        <v>43333</v>
      </c>
      <c r="T41" s="16" t="str">
        <f ca="1">IF(data!$BY41=T$1,data!$BW41,"")</f>
        <v/>
      </c>
      <c r="U41" s="16">
        <f ca="1">IF(OR(data!$BX41=T$1,data!$BY41=T$1),data!$BW41,"")</f>
        <v>43333</v>
      </c>
      <c r="V41" s="17" t="str">
        <f ca="1">IF(data!$BX41=W$1,data!$BW41,"")</f>
        <v/>
      </c>
      <c r="W41" s="17" t="str">
        <f ca="1">IF(data!$BY41=W$1,data!$BW41,"")</f>
        <v/>
      </c>
      <c r="X41" s="17" t="str">
        <f ca="1">IF(OR(data!$BX41=W$1,data!$BY41=W$1),data!$BW41,"")</f>
        <v/>
      </c>
      <c r="Y41" s="16" t="str">
        <f ca="1">IF(data!$BX41=Z$1,data!$BW41,"")</f>
        <v/>
      </c>
      <c r="Z41" s="16">
        <f ca="1">IF(data!$BY41=Z$1,data!$BW41,"")</f>
        <v>43333</v>
      </c>
      <c r="AA41" s="16">
        <f ca="1">IF(OR(data!$BX41=Z$1,data!$BY41=Z$1),data!$BW41,"")</f>
        <v>43333</v>
      </c>
      <c r="AB41" s="17" t="str">
        <f ca="1">IF(data!$BX41=AC$1,data!$BW41,"")</f>
        <v/>
      </c>
      <c r="AC41" s="17" t="str">
        <f ca="1">IF(data!$BY41=AC$1,data!$BW41,"")</f>
        <v/>
      </c>
      <c r="AD41" s="17" t="str">
        <f ca="1">IF(OR(data!$BX41=AC$1,data!$BY41=AC$1),data!$BW41,"")</f>
        <v/>
      </c>
      <c r="AE41" s="16" t="str">
        <f ca="1">IF(data!$BX41=AF$1,data!$BW41,"")</f>
        <v/>
      </c>
      <c r="AF41" s="16" t="str">
        <f ca="1">IF(data!$BY41=AF$1,data!$BW41,"")</f>
        <v/>
      </c>
      <c r="AG41" s="16" t="str">
        <f ca="1">IF(OR(data!$BX41=AF$1,data!$BY41=AF$1),data!$BW41,"")</f>
        <v/>
      </c>
      <c r="AH41" s="17" t="str">
        <f ca="1">IF(data!$BX41=AI$1,data!$BW41,"")</f>
        <v/>
      </c>
      <c r="AI41" s="17" t="str">
        <f ca="1">IF(data!$BY41=AI$1,data!$BW41,"")</f>
        <v/>
      </c>
      <c r="AJ41" s="17" t="str">
        <f ca="1">IF(OR(data!$BX41=AI$1,data!$BY41=AI$1),data!$BW41,"")</f>
        <v/>
      </c>
      <c r="AK41" s="16" t="str">
        <f ca="1">IF(data!$BX41=AL$1,data!$BW41,"")</f>
        <v/>
      </c>
      <c r="AL41" s="16" t="str">
        <f ca="1">IF(data!$BY41=AL$1,data!$BW41,"")</f>
        <v/>
      </c>
      <c r="AM41" s="16" t="str">
        <f ca="1">IF(OR(data!$BX41=AL$1,data!$BY41=AL$1),data!$BW41,"")</f>
        <v/>
      </c>
      <c r="AN41" s="17" t="str">
        <f ca="1">IF(data!$BX41=AO$1,data!$BW41,"")</f>
        <v/>
      </c>
      <c r="AO41" s="17" t="str">
        <f ca="1">IF(data!$BY41=AO$1,data!$BW41,"")</f>
        <v/>
      </c>
      <c r="AP41" s="17" t="str">
        <f ca="1">IF(OR(data!$BX41=AO$1,data!$BY41=AO$1),data!$BW41,"")</f>
        <v/>
      </c>
      <c r="AQ41" s="16" t="str">
        <f ca="1">IF(data!$BX41=AR$1,data!$BW41,"")</f>
        <v/>
      </c>
      <c r="AR41" s="16" t="str">
        <f ca="1">IF(data!$BY41=AR$1,data!$BW41,"")</f>
        <v/>
      </c>
      <c r="AS41" s="16" t="str">
        <f ca="1">IF(OR(data!$BX41=AR$1,data!$BY41=AR$1),data!$BW41,"")</f>
        <v/>
      </c>
      <c r="AT41" s="17" t="str">
        <f ca="1">IF(data!$BX41=AU$1,data!$BW41,"")</f>
        <v/>
      </c>
      <c r="AU41" s="17" t="str">
        <f ca="1">IF(data!$BY41=AU$1,data!$BW41,"")</f>
        <v/>
      </c>
      <c r="AV41" s="17" t="str">
        <f ca="1">IF(OR(data!$BX41=AU$1,data!$BY41=AU$1),data!$BW41,"")</f>
        <v/>
      </c>
      <c r="AW41" s="16" t="str">
        <f ca="1">IF(data!$BX41=AX$1,data!$BW41,"")</f>
        <v/>
      </c>
      <c r="AX41" s="16" t="str">
        <f ca="1">IF(data!$BY41=AX$1,data!$BW41,"")</f>
        <v/>
      </c>
      <c r="AY41" s="16" t="str">
        <f ca="1">IF(OR(data!$BX41=AX$1,data!$BY41=AX$1),data!$BW41,"")</f>
        <v/>
      </c>
      <c r="AZ41" s="17" t="str">
        <f ca="1">IF(data!$BX41=BA$1,data!$BW41,"")</f>
        <v/>
      </c>
      <c r="BA41" s="17" t="str">
        <f ca="1">IF(data!$BY41=BA$1,data!$BW41,"")</f>
        <v/>
      </c>
      <c r="BB41" s="17" t="str">
        <f ca="1">IF(OR(data!$BX41=BA$1,data!$BY41=BA$1),data!$BW41,"")</f>
        <v/>
      </c>
      <c r="BC41" s="16" t="str">
        <f ca="1">IF(data!$BX41=BD$1,data!$BW41,"")</f>
        <v/>
      </c>
      <c r="BD41" s="16" t="str">
        <f ca="1">IF(data!$BY41=BD$1,data!$BW41,"")</f>
        <v/>
      </c>
      <c r="BE41" s="16" t="str">
        <f ca="1">IF(OR(data!$BX41=BD$1,data!$BY41=BD$1),data!$BW41,"")</f>
        <v/>
      </c>
      <c r="BF41" s="17" t="str">
        <f ca="1">IF(data!$BX41=BG$1,data!$BW41,"")</f>
        <v/>
      </c>
      <c r="BG41" s="17" t="str">
        <f ca="1">IF(data!$BY41=BG$1,data!$BW41,"")</f>
        <v/>
      </c>
      <c r="BH41" s="17" t="str">
        <f ca="1">IF(OR(data!$BX41=BG$1,data!$BY41=BG$1),data!$BW41,"")</f>
        <v/>
      </c>
      <c r="BI41" s="16" t="str">
        <f ca="1">IF(data!$BX41=BJ$1,data!$BW41,"")</f>
        <v/>
      </c>
      <c r="BJ41" s="16" t="str">
        <f ca="1">IF(data!$BY41=BJ$1,data!$BW41,"")</f>
        <v/>
      </c>
      <c r="BK41" s="16" t="str">
        <f ca="1">IF(OR(data!$BX41=BJ$1,data!$BY41=BJ$1),data!$BW41,"")</f>
        <v/>
      </c>
      <c r="BL41" s="17" t="str">
        <f ca="1">IF(data!$BX41=BM$1,data!$BW41,"")</f>
        <v/>
      </c>
      <c r="BM41" s="17" t="str">
        <f ca="1">IF(data!$BY41=BM$1,data!$BW41,"")</f>
        <v/>
      </c>
      <c r="BN41" s="17" t="str">
        <f ca="1">IF(OR(data!$BX41=BM$1,data!$BY41=BM$1),data!$BW41,"")</f>
        <v/>
      </c>
      <c r="BO41" s="16" t="str">
        <f ca="1">IF(data!$BX41=BP$1,data!$BW41,"")</f>
        <v/>
      </c>
      <c r="BP41" s="16" t="str">
        <f ca="1">IF(data!$BY41=BP$1,data!$BW41,"")</f>
        <v/>
      </c>
      <c r="BQ41" s="16" t="str">
        <f ca="1">IF(OR(data!$BX41=BP$1,data!$BY41=BP$1),data!$BW41,"")</f>
        <v/>
      </c>
      <c r="BR41" s="17" t="str">
        <f ca="1">IF(data!$BX41=BS$1,data!$BW41,"")</f>
        <v/>
      </c>
      <c r="BS41" s="17" t="str">
        <f ca="1">IF(data!$BY41=BS$1,data!$BW41,"")</f>
        <v/>
      </c>
      <c r="BT41" s="17" t="str">
        <f ca="1">IF(OR(data!$BX41=BS$1,data!$BY41=BS$1),data!$BW41,"")</f>
        <v/>
      </c>
    </row>
    <row r="42" spans="1:72" s="11" customFormat="1" x14ac:dyDescent="0.25">
      <c r="A42" s="16" t="str">
        <f ca="1">IF(data!$BX42=B$1,data!$BW42,"")</f>
        <v/>
      </c>
      <c r="B42" s="16" t="str">
        <f ca="1">IF(data!$BY42=B$1,data!$BW42,"")</f>
        <v/>
      </c>
      <c r="C42" s="16" t="str">
        <f ca="1">IF(OR(data!$BX42=B$1,data!$BY42=B$1),data!$BW42,"")</f>
        <v/>
      </c>
      <c r="D42" s="17" t="str">
        <f ca="1">IF(data!$BX42=E$1,data!$BW42,"")</f>
        <v/>
      </c>
      <c r="E42" s="17" t="str">
        <f ca="1">IF(data!$BY42=E$1,data!$BW42,"")</f>
        <v/>
      </c>
      <c r="F42" s="17" t="str">
        <f ca="1">IF(OR(data!$BX42=E$1,data!$BY42=E$1),data!$BW42,"")</f>
        <v/>
      </c>
      <c r="G42" s="16" t="str">
        <f ca="1">IF(data!$BX42=H$1,data!$BW42,"")</f>
        <v/>
      </c>
      <c r="H42" s="16" t="str">
        <f ca="1">IF(data!$BY42=H$1,data!$BW42,"")</f>
        <v/>
      </c>
      <c r="I42" s="16" t="str">
        <f ca="1">IF(OR(data!$BX42=H$1,data!$BY42=H$1),data!$BW42,"")</f>
        <v/>
      </c>
      <c r="J42" s="17" t="str">
        <f ca="1">IF(data!$BX42=K$1,data!$BW42,"")</f>
        <v/>
      </c>
      <c r="K42" s="17" t="str">
        <f ca="1">IF(data!$BY42=K$1,data!$BW42,"")</f>
        <v/>
      </c>
      <c r="L42" s="17" t="str">
        <f ca="1">IF(OR(data!$BX42=K$1,data!$BY42=K$1),data!$BW42,"")</f>
        <v/>
      </c>
      <c r="M42" s="16" t="str">
        <f ca="1">IF(data!$BX42=N$1,data!$BW42,"")</f>
        <v/>
      </c>
      <c r="N42" s="16" t="str">
        <f ca="1">IF(data!$BY42=N$1,data!$BW42,"")</f>
        <v/>
      </c>
      <c r="O42" s="16" t="str">
        <f ca="1">IF(OR(data!$BX42=N$1,data!$BY42=N$1),data!$BW42,"")</f>
        <v/>
      </c>
      <c r="P42" s="17" t="str">
        <f ca="1">IF(data!$BX42=Q$1,data!$BW42,"")</f>
        <v/>
      </c>
      <c r="Q42" s="17">
        <f ca="1">IF(data!$BY42=Q$1,data!$BW42,"")</f>
        <v>43333</v>
      </c>
      <c r="R42" s="17">
        <f ca="1">IF(OR(data!$BX42=Q$1,data!$BY42=Q$1),data!$BW42,"")</f>
        <v>43333</v>
      </c>
      <c r="S42" s="16" t="str">
        <f ca="1">IF(data!$BX42=T$1,data!$BW42,"")</f>
        <v/>
      </c>
      <c r="T42" s="16" t="str">
        <f ca="1">IF(data!$BY42=T$1,data!$BW42,"")</f>
        <v/>
      </c>
      <c r="U42" s="16" t="str">
        <f ca="1">IF(OR(data!$BX42=T$1,data!$BY42=T$1),data!$BW42,"")</f>
        <v/>
      </c>
      <c r="V42" s="17" t="str">
        <f ca="1">IF(data!$BX42=W$1,data!$BW42,"")</f>
        <v/>
      </c>
      <c r="W42" s="17" t="str">
        <f ca="1">IF(data!$BY42=W$1,data!$BW42,"")</f>
        <v/>
      </c>
      <c r="X42" s="17" t="str">
        <f ca="1">IF(OR(data!$BX42=W$1,data!$BY42=W$1),data!$BW42,"")</f>
        <v/>
      </c>
      <c r="Y42" s="16" t="str">
        <f ca="1">IF(data!$BX42=Z$1,data!$BW42,"")</f>
        <v/>
      </c>
      <c r="Z42" s="16" t="str">
        <f ca="1">IF(data!$BY42=Z$1,data!$BW42,"")</f>
        <v/>
      </c>
      <c r="AA42" s="16" t="str">
        <f ca="1">IF(OR(data!$BX42=Z$1,data!$BY42=Z$1),data!$BW42,"")</f>
        <v/>
      </c>
      <c r="AB42" s="17" t="str">
        <f ca="1">IF(data!$BX42=AC$1,data!$BW42,"")</f>
        <v/>
      </c>
      <c r="AC42" s="17" t="str">
        <f ca="1">IF(data!$BY42=AC$1,data!$BW42,"")</f>
        <v/>
      </c>
      <c r="AD42" s="17" t="str">
        <f ca="1">IF(OR(data!$BX42=AC$1,data!$BY42=AC$1),data!$BW42,"")</f>
        <v/>
      </c>
      <c r="AE42" s="16" t="str">
        <f ca="1">IF(data!$BX42=AF$1,data!$BW42,"")</f>
        <v/>
      </c>
      <c r="AF42" s="16" t="str">
        <f ca="1">IF(data!$BY42=AF$1,data!$BW42,"")</f>
        <v/>
      </c>
      <c r="AG42" s="16" t="str">
        <f ca="1">IF(OR(data!$BX42=AF$1,data!$BY42=AF$1),data!$BW42,"")</f>
        <v/>
      </c>
      <c r="AH42" s="17" t="str">
        <f ca="1">IF(data!$BX42=AI$1,data!$BW42,"")</f>
        <v/>
      </c>
      <c r="AI42" s="17" t="str">
        <f ca="1">IF(data!$BY42=AI$1,data!$BW42,"")</f>
        <v/>
      </c>
      <c r="AJ42" s="17" t="str">
        <f ca="1">IF(OR(data!$BX42=AI$1,data!$BY42=AI$1),data!$BW42,"")</f>
        <v/>
      </c>
      <c r="AK42" s="16" t="str">
        <f ca="1">IF(data!$BX42=AL$1,data!$BW42,"")</f>
        <v/>
      </c>
      <c r="AL42" s="16" t="str">
        <f ca="1">IF(data!$BY42=AL$1,data!$BW42,"")</f>
        <v/>
      </c>
      <c r="AM42" s="16" t="str">
        <f ca="1">IF(OR(data!$BX42=AL$1,data!$BY42=AL$1),data!$BW42,"")</f>
        <v/>
      </c>
      <c r="AN42" s="17" t="str">
        <f ca="1">IF(data!$BX42=AO$1,data!$BW42,"")</f>
        <v/>
      </c>
      <c r="AO42" s="17" t="str">
        <f ca="1">IF(data!$BY42=AO$1,data!$BW42,"")</f>
        <v/>
      </c>
      <c r="AP42" s="17" t="str">
        <f ca="1">IF(OR(data!$BX42=AO$1,data!$BY42=AO$1),data!$BW42,"")</f>
        <v/>
      </c>
      <c r="AQ42" s="16" t="str">
        <f ca="1">IF(data!$BX42=AR$1,data!$BW42,"")</f>
        <v/>
      </c>
      <c r="AR42" s="16" t="str">
        <f ca="1">IF(data!$BY42=AR$1,data!$BW42,"")</f>
        <v/>
      </c>
      <c r="AS42" s="16" t="str">
        <f ca="1">IF(OR(data!$BX42=AR$1,data!$BY42=AR$1),data!$BW42,"")</f>
        <v/>
      </c>
      <c r="AT42" s="17">
        <f ca="1">IF(data!$BX42=AU$1,data!$BW42,"")</f>
        <v>43333</v>
      </c>
      <c r="AU42" s="17" t="str">
        <f ca="1">IF(data!$BY42=AU$1,data!$BW42,"")</f>
        <v/>
      </c>
      <c r="AV42" s="17">
        <f ca="1">IF(OR(data!$BX42=AU$1,data!$BY42=AU$1),data!$BW42,"")</f>
        <v>43333</v>
      </c>
      <c r="AW42" s="16" t="str">
        <f ca="1">IF(data!$BX42=AX$1,data!$BW42,"")</f>
        <v/>
      </c>
      <c r="AX42" s="16" t="str">
        <f ca="1">IF(data!$BY42=AX$1,data!$BW42,"")</f>
        <v/>
      </c>
      <c r="AY42" s="16" t="str">
        <f ca="1">IF(OR(data!$BX42=AX$1,data!$BY42=AX$1),data!$BW42,"")</f>
        <v/>
      </c>
      <c r="AZ42" s="17" t="str">
        <f ca="1">IF(data!$BX42=BA$1,data!$BW42,"")</f>
        <v/>
      </c>
      <c r="BA42" s="17" t="str">
        <f ca="1">IF(data!$BY42=BA$1,data!$BW42,"")</f>
        <v/>
      </c>
      <c r="BB42" s="17" t="str">
        <f ca="1">IF(OR(data!$BX42=BA$1,data!$BY42=BA$1),data!$BW42,"")</f>
        <v/>
      </c>
      <c r="BC42" s="16" t="str">
        <f ca="1">IF(data!$BX42=BD$1,data!$BW42,"")</f>
        <v/>
      </c>
      <c r="BD42" s="16" t="str">
        <f ca="1">IF(data!$BY42=BD$1,data!$BW42,"")</f>
        <v/>
      </c>
      <c r="BE42" s="16" t="str">
        <f ca="1">IF(OR(data!$BX42=BD$1,data!$BY42=BD$1),data!$BW42,"")</f>
        <v/>
      </c>
      <c r="BF42" s="17" t="str">
        <f ca="1">IF(data!$BX42=BG$1,data!$BW42,"")</f>
        <v/>
      </c>
      <c r="BG42" s="17" t="str">
        <f ca="1">IF(data!$BY42=BG$1,data!$BW42,"")</f>
        <v/>
      </c>
      <c r="BH42" s="17" t="str">
        <f ca="1">IF(OR(data!$BX42=BG$1,data!$BY42=BG$1),data!$BW42,"")</f>
        <v/>
      </c>
      <c r="BI42" s="16" t="str">
        <f ca="1">IF(data!$BX42=BJ$1,data!$BW42,"")</f>
        <v/>
      </c>
      <c r="BJ42" s="16" t="str">
        <f ca="1">IF(data!$BY42=BJ$1,data!$BW42,"")</f>
        <v/>
      </c>
      <c r="BK42" s="16" t="str">
        <f ca="1">IF(OR(data!$BX42=BJ$1,data!$BY42=BJ$1),data!$BW42,"")</f>
        <v/>
      </c>
      <c r="BL42" s="17" t="str">
        <f ca="1">IF(data!$BX42=BM$1,data!$BW42,"")</f>
        <v/>
      </c>
      <c r="BM42" s="17" t="str">
        <f ca="1">IF(data!$BY42=BM$1,data!$BW42,"")</f>
        <v/>
      </c>
      <c r="BN42" s="17" t="str">
        <f ca="1">IF(OR(data!$BX42=BM$1,data!$BY42=BM$1),data!$BW42,"")</f>
        <v/>
      </c>
      <c r="BO42" s="16" t="str">
        <f ca="1">IF(data!$BX42=BP$1,data!$BW42,"")</f>
        <v/>
      </c>
      <c r="BP42" s="16" t="str">
        <f ca="1">IF(data!$BY42=BP$1,data!$BW42,"")</f>
        <v/>
      </c>
      <c r="BQ42" s="16" t="str">
        <f ca="1">IF(OR(data!$BX42=BP$1,data!$BY42=BP$1),data!$BW42,"")</f>
        <v/>
      </c>
      <c r="BR42" s="17" t="str">
        <f ca="1">IF(data!$BX42=BS$1,data!$BW42,"")</f>
        <v/>
      </c>
      <c r="BS42" s="17" t="str">
        <f ca="1">IF(data!$BY42=BS$1,data!$BW42,"")</f>
        <v/>
      </c>
      <c r="BT42" s="17" t="str">
        <f ca="1">IF(OR(data!$BX42=BS$1,data!$BY42=BS$1),data!$BW42,"")</f>
        <v/>
      </c>
    </row>
    <row r="43" spans="1:72" s="11" customFormat="1" x14ac:dyDescent="0.25">
      <c r="A43" s="16" t="str">
        <f ca="1">IF(data!$BX43=B$1,data!$BW43,"")</f>
        <v/>
      </c>
      <c r="B43" s="16" t="str">
        <f ca="1">IF(data!$BY43=B$1,data!$BW43,"")</f>
        <v/>
      </c>
      <c r="C43" s="16" t="str">
        <f ca="1">IF(OR(data!$BX43=B$1,data!$BY43=B$1),data!$BW43,"")</f>
        <v/>
      </c>
      <c r="D43" s="17" t="str">
        <f ca="1">IF(data!$BX43=E$1,data!$BW43,"")</f>
        <v/>
      </c>
      <c r="E43" s="17" t="str">
        <f ca="1">IF(data!$BY43=E$1,data!$BW43,"")</f>
        <v/>
      </c>
      <c r="F43" s="17" t="str">
        <f ca="1">IF(OR(data!$BX43=E$1,data!$BY43=E$1),data!$BW43,"")</f>
        <v/>
      </c>
      <c r="G43" s="16" t="str">
        <f ca="1">IF(data!$BX43=H$1,data!$BW43,"")</f>
        <v/>
      </c>
      <c r="H43" s="16" t="str">
        <f ca="1">IF(data!$BY43=H$1,data!$BW43,"")</f>
        <v/>
      </c>
      <c r="I43" s="16" t="str">
        <f ca="1">IF(OR(data!$BX43=H$1,data!$BY43=H$1),data!$BW43,"")</f>
        <v/>
      </c>
      <c r="J43" s="17" t="str">
        <f ca="1">IF(data!$BX43=K$1,data!$BW43,"")</f>
        <v/>
      </c>
      <c r="K43" s="17" t="str">
        <f ca="1">IF(data!$BY43=K$1,data!$BW43,"")</f>
        <v/>
      </c>
      <c r="L43" s="17" t="str">
        <f ca="1">IF(OR(data!$BX43=K$1,data!$BY43=K$1),data!$BW43,"")</f>
        <v/>
      </c>
      <c r="M43" s="16" t="str">
        <f ca="1">IF(data!$BX43=N$1,data!$BW43,"")</f>
        <v/>
      </c>
      <c r="N43" s="16" t="str">
        <f ca="1">IF(data!$BY43=N$1,data!$BW43,"")</f>
        <v/>
      </c>
      <c r="O43" s="16" t="str">
        <f ca="1">IF(OR(data!$BX43=N$1,data!$BY43=N$1),data!$BW43,"")</f>
        <v/>
      </c>
      <c r="P43" s="17" t="str">
        <f ca="1">IF(data!$BX43=Q$1,data!$BW43,"")</f>
        <v/>
      </c>
      <c r="Q43" s="17" t="str">
        <f ca="1">IF(data!$BY43=Q$1,data!$BW43,"")</f>
        <v/>
      </c>
      <c r="R43" s="17" t="str">
        <f ca="1">IF(OR(data!$BX43=Q$1,data!$BY43=Q$1),data!$BW43,"")</f>
        <v/>
      </c>
      <c r="S43" s="16" t="str">
        <f ca="1">IF(data!$BX43=T$1,data!$BW43,"")</f>
        <v/>
      </c>
      <c r="T43" s="16" t="str">
        <f ca="1">IF(data!$BY43=T$1,data!$BW43,"")</f>
        <v/>
      </c>
      <c r="U43" s="16" t="str">
        <f ca="1">IF(OR(data!$BX43=T$1,data!$BY43=T$1),data!$BW43,"")</f>
        <v/>
      </c>
      <c r="V43" s="17" t="str">
        <f ca="1">IF(data!$BX43=W$1,data!$BW43,"")</f>
        <v/>
      </c>
      <c r="W43" s="17">
        <f ca="1">IF(data!$BY43=W$1,data!$BW43,"")</f>
        <v>43333</v>
      </c>
      <c r="X43" s="17">
        <f ca="1">IF(OR(data!$BX43=W$1,data!$BY43=W$1),data!$BW43,"")</f>
        <v>43333</v>
      </c>
      <c r="Y43" s="16" t="str">
        <f ca="1">IF(data!$BX43=Z$1,data!$BW43,"")</f>
        <v/>
      </c>
      <c r="Z43" s="16" t="str">
        <f ca="1">IF(data!$BY43=Z$1,data!$BW43,"")</f>
        <v/>
      </c>
      <c r="AA43" s="16" t="str">
        <f ca="1">IF(OR(data!$BX43=Z$1,data!$BY43=Z$1),data!$BW43,"")</f>
        <v/>
      </c>
      <c r="AB43" s="17" t="str">
        <f ca="1">IF(data!$BX43=AC$1,data!$BW43,"")</f>
        <v/>
      </c>
      <c r="AC43" s="17" t="str">
        <f ca="1">IF(data!$BY43=AC$1,data!$BW43,"")</f>
        <v/>
      </c>
      <c r="AD43" s="17" t="str">
        <f ca="1">IF(OR(data!$BX43=AC$1,data!$BY43=AC$1),data!$BW43,"")</f>
        <v/>
      </c>
      <c r="AE43" s="16" t="str">
        <f ca="1">IF(data!$BX43=AF$1,data!$BW43,"")</f>
        <v/>
      </c>
      <c r="AF43" s="16" t="str">
        <f ca="1">IF(data!$BY43=AF$1,data!$BW43,"")</f>
        <v/>
      </c>
      <c r="AG43" s="16" t="str">
        <f ca="1">IF(OR(data!$BX43=AF$1,data!$BY43=AF$1),data!$BW43,"")</f>
        <v/>
      </c>
      <c r="AH43" s="17" t="str">
        <f ca="1">IF(data!$BX43=AI$1,data!$BW43,"")</f>
        <v/>
      </c>
      <c r="AI43" s="17" t="str">
        <f ca="1">IF(data!$BY43=AI$1,data!$BW43,"")</f>
        <v/>
      </c>
      <c r="AJ43" s="17" t="str">
        <f ca="1">IF(OR(data!$BX43=AI$1,data!$BY43=AI$1),data!$BW43,"")</f>
        <v/>
      </c>
      <c r="AK43" s="16" t="str">
        <f ca="1">IF(data!$BX43=AL$1,data!$BW43,"")</f>
        <v/>
      </c>
      <c r="AL43" s="16" t="str">
        <f ca="1">IF(data!$BY43=AL$1,data!$BW43,"")</f>
        <v/>
      </c>
      <c r="AM43" s="16" t="str">
        <f ca="1">IF(OR(data!$BX43=AL$1,data!$BY43=AL$1),data!$BW43,"")</f>
        <v/>
      </c>
      <c r="AN43" s="17" t="str">
        <f ca="1">IF(data!$BX43=AO$1,data!$BW43,"")</f>
        <v/>
      </c>
      <c r="AO43" s="17" t="str">
        <f ca="1">IF(data!$BY43=AO$1,data!$BW43,"")</f>
        <v/>
      </c>
      <c r="AP43" s="17" t="str">
        <f ca="1">IF(OR(data!$BX43=AO$1,data!$BY43=AO$1),data!$BW43,"")</f>
        <v/>
      </c>
      <c r="AQ43" s="16" t="str">
        <f ca="1">IF(data!$BX43=AR$1,data!$BW43,"")</f>
        <v/>
      </c>
      <c r="AR43" s="16" t="str">
        <f ca="1">IF(data!$BY43=AR$1,data!$BW43,"")</f>
        <v/>
      </c>
      <c r="AS43" s="16" t="str">
        <f ca="1">IF(OR(data!$BX43=AR$1,data!$BY43=AR$1),data!$BW43,"")</f>
        <v/>
      </c>
      <c r="AT43" s="17" t="str">
        <f ca="1">IF(data!$BX43=AU$1,data!$BW43,"")</f>
        <v/>
      </c>
      <c r="AU43" s="17" t="str">
        <f ca="1">IF(data!$BY43=AU$1,data!$BW43,"")</f>
        <v/>
      </c>
      <c r="AV43" s="17" t="str">
        <f ca="1">IF(OR(data!$BX43=AU$1,data!$BY43=AU$1),data!$BW43,"")</f>
        <v/>
      </c>
      <c r="AW43" s="16" t="str">
        <f ca="1">IF(data!$BX43=AX$1,data!$BW43,"")</f>
        <v/>
      </c>
      <c r="AX43" s="16" t="str">
        <f ca="1">IF(data!$BY43=AX$1,data!$BW43,"")</f>
        <v/>
      </c>
      <c r="AY43" s="16" t="str">
        <f ca="1">IF(OR(data!$BX43=AX$1,data!$BY43=AX$1),data!$BW43,"")</f>
        <v/>
      </c>
      <c r="AZ43" s="17">
        <f ca="1">IF(data!$BX43=BA$1,data!$BW43,"")</f>
        <v>43333</v>
      </c>
      <c r="BA43" s="17" t="str">
        <f ca="1">IF(data!$BY43=BA$1,data!$BW43,"")</f>
        <v/>
      </c>
      <c r="BB43" s="17">
        <f ca="1">IF(OR(data!$BX43=BA$1,data!$BY43=BA$1),data!$BW43,"")</f>
        <v>43333</v>
      </c>
      <c r="BC43" s="16" t="str">
        <f ca="1">IF(data!$BX43=BD$1,data!$BW43,"")</f>
        <v/>
      </c>
      <c r="BD43" s="16" t="str">
        <f ca="1">IF(data!$BY43=BD$1,data!$BW43,"")</f>
        <v/>
      </c>
      <c r="BE43" s="16" t="str">
        <f ca="1">IF(OR(data!$BX43=BD$1,data!$BY43=BD$1),data!$BW43,"")</f>
        <v/>
      </c>
      <c r="BF43" s="17" t="str">
        <f ca="1">IF(data!$BX43=BG$1,data!$BW43,"")</f>
        <v/>
      </c>
      <c r="BG43" s="17" t="str">
        <f ca="1">IF(data!$BY43=BG$1,data!$BW43,"")</f>
        <v/>
      </c>
      <c r="BH43" s="17" t="str">
        <f ca="1">IF(OR(data!$BX43=BG$1,data!$BY43=BG$1),data!$BW43,"")</f>
        <v/>
      </c>
      <c r="BI43" s="16" t="str">
        <f ca="1">IF(data!$BX43=BJ$1,data!$BW43,"")</f>
        <v/>
      </c>
      <c r="BJ43" s="16" t="str">
        <f ca="1">IF(data!$BY43=BJ$1,data!$BW43,"")</f>
        <v/>
      </c>
      <c r="BK43" s="16" t="str">
        <f ca="1">IF(OR(data!$BX43=BJ$1,data!$BY43=BJ$1),data!$BW43,"")</f>
        <v/>
      </c>
      <c r="BL43" s="17" t="str">
        <f ca="1">IF(data!$BX43=BM$1,data!$BW43,"")</f>
        <v/>
      </c>
      <c r="BM43" s="17" t="str">
        <f ca="1">IF(data!$BY43=BM$1,data!$BW43,"")</f>
        <v/>
      </c>
      <c r="BN43" s="17" t="str">
        <f ca="1">IF(OR(data!$BX43=BM$1,data!$BY43=BM$1),data!$BW43,"")</f>
        <v/>
      </c>
      <c r="BO43" s="16" t="str">
        <f ca="1">IF(data!$BX43=BP$1,data!$BW43,"")</f>
        <v/>
      </c>
      <c r="BP43" s="16" t="str">
        <f ca="1">IF(data!$BY43=BP$1,data!$BW43,"")</f>
        <v/>
      </c>
      <c r="BQ43" s="16" t="str">
        <f ca="1">IF(OR(data!$BX43=BP$1,data!$BY43=BP$1),data!$BW43,"")</f>
        <v/>
      </c>
      <c r="BR43" s="17" t="str">
        <f ca="1">IF(data!$BX43=BS$1,data!$BW43,"")</f>
        <v/>
      </c>
      <c r="BS43" s="17" t="str">
        <f ca="1">IF(data!$BY43=BS$1,data!$BW43,"")</f>
        <v/>
      </c>
      <c r="BT43" s="17" t="str">
        <f ca="1">IF(OR(data!$BX43=BS$1,data!$BY43=BS$1),data!$BW43,"")</f>
        <v/>
      </c>
    </row>
    <row r="44" spans="1:72" s="11" customFormat="1" x14ac:dyDescent="0.25">
      <c r="A44" s="16" t="str">
        <f ca="1">IF(data!$BX44=B$1,data!$BW44,"")</f>
        <v/>
      </c>
      <c r="B44" s="16" t="str">
        <f ca="1">IF(data!$BY44=B$1,data!$BW44,"")</f>
        <v/>
      </c>
      <c r="C44" s="16" t="str">
        <f ca="1">IF(OR(data!$BX44=B$1,data!$BY44=B$1),data!$BW44,"")</f>
        <v/>
      </c>
      <c r="D44" s="17" t="str">
        <f ca="1">IF(data!$BX44=E$1,data!$BW44,"")</f>
        <v/>
      </c>
      <c r="E44" s="17" t="str">
        <f ca="1">IF(data!$BY44=E$1,data!$BW44,"")</f>
        <v/>
      </c>
      <c r="F44" s="17" t="str">
        <f ca="1">IF(OR(data!$BX44=E$1,data!$BY44=E$1),data!$BW44,"")</f>
        <v/>
      </c>
      <c r="G44" s="16" t="str">
        <f ca="1">IF(data!$BX44=H$1,data!$BW44,"")</f>
        <v/>
      </c>
      <c r="H44" s="16" t="str">
        <f ca="1">IF(data!$BY44=H$1,data!$BW44,"")</f>
        <v/>
      </c>
      <c r="I44" s="16" t="str">
        <f ca="1">IF(OR(data!$BX44=H$1,data!$BY44=H$1),data!$BW44,"")</f>
        <v/>
      </c>
      <c r="J44" s="17" t="str">
        <f ca="1">IF(data!$BX44=K$1,data!$BW44,"")</f>
        <v/>
      </c>
      <c r="K44" s="17" t="str">
        <f ca="1">IF(data!$BY44=K$1,data!$BW44,"")</f>
        <v/>
      </c>
      <c r="L44" s="17" t="str">
        <f ca="1">IF(OR(data!$BX44=K$1,data!$BY44=K$1),data!$BW44,"")</f>
        <v/>
      </c>
      <c r="M44" s="16" t="str">
        <f ca="1">IF(data!$BX44=N$1,data!$BW44,"")</f>
        <v/>
      </c>
      <c r="N44" s="16" t="str">
        <f ca="1">IF(data!$BY44=N$1,data!$BW44,"")</f>
        <v/>
      </c>
      <c r="O44" s="16" t="str">
        <f ca="1">IF(OR(data!$BX44=N$1,data!$BY44=N$1),data!$BW44,"")</f>
        <v/>
      </c>
      <c r="P44" s="17" t="str">
        <f ca="1">IF(data!$BX44=Q$1,data!$BW44,"")</f>
        <v/>
      </c>
      <c r="Q44" s="17" t="str">
        <f ca="1">IF(data!$BY44=Q$1,data!$BW44,"")</f>
        <v/>
      </c>
      <c r="R44" s="17" t="str">
        <f ca="1">IF(OR(data!$BX44=Q$1,data!$BY44=Q$1),data!$BW44,"")</f>
        <v/>
      </c>
      <c r="S44" s="16" t="str">
        <f ca="1">IF(data!$BX44=T$1,data!$BW44,"")</f>
        <v/>
      </c>
      <c r="T44" s="16" t="str">
        <f ca="1">IF(data!$BY44=T$1,data!$BW44,"")</f>
        <v/>
      </c>
      <c r="U44" s="16" t="str">
        <f ca="1">IF(OR(data!$BX44=T$1,data!$BY44=T$1),data!$BW44,"")</f>
        <v/>
      </c>
      <c r="V44" s="17" t="str">
        <f ca="1">IF(data!$BX44=W$1,data!$BW44,"")</f>
        <v/>
      </c>
      <c r="W44" s="17" t="str">
        <f ca="1">IF(data!$BY44=W$1,data!$BW44,"")</f>
        <v/>
      </c>
      <c r="X44" s="17" t="str">
        <f ca="1">IF(OR(data!$BX44=W$1,data!$BY44=W$1),data!$BW44,"")</f>
        <v/>
      </c>
      <c r="Y44" s="16" t="str">
        <f ca="1">IF(data!$BX44=Z$1,data!$BW44,"")</f>
        <v/>
      </c>
      <c r="Z44" s="16" t="str">
        <f ca="1">IF(data!$BY44=Z$1,data!$BW44,"")</f>
        <v/>
      </c>
      <c r="AA44" s="16" t="str">
        <f ca="1">IF(OR(data!$BX44=Z$1,data!$BY44=Z$1),data!$BW44,"")</f>
        <v/>
      </c>
      <c r="AB44" s="17" t="str">
        <f ca="1">IF(data!$BX44=AC$1,data!$BW44,"")</f>
        <v/>
      </c>
      <c r="AC44" s="17">
        <f ca="1">IF(data!$BY44=AC$1,data!$BW44,"")</f>
        <v>43333</v>
      </c>
      <c r="AD44" s="17">
        <f ca="1">IF(OR(data!$BX44=AC$1,data!$BY44=AC$1),data!$BW44,"")</f>
        <v>43333</v>
      </c>
      <c r="AE44" s="16" t="str">
        <f ca="1">IF(data!$BX44=AF$1,data!$BW44,"")</f>
        <v/>
      </c>
      <c r="AF44" s="16" t="str">
        <f ca="1">IF(data!$BY44=AF$1,data!$BW44,"")</f>
        <v/>
      </c>
      <c r="AG44" s="16" t="str">
        <f ca="1">IF(OR(data!$BX44=AF$1,data!$BY44=AF$1),data!$BW44,"")</f>
        <v/>
      </c>
      <c r="AH44" s="17" t="str">
        <f ca="1">IF(data!$BX44=AI$1,data!$BW44,"")</f>
        <v/>
      </c>
      <c r="AI44" s="17" t="str">
        <f ca="1">IF(data!$BY44=AI$1,data!$BW44,"")</f>
        <v/>
      </c>
      <c r="AJ44" s="17" t="str">
        <f ca="1">IF(OR(data!$BX44=AI$1,data!$BY44=AI$1),data!$BW44,"")</f>
        <v/>
      </c>
      <c r="AK44" s="16" t="str">
        <f ca="1">IF(data!$BX44=AL$1,data!$BW44,"")</f>
        <v/>
      </c>
      <c r="AL44" s="16" t="str">
        <f ca="1">IF(data!$BY44=AL$1,data!$BW44,"")</f>
        <v/>
      </c>
      <c r="AM44" s="16" t="str">
        <f ca="1">IF(OR(data!$BX44=AL$1,data!$BY44=AL$1),data!$BW44,"")</f>
        <v/>
      </c>
      <c r="AN44" s="17" t="str">
        <f ca="1">IF(data!$BX44=AO$1,data!$BW44,"")</f>
        <v/>
      </c>
      <c r="AO44" s="17" t="str">
        <f ca="1">IF(data!$BY44=AO$1,data!$BW44,"")</f>
        <v/>
      </c>
      <c r="AP44" s="17" t="str">
        <f ca="1">IF(OR(data!$BX44=AO$1,data!$BY44=AO$1),data!$BW44,"")</f>
        <v/>
      </c>
      <c r="AQ44" s="16" t="str">
        <f ca="1">IF(data!$BX44=AR$1,data!$BW44,"")</f>
        <v/>
      </c>
      <c r="AR44" s="16" t="str">
        <f ca="1">IF(data!$BY44=AR$1,data!$BW44,"")</f>
        <v/>
      </c>
      <c r="AS44" s="16" t="str">
        <f ca="1">IF(OR(data!$BX44=AR$1,data!$BY44=AR$1),data!$BW44,"")</f>
        <v/>
      </c>
      <c r="AT44" s="17" t="str">
        <f ca="1">IF(data!$BX44=AU$1,data!$BW44,"")</f>
        <v/>
      </c>
      <c r="AU44" s="17" t="str">
        <f ca="1">IF(data!$BY44=AU$1,data!$BW44,"")</f>
        <v/>
      </c>
      <c r="AV44" s="17" t="str">
        <f ca="1">IF(OR(data!$BX44=AU$1,data!$BY44=AU$1),data!$BW44,"")</f>
        <v/>
      </c>
      <c r="AW44" s="16" t="str">
        <f ca="1">IF(data!$BX44=AX$1,data!$BW44,"")</f>
        <v/>
      </c>
      <c r="AX44" s="16" t="str">
        <f ca="1">IF(data!$BY44=AX$1,data!$BW44,"")</f>
        <v/>
      </c>
      <c r="AY44" s="16" t="str">
        <f ca="1">IF(OR(data!$BX44=AX$1,data!$BY44=AX$1),data!$BW44,"")</f>
        <v/>
      </c>
      <c r="AZ44" s="17" t="str">
        <f ca="1">IF(data!$BX44=BA$1,data!$BW44,"")</f>
        <v/>
      </c>
      <c r="BA44" s="17" t="str">
        <f ca="1">IF(data!$BY44=BA$1,data!$BW44,"")</f>
        <v/>
      </c>
      <c r="BB44" s="17" t="str">
        <f ca="1">IF(OR(data!$BX44=BA$1,data!$BY44=BA$1),data!$BW44,"")</f>
        <v/>
      </c>
      <c r="BC44" s="16" t="str">
        <f ca="1">IF(data!$BX44=BD$1,data!$BW44,"")</f>
        <v/>
      </c>
      <c r="BD44" s="16" t="str">
        <f ca="1">IF(data!$BY44=BD$1,data!$BW44,"")</f>
        <v/>
      </c>
      <c r="BE44" s="16" t="str">
        <f ca="1">IF(OR(data!$BX44=BD$1,data!$BY44=BD$1),data!$BW44,"")</f>
        <v/>
      </c>
      <c r="BF44" s="17" t="str">
        <f ca="1">IF(data!$BX44=BG$1,data!$BW44,"")</f>
        <v/>
      </c>
      <c r="BG44" s="17" t="str">
        <f ca="1">IF(data!$BY44=BG$1,data!$BW44,"")</f>
        <v/>
      </c>
      <c r="BH44" s="17" t="str">
        <f ca="1">IF(OR(data!$BX44=BG$1,data!$BY44=BG$1),data!$BW44,"")</f>
        <v/>
      </c>
      <c r="BI44" s="16" t="str">
        <f ca="1">IF(data!$BX44=BJ$1,data!$BW44,"")</f>
        <v/>
      </c>
      <c r="BJ44" s="16" t="str">
        <f ca="1">IF(data!$BY44=BJ$1,data!$BW44,"")</f>
        <v/>
      </c>
      <c r="BK44" s="16" t="str">
        <f ca="1">IF(OR(data!$BX44=BJ$1,data!$BY44=BJ$1),data!$BW44,"")</f>
        <v/>
      </c>
      <c r="BL44" s="17">
        <f ca="1">IF(data!$BX44=BM$1,data!$BW44,"")</f>
        <v>43333</v>
      </c>
      <c r="BM44" s="17" t="str">
        <f ca="1">IF(data!$BY44=BM$1,data!$BW44,"")</f>
        <v/>
      </c>
      <c r="BN44" s="17">
        <f ca="1">IF(OR(data!$BX44=BM$1,data!$BY44=BM$1),data!$BW44,"")</f>
        <v>43333</v>
      </c>
      <c r="BO44" s="16" t="str">
        <f ca="1">IF(data!$BX44=BP$1,data!$BW44,"")</f>
        <v/>
      </c>
      <c r="BP44" s="16" t="str">
        <f ca="1">IF(data!$BY44=BP$1,data!$BW44,"")</f>
        <v/>
      </c>
      <c r="BQ44" s="16" t="str">
        <f ca="1">IF(OR(data!$BX44=BP$1,data!$BY44=BP$1),data!$BW44,"")</f>
        <v/>
      </c>
      <c r="BR44" s="17" t="str">
        <f ca="1">IF(data!$BX44=BS$1,data!$BW44,"")</f>
        <v/>
      </c>
      <c r="BS44" s="17" t="str">
        <f ca="1">IF(data!$BY44=BS$1,data!$BW44,"")</f>
        <v/>
      </c>
      <c r="BT44" s="17" t="str">
        <f ca="1">IF(OR(data!$BX44=BS$1,data!$BY44=BS$1),data!$BW44,"")</f>
        <v/>
      </c>
    </row>
    <row r="45" spans="1:72" s="11" customFormat="1" x14ac:dyDescent="0.25">
      <c r="A45" s="16">
        <f ca="1">IF(data!$BX45=B$1,data!$BW45,"")</f>
        <v>43334</v>
      </c>
      <c r="B45" s="16" t="str">
        <f ca="1">IF(data!$BY45=B$1,data!$BW45,"")</f>
        <v/>
      </c>
      <c r="C45" s="16">
        <f ca="1">IF(OR(data!$BX45=B$1,data!$BY45=B$1),data!$BW45,"")</f>
        <v>43334</v>
      </c>
      <c r="D45" s="17" t="str">
        <f ca="1">IF(data!$BX45=E$1,data!$BW45,"")</f>
        <v/>
      </c>
      <c r="E45" s="17" t="str">
        <f ca="1">IF(data!$BY45=E$1,data!$BW45,"")</f>
        <v/>
      </c>
      <c r="F45" s="17" t="str">
        <f ca="1">IF(OR(data!$BX45=E$1,data!$BY45=E$1),data!$BW45,"")</f>
        <v/>
      </c>
      <c r="G45" s="16" t="str">
        <f ca="1">IF(data!$BX45=H$1,data!$BW45,"")</f>
        <v/>
      </c>
      <c r="H45" s="16" t="str">
        <f ca="1">IF(data!$BY45=H$1,data!$BW45,"")</f>
        <v/>
      </c>
      <c r="I45" s="16" t="str">
        <f ca="1">IF(OR(data!$BX45=H$1,data!$BY45=H$1),data!$BW45,"")</f>
        <v/>
      </c>
      <c r="J45" s="17" t="str">
        <f ca="1">IF(data!$BX45=K$1,data!$BW45,"")</f>
        <v/>
      </c>
      <c r="K45" s="17" t="str">
        <f ca="1">IF(data!$BY45=K$1,data!$BW45,"")</f>
        <v/>
      </c>
      <c r="L45" s="17" t="str">
        <f ca="1">IF(OR(data!$BX45=K$1,data!$BY45=K$1),data!$BW45,"")</f>
        <v/>
      </c>
      <c r="M45" s="16" t="str">
        <f ca="1">IF(data!$BX45=N$1,data!$BW45,"")</f>
        <v/>
      </c>
      <c r="N45" s="16">
        <f ca="1">IF(data!$BY45=N$1,data!$BW45,"")</f>
        <v>43334</v>
      </c>
      <c r="O45" s="16">
        <f ca="1">IF(OR(data!$BX45=N$1,data!$BY45=N$1),data!$BW45,"")</f>
        <v>43334</v>
      </c>
      <c r="P45" s="17" t="str">
        <f ca="1">IF(data!$BX45=Q$1,data!$BW45,"")</f>
        <v/>
      </c>
      <c r="Q45" s="17" t="str">
        <f ca="1">IF(data!$BY45=Q$1,data!$BW45,"")</f>
        <v/>
      </c>
      <c r="R45" s="17" t="str">
        <f ca="1">IF(OR(data!$BX45=Q$1,data!$BY45=Q$1),data!$BW45,"")</f>
        <v/>
      </c>
      <c r="S45" s="16" t="str">
        <f ca="1">IF(data!$BX45=T$1,data!$BW45,"")</f>
        <v/>
      </c>
      <c r="T45" s="16" t="str">
        <f ca="1">IF(data!$BY45=T$1,data!$BW45,"")</f>
        <v/>
      </c>
      <c r="U45" s="16" t="str">
        <f ca="1">IF(OR(data!$BX45=T$1,data!$BY45=T$1),data!$BW45,"")</f>
        <v/>
      </c>
      <c r="V45" s="17" t="str">
        <f ca="1">IF(data!$BX45=W$1,data!$BW45,"")</f>
        <v/>
      </c>
      <c r="W45" s="17" t="str">
        <f ca="1">IF(data!$BY45=W$1,data!$BW45,"")</f>
        <v/>
      </c>
      <c r="X45" s="17" t="str">
        <f ca="1">IF(OR(data!$BX45=W$1,data!$BY45=W$1),data!$BW45,"")</f>
        <v/>
      </c>
      <c r="Y45" s="16" t="str">
        <f ca="1">IF(data!$BX45=Z$1,data!$BW45,"")</f>
        <v/>
      </c>
      <c r="Z45" s="16" t="str">
        <f ca="1">IF(data!$BY45=Z$1,data!$BW45,"")</f>
        <v/>
      </c>
      <c r="AA45" s="16" t="str">
        <f ca="1">IF(OR(data!$BX45=Z$1,data!$BY45=Z$1),data!$BW45,"")</f>
        <v/>
      </c>
      <c r="AB45" s="17" t="str">
        <f ca="1">IF(data!$BX45=AC$1,data!$BW45,"")</f>
        <v/>
      </c>
      <c r="AC45" s="17" t="str">
        <f ca="1">IF(data!$BY45=AC$1,data!$BW45,"")</f>
        <v/>
      </c>
      <c r="AD45" s="17" t="str">
        <f ca="1">IF(OR(data!$BX45=AC$1,data!$BY45=AC$1),data!$BW45,"")</f>
        <v/>
      </c>
      <c r="AE45" s="16" t="str">
        <f ca="1">IF(data!$BX45=AF$1,data!$BW45,"")</f>
        <v/>
      </c>
      <c r="AF45" s="16" t="str">
        <f ca="1">IF(data!$BY45=AF$1,data!$BW45,"")</f>
        <v/>
      </c>
      <c r="AG45" s="16" t="str">
        <f ca="1">IF(OR(data!$BX45=AF$1,data!$BY45=AF$1),data!$BW45,"")</f>
        <v/>
      </c>
      <c r="AH45" s="17" t="str">
        <f ca="1">IF(data!$BX45=AI$1,data!$BW45,"")</f>
        <v/>
      </c>
      <c r="AI45" s="17" t="str">
        <f ca="1">IF(data!$BY45=AI$1,data!$BW45,"")</f>
        <v/>
      </c>
      <c r="AJ45" s="17" t="str">
        <f ca="1">IF(OR(data!$BX45=AI$1,data!$BY45=AI$1),data!$BW45,"")</f>
        <v/>
      </c>
      <c r="AK45" s="16" t="str">
        <f ca="1">IF(data!$BX45=AL$1,data!$BW45,"")</f>
        <v/>
      </c>
      <c r="AL45" s="16" t="str">
        <f ca="1">IF(data!$BY45=AL$1,data!$BW45,"")</f>
        <v/>
      </c>
      <c r="AM45" s="16" t="str">
        <f ca="1">IF(OR(data!$BX45=AL$1,data!$BY45=AL$1),data!$BW45,"")</f>
        <v/>
      </c>
      <c r="AN45" s="17" t="str">
        <f ca="1">IF(data!$BX45=AO$1,data!$BW45,"")</f>
        <v/>
      </c>
      <c r="AO45" s="17" t="str">
        <f ca="1">IF(data!$BY45=AO$1,data!$BW45,"")</f>
        <v/>
      </c>
      <c r="AP45" s="17" t="str">
        <f ca="1">IF(OR(data!$BX45=AO$1,data!$BY45=AO$1),data!$BW45,"")</f>
        <v/>
      </c>
      <c r="AQ45" s="16" t="str">
        <f ca="1">IF(data!$BX45=AR$1,data!$BW45,"")</f>
        <v/>
      </c>
      <c r="AR45" s="16" t="str">
        <f ca="1">IF(data!$BY45=AR$1,data!$BW45,"")</f>
        <v/>
      </c>
      <c r="AS45" s="16" t="str">
        <f ca="1">IF(OR(data!$BX45=AR$1,data!$BY45=AR$1),data!$BW45,"")</f>
        <v/>
      </c>
      <c r="AT45" s="17" t="str">
        <f ca="1">IF(data!$BX45=AU$1,data!$BW45,"")</f>
        <v/>
      </c>
      <c r="AU45" s="17" t="str">
        <f ca="1">IF(data!$BY45=AU$1,data!$BW45,"")</f>
        <v/>
      </c>
      <c r="AV45" s="17" t="str">
        <f ca="1">IF(OR(data!$BX45=AU$1,data!$BY45=AU$1),data!$BW45,"")</f>
        <v/>
      </c>
      <c r="AW45" s="16" t="str">
        <f ca="1">IF(data!$BX45=AX$1,data!$BW45,"")</f>
        <v/>
      </c>
      <c r="AX45" s="16" t="str">
        <f ca="1">IF(data!$BY45=AX$1,data!$BW45,"")</f>
        <v/>
      </c>
      <c r="AY45" s="16" t="str">
        <f ca="1">IF(OR(data!$BX45=AX$1,data!$BY45=AX$1),data!$BW45,"")</f>
        <v/>
      </c>
      <c r="AZ45" s="17" t="str">
        <f ca="1">IF(data!$BX45=BA$1,data!$BW45,"")</f>
        <v/>
      </c>
      <c r="BA45" s="17" t="str">
        <f ca="1">IF(data!$BY45=BA$1,data!$BW45,"")</f>
        <v/>
      </c>
      <c r="BB45" s="17" t="str">
        <f ca="1">IF(OR(data!$BX45=BA$1,data!$BY45=BA$1),data!$BW45,"")</f>
        <v/>
      </c>
      <c r="BC45" s="16" t="str">
        <f ca="1">IF(data!$BX45=BD$1,data!$BW45,"")</f>
        <v/>
      </c>
      <c r="BD45" s="16" t="str">
        <f ca="1">IF(data!$BY45=BD$1,data!$BW45,"")</f>
        <v/>
      </c>
      <c r="BE45" s="16" t="str">
        <f ca="1">IF(OR(data!$BX45=BD$1,data!$BY45=BD$1),data!$BW45,"")</f>
        <v/>
      </c>
      <c r="BF45" s="17" t="str">
        <f ca="1">IF(data!$BX45=BG$1,data!$BW45,"")</f>
        <v/>
      </c>
      <c r="BG45" s="17" t="str">
        <f ca="1">IF(data!$BY45=BG$1,data!$BW45,"")</f>
        <v/>
      </c>
      <c r="BH45" s="17" t="str">
        <f ca="1">IF(OR(data!$BX45=BG$1,data!$BY45=BG$1),data!$BW45,"")</f>
        <v/>
      </c>
      <c r="BI45" s="16" t="str">
        <f ca="1">IF(data!$BX45=BJ$1,data!$BW45,"")</f>
        <v/>
      </c>
      <c r="BJ45" s="16" t="str">
        <f ca="1">IF(data!$BY45=BJ$1,data!$BW45,"")</f>
        <v/>
      </c>
      <c r="BK45" s="16" t="str">
        <f ca="1">IF(OR(data!$BX45=BJ$1,data!$BY45=BJ$1),data!$BW45,"")</f>
        <v/>
      </c>
      <c r="BL45" s="17" t="str">
        <f ca="1">IF(data!$BX45=BM$1,data!$BW45,"")</f>
        <v/>
      </c>
      <c r="BM45" s="17" t="str">
        <f ca="1">IF(data!$BY45=BM$1,data!$BW45,"")</f>
        <v/>
      </c>
      <c r="BN45" s="17" t="str">
        <f ca="1">IF(OR(data!$BX45=BM$1,data!$BY45=BM$1),data!$BW45,"")</f>
        <v/>
      </c>
      <c r="BO45" s="16" t="str">
        <f ca="1">IF(data!$BX45=BP$1,data!$BW45,"")</f>
        <v/>
      </c>
      <c r="BP45" s="16" t="str">
        <f ca="1">IF(data!$BY45=BP$1,data!$BW45,"")</f>
        <v/>
      </c>
      <c r="BQ45" s="16" t="str">
        <f ca="1">IF(OR(data!$BX45=BP$1,data!$BY45=BP$1),data!$BW45,"")</f>
        <v/>
      </c>
      <c r="BR45" s="17" t="str">
        <f ca="1">IF(data!$BX45=BS$1,data!$BW45,"")</f>
        <v/>
      </c>
      <c r="BS45" s="17" t="str">
        <f ca="1">IF(data!$BY45=BS$1,data!$BW45,"")</f>
        <v/>
      </c>
      <c r="BT45" s="17" t="str">
        <f ca="1">IF(OR(data!$BX45=BS$1,data!$BY45=BS$1),data!$BW45,"")</f>
        <v/>
      </c>
    </row>
    <row r="46" spans="1:72" s="11" customFormat="1" x14ac:dyDescent="0.25">
      <c r="A46" s="16" t="str">
        <f ca="1">IF(data!$BX46=B$1,data!$BW46,"")</f>
        <v/>
      </c>
      <c r="B46" s="16" t="str">
        <f ca="1">IF(data!$BY46=B$1,data!$BW46,"")</f>
        <v/>
      </c>
      <c r="C46" s="16" t="str">
        <f ca="1">IF(OR(data!$BX46=B$1,data!$BY46=B$1),data!$BW46,"")</f>
        <v/>
      </c>
      <c r="D46" s="17" t="str">
        <f ca="1">IF(data!$BX46=E$1,data!$BW46,"")</f>
        <v/>
      </c>
      <c r="E46" s="17" t="str">
        <f ca="1">IF(data!$BY46=E$1,data!$BW46,"")</f>
        <v/>
      </c>
      <c r="F46" s="17" t="str">
        <f ca="1">IF(OR(data!$BX46=E$1,data!$BY46=E$1),data!$BW46,"")</f>
        <v/>
      </c>
      <c r="G46" s="16">
        <f ca="1">IF(data!$BX46=H$1,data!$BW46,"")</f>
        <v>43334</v>
      </c>
      <c r="H46" s="16" t="str">
        <f ca="1">IF(data!$BY46=H$1,data!$BW46,"")</f>
        <v/>
      </c>
      <c r="I46" s="16">
        <f ca="1">IF(OR(data!$BX46=H$1,data!$BY46=H$1),data!$BW46,"")</f>
        <v>43334</v>
      </c>
      <c r="J46" s="17" t="str">
        <f ca="1">IF(data!$BX46=K$1,data!$BW46,"")</f>
        <v/>
      </c>
      <c r="K46" s="17" t="str">
        <f ca="1">IF(data!$BY46=K$1,data!$BW46,"")</f>
        <v/>
      </c>
      <c r="L46" s="17" t="str">
        <f ca="1">IF(OR(data!$BX46=K$1,data!$BY46=K$1),data!$BW46,"")</f>
        <v/>
      </c>
      <c r="M46" s="16" t="str">
        <f ca="1">IF(data!$BX46=N$1,data!$BW46,"")</f>
        <v/>
      </c>
      <c r="N46" s="16" t="str">
        <f ca="1">IF(data!$BY46=N$1,data!$BW46,"")</f>
        <v/>
      </c>
      <c r="O46" s="16" t="str">
        <f ca="1">IF(OR(data!$BX46=N$1,data!$BY46=N$1),data!$BW46,"")</f>
        <v/>
      </c>
      <c r="P46" s="17" t="str">
        <f ca="1">IF(data!$BX46=Q$1,data!$BW46,"")</f>
        <v/>
      </c>
      <c r="Q46" s="17" t="str">
        <f ca="1">IF(data!$BY46=Q$1,data!$BW46,"")</f>
        <v/>
      </c>
      <c r="R46" s="17" t="str">
        <f ca="1">IF(OR(data!$BX46=Q$1,data!$BY46=Q$1),data!$BW46,"")</f>
        <v/>
      </c>
      <c r="S46" s="16" t="str">
        <f ca="1">IF(data!$BX46=T$1,data!$BW46,"")</f>
        <v/>
      </c>
      <c r="T46" s="16" t="str">
        <f ca="1">IF(data!$BY46=T$1,data!$BW46,"")</f>
        <v/>
      </c>
      <c r="U46" s="16" t="str">
        <f ca="1">IF(OR(data!$BX46=T$1,data!$BY46=T$1),data!$BW46,"")</f>
        <v/>
      </c>
      <c r="V46" s="17" t="str">
        <f ca="1">IF(data!$BX46=W$1,data!$BW46,"")</f>
        <v/>
      </c>
      <c r="W46" s="17" t="str">
        <f ca="1">IF(data!$BY46=W$1,data!$BW46,"")</f>
        <v/>
      </c>
      <c r="X46" s="17" t="str">
        <f ca="1">IF(OR(data!$BX46=W$1,data!$BY46=W$1),data!$BW46,"")</f>
        <v/>
      </c>
      <c r="Y46" s="16" t="str">
        <f ca="1">IF(data!$BX46=Z$1,data!$BW46,"")</f>
        <v/>
      </c>
      <c r="Z46" s="16" t="str">
        <f ca="1">IF(data!$BY46=Z$1,data!$BW46,"")</f>
        <v/>
      </c>
      <c r="AA46" s="16" t="str">
        <f ca="1">IF(OR(data!$BX46=Z$1,data!$BY46=Z$1),data!$BW46,"")</f>
        <v/>
      </c>
      <c r="AB46" s="17" t="str">
        <f ca="1">IF(data!$BX46=AC$1,data!$BW46,"")</f>
        <v/>
      </c>
      <c r="AC46" s="17" t="str">
        <f ca="1">IF(data!$BY46=AC$1,data!$BW46,"")</f>
        <v/>
      </c>
      <c r="AD46" s="17" t="str">
        <f ca="1">IF(OR(data!$BX46=AC$1,data!$BY46=AC$1),data!$BW46,"")</f>
        <v/>
      </c>
      <c r="AE46" s="16" t="str">
        <f ca="1">IF(data!$BX46=AF$1,data!$BW46,"")</f>
        <v/>
      </c>
      <c r="AF46" s="16" t="str">
        <f ca="1">IF(data!$BY46=AF$1,data!$BW46,"")</f>
        <v/>
      </c>
      <c r="AG46" s="16" t="str">
        <f ca="1">IF(OR(data!$BX46=AF$1,data!$BY46=AF$1),data!$BW46,"")</f>
        <v/>
      </c>
      <c r="AH46" s="17" t="str">
        <f ca="1">IF(data!$BX46=AI$1,data!$BW46,"")</f>
        <v/>
      </c>
      <c r="AI46" s="17" t="str">
        <f ca="1">IF(data!$BY46=AI$1,data!$BW46,"")</f>
        <v/>
      </c>
      <c r="AJ46" s="17" t="str">
        <f ca="1">IF(OR(data!$BX46=AI$1,data!$BY46=AI$1),data!$BW46,"")</f>
        <v/>
      </c>
      <c r="AK46" s="16" t="str">
        <f ca="1">IF(data!$BX46=AL$1,data!$BW46,"")</f>
        <v/>
      </c>
      <c r="AL46" s="16" t="str">
        <f ca="1">IF(data!$BY46=AL$1,data!$BW46,"")</f>
        <v/>
      </c>
      <c r="AM46" s="16" t="str">
        <f ca="1">IF(OR(data!$BX46=AL$1,data!$BY46=AL$1),data!$BW46,"")</f>
        <v/>
      </c>
      <c r="AN46" s="17" t="str">
        <f ca="1">IF(data!$BX46=AO$1,data!$BW46,"")</f>
        <v/>
      </c>
      <c r="AO46" s="17" t="str">
        <f ca="1">IF(data!$BY46=AO$1,data!$BW46,"")</f>
        <v/>
      </c>
      <c r="AP46" s="17" t="str">
        <f ca="1">IF(OR(data!$BX46=AO$1,data!$BY46=AO$1),data!$BW46,"")</f>
        <v/>
      </c>
      <c r="AQ46" s="16" t="str">
        <f ca="1">IF(data!$BX46=AR$1,data!$BW46,"")</f>
        <v/>
      </c>
      <c r="AR46" s="16" t="str">
        <f ca="1">IF(data!$BY46=AR$1,data!$BW46,"")</f>
        <v/>
      </c>
      <c r="AS46" s="16" t="str">
        <f ca="1">IF(OR(data!$BX46=AR$1,data!$BY46=AR$1),data!$BW46,"")</f>
        <v/>
      </c>
      <c r="AT46" s="17" t="str">
        <f ca="1">IF(data!$BX46=AU$1,data!$BW46,"")</f>
        <v/>
      </c>
      <c r="AU46" s="17" t="str">
        <f ca="1">IF(data!$BY46=AU$1,data!$BW46,"")</f>
        <v/>
      </c>
      <c r="AV46" s="17" t="str">
        <f ca="1">IF(OR(data!$BX46=AU$1,data!$BY46=AU$1),data!$BW46,"")</f>
        <v/>
      </c>
      <c r="AW46" s="16" t="str">
        <f ca="1">IF(data!$BX46=AX$1,data!$BW46,"")</f>
        <v/>
      </c>
      <c r="AX46" s="16">
        <f ca="1">IF(data!$BY46=AX$1,data!$BW46,"")</f>
        <v>43334</v>
      </c>
      <c r="AY46" s="16">
        <f ca="1">IF(OR(data!$BX46=AX$1,data!$BY46=AX$1),data!$BW46,"")</f>
        <v>43334</v>
      </c>
      <c r="AZ46" s="17" t="str">
        <f ca="1">IF(data!$BX46=BA$1,data!$BW46,"")</f>
        <v/>
      </c>
      <c r="BA46" s="17" t="str">
        <f ca="1">IF(data!$BY46=BA$1,data!$BW46,"")</f>
        <v/>
      </c>
      <c r="BB46" s="17" t="str">
        <f ca="1">IF(OR(data!$BX46=BA$1,data!$BY46=BA$1),data!$BW46,"")</f>
        <v/>
      </c>
      <c r="BC46" s="16" t="str">
        <f ca="1">IF(data!$BX46=BD$1,data!$BW46,"")</f>
        <v/>
      </c>
      <c r="BD46" s="16" t="str">
        <f ca="1">IF(data!$BY46=BD$1,data!$BW46,"")</f>
        <v/>
      </c>
      <c r="BE46" s="16" t="str">
        <f ca="1">IF(OR(data!$BX46=BD$1,data!$BY46=BD$1),data!$BW46,"")</f>
        <v/>
      </c>
      <c r="BF46" s="17" t="str">
        <f ca="1">IF(data!$BX46=BG$1,data!$BW46,"")</f>
        <v/>
      </c>
      <c r="BG46" s="17" t="str">
        <f ca="1">IF(data!$BY46=BG$1,data!$BW46,"")</f>
        <v/>
      </c>
      <c r="BH46" s="17" t="str">
        <f ca="1">IF(OR(data!$BX46=BG$1,data!$BY46=BG$1),data!$BW46,"")</f>
        <v/>
      </c>
      <c r="BI46" s="16" t="str">
        <f ca="1">IF(data!$BX46=BJ$1,data!$BW46,"")</f>
        <v/>
      </c>
      <c r="BJ46" s="16" t="str">
        <f ca="1">IF(data!$BY46=BJ$1,data!$BW46,"")</f>
        <v/>
      </c>
      <c r="BK46" s="16" t="str">
        <f ca="1">IF(OR(data!$BX46=BJ$1,data!$BY46=BJ$1),data!$BW46,"")</f>
        <v/>
      </c>
      <c r="BL46" s="17" t="str">
        <f ca="1">IF(data!$BX46=BM$1,data!$BW46,"")</f>
        <v/>
      </c>
      <c r="BM46" s="17" t="str">
        <f ca="1">IF(data!$BY46=BM$1,data!$BW46,"")</f>
        <v/>
      </c>
      <c r="BN46" s="17" t="str">
        <f ca="1">IF(OR(data!$BX46=BM$1,data!$BY46=BM$1),data!$BW46,"")</f>
        <v/>
      </c>
      <c r="BO46" s="16" t="str">
        <f ca="1">IF(data!$BX46=BP$1,data!$BW46,"")</f>
        <v/>
      </c>
      <c r="BP46" s="16" t="str">
        <f ca="1">IF(data!$BY46=BP$1,data!$BW46,"")</f>
        <v/>
      </c>
      <c r="BQ46" s="16" t="str">
        <f ca="1">IF(OR(data!$BX46=BP$1,data!$BY46=BP$1),data!$BW46,"")</f>
        <v/>
      </c>
      <c r="BR46" s="17" t="str">
        <f ca="1">IF(data!$BX46=BS$1,data!$BW46,"")</f>
        <v/>
      </c>
      <c r="BS46" s="17" t="str">
        <f ca="1">IF(data!$BY46=BS$1,data!$BW46,"")</f>
        <v/>
      </c>
      <c r="BT46" s="17" t="str">
        <f ca="1">IF(OR(data!$BX46=BS$1,data!$BY46=BS$1),data!$BW46,"")</f>
        <v/>
      </c>
    </row>
    <row r="47" spans="1:72" s="11" customFormat="1" x14ac:dyDescent="0.25">
      <c r="A47" s="16" t="str">
        <f ca="1">IF(data!$BX47=B$1,data!$BW47,"")</f>
        <v/>
      </c>
      <c r="B47" s="16" t="str">
        <f ca="1">IF(data!$BY47=B$1,data!$BW47,"")</f>
        <v/>
      </c>
      <c r="C47" s="16" t="str">
        <f ca="1">IF(OR(data!$BX47=B$1,data!$BY47=B$1),data!$BW47,"")</f>
        <v/>
      </c>
      <c r="D47" s="17" t="str">
        <f ca="1">IF(data!$BX47=E$1,data!$BW47,"")</f>
        <v/>
      </c>
      <c r="E47" s="17">
        <f ca="1">IF(data!$BY47=E$1,data!$BW47,"")</f>
        <v>43334</v>
      </c>
      <c r="F47" s="17">
        <f ca="1">IF(OR(data!$BX47=E$1,data!$BY47=E$1),data!$BW47,"")</f>
        <v>43334</v>
      </c>
      <c r="G47" s="16" t="str">
        <f ca="1">IF(data!$BX47=H$1,data!$BW47,"")</f>
        <v/>
      </c>
      <c r="H47" s="16" t="str">
        <f ca="1">IF(data!$BY47=H$1,data!$BW47,"")</f>
        <v/>
      </c>
      <c r="I47" s="16" t="str">
        <f ca="1">IF(OR(data!$BX47=H$1,data!$BY47=H$1),data!$BW47,"")</f>
        <v/>
      </c>
      <c r="J47" s="17">
        <f ca="1">IF(data!$BX47=K$1,data!$BW47,"")</f>
        <v>43334</v>
      </c>
      <c r="K47" s="17" t="str">
        <f ca="1">IF(data!$BY47=K$1,data!$BW47,"")</f>
        <v/>
      </c>
      <c r="L47" s="17">
        <f ca="1">IF(OR(data!$BX47=K$1,data!$BY47=K$1),data!$BW47,"")</f>
        <v>43334</v>
      </c>
      <c r="M47" s="16" t="str">
        <f ca="1">IF(data!$BX47=N$1,data!$BW47,"")</f>
        <v/>
      </c>
      <c r="N47" s="16" t="str">
        <f ca="1">IF(data!$BY47=N$1,data!$BW47,"")</f>
        <v/>
      </c>
      <c r="O47" s="16" t="str">
        <f ca="1">IF(OR(data!$BX47=N$1,data!$BY47=N$1),data!$BW47,"")</f>
        <v/>
      </c>
      <c r="P47" s="17" t="str">
        <f ca="1">IF(data!$BX47=Q$1,data!$BW47,"")</f>
        <v/>
      </c>
      <c r="Q47" s="17" t="str">
        <f ca="1">IF(data!$BY47=Q$1,data!$BW47,"")</f>
        <v/>
      </c>
      <c r="R47" s="17" t="str">
        <f ca="1">IF(OR(data!$BX47=Q$1,data!$BY47=Q$1),data!$BW47,"")</f>
        <v/>
      </c>
      <c r="S47" s="16" t="str">
        <f ca="1">IF(data!$BX47=T$1,data!$BW47,"")</f>
        <v/>
      </c>
      <c r="T47" s="16" t="str">
        <f ca="1">IF(data!$BY47=T$1,data!$BW47,"")</f>
        <v/>
      </c>
      <c r="U47" s="16" t="str">
        <f ca="1">IF(OR(data!$BX47=T$1,data!$BY47=T$1),data!$BW47,"")</f>
        <v/>
      </c>
      <c r="V47" s="17" t="str">
        <f ca="1">IF(data!$BX47=W$1,data!$BW47,"")</f>
        <v/>
      </c>
      <c r="W47" s="17" t="str">
        <f ca="1">IF(data!$BY47=W$1,data!$BW47,"")</f>
        <v/>
      </c>
      <c r="X47" s="17" t="str">
        <f ca="1">IF(OR(data!$BX47=W$1,data!$BY47=W$1),data!$BW47,"")</f>
        <v/>
      </c>
      <c r="Y47" s="16" t="str">
        <f ca="1">IF(data!$BX47=Z$1,data!$BW47,"")</f>
        <v/>
      </c>
      <c r="Z47" s="16" t="str">
        <f ca="1">IF(data!$BY47=Z$1,data!$BW47,"")</f>
        <v/>
      </c>
      <c r="AA47" s="16" t="str">
        <f ca="1">IF(OR(data!$BX47=Z$1,data!$BY47=Z$1),data!$BW47,"")</f>
        <v/>
      </c>
      <c r="AB47" s="17" t="str">
        <f ca="1">IF(data!$BX47=AC$1,data!$BW47,"")</f>
        <v/>
      </c>
      <c r="AC47" s="17" t="str">
        <f ca="1">IF(data!$BY47=AC$1,data!$BW47,"")</f>
        <v/>
      </c>
      <c r="AD47" s="17" t="str">
        <f ca="1">IF(OR(data!$BX47=AC$1,data!$BY47=AC$1),data!$BW47,"")</f>
        <v/>
      </c>
      <c r="AE47" s="16" t="str">
        <f ca="1">IF(data!$BX47=AF$1,data!$BW47,"")</f>
        <v/>
      </c>
      <c r="AF47" s="16" t="str">
        <f ca="1">IF(data!$BY47=AF$1,data!$BW47,"")</f>
        <v/>
      </c>
      <c r="AG47" s="16" t="str">
        <f ca="1">IF(OR(data!$BX47=AF$1,data!$BY47=AF$1),data!$BW47,"")</f>
        <v/>
      </c>
      <c r="AH47" s="17" t="str">
        <f ca="1">IF(data!$BX47=AI$1,data!$BW47,"")</f>
        <v/>
      </c>
      <c r="AI47" s="17" t="str">
        <f ca="1">IF(data!$BY47=AI$1,data!$BW47,"")</f>
        <v/>
      </c>
      <c r="AJ47" s="17" t="str">
        <f ca="1">IF(OR(data!$BX47=AI$1,data!$BY47=AI$1),data!$BW47,"")</f>
        <v/>
      </c>
      <c r="AK47" s="16" t="str">
        <f ca="1">IF(data!$BX47=AL$1,data!$BW47,"")</f>
        <v/>
      </c>
      <c r="AL47" s="16" t="str">
        <f ca="1">IF(data!$BY47=AL$1,data!$BW47,"")</f>
        <v/>
      </c>
      <c r="AM47" s="16" t="str">
        <f ca="1">IF(OR(data!$BX47=AL$1,data!$BY47=AL$1),data!$BW47,"")</f>
        <v/>
      </c>
      <c r="AN47" s="17" t="str">
        <f ca="1">IF(data!$BX47=AO$1,data!$BW47,"")</f>
        <v/>
      </c>
      <c r="AO47" s="17" t="str">
        <f ca="1">IF(data!$BY47=AO$1,data!$BW47,"")</f>
        <v/>
      </c>
      <c r="AP47" s="17" t="str">
        <f ca="1">IF(OR(data!$BX47=AO$1,data!$BY47=AO$1),data!$BW47,"")</f>
        <v/>
      </c>
      <c r="AQ47" s="16" t="str">
        <f ca="1">IF(data!$BX47=AR$1,data!$BW47,"")</f>
        <v/>
      </c>
      <c r="AR47" s="16" t="str">
        <f ca="1">IF(data!$BY47=AR$1,data!$BW47,"")</f>
        <v/>
      </c>
      <c r="AS47" s="16" t="str">
        <f ca="1">IF(OR(data!$BX47=AR$1,data!$BY47=AR$1),data!$BW47,"")</f>
        <v/>
      </c>
      <c r="AT47" s="17" t="str">
        <f ca="1">IF(data!$BX47=AU$1,data!$BW47,"")</f>
        <v/>
      </c>
      <c r="AU47" s="17" t="str">
        <f ca="1">IF(data!$BY47=AU$1,data!$BW47,"")</f>
        <v/>
      </c>
      <c r="AV47" s="17" t="str">
        <f ca="1">IF(OR(data!$BX47=AU$1,data!$BY47=AU$1),data!$BW47,"")</f>
        <v/>
      </c>
      <c r="AW47" s="16" t="str">
        <f ca="1">IF(data!$BX47=AX$1,data!$BW47,"")</f>
        <v/>
      </c>
      <c r="AX47" s="16" t="str">
        <f ca="1">IF(data!$BY47=AX$1,data!$BW47,"")</f>
        <v/>
      </c>
      <c r="AY47" s="16" t="str">
        <f ca="1">IF(OR(data!$BX47=AX$1,data!$BY47=AX$1),data!$BW47,"")</f>
        <v/>
      </c>
      <c r="AZ47" s="17" t="str">
        <f ca="1">IF(data!$BX47=BA$1,data!$BW47,"")</f>
        <v/>
      </c>
      <c r="BA47" s="17" t="str">
        <f ca="1">IF(data!$BY47=BA$1,data!$BW47,"")</f>
        <v/>
      </c>
      <c r="BB47" s="17" t="str">
        <f ca="1">IF(OR(data!$BX47=BA$1,data!$BY47=BA$1),data!$BW47,"")</f>
        <v/>
      </c>
      <c r="BC47" s="16" t="str">
        <f ca="1">IF(data!$BX47=BD$1,data!$BW47,"")</f>
        <v/>
      </c>
      <c r="BD47" s="16" t="str">
        <f ca="1">IF(data!$BY47=BD$1,data!$BW47,"")</f>
        <v/>
      </c>
      <c r="BE47" s="16" t="str">
        <f ca="1">IF(OR(data!$BX47=BD$1,data!$BY47=BD$1),data!$BW47,"")</f>
        <v/>
      </c>
      <c r="BF47" s="17" t="str">
        <f ca="1">IF(data!$BX47=BG$1,data!$BW47,"")</f>
        <v/>
      </c>
      <c r="BG47" s="17" t="str">
        <f ca="1">IF(data!$BY47=BG$1,data!$BW47,"")</f>
        <v/>
      </c>
      <c r="BH47" s="17" t="str">
        <f ca="1">IF(OR(data!$BX47=BG$1,data!$BY47=BG$1),data!$BW47,"")</f>
        <v/>
      </c>
      <c r="BI47" s="16" t="str">
        <f ca="1">IF(data!$BX47=BJ$1,data!$BW47,"")</f>
        <v/>
      </c>
      <c r="BJ47" s="16" t="str">
        <f ca="1">IF(data!$BY47=BJ$1,data!$BW47,"")</f>
        <v/>
      </c>
      <c r="BK47" s="16" t="str">
        <f ca="1">IF(OR(data!$BX47=BJ$1,data!$BY47=BJ$1),data!$BW47,"")</f>
        <v/>
      </c>
      <c r="BL47" s="17" t="str">
        <f ca="1">IF(data!$BX47=BM$1,data!$BW47,"")</f>
        <v/>
      </c>
      <c r="BM47" s="17" t="str">
        <f ca="1">IF(data!$BY47=BM$1,data!$BW47,"")</f>
        <v/>
      </c>
      <c r="BN47" s="17" t="str">
        <f ca="1">IF(OR(data!$BX47=BM$1,data!$BY47=BM$1),data!$BW47,"")</f>
        <v/>
      </c>
      <c r="BO47" s="16" t="str">
        <f ca="1">IF(data!$BX47=BP$1,data!$BW47,"")</f>
        <v/>
      </c>
      <c r="BP47" s="16" t="str">
        <f ca="1">IF(data!$BY47=BP$1,data!$BW47,"")</f>
        <v/>
      </c>
      <c r="BQ47" s="16" t="str">
        <f ca="1">IF(OR(data!$BX47=BP$1,data!$BY47=BP$1),data!$BW47,"")</f>
        <v/>
      </c>
      <c r="BR47" s="17" t="str">
        <f ca="1">IF(data!$BX47=BS$1,data!$BW47,"")</f>
        <v/>
      </c>
      <c r="BS47" s="17" t="str">
        <f ca="1">IF(data!$BY47=BS$1,data!$BW47,"")</f>
        <v/>
      </c>
      <c r="BT47" s="17" t="str">
        <f ca="1">IF(OR(data!$BX47=BS$1,data!$BY47=BS$1),data!$BW47,"")</f>
        <v/>
      </c>
    </row>
    <row r="48" spans="1:72" s="11" customFormat="1" x14ac:dyDescent="0.25">
      <c r="A48" s="16" t="str">
        <f ca="1">IF(data!$BX48=B$1,data!$BW48,"")</f>
        <v/>
      </c>
      <c r="B48" s="16" t="str">
        <f ca="1">IF(data!$BY48=B$1,data!$BW48,"")</f>
        <v/>
      </c>
      <c r="C48" s="16" t="str">
        <f ca="1">IF(OR(data!$BX48=B$1,data!$BY48=B$1),data!$BW48,"")</f>
        <v/>
      </c>
      <c r="D48" s="17" t="str">
        <f ca="1">IF(data!$BX48=E$1,data!$BW48,"")</f>
        <v/>
      </c>
      <c r="E48" s="17" t="str">
        <f ca="1">IF(data!$BY48=E$1,data!$BW48,"")</f>
        <v/>
      </c>
      <c r="F48" s="17" t="str">
        <f ca="1">IF(OR(data!$BX48=E$1,data!$BY48=E$1),data!$BW48,"")</f>
        <v/>
      </c>
      <c r="G48" s="16" t="str">
        <f ca="1">IF(data!$BX48=H$1,data!$BW48,"")</f>
        <v/>
      </c>
      <c r="H48" s="16" t="str">
        <f ca="1">IF(data!$BY48=H$1,data!$BW48,"")</f>
        <v/>
      </c>
      <c r="I48" s="16" t="str">
        <f ca="1">IF(OR(data!$BX48=H$1,data!$BY48=H$1),data!$BW48,"")</f>
        <v/>
      </c>
      <c r="J48" s="17" t="str">
        <f ca="1">IF(data!$BX48=K$1,data!$BW48,"")</f>
        <v/>
      </c>
      <c r="K48" s="17" t="str">
        <f ca="1">IF(data!$BY48=K$1,data!$BW48,"")</f>
        <v/>
      </c>
      <c r="L48" s="17" t="str">
        <f ca="1">IF(OR(data!$BX48=K$1,data!$BY48=K$1),data!$BW48,"")</f>
        <v/>
      </c>
      <c r="M48" s="16" t="str">
        <f ca="1">IF(data!$BX48=N$1,data!$BW48,"")</f>
        <v/>
      </c>
      <c r="N48" s="16" t="str">
        <f ca="1">IF(data!$BY48=N$1,data!$BW48,"")</f>
        <v/>
      </c>
      <c r="O48" s="16" t="str">
        <f ca="1">IF(OR(data!$BX48=N$1,data!$BY48=N$1),data!$BW48,"")</f>
        <v/>
      </c>
      <c r="P48" s="17" t="str">
        <f ca="1">IF(data!$BX48=Q$1,data!$BW48,"")</f>
        <v/>
      </c>
      <c r="Q48" s="17" t="str">
        <f ca="1">IF(data!$BY48=Q$1,data!$BW48,"")</f>
        <v/>
      </c>
      <c r="R48" s="17" t="str">
        <f ca="1">IF(OR(data!$BX48=Q$1,data!$BY48=Q$1),data!$BW48,"")</f>
        <v/>
      </c>
      <c r="S48" s="16" t="str">
        <f ca="1">IF(data!$BX48=T$1,data!$BW48,"")</f>
        <v/>
      </c>
      <c r="T48" s="16" t="str">
        <f ca="1">IF(data!$BY48=T$1,data!$BW48,"")</f>
        <v/>
      </c>
      <c r="U48" s="16" t="str">
        <f ca="1">IF(OR(data!$BX48=T$1,data!$BY48=T$1),data!$BW48,"")</f>
        <v/>
      </c>
      <c r="V48" s="17" t="str">
        <f ca="1">IF(data!$BX48=W$1,data!$BW48,"")</f>
        <v/>
      </c>
      <c r="W48" s="17" t="str">
        <f ca="1">IF(data!$BY48=W$1,data!$BW48,"")</f>
        <v/>
      </c>
      <c r="X48" s="17" t="str">
        <f ca="1">IF(OR(data!$BX48=W$1,data!$BY48=W$1),data!$BW48,"")</f>
        <v/>
      </c>
      <c r="Y48" s="16" t="str">
        <f ca="1">IF(data!$BX48=Z$1,data!$BW48,"")</f>
        <v/>
      </c>
      <c r="Z48" s="16" t="str">
        <f ca="1">IF(data!$BY48=Z$1,data!$BW48,"")</f>
        <v/>
      </c>
      <c r="AA48" s="16" t="str">
        <f ca="1">IF(OR(data!$BX48=Z$1,data!$BY48=Z$1),data!$BW48,"")</f>
        <v/>
      </c>
      <c r="AB48" s="17" t="str">
        <f ca="1">IF(data!$BX48=AC$1,data!$BW48,"")</f>
        <v/>
      </c>
      <c r="AC48" s="17" t="str">
        <f ca="1">IF(data!$BY48=AC$1,data!$BW48,"")</f>
        <v/>
      </c>
      <c r="AD48" s="17" t="str">
        <f ca="1">IF(OR(data!$BX48=AC$1,data!$BY48=AC$1),data!$BW48,"")</f>
        <v/>
      </c>
      <c r="AE48" s="16" t="str">
        <f ca="1">IF(data!$BX48=AF$1,data!$BW48,"")</f>
        <v/>
      </c>
      <c r="AF48" s="16" t="str">
        <f ca="1">IF(data!$BY48=AF$1,data!$BW48,"")</f>
        <v/>
      </c>
      <c r="AG48" s="16" t="str">
        <f ca="1">IF(OR(data!$BX48=AF$1,data!$BY48=AF$1),data!$BW48,"")</f>
        <v/>
      </c>
      <c r="AH48" s="17" t="str">
        <f ca="1">IF(data!$BX48=AI$1,data!$BW48,"")</f>
        <v/>
      </c>
      <c r="AI48" s="17" t="str">
        <f ca="1">IF(data!$BY48=AI$1,data!$BW48,"")</f>
        <v/>
      </c>
      <c r="AJ48" s="17" t="str">
        <f ca="1">IF(OR(data!$BX48=AI$1,data!$BY48=AI$1),data!$BW48,"")</f>
        <v/>
      </c>
      <c r="AK48" s="16">
        <f ca="1">IF(data!$BX48=AL$1,data!$BW48,"")</f>
        <v>43334</v>
      </c>
      <c r="AL48" s="16" t="str">
        <f ca="1">IF(data!$BY48=AL$1,data!$BW48,"")</f>
        <v/>
      </c>
      <c r="AM48" s="16">
        <f ca="1">IF(OR(data!$BX48=AL$1,data!$BY48=AL$1),data!$BW48,"")</f>
        <v>43334</v>
      </c>
      <c r="AN48" s="17" t="str">
        <f ca="1">IF(data!$BX48=AO$1,data!$BW48,"")</f>
        <v/>
      </c>
      <c r="AO48" s="17" t="str">
        <f ca="1">IF(data!$BY48=AO$1,data!$BW48,"")</f>
        <v/>
      </c>
      <c r="AP48" s="17" t="str">
        <f ca="1">IF(OR(data!$BX48=AO$1,data!$BY48=AO$1),data!$BW48,"")</f>
        <v/>
      </c>
      <c r="AQ48" s="16" t="str">
        <f ca="1">IF(data!$BX48=AR$1,data!$BW48,"")</f>
        <v/>
      </c>
      <c r="AR48" s="16">
        <f ca="1">IF(data!$BY48=AR$1,data!$BW48,"")</f>
        <v>43334</v>
      </c>
      <c r="AS48" s="16">
        <f ca="1">IF(OR(data!$BX48=AR$1,data!$BY48=AR$1),data!$BW48,"")</f>
        <v>43334</v>
      </c>
      <c r="AT48" s="17" t="str">
        <f ca="1">IF(data!$BX48=AU$1,data!$BW48,"")</f>
        <v/>
      </c>
      <c r="AU48" s="17" t="str">
        <f ca="1">IF(data!$BY48=AU$1,data!$BW48,"")</f>
        <v/>
      </c>
      <c r="AV48" s="17" t="str">
        <f ca="1">IF(OR(data!$BX48=AU$1,data!$BY48=AU$1),data!$BW48,"")</f>
        <v/>
      </c>
      <c r="AW48" s="16" t="str">
        <f ca="1">IF(data!$BX48=AX$1,data!$BW48,"")</f>
        <v/>
      </c>
      <c r="AX48" s="16" t="str">
        <f ca="1">IF(data!$BY48=AX$1,data!$BW48,"")</f>
        <v/>
      </c>
      <c r="AY48" s="16" t="str">
        <f ca="1">IF(OR(data!$BX48=AX$1,data!$BY48=AX$1),data!$BW48,"")</f>
        <v/>
      </c>
      <c r="AZ48" s="17" t="str">
        <f ca="1">IF(data!$BX48=BA$1,data!$BW48,"")</f>
        <v/>
      </c>
      <c r="BA48" s="17" t="str">
        <f ca="1">IF(data!$BY48=BA$1,data!$BW48,"")</f>
        <v/>
      </c>
      <c r="BB48" s="17" t="str">
        <f ca="1">IF(OR(data!$BX48=BA$1,data!$BY48=BA$1),data!$BW48,"")</f>
        <v/>
      </c>
      <c r="BC48" s="16" t="str">
        <f ca="1">IF(data!$BX48=BD$1,data!$BW48,"")</f>
        <v/>
      </c>
      <c r="BD48" s="16" t="str">
        <f ca="1">IF(data!$BY48=BD$1,data!$BW48,"")</f>
        <v/>
      </c>
      <c r="BE48" s="16" t="str">
        <f ca="1">IF(OR(data!$BX48=BD$1,data!$BY48=BD$1),data!$BW48,"")</f>
        <v/>
      </c>
      <c r="BF48" s="17" t="str">
        <f ca="1">IF(data!$BX48=BG$1,data!$BW48,"")</f>
        <v/>
      </c>
      <c r="BG48" s="17" t="str">
        <f ca="1">IF(data!$BY48=BG$1,data!$BW48,"")</f>
        <v/>
      </c>
      <c r="BH48" s="17" t="str">
        <f ca="1">IF(OR(data!$BX48=BG$1,data!$BY48=BG$1),data!$BW48,"")</f>
        <v/>
      </c>
      <c r="BI48" s="16" t="str">
        <f ca="1">IF(data!$BX48=BJ$1,data!$BW48,"")</f>
        <v/>
      </c>
      <c r="BJ48" s="16" t="str">
        <f ca="1">IF(data!$BY48=BJ$1,data!$BW48,"")</f>
        <v/>
      </c>
      <c r="BK48" s="16" t="str">
        <f ca="1">IF(OR(data!$BX48=BJ$1,data!$BY48=BJ$1),data!$BW48,"")</f>
        <v/>
      </c>
      <c r="BL48" s="17" t="str">
        <f ca="1">IF(data!$BX48=BM$1,data!$BW48,"")</f>
        <v/>
      </c>
      <c r="BM48" s="17" t="str">
        <f ca="1">IF(data!$BY48=BM$1,data!$BW48,"")</f>
        <v/>
      </c>
      <c r="BN48" s="17" t="str">
        <f ca="1">IF(OR(data!$BX48=BM$1,data!$BY48=BM$1),data!$BW48,"")</f>
        <v/>
      </c>
      <c r="BO48" s="16" t="str">
        <f ca="1">IF(data!$BX48=BP$1,data!$BW48,"")</f>
        <v/>
      </c>
      <c r="BP48" s="16" t="str">
        <f ca="1">IF(data!$BY48=BP$1,data!$BW48,"")</f>
        <v/>
      </c>
      <c r="BQ48" s="16" t="str">
        <f ca="1">IF(OR(data!$BX48=BP$1,data!$BY48=BP$1),data!$BW48,"")</f>
        <v/>
      </c>
      <c r="BR48" s="17" t="str">
        <f ca="1">IF(data!$BX48=BS$1,data!$BW48,"")</f>
        <v/>
      </c>
      <c r="BS48" s="17" t="str">
        <f ca="1">IF(data!$BY48=BS$1,data!$BW48,"")</f>
        <v/>
      </c>
      <c r="BT48" s="17" t="str">
        <f ca="1">IF(OR(data!$BX48=BS$1,data!$BY48=BS$1),data!$BW48,"")</f>
        <v/>
      </c>
    </row>
    <row r="49" spans="1:72" s="11" customFormat="1" x14ac:dyDescent="0.25">
      <c r="A49" s="16" t="str">
        <f ca="1">IF(data!$BX49=B$1,data!$BW49,"")</f>
        <v/>
      </c>
      <c r="B49" s="16" t="str">
        <f ca="1">IF(data!$BY49=B$1,data!$BW49,"")</f>
        <v/>
      </c>
      <c r="C49" s="16" t="str">
        <f ca="1">IF(OR(data!$BX49=B$1,data!$BY49=B$1),data!$BW49,"")</f>
        <v/>
      </c>
      <c r="D49" s="17" t="str">
        <f ca="1">IF(data!$BX49=E$1,data!$BW49,"")</f>
        <v/>
      </c>
      <c r="E49" s="17" t="str">
        <f ca="1">IF(data!$BY49=E$1,data!$BW49,"")</f>
        <v/>
      </c>
      <c r="F49" s="17" t="str">
        <f ca="1">IF(OR(data!$BX49=E$1,data!$BY49=E$1),data!$BW49,"")</f>
        <v/>
      </c>
      <c r="G49" s="16" t="str">
        <f ca="1">IF(data!$BX49=H$1,data!$BW49,"")</f>
        <v/>
      </c>
      <c r="H49" s="16" t="str">
        <f ca="1">IF(data!$BY49=H$1,data!$BW49,"")</f>
        <v/>
      </c>
      <c r="I49" s="16" t="str">
        <f ca="1">IF(OR(data!$BX49=H$1,data!$BY49=H$1),data!$BW49,"")</f>
        <v/>
      </c>
      <c r="J49" s="17" t="str">
        <f ca="1">IF(data!$BX49=K$1,data!$BW49,"")</f>
        <v/>
      </c>
      <c r="K49" s="17" t="str">
        <f ca="1">IF(data!$BY49=K$1,data!$BW49,"")</f>
        <v/>
      </c>
      <c r="L49" s="17" t="str">
        <f ca="1">IF(OR(data!$BX49=K$1,data!$BY49=K$1),data!$BW49,"")</f>
        <v/>
      </c>
      <c r="M49" s="16" t="str">
        <f ca="1">IF(data!$BX49=N$1,data!$BW49,"")</f>
        <v/>
      </c>
      <c r="N49" s="16" t="str">
        <f ca="1">IF(data!$BY49=N$1,data!$BW49,"")</f>
        <v/>
      </c>
      <c r="O49" s="16" t="str">
        <f ca="1">IF(OR(data!$BX49=N$1,data!$BY49=N$1),data!$BW49,"")</f>
        <v/>
      </c>
      <c r="P49" s="17" t="str">
        <f ca="1">IF(data!$BX49=Q$1,data!$BW49,"")</f>
        <v/>
      </c>
      <c r="Q49" s="17" t="str">
        <f ca="1">IF(data!$BY49=Q$1,data!$BW49,"")</f>
        <v/>
      </c>
      <c r="R49" s="17" t="str">
        <f ca="1">IF(OR(data!$BX49=Q$1,data!$BY49=Q$1),data!$BW49,"")</f>
        <v/>
      </c>
      <c r="S49" s="16" t="str">
        <f ca="1">IF(data!$BX49=T$1,data!$BW49,"")</f>
        <v/>
      </c>
      <c r="T49" s="16" t="str">
        <f ca="1">IF(data!$BY49=T$1,data!$BW49,"")</f>
        <v/>
      </c>
      <c r="U49" s="16" t="str">
        <f ca="1">IF(OR(data!$BX49=T$1,data!$BY49=T$1),data!$BW49,"")</f>
        <v/>
      </c>
      <c r="V49" s="17" t="str">
        <f ca="1">IF(data!$BX49=W$1,data!$BW49,"")</f>
        <v/>
      </c>
      <c r="W49" s="17" t="str">
        <f ca="1">IF(data!$BY49=W$1,data!$BW49,"")</f>
        <v/>
      </c>
      <c r="X49" s="17" t="str">
        <f ca="1">IF(OR(data!$BX49=W$1,data!$BY49=W$1),data!$BW49,"")</f>
        <v/>
      </c>
      <c r="Y49" s="16" t="str">
        <f ca="1">IF(data!$BX49=Z$1,data!$BW49,"")</f>
        <v/>
      </c>
      <c r="Z49" s="16" t="str">
        <f ca="1">IF(data!$BY49=Z$1,data!$BW49,"")</f>
        <v/>
      </c>
      <c r="AA49" s="16" t="str">
        <f ca="1">IF(OR(data!$BX49=Z$1,data!$BY49=Z$1),data!$BW49,"")</f>
        <v/>
      </c>
      <c r="AB49" s="17" t="str">
        <f ca="1">IF(data!$BX49=AC$1,data!$BW49,"")</f>
        <v/>
      </c>
      <c r="AC49" s="17" t="str">
        <f ca="1">IF(data!$BY49=AC$1,data!$BW49,"")</f>
        <v/>
      </c>
      <c r="AD49" s="17" t="str">
        <f ca="1">IF(OR(data!$BX49=AC$1,data!$BY49=AC$1),data!$BW49,"")</f>
        <v/>
      </c>
      <c r="AE49" s="16" t="str">
        <f ca="1">IF(data!$BX49=AF$1,data!$BW49,"")</f>
        <v/>
      </c>
      <c r="AF49" s="16" t="str">
        <f ca="1">IF(data!$BY49=AF$1,data!$BW49,"")</f>
        <v/>
      </c>
      <c r="AG49" s="16" t="str">
        <f ca="1">IF(OR(data!$BX49=AF$1,data!$BY49=AF$1),data!$BW49,"")</f>
        <v/>
      </c>
      <c r="AH49" s="17" t="str">
        <f ca="1">IF(data!$BX49=AI$1,data!$BW49,"")</f>
        <v/>
      </c>
      <c r="AI49" s="17">
        <f ca="1">IF(data!$BY49=AI$1,data!$BW49,"")</f>
        <v>43334</v>
      </c>
      <c r="AJ49" s="17">
        <f ca="1">IF(OR(data!$BX49=AI$1,data!$BY49=AI$1),data!$BW49,"")</f>
        <v>43334</v>
      </c>
      <c r="AK49" s="16" t="str">
        <f ca="1">IF(data!$BX49=AL$1,data!$BW49,"")</f>
        <v/>
      </c>
      <c r="AL49" s="16" t="str">
        <f ca="1">IF(data!$BY49=AL$1,data!$BW49,"")</f>
        <v/>
      </c>
      <c r="AM49" s="16" t="str">
        <f ca="1">IF(OR(data!$BX49=AL$1,data!$BY49=AL$1),data!$BW49,"")</f>
        <v/>
      </c>
      <c r="AN49" s="17" t="str">
        <f ca="1">IF(data!$BX49=AO$1,data!$BW49,"")</f>
        <v/>
      </c>
      <c r="AO49" s="17" t="str">
        <f ca="1">IF(data!$BY49=AO$1,data!$BW49,"")</f>
        <v/>
      </c>
      <c r="AP49" s="17" t="str">
        <f ca="1">IF(OR(data!$BX49=AO$1,data!$BY49=AO$1),data!$BW49,"")</f>
        <v/>
      </c>
      <c r="AQ49" s="16" t="str">
        <f ca="1">IF(data!$BX49=AR$1,data!$BW49,"")</f>
        <v/>
      </c>
      <c r="AR49" s="16" t="str">
        <f ca="1">IF(data!$BY49=AR$1,data!$BW49,"")</f>
        <v/>
      </c>
      <c r="AS49" s="16" t="str">
        <f ca="1">IF(OR(data!$BX49=AR$1,data!$BY49=AR$1),data!$BW49,"")</f>
        <v/>
      </c>
      <c r="AT49" s="17" t="str">
        <f ca="1">IF(data!$BX49=AU$1,data!$BW49,"")</f>
        <v/>
      </c>
      <c r="AU49" s="17" t="str">
        <f ca="1">IF(data!$BY49=AU$1,data!$BW49,"")</f>
        <v/>
      </c>
      <c r="AV49" s="17" t="str">
        <f ca="1">IF(OR(data!$BX49=AU$1,data!$BY49=AU$1),data!$BW49,"")</f>
        <v/>
      </c>
      <c r="AW49" s="16" t="str">
        <f ca="1">IF(data!$BX49=AX$1,data!$BW49,"")</f>
        <v/>
      </c>
      <c r="AX49" s="16" t="str">
        <f ca="1">IF(data!$BY49=AX$1,data!$BW49,"")</f>
        <v/>
      </c>
      <c r="AY49" s="16" t="str">
        <f ca="1">IF(OR(data!$BX49=AX$1,data!$BY49=AX$1),data!$BW49,"")</f>
        <v/>
      </c>
      <c r="AZ49" s="17" t="str">
        <f ca="1">IF(data!$BX49=BA$1,data!$BW49,"")</f>
        <v/>
      </c>
      <c r="BA49" s="17" t="str">
        <f ca="1">IF(data!$BY49=BA$1,data!$BW49,"")</f>
        <v/>
      </c>
      <c r="BB49" s="17" t="str">
        <f ca="1">IF(OR(data!$BX49=BA$1,data!$BY49=BA$1),data!$BW49,"")</f>
        <v/>
      </c>
      <c r="BC49" s="16" t="str">
        <f ca="1">IF(data!$BX49=BD$1,data!$BW49,"")</f>
        <v/>
      </c>
      <c r="BD49" s="16" t="str">
        <f ca="1">IF(data!$BY49=BD$1,data!$BW49,"")</f>
        <v/>
      </c>
      <c r="BE49" s="16" t="str">
        <f ca="1">IF(OR(data!$BX49=BD$1,data!$BY49=BD$1),data!$BW49,"")</f>
        <v/>
      </c>
      <c r="BF49" s="17">
        <f ca="1">IF(data!$BX49=BG$1,data!$BW49,"")</f>
        <v>43334</v>
      </c>
      <c r="BG49" s="17" t="str">
        <f ca="1">IF(data!$BY49=BG$1,data!$BW49,"")</f>
        <v/>
      </c>
      <c r="BH49" s="17">
        <f ca="1">IF(OR(data!$BX49=BG$1,data!$BY49=BG$1),data!$BW49,"")</f>
        <v>43334</v>
      </c>
      <c r="BI49" s="16" t="str">
        <f ca="1">IF(data!$BX49=BJ$1,data!$BW49,"")</f>
        <v/>
      </c>
      <c r="BJ49" s="16" t="str">
        <f ca="1">IF(data!$BY49=BJ$1,data!$BW49,"")</f>
        <v/>
      </c>
      <c r="BK49" s="16" t="str">
        <f ca="1">IF(OR(data!$BX49=BJ$1,data!$BY49=BJ$1),data!$BW49,"")</f>
        <v/>
      </c>
      <c r="BL49" s="17" t="str">
        <f ca="1">IF(data!$BX49=BM$1,data!$BW49,"")</f>
        <v/>
      </c>
      <c r="BM49" s="17" t="str">
        <f ca="1">IF(data!$BY49=BM$1,data!$BW49,"")</f>
        <v/>
      </c>
      <c r="BN49" s="17" t="str">
        <f ca="1">IF(OR(data!$BX49=BM$1,data!$BY49=BM$1),data!$BW49,"")</f>
        <v/>
      </c>
      <c r="BO49" s="16" t="str">
        <f ca="1">IF(data!$BX49=BP$1,data!$BW49,"")</f>
        <v/>
      </c>
      <c r="BP49" s="16" t="str">
        <f ca="1">IF(data!$BY49=BP$1,data!$BW49,"")</f>
        <v/>
      </c>
      <c r="BQ49" s="16" t="str">
        <f ca="1">IF(OR(data!$BX49=BP$1,data!$BY49=BP$1),data!$BW49,"")</f>
        <v/>
      </c>
      <c r="BR49" s="17" t="str">
        <f ca="1">IF(data!$BX49=BS$1,data!$BW49,"")</f>
        <v/>
      </c>
      <c r="BS49" s="17" t="str">
        <f ca="1">IF(data!$BY49=BS$1,data!$BW49,"")</f>
        <v/>
      </c>
      <c r="BT49" s="17" t="str">
        <f ca="1">IF(OR(data!$BX49=BS$1,data!$BY49=BS$1),data!$BW49,"")</f>
        <v/>
      </c>
    </row>
    <row r="50" spans="1:72" s="11" customFormat="1" x14ac:dyDescent="0.25">
      <c r="A50" s="16" t="str">
        <f ca="1">IF(data!$BX50=B$1,data!$BW50,"")</f>
        <v/>
      </c>
      <c r="B50" s="16" t="str">
        <f ca="1">IF(data!$BY50=B$1,data!$BW50,"")</f>
        <v/>
      </c>
      <c r="C50" s="16" t="str">
        <f ca="1">IF(OR(data!$BX50=B$1,data!$BY50=B$1),data!$BW50,"")</f>
        <v/>
      </c>
      <c r="D50" s="17" t="str">
        <f ca="1">IF(data!$BX50=E$1,data!$BW50,"")</f>
        <v/>
      </c>
      <c r="E50" s="17" t="str">
        <f ca="1">IF(data!$BY50=E$1,data!$BW50,"")</f>
        <v/>
      </c>
      <c r="F50" s="17" t="str">
        <f ca="1">IF(OR(data!$BX50=E$1,data!$BY50=E$1),data!$BW50,"")</f>
        <v/>
      </c>
      <c r="G50" s="16" t="str">
        <f ca="1">IF(data!$BX50=H$1,data!$BW50,"")</f>
        <v/>
      </c>
      <c r="H50" s="16" t="str">
        <f ca="1">IF(data!$BY50=H$1,data!$BW50,"")</f>
        <v/>
      </c>
      <c r="I50" s="16" t="str">
        <f ca="1">IF(OR(data!$BX50=H$1,data!$BY50=H$1),data!$BW50,"")</f>
        <v/>
      </c>
      <c r="J50" s="17" t="str">
        <f ca="1">IF(data!$BX50=K$1,data!$BW50,"")</f>
        <v/>
      </c>
      <c r="K50" s="17" t="str">
        <f ca="1">IF(data!$BY50=K$1,data!$BW50,"")</f>
        <v/>
      </c>
      <c r="L50" s="17" t="str">
        <f ca="1">IF(OR(data!$BX50=K$1,data!$BY50=K$1),data!$BW50,"")</f>
        <v/>
      </c>
      <c r="M50" s="16" t="str">
        <f ca="1">IF(data!$BX50=N$1,data!$BW50,"")</f>
        <v/>
      </c>
      <c r="N50" s="16" t="str">
        <f ca="1">IF(data!$BY50=N$1,data!$BW50,"")</f>
        <v/>
      </c>
      <c r="O50" s="16" t="str">
        <f ca="1">IF(OR(data!$BX50=N$1,data!$BY50=N$1),data!$BW50,"")</f>
        <v/>
      </c>
      <c r="P50" s="17" t="str">
        <f ca="1">IF(data!$BX50=Q$1,data!$BW50,"")</f>
        <v/>
      </c>
      <c r="Q50" s="17" t="str">
        <f ca="1">IF(data!$BY50=Q$1,data!$BW50,"")</f>
        <v/>
      </c>
      <c r="R50" s="17" t="str">
        <f ca="1">IF(OR(data!$BX50=Q$1,data!$BY50=Q$1),data!$BW50,"")</f>
        <v/>
      </c>
      <c r="S50" s="16" t="str">
        <f ca="1">IF(data!$BX50=T$1,data!$BW50,"")</f>
        <v/>
      </c>
      <c r="T50" s="16" t="str">
        <f ca="1">IF(data!$BY50=T$1,data!$BW50,"")</f>
        <v/>
      </c>
      <c r="U50" s="16" t="str">
        <f ca="1">IF(OR(data!$BX50=T$1,data!$BY50=T$1),data!$BW50,"")</f>
        <v/>
      </c>
      <c r="V50" s="17" t="str">
        <f ca="1">IF(data!$BX50=W$1,data!$BW50,"")</f>
        <v/>
      </c>
      <c r="W50" s="17" t="str">
        <f ca="1">IF(data!$BY50=W$1,data!$BW50,"")</f>
        <v/>
      </c>
      <c r="X50" s="17" t="str">
        <f ca="1">IF(OR(data!$BX50=W$1,data!$BY50=W$1),data!$BW50,"")</f>
        <v/>
      </c>
      <c r="Y50" s="16" t="str">
        <f ca="1">IF(data!$BX50=Z$1,data!$BW50,"")</f>
        <v/>
      </c>
      <c r="Z50" s="16" t="str">
        <f ca="1">IF(data!$BY50=Z$1,data!$BW50,"")</f>
        <v/>
      </c>
      <c r="AA50" s="16" t="str">
        <f ca="1">IF(OR(data!$BX50=Z$1,data!$BY50=Z$1),data!$BW50,"")</f>
        <v/>
      </c>
      <c r="AB50" s="17" t="str">
        <f ca="1">IF(data!$BX50=AC$1,data!$BW50,"")</f>
        <v/>
      </c>
      <c r="AC50" s="17" t="str">
        <f ca="1">IF(data!$BY50=AC$1,data!$BW50,"")</f>
        <v/>
      </c>
      <c r="AD50" s="17" t="str">
        <f ca="1">IF(OR(data!$BX50=AC$1,data!$BY50=AC$1),data!$BW50,"")</f>
        <v/>
      </c>
      <c r="AE50" s="16" t="str">
        <f ca="1">IF(data!$BX50=AF$1,data!$BW50,"")</f>
        <v/>
      </c>
      <c r="AF50" s="16" t="str">
        <f ca="1">IF(data!$BY50=AF$1,data!$BW50,"")</f>
        <v/>
      </c>
      <c r="AG50" s="16" t="str">
        <f ca="1">IF(OR(data!$BX50=AF$1,data!$BY50=AF$1),data!$BW50,"")</f>
        <v/>
      </c>
      <c r="AH50" s="17" t="str">
        <f ca="1">IF(data!$BX50=AI$1,data!$BW50,"")</f>
        <v/>
      </c>
      <c r="AI50" s="17" t="str">
        <f ca="1">IF(data!$BY50=AI$1,data!$BW50,"")</f>
        <v/>
      </c>
      <c r="AJ50" s="17" t="str">
        <f ca="1">IF(OR(data!$BX50=AI$1,data!$BY50=AI$1),data!$BW50,"")</f>
        <v/>
      </c>
      <c r="AK50" s="16" t="str">
        <f ca="1">IF(data!$BX50=AL$1,data!$BW50,"")</f>
        <v/>
      </c>
      <c r="AL50" s="16" t="str">
        <f ca="1">IF(data!$BY50=AL$1,data!$BW50,"")</f>
        <v/>
      </c>
      <c r="AM50" s="16" t="str">
        <f ca="1">IF(OR(data!$BX50=AL$1,data!$BY50=AL$1),data!$BW50,"")</f>
        <v/>
      </c>
      <c r="AN50" s="17" t="str">
        <f ca="1">IF(data!$BX50=AO$1,data!$BW50,"")</f>
        <v/>
      </c>
      <c r="AO50" s="17" t="str">
        <f ca="1">IF(data!$BY50=AO$1,data!$BW50,"")</f>
        <v/>
      </c>
      <c r="AP50" s="17" t="str">
        <f ca="1">IF(OR(data!$BX50=AO$1,data!$BY50=AO$1),data!$BW50,"")</f>
        <v/>
      </c>
      <c r="AQ50" s="16" t="str">
        <f ca="1">IF(data!$BX50=AR$1,data!$BW50,"")</f>
        <v/>
      </c>
      <c r="AR50" s="16" t="str">
        <f ca="1">IF(data!$BY50=AR$1,data!$BW50,"")</f>
        <v/>
      </c>
      <c r="AS50" s="16" t="str">
        <f ca="1">IF(OR(data!$BX50=AR$1,data!$BY50=AR$1),data!$BW50,"")</f>
        <v/>
      </c>
      <c r="AT50" s="17" t="str">
        <f ca="1">IF(data!$BX50=AU$1,data!$BW50,"")</f>
        <v/>
      </c>
      <c r="AU50" s="17" t="str">
        <f ca="1">IF(data!$BY50=AU$1,data!$BW50,"")</f>
        <v/>
      </c>
      <c r="AV50" s="17" t="str">
        <f ca="1">IF(OR(data!$BX50=AU$1,data!$BY50=AU$1),data!$BW50,"")</f>
        <v/>
      </c>
      <c r="AW50" s="16" t="str">
        <f ca="1">IF(data!$BX50=AX$1,data!$BW50,"")</f>
        <v/>
      </c>
      <c r="AX50" s="16" t="str">
        <f ca="1">IF(data!$BY50=AX$1,data!$BW50,"")</f>
        <v/>
      </c>
      <c r="AY50" s="16" t="str">
        <f ca="1">IF(OR(data!$BX50=AX$1,data!$BY50=AX$1),data!$BW50,"")</f>
        <v/>
      </c>
      <c r="AZ50" s="17" t="str">
        <f ca="1">IF(data!$BX50=BA$1,data!$BW50,"")</f>
        <v/>
      </c>
      <c r="BA50" s="17" t="str">
        <f ca="1">IF(data!$BY50=BA$1,data!$BW50,"")</f>
        <v/>
      </c>
      <c r="BB50" s="17" t="str">
        <f ca="1">IF(OR(data!$BX50=BA$1,data!$BY50=BA$1),data!$BW50,"")</f>
        <v/>
      </c>
      <c r="BC50" s="16" t="str">
        <f ca="1">IF(data!$BX50=BD$1,data!$BW50,"")</f>
        <v/>
      </c>
      <c r="BD50" s="16" t="str">
        <f ca="1">IF(data!$BY50=BD$1,data!$BW50,"")</f>
        <v/>
      </c>
      <c r="BE50" s="16" t="str">
        <f ca="1">IF(OR(data!$BX50=BD$1,data!$BY50=BD$1),data!$BW50,"")</f>
        <v/>
      </c>
      <c r="BF50" s="17" t="str">
        <f ca="1">IF(data!$BX50=BG$1,data!$BW50,"")</f>
        <v/>
      </c>
      <c r="BG50" s="17" t="str">
        <f ca="1">IF(data!$BY50=BG$1,data!$BW50,"")</f>
        <v/>
      </c>
      <c r="BH50" s="17" t="str">
        <f ca="1">IF(OR(data!$BX50=BG$1,data!$BY50=BG$1),data!$BW50,"")</f>
        <v/>
      </c>
      <c r="BI50" s="16">
        <f ca="1">IF(data!$BX50=BJ$1,data!$BW50,"")</f>
        <v>43334</v>
      </c>
      <c r="BJ50" s="16" t="str">
        <f ca="1">IF(data!$BY50=BJ$1,data!$BW50,"")</f>
        <v/>
      </c>
      <c r="BK50" s="16">
        <f ca="1">IF(OR(data!$BX50=BJ$1,data!$BY50=BJ$1),data!$BW50,"")</f>
        <v>43334</v>
      </c>
      <c r="BL50" s="17" t="str">
        <f ca="1">IF(data!$BX50=BM$1,data!$BW50,"")</f>
        <v/>
      </c>
      <c r="BM50" s="17" t="str">
        <f ca="1">IF(data!$BY50=BM$1,data!$BW50,"")</f>
        <v/>
      </c>
      <c r="BN50" s="17" t="str">
        <f ca="1">IF(OR(data!$BX50=BM$1,data!$BY50=BM$1),data!$BW50,"")</f>
        <v/>
      </c>
      <c r="BO50" s="16" t="str">
        <f ca="1">IF(data!$BX50=BP$1,data!$BW50,"")</f>
        <v/>
      </c>
      <c r="BP50" s="16" t="str">
        <f ca="1">IF(data!$BY50=BP$1,data!$BW50,"")</f>
        <v/>
      </c>
      <c r="BQ50" s="16" t="str">
        <f ca="1">IF(OR(data!$BX50=BP$1,data!$BY50=BP$1),data!$BW50,"")</f>
        <v/>
      </c>
      <c r="BR50" s="17" t="str">
        <f ca="1">IF(data!$BX50=BS$1,data!$BW50,"")</f>
        <v/>
      </c>
      <c r="BS50" s="17">
        <f ca="1">IF(data!$BY50=BS$1,data!$BW50,"")</f>
        <v>43334</v>
      </c>
      <c r="BT50" s="17">
        <f ca="1">IF(OR(data!$BX50=BS$1,data!$BY50=BS$1),data!$BW50,"")</f>
        <v>43334</v>
      </c>
    </row>
    <row r="51" spans="1:72" s="11" customFormat="1" x14ac:dyDescent="0.25">
      <c r="A51" s="16" t="str">
        <f ca="1">IF(data!$BX51=B$1,data!$BW51,"")</f>
        <v/>
      </c>
      <c r="B51" s="16" t="str">
        <f ca="1">IF(data!$BY51=B$1,data!$BW51,"")</f>
        <v/>
      </c>
      <c r="C51" s="16" t="str">
        <f ca="1">IF(OR(data!$BX51=B$1,data!$BY51=B$1),data!$BW51,"")</f>
        <v/>
      </c>
      <c r="D51" s="17" t="str">
        <f ca="1">IF(data!$BX51=E$1,data!$BW51,"")</f>
        <v/>
      </c>
      <c r="E51" s="17" t="str">
        <f ca="1">IF(data!$BY51=E$1,data!$BW51,"")</f>
        <v/>
      </c>
      <c r="F51" s="17" t="str">
        <f ca="1">IF(OR(data!$BX51=E$1,data!$BY51=E$1),data!$BW51,"")</f>
        <v/>
      </c>
      <c r="G51" s="16" t="str">
        <f ca="1">IF(data!$BX51=H$1,data!$BW51,"")</f>
        <v/>
      </c>
      <c r="H51" s="16" t="str">
        <f ca="1">IF(data!$BY51=H$1,data!$BW51,"")</f>
        <v/>
      </c>
      <c r="I51" s="16" t="str">
        <f ca="1">IF(OR(data!$BX51=H$1,data!$BY51=H$1),data!$BW51,"")</f>
        <v/>
      </c>
      <c r="J51" s="17" t="str">
        <f ca="1">IF(data!$BX51=K$1,data!$BW51,"")</f>
        <v/>
      </c>
      <c r="K51" s="17" t="str">
        <f ca="1">IF(data!$BY51=K$1,data!$BW51,"")</f>
        <v/>
      </c>
      <c r="L51" s="17" t="str">
        <f ca="1">IF(OR(data!$BX51=K$1,data!$BY51=K$1),data!$BW51,"")</f>
        <v/>
      </c>
      <c r="M51" s="16" t="str">
        <f ca="1">IF(data!$BX51=N$1,data!$BW51,"")</f>
        <v/>
      </c>
      <c r="N51" s="16" t="str">
        <f ca="1">IF(data!$BY51=N$1,data!$BW51,"")</f>
        <v/>
      </c>
      <c r="O51" s="16" t="str">
        <f ca="1">IF(OR(data!$BX51=N$1,data!$BY51=N$1),data!$BW51,"")</f>
        <v/>
      </c>
      <c r="P51" s="17" t="str">
        <f ca="1">IF(data!$BX51=Q$1,data!$BW51,"")</f>
        <v/>
      </c>
      <c r="Q51" s="17" t="str">
        <f ca="1">IF(data!$BY51=Q$1,data!$BW51,"")</f>
        <v/>
      </c>
      <c r="R51" s="17" t="str">
        <f ca="1">IF(OR(data!$BX51=Q$1,data!$BY51=Q$1),data!$BW51,"")</f>
        <v/>
      </c>
      <c r="S51" s="16" t="str">
        <f ca="1">IF(data!$BX51=T$1,data!$BW51,"")</f>
        <v/>
      </c>
      <c r="T51" s="16" t="str">
        <f ca="1">IF(data!$BY51=T$1,data!$BW51,"")</f>
        <v/>
      </c>
      <c r="U51" s="16" t="str">
        <f ca="1">IF(OR(data!$BX51=T$1,data!$BY51=T$1),data!$BW51,"")</f>
        <v/>
      </c>
      <c r="V51" s="17" t="str">
        <f ca="1">IF(data!$BX51=W$1,data!$BW51,"")</f>
        <v/>
      </c>
      <c r="W51" s="17" t="str">
        <f ca="1">IF(data!$BY51=W$1,data!$BW51,"")</f>
        <v/>
      </c>
      <c r="X51" s="17" t="str">
        <f ca="1">IF(OR(data!$BX51=W$1,data!$BY51=W$1),data!$BW51,"")</f>
        <v/>
      </c>
      <c r="Y51" s="16" t="str">
        <f ca="1">IF(data!$BX51=Z$1,data!$BW51,"")</f>
        <v/>
      </c>
      <c r="Z51" s="16" t="str">
        <f ca="1">IF(data!$BY51=Z$1,data!$BW51,"")</f>
        <v/>
      </c>
      <c r="AA51" s="16" t="str">
        <f ca="1">IF(OR(data!$BX51=Z$1,data!$BY51=Z$1),data!$BW51,"")</f>
        <v/>
      </c>
      <c r="AB51" s="17" t="str">
        <f ca="1">IF(data!$BX51=AC$1,data!$BW51,"")</f>
        <v/>
      </c>
      <c r="AC51" s="17" t="str">
        <f ca="1">IF(data!$BY51=AC$1,data!$BW51,"")</f>
        <v/>
      </c>
      <c r="AD51" s="17" t="str">
        <f ca="1">IF(OR(data!$BX51=AC$1,data!$BY51=AC$1),data!$BW51,"")</f>
        <v/>
      </c>
      <c r="AE51" s="16">
        <f ca="1">IF(data!$BX51=AF$1,data!$BW51,"")</f>
        <v>43336</v>
      </c>
      <c r="AF51" s="16" t="str">
        <f ca="1">IF(data!$BY51=AF$1,data!$BW51,"")</f>
        <v/>
      </c>
      <c r="AG51" s="16">
        <f ca="1">IF(OR(data!$BX51=AF$1,data!$BY51=AF$1),data!$BW51,"")</f>
        <v>43336</v>
      </c>
      <c r="AH51" s="17" t="str">
        <f ca="1">IF(data!$BX51=AI$1,data!$BW51,"")</f>
        <v/>
      </c>
      <c r="AI51" s="17" t="str">
        <f ca="1">IF(data!$BY51=AI$1,data!$BW51,"")</f>
        <v/>
      </c>
      <c r="AJ51" s="17" t="str">
        <f ca="1">IF(OR(data!$BX51=AI$1,data!$BY51=AI$1),data!$BW51,"")</f>
        <v/>
      </c>
      <c r="AK51" s="16" t="str">
        <f ca="1">IF(data!$BX51=AL$1,data!$BW51,"")</f>
        <v/>
      </c>
      <c r="AL51" s="16" t="str">
        <f ca="1">IF(data!$BY51=AL$1,data!$BW51,"")</f>
        <v/>
      </c>
      <c r="AM51" s="16" t="str">
        <f ca="1">IF(OR(data!$BX51=AL$1,data!$BY51=AL$1),data!$BW51,"")</f>
        <v/>
      </c>
      <c r="AN51" s="17" t="str">
        <f ca="1">IF(data!$BX51=AO$1,data!$BW51,"")</f>
        <v/>
      </c>
      <c r="AO51" s="17" t="str">
        <f ca="1">IF(data!$BY51=AO$1,data!$BW51,"")</f>
        <v/>
      </c>
      <c r="AP51" s="17" t="str">
        <f ca="1">IF(OR(data!$BX51=AO$1,data!$BY51=AO$1),data!$BW51,"")</f>
        <v/>
      </c>
      <c r="AQ51" s="16" t="str">
        <f ca="1">IF(data!$BX51=AR$1,data!$BW51,"")</f>
        <v/>
      </c>
      <c r="AR51" s="16" t="str">
        <f ca="1">IF(data!$BY51=AR$1,data!$BW51,"")</f>
        <v/>
      </c>
      <c r="AS51" s="16" t="str">
        <f ca="1">IF(OR(data!$BX51=AR$1,data!$BY51=AR$1),data!$BW51,"")</f>
        <v/>
      </c>
      <c r="AT51" s="17" t="str">
        <f ca="1">IF(data!$BX51=AU$1,data!$BW51,"")</f>
        <v/>
      </c>
      <c r="AU51" s="17" t="str">
        <f ca="1">IF(data!$BY51=AU$1,data!$BW51,"")</f>
        <v/>
      </c>
      <c r="AV51" s="17" t="str">
        <f ca="1">IF(OR(data!$BX51=AU$1,data!$BY51=AU$1),data!$BW51,"")</f>
        <v/>
      </c>
      <c r="AW51" s="16" t="str">
        <f ca="1">IF(data!$BX51=AX$1,data!$BW51,"")</f>
        <v/>
      </c>
      <c r="AX51" s="16" t="str">
        <f ca="1">IF(data!$BY51=AX$1,data!$BW51,"")</f>
        <v/>
      </c>
      <c r="AY51" s="16" t="str">
        <f ca="1">IF(OR(data!$BX51=AX$1,data!$BY51=AX$1),data!$BW51,"")</f>
        <v/>
      </c>
      <c r="AZ51" s="17" t="str">
        <f ca="1">IF(data!$BX51=BA$1,data!$BW51,"")</f>
        <v/>
      </c>
      <c r="BA51" s="17" t="str">
        <f ca="1">IF(data!$BY51=BA$1,data!$BW51,"")</f>
        <v/>
      </c>
      <c r="BB51" s="17" t="str">
        <f ca="1">IF(OR(data!$BX51=BA$1,data!$BY51=BA$1),data!$BW51,"")</f>
        <v/>
      </c>
      <c r="BC51" s="16" t="str">
        <f ca="1">IF(data!$BX51=BD$1,data!$BW51,"")</f>
        <v/>
      </c>
      <c r="BD51" s="16" t="str">
        <f ca="1">IF(data!$BY51=BD$1,data!$BW51,"")</f>
        <v/>
      </c>
      <c r="BE51" s="16" t="str">
        <f ca="1">IF(OR(data!$BX51=BD$1,data!$BY51=BD$1),data!$BW51,"")</f>
        <v/>
      </c>
      <c r="BF51" s="17" t="str">
        <f ca="1">IF(data!$BX51=BG$1,data!$BW51,"")</f>
        <v/>
      </c>
      <c r="BG51" s="17" t="str">
        <f ca="1">IF(data!$BY51=BG$1,data!$BW51,"")</f>
        <v/>
      </c>
      <c r="BH51" s="17" t="str">
        <f ca="1">IF(OR(data!$BX51=BG$1,data!$BY51=BG$1),data!$BW51,"")</f>
        <v/>
      </c>
      <c r="BI51" s="16" t="str">
        <f ca="1">IF(data!$BX51=BJ$1,data!$BW51,"")</f>
        <v/>
      </c>
      <c r="BJ51" s="16" t="str">
        <f ca="1">IF(data!$BY51=BJ$1,data!$BW51,"")</f>
        <v/>
      </c>
      <c r="BK51" s="16" t="str">
        <f ca="1">IF(OR(data!$BX51=BJ$1,data!$BY51=BJ$1),data!$BW51,"")</f>
        <v/>
      </c>
      <c r="BL51" s="17" t="str">
        <f ca="1">IF(data!$BX51=BM$1,data!$BW51,"")</f>
        <v/>
      </c>
      <c r="BM51" s="17" t="str">
        <f ca="1">IF(data!$BY51=BM$1,data!$BW51,"")</f>
        <v/>
      </c>
      <c r="BN51" s="17" t="str">
        <f ca="1">IF(OR(data!$BX51=BM$1,data!$BY51=BM$1),data!$BW51,"")</f>
        <v/>
      </c>
      <c r="BO51" s="16" t="str">
        <f ca="1">IF(data!$BX51=BP$1,data!$BW51,"")</f>
        <v/>
      </c>
      <c r="BP51" s="16">
        <f ca="1">IF(data!$BY51=BP$1,data!$BW51,"")</f>
        <v>43336</v>
      </c>
      <c r="BQ51" s="16">
        <f ca="1">IF(OR(data!$BX51=BP$1,data!$BY51=BP$1),data!$BW51,"")</f>
        <v>43336</v>
      </c>
      <c r="BR51" s="17" t="str">
        <f ca="1">IF(data!$BX51=BS$1,data!$BW51,"")</f>
        <v/>
      </c>
      <c r="BS51" s="17" t="str">
        <f ca="1">IF(data!$BY51=BS$1,data!$BW51,"")</f>
        <v/>
      </c>
      <c r="BT51" s="17" t="str">
        <f ca="1">IF(OR(data!$BX51=BS$1,data!$BY51=BS$1),data!$BW51,"")</f>
        <v/>
      </c>
    </row>
    <row r="52" spans="1:72" s="11" customFormat="1" x14ac:dyDescent="0.25">
      <c r="A52" s="16">
        <f ca="1">IF(data!$BX52=B$1,data!$BW52,"")</f>
        <v>43337</v>
      </c>
      <c r="B52" s="16" t="str">
        <f ca="1">IF(data!$BY52=B$1,data!$BW52,"")</f>
        <v/>
      </c>
      <c r="C52" s="16">
        <f ca="1">IF(OR(data!$BX52=B$1,data!$BY52=B$1),data!$BW52,"")</f>
        <v>43337</v>
      </c>
      <c r="D52" s="17" t="str">
        <f ca="1">IF(data!$BX52=E$1,data!$BW52,"")</f>
        <v/>
      </c>
      <c r="E52" s="17" t="str">
        <f ca="1">IF(data!$BY52=E$1,data!$BW52,"")</f>
        <v/>
      </c>
      <c r="F52" s="17" t="str">
        <f ca="1">IF(OR(data!$BX52=E$1,data!$BY52=E$1),data!$BW52,"")</f>
        <v/>
      </c>
      <c r="G52" s="16" t="str">
        <f ca="1">IF(data!$BX52=H$1,data!$BW52,"")</f>
        <v/>
      </c>
      <c r="H52" s="16" t="str">
        <f ca="1">IF(data!$BY52=H$1,data!$BW52,"")</f>
        <v/>
      </c>
      <c r="I52" s="16" t="str">
        <f ca="1">IF(OR(data!$BX52=H$1,data!$BY52=H$1),data!$BW52,"")</f>
        <v/>
      </c>
      <c r="J52" s="17" t="str">
        <f ca="1">IF(data!$BX52=K$1,data!$BW52,"")</f>
        <v/>
      </c>
      <c r="K52" s="17" t="str">
        <f ca="1">IF(data!$BY52=K$1,data!$BW52,"")</f>
        <v/>
      </c>
      <c r="L52" s="17" t="str">
        <f ca="1">IF(OR(data!$BX52=K$1,data!$BY52=K$1),data!$BW52,"")</f>
        <v/>
      </c>
      <c r="M52" s="16" t="str">
        <f ca="1">IF(data!$BX52=N$1,data!$BW52,"")</f>
        <v/>
      </c>
      <c r="N52" s="16" t="str">
        <f ca="1">IF(data!$BY52=N$1,data!$BW52,"")</f>
        <v/>
      </c>
      <c r="O52" s="16" t="str">
        <f ca="1">IF(OR(data!$BX52=N$1,data!$BY52=N$1),data!$BW52,"")</f>
        <v/>
      </c>
      <c r="P52" s="17" t="str">
        <f ca="1">IF(data!$BX52=Q$1,data!$BW52,"")</f>
        <v/>
      </c>
      <c r="Q52" s="17" t="str">
        <f ca="1">IF(data!$BY52=Q$1,data!$BW52,"")</f>
        <v/>
      </c>
      <c r="R52" s="17" t="str">
        <f ca="1">IF(OR(data!$BX52=Q$1,data!$BY52=Q$1),data!$BW52,"")</f>
        <v/>
      </c>
      <c r="S52" s="16" t="str">
        <f ca="1">IF(data!$BX52=T$1,data!$BW52,"")</f>
        <v/>
      </c>
      <c r="T52" s="16" t="str">
        <f ca="1">IF(data!$BY52=T$1,data!$BW52,"")</f>
        <v/>
      </c>
      <c r="U52" s="16" t="str">
        <f ca="1">IF(OR(data!$BX52=T$1,data!$BY52=T$1),data!$BW52,"")</f>
        <v/>
      </c>
      <c r="V52" s="17" t="str">
        <f ca="1">IF(data!$BX52=W$1,data!$BW52,"")</f>
        <v/>
      </c>
      <c r="W52" s="17" t="str">
        <f ca="1">IF(data!$BY52=W$1,data!$BW52,"")</f>
        <v/>
      </c>
      <c r="X52" s="17" t="str">
        <f ca="1">IF(OR(data!$BX52=W$1,data!$BY52=W$1),data!$BW52,"")</f>
        <v/>
      </c>
      <c r="Y52" s="16" t="str">
        <f ca="1">IF(data!$BX52=Z$1,data!$BW52,"")</f>
        <v/>
      </c>
      <c r="Z52" s="16" t="str">
        <f ca="1">IF(data!$BY52=Z$1,data!$BW52,"")</f>
        <v/>
      </c>
      <c r="AA52" s="16" t="str">
        <f ca="1">IF(OR(data!$BX52=Z$1,data!$BY52=Z$1),data!$BW52,"")</f>
        <v/>
      </c>
      <c r="AB52" s="17" t="str">
        <f ca="1">IF(data!$BX52=AC$1,data!$BW52,"")</f>
        <v/>
      </c>
      <c r="AC52" s="17" t="str">
        <f ca="1">IF(data!$BY52=AC$1,data!$BW52,"")</f>
        <v/>
      </c>
      <c r="AD52" s="17" t="str">
        <f ca="1">IF(OR(data!$BX52=AC$1,data!$BY52=AC$1),data!$BW52,"")</f>
        <v/>
      </c>
      <c r="AE52" s="16" t="str">
        <f ca="1">IF(data!$BX52=AF$1,data!$BW52,"")</f>
        <v/>
      </c>
      <c r="AF52" s="16" t="str">
        <f ca="1">IF(data!$BY52=AF$1,data!$BW52,"")</f>
        <v/>
      </c>
      <c r="AG52" s="16" t="str">
        <f ca="1">IF(OR(data!$BX52=AF$1,data!$BY52=AF$1),data!$BW52,"")</f>
        <v/>
      </c>
      <c r="AH52" s="17" t="str">
        <f ca="1">IF(data!$BX52=AI$1,data!$BW52,"")</f>
        <v/>
      </c>
      <c r="AI52" s="17" t="str">
        <f ca="1">IF(data!$BY52=AI$1,data!$BW52,"")</f>
        <v/>
      </c>
      <c r="AJ52" s="17" t="str">
        <f ca="1">IF(OR(data!$BX52=AI$1,data!$BY52=AI$1),data!$BW52,"")</f>
        <v/>
      </c>
      <c r="AK52" s="16" t="str">
        <f ca="1">IF(data!$BX52=AL$1,data!$BW52,"")</f>
        <v/>
      </c>
      <c r="AL52" s="16" t="str">
        <f ca="1">IF(data!$BY52=AL$1,data!$BW52,"")</f>
        <v/>
      </c>
      <c r="AM52" s="16" t="str">
        <f ca="1">IF(OR(data!$BX52=AL$1,data!$BY52=AL$1),data!$BW52,"")</f>
        <v/>
      </c>
      <c r="AN52" s="17" t="str">
        <f ca="1">IF(data!$BX52=AO$1,data!$BW52,"")</f>
        <v/>
      </c>
      <c r="AO52" s="17" t="str">
        <f ca="1">IF(data!$BY52=AO$1,data!$BW52,"")</f>
        <v/>
      </c>
      <c r="AP52" s="17" t="str">
        <f ca="1">IF(OR(data!$BX52=AO$1,data!$BY52=AO$1),data!$BW52,"")</f>
        <v/>
      </c>
      <c r="AQ52" s="16" t="str">
        <f ca="1">IF(data!$BX52=AR$1,data!$BW52,"")</f>
        <v/>
      </c>
      <c r="AR52" s="16" t="str">
        <f ca="1">IF(data!$BY52=AR$1,data!$BW52,"")</f>
        <v/>
      </c>
      <c r="AS52" s="16" t="str">
        <f ca="1">IF(OR(data!$BX52=AR$1,data!$BY52=AR$1),data!$BW52,"")</f>
        <v/>
      </c>
      <c r="AT52" s="17" t="str">
        <f ca="1">IF(data!$BX52=AU$1,data!$BW52,"")</f>
        <v/>
      </c>
      <c r="AU52" s="17" t="str">
        <f ca="1">IF(data!$BY52=AU$1,data!$BW52,"")</f>
        <v/>
      </c>
      <c r="AV52" s="17" t="str">
        <f ca="1">IF(OR(data!$BX52=AU$1,data!$BY52=AU$1),data!$BW52,"")</f>
        <v/>
      </c>
      <c r="AW52" s="16" t="str">
        <f ca="1">IF(data!$BX52=AX$1,data!$BW52,"")</f>
        <v/>
      </c>
      <c r="AX52" s="16">
        <f ca="1">IF(data!$BY52=AX$1,data!$BW52,"")</f>
        <v>43337</v>
      </c>
      <c r="AY52" s="16">
        <f ca="1">IF(OR(data!$BX52=AX$1,data!$BY52=AX$1),data!$BW52,"")</f>
        <v>43337</v>
      </c>
      <c r="AZ52" s="17" t="str">
        <f ca="1">IF(data!$BX52=BA$1,data!$BW52,"")</f>
        <v/>
      </c>
      <c r="BA52" s="17" t="str">
        <f ca="1">IF(data!$BY52=BA$1,data!$BW52,"")</f>
        <v/>
      </c>
      <c r="BB52" s="17" t="str">
        <f ca="1">IF(OR(data!$BX52=BA$1,data!$BY52=BA$1),data!$BW52,"")</f>
        <v/>
      </c>
      <c r="BC52" s="16" t="str">
        <f ca="1">IF(data!$BX52=BD$1,data!$BW52,"")</f>
        <v/>
      </c>
      <c r="BD52" s="16" t="str">
        <f ca="1">IF(data!$BY52=BD$1,data!$BW52,"")</f>
        <v/>
      </c>
      <c r="BE52" s="16" t="str">
        <f ca="1">IF(OR(data!$BX52=BD$1,data!$BY52=BD$1),data!$BW52,"")</f>
        <v/>
      </c>
      <c r="BF52" s="17" t="str">
        <f ca="1">IF(data!$BX52=BG$1,data!$BW52,"")</f>
        <v/>
      </c>
      <c r="BG52" s="17" t="str">
        <f ca="1">IF(data!$BY52=BG$1,data!$BW52,"")</f>
        <v/>
      </c>
      <c r="BH52" s="17" t="str">
        <f ca="1">IF(OR(data!$BX52=BG$1,data!$BY52=BG$1),data!$BW52,"")</f>
        <v/>
      </c>
      <c r="BI52" s="16" t="str">
        <f ca="1">IF(data!$BX52=BJ$1,data!$BW52,"")</f>
        <v/>
      </c>
      <c r="BJ52" s="16" t="str">
        <f ca="1">IF(data!$BY52=BJ$1,data!$BW52,"")</f>
        <v/>
      </c>
      <c r="BK52" s="16" t="str">
        <f ca="1">IF(OR(data!$BX52=BJ$1,data!$BY52=BJ$1),data!$BW52,"")</f>
        <v/>
      </c>
      <c r="BL52" s="17" t="str">
        <f ca="1">IF(data!$BX52=BM$1,data!$BW52,"")</f>
        <v/>
      </c>
      <c r="BM52" s="17" t="str">
        <f ca="1">IF(data!$BY52=BM$1,data!$BW52,"")</f>
        <v/>
      </c>
      <c r="BN52" s="17" t="str">
        <f ca="1">IF(OR(data!$BX52=BM$1,data!$BY52=BM$1),data!$BW52,"")</f>
        <v/>
      </c>
      <c r="BO52" s="16" t="str">
        <f ca="1">IF(data!$BX52=BP$1,data!$BW52,"")</f>
        <v/>
      </c>
      <c r="BP52" s="16" t="str">
        <f ca="1">IF(data!$BY52=BP$1,data!$BW52,"")</f>
        <v/>
      </c>
      <c r="BQ52" s="16" t="str">
        <f ca="1">IF(OR(data!$BX52=BP$1,data!$BY52=BP$1),data!$BW52,"")</f>
        <v/>
      </c>
      <c r="BR52" s="17" t="str">
        <f ca="1">IF(data!$BX52=BS$1,data!$BW52,"")</f>
        <v/>
      </c>
      <c r="BS52" s="17" t="str">
        <f ca="1">IF(data!$BY52=BS$1,data!$BW52,"")</f>
        <v/>
      </c>
      <c r="BT52" s="17" t="str">
        <f ca="1">IF(OR(data!$BX52=BS$1,data!$BY52=BS$1),data!$BW52,"")</f>
        <v/>
      </c>
    </row>
    <row r="53" spans="1:72" s="11" customFormat="1" x14ac:dyDescent="0.25">
      <c r="A53" s="16" t="str">
        <f ca="1">IF(data!$BX53=B$1,data!$BW53,"")</f>
        <v/>
      </c>
      <c r="B53" s="16" t="str">
        <f ca="1">IF(data!$BY53=B$1,data!$BW53,"")</f>
        <v/>
      </c>
      <c r="C53" s="16" t="str">
        <f ca="1">IF(OR(data!$BX53=B$1,data!$BY53=B$1),data!$BW53,"")</f>
        <v/>
      </c>
      <c r="D53" s="17" t="str">
        <f ca="1">IF(data!$BX53=E$1,data!$BW53,"")</f>
        <v/>
      </c>
      <c r="E53" s="17" t="str">
        <f ca="1">IF(data!$BY53=E$1,data!$BW53,"")</f>
        <v/>
      </c>
      <c r="F53" s="17" t="str">
        <f ca="1">IF(OR(data!$BX53=E$1,data!$BY53=E$1),data!$BW53,"")</f>
        <v/>
      </c>
      <c r="G53" s="16">
        <f ca="1">IF(data!$BX53=H$1,data!$BW53,"")</f>
        <v>43337</v>
      </c>
      <c r="H53" s="16" t="str">
        <f ca="1">IF(data!$BY53=H$1,data!$BW53,"")</f>
        <v/>
      </c>
      <c r="I53" s="16">
        <f ca="1">IF(OR(data!$BX53=H$1,data!$BY53=H$1),data!$BW53,"")</f>
        <v>43337</v>
      </c>
      <c r="J53" s="17" t="str">
        <f ca="1">IF(data!$BX53=K$1,data!$BW53,"")</f>
        <v/>
      </c>
      <c r="K53" s="17" t="str">
        <f ca="1">IF(data!$BY53=K$1,data!$BW53,"")</f>
        <v/>
      </c>
      <c r="L53" s="17" t="str">
        <f ca="1">IF(OR(data!$BX53=K$1,data!$BY53=K$1),data!$BW53,"")</f>
        <v/>
      </c>
      <c r="M53" s="16" t="str">
        <f ca="1">IF(data!$BX53=N$1,data!$BW53,"")</f>
        <v/>
      </c>
      <c r="N53" s="16">
        <f ca="1">IF(data!$BY53=N$1,data!$BW53,"")</f>
        <v>43337</v>
      </c>
      <c r="O53" s="16">
        <f ca="1">IF(OR(data!$BX53=N$1,data!$BY53=N$1),data!$BW53,"")</f>
        <v>43337</v>
      </c>
      <c r="P53" s="17" t="str">
        <f ca="1">IF(data!$BX53=Q$1,data!$BW53,"")</f>
        <v/>
      </c>
      <c r="Q53" s="17" t="str">
        <f ca="1">IF(data!$BY53=Q$1,data!$BW53,"")</f>
        <v/>
      </c>
      <c r="R53" s="17" t="str">
        <f ca="1">IF(OR(data!$BX53=Q$1,data!$BY53=Q$1),data!$BW53,"")</f>
        <v/>
      </c>
      <c r="S53" s="16" t="str">
        <f ca="1">IF(data!$BX53=T$1,data!$BW53,"")</f>
        <v/>
      </c>
      <c r="T53" s="16" t="str">
        <f ca="1">IF(data!$BY53=T$1,data!$BW53,"")</f>
        <v/>
      </c>
      <c r="U53" s="16" t="str">
        <f ca="1">IF(OR(data!$BX53=T$1,data!$BY53=T$1),data!$BW53,"")</f>
        <v/>
      </c>
      <c r="V53" s="17" t="str">
        <f ca="1">IF(data!$BX53=W$1,data!$BW53,"")</f>
        <v/>
      </c>
      <c r="W53" s="17" t="str">
        <f ca="1">IF(data!$BY53=W$1,data!$BW53,"")</f>
        <v/>
      </c>
      <c r="X53" s="17" t="str">
        <f ca="1">IF(OR(data!$BX53=W$1,data!$BY53=W$1),data!$BW53,"")</f>
        <v/>
      </c>
      <c r="Y53" s="16" t="str">
        <f ca="1">IF(data!$BX53=Z$1,data!$BW53,"")</f>
        <v/>
      </c>
      <c r="Z53" s="16" t="str">
        <f ca="1">IF(data!$BY53=Z$1,data!$BW53,"")</f>
        <v/>
      </c>
      <c r="AA53" s="16" t="str">
        <f ca="1">IF(OR(data!$BX53=Z$1,data!$BY53=Z$1),data!$BW53,"")</f>
        <v/>
      </c>
      <c r="AB53" s="17" t="str">
        <f ca="1">IF(data!$BX53=AC$1,data!$BW53,"")</f>
        <v/>
      </c>
      <c r="AC53" s="17" t="str">
        <f ca="1">IF(data!$BY53=AC$1,data!$BW53,"")</f>
        <v/>
      </c>
      <c r="AD53" s="17" t="str">
        <f ca="1">IF(OR(data!$BX53=AC$1,data!$BY53=AC$1),data!$BW53,"")</f>
        <v/>
      </c>
      <c r="AE53" s="16" t="str">
        <f ca="1">IF(data!$BX53=AF$1,data!$BW53,"")</f>
        <v/>
      </c>
      <c r="AF53" s="16" t="str">
        <f ca="1">IF(data!$BY53=AF$1,data!$BW53,"")</f>
        <v/>
      </c>
      <c r="AG53" s="16" t="str">
        <f ca="1">IF(OR(data!$BX53=AF$1,data!$BY53=AF$1),data!$BW53,"")</f>
        <v/>
      </c>
      <c r="AH53" s="17" t="str">
        <f ca="1">IF(data!$BX53=AI$1,data!$BW53,"")</f>
        <v/>
      </c>
      <c r="AI53" s="17" t="str">
        <f ca="1">IF(data!$BY53=AI$1,data!$BW53,"")</f>
        <v/>
      </c>
      <c r="AJ53" s="17" t="str">
        <f ca="1">IF(OR(data!$BX53=AI$1,data!$BY53=AI$1),data!$BW53,"")</f>
        <v/>
      </c>
      <c r="AK53" s="16" t="str">
        <f ca="1">IF(data!$BX53=AL$1,data!$BW53,"")</f>
        <v/>
      </c>
      <c r="AL53" s="16" t="str">
        <f ca="1">IF(data!$BY53=AL$1,data!$BW53,"")</f>
        <v/>
      </c>
      <c r="AM53" s="16" t="str">
        <f ca="1">IF(OR(data!$BX53=AL$1,data!$BY53=AL$1),data!$BW53,"")</f>
        <v/>
      </c>
      <c r="AN53" s="17" t="str">
        <f ca="1">IF(data!$BX53=AO$1,data!$BW53,"")</f>
        <v/>
      </c>
      <c r="AO53" s="17" t="str">
        <f ca="1">IF(data!$BY53=AO$1,data!$BW53,"")</f>
        <v/>
      </c>
      <c r="AP53" s="17" t="str">
        <f ca="1">IF(OR(data!$BX53=AO$1,data!$BY53=AO$1),data!$BW53,"")</f>
        <v/>
      </c>
      <c r="AQ53" s="16" t="str">
        <f ca="1">IF(data!$BX53=AR$1,data!$BW53,"")</f>
        <v/>
      </c>
      <c r="AR53" s="16" t="str">
        <f ca="1">IF(data!$BY53=AR$1,data!$BW53,"")</f>
        <v/>
      </c>
      <c r="AS53" s="16" t="str">
        <f ca="1">IF(OR(data!$BX53=AR$1,data!$BY53=AR$1),data!$BW53,"")</f>
        <v/>
      </c>
      <c r="AT53" s="17" t="str">
        <f ca="1">IF(data!$BX53=AU$1,data!$BW53,"")</f>
        <v/>
      </c>
      <c r="AU53" s="17" t="str">
        <f ca="1">IF(data!$BY53=AU$1,data!$BW53,"")</f>
        <v/>
      </c>
      <c r="AV53" s="17" t="str">
        <f ca="1">IF(OR(data!$BX53=AU$1,data!$BY53=AU$1),data!$BW53,"")</f>
        <v/>
      </c>
      <c r="AW53" s="16" t="str">
        <f ca="1">IF(data!$BX53=AX$1,data!$BW53,"")</f>
        <v/>
      </c>
      <c r="AX53" s="16" t="str">
        <f ca="1">IF(data!$BY53=AX$1,data!$BW53,"")</f>
        <v/>
      </c>
      <c r="AY53" s="16" t="str">
        <f ca="1">IF(OR(data!$BX53=AX$1,data!$BY53=AX$1),data!$BW53,"")</f>
        <v/>
      </c>
      <c r="AZ53" s="17" t="str">
        <f ca="1">IF(data!$BX53=BA$1,data!$BW53,"")</f>
        <v/>
      </c>
      <c r="BA53" s="17" t="str">
        <f ca="1">IF(data!$BY53=BA$1,data!$BW53,"")</f>
        <v/>
      </c>
      <c r="BB53" s="17" t="str">
        <f ca="1">IF(OR(data!$BX53=BA$1,data!$BY53=BA$1),data!$BW53,"")</f>
        <v/>
      </c>
      <c r="BC53" s="16" t="str">
        <f ca="1">IF(data!$BX53=BD$1,data!$BW53,"")</f>
        <v/>
      </c>
      <c r="BD53" s="16" t="str">
        <f ca="1">IF(data!$BY53=BD$1,data!$BW53,"")</f>
        <v/>
      </c>
      <c r="BE53" s="16" t="str">
        <f ca="1">IF(OR(data!$BX53=BD$1,data!$BY53=BD$1),data!$BW53,"")</f>
        <v/>
      </c>
      <c r="BF53" s="17" t="str">
        <f ca="1">IF(data!$BX53=BG$1,data!$BW53,"")</f>
        <v/>
      </c>
      <c r="BG53" s="17" t="str">
        <f ca="1">IF(data!$BY53=BG$1,data!$BW53,"")</f>
        <v/>
      </c>
      <c r="BH53" s="17" t="str">
        <f ca="1">IF(OR(data!$BX53=BG$1,data!$BY53=BG$1),data!$BW53,"")</f>
        <v/>
      </c>
      <c r="BI53" s="16" t="str">
        <f ca="1">IF(data!$BX53=BJ$1,data!$BW53,"")</f>
        <v/>
      </c>
      <c r="BJ53" s="16" t="str">
        <f ca="1">IF(data!$BY53=BJ$1,data!$BW53,"")</f>
        <v/>
      </c>
      <c r="BK53" s="16" t="str">
        <f ca="1">IF(OR(data!$BX53=BJ$1,data!$BY53=BJ$1),data!$BW53,"")</f>
        <v/>
      </c>
      <c r="BL53" s="17" t="str">
        <f ca="1">IF(data!$BX53=BM$1,data!$BW53,"")</f>
        <v/>
      </c>
      <c r="BM53" s="17" t="str">
        <f ca="1">IF(data!$BY53=BM$1,data!$BW53,"")</f>
        <v/>
      </c>
      <c r="BN53" s="17" t="str">
        <f ca="1">IF(OR(data!$BX53=BM$1,data!$BY53=BM$1),data!$BW53,"")</f>
        <v/>
      </c>
      <c r="BO53" s="16" t="str">
        <f ca="1">IF(data!$BX53=BP$1,data!$BW53,"")</f>
        <v/>
      </c>
      <c r="BP53" s="16" t="str">
        <f ca="1">IF(data!$BY53=BP$1,data!$BW53,"")</f>
        <v/>
      </c>
      <c r="BQ53" s="16" t="str">
        <f ca="1">IF(OR(data!$BX53=BP$1,data!$BY53=BP$1),data!$BW53,"")</f>
        <v/>
      </c>
      <c r="BR53" s="17" t="str">
        <f ca="1">IF(data!$BX53=BS$1,data!$BW53,"")</f>
        <v/>
      </c>
      <c r="BS53" s="17" t="str">
        <f ca="1">IF(data!$BY53=BS$1,data!$BW53,"")</f>
        <v/>
      </c>
      <c r="BT53" s="17" t="str">
        <f ca="1">IF(OR(data!$BX53=BS$1,data!$BY53=BS$1),data!$BW53,"")</f>
        <v/>
      </c>
    </row>
    <row r="54" spans="1:72" s="11" customFormat="1" x14ac:dyDescent="0.25">
      <c r="A54" s="16" t="str">
        <f ca="1">IF(data!$BX54=B$1,data!$BW54,"")</f>
        <v/>
      </c>
      <c r="B54" s="16" t="str">
        <f ca="1">IF(data!$BY54=B$1,data!$BW54,"")</f>
        <v/>
      </c>
      <c r="C54" s="16" t="str">
        <f ca="1">IF(OR(data!$BX54=B$1,data!$BY54=B$1),data!$BW54,"")</f>
        <v/>
      </c>
      <c r="D54" s="17" t="str">
        <f ca="1">IF(data!$BX54=E$1,data!$BW54,"")</f>
        <v/>
      </c>
      <c r="E54" s="17" t="str">
        <f ca="1">IF(data!$BY54=E$1,data!$BW54,"")</f>
        <v/>
      </c>
      <c r="F54" s="17" t="str">
        <f ca="1">IF(OR(data!$BX54=E$1,data!$BY54=E$1),data!$BW54,"")</f>
        <v/>
      </c>
      <c r="G54" s="16" t="str">
        <f ca="1">IF(data!$BX54=H$1,data!$BW54,"")</f>
        <v/>
      </c>
      <c r="H54" s="16" t="str">
        <f ca="1">IF(data!$BY54=H$1,data!$BW54,"")</f>
        <v/>
      </c>
      <c r="I54" s="16" t="str">
        <f ca="1">IF(OR(data!$BX54=H$1,data!$BY54=H$1),data!$BW54,"")</f>
        <v/>
      </c>
      <c r="J54" s="17">
        <f ca="1">IF(data!$BX54=K$1,data!$BW54,"")</f>
        <v>43337</v>
      </c>
      <c r="K54" s="17" t="str">
        <f ca="1">IF(data!$BY54=K$1,data!$BW54,"")</f>
        <v/>
      </c>
      <c r="L54" s="17">
        <f ca="1">IF(OR(data!$BX54=K$1,data!$BY54=K$1),data!$BW54,"")</f>
        <v>43337</v>
      </c>
      <c r="M54" s="16" t="str">
        <f ca="1">IF(data!$BX54=N$1,data!$BW54,"")</f>
        <v/>
      </c>
      <c r="N54" s="16" t="str">
        <f ca="1">IF(data!$BY54=N$1,data!$BW54,"")</f>
        <v/>
      </c>
      <c r="O54" s="16" t="str">
        <f ca="1">IF(OR(data!$BX54=N$1,data!$BY54=N$1),data!$BW54,"")</f>
        <v/>
      </c>
      <c r="P54" s="17" t="str">
        <f ca="1">IF(data!$BX54=Q$1,data!$BW54,"")</f>
        <v/>
      </c>
      <c r="Q54" s="17" t="str">
        <f ca="1">IF(data!$BY54=Q$1,data!$BW54,"")</f>
        <v/>
      </c>
      <c r="R54" s="17" t="str">
        <f ca="1">IF(OR(data!$BX54=Q$1,data!$BY54=Q$1),data!$BW54,"")</f>
        <v/>
      </c>
      <c r="S54" s="16" t="str">
        <f ca="1">IF(data!$BX54=T$1,data!$BW54,"")</f>
        <v/>
      </c>
      <c r="T54" s="16" t="str">
        <f ca="1">IF(data!$BY54=T$1,data!$BW54,"")</f>
        <v/>
      </c>
      <c r="U54" s="16" t="str">
        <f ca="1">IF(OR(data!$BX54=T$1,data!$BY54=T$1),data!$BW54,"")</f>
        <v/>
      </c>
      <c r="V54" s="17" t="str">
        <f ca="1">IF(data!$BX54=W$1,data!$BW54,"")</f>
        <v/>
      </c>
      <c r="W54" s="17" t="str">
        <f ca="1">IF(data!$BY54=W$1,data!$BW54,"")</f>
        <v/>
      </c>
      <c r="X54" s="17" t="str">
        <f ca="1">IF(OR(data!$BX54=W$1,data!$BY54=W$1),data!$BW54,"")</f>
        <v/>
      </c>
      <c r="Y54" s="16" t="str">
        <f ca="1">IF(data!$BX54=Z$1,data!$BW54,"")</f>
        <v/>
      </c>
      <c r="Z54" s="16" t="str">
        <f ca="1">IF(data!$BY54=Z$1,data!$BW54,"")</f>
        <v/>
      </c>
      <c r="AA54" s="16" t="str">
        <f ca="1">IF(OR(data!$BX54=Z$1,data!$BY54=Z$1),data!$BW54,"")</f>
        <v/>
      </c>
      <c r="AB54" s="17" t="str">
        <f ca="1">IF(data!$BX54=AC$1,data!$BW54,"")</f>
        <v/>
      </c>
      <c r="AC54" s="17" t="str">
        <f ca="1">IF(data!$BY54=AC$1,data!$BW54,"")</f>
        <v/>
      </c>
      <c r="AD54" s="17" t="str">
        <f ca="1">IF(OR(data!$BX54=AC$1,data!$BY54=AC$1),data!$BW54,"")</f>
        <v/>
      </c>
      <c r="AE54" s="16" t="str">
        <f ca="1">IF(data!$BX54=AF$1,data!$BW54,"")</f>
        <v/>
      </c>
      <c r="AF54" s="16" t="str">
        <f ca="1">IF(data!$BY54=AF$1,data!$BW54,"")</f>
        <v/>
      </c>
      <c r="AG54" s="16" t="str">
        <f ca="1">IF(OR(data!$BX54=AF$1,data!$BY54=AF$1),data!$BW54,"")</f>
        <v/>
      </c>
      <c r="AH54" s="17" t="str">
        <f ca="1">IF(data!$BX54=AI$1,data!$BW54,"")</f>
        <v/>
      </c>
      <c r="AI54" s="17" t="str">
        <f ca="1">IF(data!$BY54=AI$1,data!$BW54,"")</f>
        <v/>
      </c>
      <c r="AJ54" s="17" t="str">
        <f ca="1">IF(OR(data!$BX54=AI$1,data!$BY54=AI$1),data!$BW54,"")</f>
        <v/>
      </c>
      <c r="AK54" s="16" t="str">
        <f ca="1">IF(data!$BX54=AL$1,data!$BW54,"")</f>
        <v/>
      </c>
      <c r="AL54" s="16" t="str">
        <f ca="1">IF(data!$BY54=AL$1,data!$BW54,"")</f>
        <v/>
      </c>
      <c r="AM54" s="16" t="str">
        <f ca="1">IF(OR(data!$BX54=AL$1,data!$BY54=AL$1),data!$BW54,"")</f>
        <v/>
      </c>
      <c r="AN54" s="17" t="str">
        <f ca="1">IF(data!$BX54=AO$1,data!$BW54,"")</f>
        <v/>
      </c>
      <c r="AO54" s="17" t="str">
        <f ca="1">IF(data!$BY54=AO$1,data!$BW54,"")</f>
        <v/>
      </c>
      <c r="AP54" s="17" t="str">
        <f ca="1">IF(OR(data!$BX54=AO$1,data!$BY54=AO$1),data!$BW54,"")</f>
        <v/>
      </c>
      <c r="AQ54" s="16" t="str">
        <f ca="1">IF(data!$BX54=AR$1,data!$BW54,"")</f>
        <v/>
      </c>
      <c r="AR54" s="16" t="str">
        <f ca="1">IF(data!$BY54=AR$1,data!$BW54,"")</f>
        <v/>
      </c>
      <c r="AS54" s="16" t="str">
        <f ca="1">IF(OR(data!$BX54=AR$1,data!$BY54=AR$1),data!$BW54,"")</f>
        <v/>
      </c>
      <c r="AT54" s="17" t="str">
        <f ca="1">IF(data!$BX54=AU$1,data!$BW54,"")</f>
        <v/>
      </c>
      <c r="AU54" s="17" t="str">
        <f ca="1">IF(data!$BY54=AU$1,data!$BW54,"")</f>
        <v/>
      </c>
      <c r="AV54" s="17" t="str">
        <f ca="1">IF(OR(data!$BX54=AU$1,data!$BY54=AU$1),data!$BW54,"")</f>
        <v/>
      </c>
      <c r="AW54" s="16" t="str">
        <f ca="1">IF(data!$BX54=AX$1,data!$BW54,"")</f>
        <v/>
      </c>
      <c r="AX54" s="16" t="str">
        <f ca="1">IF(data!$BY54=AX$1,data!$BW54,"")</f>
        <v/>
      </c>
      <c r="AY54" s="16" t="str">
        <f ca="1">IF(OR(data!$BX54=AX$1,data!$BY54=AX$1),data!$BW54,"")</f>
        <v/>
      </c>
      <c r="AZ54" s="17" t="str">
        <f ca="1">IF(data!$BX54=BA$1,data!$BW54,"")</f>
        <v/>
      </c>
      <c r="BA54" s="17" t="str">
        <f ca="1">IF(data!$BY54=BA$1,data!$BW54,"")</f>
        <v/>
      </c>
      <c r="BB54" s="17" t="str">
        <f ca="1">IF(OR(data!$BX54=BA$1,data!$BY54=BA$1),data!$BW54,"")</f>
        <v/>
      </c>
      <c r="BC54" s="16" t="str">
        <f ca="1">IF(data!$BX54=BD$1,data!$BW54,"")</f>
        <v/>
      </c>
      <c r="BD54" s="16">
        <f ca="1">IF(data!$BY54=BD$1,data!$BW54,"")</f>
        <v>43337</v>
      </c>
      <c r="BE54" s="16">
        <f ca="1">IF(OR(data!$BX54=BD$1,data!$BY54=BD$1),data!$BW54,"")</f>
        <v>43337</v>
      </c>
      <c r="BF54" s="17" t="str">
        <f ca="1">IF(data!$BX54=BG$1,data!$BW54,"")</f>
        <v/>
      </c>
      <c r="BG54" s="17" t="str">
        <f ca="1">IF(data!$BY54=BG$1,data!$BW54,"")</f>
        <v/>
      </c>
      <c r="BH54" s="17" t="str">
        <f ca="1">IF(OR(data!$BX54=BG$1,data!$BY54=BG$1),data!$BW54,"")</f>
        <v/>
      </c>
      <c r="BI54" s="16" t="str">
        <f ca="1">IF(data!$BX54=BJ$1,data!$BW54,"")</f>
        <v/>
      </c>
      <c r="BJ54" s="16" t="str">
        <f ca="1">IF(data!$BY54=BJ$1,data!$BW54,"")</f>
        <v/>
      </c>
      <c r="BK54" s="16" t="str">
        <f ca="1">IF(OR(data!$BX54=BJ$1,data!$BY54=BJ$1),data!$BW54,"")</f>
        <v/>
      </c>
      <c r="BL54" s="17" t="str">
        <f ca="1">IF(data!$BX54=BM$1,data!$BW54,"")</f>
        <v/>
      </c>
      <c r="BM54" s="17" t="str">
        <f ca="1">IF(data!$BY54=BM$1,data!$BW54,"")</f>
        <v/>
      </c>
      <c r="BN54" s="17" t="str">
        <f ca="1">IF(OR(data!$BX54=BM$1,data!$BY54=BM$1),data!$BW54,"")</f>
        <v/>
      </c>
      <c r="BO54" s="16" t="str">
        <f ca="1">IF(data!$BX54=BP$1,data!$BW54,"")</f>
        <v/>
      </c>
      <c r="BP54" s="16" t="str">
        <f ca="1">IF(data!$BY54=BP$1,data!$BW54,"")</f>
        <v/>
      </c>
      <c r="BQ54" s="16" t="str">
        <f ca="1">IF(OR(data!$BX54=BP$1,data!$BY54=BP$1),data!$BW54,"")</f>
        <v/>
      </c>
      <c r="BR54" s="17" t="str">
        <f ca="1">IF(data!$BX54=BS$1,data!$BW54,"")</f>
        <v/>
      </c>
      <c r="BS54" s="17" t="str">
        <f ca="1">IF(data!$BY54=BS$1,data!$BW54,"")</f>
        <v/>
      </c>
      <c r="BT54" s="17" t="str">
        <f ca="1">IF(OR(data!$BX54=BS$1,data!$BY54=BS$1),data!$BW54,"")</f>
        <v/>
      </c>
    </row>
    <row r="55" spans="1:72" s="11" customFormat="1" x14ac:dyDescent="0.25">
      <c r="A55" s="16" t="str">
        <f ca="1">IF(data!$BX55=B$1,data!$BW55,"")</f>
        <v/>
      </c>
      <c r="B55" s="16" t="str">
        <f ca="1">IF(data!$BY55=B$1,data!$BW55,"")</f>
        <v/>
      </c>
      <c r="C55" s="16" t="str">
        <f ca="1">IF(OR(data!$BX55=B$1,data!$BY55=B$1),data!$BW55,"")</f>
        <v/>
      </c>
      <c r="D55" s="17" t="str">
        <f ca="1">IF(data!$BX55=E$1,data!$BW55,"")</f>
        <v/>
      </c>
      <c r="E55" s="17" t="str">
        <f ca="1">IF(data!$BY55=E$1,data!$BW55,"")</f>
        <v/>
      </c>
      <c r="F55" s="17" t="str">
        <f ca="1">IF(OR(data!$BX55=E$1,data!$BY55=E$1),data!$BW55,"")</f>
        <v/>
      </c>
      <c r="G55" s="16" t="str">
        <f ca="1">IF(data!$BX55=H$1,data!$BW55,"")</f>
        <v/>
      </c>
      <c r="H55" s="16" t="str">
        <f ca="1">IF(data!$BY55=H$1,data!$BW55,"")</f>
        <v/>
      </c>
      <c r="I55" s="16" t="str">
        <f ca="1">IF(OR(data!$BX55=H$1,data!$BY55=H$1),data!$BW55,"")</f>
        <v/>
      </c>
      <c r="J55" s="17" t="str">
        <f ca="1">IF(data!$BX55=K$1,data!$BW55,"")</f>
        <v/>
      </c>
      <c r="K55" s="17" t="str">
        <f ca="1">IF(data!$BY55=K$1,data!$BW55,"")</f>
        <v/>
      </c>
      <c r="L55" s="17" t="str">
        <f ca="1">IF(OR(data!$BX55=K$1,data!$BY55=K$1),data!$BW55,"")</f>
        <v/>
      </c>
      <c r="M55" s="16" t="str">
        <f ca="1">IF(data!$BX55=N$1,data!$BW55,"")</f>
        <v/>
      </c>
      <c r="N55" s="16" t="str">
        <f ca="1">IF(data!$BY55=N$1,data!$BW55,"")</f>
        <v/>
      </c>
      <c r="O55" s="16" t="str">
        <f ca="1">IF(OR(data!$BX55=N$1,data!$BY55=N$1),data!$BW55,"")</f>
        <v/>
      </c>
      <c r="P55" s="17" t="str">
        <f ca="1">IF(data!$BX55=Q$1,data!$BW55,"")</f>
        <v/>
      </c>
      <c r="Q55" s="17" t="str">
        <f ca="1">IF(data!$BY55=Q$1,data!$BW55,"")</f>
        <v/>
      </c>
      <c r="R55" s="17" t="str">
        <f ca="1">IF(OR(data!$BX55=Q$1,data!$BY55=Q$1),data!$BW55,"")</f>
        <v/>
      </c>
      <c r="S55" s="16">
        <f ca="1">IF(data!$BX55=T$1,data!$BW55,"")</f>
        <v>43337</v>
      </c>
      <c r="T55" s="16" t="str">
        <f ca="1">IF(data!$BY55=T$1,data!$BW55,"")</f>
        <v/>
      </c>
      <c r="U55" s="16">
        <f ca="1">IF(OR(data!$BX55=T$1,data!$BY55=T$1),data!$BW55,"")</f>
        <v>43337</v>
      </c>
      <c r="V55" s="17" t="str">
        <f ca="1">IF(data!$BX55=W$1,data!$BW55,"")</f>
        <v/>
      </c>
      <c r="W55" s="17" t="str">
        <f ca="1">IF(data!$BY55=W$1,data!$BW55,"")</f>
        <v/>
      </c>
      <c r="X55" s="17" t="str">
        <f ca="1">IF(OR(data!$BX55=W$1,data!$BY55=W$1),data!$BW55,"")</f>
        <v/>
      </c>
      <c r="Y55" s="16" t="str">
        <f ca="1">IF(data!$BX55=Z$1,data!$BW55,"")</f>
        <v/>
      </c>
      <c r="Z55" s="16" t="str">
        <f ca="1">IF(data!$BY55=Z$1,data!$BW55,"")</f>
        <v/>
      </c>
      <c r="AA55" s="16" t="str">
        <f ca="1">IF(OR(data!$BX55=Z$1,data!$BY55=Z$1),data!$BW55,"")</f>
        <v/>
      </c>
      <c r="AB55" s="17" t="str">
        <f ca="1">IF(data!$BX55=AC$1,data!$BW55,"")</f>
        <v/>
      </c>
      <c r="AC55" s="17" t="str">
        <f ca="1">IF(data!$BY55=AC$1,data!$BW55,"")</f>
        <v/>
      </c>
      <c r="AD55" s="17" t="str">
        <f ca="1">IF(OR(data!$BX55=AC$1,data!$BY55=AC$1),data!$BW55,"")</f>
        <v/>
      </c>
      <c r="AE55" s="16" t="str">
        <f ca="1">IF(data!$BX55=AF$1,data!$BW55,"")</f>
        <v/>
      </c>
      <c r="AF55" s="16" t="str">
        <f ca="1">IF(data!$BY55=AF$1,data!$BW55,"")</f>
        <v/>
      </c>
      <c r="AG55" s="16" t="str">
        <f ca="1">IF(OR(data!$BX55=AF$1,data!$BY55=AF$1),data!$BW55,"")</f>
        <v/>
      </c>
      <c r="AH55" s="17" t="str">
        <f ca="1">IF(data!$BX55=AI$1,data!$BW55,"")</f>
        <v/>
      </c>
      <c r="AI55" s="17" t="str">
        <f ca="1">IF(data!$BY55=AI$1,data!$BW55,"")</f>
        <v/>
      </c>
      <c r="AJ55" s="17" t="str">
        <f ca="1">IF(OR(data!$BX55=AI$1,data!$BY55=AI$1),data!$BW55,"")</f>
        <v/>
      </c>
      <c r="AK55" s="16" t="str">
        <f ca="1">IF(data!$BX55=AL$1,data!$BW55,"")</f>
        <v/>
      </c>
      <c r="AL55" s="16" t="str">
        <f ca="1">IF(data!$BY55=AL$1,data!$BW55,"")</f>
        <v/>
      </c>
      <c r="AM55" s="16" t="str">
        <f ca="1">IF(OR(data!$BX55=AL$1,data!$BY55=AL$1),data!$BW55,"")</f>
        <v/>
      </c>
      <c r="AN55" s="17" t="str">
        <f ca="1">IF(data!$BX55=AO$1,data!$BW55,"")</f>
        <v/>
      </c>
      <c r="AO55" s="17" t="str">
        <f ca="1">IF(data!$BY55=AO$1,data!$BW55,"")</f>
        <v/>
      </c>
      <c r="AP55" s="17" t="str">
        <f ca="1">IF(OR(data!$BX55=AO$1,data!$BY55=AO$1),data!$BW55,"")</f>
        <v/>
      </c>
      <c r="AQ55" s="16" t="str">
        <f ca="1">IF(data!$BX55=AR$1,data!$BW55,"")</f>
        <v/>
      </c>
      <c r="AR55" s="16">
        <f ca="1">IF(data!$BY55=AR$1,data!$BW55,"")</f>
        <v>43337</v>
      </c>
      <c r="AS55" s="16">
        <f ca="1">IF(OR(data!$BX55=AR$1,data!$BY55=AR$1),data!$BW55,"")</f>
        <v>43337</v>
      </c>
      <c r="AT55" s="17" t="str">
        <f ca="1">IF(data!$BX55=AU$1,data!$BW55,"")</f>
        <v/>
      </c>
      <c r="AU55" s="17" t="str">
        <f ca="1">IF(data!$BY55=AU$1,data!$BW55,"")</f>
        <v/>
      </c>
      <c r="AV55" s="17" t="str">
        <f ca="1">IF(OR(data!$BX55=AU$1,data!$BY55=AU$1),data!$BW55,"")</f>
        <v/>
      </c>
      <c r="AW55" s="16" t="str">
        <f ca="1">IF(data!$BX55=AX$1,data!$BW55,"")</f>
        <v/>
      </c>
      <c r="AX55" s="16" t="str">
        <f ca="1">IF(data!$BY55=AX$1,data!$BW55,"")</f>
        <v/>
      </c>
      <c r="AY55" s="16" t="str">
        <f ca="1">IF(OR(data!$BX55=AX$1,data!$BY55=AX$1),data!$BW55,"")</f>
        <v/>
      </c>
      <c r="AZ55" s="17" t="str">
        <f ca="1">IF(data!$BX55=BA$1,data!$BW55,"")</f>
        <v/>
      </c>
      <c r="BA55" s="17" t="str">
        <f ca="1">IF(data!$BY55=BA$1,data!$BW55,"")</f>
        <v/>
      </c>
      <c r="BB55" s="17" t="str">
        <f ca="1">IF(OR(data!$BX55=BA$1,data!$BY55=BA$1),data!$BW55,"")</f>
        <v/>
      </c>
      <c r="BC55" s="16" t="str">
        <f ca="1">IF(data!$BX55=BD$1,data!$BW55,"")</f>
        <v/>
      </c>
      <c r="BD55" s="16" t="str">
        <f ca="1">IF(data!$BY55=BD$1,data!$BW55,"")</f>
        <v/>
      </c>
      <c r="BE55" s="16" t="str">
        <f ca="1">IF(OR(data!$BX55=BD$1,data!$BY55=BD$1),data!$BW55,"")</f>
        <v/>
      </c>
      <c r="BF55" s="17" t="str">
        <f ca="1">IF(data!$BX55=BG$1,data!$BW55,"")</f>
        <v/>
      </c>
      <c r="BG55" s="17" t="str">
        <f ca="1">IF(data!$BY55=BG$1,data!$BW55,"")</f>
        <v/>
      </c>
      <c r="BH55" s="17" t="str">
        <f ca="1">IF(OR(data!$BX55=BG$1,data!$BY55=BG$1),data!$BW55,"")</f>
        <v/>
      </c>
      <c r="BI55" s="16" t="str">
        <f ca="1">IF(data!$BX55=BJ$1,data!$BW55,"")</f>
        <v/>
      </c>
      <c r="BJ55" s="16" t="str">
        <f ca="1">IF(data!$BY55=BJ$1,data!$BW55,"")</f>
        <v/>
      </c>
      <c r="BK55" s="16" t="str">
        <f ca="1">IF(OR(data!$BX55=BJ$1,data!$BY55=BJ$1),data!$BW55,"")</f>
        <v/>
      </c>
      <c r="BL55" s="17" t="str">
        <f ca="1">IF(data!$BX55=BM$1,data!$BW55,"")</f>
        <v/>
      </c>
      <c r="BM55" s="17" t="str">
        <f ca="1">IF(data!$BY55=BM$1,data!$BW55,"")</f>
        <v/>
      </c>
      <c r="BN55" s="17" t="str">
        <f ca="1">IF(OR(data!$BX55=BM$1,data!$BY55=BM$1),data!$BW55,"")</f>
        <v/>
      </c>
      <c r="BO55" s="16" t="str">
        <f ca="1">IF(data!$BX55=BP$1,data!$BW55,"")</f>
        <v/>
      </c>
      <c r="BP55" s="16" t="str">
        <f ca="1">IF(data!$BY55=BP$1,data!$BW55,"")</f>
        <v/>
      </c>
      <c r="BQ55" s="16" t="str">
        <f ca="1">IF(OR(data!$BX55=BP$1,data!$BY55=BP$1),data!$BW55,"")</f>
        <v/>
      </c>
      <c r="BR55" s="17" t="str">
        <f ca="1">IF(data!$BX55=BS$1,data!$BW55,"")</f>
        <v/>
      </c>
      <c r="BS55" s="17" t="str">
        <f ca="1">IF(data!$BY55=BS$1,data!$BW55,"")</f>
        <v/>
      </c>
      <c r="BT55" s="17" t="str">
        <f ca="1">IF(OR(data!$BX55=BS$1,data!$BY55=BS$1),data!$BW55,"")</f>
        <v/>
      </c>
    </row>
    <row r="56" spans="1:72" s="11" customFormat="1" x14ac:dyDescent="0.25">
      <c r="A56" s="16" t="str">
        <f ca="1">IF(data!$BX56=B$1,data!$BW56,"")</f>
        <v/>
      </c>
      <c r="B56" s="16" t="str">
        <f ca="1">IF(data!$BY56=B$1,data!$BW56,"")</f>
        <v/>
      </c>
      <c r="C56" s="16" t="str">
        <f ca="1">IF(OR(data!$BX56=B$1,data!$BY56=B$1),data!$BW56,"")</f>
        <v/>
      </c>
      <c r="D56" s="17" t="str">
        <f ca="1">IF(data!$BX56=E$1,data!$BW56,"")</f>
        <v/>
      </c>
      <c r="E56" s="17" t="str">
        <f ca="1">IF(data!$BY56=E$1,data!$BW56,"")</f>
        <v/>
      </c>
      <c r="F56" s="17" t="str">
        <f ca="1">IF(OR(data!$BX56=E$1,data!$BY56=E$1),data!$BW56,"")</f>
        <v/>
      </c>
      <c r="G56" s="16" t="str">
        <f ca="1">IF(data!$BX56=H$1,data!$BW56,"")</f>
        <v/>
      </c>
      <c r="H56" s="16" t="str">
        <f ca="1">IF(data!$BY56=H$1,data!$BW56,"")</f>
        <v/>
      </c>
      <c r="I56" s="16" t="str">
        <f ca="1">IF(OR(data!$BX56=H$1,data!$BY56=H$1),data!$BW56,"")</f>
        <v/>
      </c>
      <c r="J56" s="17" t="str">
        <f ca="1">IF(data!$BX56=K$1,data!$BW56,"")</f>
        <v/>
      </c>
      <c r="K56" s="17" t="str">
        <f ca="1">IF(data!$BY56=K$1,data!$BW56,"")</f>
        <v/>
      </c>
      <c r="L56" s="17" t="str">
        <f ca="1">IF(OR(data!$BX56=K$1,data!$BY56=K$1),data!$BW56,"")</f>
        <v/>
      </c>
      <c r="M56" s="16" t="str">
        <f ca="1">IF(data!$BX56=N$1,data!$BW56,"")</f>
        <v/>
      </c>
      <c r="N56" s="16" t="str">
        <f ca="1">IF(data!$BY56=N$1,data!$BW56,"")</f>
        <v/>
      </c>
      <c r="O56" s="16" t="str">
        <f ca="1">IF(OR(data!$BX56=N$1,data!$BY56=N$1),data!$BW56,"")</f>
        <v/>
      </c>
      <c r="P56" s="17" t="str">
        <f ca="1">IF(data!$BX56=Q$1,data!$BW56,"")</f>
        <v/>
      </c>
      <c r="Q56" s="17" t="str">
        <f ca="1">IF(data!$BY56=Q$1,data!$BW56,"")</f>
        <v/>
      </c>
      <c r="R56" s="17" t="str">
        <f ca="1">IF(OR(data!$BX56=Q$1,data!$BY56=Q$1),data!$BW56,"")</f>
        <v/>
      </c>
      <c r="S56" s="16" t="str">
        <f ca="1">IF(data!$BX56=T$1,data!$BW56,"")</f>
        <v/>
      </c>
      <c r="T56" s="16" t="str">
        <f ca="1">IF(data!$BY56=T$1,data!$BW56,"")</f>
        <v/>
      </c>
      <c r="U56" s="16" t="str">
        <f ca="1">IF(OR(data!$BX56=T$1,data!$BY56=T$1),data!$BW56,"")</f>
        <v/>
      </c>
      <c r="V56" s="17" t="str">
        <f ca="1">IF(data!$BX56=W$1,data!$BW56,"")</f>
        <v/>
      </c>
      <c r="W56" s="17" t="str">
        <f ca="1">IF(data!$BY56=W$1,data!$BW56,"")</f>
        <v/>
      </c>
      <c r="X56" s="17" t="str">
        <f ca="1">IF(OR(data!$BX56=W$1,data!$BY56=W$1),data!$BW56,"")</f>
        <v/>
      </c>
      <c r="Y56" s="16" t="str">
        <f ca="1">IF(data!$BX56=Z$1,data!$BW56,"")</f>
        <v/>
      </c>
      <c r="Z56" s="16" t="str">
        <f ca="1">IF(data!$BY56=Z$1,data!$BW56,"")</f>
        <v/>
      </c>
      <c r="AA56" s="16" t="str">
        <f ca="1">IF(OR(data!$BX56=Z$1,data!$BY56=Z$1),data!$BW56,"")</f>
        <v/>
      </c>
      <c r="AB56" s="17" t="str">
        <f ca="1">IF(data!$BX56=AC$1,data!$BW56,"")</f>
        <v/>
      </c>
      <c r="AC56" s="17">
        <f ca="1">IF(data!$BY56=AC$1,data!$BW56,"")</f>
        <v>43337</v>
      </c>
      <c r="AD56" s="17">
        <f ca="1">IF(OR(data!$BX56=AC$1,data!$BY56=AC$1),data!$BW56,"")</f>
        <v>43337</v>
      </c>
      <c r="AE56" s="16" t="str">
        <f ca="1">IF(data!$BX56=AF$1,data!$BW56,"")</f>
        <v/>
      </c>
      <c r="AF56" s="16" t="str">
        <f ca="1">IF(data!$BY56=AF$1,data!$BW56,"")</f>
        <v/>
      </c>
      <c r="AG56" s="16" t="str">
        <f ca="1">IF(OR(data!$BX56=AF$1,data!$BY56=AF$1),data!$BW56,"")</f>
        <v/>
      </c>
      <c r="AH56" s="17" t="str">
        <f ca="1">IF(data!$BX56=AI$1,data!$BW56,"")</f>
        <v/>
      </c>
      <c r="AI56" s="17" t="str">
        <f ca="1">IF(data!$BY56=AI$1,data!$BW56,"")</f>
        <v/>
      </c>
      <c r="AJ56" s="17" t="str">
        <f ca="1">IF(OR(data!$BX56=AI$1,data!$BY56=AI$1),data!$BW56,"")</f>
        <v/>
      </c>
      <c r="AK56" s="16">
        <f ca="1">IF(data!$BX56=AL$1,data!$BW56,"")</f>
        <v>43337</v>
      </c>
      <c r="AL56" s="16" t="str">
        <f ca="1">IF(data!$BY56=AL$1,data!$BW56,"")</f>
        <v/>
      </c>
      <c r="AM56" s="16">
        <f ca="1">IF(OR(data!$BX56=AL$1,data!$BY56=AL$1),data!$BW56,"")</f>
        <v>43337</v>
      </c>
      <c r="AN56" s="17" t="str">
        <f ca="1">IF(data!$BX56=AO$1,data!$BW56,"")</f>
        <v/>
      </c>
      <c r="AO56" s="17" t="str">
        <f ca="1">IF(data!$BY56=AO$1,data!$BW56,"")</f>
        <v/>
      </c>
      <c r="AP56" s="17" t="str">
        <f ca="1">IF(OR(data!$BX56=AO$1,data!$BY56=AO$1),data!$BW56,"")</f>
        <v/>
      </c>
      <c r="AQ56" s="16" t="str">
        <f ca="1">IF(data!$BX56=AR$1,data!$BW56,"")</f>
        <v/>
      </c>
      <c r="AR56" s="16" t="str">
        <f ca="1">IF(data!$BY56=AR$1,data!$BW56,"")</f>
        <v/>
      </c>
      <c r="AS56" s="16" t="str">
        <f ca="1">IF(OR(data!$BX56=AR$1,data!$BY56=AR$1),data!$BW56,"")</f>
        <v/>
      </c>
      <c r="AT56" s="17" t="str">
        <f ca="1">IF(data!$BX56=AU$1,data!$BW56,"")</f>
        <v/>
      </c>
      <c r="AU56" s="17" t="str">
        <f ca="1">IF(data!$BY56=AU$1,data!$BW56,"")</f>
        <v/>
      </c>
      <c r="AV56" s="17" t="str">
        <f ca="1">IF(OR(data!$BX56=AU$1,data!$BY56=AU$1),data!$BW56,"")</f>
        <v/>
      </c>
      <c r="AW56" s="16" t="str">
        <f ca="1">IF(data!$BX56=AX$1,data!$BW56,"")</f>
        <v/>
      </c>
      <c r="AX56" s="16" t="str">
        <f ca="1">IF(data!$BY56=AX$1,data!$BW56,"")</f>
        <v/>
      </c>
      <c r="AY56" s="16" t="str">
        <f ca="1">IF(OR(data!$BX56=AX$1,data!$BY56=AX$1),data!$BW56,"")</f>
        <v/>
      </c>
      <c r="AZ56" s="17" t="str">
        <f ca="1">IF(data!$BX56=BA$1,data!$BW56,"")</f>
        <v/>
      </c>
      <c r="BA56" s="17" t="str">
        <f ca="1">IF(data!$BY56=BA$1,data!$BW56,"")</f>
        <v/>
      </c>
      <c r="BB56" s="17" t="str">
        <f ca="1">IF(OR(data!$BX56=BA$1,data!$BY56=BA$1),data!$BW56,"")</f>
        <v/>
      </c>
      <c r="BC56" s="16" t="str">
        <f ca="1">IF(data!$BX56=BD$1,data!$BW56,"")</f>
        <v/>
      </c>
      <c r="BD56" s="16" t="str">
        <f ca="1">IF(data!$BY56=BD$1,data!$BW56,"")</f>
        <v/>
      </c>
      <c r="BE56" s="16" t="str">
        <f ca="1">IF(OR(data!$BX56=BD$1,data!$BY56=BD$1),data!$BW56,"")</f>
        <v/>
      </c>
      <c r="BF56" s="17" t="str">
        <f ca="1">IF(data!$BX56=BG$1,data!$BW56,"")</f>
        <v/>
      </c>
      <c r="BG56" s="17" t="str">
        <f ca="1">IF(data!$BY56=BG$1,data!$BW56,"")</f>
        <v/>
      </c>
      <c r="BH56" s="17" t="str">
        <f ca="1">IF(OR(data!$BX56=BG$1,data!$BY56=BG$1),data!$BW56,"")</f>
        <v/>
      </c>
      <c r="BI56" s="16" t="str">
        <f ca="1">IF(data!$BX56=BJ$1,data!$BW56,"")</f>
        <v/>
      </c>
      <c r="BJ56" s="16" t="str">
        <f ca="1">IF(data!$BY56=BJ$1,data!$BW56,"")</f>
        <v/>
      </c>
      <c r="BK56" s="16" t="str">
        <f ca="1">IF(OR(data!$BX56=BJ$1,data!$BY56=BJ$1),data!$BW56,"")</f>
        <v/>
      </c>
      <c r="BL56" s="17" t="str">
        <f ca="1">IF(data!$BX56=BM$1,data!$BW56,"")</f>
        <v/>
      </c>
      <c r="BM56" s="17" t="str">
        <f ca="1">IF(data!$BY56=BM$1,data!$BW56,"")</f>
        <v/>
      </c>
      <c r="BN56" s="17" t="str">
        <f ca="1">IF(OR(data!$BX56=BM$1,data!$BY56=BM$1),data!$BW56,"")</f>
        <v/>
      </c>
      <c r="BO56" s="16" t="str">
        <f ca="1">IF(data!$BX56=BP$1,data!$BW56,"")</f>
        <v/>
      </c>
      <c r="BP56" s="16" t="str">
        <f ca="1">IF(data!$BY56=BP$1,data!$BW56,"")</f>
        <v/>
      </c>
      <c r="BQ56" s="16" t="str">
        <f ca="1">IF(OR(data!$BX56=BP$1,data!$BY56=BP$1),data!$BW56,"")</f>
        <v/>
      </c>
      <c r="BR56" s="17" t="str">
        <f ca="1">IF(data!$BX56=BS$1,data!$BW56,"")</f>
        <v/>
      </c>
      <c r="BS56" s="17" t="str">
        <f ca="1">IF(data!$BY56=BS$1,data!$BW56,"")</f>
        <v/>
      </c>
      <c r="BT56" s="17" t="str">
        <f ca="1">IF(OR(data!$BX56=BS$1,data!$BY56=BS$1),data!$BW56,"")</f>
        <v/>
      </c>
    </row>
    <row r="57" spans="1:72" s="11" customFormat="1" x14ac:dyDescent="0.25">
      <c r="A57" s="16" t="str">
        <f ca="1">IF(data!$BX57=B$1,data!$BW57,"")</f>
        <v/>
      </c>
      <c r="B57" s="16" t="str">
        <f ca="1">IF(data!$BY57=B$1,data!$BW57,"")</f>
        <v/>
      </c>
      <c r="C57" s="16" t="str">
        <f ca="1">IF(OR(data!$BX57=B$1,data!$BY57=B$1),data!$BW57,"")</f>
        <v/>
      </c>
      <c r="D57" s="17" t="str">
        <f ca="1">IF(data!$BX57=E$1,data!$BW57,"")</f>
        <v/>
      </c>
      <c r="E57" s="17">
        <f ca="1">IF(data!$BY57=E$1,data!$BW57,"")</f>
        <v>43337</v>
      </c>
      <c r="F57" s="17">
        <f ca="1">IF(OR(data!$BX57=E$1,data!$BY57=E$1),data!$BW57,"")</f>
        <v>43337</v>
      </c>
      <c r="G57" s="16" t="str">
        <f ca="1">IF(data!$BX57=H$1,data!$BW57,"")</f>
        <v/>
      </c>
      <c r="H57" s="16" t="str">
        <f ca="1">IF(data!$BY57=H$1,data!$BW57,"")</f>
        <v/>
      </c>
      <c r="I57" s="16" t="str">
        <f ca="1">IF(OR(data!$BX57=H$1,data!$BY57=H$1),data!$BW57,"")</f>
        <v/>
      </c>
      <c r="J57" s="17" t="str">
        <f ca="1">IF(data!$BX57=K$1,data!$BW57,"")</f>
        <v/>
      </c>
      <c r="K57" s="17" t="str">
        <f ca="1">IF(data!$BY57=K$1,data!$BW57,"")</f>
        <v/>
      </c>
      <c r="L57" s="17" t="str">
        <f ca="1">IF(OR(data!$BX57=K$1,data!$BY57=K$1),data!$BW57,"")</f>
        <v/>
      </c>
      <c r="M57" s="16" t="str">
        <f ca="1">IF(data!$BX57=N$1,data!$BW57,"")</f>
        <v/>
      </c>
      <c r="N57" s="16" t="str">
        <f ca="1">IF(data!$BY57=N$1,data!$BW57,"")</f>
        <v/>
      </c>
      <c r="O57" s="16" t="str">
        <f ca="1">IF(OR(data!$BX57=N$1,data!$BY57=N$1),data!$BW57,"")</f>
        <v/>
      </c>
      <c r="P57" s="17" t="str">
        <f ca="1">IF(data!$BX57=Q$1,data!$BW57,"")</f>
        <v/>
      </c>
      <c r="Q57" s="17" t="str">
        <f ca="1">IF(data!$BY57=Q$1,data!$BW57,"")</f>
        <v/>
      </c>
      <c r="R57" s="17" t="str">
        <f ca="1">IF(OR(data!$BX57=Q$1,data!$BY57=Q$1),data!$BW57,"")</f>
        <v/>
      </c>
      <c r="S57" s="16" t="str">
        <f ca="1">IF(data!$BX57=T$1,data!$BW57,"")</f>
        <v/>
      </c>
      <c r="T57" s="16" t="str">
        <f ca="1">IF(data!$BY57=T$1,data!$BW57,"")</f>
        <v/>
      </c>
      <c r="U57" s="16" t="str">
        <f ca="1">IF(OR(data!$BX57=T$1,data!$BY57=T$1),data!$BW57,"")</f>
        <v/>
      </c>
      <c r="V57" s="17" t="str">
        <f ca="1">IF(data!$BX57=W$1,data!$BW57,"")</f>
        <v/>
      </c>
      <c r="W57" s="17" t="str">
        <f ca="1">IF(data!$BY57=W$1,data!$BW57,"")</f>
        <v/>
      </c>
      <c r="X57" s="17" t="str">
        <f ca="1">IF(OR(data!$BX57=W$1,data!$BY57=W$1),data!$BW57,"")</f>
        <v/>
      </c>
      <c r="Y57" s="16" t="str">
        <f ca="1">IF(data!$BX57=Z$1,data!$BW57,"")</f>
        <v/>
      </c>
      <c r="Z57" s="16" t="str">
        <f ca="1">IF(data!$BY57=Z$1,data!$BW57,"")</f>
        <v/>
      </c>
      <c r="AA57" s="16" t="str">
        <f ca="1">IF(OR(data!$BX57=Z$1,data!$BY57=Z$1),data!$BW57,"")</f>
        <v/>
      </c>
      <c r="AB57" s="17" t="str">
        <f ca="1">IF(data!$BX57=AC$1,data!$BW57,"")</f>
        <v/>
      </c>
      <c r="AC57" s="17" t="str">
        <f ca="1">IF(data!$BY57=AC$1,data!$BW57,"")</f>
        <v/>
      </c>
      <c r="AD57" s="17" t="str">
        <f ca="1">IF(OR(data!$BX57=AC$1,data!$BY57=AC$1),data!$BW57,"")</f>
        <v/>
      </c>
      <c r="AE57" s="16" t="str">
        <f ca="1">IF(data!$BX57=AF$1,data!$BW57,"")</f>
        <v/>
      </c>
      <c r="AF57" s="16" t="str">
        <f ca="1">IF(data!$BY57=AF$1,data!$BW57,"")</f>
        <v/>
      </c>
      <c r="AG57" s="16" t="str">
        <f ca="1">IF(OR(data!$BX57=AF$1,data!$BY57=AF$1),data!$BW57,"")</f>
        <v/>
      </c>
      <c r="AH57" s="17" t="str">
        <f ca="1">IF(data!$BX57=AI$1,data!$BW57,"")</f>
        <v/>
      </c>
      <c r="AI57" s="17" t="str">
        <f ca="1">IF(data!$BY57=AI$1,data!$BW57,"")</f>
        <v/>
      </c>
      <c r="AJ57" s="17" t="str">
        <f ca="1">IF(OR(data!$BX57=AI$1,data!$BY57=AI$1),data!$BW57,"")</f>
        <v/>
      </c>
      <c r="AK57" s="16" t="str">
        <f ca="1">IF(data!$BX57=AL$1,data!$BW57,"")</f>
        <v/>
      </c>
      <c r="AL57" s="16" t="str">
        <f ca="1">IF(data!$BY57=AL$1,data!$BW57,"")</f>
        <v/>
      </c>
      <c r="AM57" s="16" t="str">
        <f ca="1">IF(OR(data!$BX57=AL$1,data!$BY57=AL$1),data!$BW57,"")</f>
        <v/>
      </c>
      <c r="AN57" s="17">
        <f ca="1">IF(data!$BX57=AO$1,data!$BW57,"")</f>
        <v>43337</v>
      </c>
      <c r="AO57" s="17" t="str">
        <f ca="1">IF(data!$BY57=AO$1,data!$BW57,"")</f>
        <v/>
      </c>
      <c r="AP57" s="17">
        <f ca="1">IF(OR(data!$BX57=AO$1,data!$BY57=AO$1),data!$BW57,"")</f>
        <v>43337</v>
      </c>
      <c r="AQ57" s="16" t="str">
        <f ca="1">IF(data!$BX57=AR$1,data!$BW57,"")</f>
        <v/>
      </c>
      <c r="AR57" s="16" t="str">
        <f ca="1">IF(data!$BY57=AR$1,data!$BW57,"")</f>
        <v/>
      </c>
      <c r="AS57" s="16" t="str">
        <f ca="1">IF(OR(data!$BX57=AR$1,data!$BY57=AR$1),data!$BW57,"")</f>
        <v/>
      </c>
      <c r="AT57" s="17" t="str">
        <f ca="1">IF(data!$BX57=AU$1,data!$BW57,"")</f>
        <v/>
      </c>
      <c r="AU57" s="17" t="str">
        <f ca="1">IF(data!$BY57=AU$1,data!$BW57,"")</f>
        <v/>
      </c>
      <c r="AV57" s="17" t="str">
        <f ca="1">IF(OR(data!$BX57=AU$1,data!$BY57=AU$1),data!$BW57,"")</f>
        <v/>
      </c>
      <c r="AW57" s="16" t="str">
        <f ca="1">IF(data!$BX57=AX$1,data!$BW57,"")</f>
        <v/>
      </c>
      <c r="AX57" s="16" t="str">
        <f ca="1">IF(data!$BY57=AX$1,data!$BW57,"")</f>
        <v/>
      </c>
      <c r="AY57" s="16" t="str">
        <f ca="1">IF(OR(data!$BX57=AX$1,data!$BY57=AX$1),data!$BW57,"")</f>
        <v/>
      </c>
      <c r="AZ57" s="17" t="str">
        <f ca="1">IF(data!$BX57=BA$1,data!$BW57,"")</f>
        <v/>
      </c>
      <c r="BA57" s="17" t="str">
        <f ca="1">IF(data!$BY57=BA$1,data!$BW57,"")</f>
        <v/>
      </c>
      <c r="BB57" s="17" t="str">
        <f ca="1">IF(OR(data!$BX57=BA$1,data!$BY57=BA$1),data!$BW57,"")</f>
        <v/>
      </c>
      <c r="BC57" s="16" t="str">
        <f ca="1">IF(data!$BX57=BD$1,data!$BW57,"")</f>
        <v/>
      </c>
      <c r="BD57" s="16" t="str">
        <f ca="1">IF(data!$BY57=BD$1,data!$BW57,"")</f>
        <v/>
      </c>
      <c r="BE57" s="16" t="str">
        <f ca="1">IF(OR(data!$BX57=BD$1,data!$BY57=BD$1),data!$BW57,"")</f>
        <v/>
      </c>
      <c r="BF57" s="17" t="str">
        <f ca="1">IF(data!$BX57=BG$1,data!$BW57,"")</f>
        <v/>
      </c>
      <c r="BG57" s="17" t="str">
        <f ca="1">IF(data!$BY57=BG$1,data!$BW57,"")</f>
        <v/>
      </c>
      <c r="BH57" s="17" t="str">
        <f ca="1">IF(OR(data!$BX57=BG$1,data!$BY57=BG$1),data!$BW57,"")</f>
        <v/>
      </c>
      <c r="BI57" s="16" t="str">
        <f ca="1">IF(data!$BX57=BJ$1,data!$BW57,"")</f>
        <v/>
      </c>
      <c r="BJ57" s="16" t="str">
        <f ca="1">IF(data!$BY57=BJ$1,data!$BW57,"")</f>
        <v/>
      </c>
      <c r="BK57" s="16" t="str">
        <f ca="1">IF(OR(data!$BX57=BJ$1,data!$BY57=BJ$1),data!$BW57,"")</f>
        <v/>
      </c>
      <c r="BL57" s="17" t="str">
        <f ca="1">IF(data!$BX57=BM$1,data!$BW57,"")</f>
        <v/>
      </c>
      <c r="BM57" s="17" t="str">
        <f ca="1">IF(data!$BY57=BM$1,data!$BW57,"")</f>
        <v/>
      </c>
      <c r="BN57" s="17" t="str">
        <f ca="1">IF(OR(data!$BX57=BM$1,data!$BY57=BM$1),data!$BW57,"")</f>
        <v/>
      </c>
      <c r="BO57" s="16" t="str">
        <f ca="1">IF(data!$BX57=BP$1,data!$BW57,"")</f>
        <v/>
      </c>
      <c r="BP57" s="16" t="str">
        <f ca="1">IF(data!$BY57=BP$1,data!$BW57,"")</f>
        <v/>
      </c>
      <c r="BQ57" s="16" t="str">
        <f ca="1">IF(OR(data!$BX57=BP$1,data!$BY57=BP$1),data!$BW57,"")</f>
        <v/>
      </c>
      <c r="BR57" s="17" t="str">
        <f ca="1">IF(data!$BX57=BS$1,data!$BW57,"")</f>
        <v/>
      </c>
      <c r="BS57" s="17" t="str">
        <f ca="1">IF(data!$BY57=BS$1,data!$BW57,"")</f>
        <v/>
      </c>
      <c r="BT57" s="17" t="str">
        <f ca="1">IF(OR(data!$BX57=BS$1,data!$BY57=BS$1),data!$BW57,"")</f>
        <v/>
      </c>
    </row>
    <row r="58" spans="1:72" s="11" customFormat="1" x14ac:dyDescent="0.25">
      <c r="A58" s="16" t="str">
        <f ca="1">IF(data!$BX58=B$1,data!$BW58,"")</f>
        <v/>
      </c>
      <c r="B58" s="16" t="str">
        <f ca="1">IF(data!$BY58=B$1,data!$BW58,"")</f>
        <v/>
      </c>
      <c r="C58" s="16" t="str">
        <f ca="1">IF(OR(data!$BX58=B$1,data!$BY58=B$1),data!$BW58,"")</f>
        <v/>
      </c>
      <c r="D58" s="17" t="str">
        <f ca="1">IF(data!$BX58=E$1,data!$BW58,"")</f>
        <v/>
      </c>
      <c r="E58" s="17" t="str">
        <f ca="1">IF(data!$BY58=E$1,data!$BW58,"")</f>
        <v/>
      </c>
      <c r="F58" s="17" t="str">
        <f ca="1">IF(OR(data!$BX58=E$1,data!$BY58=E$1),data!$BW58,"")</f>
        <v/>
      </c>
      <c r="G58" s="16" t="str">
        <f ca="1">IF(data!$BX58=H$1,data!$BW58,"")</f>
        <v/>
      </c>
      <c r="H58" s="16" t="str">
        <f ca="1">IF(data!$BY58=H$1,data!$BW58,"")</f>
        <v/>
      </c>
      <c r="I58" s="16" t="str">
        <f ca="1">IF(OR(data!$BX58=H$1,data!$BY58=H$1),data!$BW58,"")</f>
        <v/>
      </c>
      <c r="J58" s="17" t="str">
        <f ca="1">IF(data!$BX58=K$1,data!$BW58,"")</f>
        <v/>
      </c>
      <c r="K58" s="17" t="str">
        <f ca="1">IF(data!$BY58=K$1,data!$BW58,"")</f>
        <v/>
      </c>
      <c r="L58" s="17" t="str">
        <f ca="1">IF(OR(data!$BX58=K$1,data!$BY58=K$1),data!$BW58,"")</f>
        <v/>
      </c>
      <c r="M58" s="16" t="str">
        <f ca="1">IF(data!$BX58=N$1,data!$BW58,"")</f>
        <v/>
      </c>
      <c r="N58" s="16" t="str">
        <f ca="1">IF(data!$BY58=N$1,data!$BW58,"")</f>
        <v/>
      </c>
      <c r="O58" s="16" t="str">
        <f ca="1">IF(OR(data!$BX58=N$1,data!$BY58=N$1),data!$BW58,"")</f>
        <v/>
      </c>
      <c r="P58" s="17" t="str">
        <f ca="1">IF(data!$BX58=Q$1,data!$BW58,"")</f>
        <v/>
      </c>
      <c r="Q58" s="17" t="str">
        <f ca="1">IF(data!$BY58=Q$1,data!$BW58,"")</f>
        <v/>
      </c>
      <c r="R58" s="17" t="str">
        <f ca="1">IF(OR(data!$BX58=Q$1,data!$BY58=Q$1),data!$BW58,"")</f>
        <v/>
      </c>
      <c r="S58" s="16" t="str">
        <f ca="1">IF(data!$BX58=T$1,data!$BW58,"")</f>
        <v/>
      </c>
      <c r="T58" s="16" t="str">
        <f ca="1">IF(data!$BY58=T$1,data!$BW58,"")</f>
        <v/>
      </c>
      <c r="U58" s="16" t="str">
        <f ca="1">IF(OR(data!$BX58=T$1,data!$BY58=T$1),data!$BW58,"")</f>
        <v/>
      </c>
      <c r="V58" s="17" t="str">
        <f ca="1">IF(data!$BX58=W$1,data!$BW58,"")</f>
        <v/>
      </c>
      <c r="W58" s="17" t="str">
        <f ca="1">IF(data!$BY58=W$1,data!$BW58,"")</f>
        <v/>
      </c>
      <c r="X58" s="17" t="str">
        <f ca="1">IF(OR(data!$BX58=W$1,data!$BY58=W$1),data!$BW58,"")</f>
        <v/>
      </c>
      <c r="Y58" s="16" t="str">
        <f ca="1">IF(data!$BX58=Z$1,data!$BW58,"")</f>
        <v/>
      </c>
      <c r="Z58" s="16" t="str">
        <f ca="1">IF(data!$BY58=Z$1,data!$BW58,"")</f>
        <v/>
      </c>
      <c r="AA58" s="16" t="str">
        <f ca="1">IF(OR(data!$BX58=Z$1,data!$BY58=Z$1),data!$BW58,"")</f>
        <v/>
      </c>
      <c r="AB58" s="17" t="str">
        <f ca="1">IF(data!$BX58=AC$1,data!$BW58,"")</f>
        <v/>
      </c>
      <c r="AC58" s="17" t="str">
        <f ca="1">IF(data!$BY58=AC$1,data!$BW58,"")</f>
        <v/>
      </c>
      <c r="AD58" s="17" t="str">
        <f ca="1">IF(OR(data!$BX58=AC$1,data!$BY58=AC$1),data!$BW58,"")</f>
        <v/>
      </c>
      <c r="AE58" s="16" t="str">
        <f ca="1">IF(data!$BX58=AF$1,data!$BW58,"")</f>
        <v/>
      </c>
      <c r="AF58" s="16" t="str">
        <f ca="1">IF(data!$BY58=AF$1,data!$BW58,"")</f>
        <v/>
      </c>
      <c r="AG58" s="16" t="str">
        <f ca="1">IF(OR(data!$BX58=AF$1,data!$BY58=AF$1),data!$BW58,"")</f>
        <v/>
      </c>
      <c r="AH58" s="17" t="str">
        <f ca="1">IF(data!$BX58=AI$1,data!$BW58,"")</f>
        <v/>
      </c>
      <c r="AI58" s="17" t="str">
        <f ca="1">IF(data!$BY58=AI$1,data!$BW58,"")</f>
        <v/>
      </c>
      <c r="AJ58" s="17" t="str">
        <f ca="1">IF(OR(data!$BX58=AI$1,data!$BY58=AI$1),data!$BW58,"")</f>
        <v/>
      </c>
      <c r="AK58" s="16" t="str">
        <f ca="1">IF(data!$BX58=AL$1,data!$BW58,"")</f>
        <v/>
      </c>
      <c r="AL58" s="16" t="str">
        <f ca="1">IF(data!$BY58=AL$1,data!$BW58,"")</f>
        <v/>
      </c>
      <c r="AM58" s="16" t="str">
        <f ca="1">IF(OR(data!$BX58=AL$1,data!$BY58=AL$1),data!$BW58,"")</f>
        <v/>
      </c>
      <c r="AN58" s="17" t="str">
        <f ca="1">IF(data!$BX58=AO$1,data!$BW58,"")</f>
        <v/>
      </c>
      <c r="AO58" s="17" t="str">
        <f ca="1">IF(data!$BY58=AO$1,data!$BW58,"")</f>
        <v/>
      </c>
      <c r="AP58" s="17" t="str">
        <f ca="1">IF(OR(data!$BX58=AO$1,data!$BY58=AO$1),data!$BW58,"")</f>
        <v/>
      </c>
      <c r="AQ58" s="16" t="str">
        <f ca="1">IF(data!$BX58=AR$1,data!$BW58,"")</f>
        <v/>
      </c>
      <c r="AR58" s="16" t="str">
        <f ca="1">IF(data!$BY58=AR$1,data!$BW58,"")</f>
        <v/>
      </c>
      <c r="AS58" s="16" t="str">
        <f ca="1">IF(OR(data!$BX58=AR$1,data!$BY58=AR$1),data!$BW58,"")</f>
        <v/>
      </c>
      <c r="AT58" s="17">
        <f ca="1">IF(data!$BX58=AU$1,data!$BW58,"")</f>
        <v>43337</v>
      </c>
      <c r="AU58" s="17" t="str">
        <f ca="1">IF(data!$BY58=AU$1,data!$BW58,"")</f>
        <v/>
      </c>
      <c r="AV58" s="17">
        <f ca="1">IF(OR(data!$BX58=AU$1,data!$BY58=AU$1),data!$BW58,"")</f>
        <v>43337</v>
      </c>
      <c r="AW58" s="16" t="str">
        <f ca="1">IF(data!$BX58=AX$1,data!$BW58,"")</f>
        <v/>
      </c>
      <c r="AX58" s="16" t="str">
        <f ca="1">IF(data!$BY58=AX$1,data!$BW58,"")</f>
        <v/>
      </c>
      <c r="AY58" s="16" t="str">
        <f ca="1">IF(OR(data!$BX58=AX$1,data!$BY58=AX$1),data!$BW58,"")</f>
        <v/>
      </c>
      <c r="AZ58" s="17" t="str">
        <f ca="1">IF(data!$BX58=BA$1,data!$BW58,"")</f>
        <v/>
      </c>
      <c r="BA58" s="17" t="str">
        <f ca="1">IF(data!$BY58=BA$1,data!$BW58,"")</f>
        <v/>
      </c>
      <c r="BB58" s="17" t="str">
        <f ca="1">IF(OR(data!$BX58=BA$1,data!$BY58=BA$1),data!$BW58,"")</f>
        <v/>
      </c>
      <c r="BC58" s="16" t="str">
        <f ca="1">IF(data!$BX58=BD$1,data!$BW58,"")</f>
        <v/>
      </c>
      <c r="BD58" s="16" t="str">
        <f ca="1">IF(data!$BY58=BD$1,data!$BW58,"")</f>
        <v/>
      </c>
      <c r="BE58" s="16" t="str">
        <f ca="1">IF(OR(data!$BX58=BD$1,data!$BY58=BD$1),data!$BW58,"")</f>
        <v/>
      </c>
      <c r="BF58" s="17" t="str">
        <f ca="1">IF(data!$BX58=BG$1,data!$BW58,"")</f>
        <v/>
      </c>
      <c r="BG58" s="17" t="str">
        <f ca="1">IF(data!$BY58=BG$1,data!$BW58,"")</f>
        <v/>
      </c>
      <c r="BH58" s="17" t="str">
        <f ca="1">IF(OR(data!$BX58=BG$1,data!$BY58=BG$1),data!$BW58,"")</f>
        <v/>
      </c>
      <c r="BI58" s="16" t="str">
        <f ca="1">IF(data!$BX58=BJ$1,data!$BW58,"")</f>
        <v/>
      </c>
      <c r="BJ58" s="16" t="str">
        <f ca="1">IF(data!$BY58=BJ$1,data!$BW58,"")</f>
        <v/>
      </c>
      <c r="BK58" s="16" t="str">
        <f ca="1">IF(OR(data!$BX58=BJ$1,data!$BY58=BJ$1),data!$BW58,"")</f>
        <v/>
      </c>
      <c r="BL58" s="17" t="str">
        <f ca="1">IF(data!$BX58=BM$1,data!$BW58,"")</f>
        <v/>
      </c>
      <c r="BM58" s="17" t="str">
        <f ca="1">IF(data!$BY58=BM$1,data!$BW58,"")</f>
        <v/>
      </c>
      <c r="BN58" s="17" t="str">
        <f ca="1">IF(OR(data!$BX58=BM$1,data!$BY58=BM$1),data!$BW58,"")</f>
        <v/>
      </c>
      <c r="BO58" s="16" t="str">
        <f ca="1">IF(data!$BX58=BP$1,data!$BW58,"")</f>
        <v/>
      </c>
      <c r="BP58" s="16" t="str">
        <f ca="1">IF(data!$BY58=BP$1,data!$BW58,"")</f>
        <v/>
      </c>
      <c r="BQ58" s="16" t="str">
        <f ca="1">IF(OR(data!$BX58=BP$1,data!$BY58=BP$1),data!$BW58,"")</f>
        <v/>
      </c>
      <c r="BR58" s="17" t="str">
        <f ca="1">IF(data!$BX58=BS$1,data!$BW58,"")</f>
        <v/>
      </c>
      <c r="BS58" s="17">
        <f ca="1">IF(data!$BY58=BS$1,data!$BW58,"")</f>
        <v>43337</v>
      </c>
      <c r="BT58" s="17">
        <f ca="1">IF(OR(data!$BX58=BS$1,data!$BY58=BS$1),data!$BW58,"")</f>
        <v>43337</v>
      </c>
    </row>
    <row r="59" spans="1:72" s="11" customFormat="1" x14ac:dyDescent="0.25">
      <c r="A59" s="16" t="str">
        <f ca="1">IF(data!$BX59=B$1,data!$BW59,"")</f>
        <v/>
      </c>
      <c r="B59" s="16" t="str">
        <f ca="1">IF(data!$BY59=B$1,data!$BW59,"")</f>
        <v/>
      </c>
      <c r="C59" s="16" t="str">
        <f ca="1">IF(OR(data!$BX59=B$1,data!$BY59=B$1),data!$BW59,"")</f>
        <v/>
      </c>
      <c r="D59" s="17" t="str">
        <f ca="1">IF(data!$BX59=E$1,data!$BW59,"")</f>
        <v/>
      </c>
      <c r="E59" s="17" t="str">
        <f ca="1">IF(data!$BY59=E$1,data!$BW59,"")</f>
        <v/>
      </c>
      <c r="F59" s="17" t="str">
        <f ca="1">IF(OR(data!$BX59=E$1,data!$BY59=E$1),data!$BW59,"")</f>
        <v/>
      </c>
      <c r="G59" s="16" t="str">
        <f ca="1">IF(data!$BX59=H$1,data!$BW59,"")</f>
        <v/>
      </c>
      <c r="H59" s="16" t="str">
        <f ca="1">IF(data!$BY59=H$1,data!$BW59,"")</f>
        <v/>
      </c>
      <c r="I59" s="16" t="str">
        <f ca="1">IF(OR(data!$BX59=H$1,data!$BY59=H$1),data!$BW59,"")</f>
        <v/>
      </c>
      <c r="J59" s="17" t="str">
        <f ca="1">IF(data!$BX59=K$1,data!$BW59,"")</f>
        <v/>
      </c>
      <c r="K59" s="17" t="str">
        <f ca="1">IF(data!$BY59=K$1,data!$BW59,"")</f>
        <v/>
      </c>
      <c r="L59" s="17" t="str">
        <f ca="1">IF(OR(data!$BX59=K$1,data!$BY59=K$1),data!$BW59,"")</f>
        <v/>
      </c>
      <c r="M59" s="16" t="str">
        <f ca="1">IF(data!$BX59=N$1,data!$BW59,"")</f>
        <v/>
      </c>
      <c r="N59" s="16" t="str">
        <f ca="1">IF(data!$BY59=N$1,data!$BW59,"")</f>
        <v/>
      </c>
      <c r="O59" s="16" t="str">
        <f ca="1">IF(OR(data!$BX59=N$1,data!$BY59=N$1),data!$BW59,"")</f>
        <v/>
      </c>
      <c r="P59" s="17" t="str">
        <f ca="1">IF(data!$BX59=Q$1,data!$BW59,"")</f>
        <v/>
      </c>
      <c r="Q59" s="17" t="str">
        <f ca="1">IF(data!$BY59=Q$1,data!$BW59,"")</f>
        <v/>
      </c>
      <c r="R59" s="17" t="str">
        <f ca="1">IF(OR(data!$BX59=Q$1,data!$BY59=Q$1),data!$BW59,"")</f>
        <v/>
      </c>
      <c r="S59" s="16" t="str">
        <f ca="1">IF(data!$BX59=T$1,data!$BW59,"")</f>
        <v/>
      </c>
      <c r="T59" s="16" t="str">
        <f ca="1">IF(data!$BY59=T$1,data!$BW59,"")</f>
        <v/>
      </c>
      <c r="U59" s="16" t="str">
        <f ca="1">IF(OR(data!$BX59=T$1,data!$BY59=T$1),data!$BW59,"")</f>
        <v/>
      </c>
      <c r="V59" s="17" t="str">
        <f ca="1">IF(data!$BX59=W$1,data!$BW59,"")</f>
        <v/>
      </c>
      <c r="W59" s="17" t="str">
        <f ca="1">IF(data!$BY59=W$1,data!$BW59,"")</f>
        <v/>
      </c>
      <c r="X59" s="17" t="str">
        <f ca="1">IF(OR(data!$BX59=W$1,data!$BY59=W$1),data!$BW59,"")</f>
        <v/>
      </c>
      <c r="Y59" s="16" t="str">
        <f ca="1">IF(data!$BX59=Z$1,data!$BW59,"")</f>
        <v/>
      </c>
      <c r="Z59" s="16">
        <f ca="1">IF(data!$BY59=Z$1,data!$BW59,"")</f>
        <v>43337</v>
      </c>
      <c r="AA59" s="16">
        <f ca="1">IF(OR(data!$BX59=Z$1,data!$BY59=Z$1),data!$BW59,"")</f>
        <v>43337</v>
      </c>
      <c r="AB59" s="17" t="str">
        <f ca="1">IF(data!$BX59=AC$1,data!$BW59,"")</f>
        <v/>
      </c>
      <c r="AC59" s="17" t="str">
        <f ca="1">IF(data!$BY59=AC$1,data!$BW59,"")</f>
        <v/>
      </c>
      <c r="AD59" s="17" t="str">
        <f ca="1">IF(OR(data!$BX59=AC$1,data!$BY59=AC$1),data!$BW59,"")</f>
        <v/>
      </c>
      <c r="AE59" s="16" t="str">
        <f ca="1">IF(data!$BX59=AF$1,data!$BW59,"")</f>
        <v/>
      </c>
      <c r="AF59" s="16" t="str">
        <f ca="1">IF(data!$BY59=AF$1,data!$BW59,"")</f>
        <v/>
      </c>
      <c r="AG59" s="16" t="str">
        <f ca="1">IF(OR(data!$BX59=AF$1,data!$BY59=AF$1),data!$BW59,"")</f>
        <v/>
      </c>
      <c r="AH59" s="17" t="str">
        <f ca="1">IF(data!$BX59=AI$1,data!$BW59,"")</f>
        <v/>
      </c>
      <c r="AI59" s="17" t="str">
        <f ca="1">IF(data!$BY59=AI$1,data!$BW59,"")</f>
        <v/>
      </c>
      <c r="AJ59" s="17" t="str">
        <f ca="1">IF(OR(data!$BX59=AI$1,data!$BY59=AI$1),data!$BW59,"")</f>
        <v/>
      </c>
      <c r="AK59" s="16" t="str">
        <f ca="1">IF(data!$BX59=AL$1,data!$BW59,"")</f>
        <v/>
      </c>
      <c r="AL59" s="16" t="str">
        <f ca="1">IF(data!$BY59=AL$1,data!$BW59,"")</f>
        <v/>
      </c>
      <c r="AM59" s="16" t="str">
        <f ca="1">IF(OR(data!$BX59=AL$1,data!$BY59=AL$1),data!$BW59,"")</f>
        <v/>
      </c>
      <c r="AN59" s="17" t="str">
        <f ca="1">IF(data!$BX59=AO$1,data!$BW59,"")</f>
        <v/>
      </c>
      <c r="AO59" s="17" t="str">
        <f ca="1">IF(data!$BY59=AO$1,data!$BW59,"")</f>
        <v/>
      </c>
      <c r="AP59" s="17" t="str">
        <f ca="1">IF(OR(data!$BX59=AO$1,data!$BY59=AO$1),data!$BW59,"")</f>
        <v/>
      </c>
      <c r="AQ59" s="16" t="str">
        <f ca="1">IF(data!$BX59=AR$1,data!$BW59,"")</f>
        <v/>
      </c>
      <c r="AR59" s="16" t="str">
        <f ca="1">IF(data!$BY59=AR$1,data!$BW59,"")</f>
        <v/>
      </c>
      <c r="AS59" s="16" t="str">
        <f ca="1">IF(OR(data!$BX59=AR$1,data!$BY59=AR$1),data!$BW59,"")</f>
        <v/>
      </c>
      <c r="AT59" s="17" t="str">
        <f ca="1">IF(data!$BX59=AU$1,data!$BW59,"")</f>
        <v/>
      </c>
      <c r="AU59" s="17" t="str">
        <f ca="1">IF(data!$BY59=AU$1,data!$BW59,"")</f>
        <v/>
      </c>
      <c r="AV59" s="17" t="str">
        <f ca="1">IF(OR(data!$BX59=AU$1,data!$BY59=AU$1),data!$BW59,"")</f>
        <v/>
      </c>
      <c r="AW59" s="16" t="str">
        <f ca="1">IF(data!$BX59=AX$1,data!$BW59,"")</f>
        <v/>
      </c>
      <c r="AX59" s="16" t="str">
        <f ca="1">IF(data!$BY59=AX$1,data!$BW59,"")</f>
        <v/>
      </c>
      <c r="AY59" s="16" t="str">
        <f ca="1">IF(OR(data!$BX59=AX$1,data!$BY59=AX$1),data!$BW59,"")</f>
        <v/>
      </c>
      <c r="AZ59" s="17" t="str">
        <f ca="1">IF(data!$BX59=BA$1,data!$BW59,"")</f>
        <v/>
      </c>
      <c r="BA59" s="17" t="str">
        <f ca="1">IF(data!$BY59=BA$1,data!$BW59,"")</f>
        <v/>
      </c>
      <c r="BB59" s="17" t="str">
        <f ca="1">IF(OR(data!$BX59=BA$1,data!$BY59=BA$1),data!$BW59,"")</f>
        <v/>
      </c>
      <c r="BC59" s="16" t="str">
        <f ca="1">IF(data!$BX59=BD$1,data!$BW59,"")</f>
        <v/>
      </c>
      <c r="BD59" s="16" t="str">
        <f ca="1">IF(data!$BY59=BD$1,data!$BW59,"")</f>
        <v/>
      </c>
      <c r="BE59" s="16" t="str">
        <f ca="1">IF(OR(data!$BX59=BD$1,data!$BY59=BD$1),data!$BW59,"")</f>
        <v/>
      </c>
      <c r="BF59" s="17">
        <f ca="1">IF(data!$BX59=BG$1,data!$BW59,"")</f>
        <v>43337</v>
      </c>
      <c r="BG59" s="17" t="str">
        <f ca="1">IF(data!$BY59=BG$1,data!$BW59,"")</f>
        <v/>
      </c>
      <c r="BH59" s="17">
        <f ca="1">IF(OR(data!$BX59=BG$1,data!$BY59=BG$1),data!$BW59,"")</f>
        <v>43337</v>
      </c>
      <c r="BI59" s="16" t="str">
        <f ca="1">IF(data!$BX59=BJ$1,data!$BW59,"")</f>
        <v/>
      </c>
      <c r="BJ59" s="16" t="str">
        <f ca="1">IF(data!$BY59=BJ$1,data!$BW59,"")</f>
        <v/>
      </c>
      <c r="BK59" s="16" t="str">
        <f ca="1">IF(OR(data!$BX59=BJ$1,data!$BY59=BJ$1),data!$BW59,"")</f>
        <v/>
      </c>
      <c r="BL59" s="17" t="str">
        <f ca="1">IF(data!$BX59=BM$1,data!$BW59,"")</f>
        <v/>
      </c>
      <c r="BM59" s="17" t="str">
        <f ca="1">IF(data!$BY59=BM$1,data!$BW59,"")</f>
        <v/>
      </c>
      <c r="BN59" s="17" t="str">
        <f ca="1">IF(OR(data!$BX59=BM$1,data!$BY59=BM$1),data!$BW59,"")</f>
        <v/>
      </c>
      <c r="BO59" s="16" t="str">
        <f ca="1">IF(data!$BX59=BP$1,data!$BW59,"")</f>
        <v/>
      </c>
      <c r="BP59" s="16" t="str">
        <f ca="1">IF(data!$BY59=BP$1,data!$BW59,"")</f>
        <v/>
      </c>
      <c r="BQ59" s="16" t="str">
        <f ca="1">IF(OR(data!$BX59=BP$1,data!$BY59=BP$1),data!$BW59,"")</f>
        <v/>
      </c>
      <c r="BR59" s="17" t="str">
        <f ca="1">IF(data!$BX59=BS$1,data!$BW59,"")</f>
        <v/>
      </c>
      <c r="BS59" s="17" t="str">
        <f ca="1">IF(data!$BY59=BS$1,data!$BW59,"")</f>
        <v/>
      </c>
      <c r="BT59" s="17" t="str">
        <f ca="1">IF(OR(data!$BX59=BS$1,data!$BY59=BS$1),data!$BW59,"")</f>
        <v/>
      </c>
    </row>
    <row r="60" spans="1:72" s="11" customFormat="1" x14ac:dyDescent="0.25">
      <c r="A60" s="16" t="str">
        <f ca="1">IF(data!$BX60=B$1,data!$BW60,"")</f>
        <v/>
      </c>
      <c r="B60" s="16" t="str">
        <f ca="1">IF(data!$BY60=B$1,data!$BW60,"")</f>
        <v/>
      </c>
      <c r="C60" s="16" t="str">
        <f ca="1">IF(OR(data!$BX60=B$1,data!$BY60=B$1),data!$BW60,"")</f>
        <v/>
      </c>
      <c r="D60" s="17" t="str">
        <f ca="1">IF(data!$BX60=E$1,data!$BW60,"")</f>
        <v/>
      </c>
      <c r="E60" s="17" t="str">
        <f ca="1">IF(data!$BY60=E$1,data!$BW60,"")</f>
        <v/>
      </c>
      <c r="F60" s="17" t="str">
        <f ca="1">IF(OR(data!$BX60=E$1,data!$BY60=E$1),data!$BW60,"")</f>
        <v/>
      </c>
      <c r="G60" s="16" t="str">
        <f ca="1">IF(data!$BX60=H$1,data!$BW60,"")</f>
        <v/>
      </c>
      <c r="H60" s="16" t="str">
        <f ca="1">IF(data!$BY60=H$1,data!$BW60,"")</f>
        <v/>
      </c>
      <c r="I60" s="16" t="str">
        <f ca="1">IF(OR(data!$BX60=H$1,data!$BY60=H$1),data!$BW60,"")</f>
        <v/>
      </c>
      <c r="J60" s="17" t="str">
        <f ca="1">IF(data!$BX60=K$1,data!$BW60,"")</f>
        <v/>
      </c>
      <c r="K60" s="17" t="str">
        <f ca="1">IF(data!$BY60=K$1,data!$BW60,"")</f>
        <v/>
      </c>
      <c r="L60" s="17" t="str">
        <f ca="1">IF(OR(data!$BX60=K$1,data!$BY60=K$1),data!$BW60,"")</f>
        <v/>
      </c>
      <c r="M60" s="16" t="str">
        <f ca="1">IF(data!$BX60=N$1,data!$BW60,"")</f>
        <v/>
      </c>
      <c r="N60" s="16" t="str">
        <f ca="1">IF(data!$BY60=N$1,data!$BW60,"")</f>
        <v/>
      </c>
      <c r="O60" s="16" t="str">
        <f ca="1">IF(OR(data!$BX60=N$1,data!$BY60=N$1),data!$BW60,"")</f>
        <v/>
      </c>
      <c r="P60" s="17" t="str">
        <f ca="1">IF(data!$BX60=Q$1,data!$BW60,"")</f>
        <v/>
      </c>
      <c r="Q60" s="17" t="str">
        <f ca="1">IF(data!$BY60=Q$1,data!$BW60,"")</f>
        <v/>
      </c>
      <c r="R60" s="17" t="str">
        <f ca="1">IF(OR(data!$BX60=Q$1,data!$BY60=Q$1),data!$BW60,"")</f>
        <v/>
      </c>
      <c r="S60" s="16" t="str">
        <f ca="1">IF(data!$BX60=T$1,data!$BW60,"")</f>
        <v/>
      </c>
      <c r="T60" s="16" t="str">
        <f ca="1">IF(data!$BY60=T$1,data!$BW60,"")</f>
        <v/>
      </c>
      <c r="U60" s="16" t="str">
        <f ca="1">IF(OR(data!$BX60=T$1,data!$BY60=T$1),data!$BW60,"")</f>
        <v/>
      </c>
      <c r="V60" s="17" t="str">
        <f ca="1">IF(data!$BX60=W$1,data!$BW60,"")</f>
        <v/>
      </c>
      <c r="W60" s="17">
        <f ca="1">IF(data!$BY60=W$1,data!$BW60,"")</f>
        <v>43337</v>
      </c>
      <c r="X60" s="17">
        <f ca="1">IF(OR(data!$BX60=W$1,data!$BY60=W$1),data!$BW60,"")</f>
        <v>43337</v>
      </c>
      <c r="Y60" s="16" t="str">
        <f ca="1">IF(data!$BX60=Z$1,data!$BW60,"")</f>
        <v/>
      </c>
      <c r="Z60" s="16" t="str">
        <f ca="1">IF(data!$BY60=Z$1,data!$BW60,"")</f>
        <v/>
      </c>
      <c r="AA60" s="16" t="str">
        <f ca="1">IF(OR(data!$BX60=Z$1,data!$BY60=Z$1),data!$BW60,"")</f>
        <v/>
      </c>
      <c r="AB60" s="17" t="str">
        <f ca="1">IF(data!$BX60=AC$1,data!$BW60,"")</f>
        <v/>
      </c>
      <c r="AC60" s="17" t="str">
        <f ca="1">IF(data!$BY60=AC$1,data!$BW60,"")</f>
        <v/>
      </c>
      <c r="AD60" s="17" t="str">
        <f ca="1">IF(OR(data!$BX60=AC$1,data!$BY60=AC$1),data!$BW60,"")</f>
        <v/>
      </c>
      <c r="AE60" s="16" t="str">
        <f ca="1">IF(data!$BX60=AF$1,data!$BW60,"")</f>
        <v/>
      </c>
      <c r="AF60" s="16" t="str">
        <f ca="1">IF(data!$BY60=AF$1,data!$BW60,"")</f>
        <v/>
      </c>
      <c r="AG60" s="16" t="str">
        <f ca="1">IF(OR(data!$BX60=AF$1,data!$BY60=AF$1),data!$BW60,"")</f>
        <v/>
      </c>
      <c r="AH60" s="17" t="str">
        <f ca="1">IF(data!$BX60=AI$1,data!$BW60,"")</f>
        <v/>
      </c>
      <c r="AI60" s="17" t="str">
        <f ca="1">IF(data!$BY60=AI$1,data!$BW60,"")</f>
        <v/>
      </c>
      <c r="AJ60" s="17" t="str">
        <f ca="1">IF(OR(data!$BX60=AI$1,data!$BY60=AI$1),data!$BW60,"")</f>
        <v/>
      </c>
      <c r="AK60" s="16" t="str">
        <f ca="1">IF(data!$BX60=AL$1,data!$BW60,"")</f>
        <v/>
      </c>
      <c r="AL60" s="16" t="str">
        <f ca="1">IF(data!$BY60=AL$1,data!$BW60,"")</f>
        <v/>
      </c>
      <c r="AM60" s="16" t="str">
        <f ca="1">IF(OR(data!$BX60=AL$1,data!$BY60=AL$1),data!$BW60,"")</f>
        <v/>
      </c>
      <c r="AN60" s="17" t="str">
        <f ca="1">IF(data!$BX60=AO$1,data!$BW60,"")</f>
        <v/>
      </c>
      <c r="AO60" s="17" t="str">
        <f ca="1">IF(data!$BY60=AO$1,data!$BW60,"")</f>
        <v/>
      </c>
      <c r="AP60" s="17" t="str">
        <f ca="1">IF(OR(data!$BX60=AO$1,data!$BY60=AO$1),data!$BW60,"")</f>
        <v/>
      </c>
      <c r="AQ60" s="16" t="str">
        <f ca="1">IF(data!$BX60=AR$1,data!$BW60,"")</f>
        <v/>
      </c>
      <c r="AR60" s="16" t="str">
        <f ca="1">IF(data!$BY60=AR$1,data!$BW60,"")</f>
        <v/>
      </c>
      <c r="AS60" s="16" t="str">
        <f ca="1">IF(OR(data!$BX60=AR$1,data!$BY60=AR$1),data!$BW60,"")</f>
        <v/>
      </c>
      <c r="AT60" s="17" t="str">
        <f ca="1">IF(data!$BX60=AU$1,data!$BW60,"")</f>
        <v/>
      </c>
      <c r="AU60" s="17" t="str">
        <f ca="1">IF(data!$BY60=AU$1,data!$BW60,"")</f>
        <v/>
      </c>
      <c r="AV60" s="17" t="str">
        <f ca="1">IF(OR(data!$BX60=AU$1,data!$BY60=AU$1),data!$BW60,"")</f>
        <v/>
      </c>
      <c r="AW60" s="16" t="str">
        <f ca="1">IF(data!$BX60=AX$1,data!$BW60,"")</f>
        <v/>
      </c>
      <c r="AX60" s="16" t="str">
        <f ca="1">IF(data!$BY60=AX$1,data!$BW60,"")</f>
        <v/>
      </c>
      <c r="AY60" s="16" t="str">
        <f ca="1">IF(OR(data!$BX60=AX$1,data!$BY60=AX$1),data!$BW60,"")</f>
        <v/>
      </c>
      <c r="AZ60" s="17" t="str">
        <f ca="1">IF(data!$BX60=BA$1,data!$BW60,"")</f>
        <v/>
      </c>
      <c r="BA60" s="17" t="str">
        <f ca="1">IF(data!$BY60=BA$1,data!$BW60,"")</f>
        <v/>
      </c>
      <c r="BB60" s="17" t="str">
        <f ca="1">IF(OR(data!$BX60=BA$1,data!$BY60=BA$1),data!$BW60,"")</f>
        <v/>
      </c>
      <c r="BC60" s="16" t="str">
        <f ca="1">IF(data!$BX60=BD$1,data!$BW60,"")</f>
        <v/>
      </c>
      <c r="BD60" s="16" t="str">
        <f ca="1">IF(data!$BY60=BD$1,data!$BW60,"")</f>
        <v/>
      </c>
      <c r="BE60" s="16" t="str">
        <f ca="1">IF(OR(data!$BX60=BD$1,data!$BY60=BD$1),data!$BW60,"")</f>
        <v/>
      </c>
      <c r="BF60" s="17" t="str">
        <f ca="1">IF(data!$BX60=BG$1,data!$BW60,"")</f>
        <v/>
      </c>
      <c r="BG60" s="17" t="str">
        <f ca="1">IF(data!$BY60=BG$1,data!$BW60,"")</f>
        <v/>
      </c>
      <c r="BH60" s="17" t="str">
        <f ca="1">IF(OR(data!$BX60=BG$1,data!$BY60=BG$1),data!$BW60,"")</f>
        <v/>
      </c>
      <c r="BI60" s="16">
        <f ca="1">IF(data!$BX60=BJ$1,data!$BW60,"")</f>
        <v>43337</v>
      </c>
      <c r="BJ60" s="16" t="str">
        <f ca="1">IF(data!$BY60=BJ$1,data!$BW60,"")</f>
        <v/>
      </c>
      <c r="BK60" s="16">
        <f ca="1">IF(OR(data!$BX60=BJ$1,data!$BY60=BJ$1),data!$BW60,"")</f>
        <v>43337</v>
      </c>
      <c r="BL60" s="17" t="str">
        <f ca="1">IF(data!$BX60=BM$1,data!$BW60,"")</f>
        <v/>
      </c>
      <c r="BM60" s="17" t="str">
        <f ca="1">IF(data!$BY60=BM$1,data!$BW60,"")</f>
        <v/>
      </c>
      <c r="BN60" s="17" t="str">
        <f ca="1">IF(OR(data!$BX60=BM$1,data!$BY60=BM$1),data!$BW60,"")</f>
        <v/>
      </c>
      <c r="BO60" s="16" t="str">
        <f ca="1">IF(data!$BX60=BP$1,data!$BW60,"")</f>
        <v/>
      </c>
      <c r="BP60" s="16" t="str">
        <f ca="1">IF(data!$BY60=BP$1,data!$BW60,"")</f>
        <v/>
      </c>
      <c r="BQ60" s="16" t="str">
        <f ca="1">IF(OR(data!$BX60=BP$1,data!$BY60=BP$1),data!$BW60,"")</f>
        <v/>
      </c>
      <c r="BR60" s="17" t="str">
        <f ca="1">IF(data!$BX60=BS$1,data!$BW60,"")</f>
        <v/>
      </c>
      <c r="BS60" s="17" t="str">
        <f ca="1">IF(data!$BY60=BS$1,data!$BW60,"")</f>
        <v/>
      </c>
      <c r="BT60" s="17" t="str">
        <f ca="1">IF(OR(data!$BX60=BS$1,data!$BY60=BS$1),data!$BW60,"")</f>
        <v/>
      </c>
    </row>
    <row r="61" spans="1:72" s="11" customFormat="1" x14ac:dyDescent="0.25">
      <c r="A61" s="16" t="str">
        <f ca="1">IF(data!$BX61=B$1,data!$BW61,"")</f>
        <v/>
      </c>
      <c r="B61" s="16" t="str">
        <f ca="1">IF(data!$BY61=B$1,data!$BW61,"")</f>
        <v/>
      </c>
      <c r="C61" s="16" t="str">
        <f ca="1">IF(OR(data!$BX61=B$1,data!$BY61=B$1),data!$BW61,"")</f>
        <v/>
      </c>
      <c r="D61" s="17" t="str">
        <f ca="1">IF(data!$BX61=E$1,data!$BW61,"")</f>
        <v/>
      </c>
      <c r="E61" s="17" t="str">
        <f ca="1">IF(data!$BY61=E$1,data!$BW61,"")</f>
        <v/>
      </c>
      <c r="F61" s="17" t="str">
        <f ca="1">IF(OR(data!$BX61=E$1,data!$BY61=E$1),data!$BW61,"")</f>
        <v/>
      </c>
      <c r="G61" s="16" t="str">
        <f ca="1">IF(data!$BX61=H$1,data!$BW61,"")</f>
        <v/>
      </c>
      <c r="H61" s="16" t="str">
        <f ca="1">IF(data!$BY61=H$1,data!$BW61,"")</f>
        <v/>
      </c>
      <c r="I61" s="16" t="str">
        <f ca="1">IF(OR(data!$BX61=H$1,data!$BY61=H$1),data!$BW61,"")</f>
        <v/>
      </c>
      <c r="J61" s="17" t="str">
        <f ca="1">IF(data!$BX61=K$1,data!$BW61,"")</f>
        <v/>
      </c>
      <c r="K61" s="17" t="str">
        <f ca="1">IF(data!$BY61=K$1,data!$BW61,"")</f>
        <v/>
      </c>
      <c r="L61" s="17" t="str">
        <f ca="1">IF(OR(data!$BX61=K$1,data!$BY61=K$1),data!$BW61,"")</f>
        <v/>
      </c>
      <c r="M61" s="16" t="str">
        <f ca="1">IF(data!$BX61=N$1,data!$BW61,"")</f>
        <v/>
      </c>
      <c r="N61" s="16" t="str">
        <f ca="1">IF(data!$BY61=N$1,data!$BW61,"")</f>
        <v/>
      </c>
      <c r="O61" s="16" t="str">
        <f ca="1">IF(OR(data!$BX61=N$1,data!$BY61=N$1),data!$BW61,"")</f>
        <v/>
      </c>
      <c r="P61" s="17" t="str">
        <f ca="1">IF(data!$BX61=Q$1,data!$BW61,"")</f>
        <v/>
      </c>
      <c r="Q61" s="17">
        <f ca="1">IF(data!$BY61=Q$1,data!$BW61,"")</f>
        <v>43337</v>
      </c>
      <c r="R61" s="17">
        <f ca="1">IF(OR(data!$BX61=Q$1,data!$BY61=Q$1),data!$BW61,"")</f>
        <v>43337</v>
      </c>
      <c r="S61" s="16" t="str">
        <f ca="1">IF(data!$BX61=T$1,data!$BW61,"")</f>
        <v/>
      </c>
      <c r="T61" s="16" t="str">
        <f ca="1">IF(data!$BY61=T$1,data!$BW61,"")</f>
        <v/>
      </c>
      <c r="U61" s="16" t="str">
        <f ca="1">IF(OR(data!$BX61=T$1,data!$BY61=T$1),data!$BW61,"")</f>
        <v/>
      </c>
      <c r="V61" s="17" t="str">
        <f ca="1">IF(data!$BX61=W$1,data!$BW61,"")</f>
        <v/>
      </c>
      <c r="W61" s="17" t="str">
        <f ca="1">IF(data!$BY61=W$1,data!$BW61,"")</f>
        <v/>
      </c>
      <c r="X61" s="17" t="str">
        <f ca="1">IF(OR(data!$BX61=W$1,data!$BY61=W$1),data!$BW61,"")</f>
        <v/>
      </c>
      <c r="Y61" s="16" t="str">
        <f ca="1">IF(data!$BX61=Z$1,data!$BW61,"")</f>
        <v/>
      </c>
      <c r="Z61" s="16" t="str">
        <f ca="1">IF(data!$BY61=Z$1,data!$BW61,"")</f>
        <v/>
      </c>
      <c r="AA61" s="16" t="str">
        <f ca="1">IF(OR(data!$BX61=Z$1,data!$BY61=Z$1),data!$BW61,"")</f>
        <v/>
      </c>
      <c r="AB61" s="17" t="str">
        <f ca="1">IF(data!$BX61=AC$1,data!$BW61,"")</f>
        <v/>
      </c>
      <c r="AC61" s="17" t="str">
        <f ca="1">IF(data!$BY61=AC$1,data!$BW61,"")</f>
        <v/>
      </c>
      <c r="AD61" s="17" t="str">
        <f ca="1">IF(OR(data!$BX61=AC$1,data!$BY61=AC$1),data!$BW61,"")</f>
        <v/>
      </c>
      <c r="AE61" s="16" t="str">
        <f ca="1">IF(data!$BX61=AF$1,data!$BW61,"")</f>
        <v/>
      </c>
      <c r="AF61" s="16" t="str">
        <f ca="1">IF(data!$BY61=AF$1,data!$BW61,"")</f>
        <v/>
      </c>
      <c r="AG61" s="16" t="str">
        <f ca="1">IF(OR(data!$BX61=AF$1,data!$BY61=AF$1),data!$BW61,"")</f>
        <v/>
      </c>
      <c r="AH61" s="17" t="str">
        <f ca="1">IF(data!$BX61=AI$1,data!$BW61,"")</f>
        <v/>
      </c>
      <c r="AI61" s="17" t="str">
        <f ca="1">IF(data!$BY61=AI$1,data!$BW61,"")</f>
        <v/>
      </c>
      <c r="AJ61" s="17" t="str">
        <f ca="1">IF(OR(data!$BX61=AI$1,data!$BY61=AI$1),data!$BW61,"")</f>
        <v/>
      </c>
      <c r="AK61" s="16" t="str">
        <f ca="1">IF(data!$BX61=AL$1,data!$BW61,"")</f>
        <v/>
      </c>
      <c r="AL61" s="16" t="str">
        <f ca="1">IF(data!$BY61=AL$1,data!$BW61,"")</f>
        <v/>
      </c>
      <c r="AM61" s="16" t="str">
        <f ca="1">IF(OR(data!$BX61=AL$1,data!$BY61=AL$1),data!$BW61,"")</f>
        <v/>
      </c>
      <c r="AN61" s="17" t="str">
        <f ca="1">IF(data!$BX61=AO$1,data!$BW61,"")</f>
        <v/>
      </c>
      <c r="AO61" s="17" t="str">
        <f ca="1">IF(data!$BY61=AO$1,data!$BW61,"")</f>
        <v/>
      </c>
      <c r="AP61" s="17" t="str">
        <f ca="1">IF(OR(data!$BX61=AO$1,data!$BY61=AO$1),data!$BW61,"")</f>
        <v/>
      </c>
      <c r="AQ61" s="16" t="str">
        <f ca="1">IF(data!$BX61=AR$1,data!$BW61,"")</f>
        <v/>
      </c>
      <c r="AR61" s="16" t="str">
        <f ca="1">IF(data!$BY61=AR$1,data!$BW61,"")</f>
        <v/>
      </c>
      <c r="AS61" s="16" t="str">
        <f ca="1">IF(OR(data!$BX61=AR$1,data!$BY61=AR$1),data!$BW61,"")</f>
        <v/>
      </c>
      <c r="AT61" s="17" t="str">
        <f ca="1">IF(data!$BX61=AU$1,data!$BW61,"")</f>
        <v/>
      </c>
      <c r="AU61" s="17" t="str">
        <f ca="1">IF(data!$BY61=AU$1,data!$BW61,"")</f>
        <v/>
      </c>
      <c r="AV61" s="17" t="str">
        <f ca="1">IF(OR(data!$BX61=AU$1,data!$BY61=AU$1),data!$BW61,"")</f>
        <v/>
      </c>
      <c r="AW61" s="16" t="str">
        <f ca="1">IF(data!$BX61=AX$1,data!$BW61,"")</f>
        <v/>
      </c>
      <c r="AX61" s="16" t="str">
        <f ca="1">IF(data!$BY61=AX$1,data!$BW61,"")</f>
        <v/>
      </c>
      <c r="AY61" s="16" t="str">
        <f ca="1">IF(OR(data!$BX61=AX$1,data!$BY61=AX$1),data!$BW61,"")</f>
        <v/>
      </c>
      <c r="AZ61" s="17" t="str">
        <f ca="1">IF(data!$BX61=BA$1,data!$BW61,"")</f>
        <v/>
      </c>
      <c r="BA61" s="17" t="str">
        <f ca="1">IF(data!$BY61=BA$1,data!$BW61,"")</f>
        <v/>
      </c>
      <c r="BB61" s="17" t="str">
        <f ca="1">IF(OR(data!$BX61=BA$1,data!$BY61=BA$1),data!$BW61,"")</f>
        <v/>
      </c>
      <c r="BC61" s="16" t="str">
        <f ca="1">IF(data!$BX61=BD$1,data!$BW61,"")</f>
        <v/>
      </c>
      <c r="BD61" s="16" t="str">
        <f ca="1">IF(data!$BY61=BD$1,data!$BW61,"")</f>
        <v/>
      </c>
      <c r="BE61" s="16" t="str">
        <f ca="1">IF(OR(data!$BX61=BD$1,data!$BY61=BD$1),data!$BW61,"")</f>
        <v/>
      </c>
      <c r="BF61" s="17" t="str">
        <f ca="1">IF(data!$BX61=BG$1,data!$BW61,"")</f>
        <v/>
      </c>
      <c r="BG61" s="17" t="str">
        <f ca="1">IF(data!$BY61=BG$1,data!$BW61,"")</f>
        <v/>
      </c>
      <c r="BH61" s="17" t="str">
        <f ca="1">IF(OR(data!$BX61=BG$1,data!$BY61=BG$1),data!$BW61,"")</f>
        <v/>
      </c>
      <c r="BI61" s="16" t="str">
        <f ca="1">IF(data!$BX61=BJ$1,data!$BW61,"")</f>
        <v/>
      </c>
      <c r="BJ61" s="16" t="str">
        <f ca="1">IF(data!$BY61=BJ$1,data!$BW61,"")</f>
        <v/>
      </c>
      <c r="BK61" s="16" t="str">
        <f ca="1">IF(OR(data!$BX61=BJ$1,data!$BY61=BJ$1),data!$BW61,"")</f>
        <v/>
      </c>
      <c r="BL61" s="17">
        <f ca="1">IF(data!$BX61=BM$1,data!$BW61,"")</f>
        <v>43337</v>
      </c>
      <c r="BM61" s="17" t="str">
        <f ca="1">IF(data!$BY61=BM$1,data!$BW61,"")</f>
        <v/>
      </c>
      <c r="BN61" s="17">
        <f ca="1">IF(OR(data!$BX61=BM$1,data!$BY61=BM$1),data!$BW61,"")</f>
        <v>43337</v>
      </c>
      <c r="BO61" s="16" t="str">
        <f ca="1">IF(data!$BX61=BP$1,data!$BW61,"")</f>
        <v/>
      </c>
      <c r="BP61" s="16" t="str">
        <f ca="1">IF(data!$BY61=BP$1,data!$BW61,"")</f>
        <v/>
      </c>
      <c r="BQ61" s="16" t="str">
        <f ca="1">IF(OR(data!$BX61=BP$1,data!$BY61=BP$1),data!$BW61,"")</f>
        <v/>
      </c>
      <c r="BR61" s="17" t="str">
        <f ca="1">IF(data!$BX61=BS$1,data!$BW61,"")</f>
        <v/>
      </c>
      <c r="BS61" s="17" t="str">
        <f ca="1">IF(data!$BY61=BS$1,data!$BW61,"")</f>
        <v/>
      </c>
      <c r="BT61" s="17" t="str">
        <f ca="1">IF(OR(data!$BX61=BS$1,data!$BY61=BS$1),data!$BW61,"")</f>
        <v/>
      </c>
    </row>
    <row r="62" spans="1:72" s="11" customFormat="1" x14ac:dyDescent="0.25">
      <c r="A62" s="16" t="str">
        <f ca="1">IF(data!$BX62=B$1,data!$BW62,"")</f>
        <v/>
      </c>
      <c r="B62" s="16" t="str">
        <f ca="1">IF(data!$BY62=B$1,data!$BW62,"")</f>
        <v/>
      </c>
      <c r="C62" s="16" t="str">
        <f ca="1">IF(OR(data!$BX62=B$1,data!$BY62=B$1),data!$BW62,"")</f>
        <v/>
      </c>
      <c r="D62" s="17" t="str">
        <f ca="1">IF(data!$BX62=E$1,data!$BW62,"")</f>
        <v/>
      </c>
      <c r="E62" s="17" t="str">
        <f ca="1">IF(data!$BY62=E$1,data!$BW62,"")</f>
        <v/>
      </c>
      <c r="F62" s="17" t="str">
        <f ca="1">IF(OR(data!$BX62=E$1,data!$BY62=E$1),data!$BW62,"")</f>
        <v/>
      </c>
      <c r="G62" s="16" t="str">
        <f ca="1">IF(data!$BX62=H$1,data!$BW62,"")</f>
        <v/>
      </c>
      <c r="H62" s="16" t="str">
        <f ca="1">IF(data!$BY62=H$1,data!$BW62,"")</f>
        <v/>
      </c>
      <c r="I62" s="16" t="str">
        <f ca="1">IF(OR(data!$BX62=H$1,data!$BY62=H$1),data!$BW62,"")</f>
        <v/>
      </c>
      <c r="J62" s="17" t="str">
        <f ca="1">IF(data!$BX62=K$1,data!$BW62,"")</f>
        <v/>
      </c>
      <c r="K62" s="17" t="str">
        <f ca="1">IF(data!$BY62=K$1,data!$BW62,"")</f>
        <v/>
      </c>
      <c r="L62" s="17" t="str">
        <f ca="1">IF(OR(data!$BX62=K$1,data!$BY62=K$1),data!$BW62,"")</f>
        <v/>
      </c>
      <c r="M62" s="16" t="str">
        <f ca="1">IF(data!$BX62=N$1,data!$BW62,"")</f>
        <v/>
      </c>
      <c r="N62" s="16" t="str">
        <f ca="1">IF(data!$BY62=N$1,data!$BW62,"")</f>
        <v/>
      </c>
      <c r="O62" s="16" t="str">
        <f ca="1">IF(OR(data!$BX62=N$1,data!$BY62=N$1),data!$BW62,"")</f>
        <v/>
      </c>
      <c r="P62" s="17" t="str">
        <f ca="1">IF(data!$BX62=Q$1,data!$BW62,"")</f>
        <v/>
      </c>
      <c r="Q62" s="17" t="str">
        <f ca="1">IF(data!$BY62=Q$1,data!$BW62,"")</f>
        <v/>
      </c>
      <c r="R62" s="17" t="str">
        <f ca="1">IF(OR(data!$BX62=Q$1,data!$BY62=Q$1),data!$BW62,"")</f>
        <v/>
      </c>
      <c r="S62" s="16" t="str">
        <f ca="1">IF(data!$BX62=T$1,data!$BW62,"")</f>
        <v/>
      </c>
      <c r="T62" s="16" t="str">
        <f ca="1">IF(data!$BY62=T$1,data!$BW62,"")</f>
        <v/>
      </c>
      <c r="U62" s="16" t="str">
        <f ca="1">IF(OR(data!$BX62=T$1,data!$BY62=T$1),data!$BW62,"")</f>
        <v/>
      </c>
      <c r="V62" s="17" t="str">
        <f ca="1">IF(data!$BX62=W$1,data!$BW62,"")</f>
        <v/>
      </c>
      <c r="W62" s="17" t="str">
        <f ca="1">IF(data!$BY62=W$1,data!$BW62,"")</f>
        <v/>
      </c>
      <c r="X62" s="17" t="str">
        <f ca="1">IF(OR(data!$BX62=W$1,data!$BY62=W$1),data!$BW62,"")</f>
        <v/>
      </c>
      <c r="Y62" s="16" t="str">
        <f ca="1">IF(data!$BX62=Z$1,data!$BW62,"")</f>
        <v/>
      </c>
      <c r="Z62" s="16" t="str">
        <f ca="1">IF(data!$BY62=Z$1,data!$BW62,"")</f>
        <v/>
      </c>
      <c r="AA62" s="16" t="str">
        <f ca="1">IF(OR(data!$BX62=Z$1,data!$BY62=Z$1),data!$BW62,"")</f>
        <v/>
      </c>
      <c r="AB62" s="17" t="str">
        <f ca="1">IF(data!$BX62=AC$1,data!$BW62,"")</f>
        <v/>
      </c>
      <c r="AC62" s="17" t="str">
        <f ca="1">IF(data!$BY62=AC$1,data!$BW62,"")</f>
        <v/>
      </c>
      <c r="AD62" s="17" t="str">
        <f ca="1">IF(OR(data!$BX62=AC$1,data!$BY62=AC$1),data!$BW62,"")</f>
        <v/>
      </c>
      <c r="AE62" s="16" t="str">
        <f ca="1">IF(data!$BX62=AF$1,data!$BW62,"")</f>
        <v/>
      </c>
      <c r="AF62" s="16" t="str">
        <f ca="1">IF(data!$BY62=AF$1,data!$BW62,"")</f>
        <v/>
      </c>
      <c r="AG62" s="16" t="str">
        <f ca="1">IF(OR(data!$BX62=AF$1,data!$BY62=AF$1),data!$BW62,"")</f>
        <v/>
      </c>
      <c r="AH62" s="17" t="str">
        <f ca="1">IF(data!$BX62=AI$1,data!$BW62,"")</f>
        <v/>
      </c>
      <c r="AI62" s="17">
        <f ca="1">IF(data!$BY62=AI$1,data!$BW62,"")</f>
        <v>43338</v>
      </c>
      <c r="AJ62" s="17">
        <f ca="1">IF(OR(data!$BX62=AI$1,data!$BY62=AI$1),data!$BW62,"")</f>
        <v>43338</v>
      </c>
      <c r="AK62" s="16" t="str">
        <f ca="1">IF(data!$BX62=AL$1,data!$BW62,"")</f>
        <v/>
      </c>
      <c r="AL62" s="16" t="str">
        <f ca="1">IF(data!$BY62=AL$1,data!$BW62,"")</f>
        <v/>
      </c>
      <c r="AM62" s="16" t="str">
        <f ca="1">IF(OR(data!$BX62=AL$1,data!$BY62=AL$1),data!$BW62,"")</f>
        <v/>
      </c>
      <c r="AN62" s="17" t="str">
        <f ca="1">IF(data!$BX62=AO$1,data!$BW62,"")</f>
        <v/>
      </c>
      <c r="AO62" s="17" t="str">
        <f ca="1">IF(data!$BY62=AO$1,data!$BW62,"")</f>
        <v/>
      </c>
      <c r="AP62" s="17" t="str">
        <f ca="1">IF(OR(data!$BX62=AO$1,data!$BY62=AO$1),data!$BW62,"")</f>
        <v/>
      </c>
      <c r="AQ62" s="16" t="str">
        <f ca="1">IF(data!$BX62=AR$1,data!$BW62,"")</f>
        <v/>
      </c>
      <c r="AR62" s="16" t="str">
        <f ca="1">IF(data!$BY62=AR$1,data!$BW62,"")</f>
        <v/>
      </c>
      <c r="AS62" s="16" t="str">
        <f ca="1">IF(OR(data!$BX62=AR$1,data!$BY62=AR$1),data!$BW62,"")</f>
        <v/>
      </c>
      <c r="AT62" s="17" t="str">
        <f ca="1">IF(data!$BX62=AU$1,data!$BW62,"")</f>
        <v/>
      </c>
      <c r="AU62" s="17" t="str">
        <f ca="1">IF(data!$BY62=AU$1,data!$BW62,"")</f>
        <v/>
      </c>
      <c r="AV62" s="17" t="str">
        <f ca="1">IF(OR(data!$BX62=AU$1,data!$BY62=AU$1),data!$BW62,"")</f>
        <v/>
      </c>
      <c r="AW62" s="16" t="str">
        <f ca="1">IF(data!$BX62=AX$1,data!$BW62,"")</f>
        <v/>
      </c>
      <c r="AX62" s="16" t="str">
        <f ca="1">IF(data!$BY62=AX$1,data!$BW62,"")</f>
        <v/>
      </c>
      <c r="AY62" s="16" t="str">
        <f ca="1">IF(OR(data!$BX62=AX$1,data!$BY62=AX$1),data!$BW62,"")</f>
        <v/>
      </c>
      <c r="AZ62" s="17">
        <f ca="1">IF(data!$BX62=BA$1,data!$BW62,"")</f>
        <v>43338</v>
      </c>
      <c r="BA62" s="17" t="str">
        <f ca="1">IF(data!$BY62=BA$1,data!$BW62,"")</f>
        <v/>
      </c>
      <c r="BB62" s="17">
        <f ca="1">IF(OR(data!$BX62=BA$1,data!$BY62=BA$1),data!$BW62,"")</f>
        <v>43338</v>
      </c>
      <c r="BC62" s="16" t="str">
        <f ca="1">IF(data!$BX62=BD$1,data!$BW62,"")</f>
        <v/>
      </c>
      <c r="BD62" s="16" t="str">
        <f ca="1">IF(data!$BY62=BD$1,data!$BW62,"")</f>
        <v/>
      </c>
      <c r="BE62" s="16" t="str">
        <f ca="1">IF(OR(data!$BX62=BD$1,data!$BY62=BD$1),data!$BW62,"")</f>
        <v/>
      </c>
      <c r="BF62" s="17" t="str">
        <f ca="1">IF(data!$BX62=BG$1,data!$BW62,"")</f>
        <v/>
      </c>
      <c r="BG62" s="17" t="str">
        <f ca="1">IF(data!$BY62=BG$1,data!$BW62,"")</f>
        <v/>
      </c>
      <c r="BH62" s="17" t="str">
        <f ca="1">IF(OR(data!$BX62=BG$1,data!$BY62=BG$1),data!$BW62,"")</f>
        <v/>
      </c>
      <c r="BI62" s="16" t="str">
        <f ca="1">IF(data!$BX62=BJ$1,data!$BW62,"")</f>
        <v/>
      </c>
      <c r="BJ62" s="16" t="str">
        <f ca="1">IF(data!$BY62=BJ$1,data!$BW62,"")</f>
        <v/>
      </c>
      <c r="BK62" s="16" t="str">
        <f ca="1">IF(OR(data!$BX62=BJ$1,data!$BY62=BJ$1),data!$BW62,"")</f>
        <v/>
      </c>
      <c r="BL62" s="17" t="str">
        <f ca="1">IF(data!$BX62=BM$1,data!$BW62,"")</f>
        <v/>
      </c>
      <c r="BM62" s="17" t="str">
        <f ca="1">IF(data!$BY62=BM$1,data!$BW62,"")</f>
        <v/>
      </c>
      <c r="BN62" s="17" t="str">
        <f ca="1">IF(OR(data!$BX62=BM$1,data!$BY62=BM$1),data!$BW62,"")</f>
        <v/>
      </c>
      <c r="BO62" s="16" t="str">
        <f ca="1">IF(data!$BX62=BP$1,data!$BW62,"")</f>
        <v/>
      </c>
      <c r="BP62" s="16" t="str">
        <f ca="1">IF(data!$BY62=BP$1,data!$BW62,"")</f>
        <v/>
      </c>
      <c r="BQ62" s="16" t="str">
        <f ca="1">IF(OR(data!$BX62=BP$1,data!$BY62=BP$1),data!$BW62,"")</f>
        <v/>
      </c>
      <c r="BR62" s="17" t="str">
        <f ca="1">IF(data!$BX62=BS$1,data!$BW62,"")</f>
        <v/>
      </c>
      <c r="BS62" s="17" t="str">
        <f ca="1">IF(data!$BY62=BS$1,data!$BW62,"")</f>
        <v/>
      </c>
      <c r="BT62" s="17" t="str">
        <f ca="1">IF(OR(data!$BX62=BS$1,data!$BY62=BS$1),data!$BW62,"")</f>
        <v/>
      </c>
    </row>
    <row r="63" spans="1:72" s="11" customFormat="1" x14ac:dyDescent="0.25">
      <c r="A63" s="16" t="str">
        <f ca="1">IF(data!$BX63=B$1,data!$BW63,"")</f>
        <v/>
      </c>
      <c r="B63" s="16" t="str">
        <f ca="1">IF(data!$BY63=B$1,data!$BW63,"")</f>
        <v/>
      </c>
      <c r="C63" s="16" t="str">
        <f ca="1">IF(OR(data!$BX63=B$1,data!$BY63=B$1),data!$BW63,"")</f>
        <v/>
      </c>
      <c r="D63" s="17" t="str">
        <f ca="1">IF(data!$BX63=E$1,data!$BW63,"")</f>
        <v/>
      </c>
      <c r="E63" s="17" t="str">
        <f ca="1">IF(data!$BY63=E$1,data!$BW63,"")</f>
        <v/>
      </c>
      <c r="F63" s="17" t="str">
        <f ca="1">IF(OR(data!$BX63=E$1,data!$BY63=E$1),data!$BW63,"")</f>
        <v/>
      </c>
      <c r="G63" s="16" t="str">
        <f ca="1">IF(data!$BX63=H$1,data!$BW63,"")</f>
        <v/>
      </c>
      <c r="H63" s="16" t="str">
        <f ca="1">IF(data!$BY63=H$1,data!$BW63,"")</f>
        <v/>
      </c>
      <c r="I63" s="16" t="str">
        <f ca="1">IF(OR(data!$BX63=H$1,data!$BY63=H$1),data!$BW63,"")</f>
        <v/>
      </c>
      <c r="J63" s="17" t="str">
        <f ca="1">IF(data!$BX63=K$1,data!$BW63,"")</f>
        <v/>
      </c>
      <c r="K63" s="17" t="str">
        <f ca="1">IF(data!$BY63=K$1,data!$BW63,"")</f>
        <v/>
      </c>
      <c r="L63" s="17" t="str">
        <f ca="1">IF(OR(data!$BX63=K$1,data!$BY63=K$1),data!$BW63,"")</f>
        <v/>
      </c>
      <c r="M63" s="16" t="str">
        <f ca="1">IF(data!$BX63=N$1,data!$BW63,"")</f>
        <v/>
      </c>
      <c r="N63" s="16" t="str">
        <f ca="1">IF(data!$BY63=N$1,data!$BW63,"")</f>
        <v/>
      </c>
      <c r="O63" s="16" t="str">
        <f ca="1">IF(OR(data!$BX63=N$1,data!$BY63=N$1),data!$BW63,"")</f>
        <v/>
      </c>
      <c r="P63" s="17" t="str">
        <f ca="1">IF(data!$BX63=Q$1,data!$BW63,"")</f>
        <v/>
      </c>
      <c r="Q63" s="17" t="str">
        <f ca="1">IF(data!$BY63=Q$1,data!$BW63,"")</f>
        <v/>
      </c>
      <c r="R63" s="17" t="str">
        <f ca="1">IF(OR(data!$BX63=Q$1,data!$BY63=Q$1),data!$BW63,"")</f>
        <v/>
      </c>
      <c r="S63" s="16" t="str">
        <f ca="1">IF(data!$BX63=T$1,data!$BW63,"")</f>
        <v/>
      </c>
      <c r="T63" s="16" t="str">
        <f ca="1">IF(data!$BY63=T$1,data!$BW63,"")</f>
        <v/>
      </c>
      <c r="U63" s="16" t="str">
        <f ca="1">IF(OR(data!$BX63=T$1,data!$BY63=T$1),data!$BW63,"")</f>
        <v/>
      </c>
      <c r="V63" s="17" t="str">
        <f ca="1">IF(data!$BX63=W$1,data!$BW63,"")</f>
        <v/>
      </c>
      <c r="W63" s="17" t="str">
        <f ca="1">IF(data!$BY63=W$1,data!$BW63,"")</f>
        <v/>
      </c>
      <c r="X63" s="17" t="str">
        <f ca="1">IF(OR(data!$BX63=W$1,data!$BY63=W$1),data!$BW63,"")</f>
        <v/>
      </c>
      <c r="Y63" s="16" t="str">
        <f ca="1">IF(data!$BX63=Z$1,data!$BW63,"")</f>
        <v/>
      </c>
      <c r="Z63" s="16" t="str">
        <f ca="1">IF(data!$BY63=Z$1,data!$BW63,"")</f>
        <v/>
      </c>
      <c r="AA63" s="16" t="str">
        <f ca="1">IF(OR(data!$BX63=Z$1,data!$BY63=Z$1),data!$BW63,"")</f>
        <v/>
      </c>
      <c r="AB63" s="17">
        <f ca="1">IF(data!$BX63=AC$1,data!$BW63,"")</f>
        <v>43343</v>
      </c>
      <c r="AC63" s="17" t="str">
        <f ca="1">IF(data!$BY63=AC$1,data!$BW63,"")</f>
        <v/>
      </c>
      <c r="AD63" s="17">
        <f ca="1">IF(OR(data!$BX63=AC$1,data!$BY63=AC$1),data!$BW63,"")</f>
        <v>43343</v>
      </c>
      <c r="AE63" s="16" t="str">
        <f ca="1">IF(data!$BX63=AF$1,data!$BW63,"")</f>
        <v/>
      </c>
      <c r="AF63" s="16">
        <f ca="1">IF(data!$BY63=AF$1,data!$BW63,"")</f>
        <v>43343</v>
      </c>
      <c r="AG63" s="16">
        <f ca="1">IF(OR(data!$BX63=AF$1,data!$BY63=AF$1),data!$BW63,"")</f>
        <v>43343</v>
      </c>
      <c r="AH63" s="17" t="str">
        <f ca="1">IF(data!$BX63=AI$1,data!$BW63,"")</f>
        <v/>
      </c>
      <c r="AI63" s="17" t="str">
        <f ca="1">IF(data!$BY63=AI$1,data!$BW63,"")</f>
        <v/>
      </c>
      <c r="AJ63" s="17" t="str">
        <f ca="1">IF(OR(data!$BX63=AI$1,data!$BY63=AI$1),data!$BW63,"")</f>
        <v/>
      </c>
      <c r="AK63" s="16" t="str">
        <f ca="1">IF(data!$BX63=AL$1,data!$BW63,"")</f>
        <v/>
      </c>
      <c r="AL63" s="16" t="str">
        <f ca="1">IF(data!$BY63=AL$1,data!$BW63,"")</f>
        <v/>
      </c>
      <c r="AM63" s="16" t="str">
        <f ca="1">IF(OR(data!$BX63=AL$1,data!$BY63=AL$1),data!$BW63,"")</f>
        <v/>
      </c>
      <c r="AN63" s="17" t="str">
        <f ca="1">IF(data!$BX63=AO$1,data!$BW63,"")</f>
        <v/>
      </c>
      <c r="AO63" s="17" t="str">
        <f ca="1">IF(data!$BY63=AO$1,data!$BW63,"")</f>
        <v/>
      </c>
      <c r="AP63" s="17" t="str">
        <f ca="1">IF(OR(data!$BX63=AO$1,data!$BY63=AO$1),data!$BW63,"")</f>
        <v/>
      </c>
      <c r="AQ63" s="16" t="str">
        <f ca="1">IF(data!$BX63=AR$1,data!$BW63,"")</f>
        <v/>
      </c>
      <c r="AR63" s="16" t="str">
        <f ca="1">IF(data!$BY63=AR$1,data!$BW63,"")</f>
        <v/>
      </c>
      <c r="AS63" s="16" t="str">
        <f ca="1">IF(OR(data!$BX63=AR$1,data!$BY63=AR$1),data!$BW63,"")</f>
        <v/>
      </c>
      <c r="AT63" s="17" t="str">
        <f ca="1">IF(data!$BX63=AU$1,data!$BW63,"")</f>
        <v/>
      </c>
      <c r="AU63" s="17" t="str">
        <f ca="1">IF(data!$BY63=AU$1,data!$BW63,"")</f>
        <v/>
      </c>
      <c r="AV63" s="17" t="str">
        <f ca="1">IF(OR(data!$BX63=AU$1,data!$BY63=AU$1),data!$BW63,"")</f>
        <v/>
      </c>
      <c r="AW63" s="16" t="str">
        <f ca="1">IF(data!$BX63=AX$1,data!$BW63,"")</f>
        <v/>
      </c>
      <c r="AX63" s="16" t="str">
        <f ca="1">IF(data!$BY63=AX$1,data!$BW63,"")</f>
        <v/>
      </c>
      <c r="AY63" s="16" t="str">
        <f ca="1">IF(OR(data!$BX63=AX$1,data!$BY63=AX$1),data!$BW63,"")</f>
        <v/>
      </c>
      <c r="AZ63" s="17" t="str">
        <f ca="1">IF(data!$BX63=BA$1,data!$BW63,"")</f>
        <v/>
      </c>
      <c r="BA63" s="17" t="str">
        <f ca="1">IF(data!$BY63=BA$1,data!$BW63,"")</f>
        <v/>
      </c>
      <c r="BB63" s="17" t="str">
        <f ca="1">IF(OR(data!$BX63=BA$1,data!$BY63=BA$1),data!$BW63,"")</f>
        <v/>
      </c>
      <c r="BC63" s="16" t="str">
        <f ca="1">IF(data!$BX63=BD$1,data!$BW63,"")</f>
        <v/>
      </c>
      <c r="BD63" s="16" t="str">
        <f ca="1">IF(data!$BY63=BD$1,data!$BW63,"")</f>
        <v/>
      </c>
      <c r="BE63" s="16" t="str">
        <f ca="1">IF(OR(data!$BX63=BD$1,data!$BY63=BD$1),data!$BW63,"")</f>
        <v/>
      </c>
      <c r="BF63" s="17" t="str">
        <f ca="1">IF(data!$BX63=BG$1,data!$BW63,"")</f>
        <v/>
      </c>
      <c r="BG63" s="17" t="str">
        <f ca="1">IF(data!$BY63=BG$1,data!$BW63,"")</f>
        <v/>
      </c>
      <c r="BH63" s="17" t="str">
        <f ca="1">IF(OR(data!$BX63=BG$1,data!$BY63=BG$1),data!$BW63,"")</f>
        <v/>
      </c>
      <c r="BI63" s="16" t="str">
        <f ca="1">IF(data!$BX63=BJ$1,data!$BW63,"")</f>
        <v/>
      </c>
      <c r="BJ63" s="16" t="str">
        <f ca="1">IF(data!$BY63=BJ$1,data!$BW63,"")</f>
        <v/>
      </c>
      <c r="BK63" s="16" t="str">
        <f ca="1">IF(OR(data!$BX63=BJ$1,data!$BY63=BJ$1),data!$BW63,"")</f>
        <v/>
      </c>
      <c r="BL63" s="17" t="str">
        <f ca="1">IF(data!$BX63=BM$1,data!$BW63,"")</f>
        <v/>
      </c>
      <c r="BM63" s="17" t="str">
        <f ca="1">IF(data!$BY63=BM$1,data!$BW63,"")</f>
        <v/>
      </c>
      <c r="BN63" s="17" t="str">
        <f ca="1">IF(OR(data!$BX63=BM$1,data!$BY63=BM$1),data!$BW63,"")</f>
        <v/>
      </c>
      <c r="BO63" s="16" t="str">
        <f ca="1">IF(data!$BX63=BP$1,data!$BW63,"")</f>
        <v/>
      </c>
      <c r="BP63" s="16" t="str">
        <f ca="1">IF(data!$BY63=BP$1,data!$BW63,"")</f>
        <v/>
      </c>
      <c r="BQ63" s="16" t="str">
        <f ca="1">IF(OR(data!$BX63=BP$1,data!$BY63=BP$1),data!$BW63,"")</f>
        <v/>
      </c>
      <c r="BR63" s="17" t="str">
        <f ca="1">IF(data!$BX63=BS$1,data!$BW63,"")</f>
        <v/>
      </c>
      <c r="BS63" s="17" t="str">
        <f ca="1">IF(data!$BY63=BS$1,data!$BW63,"")</f>
        <v/>
      </c>
      <c r="BT63" s="17" t="str">
        <f ca="1">IF(OR(data!$BX63=BS$1,data!$BY63=BS$1),data!$BW63,"")</f>
        <v/>
      </c>
    </row>
    <row r="64" spans="1:72" s="11" customFormat="1" x14ac:dyDescent="0.25">
      <c r="A64" s="16" t="str">
        <f ca="1">IF(data!$BX64=B$1,data!$BW64,"")</f>
        <v/>
      </c>
      <c r="B64" s="16" t="str">
        <f ca="1">IF(data!$BY64=B$1,data!$BW64,"")</f>
        <v/>
      </c>
      <c r="C64" s="16" t="str">
        <f ca="1">IF(OR(data!$BX64=B$1,data!$BY64=B$1),data!$BW64,"")</f>
        <v/>
      </c>
      <c r="D64" s="17">
        <f ca="1">IF(data!$BX64=E$1,data!$BW64,"")</f>
        <v>43344</v>
      </c>
      <c r="E64" s="17" t="str">
        <f ca="1">IF(data!$BY64=E$1,data!$BW64,"")</f>
        <v/>
      </c>
      <c r="F64" s="17">
        <f ca="1">IF(OR(data!$BX64=E$1,data!$BY64=E$1),data!$BW64,"")</f>
        <v>43344</v>
      </c>
      <c r="G64" s="16" t="str">
        <f ca="1">IF(data!$BX64=H$1,data!$BW64,"")</f>
        <v/>
      </c>
      <c r="H64" s="16" t="str">
        <f ca="1">IF(data!$BY64=H$1,data!$BW64,"")</f>
        <v/>
      </c>
      <c r="I64" s="16" t="str">
        <f ca="1">IF(OR(data!$BX64=H$1,data!$BY64=H$1),data!$BW64,"")</f>
        <v/>
      </c>
      <c r="J64" s="17" t="str">
        <f ca="1">IF(data!$BX64=K$1,data!$BW64,"")</f>
        <v/>
      </c>
      <c r="K64" s="17" t="str">
        <f ca="1">IF(data!$BY64=K$1,data!$BW64,"")</f>
        <v/>
      </c>
      <c r="L64" s="17" t="str">
        <f ca="1">IF(OR(data!$BX64=K$1,data!$BY64=K$1),data!$BW64,"")</f>
        <v/>
      </c>
      <c r="M64" s="16" t="str">
        <f ca="1">IF(data!$BX64=N$1,data!$BW64,"")</f>
        <v/>
      </c>
      <c r="N64" s="16" t="str">
        <f ca="1">IF(data!$BY64=N$1,data!$BW64,"")</f>
        <v/>
      </c>
      <c r="O64" s="16" t="str">
        <f ca="1">IF(OR(data!$BX64=N$1,data!$BY64=N$1),data!$BW64,"")</f>
        <v/>
      </c>
      <c r="P64" s="17" t="str">
        <f ca="1">IF(data!$BX64=Q$1,data!$BW64,"")</f>
        <v/>
      </c>
      <c r="Q64" s="17" t="str">
        <f ca="1">IF(data!$BY64=Q$1,data!$BW64,"")</f>
        <v/>
      </c>
      <c r="R64" s="17" t="str">
        <f ca="1">IF(OR(data!$BX64=Q$1,data!$BY64=Q$1),data!$BW64,"")</f>
        <v/>
      </c>
      <c r="S64" s="16" t="str">
        <f ca="1">IF(data!$BX64=T$1,data!$BW64,"")</f>
        <v/>
      </c>
      <c r="T64" s="16" t="str">
        <f ca="1">IF(data!$BY64=T$1,data!$BW64,"")</f>
        <v/>
      </c>
      <c r="U64" s="16" t="str">
        <f ca="1">IF(OR(data!$BX64=T$1,data!$BY64=T$1),data!$BW64,"")</f>
        <v/>
      </c>
      <c r="V64" s="17" t="str">
        <f ca="1">IF(data!$BX64=W$1,data!$BW64,"")</f>
        <v/>
      </c>
      <c r="W64" s="17" t="str">
        <f ca="1">IF(data!$BY64=W$1,data!$BW64,"")</f>
        <v/>
      </c>
      <c r="X64" s="17" t="str">
        <f ca="1">IF(OR(data!$BX64=W$1,data!$BY64=W$1),data!$BW64,"")</f>
        <v/>
      </c>
      <c r="Y64" s="16" t="str">
        <f ca="1">IF(data!$BX64=Z$1,data!$BW64,"")</f>
        <v/>
      </c>
      <c r="Z64" s="16" t="str">
        <f ca="1">IF(data!$BY64=Z$1,data!$BW64,"")</f>
        <v/>
      </c>
      <c r="AA64" s="16" t="str">
        <f ca="1">IF(OR(data!$BX64=Z$1,data!$BY64=Z$1),data!$BW64,"")</f>
        <v/>
      </c>
      <c r="AB64" s="17" t="str">
        <f ca="1">IF(data!$BX64=AC$1,data!$BW64,"")</f>
        <v/>
      </c>
      <c r="AC64" s="17" t="str">
        <f ca="1">IF(data!$BY64=AC$1,data!$BW64,"")</f>
        <v/>
      </c>
      <c r="AD64" s="17" t="str">
        <f ca="1">IF(OR(data!$BX64=AC$1,data!$BY64=AC$1),data!$BW64,"")</f>
        <v/>
      </c>
      <c r="AE64" s="16" t="str">
        <f ca="1">IF(data!$BX64=AF$1,data!$BW64,"")</f>
        <v/>
      </c>
      <c r="AF64" s="16" t="str">
        <f ca="1">IF(data!$BY64=AF$1,data!$BW64,"")</f>
        <v/>
      </c>
      <c r="AG64" s="16" t="str">
        <f ca="1">IF(OR(data!$BX64=AF$1,data!$BY64=AF$1),data!$BW64,"")</f>
        <v/>
      </c>
      <c r="AH64" s="17" t="str">
        <f ca="1">IF(data!$BX64=AI$1,data!$BW64,"")</f>
        <v/>
      </c>
      <c r="AI64" s="17" t="str">
        <f ca="1">IF(data!$BY64=AI$1,data!$BW64,"")</f>
        <v/>
      </c>
      <c r="AJ64" s="17" t="str">
        <f ca="1">IF(OR(data!$BX64=AI$1,data!$BY64=AI$1),data!$BW64,"")</f>
        <v/>
      </c>
      <c r="AK64" s="16" t="str">
        <f ca="1">IF(data!$BX64=AL$1,data!$BW64,"")</f>
        <v/>
      </c>
      <c r="AL64" s="16" t="str">
        <f ca="1">IF(data!$BY64=AL$1,data!$BW64,"")</f>
        <v/>
      </c>
      <c r="AM64" s="16" t="str">
        <f ca="1">IF(OR(data!$BX64=AL$1,data!$BY64=AL$1),data!$BW64,"")</f>
        <v/>
      </c>
      <c r="AN64" s="17" t="str">
        <f ca="1">IF(data!$BX64=AO$1,data!$BW64,"")</f>
        <v/>
      </c>
      <c r="AO64" s="17" t="str">
        <f ca="1">IF(data!$BY64=AO$1,data!$BW64,"")</f>
        <v/>
      </c>
      <c r="AP64" s="17" t="str">
        <f ca="1">IF(OR(data!$BX64=AO$1,data!$BY64=AO$1),data!$BW64,"")</f>
        <v/>
      </c>
      <c r="AQ64" s="16" t="str">
        <f ca="1">IF(data!$BX64=AR$1,data!$BW64,"")</f>
        <v/>
      </c>
      <c r="AR64" s="16" t="str">
        <f ca="1">IF(data!$BY64=AR$1,data!$BW64,"")</f>
        <v/>
      </c>
      <c r="AS64" s="16" t="str">
        <f ca="1">IF(OR(data!$BX64=AR$1,data!$BY64=AR$1),data!$BW64,"")</f>
        <v/>
      </c>
      <c r="AT64" s="17" t="str">
        <f ca="1">IF(data!$BX64=AU$1,data!$BW64,"")</f>
        <v/>
      </c>
      <c r="AU64" s="17">
        <f ca="1">IF(data!$BY64=AU$1,data!$BW64,"")</f>
        <v>43344</v>
      </c>
      <c r="AV64" s="17">
        <f ca="1">IF(OR(data!$BX64=AU$1,data!$BY64=AU$1),data!$BW64,"")</f>
        <v>43344</v>
      </c>
      <c r="AW64" s="16" t="str">
        <f ca="1">IF(data!$BX64=AX$1,data!$BW64,"")</f>
        <v/>
      </c>
      <c r="AX64" s="16" t="str">
        <f ca="1">IF(data!$BY64=AX$1,data!$BW64,"")</f>
        <v/>
      </c>
      <c r="AY64" s="16" t="str">
        <f ca="1">IF(OR(data!$BX64=AX$1,data!$BY64=AX$1),data!$BW64,"")</f>
        <v/>
      </c>
      <c r="AZ64" s="17" t="str">
        <f ca="1">IF(data!$BX64=BA$1,data!$BW64,"")</f>
        <v/>
      </c>
      <c r="BA64" s="17" t="str">
        <f ca="1">IF(data!$BY64=BA$1,data!$BW64,"")</f>
        <v/>
      </c>
      <c r="BB64" s="17" t="str">
        <f ca="1">IF(OR(data!$BX64=BA$1,data!$BY64=BA$1),data!$BW64,"")</f>
        <v/>
      </c>
      <c r="BC64" s="16" t="str">
        <f ca="1">IF(data!$BX64=BD$1,data!$BW64,"")</f>
        <v/>
      </c>
      <c r="BD64" s="16" t="str">
        <f ca="1">IF(data!$BY64=BD$1,data!$BW64,"")</f>
        <v/>
      </c>
      <c r="BE64" s="16" t="str">
        <f ca="1">IF(OR(data!$BX64=BD$1,data!$BY64=BD$1),data!$BW64,"")</f>
        <v/>
      </c>
      <c r="BF64" s="17" t="str">
        <f ca="1">IF(data!$BX64=BG$1,data!$BW64,"")</f>
        <v/>
      </c>
      <c r="BG64" s="17" t="str">
        <f ca="1">IF(data!$BY64=BG$1,data!$BW64,"")</f>
        <v/>
      </c>
      <c r="BH64" s="17" t="str">
        <f ca="1">IF(OR(data!$BX64=BG$1,data!$BY64=BG$1),data!$BW64,"")</f>
        <v/>
      </c>
      <c r="BI64" s="16" t="str">
        <f ca="1">IF(data!$BX64=BJ$1,data!$BW64,"")</f>
        <v/>
      </c>
      <c r="BJ64" s="16" t="str">
        <f ca="1">IF(data!$BY64=BJ$1,data!$BW64,"")</f>
        <v/>
      </c>
      <c r="BK64" s="16" t="str">
        <f ca="1">IF(OR(data!$BX64=BJ$1,data!$BY64=BJ$1),data!$BW64,"")</f>
        <v/>
      </c>
      <c r="BL64" s="17" t="str">
        <f ca="1">IF(data!$BX64=BM$1,data!$BW64,"")</f>
        <v/>
      </c>
      <c r="BM64" s="17" t="str">
        <f ca="1">IF(data!$BY64=BM$1,data!$BW64,"")</f>
        <v/>
      </c>
      <c r="BN64" s="17" t="str">
        <f ca="1">IF(OR(data!$BX64=BM$1,data!$BY64=BM$1),data!$BW64,"")</f>
        <v/>
      </c>
      <c r="BO64" s="16" t="str">
        <f ca="1">IF(data!$BX64=BP$1,data!$BW64,"")</f>
        <v/>
      </c>
      <c r="BP64" s="16" t="str">
        <f ca="1">IF(data!$BY64=BP$1,data!$BW64,"")</f>
        <v/>
      </c>
      <c r="BQ64" s="16" t="str">
        <f ca="1">IF(OR(data!$BX64=BP$1,data!$BY64=BP$1),data!$BW64,"")</f>
        <v/>
      </c>
      <c r="BR64" s="17" t="str">
        <f ca="1">IF(data!$BX64=BS$1,data!$BW64,"")</f>
        <v/>
      </c>
      <c r="BS64" s="17" t="str">
        <f ca="1">IF(data!$BY64=BS$1,data!$BW64,"")</f>
        <v/>
      </c>
      <c r="BT64" s="17" t="str">
        <f ca="1">IF(OR(data!$BX64=BS$1,data!$BY64=BS$1),data!$BW64,"")</f>
        <v/>
      </c>
    </row>
    <row r="65" spans="1:72" s="11" customFormat="1" x14ac:dyDescent="0.25">
      <c r="A65" s="16" t="str">
        <f ca="1">IF(data!$BX65=B$1,data!$BW65,"")</f>
        <v/>
      </c>
      <c r="B65" s="16" t="str">
        <f ca="1">IF(data!$BY65=B$1,data!$BW65,"")</f>
        <v/>
      </c>
      <c r="C65" s="16" t="str">
        <f ca="1">IF(OR(data!$BX65=B$1,data!$BY65=B$1),data!$BW65,"")</f>
        <v/>
      </c>
      <c r="D65" s="17" t="str">
        <f ca="1">IF(data!$BX65=E$1,data!$BW65,"")</f>
        <v/>
      </c>
      <c r="E65" s="17" t="str">
        <f ca="1">IF(data!$BY65=E$1,data!$BW65,"")</f>
        <v/>
      </c>
      <c r="F65" s="17" t="str">
        <f ca="1">IF(OR(data!$BX65=E$1,data!$BY65=E$1),data!$BW65,"")</f>
        <v/>
      </c>
      <c r="G65" s="16" t="str">
        <f ca="1">IF(data!$BX65=H$1,data!$BW65,"")</f>
        <v/>
      </c>
      <c r="H65" s="16" t="str">
        <f ca="1">IF(data!$BY65=H$1,data!$BW65,"")</f>
        <v/>
      </c>
      <c r="I65" s="16" t="str">
        <f ca="1">IF(OR(data!$BX65=H$1,data!$BY65=H$1),data!$BW65,"")</f>
        <v/>
      </c>
      <c r="J65" s="17" t="str">
        <f ca="1">IF(data!$BX65=K$1,data!$BW65,"")</f>
        <v/>
      </c>
      <c r="K65" s="17" t="str">
        <f ca="1">IF(data!$BY65=K$1,data!$BW65,"")</f>
        <v/>
      </c>
      <c r="L65" s="17" t="str">
        <f ca="1">IF(OR(data!$BX65=K$1,data!$BY65=K$1),data!$BW65,"")</f>
        <v/>
      </c>
      <c r="M65" s="16">
        <f ca="1">IF(data!$BX65=N$1,data!$BW65,"")</f>
        <v>43344</v>
      </c>
      <c r="N65" s="16" t="str">
        <f ca="1">IF(data!$BY65=N$1,data!$BW65,"")</f>
        <v/>
      </c>
      <c r="O65" s="16">
        <f ca="1">IF(OR(data!$BX65=N$1,data!$BY65=N$1),data!$BW65,"")</f>
        <v>43344</v>
      </c>
      <c r="P65" s="17" t="str">
        <f ca="1">IF(data!$BX65=Q$1,data!$BW65,"")</f>
        <v/>
      </c>
      <c r="Q65" s="17" t="str">
        <f ca="1">IF(data!$BY65=Q$1,data!$BW65,"")</f>
        <v/>
      </c>
      <c r="R65" s="17" t="str">
        <f ca="1">IF(OR(data!$BX65=Q$1,data!$BY65=Q$1),data!$BW65,"")</f>
        <v/>
      </c>
      <c r="S65" s="16" t="str">
        <f ca="1">IF(data!$BX65=T$1,data!$BW65,"")</f>
        <v/>
      </c>
      <c r="T65" s="16" t="str">
        <f ca="1">IF(data!$BY65=T$1,data!$BW65,"")</f>
        <v/>
      </c>
      <c r="U65" s="16" t="str">
        <f ca="1">IF(OR(data!$BX65=T$1,data!$BY65=T$1),data!$BW65,"")</f>
        <v/>
      </c>
      <c r="V65" s="17" t="str">
        <f ca="1">IF(data!$BX65=W$1,data!$BW65,"")</f>
        <v/>
      </c>
      <c r="W65" s="17" t="str">
        <f ca="1">IF(data!$BY65=W$1,data!$BW65,"")</f>
        <v/>
      </c>
      <c r="X65" s="17" t="str">
        <f ca="1">IF(OR(data!$BX65=W$1,data!$BY65=W$1),data!$BW65,"")</f>
        <v/>
      </c>
      <c r="Y65" s="16" t="str">
        <f ca="1">IF(data!$BX65=Z$1,data!$BW65,"")</f>
        <v/>
      </c>
      <c r="Z65" s="16" t="str">
        <f ca="1">IF(data!$BY65=Z$1,data!$BW65,"")</f>
        <v/>
      </c>
      <c r="AA65" s="16" t="str">
        <f ca="1">IF(OR(data!$BX65=Z$1,data!$BY65=Z$1),data!$BW65,"")</f>
        <v/>
      </c>
      <c r="AB65" s="17" t="str">
        <f ca="1">IF(data!$BX65=AC$1,data!$BW65,"")</f>
        <v/>
      </c>
      <c r="AC65" s="17" t="str">
        <f ca="1">IF(data!$BY65=AC$1,data!$BW65,"")</f>
        <v/>
      </c>
      <c r="AD65" s="17" t="str">
        <f ca="1">IF(OR(data!$BX65=AC$1,data!$BY65=AC$1),data!$BW65,"")</f>
        <v/>
      </c>
      <c r="AE65" s="16" t="str">
        <f ca="1">IF(data!$BX65=AF$1,data!$BW65,"")</f>
        <v/>
      </c>
      <c r="AF65" s="16" t="str">
        <f ca="1">IF(data!$BY65=AF$1,data!$BW65,"")</f>
        <v/>
      </c>
      <c r="AG65" s="16" t="str">
        <f ca="1">IF(OR(data!$BX65=AF$1,data!$BY65=AF$1),data!$BW65,"")</f>
        <v/>
      </c>
      <c r="AH65" s="17" t="str">
        <f ca="1">IF(data!$BX65=AI$1,data!$BW65,"")</f>
        <v/>
      </c>
      <c r="AI65" s="17" t="str">
        <f ca="1">IF(data!$BY65=AI$1,data!$BW65,"")</f>
        <v/>
      </c>
      <c r="AJ65" s="17" t="str">
        <f ca="1">IF(OR(data!$BX65=AI$1,data!$BY65=AI$1),data!$BW65,"")</f>
        <v/>
      </c>
      <c r="AK65" s="16" t="str">
        <f ca="1">IF(data!$BX65=AL$1,data!$BW65,"")</f>
        <v/>
      </c>
      <c r="AL65" s="16" t="str">
        <f ca="1">IF(data!$BY65=AL$1,data!$BW65,"")</f>
        <v/>
      </c>
      <c r="AM65" s="16" t="str">
        <f ca="1">IF(OR(data!$BX65=AL$1,data!$BY65=AL$1),data!$BW65,"")</f>
        <v/>
      </c>
      <c r="AN65" s="17" t="str">
        <f ca="1">IF(data!$BX65=AO$1,data!$BW65,"")</f>
        <v/>
      </c>
      <c r="AO65" s="17">
        <f ca="1">IF(data!$BY65=AO$1,data!$BW65,"")</f>
        <v>43344</v>
      </c>
      <c r="AP65" s="17">
        <f ca="1">IF(OR(data!$BX65=AO$1,data!$BY65=AO$1),data!$BW65,"")</f>
        <v>43344</v>
      </c>
      <c r="AQ65" s="16" t="str">
        <f ca="1">IF(data!$BX65=AR$1,data!$BW65,"")</f>
        <v/>
      </c>
      <c r="AR65" s="16" t="str">
        <f ca="1">IF(data!$BY65=AR$1,data!$BW65,"")</f>
        <v/>
      </c>
      <c r="AS65" s="16" t="str">
        <f ca="1">IF(OR(data!$BX65=AR$1,data!$BY65=AR$1),data!$BW65,"")</f>
        <v/>
      </c>
      <c r="AT65" s="17" t="str">
        <f ca="1">IF(data!$BX65=AU$1,data!$BW65,"")</f>
        <v/>
      </c>
      <c r="AU65" s="17" t="str">
        <f ca="1">IF(data!$BY65=AU$1,data!$BW65,"")</f>
        <v/>
      </c>
      <c r="AV65" s="17" t="str">
        <f ca="1">IF(OR(data!$BX65=AU$1,data!$BY65=AU$1),data!$BW65,"")</f>
        <v/>
      </c>
      <c r="AW65" s="16" t="str">
        <f ca="1">IF(data!$BX65=AX$1,data!$BW65,"")</f>
        <v/>
      </c>
      <c r="AX65" s="16" t="str">
        <f ca="1">IF(data!$BY65=AX$1,data!$BW65,"")</f>
        <v/>
      </c>
      <c r="AY65" s="16" t="str">
        <f ca="1">IF(OR(data!$BX65=AX$1,data!$BY65=AX$1),data!$BW65,"")</f>
        <v/>
      </c>
      <c r="AZ65" s="17" t="str">
        <f ca="1">IF(data!$BX65=BA$1,data!$BW65,"")</f>
        <v/>
      </c>
      <c r="BA65" s="17" t="str">
        <f ca="1">IF(data!$BY65=BA$1,data!$BW65,"")</f>
        <v/>
      </c>
      <c r="BB65" s="17" t="str">
        <f ca="1">IF(OR(data!$BX65=BA$1,data!$BY65=BA$1),data!$BW65,"")</f>
        <v/>
      </c>
      <c r="BC65" s="16" t="str">
        <f ca="1">IF(data!$BX65=BD$1,data!$BW65,"")</f>
        <v/>
      </c>
      <c r="BD65" s="16" t="str">
        <f ca="1">IF(data!$BY65=BD$1,data!$BW65,"")</f>
        <v/>
      </c>
      <c r="BE65" s="16" t="str">
        <f ca="1">IF(OR(data!$BX65=BD$1,data!$BY65=BD$1),data!$BW65,"")</f>
        <v/>
      </c>
      <c r="BF65" s="17" t="str">
        <f ca="1">IF(data!$BX65=BG$1,data!$BW65,"")</f>
        <v/>
      </c>
      <c r="BG65" s="17" t="str">
        <f ca="1">IF(data!$BY65=BG$1,data!$BW65,"")</f>
        <v/>
      </c>
      <c r="BH65" s="17" t="str">
        <f ca="1">IF(OR(data!$BX65=BG$1,data!$BY65=BG$1),data!$BW65,"")</f>
        <v/>
      </c>
      <c r="BI65" s="16" t="str">
        <f ca="1">IF(data!$BX65=BJ$1,data!$BW65,"")</f>
        <v/>
      </c>
      <c r="BJ65" s="16" t="str">
        <f ca="1">IF(data!$BY65=BJ$1,data!$BW65,"")</f>
        <v/>
      </c>
      <c r="BK65" s="16" t="str">
        <f ca="1">IF(OR(data!$BX65=BJ$1,data!$BY65=BJ$1),data!$BW65,"")</f>
        <v/>
      </c>
      <c r="BL65" s="17" t="str">
        <f ca="1">IF(data!$BX65=BM$1,data!$BW65,"")</f>
        <v/>
      </c>
      <c r="BM65" s="17" t="str">
        <f ca="1">IF(data!$BY65=BM$1,data!$BW65,"")</f>
        <v/>
      </c>
      <c r="BN65" s="17" t="str">
        <f ca="1">IF(OR(data!$BX65=BM$1,data!$BY65=BM$1),data!$BW65,"")</f>
        <v/>
      </c>
      <c r="BO65" s="16" t="str">
        <f ca="1">IF(data!$BX65=BP$1,data!$BW65,"")</f>
        <v/>
      </c>
      <c r="BP65" s="16" t="str">
        <f ca="1">IF(data!$BY65=BP$1,data!$BW65,"")</f>
        <v/>
      </c>
      <c r="BQ65" s="16" t="str">
        <f ca="1">IF(OR(data!$BX65=BP$1,data!$BY65=BP$1),data!$BW65,"")</f>
        <v/>
      </c>
      <c r="BR65" s="17" t="str">
        <f ca="1">IF(data!$BX65=BS$1,data!$BW65,"")</f>
        <v/>
      </c>
      <c r="BS65" s="17" t="str">
        <f ca="1">IF(data!$BY65=BS$1,data!$BW65,"")</f>
        <v/>
      </c>
      <c r="BT65" s="17" t="str">
        <f ca="1">IF(OR(data!$BX65=BS$1,data!$BY65=BS$1),data!$BW65,"")</f>
        <v/>
      </c>
    </row>
    <row r="66" spans="1:72" s="11" customFormat="1" x14ac:dyDescent="0.25">
      <c r="A66" s="16" t="str">
        <f ca="1">IF(data!$BX66=B$1,data!$BW66,"")</f>
        <v/>
      </c>
      <c r="B66" s="16" t="str">
        <f ca="1">IF(data!$BY66=B$1,data!$BW66,"")</f>
        <v/>
      </c>
      <c r="C66" s="16" t="str">
        <f ca="1">IF(OR(data!$BX66=B$1,data!$BY66=B$1),data!$BW66,"")</f>
        <v/>
      </c>
      <c r="D66" s="17" t="str">
        <f ca="1">IF(data!$BX66=E$1,data!$BW66,"")</f>
        <v/>
      </c>
      <c r="E66" s="17" t="str">
        <f ca="1">IF(data!$BY66=E$1,data!$BW66,"")</f>
        <v/>
      </c>
      <c r="F66" s="17" t="str">
        <f ca="1">IF(OR(data!$BX66=E$1,data!$BY66=E$1),data!$BW66,"")</f>
        <v/>
      </c>
      <c r="G66" s="16" t="str">
        <f ca="1">IF(data!$BX66=H$1,data!$BW66,"")</f>
        <v/>
      </c>
      <c r="H66" s="16" t="str">
        <f ca="1">IF(data!$BY66=H$1,data!$BW66,"")</f>
        <v/>
      </c>
      <c r="I66" s="16" t="str">
        <f ca="1">IF(OR(data!$BX66=H$1,data!$BY66=H$1),data!$BW66,"")</f>
        <v/>
      </c>
      <c r="J66" s="17" t="str">
        <f ca="1">IF(data!$BX66=K$1,data!$BW66,"")</f>
        <v/>
      </c>
      <c r="K66" s="17" t="str">
        <f ca="1">IF(data!$BY66=K$1,data!$BW66,"")</f>
        <v/>
      </c>
      <c r="L66" s="17" t="str">
        <f ca="1">IF(OR(data!$BX66=K$1,data!$BY66=K$1),data!$BW66,"")</f>
        <v/>
      </c>
      <c r="M66" s="16" t="str">
        <f ca="1">IF(data!$BX66=N$1,data!$BW66,"")</f>
        <v/>
      </c>
      <c r="N66" s="16" t="str">
        <f ca="1">IF(data!$BY66=N$1,data!$BW66,"")</f>
        <v/>
      </c>
      <c r="O66" s="16" t="str">
        <f ca="1">IF(OR(data!$BX66=N$1,data!$BY66=N$1),data!$BW66,"")</f>
        <v/>
      </c>
      <c r="P66" s="17" t="str">
        <f ca="1">IF(data!$BX66=Q$1,data!$BW66,"")</f>
        <v/>
      </c>
      <c r="Q66" s="17" t="str">
        <f ca="1">IF(data!$BY66=Q$1,data!$BW66,"")</f>
        <v/>
      </c>
      <c r="R66" s="17" t="str">
        <f ca="1">IF(OR(data!$BX66=Q$1,data!$BY66=Q$1),data!$BW66,"")</f>
        <v/>
      </c>
      <c r="S66" s="16" t="str">
        <f ca="1">IF(data!$BX66=T$1,data!$BW66,"")</f>
        <v/>
      </c>
      <c r="T66" s="16">
        <f ca="1">IF(data!$BY66=T$1,data!$BW66,"")</f>
        <v>43344</v>
      </c>
      <c r="U66" s="16">
        <f ca="1">IF(OR(data!$BX66=T$1,data!$BY66=T$1),data!$BW66,"")</f>
        <v>43344</v>
      </c>
      <c r="V66" s="17">
        <f ca="1">IF(data!$BX66=W$1,data!$BW66,"")</f>
        <v>43344</v>
      </c>
      <c r="W66" s="17" t="str">
        <f ca="1">IF(data!$BY66=W$1,data!$BW66,"")</f>
        <v/>
      </c>
      <c r="X66" s="17">
        <f ca="1">IF(OR(data!$BX66=W$1,data!$BY66=W$1),data!$BW66,"")</f>
        <v>43344</v>
      </c>
      <c r="Y66" s="16" t="str">
        <f ca="1">IF(data!$BX66=Z$1,data!$BW66,"")</f>
        <v/>
      </c>
      <c r="Z66" s="16" t="str">
        <f ca="1">IF(data!$BY66=Z$1,data!$BW66,"")</f>
        <v/>
      </c>
      <c r="AA66" s="16" t="str">
        <f ca="1">IF(OR(data!$BX66=Z$1,data!$BY66=Z$1),data!$BW66,"")</f>
        <v/>
      </c>
      <c r="AB66" s="17" t="str">
        <f ca="1">IF(data!$BX66=AC$1,data!$BW66,"")</f>
        <v/>
      </c>
      <c r="AC66" s="17" t="str">
        <f ca="1">IF(data!$BY66=AC$1,data!$BW66,"")</f>
        <v/>
      </c>
      <c r="AD66" s="17" t="str">
        <f ca="1">IF(OR(data!$BX66=AC$1,data!$BY66=AC$1),data!$BW66,"")</f>
        <v/>
      </c>
      <c r="AE66" s="16" t="str">
        <f ca="1">IF(data!$BX66=AF$1,data!$BW66,"")</f>
        <v/>
      </c>
      <c r="AF66" s="16" t="str">
        <f ca="1">IF(data!$BY66=AF$1,data!$BW66,"")</f>
        <v/>
      </c>
      <c r="AG66" s="16" t="str">
        <f ca="1">IF(OR(data!$BX66=AF$1,data!$BY66=AF$1),data!$BW66,"")</f>
        <v/>
      </c>
      <c r="AH66" s="17" t="str">
        <f ca="1">IF(data!$BX66=AI$1,data!$BW66,"")</f>
        <v/>
      </c>
      <c r="AI66" s="17" t="str">
        <f ca="1">IF(data!$BY66=AI$1,data!$BW66,"")</f>
        <v/>
      </c>
      <c r="AJ66" s="17" t="str">
        <f ca="1">IF(OR(data!$BX66=AI$1,data!$BY66=AI$1),data!$BW66,"")</f>
        <v/>
      </c>
      <c r="AK66" s="16" t="str">
        <f ca="1">IF(data!$BX66=AL$1,data!$BW66,"")</f>
        <v/>
      </c>
      <c r="AL66" s="16" t="str">
        <f ca="1">IF(data!$BY66=AL$1,data!$BW66,"")</f>
        <v/>
      </c>
      <c r="AM66" s="16" t="str">
        <f ca="1">IF(OR(data!$BX66=AL$1,data!$BY66=AL$1),data!$BW66,"")</f>
        <v/>
      </c>
      <c r="AN66" s="17" t="str">
        <f ca="1">IF(data!$BX66=AO$1,data!$BW66,"")</f>
        <v/>
      </c>
      <c r="AO66" s="17" t="str">
        <f ca="1">IF(data!$BY66=AO$1,data!$BW66,"")</f>
        <v/>
      </c>
      <c r="AP66" s="17" t="str">
        <f ca="1">IF(OR(data!$BX66=AO$1,data!$BY66=AO$1),data!$BW66,"")</f>
        <v/>
      </c>
      <c r="AQ66" s="16" t="str">
        <f ca="1">IF(data!$BX66=AR$1,data!$BW66,"")</f>
        <v/>
      </c>
      <c r="AR66" s="16" t="str">
        <f ca="1">IF(data!$BY66=AR$1,data!$BW66,"")</f>
        <v/>
      </c>
      <c r="AS66" s="16" t="str">
        <f ca="1">IF(OR(data!$BX66=AR$1,data!$BY66=AR$1),data!$BW66,"")</f>
        <v/>
      </c>
      <c r="AT66" s="17" t="str">
        <f ca="1">IF(data!$BX66=AU$1,data!$BW66,"")</f>
        <v/>
      </c>
      <c r="AU66" s="17" t="str">
        <f ca="1">IF(data!$BY66=AU$1,data!$BW66,"")</f>
        <v/>
      </c>
      <c r="AV66" s="17" t="str">
        <f ca="1">IF(OR(data!$BX66=AU$1,data!$BY66=AU$1),data!$BW66,"")</f>
        <v/>
      </c>
      <c r="AW66" s="16" t="str">
        <f ca="1">IF(data!$BX66=AX$1,data!$BW66,"")</f>
        <v/>
      </c>
      <c r="AX66" s="16" t="str">
        <f ca="1">IF(data!$BY66=AX$1,data!$BW66,"")</f>
        <v/>
      </c>
      <c r="AY66" s="16" t="str">
        <f ca="1">IF(OR(data!$BX66=AX$1,data!$BY66=AX$1),data!$BW66,"")</f>
        <v/>
      </c>
      <c r="AZ66" s="17" t="str">
        <f ca="1">IF(data!$BX66=BA$1,data!$BW66,"")</f>
        <v/>
      </c>
      <c r="BA66" s="17" t="str">
        <f ca="1">IF(data!$BY66=BA$1,data!$BW66,"")</f>
        <v/>
      </c>
      <c r="BB66" s="17" t="str">
        <f ca="1">IF(OR(data!$BX66=BA$1,data!$BY66=BA$1),data!$BW66,"")</f>
        <v/>
      </c>
      <c r="BC66" s="16" t="str">
        <f ca="1">IF(data!$BX66=BD$1,data!$BW66,"")</f>
        <v/>
      </c>
      <c r="BD66" s="16" t="str">
        <f ca="1">IF(data!$BY66=BD$1,data!$BW66,"")</f>
        <v/>
      </c>
      <c r="BE66" s="16" t="str">
        <f ca="1">IF(OR(data!$BX66=BD$1,data!$BY66=BD$1),data!$BW66,"")</f>
        <v/>
      </c>
      <c r="BF66" s="17" t="str">
        <f ca="1">IF(data!$BX66=BG$1,data!$BW66,"")</f>
        <v/>
      </c>
      <c r="BG66" s="17" t="str">
        <f ca="1">IF(data!$BY66=BG$1,data!$BW66,"")</f>
        <v/>
      </c>
      <c r="BH66" s="17" t="str">
        <f ca="1">IF(OR(data!$BX66=BG$1,data!$BY66=BG$1),data!$BW66,"")</f>
        <v/>
      </c>
      <c r="BI66" s="16" t="str">
        <f ca="1">IF(data!$BX66=BJ$1,data!$BW66,"")</f>
        <v/>
      </c>
      <c r="BJ66" s="16" t="str">
        <f ca="1">IF(data!$BY66=BJ$1,data!$BW66,"")</f>
        <v/>
      </c>
      <c r="BK66" s="16" t="str">
        <f ca="1">IF(OR(data!$BX66=BJ$1,data!$BY66=BJ$1),data!$BW66,"")</f>
        <v/>
      </c>
      <c r="BL66" s="17" t="str">
        <f ca="1">IF(data!$BX66=BM$1,data!$BW66,"")</f>
        <v/>
      </c>
      <c r="BM66" s="17" t="str">
        <f ca="1">IF(data!$BY66=BM$1,data!$BW66,"")</f>
        <v/>
      </c>
      <c r="BN66" s="17" t="str">
        <f ca="1">IF(OR(data!$BX66=BM$1,data!$BY66=BM$1),data!$BW66,"")</f>
        <v/>
      </c>
      <c r="BO66" s="16" t="str">
        <f ca="1">IF(data!$BX66=BP$1,data!$BW66,"")</f>
        <v/>
      </c>
      <c r="BP66" s="16" t="str">
        <f ca="1">IF(data!$BY66=BP$1,data!$BW66,"")</f>
        <v/>
      </c>
      <c r="BQ66" s="16" t="str">
        <f ca="1">IF(OR(data!$BX66=BP$1,data!$BY66=BP$1),data!$BW66,"")</f>
        <v/>
      </c>
      <c r="BR66" s="17" t="str">
        <f ca="1">IF(data!$BX66=BS$1,data!$BW66,"")</f>
        <v/>
      </c>
      <c r="BS66" s="17" t="str">
        <f ca="1">IF(data!$BY66=BS$1,data!$BW66,"")</f>
        <v/>
      </c>
      <c r="BT66" s="17" t="str">
        <f ca="1">IF(OR(data!$BX66=BS$1,data!$BY66=BS$1),data!$BW66,"")</f>
        <v/>
      </c>
    </row>
    <row r="67" spans="1:72" s="11" customFormat="1" x14ac:dyDescent="0.25">
      <c r="A67" s="16" t="str">
        <f ca="1">IF(data!$BX67=B$1,data!$BW67,"")</f>
        <v/>
      </c>
      <c r="B67" s="16" t="str">
        <f ca="1">IF(data!$BY67=B$1,data!$BW67,"")</f>
        <v/>
      </c>
      <c r="C67" s="16" t="str">
        <f ca="1">IF(OR(data!$BX67=B$1,data!$BY67=B$1),data!$BW67,"")</f>
        <v/>
      </c>
      <c r="D67" s="17" t="str">
        <f ca="1">IF(data!$BX67=E$1,data!$BW67,"")</f>
        <v/>
      </c>
      <c r="E67" s="17" t="str">
        <f ca="1">IF(data!$BY67=E$1,data!$BW67,"")</f>
        <v/>
      </c>
      <c r="F67" s="17" t="str">
        <f ca="1">IF(OR(data!$BX67=E$1,data!$BY67=E$1),data!$BW67,"")</f>
        <v/>
      </c>
      <c r="G67" s="16" t="str">
        <f ca="1">IF(data!$BX67=H$1,data!$BW67,"")</f>
        <v/>
      </c>
      <c r="H67" s="16" t="str">
        <f ca="1">IF(data!$BY67=H$1,data!$BW67,"")</f>
        <v/>
      </c>
      <c r="I67" s="16" t="str">
        <f ca="1">IF(OR(data!$BX67=H$1,data!$BY67=H$1),data!$BW67,"")</f>
        <v/>
      </c>
      <c r="J67" s="17" t="str">
        <f ca="1">IF(data!$BX67=K$1,data!$BW67,"")</f>
        <v/>
      </c>
      <c r="K67" s="17" t="str">
        <f ca="1">IF(data!$BY67=K$1,data!$BW67,"")</f>
        <v/>
      </c>
      <c r="L67" s="17" t="str">
        <f ca="1">IF(OR(data!$BX67=K$1,data!$BY67=K$1),data!$BW67,"")</f>
        <v/>
      </c>
      <c r="M67" s="16" t="str">
        <f ca="1">IF(data!$BX67=N$1,data!$BW67,"")</f>
        <v/>
      </c>
      <c r="N67" s="16" t="str">
        <f ca="1">IF(data!$BY67=N$1,data!$BW67,"")</f>
        <v/>
      </c>
      <c r="O67" s="16" t="str">
        <f ca="1">IF(OR(data!$BX67=N$1,data!$BY67=N$1),data!$BW67,"")</f>
        <v/>
      </c>
      <c r="P67" s="17" t="str">
        <f ca="1">IF(data!$BX67=Q$1,data!$BW67,"")</f>
        <v/>
      </c>
      <c r="Q67" s="17" t="str">
        <f ca="1">IF(data!$BY67=Q$1,data!$BW67,"")</f>
        <v/>
      </c>
      <c r="R67" s="17" t="str">
        <f ca="1">IF(OR(data!$BX67=Q$1,data!$BY67=Q$1),data!$BW67,"")</f>
        <v/>
      </c>
      <c r="S67" s="16" t="str">
        <f ca="1">IF(data!$BX67=T$1,data!$BW67,"")</f>
        <v/>
      </c>
      <c r="T67" s="16" t="str">
        <f ca="1">IF(data!$BY67=T$1,data!$BW67,"")</f>
        <v/>
      </c>
      <c r="U67" s="16" t="str">
        <f ca="1">IF(OR(data!$BX67=T$1,data!$BY67=T$1),data!$BW67,"")</f>
        <v/>
      </c>
      <c r="V67" s="17" t="str">
        <f ca="1">IF(data!$BX67=W$1,data!$BW67,"")</f>
        <v/>
      </c>
      <c r="W67" s="17" t="str">
        <f ca="1">IF(data!$BY67=W$1,data!$BW67,"")</f>
        <v/>
      </c>
      <c r="X67" s="17" t="str">
        <f ca="1">IF(OR(data!$BX67=W$1,data!$BY67=W$1),data!$BW67,"")</f>
        <v/>
      </c>
      <c r="Y67" s="16" t="str">
        <f ca="1">IF(data!$BX67=Z$1,data!$BW67,"")</f>
        <v/>
      </c>
      <c r="Z67" s="16" t="str">
        <f ca="1">IF(data!$BY67=Z$1,data!$BW67,"")</f>
        <v/>
      </c>
      <c r="AA67" s="16" t="str">
        <f ca="1">IF(OR(data!$BX67=Z$1,data!$BY67=Z$1),data!$BW67,"")</f>
        <v/>
      </c>
      <c r="AB67" s="17" t="str">
        <f ca="1">IF(data!$BX67=AC$1,data!$BW67,"")</f>
        <v/>
      </c>
      <c r="AC67" s="17" t="str">
        <f ca="1">IF(data!$BY67=AC$1,data!$BW67,"")</f>
        <v/>
      </c>
      <c r="AD67" s="17" t="str">
        <f ca="1">IF(OR(data!$BX67=AC$1,data!$BY67=AC$1),data!$BW67,"")</f>
        <v/>
      </c>
      <c r="AE67" s="16" t="str">
        <f ca="1">IF(data!$BX67=AF$1,data!$BW67,"")</f>
        <v/>
      </c>
      <c r="AF67" s="16" t="str">
        <f ca="1">IF(data!$BY67=AF$1,data!$BW67,"")</f>
        <v/>
      </c>
      <c r="AG67" s="16" t="str">
        <f ca="1">IF(OR(data!$BX67=AF$1,data!$BY67=AF$1),data!$BW67,"")</f>
        <v/>
      </c>
      <c r="AH67" s="17">
        <f ca="1">IF(data!$BX67=AI$1,data!$BW67,"")</f>
        <v>43344</v>
      </c>
      <c r="AI67" s="17" t="str">
        <f ca="1">IF(data!$BY67=AI$1,data!$BW67,"")</f>
        <v/>
      </c>
      <c r="AJ67" s="17">
        <f ca="1">IF(OR(data!$BX67=AI$1,data!$BY67=AI$1),data!$BW67,"")</f>
        <v>43344</v>
      </c>
      <c r="AK67" s="16" t="str">
        <f ca="1">IF(data!$BX67=AL$1,data!$BW67,"")</f>
        <v/>
      </c>
      <c r="AL67" s="16" t="str">
        <f ca="1">IF(data!$BY67=AL$1,data!$BW67,"")</f>
        <v/>
      </c>
      <c r="AM67" s="16" t="str">
        <f ca="1">IF(OR(data!$BX67=AL$1,data!$BY67=AL$1),data!$BW67,"")</f>
        <v/>
      </c>
      <c r="AN67" s="17" t="str">
        <f ca="1">IF(data!$BX67=AO$1,data!$BW67,"")</f>
        <v/>
      </c>
      <c r="AO67" s="17" t="str">
        <f ca="1">IF(data!$BY67=AO$1,data!$BW67,"")</f>
        <v/>
      </c>
      <c r="AP67" s="17" t="str">
        <f ca="1">IF(OR(data!$BX67=AO$1,data!$BY67=AO$1),data!$BW67,"")</f>
        <v/>
      </c>
      <c r="AQ67" s="16" t="str">
        <f ca="1">IF(data!$BX67=AR$1,data!$BW67,"")</f>
        <v/>
      </c>
      <c r="AR67" s="16" t="str">
        <f ca="1">IF(data!$BY67=AR$1,data!$BW67,"")</f>
        <v/>
      </c>
      <c r="AS67" s="16" t="str">
        <f ca="1">IF(OR(data!$BX67=AR$1,data!$BY67=AR$1),data!$BW67,"")</f>
        <v/>
      </c>
      <c r="AT67" s="17" t="str">
        <f ca="1">IF(data!$BX67=AU$1,data!$BW67,"")</f>
        <v/>
      </c>
      <c r="AU67" s="17" t="str">
        <f ca="1">IF(data!$BY67=AU$1,data!$BW67,"")</f>
        <v/>
      </c>
      <c r="AV67" s="17" t="str">
        <f ca="1">IF(OR(data!$BX67=AU$1,data!$BY67=AU$1),data!$BW67,"")</f>
        <v/>
      </c>
      <c r="AW67" s="16" t="str">
        <f ca="1">IF(data!$BX67=AX$1,data!$BW67,"")</f>
        <v/>
      </c>
      <c r="AX67" s="16" t="str">
        <f ca="1">IF(data!$BY67=AX$1,data!$BW67,"")</f>
        <v/>
      </c>
      <c r="AY67" s="16" t="str">
        <f ca="1">IF(OR(data!$BX67=AX$1,data!$BY67=AX$1),data!$BW67,"")</f>
        <v/>
      </c>
      <c r="AZ67" s="17" t="str">
        <f ca="1">IF(data!$BX67=BA$1,data!$BW67,"")</f>
        <v/>
      </c>
      <c r="BA67" s="17" t="str">
        <f ca="1">IF(data!$BY67=BA$1,data!$BW67,"")</f>
        <v/>
      </c>
      <c r="BB67" s="17" t="str">
        <f ca="1">IF(OR(data!$BX67=BA$1,data!$BY67=BA$1),data!$BW67,"")</f>
        <v/>
      </c>
      <c r="BC67" s="16" t="str">
        <f ca="1">IF(data!$BX67=BD$1,data!$BW67,"")</f>
        <v/>
      </c>
      <c r="BD67" s="16" t="str">
        <f ca="1">IF(data!$BY67=BD$1,data!$BW67,"")</f>
        <v/>
      </c>
      <c r="BE67" s="16" t="str">
        <f ca="1">IF(OR(data!$BX67=BD$1,data!$BY67=BD$1),data!$BW67,"")</f>
        <v/>
      </c>
      <c r="BF67" s="17" t="str">
        <f ca="1">IF(data!$BX67=BG$1,data!$BW67,"")</f>
        <v/>
      </c>
      <c r="BG67" s="17" t="str">
        <f ca="1">IF(data!$BY67=BG$1,data!$BW67,"")</f>
        <v/>
      </c>
      <c r="BH67" s="17" t="str">
        <f ca="1">IF(OR(data!$BX67=BG$1,data!$BY67=BG$1),data!$BW67,"")</f>
        <v/>
      </c>
      <c r="BI67" s="16" t="str">
        <f ca="1">IF(data!$BX67=BJ$1,data!$BW67,"")</f>
        <v/>
      </c>
      <c r="BJ67" s="16" t="str">
        <f ca="1">IF(data!$BY67=BJ$1,data!$BW67,"")</f>
        <v/>
      </c>
      <c r="BK67" s="16" t="str">
        <f ca="1">IF(OR(data!$BX67=BJ$1,data!$BY67=BJ$1),data!$BW67,"")</f>
        <v/>
      </c>
      <c r="BL67" s="17" t="str">
        <f ca="1">IF(data!$BX67=BM$1,data!$BW67,"")</f>
        <v/>
      </c>
      <c r="BM67" s="17">
        <f ca="1">IF(data!$BY67=BM$1,data!$BW67,"")</f>
        <v>43344</v>
      </c>
      <c r="BN67" s="17">
        <f ca="1">IF(OR(data!$BX67=BM$1,data!$BY67=BM$1),data!$BW67,"")</f>
        <v>43344</v>
      </c>
      <c r="BO67" s="16" t="str">
        <f ca="1">IF(data!$BX67=BP$1,data!$BW67,"")</f>
        <v/>
      </c>
      <c r="BP67" s="16" t="str">
        <f ca="1">IF(data!$BY67=BP$1,data!$BW67,"")</f>
        <v/>
      </c>
      <c r="BQ67" s="16" t="str">
        <f ca="1">IF(OR(data!$BX67=BP$1,data!$BY67=BP$1),data!$BW67,"")</f>
        <v/>
      </c>
      <c r="BR67" s="17" t="str">
        <f ca="1">IF(data!$BX67=BS$1,data!$BW67,"")</f>
        <v/>
      </c>
      <c r="BS67" s="17" t="str">
        <f ca="1">IF(data!$BY67=BS$1,data!$BW67,"")</f>
        <v/>
      </c>
      <c r="BT67" s="17" t="str">
        <f ca="1">IF(OR(data!$BX67=BS$1,data!$BY67=BS$1),data!$BW67,"")</f>
        <v/>
      </c>
    </row>
    <row r="68" spans="1:72" s="11" customFormat="1" x14ac:dyDescent="0.25">
      <c r="A68" s="16" t="str">
        <f ca="1">IF(data!$BX68=B$1,data!$BW68,"")</f>
        <v/>
      </c>
      <c r="B68" s="16" t="str">
        <f ca="1">IF(data!$BY68=B$1,data!$BW68,"")</f>
        <v/>
      </c>
      <c r="C68" s="16" t="str">
        <f ca="1">IF(OR(data!$BX68=B$1,data!$BY68=B$1),data!$BW68,"")</f>
        <v/>
      </c>
      <c r="D68" s="17" t="str">
        <f ca="1">IF(data!$BX68=E$1,data!$BW68,"")</f>
        <v/>
      </c>
      <c r="E68" s="17" t="str">
        <f ca="1">IF(data!$BY68=E$1,data!$BW68,"")</f>
        <v/>
      </c>
      <c r="F68" s="17" t="str">
        <f ca="1">IF(OR(data!$BX68=E$1,data!$BY68=E$1),data!$BW68,"")</f>
        <v/>
      </c>
      <c r="G68" s="16" t="str">
        <f ca="1">IF(data!$BX68=H$1,data!$BW68,"")</f>
        <v/>
      </c>
      <c r="H68" s="16" t="str">
        <f ca="1">IF(data!$BY68=H$1,data!$BW68,"")</f>
        <v/>
      </c>
      <c r="I68" s="16" t="str">
        <f ca="1">IF(OR(data!$BX68=H$1,data!$BY68=H$1),data!$BW68,"")</f>
        <v/>
      </c>
      <c r="J68" s="17" t="str">
        <f ca="1">IF(data!$BX68=K$1,data!$BW68,"")</f>
        <v/>
      </c>
      <c r="K68" s="17">
        <f ca="1">IF(data!$BY68=K$1,data!$BW68,"")</f>
        <v>43344</v>
      </c>
      <c r="L68" s="17">
        <f ca="1">IF(OR(data!$BX68=K$1,data!$BY68=K$1),data!$BW68,"")</f>
        <v>43344</v>
      </c>
      <c r="M68" s="16" t="str">
        <f ca="1">IF(data!$BX68=N$1,data!$BW68,"")</f>
        <v/>
      </c>
      <c r="N68" s="16" t="str">
        <f ca="1">IF(data!$BY68=N$1,data!$BW68,"")</f>
        <v/>
      </c>
      <c r="O68" s="16" t="str">
        <f ca="1">IF(OR(data!$BX68=N$1,data!$BY68=N$1),data!$BW68,"")</f>
        <v/>
      </c>
      <c r="P68" s="17" t="str">
        <f ca="1">IF(data!$BX68=Q$1,data!$BW68,"")</f>
        <v/>
      </c>
      <c r="Q68" s="17" t="str">
        <f ca="1">IF(data!$BY68=Q$1,data!$BW68,"")</f>
        <v/>
      </c>
      <c r="R68" s="17" t="str">
        <f ca="1">IF(OR(data!$BX68=Q$1,data!$BY68=Q$1),data!$BW68,"")</f>
        <v/>
      </c>
      <c r="S68" s="16" t="str">
        <f ca="1">IF(data!$BX68=T$1,data!$BW68,"")</f>
        <v/>
      </c>
      <c r="T68" s="16" t="str">
        <f ca="1">IF(data!$BY68=T$1,data!$BW68,"")</f>
        <v/>
      </c>
      <c r="U68" s="16" t="str">
        <f ca="1">IF(OR(data!$BX68=T$1,data!$BY68=T$1),data!$BW68,"")</f>
        <v/>
      </c>
      <c r="V68" s="17" t="str">
        <f ca="1">IF(data!$BX68=W$1,data!$BW68,"")</f>
        <v/>
      </c>
      <c r="W68" s="17" t="str">
        <f ca="1">IF(data!$BY68=W$1,data!$BW68,"")</f>
        <v/>
      </c>
      <c r="X68" s="17" t="str">
        <f ca="1">IF(OR(data!$BX68=W$1,data!$BY68=W$1),data!$BW68,"")</f>
        <v/>
      </c>
      <c r="Y68" s="16" t="str">
        <f ca="1">IF(data!$BX68=Z$1,data!$BW68,"")</f>
        <v/>
      </c>
      <c r="Z68" s="16" t="str">
        <f ca="1">IF(data!$BY68=Z$1,data!$BW68,"")</f>
        <v/>
      </c>
      <c r="AA68" s="16" t="str">
        <f ca="1">IF(OR(data!$BX68=Z$1,data!$BY68=Z$1),data!$BW68,"")</f>
        <v/>
      </c>
      <c r="AB68" s="17" t="str">
        <f ca="1">IF(data!$BX68=AC$1,data!$BW68,"")</f>
        <v/>
      </c>
      <c r="AC68" s="17" t="str">
        <f ca="1">IF(data!$BY68=AC$1,data!$BW68,"")</f>
        <v/>
      </c>
      <c r="AD68" s="17" t="str">
        <f ca="1">IF(OR(data!$BX68=AC$1,data!$BY68=AC$1),data!$BW68,"")</f>
        <v/>
      </c>
      <c r="AE68" s="16" t="str">
        <f ca="1">IF(data!$BX68=AF$1,data!$BW68,"")</f>
        <v/>
      </c>
      <c r="AF68" s="16" t="str">
        <f ca="1">IF(data!$BY68=AF$1,data!$BW68,"")</f>
        <v/>
      </c>
      <c r="AG68" s="16" t="str">
        <f ca="1">IF(OR(data!$BX68=AF$1,data!$BY68=AF$1),data!$BW68,"")</f>
        <v/>
      </c>
      <c r="AH68" s="17" t="str">
        <f ca="1">IF(data!$BX68=AI$1,data!$BW68,"")</f>
        <v/>
      </c>
      <c r="AI68" s="17" t="str">
        <f ca="1">IF(data!$BY68=AI$1,data!$BW68,"")</f>
        <v/>
      </c>
      <c r="AJ68" s="17" t="str">
        <f ca="1">IF(OR(data!$BX68=AI$1,data!$BY68=AI$1),data!$BW68,"")</f>
        <v/>
      </c>
      <c r="AK68" s="16" t="str">
        <f ca="1">IF(data!$BX68=AL$1,data!$BW68,"")</f>
        <v/>
      </c>
      <c r="AL68" s="16" t="str">
        <f ca="1">IF(data!$BY68=AL$1,data!$BW68,"")</f>
        <v/>
      </c>
      <c r="AM68" s="16" t="str">
        <f ca="1">IF(OR(data!$BX68=AL$1,data!$BY68=AL$1),data!$BW68,"")</f>
        <v/>
      </c>
      <c r="AN68" s="17" t="str">
        <f ca="1">IF(data!$BX68=AO$1,data!$BW68,"")</f>
        <v/>
      </c>
      <c r="AO68" s="17" t="str">
        <f ca="1">IF(data!$BY68=AO$1,data!$BW68,"")</f>
        <v/>
      </c>
      <c r="AP68" s="17" t="str">
        <f ca="1">IF(OR(data!$BX68=AO$1,data!$BY68=AO$1),data!$BW68,"")</f>
        <v/>
      </c>
      <c r="AQ68" s="16">
        <f ca="1">IF(data!$BX68=AR$1,data!$BW68,"")</f>
        <v>43344</v>
      </c>
      <c r="AR68" s="16" t="str">
        <f ca="1">IF(data!$BY68=AR$1,data!$BW68,"")</f>
        <v/>
      </c>
      <c r="AS68" s="16">
        <f ca="1">IF(OR(data!$BX68=AR$1,data!$BY68=AR$1),data!$BW68,"")</f>
        <v>43344</v>
      </c>
      <c r="AT68" s="17" t="str">
        <f ca="1">IF(data!$BX68=AU$1,data!$BW68,"")</f>
        <v/>
      </c>
      <c r="AU68" s="17" t="str">
        <f ca="1">IF(data!$BY68=AU$1,data!$BW68,"")</f>
        <v/>
      </c>
      <c r="AV68" s="17" t="str">
        <f ca="1">IF(OR(data!$BX68=AU$1,data!$BY68=AU$1),data!$BW68,"")</f>
        <v/>
      </c>
      <c r="AW68" s="16" t="str">
        <f ca="1">IF(data!$BX68=AX$1,data!$BW68,"")</f>
        <v/>
      </c>
      <c r="AX68" s="16" t="str">
        <f ca="1">IF(data!$BY68=AX$1,data!$BW68,"")</f>
        <v/>
      </c>
      <c r="AY68" s="16" t="str">
        <f ca="1">IF(OR(data!$BX68=AX$1,data!$BY68=AX$1),data!$BW68,"")</f>
        <v/>
      </c>
      <c r="AZ68" s="17" t="str">
        <f ca="1">IF(data!$BX68=BA$1,data!$BW68,"")</f>
        <v/>
      </c>
      <c r="BA68" s="17" t="str">
        <f ca="1">IF(data!$BY68=BA$1,data!$BW68,"")</f>
        <v/>
      </c>
      <c r="BB68" s="17" t="str">
        <f ca="1">IF(OR(data!$BX68=BA$1,data!$BY68=BA$1),data!$BW68,"")</f>
        <v/>
      </c>
      <c r="BC68" s="16" t="str">
        <f ca="1">IF(data!$BX68=BD$1,data!$BW68,"")</f>
        <v/>
      </c>
      <c r="BD68" s="16" t="str">
        <f ca="1">IF(data!$BY68=BD$1,data!$BW68,"")</f>
        <v/>
      </c>
      <c r="BE68" s="16" t="str">
        <f ca="1">IF(OR(data!$BX68=BD$1,data!$BY68=BD$1),data!$BW68,"")</f>
        <v/>
      </c>
      <c r="BF68" s="17" t="str">
        <f ca="1">IF(data!$BX68=BG$1,data!$BW68,"")</f>
        <v/>
      </c>
      <c r="BG68" s="17" t="str">
        <f ca="1">IF(data!$BY68=BG$1,data!$BW68,"")</f>
        <v/>
      </c>
      <c r="BH68" s="17" t="str">
        <f ca="1">IF(OR(data!$BX68=BG$1,data!$BY68=BG$1),data!$BW68,"")</f>
        <v/>
      </c>
      <c r="BI68" s="16" t="str">
        <f ca="1">IF(data!$BX68=BJ$1,data!$BW68,"")</f>
        <v/>
      </c>
      <c r="BJ68" s="16" t="str">
        <f ca="1">IF(data!$BY68=BJ$1,data!$BW68,"")</f>
        <v/>
      </c>
      <c r="BK68" s="16" t="str">
        <f ca="1">IF(OR(data!$BX68=BJ$1,data!$BY68=BJ$1),data!$BW68,"")</f>
        <v/>
      </c>
      <c r="BL68" s="17" t="str">
        <f ca="1">IF(data!$BX68=BM$1,data!$BW68,"")</f>
        <v/>
      </c>
      <c r="BM68" s="17" t="str">
        <f ca="1">IF(data!$BY68=BM$1,data!$BW68,"")</f>
        <v/>
      </c>
      <c r="BN68" s="17" t="str">
        <f ca="1">IF(OR(data!$BX68=BM$1,data!$BY68=BM$1),data!$BW68,"")</f>
        <v/>
      </c>
      <c r="BO68" s="16" t="str">
        <f ca="1">IF(data!$BX68=BP$1,data!$BW68,"")</f>
        <v/>
      </c>
      <c r="BP68" s="16" t="str">
        <f ca="1">IF(data!$BY68=BP$1,data!$BW68,"")</f>
        <v/>
      </c>
      <c r="BQ68" s="16" t="str">
        <f ca="1">IF(OR(data!$BX68=BP$1,data!$BY68=BP$1),data!$BW68,"")</f>
        <v/>
      </c>
      <c r="BR68" s="17" t="str">
        <f ca="1">IF(data!$BX68=BS$1,data!$BW68,"")</f>
        <v/>
      </c>
      <c r="BS68" s="17" t="str">
        <f ca="1">IF(data!$BY68=BS$1,data!$BW68,"")</f>
        <v/>
      </c>
      <c r="BT68" s="17" t="str">
        <f ca="1">IF(OR(data!$BX68=BS$1,data!$BY68=BS$1),data!$BW68,"")</f>
        <v/>
      </c>
    </row>
    <row r="69" spans="1:72" s="11" customFormat="1" x14ac:dyDescent="0.25">
      <c r="A69" s="16" t="str">
        <f ca="1">IF(data!$BX69=B$1,data!$BW69,"")</f>
        <v/>
      </c>
      <c r="B69" s="16" t="str">
        <f ca="1">IF(data!$BY69=B$1,data!$BW69,"")</f>
        <v/>
      </c>
      <c r="C69" s="16" t="str">
        <f ca="1">IF(OR(data!$BX69=B$1,data!$BY69=B$1),data!$BW69,"")</f>
        <v/>
      </c>
      <c r="D69" s="17" t="str">
        <f ca="1">IF(data!$BX69=E$1,data!$BW69,"")</f>
        <v/>
      </c>
      <c r="E69" s="17" t="str">
        <f ca="1">IF(data!$BY69=E$1,data!$BW69,"")</f>
        <v/>
      </c>
      <c r="F69" s="17" t="str">
        <f ca="1">IF(OR(data!$BX69=E$1,data!$BY69=E$1),data!$BW69,"")</f>
        <v/>
      </c>
      <c r="G69" s="16" t="str">
        <f ca="1">IF(data!$BX69=H$1,data!$BW69,"")</f>
        <v/>
      </c>
      <c r="H69" s="16" t="str">
        <f ca="1">IF(data!$BY69=H$1,data!$BW69,"")</f>
        <v/>
      </c>
      <c r="I69" s="16" t="str">
        <f ca="1">IF(OR(data!$BX69=H$1,data!$BY69=H$1),data!$BW69,"")</f>
        <v/>
      </c>
      <c r="J69" s="17" t="str">
        <f ca="1">IF(data!$BX69=K$1,data!$BW69,"")</f>
        <v/>
      </c>
      <c r="K69" s="17" t="str">
        <f ca="1">IF(data!$BY69=K$1,data!$BW69,"")</f>
        <v/>
      </c>
      <c r="L69" s="17" t="str">
        <f ca="1">IF(OR(data!$BX69=K$1,data!$BY69=K$1),data!$BW69,"")</f>
        <v/>
      </c>
      <c r="M69" s="16" t="str">
        <f ca="1">IF(data!$BX69=N$1,data!$BW69,"")</f>
        <v/>
      </c>
      <c r="N69" s="16" t="str">
        <f ca="1">IF(data!$BY69=N$1,data!$BW69,"")</f>
        <v/>
      </c>
      <c r="O69" s="16" t="str">
        <f ca="1">IF(OR(data!$BX69=N$1,data!$BY69=N$1),data!$BW69,"")</f>
        <v/>
      </c>
      <c r="P69" s="17" t="str">
        <f ca="1">IF(data!$BX69=Q$1,data!$BW69,"")</f>
        <v/>
      </c>
      <c r="Q69" s="17" t="str">
        <f ca="1">IF(data!$BY69=Q$1,data!$BW69,"")</f>
        <v/>
      </c>
      <c r="R69" s="17" t="str">
        <f ca="1">IF(OR(data!$BX69=Q$1,data!$BY69=Q$1),data!$BW69,"")</f>
        <v/>
      </c>
      <c r="S69" s="16" t="str">
        <f ca="1">IF(data!$BX69=T$1,data!$BW69,"")</f>
        <v/>
      </c>
      <c r="T69" s="16" t="str">
        <f ca="1">IF(data!$BY69=T$1,data!$BW69,"")</f>
        <v/>
      </c>
      <c r="U69" s="16" t="str">
        <f ca="1">IF(OR(data!$BX69=T$1,data!$BY69=T$1),data!$BW69,"")</f>
        <v/>
      </c>
      <c r="V69" s="17" t="str">
        <f ca="1">IF(data!$BX69=W$1,data!$BW69,"")</f>
        <v/>
      </c>
      <c r="W69" s="17" t="str">
        <f ca="1">IF(data!$BY69=W$1,data!$BW69,"")</f>
        <v/>
      </c>
      <c r="X69" s="17" t="str">
        <f ca="1">IF(OR(data!$BX69=W$1,data!$BY69=W$1),data!$BW69,"")</f>
        <v/>
      </c>
      <c r="Y69" s="16" t="str">
        <f ca="1">IF(data!$BX69=Z$1,data!$BW69,"")</f>
        <v/>
      </c>
      <c r="Z69" s="16" t="str">
        <f ca="1">IF(data!$BY69=Z$1,data!$BW69,"")</f>
        <v/>
      </c>
      <c r="AA69" s="16" t="str">
        <f ca="1">IF(OR(data!$BX69=Z$1,data!$BY69=Z$1),data!$BW69,"")</f>
        <v/>
      </c>
      <c r="AB69" s="17" t="str">
        <f ca="1">IF(data!$BX69=AC$1,data!$BW69,"")</f>
        <v/>
      </c>
      <c r="AC69" s="17" t="str">
        <f ca="1">IF(data!$BY69=AC$1,data!$BW69,"")</f>
        <v/>
      </c>
      <c r="AD69" s="17" t="str">
        <f ca="1">IF(OR(data!$BX69=AC$1,data!$BY69=AC$1),data!$BW69,"")</f>
        <v/>
      </c>
      <c r="AE69" s="16" t="str">
        <f ca="1">IF(data!$BX69=AF$1,data!$BW69,"")</f>
        <v/>
      </c>
      <c r="AF69" s="16" t="str">
        <f ca="1">IF(data!$BY69=AF$1,data!$BW69,"")</f>
        <v/>
      </c>
      <c r="AG69" s="16" t="str">
        <f ca="1">IF(OR(data!$BX69=AF$1,data!$BY69=AF$1),data!$BW69,"")</f>
        <v/>
      </c>
      <c r="AH69" s="17" t="str">
        <f ca="1">IF(data!$BX69=AI$1,data!$BW69,"")</f>
        <v/>
      </c>
      <c r="AI69" s="17" t="str">
        <f ca="1">IF(data!$BY69=AI$1,data!$BW69,"")</f>
        <v/>
      </c>
      <c r="AJ69" s="17" t="str">
        <f ca="1">IF(OR(data!$BX69=AI$1,data!$BY69=AI$1),data!$BW69,"")</f>
        <v/>
      </c>
      <c r="AK69" s="16" t="str">
        <f ca="1">IF(data!$BX69=AL$1,data!$BW69,"")</f>
        <v/>
      </c>
      <c r="AL69" s="16" t="str">
        <f ca="1">IF(data!$BY69=AL$1,data!$BW69,"")</f>
        <v/>
      </c>
      <c r="AM69" s="16" t="str">
        <f ca="1">IF(OR(data!$BX69=AL$1,data!$BY69=AL$1),data!$BW69,"")</f>
        <v/>
      </c>
      <c r="AN69" s="17" t="str">
        <f ca="1">IF(data!$BX69=AO$1,data!$BW69,"")</f>
        <v/>
      </c>
      <c r="AO69" s="17" t="str">
        <f ca="1">IF(data!$BY69=AO$1,data!$BW69,"")</f>
        <v/>
      </c>
      <c r="AP69" s="17" t="str">
        <f ca="1">IF(OR(data!$BX69=AO$1,data!$BY69=AO$1),data!$BW69,"")</f>
        <v/>
      </c>
      <c r="AQ69" s="16" t="str">
        <f ca="1">IF(data!$BX69=AR$1,data!$BW69,"")</f>
        <v/>
      </c>
      <c r="AR69" s="16" t="str">
        <f ca="1">IF(data!$BY69=AR$1,data!$BW69,"")</f>
        <v/>
      </c>
      <c r="AS69" s="16" t="str">
        <f ca="1">IF(OR(data!$BX69=AR$1,data!$BY69=AR$1),data!$BW69,"")</f>
        <v/>
      </c>
      <c r="AT69" s="17" t="str">
        <f ca="1">IF(data!$BX69=AU$1,data!$BW69,"")</f>
        <v/>
      </c>
      <c r="AU69" s="17" t="str">
        <f ca="1">IF(data!$BY69=AU$1,data!$BW69,"")</f>
        <v/>
      </c>
      <c r="AV69" s="17" t="str">
        <f ca="1">IF(OR(data!$BX69=AU$1,data!$BY69=AU$1),data!$BW69,"")</f>
        <v/>
      </c>
      <c r="AW69" s="16">
        <f ca="1">IF(data!$BX69=AX$1,data!$BW69,"")</f>
        <v>43344</v>
      </c>
      <c r="AX69" s="16" t="str">
        <f ca="1">IF(data!$BY69=AX$1,data!$BW69,"")</f>
        <v/>
      </c>
      <c r="AY69" s="16">
        <f ca="1">IF(OR(data!$BX69=AX$1,data!$BY69=AX$1),data!$BW69,"")</f>
        <v>43344</v>
      </c>
      <c r="AZ69" s="17" t="str">
        <f ca="1">IF(data!$BX69=BA$1,data!$BW69,"")</f>
        <v/>
      </c>
      <c r="BA69" s="17" t="str">
        <f ca="1">IF(data!$BY69=BA$1,data!$BW69,"")</f>
        <v/>
      </c>
      <c r="BB69" s="17" t="str">
        <f ca="1">IF(OR(data!$BX69=BA$1,data!$BY69=BA$1),data!$BW69,"")</f>
        <v/>
      </c>
      <c r="BC69" s="16" t="str">
        <f ca="1">IF(data!$BX69=BD$1,data!$BW69,"")</f>
        <v/>
      </c>
      <c r="BD69" s="16" t="str">
        <f ca="1">IF(data!$BY69=BD$1,data!$BW69,"")</f>
        <v/>
      </c>
      <c r="BE69" s="16" t="str">
        <f ca="1">IF(OR(data!$BX69=BD$1,data!$BY69=BD$1),data!$BW69,"")</f>
        <v/>
      </c>
      <c r="BF69" s="17" t="str">
        <f ca="1">IF(data!$BX69=BG$1,data!$BW69,"")</f>
        <v/>
      </c>
      <c r="BG69" s="17">
        <f ca="1">IF(data!$BY69=BG$1,data!$BW69,"")</f>
        <v>43344</v>
      </c>
      <c r="BH69" s="17">
        <f ca="1">IF(OR(data!$BX69=BG$1,data!$BY69=BG$1),data!$BW69,"")</f>
        <v>43344</v>
      </c>
      <c r="BI69" s="16" t="str">
        <f ca="1">IF(data!$BX69=BJ$1,data!$BW69,"")</f>
        <v/>
      </c>
      <c r="BJ69" s="16" t="str">
        <f ca="1">IF(data!$BY69=BJ$1,data!$BW69,"")</f>
        <v/>
      </c>
      <c r="BK69" s="16" t="str">
        <f ca="1">IF(OR(data!$BX69=BJ$1,data!$BY69=BJ$1),data!$BW69,"")</f>
        <v/>
      </c>
      <c r="BL69" s="17" t="str">
        <f ca="1">IF(data!$BX69=BM$1,data!$BW69,"")</f>
        <v/>
      </c>
      <c r="BM69" s="17" t="str">
        <f ca="1">IF(data!$BY69=BM$1,data!$BW69,"")</f>
        <v/>
      </c>
      <c r="BN69" s="17" t="str">
        <f ca="1">IF(OR(data!$BX69=BM$1,data!$BY69=BM$1),data!$BW69,"")</f>
        <v/>
      </c>
      <c r="BO69" s="16" t="str">
        <f ca="1">IF(data!$BX69=BP$1,data!$BW69,"")</f>
        <v/>
      </c>
      <c r="BP69" s="16" t="str">
        <f ca="1">IF(data!$BY69=BP$1,data!$BW69,"")</f>
        <v/>
      </c>
      <c r="BQ69" s="16" t="str">
        <f ca="1">IF(OR(data!$BX69=BP$1,data!$BY69=BP$1),data!$BW69,"")</f>
        <v/>
      </c>
      <c r="BR69" s="17" t="str">
        <f ca="1">IF(data!$BX69=BS$1,data!$BW69,"")</f>
        <v/>
      </c>
      <c r="BS69" s="17" t="str">
        <f ca="1">IF(data!$BY69=BS$1,data!$BW69,"")</f>
        <v/>
      </c>
      <c r="BT69" s="17" t="str">
        <f ca="1">IF(OR(data!$BX69=BS$1,data!$BY69=BS$1),data!$BW69,"")</f>
        <v/>
      </c>
    </row>
    <row r="70" spans="1:72" s="11" customFormat="1" x14ac:dyDescent="0.25">
      <c r="A70" s="16" t="str">
        <f ca="1">IF(data!$BX70=B$1,data!$BW70,"")</f>
        <v/>
      </c>
      <c r="B70" s="16">
        <f ca="1">IF(data!$BY70=B$1,data!$BW70,"")</f>
        <v>43344</v>
      </c>
      <c r="C70" s="16">
        <f ca="1">IF(OR(data!$BX70=B$1,data!$BY70=B$1),data!$BW70,"")</f>
        <v>43344</v>
      </c>
      <c r="D70" s="17" t="str">
        <f ca="1">IF(data!$BX70=E$1,data!$BW70,"")</f>
        <v/>
      </c>
      <c r="E70" s="17" t="str">
        <f ca="1">IF(data!$BY70=E$1,data!$BW70,"")</f>
        <v/>
      </c>
      <c r="F70" s="17" t="str">
        <f ca="1">IF(OR(data!$BX70=E$1,data!$BY70=E$1),data!$BW70,"")</f>
        <v/>
      </c>
      <c r="G70" s="16" t="str">
        <f ca="1">IF(data!$BX70=H$1,data!$BW70,"")</f>
        <v/>
      </c>
      <c r="H70" s="16" t="str">
        <f ca="1">IF(data!$BY70=H$1,data!$BW70,"")</f>
        <v/>
      </c>
      <c r="I70" s="16" t="str">
        <f ca="1">IF(OR(data!$BX70=H$1,data!$BY70=H$1),data!$BW70,"")</f>
        <v/>
      </c>
      <c r="J70" s="17" t="str">
        <f ca="1">IF(data!$BX70=K$1,data!$BW70,"")</f>
        <v/>
      </c>
      <c r="K70" s="17" t="str">
        <f ca="1">IF(data!$BY70=K$1,data!$BW70,"")</f>
        <v/>
      </c>
      <c r="L70" s="17" t="str">
        <f ca="1">IF(OR(data!$BX70=K$1,data!$BY70=K$1),data!$BW70,"")</f>
        <v/>
      </c>
      <c r="M70" s="16" t="str">
        <f ca="1">IF(data!$BX70=N$1,data!$BW70,"")</f>
        <v/>
      </c>
      <c r="N70" s="16" t="str">
        <f ca="1">IF(data!$BY70=N$1,data!$BW70,"")</f>
        <v/>
      </c>
      <c r="O70" s="16" t="str">
        <f ca="1">IF(OR(data!$BX70=N$1,data!$BY70=N$1),data!$BW70,"")</f>
        <v/>
      </c>
      <c r="P70" s="17" t="str">
        <f ca="1">IF(data!$BX70=Q$1,data!$BW70,"")</f>
        <v/>
      </c>
      <c r="Q70" s="17" t="str">
        <f ca="1">IF(data!$BY70=Q$1,data!$BW70,"")</f>
        <v/>
      </c>
      <c r="R70" s="17" t="str">
        <f ca="1">IF(OR(data!$BX70=Q$1,data!$BY70=Q$1),data!$BW70,"")</f>
        <v/>
      </c>
      <c r="S70" s="16" t="str">
        <f ca="1">IF(data!$BX70=T$1,data!$BW70,"")</f>
        <v/>
      </c>
      <c r="T70" s="16" t="str">
        <f ca="1">IF(data!$BY70=T$1,data!$BW70,"")</f>
        <v/>
      </c>
      <c r="U70" s="16" t="str">
        <f ca="1">IF(OR(data!$BX70=T$1,data!$BY70=T$1),data!$BW70,"")</f>
        <v/>
      </c>
      <c r="V70" s="17" t="str">
        <f ca="1">IF(data!$BX70=W$1,data!$BW70,"")</f>
        <v/>
      </c>
      <c r="W70" s="17" t="str">
        <f ca="1">IF(data!$BY70=W$1,data!$BW70,"")</f>
        <v/>
      </c>
      <c r="X70" s="17" t="str">
        <f ca="1">IF(OR(data!$BX70=W$1,data!$BY70=W$1),data!$BW70,"")</f>
        <v/>
      </c>
      <c r="Y70" s="16" t="str">
        <f ca="1">IF(data!$BX70=Z$1,data!$BW70,"")</f>
        <v/>
      </c>
      <c r="Z70" s="16" t="str">
        <f ca="1">IF(data!$BY70=Z$1,data!$BW70,"")</f>
        <v/>
      </c>
      <c r="AA70" s="16" t="str">
        <f ca="1">IF(OR(data!$BX70=Z$1,data!$BY70=Z$1),data!$BW70,"")</f>
        <v/>
      </c>
      <c r="AB70" s="17" t="str">
        <f ca="1">IF(data!$BX70=AC$1,data!$BW70,"")</f>
        <v/>
      </c>
      <c r="AC70" s="17" t="str">
        <f ca="1">IF(data!$BY70=AC$1,data!$BW70,"")</f>
        <v/>
      </c>
      <c r="AD70" s="17" t="str">
        <f ca="1">IF(OR(data!$BX70=AC$1,data!$BY70=AC$1),data!$BW70,"")</f>
        <v/>
      </c>
      <c r="AE70" s="16" t="str">
        <f ca="1">IF(data!$BX70=AF$1,data!$BW70,"")</f>
        <v/>
      </c>
      <c r="AF70" s="16" t="str">
        <f ca="1">IF(data!$BY70=AF$1,data!$BW70,"")</f>
        <v/>
      </c>
      <c r="AG70" s="16" t="str">
        <f ca="1">IF(OR(data!$BX70=AF$1,data!$BY70=AF$1),data!$BW70,"")</f>
        <v/>
      </c>
      <c r="AH70" s="17" t="str">
        <f ca="1">IF(data!$BX70=AI$1,data!$BW70,"")</f>
        <v/>
      </c>
      <c r="AI70" s="17" t="str">
        <f ca="1">IF(data!$BY70=AI$1,data!$BW70,"")</f>
        <v/>
      </c>
      <c r="AJ70" s="17" t="str">
        <f ca="1">IF(OR(data!$BX70=AI$1,data!$BY70=AI$1),data!$BW70,"")</f>
        <v/>
      </c>
      <c r="AK70" s="16" t="str">
        <f ca="1">IF(data!$BX70=AL$1,data!$BW70,"")</f>
        <v/>
      </c>
      <c r="AL70" s="16" t="str">
        <f ca="1">IF(data!$BY70=AL$1,data!$BW70,"")</f>
        <v/>
      </c>
      <c r="AM70" s="16" t="str">
        <f ca="1">IF(OR(data!$BX70=AL$1,data!$BY70=AL$1),data!$BW70,"")</f>
        <v/>
      </c>
      <c r="AN70" s="17" t="str">
        <f ca="1">IF(data!$BX70=AO$1,data!$BW70,"")</f>
        <v/>
      </c>
      <c r="AO70" s="17" t="str">
        <f ca="1">IF(data!$BY70=AO$1,data!$BW70,"")</f>
        <v/>
      </c>
      <c r="AP70" s="17" t="str">
        <f ca="1">IF(OR(data!$BX70=AO$1,data!$BY70=AO$1),data!$BW70,"")</f>
        <v/>
      </c>
      <c r="AQ70" s="16" t="str">
        <f ca="1">IF(data!$BX70=AR$1,data!$BW70,"")</f>
        <v/>
      </c>
      <c r="AR70" s="16" t="str">
        <f ca="1">IF(data!$BY70=AR$1,data!$BW70,"")</f>
        <v/>
      </c>
      <c r="AS70" s="16" t="str">
        <f ca="1">IF(OR(data!$BX70=AR$1,data!$BY70=AR$1),data!$BW70,"")</f>
        <v/>
      </c>
      <c r="AT70" s="17" t="str">
        <f ca="1">IF(data!$BX70=AU$1,data!$BW70,"")</f>
        <v/>
      </c>
      <c r="AU70" s="17" t="str">
        <f ca="1">IF(data!$BY70=AU$1,data!$BW70,"")</f>
        <v/>
      </c>
      <c r="AV70" s="17" t="str">
        <f ca="1">IF(OR(data!$BX70=AU$1,data!$BY70=AU$1),data!$BW70,"")</f>
        <v/>
      </c>
      <c r="AW70" s="16" t="str">
        <f ca="1">IF(data!$BX70=AX$1,data!$BW70,"")</f>
        <v/>
      </c>
      <c r="AX70" s="16" t="str">
        <f ca="1">IF(data!$BY70=AX$1,data!$BW70,"")</f>
        <v/>
      </c>
      <c r="AY70" s="16" t="str">
        <f ca="1">IF(OR(data!$BX70=AX$1,data!$BY70=AX$1),data!$BW70,"")</f>
        <v/>
      </c>
      <c r="AZ70" s="17" t="str">
        <f ca="1">IF(data!$BX70=BA$1,data!$BW70,"")</f>
        <v/>
      </c>
      <c r="BA70" s="17" t="str">
        <f ca="1">IF(data!$BY70=BA$1,data!$BW70,"")</f>
        <v/>
      </c>
      <c r="BB70" s="17" t="str">
        <f ca="1">IF(OR(data!$BX70=BA$1,data!$BY70=BA$1),data!$BW70,"")</f>
        <v/>
      </c>
      <c r="BC70" s="16">
        <f ca="1">IF(data!$BX70=BD$1,data!$BW70,"")</f>
        <v>43344</v>
      </c>
      <c r="BD70" s="16" t="str">
        <f ca="1">IF(data!$BY70=BD$1,data!$BW70,"")</f>
        <v/>
      </c>
      <c r="BE70" s="16">
        <f ca="1">IF(OR(data!$BX70=BD$1,data!$BY70=BD$1),data!$BW70,"")</f>
        <v>43344</v>
      </c>
      <c r="BF70" s="17" t="str">
        <f ca="1">IF(data!$BX70=BG$1,data!$BW70,"")</f>
        <v/>
      </c>
      <c r="BG70" s="17" t="str">
        <f ca="1">IF(data!$BY70=BG$1,data!$BW70,"")</f>
        <v/>
      </c>
      <c r="BH70" s="17" t="str">
        <f ca="1">IF(OR(data!$BX70=BG$1,data!$BY70=BG$1),data!$BW70,"")</f>
        <v/>
      </c>
      <c r="BI70" s="16" t="str">
        <f ca="1">IF(data!$BX70=BJ$1,data!$BW70,"")</f>
        <v/>
      </c>
      <c r="BJ70" s="16" t="str">
        <f ca="1">IF(data!$BY70=BJ$1,data!$BW70,"")</f>
        <v/>
      </c>
      <c r="BK70" s="16" t="str">
        <f ca="1">IF(OR(data!$BX70=BJ$1,data!$BY70=BJ$1),data!$BW70,"")</f>
        <v/>
      </c>
      <c r="BL70" s="17" t="str">
        <f ca="1">IF(data!$BX70=BM$1,data!$BW70,"")</f>
        <v/>
      </c>
      <c r="BM70" s="17" t="str">
        <f ca="1">IF(data!$BY70=BM$1,data!$BW70,"")</f>
        <v/>
      </c>
      <c r="BN70" s="17" t="str">
        <f ca="1">IF(OR(data!$BX70=BM$1,data!$BY70=BM$1),data!$BW70,"")</f>
        <v/>
      </c>
      <c r="BO70" s="16" t="str">
        <f ca="1">IF(data!$BX70=BP$1,data!$BW70,"")</f>
        <v/>
      </c>
      <c r="BP70" s="16" t="str">
        <f ca="1">IF(data!$BY70=BP$1,data!$BW70,"")</f>
        <v/>
      </c>
      <c r="BQ70" s="16" t="str">
        <f ca="1">IF(OR(data!$BX70=BP$1,data!$BY70=BP$1),data!$BW70,"")</f>
        <v/>
      </c>
      <c r="BR70" s="17" t="str">
        <f ca="1">IF(data!$BX70=BS$1,data!$BW70,"")</f>
        <v/>
      </c>
      <c r="BS70" s="17" t="str">
        <f ca="1">IF(data!$BY70=BS$1,data!$BW70,"")</f>
        <v/>
      </c>
      <c r="BT70" s="17" t="str">
        <f ca="1">IF(OR(data!$BX70=BS$1,data!$BY70=BS$1),data!$BW70,"")</f>
        <v/>
      </c>
    </row>
    <row r="71" spans="1:72" s="11" customFormat="1" x14ac:dyDescent="0.25">
      <c r="A71" s="16" t="str">
        <f ca="1">IF(data!$BX71=B$1,data!$BW71,"")</f>
        <v/>
      </c>
      <c r="B71" s="16" t="str">
        <f ca="1">IF(data!$BY71=B$1,data!$BW71,"")</f>
        <v/>
      </c>
      <c r="C71" s="16" t="str">
        <f ca="1">IF(OR(data!$BX71=B$1,data!$BY71=B$1),data!$BW71,"")</f>
        <v/>
      </c>
      <c r="D71" s="17" t="str">
        <f ca="1">IF(data!$BX71=E$1,data!$BW71,"")</f>
        <v/>
      </c>
      <c r="E71" s="17" t="str">
        <f ca="1">IF(data!$BY71=E$1,data!$BW71,"")</f>
        <v/>
      </c>
      <c r="F71" s="17" t="str">
        <f ca="1">IF(OR(data!$BX71=E$1,data!$BY71=E$1),data!$BW71,"")</f>
        <v/>
      </c>
      <c r="G71" s="16" t="str">
        <f ca="1">IF(data!$BX71=H$1,data!$BW71,"")</f>
        <v/>
      </c>
      <c r="H71" s="16" t="str">
        <f ca="1">IF(data!$BY71=H$1,data!$BW71,"")</f>
        <v/>
      </c>
      <c r="I71" s="16" t="str">
        <f ca="1">IF(OR(data!$BX71=H$1,data!$BY71=H$1),data!$BW71,"")</f>
        <v/>
      </c>
      <c r="J71" s="17" t="str">
        <f ca="1">IF(data!$BX71=K$1,data!$BW71,"")</f>
        <v/>
      </c>
      <c r="K71" s="17" t="str">
        <f ca="1">IF(data!$BY71=K$1,data!$BW71,"")</f>
        <v/>
      </c>
      <c r="L71" s="17" t="str">
        <f ca="1">IF(OR(data!$BX71=K$1,data!$BY71=K$1),data!$BW71,"")</f>
        <v/>
      </c>
      <c r="M71" s="16" t="str">
        <f ca="1">IF(data!$BX71=N$1,data!$BW71,"")</f>
        <v/>
      </c>
      <c r="N71" s="16" t="str">
        <f ca="1">IF(data!$BY71=N$1,data!$BW71,"")</f>
        <v/>
      </c>
      <c r="O71" s="16" t="str">
        <f ca="1">IF(OR(data!$BX71=N$1,data!$BY71=N$1),data!$BW71,"")</f>
        <v/>
      </c>
      <c r="P71" s="17" t="str">
        <f ca="1">IF(data!$BX71=Q$1,data!$BW71,"")</f>
        <v/>
      </c>
      <c r="Q71" s="17" t="str">
        <f ca="1">IF(data!$BY71=Q$1,data!$BW71,"")</f>
        <v/>
      </c>
      <c r="R71" s="17" t="str">
        <f ca="1">IF(OR(data!$BX71=Q$1,data!$BY71=Q$1),data!$BW71,"")</f>
        <v/>
      </c>
      <c r="S71" s="16" t="str">
        <f ca="1">IF(data!$BX71=T$1,data!$BW71,"")</f>
        <v/>
      </c>
      <c r="T71" s="16" t="str">
        <f ca="1">IF(data!$BY71=T$1,data!$BW71,"")</f>
        <v/>
      </c>
      <c r="U71" s="16" t="str">
        <f ca="1">IF(OR(data!$BX71=T$1,data!$BY71=T$1),data!$BW71,"")</f>
        <v/>
      </c>
      <c r="V71" s="17" t="str">
        <f ca="1">IF(data!$BX71=W$1,data!$BW71,"")</f>
        <v/>
      </c>
      <c r="W71" s="17" t="str">
        <f ca="1">IF(data!$BY71=W$1,data!$BW71,"")</f>
        <v/>
      </c>
      <c r="X71" s="17" t="str">
        <f ca="1">IF(OR(data!$BX71=W$1,data!$BY71=W$1),data!$BW71,"")</f>
        <v/>
      </c>
      <c r="Y71" s="16" t="str">
        <f ca="1">IF(data!$BX71=Z$1,data!$BW71,"")</f>
        <v/>
      </c>
      <c r="Z71" s="16" t="str">
        <f ca="1">IF(data!$BY71=Z$1,data!$BW71,"")</f>
        <v/>
      </c>
      <c r="AA71" s="16" t="str">
        <f ca="1">IF(OR(data!$BX71=Z$1,data!$BY71=Z$1),data!$BW71,"")</f>
        <v/>
      </c>
      <c r="AB71" s="17" t="str">
        <f ca="1">IF(data!$BX71=AC$1,data!$BW71,"")</f>
        <v/>
      </c>
      <c r="AC71" s="17" t="str">
        <f ca="1">IF(data!$BY71=AC$1,data!$BW71,"")</f>
        <v/>
      </c>
      <c r="AD71" s="17" t="str">
        <f ca="1">IF(OR(data!$BX71=AC$1,data!$BY71=AC$1),data!$BW71,"")</f>
        <v/>
      </c>
      <c r="AE71" s="16" t="str">
        <f ca="1">IF(data!$BX71=AF$1,data!$BW71,"")</f>
        <v/>
      </c>
      <c r="AF71" s="16" t="str">
        <f ca="1">IF(data!$BY71=AF$1,data!$BW71,"")</f>
        <v/>
      </c>
      <c r="AG71" s="16" t="str">
        <f ca="1">IF(OR(data!$BX71=AF$1,data!$BY71=AF$1),data!$BW71,"")</f>
        <v/>
      </c>
      <c r="AH71" s="17" t="str">
        <f ca="1">IF(data!$BX71=AI$1,data!$BW71,"")</f>
        <v/>
      </c>
      <c r="AI71" s="17" t="str">
        <f ca="1">IF(data!$BY71=AI$1,data!$BW71,"")</f>
        <v/>
      </c>
      <c r="AJ71" s="17" t="str">
        <f ca="1">IF(OR(data!$BX71=AI$1,data!$BY71=AI$1),data!$BW71,"")</f>
        <v/>
      </c>
      <c r="AK71" s="16" t="str">
        <f ca="1">IF(data!$BX71=AL$1,data!$BW71,"")</f>
        <v/>
      </c>
      <c r="AL71" s="16" t="str">
        <f ca="1">IF(data!$BY71=AL$1,data!$BW71,"")</f>
        <v/>
      </c>
      <c r="AM71" s="16" t="str">
        <f ca="1">IF(OR(data!$BX71=AL$1,data!$BY71=AL$1),data!$BW71,"")</f>
        <v/>
      </c>
      <c r="AN71" s="17" t="str">
        <f ca="1">IF(data!$BX71=AO$1,data!$BW71,"")</f>
        <v/>
      </c>
      <c r="AO71" s="17" t="str">
        <f ca="1">IF(data!$BY71=AO$1,data!$BW71,"")</f>
        <v/>
      </c>
      <c r="AP71" s="17" t="str">
        <f ca="1">IF(OR(data!$BX71=AO$1,data!$BY71=AO$1),data!$BW71,"")</f>
        <v/>
      </c>
      <c r="AQ71" s="16" t="str">
        <f ca="1">IF(data!$BX71=AR$1,data!$BW71,"")</f>
        <v/>
      </c>
      <c r="AR71" s="16" t="str">
        <f ca="1">IF(data!$BY71=AR$1,data!$BW71,"")</f>
        <v/>
      </c>
      <c r="AS71" s="16" t="str">
        <f ca="1">IF(OR(data!$BX71=AR$1,data!$BY71=AR$1),data!$BW71,"")</f>
        <v/>
      </c>
      <c r="AT71" s="17" t="str">
        <f ca="1">IF(data!$BX71=AU$1,data!$BW71,"")</f>
        <v/>
      </c>
      <c r="AU71" s="17" t="str">
        <f ca="1">IF(data!$BY71=AU$1,data!$BW71,"")</f>
        <v/>
      </c>
      <c r="AV71" s="17" t="str">
        <f ca="1">IF(OR(data!$BX71=AU$1,data!$BY71=AU$1),data!$BW71,"")</f>
        <v/>
      </c>
      <c r="AW71" s="16" t="str">
        <f ca="1">IF(data!$BX71=AX$1,data!$BW71,"")</f>
        <v/>
      </c>
      <c r="AX71" s="16" t="str">
        <f ca="1">IF(data!$BY71=AX$1,data!$BW71,"")</f>
        <v/>
      </c>
      <c r="AY71" s="16" t="str">
        <f ca="1">IF(OR(data!$BX71=AX$1,data!$BY71=AX$1),data!$BW71,"")</f>
        <v/>
      </c>
      <c r="AZ71" s="17" t="str">
        <f ca="1">IF(data!$BX71=BA$1,data!$BW71,"")</f>
        <v/>
      </c>
      <c r="BA71" s="17" t="str">
        <f ca="1">IF(data!$BY71=BA$1,data!$BW71,"")</f>
        <v/>
      </c>
      <c r="BB71" s="17" t="str">
        <f ca="1">IF(OR(data!$BX71=BA$1,data!$BY71=BA$1),data!$BW71,"")</f>
        <v/>
      </c>
      <c r="BC71" s="16" t="str">
        <f ca="1">IF(data!$BX71=BD$1,data!$BW71,"")</f>
        <v/>
      </c>
      <c r="BD71" s="16" t="str">
        <f ca="1">IF(data!$BY71=BD$1,data!$BW71,"")</f>
        <v/>
      </c>
      <c r="BE71" s="16" t="str">
        <f ca="1">IF(OR(data!$BX71=BD$1,data!$BY71=BD$1),data!$BW71,"")</f>
        <v/>
      </c>
      <c r="BF71" s="17" t="str">
        <f ca="1">IF(data!$BX71=BG$1,data!$BW71,"")</f>
        <v/>
      </c>
      <c r="BG71" s="17" t="str">
        <f ca="1">IF(data!$BY71=BG$1,data!$BW71,"")</f>
        <v/>
      </c>
      <c r="BH71" s="17" t="str">
        <f ca="1">IF(OR(data!$BX71=BG$1,data!$BY71=BG$1),data!$BW71,"")</f>
        <v/>
      </c>
      <c r="BI71" s="16" t="str">
        <f ca="1">IF(data!$BX71=BJ$1,data!$BW71,"")</f>
        <v/>
      </c>
      <c r="BJ71" s="16">
        <f ca="1">IF(data!$BY71=BJ$1,data!$BW71,"")</f>
        <v>43344</v>
      </c>
      <c r="BK71" s="16">
        <f ca="1">IF(OR(data!$BX71=BJ$1,data!$BY71=BJ$1),data!$BW71,"")</f>
        <v>43344</v>
      </c>
      <c r="BL71" s="17" t="str">
        <f ca="1">IF(data!$BX71=BM$1,data!$BW71,"")</f>
        <v/>
      </c>
      <c r="BM71" s="17" t="str">
        <f ca="1">IF(data!$BY71=BM$1,data!$BW71,"")</f>
        <v/>
      </c>
      <c r="BN71" s="17" t="str">
        <f ca="1">IF(OR(data!$BX71=BM$1,data!$BY71=BM$1),data!$BW71,"")</f>
        <v/>
      </c>
      <c r="BO71" s="16">
        <f ca="1">IF(data!$BX71=BP$1,data!$BW71,"")</f>
        <v>43344</v>
      </c>
      <c r="BP71" s="16" t="str">
        <f ca="1">IF(data!$BY71=BP$1,data!$BW71,"")</f>
        <v/>
      </c>
      <c r="BQ71" s="16">
        <f ca="1">IF(OR(data!$BX71=BP$1,data!$BY71=BP$1),data!$BW71,"")</f>
        <v>43344</v>
      </c>
      <c r="BR71" s="17" t="str">
        <f ca="1">IF(data!$BX71=BS$1,data!$BW71,"")</f>
        <v/>
      </c>
      <c r="BS71" s="17" t="str">
        <f ca="1">IF(data!$BY71=BS$1,data!$BW71,"")</f>
        <v/>
      </c>
      <c r="BT71" s="17" t="str">
        <f ca="1">IF(OR(data!$BX71=BS$1,data!$BY71=BS$1),data!$BW71,"")</f>
        <v/>
      </c>
    </row>
    <row r="72" spans="1:72" s="11" customFormat="1" x14ac:dyDescent="0.25">
      <c r="A72" s="16" t="str">
        <f ca="1">IF(data!$BX72=B$1,data!$BW72,"")</f>
        <v/>
      </c>
      <c r="B72" s="16" t="str">
        <f ca="1">IF(data!$BY72=B$1,data!$BW72,"")</f>
        <v/>
      </c>
      <c r="C72" s="16" t="str">
        <f ca="1">IF(OR(data!$BX72=B$1,data!$BY72=B$1),data!$BW72,"")</f>
        <v/>
      </c>
      <c r="D72" s="17" t="str">
        <f ca="1">IF(data!$BX72=E$1,data!$BW72,"")</f>
        <v/>
      </c>
      <c r="E72" s="17" t="str">
        <f ca="1">IF(data!$BY72=E$1,data!$BW72,"")</f>
        <v/>
      </c>
      <c r="F72" s="17" t="str">
        <f ca="1">IF(OR(data!$BX72=E$1,data!$BY72=E$1),data!$BW72,"")</f>
        <v/>
      </c>
      <c r="G72" s="16" t="str">
        <f ca="1">IF(data!$BX72=H$1,data!$BW72,"")</f>
        <v/>
      </c>
      <c r="H72" s="16" t="str">
        <f ca="1">IF(data!$BY72=H$1,data!$BW72,"")</f>
        <v/>
      </c>
      <c r="I72" s="16" t="str">
        <f ca="1">IF(OR(data!$BX72=H$1,data!$BY72=H$1),data!$BW72,"")</f>
        <v/>
      </c>
      <c r="J72" s="17" t="str">
        <f ca="1">IF(data!$BX72=K$1,data!$BW72,"")</f>
        <v/>
      </c>
      <c r="K72" s="17" t="str">
        <f ca="1">IF(data!$BY72=K$1,data!$BW72,"")</f>
        <v/>
      </c>
      <c r="L72" s="17" t="str">
        <f ca="1">IF(OR(data!$BX72=K$1,data!$BY72=K$1),data!$BW72,"")</f>
        <v/>
      </c>
      <c r="M72" s="16" t="str">
        <f ca="1">IF(data!$BX72=N$1,data!$BW72,"")</f>
        <v/>
      </c>
      <c r="N72" s="16" t="str">
        <f ca="1">IF(data!$BY72=N$1,data!$BW72,"")</f>
        <v/>
      </c>
      <c r="O72" s="16" t="str">
        <f ca="1">IF(OR(data!$BX72=N$1,data!$BY72=N$1),data!$BW72,"")</f>
        <v/>
      </c>
      <c r="P72" s="17" t="str">
        <f ca="1">IF(data!$BX72=Q$1,data!$BW72,"")</f>
        <v/>
      </c>
      <c r="Q72" s="17" t="str">
        <f ca="1">IF(data!$BY72=Q$1,data!$BW72,"")</f>
        <v/>
      </c>
      <c r="R72" s="17" t="str">
        <f ca="1">IF(OR(data!$BX72=Q$1,data!$BY72=Q$1),data!$BW72,"")</f>
        <v/>
      </c>
      <c r="S72" s="16" t="str">
        <f ca="1">IF(data!$BX72=T$1,data!$BW72,"")</f>
        <v/>
      </c>
      <c r="T72" s="16" t="str">
        <f ca="1">IF(data!$BY72=T$1,data!$BW72,"")</f>
        <v/>
      </c>
      <c r="U72" s="16" t="str">
        <f ca="1">IF(OR(data!$BX72=T$1,data!$BY72=T$1),data!$BW72,"")</f>
        <v/>
      </c>
      <c r="V72" s="17" t="str">
        <f ca="1">IF(data!$BX72=W$1,data!$BW72,"")</f>
        <v/>
      </c>
      <c r="W72" s="17" t="str">
        <f ca="1">IF(data!$BY72=W$1,data!$BW72,"")</f>
        <v/>
      </c>
      <c r="X72" s="17" t="str">
        <f ca="1">IF(OR(data!$BX72=W$1,data!$BY72=W$1),data!$BW72,"")</f>
        <v/>
      </c>
      <c r="Y72" s="16" t="str">
        <f ca="1">IF(data!$BX72=Z$1,data!$BW72,"")</f>
        <v/>
      </c>
      <c r="Z72" s="16" t="str">
        <f ca="1">IF(data!$BY72=Z$1,data!$BW72,"")</f>
        <v/>
      </c>
      <c r="AA72" s="16" t="str">
        <f ca="1">IF(OR(data!$BX72=Z$1,data!$BY72=Z$1),data!$BW72,"")</f>
        <v/>
      </c>
      <c r="AB72" s="17" t="str">
        <f ca="1">IF(data!$BX72=AC$1,data!$BW72,"")</f>
        <v/>
      </c>
      <c r="AC72" s="17" t="str">
        <f ca="1">IF(data!$BY72=AC$1,data!$BW72,"")</f>
        <v/>
      </c>
      <c r="AD72" s="17" t="str">
        <f ca="1">IF(OR(data!$BX72=AC$1,data!$BY72=AC$1),data!$BW72,"")</f>
        <v/>
      </c>
      <c r="AE72" s="16" t="str">
        <f ca="1">IF(data!$BX72=AF$1,data!$BW72,"")</f>
        <v/>
      </c>
      <c r="AF72" s="16" t="str">
        <f ca="1">IF(data!$BY72=AF$1,data!$BW72,"")</f>
        <v/>
      </c>
      <c r="AG72" s="16" t="str">
        <f ca="1">IF(OR(data!$BX72=AF$1,data!$BY72=AF$1),data!$BW72,"")</f>
        <v/>
      </c>
      <c r="AH72" s="17" t="str">
        <f ca="1">IF(data!$BX72=AI$1,data!$BW72,"")</f>
        <v/>
      </c>
      <c r="AI72" s="17" t="str">
        <f ca="1">IF(data!$BY72=AI$1,data!$BW72,"")</f>
        <v/>
      </c>
      <c r="AJ72" s="17" t="str">
        <f ca="1">IF(OR(data!$BX72=AI$1,data!$BY72=AI$1),data!$BW72,"")</f>
        <v/>
      </c>
      <c r="AK72" s="16" t="str">
        <f ca="1">IF(data!$BX72=AL$1,data!$BW72,"")</f>
        <v/>
      </c>
      <c r="AL72" s="16" t="str">
        <f ca="1">IF(data!$BY72=AL$1,data!$BW72,"")</f>
        <v/>
      </c>
      <c r="AM72" s="16" t="str">
        <f ca="1">IF(OR(data!$BX72=AL$1,data!$BY72=AL$1),data!$BW72,"")</f>
        <v/>
      </c>
      <c r="AN72" s="17" t="str">
        <f ca="1">IF(data!$BX72=AO$1,data!$BW72,"")</f>
        <v/>
      </c>
      <c r="AO72" s="17" t="str">
        <f ca="1">IF(data!$BY72=AO$1,data!$BW72,"")</f>
        <v/>
      </c>
      <c r="AP72" s="17" t="str">
        <f ca="1">IF(OR(data!$BX72=AO$1,data!$BY72=AO$1),data!$BW72,"")</f>
        <v/>
      </c>
      <c r="AQ72" s="16" t="str">
        <f ca="1">IF(data!$BX72=AR$1,data!$BW72,"")</f>
        <v/>
      </c>
      <c r="AR72" s="16" t="str">
        <f ca="1">IF(data!$BY72=AR$1,data!$BW72,"")</f>
        <v/>
      </c>
      <c r="AS72" s="16" t="str">
        <f ca="1">IF(OR(data!$BX72=AR$1,data!$BY72=AR$1),data!$BW72,"")</f>
        <v/>
      </c>
      <c r="AT72" s="17" t="str">
        <f ca="1">IF(data!$BX72=AU$1,data!$BW72,"")</f>
        <v/>
      </c>
      <c r="AU72" s="17" t="str">
        <f ca="1">IF(data!$BY72=AU$1,data!$BW72,"")</f>
        <v/>
      </c>
      <c r="AV72" s="17" t="str">
        <f ca="1">IF(OR(data!$BX72=AU$1,data!$BY72=AU$1),data!$BW72,"")</f>
        <v/>
      </c>
      <c r="AW72" s="16" t="str">
        <f ca="1">IF(data!$BX72=AX$1,data!$BW72,"")</f>
        <v/>
      </c>
      <c r="AX72" s="16" t="str">
        <f ca="1">IF(data!$BY72=AX$1,data!$BW72,"")</f>
        <v/>
      </c>
      <c r="AY72" s="16" t="str">
        <f ca="1">IF(OR(data!$BX72=AX$1,data!$BY72=AX$1),data!$BW72,"")</f>
        <v/>
      </c>
      <c r="AZ72" s="17" t="str">
        <f ca="1">IF(data!$BX72=BA$1,data!$BW72,"")</f>
        <v/>
      </c>
      <c r="BA72" s="17">
        <f ca="1">IF(data!$BY72=BA$1,data!$BW72,"")</f>
        <v>43344</v>
      </c>
      <c r="BB72" s="17">
        <f ca="1">IF(OR(data!$BX72=BA$1,data!$BY72=BA$1),data!$BW72,"")</f>
        <v>43344</v>
      </c>
      <c r="BC72" s="16" t="str">
        <f ca="1">IF(data!$BX72=BD$1,data!$BW72,"")</f>
        <v/>
      </c>
      <c r="BD72" s="16" t="str">
        <f ca="1">IF(data!$BY72=BD$1,data!$BW72,"")</f>
        <v/>
      </c>
      <c r="BE72" s="16" t="str">
        <f ca="1">IF(OR(data!$BX72=BD$1,data!$BY72=BD$1),data!$BW72,"")</f>
        <v/>
      </c>
      <c r="BF72" s="17" t="str">
        <f ca="1">IF(data!$BX72=BG$1,data!$BW72,"")</f>
        <v/>
      </c>
      <c r="BG72" s="17" t="str">
        <f ca="1">IF(data!$BY72=BG$1,data!$BW72,"")</f>
        <v/>
      </c>
      <c r="BH72" s="17" t="str">
        <f ca="1">IF(OR(data!$BX72=BG$1,data!$BY72=BG$1),data!$BW72,"")</f>
        <v/>
      </c>
      <c r="BI72" s="16" t="str">
        <f ca="1">IF(data!$BX72=BJ$1,data!$BW72,"")</f>
        <v/>
      </c>
      <c r="BJ72" s="16" t="str">
        <f ca="1">IF(data!$BY72=BJ$1,data!$BW72,"")</f>
        <v/>
      </c>
      <c r="BK72" s="16" t="str">
        <f ca="1">IF(OR(data!$BX72=BJ$1,data!$BY72=BJ$1),data!$BW72,"")</f>
        <v/>
      </c>
      <c r="BL72" s="17" t="str">
        <f ca="1">IF(data!$BX72=BM$1,data!$BW72,"")</f>
        <v/>
      </c>
      <c r="BM72" s="17" t="str">
        <f ca="1">IF(data!$BY72=BM$1,data!$BW72,"")</f>
        <v/>
      </c>
      <c r="BN72" s="17" t="str">
        <f ca="1">IF(OR(data!$BX72=BM$1,data!$BY72=BM$1),data!$BW72,"")</f>
        <v/>
      </c>
      <c r="BO72" s="16" t="str">
        <f ca="1">IF(data!$BX72=BP$1,data!$BW72,"")</f>
        <v/>
      </c>
      <c r="BP72" s="16" t="str">
        <f ca="1">IF(data!$BY72=BP$1,data!$BW72,"")</f>
        <v/>
      </c>
      <c r="BQ72" s="16" t="str">
        <f ca="1">IF(OR(data!$BX72=BP$1,data!$BY72=BP$1),data!$BW72,"")</f>
        <v/>
      </c>
      <c r="BR72" s="17">
        <f ca="1">IF(data!$BX72=BS$1,data!$BW72,"")</f>
        <v>43344</v>
      </c>
      <c r="BS72" s="17" t="str">
        <f ca="1">IF(data!$BY72=BS$1,data!$BW72,"")</f>
        <v/>
      </c>
      <c r="BT72" s="17">
        <f ca="1">IF(OR(data!$BX72=BS$1,data!$BY72=BS$1),data!$BW72,"")</f>
        <v>43344</v>
      </c>
    </row>
    <row r="73" spans="1:72" s="11" customFormat="1" x14ac:dyDescent="0.25">
      <c r="A73" s="16" t="str">
        <f ca="1">IF(data!$BX73=B$1,data!$BW73,"")</f>
        <v/>
      </c>
      <c r="B73" s="16" t="str">
        <f ca="1">IF(data!$BY73=B$1,data!$BW73,"")</f>
        <v/>
      </c>
      <c r="C73" s="16" t="str">
        <f ca="1">IF(OR(data!$BX73=B$1,data!$BY73=B$1),data!$BW73,"")</f>
        <v/>
      </c>
      <c r="D73" s="17" t="str">
        <f ca="1">IF(data!$BX73=E$1,data!$BW73,"")</f>
        <v/>
      </c>
      <c r="E73" s="17" t="str">
        <f ca="1">IF(data!$BY73=E$1,data!$BW73,"")</f>
        <v/>
      </c>
      <c r="F73" s="17" t="str">
        <f ca="1">IF(OR(data!$BX73=E$1,data!$BY73=E$1),data!$BW73,"")</f>
        <v/>
      </c>
      <c r="G73" s="16" t="str">
        <f ca="1">IF(data!$BX73=H$1,data!$BW73,"")</f>
        <v/>
      </c>
      <c r="H73" s="16">
        <f ca="1">IF(data!$BY73=H$1,data!$BW73,"")</f>
        <v>43345</v>
      </c>
      <c r="I73" s="16">
        <f ca="1">IF(OR(data!$BX73=H$1,data!$BY73=H$1),data!$BW73,"")</f>
        <v>43345</v>
      </c>
      <c r="J73" s="17" t="str">
        <f ca="1">IF(data!$BX73=K$1,data!$BW73,"")</f>
        <v/>
      </c>
      <c r="K73" s="17" t="str">
        <f ca="1">IF(data!$BY73=K$1,data!$BW73,"")</f>
        <v/>
      </c>
      <c r="L73" s="17" t="str">
        <f ca="1">IF(OR(data!$BX73=K$1,data!$BY73=K$1),data!$BW73,"")</f>
        <v/>
      </c>
      <c r="M73" s="16" t="str">
        <f ca="1">IF(data!$BX73=N$1,data!$BW73,"")</f>
        <v/>
      </c>
      <c r="N73" s="16" t="str">
        <f ca="1">IF(data!$BY73=N$1,data!$BW73,"")</f>
        <v/>
      </c>
      <c r="O73" s="16" t="str">
        <f ca="1">IF(OR(data!$BX73=N$1,data!$BY73=N$1),data!$BW73,"")</f>
        <v/>
      </c>
      <c r="P73" s="17">
        <f ca="1">IF(data!$BX73=Q$1,data!$BW73,"")</f>
        <v>43345</v>
      </c>
      <c r="Q73" s="17" t="str">
        <f ca="1">IF(data!$BY73=Q$1,data!$BW73,"")</f>
        <v/>
      </c>
      <c r="R73" s="17">
        <f ca="1">IF(OR(data!$BX73=Q$1,data!$BY73=Q$1),data!$BW73,"")</f>
        <v>43345</v>
      </c>
      <c r="S73" s="16" t="str">
        <f ca="1">IF(data!$BX73=T$1,data!$BW73,"")</f>
        <v/>
      </c>
      <c r="T73" s="16" t="str">
        <f ca="1">IF(data!$BY73=T$1,data!$BW73,"")</f>
        <v/>
      </c>
      <c r="U73" s="16" t="str">
        <f ca="1">IF(OR(data!$BX73=T$1,data!$BY73=T$1),data!$BW73,"")</f>
        <v/>
      </c>
      <c r="V73" s="17" t="str">
        <f ca="1">IF(data!$BX73=W$1,data!$BW73,"")</f>
        <v/>
      </c>
      <c r="W73" s="17" t="str">
        <f ca="1">IF(data!$BY73=W$1,data!$BW73,"")</f>
        <v/>
      </c>
      <c r="X73" s="17" t="str">
        <f ca="1">IF(OR(data!$BX73=W$1,data!$BY73=W$1),data!$BW73,"")</f>
        <v/>
      </c>
      <c r="Y73" s="16" t="str">
        <f ca="1">IF(data!$BX73=Z$1,data!$BW73,"")</f>
        <v/>
      </c>
      <c r="Z73" s="16" t="str">
        <f ca="1">IF(data!$BY73=Z$1,data!$BW73,"")</f>
        <v/>
      </c>
      <c r="AA73" s="16" t="str">
        <f ca="1">IF(OR(data!$BX73=Z$1,data!$BY73=Z$1),data!$BW73,"")</f>
        <v/>
      </c>
      <c r="AB73" s="17" t="str">
        <f ca="1">IF(data!$BX73=AC$1,data!$BW73,"")</f>
        <v/>
      </c>
      <c r="AC73" s="17" t="str">
        <f ca="1">IF(data!$BY73=AC$1,data!$BW73,"")</f>
        <v/>
      </c>
      <c r="AD73" s="17" t="str">
        <f ca="1">IF(OR(data!$BX73=AC$1,data!$BY73=AC$1),data!$BW73,"")</f>
        <v/>
      </c>
      <c r="AE73" s="16" t="str">
        <f ca="1">IF(data!$BX73=AF$1,data!$BW73,"")</f>
        <v/>
      </c>
      <c r="AF73" s="16" t="str">
        <f ca="1">IF(data!$BY73=AF$1,data!$BW73,"")</f>
        <v/>
      </c>
      <c r="AG73" s="16" t="str">
        <f ca="1">IF(OR(data!$BX73=AF$1,data!$BY73=AF$1),data!$BW73,"")</f>
        <v/>
      </c>
      <c r="AH73" s="17" t="str">
        <f ca="1">IF(data!$BX73=AI$1,data!$BW73,"")</f>
        <v/>
      </c>
      <c r="AI73" s="17" t="str">
        <f ca="1">IF(data!$BY73=AI$1,data!$BW73,"")</f>
        <v/>
      </c>
      <c r="AJ73" s="17" t="str">
        <f ca="1">IF(OR(data!$BX73=AI$1,data!$BY73=AI$1),data!$BW73,"")</f>
        <v/>
      </c>
      <c r="AK73" s="16" t="str">
        <f ca="1">IF(data!$BX73=AL$1,data!$BW73,"")</f>
        <v/>
      </c>
      <c r="AL73" s="16" t="str">
        <f ca="1">IF(data!$BY73=AL$1,data!$BW73,"")</f>
        <v/>
      </c>
      <c r="AM73" s="16" t="str">
        <f ca="1">IF(OR(data!$BX73=AL$1,data!$BY73=AL$1),data!$BW73,"")</f>
        <v/>
      </c>
      <c r="AN73" s="17" t="str">
        <f ca="1">IF(data!$BX73=AO$1,data!$BW73,"")</f>
        <v/>
      </c>
      <c r="AO73" s="17" t="str">
        <f ca="1">IF(data!$BY73=AO$1,data!$BW73,"")</f>
        <v/>
      </c>
      <c r="AP73" s="17" t="str">
        <f ca="1">IF(OR(data!$BX73=AO$1,data!$BY73=AO$1),data!$BW73,"")</f>
        <v/>
      </c>
      <c r="AQ73" s="16" t="str">
        <f ca="1">IF(data!$BX73=AR$1,data!$BW73,"")</f>
        <v/>
      </c>
      <c r="AR73" s="16" t="str">
        <f ca="1">IF(data!$BY73=AR$1,data!$BW73,"")</f>
        <v/>
      </c>
      <c r="AS73" s="16" t="str">
        <f ca="1">IF(OR(data!$BX73=AR$1,data!$BY73=AR$1),data!$BW73,"")</f>
        <v/>
      </c>
      <c r="AT73" s="17" t="str">
        <f ca="1">IF(data!$BX73=AU$1,data!$BW73,"")</f>
        <v/>
      </c>
      <c r="AU73" s="17" t="str">
        <f ca="1">IF(data!$BY73=AU$1,data!$BW73,"")</f>
        <v/>
      </c>
      <c r="AV73" s="17" t="str">
        <f ca="1">IF(OR(data!$BX73=AU$1,data!$BY73=AU$1),data!$BW73,"")</f>
        <v/>
      </c>
      <c r="AW73" s="16" t="str">
        <f ca="1">IF(data!$BX73=AX$1,data!$BW73,"")</f>
        <v/>
      </c>
      <c r="AX73" s="16" t="str">
        <f ca="1">IF(data!$BY73=AX$1,data!$BW73,"")</f>
        <v/>
      </c>
      <c r="AY73" s="16" t="str">
        <f ca="1">IF(OR(data!$BX73=AX$1,data!$BY73=AX$1),data!$BW73,"")</f>
        <v/>
      </c>
      <c r="AZ73" s="17" t="str">
        <f ca="1">IF(data!$BX73=BA$1,data!$BW73,"")</f>
        <v/>
      </c>
      <c r="BA73" s="17" t="str">
        <f ca="1">IF(data!$BY73=BA$1,data!$BW73,"")</f>
        <v/>
      </c>
      <c r="BB73" s="17" t="str">
        <f ca="1">IF(OR(data!$BX73=BA$1,data!$BY73=BA$1),data!$BW73,"")</f>
        <v/>
      </c>
      <c r="BC73" s="16" t="str">
        <f ca="1">IF(data!$BX73=BD$1,data!$BW73,"")</f>
        <v/>
      </c>
      <c r="BD73" s="16" t="str">
        <f ca="1">IF(data!$BY73=BD$1,data!$BW73,"")</f>
        <v/>
      </c>
      <c r="BE73" s="16" t="str">
        <f ca="1">IF(OR(data!$BX73=BD$1,data!$BY73=BD$1),data!$BW73,"")</f>
        <v/>
      </c>
      <c r="BF73" s="17" t="str">
        <f ca="1">IF(data!$BX73=BG$1,data!$BW73,"")</f>
        <v/>
      </c>
      <c r="BG73" s="17" t="str">
        <f ca="1">IF(data!$BY73=BG$1,data!$BW73,"")</f>
        <v/>
      </c>
      <c r="BH73" s="17" t="str">
        <f ca="1">IF(OR(data!$BX73=BG$1,data!$BY73=BG$1),data!$BW73,"")</f>
        <v/>
      </c>
      <c r="BI73" s="16" t="str">
        <f ca="1">IF(data!$BX73=BJ$1,data!$BW73,"")</f>
        <v/>
      </c>
      <c r="BJ73" s="16" t="str">
        <f ca="1">IF(data!$BY73=BJ$1,data!$BW73,"")</f>
        <v/>
      </c>
      <c r="BK73" s="16" t="str">
        <f ca="1">IF(OR(data!$BX73=BJ$1,data!$BY73=BJ$1),data!$BW73,"")</f>
        <v/>
      </c>
      <c r="BL73" s="17" t="str">
        <f ca="1">IF(data!$BX73=BM$1,data!$BW73,"")</f>
        <v/>
      </c>
      <c r="BM73" s="17" t="str">
        <f ca="1">IF(data!$BY73=BM$1,data!$BW73,"")</f>
        <v/>
      </c>
      <c r="BN73" s="17" t="str">
        <f ca="1">IF(OR(data!$BX73=BM$1,data!$BY73=BM$1),data!$BW73,"")</f>
        <v/>
      </c>
      <c r="BO73" s="16" t="str">
        <f ca="1">IF(data!$BX73=BP$1,data!$BW73,"")</f>
        <v/>
      </c>
      <c r="BP73" s="16" t="str">
        <f ca="1">IF(data!$BY73=BP$1,data!$BW73,"")</f>
        <v/>
      </c>
      <c r="BQ73" s="16" t="str">
        <f ca="1">IF(OR(data!$BX73=BP$1,data!$BY73=BP$1),data!$BW73,"")</f>
        <v/>
      </c>
      <c r="BR73" s="17" t="str">
        <f ca="1">IF(data!$BX73=BS$1,data!$BW73,"")</f>
        <v/>
      </c>
      <c r="BS73" s="17" t="str">
        <f ca="1">IF(data!$BY73=BS$1,data!$BW73,"")</f>
        <v/>
      </c>
      <c r="BT73" s="17" t="str">
        <f ca="1">IF(OR(data!$BX73=BS$1,data!$BY73=BS$1),data!$BW73,"")</f>
        <v/>
      </c>
    </row>
    <row r="74" spans="1:72" s="11" customFormat="1" x14ac:dyDescent="0.25">
      <c r="A74" s="16" t="str">
        <f ca="1">IF(data!$BX74=B$1,data!$BW74,"")</f>
        <v/>
      </c>
      <c r="B74" s="16" t="str">
        <f ca="1">IF(data!$BY74=B$1,data!$BW74,"")</f>
        <v/>
      </c>
      <c r="C74" s="16" t="str">
        <f ca="1">IF(OR(data!$BX74=B$1,data!$BY74=B$1),data!$BW74,"")</f>
        <v/>
      </c>
      <c r="D74" s="17" t="str">
        <f ca="1">IF(data!$BX74=E$1,data!$BW74,"")</f>
        <v/>
      </c>
      <c r="E74" s="17" t="str">
        <f ca="1">IF(data!$BY74=E$1,data!$BW74,"")</f>
        <v/>
      </c>
      <c r="F74" s="17" t="str">
        <f ca="1">IF(OR(data!$BX74=E$1,data!$BY74=E$1),data!$BW74,"")</f>
        <v/>
      </c>
      <c r="G74" s="16" t="str">
        <f ca="1">IF(data!$BX74=H$1,data!$BW74,"")</f>
        <v/>
      </c>
      <c r="H74" s="16" t="str">
        <f ca="1">IF(data!$BY74=H$1,data!$BW74,"")</f>
        <v/>
      </c>
      <c r="I74" s="16" t="str">
        <f ca="1">IF(OR(data!$BX74=H$1,data!$BY74=H$1),data!$BW74,"")</f>
        <v/>
      </c>
      <c r="J74" s="17" t="str">
        <f ca="1">IF(data!$BX74=K$1,data!$BW74,"")</f>
        <v/>
      </c>
      <c r="K74" s="17" t="str">
        <f ca="1">IF(data!$BY74=K$1,data!$BW74,"")</f>
        <v/>
      </c>
      <c r="L74" s="17" t="str">
        <f ca="1">IF(OR(data!$BX74=K$1,data!$BY74=K$1),data!$BW74,"")</f>
        <v/>
      </c>
      <c r="M74" s="16" t="str">
        <f ca="1">IF(data!$BX74=N$1,data!$BW74,"")</f>
        <v/>
      </c>
      <c r="N74" s="16" t="str">
        <f ca="1">IF(data!$BY74=N$1,data!$BW74,"")</f>
        <v/>
      </c>
      <c r="O74" s="16" t="str">
        <f ca="1">IF(OR(data!$BX74=N$1,data!$BY74=N$1),data!$BW74,"")</f>
        <v/>
      </c>
      <c r="P74" s="17" t="str">
        <f ca="1">IF(data!$BX74=Q$1,data!$BW74,"")</f>
        <v/>
      </c>
      <c r="Q74" s="17" t="str">
        <f ca="1">IF(data!$BY74=Q$1,data!$BW74,"")</f>
        <v/>
      </c>
      <c r="R74" s="17" t="str">
        <f ca="1">IF(OR(data!$BX74=Q$1,data!$BY74=Q$1),data!$BW74,"")</f>
        <v/>
      </c>
      <c r="S74" s="16" t="str">
        <f ca="1">IF(data!$BX74=T$1,data!$BW74,"")</f>
        <v/>
      </c>
      <c r="T74" s="16" t="str">
        <f ca="1">IF(data!$BY74=T$1,data!$BW74,"")</f>
        <v/>
      </c>
      <c r="U74" s="16" t="str">
        <f ca="1">IF(OR(data!$BX74=T$1,data!$BY74=T$1),data!$BW74,"")</f>
        <v/>
      </c>
      <c r="V74" s="17" t="str">
        <f ca="1">IF(data!$BX74=W$1,data!$BW74,"")</f>
        <v/>
      </c>
      <c r="W74" s="17" t="str">
        <f ca="1">IF(data!$BY74=W$1,data!$BW74,"")</f>
        <v/>
      </c>
      <c r="X74" s="17" t="str">
        <f ca="1">IF(OR(data!$BX74=W$1,data!$BY74=W$1),data!$BW74,"")</f>
        <v/>
      </c>
      <c r="Y74" s="16">
        <f ca="1">IF(data!$BX74=Z$1,data!$BW74,"")</f>
        <v>43345</v>
      </c>
      <c r="Z74" s="16" t="str">
        <f ca="1">IF(data!$BY74=Z$1,data!$BW74,"")</f>
        <v/>
      </c>
      <c r="AA74" s="16">
        <f ca="1">IF(OR(data!$BX74=Z$1,data!$BY74=Z$1),data!$BW74,"")</f>
        <v>43345</v>
      </c>
      <c r="AB74" s="17" t="str">
        <f ca="1">IF(data!$BX74=AC$1,data!$BW74,"")</f>
        <v/>
      </c>
      <c r="AC74" s="17" t="str">
        <f ca="1">IF(data!$BY74=AC$1,data!$BW74,"")</f>
        <v/>
      </c>
      <c r="AD74" s="17" t="str">
        <f ca="1">IF(OR(data!$BX74=AC$1,data!$BY74=AC$1),data!$BW74,"")</f>
        <v/>
      </c>
      <c r="AE74" s="16" t="str">
        <f ca="1">IF(data!$BX74=AF$1,data!$BW74,"")</f>
        <v/>
      </c>
      <c r="AF74" s="16" t="str">
        <f ca="1">IF(data!$BY74=AF$1,data!$BW74,"")</f>
        <v/>
      </c>
      <c r="AG74" s="16" t="str">
        <f ca="1">IF(OR(data!$BX74=AF$1,data!$BY74=AF$1),data!$BW74,"")</f>
        <v/>
      </c>
      <c r="AH74" s="17" t="str">
        <f ca="1">IF(data!$BX74=AI$1,data!$BW74,"")</f>
        <v/>
      </c>
      <c r="AI74" s="17" t="str">
        <f ca="1">IF(data!$BY74=AI$1,data!$BW74,"")</f>
        <v/>
      </c>
      <c r="AJ74" s="17" t="str">
        <f ca="1">IF(OR(data!$BX74=AI$1,data!$BY74=AI$1),data!$BW74,"")</f>
        <v/>
      </c>
      <c r="AK74" s="16" t="str">
        <f ca="1">IF(data!$BX74=AL$1,data!$BW74,"")</f>
        <v/>
      </c>
      <c r="AL74" s="16">
        <f ca="1">IF(data!$BY74=AL$1,data!$BW74,"")</f>
        <v>43345</v>
      </c>
      <c r="AM74" s="16">
        <f ca="1">IF(OR(data!$BX74=AL$1,data!$BY74=AL$1),data!$BW74,"")</f>
        <v>43345</v>
      </c>
      <c r="AN74" s="17" t="str">
        <f ca="1">IF(data!$BX74=AO$1,data!$BW74,"")</f>
        <v/>
      </c>
      <c r="AO74" s="17" t="str">
        <f ca="1">IF(data!$BY74=AO$1,data!$BW74,"")</f>
        <v/>
      </c>
      <c r="AP74" s="17" t="str">
        <f ca="1">IF(OR(data!$BX74=AO$1,data!$BY74=AO$1),data!$BW74,"")</f>
        <v/>
      </c>
      <c r="AQ74" s="16" t="str">
        <f ca="1">IF(data!$BX74=AR$1,data!$BW74,"")</f>
        <v/>
      </c>
      <c r="AR74" s="16" t="str">
        <f ca="1">IF(data!$BY74=AR$1,data!$BW74,"")</f>
        <v/>
      </c>
      <c r="AS74" s="16" t="str">
        <f ca="1">IF(OR(data!$BX74=AR$1,data!$BY74=AR$1),data!$BW74,"")</f>
        <v/>
      </c>
      <c r="AT74" s="17" t="str">
        <f ca="1">IF(data!$BX74=AU$1,data!$BW74,"")</f>
        <v/>
      </c>
      <c r="AU74" s="17" t="str">
        <f ca="1">IF(data!$BY74=AU$1,data!$BW74,"")</f>
        <v/>
      </c>
      <c r="AV74" s="17" t="str">
        <f ca="1">IF(OR(data!$BX74=AU$1,data!$BY74=AU$1),data!$BW74,"")</f>
        <v/>
      </c>
      <c r="AW74" s="16" t="str">
        <f ca="1">IF(data!$BX74=AX$1,data!$BW74,"")</f>
        <v/>
      </c>
      <c r="AX74" s="16" t="str">
        <f ca="1">IF(data!$BY74=AX$1,data!$BW74,"")</f>
        <v/>
      </c>
      <c r="AY74" s="16" t="str">
        <f ca="1">IF(OR(data!$BX74=AX$1,data!$BY74=AX$1),data!$BW74,"")</f>
        <v/>
      </c>
      <c r="AZ74" s="17" t="str">
        <f ca="1">IF(data!$BX74=BA$1,data!$BW74,"")</f>
        <v/>
      </c>
      <c r="BA74" s="17" t="str">
        <f ca="1">IF(data!$BY74=BA$1,data!$BW74,"")</f>
        <v/>
      </c>
      <c r="BB74" s="17" t="str">
        <f ca="1">IF(OR(data!$BX74=BA$1,data!$BY74=BA$1),data!$BW74,"")</f>
        <v/>
      </c>
      <c r="BC74" s="16" t="str">
        <f ca="1">IF(data!$BX74=BD$1,data!$BW74,"")</f>
        <v/>
      </c>
      <c r="BD74" s="16" t="str">
        <f ca="1">IF(data!$BY74=BD$1,data!$BW74,"")</f>
        <v/>
      </c>
      <c r="BE74" s="16" t="str">
        <f ca="1">IF(OR(data!$BX74=BD$1,data!$BY74=BD$1),data!$BW74,"")</f>
        <v/>
      </c>
      <c r="BF74" s="17" t="str">
        <f ca="1">IF(data!$BX74=BG$1,data!$BW74,"")</f>
        <v/>
      </c>
      <c r="BG74" s="17" t="str">
        <f ca="1">IF(data!$BY74=BG$1,data!$BW74,"")</f>
        <v/>
      </c>
      <c r="BH74" s="17" t="str">
        <f ca="1">IF(OR(data!$BX74=BG$1,data!$BY74=BG$1),data!$BW74,"")</f>
        <v/>
      </c>
      <c r="BI74" s="16" t="str">
        <f ca="1">IF(data!$BX74=BJ$1,data!$BW74,"")</f>
        <v/>
      </c>
      <c r="BJ74" s="16" t="str">
        <f ca="1">IF(data!$BY74=BJ$1,data!$BW74,"")</f>
        <v/>
      </c>
      <c r="BK74" s="16" t="str">
        <f ca="1">IF(OR(data!$BX74=BJ$1,data!$BY74=BJ$1),data!$BW74,"")</f>
        <v/>
      </c>
      <c r="BL74" s="17" t="str">
        <f ca="1">IF(data!$BX74=BM$1,data!$BW74,"")</f>
        <v/>
      </c>
      <c r="BM74" s="17" t="str">
        <f ca="1">IF(data!$BY74=BM$1,data!$BW74,"")</f>
        <v/>
      </c>
      <c r="BN74" s="17" t="str">
        <f ca="1">IF(OR(data!$BX74=BM$1,data!$BY74=BM$1),data!$BW74,"")</f>
        <v/>
      </c>
      <c r="BO74" s="16" t="str">
        <f ca="1">IF(data!$BX74=BP$1,data!$BW74,"")</f>
        <v/>
      </c>
      <c r="BP74" s="16" t="str">
        <f ca="1">IF(data!$BY74=BP$1,data!$BW74,"")</f>
        <v/>
      </c>
      <c r="BQ74" s="16" t="str">
        <f ca="1">IF(OR(data!$BX74=BP$1,data!$BY74=BP$1),data!$BW74,"")</f>
        <v/>
      </c>
      <c r="BR74" s="17" t="str">
        <f ca="1">IF(data!$BX74=BS$1,data!$BW74,"")</f>
        <v/>
      </c>
      <c r="BS74" s="17" t="str">
        <f ca="1">IF(data!$BY74=BS$1,data!$BW74,"")</f>
        <v/>
      </c>
      <c r="BT74" s="17" t="str">
        <f ca="1">IF(OR(data!$BX74=BS$1,data!$BY74=BS$1),data!$BW74,"")</f>
        <v/>
      </c>
    </row>
    <row r="75" spans="1:72" s="11" customFormat="1" x14ac:dyDescent="0.25">
      <c r="A75" s="16" t="str">
        <f ca="1">IF(data!$BX75=B$1,data!$BW75,"")</f>
        <v/>
      </c>
      <c r="B75" s="16" t="str">
        <f ca="1">IF(data!$BY75=B$1,data!$BW75,"")</f>
        <v/>
      </c>
      <c r="C75" s="16" t="str">
        <f ca="1">IF(OR(data!$BX75=B$1,data!$BY75=B$1),data!$BW75,"")</f>
        <v/>
      </c>
      <c r="D75" s="17">
        <f ca="1">IF(data!$BX75=E$1,data!$BW75,"")</f>
        <v>43357</v>
      </c>
      <c r="E75" s="17" t="str">
        <f ca="1">IF(data!$BY75=E$1,data!$BW75,"")</f>
        <v/>
      </c>
      <c r="F75" s="17">
        <f ca="1">IF(OR(data!$BX75=E$1,data!$BY75=E$1),data!$BW75,"")</f>
        <v>43357</v>
      </c>
      <c r="G75" s="16" t="str">
        <f ca="1">IF(data!$BX75=H$1,data!$BW75,"")</f>
        <v/>
      </c>
      <c r="H75" s="16" t="str">
        <f ca="1">IF(data!$BY75=H$1,data!$BW75,"")</f>
        <v/>
      </c>
      <c r="I75" s="16" t="str">
        <f ca="1">IF(OR(data!$BX75=H$1,data!$BY75=H$1),data!$BW75,"")</f>
        <v/>
      </c>
      <c r="J75" s="17" t="str">
        <f ca="1">IF(data!$BX75=K$1,data!$BW75,"")</f>
        <v/>
      </c>
      <c r="K75" s="17" t="str">
        <f ca="1">IF(data!$BY75=K$1,data!$BW75,"")</f>
        <v/>
      </c>
      <c r="L75" s="17" t="str">
        <f ca="1">IF(OR(data!$BX75=K$1,data!$BY75=K$1),data!$BW75,"")</f>
        <v/>
      </c>
      <c r="M75" s="16" t="str">
        <f ca="1">IF(data!$BX75=N$1,data!$BW75,"")</f>
        <v/>
      </c>
      <c r="N75" s="16" t="str">
        <f ca="1">IF(data!$BY75=N$1,data!$BW75,"")</f>
        <v/>
      </c>
      <c r="O75" s="16" t="str">
        <f ca="1">IF(OR(data!$BX75=N$1,data!$BY75=N$1),data!$BW75,"")</f>
        <v/>
      </c>
      <c r="P75" s="17" t="str">
        <f ca="1">IF(data!$BX75=Q$1,data!$BW75,"")</f>
        <v/>
      </c>
      <c r="Q75" s="17" t="str">
        <f ca="1">IF(data!$BY75=Q$1,data!$BW75,"")</f>
        <v/>
      </c>
      <c r="R75" s="17" t="str">
        <f ca="1">IF(OR(data!$BX75=Q$1,data!$BY75=Q$1),data!$BW75,"")</f>
        <v/>
      </c>
      <c r="S75" s="16" t="str">
        <f ca="1">IF(data!$BX75=T$1,data!$BW75,"")</f>
        <v/>
      </c>
      <c r="T75" s="16" t="str">
        <f ca="1">IF(data!$BY75=T$1,data!$BW75,"")</f>
        <v/>
      </c>
      <c r="U75" s="16" t="str">
        <f ca="1">IF(OR(data!$BX75=T$1,data!$BY75=T$1),data!$BW75,"")</f>
        <v/>
      </c>
      <c r="V75" s="17" t="str">
        <f ca="1">IF(data!$BX75=W$1,data!$BW75,"")</f>
        <v/>
      </c>
      <c r="W75" s="17" t="str">
        <f ca="1">IF(data!$BY75=W$1,data!$BW75,"")</f>
        <v/>
      </c>
      <c r="X75" s="17" t="str">
        <f ca="1">IF(OR(data!$BX75=W$1,data!$BY75=W$1),data!$BW75,"")</f>
        <v/>
      </c>
      <c r="Y75" s="16" t="str">
        <f ca="1">IF(data!$BX75=Z$1,data!$BW75,"")</f>
        <v/>
      </c>
      <c r="Z75" s="16" t="str">
        <f ca="1">IF(data!$BY75=Z$1,data!$BW75,"")</f>
        <v/>
      </c>
      <c r="AA75" s="16" t="str">
        <f ca="1">IF(OR(data!$BX75=Z$1,data!$BY75=Z$1),data!$BW75,"")</f>
        <v/>
      </c>
      <c r="AB75" s="17" t="str">
        <f ca="1">IF(data!$BX75=AC$1,data!$BW75,"")</f>
        <v/>
      </c>
      <c r="AC75" s="17" t="str">
        <f ca="1">IF(data!$BY75=AC$1,data!$BW75,"")</f>
        <v/>
      </c>
      <c r="AD75" s="17" t="str">
        <f ca="1">IF(OR(data!$BX75=AC$1,data!$BY75=AC$1),data!$BW75,"")</f>
        <v/>
      </c>
      <c r="AE75" s="16" t="str">
        <f ca="1">IF(data!$BX75=AF$1,data!$BW75,"")</f>
        <v/>
      </c>
      <c r="AF75" s="16" t="str">
        <f ca="1">IF(data!$BY75=AF$1,data!$BW75,"")</f>
        <v/>
      </c>
      <c r="AG75" s="16" t="str">
        <f ca="1">IF(OR(data!$BX75=AF$1,data!$BY75=AF$1),data!$BW75,"")</f>
        <v/>
      </c>
      <c r="AH75" s="17" t="str">
        <f ca="1">IF(data!$BX75=AI$1,data!$BW75,"")</f>
        <v/>
      </c>
      <c r="AI75" s="17" t="str">
        <f ca="1">IF(data!$BY75=AI$1,data!$BW75,"")</f>
        <v/>
      </c>
      <c r="AJ75" s="17" t="str">
        <f ca="1">IF(OR(data!$BX75=AI$1,data!$BY75=AI$1),data!$BW75,"")</f>
        <v/>
      </c>
      <c r="AK75" s="16" t="str">
        <f ca="1">IF(data!$BX75=AL$1,data!$BW75,"")</f>
        <v/>
      </c>
      <c r="AL75" s="16" t="str">
        <f ca="1">IF(data!$BY75=AL$1,data!$BW75,"")</f>
        <v/>
      </c>
      <c r="AM75" s="16" t="str">
        <f ca="1">IF(OR(data!$BX75=AL$1,data!$BY75=AL$1),data!$BW75,"")</f>
        <v/>
      </c>
      <c r="AN75" s="17" t="str">
        <f ca="1">IF(data!$BX75=AO$1,data!$BW75,"")</f>
        <v/>
      </c>
      <c r="AO75" s="17" t="str">
        <f ca="1">IF(data!$BY75=AO$1,data!$BW75,"")</f>
        <v/>
      </c>
      <c r="AP75" s="17" t="str">
        <f ca="1">IF(OR(data!$BX75=AO$1,data!$BY75=AO$1),data!$BW75,"")</f>
        <v/>
      </c>
      <c r="AQ75" s="16" t="str">
        <f ca="1">IF(data!$BX75=AR$1,data!$BW75,"")</f>
        <v/>
      </c>
      <c r="AR75" s="16" t="str">
        <f ca="1">IF(data!$BY75=AR$1,data!$BW75,"")</f>
        <v/>
      </c>
      <c r="AS75" s="16" t="str">
        <f ca="1">IF(OR(data!$BX75=AR$1,data!$BY75=AR$1),data!$BW75,"")</f>
        <v/>
      </c>
      <c r="AT75" s="17" t="str">
        <f ca="1">IF(data!$BX75=AU$1,data!$BW75,"")</f>
        <v/>
      </c>
      <c r="AU75" s="17" t="str">
        <f ca="1">IF(data!$BY75=AU$1,data!$BW75,"")</f>
        <v/>
      </c>
      <c r="AV75" s="17" t="str">
        <f ca="1">IF(OR(data!$BX75=AU$1,data!$BY75=AU$1),data!$BW75,"")</f>
        <v/>
      </c>
      <c r="AW75" s="16" t="str">
        <f ca="1">IF(data!$BX75=AX$1,data!$BW75,"")</f>
        <v/>
      </c>
      <c r="AX75" s="16" t="str">
        <f ca="1">IF(data!$BY75=AX$1,data!$BW75,"")</f>
        <v/>
      </c>
      <c r="AY75" s="16" t="str">
        <f ca="1">IF(OR(data!$BX75=AX$1,data!$BY75=AX$1),data!$BW75,"")</f>
        <v/>
      </c>
      <c r="AZ75" s="17" t="str">
        <f ca="1">IF(data!$BX75=BA$1,data!$BW75,"")</f>
        <v/>
      </c>
      <c r="BA75" s="17" t="str">
        <f ca="1">IF(data!$BY75=BA$1,data!$BW75,"")</f>
        <v/>
      </c>
      <c r="BB75" s="17" t="str">
        <f ca="1">IF(OR(data!$BX75=BA$1,data!$BY75=BA$1),data!$BW75,"")</f>
        <v/>
      </c>
      <c r="BC75" s="16" t="str">
        <f ca="1">IF(data!$BX75=BD$1,data!$BW75,"")</f>
        <v/>
      </c>
      <c r="BD75" s="16" t="str">
        <f ca="1">IF(data!$BY75=BD$1,data!$BW75,"")</f>
        <v/>
      </c>
      <c r="BE75" s="16" t="str">
        <f ca="1">IF(OR(data!$BX75=BD$1,data!$BY75=BD$1),data!$BW75,"")</f>
        <v/>
      </c>
      <c r="BF75" s="17" t="str">
        <f ca="1">IF(data!$BX75=BG$1,data!$BW75,"")</f>
        <v/>
      </c>
      <c r="BG75" s="17" t="str">
        <f ca="1">IF(data!$BY75=BG$1,data!$BW75,"")</f>
        <v/>
      </c>
      <c r="BH75" s="17" t="str">
        <f ca="1">IF(OR(data!$BX75=BG$1,data!$BY75=BG$1),data!$BW75,"")</f>
        <v/>
      </c>
      <c r="BI75" s="16" t="str">
        <f ca="1">IF(data!$BX75=BJ$1,data!$BW75,"")</f>
        <v/>
      </c>
      <c r="BJ75" s="16" t="str">
        <f ca="1">IF(data!$BY75=BJ$1,data!$BW75,"")</f>
        <v/>
      </c>
      <c r="BK75" s="16" t="str">
        <f ca="1">IF(OR(data!$BX75=BJ$1,data!$BY75=BJ$1),data!$BW75,"")</f>
        <v/>
      </c>
      <c r="BL75" s="17" t="str">
        <f ca="1">IF(data!$BX75=BM$1,data!$BW75,"")</f>
        <v/>
      </c>
      <c r="BM75" s="17" t="str">
        <f ca="1">IF(data!$BY75=BM$1,data!$BW75,"")</f>
        <v/>
      </c>
      <c r="BN75" s="17" t="str">
        <f ca="1">IF(OR(data!$BX75=BM$1,data!$BY75=BM$1),data!$BW75,"")</f>
        <v/>
      </c>
      <c r="BO75" s="16" t="str">
        <f ca="1">IF(data!$BX75=BP$1,data!$BW75,"")</f>
        <v/>
      </c>
      <c r="BP75" s="16">
        <f ca="1">IF(data!$BY75=BP$1,data!$BW75,"")</f>
        <v>43357</v>
      </c>
      <c r="BQ75" s="16">
        <f ca="1">IF(OR(data!$BX75=BP$1,data!$BY75=BP$1),data!$BW75,"")</f>
        <v>43357</v>
      </c>
      <c r="BR75" s="17" t="str">
        <f ca="1">IF(data!$BX75=BS$1,data!$BW75,"")</f>
        <v/>
      </c>
      <c r="BS75" s="17" t="str">
        <f ca="1">IF(data!$BY75=BS$1,data!$BW75,"")</f>
        <v/>
      </c>
      <c r="BT75" s="17" t="str">
        <f ca="1">IF(OR(data!$BX75=BS$1,data!$BY75=BS$1),data!$BW75,"")</f>
        <v/>
      </c>
    </row>
    <row r="76" spans="1:72" s="11" customFormat="1" x14ac:dyDescent="0.25">
      <c r="A76" s="16" t="str">
        <f ca="1">IF(data!$BX76=B$1,data!$BW76,"")</f>
        <v/>
      </c>
      <c r="B76" s="16">
        <f ca="1">IF(data!$BY76=B$1,data!$BW76,"")</f>
        <v>43358</v>
      </c>
      <c r="C76" s="16">
        <f ca="1">IF(OR(data!$BX76=B$1,data!$BY76=B$1),data!$BW76,"")</f>
        <v>43358</v>
      </c>
      <c r="D76" s="17" t="str">
        <f ca="1">IF(data!$BX76=E$1,data!$BW76,"")</f>
        <v/>
      </c>
      <c r="E76" s="17" t="str">
        <f ca="1">IF(data!$BY76=E$1,data!$BW76,"")</f>
        <v/>
      </c>
      <c r="F76" s="17" t="str">
        <f ca="1">IF(OR(data!$BX76=E$1,data!$BY76=E$1),data!$BW76,"")</f>
        <v/>
      </c>
      <c r="G76" s="16">
        <f ca="1">IF(data!$BX76=H$1,data!$BW76,"")</f>
        <v>43358</v>
      </c>
      <c r="H76" s="16" t="str">
        <f ca="1">IF(data!$BY76=H$1,data!$BW76,"")</f>
        <v/>
      </c>
      <c r="I76" s="16">
        <f ca="1">IF(OR(data!$BX76=H$1,data!$BY76=H$1),data!$BW76,"")</f>
        <v>43358</v>
      </c>
      <c r="J76" s="17" t="str">
        <f ca="1">IF(data!$BX76=K$1,data!$BW76,"")</f>
        <v/>
      </c>
      <c r="K76" s="17" t="str">
        <f ca="1">IF(data!$BY76=K$1,data!$BW76,"")</f>
        <v/>
      </c>
      <c r="L76" s="17" t="str">
        <f ca="1">IF(OR(data!$BX76=K$1,data!$BY76=K$1),data!$BW76,"")</f>
        <v/>
      </c>
      <c r="M76" s="16" t="str">
        <f ca="1">IF(data!$BX76=N$1,data!$BW76,"")</f>
        <v/>
      </c>
      <c r="N76" s="16" t="str">
        <f ca="1">IF(data!$BY76=N$1,data!$BW76,"")</f>
        <v/>
      </c>
      <c r="O76" s="16" t="str">
        <f ca="1">IF(OR(data!$BX76=N$1,data!$BY76=N$1),data!$BW76,"")</f>
        <v/>
      </c>
      <c r="P76" s="17" t="str">
        <f ca="1">IF(data!$BX76=Q$1,data!$BW76,"")</f>
        <v/>
      </c>
      <c r="Q76" s="17" t="str">
        <f ca="1">IF(data!$BY76=Q$1,data!$BW76,"")</f>
        <v/>
      </c>
      <c r="R76" s="17" t="str">
        <f ca="1">IF(OR(data!$BX76=Q$1,data!$BY76=Q$1),data!$BW76,"")</f>
        <v/>
      </c>
      <c r="S76" s="16" t="str">
        <f ca="1">IF(data!$BX76=T$1,data!$BW76,"")</f>
        <v/>
      </c>
      <c r="T76" s="16" t="str">
        <f ca="1">IF(data!$BY76=T$1,data!$BW76,"")</f>
        <v/>
      </c>
      <c r="U76" s="16" t="str">
        <f ca="1">IF(OR(data!$BX76=T$1,data!$BY76=T$1),data!$BW76,"")</f>
        <v/>
      </c>
      <c r="V76" s="17" t="str">
        <f ca="1">IF(data!$BX76=W$1,data!$BW76,"")</f>
        <v/>
      </c>
      <c r="W76" s="17" t="str">
        <f ca="1">IF(data!$BY76=W$1,data!$BW76,"")</f>
        <v/>
      </c>
      <c r="X76" s="17" t="str">
        <f ca="1">IF(OR(data!$BX76=W$1,data!$BY76=W$1),data!$BW76,"")</f>
        <v/>
      </c>
      <c r="Y76" s="16" t="str">
        <f ca="1">IF(data!$BX76=Z$1,data!$BW76,"")</f>
        <v/>
      </c>
      <c r="Z76" s="16" t="str">
        <f ca="1">IF(data!$BY76=Z$1,data!$BW76,"")</f>
        <v/>
      </c>
      <c r="AA76" s="16" t="str">
        <f ca="1">IF(OR(data!$BX76=Z$1,data!$BY76=Z$1),data!$BW76,"")</f>
        <v/>
      </c>
      <c r="AB76" s="17" t="str">
        <f ca="1">IF(data!$BX76=AC$1,data!$BW76,"")</f>
        <v/>
      </c>
      <c r="AC76" s="17" t="str">
        <f ca="1">IF(data!$BY76=AC$1,data!$BW76,"")</f>
        <v/>
      </c>
      <c r="AD76" s="17" t="str">
        <f ca="1">IF(OR(data!$BX76=AC$1,data!$BY76=AC$1),data!$BW76,"")</f>
        <v/>
      </c>
      <c r="AE76" s="16" t="str">
        <f ca="1">IF(data!$BX76=AF$1,data!$BW76,"")</f>
        <v/>
      </c>
      <c r="AF76" s="16" t="str">
        <f ca="1">IF(data!$BY76=AF$1,data!$BW76,"")</f>
        <v/>
      </c>
      <c r="AG76" s="16" t="str">
        <f ca="1">IF(OR(data!$BX76=AF$1,data!$BY76=AF$1),data!$BW76,"")</f>
        <v/>
      </c>
      <c r="AH76" s="17" t="str">
        <f ca="1">IF(data!$BX76=AI$1,data!$BW76,"")</f>
        <v/>
      </c>
      <c r="AI76" s="17" t="str">
        <f ca="1">IF(data!$BY76=AI$1,data!$BW76,"")</f>
        <v/>
      </c>
      <c r="AJ76" s="17" t="str">
        <f ca="1">IF(OR(data!$BX76=AI$1,data!$BY76=AI$1),data!$BW76,"")</f>
        <v/>
      </c>
      <c r="AK76" s="16" t="str">
        <f ca="1">IF(data!$BX76=AL$1,data!$BW76,"")</f>
        <v/>
      </c>
      <c r="AL76" s="16" t="str">
        <f ca="1">IF(data!$BY76=AL$1,data!$BW76,"")</f>
        <v/>
      </c>
      <c r="AM76" s="16" t="str">
        <f ca="1">IF(OR(data!$BX76=AL$1,data!$BY76=AL$1),data!$BW76,"")</f>
        <v/>
      </c>
      <c r="AN76" s="17" t="str">
        <f ca="1">IF(data!$BX76=AO$1,data!$BW76,"")</f>
        <v/>
      </c>
      <c r="AO76" s="17" t="str">
        <f ca="1">IF(data!$BY76=AO$1,data!$BW76,"")</f>
        <v/>
      </c>
      <c r="AP76" s="17" t="str">
        <f ca="1">IF(OR(data!$BX76=AO$1,data!$BY76=AO$1),data!$BW76,"")</f>
        <v/>
      </c>
      <c r="AQ76" s="16" t="str">
        <f ca="1">IF(data!$BX76=AR$1,data!$BW76,"")</f>
        <v/>
      </c>
      <c r="AR76" s="16" t="str">
        <f ca="1">IF(data!$BY76=AR$1,data!$BW76,"")</f>
        <v/>
      </c>
      <c r="AS76" s="16" t="str">
        <f ca="1">IF(OR(data!$BX76=AR$1,data!$BY76=AR$1),data!$BW76,"")</f>
        <v/>
      </c>
      <c r="AT76" s="17" t="str">
        <f ca="1">IF(data!$BX76=AU$1,data!$BW76,"")</f>
        <v/>
      </c>
      <c r="AU76" s="17" t="str">
        <f ca="1">IF(data!$BY76=AU$1,data!$BW76,"")</f>
        <v/>
      </c>
      <c r="AV76" s="17" t="str">
        <f ca="1">IF(OR(data!$BX76=AU$1,data!$BY76=AU$1),data!$BW76,"")</f>
        <v/>
      </c>
      <c r="AW76" s="16" t="str">
        <f ca="1">IF(data!$BX76=AX$1,data!$BW76,"")</f>
        <v/>
      </c>
      <c r="AX76" s="16" t="str">
        <f ca="1">IF(data!$BY76=AX$1,data!$BW76,"")</f>
        <v/>
      </c>
      <c r="AY76" s="16" t="str">
        <f ca="1">IF(OR(data!$BX76=AX$1,data!$BY76=AX$1),data!$BW76,"")</f>
        <v/>
      </c>
      <c r="AZ76" s="17" t="str">
        <f ca="1">IF(data!$BX76=BA$1,data!$BW76,"")</f>
        <v/>
      </c>
      <c r="BA76" s="17" t="str">
        <f ca="1">IF(data!$BY76=BA$1,data!$BW76,"")</f>
        <v/>
      </c>
      <c r="BB76" s="17" t="str">
        <f ca="1">IF(OR(data!$BX76=BA$1,data!$BY76=BA$1),data!$BW76,"")</f>
        <v/>
      </c>
      <c r="BC76" s="16" t="str">
        <f ca="1">IF(data!$BX76=BD$1,data!$BW76,"")</f>
        <v/>
      </c>
      <c r="BD76" s="16" t="str">
        <f ca="1">IF(data!$BY76=BD$1,data!$BW76,"")</f>
        <v/>
      </c>
      <c r="BE76" s="16" t="str">
        <f ca="1">IF(OR(data!$BX76=BD$1,data!$BY76=BD$1),data!$BW76,"")</f>
        <v/>
      </c>
      <c r="BF76" s="17" t="str">
        <f ca="1">IF(data!$BX76=BG$1,data!$BW76,"")</f>
        <v/>
      </c>
      <c r="BG76" s="17" t="str">
        <f ca="1">IF(data!$BY76=BG$1,data!$BW76,"")</f>
        <v/>
      </c>
      <c r="BH76" s="17" t="str">
        <f ca="1">IF(OR(data!$BX76=BG$1,data!$BY76=BG$1),data!$BW76,"")</f>
        <v/>
      </c>
      <c r="BI76" s="16" t="str">
        <f ca="1">IF(data!$BX76=BJ$1,data!$BW76,"")</f>
        <v/>
      </c>
      <c r="BJ76" s="16" t="str">
        <f ca="1">IF(data!$BY76=BJ$1,data!$BW76,"")</f>
        <v/>
      </c>
      <c r="BK76" s="16" t="str">
        <f ca="1">IF(OR(data!$BX76=BJ$1,data!$BY76=BJ$1),data!$BW76,"")</f>
        <v/>
      </c>
      <c r="BL76" s="17" t="str">
        <f ca="1">IF(data!$BX76=BM$1,data!$BW76,"")</f>
        <v/>
      </c>
      <c r="BM76" s="17" t="str">
        <f ca="1">IF(data!$BY76=BM$1,data!$BW76,"")</f>
        <v/>
      </c>
      <c r="BN76" s="17" t="str">
        <f ca="1">IF(OR(data!$BX76=BM$1,data!$BY76=BM$1),data!$BW76,"")</f>
        <v/>
      </c>
      <c r="BO76" s="16" t="str">
        <f ca="1">IF(data!$BX76=BP$1,data!$BW76,"")</f>
        <v/>
      </c>
      <c r="BP76" s="16" t="str">
        <f ca="1">IF(data!$BY76=BP$1,data!$BW76,"")</f>
        <v/>
      </c>
      <c r="BQ76" s="16" t="str">
        <f ca="1">IF(OR(data!$BX76=BP$1,data!$BY76=BP$1),data!$BW76,"")</f>
        <v/>
      </c>
      <c r="BR76" s="17" t="str">
        <f ca="1">IF(data!$BX76=BS$1,data!$BW76,"")</f>
        <v/>
      </c>
      <c r="BS76" s="17" t="str">
        <f ca="1">IF(data!$BY76=BS$1,data!$BW76,"")</f>
        <v/>
      </c>
      <c r="BT76" s="17" t="str">
        <f ca="1">IF(OR(data!$BX76=BS$1,data!$BY76=BS$1),data!$BW76,"")</f>
        <v/>
      </c>
    </row>
    <row r="77" spans="1:72" s="11" customFormat="1" x14ac:dyDescent="0.25">
      <c r="A77" s="16" t="str">
        <f ca="1">IF(data!$BX77=B$1,data!$BW77,"")</f>
        <v/>
      </c>
      <c r="B77" s="16" t="str">
        <f ca="1">IF(data!$BY77=B$1,data!$BW77,"")</f>
        <v/>
      </c>
      <c r="C77" s="16" t="str">
        <f ca="1">IF(OR(data!$BX77=B$1,data!$BY77=B$1),data!$BW77,"")</f>
        <v/>
      </c>
      <c r="D77" s="17" t="str">
        <f ca="1">IF(data!$BX77=E$1,data!$BW77,"")</f>
        <v/>
      </c>
      <c r="E77" s="17" t="str">
        <f ca="1">IF(data!$BY77=E$1,data!$BW77,"")</f>
        <v/>
      </c>
      <c r="F77" s="17" t="str">
        <f ca="1">IF(OR(data!$BX77=E$1,data!$BY77=E$1),data!$BW77,"")</f>
        <v/>
      </c>
      <c r="G77" s="16" t="str">
        <f ca="1">IF(data!$BX77=H$1,data!$BW77,"")</f>
        <v/>
      </c>
      <c r="H77" s="16" t="str">
        <f ca="1">IF(data!$BY77=H$1,data!$BW77,"")</f>
        <v/>
      </c>
      <c r="I77" s="16" t="str">
        <f ca="1">IF(OR(data!$BX77=H$1,data!$BY77=H$1),data!$BW77,"")</f>
        <v/>
      </c>
      <c r="J77" s="17">
        <f ca="1">IF(data!$BX77=K$1,data!$BW77,"")</f>
        <v>43358</v>
      </c>
      <c r="K77" s="17" t="str">
        <f ca="1">IF(data!$BY77=K$1,data!$BW77,"")</f>
        <v/>
      </c>
      <c r="L77" s="17">
        <f ca="1">IF(OR(data!$BX77=K$1,data!$BY77=K$1),data!$BW77,"")</f>
        <v>43358</v>
      </c>
      <c r="M77" s="16" t="str">
        <f ca="1">IF(data!$BX77=N$1,data!$BW77,"")</f>
        <v/>
      </c>
      <c r="N77" s="16" t="str">
        <f ca="1">IF(data!$BY77=N$1,data!$BW77,"")</f>
        <v/>
      </c>
      <c r="O77" s="16" t="str">
        <f ca="1">IF(OR(data!$BX77=N$1,data!$BY77=N$1),data!$BW77,"")</f>
        <v/>
      </c>
      <c r="P77" s="17" t="str">
        <f ca="1">IF(data!$BX77=Q$1,data!$BW77,"")</f>
        <v/>
      </c>
      <c r="Q77" s="17" t="str">
        <f ca="1">IF(data!$BY77=Q$1,data!$BW77,"")</f>
        <v/>
      </c>
      <c r="R77" s="17" t="str">
        <f ca="1">IF(OR(data!$BX77=Q$1,data!$BY77=Q$1),data!$BW77,"")</f>
        <v/>
      </c>
      <c r="S77" s="16" t="str">
        <f ca="1">IF(data!$BX77=T$1,data!$BW77,"")</f>
        <v/>
      </c>
      <c r="T77" s="16" t="str">
        <f ca="1">IF(data!$BY77=T$1,data!$BW77,"")</f>
        <v/>
      </c>
      <c r="U77" s="16" t="str">
        <f ca="1">IF(OR(data!$BX77=T$1,data!$BY77=T$1),data!$BW77,"")</f>
        <v/>
      </c>
      <c r="V77" s="17" t="str">
        <f ca="1">IF(data!$BX77=W$1,data!$BW77,"")</f>
        <v/>
      </c>
      <c r="W77" s="17" t="str">
        <f ca="1">IF(data!$BY77=W$1,data!$BW77,"")</f>
        <v/>
      </c>
      <c r="X77" s="17" t="str">
        <f ca="1">IF(OR(data!$BX77=W$1,data!$BY77=W$1),data!$BW77,"")</f>
        <v/>
      </c>
      <c r="Y77" s="16" t="str">
        <f ca="1">IF(data!$BX77=Z$1,data!$BW77,"")</f>
        <v/>
      </c>
      <c r="Z77" s="16" t="str">
        <f ca="1">IF(data!$BY77=Z$1,data!$BW77,"")</f>
        <v/>
      </c>
      <c r="AA77" s="16" t="str">
        <f ca="1">IF(OR(data!$BX77=Z$1,data!$BY77=Z$1),data!$BW77,"")</f>
        <v/>
      </c>
      <c r="AB77" s="17" t="str">
        <f ca="1">IF(data!$BX77=AC$1,data!$BW77,"")</f>
        <v/>
      </c>
      <c r="AC77" s="17" t="str">
        <f ca="1">IF(data!$BY77=AC$1,data!$BW77,"")</f>
        <v/>
      </c>
      <c r="AD77" s="17" t="str">
        <f ca="1">IF(OR(data!$BX77=AC$1,data!$BY77=AC$1),data!$BW77,"")</f>
        <v/>
      </c>
      <c r="AE77" s="16" t="str">
        <f ca="1">IF(data!$BX77=AF$1,data!$BW77,"")</f>
        <v/>
      </c>
      <c r="AF77" s="16" t="str">
        <f ca="1">IF(data!$BY77=AF$1,data!$BW77,"")</f>
        <v/>
      </c>
      <c r="AG77" s="16" t="str">
        <f ca="1">IF(OR(data!$BX77=AF$1,data!$BY77=AF$1),data!$BW77,"")</f>
        <v/>
      </c>
      <c r="AH77" s="17" t="str">
        <f ca="1">IF(data!$BX77=AI$1,data!$BW77,"")</f>
        <v/>
      </c>
      <c r="AI77" s="17" t="str">
        <f ca="1">IF(data!$BY77=AI$1,data!$BW77,"")</f>
        <v/>
      </c>
      <c r="AJ77" s="17" t="str">
        <f ca="1">IF(OR(data!$BX77=AI$1,data!$BY77=AI$1),data!$BW77,"")</f>
        <v/>
      </c>
      <c r="AK77" s="16" t="str">
        <f ca="1">IF(data!$BX77=AL$1,data!$BW77,"")</f>
        <v/>
      </c>
      <c r="AL77" s="16" t="str">
        <f ca="1">IF(data!$BY77=AL$1,data!$BW77,"")</f>
        <v/>
      </c>
      <c r="AM77" s="16" t="str">
        <f ca="1">IF(OR(data!$BX77=AL$1,data!$BY77=AL$1),data!$BW77,"")</f>
        <v/>
      </c>
      <c r="AN77" s="17" t="str">
        <f ca="1">IF(data!$BX77=AO$1,data!$BW77,"")</f>
        <v/>
      </c>
      <c r="AO77" s="17" t="str">
        <f ca="1">IF(data!$BY77=AO$1,data!$BW77,"")</f>
        <v/>
      </c>
      <c r="AP77" s="17" t="str">
        <f ca="1">IF(OR(data!$BX77=AO$1,data!$BY77=AO$1),data!$BW77,"")</f>
        <v/>
      </c>
      <c r="AQ77" s="16" t="str">
        <f ca="1">IF(data!$BX77=AR$1,data!$BW77,"")</f>
        <v/>
      </c>
      <c r="AR77" s="16" t="str">
        <f ca="1">IF(data!$BY77=AR$1,data!$BW77,"")</f>
        <v/>
      </c>
      <c r="AS77" s="16" t="str">
        <f ca="1">IF(OR(data!$BX77=AR$1,data!$BY77=AR$1),data!$BW77,"")</f>
        <v/>
      </c>
      <c r="AT77" s="17" t="str">
        <f ca="1">IF(data!$BX77=AU$1,data!$BW77,"")</f>
        <v/>
      </c>
      <c r="AU77" s="17">
        <f ca="1">IF(data!$BY77=AU$1,data!$BW77,"")</f>
        <v>43358</v>
      </c>
      <c r="AV77" s="17">
        <f ca="1">IF(OR(data!$BX77=AU$1,data!$BY77=AU$1),data!$BW77,"")</f>
        <v>43358</v>
      </c>
      <c r="AW77" s="16" t="str">
        <f ca="1">IF(data!$BX77=AX$1,data!$BW77,"")</f>
        <v/>
      </c>
      <c r="AX77" s="16" t="str">
        <f ca="1">IF(data!$BY77=AX$1,data!$BW77,"")</f>
        <v/>
      </c>
      <c r="AY77" s="16" t="str">
        <f ca="1">IF(OR(data!$BX77=AX$1,data!$BY77=AX$1),data!$BW77,"")</f>
        <v/>
      </c>
      <c r="AZ77" s="17" t="str">
        <f ca="1">IF(data!$BX77=BA$1,data!$BW77,"")</f>
        <v/>
      </c>
      <c r="BA77" s="17" t="str">
        <f ca="1">IF(data!$BY77=BA$1,data!$BW77,"")</f>
        <v/>
      </c>
      <c r="BB77" s="17" t="str">
        <f ca="1">IF(OR(data!$BX77=BA$1,data!$BY77=BA$1),data!$BW77,"")</f>
        <v/>
      </c>
      <c r="BC77" s="16" t="str">
        <f ca="1">IF(data!$BX77=BD$1,data!$BW77,"")</f>
        <v/>
      </c>
      <c r="BD77" s="16" t="str">
        <f ca="1">IF(data!$BY77=BD$1,data!$BW77,"")</f>
        <v/>
      </c>
      <c r="BE77" s="16" t="str">
        <f ca="1">IF(OR(data!$BX77=BD$1,data!$BY77=BD$1),data!$BW77,"")</f>
        <v/>
      </c>
      <c r="BF77" s="17" t="str">
        <f ca="1">IF(data!$BX77=BG$1,data!$BW77,"")</f>
        <v/>
      </c>
      <c r="BG77" s="17" t="str">
        <f ca="1">IF(data!$BY77=BG$1,data!$BW77,"")</f>
        <v/>
      </c>
      <c r="BH77" s="17" t="str">
        <f ca="1">IF(OR(data!$BX77=BG$1,data!$BY77=BG$1),data!$BW77,"")</f>
        <v/>
      </c>
      <c r="BI77" s="16" t="str">
        <f ca="1">IF(data!$BX77=BJ$1,data!$BW77,"")</f>
        <v/>
      </c>
      <c r="BJ77" s="16" t="str">
        <f ca="1">IF(data!$BY77=BJ$1,data!$BW77,"")</f>
        <v/>
      </c>
      <c r="BK77" s="16" t="str">
        <f ca="1">IF(OR(data!$BX77=BJ$1,data!$BY77=BJ$1),data!$BW77,"")</f>
        <v/>
      </c>
      <c r="BL77" s="17" t="str">
        <f ca="1">IF(data!$BX77=BM$1,data!$BW77,"")</f>
        <v/>
      </c>
      <c r="BM77" s="17" t="str">
        <f ca="1">IF(data!$BY77=BM$1,data!$BW77,"")</f>
        <v/>
      </c>
      <c r="BN77" s="17" t="str">
        <f ca="1">IF(OR(data!$BX77=BM$1,data!$BY77=BM$1),data!$BW77,"")</f>
        <v/>
      </c>
      <c r="BO77" s="16" t="str">
        <f ca="1">IF(data!$BX77=BP$1,data!$BW77,"")</f>
        <v/>
      </c>
      <c r="BP77" s="16" t="str">
        <f ca="1">IF(data!$BY77=BP$1,data!$BW77,"")</f>
        <v/>
      </c>
      <c r="BQ77" s="16" t="str">
        <f ca="1">IF(OR(data!$BX77=BP$1,data!$BY77=BP$1),data!$BW77,"")</f>
        <v/>
      </c>
      <c r="BR77" s="17" t="str">
        <f ca="1">IF(data!$BX77=BS$1,data!$BW77,"")</f>
        <v/>
      </c>
      <c r="BS77" s="17" t="str">
        <f ca="1">IF(data!$BY77=BS$1,data!$BW77,"")</f>
        <v/>
      </c>
      <c r="BT77" s="17" t="str">
        <f ca="1">IF(OR(data!$BX77=BS$1,data!$BY77=BS$1),data!$BW77,"")</f>
        <v/>
      </c>
    </row>
    <row r="78" spans="1:72" s="11" customFormat="1" x14ac:dyDescent="0.25">
      <c r="A78" s="16" t="str">
        <f ca="1">IF(data!$BX78=B$1,data!$BW78,"")</f>
        <v/>
      </c>
      <c r="B78" s="16" t="str">
        <f ca="1">IF(data!$BY78=B$1,data!$BW78,"")</f>
        <v/>
      </c>
      <c r="C78" s="16" t="str">
        <f ca="1">IF(OR(data!$BX78=B$1,data!$BY78=B$1),data!$BW78,"")</f>
        <v/>
      </c>
      <c r="D78" s="17" t="str">
        <f ca="1">IF(data!$BX78=E$1,data!$BW78,"")</f>
        <v/>
      </c>
      <c r="E78" s="17" t="str">
        <f ca="1">IF(data!$BY78=E$1,data!$BW78,"")</f>
        <v/>
      </c>
      <c r="F78" s="17" t="str">
        <f ca="1">IF(OR(data!$BX78=E$1,data!$BY78=E$1),data!$BW78,"")</f>
        <v/>
      </c>
      <c r="G78" s="16" t="str">
        <f ca="1">IF(data!$BX78=H$1,data!$BW78,"")</f>
        <v/>
      </c>
      <c r="H78" s="16" t="str">
        <f ca="1">IF(data!$BY78=H$1,data!$BW78,"")</f>
        <v/>
      </c>
      <c r="I78" s="16" t="str">
        <f ca="1">IF(OR(data!$BX78=H$1,data!$BY78=H$1),data!$BW78,"")</f>
        <v/>
      </c>
      <c r="J78" s="17" t="str">
        <f ca="1">IF(data!$BX78=K$1,data!$BW78,"")</f>
        <v/>
      </c>
      <c r="K78" s="17" t="str">
        <f ca="1">IF(data!$BY78=K$1,data!$BW78,"")</f>
        <v/>
      </c>
      <c r="L78" s="17" t="str">
        <f ca="1">IF(OR(data!$BX78=K$1,data!$BY78=K$1),data!$BW78,"")</f>
        <v/>
      </c>
      <c r="M78" s="16">
        <f ca="1">IF(data!$BX78=N$1,data!$BW78,"")</f>
        <v>43358</v>
      </c>
      <c r="N78" s="16" t="str">
        <f ca="1">IF(data!$BY78=N$1,data!$BW78,"")</f>
        <v/>
      </c>
      <c r="O78" s="16">
        <f ca="1">IF(OR(data!$BX78=N$1,data!$BY78=N$1),data!$BW78,"")</f>
        <v>43358</v>
      </c>
      <c r="P78" s="17" t="str">
        <f ca="1">IF(data!$BX78=Q$1,data!$BW78,"")</f>
        <v/>
      </c>
      <c r="Q78" s="17" t="str">
        <f ca="1">IF(data!$BY78=Q$1,data!$BW78,"")</f>
        <v/>
      </c>
      <c r="R78" s="17" t="str">
        <f ca="1">IF(OR(data!$BX78=Q$1,data!$BY78=Q$1),data!$BW78,"")</f>
        <v/>
      </c>
      <c r="S78" s="16" t="str">
        <f ca="1">IF(data!$BX78=T$1,data!$BW78,"")</f>
        <v/>
      </c>
      <c r="T78" s="16" t="str">
        <f ca="1">IF(data!$BY78=T$1,data!$BW78,"")</f>
        <v/>
      </c>
      <c r="U78" s="16" t="str">
        <f ca="1">IF(OR(data!$BX78=T$1,data!$BY78=T$1),data!$BW78,"")</f>
        <v/>
      </c>
      <c r="V78" s="17" t="str">
        <f ca="1">IF(data!$BX78=W$1,data!$BW78,"")</f>
        <v/>
      </c>
      <c r="W78" s="17" t="str">
        <f ca="1">IF(data!$BY78=W$1,data!$BW78,"")</f>
        <v/>
      </c>
      <c r="X78" s="17" t="str">
        <f ca="1">IF(OR(data!$BX78=W$1,data!$BY78=W$1),data!$BW78,"")</f>
        <v/>
      </c>
      <c r="Y78" s="16" t="str">
        <f ca="1">IF(data!$BX78=Z$1,data!$BW78,"")</f>
        <v/>
      </c>
      <c r="Z78" s="16" t="str">
        <f ca="1">IF(data!$BY78=Z$1,data!$BW78,"")</f>
        <v/>
      </c>
      <c r="AA78" s="16" t="str">
        <f ca="1">IF(OR(data!$BX78=Z$1,data!$BY78=Z$1),data!$BW78,"")</f>
        <v/>
      </c>
      <c r="AB78" s="17" t="str">
        <f ca="1">IF(data!$BX78=AC$1,data!$BW78,"")</f>
        <v/>
      </c>
      <c r="AC78" s="17" t="str">
        <f ca="1">IF(data!$BY78=AC$1,data!$BW78,"")</f>
        <v/>
      </c>
      <c r="AD78" s="17" t="str">
        <f ca="1">IF(OR(data!$BX78=AC$1,data!$BY78=AC$1),data!$BW78,"")</f>
        <v/>
      </c>
      <c r="AE78" s="16" t="str">
        <f ca="1">IF(data!$BX78=AF$1,data!$BW78,"")</f>
        <v/>
      </c>
      <c r="AF78" s="16" t="str">
        <f ca="1">IF(data!$BY78=AF$1,data!$BW78,"")</f>
        <v/>
      </c>
      <c r="AG78" s="16" t="str">
        <f ca="1">IF(OR(data!$BX78=AF$1,data!$BY78=AF$1),data!$BW78,"")</f>
        <v/>
      </c>
      <c r="AH78" s="17" t="str">
        <f ca="1">IF(data!$BX78=AI$1,data!$BW78,"")</f>
        <v/>
      </c>
      <c r="AI78" s="17" t="str">
        <f ca="1">IF(data!$BY78=AI$1,data!$BW78,"")</f>
        <v/>
      </c>
      <c r="AJ78" s="17" t="str">
        <f ca="1">IF(OR(data!$BX78=AI$1,data!$BY78=AI$1),data!$BW78,"")</f>
        <v/>
      </c>
      <c r="AK78" s="16" t="str">
        <f ca="1">IF(data!$BX78=AL$1,data!$BW78,"")</f>
        <v/>
      </c>
      <c r="AL78" s="16" t="str">
        <f ca="1">IF(data!$BY78=AL$1,data!$BW78,"")</f>
        <v/>
      </c>
      <c r="AM78" s="16" t="str">
        <f ca="1">IF(OR(data!$BX78=AL$1,data!$BY78=AL$1),data!$BW78,"")</f>
        <v/>
      </c>
      <c r="AN78" s="17" t="str">
        <f ca="1">IF(data!$BX78=AO$1,data!$BW78,"")</f>
        <v/>
      </c>
      <c r="AO78" s="17" t="str">
        <f ca="1">IF(data!$BY78=AO$1,data!$BW78,"")</f>
        <v/>
      </c>
      <c r="AP78" s="17" t="str">
        <f ca="1">IF(OR(data!$BX78=AO$1,data!$BY78=AO$1),data!$BW78,"")</f>
        <v/>
      </c>
      <c r="AQ78" s="16" t="str">
        <f ca="1">IF(data!$BX78=AR$1,data!$BW78,"")</f>
        <v/>
      </c>
      <c r="AR78" s="16" t="str">
        <f ca="1">IF(data!$BY78=AR$1,data!$BW78,"")</f>
        <v/>
      </c>
      <c r="AS78" s="16" t="str">
        <f ca="1">IF(OR(data!$BX78=AR$1,data!$BY78=AR$1),data!$BW78,"")</f>
        <v/>
      </c>
      <c r="AT78" s="17" t="str">
        <f ca="1">IF(data!$BX78=AU$1,data!$BW78,"")</f>
        <v/>
      </c>
      <c r="AU78" s="17" t="str">
        <f ca="1">IF(data!$BY78=AU$1,data!$BW78,"")</f>
        <v/>
      </c>
      <c r="AV78" s="17" t="str">
        <f ca="1">IF(OR(data!$BX78=AU$1,data!$BY78=AU$1),data!$BW78,"")</f>
        <v/>
      </c>
      <c r="AW78" s="16" t="str">
        <f ca="1">IF(data!$BX78=AX$1,data!$BW78,"")</f>
        <v/>
      </c>
      <c r="AX78" s="16" t="str">
        <f ca="1">IF(data!$BY78=AX$1,data!$BW78,"")</f>
        <v/>
      </c>
      <c r="AY78" s="16" t="str">
        <f ca="1">IF(OR(data!$BX78=AX$1,data!$BY78=AX$1),data!$BW78,"")</f>
        <v/>
      </c>
      <c r="AZ78" s="17" t="str">
        <f ca="1">IF(data!$BX78=BA$1,data!$BW78,"")</f>
        <v/>
      </c>
      <c r="BA78" s="17" t="str">
        <f ca="1">IF(data!$BY78=BA$1,data!$BW78,"")</f>
        <v/>
      </c>
      <c r="BB78" s="17" t="str">
        <f ca="1">IF(OR(data!$BX78=BA$1,data!$BY78=BA$1),data!$BW78,"")</f>
        <v/>
      </c>
      <c r="BC78" s="16" t="str">
        <f ca="1">IF(data!$BX78=BD$1,data!$BW78,"")</f>
        <v/>
      </c>
      <c r="BD78" s="16" t="str">
        <f ca="1">IF(data!$BY78=BD$1,data!$BW78,"")</f>
        <v/>
      </c>
      <c r="BE78" s="16" t="str">
        <f ca="1">IF(OR(data!$BX78=BD$1,data!$BY78=BD$1),data!$BW78,"")</f>
        <v/>
      </c>
      <c r="BF78" s="17" t="str">
        <f ca="1">IF(data!$BX78=BG$1,data!$BW78,"")</f>
        <v/>
      </c>
      <c r="BG78" s="17" t="str">
        <f ca="1">IF(data!$BY78=BG$1,data!$BW78,"")</f>
        <v/>
      </c>
      <c r="BH78" s="17" t="str">
        <f ca="1">IF(OR(data!$BX78=BG$1,data!$BY78=BG$1),data!$BW78,"")</f>
        <v/>
      </c>
      <c r="BI78" s="16" t="str">
        <f ca="1">IF(data!$BX78=BJ$1,data!$BW78,"")</f>
        <v/>
      </c>
      <c r="BJ78" s="16" t="str">
        <f ca="1">IF(data!$BY78=BJ$1,data!$BW78,"")</f>
        <v/>
      </c>
      <c r="BK78" s="16" t="str">
        <f ca="1">IF(OR(data!$BX78=BJ$1,data!$BY78=BJ$1),data!$BW78,"")</f>
        <v/>
      </c>
      <c r="BL78" s="17" t="str">
        <f ca="1">IF(data!$BX78=BM$1,data!$BW78,"")</f>
        <v/>
      </c>
      <c r="BM78" s="17" t="str">
        <f ca="1">IF(data!$BY78=BM$1,data!$BW78,"")</f>
        <v/>
      </c>
      <c r="BN78" s="17" t="str">
        <f ca="1">IF(OR(data!$BX78=BM$1,data!$BY78=BM$1),data!$BW78,"")</f>
        <v/>
      </c>
      <c r="BO78" s="16" t="str">
        <f ca="1">IF(data!$BX78=BP$1,data!$BW78,"")</f>
        <v/>
      </c>
      <c r="BP78" s="16" t="str">
        <f ca="1">IF(data!$BY78=BP$1,data!$BW78,"")</f>
        <v/>
      </c>
      <c r="BQ78" s="16" t="str">
        <f ca="1">IF(OR(data!$BX78=BP$1,data!$BY78=BP$1),data!$BW78,"")</f>
        <v/>
      </c>
      <c r="BR78" s="17" t="str">
        <f ca="1">IF(data!$BX78=BS$1,data!$BW78,"")</f>
        <v/>
      </c>
      <c r="BS78" s="17">
        <f ca="1">IF(data!$BY78=BS$1,data!$BW78,"")</f>
        <v>43358</v>
      </c>
      <c r="BT78" s="17">
        <f ca="1">IF(OR(data!$BX78=BS$1,data!$BY78=BS$1),data!$BW78,"")</f>
        <v>43358</v>
      </c>
    </row>
    <row r="79" spans="1:72" s="11" customFormat="1" x14ac:dyDescent="0.25">
      <c r="A79" s="16" t="str">
        <f ca="1">IF(data!$BX79=B$1,data!$BW79,"")</f>
        <v/>
      </c>
      <c r="B79" s="16" t="str">
        <f ca="1">IF(data!$BY79=B$1,data!$BW79,"")</f>
        <v/>
      </c>
      <c r="C79" s="16" t="str">
        <f ca="1">IF(OR(data!$BX79=B$1,data!$BY79=B$1),data!$BW79,"")</f>
        <v/>
      </c>
      <c r="D79" s="17" t="str">
        <f ca="1">IF(data!$BX79=E$1,data!$BW79,"")</f>
        <v/>
      </c>
      <c r="E79" s="17" t="str">
        <f ca="1">IF(data!$BY79=E$1,data!$BW79,"")</f>
        <v/>
      </c>
      <c r="F79" s="17" t="str">
        <f ca="1">IF(OR(data!$BX79=E$1,data!$BY79=E$1),data!$BW79,"")</f>
        <v/>
      </c>
      <c r="G79" s="16" t="str">
        <f ca="1">IF(data!$BX79=H$1,data!$BW79,"")</f>
        <v/>
      </c>
      <c r="H79" s="16" t="str">
        <f ca="1">IF(data!$BY79=H$1,data!$BW79,"")</f>
        <v/>
      </c>
      <c r="I79" s="16" t="str">
        <f ca="1">IF(OR(data!$BX79=H$1,data!$BY79=H$1),data!$BW79,"")</f>
        <v/>
      </c>
      <c r="J79" s="17" t="str">
        <f ca="1">IF(data!$BX79=K$1,data!$BW79,"")</f>
        <v/>
      </c>
      <c r="K79" s="17" t="str">
        <f ca="1">IF(data!$BY79=K$1,data!$BW79,"")</f>
        <v/>
      </c>
      <c r="L79" s="17" t="str">
        <f ca="1">IF(OR(data!$BX79=K$1,data!$BY79=K$1),data!$BW79,"")</f>
        <v/>
      </c>
      <c r="M79" s="16" t="str">
        <f ca="1">IF(data!$BX79=N$1,data!$BW79,"")</f>
        <v/>
      </c>
      <c r="N79" s="16" t="str">
        <f ca="1">IF(data!$BY79=N$1,data!$BW79,"")</f>
        <v/>
      </c>
      <c r="O79" s="16" t="str">
        <f ca="1">IF(OR(data!$BX79=N$1,data!$BY79=N$1),data!$BW79,"")</f>
        <v/>
      </c>
      <c r="P79" s="17">
        <f ca="1">IF(data!$BX79=Q$1,data!$BW79,"")</f>
        <v>43358</v>
      </c>
      <c r="Q79" s="17" t="str">
        <f ca="1">IF(data!$BY79=Q$1,data!$BW79,"")</f>
        <v/>
      </c>
      <c r="R79" s="17">
        <f ca="1">IF(OR(data!$BX79=Q$1,data!$BY79=Q$1),data!$BW79,"")</f>
        <v>43358</v>
      </c>
      <c r="S79" s="16" t="str">
        <f ca="1">IF(data!$BX79=T$1,data!$BW79,"")</f>
        <v/>
      </c>
      <c r="T79" s="16" t="str">
        <f ca="1">IF(data!$BY79=T$1,data!$BW79,"")</f>
        <v/>
      </c>
      <c r="U79" s="16" t="str">
        <f ca="1">IF(OR(data!$BX79=T$1,data!$BY79=T$1),data!$BW79,"")</f>
        <v/>
      </c>
      <c r="V79" s="17" t="str">
        <f ca="1">IF(data!$BX79=W$1,data!$BW79,"")</f>
        <v/>
      </c>
      <c r="W79" s="17" t="str">
        <f ca="1">IF(data!$BY79=W$1,data!$BW79,"")</f>
        <v/>
      </c>
      <c r="X79" s="17" t="str">
        <f ca="1">IF(OR(data!$BX79=W$1,data!$BY79=W$1),data!$BW79,"")</f>
        <v/>
      </c>
      <c r="Y79" s="16" t="str">
        <f ca="1">IF(data!$BX79=Z$1,data!$BW79,"")</f>
        <v/>
      </c>
      <c r="Z79" s="16" t="str">
        <f ca="1">IF(data!$BY79=Z$1,data!$BW79,"")</f>
        <v/>
      </c>
      <c r="AA79" s="16" t="str">
        <f ca="1">IF(OR(data!$BX79=Z$1,data!$BY79=Z$1),data!$BW79,"")</f>
        <v/>
      </c>
      <c r="AB79" s="17" t="str">
        <f ca="1">IF(data!$BX79=AC$1,data!$BW79,"")</f>
        <v/>
      </c>
      <c r="AC79" s="17" t="str">
        <f ca="1">IF(data!$BY79=AC$1,data!$BW79,"")</f>
        <v/>
      </c>
      <c r="AD79" s="17" t="str">
        <f ca="1">IF(OR(data!$BX79=AC$1,data!$BY79=AC$1),data!$BW79,"")</f>
        <v/>
      </c>
      <c r="AE79" s="16" t="str">
        <f ca="1">IF(data!$BX79=AF$1,data!$BW79,"")</f>
        <v/>
      </c>
      <c r="AF79" s="16" t="str">
        <f ca="1">IF(data!$BY79=AF$1,data!$BW79,"")</f>
        <v/>
      </c>
      <c r="AG79" s="16" t="str">
        <f ca="1">IF(OR(data!$BX79=AF$1,data!$BY79=AF$1),data!$BW79,"")</f>
        <v/>
      </c>
      <c r="AH79" s="17" t="str">
        <f ca="1">IF(data!$BX79=AI$1,data!$BW79,"")</f>
        <v/>
      </c>
      <c r="AI79" s="17" t="str">
        <f ca="1">IF(data!$BY79=AI$1,data!$BW79,"")</f>
        <v/>
      </c>
      <c r="AJ79" s="17" t="str">
        <f ca="1">IF(OR(data!$BX79=AI$1,data!$BY79=AI$1),data!$BW79,"")</f>
        <v/>
      </c>
      <c r="AK79" s="16" t="str">
        <f ca="1">IF(data!$BX79=AL$1,data!$BW79,"")</f>
        <v/>
      </c>
      <c r="AL79" s="16" t="str">
        <f ca="1">IF(data!$BY79=AL$1,data!$BW79,"")</f>
        <v/>
      </c>
      <c r="AM79" s="16" t="str">
        <f ca="1">IF(OR(data!$BX79=AL$1,data!$BY79=AL$1),data!$BW79,"")</f>
        <v/>
      </c>
      <c r="AN79" s="17" t="str">
        <f ca="1">IF(data!$BX79=AO$1,data!$BW79,"")</f>
        <v/>
      </c>
      <c r="AO79" s="17" t="str">
        <f ca="1">IF(data!$BY79=AO$1,data!$BW79,"")</f>
        <v/>
      </c>
      <c r="AP79" s="17" t="str">
        <f ca="1">IF(OR(data!$BX79=AO$1,data!$BY79=AO$1),data!$BW79,"")</f>
        <v/>
      </c>
      <c r="AQ79" s="16" t="str">
        <f ca="1">IF(data!$BX79=AR$1,data!$BW79,"")</f>
        <v/>
      </c>
      <c r="AR79" s="16" t="str">
        <f ca="1">IF(data!$BY79=AR$1,data!$BW79,"")</f>
        <v/>
      </c>
      <c r="AS79" s="16" t="str">
        <f ca="1">IF(OR(data!$BX79=AR$1,data!$BY79=AR$1),data!$BW79,"")</f>
        <v/>
      </c>
      <c r="AT79" s="17" t="str">
        <f ca="1">IF(data!$BX79=AU$1,data!$BW79,"")</f>
        <v/>
      </c>
      <c r="AU79" s="17" t="str">
        <f ca="1">IF(data!$BY79=AU$1,data!$BW79,"")</f>
        <v/>
      </c>
      <c r="AV79" s="17" t="str">
        <f ca="1">IF(OR(data!$BX79=AU$1,data!$BY79=AU$1),data!$BW79,"")</f>
        <v/>
      </c>
      <c r="AW79" s="16" t="str">
        <f ca="1">IF(data!$BX79=AX$1,data!$BW79,"")</f>
        <v/>
      </c>
      <c r="AX79" s="16" t="str">
        <f ca="1">IF(data!$BY79=AX$1,data!$BW79,"")</f>
        <v/>
      </c>
      <c r="AY79" s="16" t="str">
        <f ca="1">IF(OR(data!$BX79=AX$1,data!$BY79=AX$1),data!$BW79,"")</f>
        <v/>
      </c>
      <c r="AZ79" s="17" t="str">
        <f ca="1">IF(data!$BX79=BA$1,data!$BW79,"")</f>
        <v/>
      </c>
      <c r="BA79" s="17" t="str">
        <f ca="1">IF(data!$BY79=BA$1,data!$BW79,"")</f>
        <v/>
      </c>
      <c r="BB79" s="17" t="str">
        <f ca="1">IF(OR(data!$BX79=BA$1,data!$BY79=BA$1),data!$BW79,"")</f>
        <v/>
      </c>
      <c r="BC79" s="16" t="str">
        <f ca="1">IF(data!$BX79=BD$1,data!$BW79,"")</f>
        <v/>
      </c>
      <c r="BD79" s="16">
        <f ca="1">IF(data!$BY79=BD$1,data!$BW79,"")</f>
        <v>43358</v>
      </c>
      <c r="BE79" s="16">
        <f ca="1">IF(OR(data!$BX79=BD$1,data!$BY79=BD$1),data!$BW79,"")</f>
        <v>43358</v>
      </c>
      <c r="BF79" s="17" t="str">
        <f ca="1">IF(data!$BX79=BG$1,data!$BW79,"")</f>
        <v/>
      </c>
      <c r="BG79" s="17" t="str">
        <f ca="1">IF(data!$BY79=BG$1,data!$BW79,"")</f>
        <v/>
      </c>
      <c r="BH79" s="17" t="str">
        <f ca="1">IF(OR(data!$BX79=BG$1,data!$BY79=BG$1),data!$BW79,"")</f>
        <v/>
      </c>
      <c r="BI79" s="16" t="str">
        <f ca="1">IF(data!$BX79=BJ$1,data!$BW79,"")</f>
        <v/>
      </c>
      <c r="BJ79" s="16" t="str">
        <f ca="1">IF(data!$BY79=BJ$1,data!$BW79,"")</f>
        <v/>
      </c>
      <c r="BK79" s="16" t="str">
        <f ca="1">IF(OR(data!$BX79=BJ$1,data!$BY79=BJ$1),data!$BW79,"")</f>
        <v/>
      </c>
      <c r="BL79" s="17" t="str">
        <f ca="1">IF(data!$BX79=BM$1,data!$BW79,"")</f>
        <v/>
      </c>
      <c r="BM79" s="17" t="str">
        <f ca="1">IF(data!$BY79=BM$1,data!$BW79,"")</f>
        <v/>
      </c>
      <c r="BN79" s="17" t="str">
        <f ca="1">IF(OR(data!$BX79=BM$1,data!$BY79=BM$1),data!$BW79,"")</f>
        <v/>
      </c>
      <c r="BO79" s="16" t="str">
        <f ca="1">IF(data!$BX79=BP$1,data!$BW79,"")</f>
        <v/>
      </c>
      <c r="BP79" s="16" t="str">
        <f ca="1">IF(data!$BY79=BP$1,data!$BW79,"")</f>
        <v/>
      </c>
      <c r="BQ79" s="16" t="str">
        <f ca="1">IF(OR(data!$BX79=BP$1,data!$BY79=BP$1),data!$BW79,"")</f>
        <v/>
      </c>
      <c r="BR79" s="17" t="str">
        <f ca="1">IF(data!$BX79=BS$1,data!$BW79,"")</f>
        <v/>
      </c>
      <c r="BS79" s="17" t="str">
        <f ca="1">IF(data!$BY79=BS$1,data!$BW79,"")</f>
        <v/>
      </c>
      <c r="BT79" s="17" t="str">
        <f ca="1">IF(OR(data!$BX79=BS$1,data!$BY79=BS$1),data!$BW79,"")</f>
        <v/>
      </c>
    </row>
    <row r="80" spans="1:72" s="11" customFormat="1" x14ac:dyDescent="0.25">
      <c r="A80" s="16" t="str">
        <f ca="1">IF(data!$BX80=B$1,data!$BW80,"")</f>
        <v/>
      </c>
      <c r="B80" s="16" t="str">
        <f ca="1">IF(data!$BY80=B$1,data!$BW80,"")</f>
        <v/>
      </c>
      <c r="C80" s="16" t="str">
        <f ca="1">IF(OR(data!$BX80=B$1,data!$BY80=B$1),data!$BW80,"")</f>
        <v/>
      </c>
      <c r="D80" s="17" t="str">
        <f ca="1">IF(data!$BX80=E$1,data!$BW80,"")</f>
        <v/>
      </c>
      <c r="E80" s="17" t="str">
        <f ca="1">IF(data!$BY80=E$1,data!$BW80,"")</f>
        <v/>
      </c>
      <c r="F80" s="17" t="str">
        <f ca="1">IF(OR(data!$BX80=E$1,data!$BY80=E$1),data!$BW80,"")</f>
        <v/>
      </c>
      <c r="G80" s="16" t="str">
        <f ca="1">IF(data!$BX80=H$1,data!$BW80,"")</f>
        <v/>
      </c>
      <c r="H80" s="16" t="str">
        <f ca="1">IF(data!$BY80=H$1,data!$BW80,"")</f>
        <v/>
      </c>
      <c r="I80" s="16" t="str">
        <f ca="1">IF(OR(data!$BX80=H$1,data!$BY80=H$1),data!$BW80,"")</f>
        <v/>
      </c>
      <c r="J80" s="17" t="str">
        <f ca="1">IF(data!$BX80=K$1,data!$BW80,"")</f>
        <v/>
      </c>
      <c r="K80" s="17" t="str">
        <f ca="1">IF(data!$BY80=K$1,data!$BW80,"")</f>
        <v/>
      </c>
      <c r="L80" s="17" t="str">
        <f ca="1">IF(OR(data!$BX80=K$1,data!$BY80=K$1),data!$BW80,"")</f>
        <v/>
      </c>
      <c r="M80" s="16" t="str">
        <f ca="1">IF(data!$BX80=N$1,data!$BW80,"")</f>
        <v/>
      </c>
      <c r="N80" s="16" t="str">
        <f ca="1">IF(data!$BY80=N$1,data!$BW80,"")</f>
        <v/>
      </c>
      <c r="O80" s="16" t="str">
        <f ca="1">IF(OR(data!$BX80=N$1,data!$BY80=N$1),data!$BW80,"")</f>
        <v/>
      </c>
      <c r="P80" s="17" t="str">
        <f ca="1">IF(data!$BX80=Q$1,data!$BW80,"")</f>
        <v/>
      </c>
      <c r="Q80" s="17" t="str">
        <f ca="1">IF(data!$BY80=Q$1,data!$BW80,"")</f>
        <v/>
      </c>
      <c r="R80" s="17" t="str">
        <f ca="1">IF(OR(data!$BX80=Q$1,data!$BY80=Q$1),data!$BW80,"")</f>
        <v/>
      </c>
      <c r="S80" s="16" t="str">
        <f ca="1">IF(data!$BX80=T$1,data!$BW80,"")</f>
        <v/>
      </c>
      <c r="T80" s="16" t="str">
        <f ca="1">IF(data!$BY80=T$1,data!$BW80,"")</f>
        <v/>
      </c>
      <c r="U80" s="16" t="str">
        <f ca="1">IF(OR(data!$BX80=T$1,data!$BY80=T$1),data!$BW80,"")</f>
        <v/>
      </c>
      <c r="V80" s="17">
        <f ca="1">IF(data!$BX80=W$1,data!$BW80,"")</f>
        <v>43358</v>
      </c>
      <c r="W80" s="17" t="str">
        <f ca="1">IF(data!$BY80=W$1,data!$BW80,"")</f>
        <v/>
      </c>
      <c r="X80" s="17">
        <f ca="1">IF(OR(data!$BX80=W$1,data!$BY80=W$1),data!$BW80,"")</f>
        <v>43358</v>
      </c>
      <c r="Y80" s="16" t="str">
        <f ca="1">IF(data!$BX80=Z$1,data!$BW80,"")</f>
        <v/>
      </c>
      <c r="Z80" s="16">
        <f ca="1">IF(data!$BY80=Z$1,data!$BW80,"")</f>
        <v>43358</v>
      </c>
      <c r="AA80" s="16">
        <f ca="1">IF(OR(data!$BX80=Z$1,data!$BY80=Z$1),data!$BW80,"")</f>
        <v>43358</v>
      </c>
      <c r="AB80" s="17" t="str">
        <f ca="1">IF(data!$BX80=AC$1,data!$BW80,"")</f>
        <v/>
      </c>
      <c r="AC80" s="17" t="str">
        <f ca="1">IF(data!$BY80=AC$1,data!$BW80,"")</f>
        <v/>
      </c>
      <c r="AD80" s="17" t="str">
        <f ca="1">IF(OR(data!$BX80=AC$1,data!$BY80=AC$1),data!$BW80,"")</f>
        <v/>
      </c>
      <c r="AE80" s="16" t="str">
        <f ca="1">IF(data!$BX80=AF$1,data!$BW80,"")</f>
        <v/>
      </c>
      <c r="AF80" s="16" t="str">
        <f ca="1">IF(data!$BY80=AF$1,data!$BW80,"")</f>
        <v/>
      </c>
      <c r="AG80" s="16" t="str">
        <f ca="1">IF(OR(data!$BX80=AF$1,data!$BY80=AF$1),data!$BW80,"")</f>
        <v/>
      </c>
      <c r="AH80" s="17" t="str">
        <f ca="1">IF(data!$BX80=AI$1,data!$BW80,"")</f>
        <v/>
      </c>
      <c r="AI80" s="17" t="str">
        <f ca="1">IF(data!$BY80=AI$1,data!$BW80,"")</f>
        <v/>
      </c>
      <c r="AJ80" s="17" t="str">
        <f ca="1">IF(OR(data!$BX80=AI$1,data!$BY80=AI$1),data!$BW80,"")</f>
        <v/>
      </c>
      <c r="AK80" s="16" t="str">
        <f ca="1">IF(data!$BX80=AL$1,data!$BW80,"")</f>
        <v/>
      </c>
      <c r="AL80" s="16" t="str">
        <f ca="1">IF(data!$BY80=AL$1,data!$BW80,"")</f>
        <v/>
      </c>
      <c r="AM80" s="16" t="str">
        <f ca="1">IF(OR(data!$BX80=AL$1,data!$BY80=AL$1),data!$BW80,"")</f>
        <v/>
      </c>
      <c r="AN80" s="17" t="str">
        <f ca="1">IF(data!$BX80=AO$1,data!$BW80,"")</f>
        <v/>
      </c>
      <c r="AO80" s="17" t="str">
        <f ca="1">IF(data!$BY80=AO$1,data!$BW80,"")</f>
        <v/>
      </c>
      <c r="AP80" s="17" t="str">
        <f ca="1">IF(OR(data!$BX80=AO$1,data!$BY80=AO$1),data!$BW80,"")</f>
        <v/>
      </c>
      <c r="AQ80" s="16" t="str">
        <f ca="1">IF(data!$BX80=AR$1,data!$BW80,"")</f>
        <v/>
      </c>
      <c r="AR80" s="16" t="str">
        <f ca="1">IF(data!$BY80=AR$1,data!$BW80,"")</f>
        <v/>
      </c>
      <c r="AS80" s="16" t="str">
        <f ca="1">IF(OR(data!$BX80=AR$1,data!$BY80=AR$1),data!$BW80,"")</f>
        <v/>
      </c>
      <c r="AT80" s="17" t="str">
        <f ca="1">IF(data!$BX80=AU$1,data!$BW80,"")</f>
        <v/>
      </c>
      <c r="AU80" s="17" t="str">
        <f ca="1">IF(data!$BY80=AU$1,data!$BW80,"")</f>
        <v/>
      </c>
      <c r="AV80" s="17" t="str">
        <f ca="1">IF(OR(data!$BX80=AU$1,data!$BY80=AU$1),data!$BW80,"")</f>
        <v/>
      </c>
      <c r="AW80" s="16" t="str">
        <f ca="1">IF(data!$BX80=AX$1,data!$BW80,"")</f>
        <v/>
      </c>
      <c r="AX80" s="16" t="str">
        <f ca="1">IF(data!$BY80=AX$1,data!$BW80,"")</f>
        <v/>
      </c>
      <c r="AY80" s="16" t="str">
        <f ca="1">IF(OR(data!$BX80=AX$1,data!$BY80=AX$1),data!$BW80,"")</f>
        <v/>
      </c>
      <c r="AZ80" s="17" t="str">
        <f ca="1">IF(data!$BX80=BA$1,data!$BW80,"")</f>
        <v/>
      </c>
      <c r="BA80" s="17" t="str">
        <f ca="1">IF(data!$BY80=BA$1,data!$BW80,"")</f>
        <v/>
      </c>
      <c r="BB80" s="17" t="str">
        <f ca="1">IF(OR(data!$BX80=BA$1,data!$BY80=BA$1),data!$BW80,"")</f>
        <v/>
      </c>
      <c r="BC80" s="16" t="str">
        <f ca="1">IF(data!$BX80=BD$1,data!$BW80,"")</f>
        <v/>
      </c>
      <c r="BD80" s="16" t="str">
        <f ca="1">IF(data!$BY80=BD$1,data!$BW80,"")</f>
        <v/>
      </c>
      <c r="BE80" s="16" t="str">
        <f ca="1">IF(OR(data!$BX80=BD$1,data!$BY80=BD$1),data!$BW80,"")</f>
        <v/>
      </c>
      <c r="BF80" s="17" t="str">
        <f ca="1">IF(data!$BX80=BG$1,data!$BW80,"")</f>
        <v/>
      </c>
      <c r="BG80" s="17" t="str">
        <f ca="1">IF(data!$BY80=BG$1,data!$BW80,"")</f>
        <v/>
      </c>
      <c r="BH80" s="17" t="str">
        <f ca="1">IF(OR(data!$BX80=BG$1,data!$BY80=BG$1),data!$BW80,"")</f>
        <v/>
      </c>
      <c r="BI80" s="16" t="str">
        <f ca="1">IF(data!$BX80=BJ$1,data!$BW80,"")</f>
        <v/>
      </c>
      <c r="BJ80" s="16" t="str">
        <f ca="1">IF(data!$BY80=BJ$1,data!$BW80,"")</f>
        <v/>
      </c>
      <c r="BK80" s="16" t="str">
        <f ca="1">IF(OR(data!$BX80=BJ$1,data!$BY80=BJ$1),data!$BW80,"")</f>
        <v/>
      </c>
      <c r="BL80" s="17" t="str">
        <f ca="1">IF(data!$BX80=BM$1,data!$BW80,"")</f>
        <v/>
      </c>
      <c r="BM80" s="17" t="str">
        <f ca="1">IF(data!$BY80=BM$1,data!$BW80,"")</f>
        <v/>
      </c>
      <c r="BN80" s="17" t="str">
        <f ca="1">IF(OR(data!$BX80=BM$1,data!$BY80=BM$1),data!$BW80,"")</f>
        <v/>
      </c>
      <c r="BO80" s="16" t="str">
        <f ca="1">IF(data!$BX80=BP$1,data!$BW80,"")</f>
        <v/>
      </c>
      <c r="BP80" s="16" t="str">
        <f ca="1">IF(data!$BY80=BP$1,data!$BW80,"")</f>
        <v/>
      </c>
      <c r="BQ80" s="16" t="str">
        <f ca="1">IF(OR(data!$BX80=BP$1,data!$BY80=BP$1),data!$BW80,"")</f>
        <v/>
      </c>
      <c r="BR80" s="17" t="str">
        <f ca="1">IF(data!$BX80=BS$1,data!$BW80,"")</f>
        <v/>
      </c>
      <c r="BS80" s="17" t="str">
        <f ca="1">IF(data!$BY80=BS$1,data!$BW80,"")</f>
        <v/>
      </c>
      <c r="BT80" s="17" t="str">
        <f ca="1">IF(OR(data!$BX80=BS$1,data!$BY80=BS$1),data!$BW80,"")</f>
        <v/>
      </c>
    </row>
    <row r="81" spans="1:72" s="11" customFormat="1" x14ac:dyDescent="0.25">
      <c r="A81" s="16" t="str">
        <f ca="1">IF(data!$BX81=B$1,data!$BW81,"")</f>
        <v/>
      </c>
      <c r="B81" s="16" t="str">
        <f ca="1">IF(data!$BY81=B$1,data!$BW81,"")</f>
        <v/>
      </c>
      <c r="C81" s="16" t="str">
        <f ca="1">IF(OR(data!$BX81=B$1,data!$BY81=B$1),data!$BW81,"")</f>
        <v/>
      </c>
      <c r="D81" s="17" t="str">
        <f ca="1">IF(data!$BX81=E$1,data!$BW81,"")</f>
        <v/>
      </c>
      <c r="E81" s="17" t="str">
        <f ca="1">IF(data!$BY81=E$1,data!$BW81,"")</f>
        <v/>
      </c>
      <c r="F81" s="17" t="str">
        <f ca="1">IF(OR(data!$BX81=E$1,data!$BY81=E$1),data!$BW81,"")</f>
        <v/>
      </c>
      <c r="G81" s="16" t="str">
        <f ca="1">IF(data!$BX81=H$1,data!$BW81,"")</f>
        <v/>
      </c>
      <c r="H81" s="16" t="str">
        <f ca="1">IF(data!$BY81=H$1,data!$BW81,"")</f>
        <v/>
      </c>
      <c r="I81" s="16" t="str">
        <f ca="1">IF(OR(data!$BX81=H$1,data!$BY81=H$1),data!$BW81,"")</f>
        <v/>
      </c>
      <c r="J81" s="17" t="str">
        <f ca="1">IF(data!$BX81=K$1,data!$BW81,"")</f>
        <v/>
      </c>
      <c r="K81" s="17" t="str">
        <f ca="1">IF(data!$BY81=K$1,data!$BW81,"")</f>
        <v/>
      </c>
      <c r="L81" s="17" t="str">
        <f ca="1">IF(OR(data!$BX81=K$1,data!$BY81=K$1),data!$BW81,"")</f>
        <v/>
      </c>
      <c r="M81" s="16" t="str">
        <f ca="1">IF(data!$BX81=N$1,data!$BW81,"")</f>
        <v/>
      </c>
      <c r="N81" s="16" t="str">
        <f ca="1">IF(data!$BY81=N$1,data!$BW81,"")</f>
        <v/>
      </c>
      <c r="O81" s="16" t="str">
        <f ca="1">IF(OR(data!$BX81=N$1,data!$BY81=N$1),data!$BW81,"")</f>
        <v/>
      </c>
      <c r="P81" s="17" t="str">
        <f ca="1">IF(data!$BX81=Q$1,data!$BW81,"")</f>
        <v/>
      </c>
      <c r="Q81" s="17" t="str">
        <f ca="1">IF(data!$BY81=Q$1,data!$BW81,"")</f>
        <v/>
      </c>
      <c r="R81" s="17" t="str">
        <f ca="1">IF(OR(data!$BX81=Q$1,data!$BY81=Q$1),data!$BW81,"")</f>
        <v/>
      </c>
      <c r="S81" s="16" t="str">
        <f ca="1">IF(data!$BX81=T$1,data!$BW81,"")</f>
        <v/>
      </c>
      <c r="T81" s="16" t="str">
        <f ca="1">IF(data!$BY81=T$1,data!$BW81,"")</f>
        <v/>
      </c>
      <c r="U81" s="16" t="str">
        <f ca="1">IF(OR(data!$BX81=T$1,data!$BY81=T$1),data!$BW81,"")</f>
        <v/>
      </c>
      <c r="V81" s="17" t="str">
        <f ca="1">IF(data!$BX81=W$1,data!$BW81,"")</f>
        <v/>
      </c>
      <c r="W81" s="17" t="str">
        <f ca="1">IF(data!$BY81=W$1,data!$BW81,"")</f>
        <v/>
      </c>
      <c r="X81" s="17" t="str">
        <f ca="1">IF(OR(data!$BX81=W$1,data!$BY81=W$1),data!$BW81,"")</f>
        <v/>
      </c>
      <c r="Y81" s="16" t="str">
        <f ca="1">IF(data!$BX81=Z$1,data!$BW81,"")</f>
        <v/>
      </c>
      <c r="Z81" s="16" t="str">
        <f ca="1">IF(data!$BY81=Z$1,data!$BW81,"")</f>
        <v/>
      </c>
      <c r="AA81" s="16" t="str">
        <f ca="1">IF(OR(data!$BX81=Z$1,data!$BY81=Z$1),data!$BW81,"")</f>
        <v/>
      </c>
      <c r="AB81" s="17" t="str">
        <f ca="1">IF(data!$BX81=AC$1,data!$BW81,"")</f>
        <v/>
      </c>
      <c r="AC81" s="17">
        <f ca="1">IF(data!$BY81=AC$1,data!$BW81,"")</f>
        <v>43358</v>
      </c>
      <c r="AD81" s="17">
        <f ca="1">IF(OR(data!$BX81=AC$1,data!$BY81=AC$1),data!$BW81,"")</f>
        <v>43358</v>
      </c>
      <c r="AE81" s="16" t="str">
        <f ca="1">IF(data!$BX81=AF$1,data!$BW81,"")</f>
        <v/>
      </c>
      <c r="AF81" s="16" t="str">
        <f ca="1">IF(data!$BY81=AF$1,data!$BW81,"")</f>
        <v/>
      </c>
      <c r="AG81" s="16" t="str">
        <f ca="1">IF(OR(data!$BX81=AF$1,data!$BY81=AF$1),data!$BW81,"")</f>
        <v/>
      </c>
      <c r="AH81" s="17">
        <f ca="1">IF(data!$BX81=AI$1,data!$BW81,"")</f>
        <v>43358</v>
      </c>
      <c r="AI81" s="17" t="str">
        <f ca="1">IF(data!$BY81=AI$1,data!$BW81,"")</f>
        <v/>
      </c>
      <c r="AJ81" s="17">
        <f ca="1">IF(OR(data!$BX81=AI$1,data!$BY81=AI$1),data!$BW81,"")</f>
        <v>43358</v>
      </c>
      <c r="AK81" s="16" t="str">
        <f ca="1">IF(data!$BX81=AL$1,data!$BW81,"")</f>
        <v/>
      </c>
      <c r="AL81" s="16" t="str">
        <f ca="1">IF(data!$BY81=AL$1,data!$BW81,"")</f>
        <v/>
      </c>
      <c r="AM81" s="16" t="str">
        <f ca="1">IF(OR(data!$BX81=AL$1,data!$BY81=AL$1),data!$BW81,"")</f>
        <v/>
      </c>
      <c r="AN81" s="17" t="str">
        <f ca="1">IF(data!$BX81=AO$1,data!$BW81,"")</f>
        <v/>
      </c>
      <c r="AO81" s="17" t="str">
        <f ca="1">IF(data!$BY81=AO$1,data!$BW81,"")</f>
        <v/>
      </c>
      <c r="AP81" s="17" t="str">
        <f ca="1">IF(OR(data!$BX81=AO$1,data!$BY81=AO$1),data!$BW81,"")</f>
        <v/>
      </c>
      <c r="AQ81" s="16" t="str">
        <f ca="1">IF(data!$BX81=AR$1,data!$BW81,"")</f>
        <v/>
      </c>
      <c r="AR81" s="16" t="str">
        <f ca="1">IF(data!$BY81=AR$1,data!$BW81,"")</f>
        <v/>
      </c>
      <c r="AS81" s="16" t="str">
        <f ca="1">IF(OR(data!$BX81=AR$1,data!$BY81=AR$1),data!$BW81,"")</f>
        <v/>
      </c>
      <c r="AT81" s="17" t="str">
        <f ca="1">IF(data!$BX81=AU$1,data!$BW81,"")</f>
        <v/>
      </c>
      <c r="AU81" s="17" t="str">
        <f ca="1">IF(data!$BY81=AU$1,data!$BW81,"")</f>
        <v/>
      </c>
      <c r="AV81" s="17" t="str">
        <f ca="1">IF(OR(data!$BX81=AU$1,data!$BY81=AU$1),data!$BW81,"")</f>
        <v/>
      </c>
      <c r="AW81" s="16" t="str">
        <f ca="1">IF(data!$BX81=AX$1,data!$BW81,"")</f>
        <v/>
      </c>
      <c r="AX81" s="16" t="str">
        <f ca="1">IF(data!$BY81=AX$1,data!$BW81,"")</f>
        <v/>
      </c>
      <c r="AY81" s="16" t="str">
        <f ca="1">IF(OR(data!$BX81=AX$1,data!$BY81=AX$1),data!$BW81,"")</f>
        <v/>
      </c>
      <c r="AZ81" s="17" t="str">
        <f ca="1">IF(data!$BX81=BA$1,data!$BW81,"")</f>
        <v/>
      </c>
      <c r="BA81" s="17" t="str">
        <f ca="1">IF(data!$BY81=BA$1,data!$BW81,"")</f>
        <v/>
      </c>
      <c r="BB81" s="17" t="str">
        <f ca="1">IF(OR(data!$BX81=BA$1,data!$BY81=BA$1),data!$BW81,"")</f>
        <v/>
      </c>
      <c r="BC81" s="16" t="str">
        <f ca="1">IF(data!$BX81=BD$1,data!$BW81,"")</f>
        <v/>
      </c>
      <c r="BD81" s="16" t="str">
        <f ca="1">IF(data!$BY81=BD$1,data!$BW81,"")</f>
        <v/>
      </c>
      <c r="BE81" s="16" t="str">
        <f ca="1">IF(OR(data!$BX81=BD$1,data!$BY81=BD$1),data!$BW81,"")</f>
        <v/>
      </c>
      <c r="BF81" s="17" t="str">
        <f ca="1">IF(data!$BX81=BG$1,data!$BW81,"")</f>
        <v/>
      </c>
      <c r="BG81" s="17" t="str">
        <f ca="1">IF(data!$BY81=BG$1,data!$BW81,"")</f>
        <v/>
      </c>
      <c r="BH81" s="17" t="str">
        <f ca="1">IF(OR(data!$BX81=BG$1,data!$BY81=BG$1),data!$BW81,"")</f>
        <v/>
      </c>
      <c r="BI81" s="16" t="str">
        <f ca="1">IF(data!$BX81=BJ$1,data!$BW81,"")</f>
        <v/>
      </c>
      <c r="BJ81" s="16" t="str">
        <f ca="1">IF(data!$BY81=BJ$1,data!$BW81,"")</f>
        <v/>
      </c>
      <c r="BK81" s="16" t="str">
        <f ca="1">IF(OR(data!$BX81=BJ$1,data!$BY81=BJ$1),data!$BW81,"")</f>
        <v/>
      </c>
      <c r="BL81" s="17" t="str">
        <f ca="1">IF(data!$BX81=BM$1,data!$BW81,"")</f>
        <v/>
      </c>
      <c r="BM81" s="17" t="str">
        <f ca="1">IF(data!$BY81=BM$1,data!$BW81,"")</f>
        <v/>
      </c>
      <c r="BN81" s="17" t="str">
        <f ca="1">IF(OR(data!$BX81=BM$1,data!$BY81=BM$1),data!$BW81,"")</f>
        <v/>
      </c>
      <c r="BO81" s="16" t="str">
        <f ca="1">IF(data!$BX81=BP$1,data!$BW81,"")</f>
        <v/>
      </c>
      <c r="BP81" s="16" t="str">
        <f ca="1">IF(data!$BY81=BP$1,data!$BW81,"")</f>
        <v/>
      </c>
      <c r="BQ81" s="16" t="str">
        <f ca="1">IF(OR(data!$BX81=BP$1,data!$BY81=BP$1),data!$BW81,"")</f>
        <v/>
      </c>
      <c r="BR81" s="17" t="str">
        <f ca="1">IF(data!$BX81=BS$1,data!$BW81,"")</f>
        <v/>
      </c>
      <c r="BS81" s="17" t="str">
        <f ca="1">IF(data!$BY81=BS$1,data!$BW81,"")</f>
        <v/>
      </c>
      <c r="BT81" s="17" t="str">
        <f ca="1">IF(OR(data!$BX81=BS$1,data!$BY81=BS$1),data!$BW81,"")</f>
        <v/>
      </c>
    </row>
    <row r="82" spans="1:72" s="11" customFormat="1" x14ac:dyDescent="0.25">
      <c r="A82" s="16" t="str">
        <f ca="1">IF(data!$BX82=B$1,data!$BW82,"")</f>
        <v/>
      </c>
      <c r="B82" s="16" t="str">
        <f ca="1">IF(data!$BY82=B$1,data!$BW82,"")</f>
        <v/>
      </c>
      <c r="C82" s="16" t="str">
        <f ca="1">IF(OR(data!$BX82=B$1,data!$BY82=B$1),data!$BW82,"")</f>
        <v/>
      </c>
      <c r="D82" s="17" t="str">
        <f ca="1">IF(data!$BX82=E$1,data!$BW82,"")</f>
        <v/>
      </c>
      <c r="E82" s="17" t="str">
        <f ca="1">IF(data!$BY82=E$1,data!$BW82,"")</f>
        <v/>
      </c>
      <c r="F82" s="17" t="str">
        <f ca="1">IF(OR(data!$BX82=E$1,data!$BY82=E$1),data!$BW82,"")</f>
        <v/>
      </c>
      <c r="G82" s="16" t="str">
        <f ca="1">IF(data!$BX82=H$1,data!$BW82,"")</f>
        <v/>
      </c>
      <c r="H82" s="16" t="str">
        <f ca="1">IF(data!$BY82=H$1,data!$BW82,"")</f>
        <v/>
      </c>
      <c r="I82" s="16" t="str">
        <f ca="1">IF(OR(data!$BX82=H$1,data!$BY82=H$1),data!$BW82,"")</f>
        <v/>
      </c>
      <c r="J82" s="17" t="str">
        <f ca="1">IF(data!$BX82=K$1,data!$BW82,"")</f>
        <v/>
      </c>
      <c r="K82" s="17" t="str">
        <f ca="1">IF(data!$BY82=K$1,data!$BW82,"")</f>
        <v/>
      </c>
      <c r="L82" s="17" t="str">
        <f ca="1">IF(OR(data!$BX82=K$1,data!$BY82=K$1),data!$BW82,"")</f>
        <v/>
      </c>
      <c r="M82" s="16" t="str">
        <f ca="1">IF(data!$BX82=N$1,data!$BW82,"")</f>
        <v/>
      </c>
      <c r="N82" s="16" t="str">
        <f ca="1">IF(data!$BY82=N$1,data!$BW82,"")</f>
        <v/>
      </c>
      <c r="O82" s="16" t="str">
        <f ca="1">IF(OR(data!$BX82=N$1,data!$BY82=N$1),data!$BW82,"")</f>
        <v/>
      </c>
      <c r="P82" s="17" t="str">
        <f ca="1">IF(data!$BX82=Q$1,data!$BW82,"")</f>
        <v/>
      </c>
      <c r="Q82" s="17" t="str">
        <f ca="1">IF(data!$BY82=Q$1,data!$BW82,"")</f>
        <v/>
      </c>
      <c r="R82" s="17" t="str">
        <f ca="1">IF(OR(data!$BX82=Q$1,data!$BY82=Q$1),data!$BW82,"")</f>
        <v/>
      </c>
      <c r="S82" s="16" t="str">
        <f ca="1">IF(data!$BX82=T$1,data!$BW82,"")</f>
        <v/>
      </c>
      <c r="T82" s="16" t="str">
        <f ca="1">IF(data!$BY82=T$1,data!$BW82,"")</f>
        <v/>
      </c>
      <c r="U82" s="16" t="str">
        <f ca="1">IF(OR(data!$BX82=T$1,data!$BY82=T$1),data!$BW82,"")</f>
        <v/>
      </c>
      <c r="V82" s="17" t="str">
        <f ca="1">IF(data!$BX82=W$1,data!$BW82,"")</f>
        <v/>
      </c>
      <c r="W82" s="17" t="str">
        <f ca="1">IF(data!$BY82=W$1,data!$BW82,"")</f>
        <v/>
      </c>
      <c r="X82" s="17" t="str">
        <f ca="1">IF(OR(data!$BX82=W$1,data!$BY82=W$1),data!$BW82,"")</f>
        <v/>
      </c>
      <c r="Y82" s="16" t="str">
        <f ca="1">IF(data!$BX82=Z$1,data!$BW82,"")</f>
        <v/>
      </c>
      <c r="Z82" s="16" t="str">
        <f ca="1">IF(data!$BY82=Z$1,data!$BW82,"")</f>
        <v/>
      </c>
      <c r="AA82" s="16" t="str">
        <f ca="1">IF(OR(data!$BX82=Z$1,data!$BY82=Z$1),data!$BW82,"")</f>
        <v/>
      </c>
      <c r="AB82" s="17" t="str">
        <f ca="1">IF(data!$BX82=AC$1,data!$BW82,"")</f>
        <v/>
      </c>
      <c r="AC82" s="17" t="str">
        <f ca="1">IF(data!$BY82=AC$1,data!$BW82,"")</f>
        <v/>
      </c>
      <c r="AD82" s="17" t="str">
        <f ca="1">IF(OR(data!$BX82=AC$1,data!$BY82=AC$1),data!$BW82,"")</f>
        <v/>
      </c>
      <c r="AE82" s="16" t="str">
        <f ca="1">IF(data!$BX82=AF$1,data!$BW82,"")</f>
        <v/>
      </c>
      <c r="AF82" s="16">
        <f ca="1">IF(data!$BY82=AF$1,data!$BW82,"")</f>
        <v>43358</v>
      </c>
      <c r="AG82" s="16">
        <f ca="1">IF(OR(data!$BX82=AF$1,data!$BY82=AF$1),data!$BW82,"")</f>
        <v>43358</v>
      </c>
      <c r="AH82" s="17" t="str">
        <f ca="1">IF(data!$BX82=AI$1,data!$BW82,"")</f>
        <v/>
      </c>
      <c r="AI82" s="17" t="str">
        <f ca="1">IF(data!$BY82=AI$1,data!$BW82,"")</f>
        <v/>
      </c>
      <c r="AJ82" s="17" t="str">
        <f ca="1">IF(OR(data!$BX82=AI$1,data!$BY82=AI$1),data!$BW82,"")</f>
        <v/>
      </c>
      <c r="AK82" s="16">
        <f ca="1">IF(data!$BX82=AL$1,data!$BW82,"")</f>
        <v>43358</v>
      </c>
      <c r="AL82" s="16" t="str">
        <f ca="1">IF(data!$BY82=AL$1,data!$BW82,"")</f>
        <v/>
      </c>
      <c r="AM82" s="16">
        <f ca="1">IF(OR(data!$BX82=AL$1,data!$BY82=AL$1),data!$BW82,"")</f>
        <v>43358</v>
      </c>
      <c r="AN82" s="17" t="str">
        <f ca="1">IF(data!$BX82=AO$1,data!$BW82,"")</f>
        <v/>
      </c>
      <c r="AO82" s="17" t="str">
        <f ca="1">IF(data!$BY82=AO$1,data!$BW82,"")</f>
        <v/>
      </c>
      <c r="AP82" s="17" t="str">
        <f ca="1">IF(OR(data!$BX82=AO$1,data!$BY82=AO$1),data!$BW82,"")</f>
        <v/>
      </c>
      <c r="AQ82" s="16" t="str">
        <f ca="1">IF(data!$BX82=AR$1,data!$BW82,"")</f>
        <v/>
      </c>
      <c r="AR82" s="16" t="str">
        <f ca="1">IF(data!$BY82=AR$1,data!$BW82,"")</f>
        <v/>
      </c>
      <c r="AS82" s="16" t="str">
        <f ca="1">IF(OR(data!$BX82=AR$1,data!$BY82=AR$1),data!$BW82,"")</f>
        <v/>
      </c>
      <c r="AT82" s="17" t="str">
        <f ca="1">IF(data!$BX82=AU$1,data!$BW82,"")</f>
        <v/>
      </c>
      <c r="AU82" s="17" t="str">
        <f ca="1">IF(data!$BY82=AU$1,data!$BW82,"")</f>
        <v/>
      </c>
      <c r="AV82" s="17" t="str">
        <f ca="1">IF(OR(data!$BX82=AU$1,data!$BY82=AU$1),data!$BW82,"")</f>
        <v/>
      </c>
      <c r="AW82" s="16" t="str">
        <f ca="1">IF(data!$BX82=AX$1,data!$BW82,"")</f>
        <v/>
      </c>
      <c r="AX82" s="16" t="str">
        <f ca="1">IF(data!$BY82=AX$1,data!$BW82,"")</f>
        <v/>
      </c>
      <c r="AY82" s="16" t="str">
        <f ca="1">IF(OR(data!$BX82=AX$1,data!$BY82=AX$1),data!$BW82,"")</f>
        <v/>
      </c>
      <c r="AZ82" s="17" t="str">
        <f ca="1">IF(data!$BX82=BA$1,data!$BW82,"")</f>
        <v/>
      </c>
      <c r="BA82" s="17" t="str">
        <f ca="1">IF(data!$BY82=BA$1,data!$BW82,"")</f>
        <v/>
      </c>
      <c r="BB82" s="17" t="str">
        <f ca="1">IF(OR(data!$BX82=BA$1,data!$BY82=BA$1),data!$BW82,"")</f>
        <v/>
      </c>
      <c r="BC82" s="16" t="str">
        <f ca="1">IF(data!$BX82=BD$1,data!$BW82,"")</f>
        <v/>
      </c>
      <c r="BD82" s="16" t="str">
        <f ca="1">IF(data!$BY82=BD$1,data!$BW82,"")</f>
        <v/>
      </c>
      <c r="BE82" s="16" t="str">
        <f ca="1">IF(OR(data!$BX82=BD$1,data!$BY82=BD$1),data!$BW82,"")</f>
        <v/>
      </c>
      <c r="BF82" s="17" t="str">
        <f ca="1">IF(data!$BX82=BG$1,data!$BW82,"")</f>
        <v/>
      </c>
      <c r="BG82" s="17" t="str">
        <f ca="1">IF(data!$BY82=BG$1,data!$BW82,"")</f>
        <v/>
      </c>
      <c r="BH82" s="17" t="str">
        <f ca="1">IF(OR(data!$BX82=BG$1,data!$BY82=BG$1),data!$BW82,"")</f>
        <v/>
      </c>
      <c r="BI82" s="16" t="str">
        <f ca="1">IF(data!$BX82=BJ$1,data!$BW82,"")</f>
        <v/>
      </c>
      <c r="BJ82" s="16" t="str">
        <f ca="1">IF(data!$BY82=BJ$1,data!$BW82,"")</f>
        <v/>
      </c>
      <c r="BK82" s="16" t="str">
        <f ca="1">IF(OR(data!$BX82=BJ$1,data!$BY82=BJ$1),data!$BW82,"")</f>
        <v/>
      </c>
      <c r="BL82" s="17" t="str">
        <f ca="1">IF(data!$BX82=BM$1,data!$BW82,"")</f>
        <v/>
      </c>
      <c r="BM82" s="17" t="str">
        <f ca="1">IF(data!$BY82=BM$1,data!$BW82,"")</f>
        <v/>
      </c>
      <c r="BN82" s="17" t="str">
        <f ca="1">IF(OR(data!$BX82=BM$1,data!$BY82=BM$1),data!$BW82,"")</f>
        <v/>
      </c>
      <c r="BO82" s="16" t="str">
        <f ca="1">IF(data!$BX82=BP$1,data!$BW82,"")</f>
        <v/>
      </c>
      <c r="BP82" s="16" t="str">
        <f ca="1">IF(data!$BY82=BP$1,data!$BW82,"")</f>
        <v/>
      </c>
      <c r="BQ82" s="16" t="str">
        <f ca="1">IF(OR(data!$BX82=BP$1,data!$BY82=BP$1),data!$BW82,"")</f>
        <v/>
      </c>
      <c r="BR82" s="17" t="str">
        <f ca="1">IF(data!$BX82=BS$1,data!$BW82,"")</f>
        <v/>
      </c>
      <c r="BS82" s="17" t="str">
        <f ca="1">IF(data!$BY82=BS$1,data!$BW82,"")</f>
        <v/>
      </c>
      <c r="BT82" s="17" t="str">
        <f ca="1">IF(OR(data!$BX82=BS$1,data!$BY82=BS$1),data!$BW82,"")</f>
        <v/>
      </c>
    </row>
    <row r="83" spans="1:72" s="11" customFormat="1" x14ac:dyDescent="0.25">
      <c r="A83" s="16" t="str">
        <f ca="1">IF(data!$BX83=B$1,data!$BW83,"")</f>
        <v/>
      </c>
      <c r="B83" s="16" t="str">
        <f ca="1">IF(data!$BY83=B$1,data!$BW83,"")</f>
        <v/>
      </c>
      <c r="C83" s="16" t="str">
        <f ca="1">IF(OR(data!$BX83=B$1,data!$BY83=B$1),data!$BW83,"")</f>
        <v/>
      </c>
      <c r="D83" s="17" t="str">
        <f ca="1">IF(data!$BX83=E$1,data!$BW83,"")</f>
        <v/>
      </c>
      <c r="E83" s="17" t="str">
        <f ca="1">IF(data!$BY83=E$1,data!$BW83,"")</f>
        <v/>
      </c>
      <c r="F83" s="17" t="str">
        <f ca="1">IF(OR(data!$BX83=E$1,data!$BY83=E$1),data!$BW83,"")</f>
        <v/>
      </c>
      <c r="G83" s="16" t="str">
        <f ca="1">IF(data!$BX83=H$1,data!$BW83,"")</f>
        <v/>
      </c>
      <c r="H83" s="16" t="str">
        <f ca="1">IF(data!$BY83=H$1,data!$BW83,"")</f>
        <v/>
      </c>
      <c r="I83" s="16" t="str">
        <f ca="1">IF(OR(data!$BX83=H$1,data!$BY83=H$1),data!$BW83,"")</f>
        <v/>
      </c>
      <c r="J83" s="17" t="str">
        <f ca="1">IF(data!$BX83=K$1,data!$BW83,"")</f>
        <v/>
      </c>
      <c r="K83" s="17" t="str">
        <f ca="1">IF(data!$BY83=K$1,data!$BW83,"")</f>
        <v/>
      </c>
      <c r="L83" s="17" t="str">
        <f ca="1">IF(OR(data!$BX83=K$1,data!$BY83=K$1),data!$BW83,"")</f>
        <v/>
      </c>
      <c r="M83" s="16" t="str">
        <f ca="1">IF(data!$BX83=N$1,data!$BW83,"")</f>
        <v/>
      </c>
      <c r="N83" s="16" t="str">
        <f ca="1">IF(data!$BY83=N$1,data!$BW83,"")</f>
        <v/>
      </c>
      <c r="O83" s="16" t="str">
        <f ca="1">IF(OR(data!$BX83=N$1,data!$BY83=N$1),data!$BW83,"")</f>
        <v/>
      </c>
      <c r="P83" s="17" t="str">
        <f ca="1">IF(data!$BX83=Q$1,data!$BW83,"")</f>
        <v/>
      </c>
      <c r="Q83" s="17" t="str">
        <f ca="1">IF(data!$BY83=Q$1,data!$BW83,"")</f>
        <v/>
      </c>
      <c r="R83" s="17" t="str">
        <f ca="1">IF(OR(data!$BX83=Q$1,data!$BY83=Q$1),data!$BW83,"")</f>
        <v/>
      </c>
      <c r="S83" s="16" t="str">
        <f ca="1">IF(data!$BX83=T$1,data!$BW83,"")</f>
        <v/>
      </c>
      <c r="T83" s="16" t="str">
        <f ca="1">IF(data!$BY83=T$1,data!$BW83,"")</f>
        <v/>
      </c>
      <c r="U83" s="16" t="str">
        <f ca="1">IF(OR(data!$BX83=T$1,data!$BY83=T$1),data!$BW83,"")</f>
        <v/>
      </c>
      <c r="V83" s="17" t="str">
        <f ca="1">IF(data!$BX83=W$1,data!$BW83,"")</f>
        <v/>
      </c>
      <c r="W83" s="17" t="str">
        <f ca="1">IF(data!$BY83=W$1,data!$BW83,"")</f>
        <v/>
      </c>
      <c r="X83" s="17" t="str">
        <f ca="1">IF(OR(data!$BX83=W$1,data!$BY83=W$1),data!$BW83,"")</f>
        <v/>
      </c>
      <c r="Y83" s="16" t="str">
        <f ca="1">IF(data!$BX83=Z$1,data!$BW83,"")</f>
        <v/>
      </c>
      <c r="Z83" s="16" t="str">
        <f ca="1">IF(data!$BY83=Z$1,data!$BW83,"")</f>
        <v/>
      </c>
      <c r="AA83" s="16" t="str">
        <f ca="1">IF(OR(data!$BX83=Z$1,data!$BY83=Z$1),data!$BW83,"")</f>
        <v/>
      </c>
      <c r="AB83" s="17" t="str">
        <f ca="1">IF(data!$BX83=AC$1,data!$BW83,"")</f>
        <v/>
      </c>
      <c r="AC83" s="17" t="str">
        <f ca="1">IF(data!$BY83=AC$1,data!$BW83,"")</f>
        <v/>
      </c>
      <c r="AD83" s="17" t="str">
        <f ca="1">IF(OR(data!$BX83=AC$1,data!$BY83=AC$1),data!$BW83,"")</f>
        <v/>
      </c>
      <c r="AE83" s="16" t="str">
        <f ca="1">IF(data!$BX83=AF$1,data!$BW83,"")</f>
        <v/>
      </c>
      <c r="AF83" s="16" t="str">
        <f ca="1">IF(data!$BY83=AF$1,data!$BW83,"")</f>
        <v/>
      </c>
      <c r="AG83" s="16" t="str">
        <f ca="1">IF(OR(data!$BX83=AF$1,data!$BY83=AF$1),data!$BW83,"")</f>
        <v/>
      </c>
      <c r="AH83" s="17" t="str">
        <f ca="1">IF(data!$BX83=AI$1,data!$BW83,"")</f>
        <v/>
      </c>
      <c r="AI83" s="17" t="str">
        <f ca="1">IF(data!$BY83=AI$1,data!$BW83,"")</f>
        <v/>
      </c>
      <c r="AJ83" s="17" t="str">
        <f ca="1">IF(OR(data!$BX83=AI$1,data!$BY83=AI$1),data!$BW83,"")</f>
        <v/>
      </c>
      <c r="AK83" s="16" t="str">
        <f ca="1">IF(data!$BX83=AL$1,data!$BW83,"")</f>
        <v/>
      </c>
      <c r="AL83" s="16" t="str">
        <f ca="1">IF(data!$BY83=AL$1,data!$BW83,"")</f>
        <v/>
      </c>
      <c r="AM83" s="16" t="str">
        <f ca="1">IF(OR(data!$BX83=AL$1,data!$BY83=AL$1),data!$BW83,"")</f>
        <v/>
      </c>
      <c r="AN83" s="17" t="str">
        <f ca="1">IF(data!$BX83=AO$1,data!$BW83,"")</f>
        <v/>
      </c>
      <c r="AO83" s="17" t="str">
        <f ca="1">IF(data!$BY83=AO$1,data!$BW83,"")</f>
        <v/>
      </c>
      <c r="AP83" s="17" t="str">
        <f ca="1">IF(OR(data!$BX83=AO$1,data!$BY83=AO$1),data!$BW83,"")</f>
        <v/>
      </c>
      <c r="AQ83" s="16">
        <f ca="1">IF(data!$BX83=AR$1,data!$BW83,"")</f>
        <v>43358</v>
      </c>
      <c r="AR83" s="16" t="str">
        <f ca="1">IF(data!$BY83=AR$1,data!$BW83,"")</f>
        <v/>
      </c>
      <c r="AS83" s="16">
        <f ca="1">IF(OR(data!$BX83=AR$1,data!$BY83=AR$1),data!$BW83,"")</f>
        <v>43358</v>
      </c>
      <c r="AT83" s="17" t="str">
        <f ca="1">IF(data!$BX83=AU$1,data!$BW83,"")</f>
        <v/>
      </c>
      <c r="AU83" s="17" t="str">
        <f ca="1">IF(data!$BY83=AU$1,data!$BW83,"")</f>
        <v/>
      </c>
      <c r="AV83" s="17" t="str">
        <f ca="1">IF(OR(data!$BX83=AU$1,data!$BY83=AU$1),data!$BW83,"")</f>
        <v/>
      </c>
      <c r="AW83" s="16" t="str">
        <f ca="1">IF(data!$BX83=AX$1,data!$BW83,"")</f>
        <v/>
      </c>
      <c r="AX83" s="16">
        <f ca="1">IF(data!$BY83=AX$1,data!$BW83,"")</f>
        <v>43358</v>
      </c>
      <c r="AY83" s="16">
        <f ca="1">IF(OR(data!$BX83=AX$1,data!$BY83=AX$1),data!$BW83,"")</f>
        <v>43358</v>
      </c>
      <c r="AZ83" s="17" t="str">
        <f ca="1">IF(data!$BX83=BA$1,data!$BW83,"")</f>
        <v/>
      </c>
      <c r="BA83" s="17" t="str">
        <f ca="1">IF(data!$BY83=BA$1,data!$BW83,"")</f>
        <v/>
      </c>
      <c r="BB83" s="17" t="str">
        <f ca="1">IF(OR(data!$BX83=BA$1,data!$BY83=BA$1),data!$BW83,"")</f>
        <v/>
      </c>
      <c r="BC83" s="16" t="str">
        <f ca="1">IF(data!$BX83=BD$1,data!$BW83,"")</f>
        <v/>
      </c>
      <c r="BD83" s="16" t="str">
        <f ca="1">IF(data!$BY83=BD$1,data!$BW83,"")</f>
        <v/>
      </c>
      <c r="BE83" s="16" t="str">
        <f ca="1">IF(OR(data!$BX83=BD$1,data!$BY83=BD$1),data!$BW83,"")</f>
        <v/>
      </c>
      <c r="BF83" s="17" t="str">
        <f ca="1">IF(data!$BX83=BG$1,data!$BW83,"")</f>
        <v/>
      </c>
      <c r="BG83" s="17" t="str">
        <f ca="1">IF(data!$BY83=BG$1,data!$BW83,"")</f>
        <v/>
      </c>
      <c r="BH83" s="17" t="str">
        <f ca="1">IF(OR(data!$BX83=BG$1,data!$BY83=BG$1),data!$BW83,"")</f>
        <v/>
      </c>
      <c r="BI83" s="16" t="str">
        <f ca="1">IF(data!$BX83=BJ$1,data!$BW83,"")</f>
        <v/>
      </c>
      <c r="BJ83" s="16" t="str">
        <f ca="1">IF(data!$BY83=BJ$1,data!$BW83,"")</f>
        <v/>
      </c>
      <c r="BK83" s="16" t="str">
        <f ca="1">IF(OR(data!$BX83=BJ$1,data!$BY83=BJ$1),data!$BW83,"")</f>
        <v/>
      </c>
      <c r="BL83" s="17" t="str">
        <f ca="1">IF(data!$BX83=BM$1,data!$BW83,"")</f>
        <v/>
      </c>
      <c r="BM83" s="17" t="str">
        <f ca="1">IF(data!$BY83=BM$1,data!$BW83,"")</f>
        <v/>
      </c>
      <c r="BN83" s="17" t="str">
        <f ca="1">IF(OR(data!$BX83=BM$1,data!$BY83=BM$1),data!$BW83,"")</f>
        <v/>
      </c>
      <c r="BO83" s="16" t="str">
        <f ca="1">IF(data!$BX83=BP$1,data!$BW83,"")</f>
        <v/>
      </c>
      <c r="BP83" s="16" t="str">
        <f ca="1">IF(data!$BY83=BP$1,data!$BW83,"")</f>
        <v/>
      </c>
      <c r="BQ83" s="16" t="str">
        <f ca="1">IF(OR(data!$BX83=BP$1,data!$BY83=BP$1),data!$BW83,"")</f>
        <v/>
      </c>
      <c r="BR83" s="17" t="str">
        <f ca="1">IF(data!$BX83=BS$1,data!$BW83,"")</f>
        <v/>
      </c>
      <c r="BS83" s="17" t="str">
        <f ca="1">IF(data!$BY83=BS$1,data!$BW83,"")</f>
        <v/>
      </c>
      <c r="BT83" s="17" t="str">
        <f ca="1">IF(OR(data!$BX83=BS$1,data!$BY83=BS$1),data!$BW83,"")</f>
        <v/>
      </c>
    </row>
    <row r="84" spans="1:72" s="11" customFormat="1" x14ac:dyDescent="0.25">
      <c r="A84" s="16" t="str">
        <f ca="1">IF(data!$BX84=B$1,data!$BW84,"")</f>
        <v/>
      </c>
      <c r="B84" s="16" t="str">
        <f ca="1">IF(data!$BY84=B$1,data!$BW84,"")</f>
        <v/>
      </c>
      <c r="C84" s="16" t="str">
        <f ca="1">IF(OR(data!$BX84=B$1,data!$BY84=B$1),data!$BW84,"")</f>
        <v/>
      </c>
      <c r="D84" s="17" t="str">
        <f ca="1">IF(data!$BX84=E$1,data!$BW84,"")</f>
        <v/>
      </c>
      <c r="E84" s="17" t="str">
        <f ca="1">IF(data!$BY84=E$1,data!$BW84,"")</f>
        <v/>
      </c>
      <c r="F84" s="17" t="str">
        <f ca="1">IF(OR(data!$BX84=E$1,data!$BY84=E$1),data!$BW84,"")</f>
        <v/>
      </c>
      <c r="G84" s="16" t="str">
        <f ca="1">IF(data!$BX84=H$1,data!$BW84,"")</f>
        <v/>
      </c>
      <c r="H84" s="16" t="str">
        <f ca="1">IF(data!$BY84=H$1,data!$BW84,"")</f>
        <v/>
      </c>
      <c r="I84" s="16" t="str">
        <f ca="1">IF(OR(data!$BX84=H$1,data!$BY84=H$1),data!$BW84,"")</f>
        <v/>
      </c>
      <c r="J84" s="17" t="str">
        <f ca="1">IF(data!$BX84=K$1,data!$BW84,"")</f>
        <v/>
      </c>
      <c r="K84" s="17" t="str">
        <f ca="1">IF(data!$BY84=K$1,data!$BW84,"")</f>
        <v/>
      </c>
      <c r="L84" s="17" t="str">
        <f ca="1">IF(OR(data!$BX84=K$1,data!$BY84=K$1),data!$BW84,"")</f>
        <v/>
      </c>
      <c r="M84" s="16" t="str">
        <f ca="1">IF(data!$BX84=N$1,data!$BW84,"")</f>
        <v/>
      </c>
      <c r="N84" s="16" t="str">
        <f ca="1">IF(data!$BY84=N$1,data!$BW84,"")</f>
        <v/>
      </c>
      <c r="O84" s="16" t="str">
        <f ca="1">IF(OR(data!$BX84=N$1,data!$BY84=N$1),data!$BW84,"")</f>
        <v/>
      </c>
      <c r="P84" s="17" t="str">
        <f ca="1">IF(data!$BX84=Q$1,data!$BW84,"")</f>
        <v/>
      </c>
      <c r="Q84" s="17" t="str">
        <f ca="1">IF(data!$BY84=Q$1,data!$BW84,"")</f>
        <v/>
      </c>
      <c r="R84" s="17" t="str">
        <f ca="1">IF(OR(data!$BX84=Q$1,data!$BY84=Q$1),data!$BW84,"")</f>
        <v/>
      </c>
      <c r="S84" s="16" t="str">
        <f ca="1">IF(data!$BX84=T$1,data!$BW84,"")</f>
        <v/>
      </c>
      <c r="T84" s="16">
        <f ca="1">IF(data!$BY84=T$1,data!$BW84,"")</f>
        <v>43358</v>
      </c>
      <c r="U84" s="16">
        <f ca="1">IF(OR(data!$BX84=T$1,data!$BY84=T$1),data!$BW84,"")</f>
        <v>43358</v>
      </c>
      <c r="V84" s="17" t="str">
        <f ca="1">IF(data!$BX84=W$1,data!$BW84,"")</f>
        <v/>
      </c>
      <c r="W84" s="17" t="str">
        <f ca="1">IF(data!$BY84=W$1,data!$BW84,"")</f>
        <v/>
      </c>
      <c r="X84" s="17" t="str">
        <f ca="1">IF(OR(data!$BX84=W$1,data!$BY84=W$1),data!$BW84,"")</f>
        <v/>
      </c>
      <c r="Y84" s="16" t="str">
        <f ca="1">IF(data!$BX84=Z$1,data!$BW84,"")</f>
        <v/>
      </c>
      <c r="Z84" s="16" t="str">
        <f ca="1">IF(data!$BY84=Z$1,data!$BW84,"")</f>
        <v/>
      </c>
      <c r="AA84" s="16" t="str">
        <f ca="1">IF(OR(data!$BX84=Z$1,data!$BY84=Z$1),data!$BW84,"")</f>
        <v/>
      </c>
      <c r="AB84" s="17" t="str">
        <f ca="1">IF(data!$BX84=AC$1,data!$BW84,"")</f>
        <v/>
      </c>
      <c r="AC84" s="17" t="str">
        <f ca="1">IF(data!$BY84=AC$1,data!$BW84,"")</f>
        <v/>
      </c>
      <c r="AD84" s="17" t="str">
        <f ca="1">IF(OR(data!$BX84=AC$1,data!$BY84=AC$1),data!$BW84,"")</f>
        <v/>
      </c>
      <c r="AE84" s="16" t="str">
        <f ca="1">IF(data!$BX84=AF$1,data!$BW84,"")</f>
        <v/>
      </c>
      <c r="AF84" s="16" t="str">
        <f ca="1">IF(data!$BY84=AF$1,data!$BW84,"")</f>
        <v/>
      </c>
      <c r="AG84" s="16" t="str">
        <f ca="1">IF(OR(data!$BX84=AF$1,data!$BY84=AF$1),data!$BW84,"")</f>
        <v/>
      </c>
      <c r="AH84" s="17" t="str">
        <f ca="1">IF(data!$BX84=AI$1,data!$BW84,"")</f>
        <v/>
      </c>
      <c r="AI84" s="17" t="str">
        <f ca="1">IF(data!$BY84=AI$1,data!$BW84,"")</f>
        <v/>
      </c>
      <c r="AJ84" s="17" t="str">
        <f ca="1">IF(OR(data!$BX84=AI$1,data!$BY84=AI$1),data!$BW84,"")</f>
        <v/>
      </c>
      <c r="AK84" s="16" t="str">
        <f ca="1">IF(data!$BX84=AL$1,data!$BW84,"")</f>
        <v/>
      </c>
      <c r="AL84" s="16" t="str">
        <f ca="1">IF(data!$BY84=AL$1,data!$BW84,"")</f>
        <v/>
      </c>
      <c r="AM84" s="16" t="str">
        <f ca="1">IF(OR(data!$BX84=AL$1,data!$BY84=AL$1),data!$BW84,"")</f>
        <v/>
      </c>
      <c r="AN84" s="17" t="str">
        <f ca="1">IF(data!$BX84=AO$1,data!$BW84,"")</f>
        <v/>
      </c>
      <c r="AO84" s="17" t="str">
        <f ca="1">IF(data!$BY84=AO$1,data!$BW84,"")</f>
        <v/>
      </c>
      <c r="AP84" s="17" t="str">
        <f ca="1">IF(OR(data!$BX84=AO$1,data!$BY84=AO$1),data!$BW84,"")</f>
        <v/>
      </c>
      <c r="AQ84" s="16" t="str">
        <f ca="1">IF(data!$BX84=AR$1,data!$BW84,"")</f>
        <v/>
      </c>
      <c r="AR84" s="16" t="str">
        <f ca="1">IF(data!$BY84=AR$1,data!$BW84,"")</f>
        <v/>
      </c>
      <c r="AS84" s="16" t="str">
        <f ca="1">IF(OR(data!$BX84=AR$1,data!$BY84=AR$1),data!$BW84,"")</f>
        <v/>
      </c>
      <c r="AT84" s="17" t="str">
        <f ca="1">IF(data!$BX84=AU$1,data!$BW84,"")</f>
        <v/>
      </c>
      <c r="AU84" s="17" t="str">
        <f ca="1">IF(data!$BY84=AU$1,data!$BW84,"")</f>
        <v/>
      </c>
      <c r="AV84" s="17" t="str">
        <f ca="1">IF(OR(data!$BX84=AU$1,data!$BY84=AU$1),data!$BW84,"")</f>
        <v/>
      </c>
      <c r="AW84" s="16" t="str">
        <f ca="1">IF(data!$BX84=AX$1,data!$BW84,"")</f>
        <v/>
      </c>
      <c r="AX84" s="16" t="str">
        <f ca="1">IF(data!$BY84=AX$1,data!$BW84,"")</f>
        <v/>
      </c>
      <c r="AY84" s="16" t="str">
        <f ca="1">IF(OR(data!$BX84=AX$1,data!$BY84=AX$1),data!$BW84,"")</f>
        <v/>
      </c>
      <c r="AZ84" s="17">
        <f ca="1">IF(data!$BX84=BA$1,data!$BW84,"")</f>
        <v>43358</v>
      </c>
      <c r="BA84" s="17" t="str">
        <f ca="1">IF(data!$BY84=BA$1,data!$BW84,"")</f>
        <v/>
      </c>
      <c r="BB84" s="17">
        <f ca="1">IF(OR(data!$BX84=BA$1,data!$BY84=BA$1),data!$BW84,"")</f>
        <v>43358</v>
      </c>
      <c r="BC84" s="16" t="str">
        <f ca="1">IF(data!$BX84=BD$1,data!$BW84,"")</f>
        <v/>
      </c>
      <c r="BD84" s="16" t="str">
        <f ca="1">IF(data!$BY84=BD$1,data!$BW84,"")</f>
        <v/>
      </c>
      <c r="BE84" s="16" t="str">
        <f ca="1">IF(OR(data!$BX84=BD$1,data!$BY84=BD$1),data!$BW84,"")</f>
        <v/>
      </c>
      <c r="BF84" s="17" t="str">
        <f ca="1">IF(data!$BX84=BG$1,data!$BW84,"")</f>
        <v/>
      </c>
      <c r="BG84" s="17" t="str">
        <f ca="1">IF(data!$BY84=BG$1,data!$BW84,"")</f>
        <v/>
      </c>
      <c r="BH84" s="17" t="str">
        <f ca="1">IF(OR(data!$BX84=BG$1,data!$BY84=BG$1),data!$BW84,"")</f>
        <v/>
      </c>
      <c r="BI84" s="16" t="str">
        <f ca="1">IF(data!$BX84=BJ$1,data!$BW84,"")</f>
        <v/>
      </c>
      <c r="BJ84" s="16" t="str">
        <f ca="1">IF(data!$BY84=BJ$1,data!$BW84,"")</f>
        <v/>
      </c>
      <c r="BK84" s="16" t="str">
        <f ca="1">IF(OR(data!$BX84=BJ$1,data!$BY84=BJ$1),data!$BW84,"")</f>
        <v/>
      </c>
      <c r="BL84" s="17" t="str">
        <f ca="1">IF(data!$BX84=BM$1,data!$BW84,"")</f>
        <v/>
      </c>
      <c r="BM84" s="17" t="str">
        <f ca="1">IF(data!$BY84=BM$1,data!$BW84,"")</f>
        <v/>
      </c>
      <c r="BN84" s="17" t="str">
        <f ca="1">IF(OR(data!$BX84=BM$1,data!$BY84=BM$1),data!$BW84,"")</f>
        <v/>
      </c>
      <c r="BO84" s="16" t="str">
        <f ca="1">IF(data!$BX84=BP$1,data!$BW84,"")</f>
        <v/>
      </c>
      <c r="BP84" s="16" t="str">
        <f ca="1">IF(data!$BY84=BP$1,data!$BW84,"")</f>
        <v/>
      </c>
      <c r="BQ84" s="16" t="str">
        <f ca="1">IF(OR(data!$BX84=BP$1,data!$BY84=BP$1),data!$BW84,"")</f>
        <v/>
      </c>
      <c r="BR84" s="17" t="str">
        <f ca="1">IF(data!$BX84=BS$1,data!$BW84,"")</f>
        <v/>
      </c>
      <c r="BS84" s="17" t="str">
        <f ca="1">IF(data!$BY84=BS$1,data!$BW84,"")</f>
        <v/>
      </c>
      <c r="BT84" s="17" t="str">
        <f ca="1">IF(OR(data!$BX84=BS$1,data!$BY84=BS$1),data!$BW84,"")</f>
        <v/>
      </c>
    </row>
    <row r="85" spans="1:72" s="11" customFormat="1" x14ac:dyDescent="0.25">
      <c r="A85" s="16" t="str">
        <f ca="1">IF(data!$BX85=B$1,data!$BW85,"")</f>
        <v/>
      </c>
      <c r="B85" s="16" t="str">
        <f ca="1">IF(data!$BY85=B$1,data!$BW85,"")</f>
        <v/>
      </c>
      <c r="C85" s="16" t="str">
        <f ca="1">IF(OR(data!$BX85=B$1,data!$BY85=B$1),data!$BW85,"")</f>
        <v/>
      </c>
      <c r="D85" s="17" t="str">
        <f ca="1">IF(data!$BX85=E$1,data!$BW85,"")</f>
        <v/>
      </c>
      <c r="E85" s="17" t="str">
        <f ca="1">IF(data!$BY85=E$1,data!$BW85,"")</f>
        <v/>
      </c>
      <c r="F85" s="17" t="str">
        <f ca="1">IF(OR(data!$BX85=E$1,data!$BY85=E$1),data!$BW85,"")</f>
        <v/>
      </c>
      <c r="G85" s="16" t="str">
        <f ca="1">IF(data!$BX85=H$1,data!$BW85,"")</f>
        <v/>
      </c>
      <c r="H85" s="16" t="str">
        <f ca="1">IF(data!$BY85=H$1,data!$BW85,"")</f>
        <v/>
      </c>
      <c r="I85" s="16" t="str">
        <f ca="1">IF(OR(data!$BX85=H$1,data!$BY85=H$1),data!$BW85,"")</f>
        <v/>
      </c>
      <c r="J85" s="17" t="str">
        <f ca="1">IF(data!$BX85=K$1,data!$BW85,"")</f>
        <v/>
      </c>
      <c r="K85" s="17" t="str">
        <f ca="1">IF(data!$BY85=K$1,data!$BW85,"")</f>
        <v/>
      </c>
      <c r="L85" s="17" t="str">
        <f ca="1">IF(OR(data!$BX85=K$1,data!$BY85=K$1),data!$BW85,"")</f>
        <v/>
      </c>
      <c r="M85" s="16" t="str">
        <f ca="1">IF(data!$BX85=N$1,data!$BW85,"")</f>
        <v/>
      </c>
      <c r="N85" s="16" t="str">
        <f ca="1">IF(data!$BY85=N$1,data!$BW85,"")</f>
        <v/>
      </c>
      <c r="O85" s="16" t="str">
        <f ca="1">IF(OR(data!$BX85=N$1,data!$BY85=N$1),data!$BW85,"")</f>
        <v/>
      </c>
      <c r="P85" s="17" t="str">
        <f ca="1">IF(data!$BX85=Q$1,data!$BW85,"")</f>
        <v/>
      </c>
      <c r="Q85" s="17" t="str">
        <f ca="1">IF(data!$BY85=Q$1,data!$BW85,"")</f>
        <v/>
      </c>
      <c r="R85" s="17" t="str">
        <f ca="1">IF(OR(data!$BX85=Q$1,data!$BY85=Q$1),data!$BW85,"")</f>
        <v/>
      </c>
      <c r="S85" s="16" t="str">
        <f ca="1">IF(data!$BX85=T$1,data!$BW85,"")</f>
        <v/>
      </c>
      <c r="T85" s="16" t="str">
        <f ca="1">IF(data!$BY85=T$1,data!$BW85,"")</f>
        <v/>
      </c>
      <c r="U85" s="16" t="str">
        <f ca="1">IF(OR(data!$BX85=T$1,data!$BY85=T$1),data!$BW85,"")</f>
        <v/>
      </c>
      <c r="V85" s="17" t="str">
        <f ca="1">IF(data!$BX85=W$1,data!$BW85,"")</f>
        <v/>
      </c>
      <c r="W85" s="17" t="str">
        <f ca="1">IF(data!$BY85=W$1,data!$BW85,"")</f>
        <v/>
      </c>
      <c r="X85" s="17" t="str">
        <f ca="1">IF(OR(data!$BX85=W$1,data!$BY85=W$1),data!$BW85,"")</f>
        <v/>
      </c>
      <c r="Y85" s="16" t="str">
        <f ca="1">IF(data!$BX85=Z$1,data!$BW85,"")</f>
        <v/>
      </c>
      <c r="Z85" s="16" t="str">
        <f ca="1">IF(data!$BY85=Z$1,data!$BW85,"")</f>
        <v/>
      </c>
      <c r="AA85" s="16" t="str">
        <f ca="1">IF(OR(data!$BX85=Z$1,data!$BY85=Z$1),data!$BW85,"")</f>
        <v/>
      </c>
      <c r="AB85" s="17" t="str">
        <f ca="1">IF(data!$BX85=AC$1,data!$BW85,"")</f>
        <v/>
      </c>
      <c r="AC85" s="17" t="str">
        <f ca="1">IF(data!$BY85=AC$1,data!$BW85,"")</f>
        <v/>
      </c>
      <c r="AD85" s="17" t="str">
        <f ca="1">IF(OR(data!$BX85=AC$1,data!$BY85=AC$1),data!$BW85,"")</f>
        <v/>
      </c>
      <c r="AE85" s="16" t="str">
        <f ca="1">IF(data!$BX85=AF$1,data!$BW85,"")</f>
        <v/>
      </c>
      <c r="AF85" s="16" t="str">
        <f ca="1">IF(data!$BY85=AF$1,data!$BW85,"")</f>
        <v/>
      </c>
      <c r="AG85" s="16" t="str">
        <f ca="1">IF(OR(data!$BX85=AF$1,data!$BY85=AF$1),data!$BW85,"")</f>
        <v/>
      </c>
      <c r="AH85" s="17" t="str">
        <f ca="1">IF(data!$BX85=AI$1,data!$BW85,"")</f>
        <v/>
      </c>
      <c r="AI85" s="17" t="str">
        <f ca="1">IF(data!$BY85=AI$1,data!$BW85,"")</f>
        <v/>
      </c>
      <c r="AJ85" s="17" t="str">
        <f ca="1">IF(OR(data!$BX85=AI$1,data!$BY85=AI$1),data!$BW85,"")</f>
        <v/>
      </c>
      <c r="AK85" s="16" t="str">
        <f ca="1">IF(data!$BX85=AL$1,data!$BW85,"")</f>
        <v/>
      </c>
      <c r="AL85" s="16" t="str">
        <f ca="1">IF(data!$BY85=AL$1,data!$BW85,"")</f>
        <v/>
      </c>
      <c r="AM85" s="16" t="str">
        <f ca="1">IF(OR(data!$BX85=AL$1,data!$BY85=AL$1),data!$BW85,"")</f>
        <v/>
      </c>
      <c r="AN85" s="17" t="str">
        <f ca="1">IF(data!$BX85=AO$1,data!$BW85,"")</f>
        <v/>
      </c>
      <c r="AO85" s="17" t="str">
        <f ca="1">IF(data!$BY85=AO$1,data!$BW85,"")</f>
        <v/>
      </c>
      <c r="AP85" s="17" t="str">
        <f ca="1">IF(OR(data!$BX85=AO$1,data!$BY85=AO$1),data!$BW85,"")</f>
        <v/>
      </c>
      <c r="AQ85" s="16" t="str">
        <f ca="1">IF(data!$BX85=AR$1,data!$BW85,"")</f>
        <v/>
      </c>
      <c r="AR85" s="16" t="str">
        <f ca="1">IF(data!$BY85=AR$1,data!$BW85,"")</f>
        <v/>
      </c>
      <c r="AS85" s="16" t="str">
        <f ca="1">IF(OR(data!$BX85=AR$1,data!$BY85=AR$1),data!$BW85,"")</f>
        <v/>
      </c>
      <c r="AT85" s="17" t="str">
        <f ca="1">IF(data!$BX85=AU$1,data!$BW85,"")</f>
        <v/>
      </c>
      <c r="AU85" s="17" t="str">
        <f ca="1">IF(data!$BY85=AU$1,data!$BW85,"")</f>
        <v/>
      </c>
      <c r="AV85" s="17" t="str">
        <f ca="1">IF(OR(data!$BX85=AU$1,data!$BY85=AU$1),data!$BW85,"")</f>
        <v/>
      </c>
      <c r="AW85" s="16" t="str">
        <f ca="1">IF(data!$BX85=AX$1,data!$BW85,"")</f>
        <v/>
      </c>
      <c r="AX85" s="16" t="str">
        <f ca="1">IF(data!$BY85=AX$1,data!$BW85,"")</f>
        <v/>
      </c>
      <c r="AY85" s="16" t="str">
        <f ca="1">IF(OR(data!$BX85=AX$1,data!$BY85=AX$1),data!$BW85,"")</f>
        <v/>
      </c>
      <c r="AZ85" s="17" t="str">
        <f ca="1">IF(data!$BX85=BA$1,data!$BW85,"")</f>
        <v/>
      </c>
      <c r="BA85" s="17" t="str">
        <f ca="1">IF(data!$BY85=BA$1,data!$BW85,"")</f>
        <v/>
      </c>
      <c r="BB85" s="17" t="str">
        <f ca="1">IF(OR(data!$BX85=BA$1,data!$BY85=BA$1),data!$BW85,"")</f>
        <v/>
      </c>
      <c r="BC85" s="16" t="str">
        <f ca="1">IF(data!$BX85=BD$1,data!$BW85,"")</f>
        <v/>
      </c>
      <c r="BD85" s="16" t="str">
        <f ca="1">IF(data!$BY85=BD$1,data!$BW85,"")</f>
        <v/>
      </c>
      <c r="BE85" s="16" t="str">
        <f ca="1">IF(OR(data!$BX85=BD$1,data!$BY85=BD$1),data!$BW85,"")</f>
        <v/>
      </c>
      <c r="BF85" s="17">
        <f ca="1">IF(data!$BX85=BG$1,data!$BW85,"")</f>
        <v>43358</v>
      </c>
      <c r="BG85" s="17" t="str">
        <f ca="1">IF(data!$BY85=BG$1,data!$BW85,"")</f>
        <v/>
      </c>
      <c r="BH85" s="17">
        <f ca="1">IF(OR(data!$BX85=BG$1,data!$BY85=BG$1),data!$BW85,"")</f>
        <v>43358</v>
      </c>
      <c r="BI85" s="16" t="str">
        <f ca="1">IF(data!$BX85=BJ$1,data!$BW85,"")</f>
        <v/>
      </c>
      <c r="BJ85" s="16">
        <f ca="1">IF(data!$BY85=BJ$1,data!$BW85,"")</f>
        <v>43358</v>
      </c>
      <c r="BK85" s="16">
        <f ca="1">IF(OR(data!$BX85=BJ$1,data!$BY85=BJ$1),data!$BW85,"")</f>
        <v>43358</v>
      </c>
      <c r="BL85" s="17" t="str">
        <f ca="1">IF(data!$BX85=BM$1,data!$BW85,"")</f>
        <v/>
      </c>
      <c r="BM85" s="17" t="str">
        <f ca="1">IF(data!$BY85=BM$1,data!$BW85,"")</f>
        <v/>
      </c>
      <c r="BN85" s="17" t="str">
        <f ca="1">IF(OR(data!$BX85=BM$1,data!$BY85=BM$1),data!$BW85,"")</f>
        <v/>
      </c>
      <c r="BO85" s="16" t="str">
        <f ca="1">IF(data!$BX85=BP$1,data!$BW85,"")</f>
        <v/>
      </c>
      <c r="BP85" s="16" t="str">
        <f ca="1">IF(data!$BY85=BP$1,data!$BW85,"")</f>
        <v/>
      </c>
      <c r="BQ85" s="16" t="str">
        <f ca="1">IF(OR(data!$BX85=BP$1,data!$BY85=BP$1),data!$BW85,"")</f>
        <v/>
      </c>
      <c r="BR85" s="17" t="str">
        <f ca="1">IF(data!$BX85=BS$1,data!$BW85,"")</f>
        <v/>
      </c>
      <c r="BS85" s="17" t="str">
        <f ca="1">IF(data!$BY85=BS$1,data!$BW85,"")</f>
        <v/>
      </c>
      <c r="BT85" s="17" t="str">
        <f ca="1">IF(OR(data!$BX85=BS$1,data!$BY85=BS$1),data!$BW85,"")</f>
        <v/>
      </c>
    </row>
    <row r="86" spans="1:72" s="11" customFormat="1" x14ac:dyDescent="0.25">
      <c r="A86" s="16" t="str">
        <f ca="1">IF(data!$BX86=B$1,data!$BW86,"")</f>
        <v/>
      </c>
      <c r="B86" s="16" t="str">
        <f ca="1">IF(data!$BY86=B$1,data!$BW86,"")</f>
        <v/>
      </c>
      <c r="C86" s="16" t="str">
        <f ca="1">IF(OR(data!$BX86=B$1,data!$BY86=B$1),data!$BW86,"")</f>
        <v/>
      </c>
      <c r="D86" s="17" t="str">
        <f ca="1">IF(data!$BX86=E$1,data!$BW86,"")</f>
        <v/>
      </c>
      <c r="E86" s="17" t="str">
        <f ca="1">IF(data!$BY86=E$1,data!$BW86,"")</f>
        <v/>
      </c>
      <c r="F86" s="17" t="str">
        <f ca="1">IF(OR(data!$BX86=E$1,data!$BY86=E$1),data!$BW86,"")</f>
        <v/>
      </c>
      <c r="G86" s="16" t="str">
        <f ca="1">IF(data!$BX86=H$1,data!$BW86,"")</f>
        <v/>
      </c>
      <c r="H86" s="16" t="str">
        <f ca="1">IF(data!$BY86=H$1,data!$BW86,"")</f>
        <v/>
      </c>
      <c r="I86" s="16" t="str">
        <f ca="1">IF(OR(data!$BX86=H$1,data!$BY86=H$1),data!$BW86,"")</f>
        <v/>
      </c>
      <c r="J86" s="17" t="str">
        <f ca="1">IF(data!$BX86=K$1,data!$BW86,"")</f>
        <v/>
      </c>
      <c r="K86" s="17" t="str">
        <f ca="1">IF(data!$BY86=K$1,data!$BW86,"")</f>
        <v/>
      </c>
      <c r="L86" s="17" t="str">
        <f ca="1">IF(OR(data!$BX86=K$1,data!$BY86=K$1),data!$BW86,"")</f>
        <v/>
      </c>
      <c r="M86" s="16" t="str">
        <f ca="1">IF(data!$BX86=N$1,data!$BW86,"")</f>
        <v/>
      </c>
      <c r="N86" s="16" t="str">
        <f ca="1">IF(data!$BY86=N$1,data!$BW86,"")</f>
        <v/>
      </c>
      <c r="O86" s="16" t="str">
        <f ca="1">IF(OR(data!$BX86=N$1,data!$BY86=N$1),data!$BW86,"")</f>
        <v/>
      </c>
      <c r="P86" s="17" t="str">
        <f ca="1">IF(data!$BX86=Q$1,data!$BW86,"")</f>
        <v/>
      </c>
      <c r="Q86" s="17" t="str">
        <f ca="1">IF(data!$BY86=Q$1,data!$BW86,"")</f>
        <v/>
      </c>
      <c r="R86" s="17" t="str">
        <f ca="1">IF(OR(data!$BX86=Q$1,data!$BY86=Q$1),data!$BW86,"")</f>
        <v/>
      </c>
      <c r="S86" s="16" t="str">
        <f ca="1">IF(data!$BX86=T$1,data!$BW86,"")</f>
        <v/>
      </c>
      <c r="T86" s="16" t="str">
        <f ca="1">IF(data!$BY86=T$1,data!$BW86,"")</f>
        <v/>
      </c>
      <c r="U86" s="16" t="str">
        <f ca="1">IF(OR(data!$BX86=T$1,data!$BY86=T$1),data!$BW86,"")</f>
        <v/>
      </c>
      <c r="V86" s="17" t="str">
        <f ca="1">IF(data!$BX86=W$1,data!$BW86,"")</f>
        <v/>
      </c>
      <c r="W86" s="17" t="str">
        <f ca="1">IF(data!$BY86=W$1,data!$BW86,"")</f>
        <v/>
      </c>
      <c r="X86" s="17" t="str">
        <f ca="1">IF(OR(data!$BX86=W$1,data!$BY86=W$1),data!$BW86,"")</f>
        <v/>
      </c>
      <c r="Y86" s="16" t="str">
        <f ca="1">IF(data!$BX86=Z$1,data!$BW86,"")</f>
        <v/>
      </c>
      <c r="Z86" s="16" t="str">
        <f ca="1">IF(data!$BY86=Z$1,data!$BW86,"")</f>
        <v/>
      </c>
      <c r="AA86" s="16" t="str">
        <f ca="1">IF(OR(data!$BX86=Z$1,data!$BY86=Z$1),data!$BW86,"")</f>
        <v/>
      </c>
      <c r="AB86" s="17" t="str">
        <f ca="1">IF(data!$BX86=AC$1,data!$BW86,"")</f>
        <v/>
      </c>
      <c r="AC86" s="17" t="str">
        <f ca="1">IF(data!$BY86=AC$1,data!$BW86,"")</f>
        <v/>
      </c>
      <c r="AD86" s="17" t="str">
        <f ca="1">IF(OR(data!$BX86=AC$1,data!$BY86=AC$1),data!$BW86,"")</f>
        <v/>
      </c>
      <c r="AE86" s="16" t="str">
        <f ca="1">IF(data!$BX86=AF$1,data!$BW86,"")</f>
        <v/>
      </c>
      <c r="AF86" s="16" t="str">
        <f ca="1">IF(data!$BY86=AF$1,data!$BW86,"")</f>
        <v/>
      </c>
      <c r="AG86" s="16" t="str">
        <f ca="1">IF(OR(data!$BX86=AF$1,data!$BY86=AF$1),data!$BW86,"")</f>
        <v/>
      </c>
      <c r="AH86" s="17" t="str">
        <f ca="1">IF(data!$BX86=AI$1,data!$BW86,"")</f>
        <v/>
      </c>
      <c r="AI86" s="17" t="str">
        <f ca="1">IF(data!$BY86=AI$1,data!$BW86,"")</f>
        <v/>
      </c>
      <c r="AJ86" s="17" t="str">
        <f ca="1">IF(OR(data!$BX86=AI$1,data!$BY86=AI$1),data!$BW86,"")</f>
        <v/>
      </c>
      <c r="AK86" s="16" t="str">
        <f ca="1">IF(data!$BX86=AL$1,data!$BW86,"")</f>
        <v/>
      </c>
      <c r="AL86" s="16" t="str">
        <f ca="1">IF(data!$BY86=AL$1,data!$BW86,"")</f>
        <v/>
      </c>
      <c r="AM86" s="16" t="str">
        <f ca="1">IF(OR(data!$BX86=AL$1,data!$BY86=AL$1),data!$BW86,"")</f>
        <v/>
      </c>
      <c r="AN86" s="17" t="str">
        <f ca="1">IF(data!$BX86=AO$1,data!$BW86,"")</f>
        <v/>
      </c>
      <c r="AO86" s="17">
        <f ca="1">IF(data!$BY86=AO$1,data!$BW86,"")</f>
        <v>43358</v>
      </c>
      <c r="AP86" s="17">
        <f ca="1">IF(OR(data!$BX86=AO$1,data!$BY86=AO$1),data!$BW86,"")</f>
        <v>43358</v>
      </c>
      <c r="AQ86" s="16" t="str">
        <f ca="1">IF(data!$BX86=AR$1,data!$BW86,"")</f>
        <v/>
      </c>
      <c r="AR86" s="16" t="str">
        <f ca="1">IF(data!$BY86=AR$1,data!$BW86,"")</f>
        <v/>
      </c>
      <c r="AS86" s="16" t="str">
        <f ca="1">IF(OR(data!$BX86=AR$1,data!$BY86=AR$1),data!$BW86,"")</f>
        <v/>
      </c>
      <c r="AT86" s="17" t="str">
        <f ca="1">IF(data!$BX86=AU$1,data!$BW86,"")</f>
        <v/>
      </c>
      <c r="AU86" s="17" t="str">
        <f ca="1">IF(data!$BY86=AU$1,data!$BW86,"")</f>
        <v/>
      </c>
      <c r="AV86" s="17" t="str">
        <f ca="1">IF(OR(data!$BX86=AU$1,data!$BY86=AU$1),data!$BW86,"")</f>
        <v/>
      </c>
      <c r="AW86" s="16" t="str">
        <f ca="1">IF(data!$BX86=AX$1,data!$BW86,"")</f>
        <v/>
      </c>
      <c r="AX86" s="16" t="str">
        <f ca="1">IF(data!$BY86=AX$1,data!$BW86,"")</f>
        <v/>
      </c>
      <c r="AY86" s="16" t="str">
        <f ca="1">IF(OR(data!$BX86=AX$1,data!$BY86=AX$1),data!$BW86,"")</f>
        <v/>
      </c>
      <c r="AZ86" s="17" t="str">
        <f ca="1">IF(data!$BX86=BA$1,data!$BW86,"")</f>
        <v/>
      </c>
      <c r="BA86" s="17" t="str">
        <f ca="1">IF(data!$BY86=BA$1,data!$BW86,"")</f>
        <v/>
      </c>
      <c r="BB86" s="17" t="str">
        <f ca="1">IF(OR(data!$BX86=BA$1,data!$BY86=BA$1),data!$BW86,"")</f>
        <v/>
      </c>
      <c r="BC86" s="16" t="str">
        <f ca="1">IF(data!$BX86=BD$1,data!$BW86,"")</f>
        <v/>
      </c>
      <c r="BD86" s="16" t="str">
        <f ca="1">IF(data!$BY86=BD$1,data!$BW86,"")</f>
        <v/>
      </c>
      <c r="BE86" s="16" t="str">
        <f ca="1">IF(OR(data!$BX86=BD$1,data!$BY86=BD$1),data!$BW86,"")</f>
        <v/>
      </c>
      <c r="BF86" s="17" t="str">
        <f ca="1">IF(data!$BX86=BG$1,data!$BW86,"")</f>
        <v/>
      </c>
      <c r="BG86" s="17" t="str">
        <f ca="1">IF(data!$BY86=BG$1,data!$BW86,"")</f>
        <v/>
      </c>
      <c r="BH86" s="17" t="str">
        <f ca="1">IF(OR(data!$BX86=BG$1,data!$BY86=BG$1),data!$BW86,"")</f>
        <v/>
      </c>
      <c r="BI86" s="16" t="str">
        <f ca="1">IF(data!$BX86=BJ$1,data!$BW86,"")</f>
        <v/>
      </c>
      <c r="BJ86" s="16" t="str">
        <f ca="1">IF(data!$BY86=BJ$1,data!$BW86,"")</f>
        <v/>
      </c>
      <c r="BK86" s="16" t="str">
        <f ca="1">IF(OR(data!$BX86=BJ$1,data!$BY86=BJ$1),data!$BW86,"")</f>
        <v/>
      </c>
      <c r="BL86" s="17">
        <f ca="1">IF(data!$BX86=BM$1,data!$BW86,"")</f>
        <v>43358</v>
      </c>
      <c r="BM86" s="17" t="str">
        <f ca="1">IF(data!$BY86=BM$1,data!$BW86,"")</f>
        <v/>
      </c>
      <c r="BN86" s="17">
        <f ca="1">IF(OR(data!$BX86=BM$1,data!$BY86=BM$1),data!$BW86,"")</f>
        <v>43358</v>
      </c>
      <c r="BO86" s="16" t="str">
        <f ca="1">IF(data!$BX86=BP$1,data!$BW86,"")</f>
        <v/>
      </c>
      <c r="BP86" s="16" t="str">
        <f ca="1">IF(data!$BY86=BP$1,data!$BW86,"")</f>
        <v/>
      </c>
      <c r="BQ86" s="16" t="str">
        <f ca="1">IF(OR(data!$BX86=BP$1,data!$BY86=BP$1),data!$BW86,"")</f>
        <v/>
      </c>
      <c r="BR86" s="17" t="str">
        <f ca="1">IF(data!$BX86=BS$1,data!$BW86,"")</f>
        <v/>
      </c>
      <c r="BS86" s="17" t="str">
        <f ca="1">IF(data!$BY86=BS$1,data!$BW86,"")</f>
        <v/>
      </c>
      <c r="BT86" s="17" t="str">
        <f ca="1">IF(OR(data!$BX86=BS$1,data!$BY86=BS$1),data!$BW86,"")</f>
        <v/>
      </c>
    </row>
    <row r="87" spans="1:72" s="11" customFormat="1" x14ac:dyDescent="0.25">
      <c r="A87" s="16">
        <f ca="1">IF(data!$BX87=B$1,data!$BW87,"")</f>
        <v>43361</v>
      </c>
      <c r="B87" s="16" t="str">
        <f ca="1">IF(data!$BY87=B$1,data!$BW87,"")</f>
        <v/>
      </c>
      <c r="C87" s="16">
        <f ca="1">IF(OR(data!$BX87=B$1,data!$BY87=B$1),data!$BW87,"")</f>
        <v>43361</v>
      </c>
      <c r="D87" s="17" t="str">
        <f ca="1">IF(data!$BX87=E$1,data!$BW87,"")</f>
        <v/>
      </c>
      <c r="E87" s="17" t="str">
        <f ca="1">IF(data!$BY87=E$1,data!$BW87,"")</f>
        <v/>
      </c>
      <c r="F87" s="17" t="str">
        <f ca="1">IF(OR(data!$BX87=E$1,data!$BY87=E$1),data!$BW87,"")</f>
        <v/>
      </c>
      <c r="G87" s="16" t="str">
        <f ca="1">IF(data!$BX87=H$1,data!$BW87,"")</f>
        <v/>
      </c>
      <c r="H87" s="16" t="str">
        <f ca="1">IF(data!$BY87=H$1,data!$BW87,"")</f>
        <v/>
      </c>
      <c r="I87" s="16" t="str">
        <f ca="1">IF(OR(data!$BX87=H$1,data!$BY87=H$1),data!$BW87,"")</f>
        <v/>
      </c>
      <c r="J87" s="17" t="str">
        <f ca="1">IF(data!$BX87=K$1,data!$BW87,"")</f>
        <v/>
      </c>
      <c r="K87" s="17" t="str">
        <f ca="1">IF(data!$BY87=K$1,data!$BW87,"")</f>
        <v/>
      </c>
      <c r="L87" s="17" t="str">
        <f ca="1">IF(OR(data!$BX87=K$1,data!$BY87=K$1),data!$BW87,"")</f>
        <v/>
      </c>
      <c r="M87" s="16" t="str">
        <f ca="1">IF(data!$BX87=N$1,data!$BW87,"")</f>
        <v/>
      </c>
      <c r="N87" s="16" t="str">
        <f ca="1">IF(data!$BY87=N$1,data!$BW87,"")</f>
        <v/>
      </c>
      <c r="O87" s="16" t="str">
        <f ca="1">IF(OR(data!$BX87=N$1,data!$BY87=N$1),data!$BW87,"")</f>
        <v/>
      </c>
      <c r="P87" s="17" t="str">
        <f ca="1">IF(data!$BX87=Q$1,data!$BW87,"")</f>
        <v/>
      </c>
      <c r="Q87" s="17" t="str">
        <f ca="1">IF(data!$BY87=Q$1,data!$BW87,"")</f>
        <v/>
      </c>
      <c r="R87" s="17" t="str">
        <f ca="1">IF(OR(data!$BX87=Q$1,data!$BY87=Q$1),data!$BW87,"")</f>
        <v/>
      </c>
      <c r="S87" s="16" t="str">
        <f ca="1">IF(data!$BX87=T$1,data!$BW87,"")</f>
        <v/>
      </c>
      <c r="T87" s="16" t="str">
        <f ca="1">IF(data!$BY87=T$1,data!$BW87,"")</f>
        <v/>
      </c>
      <c r="U87" s="16" t="str">
        <f ca="1">IF(OR(data!$BX87=T$1,data!$BY87=T$1),data!$BW87,"")</f>
        <v/>
      </c>
      <c r="V87" s="17" t="str">
        <f ca="1">IF(data!$BX87=W$1,data!$BW87,"")</f>
        <v/>
      </c>
      <c r="W87" s="17" t="str">
        <f ca="1">IF(data!$BY87=W$1,data!$BW87,"")</f>
        <v/>
      </c>
      <c r="X87" s="17" t="str">
        <f ca="1">IF(OR(data!$BX87=W$1,data!$BY87=W$1),data!$BW87,"")</f>
        <v/>
      </c>
      <c r="Y87" s="16" t="str">
        <f ca="1">IF(data!$BX87=Z$1,data!$BW87,"")</f>
        <v/>
      </c>
      <c r="Z87" s="16" t="str">
        <f ca="1">IF(data!$BY87=Z$1,data!$BW87,"")</f>
        <v/>
      </c>
      <c r="AA87" s="16" t="str">
        <f ca="1">IF(OR(data!$BX87=Z$1,data!$BY87=Z$1),data!$BW87,"")</f>
        <v/>
      </c>
      <c r="AB87" s="17" t="str">
        <f ca="1">IF(data!$BX87=AC$1,data!$BW87,"")</f>
        <v/>
      </c>
      <c r="AC87" s="17" t="str">
        <f ca="1">IF(data!$BY87=AC$1,data!$BW87,"")</f>
        <v/>
      </c>
      <c r="AD87" s="17" t="str">
        <f ca="1">IF(OR(data!$BX87=AC$1,data!$BY87=AC$1),data!$BW87,"")</f>
        <v/>
      </c>
      <c r="AE87" s="16" t="str">
        <f ca="1">IF(data!$BX87=AF$1,data!$BW87,"")</f>
        <v/>
      </c>
      <c r="AF87" s="16" t="str">
        <f ca="1">IF(data!$BY87=AF$1,data!$BW87,"")</f>
        <v/>
      </c>
      <c r="AG87" s="16" t="str">
        <f ca="1">IF(OR(data!$BX87=AF$1,data!$BY87=AF$1),data!$BW87,"")</f>
        <v/>
      </c>
      <c r="AH87" s="17" t="str">
        <f ca="1">IF(data!$BX87=AI$1,data!$BW87,"")</f>
        <v/>
      </c>
      <c r="AI87" s="17" t="str">
        <f ca="1">IF(data!$BY87=AI$1,data!$BW87,"")</f>
        <v/>
      </c>
      <c r="AJ87" s="17" t="str">
        <f ca="1">IF(OR(data!$BX87=AI$1,data!$BY87=AI$1),data!$BW87,"")</f>
        <v/>
      </c>
      <c r="AK87" s="16" t="str">
        <f ca="1">IF(data!$BX87=AL$1,data!$BW87,"")</f>
        <v/>
      </c>
      <c r="AL87" s="16" t="str">
        <f ca="1">IF(data!$BY87=AL$1,data!$BW87,"")</f>
        <v/>
      </c>
      <c r="AM87" s="16" t="str">
        <f ca="1">IF(OR(data!$BX87=AL$1,data!$BY87=AL$1),data!$BW87,"")</f>
        <v/>
      </c>
      <c r="AN87" s="17" t="str">
        <f ca="1">IF(data!$BX87=AO$1,data!$BW87,"")</f>
        <v/>
      </c>
      <c r="AO87" s="17" t="str">
        <f ca="1">IF(data!$BY87=AO$1,data!$BW87,"")</f>
        <v/>
      </c>
      <c r="AP87" s="17" t="str">
        <f ca="1">IF(OR(data!$BX87=AO$1,data!$BY87=AO$1),data!$BW87,"")</f>
        <v/>
      </c>
      <c r="AQ87" s="16" t="str">
        <f ca="1">IF(data!$BX87=AR$1,data!$BW87,"")</f>
        <v/>
      </c>
      <c r="AR87" s="16" t="str">
        <f ca="1">IF(data!$BY87=AR$1,data!$BW87,"")</f>
        <v/>
      </c>
      <c r="AS87" s="16" t="str">
        <f ca="1">IF(OR(data!$BX87=AR$1,data!$BY87=AR$1),data!$BW87,"")</f>
        <v/>
      </c>
      <c r="AT87" s="17" t="str">
        <f ca="1">IF(data!$BX87=AU$1,data!$BW87,"")</f>
        <v/>
      </c>
      <c r="AU87" s="17" t="str">
        <f ca="1">IF(data!$BY87=AU$1,data!$BW87,"")</f>
        <v/>
      </c>
      <c r="AV87" s="17" t="str">
        <f ca="1">IF(OR(data!$BX87=AU$1,data!$BY87=AU$1),data!$BW87,"")</f>
        <v/>
      </c>
      <c r="AW87" s="16" t="str">
        <f ca="1">IF(data!$BX87=AX$1,data!$BW87,"")</f>
        <v/>
      </c>
      <c r="AX87" s="16" t="str">
        <f ca="1">IF(data!$BY87=AX$1,data!$BW87,"")</f>
        <v/>
      </c>
      <c r="AY87" s="16" t="str">
        <f ca="1">IF(OR(data!$BX87=AX$1,data!$BY87=AX$1),data!$BW87,"")</f>
        <v/>
      </c>
      <c r="AZ87" s="17" t="str">
        <f ca="1">IF(data!$BX87=BA$1,data!$BW87,"")</f>
        <v/>
      </c>
      <c r="BA87" s="17">
        <f ca="1">IF(data!$BY87=BA$1,data!$BW87,"")</f>
        <v>43361</v>
      </c>
      <c r="BB87" s="17">
        <f ca="1">IF(OR(data!$BX87=BA$1,data!$BY87=BA$1),data!$BW87,"")</f>
        <v>43361</v>
      </c>
      <c r="BC87" s="16" t="str">
        <f ca="1">IF(data!$BX87=BD$1,data!$BW87,"")</f>
        <v/>
      </c>
      <c r="BD87" s="16" t="str">
        <f ca="1">IF(data!$BY87=BD$1,data!$BW87,"")</f>
        <v/>
      </c>
      <c r="BE87" s="16" t="str">
        <f ca="1">IF(OR(data!$BX87=BD$1,data!$BY87=BD$1),data!$BW87,"")</f>
        <v/>
      </c>
      <c r="BF87" s="17" t="str">
        <f ca="1">IF(data!$BX87=BG$1,data!$BW87,"")</f>
        <v/>
      </c>
      <c r="BG87" s="17" t="str">
        <f ca="1">IF(data!$BY87=BG$1,data!$BW87,"")</f>
        <v/>
      </c>
      <c r="BH87" s="17" t="str">
        <f ca="1">IF(OR(data!$BX87=BG$1,data!$BY87=BG$1),data!$BW87,"")</f>
        <v/>
      </c>
      <c r="BI87" s="16" t="str">
        <f ca="1">IF(data!$BX87=BJ$1,data!$BW87,"")</f>
        <v/>
      </c>
      <c r="BJ87" s="16" t="str">
        <f ca="1">IF(data!$BY87=BJ$1,data!$BW87,"")</f>
        <v/>
      </c>
      <c r="BK87" s="16" t="str">
        <f ca="1">IF(OR(data!$BX87=BJ$1,data!$BY87=BJ$1),data!$BW87,"")</f>
        <v/>
      </c>
      <c r="BL87" s="17" t="str">
        <f ca="1">IF(data!$BX87=BM$1,data!$BW87,"")</f>
        <v/>
      </c>
      <c r="BM87" s="17" t="str">
        <f ca="1">IF(data!$BY87=BM$1,data!$BW87,"")</f>
        <v/>
      </c>
      <c r="BN87" s="17" t="str">
        <f ca="1">IF(OR(data!$BX87=BM$1,data!$BY87=BM$1),data!$BW87,"")</f>
        <v/>
      </c>
      <c r="BO87" s="16" t="str">
        <f ca="1">IF(data!$BX87=BP$1,data!$BW87,"")</f>
        <v/>
      </c>
      <c r="BP87" s="16" t="str">
        <f ca="1">IF(data!$BY87=BP$1,data!$BW87,"")</f>
        <v/>
      </c>
      <c r="BQ87" s="16" t="str">
        <f ca="1">IF(OR(data!$BX87=BP$1,data!$BY87=BP$1),data!$BW87,"")</f>
        <v/>
      </c>
      <c r="BR87" s="17" t="str">
        <f ca="1">IF(data!$BX87=BS$1,data!$BW87,"")</f>
        <v/>
      </c>
      <c r="BS87" s="17" t="str">
        <f ca="1">IF(data!$BY87=BS$1,data!$BW87,"")</f>
        <v/>
      </c>
      <c r="BT87" s="17" t="str">
        <f ca="1">IF(OR(data!$BX87=BS$1,data!$BY87=BS$1),data!$BW87,"")</f>
        <v/>
      </c>
    </row>
    <row r="88" spans="1:72" s="11" customFormat="1" x14ac:dyDescent="0.25">
      <c r="A88" s="16" t="str">
        <f ca="1">IF(data!$BX88=B$1,data!$BW88,"")</f>
        <v/>
      </c>
      <c r="B88" s="16" t="str">
        <f ca="1">IF(data!$BY88=B$1,data!$BW88,"")</f>
        <v/>
      </c>
      <c r="C88" s="16" t="str">
        <f ca="1">IF(OR(data!$BX88=B$1,data!$BY88=B$1),data!$BW88,"")</f>
        <v/>
      </c>
      <c r="D88" s="17" t="str">
        <f ca="1">IF(data!$BX88=E$1,data!$BW88,"")</f>
        <v/>
      </c>
      <c r="E88" s="17" t="str">
        <f ca="1">IF(data!$BY88=E$1,data!$BW88,"")</f>
        <v/>
      </c>
      <c r="F88" s="17" t="str">
        <f ca="1">IF(OR(data!$BX88=E$1,data!$BY88=E$1),data!$BW88,"")</f>
        <v/>
      </c>
      <c r="G88" s="16" t="str">
        <f ca="1">IF(data!$BX88=H$1,data!$BW88,"")</f>
        <v/>
      </c>
      <c r="H88" s="16">
        <f ca="1">IF(data!$BY88=H$1,data!$BW88,"")</f>
        <v>43361</v>
      </c>
      <c r="I88" s="16">
        <f ca="1">IF(OR(data!$BX88=H$1,data!$BY88=H$1),data!$BW88,"")</f>
        <v>43361</v>
      </c>
      <c r="J88" s="17" t="str">
        <f ca="1">IF(data!$BX88=K$1,data!$BW88,"")</f>
        <v/>
      </c>
      <c r="K88" s="17" t="str">
        <f ca="1">IF(data!$BY88=K$1,data!$BW88,"")</f>
        <v/>
      </c>
      <c r="L88" s="17" t="str">
        <f ca="1">IF(OR(data!$BX88=K$1,data!$BY88=K$1),data!$BW88,"")</f>
        <v/>
      </c>
      <c r="M88" s="16" t="str">
        <f ca="1">IF(data!$BX88=N$1,data!$BW88,"")</f>
        <v/>
      </c>
      <c r="N88" s="16" t="str">
        <f ca="1">IF(data!$BY88=N$1,data!$BW88,"")</f>
        <v/>
      </c>
      <c r="O88" s="16" t="str">
        <f ca="1">IF(OR(data!$BX88=N$1,data!$BY88=N$1),data!$BW88,"")</f>
        <v/>
      </c>
      <c r="P88" s="17" t="str">
        <f ca="1">IF(data!$BX88=Q$1,data!$BW88,"")</f>
        <v/>
      </c>
      <c r="Q88" s="17" t="str">
        <f ca="1">IF(data!$BY88=Q$1,data!$BW88,"")</f>
        <v/>
      </c>
      <c r="R88" s="17" t="str">
        <f ca="1">IF(OR(data!$BX88=Q$1,data!$BY88=Q$1),data!$BW88,"")</f>
        <v/>
      </c>
      <c r="S88" s="16">
        <f ca="1">IF(data!$BX88=T$1,data!$BW88,"")</f>
        <v>43361</v>
      </c>
      <c r="T88" s="16" t="str">
        <f ca="1">IF(data!$BY88=T$1,data!$BW88,"")</f>
        <v/>
      </c>
      <c r="U88" s="16">
        <f ca="1">IF(OR(data!$BX88=T$1,data!$BY88=T$1),data!$BW88,"")</f>
        <v>43361</v>
      </c>
      <c r="V88" s="17" t="str">
        <f ca="1">IF(data!$BX88=W$1,data!$BW88,"")</f>
        <v/>
      </c>
      <c r="W88" s="17" t="str">
        <f ca="1">IF(data!$BY88=W$1,data!$BW88,"")</f>
        <v/>
      </c>
      <c r="X88" s="17" t="str">
        <f ca="1">IF(OR(data!$BX88=W$1,data!$BY88=W$1),data!$BW88,"")</f>
        <v/>
      </c>
      <c r="Y88" s="16" t="str">
        <f ca="1">IF(data!$BX88=Z$1,data!$BW88,"")</f>
        <v/>
      </c>
      <c r="Z88" s="16" t="str">
        <f ca="1">IF(data!$BY88=Z$1,data!$BW88,"")</f>
        <v/>
      </c>
      <c r="AA88" s="16" t="str">
        <f ca="1">IF(OR(data!$BX88=Z$1,data!$BY88=Z$1),data!$BW88,"")</f>
        <v/>
      </c>
      <c r="AB88" s="17" t="str">
        <f ca="1">IF(data!$BX88=AC$1,data!$BW88,"")</f>
        <v/>
      </c>
      <c r="AC88" s="17" t="str">
        <f ca="1">IF(data!$BY88=AC$1,data!$BW88,"")</f>
        <v/>
      </c>
      <c r="AD88" s="17" t="str">
        <f ca="1">IF(OR(data!$BX88=AC$1,data!$BY88=AC$1),data!$BW88,"")</f>
        <v/>
      </c>
      <c r="AE88" s="16" t="str">
        <f ca="1">IF(data!$BX88=AF$1,data!$BW88,"")</f>
        <v/>
      </c>
      <c r="AF88" s="16" t="str">
        <f ca="1">IF(data!$BY88=AF$1,data!$BW88,"")</f>
        <v/>
      </c>
      <c r="AG88" s="16" t="str">
        <f ca="1">IF(OR(data!$BX88=AF$1,data!$BY88=AF$1),data!$BW88,"")</f>
        <v/>
      </c>
      <c r="AH88" s="17" t="str">
        <f ca="1">IF(data!$BX88=AI$1,data!$BW88,"")</f>
        <v/>
      </c>
      <c r="AI88" s="17" t="str">
        <f ca="1">IF(data!$BY88=AI$1,data!$BW88,"")</f>
        <v/>
      </c>
      <c r="AJ88" s="17" t="str">
        <f ca="1">IF(OR(data!$BX88=AI$1,data!$BY88=AI$1),data!$BW88,"")</f>
        <v/>
      </c>
      <c r="AK88" s="16" t="str">
        <f ca="1">IF(data!$BX88=AL$1,data!$BW88,"")</f>
        <v/>
      </c>
      <c r="AL88" s="16" t="str">
        <f ca="1">IF(data!$BY88=AL$1,data!$BW88,"")</f>
        <v/>
      </c>
      <c r="AM88" s="16" t="str">
        <f ca="1">IF(OR(data!$BX88=AL$1,data!$BY88=AL$1),data!$BW88,"")</f>
        <v/>
      </c>
      <c r="AN88" s="17" t="str">
        <f ca="1">IF(data!$BX88=AO$1,data!$BW88,"")</f>
        <v/>
      </c>
      <c r="AO88" s="17" t="str">
        <f ca="1">IF(data!$BY88=AO$1,data!$BW88,"")</f>
        <v/>
      </c>
      <c r="AP88" s="17" t="str">
        <f ca="1">IF(OR(data!$BX88=AO$1,data!$BY88=AO$1),data!$BW88,"")</f>
        <v/>
      </c>
      <c r="AQ88" s="16" t="str">
        <f ca="1">IF(data!$BX88=AR$1,data!$BW88,"")</f>
        <v/>
      </c>
      <c r="AR88" s="16" t="str">
        <f ca="1">IF(data!$BY88=AR$1,data!$BW88,"")</f>
        <v/>
      </c>
      <c r="AS88" s="16" t="str">
        <f ca="1">IF(OR(data!$BX88=AR$1,data!$BY88=AR$1),data!$BW88,"")</f>
        <v/>
      </c>
      <c r="AT88" s="17" t="str">
        <f ca="1">IF(data!$BX88=AU$1,data!$BW88,"")</f>
        <v/>
      </c>
      <c r="AU88" s="17" t="str">
        <f ca="1">IF(data!$BY88=AU$1,data!$BW88,"")</f>
        <v/>
      </c>
      <c r="AV88" s="17" t="str">
        <f ca="1">IF(OR(data!$BX88=AU$1,data!$BY88=AU$1),data!$BW88,"")</f>
        <v/>
      </c>
      <c r="AW88" s="16" t="str">
        <f ca="1">IF(data!$BX88=AX$1,data!$BW88,"")</f>
        <v/>
      </c>
      <c r="AX88" s="16" t="str">
        <f ca="1">IF(data!$BY88=AX$1,data!$BW88,"")</f>
        <v/>
      </c>
      <c r="AY88" s="16" t="str">
        <f ca="1">IF(OR(data!$BX88=AX$1,data!$BY88=AX$1),data!$BW88,"")</f>
        <v/>
      </c>
      <c r="AZ88" s="17" t="str">
        <f ca="1">IF(data!$BX88=BA$1,data!$BW88,"")</f>
        <v/>
      </c>
      <c r="BA88" s="17" t="str">
        <f ca="1">IF(data!$BY88=BA$1,data!$BW88,"")</f>
        <v/>
      </c>
      <c r="BB88" s="17" t="str">
        <f ca="1">IF(OR(data!$BX88=BA$1,data!$BY88=BA$1),data!$BW88,"")</f>
        <v/>
      </c>
      <c r="BC88" s="16" t="str">
        <f ca="1">IF(data!$BX88=BD$1,data!$BW88,"")</f>
        <v/>
      </c>
      <c r="BD88" s="16" t="str">
        <f ca="1">IF(data!$BY88=BD$1,data!$BW88,"")</f>
        <v/>
      </c>
      <c r="BE88" s="16" t="str">
        <f ca="1">IF(OR(data!$BX88=BD$1,data!$BY88=BD$1),data!$BW88,"")</f>
        <v/>
      </c>
      <c r="BF88" s="17" t="str">
        <f ca="1">IF(data!$BX88=BG$1,data!$BW88,"")</f>
        <v/>
      </c>
      <c r="BG88" s="17" t="str">
        <f ca="1">IF(data!$BY88=BG$1,data!$BW88,"")</f>
        <v/>
      </c>
      <c r="BH88" s="17" t="str">
        <f ca="1">IF(OR(data!$BX88=BG$1,data!$BY88=BG$1),data!$BW88,"")</f>
        <v/>
      </c>
      <c r="BI88" s="16" t="str">
        <f ca="1">IF(data!$BX88=BJ$1,data!$BW88,"")</f>
        <v/>
      </c>
      <c r="BJ88" s="16" t="str">
        <f ca="1">IF(data!$BY88=BJ$1,data!$BW88,"")</f>
        <v/>
      </c>
      <c r="BK88" s="16" t="str">
        <f ca="1">IF(OR(data!$BX88=BJ$1,data!$BY88=BJ$1),data!$BW88,"")</f>
        <v/>
      </c>
      <c r="BL88" s="17" t="str">
        <f ca="1">IF(data!$BX88=BM$1,data!$BW88,"")</f>
        <v/>
      </c>
      <c r="BM88" s="17" t="str">
        <f ca="1">IF(data!$BY88=BM$1,data!$BW88,"")</f>
        <v/>
      </c>
      <c r="BN88" s="17" t="str">
        <f ca="1">IF(OR(data!$BX88=BM$1,data!$BY88=BM$1),data!$BW88,"")</f>
        <v/>
      </c>
      <c r="BO88" s="16" t="str">
        <f ca="1">IF(data!$BX88=BP$1,data!$BW88,"")</f>
        <v/>
      </c>
      <c r="BP88" s="16" t="str">
        <f ca="1">IF(data!$BY88=BP$1,data!$BW88,"")</f>
        <v/>
      </c>
      <c r="BQ88" s="16" t="str">
        <f ca="1">IF(OR(data!$BX88=BP$1,data!$BY88=BP$1),data!$BW88,"")</f>
        <v/>
      </c>
      <c r="BR88" s="17" t="str">
        <f ca="1">IF(data!$BX88=BS$1,data!$BW88,"")</f>
        <v/>
      </c>
      <c r="BS88" s="17" t="str">
        <f ca="1">IF(data!$BY88=BS$1,data!$BW88,"")</f>
        <v/>
      </c>
      <c r="BT88" s="17" t="str">
        <f ca="1">IF(OR(data!$BX88=BS$1,data!$BY88=BS$1),data!$BW88,"")</f>
        <v/>
      </c>
    </row>
    <row r="89" spans="1:72" s="11" customFormat="1" x14ac:dyDescent="0.25">
      <c r="A89" s="16" t="str">
        <f ca="1">IF(data!$BX89=B$1,data!$BW89,"")</f>
        <v/>
      </c>
      <c r="B89" s="16" t="str">
        <f ca="1">IF(data!$BY89=B$1,data!$BW89,"")</f>
        <v/>
      </c>
      <c r="C89" s="16" t="str">
        <f ca="1">IF(OR(data!$BX89=B$1,data!$BY89=B$1),data!$BW89,"")</f>
        <v/>
      </c>
      <c r="D89" s="17" t="str">
        <f ca="1">IF(data!$BX89=E$1,data!$BW89,"")</f>
        <v/>
      </c>
      <c r="E89" s="17" t="str">
        <f ca="1">IF(data!$BY89=E$1,data!$BW89,"")</f>
        <v/>
      </c>
      <c r="F89" s="17" t="str">
        <f ca="1">IF(OR(data!$BX89=E$1,data!$BY89=E$1),data!$BW89,"")</f>
        <v/>
      </c>
      <c r="G89" s="16" t="str">
        <f ca="1">IF(data!$BX89=H$1,data!$BW89,"")</f>
        <v/>
      </c>
      <c r="H89" s="16" t="str">
        <f ca="1">IF(data!$BY89=H$1,data!$BW89,"")</f>
        <v/>
      </c>
      <c r="I89" s="16" t="str">
        <f ca="1">IF(OR(data!$BX89=H$1,data!$BY89=H$1),data!$BW89,"")</f>
        <v/>
      </c>
      <c r="J89" s="17" t="str">
        <f ca="1">IF(data!$BX89=K$1,data!$BW89,"")</f>
        <v/>
      </c>
      <c r="K89" s="17" t="str">
        <f ca="1">IF(data!$BY89=K$1,data!$BW89,"")</f>
        <v/>
      </c>
      <c r="L89" s="17" t="str">
        <f ca="1">IF(OR(data!$BX89=K$1,data!$BY89=K$1),data!$BW89,"")</f>
        <v/>
      </c>
      <c r="M89" s="16" t="str">
        <f ca="1">IF(data!$BX89=N$1,data!$BW89,"")</f>
        <v/>
      </c>
      <c r="N89" s="16">
        <f ca="1">IF(data!$BY89=N$1,data!$BW89,"")</f>
        <v>43361</v>
      </c>
      <c r="O89" s="16">
        <f ca="1">IF(OR(data!$BX89=N$1,data!$BY89=N$1),data!$BW89,"")</f>
        <v>43361</v>
      </c>
      <c r="P89" s="17" t="str">
        <f ca="1">IF(data!$BX89=Q$1,data!$BW89,"")</f>
        <v/>
      </c>
      <c r="Q89" s="17" t="str">
        <f ca="1">IF(data!$BY89=Q$1,data!$BW89,"")</f>
        <v/>
      </c>
      <c r="R89" s="17" t="str">
        <f ca="1">IF(OR(data!$BX89=Q$1,data!$BY89=Q$1),data!$BW89,"")</f>
        <v/>
      </c>
      <c r="S89" s="16" t="str">
        <f ca="1">IF(data!$BX89=T$1,data!$BW89,"")</f>
        <v/>
      </c>
      <c r="T89" s="16" t="str">
        <f ca="1">IF(data!$BY89=T$1,data!$BW89,"")</f>
        <v/>
      </c>
      <c r="U89" s="16" t="str">
        <f ca="1">IF(OR(data!$BX89=T$1,data!$BY89=T$1),data!$BW89,"")</f>
        <v/>
      </c>
      <c r="V89" s="17" t="str">
        <f ca="1">IF(data!$BX89=W$1,data!$BW89,"")</f>
        <v/>
      </c>
      <c r="W89" s="17" t="str">
        <f ca="1">IF(data!$BY89=W$1,data!$BW89,"")</f>
        <v/>
      </c>
      <c r="X89" s="17" t="str">
        <f ca="1">IF(OR(data!$BX89=W$1,data!$BY89=W$1),data!$BW89,"")</f>
        <v/>
      </c>
      <c r="Y89" s="16">
        <f ca="1">IF(data!$BX89=Z$1,data!$BW89,"")</f>
        <v>43361</v>
      </c>
      <c r="Z89" s="16" t="str">
        <f ca="1">IF(data!$BY89=Z$1,data!$BW89,"")</f>
        <v/>
      </c>
      <c r="AA89" s="16">
        <f ca="1">IF(OR(data!$BX89=Z$1,data!$BY89=Z$1),data!$BW89,"")</f>
        <v>43361</v>
      </c>
      <c r="AB89" s="17" t="str">
        <f ca="1">IF(data!$BX89=AC$1,data!$BW89,"")</f>
        <v/>
      </c>
      <c r="AC89" s="17" t="str">
        <f ca="1">IF(data!$BY89=AC$1,data!$BW89,"")</f>
        <v/>
      </c>
      <c r="AD89" s="17" t="str">
        <f ca="1">IF(OR(data!$BX89=AC$1,data!$BY89=AC$1),data!$BW89,"")</f>
        <v/>
      </c>
      <c r="AE89" s="16" t="str">
        <f ca="1">IF(data!$BX89=AF$1,data!$BW89,"")</f>
        <v/>
      </c>
      <c r="AF89" s="16" t="str">
        <f ca="1">IF(data!$BY89=AF$1,data!$BW89,"")</f>
        <v/>
      </c>
      <c r="AG89" s="16" t="str">
        <f ca="1">IF(OR(data!$BX89=AF$1,data!$BY89=AF$1),data!$BW89,"")</f>
        <v/>
      </c>
      <c r="AH89" s="17" t="str">
        <f ca="1">IF(data!$BX89=AI$1,data!$BW89,"")</f>
        <v/>
      </c>
      <c r="AI89" s="17" t="str">
        <f ca="1">IF(data!$BY89=AI$1,data!$BW89,"")</f>
        <v/>
      </c>
      <c r="AJ89" s="17" t="str">
        <f ca="1">IF(OR(data!$BX89=AI$1,data!$BY89=AI$1),data!$BW89,"")</f>
        <v/>
      </c>
      <c r="AK89" s="16" t="str">
        <f ca="1">IF(data!$BX89=AL$1,data!$BW89,"")</f>
        <v/>
      </c>
      <c r="AL89" s="16" t="str">
        <f ca="1">IF(data!$BY89=AL$1,data!$BW89,"")</f>
        <v/>
      </c>
      <c r="AM89" s="16" t="str">
        <f ca="1">IF(OR(data!$BX89=AL$1,data!$BY89=AL$1),data!$BW89,"")</f>
        <v/>
      </c>
      <c r="AN89" s="17" t="str">
        <f ca="1">IF(data!$BX89=AO$1,data!$BW89,"")</f>
        <v/>
      </c>
      <c r="AO89" s="17" t="str">
        <f ca="1">IF(data!$BY89=AO$1,data!$BW89,"")</f>
        <v/>
      </c>
      <c r="AP89" s="17" t="str">
        <f ca="1">IF(OR(data!$BX89=AO$1,data!$BY89=AO$1),data!$BW89,"")</f>
        <v/>
      </c>
      <c r="AQ89" s="16" t="str">
        <f ca="1">IF(data!$BX89=AR$1,data!$BW89,"")</f>
        <v/>
      </c>
      <c r="AR89" s="16" t="str">
        <f ca="1">IF(data!$BY89=AR$1,data!$BW89,"")</f>
        <v/>
      </c>
      <c r="AS89" s="16" t="str">
        <f ca="1">IF(OR(data!$BX89=AR$1,data!$BY89=AR$1),data!$BW89,"")</f>
        <v/>
      </c>
      <c r="AT89" s="17" t="str">
        <f ca="1">IF(data!$BX89=AU$1,data!$BW89,"")</f>
        <v/>
      </c>
      <c r="AU89" s="17" t="str">
        <f ca="1">IF(data!$BY89=AU$1,data!$BW89,"")</f>
        <v/>
      </c>
      <c r="AV89" s="17" t="str">
        <f ca="1">IF(OR(data!$BX89=AU$1,data!$BY89=AU$1),data!$BW89,"")</f>
        <v/>
      </c>
      <c r="AW89" s="16" t="str">
        <f ca="1">IF(data!$BX89=AX$1,data!$BW89,"")</f>
        <v/>
      </c>
      <c r="AX89" s="16" t="str">
        <f ca="1">IF(data!$BY89=AX$1,data!$BW89,"")</f>
        <v/>
      </c>
      <c r="AY89" s="16" t="str">
        <f ca="1">IF(OR(data!$BX89=AX$1,data!$BY89=AX$1),data!$BW89,"")</f>
        <v/>
      </c>
      <c r="AZ89" s="17" t="str">
        <f ca="1">IF(data!$BX89=BA$1,data!$BW89,"")</f>
        <v/>
      </c>
      <c r="BA89" s="17" t="str">
        <f ca="1">IF(data!$BY89=BA$1,data!$BW89,"")</f>
        <v/>
      </c>
      <c r="BB89" s="17" t="str">
        <f ca="1">IF(OR(data!$BX89=BA$1,data!$BY89=BA$1),data!$BW89,"")</f>
        <v/>
      </c>
      <c r="BC89" s="16" t="str">
        <f ca="1">IF(data!$BX89=BD$1,data!$BW89,"")</f>
        <v/>
      </c>
      <c r="BD89" s="16" t="str">
        <f ca="1">IF(data!$BY89=BD$1,data!$BW89,"")</f>
        <v/>
      </c>
      <c r="BE89" s="16" t="str">
        <f ca="1">IF(OR(data!$BX89=BD$1,data!$BY89=BD$1),data!$BW89,"")</f>
        <v/>
      </c>
      <c r="BF89" s="17" t="str">
        <f ca="1">IF(data!$BX89=BG$1,data!$BW89,"")</f>
        <v/>
      </c>
      <c r="BG89" s="17" t="str">
        <f ca="1">IF(data!$BY89=BG$1,data!$BW89,"")</f>
        <v/>
      </c>
      <c r="BH89" s="17" t="str">
        <f ca="1">IF(OR(data!$BX89=BG$1,data!$BY89=BG$1),data!$BW89,"")</f>
        <v/>
      </c>
      <c r="BI89" s="16" t="str">
        <f ca="1">IF(data!$BX89=BJ$1,data!$BW89,"")</f>
        <v/>
      </c>
      <c r="BJ89" s="16" t="str">
        <f ca="1">IF(data!$BY89=BJ$1,data!$BW89,"")</f>
        <v/>
      </c>
      <c r="BK89" s="16" t="str">
        <f ca="1">IF(OR(data!$BX89=BJ$1,data!$BY89=BJ$1),data!$BW89,"")</f>
        <v/>
      </c>
      <c r="BL89" s="17" t="str">
        <f ca="1">IF(data!$BX89=BM$1,data!$BW89,"")</f>
        <v/>
      </c>
      <c r="BM89" s="17" t="str">
        <f ca="1">IF(data!$BY89=BM$1,data!$BW89,"")</f>
        <v/>
      </c>
      <c r="BN89" s="17" t="str">
        <f ca="1">IF(OR(data!$BX89=BM$1,data!$BY89=BM$1),data!$BW89,"")</f>
        <v/>
      </c>
      <c r="BO89" s="16" t="str">
        <f ca="1">IF(data!$BX89=BP$1,data!$BW89,"")</f>
        <v/>
      </c>
      <c r="BP89" s="16" t="str">
        <f ca="1">IF(data!$BY89=BP$1,data!$BW89,"")</f>
        <v/>
      </c>
      <c r="BQ89" s="16" t="str">
        <f ca="1">IF(OR(data!$BX89=BP$1,data!$BY89=BP$1),data!$BW89,"")</f>
        <v/>
      </c>
      <c r="BR89" s="17" t="str">
        <f ca="1">IF(data!$BX89=BS$1,data!$BW89,"")</f>
        <v/>
      </c>
      <c r="BS89" s="17" t="str">
        <f ca="1">IF(data!$BY89=BS$1,data!$BW89,"")</f>
        <v/>
      </c>
      <c r="BT89" s="17" t="str">
        <f ca="1">IF(OR(data!$BX89=BS$1,data!$BY89=BS$1),data!$BW89,"")</f>
        <v/>
      </c>
    </row>
    <row r="90" spans="1:72" s="11" customFormat="1" x14ac:dyDescent="0.25">
      <c r="A90" s="16" t="str">
        <f ca="1">IF(data!$BX90=B$1,data!$BW90,"")</f>
        <v/>
      </c>
      <c r="B90" s="16" t="str">
        <f ca="1">IF(data!$BY90=B$1,data!$BW90,"")</f>
        <v/>
      </c>
      <c r="C90" s="16" t="str">
        <f ca="1">IF(OR(data!$BX90=B$1,data!$BY90=B$1),data!$BW90,"")</f>
        <v/>
      </c>
      <c r="D90" s="17" t="str">
        <f ca="1">IF(data!$BX90=E$1,data!$BW90,"")</f>
        <v/>
      </c>
      <c r="E90" s="17" t="str">
        <f ca="1">IF(data!$BY90=E$1,data!$BW90,"")</f>
        <v/>
      </c>
      <c r="F90" s="17" t="str">
        <f ca="1">IF(OR(data!$BX90=E$1,data!$BY90=E$1),data!$BW90,"")</f>
        <v/>
      </c>
      <c r="G90" s="16" t="str">
        <f ca="1">IF(data!$BX90=H$1,data!$BW90,"")</f>
        <v/>
      </c>
      <c r="H90" s="16" t="str">
        <f ca="1">IF(data!$BY90=H$1,data!$BW90,"")</f>
        <v/>
      </c>
      <c r="I90" s="16" t="str">
        <f ca="1">IF(OR(data!$BX90=H$1,data!$BY90=H$1),data!$BW90,"")</f>
        <v/>
      </c>
      <c r="J90" s="17" t="str">
        <f ca="1">IF(data!$BX90=K$1,data!$BW90,"")</f>
        <v/>
      </c>
      <c r="K90" s="17" t="str">
        <f ca="1">IF(data!$BY90=K$1,data!$BW90,"")</f>
        <v/>
      </c>
      <c r="L90" s="17" t="str">
        <f ca="1">IF(OR(data!$BX90=K$1,data!$BY90=K$1),data!$BW90,"")</f>
        <v/>
      </c>
      <c r="M90" s="16" t="str">
        <f ca="1">IF(data!$BX90=N$1,data!$BW90,"")</f>
        <v/>
      </c>
      <c r="N90" s="16" t="str">
        <f ca="1">IF(data!$BY90=N$1,data!$BW90,"")</f>
        <v/>
      </c>
      <c r="O90" s="16" t="str">
        <f ca="1">IF(OR(data!$BX90=N$1,data!$BY90=N$1),data!$BW90,"")</f>
        <v/>
      </c>
      <c r="P90" s="17" t="str">
        <f ca="1">IF(data!$BX90=Q$1,data!$BW90,"")</f>
        <v/>
      </c>
      <c r="Q90" s="17" t="str">
        <f ca="1">IF(data!$BY90=Q$1,data!$BW90,"")</f>
        <v/>
      </c>
      <c r="R90" s="17" t="str">
        <f ca="1">IF(OR(data!$BX90=Q$1,data!$BY90=Q$1),data!$BW90,"")</f>
        <v/>
      </c>
      <c r="S90" s="16" t="str">
        <f ca="1">IF(data!$BX90=T$1,data!$BW90,"")</f>
        <v/>
      </c>
      <c r="T90" s="16" t="str">
        <f ca="1">IF(data!$BY90=T$1,data!$BW90,"")</f>
        <v/>
      </c>
      <c r="U90" s="16" t="str">
        <f ca="1">IF(OR(data!$BX90=T$1,data!$BY90=T$1),data!$BW90,"")</f>
        <v/>
      </c>
      <c r="V90" s="17" t="str">
        <f ca="1">IF(data!$BX90=W$1,data!$BW90,"")</f>
        <v/>
      </c>
      <c r="W90" s="17" t="str">
        <f ca="1">IF(data!$BY90=W$1,data!$BW90,"")</f>
        <v/>
      </c>
      <c r="X90" s="17" t="str">
        <f ca="1">IF(OR(data!$BX90=W$1,data!$BY90=W$1),data!$BW90,"")</f>
        <v/>
      </c>
      <c r="Y90" s="16" t="str">
        <f ca="1">IF(data!$BX90=Z$1,data!$BW90,"")</f>
        <v/>
      </c>
      <c r="Z90" s="16" t="str">
        <f ca="1">IF(data!$BY90=Z$1,data!$BW90,"")</f>
        <v/>
      </c>
      <c r="AA90" s="16" t="str">
        <f ca="1">IF(OR(data!$BX90=Z$1,data!$BY90=Z$1),data!$BW90,"")</f>
        <v/>
      </c>
      <c r="AB90" s="17">
        <f ca="1">IF(data!$BX90=AC$1,data!$BW90,"")</f>
        <v>43361</v>
      </c>
      <c r="AC90" s="17" t="str">
        <f ca="1">IF(data!$BY90=AC$1,data!$BW90,"")</f>
        <v/>
      </c>
      <c r="AD90" s="17">
        <f ca="1">IF(OR(data!$BX90=AC$1,data!$BY90=AC$1),data!$BW90,"")</f>
        <v>43361</v>
      </c>
      <c r="AE90" s="16" t="str">
        <f ca="1">IF(data!$BX90=AF$1,data!$BW90,"")</f>
        <v/>
      </c>
      <c r="AF90" s="16" t="str">
        <f ca="1">IF(data!$BY90=AF$1,data!$BW90,"")</f>
        <v/>
      </c>
      <c r="AG90" s="16" t="str">
        <f ca="1">IF(OR(data!$BX90=AF$1,data!$BY90=AF$1),data!$BW90,"")</f>
        <v/>
      </c>
      <c r="AH90" s="17" t="str">
        <f ca="1">IF(data!$BX90=AI$1,data!$BW90,"")</f>
        <v/>
      </c>
      <c r="AI90" s="17" t="str">
        <f ca="1">IF(data!$BY90=AI$1,data!$BW90,"")</f>
        <v/>
      </c>
      <c r="AJ90" s="17" t="str">
        <f ca="1">IF(OR(data!$BX90=AI$1,data!$BY90=AI$1),data!$BW90,"")</f>
        <v/>
      </c>
      <c r="AK90" s="16" t="str">
        <f ca="1">IF(data!$BX90=AL$1,data!$BW90,"")</f>
        <v/>
      </c>
      <c r="AL90" s="16" t="str">
        <f ca="1">IF(data!$BY90=AL$1,data!$BW90,"")</f>
        <v/>
      </c>
      <c r="AM90" s="16" t="str">
        <f ca="1">IF(OR(data!$BX90=AL$1,data!$BY90=AL$1),data!$BW90,"")</f>
        <v/>
      </c>
      <c r="AN90" s="17" t="str">
        <f ca="1">IF(data!$BX90=AO$1,data!$BW90,"")</f>
        <v/>
      </c>
      <c r="AO90" s="17" t="str">
        <f ca="1">IF(data!$BY90=AO$1,data!$BW90,"")</f>
        <v/>
      </c>
      <c r="AP90" s="17" t="str">
        <f ca="1">IF(OR(data!$BX90=AO$1,data!$BY90=AO$1),data!$BW90,"")</f>
        <v/>
      </c>
      <c r="AQ90" s="16" t="str">
        <f ca="1">IF(data!$BX90=AR$1,data!$BW90,"")</f>
        <v/>
      </c>
      <c r="AR90" s="16">
        <f ca="1">IF(data!$BY90=AR$1,data!$BW90,"")</f>
        <v>43361</v>
      </c>
      <c r="AS90" s="16">
        <f ca="1">IF(OR(data!$BX90=AR$1,data!$BY90=AR$1),data!$BW90,"")</f>
        <v>43361</v>
      </c>
      <c r="AT90" s="17" t="str">
        <f ca="1">IF(data!$BX90=AU$1,data!$BW90,"")</f>
        <v/>
      </c>
      <c r="AU90" s="17" t="str">
        <f ca="1">IF(data!$BY90=AU$1,data!$BW90,"")</f>
        <v/>
      </c>
      <c r="AV90" s="17" t="str">
        <f ca="1">IF(OR(data!$BX90=AU$1,data!$BY90=AU$1),data!$BW90,"")</f>
        <v/>
      </c>
      <c r="AW90" s="16" t="str">
        <f ca="1">IF(data!$BX90=AX$1,data!$BW90,"")</f>
        <v/>
      </c>
      <c r="AX90" s="16" t="str">
        <f ca="1">IF(data!$BY90=AX$1,data!$BW90,"")</f>
        <v/>
      </c>
      <c r="AY90" s="16" t="str">
        <f ca="1">IF(OR(data!$BX90=AX$1,data!$BY90=AX$1),data!$BW90,"")</f>
        <v/>
      </c>
      <c r="AZ90" s="17" t="str">
        <f ca="1">IF(data!$BX90=BA$1,data!$BW90,"")</f>
        <v/>
      </c>
      <c r="BA90" s="17" t="str">
        <f ca="1">IF(data!$BY90=BA$1,data!$BW90,"")</f>
        <v/>
      </c>
      <c r="BB90" s="17" t="str">
        <f ca="1">IF(OR(data!$BX90=BA$1,data!$BY90=BA$1),data!$BW90,"")</f>
        <v/>
      </c>
      <c r="BC90" s="16" t="str">
        <f ca="1">IF(data!$BX90=BD$1,data!$BW90,"")</f>
        <v/>
      </c>
      <c r="BD90" s="16" t="str">
        <f ca="1">IF(data!$BY90=BD$1,data!$BW90,"")</f>
        <v/>
      </c>
      <c r="BE90" s="16" t="str">
        <f ca="1">IF(OR(data!$BX90=BD$1,data!$BY90=BD$1),data!$BW90,"")</f>
        <v/>
      </c>
      <c r="BF90" s="17" t="str">
        <f ca="1">IF(data!$BX90=BG$1,data!$BW90,"")</f>
        <v/>
      </c>
      <c r="BG90" s="17" t="str">
        <f ca="1">IF(data!$BY90=BG$1,data!$BW90,"")</f>
        <v/>
      </c>
      <c r="BH90" s="17" t="str">
        <f ca="1">IF(OR(data!$BX90=BG$1,data!$BY90=BG$1),data!$BW90,"")</f>
        <v/>
      </c>
      <c r="BI90" s="16" t="str">
        <f ca="1">IF(data!$BX90=BJ$1,data!$BW90,"")</f>
        <v/>
      </c>
      <c r="BJ90" s="16" t="str">
        <f ca="1">IF(data!$BY90=BJ$1,data!$BW90,"")</f>
        <v/>
      </c>
      <c r="BK90" s="16" t="str">
        <f ca="1">IF(OR(data!$BX90=BJ$1,data!$BY90=BJ$1),data!$BW90,"")</f>
        <v/>
      </c>
      <c r="BL90" s="17" t="str">
        <f ca="1">IF(data!$BX90=BM$1,data!$BW90,"")</f>
        <v/>
      </c>
      <c r="BM90" s="17" t="str">
        <f ca="1">IF(data!$BY90=BM$1,data!$BW90,"")</f>
        <v/>
      </c>
      <c r="BN90" s="17" t="str">
        <f ca="1">IF(OR(data!$BX90=BM$1,data!$BY90=BM$1),data!$BW90,"")</f>
        <v/>
      </c>
      <c r="BO90" s="16" t="str">
        <f ca="1">IF(data!$BX90=BP$1,data!$BW90,"")</f>
        <v/>
      </c>
      <c r="BP90" s="16" t="str">
        <f ca="1">IF(data!$BY90=BP$1,data!$BW90,"")</f>
        <v/>
      </c>
      <c r="BQ90" s="16" t="str">
        <f ca="1">IF(OR(data!$BX90=BP$1,data!$BY90=BP$1),data!$BW90,"")</f>
        <v/>
      </c>
      <c r="BR90" s="17" t="str">
        <f ca="1">IF(data!$BX90=BS$1,data!$BW90,"")</f>
        <v/>
      </c>
      <c r="BS90" s="17" t="str">
        <f ca="1">IF(data!$BY90=BS$1,data!$BW90,"")</f>
        <v/>
      </c>
      <c r="BT90" s="17" t="str">
        <f ca="1">IF(OR(data!$BX90=BS$1,data!$BY90=BS$1),data!$BW90,"")</f>
        <v/>
      </c>
    </row>
    <row r="91" spans="1:72" s="11" customFormat="1" x14ac:dyDescent="0.25">
      <c r="A91" s="16" t="str">
        <f ca="1">IF(data!$BX91=B$1,data!$BW91,"")</f>
        <v/>
      </c>
      <c r="B91" s="16" t="str">
        <f ca="1">IF(data!$BY91=B$1,data!$BW91,"")</f>
        <v/>
      </c>
      <c r="C91" s="16" t="str">
        <f ca="1">IF(OR(data!$BX91=B$1,data!$BY91=B$1),data!$BW91,"")</f>
        <v/>
      </c>
      <c r="D91" s="17" t="str">
        <f ca="1">IF(data!$BX91=E$1,data!$BW91,"")</f>
        <v/>
      </c>
      <c r="E91" s="17" t="str">
        <f ca="1">IF(data!$BY91=E$1,data!$BW91,"")</f>
        <v/>
      </c>
      <c r="F91" s="17" t="str">
        <f ca="1">IF(OR(data!$BX91=E$1,data!$BY91=E$1),data!$BW91,"")</f>
        <v/>
      </c>
      <c r="G91" s="16" t="str">
        <f ca="1">IF(data!$BX91=H$1,data!$BW91,"")</f>
        <v/>
      </c>
      <c r="H91" s="16" t="str">
        <f ca="1">IF(data!$BY91=H$1,data!$BW91,"")</f>
        <v/>
      </c>
      <c r="I91" s="16" t="str">
        <f ca="1">IF(OR(data!$BX91=H$1,data!$BY91=H$1),data!$BW91,"")</f>
        <v/>
      </c>
      <c r="J91" s="17" t="str">
        <f ca="1">IF(data!$BX91=K$1,data!$BW91,"")</f>
        <v/>
      </c>
      <c r="K91" s="17" t="str">
        <f ca="1">IF(data!$BY91=K$1,data!$BW91,"")</f>
        <v/>
      </c>
      <c r="L91" s="17" t="str">
        <f ca="1">IF(OR(data!$BX91=K$1,data!$BY91=K$1),data!$BW91,"")</f>
        <v/>
      </c>
      <c r="M91" s="16" t="str">
        <f ca="1">IF(data!$BX91=N$1,data!$BW91,"")</f>
        <v/>
      </c>
      <c r="N91" s="16" t="str">
        <f ca="1">IF(data!$BY91=N$1,data!$BW91,"")</f>
        <v/>
      </c>
      <c r="O91" s="16" t="str">
        <f ca="1">IF(OR(data!$BX91=N$1,data!$BY91=N$1),data!$BW91,"")</f>
        <v/>
      </c>
      <c r="P91" s="17" t="str">
        <f ca="1">IF(data!$BX91=Q$1,data!$BW91,"")</f>
        <v/>
      </c>
      <c r="Q91" s="17" t="str">
        <f ca="1">IF(data!$BY91=Q$1,data!$BW91,"")</f>
        <v/>
      </c>
      <c r="R91" s="17" t="str">
        <f ca="1">IF(OR(data!$BX91=Q$1,data!$BY91=Q$1),data!$BW91,"")</f>
        <v/>
      </c>
      <c r="S91" s="16" t="str">
        <f ca="1">IF(data!$BX91=T$1,data!$BW91,"")</f>
        <v/>
      </c>
      <c r="T91" s="16" t="str">
        <f ca="1">IF(data!$BY91=T$1,data!$BW91,"")</f>
        <v/>
      </c>
      <c r="U91" s="16" t="str">
        <f ca="1">IF(OR(data!$BX91=T$1,data!$BY91=T$1),data!$BW91,"")</f>
        <v/>
      </c>
      <c r="V91" s="17" t="str">
        <f ca="1">IF(data!$BX91=W$1,data!$BW91,"")</f>
        <v/>
      </c>
      <c r="W91" s="17" t="str">
        <f ca="1">IF(data!$BY91=W$1,data!$BW91,"")</f>
        <v/>
      </c>
      <c r="X91" s="17" t="str">
        <f ca="1">IF(OR(data!$BX91=W$1,data!$BY91=W$1),data!$BW91,"")</f>
        <v/>
      </c>
      <c r="Y91" s="16" t="str">
        <f ca="1">IF(data!$BX91=Z$1,data!$BW91,"")</f>
        <v/>
      </c>
      <c r="Z91" s="16" t="str">
        <f ca="1">IF(data!$BY91=Z$1,data!$BW91,"")</f>
        <v/>
      </c>
      <c r="AA91" s="16" t="str">
        <f ca="1">IF(OR(data!$BX91=Z$1,data!$BY91=Z$1),data!$BW91,"")</f>
        <v/>
      </c>
      <c r="AB91" s="17" t="str">
        <f ca="1">IF(data!$BX91=AC$1,data!$BW91,"")</f>
        <v/>
      </c>
      <c r="AC91" s="17" t="str">
        <f ca="1">IF(data!$BY91=AC$1,data!$BW91,"")</f>
        <v/>
      </c>
      <c r="AD91" s="17" t="str">
        <f ca="1">IF(OR(data!$BX91=AC$1,data!$BY91=AC$1),data!$BW91,"")</f>
        <v/>
      </c>
      <c r="AE91" s="16" t="str">
        <f ca="1">IF(data!$BX91=AF$1,data!$BW91,"")</f>
        <v/>
      </c>
      <c r="AF91" s="16" t="str">
        <f ca="1">IF(data!$BY91=AF$1,data!$BW91,"")</f>
        <v/>
      </c>
      <c r="AG91" s="16" t="str">
        <f ca="1">IF(OR(data!$BX91=AF$1,data!$BY91=AF$1),data!$BW91,"")</f>
        <v/>
      </c>
      <c r="AH91" s="17" t="str">
        <f ca="1">IF(data!$BX91=AI$1,data!$BW91,"")</f>
        <v/>
      </c>
      <c r="AI91" s="17" t="str">
        <f ca="1">IF(data!$BY91=AI$1,data!$BW91,"")</f>
        <v/>
      </c>
      <c r="AJ91" s="17" t="str">
        <f ca="1">IF(OR(data!$BX91=AI$1,data!$BY91=AI$1),data!$BW91,"")</f>
        <v/>
      </c>
      <c r="AK91" s="16" t="str">
        <f ca="1">IF(data!$BX91=AL$1,data!$BW91,"")</f>
        <v/>
      </c>
      <c r="AL91" s="16" t="str">
        <f ca="1">IF(data!$BY91=AL$1,data!$BW91,"")</f>
        <v/>
      </c>
      <c r="AM91" s="16" t="str">
        <f ca="1">IF(OR(data!$BX91=AL$1,data!$BY91=AL$1),data!$BW91,"")</f>
        <v/>
      </c>
      <c r="AN91" s="17" t="str">
        <f ca="1">IF(data!$BX91=AO$1,data!$BW91,"")</f>
        <v/>
      </c>
      <c r="AO91" s="17" t="str">
        <f ca="1">IF(data!$BY91=AO$1,data!$BW91,"")</f>
        <v/>
      </c>
      <c r="AP91" s="17" t="str">
        <f ca="1">IF(OR(data!$BX91=AO$1,data!$BY91=AO$1),data!$BW91,"")</f>
        <v/>
      </c>
      <c r="AQ91" s="16" t="str">
        <f ca="1">IF(data!$BX91=AR$1,data!$BW91,"")</f>
        <v/>
      </c>
      <c r="AR91" s="16" t="str">
        <f ca="1">IF(data!$BY91=AR$1,data!$BW91,"")</f>
        <v/>
      </c>
      <c r="AS91" s="16" t="str">
        <f ca="1">IF(OR(data!$BX91=AR$1,data!$BY91=AR$1),data!$BW91,"")</f>
        <v/>
      </c>
      <c r="AT91" s="17" t="str">
        <f ca="1">IF(data!$BX91=AU$1,data!$BW91,"")</f>
        <v/>
      </c>
      <c r="AU91" s="17" t="str">
        <f ca="1">IF(data!$BY91=AU$1,data!$BW91,"")</f>
        <v/>
      </c>
      <c r="AV91" s="17" t="str">
        <f ca="1">IF(OR(data!$BX91=AU$1,data!$BY91=AU$1),data!$BW91,"")</f>
        <v/>
      </c>
      <c r="AW91" s="16" t="str">
        <f ca="1">IF(data!$BX91=AX$1,data!$BW91,"")</f>
        <v/>
      </c>
      <c r="AX91" s="16" t="str">
        <f ca="1">IF(data!$BY91=AX$1,data!$BW91,"")</f>
        <v/>
      </c>
      <c r="AY91" s="16" t="str">
        <f ca="1">IF(OR(data!$BX91=AX$1,data!$BY91=AX$1),data!$BW91,"")</f>
        <v/>
      </c>
      <c r="AZ91" s="17" t="str">
        <f ca="1">IF(data!$BX91=BA$1,data!$BW91,"")</f>
        <v/>
      </c>
      <c r="BA91" s="17" t="str">
        <f ca="1">IF(data!$BY91=BA$1,data!$BW91,"")</f>
        <v/>
      </c>
      <c r="BB91" s="17" t="str">
        <f ca="1">IF(OR(data!$BX91=BA$1,data!$BY91=BA$1),data!$BW91,"")</f>
        <v/>
      </c>
      <c r="BC91" s="16" t="str">
        <f ca="1">IF(data!$BX91=BD$1,data!$BW91,"")</f>
        <v/>
      </c>
      <c r="BD91" s="16" t="str">
        <f ca="1">IF(data!$BY91=BD$1,data!$BW91,"")</f>
        <v/>
      </c>
      <c r="BE91" s="16" t="str">
        <f ca="1">IF(OR(data!$BX91=BD$1,data!$BY91=BD$1),data!$BW91,"")</f>
        <v/>
      </c>
      <c r="BF91" s="17" t="str">
        <f ca="1">IF(data!$BX91=BG$1,data!$BW91,"")</f>
        <v/>
      </c>
      <c r="BG91" s="17" t="str">
        <f ca="1">IF(data!$BY91=BG$1,data!$BW91,"")</f>
        <v/>
      </c>
      <c r="BH91" s="17" t="str">
        <f ca="1">IF(OR(data!$BX91=BG$1,data!$BY91=BG$1),data!$BW91,"")</f>
        <v/>
      </c>
      <c r="BI91" s="16">
        <f ca="1">IF(data!$BX91=BJ$1,data!$BW91,"")</f>
        <v>43361</v>
      </c>
      <c r="BJ91" s="16" t="str">
        <f ca="1">IF(data!$BY91=BJ$1,data!$BW91,"")</f>
        <v/>
      </c>
      <c r="BK91" s="16">
        <f ca="1">IF(OR(data!$BX91=BJ$1,data!$BY91=BJ$1),data!$BW91,"")</f>
        <v>43361</v>
      </c>
      <c r="BL91" s="17" t="str">
        <f ca="1">IF(data!$BX91=BM$1,data!$BW91,"")</f>
        <v/>
      </c>
      <c r="BM91" s="17">
        <f ca="1">IF(data!$BY91=BM$1,data!$BW91,"")</f>
        <v>43361</v>
      </c>
      <c r="BN91" s="17">
        <f ca="1">IF(OR(data!$BX91=BM$1,data!$BY91=BM$1),data!$BW91,"")</f>
        <v>43361</v>
      </c>
      <c r="BO91" s="16" t="str">
        <f ca="1">IF(data!$BX91=BP$1,data!$BW91,"")</f>
        <v/>
      </c>
      <c r="BP91" s="16" t="str">
        <f ca="1">IF(data!$BY91=BP$1,data!$BW91,"")</f>
        <v/>
      </c>
      <c r="BQ91" s="16" t="str">
        <f ca="1">IF(OR(data!$BX91=BP$1,data!$BY91=BP$1),data!$BW91,"")</f>
        <v/>
      </c>
      <c r="BR91" s="17" t="str">
        <f ca="1">IF(data!$BX91=BS$1,data!$BW91,"")</f>
        <v/>
      </c>
      <c r="BS91" s="17" t="str">
        <f ca="1">IF(data!$BY91=BS$1,data!$BW91,"")</f>
        <v/>
      </c>
      <c r="BT91" s="17" t="str">
        <f ca="1">IF(OR(data!$BX91=BS$1,data!$BY91=BS$1),data!$BW91,"")</f>
        <v/>
      </c>
    </row>
    <row r="92" spans="1:72" s="11" customFormat="1" x14ac:dyDescent="0.25">
      <c r="A92" s="16" t="str">
        <f ca="1">IF(data!$BX92=B$1,data!$BW92,"")</f>
        <v/>
      </c>
      <c r="B92" s="16" t="str">
        <f ca="1">IF(data!$BY92=B$1,data!$BW92,"")</f>
        <v/>
      </c>
      <c r="C92" s="16" t="str">
        <f ca="1">IF(OR(data!$BX92=B$1,data!$BY92=B$1),data!$BW92,"")</f>
        <v/>
      </c>
      <c r="D92" s="17" t="str">
        <f ca="1">IF(data!$BX92=E$1,data!$BW92,"")</f>
        <v/>
      </c>
      <c r="E92" s="17" t="str">
        <f ca="1">IF(data!$BY92=E$1,data!$BW92,"")</f>
        <v/>
      </c>
      <c r="F92" s="17" t="str">
        <f ca="1">IF(OR(data!$BX92=E$1,data!$BY92=E$1),data!$BW92,"")</f>
        <v/>
      </c>
      <c r="G92" s="16" t="str">
        <f ca="1">IF(data!$BX92=H$1,data!$BW92,"")</f>
        <v/>
      </c>
      <c r="H92" s="16" t="str">
        <f ca="1">IF(data!$BY92=H$1,data!$BW92,"")</f>
        <v/>
      </c>
      <c r="I92" s="16" t="str">
        <f ca="1">IF(OR(data!$BX92=H$1,data!$BY92=H$1),data!$BW92,"")</f>
        <v/>
      </c>
      <c r="J92" s="17" t="str">
        <f ca="1">IF(data!$BX92=K$1,data!$BW92,"")</f>
        <v/>
      </c>
      <c r="K92" s="17" t="str">
        <f ca="1">IF(data!$BY92=K$1,data!$BW92,"")</f>
        <v/>
      </c>
      <c r="L92" s="17" t="str">
        <f ca="1">IF(OR(data!$BX92=K$1,data!$BY92=K$1),data!$BW92,"")</f>
        <v/>
      </c>
      <c r="M92" s="16" t="str">
        <f ca="1">IF(data!$BX92=N$1,data!$BW92,"")</f>
        <v/>
      </c>
      <c r="N92" s="16" t="str">
        <f ca="1">IF(data!$BY92=N$1,data!$BW92,"")</f>
        <v/>
      </c>
      <c r="O92" s="16" t="str">
        <f ca="1">IF(OR(data!$BX92=N$1,data!$BY92=N$1),data!$BW92,"")</f>
        <v/>
      </c>
      <c r="P92" s="17" t="str">
        <f ca="1">IF(data!$BX92=Q$1,data!$BW92,"")</f>
        <v/>
      </c>
      <c r="Q92" s="17">
        <f ca="1">IF(data!$BY92=Q$1,data!$BW92,"")</f>
        <v>43361</v>
      </c>
      <c r="R92" s="17">
        <f ca="1">IF(OR(data!$BX92=Q$1,data!$BY92=Q$1),data!$BW92,"")</f>
        <v>43361</v>
      </c>
      <c r="S92" s="16" t="str">
        <f ca="1">IF(data!$BX92=T$1,data!$BW92,"")</f>
        <v/>
      </c>
      <c r="T92" s="16" t="str">
        <f ca="1">IF(data!$BY92=T$1,data!$BW92,"")</f>
        <v/>
      </c>
      <c r="U92" s="16" t="str">
        <f ca="1">IF(OR(data!$BX92=T$1,data!$BY92=T$1),data!$BW92,"")</f>
        <v/>
      </c>
      <c r="V92" s="17" t="str">
        <f ca="1">IF(data!$BX92=W$1,data!$BW92,"")</f>
        <v/>
      </c>
      <c r="W92" s="17" t="str">
        <f ca="1">IF(data!$BY92=W$1,data!$BW92,"")</f>
        <v/>
      </c>
      <c r="X92" s="17" t="str">
        <f ca="1">IF(OR(data!$BX92=W$1,data!$BY92=W$1),data!$BW92,"")</f>
        <v/>
      </c>
      <c r="Y92" s="16" t="str">
        <f ca="1">IF(data!$BX92=Z$1,data!$BW92,"")</f>
        <v/>
      </c>
      <c r="Z92" s="16" t="str">
        <f ca="1">IF(data!$BY92=Z$1,data!$BW92,"")</f>
        <v/>
      </c>
      <c r="AA92" s="16" t="str">
        <f ca="1">IF(OR(data!$BX92=Z$1,data!$BY92=Z$1),data!$BW92,"")</f>
        <v/>
      </c>
      <c r="AB92" s="17" t="str">
        <f ca="1">IF(data!$BX92=AC$1,data!$BW92,"")</f>
        <v/>
      </c>
      <c r="AC92" s="17" t="str">
        <f ca="1">IF(data!$BY92=AC$1,data!$BW92,"")</f>
        <v/>
      </c>
      <c r="AD92" s="17" t="str">
        <f ca="1">IF(OR(data!$BX92=AC$1,data!$BY92=AC$1),data!$BW92,"")</f>
        <v/>
      </c>
      <c r="AE92" s="16" t="str">
        <f ca="1">IF(data!$BX92=AF$1,data!$BW92,"")</f>
        <v/>
      </c>
      <c r="AF92" s="16" t="str">
        <f ca="1">IF(data!$BY92=AF$1,data!$BW92,"")</f>
        <v/>
      </c>
      <c r="AG92" s="16" t="str">
        <f ca="1">IF(OR(data!$BX92=AF$1,data!$BY92=AF$1),data!$BW92,"")</f>
        <v/>
      </c>
      <c r="AH92" s="17" t="str">
        <f ca="1">IF(data!$BX92=AI$1,data!$BW92,"")</f>
        <v/>
      </c>
      <c r="AI92" s="17" t="str">
        <f ca="1">IF(data!$BY92=AI$1,data!$BW92,"")</f>
        <v/>
      </c>
      <c r="AJ92" s="17" t="str">
        <f ca="1">IF(OR(data!$BX92=AI$1,data!$BY92=AI$1),data!$BW92,"")</f>
        <v/>
      </c>
      <c r="AK92" s="16" t="str">
        <f ca="1">IF(data!$BX92=AL$1,data!$BW92,"")</f>
        <v/>
      </c>
      <c r="AL92" s="16" t="str">
        <f ca="1">IF(data!$BY92=AL$1,data!$BW92,"")</f>
        <v/>
      </c>
      <c r="AM92" s="16" t="str">
        <f ca="1">IF(OR(data!$BX92=AL$1,data!$BY92=AL$1),data!$BW92,"")</f>
        <v/>
      </c>
      <c r="AN92" s="17" t="str">
        <f ca="1">IF(data!$BX92=AO$1,data!$BW92,"")</f>
        <v/>
      </c>
      <c r="AO92" s="17" t="str">
        <f ca="1">IF(data!$BY92=AO$1,data!$BW92,"")</f>
        <v/>
      </c>
      <c r="AP92" s="17" t="str">
        <f ca="1">IF(OR(data!$BX92=AO$1,data!$BY92=AO$1),data!$BW92,"")</f>
        <v/>
      </c>
      <c r="AQ92" s="16" t="str">
        <f ca="1">IF(data!$BX92=AR$1,data!$BW92,"")</f>
        <v/>
      </c>
      <c r="AR92" s="16" t="str">
        <f ca="1">IF(data!$BY92=AR$1,data!$BW92,"")</f>
        <v/>
      </c>
      <c r="AS92" s="16" t="str">
        <f ca="1">IF(OR(data!$BX92=AR$1,data!$BY92=AR$1),data!$BW92,"")</f>
        <v/>
      </c>
      <c r="AT92" s="17" t="str">
        <f ca="1">IF(data!$BX92=AU$1,data!$BW92,"")</f>
        <v/>
      </c>
      <c r="AU92" s="17" t="str">
        <f ca="1">IF(data!$BY92=AU$1,data!$BW92,"")</f>
        <v/>
      </c>
      <c r="AV92" s="17" t="str">
        <f ca="1">IF(OR(data!$BX92=AU$1,data!$BY92=AU$1),data!$BW92,"")</f>
        <v/>
      </c>
      <c r="AW92" s="16" t="str">
        <f ca="1">IF(data!$BX92=AX$1,data!$BW92,"")</f>
        <v/>
      </c>
      <c r="AX92" s="16" t="str">
        <f ca="1">IF(data!$BY92=AX$1,data!$BW92,"")</f>
        <v/>
      </c>
      <c r="AY92" s="16" t="str">
        <f ca="1">IF(OR(data!$BX92=AX$1,data!$BY92=AX$1),data!$BW92,"")</f>
        <v/>
      </c>
      <c r="AZ92" s="17" t="str">
        <f ca="1">IF(data!$BX92=BA$1,data!$BW92,"")</f>
        <v/>
      </c>
      <c r="BA92" s="17" t="str">
        <f ca="1">IF(data!$BY92=BA$1,data!$BW92,"")</f>
        <v/>
      </c>
      <c r="BB92" s="17" t="str">
        <f ca="1">IF(OR(data!$BX92=BA$1,data!$BY92=BA$1),data!$BW92,"")</f>
        <v/>
      </c>
      <c r="BC92" s="16" t="str">
        <f ca="1">IF(data!$BX92=BD$1,data!$BW92,"")</f>
        <v/>
      </c>
      <c r="BD92" s="16" t="str">
        <f ca="1">IF(data!$BY92=BD$1,data!$BW92,"")</f>
        <v/>
      </c>
      <c r="BE92" s="16" t="str">
        <f ca="1">IF(OR(data!$BX92=BD$1,data!$BY92=BD$1),data!$BW92,"")</f>
        <v/>
      </c>
      <c r="BF92" s="17" t="str">
        <f ca="1">IF(data!$BX92=BG$1,data!$BW92,"")</f>
        <v/>
      </c>
      <c r="BG92" s="17" t="str">
        <f ca="1">IF(data!$BY92=BG$1,data!$BW92,"")</f>
        <v/>
      </c>
      <c r="BH92" s="17" t="str">
        <f ca="1">IF(OR(data!$BX92=BG$1,data!$BY92=BG$1),data!$BW92,"")</f>
        <v/>
      </c>
      <c r="BI92" s="16" t="str">
        <f ca="1">IF(data!$BX92=BJ$1,data!$BW92,"")</f>
        <v/>
      </c>
      <c r="BJ92" s="16" t="str">
        <f ca="1">IF(data!$BY92=BJ$1,data!$BW92,"")</f>
        <v/>
      </c>
      <c r="BK92" s="16" t="str">
        <f ca="1">IF(OR(data!$BX92=BJ$1,data!$BY92=BJ$1),data!$BW92,"")</f>
        <v/>
      </c>
      <c r="BL92" s="17" t="str">
        <f ca="1">IF(data!$BX92=BM$1,data!$BW92,"")</f>
        <v/>
      </c>
      <c r="BM92" s="17" t="str">
        <f ca="1">IF(data!$BY92=BM$1,data!$BW92,"")</f>
        <v/>
      </c>
      <c r="BN92" s="17" t="str">
        <f ca="1">IF(OR(data!$BX92=BM$1,data!$BY92=BM$1),data!$BW92,"")</f>
        <v/>
      </c>
      <c r="BO92" s="16">
        <f ca="1">IF(data!$BX92=BP$1,data!$BW92,"")</f>
        <v>43361</v>
      </c>
      <c r="BP92" s="16" t="str">
        <f ca="1">IF(data!$BY92=BP$1,data!$BW92,"")</f>
        <v/>
      </c>
      <c r="BQ92" s="16">
        <f ca="1">IF(OR(data!$BX92=BP$1,data!$BY92=BP$1),data!$BW92,"")</f>
        <v>43361</v>
      </c>
      <c r="BR92" s="17" t="str">
        <f ca="1">IF(data!$BX92=BS$1,data!$BW92,"")</f>
        <v/>
      </c>
      <c r="BS92" s="17" t="str">
        <f ca="1">IF(data!$BY92=BS$1,data!$BW92,"")</f>
        <v/>
      </c>
      <c r="BT92" s="17" t="str">
        <f ca="1">IF(OR(data!$BX92=BS$1,data!$BY92=BS$1),data!$BW92,"")</f>
        <v/>
      </c>
    </row>
    <row r="93" spans="1:72" s="11" customFormat="1" x14ac:dyDescent="0.25">
      <c r="A93" s="16" t="str">
        <f ca="1">IF(data!$BX93=B$1,data!$BW93,"")</f>
        <v/>
      </c>
      <c r="B93" s="16" t="str">
        <f ca="1">IF(data!$BY93=B$1,data!$BW93,"")</f>
        <v/>
      </c>
      <c r="C93" s="16" t="str">
        <f ca="1">IF(OR(data!$BX93=B$1,data!$BY93=B$1),data!$BW93,"")</f>
        <v/>
      </c>
      <c r="D93" s="17" t="str">
        <f ca="1">IF(data!$BX93=E$1,data!$BW93,"")</f>
        <v/>
      </c>
      <c r="E93" s="17" t="str">
        <f ca="1">IF(data!$BY93=E$1,data!$BW93,"")</f>
        <v/>
      </c>
      <c r="F93" s="17" t="str">
        <f ca="1">IF(OR(data!$BX93=E$1,data!$BY93=E$1),data!$BW93,"")</f>
        <v/>
      </c>
      <c r="G93" s="16" t="str">
        <f ca="1">IF(data!$BX93=H$1,data!$BW93,"")</f>
        <v/>
      </c>
      <c r="H93" s="16" t="str">
        <f ca="1">IF(data!$BY93=H$1,data!$BW93,"")</f>
        <v/>
      </c>
      <c r="I93" s="16" t="str">
        <f ca="1">IF(OR(data!$BX93=H$1,data!$BY93=H$1),data!$BW93,"")</f>
        <v/>
      </c>
      <c r="J93" s="17" t="str">
        <f ca="1">IF(data!$BX93=K$1,data!$BW93,"")</f>
        <v/>
      </c>
      <c r="K93" s="17" t="str">
        <f ca="1">IF(data!$BY93=K$1,data!$BW93,"")</f>
        <v/>
      </c>
      <c r="L93" s="17" t="str">
        <f ca="1">IF(OR(data!$BX93=K$1,data!$BY93=K$1),data!$BW93,"")</f>
        <v/>
      </c>
      <c r="M93" s="16" t="str">
        <f ca="1">IF(data!$BX93=N$1,data!$BW93,"")</f>
        <v/>
      </c>
      <c r="N93" s="16" t="str">
        <f ca="1">IF(data!$BY93=N$1,data!$BW93,"")</f>
        <v/>
      </c>
      <c r="O93" s="16" t="str">
        <f ca="1">IF(OR(data!$BX93=N$1,data!$BY93=N$1),data!$BW93,"")</f>
        <v/>
      </c>
      <c r="P93" s="17" t="str">
        <f ca="1">IF(data!$BX93=Q$1,data!$BW93,"")</f>
        <v/>
      </c>
      <c r="Q93" s="17" t="str">
        <f ca="1">IF(data!$BY93=Q$1,data!$BW93,"")</f>
        <v/>
      </c>
      <c r="R93" s="17" t="str">
        <f ca="1">IF(OR(data!$BX93=Q$1,data!$BY93=Q$1),data!$BW93,"")</f>
        <v/>
      </c>
      <c r="S93" s="16" t="str">
        <f ca="1">IF(data!$BX93=T$1,data!$BW93,"")</f>
        <v/>
      </c>
      <c r="T93" s="16" t="str">
        <f ca="1">IF(data!$BY93=T$1,data!$BW93,"")</f>
        <v/>
      </c>
      <c r="U93" s="16" t="str">
        <f ca="1">IF(OR(data!$BX93=T$1,data!$BY93=T$1),data!$BW93,"")</f>
        <v/>
      </c>
      <c r="V93" s="17" t="str">
        <f ca="1">IF(data!$BX93=W$1,data!$BW93,"")</f>
        <v/>
      </c>
      <c r="W93" s="17">
        <f ca="1">IF(data!$BY93=W$1,data!$BW93,"")</f>
        <v>43361</v>
      </c>
      <c r="X93" s="17">
        <f ca="1">IF(OR(data!$BX93=W$1,data!$BY93=W$1),data!$BW93,"")</f>
        <v>43361</v>
      </c>
      <c r="Y93" s="16" t="str">
        <f ca="1">IF(data!$BX93=Z$1,data!$BW93,"")</f>
        <v/>
      </c>
      <c r="Z93" s="16" t="str">
        <f ca="1">IF(data!$BY93=Z$1,data!$BW93,"")</f>
        <v/>
      </c>
      <c r="AA93" s="16" t="str">
        <f ca="1">IF(OR(data!$BX93=Z$1,data!$BY93=Z$1),data!$BW93,"")</f>
        <v/>
      </c>
      <c r="AB93" s="17" t="str">
        <f ca="1">IF(data!$BX93=AC$1,data!$BW93,"")</f>
        <v/>
      </c>
      <c r="AC93" s="17" t="str">
        <f ca="1">IF(data!$BY93=AC$1,data!$BW93,"")</f>
        <v/>
      </c>
      <c r="AD93" s="17" t="str">
        <f ca="1">IF(OR(data!$BX93=AC$1,data!$BY93=AC$1),data!$BW93,"")</f>
        <v/>
      </c>
      <c r="AE93" s="16" t="str">
        <f ca="1">IF(data!$BX93=AF$1,data!$BW93,"")</f>
        <v/>
      </c>
      <c r="AF93" s="16" t="str">
        <f ca="1">IF(data!$BY93=AF$1,data!$BW93,"")</f>
        <v/>
      </c>
      <c r="AG93" s="16" t="str">
        <f ca="1">IF(OR(data!$BX93=AF$1,data!$BY93=AF$1),data!$BW93,"")</f>
        <v/>
      </c>
      <c r="AH93" s="17" t="str">
        <f ca="1">IF(data!$BX93=AI$1,data!$BW93,"")</f>
        <v/>
      </c>
      <c r="AI93" s="17" t="str">
        <f ca="1">IF(data!$BY93=AI$1,data!$BW93,"")</f>
        <v/>
      </c>
      <c r="AJ93" s="17" t="str">
        <f ca="1">IF(OR(data!$BX93=AI$1,data!$BY93=AI$1),data!$BW93,"")</f>
        <v/>
      </c>
      <c r="AK93" s="16" t="str">
        <f ca="1">IF(data!$BX93=AL$1,data!$BW93,"")</f>
        <v/>
      </c>
      <c r="AL93" s="16" t="str">
        <f ca="1">IF(data!$BY93=AL$1,data!$BW93,"")</f>
        <v/>
      </c>
      <c r="AM93" s="16" t="str">
        <f ca="1">IF(OR(data!$BX93=AL$1,data!$BY93=AL$1),data!$BW93,"")</f>
        <v/>
      </c>
      <c r="AN93" s="17" t="str">
        <f ca="1">IF(data!$BX93=AO$1,data!$BW93,"")</f>
        <v/>
      </c>
      <c r="AO93" s="17" t="str">
        <f ca="1">IF(data!$BY93=AO$1,data!$BW93,"")</f>
        <v/>
      </c>
      <c r="AP93" s="17" t="str">
        <f ca="1">IF(OR(data!$BX93=AO$1,data!$BY93=AO$1),data!$BW93,"")</f>
        <v/>
      </c>
      <c r="AQ93" s="16" t="str">
        <f ca="1">IF(data!$BX93=AR$1,data!$BW93,"")</f>
        <v/>
      </c>
      <c r="AR93" s="16" t="str">
        <f ca="1">IF(data!$BY93=AR$1,data!$BW93,"")</f>
        <v/>
      </c>
      <c r="AS93" s="16" t="str">
        <f ca="1">IF(OR(data!$BX93=AR$1,data!$BY93=AR$1),data!$BW93,"")</f>
        <v/>
      </c>
      <c r="AT93" s="17" t="str">
        <f ca="1">IF(data!$BX93=AU$1,data!$BW93,"")</f>
        <v/>
      </c>
      <c r="AU93" s="17" t="str">
        <f ca="1">IF(data!$BY93=AU$1,data!$BW93,"")</f>
        <v/>
      </c>
      <c r="AV93" s="17" t="str">
        <f ca="1">IF(OR(data!$BX93=AU$1,data!$BY93=AU$1),data!$BW93,"")</f>
        <v/>
      </c>
      <c r="AW93" s="16" t="str">
        <f ca="1">IF(data!$BX93=AX$1,data!$BW93,"")</f>
        <v/>
      </c>
      <c r="AX93" s="16" t="str">
        <f ca="1">IF(data!$BY93=AX$1,data!$BW93,"")</f>
        <v/>
      </c>
      <c r="AY93" s="16" t="str">
        <f ca="1">IF(OR(data!$BX93=AX$1,data!$BY93=AX$1),data!$BW93,"")</f>
        <v/>
      </c>
      <c r="AZ93" s="17" t="str">
        <f ca="1">IF(data!$BX93=BA$1,data!$BW93,"")</f>
        <v/>
      </c>
      <c r="BA93" s="17" t="str">
        <f ca="1">IF(data!$BY93=BA$1,data!$BW93,"")</f>
        <v/>
      </c>
      <c r="BB93" s="17" t="str">
        <f ca="1">IF(OR(data!$BX93=BA$1,data!$BY93=BA$1),data!$BW93,"")</f>
        <v/>
      </c>
      <c r="BC93" s="16" t="str">
        <f ca="1">IF(data!$BX93=BD$1,data!$BW93,"")</f>
        <v/>
      </c>
      <c r="BD93" s="16" t="str">
        <f ca="1">IF(data!$BY93=BD$1,data!$BW93,"")</f>
        <v/>
      </c>
      <c r="BE93" s="16" t="str">
        <f ca="1">IF(OR(data!$BX93=BD$1,data!$BY93=BD$1),data!$BW93,"")</f>
        <v/>
      </c>
      <c r="BF93" s="17" t="str">
        <f ca="1">IF(data!$BX93=BG$1,data!$BW93,"")</f>
        <v/>
      </c>
      <c r="BG93" s="17" t="str">
        <f ca="1">IF(data!$BY93=BG$1,data!$BW93,"")</f>
        <v/>
      </c>
      <c r="BH93" s="17" t="str">
        <f ca="1">IF(OR(data!$BX93=BG$1,data!$BY93=BG$1),data!$BW93,"")</f>
        <v/>
      </c>
      <c r="BI93" s="16" t="str">
        <f ca="1">IF(data!$BX93=BJ$1,data!$BW93,"")</f>
        <v/>
      </c>
      <c r="BJ93" s="16" t="str">
        <f ca="1">IF(data!$BY93=BJ$1,data!$BW93,"")</f>
        <v/>
      </c>
      <c r="BK93" s="16" t="str">
        <f ca="1">IF(OR(data!$BX93=BJ$1,data!$BY93=BJ$1),data!$BW93,"")</f>
        <v/>
      </c>
      <c r="BL93" s="17" t="str">
        <f ca="1">IF(data!$BX93=BM$1,data!$BW93,"")</f>
        <v/>
      </c>
      <c r="BM93" s="17" t="str">
        <f ca="1">IF(data!$BY93=BM$1,data!$BW93,"")</f>
        <v/>
      </c>
      <c r="BN93" s="17" t="str">
        <f ca="1">IF(OR(data!$BX93=BM$1,data!$BY93=BM$1),data!$BW93,"")</f>
        <v/>
      </c>
      <c r="BO93" s="16" t="str">
        <f ca="1">IF(data!$BX93=BP$1,data!$BW93,"")</f>
        <v/>
      </c>
      <c r="BP93" s="16" t="str">
        <f ca="1">IF(data!$BY93=BP$1,data!$BW93,"")</f>
        <v/>
      </c>
      <c r="BQ93" s="16" t="str">
        <f ca="1">IF(OR(data!$BX93=BP$1,data!$BY93=BP$1),data!$BW93,"")</f>
        <v/>
      </c>
      <c r="BR93" s="17">
        <f ca="1">IF(data!$BX93=BS$1,data!$BW93,"")</f>
        <v>43361</v>
      </c>
      <c r="BS93" s="17" t="str">
        <f ca="1">IF(data!$BY93=BS$1,data!$BW93,"")</f>
        <v/>
      </c>
      <c r="BT93" s="17">
        <f ca="1">IF(OR(data!$BX93=BS$1,data!$BY93=BS$1),data!$BW93,"")</f>
        <v>43361</v>
      </c>
    </row>
    <row r="94" spans="1:72" s="11" customFormat="1" x14ac:dyDescent="0.25">
      <c r="A94" s="16" t="str">
        <f ca="1">IF(data!$BX94=B$1,data!$BW94,"")</f>
        <v/>
      </c>
      <c r="B94" s="16" t="str">
        <f ca="1">IF(data!$BY94=B$1,data!$BW94,"")</f>
        <v/>
      </c>
      <c r="C94" s="16" t="str">
        <f ca="1">IF(OR(data!$BX94=B$1,data!$BY94=B$1),data!$BW94,"")</f>
        <v/>
      </c>
      <c r="D94" s="17" t="str">
        <f ca="1">IF(data!$BX94=E$1,data!$BW94,"")</f>
        <v/>
      </c>
      <c r="E94" s="17" t="str">
        <f ca="1">IF(data!$BY94=E$1,data!$BW94,"")</f>
        <v/>
      </c>
      <c r="F94" s="17" t="str">
        <f ca="1">IF(OR(data!$BX94=E$1,data!$BY94=E$1),data!$BW94,"")</f>
        <v/>
      </c>
      <c r="G94" s="16" t="str">
        <f ca="1">IF(data!$BX94=H$1,data!$BW94,"")</f>
        <v/>
      </c>
      <c r="H94" s="16" t="str">
        <f ca="1">IF(data!$BY94=H$1,data!$BW94,"")</f>
        <v/>
      </c>
      <c r="I94" s="16" t="str">
        <f ca="1">IF(OR(data!$BX94=H$1,data!$BY94=H$1),data!$BW94,"")</f>
        <v/>
      </c>
      <c r="J94" s="17" t="str">
        <f ca="1">IF(data!$BX94=K$1,data!$BW94,"")</f>
        <v/>
      </c>
      <c r="K94" s="17">
        <f ca="1">IF(data!$BY94=K$1,data!$BW94,"")</f>
        <v>43362</v>
      </c>
      <c r="L94" s="17">
        <f ca="1">IF(OR(data!$BX94=K$1,data!$BY94=K$1),data!$BW94,"")</f>
        <v>43362</v>
      </c>
      <c r="M94" s="16" t="str">
        <f ca="1">IF(data!$BX94=N$1,data!$BW94,"")</f>
        <v/>
      </c>
      <c r="N94" s="16" t="str">
        <f ca="1">IF(data!$BY94=N$1,data!$BW94,"")</f>
        <v/>
      </c>
      <c r="O94" s="16" t="str">
        <f ca="1">IF(OR(data!$BX94=N$1,data!$BY94=N$1),data!$BW94,"")</f>
        <v/>
      </c>
      <c r="P94" s="17" t="str">
        <f ca="1">IF(data!$BX94=Q$1,data!$BW94,"")</f>
        <v/>
      </c>
      <c r="Q94" s="17" t="str">
        <f ca="1">IF(data!$BY94=Q$1,data!$BW94,"")</f>
        <v/>
      </c>
      <c r="R94" s="17" t="str">
        <f ca="1">IF(OR(data!$BX94=Q$1,data!$BY94=Q$1),data!$BW94,"")</f>
        <v/>
      </c>
      <c r="S94" s="16" t="str">
        <f ca="1">IF(data!$BX94=T$1,data!$BW94,"")</f>
        <v/>
      </c>
      <c r="T94" s="16" t="str">
        <f ca="1">IF(data!$BY94=T$1,data!$BW94,"")</f>
        <v/>
      </c>
      <c r="U94" s="16" t="str">
        <f ca="1">IF(OR(data!$BX94=T$1,data!$BY94=T$1),data!$BW94,"")</f>
        <v/>
      </c>
      <c r="V94" s="17" t="str">
        <f ca="1">IF(data!$BX94=W$1,data!$BW94,"")</f>
        <v/>
      </c>
      <c r="W94" s="17" t="str">
        <f ca="1">IF(data!$BY94=W$1,data!$BW94,"")</f>
        <v/>
      </c>
      <c r="X94" s="17" t="str">
        <f ca="1">IF(OR(data!$BX94=W$1,data!$BY94=W$1),data!$BW94,"")</f>
        <v/>
      </c>
      <c r="Y94" s="16" t="str">
        <f ca="1">IF(data!$BX94=Z$1,data!$BW94,"")</f>
        <v/>
      </c>
      <c r="Z94" s="16" t="str">
        <f ca="1">IF(data!$BY94=Z$1,data!$BW94,"")</f>
        <v/>
      </c>
      <c r="AA94" s="16" t="str">
        <f ca="1">IF(OR(data!$BX94=Z$1,data!$BY94=Z$1),data!$BW94,"")</f>
        <v/>
      </c>
      <c r="AB94" s="17" t="str">
        <f ca="1">IF(data!$BX94=AC$1,data!$BW94,"")</f>
        <v/>
      </c>
      <c r="AC94" s="17" t="str">
        <f ca="1">IF(data!$BY94=AC$1,data!$BW94,"")</f>
        <v/>
      </c>
      <c r="AD94" s="17" t="str">
        <f ca="1">IF(OR(data!$BX94=AC$1,data!$BY94=AC$1),data!$BW94,"")</f>
        <v/>
      </c>
      <c r="AE94" s="16">
        <f ca="1">IF(data!$BX94=AF$1,data!$BW94,"")</f>
        <v>43362</v>
      </c>
      <c r="AF94" s="16" t="str">
        <f ca="1">IF(data!$BY94=AF$1,data!$BW94,"")</f>
        <v/>
      </c>
      <c r="AG94" s="16">
        <f ca="1">IF(OR(data!$BX94=AF$1,data!$BY94=AF$1),data!$BW94,"")</f>
        <v>43362</v>
      </c>
      <c r="AH94" s="17" t="str">
        <f ca="1">IF(data!$BX94=AI$1,data!$BW94,"")</f>
        <v/>
      </c>
      <c r="AI94" s="17" t="str">
        <f ca="1">IF(data!$BY94=AI$1,data!$BW94,"")</f>
        <v/>
      </c>
      <c r="AJ94" s="17" t="str">
        <f ca="1">IF(OR(data!$BX94=AI$1,data!$BY94=AI$1),data!$BW94,"")</f>
        <v/>
      </c>
      <c r="AK94" s="16" t="str">
        <f ca="1">IF(data!$BX94=AL$1,data!$BW94,"")</f>
        <v/>
      </c>
      <c r="AL94" s="16" t="str">
        <f ca="1">IF(data!$BY94=AL$1,data!$BW94,"")</f>
        <v/>
      </c>
      <c r="AM94" s="16" t="str">
        <f ca="1">IF(OR(data!$BX94=AL$1,data!$BY94=AL$1),data!$BW94,"")</f>
        <v/>
      </c>
      <c r="AN94" s="17" t="str">
        <f ca="1">IF(data!$BX94=AO$1,data!$BW94,"")</f>
        <v/>
      </c>
      <c r="AO94" s="17" t="str">
        <f ca="1">IF(data!$BY94=AO$1,data!$BW94,"")</f>
        <v/>
      </c>
      <c r="AP94" s="17" t="str">
        <f ca="1">IF(OR(data!$BX94=AO$1,data!$BY94=AO$1),data!$BW94,"")</f>
        <v/>
      </c>
      <c r="AQ94" s="16" t="str">
        <f ca="1">IF(data!$BX94=AR$1,data!$BW94,"")</f>
        <v/>
      </c>
      <c r="AR94" s="16" t="str">
        <f ca="1">IF(data!$BY94=AR$1,data!$BW94,"")</f>
        <v/>
      </c>
      <c r="AS94" s="16" t="str">
        <f ca="1">IF(OR(data!$BX94=AR$1,data!$BY94=AR$1),data!$BW94,"")</f>
        <v/>
      </c>
      <c r="AT94" s="17" t="str">
        <f ca="1">IF(data!$BX94=AU$1,data!$BW94,"")</f>
        <v/>
      </c>
      <c r="AU94" s="17" t="str">
        <f ca="1">IF(data!$BY94=AU$1,data!$BW94,"")</f>
        <v/>
      </c>
      <c r="AV94" s="17" t="str">
        <f ca="1">IF(OR(data!$BX94=AU$1,data!$BY94=AU$1),data!$BW94,"")</f>
        <v/>
      </c>
      <c r="AW94" s="16" t="str">
        <f ca="1">IF(data!$BX94=AX$1,data!$BW94,"")</f>
        <v/>
      </c>
      <c r="AX94" s="16" t="str">
        <f ca="1">IF(data!$BY94=AX$1,data!$BW94,"")</f>
        <v/>
      </c>
      <c r="AY94" s="16" t="str">
        <f ca="1">IF(OR(data!$BX94=AX$1,data!$BY94=AX$1),data!$BW94,"")</f>
        <v/>
      </c>
      <c r="AZ94" s="17" t="str">
        <f ca="1">IF(data!$BX94=BA$1,data!$BW94,"")</f>
        <v/>
      </c>
      <c r="BA94" s="17" t="str">
        <f ca="1">IF(data!$BY94=BA$1,data!$BW94,"")</f>
        <v/>
      </c>
      <c r="BB94" s="17" t="str">
        <f ca="1">IF(OR(data!$BX94=BA$1,data!$BY94=BA$1),data!$BW94,"")</f>
        <v/>
      </c>
      <c r="BC94" s="16" t="str">
        <f ca="1">IF(data!$BX94=BD$1,data!$BW94,"")</f>
        <v/>
      </c>
      <c r="BD94" s="16" t="str">
        <f ca="1">IF(data!$BY94=BD$1,data!$BW94,"")</f>
        <v/>
      </c>
      <c r="BE94" s="16" t="str">
        <f ca="1">IF(OR(data!$BX94=BD$1,data!$BY94=BD$1),data!$BW94,"")</f>
        <v/>
      </c>
      <c r="BF94" s="17" t="str">
        <f ca="1">IF(data!$BX94=BG$1,data!$BW94,"")</f>
        <v/>
      </c>
      <c r="BG94" s="17" t="str">
        <f ca="1">IF(data!$BY94=BG$1,data!$BW94,"")</f>
        <v/>
      </c>
      <c r="BH94" s="17" t="str">
        <f ca="1">IF(OR(data!$BX94=BG$1,data!$BY94=BG$1),data!$BW94,"")</f>
        <v/>
      </c>
      <c r="BI94" s="16" t="str">
        <f ca="1">IF(data!$BX94=BJ$1,data!$BW94,"")</f>
        <v/>
      </c>
      <c r="BJ94" s="16" t="str">
        <f ca="1">IF(data!$BY94=BJ$1,data!$BW94,"")</f>
        <v/>
      </c>
      <c r="BK94" s="16" t="str">
        <f ca="1">IF(OR(data!$BX94=BJ$1,data!$BY94=BJ$1),data!$BW94,"")</f>
        <v/>
      </c>
      <c r="BL94" s="17" t="str">
        <f ca="1">IF(data!$BX94=BM$1,data!$BW94,"")</f>
        <v/>
      </c>
      <c r="BM94" s="17" t="str">
        <f ca="1">IF(data!$BY94=BM$1,data!$BW94,"")</f>
        <v/>
      </c>
      <c r="BN94" s="17" t="str">
        <f ca="1">IF(OR(data!$BX94=BM$1,data!$BY94=BM$1),data!$BW94,"")</f>
        <v/>
      </c>
      <c r="BO94" s="16" t="str">
        <f ca="1">IF(data!$BX94=BP$1,data!$BW94,"")</f>
        <v/>
      </c>
      <c r="BP94" s="16" t="str">
        <f ca="1">IF(data!$BY94=BP$1,data!$BW94,"")</f>
        <v/>
      </c>
      <c r="BQ94" s="16" t="str">
        <f ca="1">IF(OR(data!$BX94=BP$1,data!$BY94=BP$1),data!$BW94,"")</f>
        <v/>
      </c>
      <c r="BR94" s="17" t="str">
        <f ca="1">IF(data!$BX94=BS$1,data!$BW94,"")</f>
        <v/>
      </c>
      <c r="BS94" s="17" t="str">
        <f ca="1">IF(data!$BY94=BS$1,data!$BW94,"")</f>
        <v/>
      </c>
      <c r="BT94" s="17" t="str">
        <f ca="1">IF(OR(data!$BX94=BS$1,data!$BY94=BS$1),data!$BW94,"")</f>
        <v/>
      </c>
    </row>
    <row r="95" spans="1:72" s="11" customFormat="1" x14ac:dyDescent="0.25">
      <c r="A95" s="16" t="str">
        <f ca="1">IF(data!$BX95=B$1,data!$BW95,"")</f>
        <v/>
      </c>
      <c r="B95" s="16" t="str">
        <f ca="1">IF(data!$BY95=B$1,data!$BW95,"")</f>
        <v/>
      </c>
      <c r="C95" s="16" t="str">
        <f ca="1">IF(OR(data!$BX95=B$1,data!$BY95=B$1),data!$BW95,"")</f>
        <v/>
      </c>
      <c r="D95" s="17" t="str">
        <f ca="1">IF(data!$BX95=E$1,data!$BW95,"")</f>
        <v/>
      </c>
      <c r="E95" s="17" t="str">
        <f ca="1">IF(data!$BY95=E$1,data!$BW95,"")</f>
        <v/>
      </c>
      <c r="F95" s="17" t="str">
        <f ca="1">IF(OR(data!$BX95=E$1,data!$BY95=E$1),data!$BW95,"")</f>
        <v/>
      </c>
      <c r="G95" s="16" t="str">
        <f ca="1">IF(data!$BX95=H$1,data!$BW95,"")</f>
        <v/>
      </c>
      <c r="H95" s="16" t="str">
        <f ca="1">IF(data!$BY95=H$1,data!$BW95,"")</f>
        <v/>
      </c>
      <c r="I95" s="16" t="str">
        <f ca="1">IF(OR(data!$BX95=H$1,data!$BY95=H$1),data!$BW95,"")</f>
        <v/>
      </c>
      <c r="J95" s="17" t="str">
        <f ca="1">IF(data!$BX95=K$1,data!$BW95,"")</f>
        <v/>
      </c>
      <c r="K95" s="17" t="str">
        <f ca="1">IF(data!$BY95=K$1,data!$BW95,"")</f>
        <v/>
      </c>
      <c r="L95" s="17" t="str">
        <f ca="1">IF(OR(data!$BX95=K$1,data!$BY95=K$1),data!$BW95,"")</f>
        <v/>
      </c>
      <c r="M95" s="16" t="str">
        <f ca="1">IF(data!$BX95=N$1,data!$BW95,"")</f>
        <v/>
      </c>
      <c r="N95" s="16" t="str">
        <f ca="1">IF(data!$BY95=N$1,data!$BW95,"")</f>
        <v/>
      </c>
      <c r="O95" s="16" t="str">
        <f ca="1">IF(OR(data!$BX95=N$1,data!$BY95=N$1),data!$BW95,"")</f>
        <v/>
      </c>
      <c r="P95" s="17" t="str">
        <f ca="1">IF(data!$BX95=Q$1,data!$BW95,"")</f>
        <v/>
      </c>
      <c r="Q95" s="17" t="str">
        <f ca="1">IF(data!$BY95=Q$1,data!$BW95,"")</f>
        <v/>
      </c>
      <c r="R95" s="17" t="str">
        <f ca="1">IF(OR(data!$BX95=Q$1,data!$BY95=Q$1),data!$BW95,"")</f>
        <v/>
      </c>
      <c r="S95" s="16" t="str">
        <f ca="1">IF(data!$BX95=T$1,data!$BW95,"")</f>
        <v/>
      </c>
      <c r="T95" s="16" t="str">
        <f ca="1">IF(data!$BY95=T$1,data!$BW95,"")</f>
        <v/>
      </c>
      <c r="U95" s="16" t="str">
        <f ca="1">IF(OR(data!$BX95=T$1,data!$BY95=T$1),data!$BW95,"")</f>
        <v/>
      </c>
      <c r="V95" s="17" t="str">
        <f ca="1">IF(data!$BX95=W$1,data!$BW95,"")</f>
        <v/>
      </c>
      <c r="W95" s="17" t="str">
        <f ca="1">IF(data!$BY95=W$1,data!$BW95,"")</f>
        <v/>
      </c>
      <c r="X95" s="17" t="str">
        <f ca="1">IF(OR(data!$BX95=W$1,data!$BY95=W$1),data!$BW95,"")</f>
        <v/>
      </c>
      <c r="Y95" s="16" t="str">
        <f ca="1">IF(data!$BX95=Z$1,data!$BW95,"")</f>
        <v/>
      </c>
      <c r="Z95" s="16" t="str">
        <f ca="1">IF(data!$BY95=Z$1,data!$BW95,"")</f>
        <v/>
      </c>
      <c r="AA95" s="16" t="str">
        <f ca="1">IF(OR(data!$BX95=Z$1,data!$BY95=Z$1),data!$BW95,"")</f>
        <v/>
      </c>
      <c r="AB95" s="17" t="str">
        <f ca="1">IF(data!$BX95=AC$1,data!$BW95,"")</f>
        <v/>
      </c>
      <c r="AC95" s="17" t="str">
        <f ca="1">IF(data!$BY95=AC$1,data!$BW95,"")</f>
        <v/>
      </c>
      <c r="AD95" s="17" t="str">
        <f ca="1">IF(OR(data!$BX95=AC$1,data!$BY95=AC$1),data!$BW95,"")</f>
        <v/>
      </c>
      <c r="AE95" s="16" t="str">
        <f ca="1">IF(data!$BX95=AF$1,data!$BW95,"")</f>
        <v/>
      </c>
      <c r="AF95" s="16" t="str">
        <f ca="1">IF(data!$BY95=AF$1,data!$BW95,"")</f>
        <v/>
      </c>
      <c r="AG95" s="16" t="str">
        <f ca="1">IF(OR(data!$BX95=AF$1,data!$BY95=AF$1),data!$BW95,"")</f>
        <v/>
      </c>
      <c r="AH95" s="17" t="str">
        <f ca="1">IF(data!$BX95=AI$1,data!$BW95,"")</f>
        <v/>
      </c>
      <c r="AI95" s="17" t="str">
        <f ca="1">IF(data!$BY95=AI$1,data!$BW95,"")</f>
        <v/>
      </c>
      <c r="AJ95" s="17" t="str">
        <f ca="1">IF(OR(data!$BX95=AI$1,data!$BY95=AI$1),data!$BW95,"")</f>
        <v/>
      </c>
      <c r="AK95" s="16" t="str">
        <f ca="1">IF(data!$BX95=AL$1,data!$BW95,"")</f>
        <v/>
      </c>
      <c r="AL95" s="16" t="str">
        <f ca="1">IF(data!$BY95=AL$1,data!$BW95,"")</f>
        <v/>
      </c>
      <c r="AM95" s="16" t="str">
        <f ca="1">IF(OR(data!$BX95=AL$1,data!$BY95=AL$1),data!$BW95,"")</f>
        <v/>
      </c>
      <c r="AN95" s="17">
        <f ca="1">IF(data!$BX95=AO$1,data!$BW95,"")</f>
        <v>43362</v>
      </c>
      <c r="AO95" s="17" t="str">
        <f ca="1">IF(data!$BY95=AO$1,data!$BW95,"")</f>
        <v/>
      </c>
      <c r="AP95" s="17">
        <f ca="1">IF(OR(data!$BX95=AO$1,data!$BY95=AO$1),data!$BW95,"")</f>
        <v>43362</v>
      </c>
      <c r="AQ95" s="16" t="str">
        <f ca="1">IF(data!$BX95=AR$1,data!$BW95,"")</f>
        <v/>
      </c>
      <c r="AR95" s="16" t="str">
        <f ca="1">IF(data!$BY95=AR$1,data!$BW95,"")</f>
        <v/>
      </c>
      <c r="AS95" s="16" t="str">
        <f ca="1">IF(OR(data!$BX95=AR$1,data!$BY95=AR$1),data!$BW95,"")</f>
        <v/>
      </c>
      <c r="AT95" s="17" t="str">
        <f ca="1">IF(data!$BX95=AU$1,data!$BW95,"")</f>
        <v/>
      </c>
      <c r="AU95" s="17" t="str">
        <f ca="1">IF(data!$BY95=AU$1,data!$BW95,"")</f>
        <v/>
      </c>
      <c r="AV95" s="17" t="str">
        <f ca="1">IF(OR(data!$BX95=AU$1,data!$BY95=AU$1),data!$BW95,"")</f>
        <v/>
      </c>
      <c r="AW95" s="16" t="str">
        <f ca="1">IF(data!$BX95=AX$1,data!$BW95,"")</f>
        <v/>
      </c>
      <c r="AX95" s="16" t="str">
        <f ca="1">IF(data!$BY95=AX$1,data!$BW95,"")</f>
        <v/>
      </c>
      <c r="AY95" s="16" t="str">
        <f ca="1">IF(OR(data!$BX95=AX$1,data!$BY95=AX$1),data!$BW95,"")</f>
        <v/>
      </c>
      <c r="AZ95" s="17" t="str">
        <f ca="1">IF(data!$BX95=BA$1,data!$BW95,"")</f>
        <v/>
      </c>
      <c r="BA95" s="17" t="str">
        <f ca="1">IF(data!$BY95=BA$1,data!$BW95,"")</f>
        <v/>
      </c>
      <c r="BB95" s="17" t="str">
        <f ca="1">IF(OR(data!$BX95=BA$1,data!$BY95=BA$1),data!$BW95,"")</f>
        <v/>
      </c>
      <c r="BC95" s="16" t="str">
        <f ca="1">IF(data!$BX95=BD$1,data!$BW95,"")</f>
        <v/>
      </c>
      <c r="BD95" s="16" t="str">
        <f ca="1">IF(data!$BY95=BD$1,data!$BW95,"")</f>
        <v/>
      </c>
      <c r="BE95" s="16" t="str">
        <f ca="1">IF(OR(data!$BX95=BD$1,data!$BY95=BD$1),data!$BW95,"")</f>
        <v/>
      </c>
      <c r="BF95" s="17" t="str">
        <f ca="1">IF(data!$BX95=BG$1,data!$BW95,"")</f>
        <v/>
      </c>
      <c r="BG95" s="17">
        <f ca="1">IF(data!$BY95=BG$1,data!$BW95,"")</f>
        <v>43362</v>
      </c>
      <c r="BH95" s="17">
        <f ca="1">IF(OR(data!$BX95=BG$1,data!$BY95=BG$1),data!$BW95,"")</f>
        <v>43362</v>
      </c>
      <c r="BI95" s="16" t="str">
        <f ca="1">IF(data!$BX95=BJ$1,data!$BW95,"")</f>
        <v/>
      </c>
      <c r="BJ95" s="16" t="str">
        <f ca="1">IF(data!$BY95=BJ$1,data!$BW95,"")</f>
        <v/>
      </c>
      <c r="BK95" s="16" t="str">
        <f ca="1">IF(OR(data!$BX95=BJ$1,data!$BY95=BJ$1),data!$BW95,"")</f>
        <v/>
      </c>
      <c r="BL95" s="17" t="str">
        <f ca="1">IF(data!$BX95=BM$1,data!$BW95,"")</f>
        <v/>
      </c>
      <c r="BM95" s="17" t="str">
        <f ca="1">IF(data!$BY95=BM$1,data!$BW95,"")</f>
        <v/>
      </c>
      <c r="BN95" s="17" t="str">
        <f ca="1">IF(OR(data!$BX95=BM$1,data!$BY95=BM$1),data!$BW95,"")</f>
        <v/>
      </c>
      <c r="BO95" s="16" t="str">
        <f ca="1">IF(data!$BX95=BP$1,data!$BW95,"")</f>
        <v/>
      </c>
      <c r="BP95" s="16" t="str">
        <f ca="1">IF(data!$BY95=BP$1,data!$BW95,"")</f>
        <v/>
      </c>
      <c r="BQ95" s="16" t="str">
        <f ca="1">IF(OR(data!$BX95=BP$1,data!$BY95=BP$1),data!$BW95,"")</f>
        <v/>
      </c>
      <c r="BR95" s="17" t="str">
        <f ca="1">IF(data!$BX95=BS$1,data!$BW95,"")</f>
        <v/>
      </c>
      <c r="BS95" s="17" t="str">
        <f ca="1">IF(data!$BY95=BS$1,data!$BW95,"")</f>
        <v/>
      </c>
      <c r="BT95" s="17" t="str">
        <f ca="1">IF(OR(data!$BX95=BS$1,data!$BY95=BS$1),data!$BW95,"")</f>
        <v/>
      </c>
    </row>
    <row r="96" spans="1:72" s="11" customFormat="1" x14ac:dyDescent="0.25">
      <c r="A96" s="16" t="str">
        <f ca="1">IF(data!$BX96=B$1,data!$BW96,"")</f>
        <v/>
      </c>
      <c r="B96" s="16" t="str">
        <f ca="1">IF(data!$BY96=B$1,data!$BW96,"")</f>
        <v/>
      </c>
      <c r="C96" s="16" t="str">
        <f ca="1">IF(OR(data!$BX96=B$1,data!$BY96=B$1),data!$BW96,"")</f>
        <v/>
      </c>
      <c r="D96" s="17" t="str">
        <f ca="1">IF(data!$BX96=E$1,data!$BW96,"")</f>
        <v/>
      </c>
      <c r="E96" s="17" t="str">
        <f ca="1">IF(data!$BY96=E$1,data!$BW96,"")</f>
        <v/>
      </c>
      <c r="F96" s="17" t="str">
        <f ca="1">IF(OR(data!$BX96=E$1,data!$BY96=E$1),data!$BW96,"")</f>
        <v/>
      </c>
      <c r="G96" s="16" t="str">
        <f ca="1">IF(data!$BX96=H$1,data!$BW96,"")</f>
        <v/>
      </c>
      <c r="H96" s="16" t="str">
        <f ca="1">IF(data!$BY96=H$1,data!$BW96,"")</f>
        <v/>
      </c>
      <c r="I96" s="16" t="str">
        <f ca="1">IF(OR(data!$BX96=H$1,data!$BY96=H$1),data!$BW96,"")</f>
        <v/>
      </c>
      <c r="J96" s="17" t="str">
        <f ca="1">IF(data!$BX96=K$1,data!$BW96,"")</f>
        <v/>
      </c>
      <c r="K96" s="17" t="str">
        <f ca="1">IF(data!$BY96=K$1,data!$BW96,"")</f>
        <v/>
      </c>
      <c r="L96" s="17" t="str">
        <f ca="1">IF(OR(data!$BX96=K$1,data!$BY96=K$1),data!$BW96,"")</f>
        <v/>
      </c>
      <c r="M96" s="16" t="str">
        <f ca="1">IF(data!$BX96=N$1,data!$BW96,"")</f>
        <v/>
      </c>
      <c r="N96" s="16" t="str">
        <f ca="1">IF(data!$BY96=N$1,data!$BW96,"")</f>
        <v/>
      </c>
      <c r="O96" s="16" t="str">
        <f ca="1">IF(OR(data!$BX96=N$1,data!$BY96=N$1),data!$BW96,"")</f>
        <v/>
      </c>
      <c r="P96" s="17" t="str">
        <f ca="1">IF(data!$BX96=Q$1,data!$BW96,"")</f>
        <v/>
      </c>
      <c r="Q96" s="17" t="str">
        <f ca="1">IF(data!$BY96=Q$1,data!$BW96,"")</f>
        <v/>
      </c>
      <c r="R96" s="17" t="str">
        <f ca="1">IF(OR(data!$BX96=Q$1,data!$BY96=Q$1),data!$BW96,"")</f>
        <v/>
      </c>
      <c r="S96" s="16" t="str">
        <f ca="1">IF(data!$BX96=T$1,data!$BW96,"")</f>
        <v/>
      </c>
      <c r="T96" s="16" t="str">
        <f ca="1">IF(data!$BY96=T$1,data!$BW96,"")</f>
        <v/>
      </c>
      <c r="U96" s="16" t="str">
        <f ca="1">IF(OR(data!$BX96=T$1,data!$BY96=T$1),data!$BW96,"")</f>
        <v/>
      </c>
      <c r="V96" s="17" t="str">
        <f ca="1">IF(data!$BX96=W$1,data!$BW96,"")</f>
        <v/>
      </c>
      <c r="W96" s="17" t="str">
        <f ca="1">IF(data!$BY96=W$1,data!$BW96,"")</f>
        <v/>
      </c>
      <c r="X96" s="17" t="str">
        <f ca="1">IF(OR(data!$BX96=W$1,data!$BY96=W$1),data!$BW96,"")</f>
        <v/>
      </c>
      <c r="Y96" s="16" t="str">
        <f ca="1">IF(data!$BX96=Z$1,data!$BW96,"")</f>
        <v/>
      </c>
      <c r="Z96" s="16" t="str">
        <f ca="1">IF(data!$BY96=Z$1,data!$BW96,"")</f>
        <v/>
      </c>
      <c r="AA96" s="16" t="str">
        <f ca="1">IF(OR(data!$BX96=Z$1,data!$BY96=Z$1),data!$BW96,"")</f>
        <v/>
      </c>
      <c r="AB96" s="17" t="str">
        <f ca="1">IF(data!$BX96=AC$1,data!$BW96,"")</f>
        <v/>
      </c>
      <c r="AC96" s="17" t="str">
        <f ca="1">IF(data!$BY96=AC$1,data!$BW96,"")</f>
        <v/>
      </c>
      <c r="AD96" s="17" t="str">
        <f ca="1">IF(OR(data!$BX96=AC$1,data!$BY96=AC$1),data!$BW96,"")</f>
        <v/>
      </c>
      <c r="AE96" s="16" t="str">
        <f ca="1">IF(data!$BX96=AF$1,data!$BW96,"")</f>
        <v/>
      </c>
      <c r="AF96" s="16" t="str">
        <f ca="1">IF(data!$BY96=AF$1,data!$BW96,"")</f>
        <v/>
      </c>
      <c r="AG96" s="16" t="str">
        <f ca="1">IF(OR(data!$BX96=AF$1,data!$BY96=AF$1),data!$BW96,"")</f>
        <v/>
      </c>
      <c r="AH96" s="17" t="str">
        <f ca="1">IF(data!$BX96=AI$1,data!$BW96,"")</f>
        <v/>
      </c>
      <c r="AI96" s="17">
        <f ca="1">IF(data!$BY96=AI$1,data!$BW96,"")</f>
        <v>43362</v>
      </c>
      <c r="AJ96" s="17">
        <f ca="1">IF(OR(data!$BX96=AI$1,data!$BY96=AI$1),data!$BW96,"")</f>
        <v>43362</v>
      </c>
      <c r="AK96" s="16" t="str">
        <f ca="1">IF(data!$BX96=AL$1,data!$BW96,"")</f>
        <v/>
      </c>
      <c r="AL96" s="16" t="str">
        <f ca="1">IF(data!$BY96=AL$1,data!$BW96,"")</f>
        <v/>
      </c>
      <c r="AM96" s="16" t="str">
        <f ca="1">IF(OR(data!$BX96=AL$1,data!$BY96=AL$1),data!$BW96,"")</f>
        <v/>
      </c>
      <c r="AN96" s="17" t="str">
        <f ca="1">IF(data!$BX96=AO$1,data!$BW96,"")</f>
        <v/>
      </c>
      <c r="AO96" s="17" t="str">
        <f ca="1">IF(data!$BY96=AO$1,data!$BW96,"")</f>
        <v/>
      </c>
      <c r="AP96" s="17" t="str">
        <f ca="1">IF(OR(data!$BX96=AO$1,data!$BY96=AO$1),data!$BW96,"")</f>
        <v/>
      </c>
      <c r="AQ96" s="16" t="str">
        <f ca="1">IF(data!$BX96=AR$1,data!$BW96,"")</f>
        <v/>
      </c>
      <c r="AR96" s="16" t="str">
        <f ca="1">IF(data!$BY96=AR$1,data!$BW96,"")</f>
        <v/>
      </c>
      <c r="AS96" s="16" t="str">
        <f ca="1">IF(OR(data!$BX96=AR$1,data!$BY96=AR$1),data!$BW96,"")</f>
        <v/>
      </c>
      <c r="AT96" s="17">
        <f ca="1">IF(data!$BX96=AU$1,data!$BW96,"")</f>
        <v>43362</v>
      </c>
      <c r="AU96" s="17" t="str">
        <f ca="1">IF(data!$BY96=AU$1,data!$BW96,"")</f>
        <v/>
      </c>
      <c r="AV96" s="17">
        <f ca="1">IF(OR(data!$BX96=AU$1,data!$BY96=AU$1),data!$BW96,"")</f>
        <v>43362</v>
      </c>
      <c r="AW96" s="16" t="str">
        <f ca="1">IF(data!$BX96=AX$1,data!$BW96,"")</f>
        <v/>
      </c>
      <c r="AX96" s="16" t="str">
        <f ca="1">IF(data!$BY96=AX$1,data!$BW96,"")</f>
        <v/>
      </c>
      <c r="AY96" s="16" t="str">
        <f ca="1">IF(OR(data!$BX96=AX$1,data!$BY96=AX$1),data!$BW96,"")</f>
        <v/>
      </c>
      <c r="AZ96" s="17" t="str">
        <f ca="1">IF(data!$BX96=BA$1,data!$BW96,"")</f>
        <v/>
      </c>
      <c r="BA96" s="17" t="str">
        <f ca="1">IF(data!$BY96=BA$1,data!$BW96,"")</f>
        <v/>
      </c>
      <c r="BB96" s="17" t="str">
        <f ca="1">IF(OR(data!$BX96=BA$1,data!$BY96=BA$1),data!$BW96,"")</f>
        <v/>
      </c>
      <c r="BC96" s="16" t="str">
        <f ca="1">IF(data!$BX96=BD$1,data!$BW96,"")</f>
        <v/>
      </c>
      <c r="BD96" s="16" t="str">
        <f ca="1">IF(data!$BY96=BD$1,data!$BW96,"")</f>
        <v/>
      </c>
      <c r="BE96" s="16" t="str">
        <f ca="1">IF(OR(data!$BX96=BD$1,data!$BY96=BD$1),data!$BW96,"")</f>
        <v/>
      </c>
      <c r="BF96" s="17" t="str">
        <f ca="1">IF(data!$BX96=BG$1,data!$BW96,"")</f>
        <v/>
      </c>
      <c r="BG96" s="17" t="str">
        <f ca="1">IF(data!$BY96=BG$1,data!$BW96,"")</f>
        <v/>
      </c>
      <c r="BH96" s="17" t="str">
        <f ca="1">IF(OR(data!$BX96=BG$1,data!$BY96=BG$1),data!$BW96,"")</f>
        <v/>
      </c>
      <c r="BI96" s="16" t="str">
        <f ca="1">IF(data!$BX96=BJ$1,data!$BW96,"")</f>
        <v/>
      </c>
      <c r="BJ96" s="16" t="str">
        <f ca="1">IF(data!$BY96=BJ$1,data!$BW96,"")</f>
        <v/>
      </c>
      <c r="BK96" s="16" t="str">
        <f ca="1">IF(OR(data!$BX96=BJ$1,data!$BY96=BJ$1),data!$BW96,"")</f>
        <v/>
      </c>
      <c r="BL96" s="17" t="str">
        <f ca="1">IF(data!$BX96=BM$1,data!$BW96,"")</f>
        <v/>
      </c>
      <c r="BM96" s="17" t="str">
        <f ca="1">IF(data!$BY96=BM$1,data!$BW96,"")</f>
        <v/>
      </c>
      <c r="BN96" s="17" t="str">
        <f ca="1">IF(OR(data!$BX96=BM$1,data!$BY96=BM$1),data!$BW96,"")</f>
        <v/>
      </c>
      <c r="BO96" s="16" t="str">
        <f ca="1">IF(data!$BX96=BP$1,data!$BW96,"")</f>
        <v/>
      </c>
      <c r="BP96" s="16" t="str">
        <f ca="1">IF(data!$BY96=BP$1,data!$BW96,"")</f>
        <v/>
      </c>
      <c r="BQ96" s="16" t="str">
        <f ca="1">IF(OR(data!$BX96=BP$1,data!$BY96=BP$1),data!$BW96,"")</f>
        <v/>
      </c>
      <c r="BR96" s="17" t="str">
        <f ca="1">IF(data!$BX96=BS$1,data!$BW96,"")</f>
        <v/>
      </c>
      <c r="BS96" s="17" t="str">
        <f ca="1">IF(data!$BY96=BS$1,data!$BW96,"")</f>
        <v/>
      </c>
      <c r="BT96" s="17" t="str">
        <f ca="1">IF(OR(data!$BX96=BS$1,data!$BY96=BS$1),data!$BW96,"")</f>
        <v/>
      </c>
    </row>
    <row r="97" spans="1:72" s="11" customFormat="1" x14ac:dyDescent="0.25">
      <c r="A97" s="16" t="str">
        <f ca="1">IF(data!$BX97=B$1,data!$BW97,"")</f>
        <v/>
      </c>
      <c r="B97" s="16" t="str">
        <f ca="1">IF(data!$BY97=B$1,data!$BW97,"")</f>
        <v/>
      </c>
      <c r="C97" s="16" t="str">
        <f ca="1">IF(OR(data!$BX97=B$1,data!$BY97=B$1),data!$BW97,"")</f>
        <v/>
      </c>
      <c r="D97" s="17" t="str">
        <f ca="1">IF(data!$BX97=E$1,data!$BW97,"")</f>
        <v/>
      </c>
      <c r="E97" s="17" t="str">
        <f ca="1">IF(data!$BY97=E$1,data!$BW97,"")</f>
        <v/>
      </c>
      <c r="F97" s="17" t="str">
        <f ca="1">IF(OR(data!$BX97=E$1,data!$BY97=E$1),data!$BW97,"")</f>
        <v/>
      </c>
      <c r="G97" s="16" t="str">
        <f ca="1">IF(data!$BX97=H$1,data!$BW97,"")</f>
        <v/>
      </c>
      <c r="H97" s="16" t="str">
        <f ca="1">IF(data!$BY97=H$1,data!$BW97,"")</f>
        <v/>
      </c>
      <c r="I97" s="16" t="str">
        <f ca="1">IF(OR(data!$BX97=H$1,data!$BY97=H$1),data!$BW97,"")</f>
        <v/>
      </c>
      <c r="J97" s="17" t="str">
        <f ca="1">IF(data!$BX97=K$1,data!$BW97,"")</f>
        <v/>
      </c>
      <c r="K97" s="17" t="str">
        <f ca="1">IF(data!$BY97=K$1,data!$BW97,"")</f>
        <v/>
      </c>
      <c r="L97" s="17" t="str">
        <f ca="1">IF(OR(data!$BX97=K$1,data!$BY97=K$1),data!$BW97,"")</f>
        <v/>
      </c>
      <c r="M97" s="16" t="str">
        <f ca="1">IF(data!$BX97=N$1,data!$BW97,"")</f>
        <v/>
      </c>
      <c r="N97" s="16" t="str">
        <f ca="1">IF(data!$BY97=N$1,data!$BW97,"")</f>
        <v/>
      </c>
      <c r="O97" s="16" t="str">
        <f ca="1">IF(OR(data!$BX97=N$1,data!$BY97=N$1),data!$BW97,"")</f>
        <v/>
      </c>
      <c r="P97" s="17" t="str">
        <f ca="1">IF(data!$BX97=Q$1,data!$BW97,"")</f>
        <v/>
      </c>
      <c r="Q97" s="17" t="str">
        <f ca="1">IF(data!$BY97=Q$1,data!$BW97,"")</f>
        <v/>
      </c>
      <c r="R97" s="17" t="str">
        <f ca="1">IF(OR(data!$BX97=Q$1,data!$BY97=Q$1),data!$BW97,"")</f>
        <v/>
      </c>
      <c r="S97" s="16" t="str">
        <f ca="1">IF(data!$BX97=T$1,data!$BW97,"")</f>
        <v/>
      </c>
      <c r="T97" s="16" t="str">
        <f ca="1">IF(data!$BY97=T$1,data!$BW97,"")</f>
        <v/>
      </c>
      <c r="U97" s="16" t="str">
        <f ca="1">IF(OR(data!$BX97=T$1,data!$BY97=T$1),data!$BW97,"")</f>
        <v/>
      </c>
      <c r="V97" s="17" t="str">
        <f ca="1">IF(data!$BX97=W$1,data!$BW97,"")</f>
        <v/>
      </c>
      <c r="W97" s="17" t="str">
        <f ca="1">IF(data!$BY97=W$1,data!$BW97,"")</f>
        <v/>
      </c>
      <c r="X97" s="17" t="str">
        <f ca="1">IF(OR(data!$BX97=W$1,data!$BY97=W$1),data!$BW97,"")</f>
        <v/>
      </c>
      <c r="Y97" s="16" t="str">
        <f ca="1">IF(data!$BX97=Z$1,data!$BW97,"")</f>
        <v/>
      </c>
      <c r="Z97" s="16" t="str">
        <f ca="1">IF(data!$BY97=Z$1,data!$BW97,"")</f>
        <v/>
      </c>
      <c r="AA97" s="16" t="str">
        <f ca="1">IF(OR(data!$BX97=Z$1,data!$BY97=Z$1),data!$BW97,"")</f>
        <v/>
      </c>
      <c r="AB97" s="17" t="str">
        <f ca="1">IF(data!$BX97=AC$1,data!$BW97,"")</f>
        <v/>
      </c>
      <c r="AC97" s="17" t="str">
        <f ca="1">IF(data!$BY97=AC$1,data!$BW97,"")</f>
        <v/>
      </c>
      <c r="AD97" s="17" t="str">
        <f ca="1">IF(OR(data!$BX97=AC$1,data!$BY97=AC$1),data!$BW97,"")</f>
        <v/>
      </c>
      <c r="AE97" s="16" t="str">
        <f ca="1">IF(data!$BX97=AF$1,data!$BW97,"")</f>
        <v/>
      </c>
      <c r="AF97" s="16" t="str">
        <f ca="1">IF(data!$BY97=AF$1,data!$BW97,"")</f>
        <v/>
      </c>
      <c r="AG97" s="16" t="str">
        <f ca="1">IF(OR(data!$BX97=AF$1,data!$BY97=AF$1),data!$BW97,"")</f>
        <v/>
      </c>
      <c r="AH97" s="17" t="str">
        <f ca="1">IF(data!$BX97=AI$1,data!$BW97,"")</f>
        <v/>
      </c>
      <c r="AI97" s="17" t="str">
        <f ca="1">IF(data!$BY97=AI$1,data!$BW97,"")</f>
        <v/>
      </c>
      <c r="AJ97" s="17" t="str">
        <f ca="1">IF(OR(data!$BX97=AI$1,data!$BY97=AI$1),data!$BW97,"")</f>
        <v/>
      </c>
      <c r="AK97" s="16" t="str">
        <f ca="1">IF(data!$BX97=AL$1,data!$BW97,"")</f>
        <v/>
      </c>
      <c r="AL97" s="16">
        <f ca="1">IF(data!$BY97=AL$1,data!$BW97,"")</f>
        <v>43362</v>
      </c>
      <c r="AM97" s="16">
        <f ca="1">IF(OR(data!$BX97=AL$1,data!$BY97=AL$1),data!$BW97,"")</f>
        <v>43362</v>
      </c>
      <c r="AN97" s="17" t="str">
        <f ca="1">IF(data!$BX97=AO$1,data!$BW97,"")</f>
        <v/>
      </c>
      <c r="AO97" s="17" t="str">
        <f ca="1">IF(data!$BY97=AO$1,data!$BW97,"")</f>
        <v/>
      </c>
      <c r="AP97" s="17" t="str">
        <f ca="1">IF(OR(data!$BX97=AO$1,data!$BY97=AO$1),data!$BW97,"")</f>
        <v/>
      </c>
      <c r="AQ97" s="16" t="str">
        <f ca="1">IF(data!$BX97=AR$1,data!$BW97,"")</f>
        <v/>
      </c>
      <c r="AR97" s="16" t="str">
        <f ca="1">IF(data!$BY97=AR$1,data!$BW97,"")</f>
        <v/>
      </c>
      <c r="AS97" s="16" t="str">
        <f ca="1">IF(OR(data!$BX97=AR$1,data!$BY97=AR$1),data!$BW97,"")</f>
        <v/>
      </c>
      <c r="AT97" s="17" t="str">
        <f ca="1">IF(data!$BX97=AU$1,data!$BW97,"")</f>
        <v/>
      </c>
      <c r="AU97" s="17" t="str">
        <f ca="1">IF(data!$BY97=AU$1,data!$BW97,"")</f>
        <v/>
      </c>
      <c r="AV97" s="17" t="str">
        <f ca="1">IF(OR(data!$BX97=AU$1,data!$BY97=AU$1),data!$BW97,"")</f>
        <v/>
      </c>
      <c r="AW97" s="16">
        <f ca="1">IF(data!$BX97=AX$1,data!$BW97,"")</f>
        <v>43362</v>
      </c>
      <c r="AX97" s="16" t="str">
        <f ca="1">IF(data!$BY97=AX$1,data!$BW97,"")</f>
        <v/>
      </c>
      <c r="AY97" s="16">
        <f ca="1">IF(OR(data!$BX97=AX$1,data!$BY97=AX$1),data!$BW97,"")</f>
        <v>43362</v>
      </c>
      <c r="AZ97" s="17" t="str">
        <f ca="1">IF(data!$BX97=BA$1,data!$BW97,"")</f>
        <v/>
      </c>
      <c r="BA97" s="17" t="str">
        <f ca="1">IF(data!$BY97=BA$1,data!$BW97,"")</f>
        <v/>
      </c>
      <c r="BB97" s="17" t="str">
        <f ca="1">IF(OR(data!$BX97=BA$1,data!$BY97=BA$1),data!$BW97,"")</f>
        <v/>
      </c>
      <c r="BC97" s="16" t="str">
        <f ca="1">IF(data!$BX97=BD$1,data!$BW97,"")</f>
        <v/>
      </c>
      <c r="BD97" s="16" t="str">
        <f ca="1">IF(data!$BY97=BD$1,data!$BW97,"")</f>
        <v/>
      </c>
      <c r="BE97" s="16" t="str">
        <f ca="1">IF(OR(data!$BX97=BD$1,data!$BY97=BD$1),data!$BW97,"")</f>
        <v/>
      </c>
      <c r="BF97" s="17" t="str">
        <f ca="1">IF(data!$BX97=BG$1,data!$BW97,"")</f>
        <v/>
      </c>
      <c r="BG97" s="17" t="str">
        <f ca="1">IF(data!$BY97=BG$1,data!$BW97,"")</f>
        <v/>
      </c>
      <c r="BH97" s="17" t="str">
        <f ca="1">IF(OR(data!$BX97=BG$1,data!$BY97=BG$1),data!$BW97,"")</f>
        <v/>
      </c>
      <c r="BI97" s="16" t="str">
        <f ca="1">IF(data!$BX97=BJ$1,data!$BW97,"")</f>
        <v/>
      </c>
      <c r="BJ97" s="16" t="str">
        <f ca="1">IF(data!$BY97=BJ$1,data!$BW97,"")</f>
        <v/>
      </c>
      <c r="BK97" s="16" t="str">
        <f ca="1">IF(OR(data!$BX97=BJ$1,data!$BY97=BJ$1),data!$BW97,"")</f>
        <v/>
      </c>
      <c r="BL97" s="17" t="str">
        <f ca="1">IF(data!$BX97=BM$1,data!$BW97,"")</f>
        <v/>
      </c>
      <c r="BM97" s="17" t="str">
        <f ca="1">IF(data!$BY97=BM$1,data!$BW97,"")</f>
        <v/>
      </c>
      <c r="BN97" s="17" t="str">
        <f ca="1">IF(OR(data!$BX97=BM$1,data!$BY97=BM$1),data!$BW97,"")</f>
        <v/>
      </c>
      <c r="BO97" s="16" t="str">
        <f ca="1">IF(data!$BX97=BP$1,data!$BW97,"")</f>
        <v/>
      </c>
      <c r="BP97" s="16" t="str">
        <f ca="1">IF(data!$BY97=BP$1,data!$BW97,"")</f>
        <v/>
      </c>
      <c r="BQ97" s="16" t="str">
        <f ca="1">IF(OR(data!$BX97=BP$1,data!$BY97=BP$1),data!$BW97,"")</f>
        <v/>
      </c>
      <c r="BR97" s="17" t="str">
        <f ca="1">IF(data!$BX97=BS$1,data!$BW97,"")</f>
        <v/>
      </c>
      <c r="BS97" s="17" t="str">
        <f ca="1">IF(data!$BY97=BS$1,data!$BW97,"")</f>
        <v/>
      </c>
      <c r="BT97" s="17" t="str">
        <f ca="1">IF(OR(data!$BX97=BS$1,data!$BY97=BS$1),data!$BW97,"")</f>
        <v/>
      </c>
    </row>
    <row r="98" spans="1:72" s="11" customFormat="1" x14ac:dyDescent="0.25">
      <c r="A98" s="16" t="str">
        <f ca="1">IF(data!$BX98=B$1,data!$BW98,"")</f>
        <v/>
      </c>
      <c r="B98" s="16" t="str">
        <f ca="1">IF(data!$BY98=B$1,data!$BW98,"")</f>
        <v/>
      </c>
      <c r="C98" s="16" t="str">
        <f ca="1">IF(OR(data!$BX98=B$1,data!$BY98=B$1),data!$BW98,"")</f>
        <v/>
      </c>
      <c r="D98" s="17" t="str">
        <f ca="1">IF(data!$BX98=E$1,data!$BW98,"")</f>
        <v/>
      </c>
      <c r="E98" s="17">
        <f ca="1">IF(data!$BY98=E$1,data!$BW98,"")</f>
        <v>43362</v>
      </c>
      <c r="F98" s="17">
        <f ca="1">IF(OR(data!$BX98=E$1,data!$BY98=E$1),data!$BW98,"")</f>
        <v>43362</v>
      </c>
      <c r="G98" s="16" t="str">
        <f ca="1">IF(data!$BX98=H$1,data!$BW98,"")</f>
        <v/>
      </c>
      <c r="H98" s="16" t="str">
        <f ca="1">IF(data!$BY98=H$1,data!$BW98,"")</f>
        <v/>
      </c>
      <c r="I98" s="16" t="str">
        <f ca="1">IF(OR(data!$BX98=H$1,data!$BY98=H$1),data!$BW98,"")</f>
        <v/>
      </c>
      <c r="J98" s="17" t="str">
        <f ca="1">IF(data!$BX98=K$1,data!$BW98,"")</f>
        <v/>
      </c>
      <c r="K98" s="17" t="str">
        <f ca="1">IF(data!$BY98=K$1,data!$BW98,"")</f>
        <v/>
      </c>
      <c r="L98" s="17" t="str">
        <f ca="1">IF(OR(data!$BX98=K$1,data!$BY98=K$1),data!$BW98,"")</f>
        <v/>
      </c>
      <c r="M98" s="16" t="str">
        <f ca="1">IF(data!$BX98=N$1,data!$BW98,"")</f>
        <v/>
      </c>
      <c r="N98" s="16" t="str">
        <f ca="1">IF(data!$BY98=N$1,data!$BW98,"")</f>
        <v/>
      </c>
      <c r="O98" s="16" t="str">
        <f ca="1">IF(OR(data!$BX98=N$1,data!$BY98=N$1),data!$BW98,"")</f>
        <v/>
      </c>
      <c r="P98" s="17" t="str">
        <f ca="1">IF(data!$BX98=Q$1,data!$BW98,"")</f>
        <v/>
      </c>
      <c r="Q98" s="17" t="str">
        <f ca="1">IF(data!$BY98=Q$1,data!$BW98,"")</f>
        <v/>
      </c>
      <c r="R98" s="17" t="str">
        <f ca="1">IF(OR(data!$BX98=Q$1,data!$BY98=Q$1),data!$BW98,"")</f>
        <v/>
      </c>
      <c r="S98" s="16" t="str">
        <f ca="1">IF(data!$BX98=T$1,data!$BW98,"")</f>
        <v/>
      </c>
      <c r="T98" s="16" t="str">
        <f ca="1">IF(data!$BY98=T$1,data!$BW98,"")</f>
        <v/>
      </c>
      <c r="U98" s="16" t="str">
        <f ca="1">IF(OR(data!$BX98=T$1,data!$BY98=T$1),data!$BW98,"")</f>
        <v/>
      </c>
      <c r="V98" s="17" t="str">
        <f ca="1">IF(data!$BX98=W$1,data!$BW98,"")</f>
        <v/>
      </c>
      <c r="W98" s="17" t="str">
        <f ca="1">IF(data!$BY98=W$1,data!$BW98,"")</f>
        <v/>
      </c>
      <c r="X98" s="17" t="str">
        <f ca="1">IF(OR(data!$BX98=W$1,data!$BY98=W$1),data!$BW98,"")</f>
        <v/>
      </c>
      <c r="Y98" s="16" t="str">
        <f ca="1">IF(data!$BX98=Z$1,data!$BW98,"")</f>
        <v/>
      </c>
      <c r="Z98" s="16" t="str">
        <f ca="1">IF(data!$BY98=Z$1,data!$BW98,"")</f>
        <v/>
      </c>
      <c r="AA98" s="16" t="str">
        <f ca="1">IF(OR(data!$BX98=Z$1,data!$BY98=Z$1),data!$BW98,"")</f>
        <v/>
      </c>
      <c r="AB98" s="17" t="str">
        <f ca="1">IF(data!$BX98=AC$1,data!$BW98,"")</f>
        <v/>
      </c>
      <c r="AC98" s="17" t="str">
        <f ca="1">IF(data!$BY98=AC$1,data!$BW98,"")</f>
        <v/>
      </c>
      <c r="AD98" s="17" t="str">
        <f ca="1">IF(OR(data!$BX98=AC$1,data!$BY98=AC$1),data!$BW98,"")</f>
        <v/>
      </c>
      <c r="AE98" s="16" t="str">
        <f ca="1">IF(data!$BX98=AF$1,data!$BW98,"")</f>
        <v/>
      </c>
      <c r="AF98" s="16" t="str">
        <f ca="1">IF(data!$BY98=AF$1,data!$BW98,"")</f>
        <v/>
      </c>
      <c r="AG98" s="16" t="str">
        <f ca="1">IF(OR(data!$BX98=AF$1,data!$BY98=AF$1),data!$BW98,"")</f>
        <v/>
      </c>
      <c r="AH98" s="17" t="str">
        <f ca="1">IF(data!$BX98=AI$1,data!$BW98,"")</f>
        <v/>
      </c>
      <c r="AI98" s="17" t="str">
        <f ca="1">IF(data!$BY98=AI$1,data!$BW98,"")</f>
        <v/>
      </c>
      <c r="AJ98" s="17" t="str">
        <f ca="1">IF(OR(data!$BX98=AI$1,data!$BY98=AI$1),data!$BW98,"")</f>
        <v/>
      </c>
      <c r="AK98" s="16" t="str">
        <f ca="1">IF(data!$BX98=AL$1,data!$BW98,"")</f>
        <v/>
      </c>
      <c r="AL98" s="16" t="str">
        <f ca="1">IF(data!$BY98=AL$1,data!$BW98,"")</f>
        <v/>
      </c>
      <c r="AM98" s="16" t="str">
        <f ca="1">IF(OR(data!$BX98=AL$1,data!$BY98=AL$1),data!$BW98,"")</f>
        <v/>
      </c>
      <c r="AN98" s="17" t="str">
        <f ca="1">IF(data!$BX98=AO$1,data!$BW98,"")</f>
        <v/>
      </c>
      <c r="AO98" s="17" t="str">
        <f ca="1">IF(data!$BY98=AO$1,data!$BW98,"")</f>
        <v/>
      </c>
      <c r="AP98" s="17" t="str">
        <f ca="1">IF(OR(data!$BX98=AO$1,data!$BY98=AO$1),data!$BW98,"")</f>
        <v/>
      </c>
      <c r="AQ98" s="16" t="str">
        <f ca="1">IF(data!$BX98=AR$1,data!$BW98,"")</f>
        <v/>
      </c>
      <c r="AR98" s="16" t="str">
        <f ca="1">IF(data!$BY98=AR$1,data!$BW98,"")</f>
        <v/>
      </c>
      <c r="AS98" s="16" t="str">
        <f ca="1">IF(OR(data!$BX98=AR$1,data!$BY98=AR$1),data!$BW98,"")</f>
        <v/>
      </c>
      <c r="AT98" s="17" t="str">
        <f ca="1">IF(data!$BX98=AU$1,data!$BW98,"")</f>
        <v/>
      </c>
      <c r="AU98" s="17" t="str">
        <f ca="1">IF(data!$BY98=AU$1,data!$BW98,"")</f>
        <v/>
      </c>
      <c r="AV98" s="17" t="str">
        <f ca="1">IF(OR(data!$BX98=AU$1,data!$BY98=AU$1),data!$BW98,"")</f>
        <v/>
      </c>
      <c r="AW98" s="16" t="str">
        <f ca="1">IF(data!$BX98=AX$1,data!$BW98,"")</f>
        <v/>
      </c>
      <c r="AX98" s="16" t="str">
        <f ca="1">IF(data!$BY98=AX$1,data!$BW98,"")</f>
        <v/>
      </c>
      <c r="AY98" s="16" t="str">
        <f ca="1">IF(OR(data!$BX98=AX$1,data!$BY98=AX$1),data!$BW98,"")</f>
        <v/>
      </c>
      <c r="AZ98" s="17" t="str">
        <f ca="1">IF(data!$BX98=BA$1,data!$BW98,"")</f>
        <v/>
      </c>
      <c r="BA98" s="17" t="str">
        <f ca="1">IF(data!$BY98=BA$1,data!$BW98,"")</f>
        <v/>
      </c>
      <c r="BB98" s="17" t="str">
        <f ca="1">IF(OR(data!$BX98=BA$1,data!$BY98=BA$1),data!$BW98,"")</f>
        <v/>
      </c>
      <c r="BC98" s="16">
        <f ca="1">IF(data!$BX98=BD$1,data!$BW98,"")</f>
        <v>43362</v>
      </c>
      <c r="BD98" s="16" t="str">
        <f ca="1">IF(data!$BY98=BD$1,data!$BW98,"")</f>
        <v/>
      </c>
      <c r="BE98" s="16">
        <f ca="1">IF(OR(data!$BX98=BD$1,data!$BY98=BD$1),data!$BW98,"")</f>
        <v>43362</v>
      </c>
      <c r="BF98" s="17" t="str">
        <f ca="1">IF(data!$BX98=BG$1,data!$BW98,"")</f>
        <v/>
      </c>
      <c r="BG98" s="17" t="str">
        <f ca="1">IF(data!$BY98=BG$1,data!$BW98,"")</f>
        <v/>
      </c>
      <c r="BH98" s="17" t="str">
        <f ca="1">IF(OR(data!$BX98=BG$1,data!$BY98=BG$1),data!$BW98,"")</f>
        <v/>
      </c>
      <c r="BI98" s="16" t="str">
        <f ca="1">IF(data!$BX98=BJ$1,data!$BW98,"")</f>
        <v/>
      </c>
      <c r="BJ98" s="16" t="str">
        <f ca="1">IF(data!$BY98=BJ$1,data!$BW98,"")</f>
        <v/>
      </c>
      <c r="BK98" s="16" t="str">
        <f ca="1">IF(OR(data!$BX98=BJ$1,data!$BY98=BJ$1),data!$BW98,"")</f>
        <v/>
      </c>
      <c r="BL98" s="17" t="str">
        <f ca="1">IF(data!$BX98=BM$1,data!$BW98,"")</f>
        <v/>
      </c>
      <c r="BM98" s="17" t="str">
        <f ca="1">IF(data!$BY98=BM$1,data!$BW98,"")</f>
        <v/>
      </c>
      <c r="BN98" s="17" t="str">
        <f ca="1">IF(OR(data!$BX98=BM$1,data!$BY98=BM$1),data!$BW98,"")</f>
        <v/>
      </c>
      <c r="BO98" s="16" t="str">
        <f ca="1">IF(data!$BX98=BP$1,data!$BW98,"")</f>
        <v/>
      </c>
      <c r="BP98" s="16" t="str">
        <f ca="1">IF(data!$BY98=BP$1,data!$BW98,"")</f>
        <v/>
      </c>
      <c r="BQ98" s="16" t="str">
        <f ca="1">IF(OR(data!$BX98=BP$1,data!$BY98=BP$1),data!$BW98,"")</f>
        <v/>
      </c>
      <c r="BR98" s="17" t="str">
        <f ca="1">IF(data!$BX98=BS$1,data!$BW98,"")</f>
        <v/>
      </c>
      <c r="BS98" s="17" t="str">
        <f ca="1">IF(data!$BY98=BS$1,data!$BW98,"")</f>
        <v/>
      </c>
      <c r="BT98" s="17" t="str">
        <f ca="1">IF(OR(data!$BX98=BS$1,data!$BY98=BS$1),data!$BW98,"")</f>
        <v/>
      </c>
    </row>
    <row r="99" spans="1:72" s="11" customFormat="1" x14ac:dyDescent="0.25">
      <c r="A99" s="16" t="str">
        <f ca="1">IF(data!$BX99=B$1,data!$BW99,"")</f>
        <v/>
      </c>
      <c r="B99" s="16" t="str">
        <f ca="1">IF(data!$BY99=B$1,data!$BW99,"")</f>
        <v/>
      </c>
      <c r="C99" s="16" t="str">
        <f ca="1">IF(OR(data!$BX99=B$1,data!$BY99=B$1),data!$BW99,"")</f>
        <v/>
      </c>
      <c r="D99" s="17" t="str">
        <f ca="1">IF(data!$BX99=E$1,data!$BW99,"")</f>
        <v/>
      </c>
      <c r="E99" s="17" t="str">
        <f ca="1">IF(data!$BY99=E$1,data!$BW99,"")</f>
        <v/>
      </c>
      <c r="F99" s="17" t="str">
        <f ca="1">IF(OR(data!$BX99=E$1,data!$BY99=E$1),data!$BW99,"")</f>
        <v/>
      </c>
      <c r="G99" s="16" t="str">
        <f ca="1">IF(data!$BX99=H$1,data!$BW99,"")</f>
        <v/>
      </c>
      <c r="H99" s="16" t="str">
        <f ca="1">IF(data!$BY99=H$1,data!$BW99,"")</f>
        <v/>
      </c>
      <c r="I99" s="16" t="str">
        <f ca="1">IF(OR(data!$BX99=H$1,data!$BY99=H$1),data!$BW99,"")</f>
        <v/>
      </c>
      <c r="J99" s="17" t="str">
        <f ca="1">IF(data!$BX99=K$1,data!$BW99,"")</f>
        <v/>
      </c>
      <c r="K99" s="17" t="str">
        <f ca="1">IF(data!$BY99=K$1,data!$BW99,"")</f>
        <v/>
      </c>
      <c r="L99" s="17" t="str">
        <f ca="1">IF(OR(data!$BX99=K$1,data!$BY99=K$1),data!$BW99,"")</f>
        <v/>
      </c>
      <c r="M99" s="16" t="str">
        <f ca="1">IF(data!$BX99=N$1,data!$BW99,"")</f>
        <v/>
      </c>
      <c r="N99" s="16" t="str">
        <f ca="1">IF(data!$BY99=N$1,data!$BW99,"")</f>
        <v/>
      </c>
      <c r="O99" s="16" t="str">
        <f ca="1">IF(OR(data!$BX99=N$1,data!$BY99=N$1),data!$BW99,"")</f>
        <v/>
      </c>
      <c r="P99" s="17" t="str">
        <f ca="1">IF(data!$BX99=Q$1,data!$BW99,"")</f>
        <v/>
      </c>
      <c r="Q99" s="17">
        <f ca="1">IF(data!$BY99=Q$1,data!$BW99,"")</f>
        <v>43364</v>
      </c>
      <c r="R99" s="17">
        <f ca="1">IF(OR(data!$BX99=Q$1,data!$BY99=Q$1),data!$BW99,"")</f>
        <v>43364</v>
      </c>
      <c r="S99" s="16" t="str">
        <f ca="1">IF(data!$BX99=T$1,data!$BW99,"")</f>
        <v/>
      </c>
      <c r="T99" s="16" t="str">
        <f ca="1">IF(data!$BY99=T$1,data!$BW99,"")</f>
        <v/>
      </c>
      <c r="U99" s="16" t="str">
        <f ca="1">IF(OR(data!$BX99=T$1,data!$BY99=T$1),data!$BW99,"")</f>
        <v/>
      </c>
      <c r="V99" s="17" t="str">
        <f ca="1">IF(data!$BX99=W$1,data!$BW99,"")</f>
        <v/>
      </c>
      <c r="W99" s="17" t="str">
        <f ca="1">IF(data!$BY99=W$1,data!$BW99,"")</f>
        <v/>
      </c>
      <c r="X99" s="17" t="str">
        <f ca="1">IF(OR(data!$BX99=W$1,data!$BY99=W$1),data!$BW99,"")</f>
        <v/>
      </c>
      <c r="Y99" s="16" t="str">
        <f ca="1">IF(data!$BX99=Z$1,data!$BW99,"")</f>
        <v/>
      </c>
      <c r="Z99" s="16" t="str">
        <f ca="1">IF(data!$BY99=Z$1,data!$BW99,"")</f>
        <v/>
      </c>
      <c r="AA99" s="16" t="str">
        <f ca="1">IF(OR(data!$BX99=Z$1,data!$BY99=Z$1),data!$BW99,"")</f>
        <v/>
      </c>
      <c r="AB99" s="17" t="str">
        <f ca="1">IF(data!$BX99=AC$1,data!$BW99,"")</f>
        <v/>
      </c>
      <c r="AC99" s="17" t="str">
        <f ca="1">IF(data!$BY99=AC$1,data!$BW99,"")</f>
        <v/>
      </c>
      <c r="AD99" s="17" t="str">
        <f ca="1">IF(OR(data!$BX99=AC$1,data!$BY99=AC$1),data!$BW99,"")</f>
        <v/>
      </c>
      <c r="AE99" s="16" t="str">
        <f ca="1">IF(data!$BX99=AF$1,data!$BW99,"")</f>
        <v/>
      </c>
      <c r="AF99" s="16" t="str">
        <f ca="1">IF(data!$BY99=AF$1,data!$BW99,"")</f>
        <v/>
      </c>
      <c r="AG99" s="16" t="str">
        <f ca="1">IF(OR(data!$BX99=AF$1,data!$BY99=AF$1),data!$BW99,"")</f>
        <v/>
      </c>
      <c r="AH99" s="17" t="str">
        <f ca="1">IF(data!$BX99=AI$1,data!$BW99,"")</f>
        <v/>
      </c>
      <c r="AI99" s="17" t="str">
        <f ca="1">IF(data!$BY99=AI$1,data!$BW99,"")</f>
        <v/>
      </c>
      <c r="AJ99" s="17" t="str">
        <f ca="1">IF(OR(data!$BX99=AI$1,data!$BY99=AI$1),data!$BW99,"")</f>
        <v/>
      </c>
      <c r="AK99" s="16" t="str">
        <f ca="1">IF(data!$BX99=AL$1,data!$BW99,"")</f>
        <v/>
      </c>
      <c r="AL99" s="16" t="str">
        <f ca="1">IF(data!$BY99=AL$1,data!$BW99,"")</f>
        <v/>
      </c>
      <c r="AM99" s="16" t="str">
        <f ca="1">IF(OR(data!$BX99=AL$1,data!$BY99=AL$1),data!$BW99,"")</f>
        <v/>
      </c>
      <c r="AN99" s="17" t="str">
        <f ca="1">IF(data!$BX99=AO$1,data!$BW99,"")</f>
        <v/>
      </c>
      <c r="AO99" s="17" t="str">
        <f ca="1">IF(data!$BY99=AO$1,data!$BW99,"")</f>
        <v/>
      </c>
      <c r="AP99" s="17" t="str">
        <f ca="1">IF(OR(data!$BX99=AO$1,data!$BY99=AO$1),data!$BW99,"")</f>
        <v/>
      </c>
      <c r="AQ99" s="16" t="str">
        <f ca="1">IF(data!$BX99=AR$1,data!$BW99,"")</f>
        <v/>
      </c>
      <c r="AR99" s="16" t="str">
        <f ca="1">IF(data!$BY99=AR$1,data!$BW99,"")</f>
        <v/>
      </c>
      <c r="AS99" s="16" t="str">
        <f ca="1">IF(OR(data!$BX99=AR$1,data!$BY99=AR$1),data!$BW99,"")</f>
        <v/>
      </c>
      <c r="AT99" s="17" t="str">
        <f ca="1">IF(data!$BX99=AU$1,data!$BW99,"")</f>
        <v/>
      </c>
      <c r="AU99" s="17" t="str">
        <f ca="1">IF(data!$BY99=AU$1,data!$BW99,"")</f>
        <v/>
      </c>
      <c r="AV99" s="17" t="str">
        <f ca="1">IF(OR(data!$BX99=AU$1,data!$BY99=AU$1),data!$BW99,"")</f>
        <v/>
      </c>
      <c r="AW99" s="16" t="str">
        <f ca="1">IF(data!$BX99=AX$1,data!$BW99,"")</f>
        <v/>
      </c>
      <c r="AX99" s="16" t="str">
        <f ca="1">IF(data!$BY99=AX$1,data!$BW99,"")</f>
        <v/>
      </c>
      <c r="AY99" s="16" t="str">
        <f ca="1">IF(OR(data!$BX99=AX$1,data!$BY99=AX$1),data!$BW99,"")</f>
        <v/>
      </c>
      <c r="AZ99" s="17" t="str">
        <f ca="1">IF(data!$BX99=BA$1,data!$BW99,"")</f>
        <v/>
      </c>
      <c r="BA99" s="17" t="str">
        <f ca="1">IF(data!$BY99=BA$1,data!$BW99,"")</f>
        <v/>
      </c>
      <c r="BB99" s="17" t="str">
        <f ca="1">IF(OR(data!$BX99=BA$1,data!$BY99=BA$1),data!$BW99,"")</f>
        <v/>
      </c>
      <c r="BC99" s="16" t="str">
        <f ca="1">IF(data!$BX99=BD$1,data!$BW99,"")</f>
        <v/>
      </c>
      <c r="BD99" s="16" t="str">
        <f ca="1">IF(data!$BY99=BD$1,data!$BW99,"")</f>
        <v/>
      </c>
      <c r="BE99" s="16" t="str">
        <f ca="1">IF(OR(data!$BX99=BD$1,data!$BY99=BD$1),data!$BW99,"")</f>
        <v/>
      </c>
      <c r="BF99" s="17" t="str">
        <f ca="1">IF(data!$BX99=BG$1,data!$BW99,"")</f>
        <v/>
      </c>
      <c r="BG99" s="17" t="str">
        <f ca="1">IF(data!$BY99=BG$1,data!$BW99,"")</f>
        <v/>
      </c>
      <c r="BH99" s="17" t="str">
        <f ca="1">IF(OR(data!$BX99=BG$1,data!$BY99=BG$1),data!$BW99,"")</f>
        <v/>
      </c>
      <c r="BI99" s="16" t="str">
        <f ca="1">IF(data!$BX99=BJ$1,data!$BW99,"")</f>
        <v/>
      </c>
      <c r="BJ99" s="16" t="str">
        <f ca="1">IF(data!$BY99=BJ$1,data!$BW99,"")</f>
        <v/>
      </c>
      <c r="BK99" s="16" t="str">
        <f ca="1">IF(OR(data!$BX99=BJ$1,data!$BY99=BJ$1),data!$BW99,"")</f>
        <v/>
      </c>
      <c r="BL99" s="17" t="str">
        <f ca="1">IF(data!$BX99=BM$1,data!$BW99,"")</f>
        <v/>
      </c>
      <c r="BM99" s="17" t="str">
        <f ca="1">IF(data!$BY99=BM$1,data!$BW99,"")</f>
        <v/>
      </c>
      <c r="BN99" s="17" t="str">
        <f ca="1">IF(OR(data!$BX99=BM$1,data!$BY99=BM$1),data!$BW99,"")</f>
        <v/>
      </c>
      <c r="BO99" s="16" t="str">
        <f ca="1">IF(data!$BX99=BP$1,data!$BW99,"")</f>
        <v/>
      </c>
      <c r="BP99" s="16" t="str">
        <f ca="1">IF(data!$BY99=BP$1,data!$BW99,"")</f>
        <v/>
      </c>
      <c r="BQ99" s="16" t="str">
        <f ca="1">IF(OR(data!$BX99=BP$1,data!$BY99=BP$1),data!$BW99,"")</f>
        <v/>
      </c>
      <c r="BR99" s="17">
        <f ca="1">IF(data!$BX99=BS$1,data!$BW99,"")</f>
        <v>43364</v>
      </c>
      <c r="BS99" s="17" t="str">
        <f ca="1">IF(data!$BY99=BS$1,data!$BW99,"")</f>
        <v/>
      </c>
      <c r="BT99" s="17">
        <f ca="1">IF(OR(data!$BX99=BS$1,data!$BY99=BS$1),data!$BW99,"")</f>
        <v>43364</v>
      </c>
    </row>
    <row r="100" spans="1:72" s="11" customFormat="1" x14ac:dyDescent="0.25">
      <c r="A100" s="16">
        <f ca="1">IF(data!$BX100=B$1,data!$BW100,"")</f>
        <v>43365</v>
      </c>
      <c r="B100" s="16" t="str">
        <f ca="1">IF(data!$BY100=B$1,data!$BW100,"")</f>
        <v/>
      </c>
      <c r="C100" s="16">
        <f ca="1">IF(OR(data!$BX100=B$1,data!$BY100=B$1),data!$BW100,"")</f>
        <v>43365</v>
      </c>
      <c r="D100" s="17" t="str">
        <f ca="1">IF(data!$BX100=E$1,data!$BW100,"")</f>
        <v/>
      </c>
      <c r="E100" s="17" t="str">
        <f ca="1">IF(data!$BY100=E$1,data!$BW100,"")</f>
        <v/>
      </c>
      <c r="F100" s="17" t="str">
        <f ca="1">IF(OR(data!$BX100=E$1,data!$BY100=E$1),data!$BW100,"")</f>
        <v/>
      </c>
      <c r="G100" s="16" t="str">
        <f ca="1">IF(data!$BX100=H$1,data!$BW100,"")</f>
        <v/>
      </c>
      <c r="H100" s="16" t="str">
        <f ca="1">IF(data!$BY100=H$1,data!$BW100,"")</f>
        <v/>
      </c>
      <c r="I100" s="16" t="str">
        <f ca="1">IF(OR(data!$BX100=H$1,data!$BY100=H$1),data!$BW100,"")</f>
        <v/>
      </c>
      <c r="J100" s="17" t="str">
        <f ca="1">IF(data!$BX100=K$1,data!$BW100,"")</f>
        <v/>
      </c>
      <c r="K100" s="17" t="str">
        <f ca="1">IF(data!$BY100=K$1,data!$BW100,"")</f>
        <v/>
      </c>
      <c r="L100" s="17" t="str">
        <f ca="1">IF(OR(data!$BX100=K$1,data!$BY100=K$1),data!$BW100,"")</f>
        <v/>
      </c>
      <c r="M100" s="16" t="str">
        <f ca="1">IF(data!$BX100=N$1,data!$BW100,"")</f>
        <v/>
      </c>
      <c r="N100" s="16" t="str">
        <f ca="1">IF(data!$BY100=N$1,data!$BW100,"")</f>
        <v/>
      </c>
      <c r="O100" s="16" t="str">
        <f ca="1">IF(OR(data!$BX100=N$1,data!$BY100=N$1),data!$BW100,"")</f>
        <v/>
      </c>
      <c r="P100" s="17" t="str">
        <f ca="1">IF(data!$BX100=Q$1,data!$BW100,"")</f>
        <v/>
      </c>
      <c r="Q100" s="17" t="str">
        <f ca="1">IF(data!$BY100=Q$1,data!$BW100,"")</f>
        <v/>
      </c>
      <c r="R100" s="17" t="str">
        <f ca="1">IF(OR(data!$BX100=Q$1,data!$BY100=Q$1),data!$BW100,"")</f>
        <v/>
      </c>
      <c r="S100" s="16" t="str">
        <f ca="1">IF(data!$BX100=T$1,data!$BW100,"")</f>
        <v/>
      </c>
      <c r="T100" s="16" t="str">
        <f ca="1">IF(data!$BY100=T$1,data!$BW100,"")</f>
        <v/>
      </c>
      <c r="U100" s="16" t="str">
        <f ca="1">IF(OR(data!$BX100=T$1,data!$BY100=T$1),data!$BW100,"")</f>
        <v/>
      </c>
      <c r="V100" s="17" t="str">
        <f ca="1">IF(data!$BX100=W$1,data!$BW100,"")</f>
        <v/>
      </c>
      <c r="W100" s="17" t="str">
        <f ca="1">IF(data!$BY100=W$1,data!$BW100,"")</f>
        <v/>
      </c>
      <c r="X100" s="17" t="str">
        <f ca="1">IF(OR(data!$BX100=W$1,data!$BY100=W$1),data!$BW100,"")</f>
        <v/>
      </c>
      <c r="Y100" s="16" t="str">
        <f ca="1">IF(data!$BX100=Z$1,data!$BW100,"")</f>
        <v/>
      </c>
      <c r="Z100" s="16" t="str">
        <f ca="1">IF(data!$BY100=Z$1,data!$BW100,"")</f>
        <v/>
      </c>
      <c r="AA100" s="16" t="str">
        <f ca="1">IF(OR(data!$BX100=Z$1,data!$BY100=Z$1),data!$BW100,"")</f>
        <v/>
      </c>
      <c r="AB100" s="17" t="str">
        <f ca="1">IF(data!$BX100=AC$1,data!$BW100,"")</f>
        <v/>
      </c>
      <c r="AC100" s="17" t="str">
        <f ca="1">IF(data!$BY100=AC$1,data!$BW100,"")</f>
        <v/>
      </c>
      <c r="AD100" s="17" t="str">
        <f ca="1">IF(OR(data!$BX100=AC$1,data!$BY100=AC$1),data!$BW100,"")</f>
        <v/>
      </c>
      <c r="AE100" s="16" t="str">
        <f ca="1">IF(data!$BX100=AF$1,data!$BW100,"")</f>
        <v/>
      </c>
      <c r="AF100" s="16" t="str">
        <f ca="1">IF(data!$BY100=AF$1,data!$BW100,"")</f>
        <v/>
      </c>
      <c r="AG100" s="16" t="str">
        <f ca="1">IF(OR(data!$BX100=AF$1,data!$BY100=AF$1),data!$BW100,"")</f>
        <v/>
      </c>
      <c r="AH100" s="17" t="str">
        <f ca="1">IF(data!$BX100=AI$1,data!$BW100,"")</f>
        <v/>
      </c>
      <c r="AI100" s="17" t="str">
        <f ca="1">IF(data!$BY100=AI$1,data!$BW100,"")</f>
        <v/>
      </c>
      <c r="AJ100" s="17" t="str">
        <f ca="1">IF(OR(data!$BX100=AI$1,data!$BY100=AI$1),data!$BW100,"")</f>
        <v/>
      </c>
      <c r="AK100" s="16" t="str">
        <f ca="1">IF(data!$BX100=AL$1,data!$BW100,"")</f>
        <v/>
      </c>
      <c r="AL100" s="16" t="str">
        <f ca="1">IF(data!$BY100=AL$1,data!$BW100,"")</f>
        <v/>
      </c>
      <c r="AM100" s="16" t="str">
        <f ca="1">IF(OR(data!$BX100=AL$1,data!$BY100=AL$1),data!$BW100,"")</f>
        <v/>
      </c>
      <c r="AN100" s="17" t="str">
        <f ca="1">IF(data!$BX100=AO$1,data!$BW100,"")</f>
        <v/>
      </c>
      <c r="AO100" s="17" t="str">
        <f ca="1">IF(data!$BY100=AO$1,data!$BW100,"")</f>
        <v/>
      </c>
      <c r="AP100" s="17" t="str">
        <f ca="1">IF(OR(data!$BX100=AO$1,data!$BY100=AO$1),data!$BW100,"")</f>
        <v/>
      </c>
      <c r="AQ100" s="16" t="str">
        <f ca="1">IF(data!$BX100=AR$1,data!$BW100,"")</f>
        <v/>
      </c>
      <c r="AR100" s="16" t="str">
        <f ca="1">IF(data!$BY100=AR$1,data!$BW100,"")</f>
        <v/>
      </c>
      <c r="AS100" s="16" t="str">
        <f ca="1">IF(OR(data!$BX100=AR$1,data!$BY100=AR$1),data!$BW100,"")</f>
        <v/>
      </c>
      <c r="AT100" s="17" t="str">
        <f ca="1">IF(data!$BX100=AU$1,data!$BW100,"")</f>
        <v/>
      </c>
      <c r="AU100" s="17" t="str">
        <f ca="1">IF(data!$BY100=AU$1,data!$BW100,"")</f>
        <v/>
      </c>
      <c r="AV100" s="17" t="str">
        <f ca="1">IF(OR(data!$BX100=AU$1,data!$BY100=AU$1),data!$BW100,"")</f>
        <v/>
      </c>
      <c r="AW100" s="16" t="str">
        <f ca="1">IF(data!$BX100=AX$1,data!$BW100,"")</f>
        <v/>
      </c>
      <c r="AX100" s="16" t="str">
        <f ca="1">IF(data!$BY100=AX$1,data!$BW100,"")</f>
        <v/>
      </c>
      <c r="AY100" s="16" t="str">
        <f ca="1">IF(OR(data!$BX100=AX$1,data!$BY100=AX$1),data!$BW100,"")</f>
        <v/>
      </c>
      <c r="AZ100" s="17" t="str">
        <f ca="1">IF(data!$BX100=BA$1,data!$BW100,"")</f>
        <v/>
      </c>
      <c r="BA100" s="17" t="str">
        <f ca="1">IF(data!$BY100=BA$1,data!$BW100,"")</f>
        <v/>
      </c>
      <c r="BB100" s="17" t="str">
        <f ca="1">IF(OR(data!$BX100=BA$1,data!$BY100=BA$1),data!$BW100,"")</f>
        <v/>
      </c>
      <c r="BC100" s="16" t="str">
        <f ca="1">IF(data!$BX100=BD$1,data!$BW100,"")</f>
        <v/>
      </c>
      <c r="BD100" s="16" t="str">
        <f ca="1">IF(data!$BY100=BD$1,data!$BW100,"")</f>
        <v/>
      </c>
      <c r="BE100" s="16" t="str">
        <f ca="1">IF(OR(data!$BX100=BD$1,data!$BY100=BD$1),data!$BW100,"")</f>
        <v/>
      </c>
      <c r="BF100" s="17" t="str">
        <f ca="1">IF(data!$BX100=BG$1,data!$BW100,"")</f>
        <v/>
      </c>
      <c r="BG100" s="17">
        <f ca="1">IF(data!$BY100=BG$1,data!$BW100,"")</f>
        <v>43365</v>
      </c>
      <c r="BH100" s="17">
        <f ca="1">IF(OR(data!$BX100=BG$1,data!$BY100=BG$1),data!$BW100,"")</f>
        <v>43365</v>
      </c>
      <c r="BI100" s="16" t="str">
        <f ca="1">IF(data!$BX100=BJ$1,data!$BW100,"")</f>
        <v/>
      </c>
      <c r="BJ100" s="16" t="str">
        <f ca="1">IF(data!$BY100=BJ$1,data!$BW100,"")</f>
        <v/>
      </c>
      <c r="BK100" s="16" t="str">
        <f ca="1">IF(OR(data!$BX100=BJ$1,data!$BY100=BJ$1),data!$BW100,"")</f>
        <v/>
      </c>
      <c r="BL100" s="17" t="str">
        <f ca="1">IF(data!$BX100=BM$1,data!$BW100,"")</f>
        <v/>
      </c>
      <c r="BM100" s="17" t="str">
        <f ca="1">IF(data!$BY100=BM$1,data!$BW100,"")</f>
        <v/>
      </c>
      <c r="BN100" s="17" t="str">
        <f ca="1">IF(OR(data!$BX100=BM$1,data!$BY100=BM$1),data!$BW100,"")</f>
        <v/>
      </c>
      <c r="BO100" s="16" t="str">
        <f ca="1">IF(data!$BX100=BP$1,data!$BW100,"")</f>
        <v/>
      </c>
      <c r="BP100" s="16" t="str">
        <f ca="1">IF(data!$BY100=BP$1,data!$BW100,"")</f>
        <v/>
      </c>
      <c r="BQ100" s="16" t="str">
        <f ca="1">IF(OR(data!$BX100=BP$1,data!$BY100=BP$1),data!$BW100,"")</f>
        <v/>
      </c>
      <c r="BR100" s="17" t="str">
        <f ca="1">IF(data!$BX100=BS$1,data!$BW100,"")</f>
        <v/>
      </c>
      <c r="BS100" s="17" t="str">
        <f ca="1">IF(data!$BY100=BS$1,data!$BW100,"")</f>
        <v/>
      </c>
      <c r="BT100" s="17" t="str">
        <f ca="1">IF(OR(data!$BX100=BS$1,data!$BY100=BS$1),data!$BW100,"")</f>
        <v/>
      </c>
    </row>
    <row r="101" spans="1:72" s="11" customFormat="1" x14ac:dyDescent="0.25">
      <c r="A101" s="16" t="str">
        <f ca="1">IF(data!$BX101=B$1,data!$BW101,"")</f>
        <v/>
      </c>
      <c r="B101" s="16" t="str">
        <f ca="1">IF(data!$BY101=B$1,data!$BW101,"")</f>
        <v/>
      </c>
      <c r="C101" s="16" t="str">
        <f ca="1">IF(OR(data!$BX101=B$1,data!$BY101=B$1),data!$BW101,"")</f>
        <v/>
      </c>
      <c r="D101" s="17" t="str">
        <f ca="1">IF(data!$BX101=E$1,data!$BW101,"")</f>
        <v/>
      </c>
      <c r="E101" s="17" t="str">
        <f ca="1">IF(data!$BY101=E$1,data!$BW101,"")</f>
        <v/>
      </c>
      <c r="F101" s="17" t="str">
        <f ca="1">IF(OR(data!$BX101=E$1,data!$BY101=E$1),data!$BW101,"")</f>
        <v/>
      </c>
      <c r="G101" s="16" t="str">
        <f ca="1">IF(data!$BX101=H$1,data!$BW101,"")</f>
        <v/>
      </c>
      <c r="H101" s="16" t="str">
        <f ca="1">IF(data!$BY101=H$1,data!$BW101,"")</f>
        <v/>
      </c>
      <c r="I101" s="16" t="str">
        <f ca="1">IF(OR(data!$BX101=H$1,data!$BY101=H$1),data!$BW101,"")</f>
        <v/>
      </c>
      <c r="J101" s="17" t="str">
        <f ca="1">IF(data!$BX101=K$1,data!$BW101,"")</f>
        <v/>
      </c>
      <c r="K101" s="17" t="str">
        <f ca="1">IF(data!$BY101=K$1,data!$BW101,"")</f>
        <v/>
      </c>
      <c r="L101" s="17" t="str">
        <f ca="1">IF(OR(data!$BX101=K$1,data!$BY101=K$1),data!$BW101,"")</f>
        <v/>
      </c>
      <c r="M101" s="16" t="str">
        <f ca="1">IF(data!$BX101=N$1,data!$BW101,"")</f>
        <v/>
      </c>
      <c r="N101" s="16">
        <f ca="1">IF(data!$BY101=N$1,data!$BW101,"")</f>
        <v>43365</v>
      </c>
      <c r="O101" s="16">
        <f ca="1">IF(OR(data!$BX101=N$1,data!$BY101=N$1),data!$BW101,"")</f>
        <v>43365</v>
      </c>
      <c r="P101" s="17" t="str">
        <f ca="1">IF(data!$BX101=Q$1,data!$BW101,"")</f>
        <v/>
      </c>
      <c r="Q101" s="17" t="str">
        <f ca="1">IF(data!$BY101=Q$1,data!$BW101,"")</f>
        <v/>
      </c>
      <c r="R101" s="17" t="str">
        <f ca="1">IF(OR(data!$BX101=Q$1,data!$BY101=Q$1),data!$BW101,"")</f>
        <v/>
      </c>
      <c r="S101" s="16">
        <f ca="1">IF(data!$BX101=T$1,data!$BW101,"")</f>
        <v>43365</v>
      </c>
      <c r="T101" s="16" t="str">
        <f ca="1">IF(data!$BY101=T$1,data!$BW101,"")</f>
        <v/>
      </c>
      <c r="U101" s="16">
        <f ca="1">IF(OR(data!$BX101=T$1,data!$BY101=T$1),data!$BW101,"")</f>
        <v>43365</v>
      </c>
      <c r="V101" s="17" t="str">
        <f ca="1">IF(data!$BX101=W$1,data!$BW101,"")</f>
        <v/>
      </c>
      <c r="W101" s="17" t="str">
        <f ca="1">IF(data!$BY101=W$1,data!$BW101,"")</f>
        <v/>
      </c>
      <c r="X101" s="17" t="str">
        <f ca="1">IF(OR(data!$BX101=W$1,data!$BY101=W$1),data!$BW101,"")</f>
        <v/>
      </c>
      <c r="Y101" s="16" t="str">
        <f ca="1">IF(data!$BX101=Z$1,data!$BW101,"")</f>
        <v/>
      </c>
      <c r="Z101" s="16" t="str">
        <f ca="1">IF(data!$BY101=Z$1,data!$BW101,"")</f>
        <v/>
      </c>
      <c r="AA101" s="16" t="str">
        <f ca="1">IF(OR(data!$BX101=Z$1,data!$BY101=Z$1),data!$BW101,"")</f>
        <v/>
      </c>
      <c r="AB101" s="17" t="str">
        <f ca="1">IF(data!$BX101=AC$1,data!$BW101,"")</f>
        <v/>
      </c>
      <c r="AC101" s="17" t="str">
        <f ca="1">IF(data!$BY101=AC$1,data!$BW101,"")</f>
        <v/>
      </c>
      <c r="AD101" s="17" t="str">
        <f ca="1">IF(OR(data!$BX101=AC$1,data!$BY101=AC$1),data!$BW101,"")</f>
        <v/>
      </c>
      <c r="AE101" s="16" t="str">
        <f ca="1">IF(data!$BX101=AF$1,data!$BW101,"")</f>
        <v/>
      </c>
      <c r="AF101" s="16" t="str">
        <f ca="1">IF(data!$BY101=AF$1,data!$BW101,"")</f>
        <v/>
      </c>
      <c r="AG101" s="16" t="str">
        <f ca="1">IF(OR(data!$BX101=AF$1,data!$BY101=AF$1),data!$BW101,"")</f>
        <v/>
      </c>
      <c r="AH101" s="17" t="str">
        <f ca="1">IF(data!$BX101=AI$1,data!$BW101,"")</f>
        <v/>
      </c>
      <c r="AI101" s="17" t="str">
        <f ca="1">IF(data!$BY101=AI$1,data!$BW101,"")</f>
        <v/>
      </c>
      <c r="AJ101" s="17" t="str">
        <f ca="1">IF(OR(data!$BX101=AI$1,data!$BY101=AI$1),data!$BW101,"")</f>
        <v/>
      </c>
      <c r="AK101" s="16" t="str">
        <f ca="1">IF(data!$BX101=AL$1,data!$BW101,"")</f>
        <v/>
      </c>
      <c r="AL101" s="16" t="str">
        <f ca="1">IF(data!$BY101=AL$1,data!$BW101,"")</f>
        <v/>
      </c>
      <c r="AM101" s="16" t="str">
        <f ca="1">IF(OR(data!$BX101=AL$1,data!$BY101=AL$1),data!$BW101,"")</f>
        <v/>
      </c>
      <c r="AN101" s="17" t="str">
        <f ca="1">IF(data!$BX101=AO$1,data!$BW101,"")</f>
        <v/>
      </c>
      <c r="AO101" s="17" t="str">
        <f ca="1">IF(data!$BY101=AO$1,data!$BW101,"")</f>
        <v/>
      </c>
      <c r="AP101" s="17" t="str">
        <f ca="1">IF(OR(data!$BX101=AO$1,data!$BY101=AO$1),data!$BW101,"")</f>
        <v/>
      </c>
      <c r="AQ101" s="16" t="str">
        <f ca="1">IF(data!$BX101=AR$1,data!$BW101,"")</f>
        <v/>
      </c>
      <c r="AR101" s="16" t="str">
        <f ca="1">IF(data!$BY101=AR$1,data!$BW101,"")</f>
        <v/>
      </c>
      <c r="AS101" s="16" t="str">
        <f ca="1">IF(OR(data!$BX101=AR$1,data!$BY101=AR$1),data!$BW101,"")</f>
        <v/>
      </c>
      <c r="AT101" s="17" t="str">
        <f ca="1">IF(data!$BX101=AU$1,data!$BW101,"")</f>
        <v/>
      </c>
      <c r="AU101" s="17" t="str">
        <f ca="1">IF(data!$BY101=AU$1,data!$BW101,"")</f>
        <v/>
      </c>
      <c r="AV101" s="17" t="str">
        <f ca="1">IF(OR(data!$BX101=AU$1,data!$BY101=AU$1),data!$BW101,"")</f>
        <v/>
      </c>
      <c r="AW101" s="16" t="str">
        <f ca="1">IF(data!$BX101=AX$1,data!$BW101,"")</f>
        <v/>
      </c>
      <c r="AX101" s="16" t="str">
        <f ca="1">IF(data!$BY101=AX$1,data!$BW101,"")</f>
        <v/>
      </c>
      <c r="AY101" s="16" t="str">
        <f ca="1">IF(OR(data!$BX101=AX$1,data!$BY101=AX$1),data!$BW101,"")</f>
        <v/>
      </c>
      <c r="AZ101" s="17" t="str">
        <f ca="1">IF(data!$BX101=BA$1,data!$BW101,"")</f>
        <v/>
      </c>
      <c r="BA101" s="17" t="str">
        <f ca="1">IF(data!$BY101=BA$1,data!$BW101,"")</f>
        <v/>
      </c>
      <c r="BB101" s="17" t="str">
        <f ca="1">IF(OR(data!$BX101=BA$1,data!$BY101=BA$1),data!$BW101,"")</f>
        <v/>
      </c>
      <c r="BC101" s="16" t="str">
        <f ca="1">IF(data!$BX101=BD$1,data!$BW101,"")</f>
        <v/>
      </c>
      <c r="BD101" s="16" t="str">
        <f ca="1">IF(data!$BY101=BD$1,data!$BW101,"")</f>
        <v/>
      </c>
      <c r="BE101" s="16" t="str">
        <f ca="1">IF(OR(data!$BX101=BD$1,data!$BY101=BD$1),data!$BW101,"")</f>
        <v/>
      </c>
      <c r="BF101" s="17" t="str">
        <f ca="1">IF(data!$BX101=BG$1,data!$BW101,"")</f>
        <v/>
      </c>
      <c r="BG101" s="17" t="str">
        <f ca="1">IF(data!$BY101=BG$1,data!$BW101,"")</f>
        <v/>
      </c>
      <c r="BH101" s="17" t="str">
        <f ca="1">IF(OR(data!$BX101=BG$1,data!$BY101=BG$1),data!$BW101,"")</f>
        <v/>
      </c>
      <c r="BI101" s="16" t="str">
        <f ca="1">IF(data!$BX101=BJ$1,data!$BW101,"")</f>
        <v/>
      </c>
      <c r="BJ101" s="16" t="str">
        <f ca="1">IF(data!$BY101=BJ$1,data!$BW101,"")</f>
        <v/>
      </c>
      <c r="BK101" s="16" t="str">
        <f ca="1">IF(OR(data!$BX101=BJ$1,data!$BY101=BJ$1),data!$BW101,"")</f>
        <v/>
      </c>
      <c r="BL101" s="17" t="str">
        <f ca="1">IF(data!$BX101=BM$1,data!$BW101,"")</f>
        <v/>
      </c>
      <c r="BM101" s="17" t="str">
        <f ca="1">IF(data!$BY101=BM$1,data!$BW101,"")</f>
        <v/>
      </c>
      <c r="BN101" s="17" t="str">
        <f ca="1">IF(OR(data!$BX101=BM$1,data!$BY101=BM$1),data!$BW101,"")</f>
        <v/>
      </c>
      <c r="BO101" s="16" t="str">
        <f ca="1">IF(data!$BX101=BP$1,data!$BW101,"")</f>
        <v/>
      </c>
      <c r="BP101" s="16" t="str">
        <f ca="1">IF(data!$BY101=BP$1,data!$BW101,"")</f>
        <v/>
      </c>
      <c r="BQ101" s="16" t="str">
        <f ca="1">IF(OR(data!$BX101=BP$1,data!$BY101=BP$1),data!$BW101,"")</f>
        <v/>
      </c>
      <c r="BR101" s="17" t="str">
        <f ca="1">IF(data!$BX101=BS$1,data!$BW101,"")</f>
        <v/>
      </c>
      <c r="BS101" s="17" t="str">
        <f ca="1">IF(data!$BY101=BS$1,data!$BW101,"")</f>
        <v/>
      </c>
      <c r="BT101" s="17" t="str">
        <f ca="1">IF(OR(data!$BX101=BS$1,data!$BY101=BS$1),data!$BW101,"")</f>
        <v/>
      </c>
    </row>
    <row r="102" spans="1:72" s="11" customFormat="1" x14ac:dyDescent="0.25">
      <c r="A102" s="16" t="str">
        <f ca="1">IF(data!$BX102=B$1,data!$BW102,"")</f>
        <v/>
      </c>
      <c r="B102" s="16" t="str">
        <f ca="1">IF(data!$BY102=B$1,data!$BW102,"")</f>
        <v/>
      </c>
      <c r="C102" s="16" t="str">
        <f ca="1">IF(OR(data!$BX102=B$1,data!$BY102=B$1),data!$BW102,"")</f>
        <v/>
      </c>
      <c r="D102" s="17" t="str">
        <f ca="1">IF(data!$BX102=E$1,data!$BW102,"")</f>
        <v/>
      </c>
      <c r="E102" s="17" t="str">
        <f ca="1">IF(data!$BY102=E$1,data!$BW102,"")</f>
        <v/>
      </c>
      <c r="F102" s="17" t="str">
        <f ca="1">IF(OR(data!$BX102=E$1,data!$BY102=E$1),data!$BW102,"")</f>
        <v/>
      </c>
      <c r="G102" s="16" t="str">
        <f ca="1">IF(data!$BX102=H$1,data!$BW102,"")</f>
        <v/>
      </c>
      <c r="H102" s="16" t="str">
        <f ca="1">IF(data!$BY102=H$1,data!$BW102,"")</f>
        <v/>
      </c>
      <c r="I102" s="16" t="str">
        <f ca="1">IF(OR(data!$BX102=H$1,data!$BY102=H$1),data!$BW102,"")</f>
        <v/>
      </c>
      <c r="J102" s="17" t="str">
        <f ca="1">IF(data!$BX102=K$1,data!$BW102,"")</f>
        <v/>
      </c>
      <c r="K102" s="17">
        <f ca="1">IF(data!$BY102=K$1,data!$BW102,"")</f>
        <v>43365</v>
      </c>
      <c r="L102" s="17">
        <f ca="1">IF(OR(data!$BX102=K$1,data!$BY102=K$1),data!$BW102,"")</f>
        <v>43365</v>
      </c>
      <c r="M102" s="16" t="str">
        <f ca="1">IF(data!$BX102=N$1,data!$BW102,"")</f>
        <v/>
      </c>
      <c r="N102" s="16" t="str">
        <f ca="1">IF(data!$BY102=N$1,data!$BW102,"")</f>
        <v/>
      </c>
      <c r="O102" s="16" t="str">
        <f ca="1">IF(OR(data!$BX102=N$1,data!$BY102=N$1),data!$BW102,"")</f>
        <v/>
      </c>
      <c r="P102" s="17" t="str">
        <f ca="1">IF(data!$BX102=Q$1,data!$BW102,"")</f>
        <v/>
      </c>
      <c r="Q102" s="17" t="str">
        <f ca="1">IF(data!$BY102=Q$1,data!$BW102,"")</f>
        <v/>
      </c>
      <c r="R102" s="17" t="str">
        <f ca="1">IF(OR(data!$BX102=Q$1,data!$BY102=Q$1),data!$BW102,"")</f>
        <v/>
      </c>
      <c r="S102" s="16" t="str">
        <f ca="1">IF(data!$BX102=T$1,data!$BW102,"")</f>
        <v/>
      </c>
      <c r="T102" s="16" t="str">
        <f ca="1">IF(data!$BY102=T$1,data!$BW102,"")</f>
        <v/>
      </c>
      <c r="U102" s="16" t="str">
        <f ca="1">IF(OR(data!$BX102=T$1,data!$BY102=T$1),data!$BW102,"")</f>
        <v/>
      </c>
      <c r="V102" s="17" t="str">
        <f ca="1">IF(data!$BX102=W$1,data!$BW102,"")</f>
        <v/>
      </c>
      <c r="W102" s="17" t="str">
        <f ca="1">IF(data!$BY102=W$1,data!$BW102,"")</f>
        <v/>
      </c>
      <c r="X102" s="17" t="str">
        <f ca="1">IF(OR(data!$BX102=W$1,data!$BY102=W$1),data!$BW102,"")</f>
        <v/>
      </c>
      <c r="Y102" s="16">
        <f ca="1">IF(data!$BX102=Z$1,data!$BW102,"")</f>
        <v>43365</v>
      </c>
      <c r="Z102" s="16" t="str">
        <f ca="1">IF(data!$BY102=Z$1,data!$BW102,"")</f>
        <v/>
      </c>
      <c r="AA102" s="16">
        <f ca="1">IF(OR(data!$BX102=Z$1,data!$BY102=Z$1),data!$BW102,"")</f>
        <v>43365</v>
      </c>
      <c r="AB102" s="17" t="str">
        <f ca="1">IF(data!$BX102=AC$1,data!$BW102,"")</f>
        <v/>
      </c>
      <c r="AC102" s="17" t="str">
        <f ca="1">IF(data!$BY102=AC$1,data!$BW102,"")</f>
        <v/>
      </c>
      <c r="AD102" s="17" t="str">
        <f ca="1">IF(OR(data!$BX102=AC$1,data!$BY102=AC$1),data!$BW102,"")</f>
        <v/>
      </c>
      <c r="AE102" s="16" t="str">
        <f ca="1">IF(data!$BX102=AF$1,data!$BW102,"")</f>
        <v/>
      </c>
      <c r="AF102" s="16" t="str">
        <f ca="1">IF(data!$BY102=AF$1,data!$BW102,"")</f>
        <v/>
      </c>
      <c r="AG102" s="16" t="str">
        <f ca="1">IF(OR(data!$BX102=AF$1,data!$BY102=AF$1),data!$BW102,"")</f>
        <v/>
      </c>
      <c r="AH102" s="17" t="str">
        <f ca="1">IF(data!$BX102=AI$1,data!$BW102,"")</f>
        <v/>
      </c>
      <c r="AI102" s="17" t="str">
        <f ca="1">IF(data!$BY102=AI$1,data!$BW102,"")</f>
        <v/>
      </c>
      <c r="AJ102" s="17" t="str">
        <f ca="1">IF(OR(data!$BX102=AI$1,data!$BY102=AI$1),data!$BW102,"")</f>
        <v/>
      </c>
      <c r="AK102" s="16" t="str">
        <f ca="1">IF(data!$BX102=AL$1,data!$BW102,"")</f>
        <v/>
      </c>
      <c r="AL102" s="16" t="str">
        <f ca="1">IF(data!$BY102=AL$1,data!$BW102,"")</f>
        <v/>
      </c>
      <c r="AM102" s="16" t="str">
        <f ca="1">IF(OR(data!$BX102=AL$1,data!$BY102=AL$1),data!$BW102,"")</f>
        <v/>
      </c>
      <c r="AN102" s="17" t="str">
        <f ca="1">IF(data!$BX102=AO$1,data!$BW102,"")</f>
        <v/>
      </c>
      <c r="AO102" s="17" t="str">
        <f ca="1">IF(data!$BY102=AO$1,data!$BW102,"")</f>
        <v/>
      </c>
      <c r="AP102" s="17" t="str">
        <f ca="1">IF(OR(data!$BX102=AO$1,data!$BY102=AO$1),data!$BW102,"")</f>
        <v/>
      </c>
      <c r="AQ102" s="16" t="str">
        <f ca="1">IF(data!$BX102=AR$1,data!$BW102,"")</f>
        <v/>
      </c>
      <c r="AR102" s="16" t="str">
        <f ca="1">IF(data!$BY102=AR$1,data!$BW102,"")</f>
        <v/>
      </c>
      <c r="AS102" s="16" t="str">
        <f ca="1">IF(OR(data!$BX102=AR$1,data!$BY102=AR$1),data!$BW102,"")</f>
        <v/>
      </c>
      <c r="AT102" s="17" t="str">
        <f ca="1">IF(data!$BX102=AU$1,data!$BW102,"")</f>
        <v/>
      </c>
      <c r="AU102" s="17" t="str">
        <f ca="1">IF(data!$BY102=AU$1,data!$BW102,"")</f>
        <v/>
      </c>
      <c r="AV102" s="17" t="str">
        <f ca="1">IF(OR(data!$BX102=AU$1,data!$BY102=AU$1),data!$BW102,"")</f>
        <v/>
      </c>
      <c r="AW102" s="16" t="str">
        <f ca="1">IF(data!$BX102=AX$1,data!$BW102,"")</f>
        <v/>
      </c>
      <c r="AX102" s="16" t="str">
        <f ca="1">IF(data!$BY102=AX$1,data!$BW102,"")</f>
        <v/>
      </c>
      <c r="AY102" s="16" t="str">
        <f ca="1">IF(OR(data!$BX102=AX$1,data!$BY102=AX$1),data!$BW102,"")</f>
        <v/>
      </c>
      <c r="AZ102" s="17" t="str">
        <f ca="1">IF(data!$BX102=BA$1,data!$BW102,"")</f>
        <v/>
      </c>
      <c r="BA102" s="17" t="str">
        <f ca="1">IF(data!$BY102=BA$1,data!$BW102,"")</f>
        <v/>
      </c>
      <c r="BB102" s="17" t="str">
        <f ca="1">IF(OR(data!$BX102=BA$1,data!$BY102=BA$1),data!$BW102,"")</f>
        <v/>
      </c>
      <c r="BC102" s="16" t="str">
        <f ca="1">IF(data!$BX102=BD$1,data!$BW102,"")</f>
        <v/>
      </c>
      <c r="BD102" s="16" t="str">
        <f ca="1">IF(data!$BY102=BD$1,data!$BW102,"")</f>
        <v/>
      </c>
      <c r="BE102" s="16" t="str">
        <f ca="1">IF(OR(data!$BX102=BD$1,data!$BY102=BD$1),data!$BW102,"")</f>
        <v/>
      </c>
      <c r="BF102" s="17" t="str">
        <f ca="1">IF(data!$BX102=BG$1,data!$BW102,"")</f>
        <v/>
      </c>
      <c r="BG102" s="17" t="str">
        <f ca="1">IF(data!$BY102=BG$1,data!$BW102,"")</f>
        <v/>
      </c>
      <c r="BH102" s="17" t="str">
        <f ca="1">IF(OR(data!$BX102=BG$1,data!$BY102=BG$1),data!$BW102,"")</f>
        <v/>
      </c>
      <c r="BI102" s="16" t="str">
        <f ca="1">IF(data!$BX102=BJ$1,data!$BW102,"")</f>
        <v/>
      </c>
      <c r="BJ102" s="16" t="str">
        <f ca="1">IF(data!$BY102=BJ$1,data!$BW102,"")</f>
        <v/>
      </c>
      <c r="BK102" s="16" t="str">
        <f ca="1">IF(OR(data!$BX102=BJ$1,data!$BY102=BJ$1),data!$BW102,"")</f>
        <v/>
      </c>
      <c r="BL102" s="17" t="str">
        <f ca="1">IF(data!$BX102=BM$1,data!$BW102,"")</f>
        <v/>
      </c>
      <c r="BM102" s="17" t="str">
        <f ca="1">IF(data!$BY102=BM$1,data!$BW102,"")</f>
        <v/>
      </c>
      <c r="BN102" s="17" t="str">
        <f ca="1">IF(OR(data!$BX102=BM$1,data!$BY102=BM$1),data!$BW102,"")</f>
        <v/>
      </c>
      <c r="BO102" s="16" t="str">
        <f ca="1">IF(data!$BX102=BP$1,data!$BW102,"")</f>
        <v/>
      </c>
      <c r="BP102" s="16" t="str">
        <f ca="1">IF(data!$BY102=BP$1,data!$BW102,"")</f>
        <v/>
      </c>
      <c r="BQ102" s="16" t="str">
        <f ca="1">IF(OR(data!$BX102=BP$1,data!$BY102=BP$1),data!$BW102,"")</f>
        <v/>
      </c>
      <c r="BR102" s="17" t="str">
        <f ca="1">IF(data!$BX102=BS$1,data!$BW102,"")</f>
        <v/>
      </c>
      <c r="BS102" s="17" t="str">
        <f ca="1">IF(data!$BY102=BS$1,data!$BW102,"")</f>
        <v/>
      </c>
      <c r="BT102" s="17" t="str">
        <f ca="1">IF(OR(data!$BX102=BS$1,data!$BY102=BS$1),data!$BW102,"")</f>
        <v/>
      </c>
    </row>
    <row r="103" spans="1:72" s="11" customFormat="1" x14ac:dyDescent="0.25">
      <c r="A103" s="16" t="str">
        <f ca="1">IF(data!$BX103=B$1,data!$BW103,"")</f>
        <v/>
      </c>
      <c r="B103" s="16" t="str">
        <f ca="1">IF(data!$BY103=B$1,data!$BW103,"")</f>
        <v/>
      </c>
      <c r="C103" s="16" t="str">
        <f ca="1">IF(OR(data!$BX103=B$1,data!$BY103=B$1),data!$BW103,"")</f>
        <v/>
      </c>
      <c r="D103" s="17" t="str">
        <f ca="1">IF(data!$BX103=E$1,data!$BW103,"")</f>
        <v/>
      </c>
      <c r="E103" s="17">
        <f ca="1">IF(data!$BY103=E$1,data!$BW103,"")</f>
        <v>43365</v>
      </c>
      <c r="F103" s="17">
        <f ca="1">IF(OR(data!$BX103=E$1,data!$BY103=E$1),data!$BW103,"")</f>
        <v>43365</v>
      </c>
      <c r="G103" s="16" t="str">
        <f ca="1">IF(data!$BX103=H$1,data!$BW103,"")</f>
        <v/>
      </c>
      <c r="H103" s="16" t="str">
        <f ca="1">IF(data!$BY103=H$1,data!$BW103,"")</f>
        <v/>
      </c>
      <c r="I103" s="16" t="str">
        <f ca="1">IF(OR(data!$BX103=H$1,data!$BY103=H$1),data!$BW103,"")</f>
        <v/>
      </c>
      <c r="J103" s="17" t="str">
        <f ca="1">IF(data!$BX103=K$1,data!$BW103,"")</f>
        <v/>
      </c>
      <c r="K103" s="17" t="str">
        <f ca="1">IF(data!$BY103=K$1,data!$BW103,"")</f>
        <v/>
      </c>
      <c r="L103" s="17" t="str">
        <f ca="1">IF(OR(data!$BX103=K$1,data!$BY103=K$1),data!$BW103,"")</f>
        <v/>
      </c>
      <c r="M103" s="16" t="str">
        <f ca="1">IF(data!$BX103=N$1,data!$BW103,"")</f>
        <v/>
      </c>
      <c r="N103" s="16" t="str">
        <f ca="1">IF(data!$BY103=N$1,data!$BW103,"")</f>
        <v/>
      </c>
      <c r="O103" s="16" t="str">
        <f ca="1">IF(OR(data!$BX103=N$1,data!$BY103=N$1),data!$BW103,"")</f>
        <v/>
      </c>
      <c r="P103" s="17" t="str">
        <f ca="1">IF(data!$BX103=Q$1,data!$BW103,"")</f>
        <v/>
      </c>
      <c r="Q103" s="17" t="str">
        <f ca="1">IF(data!$BY103=Q$1,data!$BW103,"")</f>
        <v/>
      </c>
      <c r="R103" s="17" t="str">
        <f ca="1">IF(OR(data!$BX103=Q$1,data!$BY103=Q$1),data!$BW103,"")</f>
        <v/>
      </c>
      <c r="S103" s="16" t="str">
        <f ca="1">IF(data!$BX103=T$1,data!$BW103,"")</f>
        <v/>
      </c>
      <c r="T103" s="16" t="str">
        <f ca="1">IF(data!$BY103=T$1,data!$BW103,"")</f>
        <v/>
      </c>
      <c r="U103" s="16" t="str">
        <f ca="1">IF(OR(data!$BX103=T$1,data!$BY103=T$1),data!$BW103,"")</f>
        <v/>
      </c>
      <c r="V103" s="17" t="str">
        <f ca="1">IF(data!$BX103=W$1,data!$BW103,"")</f>
        <v/>
      </c>
      <c r="W103" s="17" t="str">
        <f ca="1">IF(data!$BY103=W$1,data!$BW103,"")</f>
        <v/>
      </c>
      <c r="X103" s="17" t="str">
        <f ca="1">IF(OR(data!$BX103=W$1,data!$BY103=W$1),data!$BW103,"")</f>
        <v/>
      </c>
      <c r="Y103" s="16" t="str">
        <f ca="1">IF(data!$BX103=Z$1,data!$BW103,"")</f>
        <v/>
      </c>
      <c r="Z103" s="16" t="str">
        <f ca="1">IF(data!$BY103=Z$1,data!$BW103,"")</f>
        <v/>
      </c>
      <c r="AA103" s="16" t="str">
        <f ca="1">IF(OR(data!$BX103=Z$1,data!$BY103=Z$1),data!$BW103,"")</f>
        <v/>
      </c>
      <c r="AB103" s="17">
        <f ca="1">IF(data!$BX103=AC$1,data!$BW103,"")</f>
        <v>43365</v>
      </c>
      <c r="AC103" s="17" t="str">
        <f ca="1">IF(data!$BY103=AC$1,data!$BW103,"")</f>
        <v/>
      </c>
      <c r="AD103" s="17">
        <f ca="1">IF(OR(data!$BX103=AC$1,data!$BY103=AC$1),data!$BW103,"")</f>
        <v>43365</v>
      </c>
      <c r="AE103" s="16" t="str">
        <f ca="1">IF(data!$BX103=AF$1,data!$BW103,"")</f>
        <v/>
      </c>
      <c r="AF103" s="16" t="str">
        <f ca="1">IF(data!$BY103=AF$1,data!$BW103,"")</f>
        <v/>
      </c>
      <c r="AG103" s="16" t="str">
        <f ca="1">IF(OR(data!$BX103=AF$1,data!$BY103=AF$1),data!$BW103,"")</f>
        <v/>
      </c>
      <c r="AH103" s="17" t="str">
        <f ca="1">IF(data!$BX103=AI$1,data!$BW103,"")</f>
        <v/>
      </c>
      <c r="AI103" s="17" t="str">
        <f ca="1">IF(data!$BY103=AI$1,data!$BW103,"")</f>
        <v/>
      </c>
      <c r="AJ103" s="17" t="str">
        <f ca="1">IF(OR(data!$BX103=AI$1,data!$BY103=AI$1),data!$BW103,"")</f>
        <v/>
      </c>
      <c r="AK103" s="16" t="str">
        <f ca="1">IF(data!$BX103=AL$1,data!$BW103,"")</f>
        <v/>
      </c>
      <c r="AL103" s="16" t="str">
        <f ca="1">IF(data!$BY103=AL$1,data!$BW103,"")</f>
        <v/>
      </c>
      <c r="AM103" s="16" t="str">
        <f ca="1">IF(OR(data!$BX103=AL$1,data!$BY103=AL$1),data!$BW103,"")</f>
        <v/>
      </c>
      <c r="AN103" s="17" t="str">
        <f ca="1">IF(data!$BX103=AO$1,data!$BW103,"")</f>
        <v/>
      </c>
      <c r="AO103" s="17" t="str">
        <f ca="1">IF(data!$BY103=AO$1,data!$BW103,"")</f>
        <v/>
      </c>
      <c r="AP103" s="17" t="str">
        <f ca="1">IF(OR(data!$BX103=AO$1,data!$BY103=AO$1),data!$BW103,"")</f>
        <v/>
      </c>
      <c r="AQ103" s="16" t="str">
        <f ca="1">IF(data!$BX103=AR$1,data!$BW103,"")</f>
        <v/>
      </c>
      <c r="AR103" s="16" t="str">
        <f ca="1">IF(data!$BY103=AR$1,data!$BW103,"")</f>
        <v/>
      </c>
      <c r="AS103" s="16" t="str">
        <f ca="1">IF(OR(data!$BX103=AR$1,data!$BY103=AR$1),data!$BW103,"")</f>
        <v/>
      </c>
      <c r="AT103" s="17" t="str">
        <f ca="1">IF(data!$BX103=AU$1,data!$BW103,"")</f>
        <v/>
      </c>
      <c r="AU103" s="17" t="str">
        <f ca="1">IF(data!$BY103=AU$1,data!$BW103,"")</f>
        <v/>
      </c>
      <c r="AV103" s="17" t="str">
        <f ca="1">IF(OR(data!$BX103=AU$1,data!$BY103=AU$1),data!$BW103,"")</f>
        <v/>
      </c>
      <c r="AW103" s="16" t="str">
        <f ca="1">IF(data!$BX103=AX$1,data!$BW103,"")</f>
        <v/>
      </c>
      <c r="AX103" s="16" t="str">
        <f ca="1">IF(data!$BY103=AX$1,data!$BW103,"")</f>
        <v/>
      </c>
      <c r="AY103" s="16" t="str">
        <f ca="1">IF(OR(data!$BX103=AX$1,data!$BY103=AX$1),data!$BW103,"")</f>
        <v/>
      </c>
      <c r="AZ103" s="17" t="str">
        <f ca="1">IF(data!$BX103=BA$1,data!$BW103,"")</f>
        <v/>
      </c>
      <c r="BA103" s="17" t="str">
        <f ca="1">IF(data!$BY103=BA$1,data!$BW103,"")</f>
        <v/>
      </c>
      <c r="BB103" s="17" t="str">
        <f ca="1">IF(OR(data!$BX103=BA$1,data!$BY103=BA$1),data!$BW103,"")</f>
        <v/>
      </c>
      <c r="BC103" s="16" t="str">
        <f ca="1">IF(data!$BX103=BD$1,data!$BW103,"")</f>
        <v/>
      </c>
      <c r="BD103" s="16" t="str">
        <f ca="1">IF(data!$BY103=BD$1,data!$BW103,"")</f>
        <v/>
      </c>
      <c r="BE103" s="16" t="str">
        <f ca="1">IF(OR(data!$BX103=BD$1,data!$BY103=BD$1),data!$BW103,"")</f>
        <v/>
      </c>
      <c r="BF103" s="17" t="str">
        <f ca="1">IF(data!$BX103=BG$1,data!$BW103,"")</f>
        <v/>
      </c>
      <c r="BG103" s="17" t="str">
        <f ca="1">IF(data!$BY103=BG$1,data!$BW103,"")</f>
        <v/>
      </c>
      <c r="BH103" s="17" t="str">
        <f ca="1">IF(OR(data!$BX103=BG$1,data!$BY103=BG$1),data!$BW103,"")</f>
        <v/>
      </c>
      <c r="BI103" s="16" t="str">
        <f ca="1">IF(data!$BX103=BJ$1,data!$BW103,"")</f>
        <v/>
      </c>
      <c r="BJ103" s="16" t="str">
        <f ca="1">IF(data!$BY103=BJ$1,data!$BW103,"")</f>
        <v/>
      </c>
      <c r="BK103" s="16" t="str">
        <f ca="1">IF(OR(data!$BX103=BJ$1,data!$BY103=BJ$1),data!$BW103,"")</f>
        <v/>
      </c>
      <c r="BL103" s="17" t="str">
        <f ca="1">IF(data!$BX103=BM$1,data!$BW103,"")</f>
        <v/>
      </c>
      <c r="BM103" s="17" t="str">
        <f ca="1">IF(data!$BY103=BM$1,data!$BW103,"")</f>
        <v/>
      </c>
      <c r="BN103" s="17" t="str">
        <f ca="1">IF(OR(data!$BX103=BM$1,data!$BY103=BM$1),data!$BW103,"")</f>
        <v/>
      </c>
      <c r="BO103" s="16" t="str">
        <f ca="1">IF(data!$BX103=BP$1,data!$BW103,"")</f>
        <v/>
      </c>
      <c r="BP103" s="16" t="str">
        <f ca="1">IF(data!$BY103=BP$1,data!$BW103,"")</f>
        <v/>
      </c>
      <c r="BQ103" s="16" t="str">
        <f ca="1">IF(OR(data!$BX103=BP$1,data!$BY103=BP$1),data!$BW103,"")</f>
        <v/>
      </c>
      <c r="BR103" s="17" t="str">
        <f ca="1">IF(data!$BX103=BS$1,data!$BW103,"")</f>
        <v/>
      </c>
      <c r="BS103" s="17" t="str">
        <f ca="1">IF(data!$BY103=BS$1,data!$BW103,"")</f>
        <v/>
      </c>
      <c r="BT103" s="17" t="str">
        <f ca="1">IF(OR(data!$BX103=BS$1,data!$BY103=BS$1),data!$BW103,"")</f>
        <v/>
      </c>
    </row>
    <row r="104" spans="1:72" s="11" customFormat="1" x14ac:dyDescent="0.25">
      <c r="A104" s="16" t="str">
        <f ca="1">IF(data!$BX104=B$1,data!$BW104,"")</f>
        <v/>
      </c>
      <c r="B104" s="16" t="str">
        <f ca="1">IF(data!$BY104=B$1,data!$BW104,"")</f>
        <v/>
      </c>
      <c r="C104" s="16" t="str">
        <f ca="1">IF(OR(data!$BX104=B$1,data!$BY104=B$1),data!$BW104,"")</f>
        <v/>
      </c>
      <c r="D104" s="17" t="str">
        <f ca="1">IF(data!$BX104=E$1,data!$BW104,"")</f>
        <v/>
      </c>
      <c r="E104" s="17" t="str">
        <f ca="1">IF(data!$BY104=E$1,data!$BW104,"")</f>
        <v/>
      </c>
      <c r="F104" s="17" t="str">
        <f ca="1">IF(OR(data!$BX104=E$1,data!$BY104=E$1),data!$BW104,"")</f>
        <v/>
      </c>
      <c r="G104" s="16" t="str">
        <f ca="1">IF(data!$BX104=H$1,data!$BW104,"")</f>
        <v/>
      </c>
      <c r="H104" s="16" t="str">
        <f ca="1">IF(data!$BY104=H$1,data!$BW104,"")</f>
        <v/>
      </c>
      <c r="I104" s="16" t="str">
        <f ca="1">IF(OR(data!$BX104=H$1,data!$BY104=H$1),data!$BW104,"")</f>
        <v/>
      </c>
      <c r="J104" s="17" t="str">
        <f ca="1">IF(data!$BX104=K$1,data!$BW104,"")</f>
        <v/>
      </c>
      <c r="K104" s="17" t="str">
        <f ca="1">IF(data!$BY104=K$1,data!$BW104,"")</f>
        <v/>
      </c>
      <c r="L104" s="17" t="str">
        <f ca="1">IF(OR(data!$BX104=K$1,data!$BY104=K$1),data!$BW104,"")</f>
        <v/>
      </c>
      <c r="M104" s="16" t="str">
        <f ca="1">IF(data!$BX104=N$1,data!$BW104,"")</f>
        <v/>
      </c>
      <c r="N104" s="16" t="str">
        <f ca="1">IF(data!$BY104=N$1,data!$BW104,"")</f>
        <v/>
      </c>
      <c r="O104" s="16" t="str">
        <f ca="1">IF(OR(data!$BX104=N$1,data!$BY104=N$1),data!$BW104,"")</f>
        <v/>
      </c>
      <c r="P104" s="17" t="str">
        <f ca="1">IF(data!$BX104=Q$1,data!$BW104,"")</f>
        <v/>
      </c>
      <c r="Q104" s="17" t="str">
        <f ca="1">IF(data!$BY104=Q$1,data!$BW104,"")</f>
        <v/>
      </c>
      <c r="R104" s="17" t="str">
        <f ca="1">IF(OR(data!$BX104=Q$1,data!$BY104=Q$1),data!$BW104,"")</f>
        <v/>
      </c>
      <c r="S104" s="16" t="str">
        <f ca="1">IF(data!$BX104=T$1,data!$BW104,"")</f>
        <v/>
      </c>
      <c r="T104" s="16" t="str">
        <f ca="1">IF(data!$BY104=T$1,data!$BW104,"")</f>
        <v/>
      </c>
      <c r="U104" s="16" t="str">
        <f ca="1">IF(OR(data!$BX104=T$1,data!$BY104=T$1),data!$BW104,"")</f>
        <v/>
      </c>
      <c r="V104" s="17" t="str">
        <f ca="1">IF(data!$BX104=W$1,data!$BW104,"")</f>
        <v/>
      </c>
      <c r="W104" s="17" t="str">
        <f ca="1">IF(data!$BY104=W$1,data!$BW104,"")</f>
        <v/>
      </c>
      <c r="X104" s="17" t="str">
        <f ca="1">IF(OR(data!$BX104=W$1,data!$BY104=W$1),data!$BW104,"")</f>
        <v/>
      </c>
      <c r="Y104" s="16" t="str">
        <f ca="1">IF(data!$BX104=Z$1,data!$BW104,"")</f>
        <v/>
      </c>
      <c r="Z104" s="16" t="str">
        <f ca="1">IF(data!$BY104=Z$1,data!$BW104,"")</f>
        <v/>
      </c>
      <c r="AA104" s="16" t="str">
        <f ca="1">IF(OR(data!$BX104=Z$1,data!$BY104=Z$1),data!$BW104,"")</f>
        <v/>
      </c>
      <c r="AB104" s="17" t="str">
        <f ca="1">IF(data!$BX104=AC$1,data!$BW104,"")</f>
        <v/>
      </c>
      <c r="AC104" s="17" t="str">
        <f ca="1">IF(data!$BY104=AC$1,data!$BW104,"")</f>
        <v/>
      </c>
      <c r="AD104" s="17" t="str">
        <f ca="1">IF(OR(data!$BX104=AC$1,data!$BY104=AC$1),data!$BW104,"")</f>
        <v/>
      </c>
      <c r="AE104" s="16">
        <f ca="1">IF(data!$BX104=AF$1,data!$BW104,"")</f>
        <v>43365</v>
      </c>
      <c r="AF104" s="16" t="str">
        <f ca="1">IF(data!$BY104=AF$1,data!$BW104,"")</f>
        <v/>
      </c>
      <c r="AG104" s="16">
        <f ca="1">IF(OR(data!$BX104=AF$1,data!$BY104=AF$1),data!$BW104,"")</f>
        <v>43365</v>
      </c>
      <c r="AH104" s="17" t="str">
        <f ca="1">IF(data!$BX104=AI$1,data!$BW104,"")</f>
        <v/>
      </c>
      <c r="AI104" s="17" t="str">
        <f ca="1">IF(data!$BY104=AI$1,data!$BW104,"")</f>
        <v/>
      </c>
      <c r="AJ104" s="17" t="str">
        <f ca="1">IF(OR(data!$BX104=AI$1,data!$BY104=AI$1),data!$BW104,"")</f>
        <v/>
      </c>
      <c r="AK104" s="16" t="str">
        <f ca="1">IF(data!$BX104=AL$1,data!$BW104,"")</f>
        <v/>
      </c>
      <c r="AL104" s="16" t="str">
        <f ca="1">IF(data!$BY104=AL$1,data!$BW104,"")</f>
        <v/>
      </c>
      <c r="AM104" s="16" t="str">
        <f ca="1">IF(OR(data!$BX104=AL$1,data!$BY104=AL$1),data!$BW104,"")</f>
        <v/>
      </c>
      <c r="AN104" s="17" t="str">
        <f ca="1">IF(data!$BX104=AO$1,data!$BW104,"")</f>
        <v/>
      </c>
      <c r="AO104" s="17" t="str">
        <f ca="1">IF(data!$BY104=AO$1,data!$BW104,"")</f>
        <v/>
      </c>
      <c r="AP104" s="17" t="str">
        <f ca="1">IF(OR(data!$BX104=AO$1,data!$BY104=AO$1),data!$BW104,"")</f>
        <v/>
      </c>
      <c r="AQ104" s="16" t="str">
        <f ca="1">IF(data!$BX104=AR$1,data!$BW104,"")</f>
        <v/>
      </c>
      <c r="AR104" s="16" t="str">
        <f ca="1">IF(data!$BY104=AR$1,data!$BW104,"")</f>
        <v/>
      </c>
      <c r="AS104" s="16" t="str">
        <f ca="1">IF(OR(data!$BX104=AR$1,data!$BY104=AR$1),data!$BW104,"")</f>
        <v/>
      </c>
      <c r="AT104" s="17" t="str">
        <f ca="1">IF(data!$BX104=AU$1,data!$BW104,"")</f>
        <v/>
      </c>
      <c r="AU104" s="17" t="str">
        <f ca="1">IF(data!$BY104=AU$1,data!$BW104,"")</f>
        <v/>
      </c>
      <c r="AV104" s="17" t="str">
        <f ca="1">IF(OR(data!$BX104=AU$1,data!$BY104=AU$1),data!$BW104,"")</f>
        <v/>
      </c>
      <c r="AW104" s="16" t="str">
        <f ca="1">IF(data!$BX104=AX$1,data!$BW104,"")</f>
        <v/>
      </c>
      <c r="AX104" s="16" t="str">
        <f ca="1">IF(data!$BY104=AX$1,data!$BW104,"")</f>
        <v/>
      </c>
      <c r="AY104" s="16" t="str">
        <f ca="1">IF(OR(data!$BX104=AX$1,data!$BY104=AX$1),data!$BW104,"")</f>
        <v/>
      </c>
      <c r="AZ104" s="17" t="str">
        <f ca="1">IF(data!$BX104=BA$1,data!$BW104,"")</f>
        <v/>
      </c>
      <c r="BA104" s="17" t="str">
        <f ca="1">IF(data!$BY104=BA$1,data!$BW104,"")</f>
        <v/>
      </c>
      <c r="BB104" s="17" t="str">
        <f ca="1">IF(OR(data!$BX104=BA$1,data!$BY104=BA$1),data!$BW104,"")</f>
        <v/>
      </c>
      <c r="BC104" s="16" t="str">
        <f ca="1">IF(data!$BX104=BD$1,data!$BW104,"")</f>
        <v/>
      </c>
      <c r="BD104" s="16" t="str">
        <f ca="1">IF(data!$BY104=BD$1,data!$BW104,"")</f>
        <v/>
      </c>
      <c r="BE104" s="16" t="str">
        <f ca="1">IF(OR(data!$BX104=BD$1,data!$BY104=BD$1),data!$BW104,"")</f>
        <v/>
      </c>
      <c r="BF104" s="17" t="str">
        <f ca="1">IF(data!$BX104=BG$1,data!$BW104,"")</f>
        <v/>
      </c>
      <c r="BG104" s="17" t="str">
        <f ca="1">IF(data!$BY104=BG$1,data!$BW104,"")</f>
        <v/>
      </c>
      <c r="BH104" s="17" t="str">
        <f ca="1">IF(OR(data!$BX104=BG$1,data!$BY104=BG$1),data!$BW104,"")</f>
        <v/>
      </c>
      <c r="BI104" s="16" t="str">
        <f ca="1">IF(data!$BX104=BJ$1,data!$BW104,"")</f>
        <v/>
      </c>
      <c r="BJ104" s="16" t="str">
        <f ca="1">IF(data!$BY104=BJ$1,data!$BW104,"")</f>
        <v/>
      </c>
      <c r="BK104" s="16" t="str">
        <f ca="1">IF(OR(data!$BX104=BJ$1,data!$BY104=BJ$1),data!$BW104,"")</f>
        <v/>
      </c>
      <c r="BL104" s="17" t="str">
        <f ca="1">IF(data!$BX104=BM$1,data!$BW104,"")</f>
        <v/>
      </c>
      <c r="BM104" s="17">
        <f ca="1">IF(data!$BY104=BM$1,data!$BW104,"")</f>
        <v>43365</v>
      </c>
      <c r="BN104" s="17">
        <f ca="1">IF(OR(data!$BX104=BM$1,data!$BY104=BM$1),data!$BW104,"")</f>
        <v>43365</v>
      </c>
      <c r="BO104" s="16" t="str">
        <f ca="1">IF(data!$BX104=BP$1,data!$BW104,"")</f>
        <v/>
      </c>
      <c r="BP104" s="16" t="str">
        <f ca="1">IF(data!$BY104=BP$1,data!$BW104,"")</f>
        <v/>
      </c>
      <c r="BQ104" s="16" t="str">
        <f ca="1">IF(OR(data!$BX104=BP$1,data!$BY104=BP$1),data!$BW104,"")</f>
        <v/>
      </c>
      <c r="BR104" s="17" t="str">
        <f ca="1">IF(data!$BX104=BS$1,data!$BW104,"")</f>
        <v/>
      </c>
      <c r="BS104" s="17" t="str">
        <f ca="1">IF(data!$BY104=BS$1,data!$BW104,"")</f>
        <v/>
      </c>
      <c r="BT104" s="17" t="str">
        <f ca="1">IF(OR(data!$BX104=BS$1,data!$BY104=BS$1),data!$BW104,"")</f>
        <v/>
      </c>
    </row>
    <row r="105" spans="1:72" s="11" customFormat="1" x14ac:dyDescent="0.25">
      <c r="A105" s="16" t="str">
        <f ca="1">IF(data!$BX105=B$1,data!$BW105,"")</f>
        <v/>
      </c>
      <c r="B105" s="16" t="str">
        <f ca="1">IF(data!$BY105=B$1,data!$BW105,"")</f>
        <v/>
      </c>
      <c r="C105" s="16" t="str">
        <f ca="1">IF(OR(data!$BX105=B$1,data!$BY105=B$1),data!$BW105,"")</f>
        <v/>
      </c>
      <c r="D105" s="17" t="str">
        <f ca="1">IF(data!$BX105=E$1,data!$BW105,"")</f>
        <v/>
      </c>
      <c r="E105" s="17" t="str">
        <f ca="1">IF(data!$BY105=E$1,data!$BW105,"")</f>
        <v/>
      </c>
      <c r="F105" s="17" t="str">
        <f ca="1">IF(OR(data!$BX105=E$1,data!$BY105=E$1),data!$BW105,"")</f>
        <v/>
      </c>
      <c r="G105" s="16" t="str">
        <f ca="1">IF(data!$BX105=H$1,data!$BW105,"")</f>
        <v/>
      </c>
      <c r="H105" s="16" t="str">
        <f ca="1">IF(data!$BY105=H$1,data!$BW105,"")</f>
        <v/>
      </c>
      <c r="I105" s="16" t="str">
        <f ca="1">IF(OR(data!$BX105=H$1,data!$BY105=H$1),data!$BW105,"")</f>
        <v/>
      </c>
      <c r="J105" s="17" t="str">
        <f ca="1">IF(data!$BX105=K$1,data!$BW105,"")</f>
        <v/>
      </c>
      <c r="K105" s="17" t="str">
        <f ca="1">IF(data!$BY105=K$1,data!$BW105,"")</f>
        <v/>
      </c>
      <c r="L105" s="17" t="str">
        <f ca="1">IF(OR(data!$BX105=K$1,data!$BY105=K$1),data!$BW105,"")</f>
        <v/>
      </c>
      <c r="M105" s="16" t="str">
        <f ca="1">IF(data!$BX105=N$1,data!$BW105,"")</f>
        <v/>
      </c>
      <c r="N105" s="16" t="str">
        <f ca="1">IF(data!$BY105=N$1,data!$BW105,"")</f>
        <v/>
      </c>
      <c r="O105" s="16" t="str">
        <f ca="1">IF(OR(data!$BX105=N$1,data!$BY105=N$1),data!$BW105,"")</f>
        <v/>
      </c>
      <c r="P105" s="17" t="str">
        <f ca="1">IF(data!$BX105=Q$1,data!$BW105,"")</f>
        <v/>
      </c>
      <c r="Q105" s="17" t="str">
        <f ca="1">IF(data!$BY105=Q$1,data!$BW105,"")</f>
        <v/>
      </c>
      <c r="R105" s="17" t="str">
        <f ca="1">IF(OR(data!$BX105=Q$1,data!$BY105=Q$1),data!$BW105,"")</f>
        <v/>
      </c>
      <c r="S105" s="16" t="str">
        <f ca="1">IF(data!$BX105=T$1,data!$BW105,"")</f>
        <v/>
      </c>
      <c r="T105" s="16" t="str">
        <f ca="1">IF(data!$BY105=T$1,data!$BW105,"")</f>
        <v/>
      </c>
      <c r="U105" s="16" t="str">
        <f ca="1">IF(OR(data!$BX105=T$1,data!$BY105=T$1),data!$BW105,"")</f>
        <v/>
      </c>
      <c r="V105" s="17" t="str">
        <f ca="1">IF(data!$BX105=W$1,data!$BW105,"")</f>
        <v/>
      </c>
      <c r="W105" s="17" t="str">
        <f ca="1">IF(data!$BY105=W$1,data!$BW105,"")</f>
        <v/>
      </c>
      <c r="X105" s="17" t="str">
        <f ca="1">IF(OR(data!$BX105=W$1,data!$BY105=W$1),data!$BW105,"")</f>
        <v/>
      </c>
      <c r="Y105" s="16" t="str">
        <f ca="1">IF(data!$BX105=Z$1,data!$BW105,"")</f>
        <v/>
      </c>
      <c r="Z105" s="16" t="str">
        <f ca="1">IF(data!$BY105=Z$1,data!$BW105,"")</f>
        <v/>
      </c>
      <c r="AA105" s="16" t="str">
        <f ca="1">IF(OR(data!$BX105=Z$1,data!$BY105=Z$1),data!$BW105,"")</f>
        <v/>
      </c>
      <c r="AB105" s="17" t="str">
        <f ca="1">IF(data!$BX105=AC$1,data!$BW105,"")</f>
        <v/>
      </c>
      <c r="AC105" s="17" t="str">
        <f ca="1">IF(data!$BY105=AC$1,data!$BW105,"")</f>
        <v/>
      </c>
      <c r="AD105" s="17" t="str">
        <f ca="1">IF(OR(data!$BX105=AC$1,data!$BY105=AC$1),data!$BW105,"")</f>
        <v/>
      </c>
      <c r="AE105" s="16" t="str">
        <f ca="1">IF(data!$BX105=AF$1,data!$BW105,"")</f>
        <v/>
      </c>
      <c r="AF105" s="16" t="str">
        <f ca="1">IF(data!$BY105=AF$1,data!$BW105,"")</f>
        <v/>
      </c>
      <c r="AG105" s="16" t="str">
        <f ca="1">IF(OR(data!$BX105=AF$1,data!$BY105=AF$1),data!$BW105,"")</f>
        <v/>
      </c>
      <c r="AH105" s="17" t="str">
        <f ca="1">IF(data!$BX105=AI$1,data!$BW105,"")</f>
        <v/>
      </c>
      <c r="AI105" s="17" t="str">
        <f ca="1">IF(data!$BY105=AI$1,data!$BW105,"")</f>
        <v/>
      </c>
      <c r="AJ105" s="17" t="str">
        <f ca="1">IF(OR(data!$BX105=AI$1,data!$BY105=AI$1),data!$BW105,"")</f>
        <v/>
      </c>
      <c r="AK105" s="16" t="str">
        <f ca="1">IF(data!$BX105=AL$1,data!$BW105,"")</f>
        <v/>
      </c>
      <c r="AL105" s="16" t="str">
        <f ca="1">IF(data!$BY105=AL$1,data!$BW105,"")</f>
        <v/>
      </c>
      <c r="AM105" s="16" t="str">
        <f ca="1">IF(OR(data!$BX105=AL$1,data!$BY105=AL$1),data!$BW105,"")</f>
        <v/>
      </c>
      <c r="AN105" s="17">
        <f ca="1">IF(data!$BX105=AO$1,data!$BW105,"")</f>
        <v>43365</v>
      </c>
      <c r="AO105" s="17" t="str">
        <f ca="1">IF(data!$BY105=AO$1,data!$BW105,"")</f>
        <v/>
      </c>
      <c r="AP105" s="17">
        <f ca="1">IF(OR(data!$BX105=AO$1,data!$BY105=AO$1),data!$BW105,"")</f>
        <v>43365</v>
      </c>
      <c r="AQ105" s="16" t="str">
        <f ca="1">IF(data!$BX105=AR$1,data!$BW105,"")</f>
        <v/>
      </c>
      <c r="AR105" s="16" t="str">
        <f ca="1">IF(data!$BY105=AR$1,data!$BW105,"")</f>
        <v/>
      </c>
      <c r="AS105" s="16" t="str">
        <f ca="1">IF(OR(data!$BX105=AR$1,data!$BY105=AR$1),data!$BW105,"")</f>
        <v/>
      </c>
      <c r="AT105" s="17" t="str">
        <f ca="1">IF(data!$BX105=AU$1,data!$BW105,"")</f>
        <v/>
      </c>
      <c r="AU105" s="17" t="str">
        <f ca="1">IF(data!$BY105=AU$1,data!$BW105,"")</f>
        <v/>
      </c>
      <c r="AV105" s="17" t="str">
        <f ca="1">IF(OR(data!$BX105=AU$1,data!$BY105=AU$1),data!$BW105,"")</f>
        <v/>
      </c>
      <c r="AW105" s="16" t="str">
        <f ca="1">IF(data!$BX105=AX$1,data!$BW105,"")</f>
        <v/>
      </c>
      <c r="AX105" s="16" t="str">
        <f ca="1">IF(data!$BY105=AX$1,data!$BW105,"")</f>
        <v/>
      </c>
      <c r="AY105" s="16" t="str">
        <f ca="1">IF(OR(data!$BX105=AX$1,data!$BY105=AX$1),data!$BW105,"")</f>
        <v/>
      </c>
      <c r="AZ105" s="17" t="str">
        <f ca="1">IF(data!$BX105=BA$1,data!$BW105,"")</f>
        <v/>
      </c>
      <c r="BA105" s="17">
        <f ca="1">IF(data!$BY105=BA$1,data!$BW105,"")</f>
        <v>43365</v>
      </c>
      <c r="BB105" s="17">
        <f ca="1">IF(OR(data!$BX105=BA$1,data!$BY105=BA$1),data!$BW105,"")</f>
        <v>43365</v>
      </c>
      <c r="BC105" s="16" t="str">
        <f ca="1">IF(data!$BX105=BD$1,data!$BW105,"")</f>
        <v/>
      </c>
      <c r="BD105" s="16" t="str">
        <f ca="1">IF(data!$BY105=BD$1,data!$BW105,"")</f>
        <v/>
      </c>
      <c r="BE105" s="16" t="str">
        <f ca="1">IF(OR(data!$BX105=BD$1,data!$BY105=BD$1),data!$BW105,"")</f>
        <v/>
      </c>
      <c r="BF105" s="17" t="str">
        <f ca="1">IF(data!$BX105=BG$1,data!$BW105,"")</f>
        <v/>
      </c>
      <c r="BG105" s="17" t="str">
        <f ca="1">IF(data!$BY105=BG$1,data!$BW105,"")</f>
        <v/>
      </c>
      <c r="BH105" s="17" t="str">
        <f ca="1">IF(OR(data!$BX105=BG$1,data!$BY105=BG$1),data!$BW105,"")</f>
        <v/>
      </c>
      <c r="BI105" s="16" t="str">
        <f ca="1">IF(data!$BX105=BJ$1,data!$BW105,"")</f>
        <v/>
      </c>
      <c r="BJ105" s="16" t="str">
        <f ca="1">IF(data!$BY105=BJ$1,data!$BW105,"")</f>
        <v/>
      </c>
      <c r="BK105" s="16" t="str">
        <f ca="1">IF(OR(data!$BX105=BJ$1,data!$BY105=BJ$1),data!$BW105,"")</f>
        <v/>
      </c>
      <c r="BL105" s="17" t="str">
        <f ca="1">IF(data!$BX105=BM$1,data!$BW105,"")</f>
        <v/>
      </c>
      <c r="BM105" s="17" t="str">
        <f ca="1">IF(data!$BY105=BM$1,data!$BW105,"")</f>
        <v/>
      </c>
      <c r="BN105" s="17" t="str">
        <f ca="1">IF(OR(data!$BX105=BM$1,data!$BY105=BM$1),data!$BW105,"")</f>
        <v/>
      </c>
      <c r="BO105" s="16" t="str">
        <f ca="1">IF(data!$BX105=BP$1,data!$BW105,"")</f>
        <v/>
      </c>
      <c r="BP105" s="16" t="str">
        <f ca="1">IF(data!$BY105=BP$1,data!$BW105,"")</f>
        <v/>
      </c>
      <c r="BQ105" s="16" t="str">
        <f ca="1">IF(OR(data!$BX105=BP$1,data!$BY105=BP$1),data!$BW105,"")</f>
        <v/>
      </c>
      <c r="BR105" s="17" t="str">
        <f ca="1">IF(data!$BX105=BS$1,data!$BW105,"")</f>
        <v/>
      </c>
      <c r="BS105" s="17" t="str">
        <f ca="1">IF(data!$BY105=BS$1,data!$BW105,"")</f>
        <v/>
      </c>
      <c r="BT105" s="17" t="str">
        <f ca="1">IF(OR(data!$BX105=BS$1,data!$BY105=BS$1),data!$BW105,"")</f>
        <v/>
      </c>
    </row>
    <row r="106" spans="1:72" s="11" customFormat="1" x14ac:dyDescent="0.25">
      <c r="A106" s="16" t="str">
        <f ca="1">IF(data!$BX106=B$1,data!$BW106,"")</f>
        <v/>
      </c>
      <c r="B106" s="16" t="str">
        <f ca="1">IF(data!$BY106=B$1,data!$BW106,"")</f>
        <v/>
      </c>
      <c r="C106" s="16" t="str">
        <f ca="1">IF(OR(data!$BX106=B$1,data!$BY106=B$1),data!$BW106,"")</f>
        <v/>
      </c>
      <c r="D106" s="17" t="str">
        <f ca="1">IF(data!$BX106=E$1,data!$BW106,"")</f>
        <v/>
      </c>
      <c r="E106" s="17" t="str">
        <f ca="1">IF(data!$BY106=E$1,data!$BW106,"")</f>
        <v/>
      </c>
      <c r="F106" s="17" t="str">
        <f ca="1">IF(OR(data!$BX106=E$1,data!$BY106=E$1),data!$BW106,"")</f>
        <v/>
      </c>
      <c r="G106" s="16" t="str">
        <f ca="1">IF(data!$BX106=H$1,data!$BW106,"")</f>
        <v/>
      </c>
      <c r="H106" s="16" t="str">
        <f ca="1">IF(data!$BY106=H$1,data!$BW106,"")</f>
        <v/>
      </c>
      <c r="I106" s="16" t="str">
        <f ca="1">IF(OR(data!$BX106=H$1,data!$BY106=H$1),data!$BW106,"")</f>
        <v/>
      </c>
      <c r="J106" s="17" t="str">
        <f ca="1">IF(data!$BX106=K$1,data!$BW106,"")</f>
        <v/>
      </c>
      <c r="K106" s="17" t="str">
        <f ca="1">IF(data!$BY106=K$1,data!$BW106,"")</f>
        <v/>
      </c>
      <c r="L106" s="17" t="str">
        <f ca="1">IF(OR(data!$BX106=K$1,data!$BY106=K$1),data!$BW106,"")</f>
        <v/>
      </c>
      <c r="M106" s="16" t="str">
        <f ca="1">IF(data!$BX106=N$1,data!$BW106,"")</f>
        <v/>
      </c>
      <c r="N106" s="16" t="str">
        <f ca="1">IF(data!$BY106=N$1,data!$BW106,"")</f>
        <v/>
      </c>
      <c r="O106" s="16" t="str">
        <f ca="1">IF(OR(data!$BX106=N$1,data!$BY106=N$1),data!$BW106,"")</f>
        <v/>
      </c>
      <c r="P106" s="17" t="str">
        <f ca="1">IF(data!$BX106=Q$1,data!$BW106,"")</f>
        <v/>
      </c>
      <c r="Q106" s="17" t="str">
        <f ca="1">IF(data!$BY106=Q$1,data!$BW106,"")</f>
        <v/>
      </c>
      <c r="R106" s="17" t="str">
        <f ca="1">IF(OR(data!$BX106=Q$1,data!$BY106=Q$1),data!$BW106,"")</f>
        <v/>
      </c>
      <c r="S106" s="16" t="str">
        <f ca="1">IF(data!$BX106=T$1,data!$BW106,"")</f>
        <v/>
      </c>
      <c r="T106" s="16" t="str">
        <f ca="1">IF(data!$BY106=T$1,data!$BW106,"")</f>
        <v/>
      </c>
      <c r="U106" s="16" t="str">
        <f ca="1">IF(OR(data!$BX106=T$1,data!$BY106=T$1),data!$BW106,"")</f>
        <v/>
      </c>
      <c r="V106" s="17" t="str">
        <f ca="1">IF(data!$BX106=W$1,data!$BW106,"")</f>
        <v/>
      </c>
      <c r="W106" s="17" t="str">
        <f ca="1">IF(data!$BY106=W$1,data!$BW106,"")</f>
        <v/>
      </c>
      <c r="X106" s="17" t="str">
        <f ca="1">IF(OR(data!$BX106=W$1,data!$BY106=W$1),data!$BW106,"")</f>
        <v/>
      </c>
      <c r="Y106" s="16" t="str">
        <f ca="1">IF(data!$BX106=Z$1,data!$BW106,"")</f>
        <v/>
      </c>
      <c r="Z106" s="16" t="str">
        <f ca="1">IF(data!$BY106=Z$1,data!$BW106,"")</f>
        <v/>
      </c>
      <c r="AA106" s="16" t="str">
        <f ca="1">IF(OR(data!$BX106=Z$1,data!$BY106=Z$1),data!$BW106,"")</f>
        <v/>
      </c>
      <c r="AB106" s="17" t="str">
        <f ca="1">IF(data!$BX106=AC$1,data!$BW106,"")</f>
        <v/>
      </c>
      <c r="AC106" s="17" t="str">
        <f ca="1">IF(data!$BY106=AC$1,data!$BW106,"")</f>
        <v/>
      </c>
      <c r="AD106" s="17" t="str">
        <f ca="1">IF(OR(data!$BX106=AC$1,data!$BY106=AC$1),data!$BW106,"")</f>
        <v/>
      </c>
      <c r="AE106" s="16" t="str">
        <f ca="1">IF(data!$BX106=AF$1,data!$BW106,"")</f>
        <v/>
      </c>
      <c r="AF106" s="16" t="str">
        <f ca="1">IF(data!$BY106=AF$1,data!$BW106,"")</f>
        <v/>
      </c>
      <c r="AG106" s="16" t="str">
        <f ca="1">IF(OR(data!$BX106=AF$1,data!$BY106=AF$1),data!$BW106,"")</f>
        <v/>
      </c>
      <c r="AH106" s="17" t="str">
        <f ca="1">IF(data!$BX106=AI$1,data!$BW106,"")</f>
        <v/>
      </c>
      <c r="AI106" s="17" t="str">
        <f ca="1">IF(data!$BY106=AI$1,data!$BW106,"")</f>
        <v/>
      </c>
      <c r="AJ106" s="17" t="str">
        <f ca="1">IF(OR(data!$BX106=AI$1,data!$BY106=AI$1),data!$BW106,"")</f>
        <v/>
      </c>
      <c r="AK106" s="16" t="str">
        <f ca="1">IF(data!$BX106=AL$1,data!$BW106,"")</f>
        <v/>
      </c>
      <c r="AL106" s="16">
        <f ca="1">IF(data!$BY106=AL$1,data!$BW106,"")</f>
        <v>43365</v>
      </c>
      <c r="AM106" s="16">
        <f ca="1">IF(OR(data!$BX106=AL$1,data!$BY106=AL$1),data!$BW106,"")</f>
        <v>43365</v>
      </c>
      <c r="AN106" s="17" t="str">
        <f ca="1">IF(data!$BX106=AO$1,data!$BW106,"")</f>
        <v/>
      </c>
      <c r="AO106" s="17" t="str">
        <f ca="1">IF(data!$BY106=AO$1,data!$BW106,"")</f>
        <v/>
      </c>
      <c r="AP106" s="17" t="str">
        <f ca="1">IF(OR(data!$BX106=AO$1,data!$BY106=AO$1),data!$BW106,"")</f>
        <v/>
      </c>
      <c r="AQ106" s="16" t="str">
        <f ca="1">IF(data!$BX106=AR$1,data!$BW106,"")</f>
        <v/>
      </c>
      <c r="AR106" s="16" t="str">
        <f ca="1">IF(data!$BY106=AR$1,data!$BW106,"")</f>
        <v/>
      </c>
      <c r="AS106" s="16" t="str">
        <f ca="1">IF(OR(data!$BX106=AR$1,data!$BY106=AR$1),data!$BW106,"")</f>
        <v/>
      </c>
      <c r="AT106" s="17">
        <f ca="1">IF(data!$BX106=AU$1,data!$BW106,"")</f>
        <v>43365</v>
      </c>
      <c r="AU106" s="17" t="str">
        <f ca="1">IF(data!$BY106=AU$1,data!$BW106,"")</f>
        <v/>
      </c>
      <c r="AV106" s="17">
        <f ca="1">IF(OR(data!$BX106=AU$1,data!$BY106=AU$1),data!$BW106,"")</f>
        <v>43365</v>
      </c>
      <c r="AW106" s="16" t="str">
        <f ca="1">IF(data!$BX106=AX$1,data!$BW106,"")</f>
        <v/>
      </c>
      <c r="AX106" s="16" t="str">
        <f ca="1">IF(data!$BY106=AX$1,data!$BW106,"")</f>
        <v/>
      </c>
      <c r="AY106" s="16" t="str">
        <f ca="1">IF(OR(data!$BX106=AX$1,data!$BY106=AX$1),data!$BW106,"")</f>
        <v/>
      </c>
      <c r="AZ106" s="17" t="str">
        <f ca="1">IF(data!$BX106=BA$1,data!$BW106,"")</f>
        <v/>
      </c>
      <c r="BA106" s="17" t="str">
        <f ca="1">IF(data!$BY106=BA$1,data!$BW106,"")</f>
        <v/>
      </c>
      <c r="BB106" s="17" t="str">
        <f ca="1">IF(OR(data!$BX106=BA$1,data!$BY106=BA$1),data!$BW106,"")</f>
        <v/>
      </c>
      <c r="BC106" s="16" t="str">
        <f ca="1">IF(data!$BX106=BD$1,data!$BW106,"")</f>
        <v/>
      </c>
      <c r="BD106" s="16" t="str">
        <f ca="1">IF(data!$BY106=BD$1,data!$BW106,"")</f>
        <v/>
      </c>
      <c r="BE106" s="16" t="str">
        <f ca="1">IF(OR(data!$BX106=BD$1,data!$BY106=BD$1),data!$BW106,"")</f>
        <v/>
      </c>
      <c r="BF106" s="17" t="str">
        <f ca="1">IF(data!$BX106=BG$1,data!$BW106,"")</f>
        <v/>
      </c>
      <c r="BG106" s="17" t="str">
        <f ca="1">IF(data!$BY106=BG$1,data!$BW106,"")</f>
        <v/>
      </c>
      <c r="BH106" s="17" t="str">
        <f ca="1">IF(OR(data!$BX106=BG$1,data!$BY106=BG$1),data!$BW106,"")</f>
        <v/>
      </c>
      <c r="BI106" s="16" t="str">
        <f ca="1">IF(data!$BX106=BJ$1,data!$BW106,"")</f>
        <v/>
      </c>
      <c r="BJ106" s="16" t="str">
        <f ca="1">IF(data!$BY106=BJ$1,data!$BW106,"")</f>
        <v/>
      </c>
      <c r="BK106" s="16" t="str">
        <f ca="1">IF(OR(data!$BX106=BJ$1,data!$BY106=BJ$1),data!$BW106,"")</f>
        <v/>
      </c>
      <c r="BL106" s="17" t="str">
        <f ca="1">IF(data!$BX106=BM$1,data!$BW106,"")</f>
        <v/>
      </c>
      <c r="BM106" s="17" t="str">
        <f ca="1">IF(data!$BY106=BM$1,data!$BW106,"")</f>
        <v/>
      </c>
      <c r="BN106" s="17" t="str">
        <f ca="1">IF(OR(data!$BX106=BM$1,data!$BY106=BM$1),data!$BW106,"")</f>
        <v/>
      </c>
      <c r="BO106" s="16" t="str">
        <f ca="1">IF(data!$BX106=BP$1,data!$BW106,"")</f>
        <v/>
      </c>
      <c r="BP106" s="16" t="str">
        <f ca="1">IF(data!$BY106=BP$1,data!$BW106,"")</f>
        <v/>
      </c>
      <c r="BQ106" s="16" t="str">
        <f ca="1">IF(OR(data!$BX106=BP$1,data!$BY106=BP$1),data!$BW106,"")</f>
        <v/>
      </c>
      <c r="BR106" s="17" t="str">
        <f ca="1">IF(data!$BX106=BS$1,data!$BW106,"")</f>
        <v/>
      </c>
      <c r="BS106" s="17" t="str">
        <f ca="1">IF(data!$BY106=BS$1,data!$BW106,"")</f>
        <v/>
      </c>
      <c r="BT106" s="17" t="str">
        <f ca="1">IF(OR(data!$BX106=BS$1,data!$BY106=BS$1),data!$BW106,"")</f>
        <v/>
      </c>
    </row>
    <row r="107" spans="1:72" s="11" customFormat="1" x14ac:dyDescent="0.25">
      <c r="A107" s="16" t="str">
        <f ca="1">IF(data!$BX107=B$1,data!$BW107,"")</f>
        <v/>
      </c>
      <c r="B107" s="16" t="str">
        <f ca="1">IF(data!$BY107=B$1,data!$BW107,"")</f>
        <v/>
      </c>
      <c r="C107" s="16" t="str">
        <f ca="1">IF(OR(data!$BX107=B$1,data!$BY107=B$1),data!$BW107,"")</f>
        <v/>
      </c>
      <c r="D107" s="17" t="str">
        <f ca="1">IF(data!$BX107=E$1,data!$BW107,"")</f>
        <v/>
      </c>
      <c r="E107" s="17" t="str">
        <f ca="1">IF(data!$BY107=E$1,data!$BW107,"")</f>
        <v/>
      </c>
      <c r="F107" s="17" t="str">
        <f ca="1">IF(OR(data!$BX107=E$1,data!$BY107=E$1),data!$BW107,"")</f>
        <v/>
      </c>
      <c r="G107" s="16" t="str">
        <f ca="1">IF(data!$BX107=H$1,data!$BW107,"")</f>
        <v/>
      </c>
      <c r="H107" s="16" t="str">
        <f ca="1">IF(data!$BY107=H$1,data!$BW107,"")</f>
        <v/>
      </c>
      <c r="I107" s="16" t="str">
        <f ca="1">IF(OR(data!$BX107=H$1,data!$BY107=H$1),data!$BW107,"")</f>
        <v/>
      </c>
      <c r="J107" s="17" t="str">
        <f ca="1">IF(data!$BX107=K$1,data!$BW107,"")</f>
        <v/>
      </c>
      <c r="K107" s="17" t="str">
        <f ca="1">IF(data!$BY107=K$1,data!$BW107,"")</f>
        <v/>
      </c>
      <c r="L107" s="17" t="str">
        <f ca="1">IF(OR(data!$BX107=K$1,data!$BY107=K$1),data!$BW107,"")</f>
        <v/>
      </c>
      <c r="M107" s="16" t="str">
        <f ca="1">IF(data!$BX107=N$1,data!$BW107,"")</f>
        <v/>
      </c>
      <c r="N107" s="16" t="str">
        <f ca="1">IF(data!$BY107=N$1,data!$BW107,"")</f>
        <v/>
      </c>
      <c r="O107" s="16" t="str">
        <f ca="1">IF(OR(data!$BX107=N$1,data!$BY107=N$1),data!$BW107,"")</f>
        <v/>
      </c>
      <c r="P107" s="17" t="str">
        <f ca="1">IF(data!$BX107=Q$1,data!$BW107,"")</f>
        <v/>
      </c>
      <c r="Q107" s="17" t="str">
        <f ca="1">IF(data!$BY107=Q$1,data!$BW107,"")</f>
        <v/>
      </c>
      <c r="R107" s="17" t="str">
        <f ca="1">IF(OR(data!$BX107=Q$1,data!$BY107=Q$1),data!$BW107,"")</f>
        <v/>
      </c>
      <c r="S107" s="16" t="str">
        <f ca="1">IF(data!$BX107=T$1,data!$BW107,"")</f>
        <v/>
      </c>
      <c r="T107" s="16" t="str">
        <f ca="1">IF(data!$BY107=T$1,data!$BW107,"")</f>
        <v/>
      </c>
      <c r="U107" s="16" t="str">
        <f ca="1">IF(OR(data!$BX107=T$1,data!$BY107=T$1),data!$BW107,"")</f>
        <v/>
      </c>
      <c r="V107" s="17" t="str">
        <f ca="1">IF(data!$BX107=W$1,data!$BW107,"")</f>
        <v/>
      </c>
      <c r="W107" s="17">
        <f ca="1">IF(data!$BY107=W$1,data!$BW107,"")</f>
        <v>43365</v>
      </c>
      <c r="X107" s="17">
        <f ca="1">IF(OR(data!$BX107=W$1,data!$BY107=W$1),data!$BW107,"")</f>
        <v>43365</v>
      </c>
      <c r="Y107" s="16" t="str">
        <f ca="1">IF(data!$BX107=Z$1,data!$BW107,"")</f>
        <v/>
      </c>
      <c r="Z107" s="16" t="str">
        <f ca="1">IF(data!$BY107=Z$1,data!$BW107,"")</f>
        <v/>
      </c>
      <c r="AA107" s="16" t="str">
        <f ca="1">IF(OR(data!$BX107=Z$1,data!$BY107=Z$1),data!$BW107,"")</f>
        <v/>
      </c>
      <c r="AB107" s="17" t="str">
        <f ca="1">IF(data!$BX107=AC$1,data!$BW107,"")</f>
        <v/>
      </c>
      <c r="AC107" s="17" t="str">
        <f ca="1">IF(data!$BY107=AC$1,data!$BW107,"")</f>
        <v/>
      </c>
      <c r="AD107" s="17" t="str">
        <f ca="1">IF(OR(data!$BX107=AC$1,data!$BY107=AC$1),data!$BW107,"")</f>
        <v/>
      </c>
      <c r="AE107" s="16" t="str">
        <f ca="1">IF(data!$BX107=AF$1,data!$BW107,"")</f>
        <v/>
      </c>
      <c r="AF107" s="16" t="str">
        <f ca="1">IF(data!$BY107=AF$1,data!$BW107,"")</f>
        <v/>
      </c>
      <c r="AG107" s="16" t="str">
        <f ca="1">IF(OR(data!$BX107=AF$1,data!$BY107=AF$1),data!$BW107,"")</f>
        <v/>
      </c>
      <c r="AH107" s="17" t="str">
        <f ca="1">IF(data!$BX107=AI$1,data!$BW107,"")</f>
        <v/>
      </c>
      <c r="AI107" s="17" t="str">
        <f ca="1">IF(data!$BY107=AI$1,data!$BW107,"")</f>
        <v/>
      </c>
      <c r="AJ107" s="17" t="str">
        <f ca="1">IF(OR(data!$BX107=AI$1,data!$BY107=AI$1),data!$BW107,"")</f>
        <v/>
      </c>
      <c r="AK107" s="16" t="str">
        <f ca="1">IF(data!$BX107=AL$1,data!$BW107,"")</f>
        <v/>
      </c>
      <c r="AL107" s="16" t="str">
        <f ca="1">IF(data!$BY107=AL$1,data!$BW107,"")</f>
        <v/>
      </c>
      <c r="AM107" s="16" t="str">
        <f ca="1">IF(OR(data!$BX107=AL$1,data!$BY107=AL$1),data!$BW107,"")</f>
        <v/>
      </c>
      <c r="AN107" s="17" t="str">
        <f ca="1">IF(data!$BX107=AO$1,data!$BW107,"")</f>
        <v/>
      </c>
      <c r="AO107" s="17" t="str">
        <f ca="1">IF(data!$BY107=AO$1,data!$BW107,"")</f>
        <v/>
      </c>
      <c r="AP107" s="17" t="str">
        <f ca="1">IF(OR(data!$BX107=AO$1,data!$BY107=AO$1),data!$BW107,"")</f>
        <v/>
      </c>
      <c r="AQ107" s="16" t="str">
        <f ca="1">IF(data!$BX107=AR$1,data!$BW107,"")</f>
        <v/>
      </c>
      <c r="AR107" s="16" t="str">
        <f ca="1">IF(data!$BY107=AR$1,data!$BW107,"")</f>
        <v/>
      </c>
      <c r="AS107" s="16" t="str">
        <f ca="1">IF(OR(data!$BX107=AR$1,data!$BY107=AR$1),data!$BW107,"")</f>
        <v/>
      </c>
      <c r="AT107" s="17" t="str">
        <f ca="1">IF(data!$BX107=AU$1,data!$BW107,"")</f>
        <v/>
      </c>
      <c r="AU107" s="17" t="str">
        <f ca="1">IF(data!$BY107=AU$1,data!$BW107,"")</f>
        <v/>
      </c>
      <c r="AV107" s="17" t="str">
        <f ca="1">IF(OR(data!$BX107=AU$1,data!$BY107=AU$1),data!$BW107,"")</f>
        <v/>
      </c>
      <c r="AW107" s="16">
        <f ca="1">IF(data!$BX107=AX$1,data!$BW107,"")</f>
        <v>43365</v>
      </c>
      <c r="AX107" s="16" t="str">
        <f ca="1">IF(data!$BY107=AX$1,data!$BW107,"")</f>
        <v/>
      </c>
      <c r="AY107" s="16">
        <f ca="1">IF(OR(data!$BX107=AX$1,data!$BY107=AX$1),data!$BW107,"")</f>
        <v>43365</v>
      </c>
      <c r="AZ107" s="17" t="str">
        <f ca="1">IF(data!$BX107=BA$1,data!$BW107,"")</f>
        <v/>
      </c>
      <c r="BA107" s="17" t="str">
        <f ca="1">IF(data!$BY107=BA$1,data!$BW107,"")</f>
        <v/>
      </c>
      <c r="BB107" s="17" t="str">
        <f ca="1">IF(OR(data!$BX107=BA$1,data!$BY107=BA$1),data!$BW107,"")</f>
        <v/>
      </c>
      <c r="BC107" s="16" t="str">
        <f ca="1">IF(data!$BX107=BD$1,data!$BW107,"")</f>
        <v/>
      </c>
      <c r="BD107" s="16" t="str">
        <f ca="1">IF(data!$BY107=BD$1,data!$BW107,"")</f>
        <v/>
      </c>
      <c r="BE107" s="16" t="str">
        <f ca="1">IF(OR(data!$BX107=BD$1,data!$BY107=BD$1),data!$BW107,"")</f>
        <v/>
      </c>
      <c r="BF107" s="17" t="str">
        <f ca="1">IF(data!$BX107=BG$1,data!$BW107,"")</f>
        <v/>
      </c>
      <c r="BG107" s="17" t="str">
        <f ca="1">IF(data!$BY107=BG$1,data!$BW107,"")</f>
        <v/>
      </c>
      <c r="BH107" s="17" t="str">
        <f ca="1">IF(OR(data!$BX107=BG$1,data!$BY107=BG$1),data!$BW107,"")</f>
        <v/>
      </c>
      <c r="BI107" s="16" t="str">
        <f ca="1">IF(data!$BX107=BJ$1,data!$BW107,"")</f>
        <v/>
      </c>
      <c r="BJ107" s="16" t="str">
        <f ca="1">IF(data!$BY107=BJ$1,data!$BW107,"")</f>
        <v/>
      </c>
      <c r="BK107" s="16" t="str">
        <f ca="1">IF(OR(data!$BX107=BJ$1,data!$BY107=BJ$1),data!$BW107,"")</f>
        <v/>
      </c>
      <c r="BL107" s="17" t="str">
        <f ca="1">IF(data!$BX107=BM$1,data!$BW107,"")</f>
        <v/>
      </c>
      <c r="BM107" s="17" t="str">
        <f ca="1">IF(data!$BY107=BM$1,data!$BW107,"")</f>
        <v/>
      </c>
      <c r="BN107" s="17" t="str">
        <f ca="1">IF(OR(data!$BX107=BM$1,data!$BY107=BM$1),data!$BW107,"")</f>
        <v/>
      </c>
      <c r="BO107" s="16" t="str">
        <f ca="1">IF(data!$BX107=BP$1,data!$BW107,"")</f>
        <v/>
      </c>
      <c r="BP107" s="16" t="str">
        <f ca="1">IF(data!$BY107=BP$1,data!$BW107,"")</f>
        <v/>
      </c>
      <c r="BQ107" s="16" t="str">
        <f ca="1">IF(OR(data!$BX107=BP$1,data!$BY107=BP$1),data!$BW107,"")</f>
        <v/>
      </c>
      <c r="BR107" s="17" t="str">
        <f ca="1">IF(data!$BX107=BS$1,data!$BW107,"")</f>
        <v/>
      </c>
      <c r="BS107" s="17" t="str">
        <f ca="1">IF(data!$BY107=BS$1,data!$BW107,"")</f>
        <v/>
      </c>
      <c r="BT107" s="17" t="str">
        <f ca="1">IF(OR(data!$BX107=BS$1,data!$BY107=BS$1),data!$BW107,"")</f>
        <v/>
      </c>
    </row>
    <row r="108" spans="1:72" s="11" customFormat="1" x14ac:dyDescent="0.25">
      <c r="A108" s="16" t="str">
        <f ca="1">IF(data!$BX108=B$1,data!$BW108,"")</f>
        <v/>
      </c>
      <c r="B108" s="16" t="str">
        <f ca="1">IF(data!$BY108=B$1,data!$BW108,"")</f>
        <v/>
      </c>
      <c r="C108" s="16" t="str">
        <f ca="1">IF(OR(data!$BX108=B$1,data!$BY108=B$1),data!$BW108,"")</f>
        <v/>
      </c>
      <c r="D108" s="17" t="str">
        <f ca="1">IF(data!$BX108=E$1,data!$BW108,"")</f>
        <v/>
      </c>
      <c r="E108" s="17" t="str">
        <f ca="1">IF(data!$BY108=E$1,data!$BW108,"")</f>
        <v/>
      </c>
      <c r="F108" s="17" t="str">
        <f ca="1">IF(OR(data!$BX108=E$1,data!$BY108=E$1),data!$BW108,"")</f>
        <v/>
      </c>
      <c r="G108" s="16" t="str">
        <f ca="1">IF(data!$BX108=H$1,data!$BW108,"")</f>
        <v/>
      </c>
      <c r="H108" s="16" t="str">
        <f ca="1">IF(data!$BY108=H$1,data!$BW108,"")</f>
        <v/>
      </c>
      <c r="I108" s="16" t="str">
        <f ca="1">IF(OR(data!$BX108=H$1,data!$BY108=H$1),data!$BW108,"")</f>
        <v/>
      </c>
      <c r="J108" s="17" t="str">
        <f ca="1">IF(data!$BX108=K$1,data!$BW108,"")</f>
        <v/>
      </c>
      <c r="K108" s="17" t="str">
        <f ca="1">IF(data!$BY108=K$1,data!$BW108,"")</f>
        <v/>
      </c>
      <c r="L108" s="17" t="str">
        <f ca="1">IF(OR(data!$BX108=K$1,data!$BY108=K$1),data!$BW108,"")</f>
        <v/>
      </c>
      <c r="M108" s="16" t="str">
        <f ca="1">IF(data!$BX108=N$1,data!$BW108,"")</f>
        <v/>
      </c>
      <c r="N108" s="16" t="str">
        <f ca="1">IF(data!$BY108=N$1,data!$BW108,"")</f>
        <v/>
      </c>
      <c r="O108" s="16" t="str">
        <f ca="1">IF(OR(data!$BX108=N$1,data!$BY108=N$1),data!$BW108,"")</f>
        <v/>
      </c>
      <c r="P108" s="17" t="str">
        <f ca="1">IF(data!$BX108=Q$1,data!$BW108,"")</f>
        <v/>
      </c>
      <c r="Q108" s="17" t="str">
        <f ca="1">IF(data!$BY108=Q$1,data!$BW108,"")</f>
        <v/>
      </c>
      <c r="R108" s="17" t="str">
        <f ca="1">IF(OR(data!$BX108=Q$1,data!$BY108=Q$1),data!$BW108,"")</f>
        <v/>
      </c>
      <c r="S108" s="16" t="str">
        <f ca="1">IF(data!$BX108=T$1,data!$BW108,"")</f>
        <v/>
      </c>
      <c r="T108" s="16" t="str">
        <f ca="1">IF(data!$BY108=T$1,data!$BW108,"")</f>
        <v/>
      </c>
      <c r="U108" s="16" t="str">
        <f ca="1">IF(OR(data!$BX108=T$1,data!$BY108=T$1),data!$BW108,"")</f>
        <v/>
      </c>
      <c r="V108" s="17" t="str">
        <f ca="1">IF(data!$BX108=W$1,data!$BW108,"")</f>
        <v/>
      </c>
      <c r="W108" s="17" t="str">
        <f ca="1">IF(data!$BY108=W$1,data!$BW108,"")</f>
        <v/>
      </c>
      <c r="X108" s="17" t="str">
        <f ca="1">IF(OR(data!$BX108=W$1,data!$BY108=W$1),data!$BW108,"")</f>
        <v/>
      </c>
      <c r="Y108" s="16" t="str">
        <f ca="1">IF(data!$BX108=Z$1,data!$BW108,"")</f>
        <v/>
      </c>
      <c r="Z108" s="16" t="str">
        <f ca="1">IF(data!$BY108=Z$1,data!$BW108,"")</f>
        <v/>
      </c>
      <c r="AA108" s="16" t="str">
        <f ca="1">IF(OR(data!$BX108=Z$1,data!$BY108=Z$1),data!$BW108,"")</f>
        <v/>
      </c>
      <c r="AB108" s="17" t="str">
        <f ca="1">IF(data!$BX108=AC$1,data!$BW108,"")</f>
        <v/>
      </c>
      <c r="AC108" s="17" t="str">
        <f ca="1">IF(data!$BY108=AC$1,data!$BW108,"")</f>
        <v/>
      </c>
      <c r="AD108" s="17" t="str">
        <f ca="1">IF(OR(data!$BX108=AC$1,data!$BY108=AC$1),data!$BW108,"")</f>
        <v/>
      </c>
      <c r="AE108" s="16" t="str">
        <f ca="1">IF(data!$BX108=AF$1,data!$BW108,"")</f>
        <v/>
      </c>
      <c r="AF108" s="16" t="str">
        <f ca="1">IF(data!$BY108=AF$1,data!$BW108,"")</f>
        <v/>
      </c>
      <c r="AG108" s="16" t="str">
        <f ca="1">IF(OR(data!$BX108=AF$1,data!$BY108=AF$1),data!$BW108,"")</f>
        <v/>
      </c>
      <c r="AH108" s="17" t="str">
        <f ca="1">IF(data!$BX108=AI$1,data!$BW108,"")</f>
        <v/>
      </c>
      <c r="AI108" s="17" t="str">
        <f ca="1">IF(data!$BY108=AI$1,data!$BW108,"")</f>
        <v/>
      </c>
      <c r="AJ108" s="17" t="str">
        <f ca="1">IF(OR(data!$BX108=AI$1,data!$BY108=AI$1),data!$BW108,"")</f>
        <v/>
      </c>
      <c r="AK108" s="16" t="str">
        <f ca="1">IF(data!$BX108=AL$1,data!$BW108,"")</f>
        <v/>
      </c>
      <c r="AL108" s="16" t="str">
        <f ca="1">IF(data!$BY108=AL$1,data!$BW108,"")</f>
        <v/>
      </c>
      <c r="AM108" s="16" t="str">
        <f ca="1">IF(OR(data!$BX108=AL$1,data!$BY108=AL$1),data!$BW108,"")</f>
        <v/>
      </c>
      <c r="AN108" s="17" t="str">
        <f ca="1">IF(data!$BX108=AO$1,data!$BW108,"")</f>
        <v/>
      </c>
      <c r="AO108" s="17" t="str">
        <f ca="1">IF(data!$BY108=AO$1,data!$BW108,"")</f>
        <v/>
      </c>
      <c r="AP108" s="17" t="str">
        <f ca="1">IF(OR(data!$BX108=AO$1,data!$BY108=AO$1),data!$BW108,"")</f>
        <v/>
      </c>
      <c r="AQ108" s="16" t="str">
        <f ca="1">IF(data!$BX108=AR$1,data!$BW108,"")</f>
        <v/>
      </c>
      <c r="AR108" s="16">
        <f ca="1">IF(data!$BY108=AR$1,data!$BW108,"")</f>
        <v>43365</v>
      </c>
      <c r="AS108" s="16">
        <f ca="1">IF(OR(data!$BX108=AR$1,data!$BY108=AR$1),data!$BW108,"")</f>
        <v>43365</v>
      </c>
      <c r="AT108" s="17" t="str">
        <f ca="1">IF(data!$BX108=AU$1,data!$BW108,"")</f>
        <v/>
      </c>
      <c r="AU108" s="17" t="str">
        <f ca="1">IF(data!$BY108=AU$1,data!$BW108,"")</f>
        <v/>
      </c>
      <c r="AV108" s="17" t="str">
        <f ca="1">IF(OR(data!$BX108=AU$1,data!$BY108=AU$1),data!$BW108,"")</f>
        <v/>
      </c>
      <c r="AW108" s="16" t="str">
        <f ca="1">IF(data!$BX108=AX$1,data!$BW108,"")</f>
        <v/>
      </c>
      <c r="AX108" s="16" t="str">
        <f ca="1">IF(data!$BY108=AX$1,data!$BW108,"")</f>
        <v/>
      </c>
      <c r="AY108" s="16" t="str">
        <f ca="1">IF(OR(data!$BX108=AX$1,data!$BY108=AX$1),data!$BW108,"")</f>
        <v/>
      </c>
      <c r="AZ108" s="17" t="str">
        <f ca="1">IF(data!$BX108=BA$1,data!$BW108,"")</f>
        <v/>
      </c>
      <c r="BA108" s="17" t="str">
        <f ca="1">IF(data!$BY108=BA$1,data!$BW108,"")</f>
        <v/>
      </c>
      <c r="BB108" s="17" t="str">
        <f ca="1">IF(OR(data!$BX108=BA$1,data!$BY108=BA$1),data!$BW108,"")</f>
        <v/>
      </c>
      <c r="BC108" s="16">
        <f ca="1">IF(data!$BX108=BD$1,data!$BW108,"")</f>
        <v>43365</v>
      </c>
      <c r="BD108" s="16" t="str">
        <f ca="1">IF(data!$BY108=BD$1,data!$BW108,"")</f>
        <v/>
      </c>
      <c r="BE108" s="16">
        <f ca="1">IF(OR(data!$BX108=BD$1,data!$BY108=BD$1),data!$BW108,"")</f>
        <v>43365</v>
      </c>
      <c r="BF108" s="17" t="str">
        <f ca="1">IF(data!$BX108=BG$1,data!$BW108,"")</f>
        <v/>
      </c>
      <c r="BG108" s="17" t="str">
        <f ca="1">IF(data!$BY108=BG$1,data!$BW108,"")</f>
        <v/>
      </c>
      <c r="BH108" s="17" t="str">
        <f ca="1">IF(OR(data!$BX108=BG$1,data!$BY108=BG$1),data!$BW108,"")</f>
        <v/>
      </c>
      <c r="BI108" s="16" t="str">
        <f ca="1">IF(data!$BX108=BJ$1,data!$BW108,"")</f>
        <v/>
      </c>
      <c r="BJ108" s="16" t="str">
        <f ca="1">IF(data!$BY108=BJ$1,data!$BW108,"")</f>
        <v/>
      </c>
      <c r="BK108" s="16" t="str">
        <f ca="1">IF(OR(data!$BX108=BJ$1,data!$BY108=BJ$1),data!$BW108,"")</f>
        <v/>
      </c>
      <c r="BL108" s="17" t="str">
        <f ca="1">IF(data!$BX108=BM$1,data!$BW108,"")</f>
        <v/>
      </c>
      <c r="BM108" s="17" t="str">
        <f ca="1">IF(data!$BY108=BM$1,data!$BW108,"")</f>
        <v/>
      </c>
      <c r="BN108" s="17" t="str">
        <f ca="1">IF(OR(data!$BX108=BM$1,data!$BY108=BM$1),data!$BW108,"")</f>
        <v/>
      </c>
      <c r="BO108" s="16" t="str">
        <f ca="1">IF(data!$BX108=BP$1,data!$BW108,"")</f>
        <v/>
      </c>
      <c r="BP108" s="16" t="str">
        <f ca="1">IF(data!$BY108=BP$1,data!$BW108,"")</f>
        <v/>
      </c>
      <c r="BQ108" s="16" t="str">
        <f ca="1">IF(OR(data!$BX108=BP$1,data!$BY108=BP$1),data!$BW108,"")</f>
        <v/>
      </c>
      <c r="BR108" s="17" t="str">
        <f ca="1">IF(data!$BX108=BS$1,data!$BW108,"")</f>
        <v/>
      </c>
      <c r="BS108" s="17" t="str">
        <f ca="1">IF(data!$BY108=BS$1,data!$BW108,"")</f>
        <v/>
      </c>
      <c r="BT108" s="17" t="str">
        <f ca="1">IF(OR(data!$BX108=BS$1,data!$BY108=BS$1),data!$BW108,"")</f>
        <v/>
      </c>
    </row>
    <row r="109" spans="1:72" s="11" customFormat="1" x14ac:dyDescent="0.25">
      <c r="A109" s="16" t="str">
        <f ca="1">IF(data!$BX109=B$1,data!$BW109,"")</f>
        <v/>
      </c>
      <c r="B109" s="16" t="str">
        <f ca="1">IF(data!$BY109=B$1,data!$BW109,"")</f>
        <v/>
      </c>
      <c r="C109" s="16" t="str">
        <f ca="1">IF(OR(data!$BX109=B$1,data!$BY109=B$1),data!$BW109,"")</f>
        <v/>
      </c>
      <c r="D109" s="17" t="str">
        <f ca="1">IF(data!$BX109=E$1,data!$BW109,"")</f>
        <v/>
      </c>
      <c r="E109" s="17" t="str">
        <f ca="1">IF(data!$BY109=E$1,data!$BW109,"")</f>
        <v/>
      </c>
      <c r="F109" s="17" t="str">
        <f ca="1">IF(OR(data!$BX109=E$1,data!$BY109=E$1),data!$BW109,"")</f>
        <v/>
      </c>
      <c r="G109" s="16" t="str">
        <f ca="1">IF(data!$BX109=H$1,data!$BW109,"")</f>
        <v/>
      </c>
      <c r="H109" s="16">
        <f ca="1">IF(data!$BY109=H$1,data!$BW109,"")</f>
        <v>43365</v>
      </c>
      <c r="I109" s="16">
        <f ca="1">IF(OR(data!$BX109=H$1,data!$BY109=H$1),data!$BW109,"")</f>
        <v>43365</v>
      </c>
      <c r="J109" s="17" t="str">
        <f ca="1">IF(data!$BX109=K$1,data!$BW109,"")</f>
        <v/>
      </c>
      <c r="K109" s="17" t="str">
        <f ca="1">IF(data!$BY109=K$1,data!$BW109,"")</f>
        <v/>
      </c>
      <c r="L109" s="17" t="str">
        <f ca="1">IF(OR(data!$BX109=K$1,data!$BY109=K$1),data!$BW109,"")</f>
        <v/>
      </c>
      <c r="M109" s="16" t="str">
        <f ca="1">IF(data!$BX109=N$1,data!$BW109,"")</f>
        <v/>
      </c>
      <c r="N109" s="16" t="str">
        <f ca="1">IF(data!$BY109=N$1,data!$BW109,"")</f>
        <v/>
      </c>
      <c r="O109" s="16" t="str">
        <f ca="1">IF(OR(data!$BX109=N$1,data!$BY109=N$1),data!$BW109,"")</f>
        <v/>
      </c>
      <c r="P109" s="17" t="str">
        <f ca="1">IF(data!$BX109=Q$1,data!$BW109,"")</f>
        <v/>
      </c>
      <c r="Q109" s="17" t="str">
        <f ca="1">IF(data!$BY109=Q$1,data!$BW109,"")</f>
        <v/>
      </c>
      <c r="R109" s="17" t="str">
        <f ca="1">IF(OR(data!$BX109=Q$1,data!$BY109=Q$1),data!$BW109,"")</f>
        <v/>
      </c>
      <c r="S109" s="16" t="str">
        <f ca="1">IF(data!$BX109=T$1,data!$BW109,"")</f>
        <v/>
      </c>
      <c r="T109" s="16" t="str">
        <f ca="1">IF(data!$BY109=T$1,data!$BW109,"")</f>
        <v/>
      </c>
      <c r="U109" s="16" t="str">
        <f ca="1">IF(OR(data!$BX109=T$1,data!$BY109=T$1),data!$BW109,"")</f>
        <v/>
      </c>
      <c r="V109" s="17" t="str">
        <f ca="1">IF(data!$BX109=W$1,data!$BW109,"")</f>
        <v/>
      </c>
      <c r="W109" s="17" t="str">
        <f ca="1">IF(data!$BY109=W$1,data!$BW109,"")</f>
        <v/>
      </c>
      <c r="X109" s="17" t="str">
        <f ca="1">IF(OR(data!$BX109=W$1,data!$BY109=W$1),data!$BW109,"")</f>
        <v/>
      </c>
      <c r="Y109" s="16" t="str">
        <f ca="1">IF(data!$BX109=Z$1,data!$BW109,"")</f>
        <v/>
      </c>
      <c r="Z109" s="16" t="str">
        <f ca="1">IF(data!$BY109=Z$1,data!$BW109,"")</f>
        <v/>
      </c>
      <c r="AA109" s="16" t="str">
        <f ca="1">IF(OR(data!$BX109=Z$1,data!$BY109=Z$1),data!$BW109,"")</f>
        <v/>
      </c>
      <c r="AB109" s="17" t="str">
        <f ca="1">IF(data!$BX109=AC$1,data!$BW109,"")</f>
        <v/>
      </c>
      <c r="AC109" s="17" t="str">
        <f ca="1">IF(data!$BY109=AC$1,data!$BW109,"")</f>
        <v/>
      </c>
      <c r="AD109" s="17" t="str">
        <f ca="1">IF(OR(data!$BX109=AC$1,data!$BY109=AC$1),data!$BW109,"")</f>
        <v/>
      </c>
      <c r="AE109" s="16" t="str">
        <f ca="1">IF(data!$BX109=AF$1,data!$BW109,"")</f>
        <v/>
      </c>
      <c r="AF109" s="16" t="str">
        <f ca="1">IF(data!$BY109=AF$1,data!$BW109,"")</f>
        <v/>
      </c>
      <c r="AG109" s="16" t="str">
        <f ca="1">IF(OR(data!$BX109=AF$1,data!$BY109=AF$1),data!$BW109,"")</f>
        <v/>
      </c>
      <c r="AH109" s="17" t="str">
        <f ca="1">IF(data!$BX109=AI$1,data!$BW109,"")</f>
        <v/>
      </c>
      <c r="AI109" s="17" t="str">
        <f ca="1">IF(data!$BY109=AI$1,data!$BW109,"")</f>
        <v/>
      </c>
      <c r="AJ109" s="17" t="str">
        <f ca="1">IF(OR(data!$BX109=AI$1,data!$BY109=AI$1),data!$BW109,"")</f>
        <v/>
      </c>
      <c r="AK109" s="16" t="str">
        <f ca="1">IF(data!$BX109=AL$1,data!$BW109,"")</f>
        <v/>
      </c>
      <c r="AL109" s="16" t="str">
        <f ca="1">IF(data!$BY109=AL$1,data!$BW109,"")</f>
        <v/>
      </c>
      <c r="AM109" s="16" t="str">
        <f ca="1">IF(OR(data!$BX109=AL$1,data!$BY109=AL$1),data!$BW109,"")</f>
        <v/>
      </c>
      <c r="AN109" s="17" t="str">
        <f ca="1">IF(data!$BX109=AO$1,data!$BW109,"")</f>
        <v/>
      </c>
      <c r="AO109" s="17" t="str">
        <f ca="1">IF(data!$BY109=AO$1,data!$BW109,"")</f>
        <v/>
      </c>
      <c r="AP109" s="17" t="str">
        <f ca="1">IF(OR(data!$BX109=AO$1,data!$BY109=AO$1),data!$BW109,"")</f>
        <v/>
      </c>
      <c r="AQ109" s="16" t="str">
        <f ca="1">IF(data!$BX109=AR$1,data!$BW109,"")</f>
        <v/>
      </c>
      <c r="AR109" s="16" t="str">
        <f ca="1">IF(data!$BY109=AR$1,data!$BW109,"")</f>
        <v/>
      </c>
      <c r="AS109" s="16" t="str">
        <f ca="1">IF(OR(data!$BX109=AR$1,data!$BY109=AR$1),data!$BW109,"")</f>
        <v/>
      </c>
      <c r="AT109" s="17" t="str">
        <f ca="1">IF(data!$BX109=AU$1,data!$BW109,"")</f>
        <v/>
      </c>
      <c r="AU109" s="17" t="str">
        <f ca="1">IF(data!$BY109=AU$1,data!$BW109,"")</f>
        <v/>
      </c>
      <c r="AV109" s="17" t="str">
        <f ca="1">IF(OR(data!$BX109=AU$1,data!$BY109=AU$1),data!$BW109,"")</f>
        <v/>
      </c>
      <c r="AW109" s="16" t="str">
        <f ca="1">IF(data!$BX109=AX$1,data!$BW109,"")</f>
        <v/>
      </c>
      <c r="AX109" s="16" t="str">
        <f ca="1">IF(data!$BY109=AX$1,data!$BW109,"")</f>
        <v/>
      </c>
      <c r="AY109" s="16" t="str">
        <f ca="1">IF(OR(data!$BX109=AX$1,data!$BY109=AX$1),data!$BW109,"")</f>
        <v/>
      </c>
      <c r="AZ109" s="17" t="str">
        <f ca="1">IF(data!$BX109=BA$1,data!$BW109,"")</f>
        <v/>
      </c>
      <c r="BA109" s="17" t="str">
        <f ca="1">IF(data!$BY109=BA$1,data!$BW109,"")</f>
        <v/>
      </c>
      <c r="BB109" s="17" t="str">
        <f ca="1">IF(OR(data!$BX109=BA$1,data!$BY109=BA$1),data!$BW109,"")</f>
        <v/>
      </c>
      <c r="BC109" s="16" t="str">
        <f ca="1">IF(data!$BX109=BD$1,data!$BW109,"")</f>
        <v/>
      </c>
      <c r="BD109" s="16" t="str">
        <f ca="1">IF(data!$BY109=BD$1,data!$BW109,"")</f>
        <v/>
      </c>
      <c r="BE109" s="16" t="str">
        <f ca="1">IF(OR(data!$BX109=BD$1,data!$BY109=BD$1),data!$BW109,"")</f>
        <v/>
      </c>
      <c r="BF109" s="17" t="str">
        <f ca="1">IF(data!$BX109=BG$1,data!$BW109,"")</f>
        <v/>
      </c>
      <c r="BG109" s="17" t="str">
        <f ca="1">IF(data!$BY109=BG$1,data!$BW109,"")</f>
        <v/>
      </c>
      <c r="BH109" s="17" t="str">
        <f ca="1">IF(OR(data!$BX109=BG$1,data!$BY109=BG$1),data!$BW109,"")</f>
        <v/>
      </c>
      <c r="BI109" s="16">
        <f ca="1">IF(data!$BX109=BJ$1,data!$BW109,"")</f>
        <v>43365</v>
      </c>
      <c r="BJ109" s="16" t="str">
        <f ca="1">IF(data!$BY109=BJ$1,data!$BW109,"")</f>
        <v/>
      </c>
      <c r="BK109" s="16">
        <f ca="1">IF(OR(data!$BX109=BJ$1,data!$BY109=BJ$1),data!$BW109,"")</f>
        <v>43365</v>
      </c>
      <c r="BL109" s="17" t="str">
        <f ca="1">IF(data!$BX109=BM$1,data!$BW109,"")</f>
        <v/>
      </c>
      <c r="BM109" s="17" t="str">
        <f ca="1">IF(data!$BY109=BM$1,data!$BW109,"")</f>
        <v/>
      </c>
      <c r="BN109" s="17" t="str">
        <f ca="1">IF(OR(data!$BX109=BM$1,data!$BY109=BM$1),data!$BW109,"")</f>
        <v/>
      </c>
      <c r="BO109" s="16" t="str">
        <f ca="1">IF(data!$BX109=BP$1,data!$BW109,"")</f>
        <v/>
      </c>
      <c r="BP109" s="16" t="str">
        <f ca="1">IF(data!$BY109=BP$1,data!$BW109,"")</f>
        <v/>
      </c>
      <c r="BQ109" s="16" t="str">
        <f ca="1">IF(OR(data!$BX109=BP$1,data!$BY109=BP$1),data!$BW109,"")</f>
        <v/>
      </c>
      <c r="BR109" s="17" t="str">
        <f ca="1">IF(data!$BX109=BS$1,data!$BW109,"")</f>
        <v/>
      </c>
      <c r="BS109" s="17" t="str">
        <f ca="1">IF(data!$BY109=BS$1,data!$BW109,"")</f>
        <v/>
      </c>
      <c r="BT109" s="17" t="str">
        <f ca="1">IF(OR(data!$BX109=BS$1,data!$BY109=BS$1),data!$BW109,"")</f>
        <v/>
      </c>
    </row>
    <row r="110" spans="1:72" s="11" customFormat="1" x14ac:dyDescent="0.25">
      <c r="A110" s="16" t="str">
        <f ca="1">IF(data!$BX110=B$1,data!$BW110,"")</f>
        <v/>
      </c>
      <c r="B110" s="16" t="str">
        <f ca="1">IF(data!$BY110=B$1,data!$BW110,"")</f>
        <v/>
      </c>
      <c r="C110" s="16" t="str">
        <f ca="1">IF(OR(data!$BX110=B$1,data!$BY110=B$1),data!$BW110,"")</f>
        <v/>
      </c>
      <c r="D110" s="17" t="str">
        <f ca="1">IF(data!$BX110=E$1,data!$BW110,"")</f>
        <v/>
      </c>
      <c r="E110" s="17" t="str">
        <f ca="1">IF(data!$BY110=E$1,data!$BW110,"")</f>
        <v/>
      </c>
      <c r="F110" s="17" t="str">
        <f ca="1">IF(OR(data!$BX110=E$1,data!$BY110=E$1),data!$BW110,"")</f>
        <v/>
      </c>
      <c r="G110" s="16" t="str">
        <f ca="1">IF(data!$BX110=H$1,data!$BW110,"")</f>
        <v/>
      </c>
      <c r="H110" s="16" t="str">
        <f ca="1">IF(data!$BY110=H$1,data!$BW110,"")</f>
        <v/>
      </c>
      <c r="I110" s="16" t="str">
        <f ca="1">IF(OR(data!$BX110=H$1,data!$BY110=H$1),data!$BW110,"")</f>
        <v/>
      </c>
      <c r="J110" s="17" t="str">
        <f ca="1">IF(data!$BX110=K$1,data!$BW110,"")</f>
        <v/>
      </c>
      <c r="K110" s="17" t="str">
        <f ca="1">IF(data!$BY110=K$1,data!$BW110,"")</f>
        <v/>
      </c>
      <c r="L110" s="17" t="str">
        <f ca="1">IF(OR(data!$BX110=K$1,data!$BY110=K$1),data!$BW110,"")</f>
        <v/>
      </c>
      <c r="M110" s="16" t="str">
        <f ca="1">IF(data!$BX110=N$1,data!$BW110,"")</f>
        <v/>
      </c>
      <c r="N110" s="16" t="str">
        <f ca="1">IF(data!$BY110=N$1,data!$BW110,"")</f>
        <v/>
      </c>
      <c r="O110" s="16" t="str">
        <f ca="1">IF(OR(data!$BX110=N$1,data!$BY110=N$1),data!$BW110,"")</f>
        <v/>
      </c>
      <c r="P110" s="17" t="str">
        <f ca="1">IF(data!$BX110=Q$1,data!$BW110,"")</f>
        <v/>
      </c>
      <c r="Q110" s="17" t="str">
        <f ca="1">IF(data!$BY110=Q$1,data!$BW110,"")</f>
        <v/>
      </c>
      <c r="R110" s="17" t="str">
        <f ca="1">IF(OR(data!$BX110=Q$1,data!$BY110=Q$1),data!$BW110,"")</f>
        <v/>
      </c>
      <c r="S110" s="16" t="str">
        <f ca="1">IF(data!$BX110=T$1,data!$BW110,"")</f>
        <v/>
      </c>
      <c r="T110" s="16" t="str">
        <f ca="1">IF(data!$BY110=T$1,data!$BW110,"")</f>
        <v/>
      </c>
      <c r="U110" s="16" t="str">
        <f ca="1">IF(OR(data!$BX110=T$1,data!$BY110=T$1),data!$BW110,"")</f>
        <v/>
      </c>
      <c r="V110" s="17" t="str">
        <f ca="1">IF(data!$BX110=W$1,data!$BW110,"")</f>
        <v/>
      </c>
      <c r="W110" s="17" t="str">
        <f ca="1">IF(data!$BY110=W$1,data!$BW110,"")</f>
        <v/>
      </c>
      <c r="X110" s="17" t="str">
        <f ca="1">IF(OR(data!$BX110=W$1,data!$BY110=W$1),data!$BW110,"")</f>
        <v/>
      </c>
      <c r="Y110" s="16" t="str">
        <f ca="1">IF(data!$BX110=Z$1,data!$BW110,"")</f>
        <v/>
      </c>
      <c r="Z110" s="16" t="str">
        <f ca="1">IF(data!$BY110=Z$1,data!$BW110,"")</f>
        <v/>
      </c>
      <c r="AA110" s="16" t="str">
        <f ca="1">IF(OR(data!$BX110=Z$1,data!$BY110=Z$1),data!$BW110,"")</f>
        <v/>
      </c>
      <c r="AB110" s="17" t="str">
        <f ca="1">IF(data!$BX110=AC$1,data!$BW110,"")</f>
        <v/>
      </c>
      <c r="AC110" s="17" t="str">
        <f ca="1">IF(data!$BY110=AC$1,data!$BW110,"")</f>
        <v/>
      </c>
      <c r="AD110" s="17" t="str">
        <f ca="1">IF(OR(data!$BX110=AC$1,data!$BY110=AC$1),data!$BW110,"")</f>
        <v/>
      </c>
      <c r="AE110" s="16" t="str">
        <f ca="1">IF(data!$BX110=AF$1,data!$BW110,"")</f>
        <v/>
      </c>
      <c r="AF110" s="16" t="str">
        <f ca="1">IF(data!$BY110=AF$1,data!$BW110,"")</f>
        <v/>
      </c>
      <c r="AG110" s="16" t="str">
        <f ca="1">IF(OR(data!$BX110=AF$1,data!$BY110=AF$1),data!$BW110,"")</f>
        <v/>
      </c>
      <c r="AH110" s="17" t="str">
        <f ca="1">IF(data!$BX110=AI$1,data!$BW110,"")</f>
        <v/>
      </c>
      <c r="AI110" s="17">
        <f ca="1">IF(data!$BY110=AI$1,data!$BW110,"")</f>
        <v>43365</v>
      </c>
      <c r="AJ110" s="17">
        <f ca="1">IF(OR(data!$BX110=AI$1,data!$BY110=AI$1),data!$BW110,"")</f>
        <v>43365</v>
      </c>
      <c r="AK110" s="16" t="str">
        <f ca="1">IF(data!$BX110=AL$1,data!$BW110,"")</f>
        <v/>
      </c>
      <c r="AL110" s="16" t="str">
        <f ca="1">IF(data!$BY110=AL$1,data!$BW110,"")</f>
        <v/>
      </c>
      <c r="AM110" s="16" t="str">
        <f ca="1">IF(OR(data!$BX110=AL$1,data!$BY110=AL$1),data!$BW110,"")</f>
        <v/>
      </c>
      <c r="AN110" s="17" t="str">
        <f ca="1">IF(data!$BX110=AO$1,data!$BW110,"")</f>
        <v/>
      </c>
      <c r="AO110" s="17" t="str">
        <f ca="1">IF(data!$BY110=AO$1,data!$BW110,"")</f>
        <v/>
      </c>
      <c r="AP110" s="17" t="str">
        <f ca="1">IF(OR(data!$BX110=AO$1,data!$BY110=AO$1),data!$BW110,"")</f>
        <v/>
      </c>
      <c r="AQ110" s="16" t="str">
        <f ca="1">IF(data!$BX110=AR$1,data!$BW110,"")</f>
        <v/>
      </c>
      <c r="AR110" s="16" t="str">
        <f ca="1">IF(data!$BY110=AR$1,data!$BW110,"")</f>
        <v/>
      </c>
      <c r="AS110" s="16" t="str">
        <f ca="1">IF(OR(data!$BX110=AR$1,data!$BY110=AR$1),data!$BW110,"")</f>
        <v/>
      </c>
      <c r="AT110" s="17" t="str">
        <f ca="1">IF(data!$BX110=AU$1,data!$BW110,"")</f>
        <v/>
      </c>
      <c r="AU110" s="17" t="str">
        <f ca="1">IF(data!$BY110=AU$1,data!$BW110,"")</f>
        <v/>
      </c>
      <c r="AV110" s="17" t="str">
        <f ca="1">IF(OR(data!$BX110=AU$1,data!$BY110=AU$1),data!$BW110,"")</f>
        <v/>
      </c>
      <c r="AW110" s="16" t="str">
        <f ca="1">IF(data!$BX110=AX$1,data!$BW110,"")</f>
        <v/>
      </c>
      <c r="AX110" s="16" t="str">
        <f ca="1">IF(data!$BY110=AX$1,data!$BW110,"")</f>
        <v/>
      </c>
      <c r="AY110" s="16" t="str">
        <f ca="1">IF(OR(data!$BX110=AX$1,data!$BY110=AX$1),data!$BW110,"")</f>
        <v/>
      </c>
      <c r="AZ110" s="17" t="str">
        <f ca="1">IF(data!$BX110=BA$1,data!$BW110,"")</f>
        <v/>
      </c>
      <c r="BA110" s="17" t="str">
        <f ca="1">IF(data!$BY110=BA$1,data!$BW110,"")</f>
        <v/>
      </c>
      <c r="BB110" s="17" t="str">
        <f ca="1">IF(OR(data!$BX110=BA$1,data!$BY110=BA$1),data!$BW110,"")</f>
        <v/>
      </c>
      <c r="BC110" s="16" t="str">
        <f ca="1">IF(data!$BX110=BD$1,data!$BW110,"")</f>
        <v/>
      </c>
      <c r="BD110" s="16" t="str">
        <f ca="1">IF(data!$BY110=BD$1,data!$BW110,"")</f>
        <v/>
      </c>
      <c r="BE110" s="16" t="str">
        <f ca="1">IF(OR(data!$BX110=BD$1,data!$BY110=BD$1),data!$BW110,"")</f>
        <v/>
      </c>
      <c r="BF110" s="17" t="str">
        <f ca="1">IF(data!$BX110=BG$1,data!$BW110,"")</f>
        <v/>
      </c>
      <c r="BG110" s="17" t="str">
        <f ca="1">IF(data!$BY110=BG$1,data!$BW110,"")</f>
        <v/>
      </c>
      <c r="BH110" s="17" t="str">
        <f ca="1">IF(OR(data!$BX110=BG$1,data!$BY110=BG$1),data!$BW110,"")</f>
        <v/>
      </c>
      <c r="BI110" s="16" t="str">
        <f ca="1">IF(data!$BX110=BJ$1,data!$BW110,"")</f>
        <v/>
      </c>
      <c r="BJ110" s="16" t="str">
        <f ca="1">IF(data!$BY110=BJ$1,data!$BW110,"")</f>
        <v/>
      </c>
      <c r="BK110" s="16" t="str">
        <f ca="1">IF(OR(data!$BX110=BJ$1,data!$BY110=BJ$1),data!$BW110,"")</f>
        <v/>
      </c>
      <c r="BL110" s="17" t="str">
        <f ca="1">IF(data!$BX110=BM$1,data!$BW110,"")</f>
        <v/>
      </c>
      <c r="BM110" s="17" t="str">
        <f ca="1">IF(data!$BY110=BM$1,data!$BW110,"")</f>
        <v/>
      </c>
      <c r="BN110" s="17" t="str">
        <f ca="1">IF(OR(data!$BX110=BM$1,data!$BY110=BM$1),data!$BW110,"")</f>
        <v/>
      </c>
      <c r="BO110" s="16">
        <f ca="1">IF(data!$BX110=BP$1,data!$BW110,"")</f>
        <v>43365</v>
      </c>
      <c r="BP110" s="16" t="str">
        <f ca="1">IF(data!$BY110=BP$1,data!$BW110,"")</f>
        <v/>
      </c>
      <c r="BQ110" s="16">
        <f ca="1">IF(OR(data!$BX110=BP$1,data!$BY110=BP$1),data!$BW110,"")</f>
        <v>43365</v>
      </c>
      <c r="BR110" s="17" t="str">
        <f ca="1">IF(data!$BX110=BS$1,data!$BW110,"")</f>
        <v/>
      </c>
      <c r="BS110" s="17" t="str">
        <f ca="1">IF(data!$BY110=BS$1,data!$BW110,"")</f>
        <v/>
      </c>
      <c r="BT110" s="17" t="str">
        <f ca="1">IF(OR(data!$BX110=BS$1,data!$BY110=BS$1),data!$BW110,"")</f>
        <v/>
      </c>
    </row>
    <row r="111" spans="1:72" s="11" customFormat="1" x14ac:dyDescent="0.25">
      <c r="A111" s="16" t="str">
        <f ca="1">IF(data!$BX111=B$1,data!$BW111,"")</f>
        <v/>
      </c>
      <c r="B111" s="16">
        <f ca="1">IF(data!$BY111=B$1,data!$BW111,"")</f>
        <v>43371</v>
      </c>
      <c r="C111" s="16">
        <f ca="1">IF(OR(data!$BX111=B$1,data!$BY111=B$1),data!$BW111,"")</f>
        <v>43371</v>
      </c>
      <c r="D111" s="17" t="str">
        <f ca="1">IF(data!$BX111=E$1,data!$BW111,"")</f>
        <v/>
      </c>
      <c r="E111" s="17" t="str">
        <f ca="1">IF(data!$BY111=E$1,data!$BW111,"")</f>
        <v/>
      </c>
      <c r="F111" s="17" t="str">
        <f ca="1">IF(OR(data!$BX111=E$1,data!$BY111=E$1),data!$BW111,"")</f>
        <v/>
      </c>
      <c r="G111" s="16" t="str">
        <f ca="1">IF(data!$BX111=H$1,data!$BW111,"")</f>
        <v/>
      </c>
      <c r="H111" s="16" t="str">
        <f ca="1">IF(data!$BY111=H$1,data!$BW111,"")</f>
        <v/>
      </c>
      <c r="I111" s="16" t="str">
        <f ca="1">IF(OR(data!$BX111=H$1,data!$BY111=H$1),data!$BW111,"")</f>
        <v/>
      </c>
      <c r="J111" s="17" t="str">
        <f ca="1">IF(data!$BX111=K$1,data!$BW111,"")</f>
        <v/>
      </c>
      <c r="K111" s="17" t="str">
        <f ca="1">IF(data!$BY111=K$1,data!$BW111,"")</f>
        <v/>
      </c>
      <c r="L111" s="17" t="str">
        <f ca="1">IF(OR(data!$BX111=K$1,data!$BY111=K$1),data!$BW111,"")</f>
        <v/>
      </c>
      <c r="M111" s="16" t="str">
        <f ca="1">IF(data!$BX111=N$1,data!$BW111,"")</f>
        <v/>
      </c>
      <c r="N111" s="16" t="str">
        <f ca="1">IF(data!$BY111=N$1,data!$BW111,"")</f>
        <v/>
      </c>
      <c r="O111" s="16" t="str">
        <f ca="1">IF(OR(data!$BX111=N$1,data!$BY111=N$1),data!$BW111,"")</f>
        <v/>
      </c>
      <c r="P111" s="17">
        <f ca="1">IF(data!$BX111=Q$1,data!$BW111,"")</f>
        <v>43371</v>
      </c>
      <c r="Q111" s="17" t="str">
        <f ca="1">IF(data!$BY111=Q$1,data!$BW111,"")</f>
        <v/>
      </c>
      <c r="R111" s="17">
        <f ca="1">IF(OR(data!$BX111=Q$1,data!$BY111=Q$1),data!$BW111,"")</f>
        <v>43371</v>
      </c>
      <c r="S111" s="16" t="str">
        <f ca="1">IF(data!$BX111=T$1,data!$BW111,"")</f>
        <v/>
      </c>
      <c r="T111" s="16" t="str">
        <f ca="1">IF(data!$BY111=T$1,data!$BW111,"")</f>
        <v/>
      </c>
      <c r="U111" s="16" t="str">
        <f ca="1">IF(OR(data!$BX111=T$1,data!$BY111=T$1),data!$BW111,"")</f>
        <v/>
      </c>
      <c r="V111" s="17" t="str">
        <f ca="1">IF(data!$BX111=W$1,data!$BW111,"")</f>
        <v/>
      </c>
      <c r="W111" s="17" t="str">
        <f ca="1">IF(data!$BY111=W$1,data!$BW111,"")</f>
        <v/>
      </c>
      <c r="X111" s="17" t="str">
        <f ca="1">IF(OR(data!$BX111=W$1,data!$BY111=W$1),data!$BW111,"")</f>
        <v/>
      </c>
      <c r="Y111" s="16" t="str">
        <f ca="1">IF(data!$BX111=Z$1,data!$BW111,"")</f>
        <v/>
      </c>
      <c r="Z111" s="16" t="str">
        <f ca="1">IF(data!$BY111=Z$1,data!$BW111,"")</f>
        <v/>
      </c>
      <c r="AA111" s="16" t="str">
        <f ca="1">IF(OR(data!$BX111=Z$1,data!$BY111=Z$1),data!$BW111,"")</f>
        <v/>
      </c>
      <c r="AB111" s="17" t="str">
        <f ca="1">IF(data!$BX111=AC$1,data!$BW111,"")</f>
        <v/>
      </c>
      <c r="AC111" s="17" t="str">
        <f ca="1">IF(data!$BY111=AC$1,data!$BW111,"")</f>
        <v/>
      </c>
      <c r="AD111" s="17" t="str">
        <f ca="1">IF(OR(data!$BX111=AC$1,data!$BY111=AC$1),data!$BW111,"")</f>
        <v/>
      </c>
      <c r="AE111" s="16" t="str">
        <f ca="1">IF(data!$BX111=AF$1,data!$BW111,"")</f>
        <v/>
      </c>
      <c r="AF111" s="16" t="str">
        <f ca="1">IF(data!$BY111=AF$1,data!$BW111,"")</f>
        <v/>
      </c>
      <c r="AG111" s="16" t="str">
        <f ca="1">IF(OR(data!$BX111=AF$1,data!$BY111=AF$1),data!$BW111,"")</f>
        <v/>
      </c>
      <c r="AH111" s="17" t="str">
        <f ca="1">IF(data!$BX111=AI$1,data!$BW111,"")</f>
        <v/>
      </c>
      <c r="AI111" s="17" t="str">
        <f ca="1">IF(data!$BY111=AI$1,data!$BW111,"")</f>
        <v/>
      </c>
      <c r="AJ111" s="17" t="str">
        <f ca="1">IF(OR(data!$BX111=AI$1,data!$BY111=AI$1),data!$BW111,"")</f>
        <v/>
      </c>
      <c r="AK111" s="16" t="str">
        <f ca="1">IF(data!$BX111=AL$1,data!$BW111,"")</f>
        <v/>
      </c>
      <c r="AL111" s="16" t="str">
        <f ca="1">IF(data!$BY111=AL$1,data!$BW111,"")</f>
        <v/>
      </c>
      <c r="AM111" s="16" t="str">
        <f ca="1">IF(OR(data!$BX111=AL$1,data!$BY111=AL$1),data!$BW111,"")</f>
        <v/>
      </c>
      <c r="AN111" s="17" t="str">
        <f ca="1">IF(data!$BX111=AO$1,data!$BW111,"")</f>
        <v/>
      </c>
      <c r="AO111" s="17" t="str">
        <f ca="1">IF(data!$BY111=AO$1,data!$BW111,"")</f>
        <v/>
      </c>
      <c r="AP111" s="17" t="str">
        <f ca="1">IF(OR(data!$BX111=AO$1,data!$BY111=AO$1),data!$BW111,"")</f>
        <v/>
      </c>
      <c r="AQ111" s="16" t="str">
        <f ca="1">IF(data!$BX111=AR$1,data!$BW111,"")</f>
        <v/>
      </c>
      <c r="AR111" s="16" t="str">
        <f ca="1">IF(data!$BY111=AR$1,data!$BW111,"")</f>
        <v/>
      </c>
      <c r="AS111" s="16" t="str">
        <f ca="1">IF(OR(data!$BX111=AR$1,data!$BY111=AR$1),data!$BW111,"")</f>
        <v/>
      </c>
      <c r="AT111" s="17" t="str">
        <f ca="1">IF(data!$BX111=AU$1,data!$BW111,"")</f>
        <v/>
      </c>
      <c r="AU111" s="17" t="str">
        <f ca="1">IF(data!$BY111=AU$1,data!$BW111,"")</f>
        <v/>
      </c>
      <c r="AV111" s="17" t="str">
        <f ca="1">IF(OR(data!$BX111=AU$1,data!$BY111=AU$1),data!$BW111,"")</f>
        <v/>
      </c>
      <c r="AW111" s="16" t="str">
        <f ca="1">IF(data!$BX111=AX$1,data!$BW111,"")</f>
        <v/>
      </c>
      <c r="AX111" s="16" t="str">
        <f ca="1">IF(data!$BY111=AX$1,data!$BW111,"")</f>
        <v/>
      </c>
      <c r="AY111" s="16" t="str">
        <f ca="1">IF(OR(data!$BX111=AX$1,data!$BY111=AX$1),data!$BW111,"")</f>
        <v/>
      </c>
      <c r="AZ111" s="17" t="str">
        <f ca="1">IF(data!$BX111=BA$1,data!$BW111,"")</f>
        <v/>
      </c>
      <c r="BA111" s="17" t="str">
        <f ca="1">IF(data!$BY111=BA$1,data!$BW111,"")</f>
        <v/>
      </c>
      <c r="BB111" s="17" t="str">
        <f ca="1">IF(OR(data!$BX111=BA$1,data!$BY111=BA$1),data!$BW111,"")</f>
        <v/>
      </c>
      <c r="BC111" s="16" t="str">
        <f ca="1">IF(data!$BX111=BD$1,data!$BW111,"")</f>
        <v/>
      </c>
      <c r="BD111" s="16" t="str">
        <f ca="1">IF(data!$BY111=BD$1,data!$BW111,"")</f>
        <v/>
      </c>
      <c r="BE111" s="16" t="str">
        <f ca="1">IF(OR(data!$BX111=BD$1,data!$BY111=BD$1),data!$BW111,"")</f>
        <v/>
      </c>
      <c r="BF111" s="17" t="str">
        <f ca="1">IF(data!$BX111=BG$1,data!$BW111,"")</f>
        <v/>
      </c>
      <c r="BG111" s="17" t="str">
        <f ca="1">IF(data!$BY111=BG$1,data!$BW111,"")</f>
        <v/>
      </c>
      <c r="BH111" s="17" t="str">
        <f ca="1">IF(OR(data!$BX111=BG$1,data!$BY111=BG$1),data!$BW111,"")</f>
        <v/>
      </c>
      <c r="BI111" s="16" t="str">
        <f ca="1">IF(data!$BX111=BJ$1,data!$BW111,"")</f>
        <v/>
      </c>
      <c r="BJ111" s="16" t="str">
        <f ca="1">IF(data!$BY111=BJ$1,data!$BW111,"")</f>
        <v/>
      </c>
      <c r="BK111" s="16" t="str">
        <f ca="1">IF(OR(data!$BX111=BJ$1,data!$BY111=BJ$1),data!$BW111,"")</f>
        <v/>
      </c>
      <c r="BL111" s="17" t="str">
        <f ca="1">IF(data!$BX111=BM$1,data!$BW111,"")</f>
        <v/>
      </c>
      <c r="BM111" s="17" t="str">
        <f ca="1">IF(data!$BY111=BM$1,data!$BW111,"")</f>
        <v/>
      </c>
      <c r="BN111" s="17" t="str">
        <f ca="1">IF(OR(data!$BX111=BM$1,data!$BY111=BM$1),data!$BW111,"")</f>
        <v/>
      </c>
      <c r="BO111" s="16" t="str">
        <f ca="1">IF(data!$BX111=BP$1,data!$BW111,"")</f>
        <v/>
      </c>
      <c r="BP111" s="16" t="str">
        <f ca="1">IF(data!$BY111=BP$1,data!$BW111,"")</f>
        <v/>
      </c>
      <c r="BQ111" s="16" t="str">
        <f ca="1">IF(OR(data!$BX111=BP$1,data!$BY111=BP$1),data!$BW111,"")</f>
        <v/>
      </c>
      <c r="BR111" s="17" t="str">
        <f ca="1">IF(data!$BX111=BS$1,data!$BW111,"")</f>
        <v/>
      </c>
      <c r="BS111" s="17" t="str">
        <f ca="1">IF(data!$BY111=BS$1,data!$BW111,"")</f>
        <v/>
      </c>
      <c r="BT111" s="17" t="str">
        <f ca="1">IF(OR(data!$BX111=BS$1,data!$BY111=BS$1),data!$BW111,"")</f>
        <v/>
      </c>
    </row>
    <row r="112" spans="1:72" s="11" customFormat="1" x14ac:dyDescent="0.25">
      <c r="A112" s="16" t="str">
        <f ca="1">IF(data!$BX112=B$1,data!$BW112,"")</f>
        <v/>
      </c>
      <c r="B112" s="16" t="str">
        <f ca="1">IF(data!$BY112=B$1,data!$BW112,"")</f>
        <v/>
      </c>
      <c r="C112" s="16" t="str">
        <f ca="1">IF(OR(data!$BX112=B$1,data!$BY112=B$1),data!$BW112,"")</f>
        <v/>
      </c>
      <c r="D112" s="17" t="str">
        <f ca="1">IF(data!$BX112=E$1,data!$BW112,"")</f>
        <v/>
      </c>
      <c r="E112" s="17" t="str">
        <f ca="1">IF(data!$BY112=E$1,data!$BW112,"")</f>
        <v/>
      </c>
      <c r="F112" s="17" t="str">
        <f ca="1">IF(OR(data!$BX112=E$1,data!$BY112=E$1),data!$BW112,"")</f>
        <v/>
      </c>
      <c r="G112" s="16" t="str">
        <f ca="1">IF(data!$BX112=H$1,data!$BW112,"")</f>
        <v/>
      </c>
      <c r="H112" s="16" t="str">
        <f ca="1">IF(data!$BY112=H$1,data!$BW112,"")</f>
        <v/>
      </c>
      <c r="I112" s="16" t="str">
        <f ca="1">IF(OR(data!$BX112=H$1,data!$BY112=H$1),data!$BW112,"")</f>
        <v/>
      </c>
      <c r="J112" s="17" t="str">
        <f ca="1">IF(data!$BX112=K$1,data!$BW112,"")</f>
        <v/>
      </c>
      <c r="K112" s="17" t="str">
        <f ca="1">IF(data!$BY112=K$1,data!$BW112,"")</f>
        <v/>
      </c>
      <c r="L112" s="17" t="str">
        <f ca="1">IF(OR(data!$BX112=K$1,data!$BY112=K$1),data!$BW112,"")</f>
        <v/>
      </c>
      <c r="M112" s="16" t="str">
        <f ca="1">IF(data!$BX112=N$1,data!$BW112,"")</f>
        <v/>
      </c>
      <c r="N112" s="16" t="str">
        <f ca="1">IF(data!$BY112=N$1,data!$BW112,"")</f>
        <v/>
      </c>
      <c r="O112" s="16" t="str">
        <f ca="1">IF(OR(data!$BX112=N$1,data!$BY112=N$1),data!$BW112,"")</f>
        <v/>
      </c>
      <c r="P112" s="17" t="str">
        <f ca="1">IF(data!$BX112=Q$1,data!$BW112,"")</f>
        <v/>
      </c>
      <c r="Q112" s="17" t="str">
        <f ca="1">IF(data!$BY112=Q$1,data!$BW112,"")</f>
        <v/>
      </c>
      <c r="R112" s="17" t="str">
        <f ca="1">IF(OR(data!$BX112=Q$1,data!$BY112=Q$1),data!$BW112,"")</f>
        <v/>
      </c>
      <c r="S112" s="16" t="str">
        <f ca="1">IF(data!$BX112=T$1,data!$BW112,"")</f>
        <v/>
      </c>
      <c r="T112" s="16" t="str">
        <f ca="1">IF(data!$BY112=T$1,data!$BW112,"")</f>
        <v/>
      </c>
      <c r="U112" s="16" t="str">
        <f ca="1">IF(OR(data!$BX112=T$1,data!$BY112=T$1),data!$BW112,"")</f>
        <v/>
      </c>
      <c r="V112" s="17" t="str">
        <f ca="1">IF(data!$BX112=W$1,data!$BW112,"")</f>
        <v/>
      </c>
      <c r="W112" s="17" t="str">
        <f ca="1">IF(data!$BY112=W$1,data!$BW112,"")</f>
        <v/>
      </c>
      <c r="X112" s="17" t="str">
        <f ca="1">IF(OR(data!$BX112=W$1,data!$BY112=W$1),data!$BW112,"")</f>
        <v/>
      </c>
      <c r="Y112" s="16" t="str">
        <f ca="1">IF(data!$BX112=Z$1,data!$BW112,"")</f>
        <v/>
      </c>
      <c r="Z112" s="16" t="str">
        <f ca="1">IF(data!$BY112=Z$1,data!$BW112,"")</f>
        <v/>
      </c>
      <c r="AA112" s="16" t="str">
        <f ca="1">IF(OR(data!$BX112=Z$1,data!$BY112=Z$1),data!$BW112,"")</f>
        <v/>
      </c>
      <c r="AB112" s="17" t="str">
        <f ca="1">IF(data!$BX112=AC$1,data!$BW112,"")</f>
        <v/>
      </c>
      <c r="AC112" s="17">
        <f ca="1">IF(data!$BY112=AC$1,data!$BW112,"")</f>
        <v>43371</v>
      </c>
      <c r="AD112" s="17">
        <f ca="1">IF(OR(data!$BX112=AC$1,data!$BY112=AC$1),data!$BW112,"")</f>
        <v>43371</v>
      </c>
      <c r="AE112" s="16" t="str">
        <f ca="1">IF(data!$BX112=AF$1,data!$BW112,"")</f>
        <v/>
      </c>
      <c r="AF112" s="16" t="str">
        <f ca="1">IF(data!$BY112=AF$1,data!$BW112,"")</f>
        <v/>
      </c>
      <c r="AG112" s="16" t="str">
        <f ca="1">IF(OR(data!$BX112=AF$1,data!$BY112=AF$1),data!$BW112,"")</f>
        <v/>
      </c>
      <c r="AH112" s="17" t="str">
        <f ca="1">IF(data!$BX112=AI$1,data!$BW112,"")</f>
        <v/>
      </c>
      <c r="AI112" s="17" t="str">
        <f ca="1">IF(data!$BY112=AI$1,data!$BW112,"")</f>
        <v/>
      </c>
      <c r="AJ112" s="17" t="str">
        <f ca="1">IF(OR(data!$BX112=AI$1,data!$BY112=AI$1),data!$BW112,"")</f>
        <v/>
      </c>
      <c r="AK112" s="16" t="str">
        <f ca="1">IF(data!$BX112=AL$1,data!$BW112,"")</f>
        <v/>
      </c>
      <c r="AL112" s="16" t="str">
        <f ca="1">IF(data!$BY112=AL$1,data!$BW112,"")</f>
        <v/>
      </c>
      <c r="AM112" s="16" t="str">
        <f ca="1">IF(OR(data!$BX112=AL$1,data!$BY112=AL$1),data!$BW112,"")</f>
        <v/>
      </c>
      <c r="AN112" s="17" t="str">
        <f ca="1">IF(data!$BX112=AO$1,data!$BW112,"")</f>
        <v/>
      </c>
      <c r="AO112" s="17" t="str">
        <f ca="1">IF(data!$BY112=AO$1,data!$BW112,"")</f>
        <v/>
      </c>
      <c r="AP112" s="17" t="str">
        <f ca="1">IF(OR(data!$BX112=AO$1,data!$BY112=AO$1),data!$BW112,"")</f>
        <v/>
      </c>
      <c r="AQ112" s="16" t="str">
        <f ca="1">IF(data!$BX112=AR$1,data!$BW112,"")</f>
        <v/>
      </c>
      <c r="AR112" s="16" t="str">
        <f ca="1">IF(data!$BY112=AR$1,data!$BW112,"")</f>
        <v/>
      </c>
      <c r="AS112" s="16" t="str">
        <f ca="1">IF(OR(data!$BX112=AR$1,data!$BY112=AR$1),data!$BW112,"")</f>
        <v/>
      </c>
      <c r="AT112" s="17" t="str">
        <f ca="1">IF(data!$BX112=AU$1,data!$BW112,"")</f>
        <v/>
      </c>
      <c r="AU112" s="17" t="str">
        <f ca="1">IF(data!$BY112=AU$1,data!$BW112,"")</f>
        <v/>
      </c>
      <c r="AV112" s="17" t="str">
        <f ca="1">IF(OR(data!$BX112=AU$1,data!$BY112=AU$1),data!$BW112,"")</f>
        <v/>
      </c>
      <c r="AW112" s="16" t="str">
        <f ca="1">IF(data!$BX112=AX$1,data!$BW112,"")</f>
        <v/>
      </c>
      <c r="AX112" s="16" t="str">
        <f ca="1">IF(data!$BY112=AX$1,data!$BW112,"")</f>
        <v/>
      </c>
      <c r="AY112" s="16" t="str">
        <f ca="1">IF(OR(data!$BX112=AX$1,data!$BY112=AX$1),data!$BW112,"")</f>
        <v/>
      </c>
      <c r="AZ112" s="17" t="str">
        <f ca="1">IF(data!$BX112=BA$1,data!$BW112,"")</f>
        <v/>
      </c>
      <c r="BA112" s="17" t="str">
        <f ca="1">IF(data!$BY112=BA$1,data!$BW112,"")</f>
        <v/>
      </c>
      <c r="BB112" s="17" t="str">
        <f ca="1">IF(OR(data!$BX112=BA$1,data!$BY112=BA$1),data!$BW112,"")</f>
        <v/>
      </c>
      <c r="BC112" s="16" t="str">
        <f ca="1">IF(data!$BX112=BD$1,data!$BW112,"")</f>
        <v/>
      </c>
      <c r="BD112" s="16" t="str">
        <f ca="1">IF(data!$BY112=BD$1,data!$BW112,"")</f>
        <v/>
      </c>
      <c r="BE112" s="16" t="str">
        <f ca="1">IF(OR(data!$BX112=BD$1,data!$BY112=BD$1),data!$BW112,"")</f>
        <v/>
      </c>
      <c r="BF112" s="17">
        <f ca="1">IF(data!$BX112=BG$1,data!$BW112,"")</f>
        <v>43371</v>
      </c>
      <c r="BG112" s="17" t="str">
        <f ca="1">IF(data!$BY112=BG$1,data!$BW112,"")</f>
        <v/>
      </c>
      <c r="BH112" s="17">
        <f ca="1">IF(OR(data!$BX112=BG$1,data!$BY112=BG$1),data!$BW112,"")</f>
        <v>43371</v>
      </c>
      <c r="BI112" s="16" t="str">
        <f ca="1">IF(data!$BX112=BJ$1,data!$BW112,"")</f>
        <v/>
      </c>
      <c r="BJ112" s="16" t="str">
        <f ca="1">IF(data!$BY112=BJ$1,data!$BW112,"")</f>
        <v/>
      </c>
      <c r="BK112" s="16" t="str">
        <f ca="1">IF(OR(data!$BX112=BJ$1,data!$BY112=BJ$1),data!$BW112,"")</f>
        <v/>
      </c>
      <c r="BL112" s="17" t="str">
        <f ca="1">IF(data!$BX112=BM$1,data!$BW112,"")</f>
        <v/>
      </c>
      <c r="BM112" s="17" t="str">
        <f ca="1">IF(data!$BY112=BM$1,data!$BW112,"")</f>
        <v/>
      </c>
      <c r="BN112" s="17" t="str">
        <f ca="1">IF(OR(data!$BX112=BM$1,data!$BY112=BM$1),data!$BW112,"")</f>
        <v/>
      </c>
      <c r="BO112" s="16" t="str">
        <f ca="1">IF(data!$BX112=BP$1,data!$BW112,"")</f>
        <v/>
      </c>
      <c r="BP112" s="16" t="str">
        <f ca="1">IF(data!$BY112=BP$1,data!$BW112,"")</f>
        <v/>
      </c>
      <c r="BQ112" s="16" t="str">
        <f ca="1">IF(OR(data!$BX112=BP$1,data!$BY112=BP$1),data!$BW112,"")</f>
        <v/>
      </c>
      <c r="BR112" s="17" t="str">
        <f ca="1">IF(data!$BX112=BS$1,data!$BW112,"")</f>
        <v/>
      </c>
      <c r="BS112" s="17" t="str">
        <f ca="1">IF(data!$BY112=BS$1,data!$BW112,"")</f>
        <v/>
      </c>
      <c r="BT112" s="17" t="str">
        <f ca="1">IF(OR(data!$BX112=BS$1,data!$BY112=BS$1),data!$BW112,"")</f>
        <v/>
      </c>
    </row>
    <row r="113" spans="1:72" s="11" customFormat="1" x14ac:dyDescent="0.25">
      <c r="A113" s="16" t="str">
        <f ca="1">IF(data!$BX113=B$1,data!$BW113,"")</f>
        <v/>
      </c>
      <c r="B113" s="16" t="str">
        <f ca="1">IF(data!$BY113=B$1,data!$BW113,"")</f>
        <v/>
      </c>
      <c r="C113" s="16" t="str">
        <f ca="1">IF(OR(data!$BX113=B$1,data!$BY113=B$1),data!$BW113,"")</f>
        <v/>
      </c>
      <c r="D113" s="17">
        <f ca="1">IF(data!$BX113=E$1,data!$BW113,"")</f>
        <v>43372</v>
      </c>
      <c r="E113" s="17" t="str">
        <f ca="1">IF(data!$BY113=E$1,data!$BW113,"")</f>
        <v/>
      </c>
      <c r="F113" s="17">
        <f ca="1">IF(OR(data!$BX113=E$1,data!$BY113=E$1),data!$BW113,"")</f>
        <v>43372</v>
      </c>
      <c r="G113" s="16" t="str">
        <f ca="1">IF(data!$BX113=H$1,data!$BW113,"")</f>
        <v/>
      </c>
      <c r="H113" s="16" t="str">
        <f ca="1">IF(data!$BY113=H$1,data!$BW113,"")</f>
        <v/>
      </c>
      <c r="I113" s="16" t="str">
        <f ca="1">IF(OR(data!$BX113=H$1,data!$BY113=H$1),data!$BW113,"")</f>
        <v/>
      </c>
      <c r="J113" s="17" t="str">
        <f ca="1">IF(data!$BX113=K$1,data!$BW113,"")</f>
        <v/>
      </c>
      <c r="K113" s="17" t="str">
        <f ca="1">IF(data!$BY113=K$1,data!$BW113,"")</f>
        <v/>
      </c>
      <c r="L113" s="17" t="str">
        <f ca="1">IF(OR(data!$BX113=K$1,data!$BY113=K$1),data!$BW113,"")</f>
        <v/>
      </c>
      <c r="M113" s="16" t="str">
        <f ca="1">IF(data!$BX113=N$1,data!$BW113,"")</f>
        <v/>
      </c>
      <c r="N113" s="16" t="str">
        <f ca="1">IF(data!$BY113=N$1,data!$BW113,"")</f>
        <v/>
      </c>
      <c r="O113" s="16" t="str">
        <f ca="1">IF(OR(data!$BX113=N$1,data!$BY113=N$1),data!$BW113,"")</f>
        <v/>
      </c>
      <c r="P113" s="17" t="str">
        <f ca="1">IF(data!$BX113=Q$1,data!$BW113,"")</f>
        <v/>
      </c>
      <c r="Q113" s="17" t="str">
        <f ca="1">IF(data!$BY113=Q$1,data!$BW113,"")</f>
        <v/>
      </c>
      <c r="R113" s="17" t="str">
        <f ca="1">IF(OR(data!$BX113=Q$1,data!$BY113=Q$1),data!$BW113,"")</f>
        <v/>
      </c>
      <c r="S113" s="16" t="str">
        <f ca="1">IF(data!$BX113=T$1,data!$BW113,"")</f>
        <v/>
      </c>
      <c r="T113" s="16" t="str">
        <f ca="1">IF(data!$BY113=T$1,data!$BW113,"")</f>
        <v/>
      </c>
      <c r="U113" s="16" t="str">
        <f ca="1">IF(OR(data!$BX113=T$1,data!$BY113=T$1),data!$BW113,"")</f>
        <v/>
      </c>
      <c r="V113" s="17" t="str">
        <f ca="1">IF(data!$BX113=W$1,data!$BW113,"")</f>
        <v/>
      </c>
      <c r="W113" s="17" t="str">
        <f ca="1">IF(data!$BY113=W$1,data!$BW113,"")</f>
        <v/>
      </c>
      <c r="X113" s="17" t="str">
        <f ca="1">IF(OR(data!$BX113=W$1,data!$BY113=W$1),data!$BW113,"")</f>
        <v/>
      </c>
      <c r="Y113" s="16" t="str">
        <f ca="1">IF(data!$BX113=Z$1,data!$BW113,"")</f>
        <v/>
      </c>
      <c r="Z113" s="16">
        <f ca="1">IF(data!$BY113=Z$1,data!$BW113,"")</f>
        <v>43372</v>
      </c>
      <c r="AA113" s="16">
        <f ca="1">IF(OR(data!$BX113=Z$1,data!$BY113=Z$1),data!$BW113,"")</f>
        <v>43372</v>
      </c>
      <c r="AB113" s="17" t="str">
        <f ca="1">IF(data!$BX113=AC$1,data!$BW113,"")</f>
        <v/>
      </c>
      <c r="AC113" s="17" t="str">
        <f ca="1">IF(data!$BY113=AC$1,data!$BW113,"")</f>
        <v/>
      </c>
      <c r="AD113" s="17" t="str">
        <f ca="1">IF(OR(data!$BX113=AC$1,data!$BY113=AC$1),data!$BW113,"")</f>
        <v/>
      </c>
      <c r="AE113" s="16" t="str">
        <f ca="1">IF(data!$BX113=AF$1,data!$BW113,"")</f>
        <v/>
      </c>
      <c r="AF113" s="16" t="str">
        <f ca="1">IF(data!$BY113=AF$1,data!$BW113,"")</f>
        <v/>
      </c>
      <c r="AG113" s="16" t="str">
        <f ca="1">IF(OR(data!$BX113=AF$1,data!$BY113=AF$1),data!$BW113,"")</f>
        <v/>
      </c>
      <c r="AH113" s="17" t="str">
        <f ca="1">IF(data!$BX113=AI$1,data!$BW113,"")</f>
        <v/>
      </c>
      <c r="AI113" s="17" t="str">
        <f ca="1">IF(data!$BY113=AI$1,data!$BW113,"")</f>
        <v/>
      </c>
      <c r="AJ113" s="17" t="str">
        <f ca="1">IF(OR(data!$BX113=AI$1,data!$BY113=AI$1),data!$BW113,"")</f>
        <v/>
      </c>
      <c r="AK113" s="16" t="str">
        <f ca="1">IF(data!$BX113=AL$1,data!$BW113,"")</f>
        <v/>
      </c>
      <c r="AL113" s="16" t="str">
        <f ca="1">IF(data!$BY113=AL$1,data!$BW113,"")</f>
        <v/>
      </c>
      <c r="AM113" s="16" t="str">
        <f ca="1">IF(OR(data!$BX113=AL$1,data!$BY113=AL$1),data!$BW113,"")</f>
        <v/>
      </c>
      <c r="AN113" s="17" t="str">
        <f ca="1">IF(data!$BX113=AO$1,data!$BW113,"")</f>
        <v/>
      </c>
      <c r="AO113" s="17" t="str">
        <f ca="1">IF(data!$BY113=AO$1,data!$BW113,"")</f>
        <v/>
      </c>
      <c r="AP113" s="17" t="str">
        <f ca="1">IF(OR(data!$BX113=AO$1,data!$BY113=AO$1),data!$BW113,"")</f>
        <v/>
      </c>
      <c r="AQ113" s="16" t="str">
        <f ca="1">IF(data!$BX113=AR$1,data!$BW113,"")</f>
        <v/>
      </c>
      <c r="AR113" s="16" t="str">
        <f ca="1">IF(data!$BY113=AR$1,data!$BW113,"")</f>
        <v/>
      </c>
      <c r="AS113" s="16" t="str">
        <f ca="1">IF(OR(data!$BX113=AR$1,data!$BY113=AR$1),data!$BW113,"")</f>
        <v/>
      </c>
      <c r="AT113" s="17" t="str">
        <f ca="1">IF(data!$BX113=AU$1,data!$BW113,"")</f>
        <v/>
      </c>
      <c r="AU113" s="17" t="str">
        <f ca="1">IF(data!$BY113=AU$1,data!$BW113,"")</f>
        <v/>
      </c>
      <c r="AV113" s="17" t="str">
        <f ca="1">IF(OR(data!$BX113=AU$1,data!$BY113=AU$1),data!$BW113,"")</f>
        <v/>
      </c>
      <c r="AW113" s="16" t="str">
        <f ca="1">IF(data!$BX113=AX$1,data!$BW113,"")</f>
        <v/>
      </c>
      <c r="AX113" s="16" t="str">
        <f ca="1">IF(data!$BY113=AX$1,data!$BW113,"")</f>
        <v/>
      </c>
      <c r="AY113" s="16" t="str">
        <f ca="1">IF(OR(data!$BX113=AX$1,data!$BY113=AX$1),data!$BW113,"")</f>
        <v/>
      </c>
      <c r="AZ113" s="17" t="str">
        <f ca="1">IF(data!$BX113=BA$1,data!$BW113,"")</f>
        <v/>
      </c>
      <c r="BA113" s="17" t="str">
        <f ca="1">IF(data!$BY113=BA$1,data!$BW113,"")</f>
        <v/>
      </c>
      <c r="BB113" s="17" t="str">
        <f ca="1">IF(OR(data!$BX113=BA$1,data!$BY113=BA$1),data!$BW113,"")</f>
        <v/>
      </c>
      <c r="BC113" s="16" t="str">
        <f ca="1">IF(data!$BX113=BD$1,data!$BW113,"")</f>
        <v/>
      </c>
      <c r="BD113" s="16" t="str">
        <f ca="1">IF(data!$BY113=BD$1,data!$BW113,"")</f>
        <v/>
      </c>
      <c r="BE113" s="16" t="str">
        <f ca="1">IF(OR(data!$BX113=BD$1,data!$BY113=BD$1),data!$BW113,"")</f>
        <v/>
      </c>
      <c r="BF113" s="17" t="str">
        <f ca="1">IF(data!$BX113=BG$1,data!$BW113,"")</f>
        <v/>
      </c>
      <c r="BG113" s="17" t="str">
        <f ca="1">IF(data!$BY113=BG$1,data!$BW113,"")</f>
        <v/>
      </c>
      <c r="BH113" s="17" t="str">
        <f ca="1">IF(OR(data!$BX113=BG$1,data!$BY113=BG$1),data!$BW113,"")</f>
        <v/>
      </c>
      <c r="BI113" s="16" t="str">
        <f ca="1">IF(data!$BX113=BJ$1,data!$BW113,"")</f>
        <v/>
      </c>
      <c r="BJ113" s="16" t="str">
        <f ca="1">IF(data!$BY113=BJ$1,data!$BW113,"")</f>
        <v/>
      </c>
      <c r="BK113" s="16" t="str">
        <f ca="1">IF(OR(data!$BX113=BJ$1,data!$BY113=BJ$1),data!$BW113,"")</f>
        <v/>
      </c>
      <c r="BL113" s="17" t="str">
        <f ca="1">IF(data!$BX113=BM$1,data!$BW113,"")</f>
        <v/>
      </c>
      <c r="BM113" s="17" t="str">
        <f ca="1">IF(data!$BY113=BM$1,data!$BW113,"")</f>
        <v/>
      </c>
      <c r="BN113" s="17" t="str">
        <f ca="1">IF(OR(data!$BX113=BM$1,data!$BY113=BM$1),data!$BW113,"")</f>
        <v/>
      </c>
      <c r="BO113" s="16" t="str">
        <f ca="1">IF(data!$BX113=BP$1,data!$BW113,"")</f>
        <v/>
      </c>
      <c r="BP113" s="16" t="str">
        <f ca="1">IF(data!$BY113=BP$1,data!$BW113,"")</f>
        <v/>
      </c>
      <c r="BQ113" s="16" t="str">
        <f ca="1">IF(OR(data!$BX113=BP$1,data!$BY113=BP$1),data!$BW113,"")</f>
        <v/>
      </c>
      <c r="BR113" s="17" t="str">
        <f ca="1">IF(data!$BX113=BS$1,data!$BW113,"")</f>
        <v/>
      </c>
      <c r="BS113" s="17" t="str">
        <f ca="1">IF(data!$BY113=BS$1,data!$BW113,"")</f>
        <v/>
      </c>
      <c r="BT113" s="17" t="str">
        <f ca="1">IF(OR(data!$BX113=BS$1,data!$BY113=BS$1),data!$BW113,"")</f>
        <v/>
      </c>
    </row>
    <row r="114" spans="1:72" s="11" customFormat="1" x14ac:dyDescent="0.25">
      <c r="A114" s="16" t="str">
        <f ca="1">IF(data!$BX114=B$1,data!$BW114,"")</f>
        <v/>
      </c>
      <c r="B114" s="16" t="str">
        <f ca="1">IF(data!$BY114=B$1,data!$BW114,"")</f>
        <v/>
      </c>
      <c r="C114" s="16" t="str">
        <f ca="1">IF(OR(data!$BX114=B$1,data!$BY114=B$1),data!$BW114,"")</f>
        <v/>
      </c>
      <c r="D114" s="17" t="str">
        <f ca="1">IF(data!$BX114=E$1,data!$BW114,"")</f>
        <v/>
      </c>
      <c r="E114" s="17" t="str">
        <f ca="1">IF(data!$BY114=E$1,data!$BW114,"")</f>
        <v/>
      </c>
      <c r="F114" s="17" t="str">
        <f ca="1">IF(OR(data!$BX114=E$1,data!$BY114=E$1),data!$BW114,"")</f>
        <v/>
      </c>
      <c r="G114" s="16">
        <f ca="1">IF(data!$BX114=H$1,data!$BW114,"")</f>
        <v>43372</v>
      </c>
      <c r="H114" s="16" t="str">
        <f ca="1">IF(data!$BY114=H$1,data!$BW114,"")</f>
        <v/>
      </c>
      <c r="I114" s="16">
        <f ca="1">IF(OR(data!$BX114=H$1,data!$BY114=H$1),data!$BW114,"")</f>
        <v>43372</v>
      </c>
      <c r="J114" s="17" t="str">
        <f ca="1">IF(data!$BX114=K$1,data!$BW114,"")</f>
        <v/>
      </c>
      <c r="K114" s="17" t="str">
        <f ca="1">IF(data!$BY114=K$1,data!$BW114,"")</f>
        <v/>
      </c>
      <c r="L114" s="17" t="str">
        <f ca="1">IF(OR(data!$BX114=K$1,data!$BY114=K$1),data!$BW114,"")</f>
        <v/>
      </c>
      <c r="M114" s="16" t="str">
        <f ca="1">IF(data!$BX114=N$1,data!$BW114,"")</f>
        <v/>
      </c>
      <c r="N114" s="16" t="str">
        <f ca="1">IF(data!$BY114=N$1,data!$BW114,"")</f>
        <v/>
      </c>
      <c r="O114" s="16" t="str">
        <f ca="1">IF(OR(data!$BX114=N$1,data!$BY114=N$1),data!$BW114,"")</f>
        <v/>
      </c>
      <c r="P114" s="17" t="str">
        <f ca="1">IF(data!$BX114=Q$1,data!$BW114,"")</f>
        <v/>
      </c>
      <c r="Q114" s="17" t="str">
        <f ca="1">IF(data!$BY114=Q$1,data!$BW114,"")</f>
        <v/>
      </c>
      <c r="R114" s="17" t="str">
        <f ca="1">IF(OR(data!$BX114=Q$1,data!$BY114=Q$1),data!$BW114,"")</f>
        <v/>
      </c>
      <c r="S114" s="16" t="str">
        <f ca="1">IF(data!$BX114=T$1,data!$BW114,"")</f>
        <v/>
      </c>
      <c r="T114" s="16" t="str">
        <f ca="1">IF(data!$BY114=T$1,data!$BW114,"")</f>
        <v/>
      </c>
      <c r="U114" s="16" t="str">
        <f ca="1">IF(OR(data!$BX114=T$1,data!$BY114=T$1),data!$BW114,"")</f>
        <v/>
      </c>
      <c r="V114" s="17" t="str">
        <f ca="1">IF(data!$BX114=W$1,data!$BW114,"")</f>
        <v/>
      </c>
      <c r="W114" s="17" t="str">
        <f ca="1">IF(data!$BY114=W$1,data!$BW114,"")</f>
        <v/>
      </c>
      <c r="X114" s="17" t="str">
        <f ca="1">IF(OR(data!$BX114=W$1,data!$BY114=W$1),data!$BW114,"")</f>
        <v/>
      </c>
      <c r="Y114" s="16" t="str">
        <f ca="1">IF(data!$BX114=Z$1,data!$BW114,"")</f>
        <v/>
      </c>
      <c r="Z114" s="16" t="str">
        <f ca="1">IF(data!$BY114=Z$1,data!$BW114,"")</f>
        <v/>
      </c>
      <c r="AA114" s="16" t="str">
        <f ca="1">IF(OR(data!$BX114=Z$1,data!$BY114=Z$1),data!$BW114,"")</f>
        <v/>
      </c>
      <c r="AB114" s="17" t="str">
        <f ca="1">IF(data!$BX114=AC$1,data!$BW114,"")</f>
        <v/>
      </c>
      <c r="AC114" s="17" t="str">
        <f ca="1">IF(data!$BY114=AC$1,data!$BW114,"")</f>
        <v/>
      </c>
      <c r="AD114" s="17" t="str">
        <f ca="1">IF(OR(data!$BX114=AC$1,data!$BY114=AC$1),data!$BW114,"")</f>
        <v/>
      </c>
      <c r="AE114" s="16" t="str">
        <f ca="1">IF(data!$BX114=AF$1,data!$BW114,"")</f>
        <v/>
      </c>
      <c r="AF114" s="16" t="str">
        <f ca="1">IF(data!$BY114=AF$1,data!$BW114,"")</f>
        <v/>
      </c>
      <c r="AG114" s="16" t="str">
        <f ca="1">IF(OR(data!$BX114=AF$1,data!$BY114=AF$1),data!$BW114,"")</f>
        <v/>
      </c>
      <c r="AH114" s="17" t="str">
        <f ca="1">IF(data!$BX114=AI$1,data!$BW114,"")</f>
        <v/>
      </c>
      <c r="AI114" s="17" t="str">
        <f ca="1">IF(data!$BY114=AI$1,data!$BW114,"")</f>
        <v/>
      </c>
      <c r="AJ114" s="17" t="str">
        <f ca="1">IF(OR(data!$BX114=AI$1,data!$BY114=AI$1),data!$BW114,"")</f>
        <v/>
      </c>
      <c r="AK114" s="16" t="str">
        <f ca="1">IF(data!$BX114=AL$1,data!$BW114,"")</f>
        <v/>
      </c>
      <c r="AL114" s="16" t="str">
        <f ca="1">IF(data!$BY114=AL$1,data!$BW114,"")</f>
        <v/>
      </c>
      <c r="AM114" s="16" t="str">
        <f ca="1">IF(OR(data!$BX114=AL$1,data!$BY114=AL$1),data!$BW114,"")</f>
        <v/>
      </c>
      <c r="AN114" s="17" t="str">
        <f ca="1">IF(data!$BX114=AO$1,data!$BW114,"")</f>
        <v/>
      </c>
      <c r="AO114" s="17">
        <f ca="1">IF(data!$BY114=AO$1,data!$BW114,"")</f>
        <v>43372</v>
      </c>
      <c r="AP114" s="17">
        <f ca="1">IF(OR(data!$BX114=AO$1,data!$BY114=AO$1),data!$BW114,"")</f>
        <v>43372</v>
      </c>
      <c r="AQ114" s="16" t="str">
        <f ca="1">IF(data!$BX114=AR$1,data!$BW114,"")</f>
        <v/>
      </c>
      <c r="AR114" s="16" t="str">
        <f ca="1">IF(data!$BY114=AR$1,data!$BW114,"")</f>
        <v/>
      </c>
      <c r="AS114" s="16" t="str">
        <f ca="1">IF(OR(data!$BX114=AR$1,data!$BY114=AR$1),data!$BW114,"")</f>
        <v/>
      </c>
      <c r="AT114" s="17" t="str">
        <f ca="1">IF(data!$BX114=AU$1,data!$BW114,"")</f>
        <v/>
      </c>
      <c r="AU114" s="17" t="str">
        <f ca="1">IF(data!$BY114=AU$1,data!$BW114,"")</f>
        <v/>
      </c>
      <c r="AV114" s="17" t="str">
        <f ca="1">IF(OR(data!$BX114=AU$1,data!$BY114=AU$1),data!$BW114,"")</f>
        <v/>
      </c>
      <c r="AW114" s="16" t="str">
        <f ca="1">IF(data!$BX114=AX$1,data!$BW114,"")</f>
        <v/>
      </c>
      <c r="AX114" s="16" t="str">
        <f ca="1">IF(data!$BY114=AX$1,data!$BW114,"")</f>
        <v/>
      </c>
      <c r="AY114" s="16" t="str">
        <f ca="1">IF(OR(data!$BX114=AX$1,data!$BY114=AX$1),data!$BW114,"")</f>
        <v/>
      </c>
      <c r="AZ114" s="17" t="str">
        <f ca="1">IF(data!$BX114=BA$1,data!$BW114,"")</f>
        <v/>
      </c>
      <c r="BA114" s="17" t="str">
        <f ca="1">IF(data!$BY114=BA$1,data!$BW114,"")</f>
        <v/>
      </c>
      <c r="BB114" s="17" t="str">
        <f ca="1">IF(OR(data!$BX114=BA$1,data!$BY114=BA$1),data!$BW114,"")</f>
        <v/>
      </c>
      <c r="BC114" s="16" t="str">
        <f ca="1">IF(data!$BX114=BD$1,data!$BW114,"")</f>
        <v/>
      </c>
      <c r="BD114" s="16" t="str">
        <f ca="1">IF(data!$BY114=BD$1,data!$BW114,"")</f>
        <v/>
      </c>
      <c r="BE114" s="16" t="str">
        <f ca="1">IF(OR(data!$BX114=BD$1,data!$BY114=BD$1),data!$BW114,"")</f>
        <v/>
      </c>
      <c r="BF114" s="17" t="str">
        <f ca="1">IF(data!$BX114=BG$1,data!$BW114,"")</f>
        <v/>
      </c>
      <c r="BG114" s="17" t="str">
        <f ca="1">IF(data!$BY114=BG$1,data!$BW114,"")</f>
        <v/>
      </c>
      <c r="BH114" s="17" t="str">
        <f ca="1">IF(OR(data!$BX114=BG$1,data!$BY114=BG$1),data!$BW114,"")</f>
        <v/>
      </c>
      <c r="BI114" s="16" t="str">
        <f ca="1">IF(data!$BX114=BJ$1,data!$BW114,"")</f>
        <v/>
      </c>
      <c r="BJ114" s="16" t="str">
        <f ca="1">IF(data!$BY114=BJ$1,data!$BW114,"")</f>
        <v/>
      </c>
      <c r="BK114" s="16" t="str">
        <f ca="1">IF(OR(data!$BX114=BJ$1,data!$BY114=BJ$1),data!$BW114,"")</f>
        <v/>
      </c>
      <c r="BL114" s="17" t="str">
        <f ca="1">IF(data!$BX114=BM$1,data!$BW114,"")</f>
        <v/>
      </c>
      <c r="BM114" s="17" t="str">
        <f ca="1">IF(data!$BY114=BM$1,data!$BW114,"")</f>
        <v/>
      </c>
      <c r="BN114" s="17" t="str">
        <f ca="1">IF(OR(data!$BX114=BM$1,data!$BY114=BM$1),data!$BW114,"")</f>
        <v/>
      </c>
      <c r="BO114" s="16" t="str">
        <f ca="1">IF(data!$BX114=BP$1,data!$BW114,"")</f>
        <v/>
      </c>
      <c r="BP114" s="16" t="str">
        <f ca="1">IF(data!$BY114=BP$1,data!$BW114,"")</f>
        <v/>
      </c>
      <c r="BQ114" s="16" t="str">
        <f ca="1">IF(OR(data!$BX114=BP$1,data!$BY114=BP$1),data!$BW114,"")</f>
        <v/>
      </c>
      <c r="BR114" s="17" t="str">
        <f ca="1">IF(data!$BX114=BS$1,data!$BW114,"")</f>
        <v/>
      </c>
      <c r="BS114" s="17" t="str">
        <f ca="1">IF(data!$BY114=BS$1,data!$BW114,"")</f>
        <v/>
      </c>
      <c r="BT114" s="17" t="str">
        <f ca="1">IF(OR(data!$BX114=BS$1,data!$BY114=BS$1),data!$BW114,"")</f>
        <v/>
      </c>
    </row>
    <row r="115" spans="1:72" s="11" customFormat="1" x14ac:dyDescent="0.25">
      <c r="A115" s="16" t="str">
        <f ca="1">IF(data!$BX115=B$1,data!$BW115,"")</f>
        <v/>
      </c>
      <c r="B115" s="16" t="str">
        <f ca="1">IF(data!$BY115=B$1,data!$BW115,"")</f>
        <v/>
      </c>
      <c r="C115" s="16" t="str">
        <f ca="1">IF(OR(data!$BX115=B$1,data!$BY115=B$1),data!$BW115,"")</f>
        <v/>
      </c>
      <c r="D115" s="17" t="str">
        <f ca="1">IF(data!$BX115=E$1,data!$BW115,"")</f>
        <v/>
      </c>
      <c r="E115" s="17" t="str">
        <f ca="1">IF(data!$BY115=E$1,data!$BW115,"")</f>
        <v/>
      </c>
      <c r="F115" s="17" t="str">
        <f ca="1">IF(OR(data!$BX115=E$1,data!$BY115=E$1),data!$BW115,"")</f>
        <v/>
      </c>
      <c r="G115" s="16" t="str">
        <f ca="1">IF(data!$BX115=H$1,data!$BW115,"")</f>
        <v/>
      </c>
      <c r="H115" s="16" t="str">
        <f ca="1">IF(data!$BY115=H$1,data!$BW115,"")</f>
        <v/>
      </c>
      <c r="I115" s="16" t="str">
        <f ca="1">IF(OR(data!$BX115=H$1,data!$BY115=H$1),data!$BW115,"")</f>
        <v/>
      </c>
      <c r="J115" s="17">
        <f ca="1">IF(data!$BX115=K$1,data!$BW115,"")</f>
        <v>43372</v>
      </c>
      <c r="K115" s="17" t="str">
        <f ca="1">IF(data!$BY115=K$1,data!$BW115,"")</f>
        <v/>
      </c>
      <c r="L115" s="17">
        <f ca="1">IF(OR(data!$BX115=K$1,data!$BY115=K$1),data!$BW115,"")</f>
        <v>43372</v>
      </c>
      <c r="M115" s="16" t="str">
        <f ca="1">IF(data!$BX115=N$1,data!$BW115,"")</f>
        <v/>
      </c>
      <c r="N115" s="16" t="str">
        <f ca="1">IF(data!$BY115=N$1,data!$BW115,"")</f>
        <v/>
      </c>
      <c r="O115" s="16" t="str">
        <f ca="1">IF(OR(data!$BX115=N$1,data!$BY115=N$1),data!$BW115,"")</f>
        <v/>
      </c>
      <c r="P115" s="17" t="str">
        <f ca="1">IF(data!$BX115=Q$1,data!$BW115,"")</f>
        <v/>
      </c>
      <c r="Q115" s="17" t="str">
        <f ca="1">IF(data!$BY115=Q$1,data!$BW115,"")</f>
        <v/>
      </c>
      <c r="R115" s="17" t="str">
        <f ca="1">IF(OR(data!$BX115=Q$1,data!$BY115=Q$1),data!$BW115,"")</f>
        <v/>
      </c>
      <c r="S115" s="16" t="str">
        <f ca="1">IF(data!$BX115=T$1,data!$BW115,"")</f>
        <v/>
      </c>
      <c r="T115" s="16">
        <f ca="1">IF(data!$BY115=T$1,data!$BW115,"")</f>
        <v>43372</v>
      </c>
      <c r="U115" s="16">
        <f ca="1">IF(OR(data!$BX115=T$1,data!$BY115=T$1),data!$BW115,"")</f>
        <v>43372</v>
      </c>
      <c r="V115" s="17" t="str">
        <f ca="1">IF(data!$BX115=W$1,data!$BW115,"")</f>
        <v/>
      </c>
      <c r="W115" s="17" t="str">
        <f ca="1">IF(data!$BY115=W$1,data!$BW115,"")</f>
        <v/>
      </c>
      <c r="X115" s="17" t="str">
        <f ca="1">IF(OR(data!$BX115=W$1,data!$BY115=W$1),data!$BW115,"")</f>
        <v/>
      </c>
      <c r="Y115" s="16" t="str">
        <f ca="1">IF(data!$BX115=Z$1,data!$BW115,"")</f>
        <v/>
      </c>
      <c r="Z115" s="16" t="str">
        <f ca="1">IF(data!$BY115=Z$1,data!$BW115,"")</f>
        <v/>
      </c>
      <c r="AA115" s="16" t="str">
        <f ca="1">IF(OR(data!$BX115=Z$1,data!$BY115=Z$1),data!$BW115,"")</f>
        <v/>
      </c>
      <c r="AB115" s="17" t="str">
        <f ca="1">IF(data!$BX115=AC$1,data!$BW115,"")</f>
        <v/>
      </c>
      <c r="AC115" s="17" t="str">
        <f ca="1">IF(data!$BY115=AC$1,data!$BW115,"")</f>
        <v/>
      </c>
      <c r="AD115" s="17" t="str">
        <f ca="1">IF(OR(data!$BX115=AC$1,data!$BY115=AC$1),data!$BW115,"")</f>
        <v/>
      </c>
      <c r="AE115" s="16" t="str">
        <f ca="1">IF(data!$BX115=AF$1,data!$BW115,"")</f>
        <v/>
      </c>
      <c r="AF115" s="16" t="str">
        <f ca="1">IF(data!$BY115=AF$1,data!$BW115,"")</f>
        <v/>
      </c>
      <c r="AG115" s="16" t="str">
        <f ca="1">IF(OR(data!$BX115=AF$1,data!$BY115=AF$1),data!$BW115,"")</f>
        <v/>
      </c>
      <c r="AH115" s="17" t="str">
        <f ca="1">IF(data!$BX115=AI$1,data!$BW115,"")</f>
        <v/>
      </c>
      <c r="AI115" s="17" t="str">
        <f ca="1">IF(data!$BY115=AI$1,data!$BW115,"")</f>
        <v/>
      </c>
      <c r="AJ115" s="17" t="str">
        <f ca="1">IF(OR(data!$BX115=AI$1,data!$BY115=AI$1),data!$BW115,"")</f>
        <v/>
      </c>
      <c r="AK115" s="16" t="str">
        <f ca="1">IF(data!$BX115=AL$1,data!$BW115,"")</f>
        <v/>
      </c>
      <c r="AL115" s="16" t="str">
        <f ca="1">IF(data!$BY115=AL$1,data!$BW115,"")</f>
        <v/>
      </c>
      <c r="AM115" s="16" t="str">
        <f ca="1">IF(OR(data!$BX115=AL$1,data!$BY115=AL$1),data!$BW115,"")</f>
        <v/>
      </c>
      <c r="AN115" s="17" t="str">
        <f ca="1">IF(data!$BX115=AO$1,data!$BW115,"")</f>
        <v/>
      </c>
      <c r="AO115" s="17" t="str">
        <f ca="1">IF(data!$BY115=AO$1,data!$BW115,"")</f>
        <v/>
      </c>
      <c r="AP115" s="17" t="str">
        <f ca="1">IF(OR(data!$BX115=AO$1,data!$BY115=AO$1),data!$BW115,"")</f>
        <v/>
      </c>
      <c r="AQ115" s="16" t="str">
        <f ca="1">IF(data!$BX115=AR$1,data!$BW115,"")</f>
        <v/>
      </c>
      <c r="AR115" s="16" t="str">
        <f ca="1">IF(data!$BY115=AR$1,data!$BW115,"")</f>
        <v/>
      </c>
      <c r="AS115" s="16" t="str">
        <f ca="1">IF(OR(data!$BX115=AR$1,data!$BY115=AR$1),data!$BW115,"")</f>
        <v/>
      </c>
      <c r="AT115" s="17" t="str">
        <f ca="1">IF(data!$BX115=AU$1,data!$BW115,"")</f>
        <v/>
      </c>
      <c r="AU115" s="17" t="str">
        <f ca="1">IF(data!$BY115=AU$1,data!$BW115,"")</f>
        <v/>
      </c>
      <c r="AV115" s="17" t="str">
        <f ca="1">IF(OR(data!$BX115=AU$1,data!$BY115=AU$1),data!$BW115,"")</f>
        <v/>
      </c>
      <c r="AW115" s="16" t="str">
        <f ca="1">IF(data!$BX115=AX$1,data!$BW115,"")</f>
        <v/>
      </c>
      <c r="AX115" s="16" t="str">
        <f ca="1">IF(data!$BY115=AX$1,data!$BW115,"")</f>
        <v/>
      </c>
      <c r="AY115" s="16" t="str">
        <f ca="1">IF(OR(data!$BX115=AX$1,data!$BY115=AX$1),data!$BW115,"")</f>
        <v/>
      </c>
      <c r="AZ115" s="17" t="str">
        <f ca="1">IF(data!$BX115=BA$1,data!$BW115,"")</f>
        <v/>
      </c>
      <c r="BA115" s="17" t="str">
        <f ca="1">IF(data!$BY115=BA$1,data!$BW115,"")</f>
        <v/>
      </c>
      <c r="BB115" s="17" t="str">
        <f ca="1">IF(OR(data!$BX115=BA$1,data!$BY115=BA$1),data!$BW115,"")</f>
        <v/>
      </c>
      <c r="BC115" s="16" t="str">
        <f ca="1">IF(data!$BX115=BD$1,data!$BW115,"")</f>
        <v/>
      </c>
      <c r="BD115" s="16" t="str">
        <f ca="1">IF(data!$BY115=BD$1,data!$BW115,"")</f>
        <v/>
      </c>
      <c r="BE115" s="16" t="str">
        <f ca="1">IF(OR(data!$BX115=BD$1,data!$BY115=BD$1),data!$BW115,"")</f>
        <v/>
      </c>
      <c r="BF115" s="17" t="str">
        <f ca="1">IF(data!$BX115=BG$1,data!$BW115,"")</f>
        <v/>
      </c>
      <c r="BG115" s="17" t="str">
        <f ca="1">IF(data!$BY115=BG$1,data!$BW115,"")</f>
        <v/>
      </c>
      <c r="BH115" s="17" t="str">
        <f ca="1">IF(OR(data!$BX115=BG$1,data!$BY115=BG$1),data!$BW115,"")</f>
        <v/>
      </c>
      <c r="BI115" s="16" t="str">
        <f ca="1">IF(data!$BX115=BJ$1,data!$BW115,"")</f>
        <v/>
      </c>
      <c r="BJ115" s="16" t="str">
        <f ca="1">IF(data!$BY115=BJ$1,data!$BW115,"")</f>
        <v/>
      </c>
      <c r="BK115" s="16" t="str">
        <f ca="1">IF(OR(data!$BX115=BJ$1,data!$BY115=BJ$1),data!$BW115,"")</f>
        <v/>
      </c>
      <c r="BL115" s="17" t="str">
        <f ca="1">IF(data!$BX115=BM$1,data!$BW115,"")</f>
        <v/>
      </c>
      <c r="BM115" s="17" t="str">
        <f ca="1">IF(data!$BY115=BM$1,data!$BW115,"")</f>
        <v/>
      </c>
      <c r="BN115" s="17" t="str">
        <f ca="1">IF(OR(data!$BX115=BM$1,data!$BY115=BM$1),data!$BW115,"")</f>
        <v/>
      </c>
      <c r="BO115" s="16" t="str">
        <f ca="1">IF(data!$BX115=BP$1,data!$BW115,"")</f>
        <v/>
      </c>
      <c r="BP115" s="16" t="str">
        <f ca="1">IF(data!$BY115=BP$1,data!$BW115,"")</f>
        <v/>
      </c>
      <c r="BQ115" s="16" t="str">
        <f ca="1">IF(OR(data!$BX115=BP$1,data!$BY115=BP$1),data!$BW115,"")</f>
        <v/>
      </c>
      <c r="BR115" s="17" t="str">
        <f ca="1">IF(data!$BX115=BS$1,data!$BW115,"")</f>
        <v/>
      </c>
      <c r="BS115" s="17" t="str">
        <f ca="1">IF(data!$BY115=BS$1,data!$BW115,"")</f>
        <v/>
      </c>
      <c r="BT115" s="17" t="str">
        <f ca="1">IF(OR(data!$BX115=BS$1,data!$BY115=BS$1),data!$BW115,"")</f>
        <v/>
      </c>
    </row>
    <row r="116" spans="1:72" s="11" customFormat="1" x14ac:dyDescent="0.25">
      <c r="A116" s="16" t="str">
        <f ca="1">IF(data!$BX116=B$1,data!$BW116,"")</f>
        <v/>
      </c>
      <c r="B116" s="16" t="str">
        <f ca="1">IF(data!$BY116=B$1,data!$BW116,"")</f>
        <v/>
      </c>
      <c r="C116" s="16" t="str">
        <f ca="1">IF(OR(data!$BX116=B$1,data!$BY116=B$1),data!$BW116,"")</f>
        <v/>
      </c>
      <c r="D116" s="17" t="str">
        <f ca="1">IF(data!$BX116=E$1,data!$BW116,"")</f>
        <v/>
      </c>
      <c r="E116" s="17" t="str">
        <f ca="1">IF(data!$BY116=E$1,data!$BW116,"")</f>
        <v/>
      </c>
      <c r="F116" s="17" t="str">
        <f ca="1">IF(OR(data!$BX116=E$1,data!$BY116=E$1),data!$BW116,"")</f>
        <v/>
      </c>
      <c r="G116" s="16" t="str">
        <f ca="1">IF(data!$BX116=H$1,data!$BW116,"")</f>
        <v/>
      </c>
      <c r="H116" s="16" t="str">
        <f ca="1">IF(data!$BY116=H$1,data!$BW116,"")</f>
        <v/>
      </c>
      <c r="I116" s="16" t="str">
        <f ca="1">IF(OR(data!$BX116=H$1,data!$BY116=H$1),data!$BW116,"")</f>
        <v/>
      </c>
      <c r="J116" s="17" t="str">
        <f ca="1">IF(data!$BX116=K$1,data!$BW116,"")</f>
        <v/>
      </c>
      <c r="K116" s="17" t="str">
        <f ca="1">IF(data!$BY116=K$1,data!$BW116,"")</f>
        <v/>
      </c>
      <c r="L116" s="17" t="str">
        <f ca="1">IF(OR(data!$BX116=K$1,data!$BY116=K$1),data!$BW116,"")</f>
        <v/>
      </c>
      <c r="M116" s="16">
        <f ca="1">IF(data!$BX116=N$1,data!$BW116,"")</f>
        <v>43372</v>
      </c>
      <c r="N116" s="16" t="str">
        <f ca="1">IF(data!$BY116=N$1,data!$BW116,"")</f>
        <v/>
      </c>
      <c r="O116" s="16">
        <f ca="1">IF(OR(data!$BX116=N$1,data!$BY116=N$1),data!$BW116,"")</f>
        <v>43372</v>
      </c>
      <c r="P116" s="17" t="str">
        <f ca="1">IF(data!$BX116=Q$1,data!$BW116,"")</f>
        <v/>
      </c>
      <c r="Q116" s="17" t="str">
        <f ca="1">IF(data!$BY116=Q$1,data!$BW116,"")</f>
        <v/>
      </c>
      <c r="R116" s="17" t="str">
        <f ca="1">IF(OR(data!$BX116=Q$1,data!$BY116=Q$1),data!$BW116,"")</f>
        <v/>
      </c>
      <c r="S116" s="16" t="str">
        <f ca="1">IF(data!$BX116=T$1,data!$BW116,"")</f>
        <v/>
      </c>
      <c r="T116" s="16" t="str">
        <f ca="1">IF(data!$BY116=T$1,data!$BW116,"")</f>
        <v/>
      </c>
      <c r="U116" s="16" t="str">
        <f ca="1">IF(OR(data!$BX116=T$1,data!$BY116=T$1),data!$BW116,"")</f>
        <v/>
      </c>
      <c r="V116" s="17" t="str">
        <f ca="1">IF(data!$BX116=W$1,data!$BW116,"")</f>
        <v/>
      </c>
      <c r="W116" s="17" t="str">
        <f ca="1">IF(data!$BY116=W$1,data!$BW116,"")</f>
        <v/>
      </c>
      <c r="X116" s="17" t="str">
        <f ca="1">IF(OR(data!$BX116=W$1,data!$BY116=W$1),data!$BW116,"")</f>
        <v/>
      </c>
      <c r="Y116" s="16" t="str">
        <f ca="1">IF(data!$BX116=Z$1,data!$BW116,"")</f>
        <v/>
      </c>
      <c r="Z116" s="16" t="str">
        <f ca="1">IF(data!$BY116=Z$1,data!$BW116,"")</f>
        <v/>
      </c>
      <c r="AA116" s="16" t="str">
        <f ca="1">IF(OR(data!$BX116=Z$1,data!$BY116=Z$1),data!$BW116,"")</f>
        <v/>
      </c>
      <c r="AB116" s="17" t="str">
        <f ca="1">IF(data!$BX116=AC$1,data!$BW116,"")</f>
        <v/>
      </c>
      <c r="AC116" s="17" t="str">
        <f ca="1">IF(data!$BY116=AC$1,data!$BW116,"")</f>
        <v/>
      </c>
      <c r="AD116" s="17" t="str">
        <f ca="1">IF(OR(data!$BX116=AC$1,data!$BY116=AC$1),data!$BW116,"")</f>
        <v/>
      </c>
      <c r="AE116" s="16" t="str">
        <f ca="1">IF(data!$BX116=AF$1,data!$BW116,"")</f>
        <v/>
      </c>
      <c r="AF116" s="16" t="str">
        <f ca="1">IF(data!$BY116=AF$1,data!$BW116,"")</f>
        <v/>
      </c>
      <c r="AG116" s="16" t="str">
        <f ca="1">IF(OR(data!$BX116=AF$1,data!$BY116=AF$1),data!$BW116,"")</f>
        <v/>
      </c>
      <c r="AH116" s="17" t="str">
        <f ca="1">IF(data!$BX116=AI$1,data!$BW116,"")</f>
        <v/>
      </c>
      <c r="AI116" s="17" t="str">
        <f ca="1">IF(data!$BY116=AI$1,data!$BW116,"")</f>
        <v/>
      </c>
      <c r="AJ116" s="17" t="str">
        <f ca="1">IF(OR(data!$BX116=AI$1,data!$BY116=AI$1),data!$BW116,"")</f>
        <v/>
      </c>
      <c r="AK116" s="16" t="str">
        <f ca="1">IF(data!$BX116=AL$1,data!$BW116,"")</f>
        <v/>
      </c>
      <c r="AL116" s="16" t="str">
        <f ca="1">IF(data!$BY116=AL$1,data!$BW116,"")</f>
        <v/>
      </c>
      <c r="AM116" s="16" t="str">
        <f ca="1">IF(OR(data!$BX116=AL$1,data!$BY116=AL$1),data!$BW116,"")</f>
        <v/>
      </c>
      <c r="AN116" s="17" t="str">
        <f ca="1">IF(data!$BX116=AO$1,data!$BW116,"")</f>
        <v/>
      </c>
      <c r="AO116" s="17" t="str">
        <f ca="1">IF(data!$BY116=AO$1,data!$BW116,"")</f>
        <v/>
      </c>
      <c r="AP116" s="17" t="str">
        <f ca="1">IF(OR(data!$BX116=AO$1,data!$BY116=AO$1),data!$BW116,"")</f>
        <v/>
      </c>
      <c r="AQ116" s="16" t="str">
        <f ca="1">IF(data!$BX116=AR$1,data!$BW116,"")</f>
        <v/>
      </c>
      <c r="AR116" s="16" t="str">
        <f ca="1">IF(data!$BY116=AR$1,data!$BW116,"")</f>
        <v/>
      </c>
      <c r="AS116" s="16" t="str">
        <f ca="1">IF(OR(data!$BX116=AR$1,data!$BY116=AR$1),data!$BW116,"")</f>
        <v/>
      </c>
      <c r="AT116" s="17" t="str">
        <f ca="1">IF(data!$BX116=AU$1,data!$BW116,"")</f>
        <v/>
      </c>
      <c r="AU116" s="17" t="str">
        <f ca="1">IF(data!$BY116=AU$1,data!$BW116,"")</f>
        <v/>
      </c>
      <c r="AV116" s="17" t="str">
        <f ca="1">IF(OR(data!$BX116=AU$1,data!$BY116=AU$1),data!$BW116,"")</f>
        <v/>
      </c>
      <c r="AW116" s="16" t="str">
        <f ca="1">IF(data!$BX116=AX$1,data!$BW116,"")</f>
        <v/>
      </c>
      <c r="AX116" s="16">
        <f ca="1">IF(data!$BY116=AX$1,data!$BW116,"")</f>
        <v>43372</v>
      </c>
      <c r="AY116" s="16">
        <f ca="1">IF(OR(data!$BX116=AX$1,data!$BY116=AX$1),data!$BW116,"")</f>
        <v>43372</v>
      </c>
      <c r="AZ116" s="17" t="str">
        <f ca="1">IF(data!$BX116=BA$1,data!$BW116,"")</f>
        <v/>
      </c>
      <c r="BA116" s="17" t="str">
        <f ca="1">IF(data!$BY116=BA$1,data!$BW116,"")</f>
        <v/>
      </c>
      <c r="BB116" s="17" t="str">
        <f ca="1">IF(OR(data!$BX116=BA$1,data!$BY116=BA$1),data!$BW116,"")</f>
        <v/>
      </c>
      <c r="BC116" s="16" t="str">
        <f ca="1">IF(data!$BX116=BD$1,data!$BW116,"")</f>
        <v/>
      </c>
      <c r="BD116" s="16" t="str">
        <f ca="1">IF(data!$BY116=BD$1,data!$BW116,"")</f>
        <v/>
      </c>
      <c r="BE116" s="16" t="str">
        <f ca="1">IF(OR(data!$BX116=BD$1,data!$BY116=BD$1),data!$BW116,"")</f>
        <v/>
      </c>
      <c r="BF116" s="17" t="str">
        <f ca="1">IF(data!$BX116=BG$1,data!$BW116,"")</f>
        <v/>
      </c>
      <c r="BG116" s="17" t="str">
        <f ca="1">IF(data!$BY116=BG$1,data!$BW116,"")</f>
        <v/>
      </c>
      <c r="BH116" s="17" t="str">
        <f ca="1">IF(OR(data!$BX116=BG$1,data!$BY116=BG$1),data!$BW116,"")</f>
        <v/>
      </c>
      <c r="BI116" s="16" t="str">
        <f ca="1">IF(data!$BX116=BJ$1,data!$BW116,"")</f>
        <v/>
      </c>
      <c r="BJ116" s="16" t="str">
        <f ca="1">IF(data!$BY116=BJ$1,data!$BW116,"")</f>
        <v/>
      </c>
      <c r="BK116" s="16" t="str">
        <f ca="1">IF(OR(data!$BX116=BJ$1,data!$BY116=BJ$1),data!$BW116,"")</f>
        <v/>
      </c>
      <c r="BL116" s="17" t="str">
        <f ca="1">IF(data!$BX116=BM$1,data!$BW116,"")</f>
        <v/>
      </c>
      <c r="BM116" s="17" t="str">
        <f ca="1">IF(data!$BY116=BM$1,data!$BW116,"")</f>
        <v/>
      </c>
      <c r="BN116" s="17" t="str">
        <f ca="1">IF(OR(data!$BX116=BM$1,data!$BY116=BM$1),data!$BW116,"")</f>
        <v/>
      </c>
      <c r="BO116" s="16" t="str">
        <f ca="1">IF(data!$BX116=BP$1,data!$BW116,"")</f>
        <v/>
      </c>
      <c r="BP116" s="16" t="str">
        <f ca="1">IF(data!$BY116=BP$1,data!$BW116,"")</f>
        <v/>
      </c>
      <c r="BQ116" s="16" t="str">
        <f ca="1">IF(OR(data!$BX116=BP$1,data!$BY116=BP$1),data!$BW116,"")</f>
        <v/>
      </c>
      <c r="BR116" s="17" t="str">
        <f ca="1">IF(data!$BX116=BS$1,data!$BW116,"")</f>
        <v/>
      </c>
      <c r="BS116" s="17" t="str">
        <f ca="1">IF(data!$BY116=BS$1,data!$BW116,"")</f>
        <v/>
      </c>
      <c r="BT116" s="17" t="str">
        <f ca="1">IF(OR(data!$BX116=BS$1,data!$BY116=BS$1),data!$BW116,"")</f>
        <v/>
      </c>
    </row>
    <row r="117" spans="1:72" s="11" customFormat="1" x14ac:dyDescent="0.25">
      <c r="A117" s="16" t="str">
        <f ca="1">IF(data!$BX117=B$1,data!$BW117,"")</f>
        <v/>
      </c>
      <c r="B117" s="16" t="str">
        <f ca="1">IF(data!$BY117=B$1,data!$BW117,"")</f>
        <v/>
      </c>
      <c r="C117" s="16" t="str">
        <f ca="1">IF(OR(data!$BX117=B$1,data!$BY117=B$1),data!$BW117,"")</f>
        <v/>
      </c>
      <c r="D117" s="17" t="str">
        <f ca="1">IF(data!$BX117=E$1,data!$BW117,"")</f>
        <v/>
      </c>
      <c r="E117" s="17" t="str">
        <f ca="1">IF(data!$BY117=E$1,data!$BW117,"")</f>
        <v/>
      </c>
      <c r="F117" s="17" t="str">
        <f ca="1">IF(OR(data!$BX117=E$1,data!$BY117=E$1),data!$BW117,"")</f>
        <v/>
      </c>
      <c r="G117" s="16" t="str">
        <f ca="1">IF(data!$BX117=H$1,data!$BW117,"")</f>
        <v/>
      </c>
      <c r="H117" s="16" t="str">
        <f ca="1">IF(data!$BY117=H$1,data!$BW117,"")</f>
        <v/>
      </c>
      <c r="I117" s="16" t="str">
        <f ca="1">IF(OR(data!$BX117=H$1,data!$BY117=H$1),data!$BW117,"")</f>
        <v/>
      </c>
      <c r="J117" s="17" t="str">
        <f ca="1">IF(data!$BX117=K$1,data!$BW117,"")</f>
        <v/>
      </c>
      <c r="K117" s="17" t="str">
        <f ca="1">IF(data!$BY117=K$1,data!$BW117,"")</f>
        <v/>
      </c>
      <c r="L117" s="17" t="str">
        <f ca="1">IF(OR(data!$BX117=K$1,data!$BY117=K$1),data!$BW117,"")</f>
        <v/>
      </c>
      <c r="M117" s="16" t="str">
        <f ca="1">IF(data!$BX117=N$1,data!$BW117,"")</f>
        <v/>
      </c>
      <c r="N117" s="16" t="str">
        <f ca="1">IF(data!$BY117=N$1,data!$BW117,"")</f>
        <v/>
      </c>
      <c r="O117" s="16" t="str">
        <f ca="1">IF(OR(data!$BX117=N$1,data!$BY117=N$1),data!$BW117,"")</f>
        <v/>
      </c>
      <c r="P117" s="17" t="str">
        <f ca="1">IF(data!$BX117=Q$1,data!$BW117,"")</f>
        <v/>
      </c>
      <c r="Q117" s="17" t="str">
        <f ca="1">IF(data!$BY117=Q$1,data!$BW117,"")</f>
        <v/>
      </c>
      <c r="R117" s="17" t="str">
        <f ca="1">IF(OR(data!$BX117=Q$1,data!$BY117=Q$1),data!$BW117,"")</f>
        <v/>
      </c>
      <c r="S117" s="16" t="str">
        <f ca="1">IF(data!$BX117=T$1,data!$BW117,"")</f>
        <v/>
      </c>
      <c r="T117" s="16" t="str">
        <f ca="1">IF(data!$BY117=T$1,data!$BW117,"")</f>
        <v/>
      </c>
      <c r="U117" s="16" t="str">
        <f ca="1">IF(OR(data!$BX117=T$1,data!$BY117=T$1),data!$BW117,"")</f>
        <v/>
      </c>
      <c r="V117" s="17">
        <f ca="1">IF(data!$BX117=W$1,data!$BW117,"")</f>
        <v>43372</v>
      </c>
      <c r="W117" s="17" t="str">
        <f ca="1">IF(data!$BY117=W$1,data!$BW117,"")</f>
        <v/>
      </c>
      <c r="X117" s="17">
        <f ca="1">IF(OR(data!$BX117=W$1,data!$BY117=W$1),data!$BW117,"")</f>
        <v>43372</v>
      </c>
      <c r="Y117" s="16" t="str">
        <f ca="1">IF(data!$BX117=Z$1,data!$BW117,"")</f>
        <v/>
      </c>
      <c r="Z117" s="16" t="str">
        <f ca="1">IF(data!$BY117=Z$1,data!$BW117,"")</f>
        <v/>
      </c>
      <c r="AA117" s="16" t="str">
        <f ca="1">IF(OR(data!$BX117=Z$1,data!$BY117=Z$1),data!$BW117,"")</f>
        <v/>
      </c>
      <c r="AB117" s="17" t="str">
        <f ca="1">IF(data!$BX117=AC$1,data!$BW117,"")</f>
        <v/>
      </c>
      <c r="AC117" s="17" t="str">
        <f ca="1">IF(data!$BY117=AC$1,data!$BW117,"")</f>
        <v/>
      </c>
      <c r="AD117" s="17" t="str">
        <f ca="1">IF(OR(data!$BX117=AC$1,data!$BY117=AC$1),data!$BW117,"")</f>
        <v/>
      </c>
      <c r="AE117" s="16" t="str">
        <f ca="1">IF(data!$BX117=AF$1,data!$BW117,"")</f>
        <v/>
      </c>
      <c r="AF117" s="16">
        <f ca="1">IF(data!$BY117=AF$1,data!$BW117,"")</f>
        <v>43372</v>
      </c>
      <c r="AG117" s="16">
        <f ca="1">IF(OR(data!$BX117=AF$1,data!$BY117=AF$1),data!$BW117,"")</f>
        <v>43372</v>
      </c>
      <c r="AH117" s="17" t="str">
        <f ca="1">IF(data!$BX117=AI$1,data!$BW117,"")</f>
        <v/>
      </c>
      <c r="AI117" s="17" t="str">
        <f ca="1">IF(data!$BY117=AI$1,data!$BW117,"")</f>
        <v/>
      </c>
      <c r="AJ117" s="17" t="str">
        <f ca="1">IF(OR(data!$BX117=AI$1,data!$BY117=AI$1),data!$BW117,"")</f>
        <v/>
      </c>
      <c r="AK117" s="16" t="str">
        <f ca="1">IF(data!$BX117=AL$1,data!$BW117,"")</f>
        <v/>
      </c>
      <c r="AL117" s="16" t="str">
        <f ca="1">IF(data!$BY117=AL$1,data!$BW117,"")</f>
        <v/>
      </c>
      <c r="AM117" s="16" t="str">
        <f ca="1">IF(OR(data!$BX117=AL$1,data!$BY117=AL$1),data!$BW117,"")</f>
        <v/>
      </c>
      <c r="AN117" s="17" t="str">
        <f ca="1">IF(data!$BX117=AO$1,data!$BW117,"")</f>
        <v/>
      </c>
      <c r="AO117" s="17" t="str">
        <f ca="1">IF(data!$BY117=AO$1,data!$BW117,"")</f>
        <v/>
      </c>
      <c r="AP117" s="17" t="str">
        <f ca="1">IF(OR(data!$BX117=AO$1,data!$BY117=AO$1),data!$BW117,"")</f>
        <v/>
      </c>
      <c r="AQ117" s="16" t="str">
        <f ca="1">IF(data!$BX117=AR$1,data!$BW117,"")</f>
        <v/>
      </c>
      <c r="AR117" s="16" t="str">
        <f ca="1">IF(data!$BY117=AR$1,data!$BW117,"")</f>
        <v/>
      </c>
      <c r="AS117" s="16" t="str">
        <f ca="1">IF(OR(data!$BX117=AR$1,data!$BY117=AR$1),data!$BW117,"")</f>
        <v/>
      </c>
      <c r="AT117" s="17" t="str">
        <f ca="1">IF(data!$BX117=AU$1,data!$BW117,"")</f>
        <v/>
      </c>
      <c r="AU117" s="17" t="str">
        <f ca="1">IF(data!$BY117=AU$1,data!$BW117,"")</f>
        <v/>
      </c>
      <c r="AV117" s="17" t="str">
        <f ca="1">IF(OR(data!$BX117=AU$1,data!$BY117=AU$1),data!$BW117,"")</f>
        <v/>
      </c>
      <c r="AW117" s="16" t="str">
        <f ca="1">IF(data!$BX117=AX$1,data!$BW117,"")</f>
        <v/>
      </c>
      <c r="AX117" s="16" t="str">
        <f ca="1">IF(data!$BY117=AX$1,data!$BW117,"")</f>
        <v/>
      </c>
      <c r="AY117" s="16" t="str">
        <f ca="1">IF(OR(data!$BX117=AX$1,data!$BY117=AX$1),data!$BW117,"")</f>
        <v/>
      </c>
      <c r="AZ117" s="17" t="str">
        <f ca="1">IF(data!$BX117=BA$1,data!$BW117,"")</f>
        <v/>
      </c>
      <c r="BA117" s="17" t="str">
        <f ca="1">IF(data!$BY117=BA$1,data!$BW117,"")</f>
        <v/>
      </c>
      <c r="BB117" s="17" t="str">
        <f ca="1">IF(OR(data!$BX117=BA$1,data!$BY117=BA$1),data!$BW117,"")</f>
        <v/>
      </c>
      <c r="BC117" s="16" t="str">
        <f ca="1">IF(data!$BX117=BD$1,data!$BW117,"")</f>
        <v/>
      </c>
      <c r="BD117" s="16" t="str">
        <f ca="1">IF(data!$BY117=BD$1,data!$BW117,"")</f>
        <v/>
      </c>
      <c r="BE117" s="16" t="str">
        <f ca="1">IF(OR(data!$BX117=BD$1,data!$BY117=BD$1),data!$BW117,"")</f>
        <v/>
      </c>
      <c r="BF117" s="17" t="str">
        <f ca="1">IF(data!$BX117=BG$1,data!$BW117,"")</f>
        <v/>
      </c>
      <c r="BG117" s="17" t="str">
        <f ca="1">IF(data!$BY117=BG$1,data!$BW117,"")</f>
        <v/>
      </c>
      <c r="BH117" s="17" t="str">
        <f ca="1">IF(OR(data!$BX117=BG$1,data!$BY117=BG$1),data!$BW117,"")</f>
        <v/>
      </c>
      <c r="BI117" s="16" t="str">
        <f ca="1">IF(data!$BX117=BJ$1,data!$BW117,"")</f>
        <v/>
      </c>
      <c r="BJ117" s="16" t="str">
        <f ca="1">IF(data!$BY117=BJ$1,data!$BW117,"")</f>
        <v/>
      </c>
      <c r="BK117" s="16" t="str">
        <f ca="1">IF(OR(data!$BX117=BJ$1,data!$BY117=BJ$1),data!$BW117,"")</f>
        <v/>
      </c>
      <c r="BL117" s="17" t="str">
        <f ca="1">IF(data!$BX117=BM$1,data!$BW117,"")</f>
        <v/>
      </c>
      <c r="BM117" s="17" t="str">
        <f ca="1">IF(data!$BY117=BM$1,data!$BW117,"")</f>
        <v/>
      </c>
      <c r="BN117" s="17" t="str">
        <f ca="1">IF(OR(data!$BX117=BM$1,data!$BY117=BM$1),data!$BW117,"")</f>
        <v/>
      </c>
      <c r="BO117" s="16" t="str">
        <f ca="1">IF(data!$BX117=BP$1,data!$BW117,"")</f>
        <v/>
      </c>
      <c r="BP117" s="16" t="str">
        <f ca="1">IF(data!$BY117=BP$1,data!$BW117,"")</f>
        <v/>
      </c>
      <c r="BQ117" s="16" t="str">
        <f ca="1">IF(OR(data!$BX117=BP$1,data!$BY117=BP$1),data!$BW117,"")</f>
        <v/>
      </c>
      <c r="BR117" s="17" t="str">
        <f ca="1">IF(data!$BX117=BS$1,data!$BW117,"")</f>
        <v/>
      </c>
      <c r="BS117" s="17" t="str">
        <f ca="1">IF(data!$BY117=BS$1,data!$BW117,"")</f>
        <v/>
      </c>
      <c r="BT117" s="17" t="str">
        <f ca="1">IF(OR(data!$BX117=BS$1,data!$BY117=BS$1),data!$BW117,"")</f>
        <v/>
      </c>
    </row>
    <row r="118" spans="1:72" s="11" customFormat="1" x14ac:dyDescent="0.25">
      <c r="A118" s="16" t="str">
        <f ca="1">IF(data!$BX118=B$1,data!$BW118,"")</f>
        <v/>
      </c>
      <c r="B118" s="16" t="str">
        <f ca="1">IF(data!$BY118=B$1,data!$BW118,"")</f>
        <v/>
      </c>
      <c r="C118" s="16" t="str">
        <f ca="1">IF(OR(data!$BX118=B$1,data!$BY118=B$1),data!$BW118,"")</f>
        <v/>
      </c>
      <c r="D118" s="17" t="str">
        <f ca="1">IF(data!$BX118=E$1,data!$BW118,"")</f>
        <v/>
      </c>
      <c r="E118" s="17" t="str">
        <f ca="1">IF(data!$BY118=E$1,data!$BW118,"")</f>
        <v/>
      </c>
      <c r="F118" s="17" t="str">
        <f ca="1">IF(OR(data!$BX118=E$1,data!$BY118=E$1),data!$BW118,"")</f>
        <v/>
      </c>
      <c r="G118" s="16" t="str">
        <f ca="1">IF(data!$BX118=H$1,data!$BW118,"")</f>
        <v/>
      </c>
      <c r="H118" s="16" t="str">
        <f ca="1">IF(data!$BY118=H$1,data!$BW118,"")</f>
        <v/>
      </c>
      <c r="I118" s="16" t="str">
        <f ca="1">IF(OR(data!$BX118=H$1,data!$BY118=H$1),data!$BW118,"")</f>
        <v/>
      </c>
      <c r="J118" s="17" t="str">
        <f ca="1">IF(data!$BX118=K$1,data!$BW118,"")</f>
        <v/>
      </c>
      <c r="K118" s="17" t="str">
        <f ca="1">IF(data!$BY118=K$1,data!$BW118,"")</f>
        <v/>
      </c>
      <c r="L118" s="17" t="str">
        <f ca="1">IF(OR(data!$BX118=K$1,data!$BY118=K$1),data!$BW118,"")</f>
        <v/>
      </c>
      <c r="M118" s="16" t="str">
        <f ca="1">IF(data!$BX118=N$1,data!$BW118,"")</f>
        <v/>
      </c>
      <c r="N118" s="16" t="str">
        <f ca="1">IF(data!$BY118=N$1,data!$BW118,"")</f>
        <v/>
      </c>
      <c r="O118" s="16" t="str">
        <f ca="1">IF(OR(data!$BX118=N$1,data!$BY118=N$1),data!$BW118,"")</f>
        <v/>
      </c>
      <c r="P118" s="17" t="str">
        <f ca="1">IF(data!$BX118=Q$1,data!$BW118,"")</f>
        <v/>
      </c>
      <c r="Q118" s="17" t="str">
        <f ca="1">IF(data!$BY118=Q$1,data!$BW118,"")</f>
        <v/>
      </c>
      <c r="R118" s="17" t="str">
        <f ca="1">IF(OR(data!$BX118=Q$1,data!$BY118=Q$1),data!$BW118,"")</f>
        <v/>
      </c>
      <c r="S118" s="16" t="str">
        <f ca="1">IF(data!$BX118=T$1,data!$BW118,"")</f>
        <v/>
      </c>
      <c r="T118" s="16" t="str">
        <f ca="1">IF(data!$BY118=T$1,data!$BW118,"")</f>
        <v/>
      </c>
      <c r="U118" s="16" t="str">
        <f ca="1">IF(OR(data!$BX118=T$1,data!$BY118=T$1),data!$BW118,"")</f>
        <v/>
      </c>
      <c r="V118" s="17" t="str">
        <f ca="1">IF(data!$BX118=W$1,data!$BW118,"")</f>
        <v/>
      </c>
      <c r="W118" s="17" t="str">
        <f ca="1">IF(data!$BY118=W$1,data!$BW118,"")</f>
        <v/>
      </c>
      <c r="X118" s="17" t="str">
        <f ca="1">IF(OR(data!$BX118=W$1,data!$BY118=W$1),data!$BW118,"")</f>
        <v/>
      </c>
      <c r="Y118" s="16" t="str">
        <f ca="1">IF(data!$BX118=Z$1,data!$BW118,"")</f>
        <v/>
      </c>
      <c r="Z118" s="16" t="str">
        <f ca="1">IF(data!$BY118=Z$1,data!$BW118,"")</f>
        <v/>
      </c>
      <c r="AA118" s="16" t="str">
        <f ca="1">IF(OR(data!$BX118=Z$1,data!$BY118=Z$1),data!$BW118,"")</f>
        <v/>
      </c>
      <c r="AB118" s="17" t="str">
        <f ca="1">IF(data!$BX118=AC$1,data!$BW118,"")</f>
        <v/>
      </c>
      <c r="AC118" s="17" t="str">
        <f ca="1">IF(data!$BY118=AC$1,data!$BW118,"")</f>
        <v/>
      </c>
      <c r="AD118" s="17" t="str">
        <f ca="1">IF(OR(data!$BX118=AC$1,data!$BY118=AC$1),data!$BW118,"")</f>
        <v/>
      </c>
      <c r="AE118" s="16" t="str">
        <f ca="1">IF(data!$BX118=AF$1,data!$BW118,"")</f>
        <v/>
      </c>
      <c r="AF118" s="16" t="str">
        <f ca="1">IF(data!$BY118=AF$1,data!$BW118,"")</f>
        <v/>
      </c>
      <c r="AG118" s="16" t="str">
        <f ca="1">IF(OR(data!$BX118=AF$1,data!$BY118=AF$1),data!$BW118,"")</f>
        <v/>
      </c>
      <c r="AH118" s="17">
        <f ca="1">IF(data!$BX118=AI$1,data!$BW118,"")</f>
        <v>43372</v>
      </c>
      <c r="AI118" s="17" t="str">
        <f ca="1">IF(data!$BY118=AI$1,data!$BW118,"")</f>
        <v/>
      </c>
      <c r="AJ118" s="17">
        <f ca="1">IF(OR(data!$BX118=AI$1,data!$BY118=AI$1),data!$BW118,"")</f>
        <v>43372</v>
      </c>
      <c r="AK118" s="16" t="str">
        <f ca="1">IF(data!$BX118=AL$1,data!$BW118,"")</f>
        <v/>
      </c>
      <c r="AL118" s="16" t="str">
        <f ca="1">IF(data!$BY118=AL$1,data!$BW118,"")</f>
        <v/>
      </c>
      <c r="AM118" s="16" t="str">
        <f ca="1">IF(OR(data!$BX118=AL$1,data!$BY118=AL$1),data!$BW118,"")</f>
        <v/>
      </c>
      <c r="AN118" s="17" t="str">
        <f ca="1">IF(data!$BX118=AO$1,data!$BW118,"")</f>
        <v/>
      </c>
      <c r="AO118" s="17" t="str">
        <f ca="1">IF(data!$BY118=AO$1,data!$BW118,"")</f>
        <v/>
      </c>
      <c r="AP118" s="17" t="str">
        <f ca="1">IF(OR(data!$BX118=AO$1,data!$BY118=AO$1),data!$BW118,"")</f>
        <v/>
      </c>
      <c r="AQ118" s="16" t="str">
        <f ca="1">IF(data!$BX118=AR$1,data!$BW118,"")</f>
        <v/>
      </c>
      <c r="AR118" s="16" t="str">
        <f ca="1">IF(data!$BY118=AR$1,data!$BW118,"")</f>
        <v/>
      </c>
      <c r="AS118" s="16" t="str">
        <f ca="1">IF(OR(data!$BX118=AR$1,data!$BY118=AR$1),data!$BW118,"")</f>
        <v/>
      </c>
      <c r="AT118" s="17" t="str">
        <f ca="1">IF(data!$BX118=AU$1,data!$BW118,"")</f>
        <v/>
      </c>
      <c r="AU118" s="17" t="str">
        <f ca="1">IF(data!$BY118=AU$1,data!$BW118,"")</f>
        <v/>
      </c>
      <c r="AV118" s="17" t="str">
        <f ca="1">IF(OR(data!$BX118=AU$1,data!$BY118=AU$1),data!$BW118,"")</f>
        <v/>
      </c>
      <c r="AW118" s="16" t="str">
        <f ca="1">IF(data!$BX118=AX$1,data!$BW118,"")</f>
        <v/>
      </c>
      <c r="AX118" s="16" t="str">
        <f ca="1">IF(data!$BY118=AX$1,data!$BW118,"")</f>
        <v/>
      </c>
      <c r="AY118" s="16" t="str">
        <f ca="1">IF(OR(data!$BX118=AX$1,data!$BY118=AX$1),data!$BW118,"")</f>
        <v/>
      </c>
      <c r="AZ118" s="17" t="str">
        <f ca="1">IF(data!$BX118=BA$1,data!$BW118,"")</f>
        <v/>
      </c>
      <c r="BA118" s="17" t="str">
        <f ca="1">IF(data!$BY118=BA$1,data!$BW118,"")</f>
        <v/>
      </c>
      <c r="BB118" s="17" t="str">
        <f ca="1">IF(OR(data!$BX118=BA$1,data!$BY118=BA$1),data!$BW118,"")</f>
        <v/>
      </c>
      <c r="BC118" s="16" t="str">
        <f ca="1">IF(data!$BX118=BD$1,data!$BW118,"")</f>
        <v/>
      </c>
      <c r="BD118" s="16">
        <f ca="1">IF(data!$BY118=BD$1,data!$BW118,"")</f>
        <v>43372</v>
      </c>
      <c r="BE118" s="16">
        <f ca="1">IF(OR(data!$BX118=BD$1,data!$BY118=BD$1),data!$BW118,"")</f>
        <v>43372</v>
      </c>
      <c r="BF118" s="17" t="str">
        <f ca="1">IF(data!$BX118=BG$1,data!$BW118,"")</f>
        <v/>
      </c>
      <c r="BG118" s="17" t="str">
        <f ca="1">IF(data!$BY118=BG$1,data!$BW118,"")</f>
        <v/>
      </c>
      <c r="BH118" s="17" t="str">
        <f ca="1">IF(OR(data!$BX118=BG$1,data!$BY118=BG$1),data!$BW118,"")</f>
        <v/>
      </c>
      <c r="BI118" s="16" t="str">
        <f ca="1">IF(data!$BX118=BJ$1,data!$BW118,"")</f>
        <v/>
      </c>
      <c r="BJ118" s="16" t="str">
        <f ca="1">IF(data!$BY118=BJ$1,data!$BW118,"")</f>
        <v/>
      </c>
      <c r="BK118" s="16" t="str">
        <f ca="1">IF(OR(data!$BX118=BJ$1,data!$BY118=BJ$1),data!$BW118,"")</f>
        <v/>
      </c>
      <c r="BL118" s="17" t="str">
        <f ca="1">IF(data!$BX118=BM$1,data!$BW118,"")</f>
        <v/>
      </c>
      <c r="BM118" s="17" t="str">
        <f ca="1">IF(data!$BY118=BM$1,data!$BW118,"")</f>
        <v/>
      </c>
      <c r="BN118" s="17" t="str">
        <f ca="1">IF(OR(data!$BX118=BM$1,data!$BY118=BM$1),data!$BW118,"")</f>
        <v/>
      </c>
      <c r="BO118" s="16" t="str">
        <f ca="1">IF(data!$BX118=BP$1,data!$BW118,"")</f>
        <v/>
      </c>
      <c r="BP118" s="16" t="str">
        <f ca="1">IF(data!$BY118=BP$1,data!$BW118,"")</f>
        <v/>
      </c>
      <c r="BQ118" s="16" t="str">
        <f ca="1">IF(OR(data!$BX118=BP$1,data!$BY118=BP$1),data!$BW118,"")</f>
        <v/>
      </c>
      <c r="BR118" s="17" t="str">
        <f ca="1">IF(data!$BX118=BS$1,data!$BW118,"")</f>
        <v/>
      </c>
      <c r="BS118" s="17" t="str">
        <f ca="1">IF(data!$BY118=BS$1,data!$BW118,"")</f>
        <v/>
      </c>
      <c r="BT118" s="17" t="str">
        <f ca="1">IF(OR(data!$BX118=BS$1,data!$BY118=BS$1),data!$BW118,"")</f>
        <v/>
      </c>
    </row>
    <row r="119" spans="1:72" s="11" customFormat="1" x14ac:dyDescent="0.25">
      <c r="A119" s="16" t="str">
        <f ca="1">IF(data!$BX119=B$1,data!$BW119,"")</f>
        <v/>
      </c>
      <c r="B119" s="16" t="str">
        <f ca="1">IF(data!$BY119=B$1,data!$BW119,"")</f>
        <v/>
      </c>
      <c r="C119" s="16" t="str">
        <f ca="1">IF(OR(data!$BX119=B$1,data!$BY119=B$1),data!$BW119,"")</f>
        <v/>
      </c>
      <c r="D119" s="17" t="str">
        <f ca="1">IF(data!$BX119=E$1,data!$BW119,"")</f>
        <v/>
      </c>
      <c r="E119" s="17" t="str">
        <f ca="1">IF(data!$BY119=E$1,data!$BW119,"")</f>
        <v/>
      </c>
      <c r="F119" s="17" t="str">
        <f ca="1">IF(OR(data!$BX119=E$1,data!$BY119=E$1),data!$BW119,"")</f>
        <v/>
      </c>
      <c r="G119" s="16" t="str">
        <f ca="1">IF(data!$BX119=H$1,data!$BW119,"")</f>
        <v/>
      </c>
      <c r="H119" s="16" t="str">
        <f ca="1">IF(data!$BY119=H$1,data!$BW119,"")</f>
        <v/>
      </c>
      <c r="I119" s="16" t="str">
        <f ca="1">IF(OR(data!$BX119=H$1,data!$BY119=H$1),data!$BW119,"")</f>
        <v/>
      </c>
      <c r="J119" s="17" t="str">
        <f ca="1">IF(data!$BX119=K$1,data!$BW119,"")</f>
        <v/>
      </c>
      <c r="K119" s="17" t="str">
        <f ca="1">IF(data!$BY119=K$1,data!$BW119,"")</f>
        <v/>
      </c>
      <c r="L119" s="17" t="str">
        <f ca="1">IF(OR(data!$BX119=K$1,data!$BY119=K$1),data!$BW119,"")</f>
        <v/>
      </c>
      <c r="M119" s="16" t="str">
        <f ca="1">IF(data!$BX119=N$1,data!$BW119,"")</f>
        <v/>
      </c>
      <c r="N119" s="16" t="str">
        <f ca="1">IF(data!$BY119=N$1,data!$BW119,"")</f>
        <v/>
      </c>
      <c r="O119" s="16" t="str">
        <f ca="1">IF(OR(data!$BX119=N$1,data!$BY119=N$1),data!$BW119,"")</f>
        <v/>
      </c>
      <c r="P119" s="17" t="str">
        <f ca="1">IF(data!$BX119=Q$1,data!$BW119,"")</f>
        <v/>
      </c>
      <c r="Q119" s="17" t="str">
        <f ca="1">IF(data!$BY119=Q$1,data!$BW119,"")</f>
        <v/>
      </c>
      <c r="R119" s="17" t="str">
        <f ca="1">IF(OR(data!$BX119=Q$1,data!$BY119=Q$1),data!$BW119,"")</f>
        <v/>
      </c>
      <c r="S119" s="16" t="str">
        <f ca="1">IF(data!$BX119=T$1,data!$BW119,"")</f>
        <v/>
      </c>
      <c r="T119" s="16" t="str">
        <f ca="1">IF(data!$BY119=T$1,data!$BW119,"")</f>
        <v/>
      </c>
      <c r="U119" s="16" t="str">
        <f ca="1">IF(OR(data!$BX119=T$1,data!$BY119=T$1),data!$BW119,"")</f>
        <v/>
      </c>
      <c r="V119" s="17" t="str">
        <f ca="1">IF(data!$BX119=W$1,data!$BW119,"")</f>
        <v/>
      </c>
      <c r="W119" s="17" t="str">
        <f ca="1">IF(data!$BY119=W$1,data!$BW119,"")</f>
        <v/>
      </c>
      <c r="X119" s="17" t="str">
        <f ca="1">IF(OR(data!$BX119=W$1,data!$BY119=W$1),data!$BW119,"")</f>
        <v/>
      </c>
      <c r="Y119" s="16" t="str">
        <f ca="1">IF(data!$BX119=Z$1,data!$BW119,"")</f>
        <v/>
      </c>
      <c r="Z119" s="16" t="str">
        <f ca="1">IF(data!$BY119=Z$1,data!$BW119,"")</f>
        <v/>
      </c>
      <c r="AA119" s="16" t="str">
        <f ca="1">IF(OR(data!$BX119=Z$1,data!$BY119=Z$1),data!$BW119,"")</f>
        <v/>
      </c>
      <c r="AB119" s="17" t="str">
        <f ca="1">IF(data!$BX119=AC$1,data!$BW119,"")</f>
        <v/>
      </c>
      <c r="AC119" s="17" t="str">
        <f ca="1">IF(data!$BY119=AC$1,data!$BW119,"")</f>
        <v/>
      </c>
      <c r="AD119" s="17" t="str">
        <f ca="1">IF(OR(data!$BX119=AC$1,data!$BY119=AC$1),data!$BW119,"")</f>
        <v/>
      </c>
      <c r="AE119" s="16" t="str">
        <f ca="1">IF(data!$BX119=AF$1,data!$BW119,"")</f>
        <v/>
      </c>
      <c r="AF119" s="16" t="str">
        <f ca="1">IF(data!$BY119=AF$1,data!$BW119,"")</f>
        <v/>
      </c>
      <c r="AG119" s="16" t="str">
        <f ca="1">IF(OR(data!$BX119=AF$1,data!$BY119=AF$1),data!$BW119,"")</f>
        <v/>
      </c>
      <c r="AH119" s="17" t="str">
        <f ca="1">IF(data!$BX119=AI$1,data!$BW119,"")</f>
        <v/>
      </c>
      <c r="AI119" s="17" t="str">
        <f ca="1">IF(data!$BY119=AI$1,data!$BW119,"")</f>
        <v/>
      </c>
      <c r="AJ119" s="17" t="str">
        <f ca="1">IF(OR(data!$BX119=AI$1,data!$BY119=AI$1),data!$BW119,"")</f>
        <v/>
      </c>
      <c r="AK119" s="16">
        <f ca="1">IF(data!$BX119=AL$1,data!$BW119,"")</f>
        <v>43372</v>
      </c>
      <c r="AL119" s="16" t="str">
        <f ca="1">IF(data!$BY119=AL$1,data!$BW119,"")</f>
        <v/>
      </c>
      <c r="AM119" s="16">
        <f ca="1">IF(OR(data!$BX119=AL$1,data!$BY119=AL$1),data!$BW119,"")</f>
        <v>43372</v>
      </c>
      <c r="AN119" s="17" t="str">
        <f ca="1">IF(data!$BX119=AO$1,data!$BW119,"")</f>
        <v/>
      </c>
      <c r="AO119" s="17" t="str">
        <f ca="1">IF(data!$BY119=AO$1,data!$BW119,"")</f>
        <v/>
      </c>
      <c r="AP119" s="17" t="str">
        <f ca="1">IF(OR(data!$BX119=AO$1,data!$BY119=AO$1),data!$BW119,"")</f>
        <v/>
      </c>
      <c r="AQ119" s="16" t="str">
        <f ca="1">IF(data!$BX119=AR$1,data!$BW119,"")</f>
        <v/>
      </c>
      <c r="AR119" s="16" t="str">
        <f ca="1">IF(data!$BY119=AR$1,data!$BW119,"")</f>
        <v/>
      </c>
      <c r="AS119" s="16" t="str">
        <f ca="1">IF(OR(data!$BX119=AR$1,data!$BY119=AR$1),data!$BW119,"")</f>
        <v/>
      </c>
      <c r="AT119" s="17" t="str">
        <f ca="1">IF(data!$BX119=AU$1,data!$BW119,"")</f>
        <v/>
      </c>
      <c r="AU119" s="17" t="str">
        <f ca="1">IF(data!$BY119=AU$1,data!$BW119,"")</f>
        <v/>
      </c>
      <c r="AV119" s="17" t="str">
        <f ca="1">IF(OR(data!$BX119=AU$1,data!$BY119=AU$1),data!$BW119,"")</f>
        <v/>
      </c>
      <c r="AW119" s="16" t="str">
        <f ca="1">IF(data!$BX119=AX$1,data!$BW119,"")</f>
        <v/>
      </c>
      <c r="AX119" s="16" t="str">
        <f ca="1">IF(data!$BY119=AX$1,data!$BW119,"")</f>
        <v/>
      </c>
      <c r="AY119" s="16" t="str">
        <f ca="1">IF(OR(data!$BX119=AX$1,data!$BY119=AX$1),data!$BW119,"")</f>
        <v/>
      </c>
      <c r="AZ119" s="17" t="str">
        <f ca="1">IF(data!$BX119=BA$1,data!$BW119,"")</f>
        <v/>
      </c>
      <c r="BA119" s="17" t="str">
        <f ca="1">IF(data!$BY119=BA$1,data!$BW119,"")</f>
        <v/>
      </c>
      <c r="BB119" s="17" t="str">
        <f ca="1">IF(OR(data!$BX119=BA$1,data!$BY119=BA$1),data!$BW119,"")</f>
        <v/>
      </c>
      <c r="BC119" s="16" t="str">
        <f ca="1">IF(data!$BX119=BD$1,data!$BW119,"")</f>
        <v/>
      </c>
      <c r="BD119" s="16" t="str">
        <f ca="1">IF(data!$BY119=BD$1,data!$BW119,"")</f>
        <v/>
      </c>
      <c r="BE119" s="16" t="str">
        <f ca="1">IF(OR(data!$BX119=BD$1,data!$BY119=BD$1),data!$BW119,"")</f>
        <v/>
      </c>
      <c r="BF119" s="17" t="str">
        <f ca="1">IF(data!$BX119=BG$1,data!$BW119,"")</f>
        <v/>
      </c>
      <c r="BG119" s="17" t="str">
        <f ca="1">IF(data!$BY119=BG$1,data!$BW119,"")</f>
        <v/>
      </c>
      <c r="BH119" s="17" t="str">
        <f ca="1">IF(OR(data!$BX119=BG$1,data!$BY119=BG$1),data!$BW119,"")</f>
        <v/>
      </c>
      <c r="BI119" s="16" t="str">
        <f ca="1">IF(data!$BX119=BJ$1,data!$BW119,"")</f>
        <v/>
      </c>
      <c r="BJ119" s="16" t="str">
        <f ca="1">IF(data!$BY119=BJ$1,data!$BW119,"")</f>
        <v/>
      </c>
      <c r="BK119" s="16" t="str">
        <f ca="1">IF(OR(data!$BX119=BJ$1,data!$BY119=BJ$1),data!$BW119,"")</f>
        <v/>
      </c>
      <c r="BL119" s="17" t="str">
        <f ca="1">IF(data!$BX119=BM$1,data!$BW119,"")</f>
        <v/>
      </c>
      <c r="BM119" s="17" t="str">
        <f ca="1">IF(data!$BY119=BM$1,data!$BW119,"")</f>
        <v/>
      </c>
      <c r="BN119" s="17" t="str">
        <f ca="1">IF(OR(data!$BX119=BM$1,data!$BY119=BM$1),data!$BW119,"")</f>
        <v/>
      </c>
      <c r="BO119" s="16" t="str">
        <f ca="1">IF(data!$BX119=BP$1,data!$BW119,"")</f>
        <v/>
      </c>
      <c r="BP119" s="16" t="str">
        <f ca="1">IF(data!$BY119=BP$1,data!$BW119,"")</f>
        <v/>
      </c>
      <c r="BQ119" s="16" t="str">
        <f ca="1">IF(OR(data!$BX119=BP$1,data!$BY119=BP$1),data!$BW119,"")</f>
        <v/>
      </c>
      <c r="BR119" s="17" t="str">
        <f ca="1">IF(data!$BX119=BS$1,data!$BW119,"")</f>
        <v/>
      </c>
      <c r="BS119" s="17">
        <f ca="1">IF(data!$BY119=BS$1,data!$BW119,"")</f>
        <v>43372</v>
      </c>
      <c r="BT119" s="17">
        <f ca="1">IF(OR(data!$BX119=BS$1,data!$BY119=BS$1),data!$BW119,"")</f>
        <v>43372</v>
      </c>
    </row>
    <row r="120" spans="1:72" s="11" customFormat="1" x14ac:dyDescent="0.25">
      <c r="A120" s="16" t="str">
        <f ca="1">IF(data!$BX120=B$1,data!$BW120,"")</f>
        <v/>
      </c>
      <c r="B120" s="16" t="str">
        <f ca="1">IF(data!$BY120=B$1,data!$BW120,"")</f>
        <v/>
      </c>
      <c r="C120" s="16" t="str">
        <f ca="1">IF(OR(data!$BX120=B$1,data!$BY120=B$1),data!$BW120,"")</f>
        <v/>
      </c>
      <c r="D120" s="17" t="str">
        <f ca="1">IF(data!$BX120=E$1,data!$BW120,"")</f>
        <v/>
      </c>
      <c r="E120" s="17" t="str">
        <f ca="1">IF(data!$BY120=E$1,data!$BW120,"")</f>
        <v/>
      </c>
      <c r="F120" s="17" t="str">
        <f ca="1">IF(OR(data!$BX120=E$1,data!$BY120=E$1),data!$BW120,"")</f>
        <v/>
      </c>
      <c r="G120" s="16" t="str">
        <f ca="1">IF(data!$BX120=H$1,data!$BW120,"")</f>
        <v/>
      </c>
      <c r="H120" s="16" t="str">
        <f ca="1">IF(data!$BY120=H$1,data!$BW120,"")</f>
        <v/>
      </c>
      <c r="I120" s="16" t="str">
        <f ca="1">IF(OR(data!$BX120=H$1,data!$BY120=H$1),data!$BW120,"")</f>
        <v/>
      </c>
      <c r="J120" s="17" t="str">
        <f ca="1">IF(data!$BX120=K$1,data!$BW120,"")</f>
        <v/>
      </c>
      <c r="K120" s="17" t="str">
        <f ca="1">IF(data!$BY120=K$1,data!$BW120,"")</f>
        <v/>
      </c>
      <c r="L120" s="17" t="str">
        <f ca="1">IF(OR(data!$BX120=K$1,data!$BY120=K$1),data!$BW120,"")</f>
        <v/>
      </c>
      <c r="M120" s="16" t="str">
        <f ca="1">IF(data!$BX120=N$1,data!$BW120,"")</f>
        <v/>
      </c>
      <c r="N120" s="16" t="str">
        <f ca="1">IF(data!$BY120=N$1,data!$BW120,"")</f>
        <v/>
      </c>
      <c r="O120" s="16" t="str">
        <f ca="1">IF(OR(data!$BX120=N$1,data!$BY120=N$1),data!$BW120,"")</f>
        <v/>
      </c>
      <c r="P120" s="17" t="str">
        <f ca="1">IF(data!$BX120=Q$1,data!$BW120,"")</f>
        <v/>
      </c>
      <c r="Q120" s="17" t="str">
        <f ca="1">IF(data!$BY120=Q$1,data!$BW120,"")</f>
        <v/>
      </c>
      <c r="R120" s="17" t="str">
        <f ca="1">IF(OR(data!$BX120=Q$1,data!$BY120=Q$1),data!$BW120,"")</f>
        <v/>
      </c>
      <c r="S120" s="16" t="str">
        <f ca="1">IF(data!$BX120=T$1,data!$BW120,"")</f>
        <v/>
      </c>
      <c r="T120" s="16" t="str">
        <f ca="1">IF(data!$BY120=T$1,data!$BW120,"")</f>
        <v/>
      </c>
      <c r="U120" s="16" t="str">
        <f ca="1">IF(OR(data!$BX120=T$1,data!$BY120=T$1),data!$BW120,"")</f>
        <v/>
      </c>
      <c r="V120" s="17" t="str">
        <f ca="1">IF(data!$BX120=W$1,data!$BW120,"")</f>
        <v/>
      </c>
      <c r="W120" s="17" t="str">
        <f ca="1">IF(data!$BY120=W$1,data!$BW120,"")</f>
        <v/>
      </c>
      <c r="X120" s="17" t="str">
        <f ca="1">IF(OR(data!$BX120=W$1,data!$BY120=W$1),data!$BW120,"")</f>
        <v/>
      </c>
      <c r="Y120" s="16" t="str">
        <f ca="1">IF(data!$BX120=Z$1,data!$BW120,"")</f>
        <v/>
      </c>
      <c r="Z120" s="16" t="str">
        <f ca="1">IF(data!$BY120=Z$1,data!$BW120,"")</f>
        <v/>
      </c>
      <c r="AA120" s="16" t="str">
        <f ca="1">IF(OR(data!$BX120=Z$1,data!$BY120=Z$1),data!$BW120,"")</f>
        <v/>
      </c>
      <c r="AB120" s="17" t="str">
        <f ca="1">IF(data!$BX120=AC$1,data!$BW120,"")</f>
        <v/>
      </c>
      <c r="AC120" s="17" t="str">
        <f ca="1">IF(data!$BY120=AC$1,data!$BW120,"")</f>
        <v/>
      </c>
      <c r="AD120" s="17" t="str">
        <f ca="1">IF(OR(data!$BX120=AC$1,data!$BY120=AC$1),data!$BW120,"")</f>
        <v/>
      </c>
      <c r="AE120" s="16" t="str">
        <f ca="1">IF(data!$BX120=AF$1,data!$BW120,"")</f>
        <v/>
      </c>
      <c r="AF120" s="16" t="str">
        <f ca="1">IF(data!$BY120=AF$1,data!$BW120,"")</f>
        <v/>
      </c>
      <c r="AG120" s="16" t="str">
        <f ca="1">IF(OR(data!$BX120=AF$1,data!$BY120=AF$1),data!$BW120,"")</f>
        <v/>
      </c>
      <c r="AH120" s="17" t="str">
        <f ca="1">IF(data!$BX120=AI$1,data!$BW120,"")</f>
        <v/>
      </c>
      <c r="AI120" s="17" t="str">
        <f ca="1">IF(data!$BY120=AI$1,data!$BW120,"")</f>
        <v/>
      </c>
      <c r="AJ120" s="17" t="str">
        <f ca="1">IF(OR(data!$BX120=AI$1,data!$BY120=AI$1),data!$BW120,"")</f>
        <v/>
      </c>
      <c r="AK120" s="16" t="str">
        <f ca="1">IF(data!$BX120=AL$1,data!$BW120,"")</f>
        <v/>
      </c>
      <c r="AL120" s="16" t="str">
        <f ca="1">IF(data!$BY120=AL$1,data!$BW120,"")</f>
        <v/>
      </c>
      <c r="AM120" s="16" t="str">
        <f ca="1">IF(OR(data!$BX120=AL$1,data!$BY120=AL$1),data!$BW120,"")</f>
        <v/>
      </c>
      <c r="AN120" s="17" t="str">
        <f ca="1">IF(data!$BX120=AO$1,data!$BW120,"")</f>
        <v/>
      </c>
      <c r="AO120" s="17" t="str">
        <f ca="1">IF(data!$BY120=AO$1,data!$BW120,"")</f>
        <v/>
      </c>
      <c r="AP120" s="17" t="str">
        <f ca="1">IF(OR(data!$BX120=AO$1,data!$BY120=AO$1),data!$BW120,"")</f>
        <v/>
      </c>
      <c r="AQ120" s="16">
        <f ca="1">IF(data!$BX120=AR$1,data!$BW120,"")</f>
        <v>43372</v>
      </c>
      <c r="AR120" s="16" t="str">
        <f ca="1">IF(data!$BY120=AR$1,data!$BW120,"")</f>
        <v/>
      </c>
      <c r="AS120" s="16">
        <f ca="1">IF(OR(data!$BX120=AR$1,data!$BY120=AR$1),data!$BW120,"")</f>
        <v>43372</v>
      </c>
      <c r="AT120" s="17" t="str">
        <f ca="1">IF(data!$BX120=AU$1,data!$BW120,"")</f>
        <v/>
      </c>
      <c r="AU120" s="17" t="str">
        <f ca="1">IF(data!$BY120=AU$1,data!$BW120,"")</f>
        <v/>
      </c>
      <c r="AV120" s="17" t="str">
        <f ca="1">IF(OR(data!$BX120=AU$1,data!$BY120=AU$1),data!$BW120,"")</f>
        <v/>
      </c>
      <c r="AW120" s="16" t="str">
        <f ca="1">IF(data!$BX120=AX$1,data!$BW120,"")</f>
        <v/>
      </c>
      <c r="AX120" s="16" t="str">
        <f ca="1">IF(data!$BY120=AX$1,data!$BW120,"")</f>
        <v/>
      </c>
      <c r="AY120" s="16" t="str">
        <f ca="1">IF(OR(data!$BX120=AX$1,data!$BY120=AX$1),data!$BW120,"")</f>
        <v/>
      </c>
      <c r="AZ120" s="17" t="str">
        <f ca="1">IF(data!$BX120=BA$1,data!$BW120,"")</f>
        <v/>
      </c>
      <c r="BA120" s="17" t="str">
        <f ca="1">IF(data!$BY120=BA$1,data!$BW120,"")</f>
        <v/>
      </c>
      <c r="BB120" s="17" t="str">
        <f ca="1">IF(OR(data!$BX120=BA$1,data!$BY120=BA$1),data!$BW120,"")</f>
        <v/>
      </c>
      <c r="BC120" s="16" t="str">
        <f ca="1">IF(data!$BX120=BD$1,data!$BW120,"")</f>
        <v/>
      </c>
      <c r="BD120" s="16" t="str">
        <f ca="1">IF(data!$BY120=BD$1,data!$BW120,"")</f>
        <v/>
      </c>
      <c r="BE120" s="16" t="str">
        <f ca="1">IF(OR(data!$BX120=BD$1,data!$BY120=BD$1),data!$BW120,"")</f>
        <v/>
      </c>
      <c r="BF120" s="17" t="str">
        <f ca="1">IF(data!$BX120=BG$1,data!$BW120,"")</f>
        <v/>
      </c>
      <c r="BG120" s="17" t="str">
        <f ca="1">IF(data!$BY120=BG$1,data!$BW120,"")</f>
        <v/>
      </c>
      <c r="BH120" s="17" t="str">
        <f ca="1">IF(OR(data!$BX120=BG$1,data!$BY120=BG$1),data!$BW120,"")</f>
        <v/>
      </c>
      <c r="BI120" s="16" t="str">
        <f ca="1">IF(data!$BX120=BJ$1,data!$BW120,"")</f>
        <v/>
      </c>
      <c r="BJ120" s="16" t="str">
        <f ca="1">IF(data!$BY120=BJ$1,data!$BW120,"")</f>
        <v/>
      </c>
      <c r="BK120" s="16" t="str">
        <f ca="1">IF(OR(data!$BX120=BJ$1,data!$BY120=BJ$1),data!$BW120,"")</f>
        <v/>
      </c>
      <c r="BL120" s="17" t="str">
        <f ca="1">IF(data!$BX120=BM$1,data!$BW120,"")</f>
        <v/>
      </c>
      <c r="BM120" s="17" t="str">
        <f ca="1">IF(data!$BY120=BM$1,data!$BW120,"")</f>
        <v/>
      </c>
      <c r="BN120" s="17" t="str">
        <f ca="1">IF(OR(data!$BX120=BM$1,data!$BY120=BM$1),data!$BW120,"")</f>
        <v/>
      </c>
      <c r="BO120" s="16" t="str">
        <f ca="1">IF(data!$BX120=BP$1,data!$BW120,"")</f>
        <v/>
      </c>
      <c r="BP120" s="16">
        <f ca="1">IF(data!$BY120=BP$1,data!$BW120,"")</f>
        <v>43372</v>
      </c>
      <c r="BQ120" s="16">
        <f ca="1">IF(OR(data!$BX120=BP$1,data!$BY120=BP$1),data!$BW120,"")</f>
        <v>43372</v>
      </c>
      <c r="BR120" s="17" t="str">
        <f ca="1">IF(data!$BX120=BS$1,data!$BW120,"")</f>
        <v/>
      </c>
      <c r="BS120" s="17" t="str">
        <f ca="1">IF(data!$BY120=BS$1,data!$BW120,"")</f>
        <v/>
      </c>
      <c r="BT120" s="17" t="str">
        <f ca="1">IF(OR(data!$BX120=BS$1,data!$BY120=BS$1),data!$BW120,"")</f>
        <v/>
      </c>
    </row>
    <row r="121" spans="1:72" s="11" customFormat="1" x14ac:dyDescent="0.25">
      <c r="A121" s="16" t="str">
        <f ca="1">IF(data!$BX121=B$1,data!$BW121,"")</f>
        <v/>
      </c>
      <c r="B121" s="16" t="str">
        <f ca="1">IF(data!$BY121=B$1,data!$BW121,"")</f>
        <v/>
      </c>
      <c r="C121" s="16" t="str">
        <f ca="1">IF(OR(data!$BX121=B$1,data!$BY121=B$1),data!$BW121,"")</f>
        <v/>
      </c>
      <c r="D121" s="17" t="str">
        <f ca="1">IF(data!$BX121=E$1,data!$BW121,"")</f>
        <v/>
      </c>
      <c r="E121" s="17" t="str">
        <f ca="1">IF(data!$BY121=E$1,data!$BW121,"")</f>
        <v/>
      </c>
      <c r="F121" s="17" t="str">
        <f ca="1">IF(OR(data!$BX121=E$1,data!$BY121=E$1),data!$BW121,"")</f>
        <v/>
      </c>
      <c r="G121" s="16" t="str">
        <f ca="1">IF(data!$BX121=H$1,data!$BW121,"")</f>
        <v/>
      </c>
      <c r="H121" s="16" t="str">
        <f ca="1">IF(data!$BY121=H$1,data!$BW121,"")</f>
        <v/>
      </c>
      <c r="I121" s="16" t="str">
        <f ca="1">IF(OR(data!$BX121=H$1,data!$BY121=H$1),data!$BW121,"")</f>
        <v/>
      </c>
      <c r="J121" s="17" t="str">
        <f ca="1">IF(data!$BX121=K$1,data!$BW121,"")</f>
        <v/>
      </c>
      <c r="K121" s="17" t="str">
        <f ca="1">IF(data!$BY121=K$1,data!$BW121,"")</f>
        <v/>
      </c>
      <c r="L121" s="17" t="str">
        <f ca="1">IF(OR(data!$BX121=K$1,data!$BY121=K$1),data!$BW121,"")</f>
        <v/>
      </c>
      <c r="M121" s="16" t="str">
        <f ca="1">IF(data!$BX121=N$1,data!$BW121,"")</f>
        <v/>
      </c>
      <c r="N121" s="16" t="str">
        <f ca="1">IF(data!$BY121=N$1,data!$BW121,"")</f>
        <v/>
      </c>
      <c r="O121" s="16" t="str">
        <f ca="1">IF(OR(data!$BX121=N$1,data!$BY121=N$1),data!$BW121,"")</f>
        <v/>
      </c>
      <c r="P121" s="17" t="str">
        <f ca="1">IF(data!$BX121=Q$1,data!$BW121,"")</f>
        <v/>
      </c>
      <c r="Q121" s="17" t="str">
        <f ca="1">IF(data!$BY121=Q$1,data!$BW121,"")</f>
        <v/>
      </c>
      <c r="R121" s="17" t="str">
        <f ca="1">IF(OR(data!$BX121=Q$1,data!$BY121=Q$1),data!$BW121,"")</f>
        <v/>
      </c>
      <c r="S121" s="16" t="str">
        <f ca="1">IF(data!$BX121=T$1,data!$BW121,"")</f>
        <v/>
      </c>
      <c r="T121" s="16" t="str">
        <f ca="1">IF(data!$BY121=T$1,data!$BW121,"")</f>
        <v/>
      </c>
      <c r="U121" s="16" t="str">
        <f ca="1">IF(OR(data!$BX121=T$1,data!$BY121=T$1),data!$BW121,"")</f>
        <v/>
      </c>
      <c r="V121" s="17" t="str">
        <f ca="1">IF(data!$BX121=W$1,data!$BW121,"")</f>
        <v/>
      </c>
      <c r="W121" s="17" t="str">
        <f ca="1">IF(data!$BY121=W$1,data!$BW121,"")</f>
        <v/>
      </c>
      <c r="X121" s="17" t="str">
        <f ca="1">IF(OR(data!$BX121=W$1,data!$BY121=W$1),data!$BW121,"")</f>
        <v/>
      </c>
      <c r="Y121" s="16" t="str">
        <f ca="1">IF(data!$BX121=Z$1,data!$BW121,"")</f>
        <v/>
      </c>
      <c r="Z121" s="16" t="str">
        <f ca="1">IF(data!$BY121=Z$1,data!$BW121,"")</f>
        <v/>
      </c>
      <c r="AA121" s="16" t="str">
        <f ca="1">IF(OR(data!$BX121=Z$1,data!$BY121=Z$1),data!$BW121,"")</f>
        <v/>
      </c>
      <c r="AB121" s="17" t="str">
        <f ca="1">IF(data!$BX121=AC$1,data!$BW121,"")</f>
        <v/>
      </c>
      <c r="AC121" s="17" t="str">
        <f ca="1">IF(data!$BY121=AC$1,data!$BW121,"")</f>
        <v/>
      </c>
      <c r="AD121" s="17" t="str">
        <f ca="1">IF(OR(data!$BX121=AC$1,data!$BY121=AC$1),data!$BW121,"")</f>
        <v/>
      </c>
      <c r="AE121" s="16" t="str">
        <f ca="1">IF(data!$BX121=AF$1,data!$BW121,"")</f>
        <v/>
      </c>
      <c r="AF121" s="16" t="str">
        <f ca="1">IF(data!$BY121=AF$1,data!$BW121,"")</f>
        <v/>
      </c>
      <c r="AG121" s="16" t="str">
        <f ca="1">IF(OR(data!$BX121=AF$1,data!$BY121=AF$1),data!$BW121,"")</f>
        <v/>
      </c>
      <c r="AH121" s="17" t="str">
        <f ca="1">IF(data!$BX121=AI$1,data!$BW121,"")</f>
        <v/>
      </c>
      <c r="AI121" s="17" t="str">
        <f ca="1">IF(data!$BY121=AI$1,data!$BW121,"")</f>
        <v/>
      </c>
      <c r="AJ121" s="17" t="str">
        <f ca="1">IF(OR(data!$BX121=AI$1,data!$BY121=AI$1),data!$BW121,"")</f>
        <v/>
      </c>
      <c r="AK121" s="16" t="str">
        <f ca="1">IF(data!$BX121=AL$1,data!$BW121,"")</f>
        <v/>
      </c>
      <c r="AL121" s="16" t="str">
        <f ca="1">IF(data!$BY121=AL$1,data!$BW121,"")</f>
        <v/>
      </c>
      <c r="AM121" s="16" t="str">
        <f ca="1">IF(OR(data!$BX121=AL$1,data!$BY121=AL$1),data!$BW121,"")</f>
        <v/>
      </c>
      <c r="AN121" s="17" t="str">
        <f ca="1">IF(data!$BX121=AO$1,data!$BW121,"")</f>
        <v/>
      </c>
      <c r="AO121" s="17" t="str">
        <f ca="1">IF(data!$BY121=AO$1,data!$BW121,"")</f>
        <v/>
      </c>
      <c r="AP121" s="17" t="str">
        <f ca="1">IF(OR(data!$BX121=AO$1,data!$BY121=AO$1),data!$BW121,"")</f>
        <v/>
      </c>
      <c r="AQ121" s="16" t="str">
        <f ca="1">IF(data!$BX121=AR$1,data!$BW121,"")</f>
        <v/>
      </c>
      <c r="AR121" s="16" t="str">
        <f ca="1">IF(data!$BY121=AR$1,data!$BW121,"")</f>
        <v/>
      </c>
      <c r="AS121" s="16" t="str">
        <f ca="1">IF(OR(data!$BX121=AR$1,data!$BY121=AR$1),data!$BW121,"")</f>
        <v/>
      </c>
      <c r="AT121" s="17" t="str">
        <f ca="1">IF(data!$BX121=AU$1,data!$BW121,"")</f>
        <v/>
      </c>
      <c r="AU121" s="17" t="str">
        <f ca="1">IF(data!$BY121=AU$1,data!$BW121,"")</f>
        <v/>
      </c>
      <c r="AV121" s="17" t="str">
        <f ca="1">IF(OR(data!$BX121=AU$1,data!$BY121=AU$1),data!$BW121,"")</f>
        <v/>
      </c>
      <c r="AW121" s="16" t="str">
        <f ca="1">IF(data!$BX121=AX$1,data!$BW121,"")</f>
        <v/>
      </c>
      <c r="AX121" s="16" t="str">
        <f ca="1">IF(data!$BY121=AX$1,data!$BW121,"")</f>
        <v/>
      </c>
      <c r="AY121" s="16" t="str">
        <f ca="1">IF(OR(data!$BX121=AX$1,data!$BY121=AX$1),data!$BW121,"")</f>
        <v/>
      </c>
      <c r="AZ121" s="17">
        <f ca="1">IF(data!$BX121=BA$1,data!$BW121,"")</f>
        <v>43372</v>
      </c>
      <c r="BA121" s="17" t="str">
        <f ca="1">IF(data!$BY121=BA$1,data!$BW121,"")</f>
        <v/>
      </c>
      <c r="BB121" s="17">
        <f ca="1">IF(OR(data!$BX121=BA$1,data!$BY121=BA$1),data!$BW121,"")</f>
        <v>43372</v>
      </c>
      <c r="BC121" s="16" t="str">
        <f ca="1">IF(data!$BX121=BD$1,data!$BW121,"")</f>
        <v/>
      </c>
      <c r="BD121" s="16" t="str">
        <f ca="1">IF(data!$BY121=BD$1,data!$BW121,"")</f>
        <v/>
      </c>
      <c r="BE121" s="16" t="str">
        <f ca="1">IF(OR(data!$BX121=BD$1,data!$BY121=BD$1),data!$BW121,"")</f>
        <v/>
      </c>
      <c r="BF121" s="17" t="str">
        <f ca="1">IF(data!$BX121=BG$1,data!$BW121,"")</f>
        <v/>
      </c>
      <c r="BG121" s="17" t="str">
        <f ca="1">IF(data!$BY121=BG$1,data!$BW121,"")</f>
        <v/>
      </c>
      <c r="BH121" s="17" t="str">
        <f ca="1">IF(OR(data!$BX121=BG$1,data!$BY121=BG$1),data!$BW121,"")</f>
        <v/>
      </c>
      <c r="BI121" s="16" t="str">
        <f ca="1">IF(data!$BX121=BJ$1,data!$BW121,"")</f>
        <v/>
      </c>
      <c r="BJ121" s="16">
        <f ca="1">IF(data!$BY121=BJ$1,data!$BW121,"")</f>
        <v>43372</v>
      </c>
      <c r="BK121" s="16">
        <f ca="1">IF(OR(data!$BX121=BJ$1,data!$BY121=BJ$1),data!$BW121,"")</f>
        <v>43372</v>
      </c>
      <c r="BL121" s="17" t="str">
        <f ca="1">IF(data!$BX121=BM$1,data!$BW121,"")</f>
        <v/>
      </c>
      <c r="BM121" s="17" t="str">
        <f ca="1">IF(data!$BY121=BM$1,data!$BW121,"")</f>
        <v/>
      </c>
      <c r="BN121" s="17" t="str">
        <f ca="1">IF(OR(data!$BX121=BM$1,data!$BY121=BM$1),data!$BW121,"")</f>
        <v/>
      </c>
      <c r="BO121" s="16" t="str">
        <f ca="1">IF(data!$BX121=BP$1,data!$BW121,"")</f>
        <v/>
      </c>
      <c r="BP121" s="16" t="str">
        <f ca="1">IF(data!$BY121=BP$1,data!$BW121,"")</f>
        <v/>
      </c>
      <c r="BQ121" s="16" t="str">
        <f ca="1">IF(OR(data!$BX121=BP$1,data!$BY121=BP$1),data!$BW121,"")</f>
        <v/>
      </c>
      <c r="BR121" s="17" t="str">
        <f ca="1">IF(data!$BX121=BS$1,data!$BW121,"")</f>
        <v/>
      </c>
      <c r="BS121" s="17" t="str">
        <f ca="1">IF(data!$BY121=BS$1,data!$BW121,"")</f>
        <v/>
      </c>
      <c r="BT121" s="17" t="str">
        <f ca="1">IF(OR(data!$BX121=BS$1,data!$BY121=BS$1),data!$BW121,"")</f>
        <v/>
      </c>
    </row>
    <row r="122" spans="1:72" s="11" customFormat="1" x14ac:dyDescent="0.25">
      <c r="A122" s="16" t="str">
        <f ca="1">IF(data!$BX122=B$1,data!$BW122,"")</f>
        <v/>
      </c>
      <c r="B122" s="16" t="str">
        <f ca="1">IF(data!$BY122=B$1,data!$BW122,"")</f>
        <v/>
      </c>
      <c r="C122" s="16" t="str">
        <f ca="1">IF(OR(data!$BX122=B$1,data!$BY122=B$1),data!$BW122,"")</f>
        <v/>
      </c>
      <c r="D122" s="17" t="str">
        <f ca="1">IF(data!$BX122=E$1,data!$BW122,"")</f>
        <v/>
      </c>
      <c r="E122" s="17" t="str">
        <f ca="1">IF(data!$BY122=E$1,data!$BW122,"")</f>
        <v/>
      </c>
      <c r="F122" s="17" t="str">
        <f ca="1">IF(OR(data!$BX122=E$1,data!$BY122=E$1),data!$BW122,"")</f>
        <v/>
      </c>
      <c r="G122" s="16" t="str">
        <f ca="1">IF(data!$BX122=H$1,data!$BW122,"")</f>
        <v/>
      </c>
      <c r="H122" s="16" t="str">
        <f ca="1">IF(data!$BY122=H$1,data!$BW122,"")</f>
        <v/>
      </c>
      <c r="I122" s="16" t="str">
        <f ca="1">IF(OR(data!$BX122=H$1,data!$BY122=H$1),data!$BW122,"")</f>
        <v/>
      </c>
      <c r="J122" s="17" t="str">
        <f ca="1">IF(data!$BX122=K$1,data!$BW122,"")</f>
        <v/>
      </c>
      <c r="K122" s="17" t="str">
        <f ca="1">IF(data!$BY122=K$1,data!$BW122,"")</f>
        <v/>
      </c>
      <c r="L122" s="17" t="str">
        <f ca="1">IF(OR(data!$BX122=K$1,data!$BY122=K$1),data!$BW122,"")</f>
        <v/>
      </c>
      <c r="M122" s="16" t="str">
        <f ca="1">IF(data!$BX122=N$1,data!$BW122,"")</f>
        <v/>
      </c>
      <c r="N122" s="16" t="str">
        <f ca="1">IF(data!$BY122=N$1,data!$BW122,"")</f>
        <v/>
      </c>
      <c r="O122" s="16" t="str">
        <f ca="1">IF(OR(data!$BX122=N$1,data!$BY122=N$1),data!$BW122,"")</f>
        <v/>
      </c>
      <c r="P122" s="17" t="str">
        <f ca="1">IF(data!$BX122=Q$1,data!$BW122,"")</f>
        <v/>
      </c>
      <c r="Q122" s="17" t="str">
        <f ca="1">IF(data!$BY122=Q$1,data!$BW122,"")</f>
        <v/>
      </c>
      <c r="R122" s="17" t="str">
        <f ca="1">IF(OR(data!$BX122=Q$1,data!$BY122=Q$1),data!$BW122,"")</f>
        <v/>
      </c>
      <c r="S122" s="16" t="str">
        <f ca="1">IF(data!$BX122=T$1,data!$BW122,"")</f>
        <v/>
      </c>
      <c r="T122" s="16" t="str">
        <f ca="1">IF(data!$BY122=T$1,data!$BW122,"")</f>
        <v/>
      </c>
      <c r="U122" s="16" t="str">
        <f ca="1">IF(OR(data!$BX122=T$1,data!$BY122=T$1),data!$BW122,"")</f>
        <v/>
      </c>
      <c r="V122" s="17" t="str">
        <f ca="1">IF(data!$BX122=W$1,data!$BW122,"")</f>
        <v/>
      </c>
      <c r="W122" s="17" t="str">
        <f ca="1">IF(data!$BY122=W$1,data!$BW122,"")</f>
        <v/>
      </c>
      <c r="X122" s="17" t="str">
        <f ca="1">IF(OR(data!$BX122=W$1,data!$BY122=W$1),data!$BW122,"")</f>
        <v/>
      </c>
      <c r="Y122" s="16" t="str">
        <f ca="1">IF(data!$BX122=Z$1,data!$BW122,"")</f>
        <v/>
      </c>
      <c r="Z122" s="16" t="str">
        <f ca="1">IF(data!$BY122=Z$1,data!$BW122,"")</f>
        <v/>
      </c>
      <c r="AA122" s="16" t="str">
        <f ca="1">IF(OR(data!$BX122=Z$1,data!$BY122=Z$1),data!$BW122,"")</f>
        <v/>
      </c>
      <c r="AB122" s="17" t="str">
        <f ca="1">IF(data!$BX122=AC$1,data!$BW122,"")</f>
        <v/>
      </c>
      <c r="AC122" s="17" t="str">
        <f ca="1">IF(data!$BY122=AC$1,data!$BW122,"")</f>
        <v/>
      </c>
      <c r="AD122" s="17" t="str">
        <f ca="1">IF(OR(data!$BX122=AC$1,data!$BY122=AC$1),data!$BW122,"")</f>
        <v/>
      </c>
      <c r="AE122" s="16" t="str">
        <f ca="1">IF(data!$BX122=AF$1,data!$BW122,"")</f>
        <v/>
      </c>
      <c r="AF122" s="16" t="str">
        <f ca="1">IF(data!$BY122=AF$1,data!$BW122,"")</f>
        <v/>
      </c>
      <c r="AG122" s="16" t="str">
        <f ca="1">IF(OR(data!$BX122=AF$1,data!$BY122=AF$1),data!$BW122,"")</f>
        <v/>
      </c>
      <c r="AH122" s="17" t="str">
        <f ca="1">IF(data!$BX122=AI$1,data!$BW122,"")</f>
        <v/>
      </c>
      <c r="AI122" s="17" t="str">
        <f ca="1">IF(data!$BY122=AI$1,data!$BW122,"")</f>
        <v/>
      </c>
      <c r="AJ122" s="17" t="str">
        <f ca="1">IF(OR(data!$BX122=AI$1,data!$BY122=AI$1),data!$BW122,"")</f>
        <v/>
      </c>
      <c r="AK122" s="16" t="str">
        <f ca="1">IF(data!$BX122=AL$1,data!$BW122,"")</f>
        <v/>
      </c>
      <c r="AL122" s="16" t="str">
        <f ca="1">IF(data!$BY122=AL$1,data!$BW122,"")</f>
        <v/>
      </c>
      <c r="AM122" s="16" t="str">
        <f ca="1">IF(OR(data!$BX122=AL$1,data!$BY122=AL$1),data!$BW122,"")</f>
        <v/>
      </c>
      <c r="AN122" s="17" t="str">
        <f ca="1">IF(data!$BX122=AO$1,data!$BW122,"")</f>
        <v/>
      </c>
      <c r="AO122" s="17" t="str">
        <f ca="1">IF(data!$BY122=AO$1,data!$BW122,"")</f>
        <v/>
      </c>
      <c r="AP122" s="17" t="str">
        <f ca="1">IF(OR(data!$BX122=AO$1,data!$BY122=AO$1),data!$BW122,"")</f>
        <v/>
      </c>
      <c r="AQ122" s="16" t="str">
        <f ca="1">IF(data!$BX122=AR$1,data!$BW122,"")</f>
        <v/>
      </c>
      <c r="AR122" s="16" t="str">
        <f ca="1">IF(data!$BY122=AR$1,data!$BW122,"")</f>
        <v/>
      </c>
      <c r="AS122" s="16" t="str">
        <f ca="1">IF(OR(data!$BX122=AR$1,data!$BY122=AR$1),data!$BW122,"")</f>
        <v/>
      </c>
      <c r="AT122" s="17" t="str">
        <f ca="1">IF(data!$BX122=AU$1,data!$BW122,"")</f>
        <v/>
      </c>
      <c r="AU122" s="17">
        <f ca="1">IF(data!$BY122=AU$1,data!$BW122,"")</f>
        <v>43372</v>
      </c>
      <c r="AV122" s="17">
        <f ca="1">IF(OR(data!$BX122=AU$1,data!$BY122=AU$1),data!$BW122,"")</f>
        <v>43372</v>
      </c>
      <c r="AW122" s="16" t="str">
        <f ca="1">IF(data!$BX122=AX$1,data!$BW122,"")</f>
        <v/>
      </c>
      <c r="AX122" s="16" t="str">
        <f ca="1">IF(data!$BY122=AX$1,data!$BW122,"")</f>
        <v/>
      </c>
      <c r="AY122" s="16" t="str">
        <f ca="1">IF(OR(data!$BX122=AX$1,data!$BY122=AX$1),data!$BW122,"")</f>
        <v/>
      </c>
      <c r="AZ122" s="17" t="str">
        <f ca="1">IF(data!$BX122=BA$1,data!$BW122,"")</f>
        <v/>
      </c>
      <c r="BA122" s="17" t="str">
        <f ca="1">IF(data!$BY122=BA$1,data!$BW122,"")</f>
        <v/>
      </c>
      <c r="BB122" s="17" t="str">
        <f ca="1">IF(OR(data!$BX122=BA$1,data!$BY122=BA$1),data!$BW122,"")</f>
        <v/>
      </c>
      <c r="BC122" s="16" t="str">
        <f ca="1">IF(data!$BX122=BD$1,data!$BW122,"")</f>
        <v/>
      </c>
      <c r="BD122" s="16" t="str">
        <f ca="1">IF(data!$BY122=BD$1,data!$BW122,"")</f>
        <v/>
      </c>
      <c r="BE122" s="16" t="str">
        <f ca="1">IF(OR(data!$BX122=BD$1,data!$BY122=BD$1),data!$BW122,"")</f>
        <v/>
      </c>
      <c r="BF122" s="17" t="str">
        <f ca="1">IF(data!$BX122=BG$1,data!$BW122,"")</f>
        <v/>
      </c>
      <c r="BG122" s="17" t="str">
        <f ca="1">IF(data!$BY122=BG$1,data!$BW122,"")</f>
        <v/>
      </c>
      <c r="BH122" s="17" t="str">
        <f ca="1">IF(OR(data!$BX122=BG$1,data!$BY122=BG$1),data!$BW122,"")</f>
        <v/>
      </c>
      <c r="BI122" s="16" t="str">
        <f ca="1">IF(data!$BX122=BJ$1,data!$BW122,"")</f>
        <v/>
      </c>
      <c r="BJ122" s="16" t="str">
        <f ca="1">IF(data!$BY122=BJ$1,data!$BW122,"")</f>
        <v/>
      </c>
      <c r="BK122" s="16" t="str">
        <f ca="1">IF(OR(data!$BX122=BJ$1,data!$BY122=BJ$1),data!$BW122,"")</f>
        <v/>
      </c>
      <c r="BL122" s="17">
        <f ca="1">IF(data!$BX122=BM$1,data!$BW122,"")</f>
        <v>43372</v>
      </c>
      <c r="BM122" s="17" t="str">
        <f ca="1">IF(data!$BY122=BM$1,data!$BW122,"")</f>
        <v/>
      </c>
      <c r="BN122" s="17">
        <f ca="1">IF(OR(data!$BX122=BM$1,data!$BY122=BM$1),data!$BW122,"")</f>
        <v>43372</v>
      </c>
      <c r="BO122" s="16" t="str">
        <f ca="1">IF(data!$BX122=BP$1,data!$BW122,"")</f>
        <v/>
      </c>
      <c r="BP122" s="16" t="str">
        <f ca="1">IF(data!$BY122=BP$1,data!$BW122,"")</f>
        <v/>
      </c>
      <c r="BQ122" s="16" t="str">
        <f ca="1">IF(OR(data!$BX122=BP$1,data!$BY122=BP$1),data!$BW122,"")</f>
        <v/>
      </c>
      <c r="BR122" s="17" t="str">
        <f ca="1">IF(data!$BX122=BS$1,data!$BW122,"")</f>
        <v/>
      </c>
      <c r="BS122" s="17" t="str">
        <f ca="1">IF(data!$BY122=BS$1,data!$BW122,"")</f>
        <v/>
      </c>
      <c r="BT122" s="17" t="str">
        <f ca="1">IF(OR(data!$BX122=BS$1,data!$BY122=BS$1),data!$BW122,"")</f>
        <v/>
      </c>
    </row>
    <row r="123" spans="1:72" s="11" customFormat="1" x14ac:dyDescent="0.25">
      <c r="A123" s="16">
        <f ca="1">IF(data!$BX123=B$1,data!$BW123,"")</f>
        <v>43375</v>
      </c>
      <c r="B123" s="16" t="str">
        <f ca="1">IF(data!$BY123=B$1,data!$BW123,"")</f>
        <v/>
      </c>
      <c r="C123" s="16">
        <f ca="1">IF(OR(data!$BX123=B$1,data!$BY123=B$1),data!$BW123,"")</f>
        <v>43375</v>
      </c>
      <c r="D123" s="17" t="str">
        <f ca="1">IF(data!$BX123=E$1,data!$BW123,"")</f>
        <v/>
      </c>
      <c r="E123" s="17" t="str">
        <f ca="1">IF(data!$BY123=E$1,data!$BW123,"")</f>
        <v/>
      </c>
      <c r="F123" s="17" t="str">
        <f ca="1">IF(OR(data!$BX123=E$1,data!$BY123=E$1),data!$BW123,"")</f>
        <v/>
      </c>
      <c r="G123" s="16" t="str">
        <f ca="1">IF(data!$BX123=H$1,data!$BW123,"")</f>
        <v/>
      </c>
      <c r="H123" s="16" t="str">
        <f ca="1">IF(data!$BY123=H$1,data!$BW123,"")</f>
        <v/>
      </c>
      <c r="I123" s="16" t="str">
        <f ca="1">IF(OR(data!$BX123=H$1,data!$BY123=H$1),data!$BW123,"")</f>
        <v/>
      </c>
      <c r="J123" s="17" t="str">
        <f ca="1">IF(data!$BX123=K$1,data!$BW123,"")</f>
        <v/>
      </c>
      <c r="K123" s="17" t="str">
        <f ca="1">IF(data!$BY123=K$1,data!$BW123,"")</f>
        <v/>
      </c>
      <c r="L123" s="17" t="str">
        <f ca="1">IF(OR(data!$BX123=K$1,data!$BY123=K$1),data!$BW123,"")</f>
        <v/>
      </c>
      <c r="M123" s="16" t="str">
        <f ca="1">IF(data!$BX123=N$1,data!$BW123,"")</f>
        <v/>
      </c>
      <c r="N123" s="16" t="str">
        <f ca="1">IF(data!$BY123=N$1,data!$BW123,"")</f>
        <v/>
      </c>
      <c r="O123" s="16" t="str">
        <f ca="1">IF(OR(data!$BX123=N$1,data!$BY123=N$1),data!$BW123,"")</f>
        <v/>
      </c>
      <c r="P123" s="17" t="str">
        <f ca="1">IF(data!$BX123=Q$1,data!$BW123,"")</f>
        <v/>
      </c>
      <c r="Q123" s="17" t="str">
        <f ca="1">IF(data!$BY123=Q$1,data!$BW123,"")</f>
        <v/>
      </c>
      <c r="R123" s="17" t="str">
        <f ca="1">IF(OR(data!$BX123=Q$1,data!$BY123=Q$1),data!$BW123,"")</f>
        <v/>
      </c>
      <c r="S123" s="16" t="str">
        <f ca="1">IF(data!$BX123=T$1,data!$BW123,"")</f>
        <v/>
      </c>
      <c r="T123" s="16" t="str">
        <f ca="1">IF(data!$BY123=T$1,data!$BW123,"")</f>
        <v/>
      </c>
      <c r="U123" s="16" t="str">
        <f ca="1">IF(OR(data!$BX123=T$1,data!$BY123=T$1),data!$BW123,"")</f>
        <v/>
      </c>
      <c r="V123" s="17" t="str">
        <f ca="1">IF(data!$BX123=W$1,data!$BW123,"")</f>
        <v/>
      </c>
      <c r="W123" s="17" t="str">
        <f ca="1">IF(data!$BY123=W$1,data!$BW123,"")</f>
        <v/>
      </c>
      <c r="X123" s="17" t="str">
        <f ca="1">IF(OR(data!$BX123=W$1,data!$BY123=W$1),data!$BW123,"")</f>
        <v/>
      </c>
      <c r="Y123" s="16" t="str">
        <f ca="1">IF(data!$BX123=Z$1,data!$BW123,"")</f>
        <v/>
      </c>
      <c r="Z123" s="16" t="str">
        <f ca="1">IF(data!$BY123=Z$1,data!$BW123,"")</f>
        <v/>
      </c>
      <c r="AA123" s="16" t="str">
        <f ca="1">IF(OR(data!$BX123=Z$1,data!$BY123=Z$1),data!$BW123,"")</f>
        <v/>
      </c>
      <c r="AB123" s="17" t="str">
        <f ca="1">IF(data!$BX123=AC$1,data!$BW123,"")</f>
        <v/>
      </c>
      <c r="AC123" s="17" t="str">
        <f ca="1">IF(data!$BY123=AC$1,data!$BW123,"")</f>
        <v/>
      </c>
      <c r="AD123" s="17" t="str">
        <f ca="1">IF(OR(data!$BX123=AC$1,data!$BY123=AC$1),data!$BW123,"")</f>
        <v/>
      </c>
      <c r="AE123" s="16" t="str">
        <f ca="1">IF(data!$BX123=AF$1,data!$BW123,"")</f>
        <v/>
      </c>
      <c r="AF123" s="16" t="str">
        <f ca="1">IF(data!$BY123=AF$1,data!$BW123,"")</f>
        <v/>
      </c>
      <c r="AG123" s="16" t="str">
        <f ca="1">IF(OR(data!$BX123=AF$1,data!$BY123=AF$1),data!$BW123,"")</f>
        <v/>
      </c>
      <c r="AH123" s="17" t="str">
        <f ca="1">IF(data!$BX123=AI$1,data!$BW123,"")</f>
        <v/>
      </c>
      <c r="AI123" s="17" t="str">
        <f ca="1">IF(data!$BY123=AI$1,data!$BW123,"")</f>
        <v/>
      </c>
      <c r="AJ123" s="17" t="str">
        <f ca="1">IF(OR(data!$BX123=AI$1,data!$BY123=AI$1),data!$BW123,"")</f>
        <v/>
      </c>
      <c r="AK123" s="16" t="str">
        <f ca="1">IF(data!$BX123=AL$1,data!$BW123,"")</f>
        <v/>
      </c>
      <c r="AL123" s="16" t="str">
        <f ca="1">IF(data!$BY123=AL$1,data!$BW123,"")</f>
        <v/>
      </c>
      <c r="AM123" s="16" t="str">
        <f ca="1">IF(OR(data!$BX123=AL$1,data!$BY123=AL$1),data!$BW123,"")</f>
        <v/>
      </c>
      <c r="AN123" s="17" t="str">
        <f ca="1">IF(data!$BX123=AO$1,data!$BW123,"")</f>
        <v/>
      </c>
      <c r="AO123" s="17" t="str">
        <f ca="1">IF(data!$BY123=AO$1,data!$BW123,"")</f>
        <v/>
      </c>
      <c r="AP123" s="17" t="str">
        <f ca="1">IF(OR(data!$BX123=AO$1,data!$BY123=AO$1),data!$BW123,"")</f>
        <v/>
      </c>
      <c r="AQ123" s="16" t="str">
        <f ca="1">IF(data!$BX123=AR$1,data!$BW123,"")</f>
        <v/>
      </c>
      <c r="AR123" s="16">
        <f ca="1">IF(data!$BY123=AR$1,data!$BW123,"")</f>
        <v>43375</v>
      </c>
      <c r="AS123" s="16">
        <f ca="1">IF(OR(data!$BX123=AR$1,data!$BY123=AR$1),data!$BW123,"")</f>
        <v>43375</v>
      </c>
      <c r="AT123" s="17" t="str">
        <f ca="1">IF(data!$BX123=AU$1,data!$BW123,"")</f>
        <v/>
      </c>
      <c r="AU123" s="17" t="str">
        <f ca="1">IF(data!$BY123=AU$1,data!$BW123,"")</f>
        <v/>
      </c>
      <c r="AV123" s="17" t="str">
        <f ca="1">IF(OR(data!$BX123=AU$1,data!$BY123=AU$1),data!$BW123,"")</f>
        <v/>
      </c>
      <c r="AW123" s="16" t="str">
        <f ca="1">IF(data!$BX123=AX$1,data!$BW123,"")</f>
        <v/>
      </c>
      <c r="AX123" s="16" t="str">
        <f ca="1">IF(data!$BY123=AX$1,data!$BW123,"")</f>
        <v/>
      </c>
      <c r="AY123" s="16" t="str">
        <f ca="1">IF(OR(data!$BX123=AX$1,data!$BY123=AX$1),data!$BW123,"")</f>
        <v/>
      </c>
      <c r="AZ123" s="17" t="str">
        <f ca="1">IF(data!$BX123=BA$1,data!$BW123,"")</f>
        <v/>
      </c>
      <c r="BA123" s="17" t="str">
        <f ca="1">IF(data!$BY123=BA$1,data!$BW123,"")</f>
        <v/>
      </c>
      <c r="BB123" s="17" t="str">
        <f ca="1">IF(OR(data!$BX123=BA$1,data!$BY123=BA$1),data!$BW123,"")</f>
        <v/>
      </c>
      <c r="BC123" s="16" t="str">
        <f ca="1">IF(data!$BX123=BD$1,data!$BW123,"")</f>
        <v/>
      </c>
      <c r="BD123" s="16" t="str">
        <f ca="1">IF(data!$BY123=BD$1,data!$BW123,"")</f>
        <v/>
      </c>
      <c r="BE123" s="16" t="str">
        <f ca="1">IF(OR(data!$BX123=BD$1,data!$BY123=BD$1),data!$BW123,"")</f>
        <v/>
      </c>
      <c r="BF123" s="17" t="str">
        <f ca="1">IF(data!$BX123=BG$1,data!$BW123,"")</f>
        <v/>
      </c>
      <c r="BG123" s="17" t="str">
        <f ca="1">IF(data!$BY123=BG$1,data!$BW123,"")</f>
        <v/>
      </c>
      <c r="BH123" s="17" t="str">
        <f ca="1">IF(OR(data!$BX123=BG$1,data!$BY123=BG$1),data!$BW123,"")</f>
        <v/>
      </c>
      <c r="BI123" s="16" t="str">
        <f ca="1">IF(data!$BX123=BJ$1,data!$BW123,"")</f>
        <v/>
      </c>
      <c r="BJ123" s="16" t="str">
        <f ca="1">IF(data!$BY123=BJ$1,data!$BW123,"")</f>
        <v/>
      </c>
      <c r="BK123" s="16" t="str">
        <f ca="1">IF(OR(data!$BX123=BJ$1,data!$BY123=BJ$1),data!$BW123,"")</f>
        <v/>
      </c>
      <c r="BL123" s="17" t="str">
        <f ca="1">IF(data!$BX123=BM$1,data!$BW123,"")</f>
        <v/>
      </c>
      <c r="BM123" s="17" t="str">
        <f ca="1">IF(data!$BY123=BM$1,data!$BW123,"")</f>
        <v/>
      </c>
      <c r="BN123" s="17" t="str">
        <f ca="1">IF(OR(data!$BX123=BM$1,data!$BY123=BM$1),data!$BW123,"")</f>
        <v/>
      </c>
      <c r="BO123" s="16" t="str">
        <f ca="1">IF(data!$BX123=BP$1,data!$BW123,"")</f>
        <v/>
      </c>
      <c r="BP123" s="16" t="str">
        <f ca="1">IF(data!$BY123=BP$1,data!$BW123,"")</f>
        <v/>
      </c>
      <c r="BQ123" s="16" t="str">
        <f ca="1">IF(OR(data!$BX123=BP$1,data!$BY123=BP$1),data!$BW123,"")</f>
        <v/>
      </c>
      <c r="BR123" s="17" t="str">
        <f ca="1">IF(data!$BX123=BS$1,data!$BW123,"")</f>
        <v/>
      </c>
      <c r="BS123" s="17" t="str">
        <f ca="1">IF(data!$BY123=BS$1,data!$BW123,"")</f>
        <v/>
      </c>
      <c r="BT123" s="17" t="str">
        <f ca="1">IF(OR(data!$BX123=BS$1,data!$BY123=BS$1),data!$BW123,"")</f>
        <v/>
      </c>
    </row>
    <row r="124" spans="1:72" s="11" customFormat="1" x14ac:dyDescent="0.25">
      <c r="A124" s="16" t="str">
        <f ca="1">IF(data!$BX124=B$1,data!$BW124,"")</f>
        <v/>
      </c>
      <c r="B124" s="16" t="str">
        <f ca="1">IF(data!$BY124=B$1,data!$BW124,"")</f>
        <v/>
      </c>
      <c r="C124" s="16" t="str">
        <f ca="1">IF(OR(data!$BX124=B$1,data!$BY124=B$1),data!$BW124,"")</f>
        <v/>
      </c>
      <c r="D124" s="17" t="str">
        <f ca="1">IF(data!$BX124=E$1,data!$BW124,"")</f>
        <v/>
      </c>
      <c r="E124" s="17">
        <f ca="1">IF(data!$BY124=E$1,data!$BW124,"")</f>
        <v>43375</v>
      </c>
      <c r="F124" s="17">
        <f ca="1">IF(OR(data!$BX124=E$1,data!$BY124=E$1),data!$BW124,"")</f>
        <v>43375</v>
      </c>
      <c r="G124" s="16" t="str">
        <f ca="1">IF(data!$BX124=H$1,data!$BW124,"")</f>
        <v/>
      </c>
      <c r="H124" s="16" t="str">
        <f ca="1">IF(data!$BY124=H$1,data!$BW124,"")</f>
        <v/>
      </c>
      <c r="I124" s="16" t="str">
        <f ca="1">IF(OR(data!$BX124=H$1,data!$BY124=H$1),data!$BW124,"")</f>
        <v/>
      </c>
      <c r="J124" s="17" t="str">
        <f ca="1">IF(data!$BX124=K$1,data!$BW124,"")</f>
        <v/>
      </c>
      <c r="K124" s="17" t="str">
        <f ca="1">IF(data!$BY124=K$1,data!$BW124,"")</f>
        <v/>
      </c>
      <c r="L124" s="17" t="str">
        <f ca="1">IF(OR(data!$BX124=K$1,data!$BY124=K$1),data!$BW124,"")</f>
        <v/>
      </c>
      <c r="M124" s="16">
        <f ca="1">IF(data!$BX124=N$1,data!$BW124,"")</f>
        <v>43375</v>
      </c>
      <c r="N124" s="16" t="str">
        <f ca="1">IF(data!$BY124=N$1,data!$BW124,"")</f>
        <v/>
      </c>
      <c r="O124" s="16">
        <f ca="1">IF(OR(data!$BX124=N$1,data!$BY124=N$1),data!$BW124,"")</f>
        <v>43375</v>
      </c>
      <c r="P124" s="17" t="str">
        <f ca="1">IF(data!$BX124=Q$1,data!$BW124,"")</f>
        <v/>
      </c>
      <c r="Q124" s="17" t="str">
        <f ca="1">IF(data!$BY124=Q$1,data!$BW124,"")</f>
        <v/>
      </c>
      <c r="R124" s="17" t="str">
        <f ca="1">IF(OR(data!$BX124=Q$1,data!$BY124=Q$1),data!$BW124,"")</f>
        <v/>
      </c>
      <c r="S124" s="16" t="str">
        <f ca="1">IF(data!$BX124=T$1,data!$BW124,"")</f>
        <v/>
      </c>
      <c r="T124" s="16" t="str">
        <f ca="1">IF(data!$BY124=T$1,data!$BW124,"")</f>
        <v/>
      </c>
      <c r="U124" s="16" t="str">
        <f ca="1">IF(OR(data!$BX124=T$1,data!$BY124=T$1),data!$BW124,"")</f>
        <v/>
      </c>
      <c r="V124" s="17" t="str">
        <f ca="1">IF(data!$BX124=W$1,data!$BW124,"")</f>
        <v/>
      </c>
      <c r="W124" s="17" t="str">
        <f ca="1">IF(data!$BY124=W$1,data!$BW124,"")</f>
        <v/>
      </c>
      <c r="X124" s="17" t="str">
        <f ca="1">IF(OR(data!$BX124=W$1,data!$BY124=W$1),data!$BW124,"")</f>
        <v/>
      </c>
      <c r="Y124" s="16" t="str">
        <f ca="1">IF(data!$BX124=Z$1,data!$BW124,"")</f>
        <v/>
      </c>
      <c r="Z124" s="16" t="str">
        <f ca="1">IF(data!$BY124=Z$1,data!$BW124,"")</f>
        <v/>
      </c>
      <c r="AA124" s="16" t="str">
        <f ca="1">IF(OR(data!$BX124=Z$1,data!$BY124=Z$1),data!$BW124,"")</f>
        <v/>
      </c>
      <c r="AB124" s="17" t="str">
        <f ca="1">IF(data!$BX124=AC$1,data!$BW124,"")</f>
        <v/>
      </c>
      <c r="AC124" s="17" t="str">
        <f ca="1">IF(data!$BY124=AC$1,data!$BW124,"")</f>
        <v/>
      </c>
      <c r="AD124" s="17" t="str">
        <f ca="1">IF(OR(data!$BX124=AC$1,data!$BY124=AC$1),data!$BW124,"")</f>
        <v/>
      </c>
      <c r="AE124" s="16" t="str">
        <f ca="1">IF(data!$BX124=AF$1,data!$BW124,"")</f>
        <v/>
      </c>
      <c r="AF124" s="16" t="str">
        <f ca="1">IF(data!$BY124=AF$1,data!$BW124,"")</f>
        <v/>
      </c>
      <c r="AG124" s="16" t="str">
        <f ca="1">IF(OR(data!$BX124=AF$1,data!$BY124=AF$1),data!$BW124,"")</f>
        <v/>
      </c>
      <c r="AH124" s="17" t="str">
        <f ca="1">IF(data!$BX124=AI$1,data!$BW124,"")</f>
        <v/>
      </c>
      <c r="AI124" s="17" t="str">
        <f ca="1">IF(data!$BY124=AI$1,data!$BW124,"")</f>
        <v/>
      </c>
      <c r="AJ124" s="17" t="str">
        <f ca="1">IF(OR(data!$BX124=AI$1,data!$BY124=AI$1),data!$BW124,"")</f>
        <v/>
      </c>
      <c r="AK124" s="16" t="str">
        <f ca="1">IF(data!$BX124=AL$1,data!$BW124,"")</f>
        <v/>
      </c>
      <c r="AL124" s="16" t="str">
        <f ca="1">IF(data!$BY124=AL$1,data!$BW124,"")</f>
        <v/>
      </c>
      <c r="AM124" s="16" t="str">
        <f ca="1">IF(OR(data!$BX124=AL$1,data!$BY124=AL$1),data!$BW124,"")</f>
        <v/>
      </c>
      <c r="AN124" s="17" t="str">
        <f ca="1">IF(data!$BX124=AO$1,data!$BW124,"")</f>
        <v/>
      </c>
      <c r="AO124" s="17" t="str">
        <f ca="1">IF(data!$BY124=AO$1,data!$BW124,"")</f>
        <v/>
      </c>
      <c r="AP124" s="17" t="str">
        <f ca="1">IF(OR(data!$BX124=AO$1,data!$BY124=AO$1),data!$BW124,"")</f>
        <v/>
      </c>
      <c r="AQ124" s="16" t="str">
        <f ca="1">IF(data!$BX124=AR$1,data!$BW124,"")</f>
        <v/>
      </c>
      <c r="AR124" s="16" t="str">
        <f ca="1">IF(data!$BY124=AR$1,data!$BW124,"")</f>
        <v/>
      </c>
      <c r="AS124" s="16" t="str">
        <f ca="1">IF(OR(data!$BX124=AR$1,data!$BY124=AR$1),data!$BW124,"")</f>
        <v/>
      </c>
      <c r="AT124" s="17" t="str">
        <f ca="1">IF(data!$BX124=AU$1,data!$BW124,"")</f>
        <v/>
      </c>
      <c r="AU124" s="17" t="str">
        <f ca="1">IF(data!$BY124=AU$1,data!$BW124,"")</f>
        <v/>
      </c>
      <c r="AV124" s="17" t="str">
        <f ca="1">IF(OR(data!$BX124=AU$1,data!$BY124=AU$1),data!$BW124,"")</f>
        <v/>
      </c>
      <c r="AW124" s="16" t="str">
        <f ca="1">IF(data!$BX124=AX$1,data!$BW124,"")</f>
        <v/>
      </c>
      <c r="AX124" s="16" t="str">
        <f ca="1">IF(data!$BY124=AX$1,data!$BW124,"")</f>
        <v/>
      </c>
      <c r="AY124" s="16" t="str">
        <f ca="1">IF(OR(data!$BX124=AX$1,data!$BY124=AX$1),data!$BW124,"")</f>
        <v/>
      </c>
      <c r="AZ124" s="17" t="str">
        <f ca="1">IF(data!$BX124=BA$1,data!$BW124,"")</f>
        <v/>
      </c>
      <c r="BA124" s="17" t="str">
        <f ca="1">IF(data!$BY124=BA$1,data!$BW124,"")</f>
        <v/>
      </c>
      <c r="BB124" s="17" t="str">
        <f ca="1">IF(OR(data!$BX124=BA$1,data!$BY124=BA$1),data!$BW124,"")</f>
        <v/>
      </c>
      <c r="BC124" s="16" t="str">
        <f ca="1">IF(data!$BX124=BD$1,data!$BW124,"")</f>
        <v/>
      </c>
      <c r="BD124" s="16" t="str">
        <f ca="1">IF(data!$BY124=BD$1,data!$BW124,"")</f>
        <v/>
      </c>
      <c r="BE124" s="16" t="str">
        <f ca="1">IF(OR(data!$BX124=BD$1,data!$BY124=BD$1),data!$BW124,"")</f>
        <v/>
      </c>
      <c r="BF124" s="17" t="str">
        <f ca="1">IF(data!$BX124=BG$1,data!$BW124,"")</f>
        <v/>
      </c>
      <c r="BG124" s="17" t="str">
        <f ca="1">IF(data!$BY124=BG$1,data!$BW124,"")</f>
        <v/>
      </c>
      <c r="BH124" s="17" t="str">
        <f ca="1">IF(OR(data!$BX124=BG$1,data!$BY124=BG$1),data!$BW124,"")</f>
        <v/>
      </c>
      <c r="BI124" s="16" t="str">
        <f ca="1">IF(data!$BX124=BJ$1,data!$BW124,"")</f>
        <v/>
      </c>
      <c r="BJ124" s="16" t="str">
        <f ca="1">IF(data!$BY124=BJ$1,data!$BW124,"")</f>
        <v/>
      </c>
      <c r="BK124" s="16" t="str">
        <f ca="1">IF(OR(data!$BX124=BJ$1,data!$BY124=BJ$1),data!$BW124,"")</f>
        <v/>
      </c>
      <c r="BL124" s="17" t="str">
        <f ca="1">IF(data!$BX124=BM$1,data!$BW124,"")</f>
        <v/>
      </c>
      <c r="BM124" s="17" t="str">
        <f ca="1">IF(data!$BY124=BM$1,data!$BW124,"")</f>
        <v/>
      </c>
      <c r="BN124" s="17" t="str">
        <f ca="1">IF(OR(data!$BX124=BM$1,data!$BY124=BM$1),data!$BW124,"")</f>
        <v/>
      </c>
      <c r="BO124" s="16" t="str">
        <f ca="1">IF(data!$BX124=BP$1,data!$BW124,"")</f>
        <v/>
      </c>
      <c r="BP124" s="16" t="str">
        <f ca="1">IF(data!$BY124=BP$1,data!$BW124,"")</f>
        <v/>
      </c>
      <c r="BQ124" s="16" t="str">
        <f ca="1">IF(OR(data!$BX124=BP$1,data!$BY124=BP$1),data!$BW124,"")</f>
        <v/>
      </c>
      <c r="BR124" s="17" t="str">
        <f ca="1">IF(data!$BX124=BS$1,data!$BW124,"")</f>
        <v/>
      </c>
      <c r="BS124" s="17" t="str">
        <f ca="1">IF(data!$BY124=BS$1,data!$BW124,"")</f>
        <v/>
      </c>
      <c r="BT124" s="17" t="str">
        <f ca="1">IF(OR(data!$BX124=BS$1,data!$BY124=BS$1),data!$BW124,"")</f>
        <v/>
      </c>
    </row>
    <row r="125" spans="1:72" s="11" customFormat="1" x14ac:dyDescent="0.25">
      <c r="A125" s="16" t="str">
        <f ca="1">IF(data!$BX125=B$1,data!$BW125,"")</f>
        <v/>
      </c>
      <c r="B125" s="16" t="str">
        <f ca="1">IF(data!$BY125=B$1,data!$BW125,"")</f>
        <v/>
      </c>
      <c r="C125" s="16" t="str">
        <f ca="1">IF(OR(data!$BX125=B$1,data!$BY125=B$1),data!$BW125,"")</f>
        <v/>
      </c>
      <c r="D125" s="17" t="str">
        <f ca="1">IF(data!$BX125=E$1,data!$BW125,"")</f>
        <v/>
      </c>
      <c r="E125" s="17" t="str">
        <f ca="1">IF(data!$BY125=E$1,data!$BW125,"")</f>
        <v/>
      </c>
      <c r="F125" s="17" t="str">
        <f ca="1">IF(OR(data!$BX125=E$1,data!$BY125=E$1),data!$BW125,"")</f>
        <v/>
      </c>
      <c r="G125" s="16" t="str">
        <f ca="1">IF(data!$BX125=H$1,data!$BW125,"")</f>
        <v/>
      </c>
      <c r="H125" s="16" t="str">
        <f ca="1">IF(data!$BY125=H$1,data!$BW125,"")</f>
        <v/>
      </c>
      <c r="I125" s="16" t="str">
        <f ca="1">IF(OR(data!$BX125=H$1,data!$BY125=H$1),data!$BW125,"")</f>
        <v/>
      </c>
      <c r="J125" s="17" t="str">
        <f ca="1">IF(data!$BX125=K$1,data!$BW125,"")</f>
        <v/>
      </c>
      <c r="K125" s="17" t="str">
        <f ca="1">IF(data!$BY125=K$1,data!$BW125,"")</f>
        <v/>
      </c>
      <c r="L125" s="17" t="str">
        <f ca="1">IF(OR(data!$BX125=K$1,data!$BY125=K$1),data!$BW125,"")</f>
        <v/>
      </c>
      <c r="M125" s="16" t="str">
        <f ca="1">IF(data!$BX125=N$1,data!$BW125,"")</f>
        <v/>
      </c>
      <c r="N125" s="16" t="str">
        <f ca="1">IF(data!$BY125=N$1,data!$BW125,"")</f>
        <v/>
      </c>
      <c r="O125" s="16" t="str">
        <f ca="1">IF(OR(data!$BX125=N$1,data!$BY125=N$1),data!$BW125,"")</f>
        <v/>
      </c>
      <c r="P125" s="17" t="str">
        <f ca="1">IF(data!$BX125=Q$1,data!$BW125,"")</f>
        <v/>
      </c>
      <c r="Q125" s="17" t="str">
        <f ca="1">IF(data!$BY125=Q$1,data!$BW125,"")</f>
        <v/>
      </c>
      <c r="R125" s="17" t="str">
        <f ca="1">IF(OR(data!$BX125=Q$1,data!$BY125=Q$1),data!$BW125,"")</f>
        <v/>
      </c>
      <c r="S125" s="16" t="str">
        <f ca="1">IF(data!$BX125=T$1,data!$BW125,"")</f>
        <v/>
      </c>
      <c r="T125" s="16" t="str">
        <f ca="1">IF(data!$BY125=T$1,data!$BW125,"")</f>
        <v/>
      </c>
      <c r="U125" s="16" t="str">
        <f ca="1">IF(OR(data!$BX125=T$1,data!$BY125=T$1),data!$BW125,"")</f>
        <v/>
      </c>
      <c r="V125" s="17">
        <f ca="1">IF(data!$BX125=W$1,data!$BW125,"")</f>
        <v>43375</v>
      </c>
      <c r="W125" s="17" t="str">
        <f ca="1">IF(data!$BY125=W$1,data!$BW125,"")</f>
        <v/>
      </c>
      <c r="X125" s="17">
        <f ca="1">IF(OR(data!$BX125=W$1,data!$BY125=W$1),data!$BW125,"")</f>
        <v>43375</v>
      </c>
      <c r="Y125" s="16" t="str">
        <f ca="1">IF(data!$BX125=Z$1,data!$BW125,"")</f>
        <v/>
      </c>
      <c r="Z125" s="16" t="str">
        <f ca="1">IF(data!$BY125=Z$1,data!$BW125,"")</f>
        <v/>
      </c>
      <c r="AA125" s="16" t="str">
        <f ca="1">IF(OR(data!$BX125=Z$1,data!$BY125=Z$1),data!$BW125,"")</f>
        <v/>
      </c>
      <c r="AB125" s="17" t="str">
        <f ca="1">IF(data!$BX125=AC$1,data!$BW125,"")</f>
        <v/>
      </c>
      <c r="AC125" s="17">
        <f ca="1">IF(data!$BY125=AC$1,data!$BW125,"")</f>
        <v>43375</v>
      </c>
      <c r="AD125" s="17">
        <f ca="1">IF(OR(data!$BX125=AC$1,data!$BY125=AC$1),data!$BW125,"")</f>
        <v>43375</v>
      </c>
      <c r="AE125" s="16" t="str">
        <f ca="1">IF(data!$BX125=AF$1,data!$BW125,"")</f>
        <v/>
      </c>
      <c r="AF125" s="16" t="str">
        <f ca="1">IF(data!$BY125=AF$1,data!$BW125,"")</f>
        <v/>
      </c>
      <c r="AG125" s="16" t="str">
        <f ca="1">IF(OR(data!$BX125=AF$1,data!$BY125=AF$1),data!$BW125,"")</f>
        <v/>
      </c>
      <c r="AH125" s="17" t="str">
        <f ca="1">IF(data!$BX125=AI$1,data!$BW125,"")</f>
        <v/>
      </c>
      <c r="AI125" s="17" t="str">
        <f ca="1">IF(data!$BY125=AI$1,data!$BW125,"")</f>
        <v/>
      </c>
      <c r="AJ125" s="17" t="str">
        <f ca="1">IF(OR(data!$BX125=AI$1,data!$BY125=AI$1),data!$BW125,"")</f>
        <v/>
      </c>
      <c r="AK125" s="16" t="str">
        <f ca="1">IF(data!$BX125=AL$1,data!$BW125,"")</f>
        <v/>
      </c>
      <c r="AL125" s="16" t="str">
        <f ca="1">IF(data!$BY125=AL$1,data!$BW125,"")</f>
        <v/>
      </c>
      <c r="AM125" s="16" t="str">
        <f ca="1">IF(OR(data!$BX125=AL$1,data!$BY125=AL$1),data!$BW125,"")</f>
        <v/>
      </c>
      <c r="AN125" s="17" t="str">
        <f ca="1">IF(data!$BX125=AO$1,data!$BW125,"")</f>
        <v/>
      </c>
      <c r="AO125" s="17" t="str">
        <f ca="1">IF(data!$BY125=AO$1,data!$BW125,"")</f>
        <v/>
      </c>
      <c r="AP125" s="17" t="str">
        <f ca="1">IF(OR(data!$BX125=AO$1,data!$BY125=AO$1),data!$BW125,"")</f>
        <v/>
      </c>
      <c r="AQ125" s="16" t="str">
        <f ca="1">IF(data!$BX125=AR$1,data!$BW125,"")</f>
        <v/>
      </c>
      <c r="AR125" s="16" t="str">
        <f ca="1">IF(data!$BY125=AR$1,data!$BW125,"")</f>
        <v/>
      </c>
      <c r="AS125" s="16" t="str">
        <f ca="1">IF(OR(data!$BX125=AR$1,data!$BY125=AR$1),data!$BW125,"")</f>
        <v/>
      </c>
      <c r="AT125" s="17" t="str">
        <f ca="1">IF(data!$BX125=AU$1,data!$BW125,"")</f>
        <v/>
      </c>
      <c r="AU125" s="17" t="str">
        <f ca="1">IF(data!$BY125=AU$1,data!$BW125,"")</f>
        <v/>
      </c>
      <c r="AV125" s="17" t="str">
        <f ca="1">IF(OR(data!$BX125=AU$1,data!$BY125=AU$1),data!$BW125,"")</f>
        <v/>
      </c>
      <c r="AW125" s="16" t="str">
        <f ca="1">IF(data!$BX125=AX$1,data!$BW125,"")</f>
        <v/>
      </c>
      <c r="AX125" s="16" t="str">
        <f ca="1">IF(data!$BY125=AX$1,data!$BW125,"")</f>
        <v/>
      </c>
      <c r="AY125" s="16" t="str">
        <f ca="1">IF(OR(data!$BX125=AX$1,data!$BY125=AX$1),data!$BW125,"")</f>
        <v/>
      </c>
      <c r="AZ125" s="17" t="str">
        <f ca="1">IF(data!$BX125=BA$1,data!$BW125,"")</f>
        <v/>
      </c>
      <c r="BA125" s="17" t="str">
        <f ca="1">IF(data!$BY125=BA$1,data!$BW125,"")</f>
        <v/>
      </c>
      <c r="BB125" s="17" t="str">
        <f ca="1">IF(OR(data!$BX125=BA$1,data!$BY125=BA$1),data!$BW125,"")</f>
        <v/>
      </c>
      <c r="BC125" s="16" t="str">
        <f ca="1">IF(data!$BX125=BD$1,data!$BW125,"")</f>
        <v/>
      </c>
      <c r="BD125" s="16" t="str">
        <f ca="1">IF(data!$BY125=BD$1,data!$BW125,"")</f>
        <v/>
      </c>
      <c r="BE125" s="16" t="str">
        <f ca="1">IF(OR(data!$BX125=BD$1,data!$BY125=BD$1),data!$BW125,"")</f>
        <v/>
      </c>
      <c r="BF125" s="17" t="str">
        <f ca="1">IF(data!$BX125=BG$1,data!$BW125,"")</f>
        <v/>
      </c>
      <c r="BG125" s="17" t="str">
        <f ca="1">IF(data!$BY125=BG$1,data!$BW125,"")</f>
        <v/>
      </c>
      <c r="BH125" s="17" t="str">
        <f ca="1">IF(OR(data!$BX125=BG$1,data!$BY125=BG$1),data!$BW125,"")</f>
        <v/>
      </c>
      <c r="BI125" s="16" t="str">
        <f ca="1">IF(data!$BX125=BJ$1,data!$BW125,"")</f>
        <v/>
      </c>
      <c r="BJ125" s="16" t="str">
        <f ca="1">IF(data!$BY125=BJ$1,data!$BW125,"")</f>
        <v/>
      </c>
      <c r="BK125" s="16" t="str">
        <f ca="1">IF(OR(data!$BX125=BJ$1,data!$BY125=BJ$1),data!$BW125,"")</f>
        <v/>
      </c>
      <c r="BL125" s="17" t="str">
        <f ca="1">IF(data!$BX125=BM$1,data!$BW125,"")</f>
        <v/>
      </c>
      <c r="BM125" s="17" t="str">
        <f ca="1">IF(data!$BY125=BM$1,data!$BW125,"")</f>
        <v/>
      </c>
      <c r="BN125" s="17" t="str">
        <f ca="1">IF(OR(data!$BX125=BM$1,data!$BY125=BM$1),data!$BW125,"")</f>
        <v/>
      </c>
      <c r="BO125" s="16" t="str">
        <f ca="1">IF(data!$BX125=BP$1,data!$BW125,"")</f>
        <v/>
      </c>
      <c r="BP125" s="16" t="str">
        <f ca="1">IF(data!$BY125=BP$1,data!$BW125,"")</f>
        <v/>
      </c>
      <c r="BQ125" s="16" t="str">
        <f ca="1">IF(OR(data!$BX125=BP$1,data!$BY125=BP$1),data!$BW125,"")</f>
        <v/>
      </c>
      <c r="BR125" s="17" t="str">
        <f ca="1">IF(data!$BX125=BS$1,data!$BW125,"")</f>
        <v/>
      </c>
      <c r="BS125" s="17" t="str">
        <f ca="1">IF(data!$BY125=BS$1,data!$BW125,"")</f>
        <v/>
      </c>
      <c r="BT125" s="17" t="str">
        <f ca="1">IF(OR(data!$BX125=BS$1,data!$BY125=BS$1),data!$BW125,"")</f>
        <v/>
      </c>
    </row>
    <row r="126" spans="1:72" s="11" customFormat="1" x14ac:dyDescent="0.25">
      <c r="A126" s="16" t="str">
        <f ca="1">IF(data!$BX126=B$1,data!$BW126,"")</f>
        <v/>
      </c>
      <c r="B126" s="16" t="str">
        <f ca="1">IF(data!$BY126=B$1,data!$BW126,"")</f>
        <v/>
      </c>
      <c r="C126" s="16" t="str">
        <f ca="1">IF(OR(data!$BX126=B$1,data!$BY126=B$1),data!$BW126,"")</f>
        <v/>
      </c>
      <c r="D126" s="17" t="str">
        <f ca="1">IF(data!$BX126=E$1,data!$BW126,"")</f>
        <v/>
      </c>
      <c r="E126" s="17" t="str">
        <f ca="1">IF(data!$BY126=E$1,data!$BW126,"")</f>
        <v/>
      </c>
      <c r="F126" s="17" t="str">
        <f ca="1">IF(OR(data!$BX126=E$1,data!$BY126=E$1),data!$BW126,"")</f>
        <v/>
      </c>
      <c r="G126" s="16" t="str">
        <f ca="1">IF(data!$BX126=H$1,data!$BW126,"")</f>
        <v/>
      </c>
      <c r="H126" s="16" t="str">
        <f ca="1">IF(data!$BY126=H$1,data!$BW126,"")</f>
        <v/>
      </c>
      <c r="I126" s="16" t="str">
        <f ca="1">IF(OR(data!$BX126=H$1,data!$BY126=H$1),data!$BW126,"")</f>
        <v/>
      </c>
      <c r="J126" s="17" t="str">
        <f ca="1">IF(data!$BX126=K$1,data!$BW126,"")</f>
        <v/>
      </c>
      <c r="K126" s="17" t="str">
        <f ca="1">IF(data!$BY126=K$1,data!$BW126,"")</f>
        <v/>
      </c>
      <c r="L126" s="17" t="str">
        <f ca="1">IF(OR(data!$BX126=K$1,data!$BY126=K$1),data!$BW126,"")</f>
        <v/>
      </c>
      <c r="M126" s="16" t="str">
        <f ca="1">IF(data!$BX126=N$1,data!$BW126,"")</f>
        <v/>
      </c>
      <c r="N126" s="16" t="str">
        <f ca="1">IF(data!$BY126=N$1,data!$BW126,"")</f>
        <v/>
      </c>
      <c r="O126" s="16" t="str">
        <f ca="1">IF(OR(data!$BX126=N$1,data!$BY126=N$1),data!$BW126,"")</f>
        <v/>
      </c>
      <c r="P126" s="17" t="str">
        <f ca="1">IF(data!$BX126=Q$1,data!$BW126,"")</f>
        <v/>
      </c>
      <c r="Q126" s="17" t="str">
        <f ca="1">IF(data!$BY126=Q$1,data!$BW126,"")</f>
        <v/>
      </c>
      <c r="R126" s="17" t="str">
        <f ca="1">IF(OR(data!$BX126=Q$1,data!$BY126=Q$1),data!$BW126,"")</f>
        <v/>
      </c>
      <c r="S126" s="16" t="str">
        <f ca="1">IF(data!$BX126=T$1,data!$BW126,"")</f>
        <v/>
      </c>
      <c r="T126" s="16" t="str">
        <f ca="1">IF(data!$BY126=T$1,data!$BW126,"")</f>
        <v/>
      </c>
      <c r="U126" s="16" t="str">
        <f ca="1">IF(OR(data!$BX126=T$1,data!$BY126=T$1),data!$BW126,"")</f>
        <v/>
      </c>
      <c r="V126" s="17" t="str">
        <f ca="1">IF(data!$BX126=W$1,data!$BW126,"")</f>
        <v/>
      </c>
      <c r="W126" s="17" t="str">
        <f ca="1">IF(data!$BY126=W$1,data!$BW126,"")</f>
        <v/>
      </c>
      <c r="X126" s="17" t="str">
        <f ca="1">IF(OR(data!$BX126=W$1,data!$BY126=W$1),data!$BW126,"")</f>
        <v/>
      </c>
      <c r="Y126" s="16">
        <f ca="1">IF(data!$BX126=Z$1,data!$BW126,"")</f>
        <v>43375</v>
      </c>
      <c r="Z126" s="16" t="str">
        <f ca="1">IF(data!$BY126=Z$1,data!$BW126,"")</f>
        <v/>
      </c>
      <c r="AA126" s="16">
        <f ca="1">IF(OR(data!$BX126=Z$1,data!$BY126=Z$1),data!$BW126,"")</f>
        <v>43375</v>
      </c>
      <c r="AB126" s="17" t="str">
        <f ca="1">IF(data!$BX126=AC$1,data!$BW126,"")</f>
        <v/>
      </c>
      <c r="AC126" s="17" t="str">
        <f ca="1">IF(data!$BY126=AC$1,data!$BW126,"")</f>
        <v/>
      </c>
      <c r="AD126" s="17" t="str">
        <f ca="1">IF(OR(data!$BX126=AC$1,data!$BY126=AC$1),data!$BW126,"")</f>
        <v/>
      </c>
      <c r="AE126" s="16" t="str">
        <f ca="1">IF(data!$BX126=AF$1,data!$BW126,"")</f>
        <v/>
      </c>
      <c r="AF126" s="16">
        <f ca="1">IF(data!$BY126=AF$1,data!$BW126,"")</f>
        <v>43375</v>
      </c>
      <c r="AG126" s="16">
        <f ca="1">IF(OR(data!$BX126=AF$1,data!$BY126=AF$1),data!$BW126,"")</f>
        <v>43375</v>
      </c>
      <c r="AH126" s="17" t="str">
        <f ca="1">IF(data!$BX126=AI$1,data!$BW126,"")</f>
        <v/>
      </c>
      <c r="AI126" s="17" t="str">
        <f ca="1">IF(data!$BY126=AI$1,data!$BW126,"")</f>
        <v/>
      </c>
      <c r="AJ126" s="17" t="str">
        <f ca="1">IF(OR(data!$BX126=AI$1,data!$BY126=AI$1),data!$BW126,"")</f>
        <v/>
      </c>
      <c r="AK126" s="16" t="str">
        <f ca="1">IF(data!$BX126=AL$1,data!$BW126,"")</f>
        <v/>
      </c>
      <c r="AL126" s="16" t="str">
        <f ca="1">IF(data!$BY126=AL$1,data!$BW126,"")</f>
        <v/>
      </c>
      <c r="AM126" s="16" t="str">
        <f ca="1">IF(OR(data!$BX126=AL$1,data!$BY126=AL$1),data!$BW126,"")</f>
        <v/>
      </c>
      <c r="AN126" s="17" t="str">
        <f ca="1">IF(data!$BX126=AO$1,data!$BW126,"")</f>
        <v/>
      </c>
      <c r="AO126" s="17" t="str">
        <f ca="1">IF(data!$BY126=AO$1,data!$BW126,"")</f>
        <v/>
      </c>
      <c r="AP126" s="17" t="str">
        <f ca="1">IF(OR(data!$BX126=AO$1,data!$BY126=AO$1),data!$BW126,"")</f>
        <v/>
      </c>
      <c r="AQ126" s="16" t="str">
        <f ca="1">IF(data!$BX126=AR$1,data!$BW126,"")</f>
        <v/>
      </c>
      <c r="AR126" s="16" t="str">
        <f ca="1">IF(data!$BY126=AR$1,data!$BW126,"")</f>
        <v/>
      </c>
      <c r="AS126" s="16" t="str">
        <f ca="1">IF(OR(data!$BX126=AR$1,data!$BY126=AR$1),data!$BW126,"")</f>
        <v/>
      </c>
      <c r="AT126" s="17" t="str">
        <f ca="1">IF(data!$BX126=AU$1,data!$BW126,"")</f>
        <v/>
      </c>
      <c r="AU126" s="17" t="str">
        <f ca="1">IF(data!$BY126=AU$1,data!$BW126,"")</f>
        <v/>
      </c>
      <c r="AV126" s="17" t="str">
        <f ca="1">IF(OR(data!$BX126=AU$1,data!$BY126=AU$1),data!$BW126,"")</f>
        <v/>
      </c>
      <c r="AW126" s="16" t="str">
        <f ca="1">IF(data!$BX126=AX$1,data!$BW126,"")</f>
        <v/>
      </c>
      <c r="AX126" s="16" t="str">
        <f ca="1">IF(data!$BY126=AX$1,data!$BW126,"")</f>
        <v/>
      </c>
      <c r="AY126" s="16" t="str">
        <f ca="1">IF(OR(data!$BX126=AX$1,data!$BY126=AX$1),data!$BW126,"")</f>
        <v/>
      </c>
      <c r="AZ126" s="17" t="str">
        <f ca="1">IF(data!$BX126=BA$1,data!$BW126,"")</f>
        <v/>
      </c>
      <c r="BA126" s="17" t="str">
        <f ca="1">IF(data!$BY126=BA$1,data!$BW126,"")</f>
        <v/>
      </c>
      <c r="BB126" s="17" t="str">
        <f ca="1">IF(OR(data!$BX126=BA$1,data!$BY126=BA$1),data!$BW126,"")</f>
        <v/>
      </c>
      <c r="BC126" s="16" t="str">
        <f ca="1">IF(data!$BX126=BD$1,data!$BW126,"")</f>
        <v/>
      </c>
      <c r="BD126" s="16" t="str">
        <f ca="1">IF(data!$BY126=BD$1,data!$BW126,"")</f>
        <v/>
      </c>
      <c r="BE126" s="16" t="str">
        <f ca="1">IF(OR(data!$BX126=BD$1,data!$BY126=BD$1),data!$BW126,"")</f>
        <v/>
      </c>
      <c r="BF126" s="17" t="str">
        <f ca="1">IF(data!$BX126=BG$1,data!$BW126,"")</f>
        <v/>
      </c>
      <c r="BG126" s="17" t="str">
        <f ca="1">IF(data!$BY126=BG$1,data!$BW126,"")</f>
        <v/>
      </c>
      <c r="BH126" s="17" t="str">
        <f ca="1">IF(OR(data!$BX126=BG$1,data!$BY126=BG$1),data!$BW126,"")</f>
        <v/>
      </c>
      <c r="BI126" s="16" t="str">
        <f ca="1">IF(data!$BX126=BJ$1,data!$BW126,"")</f>
        <v/>
      </c>
      <c r="BJ126" s="16" t="str">
        <f ca="1">IF(data!$BY126=BJ$1,data!$BW126,"")</f>
        <v/>
      </c>
      <c r="BK126" s="16" t="str">
        <f ca="1">IF(OR(data!$BX126=BJ$1,data!$BY126=BJ$1),data!$BW126,"")</f>
        <v/>
      </c>
      <c r="BL126" s="17" t="str">
        <f ca="1">IF(data!$BX126=BM$1,data!$BW126,"")</f>
        <v/>
      </c>
      <c r="BM126" s="17" t="str">
        <f ca="1">IF(data!$BY126=BM$1,data!$BW126,"")</f>
        <v/>
      </c>
      <c r="BN126" s="17" t="str">
        <f ca="1">IF(OR(data!$BX126=BM$1,data!$BY126=BM$1),data!$BW126,"")</f>
        <v/>
      </c>
      <c r="BO126" s="16" t="str">
        <f ca="1">IF(data!$BX126=BP$1,data!$BW126,"")</f>
        <v/>
      </c>
      <c r="BP126" s="16" t="str">
        <f ca="1">IF(data!$BY126=BP$1,data!$BW126,"")</f>
        <v/>
      </c>
      <c r="BQ126" s="16" t="str">
        <f ca="1">IF(OR(data!$BX126=BP$1,data!$BY126=BP$1),data!$BW126,"")</f>
        <v/>
      </c>
      <c r="BR126" s="17" t="str">
        <f ca="1">IF(data!$BX126=BS$1,data!$BW126,"")</f>
        <v/>
      </c>
      <c r="BS126" s="17" t="str">
        <f ca="1">IF(data!$BY126=BS$1,data!$BW126,"")</f>
        <v/>
      </c>
      <c r="BT126" s="17" t="str">
        <f ca="1">IF(OR(data!$BX126=BS$1,data!$BY126=BS$1),data!$BW126,"")</f>
        <v/>
      </c>
    </row>
    <row r="127" spans="1:72" s="11" customFormat="1" x14ac:dyDescent="0.25">
      <c r="A127" s="16" t="str">
        <f ca="1">IF(data!$BX127=B$1,data!$BW127,"")</f>
        <v/>
      </c>
      <c r="B127" s="16" t="str">
        <f ca="1">IF(data!$BY127=B$1,data!$BW127,"")</f>
        <v/>
      </c>
      <c r="C127" s="16" t="str">
        <f ca="1">IF(OR(data!$BX127=B$1,data!$BY127=B$1),data!$BW127,"")</f>
        <v/>
      </c>
      <c r="D127" s="17" t="str">
        <f ca="1">IF(data!$BX127=E$1,data!$BW127,"")</f>
        <v/>
      </c>
      <c r="E127" s="17" t="str">
        <f ca="1">IF(data!$BY127=E$1,data!$BW127,"")</f>
        <v/>
      </c>
      <c r="F127" s="17" t="str">
        <f ca="1">IF(OR(data!$BX127=E$1,data!$BY127=E$1),data!$BW127,"")</f>
        <v/>
      </c>
      <c r="G127" s="16" t="str">
        <f ca="1">IF(data!$BX127=H$1,data!$BW127,"")</f>
        <v/>
      </c>
      <c r="H127" s="16" t="str">
        <f ca="1">IF(data!$BY127=H$1,data!$BW127,"")</f>
        <v/>
      </c>
      <c r="I127" s="16" t="str">
        <f ca="1">IF(OR(data!$BX127=H$1,data!$BY127=H$1),data!$BW127,"")</f>
        <v/>
      </c>
      <c r="J127" s="17" t="str">
        <f ca="1">IF(data!$BX127=K$1,data!$BW127,"")</f>
        <v/>
      </c>
      <c r="K127" s="17" t="str">
        <f ca="1">IF(data!$BY127=K$1,data!$BW127,"")</f>
        <v/>
      </c>
      <c r="L127" s="17" t="str">
        <f ca="1">IF(OR(data!$BX127=K$1,data!$BY127=K$1),data!$BW127,"")</f>
        <v/>
      </c>
      <c r="M127" s="16" t="str">
        <f ca="1">IF(data!$BX127=N$1,data!$BW127,"")</f>
        <v/>
      </c>
      <c r="N127" s="16" t="str">
        <f ca="1">IF(data!$BY127=N$1,data!$BW127,"")</f>
        <v/>
      </c>
      <c r="O127" s="16" t="str">
        <f ca="1">IF(OR(data!$BX127=N$1,data!$BY127=N$1),data!$BW127,"")</f>
        <v/>
      </c>
      <c r="P127" s="17" t="str">
        <f ca="1">IF(data!$BX127=Q$1,data!$BW127,"")</f>
        <v/>
      </c>
      <c r="Q127" s="17" t="str">
        <f ca="1">IF(data!$BY127=Q$1,data!$BW127,"")</f>
        <v/>
      </c>
      <c r="R127" s="17" t="str">
        <f ca="1">IF(OR(data!$BX127=Q$1,data!$BY127=Q$1),data!$BW127,"")</f>
        <v/>
      </c>
      <c r="S127" s="16" t="str">
        <f ca="1">IF(data!$BX127=T$1,data!$BW127,"")</f>
        <v/>
      </c>
      <c r="T127" s="16" t="str">
        <f ca="1">IF(data!$BY127=T$1,data!$BW127,"")</f>
        <v/>
      </c>
      <c r="U127" s="16" t="str">
        <f ca="1">IF(OR(data!$BX127=T$1,data!$BY127=T$1),data!$BW127,"")</f>
        <v/>
      </c>
      <c r="V127" s="17" t="str">
        <f ca="1">IF(data!$BX127=W$1,data!$BW127,"")</f>
        <v/>
      </c>
      <c r="W127" s="17" t="str">
        <f ca="1">IF(data!$BY127=W$1,data!$BW127,"")</f>
        <v/>
      </c>
      <c r="X127" s="17" t="str">
        <f ca="1">IF(OR(data!$BX127=W$1,data!$BY127=W$1),data!$BW127,"")</f>
        <v/>
      </c>
      <c r="Y127" s="16" t="str">
        <f ca="1">IF(data!$BX127=Z$1,data!$BW127,"")</f>
        <v/>
      </c>
      <c r="Z127" s="16" t="str">
        <f ca="1">IF(data!$BY127=Z$1,data!$BW127,"")</f>
        <v/>
      </c>
      <c r="AA127" s="16" t="str">
        <f ca="1">IF(OR(data!$BX127=Z$1,data!$BY127=Z$1),data!$BW127,"")</f>
        <v/>
      </c>
      <c r="AB127" s="17" t="str">
        <f ca="1">IF(data!$BX127=AC$1,data!$BW127,"")</f>
        <v/>
      </c>
      <c r="AC127" s="17" t="str">
        <f ca="1">IF(data!$BY127=AC$1,data!$BW127,"")</f>
        <v/>
      </c>
      <c r="AD127" s="17" t="str">
        <f ca="1">IF(OR(data!$BX127=AC$1,data!$BY127=AC$1),data!$BW127,"")</f>
        <v/>
      </c>
      <c r="AE127" s="16" t="str">
        <f ca="1">IF(data!$BX127=AF$1,data!$BW127,"")</f>
        <v/>
      </c>
      <c r="AF127" s="16" t="str">
        <f ca="1">IF(data!$BY127=AF$1,data!$BW127,"")</f>
        <v/>
      </c>
      <c r="AG127" s="16" t="str">
        <f ca="1">IF(OR(data!$BX127=AF$1,data!$BY127=AF$1),data!$BW127,"")</f>
        <v/>
      </c>
      <c r="AH127" s="17" t="str">
        <f ca="1">IF(data!$BX127=AI$1,data!$BW127,"")</f>
        <v/>
      </c>
      <c r="AI127" s="17" t="str">
        <f ca="1">IF(data!$BY127=AI$1,data!$BW127,"")</f>
        <v/>
      </c>
      <c r="AJ127" s="17" t="str">
        <f ca="1">IF(OR(data!$BX127=AI$1,data!$BY127=AI$1),data!$BW127,"")</f>
        <v/>
      </c>
      <c r="AK127" s="16" t="str">
        <f ca="1">IF(data!$BX127=AL$1,data!$BW127,"")</f>
        <v/>
      </c>
      <c r="AL127" s="16" t="str">
        <f ca="1">IF(data!$BY127=AL$1,data!$BW127,"")</f>
        <v/>
      </c>
      <c r="AM127" s="16" t="str">
        <f ca="1">IF(OR(data!$BX127=AL$1,data!$BY127=AL$1),data!$BW127,"")</f>
        <v/>
      </c>
      <c r="AN127" s="17" t="str">
        <f ca="1">IF(data!$BX127=AO$1,data!$BW127,"")</f>
        <v/>
      </c>
      <c r="AO127" s="17" t="str">
        <f ca="1">IF(data!$BY127=AO$1,data!$BW127,"")</f>
        <v/>
      </c>
      <c r="AP127" s="17" t="str">
        <f ca="1">IF(OR(data!$BX127=AO$1,data!$BY127=AO$1),data!$BW127,"")</f>
        <v/>
      </c>
      <c r="AQ127" s="16" t="str">
        <f ca="1">IF(data!$BX127=AR$1,data!$BW127,"")</f>
        <v/>
      </c>
      <c r="AR127" s="16" t="str">
        <f ca="1">IF(data!$BY127=AR$1,data!$BW127,"")</f>
        <v/>
      </c>
      <c r="AS127" s="16" t="str">
        <f ca="1">IF(OR(data!$BX127=AR$1,data!$BY127=AR$1),data!$BW127,"")</f>
        <v/>
      </c>
      <c r="AT127" s="17" t="str">
        <f ca="1">IF(data!$BX127=AU$1,data!$BW127,"")</f>
        <v/>
      </c>
      <c r="AU127" s="17">
        <f ca="1">IF(data!$BY127=AU$1,data!$BW127,"")</f>
        <v>43375</v>
      </c>
      <c r="AV127" s="17">
        <f ca="1">IF(OR(data!$BX127=AU$1,data!$BY127=AU$1),data!$BW127,"")</f>
        <v>43375</v>
      </c>
      <c r="AW127" s="16">
        <f ca="1">IF(data!$BX127=AX$1,data!$BW127,"")</f>
        <v>43375</v>
      </c>
      <c r="AX127" s="16" t="str">
        <f ca="1">IF(data!$BY127=AX$1,data!$BW127,"")</f>
        <v/>
      </c>
      <c r="AY127" s="16">
        <f ca="1">IF(OR(data!$BX127=AX$1,data!$BY127=AX$1),data!$BW127,"")</f>
        <v>43375</v>
      </c>
      <c r="AZ127" s="17" t="str">
        <f ca="1">IF(data!$BX127=BA$1,data!$BW127,"")</f>
        <v/>
      </c>
      <c r="BA127" s="17" t="str">
        <f ca="1">IF(data!$BY127=BA$1,data!$BW127,"")</f>
        <v/>
      </c>
      <c r="BB127" s="17" t="str">
        <f ca="1">IF(OR(data!$BX127=BA$1,data!$BY127=BA$1),data!$BW127,"")</f>
        <v/>
      </c>
      <c r="BC127" s="16" t="str">
        <f ca="1">IF(data!$BX127=BD$1,data!$BW127,"")</f>
        <v/>
      </c>
      <c r="BD127" s="16" t="str">
        <f ca="1">IF(data!$BY127=BD$1,data!$BW127,"")</f>
        <v/>
      </c>
      <c r="BE127" s="16" t="str">
        <f ca="1">IF(OR(data!$BX127=BD$1,data!$BY127=BD$1),data!$BW127,"")</f>
        <v/>
      </c>
      <c r="BF127" s="17" t="str">
        <f ca="1">IF(data!$BX127=BG$1,data!$BW127,"")</f>
        <v/>
      </c>
      <c r="BG127" s="17" t="str">
        <f ca="1">IF(data!$BY127=BG$1,data!$BW127,"")</f>
        <v/>
      </c>
      <c r="BH127" s="17" t="str">
        <f ca="1">IF(OR(data!$BX127=BG$1,data!$BY127=BG$1),data!$BW127,"")</f>
        <v/>
      </c>
      <c r="BI127" s="16" t="str">
        <f ca="1">IF(data!$BX127=BJ$1,data!$BW127,"")</f>
        <v/>
      </c>
      <c r="BJ127" s="16" t="str">
        <f ca="1">IF(data!$BY127=BJ$1,data!$BW127,"")</f>
        <v/>
      </c>
      <c r="BK127" s="16" t="str">
        <f ca="1">IF(OR(data!$BX127=BJ$1,data!$BY127=BJ$1),data!$BW127,"")</f>
        <v/>
      </c>
      <c r="BL127" s="17" t="str">
        <f ca="1">IF(data!$BX127=BM$1,data!$BW127,"")</f>
        <v/>
      </c>
      <c r="BM127" s="17" t="str">
        <f ca="1">IF(data!$BY127=BM$1,data!$BW127,"")</f>
        <v/>
      </c>
      <c r="BN127" s="17" t="str">
        <f ca="1">IF(OR(data!$BX127=BM$1,data!$BY127=BM$1),data!$BW127,"")</f>
        <v/>
      </c>
      <c r="BO127" s="16" t="str">
        <f ca="1">IF(data!$BX127=BP$1,data!$BW127,"")</f>
        <v/>
      </c>
      <c r="BP127" s="16" t="str">
        <f ca="1">IF(data!$BY127=BP$1,data!$BW127,"")</f>
        <v/>
      </c>
      <c r="BQ127" s="16" t="str">
        <f ca="1">IF(OR(data!$BX127=BP$1,data!$BY127=BP$1),data!$BW127,"")</f>
        <v/>
      </c>
      <c r="BR127" s="17" t="str">
        <f ca="1">IF(data!$BX127=BS$1,data!$BW127,"")</f>
        <v/>
      </c>
      <c r="BS127" s="17" t="str">
        <f ca="1">IF(data!$BY127=BS$1,data!$BW127,"")</f>
        <v/>
      </c>
      <c r="BT127" s="17" t="str">
        <f ca="1">IF(OR(data!$BX127=BS$1,data!$BY127=BS$1),data!$BW127,"")</f>
        <v/>
      </c>
    </row>
    <row r="128" spans="1:72" s="11" customFormat="1" x14ac:dyDescent="0.25">
      <c r="A128" s="16" t="str">
        <f ca="1">IF(data!$BX128=B$1,data!$BW128,"")</f>
        <v/>
      </c>
      <c r="B128" s="16" t="str">
        <f ca="1">IF(data!$BY128=B$1,data!$BW128,"")</f>
        <v/>
      </c>
      <c r="C128" s="16" t="str">
        <f ca="1">IF(OR(data!$BX128=B$1,data!$BY128=B$1),data!$BW128,"")</f>
        <v/>
      </c>
      <c r="D128" s="17" t="str">
        <f ca="1">IF(data!$BX128=E$1,data!$BW128,"")</f>
        <v/>
      </c>
      <c r="E128" s="17" t="str">
        <f ca="1">IF(data!$BY128=E$1,data!$BW128,"")</f>
        <v/>
      </c>
      <c r="F128" s="17" t="str">
        <f ca="1">IF(OR(data!$BX128=E$1,data!$BY128=E$1),data!$BW128,"")</f>
        <v/>
      </c>
      <c r="G128" s="16" t="str">
        <f ca="1">IF(data!$BX128=H$1,data!$BW128,"")</f>
        <v/>
      </c>
      <c r="H128" s="16" t="str">
        <f ca="1">IF(data!$BY128=H$1,data!$BW128,"")</f>
        <v/>
      </c>
      <c r="I128" s="16" t="str">
        <f ca="1">IF(OR(data!$BX128=H$1,data!$BY128=H$1),data!$BW128,"")</f>
        <v/>
      </c>
      <c r="J128" s="17" t="str">
        <f ca="1">IF(data!$BX128=K$1,data!$BW128,"")</f>
        <v/>
      </c>
      <c r="K128" s="17">
        <f ca="1">IF(data!$BY128=K$1,data!$BW128,"")</f>
        <v>43375</v>
      </c>
      <c r="L128" s="17">
        <f ca="1">IF(OR(data!$BX128=K$1,data!$BY128=K$1),data!$BW128,"")</f>
        <v>43375</v>
      </c>
      <c r="M128" s="16" t="str">
        <f ca="1">IF(data!$BX128=N$1,data!$BW128,"")</f>
        <v/>
      </c>
      <c r="N128" s="16" t="str">
        <f ca="1">IF(data!$BY128=N$1,data!$BW128,"")</f>
        <v/>
      </c>
      <c r="O128" s="16" t="str">
        <f ca="1">IF(OR(data!$BX128=N$1,data!$BY128=N$1),data!$BW128,"")</f>
        <v/>
      </c>
      <c r="P128" s="17" t="str">
        <f ca="1">IF(data!$BX128=Q$1,data!$BW128,"")</f>
        <v/>
      </c>
      <c r="Q128" s="17" t="str">
        <f ca="1">IF(data!$BY128=Q$1,data!$BW128,"")</f>
        <v/>
      </c>
      <c r="R128" s="17" t="str">
        <f ca="1">IF(OR(data!$BX128=Q$1,data!$BY128=Q$1),data!$BW128,"")</f>
        <v/>
      </c>
      <c r="S128" s="16" t="str">
        <f ca="1">IF(data!$BX128=T$1,data!$BW128,"")</f>
        <v/>
      </c>
      <c r="T128" s="16" t="str">
        <f ca="1">IF(data!$BY128=T$1,data!$BW128,"")</f>
        <v/>
      </c>
      <c r="U128" s="16" t="str">
        <f ca="1">IF(OR(data!$BX128=T$1,data!$BY128=T$1),data!$BW128,"")</f>
        <v/>
      </c>
      <c r="V128" s="17" t="str">
        <f ca="1">IF(data!$BX128=W$1,data!$BW128,"")</f>
        <v/>
      </c>
      <c r="W128" s="17" t="str">
        <f ca="1">IF(data!$BY128=W$1,data!$BW128,"")</f>
        <v/>
      </c>
      <c r="X128" s="17" t="str">
        <f ca="1">IF(OR(data!$BX128=W$1,data!$BY128=W$1),data!$BW128,"")</f>
        <v/>
      </c>
      <c r="Y128" s="16" t="str">
        <f ca="1">IF(data!$BX128=Z$1,data!$BW128,"")</f>
        <v/>
      </c>
      <c r="Z128" s="16" t="str">
        <f ca="1">IF(data!$BY128=Z$1,data!$BW128,"")</f>
        <v/>
      </c>
      <c r="AA128" s="16" t="str">
        <f ca="1">IF(OR(data!$BX128=Z$1,data!$BY128=Z$1),data!$BW128,"")</f>
        <v/>
      </c>
      <c r="AB128" s="17" t="str">
        <f ca="1">IF(data!$BX128=AC$1,data!$BW128,"")</f>
        <v/>
      </c>
      <c r="AC128" s="17" t="str">
        <f ca="1">IF(data!$BY128=AC$1,data!$BW128,"")</f>
        <v/>
      </c>
      <c r="AD128" s="17" t="str">
        <f ca="1">IF(OR(data!$BX128=AC$1,data!$BY128=AC$1),data!$BW128,"")</f>
        <v/>
      </c>
      <c r="AE128" s="16" t="str">
        <f ca="1">IF(data!$BX128=AF$1,data!$BW128,"")</f>
        <v/>
      </c>
      <c r="AF128" s="16" t="str">
        <f ca="1">IF(data!$BY128=AF$1,data!$BW128,"")</f>
        <v/>
      </c>
      <c r="AG128" s="16" t="str">
        <f ca="1">IF(OR(data!$BX128=AF$1,data!$BY128=AF$1),data!$BW128,"")</f>
        <v/>
      </c>
      <c r="AH128" s="17" t="str">
        <f ca="1">IF(data!$BX128=AI$1,data!$BW128,"")</f>
        <v/>
      </c>
      <c r="AI128" s="17" t="str">
        <f ca="1">IF(data!$BY128=AI$1,data!$BW128,"")</f>
        <v/>
      </c>
      <c r="AJ128" s="17" t="str">
        <f ca="1">IF(OR(data!$BX128=AI$1,data!$BY128=AI$1),data!$BW128,"")</f>
        <v/>
      </c>
      <c r="AK128" s="16" t="str">
        <f ca="1">IF(data!$BX128=AL$1,data!$BW128,"")</f>
        <v/>
      </c>
      <c r="AL128" s="16" t="str">
        <f ca="1">IF(data!$BY128=AL$1,data!$BW128,"")</f>
        <v/>
      </c>
      <c r="AM128" s="16" t="str">
        <f ca="1">IF(OR(data!$BX128=AL$1,data!$BY128=AL$1),data!$BW128,"")</f>
        <v/>
      </c>
      <c r="AN128" s="17" t="str">
        <f ca="1">IF(data!$BX128=AO$1,data!$BW128,"")</f>
        <v/>
      </c>
      <c r="AO128" s="17" t="str">
        <f ca="1">IF(data!$BY128=AO$1,data!$BW128,"")</f>
        <v/>
      </c>
      <c r="AP128" s="17" t="str">
        <f ca="1">IF(OR(data!$BX128=AO$1,data!$BY128=AO$1),data!$BW128,"")</f>
        <v/>
      </c>
      <c r="AQ128" s="16" t="str">
        <f ca="1">IF(data!$BX128=AR$1,data!$BW128,"")</f>
        <v/>
      </c>
      <c r="AR128" s="16" t="str">
        <f ca="1">IF(data!$BY128=AR$1,data!$BW128,"")</f>
        <v/>
      </c>
      <c r="AS128" s="16" t="str">
        <f ca="1">IF(OR(data!$BX128=AR$1,data!$BY128=AR$1),data!$BW128,"")</f>
        <v/>
      </c>
      <c r="AT128" s="17" t="str">
        <f ca="1">IF(data!$BX128=AU$1,data!$BW128,"")</f>
        <v/>
      </c>
      <c r="AU128" s="17" t="str">
        <f ca="1">IF(data!$BY128=AU$1,data!$BW128,"")</f>
        <v/>
      </c>
      <c r="AV128" s="17" t="str">
        <f ca="1">IF(OR(data!$BX128=AU$1,data!$BY128=AU$1),data!$BW128,"")</f>
        <v/>
      </c>
      <c r="AW128" s="16" t="str">
        <f ca="1">IF(data!$BX128=AX$1,data!$BW128,"")</f>
        <v/>
      </c>
      <c r="AX128" s="16" t="str">
        <f ca="1">IF(data!$BY128=AX$1,data!$BW128,"")</f>
        <v/>
      </c>
      <c r="AY128" s="16" t="str">
        <f ca="1">IF(OR(data!$BX128=AX$1,data!$BY128=AX$1),data!$BW128,"")</f>
        <v/>
      </c>
      <c r="AZ128" s="17" t="str">
        <f ca="1">IF(data!$BX128=BA$1,data!$BW128,"")</f>
        <v/>
      </c>
      <c r="BA128" s="17" t="str">
        <f ca="1">IF(data!$BY128=BA$1,data!$BW128,"")</f>
        <v/>
      </c>
      <c r="BB128" s="17" t="str">
        <f ca="1">IF(OR(data!$BX128=BA$1,data!$BY128=BA$1),data!$BW128,"")</f>
        <v/>
      </c>
      <c r="BC128" s="16" t="str">
        <f ca="1">IF(data!$BX128=BD$1,data!$BW128,"")</f>
        <v/>
      </c>
      <c r="BD128" s="16" t="str">
        <f ca="1">IF(data!$BY128=BD$1,data!$BW128,"")</f>
        <v/>
      </c>
      <c r="BE128" s="16" t="str">
        <f ca="1">IF(OR(data!$BX128=BD$1,data!$BY128=BD$1),data!$BW128,"")</f>
        <v/>
      </c>
      <c r="BF128" s="17" t="str">
        <f ca="1">IF(data!$BX128=BG$1,data!$BW128,"")</f>
        <v/>
      </c>
      <c r="BG128" s="17" t="str">
        <f ca="1">IF(data!$BY128=BG$1,data!$BW128,"")</f>
        <v/>
      </c>
      <c r="BH128" s="17" t="str">
        <f ca="1">IF(OR(data!$BX128=BG$1,data!$BY128=BG$1),data!$BW128,"")</f>
        <v/>
      </c>
      <c r="BI128" s="16">
        <f ca="1">IF(data!$BX128=BJ$1,data!$BW128,"")</f>
        <v>43375</v>
      </c>
      <c r="BJ128" s="16" t="str">
        <f ca="1">IF(data!$BY128=BJ$1,data!$BW128,"")</f>
        <v/>
      </c>
      <c r="BK128" s="16">
        <f ca="1">IF(OR(data!$BX128=BJ$1,data!$BY128=BJ$1),data!$BW128,"")</f>
        <v>43375</v>
      </c>
      <c r="BL128" s="17" t="str">
        <f ca="1">IF(data!$BX128=BM$1,data!$BW128,"")</f>
        <v/>
      </c>
      <c r="BM128" s="17" t="str">
        <f ca="1">IF(data!$BY128=BM$1,data!$BW128,"")</f>
        <v/>
      </c>
      <c r="BN128" s="17" t="str">
        <f ca="1">IF(OR(data!$BX128=BM$1,data!$BY128=BM$1),data!$BW128,"")</f>
        <v/>
      </c>
      <c r="BO128" s="16" t="str">
        <f ca="1">IF(data!$BX128=BP$1,data!$BW128,"")</f>
        <v/>
      </c>
      <c r="BP128" s="16" t="str">
        <f ca="1">IF(data!$BY128=BP$1,data!$BW128,"")</f>
        <v/>
      </c>
      <c r="BQ128" s="16" t="str">
        <f ca="1">IF(OR(data!$BX128=BP$1,data!$BY128=BP$1),data!$BW128,"")</f>
        <v/>
      </c>
      <c r="BR128" s="17" t="str">
        <f ca="1">IF(data!$BX128=BS$1,data!$BW128,"")</f>
        <v/>
      </c>
      <c r="BS128" s="17" t="str">
        <f ca="1">IF(data!$BY128=BS$1,data!$BW128,"")</f>
        <v/>
      </c>
      <c r="BT128" s="17" t="str">
        <f ca="1">IF(OR(data!$BX128=BS$1,data!$BY128=BS$1),data!$BW128,"")</f>
        <v/>
      </c>
    </row>
    <row r="129" spans="1:72" s="11" customFormat="1" x14ac:dyDescent="0.25">
      <c r="A129" s="16" t="str">
        <f ca="1">IF(data!$BX129=B$1,data!$BW129,"")</f>
        <v/>
      </c>
      <c r="B129" s="16" t="str">
        <f ca="1">IF(data!$BY129=B$1,data!$BW129,"")</f>
        <v/>
      </c>
      <c r="C129" s="16" t="str">
        <f ca="1">IF(OR(data!$BX129=B$1,data!$BY129=B$1),data!$BW129,"")</f>
        <v/>
      </c>
      <c r="D129" s="17" t="str">
        <f ca="1">IF(data!$BX129=E$1,data!$BW129,"")</f>
        <v/>
      </c>
      <c r="E129" s="17" t="str">
        <f ca="1">IF(data!$BY129=E$1,data!$BW129,"")</f>
        <v/>
      </c>
      <c r="F129" s="17" t="str">
        <f ca="1">IF(OR(data!$BX129=E$1,data!$BY129=E$1),data!$BW129,"")</f>
        <v/>
      </c>
      <c r="G129" s="16" t="str">
        <f ca="1">IF(data!$BX129=H$1,data!$BW129,"")</f>
        <v/>
      </c>
      <c r="H129" s="16" t="str">
        <f ca="1">IF(data!$BY129=H$1,data!$BW129,"")</f>
        <v/>
      </c>
      <c r="I129" s="16" t="str">
        <f ca="1">IF(OR(data!$BX129=H$1,data!$BY129=H$1),data!$BW129,"")</f>
        <v/>
      </c>
      <c r="J129" s="17" t="str">
        <f ca="1">IF(data!$BX129=K$1,data!$BW129,"")</f>
        <v/>
      </c>
      <c r="K129" s="17" t="str">
        <f ca="1">IF(data!$BY129=K$1,data!$BW129,"")</f>
        <v/>
      </c>
      <c r="L129" s="17" t="str">
        <f ca="1">IF(OR(data!$BX129=K$1,data!$BY129=K$1),data!$BW129,"")</f>
        <v/>
      </c>
      <c r="M129" s="16" t="str">
        <f ca="1">IF(data!$BX129=N$1,data!$BW129,"")</f>
        <v/>
      </c>
      <c r="N129" s="16" t="str">
        <f ca="1">IF(data!$BY129=N$1,data!$BW129,"")</f>
        <v/>
      </c>
      <c r="O129" s="16" t="str">
        <f ca="1">IF(OR(data!$BX129=N$1,data!$BY129=N$1),data!$BW129,"")</f>
        <v/>
      </c>
      <c r="P129" s="17" t="str">
        <f ca="1">IF(data!$BX129=Q$1,data!$BW129,"")</f>
        <v/>
      </c>
      <c r="Q129" s="17" t="str">
        <f ca="1">IF(data!$BY129=Q$1,data!$BW129,"")</f>
        <v/>
      </c>
      <c r="R129" s="17" t="str">
        <f ca="1">IF(OR(data!$BX129=Q$1,data!$BY129=Q$1),data!$BW129,"")</f>
        <v/>
      </c>
      <c r="S129" s="16" t="str">
        <f ca="1">IF(data!$BX129=T$1,data!$BW129,"")</f>
        <v/>
      </c>
      <c r="T129" s="16" t="str">
        <f ca="1">IF(data!$BY129=T$1,data!$BW129,"")</f>
        <v/>
      </c>
      <c r="U129" s="16" t="str">
        <f ca="1">IF(OR(data!$BX129=T$1,data!$BY129=T$1),data!$BW129,"")</f>
        <v/>
      </c>
      <c r="V129" s="17" t="str">
        <f ca="1">IF(data!$BX129=W$1,data!$BW129,"")</f>
        <v/>
      </c>
      <c r="W129" s="17" t="str">
        <f ca="1">IF(data!$BY129=W$1,data!$BW129,"")</f>
        <v/>
      </c>
      <c r="X129" s="17" t="str">
        <f ca="1">IF(OR(data!$BX129=W$1,data!$BY129=W$1),data!$BW129,"")</f>
        <v/>
      </c>
      <c r="Y129" s="16" t="str">
        <f ca="1">IF(data!$BX129=Z$1,data!$BW129,"")</f>
        <v/>
      </c>
      <c r="Z129" s="16" t="str">
        <f ca="1">IF(data!$BY129=Z$1,data!$BW129,"")</f>
        <v/>
      </c>
      <c r="AA129" s="16" t="str">
        <f ca="1">IF(OR(data!$BX129=Z$1,data!$BY129=Z$1),data!$BW129,"")</f>
        <v/>
      </c>
      <c r="AB129" s="17" t="str">
        <f ca="1">IF(data!$BX129=AC$1,data!$BW129,"")</f>
        <v/>
      </c>
      <c r="AC129" s="17" t="str">
        <f ca="1">IF(data!$BY129=AC$1,data!$BW129,"")</f>
        <v/>
      </c>
      <c r="AD129" s="17" t="str">
        <f ca="1">IF(OR(data!$BX129=AC$1,data!$BY129=AC$1),data!$BW129,"")</f>
        <v/>
      </c>
      <c r="AE129" s="16" t="str">
        <f ca="1">IF(data!$BX129=AF$1,data!$BW129,"")</f>
        <v/>
      </c>
      <c r="AF129" s="16" t="str">
        <f ca="1">IF(data!$BY129=AF$1,data!$BW129,"")</f>
        <v/>
      </c>
      <c r="AG129" s="16" t="str">
        <f ca="1">IF(OR(data!$BX129=AF$1,data!$BY129=AF$1),data!$BW129,"")</f>
        <v/>
      </c>
      <c r="AH129" s="17" t="str">
        <f ca="1">IF(data!$BX129=AI$1,data!$BW129,"")</f>
        <v/>
      </c>
      <c r="AI129" s="17" t="str">
        <f ca="1">IF(data!$BY129=AI$1,data!$BW129,"")</f>
        <v/>
      </c>
      <c r="AJ129" s="17" t="str">
        <f ca="1">IF(OR(data!$BX129=AI$1,data!$BY129=AI$1),data!$BW129,"")</f>
        <v/>
      </c>
      <c r="AK129" s="16" t="str">
        <f ca="1">IF(data!$BX129=AL$1,data!$BW129,"")</f>
        <v/>
      </c>
      <c r="AL129" s="16" t="str">
        <f ca="1">IF(data!$BY129=AL$1,data!$BW129,"")</f>
        <v/>
      </c>
      <c r="AM129" s="16" t="str">
        <f ca="1">IF(OR(data!$BX129=AL$1,data!$BY129=AL$1),data!$BW129,"")</f>
        <v/>
      </c>
      <c r="AN129" s="17" t="str">
        <f ca="1">IF(data!$BX129=AO$1,data!$BW129,"")</f>
        <v/>
      </c>
      <c r="AO129" s="17" t="str">
        <f ca="1">IF(data!$BY129=AO$1,data!$BW129,"")</f>
        <v/>
      </c>
      <c r="AP129" s="17" t="str">
        <f ca="1">IF(OR(data!$BX129=AO$1,data!$BY129=AO$1),data!$BW129,"")</f>
        <v/>
      </c>
      <c r="AQ129" s="16" t="str">
        <f ca="1">IF(data!$BX129=AR$1,data!$BW129,"")</f>
        <v/>
      </c>
      <c r="AR129" s="16" t="str">
        <f ca="1">IF(data!$BY129=AR$1,data!$BW129,"")</f>
        <v/>
      </c>
      <c r="AS129" s="16" t="str">
        <f ca="1">IF(OR(data!$BX129=AR$1,data!$BY129=AR$1),data!$BW129,"")</f>
        <v/>
      </c>
      <c r="AT129" s="17" t="str">
        <f ca="1">IF(data!$BX129=AU$1,data!$BW129,"")</f>
        <v/>
      </c>
      <c r="AU129" s="17" t="str">
        <f ca="1">IF(data!$BY129=AU$1,data!$BW129,"")</f>
        <v/>
      </c>
      <c r="AV129" s="17" t="str">
        <f ca="1">IF(OR(data!$BX129=AU$1,data!$BY129=AU$1),data!$BW129,"")</f>
        <v/>
      </c>
      <c r="AW129" s="16" t="str">
        <f ca="1">IF(data!$BX129=AX$1,data!$BW129,"")</f>
        <v/>
      </c>
      <c r="AX129" s="16" t="str">
        <f ca="1">IF(data!$BY129=AX$1,data!$BW129,"")</f>
        <v/>
      </c>
      <c r="AY129" s="16" t="str">
        <f ca="1">IF(OR(data!$BX129=AX$1,data!$BY129=AX$1),data!$BW129,"")</f>
        <v/>
      </c>
      <c r="AZ129" s="17" t="str">
        <f ca="1">IF(data!$BX129=BA$1,data!$BW129,"")</f>
        <v/>
      </c>
      <c r="BA129" s="17" t="str">
        <f ca="1">IF(data!$BY129=BA$1,data!$BW129,"")</f>
        <v/>
      </c>
      <c r="BB129" s="17" t="str">
        <f ca="1">IF(OR(data!$BX129=BA$1,data!$BY129=BA$1),data!$BW129,"")</f>
        <v/>
      </c>
      <c r="BC129" s="16" t="str">
        <f ca="1">IF(data!$BX129=BD$1,data!$BW129,"")</f>
        <v/>
      </c>
      <c r="BD129" s="16" t="str">
        <f ca="1">IF(data!$BY129=BD$1,data!$BW129,"")</f>
        <v/>
      </c>
      <c r="BE129" s="16" t="str">
        <f ca="1">IF(OR(data!$BX129=BD$1,data!$BY129=BD$1),data!$BW129,"")</f>
        <v/>
      </c>
      <c r="BF129" s="17" t="str">
        <f ca="1">IF(data!$BX129=BG$1,data!$BW129,"")</f>
        <v/>
      </c>
      <c r="BG129" s="17" t="str">
        <f ca="1">IF(data!$BY129=BG$1,data!$BW129,"")</f>
        <v/>
      </c>
      <c r="BH129" s="17" t="str">
        <f ca="1">IF(OR(data!$BX129=BG$1,data!$BY129=BG$1),data!$BW129,"")</f>
        <v/>
      </c>
      <c r="BI129" s="16" t="str">
        <f ca="1">IF(data!$BX129=BJ$1,data!$BW129,"")</f>
        <v/>
      </c>
      <c r="BJ129" s="16" t="str">
        <f ca="1">IF(data!$BY129=BJ$1,data!$BW129,"")</f>
        <v/>
      </c>
      <c r="BK129" s="16" t="str">
        <f ca="1">IF(OR(data!$BX129=BJ$1,data!$BY129=BJ$1),data!$BW129,"")</f>
        <v/>
      </c>
      <c r="BL129" s="17" t="str">
        <f ca="1">IF(data!$BX129=BM$1,data!$BW129,"")</f>
        <v/>
      </c>
      <c r="BM129" s="17">
        <f ca="1">IF(data!$BY129=BM$1,data!$BW129,"")</f>
        <v>43375</v>
      </c>
      <c r="BN129" s="17">
        <f ca="1">IF(OR(data!$BX129=BM$1,data!$BY129=BM$1),data!$BW129,"")</f>
        <v>43375</v>
      </c>
      <c r="BO129" s="16" t="str">
        <f ca="1">IF(data!$BX129=BP$1,data!$BW129,"")</f>
        <v/>
      </c>
      <c r="BP129" s="16" t="str">
        <f ca="1">IF(data!$BY129=BP$1,data!$BW129,"")</f>
        <v/>
      </c>
      <c r="BQ129" s="16" t="str">
        <f ca="1">IF(OR(data!$BX129=BP$1,data!$BY129=BP$1),data!$BW129,"")</f>
        <v/>
      </c>
      <c r="BR129" s="17">
        <f ca="1">IF(data!$BX129=BS$1,data!$BW129,"")</f>
        <v>43375</v>
      </c>
      <c r="BS129" s="17" t="str">
        <f ca="1">IF(data!$BY129=BS$1,data!$BW129,"")</f>
        <v/>
      </c>
      <c r="BT129" s="17">
        <f ca="1">IF(OR(data!$BX129=BS$1,data!$BY129=BS$1),data!$BW129,"")</f>
        <v>43375</v>
      </c>
    </row>
    <row r="130" spans="1:72" s="11" customFormat="1" x14ac:dyDescent="0.25">
      <c r="A130" s="16" t="str">
        <f ca="1">IF(data!$BX130=B$1,data!$BW130,"")</f>
        <v/>
      </c>
      <c r="B130" s="16" t="str">
        <f ca="1">IF(data!$BY130=B$1,data!$BW130,"")</f>
        <v/>
      </c>
      <c r="C130" s="16" t="str">
        <f ca="1">IF(OR(data!$BX130=B$1,data!$BY130=B$1),data!$BW130,"")</f>
        <v/>
      </c>
      <c r="D130" s="17" t="str">
        <f ca="1">IF(data!$BX130=E$1,data!$BW130,"")</f>
        <v/>
      </c>
      <c r="E130" s="17" t="str">
        <f ca="1">IF(data!$BY130=E$1,data!$BW130,"")</f>
        <v/>
      </c>
      <c r="F130" s="17" t="str">
        <f ca="1">IF(OR(data!$BX130=E$1,data!$BY130=E$1),data!$BW130,"")</f>
        <v/>
      </c>
      <c r="G130" s="16">
        <f ca="1">IF(data!$BX130=H$1,data!$BW130,"")</f>
        <v>43376</v>
      </c>
      <c r="H130" s="16" t="str">
        <f ca="1">IF(data!$BY130=H$1,data!$BW130,"")</f>
        <v/>
      </c>
      <c r="I130" s="16">
        <f ca="1">IF(OR(data!$BX130=H$1,data!$BY130=H$1),data!$BW130,"")</f>
        <v>43376</v>
      </c>
      <c r="J130" s="17" t="str">
        <f ca="1">IF(data!$BX130=K$1,data!$BW130,"")</f>
        <v/>
      </c>
      <c r="K130" s="17" t="str">
        <f ca="1">IF(data!$BY130=K$1,data!$BW130,"")</f>
        <v/>
      </c>
      <c r="L130" s="17" t="str">
        <f ca="1">IF(OR(data!$BX130=K$1,data!$BY130=K$1),data!$BW130,"")</f>
        <v/>
      </c>
      <c r="M130" s="16" t="str">
        <f ca="1">IF(data!$BX130=N$1,data!$BW130,"")</f>
        <v/>
      </c>
      <c r="N130" s="16" t="str">
        <f ca="1">IF(data!$BY130=N$1,data!$BW130,"")</f>
        <v/>
      </c>
      <c r="O130" s="16" t="str">
        <f ca="1">IF(OR(data!$BX130=N$1,data!$BY130=N$1),data!$BW130,"")</f>
        <v/>
      </c>
      <c r="P130" s="17" t="str">
        <f ca="1">IF(data!$BX130=Q$1,data!$BW130,"")</f>
        <v/>
      </c>
      <c r="Q130" s="17" t="str">
        <f ca="1">IF(data!$BY130=Q$1,data!$BW130,"")</f>
        <v/>
      </c>
      <c r="R130" s="17" t="str">
        <f ca="1">IF(OR(data!$BX130=Q$1,data!$BY130=Q$1),data!$BW130,"")</f>
        <v/>
      </c>
      <c r="S130" s="16" t="str">
        <f ca="1">IF(data!$BX130=T$1,data!$BW130,"")</f>
        <v/>
      </c>
      <c r="T130" s="16" t="str">
        <f ca="1">IF(data!$BY130=T$1,data!$BW130,"")</f>
        <v/>
      </c>
      <c r="U130" s="16" t="str">
        <f ca="1">IF(OR(data!$BX130=T$1,data!$BY130=T$1),data!$BW130,"")</f>
        <v/>
      </c>
      <c r="V130" s="17" t="str">
        <f ca="1">IF(data!$BX130=W$1,data!$BW130,"")</f>
        <v/>
      </c>
      <c r="W130" s="17" t="str">
        <f ca="1">IF(data!$BY130=W$1,data!$BW130,"")</f>
        <v/>
      </c>
      <c r="X130" s="17" t="str">
        <f ca="1">IF(OR(data!$BX130=W$1,data!$BY130=W$1),data!$BW130,"")</f>
        <v/>
      </c>
      <c r="Y130" s="16" t="str">
        <f ca="1">IF(data!$BX130=Z$1,data!$BW130,"")</f>
        <v/>
      </c>
      <c r="Z130" s="16" t="str">
        <f ca="1">IF(data!$BY130=Z$1,data!$BW130,"")</f>
        <v/>
      </c>
      <c r="AA130" s="16" t="str">
        <f ca="1">IF(OR(data!$BX130=Z$1,data!$BY130=Z$1),data!$BW130,"")</f>
        <v/>
      </c>
      <c r="AB130" s="17" t="str">
        <f ca="1">IF(data!$BX130=AC$1,data!$BW130,"")</f>
        <v/>
      </c>
      <c r="AC130" s="17" t="str">
        <f ca="1">IF(data!$BY130=AC$1,data!$BW130,"")</f>
        <v/>
      </c>
      <c r="AD130" s="17" t="str">
        <f ca="1">IF(OR(data!$BX130=AC$1,data!$BY130=AC$1),data!$BW130,"")</f>
        <v/>
      </c>
      <c r="AE130" s="16" t="str">
        <f ca="1">IF(data!$BX130=AF$1,data!$BW130,"")</f>
        <v/>
      </c>
      <c r="AF130" s="16" t="str">
        <f ca="1">IF(data!$BY130=AF$1,data!$BW130,"")</f>
        <v/>
      </c>
      <c r="AG130" s="16" t="str">
        <f ca="1">IF(OR(data!$BX130=AF$1,data!$BY130=AF$1),data!$BW130,"")</f>
        <v/>
      </c>
      <c r="AH130" s="17" t="str">
        <f ca="1">IF(data!$BX130=AI$1,data!$BW130,"")</f>
        <v/>
      </c>
      <c r="AI130" s="17" t="str">
        <f ca="1">IF(data!$BY130=AI$1,data!$BW130,"")</f>
        <v/>
      </c>
      <c r="AJ130" s="17" t="str">
        <f ca="1">IF(OR(data!$BX130=AI$1,data!$BY130=AI$1),data!$BW130,"")</f>
        <v/>
      </c>
      <c r="AK130" s="16" t="str">
        <f ca="1">IF(data!$BX130=AL$1,data!$BW130,"")</f>
        <v/>
      </c>
      <c r="AL130" s="16" t="str">
        <f ca="1">IF(data!$BY130=AL$1,data!$BW130,"")</f>
        <v/>
      </c>
      <c r="AM130" s="16" t="str">
        <f ca="1">IF(OR(data!$BX130=AL$1,data!$BY130=AL$1),data!$BW130,"")</f>
        <v/>
      </c>
      <c r="AN130" s="17" t="str">
        <f ca="1">IF(data!$BX130=AO$1,data!$BW130,"")</f>
        <v/>
      </c>
      <c r="AO130" s="17" t="str">
        <f ca="1">IF(data!$BY130=AO$1,data!$BW130,"")</f>
        <v/>
      </c>
      <c r="AP130" s="17" t="str">
        <f ca="1">IF(OR(data!$BX130=AO$1,data!$BY130=AO$1),data!$BW130,"")</f>
        <v/>
      </c>
      <c r="AQ130" s="16" t="str">
        <f ca="1">IF(data!$BX130=AR$1,data!$BW130,"")</f>
        <v/>
      </c>
      <c r="AR130" s="16" t="str">
        <f ca="1">IF(data!$BY130=AR$1,data!$BW130,"")</f>
        <v/>
      </c>
      <c r="AS130" s="16" t="str">
        <f ca="1">IF(OR(data!$BX130=AR$1,data!$BY130=AR$1),data!$BW130,"")</f>
        <v/>
      </c>
      <c r="AT130" s="17" t="str">
        <f ca="1">IF(data!$BX130=AU$1,data!$BW130,"")</f>
        <v/>
      </c>
      <c r="AU130" s="17" t="str">
        <f ca="1">IF(data!$BY130=AU$1,data!$BW130,"")</f>
        <v/>
      </c>
      <c r="AV130" s="17" t="str">
        <f ca="1">IF(OR(data!$BX130=AU$1,data!$BY130=AU$1),data!$BW130,"")</f>
        <v/>
      </c>
      <c r="AW130" s="16" t="str">
        <f ca="1">IF(data!$BX130=AX$1,data!$BW130,"")</f>
        <v/>
      </c>
      <c r="AX130" s="16" t="str">
        <f ca="1">IF(data!$BY130=AX$1,data!$BW130,"")</f>
        <v/>
      </c>
      <c r="AY130" s="16" t="str">
        <f ca="1">IF(OR(data!$BX130=AX$1,data!$BY130=AX$1),data!$BW130,"")</f>
        <v/>
      </c>
      <c r="AZ130" s="17" t="str">
        <f ca="1">IF(data!$BX130=BA$1,data!$BW130,"")</f>
        <v/>
      </c>
      <c r="BA130" s="17" t="str">
        <f ca="1">IF(data!$BY130=BA$1,data!$BW130,"")</f>
        <v/>
      </c>
      <c r="BB130" s="17" t="str">
        <f ca="1">IF(OR(data!$BX130=BA$1,data!$BY130=BA$1),data!$BW130,"")</f>
        <v/>
      </c>
      <c r="BC130" s="16" t="str">
        <f ca="1">IF(data!$BX130=BD$1,data!$BW130,"")</f>
        <v/>
      </c>
      <c r="BD130" s="16">
        <f ca="1">IF(data!$BY130=BD$1,data!$BW130,"")</f>
        <v>43376</v>
      </c>
      <c r="BE130" s="16">
        <f ca="1">IF(OR(data!$BX130=BD$1,data!$BY130=BD$1),data!$BW130,"")</f>
        <v>43376</v>
      </c>
      <c r="BF130" s="17" t="str">
        <f ca="1">IF(data!$BX130=BG$1,data!$BW130,"")</f>
        <v/>
      </c>
      <c r="BG130" s="17" t="str">
        <f ca="1">IF(data!$BY130=BG$1,data!$BW130,"")</f>
        <v/>
      </c>
      <c r="BH130" s="17" t="str">
        <f ca="1">IF(OR(data!$BX130=BG$1,data!$BY130=BG$1),data!$BW130,"")</f>
        <v/>
      </c>
      <c r="BI130" s="16" t="str">
        <f ca="1">IF(data!$BX130=BJ$1,data!$BW130,"")</f>
        <v/>
      </c>
      <c r="BJ130" s="16" t="str">
        <f ca="1">IF(data!$BY130=BJ$1,data!$BW130,"")</f>
        <v/>
      </c>
      <c r="BK130" s="16" t="str">
        <f ca="1">IF(OR(data!$BX130=BJ$1,data!$BY130=BJ$1),data!$BW130,"")</f>
        <v/>
      </c>
      <c r="BL130" s="17" t="str">
        <f ca="1">IF(data!$BX130=BM$1,data!$BW130,"")</f>
        <v/>
      </c>
      <c r="BM130" s="17" t="str">
        <f ca="1">IF(data!$BY130=BM$1,data!$BW130,"")</f>
        <v/>
      </c>
      <c r="BN130" s="17" t="str">
        <f ca="1">IF(OR(data!$BX130=BM$1,data!$BY130=BM$1),data!$BW130,"")</f>
        <v/>
      </c>
      <c r="BO130" s="16" t="str">
        <f ca="1">IF(data!$BX130=BP$1,data!$BW130,"")</f>
        <v/>
      </c>
      <c r="BP130" s="16" t="str">
        <f ca="1">IF(data!$BY130=BP$1,data!$BW130,"")</f>
        <v/>
      </c>
      <c r="BQ130" s="16" t="str">
        <f ca="1">IF(OR(data!$BX130=BP$1,data!$BY130=BP$1),data!$BW130,"")</f>
        <v/>
      </c>
      <c r="BR130" s="17" t="str">
        <f ca="1">IF(data!$BX130=BS$1,data!$BW130,"")</f>
        <v/>
      </c>
      <c r="BS130" s="17" t="str">
        <f ca="1">IF(data!$BY130=BS$1,data!$BW130,"")</f>
        <v/>
      </c>
      <c r="BT130" s="17" t="str">
        <f ca="1">IF(OR(data!$BX130=BS$1,data!$BY130=BS$1),data!$BW130,"")</f>
        <v/>
      </c>
    </row>
    <row r="131" spans="1:72" s="11" customFormat="1" x14ac:dyDescent="0.25">
      <c r="A131" s="16" t="str">
        <f ca="1">IF(data!$BX131=B$1,data!$BW131,"")</f>
        <v/>
      </c>
      <c r="B131" s="16" t="str">
        <f ca="1">IF(data!$BY131=B$1,data!$BW131,"")</f>
        <v/>
      </c>
      <c r="C131" s="16" t="str">
        <f ca="1">IF(OR(data!$BX131=B$1,data!$BY131=B$1),data!$BW131,"")</f>
        <v/>
      </c>
      <c r="D131" s="17" t="str">
        <f ca="1">IF(data!$BX131=E$1,data!$BW131,"")</f>
        <v/>
      </c>
      <c r="E131" s="17" t="str">
        <f ca="1">IF(data!$BY131=E$1,data!$BW131,"")</f>
        <v/>
      </c>
      <c r="F131" s="17" t="str">
        <f ca="1">IF(OR(data!$BX131=E$1,data!$BY131=E$1),data!$BW131,"")</f>
        <v/>
      </c>
      <c r="G131" s="16" t="str">
        <f ca="1">IF(data!$BX131=H$1,data!$BW131,"")</f>
        <v/>
      </c>
      <c r="H131" s="16" t="str">
        <f ca="1">IF(data!$BY131=H$1,data!$BW131,"")</f>
        <v/>
      </c>
      <c r="I131" s="16" t="str">
        <f ca="1">IF(OR(data!$BX131=H$1,data!$BY131=H$1),data!$BW131,"")</f>
        <v/>
      </c>
      <c r="J131" s="17" t="str">
        <f ca="1">IF(data!$BX131=K$1,data!$BW131,"")</f>
        <v/>
      </c>
      <c r="K131" s="17" t="str">
        <f ca="1">IF(data!$BY131=K$1,data!$BW131,"")</f>
        <v/>
      </c>
      <c r="L131" s="17" t="str">
        <f ca="1">IF(OR(data!$BX131=K$1,data!$BY131=K$1),data!$BW131,"")</f>
        <v/>
      </c>
      <c r="M131" s="16" t="str">
        <f ca="1">IF(data!$BX131=N$1,data!$BW131,"")</f>
        <v/>
      </c>
      <c r="N131" s="16" t="str">
        <f ca="1">IF(data!$BY131=N$1,data!$BW131,"")</f>
        <v/>
      </c>
      <c r="O131" s="16" t="str">
        <f ca="1">IF(OR(data!$BX131=N$1,data!$BY131=N$1),data!$BW131,"")</f>
        <v/>
      </c>
      <c r="P131" s="17" t="str">
        <f ca="1">IF(data!$BX131=Q$1,data!$BW131,"")</f>
        <v/>
      </c>
      <c r="Q131" s="17" t="str">
        <f ca="1">IF(data!$BY131=Q$1,data!$BW131,"")</f>
        <v/>
      </c>
      <c r="R131" s="17" t="str">
        <f ca="1">IF(OR(data!$BX131=Q$1,data!$BY131=Q$1),data!$BW131,"")</f>
        <v/>
      </c>
      <c r="S131" s="16">
        <f ca="1">IF(data!$BX131=T$1,data!$BW131,"")</f>
        <v>43376</v>
      </c>
      <c r="T131" s="16" t="str">
        <f ca="1">IF(data!$BY131=T$1,data!$BW131,"")</f>
        <v/>
      </c>
      <c r="U131" s="16">
        <f ca="1">IF(OR(data!$BX131=T$1,data!$BY131=T$1),data!$BW131,"")</f>
        <v>43376</v>
      </c>
      <c r="V131" s="17" t="str">
        <f ca="1">IF(data!$BX131=W$1,data!$BW131,"")</f>
        <v/>
      </c>
      <c r="W131" s="17" t="str">
        <f ca="1">IF(data!$BY131=W$1,data!$BW131,"")</f>
        <v/>
      </c>
      <c r="X131" s="17" t="str">
        <f ca="1">IF(OR(data!$BX131=W$1,data!$BY131=W$1),data!$BW131,"")</f>
        <v/>
      </c>
      <c r="Y131" s="16" t="str">
        <f ca="1">IF(data!$BX131=Z$1,data!$BW131,"")</f>
        <v/>
      </c>
      <c r="Z131" s="16" t="str">
        <f ca="1">IF(data!$BY131=Z$1,data!$BW131,"")</f>
        <v/>
      </c>
      <c r="AA131" s="16" t="str">
        <f ca="1">IF(OR(data!$BX131=Z$1,data!$BY131=Z$1),data!$BW131,"")</f>
        <v/>
      </c>
      <c r="AB131" s="17" t="str">
        <f ca="1">IF(data!$BX131=AC$1,data!$BW131,"")</f>
        <v/>
      </c>
      <c r="AC131" s="17" t="str">
        <f ca="1">IF(data!$BY131=AC$1,data!$BW131,"")</f>
        <v/>
      </c>
      <c r="AD131" s="17" t="str">
        <f ca="1">IF(OR(data!$BX131=AC$1,data!$BY131=AC$1),data!$BW131,"")</f>
        <v/>
      </c>
      <c r="AE131" s="16" t="str">
        <f ca="1">IF(data!$BX131=AF$1,data!$BW131,"")</f>
        <v/>
      </c>
      <c r="AF131" s="16" t="str">
        <f ca="1">IF(data!$BY131=AF$1,data!$BW131,"")</f>
        <v/>
      </c>
      <c r="AG131" s="16" t="str">
        <f ca="1">IF(OR(data!$BX131=AF$1,data!$BY131=AF$1),data!$BW131,"")</f>
        <v/>
      </c>
      <c r="AH131" s="17" t="str">
        <f ca="1">IF(data!$BX131=AI$1,data!$BW131,"")</f>
        <v/>
      </c>
      <c r="AI131" s="17" t="str">
        <f ca="1">IF(data!$BY131=AI$1,data!$BW131,"")</f>
        <v/>
      </c>
      <c r="AJ131" s="17" t="str">
        <f ca="1">IF(OR(data!$BX131=AI$1,data!$BY131=AI$1),data!$BW131,"")</f>
        <v/>
      </c>
      <c r="AK131" s="16" t="str">
        <f ca="1">IF(data!$BX131=AL$1,data!$BW131,"")</f>
        <v/>
      </c>
      <c r="AL131" s="16">
        <f ca="1">IF(data!$BY131=AL$1,data!$BW131,"")</f>
        <v>43376</v>
      </c>
      <c r="AM131" s="16">
        <f ca="1">IF(OR(data!$BX131=AL$1,data!$BY131=AL$1),data!$BW131,"")</f>
        <v>43376</v>
      </c>
      <c r="AN131" s="17" t="str">
        <f ca="1">IF(data!$BX131=AO$1,data!$BW131,"")</f>
        <v/>
      </c>
      <c r="AO131" s="17" t="str">
        <f ca="1">IF(data!$BY131=AO$1,data!$BW131,"")</f>
        <v/>
      </c>
      <c r="AP131" s="17" t="str">
        <f ca="1">IF(OR(data!$BX131=AO$1,data!$BY131=AO$1),data!$BW131,"")</f>
        <v/>
      </c>
      <c r="AQ131" s="16" t="str">
        <f ca="1">IF(data!$BX131=AR$1,data!$BW131,"")</f>
        <v/>
      </c>
      <c r="AR131" s="16" t="str">
        <f ca="1">IF(data!$BY131=AR$1,data!$BW131,"")</f>
        <v/>
      </c>
      <c r="AS131" s="16" t="str">
        <f ca="1">IF(OR(data!$BX131=AR$1,data!$BY131=AR$1),data!$BW131,"")</f>
        <v/>
      </c>
      <c r="AT131" s="17" t="str">
        <f ca="1">IF(data!$BX131=AU$1,data!$BW131,"")</f>
        <v/>
      </c>
      <c r="AU131" s="17" t="str">
        <f ca="1">IF(data!$BY131=AU$1,data!$BW131,"")</f>
        <v/>
      </c>
      <c r="AV131" s="17" t="str">
        <f ca="1">IF(OR(data!$BX131=AU$1,data!$BY131=AU$1),data!$BW131,"")</f>
        <v/>
      </c>
      <c r="AW131" s="16" t="str">
        <f ca="1">IF(data!$BX131=AX$1,data!$BW131,"")</f>
        <v/>
      </c>
      <c r="AX131" s="16" t="str">
        <f ca="1">IF(data!$BY131=AX$1,data!$BW131,"")</f>
        <v/>
      </c>
      <c r="AY131" s="16" t="str">
        <f ca="1">IF(OR(data!$BX131=AX$1,data!$BY131=AX$1),data!$BW131,"")</f>
        <v/>
      </c>
      <c r="AZ131" s="17" t="str">
        <f ca="1">IF(data!$BX131=BA$1,data!$BW131,"")</f>
        <v/>
      </c>
      <c r="BA131" s="17" t="str">
        <f ca="1">IF(data!$BY131=BA$1,data!$BW131,"")</f>
        <v/>
      </c>
      <c r="BB131" s="17" t="str">
        <f ca="1">IF(OR(data!$BX131=BA$1,data!$BY131=BA$1),data!$BW131,"")</f>
        <v/>
      </c>
      <c r="BC131" s="16" t="str">
        <f ca="1">IF(data!$BX131=BD$1,data!$BW131,"")</f>
        <v/>
      </c>
      <c r="BD131" s="16" t="str">
        <f ca="1">IF(data!$BY131=BD$1,data!$BW131,"")</f>
        <v/>
      </c>
      <c r="BE131" s="16" t="str">
        <f ca="1">IF(OR(data!$BX131=BD$1,data!$BY131=BD$1),data!$BW131,"")</f>
        <v/>
      </c>
      <c r="BF131" s="17" t="str">
        <f ca="1">IF(data!$BX131=BG$1,data!$BW131,"")</f>
        <v/>
      </c>
      <c r="BG131" s="17" t="str">
        <f ca="1">IF(data!$BY131=BG$1,data!$BW131,"")</f>
        <v/>
      </c>
      <c r="BH131" s="17" t="str">
        <f ca="1">IF(OR(data!$BX131=BG$1,data!$BY131=BG$1),data!$BW131,"")</f>
        <v/>
      </c>
      <c r="BI131" s="16" t="str">
        <f ca="1">IF(data!$BX131=BJ$1,data!$BW131,"")</f>
        <v/>
      </c>
      <c r="BJ131" s="16" t="str">
        <f ca="1">IF(data!$BY131=BJ$1,data!$BW131,"")</f>
        <v/>
      </c>
      <c r="BK131" s="16" t="str">
        <f ca="1">IF(OR(data!$BX131=BJ$1,data!$BY131=BJ$1),data!$BW131,"")</f>
        <v/>
      </c>
      <c r="BL131" s="17" t="str">
        <f ca="1">IF(data!$BX131=BM$1,data!$BW131,"")</f>
        <v/>
      </c>
      <c r="BM131" s="17" t="str">
        <f ca="1">IF(data!$BY131=BM$1,data!$BW131,"")</f>
        <v/>
      </c>
      <c r="BN131" s="17" t="str">
        <f ca="1">IF(OR(data!$BX131=BM$1,data!$BY131=BM$1),data!$BW131,"")</f>
        <v/>
      </c>
      <c r="BO131" s="16" t="str">
        <f ca="1">IF(data!$BX131=BP$1,data!$BW131,"")</f>
        <v/>
      </c>
      <c r="BP131" s="16" t="str">
        <f ca="1">IF(data!$BY131=BP$1,data!$BW131,"")</f>
        <v/>
      </c>
      <c r="BQ131" s="16" t="str">
        <f ca="1">IF(OR(data!$BX131=BP$1,data!$BY131=BP$1),data!$BW131,"")</f>
        <v/>
      </c>
      <c r="BR131" s="17" t="str">
        <f ca="1">IF(data!$BX131=BS$1,data!$BW131,"")</f>
        <v/>
      </c>
      <c r="BS131" s="17" t="str">
        <f ca="1">IF(data!$BY131=BS$1,data!$BW131,"")</f>
        <v/>
      </c>
      <c r="BT131" s="17" t="str">
        <f ca="1">IF(OR(data!$BX131=BS$1,data!$BY131=BS$1),data!$BW131,"")</f>
        <v/>
      </c>
    </row>
    <row r="132" spans="1:72" s="11" customFormat="1" x14ac:dyDescent="0.25">
      <c r="A132" s="16" t="str">
        <f ca="1">IF(data!$BX132=B$1,data!$BW132,"")</f>
        <v/>
      </c>
      <c r="B132" s="16" t="str">
        <f ca="1">IF(data!$BY132=B$1,data!$BW132,"")</f>
        <v/>
      </c>
      <c r="C132" s="16" t="str">
        <f ca="1">IF(OR(data!$BX132=B$1,data!$BY132=B$1),data!$BW132,"")</f>
        <v/>
      </c>
      <c r="D132" s="17" t="str">
        <f ca="1">IF(data!$BX132=E$1,data!$BW132,"")</f>
        <v/>
      </c>
      <c r="E132" s="17" t="str">
        <f ca="1">IF(data!$BY132=E$1,data!$BW132,"")</f>
        <v/>
      </c>
      <c r="F132" s="17" t="str">
        <f ca="1">IF(OR(data!$BX132=E$1,data!$BY132=E$1),data!$BW132,"")</f>
        <v/>
      </c>
      <c r="G132" s="16" t="str">
        <f ca="1">IF(data!$BX132=H$1,data!$BW132,"")</f>
        <v/>
      </c>
      <c r="H132" s="16" t="str">
        <f ca="1">IF(data!$BY132=H$1,data!$BW132,"")</f>
        <v/>
      </c>
      <c r="I132" s="16" t="str">
        <f ca="1">IF(OR(data!$BX132=H$1,data!$BY132=H$1),data!$BW132,"")</f>
        <v/>
      </c>
      <c r="J132" s="17" t="str">
        <f ca="1">IF(data!$BX132=K$1,data!$BW132,"")</f>
        <v/>
      </c>
      <c r="K132" s="17" t="str">
        <f ca="1">IF(data!$BY132=K$1,data!$BW132,"")</f>
        <v/>
      </c>
      <c r="L132" s="17" t="str">
        <f ca="1">IF(OR(data!$BX132=K$1,data!$BY132=K$1),data!$BW132,"")</f>
        <v/>
      </c>
      <c r="M132" s="16" t="str">
        <f ca="1">IF(data!$BX132=N$1,data!$BW132,"")</f>
        <v/>
      </c>
      <c r="N132" s="16" t="str">
        <f ca="1">IF(data!$BY132=N$1,data!$BW132,"")</f>
        <v/>
      </c>
      <c r="O132" s="16" t="str">
        <f ca="1">IF(OR(data!$BX132=N$1,data!$BY132=N$1),data!$BW132,"")</f>
        <v/>
      </c>
      <c r="P132" s="17" t="str">
        <f ca="1">IF(data!$BX132=Q$1,data!$BW132,"")</f>
        <v/>
      </c>
      <c r="Q132" s="17" t="str">
        <f ca="1">IF(data!$BY132=Q$1,data!$BW132,"")</f>
        <v/>
      </c>
      <c r="R132" s="17" t="str">
        <f ca="1">IF(OR(data!$BX132=Q$1,data!$BY132=Q$1),data!$BW132,"")</f>
        <v/>
      </c>
      <c r="S132" s="16" t="str">
        <f ca="1">IF(data!$BX132=T$1,data!$BW132,"")</f>
        <v/>
      </c>
      <c r="T132" s="16" t="str">
        <f ca="1">IF(data!$BY132=T$1,data!$BW132,"")</f>
        <v/>
      </c>
      <c r="U132" s="16" t="str">
        <f ca="1">IF(OR(data!$BX132=T$1,data!$BY132=T$1),data!$BW132,"")</f>
        <v/>
      </c>
      <c r="V132" s="17" t="str">
        <f ca="1">IF(data!$BX132=W$1,data!$BW132,"")</f>
        <v/>
      </c>
      <c r="W132" s="17" t="str">
        <f ca="1">IF(data!$BY132=W$1,data!$BW132,"")</f>
        <v/>
      </c>
      <c r="X132" s="17" t="str">
        <f ca="1">IF(OR(data!$BX132=W$1,data!$BY132=W$1),data!$BW132,"")</f>
        <v/>
      </c>
      <c r="Y132" s="16" t="str">
        <f ca="1">IF(data!$BX132=Z$1,data!$BW132,"")</f>
        <v/>
      </c>
      <c r="Z132" s="16" t="str">
        <f ca="1">IF(data!$BY132=Z$1,data!$BW132,"")</f>
        <v/>
      </c>
      <c r="AA132" s="16" t="str">
        <f ca="1">IF(OR(data!$BX132=Z$1,data!$BY132=Z$1),data!$BW132,"")</f>
        <v/>
      </c>
      <c r="AB132" s="17" t="str">
        <f ca="1">IF(data!$BX132=AC$1,data!$BW132,"")</f>
        <v/>
      </c>
      <c r="AC132" s="17" t="str">
        <f ca="1">IF(data!$BY132=AC$1,data!$BW132,"")</f>
        <v/>
      </c>
      <c r="AD132" s="17" t="str">
        <f ca="1">IF(OR(data!$BX132=AC$1,data!$BY132=AC$1),data!$BW132,"")</f>
        <v/>
      </c>
      <c r="AE132" s="16" t="str">
        <f ca="1">IF(data!$BX132=AF$1,data!$BW132,"")</f>
        <v/>
      </c>
      <c r="AF132" s="16" t="str">
        <f ca="1">IF(data!$BY132=AF$1,data!$BW132,"")</f>
        <v/>
      </c>
      <c r="AG132" s="16" t="str">
        <f ca="1">IF(OR(data!$BX132=AF$1,data!$BY132=AF$1),data!$BW132,"")</f>
        <v/>
      </c>
      <c r="AH132" s="17" t="str">
        <f ca="1">IF(data!$BX132=AI$1,data!$BW132,"")</f>
        <v/>
      </c>
      <c r="AI132" s="17">
        <f ca="1">IF(data!$BY132=AI$1,data!$BW132,"")</f>
        <v>43376</v>
      </c>
      <c r="AJ132" s="17">
        <f ca="1">IF(OR(data!$BX132=AI$1,data!$BY132=AI$1),data!$BW132,"")</f>
        <v>43376</v>
      </c>
      <c r="AK132" s="16" t="str">
        <f ca="1">IF(data!$BX132=AL$1,data!$BW132,"")</f>
        <v/>
      </c>
      <c r="AL132" s="16" t="str">
        <f ca="1">IF(data!$BY132=AL$1,data!$BW132,"")</f>
        <v/>
      </c>
      <c r="AM132" s="16" t="str">
        <f ca="1">IF(OR(data!$BX132=AL$1,data!$BY132=AL$1),data!$BW132,"")</f>
        <v/>
      </c>
      <c r="AN132" s="17">
        <f ca="1">IF(data!$BX132=AO$1,data!$BW132,"")</f>
        <v>43376</v>
      </c>
      <c r="AO132" s="17" t="str">
        <f ca="1">IF(data!$BY132=AO$1,data!$BW132,"")</f>
        <v/>
      </c>
      <c r="AP132" s="17">
        <f ca="1">IF(OR(data!$BX132=AO$1,data!$BY132=AO$1),data!$BW132,"")</f>
        <v>43376</v>
      </c>
      <c r="AQ132" s="16" t="str">
        <f ca="1">IF(data!$BX132=AR$1,data!$BW132,"")</f>
        <v/>
      </c>
      <c r="AR132" s="16" t="str">
        <f ca="1">IF(data!$BY132=AR$1,data!$BW132,"")</f>
        <v/>
      </c>
      <c r="AS132" s="16" t="str">
        <f ca="1">IF(OR(data!$BX132=AR$1,data!$BY132=AR$1),data!$BW132,"")</f>
        <v/>
      </c>
      <c r="AT132" s="17" t="str">
        <f ca="1">IF(data!$BX132=AU$1,data!$BW132,"")</f>
        <v/>
      </c>
      <c r="AU132" s="17" t="str">
        <f ca="1">IF(data!$BY132=AU$1,data!$BW132,"")</f>
        <v/>
      </c>
      <c r="AV132" s="17" t="str">
        <f ca="1">IF(OR(data!$BX132=AU$1,data!$BY132=AU$1),data!$BW132,"")</f>
        <v/>
      </c>
      <c r="AW132" s="16" t="str">
        <f ca="1">IF(data!$BX132=AX$1,data!$BW132,"")</f>
        <v/>
      </c>
      <c r="AX132" s="16" t="str">
        <f ca="1">IF(data!$BY132=AX$1,data!$BW132,"")</f>
        <v/>
      </c>
      <c r="AY132" s="16" t="str">
        <f ca="1">IF(OR(data!$BX132=AX$1,data!$BY132=AX$1),data!$BW132,"")</f>
        <v/>
      </c>
      <c r="AZ132" s="17" t="str">
        <f ca="1">IF(data!$BX132=BA$1,data!$BW132,"")</f>
        <v/>
      </c>
      <c r="BA132" s="17" t="str">
        <f ca="1">IF(data!$BY132=BA$1,data!$BW132,"")</f>
        <v/>
      </c>
      <c r="BB132" s="17" t="str">
        <f ca="1">IF(OR(data!$BX132=BA$1,data!$BY132=BA$1),data!$BW132,"")</f>
        <v/>
      </c>
      <c r="BC132" s="16" t="str">
        <f ca="1">IF(data!$BX132=BD$1,data!$BW132,"")</f>
        <v/>
      </c>
      <c r="BD132" s="16" t="str">
        <f ca="1">IF(data!$BY132=BD$1,data!$BW132,"")</f>
        <v/>
      </c>
      <c r="BE132" s="16" t="str">
        <f ca="1">IF(OR(data!$BX132=BD$1,data!$BY132=BD$1),data!$BW132,"")</f>
        <v/>
      </c>
      <c r="BF132" s="17" t="str">
        <f ca="1">IF(data!$BX132=BG$1,data!$BW132,"")</f>
        <v/>
      </c>
      <c r="BG132" s="17" t="str">
        <f ca="1">IF(data!$BY132=BG$1,data!$BW132,"")</f>
        <v/>
      </c>
      <c r="BH132" s="17" t="str">
        <f ca="1">IF(OR(data!$BX132=BG$1,data!$BY132=BG$1),data!$BW132,"")</f>
        <v/>
      </c>
      <c r="BI132" s="16" t="str">
        <f ca="1">IF(data!$BX132=BJ$1,data!$BW132,"")</f>
        <v/>
      </c>
      <c r="BJ132" s="16" t="str">
        <f ca="1">IF(data!$BY132=BJ$1,data!$BW132,"")</f>
        <v/>
      </c>
      <c r="BK132" s="16" t="str">
        <f ca="1">IF(OR(data!$BX132=BJ$1,data!$BY132=BJ$1),data!$BW132,"")</f>
        <v/>
      </c>
      <c r="BL132" s="17" t="str">
        <f ca="1">IF(data!$BX132=BM$1,data!$BW132,"")</f>
        <v/>
      </c>
      <c r="BM132" s="17" t="str">
        <f ca="1">IF(data!$BY132=BM$1,data!$BW132,"")</f>
        <v/>
      </c>
      <c r="BN132" s="17" t="str">
        <f ca="1">IF(OR(data!$BX132=BM$1,data!$BY132=BM$1),data!$BW132,"")</f>
        <v/>
      </c>
      <c r="BO132" s="16" t="str">
        <f ca="1">IF(data!$BX132=BP$1,data!$BW132,"")</f>
        <v/>
      </c>
      <c r="BP132" s="16" t="str">
        <f ca="1">IF(data!$BY132=BP$1,data!$BW132,"")</f>
        <v/>
      </c>
      <c r="BQ132" s="16" t="str">
        <f ca="1">IF(OR(data!$BX132=BP$1,data!$BY132=BP$1),data!$BW132,"")</f>
        <v/>
      </c>
      <c r="BR132" s="17" t="str">
        <f ca="1">IF(data!$BX132=BS$1,data!$BW132,"")</f>
        <v/>
      </c>
      <c r="BS132" s="17" t="str">
        <f ca="1">IF(data!$BY132=BS$1,data!$BW132,"")</f>
        <v/>
      </c>
      <c r="BT132" s="17" t="str">
        <f ca="1">IF(OR(data!$BX132=BS$1,data!$BY132=BS$1),data!$BW132,"")</f>
        <v/>
      </c>
    </row>
    <row r="133" spans="1:72" s="11" customFormat="1" x14ac:dyDescent="0.25">
      <c r="A133" s="16" t="str">
        <f ca="1">IF(data!$BX133=B$1,data!$BW133,"")</f>
        <v/>
      </c>
      <c r="B133" s="16" t="str">
        <f ca="1">IF(data!$BY133=B$1,data!$BW133,"")</f>
        <v/>
      </c>
      <c r="C133" s="16" t="str">
        <f ca="1">IF(OR(data!$BX133=B$1,data!$BY133=B$1),data!$BW133,"")</f>
        <v/>
      </c>
      <c r="D133" s="17" t="str">
        <f ca="1">IF(data!$BX133=E$1,data!$BW133,"")</f>
        <v/>
      </c>
      <c r="E133" s="17" t="str">
        <f ca="1">IF(data!$BY133=E$1,data!$BW133,"")</f>
        <v/>
      </c>
      <c r="F133" s="17" t="str">
        <f ca="1">IF(OR(data!$BX133=E$1,data!$BY133=E$1),data!$BW133,"")</f>
        <v/>
      </c>
      <c r="G133" s="16" t="str">
        <f ca="1">IF(data!$BX133=H$1,data!$BW133,"")</f>
        <v/>
      </c>
      <c r="H133" s="16" t="str">
        <f ca="1">IF(data!$BY133=H$1,data!$BW133,"")</f>
        <v/>
      </c>
      <c r="I133" s="16" t="str">
        <f ca="1">IF(OR(data!$BX133=H$1,data!$BY133=H$1),data!$BW133,"")</f>
        <v/>
      </c>
      <c r="J133" s="17" t="str">
        <f ca="1">IF(data!$BX133=K$1,data!$BW133,"")</f>
        <v/>
      </c>
      <c r="K133" s="17" t="str">
        <f ca="1">IF(data!$BY133=K$1,data!$BW133,"")</f>
        <v/>
      </c>
      <c r="L133" s="17" t="str">
        <f ca="1">IF(OR(data!$BX133=K$1,data!$BY133=K$1),data!$BW133,"")</f>
        <v/>
      </c>
      <c r="M133" s="16" t="str">
        <f ca="1">IF(data!$BX133=N$1,data!$BW133,"")</f>
        <v/>
      </c>
      <c r="N133" s="16" t="str">
        <f ca="1">IF(data!$BY133=N$1,data!$BW133,"")</f>
        <v/>
      </c>
      <c r="O133" s="16" t="str">
        <f ca="1">IF(OR(data!$BX133=N$1,data!$BY133=N$1),data!$BW133,"")</f>
        <v/>
      </c>
      <c r="P133" s="17" t="str">
        <f ca="1">IF(data!$BX133=Q$1,data!$BW133,"")</f>
        <v/>
      </c>
      <c r="Q133" s="17">
        <f ca="1">IF(data!$BY133=Q$1,data!$BW133,"")</f>
        <v>43376</v>
      </c>
      <c r="R133" s="17">
        <f ca="1">IF(OR(data!$BX133=Q$1,data!$BY133=Q$1),data!$BW133,"")</f>
        <v>43376</v>
      </c>
      <c r="S133" s="16" t="str">
        <f ca="1">IF(data!$BX133=T$1,data!$BW133,"")</f>
        <v/>
      </c>
      <c r="T133" s="16" t="str">
        <f ca="1">IF(data!$BY133=T$1,data!$BW133,"")</f>
        <v/>
      </c>
      <c r="U133" s="16" t="str">
        <f ca="1">IF(OR(data!$BX133=T$1,data!$BY133=T$1),data!$BW133,"")</f>
        <v/>
      </c>
      <c r="V133" s="17" t="str">
        <f ca="1">IF(data!$BX133=W$1,data!$BW133,"")</f>
        <v/>
      </c>
      <c r="W133" s="17" t="str">
        <f ca="1">IF(data!$BY133=W$1,data!$BW133,"")</f>
        <v/>
      </c>
      <c r="X133" s="17" t="str">
        <f ca="1">IF(OR(data!$BX133=W$1,data!$BY133=W$1),data!$BW133,"")</f>
        <v/>
      </c>
      <c r="Y133" s="16" t="str">
        <f ca="1">IF(data!$BX133=Z$1,data!$BW133,"")</f>
        <v/>
      </c>
      <c r="Z133" s="16" t="str">
        <f ca="1">IF(data!$BY133=Z$1,data!$BW133,"")</f>
        <v/>
      </c>
      <c r="AA133" s="16" t="str">
        <f ca="1">IF(OR(data!$BX133=Z$1,data!$BY133=Z$1),data!$BW133,"")</f>
        <v/>
      </c>
      <c r="AB133" s="17" t="str">
        <f ca="1">IF(data!$BX133=AC$1,data!$BW133,"")</f>
        <v/>
      </c>
      <c r="AC133" s="17" t="str">
        <f ca="1">IF(data!$BY133=AC$1,data!$BW133,"")</f>
        <v/>
      </c>
      <c r="AD133" s="17" t="str">
        <f ca="1">IF(OR(data!$BX133=AC$1,data!$BY133=AC$1),data!$BW133,"")</f>
        <v/>
      </c>
      <c r="AE133" s="16" t="str">
        <f ca="1">IF(data!$BX133=AF$1,data!$BW133,"")</f>
        <v/>
      </c>
      <c r="AF133" s="16" t="str">
        <f ca="1">IF(data!$BY133=AF$1,data!$BW133,"")</f>
        <v/>
      </c>
      <c r="AG133" s="16" t="str">
        <f ca="1">IF(OR(data!$BX133=AF$1,data!$BY133=AF$1),data!$BW133,"")</f>
        <v/>
      </c>
      <c r="AH133" s="17" t="str">
        <f ca="1">IF(data!$BX133=AI$1,data!$BW133,"")</f>
        <v/>
      </c>
      <c r="AI133" s="17" t="str">
        <f ca="1">IF(data!$BY133=AI$1,data!$BW133,"")</f>
        <v/>
      </c>
      <c r="AJ133" s="17" t="str">
        <f ca="1">IF(OR(data!$BX133=AI$1,data!$BY133=AI$1),data!$BW133,"")</f>
        <v/>
      </c>
      <c r="AK133" s="16" t="str">
        <f ca="1">IF(data!$BX133=AL$1,data!$BW133,"")</f>
        <v/>
      </c>
      <c r="AL133" s="16" t="str">
        <f ca="1">IF(data!$BY133=AL$1,data!$BW133,"")</f>
        <v/>
      </c>
      <c r="AM133" s="16" t="str">
        <f ca="1">IF(OR(data!$BX133=AL$1,data!$BY133=AL$1),data!$BW133,"")</f>
        <v/>
      </c>
      <c r="AN133" s="17" t="str">
        <f ca="1">IF(data!$BX133=AO$1,data!$BW133,"")</f>
        <v/>
      </c>
      <c r="AO133" s="17" t="str">
        <f ca="1">IF(data!$BY133=AO$1,data!$BW133,"")</f>
        <v/>
      </c>
      <c r="AP133" s="17" t="str">
        <f ca="1">IF(OR(data!$BX133=AO$1,data!$BY133=AO$1),data!$BW133,"")</f>
        <v/>
      </c>
      <c r="AQ133" s="16" t="str">
        <f ca="1">IF(data!$BX133=AR$1,data!$BW133,"")</f>
        <v/>
      </c>
      <c r="AR133" s="16" t="str">
        <f ca="1">IF(data!$BY133=AR$1,data!$BW133,"")</f>
        <v/>
      </c>
      <c r="AS133" s="16" t="str">
        <f ca="1">IF(OR(data!$BX133=AR$1,data!$BY133=AR$1),data!$BW133,"")</f>
        <v/>
      </c>
      <c r="AT133" s="17" t="str">
        <f ca="1">IF(data!$BX133=AU$1,data!$BW133,"")</f>
        <v/>
      </c>
      <c r="AU133" s="17" t="str">
        <f ca="1">IF(data!$BY133=AU$1,data!$BW133,"")</f>
        <v/>
      </c>
      <c r="AV133" s="17" t="str">
        <f ca="1">IF(OR(data!$BX133=AU$1,data!$BY133=AU$1),data!$BW133,"")</f>
        <v/>
      </c>
      <c r="AW133" s="16" t="str">
        <f ca="1">IF(data!$BX133=AX$1,data!$BW133,"")</f>
        <v/>
      </c>
      <c r="AX133" s="16" t="str">
        <f ca="1">IF(data!$BY133=AX$1,data!$BW133,"")</f>
        <v/>
      </c>
      <c r="AY133" s="16" t="str">
        <f ca="1">IF(OR(data!$BX133=AX$1,data!$BY133=AX$1),data!$BW133,"")</f>
        <v/>
      </c>
      <c r="AZ133" s="17">
        <f ca="1">IF(data!$BX133=BA$1,data!$BW133,"")</f>
        <v>43376</v>
      </c>
      <c r="BA133" s="17" t="str">
        <f ca="1">IF(data!$BY133=BA$1,data!$BW133,"")</f>
        <v/>
      </c>
      <c r="BB133" s="17">
        <f ca="1">IF(OR(data!$BX133=BA$1,data!$BY133=BA$1),data!$BW133,"")</f>
        <v>43376</v>
      </c>
      <c r="BC133" s="16" t="str">
        <f ca="1">IF(data!$BX133=BD$1,data!$BW133,"")</f>
        <v/>
      </c>
      <c r="BD133" s="16" t="str">
        <f ca="1">IF(data!$BY133=BD$1,data!$BW133,"")</f>
        <v/>
      </c>
      <c r="BE133" s="16" t="str">
        <f ca="1">IF(OR(data!$BX133=BD$1,data!$BY133=BD$1),data!$BW133,"")</f>
        <v/>
      </c>
      <c r="BF133" s="17" t="str">
        <f ca="1">IF(data!$BX133=BG$1,data!$BW133,"")</f>
        <v/>
      </c>
      <c r="BG133" s="17" t="str">
        <f ca="1">IF(data!$BY133=BG$1,data!$BW133,"")</f>
        <v/>
      </c>
      <c r="BH133" s="17" t="str">
        <f ca="1">IF(OR(data!$BX133=BG$1,data!$BY133=BG$1),data!$BW133,"")</f>
        <v/>
      </c>
      <c r="BI133" s="16" t="str">
        <f ca="1">IF(data!$BX133=BJ$1,data!$BW133,"")</f>
        <v/>
      </c>
      <c r="BJ133" s="16" t="str">
        <f ca="1">IF(data!$BY133=BJ$1,data!$BW133,"")</f>
        <v/>
      </c>
      <c r="BK133" s="16" t="str">
        <f ca="1">IF(OR(data!$BX133=BJ$1,data!$BY133=BJ$1),data!$BW133,"")</f>
        <v/>
      </c>
      <c r="BL133" s="17" t="str">
        <f ca="1">IF(data!$BX133=BM$1,data!$BW133,"")</f>
        <v/>
      </c>
      <c r="BM133" s="17" t="str">
        <f ca="1">IF(data!$BY133=BM$1,data!$BW133,"")</f>
        <v/>
      </c>
      <c r="BN133" s="17" t="str">
        <f ca="1">IF(OR(data!$BX133=BM$1,data!$BY133=BM$1),data!$BW133,"")</f>
        <v/>
      </c>
      <c r="BO133" s="16" t="str">
        <f ca="1">IF(data!$BX133=BP$1,data!$BW133,"")</f>
        <v/>
      </c>
      <c r="BP133" s="16" t="str">
        <f ca="1">IF(data!$BY133=BP$1,data!$BW133,"")</f>
        <v/>
      </c>
      <c r="BQ133" s="16" t="str">
        <f ca="1">IF(OR(data!$BX133=BP$1,data!$BY133=BP$1),data!$BW133,"")</f>
        <v/>
      </c>
      <c r="BR133" s="17" t="str">
        <f ca="1">IF(data!$BX133=BS$1,data!$BW133,"")</f>
        <v/>
      </c>
      <c r="BS133" s="17" t="str">
        <f ca="1">IF(data!$BY133=BS$1,data!$BW133,"")</f>
        <v/>
      </c>
      <c r="BT133" s="17" t="str">
        <f ca="1">IF(OR(data!$BX133=BS$1,data!$BY133=BS$1),data!$BW133,"")</f>
        <v/>
      </c>
    </row>
    <row r="134" spans="1:72" s="11" customFormat="1" x14ac:dyDescent="0.25">
      <c r="A134" s="16" t="str">
        <f ca="1">IF(data!$BX134=B$1,data!$BW134,"")</f>
        <v/>
      </c>
      <c r="B134" s="16" t="str">
        <f ca="1">IF(data!$BY134=B$1,data!$BW134,"")</f>
        <v/>
      </c>
      <c r="C134" s="16" t="str">
        <f ca="1">IF(OR(data!$BX134=B$1,data!$BY134=B$1),data!$BW134,"")</f>
        <v/>
      </c>
      <c r="D134" s="17" t="str">
        <f ca="1">IF(data!$BX134=E$1,data!$BW134,"")</f>
        <v/>
      </c>
      <c r="E134" s="17" t="str">
        <f ca="1">IF(data!$BY134=E$1,data!$BW134,"")</f>
        <v/>
      </c>
      <c r="F134" s="17" t="str">
        <f ca="1">IF(OR(data!$BX134=E$1,data!$BY134=E$1),data!$BW134,"")</f>
        <v/>
      </c>
      <c r="G134" s="16" t="str">
        <f ca="1">IF(data!$BX134=H$1,data!$BW134,"")</f>
        <v/>
      </c>
      <c r="H134" s="16" t="str">
        <f ca="1">IF(data!$BY134=H$1,data!$BW134,"")</f>
        <v/>
      </c>
      <c r="I134" s="16" t="str">
        <f ca="1">IF(OR(data!$BX134=H$1,data!$BY134=H$1),data!$BW134,"")</f>
        <v/>
      </c>
      <c r="J134" s="17" t="str">
        <f ca="1">IF(data!$BX134=K$1,data!$BW134,"")</f>
        <v/>
      </c>
      <c r="K134" s="17" t="str">
        <f ca="1">IF(data!$BY134=K$1,data!$BW134,"")</f>
        <v/>
      </c>
      <c r="L134" s="17" t="str">
        <f ca="1">IF(OR(data!$BX134=K$1,data!$BY134=K$1),data!$BW134,"")</f>
        <v/>
      </c>
      <c r="M134" s="16" t="str">
        <f ca="1">IF(data!$BX134=N$1,data!$BW134,"")</f>
        <v/>
      </c>
      <c r="N134" s="16" t="str">
        <f ca="1">IF(data!$BY134=N$1,data!$BW134,"")</f>
        <v/>
      </c>
      <c r="O134" s="16" t="str">
        <f ca="1">IF(OR(data!$BX134=N$1,data!$BY134=N$1),data!$BW134,"")</f>
        <v/>
      </c>
      <c r="P134" s="17" t="str">
        <f ca="1">IF(data!$BX134=Q$1,data!$BW134,"")</f>
        <v/>
      </c>
      <c r="Q134" s="17" t="str">
        <f ca="1">IF(data!$BY134=Q$1,data!$BW134,"")</f>
        <v/>
      </c>
      <c r="R134" s="17" t="str">
        <f ca="1">IF(OR(data!$BX134=Q$1,data!$BY134=Q$1),data!$BW134,"")</f>
        <v/>
      </c>
      <c r="S134" s="16" t="str">
        <f ca="1">IF(data!$BX134=T$1,data!$BW134,"")</f>
        <v/>
      </c>
      <c r="T134" s="16" t="str">
        <f ca="1">IF(data!$BY134=T$1,data!$BW134,"")</f>
        <v/>
      </c>
      <c r="U134" s="16" t="str">
        <f ca="1">IF(OR(data!$BX134=T$1,data!$BY134=T$1),data!$BW134,"")</f>
        <v/>
      </c>
      <c r="V134" s="17" t="str">
        <f ca="1">IF(data!$BX134=W$1,data!$BW134,"")</f>
        <v/>
      </c>
      <c r="W134" s="17" t="str">
        <f ca="1">IF(data!$BY134=W$1,data!$BW134,"")</f>
        <v/>
      </c>
      <c r="X134" s="17" t="str">
        <f ca="1">IF(OR(data!$BX134=W$1,data!$BY134=W$1),data!$BW134,"")</f>
        <v/>
      </c>
      <c r="Y134" s="16" t="str">
        <f ca="1">IF(data!$BX134=Z$1,data!$BW134,"")</f>
        <v/>
      </c>
      <c r="Z134" s="16" t="str">
        <f ca="1">IF(data!$BY134=Z$1,data!$BW134,"")</f>
        <v/>
      </c>
      <c r="AA134" s="16" t="str">
        <f ca="1">IF(OR(data!$BX134=Z$1,data!$BY134=Z$1),data!$BW134,"")</f>
        <v/>
      </c>
      <c r="AB134" s="17" t="str">
        <f ca="1">IF(data!$BX134=AC$1,data!$BW134,"")</f>
        <v/>
      </c>
      <c r="AC134" s="17" t="str">
        <f ca="1">IF(data!$BY134=AC$1,data!$BW134,"")</f>
        <v/>
      </c>
      <c r="AD134" s="17" t="str">
        <f ca="1">IF(OR(data!$BX134=AC$1,data!$BY134=AC$1),data!$BW134,"")</f>
        <v/>
      </c>
      <c r="AE134" s="16" t="str">
        <f ca="1">IF(data!$BX134=AF$1,data!$BW134,"")</f>
        <v/>
      </c>
      <c r="AF134" s="16" t="str">
        <f ca="1">IF(data!$BY134=AF$1,data!$BW134,"")</f>
        <v/>
      </c>
      <c r="AG134" s="16" t="str">
        <f ca="1">IF(OR(data!$BX134=AF$1,data!$BY134=AF$1),data!$BW134,"")</f>
        <v/>
      </c>
      <c r="AH134" s="17" t="str">
        <f ca="1">IF(data!$BX134=AI$1,data!$BW134,"")</f>
        <v/>
      </c>
      <c r="AI134" s="17" t="str">
        <f ca="1">IF(data!$BY134=AI$1,data!$BW134,"")</f>
        <v/>
      </c>
      <c r="AJ134" s="17" t="str">
        <f ca="1">IF(OR(data!$BX134=AI$1,data!$BY134=AI$1),data!$BW134,"")</f>
        <v/>
      </c>
      <c r="AK134" s="16" t="str">
        <f ca="1">IF(data!$BX134=AL$1,data!$BW134,"")</f>
        <v/>
      </c>
      <c r="AL134" s="16" t="str">
        <f ca="1">IF(data!$BY134=AL$1,data!$BW134,"")</f>
        <v/>
      </c>
      <c r="AM134" s="16" t="str">
        <f ca="1">IF(OR(data!$BX134=AL$1,data!$BY134=AL$1),data!$BW134,"")</f>
        <v/>
      </c>
      <c r="AN134" s="17" t="str">
        <f ca="1">IF(data!$BX134=AO$1,data!$BW134,"")</f>
        <v/>
      </c>
      <c r="AO134" s="17" t="str">
        <f ca="1">IF(data!$BY134=AO$1,data!$BW134,"")</f>
        <v/>
      </c>
      <c r="AP134" s="17" t="str">
        <f ca="1">IF(OR(data!$BX134=AO$1,data!$BY134=AO$1),data!$BW134,"")</f>
        <v/>
      </c>
      <c r="AQ134" s="16" t="str">
        <f ca="1">IF(data!$BX134=AR$1,data!$BW134,"")</f>
        <v/>
      </c>
      <c r="AR134" s="16" t="str">
        <f ca="1">IF(data!$BY134=AR$1,data!$BW134,"")</f>
        <v/>
      </c>
      <c r="AS134" s="16" t="str">
        <f ca="1">IF(OR(data!$BX134=AR$1,data!$BY134=AR$1),data!$BW134,"")</f>
        <v/>
      </c>
      <c r="AT134" s="17" t="str">
        <f ca="1">IF(data!$BX134=AU$1,data!$BW134,"")</f>
        <v/>
      </c>
      <c r="AU134" s="17" t="str">
        <f ca="1">IF(data!$BY134=AU$1,data!$BW134,"")</f>
        <v/>
      </c>
      <c r="AV134" s="17" t="str">
        <f ca="1">IF(OR(data!$BX134=AU$1,data!$BY134=AU$1),data!$BW134,"")</f>
        <v/>
      </c>
      <c r="AW134" s="16" t="str">
        <f ca="1">IF(data!$BX134=AX$1,data!$BW134,"")</f>
        <v/>
      </c>
      <c r="AX134" s="16" t="str">
        <f ca="1">IF(data!$BY134=AX$1,data!$BW134,"")</f>
        <v/>
      </c>
      <c r="AY134" s="16" t="str">
        <f ca="1">IF(OR(data!$BX134=AX$1,data!$BY134=AX$1),data!$BW134,"")</f>
        <v/>
      </c>
      <c r="AZ134" s="17" t="str">
        <f ca="1">IF(data!$BX134=BA$1,data!$BW134,"")</f>
        <v/>
      </c>
      <c r="BA134" s="17" t="str">
        <f ca="1">IF(data!$BY134=BA$1,data!$BW134,"")</f>
        <v/>
      </c>
      <c r="BB134" s="17" t="str">
        <f ca="1">IF(OR(data!$BX134=BA$1,data!$BY134=BA$1),data!$BW134,"")</f>
        <v/>
      </c>
      <c r="BC134" s="16" t="str">
        <f ca="1">IF(data!$BX134=BD$1,data!$BW134,"")</f>
        <v/>
      </c>
      <c r="BD134" s="16" t="str">
        <f ca="1">IF(data!$BY134=BD$1,data!$BW134,"")</f>
        <v/>
      </c>
      <c r="BE134" s="16" t="str">
        <f ca="1">IF(OR(data!$BX134=BD$1,data!$BY134=BD$1),data!$BW134,"")</f>
        <v/>
      </c>
      <c r="BF134" s="17">
        <f ca="1">IF(data!$BX134=BG$1,data!$BW134,"")</f>
        <v>43376</v>
      </c>
      <c r="BG134" s="17" t="str">
        <f ca="1">IF(data!$BY134=BG$1,data!$BW134,"")</f>
        <v/>
      </c>
      <c r="BH134" s="17">
        <f ca="1">IF(OR(data!$BX134=BG$1,data!$BY134=BG$1),data!$BW134,"")</f>
        <v>43376</v>
      </c>
      <c r="BI134" s="16" t="str">
        <f ca="1">IF(data!$BX134=BJ$1,data!$BW134,"")</f>
        <v/>
      </c>
      <c r="BJ134" s="16" t="str">
        <f ca="1">IF(data!$BY134=BJ$1,data!$BW134,"")</f>
        <v/>
      </c>
      <c r="BK134" s="16" t="str">
        <f ca="1">IF(OR(data!$BX134=BJ$1,data!$BY134=BJ$1),data!$BW134,"")</f>
        <v/>
      </c>
      <c r="BL134" s="17" t="str">
        <f ca="1">IF(data!$BX134=BM$1,data!$BW134,"")</f>
        <v/>
      </c>
      <c r="BM134" s="17" t="str">
        <f ca="1">IF(data!$BY134=BM$1,data!$BW134,"")</f>
        <v/>
      </c>
      <c r="BN134" s="17" t="str">
        <f ca="1">IF(OR(data!$BX134=BM$1,data!$BY134=BM$1),data!$BW134,"")</f>
        <v/>
      </c>
      <c r="BO134" s="16" t="str">
        <f ca="1">IF(data!$BX134=BP$1,data!$BW134,"")</f>
        <v/>
      </c>
      <c r="BP134" s="16">
        <f ca="1">IF(data!$BY134=BP$1,data!$BW134,"")</f>
        <v>43376</v>
      </c>
      <c r="BQ134" s="16">
        <f ca="1">IF(OR(data!$BX134=BP$1,data!$BY134=BP$1),data!$BW134,"")</f>
        <v>43376</v>
      </c>
      <c r="BR134" s="17" t="str">
        <f ca="1">IF(data!$BX134=BS$1,data!$BW134,"")</f>
        <v/>
      </c>
      <c r="BS134" s="17" t="str">
        <f ca="1">IF(data!$BY134=BS$1,data!$BW134,"")</f>
        <v/>
      </c>
      <c r="BT134" s="17" t="str">
        <f ca="1">IF(OR(data!$BX134=BS$1,data!$BY134=BS$1),data!$BW134,"")</f>
        <v/>
      </c>
    </row>
    <row r="135" spans="1:72" s="11" customFormat="1" x14ac:dyDescent="0.25">
      <c r="A135" s="16" t="str">
        <f ca="1">IF(data!$BX135=B$1,data!$BW135,"")</f>
        <v/>
      </c>
      <c r="B135" s="16" t="str">
        <f ca="1">IF(data!$BY135=B$1,data!$BW135,"")</f>
        <v/>
      </c>
      <c r="C135" s="16" t="str">
        <f ca="1">IF(OR(data!$BX135=B$1,data!$BY135=B$1),data!$BW135,"")</f>
        <v/>
      </c>
      <c r="D135" s="17">
        <f ca="1">IF(data!$BX135=E$1,data!$BW135,"")</f>
        <v>43379</v>
      </c>
      <c r="E135" s="17" t="str">
        <f ca="1">IF(data!$BY135=E$1,data!$BW135,"")</f>
        <v/>
      </c>
      <c r="F135" s="17">
        <f ca="1">IF(OR(data!$BX135=E$1,data!$BY135=E$1),data!$BW135,"")</f>
        <v>43379</v>
      </c>
      <c r="G135" s="16" t="str">
        <f ca="1">IF(data!$BX135=H$1,data!$BW135,"")</f>
        <v/>
      </c>
      <c r="H135" s="16" t="str">
        <f ca="1">IF(data!$BY135=H$1,data!$BW135,"")</f>
        <v/>
      </c>
      <c r="I135" s="16" t="str">
        <f ca="1">IF(OR(data!$BX135=H$1,data!$BY135=H$1),data!$BW135,"")</f>
        <v/>
      </c>
      <c r="J135" s="17" t="str">
        <f ca="1">IF(data!$BX135=K$1,data!$BW135,"")</f>
        <v/>
      </c>
      <c r="K135" s="17" t="str">
        <f ca="1">IF(data!$BY135=K$1,data!$BW135,"")</f>
        <v/>
      </c>
      <c r="L135" s="17" t="str">
        <f ca="1">IF(OR(data!$BX135=K$1,data!$BY135=K$1),data!$BW135,"")</f>
        <v/>
      </c>
      <c r="M135" s="16" t="str">
        <f ca="1">IF(data!$BX135=N$1,data!$BW135,"")</f>
        <v/>
      </c>
      <c r="N135" s="16" t="str">
        <f ca="1">IF(data!$BY135=N$1,data!$BW135,"")</f>
        <v/>
      </c>
      <c r="O135" s="16" t="str">
        <f ca="1">IF(OR(data!$BX135=N$1,data!$BY135=N$1),data!$BW135,"")</f>
        <v/>
      </c>
      <c r="P135" s="17" t="str">
        <f ca="1">IF(data!$BX135=Q$1,data!$BW135,"")</f>
        <v/>
      </c>
      <c r="Q135" s="17" t="str">
        <f ca="1">IF(data!$BY135=Q$1,data!$BW135,"")</f>
        <v/>
      </c>
      <c r="R135" s="17" t="str">
        <f ca="1">IF(OR(data!$BX135=Q$1,data!$BY135=Q$1),data!$BW135,"")</f>
        <v/>
      </c>
      <c r="S135" s="16" t="str">
        <f ca="1">IF(data!$BX135=T$1,data!$BW135,"")</f>
        <v/>
      </c>
      <c r="T135" s="16" t="str">
        <f ca="1">IF(data!$BY135=T$1,data!$BW135,"")</f>
        <v/>
      </c>
      <c r="U135" s="16" t="str">
        <f ca="1">IF(OR(data!$BX135=T$1,data!$BY135=T$1),data!$BW135,"")</f>
        <v/>
      </c>
      <c r="V135" s="17" t="str">
        <f ca="1">IF(data!$BX135=W$1,data!$BW135,"")</f>
        <v/>
      </c>
      <c r="W135" s="17" t="str">
        <f ca="1">IF(data!$BY135=W$1,data!$BW135,"")</f>
        <v/>
      </c>
      <c r="X135" s="17" t="str">
        <f ca="1">IF(OR(data!$BX135=W$1,data!$BY135=W$1),data!$BW135,"")</f>
        <v/>
      </c>
      <c r="Y135" s="16" t="str">
        <f ca="1">IF(data!$BX135=Z$1,data!$BW135,"")</f>
        <v/>
      </c>
      <c r="Z135" s="16" t="str">
        <f ca="1">IF(data!$BY135=Z$1,data!$BW135,"")</f>
        <v/>
      </c>
      <c r="AA135" s="16" t="str">
        <f ca="1">IF(OR(data!$BX135=Z$1,data!$BY135=Z$1),data!$BW135,"")</f>
        <v/>
      </c>
      <c r="AB135" s="17" t="str">
        <f ca="1">IF(data!$BX135=AC$1,data!$BW135,"")</f>
        <v/>
      </c>
      <c r="AC135" s="17" t="str">
        <f ca="1">IF(data!$BY135=AC$1,data!$BW135,"")</f>
        <v/>
      </c>
      <c r="AD135" s="17" t="str">
        <f ca="1">IF(OR(data!$BX135=AC$1,data!$BY135=AC$1),data!$BW135,"")</f>
        <v/>
      </c>
      <c r="AE135" s="16" t="str">
        <f ca="1">IF(data!$BX135=AF$1,data!$BW135,"")</f>
        <v/>
      </c>
      <c r="AF135" s="16" t="str">
        <f ca="1">IF(data!$BY135=AF$1,data!$BW135,"")</f>
        <v/>
      </c>
      <c r="AG135" s="16" t="str">
        <f ca="1">IF(OR(data!$BX135=AF$1,data!$BY135=AF$1),data!$BW135,"")</f>
        <v/>
      </c>
      <c r="AH135" s="17" t="str">
        <f ca="1">IF(data!$BX135=AI$1,data!$BW135,"")</f>
        <v/>
      </c>
      <c r="AI135" s="17" t="str">
        <f ca="1">IF(data!$BY135=AI$1,data!$BW135,"")</f>
        <v/>
      </c>
      <c r="AJ135" s="17" t="str">
        <f ca="1">IF(OR(data!$BX135=AI$1,data!$BY135=AI$1),data!$BW135,"")</f>
        <v/>
      </c>
      <c r="AK135" s="16" t="str">
        <f ca="1">IF(data!$BX135=AL$1,data!$BW135,"")</f>
        <v/>
      </c>
      <c r="AL135" s="16" t="str">
        <f ca="1">IF(data!$BY135=AL$1,data!$BW135,"")</f>
        <v/>
      </c>
      <c r="AM135" s="16" t="str">
        <f ca="1">IF(OR(data!$BX135=AL$1,data!$BY135=AL$1),data!$BW135,"")</f>
        <v/>
      </c>
      <c r="AN135" s="17" t="str">
        <f ca="1">IF(data!$BX135=AO$1,data!$BW135,"")</f>
        <v/>
      </c>
      <c r="AO135" s="17" t="str">
        <f ca="1">IF(data!$BY135=AO$1,data!$BW135,"")</f>
        <v/>
      </c>
      <c r="AP135" s="17" t="str">
        <f ca="1">IF(OR(data!$BX135=AO$1,data!$BY135=AO$1),data!$BW135,"")</f>
        <v/>
      </c>
      <c r="AQ135" s="16" t="str">
        <f ca="1">IF(data!$BX135=AR$1,data!$BW135,"")</f>
        <v/>
      </c>
      <c r="AR135" s="16" t="str">
        <f ca="1">IF(data!$BY135=AR$1,data!$BW135,"")</f>
        <v/>
      </c>
      <c r="AS135" s="16" t="str">
        <f ca="1">IF(OR(data!$BX135=AR$1,data!$BY135=AR$1),data!$BW135,"")</f>
        <v/>
      </c>
      <c r="AT135" s="17" t="str">
        <f ca="1">IF(data!$BX135=AU$1,data!$BW135,"")</f>
        <v/>
      </c>
      <c r="AU135" s="17" t="str">
        <f ca="1">IF(data!$BY135=AU$1,data!$BW135,"")</f>
        <v/>
      </c>
      <c r="AV135" s="17" t="str">
        <f ca="1">IF(OR(data!$BX135=AU$1,data!$BY135=AU$1),data!$BW135,"")</f>
        <v/>
      </c>
      <c r="AW135" s="16" t="str">
        <f ca="1">IF(data!$BX135=AX$1,data!$BW135,"")</f>
        <v/>
      </c>
      <c r="AX135" s="16" t="str">
        <f ca="1">IF(data!$BY135=AX$1,data!$BW135,"")</f>
        <v/>
      </c>
      <c r="AY135" s="16" t="str">
        <f ca="1">IF(OR(data!$BX135=AX$1,data!$BY135=AX$1),data!$BW135,"")</f>
        <v/>
      </c>
      <c r="AZ135" s="17" t="str">
        <f ca="1">IF(data!$BX135=BA$1,data!$BW135,"")</f>
        <v/>
      </c>
      <c r="BA135" s="17">
        <f ca="1">IF(data!$BY135=BA$1,data!$BW135,"")</f>
        <v>43379</v>
      </c>
      <c r="BB135" s="17">
        <f ca="1">IF(OR(data!$BX135=BA$1,data!$BY135=BA$1),data!$BW135,"")</f>
        <v>43379</v>
      </c>
      <c r="BC135" s="16" t="str">
        <f ca="1">IF(data!$BX135=BD$1,data!$BW135,"")</f>
        <v/>
      </c>
      <c r="BD135" s="16" t="str">
        <f ca="1">IF(data!$BY135=BD$1,data!$BW135,"")</f>
        <v/>
      </c>
      <c r="BE135" s="16" t="str">
        <f ca="1">IF(OR(data!$BX135=BD$1,data!$BY135=BD$1),data!$BW135,"")</f>
        <v/>
      </c>
      <c r="BF135" s="17" t="str">
        <f ca="1">IF(data!$BX135=BG$1,data!$BW135,"")</f>
        <v/>
      </c>
      <c r="BG135" s="17" t="str">
        <f ca="1">IF(data!$BY135=BG$1,data!$BW135,"")</f>
        <v/>
      </c>
      <c r="BH135" s="17" t="str">
        <f ca="1">IF(OR(data!$BX135=BG$1,data!$BY135=BG$1),data!$BW135,"")</f>
        <v/>
      </c>
      <c r="BI135" s="16" t="str">
        <f ca="1">IF(data!$BX135=BJ$1,data!$BW135,"")</f>
        <v/>
      </c>
      <c r="BJ135" s="16" t="str">
        <f ca="1">IF(data!$BY135=BJ$1,data!$BW135,"")</f>
        <v/>
      </c>
      <c r="BK135" s="16" t="str">
        <f ca="1">IF(OR(data!$BX135=BJ$1,data!$BY135=BJ$1),data!$BW135,"")</f>
        <v/>
      </c>
      <c r="BL135" s="17" t="str">
        <f ca="1">IF(data!$BX135=BM$1,data!$BW135,"")</f>
        <v/>
      </c>
      <c r="BM135" s="17" t="str">
        <f ca="1">IF(data!$BY135=BM$1,data!$BW135,"")</f>
        <v/>
      </c>
      <c r="BN135" s="17" t="str">
        <f ca="1">IF(OR(data!$BX135=BM$1,data!$BY135=BM$1),data!$BW135,"")</f>
        <v/>
      </c>
      <c r="BO135" s="16" t="str">
        <f ca="1">IF(data!$BX135=BP$1,data!$BW135,"")</f>
        <v/>
      </c>
      <c r="BP135" s="16" t="str">
        <f ca="1">IF(data!$BY135=BP$1,data!$BW135,"")</f>
        <v/>
      </c>
      <c r="BQ135" s="16" t="str">
        <f ca="1">IF(OR(data!$BX135=BP$1,data!$BY135=BP$1),data!$BW135,"")</f>
        <v/>
      </c>
      <c r="BR135" s="17" t="str">
        <f ca="1">IF(data!$BX135=BS$1,data!$BW135,"")</f>
        <v/>
      </c>
      <c r="BS135" s="17" t="str">
        <f ca="1">IF(data!$BY135=BS$1,data!$BW135,"")</f>
        <v/>
      </c>
      <c r="BT135" s="17" t="str">
        <f ca="1">IF(OR(data!$BX135=BS$1,data!$BY135=BS$1),data!$BW135,"")</f>
        <v/>
      </c>
    </row>
    <row r="136" spans="1:72" s="11" customFormat="1" x14ac:dyDescent="0.25">
      <c r="A136" s="16" t="str">
        <f ca="1">IF(data!$BX136=B$1,data!$BW136,"")</f>
        <v/>
      </c>
      <c r="B136" s="16" t="str">
        <f ca="1">IF(data!$BY136=B$1,data!$BW136,"")</f>
        <v/>
      </c>
      <c r="C136" s="16" t="str">
        <f ca="1">IF(OR(data!$BX136=B$1,data!$BY136=B$1),data!$BW136,"")</f>
        <v/>
      </c>
      <c r="D136" s="17" t="str">
        <f ca="1">IF(data!$BX136=E$1,data!$BW136,"")</f>
        <v/>
      </c>
      <c r="E136" s="17" t="str">
        <f ca="1">IF(data!$BY136=E$1,data!$BW136,"")</f>
        <v/>
      </c>
      <c r="F136" s="17" t="str">
        <f ca="1">IF(OR(data!$BX136=E$1,data!$BY136=E$1),data!$BW136,"")</f>
        <v/>
      </c>
      <c r="G136" s="16" t="str">
        <f ca="1">IF(data!$BX136=H$1,data!$BW136,"")</f>
        <v/>
      </c>
      <c r="H136" s="16">
        <f ca="1">IF(data!$BY136=H$1,data!$BW136,"")</f>
        <v>43379</v>
      </c>
      <c r="I136" s="16">
        <f ca="1">IF(OR(data!$BX136=H$1,data!$BY136=H$1),data!$BW136,"")</f>
        <v>43379</v>
      </c>
      <c r="J136" s="17">
        <f ca="1">IF(data!$BX136=K$1,data!$BW136,"")</f>
        <v>43379</v>
      </c>
      <c r="K136" s="17" t="str">
        <f ca="1">IF(data!$BY136=K$1,data!$BW136,"")</f>
        <v/>
      </c>
      <c r="L136" s="17">
        <f ca="1">IF(OR(data!$BX136=K$1,data!$BY136=K$1),data!$BW136,"")</f>
        <v>43379</v>
      </c>
      <c r="M136" s="16" t="str">
        <f ca="1">IF(data!$BX136=N$1,data!$BW136,"")</f>
        <v/>
      </c>
      <c r="N136" s="16" t="str">
        <f ca="1">IF(data!$BY136=N$1,data!$BW136,"")</f>
        <v/>
      </c>
      <c r="O136" s="16" t="str">
        <f ca="1">IF(OR(data!$BX136=N$1,data!$BY136=N$1),data!$BW136,"")</f>
        <v/>
      </c>
      <c r="P136" s="17" t="str">
        <f ca="1">IF(data!$BX136=Q$1,data!$BW136,"")</f>
        <v/>
      </c>
      <c r="Q136" s="17" t="str">
        <f ca="1">IF(data!$BY136=Q$1,data!$BW136,"")</f>
        <v/>
      </c>
      <c r="R136" s="17" t="str">
        <f ca="1">IF(OR(data!$BX136=Q$1,data!$BY136=Q$1),data!$BW136,"")</f>
        <v/>
      </c>
      <c r="S136" s="16" t="str">
        <f ca="1">IF(data!$BX136=T$1,data!$BW136,"")</f>
        <v/>
      </c>
      <c r="T136" s="16" t="str">
        <f ca="1">IF(data!$BY136=T$1,data!$BW136,"")</f>
        <v/>
      </c>
      <c r="U136" s="16" t="str">
        <f ca="1">IF(OR(data!$BX136=T$1,data!$BY136=T$1),data!$BW136,"")</f>
        <v/>
      </c>
      <c r="V136" s="17" t="str">
        <f ca="1">IF(data!$BX136=W$1,data!$BW136,"")</f>
        <v/>
      </c>
      <c r="W136" s="17" t="str">
        <f ca="1">IF(data!$BY136=W$1,data!$BW136,"")</f>
        <v/>
      </c>
      <c r="X136" s="17" t="str">
        <f ca="1">IF(OR(data!$BX136=W$1,data!$BY136=W$1),data!$BW136,"")</f>
        <v/>
      </c>
      <c r="Y136" s="16" t="str">
        <f ca="1">IF(data!$BX136=Z$1,data!$BW136,"")</f>
        <v/>
      </c>
      <c r="Z136" s="16" t="str">
        <f ca="1">IF(data!$BY136=Z$1,data!$BW136,"")</f>
        <v/>
      </c>
      <c r="AA136" s="16" t="str">
        <f ca="1">IF(OR(data!$BX136=Z$1,data!$BY136=Z$1),data!$BW136,"")</f>
        <v/>
      </c>
      <c r="AB136" s="17" t="str">
        <f ca="1">IF(data!$BX136=AC$1,data!$BW136,"")</f>
        <v/>
      </c>
      <c r="AC136" s="17" t="str">
        <f ca="1">IF(data!$BY136=AC$1,data!$BW136,"")</f>
        <v/>
      </c>
      <c r="AD136" s="17" t="str">
        <f ca="1">IF(OR(data!$BX136=AC$1,data!$BY136=AC$1),data!$BW136,"")</f>
        <v/>
      </c>
      <c r="AE136" s="16" t="str">
        <f ca="1">IF(data!$BX136=AF$1,data!$BW136,"")</f>
        <v/>
      </c>
      <c r="AF136" s="16" t="str">
        <f ca="1">IF(data!$BY136=AF$1,data!$BW136,"")</f>
        <v/>
      </c>
      <c r="AG136" s="16" t="str">
        <f ca="1">IF(OR(data!$BX136=AF$1,data!$BY136=AF$1),data!$BW136,"")</f>
        <v/>
      </c>
      <c r="AH136" s="17" t="str">
        <f ca="1">IF(data!$BX136=AI$1,data!$BW136,"")</f>
        <v/>
      </c>
      <c r="AI136" s="17" t="str">
        <f ca="1">IF(data!$BY136=AI$1,data!$BW136,"")</f>
        <v/>
      </c>
      <c r="AJ136" s="17" t="str">
        <f ca="1">IF(OR(data!$BX136=AI$1,data!$BY136=AI$1),data!$BW136,"")</f>
        <v/>
      </c>
      <c r="AK136" s="16" t="str">
        <f ca="1">IF(data!$BX136=AL$1,data!$BW136,"")</f>
        <v/>
      </c>
      <c r="AL136" s="16" t="str">
        <f ca="1">IF(data!$BY136=AL$1,data!$BW136,"")</f>
        <v/>
      </c>
      <c r="AM136" s="16" t="str">
        <f ca="1">IF(OR(data!$BX136=AL$1,data!$BY136=AL$1),data!$BW136,"")</f>
        <v/>
      </c>
      <c r="AN136" s="17" t="str">
        <f ca="1">IF(data!$BX136=AO$1,data!$BW136,"")</f>
        <v/>
      </c>
      <c r="AO136" s="17" t="str">
        <f ca="1">IF(data!$BY136=AO$1,data!$BW136,"")</f>
        <v/>
      </c>
      <c r="AP136" s="17" t="str">
        <f ca="1">IF(OR(data!$BX136=AO$1,data!$BY136=AO$1),data!$BW136,"")</f>
        <v/>
      </c>
      <c r="AQ136" s="16" t="str">
        <f ca="1">IF(data!$BX136=AR$1,data!$BW136,"")</f>
        <v/>
      </c>
      <c r="AR136" s="16" t="str">
        <f ca="1">IF(data!$BY136=AR$1,data!$BW136,"")</f>
        <v/>
      </c>
      <c r="AS136" s="16" t="str">
        <f ca="1">IF(OR(data!$BX136=AR$1,data!$BY136=AR$1),data!$BW136,"")</f>
        <v/>
      </c>
      <c r="AT136" s="17" t="str">
        <f ca="1">IF(data!$BX136=AU$1,data!$BW136,"")</f>
        <v/>
      </c>
      <c r="AU136" s="17" t="str">
        <f ca="1">IF(data!$BY136=AU$1,data!$BW136,"")</f>
        <v/>
      </c>
      <c r="AV136" s="17" t="str">
        <f ca="1">IF(OR(data!$BX136=AU$1,data!$BY136=AU$1),data!$BW136,"")</f>
        <v/>
      </c>
      <c r="AW136" s="16" t="str">
        <f ca="1">IF(data!$BX136=AX$1,data!$BW136,"")</f>
        <v/>
      </c>
      <c r="AX136" s="16" t="str">
        <f ca="1">IF(data!$BY136=AX$1,data!$BW136,"")</f>
        <v/>
      </c>
      <c r="AY136" s="16" t="str">
        <f ca="1">IF(OR(data!$BX136=AX$1,data!$BY136=AX$1),data!$BW136,"")</f>
        <v/>
      </c>
      <c r="AZ136" s="17" t="str">
        <f ca="1">IF(data!$BX136=BA$1,data!$BW136,"")</f>
        <v/>
      </c>
      <c r="BA136" s="17" t="str">
        <f ca="1">IF(data!$BY136=BA$1,data!$BW136,"")</f>
        <v/>
      </c>
      <c r="BB136" s="17" t="str">
        <f ca="1">IF(OR(data!$BX136=BA$1,data!$BY136=BA$1),data!$BW136,"")</f>
        <v/>
      </c>
      <c r="BC136" s="16" t="str">
        <f ca="1">IF(data!$BX136=BD$1,data!$BW136,"")</f>
        <v/>
      </c>
      <c r="BD136" s="16" t="str">
        <f ca="1">IF(data!$BY136=BD$1,data!$BW136,"")</f>
        <v/>
      </c>
      <c r="BE136" s="16" t="str">
        <f ca="1">IF(OR(data!$BX136=BD$1,data!$BY136=BD$1),data!$BW136,"")</f>
        <v/>
      </c>
      <c r="BF136" s="17" t="str">
        <f ca="1">IF(data!$BX136=BG$1,data!$BW136,"")</f>
        <v/>
      </c>
      <c r="BG136" s="17" t="str">
        <f ca="1">IF(data!$BY136=BG$1,data!$BW136,"")</f>
        <v/>
      </c>
      <c r="BH136" s="17" t="str">
        <f ca="1">IF(OR(data!$BX136=BG$1,data!$BY136=BG$1),data!$BW136,"")</f>
        <v/>
      </c>
      <c r="BI136" s="16" t="str">
        <f ca="1">IF(data!$BX136=BJ$1,data!$BW136,"")</f>
        <v/>
      </c>
      <c r="BJ136" s="16" t="str">
        <f ca="1">IF(data!$BY136=BJ$1,data!$BW136,"")</f>
        <v/>
      </c>
      <c r="BK136" s="16" t="str">
        <f ca="1">IF(OR(data!$BX136=BJ$1,data!$BY136=BJ$1),data!$BW136,"")</f>
        <v/>
      </c>
      <c r="BL136" s="17" t="str">
        <f ca="1">IF(data!$BX136=BM$1,data!$BW136,"")</f>
        <v/>
      </c>
      <c r="BM136" s="17" t="str">
        <f ca="1">IF(data!$BY136=BM$1,data!$BW136,"")</f>
        <v/>
      </c>
      <c r="BN136" s="17" t="str">
        <f ca="1">IF(OR(data!$BX136=BM$1,data!$BY136=BM$1),data!$BW136,"")</f>
        <v/>
      </c>
      <c r="BO136" s="16" t="str">
        <f ca="1">IF(data!$BX136=BP$1,data!$BW136,"")</f>
        <v/>
      </c>
      <c r="BP136" s="16" t="str">
        <f ca="1">IF(data!$BY136=BP$1,data!$BW136,"")</f>
        <v/>
      </c>
      <c r="BQ136" s="16" t="str">
        <f ca="1">IF(OR(data!$BX136=BP$1,data!$BY136=BP$1),data!$BW136,"")</f>
        <v/>
      </c>
      <c r="BR136" s="17" t="str">
        <f ca="1">IF(data!$BX136=BS$1,data!$BW136,"")</f>
        <v/>
      </c>
      <c r="BS136" s="17" t="str">
        <f ca="1">IF(data!$BY136=BS$1,data!$BW136,"")</f>
        <v/>
      </c>
      <c r="BT136" s="17" t="str">
        <f ca="1">IF(OR(data!$BX136=BS$1,data!$BY136=BS$1),data!$BW136,"")</f>
        <v/>
      </c>
    </row>
    <row r="137" spans="1:72" s="11" customFormat="1" x14ac:dyDescent="0.25">
      <c r="A137" s="16" t="str">
        <f ca="1">IF(data!$BX137=B$1,data!$BW137,"")</f>
        <v/>
      </c>
      <c r="B137" s="16" t="str">
        <f ca="1">IF(data!$BY137=B$1,data!$BW137,"")</f>
        <v/>
      </c>
      <c r="C137" s="16" t="str">
        <f ca="1">IF(OR(data!$BX137=B$1,data!$BY137=B$1),data!$BW137,"")</f>
        <v/>
      </c>
      <c r="D137" s="17" t="str">
        <f ca="1">IF(data!$BX137=E$1,data!$BW137,"")</f>
        <v/>
      </c>
      <c r="E137" s="17" t="str">
        <f ca="1">IF(data!$BY137=E$1,data!$BW137,"")</f>
        <v/>
      </c>
      <c r="F137" s="17" t="str">
        <f ca="1">IF(OR(data!$BX137=E$1,data!$BY137=E$1),data!$BW137,"")</f>
        <v/>
      </c>
      <c r="G137" s="16" t="str">
        <f ca="1">IF(data!$BX137=H$1,data!$BW137,"")</f>
        <v/>
      </c>
      <c r="H137" s="16" t="str">
        <f ca="1">IF(data!$BY137=H$1,data!$BW137,"")</f>
        <v/>
      </c>
      <c r="I137" s="16" t="str">
        <f ca="1">IF(OR(data!$BX137=H$1,data!$BY137=H$1),data!$BW137,"")</f>
        <v/>
      </c>
      <c r="J137" s="17" t="str">
        <f ca="1">IF(data!$BX137=K$1,data!$BW137,"")</f>
        <v/>
      </c>
      <c r="K137" s="17" t="str">
        <f ca="1">IF(data!$BY137=K$1,data!$BW137,"")</f>
        <v/>
      </c>
      <c r="L137" s="17" t="str">
        <f ca="1">IF(OR(data!$BX137=K$1,data!$BY137=K$1),data!$BW137,"")</f>
        <v/>
      </c>
      <c r="M137" s="16" t="str">
        <f ca="1">IF(data!$BX137=N$1,data!$BW137,"")</f>
        <v/>
      </c>
      <c r="N137" s="16">
        <f ca="1">IF(data!$BY137=N$1,data!$BW137,"")</f>
        <v>43379</v>
      </c>
      <c r="O137" s="16">
        <f ca="1">IF(OR(data!$BX137=N$1,data!$BY137=N$1),data!$BW137,"")</f>
        <v>43379</v>
      </c>
      <c r="P137" s="17" t="str">
        <f ca="1">IF(data!$BX137=Q$1,data!$BW137,"")</f>
        <v/>
      </c>
      <c r="Q137" s="17" t="str">
        <f ca="1">IF(data!$BY137=Q$1,data!$BW137,"")</f>
        <v/>
      </c>
      <c r="R137" s="17" t="str">
        <f ca="1">IF(OR(data!$BX137=Q$1,data!$BY137=Q$1),data!$BW137,"")</f>
        <v/>
      </c>
      <c r="S137" s="16" t="str">
        <f ca="1">IF(data!$BX137=T$1,data!$BW137,"")</f>
        <v/>
      </c>
      <c r="T137" s="16" t="str">
        <f ca="1">IF(data!$BY137=T$1,data!$BW137,"")</f>
        <v/>
      </c>
      <c r="U137" s="16" t="str">
        <f ca="1">IF(OR(data!$BX137=T$1,data!$BY137=T$1),data!$BW137,"")</f>
        <v/>
      </c>
      <c r="V137" s="17" t="str">
        <f ca="1">IF(data!$BX137=W$1,data!$BW137,"")</f>
        <v/>
      </c>
      <c r="W137" s="17" t="str">
        <f ca="1">IF(data!$BY137=W$1,data!$BW137,"")</f>
        <v/>
      </c>
      <c r="X137" s="17" t="str">
        <f ca="1">IF(OR(data!$BX137=W$1,data!$BY137=W$1),data!$BW137,"")</f>
        <v/>
      </c>
      <c r="Y137" s="16" t="str">
        <f ca="1">IF(data!$BX137=Z$1,data!$BW137,"")</f>
        <v/>
      </c>
      <c r="Z137" s="16" t="str">
        <f ca="1">IF(data!$BY137=Z$1,data!$BW137,"")</f>
        <v/>
      </c>
      <c r="AA137" s="16" t="str">
        <f ca="1">IF(OR(data!$BX137=Z$1,data!$BY137=Z$1),data!$BW137,"")</f>
        <v/>
      </c>
      <c r="AB137" s="17">
        <f ca="1">IF(data!$BX137=AC$1,data!$BW137,"")</f>
        <v>43379</v>
      </c>
      <c r="AC137" s="17" t="str">
        <f ca="1">IF(data!$BY137=AC$1,data!$BW137,"")</f>
        <v/>
      </c>
      <c r="AD137" s="17">
        <f ca="1">IF(OR(data!$BX137=AC$1,data!$BY137=AC$1),data!$BW137,"")</f>
        <v>43379</v>
      </c>
      <c r="AE137" s="16" t="str">
        <f ca="1">IF(data!$BX137=AF$1,data!$BW137,"")</f>
        <v/>
      </c>
      <c r="AF137" s="16" t="str">
        <f ca="1">IF(data!$BY137=AF$1,data!$BW137,"")</f>
        <v/>
      </c>
      <c r="AG137" s="16" t="str">
        <f ca="1">IF(OR(data!$BX137=AF$1,data!$BY137=AF$1),data!$BW137,"")</f>
        <v/>
      </c>
      <c r="AH137" s="17" t="str">
        <f ca="1">IF(data!$BX137=AI$1,data!$BW137,"")</f>
        <v/>
      </c>
      <c r="AI137" s="17" t="str">
        <f ca="1">IF(data!$BY137=AI$1,data!$BW137,"")</f>
        <v/>
      </c>
      <c r="AJ137" s="17" t="str">
        <f ca="1">IF(OR(data!$BX137=AI$1,data!$BY137=AI$1),data!$BW137,"")</f>
        <v/>
      </c>
      <c r="AK137" s="16" t="str">
        <f ca="1">IF(data!$BX137=AL$1,data!$BW137,"")</f>
        <v/>
      </c>
      <c r="AL137" s="16" t="str">
        <f ca="1">IF(data!$BY137=AL$1,data!$BW137,"")</f>
        <v/>
      </c>
      <c r="AM137" s="16" t="str">
        <f ca="1">IF(OR(data!$BX137=AL$1,data!$BY137=AL$1),data!$BW137,"")</f>
        <v/>
      </c>
      <c r="AN137" s="17" t="str">
        <f ca="1">IF(data!$BX137=AO$1,data!$BW137,"")</f>
        <v/>
      </c>
      <c r="AO137" s="17" t="str">
        <f ca="1">IF(data!$BY137=AO$1,data!$BW137,"")</f>
        <v/>
      </c>
      <c r="AP137" s="17" t="str">
        <f ca="1">IF(OR(data!$BX137=AO$1,data!$BY137=AO$1),data!$BW137,"")</f>
        <v/>
      </c>
      <c r="AQ137" s="16" t="str">
        <f ca="1">IF(data!$BX137=AR$1,data!$BW137,"")</f>
        <v/>
      </c>
      <c r="AR137" s="16" t="str">
        <f ca="1">IF(data!$BY137=AR$1,data!$BW137,"")</f>
        <v/>
      </c>
      <c r="AS137" s="16" t="str">
        <f ca="1">IF(OR(data!$BX137=AR$1,data!$BY137=AR$1),data!$BW137,"")</f>
        <v/>
      </c>
      <c r="AT137" s="17" t="str">
        <f ca="1">IF(data!$BX137=AU$1,data!$BW137,"")</f>
        <v/>
      </c>
      <c r="AU137" s="17" t="str">
        <f ca="1">IF(data!$BY137=AU$1,data!$BW137,"")</f>
        <v/>
      </c>
      <c r="AV137" s="17" t="str">
        <f ca="1">IF(OR(data!$BX137=AU$1,data!$BY137=AU$1),data!$BW137,"")</f>
        <v/>
      </c>
      <c r="AW137" s="16" t="str">
        <f ca="1">IF(data!$BX137=AX$1,data!$BW137,"")</f>
        <v/>
      </c>
      <c r="AX137" s="16" t="str">
        <f ca="1">IF(data!$BY137=AX$1,data!$BW137,"")</f>
        <v/>
      </c>
      <c r="AY137" s="16" t="str">
        <f ca="1">IF(OR(data!$BX137=AX$1,data!$BY137=AX$1),data!$BW137,"")</f>
        <v/>
      </c>
      <c r="AZ137" s="17" t="str">
        <f ca="1">IF(data!$BX137=BA$1,data!$BW137,"")</f>
        <v/>
      </c>
      <c r="BA137" s="17" t="str">
        <f ca="1">IF(data!$BY137=BA$1,data!$BW137,"")</f>
        <v/>
      </c>
      <c r="BB137" s="17" t="str">
        <f ca="1">IF(OR(data!$BX137=BA$1,data!$BY137=BA$1),data!$BW137,"")</f>
        <v/>
      </c>
      <c r="BC137" s="16" t="str">
        <f ca="1">IF(data!$BX137=BD$1,data!$BW137,"")</f>
        <v/>
      </c>
      <c r="BD137" s="16" t="str">
        <f ca="1">IF(data!$BY137=BD$1,data!$BW137,"")</f>
        <v/>
      </c>
      <c r="BE137" s="16" t="str">
        <f ca="1">IF(OR(data!$BX137=BD$1,data!$BY137=BD$1),data!$BW137,"")</f>
        <v/>
      </c>
      <c r="BF137" s="17" t="str">
        <f ca="1">IF(data!$BX137=BG$1,data!$BW137,"")</f>
        <v/>
      </c>
      <c r="BG137" s="17" t="str">
        <f ca="1">IF(data!$BY137=BG$1,data!$BW137,"")</f>
        <v/>
      </c>
      <c r="BH137" s="17" t="str">
        <f ca="1">IF(OR(data!$BX137=BG$1,data!$BY137=BG$1),data!$BW137,"")</f>
        <v/>
      </c>
      <c r="BI137" s="16" t="str">
        <f ca="1">IF(data!$BX137=BJ$1,data!$BW137,"")</f>
        <v/>
      </c>
      <c r="BJ137" s="16" t="str">
        <f ca="1">IF(data!$BY137=BJ$1,data!$BW137,"")</f>
        <v/>
      </c>
      <c r="BK137" s="16" t="str">
        <f ca="1">IF(OR(data!$BX137=BJ$1,data!$BY137=BJ$1),data!$BW137,"")</f>
        <v/>
      </c>
      <c r="BL137" s="17" t="str">
        <f ca="1">IF(data!$BX137=BM$1,data!$BW137,"")</f>
        <v/>
      </c>
      <c r="BM137" s="17" t="str">
        <f ca="1">IF(data!$BY137=BM$1,data!$BW137,"")</f>
        <v/>
      </c>
      <c r="BN137" s="17" t="str">
        <f ca="1">IF(OR(data!$BX137=BM$1,data!$BY137=BM$1),data!$BW137,"")</f>
        <v/>
      </c>
      <c r="BO137" s="16" t="str">
        <f ca="1">IF(data!$BX137=BP$1,data!$BW137,"")</f>
        <v/>
      </c>
      <c r="BP137" s="16" t="str">
        <f ca="1">IF(data!$BY137=BP$1,data!$BW137,"")</f>
        <v/>
      </c>
      <c r="BQ137" s="16" t="str">
        <f ca="1">IF(OR(data!$BX137=BP$1,data!$BY137=BP$1),data!$BW137,"")</f>
        <v/>
      </c>
      <c r="BR137" s="17" t="str">
        <f ca="1">IF(data!$BX137=BS$1,data!$BW137,"")</f>
        <v/>
      </c>
      <c r="BS137" s="17" t="str">
        <f ca="1">IF(data!$BY137=BS$1,data!$BW137,"")</f>
        <v/>
      </c>
      <c r="BT137" s="17" t="str">
        <f ca="1">IF(OR(data!$BX137=BS$1,data!$BY137=BS$1),data!$BW137,"")</f>
        <v/>
      </c>
    </row>
    <row r="138" spans="1:72" s="11" customFormat="1" x14ac:dyDescent="0.25">
      <c r="A138" s="16" t="str">
        <f ca="1">IF(data!$BX138=B$1,data!$BW138,"")</f>
        <v/>
      </c>
      <c r="B138" s="16" t="str">
        <f ca="1">IF(data!$BY138=B$1,data!$BW138,"")</f>
        <v/>
      </c>
      <c r="C138" s="16" t="str">
        <f ca="1">IF(OR(data!$BX138=B$1,data!$BY138=B$1),data!$BW138,"")</f>
        <v/>
      </c>
      <c r="D138" s="17" t="str">
        <f ca="1">IF(data!$BX138=E$1,data!$BW138,"")</f>
        <v/>
      </c>
      <c r="E138" s="17" t="str">
        <f ca="1">IF(data!$BY138=E$1,data!$BW138,"")</f>
        <v/>
      </c>
      <c r="F138" s="17" t="str">
        <f ca="1">IF(OR(data!$BX138=E$1,data!$BY138=E$1),data!$BW138,"")</f>
        <v/>
      </c>
      <c r="G138" s="16" t="str">
        <f ca="1">IF(data!$BX138=H$1,data!$BW138,"")</f>
        <v/>
      </c>
      <c r="H138" s="16" t="str">
        <f ca="1">IF(data!$BY138=H$1,data!$BW138,"")</f>
        <v/>
      </c>
      <c r="I138" s="16" t="str">
        <f ca="1">IF(OR(data!$BX138=H$1,data!$BY138=H$1),data!$BW138,"")</f>
        <v/>
      </c>
      <c r="J138" s="17" t="str">
        <f ca="1">IF(data!$BX138=K$1,data!$BW138,"")</f>
        <v/>
      </c>
      <c r="K138" s="17" t="str">
        <f ca="1">IF(data!$BY138=K$1,data!$BW138,"")</f>
        <v/>
      </c>
      <c r="L138" s="17" t="str">
        <f ca="1">IF(OR(data!$BX138=K$1,data!$BY138=K$1),data!$BW138,"")</f>
        <v/>
      </c>
      <c r="M138" s="16" t="str">
        <f ca="1">IF(data!$BX138=N$1,data!$BW138,"")</f>
        <v/>
      </c>
      <c r="N138" s="16" t="str">
        <f ca="1">IF(data!$BY138=N$1,data!$BW138,"")</f>
        <v/>
      </c>
      <c r="O138" s="16" t="str">
        <f ca="1">IF(OR(data!$BX138=N$1,data!$BY138=N$1),data!$BW138,"")</f>
        <v/>
      </c>
      <c r="P138" s="17" t="str">
        <f ca="1">IF(data!$BX138=Q$1,data!$BW138,"")</f>
        <v/>
      </c>
      <c r="Q138" s="17" t="str">
        <f ca="1">IF(data!$BY138=Q$1,data!$BW138,"")</f>
        <v/>
      </c>
      <c r="R138" s="17" t="str">
        <f ca="1">IF(OR(data!$BX138=Q$1,data!$BY138=Q$1),data!$BW138,"")</f>
        <v/>
      </c>
      <c r="S138" s="16" t="str">
        <f ca="1">IF(data!$BX138=T$1,data!$BW138,"")</f>
        <v/>
      </c>
      <c r="T138" s="16" t="str">
        <f ca="1">IF(data!$BY138=T$1,data!$BW138,"")</f>
        <v/>
      </c>
      <c r="U138" s="16" t="str">
        <f ca="1">IF(OR(data!$BX138=T$1,data!$BY138=T$1),data!$BW138,"")</f>
        <v/>
      </c>
      <c r="V138" s="17" t="str">
        <f ca="1">IF(data!$BX138=W$1,data!$BW138,"")</f>
        <v/>
      </c>
      <c r="W138" s="17" t="str">
        <f ca="1">IF(data!$BY138=W$1,data!$BW138,"")</f>
        <v/>
      </c>
      <c r="X138" s="17" t="str">
        <f ca="1">IF(OR(data!$BX138=W$1,data!$BY138=W$1),data!$BW138,"")</f>
        <v/>
      </c>
      <c r="Y138" s="16" t="str">
        <f ca="1">IF(data!$BX138=Z$1,data!$BW138,"")</f>
        <v/>
      </c>
      <c r="Z138" s="16" t="str">
        <f ca="1">IF(data!$BY138=Z$1,data!$BW138,"")</f>
        <v/>
      </c>
      <c r="AA138" s="16" t="str">
        <f ca="1">IF(OR(data!$BX138=Z$1,data!$BY138=Z$1),data!$BW138,"")</f>
        <v/>
      </c>
      <c r="AB138" s="17" t="str">
        <f ca="1">IF(data!$BX138=AC$1,data!$BW138,"")</f>
        <v/>
      </c>
      <c r="AC138" s="17" t="str">
        <f ca="1">IF(data!$BY138=AC$1,data!$BW138,"")</f>
        <v/>
      </c>
      <c r="AD138" s="17" t="str">
        <f ca="1">IF(OR(data!$BX138=AC$1,data!$BY138=AC$1),data!$BW138,"")</f>
        <v/>
      </c>
      <c r="AE138" s="16">
        <f ca="1">IF(data!$BX138=AF$1,data!$BW138,"")</f>
        <v>43379</v>
      </c>
      <c r="AF138" s="16" t="str">
        <f ca="1">IF(data!$BY138=AF$1,data!$BW138,"")</f>
        <v/>
      </c>
      <c r="AG138" s="16">
        <f ca="1">IF(OR(data!$BX138=AF$1,data!$BY138=AF$1),data!$BW138,"")</f>
        <v>43379</v>
      </c>
      <c r="AH138" s="17" t="str">
        <f ca="1">IF(data!$BX138=AI$1,data!$BW138,"")</f>
        <v/>
      </c>
      <c r="AI138" s="17" t="str">
        <f ca="1">IF(data!$BY138=AI$1,data!$BW138,"")</f>
        <v/>
      </c>
      <c r="AJ138" s="17" t="str">
        <f ca="1">IF(OR(data!$BX138=AI$1,data!$BY138=AI$1),data!$BW138,"")</f>
        <v/>
      </c>
      <c r="AK138" s="16" t="str">
        <f ca="1">IF(data!$BX138=AL$1,data!$BW138,"")</f>
        <v/>
      </c>
      <c r="AL138" s="16" t="str">
        <f ca="1">IF(data!$BY138=AL$1,data!$BW138,"")</f>
        <v/>
      </c>
      <c r="AM138" s="16" t="str">
        <f ca="1">IF(OR(data!$BX138=AL$1,data!$BY138=AL$1),data!$BW138,"")</f>
        <v/>
      </c>
      <c r="AN138" s="17" t="str">
        <f ca="1">IF(data!$BX138=AO$1,data!$BW138,"")</f>
        <v/>
      </c>
      <c r="AO138" s="17">
        <f ca="1">IF(data!$BY138=AO$1,data!$BW138,"")</f>
        <v>43379</v>
      </c>
      <c r="AP138" s="17">
        <f ca="1">IF(OR(data!$BX138=AO$1,data!$BY138=AO$1),data!$BW138,"")</f>
        <v>43379</v>
      </c>
      <c r="AQ138" s="16" t="str">
        <f ca="1">IF(data!$BX138=AR$1,data!$BW138,"")</f>
        <v/>
      </c>
      <c r="AR138" s="16" t="str">
        <f ca="1">IF(data!$BY138=AR$1,data!$BW138,"")</f>
        <v/>
      </c>
      <c r="AS138" s="16" t="str">
        <f ca="1">IF(OR(data!$BX138=AR$1,data!$BY138=AR$1),data!$BW138,"")</f>
        <v/>
      </c>
      <c r="AT138" s="17" t="str">
        <f ca="1">IF(data!$BX138=AU$1,data!$BW138,"")</f>
        <v/>
      </c>
      <c r="AU138" s="17" t="str">
        <f ca="1">IF(data!$BY138=AU$1,data!$BW138,"")</f>
        <v/>
      </c>
      <c r="AV138" s="17" t="str">
        <f ca="1">IF(OR(data!$BX138=AU$1,data!$BY138=AU$1),data!$BW138,"")</f>
        <v/>
      </c>
      <c r="AW138" s="16" t="str">
        <f ca="1">IF(data!$BX138=AX$1,data!$BW138,"")</f>
        <v/>
      </c>
      <c r="AX138" s="16" t="str">
        <f ca="1">IF(data!$BY138=AX$1,data!$BW138,"")</f>
        <v/>
      </c>
      <c r="AY138" s="16" t="str">
        <f ca="1">IF(OR(data!$BX138=AX$1,data!$BY138=AX$1),data!$BW138,"")</f>
        <v/>
      </c>
      <c r="AZ138" s="17" t="str">
        <f ca="1">IF(data!$BX138=BA$1,data!$BW138,"")</f>
        <v/>
      </c>
      <c r="BA138" s="17" t="str">
        <f ca="1">IF(data!$BY138=BA$1,data!$BW138,"")</f>
        <v/>
      </c>
      <c r="BB138" s="17" t="str">
        <f ca="1">IF(OR(data!$BX138=BA$1,data!$BY138=BA$1),data!$BW138,"")</f>
        <v/>
      </c>
      <c r="BC138" s="16" t="str">
        <f ca="1">IF(data!$BX138=BD$1,data!$BW138,"")</f>
        <v/>
      </c>
      <c r="BD138" s="16" t="str">
        <f ca="1">IF(data!$BY138=BD$1,data!$BW138,"")</f>
        <v/>
      </c>
      <c r="BE138" s="16" t="str">
        <f ca="1">IF(OR(data!$BX138=BD$1,data!$BY138=BD$1),data!$BW138,"")</f>
        <v/>
      </c>
      <c r="BF138" s="17" t="str">
        <f ca="1">IF(data!$BX138=BG$1,data!$BW138,"")</f>
        <v/>
      </c>
      <c r="BG138" s="17" t="str">
        <f ca="1">IF(data!$BY138=BG$1,data!$BW138,"")</f>
        <v/>
      </c>
      <c r="BH138" s="17" t="str">
        <f ca="1">IF(OR(data!$BX138=BG$1,data!$BY138=BG$1),data!$BW138,"")</f>
        <v/>
      </c>
      <c r="BI138" s="16" t="str">
        <f ca="1">IF(data!$BX138=BJ$1,data!$BW138,"")</f>
        <v/>
      </c>
      <c r="BJ138" s="16" t="str">
        <f ca="1">IF(data!$BY138=BJ$1,data!$BW138,"")</f>
        <v/>
      </c>
      <c r="BK138" s="16" t="str">
        <f ca="1">IF(OR(data!$BX138=BJ$1,data!$BY138=BJ$1),data!$BW138,"")</f>
        <v/>
      </c>
      <c r="BL138" s="17" t="str">
        <f ca="1">IF(data!$BX138=BM$1,data!$BW138,"")</f>
        <v/>
      </c>
      <c r="BM138" s="17" t="str">
        <f ca="1">IF(data!$BY138=BM$1,data!$BW138,"")</f>
        <v/>
      </c>
      <c r="BN138" s="17" t="str">
        <f ca="1">IF(OR(data!$BX138=BM$1,data!$BY138=BM$1),data!$BW138,"")</f>
        <v/>
      </c>
      <c r="BO138" s="16" t="str">
        <f ca="1">IF(data!$BX138=BP$1,data!$BW138,"")</f>
        <v/>
      </c>
      <c r="BP138" s="16" t="str">
        <f ca="1">IF(data!$BY138=BP$1,data!$BW138,"")</f>
        <v/>
      </c>
      <c r="BQ138" s="16" t="str">
        <f ca="1">IF(OR(data!$BX138=BP$1,data!$BY138=BP$1),data!$BW138,"")</f>
        <v/>
      </c>
      <c r="BR138" s="17" t="str">
        <f ca="1">IF(data!$BX138=BS$1,data!$BW138,"")</f>
        <v/>
      </c>
      <c r="BS138" s="17" t="str">
        <f ca="1">IF(data!$BY138=BS$1,data!$BW138,"")</f>
        <v/>
      </c>
      <c r="BT138" s="17" t="str">
        <f ca="1">IF(OR(data!$BX138=BS$1,data!$BY138=BS$1),data!$BW138,"")</f>
        <v/>
      </c>
    </row>
    <row r="139" spans="1:72" s="11" customFormat="1" x14ac:dyDescent="0.25">
      <c r="A139" s="16" t="str">
        <f ca="1">IF(data!$BX139=B$1,data!$BW139,"")</f>
        <v/>
      </c>
      <c r="B139" s="16">
        <f ca="1">IF(data!$BY139=B$1,data!$BW139,"")</f>
        <v>43379</v>
      </c>
      <c r="C139" s="16">
        <f ca="1">IF(OR(data!$BX139=B$1,data!$BY139=B$1),data!$BW139,"")</f>
        <v>43379</v>
      </c>
      <c r="D139" s="17" t="str">
        <f ca="1">IF(data!$BX139=E$1,data!$BW139,"")</f>
        <v/>
      </c>
      <c r="E139" s="17" t="str">
        <f ca="1">IF(data!$BY139=E$1,data!$BW139,"")</f>
        <v/>
      </c>
      <c r="F139" s="17" t="str">
        <f ca="1">IF(OR(data!$BX139=E$1,data!$BY139=E$1),data!$BW139,"")</f>
        <v/>
      </c>
      <c r="G139" s="16" t="str">
        <f ca="1">IF(data!$BX139=H$1,data!$BW139,"")</f>
        <v/>
      </c>
      <c r="H139" s="16" t="str">
        <f ca="1">IF(data!$BY139=H$1,data!$BW139,"")</f>
        <v/>
      </c>
      <c r="I139" s="16" t="str">
        <f ca="1">IF(OR(data!$BX139=H$1,data!$BY139=H$1),data!$BW139,"")</f>
        <v/>
      </c>
      <c r="J139" s="17" t="str">
        <f ca="1">IF(data!$BX139=K$1,data!$BW139,"")</f>
        <v/>
      </c>
      <c r="K139" s="17" t="str">
        <f ca="1">IF(data!$BY139=K$1,data!$BW139,"")</f>
        <v/>
      </c>
      <c r="L139" s="17" t="str">
        <f ca="1">IF(OR(data!$BX139=K$1,data!$BY139=K$1),data!$BW139,"")</f>
        <v/>
      </c>
      <c r="M139" s="16" t="str">
        <f ca="1">IF(data!$BX139=N$1,data!$BW139,"")</f>
        <v/>
      </c>
      <c r="N139" s="16" t="str">
        <f ca="1">IF(data!$BY139=N$1,data!$BW139,"")</f>
        <v/>
      </c>
      <c r="O139" s="16" t="str">
        <f ca="1">IF(OR(data!$BX139=N$1,data!$BY139=N$1),data!$BW139,"")</f>
        <v/>
      </c>
      <c r="P139" s="17" t="str">
        <f ca="1">IF(data!$BX139=Q$1,data!$BW139,"")</f>
        <v/>
      </c>
      <c r="Q139" s="17" t="str">
        <f ca="1">IF(data!$BY139=Q$1,data!$BW139,"")</f>
        <v/>
      </c>
      <c r="R139" s="17" t="str">
        <f ca="1">IF(OR(data!$BX139=Q$1,data!$BY139=Q$1),data!$BW139,"")</f>
        <v/>
      </c>
      <c r="S139" s="16" t="str">
        <f ca="1">IF(data!$BX139=T$1,data!$BW139,"")</f>
        <v/>
      </c>
      <c r="T139" s="16" t="str">
        <f ca="1">IF(data!$BY139=T$1,data!$BW139,"")</f>
        <v/>
      </c>
      <c r="U139" s="16" t="str">
        <f ca="1">IF(OR(data!$BX139=T$1,data!$BY139=T$1),data!$BW139,"")</f>
        <v/>
      </c>
      <c r="V139" s="17" t="str">
        <f ca="1">IF(data!$BX139=W$1,data!$BW139,"")</f>
        <v/>
      </c>
      <c r="W139" s="17" t="str">
        <f ca="1">IF(data!$BY139=W$1,data!$BW139,"")</f>
        <v/>
      </c>
      <c r="X139" s="17" t="str">
        <f ca="1">IF(OR(data!$BX139=W$1,data!$BY139=W$1),data!$BW139,"")</f>
        <v/>
      </c>
      <c r="Y139" s="16" t="str">
        <f ca="1">IF(data!$BX139=Z$1,data!$BW139,"")</f>
        <v/>
      </c>
      <c r="Z139" s="16" t="str">
        <f ca="1">IF(data!$BY139=Z$1,data!$BW139,"")</f>
        <v/>
      </c>
      <c r="AA139" s="16" t="str">
        <f ca="1">IF(OR(data!$BX139=Z$1,data!$BY139=Z$1),data!$BW139,"")</f>
        <v/>
      </c>
      <c r="AB139" s="17" t="str">
        <f ca="1">IF(data!$BX139=AC$1,data!$BW139,"")</f>
        <v/>
      </c>
      <c r="AC139" s="17" t="str">
        <f ca="1">IF(data!$BY139=AC$1,data!$BW139,"")</f>
        <v/>
      </c>
      <c r="AD139" s="17" t="str">
        <f ca="1">IF(OR(data!$BX139=AC$1,data!$BY139=AC$1),data!$BW139,"")</f>
        <v/>
      </c>
      <c r="AE139" s="16" t="str">
        <f ca="1">IF(data!$BX139=AF$1,data!$BW139,"")</f>
        <v/>
      </c>
      <c r="AF139" s="16" t="str">
        <f ca="1">IF(data!$BY139=AF$1,data!$BW139,"")</f>
        <v/>
      </c>
      <c r="AG139" s="16" t="str">
        <f ca="1">IF(OR(data!$BX139=AF$1,data!$BY139=AF$1),data!$BW139,"")</f>
        <v/>
      </c>
      <c r="AH139" s="17">
        <f ca="1">IF(data!$BX139=AI$1,data!$BW139,"")</f>
        <v>43379</v>
      </c>
      <c r="AI139" s="17" t="str">
        <f ca="1">IF(data!$BY139=AI$1,data!$BW139,"")</f>
        <v/>
      </c>
      <c r="AJ139" s="17">
        <f ca="1">IF(OR(data!$BX139=AI$1,data!$BY139=AI$1),data!$BW139,"")</f>
        <v>43379</v>
      </c>
      <c r="AK139" s="16" t="str">
        <f ca="1">IF(data!$BX139=AL$1,data!$BW139,"")</f>
        <v/>
      </c>
      <c r="AL139" s="16" t="str">
        <f ca="1">IF(data!$BY139=AL$1,data!$BW139,"")</f>
        <v/>
      </c>
      <c r="AM139" s="16" t="str">
        <f ca="1">IF(OR(data!$BX139=AL$1,data!$BY139=AL$1),data!$BW139,"")</f>
        <v/>
      </c>
      <c r="AN139" s="17" t="str">
        <f ca="1">IF(data!$BX139=AO$1,data!$BW139,"")</f>
        <v/>
      </c>
      <c r="AO139" s="17" t="str">
        <f ca="1">IF(data!$BY139=AO$1,data!$BW139,"")</f>
        <v/>
      </c>
      <c r="AP139" s="17" t="str">
        <f ca="1">IF(OR(data!$BX139=AO$1,data!$BY139=AO$1),data!$BW139,"")</f>
        <v/>
      </c>
      <c r="AQ139" s="16" t="str">
        <f ca="1">IF(data!$BX139=AR$1,data!$BW139,"")</f>
        <v/>
      </c>
      <c r="AR139" s="16" t="str">
        <f ca="1">IF(data!$BY139=AR$1,data!$BW139,"")</f>
        <v/>
      </c>
      <c r="AS139" s="16" t="str">
        <f ca="1">IF(OR(data!$BX139=AR$1,data!$BY139=AR$1),data!$BW139,"")</f>
        <v/>
      </c>
      <c r="AT139" s="17" t="str">
        <f ca="1">IF(data!$BX139=AU$1,data!$BW139,"")</f>
        <v/>
      </c>
      <c r="AU139" s="17" t="str">
        <f ca="1">IF(data!$BY139=AU$1,data!$BW139,"")</f>
        <v/>
      </c>
      <c r="AV139" s="17" t="str">
        <f ca="1">IF(OR(data!$BX139=AU$1,data!$BY139=AU$1),data!$BW139,"")</f>
        <v/>
      </c>
      <c r="AW139" s="16" t="str">
        <f ca="1">IF(data!$BX139=AX$1,data!$BW139,"")</f>
        <v/>
      </c>
      <c r="AX139" s="16" t="str">
        <f ca="1">IF(data!$BY139=AX$1,data!$BW139,"")</f>
        <v/>
      </c>
      <c r="AY139" s="16" t="str">
        <f ca="1">IF(OR(data!$BX139=AX$1,data!$BY139=AX$1),data!$BW139,"")</f>
        <v/>
      </c>
      <c r="AZ139" s="17" t="str">
        <f ca="1">IF(data!$BX139=BA$1,data!$BW139,"")</f>
        <v/>
      </c>
      <c r="BA139" s="17" t="str">
        <f ca="1">IF(data!$BY139=BA$1,data!$BW139,"")</f>
        <v/>
      </c>
      <c r="BB139" s="17" t="str">
        <f ca="1">IF(OR(data!$BX139=BA$1,data!$BY139=BA$1),data!$BW139,"")</f>
        <v/>
      </c>
      <c r="BC139" s="16" t="str">
        <f ca="1">IF(data!$BX139=BD$1,data!$BW139,"")</f>
        <v/>
      </c>
      <c r="BD139" s="16" t="str">
        <f ca="1">IF(data!$BY139=BD$1,data!$BW139,"")</f>
        <v/>
      </c>
      <c r="BE139" s="16" t="str">
        <f ca="1">IF(OR(data!$BX139=BD$1,data!$BY139=BD$1),data!$BW139,"")</f>
        <v/>
      </c>
      <c r="BF139" s="17" t="str">
        <f ca="1">IF(data!$BX139=BG$1,data!$BW139,"")</f>
        <v/>
      </c>
      <c r="BG139" s="17" t="str">
        <f ca="1">IF(data!$BY139=BG$1,data!$BW139,"")</f>
        <v/>
      </c>
      <c r="BH139" s="17" t="str">
        <f ca="1">IF(OR(data!$BX139=BG$1,data!$BY139=BG$1),data!$BW139,"")</f>
        <v/>
      </c>
      <c r="BI139" s="16" t="str">
        <f ca="1">IF(data!$BX139=BJ$1,data!$BW139,"")</f>
        <v/>
      </c>
      <c r="BJ139" s="16" t="str">
        <f ca="1">IF(data!$BY139=BJ$1,data!$BW139,"")</f>
        <v/>
      </c>
      <c r="BK139" s="16" t="str">
        <f ca="1">IF(OR(data!$BX139=BJ$1,data!$BY139=BJ$1),data!$BW139,"")</f>
        <v/>
      </c>
      <c r="BL139" s="17" t="str">
        <f ca="1">IF(data!$BX139=BM$1,data!$BW139,"")</f>
        <v/>
      </c>
      <c r="BM139" s="17" t="str">
        <f ca="1">IF(data!$BY139=BM$1,data!$BW139,"")</f>
        <v/>
      </c>
      <c r="BN139" s="17" t="str">
        <f ca="1">IF(OR(data!$BX139=BM$1,data!$BY139=BM$1),data!$BW139,"")</f>
        <v/>
      </c>
      <c r="BO139" s="16" t="str">
        <f ca="1">IF(data!$BX139=BP$1,data!$BW139,"")</f>
        <v/>
      </c>
      <c r="BP139" s="16" t="str">
        <f ca="1">IF(data!$BY139=BP$1,data!$BW139,"")</f>
        <v/>
      </c>
      <c r="BQ139" s="16" t="str">
        <f ca="1">IF(OR(data!$BX139=BP$1,data!$BY139=BP$1),data!$BW139,"")</f>
        <v/>
      </c>
      <c r="BR139" s="17" t="str">
        <f ca="1">IF(data!$BX139=BS$1,data!$BW139,"")</f>
        <v/>
      </c>
      <c r="BS139" s="17" t="str">
        <f ca="1">IF(data!$BY139=BS$1,data!$BW139,"")</f>
        <v/>
      </c>
      <c r="BT139" s="17" t="str">
        <f ca="1">IF(OR(data!$BX139=BS$1,data!$BY139=BS$1),data!$BW139,"")</f>
        <v/>
      </c>
    </row>
    <row r="140" spans="1:72" s="11" customFormat="1" x14ac:dyDescent="0.25">
      <c r="A140" s="16" t="str">
        <f ca="1">IF(data!$BX140=B$1,data!$BW140,"")</f>
        <v/>
      </c>
      <c r="B140" s="16" t="str">
        <f ca="1">IF(data!$BY140=B$1,data!$BW140,"")</f>
        <v/>
      </c>
      <c r="C140" s="16" t="str">
        <f ca="1">IF(OR(data!$BX140=B$1,data!$BY140=B$1),data!$BW140,"")</f>
        <v/>
      </c>
      <c r="D140" s="17" t="str">
        <f ca="1">IF(data!$BX140=E$1,data!$BW140,"")</f>
        <v/>
      </c>
      <c r="E140" s="17" t="str">
        <f ca="1">IF(data!$BY140=E$1,data!$BW140,"")</f>
        <v/>
      </c>
      <c r="F140" s="17" t="str">
        <f ca="1">IF(OR(data!$BX140=E$1,data!$BY140=E$1),data!$BW140,"")</f>
        <v/>
      </c>
      <c r="G140" s="16" t="str">
        <f ca="1">IF(data!$BX140=H$1,data!$BW140,"")</f>
        <v/>
      </c>
      <c r="H140" s="16" t="str">
        <f ca="1">IF(data!$BY140=H$1,data!$BW140,"")</f>
        <v/>
      </c>
      <c r="I140" s="16" t="str">
        <f ca="1">IF(OR(data!$BX140=H$1,data!$BY140=H$1),data!$BW140,"")</f>
        <v/>
      </c>
      <c r="J140" s="17" t="str">
        <f ca="1">IF(data!$BX140=K$1,data!$BW140,"")</f>
        <v/>
      </c>
      <c r="K140" s="17" t="str">
        <f ca="1">IF(data!$BY140=K$1,data!$BW140,"")</f>
        <v/>
      </c>
      <c r="L140" s="17" t="str">
        <f ca="1">IF(OR(data!$BX140=K$1,data!$BY140=K$1),data!$BW140,"")</f>
        <v/>
      </c>
      <c r="M140" s="16" t="str">
        <f ca="1">IF(data!$BX140=N$1,data!$BW140,"")</f>
        <v/>
      </c>
      <c r="N140" s="16" t="str">
        <f ca="1">IF(data!$BY140=N$1,data!$BW140,"")</f>
        <v/>
      </c>
      <c r="O140" s="16" t="str">
        <f ca="1">IF(OR(data!$BX140=N$1,data!$BY140=N$1),data!$BW140,"")</f>
        <v/>
      </c>
      <c r="P140" s="17" t="str">
        <f ca="1">IF(data!$BX140=Q$1,data!$BW140,"")</f>
        <v/>
      </c>
      <c r="Q140" s="17" t="str">
        <f ca="1">IF(data!$BY140=Q$1,data!$BW140,"")</f>
        <v/>
      </c>
      <c r="R140" s="17" t="str">
        <f ca="1">IF(OR(data!$BX140=Q$1,data!$BY140=Q$1),data!$BW140,"")</f>
        <v/>
      </c>
      <c r="S140" s="16" t="str">
        <f ca="1">IF(data!$BX140=T$1,data!$BW140,"")</f>
        <v/>
      </c>
      <c r="T140" s="16" t="str">
        <f ca="1">IF(data!$BY140=T$1,data!$BW140,"")</f>
        <v/>
      </c>
      <c r="U140" s="16" t="str">
        <f ca="1">IF(OR(data!$BX140=T$1,data!$BY140=T$1),data!$BW140,"")</f>
        <v/>
      </c>
      <c r="V140" s="17" t="str">
        <f ca="1">IF(data!$BX140=W$1,data!$BW140,"")</f>
        <v/>
      </c>
      <c r="W140" s="17" t="str">
        <f ca="1">IF(data!$BY140=W$1,data!$BW140,"")</f>
        <v/>
      </c>
      <c r="X140" s="17" t="str">
        <f ca="1">IF(OR(data!$BX140=W$1,data!$BY140=W$1),data!$BW140,"")</f>
        <v/>
      </c>
      <c r="Y140" s="16" t="str">
        <f ca="1">IF(data!$BX140=Z$1,data!$BW140,"")</f>
        <v/>
      </c>
      <c r="Z140" s="16" t="str">
        <f ca="1">IF(data!$BY140=Z$1,data!$BW140,"")</f>
        <v/>
      </c>
      <c r="AA140" s="16" t="str">
        <f ca="1">IF(OR(data!$BX140=Z$1,data!$BY140=Z$1),data!$BW140,"")</f>
        <v/>
      </c>
      <c r="AB140" s="17" t="str">
        <f ca="1">IF(data!$BX140=AC$1,data!$BW140,"")</f>
        <v/>
      </c>
      <c r="AC140" s="17" t="str">
        <f ca="1">IF(data!$BY140=AC$1,data!$BW140,"")</f>
        <v/>
      </c>
      <c r="AD140" s="17" t="str">
        <f ca="1">IF(OR(data!$BX140=AC$1,data!$BY140=AC$1),data!$BW140,"")</f>
        <v/>
      </c>
      <c r="AE140" s="16" t="str">
        <f ca="1">IF(data!$BX140=AF$1,data!$BW140,"")</f>
        <v/>
      </c>
      <c r="AF140" s="16" t="str">
        <f ca="1">IF(data!$BY140=AF$1,data!$BW140,"")</f>
        <v/>
      </c>
      <c r="AG140" s="16" t="str">
        <f ca="1">IF(OR(data!$BX140=AF$1,data!$BY140=AF$1),data!$BW140,"")</f>
        <v/>
      </c>
      <c r="AH140" s="17" t="str">
        <f ca="1">IF(data!$BX140=AI$1,data!$BW140,"")</f>
        <v/>
      </c>
      <c r="AI140" s="17" t="str">
        <f ca="1">IF(data!$BY140=AI$1,data!$BW140,"")</f>
        <v/>
      </c>
      <c r="AJ140" s="17" t="str">
        <f ca="1">IF(OR(data!$BX140=AI$1,data!$BY140=AI$1),data!$BW140,"")</f>
        <v/>
      </c>
      <c r="AK140" s="16">
        <f ca="1">IF(data!$BX140=AL$1,data!$BW140,"")</f>
        <v>43379</v>
      </c>
      <c r="AL140" s="16" t="str">
        <f ca="1">IF(data!$BY140=AL$1,data!$BW140,"")</f>
        <v/>
      </c>
      <c r="AM140" s="16">
        <f ca="1">IF(OR(data!$BX140=AL$1,data!$BY140=AL$1),data!$BW140,"")</f>
        <v>43379</v>
      </c>
      <c r="AN140" s="17" t="str">
        <f ca="1">IF(data!$BX140=AO$1,data!$BW140,"")</f>
        <v/>
      </c>
      <c r="AO140" s="17" t="str">
        <f ca="1">IF(data!$BY140=AO$1,data!$BW140,"")</f>
        <v/>
      </c>
      <c r="AP140" s="17" t="str">
        <f ca="1">IF(OR(data!$BX140=AO$1,data!$BY140=AO$1),data!$BW140,"")</f>
        <v/>
      </c>
      <c r="AQ140" s="16" t="str">
        <f ca="1">IF(data!$BX140=AR$1,data!$BW140,"")</f>
        <v/>
      </c>
      <c r="AR140" s="16" t="str">
        <f ca="1">IF(data!$BY140=AR$1,data!$BW140,"")</f>
        <v/>
      </c>
      <c r="AS140" s="16" t="str">
        <f ca="1">IF(OR(data!$BX140=AR$1,data!$BY140=AR$1),data!$BW140,"")</f>
        <v/>
      </c>
      <c r="AT140" s="17" t="str">
        <f ca="1">IF(data!$BX140=AU$1,data!$BW140,"")</f>
        <v/>
      </c>
      <c r="AU140" s="17" t="str">
        <f ca="1">IF(data!$BY140=AU$1,data!$BW140,"")</f>
        <v/>
      </c>
      <c r="AV140" s="17" t="str">
        <f ca="1">IF(OR(data!$BX140=AU$1,data!$BY140=AU$1),data!$BW140,"")</f>
        <v/>
      </c>
      <c r="AW140" s="16" t="str">
        <f ca="1">IF(data!$BX140=AX$1,data!$BW140,"")</f>
        <v/>
      </c>
      <c r="AX140" s="16" t="str">
        <f ca="1">IF(data!$BY140=AX$1,data!$BW140,"")</f>
        <v/>
      </c>
      <c r="AY140" s="16" t="str">
        <f ca="1">IF(OR(data!$BX140=AX$1,data!$BY140=AX$1),data!$BW140,"")</f>
        <v/>
      </c>
      <c r="AZ140" s="17" t="str">
        <f ca="1">IF(data!$BX140=BA$1,data!$BW140,"")</f>
        <v/>
      </c>
      <c r="BA140" s="17" t="str">
        <f ca="1">IF(data!$BY140=BA$1,data!$BW140,"")</f>
        <v/>
      </c>
      <c r="BB140" s="17" t="str">
        <f ca="1">IF(OR(data!$BX140=BA$1,data!$BY140=BA$1),data!$BW140,"")</f>
        <v/>
      </c>
      <c r="BC140" s="16" t="str">
        <f ca="1">IF(data!$BX140=BD$1,data!$BW140,"")</f>
        <v/>
      </c>
      <c r="BD140" s="16" t="str">
        <f ca="1">IF(data!$BY140=BD$1,data!$BW140,"")</f>
        <v/>
      </c>
      <c r="BE140" s="16" t="str">
        <f ca="1">IF(OR(data!$BX140=BD$1,data!$BY140=BD$1),data!$BW140,"")</f>
        <v/>
      </c>
      <c r="BF140" s="17" t="str">
        <f ca="1">IF(data!$BX140=BG$1,data!$BW140,"")</f>
        <v/>
      </c>
      <c r="BG140" s="17" t="str">
        <f ca="1">IF(data!$BY140=BG$1,data!$BW140,"")</f>
        <v/>
      </c>
      <c r="BH140" s="17" t="str">
        <f ca="1">IF(OR(data!$BX140=BG$1,data!$BY140=BG$1),data!$BW140,"")</f>
        <v/>
      </c>
      <c r="BI140" s="16" t="str">
        <f ca="1">IF(data!$BX140=BJ$1,data!$BW140,"")</f>
        <v/>
      </c>
      <c r="BJ140" s="16">
        <f ca="1">IF(data!$BY140=BJ$1,data!$BW140,"")</f>
        <v>43379</v>
      </c>
      <c r="BK140" s="16">
        <f ca="1">IF(OR(data!$BX140=BJ$1,data!$BY140=BJ$1),data!$BW140,"")</f>
        <v>43379</v>
      </c>
      <c r="BL140" s="17" t="str">
        <f ca="1">IF(data!$BX140=BM$1,data!$BW140,"")</f>
        <v/>
      </c>
      <c r="BM140" s="17" t="str">
        <f ca="1">IF(data!$BY140=BM$1,data!$BW140,"")</f>
        <v/>
      </c>
      <c r="BN140" s="17" t="str">
        <f ca="1">IF(OR(data!$BX140=BM$1,data!$BY140=BM$1),data!$BW140,"")</f>
        <v/>
      </c>
      <c r="BO140" s="16" t="str">
        <f ca="1">IF(data!$BX140=BP$1,data!$BW140,"")</f>
        <v/>
      </c>
      <c r="BP140" s="16" t="str">
        <f ca="1">IF(data!$BY140=BP$1,data!$BW140,"")</f>
        <v/>
      </c>
      <c r="BQ140" s="16" t="str">
        <f ca="1">IF(OR(data!$BX140=BP$1,data!$BY140=BP$1),data!$BW140,"")</f>
        <v/>
      </c>
      <c r="BR140" s="17" t="str">
        <f ca="1">IF(data!$BX140=BS$1,data!$BW140,"")</f>
        <v/>
      </c>
      <c r="BS140" s="17" t="str">
        <f ca="1">IF(data!$BY140=BS$1,data!$BW140,"")</f>
        <v/>
      </c>
      <c r="BT140" s="17" t="str">
        <f ca="1">IF(OR(data!$BX140=BS$1,data!$BY140=BS$1),data!$BW140,"")</f>
        <v/>
      </c>
    </row>
    <row r="141" spans="1:72" s="11" customFormat="1" x14ac:dyDescent="0.25">
      <c r="A141" s="16" t="str">
        <f ca="1">IF(data!$BX141=B$1,data!$BW141,"")</f>
        <v/>
      </c>
      <c r="B141" s="16" t="str">
        <f ca="1">IF(data!$BY141=B$1,data!$BW141,"")</f>
        <v/>
      </c>
      <c r="C141" s="16" t="str">
        <f ca="1">IF(OR(data!$BX141=B$1,data!$BY141=B$1),data!$BW141,"")</f>
        <v/>
      </c>
      <c r="D141" s="17" t="str">
        <f ca="1">IF(data!$BX141=E$1,data!$BW141,"")</f>
        <v/>
      </c>
      <c r="E141" s="17" t="str">
        <f ca="1">IF(data!$BY141=E$1,data!$BW141,"")</f>
        <v/>
      </c>
      <c r="F141" s="17" t="str">
        <f ca="1">IF(OR(data!$BX141=E$1,data!$BY141=E$1),data!$BW141,"")</f>
        <v/>
      </c>
      <c r="G141" s="16" t="str">
        <f ca="1">IF(data!$BX141=H$1,data!$BW141,"")</f>
        <v/>
      </c>
      <c r="H141" s="16" t="str">
        <f ca="1">IF(data!$BY141=H$1,data!$BW141,"")</f>
        <v/>
      </c>
      <c r="I141" s="16" t="str">
        <f ca="1">IF(OR(data!$BX141=H$1,data!$BY141=H$1),data!$BW141,"")</f>
        <v/>
      </c>
      <c r="J141" s="17" t="str">
        <f ca="1">IF(data!$BX141=K$1,data!$BW141,"")</f>
        <v/>
      </c>
      <c r="K141" s="17" t="str">
        <f ca="1">IF(data!$BY141=K$1,data!$BW141,"")</f>
        <v/>
      </c>
      <c r="L141" s="17" t="str">
        <f ca="1">IF(OR(data!$BX141=K$1,data!$BY141=K$1),data!$BW141,"")</f>
        <v/>
      </c>
      <c r="M141" s="16" t="str">
        <f ca="1">IF(data!$BX141=N$1,data!$BW141,"")</f>
        <v/>
      </c>
      <c r="N141" s="16" t="str">
        <f ca="1">IF(data!$BY141=N$1,data!$BW141,"")</f>
        <v/>
      </c>
      <c r="O141" s="16" t="str">
        <f ca="1">IF(OR(data!$BX141=N$1,data!$BY141=N$1),data!$BW141,"")</f>
        <v/>
      </c>
      <c r="P141" s="17" t="str">
        <f ca="1">IF(data!$BX141=Q$1,data!$BW141,"")</f>
        <v/>
      </c>
      <c r="Q141" s="17" t="str">
        <f ca="1">IF(data!$BY141=Q$1,data!$BW141,"")</f>
        <v/>
      </c>
      <c r="R141" s="17" t="str">
        <f ca="1">IF(OR(data!$BX141=Q$1,data!$BY141=Q$1),data!$BW141,"")</f>
        <v/>
      </c>
      <c r="S141" s="16" t="str">
        <f ca="1">IF(data!$BX141=T$1,data!$BW141,"")</f>
        <v/>
      </c>
      <c r="T141" s="16" t="str">
        <f ca="1">IF(data!$BY141=T$1,data!$BW141,"")</f>
        <v/>
      </c>
      <c r="U141" s="16" t="str">
        <f ca="1">IF(OR(data!$BX141=T$1,data!$BY141=T$1),data!$BW141,"")</f>
        <v/>
      </c>
      <c r="V141" s="17" t="str">
        <f ca="1">IF(data!$BX141=W$1,data!$BW141,"")</f>
        <v/>
      </c>
      <c r="W141" s="17" t="str">
        <f ca="1">IF(data!$BY141=W$1,data!$BW141,"")</f>
        <v/>
      </c>
      <c r="X141" s="17" t="str">
        <f ca="1">IF(OR(data!$BX141=W$1,data!$BY141=W$1),data!$BW141,"")</f>
        <v/>
      </c>
      <c r="Y141" s="16" t="str">
        <f ca="1">IF(data!$BX141=Z$1,data!$BW141,"")</f>
        <v/>
      </c>
      <c r="Z141" s="16" t="str">
        <f ca="1">IF(data!$BY141=Z$1,data!$BW141,"")</f>
        <v/>
      </c>
      <c r="AA141" s="16" t="str">
        <f ca="1">IF(OR(data!$BX141=Z$1,data!$BY141=Z$1),data!$BW141,"")</f>
        <v/>
      </c>
      <c r="AB141" s="17" t="str">
        <f ca="1">IF(data!$BX141=AC$1,data!$BW141,"")</f>
        <v/>
      </c>
      <c r="AC141" s="17" t="str">
        <f ca="1">IF(data!$BY141=AC$1,data!$BW141,"")</f>
        <v/>
      </c>
      <c r="AD141" s="17" t="str">
        <f ca="1">IF(OR(data!$BX141=AC$1,data!$BY141=AC$1),data!$BW141,"")</f>
        <v/>
      </c>
      <c r="AE141" s="16" t="str">
        <f ca="1">IF(data!$BX141=AF$1,data!$BW141,"")</f>
        <v/>
      </c>
      <c r="AF141" s="16" t="str">
        <f ca="1">IF(data!$BY141=AF$1,data!$BW141,"")</f>
        <v/>
      </c>
      <c r="AG141" s="16" t="str">
        <f ca="1">IF(OR(data!$BX141=AF$1,data!$BY141=AF$1),data!$BW141,"")</f>
        <v/>
      </c>
      <c r="AH141" s="17" t="str">
        <f ca="1">IF(data!$BX141=AI$1,data!$BW141,"")</f>
        <v/>
      </c>
      <c r="AI141" s="17" t="str">
        <f ca="1">IF(data!$BY141=AI$1,data!$BW141,"")</f>
        <v/>
      </c>
      <c r="AJ141" s="17" t="str">
        <f ca="1">IF(OR(data!$BX141=AI$1,data!$BY141=AI$1),data!$BW141,"")</f>
        <v/>
      </c>
      <c r="AK141" s="16" t="str">
        <f ca="1">IF(data!$BX141=AL$1,data!$BW141,"")</f>
        <v/>
      </c>
      <c r="AL141" s="16" t="str">
        <f ca="1">IF(data!$BY141=AL$1,data!$BW141,"")</f>
        <v/>
      </c>
      <c r="AM141" s="16" t="str">
        <f ca="1">IF(OR(data!$BX141=AL$1,data!$BY141=AL$1),data!$BW141,"")</f>
        <v/>
      </c>
      <c r="AN141" s="17" t="str">
        <f ca="1">IF(data!$BX141=AO$1,data!$BW141,"")</f>
        <v/>
      </c>
      <c r="AO141" s="17" t="str">
        <f ca="1">IF(data!$BY141=AO$1,data!$BW141,"")</f>
        <v/>
      </c>
      <c r="AP141" s="17" t="str">
        <f ca="1">IF(OR(data!$BX141=AO$1,data!$BY141=AO$1),data!$BW141,"")</f>
        <v/>
      </c>
      <c r="AQ141" s="16">
        <f ca="1">IF(data!$BX141=AR$1,data!$BW141,"")</f>
        <v>43379</v>
      </c>
      <c r="AR141" s="16" t="str">
        <f ca="1">IF(data!$BY141=AR$1,data!$BW141,"")</f>
        <v/>
      </c>
      <c r="AS141" s="16">
        <f ca="1">IF(OR(data!$BX141=AR$1,data!$BY141=AR$1),data!$BW141,"")</f>
        <v>43379</v>
      </c>
      <c r="AT141" s="17" t="str">
        <f ca="1">IF(data!$BX141=AU$1,data!$BW141,"")</f>
        <v/>
      </c>
      <c r="AU141" s="17" t="str">
        <f ca="1">IF(data!$BY141=AU$1,data!$BW141,"")</f>
        <v/>
      </c>
      <c r="AV141" s="17" t="str">
        <f ca="1">IF(OR(data!$BX141=AU$1,data!$BY141=AU$1),data!$BW141,"")</f>
        <v/>
      </c>
      <c r="AW141" s="16" t="str">
        <f ca="1">IF(data!$BX141=AX$1,data!$BW141,"")</f>
        <v/>
      </c>
      <c r="AX141" s="16" t="str">
        <f ca="1">IF(data!$BY141=AX$1,data!$BW141,"")</f>
        <v/>
      </c>
      <c r="AY141" s="16" t="str">
        <f ca="1">IF(OR(data!$BX141=AX$1,data!$BY141=AX$1),data!$BW141,"")</f>
        <v/>
      </c>
      <c r="AZ141" s="17" t="str">
        <f ca="1">IF(data!$BX141=BA$1,data!$BW141,"")</f>
        <v/>
      </c>
      <c r="BA141" s="17" t="str">
        <f ca="1">IF(data!$BY141=BA$1,data!$BW141,"")</f>
        <v/>
      </c>
      <c r="BB141" s="17" t="str">
        <f ca="1">IF(OR(data!$BX141=BA$1,data!$BY141=BA$1),data!$BW141,"")</f>
        <v/>
      </c>
      <c r="BC141" s="16" t="str">
        <f ca="1">IF(data!$BX141=BD$1,data!$BW141,"")</f>
        <v/>
      </c>
      <c r="BD141" s="16" t="str">
        <f ca="1">IF(data!$BY141=BD$1,data!$BW141,"")</f>
        <v/>
      </c>
      <c r="BE141" s="16" t="str">
        <f ca="1">IF(OR(data!$BX141=BD$1,data!$BY141=BD$1),data!$BW141,"")</f>
        <v/>
      </c>
      <c r="BF141" s="17" t="str">
        <f ca="1">IF(data!$BX141=BG$1,data!$BW141,"")</f>
        <v/>
      </c>
      <c r="BG141" s="17" t="str">
        <f ca="1">IF(data!$BY141=BG$1,data!$BW141,"")</f>
        <v/>
      </c>
      <c r="BH141" s="17" t="str">
        <f ca="1">IF(OR(data!$BX141=BG$1,data!$BY141=BG$1),data!$BW141,"")</f>
        <v/>
      </c>
      <c r="BI141" s="16" t="str">
        <f ca="1">IF(data!$BX141=BJ$1,data!$BW141,"")</f>
        <v/>
      </c>
      <c r="BJ141" s="16" t="str">
        <f ca="1">IF(data!$BY141=BJ$1,data!$BW141,"")</f>
        <v/>
      </c>
      <c r="BK141" s="16" t="str">
        <f ca="1">IF(OR(data!$BX141=BJ$1,data!$BY141=BJ$1),data!$BW141,"")</f>
        <v/>
      </c>
      <c r="BL141" s="17" t="str">
        <f ca="1">IF(data!$BX141=BM$1,data!$BW141,"")</f>
        <v/>
      </c>
      <c r="BM141" s="17" t="str">
        <f ca="1">IF(data!$BY141=BM$1,data!$BW141,"")</f>
        <v/>
      </c>
      <c r="BN141" s="17" t="str">
        <f ca="1">IF(OR(data!$BX141=BM$1,data!$BY141=BM$1),data!$BW141,"")</f>
        <v/>
      </c>
      <c r="BO141" s="16" t="str">
        <f ca="1">IF(data!$BX141=BP$1,data!$BW141,"")</f>
        <v/>
      </c>
      <c r="BP141" s="16" t="str">
        <f ca="1">IF(data!$BY141=BP$1,data!$BW141,"")</f>
        <v/>
      </c>
      <c r="BQ141" s="16" t="str">
        <f ca="1">IF(OR(data!$BX141=BP$1,data!$BY141=BP$1),data!$BW141,"")</f>
        <v/>
      </c>
      <c r="BR141" s="17" t="str">
        <f ca="1">IF(data!$BX141=BS$1,data!$BW141,"")</f>
        <v/>
      </c>
      <c r="BS141" s="17">
        <f ca="1">IF(data!$BY141=BS$1,data!$BW141,"")</f>
        <v>43379</v>
      </c>
      <c r="BT141" s="17">
        <f ca="1">IF(OR(data!$BX141=BS$1,data!$BY141=BS$1),data!$BW141,"")</f>
        <v>43379</v>
      </c>
    </row>
    <row r="142" spans="1:72" s="11" customFormat="1" x14ac:dyDescent="0.25">
      <c r="A142" s="16" t="str">
        <f ca="1">IF(data!$BX142=B$1,data!$BW142,"")</f>
        <v/>
      </c>
      <c r="B142" s="16" t="str">
        <f ca="1">IF(data!$BY142=B$1,data!$BW142,"")</f>
        <v/>
      </c>
      <c r="C142" s="16" t="str">
        <f ca="1">IF(OR(data!$BX142=B$1,data!$BY142=B$1),data!$BW142,"")</f>
        <v/>
      </c>
      <c r="D142" s="17" t="str">
        <f ca="1">IF(data!$BX142=E$1,data!$BW142,"")</f>
        <v/>
      </c>
      <c r="E142" s="17" t="str">
        <f ca="1">IF(data!$BY142=E$1,data!$BW142,"")</f>
        <v/>
      </c>
      <c r="F142" s="17" t="str">
        <f ca="1">IF(OR(data!$BX142=E$1,data!$BY142=E$1),data!$BW142,"")</f>
        <v/>
      </c>
      <c r="G142" s="16" t="str">
        <f ca="1">IF(data!$BX142=H$1,data!$BW142,"")</f>
        <v/>
      </c>
      <c r="H142" s="16" t="str">
        <f ca="1">IF(data!$BY142=H$1,data!$BW142,"")</f>
        <v/>
      </c>
      <c r="I142" s="16" t="str">
        <f ca="1">IF(OR(data!$BX142=H$1,data!$BY142=H$1),data!$BW142,"")</f>
        <v/>
      </c>
      <c r="J142" s="17" t="str">
        <f ca="1">IF(data!$BX142=K$1,data!$BW142,"")</f>
        <v/>
      </c>
      <c r="K142" s="17" t="str">
        <f ca="1">IF(data!$BY142=K$1,data!$BW142,"")</f>
        <v/>
      </c>
      <c r="L142" s="17" t="str">
        <f ca="1">IF(OR(data!$BX142=K$1,data!$BY142=K$1),data!$BW142,"")</f>
        <v/>
      </c>
      <c r="M142" s="16" t="str">
        <f ca="1">IF(data!$BX142=N$1,data!$BW142,"")</f>
        <v/>
      </c>
      <c r="N142" s="16" t="str">
        <f ca="1">IF(data!$BY142=N$1,data!$BW142,"")</f>
        <v/>
      </c>
      <c r="O142" s="16" t="str">
        <f ca="1">IF(OR(data!$BX142=N$1,data!$BY142=N$1),data!$BW142,"")</f>
        <v/>
      </c>
      <c r="P142" s="17" t="str">
        <f ca="1">IF(data!$BX142=Q$1,data!$BW142,"")</f>
        <v/>
      </c>
      <c r="Q142" s="17" t="str">
        <f ca="1">IF(data!$BY142=Q$1,data!$BW142,"")</f>
        <v/>
      </c>
      <c r="R142" s="17" t="str">
        <f ca="1">IF(OR(data!$BX142=Q$1,data!$BY142=Q$1),data!$BW142,"")</f>
        <v/>
      </c>
      <c r="S142" s="16" t="str">
        <f ca="1">IF(data!$BX142=T$1,data!$BW142,"")</f>
        <v/>
      </c>
      <c r="T142" s="16">
        <f ca="1">IF(data!$BY142=T$1,data!$BW142,"")</f>
        <v>43379</v>
      </c>
      <c r="U142" s="16">
        <f ca="1">IF(OR(data!$BX142=T$1,data!$BY142=T$1),data!$BW142,"")</f>
        <v>43379</v>
      </c>
      <c r="V142" s="17" t="str">
        <f ca="1">IF(data!$BX142=W$1,data!$BW142,"")</f>
        <v/>
      </c>
      <c r="W142" s="17" t="str">
        <f ca="1">IF(data!$BY142=W$1,data!$BW142,"")</f>
        <v/>
      </c>
      <c r="X142" s="17" t="str">
        <f ca="1">IF(OR(data!$BX142=W$1,data!$BY142=W$1),data!$BW142,"")</f>
        <v/>
      </c>
      <c r="Y142" s="16" t="str">
        <f ca="1">IF(data!$BX142=Z$1,data!$BW142,"")</f>
        <v/>
      </c>
      <c r="Z142" s="16" t="str">
        <f ca="1">IF(data!$BY142=Z$1,data!$BW142,"")</f>
        <v/>
      </c>
      <c r="AA142" s="16" t="str">
        <f ca="1">IF(OR(data!$BX142=Z$1,data!$BY142=Z$1),data!$BW142,"")</f>
        <v/>
      </c>
      <c r="AB142" s="17" t="str">
        <f ca="1">IF(data!$BX142=AC$1,data!$BW142,"")</f>
        <v/>
      </c>
      <c r="AC142" s="17" t="str">
        <f ca="1">IF(data!$BY142=AC$1,data!$BW142,"")</f>
        <v/>
      </c>
      <c r="AD142" s="17" t="str">
        <f ca="1">IF(OR(data!$BX142=AC$1,data!$BY142=AC$1),data!$BW142,"")</f>
        <v/>
      </c>
      <c r="AE142" s="16" t="str">
        <f ca="1">IF(data!$BX142=AF$1,data!$BW142,"")</f>
        <v/>
      </c>
      <c r="AF142" s="16" t="str">
        <f ca="1">IF(data!$BY142=AF$1,data!$BW142,"")</f>
        <v/>
      </c>
      <c r="AG142" s="16" t="str">
        <f ca="1">IF(OR(data!$BX142=AF$1,data!$BY142=AF$1),data!$BW142,"")</f>
        <v/>
      </c>
      <c r="AH142" s="17" t="str">
        <f ca="1">IF(data!$BX142=AI$1,data!$BW142,"")</f>
        <v/>
      </c>
      <c r="AI142" s="17" t="str">
        <f ca="1">IF(data!$BY142=AI$1,data!$BW142,"")</f>
        <v/>
      </c>
      <c r="AJ142" s="17" t="str">
        <f ca="1">IF(OR(data!$BX142=AI$1,data!$BY142=AI$1),data!$BW142,"")</f>
        <v/>
      </c>
      <c r="AK142" s="16" t="str">
        <f ca="1">IF(data!$BX142=AL$1,data!$BW142,"")</f>
        <v/>
      </c>
      <c r="AL142" s="16" t="str">
        <f ca="1">IF(data!$BY142=AL$1,data!$BW142,"")</f>
        <v/>
      </c>
      <c r="AM142" s="16" t="str">
        <f ca="1">IF(OR(data!$BX142=AL$1,data!$BY142=AL$1),data!$BW142,"")</f>
        <v/>
      </c>
      <c r="AN142" s="17" t="str">
        <f ca="1">IF(data!$BX142=AO$1,data!$BW142,"")</f>
        <v/>
      </c>
      <c r="AO142" s="17" t="str">
        <f ca="1">IF(data!$BY142=AO$1,data!$BW142,"")</f>
        <v/>
      </c>
      <c r="AP142" s="17" t="str">
        <f ca="1">IF(OR(data!$BX142=AO$1,data!$BY142=AO$1),data!$BW142,"")</f>
        <v/>
      </c>
      <c r="AQ142" s="16" t="str">
        <f ca="1">IF(data!$BX142=AR$1,data!$BW142,"")</f>
        <v/>
      </c>
      <c r="AR142" s="16" t="str">
        <f ca="1">IF(data!$BY142=AR$1,data!$BW142,"")</f>
        <v/>
      </c>
      <c r="AS142" s="16" t="str">
        <f ca="1">IF(OR(data!$BX142=AR$1,data!$BY142=AR$1),data!$BW142,"")</f>
        <v/>
      </c>
      <c r="AT142" s="17">
        <f ca="1">IF(data!$BX142=AU$1,data!$BW142,"")</f>
        <v>43379</v>
      </c>
      <c r="AU142" s="17" t="str">
        <f ca="1">IF(data!$BY142=AU$1,data!$BW142,"")</f>
        <v/>
      </c>
      <c r="AV142" s="17">
        <f ca="1">IF(OR(data!$BX142=AU$1,data!$BY142=AU$1),data!$BW142,"")</f>
        <v>43379</v>
      </c>
      <c r="AW142" s="16" t="str">
        <f ca="1">IF(data!$BX142=AX$1,data!$BW142,"")</f>
        <v/>
      </c>
      <c r="AX142" s="16" t="str">
        <f ca="1">IF(data!$BY142=AX$1,data!$BW142,"")</f>
        <v/>
      </c>
      <c r="AY142" s="16" t="str">
        <f ca="1">IF(OR(data!$BX142=AX$1,data!$BY142=AX$1),data!$BW142,"")</f>
        <v/>
      </c>
      <c r="AZ142" s="17" t="str">
        <f ca="1">IF(data!$BX142=BA$1,data!$BW142,"")</f>
        <v/>
      </c>
      <c r="BA142" s="17" t="str">
        <f ca="1">IF(data!$BY142=BA$1,data!$BW142,"")</f>
        <v/>
      </c>
      <c r="BB142" s="17" t="str">
        <f ca="1">IF(OR(data!$BX142=BA$1,data!$BY142=BA$1),data!$BW142,"")</f>
        <v/>
      </c>
      <c r="BC142" s="16" t="str">
        <f ca="1">IF(data!$BX142=BD$1,data!$BW142,"")</f>
        <v/>
      </c>
      <c r="BD142" s="16" t="str">
        <f ca="1">IF(data!$BY142=BD$1,data!$BW142,"")</f>
        <v/>
      </c>
      <c r="BE142" s="16" t="str">
        <f ca="1">IF(OR(data!$BX142=BD$1,data!$BY142=BD$1),data!$BW142,"")</f>
        <v/>
      </c>
      <c r="BF142" s="17" t="str">
        <f ca="1">IF(data!$BX142=BG$1,data!$BW142,"")</f>
        <v/>
      </c>
      <c r="BG142" s="17" t="str">
        <f ca="1">IF(data!$BY142=BG$1,data!$BW142,"")</f>
        <v/>
      </c>
      <c r="BH142" s="17" t="str">
        <f ca="1">IF(OR(data!$BX142=BG$1,data!$BY142=BG$1),data!$BW142,"")</f>
        <v/>
      </c>
      <c r="BI142" s="16" t="str">
        <f ca="1">IF(data!$BX142=BJ$1,data!$BW142,"")</f>
        <v/>
      </c>
      <c r="BJ142" s="16" t="str">
        <f ca="1">IF(data!$BY142=BJ$1,data!$BW142,"")</f>
        <v/>
      </c>
      <c r="BK142" s="16" t="str">
        <f ca="1">IF(OR(data!$BX142=BJ$1,data!$BY142=BJ$1),data!$BW142,"")</f>
        <v/>
      </c>
      <c r="BL142" s="17" t="str">
        <f ca="1">IF(data!$BX142=BM$1,data!$BW142,"")</f>
        <v/>
      </c>
      <c r="BM142" s="17" t="str">
        <f ca="1">IF(data!$BY142=BM$1,data!$BW142,"")</f>
        <v/>
      </c>
      <c r="BN142" s="17" t="str">
        <f ca="1">IF(OR(data!$BX142=BM$1,data!$BY142=BM$1),data!$BW142,"")</f>
        <v/>
      </c>
      <c r="BO142" s="16" t="str">
        <f ca="1">IF(data!$BX142=BP$1,data!$BW142,"")</f>
        <v/>
      </c>
      <c r="BP142" s="16" t="str">
        <f ca="1">IF(data!$BY142=BP$1,data!$BW142,"")</f>
        <v/>
      </c>
      <c r="BQ142" s="16" t="str">
        <f ca="1">IF(OR(data!$BX142=BP$1,data!$BY142=BP$1),data!$BW142,"")</f>
        <v/>
      </c>
      <c r="BR142" s="17" t="str">
        <f ca="1">IF(data!$BX142=BS$1,data!$BW142,"")</f>
        <v/>
      </c>
      <c r="BS142" s="17" t="str">
        <f ca="1">IF(data!$BY142=BS$1,data!$BW142,"")</f>
        <v/>
      </c>
      <c r="BT142" s="17" t="str">
        <f ca="1">IF(OR(data!$BX142=BS$1,data!$BY142=BS$1),data!$BW142,"")</f>
        <v/>
      </c>
    </row>
    <row r="143" spans="1:72" s="11" customFormat="1" x14ac:dyDescent="0.25">
      <c r="A143" s="16" t="str">
        <f ca="1">IF(data!$BX143=B$1,data!$BW143,"")</f>
        <v/>
      </c>
      <c r="B143" s="16" t="str">
        <f ca="1">IF(data!$BY143=B$1,data!$BW143,"")</f>
        <v/>
      </c>
      <c r="C143" s="16" t="str">
        <f ca="1">IF(OR(data!$BX143=B$1,data!$BY143=B$1),data!$BW143,"")</f>
        <v/>
      </c>
      <c r="D143" s="17" t="str">
        <f ca="1">IF(data!$BX143=E$1,data!$BW143,"")</f>
        <v/>
      </c>
      <c r="E143" s="17" t="str">
        <f ca="1">IF(data!$BY143=E$1,data!$BW143,"")</f>
        <v/>
      </c>
      <c r="F143" s="17" t="str">
        <f ca="1">IF(OR(data!$BX143=E$1,data!$BY143=E$1),data!$BW143,"")</f>
        <v/>
      </c>
      <c r="G143" s="16" t="str">
        <f ca="1">IF(data!$BX143=H$1,data!$BW143,"")</f>
        <v/>
      </c>
      <c r="H143" s="16" t="str">
        <f ca="1">IF(data!$BY143=H$1,data!$BW143,"")</f>
        <v/>
      </c>
      <c r="I143" s="16" t="str">
        <f ca="1">IF(OR(data!$BX143=H$1,data!$BY143=H$1),data!$BW143,"")</f>
        <v/>
      </c>
      <c r="J143" s="17" t="str">
        <f ca="1">IF(data!$BX143=K$1,data!$BW143,"")</f>
        <v/>
      </c>
      <c r="K143" s="17" t="str">
        <f ca="1">IF(data!$BY143=K$1,data!$BW143,"")</f>
        <v/>
      </c>
      <c r="L143" s="17" t="str">
        <f ca="1">IF(OR(data!$BX143=K$1,data!$BY143=K$1),data!$BW143,"")</f>
        <v/>
      </c>
      <c r="M143" s="16" t="str">
        <f ca="1">IF(data!$BX143=N$1,data!$BW143,"")</f>
        <v/>
      </c>
      <c r="N143" s="16" t="str">
        <f ca="1">IF(data!$BY143=N$1,data!$BW143,"")</f>
        <v/>
      </c>
      <c r="O143" s="16" t="str">
        <f ca="1">IF(OR(data!$BX143=N$1,data!$BY143=N$1),data!$BW143,"")</f>
        <v/>
      </c>
      <c r="P143" s="17" t="str">
        <f ca="1">IF(data!$BX143=Q$1,data!$BW143,"")</f>
        <v/>
      </c>
      <c r="Q143" s="17" t="str">
        <f ca="1">IF(data!$BY143=Q$1,data!$BW143,"")</f>
        <v/>
      </c>
      <c r="R143" s="17" t="str">
        <f ca="1">IF(OR(data!$BX143=Q$1,data!$BY143=Q$1),data!$BW143,"")</f>
        <v/>
      </c>
      <c r="S143" s="16" t="str">
        <f ca="1">IF(data!$BX143=T$1,data!$BW143,"")</f>
        <v/>
      </c>
      <c r="T143" s="16" t="str">
        <f ca="1">IF(data!$BY143=T$1,data!$BW143,"")</f>
        <v/>
      </c>
      <c r="U143" s="16" t="str">
        <f ca="1">IF(OR(data!$BX143=T$1,data!$BY143=T$1),data!$BW143,"")</f>
        <v/>
      </c>
      <c r="V143" s="17" t="str">
        <f ca="1">IF(data!$BX143=W$1,data!$BW143,"")</f>
        <v/>
      </c>
      <c r="W143" s="17">
        <f ca="1">IF(data!$BY143=W$1,data!$BW143,"")</f>
        <v>43379</v>
      </c>
      <c r="X143" s="17">
        <f ca="1">IF(OR(data!$BX143=W$1,data!$BY143=W$1),data!$BW143,"")</f>
        <v>43379</v>
      </c>
      <c r="Y143" s="16" t="str">
        <f ca="1">IF(data!$BX143=Z$1,data!$BW143,"")</f>
        <v/>
      </c>
      <c r="Z143" s="16" t="str">
        <f ca="1">IF(data!$BY143=Z$1,data!$BW143,"")</f>
        <v/>
      </c>
      <c r="AA143" s="16" t="str">
        <f ca="1">IF(OR(data!$BX143=Z$1,data!$BY143=Z$1),data!$BW143,"")</f>
        <v/>
      </c>
      <c r="AB143" s="17" t="str">
        <f ca="1">IF(data!$BX143=AC$1,data!$BW143,"")</f>
        <v/>
      </c>
      <c r="AC143" s="17" t="str">
        <f ca="1">IF(data!$BY143=AC$1,data!$BW143,"")</f>
        <v/>
      </c>
      <c r="AD143" s="17" t="str">
        <f ca="1">IF(OR(data!$BX143=AC$1,data!$BY143=AC$1),data!$BW143,"")</f>
        <v/>
      </c>
      <c r="AE143" s="16" t="str">
        <f ca="1">IF(data!$BX143=AF$1,data!$BW143,"")</f>
        <v/>
      </c>
      <c r="AF143" s="16" t="str">
        <f ca="1">IF(data!$BY143=AF$1,data!$BW143,"")</f>
        <v/>
      </c>
      <c r="AG143" s="16" t="str">
        <f ca="1">IF(OR(data!$BX143=AF$1,data!$BY143=AF$1),data!$BW143,"")</f>
        <v/>
      </c>
      <c r="AH143" s="17" t="str">
        <f ca="1">IF(data!$BX143=AI$1,data!$BW143,"")</f>
        <v/>
      </c>
      <c r="AI143" s="17" t="str">
        <f ca="1">IF(data!$BY143=AI$1,data!$BW143,"")</f>
        <v/>
      </c>
      <c r="AJ143" s="17" t="str">
        <f ca="1">IF(OR(data!$BX143=AI$1,data!$BY143=AI$1),data!$BW143,"")</f>
        <v/>
      </c>
      <c r="AK143" s="16" t="str">
        <f ca="1">IF(data!$BX143=AL$1,data!$BW143,"")</f>
        <v/>
      </c>
      <c r="AL143" s="16" t="str">
        <f ca="1">IF(data!$BY143=AL$1,data!$BW143,"")</f>
        <v/>
      </c>
      <c r="AM143" s="16" t="str">
        <f ca="1">IF(OR(data!$BX143=AL$1,data!$BY143=AL$1),data!$BW143,"")</f>
        <v/>
      </c>
      <c r="AN143" s="17" t="str">
        <f ca="1">IF(data!$BX143=AO$1,data!$BW143,"")</f>
        <v/>
      </c>
      <c r="AO143" s="17" t="str">
        <f ca="1">IF(data!$BY143=AO$1,data!$BW143,"")</f>
        <v/>
      </c>
      <c r="AP143" s="17" t="str">
        <f ca="1">IF(OR(data!$BX143=AO$1,data!$BY143=AO$1),data!$BW143,"")</f>
        <v/>
      </c>
      <c r="AQ143" s="16" t="str">
        <f ca="1">IF(data!$BX143=AR$1,data!$BW143,"")</f>
        <v/>
      </c>
      <c r="AR143" s="16" t="str">
        <f ca="1">IF(data!$BY143=AR$1,data!$BW143,"")</f>
        <v/>
      </c>
      <c r="AS143" s="16" t="str">
        <f ca="1">IF(OR(data!$BX143=AR$1,data!$BY143=AR$1),data!$BW143,"")</f>
        <v/>
      </c>
      <c r="AT143" s="17" t="str">
        <f ca="1">IF(data!$BX143=AU$1,data!$BW143,"")</f>
        <v/>
      </c>
      <c r="AU143" s="17" t="str">
        <f ca="1">IF(data!$BY143=AU$1,data!$BW143,"")</f>
        <v/>
      </c>
      <c r="AV143" s="17" t="str">
        <f ca="1">IF(OR(data!$BX143=AU$1,data!$BY143=AU$1),data!$BW143,"")</f>
        <v/>
      </c>
      <c r="AW143" s="16" t="str">
        <f ca="1">IF(data!$BX143=AX$1,data!$BW143,"")</f>
        <v/>
      </c>
      <c r="AX143" s="16" t="str">
        <f ca="1">IF(data!$BY143=AX$1,data!$BW143,"")</f>
        <v/>
      </c>
      <c r="AY143" s="16" t="str">
        <f ca="1">IF(OR(data!$BX143=AX$1,data!$BY143=AX$1),data!$BW143,"")</f>
        <v/>
      </c>
      <c r="AZ143" s="17" t="str">
        <f ca="1">IF(data!$BX143=BA$1,data!$BW143,"")</f>
        <v/>
      </c>
      <c r="BA143" s="17" t="str">
        <f ca="1">IF(data!$BY143=BA$1,data!$BW143,"")</f>
        <v/>
      </c>
      <c r="BB143" s="17" t="str">
        <f ca="1">IF(OR(data!$BX143=BA$1,data!$BY143=BA$1),data!$BW143,"")</f>
        <v/>
      </c>
      <c r="BC143" s="16">
        <f ca="1">IF(data!$BX143=BD$1,data!$BW143,"")</f>
        <v>43379</v>
      </c>
      <c r="BD143" s="16" t="str">
        <f ca="1">IF(data!$BY143=BD$1,data!$BW143,"")</f>
        <v/>
      </c>
      <c r="BE143" s="16">
        <f ca="1">IF(OR(data!$BX143=BD$1,data!$BY143=BD$1),data!$BW143,"")</f>
        <v>43379</v>
      </c>
      <c r="BF143" s="17" t="str">
        <f ca="1">IF(data!$BX143=BG$1,data!$BW143,"")</f>
        <v/>
      </c>
      <c r="BG143" s="17" t="str">
        <f ca="1">IF(data!$BY143=BG$1,data!$BW143,"")</f>
        <v/>
      </c>
      <c r="BH143" s="17" t="str">
        <f ca="1">IF(OR(data!$BX143=BG$1,data!$BY143=BG$1),data!$BW143,"")</f>
        <v/>
      </c>
      <c r="BI143" s="16" t="str">
        <f ca="1">IF(data!$BX143=BJ$1,data!$BW143,"")</f>
        <v/>
      </c>
      <c r="BJ143" s="16" t="str">
        <f ca="1">IF(data!$BY143=BJ$1,data!$BW143,"")</f>
        <v/>
      </c>
      <c r="BK143" s="16" t="str">
        <f ca="1">IF(OR(data!$BX143=BJ$1,data!$BY143=BJ$1),data!$BW143,"")</f>
        <v/>
      </c>
      <c r="BL143" s="17" t="str">
        <f ca="1">IF(data!$BX143=BM$1,data!$BW143,"")</f>
        <v/>
      </c>
      <c r="BM143" s="17" t="str">
        <f ca="1">IF(data!$BY143=BM$1,data!$BW143,"")</f>
        <v/>
      </c>
      <c r="BN143" s="17" t="str">
        <f ca="1">IF(OR(data!$BX143=BM$1,data!$BY143=BM$1),data!$BW143,"")</f>
        <v/>
      </c>
      <c r="BO143" s="16" t="str">
        <f ca="1">IF(data!$BX143=BP$1,data!$BW143,"")</f>
        <v/>
      </c>
      <c r="BP143" s="16" t="str">
        <f ca="1">IF(data!$BY143=BP$1,data!$BW143,"")</f>
        <v/>
      </c>
      <c r="BQ143" s="16" t="str">
        <f ca="1">IF(OR(data!$BX143=BP$1,data!$BY143=BP$1),data!$BW143,"")</f>
        <v/>
      </c>
      <c r="BR143" s="17" t="str">
        <f ca="1">IF(data!$BX143=BS$1,data!$BW143,"")</f>
        <v/>
      </c>
      <c r="BS143" s="17" t="str">
        <f ca="1">IF(data!$BY143=BS$1,data!$BW143,"")</f>
        <v/>
      </c>
      <c r="BT143" s="17" t="str">
        <f ca="1">IF(OR(data!$BX143=BS$1,data!$BY143=BS$1),data!$BW143,"")</f>
        <v/>
      </c>
    </row>
    <row r="144" spans="1:72" s="11" customFormat="1" x14ac:dyDescent="0.25">
      <c r="A144" s="16" t="str">
        <f ca="1">IF(data!$BX144=B$1,data!$BW144,"")</f>
        <v/>
      </c>
      <c r="B144" s="16" t="str">
        <f ca="1">IF(data!$BY144=B$1,data!$BW144,"")</f>
        <v/>
      </c>
      <c r="C144" s="16" t="str">
        <f ca="1">IF(OR(data!$BX144=B$1,data!$BY144=B$1),data!$BW144,"")</f>
        <v/>
      </c>
      <c r="D144" s="17" t="str">
        <f ca="1">IF(data!$BX144=E$1,data!$BW144,"")</f>
        <v/>
      </c>
      <c r="E144" s="17" t="str">
        <f ca="1">IF(data!$BY144=E$1,data!$BW144,"")</f>
        <v/>
      </c>
      <c r="F144" s="17" t="str">
        <f ca="1">IF(OR(data!$BX144=E$1,data!$BY144=E$1),data!$BW144,"")</f>
        <v/>
      </c>
      <c r="G144" s="16" t="str">
        <f ca="1">IF(data!$BX144=H$1,data!$BW144,"")</f>
        <v/>
      </c>
      <c r="H144" s="16" t="str">
        <f ca="1">IF(data!$BY144=H$1,data!$BW144,"")</f>
        <v/>
      </c>
      <c r="I144" s="16" t="str">
        <f ca="1">IF(OR(data!$BX144=H$1,data!$BY144=H$1),data!$BW144,"")</f>
        <v/>
      </c>
      <c r="J144" s="17" t="str">
        <f ca="1">IF(data!$BX144=K$1,data!$BW144,"")</f>
        <v/>
      </c>
      <c r="K144" s="17" t="str">
        <f ca="1">IF(data!$BY144=K$1,data!$BW144,"")</f>
        <v/>
      </c>
      <c r="L144" s="17" t="str">
        <f ca="1">IF(OR(data!$BX144=K$1,data!$BY144=K$1),data!$BW144,"")</f>
        <v/>
      </c>
      <c r="M144" s="16" t="str">
        <f ca="1">IF(data!$BX144=N$1,data!$BW144,"")</f>
        <v/>
      </c>
      <c r="N144" s="16" t="str">
        <f ca="1">IF(data!$BY144=N$1,data!$BW144,"")</f>
        <v/>
      </c>
      <c r="O144" s="16" t="str">
        <f ca="1">IF(OR(data!$BX144=N$1,data!$BY144=N$1),data!$BW144,"")</f>
        <v/>
      </c>
      <c r="P144" s="17" t="str">
        <f ca="1">IF(data!$BX144=Q$1,data!$BW144,"")</f>
        <v/>
      </c>
      <c r="Q144" s="17" t="str">
        <f ca="1">IF(data!$BY144=Q$1,data!$BW144,"")</f>
        <v/>
      </c>
      <c r="R144" s="17" t="str">
        <f ca="1">IF(OR(data!$BX144=Q$1,data!$BY144=Q$1),data!$BW144,"")</f>
        <v/>
      </c>
      <c r="S144" s="16" t="str">
        <f ca="1">IF(data!$BX144=T$1,data!$BW144,"")</f>
        <v/>
      </c>
      <c r="T144" s="16" t="str">
        <f ca="1">IF(data!$BY144=T$1,data!$BW144,"")</f>
        <v/>
      </c>
      <c r="U144" s="16" t="str">
        <f ca="1">IF(OR(data!$BX144=T$1,data!$BY144=T$1),data!$BW144,"")</f>
        <v/>
      </c>
      <c r="V144" s="17" t="str">
        <f ca="1">IF(data!$BX144=W$1,data!$BW144,"")</f>
        <v/>
      </c>
      <c r="W144" s="17" t="str">
        <f ca="1">IF(data!$BY144=W$1,data!$BW144,"")</f>
        <v/>
      </c>
      <c r="X144" s="17" t="str">
        <f ca="1">IF(OR(data!$BX144=W$1,data!$BY144=W$1),data!$BW144,"")</f>
        <v/>
      </c>
      <c r="Y144" s="16" t="str">
        <f ca="1">IF(data!$BX144=Z$1,data!$BW144,"")</f>
        <v/>
      </c>
      <c r="Z144" s="16">
        <f ca="1">IF(data!$BY144=Z$1,data!$BW144,"")</f>
        <v>43379</v>
      </c>
      <c r="AA144" s="16">
        <f ca="1">IF(OR(data!$BX144=Z$1,data!$BY144=Z$1),data!$BW144,"")</f>
        <v>43379</v>
      </c>
      <c r="AB144" s="17" t="str">
        <f ca="1">IF(data!$BX144=AC$1,data!$BW144,"")</f>
        <v/>
      </c>
      <c r="AC144" s="17" t="str">
        <f ca="1">IF(data!$BY144=AC$1,data!$BW144,"")</f>
        <v/>
      </c>
      <c r="AD144" s="17" t="str">
        <f ca="1">IF(OR(data!$BX144=AC$1,data!$BY144=AC$1),data!$BW144,"")</f>
        <v/>
      </c>
      <c r="AE144" s="16" t="str">
        <f ca="1">IF(data!$BX144=AF$1,data!$BW144,"")</f>
        <v/>
      </c>
      <c r="AF144" s="16" t="str">
        <f ca="1">IF(data!$BY144=AF$1,data!$BW144,"")</f>
        <v/>
      </c>
      <c r="AG144" s="16" t="str">
        <f ca="1">IF(OR(data!$BX144=AF$1,data!$BY144=AF$1),data!$BW144,"")</f>
        <v/>
      </c>
      <c r="AH144" s="17" t="str">
        <f ca="1">IF(data!$BX144=AI$1,data!$BW144,"")</f>
        <v/>
      </c>
      <c r="AI144" s="17" t="str">
        <f ca="1">IF(data!$BY144=AI$1,data!$BW144,"")</f>
        <v/>
      </c>
      <c r="AJ144" s="17" t="str">
        <f ca="1">IF(OR(data!$BX144=AI$1,data!$BY144=AI$1),data!$BW144,"")</f>
        <v/>
      </c>
      <c r="AK144" s="16" t="str">
        <f ca="1">IF(data!$BX144=AL$1,data!$BW144,"")</f>
        <v/>
      </c>
      <c r="AL144" s="16" t="str">
        <f ca="1">IF(data!$BY144=AL$1,data!$BW144,"")</f>
        <v/>
      </c>
      <c r="AM144" s="16" t="str">
        <f ca="1">IF(OR(data!$BX144=AL$1,data!$BY144=AL$1),data!$BW144,"")</f>
        <v/>
      </c>
      <c r="AN144" s="17" t="str">
        <f ca="1">IF(data!$BX144=AO$1,data!$BW144,"")</f>
        <v/>
      </c>
      <c r="AO144" s="17" t="str">
        <f ca="1">IF(data!$BY144=AO$1,data!$BW144,"")</f>
        <v/>
      </c>
      <c r="AP144" s="17" t="str">
        <f ca="1">IF(OR(data!$BX144=AO$1,data!$BY144=AO$1),data!$BW144,"")</f>
        <v/>
      </c>
      <c r="AQ144" s="16" t="str">
        <f ca="1">IF(data!$BX144=AR$1,data!$BW144,"")</f>
        <v/>
      </c>
      <c r="AR144" s="16" t="str">
        <f ca="1">IF(data!$BY144=AR$1,data!$BW144,"")</f>
        <v/>
      </c>
      <c r="AS144" s="16" t="str">
        <f ca="1">IF(OR(data!$BX144=AR$1,data!$BY144=AR$1),data!$BW144,"")</f>
        <v/>
      </c>
      <c r="AT144" s="17" t="str">
        <f ca="1">IF(data!$BX144=AU$1,data!$BW144,"")</f>
        <v/>
      </c>
      <c r="AU144" s="17" t="str">
        <f ca="1">IF(data!$BY144=AU$1,data!$BW144,"")</f>
        <v/>
      </c>
      <c r="AV144" s="17" t="str">
        <f ca="1">IF(OR(data!$BX144=AU$1,data!$BY144=AU$1),data!$BW144,"")</f>
        <v/>
      </c>
      <c r="AW144" s="16" t="str">
        <f ca="1">IF(data!$BX144=AX$1,data!$BW144,"")</f>
        <v/>
      </c>
      <c r="AX144" s="16" t="str">
        <f ca="1">IF(data!$BY144=AX$1,data!$BW144,"")</f>
        <v/>
      </c>
      <c r="AY144" s="16" t="str">
        <f ca="1">IF(OR(data!$BX144=AX$1,data!$BY144=AX$1),data!$BW144,"")</f>
        <v/>
      </c>
      <c r="AZ144" s="17" t="str">
        <f ca="1">IF(data!$BX144=BA$1,data!$BW144,"")</f>
        <v/>
      </c>
      <c r="BA144" s="17" t="str">
        <f ca="1">IF(data!$BY144=BA$1,data!$BW144,"")</f>
        <v/>
      </c>
      <c r="BB144" s="17" t="str">
        <f ca="1">IF(OR(data!$BX144=BA$1,data!$BY144=BA$1),data!$BW144,"")</f>
        <v/>
      </c>
      <c r="BC144" s="16" t="str">
        <f ca="1">IF(data!$BX144=BD$1,data!$BW144,"")</f>
        <v/>
      </c>
      <c r="BD144" s="16" t="str">
        <f ca="1">IF(data!$BY144=BD$1,data!$BW144,"")</f>
        <v/>
      </c>
      <c r="BE144" s="16" t="str">
        <f ca="1">IF(OR(data!$BX144=BD$1,data!$BY144=BD$1),data!$BW144,"")</f>
        <v/>
      </c>
      <c r="BF144" s="17" t="str">
        <f ca="1">IF(data!$BX144=BG$1,data!$BW144,"")</f>
        <v/>
      </c>
      <c r="BG144" s="17" t="str">
        <f ca="1">IF(data!$BY144=BG$1,data!$BW144,"")</f>
        <v/>
      </c>
      <c r="BH144" s="17" t="str">
        <f ca="1">IF(OR(data!$BX144=BG$1,data!$BY144=BG$1),data!$BW144,"")</f>
        <v/>
      </c>
      <c r="BI144" s="16" t="str">
        <f ca="1">IF(data!$BX144=BJ$1,data!$BW144,"")</f>
        <v/>
      </c>
      <c r="BJ144" s="16" t="str">
        <f ca="1">IF(data!$BY144=BJ$1,data!$BW144,"")</f>
        <v/>
      </c>
      <c r="BK144" s="16" t="str">
        <f ca="1">IF(OR(data!$BX144=BJ$1,data!$BY144=BJ$1),data!$BW144,"")</f>
        <v/>
      </c>
      <c r="BL144" s="17">
        <f ca="1">IF(data!$BX144=BM$1,data!$BW144,"")</f>
        <v>43379</v>
      </c>
      <c r="BM144" s="17" t="str">
        <f ca="1">IF(data!$BY144=BM$1,data!$BW144,"")</f>
        <v/>
      </c>
      <c r="BN144" s="17">
        <f ca="1">IF(OR(data!$BX144=BM$1,data!$BY144=BM$1),data!$BW144,"")</f>
        <v>43379</v>
      </c>
      <c r="BO144" s="16" t="str">
        <f ca="1">IF(data!$BX144=BP$1,data!$BW144,"")</f>
        <v/>
      </c>
      <c r="BP144" s="16" t="str">
        <f ca="1">IF(data!$BY144=BP$1,data!$BW144,"")</f>
        <v/>
      </c>
      <c r="BQ144" s="16" t="str">
        <f ca="1">IF(OR(data!$BX144=BP$1,data!$BY144=BP$1),data!$BW144,"")</f>
        <v/>
      </c>
      <c r="BR144" s="17" t="str">
        <f ca="1">IF(data!$BX144=BS$1,data!$BW144,"")</f>
        <v/>
      </c>
      <c r="BS144" s="17" t="str">
        <f ca="1">IF(data!$BY144=BS$1,data!$BW144,"")</f>
        <v/>
      </c>
      <c r="BT144" s="17" t="str">
        <f ca="1">IF(OR(data!$BX144=BS$1,data!$BY144=BS$1),data!$BW144,"")</f>
        <v/>
      </c>
    </row>
    <row r="145" spans="1:72" s="11" customFormat="1" x14ac:dyDescent="0.25">
      <c r="A145" s="16" t="str">
        <f ca="1">IF(data!$BX145=B$1,data!$BW145,"")</f>
        <v/>
      </c>
      <c r="B145" s="16" t="str">
        <f ca="1">IF(data!$BY145=B$1,data!$BW145,"")</f>
        <v/>
      </c>
      <c r="C145" s="16" t="str">
        <f ca="1">IF(OR(data!$BX145=B$1,data!$BY145=B$1),data!$BW145,"")</f>
        <v/>
      </c>
      <c r="D145" s="17" t="str">
        <f ca="1">IF(data!$BX145=E$1,data!$BW145,"")</f>
        <v/>
      </c>
      <c r="E145" s="17" t="str">
        <f ca="1">IF(data!$BY145=E$1,data!$BW145,"")</f>
        <v/>
      </c>
      <c r="F145" s="17" t="str">
        <f ca="1">IF(OR(data!$BX145=E$1,data!$BY145=E$1),data!$BW145,"")</f>
        <v/>
      </c>
      <c r="G145" s="16" t="str">
        <f ca="1">IF(data!$BX145=H$1,data!$BW145,"")</f>
        <v/>
      </c>
      <c r="H145" s="16" t="str">
        <f ca="1">IF(data!$BY145=H$1,data!$BW145,"")</f>
        <v/>
      </c>
      <c r="I145" s="16" t="str">
        <f ca="1">IF(OR(data!$BX145=H$1,data!$BY145=H$1),data!$BW145,"")</f>
        <v/>
      </c>
      <c r="J145" s="17" t="str">
        <f ca="1">IF(data!$BX145=K$1,data!$BW145,"")</f>
        <v/>
      </c>
      <c r="K145" s="17" t="str">
        <f ca="1">IF(data!$BY145=K$1,data!$BW145,"")</f>
        <v/>
      </c>
      <c r="L145" s="17" t="str">
        <f ca="1">IF(OR(data!$BX145=K$1,data!$BY145=K$1),data!$BW145,"")</f>
        <v/>
      </c>
      <c r="M145" s="16" t="str">
        <f ca="1">IF(data!$BX145=N$1,data!$BW145,"")</f>
        <v/>
      </c>
      <c r="N145" s="16" t="str">
        <f ca="1">IF(data!$BY145=N$1,data!$BW145,"")</f>
        <v/>
      </c>
      <c r="O145" s="16" t="str">
        <f ca="1">IF(OR(data!$BX145=N$1,data!$BY145=N$1),data!$BW145,"")</f>
        <v/>
      </c>
      <c r="P145" s="17" t="str">
        <f ca="1">IF(data!$BX145=Q$1,data!$BW145,"")</f>
        <v/>
      </c>
      <c r="Q145" s="17" t="str">
        <f ca="1">IF(data!$BY145=Q$1,data!$BW145,"")</f>
        <v/>
      </c>
      <c r="R145" s="17" t="str">
        <f ca="1">IF(OR(data!$BX145=Q$1,data!$BY145=Q$1),data!$BW145,"")</f>
        <v/>
      </c>
      <c r="S145" s="16" t="str">
        <f ca="1">IF(data!$BX145=T$1,data!$BW145,"")</f>
        <v/>
      </c>
      <c r="T145" s="16" t="str">
        <f ca="1">IF(data!$BY145=T$1,data!$BW145,"")</f>
        <v/>
      </c>
      <c r="U145" s="16" t="str">
        <f ca="1">IF(OR(data!$BX145=T$1,data!$BY145=T$1),data!$BW145,"")</f>
        <v/>
      </c>
      <c r="V145" s="17" t="str">
        <f ca="1">IF(data!$BX145=W$1,data!$BW145,"")</f>
        <v/>
      </c>
      <c r="W145" s="17" t="str">
        <f ca="1">IF(data!$BY145=W$1,data!$BW145,"")</f>
        <v/>
      </c>
      <c r="X145" s="17" t="str">
        <f ca="1">IF(OR(data!$BX145=W$1,data!$BY145=W$1),data!$BW145,"")</f>
        <v/>
      </c>
      <c r="Y145" s="16" t="str">
        <f ca="1">IF(data!$BX145=Z$1,data!$BW145,"")</f>
        <v/>
      </c>
      <c r="Z145" s="16" t="str">
        <f ca="1">IF(data!$BY145=Z$1,data!$BW145,"")</f>
        <v/>
      </c>
      <c r="AA145" s="16" t="str">
        <f ca="1">IF(OR(data!$BX145=Z$1,data!$BY145=Z$1),data!$BW145,"")</f>
        <v/>
      </c>
      <c r="AB145" s="17" t="str">
        <f ca="1">IF(data!$BX145=AC$1,data!$BW145,"")</f>
        <v/>
      </c>
      <c r="AC145" s="17" t="str">
        <f ca="1">IF(data!$BY145=AC$1,data!$BW145,"")</f>
        <v/>
      </c>
      <c r="AD145" s="17" t="str">
        <f ca="1">IF(OR(data!$BX145=AC$1,data!$BY145=AC$1),data!$BW145,"")</f>
        <v/>
      </c>
      <c r="AE145" s="16" t="str">
        <f ca="1">IF(data!$BX145=AF$1,data!$BW145,"")</f>
        <v/>
      </c>
      <c r="AF145" s="16" t="str">
        <f ca="1">IF(data!$BY145=AF$1,data!$BW145,"")</f>
        <v/>
      </c>
      <c r="AG145" s="16" t="str">
        <f ca="1">IF(OR(data!$BX145=AF$1,data!$BY145=AF$1),data!$BW145,"")</f>
        <v/>
      </c>
      <c r="AH145" s="17" t="str">
        <f ca="1">IF(data!$BX145=AI$1,data!$BW145,"")</f>
        <v/>
      </c>
      <c r="AI145" s="17" t="str">
        <f ca="1">IF(data!$BY145=AI$1,data!$BW145,"")</f>
        <v/>
      </c>
      <c r="AJ145" s="17" t="str">
        <f ca="1">IF(OR(data!$BX145=AI$1,data!$BY145=AI$1),data!$BW145,"")</f>
        <v/>
      </c>
      <c r="AK145" s="16" t="str">
        <f ca="1">IF(data!$BX145=AL$1,data!$BW145,"")</f>
        <v/>
      </c>
      <c r="AL145" s="16" t="str">
        <f ca="1">IF(data!$BY145=AL$1,data!$BW145,"")</f>
        <v/>
      </c>
      <c r="AM145" s="16" t="str">
        <f ca="1">IF(OR(data!$BX145=AL$1,data!$BY145=AL$1),data!$BW145,"")</f>
        <v/>
      </c>
      <c r="AN145" s="17" t="str">
        <f ca="1">IF(data!$BX145=AO$1,data!$BW145,"")</f>
        <v/>
      </c>
      <c r="AO145" s="17" t="str">
        <f ca="1">IF(data!$BY145=AO$1,data!$BW145,"")</f>
        <v/>
      </c>
      <c r="AP145" s="17" t="str">
        <f ca="1">IF(OR(data!$BX145=AO$1,data!$BY145=AO$1),data!$BW145,"")</f>
        <v/>
      </c>
      <c r="AQ145" s="16" t="str">
        <f ca="1">IF(data!$BX145=AR$1,data!$BW145,"")</f>
        <v/>
      </c>
      <c r="AR145" s="16" t="str">
        <f ca="1">IF(data!$BY145=AR$1,data!$BW145,"")</f>
        <v/>
      </c>
      <c r="AS145" s="16" t="str">
        <f ca="1">IF(OR(data!$BX145=AR$1,data!$BY145=AR$1),data!$BW145,"")</f>
        <v/>
      </c>
      <c r="AT145" s="17" t="str">
        <f ca="1">IF(data!$BX145=AU$1,data!$BW145,"")</f>
        <v/>
      </c>
      <c r="AU145" s="17" t="str">
        <f ca="1">IF(data!$BY145=AU$1,data!$BW145,"")</f>
        <v/>
      </c>
      <c r="AV145" s="17" t="str">
        <f ca="1">IF(OR(data!$BX145=AU$1,data!$BY145=AU$1),data!$BW145,"")</f>
        <v/>
      </c>
      <c r="AW145" s="16" t="str">
        <f ca="1">IF(data!$BX145=AX$1,data!$BW145,"")</f>
        <v/>
      </c>
      <c r="AX145" s="16">
        <f ca="1">IF(data!$BY145=AX$1,data!$BW145,"")</f>
        <v>43379</v>
      </c>
      <c r="AY145" s="16">
        <f ca="1">IF(OR(data!$BX145=AX$1,data!$BY145=AX$1),data!$BW145,"")</f>
        <v>43379</v>
      </c>
      <c r="AZ145" s="17" t="str">
        <f ca="1">IF(data!$BX145=BA$1,data!$BW145,"")</f>
        <v/>
      </c>
      <c r="BA145" s="17" t="str">
        <f ca="1">IF(data!$BY145=BA$1,data!$BW145,"")</f>
        <v/>
      </c>
      <c r="BB145" s="17" t="str">
        <f ca="1">IF(OR(data!$BX145=BA$1,data!$BY145=BA$1),data!$BW145,"")</f>
        <v/>
      </c>
      <c r="BC145" s="16" t="str">
        <f ca="1">IF(data!$BX145=BD$1,data!$BW145,"")</f>
        <v/>
      </c>
      <c r="BD145" s="16" t="str">
        <f ca="1">IF(data!$BY145=BD$1,data!$BW145,"")</f>
        <v/>
      </c>
      <c r="BE145" s="16" t="str">
        <f ca="1">IF(OR(data!$BX145=BD$1,data!$BY145=BD$1),data!$BW145,"")</f>
        <v/>
      </c>
      <c r="BF145" s="17" t="str">
        <f ca="1">IF(data!$BX145=BG$1,data!$BW145,"")</f>
        <v/>
      </c>
      <c r="BG145" s="17" t="str">
        <f ca="1">IF(data!$BY145=BG$1,data!$BW145,"")</f>
        <v/>
      </c>
      <c r="BH145" s="17" t="str">
        <f ca="1">IF(OR(data!$BX145=BG$1,data!$BY145=BG$1),data!$BW145,"")</f>
        <v/>
      </c>
      <c r="BI145" s="16" t="str">
        <f ca="1">IF(data!$BX145=BJ$1,data!$BW145,"")</f>
        <v/>
      </c>
      <c r="BJ145" s="16" t="str">
        <f ca="1">IF(data!$BY145=BJ$1,data!$BW145,"")</f>
        <v/>
      </c>
      <c r="BK145" s="16" t="str">
        <f ca="1">IF(OR(data!$BX145=BJ$1,data!$BY145=BJ$1),data!$BW145,"")</f>
        <v/>
      </c>
      <c r="BL145" s="17" t="str">
        <f ca="1">IF(data!$BX145=BM$1,data!$BW145,"")</f>
        <v/>
      </c>
      <c r="BM145" s="17" t="str">
        <f ca="1">IF(data!$BY145=BM$1,data!$BW145,"")</f>
        <v/>
      </c>
      <c r="BN145" s="17" t="str">
        <f ca="1">IF(OR(data!$BX145=BM$1,data!$BY145=BM$1),data!$BW145,"")</f>
        <v/>
      </c>
      <c r="BO145" s="16">
        <f ca="1">IF(data!$BX145=BP$1,data!$BW145,"")</f>
        <v>43379</v>
      </c>
      <c r="BP145" s="16" t="str">
        <f ca="1">IF(data!$BY145=BP$1,data!$BW145,"")</f>
        <v/>
      </c>
      <c r="BQ145" s="16">
        <f ca="1">IF(OR(data!$BX145=BP$1,data!$BY145=BP$1),data!$BW145,"")</f>
        <v>43379</v>
      </c>
      <c r="BR145" s="17" t="str">
        <f ca="1">IF(data!$BX145=BS$1,data!$BW145,"")</f>
        <v/>
      </c>
      <c r="BS145" s="17" t="str">
        <f ca="1">IF(data!$BY145=BS$1,data!$BW145,"")</f>
        <v/>
      </c>
      <c r="BT145" s="17" t="str">
        <f ca="1">IF(OR(data!$BX145=BS$1,data!$BY145=BS$1),data!$BW145,"")</f>
        <v/>
      </c>
    </row>
    <row r="146" spans="1:72" s="11" customFormat="1" x14ac:dyDescent="0.25">
      <c r="A146" s="16" t="str">
        <f ca="1">IF(data!$BX146=B$1,data!$BW146,"")</f>
        <v/>
      </c>
      <c r="B146" s="16" t="str">
        <f ca="1">IF(data!$BY146=B$1,data!$BW146,"")</f>
        <v/>
      </c>
      <c r="C146" s="16" t="str">
        <f ca="1">IF(OR(data!$BX146=B$1,data!$BY146=B$1),data!$BW146,"")</f>
        <v/>
      </c>
      <c r="D146" s="17" t="str">
        <f ca="1">IF(data!$BX146=E$1,data!$BW146,"")</f>
        <v/>
      </c>
      <c r="E146" s="17" t="str">
        <f ca="1">IF(data!$BY146=E$1,data!$BW146,"")</f>
        <v/>
      </c>
      <c r="F146" s="17" t="str">
        <f ca="1">IF(OR(data!$BX146=E$1,data!$BY146=E$1),data!$BW146,"")</f>
        <v/>
      </c>
      <c r="G146" s="16" t="str">
        <f ca="1">IF(data!$BX146=H$1,data!$BW146,"")</f>
        <v/>
      </c>
      <c r="H146" s="16" t="str">
        <f ca="1">IF(data!$BY146=H$1,data!$BW146,"")</f>
        <v/>
      </c>
      <c r="I146" s="16" t="str">
        <f ca="1">IF(OR(data!$BX146=H$1,data!$BY146=H$1),data!$BW146,"")</f>
        <v/>
      </c>
      <c r="J146" s="17" t="str">
        <f ca="1">IF(data!$BX146=K$1,data!$BW146,"")</f>
        <v/>
      </c>
      <c r="K146" s="17" t="str">
        <f ca="1">IF(data!$BY146=K$1,data!$BW146,"")</f>
        <v/>
      </c>
      <c r="L146" s="17" t="str">
        <f ca="1">IF(OR(data!$BX146=K$1,data!$BY146=K$1),data!$BW146,"")</f>
        <v/>
      </c>
      <c r="M146" s="16" t="str">
        <f ca="1">IF(data!$BX146=N$1,data!$BW146,"")</f>
        <v/>
      </c>
      <c r="N146" s="16" t="str">
        <f ca="1">IF(data!$BY146=N$1,data!$BW146,"")</f>
        <v/>
      </c>
      <c r="O146" s="16" t="str">
        <f ca="1">IF(OR(data!$BX146=N$1,data!$BY146=N$1),data!$BW146,"")</f>
        <v/>
      </c>
      <c r="P146" s="17">
        <f ca="1">IF(data!$BX146=Q$1,data!$BW146,"")</f>
        <v>43380</v>
      </c>
      <c r="Q146" s="17" t="str">
        <f ca="1">IF(data!$BY146=Q$1,data!$BW146,"")</f>
        <v/>
      </c>
      <c r="R146" s="17">
        <f ca="1">IF(OR(data!$BX146=Q$1,data!$BY146=Q$1),data!$BW146,"")</f>
        <v>43380</v>
      </c>
      <c r="S146" s="16" t="str">
        <f ca="1">IF(data!$BX146=T$1,data!$BW146,"")</f>
        <v/>
      </c>
      <c r="T146" s="16" t="str">
        <f ca="1">IF(data!$BY146=T$1,data!$BW146,"")</f>
        <v/>
      </c>
      <c r="U146" s="16" t="str">
        <f ca="1">IF(OR(data!$BX146=T$1,data!$BY146=T$1),data!$BW146,"")</f>
        <v/>
      </c>
      <c r="V146" s="17" t="str">
        <f ca="1">IF(data!$BX146=W$1,data!$BW146,"")</f>
        <v/>
      </c>
      <c r="W146" s="17" t="str">
        <f ca="1">IF(data!$BY146=W$1,data!$BW146,"")</f>
        <v/>
      </c>
      <c r="X146" s="17" t="str">
        <f ca="1">IF(OR(data!$BX146=W$1,data!$BY146=W$1),data!$BW146,"")</f>
        <v/>
      </c>
      <c r="Y146" s="16" t="str">
        <f ca="1">IF(data!$BX146=Z$1,data!$BW146,"")</f>
        <v/>
      </c>
      <c r="Z146" s="16" t="str">
        <f ca="1">IF(data!$BY146=Z$1,data!$BW146,"")</f>
        <v/>
      </c>
      <c r="AA146" s="16" t="str">
        <f ca="1">IF(OR(data!$BX146=Z$1,data!$BY146=Z$1),data!$BW146,"")</f>
        <v/>
      </c>
      <c r="AB146" s="17" t="str">
        <f ca="1">IF(data!$BX146=AC$1,data!$BW146,"")</f>
        <v/>
      </c>
      <c r="AC146" s="17" t="str">
        <f ca="1">IF(data!$BY146=AC$1,data!$BW146,"")</f>
        <v/>
      </c>
      <c r="AD146" s="17" t="str">
        <f ca="1">IF(OR(data!$BX146=AC$1,data!$BY146=AC$1),data!$BW146,"")</f>
        <v/>
      </c>
      <c r="AE146" s="16" t="str">
        <f ca="1">IF(data!$BX146=AF$1,data!$BW146,"")</f>
        <v/>
      </c>
      <c r="AF146" s="16" t="str">
        <f ca="1">IF(data!$BY146=AF$1,data!$BW146,"")</f>
        <v/>
      </c>
      <c r="AG146" s="16" t="str">
        <f ca="1">IF(OR(data!$BX146=AF$1,data!$BY146=AF$1),data!$BW146,"")</f>
        <v/>
      </c>
      <c r="AH146" s="17" t="str">
        <f ca="1">IF(data!$BX146=AI$1,data!$BW146,"")</f>
        <v/>
      </c>
      <c r="AI146" s="17" t="str">
        <f ca="1">IF(data!$BY146=AI$1,data!$BW146,"")</f>
        <v/>
      </c>
      <c r="AJ146" s="17" t="str">
        <f ca="1">IF(OR(data!$BX146=AI$1,data!$BY146=AI$1),data!$BW146,"")</f>
        <v/>
      </c>
      <c r="AK146" s="16" t="str">
        <f ca="1">IF(data!$BX146=AL$1,data!$BW146,"")</f>
        <v/>
      </c>
      <c r="AL146" s="16" t="str">
        <f ca="1">IF(data!$BY146=AL$1,data!$BW146,"")</f>
        <v/>
      </c>
      <c r="AM146" s="16" t="str">
        <f ca="1">IF(OR(data!$BX146=AL$1,data!$BY146=AL$1),data!$BW146,"")</f>
        <v/>
      </c>
      <c r="AN146" s="17" t="str">
        <f ca="1">IF(data!$BX146=AO$1,data!$BW146,"")</f>
        <v/>
      </c>
      <c r="AO146" s="17" t="str">
        <f ca="1">IF(data!$BY146=AO$1,data!$BW146,"")</f>
        <v/>
      </c>
      <c r="AP146" s="17" t="str">
        <f ca="1">IF(OR(data!$BX146=AO$1,data!$BY146=AO$1),data!$BW146,"")</f>
        <v/>
      </c>
      <c r="AQ146" s="16" t="str">
        <f ca="1">IF(data!$BX146=AR$1,data!$BW146,"")</f>
        <v/>
      </c>
      <c r="AR146" s="16" t="str">
        <f ca="1">IF(data!$BY146=AR$1,data!$BW146,"")</f>
        <v/>
      </c>
      <c r="AS146" s="16" t="str">
        <f ca="1">IF(OR(data!$BX146=AR$1,data!$BY146=AR$1),data!$BW146,"")</f>
        <v/>
      </c>
      <c r="AT146" s="17" t="str">
        <f ca="1">IF(data!$BX146=AU$1,data!$BW146,"")</f>
        <v/>
      </c>
      <c r="AU146" s="17" t="str">
        <f ca="1">IF(data!$BY146=AU$1,data!$BW146,"")</f>
        <v/>
      </c>
      <c r="AV146" s="17" t="str">
        <f ca="1">IF(OR(data!$BX146=AU$1,data!$BY146=AU$1),data!$BW146,"")</f>
        <v/>
      </c>
      <c r="AW146" s="16" t="str">
        <f ca="1">IF(data!$BX146=AX$1,data!$BW146,"")</f>
        <v/>
      </c>
      <c r="AX146" s="16" t="str">
        <f ca="1">IF(data!$BY146=AX$1,data!$BW146,"")</f>
        <v/>
      </c>
      <c r="AY146" s="16" t="str">
        <f ca="1">IF(OR(data!$BX146=AX$1,data!$BY146=AX$1),data!$BW146,"")</f>
        <v/>
      </c>
      <c r="AZ146" s="17" t="str">
        <f ca="1">IF(data!$BX146=BA$1,data!$BW146,"")</f>
        <v/>
      </c>
      <c r="BA146" s="17" t="str">
        <f ca="1">IF(data!$BY146=BA$1,data!$BW146,"")</f>
        <v/>
      </c>
      <c r="BB146" s="17" t="str">
        <f ca="1">IF(OR(data!$BX146=BA$1,data!$BY146=BA$1),data!$BW146,"")</f>
        <v/>
      </c>
      <c r="BC146" s="16" t="str">
        <f ca="1">IF(data!$BX146=BD$1,data!$BW146,"")</f>
        <v/>
      </c>
      <c r="BD146" s="16" t="str">
        <f ca="1">IF(data!$BY146=BD$1,data!$BW146,"")</f>
        <v/>
      </c>
      <c r="BE146" s="16" t="str">
        <f ca="1">IF(OR(data!$BX146=BD$1,data!$BY146=BD$1),data!$BW146,"")</f>
        <v/>
      </c>
      <c r="BF146" s="17" t="str">
        <f ca="1">IF(data!$BX146=BG$1,data!$BW146,"")</f>
        <v/>
      </c>
      <c r="BG146" s="17">
        <f ca="1">IF(data!$BY146=BG$1,data!$BW146,"")</f>
        <v>43380</v>
      </c>
      <c r="BH146" s="17">
        <f ca="1">IF(OR(data!$BX146=BG$1,data!$BY146=BG$1),data!$BW146,"")</f>
        <v>43380</v>
      </c>
      <c r="BI146" s="16" t="str">
        <f ca="1">IF(data!$BX146=BJ$1,data!$BW146,"")</f>
        <v/>
      </c>
      <c r="BJ146" s="16" t="str">
        <f ca="1">IF(data!$BY146=BJ$1,data!$BW146,"")</f>
        <v/>
      </c>
      <c r="BK146" s="16" t="str">
        <f ca="1">IF(OR(data!$BX146=BJ$1,data!$BY146=BJ$1),data!$BW146,"")</f>
        <v/>
      </c>
      <c r="BL146" s="17" t="str">
        <f ca="1">IF(data!$BX146=BM$1,data!$BW146,"")</f>
        <v/>
      </c>
      <c r="BM146" s="17" t="str">
        <f ca="1">IF(data!$BY146=BM$1,data!$BW146,"")</f>
        <v/>
      </c>
      <c r="BN146" s="17" t="str">
        <f ca="1">IF(OR(data!$BX146=BM$1,data!$BY146=BM$1),data!$BW146,"")</f>
        <v/>
      </c>
      <c r="BO146" s="16" t="str">
        <f ca="1">IF(data!$BX146=BP$1,data!$BW146,"")</f>
        <v/>
      </c>
      <c r="BP146" s="16" t="str">
        <f ca="1">IF(data!$BY146=BP$1,data!$BW146,"")</f>
        <v/>
      </c>
      <c r="BQ146" s="16" t="str">
        <f ca="1">IF(OR(data!$BX146=BP$1,data!$BY146=BP$1),data!$BW146,"")</f>
        <v/>
      </c>
      <c r="BR146" s="17" t="str">
        <f ca="1">IF(data!$BX146=BS$1,data!$BW146,"")</f>
        <v/>
      </c>
      <c r="BS146" s="17" t="str">
        <f ca="1">IF(data!$BY146=BS$1,data!$BW146,"")</f>
        <v/>
      </c>
      <c r="BT146" s="17" t="str">
        <f ca="1">IF(OR(data!$BX146=BS$1,data!$BY146=BS$1),data!$BW146,"")</f>
        <v/>
      </c>
    </row>
    <row r="147" spans="1:72" s="11" customFormat="1" x14ac:dyDescent="0.25">
      <c r="A147" s="16" t="str">
        <f ca="1">IF(data!$BX147=B$1,data!$BW147,"")</f>
        <v/>
      </c>
      <c r="B147" s="16" t="str">
        <f ca="1">IF(data!$BY147=B$1,data!$BW147,"")</f>
        <v/>
      </c>
      <c r="C147" s="16" t="str">
        <f ca="1">IF(OR(data!$BX147=B$1,data!$BY147=B$1),data!$BW147,"")</f>
        <v/>
      </c>
      <c r="D147" s="17" t="str">
        <f ca="1">IF(data!$BX147=E$1,data!$BW147,"")</f>
        <v/>
      </c>
      <c r="E147" s="17" t="str">
        <f ca="1">IF(data!$BY147=E$1,data!$BW147,"")</f>
        <v/>
      </c>
      <c r="F147" s="17" t="str">
        <f ca="1">IF(OR(data!$BX147=E$1,data!$BY147=E$1),data!$BW147,"")</f>
        <v/>
      </c>
      <c r="G147" s="16" t="str">
        <f ca="1">IF(data!$BX147=H$1,data!$BW147,"")</f>
        <v/>
      </c>
      <c r="H147" s="16" t="str">
        <f ca="1">IF(data!$BY147=H$1,data!$BW147,"")</f>
        <v/>
      </c>
      <c r="I147" s="16" t="str">
        <f ca="1">IF(OR(data!$BX147=H$1,data!$BY147=H$1),data!$BW147,"")</f>
        <v/>
      </c>
      <c r="J147" s="17" t="str">
        <f ca="1">IF(data!$BX147=K$1,data!$BW147,"")</f>
        <v/>
      </c>
      <c r="K147" s="17" t="str">
        <f ca="1">IF(data!$BY147=K$1,data!$BW147,"")</f>
        <v/>
      </c>
      <c r="L147" s="17" t="str">
        <f ca="1">IF(OR(data!$BX147=K$1,data!$BY147=K$1),data!$BW147,"")</f>
        <v/>
      </c>
      <c r="M147" s="16" t="str">
        <f ca="1">IF(data!$BX147=N$1,data!$BW147,"")</f>
        <v/>
      </c>
      <c r="N147" s="16" t="str">
        <f ca="1">IF(data!$BY147=N$1,data!$BW147,"")</f>
        <v/>
      </c>
      <c r="O147" s="16" t="str">
        <f ca="1">IF(OR(data!$BX147=N$1,data!$BY147=N$1),data!$BW147,"")</f>
        <v/>
      </c>
      <c r="P147" s="17" t="str">
        <f ca="1">IF(data!$BX147=Q$1,data!$BW147,"")</f>
        <v/>
      </c>
      <c r="Q147" s="17" t="str">
        <f ca="1">IF(data!$BY147=Q$1,data!$BW147,"")</f>
        <v/>
      </c>
      <c r="R147" s="17" t="str">
        <f ca="1">IF(OR(data!$BX147=Q$1,data!$BY147=Q$1),data!$BW147,"")</f>
        <v/>
      </c>
      <c r="S147" s="16" t="str">
        <f ca="1">IF(data!$BX147=T$1,data!$BW147,"")</f>
        <v/>
      </c>
      <c r="T147" s="16" t="str">
        <f ca="1">IF(data!$BY147=T$1,data!$BW147,"")</f>
        <v/>
      </c>
      <c r="U147" s="16" t="str">
        <f ca="1">IF(OR(data!$BX147=T$1,data!$BY147=T$1),data!$BW147,"")</f>
        <v/>
      </c>
      <c r="V147" s="17" t="str">
        <f ca="1">IF(data!$BX147=W$1,data!$BW147,"")</f>
        <v/>
      </c>
      <c r="W147" s="17" t="str">
        <f ca="1">IF(data!$BY147=W$1,data!$BW147,"")</f>
        <v/>
      </c>
      <c r="X147" s="17" t="str">
        <f ca="1">IF(OR(data!$BX147=W$1,data!$BY147=W$1),data!$BW147,"")</f>
        <v/>
      </c>
      <c r="Y147" s="16" t="str">
        <f ca="1">IF(data!$BX147=Z$1,data!$BW147,"")</f>
        <v/>
      </c>
      <c r="Z147" s="16" t="str">
        <f ca="1">IF(data!$BY147=Z$1,data!$BW147,"")</f>
        <v/>
      </c>
      <c r="AA147" s="16" t="str">
        <f ca="1">IF(OR(data!$BX147=Z$1,data!$BY147=Z$1),data!$BW147,"")</f>
        <v/>
      </c>
      <c r="AB147" s="17" t="str">
        <f ca="1">IF(data!$BX147=AC$1,data!$BW147,"")</f>
        <v/>
      </c>
      <c r="AC147" s="17" t="str">
        <f ca="1">IF(data!$BY147=AC$1,data!$BW147,"")</f>
        <v/>
      </c>
      <c r="AD147" s="17" t="str">
        <f ca="1">IF(OR(data!$BX147=AC$1,data!$BY147=AC$1),data!$BW147,"")</f>
        <v/>
      </c>
      <c r="AE147" s="16" t="str">
        <f ca="1">IF(data!$BX147=AF$1,data!$BW147,"")</f>
        <v/>
      </c>
      <c r="AF147" s="16" t="str">
        <f ca="1">IF(data!$BY147=AF$1,data!$BW147,"")</f>
        <v/>
      </c>
      <c r="AG147" s="16" t="str">
        <f ca="1">IF(OR(data!$BX147=AF$1,data!$BY147=AF$1),data!$BW147,"")</f>
        <v/>
      </c>
      <c r="AH147" s="17" t="str">
        <f ca="1">IF(data!$BX147=AI$1,data!$BW147,"")</f>
        <v/>
      </c>
      <c r="AI147" s="17" t="str">
        <f ca="1">IF(data!$BY147=AI$1,data!$BW147,"")</f>
        <v/>
      </c>
      <c r="AJ147" s="17" t="str">
        <f ca="1">IF(OR(data!$BX147=AI$1,data!$BY147=AI$1),data!$BW147,"")</f>
        <v/>
      </c>
      <c r="AK147" s="16" t="str">
        <f ca="1">IF(data!$BX147=AL$1,data!$BW147,"")</f>
        <v/>
      </c>
      <c r="AL147" s="16" t="str">
        <f ca="1">IF(data!$BY147=AL$1,data!$BW147,"")</f>
        <v/>
      </c>
      <c r="AM147" s="16" t="str">
        <f ca="1">IF(OR(data!$BX147=AL$1,data!$BY147=AL$1),data!$BW147,"")</f>
        <v/>
      </c>
      <c r="AN147" s="17" t="str">
        <f ca="1">IF(data!$BX147=AO$1,data!$BW147,"")</f>
        <v/>
      </c>
      <c r="AO147" s="17" t="str">
        <f ca="1">IF(data!$BY147=AO$1,data!$BW147,"")</f>
        <v/>
      </c>
      <c r="AP147" s="17" t="str">
        <f ca="1">IF(OR(data!$BX147=AO$1,data!$BY147=AO$1),data!$BW147,"")</f>
        <v/>
      </c>
      <c r="AQ147" s="16" t="str">
        <f ca="1">IF(data!$BX147=AR$1,data!$BW147,"")</f>
        <v/>
      </c>
      <c r="AR147" s="16" t="str">
        <f ca="1">IF(data!$BY147=AR$1,data!$BW147,"")</f>
        <v/>
      </c>
      <c r="AS147" s="16" t="str">
        <f ca="1">IF(OR(data!$BX147=AR$1,data!$BY147=AR$1),data!$BW147,"")</f>
        <v/>
      </c>
      <c r="AT147" s="17" t="str">
        <f ca="1">IF(data!$BX147=AU$1,data!$BW147,"")</f>
        <v/>
      </c>
      <c r="AU147" s="17" t="str">
        <f ca="1">IF(data!$BY147=AU$1,data!$BW147,"")</f>
        <v/>
      </c>
      <c r="AV147" s="17" t="str">
        <f ca="1">IF(OR(data!$BX147=AU$1,data!$BY147=AU$1),data!$BW147,"")</f>
        <v/>
      </c>
      <c r="AW147" s="16" t="str">
        <f ca="1">IF(data!$BX147=AX$1,data!$BW147,"")</f>
        <v/>
      </c>
      <c r="AX147" s="16" t="str">
        <f ca="1">IF(data!$BY147=AX$1,data!$BW147,"")</f>
        <v/>
      </c>
      <c r="AY147" s="16" t="str">
        <f ca="1">IF(OR(data!$BX147=AX$1,data!$BY147=AX$1),data!$BW147,"")</f>
        <v/>
      </c>
      <c r="AZ147" s="17" t="str">
        <f ca="1">IF(data!$BX147=BA$1,data!$BW147,"")</f>
        <v/>
      </c>
      <c r="BA147" s="17" t="str">
        <f ca="1">IF(data!$BY147=BA$1,data!$BW147,"")</f>
        <v/>
      </c>
      <c r="BB147" s="17" t="str">
        <f ca="1">IF(OR(data!$BX147=BA$1,data!$BY147=BA$1),data!$BW147,"")</f>
        <v/>
      </c>
      <c r="BC147" s="16" t="str">
        <f ca="1">IF(data!$BX147=BD$1,data!$BW147,"")</f>
        <v/>
      </c>
      <c r="BD147" s="16" t="str">
        <f ca="1">IF(data!$BY147=BD$1,data!$BW147,"")</f>
        <v/>
      </c>
      <c r="BE147" s="16" t="str">
        <f ca="1">IF(OR(data!$BX147=BD$1,data!$BY147=BD$1),data!$BW147,"")</f>
        <v/>
      </c>
      <c r="BF147" s="17" t="str">
        <f ca="1">IF(data!$BX147=BG$1,data!$BW147,"")</f>
        <v/>
      </c>
      <c r="BG147" s="17" t="str">
        <f ca="1">IF(data!$BY147=BG$1,data!$BW147,"")</f>
        <v/>
      </c>
      <c r="BH147" s="17" t="str">
        <f ca="1">IF(OR(data!$BX147=BG$1,data!$BY147=BG$1),data!$BW147,"")</f>
        <v/>
      </c>
      <c r="BI147" s="16" t="str">
        <f ca="1">IF(data!$BX147=BJ$1,data!$BW147,"")</f>
        <v/>
      </c>
      <c r="BJ147" s="16" t="str">
        <f ca="1">IF(data!$BY147=BJ$1,data!$BW147,"")</f>
        <v/>
      </c>
      <c r="BK147" s="16" t="str">
        <f ca="1">IF(OR(data!$BX147=BJ$1,data!$BY147=BJ$1),data!$BW147,"")</f>
        <v/>
      </c>
      <c r="BL147" s="17" t="str">
        <f ca="1">IF(data!$BX147=BM$1,data!$BW147,"")</f>
        <v/>
      </c>
      <c r="BM147" s="17" t="str">
        <f ca="1">IF(data!$BY147=BM$1,data!$BW147,"")</f>
        <v/>
      </c>
      <c r="BN147" s="17" t="str">
        <f ca="1">IF(OR(data!$BX147=BM$1,data!$BY147=BM$1),data!$BW147,"")</f>
        <v/>
      </c>
      <c r="BO147" s="16" t="str">
        <f ca="1">IF(data!$BX147=BP$1,data!$BW147,"")</f>
        <v/>
      </c>
      <c r="BP147" s="16" t="str">
        <f ca="1">IF(data!$BY147=BP$1,data!$BW147,"")</f>
        <v/>
      </c>
      <c r="BQ147" s="16" t="str">
        <f ca="1">IF(OR(data!$BX147=BP$1,data!$BY147=BP$1),data!$BW147,"")</f>
        <v/>
      </c>
      <c r="BR147" s="17" t="str">
        <f ca="1">IF(data!$BX147=BS$1,data!$BW147,"")</f>
        <v/>
      </c>
      <c r="BS147" s="17" t="str">
        <f ca="1">IF(data!$BY147=BS$1,data!$BW147,"")</f>
        <v/>
      </c>
      <c r="BT147" s="17" t="str">
        <f ca="1">IF(OR(data!$BX147=BS$1,data!$BY147=BS$1),data!$BW147,"")</f>
        <v/>
      </c>
    </row>
    <row r="148" spans="1:72" s="11" customFormat="1" x14ac:dyDescent="0.25">
      <c r="A148" s="16" t="str">
        <f ca="1">IF(data!$BX148=B$1,data!$BW148,"")</f>
        <v/>
      </c>
      <c r="B148" s="16" t="str">
        <f ca="1">IF(data!$BY148=B$1,data!$BW148,"")</f>
        <v/>
      </c>
      <c r="C148" s="16" t="str">
        <f ca="1">IF(OR(data!$BX148=B$1,data!$BY148=B$1),data!$BW148,"")</f>
        <v/>
      </c>
      <c r="D148" s="17" t="str">
        <f ca="1">IF(data!$BX148=E$1,data!$BW148,"")</f>
        <v/>
      </c>
      <c r="E148" s="17" t="str">
        <f ca="1">IF(data!$BY148=E$1,data!$BW148,"")</f>
        <v/>
      </c>
      <c r="F148" s="17" t="str">
        <f ca="1">IF(OR(data!$BX148=E$1,data!$BY148=E$1),data!$BW148,"")</f>
        <v/>
      </c>
      <c r="G148" s="16" t="str">
        <f ca="1">IF(data!$BX148=H$1,data!$BW148,"")</f>
        <v/>
      </c>
      <c r="H148" s="16" t="str">
        <f ca="1">IF(data!$BY148=H$1,data!$BW148,"")</f>
        <v/>
      </c>
      <c r="I148" s="16" t="str">
        <f ca="1">IF(OR(data!$BX148=H$1,data!$BY148=H$1),data!$BW148,"")</f>
        <v/>
      </c>
      <c r="J148" s="17" t="str">
        <f ca="1">IF(data!$BX148=K$1,data!$BW148,"")</f>
        <v/>
      </c>
      <c r="K148" s="17" t="str">
        <f ca="1">IF(data!$BY148=K$1,data!$BW148,"")</f>
        <v/>
      </c>
      <c r="L148" s="17" t="str">
        <f ca="1">IF(OR(data!$BX148=K$1,data!$BY148=K$1),data!$BW148,"")</f>
        <v/>
      </c>
      <c r="M148" s="16" t="str">
        <f ca="1">IF(data!$BX148=N$1,data!$BW148,"")</f>
        <v/>
      </c>
      <c r="N148" s="16" t="str">
        <f ca="1">IF(data!$BY148=N$1,data!$BW148,"")</f>
        <v/>
      </c>
      <c r="O148" s="16" t="str">
        <f ca="1">IF(OR(data!$BX148=N$1,data!$BY148=N$1),data!$BW148,"")</f>
        <v/>
      </c>
      <c r="P148" s="17" t="str">
        <f ca="1">IF(data!$BX148=Q$1,data!$BW148,"")</f>
        <v/>
      </c>
      <c r="Q148" s="17" t="str">
        <f ca="1">IF(data!$BY148=Q$1,data!$BW148,"")</f>
        <v/>
      </c>
      <c r="R148" s="17" t="str">
        <f ca="1">IF(OR(data!$BX148=Q$1,data!$BY148=Q$1),data!$BW148,"")</f>
        <v/>
      </c>
      <c r="S148" s="16" t="str">
        <f ca="1">IF(data!$BX148=T$1,data!$BW148,"")</f>
        <v/>
      </c>
      <c r="T148" s="16" t="str">
        <f ca="1">IF(data!$BY148=T$1,data!$BW148,"")</f>
        <v/>
      </c>
      <c r="U148" s="16" t="str">
        <f ca="1">IF(OR(data!$BX148=T$1,data!$BY148=T$1),data!$BW148,"")</f>
        <v/>
      </c>
      <c r="V148" s="17" t="str">
        <f ca="1">IF(data!$BX148=W$1,data!$BW148,"")</f>
        <v/>
      </c>
      <c r="W148" s="17" t="str">
        <f ca="1">IF(data!$BY148=W$1,data!$BW148,"")</f>
        <v/>
      </c>
      <c r="X148" s="17" t="str">
        <f ca="1">IF(OR(data!$BX148=W$1,data!$BY148=W$1),data!$BW148,"")</f>
        <v/>
      </c>
      <c r="Y148" s="16" t="str">
        <f ca="1">IF(data!$BX148=Z$1,data!$BW148,"")</f>
        <v/>
      </c>
      <c r="Z148" s="16" t="str">
        <f ca="1">IF(data!$BY148=Z$1,data!$BW148,"")</f>
        <v/>
      </c>
      <c r="AA148" s="16" t="str">
        <f ca="1">IF(OR(data!$BX148=Z$1,data!$BY148=Z$1),data!$BW148,"")</f>
        <v/>
      </c>
      <c r="AB148" s="17" t="str">
        <f ca="1">IF(data!$BX148=AC$1,data!$BW148,"")</f>
        <v/>
      </c>
      <c r="AC148" s="17" t="str">
        <f ca="1">IF(data!$BY148=AC$1,data!$BW148,"")</f>
        <v/>
      </c>
      <c r="AD148" s="17" t="str">
        <f ca="1">IF(OR(data!$BX148=AC$1,data!$BY148=AC$1),data!$BW148,"")</f>
        <v/>
      </c>
      <c r="AE148" s="16" t="str">
        <f ca="1">IF(data!$BX148=AF$1,data!$BW148,"")</f>
        <v/>
      </c>
      <c r="AF148" s="16" t="str">
        <f ca="1">IF(data!$BY148=AF$1,data!$BW148,"")</f>
        <v/>
      </c>
      <c r="AG148" s="16" t="str">
        <f ca="1">IF(OR(data!$BX148=AF$1,data!$BY148=AF$1),data!$BW148,"")</f>
        <v/>
      </c>
      <c r="AH148" s="17" t="str">
        <f ca="1">IF(data!$BX148=AI$1,data!$BW148,"")</f>
        <v/>
      </c>
      <c r="AI148" s="17" t="str">
        <f ca="1">IF(data!$BY148=AI$1,data!$BW148,"")</f>
        <v/>
      </c>
      <c r="AJ148" s="17" t="str">
        <f ca="1">IF(OR(data!$BX148=AI$1,data!$BY148=AI$1),data!$BW148,"")</f>
        <v/>
      </c>
      <c r="AK148" s="16" t="str">
        <f ca="1">IF(data!$BX148=AL$1,data!$BW148,"")</f>
        <v/>
      </c>
      <c r="AL148" s="16" t="str">
        <f ca="1">IF(data!$BY148=AL$1,data!$BW148,"")</f>
        <v/>
      </c>
      <c r="AM148" s="16" t="str">
        <f ca="1">IF(OR(data!$BX148=AL$1,data!$BY148=AL$1),data!$BW148,"")</f>
        <v/>
      </c>
      <c r="AN148" s="17" t="str">
        <f ca="1">IF(data!$BX148=AO$1,data!$BW148,"")</f>
        <v/>
      </c>
      <c r="AO148" s="17" t="str">
        <f ca="1">IF(data!$BY148=AO$1,data!$BW148,"")</f>
        <v/>
      </c>
      <c r="AP148" s="17" t="str">
        <f ca="1">IF(OR(data!$BX148=AO$1,data!$BY148=AO$1),data!$BW148,"")</f>
        <v/>
      </c>
      <c r="AQ148" s="16" t="str">
        <f ca="1">IF(data!$BX148=AR$1,data!$BW148,"")</f>
        <v/>
      </c>
      <c r="AR148" s="16" t="str">
        <f ca="1">IF(data!$BY148=AR$1,data!$BW148,"")</f>
        <v/>
      </c>
      <c r="AS148" s="16" t="str">
        <f ca="1">IF(OR(data!$BX148=AR$1,data!$BY148=AR$1),data!$BW148,"")</f>
        <v/>
      </c>
      <c r="AT148" s="17" t="str">
        <f ca="1">IF(data!$BX148=AU$1,data!$BW148,"")</f>
        <v/>
      </c>
      <c r="AU148" s="17" t="str">
        <f ca="1">IF(data!$BY148=AU$1,data!$BW148,"")</f>
        <v/>
      </c>
      <c r="AV148" s="17" t="str">
        <f ca="1">IF(OR(data!$BX148=AU$1,data!$BY148=AU$1),data!$BW148,"")</f>
        <v/>
      </c>
      <c r="AW148" s="16" t="str">
        <f ca="1">IF(data!$BX148=AX$1,data!$BW148,"")</f>
        <v/>
      </c>
      <c r="AX148" s="16" t="str">
        <f ca="1">IF(data!$BY148=AX$1,data!$BW148,"")</f>
        <v/>
      </c>
      <c r="AY148" s="16" t="str">
        <f ca="1">IF(OR(data!$BX148=AX$1,data!$BY148=AX$1),data!$BW148,"")</f>
        <v/>
      </c>
      <c r="AZ148" s="17" t="str">
        <f ca="1">IF(data!$BX148=BA$1,data!$BW148,"")</f>
        <v/>
      </c>
      <c r="BA148" s="17" t="str">
        <f ca="1">IF(data!$BY148=BA$1,data!$BW148,"")</f>
        <v/>
      </c>
      <c r="BB148" s="17" t="str">
        <f ca="1">IF(OR(data!$BX148=BA$1,data!$BY148=BA$1),data!$BW148,"")</f>
        <v/>
      </c>
      <c r="BC148" s="16" t="str">
        <f ca="1">IF(data!$BX148=BD$1,data!$BW148,"")</f>
        <v/>
      </c>
      <c r="BD148" s="16" t="str">
        <f ca="1">IF(data!$BY148=BD$1,data!$BW148,"")</f>
        <v/>
      </c>
      <c r="BE148" s="16" t="str">
        <f ca="1">IF(OR(data!$BX148=BD$1,data!$BY148=BD$1),data!$BW148,"")</f>
        <v/>
      </c>
      <c r="BF148" s="17" t="str">
        <f ca="1">IF(data!$BX148=BG$1,data!$BW148,"")</f>
        <v/>
      </c>
      <c r="BG148" s="17" t="str">
        <f ca="1">IF(data!$BY148=BG$1,data!$BW148,"")</f>
        <v/>
      </c>
      <c r="BH148" s="17" t="str">
        <f ca="1">IF(OR(data!$BX148=BG$1,data!$BY148=BG$1),data!$BW148,"")</f>
        <v/>
      </c>
      <c r="BI148" s="16" t="str">
        <f ca="1">IF(data!$BX148=BJ$1,data!$BW148,"")</f>
        <v/>
      </c>
      <c r="BJ148" s="16" t="str">
        <f ca="1">IF(data!$BY148=BJ$1,data!$BW148,"")</f>
        <v/>
      </c>
      <c r="BK148" s="16" t="str">
        <f ca="1">IF(OR(data!$BX148=BJ$1,data!$BY148=BJ$1),data!$BW148,"")</f>
        <v/>
      </c>
      <c r="BL148" s="17" t="str">
        <f ca="1">IF(data!$BX148=BM$1,data!$BW148,"")</f>
        <v/>
      </c>
      <c r="BM148" s="17" t="str">
        <f ca="1">IF(data!$BY148=BM$1,data!$BW148,"")</f>
        <v/>
      </c>
      <c r="BN148" s="17" t="str">
        <f ca="1">IF(OR(data!$BX148=BM$1,data!$BY148=BM$1),data!$BW148,"")</f>
        <v/>
      </c>
      <c r="BO148" s="16" t="str">
        <f ca="1">IF(data!$BX148=BP$1,data!$BW148,"")</f>
        <v/>
      </c>
      <c r="BP148" s="16" t="str">
        <f ca="1">IF(data!$BY148=BP$1,data!$BW148,"")</f>
        <v/>
      </c>
      <c r="BQ148" s="16" t="str">
        <f ca="1">IF(OR(data!$BX148=BP$1,data!$BY148=BP$1),data!$BW148,"")</f>
        <v/>
      </c>
      <c r="BR148" s="17" t="str">
        <f ca="1">IF(data!$BX148=BS$1,data!$BW148,"")</f>
        <v/>
      </c>
      <c r="BS148" s="17" t="str">
        <f ca="1">IF(data!$BY148=BS$1,data!$BW148,"")</f>
        <v/>
      </c>
      <c r="BT148" s="17" t="str">
        <f ca="1">IF(OR(data!$BX148=BS$1,data!$BY148=BS$1),data!$BW148,"")</f>
        <v/>
      </c>
    </row>
    <row r="149" spans="1:72" s="11" customFormat="1" x14ac:dyDescent="0.25">
      <c r="A149" s="16" t="str">
        <f ca="1">IF(data!$BX149=B$1,data!$BW149,"")</f>
        <v/>
      </c>
      <c r="B149" s="16" t="str">
        <f ca="1">IF(data!$BY149=B$1,data!$BW149,"")</f>
        <v/>
      </c>
      <c r="C149" s="16" t="str">
        <f ca="1">IF(OR(data!$BX149=B$1,data!$BY149=B$1),data!$BW149,"")</f>
        <v/>
      </c>
      <c r="D149" s="17" t="str">
        <f ca="1">IF(data!$BX149=E$1,data!$BW149,"")</f>
        <v/>
      </c>
      <c r="E149" s="17" t="str">
        <f ca="1">IF(data!$BY149=E$1,data!$BW149,"")</f>
        <v/>
      </c>
      <c r="F149" s="17" t="str">
        <f ca="1">IF(OR(data!$BX149=E$1,data!$BY149=E$1),data!$BW149,"")</f>
        <v/>
      </c>
      <c r="G149" s="16" t="str">
        <f ca="1">IF(data!$BX149=H$1,data!$BW149,"")</f>
        <v/>
      </c>
      <c r="H149" s="16" t="str">
        <f ca="1">IF(data!$BY149=H$1,data!$BW149,"")</f>
        <v/>
      </c>
      <c r="I149" s="16" t="str">
        <f ca="1">IF(OR(data!$BX149=H$1,data!$BY149=H$1),data!$BW149,"")</f>
        <v/>
      </c>
      <c r="J149" s="17" t="str">
        <f ca="1">IF(data!$BX149=K$1,data!$BW149,"")</f>
        <v/>
      </c>
      <c r="K149" s="17" t="str">
        <f ca="1">IF(data!$BY149=K$1,data!$BW149,"")</f>
        <v/>
      </c>
      <c r="L149" s="17" t="str">
        <f ca="1">IF(OR(data!$BX149=K$1,data!$BY149=K$1),data!$BW149,"")</f>
        <v/>
      </c>
      <c r="M149" s="16" t="str">
        <f ca="1">IF(data!$BX149=N$1,data!$BW149,"")</f>
        <v/>
      </c>
      <c r="N149" s="16" t="str">
        <f ca="1">IF(data!$BY149=N$1,data!$BW149,"")</f>
        <v/>
      </c>
      <c r="O149" s="16" t="str">
        <f ca="1">IF(OR(data!$BX149=N$1,data!$BY149=N$1),data!$BW149,"")</f>
        <v/>
      </c>
      <c r="P149" s="17" t="str">
        <f ca="1">IF(data!$BX149=Q$1,data!$BW149,"")</f>
        <v/>
      </c>
      <c r="Q149" s="17" t="str">
        <f ca="1">IF(data!$BY149=Q$1,data!$BW149,"")</f>
        <v/>
      </c>
      <c r="R149" s="17" t="str">
        <f ca="1">IF(OR(data!$BX149=Q$1,data!$BY149=Q$1),data!$BW149,"")</f>
        <v/>
      </c>
      <c r="S149" s="16" t="str">
        <f ca="1">IF(data!$BX149=T$1,data!$BW149,"")</f>
        <v/>
      </c>
      <c r="T149" s="16" t="str">
        <f ca="1">IF(data!$BY149=T$1,data!$BW149,"")</f>
        <v/>
      </c>
      <c r="U149" s="16" t="str">
        <f ca="1">IF(OR(data!$BX149=T$1,data!$BY149=T$1),data!$BW149,"")</f>
        <v/>
      </c>
      <c r="V149" s="17" t="str">
        <f ca="1">IF(data!$BX149=W$1,data!$BW149,"")</f>
        <v/>
      </c>
      <c r="W149" s="17" t="str">
        <f ca="1">IF(data!$BY149=W$1,data!$BW149,"")</f>
        <v/>
      </c>
      <c r="X149" s="17" t="str">
        <f ca="1">IF(OR(data!$BX149=W$1,data!$BY149=W$1),data!$BW149,"")</f>
        <v/>
      </c>
      <c r="Y149" s="16" t="str">
        <f ca="1">IF(data!$BX149=Z$1,data!$BW149,"")</f>
        <v/>
      </c>
      <c r="Z149" s="16" t="str">
        <f ca="1">IF(data!$BY149=Z$1,data!$BW149,"")</f>
        <v/>
      </c>
      <c r="AA149" s="16" t="str">
        <f ca="1">IF(OR(data!$BX149=Z$1,data!$BY149=Z$1),data!$BW149,"")</f>
        <v/>
      </c>
      <c r="AB149" s="17" t="str">
        <f ca="1">IF(data!$BX149=AC$1,data!$BW149,"")</f>
        <v/>
      </c>
      <c r="AC149" s="17" t="str">
        <f ca="1">IF(data!$BY149=AC$1,data!$BW149,"")</f>
        <v/>
      </c>
      <c r="AD149" s="17" t="str">
        <f ca="1">IF(OR(data!$BX149=AC$1,data!$BY149=AC$1),data!$BW149,"")</f>
        <v/>
      </c>
      <c r="AE149" s="16" t="str">
        <f ca="1">IF(data!$BX149=AF$1,data!$BW149,"")</f>
        <v/>
      </c>
      <c r="AF149" s="16" t="str">
        <f ca="1">IF(data!$BY149=AF$1,data!$BW149,"")</f>
        <v/>
      </c>
      <c r="AG149" s="16" t="str">
        <f ca="1">IF(OR(data!$BX149=AF$1,data!$BY149=AF$1),data!$BW149,"")</f>
        <v/>
      </c>
      <c r="AH149" s="17" t="str">
        <f ca="1">IF(data!$BX149=AI$1,data!$BW149,"")</f>
        <v/>
      </c>
      <c r="AI149" s="17" t="str">
        <f ca="1">IF(data!$BY149=AI$1,data!$BW149,"")</f>
        <v/>
      </c>
      <c r="AJ149" s="17" t="str">
        <f ca="1">IF(OR(data!$BX149=AI$1,data!$BY149=AI$1),data!$BW149,"")</f>
        <v/>
      </c>
      <c r="AK149" s="16" t="str">
        <f ca="1">IF(data!$BX149=AL$1,data!$BW149,"")</f>
        <v/>
      </c>
      <c r="AL149" s="16" t="str">
        <f ca="1">IF(data!$BY149=AL$1,data!$BW149,"")</f>
        <v/>
      </c>
      <c r="AM149" s="16" t="str">
        <f ca="1">IF(OR(data!$BX149=AL$1,data!$BY149=AL$1),data!$BW149,"")</f>
        <v/>
      </c>
      <c r="AN149" s="17" t="str">
        <f ca="1">IF(data!$BX149=AO$1,data!$BW149,"")</f>
        <v/>
      </c>
      <c r="AO149" s="17" t="str">
        <f ca="1">IF(data!$BY149=AO$1,data!$BW149,"")</f>
        <v/>
      </c>
      <c r="AP149" s="17" t="str">
        <f ca="1">IF(OR(data!$BX149=AO$1,data!$BY149=AO$1),data!$BW149,"")</f>
        <v/>
      </c>
      <c r="AQ149" s="16" t="str">
        <f ca="1">IF(data!$BX149=AR$1,data!$BW149,"")</f>
        <v/>
      </c>
      <c r="AR149" s="16" t="str">
        <f ca="1">IF(data!$BY149=AR$1,data!$BW149,"")</f>
        <v/>
      </c>
      <c r="AS149" s="16" t="str">
        <f ca="1">IF(OR(data!$BX149=AR$1,data!$BY149=AR$1),data!$BW149,"")</f>
        <v/>
      </c>
      <c r="AT149" s="17" t="str">
        <f ca="1">IF(data!$BX149=AU$1,data!$BW149,"")</f>
        <v/>
      </c>
      <c r="AU149" s="17" t="str">
        <f ca="1">IF(data!$BY149=AU$1,data!$BW149,"")</f>
        <v/>
      </c>
      <c r="AV149" s="17" t="str">
        <f ca="1">IF(OR(data!$BX149=AU$1,data!$BY149=AU$1),data!$BW149,"")</f>
        <v/>
      </c>
      <c r="AW149" s="16" t="str">
        <f ca="1">IF(data!$BX149=AX$1,data!$BW149,"")</f>
        <v/>
      </c>
      <c r="AX149" s="16" t="str">
        <f ca="1">IF(data!$BY149=AX$1,data!$BW149,"")</f>
        <v/>
      </c>
      <c r="AY149" s="16" t="str">
        <f ca="1">IF(OR(data!$BX149=AX$1,data!$BY149=AX$1),data!$BW149,"")</f>
        <v/>
      </c>
      <c r="AZ149" s="17" t="str">
        <f ca="1">IF(data!$BX149=BA$1,data!$BW149,"")</f>
        <v/>
      </c>
      <c r="BA149" s="17" t="str">
        <f ca="1">IF(data!$BY149=BA$1,data!$BW149,"")</f>
        <v/>
      </c>
      <c r="BB149" s="17" t="str">
        <f ca="1">IF(OR(data!$BX149=BA$1,data!$BY149=BA$1),data!$BW149,"")</f>
        <v/>
      </c>
      <c r="BC149" s="16" t="str">
        <f ca="1">IF(data!$BX149=BD$1,data!$BW149,"")</f>
        <v/>
      </c>
      <c r="BD149" s="16" t="str">
        <f ca="1">IF(data!$BY149=BD$1,data!$BW149,"")</f>
        <v/>
      </c>
      <c r="BE149" s="16" t="str">
        <f ca="1">IF(OR(data!$BX149=BD$1,data!$BY149=BD$1),data!$BW149,"")</f>
        <v/>
      </c>
      <c r="BF149" s="17" t="str">
        <f ca="1">IF(data!$BX149=BG$1,data!$BW149,"")</f>
        <v/>
      </c>
      <c r="BG149" s="17" t="str">
        <f ca="1">IF(data!$BY149=BG$1,data!$BW149,"")</f>
        <v/>
      </c>
      <c r="BH149" s="17" t="str">
        <f ca="1">IF(OR(data!$BX149=BG$1,data!$BY149=BG$1),data!$BW149,"")</f>
        <v/>
      </c>
      <c r="BI149" s="16" t="str">
        <f ca="1">IF(data!$BX149=BJ$1,data!$BW149,"")</f>
        <v/>
      </c>
      <c r="BJ149" s="16" t="str">
        <f ca="1">IF(data!$BY149=BJ$1,data!$BW149,"")</f>
        <v/>
      </c>
      <c r="BK149" s="16" t="str">
        <f ca="1">IF(OR(data!$BX149=BJ$1,data!$BY149=BJ$1),data!$BW149,"")</f>
        <v/>
      </c>
      <c r="BL149" s="17" t="str">
        <f ca="1">IF(data!$BX149=BM$1,data!$BW149,"")</f>
        <v/>
      </c>
      <c r="BM149" s="17" t="str">
        <f ca="1">IF(data!$BY149=BM$1,data!$BW149,"")</f>
        <v/>
      </c>
      <c r="BN149" s="17" t="str">
        <f ca="1">IF(OR(data!$BX149=BM$1,data!$BY149=BM$1),data!$BW149,"")</f>
        <v/>
      </c>
      <c r="BO149" s="16" t="str">
        <f ca="1">IF(data!$BX149=BP$1,data!$BW149,"")</f>
        <v/>
      </c>
      <c r="BP149" s="16" t="str">
        <f ca="1">IF(data!$BY149=BP$1,data!$BW149,"")</f>
        <v/>
      </c>
      <c r="BQ149" s="16" t="str">
        <f ca="1">IF(OR(data!$BX149=BP$1,data!$BY149=BP$1),data!$BW149,"")</f>
        <v/>
      </c>
      <c r="BR149" s="17" t="str">
        <f ca="1">IF(data!$BX149=BS$1,data!$BW149,"")</f>
        <v/>
      </c>
      <c r="BS149" s="17" t="str">
        <f ca="1">IF(data!$BY149=BS$1,data!$BW149,"")</f>
        <v/>
      </c>
      <c r="BT149" s="17" t="str">
        <f ca="1">IF(OR(data!$BX149=BS$1,data!$BY149=BS$1),data!$BW149,"")</f>
        <v/>
      </c>
    </row>
    <row r="150" spans="1:72" s="11" customFormat="1" x14ac:dyDescent="0.25">
      <c r="A150" s="16" t="str">
        <f ca="1">IF(data!$BX150=B$1,data!$BW150,"")</f>
        <v/>
      </c>
      <c r="B150" s="16" t="str">
        <f ca="1">IF(data!$BY150=B$1,data!$BW150,"")</f>
        <v/>
      </c>
      <c r="C150" s="16" t="str">
        <f ca="1">IF(OR(data!$BX150=B$1,data!$BY150=B$1),data!$BW150,"")</f>
        <v/>
      </c>
      <c r="D150" s="17" t="str">
        <f ca="1">IF(data!$BX150=E$1,data!$BW150,"")</f>
        <v/>
      </c>
      <c r="E150" s="17" t="str">
        <f ca="1">IF(data!$BY150=E$1,data!$BW150,"")</f>
        <v/>
      </c>
      <c r="F150" s="17" t="str">
        <f ca="1">IF(OR(data!$BX150=E$1,data!$BY150=E$1),data!$BW150,"")</f>
        <v/>
      </c>
      <c r="G150" s="16" t="str">
        <f ca="1">IF(data!$BX150=H$1,data!$BW150,"")</f>
        <v/>
      </c>
      <c r="H150" s="16" t="str">
        <f ca="1">IF(data!$BY150=H$1,data!$BW150,"")</f>
        <v/>
      </c>
      <c r="I150" s="16" t="str">
        <f ca="1">IF(OR(data!$BX150=H$1,data!$BY150=H$1),data!$BW150,"")</f>
        <v/>
      </c>
      <c r="J150" s="17" t="str">
        <f ca="1">IF(data!$BX150=K$1,data!$BW150,"")</f>
        <v/>
      </c>
      <c r="K150" s="17" t="str">
        <f ca="1">IF(data!$BY150=K$1,data!$BW150,"")</f>
        <v/>
      </c>
      <c r="L150" s="17" t="str">
        <f ca="1">IF(OR(data!$BX150=K$1,data!$BY150=K$1),data!$BW150,"")</f>
        <v/>
      </c>
      <c r="M150" s="16" t="str">
        <f ca="1">IF(data!$BX150=N$1,data!$BW150,"")</f>
        <v/>
      </c>
      <c r="N150" s="16" t="str">
        <f ca="1">IF(data!$BY150=N$1,data!$BW150,"")</f>
        <v/>
      </c>
      <c r="O150" s="16" t="str">
        <f ca="1">IF(OR(data!$BX150=N$1,data!$BY150=N$1),data!$BW150,"")</f>
        <v/>
      </c>
      <c r="P150" s="17" t="str">
        <f ca="1">IF(data!$BX150=Q$1,data!$BW150,"")</f>
        <v/>
      </c>
      <c r="Q150" s="17" t="str">
        <f ca="1">IF(data!$BY150=Q$1,data!$BW150,"")</f>
        <v/>
      </c>
      <c r="R150" s="17" t="str">
        <f ca="1">IF(OR(data!$BX150=Q$1,data!$BY150=Q$1),data!$BW150,"")</f>
        <v/>
      </c>
      <c r="S150" s="16" t="str">
        <f ca="1">IF(data!$BX150=T$1,data!$BW150,"")</f>
        <v/>
      </c>
      <c r="T150" s="16" t="str">
        <f ca="1">IF(data!$BY150=T$1,data!$BW150,"")</f>
        <v/>
      </c>
      <c r="U150" s="16" t="str">
        <f ca="1">IF(OR(data!$BX150=T$1,data!$BY150=T$1),data!$BW150,"")</f>
        <v/>
      </c>
      <c r="V150" s="17" t="str">
        <f ca="1">IF(data!$BX150=W$1,data!$BW150,"")</f>
        <v/>
      </c>
      <c r="W150" s="17" t="str">
        <f ca="1">IF(data!$BY150=W$1,data!$BW150,"")</f>
        <v/>
      </c>
      <c r="X150" s="17" t="str">
        <f ca="1">IF(OR(data!$BX150=W$1,data!$BY150=W$1),data!$BW150,"")</f>
        <v/>
      </c>
      <c r="Y150" s="16" t="str">
        <f ca="1">IF(data!$BX150=Z$1,data!$BW150,"")</f>
        <v/>
      </c>
      <c r="Z150" s="16" t="str">
        <f ca="1">IF(data!$BY150=Z$1,data!$BW150,"")</f>
        <v/>
      </c>
      <c r="AA150" s="16" t="str">
        <f ca="1">IF(OR(data!$BX150=Z$1,data!$BY150=Z$1),data!$BW150,"")</f>
        <v/>
      </c>
      <c r="AB150" s="17" t="str">
        <f ca="1">IF(data!$BX150=AC$1,data!$BW150,"")</f>
        <v/>
      </c>
      <c r="AC150" s="17" t="str">
        <f ca="1">IF(data!$BY150=AC$1,data!$BW150,"")</f>
        <v/>
      </c>
      <c r="AD150" s="17" t="str">
        <f ca="1">IF(OR(data!$BX150=AC$1,data!$BY150=AC$1),data!$BW150,"")</f>
        <v/>
      </c>
      <c r="AE150" s="16" t="str">
        <f ca="1">IF(data!$BX150=AF$1,data!$BW150,"")</f>
        <v/>
      </c>
      <c r="AF150" s="16" t="str">
        <f ca="1">IF(data!$BY150=AF$1,data!$BW150,"")</f>
        <v/>
      </c>
      <c r="AG150" s="16" t="str">
        <f ca="1">IF(OR(data!$BX150=AF$1,data!$BY150=AF$1),data!$BW150,"")</f>
        <v/>
      </c>
      <c r="AH150" s="17" t="str">
        <f ca="1">IF(data!$BX150=AI$1,data!$BW150,"")</f>
        <v/>
      </c>
      <c r="AI150" s="17" t="str">
        <f ca="1">IF(data!$BY150=AI$1,data!$BW150,"")</f>
        <v/>
      </c>
      <c r="AJ150" s="17" t="str">
        <f ca="1">IF(OR(data!$BX150=AI$1,data!$BY150=AI$1),data!$BW150,"")</f>
        <v/>
      </c>
      <c r="AK150" s="16" t="str">
        <f ca="1">IF(data!$BX150=AL$1,data!$BW150,"")</f>
        <v/>
      </c>
      <c r="AL150" s="16" t="str">
        <f ca="1">IF(data!$BY150=AL$1,data!$BW150,"")</f>
        <v/>
      </c>
      <c r="AM150" s="16" t="str">
        <f ca="1">IF(OR(data!$BX150=AL$1,data!$BY150=AL$1),data!$BW150,"")</f>
        <v/>
      </c>
      <c r="AN150" s="17" t="str">
        <f ca="1">IF(data!$BX150=AO$1,data!$BW150,"")</f>
        <v/>
      </c>
      <c r="AO150" s="17" t="str">
        <f ca="1">IF(data!$BY150=AO$1,data!$BW150,"")</f>
        <v/>
      </c>
      <c r="AP150" s="17" t="str">
        <f ca="1">IF(OR(data!$BX150=AO$1,data!$BY150=AO$1),data!$BW150,"")</f>
        <v/>
      </c>
      <c r="AQ150" s="16" t="str">
        <f ca="1">IF(data!$BX150=AR$1,data!$BW150,"")</f>
        <v/>
      </c>
      <c r="AR150" s="16" t="str">
        <f ca="1">IF(data!$BY150=AR$1,data!$BW150,"")</f>
        <v/>
      </c>
      <c r="AS150" s="16" t="str">
        <f ca="1">IF(OR(data!$BX150=AR$1,data!$BY150=AR$1),data!$BW150,"")</f>
        <v/>
      </c>
      <c r="AT150" s="17" t="str">
        <f ca="1">IF(data!$BX150=AU$1,data!$BW150,"")</f>
        <v/>
      </c>
      <c r="AU150" s="17" t="str">
        <f ca="1">IF(data!$BY150=AU$1,data!$BW150,"")</f>
        <v/>
      </c>
      <c r="AV150" s="17" t="str">
        <f ca="1">IF(OR(data!$BX150=AU$1,data!$BY150=AU$1),data!$BW150,"")</f>
        <v/>
      </c>
      <c r="AW150" s="16" t="str">
        <f ca="1">IF(data!$BX150=AX$1,data!$BW150,"")</f>
        <v/>
      </c>
      <c r="AX150" s="16" t="str">
        <f ca="1">IF(data!$BY150=AX$1,data!$BW150,"")</f>
        <v/>
      </c>
      <c r="AY150" s="16" t="str">
        <f ca="1">IF(OR(data!$BX150=AX$1,data!$BY150=AX$1),data!$BW150,"")</f>
        <v/>
      </c>
      <c r="AZ150" s="17" t="str">
        <f ca="1">IF(data!$BX150=BA$1,data!$BW150,"")</f>
        <v/>
      </c>
      <c r="BA150" s="17" t="str">
        <f ca="1">IF(data!$BY150=BA$1,data!$BW150,"")</f>
        <v/>
      </c>
      <c r="BB150" s="17" t="str">
        <f ca="1">IF(OR(data!$BX150=BA$1,data!$BY150=BA$1),data!$BW150,"")</f>
        <v/>
      </c>
      <c r="BC150" s="16" t="str">
        <f ca="1">IF(data!$BX150=BD$1,data!$BW150,"")</f>
        <v/>
      </c>
      <c r="BD150" s="16" t="str">
        <f ca="1">IF(data!$BY150=BD$1,data!$BW150,"")</f>
        <v/>
      </c>
      <c r="BE150" s="16" t="str">
        <f ca="1">IF(OR(data!$BX150=BD$1,data!$BY150=BD$1),data!$BW150,"")</f>
        <v/>
      </c>
      <c r="BF150" s="17" t="str">
        <f ca="1">IF(data!$BX150=BG$1,data!$BW150,"")</f>
        <v/>
      </c>
      <c r="BG150" s="17" t="str">
        <f ca="1">IF(data!$BY150=BG$1,data!$BW150,"")</f>
        <v/>
      </c>
      <c r="BH150" s="17" t="str">
        <f ca="1">IF(OR(data!$BX150=BG$1,data!$BY150=BG$1),data!$BW150,"")</f>
        <v/>
      </c>
      <c r="BI150" s="16" t="str">
        <f ca="1">IF(data!$BX150=BJ$1,data!$BW150,"")</f>
        <v/>
      </c>
      <c r="BJ150" s="16" t="str">
        <f ca="1">IF(data!$BY150=BJ$1,data!$BW150,"")</f>
        <v/>
      </c>
      <c r="BK150" s="16" t="str">
        <f ca="1">IF(OR(data!$BX150=BJ$1,data!$BY150=BJ$1),data!$BW150,"")</f>
        <v/>
      </c>
      <c r="BL150" s="17" t="str">
        <f ca="1">IF(data!$BX150=BM$1,data!$BW150,"")</f>
        <v/>
      </c>
      <c r="BM150" s="17" t="str">
        <f ca="1">IF(data!$BY150=BM$1,data!$BW150,"")</f>
        <v/>
      </c>
      <c r="BN150" s="17" t="str">
        <f ca="1">IF(OR(data!$BX150=BM$1,data!$BY150=BM$1),data!$BW150,"")</f>
        <v/>
      </c>
      <c r="BO150" s="16" t="str">
        <f ca="1">IF(data!$BX150=BP$1,data!$BW150,"")</f>
        <v/>
      </c>
      <c r="BP150" s="16" t="str">
        <f ca="1">IF(data!$BY150=BP$1,data!$BW150,"")</f>
        <v/>
      </c>
      <c r="BQ150" s="16" t="str">
        <f ca="1">IF(OR(data!$BX150=BP$1,data!$BY150=BP$1),data!$BW150,"")</f>
        <v/>
      </c>
      <c r="BR150" s="17" t="str">
        <f ca="1">IF(data!$BX150=BS$1,data!$BW150,"")</f>
        <v/>
      </c>
      <c r="BS150" s="17" t="str">
        <f ca="1">IF(data!$BY150=BS$1,data!$BW150,"")</f>
        <v/>
      </c>
      <c r="BT150" s="17" t="str">
        <f ca="1">IF(OR(data!$BX150=BS$1,data!$BY150=BS$1),data!$BW150,"")</f>
        <v/>
      </c>
    </row>
    <row r="151" spans="1:72" s="11" customFormat="1" x14ac:dyDescent="0.25">
      <c r="A151" s="16" t="str">
        <f ca="1">IF(data!$BX151=B$1,data!$BW151,"")</f>
        <v/>
      </c>
      <c r="B151" s="16" t="str">
        <f ca="1">IF(data!$BY151=B$1,data!$BW151,"")</f>
        <v/>
      </c>
      <c r="C151" s="16" t="str">
        <f ca="1">IF(OR(data!$BX151=B$1,data!$BY151=B$1),data!$BW151,"")</f>
        <v/>
      </c>
      <c r="D151" s="17" t="str">
        <f ca="1">IF(data!$BX151=E$1,data!$BW151,"")</f>
        <v/>
      </c>
      <c r="E151" s="17" t="str">
        <f ca="1">IF(data!$BY151=E$1,data!$BW151,"")</f>
        <v/>
      </c>
      <c r="F151" s="17" t="str">
        <f ca="1">IF(OR(data!$BX151=E$1,data!$BY151=E$1),data!$BW151,"")</f>
        <v/>
      </c>
      <c r="G151" s="16" t="str">
        <f ca="1">IF(data!$BX151=H$1,data!$BW151,"")</f>
        <v/>
      </c>
      <c r="H151" s="16" t="str">
        <f ca="1">IF(data!$BY151=H$1,data!$BW151,"")</f>
        <v/>
      </c>
      <c r="I151" s="16" t="str">
        <f ca="1">IF(OR(data!$BX151=H$1,data!$BY151=H$1),data!$BW151,"")</f>
        <v/>
      </c>
      <c r="J151" s="17" t="str">
        <f ca="1">IF(data!$BX151=K$1,data!$BW151,"")</f>
        <v/>
      </c>
      <c r="K151" s="17" t="str">
        <f ca="1">IF(data!$BY151=K$1,data!$BW151,"")</f>
        <v/>
      </c>
      <c r="L151" s="17" t="str">
        <f ca="1">IF(OR(data!$BX151=K$1,data!$BY151=K$1),data!$BW151,"")</f>
        <v/>
      </c>
      <c r="M151" s="16" t="str">
        <f ca="1">IF(data!$BX151=N$1,data!$BW151,"")</f>
        <v/>
      </c>
      <c r="N151" s="16" t="str">
        <f ca="1">IF(data!$BY151=N$1,data!$BW151,"")</f>
        <v/>
      </c>
      <c r="O151" s="16" t="str">
        <f ca="1">IF(OR(data!$BX151=N$1,data!$BY151=N$1),data!$BW151,"")</f>
        <v/>
      </c>
      <c r="P151" s="17" t="str">
        <f ca="1">IF(data!$BX151=Q$1,data!$BW151,"")</f>
        <v/>
      </c>
      <c r="Q151" s="17" t="str">
        <f ca="1">IF(data!$BY151=Q$1,data!$BW151,"")</f>
        <v/>
      </c>
      <c r="R151" s="17" t="str">
        <f ca="1">IF(OR(data!$BX151=Q$1,data!$BY151=Q$1),data!$BW151,"")</f>
        <v/>
      </c>
      <c r="S151" s="16" t="str">
        <f ca="1">IF(data!$BX151=T$1,data!$BW151,"")</f>
        <v/>
      </c>
      <c r="T151" s="16" t="str">
        <f ca="1">IF(data!$BY151=T$1,data!$BW151,"")</f>
        <v/>
      </c>
      <c r="U151" s="16" t="str">
        <f ca="1">IF(OR(data!$BX151=T$1,data!$BY151=T$1),data!$BW151,"")</f>
        <v/>
      </c>
      <c r="V151" s="17" t="str">
        <f ca="1">IF(data!$BX151=W$1,data!$BW151,"")</f>
        <v/>
      </c>
      <c r="W151" s="17" t="str">
        <f ca="1">IF(data!$BY151=W$1,data!$BW151,"")</f>
        <v/>
      </c>
      <c r="X151" s="17" t="str">
        <f ca="1">IF(OR(data!$BX151=W$1,data!$BY151=W$1),data!$BW151,"")</f>
        <v/>
      </c>
      <c r="Y151" s="16" t="str">
        <f ca="1">IF(data!$BX151=Z$1,data!$BW151,"")</f>
        <v/>
      </c>
      <c r="Z151" s="16" t="str">
        <f ca="1">IF(data!$BY151=Z$1,data!$BW151,"")</f>
        <v/>
      </c>
      <c r="AA151" s="16" t="str">
        <f ca="1">IF(OR(data!$BX151=Z$1,data!$BY151=Z$1),data!$BW151,"")</f>
        <v/>
      </c>
      <c r="AB151" s="17" t="str">
        <f ca="1">IF(data!$BX151=AC$1,data!$BW151,"")</f>
        <v/>
      </c>
      <c r="AC151" s="17" t="str">
        <f ca="1">IF(data!$BY151=AC$1,data!$BW151,"")</f>
        <v/>
      </c>
      <c r="AD151" s="17" t="str">
        <f ca="1">IF(OR(data!$BX151=AC$1,data!$BY151=AC$1),data!$BW151,"")</f>
        <v/>
      </c>
      <c r="AE151" s="16" t="str">
        <f ca="1">IF(data!$BX151=AF$1,data!$BW151,"")</f>
        <v/>
      </c>
      <c r="AF151" s="16" t="str">
        <f ca="1">IF(data!$BY151=AF$1,data!$BW151,"")</f>
        <v/>
      </c>
      <c r="AG151" s="16" t="str">
        <f ca="1">IF(OR(data!$BX151=AF$1,data!$BY151=AF$1),data!$BW151,"")</f>
        <v/>
      </c>
      <c r="AH151" s="17" t="str">
        <f ca="1">IF(data!$BX151=AI$1,data!$BW151,"")</f>
        <v/>
      </c>
      <c r="AI151" s="17" t="str">
        <f ca="1">IF(data!$BY151=AI$1,data!$BW151,"")</f>
        <v/>
      </c>
      <c r="AJ151" s="17" t="str">
        <f ca="1">IF(OR(data!$BX151=AI$1,data!$BY151=AI$1),data!$BW151,"")</f>
        <v/>
      </c>
      <c r="AK151" s="16" t="str">
        <f ca="1">IF(data!$BX151=AL$1,data!$BW151,"")</f>
        <v/>
      </c>
      <c r="AL151" s="16" t="str">
        <f ca="1">IF(data!$BY151=AL$1,data!$BW151,"")</f>
        <v/>
      </c>
      <c r="AM151" s="16" t="str">
        <f ca="1">IF(OR(data!$BX151=AL$1,data!$BY151=AL$1),data!$BW151,"")</f>
        <v/>
      </c>
      <c r="AN151" s="17" t="str">
        <f ca="1">IF(data!$BX151=AO$1,data!$BW151,"")</f>
        <v/>
      </c>
      <c r="AO151" s="17" t="str">
        <f ca="1">IF(data!$BY151=AO$1,data!$BW151,"")</f>
        <v/>
      </c>
      <c r="AP151" s="17" t="str">
        <f ca="1">IF(OR(data!$BX151=AO$1,data!$BY151=AO$1),data!$BW151,"")</f>
        <v/>
      </c>
      <c r="AQ151" s="16" t="str">
        <f ca="1">IF(data!$BX151=AR$1,data!$BW151,"")</f>
        <v/>
      </c>
      <c r="AR151" s="16" t="str">
        <f ca="1">IF(data!$BY151=AR$1,data!$BW151,"")</f>
        <v/>
      </c>
      <c r="AS151" s="16" t="str">
        <f ca="1">IF(OR(data!$BX151=AR$1,data!$BY151=AR$1),data!$BW151,"")</f>
        <v/>
      </c>
      <c r="AT151" s="17" t="str">
        <f ca="1">IF(data!$BX151=AU$1,data!$BW151,"")</f>
        <v/>
      </c>
      <c r="AU151" s="17" t="str">
        <f ca="1">IF(data!$BY151=AU$1,data!$BW151,"")</f>
        <v/>
      </c>
      <c r="AV151" s="17" t="str">
        <f ca="1">IF(OR(data!$BX151=AU$1,data!$BY151=AU$1),data!$BW151,"")</f>
        <v/>
      </c>
      <c r="AW151" s="16" t="str">
        <f ca="1">IF(data!$BX151=AX$1,data!$BW151,"")</f>
        <v/>
      </c>
      <c r="AX151" s="16" t="str">
        <f ca="1">IF(data!$BY151=AX$1,data!$BW151,"")</f>
        <v/>
      </c>
      <c r="AY151" s="16" t="str">
        <f ca="1">IF(OR(data!$BX151=AX$1,data!$BY151=AX$1),data!$BW151,"")</f>
        <v/>
      </c>
      <c r="AZ151" s="17" t="str">
        <f ca="1">IF(data!$BX151=BA$1,data!$BW151,"")</f>
        <v/>
      </c>
      <c r="BA151" s="17" t="str">
        <f ca="1">IF(data!$BY151=BA$1,data!$BW151,"")</f>
        <v/>
      </c>
      <c r="BB151" s="17" t="str">
        <f ca="1">IF(OR(data!$BX151=BA$1,data!$BY151=BA$1),data!$BW151,"")</f>
        <v/>
      </c>
      <c r="BC151" s="16" t="str">
        <f ca="1">IF(data!$BX151=BD$1,data!$BW151,"")</f>
        <v/>
      </c>
      <c r="BD151" s="16" t="str">
        <f ca="1">IF(data!$BY151=BD$1,data!$BW151,"")</f>
        <v/>
      </c>
      <c r="BE151" s="16" t="str">
        <f ca="1">IF(OR(data!$BX151=BD$1,data!$BY151=BD$1),data!$BW151,"")</f>
        <v/>
      </c>
      <c r="BF151" s="17" t="str">
        <f ca="1">IF(data!$BX151=BG$1,data!$BW151,"")</f>
        <v/>
      </c>
      <c r="BG151" s="17" t="str">
        <f ca="1">IF(data!$BY151=BG$1,data!$BW151,"")</f>
        <v/>
      </c>
      <c r="BH151" s="17" t="str">
        <f ca="1">IF(OR(data!$BX151=BG$1,data!$BY151=BG$1),data!$BW151,"")</f>
        <v/>
      </c>
      <c r="BI151" s="16" t="str">
        <f ca="1">IF(data!$BX151=BJ$1,data!$BW151,"")</f>
        <v/>
      </c>
      <c r="BJ151" s="16" t="str">
        <f ca="1">IF(data!$BY151=BJ$1,data!$BW151,"")</f>
        <v/>
      </c>
      <c r="BK151" s="16" t="str">
        <f ca="1">IF(OR(data!$BX151=BJ$1,data!$BY151=BJ$1),data!$BW151,"")</f>
        <v/>
      </c>
      <c r="BL151" s="17" t="str">
        <f ca="1">IF(data!$BX151=BM$1,data!$BW151,"")</f>
        <v/>
      </c>
      <c r="BM151" s="17" t="str">
        <f ca="1">IF(data!$BY151=BM$1,data!$BW151,"")</f>
        <v/>
      </c>
      <c r="BN151" s="17" t="str">
        <f ca="1">IF(OR(data!$BX151=BM$1,data!$BY151=BM$1),data!$BW151,"")</f>
        <v/>
      </c>
      <c r="BO151" s="16" t="str">
        <f ca="1">IF(data!$BX151=BP$1,data!$BW151,"")</f>
        <v/>
      </c>
      <c r="BP151" s="16" t="str">
        <f ca="1">IF(data!$BY151=BP$1,data!$BW151,"")</f>
        <v/>
      </c>
      <c r="BQ151" s="16" t="str">
        <f ca="1">IF(OR(data!$BX151=BP$1,data!$BY151=BP$1),data!$BW151,"")</f>
        <v/>
      </c>
      <c r="BR151" s="17" t="str">
        <f ca="1">IF(data!$BX151=BS$1,data!$BW151,"")</f>
        <v/>
      </c>
      <c r="BS151" s="17" t="str">
        <f ca="1">IF(data!$BY151=BS$1,data!$BW151,"")</f>
        <v/>
      </c>
      <c r="BT151" s="17" t="str">
        <f ca="1">IF(OR(data!$BX151=BS$1,data!$BY151=BS$1),data!$BW151,"")</f>
        <v/>
      </c>
    </row>
    <row r="152" spans="1:72" s="11" customFormat="1" x14ac:dyDescent="0.25">
      <c r="A152" s="16" t="str">
        <f ca="1">IF(data!$BX152=B$1,data!$BW152,"")</f>
        <v/>
      </c>
      <c r="B152" s="16" t="str">
        <f ca="1">IF(data!$BY152=B$1,data!$BW152,"")</f>
        <v/>
      </c>
      <c r="C152" s="16" t="str">
        <f ca="1">IF(OR(data!$BX152=B$1,data!$BY152=B$1),data!$BW152,"")</f>
        <v/>
      </c>
      <c r="D152" s="17" t="str">
        <f ca="1">IF(data!$BX152=E$1,data!$BW152,"")</f>
        <v/>
      </c>
      <c r="E152" s="17" t="str">
        <f ca="1">IF(data!$BY152=E$1,data!$BW152,"")</f>
        <v/>
      </c>
      <c r="F152" s="17" t="str">
        <f ca="1">IF(OR(data!$BX152=E$1,data!$BY152=E$1),data!$BW152,"")</f>
        <v/>
      </c>
      <c r="G152" s="16" t="str">
        <f ca="1">IF(data!$BX152=H$1,data!$BW152,"")</f>
        <v/>
      </c>
      <c r="H152" s="16" t="str">
        <f ca="1">IF(data!$BY152=H$1,data!$BW152,"")</f>
        <v/>
      </c>
      <c r="I152" s="16" t="str">
        <f ca="1">IF(OR(data!$BX152=H$1,data!$BY152=H$1),data!$BW152,"")</f>
        <v/>
      </c>
      <c r="J152" s="17" t="str">
        <f ca="1">IF(data!$BX152=K$1,data!$BW152,"")</f>
        <v/>
      </c>
      <c r="K152" s="17" t="str">
        <f ca="1">IF(data!$BY152=K$1,data!$BW152,"")</f>
        <v/>
      </c>
      <c r="L152" s="17" t="str">
        <f ca="1">IF(OR(data!$BX152=K$1,data!$BY152=K$1),data!$BW152,"")</f>
        <v/>
      </c>
      <c r="M152" s="16" t="str">
        <f ca="1">IF(data!$BX152=N$1,data!$BW152,"")</f>
        <v/>
      </c>
      <c r="N152" s="16" t="str">
        <f ca="1">IF(data!$BY152=N$1,data!$BW152,"")</f>
        <v/>
      </c>
      <c r="O152" s="16" t="str">
        <f ca="1">IF(OR(data!$BX152=N$1,data!$BY152=N$1),data!$BW152,"")</f>
        <v/>
      </c>
      <c r="P152" s="17" t="str">
        <f ca="1">IF(data!$BX152=Q$1,data!$BW152,"")</f>
        <v/>
      </c>
      <c r="Q152" s="17" t="str">
        <f ca="1">IF(data!$BY152=Q$1,data!$BW152,"")</f>
        <v/>
      </c>
      <c r="R152" s="17" t="str">
        <f ca="1">IF(OR(data!$BX152=Q$1,data!$BY152=Q$1),data!$BW152,"")</f>
        <v/>
      </c>
      <c r="S152" s="16" t="str">
        <f ca="1">IF(data!$BX152=T$1,data!$BW152,"")</f>
        <v/>
      </c>
      <c r="T152" s="16" t="str">
        <f ca="1">IF(data!$BY152=T$1,data!$BW152,"")</f>
        <v/>
      </c>
      <c r="U152" s="16" t="str">
        <f ca="1">IF(OR(data!$BX152=T$1,data!$BY152=T$1),data!$BW152,"")</f>
        <v/>
      </c>
      <c r="V152" s="17" t="str">
        <f ca="1">IF(data!$BX152=W$1,data!$BW152,"")</f>
        <v/>
      </c>
      <c r="W152" s="17" t="str">
        <f ca="1">IF(data!$BY152=W$1,data!$BW152,"")</f>
        <v/>
      </c>
      <c r="X152" s="17" t="str">
        <f ca="1">IF(OR(data!$BX152=W$1,data!$BY152=W$1),data!$BW152,"")</f>
        <v/>
      </c>
      <c r="Y152" s="16" t="str">
        <f ca="1">IF(data!$BX152=Z$1,data!$BW152,"")</f>
        <v/>
      </c>
      <c r="Z152" s="16" t="str">
        <f ca="1">IF(data!$BY152=Z$1,data!$BW152,"")</f>
        <v/>
      </c>
      <c r="AA152" s="16" t="str">
        <f ca="1">IF(OR(data!$BX152=Z$1,data!$BY152=Z$1),data!$BW152,"")</f>
        <v/>
      </c>
      <c r="AB152" s="17" t="str">
        <f ca="1">IF(data!$BX152=AC$1,data!$BW152,"")</f>
        <v/>
      </c>
      <c r="AC152" s="17" t="str">
        <f ca="1">IF(data!$BY152=AC$1,data!$BW152,"")</f>
        <v/>
      </c>
      <c r="AD152" s="17" t="str">
        <f ca="1">IF(OR(data!$BX152=AC$1,data!$BY152=AC$1),data!$BW152,"")</f>
        <v/>
      </c>
      <c r="AE152" s="16" t="str">
        <f ca="1">IF(data!$BX152=AF$1,data!$BW152,"")</f>
        <v/>
      </c>
      <c r="AF152" s="16" t="str">
        <f ca="1">IF(data!$BY152=AF$1,data!$BW152,"")</f>
        <v/>
      </c>
      <c r="AG152" s="16" t="str">
        <f ca="1">IF(OR(data!$BX152=AF$1,data!$BY152=AF$1),data!$BW152,"")</f>
        <v/>
      </c>
      <c r="AH152" s="17" t="str">
        <f ca="1">IF(data!$BX152=AI$1,data!$BW152,"")</f>
        <v/>
      </c>
      <c r="AI152" s="17" t="str">
        <f ca="1">IF(data!$BY152=AI$1,data!$BW152,"")</f>
        <v/>
      </c>
      <c r="AJ152" s="17" t="str">
        <f ca="1">IF(OR(data!$BX152=AI$1,data!$BY152=AI$1),data!$BW152,"")</f>
        <v/>
      </c>
      <c r="AK152" s="16" t="str">
        <f ca="1">IF(data!$BX152=AL$1,data!$BW152,"")</f>
        <v/>
      </c>
      <c r="AL152" s="16" t="str">
        <f ca="1">IF(data!$BY152=AL$1,data!$BW152,"")</f>
        <v/>
      </c>
      <c r="AM152" s="16" t="str">
        <f ca="1">IF(OR(data!$BX152=AL$1,data!$BY152=AL$1),data!$BW152,"")</f>
        <v/>
      </c>
      <c r="AN152" s="17" t="str">
        <f ca="1">IF(data!$BX152=AO$1,data!$BW152,"")</f>
        <v/>
      </c>
      <c r="AO152" s="17" t="str">
        <f ca="1">IF(data!$BY152=AO$1,data!$BW152,"")</f>
        <v/>
      </c>
      <c r="AP152" s="17" t="str">
        <f ca="1">IF(OR(data!$BX152=AO$1,data!$BY152=AO$1),data!$BW152,"")</f>
        <v/>
      </c>
      <c r="AQ152" s="16" t="str">
        <f ca="1">IF(data!$BX152=AR$1,data!$BW152,"")</f>
        <v/>
      </c>
      <c r="AR152" s="16" t="str">
        <f ca="1">IF(data!$BY152=AR$1,data!$BW152,"")</f>
        <v/>
      </c>
      <c r="AS152" s="16" t="str">
        <f ca="1">IF(OR(data!$BX152=AR$1,data!$BY152=AR$1),data!$BW152,"")</f>
        <v/>
      </c>
      <c r="AT152" s="17" t="str">
        <f ca="1">IF(data!$BX152=AU$1,data!$BW152,"")</f>
        <v/>
      </c>
      <c r="AU152" s="17" t="str">
        <f ca="1">IF(data!$BY152=AU$1,data!$BW152,"")</f>
        <v/>
      </c>
      <c r="AV152" s="17" t="str">
        <f ca="1">IF(OR(data!$BX152=AU$1,data!$BY152=AU$1),data!$BW152,"")</f>
        <v/>
      </c>
      <c r="AW152" s="16" t="str">
        <f ca="1">IF(data!$BX152=AX$1,data!$BW152,"")</f>
        <v/>
      </c>
      <c r="AX152" s="16" t="str">
        <f ca="1">IF(data!$BY152=AX$1,data!$BW152,"")</f>
        <v/>
      </c>
      <c r="AY152" s="16" t="str">
        <f ca="1">IF(OR(data!$BX152=AX$1,data!$BY152=AX$1),data!$BW152,"")</f>
        <v/>
      </c>
      <c r="AZ152" s="17" t="str">
        <f ca="1">IF(data!$BX152=BA$1,data!$BW152,"")</f>
        <v/>
      </c>
      <c r="BA152" s="17" t="str">
        <f ca="1">IF(data!$BY152=BA$1,data!$BW152,"")</f>
        <v/>
      </c>
      <c r="BB152" s="17" t="str">
        <f ca="1">IF(OR(data!$BX152=BA$1,data!$BY152=BA$1),data!$BW152,"")</f>
        <v/>
      </c>
      <c r="BC152" s="16" t="str">
        <f ca="1">IF(data!$BX152=BD$1,data!$BW152,"")</f>
        <v/>
      </c>
      <c r="BD152" s="16" t="str">
        <f ca="1">IF(data!$BY152=BD$1,data!$BW152,"")</f>
        <v/>
      </c>
      <c r="BE152" s="16" t="str">
        <f ca="1">IF(OR(data!$BX152=BD$1,data!$BY152=BD$1),data!$BW152,"")</f>
        <v/>
      </c>
      <c r="BF152" s="17" t="str">
        <f ca="1">IF(data!$BX152=BG$1,data!$BW152,"")</f>
        <v/>
      </c>
      <c r="BG152" s="17" t="str">
        <f ca="1">IF(data!$BY152=BG$1,data!$BW152,"")</f>
        <v/>
      </c>
      <c r="BH152" s="17" t="str">
        <f ca="1">IF(OR(data!$BX152=BG$1,data!$BY152=BG$1),data!$BW152,"")</f>
        <v/>
      </c>
      <c r="BI152" s="16" t="str">
        <f ca="1">IF(data!$BX152=BJ$1,data!$BW152,"")</f>
        <v/>
      </c>
      <c r="BJ152" s="16" t="str">
        <f ca="1">IF(data!$BY152=BJ$1,data!$BW152,"")</f>
        <v/>
      </c>
      <c r="BK152" s="16" t="str">
        <f ca="1">IF(OR(data!$BX152=BJ$1,data!$BY152=BJ$1),data!$BW152,"")</f>
        <v/>
      </c>
      <c r="BL152" s="17" t="str">
        <f ca="1">IF(data!$BX152=BM$1,data!$BW152,"")</f>
        <v/>
      </c>
      <c r="BM152" s="17" t="str">
        <f ca="1">IF(data!$BY152=BM$1,data!$BW152,"")</f>
        <v/>
      </c>
      <c r="BN152" s="17" t="str">
        <f ca="1">IF(OR(data!$BX152=BM$1,data!$BY152=BM$1),data!$BW152,"")</f>
        <v/>
      </c>
      <c r="BO152" s="16" t="str">
        <f ca="1">IF(data!$BX152=BP$1,data!$BW152,"")</f>
        <v/>
      </c>
      <c r="BP152" s="16" t="str">
        <f ca="1">IF(data!$BY152=BP$1,data!$BW152,"")</f>
        <v/>
      </c>
      <c r="BQ152" s="16" t="str">
        <f ca="1">IF(OR(data!$BX152=BP$1,data!$BY152=BP$1),data!$BW152,"")</f>
        <v/>
      </c>
      <c r="BR152" s="17" t="str">
        <f ca="1">IF(data!$BX152=BS$1,data!$BW152,"")</f>
        <v/>
      </c>
      <c r="BS152" s="17" t="str">
        <f ca="1">IF(data!$BY152=BS$1,data!$BW152,"")</f>
        <v/>
      </c>
      <c r="BT152" s="17" t="str">
        <f ca="1">IF(OR(data!$BX152=BS$1,data!$BY152=BS$1),data!$BW152,"")</f>
        <v/>
      </c>
    </row>
    <row r="153" spans="1:72" s="11" customFormat="1" x14ac:dyDescent="0.25">
      <c r="A153" s="16" t="str">
        <f ca="1">IF(data!$BX153=B$1,data!$BW153,"")</f>
        <v/>
      </c>
      <c r="B153" s="16" t="str">
        <f ca="1">IF(data!$BY153=B$1,data!$BW153,"")</f>
        <v/>
      </c>
      <c r="C153" s="16" t="str">
        <f ca="1">IF(OR(data!$BX153=B$1,data!$BY153=B$1),data!$BW153,"")</f>
        <v/>
      </c>
      <c r="D153" s="17" t="str">
        <f ca="1">IF(data!$BX153=E$1,data!$BW153,"")</f>
        <v/>
      </c>
      <c r="E153" s="17" t="str">
        <f ca="1">IF(data!$BY153=E$1,data!$BW153,"")</f>
        <v/>
      </c>
      <c r="F153" s="17" t="str">
        <f ca="1">IF(OR(data!$BX153=E$1,data!$BY153=E$1),data!$BW153,"")</f>
        <v/>
      </c>
      <c r="G153" s="16" t="str">
        <f ca="1">IF(data!$BX153=H$1,data!$BW153,"")</f>
        <v/>
      </c>
      <c r="H153" s="16" t="str">
        <f ca="1">IF(data!$BY153=H$1,data!$BW153,"")</f>
        <v/>
      </c>
      <c r="I153" s="16" t="str">
        <f ca="1">IF(OR(data!$BX153=H$1,data!$BY153=H$1),data!$BW153,"")</f>
        <v/>
      </c>
      <c r="J153" s="17" t="str">
        <f ca="1">IF(data!$BX153=K$1,data!$BW153,"")</f>
        <v/>
      </c>
      <c r="K153" s="17" t="str">
        <f ca="1">IF(data!$BY153=K$1,data!$BW153,"")</f>
        <v/>
      </c>
      <c r="L153" s="17" t="str">
        <f ca="1">IF(OR(data!$BX153=K$1,data!$BY153=K$1),data!$BW153,"")</f>
        <v/>
      </c>
      <c r="M153" s="16" t="str">
        <f ca="1">IF(data!$BX153=N$1,data!$BW153,"")</f>
        <v/>
      </c>
      <c r="N153" s="16" t="str">
        <f ca="1">IF(data!$BY153=N$1,data!$BW153,"")</f>
        <v/>
      </c>
      <c r="O153" s="16" t="str">
        <f ca="1">IF(OR(data!$BX153=N$1,data!$BY153=N$1),data!$BW153,"")</f>
        <v/>
      </c>
      <c r="P153" s="17" t="str">
        <f ca="1">IF(data!$BX153=Q$1,data!$BW153,"")</f>
        <v/>
      </c>
      <c r="Q153" s="17" t="str">
        <f ca="1">IF(data!$BY153=Q$1,data!$BW153,"")</f>
        <v/>
      </c>
      <c r="R153" s="17" t="str">
        <f ca="1">IF(OR(data!$BX153=Q$1,data!$BY153=Q$1),data!$BW153,"")</f>
        <v/>
      </c>
      <c r="S153" s="16" t="str">
        <f ca="1">IF(data!$BX153=T$1,data!$BW153,"")</f>
        <v/>
      </c>
      <c r="T153" s="16" t="str">
        <f ca="1">IF(data!$BY153=T$1,data!$BW153,"")</f>
        <v/>
      </c>
      <c r="U153" s="16" t="str">
        <f ca="1">IF(OR(data!$BX153=T$1,data!$BY153=T$1),data!$BW153,"")</f>
        <v/>
      </c>
      <c r="V153" s="17" t="str">
        <f ca="1">IF(data!$BX153=W$1,data!$BW153,"")</f>
        <v/>
      </c>
      <c r="W153" s="17" t="str">
        <f ca="1">IF(data!$BY153=W$1,data!$BW153,"")</f>
        <v/>
      </c>
      <c r="X153" s="17" t="str">
        <f ca="1">IF(OR(data!$BX153=W$1,data!$BY153=W$1),data!$BW153,"")</f>
        <v/>
      </c>
      <c r="Y153" s="16" t="str">
        <f ca="1">IF(data!$BX153=Z$1,data!$BW153,"")</f>
        <v/>
      </c>
      <c r="Z153" s="16" t="str">
        <f ca="1">IF(data!$BY153=Z$1,data!$BW153,"")</f>
        <v/>
      </c>
      <c r="AA153" s="16" t="str">
        <f ca="1">IF(OR(data!$BX153=Z$1,data!$BY153=Z$1),data!$BW153,"")</f>
        <v/>
      </c>
      <c r="AB153" s="17" t="str">
        <f ca="1">IF(data!$BX153=AC$1,data!$BW153,"")</f>
        <v/>
      </c>
      <c r="AC153" s="17" t="str">
        <f ca="1">IF(data!$BY153=AC$1,data!$BW153,"")</f>
        <v/>
      </c>
      <c r="AD153" s="17" t="str">
        <f ca="1">IF(OR(data!$BX153=AC$1,data!$BY153=AC$1),data!$BW153,"")</f>
        <v/>
      </c>
      <c r="AE153" s="16" t="str">
        <f ca="1">IF(data!$BX153=AF$1,data!$BW153,"")</f>
        <v/>
      </c>
      <c r="AF153" s="16" t="str">
        <f ca="1">IF(data!$BY153=AF$1,data!$BW153,"")</f>
        <v/>
      </c>
      <c r="AG153" s="16" t="str">
        <f ca="1">IF(OR(data!$BX153=AF$1,data!$BY153=AF$1),data!$BW153,"")</f>
        <v/>
      </c>
      <c r="AH153" s="17" t="str">
        <f ca="1">IF(data!$BX153=AI$1,data!$BW153,"")</f>
        <v/>
      </c>
      <c r="AI153" s="17" t="str">
        <f ca="1">IF(data!$BY153=AI$1,data!$BW153,"")</f>
        <v/>
      </c>
      <c r="AJ153" s="17" t="str">
        <f ca="1">IF(OR(data!$BX153=AI$1,data!$BY153=AI$1),data!$BW153,"")</f>
        <v/>
      </c>
      <c r="AK153" s="16" t="str">
        <f ca="1">IF(data!$BX153=AL$1,data!$BW153,"")</f>
        <v/>
      </c>
      <c r="AL153" s="16" t="str">
        <f ca="1">IF(data!$BY153=AL$1,data!$BW153,"")</f>
        <v/>
      </c>
      <c r="AM153" s="16" t="str">
        <f ca="1">IF(OR(data!$BX153=AL$1,data!$BY153=AL$1),data!$BW153,"")</f>
        <v/>
      </c>
      <c r="AN153" s="17" t="str">
        <f ca="1">IF(data!$BX153=AO$1,data!$BW153,"")</f>
        <v/>
      </c>
      <c r="AO153" s="17" t="str">
        <f ca="1">IF(data!$BY153=AO$1,data!$BW153,"")</f>
        <v/>
      </c>
      <c r="AP153" s="17" t="str">
        <f ca="1">IF(OR(data!$BX153=AO$1,data!$BY153=AO$1),data!$BW153,"")</f>
        <v/>
      </c>
      <c r="AQ153" s="16" t="str">
        <f ca="1">IF(data!$BX153=AR$1,data!$BW153,"")</f>
        <v/>
      </c>
      <c r="AR153" s="16" t="str">
        <f ca="1">IF(data!$BY153=AR$1,data!$BW153,"")</f>
        <v/>
      </c>
      <c r="AS153" s="16" t="str">
        <f ca="1">IF(OR(data!$BX153=AR$1,data!$BY153=AR$1),data!$BW153,"")</f>
        <v/>
      </c>
      <c r="AT153" s="17" t="str">
        <f ca="1">IF(data!$BX153=AU$1,data!$BW153,"")</f>
        <v/>
      </c>
      <c r="AU153" s="17" t="str">
        <f ca="1">IF(data!$BY153=AU$1,data!$BW153,"")</f>
        <v/>
      </c>
      <c r="AV153" s="17" t="str">
        <f ca="1">IF(OR(data!$BX153=AU$1,data!$BY153=AU$1),data!$BW153,"")</f>
        <v/>
      </c>
      <c r="AW153" s="16" t="str">
        <f ca="1">IF(data!$BX153=AX$1,data!$BW153,"")</f>
        <v/>
      </c>
      <c r="AX153" s="16" t="str">
        <f ca="1">IF(data!$BY153=AX$1,data!$BW153,"")</f>
        <v/>
      </c>
      <c r="AY153" s="16" t="str">
        <f ca="1">IF(OR(data!$BX153=AX$1,data!$BY153=AX$1),data!$BW153,"")</f>
        <v/>
      </c>
      <c r="AZ153" s="17" t="str">
        <f ca="1">IF(data!$BX153=BA$1,data!$BW153,"")</f>
        <v/>
      </c>
      <c r="BA153" s="17" t="str">
        <f ca="1">IF(data!$BY153=BA$1,data!$BW153,"")</f>
        <v/>
      </c>
      <c r="BB153" s="17" t="str">
        <f ca="1">IF(OR(data!$BX153=BA$1,data!$BY153=BA$1),data!$BW153,"")</f>
        <v/>
      </c>
      <c r="BC153" s="16" t="str">
        <f ca="1">IF(data!$BX153=BD$1,data!$BW153,"")</f>
        <v/>
      </c>
      <c r="BD153" s="16" t="str">
        <f ca="1">IF(data!$BY153=BD$1,data!$BW153,"")</f>
        <v/>
      </c>
      <c r="BE153" s="16" t="str">
        <f ca="1">IF(OR(data!$BX153=BD$1,data!$BY153=BD$1),data!$BW153,"")</f>
        <v/>
      </c>
      <c r="BF153" s="17" t="str">
        <f ca="1">IF(data!$BX153=BG$1,data!$BW153,"")</f>
        <v/>
      </c>
      <c r="BG153" s="17" t="str">
        <f ca="1">IF(data!$BY153=BG$1,data!$BW153,"")</f>
        <v/>
      </c>
      <c r="BH153" s="17" t="str">
        <f ca="1">IF(OR(data!$BX153=BG$1,data!$BY153=BG$1),data!$BW153,"")</f>
        <v/>
      </c>
      <c r="BI153" s="16" t="str">
        <f ca="1">IF(data!$BX153=BJ$1,data!$BW153,"")</f>
        <v/>
      </c>
      <c r="BJ153" s="16" t="str">
        <f ca="1">IF(data!$BY153=BJ$1,data!$BW153,"")</f>
        <v/>
      </c>
      <c r="BK153" s="16" t="str">
        <f ca="1">IF(OR(data!$BX153=BJ$1,data!$BY153=BJ$1),data!$BW153,"")</f>
        <v/>
      </c>
      <c r="BL153" s="17" t="str">
        <f ca="1">IF(data!$BX153=BM$1,data!$BW153,"")</f>
        <v/>
      </c>
      <c r="BM153" s="17" t="str">
        <f ca="1">IF(data!$BY153=BM$1,data!$BW153,"")</f>
        <v/>
      </c>
      <c r="BN153" s="17" t="str">
        <f ca="1">IF(OR(data!$BX153=BM$1,data!$BY153=BM$1),data!$BW153,"")</f>
        <v/>
      </c>
      <c r="BO153" s="16" t="str">
        <f ca="1">IF(data!$BX153=BP$1,data!$BW153,"")</f>
        <v/>
      </c>
      <c r="BP153" s="16" t="str">
        <f ca="1">IF(data!$BY153=BP$1,data!$BW153,"")</f>
        <v/>
      </c>
      <c r="BQ153" s="16" t="str">
        <f ca="1">IF(OR(data!$BX153=BP$1,data!$BY153=BP$1),data!$BW153,"")</f>
        <v/>
      </c>
      <c r="BR153" s="17" t="str">
        <f ca="1">IF(data!$BX153=BS$1,data!$BW153,"")</f>
        <v/>
      </c>
      <c r="BS153" s="17" t="str">
        <f ca="1">IF(data!$BY153=BS$1,data!$BW153,"")</f>
        <v/>
      </c>
      <c r="BT153" s="17" t="str">
        <f ca="1">IF(OR(data!$BX153=BS$1,data!$BY153=BS$1),data!$BW153,"")</f>
        <v/>
      </c>
    </row>
    <row r="154" spans="1:72" s="11" customFormat="1" x14ac:dyDescent="0.25">
      <c r="A154" s="16" t="str">
        <f ca="1">IF(data!$BX154=B$1,data!$BW154,"")</f>
        <v/>
      </c>
      <c r="B154" s="16" t="str">
        <f ca="1">IF(data!$BY154=B$1,data!$BW154,"")</f>
        <v/>
      </c>
      <c r="C154" s="16" t="str">
        <f ca="1">IF(OR(data!$BX154=B$1,data!$BY154=B$1),data!$BW154,"")</f>
        <v/>
      </c>
      <c r="D154" s="17" t="str">
        <f ca="1">IF(data!$BX154=E$1,data!$BW154,"")</f>
        <v/>
      </c>
      <c r="E154" s="17" t="str">
        <f ca="1">IF(data!$BY154=E$1,data!$BW154,"")</f>
        <v/>
      </c>
      <c r="F154" s="17" t="str">
        <f ca="1">IF(OR(data!$BX154=E$1,data!$BY154=E$1),data!$BW154,"")</f>
        <v/>
      </c>
      <c r="G154" s="16" t="str">
        <f ca="1">IF(data!$BX154=H$1,data!$BW154,"")</f>
        <v/>
      </c>
      <c r="H154" s="16" t="str">
        <f ca="1">IF(data!$BY154=H$1,data!$BW154,"")</f>
        <v/>
      </c>
      <c r="I154" s="16" t="str">
        <f ca="1">IF(OR(data!$BX154=H$1,data!$BY154=H$1),data!$BW154,"")</f>
        <v/>
      </c>
      <c r="J154" s="17" t="str">
        <f ca="1">IF(data!$BX154=K$1,data!$BW154,"")</f>
        <v/>
      </c>
      <c r="K154" s="17" t="str">
        <f ca="1">IF(data!$BY154=K$1,data!$BW154,"")</f>
        <v/>
      </c>
      <c r="L154" s="17" t="str">
        <f ca="1">IF(OR(data!$BX154=K$1,data!$BY154=K$1),data!$BW154,"")</f>
        <v/>
      </c>
      <c r="M154" s="16" t="str">
        <f ca="1">IF(data!$BX154=N$1,data!$BW154,"")</f>
        <v/>
      </c>
      <c r="N154" s="16" t="str">
        <f ca="1">IF(data!$BY154=N$1,data!$BW154,"")</f>
        <v/>
      </c>
      <c r="O154" s="16" t="str">
        <f ca="1">IF(OR(data!$BX154=N$1,data!$BY154=N$1),data!$BW154,"")</f>
        <v/>
      </c>
      <c r="P154" s="17" t="str">
        <f ca="1">IF(data!$BX154=Q$1,data!$BW154,"")</f>
        <v/>
      </c>
      <c r="Q154" s="17" t="str">
        <f ca="1">IF(data!$BY154=Q$1,data!$BW154,"")</f>
        <v/>
      </c>
      <c r="R154" s="17" t="str">
        <f ca="1">IF(OR(data!$BX154=Q$1,data!$BY154=Q$1),data!$BW154,"")</f>
        <v/>
      </c>
      <c r="S154" s="16" t="str">
        <f ca="1">IF(data!$BX154=T$1,data!$BW154,"")</f>
        <v/>
      </c>
      <c r="T154" s="16" t="str">
        <f ca="1">IF(data!$BY154=T$1,data!$BW154,"")</f>
        <v/>
      </c>
      <c r="U154" s="16" t="str">
        <f ca="1">IF(OR(data!$BX154=T$1,data!$BY154=T$1),data!$BW154,"")</f>
        <v/>
      </c>
      <c r="V154" s="17" t="str">
        <f ca="1">IF(data!$BX154=W$1,data!$BW154,"")</f>
        <v/>
      </c>
      <c r="W154" s="17" t="str">
        <f ca="1">IF(data!$BY154=W$1,data!$BW154,"")</f>
        <v/>
      </c>
      <c r="X154" s="17" t="str">
        <f ca="1">IF(OR(data!$BX154=W$1,data!$BY154=W$1),data!$BW154,"")</f>
        <v/>
      </c>
      <c r="Y154" s="16" t="str">
        <f ca="1">IF(data!$BX154=Z$1,data!$BW154,"")</f>
        <v/>
      </c>
      <c r="Z154" s="16" t="str">
        <f ca="1">IF(data!$BY154=Z$1,data!$BW154,"")</f>
        <v/>
      </c>
      <c r="AA154" s="16" t="str">
        <f ca="1">IF(OR(data!$BX154=Z$1,data!$BY154=Z$1),data!$BW154,"")</f>
        <v/>
      </c>
      <c r="AB154" s="17" t="str">
        <f ca="1">IF(data!$BX154=AC$1,data!$BW154,"")</f>
        <v/>
      </c>
      <c r="AC154" s="17" t="str">
        <f ca="1">IF(data!$BY154=AC$1,data!$BW154,"")</f>
        <v/>
      </c>
      <c r="AD154" s="17" t="str">
        <f ca="1">IF(OR(data!$BX154=AC$1,data!$BY154=AC$1),data!$BW154,"")</f>
        <v/>
      </c>
      <c r="AE154" s="16" t="str">
        <f ca="1">IF(data!$BX154=AF$1,data!$BW154,"")</f>
        <v/>
      </c>
      <c r="AF154" s="16" t="str">
        <f ca="1">IF(data!$BY154=AF$1,data!$BW154,"")</f>
        <v/>
      </c>
      <c r="AG154" s="16" t="str">
        <f ca="1">IF(OR(data!$BX154=AF$1,data!$BY154=AF$1),data!$BW154,"")</f>
        <v/>
      </c>
      <c r="AH154" s="17" t="str">
        <f ca="1">IF(data!$BX154=AI$1,data!$BW154,"")</f>
        <v/>
      </c>
      <c r="AI154" s="17" t="str">
        <f ca="1">IF(data!$BY154=AI$1,data!$BW154,"")</f>
        <v/>
      </c>
      <c r="AJ154" s="17" t="str">
        <f ca="1">IF(OR(data!$BX154=AI$1,data!$BY154=AI$1),data!$BW154,"")</f>
        <v/>
      </c>
      <c r="AK154" s="16" t="str">
        <f ca="1">IF(data!$BX154=AL$1,data!$BW154,"")</f>
        <v/>
      </c>
      <c r="AL154" s="16" t="str">
        <f ca="1">IF(data!$BY154=AL$1,data!$BW154,"")</f>
        <v/>
      </c>
      <c r="AM154" s="16" t="str">
        <f ca="1">IF(OR(data!$BX154=AL$1,data!$BY154=AL$1),data!$BW154,"")</f>
        <v/>
      </c>
      <c r="AN154" s="17" t="str">
        <f ca="1">IF(data!$BX154=AO$1,data!$BW154,"")</f>
        <v/>
      </c>
      <c r="AO154" s="17" t="str">
        <f ca="1">IF(data!$BY154=AO$1,data!$BW154,"")</f>
        <v/>
      </c>
      <c r="AP154" s="17" t="str">
        <f ca="1">IF(OR(data!$BX154=AO$1,data!$BY154=AO$1),data!$BW154,"")</f>
        <v/>
      </c>
      <c r="AQ154" s="16" t="str">
        <f ca="1">IF(data!$BX154=AR$1,data!$BW154,"")</f>
        <v/>
      </c>
      <c r="AR154" s="16" t="str">
        <f ca="1">IF(data!$BY154=AR$1,data!$BW154,"")</f>
        <v/>
      </c>
      <c r="AS154" s="16" t="str">
        <f ca="1">IF(OR(data!$BX154=AR$1,data!$BY154=AR$1),data!$BW154,"")</f>
        <v/>
      </c>
      <c r="AT154" s="17" t="str">
        <f ca="1">IF(data!$BX154=AU$1,data!$BW154,"")</f>
        <v/>
      </c>
      <c r="AU154" s="17" t="str">
        <f ca="1">IF(data!$BY154=AU$1,data!$BW154,"")</f>
        <v/>
      </c>
      <c r="AV154" s="17" t="str">
        <f ca="1">IF(OR(data!$BX154=AU$1,data!$BY154=AU$1),data!$BW154,"")</f>
        <v/>
      </c>
      <c r="AW154" s="16" t="str">
        <f ca="1">IF(data!$BX154=AX$1,data!$BW154,"")</f>
        <v/>
      </c>
      <c r="AX154" s="16" t="str">
        <f ca="1">IF(data!$BY154=AX$1,data!$BW154,"")</f>
        <v/>
      </c>
      <c r="AY154" s="16" t="str">
        <f ca="1">IF(OR(data!$BX154=AX$1,data!$BY154=AX$1),data!$BW154,"")</f>
        <v/>
      </c>
      <c r="AZ154" s="17" t="str">
        <f ca="1">IF(data!$BX154=BA$1,data!$BW154,"")</f>
        <v/>
      </c>
      <c r="BA154" s="17" t="str">
        <f ca="1">IF(data!$BY154=BA$1,data!$BW154,"")</f>
        <v/>
      </c>
      <c r="BB154" s="17" t="str">
        <f ca="1">IF(OR(data!$BX154=BA$1,data!$BY154=BA$1),data!$BW154,"")</f>
        <v/>
      </c>
      <c r="BC154" s="16" t="str">
        <f ca="1">IF(data!$BX154=BD$1,data!$BW154,"")</f>
        <v/>
      </c>
      <c r="BD154" s="16" t="str">
        <f ca="1">IF(data!$BY154=BD$1,data!$BW154,"")</f>
        <v/>
      </c>
      <c r="BE154" s="16" t="str">
        <f ca="1">IF(OR(data!$BX154=BD$1,data!$BY154=BD$1),data!$BW154,"")</f>
        <v/>
      </c>
      <c r="BF154" s="17" t="str">
        <f ca="1">IF(data!$BX154=BG$1,data!$BW154,"")</f>
        <v/>
      </c>
      <c r="BG154" s="17" t="str">
        <f ca="1">IF(data!$BY154=BG$1,data!$BW154,"")</f>
        <v/>
      </c>
      <c r="BH154" s="17" t="str">
        <f ca="1">IF(OR(data!$BX154=BG$1,data!$BY154=BG$1),data!$BW154,"")</f>
        <v/>
      </c>
      <c r="BI154" s="16" t="str">
        <f ca="1">IF(data!$BX154=BJ$1,data!$BW154,"")</f>
        <v/>
      </c>
      <c r="BJ154" s="16" t="str">
        <f ca="1">IF(data!$BY154=BJ$1,data!$BW154,"")</f>
        <v/>
      </c>
      <c r="BK154" s="16" t="str">
        <f ca="1">IF(OR(data!$BX154=BJ$1,data!$BY154=BJ$1),data!$BW154,"")</f>
        <v/>
      </c>
      <c r="BL154" s="17" t="str">
        <f ca="1">IF(data!$BX154=BM$1,data!$BW154,"")</f>
        <v/>
      </c>
      <c r="BM154" s="17" t="str">
        <f ca="1">IF(data!$BY154=BM$1,data!$BW154,"")</f>
        <v/>
      </c>
      <c r="BN154" s="17" t="str">
        <f ca="1">IF(OR(data!$BX154=BM$1,data!$BY154=BM$1),data!$BW154,"")</f>
        <v/>
      </c>
      <c r="BO154" s="16" t="str">
        <f ca="1">IF(data!$BX154=BP$1,data!$BW154,"")</f>
        <v/>
      </c>
      <c r="BP154" s="16" t="str">
        <f ca="1">IF(data!$BY154=BP$1,data!$BW154,"")</f>
        <v/>
      </c>
      <c r="BQ154" s="16" t="str">
        <f ca="1">IF(OR(data!$BX154=BP$1,data!$BY154=BP$1),data!$BW154,"")</f>
        <v/>
      </c>
      <c r="BR154" s="17" t="str">
        <f ca="1">IF(data!$BX154=BS$1,data!$BW154,"")</f>
        <v/>
      </c>
      <c r="BS154" s="17" t="str">
        <f ca="1">IF(data!$BY154=BS$1,data!$BW154,"")</f>
        <v/>
      </c>
      <c r="BT154" s="17" t="str">
        <f ca="1">IF(OR(data!$BX154=BS$1,data!$BY154=BS$1),data!$BW154,"")</f>
        <v/>
      </c>
    </row>
    <row r="155" spans="1:72" s="11" customFormat="1" x14ac:dyDescent="0.25">
      <c r="A155" s="16" t="str">
        <f ca="1">IF(data!$BX155=B$1,data!$BW155,"")</f>
        <v/>
      </c>
      <c r="B155" s="16" t="str">
        <f ca="1">IF(data!$BY155=B$1,data!$BW155,"")</f>
        <v/>
      </c>
      <c r="C155" s="16" t="str">
        <f ca="1">IF(OR(data!$BX155=B$1,data!$BY155=B$1),data!$BW155,"")</f>
        <v/>
      </c>
      <c r="D155" s="17" t="str">
        <f ca="1">IF(data!$BX155=E$1,data!$BW155,"")</f>
        <v/>
      </c>
      <c r="E155" s="17" t="str">
        <f ca="1">IF(data!$BY155=E$1,data!$BW155,"")</f>
        <v/>
      </c>
      <c r="F155" s="17" t="str">
        <f ca="1">IF(OR(data!$BX155=E$1,data!$BY155=E$1),data!$BW155,"")</f>
        <v/>
      </c>
      <c r="G155" s="16" t="str">
        <f ca="1">IF(data!$BX155=H$1,data!$BW155,"")</f>
        <v/>
      </c>
      <c r="H155" s="16" t="str">
        <f ca="1">IF(data!$BY155=H$1,data!$BW155,"")</f>
        <v/>
      </c>
      <c r="I155" s="16" t="str">
        <f ca="1">IF(OR(data!$BX155=H$1,data!$BY155=H$1),data!$BW155,"")</f>
        <v/>
      </c>
      <c r="J155" s="17" t="str">
        <f ca="1">IF(data!$BX155=K$1,data!$BW155,"")</f>
        <v/>
      </c>
      <c r="K155" s="17" t="str">
        <f ca="1">IF(data!$BY155=K$1,data!$BW155,"")</f>
        <v/>
      </c>
      <c r="L155" s="17" t="str">
        <f ca="1">IF(OR(data!$BX155=K$1,data!$BY155=K$1),data!$BW155,"")</f>
        <v/>
      </c>
      <c r="M155" s="16" t="str">
        <f ca="1">IF(data!$BX155=N$1,data!$BW155,"")</f>
        <v/>
      </c>
      <c r="N155" s="16" t="str">
        <f ca="1">IF(data!$BY155=N$1,data!$BW155,"")</f>
        <v/>
      </c>
      <c r="O155" s="16" t="str">
        <f ca="1">IF(OR(data!$BX155=N$1,data!$BY155=N$1),data!$BW155,"")</f>
        <v/>
      </c>
      <c r="P155" s="17" t="str">
        <f ca="1">IF(data!$BX155=Q$1,data!$BW155,"")</f>
        <v/>
      </c>
      <c r="Q155" s="17" t="str">
        <f ca="1">IF(data!$BY155=Q$1,data!$BW155,"")</f>
        <v/>
      </c>
      <c r="R155" s="17" t="str">
        <f ca="1">IF(OR(data!$BX155=Q$1,data!$BY155=Q$1),data!$BW155,"")</f>
        <v/>
      </c>
      <c r="S155" s="16" t="str">
        <f ca="1">IF(data!$BX155=T$1,data!$BW155,"")</f>
        <v/>
      </c>
      <c r="T155" s="16" t="str">
        <f ca="1">IF(data!$BY155=T$1,data!$BW155,"")</f>
        <v/>
      </c>
      <c r="U155" s="16" t="str">
        <f ca="1">IF(OR(data!$BX155=T$1,data!$BY155=T$1),data!$BW155,"")</f>
        <v/>
      </c>
      <c r="V155" s="17" t="str">
        <f ca="1">IF(data!$BX155=W$1,data!$BW155,"")</f>
        <v/>
      </c>
      <c r="W155" s="17" t="str">
        <f ca="1">IF(data!$BY155=W$1,data!$BW155,"")</f>
        <v/>
      </c>
      <c r="X155" s="17" t="str">
        <f ca="1">IF(OR(data!$BX155=W$1,data!$BY155=W$1),data!$BW155,"")</f>
        <v/>
      </c>
      <c r="Y155" s="16" t="str">
        <f ca="1">IF(data!$BX155=Z$1,data!$BW155,"")</f>
        <v/>
      </c>
      <c r="Z155" s="16" t="str">
        <f ca="1">IF(data!$BY155=Z$1,data!$BW155,"")</f>
        <v/>
      </c>
      <c r="AA155" s="16" t="str">
        <f ca="1">IF(OR(data!$BX155=Z$1,data!$BY155=Z$1),data!$BW155,"")</f>
        <v/>
      </c>
      <c r="AB155" s="17" t="str">
        <f ca="1">IF(data!$BX155=AC$1,data!$BW155,"")</f>
        <v/>
      </c>
      <c r="AC155" s="17" t="str">
        <f ca="1">IF(data!$BY155=AC$1,data!$BW155,"")</f>
        <v/>
      </c>
      <c r="AD155" s="17" t="str">
        <f ca="1">IF(OR(data!$BX155=AC$1,data!$BY155=AC$1),data!$BW155,"")</f>
        <v/>
      </c>
      <c r="AE155" s="16" t="str">
        <f ca="1">IF(data!$BX155=AF$1,data!$BW155,"")</f>
        <v/>
      </c>
      <c r="AF155" s="16" t="str">
        <f ca="1">IF(data!$BY155=AF$1,data!$BW155,"")</f>
        <v/>
      </c>
      <c r="AG155" s="16" t="str">
        <f ca="1">IF(OR(data!$BX155=AF$1,data!$BY155=AF$1),data!$BW155,"")</f>
        <v/>
      </c>
      <c r="AH155" s="17" t="str">
        <f ca="1">IF(data!$BX155=AI$1,data!$BW155,"")</f>
        <v/>
      </c>
      <c r="AI155" s="17" t="str">
        <f ca="1">IF(data!$BY155=AI$1,data!$BW155,"")</f>
        <v/>
      </c>
      <c r="AJ155" s="17" t="str">
        <f ca="1">IF(OR(data!$BX155=AI$1,data!$BY155=AI$1),data!$BW155,"")</f>
        <v/>
      </c>
      <c r="AK155" s="16" t="str">
        <f ca="1">IF(data!$BX155=AL$1,data!$BW155,"")</f>
        <v/>
      </c>
      <c r="AL155" s="16" t="str">
        <f ca="1">IF(data!$BY155=AL$1,data!$BW155,"")</f>
        <v/>
      </c>
      <c r="AM155" s="16" t="str">
        <f ca="1">IF(OR(data!$BX155=AL$1,data!$BY155=AL$1),data!$BW155,"")</f>
        <v/>
      </c>
      <c r="AN155" s="17" t="str">
        <f ca="1">IF(data!$BX155=AO$1,data!$BW155,"")</f>
        <v/>
      </c>
      <c r="AO155" s="17" t="str">
        <f ca="1">IF(data!$BY155=AO$1,data!$BW155,"")</f>
        <v/>
      </c>
      <c r="AP155" s="17" t="str">
        <f ca="1">IF(OR(data!$BX155=AO$1,data!$BY155=AO$1),data!$BW155,"")</f>
        <v/>
      </c>
      <c r="AQ155" s="16" t="str">
        <f ca="1">IF(data!$BX155=AR$1,data!$BW155,"")</f>
        <v/>
      </c>
      <c r="AR155" s="16" t="str">
        <f ca="1">IF(data!$BY155=AR$1,data!$BW155,"")</f>
        <v/>
      </c>
      <c r="AS155" s="16" t="str">
        <f ca="1">IF(OR(data!$BX155=AR$1,data!$BY155=AR$1),data!$BW155,"")</f>
        <v/>
      </c>
      <c r="AT155" s="17" t="str">
        <f ca="1">IF(data!$BX155=AU$1,data!$BW155,"")</f>
        <v/>
      </c>
      <c r="AU155" s="17" t="str">
        <f ca="1">IF(data!$BY155=AU$1,data!$BW155,"")</f>
        <v/>
      </c>
      <c r="AV155" s="17" t="str">
        <f ca="1">IF(OR(data!$BX155=AU$1,data!$BY155=AU$1),data!$BW155,"")</f>
        <v/>
      </c>
      <c r="AW155" s="16" t="str">
        <f ca="1">IF(data!$BX155=AX$1,data!$BW155,"")</f>
        <v/>
      </c>
      <c r="AX155" s="16" t="str">
        <f ca="1">IF(data!$BY155=AX$1,data!$BW155,"")</f>
        <v/>
      </c>
      <c r="AY155" s="16" t="str">
        <f ca="1">IF(OR(data!$BX155=AX$1,data!$BY155=AX$1),data!$BW155,"")</f>
        <v/>
      </c>
      <c r="AZ155" s="17" t="str">
        <f ca="1">IF(data!$BX155=BA$1,data!$BW155,"")</f>
        <v/>
      </c>
      <c r="BA155" s="17" t="str">
        <f ca="1">IF(data!$BY155=BA$1,data!$BW155,"")</f>
        <v/>
      </c>
      <c r="BB155" s="17" t="str">
        <f ca="1">IF(OR(data!$BX155=BA$1,data!$BY155=BA$1),data!$BW155,"")</f>
        <v/>
      </c>
      <c r="BC155" s="16" t="str">
        <f ca="1">IF(data!$BX155=BD$1,data!$BW155,"")</f>
        <v/>
      </c>
      <c r="BD155" s="16" t="str">
        <f ca="1">IF(data!$BY155=BD$1,data!$BW155,"")</f>
        <v/>
      </c>
      <c r="BE155" s="16" t="str">
        <f ca="1">IF(OR(data!$BX155=BD$1,data!$BY155=BD$1),data!$BW155,"")</f>
        <v/>
      </c>
      <c r="BF155" s="17" t="str">
        <f ca="1">IF(data!$BX155=BG$1,data!$BW155,"")</f>
        <v/>
      </c>
      <c r="BG155" s="17" t="str">
        <f ca="1">IF(data!$BY155=BG$1,data!$BW155,"")</f>
        <v/>
      </c>
      <c r="BH155" s="17" t="str">
        <f ca="1">IF(OR(data!$BX155=BG$1,data!$BY155=BG$1),data!$BW155,"")</f>
        <v/>
      </c>
      <c r="BI155" s="16" t="str">
        <f ca="1">IF(data!$BX155=BJ$1,data!$BW155,"")</f>
        <v/>
      </c>
      <c r="BJ155" s="16" t="str">
        <f ca="1">IF(data!$BY155=BJ$1,data!$BW155,"")</f>
        <v/>
      </c>
      <c r="BK155" s="16" t="str">
        <f ca="1">IF(OR(data!$BX155=BJ$1,data!$BY155=BJ$1),data!$BW155,"")</f>
        <v/>
      </c>
      <c r="BL155" s="17" t="str">
        <f ca="1">IF(data!$BX155=BM$1,data!$BW155,"")</f>
        <v/>
      </c>
      <c r="BM155" s="17" t="str">
        <f ca="1">IF(data!$BY155=BM$1,data!$BW155,"")</f>
        <v/>
      </c>
      <c r="BN155" s="17" t="str">
        <f ca="1">IF(OR(data!$BX155=BM$1,data!$BY155=BM$1),data!$BW155,"")</f>
        <v/>
      </c>
      <c r="BO155" s="16" t="str">
        <f ca="1">IF(data!$BX155=BP$1,data!$BW155,"")</f>
        <v/>
      </c>
      <c r="BP155" s="16" t="str">
        <f ca="1">IF(data!$BY155=BP$1,data!$BW155,"")</f>
        <v/>
      </c>
      <c r="BQ155" s="16" t="str">
        <f ca="1">IF(OR(data!$BX155=BP$1,data!$BY155=BP$1),data!$BW155,"")</f>
        <v/>
      </c>
      <c r="BR155" s="17" t="str">
        <f ca="1">IF(data!$BX155=BS$1,data!$BW155,"")</f>
        <v/>
      </c>
      <c r="BS155" s="17" t="str">
        <f ca="1">IF(data!$BY155=BS$1,data!$BW155,"")</f>
        <v/>
      </c>
      <c r="BT155" s="17" t="str">
        <f ca="1">IF(OR(data!$BX155=BS$1,data!$BY155=BS$1),data!$BW155,"")</f>
        <v/>
      </c>
    </row>
    <row r="156" spans="1:72" s="11" customFormat="1" x14ac:dyDescent="0.25">
      <c r="A156" s="16" t="str">
        <f ca="1">IF(data!$BX156=B$1,data!$BW156,"")</f>
        <v/>
      </c>
      <c r="B156" s="16" t="str">
        <f ca="1">IF(data!$BY156=B$1,data!$BW156,"")</f>
        <v/>
      </c>
      <c r="C156" s="16" t="str">
        <f ca="1">IF(OR(data!$BX156=B$1,data!$BY156=B$1),data!$BW156,"")</f>
        <v/>
      </c>
      <c r="D156" s="17" t="str">
        <f ca="1">IF(data!$BX156=E$1,data!$BW156,"")</f>
        <v/>
      </c>
      <c r="E156" s="17" t="str">
        <f ca="1">IF(data!$BY156=E$1,data!$BW156,"")</f>
        <v/>
      </c>
      <c r="F156" s="17" t="str">
        <f ca="1">IF(OR(data!$BX156=E$1,data!$BY156=E$1),data!$BW156,"")</f>
        <v/>
      </c>
      <c r="G156" s="16" t="str">
        <f ca="1">IF(data!$BX156=H$1,data!$BW156,"")</f>
        <v/>
      </c>
      <c r="H156" s="16" t="str">
        <f ca="1">IF(data!$BY156=H$1,data!$BW156,"")</f>
        <v/>
      </c>
      <c r="I156" s="16" t="str">
        <f ca="1">IF(OR(data!$BX156=H$1,data!$BY156=H$1),data!$BW156,"")</f>
        <v/>
      </c>
      <c r="J156" s="17" t="str">
        <f ca="1">IF(data!$BX156=K$1,data!$BW156,"")</f>
        <v/>
      </c>
      <c r="K156" s="17" t="str">
        <f ca="1">IF(data!$BY156=K$1,data!$BW156,"")</f>
        <v/>
      </c>
      <c r="L156" s="17" t="str">
        <f ca="1">IF(OR(data!$BX156=K$1,data!$BY156=K$1),data!$BW156,"")</f>
        <v/>
      </c>
      <c r="M156" s="16" t="str">
        <f ca="1">IF(data!$BX156=N$1,data!$BW156,"")</f>
        <v/>
      </c>
      <c r="N156" s="16" t="str">
        <f ca="1">IF(data!$BY156=N$1,data!$BW156,"")</f>
        <v/>
      </c>
      <c r="O156" s="16" t="str">
        <f ca="1">IF(OR(data!$BX156=N$1,data!$BY156=N$1),data!$BW156,"")</f>
        <v/>
      </c>
      <c r="P156" s="17" t="str">
        <f ca="1">IF(data!$BX156=Q$1,data!$BW156,"")</f>
        <v/>
      </c>
      <c r="Q156" s="17" t="str">
        <f ca="1">IF(data!$BY156=Q$1,data!$BW156,"")</f>
        <v/>
      </c>
      <c r="R156" s="17" t="str">
        <f ca="1">IF(OR(data!$BX156=Q$1,data!$BY156=Q$1),data!$BW156,"")</f>
        <v/>
      </c>
      <c r="S156" s="16" t="str">
        <f ca="1">IF(data!$BX156=T$1,data!$BW156,"")</f>
        <v/>
      </c>
      <c r="T156" s="16" t="str">
        <f ca="1">IF(data!$BY156=T$1,data!$BW156,"")</f>
        <v/>
      </c>
      <c r="U156" s="16" t="str">
        <f ca="1">IF(OR(data!$BX156=T$1,data!$BY156=T$1),data!$BW156,"")</f>
        <v/>
      </c>
      <c r="V156" s="17" t="str">
        <f ca="1">IF(data!$BX156=W$1,data!$BW156,"")</f>
        <v/>
      </c>
      <c r="W156" s="17" t="str">
        <f ca="1">IF(data!$BY156=W$1,data!$BW156,"")</f>
        <v/>
      </c>
      <c r="X156" s="17" t="str">
        <f ca="1">IF(OR(data!$BX156=W$1,data!$BY156=W$1),data!$BW156,"")</f>
        <v/>
      </c>
      <c r="Y156" s="16" t="str">
        <f ca="1">IF(data!$BX156=Z$1,data!$BW156,"")</f>
        <v/>
      </c>
      <c r="Z156" s="16" t="str">
        <f ca="1">IF(data!$BY156=Z$1,data!$BW156,"")</f>
        <v/>
      </c>
      <c r="AA156" s="16" t="str">
        <f ca="1">IF(OR(data!$BX156=Z$1,data!$BY156=Z$1),data!$BW156,"")</f>
        <v/>
      </c>
      <c r="AB156" s="17" t="str">
        <f ca="1">IF(data!$BX156=AC$1,data!$BW156,"")</f>
        <v/>
      </c>
      <c r="AC156" s="17" t="str">
        <f ca="1">IF(data!$BY156=AC$1,data!$BW156,"")</f>
        <v/>
      </c>
      <c r="AD156" s="17" t="str">
        <f ca="1">IF(OR(data!$BX156=AC$1,data!$BY156=AC$1),data!$BW156,"")</f>
        <v/>
      </c>
      <c r="AE156" s="16" t="str">
        <f ca="1">IF(data!$BX156=AF$1,data!$BW156,"")</f>
        <v/>
      </c>
      <c r="AF156" s="16" t="str">
        <f ca="1">IF(data!$BY156=AF$1,data!$BW156,"")</f>
        <v/>
      </c>
      <c r="AG156" s="16" t="str">
        <f ca="1">IF(OR(data!$BX156=AF$1,data!$BY156=AF$1),data!$BW156,"")</f>
        <v/>
      </c>
      <c r="AH156" s="17" t="str">
        <f ca="1">IF(data!$BX156=AI$1,data!$BW156,"")</f>
        <v/>
      </c>
      <c r="AI156" s="17" t="str">
        <f ca="1">IF(data!$BY156=AI$1,data!$BW156,"")</f>
        <v/>
      </c>
      <c r="AJ156" s="17" t="str">
        <f ca="1">IF(OR(data!$BX156=AI$1,data!$BY156=AI$1),data!$BW156,"")</f>
        <v/>
      </c>
      <c r="AK156" s="16" t="str">
        <f ca="1">IF(data!$BX156=AL$1,data!$BW156,"")</f>
        <v/>
      </c>
      <c r="AL156" s="16" t="str">
        <f ca="1">IF(data!$BY156=AL$1,data!$BW156,"")</f>
        <v/>
      </c>
      <c r="AM156" s="16" t="str">
        <f ca="1">IF(OR(data!$BX156=AL$1,data!$BY156=AL$1),data!$BW156,"")</f>
        <v/>
      </c>
      <c r="AN156" s="17" t="str">
        <f ca="1">IF(data!$BX156=AO$1,data!$BW156,"")</f>
        <v/>
      </c>
      <c r="AO156" s="17" t="str">
        <f ca="1">IF(data!$BY156=AO$1,data!$BW156,"")</f>
        <v/>
      </c>
      <c r="AP156" s="17" t="str">
        <f ca="1">IF(OR(data!$BX156=AO$1,data!$BY156=AO$1),data!$BW156,"")</f>
        <v/>
      </c>
      <c r="AQ156" s="16" t="str">
        <f ca="1">IF(data!$BX156=AR$1,data!$BW156,"")</f>
        <v/>
      </c>
      <c r="AR156" s="16" t="str">
        <f ca="1">IF(data!$BY156=AR$1,data!$BW156,"")</f>
        <v/>
      </c>
      <c r="AS156" s="16" t="str">
        <f ca="1">IF(OR(data!$BX156=AR$1,data!$BY156=AR$1),data!$BW156,"")</f>
        <v/>
      </c>
      <c r="AT156" s="17" t="str">
        <f ca="1">IF(data!$BX156=AU$1,data!$BW156,"")</f>
        <v/>
      </c>
      <c r="AU156" s="17" t="str">
        <f ca="1">IF(data!$BY156=AU$1,data!$BW156,"")</f>
        <v/>
      </c>
      <c r="AV156" s="17" t="str">
        <f ca="1">IF(OR(data!$BX156=AU$1,data!$BY156=AU$1),data!$BW156,"")</f>
        <v/>
      </c>
      <c r="AW156" s="16" t="str">
        <f ca="1">IF(data!$BX156=AX$1,data!$BW156,"")</f>
        <v/>
      </c>
      <c r="AX156" s="16" t="str">
        <f ca="1">IF(data!$BY156=AX$1,data!$BW156,"")</f>
        <v/>
      </c>
      <c r="AY156" s="16" t="str">
        <f ca="1">IF(OR(data!$BX156=AX$1,data!$BY156=AX$1),data!$BW156,"")</f>
        <v/>
      </c>
      <c r="AZ156" s="17" t="str">
        <f ca="1">IF(data!$BX156=BA$1,data!$BW156,"")</f>
        <v/>
      </c>
      <c r="BA156" s="17" t="str">
        <f ca="1">IF(data!$BY156=BA$1,data!$BW156,"")</f>
        <v/>
      </c>
      <c r="BB156" s="17" t="str">
        <f ca="1">IF(OR(data!$BX156=BA$1,data!$BY156=BA$1),data!$BW156,"")</f>
        <v/>
      </c>
      <c r="BC156" s="16" t="str">
        <f ca="1">IF(data!$BX156=BD$1,data!$BW156,"")</f>
        <v/>
      </c>
      <c r="BD156" s="16" t="str">
        <f ca="1">IF(data!$BY156=BD$1,data!$BW156,"")</f>
        <v/>
      </c>
      <c r="BE156" s="16" t="str">
        <f ca="1">IF(OR(data!$BX156=BD$1,data!$BY156=BD$1),data!$BW156,"")</f>
        <v/>
      </c>
      <c r="BF156" s="17" t="str">
        <f ca="1">IF(data!$BX156=BG$1,data!$BW156,"")</f>
        <v/>
      </c>
      <c r="BG156" s="17" t="str">
        <f ca="1">IF(data!$BY156=BG$1,data!$BW156,"")</f>
        <v/>
      </c>
      <c r="BH156" s="17" t="str">
        <f ca="1">IF(OR(data!$BX156=BG$1,data!$BY156=BG$1),data!$BW156,"")</f>
        <v/>
      </c>
      <c r="BI156" s="16" t="str">
        <f ca="1">IF(data!$BX156=BJ$1,data!$BW156,"")</f>
        <v/>
      </c>
      <c r="BJ156" s="16" t="str">
        <f ca="1">IF(data!$BY156=BJ$1,data!$BW156,"")</f>
        <v/>
      </c>
      <c r="BK156" s="16" t="str">
        <f ca="1">IF(OR(data!$BX156=BJ$1,data!$BY156=BJ$1),data!$BW156,"")</f>
        <v/>
      </c>
      <c r="BL156" s="17" t="str">
        <f ca="1">IF(data!$BX156=BM$1,data!$BW156,"")</f>
        <v/>
      </c>
      <c r="BM156" s="17" t="str">
        <f ca="1">IF(data!$BY156=BM$1,data!$BW156,"")</f>
        <v/>
      </c>
      <c r="BN156" s="17" t="str">
        <f ca="1">IF(OR(data!$BX156=BM$1,data!$BY156=BM$1),data!$BW156,"")</f>
        <v/>
      </c>
      <c r="BO156" s="16" t="str">
        <f ca="1">IF(data!$BX156=BP$1,data!$BW156,"")</f>
        <v/>
      </c>
      <c r="BP156" s="16" t="str">
        <f ca="1">IF(data!$BY156=BP$1,data!$BW156,"")</f>
        <v/>
      </c>
      <c r="BQ156" s="16" t="str">
        <f ca="1">IF(OR(data!$BX156=BP$1,data!$BY156=BP$1),data!$BW156,"")</f>
        <v/>
      </c>
      <c r="BR156" s="17" t="str">
        <f ca="1">IF(data!$BX156=BS$1,data!$BW156,"")</f>
        <v/>
      </c>
      <c r="BS156" s="17" t="str">
        <f ca="1">IF(data!$BY156=BS$1,data!$BW156,"")</f>
        <v/>
      </c>
      <c r="BT156" s="17" t="str">
        <f ca="1">IF(OR(data!$BX156=BS$1,data!$BY156=BS$1),data!$BW156,"")</f>
        <v/>
      </c>
    </row>
    <row r="157" spans="1:72" s="11" customFormat="1" x14ac:dyDescent="0.25">
      <c r="A157" s="16" t="str">
        <f ca="1">IF(data!$BX157=B$1,data!$BW157,"")</f>
        <v/>
      </c>
      <c r="B157" s="16" t="str">
        <f ca="1">IF(data!$BY157=B$1,data!$BW157,"")</f>
        <v/>
      </c>
      <c r="C157" s="16" t="str">
        <f ca="1">IF(OR(data!$BX157=B$1,data!$BY157=B$1),data!$BW157,"")</f>
        <v/>
      </c>
      <c r="D157" s="17" t="str">
        <f ca="1">IF(data!$BX157=E$1,data!$BW157,"")</f>
        <v/>
      </c>
      <c r="E157" s="17" t="str">
        <f ca="1">IF(data!$BY157=E$1,data!$BW157,"")</f>
        <v/>
      </c>
      <c r="F157" s="17" t="str">
        <f ca="1">IF(OR(data!$BX157=E$1,data!$BY157=E$1),data!$BW157,"")</f>
        <v/>
      </c>
      <c r="G157" s="16" t="str">
        <f ca="1">IF(data!$BX157=H$1,data!$BW157,"")</f>
        <v/>
      </c>
      <c r="H157" s="16" t="str">
        <f ca="1">IF(data!$BY157=H$1,data!$BW157,"")</f>
        <v/>
      </c>
      <c r="I157" s="16" t="str">
        <f ca="1">IF(OR(data!$BX157=H$1,data!$BY157=H$1),data!$BW157,"")</f>
        <v/>
      </c>
      <c r="J157" s="17" t="str">
        <f ca="1">IF(data!$BX157=K$1,data!$BW157,"")</f>
        <v/>
      </c>
      <c r="K157" s="17" t="str">
        <f ca="1">IF(data!$BY157=K$1,data!$BW157,"")</f>
        <v/>
      </c>
      <c r="L157" s="17" t="str">
        <f ca="1">IF(OR(data!$BX157=K$1,data!$BY157=K$1),data!$BW157,"")</f>
        <v/>
      </c>
      <c r="M157" s="16" t="str">
        <f ca="1">IF(data!$BX157=N$1,data!$BW157,"")</f>
        <v/>
      </c>
      <c r="N157" s="16" t="str">
        <f ca="1">IF(data!$BY157=N$1,data!$BW157,"")</f>
        <v/>
      </c>
      <c r="O157" s="16" t="str">
        <f ca="1">IF(OR(data!$BX157=N$1,data!$BY157=N$1),data!$BW157,"")</f>
        <v/>
      </c>
      <c r="P157" s="17" t="str">
        <f ca="1">IF(data!$BX157=Q$1,data!$BW157,"")</f>
        <v/>
      </c>
      <c r="Q157" s="17" t="str">
        <f ca="1">IF(data!$BY157=Q$1,data!$BW157,"")</f>
        <v/>
      </c>
      <c r="R157" s="17" t="str">
        <f ca="1">IF(OR(data!$BX157=Q$1,data!$BY157=Q$1),data!$BW157,"")</f>
        <v/>
      </c>
      <c r="S157" s="16" t="str">
        <f ca="1">IF(data!$BX157=T$1,data!$BW157,"")</f>
        <v/>
      </c>
      <c r="T157" s="16" t="str">
        <f ca="1">IF(data!$BY157=T$1,data!$BW157,"")</f>
        <v/>
      </c>
      <c r="U157" s="16" t="str">
        <f ca="1">IF(OR(data!$BX157=T$1,data!$BY157=T$1),data!$BW157,"")</f>
        <v/>
      </c>
      <c r="V157" s="17" t="str">
        <f ca="1">IF(data!$BX157=W$1,data!$BW157,"")</f>
        <v/>
      </c>
      <c r="W157" s="17" t="str">
        <f ca="1">IF(data!$BY157=W$1,data!$BW157,"")</f>
        <v/>
      </c>
      <c r="X157" s="17" t="str">
        <f ca="1">IF(OR(data!$BX157=W$1,data!$BY157=W$1),data!$BW157,"")</f>
        <v/>
      </c>
      <c r="Y157" s="16" t="str">
        <f ca="1">IF(data!$BX157=Z$1,data!$BW157,"")</f>
        <v/>
      </c>
      <c r="Z157" s="16" t="str">
        <f ca="1">IF(data!$BY157=Z$1,data!$BW157,"")</f>
        <v/>
      </c>
      <c r="AA157" s="16" t="str">
        <f ca="1">IF(OR(data!$BX157=Z$1,data!$BY157=Z$1),data!$BW157,"")</f>
        <v/>
      </c>
      <c r="AB157" s="17" t="str">
        <f ca="1">IF(data!$BX157=AC$1,data!$BW157,"")</f>
        <v/>
      </c>
      <c r="AC157" s="17" t="str">
        <f ca="1">IF(data!$BY157=AC$1,data!$BW157,"")</f>
        <v/>
      </c>
      <c r="AD157" s="17" t="str">
        <f ca="1">IF(OR(data!$BX157=AC$1,data!$BY157=AC$1),data!$BW157,"")</f>
        <v/>
      </c>
      <c r="AE157" s="16" t="str">
        <f ca="1">IF(data!$BX157=AF$1,data!$BW157,"")</f>
        <v/>
      </c>
      <c r="AF157" s="16" t="str">
        <f ca="1">IF(data!$BY157=AF$1,data!$BW157,"")</f>
        <v/>
      </c>
      <c r="AG157" s="16" t="str">
        <f ca="1">IF(OR(data!$BX157=AF$1,data!$BY157=AF$1),data!$BW157,"")</f>
        <v/>
      </c>
      <c r="AH157" s="17" t="str">
        <f ca="1">IF(data!$BX157=AI$1,data!$BW157,"")</f>
        <v/>
      </c>
      <c r="AI157" s="17" t="str">
        <f ca="1">IF(data!$BY157=AI$1,data!$BW157,"")</f>
        <v/>
      </c>
      <c r="AJ157" s="17" t="str">
        <f ca="1">IF(OR(data!$BX157=AI$1,data!$BY157=AI$1),data!$BW157,"")</f>
        <v/>
      </c>
      <c r="AK157" s="16" t="str">
        <f ca="1">IF(data!$BX157=AL$1,data!$BW157,"")</f>
        <v/>
      </c>
      <c r="AL157" s="16" t="str">
        <f ca="1">IF(data!$BY157=AL$1,data!$BW157,"")</f>
        <v/>
      </c>
      <c r="AM157" s="16" t="str">
        <f ca="1">IF(OR(data!$BX157=AL$1,data!$BY157=AL$1),data!$BW157,"")</f>
        <v/>
      </c>
      <c r="AN157" s="17" t="str">
        <f ca="1">IF(data!$BX157=AO$1,data!$BW157,"")</f>
        <v/>
      </c>
      <c r="AO157" s="17" t="str">
        <f ca="1">IF(data!$BY157=AO$1,data!$BW157,"")</f>
        <v/>
      </c>
      <c r="AP157" s="17" t="str">
        <f ca="1">IF(OR(data!$BX157=AO$1,data!$BY157=AO$1),data!$BW157,"")</f>
        <v/>
      </c>
      <c r="AQ157" s="16" t="str">
        <f ca="1">IF(data!$BX157=AR$1,data!$BW157,"")</f>
        <v/>
      </c>
      <c r="AR157" s="16" t="str">
        <f ca="1">IF(data!$BY157=AR$1,data!$BW157,"")</f>
        <v/>
      </c>
      <c r="AS157" s="16" t="str">
        <f ca="1">IF(OR(data!$BX157=AR$1,data!$BY157=AR$1),data!$BW157,"")</f>
        <v/>
      </c>
      <c r="AT157" s="17" t="str">
        <f ca="1">IF(data!$BX157=AU$1,data!$BW157,"")</f>
        <v/>
      </c>
      <c r="AU157" s="17" t="str">
        <f ca="1">IF(data!$BY157=AU$1,data!$BW157,"")</f>
        <v/>
      </c>
      <c r="AV157" s="17" t="str">
        <f ca="1">IF(OR(data!$BX157=AU$1,data!$BY157=AU$1),data!$BW157,"")</f>
        <v/>
      </c>
      <c r="AW157" s="16" t="str">
        <f ca="1">IF(data!$BX157=AX$1,data!$BW157,"")</f>
        <v/>
      </c>
      <c r="AX157" s="16" t="str">
        <f ca="1">IF(data!$BY157=AX$1,data!$BW157,"")</f>
        <v/>
      </c>
      <c r="AY157" s="16" t="str">
        <f ca="1">IF(OR(data!$BX157=AX$1,data!$BY157=AX$1),data!$BW157,"")</f>
        <v/>
      </c>
      <c r="AZ157" s="17" t="str">
        <f ca="1">IF(data!$BX157=BA$1,data!$BW157,"")</f>
        <v/>
      </c>
      <c r="BA157" s="17" t="str">
        <f ca="1">IF(data!$BY157=BA$1,data!$BW157,"")</f>
        <v/>
      </c>
      <c r="BB157" s="17" t="str">
        <f ca="1">IF(OR(data!$BX157=BA$1,data!$BY157=BA$1),data!$BW157,"")</f>
        <v/>
      </c>
      <c r="BC157" s="16" t="str">
        <f ca="1">IF(data!$BX157=BD$1,data!$BW157,"")</f>
        <v/>
      </c>
      <c r="BD157" s="16" t="str">
        <f ca="1">IF(data!$BY157=BD$1,data!$BW157,"")</f>
        <v/>
      </c>
      <c r="BE157" s="16" t="str">
        <f ca="1">IF(OR(data!$BX157=BD$1,data!$BY157=BD$1),data!$BW157,"")</f>
        <v/>
      </c>
      <c r="BF157" s="17" t="str">
        <f ca="1">IF(data!$BX157=BG$1,data!$BW157,"")</f>
        <v/>
      </c>
      <c r="BG157" s="17" t="str">
        <f ca="1">IF(data!$BY157=BG$1,data!$BW157,"")</f>
        <v/>
      </c>
      <c r="BH157" s="17" t="str">
        <f ca="1">IF(OR(data!$BX157=BG$1,data!$BY157=BG$1),data!$BW157,"")</f>
        <v/>
      </c>
      <c r="BI157" s="16" t="str">
        <f ca="1">IF(data!$BX157=BJ$1,data!$BW157,"")</f>
        <v/>
      </c>
      <c r="BJ157" s="16" t="str">
        <f ca="1">IF(data!$BY157=BJ$1,data!$BW157,"")</f>
        <v/>
      </c>
      <c r="BK157" s="16" t="str">
        <f ca="1">IF(OR(data!$BX157=BJ$1,data!$BY157=BJ$1),data!$BW157,"")</f>
        <v/>
      </c>
      <c r="BL157" s="17" t="str">
        <f ca="1">IF(data!$BX157=BM$1,data!$BW157,"")</f>
        <v/>
      </c>
      <c r="BM157" s="17" t="str">
        <f ca="1">IF(data!$BY157=BM$1,data!$BW157,"")</f>
        <v/>
      </c>
      <c r="BN157" s="17" t="str">
        <f ca="1">IF(OR(data!$BX157=BM$1,data!$BY157=BM$1),data!$BW157,"")</f>
        <v/>
      </c>
      <c r="BO157" s="16" t="str">
        <f ca="1">IF(data!$BX157=BP$1,data!$BW157,"")</f>
        <v/>
      </c>
      <c r="BP157" s="16" t="str">
        <f ca="1">IF(data!$BY157=BP$1,data!$BW157,"")</f>
        <v/>
      </c>
      <c r="BQ157" s="16" t="str">
        <f ca="1">IF(OR(data!$BX157=BP$1,data!$BY157=BP$1),data!$BW157,"")</f>
        <v/>
      </c>
      <c r="BR157" s="17" t="str">
        <f ca="1">IF(data!$BX157=BS$1,data!$BW157,"")</f>
        <v/>
      </c>
      <c r="BS157" s="17" t="str">
        <f ca="1">IF(data!$BY157=BS$1,data!$BW157,"")</f>
        <v/>
      </c>
      <c r="BT157" s="17" t="str">
        <f ca="1">IF(OR(data!$BX157=BS$1,data!$BY157=BS$1),data!$BW157,"")</f>
        <v/>
      </c>
    </row>
    <row r="158" spans="1:72" s="11" customFormat="1" x14ac:dyDescent="0.25">
      <c r="A158" s="16" t="str">
        <f ca="1">IF(data!$BX158=B$1,data!$BW158,"")</f>
        <v/>
      </c>
      <c r="B158" s="16" t="str">
        <f ca="1">IF(data!$BY158=B$1,data!$BW158,"")</f>
        <v/>
      </c>
      <c r="C158" s="16" t="str">
        <f ca="1">IF(OR(data!$BX158=B$1,data!$BY158=B$1),data!$BW158,"")</f>
        <v/>
      </c>
      <c r="D158" s="17" t="str">
        <f ca="1">IF(data!$BX158=E$1,data!$BW158,"")</f>
        <v/>
      </c>
      <c r="E158" s="17" t="str">
        <f ca="1">IF(data!$BY158=E$1,data!$BW158,"")</f>
        <v/>
      </c>
      <c r="F158" s="17" t="str">
        <f ca="1">IF(OR(data!$BX158=E$1,data!$BY158=E$1),data!$BW158,"")</f>
        <v/>
      </c>
      <c r="G158" s="16" t="str">
        <f ca="1">IF(data!$BX158=H$1,data!$BW158,"")</f>
        <v/>
      </c>
      <c r="H158" s="16" t="str">
        <f ca="1">IF(data!$BY158=H$1,data!$BW158,"")</f>
        <v/>
      </c>
      <c r="I158" s="16" t="str">
        <f ca="1">IF(OR(data!$BX158=H$1,data!$BY158=H$1),data!$BW158,"")</f>
        <v/>
      </c>
      <c r="J158" s="17" t="str">
        <f ca="1">IF(data!$BX158=K$1,data!$BW158,"")</f>
        <v/>
      </c>
      <c r="K158" s="17" t="str">
        <f ca="1">IF(data!$BY158=K$1,data!$BW158,"")</f>
        <v/>
      </c>
      <c r="L158" s="17" t="str">
        <f ca="1">IF(OR(data!$BX158=K$1,data!$BY158=K$1),data!$BW158,"")</f>
        <v/>
      </c>
      <c r="M158" s="16" t="str">
        <f ca="1">IF(data!$BX158=N$1,data!$BW158,"")</f>
        <v/>
      </c>
      <c r="N158" s="16" t="str">
        <f ca="1">IF(data!$BY158=N$1,data!$BW158,"")</f>
        <v/>
      </c>
      <c r="O158" s="16" t="str">
        <f ca="1">IF(OR(data!$BX158=N$1,data!$BY158=N$1),data!$BW158,"")</f>
        <v/>
      </c>
      <c r="P158" s="17" t="str">
        <f ca="1">IF(data!$BX158=Q$1,data!$BW158,"")</f>
        <v/>
      </c>
      <c r="Q158" s="17" t="str">
        <f ca="1">IF(data!$BY158=Q$1,data!$BW158,"")</f>
        <v/>
      </c>
      <c r="R158" s="17" t="str">
        <f ca="1">IF(OR(data!$BX158=Q$1,data!$BY158=Q$1),data!$BW158,"")</f>
        <v/>
      </c>
      <c r="S158" s="16" t="str">
        <f ca="1">IF(data!$BX158=T$1,data!$BW158,"")</f>
        <v/>
      </c>
      <c r="T158" s="16" t="str">
        <f ca="1">IF(data!$BY158=T$1,data!$BW158,"")</f>
        <v/>
      </c>
      <c r="U158" s="16" t="str">
        <f ca="1">IF(OR(data!$BX158=T$1,data!$BY158=T$1),data!$BW158,"")</f>
        <v/>
      </c>
      <c r="V158" s="17" t="str">
        <f ca="1">IF(data!$BX158=W$1,data!$BW158,"")</f>
        <v/>
      </c>
      <c r="W158" s="17" t="str">
        <f ca="1">IF(data!$BY158=W$1,data!$BW158,"")</f>
        <v/>
      </c>
      <c r="X158" s="17" t="str">
        <f ca="1">IF(OR(data!$BX158=W$1,data!$BY158=W$1),data!$BW158,"")</f>
        <v/>
      </c>
      <c r="Y158" s="16" t="str">
        <f ca="1">IF(data!$BX158=Z$1,data!$BW158,"")</f>
        <v/>
      </c>
      <c r="Z158" s="16" t="str">
        <f ca="1">IF(data!$BY158=Z$1,data!$BW158,"")</f>
        <v/>
      </c>
      <c r="AA158" s="16" t="str">
        <f ca="1">IF(OR(data!$BX158=Z$1,data!$BY158=Z$1),data!$BW158,"")</f>
        <v/>
      </c>
      <c r="AB158" s="17" t="str">
        <f ca="1">IF(data!$BX158=AC$1,data!$BW158,"")</f>
        <v/>
      </c>
      <c r="AC158" s="17" t="str">
        <f ca="1">IF(data!$BY158=AC$1,data!$BW158,"")</f>
        <v/>
      </c>
      <c r="AD158" s="17" t="str">
        <f ca="1">IF(OR(data!$BX158=AC$1,data!$BY158=AC$1),data!$BW158,"")</f>
        <v/>
      </c>
      <c r="AE158" s="16" t="str">
        <f ca="1">IF(data!$BX158=AF$1,data!$BW158,"")</f>
        <v/>
      </c>
      <c r="AF158" s="16" t="str">
        <f ca="1">IF(data!$BY158=AF$1,data!$BW158,"")</f>
        <v/>
      </c>
      <c r="AG158" s="16" t="str">
        <f ca="1">IF(OR(data!$BX158=AF$1,data!$BY158=AF$1),data!$BW158,"")</f>
        <v/>
      </c>
      <c r="AH158" s="17" t="str">
        <f ca="1">IF(data!$BX158=AI$1,data!$BW158,"")</f>
        <v/>
      </c>
      <c r="AI158" s="17" t="str">
        <f ca="1">IF(data!$BY158=AI$1,data!$BW158,"")</f>
        <v/>
      </c>
      <c r="AJ158" s="17" t="str">
        <f ca="1">IF(OR(data!$BX158=AI$1,data!$BY158=AI$1),data!$BW158,"")</f>
        <v/>
      </c>
      <c r="AK158" s="16" t="str">
        <f ca="1">IF(data!$BX158=AL$1,data!$BW158,"")</f>
        <v/>
      </c>
      <c r="AL158" s="16" t="str">
        <f ca="1">IF(data!$BY158=AL$1,data!$BW158,"")</f>
        <v/>
      </c>
      <c r="AM158" s="16" t="str">
        <f ca="1">IF(OR(data!$BX158=AL$1,data!$BY158=AL$1),data!$BW158,"")</f>
        <v/>
      </c>
      <c r="AN158" s="17" t="str">
        <f ca="1">IF(data!$BX158=AO$1,data!$BW158,"")</f>
        <v/>
      </c>
      <c r="AO158" s="17" t="str">
        <f ca="1">IF(data!$BY158=AO$1,data!$BW158,"")</f>
        <v/>
      </c>
      <c r="AP158" s="17" t="str">
        <f ca="1">IF(OR(data!$BX158=AO$1,data!$BY158=AO$1),data!$BW158,"")</f>
        <v/>
      </c>
      <c r="AQ158" s="16" t="str">
        <f ca="1">IF(data!$BX158=AR$1,data!$BW158,"")</f>
        <v/>
      </c>
      <c r="AR158" s="16" t="str">
        <f ca="1">IF(data!$BY158=AR$1,data!$BW158,"")</f>
        <v/>
      </c>
      <c r="AS158" s="16" t="str">
        <f ca="1">IF(OR(data!$BX158=AR$1,data!$BY158=AR$1),data!$BW158,"")</f>
        <v/>
      </c>
      <c r="AT158" s="17" t="str">
        <f ca="1">IF(data!$BX158=AU$1,data!$BW158,"")</f>
        <v/>
      </c>
      <c r="AU158" s="17" t="str">
        <f ca="1">IF(data!$BY158=AU$1,data!$BW158,"")</f>
        <v/>
      </c>
      <c r="AV158" s="17" t="str">
        <f ca="1">IF(OR(data!$BX158=AU$1,data!$BY158=AU$1),data!$BW158,"")</f>
        <v/>
      </c>
      <c r="AW158" s="16" t="str">
        <f ca="1">IF(data!$BX158=AX$1,data!$BW158,"")</f>
        <v/>
      </c>
      <c r="AX158" s="16" t="str">
        <f ca="1">IF(data!$BY158=AX$1,data!$BW158,"")</f>
        <v/>
      </c>
      <c r="AY158" s="16" t="str">
        <f ca="1">IF(OR(data!$BX158=AX$1,data!$BY158=AX$1),data!$BW158,"")</f>
        <v/>
      </c>
      <c r="AZ158" s="17" t="str">
        <f ca="1">IF(data!$BX158=BA$1,data!$BW158,"")</f>
        <v/>
      </c>
      <c r="BA158" s="17" t="str">
        <f ca="1">IF(data!$BY158=BA$1,data!$BW158,"")</f>
        <v/>
      </c>
      <c r="BB158" s="17" t="str">
        <f ca="1">IF(OR(data!$BX158=BA$1,data!$BY158=BA$1),data!$BW158,"")</f>
        <v/>
      </c>
      <c r="BC158" s="16" t="str">
        <f ca="1">IF(data!$BX158=BD$1,data!$BW158,"")</f>
        <v/>
      </c>
      <c r="BD158" s="16" t="str">
        <f ca="1">IF(data!$BY158=BD$1,data!$BW158,"")</f>
        <v/>
      </c>
      <c r="BE158" s="16" t="str">
        <f ca="1">IF(OR(data!$BX158=BD$1,data!$BY158=BD$1),data!$BW158,"")</f>
        <v/>
      </c>
      <c r="BF158" s="17" t="str">
        <f ca="1">IF(data!$BX158=BG$1,data!$BW158,"")</f>
        <v/>
      </c>
      <c r="BG158" s="17" t="str">
        <f ca="1">IF(data!$BY158=BG$1,data!$BW158,"")</f>
        <v/>
      </c>
      <c r="BH158" s="17" t="str">
        <f ca="1">IF(OR(data!$BX158=BG$1,data!$BY158=BG$1),data!$BW158,"")</f>
        <v/>
      </c>
      <c r="BI158" s="16" t="str">
        <f ca="1">IF(data!$BX158=BJ$1,data!$BW158,"")</f>
        <v/>
      </c>
      <c r="BJ158" s="16" t="str">
        <f ca="1">IF(data!$BY158=BJ$1,data!$BW158,"")</f>
        <v/>
      </c>
      <c r="BK158" s="16" t="str">
        <f ca="1">IF(OR(data!$BX158=BJ$1,data!$BY158=BJ$1),data!$BW158,"")</f>
        <v/>
      </c>
      <c r="BL158" s="17" t="str">
        <f ca="1">IF(data!$BX158=BM$1,data!$BW158,"")</f>
        <v/>
      </c>
      <c r="BM158" s="17" t="str">
        <f ca="1">IF(data!$BY158=BM$1,data!$BW158,"")</f>
        <v/>
      </c>
      <c r="BN158" s="17" t="str">
        <f ca="1">IF(OR(data!$BX158=BM$1,data!$BY158=BM$1),data!$BW158,"")</f>
        <v/>
      </c>
      <c r="BO158" s="16" t="str">
        <f ca="1">IF(data!$BX158=BP$1,data!$BW158,"")</f>
        <v/>
      </c>
      <c r="BP158" s="16" t="str">
        <f ca="1">IF(data!$BY158=BP$1,data!$BW158,"")</f>
        <v/>
      </c>
      <c r="BQ158" s="16" t="str">
        <f ca="1">IF(OR(data!$BX158=BP$1,data!$BY158=BP$1),data!$BW158,"")</f>
        <v/>
      </c>
      <c r="BR158" s="17" t="str">
        <f ca="1">IF(data!$BX158=BS$1,data!$BW158,"")</f>
        <v/>
      </c>
      <c r="BS158" s="17" t="str">
        <f ca="1">IF(data!$BY158=BS$1,data!$BW158,"")</f>
        <v/>
      </c>
      <c r="BT158" s="17" t="str">
        <f ca="1">IF(OR(data!$BX158=BS$1,data!$BY158=BS$1),data!$BW158,"")</f>
        <v/>
      </c>
    </row>
    <row r="159" spans="1:72" s="11" customFormat="1" x14ac:dyDescent="0.25">
      <c r="A159" s="16" t="str">
        <f ca="1">IF(data!$BX159=B$1,data!$BW159,"")</f>
        <v/>
      </c>
      <c r="B159" s="16" t="str">
        <f ca="1">IF(data!$BY159=B$1,data!$BW159,"")</f>
        <v/>
      </c>
      <c r="C159" s="16" t="str">
        <f ca="1">IF(OR(data!$BX159=B$1,data!$BY159=B$1),data!$BW159,"")</f>
        <v/>
      </c>
      <c r="D159" s="17" t="str">
        <f ca="1">IF(data!$BX159=E$1,data!$BW159,"")</f>
        <v/>
      </c>
      <c r="E159" s="17" t="str">
        <f ca="1">IF(data!$BY159=E$1,data!$BW159,"")</f>
        <v/>
      </c>
      <c r="F159" s="17" t="str">
        <f ca="1">IF(OR(data!$BX159=E$1,data!$BY159=E$1),data!$BW159,"")</f>
        <v/>
      </c>
      <c r="G159" s="16" t="str">
        <f ca="1">IF(data!$BX159=H$1,data!$BW159,"")</f>
        <v/>
      </c>
      <c r="H159" s="16" t="str">
        <f ca="1">IF(data!$BY159=H$1,data!$BW159,"")</f>
        <v/>
      </c>
      <c r="I159" s="16" t="str">
        <f ca="1">IF(OR(data!$BX159=H$1,data!$BY159=H$1),data!$BW159,"")</f>
        <v/>
      </c>
      <c r="J159" s="17" t="str">
        <f ca="1">IF(data!$BX159=K$1,data!$BW159,"")</f>
        <v/>
      </c>
      <c r="K159" s="17" t="str">
        <f ca="1">IF(data!$BY159=K$1,data!$BW159,"")</f>
        <v/>
      </c>
      <c r="L159" s="17" t="str">
        <f ca="1">IF(OR(data!$BX159=K$1,data!$BY159=K$1),data!$BW159,"")</f>
        <v/>
      </c>
      <c r="M159" s="16" t="str">
        <f ca="1">IF(data!$BX159=N$1,data!$BW159,"")</f>
        <v/>
      </c>
      <c r="N159" s="16" t="str">
        <f ca="1">IF(data!$BY159=N$1,data!$BW159,"")</f>
        <v/>
      </c>
      <c r="O159" s="16" t="str">
        <f ca="1">IF(OR(data!$BX159=N$1,data!$BY159=N$1),data!$BW159,"")</f>
        <v/>
      </c>
      <c r="P159" s="17" t="str">
        <f ca="1">IF(data!$BX159=Q$1,data!$BW159,"")</f>
        <v/>
      </c>
      <c r="Q159" s="17" t="str">
        <f ca="1">IF(data!$BY159=Q$1,data!$BW159,"")</f>
        <v/>
      </c>
      <c r="R159" s="17" t="str">
        <f ca="1">IF(OR(data!$BX159=Q$1,data!$BY159=Q$1),data!$BW159,"")</f>
        <v/>
      </c>
      <c r="S159" s="16" t="str">
        <f ca="1">IF(data!$BX159=T$1,data!$BW159,"")</f>
        <v/>
      </c>
      <c r="T159" s="16" t="str">
        <f ca="1">IF(data!$BY159=T$1,data!$BW159,"")</f>
        <v/>
      </c>
      <c r="U159" s="16" t="str">
        <f ca="1">IF(OR(data!$BX159=T$1,data!$BY159=T$1),data!$BW159,"")</f>
        <v/>
      </c>
      <c r="V159" s="17" t="str">
        <f ca="1">IF(data!$BX159=W$1,data!$BW159,"")</f>
        <v/>
      </c>
      <c r="W159" s="17" t="str">
        <f ca="1">IF(data!$BY159=W$1,data!$BW159,"")</f>
        <v/>
      </c>
      <c r="X159" s="17" t="str">
        <f ca="1">IF(OR(data!$BX159=W$1,data!$BY159=W$1),data!$BW159,"")</f>
        <v/>
      </c>
      <c r="Y159" s="16" t="str">
        <f ca="1">IF(data!$BX159=Z$1,data!$BW159,"")</f>
        <v/>
      </c>
      <c r="Z159" s="16" t="str">
        <f ca="1">IF(data!$BY159=Z$1,data!$BW159,"")</f>
        <v/>
      </c>
      <c r="AA159" s="16" t="str">
        <f ca="1">IF(OR(data!$BX159=Z$1,data!$BY159=Z$1),data!$BW159,"")</f>
        <v/>
      </c>
      <c r="AB159" s="17" t="str">
        <f ca="1">IF(data!$BX159=AC$1,data!$BW159,"")</f>
        <v/>
      </c>
      <c r="AC159" s="17" t="str">
        <f ca="1">IF(data!$BY159=AC$1,data!$BW159,"")</f>
        <v/>
      </c>
      <c r="AD159" s="17" t="str">
        <f ca="1">IF(OR(data!$BX159=AC$1,data!$BY159=AC$1),data!$BW159,"")</f>
        <v/>
      </c>
      <c r="AE159" s="16" t="str">
        <f ca="1">IF(data!$BX159=AF$1,data!$BW159,"")</f>
        <v/>
      </c>
      <c r="AF159" s="16" t="str">
        <f ca="1">IF(data!$BY159=AF$1,data!$BW159,"")</f>
        <v/>
      </c>
      <c r="AG159" s="16" t="str">
        <f ca="1">IF(OR(data!$BX159=AF$1,data!$BY159=AF$1),data!$BW159,"")</f>
        <v/>
      </c>
      <c r="AH159" s="17" t="str">
        <f ca="1">IF(data!$BX159=AI$1,data!$BW159,"")</f>
        <v/>
      </c>
      <c r="AI159" s="17" t="str">
        <f ca="1">IF(data!$BY159=AI$1,data!$BW159,"")</f>
        <v/>
      </c>
      <c r="AJ159" s="17" t="str">
        <f ca="1">IF(OR(data!$BX159=AI$1,data!$BY159=AI$1),data!$BW159,"")</f>
        <v/>
      </c>
      <c r="AK159" s="16" t="str">
        <f ca="1">IF(data!$BX159=AL$1,data!$BW159,"")</f>
        <v/>
      </c>
      <c r="AL159" s="16" t="str">
        <f ca="1">IF(data!$BY159=AL$1,data!$BW159,"")</f>
        <v/>
      </c>
      <c r="AM159" s="16" t="str">
        <f ca="1">IF(OR(data!$BX159=AL$1,data!$BY159=AL$1),data!$BW159,"")</f>
        <v/>
      </c>
      <c r="AN159" s="17" t="str">
        <f ca="1">IF(data!$BX159=AO$1,data!$BW159,"")</f>
        <v/>
      </c>
      <c r="AO159" s="17" t="str">
        <f ca="1">IF(data!$BY159=AO$1,data!$BW159,"")</f>
        <v/>
      </c>
      <c r="AP159" s="17" t="str">
        <f ca="1">IF(OR(data!$BX159=AO$1,data!$BY159=AO$1),data!$BW159,"")</f>
        <v/>
      </c>
      <c r="AQ159" s="16" t="str">
        <f ca="1">IF(data!$BX159=AR$1,data!$BW159,"")</f>
        <v/>
      </c>
      <c r="AR159" s="16" t="str">
        <f ca="1">IF(data!$BY159=AR$1,data!$BW159,"")</f>
        <v/>
      </c>
      <c r="AS159" s="16" t="str">
        <f ca="1">IF(OR(data!$BX159=AR$1,data!$BY159=AR$1),data!$BW159,"")</f>
        <v/>
      </c>
      <c r="AT159" s="17" t="str">
        <f ca="1">IF(data!$BX159=AU$1,data!$BW159,"")</f>
        <v/>
      </c>
      <c r="AU159" s="17" t="str">
        <f ca="1">IF(data!$BY159=AU$1,data!$BW159,"")</f>
        <v/>
      </c>
      <c r="AV159" s="17" t="str">
        <f ca="1">IF(OR(data!$BX159=AU$1,data!$BY159=AU$1),data!$BW159,"")</f>
        <v/>
      </c>
      <c r="AW159" s="16" t="str">
        <f ca="1">IF(data!$BX159=AX$1,data!$BW159,"")</f>
        <v/>
      </c>
      <c r="AX159" s="16" t="str">
        <f ca="1">IF(data!$BY159=AX$1,data!$BW159,"")</f>
        <v/>
      </c>
      <c r="AY159" s="16" t="str">
        <f ca="1">IF(OR(data!$BX159=AX$1,data!$BY159=AX$1),data!$BW159,"")</f>
        <v/>
      </c>
      <c r="AZ159" s="17" t="str">
        <f ca="1">IF(data!$BX159=BA$1,data!$BW159,"")</f>
        <v/>
      </c>
      <c r="BA159" s="17" t="str">
        <f ca="1">IF(data!$BY159=BA$1,data!$BW159,"")</f>
        <v/>
      </c>
      <c r="BB159" s="17" t="str">
        <f ca="1">IF(OR(data!$BX159=BA$1,data!$BY159=BA$1),data!$BW159,"")</f>
        <v/>
      </c>
      <c r="BC159" s="16" t="str">
        <f ca="1">IF(data!$BX159=BD$1,data!$BW159,"")</f>
        <v/>
      </c>
      <c r="BD159" s="16" t="str">
        <f ca="1">IF(data!$BY159=BD$1,data!$BW159,"")</f>
        <v/>
      </c>
      <c r="BE159" s="16" t="str">
        <f ca="1">IF(OR(data!$BX159=BD$1,data!$BY159=BD$1),data!$BW159,"")</f>
        <v/>
      </c>
      <c r="BF159" s="17" t="str">
        <f ca="1">IF(data!$BX159=BG$1,data!$BW159,"")</f>
        <v/>
      </c>
      <c r="BG159" s="17" t="str">
        <f ca="1">IF(data!$BY159=BG$1,data!$BW159,"")</f>
        <v/>
      </c>
      <c r="BH159" s="17" t="str">
        <f ca="1">IF(OR(data!$BX159=BG$1,data!$BY159=BG$1),data!$BW159,"")</f>
        <v/>
      </c>
      <c r="BI159" s="16" t="str">
        <f ca="1">IF(data!$BX159=BJ$1,data!$BW159,"")</f>
        <v/>
      </c>
      <c r="BJ159" s="16" t="str">
        <f ca="1">IF(data!$BY159=BJ$1,data!$BW159,"")</f>
        <v/>
      </c>
      <c r="BK159" s="16" t="str">
        <f ca="1">IF(OR(data!$BX159=BJ$1,data!$BY159=BJ$1),data!$BW159,"")</f>
        <v/>
      </c>
      <c r="BL159" s="17" t="str">
        <f ca="1">IF(data!$BX159=BM$1,data!$BW159,"")</f>
        <v/>
      </c>
      <c r="BM159" s="17" t="str">
        <f ca="1">IF(data!$BY159=BM$1,data!$BW159,"")</f>
        <v/>
      </c>
      <c r="BN159" s="17" t="str">
        <f ca="1">IF(OR(data!$BX159=BM$1,data!$BY159=BM$1),data!$BW159,"")</f>
        <v/>
      </c>
      <c r="BO159" s="16" t="str">
        <f ca="1">IF(data!$BX159=BP$1,data!$BW159,"")</f>
        <v/>
      </c>
      <c r="BP159" s="16" t="str">
        <f ca="1">IF(data!$BY159=BP$1,data!$BW159,"")</f>
        <v/>
      </c>
      <c r="BQ159" s="16" t="str">
        <f ca="1">IF(OR(data!$BX159=BP$1,data!$BY159=BP$1),data!$BW159,"")</f>
        <v/>
      </c>
      <c r="BR159" s="17" t="str">
        <f ca="1">IF(data!$BX159=BS$1,data!$BW159,"")</f>
        <v/>
      </c>
      <c r="BS159" s="17" t="str">
        <f ca="1">IF(data!$BY159=BS$1,data!$BW159,"")</f>
        <v/>
      </c>
      <c r="BT159" s="17" t="str">
        <f ca="1">IF(OR(data!$BX159=BS$1,data!$BY159=BS$1),data!$BW159,"")</f>
        <v/>
      </c>
    </row>
    <row r="160" spans="1:72" s="11" customFormat="1" x14ac:dyDescent="0.25">
      <c r="A160" s="16" t="str">
        <f ca="1">IF(data!$BX160=B$1,data!$BW160,"")</f>
        <v/>
      </c>
      <c r="B160" s="16" t="str">
        <f ca="1">IF(data!$BY160=B$1,data!$BW160,"")</f>
        <v/>
      </c>
      <c r="C160" s="16" t="str">
        <f ca="1">IF(OR(data!$BX160=B$1,data!$BY160=B$1),data!$BW160,"")</f>
        <v/>
      </c>
      <c r="D160" s="17" t="str">
        <f ca="1">IF(data!$BX160=E$1,data!$BW160,"")</f>
        <v/>
      </c>
      <c r="E160" s="17" t="str">
        <f ca="1">IF(data!$BY160=E$1,data!$BW160,"")</f>
        <v/>
      </c>
      <c r="F160" s="17" t="str">
        <f ca="1">IF(OR(data!$BX160=E$1,data!$BY160=E$1),data!$BW160,"")</f>
        <v/>
      </c>
      <c r="G160" s="16" t="str">
        <f ca="1">IF(data!$BX160=H$1,data!$BW160,"")</f>
        <v/>
      </c>
      <c r="H160" s="16" t="str">
        <f ca="1">IF(data!$BY160=H$1,data!$BW160,"")</f>
        <v/>
      </c>
      <c r="I160" s="16" t="str">
        <f ca="1">IF(OR(data!$BX160=H$1,data!$BY160=H$1),data!$BW160,"")</f>
        <v/>
      </c>
      <c r="J160" s="17" t="str">
        <f ca="1">IF(data!$BX160=K$1,data!$BW160,"")</f>
        <v/>
      </c>
      <c r="K160" s="17" t="str">
        <f ca="1">IF(data!$BY160=K$1,data!$BW160,"")</f>
        <v/>
      </c>
      <c r="L160" s="17" t="str">
        <f ca="1">IF(OR(data!$BX160=K$1,data!$BY160=K$1),data!$BW160,"")</f>
        <v/>
      </c>
      <c r="M160" s="16" t="str">
        <f ca="1">IF(data!$BX160=N$1,data!$BW160,"")</f>
        <v/>
      </c>
      <c r="N160" s="16" t="str">
        <f ca="1">IF(data!$BY160=N$1,data!$BW160,"")</f>
        <v/>
      </c>
      <c r="O160" s="16" t="str">
        <f ca="1">IF(OR(data!$BX160=N$1,data!$BY160=N$1),data!$BW160,"")</f>
        <v/>
      </c>
      <c r="P160" s="17" t="str">
        <f ca="1">IF(data!$BX160=Q$1,data!$BW160,"")</f>
        <v/>
      </c>
      <c r="Q160" s="17" t="str">
        <f ca="1">IF(data!$BY160=Q$1,data!$BW160,"")</f>
        <v/>
      </c>
      <c r="R160" s="17" t="str">
        <f ca="1">IF(OR(data!$BX160=Q$1,data!$BY160=Q$1),data!$BW160,"")</f>
        <v/>
      </c>
      <c r="S160" s="16" t="str">
        <f ca="1">IF(data!$BX160=T$1,data!$BW160,"")</f>
        <v/>
      </c>
      <c r="T160" s="16" t="str">
        <f ca="1">IF(data!$BY160=T$1,data!$BW160,"")</f>
        <v/>
      </c>
      <c r="U160" s="16" t="str">
        <f ca="1">IF(OR(data!$BX160=T$1,data!$BY160=T$1),data!$BW160,"")</f>
        <v/>
      </c>
      <c r="V160" s="17" t="str">
        <f ca="1">IF(data!$BX160=W$1,data!$BW160,"")</f>
        <v/>
      </c>
      <c r="W160" s="17" t="str">
        <f ca="1">IF(data!$BY160=W$1,data!$BW160,"")</f>
        <v/>
      </c>
      <c r="X160" s="17" t="str">
        <f ca="1">IF(OR(data!$BX160=W$1,data!$BY160=W$1),data!$BW160,"")</f>
        <v/>
      </c>
      <c r="Y160" s="16" t="str">
        <f ca="1">IF(data!$BX160=Z$1,data!$BW160,"")</f>
        <v/>
      </c>
      <c r="Z160" s="16" t="str">
        <f ca="1">IF(data!$BY160=Z$1,data!$BW160,"")</f>
        <v/>
      </c>
      <c r="AA160" s="16" t="str">
        <f ca="1">IF(OR(data!$BX160=Z$1,data!$BY160=Z$1),data!$BW160,"")</f>
        <v/>
      </c>
      <c r="AB160" s="17" t="str">
        <f ca="1">IF(data!$BX160=AC$1,data!$BW160,"")</f>
        <v/>
      </c>
      <c r="AC160" s="17" t="str">
        <f ca="1">IF(data!$BY160=AC$1,data!$BW160,"")</f>
        <v/>
      </c>
      <c r="AD160" s="17" t="str">
        <f ca="1">IF(OR(data!$BX160=AC$1,data!$BY160=AC$1),data!$BW160,"")</f>
        <v/>
      </c>
      <c r="AE160" s="16" t="str">
        <f ca="1">IF(data!$BX160=AF$1,data!$BW160,"")</f>
        <v/>
      </c>
      <c r="AF160" s="16" t="str">
        <f ca="1">IF(data!$BY160=AF$1,data!$BW160,"")</f>
        <v/>
      </c>
      <c r="AG160" s="16" t="str">
        <f ca="1">IF(OR(data!$BX160=AF$1,data!$BY160=AF$1),data!$BW160,"")</f>
        <v/>
      </c>
      <c r="AH160" s="17" t="str">
        <f ca="1">IF(data!$BX160=AI$1,data!$BW160,"")</f>
        <v/>
      </c>
      <c r="AI160" s="17" t="str">
        <f ca="1">IF(data!$BY160=AI$1,data!$BW160,"")</f>
        <v/>
      </c>
      <c r="AJ160" s="17" t="str">
        <f ca="1">IF(OR(data!$BX160=AI$1,data!$BY160=AI$1),data!$BW160,"")</f>
        <v/>
      </c>
      <c r="AK160" s="16" t="str">
        <f ca="1">IF(data!$BX160=AL$1,data!$BW160,"")</f>
        <v/>
      </c>
      <c r="AL160" s="16" t="str">
        <f ca="1">IF(data!$BY160=AL$1,data!$BW160,"")</f>
        <v/>
      </c>
      <c r="AM160" s="16" t="str">
        <f ca="1">IF(OR(data!$BX160=AL$1,data!$BY160=AL$1),data!$BW160,"")</f>
        <v/>
      </c>
      <c r="AN160" s="17" t="str">
        <f ca="1">IF(data!$BX160=AO$1,data!$BW160,"")</f>
        <v/>
      </c>
      <c r="AO160" s="17" t="str">
        <f ca="1">IF(data!$BY160=AO$1,data!$BW160,"")</f>
        <v/>
      </c>
      <c r="AP160" s="17" t="str">
        <f ca="1">IF(OR(data!$BX160=AO$1,data!$BY160=AO$1),data!$BW160,"")</f>
        <v/>
      </c>
      <c r="AQ160" s="16" t="str">
        <f ca="1">IF(data!$BX160=AR$1,data!$BW160,"")</f>
        <v/>
      </c>
      <c r="AR160" s="16" t="str">
        <f ca="1">IF(data!$BY160=AR$1,data!$BW160,"")</f>
        <v/>
      </c>
      <c r="AS160" s="16" t="str">
        <f ca="1">IF(OR(data!$BX160=AR$1,data!$BY160=AR$1),data!$BW160,"")</f>
        <v/>
      </c>
      <c r="AT160" s="17" t="str">
        <f ca="1">IF(data!$BX160=AU$1,data!$BW160,"")</f>
        <v/>
      </c>
      <c r="AU160" s="17" t="str">
        <f ca="1">IF(data!$BY160=AU$1,data!$BW160,"")</f>
        <v/>
      </c>
      <c r="AV160" s="17" t="str">
        <f ca="1">IF(OR(data!$BX160=AU$1,data!$BY160=AU$1),data!$BW160,"")</f>
        <v/>
      </c>
      <c r="AW160" s="16" t="str">
        <f ca="1">IF(data!$BX160=AX$1,data!$BW160,"")</f>
        <v/>
      </c>
      <c r="AX160" s="16" t="str">
        <f ca="1">IF(data!$BY160=AX$1,data!$BW160,"")</f>
        <v/>
      </c>
      <c r="AY160" s="16" t="str">
        <f ca="1">IF(OR(data!$BX160=AX$1,data!$BY160=AX$1),data!$BW160,"")</f>
        <v/>
      </c>
      <c r="AZ160" s="17" t="str">
        <f ca="1">IF(data!$BX160=BA$1,data!$BW160,"")</f>
        <v/>
      </c>
      <c r="BA160" s="17" t="str">
        <f ca="1">IF(data!$BY160=BA$1,data!$BW160,"")</f>
        <v/>
      </c>
      <c r="BB160" s="17" t="str">
        <f ca="1">IF(OR(data!$BX160=BA$1,data!$BY160=BA$1),data!$BW160,"")</f>
        <v/>
      </c>
      <c r="BC160" s="16" t="str">
        <f ca="1">IF(data!$BX160=BD$1,data!$BW160,"")</f>
        <v/>
      </c>
      <c r="BD160" s="16" t="str">
        <f ca="1">IF(data!$BY160=BD$1,data!$BW160,"")</f>
        <v/>
      </c>
      <c r="BE160" s="16" t="str">
        <f ca="1">IF(OR(data!$BX160=BD$1,data!$BY160=BD$1),data!$BW160,"")</f>
        <v/>
      </c>
      <c r="BF160" s="17" t="str">
        <f ca="1">IF(data!$BX160=BG$1,data!$BW160,"")</f>
        <v/>
      </c>
      <c r="BG160" s="17" t="str">
        <f ca="1">IF(data!$BY160=BG$1,data!$BW160,"")</f>
        <v/>
      </c>
      <c r="BH160" s="17" t="str">
        <f ca="1">IF(OR(data!$BX160=BG$1,data!$BY160=BG$1),data!$BW160,"")</f>
        <v/>
      </c>
      <c r="BI160" s="16" t="str">
        <f ca="1">IF(data!$BX160=BJ$1,data!$BW160,"")</f>
        <v/>
      </c>
      <c r="BJ160" s="16" t="str">
        <f ca="1">IF(data!$BY160=BJ$1,data!$BW160,"")</f>
        <v/>
      </c>
      <c r="BK160" s="16" t="str">
        <f ca="1">IF(OR(data!$BX160=BJ$1,data!$BY160=BJ$1),data!$BW160,"")</f>
        <v/>
      </c>
      <c r="BL160" s="17" t="str">
        <f ca="1">IF(data!$BX160=BM$1,data!$BW160,"")</f>
        <v/>
      </c>
      <c r="BM160" s="17" t="str">
        <f ca="1">IF(data!$BY160=BM$1,data!$BW160,"")</f>
        <v/>
      </c>
      <c r="BN160" s="17" t="str">
        <f ca="1">IF(OR(data!$BX160=BM$1,data!$BY160=BM$1),data!$BW160,"")</f>
        <v/>
      </c>
      <c r="BO160" s="16" t="str">
        <f ca="1">IF(data!$BX160=BP$1,data!$BW160,"")</f>
        <v/>
      </c>
      <c r="BP160" s="16" t="str">
        <f ca="1">IF(data!$BY160=BP$1,data!$BW160,"")</f>
        <v/>
      </c>
      <c r="BQ160" s="16" t="str">
        <f ca="1">IF(OR(data!$BX160=BP$1,data!$BY160=BP$1),data!$BW160,"")</f>
        <v/>
      </c>
      <c r="BR160" s="17" t="str">
        <f ca="1">IF(data!$BX160=BS$1,data!$BW160,"")</f>
        <v/>
      </c>
      <c r="BS160" s="17" t="str">
        <f ca="1">IF(data!$BY160=BS$1,data!$BW160,"")</f>
        <v/>
      </c>
      <c r="BT160" s="17" t="str">
        <f ca="1">IF(OR(data!$BX160=BS$1,data!$BY160=BS$1),data!$BW160,"")</f>
        <v/>
      </c>
    </row>
    <row r="161" spans="1:72" s="11" customFormat="1" x14ac:dyDescent="0.25">
      <c r="A161" s="16" t="str">
        <f ca="1">IF(data!$BX161=B$1,data!$BW161,"")</f>
        <v/>
      </c>
      <c r="B161" s="16" t="str">
        <f ca="1">IF(data!$BY161=B$1,data!$BW161,"")</f>
        <v/>
      </c>
      <c r="C161" s="16" t="str">
        <f ca="1">IF(OR(data!$BX161=B$1,data!$BY161=B$1),data!$BW161,"")</f>
        <v/>
      </c>
      <c r="D161" s="17" t="str">
        <f ca="1">IF(data!$BX161=E$1,data!$BW161,"")</f>
        <v/>
      </c>
      <c r="E161" s="17" t="str">
        <f ca="1">IF(data!$BY161=E$1,data!$BW161,"")</f>
        <v/>
      </c>
      <c r="F161" s="17" t="str">
        <f ca="1">IF(OR(data!$BX161=E$1,data!$BY161=E$1),data!$BW161,"")</f>
        <v/>
      </c>
      <c r="G161" s="16" t="str">
        <f ca="1">IF(data!$BX161=H$1,data!$BW161,"")</f>
        <v/>
      </c>
      <c r="H161" s="16" t="str">
        <f ca="1">IF(data!$BY161=H$1,data!$BW161,"")</f>
        <v/>
      </c>
      <c r="I161" s="16" t="str">
        <f ca="1">IF(OR(data!$BX161=H$1,data!$BY161=H$1),data!$BW161,"")</f>
        <v/>
      </c>
      <c r="J161" s="17" t="str">
        <f ca="1">IF(data!$BX161=K$1,data!$BW161,"")</f>
        <v/>
      </c>
      <c r="K161" s="17" t="str">
        <f ca="1">IF(data!$BY161=K$1,data!$BW161,"")</f>
        <v/>
      </c>
      <c r="L161" s="17" t="str">
        <f ca="1">IF(OR(data!$BX161=K$1,data!$BY161=K$1),data!$BW161,"")</f>
        <v/>
      </c>
      <c r="M161" s="16" t="str">
        <f ca="1">IF(data!$BX161=N$1,data!$BW161,"")</f>
        <v/>
      </c>
      <c r="N161" s="16" t="str">
        <f ca="1">IF(data!$BY161=N$1,data!$BW161,"")</f>
        <v/>
      </c>
      <c r="O161" s="16" t="str">
        <f ca="1">IF(OR(data!$BX161=N$1,data!$BY161=N$1),data!$BW161,"")</f>
        <v/>
      </c>
      <c r="P161" s="17" t="str">
        <f ca="1">IF(data!$BX161=Q$1,data!$BW161,"")</f>
        <v/>
      </c>
      <c r="Q161" s="17" t="str">
        <f ca="1">IF(data!$BY161=Q$1,data!$BW161,"")</f>
        <v/>
      </c>
      <c r="R161" s="17" t="str">
        <f ca="1">IF(OR(data!$BX161=Q$1,data!$BY161=Q$1),data!$BW161,"")</f>
        <v/>
      </c>
      <c r="S161" s="16" t="str">
        <f ca="1">IF(data!$BX161=T$1,data!$BW161,"")</f>
        <v/>
      </c>
      <c r="T161" s="16" t="str">
        <f ca="1">IF(data!$BY161=T$1,data!$BW161,"")</f>
        <v/>
      </c>
      <c r="U161" s="16" t="str">
        <f ca="1">IF(OR(data!$BX161=T$1,data!$BY161=T$1),data!$BW161,"")</f>
        <v/>
      </c>
      <c r="V161" s="17" t="str">
        <f ca="1">IF(data!$BX161=W$1,data!$BW161,"")</f>
        <v/>
      </c>
      <c r="W161" s="17" t="str">
        <f ca="1">IF(data!$BY161=W$1,data!$BW161,"")</f>
        <v/>
      </c>
      <c r="X161" s="17" t="str">
        <f ca="1">IF(OR(data!$BX161=W$1,data!$BY161=W$1),data!$BW161,"")</f>
        <v/>
      </c>
      <c r="Y161" s="16" t="str">
        <f ca="1">IF(data!$BX161=Z$1,data!$BW161,"")</f>
        <v/>
      </c>
      <c r="Z161" s="16" t="str">
        <f ca="1">IF(data!$BY161=Z$1,data!$BW161,"")</f>
        <v/>
      </c>
      <c r="AA161" s="16" t="str">
        <f ca="1">IF(OR(data!$BX161=Z$1,data!$BY161=Z$1),data!$BW161,"")</f>
        <v/>
      </c>
      <c r="AB161" s="17" t="str">
        <f ca="1">IF(data!$BX161=AC$1,data!$BW161,"")</f>
        <v/>
      </c>
      <c r="AC161" s="17" t="str">
        <f ca="1">IF(data!$BY161=AC$1,data!$BW161,"")</f>
        <v/>
      </c>
      <c r="AD161" s="17" t="str">
        <f ca="1">IF(OR(data!$BX161=AC$1,data!$BY161=AC$1),data!$BW161,"")</f>
        <v/>
      </c>
      <c r="AE161" s="16" t="str">
        <f ca="1">IF(data!$BX161=AF$1,data!$BW161,"")</f>
        <v/>
      </c>
      <c r="AF161" s="16" t="str">
        <f ca="1">IF(data!$BY161=AF$1,data!$BW161,"")</f>
        <v/>
      </c>
      <c r="AG161" s="16" t="str">
        <f ca="1">IF(OR(data!$BX161=AF$1,data!$BY161=AF$1),data!$BW161,"")</f>
        <v/>
      </c>
      <c r="AH161" s="17" t="str">
        <f ca="1">IF(data!$BX161=AI$1,data!$BW161,"")</f>
        <v/>
      </c>
      <c r="AI161" s="17" t="str">
        <f ca="1">IF(data!$BY161=AI$1,data!$BW161,"")</f>
        <v/>
      </c>
      <c r="AJ161" s="17" t="str">
        <f ca="1">IF(OR(data!$BX161=AI$1,data!$BY161=AI$1),data!$BW161,"")</f>
        <v/>
      </c>
      <c r="AK161" s="16" t="str">
        <f ca="1">IF(data!$BX161=AL$1,data!$BW161,"")</f>
        <v/>
      </c>
      <c r="AL161" s="16" t="str">
        <f ca="1">IF(data!$BY161=AL$1,data!$BW161,"")</f>
        <v/>
      </c>
      <c r="AM161" s="16" t="str">
        <f ca="1">IF(OR(data!$BX161=AL$1,data!$BY161=AL$1),data!$BW161,"")</f>
        <v/>
      </c>
      <c r="AN161" s="17" t="str">
        <f ca="1">IF(data!$BX161=AO$1,data!$BW161,"")</f>
        <v/>
      </c>
      <c r="AO161" s="17" t="str">
        <f ca="1">IF(data!$BY161=AO$1,data!$BW161,"")</f>
        <v/>
      </c>
      <c r="AP161" s="17" t="str">
        <f ca="1">IF(OR(data!$BX161=AO$1,data!$BY161=AO$1),data!$BW161,"")</f>
        <v/>
      </c>
      <c r="AQ161" s="16" t="str">
        <f ca="1">IF(data!$BX161=AR$1,data!$BW161,"")</f>
        <v/>
      </c>
      <c r="AR161" s="16" t="str">
        <f ca="1">IF(data!$BY161=AR$1,data!$BW161,"")</f>
        <v/>
      </c>
      <c r="AS161" s="16" t="str">
        <f ca="1">IF(OR(data!$BX161=AR$1,data!$BY161=AR$1),data!$BW161,"")</f>
        <v/>
      </c>
      <c r="AT161" s="17" t="str">
        <f ca="1">IF(data!$BX161=AU$1,data!$BW161,"")</f>
        <v/>
      </c>
      <c r="AU161" s="17" t="str">
        <f ca="1">IF(data!$BY161=AU$1,data!$BW161,"")</f>
        <v/>
      </c>
      <c r="AV161" s="17" t="str">
        <f ca="1">IF(OR(data!$BX161=AU$1,data!$BY161=AU$1),data!$BW161,"")</f>
        <v/>
      </c>
      <c r="AW161" s="16" t="str">
        <f ca="1">IF(data!$BX161=AX$1,data!$BW161,"")</f>
        <v/>
      </c>
      <c r="AX161" s="16" t="str">
        <f ca="1">IF(data!$BY161=AX$1,data!$BW161,"")</f>
        <v/>
      </c>
      <c r="AY161" s="16" t="str">
        <f ca="1">IF(OR(data!$BX161=AX$1,data!$BY161=AX$1),data!$BW161,"")</f>
        <v/>
      </c>
      <c r="AZ161" s="17" t="str">
        <f ca="1">IF(data!$BX161=BA$1,data!$BW161,"")</f>
        <v/>
      </c>
      <c r="BA161" s="17" t="str">
        <f ca="1">IF(data!$BY161=BA$1,data!$BW161,"")</f>
        <v/>
      </c>
      <c r="BB161" s="17" t="str">
        <f ca="1">IF(OR(data!$BX161=BA$1,data!$BY161=BA$1),data!$BW161,"")</f>
        <v/>
      </c>
      <c r="BC161" s="16" t="str">
        <f ca="1">IF(data!$BX161=BD$1,data!$BW161,"")</f>
        <v/>
      </c>
      <c r="BD161" s="16" t="str">
        <f ca="1">IF(data!$BY161=BD$1,data!$BW161,"")</f>
        <v/>
      </c>
      <c r="BE161" s="16" t="str">
        <f ca="1">IF(OR(data!$BX161=BD$1,data!$BY161=BD$1),data!$BW161,"")</f>
        <v/>
      </c>
      <c r="BF161" s="17" t="str">
        <f ca="1">IF(data!$BX161=BG$1,data!$BW161,"")</f>
        <v/>
      </c>
      <c r="BG161" s="17" t="str">
        <f ca="1">IF(data!$BY161=BG$1,data!$BW161,"")</f>
        <v/>
      </c>
      <c r="BH161" s="17" t="str">
        <f ca="1">IF(OR(data!$BX161=BG$1,data!$BY161=BG$1),data!$BW161,"")</f>
        <v/>
      </c>
      <c r="BI161" s="16" t="str">
        <f ca="1">IF(data!$BX161=BJ$1,data!$BW161,"")</f>
        <v/>
      </c>
      <c r="BJ161" s="16" t="str">
        <f ca="1">IF(data!$BY161=BJ$1,data!$BW161,"")</f>
        <v/>
      </c>
      <c r="BK161" s="16" t="str">
        <f ca="1">IF(OR(data!$BX161=BJ$1,data!$BY161=BJ$1),data!$BW161,"")</f>
        <v/>
      </c>
      <c r="BL161" s="17" t="str">
        <f ca="1">IF(data!$BX161=BM$1,data!$BW161,"")</f>
        <v/>
      </c>
      <c r="BM161" s="17" t="str">
        <f ca="1">IF(data!$BY161=BM$1,data!$BW161,"")</f>
        <v/>
      </c>
      <c r="BN161" s="17" t="str">
        <f ca="1">IF(OR(data!$BX161=BM$1,data!$BY161=BM$1),data!$BW161,"")</f>
        <v/>
      </c>
      <c r="BO161" s="16" t="str">
        <f ca="1">IF(data!$BX161=BP$1,data!$BW161,"")</f>
        <v/>
      </c>
      <c r="BP161" s="16" t="str">
        <f ca="1">IF(data!$BY161=BP$1,data!$BW161,"")</f>
        <v/>
      </c>
      <c r="BQ161" s="16" t="str">
        <f ca="1">IF(OR(data!$BX161=BP$1,data!$BY161=BP$1),data!$BW161,"")</f>
        <v/>
      </c>
      <c r="BR161" s="17" t="str">
        <f ca="1">IF(data!$BX161=BS$1,data!$BW161,"")</f>
        <v/>
      </c>
      <c r="BS161" s="17" t="str">
        <f ca="1">IF(data!$BY161=BS$1,data!$BW161,"")</f>
        <v/>
      </c>
      <c r="BT161" s="17" t="str">
        <f ca="1">IF(OR(data!$BX161=BS$1,data!$BY161=BS$1),data!$BW161,"")</f>
        <v/>
      </c>
    </row>
    <row r="162" spans="1:72" s="11" customFormat="1" x14ac:dyDescent="0.25">
      <c r="A162" s="16" t="str">
        <f ca="1">IF(data!$BX162=B$1,data!$BW162,"")</f>
        <v/>
      </c>
      <c r="B162" s="16" t="str">
        <f ca="1">IF(data!$BY162=B$1,data!$BW162,"")</f>
        <v/>
      </c>
      <c r="C162" s="16" t="str">
        <f ca="1">IF(OR(data!$BX162=B$1,data!$BY162=B$1),data!$BW162,"")</f>
        <v/>
      </c>
      <c r="D162" s="17" t="str">
        <f ca="1">IF(data!$BX162=E$1,data!$BW162,"")</f>
        <v/>
      </c>
      <c r="E162" s="17" t="str">
        <f ca="1">IF(data!$BY162=E$1,data!$BW162,"")</f>
        <v/>
      </c>
      <c r="F162" s="17" t="str">
        <f ca="1">IF(OR(data!$BX162=E$1,data!$BY162=E$1),data!$BW162,"")</f>
        <v/>
      </c>
      <c r="G162" s="16" t="str">
        <f ca="1">IF(data!$BX162=H$1,data!$BW162,"")</f>
        <v/>
      </c>
      <c r="H162" s="16" t="str">
        <f ca="1">IF(data!$BY162=H$1,data!$BW162,"")</f>
        <v/>
      </c>
      <c r="I162" s="16" t="str">
        <f ca="1">IF(OR(data!$BX162=H$1,data!$BY162=H$1),data!$BW162,"")</f>
        <v/>
      </c>
      <c r="J162" s="17" t="str">
        <f ca="1">IF(data!$BX162=K$1,data!$BW162,"")</f>
        <v/>
      </c>
      <c r="K162" s="17" t="str">
        <f ca="1">IF(data!$BY162=K$1,data!$BW162,"")</f>
        <v/>
      </c>
      <c r="L162" s="17" t="str">
        <f ca="1">IF(OR(data!$BX162=K$1,data!$BY162=K$1),data!$BW162,"")</f>
        <v/>
      </c>
      <c r="M162" s="16" t="str">
        <f ca="1">IF(data!$BX162=N$1,data!$BW162,"")</f>
        <v/>
      </c>
      <c r="N162" s="16" t="str">
        <f ca="1">IF(data!$BY162=N$1,data!$BW162,"")</f>
        <v/>
      </c>
      <c r="O162" s="16" t="str">
        <f ca="1">IF(OR(data!$BX162=N$1,data!$BY162=N$1),data!$BW162,"")</f>
        <v/>
      </c>
      <c r="P162" s="17" t="str">
        <f ca="1">IF(data!$BX162=Q$1,data!$BW162,"")</f>
        <v/>
      </c>
      <c r="Q162" s="17" t="str">
        <f ca="1">IF(data!$BY162=Q$1,data!$BW162,"")</f>
        <v/>
      </c>
      <c r="R162" s="17" t="str">
        <f ca="1">IF(OR(data!$BX162=Q$1,data!$BY162=Q$1),data!$BW162,"")</f>
        <v/>
      </c>
      <c r="S162" s="16" t="str">
        <f ca="1">IF(data!$BX162=T$1,data!$BW162,"")</f>
        <v/>
      </c>
      <c r="T162" s="16" t="str">
        <f ca="1">IF(data!$BY162=T$1,data!$BW162,"")</f>
        <v/>
      </c>
      <c r="U162" s="16" t="str">
        <f ca="1">IF(OR(data!$BX162=T$1,data!$BY162=T$1),data!$BW162,"")</f>
        <v/>
      </c>
      <c r="V162" s="17" t="str">
        <f ca="1">IF(data!$BX162=W$1,data!$BW162,"")</f>
        <v/>
      </c>
      <c r="W162" s="17" t="str">
        <f ca="1">IF(data!$BY162=W$1,data!$BW162,"")</f>
        <v/>
      </c>
      <c r="X162" s="17" t="str">
        <f ca="1">IF(OR(data!$BX162=W$1,data!$BY162=W$1),data!$BW162,"")</f>
        <v/>
      </c>
      <c r="Y162" s="16" t="str">
        <f ca="1">IF(data!$BX162=Z$1,data!$BW162,"")</f>
        <v/>
      </c>
      <c r="Z162" s="16" t="str">
        <f ca="1">IF(data!$BY162=Z$1,data!$BW162,"")</f>
        <v/>
      </c>
      <c r="AA162" s="16" t="str">
        <f ca="1">IF(OR(data!$BX162=Z$1,data!$BY162=Z$1),data!$BW162,"")</f>
        <v/>
      </c>
      <c r="AB162" s="17" t="str">
        <f ca="1">IF(data!$BX162=AC$1,data!$BW162,"")</f>
        <v/>
      </c>
      <c r="AC162" s="17" t="str">
        <f ca="1">IF(data!$BY162=AC$1,data!$BW162,"")</f>
        <v/>
      </c>
      <c r="AD162" s="17" t="str">
        <f ca="1">IF(OR(data!$BX162=AC$1,data!$BY162=AC$1),data!$BW162,"")</f>
        <v/>
      </c>
      <c r="AE162" s="16" t="str">
        <f ca="1">IF(data!$BX162=AF$1,data!$BW162,"")</f>
        <v/>
      </c>
      <c r="AF162" s="16" t="str">
        <f ca="1">IF(data!$BY162=AF$1,data!$BW162,"")</f>
        <v/>
      </c>
      <c r="AG162" s="16" t="str">
        <f ca="1">IF(OR(data!$BX162=AF$1,data!$BY162=AF$1),data!$BW162,"")</f>
        <v/>
      </c>
      <c r="AH162" s="17" t="str">
        <f ca="1">IF(data!$BX162=AI$1,data!$BW162,"")</f>
        <v/>
      </c>
      <c r="AI162" s="17" t="str">
        <f ca="1">IF(data!$BY162=AI$1,data!$BW162,"")</f>
        <v/>
      </c>
      <c r="AJ162" s="17" t="str">
        <f ca="1">IF(OR(data!$BX162=AI$1,data!$BY162=AI$1),data!$BW162,"")</f>
        <v/>
      </c>
      <c r="AK162" s="16" t="str">
        <f ca="1">IF(data!$BX162=AL$1,data!$BW162,"")</f>
        <v/>
      </c>
      <c r="AL162" s="16" t="str">
        <f ca="1">IF(data!$BY162=AL$1,data!$BW162,"")</f>
        <v/>
      </c>
      <c r="AM162" s="16" t="str">
        <f ca="1">IF(OR(data!$BX162=AL$1,data!$BY162=AL$1),data!$BW162,"")</f>
        <v/>
      </c>
      <c r="AN162" s="17" t="str">
        <f ca="1">IF(data!$BX162=AO$1,data!$BW162,"")</f>
        <v/>
      </c>
      <c r="AO162" s="17" t="str">
        <f ca="1">IF(data!$BY162=AO$1,data!$BW162,"")</f>
        <v/>
      </c>
      <c r="AP162" s="17" t="str">
        <f ca="1">IF(OR(data!$BX162=AO$1,data!$BY162=AO$1),data!$BW162,"")</f>
        <v/>
      </c>
      <c r="AQ162" s="16" t="str">
        <f ca="1">IF(data!$BX162=AR$1,data!$BW162,"")</f>
        <v/>
      </c>
      <c r="AR162" s="16" t="str">
        <f ca="1">IF(data!$BY162=AR$1,data!$BW162,"")</f>
        <v/>
      </c>
      <c r="AS162" s="16" t="str">
        <f ca="1">IF(OR(data!$BX162=AR$1,data!$BY162=AR$1),data!$BW162,"")</f>
        <v/>
      </c>
      <c r="AT162" s="17" t="str">
        <f ca="1">IF(data!$BX162=AU$1,data!$BW162,"")</f>
        <v/>
      </c>
      <c r="AU162" s="17" t="str">
        <f ca="1">IF(data!$BY162=AU$1,data!$BW162,"")</f>
        <v/>
      </c>
      <c r="AV162" s="17" t="str">
        <f ca="1">IF(OR(data!$BX162=AU$1,data!$BY162=AU$1),data!$BW162,"")</f>
        <v/>
      </c>
      <c r="AW162" s="16" t="str">
        <f ca="1">IF(data!$BX162=AX$1,data!$BW162,"")</f>
        <v/>
      </c>
      <c r="AX162" s="16" t="str">
        <f ca="1">IF(data!$BY162=AX$1,data!$BW162,"")</f>
        <v/>
      </c>
      <c r="AY162" s="16" t="str">
        <f ca="1">IF(OR(data!$BX162=AX$1,data!$BY162=AX$1),data!$BW162,"")</f>
        <v/>
      </c>
      <c r="AZ162" s="17" t="str">
        <f ca="1">IF(data!$BX162=BA$1,data!$BW162,"")</f>
        <v/>
      </c>
      <c r="BA162" s="17" t="str">
        <f ca="1">IF(data!$BY162=BA$1,data!$BW162,"")</f>
        <v/>
      </c>
      <c r="BB162" s="17" t="str">
        <f ca="1">IF(OR(data!$BX162=BA$1,data!$BY162=BA$1),data!$BW162,"")</f>
        <v/>
      </c>
      <c r="BC162" s="16" t="str">
        <f ca="1">IF(data!$BX162=BD$1,data!$BW162,"")</f>
        <v/>
      </c>
      <c r="BD162" s="16" t="str">
        <f ca="1">IF(data!$BY162=BD$1,data!$BW162,"")</f>
        <v/>
      </c>
      <c r="BE162" s="16" t="str">
        <f ca="1">IF(OR(data!$BX162=BD$1,data!$BY162=BD$1),data!$BW162,"")</f>
        <v/>
      </c>
      <c r="BF162" s="17" t="str">
        <f ca="1">IF(data!$BX162=BG$1,data!$BW162,"")</f>
        <v/>
      </c>
      <c r="BG162" s="17" t="str">
        <f ca="1">IF(data!$BY162=BG$1,data!$BW162,"")</f>
        <v/>
      </c>
      <c r="BH162" s="17" t="str">
        <f ca="1">IF(OR(data!$BX162=BG$1,data!$BY162=BG$1),data!$BW162,"")</f>
        <v/>
      </c>
      <c r="BI162" s="16" t="str">
        <f ca="1">IF(data!$BX162=BJ$1,data!$BW162,"")</f>
        <v/>
      </c>
      <c r="BJ162" s="16" t="str">
        <f ca="1">IF(data!$BY162=BJ$1,data!$BW162,"")</f>
        <v/>
      </c>
      <c r="BK162" s="16" t="str">
        <f ca="1">IF(OR(data!$BX162=BJ$1,data!$BY162=BJ$1),data!$BW162,"")</f>
        <v/>
      </c>
      <c r="BL162" s="17" t="str">
        <f ca="1">IF(data!$BX162=BM$1,data!$BW162,"")</f>
        <v/>
      </c>
      <c r="BM162" s="17" t="str">
        <f ca="1">IF(data!$BY162=BM$1,data!$BW162,"")</f>
        <v/>
      </c>
      <c r="BN162" s="17" t="str">
        <f ca="1">IF(OR(data!$BX162=BM$1,data!$BY162=BM$1),data!$BW162,"")</f>
        <v/>
      </c>
      <c r="BO162" s="16" t="str">
        <f ca="1">IF(data!$BX162=BP$1,data!$BW162,"")</f>
        <v/>
      </c>
      <c r="BP162" s="16" t="str">
        <f ca="1">IF(data!$BY162=BP$1,data!$BW162,"")</f>
        <v/>
      </c>
      <c r="BQ162" s="16" t="str">
        <f ca="1">IF(OR(data!$BX162=BP$1,data!$BY162=BP$1),data!$BW162,"")</f>
        <v/>
      </c>
      <c r="BR162" s="17" t="str">
        <f ca="1">IF(data!$BX162=BS$1,data!$BW162,"")</f>
        <v/>
      </c>
      <c r="BS162" s="17" t="str">
        <f ca="1">IF(data!$BY162=BS$1,data!$BW162,"")</f>
        <v/>
      </c>
      <c r="BT162" s="17" t="str">
        <f ca="1">IF(OR(data!$BX162=BS$1,data!$BY162=BS$1),data!$BW162,"")</f>
        <v/>
      </c>
    </row>
    <row r="163" spans="1:72" s="11" customFormat="1" x14ac:dyDescent="0.25">
      <c r="A163" s="16" t="str">
        <f ca="1">IF(data!$BX163=B$1,data!$BW163,"")</f>
        <v/>
      </c>
      <c r="B163" s="16" t="str">
        <f ca="1">IF(data!$BY163=B$1,data!$BW163,"")</f>
        <v/>
      </c>
      <c r="C163" s="16" t="str">
        <f ca="1">IF(OR(data!$BX163=B$1,data!$BY163=B$1),data!$BW163,"")</f>
        <v/>
      </c>
      <c r="D163" s="17" t="str">
        <f ca="1">IF(data!$BX163=E$1,data!$BW163,"")</f>
        <v/>
      </c>
      <c r="E163" s="17" t="str">
        <f ca="1">IF(data!$BY163=E$1,data!$BW163,"")</f>
        <v/>
      </c>
      <c r="F163" s="17" t="str">
        <f ca="1">IF(OR(data!$BX163=E$1,data!$BY163=E$1),data!$BW163,"")</f>
        <v/>
      </c>
      <c r="G163" s="16" t="str">
        <f ca="1">IF(data!$BX163=H$1,data!$BW163,"")</f>
        <v/>
      </c>
      <c r="H163" s="16" t="str">
        <f ca="1">IF(data!$BY163=H$1,data!$BW163,"")</f>
        <v/>
      </c>
      <c r="I163" s="16" t="str">
        <f ca="1">IF(OR(data!$BX163=H$1,data!$BY163=H$1),data!$BW163,"")</f>
        <v/>
      </c>
      <c r="J163" s="17" t="str">
        <f ca="1">IF(data!$BX163=K$1,data!$BW163,"")</f>
        <v/>
      </c>
      <c r="K163" s="17" t="str">
        <f ca="1">IF(data!$BY163=K$1,data!$BW163,"")</f>
        <v/>
      </c>
      <c r="L163" s="17" t="str">
        <f ca="1">IF(OR(data!$BX163=K$1,data!$BY163=K$1),data!$BW163,"")</f>
        <v/>
      </c>
      <c r="M163" s="16" t="str">
        <f ca="1">IF(data!$BX163=N$1,data!$BW163,"")</f>
        <v/>
      </c>
      <c r="N163" s="16" t="str">
        <f ca="1">IF(data!$BY163=N$1,data!$BW163,"")</f>
        <v/>
      </c>
      <c r="O163" s="16" t="str">
        <f ca="1">IF(OR(data!$BX163=N$1,data!$BY163=N$1),data!$BW163,"")</f>
        <v/>
      </c>
      <c r="P163" s="17" t="str">
        <f ca="1">IF(data!$BX163=Q$1,data!$BW163,"")</f>
        <v/>
      </c>
      <c r="Q163" s="17" t="str">
        <f ca="1">IF(data!$BY163=Q$1,data!$BW163,"")</f>
        <v/>
      </c>
      <c r="R163" s="17" t="str">
        <f ca="1">IF(OR(data!$BX163=Q$1,data!$BY163=Q$1),data!$BW163,"")</f>
        <v/>
      </c>
      <c r="S163" s="16" t="str">
        <f ca="1">IF(data!$BX163=T$1,data!$BW163,"")</f>
        <v/>
      </c>
      <c r="T163" s="16" t="str">
        <f ca="1">IF(data!$BY163=T$1,data!$BW163,"")</f>
        <v/>
      </c>
      <c r="U163" s="16" t="str">
        <f ca="1">IF(OR(data!$BX163=T$1,data!$BY163=T$1),data!$BW163,"")</f>
        <v/>
      </c>
      <c r="V163" s="17" t="str">
        <f ca="1">IF(data!$BX163=W$1,data!$BW163,"")</f>
        <v/>
      </c>
      <c r="W163" s="17" t="str">
        <f ca="1">IF(data!$BY163=W$1,data!$BW163,"")</f>
        <v/>
      </c>
      <c r="X163" s="17" t="str">
        <f ca="1">IF(OR(data!$BX163=W$1,data!$BY163=W$1),data!$BW163,"")</f>
        <v/>
      </c>
      <c r="Y163" s="16" t="str">
        <f ca="1">IF(data!$BX163=Z$1,data!$BW163,"")</f>
        <v/>
      </c>
      <c r="Z163" s="16" t="str">
        <f ca="1">IF(data!$BY163=Z$1,data!$BW163,"")</f>
        <v/>
      </c>
      <c r="AA163" s="16" t="str">
        <f ca="1">IF(OR(data!$BX163=Z$1,data!$BY163=Z$1),data!$BW163,"")</f>
        <v/>
      </c>
      <c r="AB163" s="17" t="str">
        <f ca="1">IF(data!$BX163=AC$1,data!$BW163,"")</f>
        <v/>
      </c>
      <c r="AC163" s="17" t="str">
        <f ca="1">IF(data!$BY163=AC$1,data!$BW163,"")</f>
        <v/>
      </c>
      <c r="AD163" s="17" t="str">
        <f ca="1">IF(OR(data!$BX163=AC$1,data!$BY163=AC$1),data!$BW163,"")</f>
        <v/>
      </c>
      <c r="AE163" s="16" t="str">
        <f ca="1">IF(data!$BX163=AF$1,data!$BW163,"")</f>
        <v/>
      </c>
      <c r="AF163" s="16" t="str">
        <f ca="1">IF(data!$BY163=AF$1,data!$BW163,"")</f>
        <v/>
      </c>
      <c r="AG163" s="16" t="str">
        <f ca="1">IF(OR(data!$BX163=AF$1,data!$BY163=AF$1),data!$BW163,"")</f>
        <v/>
      </c>
      <c r="AH163" s="17" t="str">
        <f ca="1">IF(data!$BX163=AI$1,data!$BW163,"")</f>
        <v/>
      </c>
      <c r="AI163" s="17" t="str">
        <f ca="1">IF(data!$BY163=AI$1,data!$BW163,"")</f>
        <v/>
      </c>
      <c r="AJ163" s="17" t="str">
        <f ca="1">IF(OR(data!$BX163=AI$1,data!$BY163=AI$1),data!$BW163,"")</f>
        <v/>
      </c>
      <c r="AK163" s="16" t="str">
        <f ca="1">IF(data!$BX163=AL$1,data!$BW163,"")</f>
        <v/>
      </c>
      <c r="AL163" s="16" t="str">
        <f ca="1">IF(data!$BY163=AL$1,data!$BW163,"")</f>
        <v/>
      </c>
      <c r="AM163" s="16" t="str">
        <f ca="1">IF(OR(data!$BX163=AL$1,data!$BY163=AL$1),data!$BW163,"")</f>
        <v/>
      </c>
      <c r="AN163" s="17" t="str">
        <f ca="1">IF(data!$BX163=AO$1,data!$BW163,"")</f>
        <v/>
      </c>
      <c r="AO163" s="17" t="str">
        <f ca="1">IF(data!$BY163=AO$1,data!$BW163,"")</f>
        <v/>
      </c>
      <c r="AP163" s="17" t="str">
        <f ca="1">IF(OR(data!$BX163=AO$1,data!$BY163=AO$1),data!$BW163,"")</f>
        <v/>
      </c>
      <c r="AQ163" s="16" t="str">
        <f ca="1">IF(data!$BX163=AR$1,data!$BW163,"")</f>
        <v/>
      </c>
      <c r="AR163" s="16" t="str">
        <f ca="1">IF(data!$BY163=AR$1,data!$BW163,"")</f>
        <v/>
      </c>
      <c r="AS163" s="16" t="str">
        <f ca="1">IF(OR(data!$BX163=AR$1,data!$BY163=AR$1),data!$BW163,"")</f>
        <v/>
      </c>
      <c r="AT163" s="17" t="str">
        <f ca="1">IF(data!$BX163=AU$1,data!$BW163,"")</f>
        <v/>
      </c>
      <c r="AU163" s="17" t="str">
        <f ca="1">IF(data!$BY163=AU$1,data!$BW163,"")</f>
        <v/>
      </c>
      <c r="AV163" s="17" t="str">
        <f ca="1">IF(OR(data!$BX163=AU$1,data!$BY163=AU$1),data!$BW163,"")</f>
        <v/>
      </c>
      <c r="AW163" s="16" t="str">
        <f ca="1">IF(data!$BX163=AX$1,data!$BW163,"")</f>
        <v/>
      </c>
      <c r="AX163" s="16" t="str">
        <f ca="1">IF(data!$BY163=AX$1,data!$BW163,"")</f>
        <v/>
      </c>
      <c r="AY163" s="16" t="str">
        <f ca="1">IF(OR(data!$BX163=AX$1,data!$BY163=AX$1),data!$BW163,"")</f>
        <v/>
      </c>
      <c r="AZ163" s="17" t="str">
        <f ca="1">IF(data!$BX163=BA$1,data!$BW163,"")</f>
        <v/>
      </c>
      <c r="BA163" s="17" t="str">
        <f ca="1">IF(data!$BY163=BA$1,data!$BW163,"")</f>
        <v/>
      </c>
      <c r="BB163" s="17" t="str">
        <f ca="1">IF(OR(data!$BX163=BA$1,data!$BY163=BA$1),data!$BW163,"")</f>
        <v/>
      </c>
      <c r="BC163" s="16" t="str">
        <f ca="1">IF(data!$BX163=BD$1,data!$BW163,"")</f>
        <v/>
      </c>
      <c r="BD163" s="16" t="str">
        <f ca="1">IF(data!$BY163=BD$1,data!$BW163,"")</f>
        <v/>
      </c>
      <c r="BE163" s="16" t="str">
        <f ca="1">IF(OR(data!$BX163=BD$1,data!$BY163=BD$1),data!$BW163,"")</f>
        <v/>
      </c>
      <c r="BF163" s="17" t="str">
        <f ca="1">IF(data!$BX163=BG$1,data!$BW163,"")</f>
        <v/>
      </c>
      <c r="BG163" s="17" t="str">
        <f ca="1">IF(data!$BY163=BG$1,data!$BW163,"")</f>
        <v/>
      </c>
      <c r="BH163" s="17" t="str">
        <f ca="1">IF(OR(data!$BX163=BG$1,data!$BY163=BG$1),data!$BW163,"")</f>
        <v/>
      </c>
      <c r="BI163" s="16" t="str">
        <f ca="1">IF(data!$BX163=BJ$1,data!$BW163,"")</f>
        <v/>
      </c>
      <c r="BJ163" s="16" t="str">
        <f ca="1">IF(data!$BY163=BJ$1,data!$BW163,"")</f>
        <v/>
      </c>
      <c r="BK163" s="16" t="str">
        <f ca="1">IF(OR(data!$BX163=BJ$1,data!$BY163=BJ$1),data!$BW163,"")</f>
        <v/>
      </c>
      <c r="BL163" s="17" t="str">
        <f ca="1">IF(data!$BX163=BM$1,data!$BW163,"")</f>
        <v/>
      </c>
      <c r="BM163" s="17" t="str">
        <f ca="1">IF(data!$BY163=BM$1,data!$BW163,"")</f>
        <v/>
      </c>
      <c r="BN163" s="17" t="str">
        <f ca="1">IF(OR(data!$BX163=BM$1,data!$BY163=BM$1),data!$BW163,"")</f>
        <v/>
      </c>
      <c r="BO163" s="16" t="str">
        <f ca="1">IF(data!$BX163=BP$1,data!$BW163,"")</f>
        <v/>
      </c>
      <c r="BP163" s="16" t="str">
        <f ca="1">IF(data!$BY163=BP$1,data!$BW163,"")</f>
        <v/>
      </c>
      <c r="BQ163" s="16" t="str">
        <f ca="1">IF(OR(data!$BX163=BP$1,data!$BY163=BP$1),data!$BW163,"")</f>
        <v/>
      </c>
      <c r="BR163" s="17" t="str">
        <f ca="1">IF(data!$BX163=BS$1,data!$BW163,"")</f>
        <v/>
      </c>
      <c r="BS163" s="17" t="str">
        <f ca="1">IF(data!$BY163=BS$1,data!$BW163,"")</f>
        <v/>
      </c>
      <c r="BT163" s="17" t="str">
        <f ca="1">IF(OR(data!$BX163=BS$1,data!$BY163=BS$1),data!$BW163,"")</f>
        <v/>
      </c>
    </row>
    <row r="164" spans="1:72" s="11" customFormat="1" x14ac:dyDescent="0.25">
      <c r="A164" s="16" t="str">
        <f ca="1">IF(data!$BX164=B$1,data!$BW164,"")</f>
        <v/>
      </c>
      <c r="B164" s="16" t="str">
        <f ca="1">IF(data!$BY164=B$1,data!$BW164,"")</f>
        <v/>
      </c>
      <c r="C164" s="16" t="str">
        <f ca="1">IF(OR(data!$BX164=B$1,data!$BY164=B$1),data!$BW164,"")</f>
        <v/>
      </c>
      <c r="D164" s="17" t="str">
        <f ca="1">IF(data!$BX164=E$1,data!$BW164,"")</f>
        <v/>
      </c>
      <c r="E164" s="17" t="str">
        <f ca="1">IF(data!$BY164=E$1,data!$BW164,"")</f>
        <v/>
      </c>
      <c r="F164" s="17" t="str">
        <f ca="1">IF(OR(data!$BX164=E$1,data!$BY164=E$1),data!$BW164,"")</f>
        <v/>
      </c>
      <c r="G164" s="16" t="str">
        <f ca="1">IF(data!$BX164=H$1,data!$BW164,"")</f>
        <v/>
      </c>
      <c r="H164" s="16" t="str">
        <f ca="1">IF(data!$BY164=H$1,data!$BW164,"")</f>
        <v/>
      </c>
      <c r="I164" s="16" t="str">
        <f ca="1">IF(OR(data!$BX164=H$1,data!$BY164=H$1),data!$BW164,"")</f>
        <v/>
      </c>
      <c r="J164" s="17" t="str">
        <f ca="1">IF(data!$BX164=K$1,data!$BW164,"")</f>
        <v/>
      </c>
      <c r="K164" s="17" t="str">
        <f ca="1">IF(data!$BY164=K$1,data!$BW164,"")</f>
        <v/>
      </c>
      <c r="L164" s="17" t="str">
        <f ca="1">IF(OR(data!$BX164=K$1,data!$BY164=K$1),data!$BW164,"")</f>
        <v/>
      </c>
      <c r="M164" s="16" t="str">
        <f ca="1">IF(data!$BX164=N$1,data!$BW164,"")</f>
        <v/>
      </c>
      <c r="N164" s="16" t="str">
        <f ca="1">IF(data!$BY164=N$1,data!$BW164,"")</f>
        <v/>
      </c>
      <c r="O164" s="16" t="str">
        <f ca="1">IF(OR(data!$BX164=N$1,data!$BY164=N$1),data!$BW164,"")</f>
        <v/>
      </c>
      <c r="P164" s="17" t="str">
        <f ca="1">IF(data!$BX164=Q$1,data!$BW164,"")</f>
        <v/>
      </c>
      <c r="Q164" s="17" t="str">
        <f ca="1">IF(data!$BY164=Q$1,data!$BW164,"")</f>
        <v/>
      </c>
      <c r="R164" s="17" t="str">
        <f ca="1">IF(OR(data!$BX164=Q$1,data!$BY164=Q$1),data!$BW164,"")</f>
        <v/>
      </c>
      <c r="S164" s="16" t="str">
        <f ca="1">IF(data!$BX164=T$1,data!$BW164,"")</f>
        <v/>
      </c>
      <c r="T164" s="16" t="str">
        <f ca="1">IF(data!$BY164=T$1,data!$BW164,"")</f>
        <v/>
      </c>
      <c r="U164" s="16" t="str">
        <f ca="1">IF(OR(data!$BX164=T$1,data!$BY164=T$1),data!$BW164,"")</f>
        <v/>
      </c>
      <c r="V164" s="17" t="str">
        <f ca="1">IF(data!$BX164=W$1,data!$BW164,"")</f>
        <v/>
      </c>
      <c r="W164" s="17" t="str">
        <f ca="1">IF(data!$BY164=W$1,data!$BW164,"")</f>
        <v/>
      </c>
      <c r="X164" s="17" t="str">
        <f ca="1">IF(OR(data!$BX164=W$1,data!$BY164=W$1),data!$BW164,"")</f>
        <v/>
      </c>
      <c r="Y164" s="16" t="str">
        <f ca="1">IF(data!$BX164=Z$1,data!$BW164,"")</f>
        <v/>
      </c>
      <c r="Z164" s="16" t="str">
        <f ca="1">IF(data!$BY164=Z$1,data!$BW164,"")</f>
        <v/>
      </c>
      <c r="AA164" s="16" t="str">
        <f ca="1">IF(OR(data!$BX164=Z$1,data!$BY164=Z$1),data!$BW164,"")</f>
        <v/>
      </c>
      <c r="AB164" s="17" t="str">
        <f ca="1">IF(data!$BX164=AC$1,data!$BW164,"")</f>
        <v/>
      </c>
      <c r="AC164" s="17" t="str">
        <f ca="1">IF(data!$BY164=AC$1,data!$BW164,"")</f>
        <v/>
      </c>
      <c r="AD164" s="17" t="str">
        <f ca="1">IF(OR(data!$BX164=AC$1,data!$BY164=AC$1),data!$BW164,"")</f>
        <v/>
      </c>
      <c r="AE164" s="16" t="str">
        <f ca="1">IF(data!$BX164=AF$1,data!$BW164,"")</f>
        <v/>
      </c>
      <c r="AF164" s="16" t="str">
        <f ca="1">IF(data!$BY164=AF$1,data!$BW164,"")</f>
        <v/>
      </c>
      <c r="AG164" s="16" t="str">
        <f ca="1">IF(OR(data!$BX164=AF$1,data!$BY164=AF$1),data!$BW164,"")</f>
        <v/>
      </c>
      <c r="AH164" s="17" t="str">
        <f ca="1">IF(data!$BX164=AI$1,data!$BW164,"")</f>
        <v/>
      </c>
      <c r="AI164" s="17" t="str">
        <f ca="1">IF(data!$BY164=AI$1,data!$BW164,"")</f>
        <v/>
      </c>
      <c r="AJ164" s="17" t="str">
        <f ca="1">IF(OR(data!$BX164=AI$1,data!$BY164=AI$1),data!$BW164,"")</f>
        <v/>
      </c>
      <c r="AK164" s="16" t="str">
        <f ca="1">IF(data!$BX164=AL$1,data!$BW164,"")</f>
        <v/>
      </c>
      <c r="AL164" s="16" t="str">
        <f ca="1">IF(data!$BY164=AL$1,data!$BW164,"")</f>
        <v/>
      </c>
      <c r="AM164" s="16" t="str">
        <f ca="1">IF(OR(data!$BX164=AL$1,data!$BY164=AL$1),data!$BW164,"")</f>
        <v/>
      </c>
      <c r="AN164" s="17" t="str">
        <f ca="1">IF(data!$BX164=AO$1,data!$BW164,"")</f>
        <v/>
      </c>
      <c r="AO164" s="17" t="str">
        <f ca="1">IF(data!$BY164=AO$1,data!$BW164,"")</f>
        <v/>
      </c>
      <c r="AP164" s="17" t="str">
        <f ca="1">IF(OR(data!$BX164=AO$1,data!$BY164=AO$1),data!$BW164,"")</f>
        <v/>
      </c>
      <c r="AQ164" s="16" t="str">
        <f ca="1">IF(data!$BX164=AR$1,data!$BW164,"")</f>
        <v/>
      </c>
      <c r="AR164" s="16" t="str">
        <f ca="1">IF(data!$BY164=AR$1,data!$BW164,"")</f>
        <v/>
      </c>
      <c r="AS164" s="16" t="str">
        <f ca="1">IF(OR(data!$BX164=AR$1,data!$BY164=AR$1),data!$BW164,"")</f>
        <v/>
      </c>
      <c r="AT164" s="17" t="str">
        <f ca="1">IF(data!$BX164=AU$1,data!$BW164,"")</f>
        <v/>
      </c>
      <c r="AU164" s="17" t="str">
        <f ca="1">IF(data!$BY164=AU$1,data!$BW164,"")</f>
        <v/>
      </c>
      <c r="AV164" s="17" t="str">
        <f ca="1">IF(OR(data!$BX164=AU$1,data!$BY164=AU$1),data!$BW164,"")</f>
        <v/>
      </c>
      <c r="AW164" s="16" t="str">
        <f ca="1">IF(data!$BX164=AX$1,data!$BW164,"")</f>
        <v/>
      </c>
      <c r="AX164" s="16" t="str">
        <f ca="1">IF(data!$BY164=AX$1,data!$BW164,"")</f>
        <v/>
      </c>
      <c r="AY164" s="16" t="str">
        <f ca="1">IF(OR(data!$BX164=AX$1,data!$BY164=AX$1),data!$BW164,"")</f>
        <v/>
      </c>
      <c r="AZ164" s="17" t="str">
        <f ca="1">IF(data!$BX164=BA$1,data!$BW164,"")</f>
        <v/>
      </c>
      <c r="BA164" s="17" t="str">
        <f ca="1">IF(data!$BY164=BA$1,data!$BW164,"")</f>
        <v/>
      </c>
      <c r="BB164" s="17" t="str">
        <f ca="1">IF(OR(data!$BX164=BA$1,data!$BY164=BA$1),data!$BW164,"")</f>
        <v/>
      </c>
      <c r="BC164" s="16" t="str">
        <f ca="1">IF(data!$BX164=BD$1,data!$BW164,"")</f>
        <v/>
      </c>
      <c r="BD164" s="16" t="str">
        <f ca="1">IF(data!$BY164=BD$1,data!$BW164,"")</f>
        <v/>
      </c>
      <c r="BE164" s="16" t="str">
        <f ca="1">IF(OR(data!$BX164=BD$1,data!$BY164=BD$1),data!$BW164,"")</f>
        <v/>
      </c>
      <c r="BF164" s="17" t="str">
        <f ca="1">IF(data!$BX164=BG$1,data!$BW164,"")</f>
        <v/>
      </c>
      <c r="BG164" s="17" t="str">
        <f ca="1">IF(data!$BY164=BG$1,data!$BW164,"")</f>
        <v/>
      </c>
      <c r="BH164" s="17" t="str">
        <f ca="1">IF(OR(data!$BX164=BG$1,data!$BY164=BG$1),data!$BW164,"")</f>
        <v/>
      </c>
      <c r="BI164" s="16" t="str">
        <f ca="1">IF(data!$BX164=BJ$1,data!$BW164,"")</f>
        <v/>
      </c>
      <c r="BJ164" s="16" t="str">
        <f ca="1">IF(data!$BY164=BJ$1,data!$BW164,"")</f>
        <v/>
      </c>
      <c r="BK164" s="16" t="str">
        <f ca="1">IF(OR(data!$BX164=BJ$1,data!$BY164=BJ$1),data!$BW164,"")</f>
        <v/>
      </c>
      <c r="BL164" s="17" t="str">
        <f ca="1">IF(data!$BX164=BM$1,data!$BW164,"")</f>
        <v/>
      </c>
      <c r="BM164" s="17" t="str">
        <f ca="1">IF(data!$BY164=BM$1,data!$BW164,"")</f>
        <v/>
      </c>
      <c r="BN164" s="17" t="str">
        <f ca="1">IF(OR(data!$BX164=BM$1,data!$BY164=BM$1),data!$BW164,"")</f>
        <v/>
      </c>
      <c r="BO164" s="16" t="str">
        <f ca="1">IF(data!$BX164=BP$1,data!$BW164,"")</f>
        <v/>
      </c>
      <c r="BP164" s="16" t="str">
        <f ca="1">IF(data!$BY164=BP$1,data!$BW164,"")</f>
        <v/>
      </c>
      <c r="BQ164" s="16" t="str">
        <f ca="1">IF(OR(data!$BX164=BP$1,data!$BY164=BP$1),data!$BW164,"")</f>
        <v/>
      </c>
      <c r="BR164" s="17" t="str">
        <f ca="1">IF(data!$BX164=BS$1,data!$BW164,"")</f>
        <v/>
      </c>
      <c r="BS164" s="17" t="str">
        <f ca="1">IF(data!$BY164=BS$1,data!$BW164,"")</f>
        <v/>
      </c>
      <c r="BT164" s="17" t="str">
        <f ca="1">IF(OR(data!$BX164=BS$1,data!$BY164=BS$1),data!$BW164,"")</f>
        <v/>
      </c>
    </row>
    <row r="165" spans="1:72" s="11" customFormat="1" x14ac:dyDescent="0.25">
      <c r="A165" s="16" t="str">
        <f ca="1">IF(data!$BX165=B$1,data!$BW165,"")</f>
        <v/>
      </c>
      <c r="B165" s="16" t="str">
        <f ca="1">IF(data!$BY165=B$1,data!$BW165,"")</f>
        <v/>
      </c>
      <c r="C165" s="16" t="str">
        <f ca="1">IF(OR(data!$BX165=B$1,data!$BY165=B$1),data!$BW165,"")</f>
        <v/>
      </c>
      <c r="D165" s="17" t="str">
        <f ca="1">IF(data!$BX165=E$1,data!$BW165,"")</f>
        <v/>
      </c>
      <c r="E165" s="17" t="str">
        <f ca="1">IF(data!$BY165=E$1,data!$BW165,"")</f>
        <v/>
      </c>
      <c r="F165" s="17" t="str">
        <f ca="1">IF(OR(data!$BX165=E$1,data!$BY165=E$1),data!$BW165,"")</f>
        <v/>
      </c>
      <c r="G165" s="16" t="str">
        <f ca="1">IF(data!$BX165=H$1,data!$BW165,"")</f>
        <v/>
      </c>
      <c r="H165" s="16" t="str">
        <f ca="1">IF(data!$BY165=H$1,data!$BW165,"")</f>
        <v/>
      </c>
      <c r="I165" s="16" t="str">
        <f ca="1">IF(OR(data!$BX165=H$1,data!$BY165=H$1),data!$BW165,"")</f>
        <v/>
      </c>
      <c r="J165" s="17" t="str">
        <f ca="1">IF(data!$BX165=K$1,data!$BW165,"")</f>
        <v/>
      </c>
      <c r="K165" s="17" t="str">
        <f ca="1">IF(data!$BY165=K$1,data!$BW165,"")</f>
        <v/>
      </c>
      <c r="L165" s="17" t="str">
        <f ca="1">IF(OR(data!$BX165=K$1,data!$BY165=K$1),data!$BW165,"")</f>
        <v/>
      </c>
      <c r="M165" s="16" t="str">
        <f ca="1">IF(data!$BX165=N$1,data!$BW165,"")</f>
        <v/>
      </c>
      <c r="N165" s="16" t="str">
        <f ca="1">IF(data!$BY165=N$1,data!$BW165,"")</f>
        <v/>
      </c>
      <c r="O165" s="16" t="str">
        <f ca="1">IF(OR(data!$BX165=N$1,data!$BY165=N$1),data!$BW165,"")</f>
        <v/>
      </c>
      <c r="P165" s="17" t="str">
        <f ca="1">IF(data!$BX165=Q$1,data!$BW165,"")</f>
        <v/>
      </c>
      <c r="Q165" s="17" t="str">
        <f ca="1">IF(data!$BY165=Q$1,data!$BW165,"")</f>
        <v/>
      </c>
      <c r="R165" s="17" t="str">
        <f ca="1">IF(OR(data!$BX165=Q$1,data!$BY165=Q$1),data!$BW165,"")</f>
        <v/>
      </c>
      <c r="S165" s="16" t="str">
        <f ca="1">IF(data!$BX165=T$1,data!$BW165,"")</f>
        <v/>
      </c>
      <c r="T165" s="16" t="str">
        <f ca="1">IF(data!$BY165=T$1,data!$BW165,"")</f>
        <v/>
      </c>
      <c r="U165" s="16" t="str">
        <f ca="1">IF(OR(data!$BX165=T$1,data!$BY165=T$1),data!$BW165,"")</f>
        <v/>
      </c>
      <c r="V165" s="17" t="str">
        <f ca="1">IF(data!$BX165=W$1,data!$BW165,"")</f>
        <v/>
      </c>
      <c r="W165" s="17" t="str">
        <f ca="1">IF(data!$BY165=W$1,data!$BW165,"")</f>
        <v/>
      </c>
      <c r="X165" s="17" t="str">
        <f ca="1">IF(OR(data!$BX165=W$1,data!$BY165=W$1),data!$BW165,"")</f>
        <v/>
      </c>
      <c r="Y165" s="16" t="str">
        <f ca="1">IF(data!$BX165=Z$1,data!$BW165,"")</f>
        <v/>
      </c>
      <c r="Z165" s="16" t="str">
        <f ca="1">IF(data!$BY165=Z$1,data!$BW165,"")</f>
        <v/>
      </c>
      <c r="AA165" s="16" t="str">
        <f ca="1">IF(OR(data!$BX165=Z$1,data!$BY165=Z$1),data!$BW165,"")</f>
        <v/>
      </c>
      <c r="AB165" s="17" t="str">
        <f ca="1">IF(data!$BX165=AC$1,data!$BW165,"")</f>
        <v/>
      </c>
      <c r="AC165" s="17" t="str">
        <f ca="1">IF(data!$BY165=AC$1,data!$BW165,"")</f>
        <v/>
      </c>
      <c r="AD165" s="17" t="str">
        <f ca="1">IF(OR(data!$BX165=AC$1,data!$BY165=AC$1),data!$BW165,"")</f>
        <v/>
      </c>
      <c r="AE165" s="16" t="str">
        <f ca="1">IF(data!$BX165=AF$1,data!$BW165,"")</f>
        <v/>
      </c>
      <c r="AF165" s="16" t="str">
        <f ca="1">IF(data!$BY165=AF$1,data!$BW165,"")</f>
        <v/>
      </c>
      <c r="AG165" s="16" t="str">
        <f ca="1">IF(OR(data!$BX165=AF$1,data!$BY165=AF$1),data!$BW165,"")</f>
        <v/>
      </c>
      <c r="AH165" s="17" t="str">
        <f ca="1">IF(data!$BX165=AI$1,data!$BW165,"")</f>
        <v/>
      </c>
      <c r="AI165" s="17" t="str">
        <f ca="1">IF(data!$BY165=AI$1,data!$BW165,"")</f>
        <v/>
      </c>
      <c r="AJ165" s="17" t="str">
        <f ca="1">IF(OR(data!$BX165=AI$1,data!$BY165=AI$1),data!$BW165,"")</f>
        <v/>
      </c>
      <c r="AK165" s="16" t="str">
        <f ca="1">IF(data!$BX165=AL$1,data!$BW165,"")</f>
        <v/>
      </c>
      <c r="AL165" s="16" t="str">
        <f ca="1">IF(data!$BY165=AL$1,data!$BW165,"")</f>
        <v/>
      </c>
      <c r="AM165" s="16" t="str">
        <f ca="1">IF(OR(data!$BX165=AL$1,data!$BY165=AL$1),data!$BW165,"")</f>
        <v/>
      </c>
      <c r="AN165" s="17" t="str">
        <f ca="1">IF(data!$BX165=AO$1,data!$BW165,"")</f>
        <v/>
      </c>
      <c r="AO165" s="17" t="str">
        <f ca="1">IF(data!$BY165=AO$1,data!$BW165,"")</f>
        <v/>
      </c>
      <c r="AP165" s="17" t="str">
        <f ca="1">IF(OR(data!$BX165=AO$1,data!$BY165=AO$1),data!$BW165,"")</f>
        <v/>
      </c>
      <c r="AQ165" s="16" t="str">
        <f ca="1">IF(data!$BX165=AR$1,data!$BW165,"")</f>
        <v/>
      </c>
      <c r="AR165" s="16" t="str">
        <f ca="1">IF(data!$BY165=AR$1,data!$BW165,"")</f>
        <v/>
      </c>
      <c r="AS165" s="16" t="str">
        <f ca="1">IF(OR(data!$BX165=AR$1,data!$BY165=AR$1),data!$BW165,"")</f>
        <v/>
      </c>
      <c r="AT165" s="17" t="str">
        <f ca="1">IF(data!$BX165=AU$1,data!$BW165,"")</f>
        <v/>
      </c>
      <c r="AU165" s="17" t="str">
        <f ca="1">IF(data!$BY165=AU$1,data!$BW165,"")</f>
        <v/>
      </c>
      <c r="AV165" s="17" t="str">
        <f ca="1">IF(OR(data!$BX165=AU$1,data!$BY165=AU$1),data!$BW165,"")</f>
        <v/>
      </c>
      <c r="AW165" s="16" t="str">
        <f ca="1">IF(data!$BX165=AX$1,data!$BW165,"")</f>
        <v/>
      </c>
      <c r="AX165" s="16" t="str">
        <f ca="1">IF(data!$BY165=AX$1,data!$BW165,"")</f>
        <v/>
      </c>
      <c r="AY165" s="16" t="str">
        <f ca="1">IF(OR(data!$BX165=AX$1,data!$BY165=AX$1),data!$BW165,"")</f>
        <v/>
      </c>
      <c r="AZ165" s="17" t="str">
        <f ca="1">IF(data!$BX165=BA$1,data!$BW165,"")</f>
        <v/>
      </c>
      <c r="BA165" s="17" t="str">
        <f ca="1">IF(data!$BY165=BA$1,data!$BW165,"")</f>
        <v/>
      </c>
      <c r="BB165" s="17" t="str">
        <f ca="1">IF(OR(data!$BX165=BA$1,data!$BY165=BA$1),data!$BW165,"")</f>
        <v/>
      </c>
      <c r="BC165" s="16" t="str">
        <f ca="1">IF(data!$BX165=BD$1,data!$BW165,"")</f>
        <v/>
      </c>
      <c r="BD165" s="16" t="str">
        <f ca="1">IF(data!$BY165=BD$1,data!$BW165,"")</f>
        <v/>
      </c>
      <c r="BE165" s="16" t="str">
        <f ca="1">IF(OR(data!$BX165=BD$1,data!$BY165=BD$1),data!$BW165,"")</f>
        <v/>
      </c>
      <c r="BF165" s="17" t="str">
        <f ca="1">IF(data!$BX165=BG$1,data!$BW165,"")</f>
        <v/>
      </c>
      <c r="BG165" s="17" t="str">
        <f ca="1">IF(data!$BY165=BG$1,data!$BW165,"")</f>
        <v/>
      </c>
      <c r="BH165" s="17" t="str">
        <f ca="1">IF(OR(data!$BX165=BG$1,data!$BY165=BG$1),data!$BW165,"")</f>
        <v/>
      </c>
      <c r="BI165" s="16" t="str">
        <f ca="1">IF(data!$BX165=BJ$1,data!$BW165,"")</f>
        <v/>
      </c>
      <c r="BJ165" s="16" t="str">
        <f ca="1">IF(data!$BY165=BJ$1,data!$BW165,"")</f>
        <v/>
      </c>
      <c r="BK165" s="16" t="str">
        <f ca="1">IF(OR(data!$BX165=BJ$1,data!$BY165=BJ$1),data!$BW165,"")</f>
        <v/>
      </c>
      <c r="BL165" s="17" t="str">
        <f ca="1">IF(data!$BX165=BM$1,data!$BW165,"")</f>
        <v/>
      </c>
      <c r="BM165" s="17" t="str">
        <f ca="1">IF(data!$BY165=BM$1,data!$BW165,"")</f>
        <v/>
      </c>
      <c r="BN165" s="17" t="str">
        <f ca="1">IF(OR(data!$BX165=BM$1,data!$BY165=BM$1),data!$BW165,"")</f>
        <v/>
      </c>
      <c r="BO165" s="16" t="str">
        <f ca="1">IF(data!$BX165=BP$1,data!$BW165,"")</f>
        <v/>
      </c>
      <c r="BP165" s="16" t="str">
        <f ca="1">IF(data!$BY165=BP$1,data!$BW165,"")</f>
        <v/>
      </c>
      <c r="BQ165" s="16" t="str">
        <f ca="1">IF(OR(data!$BX165=BP$1,data!$BY165=BP$1),data!$BW165,"")</f>
        <v/>
      </c>
      <c r="BR165" s="17" t="str">
        <f ca="1">IF(data!$BX165=BS$1,data!$BW165,"")</f>
        <v/>
      </c>
      <c r="BS165" s="17" t="str">
        <f ca="1">IF(data!$BY165=BS$1,data!$BW165,"")</f>
        <v/>
      </c>
      <c r="BT165" s="17" t="str">
        <f ca="1">IF(OR(data!$BX165=BS$1,data!$BY165=BS$1),data!$BW165,"")</f>
        <v/>
      </c>
    </row>
    <row r="166" spans="1:72" s="11" customFormat="1" x14ac:dyDescent="0.25">
      <c r="A166" s="16" t="str">
        <f ca="1">IF(data!$BX166=B$1,data!$BW166,"")</f>
        <v/>
      </c>
      <c r="B166" s="16" t="str">
        <f ca="1">IF(data!$BY166=B$1,data!$BW166,"")</f>
        <v/>
      </c>
      <c r="C166" s="16" t="str">
        <f ca="1">IF(OR(data!$BX166=B$1,data!$BY166=B$1),data!$BW166,"")</f>
        <v/>
      </c>
      <c r="D166" s="17" t="str">
        <f ca="1">IF(data!$BX166=E$1,data!$BW166,"")</f>
        <v/>
      </c>
      <c r="E166" s="17" t="str">
        <f ca="1">IF(data!$BY166=E$1,data!$BW166,"")</f>
        <v/>
      </c>
      <c r="F166" s="17" t="str">
        <f ca="1">IF(OR(data!$BX166=E$1,data!$BY166=E$1),data!$BW166,"")</f>
        <v/>
      </c>
      <c r="G166" s="16" t="str">
        <f ca="1">IF(data!$BX166=H$1,data!$BW166,"")</f>
        <v/>
      </c>
      <c r="H166" s="16" t="str">
        <f ca="1">IF(data!$BY166=H$1,data!$BW166,"")</f>
        <v/>
      </c>
      <c r="I166" s="16" t="str">
        <f ca="1">IF(OR(data!$BX166=H$1,data!$BY166=H$1),data!$BW166,"")</f>
        <v/>
      </c>
      <c r="J166" s="17" t="str">
        <f ca="1">IF(data!$BX166=K$1,data!$BW166,"")</f>
        <v/>
      </c>
      <c r="K166" s="17" t="str">
        <f ca="1">IF(data!$BY166=K$1,data!$BW166,"")</f>
        <v/>
      </c>
      <c r="L166" s="17" t="str">
        <f ca="1">IF(OR(data!$BX166=K$1,data!$BY166=K$1),data!$BW166,"")</f>
        <v/>
      </c>
      <c r="M166" s="16" t="str">
        <f ca="1">IF(data!$BX166=N$1,data!$BW166,"")</f>
        <v/>
      </c>
      <c r="N166" s="16" t="str">
        <f ca="1">IF(data!$BY166=N$1,data!$BW166,"")</f>
        <v/>
      </c>
      <c r="O166" s="16" t="str">
        <f ca="1">IF(OR(data!$BX166=N$1,data!$BY166=N$1),data!$BW166,"")</f>
        <v/>
      </c>
      <c r="P166" s="17" t="str">
        <f ca="1">IF(data!$BX166=Q$1,data!$BW166,"")</f>
        <v/>
      </c>
      <c r="Q166" s="17" t="str">
        <f ca="1">IF(data!$BY166=Q$1,data!$BW166,"")</f>
        <v/>
      </c>
      <c r="R166" s="17" t="str">
        <f ca="1">IF(OR(data!$BX166=Q$1,data!$BY166=Q$1),data!$BW166,"")</f>
        <v/>
      </c>
      <c r="S166" s="16" t="str">
        <f ca="1">IF(data!$BX166=T$1,data!$BW166,"")</f>
        <v/>
      </c>
      <c r="T166" s="16" t="str">
        <f ca="1">IF(data!$BY166=T$1,data!$BW166,"")</f>
        <v/>
      </c>
      <c r="U166" s="16" t="str">
        <f ca="1">IF(OR(data!$BX166=T$1,data!$BY166=T$1),data!$BW166,"")</f>
        <v/>
      </c>
      <c r="V166" s="17" t="str">
        <f ca="1">IF(data!$BX166=W$1,data!$BW166,"")</f>
        <v/>
      </c>
      <c r="W166" s="17" t="str">
        <f ca="1">IF(data!$BY166=W$1,data!$BW166,"")</f>
        <v/>
      </c>
      <c r="X166" s="17" t="str">
        <f ca="1">IF(OR(data!$BX166=W$1,data!$BY166=W$1),data!$BW166,"")</f>
        <v/>
      </c>
      <c r="Y166" s="16" t="str">
        <f ca="1">IF(data!$BX166=Z$1,data!$BW166,"")</f>
        <v/>
      </c>
      <c r="Z166" s="16" t="str">
        <f ca="1">IF(data!$BY166=Z$1,data!$BW166,"")</f>
        <v/>
      </c>
      <c r="AA166" s="16" t="str">
        <f ca="1">IF(OR(data!$BX166=Z$1,data!$BY166=Z$1),data!$BW166,"")</f>
        <v/>
      </c>
      <c r="AB166" s="17" t="str">
        <f ca="1">IF(data!$BX166=AC$1,data!$BW166,"")</f>
        <v/>
      </c>
      <c r="AC166" s="17" t="str">
        <f ca="1">IF(data!$BY166=AC$1,data!$BW166,"")</f>
        <v/>
      </c>
      <c r="AD166" s="17" t="str">
        <f ca="1">IF(OR(data!$BX166=AC$1,data!$BY166=AC$1),data!$BW166,"")</f>
        <v/>
      </c>
      <c r="AE166" s="16" t="str">
        <f ca="1">IF(data!$BX166=AF$1,data!$BW166,"")</f>
        <v/>
      </c>
      <c r="AF166" s="16" t="str">
        <f ca="1">IF(data!$BY166=AF$1,data!$BW166,"")</f>
        <v/>
      </c>
      <c r="AG166" s="16" t="str">
        <f ca="1">IF(OR(data!$BX166=AF$1,data!$BY166=AF$1),data!$BW166,"")</f>
        <v/>
      </c>
      <c r="AH166" s="17" t="str">
        <f ca="1">IF(data!$BX166=AI$1,data!$BW166,"")</f>
        <v/>
      </c>
      <c r="AI166" s="17" t="str">
        <f ca="1">IF(data!$BY166=AI$1,data!$BW166,"")</f>
        <v/>
      </c>
      <c r="AJ166" s="17" t="str">
        <f ca="1">IF(OR(data!$BX166=AI$1,data!$BY166=AI$1),data!$BW166,"")</f>
        <v/>
      </c>
      <c r="AK166" s="16" t="str">
        <f ca="1">IF(data!$BX166=AL$1,data!$BW166,"")</f>
        <v/>
      </c>
      <c r="AL166" s="16" t="str">
        <f ca="1">IF(data!$BY166=AL$1,data!$BW166,"")</f>
        <v/>
      </c>
      <c r="AM166" s="16" t="str">
        <f ca="1">IF(OR(data!$BX166=AL$1,data!$BY166=AL$1),data!$BW166,"")</f>
        <v/>
      </c>
      <c r="AN166" s="17" t="str">
        <f ca="1">IF(data!$BX166=AO$1,data!$BW166,"")</f>
        <v/>
      </c>
      <c r="AO166" s="17" t="str">
        <f ca="1">IF(data!$BY166=AO$1,data!$BW166,"")</f>
        <v/>
      </c>
      <c r="AP166" s="17" t="str">
        <f ca="1">IF(OR(data!$BX166=AO$1,data!$BY166=AO$1),data!$BW166,"")</f>
        <v/>
      </c>
      <c r="AQ166" s="16" t="str">
        <f ca="1">IF(data!$BX166=AR$1,data!$BW166,"")</f>
        <v/>
      </c>
      <c r="AR166" s="16" t="str">
        <f ca="1">IF(data!$BY166=AR$1,data!$BW166,"")</f>
        <v/>
      </c>
      <c r="AS166" s="16" t="str">
        <f ca="1">IF(OR(data!$BX166=AR$1,data!$BY166=AR$1),data!$BW166,"")</f>
        <v/>
      </c>
      <c r="AT166" s="17" t="str">
        <f ca="1">IF(data!$BX166=AU$1,data!$BW166,"")</f>
        <v/>
      </c>
      <c r="AU166" s="17" t="str">
        <f ca="1">IF(data!$BY166=AU$1,data!$BW166,"")</f>
        <v/>
      </c>
      <c r="AV166" s="17" t="str">
        <f ca="1">IF(OR(data!$BX166=AU$1,data!$BY166=AU$1),data!$BW166,"")</f>
        <v/>
      </c>
      <c r="AW166" s="16" t="str">
        <f ca="1">IF(data!$BX166=AX$1,data!$BW166,"")</f>
        <v/>
      </c>
      <c r="AX166" s="16" t="str">
        <f ca="1">IF(data!$BY166=AX$1,data!$BW166,"")</f>
        <v/>
      </c>
      <c r="AY166" s="16" t="str">
        <f ca="1">IF(OR(data!$BX166=AX$1,data!$BY166=AX$1),data!$BW166,"")</f>
        <v/>
      </c>
      <c r="AZ166" s="17" t="str">
        <f ca="1">IF(data!$BX166=BA$1,data!$BW166,"")</f>
        <v/>
      </c>
      <c r="BA166" s="17" t="str">
        <f ca="1">IF(data!$BY166=BA$1,data!$BW166,"")</f>
        <v/>
      </c>
      <c r="BB166" s="17" t="str">
        <f ca="1">IF(OR(data!$BX166=BA$1,data!$BY166=BA$1),data!$BW166,"")</f>
        <v/>
      </c>
      <c r="BC166" s="16" t="str">
        <f ca="1">IF(data!$BX166=BD$1,data!$BW166,"")</f>
        <v/>
      </c>
      <c r="BD166" s="16" t="str">
        <f ca="1">IF(data!$BY166=BD$1,data!$BW166,"")</f>
        <v/>
      </c>
      <c r="BE166" s="16" t="str">
        <f ca="1">IF(OR(data!$BX166=BD$1,data!$BY166=BD$1),data!$BW166,"")</f>
        <v/>
      </c>
      <c r="BF166" s="17" t="str">
        <f ca="1">IF(data!$BX166=BG$1,data!$BW166,"")</f>
        <v/>
      </c>
      <c r="BG166" s="17" t="str">
        <f ca="1">IF(data!$BY166=BG$1,data!$BW166,"")</f>
        <v/>
      </c>
      <c r="BH166" s="17" t="str">
        <f ca="1">IF(OR(data!$BX166=BG$1,data!$BY166=BG$1),data!$BW166,"")</f>
        <v/>
      </c>
      <c r="BI166" s="16" t="str">
        <f ca="1">IF(data!$BX166=BJ$1,data!$BW166,"")</f>
        <v/>
      </c>
      <c r="BJ166" s="16" t="str">
        <f ca="1">IF(data!$BY166=BJ$1,data!$BW166,"")</f>
        <v/>
      </c>
      <c r="BK166" s="16" t="str">
        <f ca="1">IF(OR(data!$BX166=BJ$1,data!$BY166=BJ$1),data!$BW166,"")</f>
        <v/>
      </c>
      <c r="BL166" s="17" t="str">
        <f ca="1">IF(data!$BX166=BM$1,data!$BW166,"")</f>
        <v/>
      </c>
      <c r="BM166" s="17" t="str">
        <f ca="1">IF(data!$BY166=BM$1,data!$BW166,"")</f>
        <v/>
      </c>
      <c r="BN166" s="17" t="str">
        <f ca="1">IF(OR(data!$BX166=BM$1,data!$BY166=BM$1),data!$BW166,"")</f>
        <v/>
      </c>
      <c r="BO166" s="16" t="str">
        <f ca="1">IF(data!$BX166=BP$1,data!$BW166,"")</f>
        <v/>
      </c>
      <c r="BP166" s="16" t="str">
        <f ca="1">IF(data!$BY166=BP$1,data!$BW166,"")</f>
        <v/>
      </c>
      <c r="BQ166" s="16" t="str">
        <f ca="1">IF(OR(data!$BX166=BP$1,data!$BY166=BP$1),data!$BW166,"")</f>
        <v/>
      </c>
      <c r="BR166" s="17" t="str">
        <f ca="1">IF(data!$BX166=BS$1,data!$BW166,"")</f>
        <v/>
      </c>
      <c r="BS166" s="17" t="str">
        <f ca="1">IF(data!$BY166=BS$1,data!$BW166,"")</f>
        <v/>
      </c>
      <c r="BT166" s="17" t="str">
        <f ca="1">IF(OR(data!$BX166=BS$1,data!$BY166=BS$1),data!$BW166,"")</f>
        <v/>
      </c>
    </row>
    <row r="167" spans="1:72" s="11" customFormat="1" x14ac:dyDescent="0.25">
      <c r="A167" s="16" t="str">
        <f ca="1">IF(data!$BX167=B$1,data!$BW167,"")</f>
        <v/>
      </c>
      <c r="B167" s="16" t="str">
        <f ca="1">IF(data!$BY167=B$1,data!$BW167,"")</f>
        <v/>
      </c>
      <c r="C167" s="16" t="str">
        <f ca="1">IF(OR(data!$BX167=B$1,data!$BY167=B$1),data!$BW167,"")</f>
        <v/>
      </c>
      <c r="D167" s="17" t="str">
        <f ca="1">IF(data!$BX167=E$1,data!$BW167,"")</f>
        <v/>
      </c>
      <c r="E167" s="17" t="str">
        <f ca="1">IF(data!$BY167=E$1,data!$BW167,"")</f>
        <v/>
      </c>
      <c r="F167" s="17" t="str">
        <f ca="1">IF(OR(data!$BX167=E$1,data!$BY167=E$1),data!$BW167,"")</f>
        <v/>
      </c>
      <c r="G167" s="16" t="str">
        <f ca="1">IF(data!$BX167=H$1,data!$BW167,"")</f>
        <v/>
      </c>
      <c r="H167" s="16" t="str">
        <f ca="1">IF(data!$BY167=H$1,data!$BW167,"")</f>
        <v/>
      </c>
      <c r="I167" s="16" t="str">
        <f ca="1">IF(OR(data!$BX167=H$1,data!$BY167=H$1),data!$BW167,"")</f>
        <v/>
      </c>
      <c r="J167" s="17" t="str">
        <f ca="1">IF(data!$BX167=K$1,data!$BW167,"")</f>
        <v/>
      </c>
      <c r="K167" s="17" t="str">
        <f ca="1">IF(data!$BY167=K$1,data!$BW167,"")</f>
        <v/>
      </c>
      <c r="L167" s="17" t="str">
        <f ca="1">IF(OR(data!$BX167=K$1,data!$BY167=K$1),data!$BW167,"")</f>
        <v/>
      </c>
      <c r="M167" s="16" t="str">
        <f ca="1">IF(data!$BX167=N$1,data!$BW167,"")</f>
        <v/>
      </c>
      <c r="N167" s="16" t="str">
        <f ca="1">IF(data!$BY167=N$1,data!$BW167,"")</f>
        <v/>
      </c>
      <c r="O167" s="16" t="str">
        <f ca="1">IF(OR(data!$BX167=N$1,data!$BY167=N$1),data!$BW167,"")</f>
        <v/>
      </c>
      <c r="P167" s="17" t="str">
        <f ca="1">IF(data!$BX167=Q$1,data!$BW167,"")</f>
        <v/>
      </c>
      <c r="Q167" s="17" t="str">
        <f ca="1">IF(data!$BY167=Q$1,data!$BW167,"")</f>
        <v/>
      </c>
      <c r="R167" s="17" t="str">
        <f ca="1">IF(OR(data!$BX167=Q$1,data!$BY167=Q$1),data!$BW167,"")</f>
        <v/>
      </c>
      <c r="S167" s="16" t="str">
        <f ca="1">IF(data!$BX167=T$1,data!$BW167,"")</f>
        <v/>
      </c>
      <c r="T167" s="16" t="str">
        <f ca="1">IF(data!$BY167=T$1,data!$BW167,"")</f>
        <v/>
      </c>
      <c r="U167" s="16" t="str">
        <f ca="1">IF(OR(data!$BX167=T$1,data!$BY167=T$1),data!$BW167,"")</f>
        <v/>
      </c>
      <c r="V167" s="17" t="str">
        <f ca="1">IF(data!$BX167=W$1,data!$BW167,"")</f>
        <v/>
      </c>
      <c r="W167" s="17" t="str">
        <f ca="1">IF(data!$BY167=W$1,data!$BW167,"")</f>
        <v/>
      </c>
      <c r="X167" s="17" t="str">
        <f ca="1">IF(OR(data!$BX167=W$1,data!$BY167=W$1),data!$BW167,"")</f>
        <v/>
      </c>
      <c r="Y167" s="16" t="str">
        <f ca="1">IF(data!$BX167=Z$1,data!$BW167,"")</f>
        <v/>
      </c>
      <c r="Z167" s="16" t="str">
        <f ca="1">IF(data!$BY167=Z$1,data!$BW167,"")</f>
        <v/>
      </c>
      <c r="AA167" s="16" t="str">
        <f ca="1">IF(OR(data!$BX167=Z$1,data!$BY167=Z$1),data!$BW167,"")</f>
        <v/>
      </c>
      <c r="AB167" s="17" t="str">
        <f ca="1">IF(data!$BX167=AC$1,data!$BW167,"")</f>
        <v/>
      </c>
      <c r="AC167" s="17" t="str">
        <f ca="1">IF(data!$BY167=AC$1,data!$BW167,"")</f>
        <v/>
      </c>
      <c r="AD167" s="17" t="str">
        <f ca="1">IF(OR(data!$BX167=AC$1,data!$BY167=AC$1),data!$BW167,"")</f>
        <v/>
      </c>
      <c r="AE167" s="16" t="str">
        <f ca="1">IF(data!$BX167=AF$1,data!$BW167,"")</f>
        <v/>
      </c>
      <c r="AF167" s="16" t="str">
        <f ca="1">IF(data!$BY167=AF$1,data!$BW167,"")</f>
        <v/>
      </c>
      <c r="AG167" s="16" t="str">
        <f ca="1">IF(OR(data!$BX167=AF$1,data!$BY167=AF$1),data!$BW167,"")</f>
        <v/>
      </c>
      <c r="AH167" s="17" t="str">
        <f ca="1">IF(data!$BX167=AI$1,data!$BW167,"")</f>
        <v/>
      </c>
      <c r="AI167" s="17" t="str">
        <f ca="1">IF(data!$BY167=AI$1,data!$BW167,"")</f>
        <v/>
      </c>
      <c r="AJ167" s="17" t="str">
        <f ca="1">IF(OR(data!$BX167=AI$1,data!$BY167=AI$1),data!$BW167,"")</f>
        <v/>
      </c>
      <c r="AK167" s="16" t="str">
        <f ca="1">IF(data!$BX167=AL$1,data!$BW167,"")</f>
        <v/>
      </c>
      <c r="AL167" s="16" t="str">
        <f ca="1">IF(data!$BY167=AL$1,data!$BW167,"")</f>
        <v/>
      </c>
      <c r="AM167" s="16" t="str">
        <f ca="1">IF(OR(data!$BX167=AL$1,data!$BY167=AL$1),data!$BW167,"")</f>
        <v/>
      </c>
      <c r="AN167" s="17" t="str">
        <f ca="1">IF(data!$BX167=AO$1,data!$BW167,"")</f>
        <v/>
      </c>
      <c r="AO167" s="17" t="str">
        <f ca="1">IF(data!$BY167=AO$1,data!$BW167,"")</f>
        <v/>
      </c>
      <c r="AP167" s="17" t="str">
        <f ca="1">IF(OR(data!$BX167=AO$1,data!$BY167=AO$1),data!$BW167,"")</f>
        <v/>
      </c>
      <c r="AQ167" s="16" t="str">
        <f ca="1">IF(data!$BX167=AR$1,data!$BW167,"")</f>
        <v/>
      </c>
      <c r="AR167" s="16" t="str">
        <f ca="1">IF(data!$BY167=AR$1,data!$BW167,"")</f>
        <v/>
      </c>
      <c r="AS167" s="16" t="str">
        <f ca="1">IF(OR(data!$BX167=AR$1,data!$BY167=AR$1),data!$BW167,"")</f>
        <v/>
      </c>
      <c r="AT167" s="17" t="str">
        <f ca="1">IF(data!$BX167=AU$1,data!$BW167,"")</f>
        <v/>
      </c>
      <c r="AU167" s="17" t="str">
        <f ca="1">IF(data!$BY167=AU$1,data!$BW167,"")</f>
        <v/>
      </c>
      <c r="AV167" s="17" t="str">
        <f ca="1">IF(OR(data!$BX167=AU$1,data!$BY167=AU$1),data!$BW167,"")</f>
        <v/>
      </c>
      <c r="AW167" s="16" t="str">
        <f ca="1">IF(data!$BX167=AX$1,data!$BW167,"")</f>
        <v/>
      </c>
      <c r="AX167" s="16" t="str">
        <f ca="1">IF(data!$BY167=AX$1,data!$BW167,"")</f>
        <v/>
      </c>
      <c r="AY167" s="16" t="str">
        <f ca="1">IF(OR(data!$BX167=AX$1,data!$BY167=AX$1),data!$BW167,"")</f>
        <v/>
      </c>
      <c r="AZ167" s="17" t="str">
        <f ca="1">IF(data!$BX167=BA$1,data!$BW167,"")</f>
        <v/>
      </c>
      <c r="BA167" s="17" t="str">
        <f ca="1">IF(data!$BY167=BA$1,data!$BW167,"")</f>
        <v/>
      </c>
      <c r="BB167" s="17" t="str">
        <f ca="1">IF(OR(data!$BX167=BA$1,data!$BY167=BA$1),data!$BW167,"")</f>
        <v/>
      </c>
      <c r="BC167" s="16" t="str">
        <f ca="1">IF(data!$BX167=BD$1,data!$BW167,"")</f>
        <v/>
      </c>
      <c r="BD167" s="16" t="str">
        <f ca="1">IF(data!$BY167=BD$1,data!$BW167,"")</f>
        <v/>
      </c>
      <c r="BE167" s="16" t="str">
        <f ca="1">IF(OR(data!$BX167=BD$1,data!$BY167=BD$1),data!$BW167,"")</f>
        <v/>
      </c>
      <c r="BF167" s="17" t="str">
        <f ca="1">IF(data!$BX167=BG$1,data!$BW167,"")</f>
        <v/>
      </c>
      <c r="BG167" s="17" t="str">
        <f ca="1">IF(data!$BY167=BG$1,data!$BW167,"")</f>
        <v/>
      </c>
      <c r="BH167" s="17" t="str">
        <f ca="1">IF(OR(data!$BX167=BG$1,data!$BY167=BG$1),data!$BW167,"")</f>
        <v/>
      </c>
      <c r="BI167" s="16" t="str">
        <f ca="1">IF(data!$BX167=BJ$1,data!$BW167,"")</f>
        <v/>
      </c>
      <c r="BJ167" s="16" t="str">
        <f ca="1">IF(data!$BY167=BJ$1,data!$BW167,"")</f>
        <v/>
      </c>
      <c r="BK167" s="16" t="str">
        <f ca="1">IF(OR(data!$BX167=BJ$1,data!$BY167=BJ$1),data!$BW167,"")</f>
        <v/>
      </c>
      <c r="BL167" s="17" t="str">
        <f ca="1">IF(data!$BX167=BM$1,data!$BW167,"")</f>
        <v/>
      </c>
      <c r="BM167" s="17" t="str">
        <f ca="1">IF(data!$BY167=BM$1,data!$BW167,"")</f>
        <v/>
      </c>
      <c r="BN167" s="17" t="str">
        <f ca="1">IF(OR(data!$BX167=BM$1,data!$BY167=BM$1),data!$BW167,"")</f>
        <v/>
      </c>
      <c r="BO167" s="16" t="str">
        <f ca="1">IF(data!$BX167=BP$1,data!$BW167,"")</f>
        <v/>
      </c>
      <c r="BP167" s="16" t="str">
        <f ca="1">IF(data!$BY167=BP$1,data!$BW167,"")</f>
        <v/>
      </c>
      <c r="BQ167" s="16" t="str">
        <f ca="1">IF(OR(data!$BX167=BP$1,data!$BY167=BP$1),data!$BW167,"")</f>
        <v/>
      </c>
      <c r="BR167" s="17" t="str">
        <f ca="1">IF(data!$BX167=BS$1,data!$BW167,"")</f>
        <v/>
      </c>
      <c r="BS167" s="17" t="str">
        <f ca="1">IF(data!$BY167=BS$1,data!$BW167,"")</f>
        <v/>
      </c>
      <c r="BT167" s="17" t="str">
        <f ca="1">IF(OR(data!$BX167=BS$1,data!$BY167=BS$1),data!$BW167,"")</f>
        <v/>
      </c>
    </row>
    <row r="168" spans="1:72" s="11" customFormat="1" x14ac:dyDescent="0.25">
      <c r="A168" s="16" t="str">
        <f ca="1">IF(data!$BX168=B$1,data!$BW168,"")</f>
        <v/>
      </c>
      <c r="B168" s="16" t="str">
        <f ca="1">IF(data!$BY168=B$1,data!$BW168,"")</f>
        <v/>
      </c>
      <c r="C168" s="16" t="str">
        <f ca="1">IF(OR(data!$BX168=B$1,data!$BY168=B$1),data!$BW168,"")</f>
        <v/>
      </c>
      <c r="D168" s="17" t="str">
        <f ca="1">IF(data!$BX168=E$1,data!$BW168,"")</f>
        <v/>
      </c>
      <c r="E168" s="17" t="str">
        <f ca="1">IF(data!$BY168=E$1,data!$BW168,"")</f>
        <v/>
      </c>
      <c r="F168" s="17" t="str">
        <f ca="1">IF(OR(data!$BX168=E$1,data!$BY168=E$1),data!$BW168,"")</f>
        <v/>
      </c>
      <c r="G168" s="16" t="str">
        <f ca="1">IF(data!$BX168=H$1,data!$BW168,"")</f>
        <v/>
      </c>
      <c r="H168" s="16" t="str">
        <f ca="1">IF(data!$BY168=H$1,data!$BW168,"")</f>
        <v/>
      </c>
      <c r="I168" s="16" t="str">
        <f ca="1">IF(OR(data!$BX168=H$1,data!$BY168=H$1),data!$BW168,"")</f>
        <v/>
      </c>
      <c r="J168" s="17" t="str">
        <f ca="1">IF(data!$BX168=K$1,data!$BW168,"")</f>
        <v/>
      </c>
      <c r="K168" s="17" t="str">
        <f ca="1">IF(data!$BY168=K$1,data!$BW168,"")</f>
        <v/>
      </c>
      <c r="L168" s="17" t="str">
        <f ca="1">IF(OR(data!$BX168=K$1,data!$BY168=K$1),data!$BW168,"")</f>
        <v/>
      </c>
      <c r="M168" s="16" t="str">
        <f ca="1">IF(data!$BX168=N$1,data!$BW168,"")</f>
        <v/>
      </c>
      <c r="N168" s="16" t="str">
        <f ca="1">IF(data!$BY168=N$1,data!$BW168,"")</f>
        <v/>
      </c>
      <c r="O168" s="16" t="str">
        <f ca="1">IF(OR(data!$BX168=N$1,data!$BY168=N$1),data!$BW168,"")</f>
        <v/>
      </c>
      <c r="P168" s="17" t="str">
        <f ca="1">IF(data!$BX168=Q$1,data!$BW168,"")</f>
        <v/>
      </c>
      <c r="Q168" s="17" t="str">
        <f ca="1">IF(data!$BY168=Q$1,data!$BW168,"")</f>
        <v/>
      </c>
      <c r="R168" s="17" t="str">
        <f ca="1">IF(OR(data!$BX168=Q$1,data!$BY168=Q$1),data!$BW168,"")</f>
        <v/>
      </c>
      <c r="S168" s="16" t="str">
        <f ca="1">IF(data!$BX168=T$1,data!$BW168,"")</f>
        <v/>
      </c>
      <c r="T168" s="16" t="str">
        <f ca="1">IF(data!$BY168=T$1,data!$BW168,"")</f>
        <v/>
      </c>
      <c r="U168" s="16" t="str">
        <f ca="1">IF(OR(data!$BX168=T$1,data!$BY168=T$1),data!$BW168,"")</f>
        <v/>
      </c>
      <c r="V168" s="17" t="str">
        <f ca="1">IF(data!$BX168=W$1,data!$BW168,"")</f>
        <v/>
      </c>
      <c r="W168" s="17" t="str">
        <f ca="1">IF(data!$BY168=W$1,data!$BW168,"")</f>
        <v/>
      </c>
      <c r="X168" s="17" t="str">
        <f ca="1">IF(OR(data!$BX168=W$1,data!$BY168=W$1),data!$BW168,"")</f>
        <v/>
      </c>
      <c r="Y168" s="16" t="str">
        <f ca="1">IF(data!$BX168=Z$1,data!$BW168,"")</f>
        <v/>
      </c>
      <c r="Z168" s="16" t="str">
        <f ca="1">IF(data!$BY168=Z$1,data!$BW168,"")</f>
        <v/>
      </c>
      <c r="AA168" s="16" t="str">
        <f ca="1">IF(OR(data!$BX168=Z$1,data!$BY168=Z$1),data!$BW168,"")</f>
        <v/>
      </c>
      <c r="AB168" s="17" t="str">
        <f ca="1">IF(data!$BX168=AC$1,data!$BW168,"")</f>
        <v/>
      </c>
      <c r="AC168" s="17" t="str">
        <f ca="1">IF(data!$BY168=AC$1,data!$BW168,"")</f>
        <v/>
      </c>
      <c r="AD168" s="17" t="str">
        <f ca="1">IF(OR(data!$BX168=AC$1,data!$BY168=AC$1),data!$BW168,"")</f>
        <v/>
      </c>
      <c r="AE168" s="16" t="str">
        <f ca="1">IF(data!$BX168=AF$1,data!$BW168,"")</f>
        <v/>
      </c>
      <c r="AF168" s="16" t="str">
        <f ca="1">IF(data!$BY168=AF$1,data!$BW168,"")</f>
        <v/>
      </c>
      <c r="AG168" s="16" t="str">
        <f ca="1">IF(OR(data!$BX168=AF$1,data!$BY168=AF$1),data!$BW168,"")</f>
        <v/>
      </c>
      <c r="AH168" s="17" t="str">
        <f ca="1">IF(data!$BX168=AI$1,data!$BW168,"")</f>
        <v/>
      </c>
      <c r="AI168" s="17" t="str">
        <f ca="1">IF(data!$BY168=AI$1,data!$BW168,"")</f>
        <v/>
      </c>
      <c r="AJ168" s="17" t="str">
        <f ca="1">IF(OR(data!$BX168=AI$1,data!$BY168=AI$1),data!$BW168,"")</f>
        <v/>
      </c>
      <c r="AK168" s="16" t="str">
        <f ca="1">IF(data!$BX168=AL$1,data!$BW168,"")</f>
        <v/>
      </c>
      <c r="AL168" s="16" t="str">
        <f ca="1">IF(data!$BY168=AL$1,data!$BW168,"")</f>
        <v/>
      </c>
      <c r="AM168" s="16" t="str">
        <f ca="1">IF(OR(data!$BX168=AL$1,data!$BY168=AL$1),data!$BW168,"")</f>
        <v/>
      </c>
      <c r="AN168" s="17" t="str">
        <f ca="1">IF(data!$BX168=AO$1,data!$BW168,"")</f>
        <v/>
      </c>
      <c r="AO168" s="17" t="str">
        <f ca="1">IF(data!$BY168=AO$1,data!$BW168,"")</f>
        <v/>
      </c>
      <c r="AP168" s="17" t="str">
        <f ca="1">IF(OR(data!$BX168=AO$1,data!$BY168=AO$1),data!$BW168,"")</f>
        <v/>
      </c>
      <c r="AQ168" s="16" t="str">
        <f ca="1">IF(data!$BX168=AR$1,data!$BW168,"")</f>
        <v/>
      </c>
      <c r="AR168" s="16" t="str">
        <f ca="1">IF(data!$BY168=AR$1,data!$BW168,"")</f>
        <v/>
      </c>
      <c r="AS168" s="16" t="str">
        <f ca="1">IF(OR(data!$BX168=AR$1,data!$BY168=AR$1),data!$BW168,"")</f>
        <v/>
      </c>
      <c r="AT168" s="17" t="str">
        <f ca="1">IF(data!$BX168=AU$1,data!$BW168,"")</f>
        <v/>
      </c>
      <c r="AU168" s="17" t="str">
        <f ca="1">IF(data!$BY168=AU$1,data!$BW168,"")</f>
        <v/>
      </c>
      <c r="AV168" s="17" t="str">
        <f ca="1">IF(OR(data!$BX168=AU$1,data!$BY168=AU$1),data!$BW168,"")</f>
        <v/>
      </c>
      <c r="AW168" s="16" t="str">
        <f ca="1">IF(data!$BX168=AX$1,data!$BW168,"")</f>
        <v/>
      </c>
      <c r="AX168" s="16" t="str">
        <f ca="1">IF(data!$BY168=AX$1,data!$BW168,"")</f>
        <v/>
      </c>
      <c r="AY168" s="16" t="str">
        <f ca="1">IF(OR(data!$BX168=AX$1,data!$BY168=AX$1),data!$BW168,"")</f>
        <v/>
      </c>
      <c r="AZ168" s="17" t="str">
        <f ca="1">IF(data!$BX168=BA$1,data!$BW168,"")</f>
        <v/>
      </c>
      <c r="BA168" s="17" t="str">
        <f ca="1">IF(data!$BY168=BA$1,data!$BW168,"")</f>
        <v/>
      </c>
      <c r="BB168" s="17" t="str">
        <f ca="1">IF(OR(data!$BX168=BA$1,data!$BY168=BA$1),data!$BW168,"")</f>
        <v/>
      </c>
      <c r="BC168" s="16" t="str">
        <f ca="1">IF(data!$BX168=BD$1,data!$BW168,"")</f>
        <v/>
      </c>
      <c r="BD168" s="16" t="str">
        <f ca="1">IF(data!$BY168=BD$1,data!$BW168,"")</f>
        <v/>
      </c>
      <c r="BE168" s="16" t="str">
        <f ca="1">IF(OR(data!$BX168=BD$1,data!$BY168=BD$1),data!$BW168,"")</f>
        <v/>
      </c>
      <c r="BF168" s="17" t="str">
        <f ca="1">IF(data!$BX168=BG$1,data!$BW168,"")</f>
        <v/>
      </c>
      <c r="BG168" s="17" t="str">
        <f ca="1">IF(data!$BY168=BG$1,data!$BW168,"")</f>
        <v/>
      </c>
      <c r="BH168" s="17" t="str">
        <f ca="1">IF(OR(data!$BX168=BG$1,data!$BY168=BG$1),data!$BW168,"")</f>
        <v/>
      </c>
      <c r="BI168" s="16" t="str">
        <f ca="1">IF(data!$BX168=BJ$1,data!$BW168,"")</f>
        <v/>
      </c>
      <c r="BJ168" s="16" t="str">
        <f ca="1">IF(data!$BY168=BJ$1,data!$BW168,"")</f>
        <v/>
      </c>
      <c r="BK168" s="16" t="str">
        <f ca="1">IF(OR(data!$BX168=BJ$1,data!$BY168=BJ$1),data!$BW168,"")</f>
        <v/>
      </c>
      <c r="BL168" s="17" t="str">
        <f ca="1">IF(data!$BX168=BM$1,data!$BW168,"")</f>
        <v/>
      </c>
      <c r="BM168" s="17" t="str">
        <f ca="1">IF(data!$BY168=BM$1,data!$BW168,"")</f>
        <v/>
      </c>
      <c r="BN168" s="17" t="str">
        <f ca="1">IF(OR(data!$BX168=BM$1,data!$BY168=BM$1),data!$BW168,"")</f>
        <v/>
      </c>
      <c r="BO168" s="16" t="str">
        <f ca="1">IF(data!$BX168=BP$1,data!$BW168,"")</f>
        <v/>
      </c>
      <c r="BP168" s="16" t="str">
        <f ca="1">IF(data!$BY168=BP$1,data!$BW168,"")</f>
        <v/>
      </c>
      <c r="BQ168" s="16" t="str">
        <f ca="1">IF(OR(data!$BX168=BP$1,data!$BY168=BP$1),data!$BW168,"")</f>
        <v/>
      </c>
      <c r="BR168" s="17" t="str">
        <f ca="1">IF(data!$BX168=BS$1,data!$BW168,"")</f>
        <v/>
      </c>
      <c r="BS168" s="17" t="str">
        <f ca="1">IF(data!$BY168=BS$1,data!$BW168,"")</f>
        <v/>
      </c>
      <c r="BT168" s="17" t="str">
        <f ca="1">IF(OR(data!$BX168=BS$1,data!$BY168=BS$1),data!$BW168,"")</f>
        <v/>
      </c>
    </row>
    <row r="169" spans="1:72" s="11" customFormat="1" x14ac:dyDescent="0.25">
      <c r="A169" s="16" t="str">
        <f ca="1">IF(data!$BX169=B$1,data!$BW169,"")</f>
        <v/>
      </c>
      <c r="B169" s="16" t="str">
        <f ca="1">IF(data!$BY169=B$1,data!$BW169,"")</f>
        <v/>
      </c>
      <c r="C169" s="16" t="str">
        <f ca="1">IF(OR(data!$BX169=B$1,data!$BY169=B$1),data!$BW169,"")</f>
        <v/>
      </c>
      <c r="D169" s="17" t="str">
        <f ca="1">IF(data!$BX169=E$1,data!$BW169,"")</f>
        <v/>
      </c>
      <c r="E169" s="17" t="str">
        <f ca="1">IF(data!$BY169=E$1,data!$BW169,"")</f>
        <v/>
      </c>
      <c r="F169" s="17" t="str">
        <f ca="1">IF(OR(data!$BX169=E$1,data!$BY169=E$1),data!$BW169,"")</f>
        <v/>
      </c>
      <c r="G169" s="16" t="str">
        <f ca="1">IF(data!$BX169=H$1,data!$BW169,"")</f>
        <v/>
      </c>
      <c r="H169" s="16" t="str">
        <f ca="1">IF(data!$BY169=H$1,data!$BW169,"")</f>
        <v/>
      </c>
      <c r="I169" s="16" t="str">
        <f ca="1">IF(OR(data!$BX169=H$1,data!$BY169=H$1),data!$BW169,"")</f>
        <v/>
      </c>
      <c r="J169" s="17" t="str">
        <f ca="1">IF(data!$BX169=K$1,data!$BW169,"")</f>
        <v/>
      </c>
      <c r="K169" s="17" t="str">
        <f ca="1">IF(data!$BY169=K$1,data!$BW169,"")</f>
        <v/>
      </c>
      <c r="L169" s="17" t="str">
        <f ca="1">IF(OR(data!$BX169=K$1,data!$BY169=K$1),data!$BW169,"")</f>
        <v/>
      </c>
      <c r="M169" s="16" t="str">
        <f ca="1">IF(data!$BX169=N$1,data!$BW169,"")</f>
        <v/>
      </c>
      <c r="N169" s="16" t="str">
        <f ca="1">IF(data!$BY169=N$1,data!$BW169,"")</f>
        <v/>
      </c>
      <c r="O169" s="16" t="str">
        <f ca="1">IF(OR(data!$BX169=N$1,data!$BY169=N$1),data!$BW169,"")</f>
        <v/>
      </c>
      <c r="P169" s="17" t="str">
        <f ca="1">IF(data!$BX169=Q$1,data!$BW169,"")</f>
        <v/>
      </c>
      <c r="Q169" s="17" t="str">
        <f ca="1">IF(data!$BY169=Q$1,data!$BW169,"")</f>
        <v/>
      </c>
      <c r="R169" s="17" t="str">
        <f ca="1">IF(OR(data!$BX169=Q$1,data!$BY169=Q$1),data!$BW169,"")</f>
        <v/>
      </c>
      <c r="S169" s="16" t="str">
        <f ca="1">IF(data!$BX169=T$1,data!$BW169,"")</f>
        <v/>
      </c>
      <c r="T169" s="16" t="str">
        <f ca="1">IF(data!$BY169=T$1,data!$BW169,"")</f>
        <v/>
      </c>
      <c r="U169" s="16" t="str">
        <f ca="1">IF(OR(data!$BX169=T$1,data!$BY169=T$1),data!$BW169,"")</f>
        <v/>
      </c>
      <c r="V169" s="17" t="str">
        <f ca="1">IF(data!$BX169=W$1,data!$BW169,"")</f>
        <v/>
      </c>
      <c r="W169" s="17" t="str">
        <f ca="1">IF(data!$BY169=W$1,data!$BW169,"")</f>
        <v/>
      </c>
      <c r="X169" s="17" t="str">
        <f ca="1">IF(OR(data!$BX169=W$1,data!$BY169=W$1),data!$BW169,"")</f>
        <v/>
      </c>
      <c r="Y169" s="16" t="str">
        <f ca="1">IF(data!$BX169=Z$1,data!$BW169,"")</f>
        <v/>
      </c>
      <c r="Z169" s="16" t="str">
        <f ca="1">IF(data!$BY169=Z$1,data!$BW169,"")</f>
        <v/>
      </c>
      <c r="AA169" s="16" t="str">
        <f ca="1">IF(OR(data!$BX169=Z$1,data!$BY169=Z$1),data!$BW169,"")</f>
        <v/>
      </c>
      <c r="AB169" s="17" t="str">
        <f ca="1">IF(data!$BX169=AC$1,data!$BW169,"")</f>
        <v/>
      </c>
      <c r="AC169" s="17" t="str">
        <f ca="1">IF(data!$BY169=AC$1,data!$BW169,"")</f>
        <v/>
      </c>
      <c r="AD169" s="17" t="str">
        <f ca="1">IF(OR(data!$BX169=AC$1,data!$BY169=AC$1),data!$BW169,"")</f>
        <v/>
      </c>
      <c r="AE169" s="16" t="str">
        <f ca="1">IF(data!$BX169=AF$1,data!$BW169,"")</f>
        <v/>
      </c>
      <c r="AF169" s="16" t="str">
        <f ca="1">IF(data!$BY169=AF$1,data!$BW169,"")</f>
        <v/>
      </c>
      <c r="AG169" s="16" t="str">
        <f ca="1">IF(OR(data!$BX169=AF$1,data!$BY169=AF$1),data!$BW169,"")</f>
        <v/>
      </c>
      <c r="AH169" s="17" t="str">
        <f ca="1">IF(data!$BX169=AI$1,data!$BW169,"")</f>
        <v/>
      </c>
      <c r="AI169" s="17" t="str">
        <f ca="1">IF(data!$BY169=AI$1,data!$BW169,"")</f>
        <v/>
      </c>
      <c r="AJ169" s="17" t="str">
        <f ca="1">IF(OR(data!$BX169=AI$1,data!$BY169=AI$1),data!$BW169,"")</f>
        <v/>
      </c>
      <c r="AK169" s="16" t="str">
        <f ca="1">IF(data!$BX169=AL$1,data!$BW169,"")</f>
        <v/>
      </c>
      <c r="AL169" s="16" t="str">
        <f ca="1">IF(data!$BY169=AL$1,data!$BW169,"")</f>
        <v/>
      </c>
      <c r="AM169" s="16" t="str">
        <f ca="1">IF(OR(data!$BX169=AL$1,data!$BY169=AL$1),data!$BW169,"")</f>
        <v/>
      </c>
      <c r="AN169" s="17" t="str">
        <f ca="1">IF(data!$BX169=AO$1,data!$BW169,"")</f>
        <v/>
      </c>
      <c r="AO169" s="17" t="str">
        <f ca="1">IF(data!$BY169=AO$1,data!$BW169,"")</f>
        <v/>
      </c>
      <c r="AP169" s="17" t="str">
        <f ca="1">IF(OR(data!$BX169=AO$1,data!$BY169=AO$1),data!$BW169,"")</f>
        <v/>
      </c>
      <c r="AQ169" s="16" t="str">
        <f ca="1">IF(data!$BX169=AR$1,data!$BW169,"")</f>
        <v/>
      </c>
      <c r="AR169" s="16" t="str">
        <f ca="1">IF(data!$BY169=AR$1,data!$BW169,"")</f>
        <v/>
      </c>
      <c r="AS169" s="16" t="str">
        <f ca="1">IF(OR(data!$BX169=AR$1,data!$BY169=AR$1),data!$BW169,"")</f>
        <v/>
      </c>
      <c r="AT169" s="17" t="str">
        <f ca="1">IF(data!$BX169=AU$1,data!$BW169,"")</f>
        <v/>
      </c>
      <c r="AU169" s="17" t="str">
        <f ca="1">IF(data!$BY169=AU$1,data!$BW169,"")</f>
        <v/>
      </c>
      <c r="AV169" s="17" t="str">
        <f ca="1">IF(OR(data!$BX169=AU$1,data!$BY169=AU$1),data!$BW169,"")</f>
        <v/>
      </c>
      <c r="AW169" s="16" t="str">
        <f ca="1">IF(data!$BX169=AX$1,data!$BW169,"")</f>
        <v/>
      </c>
      <c r="AX169" s="16" t="str">
        <f ca="1">IF(data!$BY169=AX$1,data!$BW169,"")</f>
        <v/>
      </c>
      <c r="AY169" s="16" t="str">
        <f ca="1">IF(OR(data!$BX169=AX$1,data!$BY169=AX$1),data!$BW169,"")</f>
        <v/>
      </c>
      <c r="AZ169" s="17" t="str">
        <f ca="1">IF(data!$BX169=BA$1,data!$BW169,"")</f>
        <v/>
      </c>
      <c r="BA169" s="17" t="str">
        <f ca="1">IF(data!$BY169=BA$1,data!$BW169,"")</f>
        <v/>
      </c>
      <c r="BB169" s="17" t="str">
        <f ca="1">IF(OR(data!$BX169=BA$1,data!$BY169=BA$1),data!$BW169,"")</f>
        <v/>
      </c>
      <c r="BC169" s="16" t="str">
        <f ca="1">IF(data!$BX169=BD$1,data!$BW169,"")</f>
        <v/>
      </c>
      <c r="BD169" s="16" t="str">
        <f ca="1">IF(data!$BY169=BD$1,data!$BW169,"")</f>
        <v/>
      </c>
      <c r="BE169" s="16" t="str">
        <f ca="1">IF(OR(data!$BX169=BD$1,data!$BY169=BD$1),data!$BW169,"")</f>
        <v/>
      </c>
      <c r="BF169" s="17" t="str">
        <f ca="1">IF(data!$BX169=BG$1,data!$BW169,"")</f>
        <v/>
      </c>
      <c r="BG169" s="17" t="str">
        <f ca="1">IF(data!$BY169=BG$1,data!$BW169,"")</f>
        <v/>
      </c>
      <c r="BH169" s="17" t="str">
        <f ca="1">IF(OR(data!$BX169=BG$1,data!$BY169=BG$1),data!$BW169,"")</f>
        <v/>
      </c>
      <c r="BI169" s="16" t="str">
        <f ca="1">IF(data!$BX169=BJ$1,data!$BW169,"")</f>
        <v/>
      </c>
      <c r="BJ169" s="16" t="str">
        <f ca="1">IF(data!$BY169=BJ$1,data!$BW169,"")</f>
        <v/>
      </c>
      <c r="BK169" s="16" t="str">
        <f ca="1">IF(OR(data!$BX169=BJ$1,data!$BY169=BJ$1),data!$BW169,"")</f>
        <v/>
      </c>
      <c r="BL169" s="17" t="str">
        <f ca="1">IF(data!$BX169=BM$1,data!$BW169,"")</f>
        <v/>
      </c>
      <c r="BM169" s="17" t="str">
        <f ca="1">IF(data!$BY169=BM$1,data!$BW169,"")</f>
        <v/>
      </c>
      <c r="BN169" s="17" t="str">
        <f ca="1">IF(OR(data!$BX169=BM$1,data!$BY169=BM$1),data!$BW169,"")</f>
        <v/>
      </c>
      <c r="BO169" s="16" t="str">
        <f ca="1">IF(data!$BX169=BP$1,data!$BW169,"")</f>
        <v/>
      </c>
      <c r="BP169" s="16" t="str">
        <f ca="1">IF(data!$BY169=BP$1,data!$BW169,"")</f>
        <v/>
      </c>
      <c r="BQ169" s="16" t="str">
        <f ca="1">IF(OR(data!$BX169=BP$1,data!$BY169=BP$1),data!$BW169,"")</f>
        <v/>
      </c>
      <c r="BR169" s="17" t="str">
        <f ca="1">IF(data!$BX169=BS$1,data!$BW169,"")</f>
        <v/>
      </c>
      <c r="BS169" s="17" t="str">
        <f ca="1">IF(data!$BY169=BS$1,data!$BW169,"")</f>
        <v/>
      </c>
      <c r="BT169" s="17" t="str">
        <f ca="1">IF(OR(data!$BX169=BS$1,data!$BY169=BS$1),data!$BW169,"")</f>
        <v/>
      </c>
    </row>
    <row r="170" spans="1:72" s="11" customFormat="1" x14ac:dyDescent="0.25">
      <c r="A170" s="16" t="str">
        <f ca="1">IF(data!$BX170=B$1,data!$BW170,"")</f>
        <v/>
      </c>
      <c r="B170" s="16" t="str">
        <f ca="1">IF(data!$BY170=B$1,data!$BW170,"")</f>
        <v/>
      </c>
      <c r="C170" s="16" t="str">
        <f ca="1">IF(OR(data!$BX170=B$1,data!$BY170=B$1),data!$BW170,"")</f>
        <v/>
      </c>
      <c r="D170" s="17" t="str">
        <f ca="1">IF(data!$BX170=E$1,data!$BW170,"")</f>
        <v/>
      </c>
      <c r="E170" s="17" t="str">
        <f ca="1">IF(data!$BY170=E$1,data!$BW170,"")</f>
        <v/>
      </c>
      <c r="F170" s="17" t="str">
        <f ca="1">IF(OR(data!$BX170=E$1,data!$BY170=E$1),data!$BW170,"")</f>
        <v/>
      </c>
      <c r="G170" s="16" t="str">
        <f ca="1">IF(data!$BX170=H$1,data!$BW170,"")</f>
        <v/>
      </c>
      <c r="H170" s="16" t="str">
        <f ca="1">IF(data!$BY170=H$1,data!$BW170,"")</f>
        <v/>
      </c>
      <c r="I170" s="16" t="str">
        <f ca="1">IF(OR(data!$BX170=H$1,data!$BY170=H$1),data!$BW170,"")</f>
        <v/>
      </c>
      <c r="J170" s="17" t="str">
        <f ca="1">IF(data!$BX170=K$1,data!$BW170,"")</f>
        <v/>
      </c>
      <c r="K170" s="17" t="str">
        <f ca="1">IF(data!$BY170=K$1,data!$BW170,"")</f>
        <v/>
      </c>
      <c r="L170" s="17" t="str">
        <f ca="1">IF(OR(data!$BX170=K$1,data!$BY170=K$1),data!$BW170,"")</f>
        <v/>
      </c>
      <c r="M170" s="16" t="str">
        <f ca="1">IF(data!$BX170=N$1,data!$BW170,"")</f>
        <v/>
      </c>
      <c r="N170" s="16" t="str">
        <f ca="1">IF(data!$BY170=N$1,data!$BW170,"")</f>
        <v/>
      </c>
      <c r="O170" s="16" t="str">
        <f ca="1">IF(OR(data!$BX170=N$1,data!$BY170=N$1),data!$BW170,"")</f>
        <v/>
      </c>
      <c r="P170" s="17" t="str">
        <f ca="1">IF(data!$BX170=Q$1,data!$BW170,"")</f>
        <v/>
      </c>
      <c r="Q170" s="17" t="str">
        <f ca="1">IF(data!$BY170=Q$1,data!$BW170,"")</f>
        <v/>
      </c>
      <c r="R170" s="17" t="str">
        <f ca="1">IF(OR(data!$BX170=Q$1,data!$BY170=Q$1),data!$BW170,"")</f>
        <v/>
      </c>
      <c r="S170" s="16" t="str">
        <f ca="1">IF(data!$BX170=T$1,data!$BW170,"")</f>
        <v/>
      </c>
      <c r="T170" s="16" t="str">
        <f ca="1">IF(data!$BY170=T$1,data!$BW170,"")</f>
        <v/>
      </c>
      <c r="U170" s="16" t="str">
        <f ca="1">IF(OR(data!$BX170=T$1,data!$BY170=T$1),data!$BW170,"")</f>
        <v/>
      </c>
      <c r="V170" s="17" t="str">
        <f ca="1">IF(data!$BX170=W$1,data!$BW170,"")</f>
        <v/>
      </c>
      <c r="W170" s="17" t="str">
        <f ca="1">IF(data!$BY170=W$1,data!$BW170,"")</f>
        <v/>
      </c>
      <c r="X170" s="17" t="str">
        <f ca="1">IF(OR(data!$BX170=W$1,data!$BY170=W$1),data!$BW170,"")</f>
        <v/>
      </c>
      <c r="Y170" s="16" t="str">
        <f ca="1">IF(data!$BX170=Z$1,data!$BW170,"")</f>
        <v/>
      </c>
      <c r="Z170" s="16" t="str">
        <f ca="1">IF(data!$BY170=Z$1,data!$BW170,"")</f>
        <v/>
      </c>
      <c r="AA170" s="16" t="str">
        <f ca="1">IF(OR(data!$BX170=Z$1,data!$BY170=Z$1),data!$BW170,"")</f>
        <v/>
      </c>
      <c r="AB170" s="17" t="str">
        <f ca="1">IF(data!$BX170=AC$1,data!$BW170,"")</f>
        <v/>
      </c>
      <c r="AC170" s="17" t="str">
        <f ca="1">IF(data!$BY170=AC$1,data!$BW170,"")</f>
        <v/>
      </c>
      <c r="AD170" s="17" t="str">
        <f ca="1">IF(OR(data!$BX170=AC$1,data!$BY170=AC$1),data!$BW170,"")</f>
        <v/>
      </c>
      <c r="AE170" s="16" t="str">
        <f ca="1">IF(data!$BX170=AF$1,data!$BW170,"")</f>
        <v/>
      </c>
      <c r="AF170" s="16" t="str">
        <f ca="1">IF(data!$BY170=AF$1,data!$BW170,"")</f>
        <v/>
      </c>
      <c r="AG170" s="16" t="str">
        <f ca="1">IF(OR(data!$BX170=AF$1,data!$BY170=AF$1),data!$BW170,"")</f>
        <v/>
      </c>
      <c r="AH170" s="17" t="str">
        <f ca="1">IF(data!$BX170=AI$1,data!$BW170,"")</f>
        <v/>
      </c>
      <c r="AI170" s="17" t="str">
        <f ca="1">IF(data!$BY170=AI$1,data!$BW170,"")</f>
        <v/>
      </c>
      <c r="AJ170" s="17" t="str">
        <f ca="1">IF(OR(data!$BX170=AI$1,data!$BY170=AI$1),data!$BW170,"")</f>
        <v/>
      </c>
      <c r="AK170" s="16" t="str">
        <f ca="1">IF(data!$BX170=AL$1,data!$BW170,"")</f>
        <v/>
      </c>
      <c r="AL170" s="16" t="str">
        <f ca="1">IF(data!$BY170=AL$1,data!$BW170,"")</f>
        <v/>
      </c>
      <c r="AM170" s="16" t="str">
        <f ca="1">IF(OR(data!$BX170=AL$1,data!$BY170=AL$1),data!$BW170,"")</f>
        <v/>
      </c>
      <c r="AN170" s="17" t="str">
        <f ca="1">IF(data!$BX170=AO$1,data!$BW170,"")</f>
        <v/>
      </c>
      <c r="AO170" s="17" t="str">
        <f ca="1">IF(data!$BY170=AO$1,data!$BW170,"")</f>
        <v/>
      </c>
      <c r="AP170" s="17" t="str">
        <f ca="1">IF(OR(data!$BX170=AO$1,data!$BY170=AO$1),data!$BW170,"")</f>
        <v/>
      </c>
      <c r="AQ170" s="16" t="str">
        <f ca="1">IF(data!$BX170=AR$1,data!$BW170,"")</f>
        <v/>
      </c>
      <c r="AR170" s="16" t="str">
        <f ca="1">IF(data!$BY170=AR$1,data!$BW170,"")</f>
        <v/>
      </c>
      <c r="AS170" s="16" t="str">
        <f ca="1">IF(OR(data!$BX170=AR$1,data!$BY170=AR$1),data!$BW170,"")</f>
        <v/>
      </c>
      <c r="AT170" s="17" t="str">
        <f ca="1">IF(data!$BX170=AU$1,data!$BW170,"")</f>
        <v/>
      </c>
      <c r="AU170" s="17" t="str">
        <f ca="1">IF(data!$BY170=AU$1,data!$BW170,"")</f>
        <v/>
      </c>
      <c r="AV170" s="17" t="str">
        <f ca="1">IF(OR(data!$BX170=AU$1,data!$BY170=AU$1),data!$BW170,"")</f>
        <v/>
      </c>
      <c r="AW170" s="16" t="str">
        <f ca="1">IF(data!$BX170=AX$1,data!$BW170,"")</f>
        <v/>
      </c>
      <c r="AX170" s="16" t="str">
        <f ca="1">IF(data!$BY170=AX$1,data!$BW170,"")</f>
        <v/>
      </c>
      <c r="AY170" s="16" t="str">
        <f ca="1">IF(OR(data!$BX170=AX$1,data!$BY170=AX$1),data!$BW170,"")</f>
        <v/>
      </c>
      <c r="AZ170" s="17" t="str">
        <f ca="1">IF(data!$BX170=BA$1,data!$BW170,"")</f>
        <v/>
      </c>
      <c r="BA170" s="17" t="str">
        <f ca="1">IF(data!$BY170=BA$1,data!$BW170,"")</f>
        <v/>
      </c>
      <c r="BB170" s="17" t="str">
        <f ca="1">IF(OR(data!$BX170=BA$1,data!$BY170=BA$1),data!$BW170,"")</f>
        <v/>
      </c>
      <c r="BC170" s="16" t="str">
        <f ca="1">IF(data!$BX170=BD$1,data!$BW170,"")</f>
        <v/>
      </c>
      <c r="BD170" s="16" t="str">
        <f ca="1">IF(data!$BY170=BD$1,data!$BW170,"")</f>
        <v/>
      </c>
      <c r="BE170" s="16" t="str">
        <f ca="1">IF(OR(data!$BX170=BD$1,data!$BY170=BD$1),data!$BW170,"")</f>
        <v/>
      </c>
      <c r="BF170" s="17" t="str">
        <f ca="1">IF(data!$BX170=BG$1,data!$BW170,"")</f>
        <v/>
      </c>
      <c r="BG170" s="17" t="str">
        <f ca="1">IF(data!$BY170=BG$1,data!$BW170,"")</f>
        <v/>
      </c>
      <c r="BH170" s="17" t="str">
        <f ca="1">IF(OR(data!$BX170=BG$1,data!$BY170=BG$1),data!$BW170,"")</f>
        <v/>
      </c>
      <c r="BI170" s="16" t="str">
        <f ca="1">IF(data!$BX170=BJ$1,data!$BW170,"")</f>
        <v/>
      </c>
      <c r="BJ170" s="16" t="str">
        <f ca="1">IF(data!$BY170=BJ$1,data!$BW170,"")</f>
        <v/>
      </c>
      <c r="BK170" s="16" t="str">
        <f ca="1">IF(OR(data!$BX170=BJ$1,data!$BY170=BJ$1),data!$BW170,"")</f>
        <v/>
      </c>
      <c r="BL170" s="17" t="str">
        <f ca="1">IF(data!$BX170=BM$1,data!$BW170,"")</f>
        <v/>
      </c>
      <c r="BM170" s="17" t="str">
        <f ca="1">IF(data!$BY170=BM$1,data!$BW170,"")</f>
        <v/>
      </c>
      <c r="BN170" s="17" t="str">
        <f ca="1">IF(OR(data!$BX170=BM$1,data!$BY170=BM$1),data!$BW170,"")</f>
        <v/>
      </c>
      <c r="BO170" s="16" t="str">
        <f ca="1">IF(data!$BX170=BP$1,data!$BW170,"")</f>
        <v/>
      </c>
      <c r="BP170" s="16" t="str">
        <f ca="1">IF(data!$BY170=BP$1,data!$BW170,"")</f>
        <v/>
      </c>
      <c r="BQ170" s="16" t="str">
        <f ca="1">IF(OR(data!$BX170=BP$1,data!$BY170=BP$1),data!$BW170,"")</f>
        <v/>
      </c>
      <c r="BR170" s="17" t="str">
        <f ca="1">IF(data!$BX170=BS$1,data!$BW170,"")</f>
        <v/>
      </c>
      <c r="BS170" s="17" t="str">
        <f ca="1">IF(data!$BY170=BS$1,data!$BW170,"")</f>
        <v/>
      </c>
      <c r="BT170" s="17" t="str">
        <f ca="1">IF(OR(data!$BX170=BS$1,data!$BY170=BS$1),data!$BW170,"")</f>
        <v/>
      </c>
    </row>
    <row r="171" spans="1:72" s="11" customFormat="1" x14ac:dyDescent="0.25">
      <c r="A171" s="16" t="str">
        <f ca="1">IF(data!$BX171=B$1,data!$BW171,"")</f>
        <v/>
      </c>
      <c r="B171" s="16" t="str">
        <f ca="1">IF(data!$BY171=B$1,data!$BW171,"")</f>
        <v/>
      </c>
      <c r="C171" s="16" t="str">
        <f ca="1">IF(OR(data!$BX171=B$1,data!$BY171=B$1),data!$BW171,"")</f>
        <v/>
      </c>
      <c r="D171" s="17" t="str">
        <f ca="1">IF(data!$BX171=E$1,data!$BW171,"")</f>
        <v/>
      </c>
      <c r="E171" s="17" t="str">
        <f ca="1">IF(data!$BY171=E$1,data!$BW171,"")</f>
        <v/>
      </c>
      <c r="F171" s="17" t="str">
        <f ca="1">IF(OR(data!$BX171=E$1,data!$BY171=E$1),data!$BW171,"")</f>
        <v/>
      </c>
      <c r="G171" s="16" t="str">
        <f ca="1">IF(data!$BX171=H$1,data!$BW171,"")</f>
        <v/>
      </c>
      <c r="H171" s="16" t="str">
        <f ca="1">IF(data!$BY171=H$1,data!$BW171,"")</f>
        <v/>
      </c>
      <c r="I171" s="16" t="str">
        <f ca="1">IF(OR(data!$BX171=H$1,data!$BY171=H$1),data!$BW171,"")</f>
        <v/>
      </c>
      <c r="J171" s="17" t="str">
        <f ca="1">IF(data!$BX171=K$1,data!$BW171,"")</f>
        <v/>
      </c>
      <c r="K171" s="17" t="str">
        <f ca="1">IF(data!$BY171=K$1,data!$BW171,"")</f>
        <v/>
      </c>
      <c r="L171" s="17" t="str">
        <f ca="1">IF(OR(data!$BX171=K$1,data!$BY171=K$1),data!$BW171,"")</f>
        <v/>
      </c>
      <c r="M171" s="16" t="str">
        <f ca="1">IF(data!$BX171=N$1,data!$BW171,"")</f>
        <v/>
      </c>
      <c r="N171" s="16" t="str">
        <f ca="1">IF(data!$BY171=N$1,data!$BW171,"")</f>
        <v/>
      </c>
      <c r="O171" s="16" t="str">
        <f ca="1">IF(OR(data!$BX171=N$1,data!$BY171=N$1),data!$BW171,"")</f>
        <v/>
      </c>
      <c r="P171" s="17" t="str">
        <f ca="1">IF(data!$BX171=Q$1,data!$BW171,"")</f>
        <v/>
      </c>
      <c r="Q171" s="17" t="str">
        <f ca="1">IF(data!$BY171=Q$1,data!$BW171,"")</f>
        <v/>
      </c>
      <c r="R171" s="17" t="str">
        <f ca="1">IF(OR(data!$BX171=Q$1,data!$BY171=Q$1),data!$BW171,"")</f>
        <v/>
      </c>
      <c r="S171" s="16" t="str">
        <f ca="1">IF(data!$BX171=T$1,data!$BW171,"")</f>
        <v/>
      </c>
      <c r="T171" s="16" t="str">
        <f ca="1">IF(data!$BY171=T$1,data!$BW171,"")</f>
        <v/>
      </c>
      <c r="U171" s="16" t="str">
        <f ca="1">IF(OR(data!$BX171=T$1,data!$BY171=T$1),data!$BW171,"")</f>
        <v/>
      </c>
      <c r="V171" s="17" t="str">
        <f ca="1">IF(data!$BX171=W$1,data!$BW171,"")</f>
        <v/>
      </c>
      <c r="W171" s="17" t="str">
        <f ca="1">IF(data!$BY171=W$1,data!$BW171,"")</f>
        <v/>
      </c>
      <c r="X171" s="17" t="str">
        <f ca="1">IF(OR(data!$BX171=W$1,data!$BY171=W$1),data!$BW171,"")</f>
        <v/>
      </c>
      <c r="Y171" s="16" t="str">
        <f ca="1">IF(data!$BX171=Z$1,data!$BW171,"")</f>
        <v/>
      </c>
      <c r="Z171" s="16" t="str">
        <f ca="1">IF(data!$BY171=Z$1,data!$BW171,"")</f>
        <v/>
      </c>
      <c r="AA171" s="16" t="str">
        <f ca="1">IF(OR(data!$BX171=Z$1,data!$BY171=Z$1),data!$BW171,"")</f>
        <v/>
      </c>
      <c r="AB171" s="17" t="str">
        <f ca="1">IF(data!$BX171=AC$1,data!$BW171,"")</f>
        <v/>
      </c>
      <c r="AC171" s="17" t="str">
        <f ca="1">IF(data!$BY171=AC$1,data!$BW171,"")</f>
        <v/>
      </c>
      <c r="AD171" s="17" t="str">
        <f ca="1">IF(OR(data!$BX171=AC$1,data!$BY171=AC$1),data!$BW171,"")</f>
        <v/>
      </c>
      <c r="AE171" s="16" t="str">
        <f ca="1">IF(data!$BX171=AF$1,data!$BW171,"")</f>
        <v/>
      </c>
      <c r="AF171" s="16" t="str">
        <f ca="1">IF(data!$BY171=AF$1,data!$BW171,"")</f>
        <v/>
      </c>
      <c r="AG171" s="16" t="str">
        <f ca="1">IF(OR(data!$BX171=AF$1,data!$BY171=AF$1),data!$BW171,"")</f>
        <v/>
      </c>
      <c r="AH171" s="17" t="str">
        <f ca="1">IF(data!$BX171=AI$1,data!$BW171,"")</f>
        <v/>
      </c>
      <c r="AI171" s="17" t="str">
        <f ca="1">IF(data!$BY171=AI$1,data!$BW171,"")</f>
        <v/>
      </c>
      <c r="AJ171" s="17" t="str">
        <f ca="1">IF(OR(data!$BX171=AI$1,data!$BY171=AI$1),data!$BW171,"")</f>
        <v/>
      </c>
      <c r="AK171" s="16" t="str">
        <f ca="1">IF(data!$BX171=AL$1,data!$BW171,"")</f>
        <v/>
      </c>
      <c r="AL171" s="16" t="str">
        <f ca="1">IF(data!$BY171=AL$1,data!$BW171,"")</f>
        <v/>
      </c>
      <c r="AM171" s="16" t="str">
        <f ca="1">IF(OR(data!$BX171=AL$1,data!$BY171=AL$1),data!$BW171,"")</f>
        <v/>
      </c>
      <c r="AN171" s="17" t="str">
        <f ca="1">IF(data!$BX171=AO$1,data!$BW171,"")</f>
        <v/>
      </c>
      <c r="AO171" s="17" t="str">
        <f ca="1">IF(data!$BY171=AO$1,data!$BW171,"")</f>
        <v/>
      </c>
      <c r="AP171" s="17" t="str">
        <f ca="1">IF(OR(data!$BX171=AO$1,data!$BY171=AO$1),data!$BW171,"")</f>
        <v/>
      </c>
      <c r="AQ171" s="16" t="str">
        <f ca="1">IF(data!$BX171=AR$1,data!$BW171,"")</f>
        <v/>
      </c>
      <c r="AR171" s="16" t="str">
        <f ca="1">IF(data!$BY171=AR$1,data!$BW171,"")</f>
        <v/>
      </c>
      <c r="AS171" s="16" t="str">
        <f ca="1">IF(OR(data!$BX171=AR$1,data!$BY171=AR$1),data!$BW171,"")</f>
        <v/>
      </c>
      <c r="AT171" s="17" t="str">
        <f ca="1">IF(data!$BX171=AU$1,data!$BW171,"")</f>
        <v/>
      </c>
      <c r="AU171" s="17" t="str">
        <f ca="1">IF(data!$BY171=AU$1,data!$BW171,"")</f>
        <v/>
      </c>
      <c r="AV171" s="17" t="str">
        <f ca="1">IF(OR(data!$BX171=AU$1,data!$BY171=AU$1),data!$BW171,"")</f>
        <v/>
      </c>
      <c r="AW171" s="16" t="str">
        <f ca="1">IF(data!$BX171=AX$1,data!$BW171,"")</f>
        <v/>
      </c>
      <c r="AX171" s="16" t="str">
        <f ca="1">IF(data!$BY171=AX$1,data!$BW171,"")</f>
        <v/>
      </c>
      <c r="AY171" s="16" t="str">
        <f ca="1">IF(OR(data!$BX171=AX$1,data!$BY171=AX$1),data!$BW171,"")</f>
        <v/>
      </c>
      <c r="AZ171" s="17" t="str">
        <f ca="1">IF(data!$BX171=BA$1,data!$BW171,"")</f>
        <v/>
      </c>
      <c r="BA171" s="17" t="str">
        <f ca="1">IF(data!$BY171=BA$1,data!$BW171,"")</f>
        <v/>
      </c>
      <c r="BB171" s="17" t="str">
        <f ca="1">IF(OR(data!$BX171=BA$1,data!$BY171=BA$1),data!$BW171,"")</f>
        <v/>
      </c>
      <c r="BC171" s="16" t="str">
        <f ca="1">IF(data!$BX171=BD$1,data!$BW171,"")</f>
        <v/>
      </c>
      <c r="BD171" s="16" t="str">
        <f ca="1">IF(data!$BY171=BD$1,data!$BW171,"")</f>
        <v/>
      </c>
      <c r="BE171" s="16" t="str">
        <f ca="1">IF(OR(data!$BX171=BD$1,data!$BY171=BD$1),data!$BW171,"")</f>
        <v/>
      </c>
      <c r="BF171" s="17" t="str">
        <f ca="1">IF(data!$BX171=BG$1,data!$BW171,"")</f>
        <v/>
      </c>
      <c r="BG171" s="17" t="str">
        <f ca="1">IF(data!$BY171=BG$1,data!$BW171,"")</f>
        <v/>
      </c>
      <c r="BH171" s="17" t="str">
        <f ca="1">IF(OR(data!$BX171=BG$1,data!$BY171=BG$1),data!$BW171,"")</f>
        <v/>
      </c>
      <c r="BI171" s="16" t="str">
        <f ca="1">IF(data!$BX171=BJ$1,data!$BW171,"")</f>
        <v/>
      </c>
      <c r="BJ171" s="16" t="str">
        <f ca="1">IF(data!$BY171=BJ$1,data!$BW171,"")</f>
        <v/>
      </c>
      <c r="BK171" s="16" t="str">
        <f ca="1">IF(OR(data!$BX171=BJ$1,data!$BY171=BJ$1),data!$BW171,"")</f>
        <v/>
      </c>
      <c r="BL171" s="17" t="str">
        <f ca="1">IF(data!$BX171=BM$1,data!$BW171,"")</f>
        <v/>
      </c>
      <c r="BM171" s="17" t="str">
        <f ca="1">IF(data!$BY171=BM$1,data!$BW171,"")</f>
        <v/>
      </c>
      <c r="BN171" s="17" t="str">
        <f ca="1">IF(OR(data!$BX171=BM$1,data!$BY171=BM$1),data!$BW171,"")</f>
        <v/>
      </c>
      <c r="BO171" s="16" t="str">
        <f ca="1">IF(data!$BX171=BP$1,data!$BW171,"")</f>
        <v/>
      </c>
      <c r="BP171" s="16" t="str">
        <f ca="1">IF(data!$BY171=BP$1,data!$BW171,"")</f>
        <v/>
      </c>
      <c r="BQ171" s="16" t="str">
        <f ca="1">IF(OR(data!$BX171=BP$1,data!$BY171=BP$1),data!$BW171,"")</f>
        <v/>
      </c>
      <c r="BR171" s="17" t="str">
        <f ca="1">IF(data!$BX171=BS$1,data!$BW171,"")</f>
        <v/>
      </c>
      <c r="BS171" s="17" t="str">
        <f ca="1">IF(data!$BY171=BS$1,data!$BW171,"")</f>
        <v/>
      </c>
      <c r="BT171" s="17" t="str">
        <f ca="1">IF(OR(data!$BX171=BS$1,data!$BY171=BS$1),data!$BW171,"")</f>
        <v/>
      </c>
    </row>
    <row r="172" spans="1:72" s="11" customFormat="1" x14ac:dyDescent="0.25">
      <c r="A172" s="16" t="str">
        <f ca="1">IF(data!$BX172=B$1,data!$BW172,"")</f>
        <v/>
      </c>
      <c r="B172" s="16" t="str">
        <f ca="1">IF(data!$BY172=B$1,data!$BW172,"")</f>
        <v/>
      </c>
      <c r="C172" s="16" t="str">
        <f ca="1">IF(OR(data!$BX172=B$1,data!$BY172=B$1),data!$BW172,"")</f>
        <v/>
      </c>
      <c r="D172" s="17" t="str">
        <f ca="1">IF(data!$BX172=E$1,data!$BW172,"")</f>
        <v/>
      </c>
      <c r="E172" s="17" t="str">
        <f ca="1">IF(data!$BY172=E$1,data!$BW172,"")</f>
        <v/>
      </c>
      <c r="F172" s="17" t="str">
        <f ca="1">IF(OR(data!$BX172=E$1,data!$BY172=E$1),data!$BW172,"")</f>
        <v/>
      </c>
      <c r="G172" s="16" t="str">
        <f ca="1">IF(data!$BX172=H$1,data!$BW172,"")</f>
        <v/>
      </c>
      <c r="H172" s="16" t="str">
        <f ca="1">IF(data!$BY172=H$1,data!$BW172,"")</f>
        <v/>
      </c>
      <c r="I172" s="16" t="str">
        <f ca="1">IF(OR(data!$BX172=H$1,data!$BY172=H$1),data!$BW172,"")</f>
        <v/>
      </c>
      <c r="J172" s="17" t="str">
        <f ca="1">IF(data!$BX172=K$1,data!$BW172,"")</f>
        <v/>
      </c>
      <c r="K172" s="17" t="str">
        <f ca="1">IF(data!$BY172=K$1,data!$BW172,"")</f>
        <v/>
      </c>
      <c r="L172" s="17" t="str">
        <f ca="1">IF(OR(data!$BX172=K$1,data!$BY172=K$1),data!$BW172,"")</f>
        <v/>
      </c>
      <c r="M172" s="16" t="str">
        <f ca="1">IF(data!$BX172=N$1,data!$BW172,"")</f>
        <v/>
      </c>
      <c r="N172" s="16" t="str">
        <f ca="1">IF(data!$BY172=N$1,data!$BW172,"")</f>
        <v/>
      </c>
      <c r="O172" s="16" t="str">
        <f ca="1">IF(OR(data!$BX172=N$1,data!$BY172=N$1),data!$BW172,"")</f>
        <v/>
      </c>
      <c r="P172" s="17" t="str">
        <f ca="1">IF(data!$BX172=Q$1,data!$BW172,"")</f>
        <v/>
      </c>
      <c r="Q172" s="17" t="str">
        <f ca="1">IF(data!$BY172=Q$1,data!$BW172,"")</f>
        <v/>
      </c>
      <c r="R172" s="17" t="str">
        <f ca="1">IF(OR(data!$BX172=Q$1,data!$BY172=Q$1),data!$BW172,"")</f>
        <v/>
      </c>
      <c r="S172" s="16" t="str">
        <f ca="1">IF(data!$BX172=T$1,data!$BW172,"")</f>
        <v/>
      </c>
      <c r="T172" s="16" t="str">
        <f ca="1">IF(data!$BY172=T$1,data!$BW172,"")</f>
        <v/>
      </c>
      <c r="U172" s="16" t="str">
        <f ca="1">IF(OR(data!$BX172=T$1,data!$BY172=T$1),data!$BW172,"")</f>
        <v/>
      </c>
      <c r="V172" s="17" t="str">
        <f ca="1">IF(data!$BX172=W$1,data!$BW172,"")</f>
        <v/>
      </c>
      <c r="W172" s="17" t="str">
        <f ca="1">IF(data!$BY172=W$1,data!$BW172,"")</f>
        <v/>
      </c>
      <c r="X172" s="17" t="str">
        <f ca="1">IF(OR(data!$BX172=W$1,data!$BY172=W$1),data!$BW172,"")</f>
        <v/>
      </c>
      <c r="Y172" s="16" t="str">
        <f ca="1">IF(data!$BX172=Z$1,data!$BW172,"")</f>
        <v/>
      </c>
      <c r="Z172" s="16" t="str">
        <f ca="1">IF(data!$BY172=Z$1,data!$BW172,"")</f>
        <v/>
      </c>
      <c r="AA172" s="16" t="str">
        <f ca="1">IF(OR(data!$BX172=Z$1,data!$BY172=Z$1),data!$BW172,"")</f>
        <v/>
      </c>
      <c r="AB172" s="17" t="str">
        <f ca="1">IF(data!$BX172=AC$1,data!$BW172,"")</f>
        <v/>
      </c>
      <c r="AC172" s="17" t="str">
        <f ca="1">IF(data!$BY172=AC$1,data!$BW172,"")</f>
        <v/>
      </c>
      <c r="AD172" s="17" t="str">
        <f ca="1">IF(OR(data!$BX172=AC$1,data!$BY172=AC$1),data!$BW172,"")</f>
        <v/>
      </c>
      <c r="AE172" s="16" t="str">
        <f ca="1">IF(data!$BX172=AF$1,data!$BW172,"")</f>
        <v/>
      </c>
      <c r="AF172" s="16" t="str">
        <f ca="1">IF(data!$BY172=AF$1,data!$BW172,"")</f>
        <v/>
      </c>
      <c r="AG172" s="16" t="str">
        <f ca="1">IF(OR(data!$BX172=AF$1,data!$BY172=AF$1),data!$BW172,"")</f>
        <v/>
      </c>
      <c r="AH172" s="17" t="str">
        <f ca="1">IF(data!$BX172=AI$1,data!$BW172,"")</f>
        <v/>
      </c>
      <c r="AI172" s="17" t="str">
        <f ca="1">IF(data!$BY172=AI$1,data!$BW172,"")</f>
        <v/>
      </c>
      <c r="AJ172" s="17" t="str">
        <f ca="1">IF(OR(data!$BX172=AI$1,data!$BY172=AI$1),data!$BW172,"")</f>
        <v/>
      </c>
      <c r="AK172" s="16" t="str">
        <f ca="1">IF(data!$BX172=AL$1,data!$BW172,"")</f>
        <v/>
      </c>
      <c r="AL172" s="16" t="str">
        <f ca="1">IF(data!$BY172=AL$1,data!$BW172,"")</f>
        <v/>
      </c>
      <c r="AM172" s="16" t="str">
        <f ca="1">IF(OR(data!$BX172=AL$1,data!$BY172=AL$1),data!$BW172,"")</f>
        <v/>
      </c>
      <c r="AN172" s="17" t="str">
        <f ca="1">IF(data!$BX172=AO$1,data!$BW172,"")</f>
        <v/>
      </c>
      <c r="AO172" s="17" t="str">
        <f ca="1">IF(data!$BY172=AO$1,data!$BW172,"")</f>
        <v/>
      </c>
      <c r="AP172" s="17" t="str">
        <f ca="1">IF(OR(data!$BX172=AO$1,data!$BY172=AO$1),data!$BW172,"")</f>
        <v/>
      </c>
      <c r="AQ172" s="16" t="str">
        <f ca="1">IF(data!$BX172=AR$1,data!$BW172,"")</f>
        <v/>
      </c>
      <c r="AR172" s="16" t="str">
        <f ca="1">IF(data!$BY172=AR$1,data!$BW172,"")</f>
        <v/>
      </c>
      <c r="AS172" s="16" t="str">
        <f ca="1">IF(OR(data!$BX172=AR$1,data!$BY172=AR$1),data!$BW172,"")</f>
        <v/>
      </c>
      <c r="AT172" s="17" t="str">
        <f ca="1">IF(data!$BX172=AU$1,data!$BW172,"")</f>
        <v/>
      </c>
      <c r="AU172" s="17" t="str">
        <f ca="1">IF(data!$BY172=AU$1,data!$BW172,"")</f>
        <v/>
      </c>
      <c r="AV172" s="17" t="str">
        <f ca="1">IF(OR(data!$BX172=AU$1,data!$BY172=AU$1),data!$BW172,"")</f>
        <v/>
      </c>
      <c r="AW172" s="16" t="str">
        <f ca="1">IF(data!$BX172=AX$1,data!$BW172,"")</f>
        <v/>
      </c>
      <c r="AX172" s="16" t="str">
        <f ca="1">IF(data!$BY172=AX$1,data!$BW172,"")</f>
        <v/>
      </c>
      <c r="AY172" s="16" t="str">
        <f ca="1">IF(OR(data!$BX172=AX$1,data!$BY172=AX$1),data!$BW172,"")</f>
        <v/>
      </c>
      <c r="AZ172" s="17" t="str">
        <f ca="1">IF(data!$BX172=BA$1,data!$BW172,"")</f>
        <v/>
      </c>
      <c r="BA172" s="17" t="str">
        <f ca="1">IF(data!$BY172=BA$1,data!$BW172,"")</f>
        <v/>
      </c>
      <c r="BB172" s="17" t="str">
        <f ca="1">IF(OR(data!$BX172=BA$1,data!$BY172=BA$1),data!$BW172,"")</f>
        <v/>
      </c>
      <c r="BC172" s="16" t="str">
        <f ca="1">IF(data!$BX172=BD$1,data!$BW172,"")</f>
        <v/>
      </c>
      <c r="BD172" s="16" t="str">
        <f ca="1">IF(data!$BY172=BD$1,data!$BW172,"")</f>
        <v/>
      </c>
      <c r="BE172" s="16" t="str">
        <f ca="1">IF(OR(data!$BX172=BD$1,data!$BY172=BD$1),data!$BW172,"")</f>
        <v/>
      </c>
      <c r="BF172" s="17" t="str">
        <f ca="1">IF(data!$BX172=BG$1,data!$BW172,"")</f>
        <v/>
      </c>
      <c r="BG172" s="17" t="str">
        <f ca="1">IF(data!$BY172=BG$1,data!$BW172,"")</f>
        <v/>
      </c>
      <c r="BH172" s="17" t="str">
        <f ca="1">IF(OR(data!$BX172=BG$1,data!$BY172=BG$1),data!$BW172,"")</f>
        <v/>
      </c>
      <c r="BI172" s="16" t="str">
        <f ca="1">IF(data!$BX172=BJ$1,data!$BW172,"")</f>
        <v/>
      </c>
      <c r="BJ172" s="16" t="str">
        <f ca="1">IF(data!$BY172=BJ$1,data!$BW172,"")</f>
        <v/>
      </c>
      <c r="BK172" s="16" t="str">
        <f ca="1">IF(OR(data!$BX172=BJ$1,data!$BY172=BJ$1),data!$BW172,"")</f>
        <v/>
      </c>
      <c r="BL172" s="17" t="str">
        <f ca="1">IF(data!$BX172=BM$1,data!$BW172,"")</f>
        <v/>
      </c>
      <c r="BM172" s="17" t="str">
        <f ca="1">IF(data!$BY172=BM$1,data!$BW172,"")</f>
        <v/>
      </c>
      <c r="BN172" s="17" t="str">
        <f ca="1">IF(OR(data!$BX172=BM$1,data!$BY172=BM$1),data!$BW172,"")</f>
        <v/>
      </c>
      <c r="BO172" s="16" t="str">
        <f ca="1">IF(data!$BX172=BP$1,data!$BW172,"")</f>
        <v/>
      </c>
      <c r="BP172" s="16" t="str">
        <f ca="1">IF(data!$BY172=BP$1,data!$BW172,"")</f>
        <v/>
      </c>
      <c r="BQ172" s="16" t="str">
        <f ca="1">IF(OR(data!$BX172=BP$1,data!$BY172=BP$1),data!$BW172,"")</f>
        <v/>
      </c>
      <c r="BR172" s="17" t="str">
        <f ca="1">IF(data!$BX172=BS$1,data!$BW172,"")</f>
        <v/>
      </c>
      <c r="BS172" s="17" t="str">
        <f ca="1">IF(data!$BY172=BS$1,data!$BW172,"")</f>
        <v/>
      </c>
      <c r="BT172" s="17" t="str">
        <f ca="1">IF(OR(data!$BX172=BS$1,data!$BY172=BS$1),data!$BW172,"")</f>
        <v/>
      </c>
    </row>
    <row r="173" spans="1:72" s="11" customFormat="1" x14ac:dyDescent="0.25">
      <c r="A173" s="16" t="str">
        <f ca="1">IF(data!$BX173=B$1,data!$BW173,"")</f>
        <v/>
      </c>
      <c r="B173" s="16" t="str">
        <f ca="1">IF(data!$BY173=B$1,data!$BW173,"")</f>
        <v/>
      </c>
      <c r="C173" s="16" t="str">
        <f ca="1">IF(OR(data!$BX173=B$1,data!$BY173=B$1),data!$BW173,"")</f>
        <v/>
      </c>
      <c r="D173" s="17" t="str">
        <f ca="1">IF(data!$BX173=E$1,data!$BW173,"")</f>
        <v/>
      </c>
      <c r="E173" s="17" t="str">
        <f ca="1">IF(data!$BY173=E$1,data!$BW173,"")</f>
        <v/>
      </c>
      <c r="F173" s="17" t="str">
        <f ca="1">IF(OR(data!$BX173=E$1,data!$BY173=E$1),data!$BW173,"")</f>
        <v/>
      </c>
      <c r="G173" s="16" t="str">
        <f ca="1">IF(data!$BX173=H$1,data!$BW173,"")</f>
        <v/>
      </c>
      <c r="H173" s="16" t="str">
        <f ca="1">IF(data!$BY173=H$1,data!$BW173,"")</f>
        <v/>
      </c>
      <c r="I173" s="16" t="str">
        <f ca="1">IF(OR(data!$BX173=H$1,data!$BY173=H$1),data!$BW173,"")</f>
        <v/>
      </c>
      <c r="J173" s="17" t="str">
        <f ca="1">IF(data!$BX173=K$1,data!$BW173,"")</f>
        <v/>
      </c>
      <c r="K173" s="17" t="str">
        <f ca="1">IF(data!$BY173=K$1,data!$BW173,"")</f>
        <v/>
      </c>
      <c r="L173" s="17" t="str">
        <f ca="1">IF(OR(data!$BX173=K$1,data!$BY173=K$1),data!$BW173,"")</f>
        <v/>
      </c>
      <c r="M173" s="16" t="str">
        <f ca="1">IF(data!$BX173=N$1,data!$BW173,"")</f>
        <v/>
      </c>
      <c r="N173" s="16" t="str">
        <f ca="1">IF(data!$BY173=N$1,data!$BW173,"")</f>
        <v/>
      </c>
      <c r="O173" s="16" t="str">
        <f ca="1">IF(OR(data!$BX173=N$1,data!$BY173=N$1),data!$BW173,"")</f>
        <v/>
      </c>
      <c r="P173" s="17" t="str">
        <f ca="1">IF(data!$BX173=Q$1,data!$BW173,"")</f>
        <v/>
      </c>
      <c r="Q173" s="17" t="str">
        <f ca="1">IF(data!$BY173=Q$1,data!$BW173,"")</f>
        <v/>
      </c>
      <c r="R173" s="17" t="str">
        <f ca="1">IF(OR(data!$BX173=Q$1,data!$BY173=Q$1),data!$BW173,"")</f>
        <v/>
      </c>
      <c r="S173" s="16" t="str">
        <f ca="1">IF(data!$BX173=T$1,data!$BW173,"")</f>
        <v/>
      </c>
      <c r="T173" s="16" t="str">
        <f ca="1">IF(data!$BY173=T$1,data!$BW173,"")</f>
        <v/>
      </c>
      <c r="U173" s="16" t="str">
        <f ca="1">IF(OR(data!$BX173=T$1,data!$BY173=T$1),data!$BW173,"")</f>
        <v/>
      </c>
      <c r="V173" s="17" t="str">
        <f ca="1">IF(data!$BX173=W$1,data!$BW173,"")</f>
        <v/>
      </c>
      <c r="W173" s="17" t="str">
        <f ca="1">IF(data!$BY173=W$1,data!$BW173,"")</f>
        <v/>
      </c>
      <c r="X173" s="17" t="str">
        <f ca="1">IF(OR(data!$BX173=W$1,data!$BY173=W$1),data!$BW173,"")</f>
        <v/>
      </c>
      <c r="Y173" s="16" t="str">
        <f ca="1">IF(data!$BX173=Z$1,data!$BW173,"")</f>
        <v/>
      </c>
      <c r="Z173" s="16" t="str">
        <f ca="1">IF(data!$BY173=Z$1,data!$BW173,"")</f>
        <v/>
      </c>
      <c r="AA173" s="16" t="str">
        <f ca="1">IF(OR(data!$BX173=Z$1,data!$BY173=Z$1),data!$BW173,"")</f>
        <v/>
      </c>
      <c r="AB173" s="17" t="str">
        <f ca="1">IF(data!$BX173=AC$1,data!$BW173,"")</f>
        <v/>
      </c>
      <c r="AC173" s="17" t="str">
        <f ca="1">IF(data!$BY173=AC$1,data!$BW173,"")</f>
        <v/>
      </c>
      <c r="AD173" s="17" t="str">
        <f ca="1">IF(OR(data!$BX173=AC$1,data!$BY173=AC$1),data!$BW173,"")</f>
        <v/>
      </c>
      <c r="AE173" s="16" t="str">
        <f ca="1">IF(data!$BX173=AF$1,data!$BW173,"")</f>
        <v/>
      </c>
      <c r="AF173" s="16" t="str">
        <f ca="1">IF(data!$BY173=AF$1,data!$BW173,"")</f>
        <v/>
      </c>
      <c r="AG173" s="16" t="str">
        <f ca="1">IF(OR(data!$BX173=AF$1,data!$BY173=AF$1),data!$BW173,"")</f>
        <v/>
      </c>
      <c r="AH173" s="17" t="str">
        <f ca="1">IF(data!$BX173=AI$1,data!$BW173,"")</f>
        <v/>
      </c>
      <c r="AI173" s="17" t="str">
        <f ca="1">IF(data!$BY173=AI$1,data!$BW173,"")</f>
        <v/>
      </c>
      <c r="AJ173" s="17" t="str">
        <f ca="1">IF(OR(data!$BX173=AI$1,data!$BY173=AI$1),data!$BW173,"")</f>
        <v/>
      </c>
      <c r="AK173" s="16" t="str">
        <f ca="1">IF(data!$BX173=AL$1,data!$BW173,"")</f>
        <v/>
      </c>
      <c r="AL173" s="16" t="str">
        <f ca="1">IF(data!$BY173=AL$1,data!$BW173,"")</f>
        <v/>
      </c>
      <c r="AM173" s="16" t="str">
        <f ca="1">IF(OR(data!$BX173=AL$1,data!$BY173=AL$1),data!$BW173,"")</f>
        <v/>
      </c>
      <c r="AN173" s="17" t="str">
        <f ca="1">IF(data!$BX173=AO$1,data!$BW173,"")</f>
        <v/>
      </c>
      <c r="AO173" s="17" t="str">
        <f ca="1">IF(data!$BY173=AO$1,data!$BW173,"")</f>
        <v/>
      </c>
      <c r="AP173" s="17" t="str">
        <f ca="1">IF(OR(data!$BX173=AO$1,data!$BY173=AO$1),data!$BW173,"")</f>
        <v/>
      </c>
      <c r="AQ173" s="16" t="str">
        <f ca="1">IF(data!$BX173=AR$1,data!$BW173,"")</f>
        <v/>
      </c>
      <c r="AR173" s="16" t="str">
        <f ca="1">IF(data!$BY173=AR$1,data!$BW173,"")</f>
        <v/>
      </c>
      <c r="AS173" s="16" t="str">
        <f ca="1">IF(OR(data!$BX173=AR$1,data!$BY173=AR$1),data!$BW173,"")</f>
        <v/>
      </c>
      <c r="AT173" s="17" t="str">
        <f ca="1">IF(data!$BX173=AU$1,data!$BW173,"")</f>
        <v/>
      </c>
      <c r="AU173" s="17" t="str">
        <f ca="1">IF(data!$BY173=AU$1,data!$BW173,"")</f>
        <v/>
      </c>
      <c r="AV173" s="17" t="str">
        <f ca="1">IF(OR(data!$BX173=AU$1,data!$BY173=AU$1),data!$BW173,"")</f>
        <v/>
      </c>
      <c r="AW173" s="16" t="str">
        <f ca="1">IF(data!$BX173=AX$1,data!$BW173,"")</f>
        <v/>
      </c>
      <c r="AX173" s="16" t="str">
        <f ca="1">IF(data!$BY173=AX$1,data!$BW173,"")</f>
        <v/>
      </c>
      <c r="AY173" s="16" t="str">
        <f ca="1">IF(OR(data!$BX173=AX$1,data!$BY173=AX$1),data!$BW173,"")</f>
        <v/>
      </c>
      <c r="AZ173" s="17" t="str">
        <f ca="1">IF(data!$BX173=BA$1,data!$BW173,"")</f>
        <v/>
      </c>
      <c r="BA173" s="17" t="str">
        <f ca="1">IF(data!$BY173=BA$1,data!$BW173,"")</f>
        <v/>
      </c>
      <c r="BB173" s="17" t="str">
        <f ca="1">IF(OR(data!$BX173=BA$1,data!$BY173=BA$1),data!$BW173,"")</f>
        <v/>
      </c>
      <c r="BC173" s="16" t="str">
        <f ca="1">IF(data!$BX173=BD$1,data!$BW173,"")</f>
        <v/>
      </c>
      <c r="BD173" s="16" t="str">
        <f ca="1">IF(data!$BY173=BD$1,data!$BW173,"")</f>
        <v/>
      </c>
      <c r="BE173" s="16" t="str">
        <f ca="1">IF(OR(data!$BX173=BD$1,data!$BY173=BD$1),data!$BW173,"")</f>
        <v/>
      </c>
      <c r="BF173" s="17" t="str">
        <f ca="1">IF(data!$BX173=BG$1,data!$BW173,"")</f>
        <v/>
      </c>
      <c r="BG173" s="17" t="str">
        <f ca="1">IF(data!$BY173=BG$1,data!$BW173,"")</f>
        <v/>
      </c>
      <c r="BH173" s="17" t="str">
        <f ca="1">IF(OR(data!$BX173=BG$1,data!$BY173=BG$1),data!$BW173,"")</f>
        <v/>
      </c>
      <c r="BI173" s="16" t="str">
        <f ca="1">IF(data!$BX173=BJ$1,data!$BW173,"")</f>
        <v/>
      </c>
      <c r="BJ173" s="16" t="str">
        <f ca="1">IF(data!$BY173=BJ$1,data!$BW173,"")</f>
        <v/>
      </c>
      <c r="BK173" s="16" t="str">
        <f ca="1">IF(OR(data!$BX173=BJ$1,data!$BY173=BJ$1),data!$BW173,"")</f>
        <v/>
      </c>
      <c r="BL173" s="17" t="str">
        <f ca="1">IF(data!$BX173=BM$1,data!$BW173,"")</f>
        <v/>
      </c>
      <c r="BM173" s="17" t="str">
        <f ca="1">IF(data!$BY173=BM$1,data!$BW173,"")</f>
        <v/>
      </c>
      <c r="BN173" s="17" t="str">
        <f ca="1">IF(OR(data!$BX173=BM$1,data!$BY173=BM$1),data!$BW173,"")</f>
        <v/>
      </c>
      <c r="BO173" s="16" t="str">
        <f ca="1">IF(data!$BX173=BP$1,data!$BW173,"")</f>
        <v/>
      </c>
      <c r="BP173" s="16" t="str">
        <f ca="1">IF(data!$BY173=BP$1,data!$BW173,"")</f>
        <v/>
      </c>
      <c r="BQ173" s="16" t="str">
        <f ca="1">IF(OR(data!$BX173=BP$1,data!$BY173=BP$1),data!$BW173,"")</f>
        <v/>
      </c>
      <c r="BR173" s="17" t="str">
        <f ca="1">IF(data!$BX173=BS$1,data!$BW173,"")</f>
        <v/>
      </c>
      <c r="BS173" s="17" t="str">
        <f ca="1">IF(data!$BY173=BS$1,data!$BW173,"")</f>
        <v/>
      </c>
      <c r="BT173" s="17" t="str">
        <f ca="1">IF(OR(data!$BX173=BS$1,data!$BY173=BS$1),data!$BW173,"")</f>
        <v/>
      </c>
    </row>
    <row r="174" spans="1:72" s="11" customFormat="1" x14ac:dyDescent="0.25">
      <c r="A174" s="16" t="str">
        <f ca="1">IF(data!$BX174=B$1,data!$BW174,"")</f>
        <v/>
      </c>
      <c r="B174" s="16" t="str">
        <f ca="1">IF(data!$BY174=B$1,data!$BW174,"")</f>
        <v/>
      </c>
      <c r="C174" s="16" t="str">
        <f ca="1">IF(OR(data!$BX174=B$1,data!$BY174=B$1),data!$BW174,"")</f>
        <v/>
      </c>
      <c r="D174" s="17" t="str">
        <f ca="1">IF(data!$BX174=E$1,data!$BW174,"")</f>
        <v/>
      </c>
      <c r="E174" s="17" t="str">
        <f ca="1">IF(data!$BY174=E$1,data!$BW174,"")</f>
        <v/>
      </c>
      <c r="F174" s="17" t="str">
        <f ca="1">IF(OR(data!$BX174=E$1,data!$BY174=E$1),data!$BW174,"")</f>
        <v/>
      </c>
      <c r="G174" s="16" t="str">
        <f ca="1">IF(data!$BX174=H$1,data!$BW174,"")</f>
        <v/>
      </c>
      <c r="H174" s="16" t="str">
        <f ca="1">IF(data!$BY174=H$1,data!$BW174,"")</f>
        <v/>
      </c>
      <c r="I174" s="16" t="str">
        <f ca="1">IF(OR(data!$BX174=H$1,data!$BY174=H$1),data!$BW174,"")</f>
        <v/>
      </c>
      <c r="J174" s="17" t="str">
        <f ca="1">IF(data!$BX174=K$1,data!$BW174,"")</f>
        <v/>
      </c>
      <c r="K174" s="17" t="str">
        <f ca="1">IF(data!$BY174=K$1,data!$BW174,"")</f>
        <v/>
      </c>
      <c r="L174" s="17" t="str">
        <f ca="1">IF(OR(data!$BX174=K$1,data!$BY174=K$1),data!$BW174,"")</f>
        <v/>
      </c>
      <c r="M174" s="16" t="str">
        <f ca="1">IF(data!$BX174=N$1,data!$BW174,"")</f>
        <v/>
      </c>
      <c r="N174" s="16" t="str">
        <f ca="1">IF(data!$BY174=N$1,data!$BW174,"")</f>
        <v/>
      </c>
      <c r="O174" s="16" t="str">
        <f ca="1">IF(OR(data!$BX174=N$1,data!$BY174=N$1),data!$BW174,"")</f>
        <v/>
      </c>
      <c r="P174" s="17" t="str">
        <f ca="1">IF(data!$BX174=Q$1,data!$BW174,"")</f>
        <v/>
      </c>
      <c r="Q174" s="17" t="str">
        <f ca="1">IF(data!$BY174=Q$1,data!$BW174,"")</f>
        <v/>
      </c>
      <c r="R174" s="17" t="str">
        <f ca="1">IF(OR(data!$BX174=Q$1,data!$BY174=Q$1),data!$BW174,"")</f>
        <v/>
      </c>
      <c r="S174" s="16" t="str">
        <f ca="1">IF(data!$BX174=T$1,data!$BW174,"")</f>
        <v/>
      </c>
      <c r="T174" s="16" t="str">
        <f ca="1">IF(data!$BY174=T$1,data!$BW174,"")</f>
        <v/>
      </c>
      <c r="U174" s="16" t="str">
        <f ca="1">IF(OR(data!$BX174=T$1,data!$BY174=T$1),data!$BW174,"")</f>
        <v/>
      </c>
      <c r="V174" s="17" t="str">
        <f ca="1">IF(data!$BX174=W$1,data!$BW174,"")</f>
        <v/>
      </c>
      <c r="W174" s="17" t="str">
        <f ca="1">IF(data!$BY174=W$1,data!$BW174,"")</f>
        <v/>
      </c>
      <c r="X174" s="17" t="str">
        <f ca="1">IF(OR(data!$BX174=W$1,data!$BY174=W$1),data!$BW174,"")</f>
        <v/>
      </c>
      <c r="Y174" s="16" t="str">
        <f ca="1">IF(data!$BX174=Z$1,data!$BW174,"")</f>
        <v/>
      </c>
      <c r="Z174" s="16" t="str">
        <f ca="1">IF(data!$BY174=Z$1,data!$BW174,"")</f>
        <v/>
      </c>
      <c r="AA174" s="16" t="str">
        <f ca="1">IF(OR(data!$BX174=Z$1,data!$BY174=Z$1),data!$BW174,"")</f>
        <v/>
      </c>
      <c r="AB174" s="17" t="str">
        <f ca="1">IF(data!$BX174=AC$1,data!$BW174,"")</f>
        <v/>
      </c>
      <c r="AC174" s="17" t="str">
        <f ca="1">IF(data!$BY174=AC$1,data!$BW174,"")</f>
        <v/>
      </c>
      <c r="AD174" s="17" t="str">
        <f ca="1">IF(OR(data!$BX174=AC$1,data!$BY174=AC$1),data!$BW174,"")</f>
        <v/>
      </c>
      <c r="AE174" s="16" t="str">
        <f ca="1">IF(data!$BX174=AF$1,data!$BW174,"")</f>
        <v/>
      </c>
      <c r="AF174" s="16" t="str">
        <f ca="1">IF(data!$BY174=AF$1,data!$BW174,"")</f>
        <v/>
      </c>
      <c r="AG174" s="16" t="str">
        <f ca="1">IF(OR(data!$BX174=AF$1,data!$BY174=AF$1),data!$BW174,"")</f>
        <v/>
      </c>
      <c r="AH174" s="17" t="str">
        <f ca="1">IF(data!$BX174=AI$1,data!$BW174,"")</f>
        <v/>
      </c>
      <c r="AI174" s="17" t="str">
        <f ca="1">IF(data!$BY174=AI$1,data!$BW174,"")</f>
        <v/>
      </c>
      <c r="AJ174" s="17" t="str">
        <f ca="1">IF(OR(data!$BX174=AI$1,data!$BY174=AI$1),data!$BW174,"")</f>
        <v/>
      </c>
      <c r="AK174" s="16" t="str">
        <f ca="1">IF(data!$BX174=AL$1,data!$BW174,"")</f>
        <v/>
      </c>
      <c r="AL174" s="16" t="str">
        <f ca="1">IF(data!$BY174=AL$1,data!$BW174,"")</f>
        <v/>
      </c>
      <c r="AM174" s="16" t="str">
        <f ca="1">IF(OR(data!$BX174=AL$1,data!$BY174=AL$1),data!$BW174,"")</f>
        <v/>
      </c>
      <c r="AN174" s="17" t="str">
        <f ca="1">IF(data!$BX174=AO$1,data!$BW174,"")</f>
        <v/>
      </c>
      <c r="AO174" s="17" t="str">
        <f ca="1">IF(data!$BY174=AO$1,data!$BW174,"")</f>
        <v/>
      </c>
      <c r="AP174" s="17" t="str">
        <f ca="1">IF(OR(data!$BX174=AO$1,data!$BY174=AO$1),data!$BW174,"")</f>
        <v/>
      </c>
      <c r="AQ174" s="16" t="str">
        <f ca="1">IF(data!$BX174=AR$1,data!$BW174,"")</f>
        <v/>
      </c>
      <c r="AR174" s="16" t="str">
        <f ca="1">IF(data!$BY174=AR$1,data!$BW174,"")</f>
        <v/>
      </c>
      <c r="AS174" s="16" t="str">
        <f ca="1">IF(OR(data!$BX174=AR$1,data!$BY174=AR$1),data!$BW174,"")</f>
        <v/>
      </c>
      <c r="AT174" s="17" t="str">
        <f ca="1">IF(data!$BX174=AU$1,data!$BW174,"")</f>
        <v/>
      </c>
      <c r="AU174" s="17" t="str">
        <f ca="1">IF(data!$BY174=AU$1,data!$BW174,"")</f>
        <v/>
      </c>
      <c r="AV174" s="17" t="str">
        <f ca="1">IF(OR(data!$BX174=AU$1,data!$BY174=AU$1),data!$BW174,"")</f>
        <v/>
      </c>
      <c r="AW174" s="16" t="str">
        <f ca="1">IF(data!$BX174=AX$1,data!$BW174,"")</f>
        <v/>
      </c>
      <c r="AX174" s="16" t="str">
        <f ca="1">IF(data!$BY174=AX$1,data!$BW174,"")</f>
        <v/>
      </c>
      <c r="AY174" s="16" t="str">
        <f ca="1">IF(OR(data!$BX174=AX$1,data!$BY174=AX$1),data!$BW174,"")</f>
        <v/>
      </c>
      <c r="AZ174" s="17" t="str">
        <f ca="1">IF(data!$BX174=BA$1,data!$BW174,"")</f>
        <v/>
      </c>
      <c r="BA174" s="17" t="str">
        <f ca="1">IF(data!$BY174=BA$1,data!$BW174,"")</f>
        <v/>
      </c>
      <c r="BB174" s="17" t="str">
        <f ca="1">IF(OR(data!$BX174=BA$1,data!$BY174=BA$1),data!$BW174,"")</f>
        <v/>
      </c>
      <c r="BC174" s="16" t="str">
        <f ca="1">IF(data!$BX174=BD$1,data!$BW174,"")</f>
        <v/>
      </c>
      <c r="BD174" s="16" t="str">
        <f ca="1">IF(data!$BY174=BD$1,data!$BW174,"")</f>
        <v/>
      </c>
      <c r="BE174" s="16" t="str">
        <f ca="1">IF(OR(data!$BX174=BD$1,data!$BY174=BD$1),data!$BW174,"")</f>
        <v/>
      </c>
      <c r="BF174" s="17" t="str">
        <f ca="1">IF(data!$BX174=BG$1,data!$BW174,"")</f>
        <v/>
      </c>
      <c r="BG174" s="17" t="str">
        <f ca="1">IF(data!$BY174=BG$1,data!$BW174,"")</f>
        <v/>
      </c>
      <c r="BH174" s="17" t="str">
        <f ca="1">IF(OR(data!$BX174=BG$1,data!$BY174=BG$1),data!$BW174,"")</f>
        <v/>
      </c>
      <c r="BI174" s="16" t="str">
        <f ca="1">IF(data!$BX174=BJ$1,data!$BW174,"")</f>
        <v/>
      </c>
      <c r="BJ174" s="16" t="str">
        <f ca="1">IF(data!$BY174=BJ$1,data!$BW174,"")</f>
        <v/>
      </c>
      <c r="BK174" s="16" t="str">
        <f ca="1">IF(OR(data!$BX174=BJ$1,data!$BY174=BJ$1),data!$BW174,"")</f>
        <v/>
      </c>
      <c r="BL174" s="17" t="str">
        <f ca="1">IF(data!$BX174=BM$1,data!$BW174,"")</f>
        <v/>
      </c>
      <c r="BM174" s="17" t="str">
        <f ca="1">IF(data!$BY174=BM$1,data!$BW174,"")</f>
        <v/>
      </c>
      <c r="BN174" s="17" t="str">
        <f ca="1">IF(OR(data!$BX174=BM$1,data!$BY174=BM$1),data!$BW174,"")</f>
        <v/>
      </c>
      <c r="BO174" s="16" t="str">
        <f ca="1">IF(data!$BX174=BP$1,data!$BW174,"")</f>
        <v/>
      </c>
      <c r="BP174" s="16" t="str">
        <f ca="1">IF(data!$BY174=BP$1,data!$BW174,"")</f>
        <v/>
      </c>
      <c r="BQ174" s="16" t="str">
        <f ca="1">IF(OR(data!$BX174=BP$1,data!$BY174=BP$1),data!$BW174,"")</f>
        <v/>
      </c>
      <c r="BR174" s="17" t="str">
        <f ca="1">IF(data!$BX174=BS$1,data!$BW174,"")</f>
        <v/>
      </c>
      <c r="BS174" s="17" t="str">
        <f ca="1">IF(data!$BY174=BS$1,data!$BW174,"")</f>
        <v/>
      </c>
      <c r="BT174" s="17" t="str">
        <f ca="1">IF(OR(data!$BX174=BS$1,data!$BY174=BS$1),data!$BW174,"")</f>
        <v/>
      </c>
    </row>
    <row r="175" spans="1:72" s="11" customFormat="1" x14ac:dyDescent="0.25">
      <c r="A175" s="16" t="str">
        <f ca="1">IF(data!$BX175=B$1,data!$BW175,"")</f>
        <v/>
      </c>
      <c r="B175" s="16" t="str">
        <f ca="1">IF(data!$BY175=B$1,data!$BW175,"")</f>
        <v/>
      </c>
      <c r="C175" s="16" t="str">
        <f ca="1">IF(OR(data!$BX175=B$1,data!$BY175=B$1),data!$BW175,"")</f>
        <v/>
      </c>
      <c r="D175" s="17" t="str">
        <f ca="1">IF(data!$BX175=E$1,data!$BW175,"")</f>
        <v/>
      </c>
      <c r="E175" s="17" t="str">
        <f ca="1">IF(data!$BY175=E$1,data!$BW175,"")</f>
        <v/>
      </c>
      <c r="F175" s="17" t="str">
        <f ca="1">IF(OR(data!$BX175=E$1,data!$BY175=E$1),data!$BW175,"")</f>
        <v/>
      </c>
      <c r="G175" s="16" t="str">
        <f ca="1">IF(data!$BX175=H$1,data!$BW175,"")</f>
        <v/>
      </c>
      <c r="H175" s="16" t="str">
        <f ca="1">IF(data!$BY175=H$1,data!$BW175,"")</f>
        <v/>
      </c>
      <c r="I175" s="16" t="str">
        <f ca="1">IF(OR(data!$BX175=H$1,data!$BY175=H$1),data!$BW175,"")</f>
        <v/>
      </c>
      <c r="J175" s="17" t="str">
        <f ca="1">IF(data!$BX175=K$1,data!$BW175,"")</f>
        <v/>
      </c>
      <c r="K175" s="17" t="str">
        <f ca="1">IF(data!$BY175=K$1,data!$BW175,"")</f>
        <v/>
      </c>
      <c r="L175" s="17" t="str">
        <f ca="1">IF(OR(data!$BX175=K$1,data!$BY175=K$1),data!$BW175,"")</f>
        <v/>
      </c>
      <c r="M175" s="16" t="str">
        <f ca="1">IF(data!$BX175=N$1,data!$BW175,"")</f>
        <v/>
      </c>
      <c r="N175" s="16" t="str">
        <f ca="1">IF(data!$BY175=N$1,data!$BW175,"")</f>
        <v/>
      </c>
      <c r="O175" s="16" t="str">
        <f ca="1">IF(OR(data!$BX175=N$1,data!$BY175=N$1),data!$BW175,"")</f>
        <v/>
      </c>
      <c r="P175" s="17" t="str">
        <f ca="1">IF(data!$BX175=Q$1,data!$BW175,"")</f>
        <v/>
      </c>
      <c r="Q175" s="17" t="str">
        <f ca="1">IF(data!$BY175=Q$1,data!$BW175,"")</f>
        <v/>
      </c>
      <c r="R175" s="17" t="str">
        <f ca="1">IF(OR(data!$BX175=Q$1,data!$BY175=Q$1),data!$BW175,"")</f>
        <v/>
      </c>
      <c r="S175" s="16" t="str">
        <f ca="1">IF(data!$BX175=T$1,data!$BW175,"")</f>
        <v/>
      </c>
      <c r="T175" s="16" t="str">
        <f ca="1">IF(data!$BY175=T$1,data!$BW175,"")</f>
        <v/>
      </c>
      <c r="U175" s="16" t="str">
        <f ca="1">IF(OR(data!$BX175=T$1,data!$BY175=T$1),data!$BW175,"")</f>
        <v/>
      </c>
      <c r="V175" s="17" t="str">
        <f ca="1">IF(data!$BX175=W$1,data!$BW175,"")</f>
        <v/>
      </c>
      <c r="W175" s="17" t="str">
        <f ca="1">IF(data!$BY175=W$1,data!$BW175,"")</f>
        <v/>
      </c>
      <c r="X175" s="17" t="str">
        <f ca="1">IF(OR(data!$BX175=W$1,data!$BY175=W$1),data!$BW175,"")</f>
        <v/>
      </c>
      <c r="Y175" s="16" t="str">
        <f ca="1">IF(data!$BX175=Z$1,data!$BW175,"")</f>
        <v/>
      </c>
      <c r="Z175" s="16" t="str">
        <f ca="1">IF(data!$BY175=Z$1,data!$BW175,"")</f>
        <v/>
      </c>
      <c r="AA175" s="16" t="str">
        <f ca="1">IF(OR(data!$BX175=Z$1,data!$BY175=Z$1),data!$BW175,"")</f>
        <v/>
      </c>
      <c r="AB175" s="17" t="str">
        <f ca="1">IF(data!$BX175=AC$1,data!$BW175,"")</f>
        <v/>
      </c>
      <c r="AC175" s="17" t="str">
        <f ca="1">IF(data!$BY175=AC$1,data!$BW175,"")</f>
        <v/>
      </c>
      <c r="AD175" s="17" t="str">
        <f ca="1">IF(OR(data!$BX175=AC$1,data!$BY175=AC$1),data!$BW175,"")</f>
        <v/>
      </c>
      <c r="AE175" s="16" t="str">
        <f ca="1">IF(data!$BX175=AF$1,data!$BW175,"")</f>
        <v/>
      </c>
      <c r="AF175" s="16" t="str">
        <f ca="1">IF(data!$BY175=AF$1,data!$BW175,"")</f>
        <v/>
      </c>
      <c r="AG175" s="16" t="str">
        <f ca="1">IF(OR(data!$BX175=AF$1,data!$BY175=AF$1),data!$BW175,"")</f>
        <v/>
      </c>
      <c r="AH175" s="17" t="str">
        <f ca="1">IF(data!$BX175=AI$1,data!$BW175,"")</f>
        <v/>
      </c>
      <c r="AI175" s="17" t="str">
        <f ca="1">IF(data!$BY175=AI$1,data!$BW175,"")</f>
        <v/>
      </c>
      <c r="AJ175" s="17" t="str">
        <f ca="1">IF(OR(data!$BX175=AI$1,data!$BY175=AI$1),data!$BW175,"")</f>
        <v/>
      </c>
      <c r="AK175" s="16" t="str">
        <f ca="1">IF(data!$BX175=AL$1,data!$BW175,"")</f>
        <v/>
      </c>
      <c r="AL175" s="16" t="str">
        <f ca="1">IF(data!$BY175=AL$1,data!$BW175,"")</f>
        <v/>
      </c>
      <c r="AM175" s="16" t="str">
        <f ca="1">IF(OR(data!$BX175=AL$1,data!$BY175=AL$1),data!$BW175,"")</f>
        <v/>
      </c>
      <c r="AN175" s="17" t="str">
        <f ca="1">IF(data!$BX175=AO$1,data!$BW175,"")</f>
        <v/>
      </c>
      <c r="AO175" s="17" t="str">
        <f ca="1">IF(data!$BY175=AO$1,data!$BW175,"")</f>
        <v/>
      </c>
      <c r="AP175" s="17" t="str">
        <f ca="1">IF(OR(data!$BX175=AO$1,data!$BY175=AO$1),data!$BW175,"")</f>
        <v/>
      </c>
      <c r="AQ175" s="16" t="str">
        <f ca="1">IF(data!$BX175=AR$1,data!$BW175,"")</f>
        <v/>
      </c>
      <c r="AR175" s="16" t="str">
        <f ca="1">IF(data!$BY175=AR$1,data!$BW175,"")</f>
        <v/>
      </c>
      <c r="AS175" s="16" t="str">
        <f ca="1">IF(OR(data!$BX175=AR$1,data!$BY175=AR$1),data!$BW175,"")</f>
        <v/>
      </c>
      <c r="AT175" s="17" t="str">
        <f ca="1">IF(data!$BX175=AU$1,data!$BW175,"")</f>
        <v/>
      </c>
      <c r="AU175" s="17" t="str">
        <f ca="1">IF(data!$BY175=AU$1,data!$BW175,"")</f>
        <v/>
      </c>
      <c r="AV175" s="17" t="str">
        <f ca="1">IF(OR(data!$BX175=AU$1,data!$BY175=AU$1),data!$BW175,"")</f>
        <v/>
      </c>
      <c r="AW175" s="16" t="str">
        <f ca="1">IF(data!$BX175=AX$1,data!$BW175,"")</f>
        <v/>
      </c>
      <c r="AX175" s="16" t="str">
        <f ca="1">IF(data!$BY175=AX$1,data!$BW175,"")</f>
        <v/>
      </c>
      <c r="AY175" s="16" t="str">
        <f ca="1">IF(OR(data!$BX175=AX$1,data!$BY175=AX$1),data!$BW175,"")</f>
        <v/>
      </c>
      <c r="AZ175" s="17" t="str">
        <f ca="1">IF(data!$BX175=BA$1,data!$BW175,"")</f>
        <v/>
      </c>
      <c r="BA175" s="17" t="str">
        <f ca="1">IF(data!$BY175=BA$1,data!$BW175,"")</f>
        <v/>
      </c>
      <c r="BB175" s="17" t="str">
        <f ca="1">IF(OR(data!$BX175=BA$1,data!$BY175=BA$1),data!$BW175,"")</f>
        <v/>
      </c>
      <c r="BC175" s="16" t="str">
        <f ca="1">IF(data!$BX175=BD$1,data!$BW175,"")</f>
        <v/>
      </c>
      <c r="BD175" s="16" t="str">
        <f ca="1">IF(data!$BY175=BD$1,data!$BW175,"")</f>
        <v/>
      </c>
      <c r="BE175" s="16" t="str">
        <f ca="1">IF(OR(data!$BX175=BD$1,data!$BY175=BD$1),data!$BW175,"")</f>
        <v/>
      </c>
      <c r="BF175" s="17" t="str">
        <f ca="1">IF(data!$BX175=BG$1,data!$BW175,"")</f>
        <v/>
      </c>
      <c r="BG175" s="17" t="str">
        <f ca="1">IF(data!$BY175=BG$1,data!$BW175,"")</f>
        <v/>
      </c>
      <c r="BH175" s="17" t="str">
        <f ca="1">IF(OR(data!$BX175=BG$1,data!$BY175=BG$1),data!$BW175,"")</f>
        <v/>
      </c>
      <c r="BI175" s="16" t="str">
        <f ca="1">IF(data!$BX175=BJ$1,data!$BW175,"")</f>
        <v/>
      </c>
      <c r="BJ175" s="16" t="str">
        <f ca="1">IF(data!$BY175=BJ$1,data!$BW175,"")</f>
        <v/>
      </c>
      <c r="BK175" s="16" t="str">
        <f ca="1">IF(OR(data!$BX175=BJ$1,data!$BY175=BJ$1),data!$BW175,"")</f>
        <v/>
      </c>
      <c r="BL175" s="17" t="str">
        <f ca="1">IF(data!$BX175=BM$1,data!$BW175,"")</f>
        <v/>
      </c>
      <c r="BM175" s="17" t="str">
        <f ca="1">IF(data!$BY175=BM$1,data!$BW175,"")</f>
        <v/>
      </c>
      <c r="BN175" s="17" t="str">
        <f ca="1">IF(OR(data!$BX175=BM$1,data!$BY175=BM$1),data!$BW175,"")</f>
        <v/>
      </c>
      <c r="BO175" s="16" t="str">
        <f ca="1">IF(data!$BX175=BP$1,data!$BW175,"")</f>
        <v/>
      </c>
      <c r="BP175" s="16" t="str">
        <f ca="1">IF(data!$BY175=BP$1,data!$BW175,"")</f>
        <v/>
      </c>
      <c r="BQ175" s="16" t="str">
        <f ca="1">IF(OR(data!$BX175=BP$1,data!$BY175=BP$1),data!$BW175,"")</f>
        <v/>
      </c>
      <c r="BR175" s="17" t="str">
        <f ca="1">IF(data!$BX175=BS$1,data!$BW175,"")</f>
        <v/>
      </c>
      <c r="BS175" s="17" t="str">
        <f ca="1">IF(data!$BY175=BS$1,data!$BW175,"")</f>
        <v/>
      </c>
      <c r="BT175" s="17" t="str">
        <f ca="1">IF(OR(data!$BX175=BS$1,data!$BY175=BS$1),data!$BW175,"")</f>
        <v/>
      </c>
    </row>
    <row r="176" spans="1:72" s="11" customFormat="1" x14ac:dyDescent="0.25">
      <c r="A176" s="16" t="str">
        <f ca="1">IF(data!$BX176=B$1,data!$BW176,"")</f>
        <v/>
      </c>
      <c r="B176" s="16" t="str">
        <f ca="1">IF(data!$BY176=B$1,data!$BW176,"")</f>
        <v/>
      </c>
      <c r="C176" s="16" t="str">
        <f ca="1">IF(OR(data!$BX176=B$1,data!$BY176=B$1),data!$BW176,"")</f>
        <v/>
      </c>
      <c r="D176" s="17" t="str">
        <f ca="1">IF(data!$BX176=E$1,data!$BW176,"")</f>
        <v/>
      </c>
      <c r="E176" s="17" t="str">
        <f ca="1">IF(data!$BY176=E$1,data!$BW176,"")</f>
        <v/>
      </c>
      <c r="F176" s="17" t="str">
        <f ca="1">IF(OR(data!$BX176=E$1,data!$BY176=E$1),data!$BW176,"")</f>
        <v/>
      </c>
      <c r="G176" s="16" t="str">
        <f ca="1">IF(data!$BX176=H$1,data!$BW176,"")</f>
        <v/>
      </c>
      <c r="H176" s="16" t="str">
        <f ca="1">IF(data!$BY176=H$1,data!$BW176,"")</f>
        <v/>
      </c>
      <c r="I176" s="16" t="str">
        <f ca="1">IF(OR(data!$BX176=H$1,data!$BY176=H$1),data!$BW176,"")</f>
        <v/>
      </c>
      <c r="J176" s="17" t="str">
        <f ca="1">IF(data!$BX176=K$1,data!$BW176,"")</f>
        <v/>
      </c>
      <c r="K176" s="17" t="str">
        <f ca="1">IF(data!$BY176=K$1,data!$BW176,"")</f>
        <v/>
      </c>
      <c r="L176" s="17" t="str">
        <f ca="1">IF(OR(data!$BX176=K$1,data!$BY176=K$1),data!$BW176,"")</f>
        <v/>
      </c>
      <c r="M176" s="16" t="str">
        <f ca="1">IF(data!$BX176=N$1,data!$BW176,"")</f>
        <v/>
      </c>
      <c r="N176" s="16" t="str">
        <f ca="1">IF(data!$BY176=N$1,data!$BW176,"")</f>
        <v/>
      </c>
      <c r="O176" s="16" t="str">
        <f ca="1">IF(OR(data!$BX176=N$1,data!$BY176=N$1),data!$BW176,"")</f>
        <v/>
      </c>
      <c r="P176" s="17" t="str">
        <f ca="1">IF(data!$BX176=Q$1,data!$BW176,"")</f>
        <v/>
      </c>
      <c r="Q176" s="17" t="str">
        <f ca="1">IF(data!$BY176=Q$1,data!$BW176,"")</f>
        <v/>
      </c>
      <c r="R176" s="17" t="str">
        <f ca="1">IF(OR(data!$BX176=Q$1,data!$BY176=Q$1),data!$BW176,"")</f>
        <v/>
      </c>
      <c r="S176" s="16" t="str">
        <f ca="1">IF(data!$BX176=T$1,data!$BW176,"")</f>
        <v/>
      </c>
      <c r="T176" s="16" t="str">
        <f ca="1">IF(data!$BY176=T$1,data!$BW176,"")</f>
        <v/>
      </c>
      <c r="U176" s="16" t="str">
        <f ca="1">IF(OR(data!$BX176=T$1,data!$BY176=T$1),data!$BW176,"")</f>
        <v/>
      </c>
      <c r="V176" s="17" t="str">
        <f ca="1">IF(data!$BX176=W$1,data!$BW176,"")</f>
        <v/>
      </c>
      <c r="W176" s="17" t="str">
        <f ca="1">IF(data!$BY176=W$1,data!$BW176,"")</f>
        <v/>
      </c>
      <c r="X176" s="17" t="str">
        <f ca="1">IF(OR(data!$BX176=W$1,data!$BY176=W$1),data!$BW176,"")</f>
        <v/>
      </c>
      <c r="Y176" s="16" t="str">
        <f ca="1">IF(data!$BX176=Z$1,data!$BW176,"")</f>
        <v/>
      </c>
      <c r="Z176" s="16" t="str">
        <f ca="1">IF(data!$BY176=Z$1,data!$BW176,"")</f>
        <v/>
      </c>
      <c r="AA176" s="16" t="str">
        <f ca="1">IF(OR(data!$BX176=Z$1,data!$BY176=Z$1),data!$BW176,"")</f>
        <v/>
      </c>
      <c r="AB176" s="17" t="str">
        <f ca="1">IF(data!$BX176=AC$1,data!$BW176,"")</f>
        <v/>
      </c>
      <c r="AC176" s="17" t="str">
        <f ca="1">IF(data!$BY176=AC$1,data!$BW176,"")</f>
        <v/>
      </c>
      <c r="AD176" s="17" t="str">
        <f ca="1">IF(OR(data!$BX176=AC$1,data!$BY176=AC$1),data!$BW176,"")</f>
        <v/>
      </c>
      <c r="AE176" s="16" t="str">
        <f ca="1">IF(data!$BX176=AF$1,data!$BW176,"")</f>
        <v/>
      </c>
      <c r="AF176" s="16" t="str">
        <f ca="1">IF(data!$BY176=AF$1,data!$BW176,"")</f>
        <v/>
      </c>
      <c r="AG176" s="16" t="str">
        <f ca="1">IF(OR(data!$BX176=AF$1,data!$BY176=AF$1),data!$BW176,"")</f>
        <v/>
      </c>
      <c r="AH176" s="17" t="str">
        <f ca="1">IF(data!$BX176=AI$1,data!$BW176,"")</f>
        <v/>
      </c>
      <c r="AI176" s="17" t="str">
        <f ca="1">IF(data!$BY176=AI$1,data!$BW176,"")</f>
        <v/>
      </c>
      <c r="AJ176" s="17" t="str">
        <f ca="1">IF(OR(data!$BX176=AI$1,data!$BY176=AI$1),data!$BW176,"")</f>
        <v/>
      </c>
      <c r="AK176" s="16" t="str">
        <f ca="1">IF(data!$BX176=AL$1,data!$BW176,"")</f>
        <v/>
      </c>
      <c r="AL176" s="16" t="str">
        <f ca="1">IF(data!$BY176=AL$1,data!$BW176,"")</f>
        <v/>
      </c>
      <c r="AM176" s="16" t="str">
        <f ca="1">IF(OR(data!$BX176=AL$1,data!$BY176=AL$1),data!$BW176,"")</f>
        <v/>
      </c>
      <c r="AN176" s="17" t="str">
        <f ca="1">IF(data!$BX176=AO$1,data!$BW176,"")</f>
        <v/>
      </c>
      <c r="AO176" s="17" t="str">
        <f ca="1">IF(data!$BY176=AO$1,data!$BW176,"")</f>
        <v/>
      </c>
      <c r="AP176" s="17" t="str">
        <f ca="1">IF(OR(data!$BX176=AO$1,data!$BY176=AO$1),data!$BW176,"")</f>
        <v/>
      </c>
      <c r="AQ176" s="16" t="str">
        <f ca="1">IF(data!$BX176=AR$1,data!$BW176,"")</f>
        <v/>
      </c>
      <c r="AR176" s="16" t="str">
        <f ca="1">IF(data!$BY176=AR$1,data!$BW176,"")</f>
        <v/>
      </c>
      <c r="AS176" s="16" t="str">
        <f ca="1">IF(OR(data!$BX176=AR$1,data!$BY176=AR$1),data!$BW176,"")</f>
        <v/>
      </c>
      <c r="AT176" s="17" t="str">
        <f ca="1">IF(data!$BX176=AU$1,data!$BW176,"")</f>
        <v/>
      </c>
      <c r="AU176" s="17" t="str">
        <f ca="1">IF(data!$BY176=AU$1,data!$BW176,"")</f>
        <v/>
      </c>
      <c r="AV176" s="17" t="str">
        <f ca="1">IF(OR(data!$BX176=AU$1,data!$BY176=AU$1),data!$BW176,"")</f>
        <v/>
      </c>
      <c r="AW176" s="16" t="str">
        <f ca="1">IF(data!$BX176=AX$1,data!$BW176,"")</f>
        <v/>
      </c>
      <c r="AX176" s="16" t="str">
        <f ca="1">IF(data!$BY176=AX$1,data!$BW176,"")</f>
        <v/>
      </c>
      <c r="AY176" s="16" t="str">
        <f ca="1">IF(OR(data!$BX176=AX$1,data!$BY176=AX$1),data!$BW176,"")</f>
        <v/>
      </c>
      <c r="AZ176" s="17" t="str">
        <f ca="1">IF(data!$BX176=BA$1,data!$BW176,"")</f>
        <v/>
      </c>
      <c r="BA176" s="17" t="str">
        <f ca="1">IF(data!$BY176=BA$1,data!$BW176,"")</f>
        <v/>
      </c>
      <c r="BB176" s="17" t="str">
        <f ca="1">IF(OR(data!$BX176=BA$1,data!$BY176=BA$1),data!$BW176,"")</f>
        <v/>
      </c>
      <c r="BC176" s="16" t="str">
        <f ca="1">IF(data!$BX176=BD$1,data!$BW176,"")</f>
        <v/>
      </c>
      <c r="BD176" s="16" t="str">
        <f ca="1">IF(data!$BY176=BD$1,data!$BW176,"")</f>
        <v/>
      </c>
      <c r="BE176" s="16" t="str">
        <f ca="1">IF(OR(data!$BX176=BD$1,data!$BY176=BD$1),data!$BW176,"")</f>
        <v/>
      </c>
      <c r="BF176" s="17" t="str">
        <f ca="1">IF(data!$BX176=BG$1,data!$BW176,"")</f>
        <v/>
      </c>
      <c r="BG176" s="17" t="str">
        <f ca="1">IF(data!$BY176=BG$1,data!$BW176,"")</f>
        <v/>
      </c>
      <c r="BH176" s="17" t="str">
        <f ca="1">IF(OR(data!$BX176=BG$1,data!$BY176=BG$1),data!$BW176,"")</f>
        <v/>
      </c>
      <c r="BI176" s="16" t="str">
        <f ca="1">IF(data!$BX176=BJ$1,data!$BW176,"")</f>
        <v/>
      </c>
      <c r="BJ176" s="16" t="str">
        <f ca="1">IF(data!$BY176=BJ$1,data!$BW176,"")</f>
        <v/>
      </c>
      <c r="BK176" s="16" t="str">
        <f ca="1">IF(OR(data!$BX176=BJ$1,data!$BY176=BJ$1),data!$BW176,"")</f>
        <v/>
      </c>
      <c r="BL176" s="17" t="str">
        <f ca="1">IF(data!$BX176=BM$1,data!$BW176,"")</f>
        <v/>
      </c>
      <c r="BM176" s="17" t="str">
        <f ca="1">IF(data!$BY176=BM$1,data!$BW176,"")</f>
        <v/>
      </c>
      <c r="BN176" s="17" t="str">
        <f ca="1">IF(OR(data!$BX176=BM$1,data!$BY176=BM$1),data!$BW176,"")</f>
        <v/>
      </c>
      <c r="BO176" s="16" t="str">
        <f ca="1">IF(data!$BX176=BP$1,data!$BW176,"")</f>
        <v/>
      </c>
      <c r="BP176" s="16" t="str">
        <f ca="1">IF(data!$BY176=BP$1,data!$BW176,"")</f>
        <v/>
      </c>
      <c r="BQ176" s="16" t="str">
        <f ca="1">IF(OR(data!$BX176=BP$1,data!$BY176=BP$1),data!$BW176,"")</f>
        <v/>
      </c>
      <c r="BR176" s="17" t="str">
        <f ca="1">IF(data!$BX176=BS$1,data!$BW176,"")</f>
        <v/>
      </c>
      <c r="BS176" s="17" t="str">
        <f ca="1">IF(data!$BY176=BS$1,data!$BW176,"")</f>
        <v/>
      </c>
      <c r="BT176" s="17" t="str">
        <f ca="1">IF(OR(data!$BX176=BS$1,data!$BY176=BS$1),data!$BW176,"")</f>
        <v/>
      </c>
    </row>
    <row r="177" spans="1:72" s="11" customFormat="1" x14ac:dyDescent="0.25">
      <c r="A177" s="16" t="str">
        <f ca="1">IF(data!$BX177=B$1,data!$BW177,"")</f>
        <v/>
      </c>
      <c r="B177" s="16" t="str">
        <f ca="1">IF(data!$BY177=B$1,data!$BW177,"")</f>
        <v/>
      </c>
      <c r="C177" s="16" t="str">
        <f ca="1">IF(OR(data!$BX177=B$1,data!$BY177=B$1),data!$BW177,"")</f>
        <v/>
      </c>
      <c r="D177" s="17" t="str">
        <f ca="1">IF(data!$BX177=E$1,data!$BW177,"")</f>
        <v/>
      </c>
      <c r="E177" s="17" t="str">
        <f ca="1">IF(data!$BY177=E$1,data!$BW177,"")</f>
        <v/>
      </c>
      <c r="F177" s="17" t="str">
        <f ca="1">IF(OR(data!$BX177=E$1,data!$BY177=E$1),data!$BW177,"")</f>
        <v/>
      </c>
      <c r="G177" s="16" t="str">
        <f ca="1">IF(data!$BX177=H$1,data!$BW177,"")</f>
        <v/>
      </c>
      <c r="H177" s="16" t="str">
        <f ca="1">IF(data!$BY177=H$1,data!$BW177,"")</f>
        <v/>
      </c>
      <c r="I177" s="16" t="str">
        <f ca="1">IF(OR(data!$BX177=H$1,data!$BY177=H$1),data!$BW177,"")</f>
        <v/>
      </c>
      <c r="J177" s="17" t="str">
        <f ca="1">IF(data!$BX177=K$1,data!$BW177,"")</f>
        <v/>
      </c>
      <c r="K177" s="17" t="str">
        <f ca="1">IF(data!$BY177=K$1,data!$BW177,"")</f>
        <v/>
      </c>
      <c r="L177" s="17" t="str">
        <f ca="1">IF(OR(data!$BX177=K$1,data!$BY177=K$1),data!$BW177,"")</f>
        <v/>
      </c>
      <c r="M177" s="16" t="str">
        <f ca="1">IF(data!$BX177=N$1,data!$BW177,"")</f>
        <v/>
      </c>
      <c r="N177" s="16" t="str">
        <f ca="1">IF(data!$BY177=N$1,data!$BW177,"")</f>
        <v/>
      </c>
      <c r="O177" s="16" t="str">
        <f ca="1">IF(OR(data!$BX177=N$1,data!$BY177=N$1),data!$BW177,"")</f>
        <v/>
      </c>
      <c r="P177" s="17" t="str">
        <f ca="1">IF(data!$BX177=Q$1,data!$BW177,"")</f>
        <v/>
      </c>
      <c r="Q177" s="17" t="str">
        <f ca="1">IF(data!$BY177=Q$1,data!$BW177,"")</f>
        <v/>
      </c>
      <c r="R177" s="17" t="str">
        <f ca="1">IF(OR(data!$BX177=Q$1,data!$BY177=Q$1),data!$BW177,"")</f>
        <v/>
      </c>
      <c r="S177" s="16" t="str">
        <f ca="1">IF(data!$BX177=T$1,data!$BW177,"")</f>
        <v/>
      </c>
      <c r="T177" s="16" t="str">
        <f ca="1">IF(data!$BY177=T$1,data!$BW177,"")</f>
        <v/>
      </c>
      <c r="U177" s="16" t="str">
        <f ca="1">IF(OR(data!$BX177=T$1,data!$BY177=T$1),data!$BW177,"")</f>
        <v/>
      </c>
      <c r="V177" s="17" t="str">
        <f ca="1">IF(data!$BX177=W$1,data!$BW177,"")</f>
        <v/>
      </c>
      <c r="W177" s="17" t="str">
        <f ca="1">IF(data!$BY177=W$1,data!$BW177,"")</f>
        <v/>
      </c>
      <c r="X177" s="17" t="str">
        <f ca="1">IF(OR(data!$BX177=W$1,data!$BY177=W$1),data!$BW177,"")</f>
        <v/>
      </c>
      <c r="Y177" s="16" t="str">
        <f ca="1">IF(data!$BX177=Z$1,data!$BW177,"")</f>
        <v/>
      </c>
      <c r="Z177" s="16" t="str">
        <f ca="1">IF(data!$BY177=Z$1,data!$BW177,"")</f>
        <v/>
      </c>
      <c r="AA177" s="16" t="str">
        <f ca="1">IF(OR(data!$BX177=Z$1,data!$BY177=Z$1),data!$BW177,"")</f>
        <v/>
      </c>
      <c r="AB177" s="17" t="str">
        <f ca="1">IF(data!$BX177=AC$1,data!$BW177,"")</f>
        <v/>
      </c>
      <c r="AC177" s="17" t="str">
        <f ca="1">IF(data!$BY177=AC$1,data!$BW177,"")</f>
        <v/>
      </c>
      <c r="AD177" s="17" t="str">
        <f ca="1">IF(OR(data!$BX177=AC$1,data!$BY177=AC$1),data!$BW177,"")</f>
        <v/>
      </c>
      <c r="AE177" s="16" t="str">
        <f ca="1">IF(data!$BX177=AF$1,data!$BW177,"")</f>
        <v/>
      </c>
      <c r="AF177" s="16" t="str">
        <f ca="1">IF(data!$BY177=AF$1,data!$BW177,"")</f>
        <v/>
      </c>
      <c r="AG177" s="16" t="str">
        <f ca="1">IF(OR(data!$BX177=AF$1,data!$BY177=AF$1),data!$BW177,"")</f>
        <v/>
      </c>
      <c r="AH177" s="17" t="str">
        <f ca="1">IF(data!$BX177=AI$1,data!$BW177,"")</f>
        <v/>
      </c>
      <c r="AI177" s="17" t="str">
        <f ca="1">IF(data!$BY177=AI$1,data!$BW177,"")</f>
        <v/>
      </c>
      <c r="AJ177" s="17" t="str">
        <f ca="1">IF(OR(data!$BX177=AI$1,data!$BY177=AI$1),data!$BW177,"")</f>
        <v/>
      </c>
      <c r="AK177" s="16" t="str">
        <f ca="1">IF(data!$BX177=AL$1,data!$BW177,"")</f>
        <v/>
      </c>
      <c r="AL177" s="16" t="str">
        <f ca="1">IF(data!$BY177=AL$1,data!$BW177,"")</f>
        <v/>
      </c>
      <c r="AM177" s="16" t="str">
        <f ca="1">IF(OR(data!$BX177=AL$1,data!$BY177=AL$1),data!$BW177,"")</f>
        <v/>
      </c>
      <c r="AN177" s="17" t="str">
        <f ca="1">IF(data!$BX177=AO$1,data!$BW177,"")</f>
        <v/>
      </c>
      <c r="AO177" s="17" t="str">
        <f ca="1">IF(data!$BY177=AO$1,data!$BW177,"")</f>
        <v/>
      </c>
      <c r="AP177" s="17" t="str">
        <f ca="1">IF(OR(data!$BX177=AO$1,data!$BY177=AO$1),data!$BW177,"")</f>
        <v/>
      </c>
      <c r="AQ177" s="16" t="str">
        <f ca="1">IF(data!$BX177=AR$1,data!$BW177,"")</f>
        <v/>
      </c>
      <c r="AR177" s="16" t="str">
        <f ca="1">IF(data!$BY177=AR$1,data!$BW177,"")</f>
        <v/>
      </c>
      <c r="AS177" s="16" t="str">
        <f ca="1">IF(OR(data!$BX177=AR$1,data!$BY177=AR$1),data!$BW177,"")</f>
        <v/>
      </c>
      <c r="AT177" s="17" t="str">
        <f ca="1">IF(data!$BX177=AU$1,data!$BW177,"")</f>
        <v/>
      </c>
      <c r="AU177" s="17" t="str">
        <f ca="1">IF(data!$BY177=AU$1,data!$BW177,"")</f>
        <v/>
      </c>
      <c r="AV177" s="17" t="str">
        <f ca="1">IF(OR(data!$BX177=AU$1,data!$BY177=AU$1),data!$BW177,"")</f>
        <v/>
      </c>
      <c r="AW177" s="16" t="str">
        <f ca="1">IF(data!$BX177=AX$1,data!$BW177,"")</f>
        <v/>
      </c>
      <c r="AX177" s="16" t="str">
        <f ca="1">IF(data!$BY177=AX$1,data!$BW177,"")</f>
        <v/>
      </c>
      <c r="AY177" s="16" t="str">
        <f ca="1">IF(OR(data!$BX177=AX$1,data!$BY177=AX$1),data!$BW177,"")</f>
        <v/>
      </c>
      <c r="AZ177" s="17" t="str">
        <f ca="1">IF(data!$BX177=BA$1,data!$BW177,"")</f>
        <v/>
      </c>
      <c r="BA177" s="17" t="str">
        <f ca="1">IF(data!$BY177=BA$1,data!$BW177,"")</f>
        <v/>
      </c>
      <c r="BB177" s="17" t="str">
        <f ca="1">IF(OR(data!$BX177=BA$1,data!$BY177=BA$1),data!$BW177,"")</f>
        <v/>
      </c>
      <c r="BC177" s="16" t="str">
        <f ca="1">IF(data!$BX177=BD$1,data!$BW177,"")</f>
        <v/>
      </c>
      <c r="BD177" s="16" t="str">
        <f ca="1">IF(data!$BY177=BD$1,data!$BW177,"")</f>
        <v/>
      </c>
      <c r="BE177" s="16" t="str">
        <f ca="1">IF(OR(data!$BX177=BD$1,data!$BY177=BD$1),data!$BW177,"")</f>
        <v/>
      </c>
      <c r="BF177" s="17" t="str">
        <f ca="1">IF(data!$BX177=BG$1,data!$BW177,"")</f>
        <v/>
      </c>
      <c r="BG177" s="17" t="str">
        <f ca="1">IF(data!$BY177=BG$1,data!$BW177,"")</f>
        <v/>
      </c>
      <c r="BH177" s="17" t="str">
        <f ca="1">IF(OR(data!$BX177=BG$1,data!$BY177=BG$1),data!$BW177,"")</f>
        <v/>
      </c>
      <c r="BI177" s="16" t="str">
        <f ca="1">IF(data!$BX177=BJ$1,data!$BW177,"")</f>
        <v/>
      </c>
      <c r="BJ177" s="16" t="str">
        <f ca="1">IF(data!$BY177=BJ$1,data!$BW177,"")</f>
        <v/>
      </c>
      <c r="BK177" s="16" t="str">
        <f ca="1">IF(OR(data!$BX177=BJ$1,data!$BY177=BJ$1),data!$BW177,"")</f>
        <v/>
      </c>
      <c r="BL177" s="17" t="str">
        <f ca="1">IF(data!$BX177=BM$1,data!$BW177,"")</f>
        <v/>
      </c>
      <c r="BM177" s="17" t="str">
        <f ca="1">IF(data!$BY177=BM$1,data!$BW177,"")</f>
        <v/>
      </c>
      <c r="BN177" s="17" t="str">
        <f ca="1">IF(OR(data!$BX177=BM$1,data!$BY177=BM$1),data!$BW177,"")</f>
        <v/>
      </c>
      <c r="BO177" s="16" t="str">
        <f ca="1">IF(data!$BX177=BP$1,data!$BW177,"")</f>
        <v/>
      </c>
      <c r="BP177" s="16" t="str">
        <f ca="1">IF(data!$BY177=BP$1,data!$BW177,"")</f>
        <v/>
      </c>
      <c r="BQ177" s="16" t="str">
        <f ca="1">IF(OR(data!$BX177=BP$1,data!$BY177=BP$1),data!$BW177,"")</f>
        <v/>
      </c>
      <c r="BR177" s="17" t="str">
        <f ca="1">IF(data!$BX177=BS$1,data!$BW177,"")</f>
        <v/>
      </c>
      <c r="BS177" s="17" t="str">
        <f ca="1">IF(data!$BY177=BS$1,data!$BW177,"")</f>
        <v/>
      </c>
      <c r="BT177" s="17" t="str">
        <f ca="1">IF(OR(data!$BX177=BS$1,data!$BY177=BS$1),data!$BW177,"")</f>
        <v/>
      </c>
    </row>
    <row r="178" spans="1:72" s="11" customFormat="1" x14ac:dyDescent="0.25">
      <c r="A178" s="16" t="str">
        <f ca="1">IF(data!$BX178=B$1,data!$BW178,"")</f>
        <v/>
      </c>
      <c r="B178" s="16" t="str">
        <f ca="1">IF(data!$BY178=B$1,data!$BW178,"")</f>
        <v/>
      </c>
      <c r="C178" s="16" t="str">
        <f ca="1">IF(OR(data!$BX178=B$1,data!$BY178=B$1),data!$BW178,"")</f>
        <v/>
      </c>
      <c r="D178" s="17" t="str">
        <f ca="1">IF(data!$BX178=E$1,data!$BW178,"")</f>
        <v/>
      </c>
      <c r="E178" s="17" t="str">
        <f ca="1">IF(data!$BY178=E$1,data!$BW178,"")</f>
        <v/>
      </c>
      <c r="F178" s="17" t="str">
        <f ca="1">IF(OR(data!$BX178=E$1,data!$BY178=E$1),data!$BW178,"")</f>
        <v/>
      </c>
      <c r="G178" s="16" t="str">
        <f ca="1">IF(data!$BX178=H$1,data!$BW178,"")</f>
        <v/>
      </c>
      <c r="H178" s="16" t="str">
        <f ca="1">IF(data!$BY178=H$1,data!$BW178,"")</f>
        <v/>
      </c>
      <c r="I178" s="16" t="str">
        <f ca="1">IF(OR(data!$BX178=H$1,data!$BY178=H$1),data!$BW178,"")</f>
        <v/>
      </c>
      <c r="J178" s="17" t="str">
        <f ca="1">IF(data!$BX178=K$1,data!$BW178,"")</f>
        <v/>
      </c>
      <c r="K178" s="17" t="str">
        <f ca="1">IF(data!$BY178=K$1,data!$BW178,"")</f>
        <v/>
      </c>
      <c r="L178" s="17" t="str">
        <f ca="1">IF(OR(data!$BX178=K$1,data!$BY178=K$1),data!$BW178,"")</f>
        <v/>
      </c>
      <c r="M178" s="16" t="str">
        <f ca="1">IF(data!$BX178=N$1,data!$BW178,"")</f>
        <v/>
      </c>
      <c r="N178" s="16" t="str">
        <f ca="1">IF(data!$BY178=N$1,data!$BW178,"")</f>
        <v/>
      </c>
      <c r="O178" s="16" t="str">
        <f ca="1">IF(OR(data!$BX178=N$1,data!$BY178=N$1),data!$BW178,"")</f>
        <v/>
      </c>
      <c r="P178" s="17" t="str">
        <f ca="1">IF(data!$BX178=Q$1,data!$BW178,"")</f>
        <v/>
      </c>
      <c r="Q178" s="17" t="str">
        <f ca="1">IF(data!$BY178=Q$1,data!$BW178,"")</f>
        <v/>
      </c>
      <c r="R178" s="17" t="str">
        <f ca="1">IF(OR(data!$BX178=Q$1,data!$BY178=Q$1),data!$BW178,"")</f>
        <v/>
      </c>
      <c r="S178" s="16" t="str">
        <f ca="1">IF(data!$BX178=T$1,data!$BW178,"")</f>
        <v/>
      </c>
      <c r="T178" s="16" t="str">
        <f ca="1">IF(data!$BY178=T$1,data!$BW178,"")</f>
        <v/>
      </c>
      <c r="U178" s="16" t="str">
        <f ca="1">IF(OR(data!$BX178=T$1,data!$BY178=T$1),data!$BW178,"")</f>
        <v/>
      </c>
      <c r="V178" s="17" t="str">
        <f ca="1">IF(data!$BX178=W$1,data!$BW178,"")</f>
        <v/>
      </c>
      <c r="W178" s="17" t="str">
        <f ca="1">IF(data!$BY178=W$1,data!$BW178,"")</f>
        <v/>
      </c>
      <c r="X178" s="17" t="str">
        <f ca="1">IF(OR(data!$BX178=W$1,data!$BY178=W$1),data!$BW178,"")</f>
        <v/>
      </c>
      <c r="Y178" s="16" t="str">
        <f ca="1">IF(data!$BX178=Z$1,data!$BW178,"")</f>
        <v/>
      </c>
      <c r="Z178" s="16" t="str">
        <f ca="1">IF(data!$BY178=Z$1,data!$BW178,"")</f>
        <v/>
      </c>
      <c r="AA178" s="16" t="str">
        <f ca="1">IF(OR(data!$BX178=Z$1,data!$BY178=Z$1),data!$BW178,"")</f>
        <v/>
      </c>
      <c r="AB178" s="17" t="str">
        <f ca="1">IF(data!$BX178=AC$1,data!$BW178,"")</f>
        <v/>
      </c>
      <c r="AC178" s="17" t="str">
        <f ca="1">IF(data!$BY178=AC$1,data!$BW178,"")</f>
        <v/>
      </c>
      <c r="AD178" s="17" t="str">
        <f ca="1">IF(OR(data!$BX178=AC$1,data!$BY178=AC$1),data!$BW178,"")</f>
        <v/>
      </c>
      <c r="AE178" s="16" t="str">
        <f ca="1">IF(data!$BX178=AF$1,data!$BW178,"")</f>
        <v/>
      </c>
      <c r="AF178" s="16" t="str">
        <f ca="1">IF(data!$BY178=AF$1,data!$BW178,"")</f>
        <v/>
      </c>
      <c r="AG178" s="16" t="str">
        <f ca="1">IF(OR(data!$BX178=AF$1,data!$BY178=AF$1),data!$BW178,"")</f>
        <v/>
      </c>
      <c r="AH178" s="17" t="str">
        <f ca="1">IF(data!$BX178=AI$1,data!$BW178,"")</f>
        <v/>
      </c>
      <c r="AI178" s="17" t="str">
        <f ca="1">IF(data!$BY178=AI$1,data!$BW178,"")</f>
        <v/>
      </c>
      <c r="AJ178" s="17" t="str">
        <f ca="1">IF(OR(data!$BX178=AI$1,data!$BY178=AI$1),data!$BW178,"")</f>
        <v/>
      </c>
      <c r="AK178" s="16" t="str">
        <f ca="1">IF(data!$BX178=AL$1,data!$BW178,"")</f>
        <v/>
      </c>
      <c r="AL178" s="16" t="str">
        <f ca="1">IF(data!$BY178=AL$1,data!$BW178,"")</f>
        <v/>
      </c>
      <c r="AM178" s="16" t="str">
        <f ca="1">IF(OR(data!$BX178=AL$1,data!$BY178=AL$1),data!$BW178,"")</f>
        <v/>
      </c>
      <c r="AN178" s="17" t="str">
        <f ca="1">IF(data!$BX178=AO$1,data!$BW178,"")</f>
        <v/>
      </c>
      <c r="AO178" s="17" t="str">
        <f ca="1">IF(data!$BY178=AO$1,data!$BW178,"")</f>
        <v/>
      </c>
      <c r="AP178" s="17" t="str">
        <f ca="1">IF(OR(data!$BX178=AO$1,data!$BY178=AO$1),data!$BW178,"")</f>
        <v/>
      </c>
      <c r="AQ178" s="16" t="str">
        <f ca="1">IF(data!$BX178=AR$1,data!$BW178,"")</f>
        <v/>
      </c>
      <c r="AR178" s="16" t="str">
        <f ca="1">IF(data!$BY178=AR$1,data!$BW178,"")</f>
        <v/>
      </c>
      <c r="AS178" s="16" t="str">
        <f ca="1">IF(OR(data!$BX178=AR$1,data!$BY178=AR$1),data!$BW178,"")</f>
        <v/>
      </c>
      <c r="AT178" s="17" t="str">
        <f ca="1">IF(data!$BX178=AU$1,data!$BW178,"")</f>
        <v/>
      </c>
      <c r="AU178" s="17" t="str">
        <f ca="1">IF(data!$BY178=AU$1,data!$BW178,"")</f>
        <v/>
      </c>
      <c r="AV178" s="17" t="str">
        <f ca="1">IF(OR(data!$BX178=AU$1,data!$BY178=AU$1),data!$BW178,"")</f>
        <v/>
      </c>
      <c r="AW178" s="16" t="str">
        <f ca="1">IF(data!$BX178=AX$1,data!$BW178,"")</f>
        <v/>
      </c>
      <c r="AX178" s="16" t="str">
        <f ca="1">IF(data!$BY178=AX$1,data!$BW178,"")</f>
        <v/>
      </c>
      <c r="AY178" s="16" t="str">
        <f ca="1">IF(OR(data!$BX178=AX$1,data!$BY178=AX$1),data!$BW178,"")</f>
        <v/>
      </c>
      <c r="AZ178" s="17" t="str">
        <f ca="1">IF(data!$BX178=BA$1,data!$BW178,"")</f>
        <v/>
      </c>
      <c r="BA178" s="17" t="str">
        <f ca="1">IF(data!$BY178=BA$1,data!$BW178,"")</f>
        <v/>
      </c>
      <c r="BB178" s="17" t="str">
        <f ca="1">IF(OR(data!$BX178=BA$1,data!$BY178=BA$1),data!$BW178,"")</f>
        <v/>
      </c>
      <c r="BC178" s="16" t="str">
        <f ca="1">IF(data!$BX178=BD$1,data!$BW178,"")</f>
        <v/>
      </c>
      <c r="BD178" s="16" t="str">
        <f ca="1">IF(data!$BY178=BD$1,data!$BW178,"")</f>
        <v/>
      </c>
      <c r="BE178" s="16" t="str">
        <f ca="1">IF(OR(data!$BX178=BD$1,data!$BY178=BD$1),data!$BW178,"")</f>
        <v/>
      </c>
      <c r="BF178" s="17" t="str">
        <f ca="1">IF(data!$BX178=BG$1,data!$BW178,"")</f>
        <v/>
      </c>
      <c r="BG178" s="17" t="str">
        <f ca="1">IF(data!$BY178=BG$1,data!$BW178,"")</f>
        <v/>
      </c>
      <c r="BH178" s="17" t="str">
        <f ca="1">IF(OR(data!$BX178=BG$1,data!$BY178=BG$1),data!$BW178,"")</f>
        <v/>
      </c>
      <c r="BI178" s="16" t="str">
        <f ca="1">IF(data!$BX178=BJ$1,data!$BW178,"")</f>
        <v/>
      </c>
      <c r="BJ178" s="16" t="str">
        <f ca="1">IF(data!$BY178=BJ$1,data!$BW178,"")</f>
        <v/>
      </c>
      <c r="BK178" s="16" t="str">
        <f ca="1">IF(OR(data!$BX178=BJ$1,data!$BY178=BJ$1),data!$BW178,"")</f>
        <v/>
      </c>
      <c r="BL178" s="17" t="str">
        <f ca="1">IF(data!$BX178=BM$1,data!$BW178,"")</f>
        <v/>
      </c>
      <c r="BM178" s="17" t="str">
        <f ca="1">IF(data!$BY178=BM$1,data!$BW178,"")</f>
        <v/>
      </c>
      <c r="BN178" s="17" t="str">
        <f ca="1">IF(OR(data!$BX178=BM$1,data!$BY178=BM$1),data!$BW178,"")</f>
        <v/>
      </c>
      <c r="BO178" s="16" t="str">
        <f ca="1">IF(data!$BX178=BP$1,data!$BW178,"")</f>
        <v/>
      </c>
      <c r="BP178" s="16" t="str">
        <f ca="1">IF(data!$BY178=BP$1,data!$BW178,"")</f>
        <v/>
      </c>
      <c r="BQ178" s="16" t="str">
        <f ca="1">IF(OR(data!$BX178=BP$1,data!$BY178=BP$1),data!$BW178,"")</f>
        <v/>
      </c>
      <c r="BR178" s="17" t="str">
        <f ca="1">IF(data!$BX178=BS$1,data!$BW178,"")</f>
        <v/>
      </c>
      <c r="BS178" s="17" t="str">
        <f ca="1">IF(data!$BY178=BS$1,data!$BW178,"")</f>
        <v/>
      </c>
      <c r="BT178" s="17" t="str">
        <f ca="1">IF(OR(data!$BX178=BS$1,data!$BY178=BS$1),data!$BW178,"")</f>
        <v/>
      </c>
    </row>
    <row r="179" spans="1:72" s="11" customFormat="1" x14ac:dyDescent="0.25">
      <c r="A179" s="16" t="str">
        <f ca="1">IF(data!$BX179=B$1,data!$BW179,"")</f>
        <v/>
      </c>
      <c r="B179" s="16" t="str">
        <f ca="1">IF(data!$BY179=B$1,data!$BW179,"")</f>
        <v/>
      </c>
      <c r="C179" s="16" t="str">
        <f ca="1">IF(OR(data!$BX179=B$1,data!$BY179=B$1),data!$BW179,"")</f>
        <v/>
      </c>
      <c r="D179" s="17" t="str">
        <f ca="1">IF(data!$BX179=E$1,data!$BW179,"")</f>
        <v/>
      </c>
      <c r="E179" s="17" t="str">
        <f ca="1">IF(data!$BY179=E$1,data!$BW179,"")</f>
        <v/>
      </c>
      <c r="F179" s="17" t="str">
        <f ca="1">IF(OR(data!$BX179=E$1,data!$BY179=E$1),data!$BW179,"")</f>
        <v/>
      </c>
      <c r="G179" s="16" t="str">
        <f ca="1">IF(data!$BX179=H$1,data!$BW179,"")</f>
        <v/>
      </c>
      <c r="H179" s="16" t="str">
        <f ca="1">IF(data!$BY179=H$1,data!$BW179,"")</f>
        <v/>
      </c>
      <c r="I179" s="16" t="str">
        <f ca="1">IF(OR(data!$BX179=H$1,data!$BY179=H$1),data!$BW179,"")</f>
        <v/>
      </c>
      <c r="J179" s="17" t="str">
        <f ca="1">IF(data!$BX179=K$1,data!$BW179,"")</f>
        <v/>
      </c>
      <c r="K179" s="17" t="str">
        <f ca="1">IF(data!$BY179=K$1,data!$BW179,"")</f>
        <v/>
      </c>
      <c r="L179" s="17" t="str">
        <f ca="1">IF(OR(data!$BX179=K$1,data!$BY179=K$1),data!$BW179,"")</f>
        <v/>
      </c>
      <c r="M179" s="16" t="str">
        <f ca="1">IF(data!$BX179=N$1,data!$BW179,"")</f>
        <v/>
      </c>
      <c r="N179" s="16" t="str">
        <f ca="1">IF(data!$BY179=N$1,data!$BW179,"")</f>
        <v/>
      </c>
      <c r="O179" s="16" t="str">
        <f ca="1">IF(OR(data!$BX179=N$1,data!$BY179=N$1),data!$BW179,"")</f>
        <v/>
      </c>
      <c r="P179" s="17" t="str">
        <f ca="1">IF(data!$BX179=Q$1,data!$BW179,"")</f>
        <v/>
      </c>
      <c r="Q179" s="17" t="str">
        <f ca="1">IF(data!$BY179=Q$1,data!$BW179,"")</f>
        <v/>
      </c>
      <c r="R179" s="17" t="str">
        <f ca="1">IF(OR(data!$BX179=Q$1,data!$BY179=Q$1),data!$BW179,"")</f>
        <v/>
      </c>
      <c r="S179" s="16" t="str">
        <f ca="1">IF(data!$BX179=T$1,data!$BW179,"")</f>
        <v/>
      </c>
      <c r="T179" s="16" t="str">
        <f ca="1">IF(data!$BY179=T$1,data!$BW179,"")</f>
        <v/>
      </c>
      <c r="U179" s="16" t="str">
        <f ca="1">IF(OR(data!$BX179=T$1,data!$BY179=T$1),data!$BW179,"")</f>
        <v/>
      </c>
      <c r="V179" s="17" t="str">
        <f ca="1">IF(data!$BX179=W$1,data!$BW179,"")</f>
        <v/>
      </c>
      <c r="W179" s="17" t="str">
        <f ca="1">IF(data!$BY179=W$1,data!$BW179,"")</f>
        <v/>
      </c>
      <c r="X179" s="17" t="str">
        <f ca="1">IF(OR(data!$BX179=W$1,data!$BY179=W$1),data!$BW179,"")</f>
        <v/>
      </c>
      <c r="Y179" s="16" t="str">
        <f ca="1">IF(data!$BX179=Z$1,data!$BW179,"")</f>
        <v/>
      </c>
      <c r="Z179" s="16" t="str">
        <f ca="1">IF(data!$BY179=Z$1,data!$BW179,"")</f>
        <v/>
      </c>
      <c r="AA179" s="16" t="str">
        <f ca="1">IF(OR(data!$BX179=Z$1,data!$BY179=Z$1),data!$BW179,"")</f>
        <v/>
      </c>
      <c r="AB179" s="17" t="str">
        <f ca="1">IF(data!$BX179=AC$1,data!$BW179,"")</f>
        <v/>
      </c>
      <c r="AC179" s="17" t="str">
        <f ca="1">IF(data!$BY179=AC$1,data!$BW179,"")</f>
        <v/>
      </c>
      <c r="AD179" s="17" t="str">
        <f ca="1">IF(OR(data!$BX179=AC$1,data!$BY179=AC$1),data!$BW179,"")</f>
        <v/>
      </c>
      <c r="AE179" s="16" t="str">
        <f ca="1">IF(data!$BX179=AF$1,data!$BW179,"")</f>
        <v/>
      </c>
      <c r="AF179" s="16" t="str">
        <f ca="1">IF(data!$BY179=AF$1,data!$BW179,"")</f>
        <v/>
      </c>
      <c r="AG179" s="16" t="str">
        <f ca="1">IF(OR(data!$BX179=AF$1,data!$BY179=AF$1),data!$BW179,"")</f>
        <v/>
      </c>
      <c r="AH179" s="17" t="str">
        <f ca="1">IF(data!$BX179=AI$1,data!$BW179,"")</f>
        <v/>
      </c>
      <c r="AI179" s="17" t="str">
        <f ca="1">IF(data!$BY179=AI$1,data!$BW179,"")</f>
        <v/>
      </c>
      <c r="AJ179" s="17" t="str">
        <f ca="1">IF(OR(data!$BX179=AI$1,data!$BY179=AI$1),data!$BW179,"")</f>
        <v/>
      </c>
      <c r="AK179" s="16" t="str">
        <f ca="1">IF(data!$BX179=AL$1,data!$BW179,"")</f>
        <v/>
      </c>
      <c r="AL179" s="16" t="str">
        <f ca="1">IF(data!$BY179=AL$1,data!$BW179,"")</f>
        <v/>
      </c>
      <c r="AM179" s="16" t="str">
        <f ca="1">IF(OR(data!$BX179=AL$1,data!$BY179=AL$1),data!$BW179,"")</f>
        <v/>
      </c>
      <c r="AN179" s="17" t="str">
        <f ca="1">IF(data!$BX179=AO$1,data!$BW179,"")</f>
        <v/>
      </c>
      <c r="AO179" s="17" t="str">
        <f ca="1">IF(data!$BY179=AO$1,data!$BW179,"")</f>
        <v/>
      </c>
      <c r="AP179" s="17" t="str">
        <f ca="1">IF(OR(data!$BX179=AO$1,data!$BY179=AO$1),data!$BW179,"")</f>
        <v/>
      </c>
      <c r="AQ179" s="16" t="str">
        <f ca="1">IF(data!$BX179=AR$1,data!$BW179,"")</f>
        <v/>
      </c>
      <c r="AR179" s="16" t="str">
        <f ca="1">IF(data!$BY179=AR$1,data!$BW179,"")</f>
        <v/>
      </c>
      <c r="AS179" s="16" t="str">
        <f ca="1">IF(OR(data!$BX179=AR$1,data!$BY179=AR$1),data!$BW179,"")</f>
        <v/>
      </c>
      <c r="AT179" s="17" t="str">
        <f ca="1">IF(data!$BX179=AU$1,data!$BW179,"")</f>
        <v/>
      </c>
      <c r="AU179" s="17" t="str">
        <f ca="1">IF(data!$BY179=AU$1,data!$BW179,"")</f>
        <v/>
      </c>
      <c r="AV179" s="17" t="str">
        <f ca="1">IF(OR(data!$BX179=AU$1,data!$BY179=AU$1),data!$BW179,"")</f>
        <v/>
      </c>
      <c r="AW179" s="16" t="str">
        <f ca="1">IF(data!$BX179=AX$1,data!$BW179,"")</f>
        <v/>
      </c>
      <c r="AX179" s="16" t="str">
        <f ca="1">IF(data!$BY179=AX$1,data!$BW179,"")</f>
        <v/>
      </c>
      <c r="AY179" s="16" t="str">
        <f ca="1">IF(OR(data!$BX179=AX$1,data!$BY179=AX$1),data!$BW179,"")</f>
        <v/>
      </c>
      <c r="AZ179" s="17" t="str">
        <f ca="1">IF(data!$BX179=BA$1,data!$BW179,"")</f>
        <v/>
      </c>
      <c r="BA179" s="17" t="str">
        <f ca="1">IF(data!$BY179=BA$1,data!$BW179,"")</f>
        <v/>
      </c>
      <c r="BB179" s="17" t="str">
        <f ca="1">IF(OR(data!$BX179=BA$1,data!$BY179=BA$1),data!$BW179,"")</f>
        <v/>
      </c>
      <c r="BC179" s="16" t="str">
        <f ca="1">IF(data!$BX179=BD$1,data!$BW179,"")</f>
        <v/>
      </c>
      <c r="BD179" s="16" t="str">
        <f ca="1">IF(data!$BY179=BD$1,data!$BW179,"")</f>
        <v/>
      </c>
      <c r="BE179" s="16" t="str">
        <f ca="1">IF(OR(data!$BX179=BD$1,data!$BY179=BD$1),data!$BW179,"")</f>
        <v/>
      </c>
      <c r="BF179" s="17" t="str">
        <f ca="1">IF(data!$BX179=BG$1,data!$BW179,"")</f>
        <v/>
      </c>
      <c r="BG179" s="17" t="str">
        <f ca="1">IF(data!$BY179=BG$1,data!$BW179,"")</f>
        <v/>
      </c>
      <c r="BH179" s="17" t="str">
        <f ca="1">IF(OR(data!$BX179=BG$1,data!$BY179=BG$1),data!$BW179,"")</f>
        <v/>
      </c>
      <c r="BI179" s="16" t="str">
        <f ca="1">IF(data!$BX179=BJ$1,data!$BW179,"")</f>
        <v/>
      </c>
      <c r="BJ179" s="16" t="str">
        <f ca="1">IF(data!$BY179=BJ$1,data!$BW179,"")</f>
        <v/>
      </c>
      <c r="BK179" s="16" t="str">
        <f ca="1">IF(OR(data!$BX179=BJ$1,data!$BY179=BJ$1),data!$BW179,"")</f>
        <v/>
      </c>
      <c r="BL179" s="17" t="str">
        <f ca="1">IF(data!$BX179=BM$1,data!$BW179,"")</f>
        <v/>
      </c>
      <c r="BM179" s="17" t="str">
        <f ca="1">IF(data!$BY179=BM$1,data!$BW179,"")</f>
        <v/>
      </c>
      <c r="BN179" s="17" t="str">
        <f ca="1">IF(OR(data!$BX179=BM$1,data!$BY179=BM$1),data!$BW179,"")</f>
        <v/>
      </c>
      <c r="BO179" s="16" t="str">
        <f ca="1">IF(data!$BX179=BP$1,data!$BW179,"")</f>
        <v/>
      </c>
      <c r="BP179" s="16" t="str">
        <f ca="1">IF(data!$BY179=BP$1,data!$BW179,"")</f>
        <v/>
      </c>
      <c r="BQ179" s="16" t="str">
        <f ca="1">IF(OR(data!$BX179=BP$1,data!$BY179=BP$1),data!$BW179,"")</f>
        <v/>
      </c>
      <c r="BR179" s="17" t="str">
        <f ca="1">IF(data!$BX179=BS$1,data!$BW179,"")</f>
        <v/>
      </c>
      <c r="BS179" s="17" t="str">
        <f ca="1">IF(data!$BY179=BS$1,data!$BW179,"")</f>
        <v/>
      </c>
      <c r="BT179" s="17" t="str">
        <f ca="1">IF(OR(data!$BX179=BS$1,data!$BY179=BS$1),data!$BW179,"")</f>
        <v/>
      </c>
    </row>
    <row r="180" spans="1:72" s="11" customFormat="1" x14ac:dyDescent="0.25">
      <c r="A180" s="16" t="str">
        <f ca="1">IF(data!$BX180=B$1,data!$BW180,"")</f>
        <v/>
      </c>
      <c r="B180" s="16" t="str">
        <f ca="1">IF(data!$BY180=B$1,data!$BW180,"")</f>
        <v/>
      </c>
      <c r="C180" s="16" t="str">
        <f ca="1">IF(OR(data!$BX180=B$1,data!$BY180=B$1),data!$BW180,"")</f>
        <v/>
      </c>
      <c r="D180" s="17" t="str">
        <f ca="1">IF(data!$BX180=E$1,data!$BW180,"")</f>
        <v/>
      </c>
      <c r="E180" s="17" t="str">
        <f ca="1">IF(data!$BY180=E$1,data!$BW180,"")</f>
        <v/>
      </c>
      <c r="F180" s="17" t="str">
        <f ca="1">IF(OR(data!$BX180=E$1,data!$BY180=E$1),data!$BW180,"")</f>
        <v/>
      </c>
      <c r="G180" s="16" t="str">
        <f ca="1">IF(data!$BX180=H$1,data!$BW180,"")</f>
        <v/>
      </c>
      <c r="H180" s="16" t="str">
        <f ca="1">IF(data!$BY180=H$1,data!$BW180,"")</f>
        <v/>
      </c>
      <c r="I180" s="16" t="str">
        <f ca="1">IF(OR(data!$BX180=H$1,data!$BY180=H$1),data!$BW180,"")</f>
        <v/>
      </c>
      <c r="J180" s="17" t="str">
        <f ca="1">IF(data!$BX180=K$1,data!$BW180,"")</f>
        <v/>
      </c>
      <c r="K180" s="17" t="str">
        <f ca="1">IF(data!$BY180=K$1,data!$BW180,"")</f>
        <v/>
      </c>
      <c r="L180" s="17" t="str">
        <f ca="1">IF(OR(data!$BX180=K$1,data!$BY180=K$1),data!$BW180,"")</f>
        <v/>
      </c>
      <c r="M180" s="16" t="str">
        <f ca="1">IF(data!$BX180=N$1,data!$BW180,"")</f>
        <v/>
      </c>
      <c r="N180" s="16" t="str">
        <f ca="1">IF(data!$BY180=N$1,data!$BW180,"")</f>
        <v/>
      </c>
      <c r="O180" s="16" t="str">
        <f ca="1">IF(OR(data!$BX180=N$1,data!$BY180=N$1),data!$BW180,"")</f>
        <v/>
      </c>
      <c r="P180" s="17" t="str">
        <f ca="1">IF(data!$BX180=Q$1,data!$BW180,"")</f>
        <v/>
      </c>
      <c r="Q180" s="17" t="str">
        <f ca="1">IF(data!$BY180=Q$1,data!$BW180,"")</f>
        <v/>
      </c>
      <c r="R180" s="17" t="str">
        <f ca="1">IF(OR(data!$BX180=Q$1,data!$BY180=Q$1),data!$BW180,"")</f>
        <v/>
      </c>
      <c r="S180" s="16" t="str">
        <f ca="1">IF(data!$BX180=T$1,data!$BW180,"")</f>
        <v/>
      </c>
      <c r="T180" s="16" t="str">
        <f ca="1">IF(data!$BY180=T$1,data!$BW180,"")</f>
        <v/>
      </c>
      <c r="U180" s="16" t="str">
        <f ca="1">IF(OR(data!$BX180=T$1,data!$BY180=T$1),data!$BW180,"")</f>
        <v/>
      </c>
      <c r="V180" s="17" t="str">
        <f ca="1">IF(data!$BX180=W$1,data!$BW180,"")</f>
        <v/>
      </c>
      <c r="W180" s="17" t="str">
        <f ca="1">IF(data!$BY180=W$1,data!$BW180,"")</f>
        <v/>
      </c>
      <c r="X180" s="17" t="str">
        <f ca="1">IF(OR(data!$BX180=W$1,data!$BY180=W$1),data!$BW180,"")</f>
        <v/>
      </c>
      <c r="Y180" s="16" t="str">
        <f ca="1">IF(data!$BX180=Z$1,data!$BW180,"")</f>
        <v/>
      </c>
      <c r="Z180" s="16" t="str">
        <f ca="1">IF(data!$BY180=Z$1,data!$BW180,"")</f>
        <v/>
      </c>
      <c r="AA180" s="16" t="str">
        <f ca="1">IF(OR(data!$BX180=Z$1,data!$BY180=Z$1),data!$BW180,"")</f>
        <v/>
      </c>
      <c r="AB180" s="17" t="str">
        <f ca="1">IF(data!$BX180=AC$1,data!$BW180,"")</f>
        <v/>
      </c>
      <c r="AC180" s="17" t="str">
        <f ca="1">IF(data!$BY180=AC$1,data!$BW180,"")</f>
        <v/>
      </c>
      <c r="AD180" s="17" t="str">
        <f ca="1">IF(OR(data!$BX180=AC$1,data!$BY180=AC$1),data!$BW180,"")</f>
        <v/>
      </c>
      <c r="AE180" s="16" t="str">
        <f ca="1">IF(data!$BX180=AF$1,data!$BW180,"")</f>
        <v/>
      </c>
      <c r="AF180" s="16" t="str">
        <f ca="1">IF(data!$BY180=AF$1,data!$BW180,"")</f>
        <v/>
      </c>
      <c r="AG180" s="16" t="str">
        <f ca="1">IF(OR(data!$BX180=AF$1,data!$BY180=AF$1),data!$BW180,"")</f>
        <v/>
      </c>
      <c r="AH180" s="17" t="str">
        <f ca="1">IF(data!$BX180=AI$1,data!$BW180,"")</f>
        <v/>
      </c>
      <c r="AI180" s="17" t="str">
        <f ca="1">IF(data!$BY180=AI$1,data!$BW180,"")</f>
        <v/>
      </c>
      <c r="AJ180" s="17" t="str">
        <f ca="1">IF(OR(data!$BX180=AI$1,data!$BY180=AI$1),data!$BW180,"")</f>
        <v/>
      </c>
      <c r="AK180" s="16" t="str">
        <f ca="1">IF(data!$BX180=AL$1,data!$BW180,"")</f>
        <v/>
      </c>
      <c r="AL180" s="16" t="str">
        <f ca="1">IF(data!$BY180=AL$1,data!$BW180,"")</f>
        <v/>
      </c>
      <c r="AM180" s="16" t="str">
        <f ca="1">IF(OR(data!$BX180=AL$1,data!$BY180=AL$1),data!$BW180,"")</f>
        <v/>
      </c>
      <c r="AN180" s="17" t="str">
        <f ca="1">IF(data!$BX180=AO$1,data!$BW180,"")</f>
        <v/>
      </c>
      <c r="AO180" s="17" t="str">
        <f ca="1">IF(data!$BY180=AO$1,data!$BW180,"")</f>
        <v/>
      </c>
      <c r="AP180" s="17" t="str">
        <f ca="1">IF(OR(data!$BX180=AO$1,data!$BY180=AO$1),data!$BW180,"")</f>
        <v/>
      </c>
      <c r="AQ180" s="16" t="str">
        <f ca="1">IF(data!$BX180=AR$1,data!$BW180,"")</f>
        <v/>
      </c>
      <c r="AR180" s="16" t="str">
        <f ca="1">IF(data!$BY180=AR$1,data!$BW180,"")</f>
        <v/>
      </c>
      <c r="AS180" s="16" t="str">
        <f ca="1">IF(OR(data!$BX180=AR$1,data!$BY180=AR$1),data!$BW180,"")</f>
        <v/>
      </c>
      <c r="AT180" s="17" t="str">
        <f ca="1">IF(data!$BX180=AU$1,data!$BW180,"")</f>
        <v/>
      </c>
      <c r="AU180" s="17" t="str">
        <f ca="1">IF(data!$BY180=AU$1,data!$BW180,"")</f>
        <v/>
      </c>
      <c r="AV180" s="17" t="str">
        <f ca="1">IF(OR(data!$BX180=AU$1,data!$BY180=AU$1),data!$BW180,"")</f>
        <v/>
      </c>
      <c r="AW180" s="16" t="str">
        <f ca="1">IF(data!$BX180=AX$1,data!$BW180,"")</f>
        <v/>
      </c>
      <c r="AX180" s="16" t="str">
        <f ca="1">IF(data!$BY180=AX$1,data!$BW180,"")</f>
        <v/>
      </c>
      <c r="AY180" s="16" t="str">
        <f ca="1">IF(OR(data!$BX180=AX$1,data!$BY180=AX$1),data!$BW180,"")</f>
        <v/>
      </c>
      <c r="AZ180" s="17" t="str">
        <f ca="1">IF(data!$BX180=BA$1,data!$BW180,"")</f>
        <v/>
      </c>
      <c r="BA180" s="17" t="str">
        <f ca="1">IF(data!$BY180=BA$1,data!$BW180,"")</f>
        <v/>
      </c>
      <c r="BB180" s="17" t="str">
        <f ca="1">IF(OR(data!$BX180=BA$1,data!$BY180=BA$1),data!$BW180,"")</f>
        <v/>
      </c>
      <c r="BC180" s="16" t="str">
        <f ca="1">IF(data!$BX180=BD$1,data!$BW180,"")</f>
        <v/>
      </c>
      <c r="BD180" s="16" t="str">
        <f ca="1">IF(data!$BY180=BD$1,data!$BW180,"")</f>
        <v/>
      </c>
      <c r="BE180" s="16" t="str">
        <f ca="1">IF(OR(data!$BX180=BD$1,data!$BY180=BD$1),data!$BW180,"")</f>
        <v/>
      </c>
      <c r="BF180" s="17" t="str">
        <f ca="1">IF(data!$BX180=BG$1,data!$BW180,"")</f>
        <v/>
      </c>
      <c r="BG180" s="17" t="str">
        <f ca="1">IF(data!$BY180=BG$1,data!$BW180,"")</f>
        <v/>
      </c>
      <c r="BH180" s="17" t="str">
        <f ca="1">IF(OR(data!$BX180=BG$1,data!$BY180=BG$1),data!$BW180,"")</f>
        <v/>
      </c>
      <c r="BI180" s="16" t="str">
        <f ca="1">IF(data!$BX180=BJ$1,data!$BW180,"")</f>
        <v/>
      </c>
      <c r="BJ180" s="16" t="str">
        <f ca="1">IF(data!$BY180=BJ$1,data!$BW180,"")</f>
        <v/>
      </c>
      <c r="BK180" s="16" t="str">
        <f ca="1">IF(OR(data!$BX180=BJ$1,data!$BY180=BJ$1),data!$BW180,"")</f>
        <v/>
      </c>
      <c r="BL180" s="17" t="str">
        <f ca="1">IF(data!$BX180=BM$1,data!$BW180,"")</f>
        <v/>
      </c>
      <c r="BM180" s="17" t="str">
        <f ca="1">IF(data!$BY180=BM$1,data!$BW180,"")</f>
        <v/>
      </c>
      <c r="BN180" s="17" t="str">
        <f ca="1">IF(OR(data!$BX180=BM$1,data!$BY180=BM$1),data!$BW180,"")</f>
        <v/>
      </c>
      <c r="BO180" s="16" t="str">
        <f ca="1">IF(data!$BX180=BP$1,data!$BW180,"")</f>
        <v/>
      </c>
      <c r="BP180" s="16" t="str">
        <f ca="1">IF(data!$BY180=BP$1,data!$BW180,"")</f>
        <v/>
      </c>
      <c r="BQ180" s="16" t="str">
        <f ca="1">IF(OR(data!$BX180=BP$1,data!$BY180=BP$1),data!$BW180,"")</f>
        <v/>
      </c>
      <c r="BR180" s="17" t="str">
        <f ca="1">IF(data!$BX180=BS$1,data!$BW180,"")</f>
        <v/>
      </c>
      <c r="BS180" s="17" t="str">
        <f ca="1">IF(data!$BY180=BS$1,data!$BW180,"")</f>
        <v/>
      </c>
      <c r="BT180" s="17" t="str">
        <f ca="1">IF(OR(data!$BX180=BS$1,data!$BY180=BS$1),data!$BW180,"")</f>
        <v/>
      </c>
    </row>
    <row r="181" spans="1:72" s="11" customFormat="1" x14ac:dyDescent="0.25">
      <c r="A181" s="16" t="str">
        <f ca="1">IF(data!$BX181=B$1,data!$BW181,"")</f>
        <v/>
      </c>
      <c r="B181" s="16" t="str">
        <f ca="1">IF(data!$BY181=B$1,data!$BW181,"")</f>
        <v/>
      </c>
      <c r="C181" s="16" t="str">
        <f ca="1">IF(OR(data!$BX181=B$1,data!$BY181=B$1),data!$BW181,"")</f>
        <v/>
      </c>
      <c r="D181" s="17" t="str">
        <f ca="1">IF(data!$BX181=E$1,data!$BW181,"")</f>
        <v/>
      </c>
      <c r="E181" s="17" t="str">
        <f ca="1">IF(data!$BY181=E$1,data!$BW181,"")</f>
        <v/>
      </c>
      <c r="F181" s="17" t="str">
        <f ca="1">IF(OR(data!$BX181=E$1,data!$BY181=E$1),data!$BW181,"")</f>
        <v/>
      </c>
      <c r="G181" s="16" t="str">
        <f ca="1">IF(data!$BX181=H$1,data!$BW181,"")</f>
        <v/>
      </c>
      <c r="H181" s="16" t="str">
        <f ca="1">IF(data!$BY181=H$1,data!$BW181,"")</f>
        <v/>
      </c>
      <c r="I181" s="16" t="str">
        <f ca="1">IF(OR(data!$BX181=H$1,data!$BY181=H$1),data!$BW181,"")</f>
        <v/>
      </c>
      <c r="J181" s="17" t="str">
        <f ca="1">IF(data!$BX181=K$1,data!$BW181,"")</f>
        <v/>
      </c>
      <c r="K181" s="17" t="str">
        <f ca="1">IF(data!$BY181=K$1,data!$BW181,"")</f>
        <v/>
      </c>
      <c r="L181" s="17" t="str">
        <f ca="1">IF(OR(data!$BX181=K$1,data!$BY181=K$1),data!$BW181,"")</f>
        <v/>
      </c>
      <c r="M181" s="16" t="str">
        <f ca="1">IF(data!$BX181=N$1,data!$BW181,"")</f>
        <v/>
      </c>
      <c r="N181" s="16" t="str">
        <f ca="1">IF(data!$BY181=N$1,data!$BW181,"")</f>
        <v/>
      </c>
      <c r="O181" s="16" t="str">
        <f ca="1">IF(OR(data!$BX181=N$1,data!$BY181=N$1),data!$BW181,"")</f>
        <v/>
      </c>
      <c r="P181" s="17" t="str">
        <f ca="1">IF(data!$BX181=Q$1,data!$BW181,"")</f>
        <v/>
      </c>
      <c r="Q181" s="17" t="str">
        <f ca="1">IF(data!$BY181=Q$1,data!$BW181,"")</f>
        <v/>
      </c>
      <c r="R181" s="17" t="str">
        <f ca="1">IF(OR(data!$BX181=Q$1,data!$BY181=Q$1),data!$BW181,"")</f>
        <v/>
      </c>
      <c r="S181" s="16" t="str">
        <f ca="1">IF(data!$BX181=T$1,data!$BW181,"")</f>
        <v/>
      </c>
      <c r="T181" s="16" t="str">
        <f ca="1">IF(data!$BY181=T$1,data!$BW181,"")</f>
        <v/>
      </c>
      <c r="U181" s="16" t="str">
        <f ca="1">IF(OR(data!$BX181=T$1,data!$BY181=T$1),data!$BW181,"")</f>
        <v/>
      </c>
      <c r="V181" s="17" t="str">
        <f ca="1">IF(data!$BX181=W$1,data!$BW181,"")</f>
        <v/>
      </c>
      <c r="W181" s="17" t="str">
        <f ca="1">IF(data!$BY181=W$1,data!$BW181,"")</f>
        <v/>
      </c>
      <c r="X181" s="17" t="str">
        <f ca="1">IF(OR(data!$BX181=W$1,data!$BY181=W$1),data!$BW181,"")</f>
        <v/>
      </c>
      <c r="Y181" s="16" t="str">
        <f ca="1">IF(data!$BX181=Z$1,data!$BW181,"")</f>
        <v/>
      </c>
      <c r="Z181" s="16" t="str">
        <f ca="1">IF(data!$BY181=Z$1,data!$BW181,"")</f>
        <v/>
      </c>
      <c r="AA181" s="16" t="str">
        <f ca="1">IF(OR(data!$BX181=Z$1,data!$BY181=Z$1),data!$BW181,"")</f>
        <v/>
      </c>
      <c r="AB181" s="17" t="str">
        <f ca="1">IF(data!$BX181=AC$1,data!$BW181,"")</f>
        <v/>
      </c>
      <c r="AC181" s="17" t="str">
        <f ca="1">IF(data!$BY181=AC$1,data!$BW181,"")</f>
        <v/>
      </c>
      <c r="AD181" s="17" t="str">
        <f ca="1">IF(OR(data!$BX181=AC$1,data!$BY181=AC$1),data!$BW181,"")</f>
        <v/>
      </c>
      <c r="AE181" s="16" t="str">
        <f ca="1">IF(data!$BX181=AF$1,data!$BW181,"")</f>
        <v/>
      </c>
      <c r="AF181" s="16" t="str">
        <f ca="1">IF(data!$BY181=AF$1,data!$BW181,"")</f>
        <v/>
      </c>
      <c r="AG181" s="16" t="str">
        <f ca="1">IF(OR(data!$BX181=AF$1,data!$BY181=AF$1),data!$BW181,"")</f>
        <v/>
      </c>
      <c r="AH181" s="17" t="str">
        <f ca="1">IF(data!$BX181=AI$1,data!$BW181,"")</f>
        <v/>
      </c>
      <c r="AI181" s="17" t="str">
        <f ca="1">IF(data!$BY181=AI$1,data!$BW181,"")</f>
        <v/>
      </c>
      <c r="AJ181" s="17" t="str">
        <f ca="1">IF(OR(data!$BX181=AI$1,data!$BY181=AI$1),data!$BW181,"")</f>
        <v/>
      </c>
      <c r="AK181" s="16" t="str">
        <f ca="1">IF(data!$BX181=AL$1,data!$BW181,"")</f>
        <v/>
      </c>
      <c r="AL181" s="16" t="str">
        <f ca="1">IF(data!$BY181=AL$1,data!$BW181,"")</f>
        <v/>
      </c>
      <c r="AM181" s="16" t="str">
        <f ca="1">IF(OR(data!$BX181=AL$1,data!$BY181=AL$1),data!$BW181,"")</f>
        <v/>
      </c>
      <c r="AN181" s="17" t="str">
        <f ca="1">IF(data!$BX181=AO$1,data!$BW181,"")</f>
        <v/>
      </c>
      <c r="AO181" s="17" t="str">
        <f ca="1">IF(data!$BY181=AO$1,data!$BW181,"")</f>
        <v/>
      </c>
      <c r="AP181" s="17" t="str">
        <f ca="1">IF(OR(data!$BX181=AO$1,data!$BY181=AO$1),data!$BW181,"")</f>
        <v/>
      </c>
      <c r="AQ181" s="16" t="str">
        <f ca="1">IF(data!$BX181=AR$1,data!$BW181,"")</f>
        <v/>
      </c>
      <c r="AR181" s="16" t="str">
        <f ca="1">IF(data!$BY181=AR$1,data!$BW181,"")</f>
        <v/>
      </c>
      <c r="AS181" s="16" t="str">
        <f ca="1">IF(OR(data!$BX181=AR$1,data!$BY181=AR$1),data!$BW181,"")</f>
        <v/>
      </c>
      <c r="AT181" s="17" t="str">
        <f ca="1">IF(data!$BX181=AU$1,data!$BW181,"")</f>
        <v/>
      </c>
      <c r="AU181" s="17" t="str">
        <f ca="1">IF(data!$BY181=AU$1,data!$BW181,"")</f>
        <v/>
      </c>
      <c r="AV181" s="17" t="str">
        <f ca="1">IF(OR(data!$BX181=AU$1,data!$BY181=AU$1),data!$BW181,"")</f>
        <v/>
      </c>
      <c r="AW181" s="16" t="str">
        <f ca="1">IF(data!$BX181=AX$1,data!$BW181,"")</f>
        <v/>
      </c>
      <c r="AX181" s="16" t="str">
        <f ca="1">IF(data!$BY181=AX$1,data!$BW181,"")</f>
        <v/>
      </c>
      <c r="AY181" s="16" t="str">
        <f ca="1">IF(OR(data!$BX181=AX$1,data!$BY181=AX$1),data!$BW181,"")</f>
        <v/>
      </c>
      <c r="AZ181" s="17" t="str">
        <f ca="1">IF(data!$BX181=BA$1,data!$BW181,"")</f>
        <v/>
      </c>
      <c r="BA181" s="17" t="str">
        <f ca="1">IF(data!$BY181=BA$1,data!$BW181,"")</f>
        <v/>
      </c>
      <c r="BB181" s="17" t="str">
        <f ca="1">IF(OR(data!$BX181=BA$1,data!$BY181=BA$1),data!$BW181,"")</f>
        <v/>
      </c>
      <c r="BC181" s="16" t="str">
        <f ca="1">IF(data!$BX181=BD$1,data!$BW181,"")</f>
        <v/>
      </c>
      <c r="BD181" s="16" t="str">
        <f ca="1">IF(data!$BY181=BD$1,data!$BW181,"")</f>
        <v/>
      </c>
      <c r="BE181" s="16" t="str">
        <f ca="1">IF(OR(data!$BX181=BD$1,data!$BY181=BD$1),data!$BW181,"")</f>
        <v/>
      </c>
      <c r="BF181" s="17" t="str">
        <f ca="1">IF(data!$BX181=BG$1,data!$BW181,"")</f>
        <v/>
      </c>
      <c r="BG181" s="17" t="str">
        <f ca="1">IF(data!$BY181=BG$1,data!$BW181,"")</f>
        <v/>
      </c>
      <c r="BH181" s="17" t="str">
        <f ca="1">IF(OR(data!$BX181=BG$1,data!$BY181=BG$1),data!$BW181,"")</f>
        <v/>
      </c>
      <c r="BI181" s="16" t="str">
        <f ca="1">IF(data!$BX181=BJ$1,data!$BW181,"")</f>
        <v/>
      </c>
      <c r="BJ181" s="16" t="str">
        <f ca="1">IF(data!$BY181=BJ$1,data!$BW181,"")</f>
        <v/>
      </c>
      <c r="BK181" s="16" t="str">
        <f ca="1">IF(OR(data!$BX181=BJ$1,data!$BY181=BJ$1),data!$BW181,"")</f>
        <v/>
      </c>
      <c r="BL181" s="17" t="str">
        <f ca="1">IF(data!$BX181=BM$1,data!$BW181,"")</f>
        <v/>
      </c>
      <c r="BM181" s="17" t="str">
        <f ca="1">IF(data!$BY181=BM$1,data!$BW181,"")</f>
        <v/>
      </c>
      <c r="BN181" s="17" t="str">
        <f ca="1">IF(OR(data!$BX181=BM$1,data!$BY181=BM$1),data!$BW181,"")</f>
        <v/>
      </c>
      <c r="BO181" s="16" t="str">
        <f ca="1">IF(data!$BX181=BP$1,data!$BW181,"")</f>
        <v/>
      </c>
      <c r="BP181" s="16" t="str">
        <f ca="1">IF(data!$BY181=BP$1,data!$BW181,"")</f>
        <v/>
      </c>
      <c r="BQ181" s="16" t="str">
        <f ca="1">IF(OR(data!$BX181=BP$1,data!$BY181=BP$1),data!$BW181,"")</f>
        <v/>
      </c>
      <c r="BR181" s="17" t="str">
        <f ca="1">IF(data!$BX181=BS$1,data!$BW181,"")</f>
        <v/>
      </c>
      <c r="BS181" s="17" t="str">
        <f ca="1">IF(data!$BY181=BS$1,data!$BW181,"")</f>
        <v/>
      </c>
      <c r="BT181" s="17" t="str">
        <f ca="1">IF(OR(data!$BX181=BS$1,data!$BY181=BS$1),data!$BW181,"")</f>
        <v/>
      </c>
    </row>
    <row r="182" spans="1:72" s="11" customFormat="1" x14ac:dyDescent="0.25">
      <c r="A182" s="16" t="str">
        <f ca="1">IF(data!$BX182=B$1,data!$BW182,"")</f>
        <v/>
      </c>
      <c r="B182" s="16" t="str">
        <f ca="1">IF(data!$BY182=B$1,data!$BW182,"")</f>
        <v/>
      </c>
      <c r="C182" s="16" t="str">
        <f ca="1">IF(OR(data!$BX182=B$1,data!$BY182=B$1),data!$BW182,"")</f>
        <v/>
      </c>
      <c r="D182" s="17" t="str">
        <f ca="1">IF(data!$BX182=E$1,data!$BW182,"")</f>
        <v/>
      </c>
      <c r="E182" s="17" t="str">
        <f ca="1">IF(data!$BY182=E$1,data!$BW182,"")</f>
        <v/>
      </c>
      <c r="F182" s="17" t="str">
        <f ca="1">IF(OR(data!$BX182=E$1,data!$BY182=E$1),data!$BW182,"")</f>
        <v/>
      </c>
      <c r="G182" s="16" t="str">
        <f ca="1">IF(data!$BX182=H$1,data!$BW182,"")</f>
        <v/>
      </c>
      <c r="H182" s="16" t="str">
        <f ca="1">IF(data!$BY182=H$1,data!$BW182,"")</f>
        <v/>
      </c>
      <c r="I182" s="16" t="str">
        <f ca="1">IF(OR(data!$BX182=H$1,data!$BY182=H$1),data!$BW182,"")</f>
        <v/>
      </c>
      <c r="J182" s="17" t="str">
        <f ca="1">IF(data!$BX182=K$1,data!$BW182,"")</f>
        <v/>
      </c>
      <c r="K182" s="17" t="str">
        <f ca="1">IF(data!$BY182=K$1,data!$BW182,"")</f>
        <v/>
      </c>
      <c r="L182" s="17" t="str">
        <f ca="1">IF(OR(data!$BX182=K$1,data!$BY182=K$1),data!$BW182,"")</f>
        <v/>
      </c>
      <c r="M182" s="16" t="str">
        <f ca="1">IF(data!$BX182=N$1,data!$BW182,"")</f>
        <v/>
      </c>
      <c r="N182" s="16" t="str">
        <f ca="1">IF(data!$BY182=N$1,data!$BW182,"")</f>
        <v/>
      </c>
      <c r="O182" s="16" t="str">
        <f ca="1">IF(OR(data!$BX182=N$1,data!$BY182=N$1),data!$BW182,"")</f>
        <v/>
      </c>
      <c r="P182" s="17" t="str">
        <f ca="1">IF(data!$BX182=Q$1,data!$BW182,"")</f>
        <v/>
      </c>
      <c r="Q182" s="17" t="str">
        <f ca="1">IF(data!$BY182=Q$1,data!$BW182,"")</f>
        <v/>
      </c>
      <c r="R182" s="17" t="str">
        <f ca="1">IF(OR(data!$BX182=Q$1,data!$BY182=Q$1),data!$BW182,"")</f>
        <v/>
      </c>
      <c r="S182" s="16" t="str">
        <f ca="1">IF(data!$BX182=T$1,data!$BW182,"")</f>
        <v/>
      </c>
      <c r="T182" s="16" t="str">
        <f ca="1">IF(data!$BY182=T$1,data!$BW182,"")</f>
        <v/>
      </c>
      <c r="U182" s="16" t="str">
        <f ca="1">IF(OR(data!$BX182=T$1,data!$BY182=T$1),data!$BW182,"")</f>
        <v/>
      </c>
      <c r="V182" s="17" t="str">
        <f ca="1">IF(data!$BX182=W$1,data!$BW182,"")</f>
        <v/>
      </c>
      <c r="W182" s="17" t="str">
        <f ca="1">IF(data!$BY182=W$1,data!$BW182,"")</f>
        <v/>
      </c>
      <c r="X182" s="17" t="str">
        <f ca="1">IF(OR(data!$BX182=W$1,data!$BY182=W$1),data!$BW182,"")</f>
        <v/>
      </c>
      <c r="Y182" s="16" t="str">
        <f ca="1">IF(data!$BX182=Z$1,data!$BW182,"")</f>
        <v/>
      </c>
      <c r="Z182" s="16" t="str">
        <f ca="1">IF(data!$BY182=Z$1,data!$BW182,"")</f>
        <v/>
      </c>
      <c r="AA182" s="16" t="str">
        <f ca="1">IF(OR(data!$BX182=Z$1,data!$BY182=Z$1),data!$BW182,"")</f>
        <v/>
      </c>
      <c r="AB182" s="17" t="str">
        <f ca="1">IF(data!$BX182=AC$1,data!$BW182,"")</f>
        <v/>
      </c>
      <c r="AC182" s="17" t="str">
        <f ca="1">IF(data!$BY182=AC$1,data!$BW182,"")</f>
        <v/>
      </c>
      <c r="AD182" s="17" t="str">
        <f ca="1">IF(OR(data!$BX182=AC$1,data!$BY182=AC$1),data!$BW182,"")</f>
        <v/>
      </c>
      <c r="AE182" s="16" t="str">
        <f ca="1">IF(data!$BX182=AF$1,data!$BW182,"")</f>
        <v/>
      </c>
      <c r="AF182" s="16" t="str">
        <f ca="1">IF(data!$BY182=AF$1,data!$BW182,"")</f>
        <v/>
      </c>
      <c r="AG182" s="16" t="str">
        <f ca="1">IF(OR(data!$BX182=AF$1,data!$BY182=AF$1),data!$BW182,"")</f>
        <v/>
      </c>
      <c r="AH182" s="17" t="str">
        <f ca="1">IF(data!$BX182=AI$1,data!$BW182,"")</f>
        <v/>
      </c>
      <c r="AI182" s="17" t="str">
        <f ca="1">IF(data!$BY182=AI$1,data!$BW182,"")</f>
        <v/>
      </c>
      <c r="AJ182" s="17" t="str">
        <f ca="1">IF(OR(data!$BX182=AI$1,data!$BY182=AI$1),data!$BW182,"")</f>
        <v/>
      </c>
      <c r="AK182" s="16" t="str">
        <f ca="1">IF(data!$BX182=AL$1,data!$BW182,"")</f>
        <v/>
      </c>
      <c r="AL182" s="16" t="str">
        <f ca="1">IF(data!$BY182=AL$1,data!$BW182,"")</f>
        <v/>
      </c>
      <c r="AM182" s="16" t="str">
        <f ca="1">IF(OR(data!$BX182=AL$1,data!$BY182=AL$1),data!$BW182,"")</f>
        <v/>
      </c>
      <c r="AN182" s="17" t="str">
        <f ca="1">IF(data!$BX182=AO$1,data!$BW182,"")</f>
        <v/>
      </c>
      <c r="AO182" s="17" t="str">
        <f ca="1">IF(data!$BY182=AO$1,data!$BW182,"")</f>
        <v/>
      </c>
      <c r="AP182" s="17" t="str">
        <f ca="1">IF(OR(data!$BX182=AO$1,data!$BY182=AO$1),data!$BW182,"")</f>
        <v/>
      </c>
      <c r="AQ182" s="16" t="str">
        <f ca="1">IF(data!$BX182=AR$1,data!$BW182,"")</f>
        <v/>
      </c>
      <c r="AR182" s="16" t="str">
        <f ca="1">IF(data!$BY182=AR$1,data!$BW182,"")</f>
        <v/>
      </c>
      <c r="AS182" s="16" t="str">
        <f ca="1">IF(OR(data!$BX182=AR$1,data!$BY182=AR$1),data!$BW182,"")</f>
        <v/>
      </c>
      <c r="AT182" s="17" t="str">
        <f ca="1">IF(data!$BX182=AU$1,data!$BW182,"")</f>
        <v/>
      </c>
      <c r="AU182" s="17" t="str">
        <f ca="1">IF(data!$BY182=AU$1,data!$BW182,"")</f>
        <v/>
      </c>
      <c r="AV182" s="17" t="str">
        <f ca="1">IF(OR(data!$BX182=AU$1,data!$BY182=AU$1),data!$BW182,"")</f>
        <v/>
      </c>
      <c r="AW182" s="16" t="str">
        <f ca="1">IF(data!$BX182=AX$1,data!$BW182,"")</f>
        <v/>
      </c>
      <c r="AX182" s="16" t="str">
        <f ca="1">IF(data!$BY182=AX$1,data!$BW182,"")</f>
        <v/>
      </c>
      <c r="AY182" s="16" t="str">
        <f ca="1">IF(OR(data!$BX182=AX$1,data!$BY182=AX$1),data!$BW182,"")</f>
        <v/>
      </c>
      <c r="AZ182" s="17" t="str">
        <f ca="1">IF(data!$BX182=BA$1,data!$BW182,"")</f>
        <v/>
      </c>
      <c r="BA182" s="17" t="str">
        <f ca="1">IF(data!$BY182=BA$1,data!$BW182,"")</f>
        <v/>
      </c>
      <c r="BB182" s="17" t="str">
        <f ca="1">IF(OR(data!$BX182=BA$1,data!$BY182=BA$1),data!$BW182,"")</f>
        <v/>
      </c>
      <c r="BC182" s="16" t="str">
        <f ca="1">IF(data!$BX182=BD$1,data!$BW182,"")</f>
        <v/>
      </c>
      <c r="BD182" s="16" t="str">
        <f ca="1">IF(data!$BY182=BD$1,data!$BW182,"")</f>
        <v/>
      </c>
      <c r="BE182" s="16" t="str">
        <f ca="1">IF(OR(data!$BX182=BD$1,data!$BY182=BD$1),data!$BW182,"")</f>
        <v/>
      </c>
      <c r="BF182" s="17" t="str">
        <f ca="1">IF(data!$BX182=BG$1,data!$BW182,"")</f>
        <v/>
      </c>
      <c r="BG182" s="17" t="str">
        <f ca="1">IF(data!$BY182=BG$1,data!$BW182,"")</f>
        <v/>
      </c>
      <c r="BH182" s="17" t="str">
        <f ca="1">IF(OR(data!$BX182=BG$1,data!$BY182=BG$1),data!$BW182,"")</f>
        <v/>
      </c>
      <c r="BI182" s="16" t="str">
        <f ca="1">IF(data!$BX182=BJ$1,data!$BW182,"")</f>
        <v/>
      </c>
      <c r="BJ182" s="16" t="str">
        <f ca="1">IF(data!$BY182=BJ$1,data!$BW182,"")</f>
        <v/>
      </c>
      <c r="BK182" s="16" t="str">
        <f ca="1">IF(OR(data!$BX182=BJ$1,data!$BY182=BJ$1),data!$BW182,"")</f>
        <v/>
      </c>
      <c r="BL182" s="17" t="str">
        <f ca="1">IF(data!$BX182=BM$1,data!$BW182,"")</f>
        <v/>
      </c>
      <c r="BM182" s="17" t="str">
        <f ca="1">IF(data!$BY182=BM$1,data!$BW182,"")</f>
        <v/>
      </c>
      <c r="BN182" s="17" t="str">
        <f ca="1">IF(OR(data!$BX182=BM$1,data!$BY182=BM$1),data!$BW182,"")</f>
        <v/>
      </c>
      <c r="BO182" s="16" t="str">
        <f ca="1">IF(data!$BX182=BP$1,data!$BW182,"")</f>
        <v/>
      </c>
      <c r="BP182" s="16" t="str">
        <f ca="1">IF(data!$BY182=BP$1,data!$BW182,"")</f>
        <v/>
      </c>
      <c r="BQ182" s="16" t="str">
        <f ca="1">IF(OR(data!$BX182=BP$1,data!$BY182=BP$1),data!$BW182,"")</f>
        <v/>
      </c>
      <c r="BR182" s="17" t="str">
        <f ca="1">IF(data!$BX182=BS$1,data!$BW182,"")</f>
        <v/>
      </c>
      <c r="BS182" s="17" t="str">
        <f ca="1">IF(data!$BY182=BS$1,data!$BW182,"")</f>
        <v/>
      </c>
      <c r="BT182" s="17" t="str">
        <f ca="1">IF(OR(data!$BX182=BS$1,data!$BY182=BS$1),data!$BW182,"")</f>
        <v/>
      </c>
    </row>
    <row r="183" spans="1:72" s="11" customFormat="1" x14ac:dyDescent="0.25">
      <c r="A183" s="16" t="str">
        <f ca="1">IF(data!$BX183=B$1,data!$BW183,"")</f>
        <v/>
      </c>
      <c r="B183" s="16" t="str">
        <f ca="1">IF(data!$BY183=B$1,data!$BW183,"")</f>
        <v/>
      </c>
      <c r="C183" s="16" t="str">
        <f ca="1">IF(OR(data!$BX183=B$1,data!$BY183=B$1),data!$BW183,"")</f>
        <v/>
      </c>
      <c r="D183" s="17" t="str">
        <f ca="1">IF(data!$BX183=E$1,data!$BW183,"")</f>
        <v/>
      </c>
      <c r="E183" s="17" t="str">
        <f ca="1">IF(data!$BY183=E$1,data!$BW183,"")</f>
        <v/>
      </c>
      <c r="F183" s="17" t="str">
        <f ca="1">IF(OR(data!$BX183=E$1,data!$BY183=E$1),data!$BW183,"")</f>
        <v/>
      </c>
      <c r="G183" s="16" t="str">
        <f ca="1">IF(data!$BX183=H$1,data!$BW183,"")</f>
        <v/>
      </c>
      <c r="H183" s="16" t="str">
        <f ca="1">IF(data!$BY183=H$1,data!$BW183,"")</f>
        <v/>
      </c>
      <c r="I183" s="16" t="str">
        <f ca="1">IF(OR(data!$BX183=H$1,data!$BY183=H$1),data!$BW183,"")</f>
        <v/>
      </c>
      <c r="J183" s="17" t="str">
        <f ca="1">IF(data!$BX183=K$1,data!$BW183,"")</f>
        <v/>
      </c>
      <c r="K183" s="17" t="str">
        <f ca="1">IF(data!$BY183=K$1,data!$BW183,"")</f>
        <v/>
      </c>
      <c r="L183" s="17" t="str">
        <f ca="1">IF(OR(data!$BX183=K$1,data!$BY183=K$1),data!$BW183,"")</f>
        <v/>
      </c>
      <c r="M183" s="16" t="str">
        <f ca="1">IF(data!$BX183=N$1,data!$BW183,"")</f>
        <v/>
      </c>
      <c r="N183" s="16" t="str">
        <f ca="1">IF(data!$BY183=N$1,data!$BW183,"")</f>
        <v/>
      </c>
      <c r="O183" s="16" t="str">
        <f ca="1">IF(OR(data!$BX183=N$1,data!$BY183=N$1),data!$BW183,"")</f>
        <v/>
      </c>
      <c r="P183" s="17" t="str">
        <f ca="1">IF(data!$BX183=Q$1,data!$BW183,"")</f>
        <v/>
      </c>
      <c r="Q183" s="17" t="str">
        <f ca="1">IF(data!$BY183=Q$1,data!$BW183,"")</f>
        <v/>
      </c>
      <c r="R183" s="17" t="str">
        <f ca="1">IF(OR(data!$BX183=Q$1,data!$BY183=Q$1),data!$BW183,"")</f>
        <v/>
      </c>
      <c r="S183" s="16" t="str">
        <f ca="1">IF(data!$BX183=T$1,data!$BW183,"")</f>
        <v/>
      </c>
      <c r="T183" s="16" t="str">
        <f ca="1">IF(data!$BY183=T$1,data!$BW183,"")</f>
        <v/>
      </c>
      <c r="U183" s="16" t="str">
        <f ca="1">IF(OR(data!$BX183=T$1,data!$BY183=T$1),data!$BW183,"")</f>
        <v/>
      </c>
      <c r="V183" s="17" t="str">
        <f ca="1">IF(data!$BX183=W$1,data!$BW183,"")</f>
        <v/>
      </c>
      <c r="W183" s="17" t="str">
        <f ca="1">IF(data!$BY183=W$1,data!$BW183,"")</f>
        <v/>
      </c>
      <c r="X183" s="17" t="str">
        <f ca="1">IF(OR(data!$BX183=W$1,data!$BY183=W$1),data!$BW183,"")</f>
        <v/>
      </c>
      <c r="Y183" s="16" t="str">
        <f ca="1">IF(data!$BX183=Z$1,data!$BW183,"")</f>
        <v/>
      </c>
      <c r="Z183" s="16" t="str">
        <f ca="1">IF(data!$BY183=Z$1,data!$BW183,"")</f>
        <v/>
      </c>
      <c r="AA183" s="16" t="str">
        <f ca="1">IF(OR(data!$BX183=Z$1,data!$BY183=Z$1),data!$BW183,"")</f>
        <v/>
      </c>
      <c r="AB183" s="17" t="str">
        <f ca="1">IF(data!$BX183=AC$1,data!$BW183,"")</f>
        <v/>
      </c>
      <c r="AC183" s="17" t="str">
        <f ca="1">IF(data!$BY183=AC$1,data!$BW183,"")</f>
        <v/>
      </c>
      <c r="AD183" s="17" t="str">
        <f ca="1">IF(OR(data!$BX183=AC$1,data!$BY183=AC$1),data!$BW183,"")</f>
        <v/>
      </c>
      <c r="AE183" s="16" t="str">
        <f ca="1">IF(data!$BX183=AF$1,data!$BW183,"")</f>
        <v/>
      </c>
      <c r="AF183" s="16" t="str">
        <f ca="1">IF(data!$BY183=AF$1,data!$BW183,"")</f>
        <v/>
      </c>
      <c r="AG183" s="16" t="str">
        <f ca="1">IF(OR(data!$BX183=AF$1,data!$BY183=AF$1),data!$BW183,"")</f>
        <v/>
      </c>
      <c r="AH183" s="17" t="str">
        <f ca="1">IF(data!$BX183=AI$1,data!$BW183,"")</f>
        <v/>
      </c>
      <c r="AI183" s="17" t="str">
        <f ca="1">IF(data!$BY183=AI$1,data!$BW183,"")</f>
        <v/>
      </c>
      <c r="AJ183" s="17" t="str">
        <f ca="1">IF(OR(data!$BX183=AI$1,data!$BY183=AI$1),data!$BW183,"")</f>
        <v/>
      </c>
      <c r="AK183" s="16" t="str">
        <f ca="1">IF(data!$BX183=AL$1,data!$BW183,"")</f>
        <v/>
      </c>
      <c r="AL183" s="16" t="str">
        <f ca="1">IF(data!$BY183=AL$1,data!$BW183,"")</f>
        <v/>
      </c>
      <c r="AM183" s="16" t="str">
        <f ca="1">IF(OR(data!$BX183=AL$1,data!$BY183=AL$1),data!$BW183,"")</f>
        <v/>
      </c>
      <c r="AN183" s="17" t="str">
        <f ca="1">IF(data!$BX183=AO$1,data!$BW183,"")</f>
        <v/>
      </c>
      <c r="AO183" s="17" t="str">
        <f ca="1">IF(data!$BY183=AO$1,data!$BW183,"")</f>
        <v/>
      </c>
      <c r="AP183" s="17" t="str">
        <f ca="1">IF(OR(data!$BX183=AO$1,data!$BY183=AO$1),data!$BW183,"")</f>
        <v/>
      </c>
      <c r="AQ183" s="16" t="str">
        <f ca="1">IF(data!$BX183=AR$1,data!$BW183,"")</f>
        <v/>
      </c>
      <c r="AR183" s="16" t="str">
        <f ca="1">IF(data!$BY183=AR$1,data!$BW183,"")</f>
        <v/>
      </c>
      <c r="AS183" s="16" t="str">
        <f ca="1">IF(OR(data!$BX183=AR$1,data!$BY183=AR$1),data!$BW183,"")</f>
        <v/>
      </c>
      <c r="AT183" s="17" t="str">
        <f ca="1">IF(data!$BX183=AU$1,data!$BW183,"")</f>
        <v/>
      </c>
      <c r="AU183" s="17" t="str">
        <f ca="1">IF(data!$BY183=AU$1,data!$BW183,"")</f>
        <v/>
      </c>
      <c r="AV183" s="17" t="str">
        <f ca="1">IF(OR(data!$BX183=AU$1,data!$BY183=AU$1),data!$BW183,"")</f>
        <v/>
      </c>
      <c r="AW183" s="16" t="str">
        <f ca="1">IF(data!$BX183=AX$1,data!$BW183,"")</f>
        <v/>
      </c>
      <c r="AX183" s="16" t="str">
        <f ca="1">IF(data!$BY183=AX$1,data!$BW183,"")</f>
        <v/>
      </c>
      <c r="AY183" s="16" t="str">
        <f ca="1">IF(OR(data!$BX183=AX$1,data!$BY183=AX$1),data!$BW183,"")</f>
        <v/>
      </c>
      <c r="AZ183" s="17" t="str">
        <f ca="1">IF(data!$BX183=BA$1,data!$BW183,"")</f>
        <v/>
      </c>
      <c r="BA183" s="17" t="str">
        <f ca="1">IF(data!$BY183=BA$1,data!$BW183,"")</f>
        <v/>
      </c>
      <c r="BB183" s="17" t="str">
        <f ca="1">IF(OR(data!$BX183=BA$1,data!$BY183=BA$1),data!$BW183,"")</f>
        <v/>
      </c>
      <c r="BC183" s="16" t="str">
        <f ca="1">IF(data!$BX183=BD$1,data!$BW183,"")</f>
        <v/>
      </c>
      <c r="BD183" s="16" t="str">
        <f ca="1">IF(data!$BY183=BD$1,data!$BW183,"")</f>
        <v/>
      </c>
      <c r="BE183" s="16" t="str">
        <f ca="1">IF(OR(data!$BX183=BD$1,data!$BY183=BD$1),data!$BW183,"")</f>
        <v/>
      </c>
      <c r="BF183" s="17" t="str">
        <f ca="1">IF(data!$BX183=BG$1,data!$BW183,"")</f>
        <v/>
      </c>
      <c r="BG183" s="17" t="str">
        <f ca="1">IF(data!$BY183=BG$1,data!$BW183,"")</f>
        <v/>
      </c>
      <c r="BH183" s="17" t="str">
        <f ca="1">IF(OR(data!$BX183=BG$1,data!$BY183=BG$1),data!$BW183,"")</f>
        <v/>
      </c>
      <c r="BI183" s="16" t="str">
        <f ca="1">IF(data!$BX183=BJ$1,data!$BW183,"")</f>
        <v/>
      </c>
      <c r="BJ183" s="16" t="str">
        <f ca="1">IF(data!$BY183=BJ$1,data!$BW183,"")</f>
        <v/>
      </c>
      <c r="BK183" s="16" t="str">
        <f ca="1">IF(OR(data!$BX183=BJ$1,data!$BY183=BJ$1),data!$BW183,"")</f>
        <v/>
      </c>
      <c r="BL183" s="17" t="str">
        <f ca="1">IF(data!$BX183=BM$1,data!$BW183,"")</f>
        <v/>
      </c>
      <c r="BM183" s="17" t="str">
        <f ca="1">IF(data!$BY183=BM$1,data!$BW183,"")</f>
        <v/>
      </c>
      <c r="BN183" s="17" t="str">
        <f ca="1">IF(OR(data!$BX183=BM$1,data!$BY183=BM$1),data!$BW183,"")</f>
        <v/>
      </c>
      <c r="BO183" s="16" t="str">
        <f ca="1">IF(data!$BX183=BP$1,data!$BW183,"")</f>
        <v/>
      </c>
      <c r="BP183" s="16" t="str">
        <f ca="1">IF(data!$BY183=BP$1,data!$BW183,"")</f>
        <v/>
      </c>
      <c r="BQ183" s="16" t="str">
        <f ca="1">IF(OR(data!$BX183=BP$1,data!$BY183=BP$1),data!$BW183,"")</f>
        <v/>
      </c>
      <c r="BR183" s="17" t="str">
        <f ca="1">IF(data!$BX183=BS$1,data!$BW183,"")</f>
        <v/>
      </c>
      <c r="BS183" s="17" t="str">
        <f ca="1">IF(data!$BY183=BS$1,data!$BW183,"")</f>
        <v/>
      </c>
      <c r="BT183" s="17" t="str">
        <f ca="1">IF(OR(data!$BX183=BS$1,data!$BY183=BS$1),data!$BW183,"")</f>
        <v/>
      </c>
    </row>
    <row r="184" spans="1:72" s="11" customFormat="1" x14ac:dyDescent="0.25">
      <c r="A184" s="16" t="str">
        <f ca="1">IF(data!$BX184=B$1,data!$BW184,"")</f>
        <v/>
      </c>
      <c r="B184" s="16" t="str">
        <f ca="1">IF(data!$BY184=B$1,data!$BW184,"")</f>
        <v/>
      </c>
      <c r="C184" s="16" t="str">
        <f ca="1">IF(OR(data!$BX184=B$1,data!$BY184=B$1),data!$BW184,"")</f>
        <v/>
      </c>
      <c r="D184" s="17" t="str">
        <f ca="1">IF(data!$BX184=E$1,data!$BW184,"")</f>
        <v/>
      </c>
      <c r="E184" s="17" t="str">
        <f ca="1">IF(data!$BY184=E$1,data!$BW184,"")</f>
        <v/>
      </c>
      <c r="F184" s="17" t="str">
        <f ca="1">IF(OR(data!$BX184=E$1,data!$BY184=E$1),data!$BW184,"")</f>
        <v/>
      </c>
      <c r="G184" s="16" t="str">
        <f ca="1">IF(data!$BX184=H$1,data!$BW184,"")</f>
        <v/>
      </c>
      <c r="H184" s="16" t="str">
        <f ca="1">IF(data!$BY184=H$1,data!$BW184,"")</f>
        <v/>
      </c>
      <c r="I184" s="16" t="str">
        <f ca="1">IF(OR(data!$BX184=H$1,data!$BY184=H$1),data!$BW184,"")</f>
        <v/>
      </c>
      <c r="J184" s="17" t="str">
        <f ca="1">IF(data!$BX184=K$1,data!$BW184,"")</f>
        <v/>
      </c>
      <c r="K184" s="17" t="str">
        <f ca="1">IF(data!$BY184=K$1,data!$BW184,"")</f>
        <v/>
      </c>
      <c r="L184" s="17" t="str">
        <f ca="1">IF(OR(data!$BX184=K$1,data!$BY184=K$1),data!$BW184,"")</f>
        <v/>
      </c>
      <c r="M184" s="16" t="str">
        <f ca="1">IF(data!$BX184=N$1,data!$BW184,"")</f>
        <v/>
      </c>
      <c r="N184" s="16" t="str">
        <f ca="1">IF(data!$BY184=N$1,data!$BW184,"")</f>
        <v/>
      </c>
      <c r="O184" s="16" t="str">
        <f ca="1">IF(OR(data!$BX184=N$1,data!$BY184=N$1),data!$BW184,"")</f>
        <v/>
      </c>
      <c r="P184" s="17" t="str">
        <f ca="1">IF(data!$BX184=Q$1,data!$BW184,"")</f>
        <v/>
      </c>
      <c r="Q184" s="17" t="str">
        <f ca="1">IF(data!$BY184=Q$1,data!$BW184,"")</f>
        <v/>
      </c>
      <c r="R184" s="17" t="str">
        <f ca="1">IF(OR(data!$BX184=Q$1,data!$BY184=Q$1),data!$BW184,"")</f>
        <v/>
      </c>
      <c r="S184" s="16" t="str">
        <f ca="1">IF(data!$BX184=T$1,data!$BW184,"")</f>
        <v/>
      </c>
      <c r="T184" s="16" t="str">
        <f ca="1">IF(data!$BY184=T$1,data!$BW184,"")</f>
        <v/>
      </c>
      <c r="U184" s="16" t="str">
        <f ca="1">IF(OR(data!$BX184=T$1,data!$BY184=T$1),data!$BW184,"")</f>
        <v/>
      </c>
      <c r="V184" s="17" t="str">
        <f ca="1">IF(data!$BX184=W$1,data!$BW184,"")</f>
        <v/>
      </c>
      <c r="W184" s="17" t="str">
        <f ca="1">IF(data!$BY184=W$1,data!$BW184,"")</f>
        <v/>
      </c>
      <c r="X184" s="17" t="str">
        <f ca="1">IF(OR(data!$BX184=W$1,data!$BY184=W$1),data!$BW184,"")</f>
        <v/>
      </c>
      <c r="Y184" s="16" t="str">
        <f ca="1">IF(data!$BX184=Z$1,data!$BW184,"")</f>
        <v/>
      </c>
      <c r="Z184" s="16" t="str">
        <f ca="1">IF(data!$BY184=Z$1,data!$BW184,"")</f>
        <v/>
      </c>
      <c r="AA184" s="16" t="str">
        <f ca="1">IF(OR(data!$BX184=Z$1,data!$BY184=Z$1),data!$BW184,"")</f>
        <v/>
      </c>
      <c r="AB184" s="17" t="str">
        <f ca="1">IF(data!$BX184=AC$1,data!$BW184,"")</f>
        <v/>
      </c>
      <c r="AC184" s="17" t="str">
        <f ca="1">IF(data!$BY184=AC$1,data!$BW184,"")</f>
        <v/>
      </c>
      <c r="AD184" s="17" t="str">
        <f ca="1">IF(OR(data!$BX184=AC$1,data!$BY184=AC$1),data!$BW184,"")</f>
        <v/>
      </c>
      <c r="AE184" s="16" t="str">
        <f ca="1">IF(data!$BX184=AF$1,data!$BW184,"")</f>
        <v/>
      </c>
      <c r="AF184" s="16" t="str">
        <f ca="1">IF(data!$BY184=AF$1,data!$BW184,"")</f>
        <v/>
      </c>
      <c r="AG184" s="16" t="str">
        <f ca="1">IF(OR(data!$BX184=AF$1,data!$BY184=AF$1),data!$BW184,"")</f>
        <v/>
      </c>
      <c r="AH184" s="17" t="str">
        <f ca="1">IF(data!$BX184=AI$1,data!$BW184,"")</f>
        <v/>
      </c>
      <c r="AI184" s="17" t="str">
        <f ca="1">IF(data!$BY184=AI$1,data!$BW184,"")</f>
        <v/>
      </c>
      <c r="AJ184" s="17" t="str">
        <f ca="1">IF(OR(data!$BX184=AI$1,data!$BY184=AI$1),data!$BW184,"")</f>
        <v/>
      </c>
      <c r="AK184" s="16" t="str">
        <f ca="1">IF(data!$BX184=AL$1,data!$BW184,"")</f>
        <v/>
      </c>
      <c r="AL184" s="16" t="str">
        <f ca="1">IF(data!$BY184=AL$1,data!$BW184,"")</f>
        <v/>
      </c>
      <c r="AM184" s="16" t="str">
        <f ca="1">IF(OR(data!$BX184=AL$1,data!$BY184=AL$1),data!$BW184,"")</f>
        <v/>
      </c>
      <c r="AN184" s="17" t="str">
        <f ca="1">IF(data!$BX184=AO$1,data!$BW184,"")</f>
        <v/>
      </c>
      <c r="AO184" s="17" t="str">
        <f ca="1">IF(data!$BY184=AO$1,data!$BW184,"")</f>
        <v/>
      </c>
      <c r="AP184" s="17" t="str">
        <f ca="1">IF(OR(data!$BX184=AO$1,data!$BY184=AO$1),data!$BW184,"")</f>
        <v/>
      </c>
      <c r="AQ184" s="16" t="str">
        <f ca="1">IF(data!$BX184=AR$1,data!$BW184,"")</f>
        <v/>
      </c>
      <c r="AR184" s="16" t="str">
        <f ca="1">IF(data!$BY184=AR$1,data!$BW184,"")</f>
        <v/>
      </c>
      <c r="AS184" s="16" t="str">
        <f ca="1">IF(OR(data!$BX184=AR$1,data!$BY184=AR$1),data!$BW184,"")</f>
        <v/>
      </c>
      <c r="AT184" s="17" t="str">
        <f ca="1">IF(data!$BX184=AU$1,data!$BW184,"")</f>
        <v/>
      </c>
      <c r="AU184" s="17" t="str">
        <f ca="1">IF(data!$BY184=AU$1,data!$BW184,"")</f>
        <v/>
      </c>
      <c r="AV184" s="17" t="str">
        <f ca="1">IF(OR(data!$BX184=AU$1,data!$BY184=AU$1),data!$BW184,"")</f>
        <v/>
      </c>
      <c r="AW184" s="16" t="str">
        <f ca="1">IF(data!$BX184=AX$1,data!$BW184,"")</f>
        <v/>
      </c>
      <c r="AX184" s="16" t="str">
        <f ca="1">IF(data!$BY184=AX$1,data!$BW184,"")</f>
        <v/>
      </c>
      <c r="AY184" s="16" t="str">
        <f ca="1">IF(OR(data!$BX184=AX$1,data!$BY184=AX$1),data!$BW184,"")</f>
        <v/>
      </c>
      <c r="AZ184" s="17" t="str">
        <f ca="1">IF(data!$BX184=BA$1,data!$BW184,"")</f>
        <v/>
      </c>
      <c r="BA184" s="17" t="str">
        <f ca="1">IF(data!$BY184=BA$1,data!$BW184,"")</f>
        <v/>
      </c>
      <c r="BB184" s="17" t="str">
        <f ca="1">IF(OR(data!$BX184=BA$1,data!$BY184=BA$1),data!$BW184,"")</f>
        <v/>
      </c>
      <c r="BC184" s="16" t="str">
        <f ca="1">IF(data!$BX184=BD$1,data!$BW184,"")</f>
        <v/>
      </c>
      <c r="BD184" s="16" t="str">
        <f ca="1">IF(data!$BY184=BD$1,data!$BW184,"")</f>
        <v/>
      </c>
      <c r="BE184" s="16" t="str">
        <f ca="1">IF(OR(data!$BX184=BD$1,data!$BY184=BD$1),data!$BW184,"")</f>
        <v/>
      </c>
      <c r="BF184" s="17" t="str">
        <f ca="1">IF(data!$BX184=BG$1,data!$BW184,"")</f>
        <v/>
      </c>
      <c r="BG184" s="17" t="str">
        <f ca="1">IF(data!$BY184=BG$1,data!$BW184,"")</f>
        <v/>
      </c>
      <c r="BH184" s="17" t="str">
        <f ca="1">IF(OR(data!$BX184=BG$1,data!$BY184=BG$1),data!$BW184,"")</f>
        <v/>
      </c>
      <c r="BI184" s="16" t="str">
        <f ca="1">IF(data!$BX184=BJ$1,data!$BW184,"")</f>
        <v/>
      </c>
      <c r="BJ184" s="16" t="str">
        <f ca="1">IF(data!$BY184=BJ$1,data!$BW184,"")</f>
        <v/>
      </c>
      <c r="BK184" s="16" t="str">
        <f ca="1">IF(OR(data!$BX184=BJ$1,data!$BY184=BJ$1),data!$BW184,"")</f>
        <v/>
      </c>
      <c r="BL184" s="17" t="str">
        <f ca="1">IF(data!$BX184=BM$1,data!$BW184,"")</f>
        <v/>
      </c>
      <c r="BM184" s="17" t="str">
        <f ca="1">IF(data!$BY184=BM$1,data!$BW184,"")</f>
        <v/>
      </c>
      <c r="BN184" s="17" t="str">
        <f ca="1">IF(OR(data!$BX184=BM$1,data!$BY184=BM$1),data!$BW184,"")</f>
        <v/>
      </c>
      <c r="BO184" s="16" t="str">
        <f ca="1">IF(data!$BX184=BP$1,data!$BW184,"")</f>
        <v/>
      </c>
      <c r="BP184" s="16" t="str">
        <f ca="1">IF(data!$BY184=BP$1,data!$BW184,"")</f>
        <v/>
      </c>
      <c r="BQ184" s="16" t="str">
        <f ca="1">IF(OR(data!$BX184=BP$1,data!$BY184=BP$1),data!$BW184,"")</f>
        <v/>
      </c>
      <c r="BR184" s="17" t="str">
        <f ca="1">IF(data!$BX184=BS$1,data!$BW184,"")</f>
        <v/>
      </c>
      <c r="BS184" s="17" t="str">
        <f ca="1">IF(data!$BY184=BS$1,data!$BW184,"")</f>
        <v/>
      </c>
      <c r="BT184" s="17" t="str">
        <f ca="1">IF(OR(data!$BX184=BS$1,data!$BY184=BS$1),data!$BW184,"")</f>
        <v/>
      </c>
    </row>
    <row r="185" spans="1:72" s="11" customFormat="1" x14ac:dyDescent="0.25">
      <c r="A185" s="16" t="str">
        <f ca="1">IF(data!$BX185=B$1,data!$BW185,"")</f>
        <v/>
      </c>
      <c r="B185" s="16" t="str">
        <f ca="1">IF(data!$BY185=B$1,data!$BW185,"")</f>
        <v/>
      </c>
      <c r="C185" s="16" t="str">
        <f ca="1">IF(OR(data!$BX185=B$1,data!$BY185=B$1),data!$BW185,"")</f>
        <v/>
      </c>
      <c r="D185" s="17" t="str">
        <f ca="1">IF(data!$BX185=E$1,data!$BW185,"")</f>
        <v/>
      </c>
      <c r="E185" s="17" t="str">
        <f ca="1">IF(data!$BY185=E$1,data!$BW185,"")</f>
        <v/>
      </c>
      <c r="F185" s="17" t="str">
        <f ca="1">IF(OR(data!$BX185=E$1,data!$BY185=E$1),data!$BW185,"")</f>
        <v/>
      </c>
      <c r="G185" s="16" t="str">
        <f ca="1">IF(data!$BX185=H$1,data!$BW185,"")</f>
        <v/>
      </c>
      <c r="H185" s="16" t="str">
        <f ca="1">IF(data!$BY185=H$1,data!$BW185,"")</f>
        <v/>
      </c>
      <c r="I185" s="16" t="str">
        <f ca="1">IF(OR(data!$BX185=H$1,data!$BY185=H$1),data!$BW185,"")</f>
        <v/>
      </c>
      <c r="J185" s="17" t="str">
        <f ca="1">IF(data!$BX185=K$1,data!$BW185,"")</f>
        <v/>
      </c>
      <c r="K185" s="17" t="str">
        <f ca="1">IF(data!$BY185=K$1,data!$BW185,"")</f>
        <v/>
      </c>
      <c r="L185" s="17" t="str">
        <f ca="1">IF(OR(data!$BX185=K$1,data!$BY185=K$1),data!$BW185,"")</f>
        <v/>
      </c>
      <c r="M185" s="16" t="str">
        <f ca="1">IF(data!$BX185=N$1,data!$BW185,"")</f>
        <v/>
      </c>
      <c r="N185" s="16" t="str">
        <f ca="1">IF(data!$BY185=N$1,data!$BW185,"")</f>
        <v/>
      </c>
      <c r="O185" s="16" t="str">
        <f ca="1">IF(OR(data!$BX185=N$1,data!$BY185=N$1),data!$BW185,"")</f>
        <v/>
      </c>
      <c r="P185" s="17" t="str">
        <f ca="1">IF(data!$BX185=Q$1,data!$BW185,"")</f>
        <v/>
      </c>
      <c r="Q185" s="17" t="str">
        <f ca="1">IF(data!$BY185=Q$1,data!$BW185,"")</f>
        <v/>
      </c>
      <c r="R185" s="17" t="str">
        <f ca="1">IF(OR(data!$BX185=Q$1,data!$BY185=Q$1),data!$BW185,"")</f>
        <v/>
      </c>
      <c r="S185" s="16" t="str">
        <f ca="1">IF(data!$BX185=T$1,data!$BW185,"")</f>
        <v/>
      </c>
      <c r="T185" s="16" t="str">
        <f ca="1">IF(data!$BY185=T$1,data!$BW185,"")</f>
        <v/>
      </c>
      <c r="U185" s="16" t="str">
        <f ca="1">IF(OR(data!$BX185=T$1,data!$BY185=T$1),data!$BW185,"")</f>
        <v/>
      </c>
      <c r="V185" s="17" t="str">
        <f ca="1">IF(data!$BX185=W$1,data!$BW185,"")</f>
        <v/>
      </c>
      <c r="W185" s="17" t="str">
        <f ca="1">IF(data!$BY185=W$1,data!$BW185,"")</f>
        <v/>
      </c>
      <c r="X185" s="17" t="str">
        <f ca="1">IF(OR(data!$BX185=W$1,data!$BY185=W$1),data!$BW185,"")</f>
        <v/>
      </c>
      <c r="Y185" s="16" t="str">
        <f ca="1">IF(data!$BX185=Z$1,data!$BW185,"")</f>
        <v/>
      </c>
      <c r="Z185" s="16" t="str">
        <f ca="1">IF(data!$BY185=Z$1,data!$BW185,"")</f>
        <v/>
      </c>
      <c r="AA185" s="16" t="str">
        <f ca="1">IF(OR(data!$BX185=Z$1,data!$BY185=Z$1),data!$BW185,"")</f>
        <v/>
      </c>
      <c r="AB185" s="17" t="str">
        <f ca="1">IF(data!$BX185=AC$1,data!$BW185,"")</f>
        <v/>
      </c>
      <c r="AC185" s="17" t="str">
        <f ca="1">IF(data!$BY185=AC$1,data!$BW185,"")</f>
        <v/>
      </c>
      <c r="AD185" s="17" t="str">
        <f ca="1">IF(OR(data!$BX185=AC$1,data!$BY185=AC$1),data!$BW185,"")</f>
        <v/>
      </c>
      <c r="AE185" s="16" t="str">
        <f ca="1">IF(data!$BX185=AF$1,data!$BW185,"")</f>
        <v/>
      </c>
      <c r="AF185" s="16" t="str">
        <f ca="1">IF(data!$BY185=AF$1,data!$BW185,"")</f>
        <v/>
      </c>
      <c r="AG185" s="16" t="str">
        <f ca="1">IF(OR(data!$BX185=AF$1,data!$BY185=AF$1),data!$BW185,"")</f>
        <v/>
      </c>
      <c r="AH185" s="17" t="str">
        <f ca="1">IF(data!$BX185=AI$1,data!$BW185,"")</f>
        <v/>
      </c>
      <c r="AI185" s="17" t="str">
        <f ca="1">IF(data!$BY185=AI$1,data!$BW185,"")</f>
        <v/>
      </c>
      <c r="AJ185" s="17" t="str">
        <f ca="1">IF(OR(data!$BX185=AI$1,data!$BY185=AI$1),data!$BW185,"")</f>
        <v/>
      </c>
      <c r="AK185" s="16" t="str">
        <f ca="1">IF(data!$BX185=AL$1,data!$BW185,"")</f>
        <v/>
      </c>
      <c r="AL185" s="16" t="str">
        <f ca="1">IF(data!$BY185=AL$1,data!$BW185,"")</f>
        <v/>
      </c>
      <c r="AM185" s="16" t="str">
        <f ca="1">IF(OR(data!$BX185=AL$1,data!$BY185=AL$1),data!$BW185,"")</f>
        <v/>
      </c>
      <c r="AN185" s="17" t="str">
        <f ca="1">IF(data!$BX185=AO$1,data!$BW185,"")</f>
        <v/>
      </c>
      <c r="AO185" s="17" t="str">
        <f ca="1">IF(data!$BY185=AO$1,data!$BW185,"")</f>
        <v/>
      </c>
      <c r="AP185" s="17" t="str">
        <f ca="1">IF(OR(data!$BX185=AO$1,data!$BY185=AO$1),data!$BW185,"")</f>
        <v/>
      </c>
      <c r="AQ185" s="16" t="str">
        <f ca="1">IF(data!$BX185=AR$1,data!$BW185,"")</f>
        <v/>
      </c>
      <c r="AR185" s="16" t="str">
        <f ca="1">IF(data!$BY185=AR$1,data!$BW185,"")</f>
        <v/>
      </c>
      <c r="AS185" s="16" t="str">
        <f ca="1">IF(OR(data!$BX185=AR$1,data!$BY185=AR$1),data!$BW185,"")</f>
        <v/>
      </c>
      <c r="AT185" s="17" t="str">
        <f ca="1">IF(data!$BX185=AU$1,data!$BW185,"")</f>
        <v/>
      </c>
      <c r="AU185" s="17" t="str">
        <f ca="1">IF(data!$BY185=AU$1,data!$BW185,"")</f>
        <v/>
      </c>
      <c r="AV185" s="17" t="str">
        <f ca="1">IF(OR(data!$BX185=AU$1,data!$BY185=AU$1),data!$BW185,"")</f>
        <v/>
      </c>
      <c r="AW185" s="16" t="str">
        <f ca="1">IF(data!$BX185=AX$1,data!$BW185,"")</f>
        <v/>
      </c>
      <c r="AX185" s="16" t="str">
        <f ca="1">IF(data!$BY185=AX$1,data!$BW185,"")</f>
        <v/>
      </c>
      <c r="AY185" s="16" t="str">
        <f ca="1">IF(OR(data!$BX185=AX$1,data!$BY185=AX$1),data!$BW185,"")</f>
        <v/>
      </c>
      <c r="AZ185" s="17" t="str">
        <f ca="1">IF(data!$BX185=BA$1,data!$BW185,"")</f>
        <v/>
      </c>
      <c r="BA185" s="17" t="str">
        <f ca="1">IF(data!$BY185=BA$1,data!$BW185,"")</f>
        <v/>
      </c>
      <c r="BB185" s="17" t="str">
        <f ca="1">IF(OR(data!$BX185=BA$1,data!$BY185=BA$1),data!$BW185,"")</f>
        <v/>
      </c>
      <c r="BC185" s="16" t="str">
        <f ca="1">IF(data!$BX185=BD$1,data!$BW185,"")</f>
        <v/>
      </c>
      <c r="BD185" s="16" t="str">
        <f ca="1">IF(data!$BY185=BD$1,data!$BW185,"")</f>
        <v/>
      </c>
      <c r="BE185" s="16" t="str">
        <f ca="1">IF(OR(data!$BX185=BD$1,data!$BY185=BD$1),data!$BW185,"")</f>
        <v/>
      </c>
      <c r="BF185" s="17" t="str">
        <f ca="1">IF(data!$BX185=BG$1,data!$BW185,"")</f>
        <v/>
      </c>
      <c r="BG185" s="17" t="str">
        <f ca="1">IF(data!$BY185=BG$1,data!$BW185,"")</f>
        <v/>
      </c>
      <c r="BH185" s="17" t="str">
        <f ca="1">IF(OR(data!$BX185=BG$1,data!$BY185=BG$1),data!$BW185,"")</f>
        <v/>
      </c>
      <c r="BI185" s="16" t="str">
        <f ca="1">IF(data!$BX185=BJ$1,data!$BW185,"")</f>
        <v/>
      </c>
      <c r="BJ185" s="16" t="str">
        <f ca="1">IF(data!$BY185=BJ$1,data!$BW185,"")</f>
        <v/>
      </c>
      <c r="BK185" s="16" t="str">
        <f ca="1">IF(OR(data!$BX185=BJ$1,data!$BY185=BJ$1),data!$BW185,"")</f>
        <v/>
      </c>
      <c r="BL185" s="17" t="str">
        <f ca="1">IF(data!$BX185=BM$1,data!$BW185,"")</f>
        <v/>
      </c>
      <c r="BM185" s="17" t="str">
        <f ca="1">IF(data!$BY185=BM$1,data!$BW185,"")</f>
        <v/>
      </c>
      <c r="BN185" s="17" t="str">
        <f ca="1">IF(OR(data!$BX185=BM$1,data!$BY185=BM$1),data!$BW185,"")</f>
        <v/>
      </c>
      <c r="BO185" s="16" t="str">
        <f ca="1">IF(data!$BX185=BP$1,data!$BW185,"")</f>
        <v/>
      </c>
      <c r="BP185" s="16" t="str">
        <f ca="1">IF(data!$BY185=BP$1,data!$BW185,"")</f>
        <v/>
      </c>
      <c r="BQ185" s="16" t="str">
        <f ca="1">IF(OR(data!$BX185=BP$1,data!$BY185=BP$1),data!$BW185,"")</f>
        <v/>
      </c>
      <c r="BR185" s="17" t="str">
        <f ca="1">IF(data!$BX185=BS$1,data!$BW185,"")</f>
        <v/>
      </c>
      <c r="BS185" s="17" t="str">
        <f ca="1">IF(data!$BY185=BS$1,data!$BW185,"")</f>
        <v/>
      </c>
      <c r="BT185" s="17" t="str">
        <f ca="1">IF(OR(data!$BX185=BS$1,data!$BY185=BS$1),data!$BW185,"")</f>
        <v/>
      </c>
    </row>
    <row r="186" spans="1:72" s="11" customFormat="1" x14ac:dyDescent="0.25">
      <c r="A186" s="16" t="str">
        <f ca="1">IF(data!$BX186=B$1,data!$BW186,"")</f>
        <v/>
      </c>
      <c r="B186" s="16" t="str">
        <f ca="1">IF(data!$BY186=B$1,data!$BW186,"")</f>
        <v/>
      </c>
      <c r="C186" s="16" t="str">
        <f ca="1">IF(OR(data!$BX186=B$1,data!$BY186=B$1),data!$BW186,"")</f>
        <v/>
      </c>
      <c r="D186" s="17" t="str">
        <f ca="1">IF(data!$BX186=E$1,data!$BW186,"")</f>
        <v/>
      </c>
      <c r="E186" s="17" t="str">
        <f ca="1">IF(data!$BY186=E$1,data!$BW186,"")</f>
        <v/>
      </c>
      <c r="F186" s="17" t="str">
        <f ca="1">IF(OR(data!$BX186=E$1,data!$BY186=E$1),data!$BW186,"")</f>
        <v/>
      </c>
      <c r="G186" s="16" t="str">
        <f ca="1">IF(data!$BX186=H$1,data!$BW186,"")</f>
        <v/>
      </c>
      <c r="H186" s="16" t="str">
        <f ca="1">IF(data!$BY186=H$1,data!$BW186,"")</f>
        <v/>
      </c>
      <c r="I186" s="16" t="str">
        <f ca="1">IF(OR(data!$BX186=H$1,data!$BY186=H$1),data!$BW186,"")</f>
        <v/>
      </c>
      <c r="J186" s="17" t="str">
        <f ca="1">IF(data!$BX186=K$1,data!$BW186,"")</f>
        <v/>
      </c>
      <c r="K186" s="17" t="str">
        <f ca="1">IF(data!$BY186=K$1,data!$BW186,"")</f>
        <v/>
      </c>
      <c r="L186" s="17" t="str">
        <f ca="1">IF(OR(data!$BX186=K$1,data!$BY186=K$1),data!$BW186,"")</f>
        <v/>
      </c>
      <c r="M186" s="16" t="str">
        <f ca="1">IF(data!$BX186=N$1,data!$BW186,"")</f>
        <v/>
      </c>
      <c r="N186" s="16" t="str">
        <f ca="1">IF(data!$BY186=N$1,data!$BW186,"")</f>
        <v/>
      </c>
      <c r="O186" s="16" t="str">
        <f ca="1">IF(OR(data!$BX186=N$1,data!$BY186=N$1),data!$BW186,"")</f>
        <v/>
      </c>
      <c r="P186" s="17" t="str">
        <f ca="1">IF(data!$BX186=Q$1,data!$BW186,"")</f>
        <v/>
      </c>
      <c r="Q186" s="17" t="str">
        <f ca="1">IF(data!$BY186=Q$1,data!$BW186,"")</f>
        <v/>
      </c>
      <c r="R186" s="17" t="str">
        <f ca="1">IF(OR(data!$BX186=Q$1,data!$BY186=Q$1),data!$BW186,"")</f>
        <v/>
      </c>
      <c r="S186" s="16" t="str">
        <f ca="1">IF(data!$BX186=T$1,data!$BW186,"")</f>
        <v/>
      </c>
      <c r="T186" s="16" t="str">
        <f ca="1">IF(data!$BY186=T$1,data!$BW186,"")</f>
        <v/>
      </c>
      <c r="U186" s="16" t="str">
        <f ca="1">IF(OR(data!$BX186=T$1,data!$BY186=T$1),data!$BW186,"")</f>
        <v/>
      </c>
      <c r="V186" s="17" t="str">
        <f ca="1">IF(data!$BX186=W$1,data!$BW186,"")</f>
        <v/>
      </c>
      <c r="W186" s="17" t="str">
        <f ca="1">IF(data!$BY186=W$1,data!$BW186,"")</f>
        <v/>
      </c>
      <c r="X186" s="17" t="str">
        <f ca="1">IF(OR(data!$BX186=W$1,data!$BY186=W$1),data!$BW186,"")</f>
        <v/>
      </c>
      <c r="Y186" s="16" t="str">
        <f ca="1">IF(data!$BX186=Z$1,data!$BW186,"")</f>
        <v/>
      </c>
      <c r="Z186" s="16" t="str">
        <f ca="1">IF(data!$BY186=Z$1,data!$BW186,"")</f>
        <v/>
      </c>
      <c r="AA186" s="16" t="str">
        <f ca="1">IF(OR(data!$BX186=Z$1,data!$BY186=Z$1),data!$BW186,"")</f>
        <v/>
      </c>
      <c r="AB186" s="17" t="str">
        <f ca="1">IF(data!$BX186=AC$1,data!$BW186,"")</f>
        <v/>
      </c>
      <c r="AC186" s="17" t="str">
        <f ca="1">IF(data!$BY186=AC$1,data!$BW186,"")</f>
        <v/>
      </c>
      <c r="AD186" s="17" t="str">
        <f ca="1">IF(OR(data!$BX186=AC$1,data!$BY186=AC$1),data!$BW186,"")</f>
        <v/>
      </c>
      <c r="AE186" s="16" t="str">
        <f ca="1">IF(data!$BX186=AF$1,data!$BW186,"")</f>
        <v/>
      </c>
      <c r="AF186" s="16" t="str">
        <f ca="1">IF(data!$BY186=AF$1,data!$BW186,"")</f>
        <v/>
      </c>
      <c r="AG186" s="16" t="str">
        <f ca="1">IF(OR(data!$BX186=AF$1,data!$BY186=AF$1),data!$BW186,"")</f>
        <v/>
      </c>
      <c r="AH186" s="17" t="str">
        <f ca="1">IF(data!$BX186=AI$1,data!$BW186,"")</f>
        <v/>
      </c>
      <c r="AI186" s="17" t="str">
        <f ca="1">IF(data!$BY186=AI$1,data!$BW186,"")</f>
        <v/>
      </c>
      <c r="AJ186" s="17" t="str">
        <f ca="1">IF(OR(data!$BX186=AI$1,data!$BY186=AI$1),data!$BW186,"")</f>
        <v/>
      </c>
      <c r="AK186" s="16" t="str">
        <f ca="1">IF(data!$BX186=AL$1,data!$BW186,"")</f>
        <v/>
      </c>
      <c r="AL186" s="16" t="str">
        <f ca="1">IF(data!$BY186=AL$1,data!$BW186,"")</f>
        <v/>
      </c>
      <c r="AM186" s="16" t="str">
        <f ca="1">IF(OR(data!$BX186=AL$1,data!$BY186=AL$1),data!$BW186,"")</f>
        <v/>
      </c>
      <c r="AN186" s="17" t="str">
        <f ca="1">IF(data!$BX186=AO$1,data!$BW186,"")</f>
        <v/>
      </c>
      <c r="AO186" s="17" t="str">
        <f ca="1">IF(data!$BY186=AO$1,data!$BW186,"")</f>
        <v/>
      </c>
      <c r="AP186" s="17" t="str">
        <f ca="1">IF(OR(data!$BX186=AO$1,data!$BY186=AO$1),data!$BW186,"")</f>
        <v/>
      </c>
      <c r="AQ186" s="16" t="str">
        <f ca="1">IF(data!$BX186=AR$1,data!$BW186,"")</f>
        <v/>
      </c>
      <c r="AR186" s="16" t="str">
        <f ca="1">IF(data!$BY186=AR$1,data!$BW186,"")</f>
        <v/>
      </c>
      <c r="AS186" s="16" t="str">
        <f ca="1">IF(OR(data!$BX186=AR$1,data!$BY186=AR$1),data!$BW186,"")</f>
        <v/>
      </c>
      <c r="AT186" s="17" t="str">
        <f ca="1">IF(data!$BX186=AU$1,data!$BW186,"")</f>
        <v/>
      </c>
      <c r="AU186" s="17" t="str">
        <f ca="1">IF(data!$BY186=AU$1,data!$BW186,"")</f>
        <v/>
      </c>
      <c r="AV186" s="17" t="str">
        <f ca="1">IF(OR(data!$BX186=AU$1,data!$BY186=AU$1),data!$BW186,"")</f>
        <v/>
      </c>
      <c r="AW186" s="16" t="str">
        <f ca="1">IF(data!$BX186=AX$1,data!$BW186,"")</f>
        <v/>
      </c>
      <c r="AX186" s="16" t="str">
        <f ca="1">IF(data!$BY186=AX$1,data!$BW186,"")</f>
        <v/>
      </c>
      <c r="AY186" s="16" t="str">
        <f ca="1">IF(OR(data!$BX186=AX$1,data!$BY186=AX$1),data!$BW186,"")</f>
        <v/>
      </c>
      <c r="AZ186" s="17" t="str">
        <f ca="1">IF(data!$BX186=BA$1,data!$BW186,"")</f>
        <v/>
      </c>
      <c r="BA186" s="17" t="str">
        <f ca="1">IF(data!$BY186=BA$1,data!$BW186,"")</f>
        <v/>
      </c>
      <c r="BB186" s="17" t="str">
        <f ca="1">IF(OR(data!$BX186=BA$1,data!$BY186=BA$1),data!$BW186,"")</f>
        <v/>
      </c>
      <c r="BC186" s="16" t="str">
        <f ca="1">IF(data!$BX186=BD$1,data!$BW186,"")</f>
        <v/>
      </c>
      <c r="BD186" s="16" t="str">
        <f ca="1">IF(data!$BY186=BD$1,data!$BW186,"")</f>
        <v/>
      </c>
      <c r="BE186" s="16" t="str">
        <f ca="1">IF(OR(data!$BX186=BD$1,data!$BY186=BD$1),data!$BW186,"")</f>
        <v/>
      </c>
      <c r="BF186" s="17" t="str">
        <f ca="1">IF(data!$BX186=BG$1,data!$BW186,"")</f>
        <v/>
      </c>
      <c r="BG186" s="17" t="str">
        <f ca="1">IF(data!$BY186=BG$1,data!$BW186,"")</f>
        <v/>
      </c>
      <c r="BH186" s="17" t="str">
        <f ca="1">IF(OR(data!$BX186=BG$1,data!$BY186=BG$1),data!$BW186,"")</f>
        <v/>
      </c>
      <c r="BI186" s="16" t="str">
        <f ca="1">IF(data!$BX186=BJ$1,data!$BW186,"")</f>
        <v/>
      </c>
      <c r="BJ186" s="16" t="str">
        <f ca="1">IF(data!$BY186=BJ$1,data!$BW186,"")</f>
        <v/>
      </c>
      <c r="BK186" s="16" t="str">
        <f ca="1">IF(OR(data!$BX186=BJ$1,data!$BY186=BJ$1),data!$BW186,"")</f>
        <v/>
      </c>
      <c r="BL186" s="17" t="str">
        <f ca="1">IF(data!$BX186=BM$1,data!$BW186,"")</f>
        <v/>
      </c>
      <c r="BM186" s="17" t="str">
        <f ca="1">IF(data!$BY186=BM$1,data!$BW186,"")</f>
        <v/>
      </c>
      <c r="BN186" s="17" t="str">
        <f ca="1">IF(OR(data!$BX186=BM$1,data!$BY186=BM$1),data!$BW186,"")</f>
        <v/>
      </c>
      <c r="BO186" s="16" t="str">
        <f ca="1">IF(data!$BX186=BP$1,data!$BW186,"")</f>
        <v/>
      </c>
      <c r="BP186" s="16" t="str">
        <f ca="1">IF(data!$BY186=BP$1,data!$BW186,"")</f>
        <v/>
      </c>
      <c r="BQ186" s="16" t="str">
        <f ca="1">IF(OR(data!$BX186=BP$1,data!$BY186=BP$1),data!$BW186,"")</f>
        <v/>
      </c>
      <c r="BR186" s="17" t="str">
        <f ca="1">IF(data!$BX186=BS$1,data!$BW186,"")</f>
        <v/>
      </c>
      <c r="BS186" s="17" t="str">
        <f ca="1">IF(data!$BY186=BS$1,data!$BW186,"")</f>
        <v/>
      </c>
      <c r="BT186" s="17" t="str">
        <f ca="1">IF(OR(data!$BX186=BS$1,data!$BY186=BS$1),data!$BW186,"")</f>
        <v/>
      </c>
    </row>
    <row r="187" spans="1:72" s="11" customFormat="1" x14ac:dyDescent="0.25">
      <c r="A187" s="16" t="str">
        <f ca="1">IF(data!$BX187=B$1,data!$BW187,"")</f>
        <v/>
      </c>
      <c r="B187" s="16" t="str">
        <f ca="1">IF(data!$BY187=B$1,data!$BW187,"")</f>
        <v/>
      </c>
      <c r="C187" s="16" t="str">
        <f ca="1">IF(OR(data!$BX187=B$1,data!$BY187=B$1),data!$BW187,"")</f>
        <v/>
      </c>
      <c r="D187" s="17" t="str">
        <f ca="1">IF(data!$BX187=E$1,data!$BW187,"")</f>
        <v/>
      </c>
      <c r="E187" s="17" t="str">
        <f ca="1">IF(data!$BY187=E$1,data!$BW187,"")</f>
        <v/>
      </c>
      <c r="F187" s="17" t="str">
        <f ca="1">IF(OR(data!$BX187=E$1,data!$BY187=E$1),data!$BW187,"")</f>
        <v/>
      </c>
      <c r="G187" s="16" t="str">
        <f ca="1">IF(data!$BX187=H$1,data!$BW187,"")</f>
        <v/>
      </c>
      <c r="H187" s="16" t="str">
        <f ca="1">IF(data!$BY187=H$1,data!$BW187,"")</f>
        <v/>
      </c>
      <c r="I187" s="16" t="str">
        <f ca="1">IF(OR(data!$BX187=H$1,data!$BY187=H$1),data!$BW187,"")</f>
        <v/>
      </c>
      <c r="J187" s="17" t="str">
        <f ca="1">IF(data!$BX187=K$1,data!$BW187,"")</f>
        <v/>
      </c>
      <c r="K187" s="17" t="str">
        <f ca="1">IF(data!$BY187=K$1,data!$BW187,"")</f>
        <v/>
      </c>
      <c r="L187" s="17" t="str">
        <f ca="1">IF(OR(data!$BX187=K$1,data!$BY187=K$1),data!$BW187,"")</f>
        <v/>
      </c>
      <c r="M187" s="16" t="str">
        <f ca="1">IF(data!$BX187=N$1,data!$BW187,"")</f>
        <v/>
      </c>
      <c r="N187" s="16" t="str">
        <f ca="1">IF(data!$BY187=N$1,data!$BW187,"")</f>
        <v/>
      </c>
      <c r="O187" s="16" t="str">
        <f ca="1">IF(OR(data!$BX187=N$1,data!$BY187=N$1),data!$BW187,"")</f>
        <v/>
      </c>
      <c r="P187" s="17" t="str">
        <f ca="1">IF(data!$BX187=Q$1,data!$BW187,"")</f>
        <v/>
      </c>
      <c r="Q187" s="17" t="str">
        <f ca="1">IF(data!$BY187=Q$1,data!$BW187,"")</f>
        <v/>
      </c>
      <c r="R187" s="17" t="str">
        <f ca="1">IF(OR(data!$BX187=Q$1,data!$BY187=Q$1),data!$BW187,"")</f>
        <v/>
      </c>
      <c r="S187" s="16" t="str">
        <f ca="1">IF(data!$BX187=T$1,data!$BW187,"")</f>
        <v/>
      </c>
      <c r="T187" s="16" t="str">
        <f ca="1">IF(data!$BY187=T$1,data!$BW187,"")</f>
        <v/>
      </c>
      <c r="U187" s="16" t="str">
        <f ca="1">IF(OR(data!$BX187=T$1,data!$BY187=T$1),data!$BW187,"")</f>
        <v/>
      </c>
      <c r="V187" s="17" t="str">
        <f ca="1">IF(data!$BX187=W$1,data!$BW187,"")</f>
        <v/>
      </c>
      <c r="W187" s="17" t="str">
        <f ca="1">IF(data!$BY187=W$1,data!$BW187,"")</f>
        <v/>
      </c>
      <c r="X187" s="17" t="str">
        <f ca="1">IF(OR(data!$BX187=W$1,data!$BY187=W$1),data!$BW187,"")</f>
        <v/>
      </c>
      <c r="Y187" s="16" t="str">
        <f ca="1">IF(data!$BX187=Z$1,data!$BW187,"")</f>
        <v/>
      </c>
      <c r="Z187" s="16" t="str">
        <f ca="1">IF(data!$BY187=Z$1,data!$BW187,"")</f>
        <v/>
      </c>
      <c r="AA187" s="16" t="str">
        <f ca="1">IF(OR(data!$BX187=Z$1,data!$BY187=Z$1),data!$BW187,"")</f>
        <v/>
      </c>
      <c r="AB187" s="17" t="str">
        <f ca="1">IF(data!$BX187=AC$1,data!$BW187,"")</f>
        <v/>
      </c>
      <c r="AC187" s="17" t="str">
        <f ca="1">IF(data!$BY187=AC$1,data!$BW187,"")</f>
        <v/>
      </c>
      <c r="AD187" s="17" t="str">
        <f ca="1">IF(OR(data!$BX187=AC$1,data!$BY187=AC$1),data!$BW187,"")</f>
        <v/>
      </c>
      <c r="AE187" s="16" t="str">
        <f ca="1">IF(data!$BX187=AF$1,data!$BW187,"")</f>
        <v/>
      </c>
      <c r="AF187" s="16" t="str">
        <f ca="1">IF(data!$BY187=AF$1,data!$BW187,"")</f>
        <v/>
      </c>
      <c r="AG187" s="16" t="str">
        <f ca="1">IF(OR(data!$BX187=AF$1,data!$BY187=AF$1),data!$BW187,"")</f>
        <v/>
      </c>
      <c r="AH187" s="17" t="str">
        <f ca="1">IF(data!$BX187=AI$1,data!$BW187,"")</f>
        <v/>
      </c>
      <c r="AI187" s="17" t="str">
        <f ca="1">IF(data!$BY187=AI$1,data!$BW187,"")</f>
        <v/>
      </c>
      <c r="AJ187" s="17" t="str">
        <f ca="1">IF(OR(data!$BX187=AI$1,data!$BY187=AI$1),data!$BW187,"")</f>
        <v/>
      </c>
      <c r="AK187" s="16" t="str">
        <f ca="1">IF(data!$BX187=AL$1,data!$BW187,"")</f>
        <v/>
      </c>
      <c r="AL187" s="16" t="str">
        <f ca="1">IF(data!$BY187=AL$1,data!$BW187,"")</f>
        <v/>
      </c>
      <c r="AM187" s="16" t="str">
        <f ca="1">IF(OR(data!$BX187=AL$1,data!$BY187=AL$1),data!$BW187,"")</f>
        <v/>
      </c>
      <c r="AN187" s="17" t="str">
        <f ca="1">IF(data!$BX187=AO$1,data!$BW187,"")</f>
        <v/>
      </c>
      <c r="AO187" s="17" t="str">
        <f ca="1">IF(data!$BY187=AO$1,data!$BW187,"")</f>
        <v/>
      </c>
      <c r="AP187" s="17" t="str">
        <f ca="1">IF(OR(data!$BX187=AO$1,data!$BY187=AO$1),data!$BW187,"")</f>
        <v/>
      </c>
      <c r="AQ187" s="16" t="str">
        <f ca="1">IF(data!$BX187=AR$1,data!$BW187,"")</f>
        <v/>
      </c>
      <c r="AR187" s="16" t="str">
        <f ca="1">IF(data!$BY187=AR$1,data!$BW187,"")</f>
        <v/>
      </c>
      <c r="AS187" s="16" t="str">
        <f ca="1">IF(OR(data!$BX187=AR$1,data!$BY187=AR$1),data!$BW187,"")</f>
        <v/>
      </c>
      <c r="AT187" s="17" t="str">
        <f ca="1">IF(data!$BX187=AU$1,data!$BW187,"")</f>
        <v/>
      </c>
      <c r="AU187" s="17" t="str">
        <f ca="1">IF(data!$BY187=AU$1,data!$BW187,"")</f>
        <v/>
      </c>
      <c r="AV187" s="17" t="str">
        <f ca="1">IF(OR(data!$BX187=AU$1,data!$BY187=AU$1),data!$BW187,"")</f>
        <v/>
      </c>
      <c r="AW187" s="16" t="str">
        <f ca="1">IF(data!$BX187=AX$1,data!$BW187,"")</f>
        <v/>
      </c>
      <c r="AX187" s="16" t="str">
        <f ca="1">IF(data!$BY187=AX$1,data!$BW187,"")</f>
        <v/>
      </c>
      <c r="AY187" s="16" t="str">
        <f ca="1">IF(OR(data!$BX187=AX$1,data!$BY187=AX$1),data!$BW187,"")</f>
        <v/>
      </c>
      <c r="AZ187" s="17" t="str">
        <f ca="1">IF(data!$BX187=BA$1,data!$BW187,"")</f>
        <v/>
      </c>
      <c r="BA187" s="17" t="str">
        <f ca="1">IF(data!$BY187=BA$1,data!$BW187,"")</f>
        <v/>
      </c>
      <c r="BB187" s="17" t="str">
        <f ca="1">IF(OR(data!$BX187=BA$1,data!$BY187=BA$1),data!$BW187,"")</f>
        <v/>
      </c>
      <c r="BC187" s="16" t="str">
        <f ca="1">IF(data!$BX187=BD$1,data!$BW187,"")</f>
        <v/>
      </c>
      <c r="BD187" s="16" t="str">
        <f ca="1">IF(data!$BY187=BD$1,data!$BW187,"")</f>
        <v/>
      </c>
      <c r="BE187" s="16" t="str">
        <f ca="1">IF(OR(data!$BX187=BD$1,data!$BY187=BD$1),data!$BW187,"")</f>
        <v/>
      </c>
      <c r="BF187" s="17" t="str">
        <f ca="1">IF(data!$BX187=BG$1,data!$BW187,"")</f>
        <v/>
      </c>
      <c r="BG187" s="17" t="str">
        <f ca="1">IF(data!$BY187=BG$1,data!$BW187,"")</f>
        <v/>
      </c>
      <c r="BH187" s="17" t="str">
        <f ca="1">IF(OR(data!$BX187=BG$1,data!$BY187=BG$1),data!$BW187,"")</f>
        <v/>
      </c>
      <c r="BI187" s="16" t="str">
        <f ca="1">IF(data!$BX187=BJ$1,data!$BW187,"")</f>
        <v/>
      </c>
      <c r="BJ187" s="16" t="str">
        <f ca="1">IF(data!$BY187=BJ$1,data!$BW187,"")</f>
        <v/>
      </c>
      <c r="BK187" s="16" t="str">
        <f ca="1">IF(OR(data!$BX187=BJ$1,data!$BY187=BJ$1),data!$BW187,"")</f>
        <v/>
      </c>
      <c r="BL187" s="17" t="str">
        <f ca="1">IF(data!$BX187=BM$1,data!$BW187,"")</f>
        <v/>
      </c>
      <c r="BM187" s="17" t="str">
        <f ca="1">IF(data!$BY187=BM$1,data!$BW187,"")</f>
        <v/>
      </c>
      <c r="BN187" s="17" t="str">
        <f ca="1">IF(OR(data!$BX187=BM$1,data!$BY187=BM$1),data!$BW187,"")</f>
        <v/>
      </c>
      <c r="BO187" s="16" t="str">
        <f ca="1">IF(data!$BX187=BP$1,data!$BW187,"")</f>
        <v/>
      </c>
      <c r="BP187" s="16" t="str">
        <f ca="1">IF(data!$BY187=BP$1,data!$BW187,"")</f>
        <v/>
      </c>
      <c r="BQ187" s="16" t="str">
        <f ca="1">IF(OR(data!$BX187=BP$1,data!$BY187=BP$1),data!$BW187,"")</f>
        <v/>
      </c>
      <c r="BR187" s="17" t="str">
        <f ca="1">IF(data!$BX187=BS$1,data!$BW187,"")</f>
        <v/>
      </c>
      <c r="BS187" s="17" t="str">
        <f ca="1">IF(data!$BY187=BS$1,data!$BW187,"")</f>
        <v/>
      </c>
      <c r="BT187" s="17" t="str">
        <f ca="1">IF(OR(data!$BX187=BS$1,data!$BY187=BS$1),data!$BW187,"")</f>
        <v/>
      </c>
    </row>
    <row r="188" spans="1:72" s="11" customFormat="1" x14ac:dyDescent="0.25">
      <c r="A188" s="16" t="str">
        <f ca="1">IF(data!$BX188=B$1,data!$BW188,"")</f>
        <v/>
      </c>
      <c r="B188" s="16" t="str">
        <f ca="1">IF(data!$BY188=B$1,data!$BW188,"")</f>
        <v/>
      </c>
      <c r="C188" s="16" t="str">
        <f ca="1">IF(OR(data!$BX188=B$1,data!$BY188=B$1),data!$BW188,"")</f>
        <v/>
      </c>
      <c r="D188" s="17" t="str">
        <f ca="1">IF(data!$BX188=E$1,data!$BW188,"")</f>
        <v/>
      </c>
      <c r="E188" s="17" t="str">
        <f ca="1">IF(data!$BY188=E$1,data!$BW188,"")</f>
        <v/>
      </c>
      <c r="F188" s="17" t="str">
        <f ca="1">IF(OR(data!$BX188=E$1,data!$BY188=E$1),data!$BW188,"")</f>
        <v/>
      </c>
      <c r="G188" s="16" t="str">
        <f ca="1">IF(data!$BX188=H$1,data!$BW188,"")</f>
        <v/>
      </c>
      <c r="H188" s="16" t="str">
        <f ca="1">IF(data!$BY188=H$1,data!$BW188,"")</f>
        <v/>
      </c>
      <c r="I188" s="16" t="str">
        <f ca="1">IF(OR(data!$BX188=H$1,data!$BY188=H$1),data!$BW188,"")</f>
        <v/>
      </c>
      <c r="J188" s="17" t="str">
        <f ca="1">IF(data!$BX188=K$1,data!$BW188,"")</f>
        <v/>
      </c>
      <c r="K188" s="17" t="str">
        <f ca="1">IF(data!$BY188=K$1,data!$BW188,"")</f>
        <v/>
      </c>
      <c r="L188" s="17" t="str">
        <f ca="1">IF(OR(data!$BX188=K$1,data!$BY188=K$1),data!$BW188,"")</f>
        <v/>
      </c>
      <c r="M188" s="16" t="str">
        <f ca="1">IF(data!$BX188=N$1,data!$BW188,"")</f>
        <v/>
      </c>
      <c r="N188" s="16" t="str">
        <f ca="1">IF(data!$BY188=N$1,data!$BW188,"")</f>
        <v/>
      </c>
      <c r="O188" s="16" t="str">
        <f ca="1">IF(OR(data!$BX188=N$1,data!$BY188=N$1),data!$BW188,"")</f>
        <v/>
      </c>
      <c r="P188" s="17" t="str">
        <f ca="1">IF(data!$BX188=Q$1,data!$BW188,"")</f>
        <v/>
      </c>
      <c r="Q188" s="17" t="str">
        <f ca="1">IF(data!$BY188=Q$1,data!$BW188,"")</f>
        <v/>
      </c>
      <c r="R188" s="17" t="str">
        <f ca="1">IF(OR(data!$BX188=Q$1,data!$BY188=Q$1),data!$BW188,"")</f>
        <v/>
      </c>
      <c r="S188" s="16" t="str">
        <f ca="1">IF(data!$BX188=T$1,data!$BW188,"")</f>
        <v/>
      </c>
      <c r="T188" s="16" t="str">
        <f ca="1">IF(data!$BY188=T$1,data!$BW188,"")</f>
        <v/>
      </c>
      <c r="U188" s="16" t="str">
        <f ca="1">IF(OR(data!$BX188=T$1,data!$BY188=T$1),data!$BW188,"")</f>
        <v/>
      </c>
      <c r="V188" s="17" t="str">
        <f ca="1">IF(data!$BX188=W$1,data!$BW188,"")</f>
        <v/>
      </c>
      <c r="W188" s="17" t="str">
        <f ca="1">IF(data!$BY188=W$1,data!$BW188,"")</f>
        <v/>
      </c>
      <c r="X188" s="17" t="str">
        <f ca="1">IF(OR(data!$BX188=W$1,data!$BY188=W$1),data!$BW188,"")</f>
        <v/>
      </c>
      <c r="Y188" s="16" t="str">
        <f ca="1">IF(data!$BX188=Z$1,data!$BW188,"")</f>
        <v/>
      </c>
      <c r="Z188" s="16" t="str">
        <f ca="1">IF(data!$BY188=Z$1,data!$BW188,"")</f>
        <v/>
      </c>
      <c r="AA188" s="16" t="str">
        <f ca="1">IF(OR(data!$BX188=Z$1,data!$BY188=Z$1),data!$BW188,"")</f>
        <v/>
      </c>
      <c r="AB188" s="17" t="str">
        <f ca="1">IF(data!$BX188=AC$1,data!$BW188,"")</f>
        <v/>
      </c>
      <c r="AC188" s="17" t="str">
        <f ca="1">IF(data!$BY188=AC$1,data!$BW188,"")</f>
        <v/>
      </c>
      <c r="AD188" s="17" t="str">
        <f ca="1">IF(OR(data!$BX188=AC$1,data!$BY188=AC$1),data!$BW188,"")</f>
        <v/>
      </c>
      <c r="AE188" s="16" t="str">
        <f ca="1">IF(data!$BX188=AF$1,data!$BW188,"")</f>
        <v/>
      </c>
      <c r="AF188" s="16" t="str">
        <f ca="1">IF(data!$BY188=AF$1,data!$BW188,"")</f>
        <v/>
      </c>
      <c r="AG188" s="16" t="str">
        <f ca="1">IF(OR(data!$BX188=AF$1,data!$BY188=AF$1),data!$BW188,"")</f>
        <v/>
      </c>
      <c r="AH188" s="17" t="str">
        <f ca="1">IF(data!$BX188=AI$1,data!$BW188,"")</f>
        <v/>
      </c>
      <c r="AI188" s="17" t="str">
        <f ca="1">IF(data!$BY188=AI$1,data!$BW188,"")</f>
        <v/>
      </c>
      <c r="AJ188" s="17" t="str">
        <f ca="1">IF(OR(data!$BX188=AI$1,data!$BY188=AI$1),data!$BW188,"")</f>
        <v/>
      </c>
      <c r="AK188" s="16" t="str">
        <f ca="1">IF(data!$BX188=AL$1,data!$BW188,"")</f>
        <v/>
      </c>
      <c r="AL188" s="16" t="str">
        <f ca="1">IF(data!$BY188=AL$1,data!$BW188,"")</f>
        <v/>
      </c>
      <c r="AM188" s="16" t="str">
        <f ca="1">IF(OR(data!$BX188=AL$1,data!$BY188=AL$1),data!$BW188,"")</f>
        <v/>
      </c>
      <c r="AN188" s="17" t="str">
        <f ca="1">IF(data!$BX188=AO$1,data!$BW188,"")</f>
        <v/>
      </c>
      <c r="AO188" s="17" t="str">
        <f ca="1">IF(data!$BY188=AO$1,data!$BW188,"")</f>
        <v/>
      </c>
      <c r="AP188" s="17" t="str">
        <f ca="1">IF(OR(data!$BX188=AO$1,data!$BY188=AO$1),data!$BW188,"")</f>
        <v/>
      </c>
      <c r="AQ188" s="16" t="str">
        <f ca="1">IF(data!$BX188=AR$1,data!$BW188,"")</f>
        <v/>
      </c>
      <c r="AR188" s="16" t="str">
        <f ca="1">IF(data!$BY188=AR$1,data!$BW188,"")</f>
        <v/>
      </c>
      <c r="AS188" s="16" t="str">
        <f ca="1">IF(OR(data!$BX188=AR$1,data!$BY188=AR$1),data!$BW188,"")</f>
        <v/>
      </c>
      <c r="AT188" s="17" t="str">
        <f ca="1">IF(data!$BX188=AU$1,data!$BW188,"")</f>
        <v/>
      </c>
      <c r="AU188" s="17" t="str">
        <f ca="1">IF(data!$BY188=AU$1,data!$BW188,"")</f>
        <v/>
      </c>
      <c r="AV188" s="17" t="str">
        <f ca="1">IF(OR(data!$BX188=AU$1,data!$BY188=AU$1),data!$BW188,"")</f>
        <v/>
      </c>
      <c r="AW188" s="16" t="str">
        <f ca="1">IF(data!$BX188=AX$1,data!$BW188,"")</f>
        <v/>
      </c>
      <c r="AX188" s="16" t="str">
        <f ca="1">IF(data!$BY188=AX$1,data!$BW188,"")</f>
        <v/>
      </c>
      <c r="AY188" s="16" t="str">
        <f ca="1">IF(OR(data!$BX188=AX$1,data!$BY188=AX$1),data!$BW188,"")</f>
        <v/>
      </c>
      <c r="AZ188" s="17" t="str">
        <f ca="1">IF(data!$BX188=BA$1,data!$BW188,"")</f>
        <v/>
      </c>
      <c r="BA188" s="17" t="str">
        <f ca="1">IF(data!$BY188=BA$1,data!$BW188,"")</f>
        <v/>
      </c>
      <c r="BB188" s="17" t="str">
        <f ca="1">IF(OR(data!$BX188=BA$1,data!$BY188=BA$1),data!$BW188,"")</f>
        <v/>
      </c>
      <c r="BC188" s="16" t="str">
        <f ca="1">IF(data!$BX188=BD$1,data!$BW188,"")</f>
        <v/>
      </c>
      <c r="BD188" s="16" t="str">
        <f ca="1">IF(data!$BY188=BD$1,data!$BW188,"")</f>
        <v/>
      </c>
      <c r="BE188" s="16" t="str">
        <f ca="1">IF(OR(data!$BX188=BD$1,data!$BY188=BD$1),data!$BW188,"")</f>
        <v/>
      </c>
      <c r="BF188" s="17" t="str">
        <f ca="1">IF(data!$BX188=BG$1,data!$BW188,"")</f>
        <v/>
      </c>
      <c r="BG188" s="17" t="str">
        <f ca="1">IF(data!$BY188=BG$1,data!$BW188,"")</f>
        <v/>
      </c>
      <c r="BH188" s="17" t="str">
        <f ca="1">IF(OR(data!$BX188=BG$1,data!$BY188=BG$1),data!$BW188,"")</f>
        <v/>
      </c>
      <c r="BI188" s="16" t="str">
        <f ca="1">IF(data!$BX188=BJ$1,data!$BW188,"")</f>
        <v/>
      </c>
      <c r="BJ188" s="16" t="str">
        <f ca="1">IF(data!$BY188=BJ$1,data!$BW188,"")</f>
        <v/>
      </c>
      <c r="BK188" s="16" t="str">
        <f ca="1">IF(OR(data!$BX188=BJ$1,data!$BY188=BJ$1),data!$BW188,"")</f>
        <v/>
      </c>
      <c r="BL188" s="17" t="str">
        <f ca="1">IF(data!$BX188=BM$1,data!$BW188,"")</f>
        <v/>
      </c>
      <c r="BM188" s="17" t="str">
        <f ca="1">IF(data!$BY188=BM$1,data!$BW188,"")</f>
        <v/>
      </c>
      <c r="BN188" s="17" t="str">
        <f ca="1">IF(OR(data!$BX188=BM$1,data!$BY188=BM$1),data!$BW188,"")</f>
        <v/>
      </c>
      <c r="BO188" s="16" t="str">
        <f ca="1">IF(data!$BX188=BP$1,data!$BW188,"")</f>
        <v/>
      </c>
      <c r="BP188" s="16" t="str">
        <f ca="1">IF(data!$BY188=BP$1,data!$BW188,"")</f>
        <v/>
      </c>
      <c r="BQ188" s="16" t="str">
        <f ca="1">IF(OR(data!$BX188=BP$1,data!$BY188=BP$1),data!$BW188,"")</f>
        <v/>
      </c>
      <c r="BR188" s="17" t="str">
        <f ca="1">IF(data!$BX188=BS$1,data!$BW188,"")</f>
        <v/>
      </c>
      <c r="BS188" s="17" t="str">
        <f ca="1">IF(data!$BY188=BS$1,data!$BW188,"")</f>
        <v/>
      </c>
      <c r="BT188" s="17" t="str">
        <f ca="1">IF(OR(data!$BX188=BS$1,data!$BY188=BS$1),data!$BW188,"")</f>
        <v/>
      </c>
    </row>
    <row r="189" spans="1:72" s="11" customFormat="1" x14ac:dyDescent="0.25">
      <c r="A189" s="16" t="str">
        <f ca="1">IF(data!$BX189=B$1,data!$BW189,"")</f>
        <v/>
      </c>
      <c r="B189" s="16" t="str">
        <f ca="1">IF(data!$BY189=B$1,data!$BW189,"")</f>
        <v/>
      </c>
      <c r="C189" s="16" t="str">
        <f ca="1">IF(OR(data!$BX189=B$1,data!$BY189=B$1),data!$BW189,"")</f>
        <v/>
      </c>
      <c r="D189" s="17" t="str">
        <f ca="1">IF(data!$BX189=E$1,data!$BW189,"")</f>
        <v/>
      </c>
      <c r="E189" s="17" t="str">
        <f ca="1">IF(data!$BY189=E$1,data!$BW189,"")</f>
        <v/>
      </c>
      <c r="F189" s="17" t="str">
        <f ca="1">IF(OR(data!$BX189=E$1,data!$BY189=E$1),data!$BW189,"")</f>
        <v/>
      </c>
      <c r="G189" s="16" t="str">
        <f ca="1">IF(data!$BX189=H$1,data!$BW189,"")</f>
        <v/>
      </c>
      <c r="H189" s="16" t="str">
        <f ca="1">IF(data!$BY189=H$1,data!$BW189,"")</f>
        <v/>
      </c>
      <c r="I189" s="16" t="str">
        <f ca="1">IF(OR(data!$BX189=H$1,data!$BY189=H$1),data!$BW189,"")</f>
        <v/>
      </c>
      <c r="J189" s="17" t="str">
        <f ca="1">IF(data!$BX189=K$1,data!$BW189,"")</f>
        <v/>
      </c>
      <c r="K189" s="17" t="str">
        <f ca="1">IF(data!$BY189=K$1,data!$BW189,"")</f>
        <v/>
      </c>
      <c r="L189" s="17" t="str">
        <f ca="1">IF(OR(data!$BX189=K$1,data!$BY189=K$1),data!$BW189,"")</f>
        <v/>
      </c>
      <c r="M189" s="16" t="str">
        <f ca="1">IF(data!$BX189=N$1,data!$BW189,"")</f>
        <v/>
      </c>
      <c r="N189" s="16" t="str">
        <f ca="1">IF(data!$BY189=N$1,data!$BW189,"")</f>
        <v/>
      </c>
      <c r="O189" s="16" t="str">
        <f ca="1">IF(OR(data!$BX189=N$1,data!$BY189=N$1),data!$BW189,"")</f>
        <v/>
      </c>
      <c r="P189" s="17" t="str">
        <f ca="1">IF(data!$BX189=Q$1,data!$BW189,"")</f>
        <v/>
      </c>
      <c r="Q189" s="17" t="str">
        <f ca="1">IF(data!$BY189=Q$1,data!$BW189,"")</f>
        <v/>
      </c>
      <c r="R189" s="17" t="str">
        <f ca="1">IF(OR(data!$BX189=Q$1,data!$BY189=Q$1),data!$BW189,"")</f>
        <v/>
      </c>
      <c r="S189" s="16" t="str">
        <f ca="1">IF(data!$BX189=T$1,data!$BW189,"")</f>
        <v/>
      </c>
      <c r="T189" s="16" t="str">
        <f ca="1">IF(data!$BY189=T$1,data!$BW189,"")</f>
        <v/>
      </c>
      <c r="U189" s="16" t="str">
        <f ca="1">IF(OR(data!$BX189=T$1,data!$BY189=T$1),data!$BW189,"")</f>
        <v/>
      </c>
      <c r="V189" s="17" t="str">
        <f ca="1">IF(data!$BX189=W$1,data!$BW189,"")</f>
        <v/>
      </c>
      <c r="W189" s="17" t="str">
        <f ca="1">IF(data!$BY189=W$1,data!$BW189,"")</f>
        <v/>
      </c>
      <c r="X189" s="17" t="str">
        <f ca="1">IF(OR(data!$BX189=W$1,data!$BY189=W$1),data!$BW189,"")</f>
        <v/>
      </c>
      <c r="Y189" s="16" t="str">
        <f ca="1">IF(data!$BX189=Z$1,data!$BW189,"")</f>
        <v/>
      </c>
      <c r="Z189" s="16" t="str">
        <f ca="1">IF(data!$BY189=Z$1,data!$BW189,"")</f>
        <v/>
      </c>
      <c r="AA189" s="16" t="str">
        <f ca="1">IF(OR(data!$BX189=Z$1,data!$BY189=Z$1),data!$BW189,"")</f>
        <v/>
      </c>
      <c r="AB189" s="17" t="str">
        <f ca="1">IF(data!$BX189=AC$1,data!$BW189,"")</f>
        <v/>
      </c>
      <c r="AC189" s="17" t="str">
        <f ca="1">IF(data!$BY189=AC$1,data!$BW189,"")</f>
        <v/>
      </c>
      <c r="AD189" s="17" t="str">
        <f ca="1">IF(OR(data!$BX189=AC$1,data!$BY189=AC$1),data!$BW189,"")</f>
        <v/>
      </c>
      <c r="AE189" s="16" t="str">
        <f ca="1">IF(data!$BX189=AF$1,data!$BW189,"")</f>
        <v/>
      </c>
      <c r="AF189" s="16" t="str">
        <f ca="1">IF(data!$BY189=AF$1,data!$BW189,"")</f>
        <v/>
      </c>
      <c r="AG189" s="16" t="str">
        <f ca="1">IF(OR(data!$BX189=AF$1,data!$BY189=AF$1),data!$BW189,"")</f>
        <v/>
      </c>
      <c r="AH189" s="17" t="str">
        <f ca="1">IF(data!$BX189=AI$1,data!$BW189,"")</f>
        <v/>
      </c>
      <c r="AI189" s="17" t="str">
        <f ca="1">IF(data!$BY189=AI$1,data!$BW189,"")</f>
        <v/>
      </c>
      <c r="AJ189" s="17" t="str">
        <f ca="1">IF(OR(data!$BX189=AI$1,data!$BY189=AI$1),data!$BW189,"")</f>
        <v/>
      </c>
      <c r="AK189" s="16" t="str">
        <f ca="1">IF(data!$BX189=AL$1,data!$BW189,"")</f>
        <v/>
      </c>
      <c r="AL189" s="16" t="str">
        <f ca="1">IF(data!$BY189=AL$1,data!$BW189,"")</f>
        <v/>
      </c>
      <c r="AM189" s="16" t="str">
        <f ca="1">IF(OR(data!$BX189=AL$1,data!$BY189=AL$1),data!$BW189,"")</f>
        <v/>
      </c>
      <c r="AN189" s="17" t="str">
        <f ca="1">IF(data!$BX189=AO$1,data!$BW189,"")</f>
        <v/>
      </c>
      <c r="AO189" s="17" t="str">
        <f ca="1">IF(data!$BY189=AO$1,data!$BW189,"")</f>
        <v/>
      </c>
      <c r="AP189" s="17" t="str">
        <f ca="1">IF(OR(data!$BX189=AO$1,data!$BY189=AO$1),data!$BW189,"")</f>
        <v/>
      </c>
      <c r="AQ189" s="16" t="str">
        <f ca="1">IF(data!$BX189=AR$1,data!$BW189,"")</f>
        <v/>
      </c>
      <c r="AR189" s="16" t="str">
        <f ca="1">IF(data!$BY189=AR$1,data!$BW189,"")</f>
        <v/>
      </c>
      <c r="AS189" s="16" t="str">
        <f ca="1">IF(OR(data!$BX189=AR$1,data!$BY189=AR$1),data!$BW189,"")</f>
        <v/>
      </c>
      <c r="AT189" s="17" t="str">
        <f ca="1">IF(data!$BX189=AU$1,data!$BW189,"")</f>
        <v/>
      </c>
      <c r="AU189" s="17" t="str">
        <f ca="1">IF(data!$BY189=AU$1,data!$BW189,"")</f>
        <v/>
      </c>
      <c r="AV189" s="17" t="str">
        <f ca="1">IF(OR(data!$BX189=AU$1,data!$BY189=AU$1),data!$BW189,"")</f>
        <v/>
      </c>
      <c r="AW189" s="16" t="str">
        <f ca="1">IF(data!$BX189=AX$1,data!$BW189,"")</f>
        <v/>
      </c>
      <c r="AX189" s="16" t="str">
        <f ca="1">IF(data!$BY189=AX$1,data!$BW189,"")</f>
        <v/>
      </c>
      <c r="AY189" s="16" t="str">
        <f ca="1">IF(OR(data!$BX189=AX$1,data!$BY189=AX$1),data!$BW189,"")</f>
        <v/>
      </c>
      <c r="AZ189" s="17" t="str">
        <f ca="1">IF(data!$BX189=BA$1,data!$BW189,"")</f>
        <v/>
      </c>
      <c r="BA189" s="17" t="str">
        <f ca="1">IF(data!$BY189=BA$1,data!$BW189,"")</f>
        <v/>
      </c>
      <c r="BB189" s="17" t="str">
        <f ca="1">IF(OR(data!$BX189=BA$1,data!$BY189=BA$1),data!$BW189,"")</f>
        <v/>
      </c>
      <c r="BC189" s="16" t="str">
        <f ca="1">IF(data!$BX189=BD$1,data!$BW189,"")</f>
        <v/>
      </c>
      <c r="BD189" s="16" t="str">
        <f ca="1">IF(data!$BY189=BD$1,data!$BW189,"")</f>
        <v/>
      </c>
      <c r="BE189" s="16" t="str">
        <f ca="1">IF(OR(data!$BX189=BD$1,data!$BY189=BD$1),data!$BW189,"")</f>
        <v/>
      </c>
      <c r="BF189" s="17" t="str">
        <f ca="1">IF(data!$BX189=BG$1,data!$BW189,"")</f>
        <v/>
      </c>
      <c r="BG189" s="17" t="str">
        <f ca="1">IF(data!$BY189=BG$1,data!$BW189,"")</f>
        <v/>
      </c>
      <c r="BH189" s="17" t="str">
        <f ca="1">IF(OR(data!$BX189=BG$1,data!$BY189=BG$1),data!$BW189,"")</f>
        <v/>
      </c>
      <c r="BI189" s="16" t="str">
        <f ca="1">IF(data!$BX189=BJ$1,data!$BW189,"")</f>
        <v/>
      </c>
      <c r="BJ189" s="16" t="str">
        <f ca="1">IF(data!$BY189=BJ$1,data!$BW189,"")</f>
        <v/>
      </c>
      <c r="BK189" s="16" t="str">
        <f ca="1">IF(OR(data!$BX189=BJ$1,data!$BY189=BJ$1),data!$BW189,"")</f>
        <v/>
      </c>
      <c r="BL189" s="17" t="str">
        <f ca="1">IF(data!$BX189=BM$1,data!$BW189,"")</f>
        <v/>
      </c>
      <c r="BM189" s="17" t="str">
        <f ca="1">IF(data!$BY189=BM$1,data!$BW189,"")</f>
        <v/>
      </c>
      <c r="BN189" s="17" t="str">
        <f ca="1">IF(OR(data!$BX189=BM$1,data!$BY189=BM$1),data!$BW189,"")</f>
        <v/>
      </c>
      <c r="BO189" s="16" t="str">
        <f ca="1">IF(data!$BX189=BP$1,data!$BW189,"")</f>
        <v/>
      </c>
      <c r="BP189" s="16" t="str">
        <f ca="1">IF(data!$BY189=BP$1,data!$BW189,"")</f>
        <v/>
      </c>
      <c r="BQ189" s="16" t="str">
        <f ca="1">IF(OR(data!$BX189=BP$1,data!$BY189=BP$1),data!$BW189,"")</f>
        <v/>
      </c>
      <c r="BR189" s="17" t="str">
        <f ca="1">IF(data!$BX189=BS$1,data!$BW189,"")</f>
        <v/>
      </c>
      <c r="BS189" s="17" t="str">
        <f ca="1">IF(data!$BY189=BS$1,data!$BW189,"")</f>
        <v/>
      </c>
      <c r="BT189" s="17" t="str">
        <f ca="1">IF(OR(data!$BX189=BS$1,data!$BY189=BS$1),data!$BW189,"")</f>
        <v/>
      </c>
    </row>
    <row r="190" spans="1:72" s="11" customFormat="1" x14ac:dyDescent="0.25">
      <c r="A190" s="16" t="str">
        <f ca="1">IF(data!$BX190=B$1,data!$BW190,"")</f>
        <v/>
      </c>
      <c r="B190" s="16" t="str">
        <f ca="1">IF(data!$BY190=B$1,data!$BW190,"")</f>
        <v/>
      </c>
      <c r="C190" s="16" t="str">
        <f ca="1">IF(OR(data!$BX190=B$1,data!$BY190=B$1),data!$BW190,"")</f>
        <v/>
      </c>
      <c r="D190" s="17" t="str">
        <f ca="1">IF(data!$BX190=E$1,data!$BW190,"")</f>
        <v/>
      </c>
      <c r="E190" s="17" t="str">
        <f ca="1">IF(data!$BY190=E$1,data!$BW190,"")</f>
        <v/>
      </c>
      <c r="F190" s="17" t="str">
        <f ca="1">IF(OR(data!$BX190=E$1,data!$BY190=E$1),data!$BW190,"")</f>
        <v/>
      </c>
      <c r="G190" s="16" t="str">
        <f ca="1">IF(data!$BX190=H$1,data!$BW190,"")</f>
        <v/>
      </c>
      <c r="H190" s="16" t="str">
        <f ca="1">IF(data!$BY190=H$1,data!$BW190,"")</f>
        <v/>
      </c>
      <c r="I190" s="16" t="str">
        <f ca="1">IF(OR(data!$BX190=H$1,data!$BY190=H$1),data!$BW190,"")</f>
        <v/>
      </c>
      <c r="J190" s="17" t="str">
        <f ca="1">IF(data!$BX190=K$1,data!$BW190,"")</f>
        <v/>
      </c>
      <c r="K190" s="17" t="str">
        <f ca="1">IF(data!$BY190=K$1,data!$BW190,"")</f>
        <v/>
      </c>
      <c r="L190" s="17" t="str">
        <f ca="1">IF(OR(data!$BX190=K$1,data!$BY190=K$1),data!$BW190,"")</f>
        <v/>
      </c>
      <c r="M190" s="16" t="str">
        <f ca="1">IF(data!$BX190=N$1,data!$BW190,"")</f>
        <v/>
      </c>
      <c r="N190" s="16" t="str">
        <f ca="1">IF(data!$BY190=N$1,data!$BW190,"")</f>
        <v/>
      </c>
      <c r="O190" s="16" t="str">
        <f ca="1">IF(OR(data!$BX190=N$1,data!$BY190=N$1),data!$BW190,"")</f>
        <v/>
      </c>
      <c r="P190" s="17" t="str">
        <f ca="1">IF(data!$BX190=Q$1,data!$BW190,"")</f>
        <v/>
      </c>
      <c r="Q190" s="17" t="str">
        <f ca="1">IF(data!$BY190=Q$1,data!$BW190,"")</f>
        <v/>
      </c>
      <c r="R190" s="17" t="str">
        <f ca="1">IF(OR(data!$BX190=Q$1,data!$BY190=Q$1),data!$BW190,"")</f>
        <v/>
      </c>
      <c r="S190" s="16" t="str">
        <f ca="1">IF(data!$BX190=T$1,data!$BW190,"")</f>
        <v/>
      </c>
      <c r="T190" s="16" t="str">
        <f ca="1">IF(data!$BY190=T$1,data!$BW190,"")</f>
        <v/>
      </c>
      <c r="U190" s="16" t="str">
        <f ca="1">IF(OR(data!$BX190=T$1,data!$BY190=T$1),data!$BW190,"")</f>
        <v/>
      </c>
      <c r="V190" s="17" t="str">
        <f ca="1">IF(data!$BX190=W$1,data!$BW190,"")</f>
        <v/>
      </c>
      <c r="W190" s="17" t="str">
        <f ca="1">IF(data!$BY190=W$1,data!$BW190,"")</f>
        <v/>
      </c>
      <c r="X190" s="17" t="str">
        <f ca="1">IF(OR(data!$BX190=W$1,data!$BY190=W$1),data!$BW190,"")</f>
        <v/>
      </c>
      <c r="Y190" s="16" t="str">
        <f ca="1">IF(data!$BX190=Z$1,data!$BW190,"")</f>
        <v/>
      </c>
      <c r="Z190" s="16" t="str">
        <f ca="1">IF(data!$BY190=Z$1,data!$BW190,"")</f>
        <v/>
      </c>
      <c r="AA190" s="16" t="str">
        <f ca="1">IF(OR(data!$BX190=Z$1,data!$BY190=Z$1),data!$BW190,"")</f>
        <v/>
      </c>
      <c r="AB190" s="17" t="str">
        <f ca="1">IF(data!$BX190=AC$1,data!$BW190,"")</f>
        <v/>
      </c>
      <c r="AC190" s="17" t="str">
        <f ca="1">IF(data!$BY190=AC$1,data!$BW190,"")</f>
        <v/>
      </c>
      <c r="AD190" s="17" t="str">
        <f ca="1">IF(OR(data!$BX190=AC$1,data!$BY190=AC$1),data!$BW190,"")</f>
        <v/>
      </c>
      <c r="AE190" s="16" t="str">
        <f ca="1">IF(data!$BX190=AF$1,data!$BW190,"")</f>
        <v/>
      </c>
      <c r="AF190" s="16" t="str">
        <f ca="1">IF(data!$BY190=AF$1,data!$BW190,"")</f>
        <v/>
      </c>
      <c r="AG190" s="16" t="str">
        <f ca="1">IF(OR(data!$BX190=AF$1,data!$BY190=AF$1),data!$BW190,"")</f>
        <v/>
      </c>
      <c r="AH190" s="17" t="str">
        <f ca="1">IF(data!$BX190=AI$1,data!$BW190,"")</f>
        <v/>
      </c>
      <c r="AI190" s="17" t="str">
        <f ca="1">IF(data!$BY190=AI$1,data!$BW190,"")</f>
        <v/>
      </c>
      <c r="AJ190" s="17" t="str">
        <f ca="1">IF(OR(data!$BX190=AI$1,data!$BY190=AI$1),data!$BW190,"")</f>
        <v/>
      </c>
      <c r="AK190" s="16" t="str">
        <f ca="1">IF(data!$BX190=AL$1,data!$BW190,"")</f>
        <v/>
      </c>
      <c r="AL190" s="16" t="str">
        <f ca="1">IF(data!$BY190=AL$1,data!$BW190,"")</f>
        <v/>
      </c>
      <c r="AM190" s="16" t="str">
        <f ca="1">IF(OR(data!$BX190=AL$1,data!$BY190=AL$1),data!$BW190,"")</f>
        <v/>
      </c>
      <c r="AN190" s="17" t="str">
        <f ca="1">IF(data!$BX190=AO$1,data!$BW190,"")</f>
        <v/>
      </c>
      <c r="AO190" s="17" t="str">
        <f ca="1">IF(data!$BY190=AO$1,data!$BW190,"")</f>
        <v/>
      </c>
      <c r="AP190" s="17" t="str">
        <f ca="1">IF(OR(data!$BX190=AO$1,data!$BY190=AO$1),data!$BW190,"")</f>
        <v/>
      </c>
      <c r="AQ190" s="16" t="str">
        <f ca="1">IF(data!$BX190=AR$1,data!$BW190,"")</f>
        <v/>
      </c>
      <c r="AR190" s="16" t="str">
        <f ca="1">IF(data!$BY190=AR$1,data!$BW190,"")</f>
        <v/>
      </c>
      <c r="AS190" s="16" t="str">
        <f ca="1">IF(OR(data!$BX190=AR$1,data!$BY190=AR$1),data!$BW190,"")</f>
        <v/>
      </c>
      <c r="AT190" s="17" t="str">
        <f ca="1">IF(data!$BX190=AU$1,data!$BW190,"")</f>
        <v/>
      </c>
      <c r="AU190" s="17" t="str">
        <f ca="1">IF(data!$BY190=AU$1,data!$BW190,"")</f>
        <v/>
      </c>
      <c r="AV190" s="17" t="str">
        <f ca="1">IF(OR(data!$BX190=AU$1,data!$BY190=AU$1),data!$BW190,"")</f>
        <v/>
      </c>
      <c r="AW190" s="16" t="str">
        <f ca="1">IF(data!$BX190=AX$1,data!$BW190,"")</f>
        <v/>
      </c>
      <c r="AX190" s="16" t="str">
        <f ca="1">IF(data!$BY190=AX$1,data!$BW190,"")</f>
        <v/>
      </c>
      <c r="AY190" s="16" t="str">
        <f ca="1">IF(OR(data!$BX190=AX$1,data!$BY190=AX$1),data!$BW190,"")</f>
        <v/>
      </c>
      <c r="AZ190" s="17" t="str">
        <f ca="1">IF(data!$BX190=BA$1,data!$BW190,"")</f>
        <v/>
      </c>
      <c r="BA190" s="17" t="str">
        <f ca="1">IF(data!$BY190=BA$1,data!$BW190,"")</f>
        <v/>
      </c>
      <c r="BB190" s="17" t="str">
        <f ca="1">IF(OR(data!$BX190=BA$1,data!$BY190=BA$1),data!$BW190,"")</f>
        <v/>
      </c>
      <c r="BC190" s="16" t="str">
        <f ca="1">IF(data!$BX190=BD$1,data!$BW190,"")</f>
        <v/>
      </c>
      <c r="BD190" s="16" t="str">
        <f ca="1">IF(data!$BY190=BD$1,data!$BW190,"")</f>
        <v/>
      </c>
      <c r="BE190" s="16" t="str">
        <f ca="1">IF(OR(data!$BX190=BD$1,data!$BY190=BD$1),data!$BW190,"")</f>
        <v/>
      </c>
      <c r="BF190" s="17" t="str">
        <f ca="1">IF(data!$BX190=BG$1,data!$BW190,"")</f>
        <v/>
      </c>
      <c r="BG190" s="17" t="str">
        <f ca="1">IF(data!$BY190=BG$1,data!$BW190,"")</f>
        <v/>
      </c>
      <c r="BH190" s="17" t="str">
        <f ca="1">IF(OR(data!$BX190=BG$1,data!$BY190=BG$1),data!$BW190,"")</f>
        <v/>
      </c>
      <c r="BI190" s="16" t="str">
        <f ca="1">IF(data!$BX190=BJ$1,data!$BW190,"")</f>
        <v/>
      </c>
      <c r="BJ190" s="16" t="str">
        <f ca="1">IF(data!$BY190=BJ$1,data!$BW190,"")</f>
        <v/>
      </c>
      <c r="BK190" s="16" t="str">
        <f ca="1">IF(OR(data!$BX190=BJ$1,data!$BY190=BJ$1),data!$BW190,"")</f>
        <v/>
      </c>
      <c r="BL190" s="17" t="str">
        <f ca="1">IF(data!$BX190=BM$1,data!$BW190,"")</f>
        <v/>
      </c>
      <c r="BM190" s="17" t="str">
        <f ca="1">IF(data!$BY190=BM$1,data!$BW190,"")</f>
        <v/>
      </c>
      <c r="BN190" s="17" t="str">
        <f ca="1">IF(OR(data!$BX190=BM$1,data!$BY190=BM$1),data!$BW190,"")</f>
        <v/>
      </c>
      <c r="BO190" s="16" t="str">
        <f ca="1">IF(data!$BX190=BP$1,data!$BW190,"")</f>
        <v/>
      </c>
      <c r="BP190" s="16" t="str">
        <f ca="1">IF(data!$BY190=BP$1,data!$BW190,"")</f>
        <v/>
      </c>
      <c r="BQ190" s="16" t="str">
        <f ca="1">IF(OR(data!$BX190=BP$1,data!$BY190=BP$1),data!$BW190,"")</f>
        <v/>
      </c>
      <c r="BR190" s="17" t="str">
        <f ca="1">IF(data!$BX190=BS$1,data!$BW190,"")</f>
        <v/>
      </c>
      <c r="BS190" s="17" t="str">
        <f ca="1">IF(data!$BY190=BS$1,data!$BW190,"")</f>
        <v/>
      </c>
      <c r="BT190" s="17" t="str">
        <f ca="1">IF(OR(data!$BX190=BS$1,data!$BY190=BS$1),data!$BW190,"")</f>
        <v/>
      </c>
    </row>
    <row r="191" spans="1:72" s="11" customFormat="1" x14ac:dyDescent="0.25">
      <c r="A191" s="16" t="str">
        <f ca="1">IF(data!$BX191=B$1,data!$BW191,"")</f>
        <v/>
      </c>
      <c r="B191" s="16" t="str">
        <f ca="1">IF(data!$BY191=B$1,data!$BW191,"")</f>
        <v/>
      </c>
      <c r="C191" s="16" t="str">
        <f ca="1">IF(OR(data!$BX191=B$1,data!$BY191=B$1),data!$BW191,"")</f>
        <v/>
      </c>
      <c r="D191" s="17" t="str">
        <f ca="1">IF(data!$BX191=E$1,data!$BW191,"")</f>
        <v/>
      </c>
      <c r="E191" s="17" t="str">
        <f ca="1">IF(data!$BY191=E$1,data!$BW191,"")</f>
        <v/>
      </c>
      <c r="F191" s="17" t="str">
        <f ca="1">IF(OR(data!$BX191=E$1,data!$BY191=E$1),data!$BW191,"")</f>
        <v/>
      </c>
      <c r="G191" s="16" t="str">
        <f ca="1">IF(data!$BX191=H$1,data!$BW191,"")</f>
        <v/>
      </c>
      <c r="H191" s="16" t="str">
        <f ca="1">IF(data!$BY191=H$1,data!$BW191,"")</f>
        <v/>
      </c>
      <c r="I191" s="16" t="str">
        <f ca="1">IF(OR(data!$BX191=H$1,data!$BY191=H$1),data!$BW191,"")</f>
        <v/>
      </c>
      <c r="J191" s="17" t="str">
        <f ca="1">IF(data!$BX191=K$1,data!$BW191,"")</f>
        <v/>
      </c>
      <c r="K191" s="17" t="str">
        <f ca="1">IF(data!$BY191=K$1,data!$BW191,"")</f>
        <v/>
      </c>
      <c r="L191" s="17" t="str">
        <f ca="1">IF(OR(data!$BX191=K$1,data!$BY191=K$1),data!$BW191,"")</f>
        <v/>
      </c>
      <c r="M191" s="16" t="str">
        <f ca="1">IF(data!$BX191=N$1,data!$BW191,"")</f>
        <v/>
      </c>
      <c r="N191" s="16" t="str">
        <f ca="1">IF(data!$BY191=N$1,data!$BW191,"")</f>
        <v/>
      </c>
      <c r="O191" s="16" t="str">
        <f ca="1">IF(OR(data!$BX191=N$1,data!$BY191=N$1),data!$BW191,"")</f>
        <v/>
      </c>
      <c r="P191" s="17" t="str">
        <f ca="1">IF(data!$BX191=Q$1,data!$BW191,"")</f>
        <v/>
      </c>
      <c r="Q191" s="17" t="str">
        <f ca="1">IF(data!$BY191=Q$1,data!$BW191,"")</f>
        <v/>
      </c>
      <c r="R191" s="17" t="str">
        <f ca="1">IF(OR(data!$BX191=Q$1,data!$BY191=Q$1),data!$BW191,"")</f>
        <v/>
      </c>
      <c r="S191" s="16" t="str">
        <f ca="1">IF(data!$BX191=T$1,data!$BW191,"")</f>
        <v/>
      </c>
      <c r="T191" s="16" t="str">
        <f ca="1">IF(data!$BY191=T$1,data!$BW191,"")</f>
        <v/>
      </c>
      <c r="U191" s="16" t="str">
        <f ca="1">IF(OR(data!$BX191=T$1,data!$BY191=T$1),data!$BW191,"")</f>
        <v/>
      </c>
      <c r="V191" s="17" t="str">
        <f ca="1">IF(data!$BX191=W$1,data!$BW191,"")</f>
        <v/>
      </c>
      <c r="W191" s="17" t="str">
        <f ca="1">IF(data!$BY191=W$1,data!$BW191,"")</f>
        <v/>
      </c>
      <c r="X191" s="17" t="str">
        <f ca="1">IF(OR(data!$BX191=W$1,data!$BY191=W$1),data!$BW191,"")</f>
        <v/>
      </c>
      <c r="Y191" s="16" t="str">
        <f ca="1">IF(data!$BX191=Z$1,data!$BW191,"")</f>
        <v/>
      </c>
      <c r="Z191" s="16" t="str">
        <f ca="1">IF(data!$BY191=Z$1,data!$BW191,"")</f>
        <v/>
      </c>
      <c r="AA191" s="16" t="str">
        <f ca="1">IF(OR(data!$BX191=Z$1,data!$BY191=Z$1),data!$BW191,"")</f>
        <v/>
      </c>
      <c r="AB191" s="17" t="str">
        <f ca="1">IF(data!$BX191=AC$1,data!$BW191,"")</f>
        <v/>
      </c>
      <c r="AC191" s="17" t="str">
        <f ca="1">IF(data!$BY191=AC$1,data!$BW191,"")</f>
        <v/>
      </c>
      <c r="AD191" s="17" t="str">
        <f ca="1">IF(OR(data!$BX191=AC$1,data!$BY191=AC$1),data!$BW191,"")</f>
        <v/>
      </c>
      <c r="AE191" s="16" t="str">
        <f ca="1">IF(data!$BX191=AF$1,data!$BW191,"")</f>
        <v/>
      </c>
      <c r="AF191" s="16" t="str">
        <f ca="1">IF(data!$BY191=AF$1,data!$BW191,"")</f>
        <v/>
      </c>
      <c r="AG191" s="16" t="str">
        <f ca="1">IF(OR(data!$BX191=AF$1,data!$BY191=AF$1),data!$BW191,"")</f>
        <v/>
      </c>
      <c r="AH191" s="17" t="str">
        <f ca="1">IF(data!$BX191=AI$1,data!$BW191,"")</f>
        <v/>
      </c>
      <c r="AI191" s="17" t="str">
        <f ca="1">IF(data!$BY191=AI$1,data!$BW191,"")</f>
        <v/>
      </c>
      <c r="AJ191" s="17" t="str">
        <f ca="1">IF(OR(data!$BX191=AI$1,data!$BY191=AI$1),data!$BW191,"")</f>
        <v/>
      </c>
      <c r="AK191" s="16" t="str">
        <f ca="1">IF(data!$BX191=AL$1,data!$BW191,"")</f>
        <v/>
      </c>
      <c r="AL191" s="16" t="str">
        <f ca="1">IF(data!$BY191=AL$1,data!$BW191,"")</f>
        <v/>
      </c>
      <c r="AM191" s="16" t="str">
        <f ca="1">IF(OR(data!$BX191=AL$1,data!$BY191=AL$1),data!$BW191,"")</f>
        <v/>
      </c>
      <c r="AN191" s="17" t="str">
        <f ca="1">IF(data!$BX191=AO$1,data!$BW191,"")</f>
        <v/>
      </c>
      <c r="AO191" s="17" t="str">
        <f ca="1">IF(data!$BY191=AO$1,data!$BW191,"")</f>
        <v/>
      </c>
      <c r="AP191" s="17" t="str">
        <f ca="1">IF(OR(data!$BX191=AO$1,data!$BY191=AO$1),data!$BW191,"")</f>
        <v/>
      </c>
      <c r="AQ191" s="16" t="str">
        <f ca="1">IF(data!$BX191=AR$1,data!$BW191,"")</f>
        <v/>
      </c>
      <c r="AR191" s="16" t="str">
        <f ca="1">IF(data!$BY191=AR$1,data!$BW191,"")</f>
        <v/>
      </c>
      <c r="AS191" s="16" t="str">
        <f ca="1">IF(OR(data!$BX191=AR$1,data!$BY191=AR$1),data!$BW191,"")</f>
        <v/>
      </c>
      <c r="AT191" s="17" t="str">
        <f ca="1">IF(data!$BX191=AU$1,data!$BW191,"")</f>
        <v/>
      </c>
      <c r="AU191" s="17" t="str">
        <f ca="1">IF(data!$BY191=AU$1,data!$BW191,"")</f>
        <v/>
      </c>
      <c r="AV191" s="17" t="str">
        <f ca="1">IF(OR(data!$BX191=AU$1,data!$BY191=AU$1),data!$BW191,"")</f>
        <v/>
      </c>
      <c r="AW191" s="16" t="str">
        <f ca="1">IF(data!$BX191=AX$1,data!$BW191,"")</f>
        <v/>
      </c>
      <c r="AX191" s="16" t="str">
        <f ca="1">IF(data!$BY191=AX$1,data!$BW191,"")</f>
        <v/>
      </c>
      <c r="AY191" s="16" t="str">
        <f ca="1">IF(OR(data!$BX191=AX$1,data!$BY191=AX$1),data!$BW191,"")</f>
        <v/>
      </c>
      <c r="AZ191" s="17" t="str">
        <f ca="1">IF(data!$BX191=BA$1,data!$BW191,"")</f>
        <v/>
      </c>
      <c r="BA191" s="17" t="str">
        <f ca="1">IF(data!$BY191=BA$1,data!$BW191,"")</f>
        <v/>
      </c>
      <c r="BB191" s="17" t="str">
        <f ca="1">IF(OR(data!$BX191=BA$1,data!$BY191=BA$1),data!$BW191,"")</f>
        <v/>
      </c>
      <c r="BC191" s="16" t="str">
        <f ca="1">IF(data!$BX191=BD$1,data!$BW191,"")</f>
        <v/>
      </c>
      <c r="BD191" s="16" t="str">
        <f ca="1">IF(data!$BY191=BD$1,data!$BW191,"")</f>
        <v/>
      </c>
      <c r="BE191" s="16" t="str">
        <f ca="1">IF(OR(data!$BX191=BD$1,data!$BY191=BD$1),data!$BW191,"")</f>
        <v/>
      </c>
      <c r="BF191" s="17" t="str">
        <f ca="1">IF(data!$BX191=BG$1,data!$BW191,"")</f>
        <v/>
      </c>
      <c r="BG191" s="17" t="str">
        <f ca="1">IF(data!$BY191=BG$1,data!$BW191,"")</f>
        <v/>
      </c>
      <c r="BH191" s="17" t="str">
        <f ca="1">IF(OR(data!$BX191=BG$1,data!$BY191=BG$1),data!$BW191,"")</f>
        <v/>
      </c>
      <c r="BI191" s="16" t="str">
        <f ca="1">IF(data!$BX191=BJ$1,data!$BW191,"")</f>
        <v/>
      </c>
      <c r="BJ191" s="16" t="str">
        <f ca="1">IF(data!$BY191=BJ$1,data!$BW191,"")</f>
        <v/>
      </c>
      <c r="BK191" s="16" t="str">
        <f ca="1">IF(OR(data!$BX191=BJ$1,data!$BY191=BJ$1),data!$BW191,"")</f>
        <v/>
      </c>
      <c r="BL191" s="17" t="str">
        <f ca="1">IF(data!$BX191=BM$1,data!$BW191,"")</f>
        <v/>
      </c>
      <c r="BM191" s="17" t="str">
        <f ca="1">IF(data!$BY191=BM$1,data!$BW191,"")</f>
        <v/>
      </c>
      <c r="BN191" s="17" t="str">
        <f ca="1">IF(OR(data!$BX191=BM$1,data!$BY191=BM$1),data!$BW191,"")</f>
        <v/>
      </c>
      <c r="BO191" s="16" t="str">
        <f ca="1">IF(data!$BX191=BP$1,data!$BW191,"")</f>
        <v/>
      </c>
      <c r="BP191" s="16" t="str">
        <f ca="1">IF(data!$BY191=BP$1,data!$BW191,"")</f>
        <v/>
      </c>
      <c r="BQ191" s="16" t="str">
        <f ca="1">IF(OR(data!$BX191=BP$1,data!$BY191=BP$1),data!$BW191,"")</f>
        <v/>
      </c>
      <c r="BR191" s="17" t="str">
        <f ca="1">IF(data!$BX191=BS$1,data!$BW191,"")</f>
        <v/>
      </c>
      <c r="BS191" s="17" t="str">
        <f ca="1">IF(data!$BY191=BS$1,data!$BW191,"")</f>
        <v/>
      </c>
      <c r="BT191" s="17" t="str">
        <f ca="1">IF(OR(data!$BX191=BS$1,data!$BY191=BS$1),data!$BW191,"")</f>
        <v/>
      </c>
    </row>
    <row r="192" spans="1:72" s="11" customFormat="1" x14ac:dyDescent="0.25">
      <c r="A192" s="16" t="str">
        <f ca="1">IF(data!$BX192=B$1,data!$BW192,"")</f>
        <v/>
      </c>
      <c r="B192" s="16" t="str">
        <f ca="1">IF(data!$BY192=B$1,data!$BW192,"")</f>
        <v/>
      </c>
      <c r="C192" s="16" t="str">
        <f ca="1">IF(OR(data!$BX192=B$1,data!$BY192=B$1),data!$BW192,"")</f>
        <v/>
      </c>
      <c r="D192" s="17" t="str">
        <f ca="1">IF(data!$BX192=E$1,data!$BW192,"")</f>
        <v/>
      </c>
      <c r="E192" s="17" t="str">
        <f ca="1">IF(data!$BY192=E$1,data!$BW192,"")</f>
        <v/>
      </c>
      <c r="F192" s="17" t="str">
        <f ca="1">IF(OR(data!$BX192=E$1,data!$BY192=E$1),data!$BW192,"")</f>
        <v/>
      </c>
      <c r="G192" s="16" t="str">
        <f ca="1">IF(data!$BX192=H$1,data!$BW192,"")</f>
        <v/>
      </c>
      <c r="H192" s="16" t="str">
        <f ca="1">IF(data!$BY192=H$1,data!$BW192,"")</f>
        <v/>
      </c>
      <c r="I192" s="16" t="str">
        <f ca="1">IF(OR(data!$BX192=H$1,data!$BY192=H$1),data!$BW192,"")</f>
        <v/>
      </c>
      <c r="J192" s="17" t="str">
        <f ca="1">IF(data!$BX192=K$1,data!$BW192,"")</f>
        <v/>
      </c>
      <c r="K192" s="17" t="str">
        <f ca="1">IF(data!$BY192=K$1,data!$BW192,"")</f>
        <v/>
      </c>
      <c r="L192" s="17" t="str">
        <f ca="1">IF(OR(data!$BX192=K$1,data!$BY192=K$1),data!$BW192,"")</f>
        <v/>
      </c>
      <c r="M192" s="16" t="str">
        <f ca="1">IF(data!$BX192=N$1,data!$BW192,"")</f>
        <v/>
      </c>
      <c r="N192" s="16" t="str">
        <f ca="1">IF(data!$BY192=N$1,data!$BW192,"")</f>
        <v/>
      </c>
      <c r="O192" s="16" t="str">
        <f ca="1">IF(OR(data!$BX192=N$1,data!$BY192=N$1),data!$BW192,"")</f>
        <v/>
      </c>
      <c r="P192" s="17" t="str">
        <f ca="1">IF(data!$BX192=Q$1,data!$BW192,"")</f>
        <v/>
      </c>
      <c r="Q192" s="17" t="str">
        <f ca="1">IF(data!$BY192=Q$1,data!$BW192,"")</f>
        <v/>
      </c>
      <c r="R192" s="17" t="str">
        <f ca="1">IF(OR(data!$BX192=Q$1,data!$BY192=Q$1),data!$BW192,"")</f>
        <v/>
      </c>
      <c r="S192" s="16" t="str">
        <f ca="1">IF(data!$BX192=T$1,data!$BW192,"")</f>
        <v/>
      </c>
      <c r="T192" s="16" t="str">
        <f ca="1">IF(data!$BY192=T$1,data!$BW192,"")</f>
        <v/>
      </c>
      <c r="U192" s="16" t="str">
        <f ca="1">IF(OR(data!$BX192=T$1,data!$BY192=T$1),data!$BW192,"")</f>
        <v/>
      </c>
      <c r="V192" s="17" t="str">
        <f ca="1">IF(data!$BX192=W$1,data!$BW192,"")</f>
        <v/>
      </c>
      <c r="W192" s="17" t="str">
        <f ca="1">IF(data!$BY192=W$1,data!$BW192,"")</f>
        <v/>
      </c>
      <c r="X192" s="17" t="str">
        <f ca="1">IF(OR(data!$BX192=W$1,data!$BY192=W$1),data!$BW192,"")</f>
        <v/>
      </c>
      <c r="Y192" s="16" t="str">
        <f ca="1">IF(data!$BX192=Z$1,data!$BW192,"")</f>
        <v/>
      </c>
      <c r="Z192" s="16" t="str">
        <f ca="1">IF(data!$BY192=Z$1,data!$BW192,"")</f>
        <v/>
      </c>
      <c r="AA192" s="16" t="str">
        <f ca="1">IF(OR(data!$BX192=Z$1,data!$BY192=Z$1),data!$BW192,"")</f>
        <v/>
      </c>
      <c r="AB192" s="17" t="str">
        <f ca="1">IF(data!$BX192=AC$1,data!$BW192,"")</f>
        <v/>
      </c>
      <c r="AC192" s="17" t="str">
        <f ca="1">IF(data!$BY192=AC$1,data!$BW192,"")</f>
        <v/>
      </c>
      <c r="AD192" s="17" t="str">
        <f ca="1">IF(OR(data!$BX192=AC$1,data!$BY192=AC$1),data!$BW192,"")</f>
        <v/>
      </c>
      <c r="AE192" s="16" t="str">
        <f ca="1">IF(data!$BX192=AF$1,data!$BW192,"")</f>
        <v/>
      </c>
      <c r="AF192" s="16" t="str">
        <f ca="1">IF(data!$BY192=AF$1,data!$BW192,"")</f>
        <v/>
      </c>
      <c r="AG192" s="16" t="str">
        <f ca="1">IF(OR(data!$BX192=AF$1,data!$BY192=AF$1),data!$BW192,"")</f>
        <v/>
      </c>
      <c r="AH192" s="17" t="str">
        <f ca="1">IF(data!$BX192=AI$1,data!$BW192,"")</f>
        <v/>
      </c>
      <c r="AI192" s="17" t="str">
        <f ca="1">IF(data!$BY192=AI$1,data!$BW192,"")</f>
        <v/>
      </c>
      <c r="AJ192" s="17" t="str">
        <f ca="1">IF(OR(data!$BX192=AI$1,data!$BY192=AI$1),data!$BW192,"")</f>
        <v/>
      </c>
      <c r="AK192" s="16" t="str">
        <f ca="1">IF(data!$BX192=AL$1,data!$BW192,"")</f>
        <v/>
      </c>
      <c r="AL192" s="16" t="str">
        <f ca="1">IF(data!$BY192=AL$1,data!$BW192,"")</f>
        <v/>
      </c>
      <c r="AM192" s="16" t="str">
        <f ca="1">IF(OR(data!$BX192=AL$1,data!$BY192=AL$1),data!$BW192,"")</f>
        <v/>
      </c>
      <c r="AN192" s="17" t="str">
        <f ca="1">IF(data!$BX192=AO$1,data!$BW192,"")</f>
        <v/>
      </c>
      <c r="AO192" s="17" t="str">
        <f ca="1">IF(data!$BY192=AO$1,data!$BW192,"")</f>
        <v/>
      </c>
      <c r="AP192" s="17" t="str">
        <f ca="1">IF(OR(data!$BX192=AO$1,data!$BY192=AO$1),data!$BW192,"")</f>
        <v/>
      </c>
      <c r="AQ192" s="16" t="str">
        <f ca="1">IF(data!$BX192=AR$1,data!$BW192,"")</f>
        <v/>
      </c>
      <c r="AR192" s="16" t="str">
        <f ca="1">IF(data!$BY192=AR$1,data!$BW192,"")</f>
        <v/>
      </c>
      <c r="AS192" s="16" t="str">
        <f ca="1">IF(OR(data!$BX192=AR$1,data!$BY192=AR$1),data!$BW192,"")</f>
        <v/>
      </c>
      <c r="AT192" s="17" t="str">
        <f ca="1">IF(data!$BX192=AU$1,data!$BW192,"")</f>
        <v/>
      </c>
      <c r="AU192" s="17" t="str">
        <f ca="1">IF(data!$BY192=AU$1,data!$BW192,"")</f>
        <v/>
      </c>
      <c r="AV192" s="17" t="str">
        <f ca="1">IF(OR(data!$BX192=AU$1,data!$BY192=AU$1),data!$BW192,"")</f>
        <v/>
      </c>
      <c r="AW192" s="16" t="str">
        <f ca="1">IF(data!$BX192=AX$1,data!$BW192,"")</f>
        <v/>
      </c>
      <c r="AX192" s="16" t="str">
        <f ca="1">IF(data!$BY192=AX$1,data!$BW192,"")</f>
        <v/>
      </c>
      <c r="AY192" s="16" t="str">
        <f ca="1">IF(OR(data!$BX192=AX$1,data!$BY192=AX$1),data!$BW192,"")</f>
        <v/>
      </c>
      <c r="AZ192" s="17" t="str">
        <f ca="1">IF(data!$BX192=BA$1,data!$BW192,"")</f>
        <v/>
      </c>
      <c r="BA192" s="17" t="str">
        <f ca="1">IF(data!$BY192=BA$1,data!$BW192,"")</f>
        <v/>
      </c>
      <c r="BB192" s="17" t="str">
        <f ca="1">IF(OR(data!$BX192=BA$1,data!$BY192=BA$1),data!$BW192,"")</f>
        <v/>
      </c>
      <c r="BC192" s="16" t="str">
        <f ca="1">IF(data!$BX192=BD$1,data!$BW192,"")</f>
        <v/>
      </c>
      <c r="BD192" s="16" t="str">
        <f ca="1">IF(data!$BY192=BD$1,data!$BW192,"")</f>
        <v/>
      </c>
      <c r="BE192" s="16" t="str">
        <f ca="1">IF(OR(data!$BX192=BD$1,data!$BY192=BD$1),data!$BW192,"")</f>
        <v/>
      </c>
      <c r="BF192" s="17" t="str">
        <f ca="1">IF(data!$BX192=BG$1,data!$BW192,"")</f>
        <v/>
      </c>
      <c r="BG192" s="17" t="str">
        <f ca="1">IF(data!$BY192=BG$1,data!$BW192,"")</f>
        <v/>
      </c>
      <c r="BH192" s="17" t="str">
        <f ca="1">IF(OR(data!$BX192=BG$1,data!$BY192=BG$1),data!$BW192,"")</f>
        <v/>
      </c>
      <c r="BI192" s="16" t="str">
        <f ca="1">IF(data!$BX192=BJ$1,data!$BW192,"")</f>
        <v/>
      </c>
      <c r="BJ192" s="16" t="str">
        <f ca="1">IF(data!$BY192=BJ$1,data!$BW192,"")</f>
        <v/>
      </c>
      <c r="BK192" s="16" t="str">
        <f ca="1">IF(OR(data!$BX192=BJ$1,data!$BY192=BJ$1),data!$BW192,"")</f>
        <v/>
      </c>
      <c r="BL192" s="17" t="str">
        <f ca="1">IF(data!$BX192=BM$1,data!$BW192,"")</f>
        <v/>
      </c>
      <c r="BM192" s="17" t="str">
        <f ca="1">IF(data!$BY192=BM$1,data!$BW192,"")</f>
        <v/>
      </c>
      <c r="BN192" s="17" t="str">
        <f ca="1">IF(OR(data!$BX192=BM$1,data!$BY192=BM$1),data!$BW192,"")</f>
        <v/>
      </c>
      <c r="BO192" s="16" t="str">
        <f ca="1">IF(data!$BX192=BP$1,data!$BW192,"")</f>
        <v/>
      </c>
      <c r="BP192" s="16" t="str">
        <f ca="1">IF(data!$BY192=BP$1,data!$BW192,"")</f>
        <v/>
      </c>
      <c r="BQ192" s="16" t="str">
        <f ca="1">IF(OR(data!$BX192=BP$1,data!$BY192=BP$1),data!$BW192,"")</f>
        <v/>
      </c>
      <c r="BR192" s="17" t="str">
        <f ca="1">IF(data!$BX192=BS$1,data!$BW192,"")</f>
        <v/>
      </c>
      <c r="BS192" s="17" t="str">
        <f ca="1">IF(data!$BY192=BS$1,data!$BW192,"")</f>
        <v/>
      </c>
      <c r="BT192" s="17" t="str">
        <f ca="1">IF(OR(data!$BX192=BS$1,data!$BY192=BS$1),data!$BW192,"")</f>
        <v/>
      </c>
    </row>
    <row r="193" spans="1:72" s="11" customFormat="1" x14ac:dyDescent="0.25">
      <c r="A193" s="16" t="str">
        <f ca="1">IF(data!$BX193=B$1,data!$BW193,"")</f>
        <v/>
      </c>
      <c r="B193" s="16" t="str">
        <f ca="1">IF(data!$BY193=B$1,data!$BW193,"")</f>
        <v/>
      </c>
      <c r="C193" s="16" t="str">
        <f ca="1">IF(OR(data!$BX193=B$1,data!$BY193=B$1),data!$BW193,"")</f>
        <v/>
      </c>
      <c r="D193" s="17" t="str">
        <f ca="1">IF(data!$BX193=E$1,data!$BW193,"")</f>
        <v/>
      </c>
      <c r="E193" s="17" t="str">
        <f ca="1">IF(data!$BY193=E$1,data!$BW193,"")</f>
        <v/>
      </c>
      <c r="F193" s="17" t="str">
        <f ca="1">IF(OR(data!$BX193=E$1,data!$BY193=E$1),data!$BW193,"")</f>
        <v/>
      </c>
      <c r="G193" s="16" t="str">
        <f ca="1">IF(data!$BX193=H$1,data!$BW193,"")</f>
        <v/>
      </c>
      <c r="H193" s="16" t="str">
        <f ca="1">IF(data!$BY193=H$1,data!$BW193,"")</f>
        <v/>
      </c>
      <c r="I193" s="16" t="str">
        <f ca="1">IF(OR(data!$BX193=H$1,data!$BY193=H$1),data!$BW193,"")</f>
        <v/>
      </c>
      <c r="J193" s="17" t="str">
        <f ca="1">IF(data!$BX193=K$1,data!$BW193,"")</f>
        <v/>
      </c>
      <c r="K193" s="17" t="str">
        <f ca="1">IF(data!$BY193=K$1,data!$BW193,"")</f>
        <v/>
      </c>
      <c r="L193" s="17" t="str">
        <f ca="1">IF(OR(data!$BX193=K$1,data!$BY193=K$1),data!$BW193,"")</f>
        <v/>
      </c>
      <c r="M193" s="16" t="str">
        <f ca="1">IF(data!$BX193=N$1,data!$BW193,"")</f>
        <v/>
      </c>
      <c r="N193" s="16" t="str">
        <f ca="1">IF(data!$BY193=N$1,data!$BW193,"")</f>
        <v/>
      </c>
      <c r="O193" s="16" t="str">
        <f ca="1">IF(OR(data!$BX193=N$1,data!$BY193=N$1),data!$BW193,"")</f>
        <v/>
      </c>
      <c r="P193" s="17" t="str">
        <f ca="1">IF(data!$BX193=Q$1,data!$BW193,"")</f>
        <v/>
      </c>
      <c r="Q193" s="17" t="str">
        <f ca="1">IF(data!$BY193=Q$1,data!$BW193,"")</f>
        <v/>
      </c>
      <c r="R193" s="17" t="str">
        <f ca="1">IF(OR(data!$BX193=Q$1,data!$BY193=Q$1),data!$BW193,"")</f>
        <v/>
      </c>
      <c r="S193" s="16" t="str">
        <f ca="1">IF(data!$BX193=T$1,data!$BW193,"")</f>
        <v/>
      </c>
      <c r="T193" s="16" t="str">
        <f ca="1">IF(data!$BY193=T$1,data!$BW193,"")</f>
        <v/>
      </c>
      <c r="U193" s="16" t="str">
        <f ca="1">IF(OR(data!$BX193=T$1,data!$BY193=T$1),data!$BW193,"")</f>
        <v/>
      </c>
      <c r="V193" s="17" t="str">
        <f ca="1">IF(data!$BX193=W$1,data!$BW193,"")</f>
        <v/>
      </c>
      <c r="W193" s="17" t="str">
        <f ca="1">IF(data!$BY193=W$1,data!$BW193,"")</f>
        <v/>
      </c>
      <c r="X193" s="17" t="str">
        <f ca="1">IF(OR(data!$BX193=W$1,data!$BY193=W$1),data!$BW193,"")</f>
        <v/>
      </c>
      <c r="Y193" s="16" t="str">
        <f ca="1">IF(data!$BX193=Z$1,data!$BW193,"")</f>
        <v/>
      </c>
      <c r="Z193" s="16" t="str">
        <f ca="1">IF(data!$BY193=Z$1,data!$BW193,"")</f>
        <v/>
      </c>
      <c r="AA193" s="16" t="str">
        <f ca="1">IF(OR(data!$BX193=Z$1,data!$BY193=Z$1),data!$BW193,"")</f>
        <v/>
      </c>
      <c r="AB193" s="17" t="str">
        <f ca="1">IF(data!$BX193=AC$1,data!$BW193,"")</f>
        <v/>
      </c>
      <c r="AC193" s="17" t="str">
        <f ca="1">IF(data!$BY193=AC$1,data!$BW193,"")</f>
        <v/>
      </c>
      <c r="AD193" s="17" t="str">
        <f ca="1">IF(OR(data!$BX193=AC$1,data!$BY193=AC$1),data!$BW193,"")</f>
        <v/>
      </c>
      <c r="AE193" s="16" t="str">
        <f ca="1">IF(data!$BX193=AF$1,data!$BW193,"")</f>
        <v/>
      </c>
      <c r="AF193" s="16" t="str">
        <f ca="1">IF(data!$BY193=AF$1,data!$BW193,"")</f>
        <v/>
      </c>
      <c r="AG193" s="16" t="str">
        <f ca="1">IF(OR(data!$BX193=AF$1,data!$BY193=AF$1),data!$BW193,"")</f>
        <v/>
      </c>
      <c r="AH193" s="17" t="str">
        <f ca="1">IF(data!$BX193=AI$1,data!$BW193,"")</f>
        <v/>
      </c>
      <c r="AI193" s="17" t="str">
        <f ca="1">IF(data!$BY193=AI$1,data!$BW193,"")</f>
        <v/>
      </c>
      <c r="AJ193" s="17" t="str">
        <f ca="1">IF(OR(data!$BX193=AI$1,data!$BY193=AI$1),data!$BW193,"")</f>
        <v/>
      </c>
      <c r="AK193" s="16" t="str">
        <f ca="1">IF(data!$BX193=AL$1,data!$BW193,"")</f>
        <v/>
      </c>
      <c r="AL193" s="16" t="str">
        <f ca="1">IF(data!$BY193=AL$1,data!$BW193,"")</f>
        <v/>
      </c>
      <c r="AM193" s="16" t="str">
        <f ca="1">IF(OR(data!$BX193=AL$1,data!$BY193=AL$1),data!$BW193,"")</f>
        <v/>
      </c>
      <c r="AN193" s="17" t="str">
        <f ca="1">IF(data!$BX193=AO$1,data!$BW193,"")</f>
        <v/>
      </c>
      <c r="AO193" s="17" t="str">
        <f ca="1">IF(data!$BY193=AO$1,data!$BW193,"")</f>
        <v/>
      </c>
      <c r="AP193" s="17" t="str">
        <f ca="1">IF(OR(data!$BX193=AO$1,data!$BY193=AO$1),data!$BW193,"")</f>
        <v/>
      </c>
      <c r="AQ193" s="16" t="str">
        <f ca="1">IF(data!$BX193=AR$1,data!$BW193,"")</f>
        <v/>
      </c>
      <c r="AR193" s="16" t="str">
        <f ca="1">IF(data!$BY193=AR$1,data!$BW193,"")</f>
        <v/>
      </c>
      <c r="AS193" s="16" t="str">
        <f ca="1">IF(OR(data!$BX193=AR$1,data!$BY193=AR$1),data!$BW193,"")</f>
        <v/>
      </c>
      <c r="AT193" s="17" t="str">
        <f ca="1">IF(data!$BX193=AU$1,data!$BW193,"")</f>
        <v/>
      </c>
      <c r="AU193" s="17" t="str">
        <f ca="1">IF(data!$BY193=AU$1,data!$BW193,"")</f>
        <v/>
      </c>
      <c r="AV193" s="17" t="str">
        <f ca="1">IF(OR(data!$BX193=AU$1,data!$BY193=AU$1),data!$BW193,"")</f>
        <v/>
      </c>
      <c r="AW193" s="16" t="str">
        <f ca="1">IF(data!$BX193=AX$1,data!$BW193,"")</f>
        <v/>
      </c>
      <c r="AX193" s="16" t="str">
        <f ca="1">IF(data!$BY193=AX$1,data!$BW193,"")</f>
        <v/>
      </c>
      <c r="AY193" s="16" t="str">
        <f ca="1">IF(OR(data!$BX193=AX$1,data!$BY193=AX$1),data!$BW193,"")</f>
        <v/>
      </c>
      <c r="AZ193" s="17" t="str">
        <f ca="1">IF(data!$BX193=BA$1,data!$BW193,"")</f>
        <v/>
      </c>
      <c r="BA193" s="17" t="str">
        <f ca="1">IF(data!$BY193=BA$1,data!$BW193,"")</f>
        <v/>
      </c>
      <c r="BB193" s="17" t="str">
        <f ca="1">IF(OR(data!$BX193=BA$1,data!$BY193=BA$1),data!$BW193,"")</f>
        <v/>
      </c>
      <c r="BC193" s="16" t="str">
        <f ca="1">IF(data!$BX193=BD$1,data!$BW193,"")</f>
        <v/>
      </c>
      <c r="BD193" s="16" t="str">
        <f ca="1">IF(data!$BY193=BD$1,data!$BW193,"")</f>
        <v/>
      </c>
      <c r="BE193" s="16" t="str">
        <f ca="1">IF(OR(data!$BX193=BD$1,data!$BY193=BD$1),data!$BW193,"")</f>
        <v/>
      </c>
      <c r="BF193" s="17" t="str">
        <f ca="1">IF(data!$BX193=BG$1,data!$BW193,"")</f>
        <v/>
      </c>
      <c r="BG193" s="17" t="str">
        <f ca="1">IF(data!$BY193=BG$1,data!$BW193,"")</f>
        <v/>
      </c>
      <c r="BH193" s="17" t="str">
        <f ca="1">IF(OR(data!$BX193=BG$1,data!$BY193=BG$1),data!$BW193,"")</f>
        <v/>
      </c>
      <c r="BI193" s="16" t="str">
        <f ca="1">IF(data!$BX193=BJ$1,data!$BW193,"")</f>
        <v/>
      </c>
      <c r="BJ193" s="16" t="str">
        <f ca="1">IF(data!$BY193=BJ$1,data!$BW193,"")</f>
        <v/>
      </c>
      <c r="BK193" s="16" t="str">
        <f ca="1">IF(OR(data!$BX193=BJ$1,data!$BY193=BJ$1),data!$BW193,"")</f>
        <v/>
      </c>
      <c r="BL193" s="17" t="str">
        <f ca="1">IF(data!$BX193=BM$1,data!$BW193,"")</f>
        <v/>
      </c>
      <c r="BM193" s="17" t="str">
        <f ca="1">IF(data!$BY193=BM$1,data!$BW193,"")</f>
        <v/>
      </c>
      <c r="BN193" s="17" t="str">
        <f ca="1">IF(OR(data!$BX193=BM$1,data!$BY193=BM$1),data!$BW193,"")</f>
        <v/>
      </c>
      <c r="BO193" s="16" t="str">
        <f ca="1">IF(data!$BX193=BP$1,data!$BW193,"")</f>
        <v/>
      </c>
      <c r="BP193" s="16" t="str">
        <f ca="1">IF(data!$BY193=BP$1,data!$BW193,"")</f>
        <v/>
      </c>
      <c r="BQ193" s="16" t="str">
        <f ca="1">IF(OR(data!$BX193=BP$1,data!$BY193=BP$1),data!$BW193,"")</f>
        <v/>
      </c>
      <c r="BR193" s="17" t="str">
        <f ca="1">IF(data!$BX193=BS$1,data!$BW193,"")</f>
        <v/>
      </c>
      <c r="BS193" s="17" t="str">
        <f ca="1">IF(data!$BY193=BS$1,data!$BW193,"")</f>
        <v/>
      </c>
      <c r="BT193" s="17" t="str">
        <f ca="1">IF(OR(data!$BX193=BS$1,data!$BY193=BS$1),data!$BW193,"")</f>
        <v/>
      </c>
    </row>
    <row r="194" spans="1:72" s="11" customFormat="1" x14ac:dyDescent="0.25">
      <c r="A194" s="16" t="str">
        <f ca="1">IF(data!$BX194=B$1,data!$BW194,"")</f>
        <v/>
      </c>
      <c r="B194" s="16" t="str">
        <f ca="1">IF(data!$BY194=B$1,data!$BW194,"")</f>
        <v/>
      </c>
      <c r="C194" s="16" t="str">
        <f ca="1">IF(OR(data!$BX194=B$1,data!$BY194=B$1),data!$BW194,"")</f>
        <v/>
      </c>
      <c r="D194" s="17" t="str">
        <f ca="1">IF(data!$BX194=E$1,data!$BW194,"")</f>
        <v/>
      </c>
      <c r="E194" s="17" t="str">
        <f ca="1">IF(data!$BY194=E$1,data!$BW194,"")</f>
        <v/>
      </c>
      <c r="F194" s="17" t="str">
        <f ca="1">IF(OR(data!$BX194=E$1,data!$BY194=E$1),data!$BW194,"")</f>
        <v/>
      </c>
      <c r="G194" s="16" t="str">
        <f ca="1">IF(data!$BX194=H$1,data!$BW194,"")</f>
        <v/>
      </c>
      <c r="H194" s="16" t="str">
        <f ca="1">IF(data!$BY194=H$1,data!$BW194,"")</f>
        <v/>
      </c>
      <c r="I194" s="16" t="str">
        <f ca="1">IF(OR(data!$BX194=H$1,data!$BY194=H$1),data!$BW194,"")</f>
        <v/>
      </c>
      <c r="J194" s="17" t="str">
        <f ca="1">IF(data!$BX194=K$1,data!$BW194,"")</f>
        <v/>
      </c>
      <c r="K194" s="17" t="str">
        <f ca="1">IF(data!$BY194=K$1,data!$BW194,"")</f>
        <v/>
      </c>
      <c r="L194" s="17" t="str">
        <f ca="1">IF(OR(data!$BX194=K$1,data!$BY194=K$1),data!$BW194,"")</f>
        <v/>
      </c>
      <c r="M194" s="16" t="str">
        <f ca="1">IF(data!$BX194=N$1,data!$BW194,"")</f>
        <v/>
      </c>
      <c r="N194" s="16" t="str">
        <f ca="1">IF(data!$BY194=N$1,data!$BW194,"")</f>
        <v/>
      </c>
      <c r="O194" s="16" t="str">
        <f ca="1">IF(OR(data!$BX194=N$1,data!$BY194=N$1),data!$BW194,"")</f>
        <v/>
      </c>
      <c r="P194" s="17" t="str">
        <f ca="1">IF(data!$BX194=Q$1,data!$BW194,"")</f>
        <v/>
      </c>
      <c r="Q194" s="17" t="str">
        <f ca="1">IF(data!$BY194=Q$1,data!$BW194,"")</f>
        <v/>
      </c>
      <c r="R194" s="17" t="str">
        <f ca="1">IF(OR(data!$BX194=Q$1,data!$BY194=Q$1),data!$BW194,"")</f>
        <v/>
      </c>
      <c r="S194" s="16" t="str">
        <f ca="1">IF(data!$BX194=T$1,data!$BW194,"")</f>
        <v/>
      </c>
      <c r="T194" s="16" t="str">
        <f ca="1">IF(data!$BY194=T$1,data!$BW194,"")</f>
        <v/>
      </c>
      <c r="U194" s="16" t="str">
        <f ca="1">IF(OR(data!$BX194=T$1,data!$BY194=T$1),data!$BW194,"")</f>
        <v/>
      </c>
      <c r="V194" s="17" t="str">
        <f ca="1">IF(data!$BX194=W$1,data!$BW194,"")</f>
        <v/>
      </c>
      <c r="W194" s="17" t="str">
        <f ca="1">IF(data!$BY194=W$1,data!$BW194,"")</f>
        <v/>
      </c>
      <c r="X194" s="17" t="str">
        <f ca="1">IF(OR(data!$BX194=W$1,data!$BY194=W$1),data!$BW194,"")</f>
        <v/>
      </c>
      <c r="Y194" s="16" t="str">
        <f ca="1">IF(data!$BX194=Z$1,data!$BW194,"")</f>
        <v/>
      </c>
      <c r="Z194" s="16" t="str">
        <f ca="1">IF(data!$BY194=Z$1,data!$BW194,"")</f>
        <v/>
      </c>
      <c r="AA194" s="16" t="str">
        <f ca="1">IF(OR(data!$BX194=Z$1,data!$BY194=Z$1),data!$BW194,"")</f>
        <v/>
      </c>
      <c r="AB194" s="17" t="str">
        <f ca="1">IF(data!$BX194=AC$1,data!$BW194,"")</f>
        <v/>
      </c>
      <c r="AC194" s="17" t="str">
        <f ca="1">IF(data!$BY194=AC$1,data!$BW194,"")</f>
        <v/>
      </c>
      <c r="AD194" s="17" t="str">
        <f ca="1">IF(OR(data!$BX194=AC$1,data!$BY194=AC$1),data!$BW194,"")</f>
        <v/>
      </c>
      <c r="AE194" s="16" t="str">
        <f ca="1">IF(data!$BX194=AF$1,data!$BW194,"")</f>
        <v/>
      </c>
      <c r="AF194" s="16" t="str">
        <f ca="1">IF(data!$BY194=AF$1,data!$BW194,"")</f>
        <v/>
      </c>
      <c r="AG194" s="16" t="str">
        <f ca="1">IF(OR(data!$BX194=AF$1,data!$BY194=AF$1),data!$BW194,"")</f>
        <v/>
      </c>
      <c r="AH194" s="17" t="str">
        <f ca="1">IF(data!$BX194=AI$1,data!$BW194,"")</f>
        <v/>
      </c>
      <c r="AI194" s="17" t="str">
        <f ca="1">IF(data!$BY194=AI$1,data!$BW194,"")</f>
        <v/>
      </c>
      <c r="AJ194" s="17" t="str">
        <f ca="1">IF(OR(data!$BX194=AI$1,data!$BY194=AI$1),data!$BW194,"")</f>
        <v/>
      </c>
      <c r="AK194" s="16" t="str">
        <f ca="1">IF(data!$BX194=AL$1,data!$BW194,"")</f>
        <v/>
      </c>
      <c r="AL194" s="16" t="str">
        <f ca="1">IF(data!$BY194=AL$1,data!$BW194,"")</f>
        <v/>
      </c>
      <c r="AM194" s="16" t="str">
        <f ca="1">IF(OR(data!$BX194=AL$1,data!$BY194=AL$1),data!$BW194,"")</f>
        <v/>
      </c>
      <c r="AN194" s="17" t="str">
        <f ca="1">IF(data!$BX194=AO$1,data!$BW194,"")</f>
        <v/>
      </c>
      <c r="AO194" s="17" t="str">
        <f ca="1">IF(data!$BY194=AO$1,data!$BW194,"")</f>
        <v/>
      </c>
      <c r="AP194" s="17" t="str">
        <f ca="1">IF(OR(data!$BX194=AO$1,data!$BY194=AO$1),data!$BW194,"")</f>
        <v/>
      </c>
      <c r="AQ194" s="16" t="str">
        <f ca="1">IF(data!$BX194=AR$1,data!$BW194,"")</f>
        <v/>
      </c>
      <c r="AR194" s="16" t="str">
        <f ca="1">IF(data!$BY194=AR$1,data!$BW194,"")</f>
        <v/>
      </c>
      <c r="AS194" s="16" t="str">
        <f ca="1">IF(OR(data!$BX194=AR$1,data!$BY194=AR$1),data!$BW194,"")</f>
        <v/>
      </c>
      <c r="AT194" s="17" t="str">
        <f ca="1">IF(data!$BX194=AU$1,data!$BW194,"")</f>
        <v/>
      </c>
      <c r="AU194" s="17" t="str">
        <f ca="1">IF(data!$BY194=AU$1,data!$BW194,"")</f>
        <v/>
      </c>
      <c r="AV194" s="17" t="str">
        <f ca="1">IF(OR(data!$BX194=AU$1,data!$BY194=AU$1),data!$BW194,"")</f>
        <v/>
      </c>
      <c r="AW194" s="16" t="str">
        <f ca="1">IF(data!$BX194=AX$1,data!$BW194,"")</f>
        <v/>
      </c>
      <c r="AX194" s="16" t="str">
        <f ca="1">IF(data!$BY194=AX$1,data!$BW194,"")</f>
        <v/>
      </c>
      <c r="AY194" s="16" t="str">
        <f ca="1">IF(OR(data!$BX194=AX$1,data!$BY194=AX$1),data!$BW194,"")</f>
        <v/>
      </c>
      <c r="AZ194" s="17" t="str">
        <f ca="1">IF(data!$BX194=BA$1,data!$BW194,"")</f>
        <v/>
      </c>
      <c r="BA194" s="17" t="str">
        <f ca="1">IF(data!$BY194=BA$1,data!$BW194,"")</f>
        <v/>
      </c>
      <c r="BB194" s="17" t="str">
        <f ca="1">IF(OR(data!$BX194=BA$1,data!$BY194=BA$1),data!$BW194,"")</f>
        <v/>
      </c>
      <c r="BC194" s="16" t="str">
        <f ca="1">IF(data!$BX194=BD$1,data!$BW194,"")</f>
        <v/>
      </c>
      <c r="BD194" s="16" t="str">
        <f ca="1">IF(data!$BY194=BD$1,data!$BW194,"")</f>
        <v/>
      </c>
      <c r="BE194" s="16" t="str">
        <f ca="1">IF(OR(data!$BX194=BD$1,data!$BY194=BD$1),data!$BW194,"")</f>
        <v/>
      </c>
      <c r="BF194" s="17" t="str">
        <f ca="1">IF(data!$BX194=BG$1,data!$BW194,"")</f>
        <v/>
      </c>
      <c r="BG194" s="17" t="str">
        <f ca="1">IF(data!$BY194=BG$1,data!$BW194,"")</f>
        <v/>
      </c>
      <c r="BH194" s="17" t="str">
        <f ca="1">IF(OR(data!$BX194=BG$1,data!$BY194=BG$1),data!$BW194,"")</f>
        <v/>
      </c>
      <c r="BI194" s="16" t="str">
        <f ca="1">IF(data!$BX194=BJ$1,data!$BW194,"")</f>
        <v/>
      </c>
      <c r="BJ194" s="16" t="str">
        <f ca="1">IF(data!$BY194=BJ$1,data!$BW194,"")</f>
        <v/>
      </c>
      <c r="BK194" s="16" t="str">
        <f ca="1">IF(OR(data!$BX194=BJ$1,data!$BY194=BJ$1),data!$BW194,"")</f>
        <v/>
      </c>
      <c r="BL194" s="17" t="str">
        <f ca="1">IF(data!$BX194=BM$1,data!$BW194,"")</f>
        <v/>
      </c>
      <c r="BM194" s="17" t="str">
        <f ca="1">IF(data!$BY194=BM$1,data!$BW194,"")</f>
        <v/>
      </c>
      <c r="BN194" s="17" t="str">
        <f ca="1">IF(OR(data!$BX194=BM$1,data!$BY194=BM$1),data!$BW194,"")</f>
        <v/>
      </c>
      <c r="BO194" s="16" t="str">
        <f ca="1">IF(data!$BX194=BP$1,data!$BW194,"")</f>
        <v/>
      </c>
      <c r="BP194" s="16" t="str">
        <f ca="1">IF(data!$BY194=BP$1,data!$BW194,"")</f>
        <v/>
      </c>
      <c r="BQ194" s="16" t="str">
        <f ca="1">IF(OR(data!$BX194=BP$1,data!$BY194=BP$1),data!$BW194,"")</f>
        <v/>
      </c>
      <c r="BR194" s="17" t="str">
        <f ca="1">IF(data!$BX194=BS$1,data!$BW194,"")</f>
        <v/>
      </c>
      <c r="BS194" s="17" t="str">
        <f ca="1">IF(data!$BY194=BS$1,data!$BW194,"")</f>
        <v/>
      </c>
      <c r="BT194" s="17" t="str">
        <f ca="1">IF(OR(data!$BX194=BS$1,data!$BY194=BS$1),data!$BW194,"")</f>
        <v/>
      </c>
    </row>
    <row r="195" spans="1:72" s="11" customFormat="1" x14ac:dyDescent="0.25">
      <c r="A195" s="16" t="str">
        <f ca="1">IF(data!$BX195=B$1,data!$BW195,"")</f>
        <v/>
      </c>
      <c r="B195" s="16" t="str">
        <f ca="1">IF(data!$BY195=B$1,data!$BW195,"")</f>
        <v/>
      </c>
      <c r="C195" s="16" t="str">
        <f ca="1">IF(OR(data!$BX195=B$1,data!$BY195=B$1),data!$BW195,"")</f>
        <v/>
      </c>
      <c r="D195" s="17" t="str">
        <f ca="1">IF(data!$BX195=E$1,data!$BW195,"")</f>
        <v/>
      </c>
      <c r="E195" s="17" t="str">
        <f ca="1">IF(data!$BY195=E$1,data!$BW195,"")</f>
        <v/>
      </c>
      <c r="F195" s="17" t="str">
        <f ca="1">IF(OR(data!$BX195=E$1,data!$BY195=E$1),data!$BW195,"")</f>
        <v/>
      </c>
      <c r="G195" s="16" t="str">
        <f ca="1">IF(data!$BX195=H$1,data!$BW195,"")</f>
        <v/>
      </c>
      <c r="H195" s="16" t="str">
        <f ca="1">IF(data!$BY195=H$1,data!$BW195,"")</f>
        <v/>
      </c>
      <c r="I195" s="16" t="str">
        <f ca="1">IF(OR(data!$BX195=H$1,data!$BY195=H$1),data!$BW195,"")</f>
        <v/>
      </c>
      <c r="J195" s="17" t="str">
        <f ca="1">IF(data!$BX195=K$1,data!$BW195,"")</f>
        <v/>
      </c>
      <c r="K195" s="17" t="str">
        <f ca="1">IF(data!$BY195=K$1,data!$BW195,"")</f>
        <v/>
      </c>
      <c r="L195" s="17" t="str">
        <f ca="1">IF(OR(data!$BX195=K$1,data!$BY195=K$1),data!$BW195,"")</f>
        <v/>
      </c>
      <c r="M195" s="16" t="str">
        <f ca="1">IF(data!$BX195=N$1,data!$BW195,"")</f>
        <v/>
      </c>
      <c r="N195" s="16" t="str">
        <f ca="1">IF(data!$BY195=N$1,data!$BW195,"")</f>
        <v/>
      </c>
      <c r="O195" s="16" t="str">
        <f ca="1">IF(OR(data!$BX195=N$1,data!$BY195=N$1),data!$BW195,"")</f>
        <v/>
      </c>
      <c r="P195" s="17" t="str">
        <f ca="1">IF(data!$BX195=Q$1,data!$BW195,"")</f>
        <v/>
      </c>
      <c r="Q195" s="17" t="str">
        <f ca="1">IF(data!$BY195=Q$1,data!$BW195,"")</f>
        <v/>
      </c>
      <c r="R195" s="17" t="str">
        <f ca="1">IF(OR(data!$BX195=Q$1,data!$BY195=Q$1),data!$BW195,"")</f>
        <v/>
      </c>
      <c r="S195" s="16" t="str">
        <f ca="1">IF(data!$BX195=T$1,data!$BW195,"")</f>
        <v/>
      </c>
      <c r="T195" s="16" t="str">
        <f ca="1">IF(data!$BY195=T$1,data!$BW195,"")</f>
        <v/>
      </c>
      <c r="U195" s="16" t="str">
        <f ca="1">IF(OR(data!$BX195=T$1,data!$BY195=T$1),data!$BW195,"")</f>
        <v/>
      </c>
      <c r="V195" s="17" t="str">
        <f ca="1">IF(data!$BX195=W$1,data!$BW195,"")</f>
        <v/>
      </c>
      <c r="W195" s="17" t="str">
        <f ca="1">IF(data!$BY195=W$1,data!$BW195,"")</f>
        <v/>
      </c>
      <c r="X195" s="17" t="str">
        <f ca="1">IF(OR(data!$BX195=W$1,data!$BY195=W$1),data!$BW195,"")</f>
        <v/>
      </c>
      <c r="Y195" s="16" t="str">
        <f ca="1">IF(data!$BX195=Z$1,data!$BW195,"")</f>
        <v/>
      </c>
      <c r="Z195" s="16" t="str">
        <f ca="1">IF(data!$BY195=Z$1,data!$BW195,"")</f>
        <v/>
      </c>
      <c r="AA195" s="16" t="str">
        <f ca="1">IF(OR(data!$BX195=Z$1,data!$BY195=Z$1),data!$BW195,"")</f>
        <v/>
      </c>
      <c r="AB195" s="17" t="str">
        <f ca="1">IF(data!$BX195=AC$1,data!$BW195,"")</f>
        <v/>
      </c>
      <c r="AC195" s="17" t="str">
        <f ca="1">IF(data!$BY195=AC$1,data!$BW195,"")</f>
        <v/>
      </c>
      <c r="AD195" s="17" t="str">
        <f ca="1">IF(OR(data!$BX195=AC$1,data!$BY195=AC$1),data!$BW195,"")</f>
        <v/>
      </c>
      <c r="AE195" s="16" t="str">
        <f ca="1">IF(data!$BX195=AF$1,data!$BW195,"")</f>
        <v/>
      </c>
      <c r="AF195" s="16" t="str">
        <f ca="1">IF(data!$BY195=AF$1,data!$BW195,"")</f>
        <v/>
      </c>
      <c r="AG195" s="16" t="str">
        <f ca="1">IF(OR(data!$BX195=AF$1,data!$BY195=AF$1),data!$BW195,"")</f>
        <v/>
      </c>
      <c r="AH195" s="17" t="str">
        <f ca="1">IF(data!$BX195=AI$1,data!$BW195,"")</f>
        <v/>
      </c>
      <c r="AI195" s="17" t="str">
        <f ca="1">IF(data!$BY195=AI$1,data!$BW195,"")</f>
        <v/>
      </c>
      <c r="AJ195" s="17" t="str">
        <f ca="1">IF(OR(data!$BX195=AI$1,data!$BY195=AI$1),data!$BW195,"")</f>
        <v/>
      </c>
      <c r="AK195" s="16" t="str">
        <f ca="1">IF(data!$BX195=AL$1,data!$BW195,"")</f>
        <v/>
      </c>
      <c r="AL195" s="16" t="str">
        <f ca="1">IF(data!$BY195=AL$1,data!$BW195,"")</f>
        <v/>
      </c>
      <c r="AM195" s="16" t="str">
        <f ca="1">IF(OR(data!$BX195=AL$1,data!$BY195=AL$1),data!$BW195,"")</f>
        <v/>
      </c>
      <c r="AN195" s="17" t="str">
        <f ca="1">IF(data!$BX195=AO$1,data!$BW195,"")</f>
        <v/>
      </c>
      <c r="AO195" s="17" t="str">
        <f ca="1">IF(data!$BY195=AO$1,data!$BW195,"")</f>
        <v/>
      </c>
      <c r="AP195" s="17" t="str">
        <f ca="1">IF(OR(data!$BX195=AO$1,data!$BY195=AO$1),data!$BW195,"")</f>
        <v/>
      </c>
      <c r="AQ195" s="16" t="str">
        <f ca="1">IF(data!$BX195=AR$1,data!$BW195,"")</f>
        <v/>
      </c>
      <c r="AR195" s="16" t="str">
        <f ca="1">IF(data!$BY195=AR$1,data!$BW195,"")</f>
        <v/>
      </c>
      <c r="AS195" s="16" t="str">
        <f ca="1">IF(OR(data!$BX195=AR$1,data!$BY195=AR$1),data!$BW195,"")</f>
        <v/>
      </c>
      <c r="AT195" s="17" t="str">
        <f ca="1">IF(data!$BX195=AU$1,data!$BW195,"")</f>
        <v/>
      </c>
      <c r="AU195" s="17" t="str">
        <f ca="1">IF(data!$BY195=AU$1,data!$BW195,"")</f>
        <v/>
      </c>
      <c r="AV195" s="17" t="str">
        <f ca="1">IF(OR(data!$BX195=AU$1,data!$BY195=AU$1),data!$BW195,"")</f>
        <v/>
      </c>
      <c r="AW195" s="16" t="str">
        <f ca="1">IF(data!$BX195=AX$1,data!$BW195,"")</f>
        <v/>
      </c>
      <c r="AX195" s="16" t="str">
        <f ca="1">IF(data!$BY195=AX$1,data!$BW195,"")</f>
        <v/>
      </c>
      <c r="AY195" s="16" t="str">
        <f ca="1">IF(OR(data!$BX195=AX$1,data!$BY195=AX$1),data!$BW195,"")</f>
        <v/>
      </c>
      <c r="AZ195" s="17" t="str">
        <f ca="1">IF(data!$BX195=BA$1,data!$BW195,"")</f>
        <v/>
      </c>
      <c r="BA195" s="17" t="str">
        <f ca="1">IF(data!$BY195=BA$1,data!$BW195,"")</f>
        <v/>
      </c>
      <c r="BB195" s="17" t="str">
        <f ca="1">IF(OR(data!$BX195=BA$1,data!$BY195=BA$1),data!$BW195,"")</f>
        <v/>
      </c>
      <c r="BC195" s="16" t="str">
        <f ca="1">IF(data!$BX195=BD$1,data!$BW195,"")</f>
        <v/>
      </c>
      <c r="BD195" s="16" t="str">
        <f ca="1">IF(data!$BY195=BD$1,data!$BW195,"")</f>
        <v/>
      </c>
      <c r="BE195" s="16" t="str">
        <f ca="1">IF(OR(data!$BX195=BD$1,data!$BY195=BD$1),data!$BW195,"")</f>
        <v/>
      </c>
      <c r="BF195" s="17" t="str">
        <f ca="1">IF(data!$BX195=BG$1,data!$BW195,"")</f>
        <v/>
      </c>
      <c r="BG195" s="17" t="str">
        <f ca="1">IF(data!$BY195=BG$1,data!$BW195,"")</f>
        <v/>
      </c>
      <c r="BH195" s="17" t="str">
        <f ca="1">IF(OR(data!$BX195=BG$1,data!$BY195=BG$1),data!$BW195,"")</f>
        <v/>
      </c>
      <c r="BI195" s="16" t="str">
        <f ca="1">IF(data!$BX195=BJ$1,data!$BW195,"")</f>
        <v/>
      </c>
      <c r="BJ195" s="16" t="str">
        <f ca="1">IF(data!$BY195=BJ$1,data!$BW195,"")</f>
        <v/>
      </c>
      <c r="BK195" s="16" t="str">
        <f ca="1">IF(OR(data!$BX195=BJ$1,data!$BY195=BJ$1),data!$BW195,"")</f>
        <v/>
      </c>
      <c r="BL195" s="17" t="str">
        <f ca="1">IF(data!$BX195=BM$1,data!$BW195,"")</f>
        <v/>
      </c>
      <c r="BM195" s="17" t="str">
        <f ca="1">IF(data!$BY195=BM$1,data!$BW195,"")</f>
        <v/>
      </c>
      <c r="BN195" s="17" t="str">
        <f ca="1">IF(OR(data!$BX195=BM$1,data!$BY195=BM$1),data!$BW195,"")</f>
        <v/>
      </c>
      <c r="BO195" s="16" t="str">
        <f ca="1">IF(data!$BX195=BP$1,data!$BW195,"")</f>
        <v/>
      </c>
      <c r="BP195" s="16" t="str">
        <f ca="1">IF(data!$BY195=BP$1,data!$BW195,"")</f>
        <v/>
      </c>
      <c r="BQ195" s="16" t="str">
        <f ca="1">IF(OR(data!$BX195=BP$1,data!$BY195=BP$1),data!$BW195,"")</f>
        <v/>
      </c>
      <c r="BR195" s="17" t="str">
        <f ca="1">IF(data!$BX195=BS$1,data!$BW195,"")</f>
        <v/>
      </c>
      <c r="BS195" s="17" t="str">
        <f ca="1">IF(data!$BY195=BS$1,data!$BW195,"")</f>
        <v/>
      </c>
      <c r="BT195" s="17" t="str">
        <f ca="1">IF(OR(data!$BX195=BS$1,data!$BY195=BS$1),data!$BW195,"")</f>
        <v/>
      </c>
    </row>
    <row r="196" spans="1:72" s="11" customFormat="1" x14ac:dyDescent="0.25">
      <c r="A196" s="16" t="str">
        <f ca="1">IF(data!$BX196=B$1,data!$BW196,"")</f>
        <v/>
      </c>
      <c r="B196" s="16" t="str">
        <f ca="1">IF(data!$BY196=B$1,data!$BW196,"")</f>
        <v/>
      </c>
      <c r="C196" s="16" t="str">
        <f ca="1">IF(OR(data!$BX196=B$1,data!$BY196=B$1),data!$BW196,"")</f>
        <v/>
      </c>
      <c r="D196" s="17" t="str">
        <f ca="1">IF(data!$BX196=E$1,data!$BW196,"")</f>
        <v/>
      </c>
      <c r="E196" s="17" t="str">
        <f ca="1">IF(data!$BY196=E$1,data!$BW196,"")</f>
        <v/>
      </c>
      <c r="F196" s="17" t="str">
        <f ca="1">IF(OR(data!$BX196=E$1,data!$BY196=E$1),data!$BW196,"")</f>
        <v/>
      </c>
      <c r="G196" s="16" t="str">
        <f ca="1">IF(data!$BX196=H$1,data!$BW196,"")</f>
        <v/>
      </c>
      <c r="H196" s="16" t="str">
        <f ca="1">IF(data!$BY196=H$1,data!$BW196,"")</f>
        <v/>
      </c>
      <c r="I196" s="16" t="str">
        <f ca="1">IF(OR(data!$BX196=H$1,data!$BY196=H$1),data!$BW196,"")</f>
        <v/>
      </c>
      <c r="J196" s="17" t="str">
        <f ca="1">IF(data!$BX196=K$1,data!$BW196,"")</f>
        <v/>
      </c>
      <c r="K196" s="17" t="str">
        <f ca="1">IF(data!$BY196=K$1,data!$BW196,"")</f>
        <v/>
      </c>
      <c r="L196" s="17" t="str">
        <f ca="1">IF(OR(data!$BX196=K$1,data!$BY196=K$1),data!$BW196,"")</f>
        <v/>
      </c>
      <c r="M196" s="16" t="str">
        <f ca="1">IF(data!$BX196=N$1,data!$BW196,"")</f>
        <v/>
      </c>
      <c r="N196" s="16" t="str">
        <f ca="1">IF(data!$BY196=N$1,data!$BW196,"")</f>
        <v/>
      </c>
      <c r="O196" s="16" t="str">
        <f ca="1">IF(OR(data!$BX196=N$1,data!$BY196=N$1),data!$BW196,"")</f>
        <v/>
      </c>
      <c r="P196" s="17" t="str">
        <f ca="1">IF(data!$BX196=Q$1,data!$BW196,"")</f>
        <v/>
      </c>
      <c r="Q196" s="17" t="str">
        <f ca="1">IF(data!$BY196=Q$1,data!$BW196,"")</f>
        <v/>
      </c>
      <c r="R196" s="17" t="str">
        <f ca="1">IF(OR(data!$BX196=Q$1,data!$BY196=Q$1),data!$BW196,"")</f>
        <v/>
      </c>
      <c r="S196" s="16" t="str">
        <f ca="1">IF(data!$BX196=T$1,data!$BW196,"")</f>
        <v/>
      </c>
      <c r="T196" s="16" t="str">
        <f ca="1">IF(data!$BY196=T$1,data!$BW196,"")</f>
        <v/>
      </c>
      <c r="U196" s="16" t="str">
        <f ca="1">IF(OR(data!$BX196=T$1,data!$BY196=T$1),data!$BW196,"")</f>
        <v/>
      </c>
      <c r="V196" s="17" t="str">
        <f ca="1">IF(data!$BX196=W$1,data!$BW196,"")</f>
        <v/>
      </c>
      <c r="W196" s="17" t="str">
        <f ca="1">IF(data!$BY196=W$1,data!$BW196,"")</f>
        <v/>
      </c>
      <c r="X196" s="17" t="str">
        <f ca="1">IF(OR(data!$BX196=W$1,data!$BY196=W$1),data!$BW196,"")</f>
        <v/>
      </c>
      <c r="Y196" s="16" t="str">
        <f ca="1">IF(data!$BX196=Z$1,data!$BW196,"")</f>
        <v/>
      </c>
      <c r="Z196" s="16" t="str">
        <f ca="1">IF(data!$BY196=Z$1,data!$BW196,"")</f>
        <v/>
      </c>
      <c r="AA196" s="16" t="str">
        <f ca="1">IF(OR(data!$BX196=Z$1,data!$BY196=Z$1),data!$BW196,"")</f>
        <v/>
      </c>
      <c r="AB196" s="17" t="str">
        <f ca="1">IF(data!$BX196=AC$1,data!$BW196,"")</f>
        <v/>
      </c>
      <c r="AC196" s="17" t="str">
        <f ca="1">IF(data!$BY196=AC$1,data!$BW196,"")</f>
        <v/>
      </c>
      <c r="AD196" s="17" t="str">
        <f ca="1">IF(OR(data!$BX196=AC$1,data!$BY196=AC$1),data!$BW196,"")</f>
        <v/>
      </c>
      <c r="AE196" s="16" t="str">
        <f ca="1">IF(data!$BX196=AF$1,data!$BW196,"")</f>
        <v/>
      </c>
      <c r="AF196" s="16" t="str">
        <f ca="1">IF(data!$BY196=AF$1,data!$BW196,"")</f>
        <v/>
      </c>
      <c r="AG196" s="16" t="str">
        <f ca="1">IF(OR(data!$BX196=AF$1,data!$BY196=AF$1),data!$BW196,"")</f>
        <v/>
      </c>
      <c r="AH196" s="17" t="str">
        <f ca="1">IF(data!$BX196=AI$1,data!$BW196,"")</f>
        <v/>
      </c>
      <c r="AI196" s="17" t="str">
        <f ca="1">IF(data!$BY196=AI$1,data!$BW196,"")</f>
        <v/>
      </c>
      <c r="AJ196" s="17" t="str">
        <f ca="1">IF(OR(data!$BX196=AI$1,data!$BY196=AI$1),data!$BW196,"")</f>
        <v/>
      </c>
      <c r="AK196" s="16" t="str">
        <f ca="1">IF(data!$BX196=AL$1,data!$BW196,"")</f>
        <v/>
      </c>
      <c r="AL196" s="16" t="str">
        <f ca="1">IF(data!$BY196=AL$1,data!$BW196,"")</f>
        <v/>
      </c>
      <c r="AM196" s="16" t="str">
        <f ca="1">IF(OR(data!$BX196=AL$1,data!$BY196=AL$1),data!$BW196,"")</f>
        <v/>
      </c>
      <c r="AN196" s="17" t="str">
        <f ca="1">IF(data!$BX196=AO$1,data!$BW196,"")</f>
        <v/>
      </c>
      <c r="AO196" s="17" t="str">
        <f ca="1">IF(data!$BY196=AO$1,data!$BW196,"")</f>
        <v/>
      </c>
      <c r="AP196" s="17" t="str">
        <f ca="1">IF(OR(data!$BX196=AO$1,data!$BY196=AO$1),data!$BW196,"")</f>
        <v/>
      </c>
      <c r="AQ196" s="16" t="str">
        <f ca="1">IF(data!$BX196=AR$1,data!$BW196,"")</f>
        <v/>
      </c>
      <c r="AR196" s="16" t="str">
        <f ca="1">IF(data!$BY196=AR$1,data!$BW196,"")</f>
        <v/>
      </c>
      <c r="AS196" s="16" t="str">
        <f ca="1">IF(OR(data!$BX196=AR$1,data!$BY196=AR$1),data!$BW196,"")</f>
        <v/>
      </c>
      <c r="AT196" s="17" t="str">
        <f ca="1">IF(data!$BX196=AU$1,data!$BW196,"")</f>
        <v/>
      </c>
      <c r="AU196" s="17" t="str">
        <f ca="1">IF(data!$BY196=AU$1,data!$BW196,"")</f>
        <v/>
      </c>
      <c r="AV196" s="17" t="str">
        <f ca="1">IF(OR(data!$BX196=AU$1,data!$BY196=AU$1),data!$BW196,"")</f>
        <v/>
      </c>
      <c r="AW196" s="16" t="str">
        <f ca="1">IF(data!$BX196=AX$1,data!$BW196,"")</f>
        <v/>
      </c>
      <c r="AX196" s="16" t="str">
        <f ca="1">IF(data!$BY196=AX$1,data!$BW196,"")</f>
        <v/>
      </c>
      <c r="AY196" s="16" t="str">
        <f ca="1">IF(OR(data!$BX196=AX$1,data!$BY196=AX$1),data!$BW196,"")</f>
        <v/>
      </c>
      <c r="AZ196" s="17" t="str">
        <f ca="1">IF(data!$BX196=BA$1,data!$BW196,"")</f>
        <v/>
      </c>
      <c r="BA196" s="17" t="str">
        <f ca="1">IF(data!$BY196=BA$1,data!$BW196,"")</f>
        <v/>
      </c>
      <c r="BB196" s="17" t="str">
        <f ca="1">IF(OR(data!$BX196=BA$1,data!$BY196=BA$1),data!$BW196,"")</f>
        <v/>
      </c>
      <c r="BC196" s="16" t="str">
        <f ca="1">IF(data!$BX196=BD$1,data!$BW196,"")</f>
        <v/>
      </c>
      <c r="BD196" s="16" t="str">
        <f ca="1">IF(data!$BY196=BD$1,data!$BW196,"")</f>
        <v/>
      </c>
      <c r="BE196" s="16" t="str">
        <f ca="1">IF(OR(data!$BX196=BD$1,data!$BY196=BD$1),data!$BW196,"")</f>
        <v/>
      </c>
      <c r="BF196" s="17" t="str">
        <f ca="1">IF(data!$BX196=BG$1,data!$BW196,"")</f>
        <v/>
      </c>
      <c r="BG196" s="17" t="str">
        <f ca="1">IF(data!$BY196=BG$1,data!$BW196,"")</f>
        <v/>
      </c>
      <c r="BH196" s="17" t="str">
        <f ca="1">IF(OR(data!$BX196=BG$1,data!$BY196=BG$1),data!$BW196,"")</f>
        <v/>
      </c>
      <c r="BI196" s="16" t="str">
        <f ca="1">IF(data!$BX196=BJ$1,data!$BW196,"")</f>
        <v/>
      </c>
      <c r="BJ196" s="16" t="str">
        <f ca="1">IF(data!$BY196=BJ$1,data!$BW196,"")</f>
        <v/>
      </c>
      <c r="BK196" s="16" t="str">
        <f ca="1">IF(OR(data!$BX196=BJ$1,data!$BY196=BJ$1),data!$BW196,"")</f>
        <v/>
      </c>
      <c r="BL196" s="17" t="str">
        <f ca="1">IF(data!$BX196=BM$1,data!$BW196,"")</f>
        <v/>
      </c>
      <c r="BM196" s="17" t="str">
        <f ca="1">IF(data!$BY196=BM$1,data!$BW196,"")</f>
        <v/>
      </c>
      <c r="BN196" s="17" t="str">
        <f ca="1">IF(OR(data!$BX196=BM$1,data!$BY196=BM$1),data!$BW196,"")</f>
        <v/>
      </c>
      <c r="BO196" s="16" t="str">
        <f ca="1">IF(data!$BX196=BP$1,data!$BW196,"")</f>
        <v/>
      </c>
      <c r="BP196" s="16" t="str">
        <f ca="1">IF(data!$BY196=BP$1,data!$BW196,"")</f>
        <v/>
      </c>
      <c r="BQ196" s="16" t="str">
        <f ca="1">IF(OR(data!$BX196=BP$1,data!$BY196=BP$1),data!$BW196,"")</f>
        <v/>
      </c>
      <c r="BR196" s="17" t="str">
        <f ca="1">IF(data!$BX196=BS$1,data!$BW196,"")</f>
        <v/>
      </c>
      <c r="BS196" s="17" t="str">
        <f ca="1">IF(data!$BY196=BS$1,data!$BW196,"")</f>
        <v/>
      </c>
      <c r="BT196" s="17" t="str">
        <f ca="1">IF(OR(data!$BX196=BS$1,data!$BY196=BS$1),data!$BW196,"")</f>
        <v/>
      </c>
    </row>
    <row r="197" spans="1:72" s="11" customFormat="1" x14ac:dyDescent="0.25">
      <c r="A197" s="16" t="str">
        <f ca="1">IF(data!$BX197=B$1,data!$BW197,"")</f>
        <v/>
      </c>
      <c r="B197" s="16" t="str">
        <f ca="1">IF(data!$BY197=B$1,data!$BW197,"")</f>
        <v/>
      </c>
      <c r="C197" s="16" t="str">
        <f ca="1">IF(OR(data!$BX197=B$1,data!$BY197=B$1),data!$BW197,"")</f>
        <v/>
      </c>
      <c r="D197" s="17" t="str">
        <f ca="1">IF(data!$BX197=E$1,data!$BW197,"")</f>
        <v/>
      </c>
      <c r="E197" s="17" t="str">
        <f ca="1">IF(data!$BY197=E$1,data!$BW197,"")</f>
        <v/>
      </c>
      <c r="F197" s="17" t="str">
        <f ca="1">IF(OR(data!$BX197=E$1,data!$BY197=E$1),data!$BW197,"")</f>
        <v/>
      </c>
      <c r="G197" s="16" t="str">
        <f ca="1">IF(data!$BX197=H$1,data!$BW197,"")</f>
        <v/>
      </c>
      <c r="H197" s="16" t="str">
        <f ca="1">IF(data!$BY197=H$1,data!$BW197,"")</f>
        <v/>
      </c>
      <c r="I197" s="16" t="str">
        <f ca="1">IF(OR(data!$BX197=H$1,data!$BY197=H$1),data!$BW197,"")</f>
        <v/>
      </c>
      <c r="J197" s="17" t="str">
        <f ca="1">IF(data!$BX197=K$1,data!$BW197,"")</f>
        <v/>
      </c>
      <c r="K197" s="17" t="str">
        <f ca="1">IF(data!$BY197=K$1,data!$BW197,"")</f>
        <v/>
      </c>
      <c r="L197" s="17" t="str">
        <f ca="1">IF(OR(data!$BX197=K$1,data!$BY197=K$1),data!$BW197,"")</f>
        <v/>
      </c>
      <c r="M197" s="16" t="str">
        <f ca="1">IF(data!$BX197=N$1,data!$BW197,"")</f>
        <v/>
      </c>
      <c r="N197" s="16" t="str">
        <f ca="1">IF(data!$BY197=N$1,data!$BW197,"")</f>
        <v/>
      </c>
      <c r="O197" s="16" t="str">
        <f ca="1">IF(OR(data!$BX197=N$1,data!$BY197=N$1),data!$BW197,"")</f>
        <v/>
      </c>
      <c r="P197" s="17" t="str">
        <f ca="1">IF(data!$BX197=Q$1,data!$BW197,"")</f>
        <v/>
      </c>
      <c r="Q197" s="17" t="str">
        <f ca="1">IF(data!$BY197=Q$1,data!$BW197,"")</f>
        <v/>
      </c>
      <c r="R197" s="17" t="str">
        <f ca="1">IF(OR(data!$BX197=Q$1,data!$BY197=Q$1),data!$BW197,"")</f>
        <v/>
      </c>
      <c r="S197" s="16" t="str">
        <f ca="1">IF(data!$BX197=T$1,data!$BW197,"")</f>
        <v/>
      </c>
      <c r="T197" s="16" t="str">
        <f ca="1">IF(data!$BY197=T$1,data!$BW197,"")</f>
        <v/>
      </c>
      <c r="U197" s="16" t="str">
        <f ca="1">IF(OR(data!$BX197=T$1,data!$BY197=T$1),data!$BW197,"")</f>
        <v/>
      </c>
      <c r="V197" s="17" t="str">
        <f ca="1">IF(data!$BX197=W$1,data!$BW197,"")</f>
        <v/>
      </c>
      <c r="W197" s="17" t="str">
        <f ca="1">IF(data!$BY197=W$1,data!$BW197,"")</f>
        <v/>
      </c>
      <c r="X197" s="17" t="str">
        <f ca="1">IF(OR(data!$BX197=W$1,data!$BY197=W$1),data!$BW197,"")</f>
        <v/>
      </c>
      <c r="Y197" s="16" t="str">
        <f ca="1">IF(data!$BX197=Z$1,data!$BW197,"")</f>
        <v/>
      </c>
      <c r="Z197" s="16" t="str">
        <f ca="1">IF(data!$BY197=Z$1,data!$BW197,"")</f>
        <v/>
      </c>
      <c r="AA197" s="16" t="str">
        <f ca="1">IF(OR(data!$BX197=Z$1,data!$BY197=Z$1),data!$BW197,"")</f>
        <v/>
      </c>
      <c r="AB197" s="17" t="str">
        <f ca="1">IF(data!$BX197=AC$1,data!$BW197,"")</f>
        <v/>
      </c>
      <c r="AC197" s="17" t="str">
        <f ca="1">IF(data!$BY197=AC$1,data!$BW197,"")</f>
        <v/>
      </c>
      <c r="AD197" s="17" t="str">
        <f ca="1">IF(OR(data!$BX197=AC$1,data!$BY197=AC$1),data!$BW197,"")</f>
        <v/>
      </c>
      <c r="AE197" s="16" t="str">
        <f ca="1">IF(data!$BX197=AF$1,data!$BW197,"")</f>
        <v/>
      </c>
      <c r="AF197" s="16" t="str">
        <f ca="1">IF(data!$BY197=AF$1,data!$BW197,"")</f>
        <v/>
      </c>
      <c r="AG197" s="16" t="str">
        <f ca="1">IF(OR(data!$BX197=AF$1,data!$BY197=AF$1),data!$BW197,"")</f>
        <v/>
      </c>
      <c r="AH197" s="17" t="str">
        <f ca="1">IF(data!$BX197=AI$1,data!$BW197,"")</f>
        <v/>
      </c>
      <c r="AI197" s="17" t="str">
        <f ca="1">IF(data!$BY197=AI$1,data!$BW197,"")</f>
        <v/>
      </c>
      <c r="AJ197" s="17" t="str">
        <f ca="1">IF(OR(data!$BX197=AI$1,data!$BY197=AI$1),data!$BW197,"")</f>
        <v/>
      </c>
      <c r="AK197" s="16" t="str">
        <f ca="1">IF(data!$BX197=AL$1,data!$BW197,"")</f>
        <v/>
      </c>
      <c r="AL197" s="16" t="str">
        <f ca="1">IF(data!$BY197=AL$1,data!$BW197,"")</f>
        <v/>
      </c>
      <c r="AM197" s="16" t="str">
        <f ca="1">IF(OR(data!$BX197=AL$1,data!$BY197=AL$1),data!$BW197,"")</f>
        <v/>
      </c>
      <c r="AN197" s="17" t="str">
        <f ca="1">IF(data!$BX197=AO$1,data!$BW197,"")</f>
        <v/>
      </c>
      <c r="AO197" s="17" t="str">
        <f ca="1">IF(data!$BY197=AO$1,data!$BW197,"")</f>
        <v/>
      </c>
      <c r="AP197" s="17" t="str">
        <f ca="1">IF(OR(data!$BX197=AO$1,data!$BY197=AO$1),data!$BW197,"")</f>
        <v/>
      </c>
      <c r="AQ197" s="16" t="str">
        <f ca="1">IF(data!$BX197=AR$1,data!$BW197,"")</f>
        <v/>
      </c>
      <c r="AR197" s="16" t="str">
        <f ca="1">IF(data!$BY197=AR$1,data!$BW197,"")</f>
        <v/>
      </c>
      <c r="AS197" s="16" t="str">
        <f ca="1">IF(OR(data!$BX197=AR$1,data!$BY197=AR$1),data!$BW197,"")</f>
        <v/>
      </c>
      <c r="AT197" s="17" t="str">
        <f ca="1">IF(data!$BX197=AU$1,data!$BW197,"")</f>
        <v/>
      </c>
      <c r="AU197" s="17" t="str">
        <f ca="1">IF(data!$BY197=AU$1,data!$BW197,"")</f>
        <v/>
      </c>
      <c r="AV197" s="17" t="str">
        <f ca="1">IF(OR(data!$BX197=AU$1,data!$BY197=AU$1),data!$BW197,"")</f>
        <v/>
      </c>
      <c r="AW197" s="16" t="str">
        <f ca="1">IF(data!$BX197=AX$1,data!$BW197,"")</f>
        <v/>
      </c>
      <c r="AX197" s="16" t="str">
        <f ca="1">IF(data!$BY197=AX$1,data!$BW197,"")</f>
        <v/>
      </c>
      <c r="AY197" s="16" t="str">
        <f ca="1">IF(OR(data!$BX197=AX$1,data!$BY197=AX$1),data!$BW197,"")</f>
        <v/>
      </c>
      <c r="AZ197" s="17" t="str">
        <f ca="1">IF(data!$BX197=BA$1,data!$BW197,"")</f>
        <v/>
      </c>
      <c r="BA197" s="17" t="str">
        <f ca="1">IF(data!$BY197=BA$1,data!$BW197,"")</f>
        <v/>
      </c>
      <c r="BB197" s="17" t="str">
        <f ca="1">IF(OR(data!$BX197=BA$1,data!$BY197=BA$1),data!$BW197,"")</f>
        <v/>
      </c>
      <c r="BC197" s="16" t="str">
        <f ca="1">IF(data!$BX197=BD$1,data!$BW197,"")</f>
        <v/>
      </c>
      <c r="BD197" s="16" t="str">
        <f ca="1">IF(data!$BY197=BD$1,data!$BW197,"")</f>
        <v/>
      </c>
      <c r="BE197" s="16" t="str">
        <f ca="1">IF(OR(data!$BX197=BD$1,data!$BY197=BD$1),data!$BW197,"")</f>
        <v/>
      </c>
      <c r="BF197" s="17" t="str">
        <f ca="1">IF(data!$BX197=BG$1,data!$BW197,"")</f>
        <v/>
      </c>
      <c r="BG197" s="17" t="str">
        <f ca="1">IF(data!$BY197=BG$1,data!$BW197,"")</f>
        <v/>
      </c>
      <c r="BH197" s="17" t="str">
        <f ca="1">IF(OR(data!$BX197=BG$1,data!$BY197=BG$1),data!$BW197,"")</f>
        <v/>
      </c>
      <c r="BI197" s="16" t="str">
        <f ca="1">IF(data!$BX197=BJ$1,data!$BW197,"")</f>
        <v/>
      </c>
      <c r="BJ197" s="16" t="str">
        <f ca="1">IF(data!$BY197=BJ$1,data!$BW197,"")</f>
        <v/>
      </c>
      <c r="BK197" s="16" t="str">
        <f ca="1">IF(OR(data!$BX197=BJ$1,data!$BY197=BJ$1),data!$BW197,"")</f>
        <v/>
      </c>
      <c r="BL197" s="17" t="str">
        <f ca="1">IF(data!$BX197=BM$1,data!$BW197,"")</f>
        <v/>
      </c>
      <c r="BM197" s="17" t="str">
        <f ca="1">IF(data!$BY197=BM$1,data!$BW197,"")</f>
        <v/>
      </c>
      <c r="BN197" s="17" t="str">
        <f ca="1">IF(OR(data!$BX197=BM$1,data!$BY197=BM$1),data!$BW197,"")</f>
        <v/>
      </c>
      <c r="BO197" s="16" t="str">
        <f ca="1">IF(data!$BX197=BP$1,data!$BW197,"")</f>
        <v/>
      </c>
      <c r="BP197" s="16" t="str">
        <f ca="1">IF(data!$BY197=BP$1,data!$BW197,"")</f>
        <v/>
      </c>
      <c r="BQ197" s="16" t="str">
        <f ca="1">IF(OR(data!$BX197=BP$1,data!$BY197=BP$1),data!$BW197,"")</f>
        <v/>
      </c>
      <c r="BR197" s="17" t="str">
        <f ca="1">IF(data!$BX197=BS$1,data!$BW197,"")</f>
        <v/>
      </c>
      <c r="BS197" s="17" t="str">
        <f ca="1">IF(data!$BY197=BS$1,data!$BW197,"")</f>
        <v/>
      </c>
      <c r="BT197" s="17" t="str">
        <f ca="1">IF(OR(data!$BX197=BS$1,data!$BY197=BS$1),data!$BW197,"")</f>
        <v/>
      </c>
    </row>
    <row r="198" spans="1:72" s="11" customFormat="1" x14ac:dyDescent="0.25">
      <c r="A198" s="16" t="str">
        <f ca="1">IF(data!$BX198=B$1,data!$BW198,"")</f>
        <v/>
      </c>
      <c r="B198" s="16" t="str">
        <f ca="1">IF(data!$BY198=B$1,data!$BW198,"")</f>
        <v/>
      </c>
      <c r="C198" s="16" t="str">
        <f ca="1">IF(OR(data!$BX198=B$1,data!$BY198=B$1),data!$BW198,"")</f>
        <v/>
      </c>
      <c r="D198" s="17" t="str">
        <f ca="1">IF(data!$BX198=E$1,data!$BW198,"")</f>
        <v/>
      </c>
      <c r="E198" s="17" t="str">
        <f ca="1">IF(data!$BY198=E$1,data!$BW198,"")</f>
        <v/>
      </c>
      <c r="F198" s="17" t="str">
        <f ca="1">IF(OR(data!$BX198=E$1,data!$BY198=E$1),data!$BW198,"")</f>
        <v/>
      </c>
      <c r="G198" s="16" t="str">
        <f ca="1">IF(data!$BX198=H$1,data!$BW198,"")</f>
        <v/>
      </c>
      <c r="H198" s="16" t="str">
        <f ca="1">IF(data!$BY198=H$1,data!$BW198,"")</f>
        <v/>
      </c>
      <c r="I198" s="16" t="str">
        <f ca="1">IF(OR(data!$BX198=H$1,data!$BY198=H$1),data!$BW198,"")</f>
        <v/>
      </c>
      <c r="J198" s="17" t="str">
        <f ca="1">IF(data!$BX198=K$1,data!$BW198,"")</f>
        <v/>
      </c>
      <c r="K198" s="17" t="str">
        <f ca="1">IF(data!$BY198=K$1,data!$BW198,"")</f>
        <v/>
      </c>
      <c r="L198" s="17" t="str">
        <f ca="1">IF(OR(data!$BX198=K$1,data!$BY198=K$1),data!$BW198,"")</f>
        <v/>
      </c>
      <c r="M198" s="16" t="str">
        <f ca="1">IF(data!$BX198=N$1,data!$BW198,"")</f>
        <v/>
      </c>
      <c r="N198" s="16" t="str">
        <f ca="1">IF(data!$BY198=N$1,data!$BW198,"")</f>
        <v/>
      </c>
      <c r="O198" s="16" t="str">
        <f ca="1">IF(OR(data!$BX198=N$1,data!$BY198=N$1),data!$BW198,"")</f>
        <v/>
      </c>
      <c r="P198" s="17" t="str">
        <f ca="1">IF(data!$BX198=Q$1,data!$BW198,"")</f>
        <v/>
      </c>
      <c r="Q198" s="17" t="str">
        <f ca="1">IF(data!$BY198=Q$1,data!$BW198,"")</f>
        <v/>
      </c>
      <c r="R198" s="17" t="str">
        <f ca="1">IF(OR(data!$BX198=Q$1,data!$BY198=Q$1),data!$BW198,"")</f>
        <v/>
      </c>
      <c r="S198" s="16" t="str">
        <f ca="1">IF(data!$BX198=T$1,data!$BW198,"")</f>
        <v/>
      </c>
      <c r="T198" s="16" t="str">
        <f ca="1">IF(data!$BY198=T$1,data!$BW198,"")</f>
        <v/>
      </c>
      <c r="U198" s="16" t="str">
        <f ca="1">IF(OR(data!$BX198=T$1,data!$BY198=T$1),data!$BW198,"")</f>
        <v/>
      </c>
      <c r="V198" s="17" t="str">
        <f ca="1">IF(data!$BX198=W$1,data!$BW198,"")</f>
        <v/>
      </c>
      <c r="W198" s="17" t="str">
        <f ca="1">IF(data!$BY198=W$1,data!$BW198,"")</f>
        <v/>
      </c>
      <c r="X198" s="17" t="str">
        <f ca="1">IF(OR(data!$BX198=W$1,data!$BY198=W$1),data!$BW198,"")</f>
        <v/>
      </c>
      <c r="Y198" s="16" t="str">
        <f ca="1">IF(data!$BX198=Z$1,data!$BW198,"")</f>
        <v/>
      </c>
      <c r="Z198" s="16" t="str">
        <f ca="1">IF(data!$BY198=Z$1,data!$BW198,"")</f>
        <v/>
      </c>
      <c r="AA198" s="16" t="str">
        <f ca="1">IF(OR(data!$BX198=Z$1,data!$BY198=Z$1),data!$BW198,"")</f>
        <v/>
      </c>
      <c r="AB198" s="17" t="str">
        <f ca="1">IF(data!$BX198=AC$1,data!$BW198,"")</f>
        <v/>
      </c>
      <c r="AC198" s="17" t="str">
        <f ca="1">IF(data!$BY198=AC$1,data!$BW198,"")</f>
        <v/>
      </c>
      <c r="AD198" s="17" t="str">
        <f ca="1">IF(OR(data!$BX198=AC$1,data!$BY198=AC$1),data!$BW198,"")</f>
        <v/>
      </c>
      <c r="AE198" s="16" t="str">
        <f ca="1">IF(data!$BX198=AF$1,data!$BW198,"")</f>
        <v/>
      </c>
      <c r="AF198" s="16" t="str">
        <f ca="1">IF(data!$BY198=AF$1,data!$BW198,"")</f>
        <v/>
      </c>
      <c r="AG198" s="16" t="str">
        <f ca="1">IF(OR(data!$BX198=AF$1,data!$BY198=AF$1),data!$BW198,"")</f>
        <v/>
      </c>
      <c r="AH198" s="17" t="str">
        <f ca="1">IF(data!$BX198=AI$1,data!$BW198,"")</f>
        <v/>
      </c>
      <c r="AI198" s="17" t="str">
        <f ca="1">IF(data!$BY198=AI$1,data!$BW198,"")</f>
        <v/>
      </c>
      <c r="AJ198" s="17" t="str">
        <f ca="1">IF(OR(data!$BX198=AI$1,data!$BY198=AI$1),data!$BW198,"")</f>
        <v/>
      </c>
      <c r="AK198" s="16" t="str">
        <f ca="1">IF(data!$BX198=AL$1,data!$BW198,"")</f>
        <v/>
      </c>
      <c r="AL198" s="16" t="str">
        <f ca="1">IF(data!$BY198=AL$1,data!$BW198,"")</f>
        <v/>
      </c>
      <c r="AM198" s="16" t="str">
        <f ca="1">IF(OR(data!$BX198=AL$1,data!$BY198=AL$1),data!$BW198,"")</f>
        <v/>
      </c>
      <c r="AN198" s="17" t="str">
        <f ca="1">IF(data!$BX198=AO$1,data!$BW198,"")</f>
        <v/>
      </c>
      <c r="AO198" s="17" t="str">
        <f ca="1">IF(data!$BY198=AO$1,data!$BW198,"")</f>
        <v/>
      </c>
      <c r="AP198" s="17" t="str">
        <f ca="1">IF(OR(data!$BX198=AO$1,data!$BY198=AO$1),data!$BW198,"")</f>
        <v/>
      </c>
      <c r="AQ198" s="16" t="str">
        <f ca="1">IF(data!$BX198=AR$1,data!$BW198,"")</f>
        <v/>
      </c>
      <c r="AR198" s="16" t="str">
        <f ca="1">IF(data!$BY198=AR$1,data!$BW198,"")</f>
        <v/>
      </c>
      <c r="AS198" s="16" t="str">
        <f ca="1">IF(OR(data!$BX198=AR$1,data!$BY198=AR$1),data!$BW198,"")</f>
        <v/>
      </c>
      <c r="AT198" s="17" t="str">
        <f ca="1">IF(data!$BX198=AU$1,data!$BW198,"")</f>
        <v/>
      </c>
      <c r="AU198" s="17" t="str">
        <f ca="1">IF(data!$BY198=AU$1,data!$BW198,"")</f>
        <v/>
      </c>
      <c r="AV198" s="17" t="str">
        <f ca="1">IF(OR(data!$BX198=AU$1,data!$BY198=AU$1),data!$BW198,"")</f>
        <v/>
      </c>
      <c r="AW198" s="16" t="str">
        <f ca="1">IF(data!$BX198=AX$1,data!$BW198,"")</f>
        <v/>
      </c>
      <c r="AX198" s="16" t="str">
        <f ca="1">IF(data!$BY198=AX$1,data!$BW198,"")</f>
        <v/>
      </c>
      <c r="AY198" s="16" t="str">
        <f ca="1">IF(OR(data!$BX198=AX$1,data!$BY198=AX$1),data!$BW198,"")</f>
        <v/>
      </c>
      <c r="AZ198" s="17" t="str">
        <f ca="1">IF(data!$BX198=BA$1,data!$BW198,"")</f>
        <v/>
      </c>
      <c r="BA198" s="17" t="str">
        <f ca="1">IF(data!$BY198=BA$1,data!$BW198,"")</f>
        <v/>
      </c>
      <c r="BB198" s="17" t="str">
        <f ca="1">IF(OR(data!$BX198=BA$1,data!$BY198=BA$1),data!$BW198,"")</f>
        <v/>
      </c>
      <c r="BC198" s="16" t="str">
        <f ca="1">IF(data!$BX198=BD$1,data!$BW198,"")</f>
        <v/>
      </c>
      <c r="BD198" s="16" t="str">
        <f ca="1">IF(data!$BY198=BD$1,data!$BW198,"")</f>
        <v/>
      </c>
      <c r="BE198" s="16" t="str">
        <f ca="1">IF(OR(data!$BX198=BD$1,data!$BY198=BD$1),data!$BW198,"")</f>
        <v/>
      </c>
      <c r="BF198" s="17" t="str">
        <f ca="1">IF(data!$BX198=BG$1,data!$BW198,"")</f>
        <v/>
      </c>
      <c r="BG198" s="17" t="str">
        <f ca="1">IF(data!$BY198=BG$1,data!$BW198,"")</f>
        <v/>
      </c>
      <c r="BH198" s="17" t="str">
        <f ca="1">IF(OR(data!$BX198=BG$1,data!$BY198=BG$1),data!$BW198,"")</f>
        <v/>
      </c>
      <c r="BI198" s="16" t="str">
        <f ca="1">IF(data!$BX198=BJ$1,data!$BW198,"")</f>
        <v/>
      </c>
      <c r="BJ198" s="16" t="str">
        <f ca="1">IF(data!$BY198=BJ$1,data!$BW198,"")</f>
        <v/>
      </c>
      <c r="BK198" s="16" t="str">
        <f ca="1">IF(OR(data!$BX198=BJ$1,data!$BY198=BJ$1),data!$BW198,"")</f>
        <v/>
      </c>
      <c r="BL198" s="17" t="str">
        <f ca="1">IF(data!$BX198=BM$1,data!$BW198,"")</f>
        <v/>
      </c>
      <c r="BM198" s="17" t="str">
        <f ca="1">IF(data!$BY198=BM$1,data!$BW198,"")</f>
        <v/>
      </c>
      <c r="BN198" s="17" t="str">
        <f ca="1">IF(OR(data!$BX198=BM$1,data!$BY198=BM$1),data!$BW198,"")</f>
        <v/>
      </c>
      <c r="BO198" s="16" t="str">
        <f ca="1">IF(data!$BX198=BP$1,data!$BW198,"")</f>
        <v/>
      </c>
      <c r="BP198" s="16" t="str">
        <f ca="1">IF(data!$BY198=BP$1,data!$BW198,"")</f>
        <v/>
      </c>
      <c r="BQ198" s="16" t="str">
        <f ca="1">IF(OR(data!$BX198=BP$1,data!$BY198=BP$1),data!$BW198,"")</f>
        <v/>
      </c>
      <c r="BR198" s="17" t="str">
        <f ca="1">IF(data!$BX198=BS$1,data!$BW198,"")</f>
        <v/>
      </c>
      <c r="BS198" s="17" t="str">
        <f ca="1">IF(data!$BY198=BS$1,data!$BW198,"")</f>
        <v/>
      </c>
      <c r="BT198" s="17" t="str">
        <f ca="1">IF(OR(data!$BX198=BS$1,data!$BY198=BS$1),data!$BW198,"")</f>
        <v/>
      </c>
    </row>
    <row r="199" spans="1:72" s="11" customFormat="1" x14ac:dyDescent="0.25">
      <c r="A199" s="16" t="str">
        <f ca="1">IF(data!$BX199=B$1,data!$BW199,"")</f>
        <v/>
      </c>
      <c r="B199" s="16" t="str">
        <f ca="1">IF(data!$BY199=B$1,data!$BW199,"")</f>
        <v/>
      </c>
      <c r="C199" s="16" t="str">
        <f ca="1">IF(OR(data!$BX199=B$1,data!$BY199=B$1),data!$BW199,"")</f>
        <v/>
      </c>
      <c r="D199" s="17" t="str">
        <f ca="1">IF(data!$BX199=E$1,data!$BW199,"")</f>
        <v/>
      </c>
      <c r="E199" s="17" t="str">
        <f ca="1">IF(data!$BY199=E$1,data!$BW199,"")</f>
        <v/>
      </c>
      <c r="F199" s="17" t="str">
        <f ca="1">IF(OR(data!$BX199=E$1,data!$BY199=E$1),data!$BW199,"")</f>
        <v/>
      </c>
      <c r="G199" s="16" t="str">
        <f ca="1">IF(data!$BX199=H$1,data!$BW199,"")</f>
        <v/>
      </c>
      <c r="H199" s="16" t="str">
        <f ca="1">IF(data!$BY199=H$1,data!$BW199,"")</f>
        <v/>
      </c>
      <c r="I199" s="16" t="str">
        <f ca="1">IF(OR(data!$BX199=H$1,data!$BY199=H$1),data!$BW199,"")</f>
        <v/>
      </c>
      <c r="J199" s="17" t="str">
        <f ca="1">IF(data!$BX199=K$1,data!$BW199,"")</f>
        <v/>
      </c>
      <c r="K199" s="17" t="str">
        <f ca="1">IF(data!$BY199=K$1,data!$BW199,"")</f>
        <v/>
      </c>
      <c r="L199" s="17" t="str">
        <f ca="1">IF(OR(data!$BX199=K$1,data!$BY199=K$1),data!$BW199,"")</f>
        <v/>
      </c>
      <c r="M199" s="16" t="str">
        <f ca="1">IF(data!$BX199=N$1,data!$BW199,"")</f>
        <v/>
      </c>
      <c r="N199" s="16" t="str">
        <f ca="1">IF(data!$BY199=N$1,data!$BW199,"")</f>
        <v/>
      </c>
      <c r="O199" s="16" t="str">
        <f ca="1">IF(OR(data!$BX199=N$1,data!$BY199=N$1),data!$BW199,"")</f>
        <v/>
      </c>
      <c r="P199" s="17" t="str">
        <f ca="1">IF(data!$BX199=Q$1,data!$BW199,"")</f>
        <v/>
      </c>
      <c r="Q199" s="17" t="str">
        <f ca="1">IF(data!$BY199=Q$1,data!$BW199,"")</f>
        <v/>
      </c>
      <c r="R199" s="17" t="str">
        <f ca="1">IF(OR(data!$BX199=Q$1,data!$BY199=Q$1),data!$BW199,"")</f>
        <v/>
      </c>
      <c r="S199" s="16" t="str">
        <f ca="1">IF(data!$BX199=T$1,data!$BW199,"")</f>
        <v/>
      </c>
      <c r="T199" s="16" t="str">
        <f ca="1">IF(data!$BY199=T$1,data!$BW199,"")</f>
        <v/>
      </c>
      <c r="U199" s="16" t="str">
        <f ca="1">IF(OR(data!$BX199=T$1,data!$BY199=T$1),data!$BW199,"")</f>
        <v/>
      </c>
      <c r="V199" s="17" t="str">
        <f ca="1">IF(data!$BX199=W$1,data!$BW199,"")</f>
        <v/>
      </c>
      <c r="W199" s="17" t="str">
        <f ca="1">IF(data!$BY199=W$1,data!$BW199,"")</f>
        <v/>
      </c>
      <c r="X199" s="17" t="str">
        <f ca="1">IF(OR(data!$BX199=W$1,data!$BY199=W$1),data!$BW199,"")</f>
        <v/>
      </c>
      <c r="Y199" s="16" t="str">
        <f ca="1">IF(data!$BX199=Z$1,data!$BW199,"")</f>
        <v/>
      </c>
      <c r="Z199" s="16" t="str">
        <f ca="1">IF(data!$BY199=Z$1,data!$BW199,"")</f>
        <v/>
      </c>
      <c r="AA199" s="16" t="str">
        <f ca="1">IF(OR(data!$BX199=Z$1,data!$BY199=Z$1),data!$BW199,"")</f>
        <v/>
      </c>
      <c r="AB199" s="17" t="str">
        <f ca="1">IF(data!$BX199=AC$1,data!$BW199,"")</f>
        <v/>
      </c>
      <c r="AC199" s="17" t="str">
        <f ca="1">IF(data!$BY199=AC$1,data!$BW199,"")</f>
        <v/>
      </c>
      <c r="AD199" s="17" t="str">
        <f ca="1">IF(OR(data!$BX199=AC$1,data!$BY199=AC$1),data!$BW199,"")</f>
        <v/>
      </c>
      <c r="AE199" s="16" t="str">
        <f ca="1">IF(data!$BX199=AF$1,data!$BW199,"")</f>
        <v/>
      </c>
      <c r="AF199" s="16" t="str">
        <f ca="1">IF(data!$BY199=AF$1,data!$BW199,"")</f>
        <v/>
      </c>
      <c r="AG199" s="16" t="str">
        <f ca="1">IF(OR(data!$BX199=AF$1,data!$BY199=AF$1),data!$BW199,"")</f>
        <v/>
      </c>
      <c r="AH199" s="17" t="str">
        <f ca="1">IF(data!$BX199=AI$1,data!$BW199,"")</f>
        <v/>
      </c>
      <c r="AI199" s="17" t="str">
        <f ca="1">IF(data!$BY199=AI$1,data!$BW199,"")</f>
        <v/>
      </c>
      <c r="AJ199" s="17" t="str">
        <f ca="1">IF(OR(data!$BX199=AI$1,data!$BY199=AI$1),data!$BW199,"")</f>
        <v/>
      </c>
      <c r="AK199" s="16" t="str">
        <f ca="1">IF(data!$BX199=AL$1,data!$BW199,"")</f>
        <v/>
      </c>
      <c r="AL199" s="16" t="str">
        <f ca="1">IF(data!$BY199=AL$1,data!$BW199,"")</f>
        <v/>
      </c>
      <c r="AM199" s="16" t="str">
        <f ca="1">IF(OR(data!$BX199=AL$1,data!$BY199=AL$1),data!$BW199,"")</f>
        <v/>
      </c>
      <c r="AN199" s="17" t="str">
        <f ca="1">IF(data!$BX199=AO$1,data!$BW199,"")</f>
        <v/>
      </c>
      <c r="AO199" s="17" t="str">
        <f ca="1">IF(data!$BY199=AO$1,data!$BW199,"")</f>
        <v/>
      </c>
      <c r="AP199" s="17" t="str">
        <f ca="1">IF(OR(data!$BX199=AO$1,data!$BY199=AO$1),data!$BW199,"")</f>
        <v/>
      </c>
      <c r="AQ199" s="16" t="str">
        <f ca="1">IF(data!$BX199=AR$1,data!$BW199,"")</f>
        <v/>
      </c>
      <c r="AR199" s="16" t="str">
        <f ca="1">IF(data!$BY199=AR$1,data!$BW199,"")</f>
        <v/>
      </c>
      <c r="AS199" s="16" t="str">
        <f ca="1">IF(OR(data!$BX199=AR$1,data!$BY199=AR$1),data!$BW199,"")</f>
        <v/>
      </c>
      <c r="AT199" s="17" t="str">
        <f ca="1">IF(data!$BX199=AU$1,data!$BW199,"")</f>
        <v/>
      </c>
      <c r="AU199" s="17" t="str">
        <f ca="1">IF(data!$BY199=AU$1,data!$BW199,"")</f>
        <v/>
      </c>
      <c r="AV199" s="17" t="str">
        <f ca="1">IF(OR(data!$BX199=AU$1,data!$BY199=AU$1),data!$BW199,"")</f>
        <v/>
      </c>
      <c r="AW199" s="16" t="str">
        <f ca="1">IF(data!$BX199=AX$1,data!$BW199,"")</f>
        <v/>
      </c>
      <c r="AX199" s="16" t="str">
        <f ca="1">IF(data!$BY199=AX$1,data!$BW199,"")</f>
        <v/>
      </c>
      <c r="AY199" s="16" t="str">
        <f ca="1">IF(OR(data!$BX199=AX$1,data!$BY199=AX$1),data!$BW199,"")</f>
        <v/>
      </c>
      <c r="AZ199" s="17" t="str">
        <f ca="1">IF(data!$BX199=BA$1,data!$BW199,"")</f>
        <v/>
      </c>
      <c r="BA199" s="17" t="str">
        <f ca="1">IF(data!$BY199=BA$1,data!$BW199,"")</f>
        <v/>
      </c>
      <c r="BB199" s="17" t="str">
        <f ca="1">IF(OR(data!$BX199=BA$1,data!$BY199=BA$1),data!$BW199,"")</f>
        <v/>
      </c>
      <c r="BC199" s="16" t="str">
        <f ca="1">IF(data!$BX199=BD$1,data!$BW199,"")</f>
        <v/>
      </c>
      <c r="BD199" s="16" t="str">
        <f ca="1">IF(data!$BY199=BD$1,data!$BW199,"")</f>
        <v/>
      </c>
      <c r="BE199" s="16" t="str">
        <f ca="1">IF(OR(data!$BX199=BD$1,data!$BY199=BD$1),data!$BW199,"")</f>
        <v/>
      </c>
      <c r="BF199" s="17" t="str">
        <f ca="1">IF(data!$BX199=BG$1,data!$BW199,"")</f>
        <v/>
      </c>
      <c r="BG199" s="17" t="str">
        <f ca="1">IF(data!$BY199=BG$1,data!$BW199,"")</f>
        <v/>
      </c>
      <c r="BH199" s="17" t="str">
        <f ca="1">IF(OR(data!$BX199=BG$1,data!$BY199=BG$1),data!$BW199,"")</f>
        <v/>
      </c>
      <c r="BI199" s="16" t="str">
        <f ca="1">IF(data!$BX199=BJ$1,data!$BW199,"")</f>
        <v/>
      </c>
      <c r="BJ199" s="16" t="str">
        <f ca="1">IF(data!$BY199=BJ$1,data!$BW199,"")</f>
        <v/>
      </c>
      <c r="BK199" s="16" t="str">
        <f ca="1">IF(OR(data!$BX199=BJ$1,data!$BY199=BJ$1),data!$BW199,"")</f>
        <v/>
      </c>
      <c r="BL199" s="17" t="str">
        <f ca="1">IF(data!$BX199=BM$1,data!$BW199,"")</f>
        <v/>
      </c>
      <c r="BM199" s="17" t="str">
        <f ca="1">IF(data!$BY199=BM$1,data!$BW199,"")</f>
        <v/>
      </c>
      <c r="BN199" s="17" t="str">
        <f ca="1">IF(OR(data!$BX199=BM$1,data!$BY199=BM$1),data!$BW199,"")</f>
        <v/>
      </c>
      <c r="BO199" s="16" t="str">
        <f ca="1">IF(data!$BX199=BP$1,data!$BW199,"")</f>
        <v/>
      </c>
      <c r="BP199" s="16" t="str">
        <f ca="1">IF(data!$BY199=BP$1,data!$BW199,"")</f>
        <v/>
      </c>
      <c r="BQ199" s="16" t="str">
        <f ca="1">IF(OR(data!$BX199=BP$1,data!$BY199=BP$1),data!$BW199,"")</f>
        <v/>
      </c>
      <c r="BR199" s="17" t="str">
        <f ca="1">IF(data!$BX199=BS$1,data!$BW199,"")</f>
        <v/>
      </c>
      <c r="BS199" s="17" t="str">
        <f ca="1">IF(data!$BY199=BS$1,data!$BW199,"")</f>
        <v/>
      </c>
      <c r="BT199" s="17" t="str">
        <f ca="1">IF(OR(data!$BX199=BS$1,data!$BY199=BS$1),data!$BW199,"")</f>
        <v/>
      </c>
    </row>
    <row r="200" spans="1:72" s="11" customFormat="1" x14ac:dyDescent="0.25">
      <c r="A200" s="16" t="str">
        <f ca="1">IF(data!$BX200=B$1,data!$BW200,"")</f>
        <v/>
      </c>
      <c r="B200" s="16" t="str">
        <f ca="1">IF(data!$BY200=B$1,data!$BW200,"")</f>
        <v/>
      </c>
      <c r="C200" s="16" t="str">
        <f ca="1">IF(OR(data!$BX200=B$1,data!$BY200=B$1),data!$BW200,"")</f>
        <v/>
      </c>
      <c r="D200" s="17" t="str">
        <f ca="1">IF(data!$BX200=E$1,data!$BW200,"")</f>
        <v/>
      </c>
      <c r="E200" s="17" t="str">
        <f ca="1">IF(data!$BY200=E$1,data!$BW200,"")</f>
        <v/>
      </c>
      <c r="F200" s="17" t="str">
        <f ca="1">IF(OR(data!$BX200=E$1,data!$BY200=E$1),data!$BW200,"")</f>
        <v/>
      </c>
      <c r="G200" s="16" t="str">
        <f ca="1">IF(data!$BX200=H$1,data!$BW200,"")</f>
        <v/>
      </c>
      <c r="H200" s="16" t="str">
        <f ca="1">IF(data!$BY200=H$1,data!$BW200,"")</f>
        <v/>
      </c>
      <c r="I200" s="16" t="str">
        <f ca="1">IF(OR(data!$BX200=H$1,data!$BY200=H$1),data!$BW200,"")</f>
        <v/>
      </c>
      <c r="J200" s="17" t="str">
        <f ca="1">IF(data!$BX200=K$1,data!$BW200,"")</f>
        <v/>
      </c>
      <c r="K200" s="17" t="str">
        <f ca="1">IF(data!$BY200=K$1,data!$BW200,"")</f>
        <v/>
      </c>
      <c r="L200" s="17" t="str">
        <f ca="1">IF(OR(data!$BX200=K$1,data!$BY200=K$1),data!$BW200,"")</f>
        <v/>
      </c>
      <c r="M200" s="16" t="str">
        <f ca="1">IF(data!$BX200=N$1,data!$BW200,"")</f>
        <v/>
      </c>
      <c r="N200" s="16" t="str">
        <f ca="1">IF(data!$BY200=N$1,data!$BW200,"")</f>
        <v/>
      </c>
      <c r="O200" s="16" t="str">
        <f ca="1">IF(OR(data!$BX200=N$1,data!$BY200=N$1),data!$BW200,"")</f>
        <v/>
      </c>
      <c r="P200" s="17" t="str">
        <f ca="1">IF(data!$BX200=Q$1,data!$BW200,"")</f>
        <v/>
      </c>
      <c r="Q200" s="17" t="str">
        <f ca="1">IF(data!$BY200=Q$1,data!$BW200,"")</f>
        <v/>
      </c>
      <c r="R200" s="17" t="str">
        <f ca="1">IF(OR(data!$BX200=Q$1,data!$BY200=Q$1),data!$BW200,"")</f>
        <v/>
      </c>
      <c r="S200" s="16" t="str">
        <f ca="1">IF(data!$BX200=T$1,data!$BW200,"")</f>
        <v/>
      </c>
      <c r="T200" s="16" t="str">
        <f ca="1">IF(data!$BY200=T$1,data!$BW200,"")</f>
        <v/>
      </c>
      <c r="U200" s="16" t="str">
        <f ca="1">IF(OR(data!$BX200=T$1,data!$BY200=T$1),data!$BW200,"")</f>
        <v/>
      </c>
      <c r="V200" s="17" t="str">
        <f ca="1">IF(data!$BX200=W$1,data!$BW200,"")</f>
        <v/>
      </c>
      <c r="W200" s="17" t="str">
        <f ca="1">IF(data!$BY200=W$1,data!$BW200,"")</f>
        <v/>
      </c>
      <c r="X200" s="17" t="str">
        <f ca="1">IF(OR(data!$BX200=W$1,data!$BY200=W$1),data!$BW200,"")</f>
        <v/>
      </c>
      <c r="Y200" s="16" t="str">
        <f ca="1">IF(data!$BX200=Z$1,data!$BW200,"")</f>
        <v/>
      </c>
      <c r="Z200" s="16" t="str">
        <f ca="1">IF(data!$BY200=Z$1,data!$BW200,"")</f>
        <v/>
      </c>
      <c r="AA200" s="16" t="str">
        <f ca="1">IF(OR(data!$BX200=Z$1,data!$BY200=Z$1),data!$BW200,"")</f>
        <v/>
      </c>
      <c r="AB200" s="17" t="str">
        <f ca="1">IF(data!$BX200=AC$1,data!$BW200,"")</f>
        <v/>
      </c>
      <c r="AC200" s="17" t="str">
        <f ca="1">IF(data!$BY200=AC$1,data!$BW200,"")</f>
        <v/>
      </c>
      <c r="AD200" s="17" t="str">
        <f ca="1">IF(OR(data!$BX200=AC$1,data!$BY200=AC$1),data!$BW200,"")</f>
        <v/>
      </c>
      <c r="AE200" s="16" t="str">
        <f ca="1">IF(data!$BX200=AF$1,data!$BW200,"")</f>
        <v/>
      </c>
      <c r="AF200" s="16" t="str">
        <f ca="1">IF(data!$BY200=AF$1,data!$BW200,"")</f>
        <v/>
      </c>
      <c r="AG200" s="16" t="str">
        <f ca="1">IF(OR(data!$BX200=AF$1,data!$BY200=AF$1),data!$BW200,"")</f>
        <v/>
      </c>
      <c r="AH200" s="17" t="str">
        <f ca="1">IF(data!$BX200=AI$1,data!$BW200,"")</f>
        <v/>
      </c>
      <c r="AI200" s="17" t="str">
        <f ca="1">IF(data!$BY200=AI$1,data!$BW200,"")</f>
        <v/>
      </c>
      <c r="AJ200" s="17" t="str">
        <f ca="1">IF(OR(data!$BX200=AI$1,data!$BY200=AI$1),data!$BW200,"")</f>
        <v/>
      </c>
      <c r="AK200" s="16" t="str">
        <f ca="1">IF(data!$BX200=AL$1,data!$BW200,"")</f>
        <v/>
      </c>
      <c r="AL200" s="16" t="str">
        <f ca="1">IF(data!$BY200=AL$1,data!$BW200,"")</f>
        <v/>
      </c>
      <c r="AM200" s="16" t="str">
        <f ca="1">IF(OR(data!$BX200=AL$1,data!$BY200=AL$1),data!$BW200,"")</f>
        <v/>
      </c>
      <c r="AN200" s="17" t="str">
        <f ca="1">IF(data!$BX200=AO$1,data!$BW200,"")</f>
        <v/>
      </c>
      <c r="AO200" s="17" t="str">
        <f ca="1">IF(data!$BY200=AO$1,data!$BW200,"")</f>
        <v/>
      </c>
      <c r="AP200" s="17" t="str">
        <f ca="1">IF(OR(data!$BX200=AO$1,data!$BY200=AO$1),data!$BW200,"")</f>
        <v/>
      </c>
      <c r="AQ200" s="16" t="str">
        <f ca="1">IF(data!$BX200=AR$1,data!$BW200,"")</f>
        <v/>
      </c>
      <c r="AR200" s="16" t="str">
        <f ca="1">IF(data!$BY200=AR$1,data!$BW200,"")</f>
        <v/>
      </c>
      <c r="AS200" s="16" t="str">
        <f ca="1">IF(OR(data!$BX200=AR$1,data!$BY200=AR$1),data!$BW200,"")</f>
        <v/>
      </c>
      <c r="AT200" s="17" t="str">
        <f ca="1">IF(data!$BX200=AU$1,data!$BW200,"")</f>
        <v/>
      </c>
      <c r="AU200" s="17" t="str">
        <f ca="1">IF(data!$BY200=AU$1,data!$BW200,"")</f>
        <v/>
      </c>
      <c r="AV200" s="17" t="str">
        <f ca="1">IF(OR(data!$BX200=AU$1,data!$BY200=AU$1),data!$BW200,"")</f>
        <v/>
      </c>
      <c r="AW200" s="16" t="str">
        <f ca="1">IF(data!$BX200=AX$1,data!$BW200,"")</f>
        <v/>
      </c>
      <c r="AX200" s="16" t="str">
        <f ca="1">IF(data!$BY200=AX$1,data!$BW200,"")</f>
        <v/>
      </c>
      <c r="AY200" s="16" t="str">
        <f ca="1">IF(OR(data!$BX200=AX$1,data!$BY200=AX$1),data!$BW200,"")</f>
        <v/>
      </c>
      <c r="AZ200" s="17" t="str">
        <f ca="1">IF(data!$BX200=BA$1,data!$BW200,"")</f>
        <v/>
      </c>
      <c r="BA200" s="17" t="str">
        <f ca="1">IF(data!$BY200=BA$1,data!$BW200,"")</f>
        <v/>
      </c>
      <c r="BB200" s="17" t="str">
        <f ca="1">IF(OR(data!$BX200=BA$1,data!$BY200=BA$1),data!$BW200,"")</f>
        <v/>
      </c>
      <c r="BC200" s="16" t="str">
        <f ca="1">IF(data!$BX200=BD$1,data!$BW200,"")</f>
        <v/>
      </c>
      <c r="BD200" s="16" t="str">
        <f ca="1">IF(data!$BY200=BD$1,data!$BW200,"")</f>
        <v/>
      </c>
      <c r="BE200" s="16" t="str">
        <f ca="1">IF(OR(data!$BX200=BD$1,data!$BY200=BD$1),data!$BW200,"")</f>
        <v/>
      </c>
      <c r="BF200" s="17" t="str">
        <f ca="1">IF(data!$BX200=BG$1,data!$BW200,"")</f>
        <v/>
      </c>
      <c r="BG200" s="17" t="str">
        <f ca="1">IF(data!$BY200=BG$1,data!$BW200,"")</f>
        <v/>
      </c>
      <c r="BH200" s="17" t="str">
        <f ca="1">IF(OR(data!$BX200=BG$1,data!$BY200=BG$1),data!$BW200,"")</f>
        <v/>
      </c>
      <c r="BI200" s="16" t="str">
        <f ca="1">IF(data!$BX200=BJ$1,data!$BW200,"")</f>
        <v/>
      </c>
      <c r="BJ200" s="16" t="str">
        <f ca="1">IF(data!$BY200=BJ$1,data!$BW200,"")</f>
        <v/>
      </c>
      <c r="BK200" s="16" t="str">
        <f ca="1">IF(OR(data!$BX200=BJ$1,data!$BY200=BJ$1),data!$BW200,"")</f>
        <v/>
      </c>
      <c r="BL200" s="17" t="str">
        <f ca="1">IF(data!$BX200=BM$1,data!$BW200,"")</f>
        <v/>
      </c>
      <c r="BM200" s="17" t="str">
        <f ca="1">IF(data!$BY200=BM$1,data!$BW200,"")</f>
        <v/>
      </c>
      <c r="BN200" s="17" t="str">
        <f ca="1">IF(OR(data!$BX200=BM$1,data!$BY200=BM$1),data!$BW200,"")</f>
        <v/>
      </c>
      <c r="BO200" s="16" t="str">
        <f ca="1">IF(data!$BX200=BP$1,data!$BW200,"")</f>
        <v/>
      </c>
      <c r="BP200" s="16" t="str">
        <f ca="1">IF(data!$BY200=BP$1,data!$BW200,"")</f>
        <v/>
      </c>
      <c r="BQ200" s="16" t="str">
        <f ca="1">IF(OR(data!$BX200=BP$1,data!$BY200=BP$1),data!$BW200,"")</f>
        <v/>
      </c>
      <c r="BR200" s="17" t="str">
        <f ca="1">IF(data!$BX200=BS$1,data!$BW200,"")</f>
        <v/>
      </c>
      <c r="BS200" s="17" t="str">
        <f ca="1">IF(data!$BY200=BS$1,data!$BW200,"")</f>
        <v/>
      </c>
      <c r="BT200" s="17" t="str">
        <f ca="1">IF(OR(data!$BX200=BS$1,data!$BY200=BS$1),data!$BW200,"")</f>
        <v/>
      </c>
    </row>
    <row r="201" spans="1:72" s="11" customFormat="1" x14ac:dyDescent="0.25">
      <c r="A201" s="16" t="str">
        <f ca="1">IF(data!$BX201=B$1,data!$BW201,"")</f>
        <v/>
      </c>
      <c r="B201" s="16" t="str">
        <f ca="1">IF(data!$BY201=B$1,data!$BW201,"")</f>
        <v/>
      </c>
      <c r="C201" s="16" t="str">
        <f ca="1">IF(OR(data!$BX201=B$1,data!$BY201=B$1),data!$BW201,"")</f>
        <v/>
      </c>
      <c r="D201" s="17" t="str">
        <f ca="1">IF(data!$BX201=E$1,data!$BW201,"")</f>
        <v/>
      </c>
      <c r="E201" s="17" t="str">
        <f ca="1">IF(data!$BY201=E$1,data!$BW201,"")</f>
        <v/>
      </c>
      <c r="F201" s="17" t="str">
        <f ca="1">IF(OR(data!$BX201=E$1,data!$BY201=E$1),data!$BW201,"")</f>
        <v/>
      </c>
      <c r="G201" s="16" t="str">
        <f ca="1">IF(data!$BX201=H$1,data!$BW201,"")</f>
        <v/>
      </c>
      <c r="H201" s="16" t="str">
        <f ca="1">IF(data!$BY201=H$1,data!$BW201,"")</f>
        <v/>
      </c>
      <c r="I201" s="16" t="str">
        <f ca="1">IF(OR(data!$BX201=H$1,data!$BY201=H$1),data!$BW201,"")</f>
        <v/>
      </c>
      <c r="J201" s="17" t="str">
        <f ca="1">IF(data!$BX201=K$1,data!$BW201,"")</f>
        <v/>
      </c>
      <c r="K201" s="17" t="str">
        <f ca="1">IF(data!$BY201=K$1,data!$BW201,"")</f>
        <v/>
      </c>
      <c r="L201" s="17" t="str">
        <f ca="1">IF(OR(data!$BX201=K$1,data!$BY201=K$1),data!$BW201,"")</f>
        <v/>
      </c>
      <c r="M201" s="16" t="str">
        <f ca="1">IF(data!$BX201=N$1,data!$BW201,"")</f>
        <v/>
      </c>
      <c r="N201" s="16" t="str">
        <f ca="1">IF(data!$BY201=N$1,data!$BW201,"")</f>
        <v/>
      </c>
      <c r="O201" s="16" t="str">
        <f ca="1">IF(OR(data!$BX201=N$1,data!$BY201=N$1),data!$BW201,"")</f>
        <v/>
      </c>
      <c r="P201" s="17" t="str">
        <f ca="1">IF(data!$BX201=Q$1,data!$BW201,"")</f>
        <v/>
      </c>
      <c r="Q201" s="17" t="str">
        <f ca="1">IF(data!$BY201=Q$1,data!$BW201,"")</f>
        <v/>
      </c>
      <c r="R201" s="17" t="str">
        <f ca="1">IF(OR(data!$BX201=Q$1,data!$BY201=Q$1),data!$BW201,"")</f>
        <v/>
      </c>
      <c r="S201" s="16" t="str">
        <f ca="1">IF(data!$BX201=T$1,data!$BW201,"")</f>
        <v/>
      </c>
      <c r="T201" s="16" t="str">
        <f ca="1">IF(data!$BY201=T$1,data!$BW201,"")</f>
        <v/>
      </c>
      <c r="U201" s="16" t="str">
        <f ca="1">IF(OR(data!$BX201=T$1,data!$BY201=T$1),data!$BW201,"")</f>
        <v/>
      </c>
      <c r="V201" s="17" t="str">
        <f ca="1">IF(data!$BX201=W$1,data!$BW201,"")</f>
        <v/>
      </c>
      <c r="W201" s="17" t="str">
        <f ca="1">IF(data!$BY201=W$1,data!$BW201,"")</f>
        <v/>
      </c>
      <c r="X201" s="17" t="str">
        <f ca="1">IF(OR(data!$BX201=W$1,data!$BY201=W$1),data!$BW201,"")</f>
        <v/>
      </c>
      <c r="Y201" s="16" t="str">
        <f ca="1">IF(data!$BX201=Z$1,data!$BW201,"")</f>
        <v/>
      </c>
      <c r="Z201" s="16" t="str">
        <f ca="1">IF(data!$BY201=Z$1,data!$BW201,"")</f>
        <v/>
      </c>
      <c r="AA201" s="16" t="str">
        <f ca="1">IF(OR(data!$BX201=Z$1,data!$BY201=Z$1),data!$BW201,"")</f>
        <v/>
      </c>
      <c r="AB201" s="17" t="str">
        <f ca="1">IF(data!$BX201=AC$1,data!$BW201,"")</f>
        <v/>
      </c>
      <c r="AC201" s="17" t="str">
        <f ca="1">IF(data!$BY201=AC$1,data!$BW201,"")</f>
        <v/>
      </c>
      <c r="AD201" s="17" t="str">
        <f ca="1">IF(OR(data!$BX201=AC$1,data!$BY201=AC$1),data!$BW201,"")</f>
        <v/>
      </c>
      <c r="AE201" s="16" t="str">
        <f ca="1">IF(data!$BX201=AF$1,data!$BW201,"")</f>
        <v/>
      </c>
      <c r="AF201" s="16" t="str">
        <f ca="1">IF(data!$BY201=AF$1,data!$BW201,"")</f>
        <v/>
      </c>
      <c r="AG201" s="16" t="str">
        <f ca="1">IF(OR(data!$BX201=AF$1,data!$BY201=AF$1),data!$BW201,"")</f>
        <v/>
      </c>
      <c r="AH201" s="17" t="str">
        <f ca="1">IF(data!$BX201=AI$1,data!$BW201,"")</f>
        <v/>
      </c>
      <c r="AI201" s="17" t="str">
        <f ca="1">IF(data!$BY201=AI$1,data!$BW201,"")</f>
        <v/>
      </c>
      <c r="AJ201" s="17" t="str">
        <f ca="1">IF(OR(data!$BX201=AI$1,data!$BY201=AI$1),data!$BW201,"")</f>
        <v/>
      </c>
      <c r="AK201" s="16" t="str">
        <f ca="1">IF(data!$BX201=AL$1,data!$BW201,"")</f>
        <v/>
      </c>
      <c r="AL201" s="16" t="str">
        <f ca="1">IF(data!$BY201=AL$1,data!$BW201,"")</f>
        <v/>
      </c>
      <c r="AM201" s="16" t="str">
        <f ca="1">IF(OR(data!$BX201=AL$1,data!$BY201=AL$1),data!$BW201,"")</f>
        <v/>
      </c>
      <c r="AN201" s="17" t="str">
        <f ca="1">IF(data!$BX201=AO$1,data!$BW201,"")</f>
        <v/>
      </c>
      <c r="AO201" s="17" t="str">
        <f ca="1">IF(data!$BY201=AO$1,data!$BW201,"")</f>
        <v/>
      </c>
      <c r="AP201" s="17" t="str">
        <f ca="1">IF(OR(data!$BX201=AO$1,data!$BY201=AO$1),data!$BW201,"")</f>
        <v/>
      </c>
      <c r="AQ201" s="16" t="str">
        <f ca="1">IF(data!$BX201=AR$1,data!$BW201,"")</f>
        <v/>
      </c>
      <c r="AR201" s="16" t="str">
        <f ca="1">IF(data!$BY201=AR$1,data!$BW201,"")</f>
        <v/>
      </c>
      <c r="AS201" s="16" t="str">
        <f ca="1">IF(OR(data!$BX201=AR$1,data!$BY201=AR$1),data!$BW201,"")</f>
        <v/>
      </c>
      <c r="AT201" s="17" t="str">
        <f ca="1">IF(data!$BX201=AU$1,data!$BW201,"")</f>
        <v/>
      </c>
      <c r="AU201" s="17" t="str">
        <f ca="1">IF(data!$BY201=AU$1,data!$BW201,"")</f>
        <v/>
      </c>
      <c r="AV201" s="17" t="str">
        <f ca="1">IF(OR(data!$BX201=AU$1,data!$BY201=AU$1),data!$BW201,"")</f>
        <v/>
      </c>
      <c r="AW201" s="16" t="str">
        <f ca="1">IF(data!$BX201=AX$1,data!$BW201,"")</f>
        <v/>
      </c>
      <c r="AX201" s="16" t="str">
        <f ca="1">IF(data!$BY201=AX$1,data!$BW201,"")</f>
        <v/>
      </c>
      <c r="AY201" s="16" t="str">
        <f ca="1">IF(OR(data!$BX201=AX$1,data!$BY201=AX$1),data!$BW201,"")</f>
        <v/>
      </c>
      <c r="AZ201" s="17" t="str">
        <f ca="1">IF(data!$BX201=BA$1,data!$BW201,"")</f>
        <v/>
      </c>
      <c r="BA201" s="17" t="str">
        <f ca="1">IF(data!$BY201=BA$1,data!$BW201,"")</f>
        <v/>
      </c>
      <c r="BB201" s="17" t="str">
        <f ca="1">IF(OR(data!$BX201=BA$1,data!$BY201=BA$1),data!$BW201,"")</f>
        <v/>
      </c>
      <c r="BC201" s="16" t="str">
        <f ca="1">IF(data!$BX201=BD$1,data!$BW201,"")</f>
        <v/>
      </c>
      <c r="BD201" s="16" t="str">
        <f ca="1">IF(data!$BY201=BD$1,data!$BW201,"")</f>
        <v/>
      </c>
      <c r="BE201" s="16" t="str">
        <f ca="1">IF(OR(data!$BX201=BD$1,data!$BY201=BD$1),data!$BW201,"")</f>
        <v/>
      </c>
      <c r="BF201" s="17" t="str">
        <f ca="1">IF(data!$BX201=BG$1,data!$BW201,"")</f>
        <v/>
      </c>
      <c r="BG201" s="17" t="str">
        <f ca="1">IF(data!$BY201=BG$1,data!$BW201,"")</f>
        <v/>
      </c>
      <c r="BH201" s="17" t="str">
        <f ca="1">IF(OR(data!$BX201=BG$1,data!$BY201=BG$1),data!$BW201,"")</f>
        <v/>
      </c>
      <c r="BI201" s="16" t="str">
        <f ca="1">IF(data!$BX201=BJ$1,data!$BW201,"")</f>
        <v/>
      </c>
      <c r="BJ201" s="16" t="str">
        <f ca="1">IF(data!$BY201=BJ$1,data!$BW201,"")</f>
        <v/>
      </c>
      <c r="BK201" s="16" t="str">
        <f ca="1">IF(OR(data!$BX201=BJ$1,data!$BY201=BJ$1),data!$BW201,"")</f>
        <v/>
      </c>
      <c r="BL201" s="17" t="str">
        <f ca="1">IF(data!$BX201=BM$1,data!$BW201,"")</f>
        <v/>
      </c>
      <c r="BM201" s="17" t="str">
        <f ca="1">IF(data!$BY201=BM$1,data!$BW201,"")</f>
        <v/>
      </c>
      <c r="BN201" s="17" t="str">
        <f ca="1">IF(OR(data!$BX201=BM$1,data!$BY201=BM$1),data!$BW201,"")</f>
        <v/>
      </c>
      <c r="BO201" s="16" t="str">
        <f ca="1">IF(data!$BX201=BP$1,data!$BW201,"")</f>
        <v/>
      </c>
      <c r="BP201" s="16" t="str">
        <f ca="1">IF(data!$BY201=BP$1,data!$BW201,"")</f>
        <v/>
      </c>
      <c r="BQ201" s="16" t="str">
        <f ca="1">IF(OR(data!$BX201=BP$1,data!$BY201=BP$1),data!$BW201,"")</f>
        <v/>
      </c>
      <c r="BR201" s="17" t="str">
        <f ca="1">IF(data!$BX201=BS$1,data!$BW201,"")</f>
        <v/>
      </c>
      <c r="BS201" s="17" t="str">
        <f ca="1">IF(data!$BY201=BS$1,data!$BW201,"")</f>
        <v/>
      </c>
      <c r="BT201" s="17" t="str">
        <f ca="1">IF(OR(data!$BX201=BS$1,data!$BY201=BS$1),data!$BW201,"")</f>
        <v/>
      </c>
    </row>
    <row r="202" spans="1:72" s="11" customFormat="1" x14ac:dyDescent="0.25">
      <c r="A202" s="16" t="str">
        <f ca="1">IF(data!$BX202=B$1,data!$BW202,"")</f>
        <v/>
      </c>
      <c r="B202" s="16" t="str">
        <f ca="1">IF(data!$BY202=B$1,data!$BW202,"")</f>
        <v/>
      </c>
      <c r="C202" s="16" t="str">
        <f ca="1">IF(OR(data!$BX202=B$1,data!$BY202=B$1),data!$BW202,"")</f>
        <v/>
      </c>
      <c r="D202" s="17" t="str">
        <f ca="1">IF(data!$BX202=E$1,data!$BW202,"")</f>
        <v/>
      </c>
      <c r="E202" s="17" t="str">
        <f ca="1">IF(data!$BY202=E$1,data!$BW202,"")</f>
        <v/>
      </c>
      <c r="F202" s="17" t="str">
        <f ca="1">IF(OR(data!$BX202=E$1,data!$BY202=E$1),data!$BW202,"")</f>
        <v/>
      </c>
      <c r="G202" s="16" t="str">
        <f ca="1">IF(data!$BX202=H$1,data!$BW202,"")</f>
        <v/>
      </c>
      <c r="H202" s="16" t="str">
        <f ca="1">IF(data!$BY202=H$1,data!$BW202,"")</f>
        <v/>
      </c>
      <c r="I202" s="16" t="str">
        <f ca="1">IF(OR(data!$BX202=H$1,data!$BY202=H$1),data!$BW202,"")</f>
        <v/>
      </c>
      <c r="J202" s="17" t="str">
        <f ca="1">IF(data!$BX202=K$1,data!$BW202,"")</f>
        <v/>
      </c>
      <c r="K202" s="17" t="str">
        <f ca="1">IF(data!$BY202=K$1,data!$BW202,"")</f>
        <v/>
      </c>
      <c r="L202" s="17" t="str">
        <f ca="1">IF(OR(data!$BX202=K$1,data!$BY202=K$1),data!$BW202,"")</f>
        <v/>
      </c>
      <c r="M202" s="16" t="str">
        <f ca="1">IF(data!$BX202=N$1,data!$BW202,"")</f>
        <v/>
      </c>
      <c r="N202" s="16" t="str">
        <f ca="1">IF(data!$BY202=N$1,data!$BW202,"")</f>
        <v/>
      </c>
      <c r="O202" s="16" t="str">
        <f ca="1">IF(OR(data!$BX202=N$1,data!$BY202=N$1),data!$BW202,"")</f>
        <v/>
      </c>
      <c r="P202" s="17" t="str">
        <f ca="1">IF(data!$BX202=Q$1,data!$BW202,"")</f>
        <v/>
      </c>
      <c r="Q202" s="17" t="str">
        <f ca="1">IF(data!$BY202=Q$1,data!$BW202,"")</f>
        <v/>
      </c>
      <c r="R202" s="17" t="str">
        <f ca="1">IF(OR(data!$BX202=Q$1,data!$BY202=Q$1),data!$BW202,"")</f>
        <v/>
      </c>
      <c r="S202" s="16" t="str">
        <f ca="1">IF(data!$BX202=T$1,data!$BW202,"")</f>
        <v/>
      </c>
      <c r="T202" s="16" t="str">
        <f ca="1">IF(data!$BY202=T$1,data!$BW202,"")</f>
        <v/>
      </c>
      <c r="U202" s="16" t="str">
        <f ca="1">IF(OR(data!$BX202=T$1,data!$BY202=T$1),data!$BW202,"")</f>
        <v/>
      </c>
      <c r="V202" s="17" t="str">
        <f ca="1">IF(data!$BX202=W$1,data!$BW202,"")</f>
        <v/>
      </c>
      <c r="W202" s="17" t="str">
        <f ca="1">IF(data!$BY202=W$1,data!$BW202,"")</f>
        <v/>
      </c>
      <c r="X202" s="17" t="str">
        <f ca="1">IF(OR(data!$BX202=W$1,data!$BY202=W$1),data!$BW202,"")</f>
        <v/>
      </c>
      <c r="Y202" s="16" t="str">
        <f ca="1">IF(data!$BX202=Z$1,data!$BW202,"")</f>
        <v/>
      </c>
      <c r="Z202" s="16" t="str">
        <f ca="1">IF(data!$BY202=Z$1,data!$BW202,"")</f>
        <v/>
      </c>
      <c r="AA202" s="16" t="str">
        <f ca="1">IF(OR(data!$BX202=Z$1,data!$BY202=Z$1),data!$BW202,"")</f>
        <v/>
      </c>
      <c r="AB202" s="17" t="str">
        <f ca="1">IF(data!$BX202=AC$1,data!$BW202,"")</f>
        <v/>
      </c>
      <c r="AC202" s="17" t="str">
        <f ca="1">IF(data!$BY202=AC$1,data!$BW202,"")</f>
        <v/>
      </c>
      <c r="AD202" s="17" t="str">
        <f ca="1">IF(OR(data!$BX202=AC$1,data!$BY202=AC$1),data!$BW202,"")</f>
        <v/>
      </c>
      <c r="AE202" s="16" t="str">
        <f ca="1">IF(data!$BX202=AF$1,data!$BW202,"")</f>
        <v/>
      </c>
      <c r="AF202" s="16" t="str">
        <f ca="1">IF(data!$BY202=AF$1,data!$BW202,"")</f>
        <v/>
      </c>
      <c r="AG202" s="16" t="str">
        <f ca="1">IF(OR(data!$BX202=AF$1,data!$BY202=AF$1),data!$BW202,"")</f>
        <v/>
      </c>
      <c r="AH202" s="17" t="str">
        <f ca="1">IF(data!$BX202=AI$1,data!$BW202,"")</f>
        <v/>
      </c>
      <c r="AI202" s="17" t="str">
        <f ca="1">IF(data!$BY202=AI$1,data!$BW202,"")</f>
        <v/>
      </c>
      <c r="AJ202" s="17" t="str">
        <f ca="1">IF(OR(data!$BX202=AI$1,data!$BY202=AI$1),data!$BW202,"")</f>
        <v/>
      </c>
      <c r="AK202" s="16" t="str">
        <f ca="1">IF(data!$BX202=AL$1,data!$BW202,"")</f>
        <v/>
      </c>
      <c r="AL202" s="16" t="str">
        <f ca="1">IF(data!$BY202=AL$1,data!$BW202,"")</f>
        <v/>
      </c>
      <c r="AM202" s="16" t="str">
        <f ca="1">IF(OR(data!$BX202=AL$1,data!$BY202=AL$1),data!$BW202,"")</f>
        <v/>
      </c>
      <c r="AN202" s="17" t="str">
        <f ca="1">IF(data!$BX202=AO$1,data!$BW202,"")</f>
        <v/>
      </c>
      <c r="AO202" s="17" t="str">
        <f ca="1">IF(data!$BY202=AO$1,data!$BW202,"")</f>
        <v/>
      </c>
      <c r="AP202" s="17" t="str">
        <f ca="1">IF(OR(data!$BX202=AO$1,data!$BY202=AO$1),data!$BW202,"")</f>
        <v/>
      </c>
      <c r="AQ202" s="16" t="str">
        <f ca="1">IF(data!$BX202=AR$1,data!$BW202,"")</f>
        <v/>
      </c>
      <c r="AR202" s="16" t="str">
        <f ca="1">IF(data!$BY202=AR$1,data!$BW202,"")</f>
        <v/>
      </c>
      <c r="AS202" s="16" t="str">
        <f ca="1">IF(OR(data!$BX202=AR$1,data!$BY202=AR$1),data!$BW202,"")</f>
        <v/>
      </c>
      <c r="AT202" s="17" t="str">
        <f ca="1">IF(data!$BX202=AU$1,data!$BW202,"")</f>
        <v/>
      </c>
      <c r="AU202" s="17" t="str">
        <f ca="1">IF(data!$BY202=AU$1,data!$BW202,"")</f>
        <v/>
      </c>
      <c r="AV202" s="17" t="str">
        <f ca="1">IF(OR(data!$BX202=AU$1,data!$BY202=AU$1),data!$BW202,"")</f>
        <v/>
      </c>
      <c r="AW202" s="16" t="str">
        <f ca="1">IF(data!$BX202=AX$1,data!$BW202,"")</f>
        <v/>
      </c>
      <c r="AX202" s="16" t="str">
        <f ca="1">IF(data!$BY202=AX$1,data!$BW202,"")</f>
        <v/>
      </c>
      <c r="AY202" s="16" t="str">
        <f ca="1">IF(OR(data!$BX202=AX$1,data!$BY202=AX$1),data!$BW202,"")</f>
        <v/>
      </c>
      <c r="AZ202" s="17" t="str">
        <f ca="1">IF(data!$BX202=BA$1,data!$BW202,"")</f>
        <v/>
      </c>
      <c r="BA202" s="17" t="str">
        <f ca="1">IF(data!$BY202=BA$1,data!$BW202,"")</f>
        <v/>
      </c>
      <c r="BB202" s="17" t="str">
        <f ca="1">IF(OR(data!$BX202=BA$1,data!$BY202=BA$1),data!$BW202,"")</f>
        <v/>
      </c>
      <c r="BC202" s="16" t="str">
        <f ca="1">IF(data!$BX202=BD$1,data!$BW202,"")</f>
        <v/>
      </c>
      <c r="BD202" s="16" t="str">
        <f ca="1">IF(data!$BY202=BD$1,data!$BW202,"")</f>
        <v/>
      </c>
      <c r="BE202" s="16" t="str">
        <f ca="1">IF(OR(data!$BX202=BD$1,data!$BY202=BD$1),data!$BW202,"")</f>
        <v/>
      </c>
      <c r="BF202" s="17" t="str">
        <f ca="1">IF(data!$BX202=BG$1,data!$BW202,"")</f>
        <v/>
      </c>
      <c r="BG202" s="17" t="str">
        <f ca="1">IF(data!$BY202=BG$1,data!$BW202,"")</f>
        <v/>
      </c>
      <c r="BH202" s="17" t="str">
        <f ca="1">IF(OR(data!$BX202=BG$1,data!$BY202=BG$1),data!$BW202,"")</f>
        <v/>
      </c>
      <c r="BI202" s="16" t="str">
        <f ca="1">IF(data!$BX202=BJ$1,data!$BW202,"")</f>
        <v/>
      </c>
      <c r="BJ202" s="16" t="str">
        <f ca="1">IF(data!$BY202=BJ$1,data!$BW202,"")</f>
        <v/>
      </c>
      <c r="BK202" s="16" t="str">
        <f ca="1">IF(OR(data!$BX202=BJ$1,data!$BY202=BJ$1),data!$BW202,"")</f>
        <v/>
      </c>
      <c r="BL202" s="17" t="str">
        <f ca="1">IF(data!$BX202=BM$1,data!$BW202,"")</f>
        <v/>
      </c>
      <c r="BM202" s="17" t="str">
        <f ca="1">IF(data!$BY202=BM$1,data!$BW202,"")</f>
        <v/>
      </c>
      <c r="BN202" s="17" t="str">
        <f ca="1">IF(OR(data!$BX202=BM$1,data!$BY202=BM$1),data!$BW202,"")</f>
        <v/>
      </c>
      <c r="BO202" s="16" t="str">
        <f ca="1">IF(data!$BX202=BP$1,data!$BW202,"")</f>
        <v/>
      </c>
      <c r="BP202" s="16" t="str">
        <f ca="1">IF(data!$BY202=BP$1,data!$BW202,"")</f>
        <v/>
      </c>
      <c r="BQ202" s="16" t="str">
        <f ca="1">IF(OR(data!$BX202=BP$1,data!$BY202=BP$1),data!$BW202,"")</f>
        <v/>
      </c>
      <c r="BR202" s="17" t="str">
        <f ca="1">IF(data!$BX202=BS$1,data!$BW202,"")</f>
        <v/>
      </c>
      <c r="BS202" s="17" t="str">
        <f ca="1">IF(data!$BY202=BS$1,data!$BW202,"")</f>
        <v/>
      </c>
      <c r="BT202" s="17" t="str">
        <f ca="1">IF(OR(data!$BX202=BS$1,data!$BY202=BS$1),data!$BW202,"")</f>
        <v/>
      </c>
    </row>
    <row r="203" spans="1:72" s="11" customFormat="1" x14ac:dyDescent="0.25">
      <c r="A203" s="16" t="str">
        <f ca="1">IF(data!$BX203=B$1,data!$BW203,"")</f>
        <v/>
      </c>
      <c r="B203" s="16" t="str">
        <f ca="1">IF(data!$BY203=B$1,data!$BW203,"")</f>
        <v/>
      </c>
      <c r="C203" s="16" t="str">
        <f ca="1">IF(OR(data!$BX203=B$1,data!$BY203=B$1),data!$BW203,"")</f>
        <v/>
      </c>
      <c r="D203" s="17" t="str">
        <f ca="1">IF(data!$BX203=E$1,data!$BW203,"")</f>
        <v/>
      </c>
      <c r="E203" s="17" t="str">
        <f ca="1">IF(data!$BY203=E$1,data!$BW203,"")</f>
        <v/>
      </c>
      <c r="F203" s="17" t="str">
        <f ca="1">IF(OR(data!$BX203=E$1,data!$BY203=E$1),data!$BW203,"")</f>
        <v/>
      </c>
      <c r="G203" s="16" t="str">
        <f ca="1">IF(data!$BX203=H$1,data!$BW203,"")</f>
        <v/>
      </c>
      <c r="H203" s="16" t="str">
        <f ca="1">IF(data!$BY203=H$1,data!$BW203,"")</f>
        <v/>
      </c>
      <c r="I203" s="16" t="str">
        <f ca="1">IF(OR(data!$BX203=H$1,data!$BY203=H$1),data!$BW203,"")</f>
        <v/>
      </c>
      <c r="J203" s="17" t="str">
        <f ca="1">IF(data!$BX203=K$1,data!$BW203,"")</f>
        <v/>
      </c>
      <c r="K203" s="17" t="str">
        <f ca="1">IF(data!$BY203=K$1,data!$BW203,"")</f>
        <v/>
      </c>
      <c r="L203" s="17" t="str">
        <f ca="1">IF(OR(data!$BX203=K$1,data!$BY203=K$1),data!$BW203,"")</f>
        <v/>
      </c>
      <c r="M203" s="16" t="str">
        <f ca="1">IF(data!$BX203=N$1,data!$BW203,"")</f>
        <v/>
      </c>
      <c r="N203" s="16" t="str">
        <f ca="1">IF(data!$BY203=N$1,data!$BW203,"")</f>
        <v/>
      </c>
      <c r="O203" s="16" t="str">
        <f ca="1">IF(OR(data!$BX203=N$1,data!$BY203=N$1),data!$BW203,"")</f>
        <v/>
      </c>
      <c r="P203" s="17" t="str">
        <f ca="1">IF(data!$BX203=Q$1,data!$BW203,"")</f>
        <v/>
      </c>
      <c r="Q203" s="17" t="str">
        <f ca="1">IF(data!$BY203=Q$1,data!$BW203,"")</f>
        <v/>
      </c>
      <c r="R203" s="17" t="str">
        <f ca="1">IF(OR(data!$BX203=Q$1,data!$BY203=Q$1),data!$BW203,"")</f>
        <v/>
      </c>
      <c r="S203" s="16" t="str">
        <f ca="1">IF(data!$BX203=T$1,data!$BW203,"")</f>
        <v/>
      </c>
      <c r="T203" s="16" t="str">
        <f ca="1">IF(data!$BY203=T$1,data!$BW203,"")</f>
        <v/>
      </c>
      <c r="U203" s="16" t="str">
        <f ca="1">IF(OR(data!$BX203=T$1,data!$BY203=T$1),data!$BW203,"")</f>
        <v/>
      </c>
      <c r="V203" s="17" t="str">
        <f ca="1">IF(data!$BX203=W$1,data!$BW203,"")</f>
        <v/>
      </c>
      <c r="W203" s="17" t="str">
        <f ca="1">IF(data!$BY203=W$1,data!$BW203,"")</f>
        <v/>
      </c>
      <c r="X203" s="17" t="str">
        <f ca="1">IF(OR(data!$BX203=W$1,data!$BY203=W$1),data!$BW203,"")</f>
        <v/>
      </c>
      <c r="Y203" s="16" t="str">
        <f ca="1">IF(data!$BX203=Z$1,data!$BW203,"")</f>
        <v/>
      </c>
      <c r="Z203" s="16" t="str">
        <f ca="1">IF(data!$BY203=Z$1,data!$BW203,"")</f>
        <v/>
      </c>
      <c r="AA203" s="16" t="str">
        <f ca="1">IF(OR(data!$BX203=Z$1,data!$BY203=Z$1),data!$BW203,"")</f>
        <v/>
      </c>
      <c r="AB203" s="17" t="str">
        <f ca="1">IF(data!$BX203=AC$1,data!$BW203,"")</f>
        <v/>
      </c>
      <c r="AC203" s="17" t="str">
        <f ca="1">IF(data!$BY203=AC$1,data!$BW203,"")</f>
        <v/>
      </c>
      <c r="AD203" s="17" t="str">
        <f ca="1">IF(OR(data!$BX203=AC$1,data!$BY203=AC$1),data!$BW203,"")</f>
        <v/>
      </c>
      <c r="AE203" s="16" t="str">
        <f ca="1">IF(data!$BX203=AF$1,data!$BW203,"")</f>
        <v/>
      </c>
      <c r="AF203" s="16" t="str">
        <f ca="1">IF(data!$BY203=AF$1,data!$BW203,"")</f>
        <v/>
      </c>
      <c r="AG203" s="16" t="str">
        <f ca="1">IF(OR(data!$BX203=AF$1,data!$BY203=AF$1),data!$BW203,"")</f>
        <v/>
      </c>
      <c r="AH203" s="17" t="str">
        <f ca="1">IF(data!$BX203=AI$1,data!$BW203,"")</f>
        <v/>
      </c>
      <c r="AI203" s="17" t="str">
        <f ca="1">IF(data!$BY203=AI$1,data!$BW203,"")</f>
        <v/>
      </c>
      <c r="AJ203" s="17" t="str">
        <f ca="1">IF(OR(data!$BX203=AI$1,data!$BY203=AI$1),data!$BW203,"")</f>
        <v/>
      </c>
      <c r="AK203" s="16" t="str">
        <f ca="1">IF(data!$BX203=AL$1,data!$BW203,"")</f>
        <v/>
      </c>
      <c r="AL203" s="16" t="str">
        <f ca="1">IF(data!$BY203=AL$1,data!$BW203,"")</f>
        <v/>
      </c>
      <c r="AM203" s="16" t="str">
        <f ca="1">IF(OR(data!$BX203=AL$1,data!$BY203=AL$1),data!$BW203,"")</f>
        <v/>
      </c>
      <c r="AN203" s="17" t="str">
        <f ca="1">IF(data!$BX203=AO$1,data!$BW203,"")</f>
        <v/>
      </c>
      <c r="AO203" s="17" t="str">
        <f ca="1">IF(data!$BY203=AO$1,data!$BW203,"")</f>
        <v/>
      </c>
      <c r="AP203" s="17" t="str">
        <f ca="1">IF(OR(data!$BX203=AO$1,data!$BY203=AO$1),data!$BW203,"")</f>
        <v/>
      </c>
      <c r="AQ203" s="16" t="str">
        <f ca="1">IF(data!$BX203=AR$1,data!$BW203,"")</f>
        <v/>
      </c>
      <c r="AR203" s="16" t="str">
        <f ca="1">IF(data!$BY203=AR$1,data!$BW203,"")</f>
        <v/>
      </c>
      <c r="AS203" s="16" t="str">
        <f ca="1">IF(OR(data!$BX203=AR$1,data!$BY203=AR$1),data!$BW203,"")</f>
        <v/>
      </c>
      <c r="AT203" s="17" t="str">
        <f ca="1">IF(data!$BX203=AU$1,data!$BW203,"")</f>
        <v/>
      </c>
      <c r="AU203" s="17" t="str">
        <f ca="1">IF(data!$BY203=AU$1,data!$BW203,"")</f>
        <v/>
      </c>
      <c r="AV203" s="17" t="str">
        <f ca="1">IF(OR(data!$BX203=AU$1,data!$BY203=AU$1),data!$BW203,"")</f>
        <v/>
      </c>
      <c r="AW203" s="16" t="str">
        <f ca="1">IF(data!$BX203=AX$1,data!$BW203,"")</f>
        <v/>
      </c>
      <c r="AX203" s="16" t="str">
        <f ca="1">IF(data!$BY203=AX$1,data!$BW203,"")</f>
        <v/>
      </c>
      <c r="AY203" s="16" t="str">
        <f ca="1">IF(OR(data!$BX203=AX$1,data!$BY203=AX$1),data!$BW203,"")</f>
        <v/>
      </c>
      <c r="AZ203" s="17" t="str">
        <f ca="1">IF(data!$BX203=BA$1,data!$BW203,"")</f>
        <v/>
      </c>
      <c r="BA203" s="17" t="str">
        <f ca="1">IF(data!$BY203=BA$1,data!$BW203,"")</f>
        <v/>
      </c>
      <c r="BB203" s="17" t="str">
        <f ca="1">IF(OR(data!$BX203=BA$1,data!$BY203=BA$1),data!$BW203,"")</f>
        <v/>
      </c>
      <c r="BC203" s="16" t="str">
        <f ca="1">IF(data!$BX203=BD$1,data!$BW203,"")</f>
        <v/>
      </c>
      <c r="BD203" s="16" t="str">
        <f ca="1">IF(data!$BY203=BD$1,data!$BW203,"")</f>
        <v/>
      </c>
      <c r="BE203" s="16" t="str">
        <f ca="1">IF(OR(data!$BX203=BD$1,data!$BY203=BD$1),data!$BW203,"")</f>
        <v/>
      </c>
      <c r="BF203" s="17" t="str">
        <f ca="1">IF(data!$BX203=BG$1,data!$BW203,"")</f>
        <v/>
      </c>
      <c r="BG203" s="17" t="str">
        <f ca="1">IF(data!$BY203=BG$1,data!$BW203,"")</f>
        <v/>
      </c>
      <c r="BH203" s="17" t="str">
        <f ca="1">IF(OR(data!$BX203=BG$1,data!$BY203=BG$1),data!$BW203,"")</f>
        <v/>
      </c>
      <c r="BI203" s="16" t="str">
        <f ca="1">IF(data!$BX203=BJ$1,data!$BW203,"")</f>
        <v/>
      </c>
      <c r="BJ203" s="16" t="str">
        <f ca="1">IF(data!$BY203=BJ$1,data!$BW203,"")</f>
        <v/>
      </c>
      <c r="BK203" s="16" t="str">
        <f ca="1">IF(OR(data!$BX203=BJ$1,data!$BY203=BJ$1),data!$BW203,"")</f>
        <v/>
      </c>
      <c r="BL203" s="17" t="str">
        <f ca="1">IF(data!$BX203=BM$1,data!$BW203,"")</f>
        <v/>
      </c>
      <c r="BM203" s="17" t="str">
        <f ca="1">IF(data!$BY203=BM$1,data!$BW203,"")</f>
        <v/>
      </c>
      <c r="BN203" s="17" t="str">
        <f ca="1">IF(OR(data!$BX203=BM$1,data!$BY203=BM$1),data!$BW203,"")</f>
        <v/>
      </c>
      <c r="BO203" s="16" t="str">
        <f ca="1">IF(data!$BX203=BP$1,data!$BW203,"")</f>
        <v/>
      </c>
      <c r="BP203" s="16" t="str">
        <f ca="1">IF(data!$BY203=BP$1,data!$BW203,"")</f>
        <v/>
      </c>
      <c r="BQ203" s="16" t="str">
        <f ca="1">IF(OR(data!$BX203=BP$1,data!$BY203=BP$1),data!$BW203,"")</f>
        <v/>
      </c>
      <c r="BR203" s="17" t="str">
        <f ca="1">IF(data!$BX203=BS$1,data!$BW203,"")</f>
        <v/>
      </c>
      <c r="BS203" s="17" t="str">
        <f ca="1">IF(data!$BY203=BS$1,data!$BW203,"")</f>
        <v/>
      </c>
      <c r="BT203" s="17" t="str">
        <f ca="1">IF(OR(data!$BX203=BS$1,data!$BY203=BS$1),data!$BW203,"")</f>
        <v/>
      </c>
    </row>
    <row r="204" spans="1:72" s="11" customFormat="1" x14ac:dyDescent="0.25">
      <c r="A204" s="16" t="str">
        <f ca="1">IF(data!$BX204=B$1,data!$BW204,"")</f>
        <v/>
      </c>
      <c r="B204" s="16" t="str">
        <f ca="1">IF(data!$BY204=B$1,data!$BW204,"")</f>
        <v/>
      </c>
      <c r="C204" s="16" t="str">
        <f ca="1">IF(OR(data!$BX204=B$1,data!$BY204=B$1),data!$BW204,"")</f>
        <v/>
      </c>
      <c r="D204" s="17" t="str">
        <f ca="1">IF(data!$BX204=E$1,data!$BW204,"")</f>
        <v/>
      </c>
      <c r="E204" s="17" t="str">
        <f ca="1">IF(data!$BY204=E$1,data!$BW204,"")</f>
        <v/>
      </c>
      <c r="F204" s="17" t="str">
        <f ca="1">IF(OR(data!$BX204=E$1,data!$BY204=E$1),data!$BW204,"")</f>
        <v/>
      </c>
      <c r="G204" s="16" t="str">
        <f ca="1">IF(data!$BX204=H$1,data!$BW204,"")</f>
        <v/>
      </c>
      <c r="H204" s="16" t="str">
        <f ca="1">IF(data!$BY204=H$1,data!$BW204,"")</f>
        <v/>
      </c>
      <c r="I204" s="16" t="str">
        <f ca="1">IF(OR(data!$BX204=H$1,data!$BY204=H$1),data!$BW204,"")</f>
        <v/>
      </c>
      <c r="J204" s="17" t="str">
        <f ca="1">IF(data!$BX204=K$1,data!$BW204,"")</f>
        <v/>
      </c>
      <c r="K204" s="17" t="str">
        <f ca="1">IF(data!$BY204=K$1,data!$BW204,"")</f>
        <v/>
      </c>
      <c r="L204" s="17" t="str">
        <f ca="1">IF(OR(data!$BX204=K$1,data!$BY204=K$1),data!$BW204,"")</f>
        <v/>
      </c>
      <c r="M204" s="16" t="str">
        <f ca="1">IF(data!$BX204=N$1,data!$BW204,"")</f>
        <v/>
      </c>
      <c r="N204" s="16" t="str">
        <f ca="1">IF(data!$BY204=N$1,data!$BW204,"")</f>
        <v/>
      </c>
      <c r="O204" s="16" t="str">
        <f ca="1">IF(OR(data!$BX204=N$1,data!$BY204=N$1),data!$BW204,"")</f>
        <v/>
      </c>
      <c r="P204" s="17" t="str">
        <f ca="1">IF(data!$BX204=Q$1,data!$BW204,"")</f>
        <v/>
      </c>
      <c r="Q204" s="17" t="str">
        <f ca="1">IF(data!$BY204=Q$1,data!$BW204,"")</f>
        <v/>
      </c>
      <c r="R204" s="17" t="str">
        <f ca="1">IF(OR(data!$BX204=Q$1,data!$BY204=Q$1),data!$BW204,"")</f>
        <v/>
      </c>
      <c r="S204" s="16" t="str">
        <f ca="1">IF(data!$BX204=T$1,data!$BW204,"")</f>
        <v/>
      </c>
      <c r="T204" s="16" t="str">
        <f ca="1">IF(data!$BY204=T$1,data!$BW204,"")</f>
        <v/>
      </c>
      <c r="U204" s="16" t="str">
        <f ca="1">IF(OR(data!$BX204=T$1,data!$BY204=T$1),data!$BW204,"")</f>
        <v/>
      </c>
      <c r="V204" s="17" t="str">
        <f ca="1">IF(data!$BX204=W$1,data!$BW204,"")</f>
        <v/>
      </c>
      <c r="W204" s="17" t="str">
        <f ca="1">IF(data!$BY204=W$1,data!$BW204,"")</f>
        <v/>
      </c>
      <c r="X204" s="17" t="str">
        <f ca="1">IF(OR(data!$BX204=W$1,data!$BY204=W$1),data!$BW204,"")</f>
        <v/>
      </c>
      <c r="Y204" s="16" t="str">
        <f ca="1">IF(data!$BX204=Z$1,data!$BW204,"")</f>
        <v/>
      </c>
      <c r="Z204" s="16" t="str">
        <f ca="1">IF(data!$BY204=Z$1,data!$BW204,"")</f>
        <v/>
      </c>
      <c r="AA204" s="16" t="str">
        <f ca="1">IF(OR(data!$BX204=Z$1,data!$BY204=Z$1),data!$BW204,"")</f>
        <v/>
      </c>
      <c r="AB204" s="17" t="str">
        <f ca="1">IF(data!$BX204=AC$1,data!$BW204,"")</f>
        <v/>
      </c>
      <c r="AC204" s="17" t="str">
        <f ca="1">IF(data!$BY204=AC$1,data!$BW204,"")</f>
        <v/>
      </c>
      <c r="AD204" s="17" t="str">
        <f ca="1">IF(OR(data!$BX204=AC$1,data!$BY204=AC$1),data!$BW204,"")</f>
        <v/>
      </c>
      <c r="AE204" s="16" t="str">
        <f ca="1">IF(data!$BX204=AF$1,data!$BW204,"")</f>
        <v/>
      </c>
      <c r="AF204" s="16" t="str">
        <f ca="1">IF(data!$BY204=AF$1,data!$BW204,"")</f>
        <v/>
      </c>
      <c r="AG204" s="16" t="str">
        <f ca="1">IF(OR(data!$BX204=AF$1,data!$BY204=AF$1),data!$BW204,"")</f>
        <v/>
      </c>
      <c r="AH204" s="17" t="str">
        <f ca="1">IF(data!$BX204=AI$1,data!$BW204,"")</f>
        <v/>
      </c>
      <c r="AI204" s="17" t="str">
        <f ca="1">IF(data!$BY204=AI$1,data!$BW204,"")</f>
        <v/>
      </c>
      <c r="AJ204" s="17" t="str">
        <f ca="1">IF(OR(data!$BX204=AI$1,data!$BY204=AI$1),data!$BW204,"")</f>
        <v/>
      </c>
      <c r="AK204" s="16" t="str">
        <f ca="1">IF(data!$BX204=AL$1,data!$BW204,"")</f>
        <v/>
      </c>
      <c r="AL204" s="16" t="str">
        <f ca="1">IF(data!$BY204=AL$1,data!$BW204,"")</f>
        <v/>
      </c>
      <c r="AM204" s="16" t="str">
        <f ca="1">IF(OR(data!$BX204=AL$1,data!$BY204=AL$1),data!$BW204,"")</f>
        <v/>
      </c>
      <c r="AN204" s="17" t="str">
        <f ca="1">IF(data!$BX204=AO$1,data!$BW204,"")</f>
        <v/>
      </c>
      <c r="AO204" s="17" t="str">
        <f ca="1">IF(data!$BY204=AO$1,data!$BW204,"")</f>
        <v/>
      </c>
      <c r="AP204" s="17" t="str">
        <f ca="1">IF(OR(data!$BX204=AO$1,data!$BY204=AO$1),data!$BW204,"")</f>
        <v/>
      </c>
      <c r="AQ204" s="16" t="str">
        <f ca="1">IF(data!$BX204=AR$1,data!$BW204,"")</f>
        <v/>
      </c>
      <c r="AR204" s="16" t="str">
        <f ca="1">IF(data!$BY204=AR$1,data!$BW204,"")</f>
        <v/>
      </c>
      <c r="AS204" s="16" t="str">
        <f ca="1">IF(OR(data!$BX204=AR$1,data!$BY204=AR$1),data!$BW204,"")</f>
        <v/>
      </c>
      <c r="AT204" s="17" t="str">
        <f ca="1">IF(data!$BX204=AU$1,data!$BW204,"")</f>
        <v/>
      </c>
      <c r="AU204" s="17" t="str">
        <f ca="1">IF(data!$BY204=AU$1,data!$BW204,"")</f>
        <v/>
      </c>
      <c r="AV204" s="17" t="str">
        <f ca="1">IF(OR(data!$BX204=AU$1,data!$BY204=AU$1),data!$BW204,"")</f>
        <v/>
      </c>
      <c r="AW204" s="16" t="str">
        <f ca="1">IF(data!$BX204=AX$1,data!$BW204,"")</f>
        <v/>
      </c>
      <c r="AX204" s="16" t="str">
        <f ca="1">IF(data!$BY204=AX$1,data!$BW204,"")</f>
        <v/>
      </c>
      <c r="AY204" s="16" t="str">
        <f ca="1">IF(OR(data!$BX204=AX$1,data!$BY204=AX$1),data!$BW204,"")</f>
        <v/>
      </c>
      <c r="AZ204" s="17" t="str">
        <f ca="1">IF(data!$BX204=BA$1,data!$BW204,"")</f>
        <v/>
      </c>
      <c r="BA204" s="17" t="str">
        <f ca="1">IF(data!$BY204=BA$1,data!$BW204,"")</f>
        <v/>
      </c>
      <c r="BB204" s="17" t="str">
        <f ca="1">IF(OR(data!$BX204=BA$1,data!$BY204=BA$1),data!$BW204,"")</f>
        <v/>
      </c>
      <c r="BC204" s="16" t="str">
        <f ca="1">IF(data!$BX204=BD$1,data!$BW204,"")</f>
        <v/>
      </c>
      <c r="BD204" s="16" t="str">
        <f ca="1">IF(data!$BY204=BD$1,data!$BW204,"")</f>
        <v/>
      </c>
      <c r="BE204" s="16" t="str">
        <f ca="1">IF(OR(data!$BX204=BD$1,data!$BY204=BD$1),data!$BW204,"")</f>
        <v/>
      </c>
      <c r="BF204" s="17" t="str">
        <f ca="1">IF(data!$BX204=BG$1,data!$BW204,"")</f>
        <v/>
      </c>
      <c r="BG204" s="17" t="str">
        <f ca="1">IF(data!$BY204=BG$1,data!$BW204,"")</f>
        <v/>
      </c>
      <c r="BH204" s="17" t="str">
        <f ca="1">IF(OR(data!$BX204=BG$1,data!$BY204=BG$1),data!$BW204,"")</f>
        <v/>
      </c>
      <c r="BI204" s="16" t="str">
        <f ca="1">IF(data!$BX204=BJ$1,data!$BW204,"")</f>
        <v/>
      </c>
      <c r="BJ204" s="16" t="str">
        <f ca="1">IF(data!$BY204=BJ$1,data!$BW204,"")</f>
        <v/>
      </c>
      <c r="BK204" s="16" t="str">
        <f ca="1">IF(OR(data!$BX204=BJ$1,data!$BY204=BJ$1),data!$BW204,"")</f>
        <v/>
      </c>
      <c r="BL204" s="17" t="str">
        <f ca="1">IF(data!$BX204=BM$1,data!$BW204,"")</f>
        <v/>
      </c>
      <c r="BM204" s="17" t="str">
        <f ca="1">IF(data!$BY204=BM$1,data!$BW204,"")</f>
        <v/>
      </c>
      <c r="BN204" s="17" t="str">
        <f ca="1">IF(OR(data!$BX204=BM$1,data!$BY204=BM$1),data!$BW204,"")</f>
        <v/>
      </c>
      <c r="BO204" s="16" t="str">
        <f ca="1">IF(data!$BX204=BP$1,data!$BW204,"")</f>
        <v/>
      </c>
      <c r="BP204" s="16" t="str">
        <f ca="1">IF(data!$BY204=BP$1,data!$BW204,"")</f>
        <v/>
      </c>
      <c r="BQ204" s="16" t="str">
        <f ca="1">IF(OR(data!$BX204=BP$1,data!$BY204=BP$1),data!$BW204,"")</f>
        <v/>
      </c>
      <c r="BR204" s="17" t="str">
        <f ca="1">IF(data!$BX204=BS$1,data!$BW204,"")</f>
        <v/>
      </c>
      <c r="BS204" s="17" t="str">
        <f ca="1">IF(data!$BY204=BS$1,data!$BW204,"")</f>
        <v/>
      </c>
      <c r="BT204" s="17" t="str">
        <f ca="1">IF(OR(data!$BX204=BS$1,data!$BY204=BS$1),data!$BW204,"")</f>
        <v/>
      </c>
    </row>
    <row r="205" spans="1:72" s="11" customFormat="1" x14ac:dyDescent="0.25">
      <c r="A205" s="16" t="str">
        <f ca="1">IF(data!$BX205=B$1,data!$BW205,"")</f>
        <v/>
      </c>
      <c r="B205" s="16" t="str">
        <f ca="1">IF(data!$BY205=B$1,data!$BW205,"")</f>
        <v/>
      </c>
      <c r="C205" s="16" t="str">
        <f ca="1">IF(OR(data!$BX205=B$1,data!$BY205=B$1),data!$BW205,"")</f>
        <v/>
      </c>
      <c r="D205" s="17" t="str">
        <f ca="1">IF(data!$BX205=E$1,data!$BW205,"")</f>
        <v/>
      </c>
      <c r="E205" s="17" t="str">
        <f ca="1">IF(data!$BY205=E$1,data!$BW205,"")</f>
        <v/>
      </c>
      <c r="F205" s="17" t="str">
        <f ca="1">IF(OR(data!$BX205=E$1,data!$BY205=E$1),data!$BW205,"")</f>
        <v/>
      </c>
      <c r="G205" s="16" t="str">
        <f ca="1">IF(data!$BX205=H$1,data!$BW205,"")</f>
        <v/>
      </c>
      <c r="H205" s="16" t="str">
        <f ca="1">IF(data!$BY205=H$1,data!$BW205,"")</f>
        <v/>
      </c>
      <c r="I205" s="16" t="str">
        <f ca="1">IF(OR(data!$BX205=H$1,data!$BY205=H$1),data!$BW205,"")</f>
        <v/>
      </c>
      <c r="J205" s="17" t="str">
        <f ca="1">IF(data!$BX205=K$1,data!$BW205,"")</f>
        <v/>
      </c>
      <c r="K205" s="17" t="str">
        <f ca="1">IF(data!$BY205=K$1,data!$BW205,"")</f>
        <v/>
      </c>
      <c r="L205" s="17" t="str">
        <f ca="1">IF(OR(data!$BX205=K$1,data!$BY205=K$1),data!$BW205,"")</f>
        <v/>
      </c>
      <c r="M205" s="16" t="str">
        <f ca="1">IF(data!$BX205=N$1,data!$BW205,"")</f>
        <v/>
      </c>
      <c r="N205" s="16" t="str">
        <f ca="1">IF(data!$BY205=N$1,data!$BW205,"")</f>
        <v/>
      </c>
      <c r="O205" s="16" t="str">
        <f ca="1">IF(OR(data!$BX205=N$1,data!$BY205=N$1),data!$BW205,"")</f>
        <v/>
      </c>
      <c r="P205" s="17" t="str">
        <f ca="1">IF(data!$BX205=Q$1,data!$BW205,"")</f>
        <v/>
      </c>
      <c r="Q205" s="17" t="str">
        <f ca="1">IF(data!$BY205=Q$1,data!$BW205,"")</f>
        <v/>
      </c>
      <c r="R205" s="17" t="str">
        <f ca="1">IF(OR(data!$BX205=Q$1,data!$BY205=Q$1),data!$BW205,"")</f>
        <v/>
      </c>
      <c r="S205" s="16" t="str">
        <f ca="1">IF(data!$BX205=T$1,data!$BW205,"")</f>
        <v/>
      </c>
      <c r="T205" s="16" t="str">
        <f ca="1">IF(data!$BY205=T$1,data!$BW205,"")</f>
        <v/>
      </c>
      <c r="U205" s="16" t="str">
        <f ca="1">IF(OR(data!$BX205=T$1,data!$BY205=T$1),data!$BW205,"")</f>
        <v/>
      </c>
      <c r="V205" s="17" t="str">
        <f ca="1">IF(data!$BX205=W$1,data!$BW205,"")</f>
        <v/>
      </c>
      <c r="W205" s="17" t="str">
        <f ca="1">IF(data!$BY205=W$1,data!$BW205,"")</f>
        <v/>
      </c>
      <c r="X205" s="17" t="str">
        <f ca="1">IF(OR(data!$BX205=W$1,data!$BY205=W$1),data!$BW205,"")</f>
        <v/>
      </c>
      <c r="Y205" s="16" t="str">
        <f ca="1">IF(data!$BX205=Z$1,data!$BW205,"")</f>
        <v/>
      </c>
      <c r="Z205" s="16" t="str">
        <f ca="1">IF(data!$BY205=Z$1,data!$BW205,"")</f>
        <v/>
      </c>
      <c r="AA205" s="16" t="str">
        <f ca="1">IF(OR(data!$BX205=Z$1,data!$BY205=Z$1),data!$BW205,"")</f>
        <v/>
      </c>
      <c r="AB205" s="17" t="str">
        <f ca="1">IF(data!$BX205=AC$1,data!$BW205,"")</f>
        <v/>
      </c>
      <c r="AC205" s="17" t="str">
        <f ca="1">IF(data!$BY205=AC$1,data!$BW205,"")</f>
        <v/>
      </c>
      <c r="AD205" s="17" t="str">
        <f ca="1">IF(OR(data!$BX205=AC$1,data!$BY205=AC$1),data!$BW205,"")</f>
        <v/>
      </c>
      <c r="AE205" s="16" t="str">
        <f ca="1">IF(data!$BX205=AF$1,data!$BW205,"")</f>
        <v/>
      </c>
      <c r="AF205" s="16" t="str">
        <f ca="1">IF(data!$BY205=AF$1,data!$BW205,"")</f>
        <v/>
      </c>
      <c r="AG205" s="16" t="str">
        <f ca="1">IF(OR(data!$BX205=AF$1,data!$BY205=AF$1),data!$BW205,"")</f>
        <v/>
      </c>
      <c r="AH205" s="17" t="str">
        <f ca="1">IF(data!$BX205=AI$1,data!$BW205,"")</f>
        <v/>
      </c>
      <c r="AI205" s="17" t="str">
        <f ca="1">IF(data!$BY205=AI$1,data!$BW205,"")</f>
        <v/>
      </c>
      <c r="AJ205" s="17" t="str">
        <f ca="1">IF(OR(data!$BX205=AI$1,data!$BY205=AI$1),data!$BW205,"")</f>
        <v/>
      </c>
      <c r="AK205" s="16" t="str">
        <f ca="1">IF(data!$BX205=AL$1,data!$BW205,"")</f>
        <v/>
      </c>
      <c r="AL205" s="16" t="str">
        <f ca="1">IF(data!$BY205=AL$1,data!$BW205,"")</f>
        <v/>
      </c>
      <c r="AM205" s="16" t="str">
        <f ca="1">IF(OR(data!$BX205=AL$1,data!$BY205=AL$1),data!$BW205,"")</f>
        <v/>
      </c>
      <c r="AN205" s="17" t="str">
        <f ca="1">IF(data!$BX205=AO$1,data!$BW205,"")</f>
        <v/>
      </c>
      <c r="AO205" s="17" t="str">
        <f ca="1">IF(data!$BY205=AO$1,data!$BW205,"")</f>
        <v/>
      </c>
      <c r="AP205" s="17" t="str">
        <f ca="1">IF(OR(data!$BX205=AO$1,data!$BY205=AO$1),data!$BW205,"")</f>
        <v/>
      </c>
      <c r="AQ205" s="16" t="str">
        <f ca="1">IF(data!$BX205=AR$1,data!$BW205,"")</f>
        <v/>
      </c>
      <c r="AR205" s="16" t="str">
        <f ca="1">IF(data!$BY205=AR$1,data!$BW205,"")</f>
        <v/>
      </c>
      <c r="AS205" s="16" t="str">
        <f ca="1">IF(OR(data!$BX205=AR$1,data!$BY205=AR$1),data!$BW205,"")</f>
        <v/>
      </c>
      <c r="AT205" s="17" t="str">
        <f ca="1">IF(data!$BX205=AU$1,data!$BW205,"")</f>
        <v/>
      </c>
      <c r="AU205" s="17" t="str">
        <f ca="1">IF(data!$BY205=AU$1,data!$BW205,"")</f>
        <v/>
      </c>
      <c r="AV205" s="17" t="str">
        <f ca="1">IF(OR(data!$BX205=AU$1,data!$BY205=AU$1),data!$BW205,"")</f>
        <v/>
      </c>
      <c r="AW205" s="16" t="str">
        <f ca="1">IF(data!$BX205=AX$1,data!$BW205,"")</f>
        <v/>
      </c>
      <c r="AX205" s="16" t="str">
        <f ca="1">IF(data!$BY205=AX$1,data!$BW205,"")</f>
        <v/>
      </c>
      <c r="AY205" s="16" t="str">
        <f ca="1">IF(OR(data!$BX205=AX$1,data!$BY205=AX$1),data!$BW205,"")</f>
        <v/>
      </c>
      <c r="AZ205" s="17" t="str">
        <f ca="1">IF(data!$BX205=BA$1,data!$BW205,"")</f>
        <v/>
      </c>
      <c r="BA205" s="17" t="str">
        <f ca="1">IF(data!$BY205=BA$1,data!$BW205,"")</f>
        <v/>
      </c>
      <c r="BB205" s="17" t="str">
        <f ca="1">IF(OR(data!$BX205=BA$1,data!$BY205=BA$1),data!$BW205,"")</f>
        <v/>
      </c>
      <c r="BC205" s="16" t="str">
        <f ca="1">IF(data!$BX205=BD$1,data!$BW205,"")</f>
        <v/>
      </c>
      <c r="BD205" s="16" t="str">
        <f ca="1">IF(data!$BY205=BD$1,data!$BW205,"")</f>
        <v/>
      </c>
      <c r="BE205" s="16" t="str">
        <f ca="1">IF(OR(data!$BX205=BD$1,data!$BY205=BD$1),data!$BW205,"")</f>
        <v/>
      </c>
      <c r="BF205" s="17" t="str">
        <f ca="1">IF(data!$BX205=BG$1,data!$BW205,"")</f>
        <v/>
      </c>
      <c r="BG205" s="17" t="str">
        <f ca="1">IF(data!$BY205=BG$1,data!$BW205,"")</f>
        <v/>
      </c>
      <c r="BH205" s="17" t="str">
        <f ca="1">IF(OR(data!$BX205=BG$1,data!$BY205=BG$1),data!$BW205,"")</f>
        <v/>
      </c>
      <c r="BI205" s="16" t="str">
        <f ca="1">IF(data!$BX205=BJ$1,data!$BW205,"")</f>
        <v/>
      </c>
      <c r="BJ205" s="16" t="str">
        <f ca="1">IF(data!$BY205=BJ$1,data!$BW205,"")</f>
        <v/>
      </c>
      <c r="BK205" s="16" t="str">
        <f ca="1">IF(OR(data!$BX205=BJ$1,data!$BY205=BJ$1),data!$BW205,"")</f>
        <v/>
      </c>
      <c r="BL205" s="17" t="str">
        <f ca="1">IF(data!$BX205=BM$1,data!$BW205,"")</f>
        <v/>
      </c>
      <c r="BM205" s="17" t="str">
        <f ca="1">IF(data!$BY205=BM$1,data!$BW205,"")</f>
        <v/>
      </c>
      <c r="BN205" s="17" t="str">
        <f ca="1">IF(OR(data!$BX205=BM$1,data!$BY205=BM$1),data!$BW205,"")</f>
        <v/>
      </c>
      <c r="BO205" s="16" t="str">
        <f ca="1">IF(data!$BX205=BP$1,data!$BW205,"")</f>
        <v/>
      </c>
      <c r="BP205" s="16" t="str">
        <f ca="1">IF(data!$BY205=BP$1,data!$BW205,"")</f>
        <v/>
      </c>
      <c r="BQ205" s="16" t="str">
        <f ca="1">IF(OR(data!$BX205=BP$1,data!$BY205=BP$1),data!$BW205,"")</f>
        <v/>
      </c>
      <c r="BR205" s="17" t="str">
        <f ca="1">IF(data!$BX205=BS$1,data!$BW205,"")</f>
        <v/>
      </c>
      <c r="BS205" s="17" t="str">
        <f ca="1">IF(data!$BY205=BS$1,data!$BW205,"")</f>
        <v/>
      </c>
      <c r="BT205" s="17" t="str">
        <f ca="1">IF(OR(data!$BX205=BS$1,data!$BY205=BS$1),data!$BW205,"")</f>
        <v/>
      </c>
    </row>
    <row r="206" spans="1:72" s="11" customFormat="1" x14ac:dyDescent="0.25">
      <c r="A206" s="16" t="str">
        <f ca="1">IF(data!$BX206=B$1,data!$BW206,"")</f>
        <v/>
      </c>
      <c r="B206" s="16" t="str">
        <f ca="1">IF(data!$BY206=B$1,data!$BW206,"")</f>
        <v/>
      </c>
      <c r="C206" s="16" t="str">
        <f ca="1">IF(OR(data!$BX206=B$1,data!$BY206=B$1),data!$BW206,"")</f>
        <v/>
      </c>
      <c r="D206" s="17" t="str">
        <f ca="1">IF(data!$BX206=E$1,data!$BW206,"")</f>
        <v/>
      </c>
      <c r="E206" s="17" t="str">
        <f ca="1">IF(data!$BY206=E$1,data!$BW206,"")</f>
        <v/>
      </c>
      <c r="F206" s="17" t="str">
        <f ca="1">IF(OR(data!$BX206=E$1,data!$BY206=E$1),data!$BW206,"")</f>
        <v/>
      </c>
      <c r="G206" s="16" t="str">
        <f ca="1">IF(data!$BX206=H$1,data!$BW206,"")</f>
        <v/>
      </c>
      <c r="H206" s="16" t="str">
        <f ca="1">IF(data!$BY206=H$1,data!$BW206,"")</f>
        <v/>
      </c>
      <c r="I206" s="16" t="str">
        <f ca="1">IF(OR(data!$BX206=H$1,data!$BY206=H$1),data!$BW206,"")</f>
        <v/>
      </c>
      <c r="J206" s="17" t="str">
        <f ca="1">IF(data!$BX206=K$1,data!$BW206,"")</f>
        <v/>
      </c>
      <c r="K206" s="17" t="str">
        <f ca="1">IF(data!$BY206=K$1,data!$BW206,"")</f>
        <v/>
      </c>
      <c r="L206" s="17" t="str">
        <f ca="1">IF(OR(data!$BX206=K$1,data!$BY206=K$1),data!$BW206,"")</f>
        <v/>
      </c>
      <c r="M206" s="16" t="str">
        <f ca="1">IF(data!$BX206=N$1,data!$BW206,"")</f>
        <v/>
      </c>
      <c r="N206" s="16" t="str">
        <f ca="1">IF(data!$BY206=N$1,data!$BW206,"")</f>
        <v/>
      </c>
      <c r="O206" s="16" t="str">
        <f ca="1">IF(OR(data!$BX206=N$1,data!$BY206=N$1),data!$BW206,"")</f>
        <v/>
      </c>
      <c r="P206" s="17" t="str">
        <f ca="1">IF(data!$BX206=Q$1,data!$BW206,"")</f>
        <v/>
      </c>
      <c r="Q206" s="17" t="str">
        <f ca="1">IF(data!$BY206=Q$1,data!$BW206,"")</f>
        <v/>
      </c>
      <c r="R206" s="17" t="str">
        <f ca="1">IF(OR(data!$BX206=Q$1,data!$BY206=Q$1),data!$BW206,"")</f>
        <v/>
      </c>
      <c r="S206" s="16" t="str">
        <f ca="1">IF(data!$BX206=T$1,data!$BW206,"")</f>
        <v/>
      </c>
      <c r="T206" s="16" t="str">
        <f ca="1">IF(data!$BY206=T$1,data!$BW206,"")</f>
        <v/>
      </c>
      <c r="U206" s="16" t="str">
        <f ca="1">IF(OR(data!$BX206=T$1,data!$BY206=T$1),data!$BW206,"")</f>
        <v/>
      </c>
      <c r="V206" s="17" t="str">
        <f ca="1">IF(data!$BX206=W$1,data!$BW206,"")</f>
        <v/>
      </c>
      <c r="W206" s="17" t="str">
        <f ca="1">IF(data!$BY206=W$1,data!$BW206,"")</f>
        <v/>
      </c>
      <c r="X206" s="17" t="str">
        <f ca="1">IF(OR(data!$BX206=W$1,data!$BY206=W$1),data!$BW206,"")</f>
        <v/>
      </c>
      <c r="Y206" s="16" t="str">
        <f ca="1">IF(data!$BX206=Z$1,data!$BW206,"")</f>
        <v/>
      </c>
      <c r="Z206" s="16" t="str">
        <f ca="1">IF(data!$BY206=Z$1,data!$BW206,"")</f>
        <v/>
      </c>
      <c r="AA206" s="16" t="str">
        <f ca="1">IF(OR(data!$BX206=Z$1,data!$BY206=Z$1),data!$BW206,"")</f>
        <v/>
      </c>
      <c r="AB206" s="17" t="str">
        <f ca="1">IF(data!$BX206=AC$1,data!$BW206,"")</f>
        <v/>
      </c>
      <c r="AC206" s="17" t="str">
        <f ca="1">IF(data!$BY206=AC$1,data!$BW206,"")</f>
        <v/>
      </c>
      <c r="AD206" s="17" t="str">
        <f ca="1">IF(OR(data!$BX206=AC$1,data!$BY206=AC$1),data!$BW206,"")</f>
        <v/>
      </c>
      <c r="AE206" s="16" t="str">
        <f ca="1">IF(data!$BX206=AF$1,data!$BW206,"")</f>
        <v/>
      </c>
      <c r="AF206" s="16" t="str">
        <f ca="1">IF(data!$BY206=AF$1,data!$BW206,"")</f>
        <v/>
      </c>
      <c r="AG206" s="16" t="str">
        <f ca="1">IF(OR(data!$BX206=AF$1,data!$BY206=AF$1),data!$BW206,"")</f>
        <v/>
      </c>
      <c r="AH206" s="17" t="str">
        <f ca="1">IF(data!$BX206=AI$1,data!$BW206,"")</f>
        <v/>
      </c>
      <c r="AI206" s="17" t="str">
        <f ca="1">IF(data!$BY206=AI$1,data!$BW206,"")</f>
        <v/>
      </c>
      <c r="AJ206" s="17" t="str">
        <f ca="1">IF(OR(data!$BX206=AI$1,data!$BY206=AI$1),data!$BW206,"")</f>
        <v/>
      </c>
      <c r="AK206" s="16" t="str">
        <f ca="1">IF(data!$BX206=AL$1,data!$BW206,"")</f>
        <v/>
      </c>
      <c r="AL206" s="16" t="str">
        <f ca="1">IF(data!$BY206=AL$1,data!$BW206,"")</f>
        <v/>
      </c>
      <c r="AM206" s="16" t="str">
        <f ca="1">IF(OR(data!$BX206=AL$1,data!$BY206=AL$1),data!$BW206,"")</f>
        <v/>
      </c>
      <c r="AN206" s="17" t="str">
        <f ca="1">IF(data!$BX206=AO$1,data!$BW206,"")</f>
        <v/>
      </c>
      <c r="AO206" s="17" t="str">
        <f ca="1">IF(data!$BY206=AO$1,data!$BW206,"")</f>
        <v/>
      </c>
      <c r="AP206" s="17" t="str">
        <f ca="1">IF(OR(data!$BX206=AO$1,data!$BY206=AO$1),data!$BW206,"")</f>
        <v/>
      </c>
      <c r="AQ206" s="16" t="str">
        <f ca="1">IF(data!$BX206=AR$1,data!$BW206,"")</f>
        <v/>
      </c>
      <c r="AR206" s="16" t="str">
        <f ca="1">IF(data!$BY206=AR$1,data!$BW206,"")</f>
        <v/>
      </c>
      <c r="AS206" s="16" t="str">
        <f ca="1">IF(OR(data!$BX206=AR$1,data!$BY206=AR$1),data!$BW206,"")</f>
        <v/>
      </c>
      <c r="AT206" s="17" t="str">
        <f ca="1">IF(data!$BX206=AU$1,data!$BW206,"")</f>
        <v/>
      </c>
      <c r="AU206" s="17" t="str">
        <f ca="1">IF(data!$BY206=AU$1,data!$BW206,"")</f>
        <v/>
      </c>
      <c r="AV206" s="17" t="str">
        <f ca="1">IF(OR(data!$BX206=AU$1,data!$BY206=AU$1),data!$BW206,"")</f>
        <v/>
      </c>
      <c r="AW206" s="16" t="str">
        <f ca="1">IF(data!$BX206=AX$1,data!$BW206,"")</f>
        <v/>
      </c>
      <c r="AX206" s="16" t="str">
        <f ca="1">IF(data!$BY206=AX$1,data!$BW206,"")</f>
        <v/>
      </c>
      <c r="AY206" s="16" t="str">
        <f ca="1">IF(OR(data!$BX206=AX$1,data!$BY206=AX$1),data!$BW206,"")</f>
        <v/>
      </c>
      <c r="AZ206" s="17" t="str">
        <f ca="1">IF(data!$BX206=BA$1,data!$BW206,"")</f>
        <v/>
      </c>
      <c r="BA206" s="17" t="str">
        <f ca="1">IF(data!$BY206=BA$1,data!$BW206,"")</f>
        <v/>
      </c>
      <c r="BB206" s="17" t="str">
        <f ca="1">IF(OR(data!$BX206=BA$1,data!$BY206=BA$1),data!$BW206,"")</f>
        <v/>
      </c>
      <c r="BC206" s="16" t="str">
        <f ca="1">IF(data!$BX206=BD$1,data!$BW206,"")</f>
        <v/>
      </c>
      <c r="BD206" s="16" t="str">
        <f ca="1">IF(data!$BY206=BD$1,data!$BW206,"")</f>
        <v/>
      </c>
      <c r="BE206" s="16" t="str">
        <f ca="1">IF(OR(data!$BX206=BD$1,data!$BY206=BD$1),data!$BW206,"")</f>
        <v/>
      </c>
      <c r="BF206" s="17" t="str">
        <f ca="1">IF(data!$BX206=BG$1,data!$BW206,"")</f>
        <v/>
      </c>
      <c r="BG206" s="17" t="str">
        <f ca="1">IF(data!$BY206=BG$1,data!$BW206,"")</f>
        <v/>
      </c>
      <c r="BH206" s="17" t="str">
        <f ca="1">IF(OR(data!$BX206=BG$1,data!$BY206=BG$1),data!$BW206,"")</f>
        <v/>
      </c>
      <c r="BI206" s="16" t="str">
        <f ca="1">IF(data!$BX206=BJ$1,data!$BW206,"")</f>
        <v/>
      </c>
      <c r="BJ206" s="16" t="str">
        <f ca="1">IF(data!$BY206=BJ$1,data!$BW206,"")</f>
        <v/>
      </c>
      <c r="BK206" s="16" t="str">
        <f ca="1">IF(OR(data!$BX206=BJ$1,data!$BY206=BJ$1),data!$BW206,"")</f>
        <v/>
      </c>
      <c r="BL206" s="17" t="str">
        <f ca="1">IF(data!$BX206=BM$1,data!$BW206,"")</f>
        <v/>
      </c>
      <c r="BM206" s="17" t="str">
        <f ca="1">IF(data!$BY206=BM$1,data!$BW206,"")</f>
        <v/>
      </c>
      <c r="BN206" s="17" t="str">
        <f ca="1">IF(OR(data!$BX206=BM$1,data!$BY206=BM$1),data!$BW206,"")</f>
        <v/>
      </c>
      <c r="BO206" s="16" t="str">
        <f ca="1">IF(data!$BX206=BP$1,data!$BW206,"")</f>
        <v/>
      </c>
      <c r="BP206" s="16" t="str">
        <f ca="1">IF(data!$BY206=BP$1,data!$BW206,"")</f>
        <v/>
      </c>
      <c r="BQ206" s="16" t="str">
        <f ca="1">IF(OR(data!$BX206=BP$1,data!$BY206=BP$1),data!$BW206,"")</f>
        <v/>
      </c>
      <c r="BR206" s="17" t="str">
        <f ca="1">IF(data!$BX206=BS$1,data!$BW206,"")</f>
        <v/>
      </c>
      <c r="BS206" s="17" t="str">
        <f ca="1">IF(data!$BY206=BS$1,data!$BW206,"")</f>
        <v/>
      </c>
      <c r="BT206" s="17" t="str">
        <f ca="1">IF(OR(data!$BX206=BS$1,data!$BY206=BS$1),data!$BW206,"")</f>
        <v/>
      </c>
    </row>
    <row r="207" spans="1:72" s="11" customFormat="1" x14ac:dyDescent="0.25">
      <c r="A207" s="16" t="str">
        <f ca="1">IF(data!$BX207=B$1,data!$BW207,"")</f>
        <v/>
      </c>
      <c r="B207" s="16" t="str">
        <f ca="1">IF(data!$BY207=B$1,data!$BW207,"")</f>
        <v/>
      </c>
      <c r="C207" s="16" t="str">
        <f ca="1">IF(OR(data!$BX207=B$1,data!$BY207=B$1),data!$BW207,"")</f>
        <v/>
      </c>
      <c r="D207" s="17" t="str">
        <f ca="1">IF(data!$BX207=E$1,data!$BW207,"")</f>
        <v/>
      </c>
      <c r="E207" s="17" t="str">
        <f ca="1">IF(data!$BY207=E$1,data!$BW207,"")</f>
        <v/>
      </c>
      <c r="F207" s="17" t="str">
        <f ca="1">IF(OR(data!$BX207=E$1,data!$BY207=E$1),data!$BW207,"")</f>
        <v/>
      </c>
      <c r="G207" s="16" t="str">
        <f ca="1">IF(data!$BX207=H$1,data!$BW207,"")</f>
        <v/>
      </c>
      <c r="H207" s="16" t="str">
        <f ca="1">IF(data!$BY207=H$1,data!$BW207,"")</f>
        <v/>
      </c>
      <c r="I207" s="16" t="str">
        <f ca="1">IF(OR(data!$BX207=H$1,data!$BY207=H$1),data!$BW207,"")</f>
        <v/>
      </c>
      <c r="J207" s="17" t="str">
        <f ca="1">IF(data!$BX207=K$1,data!$BW207,"")</f>
        <v/>
      </c>
      <c r="K207" s="17" t="str">
        <f ca="1">IF(data!$BY207=K$1,data!$BW207,"")</f>
        <v/>
      </c>
      <c r="L207" s="17" t="str">
        <f ca="1">IF(OR(data!$BX207=K$1,data!$BY207=K$1),data!$BW207,"")</f>
        <v/>
      </c>
      <c r="M207" s="16" t="str">
        <f ca="1">IF(data!$BX207=N$1,data!$BW207,"")</f>
        <v/>
      </c>
      <c r="N207" s="16" t="str">
        <f ca="1">IF(data!$BY207=N$1,data!$BW207,"")</f>
        <v/>
      </c>
      <c r="O207" s="16" t="str">
        <f ca="1">IF(OR(data!$BX207=N$1,data!$BY207=N$1),data!$BW207,"")</f>
        <v/>
      </c>
      <c r="P207" s="17" t="str">
        <f ca="1">IF(data!$BX207=Q$1,data!$BW207,"")</f>
        <v/>
      </c>
      <c r="Q207" s="17" t="str">
        <f ca="1">IF(data!$BY207=Q$1,data!$BW207,"")</f>
        <v/>
      </c>
      <c r="R207" s="17" t="str">
        <f ca="1">IF(OR(data!$BX207=Q$1,data!$BY207=Q$1),data!$BW207,"")</f>
        <v/>
      </c>
      <c r="S207" s="16" t="str">
        <f ca="1">IF(data!$BX207=T$1,data!$BW207,"")</f>
        <v/>
      </c>
      <c r="T207" s="16" t="str">
        <f ca="1">IF(data!$BY207=T$1,data!$BW207,"")</f>
        <v/>
      </c>
      <c r="U207" s="16" t="str">
        <f ca="1">IF(OR(data!$BX207=T$1,data!$BY207=T$1),data!$BW207,"")</f>
        <v/>
      </c>
      <c r="V207" s="17" t="str">
        <f ca="1">IF(data!$BX207=W$1,data!$BW207,"")</f>
        <v/>
      </c>
      <c r="W207" s="17" t="str">
        <f ca="1">IF(data!$BY207=W$1,data!$BW207,"")</f>
        <v/>
      </c>
      <c r="X207" s="17" t="str">
        <f ca="1">IF(OR(data!$BX207=W$1,data!$BY207=W$1),data!$BW207,"")</f>
        <v/>
      </c>
      <c r="Y207" s="16" t="str">
        <f ca="1">IF(data!$BX207=Z$1,data!$BW207,"")</f>
        <v/>
      </c>
      <c r="Z207" s="16" t="str">
        <f ca="1">IF(data!$BY207=Z$1,data!$BW207,"")</f>
        <v/>
      </c>
      <c r="AA207" s="16" t="str">
        <f ca="1">IF(OR(data!$BX207=Z$1,data!$BY207=Z$1),data!$BW207,"")</f>
        <v/>
      </c>
      <c r="AB207" s="17" t="str">
        <f ca="1">IF(data!$BX207=AC$1,data!$BW207,"")</f>
        <v/>
      </c>
      <c r="AC207" s="17" t="str">
        <f ca="1">IF(data!$BY207=AC$1,data!$BW207,"")</f>
        <v/>
      </c>
      <c r="AD207" s="17" t="str">
        <f ca="1">IF(OR(data!$BX207=AC$1,data!$BY207=AC$1),data!$BW207,"")</f>
        <v/>
      </c>
      <c r="AE207" s="16" t="str">
        <f ca="1">IF(data!$BX207=AF$1,data!$BW207,"")</f>
        <v/>
      </c>
      <c r="AF207" s="16" t="str">
        <f ca="1">IF(data!$BY207=AF$1,data!$BW207,"")</f>
        <v/>
      </c>
      <c r="AG207" s="16" t="str">
        <f ca="1">IF(OR(data!$BX207=AF$1,data!$BY207=AF$1),data!$BW207,"")</f>
        <v/>
      </c>
      <c r="AH207" s="17" t="str">
        <f ca="1">IF(data!$BX207=AI$1,data!$BW207,"")</f>
        <v/>
      </c>
      <c r="AI207" s="17" t="str">
        <f ca="1">IF(data!$BY207=AI$1,data!$BW207,"")</f>
        <v/>
      </c>
      <c r="AJ207" s="17" t="str">
        <f ca="1">IF(OR(data!$BX207=AI$1,data!$BY207=AI$1),data!$BW207,"")</f>
        <v/>
      </c>
      <c r="AK207" s="16" t="str">
        <f ca="1">IF(data!$BX207=AL$1,data!$BW207,"")</f>
        <v/>
      </c>
      <c r="AL207" s="16" t="str">
        <f ca="1">IF(data!$BY207=AL$1,data!$BW207,"")</f>
        <v/>
      </c>
      <c r="AM207" s="16" t="str">
        <f ca="1">IF(OR(data!$BX207=AL$1,data!$BY207=AL$1),data!$BW207,"")</f>
        <v/>
      </c>
      <c r="AN207" s="17" t="str">
        <f ca="1">IF(data!$BX207=AO$1,data!$BW207,"")</f>
        <v/>
      </c>
      <c r="AO207" s="17" t="str">
        <f ca="1">IF(data!$BY207=AO$1,data!$BW207,"")</f>
        <v/>
      </c>
      <c r="AP207" s="17" t="str">
        <f ca="1">IF(OR(data!$BX207=AO$1,data!$BY207=AO$1),data!$BW207,"")</f>
        <v/>
      </c>
      <c r="AQ207" s="16" t="str">
        <f ca="1">IF(data!$BX207=AR$1,data!$BW207,"")</f>
        <v/>
      </c>
      <c r="AR207" s="16" t="str">
        <f ca="1">IF(data!$BY207=AR$1,data!$BW207,"")</f>
        <v/>
      </c>
      <c r="AS207" s="16" t="str">
        <f ca="1">IF(OR(data!$BX207=AR$1,data!$BY207=AR$1),data!$BW207,"")</f>
        <v/>
      </c>
      <c r="AT207" s="17" t="str">
        <f ca="1">IF(data!$BX207=AU$1,data!$BW207,"")</f>
        <v/>
      </c>
      <c r="AU207" s="17" t="str">
        <f ca="1">IF(data!$BY207=AU$1,data!$BW207,"")</f>
        <v/>
      </c>
      <c r="AV207" s="17" t="str">
        <f ca="1">IF(OR(data!$BX207=AU$1,data!$BY207=AU$1),data!$BW207,"")</f>
        <v/>
      </c>
      <c r="AW207" s="16" t="str">
        <f ca="1">IF(data!$BX207=AX$1,data!$BW207,"")</f>
        <v/>
      </c>
      <c r="AX207" s="16" t="str">
        <f ca="1">IF(data!$BY207=AX$1,data!$BW207,"")</f>
        <v/>
      </c>
      <c r="AY207" s="16" t="str">
        <f ca="1">IF(OR(data!$BX207=AX$1,data!$BY207=AX$1),data!$BW207,"")</f>
        <v/>
      </c>
      <c r="AZ207" s="17" t="str">
        <f ca="1">IF(data!$BX207=BA$1,data!$BW207,"")</f>
        <v/>
      </c>
      <c r="BA207" s="17" t="str">
        <f ca="1">IF(data!$BY207=BA$1,data!$BW207,"")</f>
        <v/>
      </c>
      <c r="BB207" s="17" t="str">
        <f ca="1">IF(OR(data!$BX207=BA$1,data!$BY207=BA$1),data!$BW207,"")</f>
        <v/>
      </c>
      <c r="BC207" s="16" t="str">
        <f ca="1">IF(data!$BX207=BD$1,data!$BW207,"")</f>
        <v/>
      </c>
      <c r="BD207" s="16" t="str">
        <f ca="1">IF(data!$BY207=BD$1,data!$BW207,"")</f>
        <v/>
      </c>
      <c r="BE207" s="16" t="str">
        <f ca="1">IF(OR(data!$BX207=BD$1,data!$BY207=BD$1),data!$BW207,"")</f>
        <v/>
      </c>
      <c r="BF207" s="17" t="str">
        <f ca="1">IF(data!$BX207=BG$1,data!$BW207,"")</f>
        <v/>
      </c>
      <c r="BG207" s="17" t="str">
        <f ca="1">IF(data!$BY207=BG$1,data!$BW207,"")</f>
        <v/>
      </c>
      <c r="BH207" s="17" t="str">
        <f ca="1">IF(OR(data!$BX207=BG$1,data!$BY207=BG$1),data!$BW207,"")</f>
        <v/>
      </c>
      <c r="BI207" s="16" t="str">
        <f ca="1">IF(data!$BX207=BJ$1,data!$BW207,"")</f>
        <v/>
      </c>
      <c r="BJ207" s="16" t="str">
        <f ca="1">IF(data!$BY207=BJ$1,data!$BW207,"")</f>
        <v/>
      </c>
      <c r="BK207" s="16" t="str">
        <f ca="1">IF(OR(data!$BX207=BJ$1,data!$BY207=BJ$1),data!$BW207,"")</f>
        <v/>
      </c>
      <c r="BL207" s="17" t="str">
        <f ca="1">IF(data!$BX207=BM$1,data!$BW207,"")</f>
        <v/>
      </c>
      <c r="BM207" s="17" t="str">
        <f ca="1">IF(data!$BY207=BM$1,data!$BW207,"")</f>
        <v/>
      </c>
      <c r="BN207" s="17" t="str">
        <f ca="1">IF(OR(data!$BX207=BM$1,data!$BY207=BM$1),data!$BW207,"")</f>
        <v/>
      </c>
      <c r="BO207" s="16" t="str">
        <f ca="1">IF(data!$BX207=BP$1,data!$BW207,"")</f>
        <v/>
      </c>
      <c r="BP207" s="16" t="str">
        <f ca="1">IF(data!$BY207=BP$1,data!$BW207,"")</f>
        <v/>
      </c>
      <c r="BQ207" s="16" t="str">
        <f ca="1">IF(OR(data!$BX207=BP$1,data!$BY207=BP$1),data!$BW207,"")</f>
        <v/>
      </c>
      <c r="BR207" s="17" t="str">
        <f ca="1">IF(data!$BX207=BS$1,data!$BW207,"")</f>
        <v/>
      </c>
      <c r="BS207" s="17" t="str">
        <f ca="1">IF(data!$BY207=BS$1,data!$BW207,"")</f>
        <v/>
      </c>
      <c r="BT207" s="17" t="str">
        <f ca="1">IF(OR(data!$BX207=BS$1,data!$BY207=BS$1),data!$BW207,"")</f>
        <v/>
      </c>
    </row>
    <row r="208" spans="1:72" s="11" customFormat="1" x14ac:dyDescent="0.25">
      <c r="A208" s="16" t="str">
        <f ca="1">IF(data!$BX208=B$1,data!$BW208,"")</f>
        <v/>
      </c>
      <c r="B208" s="16" t="str">
        <f ca="1">IF(data!$BY208=B$1,data!$BW208,"")</f>
        <v/>
      </c>
      <c r="C208" s="16" t="str">
        <f ca="1">IF(OR(data!$BX208=B$1,data!$BY208=B$1),data!$BW208,"")</f>
        <v/>
      </c>
      <c r="D208" s="17" t="str">
        <f ca="1">IF(data!$BX208=E$1,data!$BW208,"")</f>
        <v/>
      </c>
      <c r="E208" s="17" t="str">
        <f ca="1">IF(data!$BY208=E$1,data!$BW208,"")</f>
        <v/>
      </c>
      <c r="F208" s="17" t="str">
        <f ca="1">IF(OR(data!$BX208=E$1,data!$BY208=E$1),data!$BW208,"")</f>
        <v/>
      </c>
      <c r="G208" s="16" t="str">
        <f ca="1">IF(data!$BX208=H$1,data!$BW208,"")</f>
        <v/>
      </c>
      <c r="H208" s="16" t="str">
        <f ca="1">IF(data!$BY208=H$1,data!$BW208,"")</f>
        <v/>
      </c>
      <c r="I208" s="16" t="str">
        <f ca="1">IF(OR(data!$BX208=H$1,data!$BY208=H$1),data!$BW208,"")</f>
        <v/>
      </c>
      <c r="J208" s="17" t="str">
        <f ca="1">IF(data!$BX208=K$1,data!$BW208,"")</f>
        <v/>
      </c>
      <c r="K208" s="17" t="str">
        <f ca="1">IF(data!$BY208=K$1,data!$BW208,"")</f>
        <v/>
      </c>
      <c r="L208" s="17" t="str">
        <f ca="1">IF(OR(data!$BX208=K$1,data!$BY208=K$1),data!$BW208,"")</f>
        <v/>
      </c>
      <c r="M208" s="16" t="str">
        <f ca="1">IF(data!$BX208=N$1,data!$BW208,"")</f>
        <v/>
      </c>
      <c r="N208" s="16" t="str">
        <f ca="1">IF(data!$BY208=N$1,data!$BW208,"")</f>
        <v/>
      </c>
      <c r="O208" s="16" t="str">
        <f ca="1">IF(OR(data!$BX208=N$1,data!$BY208=N$1),data!$BW208,"")</f>
        <v/>
      </c>
      <c r="P208" s="17" t="str">
        <f ca="1">IF(data!$BX208=Q$1,data!$BW208,"")</f>
        <v/>
      </c>
      <c r="Q208" s="17" t="str">
        <f ca="1">IF(data!$BY208=Q$1,data!$BW208,"")</f>
        <v/>
      </c>
      <c r="R208" s="17" t="str">
        <f ca="1">IF(OR(data!$BX208=Q$1,data!$BY208=Q$1),data!$BW208,"")</f>
        <v/>
      </c>
      <c r="S208" s="16" t="str">
        <f ca="1">IF(data!$BX208=T$1,data!$BW208,"")</f>
        <v/>
      </c>
      <c r="T208" s="16" t="str">
        <f ca="1">IF(data!$BY208=T$1,data!$BW208,"")</f>
        <v/>
      </c>
      <c r="U208" s="16" t="str">
        <f ca="1">IF(OR(data!$BX208=T$1,data!$BY208=T$1),data!$BW208,"")</f>
        <v/>
      </c>
      <c r="V208" s="17" t="str">
        <f ca="1">IF(data!$BX208=W$1,data!$BW208,"")</f>
        <v/>
      </c>
      <c r="W208" s="17" t="str">
        <f ca="1">IF(data!$BY208=W$1,data!$BW208,"")</f>
        <v/>
      </c>
      <c r="X208" s="17" t="str">
        <f ca="1">IF(OR(data!$BX208=W$1,data!$BY208=W$1),data!$BW208,"")</f>
        <v/>
      </c>
      <c r="Y208" s="16" t="str">
        <f ca="1">IF(data!$BX208=Z$1,data!$BW208,"")</f>
        <v/>
      </c>
      <c r="Z208" s="16" t="str">
        <f ca="1">IF(data!$BY208=Z$1,data!$BW208,"")</f>
        <v/>
      </c>
      <c r="AA208" s="16" t="str">
        <f ca="1">IF(OR(data!$BX208=Z$1,data!$BY208=Z$1),data!$BW208,"")</f>
        <v/>
      </c>
      <c r="AB208" s="17" t="str">
        <f ca="1">IF(data!$BX208=AC$1,data!$BW208,"")</f>
        <v/>
      </c>
      <c r="AC208" s="17" t="str">
        <f ca="1">IF(data!$BY208=AC$1,data!$BW208,"")</f>
        <v/>
      </c>
      <c r="AD208" s="17" t="str">
        <f ca="1">IF(OR(data!$BX208=AC$1,data!$BY208=AC$1),data!$BW208,"")</f>
        <v/>
      </c>
      <c r="AE208" s="16" t="str">
        <f ca="1">IF(data!$BX208=AF$1,data!$BW208,"")</f>
        <v/>
      </c>
      <c r="AF208" s="16" t="str">
        <f ca="1">IF(data!$BY208=AF$1,data!$BW208,"")</f>
        <v/>
      </c>
      <c r="AG208" s="16" t="str">
        <f ca="1">IF(OR(data!$BX208=AF$1,data!$BY208=AF$1),data!$BW208,"")</f>
        <v/>
      </c>
      <c r="AH208" s="17" t="str">
        <f ca="1">IF(data!$BX208=AI$1,data!$BW208,"")</f>
        <v/>
      </c>
      <c r="AI208" s="17" t="str">
        <f ca="1">IF(data!$BY208=AI$1,data!$BW208,"")</f>
        <v/>
      </c>
      <c r="AJ208" s="17" t="str">
        <f ca="1">IF(OR(data!$BX208=AI$1,data!$BY208=AI$1),data!$BW208,"")</f>
        <v/>
      </c>
      <c r="AK208" s="16" t="str">
        <f ca="1">IF(data!$BX208=AL$1,data!$BW208,"")</f>
        <v/>
      </c>
      <c r="AL208" s="16" t="str">
        <f ca="1">IF(data!$BY208=AL$1,data!$BW208,"")</f>
        <v/>
      </c>
      <c r="AM208" s="16" t="str">
        <f ca="1">IF(OR(data!$BX208=AL$1,data!$BY208=AL$1),data!$BW208,"")</f>
        <v/>
      </c>
      <c r="AN208" s="17" t="str">
        <f ca="1">IF(data!$BX208=AO$1,data!$BW208,"")</f>
        <v/>
      </c>
      <c r="AO208" s="17" t="str">
        <f ca="1">IF(data!$BY208=AO$1,data!$BW208,"")</f>
        <v/>
      </c>
      <c r="AP208" s="17" t="str">
        <f ca="1">IF(OR(data!$BX208=AO$1,data!$BY208=AO$1),data!$BW208,"")</f>
        <v/>
      </c>
      <c r="AQ208" s="16" t="str">
        <f ca="1">IF(data!$BX208=AR$1,data!$BW208,"")</f>
        <v/>
      </c>
      <c r="AR208" s="16" t="str">
        <f ca="1">IF(data!$BY208=AR$1,data!$BW208,"")</f>
        <v/>
      </c>
      <c r="AS208" s="16" t="str">
        <f ca="1">IF(OR(data!$BX208=AR$1,data!$BY208=AR$1),data!$BW208,"")</f>
        <v/>
      </c>
      <c r="AT208" s="17" t="str">
        <f ca="1">IF(data!$BX208=AU$1,data!$BW208,"")</f>
        <v/>
      </c>
      <c r="AU208" s="17" t="str">
        <f ca="1">IF(data!$BY208=AU$1,data!$BW208,"")</f>
        <v/>
      </c>
      <c r="AV208" s="17" t="str">
        <f ca="1">IF(OR(data!$BX208=AU$1,data!$BY208=AU$1),data!$BW208,"")</f>
        <v/>
      </c>
      <c r="AW208" s="16" t="str">
        <f ca="1">IF(data!$BX208=AX$1,data!$BW208,"")</f>
        <v/>
      </c>
      <c r="AX208" s="16" t="str">
        <f ca="1">IF(data!$BY208=AX$1,data!$BW208,"")</f>
        <v/>
      </c>
      <c r="AY208" s="16" t="str">
        <f ca="1">IF(OR(data!$BX208=AX$1,data!$BY208=AX$1),data!$BW208,"")</f>
        <v/>
      </c>
      <c r="AZ208" s="17" t="str">
        <f ca="1">IF(data!$BX208=BA$1,data!$BW208,"")</f>
        <v/>
      </c>
      <c r="BA208" s="17" t="str">
        <f ca="1">IF(data!$BY208=BA$1,data!$BW208,"")</f>
        <v/>
      </c>
      <c r="BB208" s="17" t="str">
        <f ca="1">IF(OR(data!$BX208=BA$1,data!$BY208=BA$1),data!$BW208,"")</f>
        <v/>
      </c>
      <c r="BC208" s="16" t="str">
        <f ca="1">IF(data!$BX208=BD$1,data!$BW208,"")</f>
        <v/>
      </c>
      <c r="BD208" s="16" t="str">
        <f ca="1">IF(data!$BY208=BD$1,data!$BW208,"")</f>
        <v/>
      </c>
      <c r="BE208" s="16" t="str">
        <f ca="1">IF(OR(data!$BX208=BD$1,data!$BY208=BD$1),data!$BW208,"")</f>
        <v/>
      </c>
      <c r="BF208" s="17" t="str">
        <f ca="1">IF(data!$BX208=BG$1,data!$BW208,"")</f>
        <v/>
      </c>
      <c r="BG208" s="17" t="str">
        <f ca="1">IF(data!$BY208=BG$1,data!$BW208,"")</f>
        <v/>
      </c>
      <c r="BH208" s="17" t="str">
        <f ca="1">IF(OR(data!$BX208=BG$1,data!$BY208=BG$1),data!$BW208,"")</f>
        <v/>
      </c>
      <c r="BI208" s="16" t="str">
        <f ca="1">IF(data!$BX208=BJ$1,data!$BW208,"")</f>
        <v/>
      </c>
      <c r="BJ208" s="16" t="str">
        <f ca="1">IF(data!$BY208=BJ$1,data!$BW208,"")</f>
        <v/>
      </c>
      <c r="BK208" s="16" t="str">
        <f ca="1">IF(OR(data!$BX208=BJ$1,data!$BY208=BJ$1),data!$BW208,"")</f>
        <v/>
      </c>
      <c r="BL208" s="17" t="str">
        <f ca="1">IF(data!$BX208=BM$1,data!$BW208,"")</f>
        <v/>
      </c>
      <c r="BM208" s="17" t="str">
        <f ca="1">IF(data!$BY208=BM$1,data!$BW208,"")</f>
        <v/>
      </c>
      <c r="BN208" s="17" t="str">
        <f ca="1">IF(OR(data!$BX208=BM$1,data!$BY208=BM$1),data!$BW208,"")</f>
        <v/>
      </c>
      <c r="BO208" s="16" t="str">
        <f ca="1">IF(data!$BX208=BP$1,data!$BW208,"")</f>
        <v/>
      </c>
      <c r="BP208" s="16" t="str">
        <f ca="1">IF(data!$BY208=BP$1,data!$BW208,"")</f>
        <v/>
      </c>
      <c r="BQ208" s="16" t="str">
        <f ca="1">IF(OR(data!$BX208=BP$1,data!$BY208=BP$1),data!$BW208,"")</f>
        <v/>
      </c>
      <c r="BR208" s="17" t="str">
        <f ca="1">IF(data!$BX208=BS$1,data!$BW208,"")</f>
        <v/>
      </c>
      <c r="BS208" s="17" t="str">
        <f ca="1">IF(data!$BY208=BS$1,data!$BW208,"")</f>
        <v/>
      </c>
      <c r="BT208" s="17" t="str">
        <f ca="1">IF(OR(data!$BX208=BS$1,data!$BY208=BS$1),data!$BW208,"")</f>
        <v/>
      </c>
    </row>
    <row r="209" spans="1:72" s="11" customFormat="1" x14ac:dyDescent="0.25">
      <c r="A209" s="16" t="str">
        <f ca="1">IF(data!$BX209=B$1,data!$BW209,"")</f>
        <v/>
      </c>
      <c r="B209" s="16" t="str">
        <f ca="1">IF(data!$BY209=B$1,data!$BW209,"")</f>
        <v/>
      </c>
      <c r="C209" s="16" t="str">
        <f ca="1">IF(OR(data!$BX209=B$1,data!$BY209=B$1),data!$BW209,"")</f>
        <v/>
      </c>
      <c r="D209" s="17" t="str">
        <f ca="1">IF(data!$BX209=E$1,data!$BW209,"")</f>
        <v/>
      </c>
      <c r="E209" s="17" t="str">
        <f ca="1">IF(data!$BY209=E$1,data!$BW209,"")</f>
        <v/>
      </c>
      <c r="F209" s="17" t="str">
        <f ca="1">IF(OR(data!$BX209=E$1,data!$BY209=E$1),data!$BW209,"")</f>
        <v/>
      </c>
      <c r="G209" s="16" t="str">
        <f ca="1">IF(data!$BX209=H$1,data!$BW209,"")</f>
        <v/>
      </c>
      <c r="H209" s="16" t="str">
        <f ca="1">IF(data!$BY209=H$1,data!$BW209,"")</f>
        <v/>
      </c>
      <c r="I209" s="16" t="str">
        <f ca="1">IF(OR(data!$BX209=H$1,data!$BY209=H$1),data!$BW209,"")</f>
        <v/>
      </c>
      <c r="J209" s="17" t="str">
        <f ca="1">IF(data!$BX209=K$1,data!$BW209,"")</f>
        <v/>
      </c>
      <c r="K209" s="17" t="str">
        <f ca="1">IF(data!$BY209=K$1,data!$BW209,"")</f>
        <v/>
      </c>
      <c r="L209" s="17" t="str">
        <f ca="1">IF(OR(data!$BX209=K$1,data!$BY209=K$1),data!$BW209,"")</f>
        <v/>
      </c>
      <c r="M209" s="16" t="str">
        <f ca="1">IF(data!$BX209=N$1,data!$BW209,"")</f>
        <v/>
      </c>
      <c r="N209" s="16" t="str">
        <f ca="1">IF(data!$BY209=N$1,data!$BW209,"")</f>
        <v/>
      </c>
      <c r="O209" s="16" t="str">
        <f ca="1">IF(OR(data!$BX209=N$1,data!$BY209=N$1),data!$BW209,"")</f>
        <v/>
      </c>
      <c r="P209" s="17" t="str">
        <f ca="1">IF(data!$BX209=Q$1,data!$BW209,"")</f>
        <v/>
      </c>
      <c r="Q209" s="17" t="str">
        <f ca="1">IF(data!$BY209=Q$1,data!$BW209,"")</f>
        <v/>
      </c>
      <c r="R209" s="17" t="str">
        <f ca="1">IF(OR(data!$BX209=Q$1,data!$BY209=Q$1),data!$BW209,"")</f>
        <v/>
      </c>
      <c r="S209" s="16" t="str">
        <f ca="1">IF(data!$BX209=T$1,data!$BW209,"")</f>
        <v/>
      </c>
      <c r="T209" s="16" t="str">
        <f ca="1">IF(data!$BY209=T$1,data!$BW209,"")</f>
        <v/>
      </c>
      <c r="U209" s="16" t="str">
        <f ca="1">IF(OR(data!$BX209=T$1,data!$BY209=T$1),data!$BW209,"")</f>
        <v/>
      </c>
      <c r="V209" s="17" t="str">
        <f ca="1">IF(data!$BX209=W$1,data!$BW209,"")</f>
        <v/>
      </c>
      <c r="W209" s="17" t="str">
        <f ca="1">IF(data!$BY209=W$1,data!$BW209,"")</f>
        <v/>
      </c>
      <c r="X209" s="17" t="str">
        <f ca="1">IF(OR(data!$BX209=W$1,data!$BY209=W$1),data!$BW209,"")</f>
        <v/>
      </c>
      <c r="Y209" s="16" t="str">
        <f ca="1">IF(data!$BX209=Z$1,data!$BW209,"")</f>
        <v/>
      </c>
      <c r="Z209" s="16" t="str">
        <f ca="1">IF(data!$BY209=Z$1,data!$BW209,"")</f>
        <v/>
      </c>
      <c r="AA209" s="16" t="str">
        <f ca="1">IF(OR(data!$BX209=Z$1,data!$BY209=Z$1),data!$BW209,"")</f>
        <v/>
      </c>
      <c r="AB209" s="17" t="str">
        <f ca="1">IF(data!$BX209=AC$1,data!$BW209,"")</f>
        <v/>
      </c>
      <c r="AC209" s="17" t="str">
        <f ca="1">IF(data!$BY209=AC$1,data!$BW209,"")</f>
        <v/>
      </c>
      <c r="AD209" s="17" t="str">
        <f ca="1">IF(OR(data!$BX209=AC$1,data!$BY209=AC$1),data!$BW209,"")</f>
        <v/>
      </c>
      <c r="AE209" s="16" t="str">
        <f ca="1">IF(data!$BX209=AF$1,data!$BW209,"")</f>
        <v/>
      </c>
      <c r="AF209" s="16" t="str">
        <f ca="1">IF(data!$BY209=AF$1,data!$BW209,"")</f>
        <v/>
      </c>
      <c r="AG209" s="16" t="str">
        <f ca="1">IF(OR(data!$BX209=AF$1,data!$BY209=AF$1),data!$BW209,"")</f>
        <v/>
      </c>
      <c r="AH209" s="17" t="str">
        <f ca="1">IF(data!$BX209=AI$1,data!$BW209,"")</f>
        <v/>
      </c>
      <c r="AI209" s="17" t="str">
        <f ca="1">IF(data!$BY209=AI$1,data!$BW209,"")</f>
        <v/>
      </c>
      <c r="AJ209" s="17" t="str">
        <f ca="1">IF(OR(data!$BX209=AI$1,data!$BY209=AI$1),data!$BW209,"")</f>
        <v/>
      </c>
      <c r="AK209" s="16" t="str">
        <f ca="1">IF(data!$BX209=AL$1,data!$BW209,"")</f>
        <v/>
      </c>
      <c r="AL209" s="16" t="str">
        <f ca="1">IF(data!$BY209=AL$1,data!$BW209,"")</f>
        <v/>
      </c>
      <c r="AM209" s="16" t="str">
        <f ca="1">IF(OR(data!$BX209=AL$1,data!$BY209=AL$1),data!$BW209,"")</f>
        <v/>
      </c>
      <c r="AN209" s="17" t="str">
        <f ca="1">IF(data!$BX209=AO$1,data!$BW209,"")</f>
        <v/>
      </c>
      <c r="AO209" s="17" t="str">
        <f ca="1">IF(data!$BY209=AO$1,data!$BW209,"")</f>
        <v/>
      </c>
      <c r="AP209" s="17" t="str">
        <f ca="1">IF(OR(data!$BX209=AO$1,data!$BY209=AO$1),data!$BW209,"")</f>
        <v/>
      </c>
      <c r="AQ209" s="16" t="str">
        <f ca="1">IF(data!$BX209=AR$1,data!$BW209,"")</f>
        <v/>
      </c>
      <c r="AR209" s="16" t="str">
        <f ca="1">IF(data!$BY209=AR$1,data!$BW209,"")</f>
        <v/>
      </c>
      <c r="AS209" s="16" t="str">
        <f ca="1">IF(OR(data!$BX209=AR$1,data!$BY209=AR$1),data!$BW209,"")</f>
        <v/>
      </c>
      <c r="AT209" s="17" t="str">
        <f ca="1">IF(data!$BX209=AU$1,data!$BW209,"")</f>
        <v/>
      </c>
      <c r="AU209" s="17" t="str">
        <f ca="1">IF(data!$BY209=AU$1,data!$BW209,"")</f>
        <v/>
      </c>
      <c r="AV209" s="17" t="str">
        <f ca="1">IF(OR(data!$BX209=AU$1,data!$BY209=AU$1),data!$BW209,"")</f>
        <v/>
      </c>
      <c r="AW209" s="16" t="str">
        <f ca="1">IF(data!$BX209=AX$1,data!$BW209,"")</f>
        <v/>
      </c>
      <c r="AX209" s="16" t="str">
        <f ca="1">IF(data!$BY209=AX$1,data!$BW209,"")</f>
        <v/>
      </c>
      <c r="AY209" s="16" t="str">
        <f ca="1">IF(OR(data!$BX209=AX$1,data!$BY209=AX$1),data!$BW209,"")</f>
        <v/>
      </c>
      <c r="AZ209" s="17" t="str">
        <f ca="1">IF(data!$BX209=BA$1,data!$BW209,"")</f>
        <v/>
      </c>
      <c r="BA209" s="17" t="str">
        <f ca="1">IF(data!$BY209=BA$1,data!$BW209,"")</f>
        <v/>
      </c>
      <c r="BB209" s="17" t="str">
        <f ca="1">IF(OR(data!$BX209=BA$1,data!$BY209=BA$1),data!$BW209,"")</f>
        <v/>
      </c>
      <c r="BC209" s="16" t="str">
        <f ca="1">IF(data!$BX209=BD$1,data!$BW209,"")</f>
        <v/>
      </c>
      <c r="BD209" s="16" t="str">
        <f ca="1">IF(data!$BY209=BD$1,data!$BW209,"")</f>
        <v/>
      </c>
      <c r="BE209" s="16" t="str">
        <f ca="1">IF(OR(data!$BX209=BD$1,data!$BY209=BD$1),data!$BW209,"")</f>
        <v/>
      </c>
      <c r="BF209" s="17" t="str">
        <f ca="1">IF(data!$BX209=BG$1,data!$BW209,"")</f>
        <v/>
      </c>
      <c r="BG209" s="17" t="str">
        <f ca="1">IF(data!$BY209=BG$1,data!$BW209,"")</f>
        <v/>
      </c>
      <c r="BH209" s="17" t="str">
        <f ca="1">IF(OR(data!$BX209=BG$1,data!$BY209=BG$1),data!$BW209,"")</f>
        <v/>
      </c>
      <c r="BI209" s="16" t="str">
        <f ca="1">IF(data!$BX209=BJ$1,data!$BW209,"")</f>
        <v/>
      </c>
      <c r="BJ209" s="16" t="str">
        <f ca="1">IF(data!$BY209=BJ$1,data!$BW209,"")</f>
        <v/>
      </c>
      <c r="BK209" s="16" t="str">
        <f ca="1">IF(OR(data!$BX209=BJ$1,data!$BY209=BJ$1),data!$BW209,"")</f>
        <v/>
      </c>
      <c r="BL209" s="17" t="str">
        <f ca="1">IF(data!$BX209=BM$1,data!$BW209,"")</f>
        <v/>
      </c>
      <c r="BM209" s="17" t="str">
        <f ca="1">IF(data!$BY209=BM$1,data!$BW209,"")</f>
        <v/>
      </c>
      <c r="BN209" s="17" t="str">
        <f ca="1">IF(OR(data!$BX209=BM$1,data!$BY209=BM$1),data!$BW209,"")</f>
        <v/>
      </c>
      <c r="BO209" s="16" t="str">
        <f ca="1">IF(data!$BX209=BP$1,data!$BW209,"")</f>
        <v/>
      </c>
      <c r="BP209" s="16" t="str">
        <f ca="1">IF(data!$BY209=BP$1,data!$BW209,"")</f>
        <v/>
      </c>
      <c r="BQ209" s="16" t="str">
        <f ca="1">IF(OR(data!$BX209=BP$1,data!$BY209=BP$1),data!$BW209,"")</f>
        <v/>
      </c>
      <c r="BR209" s="17" t="str">
        <f ca="1">IF(data!$BX209=BS$1,data!$BW209,"")</f>
        <v/>
      </c>
      <c r="BS209" s="17" t="str">
        <f ca="1">IF(data!$BY209=BS$1,data!$BW209,"")</f>
        <v/>
      </c>
      <c r="BT209" s="17" t="str">
        <f ca="1">IF(OR(data!$BX209=BS$1,data!$BY209=BS$1),data!$BW209,"")</f>
        <v/>
      </c>
    </row>
    <row r="210" spans="1:72" s="11" customFormat="1" x14ac:dyDescent="0.25">
      <c r="A210" s="16" t="str">
        <f ca="1">IF(data!$BX210=B$1,data!$BW210,"")</f>
        <v/>
      </c>
      <c r="B210" s="16" t="str">
        <f ca="1">IF(data!$BY210=B$1,data!$BW210,"")</f>
        <v/>
      </c>
      <c r="C210" s="16" t="str">
        <f ca="1">IF(OR(data!$BX210=B$1,data!$BY210=B$1),data!$BW210,"")</f>
        <v/>
      </c>
      <c r="D210" s="17" t="str">
        <f ca="1">IF(data!$BX210=E$1,data!$BW210,"")</f>
        <v/>
      </c>
      <c r="E210" s="17" t="str">
        <f ca="1">IF(data!$BY210=E$1,data!$BW210,"")</f>
        <v/>
      </c>
      <c r="F210" s="17" t="str">
        <f ca="1">IF(OR(data!$BX210=E$1,data!$BY210=E$1),data!$BW210,"")</f>
        <v/>
      </c>
      <c r="G210" s="16" t="str">
        <f ca="1">IF(data!$BX210=H$1,data!$BW210,"")</f>
        <v/>
      </c>
      <c r="H210" s="16" t="str">
        <f ca="1">IF(data!$BY210=H$1,data!$BW210,"")</f>
        <v/>
      </c>
      <c r="I210" s="16" t="str">
        <f ca="1">IF(OR(data!$BX210=H$1,data!$BY210=H$1),data!$BW210,"")</f>
        <v/>
      </c>
      <c r="J210" s="17" t="str">
        <f ca="1">IF(data!$BX210=K$1,data!$BW210,"")</f>
        <v/>
      </c>
      <c r="K210" s="17" t="str">
        <f ca="1">IF(data!$BY210=K$1,data!$BW210,"")</f>
        <v/>
      </c>
      <c r="L210" s="17" t="str">
        <f ca="1">IF(OR(data!$BX210=K$1,data!$BY210=K$1),data!$BW210,"")</f>
        <v/>
      </c>
      <c r="M210" s="16" t="str">
        <f ca="1">IF(data!$BX210=N$1,data!$BW210,"")</f>
        <v/>
      </c>
      <c r="N210" s="16" t="str">
        <f ca="1">IF(data!$BY210=N$1,data!$BW210,"")</f>
        <v/>
      </c>
      <c r="O210" s="16" t="str">
        <f ca="1">IF(OR(data!$BX210=N$1,data!$BY210=N$1),data!$BW210,"")</f>
        <v/>
      </c>
      <c r="P210" s="17" t="str">
        <f ca="1">IF(data!$BX210=Q$1,data!$BW210,"")</f>
        <v/>
      </c>
      <c r="Q210" s="17" t="str">
        <f ca="1">IF(data!$BY210=Q$1,data!$BW210,"")</f>
        <v/>
      </c>
      <c r="R210" s="17" t="str">
        <f ca="1">IF(OR(data!$BX210=Q$1,data!$BY210=Q$1),data!$BW210,"")</f>
        <v/>
      </c>
      <c r="S210" s="16" t="str">
        <f ca="1">IF(data!$BX210=T$1,data!$BW210,"")</f>
        <v/>
      </c>
      <c r="T210" s="16" t="str">
        <f ca="1">IF(data!$BY210=T$1,data!$BW210,"")</f>
        <v/>
      </c>
      <c r="U210" s="16" t="str">
        <f ca="1">IF(OR(data!$BX210=T$1,data!$BY210=T$1),data!$BW210,"")</f>
        <v/>
      </c>
      <c r="V210" s="17" t="str">
        <f ca="1">IF(data!$BX210=W$1,data!$BW210,"")</f>
        <v/>
      </c>
      <c r="W210" s="17" t="str">
        <f ca="1">IF(data!$BY210=W$1,data!$BW210,"")</f>
        <v/>
      </c>
      <c r="X210" s="17" t="str">
        <f ca="1">IF(OR(data!$BX210=W$1,data!$BY210=W$1),data!$BW210,"")</f>
        <v/>
      </c>
      <c r="Y210" s="16" t="str">
        <f ca="1">IF(data!$BX210=Z$1,data!$BW210,"")</f>
        <v/>
      </c>
      <c r="Z210" s="16" t="str">
        <f ca="1">IF(data!$BY210=Z$1,data!$BW210,"")</f>
        <v/>
      </c>
      <c r="AA210" s="16" t="str">
        <f ca="1">IF(OR(data!$BX210=Z$1,data!$BY210=Z$1),data!$BW210,"")</f>
        <v/>
      </c>
      <c r="AB210" s="17" t="str">
        <f ca="1">IF(data!$BX210=AC$1,data!$BW210,"")</f>
        <v/>
      </c>
      <c r="AC210" s="17" t="str">
        <f ca="1">IF(data!$BY210=AC$1,data!$BW210,"")</f>
        <v/>
      </c>
      <c r="AD210" s="17" t="str">
        <f ca="1">IF(OR(data!$BX210=AC$1,data!$BY210=AC$1),data!$BW210,"")</f>
        <v/>
      </c>
      <c r="AE210" s="16" t="str">
        <f ca="1">IF(data!$BX210=AF$1,data!$BW210,"")</f>
        <v/>
      </c>
      <c r="AF210" s="16" t="str">
        <f ca="1">IF(data!$BY210=AF$1,data!$BW210,"")</f>
        <v/>
      </c>
      <c r="AG210" s="16" t="str">
        <f ca="1">IF(OR(data!$BX210=AF$1,data!$BY210=AF$1),data!$BW210,"")</f>
        <v/>
      </c>
      <c r="AH210" s="17" t="str">
        <f ca="1">IF(data!$BX210=AI$1,data!$BW210,"")</f>
        <v/>
      </c>
      <c r="AI210" s="17" t="str">
        <f ca="1">IF(data!$BY210=AI$1,data!$BW210,"")</f>
        <v/>
      </c>
      <c r="AJ210" s="17" t="str">
        <f ca="1">IF(OR(data!$BX210=AI$1,data!$BY210=AI$1),data!$BW210,"")</f>
        <v/>
      </c>
      <c r="AK210" s="16" t="str">
        <f ca="1">IF(data!$BX210=AL$1,data!$BW210,"")</f>
        <v/>
      </c>
      <c r="AL210" s="16" t="str">
        <f ca="1">IF(data!$BY210=AL$1,data!$BW210,"")</f>
        <v/>
      </c>
      <c r="AM210" s="16" t="str">
        <f ca="1">IF(OR(data!$BX210=AL$1,data!$BY210=AL$1),data!$BW210,"")</f>
        <v/>
      </c>
      <c r="AN210" s="17" t="str">
        <f ca="1">IF(data!$BX210=AO$1,data!$BW210,"")</f>
        <v/>
      </c>
      <c r="AO210" s="17" t="str">
        <f ca="1">IF(data!$BY210=AO$1,data!$BW210,"")</f>
        <v/>
      </c>
      <c r="AP210" s="17" t="str">
        <f ca="1">IF(OR(data!$BX210=AO$1,data!$BY210=AO$1),data!$BW210,"")</f>
        <v/>
      </c>
      <c r="AQ210" s="16" t="str">
        <f ca="1">IF(data!$BX210=AR$1,data!$BW210,"")</f>
        <v/>
      </c>
      <c r="AR210" s="16" t="str">
        <f ca="1">IF(data!$BY210=AR$1,data!$BW210,"")</f>
        <v/>
      </c>
      <c r="AS210" s="16" t="str">
        <f ca="1">IF(OR(data!$BX210=AR$1,data!$BY210=AR$1),data!$BW210,"")</f>
        <v/>
      </c>
      <c r="AT210" s="17" t="str">
        <f ca="1">IF(data!$BX210=AU$1,data!$BW210,"")</f>
        <v/>
      </c>
      <c r="AU210" s="17" t="str">
        <f ca="1">IF(data!$BY210=AU$1,data!$BW210,"")</f>
        <v/>
      </c>
      <c r="AV210" s="17" t="str">
        <f ca="1">IF(OR(data!$BX210=AU$1,data!$BY210=AU$1),data!$BW210,"")</f>
        <v/>
      </c>
      <c r="AW210" s="16" t="str">
        <f ca="1">IF(data!$BX210=AX$1,data!$BW210,"")</f>
        <v/>
      </c>
      <c r="AX210" s="16" t="str">
        <f ca="1">IF(data!$BY210=AX$1,data!$BW210,"")</f>
        <v/>
      </c>
      <c r="AY210" s="16" t="str">
        <f ca="1">IF(OR(data!$BX210=AX$1,data!$BY210=AX$1),data!$BW210,"")</f>
        <v/>
      </c>
      <c r="AZ210" s="17" t="str">
        <f ca="1">IF(data!$BX210=BA$1,data!$BW210,"")</f>
        <v/>
      </c>
      <c r="BA210" s="17" t="str">
        <f ca="1">IF(data!$BY210=BA$1,data!$BW210,"")</f>
        <v/>
      </c>
      <c r="BB210" s="17" t="str">
        <f ca="1">IF(OR(data!$BX210=BA$1,data!$BY210=BA$1),data!$BW210,"")</f>
        <v/>
      </c>
      <c r="BC210" s="16" t="str">
        <f ca="1">IF(data!$BX210=BD$1,data!$BW210,"")</f>
        <v/>
      </c>
      <c r="BD210" s="16" t="str">
        <f ca="1">IF(data!$BY210=BD$1,data!$BW210,"")</f>
        <v/>
      </c>
      <c r="BE210" s="16" t="str">
        <f ca="1">IF(OR(data!$BX210=BD$1,data!$BY210=BD$1),data!$BW210,"")</f>
        <v/>
      </c>
      <c r="BF210" s="17" t="str">
        <f ca="1">IF(data!$BX210=BG$1,data!$BW210,"")</f>
        <v/>
      </c>
      <c r="BG210" s="17" t="str">
        <f ca="1">IF(data!$BY210=BG$1,data!$BW210,"")</f>
        <v/>
      </c>
      <c r="BH210" s="17" t="str">
        <f ca="1">IF(OR(data!$BX210=BG$1,data!$BY210=BG$1),data!$BW210,"")</f>
        <v/>
      </c>
      <c r="BI210" s="16" t="str">
        <f ca="1">IF(data!$BX210=BJ$1,data!$BW210,"")</f>
        <v/>
      </c>
      <c r="BJ210" s="16" t="str">
        <f ca="1">IF(data!$BY210=BJ$1,data!$BW210,"")</f>
        <v/>
      </c>
      <c r="BK210" s="16" t="str">
        <f ca="1">IF(OR(data!$BX210=BJ$1,data!$BY210=BJ$1),data!$BW210,"")</f>
        <v/>
      </c>
      <c r="BL210" s="17" t="str">
        <f ca="1">IF(data!$BX210=BM$1,data!$BW210,"")</f>
        <v/>
      </c>
      <c r="BM210" s="17" t="str">
        <f ca="1">IF(data!$BY210=BM$1,data!$BW210,"")</f>
        <v/>
      </c>
      <c r="BN210" s="17" t="str">
        <f ca="1">IF(OR(data!$BX210=BM$1,data!$BY210=BM$1),data!$BW210,"")</f>
        <v/>
      </c>
      <c r="BO210" s="16" t="str">
        <f ca="1">IF(data!$BX210=BP$1,data!$BW210,"")</f>
        <v/>
      </c>
      <c r="BP210" s="16" t="str">
        <f ca="1">IF(data!$BY210=BP$1,data!$BW210,"")</f>
        <v/>
      </c>
      <c r="BQ210" s="16" t="str">
        <f ca="1">IF(OR(data!$BX210=BP$1,data!$BY210=BP$1),data!$BW210,"")</f>
        <v/>
      </c>
      <c r="BR210" s="17" t="str">
        <f ca="1">IF(data!$BX210=BS$1,data!$BW210,"")</f>
        <v/>
      </c>
      <c r="BS210" s="17" t="str">
        <f ca="1">IF(data!$BY210=BS$1,data!$BW210,"")</f>
        <v/>
      </c>
      <c r="BT210" s="17" t="str">
        <f ca="1">IF(OR(data!$BX210=BS$1,data!$BY210=BS$1),data!$BW210,"")</f>
        <v/>
      </c>
    </row>
    <row r="211" spans="1:72" s="11" customFormat="1" x14ac:dyDescent="0.25">
      <c r="A211" s="16" t="str">
        <f ca="1">IF(data!$BX211=B$1,data!$BW211,"")</f>
        <v/>
      </c>
      <c r="B211" s="16" t="str">
        <f ca="1">IF(data!$BY211=B$1,data!$BW211,"")</f>
        <v/>
      </c>
      <c r="C211" s="16" t="str">
        <f ca="1">IF(OR(data!$BX211=B$1,data!$BY211=B$1),data!$BW211,"")</f>
        <v/>
      </c>
      <c r="D211" s="17" t="str">
        <f ca="1">IF(data!$BX211=E$1,data!$BW211,"")</f>
        <v/>
      </c>
      <c r="E211" s="17" t="str">
        <f ca="1">IF(data!$BY211=E$1,data!$BW211,"")</f>
        <v/>
      </c>
      <c r="F211" s="17" t="str">
        <f ca="1">IF(OR(data!$BX211=E$1,data!$BY211=E$1),data!$BW211,"")</f>
        <v/>
      </c>
      <c r="G211" s="16" t="str">
        <f ca="1">IF(data!$BX211=H$1,data!$BW211,"")</f>
        <v/>
      </c>
      <c r="H211" s="16" t="str">
        <f ca="1">IF(data!$BY211=H$1,data!$BW211,"")</f>
        <v/>
      </c>
      <c r="I211" s="16" t="str">
        <f ca="1">IF(OR(data!$BX211=H$1,data!$BY211=H$1),data!$BW211,"")</f>
        <v/>
      </c>
      <c r="J211" s="17" t="str">
        <f ca="1">IF(data!$BX211=K$1,data!$BW211,"")</f>
        <v/>
      </c>
      <c r="K211" s="17" t="str">
        <f ca="1">IF(data!$BY211=K$1,data!$BW211,"")</f>
        <v/>
      </c>
      <c r="L211" s="17" t="str">
        <f ca="1">IF(OR(data!$BX211=K$1,data!$BY211=K$1),data!$BW211,"")</f>
        <v/>
      </c>
      <c r="M211" s="16" t="str">
        <f ca="1">IF(data!$BX211=N$1,data!$BW211,"")</f>
        <v/>
      </c>
      <c r="N211" s="16" t="str">
        <f ca="1">IF(data!$BY211=N$1,data!$BW211,"")</f>
        <v/>
      </c>
      <c r="O211" s="16" t="str">
        <f ca="1">IF(OR(data!$BX211=N$1,data!$BY211=N$1),data!$BW211,"")</f>
        <v/>
      </c>
      <c r="P211" s="17" t="str">
        <f ca="1">IF(data!$BX211=Q$1,data!$BW211,"")</f>
        <v/>
      </c>
      <c r="Q211" s="17" t="str">
        <f ca="1">IF(data!$BY211=Q$1,data!$BW211,"")</f>
        <v/>
      </c>
      <c r="R211" s="17" t="str">
        <f ca="1">IF(OR(data!$BX211=Q$1,data!$BY211=Q$1),data!$BW211,"")</f>
        <v/>
      </c>
      <c r="S211" s="16" t="str">
        <f ca="1">IF(data!$BX211=T$1,data!$BW211,"")</f>
        <v/>
      </c>
      <c r="T211" s="16" t="str">
        <f ca="1">IF(data!$BY211=T$1,data!$BW211,"")</f>
        <v/>
      </c>
      <c r="U211" s="16" t="str">
        <f ca="1">IF(OR(data!$BX211=T$1,data!$BY211=T$1),data!$BW211,"")</f>
        <v/>
      </c>
      <c r="V211" s="17" t="str">
        <f ca="1">IF(data!$BX211=W$1,data!$BW211,"")</f>
        <v/>
      </c>
      <c r="W211" s="17" t="str">
        <f ca="1">IF(data!$BY211=W$1,data!$BW211,"")</f>
        <v/>
      </c>
      <c r="X211" s="17" t="str">
        <f ca="1">IF(OR(data!$BX211=W$1,data!$BY211=W$1),data!$BW211,"")</f>
        <v/>
      </c>
      <c r="Y211" s="16" t="str">
        <f ca="1">IF(data!$BX211=Z$1,data!$BW211,"")</f>
        <v/>
      </c>
      <c r="Z211" s="16" t="str">
        <f ca="1">IF(data!$BY211=Z$1,data!$BW211,"")</f>
        <v/>
      </c>
      <c r="AA211" s="16" t="str">
        <f ca="1">IF(OR(data!$BX211=Z$1,data!$BY211=Z$1),data!$BW211,"")</f>
        <v/>
      </c>
      <c r="AB211" s="17" t="str">
        <f ca="1">IF(data!$BX211=AC$1,data!$BW211,"")</f>
        <v/>
      </c>
      <c r="AC211" s="17" t="str">
        <f ca="1">IF(data!$BY211=AC$1,data!$BW211,"")</f>
        <v/>
      </c>
      <c r="AD211" s="17" t="str">
        <f ca="1">IF(OR(data!$BX211=AC$1,data!$BY211=AC$1),data!$BW211,"")</f>
        <v/>
      </c>
      <c r="AE211" s="16" t="str">
        <f ca="1">IF(data!$BX211=AF$1,data!$BW211,"")</f>
        <v/>
      </c>
      <c r="AF211" s="16" t="str">
        <f ca="1">IF(data!$BY211=AF$1,data!$BW211,"")</f>
        <v/>
      </c>
      <c r="AG211" s="16" t="str">
        <f ca="1">IF(OR(data!$BX211=AF$1,data!$BY211=AF$1),data!$BW211,"")</f>
        <v/>
      </c>
      <c r="AH211" s="17" t="str">
        <f ca="1">IF(data!$BX211=AI$1,data!$BW211,"")</f>
        <v/>
      </c>
      <c r="AI211" s="17" t="str">
        <f ca="1">IF(data!$BY211=AI$1,data!$BW211,"")</f>
        <v/>
      </c>
      <c r="AJ211" s="17" t="str">
        <f ca="1">IF(OR(data!$BX211=AI$1,data!$BY211=AI$1),data!$BW211,"")</f>
        <v/>
      </c>
      <c r="AK211" s="16" t="str">
        <f ca="1">IF(data!$BX211=AL$1,data!$BW211,"")</f>
        <v/>
      </c>
      <c r="AL211" s="16" t="str">
        <f ca="1">IF(data!$BY211=AL$1,data!$BW211,"")</f>
        <v/>
      </c>
      <c r="AM211" s="16" t="str">
        <f ca="1">IF(OR(data!$BX211=AL$1,data!$BY211=AL$1),data!$BW211,"")</f>
        <v/>
      </c>
      <c r="AN211" s="17" t="str">
        <f ca="1">IF(data!$BX211=AO$1,data!$BW211,"")</f>
        <v/>
      </c>
      <c r="AO211" s="17" t="str">
        <f ca="1">IF(data!$BY211=AO$1,data!$BW211,"")</f>
        <v/>
      </c>
      <c r="AP211" s="17" t="str">
        <f ca="1">IF(OR(data!$BX211=AO$1,data!$BY211=AO$1),data!$BW211,"")</f>
        <v/>
      </c>
      <c r="AQ211" s="16" t="str">
        <f ca="1">IF(data!$BX211=AR$1,data!$BW211,"")</f>
        <v/>
      </c>
      <c r="AR211" s="16" t="str">
        <f ca="1">IF(data!$BY211=AR$1,data!$BW211,"")</f>
        <v/>
      </c>
      <c r="AS211" s="16" t="str">
        <f ca="1">IF(OR(data!$BX211=AR$1,data!$BY211=AR$1),data!$BW211,"")</f>
        <v/>
      </c>
      <c r="AT211" s="17" t="str">
        <f ca="1">IF(data!$BX211=AU$1,data!$BW211,"")</f>
        <v/>
      </c>
      <c r="AU211" s="17" t="str">
        <f ca="1">IF(data!$BY211=AU$1,data!$BW211,"")</f>
        <v/>
      </c>
      <c r="AV211" s="17" t="str">
        <f ca="1">IF(OR(data!$BX211=AU$1,data!$BY211=AU$1),data!$BW211,"")</f>
        <v/>
      </c>
      <c r="AW211" s="16" t="str">
        <f ca="1">IF(data!$BX211=AX$1,data!$BW211,"")</f>
        <v/>
      </c>
      <c r="AX211" s="16" t="str">
        <f ca="1">IF(data!$BY211=AX$1,data!$BW211,"")</f>
        <v/>
      </c>
      <c r="AY211" s="16" t="str">
        <f ca="1">IF(OR(data!$BX211=AX$1,data!$BY211=AX$1),data!$BW211,"")</f>
        <v/>
      </c>
      <c r="AZ211" s="17" t="str">
        <f ca="1">IF(data!$BX211=BA$1,data!$BW211,"")</f>
        <v/>
      </c>
      <c r="BA211" s="17" t="str">
        <f ca="1">IF(data!$BY211=BA$1,data!$BW211,"")</f>
        <v/>
      </c>
      <c r="BB211" s="17" t="str">
        <f ca="1">IF(OR(data!$BX211=BA$1,data!$BY211=BA$1),data!$BW211,"")</f>
        <v/>
      </c>
      <c r="BC211" s="16" t="str">
        <f ca="1">IF(data!$BX211=BD$1,data!$BW211,"")</f>
        <v/>
      </c>
      <c r="BD211" s="16" t="str">
        <f ca="1">IF(data!$BY211=BD$1,data!$BW211,"")</f>
        <v/>
      </c>
      <c r="BE211" s="16" t="str">
        <f ca="1">IF(OR(data!$BX211=BD$1,data!$BY211=BD$1),data!$BW211,"")</f>
        <v/>
      </c>
      <c r="BF211" s="17" t="str">
        <f ca="1">IF(data!$BX211=BG$1,data!$BW211,"")</f>
        <v/>
      </c>
      <c r="BG211" s="17" t="str">
        <f ca="1">IF(data!$BY211=BG$1,data!$BW211,"")</f>
        <v/>
      </c>
      <c r="BH211" s="17" t="str">
        <f ca="1">IF(OR(data!$BX211=BG$1,data!$BY211=BG$1),data!$BW211,"")</f>
        <v/>
      </c>
      <c r="BI211" s="16" t="str">
        <f ca="1">IF(data!$BX211=BJ$1,data!$BW211,"")</f>
        <v/>
      </c>
      <c r="BJ211" s="16" t="str">
        <f ca="1">IF(data!$BY211=BJ$1,data!$BW211,"")</f>
        <v/>
      </c>
      <c r="BK211" s="16" t="str">
        <f ca="1">IF(OR(data!$BX211=BJ$1,data!$BY211=BJ$1),data!$BW211,"")</f>
        <v/>
      </c>
      <c r="BL211" s="17" t="str">
        <f ca="1">IF(data!$BX211=BM$1,data!$BW211,"")</f>
        <v/>
      </c>
      <c r="BM211" s="17" t="str">
        <f ca="1">IF(data!$BY211=BM$1,data!$BW211,"")</f>
        <v/>
      </c>
      <c r="BN211" s="17" t="str">
        <f ca="1">IF(OR(data!$BX211=BM$1,data!$BY211=BM$1),data!$BW211,"")</f>
        <v/>
      </c>
      <c r="BO211" s="16" t="str">
        <f ca="1">IF(data!$BX211=BP$1,data!$BW211,"")</f>
        <v/>
      </c>
      <c r="BP211" s="16" t="str">
        <f ca="1">IF(data!$BY211=BP$1,data!$BW211,"")</f>
        <v/>
      </c>
      <c r="BQ211" s="16" t="str">
        <f ca="1">IF(OR(data!$BX211=BP$1,data!$BY211=BP$1),data!$BW211,"")</f>
        <v/>
      </c>
      <c r="BR211" s="17" t="str">
        <f ca="1">IF(data!$BX211=BS$1,data!$BW211,"")</f>
        <v/>
      </c>
      <c r="BS211" s="17" t="str">
        <f ca="1">IF(data!$BY211=BS$1,data!$BW211,"")</f>
        <v/>
      </c>
      <c r="BT211" s="17" t="str">
        <f ca="1">IF(OR(data!$BX211=BS$1,data!$BY211=BS$1),data!$BW211,"")</f>
        <v/>
      </c>
    </row>
    <row r="212" spans="1:72" s="11" customFormat="1" x14ac:dyDescent="0.25">
      <c r="A212" s="16" t="str">
        <f ca="1">IF(data!$BX212=B$1,data!$BW212,"")</f>
        <v/>
      </c>
      <c r="B212" s="16" t="str">
        <f ca="1">IF(data!$BY212=B$1,data!$BW212,"")</f>
        <v/>
      </c>
      <c r="C212" s="16" t="str">
        <f ca="1">IF(OR(data!$BX212=B$1,data!$BY212=B$1),data!$BW212,"")</f>
        <v/>
      </c>
      <c r="D212" s="17" t="str">
        <f ca="1">IF(data!$BX212=E$1,data!$BW212,"")</f>
        <v/>
      </c>
      <c r="E212" s="17" t="str">
        <f ca="1">IF(data!$BY212=E$1,data!$BW212,"")</f>
        <v/>
      </c>
      <c r="F212" s="17" t="str">
        <f ca="1">IF(OR(data!$BX212=E$1,data!$BY212=E$1),data!$BW212,"")</f>
        <v/>
      </c>
      <c r="G212" s="16" t="str">
        <f ca="1">IF(data!$BX212=H$1,data!$BW212,"")</f>
        <v/>
      </c>
      <c r="H212" s="16" t="str">
        <f ca="1">IF(data!$BY212=H$1,data!$BW212,"")</f>
        <v/>
      </c>
      <c r="I212" s="16" t="str">
        <f ca="1">IF(OR(data!$BX212=H$1,data!$BY212=H$1),data!$BW212,"")</f>
        <v/>
      </c>
      <c r="J212" s="17" t="str">
        <f ca="1">IF(data!$BX212=K$1,data!$BW212,"")</f>
        <v/>
      </c>
      <c r="K212" s="17" t="str">
        <f ca="1">IF(data!$BY212=K$1,data!$BW212,"")</f>
        <v/>
      </c>
      <c r="L212" s="17" t="str">
        <f ca="1">IF(OR(data!$BX212=K$1,data!$BY212=K$1),data!$BW212,"")</f>
        <v/>
      </c>
      <c r="M212" s="16" t="str">
        <f ca="1">IF(data!$BX212=N$1,data!$BW212,"")</f>
        <v/>
      </c>
      <c r="N212" s="16" t="str">
        <f ca="1">IF(data!$BY212=N$1,data!$BW212,"")</f>
        <v/>
      </c>
      <c r="O212" s="16" t="str">
        <f ca="1">IF(OR(data!$BX212=N$1,data!$BY212=N$1),data!$BW212,"")</f>
        <v/>
      </c>
      <c r="P212" s="17" t="str">
        <f ca="1">IF(data!$BX212=Q$1,data!$BW212,"")</f>
        <v/>
      </c>
      <c r="Q212" s="17" t="str">
        <f ca="1">IF(data!$BY212=Q$1,data!$BW212,"")</f>
        <v/>
      </c>
      <c r="R212" s="17" t="str">
        <f ca="1">IF(OR(data!$BX212=Q$1,data!$BY212=Q$1),data!$BW212,"")</f>
        <v/>
      </c>
      <c r="S212" s="16" t="str">
        <f ca="1">IF(data!$BX212=T$1,data!$BW212,"")</f>
        <v/>
      </c>
      <c r="T212" s="16" t="str">
        <f ca="1">IF(data!$BY212=T$1,data!$BW212,"")</f>
        <v/>
      </c>
      <c r="U212" s="16" t="str">
        <f ca="1">IF(OR(data!$BX212=T$1,data!$BY212=T$1),data!$BW212,"")</f>
        <v/>
      </c>
      <c r="V212" s="17" t="str">
        <f ca="1">IF(data!$BX212=W$1,data!$BW212,"")</f>
        <v/>
      </c>
      <c r="W212" s="17" t="str">
        <f ca="1">IF(data!$BY212=W$1,data!$BW212,"")</f>
        <v/>
      </c>
      <c r="X212" s="17" t="str">
        <f ca="1">IF(OR(data!$BX212=W$1,data!$BY212=W$1),data!$BW212,"")</f>
        <v/>
      </c>
      <c r="Y212" s="16" t="str">
        <f ca="1">IF(data!$BX212=Z$1,data!$BW212,"")</f>
        <v/>
      </c>
      <c r="Z212" s="16" t="str">
        <f ca="1">IF(data!$BY212=Z$1,data!$BW212,"")</f>
        <v/>
      </c>
      <c r="AA212" s="16" t="str">
        <f ca="1">IF(OR(data!$BX212=Z$1,data!$BY212=Z$1),data!$BW212,"")</f>
        <v/>
      </c>
      <c r="AB212" s="17" t="str">
        <f ca="1">IF(data!$BX212=AC$1,data!$BW212,"")</f>
        <v/>
      </c>
      <c r="AC212" s="17" t="str">
        <f ca="1">IF(data!$BY212=AC$1,data!$BW212,"")</f>
        <v/>
      </c>
      <c r="AD212" s="17" t="str">
        <f ca="1">IF(OR(data!$BX212=AC$1,data!$BY212=AC$1),data!$BW212,"")</f>
        <v/>
      </c>
      <c r="AE212" s="16" t="str">
        <f ca="1">IF(data!$BX212=AF$1,data!$BW212,"")</f>
        <v/>
      </c>
      <c r="AF212" s="16" t="str">
        <f ca="1">IF(data!$BY212=AF$1,data!$BW212,"")</f>
        <v/>
      </c>
      <c r="AG212" s="16" t="str">
        <f ca="1">IF(OR(data!$BX212=AF$1,data!$BY212=AF$1),data!$BW212,"")</f>
        <v/>
      </c>
      <c r="AH212" s="17" t="str">
        <f ca="1">IF(data!$BX212=AI$1,data!$BW212,"")</f>
        <v/>
      </c>
      <c r="AI212" s="17" t="str">
        <f ca="1">IF(data!$BY212=AI$1,data!$BW212,"")</f>
        <v/>
      </c>
      <c r="AJ212" s="17" t="str">
        <f ca="1">IF(OR(data!$BX212=AI$1,data!$BY212=AI$1),data!$BW212,"")</f>
        <v/>
      </c>
      <c r="AK212" s="16" t="str">
        <f ca="1">IF(data!$BX212=AL$1,data!$BW212,"")</f>
        <v/>
      </c>
      <c r="AL212" s="16" t="str">
        <f ca="1">IF(data!$BY212=AL$1,data!$BW212,"")</f>
        <v/>
      </c>
      <c r="AM212" s="16" t="str">
        <f ca="1">IF(OR(data!$BX212=AL$1,data!$BY212=AL$1),data!$BW212,"")</f>
        <v/>
      </c>
      <c r="AN212" s="17" t="str">
        <f ca="1">IF(data!$BX212=AO$1,data!$BW212,"")</f>
        <v/>
      </c>
      <c r="AO212" s="17" t="str">
        <f ca="1">IF(data!$BY212=AO$1,data!$BW212,"")</f>
        <v/>
      </c>
      <c r="AP212" s="17" t="str">
        <f ca="1">IF(OR(data!$BX212=AO$1,data!$BY212=AO$1),data!$BW212,"")</f>
        <v/>
      </c>
      <c r="AQ212" s="16" t="str">
        <f ca="1">IF(data!$BX212=AR$1,data!$BW212,"")</f>
        <v/>
      </c>
      <c r="AR212" s="16" t="str">
        <f ca="1">IF(data!$BY212=AR$1,data!$BW212,"")</f>
        <v/>
      </c>
      <c r="AS212" s="16" t="str">
        <f ca="1">IF(OR(data!$BX212=AR$1,data!$BY212=AR$1),data!$BW212,"")</f>
        <v/>
      </c>
      <c r="AT212" s="17" t="str">
        <f ca="1">IF(data!$BX212=AU$1,data!$BW212,"")</f>
        <v/>
      </c>
      <c r="AU212" s="17" t="str">
        <f ca="1">IF(data!$BY212=AU$1,data!$BW212,"")</f>
        <v/>
      </c>
      <c r="AV212" s="17" t="str">
        <f ca="1">IF(OR(data!$BX212=AU$1,data!$BY212=AU$1),data!$BW212,"")</f>
        <v/>
      </c>
      <c r="AW212" s="16" t="str">
        <f ca="1">IF(data!$BX212=AX$1,data!$BW212,"")</f>
        <v/>
      </c>
      <c r="AX212" s="16" t="str">
        <f ca="1">IF(data!$BY212=AX$1,data!$BW212,"")</f>
        <v/>
      </c>
      <c r="AY212" s="16" t="str">
        <f ca="1">IF(OR(data!$BX212=AX$1,data!$BY212=AX$1),data!$BW212,"")</f>
        <v/>
      </c>
      <c r="AZ212" s="17" t="str">
        <f ca="1">IF(data!$BX212=BA$1,data!$BW212,"")</f>
        <v/>
      </c>
      <c r="BA212" s="17" t="str">
        <f ca="1">IF(data!$BY212=BA$1,data!$BW212,"")</f>
        <v/>
      </c>
      <c r="BB212" s="17" t="str">
        <f ca="1">IF(OR(data!$BX212=BA$1,data!$BY212=BA$1),data!$BW212,"")</f>
        <v/>
      </c>
      <c r="BC212" s="16" t="str">
        <f ca="1">IF(data!$BX212=BD$1,data!$BW212,"")</f>
        <v/>
      </c>
      <c r="BD212" s="16" t="str">
        <f ca="1">IF(data!$BY212=BD$1,data!$BW212,"")</f>
        <v/>
      </c>
      <c r="BE212" s="16" t="str">
        <f ca="1">IF(OR(data!$BX212=BD$1,data!$BY212=BD$1),data!$BW212,"")</f>
        <v/>
      </c>
      <c r="BF212" s="17" t="str">
        <f ca="1">IF(data!$BX212=BG$1,data!$BW212,"")</f>
        <v/>
      </c>
      <c r="BG212" s="17" t="str">
        <f ca="1">IF(data!$BY212=BG$1,data!$BW212,"")</f>
        <v/>
      </c>
      <c r="BH212" s="17" t="str">
        <f ca="1">IF(OR(data!$BX212=BG$1,data!$BY212=BG$1),data!$BW212,"")</f>
        <v/>
      </c>
      <c r="BI212" s="16" t="str">
        <f ca="1">IF(data!$BX212=BJ$1,data!$BW212,"")</f>
        <v/>
      </c>
      <c r="BJ212" s="16" t="str">
        <f ca="1">IF(data!$BY212=BJ$1,data!$BW212,"")</f>
        <v/>
      </c>
      <c r="BK212" s="16" t="str">
        <f ca="1">IF(OR(data!$BX212=BJ$1,data!$BY212=BJ$1),data!$BW212,"")</f>
        <v/>
      </c>
      <c r="BL212" s="17" t="str">
        <f ca="1">IF(data!$BX212=BM$1,data!$BW212,"")</f>
        <v/>
      </c>
      <c r="BM212" s="17" t="str">
        <f ca="1">IF(data!$BY212=BM$1,data!$BW212,"")</f>
        <v/>
      </c>
      <c r="BN212" s="17" t="str">
        <f ca="1">IF(OR(data!$BX212=BM$1,data!$BY212=BM$1),data!$BW212,"")</f>
        <v/>
      </c>
      <c r="BO212" s="16" t="str">
        <f ca="1">IF(data!$BX212=BP$1,data!$BW212,"")</f>
        <v/>
      </c>
      <c r="BP212" s="16" t="str">
        <f ca="1">IF(data!$BY212=BP$1,data!$BW212,"")</f>
        <v/>
      </c>
      <c r="BQ212" s="16" t="str">
        <f ca="1">IF(OR(data!$BX212=BP$1,data!$BY212=BP$1),data!$BW212,"")</f>
        <v/>
      </c>
      <c r="BR212" s="17" t="str">
        <f ca="1">IF(data!$BX212=BS$1,data!$BW212,"")</f>
        <v/>
      </c>
      <c r="BS212" s="17" t="str">
        <f ca="1">IF(data!$BY212=BS$1,data!$BW212,"")</f>
        <v/>
      </c>
      <c r="BT212" s="17" t="str">
        <f ca="1">IF(OR(data!$BX212=BS$1,data!$BY212=BS$1),data!$BW212,"")</f>
        <v/>
      </c>
    </row>
    <row r="213" spans="1:72" s="11" customFormat="1" x14ac:dyDescent="0.25">
      <c r="A213" s="16" t="str">
        <f ca="1">IF(data!$BX213=B$1,data!$BW213,"")</f>
        <v/>
      </c>
      <c r="B213" s="16" t="str">
        <f ca="1">IF(data!$BY213=B$1,data!$BW213,"")</f>
        <v/>
      </c>
      <c r="C213" s="16" t="str">
        <f ca="1">IF(OR(data!$BX213=B$1,data!$BY213=B$1),data!$BW213,"")</f>
        <v/>
      </c>
      <c r="D213" s="17" t="str">
        <f ca="1">IF(data!$BX213=E$1,data!$BW213,"")</f>
        <v/>
      </c>
      <c r="E213" s="17" t="str">
        <f ca="1">IF(data!$BY213=E$1,data!$BW213,"")</f>
        <v/>
      </c>
      <c r="F213" s="17" t="str">
        <f ca="1">IF(OR(data!$BX213=E$1,data!$BY213=E$1),data!$BW213,"")</f>
        <v/>
      </c>
      <c r="G213" s="16" t="str">
        <f ca="1">IF(data!$BX213=H$1,data!$BW213,"")</f>
        <v/>
      </c>
      <c r="H213" s="16" t="str">
        <f ca="1">IF(data!$BY213=H$1,data!$BW213,"")</f>
        <v/>
      </c>
      <c r="I213" s="16" t="str">
        <f ca="1">IF(OR(data!$BX213=H$1,data!$BY213=H$1),data!$BW213,"")</f>
        <v/>
      </c>
      <c r="J213" s="17" t="str">
        <f ca="1">IF(data!$BX213=K$1,data!$BW213,"")</f>
        <v/>
      </c>
      <c r="K213" s="17" t="str">
        <f ca="1">IF(data!$BY213=K$1,data!$BW213,"")</f>
        <v/>
      </c>
      <c r="L213" s="17" t="str">
        <f ca="1">IF(OR(data!$BX213=K$1,data!$BY213=K$1),data!$BW213,"")</f>
        <v/>
      </c>
      <c r="M213" s="16" t="str">
        <f ca="1">IF(data!$BX213=N$1,data!$BW213,"")</f>
        <v/>
      </c>
      <c r="N213" s="16" t="str">
        <f ca="1">IF(data!$BY213=N$1,data!$BW213,"")</f>
        <v/>
      </c>
      <c r="O213" s="16" t="str">
        <f ca="1">IF(OR(data!$BX213=N$1,data!$BY213=N$1),data!$BW213,"")</f>
        <v/>
      </c>
      <c r="P213" s="17" t="str">
        <f ca="1">IF(data!$BX213=Q$1,data!$BW213,"")</f>
        <v/>
      </c>
      <c r="Q213" s="17" t="str">
        <f ca="1">IF(data!$BY213=Q$1,data!$BW213,"")</f>
        <v/>
      </c>
      <c r="R213" s="17" t="str">
        <f ca="1">IF(OR(data!$BX213=Q$1,data!$BY213=Q$1),data!$BW213,"")</f>
        <v/>
      </c>
      <c r="S213" s="16" t="str">
        <f ca="1">IF(data!$BX213=T$1,data!$BW213,"")</f>
        <v/>
      </c>
      <c r="T213" s="16" t="str">
        <f ca="1">IF(data!$BY213=T$1,data!$BW213,"")</f>
        <v/>
      </c>
      <c r="U213" s="16" t="str">
        <f ca="1">IF(OR(data!$BX213=T$1,data!$BY213=T$1),data!$BW213,"")</f>
        <v/>
      </c>
      <c r="V213" s="17" t="str">
        <f ca="1">IF(data!$BX213=W$1,data!$BW213,"")</f>
        <v/>
      </c>
      <c r="W213" s="17" t="str">
        <f ca="1">IF(data!$BY213=W$1,data!$BW213,"")</f>
        <v/>
      </c>
      <c r="X213" s="17" t="str">
        <f ca="1">IF(OR(data!$BX213=W$1,data!$BY213=W$1),data!$BW213,"")</f>
        <v/>
      </c>
      <c r="Y213" s="16" t="str">
        <f ca="1">IF(data!$BX213=Z$1,data!$BW213,"")</f>
        <v/>
      </c>
      <c r="Z213" s="16" t="str">
        <f ca="1">IF(data!$BY213=Z$1,data!$BW213,"")</f>
        <v/>
      </c>
      <c r="AA213" s="16" t="str">
        <f ca="1">IF(OR(data!$BX213=Z$1,data!$BY213=Z$1),data!$BW213,"")</f>
        <v/>
      </c>
      <c r="AB213" s="17" t="str">
        <f ca="1">IF(data!$BX213=AC$1,data!$BW213,"")</f>
        <v/>
      </c>
      <c r="AC213" s="17" t="str">
        <f ca="1">IF(data!$BY213=AC$1,data!$BW213,"")</f>
        <v/>
      </c>
      <c r="AD213" s="17" t="str">
        <f ca="1">IF(OR(data!$BX213=AC$1,data!$BY213=AC$1),data!$BW213,"")</f>
        <v/>
      </c>
      <c r="AE213" s="16" t="str">
        <f ca="1">IF(data!$BX213=AF$1,data!$BW213,"")</f>
        <v/>
      </c>
      <c r="AF213" s="16" t="str">
        <f ca="1">IF(data!$BY213=AF$1,data!$BW213,"")</f>
        <v/>
      </c>
      <c r="AG213" s="16" t="str">
        <f ca="1">IF(OR(data!$BX213=AF$1,data!$BY213=AF$1),data!$BW213,"")</f>
        <v/>
      </c>
      <c r="AH213" s="17" t="str">
        <f ca="1">IF(data!$BX213=AI$1,data!$BW213,"")</f>
        <v/>
      </c>
      <c r="AI213" s="17" t="str">
        <f ca="1">IF(data!$BY213=AI$1,data!$BW213,"")</f>
        <v/>
      </c>
      <c r="AJ213" s="17" t="str">
        <f ca="1">IF(OR(data!$BX213=AI$1,data!$BY213=AI$1),data!$BW213,"")</f>
        <v/>
      </c>
      <c r="AK213" s="16" t="str">
        <f ca="1">IF(data!$BX213=AL$1,data!$BW213,"")</f>
        <v/>
      </c>
      <c r="AL213" s="16" t="str">
        <f ca="1">IF(data!$BY213=AL$1,data!$BW213,"")</f>
        <v/>
      </c>
      <c r="AM213" s="16" t="str">
        <f ca="1">IF(OR(data!$BX213=AL$1,data!$BY213=AL$1),data!$BW213,"")</f>
        <v/>
      </c>
      <c r="AN213" s="17" t="str">
        <f ca="1">IF(data!$BX213=AO$1,data!$BW213,"")</f>
        <v/>
      </c>
      <c r="AO213" s="17" t="str">
        <f ca="1">IF(data!$BY213=AO$1,data!$BW213,"")</f>
        <v/>
      </c>
      <c r="AP213" s="17" t="str">
        <f ca="1">IF(OR(data!$BX213=AO$1,data!$BY213=AO$1),data!$BW213,"")</f>
        <v/>
      </c>
      <c r="AQ213" s="16" t="str">
        <f ca="1">IF(data!$BX213=AR$1,data!$BW213,"")</f>
        <v/>
      </c>
      <c r="AR213" s="16" t="str">
        <f ca="1">IF(data!$BY213=AR$1,data!$BW213,"")</f>
        <v/>
      </c>
      <c r="AS213" s="16" t="str">
        <f ca="1">IF(OR(data!$BX213=AR$1,data!$BY213=AR$1),data!$BW213,"")</f>
        <v/>
      </c>
      <c r="AT213" s="17" t="str">
        <f ca="1">IF(data!$BX213=AU$1,data!$BW213,"")</f>
        <v/>
      </c>
      <c r="AU213" s="17" t="str">
        <f ca="1">IF(data!$BY213=AU$1,data!$BW213,"")</f>
        <v/>
      </c>
      <c r="AV213" s="17" t="str">
        <f ca="1">IF(OR(data!$BX213=AU$1,data!$BY213=AU$1),data!$BW213,"")</f>
        <v/>
      </c>
      <c r="AW213" s="16" t="str">
        <f ca="1">IF(data!$BX213=AX$1,data!$BW213,"")</f>
        <v/>
      </c>
      <c r="AX213" s="16" t="str">
        <f ca="1">IF(data!$BY213=AX$1,data!$BW213,"")</f>
        <v/>
      </c>
      <c r="AY213" s="16" t="str">
        <f ca="1">IF(OR(data!$BX213=AX$1,data!$BY213=AX$1),data!$BW213,"")</f>
        <v/>
      </c>
      <c r="AZ213" s="17" t="str">
        <f ca="1">IF(data!$BX213=BA$1,data!$BW213,"")</f>
        <v/>
      </c>
      <c r="BA213" s="17" t="str">
        <f ca="1">IF(data!$BY213=BA$1,data!$BW213,"")</f>
        <v/>
      </c>
      <c r="BB213" s="17" t="str">
        <f ca="1">IF(OR(data!$BX213=BA$1,data!$BY213=BA$1),data!$BW213,"")</f>
        <v/>
      </c>
      <c r="BC213" s="16" t="str">
        <f ca="1">IF(data!$BX213=BD$1,data!$BW213,"")</f>
        <v/>
      </c>
      <c r="BD213" s="16" t="str">
        <f ca="1">IF(data!$BY213=BD$1,data!$BW213,"")</f>
        <v/>
      </c>
      <c r="BE213" s="16" t="str">
        <f ca="1">IF(OR(data!$BX213=BD$1,data!$BY213=BD$1),data!$BW213,"")</f>
        <v/>
      </c>
      <c r="BF213" s="17" t="str">
        <f ca="1">IF(data!$BX213=BG$1,data!$BW213,"")</f>
        <v/>
      </c>
      <c r="BG213" s="17" t="str">
        <f ca="1">IF(data!$BY213=BG$1,data!$BW213,"")</f>
        <v/>
      </c>
      <c r="BH213" s="17" t="str">
        <f ca="1">IF(OR(data!$BX213=BG$1,data!$BY213=BG$1),data!$BW213,"")</f>
        <v/>
      </c>
      <c r="BI213" s="16" t="str">
        <f ca="1">IF(data!$BX213=BJ$1,data!$BW213,"")</f>
        <v/>
      </c>
      <c r="BJ213" s="16" t="str">
        <f ca="1">IF(data!$BY213=BJ$1,data!$BW213,"")</f>
        <v/>
      </c>
      <c r="BK213" s="16" t="str">
        <f ca="1">IF(OR(data!$BX213=BJ$1,data!$BY213=BJ$1),data!$BW213,"")</f>
        <v/>
      </c>
      <c r="BL213" s="17" t="str">
        <f ca="1">IF(data!$BX213=BM$1,data!$BW213,"")</f>
        <v/>
      </c>
      <c r="BM213" s="17" t="str">
        <f ca="1">IF(data!$BY213=BM$1,data!$BW213,"")</f>
        <v/>
      </c>
      <c r="BN213" s="17" t="str">
        <f ca="1">IF(OR(data!$BX213=BM$1,data!$BY213=BM$1),data!$BW213,"")</f>
        <v/>
      </c>
      <c r="BO213" s="16" t="str">
        <f ca="1">IF(data!$BX213=BP$1,data!$BW213,"")</f>
        <v/>
      </c>
      <c r="BP213" s="16" t="str">
        <f ca="1">IF(data!$BY213=BP$1,data!$BW213,"")</f>
        <v/>
      </c>
      <c r="BQ213" s="16" t="str">
        <f ca="1">IF(OR(data!$BX213=BP$1,data!$BY213=BP$1),data!$BW213,"")</f>
        <v/>
      </c>
      <c r="BR213" s="17" t="str">
        <f ca="1">IF(data!$BX213=BS$1,data!$BW213,"")</f>
        <v/>
      </c>
      <c r="BS213" s="17" t="str">
        <f ca="1">IF(data!$BY213=BS$1,data!$BW213,"")</f>
        <v/>
      </c>
      <c r="BT213" s="17" t="str">
        <f ca="1">IF(OR(data!$BX213=BS$1,data!$BY213=BS$1),data!$BW213,"")</f>
        <v/>
      </c>
    </row>
    <row r="214" spans="1:72" s="11" customFormat="1" x14ac:dyDescent="0.25">
      <c r="A214" s="16" t="str">
        <f ca="1">IF(data!$BX214=B$1,data!$BW214,"")</f>
        <v/>
      </c>
      <c r="B214" s="16" t="str">
        <f ca="1">IF(data!$BY214=B$1,data!$BW214,"")</f>
        <v/>
      </c>
      <c r="C214" s="16" t="str">
        <f ca="1">IF(OR(data!$BX214=B$1,data!$BY214=B$1),data!$BW214,"")</f>
        <v/>
      </c>
      <c r="D214" s="17" t="str">
        <f ca="1">IF(data!$BX214=E$1,data!$BW214,"")</f>
        <v/>
      </c>
      <c r="E214" s="17" t="str">
        <f ca="1">IF(data!$BY214=E$1,data!$BW214,"")</f>
        <v/>
      </c>
      <c r="F214" s="17" t="str">
        <f ca="1">IF(OR(data!$BX214=E$1,data!$BY214=E$1),data!$BW214,"")</f>
        <v/>
      </c>
      <c r="G214" s="16" t="str">
        <f ca="1">IF(data!$BX214=H$1,data!$BW214,"")</f>
        <v/>
      </c>
      <c r="H214" s="16" t="str">
        <f ca="1">IF(data!$BY214=H$1,data!$BW214,"")</f>
        <v/>
      </c>
      <c r="I214" s="16" t="str">
        <f ca="1">IF(OR(data!$BX214=H$1,data!$BY214=H$1),data!$BW214,"")</f>
        <v/>
      </c>
      <c r="J214" s="17" t="str">
        <f ca="1">IF(data!$BX214=K$1,data!$BW214,"")</f>
        <v/>
      </c>
      <c r="K214" s="17" t="str">
        <f ca="1">IF(data!$BY214=K$1,data!$BW214,"")</f>
        <v/>
      </c>
      <c r="L214" s="17" t="str">
        <f ca="1">IF(OR(data!$BX214=K$1,data!$BY214=K$1),data!$BW214,"")</f>
        <v/>
      </c>
      <c r="M214" s="16" t="str">
        <f ca="1">IF(data!$BX214=N$1,data!$BW214,"")</f>
        <v/>
      </c>
      <c r="N214" s="16" t="str">
        <f ca="1">IF(data!$BY214=N$1,data!$BW214,"")</f>
        <v/>
      </c>
      <c r="O214" s="16" t="str">
        <f ca="1">IF(OR(data!$BX214=N$1,data!$BY214=N$1),data!$BW214,"")</f>
        <v/>
      </c>
      <c r="P214" s="17" t="str">
        <f ca="1">IF(data!$BX214=Q$1,data!$BW214,"")</f>
        <v/>
      </c>
      <c r="Q214" s="17" t="str">
        <f ca="1">IF(data!$BY214=Q$1,data!$BW214,"")</f>
        <v/>
      </c>
      <c r="R214" s="17" t="str">
        <f ca="1">IF(OR(data!$BX214=Q$1,data!$BY214=Q$1),data!$BW214,"")</f>
        <v/>
      </c>
      <c r="S214" s="16" t="str">
        <f ca="1">IF(data!$BX214=T$1,data!$BW214,"")</f>
        <v/>
      </c>
      <c r="T214" s="16" t="str">
        <f ca="1">IF(data!$BY214=T$1,data!$BW214,"")</f>
        <v/>
      </c>
      <c r="U214" s="16" t="str">
        <f ca="1">IF(OR(data!$BX214=T$1,data!$BY214=T$1),data!$BW214,"")</f>
        <v/>
      </c>
      <c r="V214" s="17" t="str">
        <f ca="1">IF(data!$BX214=W$1,data!$BW214,"")</f>
        <v/>
      </c>
      <c r="W214" s="17" t="str">
        <f ca="1">IF(data!$BY214=W$1,data!$BW214,"")</f>
        <v/>
      </c>
      <c r="X214" s="17" t="str">
        <f ca="1">IF(OR(data!$BX214=W$1,data!$BY214=W$1),data!$BW214,"")</f>
        <v/>
      </c>
      <c r="Y214" s="16" t="str">
        <f ca="1">IF(data!$BX214=Z$1,data!$BW214,"")</f>
        <v/>
      </c>
      <c r="Z214" s="16" t="str">
        <f ca="1">IF(data!$BY214=Z$1,data!$BW214,"")</f>
        <v/>
      </c>
      <c r="AA214" s="16" t="str">
        <f ca="1">IF(OR(data!$BX214=Z$1,data!$BY214=Z$1),data!$BW214,"")</f>
        <v/>
      </c>
      <c r="AB214" s="17" t="str">
        <f ca="1">IF(data!$BX214=AC$1,data!$BW214,"")</f>
        <v/>
      </c>
      <c r="AC214" s="17" t="str">
        <f ca="1">IF(data!$BY214=AC$1,data!$BW214,"")</f>
        <v/>
      </c>
      <c r="AD214" s="17" t="str">
        <f ca="1">IF(OR(data!$BX214=AC$1,data!$BY214=AC$1),data!$BW214,"")</f>
        <v/>
      </c>
      <c r="AE214" s="16" t="str">
        <f ca="1">IF(data!$BX214=AF$1,data!$BW214,"")</f>
        <v/>
      </c>
      <c r="AF214" s="16" t="str">
        <f ca="1">IF(data!$BY214=AF$1,data!$BW214,"")</f>
        <v/>
      </c>
      <c r="AG214" s="16" t="str">
        <f ca="1">IF(OR(data!$BX214=AF$1,data!$BY214=AF$1),data!$BW214,"")</f>
        <v/>
      </c>
      <c r="AH214" s="17" t="str">
        <f ca="1">IF(data!$BX214=AI$1,data!$BW214,"")</f>
        <v/>
      </c>
      <c r="AI214" s="17" t="str">
        <f ca="1">IF(data!$BY214=AI$1,data!$BW214,"")</f>
        <v/>
      </c>
      <c r="AJ214" s="17" t="str">
        <f ca="1">IF(OR(data!$BX214=AI$1,data!$BY214=AI$1),data!$BW214,"")</f>
        <v/>
      </c>
      <c r="AK214" s="16" t="str">
        <f ca="1">IF(data!$BX214=AL$1,data!$BW214,"")</f>
        <v/>
      </c>
      <c r="AL214" s="16" t="str">
        <f ca="1">IF(data!$BY214=AL$1,data!$BW214,"")</f>
        <v/>
      </c>
      <c r="AM214" s="16" t="str">
        <f ca="1">IF(OR(data!$BX214=AL$1,data!$BY214=AL$1),data!$BW214,"")</f>
        <v/>
      </c>
      <c r="AN214" s="17" t="str">
        <f ca="1">IF(data!$BX214=AO$1,data!$BW214,"")</f>
        <v/>
      </c>
      <c r="AO214" s="17" t="str">
        <f ca="1">IF(data!$BY214=AO$1,data!$BW214,"")</f>
        <v/>
      </c>
      <c r="AP214" s="17" t="str">
        <f ca="1">IF(OR(data!$BX214=AO$1,data!$BY214=AO$1),data!$BW214,"")</f>
        <v/>
      </c>
      <c r="AQ214" s="16" t="str">
        <f ca="1">IF(data!$BX214=AR$1,data!$BW214,"")</f>
        <v/>
      </c>
      <c r="AR214" s="16" t="str">
        <f ca="1">IF(data!$BY214=AR$1,data!$BW214,"")</f>
        <v/>
      </c>
      <c r="AS214" s="16" t="str">
        <f ca="1">IF(OR(data!$BX214=AR$1,data!$BY214=AR$1),data!$BW214,"")</f>
        <v/>
      </c>
      <c r="AT214" s="17" t="str">
        <f ca="1">IF(data!$BX214=AU$1,data!$BW214,"")</f>
        <v/>
      </c>
      <c r="AU214" s="17" t="str">
        <f ca="1">IF(data!$BY214=AU$1,data!$BW214,"")</f>
        <v/>
      </c>
      <c r="AV214" s="17" t="str">
        <f ca="1">IF(OR(data!$BX214=AU$1,data!$BY214=AU$1),data!$BW214,"")</f>
        <v/>
      </c>
      <c r="AW214" s="16" t="str">
        <f ca="1">IF(data!$BX214=AX$1,data!$BW214,"")</f>
        <v/>
      </c>
      <c r="AX214" s="16" t="str">
        <f ca="1">IF(data!$BY214=AX$1,data!$BW214,"")</f>
        <v/>
      </c>
      <c r="AY214" s="16" t="str">
        <f ca="1">IF(OR(data!$BX214=AX$1,data!$BY214=AX$1),data!$BW214,"")</f>
        <v/>
      </c>
      <c r="AZ214" s="17" t="str">
        <f ca="1">IF(data!$BX214=BA$1,data!$BW214,"")</f>
        <v/>
      </c>
      <c r="BA214" s="17" t="str">
        <f ca="1">IF(data!$BY214=BA$1,data!$BW214,"")</f>
        <v/>
      </c>
      <c r="BB214" s="17" t="str">
        <f ca="1">IF(OR(data!$BX214=BA$1,data!$BY214=BA$1),data!$BW214,"")</f>
        <v/>
      </c>
      <c r="BC214" s="16" t="str">
        <f ca="1">IF(data!$BX214=BD$1,data!$BW214,"")</f>
        <v/>
      </c>
      <c r="BD214" s="16" t="str">
        <f ca="1">IF(data!$BY214=BD$1,data!$BW214,"")</f>
        <v/>
      </c>
      <c r="BE214" s="16" t="str">
        <f ca="1">IF(OR(data!$BX214=BD$1,data!$BY214=BD$1),data!$BW214,"")</f>
        <v/>
      </c>
      <c r="BF214" s="17" t="str">
        <f ca="1">IF(data!$BX214=BG$1,data!$BW214,"")</f>
        <v/>
      </c>
      <c r="BG214" s="17" t="str">
        <f ca="1">IF(data!$BY214=BG$1,data!$BW214,"")</f>
        <v/>
      </c>
      <c r="BH214" s="17" t="str">
        <f ca="1">IF(OR(data!$BX214=BG$1,data!$BY214=BG$1),data!$BW214,"")</f>
        <v/>
      </c>
      <c r="BI214" s="16" t="str">
        <f ca="1">IF(data!$BX214=BJ$1,data!$BW214,"")</f>
        <v/>
      </c>
      <c r="BJ214" s="16" t="str">
        <f ca="1">IF(data!$BY214=BJ$1,data!$BW214,"")</f>
        <v/>
      </c>
      <c r="BK214" s="16" t="str">
        <f ca="1">IF(OR(data!$BX214=BJ$1,data!$BY214=BJ$1),data!$BW214,"")</f>
        <v/>
      </c>
      <c r="BL214" s="17" t="str">
        <f ca="1">IF(data!$BX214=BM$1,data!$BW214,"")</f>
        <v/>
      </c>
      <c r="BM214" s="17" t="str">
        <f ca="1">IF(data!$BY214=BM$1,data!$BW214,"")</f>
        <v/>
      </c>
      <c r="BN214" s="17" t="str">
        <f ca="1">IF(OR(data!$BX214=BM$1,data!$BY214=BM$1),data!$BW214,"")</f>
        <v/>
      </c>
      <c r="BO214" s="16" t="str">
        <f ca="1">IF(data!$BX214=BP$1,data!$BW214,"")</f>
        <v/>
      </c>
      <c r="BP214" s="16" t="str">
        <f ca="1">IF(data!$BY214=BP$1,data!$BW214,"")</f>
        <v/>
      </c>
      <c r="BQ214" s="16" t="str">
        <f ca="1">IF(OR(data!$BX214=BP$1,data!$BY214=BP$1),data!$BW214,"")</f>
        <v/>
      </c>
      <c r="BR214" s="17" t="str">
        <f ca="1">IF(data!$BX214=BS$1,data!$BW214,"")</f>
        <v/>
      </c>
      <c r="BS214" s="17" t="str">
        <f ca="1">IF(data!$BY214=BS$1,data!$BW214,"")</f>
        <v/>
      </c>
      <c r="BT214" s="17" t="str">
        <f ca="1">IF(OR(data!$BX214=BS$1,data!$BY214=BS$1),data!$BW214,"")</f>
        <v/>
      </c>
    </row>
    <row r="215" spans="1:72" s="11" customFormat="1" x14ac:dyDescent="0.25">
      <c r="A215" s="16" t="str">
        <f ca="1">IF(data!$BX215=B$1,data!$BW215,"")</f>
        <v/>
      </c>
      <c r="B215" s="16" t="str">
        <f ca="1">IF(data!$BY215=B$1,data!$BW215,"")</f>
        <v/>
      </c>
      <c r="C215" s="16" t="str">
        <f ca="1">IF(OR(data!$BX215=B$1,data!$BY215=B$1),data!$BW215,"")</f>
        <v/>
      </c>
      <c r="D215" s="17" t="str">
        <f ca="1">IF(data!$BX215=E$1,data!$BW215,"")</f>
        <v/>
      </c>
      <c r="E215" s="17" t="str">
        <f ca="1">IF(data!$BY215=E$1,data!$BW215,"")</f>
        <v/>
      </c>
      <c r="F215" s="17" t="str">
        <f ca="1">IF(OR(data!$BX215=E$1,data!$BY215=E$1),data!$BW215,"")</f>
        <v/>
      </c>
      <c r="G215" s="16" t="str">
        <f ca="1">IF(data!$BX215=H$1,data!$BW215,"")</f>
        <v/>
      </c>
      <c r="H215" s="16" t="str">
        <f ca="1">IF(data!$BY215=H$1,data!$BW215,"")</f>
        <v/>
      </c>
      <c r="I215" s="16" t="str">
        <f ca="1">IF(OR(data!$BX215=H$1,data!$BY215=H$1),data!$BW215,"")</f>
        <v/>
      </c>
      <c r="J215" s="17" t="str">
        <f ca="1">IF(data!$BX215=K$1,data!$BW215,"")</f>
        <v/>
      </c>
      <c r="K215" s="17" t="str">
        <f ca="1">IF(data!$BY215=K$1,data!$BW215,"")</f>
        <v/>
      </c>
      <c r="L215" s="17" t="str">
        <f ca="1">IF(OR(data!$BX215=K$1,data!$BY215=K$1),data!$BW215,"")</f>
        <v/>
      </c>
      <c r="M215" s="16" t="str">
        <f ca="1">IF(data!$BX215=N$1,data!$BW215,"")</f>
        <v/>
      </c>
      <c r="N215" s="16" t="str">
        <f ca="1">IF(data!$BY215=N$1,data!$BW215,"")</f>
        <v/>
      </c>
      <c r="O215" s="16" t="str">
        <f ca="1">IF(OR(data!$BX215=N$1,data!$BY215=N$1),data!$BW215,"")</f>
        <v/>
      </c>
      <c r="P215" s="17" t="str">
        <f ca="1">IF(data!$BX215=Q$1,data!$BW215,"")</f>
        <v/>
      </c>
      <c r="Q215" s="17" t="str">
        <f ca="1">IF(data!$BY215=Q$1,data!$BW215,"")</f>
        <v/>
      </c>
      <c r="R215" s="17" t="str">
        <f ca="1">IF(OR(data!$BX215=Q$1,data!$BY215=Q$1),data!$BW215,"")</f>
        <v/>
      </c>
      <c r="S215" s="16" t="str">
        <f ca="1">IF(data!$BX215=T$1,data!$BW215,"")</f>
        <v/>
      </c>
      <c r="T215" s="16" t="str">
        <f ca="1">IF(data!$BY215=T$1,data!$BW215,"")</f>
        <v/>
      </c>
      <c r="U215" s="16" t="str">
        <f ca="1">IF(OR(data!$BX215=T$1,data!$BY215=T$1),data!$BW215,"")</f>
        <v/>
      </c>
      <c r="V215" s="17" t="str">
        <f ca="1">IF(data!$BX215=W$1,data!$BW215,"")</f>
        <v/>
      </c>
      <c r="W215" s="17" t="str">
        <f ca="1">IF(data!$BY215=W$1,data!$BW215,"")</f>
        <v/>
      </c>
      <c r="X215" s="17" t="str">
        <f ca="1">IF(OR(data!$BX215=W$1,data!$BY215=W$1),data!$BW215,"")</f>
        <v/>
      </c>
      <c r="Y215" s="16" t="str">
        <f ca="1">IF(data!$BX215=Z$1,data!$BW215,"")</f>
        <v/>
      </c>
      <c r="Z215" s="16" t="str">
        <f ca="1">IF(data!$BY215=Z$1,data!$BW215,"")</f>
        <v/>
      </c>
      <c r="AA215" s="16" t="str">
        <f ca="1">IF(OR(data!$BX215=Z$1,data!$BY215=Z$1),data!$BW215,"")</f>
        <v/>
      </c>
      <c r="AB215" s="17" t="str">
        <f ca="1">IF(data!$BX215=AC$1,data!$BW215,"")</f>
        <v/>
      </c>
      <c r="AC215" s="17" t="str">
        <f ca="1">IF(data!$BY215=AC$1,data!$BW215,"")</f>
        <v/>
      </c>
      <c r="AD215" s="17" t="str">
        <f ca="1">IF(OR(data!$BX215=AC$1,data!$BY215=AC$1),data!$BW215,"")</f>
        <v/>
      </c>
      <c r="AE215" s="16" t="str">
        <f ca="1">IF(data!$BX215=AF$1,data!$BW215,"")</f>
        <v/>
      </c>
      <c r="AF215" s="16" t="str">
        <f ca="1">IF(data!$BY215=AF$1,data!$BW215,"")</f>
        <v/>
      </c>
      <c r="AG215" s="16" t="str">
        <f ca="1">IF(OR(data!$BX215=AF$1,data!$BY215=AF$1),data!$BW215,"")</f>
        <v/>
      </c>
      <c r="AH215" s="17" t="str">
        <f ca="1">IF(data!$BX215=AI$1,data!$BW215,"")</f>
        <v/>
      </c>
      <c r="AI215" s="17" t="str">
        <f ca="1">IF(data!$BY215=AI$1,data!$BW215,"")</f>
        <v/>
      </c>
      <c r="AJ215" s="17" t="str">
        <f ca="1">IF(OR(data!$BX215=AI$1,data!$BY215=AI$1),data!$BW215,"")</f>
        <v/>
      </c>
      <c r="AK215" s="16" t="str">
        <f ca="1">IF(data!$BX215=AL$1,data!$BW215,"")</f>
        <v/>
      </c>
      <c r="AL215" s="16" t="str">
        <f ca="1">IF(data!$BY215=AL$1,data!$BW215,"")</f>
        <v/>
      </c>
      <c r="AM215" s="16" t="str">
        <f ca="1">IF(OR(data!$BX215=AL$1,data!$BY215=AL$1),data!$BW215,"")</f>
        <v/>
      </c>
      <c r="AN215" s="17" t="str">
        <f ca="1">IF(data!$BX215=AO$1,data!$BW215,"")</f>
        <v/>
      </c>
      <c r="AO215" s="17" t="str">
        <f ca="1">IF(data!$BY215=AO$1,data!$BW215,"")</f>
        <v/>
      </c>
      <c r="AP215" s="17" t="str">
        <f ca="1">IF(OR(data!$BX215=AO$1,data!$BY215=AO$1),data!$BW215,"")</f>
        <v/>
      </c>
      <c r="AQ215" s="16" t="str">
        <f ca="1">IF(data!$BX215=AR$1,data!$BW215,"")</f>
        <v/>
      </c>
      <c r="AR215" s="16" t="str">
        <f ca="1">IF(data!$BY215=AR$1,data!$BW215,"")</f>
        <v/>
      </c>
      <c r="AS215" s="16" t="str">
        <f ca="1">IF(OR(data!$BX215=AR$1,data!$BY215=AR$1),data!$BW215,"")</f>
        <v/>
      </c>
      <c r="AT215" s="17" t="str">
        <f ca="1">IF(data!$BX215=AU$1,data!$BW215,"")</f>
        <v/>
      </c>
      <c r="AU215" s="17" t="str">
        <f ca="1">IF(data!$BY215=AU$1,data!$BW215,"")</f>
        <v/>
      </c>
      <c r="AV215" s="17" t="str">
        <f ca="1">IF(OR(data!$BX215=AU$1,data!$BY215=AU$1),data!$BW215,"")</f>
        <v/>
      </c>
      <c r="AW215" s="16" t="str">
        <f ca="1">IF(data!$BX215=AX$1,data!$BW215,"")</f>
        <v/>
      </c>
      <c r="AX215" s="16" t="str">
        <f ca="1">IF(data!$BY215=AX$1,data!$BW215,"")</f>
        <v/>
      </c>
      <c r="AY215" s="16" t="str">
        <f ca="1">IF(OR(data!$BX215=AX$1,data!$BY215=AX$1),data!$BW215,"")</f>
        <v/>
      </c>
      <c r="AZ215" s="17" t="str">
        <f ca="1">IF(data!$BX215=BA$1,data!$BW215,"")</f>
        <v/>
      </c>
      <c r="BA215" s="17" t="str">
        <f ca="1">IF(data!$BY215=BA$1,data!$BW215,"")</f>
        <v/>
      </c>
      <c r="BB215" s="17" t="str">
        <f ca="1">IF(OR(data!$BX215=BA$1,data!$BY215=BA$1),data!$BW215,"")</f>
        <v/>
      </c>
      <c r="BC215" s="16" t="str">
        <f ca="1">IF(data!$BX215=BD$1,data!$BW215,"")</f>
        <v/>
      </c>
      <c r="BD215" s="16" t="str">
        <f ca="1">IF(data!$BY215=BD$1,data!$BW215,"")</f>
        <v/>
      </c>
      <c r="BE215" s="16" t="str">
        <f ca="1">IF(OR(data!$BX215=BD$1,data!$BY215=BD$1),data!$BW215,"")</f>
        <v/>
      </c>
      <c r="BF215" s="17" t="str">
        <f ca="1">IF(data!$BX215=BG$1,data!$BW215,"")</f>
        <v/>
      </c>
      <c r="BG215" s="17" t="str">
        <f ca="1">IF(data!$BY215=BG$1,data!$BW215,"")</f>
        <v/>
      </c>
      <c r="BH215" s="17" t="str">
        <f ca="1">IF(OR(data!$BX215=BG$1,data!$BY215=BG$1),data!$BW215,"")</f>
        <v/>
      </c>
      <c r="BI215" s="16" t="str">
        <f ca="1">IF(data!$BX215=BJ$1,data!$BW215,"")</f>
        <v/>
      </c>
      <c r="BJ215" s="16" t="str">
        <f ca="1">IF(data!$BY215=BJ$1,data!$BW215,"")</f>
        <v/>
      </c>
      <c r="BK215" s="16" t="str">
        <f ca="1">IF(OR(data!$BX215=BJ$1,data!$BY215=BJ$1),data!$BW215,"")</f>
        <v/>
      </c>
      <c r="BL215" s="17" t="str">
        <f ca="1">IF(data!$BX215=BM$1,data!$BW215,"")</f>
        <v/>
      </c>
      <c r="BM215" s="17" t="str">
        <f ca="1">IF(data!$BY215=BM$1,data!$BW215,"")</f>
        <v/>
      </c>
      <c r="BN215" s="17" t="str">
        <f ca="1">IF(OR(data!$BX215=BM$1,data!$BY215=BM$1),data!$BW215,"")</f>
        <v/>
      </c>
      <c r="BO215" s="16" t="str">
        <f ca="1">IF(data!$BX215=BP$1,data!$BW215,"")</f>
        <v/>
      </c>
      <c r="BP215" s="16" t="str">
        <f ca="1">IF(data!$BY215=BP$1,data!$BW215,"")</f>
        <v/>
      </c>
      <c r="BQ215" s="16" t="str">
        <f ca="1">IF(OR(data!$BX215=BP$1,data!$BY215=BP$1),data!$BW215,"")</f>
        <v/>
      </c>
      <c r="BR215" s="17" t="str">
        <f ca="1">IF(data!$BX215=BS$1,data!$BW215,"")</f>
        <v/>
      </c>
      <c r="BS215" s="17" t="str">
        <f ca="1">IF(data!$BY215=BS$1,data!$BW215,"")</f>
        <v/>
      </c>
      <c r="BT215" s="17" t="str">
        <f ca="1">IF(OR(data!$BX215=BS$1,data!$BY215=BS$1),data!$BW215,"")</f>
        <v/>
      </c>
    </row>
    <row r="216" spans="1:72" s="11" customFormat="1" x14ac:dyDescent="0.25">
      <c r="A216" s="16" t="str">
        <f ca="1">IF(data!$BX216=B$1,data!$BW216,"")</f>
        <v/>
      </c>
      <c r="B216" s="16" t="str">
        <f ca="1">IF(data!$BY216=B$1,data!$BW216,"")</f>
        <v/>
      </c>
      <c r="C216" s="16" t="str">
        <f ca="1">IF(OR(data!$BX216=B$1,data!$BY216=B$1),data!$BW216,"")</f>
        <v/>
      </c>
      <c r="D216" s="17" t="str">
        <f ca="1">IF(data!$BX216=E$1,data!$BW216,"")</f>
        <v/>
      </c>
      <c r="E216" s="17" t="str">
        <f ca="1">IF(data!$BY216=E$1,data!$BW216,"")</f>
        <v/>
      </c>
      <c r="F216" s="17" t="str">
        <f ca="1">IF(OR(data!$BX216=E$1,data!$BY216=E$1),data!$BW216,"")</f>
        <v/>
      </c>
      <c r="G216" s="16" t="str">
        <f ca="1">IF(data!$BX216=H$1,data!$BW216,"")</f>
        <v/>
      </c>
      <c r="H216" s="16" t="str">
        <f ca="1">IF(data!$BY216=H$1,data!$BW216,"")</f>
        <v/>
      </c>
      <c r="I216" s="16" t="str">
        <f ca="1">IF(OR(data!$BX216=H$1,data!$BY216=H$1),data!$BW216,"")</f>
        <v/>
      </c>
      <c r="J216" s="17" t="str">
        <f ca="1">IF(data!$BX216=K$1,data!$BW216,"")</f>
        <v/>
      </c>
      <c r="K216" s="17" t="str">
        <f ca="1">IF(data!$BY216=K$1,data!$BW216,"")</f>
        <v/>
      </c>
      <c r="L216" s="17" t="str">
        <f ca="1">IF(OR(data!$BX216=K$1,data!$BY216=K$1),data!$BW216,"")</f>
        <v/>
      </c>
      <c r="M216" s="16" t="str">
        <f ca="1">IF(data!$BX216=N$1,data!$BW216,"")</f>
        <v/>
      </c>
      <c r="N216" s="16" t="str">
        <f ca="1">IF(data!$BY216=N$1,data!$BW216,"")</f>
        <v/>
      </c>
      <c r="O216" s="16" t="str">
        <f ca="1">IF(OR(data!$BX216=N$1,data!$BY216=N$1),data!$BW216,"")</f>
        <v/>
      </c>
      <c r="P216" s="17" t="str">
        <f ca="1">IF(data!$BX216=Q$1,data!$BW216,"")</f>
        <v/>
      </c>
      <c r="Q216" s="17" t="str">
        <f ca="1">IF(data!$BY216=Q$1,data!$BW216,"")</f>
        <v/>
      </c>
      <c r="R216" s="17" t="str">
        <f ca="1">IF(OR(data!$BX216=Q$1,data!$BY216=Q$1),data!$BW216,"")</f>
        <v/>
      </c>
      <c r="S216" s="16" t="str">
        <f ca="1">IF(data!$BX216=T$1,data!$BW216,"")</f>
        <v/>
      </c>
      <c r="T216" s="16" t="str">
        <f ca="1">IF(data!$BY216=T$1,data!$BW216,"")</f>
        <v/>
      </c>
      <c r="U216" s="16" t="str">
        <f ca="1">IF(OR(data!$BX216=T$1,data!$BY216=T$1),data!$BW216,"")</f>
        <v/>
      </c>
      <c r="V216" s="17" t="str">
        <f ca="1">IF(data!$BX216=W$1,data!$BW216,"")</f>
        <v/>
      </c>
      <c r="W216" s="17" t="str">
        <f ca="1">IF(data!$BY216=W$1,data!$BW216,"")</f>
        <v/>
      </c>
      <c r="X216" s="17" t="str">
        <f ca="1">IF(OR(data!$BX216=W$1,data!$BY216=W$1),data!$BW216,"")</f>
        <v/>
      </c>
      <c r="Y216" s="16" t="str">
        <f ca="1">IF(data!$BX216=Z$1,data!$BW216,"")</f>
        <v/>
      </c>
      <c r="Z216" s="16" t="str">
        <f ca="1">IF(data!$BY216=Z$1,data!$BW216,"")</f>
        <v/>
      </c>
      <c r="AA216" s="16" t="str">
        <f ca="1">IF(OR(data!$BX216=Z$1,data!$BY216=Z$1),data!$BW216,"")</f>
        <v/>
      </c>
      <c r="AB216" s="17" t="str">
        <f ca="1">IF(data!$BX216=AC$1,data!$BW216,"")</f>
        <v/>
      </c>
      <c r="AC216" s="17" t="str">
        <f ca="1">IF(data!$BY216=AC$1,data!$BW216,"")</f>
        <v/>
      </c>
      <c r="AD216" s="17" t="str">
        <f ca="1">IF(OR(data!$BX216=AC$1,data!$BY216=AC$1),data!$BW216,"")</f>
        <v/>
      </c>
      <c r="AE216" s="16" t="str">
        <f ca="1">IF(data!$BX216=AF$1,data!$BW216,"")</f>
        <v/>
      </c>
      <c r="AF216" s="16" t="str">
        <f ca="1">IF(data!$BY216=AF$1,data!$BW216,"")</f>
        <v/>
      </c>
      <c r="AG216" s="16" t="str">
        <f ca="1">IF(OR(data!$BX216=AF$1,data!$BY216=AF$1),data!$BW216,"")</f>
        <v/>
      </c>
      <c r="AH216" s="17" t="str">
        <f ca="1">IF(data!$BX216=AI$1,data!$BW216,"")</f>
        <v/>
      </c>
      <c r="AI216" s="17" t="str">
        <f ca="1">IF(data!$BY216=AI$1,data!$BW216,"")</f>
        <v/>
      </c>
      <c r="AJ216" s="17" t="str">
        <f ca="1">IF(OR(data!$BX216=AI$1,data!$BY216=AI$1),data!$BW216,"")</f>
        <v/>
      </c>
      <c r="AK216" s="16" t="str">
        <f ca="1">IF(data!$BX216=AL$1,data!$BW216,"")</f>
        <v/>
      </c>
      <c r="AL216" s="16" t="str">
        <f ca="1">IF(data!$BY216=AL$1,data!$BW216,"")</f>
        <v/>
      </c>
      <c r="AM216" s="16" t="str">
        <f ca="1">IF(OR(data!$BX216=AL$1,data!$BY216=AL$1),data!$BW216,"")</f>
        <v/>
      </c>
      <c r="AN216" s="17" t="str">
        <f ca="1">IF(data!$BX216=AO$1,data!$BW216,"")</f>
        <v/>
      </c>
      <c r="AO216" s="17" t="str">
        <f ca="1">IF(data!$BY216=AO$1,data!$BW216,"")</f>
        <v/>
      </c>
      <c r="AP216" s="17" t="str">
        <f ca="1">IF(OR(data!$BX216=AO$1,data!$BY216=AO$1),data!$BW216,"")</f>
        <v/>
      </c>
      <c r="AQ216" s="16" t="str">
        <f ca="1">IF(data!$BX216=AR$1,data!$BW216,"")</f>
        <v/>
      </c>
      <c r="AR216" s="16" t="str">
        <f ca="1">IF(data!$BY216=AR$1,data!$BW216,"")</f>
        <v/>
      </c>
      <c r="AS216" s="16" t="str">
        <f ca="1">IF(OR(data!$BX216=AR$1,data!$BY216=AR$1),data!$BW216,"")</f>
        <v/>
      </c>
      <c r="AT216" s="17" t="str">
        <f ca="1">IF(data!$BX216=AU$1,data!$BW216,"")</f>
        <v/>
      </c>
      <c r="AU216" s="17" t="str">
        <f ca="1">IF(data!$BY216=AU$1,data!$BW216,"")</f>
        <v/>
      </c>
      <c r="AV216" s="17" t="str">
        <f ca="1">IF(OR(data!$BX216=AU$1,data!$BY216=AU$1),data!$BW216,"")</f>
        <v/>
      </c>
      <c r="AW216" s="16" t="str">
        <f ca="1">IF(data!$BX216=AX$1,data!$BW216,"")</f>
        <v/>
      </c>
      <c r="AX216" s="16" t="str">
        <f ca="1">IF(data!$BY216=AX$1,data!$BW216,"")</f>
        <v/>
      </c>
      <c r="AY216" s="16" t="str">
        <f ca="1">IF(OR(data!$BX216=AX$1,data!$BY216=AX$1),data!$BW216,"")</f>
        <v/>
      </c>
      <c r="AZ216" s="17" t="str">
        <f ca="1">IF(data!$BX216=BA$1,data!$BW216,"")</f>
        <v/>
      </c>
      <c r="BA216" s="17" t="str">
        <f ca="1">IF(data!$BY216=BA$1,data!$BW216,"")</f>
        <v/>
      </c>
      <c r="BB216" s="17" t="str">
        <f ca="1">IF(OR(data!$BX216=BA$1,data!$BY216=BA$1),data!$BW216,"")</f>
        <v/>
      </c>
      <c r="BC216" s="16" t="str">
        <f ca="1">IF(data!$BX216=BD$1,data!$BW216,"")</f>
        <v/>
      </c>
      <c r="BD216" s="16" t="str">
        <f ca="1">IF(data!$BY216=BD$1,data!$BW216,"")</f>
        <v/>
      </c>
      <c r="BE216" s="16" t="str">
        <f ca="1">IF(OR(data!$BX216=BD$1,data!$BY216=BD$1),data!$BW216,"")</f>
        <v/>
      </c>
      <c r="BF216" s="17" t="str">
        <f ca="1">IF(data!$BX216=BG$1,data!$BW216,"")</f>
        <v/>
      </c>
      <c r="BG216" s="17" t="str">
        <f ca="1">IF(data!$BY216=BG$1,data!$BW216,"")</f>
        <v/>
      </c>
      <c r="BH216" s="17" t="str">
        <f ca="1">IF(OR(data!$BX216=BG$1,data!$BY216=BG$1),data!$BW216,"")</f>
        <v/>
      </c>
      <c r="BI216" s="16" t="str">
        <f ca="1">IF(data!$BX216=BJ$1,data!$BW216,"")</f>
        <v/>
      </c>
      <c r="BJ216" s="16" t="str">
        <f ca="1">IF(data!$BY216=BJ$1,data!$BW216,"")</f>
        <v/>
      </c>
      <c r="BK216" s="16" t="str">
        <f ca="1">IF(OR(data!$BX216=BJ$1,data!$BY216=BJ$1),data!$BW216,"")</f>
        <v/>
      </c>
      <c r="BL216" s="17" t="str">
        <f ca="1">IF(data!$BX216=BM$1,data!$BW216,"")</f>
        <v/>
      </c>
      <c r="BM216" s="17" t="str">
        <f ca="1">IF(data!$BY216=BM$1,data!$BW216,"")</f>
        <v/>
      </c>
      <c r="BN216" s="17" t="str">
        <f ca="1">IF(OR(data!$BX216=BM$1,data!$BY216=BM$1),data!$BW216,"")</f>
        <v/>
      </c>
      <c r="BO216" s="16" t="str">
        <f ca="1">IF(data!$BX216=BP$1,data!$BW216,"")</f>
        <v/>
      </c>
      <c r="BP216" s="16" t="str">
        <f ca="1">IF(data!$BY216=BP$1,data!$BW216,"")</f>
        <v/>
      </c>
      <c r="BQ216" s="16" t="str">
        <f ca="1">IF(OR(data!$BX216=BP$1,data!$BY216=BP$1),data!$BW216,"")</f>
        <v/>
      </c>
      <c r="BR216" s="17" t="str">
        <f ca="1">IF(data!$BX216=BS$1,data!$BW216,"")</f>
        <v/>
      </c>
      <c r="BS216" s="17" t="str">
        <f ca="1">IF(data!$BY216=BS$1,data!$BW216,"")</f>
        <v/>
      </c>
      <c r="BT216" s="17" t="str">
        <f ca="1">IF(OR(data!$BX216=BS$1,data!$BY216=BS$1),data!$BW216,"")</f>
        <v/>
      </c>
    </row>
    <row r="217" spans="1:72" s="11" customFormat="1" x14ac:dyDescent="0.25">
      <c r="A217" s="16" t="str">
        <f ca="1">IF(data!$BX217=B$1,data!$BW217,"")</f>
        <v/>
      </c>
      <c r="B217" s="16" t="str">
        <f ca="1">IF(data!$BY217=B$1,data!$BW217,"")</f>
        <v/>
      </c>
      <c r="C217" s="16" t="str">
        <f ca="1">IF(OR(data!$BX217=B$1,data!$BY217=B$1),data!$BW217,"")</f>
        <v/>
      </c>
      <c r="D217" s="17" t="str">
        <f ca="1">IF(data!$BX217=E$1,data!$BW217,"")</f>
        <v/>
      </c>
      <c r="E217" s="17" t="str">
        <f ca="1">IF(data!$BY217=E$1,data!$BW217,"")</f>
        <v/>
      </c>
      <c r="F217" s="17" t="str">
        <f ca="1">IF(OR(data!$BX217=E$1,data!$BY217=E$1),data!$BW217,"")</f>
        <v/>
      </c>
      <c r="G217" s="16" t="str">
        <f ca="1">IF(data!$BX217=H$1,data!$BW217,"")</f>
        <v/>
      </c>
      <c r="H217" s="16" t="str">
        <f ca="1">IF(data!$BY217=H$1,data!$BW217,"")</f>
        <v/>
      </c>
      <c r="I217" s="16" t="str">
        <f ca="1">IF(OR(data!$BX217=H$1,data!$BY217=H$1),data!$BW217,"")</f>
        <v/>
      </c>
      <c r="J217" s="17" t="str">
        <f ca="1">IF(data!$BX217=K$1,data!$BW217,"")</f>
        <v/>
      </c>
      <c r="K217" s="17" t="str">
        <f ca="1">IF(data!$BY217=K$1,data!$BW217,"")</f>
        <v/>
      </c>
      <c r="L217" s="17" t="str">
        <f ca="1">IF(OR(data!$BX217=K$1,data!$BY217=K$1),data!$BW217,"")</f>
        <v/>
      </c>
      <c r="M217" s="16" t="str">
        <f ca="1">IF(data!$BX217=N$1,data!$BW217,"")</f>
        <v/>
      </c>
      <c r="N217" s="16" t="str">
        <f ca="1">IF(data!$BY217=N$1,data!$BW217,"")</f>
        <v/>
      </c>
      <c r="O217" s="16" t="str">
        <f ca="1">IF(OR(data!$BX217=N$1,data!$BY217=N$1),data!$BW217,"")</f>
        <v/>
      </c>
      <c r="P217" s="17" t="str">
        <f ca="1">IF(data!$BX217=Q$1,data!$BW217,"")</f>
        <v/>
      </c>
      <c r="Q217" s="17" t="str">
        <f ca="1">IF(data!$BY217=Q$1,data!$BW217,"")</f>
        <v/>
      </c>
      <c r="R217" s="17" t="str">
        <f ca="1">IF(OR(data!$BX217=Q$1,data!$BY217=Q$1),data!$BW217,"")</f>
        <v/>
      </c>
      <c r="S217" s="16" t="str">
        <f ca="1">IF(data!$BX217=T$1,data!$BW217,"")</f>
        <v/>
      </c>
      <c r="T217" s="16" t="str">
        <f ca="1">IF(data!$BY217=T$1,data!$BW217,"")</f>
        <v/>
      </c>
      <c r="U217" s="16" t="str">
        <f ca="1">IF(OR(data!$BX217=T$1,data!$BY217=T$1),data!$BW217,"")</f>
        <v/>
      </c>
      <c r="V217" s="17" t="str">
        <f ca="1">IF(data!$BX217=W$1,data!$BW217,"")</f>
        <v/>
      </c>
      <c r="W217" s="17" t="str">
        <f ca="1">IF(data!$BY217=W$1,data!$BW217,"")</f>
        <v/>
      </c>
      <c r="X217" s="17" t="str">
        <f ca="1">IF(OR(data!$BX217=W$1,data!$BY217=W$1),data!$BW217,"")</f>
        <v/>
      </c>
      <c r="Y217" s="16" t="str">
        <f ca="1">IF(data!$BX217=Z$1,data!$BW217,"")</f>
        <v/>
      </c>
      <c r="Z217" s="16" t="str">
        <f ca="1">IF(data!$BY217=Z$1,data!$BW217,"")</f>
        <v/>
      </c>
      <c r="AA217" s="16" t="str">
        <f ca="1">IF(OR(data!$BX217=Z$1,data!$BY217=Z$1),data!$BW217,"")</f>
        <v/>
      </c>
      <c r="AB217" s="17" t="str">
        <f ca="1">IF(data!$BX217=AC$1,data!$BW217,"")</f>
        <v/>
      </c>
      <c r="AC217" s="17" t="str">
        <f ca="1">IF(data!$BY217=AC$1,data!$BW217,"")</f>
        <v/>
      </c>
      <c r="AD217" s="17" t="str">
        <f ca="1">IF(OR(data!$BX217=AC$1,data!$BY217=AC$1),data!$BW217,"")</f>
        <v/>
      </c>
      <c r="AE217" s="16" t="str">
        <f ca="1">IF(data!$BX217=AF$1,data!$BW217,"")</f>
        <v/>
      </c>
      <c r="AF217" s="16" t="str">
        <f ca="1">IF(data!$BY217=AF$1,data!$BW217,"")</f>
        <v/>
      </c>
      <c r="AG217" s="16" t="str">
        <f ca="1">IF(OR(data!$BX217=AF$1,data!$BY217=AF$1),data!$BW217,"")</f>
        <v/>
      </c>
      <c r="AH217" s="17" t="str">
        <f ca="1">IF(data!$BX217=AI$1,data!$BW217,"")</f>
        <v/>
      </c>
      <c r="AI217" s="17" t="str">
        <f ca="1">IF(data!$BY217=AI$1,data!$BW217,"")</f>
        <v/>
      </c>
      <c r="AJ217" s="17" t="str">
        <f ca="1">IF(OR(data!$BX217=AI$1,data!$BY217=AI$1),data!$BW217,"")</f>
        <v/>
      </c>
      <c r="AK217" s="16" t="str">
        <f ca="1">IF(data!$BX217=AL$1,data!$BW217,"")</f>
        <v/>
      </c>
      <c r="AL217" s="16" t="str">
        <f ca="1">IF(data!$BY217=AL$1,data!$BW217,"")</f>
        <v/>
      </c>
      <c r="AM217" s="16" t="str">
        <f ca="1">IF(OR(data!$BX217=AL$1,data!$BY217=AL$1),data!$BW217,"")</f>
        <v/>
      </c>
      <c r="AN217" s="17" t="str">
        <f ca="1">IF(data!$BX217=AO$1,data!$BW217,"")</f>
        <v/>
      </c>
      <c r="AO217" s="17" t="str">
        <f ca="1">IF(data!$BY217=AO$1,data!$BW217,"")</f>
        <v/>
      </c>
      <c r="AP217" s="17" t="str">
        <f ca="1">IF(OR(data!$BX217=AO$1,data!$BY217=AO$1),data!$BW217,"")</f>
        <v/>
      </c>
      <c r="AQ217" s="16" t="str">
        <f ca="1">IF(data!$BX217=AR$1,data!$BW217,"")</f>
        <v/>
      </c>
      <c r="AR217" s="16" t="str">
        <f ca="1">IF(data!$BY217=AR$1,data!$BW217,"")</f>
        <v/>
      </c>
      <c r="AS217" s="16" t="str">
        <f ca="1">IF(OR(data!$BX217=AR$1,data!$BY217=AR$1),data!$BW217,"")</f>
        <v/>
      </c>
      <c r="AT217" s="17" t="str">
        <f ca="1">IF(data!$BX217=AU$1,data!$BW217,"")</f>
        <v/>
      </c>
      <c r="AU217" s="17" t="str">
        <f ca="1">IF(data!$BY217=AU$1,data!$BW217,"")</f>
        <v/>
      </c>
      <c r="AV217" s="17" t="str">
        <f ca="1">IF(OR(data!$BX217=AU$1,data!$BY217=AU$1),data!$BW217,"")</f>
        <v/>
      </c>
      <c r="AW217" s="16" t="str">
        <f ca="1">IF(data!$BX217=AX$1,data!$BW217,"")</f>
        <v/>
      </c>
      <c r="AX217" s="16" t="str">
        <f ca="1">IF(data!$BY217=AX$1,data!$BW217,"")</f>
        <v/>
      </c>
      <c r="AY217" s="16" t="str">
        <f ca="1">IF(OR(data!$BX217=AX$1,data!$BY217=AX$1),data!$BW217,"")</f>
        <v/>
      </c>
      <c r="AZ217" s="17" t="str">
        <f ca="1">IF(data!$BX217=BA$1,data!$BW217,"")</f>
        <v/>
      </c>
      <c r="BA217" s="17" t="str">
        <f ca="1">IF(data!$BY217=BA$1,data!$BW217,"")</f>
        <v/>
      </c>
      <c r="BB217" s="17" t="str">
        <f ca="1">IF(OR(data!$BX217=BA$1,data!$BY217=BA$1),data!$BW217,"")</f>
        <v/>
      </c>
      <c r="BC217" s="16" t="str">
        <f ca="1">IF(data!$BX217=BD$1,data!$BW217,"")</f>
        <v/>
      </c>
      <c r="BD217" s="16" t="str">
        <f ca="1">IF(data!$BY217=BD$1,data!$BW217,"")</f>
        <v/>
      </c>
      <c r="BE217" s="16" t="str">
        <f ca="1">IF(OR(data!$BX217=BD$1,data!$BY217=BD$1),data!$BW217,"")</f>
        <v/>
      </c>
      <c r="BF217" s="17" t="str">
        <f ca="1">IF(data!$BX217=BG$1,data!$BW217,"")</f>
        <v/>
      </c>
      <c r="BG217" s="17" t="str">
        <f ca="1">IF(data!$BY217=BG$1,data!$BW217,"")</f>
        <v/>
      </c>
      <c r="BH217" s="17" t="str">
        <f ca="1">IF(OR(data!$BX217=BG$1,data!$BY217=BG$1),data!$BW217,"")</f>
        <v/>
      </c>
      <c r="BI217" s="16" t="str">
        <f ca="1">IF(data!$BX217=BJ$1,data!$BW217,"")</f>
        <v/>
      </c>
      <c r="BJ217" s="16" t="str">
        <f ca="1">IF(data!$BY217=BJ$1,data!$BW217,"")</f>
        <v/>
      </c>
      <c r="BK217" s="16" t="str">
        <f ca="1">IF(OR(data!$BX217=BJ$1,data!$BY217=BJ$1),data!$BW217,"")</f>
        <v/>
      </c>
      <c r="BL217" s="17" t="str">
        <f ca="1">IF(data!$BX217=BM$1,data!$BW217,"")</f>
        <v/>
      </c>
      <c r="BM217" s="17" t="str">
        <f ca="1">IF(data!$BY217=BM$1,data!$BW217,"")</f>
        <v/>
      </c>
      <c r="BN217" s="17" t="str">
        <f ca="1">IF(OR(data!$BX217=BM$1,data!$BY217=BM$1),data!$BW217,"")</f>
        <v/>
      </c>
      <c r="BO217" s="16" t="str">
        <f ca="1">IF(data!$BX217=BP$1,data!$BW217,"")</f>
        <v/>
      </c>
      <c r="BP217" s="16" t="str">
        <f ca="1">IF(data!$BY217=BP$1,data!$BW217,"")</f>
        <v/>
      </c>
      <c r="BQ217" s="16" t="str">
        <f ca="1">IF(OR(data!$BX217=BP$1,data!$BY217=BP$1),data!$BW217,"")</f>
        <v/>
      </c>
      <c r="BR217" s="17" t="str">
        <f ca="1">IF(data!$BX217=BS$1,data!$BW217,"")</f>
        <v/>
      </c>
      <c r="BS217" s="17" t="str">
        <f ca="1">IF(data!$BY217=BS$1,data!$BW217,"")</f>
        <v/>
      </c>
      <c r="BT217" s="17" t="str">
        <f ca="1">IF(OR(data!$BX217=BS$1,data!$BY217=BS$1),data!$BW217,"")</f>
        <v/>
      </c>
    </row>
    <row r="218" spans="1:72" s="11" customFormat="1" x14ac:dyDescent="0.25">
      <c r="A218" s="16" t="str">
        <f ca="1">IF(data!$BX218=B$1,data!$BW218,"")</f>
        <v/>
      </c>
      <c r="B218" s="16" t="str">
        <f ca="1">IF(data!$BY218=B$1,data!$BW218,"")</f>
        <v/>
      </c>
      <c r="C218" s="16" t="str">
        <f ca="1">IF(OR(data!$BX218=B$1,data!$BY218=B$1),data!$BW218,"")</f>
        <v/>
      </c>
      <c r="D218" s="17" t="str">
        <f ca="1">IF(data!$BX218=E$1,data!$BW218,"")</f>
        <v/>
      </c>
      <c r="E218" s="17" t="str">
        <f ca="1">IF(data!$BY218=E$1,data!$BW218,"")</f>
        <v/>
      </c>
      <c r="F218" s="17" t="str">
        <f ca="1">IF(OR(data!$BX218=E$1,data!$BY218=E$1),data!$BW218,"")</f>
        <v/>
      </c>
      <c r="G218" s="16" t="str">
        <f ca="1">IF(data!$BX218=H$1,data!$BW218,"")</f>
        <v/>
      </c>
      <c r="H218" s="16" t="str">
        <f ca="1">IF(data!$BY218=H$1,data!$BW218,"")</f>
        <v/>
      </c>
      <c r="I218" s="16" t="str">
        <f ca="1">IF(OR(data!$BX218=H$1,data!$BY218=H$1),data!$BW218,"")</f>
        <v/>
      </c>
      <c r="J218" s="17" t="str">
        <f ca="1">IF(data!$BX218=K$1,data!$BW218,"")</f>
        <v/>
      </c>
      <c r="K218" s="17" t="str">
        <f ca="1">IF(data!$BY218=K$1,data!$BW218,"")</f>
        <v/>
      </c>
      <c r="L218" s="17" t="str">
        <f ca="1">IF(OR(data!$BX218=K$1,data!$BY218=K$1),data!$BW218,"")</f>
        <v/>
      </c>
      <c r="M218" s="16" t="str">
        <f ca="1">IF(data!$BX218=N$1,data!$BW218,"")</f>
        <v/>
      </c>
      <c r="N218" s="16" t="str">
        <f ca="1">IF(data!$BY218=N$1,data!$BW218,"")</f>
        <v/>
      </c>
      <c r="O218" s="16" t="str">
        <f ca="1">IF(OR(data!$BX218=N$1,data!$BY218=N$1),data!$BW218,"")</f>
        <v/>
      </c>
      <c r="P218" s="17" t="str">
        <f ca="1">IF(data!$BX218=Q$1,data!$BW218,"")</f>
        <v/>
      </c>
      <c r="Q218" s="17" t="str">
        <f ca="1">IF(data!$BY218=Q$1,data!$BW218,"")</f>
        <v/>
      </c>
      <c r="R218" s="17" t="str">
        <f ca="1">IF(OR(data!$BX218=Q$1,data!$BY218=Q$1),data!$BW218,"")</f>
        <v/>
      </c>
      <c r="S218" s="16" t="str">
        <f ca="1">IF(data!$BX218=T$1,data!$BW218,"")</f>
        <v/>
      </c>
      <c r="T218" s="16" t="str">
        <f ca="1">IF(data!$BY218=T$1,data!$BW218,"")</f>
        <v/>
      </c>
      <c r="U218" s="16" t="str">
        <f ca="1">IF(OR(data!$BX218=T$1,data!$BY218=T$1),data!$BW218,"")</f>
        <v/>
      </c>
      <c r="V218" s="17" t="str">
        <f ca="1">IF(data!$BX218=W$1,data!$BW218,"")</f>
        <v/>
      </c>
      <c r="W218" s="17" t="str">
        <f ca="1">IF(data!$BY218=W$1,data!$BW218,"")</f>
        <v/>
      </c>
      <c r="X218" s="17" t="str">
        <f ca="1">IF(OR(data!$BX218=W$1,data!$BY218=W$1),data!$BW218,"")</f>
        <v/>
      </c>
      <c r="Y218" s="16" t="str">
        <f ca="1">IF(data!$BX218=Z$1,data!$BW218,"")</f>
        <v/>
      </c>
      <c r="Z218" s="16" t="str">
        <f ca="1">IF(data!$BY218=Z$1,data!$BW218,"")</f>
        <v/>
      </c>
      <c r="AA218" s="16" t="str">
        <f ca="1">IF(OR(data!$BX218=Z$1,data!$BY218=Z$1),data!$BW218,"")</f>
        <v/>
      </c>
      <c r="AB218" s="17" t="str">
        <f ca="1">IF(data!$BX218=AC$1,data!$BW218,"")</f>
        <v/>
      </c>
      <c r="AC218" s="17" t="str">
        <f ca="1">IF(data!$BY218=AC$1,data!$BW218,"")</f>
        <v/>
      </c>
      <c r="AD218" s="17" t="str">
        <f ca="1">IF(OR(data!$BX218=AC$1,data!$BY218=AC$1),data!$BW218,"")</f>
        <v/>
      </c>
      <c r="AE218" s="16" t="str">
        <f ca="1">IF(data!$BX218=AF$1,data!$BW218,"")</f>
        <v/>
      </c>
      <c r="AF218" s="16" t="str">
        <f ca="1">IF(data!$BY218=AF$1,data!$BW218,"")</f>
        <v/>
      </c>
      <c r="AG218" s="16" t="str">
        <f ca="1">IF(OR(data!$BX218=AF$1,data!$BY218=AF$1),data!$BW218,"")</f>
        <v/>
      </c>
      <c r="AH218" s="17" t="str">
        <f ca="1">IF(data!$BX218=AI$1,data!$BW218,"")</f>
        <v/>
      </c>
      <c r="AI218" s="17" t="str">
        <f ca="1">IF(data!$BY218=AI$1,data!$BW218,"")</f>
        <v/>
      </c>
      <c r="AJ218" s="17" t="str">
        <f ca="1">IF(OR(data!$BX218=AI$1,data!$BY218=AI$1),data!$BW218,"")</f>
        <v/>
      </c>
      <c r="AK218" s="16" t="str">
        <f ca="1">IF(data!$BX218=AL$1,data!$BW218,"")</f>
        <v/>
      </c>
      <c r="AL218" s="16" t="str">
        <f ca="1">IF(data!$BY218=AL$1,data!$BW218,"")</f>
        <v/>
      </c>
      <c r="AM218" s="16" t="str">
        <f ca="1">IF(OR(data!$BX218=AL$1,data!$BY218=AL$1),data!$BW218,"")</f>
        <v/>
      </c>
      <c r="AN218" s="17" t="str">
        <f ca="1">IF(data!$BX218=AO$1,data!$BW218,"")</f>
        <v/>
      </c>
      <c r="AO218" s="17" t="str">
        <f ca="1">IF(data!$BY218=AO$1,data!$BW218,"")</f>
        <v/>
      </c>
      <c r="AP218" s="17" t="str">
        <f ca="1">IF(OR(data!$BX218=AO$1,data!$BY218=AO$1),data!$BW218,"")</f>
        <v/>
      </c>
      <c r="AQ218" s="16" t="str">
        <f ca="1">IF(data!$BX218=AR$1,data!$BW218,"")</f>
        <v/>
      </c>
      <c r="AR218" s="16" t="str">
        <f ca="1">IF(data!$BY218=AR$1,data!$BW218,"")</f>
        <v/>
      </c>
      <c r="AS218" s="16" t="str">
        <f ca="1">IF(OR(data!$BX218=AR$1,data!$BY218=AR$1),data!$BW218,"")</f>
        <v/>
      </c>
      <c r="AT218" s="17" t="str">
        <f ca="1">IF(data!$BX218=AU$1,data!$BW218,"")</f>
        <v/>
      </c>
      <c r="AU218" s="17" t="str">
        <f ca="1">IF(data!$BY218=AU$1,data!$BW218,"")</f>
        <v/>
      </c>
      <c r="AV218" s="17" t="str">
        <f ca="1">IF(OR(data!$BX218=AU$1,data!$BY218=AU$1),data!$BW218,"")</f>
        <v/>
      </c>
      <c r="AW218" s="16" t="str">
        <f ca="1">IF(data!$BX218=AX$1,data!$BW218,"")</f>
        <v/>
      </c>
      <c r="AX218" s="16" t="str">
        <f ca="1">IF(data!$BY218=AX$1,data!$BW218,"")</f>
        <v/>
      </c>
      <c r="AY218" s="16" t="str">
        <f ca="1">IF(OR(data!$BX218=AX$1,data!$BY218=AX$1),data!$BW218,"")</f>
        <v/>
      </c>
      <c r="AZ218" s="17" t="str">
        <f ca="1">IF(data!$BX218=BA$1,data!$BW218,"")</f>
        <v/>
      </c>
      <c r="BA218" s="17" t="str">
        <f ca="1">IF(data!$BY218=BA$1,data!$BW218,"")</f>
        <v/>
      </c>
      <c r="BB218" s="17" t="str">
        <f ca="1">IF(OR(data!$BX218=BA$1,data!$BY218=BA$1),data!$BW218,"")</f>
        <v/>
      </c>
      <c r="BC218" s="16" t="str">
        <f ca="1">IF(data!$BX218=BD$1,data!$BW218,"")</f>
        <v/>
      </c>
      <c r="BD218" s="16" t="str">
        <f ca="1">IF(data!$BY218=BD$1,data!$BW218,"")</f>
        <v/>
      </c>
      <c r="BE218" s="16" t="str">
        <f ca="1">IF(OR(data!$BX218=BD$1,data!$BY218=BD$1),data!$BW218,"")</f>
        <v/>
      </c>
      <c r="BF218" s="17" t="str">
        <f ca="1">IF(data!$BX218=BG$1,data!$BW218,"")</f>
        <v/>
      </c>
      <c r="BG218" s="17" t="str">
        <f ca="1">IF(data!$BY218=BG$1,data!$BW218,"")</f>
        <v/>
      </c>
      <c r="BH218" s="17" t="str">
        <f ca="1">IF(OR(data!$BX218=BG$1,data!$BY218=BG$1),data!$BW218,"")</f>
        <v/>
      </c>
      <c r="BI218" s="16" t="str">
        <f ca="1">IF(data!$BX218=BJ$1,data!$BW218,"")</f>
        <v/>
      </c>
      <c r="BJ218" s="16" t="str">
        <f ca="1">IF(data!$BY218=BJ$1,data!$BW218,"")</f>
        <v/>
      </c>
      <c r="BK218" s="16" t="str">
        <f ca="1">IF(OR(data!$BX218=BJ$1,data!$BY218=BJ$1),data!$BW218,"")</f>
        <v/>
      </c>
      <c r="BL218" s="17" t="str">
        <f ca="1">IF(data!$BX218=BM$1,data!$BW218,"")</f>
        <v/>
      </c>
      <c r="BM218" s="17" t="str">
        <f ca="1">IF(data!$BY218=BM$1,data!$BW218,"")</f>
        <v/>
      </c>
      <c r="BN218" s="17" t="str">
        <f ca="1">IF(OR(data!$BX218=BM$1,data!$BY218=BM$1),data!$BW218,"")</f>
        <v/>
      </c>
      <c r="BO218" s="16" t="str">
        <f ca="1">IF(data!$BX218=BP$1,data!$BW218,"")</f>
        <v/>
      </c>
      <c r="BP218" s="16" t="str">
        <f ca="1">IF(data!$BY218=BP$1,data!$BW218,"")</f>
        <v/>
      </c>
      <c r="BQ218" s="16" t="str">
        <f ca="1">IF(OR(data!$BX218=BP$1,data!$BY218=BP$1),data!$BW218,"")</f>
        <v/>
      </c>
      <c r="BR218" s="17" t="str">
        <f ca="1">IF(data!$BX218=BS$1,data!$BW218,"")</f>
        <v/>
      </c>
      <c r="BS218" s="17" t="str">
        <f ca="1">IF(data!$BY218=BS$1,data!$BW218,"")</f>
        <v/>
      </c>
      <c r="BT218" s="17" t="str">
        <f ca="1">IF(OR(data!$BX218=BS$1,data!$BY218=BS$1),data!$BW218,"")</f>
        <v/>
      </c>
    </row>
    <row r="219" spans="1:72" s="11" customFormat="1" x14ac:dyDescent="0.25">
      <c r="A219" s="16" t="str">
        <f ca="1">IF(data!$BX219=B$1,data!$BW219,"")</f>
        <v/>
      </c>
      <c r="B219" s="16" t="str">
        <f ca="1">IF(data!$BY219=B$1,data!$BW219,"")</f>
        <v/>
      </c>
      <c r="C219" s="16" t="str">
        <f ca="1">IF(OR(data!$BX219=B$1,data!$BY219=B$1),data!$BW219,"")</f>
        <v/>
      </c>
      <c r="D219" s="17" t="str">
        <f ca="1">IF(data!$BX219=E$1,data!$BW219,"")</f>
        <v/>
      </c>
      <c r="E219" s="17" t="str">
        <f ca="1">IF(data!$BY219=E$1,data!$BW219,"")</f>
        <v/>
      </c>
      <c r="F219" s="17" t="str">
        <f ca="1">IF(OR(data!$BX219=E$1,data!$BY219=E$1),data!$BW219,"")</f>
        <v/>
      </c>
      <c r="G219" s="16" t="str">
        <f ca="1">IF(data!$BX219=H$1,data!$BW219,"")</f>
        <v/>
      </c>
      <c r="H219" s="16" t="str">
        <f ca="1">IF(data!$BY219=H$1,data!$BW219,"")</f>
        <v/>
      </c>
      <c r="I219" s="16" t="str">
        <f ca="1">IF(OR(data!$BX219=H$1,data!$BY219=H$1),data!$BW219,"")</f>
        <v/>
      </c>
      <c r="J219" s="17" t="str">
        <f ca="1">IF(data!$BX219=K$1,data!$BW219,"")</f>
        <v/>
      </c>
      <c r="K219" s="17" t="str">
        <f ca="1">IF(data!$BY219=K$1,data!$BW219,"")</f>
        <v/>
      </c>
      <c r="L219" s="17" t="str">
        <f ca="1">IF(OR(data!$BX219=K$1,data!$BY219=K$1),data!$BW219,"")</f>
        <v/>
      </c>
      <c r="M219" s="16" t="str">
        <f ca="1">IF(data!$BX219=N$1,data!$BW219,"")</f>
        <v/>
      </c>
      <c r="N219" s="16" t="str">
        <f ca="1">IF(data!$BY219=N$1,data!$BW219,"")</f>
        <v/>
      </c>
      <c r="O219" s="16" t="str">
        <f ca="1">IF(OR(data!$BX219=N$1,data!$BY219=N$1),data!$BW219,"")</f>
        <v/>
      </c>
      <c r="P219" s="17" t="str">
        <f ca="1">IF(data!$BX219=Q$1,data!$BW219,"")</f>
        <v/>
      </c>
      <c r="Q219" s="17" t="str">
        <f ca="1">IF(data!$BY219=Q$1,data!$BW219,"")</f>
        <v/>
      </c>
      <c r="R219" s="17" t="str">
        <f ca="1">IF(OR(data!$BX219=Q$1,data!$BY219=Q$1),data!$BW219,"")</f>
        <v/>
      </c>
      <c r="S219" s="16" t="str">
        <f ca="1">IF(data!$BX219=T$1,data!$BW219,"")</f>
        <v/>
      </c>
      <c r="T219" s="16" t="str">
        <f ca="1">IF(data!$BY219=T$1,data!$BW219,"")</f>
        <v/>
      </c>
      <c r="U219" s="16" t="str">
        <f ca="1">IF(OR(data!$BX219=T$1,data!$BY219=T$1),data!$BW219,"")</f>
        <v/>
      </c>
      <c r="V219" s="17" t="str">
        <f ca="1">IF(data!$BX219=W$1,data!$BW219,"")</f>
        <v/>
      </c>
      <c r="W219" s="17" t="str">
        <f ca="1">IF(data!$BY219=W$1,data!$BW219,"")</f>
        <v/>
      </c>
      <c r="X219" s="17" t="str">
        <f ca="1">IF(OR(data!$BX219=W$1,data!$BY219=W$1),data!$BW219,"")</f>
        <v/>
      </c>
      <c r="Y219" s="16" t="str">
        <f ca="1">IF(data!$BX219=Z$1,data!$BW219,"")</f>
        <v/>
      </c>
      <c r="Z219" s="16" t="str">
        <f ca="1">IF(data!$BY219=Z$1,data!$BW219,"")</f>
        <v/>
      </c>
      <c r="AA219" s="16" t="str">
        <f ca="1">IF(OR(data!$BX219=Z$1,data!$BY219=Z$1),data!$BW219,"")</f>
        <v/>
      </c>
      <c r="AB219" s="17" t="str">
        <f ca="1">IF(data!$BX219=AC$1,data!$BW219,"")</f>
        <v/>
      </c>
      <c r="AC219" s="17" t="str">
        <f ca="1">IF(data!$BY219=AC$1,data!$BW219,"")</f>
        <v/>
      </c>
      <c r="AD219" s="17" t="str">
        <f ca="1">IF(OR(data!$BX219=AC$1,data!$BY219=AC$1),data!$BW219,"")</f>
        <v/>
      </c>
      <c r="AE219" s="16" t="str">
        <f ca="1">IF(data!$BX219=AF$1,data!$BW219,"")</f>
        <v/>
      </c>
      <c r="AF219" s="16" t="str">
        <f ca="1">IF(data!$BY219=AF$1,data!$BW219,"")</f>
        <v/>
      </c>
      <c r="AG219" s="16" t="str">
        <f ca="1">IF(OR(data!$BX219=AF$1,data!$BY219=AF$1),data!$BW219,"")</f>
        <v/>
      </c>
      <c r="AH219" s="17" t="str">
        <f ca="1">IF(data!$BX219=AI$1,data!$BW219,"")</f>
        <v/>
      </c>
      <c r="AI219" s="17" t="str">
        <f ca="1">IF(data!$BY219=AI$1,data!$BW219,"")</f>
        <v/>
      </c>
      <c r="AJ219" s="17" t="str">
        <f ca="1">IF(OR(data!$BX219=AI$1,data!$BY219=AI$1),data!$BW219,"")</f>
        <v/>
      </c>
      <c r="AK219" s="16" t="str">
        <f ca="1">IF(data!$BX219=AL$1,data!$BW219,"")</f>
        <v/>
      </c>
      <c r="AL219" s="16" t="str">
        <f ca="1">IF(data!$BY219=AL$1,data!$BW219,"")</f>
        <v/>
      </c>
      <c r="AM219" s="16" t="str">
        <f ca="1">IF(OR(data!$BX219=AL$1,data!$BY219=AL$1),data!$BW219,"")</f>
        <v/>
      </c>
      <c r="AN219" s="17" t="str">
        <f ca="1">IF(data!$BX219=AO$1,data!$BW219,"")</f>
        <v/>
      </c>
      <c r="AO219" s="17" t="str">
        <f ca="1">IF(data!$BY219=AO$1,data!$BW219,"")</f>
        <v/>
      </c>
      <c r="AP219" s="17" t="str">
        <f ca="1">IF(OR(data!$BX219=AO$1,data!$BY219=AO$1),data!$BW219,"")</f>
        <v/>
      </c>
      <c r="AQ219" s="16" t="str">
        <f ca="1">IF(data!$BX219=AR$1,data!$BW219,"")</f>
        <v/>
      </c>
      <c r="AR219" s="16" t="str">
        <f ca="1">IF(data!$BY219=AR$1,data!$BW219,"")</f>
        <v/>
      </c>
      <c r="AS219" s="16" t="str">
        <f ca="1">IF(OR(data!$BX219=AR$1,data!$BY219=AR$1),data!$BW219,"")</f>
        <v/>
      </c>
      <c r="AT219" s="17" t="str">
        <f ca="1">IF(data!$BX219=AU$1,data!$BW219,"")</f>
        <v/>
      </c>
      <c r="AU219" s="17" t="str">
        <f ca="1">IF(data!$BY219=AU$1,data!$BW219,"")</f>
        <v/>
      </c>
      <c r="AV219" s="17" t="str">
        <f ca="1">IF(OR(data!$BX219=AU$1,data!$BY219=AU$1),data!$BW219,"")</f>
        <v/>
      </c>
      <c r="AW219" s="16" t="str">
        <f ca="1">IF(data!$BX219=AX$1,data!$BW219,"")</f>
        <v/>
      </c>
      <c r="AX219" s="16" t="str">
        <f ca="1">IF(data!$BY219=AX$1,data!$BW219,"")</f>
        <v/>
      </c>
      <c r="AY219" s="16" t="str">
        <f ca="1">IF(OR(data!$BX219=AX$1,data!$BY219=AX$1),data!$BW219,"")</f>
        <v/>
      </c>
      <c r="AZ219" s="17" t="str">
        <f ca="1">IF(data!$BX219=BA$1,data!$BW219,"")</f>
        <v/>
      </c>
      <c r="BA219" s="17" t="str">
        <f ca="1">IF(data!$BY219=BA$1,data!$BW219,"")</f>
        <v/>
      </c>
      <c r="BB219" s="17" t="str">
        <f ca="1">IF(OR(data!$BX219=BA$1,data!$BY219=BA$1),data!$BW219,"")</f>
        <v/>
      </c>
      <c r="BC219" s="16" t="str">
        <f ca="1">IF(data!$BX219=BD$1,data!$BW219,"")</f>
        <v/>
      </c>
      <c r="BD219" s="16" t="str">
        <f ca="1">IF(data!$BY219=BD$1,data!$BW219,"")</f>
        <v/>
      </c>
      <c r="BE219" s="16" t="str">
        <f ca="1">IF(OR(data!$BX219=BD$1,data!$BY219=BD$1),data!$BW219,"")</f>
        <v/>
      </c>
      <c r="BF219" s="17" t="str">
        <f ca="1">IF(data!$BX219=BG$1,data!$BW219,"")</f>
        <v/>
      </c>
      <c r="BG219" s="17" t="str">
        <f ca="1">IF(data!$BY219=BG$1,data!$BW219,"")</f>
        <v/>
      </c>
      <c r="BH219" s="17" t="str">
        <f ca="1">IF(OR(data!$BX219=BG$1,data!$BY219=BG$1),data!$BW219,"")</f>
        <v/>
      </c>
      <c r="BI219" s="16" t="str">
        <f ca="1">IF(data!$BX219=BJ$1,data!$BW219,"")</f>
        <v/>
      </c>
      <c r="BJ219" s="16" t="str">
        <f ca="1">IF(data!$BY219=BJ$1,data!$BW219,"")</f>
        <v/>
      </c>
      <c r="BK219" s="16" t="str">
        <f ca="1">IF(OR(data!$BX219=BJ$1,data!$BY219=BJ$1),data!$BW219,"")</f>
        <v/>
      </c>
      <c r="BL219" s="17" t="str">
        <f ca="1">IF(data!$BX219=BM$1,data!$BW219,"")</f>
        <v/>
      </c>
      <c r="BM219" s="17" t="str">
        <f ca="1">IF(data!$BY219=BM$1,data!$BW219,"")</f>
        <v/>
      </c>
      <c r="BN219" s="17" t="str">
        <f ca="1">IF(OR(data!$BX219=BM$1,data!$BY219=BM$1),data!$BW219,"")</f>
        <v/>
      </c>
      <c r="BO219" s="16" t="str">
        <f ca="1">IF(data!$BX219=BP$1,data!$BW219,"")</f>
        <v/>
      </c>
      <c r="BP219" s="16" t="str">
        <f ca="1">IF(data!$BY219=BP$1,data!$BW219,"")</f>
        <v/>
      </c>
      <c r="BQ219" s="16" t="str">
        <f ca="1">IF(OR(data!$BX219=BP$1,data!$BY219=BP$1),data!$BW219,"")</f>
        <v/>
      </c>
      <c r="BR219" s="17" t="str">
        <f ca="1">IF(data!$BX219=BS$1,data!$BW219,"")</f>
        <v/>
      </c>
      <c r="BS219" s="17" t="str">
        <f ca="1">IF(data!$BY219=BS$1,data!$BW219,"")</f>
        <v/>
      </c>
      <c r="BT219" s="17" t="str">
        <f ca="1">IF(OR(data!$BX219=BS$1,data!$BY219=BS$1),data!$BW219,"")</f>
        <v/>
      </c>
    </row>
    <row r="220" spans="1:72" s="11" customFormat="1" x14ac:dyDescent="0.25">
      <c r="A220" s="16" t="str">
        <f ca="1">IF(data!$BX220=B$1,data!$BW220,"")</f>
        <v/>
      </c>
      <c r="B220" s="16" t="str">
        <f ca="1">IF(data!$BY220=B$1,data!$BW220,"")</f>
        <v/>
      </c>
      <c r="C220" s="16" t="str">
        <f ca="1">IF(OR(data!$BX220=B$1,data!$BY220=B$1),data!$BW220,"")</f>
        <v/>
      </c>
      <c r="D220" s="17" t="str">
        <f ca="1">IF(data!$BX220=E$1,data!$BW220,"")</f>
        <v/>
      </c>
      <c r="E220" s="17" t="str">
        <f ca="1">IF(data!$BY220=E$1,data!$BW220,"")</f>
        <v/>
      </c>
      <c r="F220" s="17" t="str">
        <f ca="1">IF(OR(data!$BX220=E$1,data!$BY220=E$1),data!$BW220,"")</f>
        <v/>
      </c>
      <c r="G220" s="16" t="str">
        <f ca="1">IF(data!$BX220=H$1,data!$BW220,"")</f>
        <v/>
      </c>
      <c r="H220" s="16" t="str">
        <f ca="1">IF(data!$BY220=H$1,data!$BW220,"")</f>
        <v/>
      </c>
      <c r="I220" s="16" t="str">
        <f ca="1">IF(OR(data!$BX220=H$1,data!$BY220=H$1),data!$BW220,"")</f>
        <v/>
      </c>
      <c r="J220" s="17" t="str">
        <f ca="1">IF(data!$BX220=K$1,data!$BW220,"")</f>
        <v/>
      </c>
      <c r="K220" s="17" t="str">
        <f ca="1">IF(data!$BY220=K$1,data!$BW220,"")</f>
        <v/>
      </c>
      <c r="L220" s="17" t="str">
        <f ca="1">IF(OR(data!$BX220=K$1,data!$BY220=K$1),data!$BW220,"")</f>
        <v/>
      </c>
      <c r="M220" s="16" t="str">
        <f ca="1">IF(data!$BX220=N$1,data!$BW220,"")</f>
        <v/>
      </c>
      <c r="N220" s="16" t="str">
        <f ca="1">IF(data!$BY220=N$1,data!$BW220,"")</f>
        <v/>
      </c>
      <c r="O220" s="16" t="str">
        <f ca="1">IF(OR(data!$BX220=N$1,data!$BY220=N$1),data!$BW220,"")</f>
        <v/>
      </c>
      <c r="P220" s="17" t="str">
        <f ca="1">IF(data!$BX220=Q$1,data!$BW220,"")</f>
        <v/>
      </c>
      <c r="Q220" s="17" t="str">
        <f ca="1">IF(data!$BY220=Q$1,data!$BW220,"")</f>
        <v/>
      </c>
      <c r="R220" s="17" t="str">
        <f ca="1">IF(OR(data!$BX220=Q$1,data!$BY220=Q$1),data!$BW220,"")</f>
        <v/>
      </c>
      <c r="S220" s="16" t="str">
        <f ca="1">IF(data!$BX220=T$1,data!$BW220,"")</f>
        <v/>
      </c>
      <c r="T220" s="16" t="str">
        <f ca="1">IF(data!$BY220=T$1,data!$BW220,"")</f>
        <v/>
      </c>
      <c r="U220" s="16" t="str">
        <f ca="1">IF(OR(data!$BX220=T$1,data!$BY220=T$1),data!$BW220,"")</f>
        <v/>
      </c>
      <c r="V220" s="17" t="str">
        <f ca="1">IF(data!$BX220=W$1,data!$BW220,"")</f>
        <v/>
      </c>
      <c r="W220" s="17" t="str">
        <f ca="1">IF(data!$BY220=W$1,data!$BW220,"")</f>
        <v/>
      </c>
      <c r="X220" s="17" t="str">
        <f ca="1">IF(OR(data!$BX220=W$1,data!$BY220=W$1),data!$BW220,"")</f>
        <v/>
      </c>
      <c r="Y220" s="16" t="str">
        <f ca="1">IF(data!$BX220=Z$1,data!$BW220,"")</f>
        <v/>
      </c>
      <c r="Z220" s="16" t="str">
        <f ca="1">IF(data!$BY220=Z$1,data!$BW220,"")</f>
        <v/>
      </c>
      <c r="AA220" s="16" t="str">
        <f ca="1">IF(OR(data!$BX220=Z$1,data!$BY220=Z$1),data!$BW220,"")</f>
        <v/>
      </c>
      <c r="AB220" s="17" t="str">
        <f ca="1">IF(data!$BX220=AC$1,data!$BW220,"")</f>
        <v/>
      </c>
      <c r="AC220" s="17" t="str">
        <f ca="1">IF(data!$BY220=AC$1,data!$BW220,"")</f>
        <v/>
      </c>
      <c r="AD220" s="17" t="str">
        <f ca="1">IF(OR(data!$BX220=AC$1,data!$BY220=AC$1),data!$BW220,"")</f>
        <v/>
      </c>
      <c r="AE220" s="16" t="str">
        <f ca="1">IF(data!$BX220=AF$1,data!$BW220,"")</f>
        <v/>
      </c>
      <c r="AF220" s="16" t="str">
        <f ca="1">IF(data!$BY220=AF$1,data!$BW220,"")</f>
        <v/>
      </c>
      <c r="AG220" s="16" t="str">
        <f ca="1">IF(OR(data!$BX220=AF$1,data!$BY220=AF$1),data!$BW220,"")</f>
        <v/>
      </c>
      <c r="AH220" s="17" t="str">
        <f ca="1">IF(data!$BX220=AI$1,data!$BW220,"")</f>
        <v/>
      </c>
      <c r="AI220" s="17" t="str">
        <f ca="1">IF(data!$BY220=AI$1,data!$BW220,"")</f>
        <v/>
      </c>
      <c r="AJ220" s="17" t="str">
        <f ca="1">IF(OR(data!$BX220=AI$1,data!$BY220=AI$1),data!$BW220,"")</f>
        <v/>
      </c>
      <c r="AK220" s="16" t="str">
        <f ca="1">IF(data!$BX220=AL$1,data!$BW220,"")</f>
        <v/>
      </c>
      <c r="AL220" s="16" t="str">
        <f ca="1">IF(data!$BY220=AL$1,data!$BW220,"")</f>
        <v/>
      </c>
      <c r="AM220" s="16" t="str">
        <f ca="1">IF(OR(data!$BX220=AL$1,data!$BY220=AL$1),data!$BW220,"")</f>
        <v/>
      </c>
      <c r="AN220" s="17" t="str">
        <f ca="1">IF(data!$BX220=AO$1,data!$BW220,"")</f>
        <v/>
      </c>
      <c r="AO220" s="17" t="str">
        <f ca="1">IF(data!$BY220=AO$1,data!$BW220,"")</f>
        <v/>
      </c>
      <c r="AP220" s="17" t="str">
        <f ca="1">IF(OR(data!$BX220=AO$1,data!$BY220=AO$1),data!$BW220,"")</f>
        <v/>
      </c>
      <c r="AQ220" s="16" t="str">
        <f ca="1">IF(data!$BX220=AR$1,data!$BW220,"")</f>
        <v/>
      </c>
      <c r="AR220" s="16" t="str">
        <f ca="1">IF(data!$BY220=AR$1,data!$BW220,"")</f>
        <v/>
      </c>
      <c r="AS220" s="16" t="str">
        <f ca="1">IF(OR(data!$BX220=AR$1,data!$BY220=AR$1),data!$BW220,"")</f>
        <v/>
      </c>
      <c r="AT220" s="17" t="str">
        <f ca="1">IF(data!$BX220=AU$1,data!$BW220,"")</f>
        <v/>
      </c>
      <c r="AU220" s="17" t="str">
        <f ca="1">IF(data!$BY220=AU$1,data!$BW220,"")</f>
        <v/>
      </c>
      <c r="AV220" s="17" t="str">
        <f ca="1">IF(OR(data!$BX220=AU$1,data!$BY220=AU$1),data!$BW220,"")</f>
        <v/>
      </c>
      <c r="AW220" s="16" t="str">
        <f ca="1">IF(data!$BX220=AX$1,data!$BW220,"")</f>
        <v/>
      </c>
      <c r="AX220" s="16" t="str">
        <f ca="1">IF(data!$BY220=AX$1,data!$BW220,"")</f>
        <v/>
      </c>
      <c r="AY220" s="16" t="str">
        <f ca="1">IF(OR(data!$BX220=AX$1,data!$BY220=AX$1),data!$BW220,"")</f>
        <v/>
      </c>
      <c r="AZ220" s="17" t="str">
        <f ca="1">IF(data!$BX220=BA$1,data!$BW220,"")</f>
        <v/>
      </c>
      <c r="BA220" s="17" t="str">
        <f ca="1">IF(data!$BY220=BA$1,data!$BW220,"")</f>
        <v/>
      </c>
      <c r="BB220" s="17" t="str">
        <f ca="1">IF(OR(data!$BX220=BA$1,data!$BY220=BA$1),data!$BW220,"")</f>
        <v/>
      </c>
      <c r="BC220" s="16" t="str">
        <f ca="1">IF(data!$BX220=BD$1,data!$BW220,"")</f>
        <v/>
      </c>
      <c r="BD220" s="16" t="str">
        <f ca="1">IF(data!$BY220=BD$1,data!$BW220,"")</f>
        <v/>
      </c>
      <c r="BE220" s="16" t="str">
        <f ca="1">IF(OR(data!$BX220=BD$1,data!$BY220=BD$1),data!$BW220,"")</f>
        <v/>
      </c>
      <c r="BF220" s="17" t="str">
        <f ca="1">IF(data!$BX220=BG$1,data!$BW220,"")</f>
        <v/>
      </c>
      <c r="BG220" s="17" t="str">
        <f ca="1">IF(data!$BY220=BG$1,data!$BW220,"")</f>
        <v/>
      </c>
      <c r="BH220" s="17" t="str">
        <f ca="1">IF(OR(data!$BX220=BG$1,data!$BY220=BG$1),data!$BW220,"")</f>
        <v/>
      </c>
      <c r="BI220" s="16" t="str">
        <f ca="1">IF(data!$BX220=BJ$1,data!$BW220,"")</f>
        <v/>
      </c>
      <c r="BJ220" s="16" t="str">
        <f ca="1">IF(data!$BY220=BJ$1,data!$BW220,"")</f>
        <v/>
      </c>
      <c r="BK220" s="16" t="str">
        <f ca="1">IF(OR(data!$BX220=BJ$1,data!$BY220=BJ$1),data!$BW220,"")</f>
        <v/>
      </c>
      <c r="BL220" s="17" t="str">
        <f ca="1">IF(data!$BX220=BM$1,data!$BW220,"")</f>
        <v/>
      </c>
      <c r="BM220" s="17" t="str">
        <f ca="1">IF(data!$BY220=BM$1,data!$BW220,"")</f>
        <v/>
      </c>
      <c r="BN220" s="17" t="str">
        <f ca="1">IF(OR(data!$BX220=BM$1,data!$BY220=BM$1),data!$BW220,"")</f>
        <v/>
      </c>
      <c r="BO220" s="16" t="str">
        <f ca="1">IF(data!$BX220=BP$1,data!$BW220,"")</f>
        <v/>
      </c>
      <c r="BP220" s="16" t="str">
        <f ca="1">IF(data!$BY220=BP$1,data!$BW220,"")</f>
        <v/>
      </c>
      <c r="BQ220" s="16" t="str">
        <f ca="1">IF(OR(data!$BX220=BP$1,data!$BY220=BP$1),data!$BW220,"")</f>
        <v/>
      </c>
      <c r="BR220" s="17" t="str">
        <f ca="1">IF(data!$BX220=BS$1,data!$BW220,"")</f>
        <v/>
      </c>
      <c r="BS220" s="17" t="str">
        <f ca="1">IF(data!$BY220=BS$1,data!$BW220,"")</f>
        <v/>
      </c>
      <c r="BT220" s="17" t="str">
        <f ca="1">IF(OR(data!$BX220=BS$1,data!$BY220=BS$1),data!$BW220,"")</f>
        <v/>
      </c>
    </row>
    <row r="221" spans="1:72" s="11" customFormat="1" x14ac:dyDescent="0.25">
      <c r="A221" s="16" t="str">
        <f ca="1">IF(data!$BX221=B$1,data!$BW221,"")</f>
        <v/>
      </c>
      <c r="B221" s="16" t="str">
        <f ca="1">IF(data!$BY221=B$1,data!$BW221,"")</f>
        <v/>
      </c>
      <c r="C221" s="16" t="str">
        <f ca="1">IF(OR(data!$BX221=B$1,data!$BY221=B$1),data!$BW221,"")</f>
        <v/>
      </c>
      <c r="D221" s="17" t="str">
        <f ca="1">IF(data!$BX221=E$1,data!$BW221,"")</f>
        <v/>
      </c>
      <c r="E221" s="17" t="str">
        <f ca="1">IF(data!$BY221=E$1,data!$BW221,"")</f>
        <v/>
      </c>
      <c r="F221" s="17" t="str">
        <f ca="1">IF(OR(data!$BX221=E$1,data!$BY221=E$1),data!$BW221,"")</f>
        <v/>
      </c>
      <c r="G221" s="16" t="str">
        <f ca="1">IF(data!$BX221=H$1,data!$BW221,"")</f>
        <v/>
      </c>
      <c r="H221" s="16" t="str">
        <f ca="1">IF(data!$BY221=H$1,data!$BW221,"")</f>
        <v/>
      </c>
      <c r="I221" s="16" t="str">
        <f ca="1">IF(OR(data!$BX221=H$1,data!$BY221=H$1),data!$BW221,"")</f>
        <v/>
      </c>
      <c r="J221" s="17" t="str">
        <f ca="1">IF(data!$BX221=K$1,data!$BW221,"")</f>
        <v/>
      </c>
      <c r="K221" s="17" t="str">
        <f ca="1">IF(data!$BY221=K$1,data!$BW221,"")</f>
        <v/>
      </c>
      <c r="L221" s="17" t="str">
        <f ca="1">IF(OR(data!$BX221=K$1,data!$BY221=K$1),data!$BW221,"")</f>
        <v/>
      </c>
      <c r="M221" s="16" t="str">
        <f ca="1">IF(data!$BX221=N$1,data!$BW221,"")</f>
        <v/>
      </c>
      <c r="N221" s="16" t="str">
        <f ca="1">IF(data!$BY221=N$1,data!$BW221,"")</f>
        <v/>
      </c>
      <c r="O221" s="16" t="str">
        <f ca="1">IF(OR(data!$BX221=N$1,data!$BY221=N$1),data!$BW221,"")</f>
        <v/>
      </c>
      <c r="P221" s="17" t="str">
        <f ca="1">IF(data!$BX221=Q$1,data!$BW221,"")</f>
        <v/>
      </c>
      <c r="Q221" s="17" t="str">
        <f ca="1">IF(data!$BY221=Q$1,data!$BW221,"")</f>
        <v/>
      </c>
      <c r="R221" s="17" t="str">
        <f ca="1">IF(OR(data!$BX221=Q$1,data!$BY221=Q$1),data!$BW221,"")</f>
        <v/>
      </c>
      <c r="S221" s="16" t="str">
        <f ca="1">IF(data!$BX221=T$1,data!$BW221,"")</f>
        <v/>
      </c>
      <c r="T221" s="16" t="str">
        <f ca="1">IF(data!$BY221=T$1,data!$BW221,"")</f>
        <v/>
      </c>
      <c r="U221" s="16" t="str">
        <f ca="1">IF(OR(data!$BX221=T$1,data!$BY221=T$1),data!$BW221,"")</f>
        <v/>
      </c>
      <c r="V221" s="17" t="str">
        <f ca="1">IF(data!$BX221=W$1,data!$BW221,"")</f>
        <v/>
      </c>
      <c r="W221" s="17" t="str">
        <f ca="1">IF(data!$BY221=W$1,data!$BW221,"")</f>
        <v/>
      </c>
      <c r="X221" s="17" t="str">
        <f ca="1">IF(OR(data!$BX221=W$1,data!$BY221=W$1),data!$BW221,"")</f>
        <v/>
      </c>
      <c r="Y221" s="16" t="str">
        <f ca="1">IF(data!$BX221=Z$1,data!$BW221,"")</f>
        <v/>
      </c>
      <c r="Z221" s="16" t="str">
        <f ca="1">IF(data!$BY221=Z$1,data!$BW221,"")</f>
        <v/>
      </c>
      <c r="AA221" s="16" t="str">
        <f ca="1">IF(OR(data!$BX221=Z$1,data!$BY221=Z$1),data!$BW221,"")</f>
        <v/>
      </c>
      <c r="AB221" s="17" t="str">
        <f ca="1">IF(data!$BX221=AC$1,data!$BW221,"")</f>
        <v/>
      </c>
      <c r="AC221" s="17" t="str">
        <f ca="1">IF(data!$BY221=AC$1,data!$BW221,"")</f>
        <v/>
      </c>
      <c r="AD221" s="17" t="str">
        <f ca="1">IF(OR(data!$BX221=AC$1,data!$BY221=AC$1),data!$BW221,"")</f>
        <v/>
      </c>
      <c r="AE221" s="16" t="str">
        <f ca="1">IF(data!$BX221=AF$1,data!$BW221,"")</f>
        <v/>
      </c>
      <c r="AF221" s="16" t="str">
        <f ca="1">IF(data!$BY221=AF$1,data!$BW221,"")</f>
        <v/>
      </c>
      <c r="AG221" s="16" t="str">
        <f ca="1">IF(OR(data!$BX221=AF$1,data!$BY221=AF$1),data!$BW221,"")</f>
        <v/>
      </c>
      <c r="AH221" s="17" t="str">
        <f ca="1">IF(data!$BX221=AI$1,data!$BW221,"")</f>
        <v/>
      </c>
      <c r="AI221" s="17" t="str">
        <f ca="1">IF(data!$BY221=AI$1,data!$BW221,"")</f>
        <v/>
      </c>
      <c r="AJ221" s="17" t="str">
        <f ca="1">IF(OR(data!$BX221=AI$1,data!$BY221=AI$1),data!$BW221,"")</f>
        <v/>
      </c>
      <c r="AK221" s="16" t="str">
        <f ca="1">IF(data!$BX221=AL$1,data!$BW221,"")</f>
        <v/>
      </c>
      <c r="AL221" s="16" t="str">
        <f ca="1">IF(data!$BY221=AL$1,data!$BW221,"")</f>
        <v/>
      </c>
      <c r="AM221" s="16" t="str">
        <f ca="1">IF(OR(data!$BX221=AL$1,data!$BY221=AL$1),data!$BW221,"")</f>
        <v/>
      </c>
      <c r="AN221" s="17" t="str">
        <f ca="1">IF(data!$BX221=AO$1,data!$BW221,"")</f>
        <v/>
      </c>
      <c r="AO221" s="17" t="str">
        <f ca="1">IF(data!$BY221=AO$1,data!$BW221,"")</f>
        <v/>
      </c>
      <c r="AP221" s="17" t="str">
        <f ca="1">IF(OR(data!$BX221=AO$1,data!$BY221=AO$1),data!$BW221,"")</f>
        <v/>
      </c>
      <c r="AQ221" s="16" t="str">
        <f ca="1">IF(data!$BX221=AR$1,data!$BW221,"")</f>
        <v/>
      </c>
      <c r="AR221" s="16" t="str">
        <f ca="1">IF(data!$BY221=AR$1,data!$BW221,"")</f>
        <v/>
      </c>
      <c r="AS221" s="16" t="str">
        <f ca="1">IF(OR(data!$BX221=AR$1,data!$BY221=AR$1),data!$BW221,"")</f>
        <v/>
      </c>
      <c r="AT221" s="17" t="str">
        <f ca="1">IF(data!$BX221=AU$1,data!$BW221,"")</f>
        <v/>
      </c>
      <c r="AU221" s="17" t="str">
        <f ca="1">IF(data!$BY221=AU$1,data!$BW221,"")</f>
        <v/>
      </c>
      <c r="AV221" s="17" t="str">
        <f ca="1">IF(OR(data!$BX221=AU$1,data!$BY221=AU$1),data!$BW221,"")</f>
        <v/>
      </c>
      <c r="AW221" s="16" t="str">
        <f ca="1">IF(data!$BX221=AX$1,data!$BW221,"")</f>
        <v/>
      </c>
      <c r="AX221" s="16" t="str">
        <f ca="1">IF(data!$BY221=AX$1,data!$BW221,"")</f>
        <v/>
      </c>
      <c r="AY221" s="16" t="str">
        <f ca="1">IF(OR(data!$BX221=AX$1,data!$BY221=AX$1),data!$BW221,"")</f>
        <v/>
      </c>
      <c r="AZ221" s="17" t="str">
        <f ca="1">IF(data!$BX221=BA$1,data!$BW221,"")</f>
        <v/>
      </c>
      <c r="BA221" s="17" t="str">
        <f ca="1">IF(data!$BY221=BA$1,data!$BW221,"")</f>
        <v/>
      </c>
      <c r="BB221" s="17" t="str">
        <f ca="1">IF(OR(data!$BX221=BA$1,data!$BY221=BA$1),data!$BW221,"")</f>
        <v/>
      </c>
      <c r="BC221" s="16" t="str">
        <f ca="1">IF(data!$BX221=BD$1,data!$BW221,"")</f>
        <v/>
      </c>
      <c r="BD221" s="16" t="str">
        <f ca="1">IF(data!$BY221=BD$1,data!$BW221,"")</f>
        <v/>
      </c>
      <c r="BE221" s="16" t="str">
        <f ca="1">IF(OR(data!$BX221=BD$1,data!$BY221=BD$1),data!$BW221,"")</f>
        <v/>
      </c>
      <c r="BF221" s="17" t="str">
        <f ca="1">IF(data!$BX221=BG$1,data!$BW221,"")</f>
        <v/>
      </c>
      <c r="BG221" s="17" t="str">
        <f ca="1">IF(data!$BY221=BG$1,data!$BW221,"")</f>
        <v/>
      </c>
      <c r="BH221" s="17" t="str">
        <f ca="1">IF(OR(data!$BX221=BG$1,data!$BY221=BG$1),data!$BW221,"")</f>
        <v/>
      </c>
      <c r="BI221" s="16" t="str">
        <f ca="1">IF(data!$BX221=BJ$1,data!$BW221,"")</f>
        <v/>
      </c>
      <c r="BJ221" s="16" t="str">
        <f ca="1">IF(data!$BY221=BJ$1,data!$BW221,"")</f>
        <v/>
      </c>
      <c r="BK221" s="16" t="str">
        <f ca="1">IF(OR(data!$BX221=BJ$1,data!$BY221=BJ$1),data!$BW221,"")</f>
        <v/>
      </c>
      <c r="BL221" s="17" t="str">
        <f ca="1">IF(data!$BX221=BM$1,data!$BW221,"")</f>
        <v/>
      </c>
      <c r="BM221" s="17" t="str">
        <f ca="1">IF(data!$BY221=BM$1,data!$BW221,"")</f>
        <v/>
      </c>
      <c r="BN221" s="17" t="str">
        <f ca="1">IF(OR(data!$BX221=BM$1,data!$BY221=BM$1),data!$BW221,"")</f>
        <v/>
      </c>
      <c r="BO221" s="16" t="str">
        <f ca="1">IF(data!$BX221=BP$1,data!$BW221,"")</f>
        <v/>
      </c>
      <c r="BP221" s="16" t="str">
        <f ca="1">IF(data!$BY221=BP$1,data!$BW221,"")</f>
        <v/>
      </c>
      <c r="BQ221" s="16" t="str">
        <f ca="1">IF(OR(data!$BX221=BP$1,data!$BY221=BP$1),data!$BW221,"")</f>
        <v/>
      </c>
      <c r="BR221" s="17" t="str">
        <f ca="1">IF(data!$BX221=BS$1,data!$BW221,"")</f>
        <v/>
      </c>
      <c r="BS221" s="17" t="str">
        <f ca="1">IF(data!$BY221=BS$1,data!$BW221,"")</f>
        <v/>
      </c>
      <c r="BT221" s="17" t="str">
        <f ca="1">IF(OR(data!$BX221=BS$1,data!$BY221=BS$1),data!$BW221,"")</f>
        <v/>
      </c>
    </row>
    <row r="222" spans="1:72" s="11" customFormat="1" x14ac:dyDescent="0.25">
      <c r="A222" s="16" t="str">
        <f ca="1">IF(data!$BX222=B$1,data!$BW222,"")</f>
        <v/>
      </c>
      <c r="B222" s="16" t="str">
        <f ca="1">IF(data!$BY222=B$1,data!$BW222,"")</f>
        <v/>
      </c>
      <c r="C222" s="16" t="str">
        <f ca="1">IF(OR(data!$BX222=B$1,data!$BY222=B$1),data!$BW222,"")</f>
        <v/>
      </c>
      <c r="D222" s="17" t="str">
        <f ca="1">IF(data!$BX222=E$1,data!$BW222,"")</f>
        <v/>
      </c>
      <c r="E222" s="17" t="str">
        <f ca="1">IF(data!$BY222=E$1,data!$BW222,"")</f>
        <v/>
      </c>
      <c r="F222" s="17" t="str">
        <f ca="1">IF(OR(data!$BX222=E$1,data!$BY222=E$1),data!$BW222,"")</f>
        <v/>
      </c>
      <c r="G222" s="16" t="str">
        <f ca="1">IF(data!$BX222=H$1,data!$BW222,"")</f>
        <v/>
      </c>
      <c r="H222" s="16" t="str">
        <f ca="1">IF(data!$BY222=H$1,data!$BW222,"")</f>
        <v/>
      </c>
      <c r="I222" s="16" t="str">
        <f ca="1">IF(OR(data!$BX222=H$1,data!$BY222=H$1),data!$BW222,"")</f>
        <v/>
      </c>
      <c r="J222" s="17" t="str">
        <f ca="1">IF(data!$BX222=K$1,data!$BW222,"")</f>
        <v/>
      </c>
      <c r="K222" s="17" t="str">
        <f ca="1">IF(data!$BY222=K$1,data!$BW222,"")</f>
        <v/>
      </c>
      <c r="L222" s="17" t="str">
        <f ca="1">IF(OR(data!$BX222=K$1,data!$BY222=K$1),data!$BW222,"")</f>
        <v/>
      </c>
      <c r="M222" s="16" t="str">
        <f ca="1">IF(data!$BX222=N$1,data!$BW222,"")</f>
        <v/>
      </c>
      <c r="N222" s="16" t="str">
        <f ca="1">IF(data!$BY222=N$1,data!$BW222,"")</f>
        <v/>
      </c>
      <c r="O222" s="16" t="str">
        <f ca="1">IF(OR(data!$BX222=N$1,data!$BY222=N$1),data!$BW222,"")</f>
        <v/>
      </c>
      <c r="P222" s="17" t="str">
        <f ca="1">IF(data!$BX222=Q$1,data!$BW222,"")</f>
        <v/>
      </c>
      <c r="Q222" s="17" t="str">
        <f ca="1">IF(data!$BY222=Q$1,data!$BW222,"")</f>
        <v/>
      </c>
      <c r="R222" s="17" t="str">
        <f ca="1">IF(OR(data!$BX222=Q$1,data!$BY222=Q$1),data!$BW222,"")</f>
        <v/>
      </c>
      <c r="S222" s="16" t="str">
        <f ca="1">IF(data!$BX222=T$1,data!$BW222,"")</f>
        <v/>
      </c>
      <c r="T222" s="16" t="str">
        <f ca="1">IF(data!$BY222=T$1,data!$BW222,"")</f>
        <v/>
      </c>
      <c r="U222" s="16" t="str">
        <f ca="1">IF(OR(data!$BX222=T$1,data!$BY222=T$1),data!$BW222,"")</f>
        <v/>
      </c>
      <c r="V222" s="17" t="str">
        <f ca="1">IF(data!$BX222=W$1,data!$BW222,"")</f>
        <v/>
      </c>
      <c r="W222" s="17" t="str">
        <f ca="1">IF(data!$BY222=W$1,data!$BW222,"")</f>
        <v/>
      </c>
      <c r="X222" s="17" t="str">
        <f ca="1">IF(OR(data!$BX222=W$1,data!$BY222=W$1),data!$BW222,"")</f>
        <v/>
      </c>
      <c r="Y222" s="16" t="str">
        <f ca="1">IF(data!$BX222=Z$1,data!$BW222,"")</f>
        <v/>
      </c>
      <c r="Z222" s="16" t="str">
        <f ca="1">IF(data!$BY222=Z$1,data!$BW222,"")</f>
        <v/>
      </c>
      <c r="AA222" s="16" t="str">
        <f ca="1">IF(OR(data!$BX222=Z$1,data!$BY222=Z$1),data!$BW222,"")</f>
        <v/>
      </c>
      <c r="AB222" s="17" t="str">
        <f ca="1">IF(data!$BX222=AC$1,data!$BW222,"")</f>
        <v/>
      </c>
      <c r="AC222" s="17" t="str">
        <f ca="1">IF(data!$BY222=AC$1,data!$BW222,"")</f>
        <v/>
      </c>
      <c r="AD222" s="17" t="str">
        <f ca="1">IF(OR(data!$BX222=AC$1,data!$BY222=AC$1),data!$BW222,"")</f>
        <v/>
      </c>
      <c r="AE222" s="16" t="str">
        <f ca="1">IF(data!$BX222=AF$1,data!$BW222,"")</f>
        <v/>
      </c>
      <c r="AF222" s="16" t="str">
        <f ca="1">IF(data!$BY222=AF$1,data!$BW222,"")</f>
        <v/>
      </c>
      <c r="AG222" s="16" t="str">
        <f ca="1">IF(OR(data!$BX222=AF$1,data!$BY222=AF$1),data!$BW222,"")</f>
        <v/>
      </c>
      <c r="AH222" s="17" t="str">
        <f ca="1">IF(data!$BX222=AI$1,data!$BW222,"")</f>
        <v/>
      </c>
      <c r="AI222" s="17" t="str">
        <f ca="1">IF(data!$BY222=AI$1,data!$BW222,"")</f>
        <v/>
      </c>
      <c r="AJ222" s="17" t="str">
        <f ca="1">IF(OR(data!$BX222=AI$1,data!$BY222=AI$1),data!$BW222,"")</f>
        <v/>
      </c>
      <c r="AK222" s="16" t="str">
        <f ca="1">IF(data!$BX222=AL$1,data!$BW222,"")</f>
        <v/>
      </c>
      <c r="AL222" s="16" t="str">
        <f ca="1">IF(data!$BY222=AL$1,data!$BW222,"")</f>
        <v/>
      </c>
      <c r="AM222" s="16" t="str">
        <f ca="1">IF(OR(data!$BX222=AL$1,data!$BY222=AL$1),data!$BW222,"")</f>
        <v/>
      </c>
      <c r="AN222" s="17" t="str">
        <f ca="1">IF(data!$BX222=AO$1,data!$BW222,"")</f>
        <v/>
      </c>
      <c r="AO222" s="17" t="str">
        <f ca="1">IF(data!$BY222=AO$1,data!$BW222,"")</f>
        <v/>
      </c>
      <c r="AP222" s="17" t="str">
        <f ca="1">IF(OR(data!$BX222=AO$1,data!$BY222=AO$1),data!$BW222,"")</f>
        <v/>
      </c>
      <c r="AQ222" s="16" t="str">
        <f ca="1">IF(data!$BX222=AR$1,data!$BW222,"")</f>
        <v/>
      </c>
      <c r="AR222" s="16" t="str">
        <f ca="1">IF(data!$BY222=AR$1,data!$BW222,"")</f>
        <v/>
      </c>
      <c r="AS222" s="16" t="str">
        <f ca="1">IF(OR(data!$BX222=AR$1,data!$BY222=AR$1),data!$BW222,"")</f>
        <v/>
      </c>
      <c r="AT222" s="17" t="str">
        <f ca="1">IF(data!$BX222=AU$1,data!$BW222,"")</f>
        <v/>
      </c>
      <c r="AU222" s="17" t="str">
        <f ca="1">IF(data!$BY222=AU$1,data!$BW222,"")</f>
        <v/>
      </c>
      <c r="AV222" s="17" t="str">
        <f ca="1">IF(OR(data!$BX222=AU$1,data!$BY222=AU$1),data!$BW222,"")</f>
        <v/>
      </c>
      <c r="AW222" s="16" t="str">
        <f ca="1">IF(data!$BX222=AX$1,data!$BW222,"")</f>
        <v/>
      </c>
      <c r="AX222" s="16" t="str">
        <f ca="1">IF(data!$BY222=AX$1,data!$BW222,"")</f>
        <v/>
      </c>
      <c r="AY222" s="16" t="str">
        <f ca="1">IF(OR(data!$BX222=AX$1,data!$BY222=AX$1),data!$BW222,"")</f>
        <v/>
      </c>
      <c r="AZ222" s="17" t="str">
        <f ca="1">IF(data!$BX222=BA$1,data!$BW222,"")</f>
        <v/>
      </c>
      <c r="BA222" s="17" t="str">
        <f ca="1">IF(data!$BY222=BA$1,data!$BW222,"")</f>
        <v/>
      </c>
      <c r="BB222" s="17" t="str">
        <f ca="1">IF(OR(data!$BX222=BA$1,data!$BY222=BA$1),data!$BW222,"")</f>
        <v/>
      </c>
      <c r="BC222" s="16" t="str">
        <f ca="1">IF(data!$BX222=BD$1,data!$BW222,"")</f>
        <v/>
      </c>
      <c r="BD222" s="16" t="str">
        <f ca="1">IF(data!$BY222=BD$1,data!$BW222,"")</f>
        <v/>
      </c>
      <c r="BE222" s="16" t="str">
        <f ca="1">IF(OR(data!$BX222=BD$1,data!$BY222=BD$1),data!$BW222,"")</f>
        <v/>
      </c>
      <c r="BF222" s="17" t="str">
        <f ca="1">IF(data!$BX222=BG$1,data!$BW222,"")</f>
        <v/>
      </c>
      <c r="BG222" s="17" t="str">
        <f ca="1">IF(data!$BY222=BG$1,data!$BW222,"")</f>
        <v/>
      </c>
      <c r="BH222" s="17" t="str">
        <f ca="1">IF(OR(data!$BX222=BG$1,data!$BY222=BG$1),data!$BW222,"")</f>
        <v/>
      </c>
      <c r="BI222" s="16" t="str">
        <f ca="1">IF(data!$BX222=BJ$1,data!$BW222,"")</f>
        <v/>
      </c>
      <c r="BJ222" s="16" t="str">
        <f ca="1">IF(data!$BY222=BJ$1,data!$BW222,"")</f>
        <v/>
      </c>
      <c r="BK222" s="16" t="str">
        <f ca="1">IF(OR(data!$BX222=BJ$1,data!$BY222=BJ$1),data!$BW222,"")</f>
        <v/>
      </c>
      <c r="BL222" s="17" t="str">
        <f ca="1">IF(data!$BX222=BM$1,data!$BW222,"")</f>
        <v/>
      </c>
      <c r="BM222" s="17" t="str">
        <f ca="1">IF(data!$BY222=BM$1,data!$BW222,"")</f>
        <v/>
      </c>
      <c r="BN222" s="17" t="str">
        <f ca="1">IF(OR(data!$BX222=BM$1,data!$BY222=BM$1),data!$BW222,"")</f>
        <v/>
      </c>
      <c r="BO222" s="16" t="str">
        <f ca="1">IF(data!$BX222=BP$1,data!$BW222,"")</f>
        <v/>
      </c>
      <c r="BP222" s="16" t="str">
        <f ca="1">IF(data!$BY222=BP$1,data!$BW222,"")</f>
        <v/>
      </c>
      <c r="BQ222" s="16" t="str">
        <f ca="1">IF(OR(data!$BX222=BP$1,data!$BY222=BP$1),data!$BW222,"")</f>
        <v/>
      </c>
      <c r="BR222" s="17" t="str">
        <f ca="1">IF(data!$BX222=BS$1,data!$BW222,"")</f>
        <v/>
      </c>
      <c r="BS222" s="17" t="str">
        <f ca="1">IF(data!$BY222=BS$1,data!$BW222,"")</f>
        <v/>
      </c>
      <c r="BT222" s="17" t="str">
        <f ca="1">IF(OR(data!$BX222=BS$1,data!$BY222=BS$1),data!$BW222,"")</f>
        <v/>
      </c>
    </row>
    <row r="223" spans="1:72" s="11" customFormat="1" x14ac:dyDescent="0.25">
      <c r="A223" s="16" t="str">
        <f ca="1">IF(data!$BX223=B$1,data!$BW223,"")</f>
        <v/>
      </c>
      <c r="B223" s="16" t="str">
        <f ca="1">IF(data!$BY223=B$1,data!$BW223,"")</f>
        <v/>
      </c>
      <c r="C223" s="16" t="str">
        <f ca="1">IF(OR(data!$BX223=B$1,data!$BY223=B$1),data!$BW223,"")</f>
        <v/>
      </c>
      <c r="D223" s="17" t="str">
        <f ca="1">IF(data!$BX223=E$1,data!$BW223,"")</f>
        <v/>
      </c>
      <c r="E223" s="17" t="str">
        <f ca="1">IF(data!$BY223=E$1,data!$BW223,"")</f>
        <v/>
      </c>
      <c r="F223" s="17" t="str">
        <f ca="1">IF(OR(data!$BX223=E$1,data!$BY223=E$1),data!$BW223,"")</f>
        <v/>
      </c>
      <c r="G223" s="16" t="str">
        <f ca="1">IF(data!$BX223=H$1,data!$BW223,"")</f>
        <v/>
      </c>
      <c r="H223" s="16" t="str">
        <f ca="1">IF(data!$BY223=H$1,data!$BW223,"")</f>
        <v/>
      </c>
      <c r="I223" s="16" t="str">
        <f ca="1">IF(OR(data!$BX223=H$1,data!$BY223=H$1),data!$BW223,"")</f>
        <v/>
      </c>
      <c r="J223" s="17" t="str">
        <f ca="1">IF(data!$BX223=K$1,data!$BW223,"")</f>
        <v/>
      </c>
      <c r="K223" s="17" t="str">
        <f ca="1">IF(data!$BY223=K$1,data!$BW223,"")</f>
        <v/>
      </c>
      <c r="L223" s="17" t="str">
        <f ca="1">IF(OR(data!$BX223=K$1,data!$BY223=K$1),data!$BW223,"")</f>
        <v/>
      </c>
      <c r="M223" s="16" t="str">
        <f ca="1">IF(data!$BX223=N$1,data!$BW223,"")</f>
        <v/>
      </c>
      <c r="N223" s="16" t="str">
        <f ca="1">IF(data!$BY223=N$1,data!$BW223,"")</f>
        <v/>
      </c>
      <c r="O223" s="16" t="str">
        <f ca="1">IF(OR(data!$BX223=N$1,data!$BY223=N$1),data!$BW223,"")</f>
        <v/>
      </c>
      <c r="P223" s="17" t="str">
        <f ca="1">IF(data!$BX223=Q$1,data!$BW223,"")</f>
        <v/>
      </c>
      <c r="Q223" s="17" t="str">
        <f ca="1">IF(data!$BY223=Q$1,data!$BW223,"")</f>
        <v/>
      </c>
      <c r="R223" s="17" t="str">
        <f ca="1">IF(OR(data!$BX223=Q$1,data!$BY223=Q$1),data!$BW223,"")</f>
        <v/>
      </c>
      <c r="S223" s="16" t="str">
        <f ca="1">IF(data!$BX223=T$1,data!$BW223,"")</f>
        <v/>
      </c>
      <c r="T223" s="16" t="str">
        <f ca="1">IF(data!$BY223=T$1,data!$BW223,"")</f>
        <v/>
      </c>
      <c r="U223" s="16" t="str">
        <f ca="1">IF(OR(data!$BX223=T$1,data!$BY223=T$1),data!$BW223,"")</f>
        <v/>
      </c>
      <c r="V223" s="17" t="str">
        <f ca="1">IF(data!$BX223=W$1,data!$BW223,"")</f>
        <v/>
      </c>
      <c r="W223" s="17" t="str">
        <f ca="1">IF(data!$BY223=W$1,data!$BW223,"")</f>
        <v/>
      </c>
      <c r="X223" s="17" t="str">
        <f ca="1">IF(OR(data!$BX223=W$1,data!$BY223=W$1),data!$BW223,"")</f>
        <v/>
      </c>
      <c r="Y223" s="16" t="str">
        <f ca="1">IF(data!$BX223=Z$1,data!$BW223,"")</f>
        <v/>
      </c>
      <c r="Z223" s="16" t="str">
        <f ca="1">IF(data!$BY223=Z$1,data!$BW223,"")</f>
        <v/>
      </c>
      <c r="AA223" s="16" t="str">
        <f ca="1">IF(OR(data!$BX223=Z$1,data!$BY223=Z$1),data!$BW223,"")</f>
        <v/>
      </c>
      <c r="AB223" s="17" t="str">
        <f ca="1">IF(data!$BX223=AC$1,data!$BW223,"")</f>
        <v/>
      </c>
      <c r="AC223" s="17" t="str">
        <f ca="1">IF(data!$BY223=AC$1,data!$BW223,"")</f>
        <v/>
      </c>
      <c r="AD223" s="17" t="str">
        <f ca="1">IF(OR(data!$BX223=AC$1,data!$BY223=AC$1),data!$BW223,"")</f>
        <v/>
      </c>
      <c r="AE223" s="16" t="str">
        <f ca="1">IF(data!$BX223=AF$1,data!$BW223,"")</f>
        <v/>
      </c>
      <c r="AF223" s="16" t="str">
        <f ca="1">IF(data!$BY223=AF$1,data!$BW223,"")</f>
        <v/>
      </c>
      <c r="AG223" s="16" t="str">
        <f ca="1">IF(OR(data!$BX223=AF$1,data!$BY223=AF$1),data!$BW223,"")</f>
        <v/>
      </c>
      <c r="AH223" s="17" t="str">
        <f ca="1">IF(data!$BX223=AI$1,data!$BW223,"")</f>
        <v/>
      </c>
      <c r="AI223" s="17" t="str">
        <f ca="1">IF(data!$BY223=AI$1,data!$BW223,"")</f>
        <v/>
      </c>
      <c r="AJ223" s="17" t="str">
        <f ca="1">IF(OR(data!$BX223=AI$1,data!$BY223=AI$1),data!$BW223,"")</f>
        <v/>
      </c>
      <c r="AK223" s="16" t="str">
        <f ca="1">IF(data!$BX223=AL$1,data!$BW223,"")</f>
        <v/>
      </c>
      <c r="AL223" s="16" t="str">
        <f ca="1">IF(data!$BY223=AL$1,data!$BW223,"")</f>
        <v/>
      </c>
      <c r="AM223" s="16" t="str">
        <f ca="1">IF(OR(data!$BX223=AL$1,data!$BY223=AL$1),data!$BW223,"")</f>
        <v/>
      </c>
      <c r="AN223" s="17" t="str">
        <f ca="1">IF(data!$BX223=AO$1,data!$BW223,"")</f>
        <v/>
      </c>
      <c r="AO223" s="17" t="str">
        <f ca="1">IF(data!$BY223=AO$1,data!$BW223,"")</f>
        <v/>
      </c>
      <c r="AP223" s="17" t="str">
        <f ca="1">IF(OR(data!$BX223=AO$1,data!$BY223=AO$1),data!$BW223,"")</f>
        <v/>
      </c>
      <c r="AQ223" s="16" t="str">
        <f ca="1">IF(data!$BX223=AR$1,data!$BW223,"")</f>
        <v/>
      </c>
      <c r="AR223" s="16" t="str">
        <f ca="1">IF(data!$BY223=AR$1,data!$BW223,"")</f>
        <v/>
      </c>
      <c r="AS223" s="16" t="str">
        <f ca="1">IF(OR(data!$BX223=AR$1,data!$BY223=AR$1),data!$BW223,"")</f>
        <v/>
      </c>
      <c r="AT223" s="17" t="str">
        <f ca="1">IF(data!$BX223=AU$1,data!$BW223,"")</f>
        <v/>
      </c>
      <c r="AU223" s="17" t="str">
        <f ca="1">IF(data!$BY223=AU$1,data!$BW223,"")</f>
        <v/>
      </c>
      <c r="AV223" s="17" t="str">
        <f ca="1">IF(OR(data!$BX223=AU$1,data!$BY223=AU$1),data!$BW223,"")</f>
        <v/>
      </c>
      <c r="AW223" s="16" t="str">
        <f ca="1">IF(data!$BX223=AX$1,data!$BW223,"")</f>
        <v/>
      </c>
      <c r="AX223" s="16" t="str">
        <f ca="1">IF(data!$BY223=AX$1,data!$BW223,"")</f>
        <v/>
      </c>
      <c r="AY223" s="16" t="str">
        <f ca="1">IF(OR(data!$BX223=AX$1,data!$BY223=AX$1),data!$BW223,"")</f>
        <v/>
      </c>
      <c r="AZ223" s="17" t="str">
        <f ca="1">IF(data!$BX223=BA$1,data!$BW223,"")</f>
        <v/>
      </c>
      <c r="BA223" s="17" t="str">
        <f ca="1">IF(data!$BY223=BA$1,data!$BW223,"")</f>
        <v/>
      </c>
      <c r="BB223" s="17" t="str">
        <f ca="1">IF(OR(data!$BX223=BA$1,data!$BY223=BA$1),data!$BW223,"")</f>
        <v/>
      </c>
      <c r="BC223" s="16" t="str">
        <f ca="1">IF(data!$BX223=BD$1,data!$BW223,"")</f>
        <v/>
      </c>
      <c r="BD223" s="16" t="str">
        <f ca="1">IF(data!$BY223=BD$1,data!$BW223,"")</f>
        <v/>
      </c>
      <c r="BE223" s="16" t="str">
        <f ca="1">IF(OR(data!$BX223=BD$1,data!$BY223=BD$1),data!$BW223,"")</f>
        <v/>
      </c>
      <c r="BF223" s="17" t="str">
        <f ca="1">IF(data!$BX223=BG$1,data!$BW223,"")</f>
        <v/>
      </c>
      <c r="BG223" s="17" t="str">
        <f ca="1">IF(data!$BY223=BG$1,data!$BW223,"")</f>
        <v/>
      </c>
      <c r="BH223" s="17" t="str">
        <f ca="1">IF(OR(data!$BX223=BG$1,data!$BY223=BG$1),data!$BW223,"")</f>
        <v/>
      </c>
      <c r="BI223" s="16" t="str">
        <f ca="1">IF(data!$BX223=BJ$1,data!$BW223,"")</f>
        <v/>
      </c>
      <c r="BJ223" s="16" t="str">
        <f ca="1">IF(data!$BY223=BJ$1,data!$BW223,"")</f>
        <v/>
      </c>
      <c r="BK223" s="16" t="str">
        <f ca="1">IF(OR(data!$BX223=BJ$1,data!$BY223=BJ$1),data!$BW223,"")</f>
        <v/>
      </c>
      <c r="BL223" s="17" t="str">
        <f ca="1">IF(data!$BX223=BM$1,data!$BW223,"")</f>
        <v/>
      </c>
      <c r="BM223" s="17" t="str">
        <f ca="1">IF(data!$BY223=BM$1,data!$BW223,"")</f>
        <v/>
      </c>
      <c r="BN223" s="17" t="str">
        <f ca="1">IF(OR(data!$BX223=BM$1,data!$BY223=BM$1),data!$BW223,"")</f>
        <v/>
      </c>
      <c r="BO223" s="16" t="str">
        <f ca="1">IF(data!$BX223=BP$1,data!$BW223,"")</f>
        <v/>
      </c>
      <c r="BP223" s="16" t="str">
        <f ca="1">IF(data!$BY223=BP$1,data!$BW223,"")</f>
        <v/>
      </c>
      <c r="BQ223" s="16" t="str">
        <f ca="1">IF(OR(data!$BX223=BP$1,data!$BY223=BP$1),data!$BW223,"")</f>
        <v/>
      </c>
      <c r="BR223" s="17" t="str">
        <f ca="1">IF(data!$BX223=BS$1,data!$BW223,"")</f>
        <v/>
      </c>
      <c r="BS223" s="17" t="str">
        <f ca="1">IF(data!$BY223=BS$1,data!$BW223,"")</f>
        <v/>
      </c>
      <c r="BT223" s="17" t="str">
        <f ca="1">IF(OR(data!$BX223=BS$1,data!$BY223=BS$1),data!$BW223,"")</f>
        <v/>
      </c>
    </row>
    <row r="224" spans="1:72" s="11" customFormat="1" x14ac:dyDescent="0.25">
      <c r="A224" s="16" t="str">
        <f ca="1">IF(data!$BX224=B$1,data!$BW224,"")</f>
        <v/>
      </c>
      <c r="B224" s="16" t="str">
        <f ca="1">IF(data!$BY224=B$1,data!$BW224,"")</f>
        <v/>
      </c>
      <c r="C224" s="16" t="str">
        <f ca="1">IF(OR(data!$BX224=B$1,data!$BY224=B$1),data!$BW224,"")</f>
        <v/>
      </c>
      <c r="D224" s="17" t="str">
        <f ca="1">IF(data!$BX224=E$1,data!$BW224,"")</f>
        <v/>
      </c>
      <c r="E224" s="17" t="str">
        <f ca="1">IF(data!$BY224=E$1,data!$BW224,"")</f>
        <v/>
      </c>
      <c r="F224" s="17" t="str">
        <f ca="1">IF(OR(data!$BX224=E$1,data!$BY224=E$1),data!$BW224,"")</f>
        <v/>
      </c>
      <c r="G224" s="16" t="str">
        <f ca="1">IF(data!$BX224=H$1,data!$BW224,"")</f>
        <v/>
      </c>
      <c r="H224" s="16" t="str">
        <f ca="1">IF(data!$BY224=H$1,data!$BW224,"")</f>
        <v/>
      </c>
      <c r="I224" s="16" t="str">
        <f ca="1">IF(OR(data!$BX224=H$1,data!$BY224=H$1),data!$BW224,"")</f>
        <v/>
      </c>
      <c r="J224" s="17" t="str">
        <f ca="1">IF(data!$BX224=K$1,data!$BW224,"")</f>
        <v/>
      </c>
      <c r="K224" s="17" t="str">
        <f ca="1">IF(data!$BY224=K$1,data!$BW224,"")</f>
        <v/>
      </c>
      <c r="L224" s="17" t="str">
        <f ca="1">IF(OR(data!$BX224=K$1,data!$BY224=K$1),data!$BW224,"")</f>
        <v/>
      </c>
      <c r="M224" s="16" t="str">
        <f ca="1">IF(data!$BX224=N$1,data!$BW224,"")</f>
        <v/>
      </c>
      <c r="N224" s="16" t="str">
        <f ca="1">IF(data!$BY224=N$1,data!$BW224,"")</f>
        <v/>
      </c>
      <c r="O224" s="16" t="str">
        <f ca="1">IF(OR(data!$BX224=N$1,data!$BY224=N$1),data!$BW224,"")</f>
        <v/>
      </c>
      <c r="P224" s="17" t="str">
        <f ca="1">IF(data!$BX224=Q$1,data!$BW224,"")</f>
        <v/>
      </c>
      <c r="Q224" s="17" t="str">
        <f ca="1">IF(data!$BY224=Q$1,data!$BW224,"")</f>
        <v/>
      </c>
      <c r="R224" s="17" t="str">
        <f ca="1">IF(OR(data!$BX224=Q$1,data!$BY224=Q$1),data!$BW224,"")</f>
        <v/>
      </c>
      <c r="S224" s="16" t="str">
        <f ca="1">IF(data!$BX224=T$1,data!$BW224,"")</f>
        <v/>
      </c>
      <c r="T224" s="16" t="str">
        <f ca="1">IF(data!$BY224=T$1,data!$BW224,"")</f>
        <v/>
      </c>
      <c r="U224" s="16" t="str">
        <f ca="1">IF(OR(data!$BX224=T$1,data!$BY224=T$1),data!$BW224,"")</f>
        <v/>
      </c>
      <c r="V224" s="17" t="str">
        <f ca="1">IF(data!$BX224=W$1,data!$BW224,"")</f>
        <v/>
      </c>
      <c r="W224" s="17" t="str">
        <f ca="1">IF(data!$BY224=W$1,data!$BW224,"")</f>
        <v/>
      </c>
      <c r="X224" s="17" t="str">
        <f ca="1">IF(OR(data!$BX224=W$1,data!$BY224=W$1),data!$BW224,"")</f>
        <v/>
      </c>
      <c r="Y224" s="16" t="str">
        <f ca="1">IF(data!$BX224=Z$1,data!$BW224,"")</f>
        <v/>
      </c>
      <c r="Z224" s="16" t="str">
        <f ca="1">IF(data!$BY224=Z$1,data!$BW224,"")</f>
        <v/>
      </c>
      <c r="AA224" s="16" t="str">
        <f ca="1">IF(OR(data!$BX224=Z$1,data!$BY224=Z$1),data!$BW224,"")</f>
        <v/>
      </c>
      <c r="AB224" s="17" t="str">
        <f ca="1">IF(data!$BX224=AC$1,data!$BW224,"")</f>
        <v/>
      </c>
      <c r="AC224" s="17" t="str">
        <f ca="1">IF(data!$BY224=AC$1,data!$BW224,"")</f>
        <v/>
      </c>
      <c r="AD224" s="17" t="str">
        <f ca="1">IF(OR(data!$BX224=AC$1,data!$BY224=AC$1),data!$BW224,"")</f>
        <v/>
      </c>
      <c r="AE224" s="16" t="str">
        <f ca="1">IF(data!$BX224=AF$1,data!$BW224,"")</f>
        <v/>
      </c>
      <c r="AF224" s="16" t="str">
        <f ca="1">IF(data!$BY224=AF$1,data!$BW224,"")</f>
        <v/>
      </c>
      <c r="AG224" s="16" t="str">
        <f ca="1">IF(OR(data!$BX224=AF$1,data!$BY224=AF$1),data!$BW224,"")</f>
        <v/>
      </c>
      <c r="AH224" s="17" t="str">
        <f ca="1">IF(data!$BX224=AI$1,data!$BW224,"")</f>
        <v/>
      </c>
      <c r="AI224" s="17" t="str">
        <f ca="1">IF(data!$BY224=AI$1,data!$BW224,"")</f>
        <v/>
      </c>
      <c r="AJ224" s="17" t="str">
        <f ca="1">IF(OR(data!$BX224=AI$1,data!$BY224=AI$1),data!$BW224,"")</f>
        <v/>
      </c>
      <c r="AK224" s="16" t="str">
        <f ca="1">IF(data!$BX224=AL$1,data!$BW224,"")</f>
        <v/>
      </c>
      <c r="AL224" s="16" t="str">
        <f ca="1">IF(data!$BY224=AL$1,data!$BW224,"")</f>
        <v/>
      </c>
      <c r="AM224" s="16" t="str">
        <f ca="1">IF(OR(data!$BX224=AL$1,data!$BY224=AL$1),data!$BW224,"")</f>
        <v/>
      </c>
      <c r="AN224" s="17" t="str">
        <f ca="1">IF(data!$BX224=AO$1,data!$BW224,"")</f>
        <v/>
      </c>
      <c r="AO224" s="17" t="str">
        <f ca="1">IF(data!$BY224=AO$1,data!$BW224,"")</f>
        <v/>
      </c>
      <c r="AP224" s="17" t="str">
        <f ca="1">IF(OR(data!$BX224=AO$1,data!$BY224=AO$1),data!$BW224,"")</f>
        <v/>
      </c>
      <c r="AQ224" s="16" t="str">
        <f ca="1">IF(data!$BX224=AR$1,data!$BW224,"")</f>
        <v/>
      </c>
      <c r="AR224" s="16" t="str">
        <f ca="1">IF(data!$BY224=AR$1,data!$BW224,"")</f>
        <v/>
      </c>
      <c r="AS224" s="16" t="str">
        <f ca="1">IF(OR(data!$BX224=AR$1,data!$BY224=AR$1),data!$BW224,"")</f>
        <v/>
      </c>
      <c r="AT224" s="17" t="str">
        <f ca="1">IF(data!$BX224=AU$1,data!$BW224,"")</f>
        <v/>
      </c>
      <c r="AU224" s="17" t="str">
        <f ca="1">IF(data!$BY224=AU$1,data!$BW224,"")</f>
        <v/>
      </c>
      <c r="AV224" s="17" t="str">
        <f ca="1">IF(OR(data!$BX224=AU$1,data!$BY224=AU$1),data!$BW224,"")</f>
        <v/>
      </c>
      <c r="AW224" s="16" t="str">
        <f ca="1">IF(data!$BX224=AX$1,data!$BW224,"")</f>
        <v/>
      </c>
      <c r="AX224" s="16" t="str">
        <f ca="1">IF(data!$BY224=AX$1,data!$BW224,"")</f>
        <v/>
      </c>
      <c r="AY224" s="16" t="str">
        <f ca="1">IF(OR(data!$BX224=AX$1,data!$BY224=AX$1),data!$BW224,"")</f>
        <v/>
      </c>
      <c r="AZ224" s="17" t="str">
        <f ca="1">IF(data!$BX224=BA$1,data!$BW224,"")</f>
        <v/>
      </c>
      <c r="BA224" s="17" t="str">
        <f ca="1">IF(data!$BY224=BA$1,data!$BW224,"")</f>
        <v/>
      </c>
      <c r="BB224" s="17" t="str">
        <f ca="1">IF(OR(data!$BX224=BA$1,data!$BY224=BA$1),data!$BW224,"")</f>
        <v/>
      </c>
      <c r="BC224" s="16" t="str">
        <f ca="1">IF(data!$BX224=BD$1,data!$BW224,"")</f>
        <v/>
      </c>
      <c r="BD224" s="16" t="str">
        <f ca="1">IF(data!$BY224=BD$1,data!$BW224,"")</f>
        <v/>
      </c>
      <c r="BE224" s="16" t="str">
        <f ca="1">IF(OR(data!$BX224=BD$1,data!$BY224=BD$1),data!$BW224,"")</f>
        <v/>
      </c>
      <c r="BF224" s="17" t="str">
        <f ca="1">IF(data!$BX224=BG$1,data!$BW224,"")</f>
        <v/>
      </c>
      <c r="BG224" s="17" t="str">
        <f ca="1">IF(data!$BY224=BG$1,data!$BW224,"")</f>
        <v/>
      </c>
      <c r="BH224" s="17" t="str">
        <f ca="1">IF(OR(data!$BX224=BG$1,data!$BY224=BG$1),data!$BW224,"")</f>
        <v/>
      </c>
      <c r="BI224" s="16" t="str">
        <f ca="1">IF(data!$BX224=BJ$1,data!$BW224,"")</f>
        <v/>
      </c>
      <c r="BJ224" s="16" t="str">
        <f ca="1">IF(data!$BY224=BJ$1,data!$BW224,"")</f>
        <v/>
      </c>
      <c r="BK224" s="16" t="str">
        <f ca="1">IF(OR(data!$BX224=BJ$1,data!$BY224=BJ$1),data!$BW224,"")</f>
        <v/>
      </c>
      <c r="BL224" s="17" t="str">
        <f ca="1">IF(data!$BX224=BM$1,data!$BW224,"")</f>
        <v/>
      </c>
      <c r="BM224" s="17" t="str">
        <f ca="1">IF(data!$BY224=BM$1,data!$BW224,"")</f>
        <v/>
      </c>
      <c r="BN224" s="17" t="str">
        <f ca="1">IF(OR(data!$BX224=BM$1,data!$BY224=BM$1),data!$BW224,"")</f>
        <v/>
      </c>
      <c r="BO224" s="16" t="str">
        <f ca="1">IF(data!$BX224=BP$1,data!$BW224,"")</f>
        <v/>
      </c>
      <c r="BP224" s="16" t="str">
        <f ca="1">IF(data!$BY224=BP$1,data!$BW224,"")</f>
        <v/>
      </c>
      <c r="BQ224" s="16" t="str">
        <f ca="1">IF(OR(data!$BX224=BP$1,data!$BY224=BP$1),data!$BW224,"")</f>
        <v/>
      </c>
      <c r="BR224" s="17" t="str">
        <f ca="1">IF(data!$BX224=BS$1,data!$BW224,"")</f>
        <v/>
      </c>
      <c r="BS224" s="17" t="str">
        <f ca="1">IF(data!$BY224=BS$1,data!$BW224,"")</f>
        <v/>
      </c>
      <c r="BT224" s="17" t="str">
        <f ca="1">IF(OR(data!$BX224=BS$1,data!$BY224=BS$1),data!$BW224,"")</f>
        <v/>
      </c>
    </row>
    <row r="225" spans="1:72" s="11" customFormat="1" x14ac:dyDescent="0.25">
      <c r="A225" s="16" t="str">
        <f ca="1">IF(data!$BX225=B$1,data!$BW225,"")</f>
        <v/>
      </c>
      <c r="B225" s="16" t="str">
        <f ca="1">IF(data!$BY225=B$1,data!$BW225,"")</f>
        <v/>
      </c>
      <c r="C225" s="16" t="str">
        <f ca="1">IF(OR(data!$BX225=B$1,data!$BY225=B$1),data!$BW225,"")</f>
        <v/>
      </c>
      <c r="D225" s="17" t="str">
        <f ca="1">IF(data!$BX225=E$1,data!$BW225,"")</f>
        <v/>
      </c>
      <c r="E225" s="17" t="str">
        <f ca="1">IF(data!$BY225=E$1,data!$BW225,"")</f>
        <v/>
      </c>
      <c r="F225" s="17" t="str">
        <f ca="1">IF(OR(data!$BX225=E$1,data!$BY225=E$1),data!$BW225,"")</f>
        <v/>
      </c>
      <c r="G225" s="16" t="str">
        <f ca="1">IF(data!$BX225=H$1,data!$BW225,"")</f>
        <v/>
      </c>
      <c r="H225" s="16" t="str">
        <f ca="1">IF(data!$BY225=H$1,data!$BW225,"")</f>
        <v/>
      </c>
      <c r="I225" s="16" t="str">
        <f ca="1">IF(OR(data!$BX225=H$1,data!$BY225=H$1),data!$BW225,"")</f>
        <v/>
      </c>
      <c r="J225" s="17" t="str">
        <f ca="1">IF(data!$BX225=K$1,data!$BW225,"")</f>
        <v/>
      </c>
      <c r="K225" s="17" t="str">
        <f ca="1">IF(data!$BY225=K$1,data!$BW225,"")</f>
        <v/>
      </c>
      <c r="L225" s="17" t="str">
        <f ca="1">IF(OR(data!$BX225=K$1,data!$BY225=K$1),data!$BW225,"")</f>
        <v/>
      </c>
      <c r="M225" s="16" t="str">
        <f ca="1">IF(data!$BX225=N$1,data!$BW225,"")</f>
        <v/>
      </c>
      <c r="N225" s="16" t="str">
        <f ca="1">IF(data!$BY225=N$1,data!$BW225,"")</f>
        <v/>
      </c>
      <c r="O225" s="16" t="str">
        <f ca="1">IF(OR(data!$BX225=N$1,data!$BY225=N$1),data!$BW225,"")</f>
        <v/>
      </c>
      <c r="P225" s="17" t="str">
        <f ca="1">IF(data!$BX225=Q$1,data!$BW225,"")</f>
        <v/>
      </c>
      <c r="Q225" s="17" t="str">
        <f ca="1">IF(data!$BY225=Q$1,data!$BW225,"")</f>
        <v/>
      </c>
      <c r="R225" s="17" t="str">
        <f ca="1">IF(OR(data!$BX225=Q$1,data!$BY225=Q$1),data!$BW225,"")</f>
        <v/>
      </c>
      <c r="S225" s="16" t="str">
        <f ca="1">IF(data!$BX225=T$1,data!$BW225,"")</f>
        <v/>
      </c>
      <c r="T225" s="16" t="str">
        <f ca="1">IF(data!$BY225=T$1,data!$BW225,"")</f>
        <v/>
      </c>
      <c r="U225" s="16" t="str">
        <f ca="1">IF(OR(data!$BX225=T$1,data!$BY225=T$1),data!$BW225,"")</f>
        <v/>
      </c>
      <c r="V225" s="17" t="str">
        <f ca="1">IF(data!$BX225=W$1,data!$BW225,"")</f>
        <v/>
      </c>
      <c r="W225" s="17" t="str">
        <f ca="1">IF(data!$BY225=W$1,data!$BW225,"")</f>
        <v/>
      </c>
      <c r="X225" s="17" t="str">
        <f ca="1">IF(OR(data!$BX225=W$1,data!$BY225=W$1),data!$BW225,"")</f>
        <v/>
      </c>
      <c r="Y225" s="16" t="str">
        <f ca="1">IF(data!$BX225=Z$1,data!$BW225,"")</f>
        <v/>
      </c>
      <c r="Z225" s="16" t="str">
        <f ca="1">IF(data!$BY225=Z$1,data!$BW225,"")</f>
        <v/>
      </c>
      <c r="AA225" s="16" t="str">
        <f ca="1">IF(OR(data!$BX225=Z$1,data!$BY225=Z$1),data!$BW225,"")</f>
        <v/>
      </c>
      <c r="AB225" s="17" t="str">
        <f ca="1">IF(data!$BX225=AC$1,data!$BW225,"")</f>
        <v/>
      </c>
      <c r="AC225" s="17" t="str">
        <f ca="1">IF(data!$BY225=AC$1,data!$BW225,"")</f>
        <v/>
      </c>
      <c r="AD225" s="17" t="str">
        <f ca="1">IF(OR(data!$BX225=AC$1,data!$BY225=AC$1),data!$BW225,"")</f>
        <v/>
      </c>
      <c r="AE225" s="16" t="str">
        <f ca="1">IF(data!$BX225=AF$1,data!$BW225,"")</f>
        <v/>
      </c>
      <c r="AF225" s="16" t="str">
        <f ca="1">IF(data!$BY225=AF$1,data!$BW225,"")</f>
        <v/>
      </c>
      <c r="AG225" s="16" t="str">
        <f ca="1">IF(OR(data!$BX225=AF$1,data!$BY225=AF$1),data!$BW225,"")</f>
        <v/>
      </c>
      <c r="AH225" s="17" t="str">
        <f ca="1">IF(data!$BX225=AI$1,data!$BW225,"")</f>
        <v/>
      </c>
      <c r="AI225" s="17" t="str">
        <f ca="1">IF(data!$BY225=AI$1,data!$BW225,"")</f>
        <v/>
      </c>
      <c r="AJ225" s="17" t="str">
        <f ca="1">IF(OR(data!$BX225=AI$1,data!$BY225=AI$1),data!$BW225,"")</f>
        <v/>
      </c>
      <c r="AK225" s="16" t="str">
        <f ca="1">IF(data!$BX225=AL$1,data!$BW225,"")</f>
        <v/>
      </c>
      <c r="AL225" s="16" t="str">
        <f ca="1">IF(data!$BY225=AL$1,data!$BW225,"")</f>
        <v/>
      </c>
      <c r="AM225" s="16" t="str">
        <f ca="1">IF(OR(data!$BX225=AL$1,data!$BY225=AL$1),data!$BW225,"")</f>
        <v/>
      </c>
      <c r="AN225" s="17" t="str">
        <f ca="1">IF(data!$BX225=AO$1,data!$BW225,"")</f>
        <v/>
      </c>
      <c r="AO225" s="17" t="str">
        <f ca="1">IF(data!$BY225=AO$1,data!$BW225,"")</f>
        <v/>
      </c>
      <c r="AP225" s="17" t="str">
        <f ca="1">IF(OR(data!$BX225=AO$1,data!$BY225=AO$1),data!$BW225,"")</f>
        <v/>
      </c>
      <c r="AQ225" s="16" t="str">
        <f ca="1">IF(data!$BX225=AR$1,data!$BW225,"")</f>
        <v/>
      </c>
      <c r="AR225" s="16" t="str">
        <f ca="1">IF(data!$BY225=AR$1,data!$BW225,"")</f>
        <v/>
      </c>
      <c r="AS225" s="16" t="str">
        <f ca="1">IF(OR(data!$BX225=AR$1,data!$BY225=AR$1),data!$BW225,"")</f>
        <v/>
      </c>
      <c r="AT225" s="17" t="str">
        <f ca="1">IF(data!$BX225=AU$1,data!$BW225,"")</f>
        <v/>
      </c>
      <c r="AU225" s="17" t="str">
        <f ca="1">IF(data!$BY225=AU$1,data!$BW225,"")</f>
        <v/>
      </c>
      <c r="AV225" s="17" t="str">
        <f ca="1">IF(OR(data!$BX225=AU$1,data!$BY225=AU$1),data!$BW225,"")</f>
        <v/>
      </c>
      <c r="AW225" s="16" t="str">
        <f ca="1">IF(data!$BX225=AX$1,data!$BW225,"")</f>
        <v/>
      </c>
      <c r="AX225" s="16" t="str">
        <f ca="1">IF(data!$BY225=AX$1,data!$BW225,"")</f>
        <v/>
      </c>
      <c r="AY225" s="16" t="str">
        <f ca="1">IF(OR(data!$BX225=AX$1,data!$BY225=AX$1),data!$BW225,"")</f>
        <v/>
      </c>
      <c r="AZ225" s="17" t="str">
        <f ca="1">IF(data!$BX225=BA$1,data!$BW225,"")</f>
        <v/>
      </c>
      <c r="BA225" s="17" t="str">
        <f ca="1">IF(data!$BY225=BA$1,data!$BW225,"")</f>
        <v/>
      </c>
      <c r="BB225" s="17" t="str">
        <f ca="1">IF(OR(data!$BX225=BA$1,data!$BY225=BA$1),data!$BW225,"")</f>
        <v/>
      </c>
      <c r="BC225" s="16" t="str">
        <f ca="1">IF(data!$BX225=BD$1,data!$BW225,"")</f>
        <v/>
      </c>
      <c r="BD225" s="16" t="str">
        <f ca="1">IF(data!$BY225=BD$1,data!$BW225,"")</f>
        <v/>
      </c>
      <c r="BE225" s="16" t="str">
        <f ca="1">IF(OR(data!$BX225=BD$1,data!$BY225=BD$1),data!$BW225,"")</f>
        <v/>
      </c>
      <c r="BF225" s="17" t="str">
        <f ca="1">IF(data!$BX225=BG$1,data!$BW225,"")</f>
        <v/>
      </c>
      <c r="BG225" s="17" t="str">
        <f ca="1">IF(data!$BY225=BG$1,data!$BW225,"")</f>
        <v/>
      </c>
      <c r="BH225" s="17" t="str">
        <f ca="1">IF(OR(data!$BX225=BG$1,data!$BY225=BG$1),data!$BW225,"")</f>
        <v/>
      </c>
      <c r="BI225" s="16" t="str">
        <f ca="1">IF(data!$BX225=BJ$1,data!$BW225,"")</f>
        <v/>
      </c>
      <c r="BJ225" s="16" t="str">
        <f ca="1">IF(data!$BY225=BJ$1,data!$BW225,"")</f>
        <v/>
      </c>
      <c r="BK225" s="16" t="str">
        <f ca="1">IF(OR(data!$BX225=BJ$1,data!$BY225=BJ$1),data!$BW225,"")</f>
        <v/>
      </c>
      <c r="BL225" s="17" t="str">
        <f ca="1">IF(data!$BX225=BM$1,data!$BW225,"")</f>
        <v/>
      </c>
      <c r="BM225" s="17" t="str">
        <f ca="1">IF(data!$BY225=BM$1,data!$BW225,"")</f>
        <v/>
      </c>
      <c r="BN225" s="17" t="str">
        <f ca="1">IF(OR(data!$BX225=BM$1,data!$BY225=BM$1),data!$BW225,"")</f>
        <v/>
      </c>
      <c r="BO225" s="16" t="str">
        <f ca="1">IF(data!$BX225=BP$1,data!$BW225,"")</f>
        <v/>
      </c>
      <c r="BP225" s="16" t="str">
        <f ca="1">IF(data!$BY225=BP$1,data!$BW225,"")</f>
        <v/>
      </c>
      <c r="BQ225" s="16" t="str">
        <f ca="1">IF(OR(data!$BX225=BP$1,data!$BY225=BP$1),data!$BW225,"")</f>
        <v/>
      </c>
      <c r="BR225" s="17" t="str">
        <f ca="1">IF(data!$BX225=BS$1,data!$BW225,"")</f>
        <v/>
      </c>
      <c r="BS225" s="17" t="str">
        <f ca="1">IF(data!$BY225=BS$1,data!$BW225,"")</f>
        <v/>
      </c>
      <c r="BT225" s="17" t="str">
        <f ca="1">IF(OR(data!$BX225=BS$1,data!$BY225=BS$1),data!$BW225,"")</f>
        <v/>
      </c>
    </row>
    <row r="226" spans="1:72" s="11" customFormat="1" x14ac:dyDescent="0.25">
      <c r="A226" s="16" t="str">
        <f ca="1">IF(data!$BX226=B$1,data!$BW226,"")</f>
        <v/>
      </c>
      <c r="B226" s="16" t="str">
        <f ca="1">IF(data!$BY226=B$1,data!$BW226,"")</f>
        <v/>
      </c>
      <c r="C226" s="16" t="str">
        <f ca="1">IF(OR(data!$BX226=B$1,data!$BY226=B$1),data!$BW226,"")</f>
        <v/>
      </c>
      <c r="D226" s="17" t="str">
        <f ca="1">IF(data!$BX226=E$1,data!$BW226,"")</f>
        <v/>
      </c>
      <c r="E226" s="17" t="str">
        <f ca="1">IF(data!$BY226=E$1,data!$BW226,"")</f>
        <v/>
      </c>
      <c r="F226" s="17" t="str">
        <f ca="1">IF(OR(data!$BX226=E$1,data!$BY226=E$1),data!$BW226,"")</f>
        <v/>
      </c>
      <c r="G226" s="16" t="str">
        <f ca="1">IF(data!$BX226=H$1,data!$BW226,"")</f>
        <v/>
      </c>
      <c r="H226" s="16" t="str">
        <f ca="1">IF(data!$BY226=H$1,data!$BW226,"")</f>
        <v/>
      </c>
      <c r="I226" s="16" t="str">
        <f ca="1">IF(OR(data!$BX226=H$1,data!$BY226=H$1),data!$BW226,"")</f>
        <v/>
      </c>
      <c r="J226" s="17" t="str">
        <f ca="1">IF(data!$BX226=K$1,data!$BW226,"")</f>
        <v/>
      </c>
      <c r="K226" s="17" t="str">
        <f ca="1">IF(data!$BY226=K$1,data!$BW226,"")</f>
        <v/>
      </c>
      <c r="L226" s="17" t="str">
        <f ca="1">IF(OR(data!$BX226=K$1,data!$BY226=K$1),data!$BW226,"")</f>
        <v/>
      </c>
      <c r="M226" s="16" t="str">
        <f ca="1">IF(data!$BX226=N$1,data!$BW226,"")</f>
        <v/>
      </c>
      <c r="N226" s="16" t="str">
        <f ca="1">IF(data!$BY226=N$1,data!$BW226,"")</f>
        <v/>
      </c>
      <c r="O226" s="16" t="str">
        <f ca="1">IF(OR(data!$BX226=N$1,data!$BY226=N$1),data!$BW226,"")</f>
        <v/>
      </c>
      <c r="P226" s="17" t="str">
        <f ca="1">IF(data!$BX226=Q$1,data!$BW226,"")</f>
        <v/>
      </c>
      <c r="Q226" s="17" t="str">
        <f ca="1">IF(data!$BY226=Q$1,data!$BW226,"")</f>
        <v/>
      </c>
      <c r="R226" s="17" t="str">
        <f ca="1">IF(OR(data!$BX226=Q$1,data!$BY226=Q$1),data!$BW226,"")</f>
        <v/>
      </c>
      <c r="S226" s="16" t="str">
        <f ca="1">IF(data!$BX226=T$1,data!$BW226,"")</f>
        <v/>
      </c>
      <c r="T226" s="16" t="str">
        <f ca="1">IF(data!$BY226=T$1,data!$BW226,"")</f>
        <v/>
      </c>
      <c r="U226" s="16" t="str">
        <f ca="1">IF(OR(data!$BX226=T$1,data!$BY226=T$1),data!$BW226,"")</f>
        <v/>
      </c>
      <c r="V226" s="17" t="str">
        <f ca="1">IF(data!$BX226=W$1,data!$BW226,"")</f>
        <v/>
      </c>
      <c r="W226" s="17" t="str">
        <f ca="1">IF(data!$BY226=W$1,data!$BW226,"")</f>
        <v/>
      </c>
      <c r="X226" s="17" t="str">
        <f ca="1">IF(OR(data!$BX226=W$1,data!$BY226=W$1),data!$BW226,"")</f>
        <v/>
      </c>
      <c r="Y226" s="16" t="str">
        <f ca="1">IF(data!$BX226=Z$1,data!$BW226,"")</f>
        <v/>
      </c>
      <c r="Z226" s="16" t="str">
        <f ca="1">IF(data!$BY226=Z$1,data!$BW226,"")</f>
        <v/>
      </c>
      <c r="AA226" s="16" t="str">
        <f ca="1">IF(OR(data!$BX226=Z$1,data!$BY226=Z$1),data!$BW226,"")</f>
        <v/>
      </c>
      <c r="AB226" s="17" t="str">
        <f ca="1">IF(data!$BX226=AC$1,data!$BW226,"")</f>
        <v/>
      </c>
      <c r="AC226" s="17" t="str">
        <f ca="1">IF(data!$BY226=AC$1,data!$BW226,"")</f>
        <v/>
      </c>
      <c r="AD226" s="17" t="str">
        <f ca="1">IF(OR(data!$BX226=AC$1,data!$BY226=AC$1),data!$BW226,"")</f>
        <v/>
      </c>
      <c r="AE226" s="16" t="str">
        <f ca="1">IF(data!$BX226=AF$1,data!$BW226,"")</f>
        <v/>
      </c>
      <c r="AF226" s="16" t="str">
        <f ca="1">IF(data!$BY226=AF$1,data!$BW226,"")</f>
        <v/>
      </c>
      <c r="AG226" s="16" t="str">
        <f ca="1">IF(OR(data!$BX226=AF$1,data!$BY226=AF$1),data!$BW226,"")</f>
        <v/>
      </c>
      <c r="AH226" s="17" t="str">
        <f ca="1">IF(data!$BX226=AI$1,data!$BW226,"")</f>
        <v/>
      </c>
      <c r="AI226" s="17" t="str">
        <f ca="1">IF(data!$BY226=AI$1,data!$BW226,"")</f>
        <v/>
      </c>
      <c r="AJ226" s="17" t="str">
        <f ca="1">IF(OR(data!$BX226=AI$1,data!$BY226=AI$1),data!$BW226,"")</f>
        <v/>
      </c>
      <c r="AK226" s="16" t="str">
        <f ca="1">IF(data!$BX226=AL$1,data!$BW226,"")</f>
        <v/>
      </c>
      <c r="AL226" s="16" t="str">
        <f ca="1">IF(data!$BY226=AL$1,data!$BW226,"")</f>
        <v/>
      </c>
      <c r="AM226" s="16" t="str">
        <f ca="1">IF(OR(data!$BX226=AL$1,data!$BY226=AL$1),data!$BW226,"")</f>
        <v/>
      </c>
      <c r="AN226" s="17" t="str">
        <f ca="1">IF(data!$BX226=AO$1,data!$BW226,"")</f>
        <v/>
      </c>
      <c r="AO226" s="17" t="str">
        <f ca="1">IF(data!$BY226=AO$1,data!$BW226,"")</f>
        <v/>
      </c>
      <c r="AP226" s="17" t="str">
        <f ca="1">IF(OR(data!$BX226=AO$1,data!$BY226=AO$1),data!$BW226,"")</f>
        <v/>
      </c>
      <c r="AQ226" s="16" t="str">
        <f ca="1">IF(data!$BX226=AR$1,data!$BW226,"")</f>
        <v/>
      </c>
      <c r="AR226" s="16" t="str">
        <f ca="1">IF(data!$BY226=AR$1,data!$BW226,"")</f>
        <v/>
      </c>
      <c r="AS226" s="16" t="str">
        <f ca="1">IF(OR(data!$BX226=AR$1,data!$BY226=AR$1),data!$BW226,"")</f>
        <v/>
      </c>
      <c r="AT226" s="17" t="str">
        <f ca="1">IF(data!$BX226=AU$1,data!$BW226,"")</f>
        <v/>
      </c>
      <c r="AU226" s="17" t="str">
        <f ca="1">IF(data!$BY226=AU$1,data!$BW226,"")</f>
        <v/>
      </c>
      <c r="AV226" s="17" t="str">
        <f ca="1">IF(OR(data!$BX226=AU$1,data!$BY226=AU$1),data!$BW226,"")</f>
        <v/>
      </c>
      <c r="AW226" s="16" t="str">
        <f ca="1">IF(data!$BX226=AX$1,data!$BW226,"")</f>
        <v/>
      </c>
      <c r="AX226" s="16" t="str">
        <f ca="1">IF(data!$BY226=AX$1,data!$BW226,"")</f>
        <v/>
      </c>
      <c r="AY226" s="16" t="str">
        <f ca="1">IF(OR(data!$BX226=AX$1,data!$BY226=AX$1),data!$BW226,"")</f>
        <v/>
      </c>
      <c r="AZ226" s="17" t="str">
        <f ca="1">IF(data!$BX226=BA$1,data!$BW226,"")</f>
        <v/>
      </c>
      <c r="BA226" s="17" t="str">
        <f ca="1">IF(data!$BY226=BA$1,data!$BW226,"")</f>
        <v/>
      </c>
      <c r="BB226" s="17" t="str">
        <f ca="1">IF(OR(data!$BX226=BA$1,data!$BY226=BA$1),data!$BW226,"")</f>
        <v/>
      </c>
      <c r="BC226" s="16" t="str">
        <f ca="1">IF(data!$BX226=BD$1,data!$BW226,"")</f>
        <v/>
      </c>
      <c r="BD226" s="16" t="str">
        <f ca="1">IF(data!$BY226=BD$1,data!$BW226,"")</f>
        <v/>
      </c>
      <c r="BE226" s="16" t="str">
        <f ca="1">IF(OR(data!$BX226=BD$1,data!$BY226=BD$1),data!$BW226,"")</f>
        <v/>
      </c>
      <c r="BF226" s="17" t="str">
        <f ca="1">IF(data!$BX226=BG$1,data!$BW226,"")</f>
        <v/>
      </c>
      <c r="BG226" s="17" t="str">
        <f ca="1">IF(data!$BY226=BG$1,data!$BW226,"")</f>
        <v/>
      </c>
      <c r="BH226" s="17" t="str">
        <f ca="1">IF(OR(data!$BX226=BG$1,data!$BY226=BG$1),data!$BW226,"")</f>
        <v/>
      </c>
      <c r="BI226" s="16" t="str">
        <f ca="1">IF(data!$BX226=BJ$1,data!$BW226,"")</f>
        <v/>
      </c>
      <c r="BJ226" s="16" t="str">
        <f ca="1">IF(data!$BY226=BJ$1,data!$BW226,"")</f>
        <v/>
      </c>
      <c r="BK226" s="16" t="str">
        <f ca="1">IF(OR(data!$BX226=BJ$1,data!$BY226=BJ$1),data!$BW226,"")</f>
        <v/>
      </c>
      <c r="BL226" s="17" t="str">
        <f ca="1">IF(data!$BX226=BM$1,data!$BW226,"")</f>
        <v/>
      </c>
      <c r="BM226" s="17" t="str">
        <f ca="1">IF(data!$BY226=BM$1,data!$BW226,"")</f>
        <v/>
      </c>
      <c r="BN226" s="17" t="str">
        <f ca="1">IF(OR(data!$BX226=BM$1,data!$BY226=BM$1),data!$BW226,"")</f>
        <v/>
      </c>
      <c r="BO226" s="16" t="str">
        <f ca="1">IF(data!$BX226=BP$1,data!$BW226,"")</f>
        <v/>
      </c>
      <c r="BP226" s="16" t="str">
        <f ca="1">IF(data!$BY226=BP$1,data!$BW226,"")</f>
        <v/>
      </c>
      <c r="BQ226" s="16" t="str">
        <f ca="1">IF(OR(data!$BX226=BP$1,data!$BY226=BP$1),data!$BW226,"")</f>
        <v/>
      </c>
      <c r="BR226" s="17" t="str">
        <f ca="1">IF(data!$BX226=BS$1,data!$BW226,"")</f>
        <v/>
      </c>
      <c r="BS226" s="17" t="str">
        <f ca="1">IF(data!$BY226=BS$1,data!$BW226,"")</f>
        <v/>
      </c>
      <c r="BT226" s="17" t="str">
        <f ca="1">IF(OR(data!$BX226=BS$1,data!$BY226=BS$1),data!$BW226,"")</f>
        <v/>
      </c>
    </row>
    <row r="227" spans="1:72" s="11" customFormat="1" x14ac:dyDescent="0.25">
      <c r="A227" s="16" t="str">
        <f ca="1">IF(data!$BX227=B$1,data!$BW227,"")</f>
        <v/>
      </c>
      <c r="B227" s="16" t="str">
        <f ca="1">IF(data!$BY227=B$1,data!$BW227,"")</f>
        <v/>
      </c>
      <c r="C227" s="16" t="str">
        <f ca="1">IF(OR(data!$BX227=B$1,data!$BY227=B$1),data!$BW227,"")</f>
        <v/>
      </c>
      <c r="D227" s="17" t="str">
        <f ca="1">IF(data!$BX227=E$1,data!$BW227,"")</f>
        <v/>
      </c>
      <c r="E227" s="17" t="str">
        <f ca="1">IF(data!$BY227=E$1,data!$BW227,"")</f>
        <v/>
      </c>
      <c r="F227" s="17" t="str">
        <f ca="1">IF(OR(data!$BX227=E$1,data!$BY227=E$1),data!$BW227,"")</f>
        <v/>
      </c>
      <c r="G227" s="16" t="str">
        <f ca="1">IF(data!$BX227=H$1,data!$BW227,"")</f>
        <v/>
      </c>
      <c r="H227" s="16" t="str">
        <f ca="1">IF(data!$BY227=H$1,data!$BW227,"")</f>
        <v/>
      </c>
      <c r="I227" s="16" t="str">
        <f ca="1">IF(OR(data!$BX227=H$1,data!$BY227=H$1),data!$BW227,"")</f>
        <v/>
      </c>
      <c r="J227" s="17" t="str">
        <f ca="1">IF(data!$BX227=K$1,data!$BW227,"")</f>
        <v/>
      </c>
      <c r="K227" s="17" t="str">
        <f ca="1">IF(data!$BY227=K$1,data!$BW227,"")</f>
        <v/>
      </c>
      <c r="L227" s="17" t="str">
        <f ca="1">IF(OR(data!$BX227=K$1,data!$BY227=K$1),data!$BW227,"")</f>
        <v/>
      </c>
      <c r="M227" s="16" t="str">
        <f ca="1">IF(data!$BX227=N$1,data!$BW227,"")</f>
        <v/>
      </c>
      <c r="N227" s="16" t="str">
        <f ca="1">IF(data!$BY227=N$1,data!$BW227,"")</f>
        <v/>
      </c>
      <c r="O227" s="16" t="str">
        <f ca="1">IF(OR(data!$BX227=N$1,data!$BY227=N$1),data!$BW227,"")</f>
        <v/>
      </c>
      <c r="P227" s="17" t="str">
        <f ca="1">IF(data!$BX227=Q$1,data!$BW227,"")</f>
        <v/>
      </c>
      <c r="Q227" s="17" t="str">
        <f ca="1">IF(data!$BY227=Q$1,data!$BW227,"")</f>
        <v/>
      </c>
      <c r="R227" s="17" t="str">
        <f ca="1">IF(OR(data!$BX227=Q$1,data!$BY227=Q$1),data!$BW227,"")</f>
        <v/>
      </c>
      <c r="S227" s="16" t="str">
        <f ca="1">IF(data!$BX227=T$1,data!$BW227,"")</f>
        <v/>
      </c>
      <c r="T227" s="16" t="str">
        <f ca="1">IF(data!$BY227=T$1,data!$BW227,"")</f>
        <v/>
      </c>
      <c r="U227" s="16" t="str">
        <f ca="1">IF(OR(data!$BX227=T$1,data!$BY227=T$1),data!$BW227,"")</f>
        <v/>
      </c>
      <c r="V227" s="17" t="str">
        <f ca="1">IF(data!$BX227=W$1,data!$BW227,"")</f>
        <v/>
      </c>
      <c r="W227" s="17" t="str">
        <f ca="1">IF(data!$BY227=W$1,data!$BW227,"")</f>
        <v/>
      </c>
      <c r="X227" s="17" t="str">
        <f ca="1">IF(OR(data!$BX227=W$1,data!$BY227=W$1),data!$BW227,"")</f>
        <v/>
      </c>
      <c r="Y227" s="16" t="str">
        <f ca="1">IF(data!$BX227=Z$1,data!$BW227,"")</f>
        <v/>
      </c>
      <c r="Z227" s="16" t="str">
        <f ca="1">IF(data!$BY227=Z$1,data!$BW227,"")</f>
        <v/>
      </c>
      <c r="AA227" s="16" t="str">
        <f ca="1">IF(OR(data!$BX227=Z$1,data!$BY227=Z$1),data!$BW227,"")</f>
        <v/>
      </c>
      <c r="AB227" s="17" t="str">
        <f ca="1">IF(data!$BX227=AC$1,data!$BW227,"")</f>
        <v/>
      </c>
      <c r="AC227" s="17" t="str">
        <f ca="1">IF(data!$BY227=AC$1,data!$BW227,"")</f>
        <v/>
      </c>
      <c r="AD227" s="17" t="str">
        <f ca="1">IF(OR(data!$BX227=AC$1,data!$BY227=AC$1),data!$BW227,"")</f>
        <v/>
      </c>
      <c r="AE227" s="16" t="str">
        <f ca="1">IF(data!$BX227=AF$1,data!$BW227,"")</f>
        <v/>
      </c>
      <c r="AF227" s="16" t="str">
        <f ca="1">IF(data!$BY227=AF$1,data!$BW227,"")</f>
        <v/>
      </c>
      <c r="AG227" s="16" t="str">
        <f ca="1">IF(OR(data!$BX227=AF$1,data!$BY227=AF$1),data!$BW227,"")</f>
        <v/>
      </c>
      <c r="AH227" s="17" t="str">
        <f ca="1">IF(data!$BX227=AI$1,data!$BW227,"")</f>
        <v/>
      </c>
      <c r="AI227" s="17" t="str">
        <f ca="1">IF(data!$BY227=AI$1,data!$BW227,"")</f>
        <v/>
      </c>
      <c r="AJ227" s="17" t="str">
        <f ca="1">IF(OR(data!$BX227=AI$1,data!$BY227=AI$1),data!$BW227,"")</f>
        <v/>
      </c>
      <c r="AK227" s="16" t="str">
        <f ca="1">IF(data!$BX227=AL$1,data!$BW227,"")</f>
        <v/>
      </c>
      <c r="AL227" s="16" t="str">
        <f ca="1">IF(data!$BY227=AL$1,data!$BW227,"")</f>
        <v/>
      </c>
      <c r="AM227" s="16" t="str">
        <f ca="1">IF(OR(data!$BX227=AL$1,data!$BY227=AL$1),data!$BW227,"")</f>
        <v/>
      </c>
      <c r="AN227" s="17" t="str">
        <f ca="1">IF(data!$BX227=AO$1,data!$BW227,"")</f>
        <v/>
      </c>
      <c r="AO227" s="17" t="str">
        <f ca="1">IF(data!$BY227=AO$1,data!$BW227,"")</f>
        <v/>
      </c>
      <c r="AP227" s="17" t="str">
        <f ca="1">IF(OR(data!$BX227=AO$1,data!$BY227=AO$1),data!$BW227,"")</f>
        <v/>
      </c>
      <c r="AQ227" s="16" t="str">
        <f ca="1">IF(data!$BX227=AR$1,data!$BW227,"")</f>
        <v/>
      </c>
      <c r="AR227" s="16" t="str">
        <f ca="1">IF(data!$BY227=AR$1,data!$BW227,"")</f>
        <v/>
      </c>
      <c r="AS227" s="16" t="str">
        <f ca="1">IF(OR(data!$BX227=AR$1,data!$BY227=AR$1),data!$BW227,"")</f>
        <v/>
      </c>
      <c r="AT227" s="17" t="str">
        <f ca="1">IF(data!$BX227=AU$1,data!$BW227,"")</f>
        <v/>
      </c>
      <c r="AU227" s="17" t="str">
        <f ca="1">IF(data!$BY227=AU$1,data!$BW227,"")</f>
        <v/>
      </c>
      <c r="AV227" s="17" t="str">
        <f ca="1">IF(OR(data!$BX227=AU$1,data!$BY227=AU$1),data!$BW227,"")</f>
        <v/>
      </c>
      <c r="AW227" s="16" t="str">
        <f ca="1">IF(data!$BX227=AX$1,data!$BW227,"")</f>
        <v/>
      </c>
      <c r="AX227" s="16" t="str">
        <f ca="1">IF(data!$BY227=AX$1,data!$BW227,"")</f>
        <v/>
      </c>
      <c r="AY227" s="16" t="str">
        <f ca="1">IF(OR(data!$BX227=AX$1,data!$BY227=AX$1),data!$BW227,"")</f>
        <v/>
      </c>
      <c r="AZ227" s="17" t="str">
        <f ca="1">IF(data!$BX227=BA$1,data!$BW227,"")</f>
        <v/>
      </c>
      <c r="BA227" s="17" t="str">
        <f ca="1">IF(data!$BY227=BA$1,data!$BW227,"")</f>
        <v/>
      </c>
      <c r="BB227" s="17" t="str">
        <f ca="1">IF(OR(data!$BX227=BA$1,data!$BY227=BA$1),data!$BW227,"")</f>
        <v/>
      </c>
      <c r="BC227" s="16" t="str">
        <f ca="1">IF(data!$BX227=BD$1,data!$BW227,"")</f>
        <v/>
      </c>
      <c r="BD227" s="16" t="str">
        <f ca="1">IF(data!$BY227=BD$1,data!$BW227,"")</f>
        <v/>
      </c>
      <c r="BE227" s="16" t="str">
        <f ca="1">IF(OR(data!$BX227=BD$1,data!$BY227=BD$1),data!$BW227,"")</f>
        <v/>
      </c>
      <c r="BF227" s="17" t="str">
        <f ca="1">IF(data!$BX227=BG$1,data!$BW227,"")</f>
        <v/>
      </c>
      <c r="BG227" s="17" t="str">
        <f ca="1">IF(data!$BY227=BG$1,data!$BW227,"")</f>
        <v/>
      </c>
      <c r="BH227" s="17" t="str">
        <f ca="1">IF(OR(data!$BX227=BG$1,data!$BY227=BG$1),data!$BW227,"")</f>
        <v/>
      </c>
      <c r="BI227" s="16" t="str">
        <f ca="1">IF(data!$BX227=BJ$1,data!$BW227,"")</f>
        <v/>
      </c>
      <c r="BJ227" s="16" t="str">
        <f ca="1">IF(data!$BY227=BJ$1,data!$BW227,"")</f>
        <v/>
      </c>
      <c r="BK227" s="16" t="str">
        <f ca="1">IF(OR(data!$BX227=BJ$1,data!$BY227=BJ$1),data!$BW227,"")</f>
        <v/>
      </c>
      <c r="BL227" s="17" t="str">
        <f ca="1">IF(data!$BX227=BM$1,data!$BW227,"")</f>
        <v/>
      </c>
      <c r="BM227" s="17" t="str">
        <f ca="1">IF(data!$BY227=BM$1,data!$BW227,"")</f>
        <v/>
      </c>
      <c r="BN227" s="17" t="str">
        <f ca="1">IF(OR(data!$BX227=BM$1,data!$BY227=BM$1),data!$BW227,"")</f>
        <v/>
      </c>
      <c r="BO227" s="16" t="str">
        <f ca="1">IF(data!$BX227=BP$1,data!$BW227,"")</f>
        <v/>
      </c>
      <c r="BP227" s="16" t="str">
        <f ca="1">IF(data!$BY227=BP$1,data!$BW227,"")</f>
        <v/>
      </c>
      <c r="BQ227" s="16" t="str">
        <f ca="1">IF(OR(data!$BX227=BP$1,data!$BY227=BP$1),data!$BW227,"")</f>
        <v/>
      </c>
      <c r="BR227" s="17" t="str">
        <f ca="1">IF(data!$BX227=BS$1,data!$BW227,"")</f>
        <v/>
      </c>
      <c r="BS227" s="17" t="str">
        <f ca="1">IF(data!$BY227=BS$1,data!$BW227,"")</f>
        <v/>
      </c>
      <c r="BT227" s="17" t="str">
        <f ca="1">IF(OR(data!$BX227=BS$1,data!$BY227=BS$1),data!$BW227,"")</f>
        <v/>
      </c>
    </row>
    <row r="228" spans="1:72" s="11" customFormat="1" x14ac:dyDescent="0.25">
      <c r="A228" s="16" t="str">
        <f ca="1">IF(data!$BX228=B$1,data!$BW228,"")</f>
        <v/>
      </c>
      <c r="B228" s="16" t="str">
        <f ca="1">IF(data!$BY228=B$1,data!$BW228,"")</f>
        <v/>
      </c>
      <c r="C228" s="16" t="str">
        <f ca="1">IF(OR(data!$BX228=B$1,data!$BY228=B$1),data!$BW228,"")</f>
        <v/>
      </c>
      <c r="D228" s="17" t="str">
        <f ca="1">IF(data!$BX228=E$1,data!$BW228,"")</f>
        <v/>
      </c>
      <c r="E228" s="17" t="str">
        <f ca="1">IF(data!$BY228=E$1,data!$BW228,"")</f>
        <v/>
      </c>
      <c r="F228" s="17" t="str">
        <f ca="1">IF(OR(data!$BX228=E$1,data!$BY228=E$1),data!$BW228,"")</f>
        <v/>
      </c>
      <c r="G228" s="16" t="str">
        <f ca="1">IF(data!$BX228=H$1,data!$BW228,"")</f>
        <v/>
      </c>
      <c r="H228" s="16" t="str">
        <f ca="1">IF(data!$BY228=H$1,data!$BW228,"")</f>
        <v/>
      </c>
      <c r="I228" s="16" t="str">
        <f ca="1">IF(OR(data!$BX228=H$1,data!$BY228=H$1),data!$BW228,"")</f>
        <v/>
      </c>
      <c r="J228" s="17" t="str">
        <f ca="1">IF(data!$BX228=K$1,data!$BW228,"")</f>
        <v/>
      </c>
      <c r="K228" s="17" t="str">
        <f ca="1">IF(data!$BY228=K$1,data!$BW228,"")</f>
        <v/>
      </c>
      <c r="L228" s="17" t="str">
        <f ca="1">IF(OR(data!$BX228=K$1,data!$BY228=K$1),data!$BW228,"")</f>
        <v/>
      </c>
      <c r="M228" s="16" t="str">
        <f ca="1">IF(data!$BX228=N$1,data!$BW228,"")</f>
        <v/>
      </c>
      <c r="N228" s="16" t="str">
        <f ca="1">IF(data!$BY228=N$1,data!$BW228,"")</f>
        <v/>
      </c>
      <c r="O228" s="16" t="str">
        <f ca="1">IF(OR(data!$BX228=N$1,data!$BY228=N$1),data!$BW228,"")</f>
        <v/>
      </c>
      <c r="P228" s="17" t="str">
        <f ca="1">IF(data!$BX228=Q$1,data!$BW228,"")</f>
        <v/>
      </c>
      <c r="Q228" s="17" t="str">
        <f ca="1">IF(data!$BY228=Q$1,data!$BW228,"")</f>
        <v/>
      </c>
      <c r="R228" s="17" t="str">
        <f ca="1">IF(OR(data!$BX228=Q$1,data!$BY228=Q$1),data!$BW228,"")</f>
        <v/>
      </c>
      <c r="S228" s="16" t="str">
        <f ca="1">IF(data!$BX228=T$1,data!$BW228,"")</f>
        <v/>
      </c>
      <c r="T228" s="16" t="str">
        <f ca="1">IF(data!$BY228=T$1,data!$BW228,"")</f>
        <v/>
      </c>
      <c r="U228" s="16" t="str">
        <f ca="1">IF(OR(data!$BX228=T$1,data!$BY228=T$1),data!$BW228,"")</f>
        <v/>
      </c>
      <c r="V228" s="17" t="str">
        <f ca="1">IF(data!$BX228=W$1,data!$BW228,"")</f>
        <v/>
      </c>
      <c r="W228" s="17" t="str">
        <f ca="1">IF(data!$BY228=W$1,data!$BW228,"")</f>
        <v/>
      </c>
      <c r="X228" s="17" t="str">
        <f ca="1">IF(OR(data!$BX228=W$1,data!$BY228=W$1),data!$BW228,"")</f>
        <v/>
      </c>
      <c r="Y228" s="16" t="str">
        <f ca="1">IF(data!$BX228=Z$1,data!$BW228,"")</f>
        <v/>
      </c>
      <c r="Z228" s="16" t="str">
        <f ca="1">IF(data!$BY228=Z$1,data!$BW228,"")</f>
        <v/>
      </c>
      <c r="AA228" s="16" t="str">
        <f ca="1">IF(OR(data!$BX228=Z$1,data!$BY228=Z$1),data!$BW228,"")</f>
        <v/>
      </c>
      <c r="AB228" s="17" t="str">
        <f ca="1">IF(data!$BX228=AC$1,data!$BW228,"")</f>
        <v/>
      </c>
      <c r="AC228" s="17" t="str">
        <f ca="1">IF(data!$BY228=AC$1,data!$BW228,"")</f>
        <v/>
      </c>
      <c r="AD228" s="17" t="str">
        <f ca="1">IF(OR(data!$BX228=AC$1,data!$BY228=AC$1),data!$BW228,"")</f>
        <v/>
      </c>
      <c r="AE228" s="16" t="str">
        <f ca="1">IF(data!$BX228=AF$1,data!$BW228,"")</f>
        <v/>
      </c>
      <c r="AF228" s="16" t="str">
        <f ca="1">IF(data!$BY228=AF$1,data!$BW228,"")</f>
        <v/>
      </c>
      <c r="AG228" s="16" t="str">
        <f ca="1">IF(OR(data!$BX228=AF$1,data!$BY228=AF$1),data!$BW228,"")</f>
        <v/>
      </c>
      <c r="AH228" s="17" t="str">
        <f ca="1">IF(data!$BX228=AI$1,data!$BW228,"")</f>
        <v/>
      </c>
      <c r="AI228" s="17" t="str">
        <f ca="1">IF(data!$BY228=AI$1,data!$BW228,"")</f>
        <v/>
      </c>
      <c r="AJ228" s="17" t="str">
        <f ca="1">IF(OR(data!$BX228=AI$1,data!$BY228=AI$1),data!$BW228,"")</f>
        <v/>
      </c>
      <c r="AK228" s="16" t="str">
        <f ca="1">IF(data!$BX228=AL$1,data!$BW228,"")</f>
        <v/>
      </c>
      <c r="AL228" s="16" t="str">
        <f ca="1">IF(data!$BY228=AL$1,data!$BW228,"")</f>
        <v/>
      </c>
      <c r="AM228" s="16" t="str">
        <f ca="1">IF(OR(data!$BX228=AL$1,data!$BY228=AL$1),data!$BW228,"")</f>
        <v/>
      </c>
      <c r="AN228" s="17" t="str">
        <f ca="1">IF(data!$BX228=AO$1,data!$BW228,"")</f>
        <v/>
      </c>
      <c r="AO228" s="17" t="str">
        <f ca="1">IF(data!$BY228=AO$1,data!$BW228,"")</f>
        <v/>
      </c>
      <c r="AP228" s="17" t="str">
        <f ca="1">IF(OR(data!$BX228=AO$1,data!$BY228=AO$1),data!$BW228,"")</f>
        <v/>
      </c>
      <c r="AQ228" s="16" t="str">
        <f ca="1">IF(data!$BX228=AR$1,data!$BW228,"")</f>
        <v/>
      </c>
      <c r="AR228" s="16" t="str">
        <f ca="1">IF(data!$BY228=AR$1,data!$BW228,"")</f>
        <v/>
      </c>
      <c r="AS228" s="16" t="str">
        <f ca="1">IF(OR(data!$BX228=AR$1,data!$BY228=AR$1),data!$BW228,"")</f>
        <v/>
      </c>
      <c r="AT228" s="17" t="str">
        <f ca="1">IF(data!$BX228=AU$1,data!$BW228,"")</f>
        <v/>
      </c>
      <c r="AU228" s="17" t="str">
        <f ca="1">IF(data!$BY228=AU$1,data!$BW228,"")</f>
        <v/>
      </c>
      <c r="AV228" s="17" t="str">
        <f ca="1">IF(OR(data!$BX228=AU$1,data!$BY228=AU$1),data!$BW228,"")</f>
        <v/>
      </c>
      <c r="AW228" s="16" t="str">
        <f ca="1">IF(data!$BX228=AX$1,data!$BW228,"")</f>
        <v/>
      </c>
      <c r="AX228" s="16" t="str">
        <f ca="1">IF(data!$BY228=AX$1,data!$BW228,"")</f>
        <v/>
      </c>
      <c r="AY228" s="16" t="str">
        <f ca="1">IF(OR(data!$BX228=AX$1,data!$BY228=AX$1),data!$BW228,"")</f>
        <v/>
      </c>
      <c r="AZ228" s="17" t="str">
        <f ca="1">IF(data!$BX228=BA$1,data!$BW228,"")</f>
        <v/>
      </c>
      <c r="BA228" s="17" t="str">
        <f ca="1">IF(data!$BY228=BA$1,data!$BW228,"")</f>
        <v/>
      </c>
      <c r="BB228" s="17" t="str">
        <f ca="1">IF(OR(data!$BX228=BA$1,data!$BY228=BA$1),data!$BW228,"")</f>
        <v/>
      </c>
      <c r="BC228" s="16" t="str">
        <f ca="1">IF(data!$BX228=BD$1,data!$BW228,"")</f>
        <v/>
      </c>
      <c r="BD228" s="16" t="str">
        <f ca="1">IF(data!$BY228=BD$1,data!$BW228,"")</f>
        <v/>
      </c>
      <c r="BE228" s="16" t="str">
        <f ca="1">IF(OR(data!$BX228=BD$1,data!$BY228=BD$1),data!$BW228,"")</f>
        <v/>
      </c>
      <c r="BF228" s="17" t="str">
        <f ca="1">IF(data!$BX228=BG$1,data!$BW228,"")</f>
        <v/>
      </c>
      <c r="BG228" s="17" t="str">
        <f ca="1">IF(data!$BY228=BG$1,data!$BW228,"")</f>
        <v/>
      </c>
      <c r="BH228" s="17" t="str">
        <f ca="1">IF(OR(data!$BX228=BG$1,data!$BY228=BG$1),data!$BW228,"")</f>
        <v/>
      </c>
      <c r="BI228" s="16" t="str">
        <f ca="1">IF(data!$BX228=BJ$1,data!$BW228,"")</f>
        <v/>
      </c>
      <c r="BJ228" s="16" t="str">
        <f ca="1">IF(data!$BY228=BJ$1,data!$BW228,"")</f>
        <v/>
      </c>
      <c r="BK228" s="16" t="str">
        <f ca="1">IF(OR(data!$BX228=BJ$1,data!$BY228=BJ$1),data!$BW228,"")</f>
        <v/>
      </c>
      <c r="BL228" s="17" t="str">
        <f ca="1">IF(data!$BX228=BM$1,data!$BW228,"")</f>
        <v/>
      </c>
      <c r="BM228" s="17" t="str">
        <f ca="1">IF(data!$BY228=BM$1,data!$BW228,"")</f>
        <v/>
      </c>
      <c r="BN228" s="17" t="str">
        <f ca="1">IF(OR(data!$BX228=BM$1,data!$BY228=BM$1),data!$BW228,"")</f>
        <v/>
      </c>
      <c r="BO228" s="16" t="str">
        <f ca="1">IF(data!$BX228=BP$1,data!$BW228,"")</f>
        <v/>
      </c>
      <c r="BP228" s="16" t="str">
        <f ca="1">IF(data!$BY228=BP$1,data!$BW228,"")</f>
        <v/>
      </c>
      <c r="BQ228" s="16" t="str">
        <f ca="1">IF(OR(data!$BX228=BP$1,data!$BY228=BP$1),data!$BW228,"")</f>
        <v/>
      </c>
      <c r="BR228" s="17" t="str">
        <f ca="1">IF(data!$BX228=BS$1,data!$BW228,"")</f>
        <v/>
      </c>
      <c r="BS228" s="17" t="str">
        <f ca="1">IF(data!$BY228=BS$1,data!$BW228,"")</f>
        <v/>
      </c>
      <c r="BT228" s="17" t="str">
        <f ca="1">IF(OR(data!$BX228=BS$1,data!$BY228=BS$1),data!$BW228,"")</f>
        <v/>
      </c>
    </row>
    <row r="229" spans="1:72" s="11" customFormat="1" x14ac:dyDescent="0.25">
      <c r="A229" s="16" t="str">
        <f ca="1">IF(data!$BX229=B$1,data!$BW229,"")</f>
        <v/>
      </c>
      <c r="B229" s="16" t="str">
        <f ca="1">IF(data!$BY229=B$1,data!$BW229,"")</f>
        <v/>
      </c>
      <c r="C229" s="16" t="str">
        <f ca="1">IF(OR(data!$BX229=B$1,data!$BY229=B$1),data!$BW229,"")</f>
        <v/>
      </c>
      <c r="D229" s="17" t="str">
        <f ca="1">IF(data!$BX229=E$1,data!$BW229,"")</f>
        <v/>
      </c>
      <c r="E229" s="17" t="str">
        <f ca="1">IF(data!$BY229=E$1,data!$BW229,"")</f>
        <v/>
      </c>
      <c r="F229" s="17" t="str">
        <f ca="1">IF(OR(data!$BX229=E$1,data!$BY229=E$1),data!$BW229,"")</f>
        <v/>
      </c>
      <c r="G229" s="16" t="str">
        <f ca="1">IF(data!$BX229=H$1,data!$BW229,"")</f>
        <v/>
      </c>
      <c r="H229" s="16" t="str">
        <f ca="1">IF(data!$BY229=H$1,data!$BW229,"")</f>
        <v/>
      </c>
      <c r="I229" s="16" t="str">
        <f ca="1">IF(OR(data!$BX229=H$1,data!$BY229=H$1),data!$BW229,"")</f>
        <v/>
      </c>
      <c r="J229" s="17" t="str">
        <f ca="1">IF(data!$BX229=K$1,data!$BW229,"")</f>
        <v/>
      </c>
      <c r="K229" s="17" t="str">
        <f ca="1">IF(data!$BY229=K$1,data!$BW229,"")</f>
        <v/>
      </c>
      <c r="L229" s="17" t="str">
        <f ca="1">IF(OR(data!$BX229=K$1,data!$BY229=K$1),data!$BW229,"")</f>
        <v/>
      </c>
      <c r="M229" s="16" t="str">
        <f ca="1">IF(data!$BX229=N$1,data!$BW229,"")</f>
        <v/>
      </c>
      <c r="N229" s="16" t="str">
        <f ca="1">IF(data!$BY229=N$1,data!$BW229,"")</f>
        <v/>
      </c>
      <c r="O229" s="16" t="str">
        <f ca="1">IF(OR(data!$BX229=N$1,data!$BY229=N$1),data!$BW229,"")</f>
        <v/>
      </c>
      <c r="P229" s="17" t="str">
        <f ca="1">IF(data!$BX229=Q$1,data!$BW229,"")</f>
        <v/>
      </c>
      <c r="Q229" s="17" t="str">
        <f ca="1">IF(data!$BY229=Q$1,data!$BW229,"")</f>
        <v/>
      </c>
      <c r="R229" s="17" t="str">
        <f ca="1">IF(OR(data!$BX229=Q$1,data!$BY229=Q$1),data!$BW229,"")</f>
        <v/>
      </c>
      <c r="S229" s="16" t="str">
        <f ca="1">IF(data!$BX229=T$1,data!$BW229,"")</f>
        <v/>
      </c>
      <c r="T229" s="16" t="str">
        <f ca="1">IF(data!$BY229=T$1,data!$BW229,"")</f>
        <v/>
      </c>
      <c r="U229" s="16" t="str">
        <f ca="1">IF(OR(data!$BX229=T$1,data!$BY229=T$1),data!$BW229,"")</f>
        <v/>
      </c>
      <c r="V229" s="17" t="str">
        <f ca="1">IF(data!$BX229=W$1,data!$BW229,"")</f>
        <v/>
      </c>
      <c r="W229" s="17" t="str">
        <f ca="1">IF(data!$BY229=W$1,data!$BW229,"")</f>
        <v/>
      </c>
      <c r="X229" s="17" t="str">
        <f ca="1">IF(OR(data!$BX229=W$1,data!$BY229=W$1),data!$BW229,"")</f>
        <v/>
      </c>
      <c r="Y229" s="16" t="str">
        <f ca="1">IF(data!$BX229=Z$1,data!$BW229,"")</f>
        <v/>
      </c>
      <c r="Z229" s="16" t="str">
        <f ca="1">IF(data!$BY229=Z$1,data!$BW229,"")</f>
        <v/>
      </c>
      <c r="AA229" s="16" t="str">
        <f ca="1">IF(OR(data!$BX229=Z$1,data!$BY229=Z$1),data!$BW229,"")</f>
        <v/>
      </c>
      <c r="AB229" s="17" t="str">
        <f ca="1">IF(data!$BX229=AC$1,data!$BW229,"")</f>
        <v/>
      </c>
      <c r="AC229" s="17" t="str">
        <f ca="1">IF(data!$BY229=AC$1,data!$BW229,"")</f>
        <v/>
      </c>
      <c r="AD229" s="17" t="str">
        <f ca="1">IF(OR(data!$BX229=AC$1,data!$BY229=AC$1),data!$BW229,"")</f>
        <v/>
      </c>
      <c r="AE229" s="16" t="str">
        <f ca="1">IF(data!$BX229=AF$1,data!$BW229,"")</f>
        <v/>
      </c>
      <c r="AF229" s="16" t="str">
        <f ca="1">IF(data!$BY229=AF$1,data!$BW229,"")</f>
        <v/>
      </c>
      <c r="AG229" s="16" t="str">
        <f ca="1">IF(OR(data!$BX229=AF$1,data!$BY229=AF$1),data!$BW229,"")</f>
        <v/>
      </c>
      <c r="AH229" s="17" t="str">
        <f ca="1">IF(data!$BX229=AI$1,data!$BW229,"")</f>
        <v/>
      </c>
      <c r="AI229" s="17" t="str">
        <f ca="1">IF(data!$BY229=AI$1,data!$BW229,"")</f>
        <v/>
      </c>
      <c r="AJ229" s="17" t="str">
        <f ca="1">IF(OR(data!$BX229=AI$1,data!$BY229=AI$1),data!$BW229,"")</f>
        <v/>
      </c>
      <c r="AK229" s="16" t="str">
        <f ca="1">IF(data!$BX229=AL$1,data!$BW229,"")</f>
        <v/>
      </c>
      <c r="AL229" s="16" t="str">
        <f ca="1">IF(data!$BY229=AL$1,data!$BW229,"")</f>
        <v/>
      </c>
      <c r="AM229" s="16" t="str">
        <f ca="1">IF(OR(data!$BX229=AL$1,data!$BY229=AL$1),data!$BW229,"")</f>
        <v/>
      </c>
      <c r="AN229" s="17" t="str">
        <f ca="1">IF(data!$BX229=AO$1,data!$BW229,"")</f>
        <v/>
      </c>
      <c r="AO229" s="17" t="str">
        <f ca="1">IF(data!$BY229=AO$1,data!$BW229,"")</f>
        <v/>
      </c>
      <c r="AP229" s="17" t="str">
        <f ca="1">IF(OR(data!$BX229=AO$1,data!$BY229=AO$1),data!$BW229,"")</f>
        <v/>
      </c>
      <c r="AQ229" s="16" t="str">
        <f ca="1">IF(data!$BX229=AR$1,data!$BW229,"")</f>
        <v/>
      </c>
      <c r="AR229" s="16" t="str">
        <f ca="1">IF(data!$BY229=AR$1,data!$BW229,"")</f>
        <v/>
      </c>
      <c r="AS229" s="16" t="str">
        <f ca="1">IF(OR(data!$BX229=AR$1,data!$BY229=AR$1),data!$BW229,"")</f>
        <v/>
      </c>
      <c r="AT229" s="17" t="str">
        <f ca="1">IF(data!$BX229=AU$1,data!$BW229,"")</f>
        <v/>
      </c>
      <c r="AU229" s="17" t="str">
        <f ca="1">IF(data!$BY229=AU$1,data!$BW229,"")</f>
        <v/>
      </c>
      <c r="AV229" s="17" t="str">
        <f ca="1">IF(OR(data!$BX229=AU$1,data!$BY229=AU$1),data!$BW229,"")</f>
        <v/>
      </c>
      <c r="AW229" s="16" t="str">
        <f ca="1">IF(data!$BX229=AX$1,data!$BW229,"")</f>
        <v/>
      </c>
      <c r="AX229" s="16" t="str">
        <f ca="1">IF(data!$BY229=AX$1,data!$BW229,"")</f>
        <v/>
      </c>
      <c r="AY229" s="16" t="str">
        <f ca="1">IF(OR(data!$BX229=AX$1,data!$BY229=AX$1),data!$BW229,"")</f>
        <v/>
      </c>
      <c r="AZ229" s="17" t="str">
        <f ca="1">IF(data!$BX229=BA$1,data!$BW229,"")</f>
        <v/>
      </c>
      <c r="BA229" s="17" t="str">
        <f ca="1">IF(data!$BY229=BA$1,data!$BW229,"")</f>
        <v/>
      </c>
      <c r="BB229" s="17" t="str">
        <f ca="1">IF(OR(data!$BX229=BA$1,data!$BY229=BA$1),data!$BW229,"")</f>
        <v/>
      </c>
      <c r="BC229" s="16" t="str">
        <f ca="1">IF(data!$BX229=BD$1,data!$BW229,"")</f>
        <v/>
      </c>
      <c r="BD229" s="16" t="str">
        <f ca="1">IF(data!$BY229=BD$1,data!$BW229,"")</f>
        <v/>
      </c>
      <c r="BE229" s="16" t="str">
        <f ca="1">IF(OR(data!$BX229=BD$1,data!$BY229=BD$1),data!$BW229,"")</f>
        <v/>
      </c>
      <c r="BF229" s="17" t="str">
        <f ca="1">IF(data!$BX229=BG$1,data!$BW229,"")</f>
        <v/>
      </c>
      <c r="BG229" s="17" t="str">
        <f ca="1">IF(data!$BY229=BG$1,data!$BW229,"")</f>
        <v/>
      </c>
      <c r="BH229" s="17" t="str">
        <f ca="1">IF(OR(data!$BX229=BG$1,data!$BY229=BG$1),data!$BW229,"")</f>
        <v/>
      </c>
      <c r="BI229" s="16" t="str">
        <f ca="1">IF(data!$BX229=BJ$1,data!$BW229,"")</f>
        <v/>
      </c>
      <c r="BJ229" s="16" t="str">
        <f ca="1">IF(data!$BY229=BJ$1,data!$BW229,"")</f>
        <v/>
      </c>
      <c r="BK229" s="16" t="str">
        <f ca="1">IF(OR(data!$BX229=BJ$1,data!$BY229=BJ$1),data!$BW229,"")</f>
        <v/>
      </c>
      <c r="BL229" s="17" t="str">
        <f ca="1">IF(data!$BX229=BM$1,data!$BW229,"")</f>
        <v/>
      </c>
      <c r="BM229" s="17" t="str">
        <f ca="1">IF(data!$BY229=BM$1,data!$BW229,"")</f>
        <v/>
      </c>
      <c r="BN229" s="17" t="str">
        <f ca="1">IF(OR(data!$BX229=BM$1,data!$BY229=BM$1),data!$BW229,"")</f>
        <v/>
      </c>
      <c r="BO229" s="16" t="str">
        <f ca="1">IF(data!$BX229=BP$1,data!$BW229,"")</f>
        <v/>
      </c>
      <c r="BP229" s="16" t="str">
        <f ca="1">IF(data!$BY229=BP$1,data!$BW229,"")</f>
        <v/>
      </c>
      <c r="BQ229" s="16" t="str">
        <f ca="1">IF(OR(data!$BX229=BP$1,data!$BY229=BP$1),data!$BW229,"")</f>
        <v/>
      </c>
      <c r="BR229" s="17" t="str">
        <f ca="1">IF(data!$BX229=BS$1,data!$BW229,"")</f>
        <v/>
      </c>
      <c r="BS229" s="17" t="str">
        <f ca="1">IF(data!$BY229=BS$1,data!$BW229,"")</f>
        <v/>
      </c>
      <c r="BT229" s="17" t="str">
        <f ca="1">IF(OR(data!$BX229=BS$1,data!$BY229=BS$1),data!$BW229,"")</f>
        <v/>
      </c>
    </row>
    <row r="230" spans="1:72" s="11" customFormat="1" x14ac:dyDescent="0.25">
      <c r="A230" s="16" t="str">
        <f ca="1">IF(data!$BX230=B$1,data!$BW230,"")</f>
        <v/>
      </c>
      <c r="B230" s="16" t="str">
        <f ca="1">IF(data!$BY230=B$1,data!$BW230,"")</f>
        <v/>
      </c>
      <c r="C230" s="16" t="str">
        <f ca="1">IF(OR(data!$BX230=B$1,data!$BY230=B$1),data!$BW230,"")</f>
        <v/>
      </c>
      <c r="D230" s="17" t="str">
        <f ca="1">IF(data!$BX230=E$1,data!$BW230,"")</f>
        <v/>
      </c>
      <c r="E230" s="17" t="str">
        <f ca="1">IF(data!$BY230=E$1,data!$BW230,"")</f>
        <v/>
      </c>
      <c r="F230" s="17" t="str">
        <f ca="1">IF(OR(data!$BX230=E$1,data!$BY230=E$1),data!$BW230,"")</f>
        <v/>
      </c>
      <c r="G230" s="16" t="str">
        <f ca="1">IF(data!$BX230=H$1,data!$BW230,"")</f>
        <v/>
      </c>
      <c r="H230" s="16" t="str">
        <f ca="1">IF(data!$BY230=H$1,data!$BW230,"")</f>
        <v/>
      </c>
      <c r="I230" s="16" t="str">
        <f ca="1">IF(OR(data!$BX230=H$1,data!$BY230=H$1),data!$BW230,"")</f>
        <v/>
      </c>
      <c r="J230" s="17" t="str">
        <f ca="1">IF(data!$BX230=K$1,data!$BW230,"")</f>
        <v/>
      </c>
      <c r="K230" s="17" t="str">
        <f ca="1">IF(data!$BY230=K$1,data!$BW230,"")</f>
        <v/>
      </c>
      <c r="L230" s="17" t="str">
        <f ca="1">IF(OR(data!$BX230=K$1,data!$BY230=K$1),data!$BW230,"")</f>
        <v/>
      </c>
      <c r="M230" s="16" t="str">
        <f ca="1">IF(data!$BX230=N$1,data!$BW230,"")</f>
        <v/>
      </c>
      <c r="N230" s="16" t="str">
        <f ca="1">IF(data!$BY230=N$1,data!$BW230,"")</f>
        <v/>
      </c>
      <c r="O230" s="16" t="str">
        <f ca="1">IF(OR(data!$BX230=N$1,data!$BY230=N$1),data!$BW230,"")</f>
        <v/>
      </c>
      <c r="P230" s="17" t="str">
        <f ca="1">IF(data!$BX230=Q$1,data!$BW230,"")</f>
        <v/>
      </c>
      <c r="Q230" s="17" t="str">
        <f ca="1">IF(data!$BY230=Q$1,data!$BW230,"")</f>
        <v/>
      </c>
      <c r="R230" s="17" t="str">
        <f ca="1">IF(OR(data!$BX230=Q$1,data!$BY230=Q$1),data!$BW230,"")</f>
        <v/>
      </c>
      <c r="S230" s="16" t="str">
        <f ca="1">IF(data!$BX230=T$1,data!$BW230,"")</f>
        <v/>
      </c>
      <c r="T230" s="16" t="str">
        <f ca="1">IF(data!$BY230=T$1,data!$BW230,"")</f>
        <v/>
      </c>
      <c r="U230" s="16" t="str">
        <f ca="1">IF(OR(data!$BX230=T$1,data!$BY230=T$1),data!$BW230,"")</f>
        <v/>
      </c>
      <c r="V230" s="17" t="str">
        <f ca="1">IF(data!$BX230=W$1,data!$BW230,"")</f>
        <v/>
      </c>
      <c r="W230" s="17" t="str">
        <f ca="1">IF(data!$BY230=W$1,data!$BW230,"")</f>
        <v/>
      </c>
      <c r="X230" s="17" t="str">
        <f ca="1">IF(OR(data!$BX230=W$1,data!$BY230=W$1),data!$BW230,"")</f>
        <v/>
      </c>
      <c r="Y230" s="16" t="str">
        <f ca="1">IF(data!$BX230=Z$1,data!$BW230,"")</f>
        <v/>
      </c>
      <c r="Z230" s="16" t="str">
        <f ca="1">IF(data!$BY230=Z$1,data!$BW230,"")</f>
        <v/>
      </c>
      <c r="AA230" s="16" t="str">
        <f ca="1">IF(OR(data!$BX230=Z$1,data!$BY230=Z$1),data!$BW230,"")</f>
        <v/>
      </c>
      <c r="AB230" s="17" t="str">
        <f ca="1">IF(data!$BX230=AC$1,data!$BW230,"")</f>
        <v/>
      </c>
      <c r="AC230" s="17" t="str">
        <f ca="1">IF(data!$BY230=AC$1,data!$BW230,"")</f>
        <v/>
      </c>
      <c r="AD230" s="17" t="str">
        <f ca="1">IF(OR(data!$BX230=AC$1,data!$BY230=AC$1),data!$BW230,"")</f>
        <v/>
      </c>
      <c r="AE230" s="16" t="str">
        <f ca="1">IF(data!$BX230=AF$1,data!$BW230,"")</f>
        <v/>
      </c>
      <c r="AF230" s="16" t="str">
        <f ca="1">IF(data!$BY230=AF$1,data!$BW230,"")</f>
        <v/>
      </c>
      <c r="AG230" s="16" t="str">
        <f ca="1">IF(OR(data!$BX230=AF$1,data!$BY230=AF$1),data!$BW230,"")</f>
        <v/>
      </c>
      <c r="AH230" s="17" t="str">
        <f ca="1">IF(data!$BX230=AI$1,data!$BW230,"")</f>
        <v/>
      </c>
      <c r="AI230" s="17" t="str">
        <f ca="1">IF(data!$BY230=AI$1,data!$BW230,"")</f>
        <v/>
      </c>
      <c r="AJ230" s="17" t="str">
        <f ca="1">IF(OR(data!$BX230=AI$1,data!$BY230=AI$1),data!$BW230,"")</f>
        <v/>
      </c>
      <c r="AK230" s="16" t="str">
        <f ca="1">IF(data!$BX230=AL$1,data!$BW230,"")</f>
        <v/>
      </c>
      <c r="AL230" s="16" t="str">
        <f ca="1">IF(data!$BY230=AL$1,data!$BW230,"")</f>
        <v/>
      </c>
      <c r="AM230" s="16" t="str">
        <f ca="1">IF(OR(data!$BX230=AL$1,data!$BY230=AL$1),data!$BW230,"")</f>
        <v/>
      </c>
      <c r="AN230" s="17" t="str">
        <f ca="1">IF(data!$BX230=AO$1,data!$BW230,"")</f>
        <v/>
      </c>
      <c r="AO230" s="17" t="str">
        <f ca="1">IF(data!$BY230=AO$1,data!$BW230,"")</f>
        <v/>
      </c>
      <c r="AP230" s="17" t="str">
        <f ca="1">IF(OR(data!$BX230=AO$1,data!$BY230=AO$1),data!$BW230,"")</f>
        <v/>
      </c>
      <c r="AQ230" s="16" t="str">
        <f ca="1">IF(data!$BX230=AR$1,data!$BW230,"")</f>
        <v/>
      </c>
      <c r="AR230" s="16" t="str">
        <f ca="1">IF(data!$BY230=AR$1,data!$BW230,"")</f>
        <v/>
      </c>
      <c r="AS230" s="16" t="str">
        <f ca="1">IF(OR(data!$BX230=AR$1,data!$BY230=AR$1),data!$BW230,"")</f>
        <v/>
      </c>
      <c r="AT230" s="17" t="str">
        <f ca="1">IF(data!$BX230=AU$1,data!$BW230,"")</f>
        <v/>
      </c>
      <c r="AU230" s="17" t="str">
        <f ca="1">IF(data!$BY230=AU$1,data!$BW230,"")</f>
        <v/>
      </c>
      <c r="AV230" s="17" t="str">
        <f ca="1">IF(OR(data!$BX230=AU$1,data!$BY230=AU$1),data!$BW230,"")</f>
        <v/>
      </c>
      <c r="AW230" s="16" t="str">
        <f ca="1">IF(data!$BX230=AX$1,data!$BW230,"")</f>
        <v/>
      </c>
      <c r="AX230" s="16" t="str">
        <f ca="1">IF(data!$BY230=AX$1,data!$BW230,"")</f>
        <v/>
      </c>
      <c r="AY230" s="16" t="str">
        <f ca="1">IF(OR(data!$BX230=AX$1,data!$BY230=AX$1),data!$BW230,"")</f>
        <v/>
      </c>
      <c r="AZ230" s="17" t="str">
        <f ca="1">IF(data!$BX230=BA$1,data!$BW230,"")</f>
        <v/>
      </c>
      <c r="BA230" s="17" t="str">
        <f ca="1">IF(data!$BY230=BA$1,data!$BW230,"")</f>
        <v/>
      </c>
      <c r="BB230" s="17" t="str">
        <f ca="1">IF(OR(data!$BX230=BA$1,data!$BY230=BA$1),data!$BW230,"")</f>
        <v/>
      </c>
      <c r="BC230" s="16" t="str">
        <f ca="1">IF(data!$BX230=BD$1,data!$BW230,"")</f>
        <v/>
      </c>
      <c r="BD230" s="16" t="str">
        <f ca="1">IF(data!$BY230=BD$1,data!$BW230,"")</f>
        <v/>
      </c>
      <c r="BE230" s="16" t="str">
        <f ca="1">IF(OR(data!$BX230=BD$1,data!$BY230=BD$1),data!$BW230,"")</f>
        <v/>
      </c>
      <c r="BF230" s="17" t="str">
        <f ca="1">IF(data!$BX230=BG$1,data!$BW230,"")</f>
        <v/>
      </c>
      <c r="BG230" s="17" t="str">
        <f ca="1">IF(data!$BY230=BG$1,data!$BW230,"")</f>
        <v/>
      </c>
      <c r="BH230" s="17" t="str">
        <f ca="1">IF(OR(data!$BX230=BG$1,data!$BY230=BG$1),data!$BW230,"")</f>
        <v/>
      </c>
      <c r="BI230" s="16" t="str">
        <f ca="1">IF(data!$BX230=BJ$1,data!$BW230,"")</f>
        <v/>
      </c>
      <c r="BJ230" s="16" t="str">
        <f ca="1">IF(data!$BY230=BJ$1,data!$BW230,"")</f>
        <v/>
      </c>
      <c r="BK230" s="16" t="str">
        <f ca="1">IF(OR(data!$BX230=BJ$1,data!$BY230=BJ$1),data!$BW230,"")</f>
        <v/>
      </c>
      <c r="BL230" s="17" t="str">
        <f ca="1">IF(data!$BX230=BM$1,data!$BW230,"")</f>
        <v/>
      </c>
      <c r="BM230" s="17" t="str">
        <f ca="1">IF(data!$BY230=BM$1,data!$BW230,"")</f>
        <v/>
      </c>
      <c r="BN230" s="17" t="str">
        <f ca="1">IF(OR(data!$BX230=BM$1,data!$BY230=BM$1),data!$BW230,"")</f>
        <v/>
      </c>
      <c r="BO230" s="16" t="str">
        <f ca="1">IF(data!$BX230=BP$1,data!$BW230,"")</f>
        <v/>
      </c>
      <c r="BP230" s="16" t="str">
        <f ca="1">IF(data!$BY230=BP$1,data!$BW230,"")</f>
        <v/>
      </c>
      <c r="BQ230" s="16" t="str">
        <f ca="1">IF(OR(data!$BX230=BP$1,data!$BY230=BP$1),data!$BW230,"")</f>
        <v/>
      </c>
      <c r="BR230" s="17" t="str">
        <f ca="1">IF(data!$BX230=BS$1,data!$BW230,"")</f>
        <v/>
      </c>
      <c r="BS230" s="17" t="str">
        <f ca="1">IF(data!$BY230=BS$1,data!$BW230,"")</f>
        <v/>
      </c>
      <c r="BT230" s="17" t="str">
        <f ca="1">IF(OR(data!$BX230=BS$1,data!$BY230=BS$1),data!$BW230,"")</f>
        <v/>
      </c>
    </row>
    <row r="231" spans="1:72" s="11" customFormat="1" x14ac:dyDescent="0.25">
      <c r="A231" s="16" t="str">
        <f ca="1">IF(data!$BX231=B$1,data!$BW231,"")</f>
        <v/>
      </c>
      <c r="B231" s="16" t="str">
        <f ca="1">IF(data!$BY231=B$1,data!$BW231,"")</f>
        <v/>
      </c>
      <c r="C231" s="16" t="str">
        <f ca="1">IF(OR(data!$BX231=B$1,data!$BY231=B$1),data!$BW231,"")</f>
        <v/>
      </c>
      <c r="D231" s="17" t="str">
        <f ca="1">IF(data!$BX231=E$1,data!$BW231,"")</f>
        <v/>
      </c>
      <c r="E231" s="17" t="str">
        <f ca="1">IF(data!$BY231=E$1,data!$BW231,"")</f>
        <v/>
      </c>
      <c r="F231" s="17" t="str">
        <f ca="1">IF(OR(data!$BX231=E$1,data!$BY231=E$1),data!$BW231,"")</f>
        <v/>
      </c>
      <c r="G231" s="16" t="str">
        <f ca="1">IF(data!$BX231=H$1,data!$BW231,"")</f>
        <v/>
      </c>
      <c r="H231" s="16" t="str">
        <f ca="1">IF(data!$BY231=H$1,data!$BW231,"")</f>
        <v/>
      </c>
      <c r="I231" s="16" t="str">
        <f ca="1">IF(OR(data!$BX231=H$1,data!$BY231=H$1),data!$BW231,"")</f>
        <v/>
      </c>
      <c r="J231" s="17" t="str">
        <f ca="1">IF(data!$BX231=K$1,data!$BW231,"")</f>
        <v/>
      </c>
      <c r="K231" s="17" t="str">
        <f ca="1">IF(data!$BY231=K$1,data!$BW231,"")</f>
        <v/>
      </c>
      <c r="L231" s="17" t="str">
        <f ca="1">IF(OR(data!$BX231=K$1,data!$BY231=K$1),data!$BW231,"")</f>
        <v/>
      </c>
      <c r="M231" s="16" t="str">
        <f ca="1">IF(data!$BX231=N$1,data!$BW231,"")</f>
        <v/>
      </c>
      <c r="N231" s="16" t="str">
        <f ca="1">IF(data!$BY231=N$1,data!$BW231,"")</f>
        <v/>
      </c>
      <c r="O231" s="16" t="str">
        <f ca="1">IF(OR(data!$BX231=N$1,data!$BY231=N$1),data!$BW231,"")</f>
        <v/>
      </c>
      <c r="P231" s="17" t="str">
        <f ca="1">IF(data!$BX231=Q$1,data!$BW231,"")</f>
        <v/>
      </c>
      <c r="Q231" s="17" t="str">
        <f ca="1">IF(data!$BY231=Q$1,data!$BW231,"")</f>
        <v/>
      </c>
      <c r="R231" s="17" t="str">
        <f ca="1">IF(OR(data!$BX231=Q$1,data!$BY231=Q$1),data!$BW231,"")</f>
        <v/>
      </c>
      <c r="S231" s="16" t="str">
        <f ca="1">IF(data!$BX231=T$1,data!$BW231,"")</f>
        <v/>
      </c>
      <c r="T231" s="16" t="str">
        <f ca="1">IF(data!$BY231=T$1,data!$BW231,"")</f>
        <v/>
      </c>
      <c r="U231" s="16" t="str">
        <f ca="1">IF(OR(data!$BX231=T$1,data!$BY231=T$1),data!$BW231,"")</f>
        <v/>
      </c>
      <c r="V231" s="17" t="str">
        <f ca="1">IF(data!$BX231=W$1,data!$BW231,"")</f>
        <v/>
      </c>
      <c r="W231" s="17" t="str">
        <f ca="1">IF(data!$BY231=W$1,data!$BW231,"")</f>
        <v/>
      </c>
      <c r="X231" s="17" t="str">
        <f ca="1">IF(OR(data!$BX231=W$1,data!$BY231=W$1),data!$BW231,"")</f>
        <v/>
      </c>
      <c r="Y231" s="16" t="str">
        <f ca="1">IF(data!$BX231=Z$1,data!$BW231,"")</f>
        <v/>
      </c>
      <c r="Z231" s="16" t="str">
        <f ca="1">IF(data!$BY231=Z$1,data!$BW231,"")</f>
        <v/>
      </c>
      <c r="AA231" s="16" t="str">
        <f ca="1">IF(OR(data!$BX231=Z$1,data!$BY231=Z$1),data!$BW231,"")</f>
        <v/>
      </c>
      <c r="AB231" s="17" t="str">
        <f ca="1">IF(data!$BX231=AC$1,data!$BW231,"")</f>
        <v/>
      </c>
      <c r="AC231" s="17" t="str">
        <f ca="1">IF(data!$BY231=AC$1,data!$BW231,"")</f>
        <v/>
      </c>
      <c r="AD231" s="17" t="str">
        <f ca="1">IF(OR(data!$BX231=AC$1,data!$BY231=AC$1),data!$BW231,"")</f>
        <v/>
      </c>
      <c r="AE231" s="16" t="str">
        <f ca="1">IF(data!$BX231=AF$1,data!$BW231,"")</f>
        <v/>
      </c>
      <c r="AF231" s="16" t="str">
        <f ca="1">IF(data!$BY231=AF$1,data!$BW231,"")</f>
        <v/>
      </c>
      <c r="AG231" s="16" t="str">
        <f ca="1">IF(OR(data!$BX231=AF$1,data!$BY231=AF$1),data!$BW231,"")</f>
        <v/>
      </c>
      <c r="AH231" s="17" t="str">
        <f ca="1">IF(data!$BX231=AI$1,data!$BW231,"")</f>
        <v/>
      </c>
      <c r="AI231" s="17" t="str">
        <f ca="1">IF(data!$BY231=AI$1,data!$BW231,"")</f>
        <v/>
      </c>
      <c r="AJ231" s="17" t="str">
        <f ca="1">IF(OR(data!$BX231=AI$1,data!$BY231=AI$1),data!$BW231,"")</f>
        <v/>
      </c>
      <c r="AK231" s="16" t="str">
        <f ca="1">IF(data!$BX231=AL$1,data!$BW231,"")</f>
        <v/>
      </c>
      <c r="AL231" s="16" t="str">
        <f ca="1">IF(data!$BY231=AL$1,data!$BW231,"")</f>
        <v/>
      </c>
      <c r="AM231" s="16" t="str">
        <f ca="1">IF(OR(data!$BX231=AL$1,data!$BY231=AL$1),data!$BW231,"")</f>
        <v/>
      </c>
      <c r="AN231" s="17" t="str">
        <f ca="1">IF(data!$BX231=AO$1,data!$BW231,"")</f>
        <v/>
      </c>
      <c r="AO231" s="17" t="str">
        <f ca="1">IF(data!$BY231=AO$1,data!$BW231,"")</f>
        <v/>
      </c>
      <c r="AP231" s="17" t="str">
        <f ca="1">IF(OR(data!$BX231=AO$1,data!$BY231=AO$1),data!$BW231,"")</f>
        <v/>
      </c>
      <c r="AQ231" s="16" t="str">
        <f ca="1">IF(data!$BX231=AR$1,data!$BW231,"")</f>
        <v/>
      </c>
      <c r="AR231" s="16" t="str">
        <f ca="1">IF(data!$BY231=AR$1,data!$BW231,"")</f>
        <v/>
      </c>
      <c r="AS231" s="16" t="str">
        <f ca="1">IF(OR(data!$BX231=AR$1,data!$BY231=AR$1),data!$BW231,"")</f>
        <v/>
      </c>
      <c r="AT231" s="17" t="str">
        <f ca="1">IF(data!$BX231=AU$1,data!$BW231,"")</f>
        <v/>
      </c>
      <c r="AU231" s="17" t="str">
        <f ca="1">IF(data!$BY231=AU$1,data!$BW231,"")</f>
        <v/>
      </c>
      <c r="AV231" s="17" t="str">
        <f ca="1">IF(OR(data!$BX231=AU$1,data!$BY231=AU$1),data!$BW231,"")</f>
        <v/>
      </c>
      <c r="AW231" s="16" t="str">
        <f ca="1">IF(data!$BX231=AX$1,data!$BW231,"")</f>
        <v/>
      </c>
      <c r="AX231" s="16" t="str">
        <f ca="1">IF(data!$BY231=AX$1,data!$BW231,"")</f>
        <v/>
      </c>
      <c r="AY231" s="16" t="str">
        <f ca="1">IF(OR(data!$BX231=AX$1,data!$BY231=AX$1),data!$BW231,"")</f>
        <v/>
      </c>
      <c r="AZ231" s="17" t="str">
        <f ca="1">IF(data!$BX231=BA$1,data!$BW231,"")</f>
        <v/>
      </c>
      <c r="BA231" s="17" t="str">
        <f ca="1">IF(data!$BY231=BA$1,data!$BW231,"")</f>
        <v/>
      </c>
      <c r="BB231" s="17" t="str">
        <f ca="1">IF(OR(data!$BX231=BA$1,data!$BY231=BA$1),data!$BW231,"")</f>
        <v/>
      </c>
      <c r="BC231" s="16" t="str">
        <f ca="1">IF(data!$BX231=BD$1,data!$BW231,"")</f>
        <v/>
      </c>
      <c r="BD231" s="16" t="str">
        <f ca="1">IF(data!$BY231=BD$1,data!$BW231,"")</f>
        <v/>
      </c>
      <c r="BE231" s="16" t="str">
        <f ca="1">IF(OR(data!$BX231=BD$1,data!$BY231=BD$1),data!$BW231,"")</f>
        <v/>
      </c>
      <c r="BF231" s="17" t="str">
        <f ca="1">IF(data!$BX231=BG$1,data!$BW231,"")</f>
        <v/>
      </c>
      <c r="BG231" s="17" t="str">
        <f ca="1">IF(data!$BY231=BG$1,data!$BW231,"")</f>
        <v/>
      </c>
      <c r="BH231" s="17" t="str">
        <f ca="1">IF(OR(data!$BX231=BG$1,data!$BY231=BG$1),data!$BW231,"")</f>
        <v/>
      </c>
      <c r="BI231" s="16" t="str">
        <f ca="1">IF(data!$BX231=BJ$1,data!$BW231,"")</f>
        <v/>
      </c>
      <c r="BJ231" s="16" t="str">
        <f ca="1">IF(data!$BY231=BJ$1,data!$BW231,"")</f>
        <v/>
      </c>
      <c r="BK231" s="16" t="str">
        <f ca="1">IF(OR(data!$BX231=BJ$1,data!$BY231=BJ$1),data!$BW231,"")</f>
        <v/>
      </c>
      <c r="BL231" s="17" t="str">
        <f ca="1">IF(data!$BX231=BM$1,data!$BW231,"")</f>
        <v/>
      </c>
      <c r="BM231" s="17" t="str">
        <f ca="1">IF(data!$BY231=BM$1,data!$BW231,"")</f>
        <v/>
      </c>
      <c r="BN231" s="17" t="str">
        <f ca="1">IF(OR(data!$BX231=BM$1,data!$BY231=BM$1),data!$BW231,"")</f>
        <v/>
      </c>
      <c r="BO231" s="16" t="str">
        <f ca="1">IF(data!$BX231=BP$1,data!$BW231,"")</f>
        <v/>
      </c>
      <c r="BP231" s="16" t="str">
        <f ca="1">IF(data!$BY231=BP$1,data!$BW231,"")</f>
        <v/>
      </c>
      <c r="BQ231" s="16" t="str">
        <f ca="1">IF(OR(data!$BX231=BP$1,data!$BY231=BP$1),data!$BW231,"")</f>
        <v/>
      </c>
      <c r="BR231" s="17" t="str">
        <f ca="1">IF(data!$BX231=BS$1,data!$BW231,"")</f>
        <v/>
      </c>
      <c r="BS231" s="17" t="str">
        <f ca="1">IF(data!$BY231=BS$1,data!$BW231,"")</f>
        <v/>
      </c>
      <c r="BT231" s="17" t="str">
        <f ca="1">IF(OR(data!$BX231=BS$1,data!$BY231=BS$1),data!$BW231,"")</f>
        <v/>
      </c>
    </row>
    <row r="232" spans="1:72" s="11" customFormat="1" x14ac:dyDescent="0.25">
      <c r="A232" s="16" t="str">
        <f ca="1">IF(data!$BX232=B$1,data!$BW232,"")</f>
        <v/>
      </c>
      <c r="B232" s="16" t="str">
        <f ca="1">IF(data!$BY232=B$1,data!$BW232,"")</f>
        <v/>
      </c>
      <c r="C232" s="16" t="str">
        <f ca="1">IF(OR(data!$BX232=B$1,data!$BY232=B$1),data!$BW232,"")</f>
        <v/>
      </c>
      <c r="D232" s="17" t="str">
        <f ca="1">IF(data!$BX232=E$1,data!$BW232,"")</f>
        <v/>
      </c>
      <c r="E232" s="17" t="str">
        <f ca="1">IF(data!$BY232=E$1,data!$BW232,"")</f>
        <v/>
      </c>
      <c r="F232" s="17" t="str">
        <f ca="1">IF(OR(data!$BX232=E$1,data!$BY232=E$1),data!$BW232,"")</f>
        <v/>
      </c>
      <c r="G232" s="16" t="str">
        <f ca="1">IF(data!$BX232=H$1,data!$BW232,"")</f>
        <v/>
      </c>
      <c r="H232" s="16" t="str">
        <f ca="1">IF(data!$BY232=H$1,data!$BW232,"")</f>
        <v/>
      </c>
      <c r="I232" s="16" t="str">
        <f ca="1">IF(OR(data!$BX232=H$1,data!$BY232=H$1),data!$BW232,"")</f>
        <v/>
      </c>
      <c r="J232" s="17" t="str">
        <f ca="1">IF(data!$BX232=K$1,data!$BW232,"")</f>
        <v/>
      </c>
      <c r="K232" s="17" t="str">
        <f ca="1">IF(data!$BY232=K$1,data!$BW232,"")</f>
        <v/>
      </c>
      <c r="L232" s="17" t="str">
        <f ca="1">IF(OR(data!$BX232=K$1,data!$BY232=K$1),data!$BW232,"")</f>
        <v/>
      </c>
      <c r="M232" s="16" t="str">
        <f ca="1">IF(data!$BX232=N$1,data!$BW232,"")</f>
        <v/>
      </c>
      <c r="N232" s="16" t="str">
        <f ca="1">IF(data!$BY232=N$1,data!$BW232,"")</f>
        <v/>
      </c>
      <c r="O232" s="16" t="str">
        <f ca="1">IF(OR(data!$BX232=N$1,data!$BY232=N$1),data!$BW232,"")</f>
        <v/>
      </c>
      <c r="P232" s="17" t="str">
        <f ca="1">IF(data!$BX232=Q$1,data!$BW232,"")</f>
        <v/>
      </c>
      <c r="Q232" s="17" t="str">
        <f ca="1">IF(data!$BY232=Q$1,data!$BW232,"")</f>
        <v/>
      </c>
      <c r="R232" s="17" t="str">
        <f ca="1">IF(OR(data!$BX232=Q$1,data!$BY232=Q$1),data!$BW232,"")</f>
        <v/>
      </c>
      <c r="S232" s="16" t="str">
        <f ca="1">IF(data!$BX232=T$1,data!$BW232,"")</f>
        <v/>
      </c>
      <c r="T232" s="16" t="str">
        <f ca="1">IF(data!$BY232=T$1,data!$BW232,"")</f>
        <v/>
      </c>
      <c r="U232" s="16" t="str">
        <f ca="1">IF(OR(data!$BX232=T$1,data!$BY232=T$1),data!$BW232,"")</f>
        <v/>
      </c>
      <c r="V232" s="17" t="str">
        <f ca="1">IF(data!$BX232=W$1,data!$BW232,"")</f>
        <v/>
      </c>
      <c r="W232" s="17" t="str">
        <f ca="1">IF(data!$BY232=W$1,data!$BW232,"")</f>
        <v/>
      </c>
      <c r="X232" s="17" t="str">
        <f ca="1">IF(OR(data!$BX232=W$1,data!$BY232=W$1),data!$BW232,"")</f>
        <v/>
      </c>
      <c r="Y232" s="16" t="str">
        <f ca="1">IF(data!$BX232=Z$1,data!$BW232,"")</f>
        <v/>
      </c>
      <c r="Z232" s="16" t="str">
        <f ca="1">IF(data!$BY232=Z$1,data!$BW232,"")</f>
        <v/>
      </c>
      <c r="AA232" s="16" t="str">
        <f ca="1">IF(OR(data!$BX232=Z$1,data!$BY232=Z$1),data!$BW232,"")</f>
        <v/>
      </c>
      <c r="AB232" s="17" t="str">
        <f ca="1">IF(data!$BX232=AC$1,data!$BW232,"")</f>
        <v/>
      </c>
      <c r="AC232" s="17" t="str">
        <f ca="1">IF(data!$BY232=AC$1,data!$BW232,"")</f>
        <v/>
      </c>
      <c r="AD232" s="17" t="str">
        <f ca="1">IF(OR(data!$BX232=AC$1,data!$BY232=AC$1),data!$BW232,"")</f>
        <v/>
      </c>
      <c r="AE232" s="16" t="str">
        <f ca="1">IF(data!$BX232=AF$1,data!$BW232,"")</f>
        <v/>
      </c>
      <c r="AF232" s="16" t="str">
        <f ca="1">IF(data!$BY232=AF$1,data!$BW232,"")</f>
        <v/>
      </c>
      <c r="AG232" s="16" t="str">
        <f ca="1">IF(OR(data!$BX232=AF$1,data!$BY232=AF$1),data!$BW232,"")</f>
        <v/>
      </c>
      <c r="AH232" s="17" t="str">
        <f ca="1">IF(data!$BX232=AI$1,data!$BW232,"")</f>
        <v/>
      </c>
      <c r="AI232" s="17" t="str">
        <f ca="1">IF(data!$BY232=AI$1,data!$BW232,"")</f>
        <v/>
      </c>
      <c r="AJ232" s="17" t="str">
        <f ca="1">IF(OR(data!$BX232=AI$1,data!$BY232=AI$1),data!$BW232,"")</f>
        <v/>
      </c>
      <c r="AK232" s="16" t="str">
        <f ca="1">IF(data!$BX232=AL$1,data!$BW232,"")</f>
        <v/>
      </c>
      <c r="AL232" s="16" t="str">
        <f ca="1">IF(data!$BY232=AL$1,data!$BW232,"")</f>
        <v/>
      </c>
      <c r="AM232" s="16" t="str">
        <f ca="1">IF(OR(data!$BX232=AL$1,data!$BY232=AL$1),data!$BW232,"")</f>
        <v/>
      </c>
      <c r="AN232" s="17" t="str">
        <f ca="1">IF(data!$BX232=AO$1,data!$BW232,"")</f>
        <v/>
      </c>
      <c r="AO232" s="17" t="str">
        <f ca="1">IF(data!$BY232=AO$1,data!$BW232,"")</f>
        <v/>
      </c>
      <c r="AP232" s="17" t="str">
        <f ca="1">IF(OR(data!$BX232=AO$1,data!$BY232=AO$1),data!$BW232,"")</f>
        <v/>
      </c>
      <c r="AQ232" s="16" t="str">
        <f ca="1">IF(data!$BX232=AR$1,data!$BW232,"")</f>
        <v/>
      </c>
      <c r="AR232" s="16" t="str">
        <f ca="1">IF(data!$BY232=AR$1,data!$BW232,"")</f>
        <v/>
      </c>
      <c r="AS232" s="16" t="str">
        <f ca="1">IF(OR(data!$BX232=AR$1,data!$BY232=AR$1),data!$BW232,"")</f>
        <v/>
      </c>
      <c r="AT232" s="17" t="str">
        <f ca="1">IF(data!$BX232=AU$1,data!$BW232,"")</f>
        <v/>
      </c>
      <c r="AU232" s="17" t="str">
        <f ca="1">IF(data!$BY232=AU$1,data!$BW232,"")</f>
        <v/>
      </c>
      <c r="AV232" s="17" t="str">
        <f ca="1">IF(OR(data!$BX232=AU$1,data!$BY232=AU$1),data!$BW232,"")</f>
        <v/>
      </c>
      <c r="AW232" s="16" t="str">
        <f ca="1">IF(data!$BX232=AX$1,data!$BW232,"")</f>
        <v/>
      </c>
      <c r="AX232" s="16" t="str">
        <f ca="1">IF(data!$BY232=AX$1,data!$BW232,"")</f>
        <v/>
      </c>
      <c r="AY232" s="16" t="str">
        <f ca="1">IF(OR(data!$BX232=AX$1,data!$BY232=AX$1),data!$BW232,"")</f>
        <v/>
      </c>
      <c r="AZ232" s="17" t="str">
        <f ca="1">IF(data!$BX232=BA$1,data!$BW232,"")</f>
        <v/>
      </c>
      <c r="BA232" s="17" t="str">
        <f ca="1">IF(data!$BY232=BA$1,data!$BW232,"")</f>
        <v/>
      </c>
      <c r="BB232" s="17" t="str">
        <f ca="1">IF(OR(data!$BX232=BA$1,data!$BY232=BA$1),data!$BW232,"")</f>
        <v/>
      </c>
      <c r="BC232" s="16" t="str">
        <f ca="1">IF(data!$BX232=BD$1,data!$BW232,"")</f>
        <v/>
      </c>
      <c r="BD232" s="16" t="str">
        <f ca="1">IF(data!$BY232=BD$1,data!$BW232,"")</f>
        <v/>
      </c>
      <c r="BE232" s="16" t="str">
        <f ca="1">IF(OR(data!$BX232=BD$1,data!$BY232=BD$1),data!$BW232,"")</f>
        <v/>
      </c>
      <c r="BF232" s="17" t="str">
        <f ca="1">IF(data!$BX232=BG$1,data!$BW232,"")</f>
        <v/>
      </c>
      <c r="BG232" s="17" t="str">
        <f ca="1">IF(data!$BY232=BG$1,data!$BW232,"")</f>
        <v/>
      </c>
      <c r="BH232" s="17" t="str">
        <f ca="1">IF(OR(data!$BX232=BG$1,data!$BY232=BG$1),data!$BW232,"")</f>
        <v/>
      </c>
      <c r="BI232" s="16" t="str">
        <f ca="1">IF(data!$BX232=BJ$1,data!$BW232,"")</f>
        <v/>
      </c>
      <c r="BJ232" s="16" t="str">
        <f ca="1">IF(data!$BY232=BJ$1,data!$BW232,"")</f>
        <v/>
      </c>
      <c r="BK232" s="16" t="str">
        <f ca="1">IF(OR(data!$BX232=BJ$1,data!$BY232=BJ$1),data!$BW232,"")</f>
        <v/>
      </c>
      <c r="BL232" s="17" t="str">
        <f ca="1">IF(data!$BX232=BM$1,data!$BW232,"")</f>
        <v/>
      </c>
      <c r="BM232" s="17" t="str">
        <f ca="1">IF(data!$BY232=BM$1,data!$BW232,"")</f>
        <v/>
      </c>
      <c r="BN232" s="17" t="str">
        <f ca="1">IF(OR(data!$BX232=BM$1,data!$BY232=BM$1),data!$BW232,"")</f>
        <v/>
      </c>
      <c r="BO232" s="16" t="str">
        <f ca="1">IF(data!$BX232=BP$1,data!$BW232,"")</f>
        <v/>
      </c>
      <c r="BP232" s="16" t="str">
        <f ca="1">IF(data!$BY232=BP$1,data!$BW232,"")</f>
        <v/>
      </c>
      <c r="BQ232" s="16" t="str">
        <f ca="1">IF(OR(data!$BX232=BP$1,data!$BY232=BP$1),data!$BW232,"")</f>
        <v/>
      </c>
      <c r="BR232" s="17" t="str">
        <f ca="1">IF(data!$BX232=BS$1,data!$BW232,"")</f>
        <v/>
      </c>
      <c r="BS232" s="17" t="str">
        <f ca="1">IF(data!$BY232=BS$1,data!$BW232,"")</f>
        <v/>
      </c>
      <c r="BT232" s="17" t="str">
        <f ca="1">IF(OR(data!$BX232=BS$1,data!$BY232=BS$1),data!$BW232,"")</f>
        <v/>
      </c>
    </row>
    <row r="233" spans="1:72" s="11" customFormat="1" x14ac:dyDescent="0.25">
      <c r="A233" s="16" t="str">
        <f ca="1">IF(data!$BX233=B$1,data!$BW233,"")</f>
        <v/>
      </c>
      <c r="B233" s="16" t="str">
        <f ca="1">IF(data!$BY233=B$1,data!$BW233,"")</f>
        <v/>
      </c>
      <c r="C233" s="16" t="str">
        <f ca="1">IF(OR(data!$BX233=B$1,data!$BY233=B$1),data!$BW233,"")</f>
        <v/>
      </c>
      <c r="D233" s="17" t="str">
        <f ca="1">IF(data!$BX233=E$1,data!$BW233,"")</f>
        <v/>
      </c>
      <c r="E233" s="17" t="str">
        <f ca="1">IF(data!$BY233=E$1,data!$BW233,"")</f>
        <v/>
      </c>
      <c r="F233" s="17" t="str">
        <f ca="1">IF(OR(data!$BX233=E$1,data!$BY233=E$1),data!$BW233,"")</f>
        <v/>
      </c>
      <c r="G233" s="16" t="str">
        <f ca="1">IF(data!$BX233=H$1,data!$BW233,"")</f>
        <v/>
      </c>
      <c r="H233" s="16" t="str">
        <f ca="1">IF(data!$BY233=H$1,data!$BW233,"")</f>
        <v/>
      </c>
      <c r="I233" s="16" t="str">
        <f ca="1">IF(OR(data!$BX233=H$1,data!$BY233=H$1),data!$BW233,"")</f>
        <v/>
      </c>
      <c r="J233" s="17" t="str">
        <f ca="1">IF(data!$BX233=K$1,data!$BW233,"")</f>
        <v/>
      </c>
      <c r="K233" s="17" t="str">
        <f ca="1">IF(data!$BY233=K$1,data!$BW233,"")</f>
        <v/>
      </c>
      <c r="L233" s="17" t="str">
        <f ca="1">IF(OR(data!$BX233=K$1,data!$BY233=K$1),data!$BW233,"")</f>
        <v/>
      </c>
      <c r="M233" s="16" t="str">
        <f ca="1">IF(data!$BX233=N$1,data!$BW233,"")</f>
        <v/>
      </c>
      <c r="N233" s="16" t="str">
        <f ca="1">IF(data!$BY233=N$1,data!$BW233,"")</f>
        <v/>
      </c>
      <c r="O233" s="16" t="str">
        <f ca="1">IF(OR(data!$BX233=N$1,data!$BY233=N$1),data!$BW233,"")</f>
        <v/>
      </c>
      <c r="P233" s="17" t="str">
        <f ca="1">IF(data!$BX233=Q$1,data!$BW233,"")</f>
        <v/>
      </c>
      <c r="Q233" s="17" t="str">
        <f ca="1">IF(data!$BY233=Q$1,data!$BW233,"")</f>
        <v/>
      </c>
      <c r="R233" s="17" t="str">
        <f ca="1">IF(OR(data!$BX233=Q$1,data!$BY233=Q$1),data!$BW233,"")</f>
        <v/>
      </c>
      <c r="S233" s="16" t="str">
        <f ca="1">IF(data!$BX233=T$1,data!$BW233,"")</f>
        <v/>
      </c>
      <c r="T233" s="16" t="str">
        <f ca="1">IF(data!$BY233=T$1,data!$BW233,"")</f>
        <v/>
      </c>
      <c r="U233" s="16" t="str">
        <f ca="1">IF(OR(data!$BX233=T$1,data!$BY233=T$1),data!$BW233,"")</f>
        <v/>
      </c>
      <c r="V233" s="17" t="str">
        <f ca="1">IF(data!$BX233=W$1,data!$BW233,"")</f>
        <v/>
      </c>
      <c r="W233" s="17" t="str">
        <f ca="1">IF(data!$BY233=W$1,data!$BW233,"")</f>
        <v/>
      </c>
      <c r="X233" s="17" t="str">
        <f ca="1">IF(OR(data!$BX233=W$1,data!$BY233=W$1),data!$BW233,"")</f>
        <v/>
      </c>
      <c r="Y233" s="16" t="str">
        <f ca="1">IF(data!$BX233=Z$1,data!$BW233,"")</f>
        <v/>
      </c>
      <c r="Z233" s="16" t="str">
        <f ca="1">IF(data!$BY233=Z$1,data!$BW233,"")</f>
        <v/>
      </c>
      <c r="AA233" s="16" t="str">
        <f ca="1">IF(OR(data!$BX233=Z$1,data!$BY233=Z$1),data!$BW233,"")</f>
        <v/>
      </c>
      <c r="AB233" s="17" t="str">
        <f ca="1">IF(data!$BX233=AC$1,data!$BW233,"")</f>
        <v/>
      </c>
      <c r="AC233" s="17" t="str">
        <f ca="1">IF(data!$BY233=AC$1,data!$BW233,"")</f>
        <v/>
      </c>
      <c r="AD233" s="17" t="str">
        <f ca="1">IF(OR(data!$BX233=AC$1,data!$BY233=AC$1),data!$BW233,"")</f>
        <v/>
      </c>
      <c r="AE233" s="16" t="str">
        <f ca="1">IF(data!$BX233=AF$1,data!$BW233,"")</f>
        <v/>
      </c>
      <c r="AF233" s="16" t="str">
        <f ca="1">IF(data!$BY233=AF$1,data!$BW233,"")</f>
        <v/>
      </c>
      <c r="AG233" s="16" t="str">
        <f ca="1">IF(OR(data!$BX233=AF$1,data!$BY233=AF$1),data!$BW233,"")</f>
        <v/>
      </c>
      <c r="AH233" s="17" t="str">
        <f ca="1">IF(data!$BX233=AI$1,data!$BW233,"")</f>
        <v/>
      </c>
      <c r="AI233" s="17" t="str">
        <f ca="1">IF(data!$BY233=AI$1,data!$BW233,"")</f>
        <v/>
      </c>
      <c r="AJ233" s="17" t="str">
        <f ca="1">IF(OR(data!$BX233=AI$1,data!$BY233=AI$1),data!$BW233,"")</f>
        <v/>
      </c>
      <c r="AK233" s="16" t="str">
        <f ca="1">IF(data!$BX233=AL$1,data!$BW233,"")</f>
        <v/>
      </c>
      <c r="AL233" s="16" t="str">
        <f ca="1">IF(data!$BY233=AL$1,data!$BW233,"")</f>
        <v/>
      </c>
      <c r="AM233" s="16" t="str">
        <f ca="1">IF(OR(data!$BX233=AL$1,data!$BY233=AL$1),data!$BW233,"")</f>
        <v/>
      </c>
      <c r="AN233" s="17" t="str">
        <f ca="1">IF(data!$BX233=AO$1,data!$BW233,"")</f>
        <v/>
      </c>
      <c r="AO233" s="17" t="str">
        <f ca="1">IF(data!$BY233=AO$1,data!$BW233,"")</f>
        <v/>
      </c>
      <c r="AP233" s="17" t="str">
        <f ca="1">IF(OR(data!$BX233=AO$1,data!$BY233=AO$1),data!$BW233,"")</f>
        <v/>
      </c>
      <c r="AQ233" s="16" t="str">
        <f ca="1">IF(data!$BX233=AR$1,data!$BW233,"")</f>
        <v/>
      </c>
      <c r="AR233" s="16" t="str">
        <f ca="1">IF(data!$BY233=AR$1,data!$BW233,"")</f>
        <v/>
      </c>
      <c r="AS233" s="16" t="str">
        <f ca="1">IF(OR(data!$BX233=AR$1,data!$BY233=AR$1),data!$BW233,"")</f>
        <v/>
      </c>
      <c r="AT233" s="17" t="str">
        <f ca="1">IF(data!$BX233=AU$1,data!$BW233,"")</f>
        <v/>
      </c>
      <c r="AU233" s="17" t="str">
        <f ca="1">IF(data!$BY233=AU$1,data!$BW233,"")</f>
        <v/>
      </c>
      <c r="AV233" s="17" t="str">
        <f ca="1">IF(OR(data!$BX233=AU$1,data!$BY233=AU$1),data!$BW233,"")</f>
        <v/>
      </c>
      <c r="AW233" s="16" t="str">
        <f ca="1">IF(data!$BX233=AX$1,data!$BW233,"")</f>
        <v/>
      </c>
      <c r="AX233" s="16" t="str">
        <f ca="1">IF(data!$BY233=AX$1,data!$BW233,"")</f>
        <v/>
      </c>
      <c r="AY233" s="16" t="str">
        <f ca="1">IF(OR(data!$BX233=AX$1,data!$BY233=AX$1),data!$BW233,"")</f>
        <v/>
      </c>
      <c r="AZ233" s="17" t="str">
        <f ca="1">IF(data!$BX233=BA$1,data!$BW233,"")</f>
        <v/>
      </c>
      <c r="BA233" s="17" t="str">
        <f ca="1">IF(data!$BY233=BA$1,data!$BW233,"")</f>
        <v/>
      </c>
      <c r="BB233" s="17" t="str">
        <f ca="1">IF(OR(data!$BX233=BA$1,data!$BY233=BA$1),data!$BW233,"")</f>
        <v/>
      </c>
      <c r="BC233" s="16" t="str">
        <f ca="1">IF(data!$BX233=BD$1,data!$BW233,"")</f>
        <v/>
      </c>
      <c r="BD233" s="16" t="str">
        <f ca="1">IF(data!$BY233=BD$1,data!$BW233,"")</f>
        <v/>
      </c>
      <c r="BE233" s="16" t="str">
        <f ca="1">IF(OR(data!$BX233=BD$1,data!$BY233=BD$1),data!$BW233,"")</f>
        <v/>
      </c>
      <c r="BF233" s="17" t="str">
        <f ca="1">IF(data!$BX233=BG$1,data!$BW233,"")</f>
        <v/>
      </c>
      <c r="BG233" s="17" t="str">
        <f ca="1">IF(data!$BY233=BG$1,data!$BW233,"")</f>
        <v/>
      </c>
      <c r="BH233" s="17" t="str">
        <f ca="1">IF(OR(data!$BX233=BG$1,data!$BY233=BG$1),data!$BW233,"")</f>
        <v/>
      </c>
      <c r="BI233" s="16" t="str">
        <f ca="1">IF(data!$BX233=BJ$1,data!$BW233,"")</f>
        <v/>
      </c>
      <c r="BJ233" s="16" t="str">
        <f ca="1">IF(data!$BY233=BJ$1,data!$BW233,"")</f>
        <v/>
      </c>
      <c r="BK233" s="16" t="str">
        <f ca="1">IF(OR(data!$BX233=BJ$1,data!$BY233=BJ$1),data!$BW233,"")</f>
        <v/>
      </c>
      <c r="BL233" s="17" t="str">
        <f ca="1">IF(data!$BX233=BM$1,data!$BW233,"")</f>
        <v/>
      </c>
      <c r="BM233" s="17" t="str">
        <f ca="1">IF(data!$BY233=BM$1,data!$BW233,"")</f>
        <v/>
      </c>
      <c r="BN233" s="17" t="str">
        <f ca="1">IF(OR(data!$BX233=BM$1,data!$BY233=BM$1),data!$BW233,"")</f>
        <v/>
      </c>
      <c r="BO233" s="16" t="str">
        <f ca="1">IF(data!$BX233=BP$1,data!$BW233,"")</f>
        <v/>
      </c>
      <c r="BP233" s="16" t="str">
        <f ca="1">IF(data!$BY233=BP$1,data!$BW233,"")</f>
        <v/>
      </c>
      <c r="BQ233" s="16" t="str">
        <f ca="1">IF(OR(data!$BX233=BP$1,data!$BY233=BP$1),data!$BW233,"")</f>
        <v/>
      </c>
      <c r="BR233" s="17" t="str">
        <f ca="1">IF(data!$BX233=BS$1,data!$BW233,"")</f>
        <v/>
      </c>
      <c r="BS233" s="17" t="str">
        <f ca="1">IF(data!$BY233=BS$1,data!$BW233,"")</f>
        <v/>
      </c>
      <c r="BT233" s="17" t="str">
        <f ca="1">IF(OR(data!$BX233=BS$1,data!$BY233=BS$1),data!$BW233,"")</f>
        <v/>
      </c>
    </row>
    <row r="234" spans="1:72" s="11" customFormat="1" x14ac:dyDescent="0.25">
      <c r="A234" s="16" t="str">
        <f ca="1">IF(data!$BX234=B$1,data!$BW234,"")</f>
        <v/>
      </c>
      <c r="B234" s="16" t="str">
        <f ca="1">IF(data!$BY234=B$1,data!$BW234,"")</f>
        <v/>
      </c>
      <c r="C234" s="16" t="str">
        <f ca="1">IF(OR(data!$BX234=B$1,data!$BY234=B$1),data!$BW234,"")</f>
        <v/>
      </c>
      <c r="D234" s="17" t="str">
        <f ca="1">IF(data!$BX234=E$1,data!$BW234,"")</f>
        <v/>
      </c>
      <c r="E234" s="17" t="str">
        <f ca="1">IF(data!$BY234=E$1,data!$BW234,"")</f>
        <v/>
      </c>
      <c r="F234" s="17" t="str">
        <f ca="1">IF(OR(data!$BX234=E$1,data!$BY234=E$1),data!$BW234,"")</f>
        <v/>
      </c>
      <c r="G234" s="16" t="str">
        <f ca="1">IF(data!$BX234=H$1,data!$BW234,"")</f>
        <v/>
      </c>
      <c r="H234" s="16" t="str">
        <f ca="1">IF(data!$BY234=H$1,data!$BW234,"")</f>
        <v/>
      </c>
      <c r="I234" s="16" t="str">
        <f ca="1">IF(OR(data!$BX234=H$1,data!$BY234=H$1),data!$BW234,"")</f>
        <v/>
      </c>
      <c r="J234" s="17" t="str">
        <f ca="1">IF(data!$BX234=K$1,data!$BW234,"")</f>
        <v/>
      </c>
      <c r="K234" s="17" t="str">
        <f ca="1">IF(data!$BY234=K$1,data!$BW234,"")</f>
        <v/>
      </c>
      <c r="L234" s="17" t="str">
        <f ca="1">IF(OR(data!$BX234=K$1,data!$BY234=K$1),data!$BW234,"")</f>
        <v/>
      </c>
      <c r="M234" s="16" t="str">
        <f ca="1">IF(data!$BX234=N$1,data!$BW234,"")</f>
        <v/>
      </c>
      <c r="N234" s="16" t="str">
        <f ca="1">IF(data!$BY234=N$1,data!$BW234,"")</f>
        <v/>
      </c>
      <c r="O234" s="16" t="str">
        <f ca="1">IF(OR(data!$BX234=N$1,data!$BY234=N$1),data!$BW234,"")</f>
        <v/>
      </c>
      <c r="P234" s="17" t="str">
        <f ca="1">IF(data!$BX234=Q$1,data!$BW234,"")</f>
        <v/>
      </c>
      <c r="Q234" s="17" t="str">
        <f ca="1">IF(data!$BY234=Q$1,data!$BW234,"")</f>
        <v/>
      </c>
      <c r="R234" s="17" t="str">
        <f ca="1">IF(OR(data!$BX234=Q$1,data!$BY234=Q$1),data!$BW234,"")</f>
        <v/>
      </c>
      <c r="S234" s="16" t="str">
        <f ca="1">IF(data!$BX234=T$1,data!$BW234,"")</f>
        <v/>
      </c>
      <c r="T234" s="16" t="str">
        <f ca="1">IF(data!$BY234=T$1,data!$BW234,"")</f>
        <v/>
      </c>
      <c r="U234" s="16" t="str">
        <f ca="1">IF(OR(data!$BX234=T$1,data!$BY234=T$1),data!$BW234,"")</f>
        <v/>
      </c>
      <c r="V234" s="17" t="str">
        <f ca="1">IF(data!$BX234=W$1,data!$BW234,"")</f>
        <v/>
      </c>
      <c r="W234" s="17" t="str">
        <f ca="1">IF(data!$BY234=W$1,data!$BW234,"")</f>
        <v/>
      </c>
      <c r="X234" s="17" t="str">
        <f ca="1">IF(OR(data!$BX234=W$1,data!$BY234=W$1),data!$BW234,"")</f>
        <v/>
      </c>
      <c r="Y234" s="16" t="str">
        <f ca="1">IF(data!$BX234=Z$1,data!$BW234,"")</f>
        <v/>
      </c>
      <c r="Z234" s="16" t="str">
        <f ca="1">IF(data!$BY234=Z$1,data!$BW234,"")</f>
        <v/>
      </c>
      <c r="AA234" s="16" t="str">
        <f ca="1">IF(OR(data!$BX234=Z$1,data!$BY234=Z$1),data!$BW234,"")</f>
        <v/>
      </c>
      <c r="AB234" s="17" t="str">
        <f ca="1">IF(data!$BX234=AC$1,data!$BW234,"")</f>
        <v/>
      </c>
      <c r="AC234" s="17" t="str">
        <f ca="1">IF(data!$BY234=AC$1,data!$BW234,"")</f>
        <v/>
      </c>
      <c r="AD234" s="17" t="str">
        <f ca="1">IF(OR(data!$BX234=AC$1,data!$BY234=AC$1),data!$BW234,"")</f>
        <v/>
      </c>
      <c r="AE234" s="16" t="str">
        <f ca="1">IF(data!$BX234=AF$1,data!$BW234,"")</f>
        <v/>
      </c>
      <c r="AF234" s="16" t="str">
        <f ca="1">IF(data!$BY234=AF$1,data!$BW234,"")</f>
        <v/>
      </c>
      <c r="AG234" s="16" t="str">
        <f ca="1">IF(OR(data!$BX234=AF$1,data!$BY234=AF$1),data!$BW234,"")</f>
        <v/>
      </c>
      <c r="AH234" s="17" t="str">
        <f ca="1">IF(data!$BX234=AI$1,data!$BW234,"")</f>
        <v/>
      </c>
      <c r="AI234" s="17" t="str">
        <f ca="1">IF(data!$BY234=AI$1,data!$BW234,"")</f>
        <v/>
      </c>
      <c r="AJ234" s="17" t="str">
        <f ca="1">IF(OR(data!$BX234=AI$1,data!$BY234=AI$1),data!$BW234,"")</f>
        <v/>
      </c>
      <c r="AK234" s="16" t="str">
        <f ca="1">IF(data!$BX234=AL$1,data!$BW234,"")</f>
        <v/>
      </c>
      <c r="AL234" s="16" t="str">
        <f ca="1">IF(data!$BY234=AL$1,data!$BW234,"")</f>
        <v/>
      </c>
      <c r="AM234" s="16" t="str">
        <f ca="1">IF(OR(data!$BX234=AL$1,data!$BY234=AL$1),data!$BW234,"")</f>
        <v/>
      </c>
      <c r="AN234" s="17" t="str">
        <f ca="1">IF(data!$BX234=AO$1,data!$BW234,"")</f>
        <v/>
      </c>
      <c r="AO234" s="17" t="str">
        <f ca="1">IF(data!$BY234=AO$1,data!$BW234,"")</f>
        <v/>
      </c>
      <c r="AP234" s="17" t="str">
        <f ca="1">IF(OR(data!$BX234=AO$1,data!$BY234=AO$1),data!$BW234,"")</f>
        <v/>
      </c>
      <c r="AQ234" s="16" t="str">
        <f ca="1">IF(data!$BX234=AR$1,data!$BW234,"")</f>
        <v/>
      </c>
      <c r="AR234" s="16" t="str">
        <f ca="1">IF(data!$BY234=AR$1,data!$BW234,"")</f>
        <v/>
      </c>
      <c r="AS234" s="16" t="str">
        <f ca="1">IF(OR(data!$BX234=AR$1,data!$BY234=AR$1),data!$BW234,"")</f>
        <v/>
      </c>
      <c r="AT234" s="17" t="str">
        <f ca="1">IF(data!$BX234=AU$1,data!$BW234,"")</f>
        <v/>
      </c>
      <c r="AU234" s="17" t="str">
        <f ca="1">IF(data!$BY234=AU$1,data!$BW234,"")</f>
        <v/>
      </c>
      <c r="AV234" s="17" t="str">
        <f ca="1">IF(OR(data!$BX234=AU$1,data!$BY234=AU$1),data!$BW234,"")</f>
        <v/>
      </c>
      <c r="AW234" s="16" t="str">
        <f ca="1">IF(data!$BX234=AX$1,data!$BW234,"")</f>
        <v/>
      </c>
      <c r="AX234" s="16" t="str">
        <f ca="1">IF(data!$BY234=AX$1,data!$BW234,"")</f>
        <v/>
      </c>
      <c r="AY234" s="16" t="str">
        <f ca="1">IF(OR(data!$BX234=AX$1,data!$BY234=AX$1),data!$BW234,"")</f>
        <v/>
      </c>
      <c r="AZ234" s="17" t="str">
        <f ca="1">IF(data!$BX234=BA$1,data!$BW234,"")</f>
        <v/>
      </c>
      <c r="BA234" s="17" t="str">
        <f ca="1">IF(data!$BY234=BA$1,data!$BW234,"")</f>
        <v/>
      </c>
      <c r="BB234" s="17" t="str">
        <f ca="1">IF(OR(data!$BX234=BA$1,data!$BY234=BA$1),data!$BW234,"")</f>
        <v/>
      </c>
      <c r="BC234" s="16" t="str">
        <f ca="1">IF(data!$BX234=BD$1,data!$BW234,"")</f>
        <v/>
      </c>
      <c r="BD234" s="16" t="str">
        <f ca="1">IF(data!$BY234=BD$1,data!$BW234,"")</f>
        <v/>
      </c>
      <c r="BE234" s="16" t="str">
        <f ca="1">IF(OR(data!$BX234=BD$1,data!$BY234=BD$1),data!$BW234,"")</f>
        <v/>
      </c>
      <c r="BF234" s="17" t="str">
        <f ca="1">IF(data!$BX234=BG$1,data!$BW234,"")</f>
        <v/>
      </c>
      <c r="BG234" s="17" t="str">
        <f ca="1">IF(data!$BY234=BG$1,data!$BW234,"")</f>
        <v/>
      </c>
      <c r="BH234" s="17" t="str">
        <f ca="1">IF(OR(data!$BX234=BG$1,data!$BY234=BG$1),data!$BW234,"")</f>
        <v/>
      </c>
      <c r="BI234" s="16" t="str">
        <f ca="1">IF(data!$BX234=BJ$1,data!$BW234,"")</f>
        <v/>
      </c>
      <c r="BJ234" s="16" t="str">
        <f ca="1">IF(data!$BY234=BJ$1,data!$BW234,"")</f>
        <v/>
      </c>
      <c r="BK234" s="16" t="str">
        <f ca="1">IF(OR(data!$BX234=BJ$1,data!$BY234=BJ$1),data!$BW234,"")</f>
        <v/>
      </c>
      <c r="BL234" s="17" t="str">
        <f ca="1">IF(data!$BX234=BM$1,data!$BW234,"")</f>
        <v/>
      </c>
      <c r="BM234" s="17" t="str">
        <f ca="1">IF(data!$BY234=BM$1,data!$BW234,"")</f>
        <v/>
      </c>
      <c r="BN234" s="17" t="str">
        <f ca="1">IF(OR(data!$BX234=BM$1,data!$BY234=BM$1),data!$BW234,"")</f>
        <v/>
      </c>
      <c r="BO234" s="16" t="str">
        <f ca="1">IF(data!$BX234=BP$1,data!$BW234,"")</f>
        <v/>
      </c>
      <c r="BP234" s="16" t="str">
        <f ca="1">IF(data!$BY234=BP$1,data!$BW234,"")</f>
        <v/>
      </c>
      <c r="BQ234" s="16" t="str">
        <f ca="1">IF(OR(data!$BX234=BP$1,data!$BY234=BP$1),data!$BW234,"")</f>
        <v/>
      </c>
      <c r="BR234" s="17" t="str">
        <f ca="1">IF(data!$BX234=BS$1,data!$BW234,"")</f>
        <v/>
      </c>
      <c r="BS234" s="17" t="str">
        <f ca="1">IF(data!$BY234=BS$1,data!$BW234,"")</f>
        <v/>
      </c>
      <c r="BT234" s="17" t="str">
        <f ca="1">IF(OR(data!$BX234=BS$1,data!$BY234=BS$1),data!$BW234,"")</f>
        <v/>
      </c>
    </row>
    <row r="235" spans="1:72" s="11" customFormat="1" x14ac:dyDescent="0.25">
      <c r="A235" s="16" t="str">
        <f ca="1">IF(data!$BX235=B$1,data!$BW235,"")</f>
        <v/>
      </c>
      <c r="B235" s="16" t="str">
        <f ca="1">IF(data!$BY235=B$1,data!$BW235,"")</f>
        <v/>
      </c>
      <c r="C235" s="16" t="str">
        <f ca="1">IF(OR(data!$BX235=B$1,data!$BY235=B$1),data!$BW235,"")</f>
        <v/>
      </c>
      <c r="D235" s="17" t="str">
        <f ca="1">IF(data!$BX235=E$1,data!$BW235,"")</f>
        <v/>
      </c>
      <c r="E235" s="17" t="str">
        <f ca="1">IF(data!$BY235=E$1,data!$BW235,"")</f>
        <v/>
      </c>
      <c r="F235" s="17" t="str">
        <f ca="1">IF(OR(data!$BX235=E$1,data!$BY235=E$1),data!$BW235,"")</f>
        <v/>
      </c>
      <c r="G235" s="16" t="str">
        <f ca="1">IF(data!$BX235=H$1,data!$BW235,"")</f>
        <v/>
      </c>
      <c r="H235" s="16" t="str">
        <f ca="1">IF(data!$BY235=H$1,data!$BW235,"")</f>
        <v/>
      </c>
      <c r="I235" s="16" t="str">
        <f ca="1">IF(OR(data!$BX235=H$1,data!$BY235=H$1),data!$BW235,"")</f>
        <v/>
      </c>
      <c r="J235" s="17" t="str">
        <f ca="1">IF(data!$BX235=K$1,data!$BW235,"")</f>
        <v/>
      </c>
      <c r="K235" s="17" t="str">
        <f ca="1">IF(data!$BY235=K$1,data!$BW235,"")</f>
        <v/>
      </c>
      <c r="L235" s="17" t="str">
        <f ca="1">IF(OR(data!$BX235=K$1,data!$BY235=K$1),data!$BW235,"")</f>
        <v/>
      </c>
      <c r="M235" s="16" t="str">
        <f ca="1">IF(data!$BX235=N$1,data!$BW235,"")</f>
        <v/>
      </c>
      <c r="N235" s="16" t="str">
        <f ca="1">IF(data!$BY235=N$1,data!$BW235,"")</f>
        <v/>
      </c>
      <c r="O235" s="16" t="str">
        <f ca="1">IF(OR(data!$BX235=N$1,data!$BY235=N$1),data!$BW235,"")</f>
        <v/>
      </c>
      <c r="P235" s="17" t="str">
        <f ca="1">IF(data!$BX235=Q$1,data!$BW235,"")</f>
        <v/>
      </c>
      <c r="Q235" s="17" t="str">
        <f ca="1">IF(data!$BY235=Q$1,data!$BW235,"")</f>
        <v/>
      </c>
      <c r="R235" s="17" t="str">
        <f ca="1">IF(OR(data!$BX235=Q$1,data!$BY235=Q$1),data!$BW235,"")</f>
        <v/>
      </c>
      <c r="S235" s="16" t="str">
        <f ca="1">IF(data!$BX235=T$1,data!$BW235,"")</f>
        <v/>
      </c>
      <c r="T235" s="16" t="str">
        <f ca="1">IF(data!$BY235=T$1,data!$BW235,"")</f>
        <v/>
      </c>
      <c r="U235" s="16" t="str">
        <f ca="1">IF(OR(data!$BX235=T$1,data!$BY235=T$1),data!$BW235,"")</f>
        <v/>
      </c>
      <c r="V235" s="17" t="str">
        <f ca="1">IF(data!$BX235=W$1,data!$BW235,"")</f>
        <v/>
      </c>
      <c r="W235" s="17" t="str">
        <f ca="1">IF(data!$BY235=W$1,data!$BW235,"")</f>
        <v/>
      </c>
      <c r="X235" s="17" t="str">
        <f ca="1">IF(OR(data!$BX235=W$1,data!$BY235=W$1),data!$BW235,"")</f>
        <v/>
      </c>
      <c r="Y235" s="16" t="str">
        <f ca="1">IF(data!$BX235=Z$1,data!$BW235,"")</f>
        <v/>
      </c>
      <c r="Z235" s="16" t="str">
        <f ca="1">IF(data!$BY235=Z$1,data!$BW235,"")</f>
        <v/>
      </c>
      <c r="AA235" s="16" t="str">
        <f ca="1">IF(OR(data!$BX235=Z$1,data!$BY235=Z$1),data!$BW235,"")</f>
        <v/>
      </c>
      <c r="AB235" s="17" t="str">
        <f ca="1">IF(data!$BX235=AC$1,data!$BW235,"")</f>
        <v/>
      </c>
      <c r="AC235" s="17" t="str">
        <f ca="1">IF(data!$BY235=AC$1,data!$BW235,"")</f>
        <v/>
      </c>
      <c r="AD235" s="17" t="str">
        <f ca="1">IF(OR(data!$BX235=AC$1,data!$BY235=AC$1),data!$BW235,"")</f>
        <v/>
      </c>
      <c r="AE235" s="16" t="str">
        <f ca="1">IF(data!$BX235=AF$1,data!$BW235,"")</f>
        <v/>
      </c>
      <c r="AF235" s="16" t="str">
        <f ca="1">IF(data!$BY235=AF$1,data!$BW235,"")</f>
        <v/>
      </c>
      <c r="AG235" s="16" t="str">
        <f ca="1">IF(OR(data!$BX235=AF$1,data!$BY235=AF$1),data!$BW235,"")</f>
        <v/>
      </c>
      <c r="AH235" s="17" t="str">
        <f ca="1">IF(data!$BX235=AI$1,data!$BW235,"")</f>
        <v/>
      </c>
      <c r="AI235" s="17" t="str">
        <f ca="1">IF(data!$BY235=AI$1,data!$BW235,"")</f>
        <v/>
      </c>
      <c r="AJ235" s="17" t="str">
        <f ca="1">IF(OR(data!$BX235=AI$1,data!$BY235=AI$1),data!$BW235,"")</f>
        <v/>
      </c>
      <c r="AK235" s="16" t="str">
        <f ca="1">IF(data!$BX235=AL$1,data!$BW235,"")</f>
        <v/>
      </c>
      <c r="AL235" s="16" t="str">
        <f ca="1">IF(data!$BY235=AL$1,data!$BW235,"")</f>
        <v/>
      </c>
      <c r="AM235" s="16" t="str">
        <f ca="1">IF(OR(data!$BX235=AL$1,data!$BY235=AL$1),data!$BW235,"")</f>
        <v/>
      </c>
      <c r="AN235" s="17" t="str">
        <f ca="1">IF(data!$BX235=AO$1,data!$BW235,"")</f>
        <v/>
      </c>
      <c r="AO235" s="17" t="str">
        <f ca="1">IF(data!$BY235=AO$1,data!$BW235,"")</f>
        <v/>
      </c>
      <c r="AP235" s="17" t="str">
        <f ca="1">IF(OR(data!$BX235=AO$1,data!$BY235=AO$1),data!$BW235,"")</f>
        <v/>
      </c>
      <c r="AQ235" s="16" t="str">
        <f ca="1">IF(data!$BX235=AR$1,data!$BW235,"")</f>
        <v/>
      </c>
      <c r="AR235" s="16" t="str">
        <f ca="1">IF(data!$BY235=AR$1,data!$BW235,"")</f>
        <v/>
      </c>
      <c r="AS235" s="16" t="str">
        <f ca="1">IF(OR(data!$BX235=AR$1,data!$BY235=AR$1),data!$BW235,"")</f>
        <v/>
      </c>
      <c r="AT235" s="17" t="str">
        <f ca="1">IF(data!$BX235=AU$1,data!$BW235,"")</f>
        <v/>
      </c>
      <c r="AU235" s="17" t="str">
        <f ca="1">IF(data!$BY235=AU$1,data!$BW235,"")</f>
        <v/>
      </c>
      <c r="AV235" s="17" t="str">
        <f ca="1">IF(OR(data!$BX235=AU$1,data!$BY235=AU$1),data!$BW235,"")</f>
        <v/>
      </c>
      <c r="AW235" s="16" t="str">
        <f ca="1">IF(data!$BX235=AX$1,data!$BW235,"")</f>
        <v/>
      </c>
      <c r="AX235" s="16" t="str">
        <f ca="1">IF(data!$BY235=AX$1,data!$BW235,"")</f>
        <v/>
      </c>
      <c r="AY235" s="16" t="str">
        <f ca="1">IF(OR(data!$BX235=AX$1,data!$BY235=AX$1),data!$BW235,"")</f>
        <v/>
      </c>
      <c r="AZ235" s="17" t="str">
        <f ca="1">IF(data!$BX235=BA$1,data!$BW235,"")</f>
        <v/>
      </c>
      <c r="BA235" s="17" t="str">
        <f ca="1">IF(data!$BY235=BA$1,data!$BW235,"")</f>
        <v/>
      </c>
      <c r="BB235" s="17" t="str">
        <f ca="1">IF(OR(data!$BX235=BA$1,data!$BY235=BA$1),data!$BW235,"")</f>
        <v/>
      </c>
      <c r="BC235" s="16" t="str">
        <f ca="1">IF(data!$BX235=BD$1,data!$BW235,"")</f>
        <v/>
      </c>
      <c r="BD235" s="16" t="str">
        <f ca="1">IF(data!$BY235=BD$1,data!$BW235,"")</f>
        <v/>
      </c>
      <c r="BE235" s="16" t="str">
        <f ca="1">IF(OR(data!$BX235=BD$1,data!$BY235=BD$1),data!$BW235,"")</f>
        <v/>
      </c>
      <c r="BF235" s="17" t="str">
        <f ca="1">IF(data!$BX235=BG$1,data!$BW235,"")</f>
        <v/>
      </c>
      <c r="BG235" s="17" t="str">
        <f ca="1">IF(data!$BY235=BG$1,data!$BW235,"")</f>
        <v/>
      </c>
      <c r="BH235" s="17" t="str">
        <f ca="1">IF(OR(data!$BX235=BG$1,data!$BY235=BG$1),data!$BW235,"")</f>
        <v/>
      </c>
      <c r="BI235" s="16" t="str">
        <f ca="1">IF(data!$BX235=BJ$1,data!$BW235,"")</f>
        <v/>
      </c>
      <c r="BJ235" s="16" t="str">
        <f ca="1">IF(data!$BY235=BJ$1,data!$BW235,"")</f>
        <v/>
      </c>
      <c r="BK235" s="16" t="str">
        <f ca="1">IF(OR(data!$BX235=BJ$1,data!$BY235=BJ$1),data!$BW235,"")</f>
        <v/>
      </c>
      <c r="BL235" s="17" t="str">
        <f ca="1">IF(data!$BX235=BM$1,data!$BW235,"")</f>
        <v/>
      </c>
      <c r="BM235" s="17" t="str">
        <f ca="1">IF(data!$BY235=BM$1,data!$BW235,"")</f>
        <v/>
      </c>
      <c r="BN235" s="17" t="str">
        <f ca="1">IF(OR(data!$BX235=BM$1,data!$BY235=BM$1),data!$BW235,"")</f>
        <v/>
      </c>
      <c r="BO235" s="16" t="str">
        <f ca="1">IF(data!$BX235=BP$1,data!$BW235,"")</f>
        <v/>
      </c>
      <c r="BP235" s="16" t="str">
        <f ca="1">IF(data!$BY235=BP$1,data!$BW235,"")</f>
        <v/>
      </c>
      <c r="BQ235" s="16" t="str">
        <f ca="1">IF(OR(data!$BX235=BP$1,data!$BY235=BP$1),data!$BW235,"")</f>
        <v/>
      </c>
      <c r="BR235" s="17" t="str">
        <f ca="1">IF(data!$BX235=BS$1,data!$BW235,"")</f>
        <v/>
      </c>
      <c r="BS235" s="17" t="str">
        <f ca="1">IF(data!$BY235=BS$1,data!$BW235,"")</f>
        <v/>
      </c>
      <c r="BT235" s="17" t="str">
        <f ca="1">IF(OR(data!$BX235=BS$1,data!$BY235=BS$1),data!$BW235,"")</f>
        <v/>
      </c>
    </row>
    <row r="236" spans="1:72" s="11" customFormat="1" x14ac:dyDescent="0.25">
      <c r="A236" s="16" t="str">
        <f ca="1">IF(data!$BX236=B$1,data!$BW236,"")</f>
        <v/>
      </c>
      <c r="B236" s="16" t="str">
        <f ca="1">IF(data!$BY236=B$1,data!$BW236,"")</f>
        <v/>
      </c>
      <c r="C236" s="16" t="str">
        <f ca="1">IF(OR(data!$BX236=B$1,data!$BY236=B$1),data!$BW236,"")</f>
        <v/>
      </c>
      <c r="D236" s="17" t="str">
        <f ca="1">IF(data!$BX236=E$1,data!$BW236,"")</f>
        <v/>
      </c>
      <c r="E236" s="17" t="str">
        <f ca="1">IF(data!$BY236=E$1,data!$BW236,"")</f>
        <v/>
      </c>
      <c r="F236" s="17" t="str">
        <f ca="1">IF(OR(data!$BX236=E$1,data!$BY236=E$1),data!$BW236,"")</f>
        <v/>
      </c>
      <c r="G236" s="16" t="str">
        <f ca="1">IF(data!$BX236=H$1,data!$BW236,"")</f>
        <v/>
      </c>
      <c r="H236" s="16" t="str">
        <f ca="1">IF(data!$BY236=H$1,data!$BW236,"")</f>
        <v/>
      </c>
      <c r="I236" s="16" t="str">
        <f ca="1">IF(OR(data!$BX236=H$1,data!$BY236=H$1),data!$BW236,"")</f>
        <v/>
      </c>
      <c r="J236" s="17" t="str">
        <f ca="1">IF(data!$BX236=K$1,data!$BW236,"")</f>
        <v/>
      </c>
      <c r="K236" s="17" t="str">
        <f ca="1">IF(data!$BY236=K$1,data!$BW236,"")</f>
        <v/>
      </c>
      <c r="L236" s="17" t="str">
        <f ca="1">IF(OR(data!$BX236=K$1,data!$BY236=K$1),data!$BW236,"")</f>
        <v/>
      </c>
      <c r="M236" s="16" t="str">
        <f ca="1">IF(data!$BX236=N$1,data!$BW236,"")</f>
        <v/>
      </c>
      <c r="N236" s="16" t="str">
        <f ca="1">IF(data!$BY236=N$1,data!$BW236,"")</f>
        <v/>
      </c>
      <c r="O236" s="16" t="str">
        <f ca="1">IF(OR(data!$BX236=N$1,data!$BY236=N$1),data!$BW236,"")</f>
        <v/>
      </c>
      <c r="P236" s="17" t="str">
        <f ca="1">IF(data!$BX236=Q$1,data!$BW236,"")</f>
        <v/>
      </c>
      <c r="Q236" s="17" t="str">
        <f ca="1">IF(data!$BY236=Q$1,data!$BW236,"")</f>
        <v/>
      </c>
      <c r="R236" s="17" t="str">
        <f ca="1">IF(OR(data!$BX236=Q$1,data!$BY236=Q$1),data!$BW236,"")</f>
        <v/>
      </c>
      <c r="S236" s="16" t="str">
        <f ca="1">IF(data!$BX236=T$1,data!$BW236,"")</f>
        <v/>
      </c>
      <c r="T236" s="16" t="str">
        <f ca="1">IF(data!$BY236=T$1,data!$BW236,"")</f>
        <v/>
      </c>
      <c r="U236" s="16" t="str">
        <f ca="1">IF(OR(data!$BX236=T$1,data!$BY236=T$1),data!$BW236,"")</f>
        <v/>
      </c>
      <c r="V236" s="17" t="str">
        <f ca="1">IF(data!$BX236=W$1,data!$BW236,"")</f>
        <v/>
      </c>
      <c r="W236" s="17" t="str">
        <f ca="1">IF(data!$BY236=W$1,data!$BW236,"")</f>
        <v/>
      </c>
      <c r="X236" s="17" t="str">
        <f ca="1">IF(OR(data!$BX236=W$1,data!$BY236=W$1),data!$BW236,"")</f>
        <v/>
      </c>
      <c r="Y236" s="16" t="str">
        <f ca="1">IF(data!$BX236=Z$1,data!$BW236,"")</f>
        <v/>
      </c>
      <c r="Z236" s="16" t="str">
        <f ca="1">IF(data!$BY236=Z$1,data!$BW236,"")</f>
        <v/>
      </c>
      <c r="AA236" s="16" t="str">
        <f ca="1">IF(OR(data!$BX236=Z$1,data!$BY236=Z$1),data!$BW236,"")</f>
        <v/>
      </c>
      <c r="AB236" s="17" t="str">
        <f ca="1">IF(data!$BX236=AC$1,data!$BW236,"")</f>
        <v/>
      </c>
      <c r="AC236" s="17" t="str">
        <f ca="1">IF(data!$BY236=AC$1,data!$BW236,"")</f>
        <v/>
      </c>
      <c r="AD236" s="17" t="str">
        <f ca="1">IF(OR(data!$BX236=AC$1,data!$BY236=AC$1),data!$BW236,"")</f>
        <v/>
      </c>
      <c r="AE236" s="16" t="str">
        <f ca="1">IF(data!$BX236=AF$1,data!$BW236,"")</f>
        <v/>
      </c>
      <c r="AF236" s="16" t="str">
        <f ca="1">IF(data!$BY236=AF$1,data!$BW236,"")</f>
        <v/>
      </c>
      <c r="AG236" s="16" t="str">
        <f ca="1">IF(OR(data!$BX236=AF$1,data!$BY236=AF$1),data!$BW236,"")</f>
        <v/>
      </c>
      <c r="AH236" s="17" t="str">
        <f ca="1">IF(data!$BX236=AI$1,data!$BW236,"")</f>
        <v/>
      </c>
      <c r="AI236" s="17" t="str">
        <f ca="1">IF(data!$BY236=AI$1,data!$BW236,"")</f>
        <v/>
      </c>
      <c r="AJ236" s="17" t="str">
        <f ca="1">IF(OR(data!$BX236=AI$1,data!$BY236=AI$1),data!$BW236,"")</f>
        <v/>
      </c>
      <c r="AK236" s="16" t="str">
        <f ca="1">IF(data!$BX236=AL$1,data!$BW236,"")</f>
        <v/>
      </c>
      <c r="AL236" s="16" t="str">
        <f ca="1">IF(data!$BY236=AL$1,data!$BW236,"")</f>
        <v/>
      </c>
      <c r="AM236" s="16" t="str">
        <f ca="1">IF(OR(data!$BX236=AL$1,data!$BY236=AL$1),data!$BW236,"")</f>
        <v/>
      </c>
      <c r="AN236" s="17" t="str">
        <f ca="1">IF(data!$BX236=AO$1,data!$BW236,"")</f>
        <v/>
      </c>
      <c r="AO236" s="17" t="str">
        <f ca="1">IF(data!$BY236=AO$1,data!$BW236,"")</f>
        <v/>
      </c>
      <c r="AP236" s="17" t="str">
        <f ca="1">IF(OR(data!$BX236=AO$1,data!$BY236=AO$1),data!$BW236,"")</f>
        <v/>
      </c>
      <c r="AQ236" s="16" t="str">
        <f ca="1">IF(data!$BX236=AR$1,data!$BW236,"")</f>
        <v/>
      </c>
      <c r="AR236" s="16" t="str">
        <f ca="1">IF(data!$BY236=AR$1,data!$BW236,"")</f>
        <v/>
      </c>
      <c r="AS236" s="16" t="str">
        <f ca="1">IF(OR(data!$BX236=AR$1,data!$BY236=AR$1),data!$BW236,"")</f>
        <v/>
      </c>
      <c r="AT236" s="17" t="str">
        <f ca="1">IF(data!$BX236=AU$1,data!$BW236,"")</f>
        <v/>
      </c>
      <c r="AU236" s="17" t="str">
        <f ca="1">IF(data!$BY236=AU$1,data!$BW236,"")</f>
        <v/>
      </c>
      <c r="AV236" s="17" t="str">
        <f ca="1">IF(OR(data!$BX236=AU$1,data!$BY236=AU$1),data!$BW236,"")</f>
        <v/>
      </c>
      <c r="AW236" s="16" t="str">
        <f ca="1">IF(data!$BX236=AX$1,data!$BW236,"")</f>
        <v/>
      </c>
      <c r="AX236" s="16" t="str">
        <f ca="1">IF(data!$BY236=AX$1,data!$BW236,"")</f>
        <v/>
      </c>
      <c r="AY236" s="16" t="str">
        <f ca="1">IF(OR(data!$BX236=AX$1,data!$BY236=AX$1),data!$BW236,"")</f>
        <v/>
      </c>
      <c r="AZ236" s="17" t="str">
        <f ca="1">IF(data!$BX236=BA$1,data!$BW236,"")</f>
        <v/>
      </c>
      <c r="BA236" s="17" t="str">
        <f ca="1">IF(data!$BY236=BA$1,data!$BW236,"")</f>
        <v/>
      </c>
      <c r="BB236" s="17" t="str">
        <f ca="1">IF(OR(data!$BX236=BA$1,data!$BY236=BA$1),data!$BW236,"")</f>
        <v/>
      </c>
      <c r="BC236" s="16" t="str">
        <f ca="1">IF(data!$BX236=BD$1,data!$BW236,"")</f>
        <v/>
      </c>
      <c r="BD236" s="16" t="str">
        <f ca="1">IF(data!$BY236=BD$1,data!$BW236,"")</f>
        <v/>
      </c>
      <c r="BE236" s="16" t="str">
        <f ca="1">IF(OR(data!$BX236=BD$1,data!$BY236=BD$1),data!$BW236,"")</f>
        <v/>
      </c>
      <c r="BF236" s="17" t="str">
        <f ca="1">IF(data!$BX236=BG$1,data!$BW236,"")</f>
        <v/>
      </c>
      <c r="BG236" s="17" t="str">
        <f ca="1">IF(data!$BY236=BG$1,data!$BW236,"")</f>
        <v/>
      </c>
      <c r="BH236" s="17" t="str">
        <f ca="1">IF(OR(data!$BX236=BG$1,data!$BY236=BG$1),data!$BW236,"")</f>
        <v/>
      </c>
      <c r="BI236" s="16" t="str">
        <f ca="1">IF(data!$BX236=BJ$1,data!$BW236,"")</f>
        <v/>
      </c>
      <c r="BJ236" s="16" t="str">
        <f ca="1">IF(data!$BY236=BJ$1,data!$BW236,"")</f>
        <v/>
      </c>
      <c r="BK236" s="16" t="str">
        <f ca="1">IF(OR(data!$BX236=BJ$1,data!$BY236=BJ$1),data!$BW236,"")</f>
        <v/>
      </c>
      <c r="BL236" s="17" t="str">
        <f ca="1">IF(data!$BX236=BM$1,data!$BW236,"")</f>
        <v/>
      </c>
      <c r="BM236" s="17" t="str">
        <f ca="1">IF(data!$BY236=BM$1,data!$BW236,"")</f>
        <v/>
      </c>
      <c r="BN236" s="17" t="str">
        <f ca="1">IF(OR(data!$BX236=BM$1,data!$BY236=BM$1),data!$BW236,"")</f>
        <v/>
      </c>
      <c r="BO236" s="16" t="str">
        <f ca="1">IF(data!$BX236=BP$1,data!$BW236,"")</f>
        <v/>
      </c>
      <c r="BP236" s="16" t="str">
        <f ca="1">IF(data!$BY236=BP$1,data!$BW236,"")</f>
        <v/>
      </c>
      <c r="BQ236" s="16" t="str">
        <f ca="1">IF(OR(data!$BX236=BP$1,data!$BY236=BP$1),data!$BW236,"")</f>
        <v/>
      </c>
      <c r="BR236" s="17" t="str">
        <f ca="1">IF(data!$BX236=BS$1,data!$BW236,"")</f>
        <v/>
      </c>
      <c r="BS236" s="17" t="str">
        <f ca="1">IF(data!$BY236=BS$1,data!$BW236,"")</f>
        <v/>
      </c>
      <c r="BT236" s="17" t="str">
        <f ca="1">IF(OR(data!$BX236=BS$1,data!$BY236=BS$1),data!$BW236,"")</f>
        <v/>
      </c>
    </row>
    <row r="237" spans="1:72" s="11" customFormat="1" x14ac:dyDescent="0.25">
      <c r="A237" s="16" t="str">
        <f ca="1">IF(data!$BX237=B$1,data!$BW237,"")</f>
        <v/>
      </c>
      <c r="B237" s="16" t="str">
        <f ca="1">IF(data!$BY237=B$1,data!$BW237,"")</f>
        <v/>
      </c>
      <c r="C237" s="16" t="str">
        <f ca="1">IF(OR(data!$BX237=B$1,data!$BY237=B$1),data!$BW237,"")</f>
        <v/>
      </c>
      <c r="D237" s="17" t="str">
        <f ca="1">IF(data!$BX237=E$1,data!$BW237,"")</f>
        <v/>
      </c>
      <c r="E237" s="17" t="str">
        <f ca="1">IF(data!$BY237=E$1,data!$BW237,"")</f>
        <v/>
      </c>
      <c r="F237" s="17" t="str">
        <f ca="1">IF(OR(data!$BX237=E$1,data!$BY237=E$1),data!$BW237,"")</f>
        <v/>
      </c>
      <c r="G237" s="16" t="str">
        <f ca="1">IF(data!$BX237=H$1,data!$BW237,"")</f>
        <v/>
      </c>
      <c r="H237" s="16" t="str">
        <f ca="1">IF(data!$BY237=H$1,data!$BW237,"")</f>
        <v/>
      </c>
      <c r="I237" s="16" t="str">
        <f ca="1">IF(OR(data!$BX237=H$1,data!$BY237=H$1),data!$BW237,"")</f>
        <v/>
      </c>
      <c r="J237" s="17" t="str">
        <f ca="1">IF(data!$BX237=K$1,data!$BW237,"")</f>
        <v/>
      </c>
      <c r="K237" s="17" t="str">
        <f ca="1">IF(data!$BY237=K$1,data!$BW237,"")</f>
        <v/>
      </c>
      <c r="L237" s="17" t="str">
        <f ca="1">IF(OR(data!$BX237=K$1,data!$BY237=K$1),data!$BW237,"")</f>
        <v/>
      </c>
      <c r="M237" s="16" t="str">
        <f ca="1">IF(data!$BX237=N$1,data!$BW237,"")</f>
        <v/>
      </c>
      <c r="N237" s="16" t="str">
        <f ca="1">IF(data!$BY237=N$1,data!$BW237,"")</f>
        <v/>
      </c>
      <c r="O237" s="16" t="str">
        <f ca="1">IF(OR(data!$BX237=N$1,data!$BY237=N$1),data!$BW237,"")</f>
        <v/>
      </c>
      <c r="P237" s="17" t="str">
        <f ca="1">IF(data!$BX237=Q$1,data!$BW237,"")</f>
        <v/>
      </c>
      <c r="Q237" s="17" t="str">
        <f ca="1">IF(data!$BY237=Q$1,data!$BW237,"")</f>
        <v/>
      </c>
      <c r="R237" s="17" t="str">
        <f ca="1">IF(OR(data!$BX237=Q$1,data!$BY237=Q$1),data!$BW237,"")</f>
        <v/>
      </c>
      <c r="S237" s="16" t="str">
        <f ca="1">IF(data!$BX237=T$1,data!$BW237,"")</f>
        <v/>
      </c>
      <c r="T237" s="16" t="str">
        <f ca="1">IF(data!$BY237=T$1,data!$BW237,"")</f>
        <v/>
      </c>
      <c r="U237" s="16" t="str">
        <f ca="1">IF(OR(data!$BX237=T$1,data!$BY237=T$1),data!$BW237,"")</f>
        <v/>
      </c>
      <c r="V237" s="17" t="str">
        <f ca="1">IF(data!$BX237=W$1,data!$BW237,"")</f>
        <v/>
      </c>
      <c r="W237" s="17" t="str">
        <f ca="1">IF(data!$BY237=W$1,data!$BW237,"")</f>
        <v/>
      </c>
      <c r="X237" s="17" t="str">
        <f ca="1">IF(OR(data!$BX237=W$1,data!$BY237=W$1),data!$BW237,"")</f>
        <v/>
      </c>
      <c r="Y237" s="16" t="str">
        <f ca="1">IF(data!$BX237=Z$1,data!$BW237,"")</f>
        <v/>
      </c>
      <c r="Z237" s="16" t="str">
        <f ca="1">IF(data!$BY237=Z$1,data!$BW237,"")</f>
        <v/>
      </c>
      <c r="AA237" s="16" t="str">
        <f ca="1">IF(OR(data!$BX237=Z$1,data!$BY237=Z$1),data!$BW237,"")</f>
        <v/>
      </c>
      <c r="AB237" s="17" t="str">
        <f ca="1">IF(data!$BX237=AC$1,data!$BW237,"")</f>
        <v/>
      </c>
      <c r="AC237" s="17" t="str">
        <f ca="1">IF(data!$BY237=AC$1,data!$BW237,"")</f>
        <v/>
      </c>
      <c r="AD237" s="17" t="str">
        <f ca="1">IF(OR(data!$BX237=AC$1,data!$BY237=AC$1),data!$BW237,"")</f>
        <v/>
      </c>
      <c r="AE237" s="16" t="str">
        <f ca="1">IF(data!$BX237=AF$1,data!$BW237,"")</f>
        <v/>
      </c>
      <c r="AF237" s="16" t="str">
        <f ca="1">IF(data!$BY237=AF$1,data!$BW237,"")</f>
        <v/>
      </c>
      <c r="AG237" s="16" t="str">
        <f ca="1">IF(OR(data!$BX237=AF$1,data!$BY237=AF$1),data!$BW237,"")</f>
        <v/>
      </c>
      <c r="AH237" s="17" t="str">
        <f ca="1">IF(data!$BX237=AI$1,data!$BW237,"")</f>
        <v/>
      </c>
      <c r="AI237" s="17" t="str">
        <f ca="1">IF(data!$BY237=AI$1,data!$BW237,"")</f>
        <v/>
      </c>
      <c r="AJ237" s="17" t="str">
        <f ca="1">IF(OR(data!$BX237=AI$1,data!$BY237=AI$1),data!$BW237,"")</f>
        <v/>
      </c>
      <c r="AK237" s="16" t="str">
        <f ca="1">IF(data!$BX237=AL$1,data!$BW237,"")</f>
        <v/>
      </c>
      <c r="AL237" s="16" t="str">
        <f ca="1">IF(data!$BY237=AL$1,data!$BW237,"")</f>
        <v/>
      </c>
      <c r="AM237" s="16" t="str">
        <f ca="1">IF(OR(data!$BX237=AL$1,data!$BY237=AL$1),data!$BW237,"")</f>
        <v/>
      </c>
      <c r="AN237" s="17" t="str">
        <f ca="1">IF(data!$BX237=AO$1,data!$BW237,"")</f>
        <v/>
      </c>
      <c r="AO237" s="17" t="str">
        <f ca="1">IF(data!$BY237=AO$1,data!$BW237,"")</f>
        <v/>
      </c>
      <c r="AP237" s="17" t="str">
        <f ca="1">IF(OR(data!$BX237=AO$1,data!$BY237=AO$1),data!$BW237,"")</f>
        <v/>
      </c>
      <c r="AQ237" s="16" t="str">
        <f ca="1">IF(data!$BX237=AR$1,data!$BW237,"")</f>
        <v/>
      </c>
      <c r="AR237" s="16" t="str">
        <f ca="1">IF(data!$BY237=AR$1,data!$BW237,"")</f>
        <v/>
      </c>
      <c r="AS237" s="16" t="str">
        <f ca="1">IF(OR(data!$BX237=AR$1,data!$BY237=AR$1),data!$BW237,"")</f>
        <v/>
      </c>
      <c r="AT237" s="17" t="str">
        <f ca="1">IF(data!$BX237=AU$1,data!$BW237,"")</f>
        <v/>
      </c>
      <c r="AU237" s="17" t="str">
        <f ca="1">IF(data!$BY237=AU$1,data!$BW237,"")</f>
        <v/>
      </c>
      <c r="AV237" s="17" t="str">
        <f ca="1">IF(OR(data!$BX237=AU$1,data!$BY237=AU$1),data!$BW237,"")</f>
        <v/>
      </c>
      <c r="AW237" s="16" t="str">
        <f ca="1">IF(data!$BX237=AX$1,data!$BW237,"")</f>
        <v/>
      </c>
      <c r="AX237" s="16" t="str">
        <f ca="1">IF(data!$BY237=AX$1,data!$BW237,"")</f>
        <v/>
      </c>
      <c r="AY237" s="16" t="str">
        <f ca="1">IF(OR(data!$BX237=AX$1,data!$BY237=AX$1),data!$BW237,"")</f>
        <v/>
      </c>
      <c r="AZ237" s="17" t="str">
        <f ca="1">IF(data!$BX237=BA$1,data!$BW237,"")</f>
        <v/>
      </c>
      <c r="BA237" s="17" t="str">
        <f ca="1">IF(data!$BY237=BA$1,data!$BW237,"")</f>
        <v/>
      </c>
      <c r="BB237" s="17" t="str">
        <f ca="1">IF(OR(data!$BX237=BA$1,data!$BY237=BA$1),data!$BW237,"")</f>
        <v/>
      </c>
      <c r="BC237" s="16" t="str">
        <f ca="1">IF(data!$BX237=BD$1,data!$BW237,"")</f>
        <v/>
      </c>
      <c r="BD237" s="16" t="str">
        <f ca="1">IF(data!$BY237=BD$1,data!$BW237,"")</f>
        <v/>
      </c>
      <c r="BE237" s="16" t="str">
        <f ca="1">IF(OR(data!$BX237=BD$1,data!$BY237=BD$1),data!$BW237,"")</f>
        <v/>
      </c>
      <c r="BF237" s="17" t="str">
        <f ca="1">IF(data!$BX237=BG$1,data!$BW237,"")</f>
        <v/>
      </c>
      <c r="BG237" s="17" t="str">
        <f ca="1">IF(data!$BY237=BG$1,data!$BW237,"")</f>
        <v/>
      </c>
      <c r="BH237" s="17" t="str">
        <f ca="1">IF(OR(data!$BX237=BG$1,data!$BY237=BG$1),data!$BW237,"")</f>
        <v/>
      </c>
      <c r="BI237" s="16" t="str">
        <f ca="1">IF(data!$BX237=BJ$1,data!$BW237,"")</f>
        <v/>
      </c>
      <c r="BJ237" s="16" t="str">
        <f ca="1">IF(data!$BY237=BJ$1,data!$BW237,"")</f>
        <v/>
      </c>
      <c r="BK237" s="16" t="str">
        <f ca="1">IF(OR(data!$BX237=BJ$1,data!$BY237=BJ$1),data!$BW237,"")</f>
        <v/>
      </c>
      <c r="BL237" s="17" t="str">
        <f ca="1">IF(data!$BX237=BM$1,data!$BW237,"")</f>
        <v/>
      </c>
      <c r="BM237" s="17" t="str">
        <f ca="1">IF(data!$BY237=BM$1,data!$BW237,"")</f>
        <v/>
      </c>
      <c r="BN237" s="17" t="str">
        <f ca="1">IF(OR(data!$BX237=BM$1,data!$BY237=BM$1),data!$BW237,"")</f>
        <v/>
      </c>
      <c r="BO237" s="16" t="str">
        <f ca="1">IF(data!$BX237=BP$1,data!$BW237,"")</f>
        <v/>
      </c>
      <c r="BP237" s="16" t="str">
        <f ca="1">IF(data!$BY237=BP$1,data!$BW237,"")</f>
        <v/>
      </c>
      <c r="BQ237" s="16" t="str">
        <f ca="1">IF(OR(data!$BX237=BP$1,data!$BY237=BP$1),data!$BW237,"")</f>
        <v/>
      </c>
      <c r="BR237" s="17" t="str">
        <f ca="1">IF(data!$BX237=BS$1,data!$BW237,"")</f>
        <v/>
      </c>
      <c r="BS237" s="17" t="str">
        <f ca="1">IF(data!$BY237=BS$1,data!$BW237,"")</f>
        <v/>
      </c>
      <c r="BT237" s="17" t="str">
        <f ca="1">IF(OR(data!$BX237=BS$1,data!$BY237=BS$1),data!$BW237,"")</f>
        <v/>
      </c>
    </row>
    <row r="238" spans="1:72" s="11" customFormat="1" x14ac:dyDescent="0.25">
      <c r="A238" s="16" t="str">
        <f ca="1">IF(data!$BX238=B$1,data!$BW238,"")</f>
        <v/>
      </c>
      <c r="B238" s="16" t="str">
        <f ca="1">IF(data!$BY238=B$1,data!$BW238,"")</f>
        <v/>
      </c>
      <c r="C238" s="16" t="str">
        <f ca="1">IF(OR(data!$BX238=B$1,data!$BY238=B$1),data!$BW238,"")</f>
        <v/>
      </c>
      <c r="D238" s="17" t="str">
        <f ca="1">IF(data!$BX238=E$1,data!$BW238,"")</f>
        <v/>
      </c>
      <c r="E238" s="17" t="str">
        <f ca="1">IF(data!$BY238=E$1,data!$BW238,"")</f>
        <v/>
      </c>
      <c r="F238" s="17" t="str">
        <f ca="1">IF(OR(data!$BX238=E$1,data!$BY238=E$1),data!$BW238,"")</f>
        <v/>
      </c>
      <c r="G238" s="16" t="str">
        <f ca="1">IF(data!$BX238=H$1,data!$BW238,"")</f>
        <v/>
      </c>
      <c r="H238" s="16" t="str">
        <f ca="1">IF(data!$BY238=H$1,data!$BW238,"")</f>
        <v/>
      </c>
      <c r="I238" s="16" t="str">
        <f ca="1">IF(OR(data!$BX238=H$1,data!$BY238=H$1),data!$BW238,"")</f>
        <v/>
      </c>
      <c r="J238" s="17" t="str">
        <f ca="1">IF(data!$BX238=K$1,data!$BW238,"")</f>
        <v/>
      </c>
      <c r="K238" s="17" t="str">
        <f ca="1">IF(data!$BY238=K$1,data!$BW238,"")</f>
        <v/>
      </c>
      <c r="L238" s="17" t="str">
        <f ca="1">IF(OR(data!$BX238=K$1,data!$BY238=K$1),data!$BW238,"")</f>
        <v/>
      </c>
      <c r="M238" s="16" t="str">
        <f ca="1">IF(data!$BX238=N$1,data!$BW238,"")</f>
        <v/>
      </c>
      <c r="N238" s="16" t="str">
        <f ca="1">IF(data!$BY238=N$1,data!$BW238,"")</f>
        <v/>
      </c>
      <c r="O238" s="16" t="str">
        <f ca="1">IF(OR(data!$BX238=N$1,data!$BY238=N$1),data!$BW238,"")</f>
        <v/>
      </c>
      <c r="P238" s="17" t="str">
        <f ca="1">IF(data!$BX238=Q$1,data!$BW238,"")</f>
        <v/>
      </c>
      <c r="Q238" s="17" t="str">
        <f ca="1">IF(data!$BY238=Q$1,data!$BW238,"")</f>
        <v/>
      </c>
      <c r="R238" s="17" t="str">
        <f ca="1">IF(OR(data!$BX238=Q$1,data!$BY238=Q$1),data!$BW238,"")</f>
        <v/>
      </c>
      <c r="S238" s="16" t="str">
        <f ca="1">IF(data!$BX238=T$1,data!$BW238,"")</f>
        <v/>
      </c>
      <c r="T238" s="16" t="str">
        <f ca="1">IF(data!$BY238=T$1,data!$BW238,"")</f>
        <v/>
      </c>
      <c r="U238" s="16" t="str">
        <f ca="1">IF(OR(data!$BX238=T$1,data!$BY238=T$1),data!$BW238,"")</f>
        <v/>
      </c>
      <c r="V238" s="17" t="str">
        <f ca="1">IF(data!$BX238=W$1,data!$BW238,"")</f>
        <v/>
      </c>
      <c r="W238" s="17" t="str">
        <f ca="1">IF(data!$BY238=W$1,data!$BW238,"")</f>
        <v/>
      </c>
      <c r="X238" s="17" t="str">
        <f ca="1">IF(OR(data!$BX238=W$1,data!$BY238=W$1),data!$BW238,"")</f>
        <v/>
      </c>
      <c r="Y238" s="16" t="str">
        <f ca="1">IF(data!$BX238=Z$1,data!$BW238,"")</f>
        <v/>
      </c>
      <c r="Z238" s="16" t="str">
        <f ca="1">IF(data!$BY238=Z$1,data!$BW238,"")</f>
        <v/>
      </c>
      <c r="AA238" s="16" t="str">
        <f ca="1">IF(OR(data!$BX238=Z$1,data!$BY238=Z$1),data!$BW238,"")</f>
        <v/>
      </c>
      <c r="AB238" s="17" t="str">
        <f ca="1">IF(data!$BX238=AC$1,data!$BW238,"")</f>
        <v/>
      </c>
      <c r="AC238" s="17" t="str">
        <f ca="1">IF(data!$BY238=AC$1,data!$BW238,"")</f>
        <v/>
      </c>
      <c r="AD238" s="17" t="str">
        <f ca="1">IF(OR(data!$BX238=AC$1,data!$BY238=AC$1),data!$BW238,"")</f>
        <v/>
      </c>
      <c r="AE238" s="16" t="str">
        <f ca="1">IF(data!$BX238=AF$1,data!$BW238,"")</f>
        <v/>
      </c>
      <c r="AF238" s="16" t="str">
        <f ca="1">IF(data!$BY238=AF$1,data!$BW238,"")</f>
        <v/>
      </c>
      <c r="AG238" s="16" t="str">
        <f ca="1">IF(OR(data!$BX238=AF$1,data!$BY238=AF$1),data!$BW238,"")</f>
        <v/>
      </c>
      <c r="AH238" s="17" t="str">
        <f ca="1">IF(data!$BX238=AI$1,data!$BW238,"")</f>
        <v/>
      </c>
      <c r="AI238" s="17" t="str">
        <f ca="1">IF(data!$BY238=AI$1,data!$BW238,"")</f>
        <v/>
      </c>
      <c r="AJ238" s="17" t="str">
        <f ca="1">IF(OR(data!$BX238=AI$1,data!$BY238=AI$1),data!$BW238,"")</f>
        <v/>
      </c>
      <c r="AK238" s="16" t="str">
        <f ca="1">IF(data!$BX238=AL$1,data!$BW238,"")</f>
        <v/>
      </c>
      <c r="AL238" s="16" t="str">
        <f ca="1">IF(data!$BY238=AL$1,data!$BW238,"")</f>
        <v/>
      </c>
      <c r="AM238" s="16" t="str">
        <f ca="1">IF(OR(data!$BX238=AL$1,data!$BY238=AL$1),data!$BW238,"")</f>
        <v/>
      </c>
      <c r="AN238" s="17" t="str">
        <f ca="1">IF(data!$BX238=AO$1,data!$BW238,"")</f>
        <v/>
      </c>
      <c r="AO238" s="17" t="str">
        <f ca="1">IF(data!$BY238=AO$1,data!$BW238,"")</f>
        <v/>
      </c>
      <c r="AP238" s="17" t="str">
        <f ca="1">IF(OR(data!$BX238=AO$1,data!$BY238=AO$1),data!$BW238,"")</f>
        <v/>
      </c>
      <c r="AQ238" s="16" t="str">
        <f ca="1">IF(data!$BX238=AR$1,data!$BW238,"")</f>
        <v/>
      </c>
      <c r="AR238" s="16" t="str">
        <f ca="1">IF(data!$BY238=AR$1,data!$BW238,"")</f>
        <v/>
      </c>
      <c r="AS238" s="16" t="str">
        <f ca="1">IF(OR(data!$BX238=AR$1,data!$BY238=AR$1),data!$BW238,"")</f>
        <v/>
      </c>
      <c r="AT238" s="17" t="str">
        <f ca="1">IF(data!$BX238=AU$1,data!$BW238,"")</f>
        <v/>
      </c>
      <c r="AU238" s="17" t="str">
        <f ca="1">IF(data!$BY238=AU$1,data!$BW238,"")</f>
        <v/>
      </c>
      <c r="AV238" s="17" t="str">
        <f ca="1">IF(OR(data!$BX238=AU$1,data!$BY238=AU$1),data!$BW238,"")</f>
        <v/>
      </c>
      <c r="AW238" s="16" t="str">
        <f ca="1">IF(data!$BX238=AX$1,data!$BW238,"")</f>
        <v/>
      </c>
      <c r="AX238" s="16" t="str">
        <f ca="1">IF(data!$BY238=AX$1,data!$BW238,"")</f>
        <v/>
      </c>
      <c r="AY238" s="16" t="str">
        <f ca="1">IF(OR(data!$BX238=AX$1,data!$BY238=AX$1),data!$BW238,"")</f>
        <v/>
      </c>
      <c r="AZ238" s="17" t="str">
        <f ca="1">IF(data!$BX238=BA$1,data!$BW238,"")</f>
        <v/>
      </c>
      <c r="BA238" s="17" t="str">
        <f ca="1">IF(data!$BY238=BA$1,data!$BW238,"")</f>
        <v/>
      </c>
      <c r="BB238" s="17" t="str">
        <f ca="1">IF(OR(data!$BX238=BA$1,data!$BY238=BA$1),data!$BW238,"")</f>
        <v/>
      </c>
      <c r="BC238" s="16" t="str">
        <f ca="1">IF(data!$BX238=BD$1,data!$BW238,"")</f>
        <v/>
      </c>
      <c r="BD238" s="16" t="str">
        <f ca="1">IF(data!$BY238=BD$1,data!$BW238,"")</f>
        <v/>
      </c>
      <c r="BE238" s="16" t="str">
        <f ca="1">IF(OR(data!$BX238=BD$1,data!$BY238=BD$1),data!$BW238,"")</f>
        <v/>
      </c>
      <c r="BF238" s="17" t="str">
        <f ca="1">IF(data!$BX238=BG$1,data!$BW238,"")</f>
        <v/>
      </c>
      <c r="BG238" s="17" t="str">
        <f ca="1">IF(data!$BY238=BG$1,data!$BW238,"")</f>
        <v/>
      </c>
      <c r="BH238" s="17" t="str">
        <f ca="1">IF(OR(data!$BX238=BG$1,data!$BY238=BG$1),data!$BW238,"")</f>
        <v/>
      </c>
      <c r="BI238" s="16" t="str">
        <f ca="1">IF(data!$BX238=BJ$1,data!$BW238,"")</f>
        <v/>
      </c>
      <c r="BJ238" s="16" t="str">
        <f ca="1">IF(data!$BY238=BJ$1,data!$BW238,"")</f>
        <v/>
      </c>
      <c r="BK238" s="16" t="str">
        <f ca="1">IF(OR(data!$BX238=BJ$1,data!$BY238=BJ$1),data!$BW238,"")</f>
        <v/>
      </c>
      <c r="BL238" s="17" t="str">
        <f ca="1">IF(data!$BX238=BM$1,data!$BW238,"")</f>
        <v/>
      </c>
      <c r="BM238" s="17" t="str">
        <f ca="1">IF(data!$BY238=BM$1,data!$BW238,"")</f>
        <v/>
      </c>
      <c r="BN238" s="17" t="str">
        <f ca="1">IF(OR(data!$BX238=BM$1,data!$BY238=BM$1),data!$BW238,"")</f>
        <v/>
      </c>
      <c r="BO238" s="16" t="str">
        <f ca="1">IF(data!$BX238=BP$1,data!$BW238,"")</f>
        <v/>
      </c>
      <c r="BP238" s="16" t="str">
        <f ca="1">IF(data!$BY238=BP$1,data!$BW238,"")</f>
        <v/>
      </c>
      <c r="BQ238" s="16" t="str">
        <f ca="1">IF(OR(data!$BX238=BP$1,data!$BY238=BP$1),data!$BW238,"")</f>
        <v/>
      </c>
      <c r="BR238" s="17" t="str">
        <f ca="1">IF(data!$BX238=BS$1,data!$BW238,"")</f>
        <v/>
      </c>
      <c r="BS238" s="17" t="str">
        <f ca="1">IF(data!$BY238=BS$1,data!$BW238,"")</f>
        <v/>
      </c>
      <c r="BT238" s="17" t="str">
        <f ca="1">IF(OR(data!$BX238=BS$1,data!$BY238=BS$1),data!$BW238,"")</f>
        <v/>
      </c>
    </row>
    <row r="239" spans="1:72" s="11" customFormat="1" x14ac:dyDescent="0.25">
      <c r="A239" s="16" t="str">
        <f ca="1">IF(data!$BX239=B$1,data!$BW239,"")</f>
        <v/>
      </c>
      <c r="B239" s="16" t="str">
        <f ca="1">IF(data!$BY239=B$1,data!$BW239,"")</f>
        <v/>
      </c>
      <c r="C239" s="16" t="str">
        <f ca="1">IF(OR(data!$BX239=B$1,data!$BY239=B$1),data!$BW239,"")</f>
        <v/>
      </c>
      <c r="D239" s="17" t="str">
        <f ca="1">IF(data!$BX239=E$1,data!$BW239,"")</f>
        <v/>
      </c>
      <c r="E239" s="17" t="str">
        <f ca="1">IF(data!$BY239=E$1,data!$BW239,"")</f>
        <v/>
      </c>
      <c r="F239" s="17" t="str">
        <f ca="1">IF(OR(data!$BX239=E$1,data!$BY239=E$1),data!$BW239,"")</f>
        <v/>
      </c>
      <c r="G239" s="16" t="str">
        <f ca="1">IF(data!$BX239=H$1,data!$BW239,"")</f>
        <v/>
      </c>
      <c r="H239" s="16" t="str">
        <f ca="1">IF(data!$BY239=H$1,data!$BW239,"")</f>
        <v/>
      </c>
      <c r="I239" s="16" t="str">
        <f ca="1">IF(OR(data!$BX239=H$1,data!$BY239=H$1),data!$BW239,"")</f>
        <v/>
      </c>
      <c r="J239" s="17" t="str">
        <f ca="1">IF(data!$BX239=K$1,data!$BW239,"")</f>
        <v/>
      </c>
      <c r="K239" s="17" t="str">
        <f ca="1">IF(data!$BY239=K$1,data!$BW239,"")</f>
        <v/>
      </c>
      <c r="L239" s="17" t="str">
        <f ca="1">IF(OR(data!$BX239=K$1,data!$BY239=K$1),data!$BW239,"")</f>
        <v/>
      </c>
      <c r="M239" s="16" t="str">
        <f ca="1">IF(data!$BX239=N$1,data!$BW239,"")</f>
        <v/>
      </c>
      <c r="N239" s="16" t="str">
        <f ca="1">IF(data!$BY239=N$1,data!$BW239,"")</f>
        <v/>
      </c>
      <c r="O239" s="16" t="str">
        <f ca="1">IF(OR(data!$BX239=N$1,data!$BY239=N$1),data!$BW239,"")</f>
        <v/>
      </c>
      <c r="P239" s="17" t="str">
        <f ca="1">IF(data!$BX239=Q$1,data!$BW239,"")</f>
        <v/>
      </c>
      <c r="Q239" s="17" t="str">
        <f ca="1">IF(data!$BY239=Q$1,data!$BW239,"")</f>
        <v/>
      </c>
      <c r="R239" s="17" t="str">
        <f ca="1">IF(OR(data!$BX239=Q$1,data!$BY239=Q$1),data!$BW239,"")</f>
        <v/>
      </c>
      <c r="S239" s="16" t="str">
        <f ca="1">IF(data!$BX239=T$1,data!$BW239,"")</f>
        <v/>
      </c>
      <c r="T239" s="16" t="str">
        <f ca="1">IF(data!$BY239=T$1,data!$BW239,"")</f>
        <v/>
      </c>
      <c r="U239" s="16" t="str">
        <f ca="1">IF(OR(data!$BX239=T$1,data!$BY239=T$1),data!$BW239,"")</f>
        <v/>
      </c>
      <c r="V239" s="17" t="str">
        <f ca="1">IF(data!$BX239=W$1,data!$BW239,"")</f>
        <v/>
      </c>
      <c r="W239" s="17" t="str">
        <f ca="1">IF(data!$BY239=W$1,data!$BW239,"")</f>
        <v/>
      </c>
      <c r="X239" s="17" t="str">
        <f ca="1">IF(OR(data!$BX239=W$1,data!$BY239=W$1),data!$BW239,"")</f>
        <v/>
      </c>
      <c r="Y239" s="16" t="str">
        <f ca="1">IF(data!$BX239=Z$1,data!$BW239,"")</f>
        <v/>
      </c>
      <c r="Z239" s="16" t="str">
        <f ca="1">IF(data!$BY239=Z$1,data!$BW239,"")</f>
        <v/>
      </c>
      <c r="AA239" s="16" t="str">
        <f ca="1">IF(OR(data!$BX239=Z$1,data!$BY239=Z$1),data!$BW239,"")</f>
        <v/>
      </c>
      <c r="AB239" s="17" t="str">
        <f ca="1">IF(data!$BX239=AC$1,data!$BW239,"")</f>
        <v/>
      </c>
      <c r="AC239" s="17" t="str">
        <f ca="1">IF(data!$BY239=AC$1,data!$BW239,"")</f>
        <v/>
      </c>
      <c r="AD239" s="17" t="str">
        <f ca="1">IF(OR(data!$BX239=AC$1,data!$BY239=AC$1),data!$BW239,"")</f>
        <v/>
      </c>
      <c r="AE239" s="16" t="str">
        <f ca="1">IF(data!$BX239=AF$1,data!$BW239,"")</f>
        <v/>
      </c>
      <c r="AF239" s="16" t="str">
        <f ca="1">IF(data!$BY239=AF$1,data!$BW239,"")</f>
        <v/>
      </c>
      <c r="AG239" s="16" t="str">
        <f ca="1">IF(OR(data!$BX239=AF$1,data!$BY239=AF$1),data!$BW239,"")</f>
        <v/>
      </c>
      <c r="AH239" s="17" t="str">
        <f ca="1">IF(data!$BX239=AI$1,data!$BW239,"")</f>
        <v/>
      </c>
      <c r="AI239" s="17" t="str">
        <f ca="1">IF(data!$BY239=AI$1,data!$BW239,"")</f>
        <v/>
      </c>
      <c r="AJ239" s="17" t="str">
        <f ca="1">IF(OR(data!$BX239=AI$1,data!$BY239=AI$1),data!$BW239,"")</f>
        <v/>
      </c>
      <c r="AK239" s="16" t="str">
        <f ca="1">IF(data!$BX239=AL$1,data!$BW239,"")</f>
        <v/>
      </c>
      <c r="AL239" s="16" t="str">
        <f ca="1">IF(data!$BY239=AL$1,data!$BW239,"")</f>
        <v/>
      </c>
      <c r="AM239" s="16" t="str">
        <f ca="1">IF(OR(data!$BX239=AL$1,data!$BY239=AL$1),data!$BW239,"")</f>
        <v/>
      </c>
      <c r="AN239" s="17" t="str">
        <f ca="1">IF(data!$BX239=AO$1,data!$BW239,"")</f>
        <v/>
      </c>
      <c r="AO239" s="17" t="str">
        <f ca="1">IF(data!$BY239=AO$1,data!$BW239,"")</f>
        <v/>
      </c>
      <c r="AP239" s="17" t="str">
        <f ca="1">IF(OR(data!$BX239=AO$1,data!$BY239=AO$1),data!$BW239,"")</f>
        <v/>
      </c>
      <c r="AQ239" s="16" t="str">
        <f ca="1">IF(data!$BX239=AR$1,data!$BW239,"")</f>
        <v/>
      </c>
      <c r="AR239" s="16" t="str">
        <f ca="1">IF(data!$BY239=AR$1,data!$BW239,"")</f>
        <v/>
      </c>
      <c r="AS239" s="16" t="str">
        <f ca="1">IF(OR(data!$BX239=AR$1,data!$BY239=AR$1),data!$BW239,"")</f>
        <v/>
      </c>
      <c r="AT239" s="17" t="str">
        <f ca="1">IF(data!$BX239=AU$1,data!$BW239,"")</f>
        <v/>
      </c>
      <c r="AU239" s="17" t="str">
        <f ca="1">IF(data!$BY239=AU$1,data!$BW239,"")</f>
        <v/>
      </c>
      <c r="AV239" s="17" t="str">
        <f ca="1">IF(OR(data!$BX239=AU$1,data!$BY239=AU$1),data!$BW239,"")</f>
        <v/>
      </c>
      <c r="AW239" s="16" t="str">
        <f ca="1">IF(data!$BX239=AX$1,data!$BW239,"")</f>
        <v/>
      </c>
      <c r="AX239" s="16" t="str">
        <f ca="1">IF(data!$BY239=AX$1,data!$BW239,"")</f>
        <v/>
      </c>
      <c r="AY239" s="16" t="str">
        <f ca="1">IF(OR(data!$BX239=AX$1,data!$BY239=AX$1),data!$BW239,"")</f>
        <v/>
      </c>
      <c r="AZ239" s="17" t="str">
        <f ca="1">IF(data!$BX239=BA$1,data!$BW239,"")</f>
        <v/>
      </c>
      <c r="BA239" s="17" t="str">
        <f ca="1">IF(data!$BY239=BA$1,data!$BW239,"")</f>
        <v/>
      </c>
      <c r="BB239" s="17" t="str">
        <f ca="1">IF(OR(data!$BX239=BA$1,data!$BY239=BA$1),data!$BW239,"")</f>
        <v/>
      </c>
      <c r="BC239" s="16" t="str">
        <f ca="1">IF(data!$BX239=BD$1,data!$BW239,"")</f>
        <v/>
      </c>
      <c r="BD239" s="16" t="str">
        <f ca="1">IF(data!$BY239=BD$1,data!$BW239,"")</f>
        <v/>
      </c>
      <c r="BE239" s="16" t="str">
        <f ca="1">IF(OR(data!$BX239=BD$1,data!$BY239=BD$1),data!$BW239,"")</f>
        <v/>
      </c>
      <c r="BF239" s="17" t="str">
        <f ca="1">IF(data!$BX239=BG$1,data!$BW239,"")</f>
        <v/>
      </c>
      <c r="BG239" s="17" t="str">
        <f ca="1">IF(data!$BY239=BG$1,data!$BW239,"")</f>
        <v/>
      </c>
      <c r="BH239" s="17" t="str">
        <f ca="1">IF(OR(data!$BX239=BG$1,data!$BY239=BG$1),data!$BW239,"")</f>
        <v/>
      </c>
      <c r="BI239" s="16" t="str">
        <f ca="1">IF(data!$BX239=BJ$1,data!$BW239,"")</f>
        <v/>
      </c>
      <c r="BJ239" s="16" t="str">
        <f ca="1">IF(data!$BY239=BJ$1,data!$BW239,"")</f>
        <v/>
      </c>
      <c r="BK239" s="16" t="str">
        <f ca="1">IF(OR(data!$BX239=BJ$1,data!$BY239=BJ$1),data!$BW239,"")</f>
        <v/>
      </c>
      <c r="BL239" s="17" t="str">
        <f ca="1">IF(data!$BX239=BM$1,data!$BW239,"")</f>
        <v/>
      </c>
      <c r="BM239" s="17" t="str">
        <f ca="1">IF(data!$BY239=BM$1,data!$BW239,"")</f>
        <v/>
      </c>
      <c r="BN239" s="17" t="str">
        <f ca="1">IF(OR(data!$BX239=BM$1,data!$BY239=BM$1),data!$BW239,"")</f>
        <v/>
      </c>
      <c r="BO239" s="16" t="str">
        <f ca="1">IF(data!$BX239=BP$1,data!$BW239,"")</f>
        <v/>
      </c>
      <c r="BP239" s="16" t="str">
        <f ca="1">IF(data!$BY239=BP$1,data!$BW239,"")</f>
        <v/>
      </c>
      <c r="BQ239" s="16" t="str">
        <f ca="1">IF(OR(data!$BX239=BP$1,data!$BY239=BP$1),data!$BW239,"")</f>
        <v/>
      </c>
      <c r="BR239" s="17" t="str">
        <f ca="1">IF(data!$BX239=BS$1,data!$BW239,"")</f>
        <v/>
      </c>
      <c r="BS239" s="17" t="str">
        <f ca="1">IF(data!$BY239=BS$1,data!$BW239,"")</f>
        <v/>
      </c>
      <c r="BT239" s="17" t="str">
        <f ca="1">IF(OR(data!$BX239=BS$1,data!$BY239=BS$1),data!$BW239,"")</f>
        <v/>
      </c>
    </row>
    <row r="240" spans="1:72" s="11" customFormat="1" x14ac:dyDescent="0.25">
      <c r="A240" s="16" t="str">
        <f ca="1">IF(data!$BX240=B$1,data!$BW240,"")</f>
        <v/>
      </c>
      <c r="B240" s="16" t="str">
        <f ca="1">IF(data!$BY240=B$1,data!$BW240,"")</f>
        <v/>
      </c>
      <c r="C240" s="16" t="str">
        <f ca="1">IF(OR(data!$BX240=B$1,data!$BY240=B$1),data!$BW240,"")</f>
        <v/>
      </c>
      <c r="D240" s="17" t="str">
        <f ca="1">IF(data!$BX240=E$1,data!$BW240,"")</f>
        <v/>
      </c>
      <c r="E240" s="17" t="str">
        <f ca="1">IF(data!$BY240=E$1,data!$BW240,"")</f>
        <v/>
      </c>
      <c r="F240" s="17" t="str">
        <f ca="1">IF(OR(data!$BX240=E$1,data!$BY240=E$1),data!$BW240,"")</f>
        <v/>
      </c>
      <c r="G240" s="16" t="str">
        <f ca="1">IF(data!$BX240=H$1,data!$BW240,"")</f>
        <v/>
      </c>
      <c r="H240" s="16" t="str">
        <f ca="1">IF(data!$BY240=H$1,data!$BW240,"")</f>
        <v/>
      </c>
      <c r="I240" s="16" t="str">
        <f ca="1">IF(OR(data!$BX240=H$1,data!$BY240=H$1),data!$BW240,"")</f>
        <v/>
      </c>
      <c r="J240" s="17" t="str">
        <f ca="1">IF(data!$BX240=K$1,data!$BW240,"")</f>
        <v/>
      </c>
      <c r="K240" s="17" t="str">
        <f ca="1">IF(data!$BY240=K$1,data!$BW240,"")</f>
        <v/>
      </c>
      <c r="L240" s="17" t="str">
        <f ca="1">IF(OR(data!$BX240=K$1,data!$BY240=K$1),data!$BW240,"")</f>
        <v/>
      </c>
      <c r="M240" s="16" t="str">
        <f ca="1">IF(data!$BX240=N$1,data!$BW240,"")</f>
        <v/>
      </c>
      <c r="N240" s="16" t="str">
        <f ca="1">IF(data!$BY240=N$1,data!$BW240,"")</f>
        <v/>
      </c>
      <c r="O240" s="16" t="str">
        <f ca="1">IF(OR(data!$BX240=N$1,data!$BY240=N$1),data!$BW240,"")</f>
        <v/>
      </c>
      <c r="P240" s="17" t="str">
        <f ca="1">IF(data!$BX240=Q$1,data!$BW240,"")</f>
        <v/>
      </c>
      <c r="Q240" s="17" t="str">
        <f ca="1">IF(data!$BY240=Q$1,data!$BW240,"")</f>
        <v/>
      </c>
      <c r="R240" s="17" t="str">
        <f ca="1">IF(OR(data!$BX240=Q$1,data!$BY240=Q$1),data!$BW240,"")</f>
        <v/>
      </c>
      <c r="S240" s="16" t="str">
        <f ca="1">IF(data!$BX240=T$1,data!$BW240,"")</f>
        <v/>
      </c>
      <c r="T240" s="16" t="str">
        <f ca="1">IF(data!$BY240=T$1,data!$BW240,"")</f>
        <v/>
      </c>
      <c r="U240" s="16" t="str">
        <f ca="1">IF(OR(data!$BX240=T$1,data!$BY240=T$1),data!$BW240,"")</f>
        <v/>
      </c>
      <c r="V240" s="17" t="str">
        <f ca="1">IF(data!$BX240=W$1,data!$BW240,"")</f>
        <v/>
      </c>
      <c r="W240" s="17" t="str">
        <f ca="1">IF(data!$BY240=W$1,data!$BW240,"")</f>
        <v/>
      </c>
      <c r="X240" s="17" t="str">
        <f ca="1">IF(OR(data!$BX240=W$1,data!$BY240=W$1),data!$BW240,"")</f>
        <v/>
      </c>
      <c r="Y240" s="16" t="str">
        <f ca="1">IF(data!$BX240=Z$1,data!$BW240,"")</f>
        <v/>
      </c>
      <c r="Z240" s="16" t="str">
        <f ca="1">IF(data!$BY240=Z$1,data!$BW240,"")</f>
        <v/>
      </c>
      <c r="AA240" s="16" t="str">
        <f ca="1">IF(OR(data!$BX240=Z$1,data!$BY240=Z$1),data!$BW240,"")</f>
        <v/>
      </c>
      <c r="AB240" s="17" t="str">
        <f ca="1">IF(data!$BX240=AC$1,data!$BW240,"")</f>
        <v/>
      </c>
      <c r="AC240" s="17" t="str">
        <f ca="1">IF(data!$BY240=AC$1,data!$BW240,"")</f>
        <v/>
      </c>
      <c r="AD240" s="17" t="str">
        <f ca="1">IF(OR(data!$BX240=AC$1,data!$BY240=AC$1),data!$BW240,"")</f>
        <v/>
      </c>
      <c r="AE240" s="16" t="str">
        <f ca="1">IF(data!$BX240=AF$1,data!$BW240,"")</f>
        <v/>
      </c>
      <c r="AF240" s="16" t="str">
        <f ca="1">IF(data!$BY240=AF$1,data!$BW240,"")</f>
        <v/>
      </c>
      <c r="AG240" s="16" t="str">
        <f ca="1">IF(OR(data!$BX240=AF$1,data!$BY240=AF$1),data!$BW240,"")</f>
        <v/>
      </c>
      <c r="AH240" s="17" t="str">
        <f ca="1">IF(data!$BX240=AI$1,data!$BW240,"")</f>
        <v/>
      </c>
      <c r="AI240" s="17" t="str">
        <f ca="1">IF(data!$BY240=AI$1,data!$BW240,"")</f>
        <v/>
      </c>
      <c r="AJ240" s="17" t="str">
        <f ca="1">IF(OR(data!$BX240=AI$1,data!$BY240=AI$1),data!$BW240,"")</f>
        <v/>
      </c>
      <c r="AK240" s="16" t="str">
        <f ca="1">IF(data!$BX240=AL$1,data!$BW240,"")</f>
        <v/>
      </c>
      <c r="AL240" s="16" t="str">
        <f ca="1">IF(data!$BY240=AL$1,data!$BW240,"")</f>
        <v/>
      </c>
      <c r="AM240" s="16" t="str">
        <f ca="1">IF(OR(data!$BX240=AL$1,data!$BY240=AL$1),data!$BW240,"")</f>
        <v/>
      </c>
      <c r="AN240" s="17" t="str">
        <f ca="1">IF(data!$BX240=AO$1,data!$BW240,"")</f>
        <v/>
      </c>
      <c r="AO240" s="17" t="str">
        <f ca="1">IF(data!$BY240=AO$1,data!$BW240,"")</f>
        <v/>
      </c>
      <c r="AP240" s="17" t="str">
        <f ca="1">IF(OR(data!$BX240=AO$1,data!$BY240=AO$1),data!$BW240,"")</f>
        <v/>
      </c>
      <c r="AQ240" s="16" t="str">
        <f ca="1">IF(data!$BX240=AR$1,data!$BW240,"")</f>
        <v/>
      </c>
      <c r="AR240" s="16" t="str">
        <f ca="1">IF(data!$BY240=AR$1,data!$BW240,"")</f>
        <v/>
      </c>
      <c r="AS240" s="16" t="str">
        <f ca="1">IF(OR(data!$BX240=AR$1,data!$BY240=AR$1),data!$BW240,"")</f>
        <v/>
      </c>
      <c r="AT240" s="17" t="str">
        <f ca="1">IF(data!$BX240=AU$1,data!$BW240,"")</f>
        <v/>
      </c>
      <c r="AU240" s="17" t="str">
        <f ca="1">IF(data!$BY240=AU$1,data!$BW240,"")</f>
        <v/>
      </c>
      <c r="AV240" s="17" t="str">
        <f ca="1">IF(OR(data!$BX240=AU$1,data!$BY240=AU$1),data!$BW240,"")</f>
        <v/>
      </c>
      <c r="AW240" s="16" t="str">
        <f ca="1">IF(data!$BX240=AX$1,data!$BW240,"")</f>
        <v/>
      </c>
      <c r="AX240" s="16" t="str">
        <f ca="1">IF(data!$BY240=AX$1,data!$BW240,"")</f>
        <v/>
      </c>
      <c r="AY240" s="16" t="str">
        <f ca="1">IF(OR(data!$BX240=AX$1,data!$BY240=AX$1),data!$BW240,"")</f>
        <v/>
      </c>
      <c r="AZ240" s="17" t="str">
        <f ca="1">IF(data!$BX240=BA$1,data!$BW240,"")</f>
        <v/>
      </c>
      <c r="BA240" s="17" t="str">
        <f ca="1">IF(data!$BY240=BA$1,data!$BW240,"")</f>
        <v/>
      </c>
      <c r="BB240" s="17" t="str">
        <f ca="1">IF(OR(data!$BX240=BA$1,data!$BY240=BA$1),data!$BW240,"")</f>
        <v/>
      </c>
      <c r="BC240" s="16" t="str">
        <f ca="1">IF(data!$BX240=BD$1,data!$BW240,"")</f>
        <v/>
      </c>
      <c r="BD240" s="16" t="str">
        <f ca="1">IF(data!$BY240=BD$1,data!$BW240,"")</f>
        <v/>
      </c>
      <c r="BE240" s="16" t="str">
        <f ca="1">IF(OR(data!$BX240=BD$1,data!$BY240=BD$1),data!$BW240,"")</f>
        <v/>
      </c>
      <c r="BF240" s="17" t="str">
        <f ca="1">IF(data!$BX240=BG$1,data!$BW240,"")</f>
        <v/>
      </c>
      <c r="BG240" s="17" t="str">
        <f ca="1">IF(data!$BY240=BG$1,data!$BW240,"")</f>
        <v/>
      </c>
      <c r="BH240" s="17" t="str">
        <f ca="1">IF(OR(data!$BX240=BG$1,data!$BY240=BG$1),data!$BW240,"")</f>
        <v/>
      </c>
      <c r="BI240" s="16" t="str">
        <f ca="1">IF(data!$BX240=BJ$1,data!$BW240,"")</f>
        <v/>
      </c>
      <c r="BJ240" s="16" t="str">
        <f ca="1">IF(data!$BY240=BJ$1,data!$BW240,"")</f>
        <v/>
      </c>
      <c r="BK240" s="16" t="str">
        <f ca="1">IF(OR(data!$BX240=BJ$1,data!$BY240=BJ$1),data!$BW240,"")</f>
        <v/>
      </c>
      <c r="BL240" s="17" t="str">
        <f ca="1">IF(data!$BX240=BM$1,data!$BW240,"")</f>
        <v/>
      </c>
      <c r="BM240" s="17" t="str">
        <f ca="1">IF(data!$BY240=BM$1,data!$BW240,"")</f>
        <v/>
      </c>
      <c r="BN240" s="17" t="str">
        <f ca="1">IF(OR(data!$BX240=BM$1,data!$BY240=BM$1),data!$BW240,"")</f>
        <v/>
      </c>
      <c r="BO240" s="16" t="str">
        <f ca="1">IF(data!$BX240=BP$1,data!$BW240,"")</f>
        <v/>
      </c>
      <c r="BP240" s="16" t="str">
        <f ca="1">IF(data!$BY240=BP$1,data!$BW240,"")</f>
        <v/>
      </c>
      <c r="BQ240" s="16" t="str">
        <f ca="1">IF(OR(data!$BX240=BP$1,data!$BY240=BP$1),data!$BW240,"")</f>
        <v/>
      </c>
      <c r="BR240" s="17" t="str">
        <f ca="1">IF(data!$BX240=BS$1,data!$BW240,"")</f>
        <v/>
      </c>
      <c r="BS240" s="17" t="str">
        <f ca="1">IF(data!$BY240=BS$1,data!$BW240,"")</f>
        <v/>
      </c>
      <c r="BT240" s="17" t="str">
        <f ca="1">IF(OR(data!$BX240=BS$1,data!$BY240=BS$1),data!$BW240,"")</f>
        <v/>
      </c>
    </row>
    <row r="241" spans="1:72" s="11" customFormat="1" x14ac:dyDescent="0.25">
      <c r="A241" s="16" t="str">
        <f ca="1">IF(data!$BX241=B$1,data!$BW241,"")</f>
        <v/>
      </c>
      <c r="B241" s="16" t="str">
        <f ca="1">IF(data!$BY241=B$1,data!$BW241,"")</f>
        <v/>
      </c>
      <c r="C241" s="16" t="str">
        <f ca="1">IF(OR(data!$BX241=B$1,data!$BY241=B$1),data!$BW241,"")</f>
        <v/>
      </c>
      <c r="D241" s="17" t="str">
        <f ca="1">IF(data!$BX241=E$1,data!$BW241,"")</f>
        <v/>
      </c>
      <c r="E241" s="17" t="str">
        <f ca="1">IF(data!$BY241=E$1,data!$BW241,"")</f>
        <v/>
      </c>
      <c r="F241" s="17" t="str">
        <f ca="1">IF(OR(data!$BX241=E$1,data!$BY241=E$1),data!$BW241,"")</f>
        <v/>
      </c>
      <c r="G241" s="16" t="str">
        <f ca="1">IF(data!$BX241=H$1,data!$BW241,"")</f>
        <v/>
      </c>
      <c r="H241" s="16" t="str">
        <f ca="1">IF(data!$BY241=H$1,data!$BW241,"")</f>
        <v/>
      </c>
      <c r="I241" s="16" t="str">
        <f ca="1">IF(OR(data!$BX241=H$1,data!$BY241=H$1),data!$BW241,"")</f>
        <v/>
      </c>
      <c r="J241" s="17" t="str">
        <f ca="1">IF(data!$BX241=K$1,data!$BW241,"")</f>
        <v/>
      </c>
      <c r="K241" s="17" t="str">
        <f ca="1">IF(data!$BY241=K$1,data!$BW241,"")</f>
        <v/>
      </c>
      <c r="L241" s="17" t="str">
        <f ca="1">IF(OR(data!$BX241=K$1,data!$BY241=K$1),data!$BW241,"")</f>
        <v/>
      </c>
      <c r="M241" s="16" t="str">
        <f ca="1">IF(data!$BX241=N$1,data!$BW241,"")</f>
        <v/>
      </c>
      <c r="N241" s="16" t="str">
        <f ca="1">IF(data!$BY241=N$1,data!$BW241,"")</f>
        <v/>
      </c>
      <c r="O241" s="16" t="str">
        <f ca="1">IF(OR(data!$BX241=N$1,data!$BY241=N$1),data!$BW241,"")</f>
        <v/>
      </c>
      <c r="P241" s="17" t="str">
        <f ca="1">IF(data!$BX241=Q$1,data!$BW241,"")</f>
        <v/>
      </c>
      <c r="Q241" s="17" t="str">
        <f ca="1">IF(data!$BY241=Q$1,data!$BW241,"")</f>
        <v/>
      </c>
      <c r="R241" s="17" t="str">
        <f ca="1">IF(OR(data!$BX241=Q$1,data!$BY241=Q$1),data!$BW241,"")</f>
        <v/>
      </c>
      <c r="S241" s="16" t="str">
        <f ca="1">IF(data!$BX241=T$1,data!$BW241,"")</f>
        <v/>
      </c>
      <c r="T241" s="16" t="str">
        <f ca="1">IF(data!$BY241=T$1,data!$BW241,"")</f>
        <v/>
      </c>
      <c r="U241" s="16" t="str">
        <f ca="1">IF(OR(data!$BX241=T$1,data!$BY241=T$1),data!$BW241,"")</f>
        <v/>
      </c>
      <c r="V241" s="17" t="str">
        <f ca="1">IF(data!$BX241=W$1,data!$BW241,"")</f>
        <v/>
      </c>
      <c r="W241" s="17" t="str">
        <f ca="1">IF(data!$BY241=W$1,data!$BW241,"")</f>
        <v/>
      </c>
      <c r="X241" s="17" t="str">
        <f ca="1">IF(OR(data!$BX241=W$1,data!$BY241=W$1),data!$BW241,"")</f>
        <v/>
      </c>
      <c r="Y241" s="16" t="str">
        <f ca="1">IF(data!$BX241=Z$1,data!$BW241,"")</f>
        <v/>
      </c>
      <c r="Z241" s="16" t="str">
        <f ca="1">IF(data!$BY241=Z$1,data!$BW241,"")</f>
        <v/>
      </c>
      <c r="AA241" s="16" t="str">
        <f ca="1">IF(OR(data!$BX241=Z$1,data!$BY241=Z$1),data!$BW241,"")</f>
        <v/>
      </c>
      <c r="AB241" s="17" t="str">
        <f ca="1">IF(data!$BX241=AC$1,data!$BW241,"")</f>
        <v/>
      </c>
      <c r="AC241" s="17" t="str">
        <f ca="1">IF(data!$BY241=AC$1,data!$BW241,"")</f>
        <v/>
      </c>
      <c r="AD241" s="17" t="str">
        <f ca="1">IF(OR(data!$BX241=AC$1,data!$BY241=AC$1),data!$BW241,"")</f>
        <v/>
      </c>
      <c r="AE241" s="16" t="str">
        <f ca="1">IF(data!$BX241=AF$1,data!$BW241,"")</f>
        <v/>
      </c>
      <c r="AF241" s="16" t="str">
        <f ca="1">IF(data!$BY241=AF$1,data!$BW241,"")</f>
        <v/>
      </c>
      <c r="AG241" s="16" t="str">
        <f ca="1">IF(OR(data!$BX241=AF$1,data!$BY241=AF$1),data!$BW241,"")</f>
        <v/>
      </c>
      <c r="AH241" s="17" t="str">
        <f ca="1">IF(data!$BX241=AI$1,data!$BW241,"")</f>
        <v/>
      </c>
      <c r="AI241" s="17" t="str">
        <f ca="1">IF(data!$BY241=AI$1,data!$BW241,"")</f>
        <v/>
      </c>
      <c r="AJ241" s="17" t="str">
        <f ca="1">IF(OR(data!$BX241=AI$1,data!$BY241=AI$1),data!$BW241,"")</f>
        <v/>
      </c>
      <c r="AK241" s="16" t="str">
        <f ca="1">IF(data!$BX241=AL$1,data!$BW241,"")</f>
        <v/>
      </c>
      <c r="AL241" s="16" t="str">
        <f ca="1">IF(data!$BY241=AL$1,data!$BW241,"")</f>
        <v/>
      </c>
      <c r="AM241" s="16" t="str">
        <f ca="1">IF(OR(data!$BX241=AL$1,data!$BY241=AL$1),data!$BW241,"")</f>
        <v/>
      </c>
      <c r="AN241" s="17" t="str">
        <f ca="1">IF(data!$BX241=AO$1,data!$BW241,"")</f>
        <v/>
      </c>
      <c r="AO241" s="17" t="str">
        <f ca="1">IF(data!$BY241=AO$1,data!$BW241,"")</f>
        <v/>
      </c>
      <c r="AP241" s="17" t="str">
        <f ca="1">IF(OR(data!$BX241=AO$1,data!$BY241=AO$1),data!$BW241,"")</f>
        <v/>
      </c>
      <c r="AQ241" s="16" t="str">
        <f ca="1">IF(data!$BX241=AR$1,data!$BW241,"")</f>
        <v/>
      </c>
      <c r="AR241" s="16" t="str">
        <f ca="1">IF(data!$BY241=AR$1,data!$BW241,"")</f>
        <v/>
      </c>
      <c r="AS241" s="16" t="str">
        <f ca="1">IF(OR(data!$BX241=AR$1,data!$BY241=AR$1),data!$BW241,"")</f>
        <v/>
      </c>
      <c r="AT241" s="17" t="str">
        <f ca="1">IF(data!$BX241=AU$1,data!$BW241,"")</f>
        <v/>
      </c>
      <c r="AU241" s="17" t="str">
        <f ca="1">IF(data!$BY241=AU$1,data!$BW241,"")</f>
        <v/>
      </c>
      <c r="AV241" s="17" t="str">
        <f ca="1">IF(OR(data!$BX241=AU$1,data!$BY241=AU$1),data!$BW241,"")</f>
        <v/>
      </c>
      <c r="AW241" s="16" t="str">
        <f ca="1">IF(data!$BX241=AX$1,data!$BW241,"")</f>
        <v/>
      </c>
      <c r="AX241" s="16" t="str">
        <f ca="1">IF(data!$BY241=AX$1,data!$BW241,"")</f>
        <v/>
      </c>
      <c r="AY241" s="16" t="str">
        <f ca="1">IF(OR(data!$BX241=AX$1,data!$BY241=AX$1),data!$BW241,"")</f>
        <v/>
      </c>
      <c r="AZ241" s="17" t="str">
        <f ca="1">IF(data!$BX241=BA$1,data!$BW241,"")</f>
        <v/>
      </c>
      <c r="BA241" s="17" t="str">
        <f ca="1">IF(data!$BY241=BA$1,data!$BW241,"")</f>
        <v/>
      </c>
      <c r="BB241" s="17" t="str">
        <f ca="1">IF(OR(data!$BX241=BA$1,data!$BY241=BA$1),data!$BW241,"")</f>
        <v/>
      </c>
      <c r="BC241" s="16" t="str">
        <f ca="1">IF(data!$BX241=BD$1,data!$BW241,"")</f>
        <v/>
      </c>
      <c r="BD241" s="16" t="str">
        <f ca="1">IF(data!$BY241=BD$1,data!$BW241,"")</f>
        <v/>
      </c>
      <c r="BE241" s="16" t="str">
        <f ca="1">IF(OR(data!$BX241=BD$1,data!$BY241=BD$1),data!$BW241,"")</f>
        <v/>
      </c>
      <c r="BF241" s="17" t="str">
        <f ca="1">IF(data!$BX241=BG$1,data!$BW241,"")</f>
        <v/>
      </c>
      <c r="BG241" s="17" t="str">
        <f ca="1">IF(data!$BY241=BG$1,data!$BW241,"")</f>
        <v/>
      </c>
      <c r="BH241" s="17" t="str">
        <f ca="1">IF(OR(data!$BX241=BG$1,data!$BY241=BG$1),data!$BW241,"")</f>
        <v/>
      </c>
      <c r="BI241" s="16" t="str">
        <f ca="1">IF(data!$BX241=BJ$1,data!$BW241,"")</f>
        <v/>
      </c>
      <c r="BJ241" s="16" t="str">
        <f ca="1">IF(data!$BY241=BJ$1,data!$BW241,"")</f>
        <v/>
      </c>
      <c r="BK241" s="16" t="str">
        <f ca="1">IF(OR(data!$BX241=BJ$1,data!$BY241=BJ$1),data!$BW241,"")</f>
        <v/>
      </c>
      <c r="BL241" s="17" t="str">
        <f ca="1">IF(data!$BX241=BM$1,data!$BW241,"")</f>
        <v/>
      </c>
      <c r="BM241" s="17" t="str">
        <f ca="1">IF(data!$BY241=BM$1,data!$BW241,"")</f>
        <v/>
      </c>
      <c r="BN241" s="17" t="str">
        <f ca="1">IF(OR(data!$BX241=BM$1,data!$BY241=BM$1),data!$BW241,"")</f>
        <v/>
      </c>
      <c r="BO241" s="16" t="str">
        <f ca="1">IF(data!$BX241=BP$1,data!$BW241,"")</f>
        <v/>
      </c>
      <c r="BP241" s="16" t="str">
        <f ca="1">IF(data!$BY241=BP$1,data!$BW241,"")</f>
        <v/>
      </c>
      <c r="BQ241" s="16" t="str">
        <f ca="1">IF(OR(data!$BX241=BP$1,data!$BY241=BP$1),data!$BW241,"")</f>
        <v/>
      </c>
      <c r="BR241" s="17" t="str">
        <f ca="1">IF(data!$BX241=BS$1,data!$BW241,"")</f>
        <v/>
      </c>
      <c r="BS241" s="17" t="str">
        <f ca="1">IF(data!$BY241=BS$1,data!$BW241,"")</f>
        <v/>
      </c>
      <c r="BT241" s="17" t="str">
        <f ca="1">IF(OR(data!$BX241=BS$1,data!$BY241=BS$1),data!$BW241,"")</f>
        <v/>
      </c>
    </row>
    <row r="242" spans="1:72" s="11" customFormat="1" x14ac:dyDescent="0.25">
      <c r="A242" s="16" t="str">
        <f ca="1">IF(data!$BX242=B$1,data!$BW242,"")</f>
        <v/>
      </c>
      <c r="B242" s="16" t="str">
        <f ca="1">IF(data!$BY242=B$1,data!$BW242,"")</f>
        <v/>
      </c>
      <c r="C242" s="16" t="str">
        <f ca="1">IF(OR(data!$BX242=B$1,data!$BY242=B$1),data!$BW242,"")</f>
        <v/>
      </c>
      <c r="D242" s="17" t="str">
        <f ca="1">IF(data!$BX242=E$1,data!$BW242,"")</f>
        <v/>
      </c>
      <c r="E242" s="17" t="str">
        <f ca="1">IF(data!$BY242=E$1,data!$BW242,"")</f>
        <v/>
      </c>
      <c r="F242" s="17" t="str">
        <f ca="1">IF(OR(data!$BX242=E$1,data!$BY242=E$1),data!$BW242,"")</f>
        <v/>
      </c>
      <c r="G242" s="16" t="str">
        <f ca="1">IF(data!$BX242=H$1,data!$BW242,"")</f>
        <v/>
      </c>
      <c r="H242" s="16" t="str">
        <f ca="1">IF(data!$BY242=H$1,data!$BW242,"")</f>
        <v/>
      </c>
      <c r="I242" s="16" t="str">
        <f ca="1">IF(OR(data!$BX242=H$1,data!$BY242=H$1),data!$BW242,"")</f>
        <v/>
      </c>
      <c r="J242" s="17" t="str">
        <f ca="1">IF(data!$BX242=K$1,data!$BW242,"")</f>
        <v/>
      </c>
      <c r="K242" s="17" t="str">
        <f ca="1">IF(data!$BY242=K$1,data!$BW242,"")</f>
        <v/>
      </c>
      <c r="L242" s="17" t="str">
        <f ca="1">IF(OR(data!$BX242=K$1,data!$BY242=K$1),data!$BW242,"")</f>
        <v/>
      </c>
      <c r="M242" s="16" t="str">
        <f ca="1">IF(data!$BX242=N$1,data!$BW242,"")</f>
        <v/>
      </c>
      <c r="N242" s="16" t="str">
        <f ca="1">IF(data!$BY242=N$1,data!$BW242,"")</f>
        <v/>
      </c>
      <c r="O242" s="16" t="str">
        <f ca="1">IF(OR(data!$BX242=N$1,data!$BY242=N$1),data!$BW242,"")</f>
        <v/>
      </c>
      <c r="P242" s="17" t="str">
        <f ca="1">IF(data!$BX242=Q$1,data!$BW242,"")</f>
        <v/>
      </c>
      <c r="Q242" s="17" t="str">
        <f ca="1">IF(data!$BY242=Q$1,data!$BW242,"")</f>
        <v/>
      </c>
      <c r="R242" s="17" t="str">
        <f ca="1">IF(OR(data!$BX242=Q$1,data!$BY242=Q$1),data!$BW242,"")</f>
        <v/>
      </c>
      <c r="S242" s="16" t="str">
        <f ca="1">IF(data!$BX242=T$1,data!$BW242,"")</f>
        <v/>
      </c>
      <c r="T242" s="16" t="str">
        <f ca="1">IF(data!$BY242=T$1,data!$BW242,"")</f>
        <v/>
      </c>
      <c r="U242" s="16" t="str">
        <f ca="1">IF(OR(data!$BX242=T$1,data!$BY242=T$1),data!$BW242,"")</f>
        <v/>
      </c>
      <c r="V242" s="17" t="str">
        <f ca="1">IF(data!$BX242=W$1,data!$BW242,"")</f>
        <v/>
      </c>
      <c r="W242" s="17" t="str">
        <f ca="1">IF(data!$BY242=W$1,data!$BW242,"")</f>
        <v/>
      </c>
      <c r="X242" s="17" t="str">
        <f ca="1">IF(OR(data!$BX242=W$1,data!$BY242=W$1),data!$BW242,"")</f>
        <v/>
      </c>
      <c r="Y242" s="16" t="str">
        <f ca="1">IF(data!$BX242=Z$1,data!$BW242,"")</f>
        <v/>
      </c>
      <c r="Z242" s="16" t="str">
        <f ca="1">IF(data!$BY242=Z$1,data!$BW242,"")</f>
        <v/>
      </c>
      <c r="AA242" s="16" t="str">
        <f ca="1">IF(OR(data!$BX242=Z$1,data!$BY242=Z$1),data!$BW242,"")</f>
        <v/>
      </c>
      <c r="AB242" s="17" t="str">
        <f ca="1">IF(data!$BX242=AC$1,data!$BW242,"")</f>
        <v/>
      </c>
      <c r="AC242" s="17" t="str">
        <f ca="1">IF(data!$BY242=AC$1,data!$BW242,"")</f>
        <v/>
      </c>
      <c r="AD242" s="17" t="str">
        <f ca="1">IF(OR(data!$BX242=AC$1,data!$BY242=AC$1),data!$BW242,"")</f>
        <v/>
      </c>
      <c r="AE242" s="16" t="str">
        <f ca="1">IF(data!$BX242=AF$1,data!$BW242,"")</f>
        <v/>
      </c>
      <c r="AF242" s="16" t="str">
        <f ca="1">IF(data!$BY242=AF$1,data!$BW242,"")</f>
        <v/>
      </c>
      <c r="AG242" s="16" t="str">
        <f ca="1">IF(OR(data!$BX242=AF$1,data!$BY242=AF$1),data!$BW242,"")</f>
        <v/>
      </c>
      <c r="AH242" s="17" t="str">
        <f ca="1">IF(data!$BX242=AI$1,data!$BW242,"")</f>
        <v/>
      </c>
      <c r="AI242" s="17" t="str">
        <f ca="1">IF(data!$BY242=AI$1,data!$BW242,"")</f>
        <v/>
      </c>
      <c r="AJ242" s="17" t="str">
        <f ca="1">IF(OR(data!$BX242=AI$1,data!$BY242=AI$1),data!$BW242,"")</f>
        <v/>
      </c>
      <c r="AK242" s="16" t="str">
        <f ca="1">IF(data!$BX242=AL$1,data!$BW242,"")</f>
        <v/>
      </c>
      <c r="AL242" s="16" t="str">
        <f ca="1">IF(data!$BY242=AL$1,data!$BW242,"")</f>
        <v/>
      </c>
      <c r="AM242" s="16" t="str">
        <f ca="1">IF(OR(data!$BX242=AL$1,data!$BY242=AL$1),data!$BW242,"")</f>
        <v/>
      </c>
      <c r="AN242" s="17" t="str">
        <f ca="1">IF(data!$BX242=AO$1,data!$BW242,"")</f>
        <v/>
      </c>
      <c r="AO242" s="17" t="str">
        <f ca="1">IF(data!$BY242=AO$1,data!$BW242,"")</f>
        <v/>
      </c>
      <c r="AP242" s="17" t="str">
        <f ca="1">IF(OR(data!$BX242=AO$1,data!$BY242=AO$1),data!$BW242,"")</f>
        <v/>
      </c>
      <c r="AQ242" s="16" t="str">
        <f ca="1">IF(data!$BX242=AR$1,data!$BW242,"")</f>
        <v/>
      </c>
      <c r="AR242" s="16" t="str">
        <f ca="1">IF(data!$BY242=AR$1,data!$BW242,"")</f>
        <v/>
      </c>
      <c r="AS242" s="16" t="str">
        <f ca="1">IF(OR(data!$BX242=AR$1,data!$BY242=AR$1),data!$BW242,"")</f>
        <v/>
      </c>
      <c r="AT242" s="17" t="str">
        <f ca="1">IF(data!$BX242=AU$1,data!$BW242,"")</f>
        <v/>
      </c>
      <c r="AU242" s="17" t="str">
        <f ca="1">IF(data!$BY242=AU$1,data!$BW242,"")</f>
        <v/>
      </c>
      <c r="AV242" s="17" t="str">
        <f ca="1">IF(OR(data!$BX242=AU$1,data!$BY242=AU$1),data!$BW242,"")</f>
        <v/>
      </c>
      <c r="AW242" s="16" t="str">
        <f ca="1">IF(data!$BX242=AX$1,data!$BW242,"")</f>
        <v/>
      </c>
      <c r="AX242" s="16" t="str">
        <f ca="1">IF(data!$BY242=AX$1,data!$BW242,"")</f>
        <v/>
      </c>
      <c r="AY242" s="16" t="str">
        <f ca="1">IF(OR(data!$BX242=AX$1,data!$BY242=AX$1),data!$BW242,"")</f>
        <v/>
      </c>
      <c r="AZ242" s="17" t="str">
        <f ca="1">IF(data!$BX242=BA$1,data!$BW242,"")</f>
        <v/>
      </c>
      <c r="BA242" s="17" t="str">
        <f ca="1">IF(data!$BY242=BA$1,data!$BW242,"")</f>
        <v/>
      </c>
      <c r="BB242" s="17" t="str">
        <f ca="1">IF(OR(data!$BX242=BA$1,data!$BY242=BA$1),data!$BW242,"")</f>
        <v/>
      </c>
      <c r="BC242" s="16" t="str">
        <f ca="1">IF(data!$BX242=BD$1,data!$BW242,"")</f>
        <v/>
      </c>
      <c r="BD242" s="16" t="str">
        <f ca="1">IF(data!$BY242=BD$1,data!$BW242,"")</f>
        <v/>
      </c>
      <c r="BE242" s="16" t="str">
        <f ca="1">IF(OR(data!$BX242=BD$1,data!$BY242=BD$1),data!$BW242,"")</f>
        <v/>
      </c>
      <c r="BF242" s="17" t="str">
        <f ca="1">IF(data!$BX242=BG$1,data!$BW242,"")</f>
        <v/>
      </c>
      <c r="BG242" s="17" t="str">
        <f ca="1">IF(data!$BY242=BG$1,data!$BW242,"")</f>
        <v/>
      </c>
      <c r="BH242" s="17" t="str">
        <f ca="1">IF(OR(data!$BX242=BG$1,data!$BY242=BG$1),data!$BW242,"")</f>
        <v/>
      </c>
      <c r="BI242" s="16" t="str">
        <f ca="1">IF(data!$BX242=BJ$1,data!$BW242,"")</f>
        <v/>
      </c>
      <c r="BJ242" s="16" t="str">
        <f ca="1">IF(data!$BY242=BJ$1,data!$BW242,"")</f>
        <v/>
      </c>
      <c r="BK242" s="16" t="str">
        <f ca="1">IF(OR(data!$BX242=BJ$1,data!$BY242=BJ$1),data!$BW242,"")</f>
        <v/>
      </c>
      <c r="BL242" s="17" t="str">
        <f ca="1">IF(data!$BX242=BM$1,data!$BW242,"")</f>
        <v/>
      </c>
      <c r="BM242" s="17" t="str">
        <f ca="1">IF(data!$BY242=BM$1,data!$BW242,"")</f>
        <v/>
      </c>
      <c r="BN242" s="17" t="str">
        <f ca="1">IF(OR(data!$BX242=BM$1,data!$BY242=BM$1),data!$BW242,"")</f>
        <v/>
      </c>
      <c r="BO242" s="16" t="str">
        <f ca="1">IF(data!$BX242=BP$1,data!$BW242,"")</f>
        <v/>
      </c>
      <c r="BP242" s="16" t="str">
        <f ca="1">IF(data!$BY242=BP$1,data!$BW242,"")</f>
        <v/>
      </c>
      <c r="BQ242" s="16" t="str">
        <f ca="1">IF(OR(data!$BX242=BP$1,data!$BY242=BP$1),data!$BW242,"")</f>
        <v/>
      </c>
      <c r="BR242" s="17" t="str">
        <f ca="1">IF(data!$BX242=BS$1,data!$BW242,"")</f>
        <v/>
      </c>
      <c r="BS242" s="17" t="str">
        <f ca="1">IF(data!$BY242=BS$1,data!$BW242,"")</f>
        <v/>
      </c>
      <c r="BT242" s="17" t="str">
        <f ca="1">IF(OR(data!$BX242=BS$1,data!$BY242=BS$1),data!$BW242,"")</f>
        <v/>
      </c>
    </row>
    <row r="243" spans="1:72" s="11" customFormat="1" x14ac:dyDescent="0.25">
      <c r="A243" s="16" t="str">
        <f ca="1">IF(data!$BX243=B$1,data!$BW243,"")</f>
        <v/>
      </c>
      <c r="B243" s="16" t="str">
        <f ca="1">IF(data!$BY243=B$1,data!$BW243,"")</f>
        <v/>
      </c>
      <c r="C243" s="16" t="str">
        <f ca="1">IF(OR(data!$BX243=B$1,data!$BY243=B$1),data!$BW243,"")</f>
        <v/>
      </c>
      <c r="D243" s="17" t="str">
        <f ca="1">IF(data!$BX243=E$1,data!$BW243,"")</f>
        <v/>
      </c>
      <c r="E243" s="17" t="str">
        <f ca="1">IF(data!$BY243=E$1,data!$BW243,"")</f>
        <v/>
      </c>
      <c r="F243" s="17" t="str">
        <f ca="1">IF(OR(data!$BX243=E$1,data!$BY243=E$1),data!$BW243,"")</f>
        <v/>
      </c>
      <c r="G243" s="16" t="str">
        <f ca="1">IF(data!$BX243=H$1,data!$BW243,"")</f>
        <v/>
      </c>
      <c r="H243" s="16" t="str">
        <f ca="1">IF(data!$BY243=H$1,data!$BW243,"")</f>
        <v/>
      </c>
      <c r="I243" s="16" t="str">
        <f ca="1">IF(OR(data!$BX243=H$1,data!$BY243=H$1),data!$BW243,"")</f>
        <v/>
      </c>
      <c r="J243" s="17" t="str">
        <f ca="1">IF(data!$BX243=K$1,data!$BW243,"")</f>
        <v/>
      </c>
      <c r="K243" s="17" t="str">
        <f ca="1">IF(data!$BY243=K$1,data!$BW243,"")</f>
        <v/>
      </c>
      <c r="L243" s="17" t="str">
        <f ca="1">IF(OR(data!$BX243=K$1,data!$BY243=K$1),data!$BW243,"")</f>
        <v/>
      </c>
      <c r="M243" s="16" t="str">
        <f ca="1">IF(data!$BX243=N$1,data!$BW243,"")</f>
        <v/>
      </c>
      <c r="N243" s="16" t="str">
        <f ca="1">IF(data!$BY243=N$1,data!$BW243,"")</f>
        <v/>
      </c>
      <c r="O243" s="16" t="str">
        <f ca="1">IF(OR(data!$BX243=N$1,data!$BY243=N$1),data!$BW243,"")</f>
        <v/>
      </c>
      <c r="P243" s="17" t="str">
        <f ca="1">IF(data!$BX243=Q$1,data!$BW243,"")</f>
        <v/>
      </c>
      <c r="Q243" s="17" t="str">
        <f ca="1">IF(data!$BY243=Q$1,data!$BW243,"")</f>
        <v/>
      </c>
      <c r="R243" s="17" t="str">
        <f ca="1">IF(OR(data!$BX243=Q$1,data!$BY243=Q$1),data!$BW243,"")</f>
        <v/>
      </c>
      <c r="S243" s="16" t="str">
        <f ca="1">IF(data!$BX243=T$1,data!$BW243,"")</f>
        <v/>
      </c>
      <c r="T243" s="16" t="str">
        <f ca="1">IF(data!$BY243=T$1,data!$BW243,"")</f>
        <v/>
      </c>
      <c r="U243" s="16" t="str">
        <f ca="1">IF(OR(data!$BX243=T$1,data!$BY243=T$1),data!$BW243,"")</f>
        <v/>
      </c>
      <c r="V243" s="17" t="str">
        <f ca="1">IF(data!$BX243=W$1,data!$BW243,"")</f>
        <v/>
      </c>
      <c r="W243" s="17" t="str">
        <f ca="1">IF(data!$BY243=W$1,data!$BW243,"")</f>
        <v/>
      </c>
      <c r="X243" s="17" t="str">
        <f ca="1">IF(OR(data!$BX243=W$1,data!$BY243=W$1),data!$BW243,"")</f>
        <v/>
      </c>
      <c r="Y243" s="16" t="str">
        <f ca="1">IF(data!$BX243=Z$1,data!$BW243,"")</f>
        <v/>
      </c>
      <c r="Z243" s="16" t="str">
        <f ca="1">IF(data!$BY243=Z$1,data!$BW243,"")</f>
        <v/>
      </c>
      <c r="AA243" s="16" t="str">
        <f ca="1">IF(OR(data!$BX243=Z$1,data!$BY243=Z$1),data!$BW243,"")</f>
        <v/>
      </c>
      <c r="AB243" s="17" t="str">
        <f ca="1">IF(data!$BX243=AC$1,data!$BW243,"")</f>
        <v/>
      </c>
      <c r="AC243" s="17" t="str">
        <f ca="1">IF(data!$BY243=AC$1,data!$BW243,"")</f>
        <v/>
      </c>
      <c r="AD243" s="17" t="str">
        <f ca="1">IF(OR(data!$BX243=AC$1,data!$BY243=AC$1),data!$BW243,"")</f>
        <v/>
      </c>
      <c r="AE243" s="16" t="str">
        <f ca="1">IF(data!$BX243=AF$1,data!$BW243,"")</f>
        <v/>
      </c>
      <c r="AF243" s="16" t="str">
        <f ca="1">IF(data!$BY243=AF$1,data!$BW243,"")</f>
        <v/>
      </c>
      <c r="AG243" s="16" t="str">
        <f ca="1">IF(OR(data!$BX243=AF$1,data!$BY243=AF$1),data!$BW243,"")</f>
        <v/>
      </c>
      <c r="AH243" s="17" t="str">
        <f ca="1">IF(data!$BX243=AI$1,data!$BW243,"")</f>
        <v/>
      </c>
      <c r="AI243" s="17" t="str">
        <f ca="1">IF(data!$BY243=AI$1,data!$BW243,"")</f>
        <v/>
      </c>
      <c r="AJ243" s="17" t="str">
        <f ca="1">IF(OR(data!$BX243=AI$1,data!$BY243=AI$1),data!$BW243,"")</f>
        <v/>
      </c>
      <c r="AK243" s="16" t="str">
        <f ca="1">IF(data!$BX243=AL$1,data!$BW243,"")</f>
        <v/>
      </c>
      <c r="AL243" s="16" t="str">
        <f ca="1">IF(data!$BY243=AL$1,data!$BW243,"")</f>
        <v/>
      </c>
      <c r="AM243" s="16" t="str">
        <f ca="1">IF(OR(data!$BX243=AL$1,data!$BY243=AL$1),data!$BW243,"")</f>
        <v/>
      </c>
      <c r="AN243" s="17" t="str">
        <f ca="1">IF(data!$BX243=AO$1,data!$BW243,"")</f>
        <v/>
      </c>
      <c r="AO243" s="17" t="str">
        <f ca="1">IF(data!$BY243=AO$1,data!$BW243,"")</f>
        <v/>
      </c>
      <c r="AP243" s="17" t="str">
        <f ca="1">IF(OR(data!$BX243=AO$1,data!$BY243=AO$1),data!$BW243,"")</f>
        <v/>
      </c>
      <c r="AQ243" s="16" t="str">
        <f ca="1">IF(data!$BX243=AR$1,data!$BW243,"")</f>
        <v/>
      </c>
      <c r="AR243" s="16" t="str">
        <f ca="1">IF(data!$BY243=AR$1,data!$BW243,"")</f>
        <v/>
      </c>
      <c r="AS243" s="16" t="str">
        <f ca="1">IF(OR(data!$BX243=AR$1,data!$BY243=AR$1),data!$BW243,"")</f>
        <v/>
      </c>
      <c r="AT243" s="17" t="str">
        <f ca="1">IF(data!$BX243=AU$1,data!$BW243,"")</f>
        <v/>
      </c>
      <c r="AU243" s="17" t="str">
        <f ca="1">IF(data!$BY243=AU$1,data!$BW243,"")</f>
        <v/>
      </c>
      <c r="AV243" s="17" t="str">
        <f ca="1">IF(OR(data!$BX243=AU$1,data!$BY243=AU$1),data!$BW243,"")</f>
        <v/>
      </c>
      <c r="AW243" s="16" t="str">
        <f ca="1">IF(data!$BX243=AX$1,data!$BW243,"")</f>
        <v/>
      </c>
      <c r="AX243" s="16" t="str">
        <f ca="1">IF(data!$BY243=AX$1,data!$BW243,"")</f>
        <v/>
      </c>
      <c r="AY243" s="16" t="str">
        <f ca="1">IF(OR(data!$BX243=AX$1,data!$BY243=AX$1),data!$BW243,"")</f>
        <v/>
      </c>
      <c r="AZ243" s="17" t="str">
        <f ca="1">IF(data!$BX243=BA$1,data!$BW243,"")</f>
        <v/>
      </c>
      <c r="BA243" s="17" t="str">
        <f ca="1">IF(data!$BY243=BA$1,data!$BW243,"")</f>
        <v/>
      </c>
      <c r="BB243" s="17" t="str">
        <f ca="1">IF(OR(data!$BX243=BA$1,data!$BY243=BA$1),data!$BW243,"")</f>
        <v/>
      </c>
      <c r="BC243" s="16" t="str">
        <f ca="1">IF(data!$BX243=BD$1,data!$BW243,"")</f>
        <v/>
      </c>
      <c r="BD243" s="16" t="str">
        <f ca="1">IF(data!$BY243=BD$1,data!$BW243,"")</f>
        <v/>
      </c>
      <c r="BE243" s="16" t="str">
        <f ca="1">IF(OR(data!$BX243=BD$1,data!$BY243=BD$1),data!$BW243,"")</f>
        <v/>
      </c>
      <c r="BF243" s="17" t="str">
        <f ca="1">IF(data!$BX243=BG$1,data!$BW243,"")</f>
        <v/>
      </c>
      <c r="BG243" s="17" t="str">
        <f ca="1">IF(data!$BY243=BG$1,data!$BW243,"")</f>
        <v/>
      </c>
      <c r="BH243" s="17" t="str">
        <f ca="1">IF(OR(data!$BX243=BG$1,data!$BY243=BG$1),data!$BW243,"")</f>
        <v/>
      </c>
      <c r="BI243" s="16" t="str">
        <f ca="1">IF(data!$BX243=BJ$1,data!$BW243,"")</f>
        <v/>
      </c>
      <c r="BJ243" s="16" t="str">
        <f ca="1">IF(data!$BY243=BJ$1,data!$BW243,"")</f>
        <v/>
      </c>
      <c r="BK243" s="16" t="str">
        <f ca="1">IF(OR(data!$BX243=BJ$1,data!$BY243=BJ$1),data!$BW243,"")</f>
        <v/>
      </c>
      <c r="BL243" s="17" t="str">
        <f ca="1">IF(data!$BX243=BM$1,data!$BW243,"")</f>
        <v/>
      </c>
      <c r="BM243" s="17" t="str">
        <f ca="1">IF(data!$BY243=BM$1,data!$BW243,"")</f>
        <v/>
      </c>
      <c r="BN243" s="17" t="str">
        <f ca="1">IF(OR(data!$BX243=BM$1,data!$BY243=BM$1),data!$BW243,"")</f>
        <v/>
      </c>
      <c r="BO243" s="16" t="str">
        <f ca="1">IF(data!$BX243=BP$1,data!$BW243,"")</f>
        <v/>
      </c>
      <c r="BP243" s="16" t="str">
        <f ca="1">IF(data!$BY243=BP$1,data!$BW243,"")</f>
        <v/>
      </c>
      <c r="BQ243" s="16" t="str">
        <f ca="1">IF(OR(data!$BX243=BP$1,data!$BY243=BP$1),data!$BW243,"")</f>
        <v/>
      </c>
      <c r="BR243" s="17" t="str">
        <f ca="1">IF(data!$BX243=BS$1,data!$BW243,"")</f>
        <v/>
      </c>
      <c r="BS243" s="17" t="str">
        <f ca="1">IF(data!$BY243=BS$1,data!$BW243,"")</f>
        <v/>
      </c>
      <c r="BT243" s="17" t="str">
        <f ca="1">IF(OR(data!$BX243=BS$1,data!$BY243=BS$1),data!$BW243,"")</f>
        <v/>
      </c>
    </row>
    <row r="244" spans="1:72" s="11" customFormat="1" x14ac:dyDescent="0.25">
      <c r="A244" s="16" t="str">
        <f ca="1">IF(data!$BX244=B$1,data!$BW244,"")</f>
        <v/>
      </c>
      <c r="B244" s="16" t="str">
        <f ca="1">IF(data!$BY244=B$1,data!$BW244,"")</f>
        <v/>
      </c>
      <c r="C244" s="16" t="str">
        <f ca="1">IF(OR(data!$BX244=B$1,data!$BY244=B$1),data!$BW244,"")</f>
        <v/>
      </c>
      <c r="D244" s="17" t="str">
        <f ca="1">IF(data!$BX244=E$1,data!$BW244,"")</f>
        <v/>
      </c>
      <c r="E244" s="17" t="str">
        <f ca="1">IF(data!$BY244=E$1,data!$BW244,"")</f>
        <v/>
      </c>
      <c r="F244" s="17" t="str">
        <f ca="1">IF(OR(data!$BX244=E$1,data!$BY244=E$1),data!$BW244,"")</f>
        <v/>
      </c>
      <c r="G244" s="16" t="str">
        <f ca="1">IF(data!$BX244=H$1,data!$BW244,"")</f>
        <v/>
      </c>
      <c r="H244" s="16" t="str">
        <f ca="1">IF(data!$BY244=H$1,data!$BW244,"")</f>
        <v/>
      </c>
      <c r="I244" s="16" t="str">
        <f ca="1">IF(OR(data!$BX244=H$1,data!$BY244=H$1),data!$BW244,"")</f>
        <v/>
      </c>
      <c r="J244" s="17" t="str">
        <f ca="1">IF(data!$BX244=K$1,data!$BW244,"")</f>
        <v/>
      </c>
      <c r="K244" s="17" t="str">
        <f ca="1">IF(data!$BY244=K$1,data!$BW244,"")</f>
        <v/>
      </c>
      <c r="L244" s="17" t="str">
        <f ca="1">IF(OR(data!$BX244=K$1,data!$BY244=K$1),data!$BW244,"")</f>
        <v/>
      </c>
      <c r="M244" s="16" t="str">
        <f ca="1">IF(data!$BX244=N$1,data!$BW244,"")</f>
        <v/>
      </c>
      <c r="N244" s="16" t="str">
        <f ca="1">IF(data!$BY244=N$1,data!$BW244,"")</f>
        <v/>
      </c>
      <c r="O244" s="16" t="str">
        <f ca="1">IF(OR(data!$BX244=N$1,data!$BY244=N$1),data!$BW244,"")</f>
        <v/>
      </c>
      <c r="P244" s="17" t="str">
        <f ca="1">IF(data!$BX244=Q$1,data!$BW244,"")</f>
        <v/>
      </c>
      <c r="Q244" s="17" t="str">
        <f ca="1">IF(data!$BY244=Q$1,data!$BW244,"")</f>
        <v/>
      </c>
      <c r="R244" s="17" t="str">
        <f ca="1">IF(OR(data!$BX244=Q$1,data!$BY244=Q$1),data!$BW244,"")</f>
        <v/>
      </c>
      <c r="S244" s="16" t="str">
        <f ca="1">IF(data!$BX244=T$1,data!$BW244,"")</f>
        <v/>
      </c>
      <c r="T244" s="16" t="str">
        <f ca="1">IF(data!$BY244=T$1,data!$BW244,"")</f>
        <v/>
      </c>
      <c r="U244" s="16" t="str">
        <f ca="1">IF(OR(data!$BX244=T$1,data!$BY244=T$1),data!$BW244,"")</f>
        <v/>
      </c>
      <c r="V244" s="17" t="str">
        <f ca="1">IF(data!$BX244=W$1,data!$BW244,"")</f>
        <v/>
      </c>
      <c r="W244" s="17" t="str">
        <f ca="1">IF(data!$BY244=W$1,data!$BW244,"")</f>
        <v/>
      </c>
      <c r="X244" s="17" t="str">
        <f ca="1">IF(OR(data!$BX244=W$1,data!$BY244=W$1),data!$BW244,"")</f>
        <v/>
      </c>
      <c r="Y244" s="16" t="str">
        <f ca="1">IF(data!$BX244=Z$1,data!$BW244,"")</f>
        <v/>
      </c>
      <c r="Z244" s="16" t="str">
        <f ca="1">IF(data!$BY244=Z$1,data!$BW244,"")</f>
        <v/>
      </c>
      <c r="AA244" s="16" t="str">
        <f ca="1">IF(OR(data!$BX244=Z$1,data!$BY244=Z$1),data!$BW244,"")</f>
        <v/>
      </c>
      <c r="AB244" s="17" t="str">
        <f ca="1">IF(data!$BX244=AC$1,data!$BW244,"")</f>
        <v/>
      </c>
      <c r="AC244" s="17" t="str">
        <f ca="1">IF(data!$BY244=AC$1,data!$BW244,"")</f>
        <v/>
      </c>
      <c r="AD244" s="17" t="str">
        <f ca="1">IF(OR(data!$BX244=AC$1,data!$BY244=AC$1),data!$BW244,"")</f>
        <v/>
      </c>
      <c r="AE244" s="16" t="str">
        <f ca="1">IF(data!$BX244=AF$1,data!$BW244,"")</f>
        <v/>
      </c>
      <c r="AF244" s="16" t="str">
        <f ca="1">IF(data!$BY244=AF$1,data!$BW244,"")</f>
        <v/>
      </c>
      <c r="AG244" s="16" t="str">
        <f ca="1">IF(OR(data!$BX244=AF$1,data!$BY244=AF$1),data!$BW244,"")</f>
        <v/>
      </c>
      <c r="AH244" s="17" t="str">
        <f ca="1">IF(data!$BX244=AI$1,data!$BW244,"")</f>
        <v/>
      </c>
      <c r="AI244" s="17" t="str">
        <f ca="1">IF(data!$BY244=AI$1,data!$BW244,"")</f>
        <v/>
      </c>
      <c r="AJ244" s="17" t="str">
        <f ca="1">IF(OR(data!$BX244=AI$1,data!$BY244=AI$1),data!$BW244,"")</f>
        <v/>
      </c>
      <c r="AK244" s="16" t="str">
        <f ca="1">IF(data!$BX244=AL$1,data!$BW244,"")</f>
        <v/>
      </c>
      <c r="AL244" s="16" t="str">
        <f ca="1">IF(data!$BY244=AL$1,data!$BW244,"")</f>
        <v/>
      </c>
      <c r="AM244" s="16" t="str">
        <f ca="1">IF(OR(data!$BX244=AL$1,data!$BY244=AL$1),data!$BW244,"")</f>
        <v/>
      </c>
      <c r="AN244" s="17" t="str">
        <f ca="1">IF(data!$BX244=AO$1,data!$BW244,"")</f>
        <v/>
      </c>
      <c r="AO244" s="17" t="str">
        <f ca="1">IF(data!$BY244=AO$1,data!$BW244,"")</f>
        <v/>
      </c>
      <c r="AP244" s="17" t="str">
        <f ca="1">IF(OR(data!$BX244=AO$1,data!$BY244=AO$1),data!$BW244,"")</f>
        <v/>
      </c>
      <c r="AQ244" s="16" t="str">
        <f ca="1">IF(data!$BX244=AR$1,data!$BW244,"")</f>
        <v/>
      </c>
      <c r="AR244" s="16" t="str">
        <f ca="1">IF(data!$BY244=AR$1,data!$BW244,"")</f>
        <v/>
      </c>
      <c r="AS244" s="16" t="str">
        <f ca="1">IF(OR(data!$BX244=AR$1,data!$BY244=AR$1),data!$BW244,"")</f>
        <v/>
      </c>
      <c r="AT244" s="17" t="str">
        <f ca="1">IF(data!$BX244=AU$1,data!$BW244,"")</f>
        <v/>
      </c>
      <c r="AU244" s="17" t="str">
        <f ca="1">IF(data!$BY244=AU$1,data!$BW244,"")</f>
        <v/>
      </c>
      <c r="AV244" s="17" t="str">
        <f ca="1">IF(OR(data!$BX244=AU$1,data!$BY244=AU$1),data!$BW244,"")</f>
        <v/>
      </c>
      <c r="AW244" s="16" t="str">
        <f ca="1">IF(data!$BX244=AX$1,data!$BW244,"")</f>
        <v/>
      </c>
      <c r="AX244" s="16" t="str">
        <f ca="1">IF(data!$BY244=AX$1,data!$BW244,"")</f>
        <v/>
      </c>
      <c r="AY244" s="16" t="str">
        <f ca="1">IF(OR(data!$BX244=AX$1,data!$BY244=AX$1),data!$BW244,"")</f>
        <v/>
      </c>
      <c r="AZ244" s="17" t="str">
        <f ca="1">IF(data!$BX244=BA$1,data!$BW244,"")</f>
        <v/>
      </c>
      <c r="BA244" s="17" t="str">
        <f ca="1">IF(data!$BY244=BA$1,data!$BW244,"")</f>
        <v/>
      </c>
      <c r="BB244" s="17" t="str">
        <f ca="1">IF(OR(data!$BX244=BA$1,data!$BY244=BA$1),data!$BW244,"")</f>
        <v/>
      </c>
      <c r="BC244" s="16" t="str">
        <f ca="1">IF(data!$BX244=BD$1,data!$BW244,"")</f>
        <v/>
      </c>
      <c r="BD244" s="16" t="str">
        <f ca="1">IF(data!$BY244=BD$1,data!$BW244,"")</f>
        <v/>
      </c>
      <c r="BE244" s="16" t="str">
        <f ca="1">IF(OR(data!$BX244=BD$1,data!$BY244=BD$1),data!$BW244,"")</f>
        <v/>
      </c>
      <c r="BF244" s="17" t="str">
        <f ca="1">IF(data!$BX244=BG$1,data!$BW244,"")</f>
        <v/>
      </c>
      <c r="BG244" s="17" t="str">
        <f ca="1">IF(data!$BY244=BG$1,data!$BW244,"")</f>
        <v/>
      </c>
      <c r="BH244" s="17" t="str">
        <f ca="1">IF(OR(data!$BX244=BG$1,data!$BY244=BG$1),data!$BW244,"")</f>
        <v/>
      </c>
      <c r="BI244" s="16" t="str">
        <f ca="1">IF(data!$BX244=BJ$1,data!$BW244,"")</f>
        <v/>
      </c>
      <c r="BJ244" s="16" t="str">
        <f ca="1">IF(data!$BY244=BJ$1,data!$BW244,"")</f>
        <v/>
      </c>
      <c r="BK244" s="16" t="str">
        <f ca="1">IF(OR(data!$BX244=BJ$1,data!$BY244=BJ$1),data!$BW244,"")</f>
        <v/>
      </c>
      <c r="BL244" s="17" t="str">
        <f ca="1">IF(data!$BX244=BM$1,data!$BW244,"")</f>
        <v/>
      </c>
      <c r="BM244" s="17" t="str">
        <f ca="1">IF(data!$BY244=BM$1,data!$BW244,"")</f>
        <v/>
      </c>
      <c r="BN244" s="17" t="str">
        <f ca="1">IF(OR(data!$BX244=BM$1,data!$BY244=BM$1),data!$BW244,"")</f>
        <v/>
      </c>
      <c r="BO244" s="16" t="str">
        <f ca="1">IF(data!$BX244=BP$1,data!$BW244,"")</f>
        <v/>
      </c>
      <c r="BP244" s="16" t="str">
        <f ca="1">IF(data!$BY244=BP$1,data!$BW244,"")</f>
        <v/>
      </c>
      <c r="BQ244" s="16" t="str">
        <f ca="1">IF(OR(data!$BX244=BP$1,data!$BY244=BP$1),data!$BW244,"")</f>
        <v/>
      </c>
      <c r="BR244" s="17" t="str">
        <f ca="1">IF(data!$BX244=BS$1,data!$BW244,"")</f>
        <v/>
      </c>
      <c r="BS244" s="17" t="str">
        <f ca="1">IF(data!$BY244=BS$1,data!$BW244,"")</f>
        <v/>
      </c>
      <c r="BT244" s="17" t="str">
        <f ca="1">IF(OR(data!$BX244=BS$1,data!$BY244=BS$1),data!$BW244,"")</f>
        <v/>
      </c>
    </row>
    <row r="245" spans="1:72" s="11" customFormat="1" x14ac:dyDescent="0.25">
      <c r="A245" s="16" t="str">
        <f ca="1">IF(data!$BX245=B$1,data!$BW245,"")</f>
        <v/>
      </c>
      <c r="B245" s="16" t="str">
        <f ca="1">IF(data!$BY245=B$1,data!$BW245,"")</f>
        <v/>
      </c>
      <c r="C245" s="16" t="str">
        <f ca="1">IF(OR(data!$BX245=B$1,data!$BY245=B$1),data!$BW245,"")</f>
        <v/>
      </c>
      <c r="D245" s="17" t="str">
        <f ca="1">IF(data!$BX245=E$1,data!$BW245,"")</f>
        <v/>
      </c>
      <c r="E245" s="17" t="str">
        <f ca="1">IF(data!$BY245=E$1,data!$BW245,"")</f>
        <v/>
      </c>
      <c r="F245" s="17" t="str">
        <f ca="1">IF(OR(data!$BX245=E$1,data!$BY245=E$1),data!$BW245,"")</f>
        <v/>
      </c>
      <c r="G245" s="16" t="str">
        <f ca="1">IF(data!$BX245=H$1,data!$BW245,"")</f>
        <v/>
      </c>
      <c r="H245" s="16" t="str">
        <f ca="1">IF(data!$BY245=H$1,data!$BW245,"")</f>
        <v/>
      </c>
      <c r="I245" s="16" t="str">
        <f ca="1">IF(OR(data!$BX245=H$1,data!$BY245=H$1),data!$BW245,"")</f>
        <v/>
      </c>
      <c r="J245" s="17" t="str">
        <f ca="1">IF(data!$BX245=K$1,data!$BW245,"")</f>
        <v/>
      </c>
      <c r="K245" s="17" t="str">
        <f ca="1">IF(data!$BY245=K$1,data!$BW245,"")</f>
        <v/>
      </c>
      <c r="L245" s="17" t="str">
        <f ca="1">IF(OR(data!$BX245=K$1,data!$BY245=K$1),data!$BW245,"")</f>
        <v/>
      </c>
      <c r="M245" s="16" t="str">
        <f ca="1">IF(data!$BX245=N$1,data!$BW245,"")</f>
        <v/>
      </c>
      <c r="N245" s="16" t="str">
        <f ca="1">IF(data!$BY245=N$1,data!$BW245,"")</f>
        <v/>
      </c>
      <c r="O245" s="16" t="str">
        <f ca="1">IF(OR(data!$BX245=N$1,data!$BY245=N$1),data!$BW245,"")</f>
        <v/>
      </c>
      <c r="P245" s="17" t="str">
        <f ca="1">IF(data!$BX245=Q$1,data!$BW245,"")</f>
        <v/>
      </c>
      <c r="Q245" s="17" t="str">
        <f ca="1">IF(data!$BY245=Q$1,data!$BW245,"")</f>
        <v/>
      </c>
      <c r="R245" s="17" t="str">
        <f ca="1">IF(OR(data!$BX245=Q$1,data!$BY245=Q$1),data!$BW245,"")</f>
        <v/>
      </c>
      <c r="S245" s="16" t="str">
        <f ca="1">IF(data!$BX245=T$1,data!$BW245,"")</f>
        <v/>
      </c>
      <c r="T245" s="16" t="str">
        <f ca="1">IF(data!$BY245=T$1,data!$BW245,"")</f>
        <v/>
      </c>
      <c r="U245" s="16" t="str">
        <f ca="1">IF(OR(data!$BX245=T$1,data!$BY245=T$1),data!$BW245,"")</f>
        <v/>
      </c>
      <c r="V245" s="17" t="str">
        <f ca="1">IF(data!$BX245=W$1,data!$BW245,"")</f>
        <v/>
      </c>
      <c r="W245" s="17" t="str">
        <f ca="1">IF(data!$BY245=W$1,data!$BW245,"")</f>
        <v/>
      </c>
      <c r="X245" s="17" t="str">
        <f ca="1">IF(OR(data!$BX245=W$1,data!$BY245=W$1),data!$BW245,"")</f>
        <v/>
      </c>
      <c r="Y245" s="16" t="str">
        <f ca="1">IF(data!$BX245=Z$1,data!$BW245,"")</f>
        <v/>
      </c>
      <c r="Z245" s="16" t="str">
        <f ca="1">IF(data!$BY245=Z$1,data!$BW245,"")</f>
        <v/>
      </c>
      <c r="AA245" s="16" t="str">
        <f ca="1">IF(OR(data!$BX245=Z$1,data!$BY245=Z$1),data!$BW245,"")</f>
        <v/>
      </c>
      <c r="AB245" s="17" t="str">
        <f ca="1">IF(data!$BX245=AC$1,data!$BW245,"")</f>
        <v/>
      </c>
      <c r="AC245" s="17" t="str">
        <f ca="1">IF(data!$BY245=AC$1,data!$BW245,"")</f>
        <v/>
      </c>
      <c r="AD245" s="17" t="str">
        <f ca="1">IF(OR(data!$BX245=AC$1,data!$BY245=AC$1),data!$BW245,"")</f>
        <v/>
      </c>
      <c r="AE245" s="16" t="str">
        <f ca="1">IF(data!$BX245=AF$1,data!$BW245,"")</f>
        <v/>
      </c>
      <c r="AF245" s="16" t="str">
        <f ca="1">IF(data!$BY245=AF$1,data!$BW245,"")</f>
        <v/>
      </c>
      <c r="AG245" s="16" t="str">
        <f ca="1">IF(OR(data!$BX245=AF$1,data!$BY245=AF$1),data!$BW245,"")</f>
        <v/>
      </c>
      <c r="AH245" s="17" t="str">
        <f ca="1">IF(data!$BX245=AI$1,data!$BW245,"")</f>
        <v/>
      </c>
      <c r="AI245" s="17" t="str">
        <f ca="1">IF(data!$BY245=AI$1,data!$BW245,"")</f>
        <v/>
      </c>
      <c r="AJ245" s="17" t="str">
        <f ca="1">IF(OR(data!$BX245=AI$1,data!$BY245=AI$1),data!$BW245,"")</f>
        <v/>
      </c>
      <c r="AK245" s="16" t="str">
        <f ca="1">IF(data!$BX245=AL$1,data!$BW245,"")</f>
        <v/>
      </c>
      <c r="AL245" s="16" t="str">
        <f ca="1">IF(data!$BY245=AL$1,data!$BW245,"")</f>
        <v/>
      </c>
      <c r="AM245" s="16" t="str">
        <f ca="1">IF(OR(data!$BX245=AL$1,data!$BY245=AL$1),data!$BW245,"")</f>
        <v/>
      </c>
      <c r="AN245" s="17" t="str">
        <f ca="1">IF(data!$BX245=AO$1,data!$BW245,"")</f>
        <v/>
      </c>
      <c r="AO245" s="17" t="str">
        <f ca="1">IF(data!$BY245=AO$1,data!$BW245,"")</f>
        <v/>
      </c>
      <c r="AP245" s="17" t="str">
        <f ca="1">IF(OR(data!$BX245=AO$1,data!$BY245=AO$1),data!$BW245,"")</f>
        <v/>
      </c>
      <c r="AQ245" s="16" t="str">
        <f ca="1">IF(data!$BX245=AR$1,data!$BW245,"")</f>
        <v/>
      </c>
      <c r="AR245" s="16" t="str">
        <f ca="1">IF(data!$BY245=AR$1,data!$BW245,"")</f>
        <v/>
      </c>
      <c r="AS245" s="16" t="str">
        <f ca="1">IF(OR(data!$BX245=AR$1,data!$BY245=AR$1),data!$BW245,"")</f>
        <v/>
      </c>
      <c r="AT245" s="17" t="str">
        <f ca="1">IF(data!$BX245=AU$1,data!$BW245,"")</f>
        <v/>
      </c>
      <c r="AU245" s="17" t="str">
        <f ca="1">IF(data!$BY245=AU$1,data!$BW245,"")</f>
        <v/>
      </c>
      <c r="AV245" s="17" t="str">
        <f ca="1">IF(OR(data!$BX245=AU$1,data!$BY245=AU$1),data!$BW245,"")</f>
        <v/>
      </c>
      <c r="AW245" s="16" t="str">
        <f ca="1">IF(data!$BX245=AX$1,data!$BW245,"")</f>
        <v/>
      </c>
      <c r="AX245" s="16" t="str">
        <f ca="1">IF(data!$BY245=AX$1,data!$BW245,"")</f>
        <v/>
      </c>
      <c r="AY245" s="16" t="str">
        <f ca="1">IF(OR(data!$BX245=AX$1,data!$BY245=AX$1),data!$BW245,"")</f>
        <v/>
      </c>
      <c r="AZ245" s="17" t="str">
        <f ca="1">IF(data!$BX245=BA$1,data!$BW245,"")</f>
        <v/>
      </c>
      <c r="BA245" s="17" t="str">
        <f ca="1">IF(data!$BY245=BA$1,data!$BW245,"")</f>
        <v/>
      </c>
      <c r="BB245" s="17" t="str">
        <f ca="1">IF(OR(data!$BX245=BA$1,data!$BY245=BA$1),data!$BW245,"")</f>
        <v/>
      </c>
      <c r="BC245" s="16" t="str">
        <f ca="1">IF(data!$BX245=BD$1,data!$BW245,"")</f>
        <v/>
      </c>
      <c r="BD245" s="16" t="str">
        <f ca="1">IF(data!$BY245=BD$1,data!$BW245,"")</f>
        <v/>
      </c>
      <c r="BE245" s="16" t="str">
        <f ca="1">IF(OR(data!$BX245=BD$1,data!$BY245=BD$1),data!$BW245,"")</f>
        <v/>
      </c>
      <c r="BF245" s="17" t="str">
        <f ca="1">IF(data!$BX245=BG$1,data!$BW245,"")</f>
        <v/>
      </c>
      <c r="BG245" s="17" t="str">
        <f ca="1">IF(data!$BY245=BG$1,data!$BW245,"")</f>
        <v/>
      </c>
      <c r="BH245" s="17" t="str">
        <f ca="1">IF(OR(data!$BX245=BG$1,data!$BY245=BG$1),data!$BW245,"")</f>
        <v/>
      </c>
      <c r="BI245" s="16" t="str">
        <f ca="1">IF(data!$BX245=BJ$1,data!$BW245,"")</f>
        <v/>
      </c>
      <c r="BJ245" s="16" t="str">
        <f ca="1">IF(data!$BY245=BJ$1,data!$BW245,"")</f>
        <v/>
      </c>
      <c r="BK245" s="16" t="str">
        <f ca="1">IF(OR(data!$BX245=BJ$1,data!$BY245=BJ$1),data!$BW245,"")</f>
        <v/>
      </c>
      <c r="BL245" s="17" t="str">
        <f ca="1">IF(data!$BX245=BM$1,data!$BW245,"")</f>
        <v/>
      </c>
      <c r="BM245" s="17" t="str">
        <f ca="1">IF(data!$BY245=BM$1,data!$BW245,"")</f>
        <v/>
      </c>
      <c r="BN245" s="17" t="str">
        <f ca="1">IF(OR(data!$BX245=BM$1,data!$BY245=BM$1),data!$BW245,"")</f>
        <v/>
      </c>
      <c r="BO245" s="16" t="str">
        <f ca="1">IF(data!$BX245=BP$1,data!$BW245,"")</f>
        <v/>
      </c>
      <c r="BP245" s="16" t="str">
        <f ca="1">IF(data!$BY245=BP$1,data!$BW245,"")</f>
        <v/>
      </c>
      <c r="BQ245" s="16" t="str">
        <f ca="1">IF(OR(data!$BX245=BP$1,data!$BY245=BP$1),data!$BW245,"")</f>
        <v/>
      </c>
      <c r="BR245" s="17" t="str">
        <f ca="1">IF(data!$BX245=BS$1,data!$BW245,"")</f>
        <v/>
      </c>
      <c r="BS245" s="17" t="str">
        <f ca="1">IF(data!$BY245=BS$1,data!$BW245,"")</f>
        <v/>
      </c>
      <c r="BT245" s="17" t="str">
        <f ca="1">IF(OR(data!$BX245=BS$1,data!$BY245=BS$1),data!$BW245,"")</f>
        <v/>
      </c>
    </row>
    <row r="246" spans="1:72" s="11" customFormat="1" x14ac:dyDescent="0.25">
      <c r="A246" s="16" t="str">
        <f ca="1">IF(data!$BX246=B$1,data!$BW246,"")</f>
        <v/>
      </c>
      <c r="B246" s="16" t="str">
        <f ca="1">IF(data!$BY246=B$1,data!$BW246,"")</f>
        <v/>
      </c>
      <c r="C246" s="16" t="str">
        <f ca="1">IF(OR(data!$BX246=B$1,data!$BY246=B$1),data!$BW246,"")</f>
        <v/>
      </c>
      <c r="D246" s="17" t="str">
        <f ca="1">IF(data!$BX246=E$1,data!$BW246,"")</f>
        <v/>
      </c>
      <c r="E246" s="17" t="str">
        <f ca="1">IF(data!$BY246=E$1,data!$BW246,"")</f>
        <v/>
      </c>
      <c r="F246" s="17" t="str">
        <f ca="1">IF(OR(data!$BX246=E$1,data!$BY246=E$1),data!$BW246,"")</f>
        <v/>
      </c>
      <c r="G246" s="16" t="str">
        <f ca="1">IF(data!$BX246=H$1,data!$BW246,"")</f>
        <v/>
      </c>
      <c r="H246" s="16" t="str">
        <f ca="1">IF(data!$BY246=H$1,data!$BW246,"")</f>
        <v/>
      </c>
      <c r="I246" s="16" t="str">
        <f ca="1">IF(OR(data!$BX246=H$1,data!$BY246=H$1),data!$BW246,"")</f>
        <v/>
      </c>
      <c r="J246" s="17" t="str">
        <f ca="1">IF(data!$BX246=K$1,data!$BW246,"")</f>
        <v/>
      </c>
      <c r="K246" s="17" t="str">
        <f ca="1">IF(data!$BY246=K$1,data!$BW246,"")</f>
        <v/>
      </c>
      <c r="L246" s="17" t="str">
        <f ca="1">IF(OR(data!$BX246=K$1,data!$BY246=K$1),data!$BW246,"")</f>
        <v/>
      </c>
      <c r="M246" s="16" t="str">
        <f ca="1">IF(data!$BX246=N$1,data!$BW246,"")</f>
        <v/>
      </c>
      <c r="N246" s="16" t="str">
        <f ca="1">IF(data!$BY246=N$1,data!$BW246,"")</f>
        <v/>
      </c>
      <c r="O246" s="16" t="str">
        <f ca="1">IF(OR(data!$BX246=N$1,data!$BY246=N$1),data!$BW246,"")</f>
        <v/>
      </c>
      <c r="P246" s="17" t="str">
        <f ca="1">IF(data!$BX246=Q$1,data!$BW246,"")</f>
        <v/>
      </c>
      <c r="Q246" s="17" t="str">
        <f ca="1">IF(data!$BY246=Q$1,data!$BW246,"")</f>
        <v/>
      </c>
      <c r="R246" s="17" t="str">
        <f ca="1">IF(OR(data!$BX246=Q$1,data!$BY246=Q$1),data!$BW246,"")</f>
        <v/>
      </c>
      <c r="S246" s="16" t="str">
        <f ca="1">IF(data!$BX246=T$1,data!$BW246,"")</f>
        <v/>
      </c>
      <c r="T246" s="16" t="str">
        <f ca="1">IF(data!$BY246=T$1,data!$BW246,"")</f>
        <v/>
      </c>
      <c r="U246" s="16" t="str">
        <f ca="1">IF(OR(data!$BX246=T$1,data!$BY246=T$1),data!$BW246,"")</f>
        <v/>
      </c>
      <c r="V246" s="17" t="str">
        <f ca="1">IF(data!$BX246=W$1,data!$BW246,"")</f>
        <v/>
      </c>
      <c r="W246" s="17" t="str">
        <f ca="1">IF(data!$BY246=W$1,data!$BW246,"")</f>
        <v/>
      </c>
      <c r="X246" s="17" t="str">
        <f ca="1">IF(OR(data!$BX246=W$1,data!$BY246=W$1),data!$BW246,"")</f>
        <v/>
      </c>
      <c r="Y246" s="16" t="str">
        <f ca="1">IF(data!$BX246=Z$1,data!$BW246,"")</f>
        <v/>
      </c>
      <c r="Z246" s="16" t="str">
        <f ca="1">IF(data!$BY246=Z$1,data!$BW246,"")</f>
        <v/>
      </c>
      <c r="AA246" s="16" t="str">
        <f ca="1">IF(OR(data!$BX246=Z$1,data!$BY246=Z$1),data!$BW246,"")</f>
        <v/>
      </c>
      <c r="AB246" s="17" t="str">
        <f ca="1">IF(data!$BX246=AC$1,data!$BW246,"")</f>
        <v/>
      </c>
      <c r="AC246" s="17" t="str">
        <f ca="1">IF(data!$BY246=AC$1,data!$BW246,"")</f>
        <v/>
      </c>
      <c r="AD246" s="17" t="str">
        <f ca="1">IF(OR(data!$BX246=AC$1,data!$BY246=AC$1),data!$BW246,"")</f>
        <v/>
      </c>
      <c r="AE246" s="16" t="str">
        <f ca="1">IF(data!$BX246=AF$1,data!$BW246,"")</f>
        <v/>
      </c>
      <c r="AF246" s="16" t="str">
        <f ca="1">IF(data!$BY246=AF$1,data!$BW246,"")</f>
        <v/>
      </c>
      <c r="AG246" s="16" t="str">
        <f ca="1">IF(OR(data!$BX246=AF$1,data!$BY246=AF$1),data!$BW246,"")</f>
        <v/>
      </c>
      <c r="AH246" s="17" t="str">
        <f ca="1">IF(data!$BX246=AI$1,data!$BW246,"")</f>
        <v/>
      </c>
      <c r="AI246" s="17" t="str">
        <f ca="1">IF(data!$BY246=AI$1,data!$BW246,"")</f>
        <v/>
      </c>
      <c r="AJ246" s="17" t="str">
        <f ca="1">IF(OR(data!$BX246=AI$1,data!$BY246=AI$1),data!$BW246,"")</f>
        <v/>
      </c>
      <c r="AK246" s="16" t="str">
        <f ca="1">IF(data!$BX246=AL$1,data!$BW246,"")</f>
        <v/>
      </c>
      <c r="AL246" s="16" t="str">
        <f ca="1">IF(data!$BY246=AL$1,data!$BW246,"")</f>
        <v/>
      </c>
      <c r="AM246" s="16" t="str">
        <f ca="1">IF(OR(data!$BX246=AL$1,data!$BY246=AL$1),data!$BW246,"")</f>
        <v/>
      </c>
      <c r="AN246" s="17" t="str">
        <f ca="1">IF(data!$BX246=AO$1,data!$BW246,"")</f>
        <v/>
      </c>
      <c r="AO246" s="17" t="str">
        <f ca="1">IF(data!$BY246=AO$1,data!$BW246,"")</f>
        <v/>
      </c>
      <c r="AP246" s="17" t="str">
        <f ca="1">IF(OR(data!$BX246=AO$1,data!$BY246=AO$1),data!$BW246,"")</f>
        <v/>
      </c>
      <c r="AQ246" s="16" t="str">
        <f ca="1">IF(data!$BX246=AR$1,data!$BW246,"")</f>
        <v/>
      </c>
      <c r="AR246" s="16" t="str">
        <f ca="1">IF(data!$BY246=AR$1,data!$BW246,"")</f>
        <v/>
      </c>
      <c r="AS246" s="16" t="str">
        <f ca="1">IF(OR(data!$BX246=AR$1,data!$BY246=AR$1),data!$BW246,"")</f>
        <v/>
      </c>
      <c r="AT246" s="17" t="str">
        <f ca="1">IF(data!$BX246=AU$1,data!$BW246,"")</f>
        <v/>
      </c>
      <c r="AU246" s="17" t="str">
        <f ca="1">IF(data!$BY246=AU$1,data!$BW246,"")</f>
        <v/>
      </c>
      <c r="AV246" s="17" t="str">
        <f ca="1">IF(OR(data!$BX246=AU$1,data!$BY246=AU$1),data!$BW246,"")</f>
        <v/>
      </c>
      <c r="AW246" s="16" t="str">
        <f ca="1">IF(data!$BX246=AX$1,data!$BW246,"")</f>
        <v/>
      </c>
      <c r="AX246" s="16" t="str">
        <f ca="1">IF(data!$BY246=AX$1,data!$BW246,"")</f>
        <v/>
      </c>
      <c r="AY246" s="16" t="str">
        <f ca="1">IF(OR(data!$BX246=AX$1,data!$BY246=AX$1),data!$BW246,"")</f>
        <v/>
      </c>
      <c r="AZ246" s="17" t="str">
        <f ca="1">IF(data!$BX246=BA$1,data!$BW246,"")</f>
        <v/>
      </c>
      <c r="BA246" s="17" t="str">
        <f ca="1">IF(data!$BY246=BA$1,data!$BW246,"")</f>
        <v/>
      </c>
      <c r="BB246" s="17" t="str">
        <f ca="1">IF(OR(data!$BX246=BA$1,data!$BY246=BA$1),data!$BW246,"")</f>
        <v/>
      </c>
      <c r="BC246" s="16" t="str">
        <f ca="1">IF(data!$BX246=BD$1,data!$BW246,"")</f>
        <v/>
      </c>
      <c r="BD246" s="16" t="str">
        <f ca="1">IF(data!$BY246=BD$1,data!$BW246,"")</f>
        <v/>
      </c>
      <c r="BE246" s="16" t="str">
        <f ca="1">IF(OR(data!$BX246=BD$1,data!$BY246=BD$1),data!$BW246,"")</f>
        <v/>
      </c>
      <c r="BF246" s="17" t="str">
        <f ca="1">IF(data!$BX246=BG$1,data!$BW246,"")</f>
        <v/>
      </c>
      <c r="BG246" s="17" t="str">
        <f ca="1">IF(data!$BY246=BG$1,data!$BW246,"")</f>
        <v/>
      </c>
      <c r="BH246" s="17" t="str">
        <f ca="1">IF(OR(data!$BX246=BG$1,data!$BY246=BG$1),data!$BW246,"")</f>
        <v/>
      </c>
      <c r="BI246" s="16" t="str">
        <f ca="1">IF(data!$BX246=BJ$1,data!$BW246,"")</f>
        <v/>
      </c>
      <c r="BJ246" s="16" t="str">
        <f ca="1">IF(data!$BY246=BJ$1,data!$BW246,"")</f>
        <v/>
      </c>
      <c r="BK246" s="16" t="str">
        <f ca="1">IF(OR(data!$BX246=BJ$1,data!$BY246=BJ$1),data!$BW246,"")</f>
        <v/>
      </c>
      <c r="BL246" s="17" t="str">
        <f ca="1">IF(data!$BX246=BM$1,data!$BW246,"")</f>
        <v/>
      </c>
      <c r="BM246" s="17" t="str">
        <f ca="1">IF(data!$BY246=BM$1,data!$BW246,"")</f>
        <v/>
      </c>
      <c r="BN246" s="17" t="str">
        <f ca="1">IF(OR(data!$BX246=BM$1,data!$BY246=BM$1),data!$BW246,"")</f>
        <v/>
      </c>
      <c r="BO246" s="16" t="str">
        <f ca="1">IF(data!$BX246=BP$1,data!$BW246,"")</f>
        <v/>
      </c>
      <c r="BP246" s="16" t="str">
        <f ca="1">IF(data!$BY246=BP$1,data!$BW246,"")</f>
        <v/>
      </c>
      <c r="BQ246" s="16" t="str">
        <f ca="1">IF(OR(data!$BX246=BP$1,data!$BY246=BP$1),data!$BW246,"")</f>
        <v/>
      </c>
      <c r="BR246" s="17" t="str">
        <f ca="1">IF(data!$BX246=BS$1,data!$BW246,"")</f>
        <v/>
      </c>
      <c r="BS246" s="17" t="str">
        <f ca="1">IF(data!$BY246=BS$1,data!$BW246,"")</f>
        <v/>
      </c>
      <c r="BT246" s="17" t="str">
        <f ca="1">IF(OR(data!$BX246=BS$1,data!$BY246=BS$1),data!$BW246,"")</f>
        <v/>
      </c>
    </row>
    <row r="247" spans="1:72" s="11" customFormat="1" x14ac:dyDescent="0.25">
      <c r="A247" s="16" t="str">
        <f ca="1">IF(data!$BX247=B$1,data!$BW247,"")</f>
        <v/>
      </c>
      <c r="B247" s="16" t="str">
        <f ca="1">IF(data!$BY247=B$1,data!$BW247,"")</f>
        <v/>
      </c>
      <c r="C247" s="16" t="str">
        <f ca="1">IF(OR(data!$BX247=B$1,data!$BY247=B$1),data!$BW247,"")</f>
        <v/>
      </c>
      <c r="D247" s="17" t="str">
        <f ca="1">IF(data!$BX247=E$1,data!$BW247,"")</f>
        <v/>
      </c>
      <c r="E247" s="17" t="str">
        <f ca="1">IF(data!$BY247=E$1,data!$BW247,"")</f>
        <v/>
      </c>
      <c r="F247" s="17" t="str">
        <f ca="1">IF(OR(data!$BX247=E$1,data!$BY247=E$1),data!$BW247,"")</f>
        <v/>
      </c>
      <c r="G247" s="16" t="str">
        <f ca="1">IF(data!$BX247=H$1,data!$BW247,"")</f>
        <v/>
      </c>
      <c r="H247" s="16" t="str">
        <f ca="1">IF(data!$BY247=H$1,data!$BW247,"")</f>
        <v/>
      </c>
      <c r="I247" s="16" t="str">
        <f ca="1">IF(OR(data!$BX247=H$1,data!$BY247=H$1),data!$BW247,"")</f>
        <v/>
      </c>
      <c r="J247" s="17" t="str">
        <f ca="1">IF(data!$BX247=K$1,data!$BW247,"")</f>
        <v/>
      </c>
      <c r="K247" s="17" t="str">
        <f ca="1">IF(data!$BY247=K$1,data!$BW247,"")</f>
        <v/>
      </c>
      <c r="L247" s="17" t="str">
        <f ca="1">IF(OR(data!$BX247=K$1,data!$BY247=K$1),data!$BW247,"")</f>
        <v/>
      </c>
      <c r="M247" s="16" t="str">
        <f ca="1">IF(data!$BX247=N$1,data!$BW247,"")</f>
        <v/>
      </c>
      <c r="N247" s="16" t="str">
        <f ca="1">IF(data!$BY247=N$1,data!$BW247,"")</f>
        <v/>
      </c>
      <c r="O247" s="16" t="str">
        <f ca="1">IF(OR(data!$BX247=N$1,data!$BY247=N$1),data!$BW247,"")</f>
        <v/>
      </c>
      <c r="P247" s="17" t="str">
        <f ca="1">IF(data!$BX247=Q$1,data!$BW247,"")</f>
        <v/>
      </c>
      <c r="Q247" s="17" t="str">
        <f ca="1">IF(data!$BY247=Q$1,data!$BW247,"")</f>
        <v/>
      </c>
      <c r="R247" s="17" t="str">
        <f ca="1">IF(OR(data!$BX247=Q$1,data!$BY247=Q$1),data!$BW247,"")</f>
        <v/>
      </c>
      <c r="S247" s="16" t="str">
        <f ca="1">IF(data!$BX247=T$1,data!$BW247,"")</f>
        <v/>
      </c>
      <c r="T247" s="16" t="str">
        <f ca="1">IF(data!$BY247=T$1,data!$BW247,"")</f>
        <v/>
      </c>
      <c r="U247" s="16" t="str">
        <f ca="1">IF(OR(data!$BX247=T$1,data!$BY247=T$1),data!$BW247,"")</f>
        <v/>
      </c>
      <c r="V247" s="17" t="str">
        <f ca="1">IF(data!$BX247=W$1,data!$BW247,"")</f>
        <v/>
      </c>
      <c r="W247" s="17" t="str">
        <f ca="1">IF(data!$BY247=W$1,data!$BW247,"")</f>
        <v/>
      </c>
      <c r="X247" s="17" t="str">
        <f ca="1">IF(OR(data!$BX247=W$1,data!$BY247=W$1),data!$BW247,"")</f>
        <v/>
      </c>
      <c r="Y247" s="16" t="str">
        <f ca="1">IF(data!$BX247=Z$1,data!$BW247,"")</f>
        <v/>
      </c>
      <c r="Z247" s="16" t="str">
        <f ca="1">IF(data!$BY247=Z$1,data!$BW247,"")</f>
        <v/>
      </c>
      <c r="AA247" s="16" t="str">
        <f ca="1">IF(OR(data!$BX247=Z$1,data!$BY247=Z$1),data!$BW247,"")</f>
        <v/>
      </c>
      <c r="AB247" s="17" t="str">
        <f ca="1">IF(data!$BX247=AC$1,data!$BW247,"")</f>
        <v/>
      </c>
      <c r="AC247" s="17" t="str">
        <f ca="1">IF(data!$BY247=AC$1,data!$BW247,"")</f>
        <v/>
      </c>
      <c r="AD247" s="17" t="str">
        <f ca="1">IF(OR(data!$BX247=AC$1,data!$BY247=AC$1),data!$BW247,"")</f>
        <v/>
      </c>
      <c r="AE247" s="16" t="str">
        <f ca="1">IF(data!$BX247=AF$1,data!$BW247,"")</f>
        <v/>
      </c>
      <c r="AF247" s="16" t="str">
        <f ca="1">IF(data!$BY247=AF$1,data!$BW247,"")</f>
        <v/>
      </c>
      <c r="AG247" s="16" t="str">
        <f ca="1">IF(OR(data!$BX247=AF$1,data!$BY247=AF$1),data!$BW247,"")</f>
        <v/>
      </c>
      <c r="AH247" s="17" t="str">
        <f ca="1">IF(data!$BX247=AI$1,data!$BW247,"")</f>
        <v/>
      </c>
      <c r="AI247" s="17" t="str">
        <f ca="1">IF(data!$BY247=AI$1,data!$BW247,"")</f>
        <v/>
      </c>
      <c r="AJ247" s="17" t="str">
        <f ca="1">IF(OR(data!$BX247=AI$1,data!$BY247=AI$1),data!$BW247,"")</f>
        <v/>
      </c>
      <c r="AK247" s="16" t="str">
        <f ca="1">IF(data!$BX247=AL$1,data!$BW247,"")</f>
        <v/>
      </c>
      <c r="AL247" s="16" t="str">
        <f ca="1">IF(data!$BY247=AL$1,data!$BW247,"")</f>
        <v/>
      </c>
      <c r="AM247" s="16" t="str">
        <f ca="1">IF(OR(data!$BX247=AL$1,data!$BY247=AL$1),data!$BW247,"")</f>
        <v/>
      </c>
      <c r="AN247" s="17" t="str">
        <f ca="1">IF(data!$BX247=AO$1,data!$BW247,"")</f>
        <v/>
      </c>
      <c r="AO247" s="17" t="str">
        <f ca="1">IF(data!$BY247=AO$1,data!$BW247,"")</f>
        <v/>
      </c>
      <c r="AP247" s="17" t="str">
        <f ca="1">IF(OR(data!$BX247=AO$1,data!$BY247=AO$1),data!$BW247,"")</f>
        <v/>
      </c>
      <c r="AQ247" s="16" t="str">
        <f ca="1">IF(data!$BX247=AR$1,data!$BW247,"")</f>
        <v/>
      </c>
      <c r="AR247" s="16" t="str">
        <f ca="1">IF(data!$BY247=AR$1,data!$BW247,"")</f>
        <v/>
      </c>
      <c r="AS247" s="16" t="str">
        <f ca="1">IF(OR(data!$BX247=AR$1,data!$BY247=AR$1),data!$BW247,"")</f>
        <v/>
      </c>
      <c r="AT247" s="17" t="str">
        <f ca="1">IF(data!$BX247=AU$1,data!$BW247,"")</f>
        <v/>
      </c>
      <c r="AU247" s="17" t="str">
        <f ca="1">IF(data!$BY247=AU$1,data!$BW247,"")</f>
        <v/>
      </c>
      <c r="AV247" s="17" t="str">
        <f ca="1">IF(OR(data!$BX247=AU$1,data!$BY247=AU$1),data!$BW247,"")</f>
        <v/>
      </c>
      <c r="AW247" s="16" t="str">
        <f ca="1">IF(data!$BX247=AX$1,data!$BW247,"")</f>
        <v/>
      </c>
      <c r="AX247" s="16" t="str">
        <f ca="1">IF(data!$BY247=AX$1,data!$BW247,"")</f>
        <v/>
      </c>
      <c r="AY247" s="16" t="str">
        <f ca="1">IF(OR(data!$BX247=AX$1,data!$BY247=AX$1),data!$BW247,"")</f>
        <v/>
      </c>
      <c r="AZ247" s="17" t="str">
        <f ca="1">IF(data!$BX247=BA$1,data!$BW247,"")</f>
        <v/>
      </c>
      <c r="BA247" s="17" t="str">
        <f ca="1">IF(data!$BY247=BA$1,data!$BW247,"")</f>
        <v/>
      </c>
      <c r="BB247" s="17" t="str">
        <f ca="1">IF(OR(data!$BX247=BA$1,data!$BY247=BA$1),data!$BW247,"")</f>
        <v/>
      </c>
      <c r="BC247" s="16" t="str">
        <f ca="1">IF(data!$BX247=BD$1,data!$BW247,"")</f>
        <v/>
      </c>
      <c r="BD247" s="16" t="str">
        <f ca="1">IF(data!$BY247=BD$1,data!$BW247,"")</f>
        <v/>
      </c>
      <c r="BE247" s="16" t="str">
        <f ca="1">IF(OR(data!$BX247=BD$1,data!$BY247=BD$1),data!$BW247,"")</f>
        <v/>
      </c>
      <c r="BF247" s="17" t="str">
        <f ca="1">IF(data!$BX247=BG$1,data!$BW247,"")</f>
        <v/>
      </c>
      <c r="BG247" s="17" t="str">
        <f ca="1">IF(data!$BY247=BG$1,data!$BW247,"")</f>
        <v/>
      </c>
      <c r="BH247" s="17" t="str">
        <f ca="1">IF(OR(data!$BX247=BG$1,data!$BY247=BG$1),data!$BW247,"")</f>
        <v/>
      </c>
      <c r="BI247" s="16" t="str">
        <f ca="1">IF(data!$BX247=BJ$1,data!$BW247,"")</f>
        <v/>
      </c>
      <c r="BJ247" s="16" t="str">
        <f ca="1">IF(data!$BY247=BJ$1,data!$BW247,"")</f>
        <v/>
      </c>
      <c r="BK247" s="16" t="str">
        <f ca="1">IF(OR(data!$BX247=BJ$1,data!$BY247=BJ$1),data!$BW247,"")</f>
        <v/>
      </c>
      <c r="BL247" s="17" t="str">
        <f ca="1">IF(data!$BX247=BM$1,data!$BW247,"")</f>
        <v/>
      </c>
      <c r="BM247" s="17" t="str">
        <f ca="1">IF(data!$BY247=BM$1,data!$BW247,"")</f>
        <v/>
      </c>
      <c r="BN247" s="17" t="str">
        <f ca="1">IF(OR(data!$BX247=BM$1,data!$BY247=BM$1),data!$BW247,"")</f>
        <v/>
      </c>
      <c r="BO247" s="16" t="str">
        <f ca="1">IF(data!$BX247=BP$1,data!$BW247,"")</f>
        <v/>
      </c>
      <c r="BP247" s="16" t="str">
        <f ca="1">IF(data!$BY247=BP$1,data!$BW247,"")</f>
        <v/>
      </c>
      <c r="BQ247" s="16" t="str">
        <f ca="1">IF(OR(data!$BX247=BP$1,data!$BY247=BP$1),data!$BW247,"")</f>
        <v/>
      </c>
      <c r="BR247" s="17" t="str">
        <f ca="1">IF(data!$BX247=BS$1,data!$BW247,"")</f>
        <v/>
      </c>
      <c r="BS247" s="17" t="str">
        <f ca="1">IF(data!$BY247=BS$1,data!$BW247,"")</f>
        <v/>
      </c>
      <c r="BT247" s="17" t="str">
        <f ca="1">IF(OR(data!$BX247=BS$1,data!$BY247=BS$1),data!$BW247,"")</f>
        <v/>
      </c>
    </row>
    <row r="248" spans="1:72" s="11" customFormat="1" x14ac:dyDescent="0.25">
      <c r="A248" s="16" t="str">
        <f ca="1">IF(data!$BX248=B$1,data!$BW248,"")</f>
        <v/>
      </c>
      <c r="B248" s="16" t="str">
        <f ca="1">IF(data!$BY248=B$1,data!$BW248,"")</f>
        <v/>
      </c>
      <c r="C248" s="16" t="str">
        <f ca="1">IF(OR(data!$BX248=B$1,data!$BY248=B$1),data!$BW248,"")</f>
        <v/>
      </c>
      <c r="D248" s="17" t="str">
        <f ca="1">IF(data!$BX248=E$1,data!$BW248,"")</f>
        <v/>
      </c>
      <c r="E248" s="17" t="str">
        <f ca="1">IF(data!$BY248=E$1,data!$BW248,"")</f>
        <v/>
      </c>
      <c r="F248" s="17" t="str">
        <f ca="1">IF(OR(data!$BX248=E$1,data!$BY248=E$1),data!$BW248,"")</f>
        <v/>
      </c>
      <c r="G248" s="16" t="str">
        <f ca="1">IF(data!$BX248=H$1,data!$BW248,"")</f>
        <v/>
      </c>
      <c r="H248" s="16" t="str">
        <f ca="1">IF(data!$BY248=H$1,data!$BW248,"")</f>
        <v/>
      </c>
      <c r="I248" s="16" t="str">
        <f ca="1">IF(OR(data!$BX248=H$1,data!$BY248=H$1),data!$BW248,"")</f>
        <v/>
      </c>
      <c r="J248" s="17" t="str">
        <f ca="1">IF(data!$BX248=K$1,data!$BW248,"")</f>
        <v/>
      </c>
      <c r="K248" s="17" t="str">
        <f ca="1">IF(data!$BY248=K$1,data!$BW248,"")</f>
        <v/>
      </c>
      <c r="L248" s="17" t="str">
        <f ca="1">IF(OR(data!$BX248=K$1,data!$BY248=K$1),data!$BW248,"")</f>
        <v/>
      </c>
      <c r="M248" s="16" t="str">
        <f ca="1">IF(data!$BX248=N$1,data!$BW248,"")</f>
        <v/>
      </c>
      <c r="N248" s="16" t="str">
        <f ca="1">IF(data!$BY248=N$1,data!$BW248,"")</f>
        <v/>
      </c>
      <c r="O248" s="16" t="str">
        <f ca="1">IF(OR(data!$BX248=N$1,data!$BY248=N$1),data!$BW248,"")</f>
        <v/>
      </c>
      <c r="P248" s="17" t="str">
        <f ca="1">IF(data!$BX248=Q$1,data!$BW248,"")</f>
        <v/>
      </c>
      <c r="Q248" s="17" t="str">
        <f ca="1">IF(data!$BY248=Q$1,data!$BW248,"")</f>
        <v/>
      </c>
      <c r="R248" s="17" t="str">
        <f ca="1">IF(OR(data!$BX248=Q$1,data!$BY248=Q$1),data!$BW248,"")</f>
        <v/>
      </c>
      <c r="S248" s="16" t="str">
        <f ca="1">IF(data!$BX248=T$1,data!$BW248,"")</f>
        <v/>
      </c>
      <c r="T248" s="16" t="str">
        <f ca="1">IF(data!$BY248=T$1,data!$BW248,"")</f>
        <v/>
      </c>
      <c r="U248" s="16" t="str">
        <f ca="1">IF(OR(data!$BX248=T$1,data!$BY248=T$1),data!$BW248,"")</f>
        <v/>
      </c>
      <c r="V248" s="17" t="str">
        <f ca="1">IF(data!$BX248=W$1,data!$BW248,"")</f>
        <v/>
      </c>
      <c r="W248" s="17" t="str">
        <f ca="1">IF(data!$BY248=W$1,data!$BW248,"")</f>
        <v/>
      </c>
      <c r="X248" s="17" t="str">
        <f ca="1">IF(OR(data!$BX248=W$1,data!$BY248=W$1),data!$BW248,"")</f>
        <v/>
      </c>
      <c r="Y248" s="16" t="str">
        <f ca="1">IF(data!$BX248=Z$1,data!$BW248,"")</f>
        <v/>
      </c>
      <c r="Z248" s="16" t="str">
        <f ca="1">IF(data!$BY248=Z$1,data!$BW248,"")</f>
        <v/>
      </c>
      <c r="AA248" s="16" t="str">
        <f ca="1">IF(OR(data!$BX248=Z$1,data!$BY248=Z$1),data!$BW248,"")</f>
        <v/>
      </c>
      <c r="AB248" s="17" t="str">
        <f ca="1">IF(data!$BX248=AC$1,data!$BW248,"")</f>
        <v/>
      </c>
      <c r="AC248" s="17" t="str">
        <f ca="1">IF(data!$BY248=AC$1,data!$BW248,"")</f>
        <v/>
      </c>
      <c r="AD248" s="17" t="str">
        <f ca="1">IF(OR(data!$BX248=AC$1,data!$BY248=AC$1),data!$BW248,"")</f>
        <v/>
      </c>
      <c r="AE248" s="16" t="str">
        <f ca="1">IF(data!$BX248=AF$1,data!$BW248,"")</f>
        <v/>
      </c>
      <c r="AF248" s="16" t="str">
        <f ca="1">IF(data!$BY248=AF$1,data!$BW248,"")</f>
        <v/>
      </c>
      <c r="AG248" s="16" t="str">
        <f ca="1">IF(OR(data!$BX248=AF$1,data!$BY248=AF$1),data!$BW248,"")</f>
        <v/>
      </c>
      <c r="AH248" s="17" t="str">
        <f ca="1">IF(data!$BX248=AI$1,data!$BW248,"")</f>
        <v/>
      </c>
      <c r="AI248" s="17" t="str">
        <f ca="1">IF(data!$BY248=AI$1,data!$BW248,"")</f>
        <v/>
      </c>
      <c r="AJ248" s="17" t="str">
        <f ca="1">IF(OR(data!$BX248=AI$1,data!$BY248=AI$1),data!$BW248,"")</f>
        <v/>
      </c>
      <c r="AK248" s="16" t="str">
        <f ca="1">IF(data!$BX248=AL$1,data!$BW248,"")</f>
        <v/>
      </c>
      <c r="AL248" s="16" t="str">
        <f ca="1">IF(data!$BY248=AL$1,data!$BW248,"")</f>
        <v/>
      </c>
      <c r="AM248" s="16" t="str">
        <f ca="1">IF(OR(data!$BX248=AL$1,data!$BY248=AL$1),data!$BW248,"")</f>
        <v/>
      </c>
      <c r="AN248" s="17" t="str">
        <f ca="1">IF(data!$BX248=AO$1,data!$BW248,"")</f>
        <v/>
      </c>
      <c r="AO248" s="17" t="str">
        <f ca="1">IF(data!$BY248=AO$1,data!$BW248,"")</f>
        <v/>
      </c>
      <c r="AP248" s="17" t="str">
        <f ca="1">IF(OR(data!$BX248=AO$1,data!$BY248=AO$1),data!$BW248,"")</f>
        <v/>
      </c>
      <c r="AQ248" s="16" t="str">
        <f ca="1">IF(data!$BX248=AR$1,data!$BW248,"")</f>
        <v/>
      </c>
      <c r="AR248" s="16" t="str">
        <f ca="1">IF(data!$BY248=AR$1,data!$BW248,"")</f>
        <v/>
      </c>
      <c r="AS248" s="16" t="str">
        <f ca="1">IF(OR(data!$BX248=AR$1,data!$BY248=AR$1),data!$BW248,"")</f>
        <v/>
      </c>
      <c r="AT248" s="17" t="str">
        <f ca="1">IF(data!$BX248=AU$1,data!$BW248,"")</f>
        <v/>
      </c>
      <c r="AU248" s="17" t="str">
        <f ca="1">IF(data!$BY248=AU$1,data!$BW248,"")</f>
        <v/>
      </c>
      <c r="AV248" s="17" t="str">
        <f ca="1">IF(OR(data!$BX248=AU$1,data!$BY248=AU$1),data!$BW248,"")</f>
        <v/>
      </c>
      <c r="AW248" s="16" t="str">
        <f ca="1">IF(data!$BX248=AX$1,data!$BW248,"")</f>
        <v/>
      </c>
      <c r="AX248" s="16" t="str">
        <f ca="1">IF(data!$BY248=AX$1,data!$BW248,"")</f>
        <v/>
      </c>
      <c r="AY248" s="16" t="str">
        <f ca="1">IF(OR(data!$BX248=AX$1,data!$BY248=AX$1),data!$BW248,"")</f>
        <v/>
      </c>
      <c r="AZ248" s="17" t="str">
        <f ca="1">IF(data!$BX248=BA$1,data!$BW248,"")</f>
        <v/>
      </c>
      <c r="BA248" s="17" t="str">
        <f ca="1">IF(data!$BY248=BA$1,data!$BW248,"")</f>
        <v/>
      </c>
      <c r="BB248" s="17" t="str">
        <f ca="1">IF(OR(data!$BX248=BA$1,data!$BY248=BA$1),data!$BW248,"")</f>
        <v/>
      </c>
      <c r="BC248" s="16" t="str">
        <f ca="1">IF(data!$BX248=BD$1,data!$BW248,"")</f>
        <v/>
      </c>
      <c r="BD248" s="16" t="str">
        <f ca="1">IF(data!$BY248=BD$1,data!$BW248,"")</f>
        <v/>
      </c>
      <c r="BE248" s="16" t="str">
        <f ca="1">IF(OR(data!$BX248=BD$1,data!$BY248=BD$1),data!$BW248,"")</f>
        <v/>
      </c>
      <c r="BF248" s="17" t="str">
        <f ca="1">IF(data!$BX248=BG$1,data!$BW248,"")</f>
        <v/>
      </c>
      <c r="BG248" s="17" t="str">
        <f ca="1">IF(data!$BY248=BG$1,data!$BW248,"")</f>
        <v/>
      </c>
      <c r="BH248" s="17" t="str">
        <f ca="1">IF(OR(data!$BX248=BG$1,data!$BY248=BG$1),data!$BW248,"")</f>
        <v/>
      </c>
      <c r="BI248" s="16" t="str">
        <f ca="1">IF(data!$BX248=BJ$1,data!$BW248,"")</f>
        <v/>
      </c>
      <c r="BJ248" s="16" t="str">
        <f ca="1">IF(data!$BY248=BJ$1,data!$BW248,"")</f>
        <v/>
      </c>
      <c r="BK248" s="16" t="str">
        <f ca="1">IF(OR(data!$BX248=BJ$1,data!$BY248=BJ$1),data!$BW248,"")</f>
        <v/>
      </c>
      <c r="BL248" s="17" t="str">
        <f ca="1">IF(data!$BX248=BM$1,data!$BW248,"")</f>
        <v/>
      </c>
      <c r="BM248" s="17" t="str">
        <f ca="1">IF(data!$BY248=BM$1,data!$BW248,"")</f>
        <v/>
      </c>
      <c r="BN248" s="17" t="str">
        <f ca="1">IF(OR(data!$BX248=BM$1,data!$BY248=BM$1),data!$BW248,"")</f>
        <v/>
      </c>
      <c r="BO248" s="16" t="str">
        <f ca="1">IF(data!$BX248=BP$1,data!$BW248,"")</f>
        <v/>
      </c>
      <c r="BP248" s="16" t="str">
        <f ca="1">IF(data!$BY248=BP$1,data!$BW248,"")</f>
        <v/>
      </c>
      <c r="BQ248" s="16" t="str">
        <f ca="1">IF(OR(data!$BX248=BP$1,data!$BY248=BP$1),data!$BW248,"")</f>
        <v/>
      </c>
      <c r="BR248" s="17" t="str">
        <f ca="1">IF(data!$BX248=BS$1,data!$BW248,"")</f>
        <v/>
      </c>
      <c r="BS248" s="17" t="str">
        <f ca="1">IF(data!$BY248=BS$1,data!$BW248,"")</f>
        <v/>
      </c>
      <c r="BT248" s="17" t="str">
        <f ca="1">IF(OR(data!$BX248=BS$1,data!$BY248=BS$1),data!$BW248,"")</f>
        <v/>
      </c>
    </row>
    <row r="249" spans="1:72" s="11" customFormat="1" x14ac:dyDescent="0.25">
      <c r="A249" s="16" t="str">
        <f ca="1">IF(data!$BX249=B$1,data!$BW249,"")</f>
        <v/>
      </c>
      <c r="B249" s="16" t="str">
        <f ca="1">IF(data!$BY249=B$1,data!$BW249,"")</f>
        <v/>
      </c>
      <c r="C249" s="16" t="str">
        <f ca="1">IF(OR(data!$BX249=B$1,data!$BY249=B$1),data!$BW249,"")</f>
        <v/>
      </c>
      <c r="D249" s="17" t="str">
        <f ca="1">IF(data!$BX249=E$1,data!$BW249,"")</f>
        <v/>
      </c>
      <c r="E249" s="17" t="str">
        <f ca="1">IF(data!$BY249=E$1,data!$BW249,"")</f>
        <v/>
      </c>
      <c r="F249" s="17" t="str">
        <f ca="1">IF(OR(data!$BX249=E$1,data!$BY249=E$1),data!$BW249,"")</f>
        <v/>
      </c>
      <c r="G249" s="16" t="str">
        <f ca="1">IF(data!$BX249=H$1,data!$BW249,"")</f>
        <v/>
      </c>
      <c r="H249" s="16" t="str">
        <f ca="1">IF(data!$BY249=H$1,data!$BW249,"")</f>
        <v/>
      </c>
      <c r="I249" s="16" t="str">
        <f ca="1">IF(OR(data!$BX249=H$1,data!$BY249=H$1),data!$BW249,"")</f>
        <v/>
      </c>
      <c r="J249" s="17" t="str">
        <f ca="1">IF(data!$BX249=K$1,data!$BW249,"")</f>
        <v/>
      </c>
      <c r="K249" s="17" t="str">
        <f ca="1">IF(data!$BY249=K$1,data!$BW249,"")</f>
        <v/>
      </c>
      <c r="L249" s="17" t="str">
        <f ca="1">IF(OR(data!$BX249=K$1,data!$BY249=K$1),data!$BW249,"")</f>
        <v/>
      </c>
      <c r="M249" s="16" t="str">
        <f ca="1">IF(data!$BX249=N$1,data!$BW249,"")</f>
        <v/>
      </c>
      <c r="N249" s="16" t="str">
        <f ca="1">IF(data!$BY249=N$1,data!$BW249,"")</f>
        <v/>
      </c>
      <c r="O249" s="16" t="str">
        <f ca="1">IF(OR(data!$BX249=N$1,data!$BY249=N$1),data!$BW249,"")</f>
        <v/>
      </c>
      <c r="P249" s="17" t="str">
        <f ca="1">IF(data!$BX249=Q$1,data!$BW249,"")</f>
        <v/>
      </c>
      <c r="Q249" s="17" t="str">
        <f ca="1">IF(data!$BY249=Q$1,data!$BW249,"")</f>
        <v/>
      </c>
      <c r="R249" s="17" t="str">
        <f ca="1">IF(OR(data!$BX249=Q$1,data!$BY249=Q$1),data!$BW249,"")</f>
        <v/>
      </c>
      <c r="S249" s="16" t="str">
        <f ca="1">IF(data!$BX249=T$1,data!$BW249,"")</f>
        <v/>
      </c>
      <c r="T249" s="16" t="str">
        <f ca="1">IF(data!$BY249=T$1,data!$BW249,"")</f>
        <v/>
      </c>
      <c r="U249" s="16" t="str">
        <f ca="1">IF(OR(data!$BX249=T$1,data!$BY249=T$1),data!$BW249,"")</f>
        <v/>
      </c>
      <c r="V249" s="17" t="str">
        <f ca="1">IF(data!$BX249=W$1,data!$BW249,"")</f>
        <v/>
      </c>
      <c r="W249" s="17" t="str">
        <f ca="1">IF(data!$BY249=W$1,data!$BW249,"")</f>
        <v/>
      </c>
      <c r="X249" s="17" t="str">
        <f ca="1">IF(OR(data!$BX249=W$1,data!$BY249=W$1),data!$BW249,"")</f>
        <v/>
      </c>
      <c r="Y249" s="16" t="str">
        <f ca="1">IF(data!$BX249=Z$1,data!$BW249,"")</f>
        <v/>
      </c>
      <c r="Z249" s="16" t="str">
        <f ca="1">IF(data!$BY249=Z$1,data!$BW249,"")</f>
        <v/>
      </c>
      <c r="AA249" s="16" t="str">
        <f ca="1">IF(OR(data!$BX249=Z$1,data!$BY249=Z$1),data!$BW249,"")</f>
        <v/>
      </c>
      <c r="AB249" s="17" t="str">
        <f ca="1">IF(data!$BX249=AC$1,data!$BW249,"")</f>
        <v/>
      </c>
      <c r="AC249" s="17" t="str">
        <f ca="1">IF(data!$BY249=AC$1,data!$BW249,"")</f>
        <v/>
      </c>
      <c r="AD249" s="17" t="str">
        <f ca="1">IF(OR(data!$BX249=AC$1,data!$BY249=AC$1),data!$BW249,"")</f>
        <v/>
      </c>
      <c r="AE249" s="16" t="str">
        <f ca="1">IF(data!$BX249=AF$1,data!$BW249,"")</f>
        <v/>
      </c>
      <c r="AF249" s="16" t="str">
        <f ca="1">IF(data!$BY249=AF$1,data!$BW249,"")</f>
        <v/>
      </c>
      <c r="AG249" s="16" t="str">
        <f ca="1">IF(OR(data!$BX249=AF$1,data!$BY249=AF$1),data!$BW249,"")</f>
        <v/>
      </c>
      <c r="AH249" s="17" t="str">
        <f ca="1">IF(data!$BX249=AI$1,data!$BW249,"")</f>
        <v/>
      </c>
      <c r="AI249" s="17" t="str">
        <f ca="1">IF(data!$BY249=AI$1,data!$BW249,"")</f>
        <v/>
      </c>
      <c r="AJ249" s="17" t="str">
        <f ca="1">IF(OR(data!$BX249=AI$1,data!$BY249=AI$1),data!$BW249,"")</f>
        <v/>
      </c>
      <c r="AK249" s="16" t="str">
        <f ca="1">IF(data!$BX249=AL$1,data!$BW249,"")</f>
        <v/>
      </c>
      <c r="AL249" s="16" t="str">
        <f ca="1">IF(data!$BY249=AL$1,data!$BW249,"")</f>
        <v/>
      </c>
      <c r="AM249" s="16" t="str">
        <f ca="1">IF(OR(data!$BX249=AL$1,data!$BY249=AL$1),data!$BW249,"")</f>
        <v/>
      </c>
      <c r="AN249" s="17" t="str">
        <f ca="1">IF(data!$BX249=AO$1,data!$BW249,"")</f>
        <v/>
      </c>
      <c r="AO249" s="17" t="str">
        <f ca="1">IF(data!$BY249=AO$1,data!$BW249,"")</f>
        <v/>
      </c>
      <c r="AP249" s="17" t="str">
        <f ca="1">IF(OR(data!$BX249=AO$1,data!$BY249=AO$1),data!$BW249,"")</f>
        <v/>
      </c>
      <c r="AQ249" s="16" t="str">
        <f ca="1">IF(data!$BX249=AR$1,data!$BW249,"")</f>
        <v/>
      </c>
      <c r="AR249" s="16" t="str">
        <f ca="1">IF(data!$BY249=AR$1,data!$BW249,"")</f>
        <v/>
      </c>
      <c r="AS249" s="16" t="str">
        <f ca="1">IF(OR(data!$BX249=AR$1,data!$BY249=AR$1),data!$BW249,"")</f>
        <v/>
      </c>
      <c r="AT249" s="17" t="str">
        <f ca="1">IF(data!$BX249=AU$1,data!$BW249,"")</f>
        <v/>
      </c>
      <c r="AU249" s="17" t="str">
        <f ca="1">IF(data!$BY249=AU$1,data!$BW249,"")</f>
        <v/>
      </c>
      <c r="AV249" s="17" t="str">
        <f ca="1">IF(OR(data!$BX249=AU$1,data!$BY249=AU$1),data!$BW249,"")</f>
        <v/>
      </c>
      <c r="AW249" s="16" t="str">
        <f ca="1">IF(data!$BX249=AX$1,data!$BW249,"")</f>
        <v/>
      </c>
      <c r="AX249" s="16" t="str">
        <f ca="1">IF(data!$BY249=AX$1,data!$BW249,"")</f>
        <v/>
      </c>
      <c r="AY249" s="16" t="str">
        <f ca="1">IF(OR(data!$BX249=AX$1,data!$BY249=AX$1),data!$BW249,"")</f>
        <v/>
      </c>
      <c r="AZ249" s="17" t="str">
        <f ca="1">IF(data!$BX249=BA$1,data!$BW249,"")</f>
        <v/>
      </c>
      <c r="BA249" s="17" t="str">
        <f ca="1">IF(data!$BY249=BA$1,data!$BW249,"")</f>
        <v/>
      </c>
      <c r="BB249" s="17" t="str">
        <f ca="1">IF(OR(data!$BX249=BA$1,data!$BY249=BA$1),data!$BW249,"")</f>
        <v/>
      </c>
      <c r="BC249" s="16" t="str">
        <f ca="1">IF(data!$BX249=BD$1,data!$BW249,"")</f>
        <v/>
      </c>
      <c r="BD249" s="16" t="str">
        <f ca="1">IF(data!$BY249=BD$1,data!$BW249,"")</f>
        <v/>
      </c>
      <c r="BE249" s="16" t="str">
        <f ca="1">IF(OR(data!$BX249=BD$1,data!$BY249=BD$1),data!$BW249,"")</f>
        <v/>
      </c>
      <c r="BF249" s="17" t="str">
        <f ca="1">IF(data!$BX249=BG$1,data!$BW249,"")</f>
        <v/>
      </c>
      <c r="BG249" s="17" t="str">
        <f ca="1">IF(data!$BY249=BG$1,data!$BW249,"")</f>
        <v/>
      </c>
      <c r="BH249" s="17" t="str">
        <f ca="1">IF(OR(data!$BX249=BG$1,data!$BY249=BG$1),data!$BW249,"")</f>
        <v/>
      </c>
      <c r="BI249" s="16" t="str">
        <f ca="1">IF(data!$BX249=BJ$1,data!$BW249,"")</f>
        <v/>
      </c>
      <c r="BJ249" s="16" t="str">
        <f ca="1">IF(data!$BY249=BJ$1,data!$BW249,"")</f>
        <v/>
      </c>
      <c r="BK249" s="16" t="str">
        <f ca="1">IF(OR(data!$BX249=BJ$1,data!$BY249=BJ$1),data!$BW249,"")</f>
        <v/>
      </c>
      <c r="BL249" s="17" t="str">
        <f ca="1">IF(data!$BX249=BM$1,data!$BW249,"")</f>
        <v/>
      </c>
      <c r="BM249" s="17" t="str">
        <f ca="1">IF(data!$BY249=BM$1,data!$BW249,"")</f>
        <v/>
      </c>
      <c r="BN249" s="17" t="str">
        <f ca="1">IF(OR(data!$BX249=BM$1,data!$BY249=BM$1),data!$BW249,"")</f>
        <v/>
      </c>
      <c r="BO249" s="16" t="str">
        <f ca="1">IF(data!$BX249=BP$1,data!$BW249,"")</f>
        <v/>
      </c>
      <c r="BP249" s="16" t="str">
        <f ca="1">IF(data!$BY249=BP$1,data!$BW249,"")</f>
        <v/>
      </c>
      <c r="BQ249" s="16" t="str">
        <f ca="1">IF(OR(data!$BX249=BP$1,data!$BY249=BP$1),data!$BW249,"")</f>
        <v/>
      </c>
      <c r="BR249" s="17" t="str">
        <f ca="1">IF(data!$BX249=BS$1,data!$BW249,"")</f>
        <v/>
      </c>
      <c r="BS249" s="17" t="str">
        <f ca="1">IF(data!$BY249=BS$1,data!$BW249,"")</f>
        <v/>
      </c>
      <c r="BT249" s="17" t="str">
        <f ca="1">IF(OR(data!$BX249=BS$1,data!$BY249=BS$1),data!$BW249,"")</f>
        <v/>
      </c>
    </row>
    <row r="250" spans="1:72" s="11" customFormat="1" x14ac:dyDescent="0.25">
      <c r="A250" s="16" t="str">
        <f ca="1">IF(data!$BX250=B$1,data!$BW250,"")</f>
        <v/>
      </c>
      <c r="B250" s="16" t="str">
        <f ca="1">IF(data!$BY250=B$1,data!$BW250,"")</f>
        <v/>
      </c>
      <c r="C250" s="16" t="str">
        <f ca="1">IF(OR(data!$BX250=B$1,data!$BY250=B$1),data!$BW250,"")</f>
        <v/>
      </c>
      <c r="D250" s="17" t="str">
        <f ca="1">IF(data!$BX250=E$1,data!$BW250,"")</f>
        <v/>
      </c>
      <c r="E250" s="17" t="str">
        <f ca="1">IF(data!$BY250=E$1,data!$BW250,"")</f>
        <v/>
      </c>
      <c r="F250" s="17" t="str">
        <f ca="1">IF(OR(data!$BX250=E$1,data!$BY250=E$1),data!$BW250,"")</f>
        <v/>
      </c>
      <c r="G250" s="16" t="str">
        <f ca="1">IF(data!$BX250=H$1,data!$BW250,"")</f>
        <v/>
      </c>
      <c r="H250" s="16" t="str">
        <f ca="1">IF(data!$BY250=H$1,data!$BW250,"")</f>
        <v/>
      </c>
      <c r="I250" s="16" t="str">
        <f ca="1">IF(OR(data!$BX250=H$1,data!$BY250=H$1),data!$BW250,"")</f>
        <v/>
      </c>
      <c r="J250" s="17" t="str">
        <f ca="1">IF(data!$BX250=K$1,data!$BW250,"")</f>
        <v/>
      </c>
      <c r="K250" s="17" t="str">
        <f ca="1">IF(data!$BY250=K$1,data!$BW250,"")</f>
        <v/>
      </c>
      <c r="L250" s="17" t="str">
        <f ca="1">IF(OR(data!$BX250=K$1,data!$BY250=K$1),data!$BW250,"")</f>
        <v/>
      </c>
      <c r="M250" s="16" t="str">
        <f ca="1">IF(data!$BX250=N$1,data!$BW250,"")</f>
        <v/>
      </c>
      <c r="N250" s="16" t="str">
        <f ca="1">IF(data!$BY250=N$1,data!$BW250,"")</f>
        <v/>
      </c>
      <c r="O250" s="16" t="str">
        <f ca="1">IF(OR(data!$BX250=N$1,data!$BY250=N$1),data!$BW250,"")</f>
        <v/>
      </c>
      <c r="P250" s="17" t="str">
        <f ca="1">IF(data!$BX250=Q$1,data!$BW250,"")</f>
        <v/>
      </c>
      <c r="Q250" s="17" t="str">
        <f ca="1">IF(data!$BY250=Q$1,data!$BW250,"")</f>
        <v/>
      </c>
      <c r="R250" s="17" t="str">
        <f ca="1">IF(OR(data!$BX250=Q$1,data!$BY250=Q$1),data!$BW250,"")</f>
        <v/>
      </c>
      <c r="S250" s="16" t="str">
        <f ca="1">IF(data!$BX250=T$1,data!$BW250,"")</f>
        <v/>
      </c>
      <c r="T250" s="16" t="str">
        <f ca="1">IF(data!$BY250=T$1,data!$BW250,"")</f>
        <v/>
      </c>
      <c r="U250" s="16" t="str">
        <f ca="1">IF(OR(data!$BX250=T$1,data!$BY250=T$1),data!$BW250,"")</f>
        <v/>
      </c>
      <c r="V250" s="17" t="str">
        <f ca="1">IF(data!$BX250=W$1,data!$BW250,"")</f>
        <v/>
      </c>
      <c r="W250" s="17" t="str">
        <f ca="1">IF(data!$BY250=W$1,data!$BW250,"")</f>
        <v/>
      </c>
      <c r="X250" s="17" t="str">
        <f ca="1">IF(OR(data!$BX250=W$1,data!$BY250=W$1),data!$BW250,"")</f>
        <v/>
      </c>
      <c r="Y250" s="16" t="str">
        <f ca="1">IF(data!$BX250=Z$1,data!$BW250,"")</f>
        <v/>
      </c>
      <c r="Z250" s="16" t="str">
        <f ca="1">IF(data!$BY250=Z$1,data!$BW250,"")</f>
        <v/>
      </c>
      <c r="AA250" s="16" t="str">
        <f ca="1">IF(OR(data!$BX250=Z$1,data!$BY250=Z$1),data!$BW250,"")</f>
        <v/>
      </c>
      <c r="AB250" s="17" t="str">
        <f ca="1">IF(data!$BX250=AC$1,data!$BW250,"")</f>
        <v/>
      </c>
      <c r="AC250" s="17" t="str">
        <f ca="1">IF(data!$BY250=AC$1,data!$BW250,"")</f>
        <v/>
      </c>
      <c r="AD250" s="17" t="str">
        <f ca="1">IF(OR(data!$BX250=AC$1,data!$BY250=AC$1),data!$BW250,"")</f>
        <v/>
      </c>
      <c r="AE250" s="16" t="str">
        <f ca="1">IF(data!$BX250=AF$1,data!$BW250,"")</f>
        <v/>
      </c>
      <c r="AF250" s="16" t="str">
        <f ca="1">IF(data!$BY250=AF$1,data!$BW250,"")</f>
        <v/>
      </c>
      <c r="AG250" s="16" t="str">
        <f ca="1">IF(OR(data!$BX250=AF$1,data!$BY250=AF$1),data!$BW250,"")</f>
        <v/>
      </c>
      <c r="AH250" s="17" t="str">
        <f ca="1">IF(data!$BX250=AI$1,data!$BW250,"")</f>
        <v/>
      </c>
      <c r="AI250" s="17" t="str">
        <f ca="1">IF(data!$BY250=AI$1,data!$BW250,"")</f>
        <v/>
      </c>
      <c r="AJ250" s="17" t="str">
        <f ca="1">IF(OR(data!$BX250=AI$1,data!$BY250=AI$1),data!$BW250,"")</f>
        <v/>
      </c>
      <c r="AK250" s="16" t="str">
        <f ca="1">IF(data!$BX250=AL$1,data!$BW250,"")</f>
        <v/>
      </c>
      <c r="AL250" s="16" t="str">
        <f ca="1">IF(data!$BY250=AL$1,data!$BW250,"")</f>
        <v/>
      </c>
      <c r="AM250" s="16" t="str">
        <f ca="1">IF(OR(data!$BX250=AL$1,data!$BY250=AL$1),data!$BW250,"")</f>
        <v/>
      </c>
      <c r="AN250" s="17" t="str">
        <f ca="1">IF(data!$BX250=AO$1,data!$BW250,"")</f>
        <v/>
      </c>
      <c r="AO250" s="17" t="str">
        <f ca="1">IF(data!$BY250=AO$1,data!$BW250,"")</f>
        <v/>
      </c>
      <c r="AP250" s="17" t="str">
        <f ca="1">IF(OR(data!$BX250=AO$1,data!$BY250=AO$1),data!$BW250,"")</f>
        <v/>
      </c>
      <c r="AQ250" s="16" t="str">
        <f ca="1">IF(data!$BX250=AR$1,data!$BW250,"")</f>
        <v/>
      </c>
      <c r="AR250" s="16" t="str">
        <f ca="1">IF(data!$BY250=AR$1,data!$BW250,"")</f>
        <v/>
      </c>
      <c r="AS250" s="16" t="str">
        <f ca="1">IF(OR(data!$BX250=AR$1,data!$BY250=AR$1),data!$BW250,"")</f>
        <v/>
      </c>
      <c r="AT250" s="17" t="str">
        <f ca="1">IF(data!$BX250=AU$1,data!$BW250,"")</f>
        <v/>
      </c>
      <c r="AU250" s="17" t="str">
        <f ca="1">IF(data!$BY250=AU$1,data!$BW250,"")</f>
        <v/>
      </c>
      <c r="AV250" s="17" t="str">
        <f ca="1">IF(OR(data!$BX250=AU$1,data!$BY250=AU$1),data!$BW250,"")</f>
        <v/>
      </c>
      <c r="AW250" s="16" t="str">
        <f ca="1">IF(data!$BX250=AX$1,data!$BW250,"")</f>
        <v/>
      </c>
      <c r="AX250" s="16" t="str">
        <f ca="1">IF(data!$BY250=AX$1,data!$BW250,"")</f>
        <v/>
      </c>
      <c r="AY250" s="16" t="str">
        <f ca="1">IF(OR(data!$BX250=AX$1,data!$BY250=AX$1),data!$BW250,"")</f>
        <v/>
      </c>
      <c r="AZ250" s="17" t="str">
        <f ca="1">IF(data!$BX250=BA$1,data!$BW250,"")</f>
        <v/>
      </c>
      <c r="BA250" s="17" t="str">
        <f ca="1">IF(data!$BY250=BA$1,data!$BW250,"")</f>
        <v/>
      </c>
      <c r="BB250" s="17" t="str">
        <f ca="1">IF(OR(data!$BX250=BA$1,data!$BY250=BA$1),data!$BW250,"")</f>
        <v/>
      </c>
      <c r="BC250" s="16" t="str">
        <f ca="1">IF(data!$BX250=BD$1,data!$BW250,"")</f>
        <v/>
      </c>
      <c r="BD250" s="16" t="str">
        <f ca="1">IF(data!$BY250=BD$1,data!$BW250,"")</f>
        <v/>
      </c>
      <c r="BE250" s="16" t="str">
        <f ca="1">IF(OR(data!$BX250=BD$1,data!$BY250=BD$1),data!$BW250,"")</f>
        <v/>
      </c>
      <c r="BF250" s="17" t="str">
        <f ca="1">IF(data!$BX250=BG$1,data!$BW250,"")</f>
        <v/>
      </c>
      <c r="BG250" s="17" t="str">
        <f ca="1">IF(data!$BY250=BG$1,data!$BW250,"")</f>
        <v/>
      </c>
      <c r="BH250" s="17" t="str">
        <f ca="1">IF(OR(data!$BX250=BG$1,data!$BY250=BG$1),data!$BW250,"")</f>
        <v/>
      </c>
      <c r="BI250" s="16" t="str">
        <f ca="1">IF(data!$BX250=BJ$1,data!$BW250,"")</f>
        <v/>
      </c>
      <c r="BJ250" s="16" t="str">
        <f ca="1">IF(data!$BY250=BJ$1,data!$BW250,"")</f>
        <v/>
      </c>
      <c r="BK250" s="16" t="str">
        <f ca="1">IF(OR(data!$BX250=BJ$1,data!$BY250=BJ$1),data!$BW250,"")</f>
        <v/>
      </c>
      <c r="BL250" s="17" t="str">
        <f ca="1">IF(data!$BX250=BM$1,data!$BW250,"")</f>
        <v/>
      </c>
      <c r="BM250" s="17" t="str">
        <f ca="1">IF(data!$BY250=BM$1,data!$BW250,"")</f>
        <v/>
      </c>
      <c r="BN250" s="17" t="str">
        <f ca="1">IF(OR(data!$BX250=BM$1,data!$BY250=BM$1),data!$BW250,"")</f>
        <v/>
      </c>
      <c r="BO250" s="16" t="str">
        <f ca="1">IF(data!$BX250=BP$1,data!$BW250,"")</f>
        <v/>
      </c>
      <c r="BP250" s="16" t="str">
        <f ca="1">IF(data!$BY250=BP$1,data!$BW250,"")</f>
        <v/>
      </c>
      <c r="BQ250" s="16" t="str">
        <f ca="1">IF(OR(data!$BX250=BP$1,data!$BY250=BP$1),data!$BW250,"")</f>
        <v/>
      </c>
      <c r="BR250" s="17" t="str">
        <f ca="1">IF(data!$BX250=BS$1,data!$BW250,"")</f>
        <v/>
      </c>
      <c r="BS250" s="17" t="str">
        <f ca="1">IF(data!$BY250=BS$1,data!$BW250,"")</f>
        <v/>
      </c>
      <c r="BT250" s="17" t="str">
        <f ca="1">IF(OR(data!$BX250=BS$1,data!$BY250=BS$1),data!$BW250,"")</f>
        <v/>
      </c>
    </row>
    <row r="251" spans="1:72" s="11" customFormat="1" x14ac:dyDescent="0.25">
      <c r="A251" s="16" t="str">
        <f ca="1">IF(data!$BX251=B$1,data!$BW251,"")</f>
        <v/>
      </c>
      <c r="B251" s="16" t="str">
        <f ca="1">IF(data!$BY251=B$1,data!$BW251,"")</f>
        <v/>
      </c>
      <c r="C251" s="16" t="str">
        <f ca="1">IF(OR(data!$BX251=B$1,data!$BY251=B$1),data!$BW251,"")</f>
        <v/>
      </c>
      <c r="D251" s="17" t="str">
        <f ca="1">IF(data!$BX251=E$1,data!$BW251,"")</f>
        <v/>
      </c>
      <c r="E251" s="17" t="str">
        <f ca="1">IF(data!$BY251=E$1,data!$BW251,"")</f>
        <v/>
      </c>
      <c r="F251" s="17" t="str">
        <f ca="1">IF(OR(data!$BX251=E$1,data!$BY251=E$1),data!$BW251,"")</f>
        <v/>
      </c>
      <c r="G251" s="16" t="str">
        <f ca="1">IF(data!$BX251=H$1,data!$BW251,"")</f>
        <v/>
      </c>
      <c r="H251" s="16" t="str">
        <f ca="1">IF(data!$BY251=H$1,data!$BW251,"")</f>
        <v/>
      </c>
      <c r="I251" s="16" t="str">
        <f ca="1">IF(OR(data!$BX251=H$1,data!$BY251=H$1),data!$BW251,"")</f>
        <v/>
      </c>
      <c r="J251" s="17" t="str">
        <f ca="1">IF(data!$BX251=K$1,data!$BW251,"")</f>
        <v/>
      </c>
      <c r="K251" s="17" t="str">
        <f ca="1">IF(data!$BY251=K$1,data!$BW251,"")</f>
        <v/>
      </c>
      <c r="L251" s="17" t="str">
        <f ca="1">IF(OR(data!$BX251=K$1,data!$BY251=K$1),data!$BW251,"")</f>
        <v/>
      </c>
      <c r="M251" s="16" t="str">
        <f ca="1">IF(data!$BX251=N$1,data!$BW251,"")</f>
        <v/>
      </c>
      <c r="N251" s="16" t="str">
        <f ca="1">IF(data!$BY251=N$1,data!$BW251,"")</f>
        <v/>
      </c>
      <c r="O251" s="16" t="str">
        <f ca="1">IF(OR(data!$BX251=N$1,data!$BY251=N$1),data!$BW251,"")</f>
        <v/>
      </c>
      <c r="P251" s="17" t="str">
        <f ca="1">IF(data!$BX251=Q$1,data!$BW251,"")</f>
        <v/>
      </c>
      <c r="Q251" s="17" t="str">
        <f ca="1">IF(data!$BY251=Q$1,data!$BW251,"")</f>
        <v/>
      </c>
      <c r="R251" s="17" t="str">
        <f ca="1">IF(OR(data!$BX251=Q$1,data!$BY251=Q$1),data!$BW251,"")</f>
        <v/>
      </c>
      <c r="S251" s="16" t="str">
        <f ca="1">IF(data!$BX251=T$1,data!$BW251,"")</f>
        <v/>
      </c>
      <c r="T251" s="16" t="str">
        <f ca="1">IF(data!$BY251=T$1,data!$BW251,"")</f>
        <v/>
      </c>
      <c r="U251" s="16" t="str">
        <f ca="1">IF(OR(data!$BX251=T$1,data!$BY251=T$1),data!$BW251,"")</f>
        <v/>
      </c>
      <c r="V251" s="17" t="str">
        <f ca="1">IF(data!$BX251=W$1,data!$BW251,"")</f>
        <v/>
      </c>
      <c r="W251" s="17" t="str">
        <f ca="1">IF(data!$BY251=W$1,data!$BW251,"")</f>
        <v/>
      </c>
      <c r="X251" s="17" t="str">
        <f ca="1">IF(OR(data!$BX251=W$1,data!$BY251=W$1),data!$BW251,"")</f>
        <v/>
      </c>
      <c r="Y251" s="16" t="str">
        <f ca="1">IF(data!$BX251=Z$1,data!$BW251,"")</f>
        <v/>
      </c>
      <c r="Z251" s="16" t="str">
        <f ca="1">IF(data!$BY251=Z$1,data!$BW251,"")</f>
        <v/>
      </c>
      <c r="AA251" s="16" t="str">
        <f ca="1">IF(OR(data!$BX251=Z$1,data!$BY251=Z$1),data!$BW251,"")</f>
        <v/>
      </c>
      <c r="AB251" s="17" t="str">
        <f ca="1">IF(data!$BX251=AC$1,data!$BW251,"")</f>
        <v/>
      </c>
      <c r="AC251" s="17" t="str">
        <f ca="1">IF(data!$BY251=AC$1,data!$BW251,"")</f>
        <v/>
      </c>
      <c r="AD251" s="17" t="str">
        <f ca="1">IF(OR(data!$BX251=AC$1,data!$BY251=AC$1),data!$BW251,"")</f>
        <v/>
      </c>
      <c r="AE251" s="16" t="str">
        <f ca="1">IF(data!$BX251=AF$1,data!$BW251,"")</f>
        <v/>
      </c>
      <c r="AF251" s="16" t="str">
        <f ca="1">IF(data!$BY251=AF$1,data!$BW251,"")</f>
        <v/>
      </c>
      <c r="AG251" s="16" t="str">
        <f ca="1">IF(OR(data!$BX251=AF$1,data!$BY251=AF$1),data!$BW251,"")</f>
        <v/>
      </c>
      <c r="AH251" s="17" t="str">
        <f ca="1">IF(data!$BX251=AI$1,data!$BW251,"")</f>
        <v/>
      </c>
      <c r="AI251" s="17" t="str">
        <f ca="1">IF(data!$BY251=AI$1,data!$BW251,"")</f>
        <v/>
      </c>
      <c r="AJ251" s="17" t="str">
        <f ca="1">IF(OR(data!$BX251=AI$1,data!$BY251=AI$1),data!$BW251,"")</f>
        <v/>
      </c>
      <c r="AK251" s="16" t="str">
        <f ca="1">IF(data!$BX251=AL$1,data!$BW251,"")</f>
        <v/>
      </c>
      <c r="AL251" s="16" t="str">
        <f ca="1">IF(data!$BY251=AL$1,data!$BW251,"")</f>
        <v/>
      </c>
      <c r="AM251" s="16" t="str">
        <f ca="1">IF(OR(data!$BX251=AL$1,data!$BY251=AL$1),data!$BW251,"")</f>
        <v/>
      </c>
      <c r="AN251" s="17" t="str">
        <f ca="1">IF(data!$BX251=AO$1,data!$BW251,"")</f>
        <v/>
      </c>
      <c r="AO251" s="17" t="str">
        <f ca="1">IF(data!$BY251=AO$1,data!$BW251,"")</f>
        <v/>
      </c>
      <c r="AP251" s="17" t="str">
        <f ca="1">IF(OR(data!$BX251=AO$1,data!$BY251=AO$1),data!$BW251,"")</f>
        <v/>
      </c>
      <c r="AQ251" s="16" t="str">
        <f ca="1">IF(data!$BX251=AR$1,data!$BW251,"")</f>
        <v/>
      </c>
      <c r="AR251" s="16" t="str">
        <f ca="1">IF(data!$BY251=AR$1,data!$BW251,"")</f>
        <v/>
      </c>
      <c r="AS251" s="16" t="str">
        <f ca="1">IF(OR(data!$BX251=AR$1,data!$BY251=AR$1),data!$BW251,"")</f>
        <v/>
      </c>
      <c r="AT251" s="17" t="str">
        <f ca="1">IF(data!$BX251=AU$1,data!$BW251,"")</f>
        <v/>
      </c>
      <c r="AU251" s="17" t="str">
        <f ca="1">IF(data!$BY251=AU$1,data!$BW251,"")</f>
        <v/>
      </c>
      <c r="AV251" s="17" t="str">
        <f ca="1">IF(OR(data!$BX251=AU$1,data!$BY251=AU$1),data!$BW251,"")</f>
        <v/>
      </c>
      <c r="AW251" s="16" t="str">
        <f ca="1">IF(data!$BX251=AX$1,data!$BW251,"")</f>
        <v/>
      </c>
      <c r="AX251" s="16" t="str">
        <f ca="1">IF(data!$BY251=AX$1,data!$BW251,"")</f>
        <v/>
      </c>
      <c r="AY251" s="16" t="str">
        <f ca="1">IF(OR(data!$BX251=AX$1,data!$BY251=AX$1),data!$BW251,"")</f>
        <v/>
      </c>
      <c r="AZ251" s="17" t="str">
        <f ca="1">IF(data!$BX251=BA$1,data!$BW251,"")</f>
        <v/>
      </c>
      <c r="BA251" s="17" t="str">
        <f ca="1">IF(data!$BY251=BA$1,data!$BW251,"")</f>
        <v/>
      </c>
      <c r="BB251" s="17" t="str">
        <f ca="1">IF(OR(data!$BX251=BA$1,data!$BY251=BA$1),data!$BW251,"")</f>
        <v/>
      </c>
      <c r="BC251" s="16" t="str">
        <f ca="1">IF(data!$BX251=BD$1,data!$BW251,"")</f>
        <v/>
      </c>
      <c r="BD251" s="16" t="str">
        <f ca="1">IF(data!$BY251=BD$1,data!$BW251,"")</f>
        <v/>
      </c>
      <c r="BE251" s="16" t="str">
        <f ca="1">IF(OR(data!$BX251=BD$1,data!$BY251=BD$1),data!$BW251,"")</f>
        <v/>
      </c>
      <c r="BF251" s="17" t="str">
        <f ca="1">IF(data!$BX251=BG$1,data!$BW251,"")</f>
        <v/>
      </c>
      <c r="BG251" s="17" t="str">
        <f ca="1">IF(data!$BY251=BG$1,data!$BW251,"")</f>
        <v/>
      </c>
      <c r="BH251" s="17" t="str">
        <f ca="1">IF(OR(data!$BX251=BG$1,data!$BY251=BG$1),data!$BW251,"")</f>
        <v/>
      </c>
      <c r="BI251" s="16" t="str">
        <f ca="1">IF(data!$BX251=BJ$1,data!$BW251,"")</f>
        <v/>
      </c>
      <c r="BJ251" s="16" t="str">
        <f ca="1">IF(data!$BY251=BJ$1,data!$BW251,"")</f>
        <v/>
      </c>
      <c r="BK251" s="16" t="str">
        <f ca="1">IF(OR(data!$BX251=BJ$1,data!$BY251=BJ$1),data!$BW251,"")</f>
        <v/>
      </c>
      <c r="BL251" s="17" t="str">
        <f ca="1">IF(data!$BX251=BM$1,data!$BW251,"")</f>
        <v/>
      </c>
      <c r="BM251" s="17" t="str">
        <f ca="1">IF(data!$BY251=BM$1,data!$BW251,"")</f>
        <v/>
      </c>
      <c r="BN251" s="17" t="str">
        <f ca="1">IF(OR(data!$BX251=BM$1,data!$BY251=BM$1),data!$BW251,"")</f>
        <v/>
      </c>
      <c r="BO251" s="16" t="str">
        <f ca="1">IF(data!$BX251=BP$1,data!$BW251,"")</f>
        <v/>
      </c>
      <c r="BP251" s="16" t="str">
        <f ca="1">IF(data!$BY251=BP$1,data!$BW251,"")</f>
        <v/>
      </c>
      <c r="BQ251" s="16" t="str">
        <f ca="1">IF(OR(data!$BX251=BP$1,data!$BY251=BP$1),data!$BW251,"")</f>
        <v/>
      </c>
      <c r="BR251" s="17" t="str">
        <f ca="1">IF(data!$BX251=BS$1,data!$BW251,"")</f>
        <v/>
      </c>
      <c r="BS251" s="17" t="str">
        <f ca="1">IF(data!$BY251=BS$1,data!$BW251,"")</f>
        <v/>
      </c>
      <c r="BT251" s="17" t="str">
        <f ca="1">IF(OR(data!$BX251=BS$1,data!$BY251=BS$1),data!$BW251,"")</f>
        <v/>
      </c>
    </row>
    <row r="252" spans="1:72" s="11" customFormat="1" x14ac:dyDescent="0.25">
      <c r="A252" s="16" t="str">
        <f ca="1">IF(data!$BX252=B$1,data!$BW252,"")</f>
        <v/>
      </c>
      <c r="B252" s="16" t="str">
        <f ca="1">IF(data!$BY252=B$1,data!$BW252,"")</f>
        <v/>
      </c>
      <c r="C252" s="16" t="str">
        <f ca="1">IF(OR(data!$BX252=B$1,data!$BY252=B$1),data!$BW252,"")</f>
        <v/>
      </c>
      <c r="D252" s="17" t="str">
        <f ca="1">IF(data!$BX252=E$1,data!$BW252,"")</f>
        <v/>
      </c>
      <c r="E252" s="17" t="str">
        <f ca="1">IF(data!$BY252=E$1,data!$BW252,"")</f>
        <v/>
      </c>
      <c r="F252" s="17" t="str">
        <f ca="1">IF(OR(data!$BX252=E$1,data!$BY252=E$1),data!$BW252,"")</f>
        <v/>
      </c>
      <c r="G252" s="16" t="str">
        <f ca="1">IF(data!$BX252=H$1,data!$BW252,"")</f>
        <v/>
      </c>
      <c r="H252" s="16" t="str">
        <f ca="1">IF(data!$BY252=H$1,data!$BW252,"")</f>
        <v/>
      </c>
      <c r="I252" s="16" t="str">
        <f ca="1">IF(OR(data!$BX252=H$1,data!$BY252=H$1),data!$BW252,"")</f>
        <v/>
      </c>
      <c r="J252" s="17" t="str">
        <f ca="1">IF(data!$BX252=K$1,data!$BW252,"")</f>
        <v/>
      </c>
      <c r="K252" s="17" t="str">
        <f ca="1">IF(data!$BY252=K$1,data!$BW252,"")</f>
        <v/>
      </c>
      <c r="L252" s="17" t="str">
        <f ca="1">IF(OR(data!$BX252=K$1,data!$BY252=K$1),data!$BW252,"")</f>
        <v/>
      </c>
      <c r="M252" s="16" t="str">
        <f ca="1">IF(data!$BX252=N$1,data!$BW252,"")</f>
        <v/>
      </c>
      <c r="N252" s="16" t="str">
        <f ca="1">IF(data!$BY252=N$1,data!$BW252,"")</f>
        <v/>
      </c>
      <c r="O252" s="16" t="str">
        <f ca="1">IF(OR(data!$BX252=N$1,data!$BY252=N$1),data!$BW252,"")</f>
        <v/>
      </c>
      <c r="P252" s="17" t="str">
        <f ca="1">IF(data!$BX252=Q$1,data!$BW252,"")</f>
        <v/>
      </c>
      <c r="Q252" s="17" t="str">
        <f ca="1">IF(data!$BY252=Q$1,data!$BW252,"")</f>
        <v/>
      </c>
      <c r="R252" s="17" t="str">
        <f ca="1">IF(OR(data!$BX252=Q$1,data!$BY252=Q$1),data!$BW252,"")</f>
        <v/>
      </c>
      <c r="S252" s="16" t="str">
        <f ca="1">IF(data!$BX252=T$1,data!$BW252,"")</f>
        <v/>
      </c>
      <c r="T252" s="16" t="str">
        <f ca="1">IF(data!$BY252=T$1,data!$BW252,"")</f>
        <v/>
      </c>
      <c r="U252" s="16" t="str">
        <f ca="1">IF(OR(data!$BX252=T$1,data!$BY252=T$1),data!$BW252,"")</f>
        <v/>
      </c>
      <c r="V252" s="17" t="str">
        <f ca="1">IF(data!$BX252=W$1,data!$BW252,"")</f>
        <v/>
      </c>
      <c r="W252" s="17" t="str">
        <f ca="1">IF(data!$BY252=W$1,data!$BW252,"")</f>
        <v/>
      </c>
      <c r="X252" s="17" t="str">
        <f ca="1">IF(OR(data!$BX252=W$1,data!$BY252=W$1),data!$BW252,"")</f>
        <v/>
      </c>
      <c r="Y252" s="16" t="str">
        <f ca="1">IF(data!$BX252=Z$1,data!$BW252,"")</f>
        <v/>
      </c>
      <c r="Z252" s="16" t="str">
        <f ca="1">IF(data!$BY252=Z$1,data!$BW252,"")</f>
        <v/>
      </c>
      <c r="AA252" s="16" t="str">
        <f ca="1">IF(OR(data!$BX252=Z$1,data!$BY252=Z$1),data!$BW252,"")</f>
        <v/>
      </c>
      <c r="AB252" s="17" t="str">
        <f ca="1">IF(data!$BX252=AC$1,data!$BW252,"")</f>
        <v/>
      </c>
      <c r="AC252" s="17" t="str">
        <f ca="1">IF(data!$BY252=AC$1,data!$BW252,"")</f>
        <v/>
      </c>
      <c r="AD252" s="17" t="str">
        <f ca="1">IF(OR(data!$BX252=AC$1,data!$BY252=AC$1),data!$BW252,"")</f>
        <v/>
      </c>
      <c r="AE252" s="16" t="str">
        <f ca="1">IF(data!$BX252=AF$1,data!$BW252,"")</f>
        <v/>
      </c>
      <c r="AF252" s="16" t="str">
        <f ca="1">IF(data!$BY252=AF$1,data!$BW252,"")</f>
        <v/>
      </c>
      <c r="AG252" s="16" t="str">
        <f ca="1">IF(OR(data!$BX252=AF$1,data!$BY252=AF$1),data!$BW252,"")</f>
        <v/>
      </c>
      <c r="AH252" s="17" t="str">
        <f ca="1">IF(data!$BX252=AI$1,data!$BW252,"")</f>
        <v/>
      </c>
      <c r="AI252" s="17" t="str">
        <f ca="1">IF(data!$BY252=AI$1,data!$BW252,"")</f>
        <v/>
      </c>
      <c r="AJ252" s="17" t="str">
        <f ca="1">IF(OR(data!$BX252=AI$1,data!$BY252=AI$1),data!$BW252,"")</f>
        <v/>
      </c>
      <c r="AK252" s="16" t="str">
        <f ca="1">IF(data!$BX252=AL$1,data!$BW252,"")</f>
        <v/>
      </c>
      <c r="AL252" s="16" t="str">
        <f ca="1">IF(data!$BY252=AL$1,data!$BW252,"")</f>
        <v/>
      </c>
      <c r="AM252" s="16" t="str">
        <f ca="1">IF(OR(data!$BX252=AL$1,data!$BY252=AL$1),data!$BW252,"")</f>
        <v/>
      </c>
      <c r="AN252" s="17" t="str">
        <f ca="1">IF(data!$BX252=AO$1,data!$BW252,"")</f>
        <v/>
      </c>
      <c r="AO252" s="17" t="str">
        <f ca="1">IF(data!$BY252=AO$1,data!$BW252,"")</f>
        <v/>
      </c>
      <c r="AP252" s="17" t="str">
        <f ca="1">IF(OR(data!$BX252=AO$1,data!$BY252=AO$1),data!$BW252,"")</f>
        <v/>
      </c>
      <c r="AQ252" s="16" t="str">
        <f ca="1">IF(data!$BX252=AR$1,data!$BW252,"")</f>
        <v/>
      </c>
      <c r="AR252" s="16" t="str">
        <f ca="1">IF(data!$BY252=AR$1,data!$BW252,"")</f>
        <v/>
      </c>
      <c r="AS252" s="16" t="str">
        <f ca="1">IF(OR(data!$BX252=AR$1,data!$BY252=AR$1),data!$BW252,"")</f>
        <v/>
      </c>
      <c r="AT252" s="17" t="str">
        <f ca="1">IF(data!$BX252=AU$1,data!$BW252,"")</f>
        <v/>
      </c>
      <c r="AU252" s="17" t="str">
        <f ca="1">IF(data!$BY252=AU$1,data!$BW252,"")</f>
        <v/>
      </c>
      <c r="AV252" s="17" t="str">
        <f ca="1">IF(OR(data!$BX252=AU$1,data!$BY252=AU$1),data!$BW252,"")</f>
        <v/>
      </c>
      <c r="AW252" s="16" t="str">
        <f ca="1">IF(data!$BX252=AX$1,data!$BW252,"")</f>
        <v/>
      </c>
      <c r="AX252" s="16" t="str">
        <f ca="1">IF(data!$BY252=AX$1,data!$BW252,"")</f>
        <v/>
      </c>
      <c r="AY252" s="16" t="str">
        <f ca="1">IF(OR(data!$BX252=AX$1,data!$BY252=AX$1),data!$BW252,"")</f>
        <v/>
      </c>
      <c r="AZ252" s="17" t="str">
        <f ca="1">IF(data!$BX252=BA$1,data!$BW252,"")</f>
        <v/>
      </c>
      <c r="BA252" s="17" t="str">
        <f ca="1">IF(data!$BY252=BA$1,data!$BW252,"")</f>
        <v/>
      </c>
      <c r="BB252" s="17" t="str">
        <f ca="1">IF(OR(data!$BX252=BA$1,data!$BY252=BA$1),data!$BW252,"")</f>
        <v/>
      </c>
      <c r="BC252" s="16" t="str">
        <f ca="1">IF(data!$BX252=BD$1,data!$BW252,"")</f>
        <v/>
      </c>
      <c r="BD252" s="16" t="str">
        <f ca="1">IF(data!$BY252=BD$1,data!$BW252,"")</f>
        <v/>
      </c>
      <c r="BE252" s="16" t="str">
        <f ca="1">IF(OR(data!$BX252=BD$1,data!$BY252=BD$1),data!$BW252,"")</f>
        <v/>
      </c>
      <c r="BF252" s="17" t="str">
        <f ca="1">IF(data!$BX252=BG$1,data!$BW252,"")</f>
        <v/>
      </c>
      <c r="BG252" s="17" t="str">
        <f ca="1">IF(data!$BY252=BG$1,data!$BW252,"")</f>
        <v/>
      </c>
      <c r="BH252" s="17" t="str">
        <f ca="1">IF(OR(data!$BX252=BG$1,data!$BY252=BG$1),data!$BW252,"")</f>
        <v/>
      </c>
      <c r="BI252" s="16" t="str">
        <f ca="1">IF(data!$BX252=BJ$1,data!$BW252,"")</f>
        <v/>
      </c>
      <c r="BJ252" s="16" t="str">
        <f ca="1">IF(data!$BY252=BJ$1,data!$BW252,"")</f>
        <v/>
      </c>
      <c r="BK252" s="16" t="str">
        <f ca="1">IF(OR(data!$BX252=BJ$1,data!$BY252=BJ$1),data!$BW252,"")</f>
        <v/>
      </c>
      <c r="BL252" s="17" t="str">
        <f ca="1">IF(data!$BX252=BM$1,data!$BW252,"")</f>
        <v/>
      </c>
      <c r="BM252" s="17" t="str">
        <f ca="1">IF(data!$BY252=BM$1,data!$BW252,"")</f>
        <v/>
      </c>
      <c r="BN252" s="17" t="str">
        <f ca="1">IF(OR(data!$BX252=BM$1,data!$BY252=BM$1),data!$BW252,"")</f>
        <v/>
      </c>
      <c r="BO252" s="16" t="str">
        <f ca="1">IF(data!$BX252=BP$1,data!$BW252,"")</f>
        <v/>
      </c>
      <c r="BP252" s="16" t="str">
        <f ca="1">IF(data!$BY252=BP$1,data!$BW252,"")</f>
        <v/>
      </c>
      <c r="BQ252" s="16" t="str">
        <f ca="1">IF(OR(data!$BX252=BP$1,data!$BY252=BP$1),data!$BW252,"")</f>
        <v/>
      </c>
      <c r="BR252" s="17" t="str">
        <f ca="1">IF(data!$BX252=BS$1,data!$BW252,"")</f>
        <v/>
      </c>
      <c r="BS252" s="17" t="str">
        <f ca="1">IF(data!$BY252=BS$1,data!$BW252,"")</f>
        <v/>
      </c>
      <c r="BT252" s="17" t="str">
        <f ca="1">IF(OR(data!$BX252=BS$1,data!$BY252=BS$1),data!$BW252,"")</f>
        <v/>
      </c>
    </row>
    <row r="253" spans="1:72" s="11" customFormat="1" x14ac:dyDescent="0.25">
      <c r="A253" s="16" t="str">
        <f ca="1">IF(data!$BX253=B$1,data!$BW253,"")</f>
        <v/>
      </c>
      <c r="B253" s="16" t="str">
        <f ca="1">IF(data!$BY253=B$1,data!$BW253,"")</f>
        <v/>
      </c>
      <c r="C253" s="16" t="str">
        <f ca="1">IF(OR(data!$BX253=B$1,data!$BY253=B$1),data!$BW253,"")</f>
        <v/>
      </c>
      <c r="D253" s="17" t="str">
        <f ca="1">IF(data!$BX253=E$1,data!$BW253,"")</f>
        <v/>
      </c>
      <c r="E253" s="17" t="str">
        <f ca="1">IF(data!$BY253=E$1,data!$BW253,"")</f>
        <v/>
      </c>
      <c r="F253" s="17" t="str">
        <f ca="1">IF(OR(data!$BX253=E$1,data!$BY253=E$1),data!$BW253,"")</f>
        <v/>
      </c>
      <c r="G253" s="16" t="str">
        <f ca="1">IF(data!$BX253=H$1,data!$BW253,"")</f>
        <v/>
      </c>
      <c r="H253" s="16" t="str">
        <f ca="1">IF(data!$BY253=H$1,data!$BW253,"")</f>
        <v/>
      </c>
      <c r="I253" s="16" t="str">
        <f ca="1">IF(OR(data!$BX253=H$1,data!$BY253=H$1),data!$BW253,"")</f>
        <v/>
      </c>
      <c r="J253" s="17" t="str">
        <f ca="1">IF(data!$BX253=K$1,data!$BW253,"")</f>
        <v/>
      </c>
      <c r="K253" s="17" t="str">
        <f ca="1">IF(data!$BY253=K$1,data!$BW253,"")</f>
        <v/>
      </c>
      <c r="L253" s="17" t="str">
        <f ca="1">IF(OR(data!$BX253=K$1,data!$BY253=K$1),data!$BW253,"")</f>
        <v/>
      </c>
      <c r="M253" s="16" t="str">
        <f ca="1">IF(data!$BX253=N$1,data!$BW253,"")</f>
        <v/>
      </c>
      <c r="N253" s="16" t="str">
        <f ca="1">IF(data!$BY253=N$1,data!$BW253,"")</f>
        <v/>
      </c>
      <c r="O253" s="16" t="str">
        <f ca="1">IF(OR(data!$BX253=N$1,data!$BY253=N$1),data!$BW253,"")</f>
        <v/>
      </c>
      <c r="P253" s="17" t="str">
        <f ca="1">IF(data!$BX253=Q$1,data!$BW253,"")</f>
        <v/>
      </c>
      <c r="Q253" s="17" t="str">
        <f ca="1">IF(data!$BY253=Q$1,data!$BW253,"")</f>
        <v/>
      </c>
      <c r="R253" s="17" t="str">
        <f ca="1">IF(OR(data!$BX253=Q$1,data!$BY253=Q$1),data!$BW253,"")</f>
        <v/>
      </c>
      <c r="S253" s="16" t="str">
        <f ca="1">IF(data!$BX253=T$1,data!$BW253,"")</f>
        <v/>
      </c>
      <c r="T253" s="16" t="str">
        <f ca="1">IF(data!$BY253=T$1,data!$BW253,"")</f>
        <v/>
      </c>
      <c r="U253" s="16" t="str">
        <f ca="1">IF(OR(data!$BX253=T$1,data!$BY253=T$1),data!$BW253,"")</f>
        <v/>
      </c>
      <c r="V253" s="17" t="str">
        <f ca="1">IF(data!$BX253=W$1,data!$BW253,"")</f>
        <v/>
      </c>
      <c r="W253" s="17" t="str">
        <f ca="1">IF(data!$BY253=W$1,data!$BW253,"")</f>
        <v/>
      </c>
      <c r="X253" s="17" t="str">
        <f ca="1">IF(OR(data!$BX253=W$1,data!$BY253=W$1),data!$BW253,"")</f>
        <v/>
      </c>
      <c r="Y253" s="16" t="str">
        <f ca="1">IF(data!$BX253=Z$1,data!$BW253,"")</f>
        <v/>
      </c>
      <c r="Z253" s="16" t="str">
        <f ca="1">IF(data!$BY253=Z$1,data!$BW253,"")</f>
        <v/>
      </c>
      <c r="AA253" s="16" t="str">
        <f ca="1">IF(OR(data!$BX253=Z$1,data!$BY253=Z$1),data!$BW253,"")</f>
        <v/>
      </c>
      <c r="AB253" s="17" t="str">
        <f ca="1">IF(data!$BX253=AC$1,data!$BW253,"")</f>
        <v/>
      </c>
      <c r="AC253" s="17" t="str">
        <f ca="1">IF(data!$BY253=AC$1,data!$BW253,"")</f>
        <v/>
      </c>
      <c r="AD253" s="17" t="str">
        <f ca="1">IF(OR(data!$BX253=AC$1,data!$BY253=AC$1),data!$BW253,"")</f>
        <v/>
      </c>
      <c r="AE253" s="16" t="str">
        <f ca="1">IF(data!$BX253=AF$1,data!$BW253,"")</f>
        <v/>
      </c>
      <c r="AF253" s="16" t="str">
        <f ca="1">IF(data!$BY253=AF$1,data!$BW253,"")</f>
        <v/>
      </c>
      <c r="AG253" s="16" t="str">
        <f ca="1">IF(OR(data!$BX253=AF$1,data!$BY253=AF$1),data!$BW253,"")</f>
        <v/>
      </c>
      <c r="AH253" s="17" t="str">
        <f ca="1">IF(data!$BX253=AI$1,data!$BW253,"")</f>
        <v/>
      </c>
      <c r="AI253" s="17" t="str">
        <f ca="1">IF(data!$BY253=AI$1,data!$BW253,"")</f>
        <v/>
      </c>
      <c r="AJ253" s="17" t="str">
        <f ca="1">IF(OR(data!$BX253=AI$1,data!$BY253=AI$1),data!$BW253,"")</f>
        <v/>
      </c>
      <c r="AK253" s="16" t="str">
        <f ca="1">IF(data!$BX253=AL$1,data!$BW253,"")</f>
        <v/>
      </c>
      <c r="AL253" s="16" t="str">
        <f ca="1">IF(data!$BY253=AL$1,data!$BW253,"")</f>
        <v/>
      </c>
      <c r="AM253" s="16" t="str">
        <f ca="1">IF(OR(data!$BX253=AL$1,data!$BY253=AL$1),data!$BW253,"")</f>
        <v/>
      </c>
      <c r="AN253" s="17" t="str">
        <f ca="1">IF(data!$BX253=AO$1,data!$BW253,"")</f>
        <v/>
      </c>
      <c r="AO253" s="17" t="str">
        <f ca="1">IF(data!$BY253=AO$1,data!$BW253,"")</f>
        <v/>
      </c>
      <c r="AP253" s="17" t="str">
        <f ca="1">IF(OR(data!$BX253=AO$1,data!$BY253=AO$1),data!$BW253,"")</f>
        <v/>
      </c>
      <c r="AQ253" s="16" t="str">
        <f ca="1">IF(data!$BX253=AR$1,data!$BW253,"")</f>
        <v/>
      </c>
      <c r="AR253" s="16" t="str">
        <f ca="1">IF(data!$BY253=AR$1,data!$BW253,"")</f>
        <v/>
      </c>
      <c r="AS253" s="16" t="str">
        <f ca="1">IF(OR(data!$BX253=AR$1,data!$BY253=AR$1),data!$BW253,"")</f>
        <v/>
      </c>
      <c r="AT253" s="17" t="str">
        <f ca="1">IF(data!$BX253=AU$1,data!$BW253,"")</f>
        <v/>
      </c>
      <c r="AU253" s="17" t="str">
        <f ca="1">IF(data!$BY253=AU$1,data!$BW253,"")</f>
        <v/>
      </c>
      <c r="AV253" s="17" t="str">
        <f ca="1">IF(OR(data!$BX253=AU$1,data!$BY253=AU$1),data!$BW253,"")</f>
        <v/>
      </c>
      <c r="AW253" s="16" t="str">
        <f ca="1">IF(data!$BX253=AX$1,data!$BW253,"")</f>
        <v/>
      </c>
      <c r="AX253" s="16" t="str">
        <f ca="1">IF(data!$BY253=AX$1,data!$BW253,"")</f>
        <v/>
      </c>
      <c r="AY253" s="16" t="str">
        <f ca="1">IF(OR(data!$BX253=AX$1,data!$BY253=AX$1),data!$BW253,"")</f>
        <v/>
      </c>
      <c r="AZ253" s="17" t="str">
        <f ca="1">IF(data!$BX253=BA$1,data!$BW253,"")</f>
        <v/>
      </c>
      <c r="BA253" s="17" t="str">
        <f ca="1">IF(data!$BY253=BA$1,data!$BW253,"")</f>
        <v/>
      </c>
      <c r="BB253" s="17" t="str">
        <f ca="1">IF(OR(data!$BX253=BA$1,data!$BY253=BA$1),data!$BW253,"")</f>
        <v/>
      </c>
      <c r="BC253" s="16" t="str">
        <f ca="1">IF(data!$BX253=BD$1,data!$BW253,"")</f>
        <v/>
      </c>
      <c r="BD253" s="16" t="str">
        <f ca="1">IF(data!$BY253=BD$1,data!$BW253,"")</f>
        <v/>
      </c>
      <c r="BE253" s="16" t="str">
        <f ca="1">IF(OR(data!$BX253=BD$1,data!$BY253=BD$1),data!$BW253,"")</f>
        <v/>
      </c>
      <c r="BF253" s="17" t="str">
        <f ca="1">IF(data!$BX253=BG$1,data!$BW253,"")</f>
        <v/>
      </c>
      <c r="BG253" s="17" t="str">
        <f ca="1">IF(data!$BY253=BG$1,data!$BW253,"")</f>
        <v/>
      </c>
      <c r="BH253" s="17" t="str">
        <f ca="1">IF(OR(data!$BX253=BG$1,data!$BY253=BG$1),data!$BW253,"")</f>
        <v/>
      </c>
      <c r="BI253" s="16" t="str">
        <f ca="1">IF(data!$BX253=BJ$1,data!$BW253,"")</f>
        <v/>
      </c>
      <c r="BJ253" s="16" t="str">
        <f ca="1">IF(data!$BY253=BJ$1,data!$BW253,"")</f>
        <v/>
      </c>
      <c r="BK253" s="16" t="str">
        <f ca="1">IF(OR(data!$BX253=BJ$1,data!$BY253=BJ$1),data!$BW253,"")</f>
        <v/>
      </c>
      <c r="BL253" s="17" t="str">
        <f ca="1">IF(data!$BX253=BM$1,data!$BW253,"")</f>
        <v/>
      </c>
      <c r="BM253" s="17" t="str">
        <f ca="1">IF(data!$BY253=BM$1,data!$BW253,"")</f>
        <v/>
      </c>
      <c r="BN253" s="17" t="str">
        <f ca="1">IF(OR(data!$BX253=BM$1,data!$BY253=BM$1),data!$BW253,"")</f>
        <v/>
      </c>
      <c r="BO253" s="16" t="str">
        <f ca="1">IF(data!$BX253=BP$1,data!$BW253,"")</f>
        <v/>
      </c>
      <c r="BP253" s="16" t="str">
        <f ca="1">IF(data!$BY253=BP$1,data!$BW253,"")</f>
        <v/>
      </c>
      <c r="BQ253" s="16" t="str">
        <f ca="1">IF(OR(data!$BX253=BP$1,data!$BY253=BP$1),data!$BW253,"")</f>
        <v/>
      </c>
      <c r="BR253" s="17" t="str">
        <f ca="1">IF(data!$BX253=BS$1,data!$BW253,"")</f>
        <v/>
      </c>
      <c r="BS253" s="17" t="str">
        <f ca="1">IF(data!$BY253=BS$1,data!$BW253,"")</f>
        <v/>
      </c>
      <c r="BT253" s="17" t="str">
        <f ca="1">IF(OR(data!$BX253=BS$1,data!$BY253=BS$1),data!$BW253,"")</f>
        <v/>
      </c>
    </row>
    <row r="254" spans="1:72" s="11" customFormat="1" x14ac:dyDescent="0.25">
      <c r="A254" s="16" t="str">
        <f ca="1">IF(data!$BX254=B$1,data!$BW254,"")</f>
        <v/>
      </c>
      <c r="B254" s="16" t="str">
        <f ca="1">IF(data!$BY254=B$1,data!$BW254,"")</f>
        <v/>
      </c>
      <c r="C254" s="16" t="str">
        <f ca="1">IF(OR(data!$BX254=B$1,data!$BY254=B$1),data!$BW254,"")</f>
        <v/>
      </c>
      <c r="D254" s="17" t="str">
        <f ca="1">IF(data!$BX254=E$1,data!$BW254,"")</f>
        <v/>
      </c>
      <c r="E254" s="17" t="str">
        <f ca="1">IF(data!$BY254=E$1,data!$BW254,"")</f>
        <v/>
      </c>
      <c r="F254" s="17" t="str">
        <f ca="1">IF(OR(data!$BX254=E$1,data!$BY254=E$1),data!$BW254,"")</f>
        <v/>
      </c>
      <c r="G254" s="16" t="str">
        <f ca="1">IF(data!$BX254=H$1,data!$BW254,"")</f>
        <v/>
      </c>
      <c r="H254" s="16" t="str">
        <f ca="1">IF(data!$BY254=H$1,data!$BW254,"")</f>
        <v/>
      </c>
      <c r="I254" s="16" t="str">
        <f ca="1">IF(OR(data!$BX254=H$1,data!$BY254=H$1),data!$BW254,"")</f>
        <v/>
      </c>
      <c r="J254" s="17" t="str">
        <f ca="1">IF(data!$BX254=K$1,data!$BW254,"")</f>
        <v/>
      </c>
      <c r="K254" s="17" t="str">
        <f ca="1">IF(data!$BY254=K$1,data!$BW254,"")</f>
        <v/>
      </c>
      <c r="L254" s="17" t="str">
        <f ca="1">IF(OR(data!$BX254=K$1,data!$BY254=K$1),data!$BW254,"")</f>
        <v/>
      </c>
      <c r="M254" s="16" t="str">
        <f ca="1">IF(data!$BX254=N$1,data!$BW254,"")</f>
        <v/>
      </c>
      <c r="N254" s="16" t="str">
        <f ca="1">IF(data!$BY254=N$1,data!$BW254,"")</f>
        <v/>
      </c>
      <c r="O254" s="16" t="str">
        <f ca="1">IF(OR(data!$BX254=N$1,data!$BY254=N$1),data!$BW254,"")</f>
        <v/>
      </c>
      <c r="P254" s="17" t="str">
        <f ca="1">IF(data!$BX254=Q$1,data!$BW254,"")</f>
        <v/>
      </c>
      <c r="Q254" s="17" t="str">
        <f ca="1">IF(data!$BY254=Q$1,data!$BW254,"")</f>
        <v/>
      </c>
      <c r="R254" s="17" t="str">
        <f ca="1">IF(OR(data!$BX254=Q$1,data!$BY254=Q$1),data!$BW254,"")</f>
        <v/>
      </c>
      <c r="S254" s="16" t="str">
        <f ca="1">IF(data!$BX254=T$1,data!$BW254,"")</f>
        <v/>
      </c>
      <c r="T254" s="16" t="str">
        <f ca="1">IF(data!$BY254=T$1,data!$BW254,"")</f>
        <v/>
      </c>
      <c r="U254" s="16" t="str">
        <f ca="1">IF(OR(data!$BX254=T$1,data!$BY254=T$1),data!$BW254,"")</f>
        <v/>
      </c>
      <c r="V254" s="17" t="str">
        <f ca="1">IF(data!$BX254=W$1,data!$BW254,"")</f>
        <v/>
      </c>
      <c r="W254" s="17" t="str">
        <f ca="1">IF(data!$BY254=W$1,data!$BW254,"")</f>
        <v/>
      </c>
      <c r="X254" s="17" t="str">
        <f ca="1">IF(OR(data!$BX254=W$1,data!$BY254=W$1),data!$BW254,"")</f>
        <v/>
      </c>
      <c r="Y254" s="16" t="str">
        <f ca="1">IF(data!$BX254=Z$1,data!$BW254,"")</f>
        <v/>
      </c>
      <c r="Z254" s="16" t="str">
        <f ca="1">IF(data!$BY254=Z$1,data!$BW254,"")</f>
        <v/>
      </c>
      <c r="AA254" s="16" t="str">
        <f ca="1">IF(OR(data!$BX254=Z$1,data!$BY254=Z$1),data!$BW254,"")</f>
        <v/>
      </c>
      <c r="AB254" s="17" t="str">
        <f ca="1">IF(data!$BX254=AC$1,data!$BW254,"")</f>
        <v/>
      </c>
      <c r="AC254" s="17" t="str">
        <f ca="1">IF(data!$BY254=AC$1,data!$BW254,"")</f>
        <v/>
      </c>
      <c r="AD254" s="17" t="str">
        <f ca="1">IF(OR(data!$BX254=AC$1,data!$BY254=AC$1),data!$BW254,"")</f>
        <v/>
      </c>
      <c r="AE254" s="16" t="str">
        <f ca="1">IF(data!$BX254=AF$1,data!$BW254,"")</f>
        <v/>
      </c>
      <c r="AF254" s="16" t="str">
        <f ca="1">IF(data!$BY254=AF$1,data!$BW254,"")</f>
        <v/>
      </c>
      <c r="AG254" s="16" t="str">
        <f ca="1">IF(OR(data!$BX254=AF$1,data!$BY254=AF$1),data!$BW254,"")</f>
        <v/>
      </c>
      <c r="AH254" s="17" t="str">
        <f ca="1">IF(data!$BX254=AI$1,data!$BW254,"")</f>
        <v/>
      </c>
      <c r="AI254" s="17" t="str">
        <f ca="1">IF(data!$BY254=AI$1,data!$BW254,"")</f>
        <v/>
      </c>
      <c r="AJ254" s="17" t="str">
        <f ca="1">IF(OR(data!$BX254=AI$1,data!$BY254=AI$1),data!$BW254,"")</f>
        <v/>
      </c>
      <c r="AK254" s="16" t="str">
        <f ca="1">IF(data!$BX254=AL$1,data!$BW254,"")</f>
        <v/>
      </c>
      <c r="AL254" s="16" t="str">
        <f ca="1">IF(data!$BY254=AL$1,data!$BW254,"")</f>
        <v/>
      </c>
      <c r="AM254" s="16" t="str">
        <f ca="1">IF(OR(data!$BX254=AL$1,data!$BY254=AL$1),data!$BW254,"")</f>
        <v/>
      </c>
      <c r="AN254" s="17" t="str">
        <f ca="1">IF(data!$BX254=AO$1,data!$BW254,"")</f>
        <v/>
      </c>
      <c r="AO254" s="17" t="str">
        <f ca="1">IF(data!$BY254=AO$1,data!$BW254,"")</f>
        <v/>
      </c>
      <c r="AP254" s="17" t="str">
        <f ca="1">IF(OR(data!$BX254=AO$1,data!$BY254=AO$1),data!$BW254,"")</f>
        <v/>
      </c>
      <c r="AQ254" s="16" t="str">
        <f ca="1">IF(data!$BX254=AR$1,data!$BW254,"")</f>
        <v/>
      </c>
      <c r="AR254" s="16" t="str">
        <f ca="1">IF(data!$BY254=AR$1,data!$BW254,"")</f>
        <v/>
      </c>
      <c r="AS254" s="16" t="str">
        <f ca="1">IF(OR(data!$BX254=AR$1,data!$BY254=AR$1),data!$BW254,"")</f>
        <v/>
      </c>
      <c r="AT254" s="17" t="str">
        <f ca="1">IF(data!$BX254=AU$1,data!$BW254,"")</f>
        <v/>
      </c>
      <c r="AU254" s="17" t="str">
        <f ca="1">IF(data!$BY254=AU$1,data!$BW254,"")</f>
        <v/>
      </c>
      <c r="AV254" s="17" t="str">
        <f ca="1">IF(OR(data!$BX254=AU$1,data!$BY254=AU$1),data!$BW254,"")</f>
        <v/>
      </c>
      <c r="AW254" s="16" t="str">
        <f ca="1">IF(data!$BX254=AX$1,data!$BW254,"")</f>
        <v/>
      </c>
      <c r="AX254" s="16" t="str">
        <f ca="1">IF(data!$BY254=AX$1,data!$BW254,"")</f>
        <v/>
      </c>
      <c r="AY254" s="16" t="str">
        <f ca="1">IF(OR(data!$BX254=AX$1,data!$BY254=AX$1),data!$BW254,"")</f>
        <v/>
      </c>
      <c r="AZ254" s="17" t="str">
        <f ca="1">IF(data!$BX254=BA$1,data!$BW254,"")</f>
        <v/>
      </c>
      <c r="BA254" s="17" t="str">
        <f ca="1">IF(data!$BY254=BA$1,data!$BW254,"")</f>
        <v/>
      </c>
      <c r="BB254" s="17" t="str">
        <f ca="1">IF(OR(data!$BX254=BA$1,data!$BY254=BA$1),data!$BW254,"")</f>
        <v/>
      </c>
      <c r="BC254" s="16" t="str">
        <f ca="1">IF(data!$BX254=BD$1,data!$BW254,"")</f>
        <v/>
      </c>
      <c r="BD254" s="16" t="str">
        <f ca="1">IF(data!$BY254=BD$1,data!$BW254,"")</f>
        <v/>
      </c>
      <c r="BE254" s="16" t="str">
        <f ca="1">IF(OR(data!$BX254=BD$1,data!$BY254=BD$1),data!$BW254,"")</f>
        <v/>
      </c>
      <c r="BF254" s="17" t="str">
        <f ca="1">IF(data!$BX254=BG$1,data!$BW254,"")</f>
        <v/>
      </c>
      <c r="BG254" s="17" t="str">
        <f ca="1">IF(data!$BY254=BG$1,data!$BW254,"")</f>
        <v/>
      </c>
      <c r="BH254" s="17" t="str">
        <f ca="1">IF(OR(data!$BX254=BG$1,data!$BY254=BG$1),data!$BW254,"")</f>
        <v/>
      </c>
      <c r="BI254" s="16" t="str">
        <f ca="1">IF(data!$BX254=BJ$1,data!$BW254,"")</f>
        <v/>
      </c>
      <c r="BJ254" s="16" t="str">
        <f ca="1">IF(data!$BY254=BJ$1,data!$BW254,"")</f>
        <v/>
      </c>
      <c r="BK254" s="16" t="str">
        <f ca="1">IF(OR(data!$BX254=BJ$1,data!$BY254=BJ$1),data!$BW254,"")</f>
        <v/>
      </c>
      <c r="BL254" s="17" t="str">
        <f ca="1">IF(data!$BX254=BM$1,data!$BW254,"")</f>
        <v/>
      </c>
      <c r="BM254" s="17" t="str">
        <f ca="1">IF(data!$BY254=BM$1,data!$BW254,"")</f>
        <v/>
      </c>
      <c r="BN254" s="17" t="str">
        <f ca="1">IF(OR(data!$BX254=BM$1,data!$BY254=BM$1),data!$BW254,"")</f>
        <v/>
      </c>
      <c r="BO254" s="16" t="str">
        <f ca="1">IF(data!$BX254=BP$1,data!$BW254,"")</f>
        <v/>
      </c>
      <c r="BP254" s="16" t="str">
        <f ca="1">IF(data!$BY254=BP$1,data!$BW254,"")</f>
        <v/>
      </c>
      <c r="BQ254" s="16" t="str">
        <f ca="1">IF(OR(data!$BX254=BP$1,data!$BY254=BP$1),data!$BW254,"")</f>
        <v/>
      </c>
      <c r="BR254" s="17" t="str">
        <f ca="1">IF(data!$BX254=BS$1,data!$BW254,"")</f>
        <v/>
      </c>
      <c r="BS254" s="17" t="str">
        <f ca="1">IF(data!$BY254=BS$1,data!$BW254,"")</f>
        <v/>
      </c>
      <c r="BT254" s="17" t="str">
        <f ca="1">IF(OR(data!$BX254=BS$1,data!$BY254=BS$1),data!$BW254,"")</f>
        <v/>
      </c>
    </row>
    <row r="255" spans="1:72" s="11" customFormat="1" x14ac:dyDescent="0.25">
      <c r="A255" s="16" t="str">
        <f ca="1">IF(data!$BX255=B$1,data!$BW255,"")</f>
        <v/>
      </c>
      <c r="B255" s="16" t="str">
        <f ca="1">IF(data!$BY255=B$1,data!$BW255,"")</f>
        <v/>
      </c>
      <c r="C255" s="16" t="str">
        <f ca="1">IF(OR(data!$BX255=B$1,data!$BY255=B$1),data!$BW255,"")</f>
        <v/>
      </c>
      <c r="D255" s="17" t="str">
        <f ca="1">IF(data!$BX255=E$1,data!$BW255,"")</f>
        <v/>
      </c>
      <c r="E255" s="17" t="str">
        <f ca="1">IF(data!$BY255=E$1,data!$BW255,"")</f>
        <v/>
      </c>
      <c r="F255" s="17" t="str">
        <f ca="1">IF(OR(data!$BX255=E$1,data!$BY255=E$1),data!$BW255,"")</f>
        <v/>
      </c>
      <c r="G255" s="16" t="str">
        <f ca="1">IF(data!$BX255=H$1,data!$BW255,"")</f>
        <v/>
      </c>
      <c r="H255" s="16" t="str">
        <f ca="1">IF(data!$BY255=H$1,data!$BW255,"")</f>
        <v/>
      </c>
      <c r="I255" s="16" t="str">
        <f ca="1">IF(OR(data!$BX255=H$1,data!$BY255=H$1),data!$BW255,"")</f>
        <v/>
      </c>
      <c r="J255" s="17" t="str">
        <f ca="1">IF(data!$BX255=K$1,data!$BW255,"")</f>
        <v/>
      </c>
      <c r="K255" s="17" t="str">
        <f ca="1">IF(data!$BY255=K$1,data!$BW255,"")</f>
        <v/>
      </c>
      <c r="L255" s="17" t="str">
        <f ca="1">IF(OR(data!$BX255=K$1,data!$BY255=K$1),data!$BW255,"")</f>
        <v/>
      </c>
      <c r="M255" s="16" t="str">
        <f ca="1">IF(data!$BX255=N$1,data!$BW255,"")</f>
        <v/>
      </c>
      <c r="N255" s="16" t="str">
        <f ca="1">IF(data!$BY255=N$1,data!$BW255,"")</f>
        <v/>
      </c>
      <c r="O255" s="16" t="str">
        <f ca="1">IF(OR(data!$BX255=N$1,data!$BY255=N$1),data!$BW255,"")</f>
        <v/>
      </c>
      <c r="P255" s="17" t="str">
        <f ca="1">IF(data!$BX255=Q$1,data!$BW255,"")</f>
        <v/>
      </c>
      <c r="Q255" s="17" t="str">
        <f ca="1">IF(data!$BY255=Q$1,data!$BW255,"")</f>
        <v/>
      </c>
      <c r="R255" s="17" t="str">
        <f ca="1">IF(OR(data!$BX255=Q$1,data!$BY255=Q$1),data!$BW255,"")</f>
        <v/>
      </c>
      <c r="S255" s="16" t="str">
        <f ca="1">IF(data!$BX255=T$1,data!$BW255,"")</f>
        <v/>
      </c>
      <c r="T255" s="16" t="str">
        <f ca="1">IF(data!$BY255=T$1,data!$BW255,"")</f>
        <v/>
      </c>
      <c r="U255" s="16" t="str">
        <f ca="1">IF(OR(data!$BX255=T$1,data!$BY255=T$1),data!$BW255,"")</f>
        <v/>
      </c>
      <c r="V255" s="17" t="str">
        <f ca="1">IF(data!$BX255=W$1,data!$BW255,"")</f>
        <v/>
      </c>
      <c r="W255" s="17" t="str">
        <f ca="1">IF(data!$BY255=W$1,data!$BW255,"")</f>
        <v/>
      </c>
      <c r="X255" s="17" t="str">
        <f ca="1">IF(OR(data!$BX255=W$1,data!$BY255=W$1),data!$BW255,"")</f>
        <v/>
      </c>
      <c r="Y255" s="16" t="str">
        <f ca="1">IF(data!$BX255=Z$1,data!$BW255,"")</f>
        <v/>
      </c>
      <c r="Z255" s="16" t="str">
        <f ca="1">IF(data!$BY255=Z$1,data!$BW255,"")</f>
        <v/>
      </c>
      <c r="AA255" s="16" t="str">
        <f ca="1">IF(OR(data!$BX255=Z$1,data!$BY255=Z$1),data!$BW255,"")</f>
        <v/>
      </c>
      <c r="AB255" s="17" t="str">
        <f ca="1">IF(data!$BX255=AC$1,data!$BW255,"")</f>
        <v/>
      </c>
      <c r="AC255" s="17" t="str">
        <f ca="1">IF(data!$BY255=AC$1,data!$BW255,"")</f>
        <v/>
      </c>
      <c r="AD255" s="17" t="str">
        <f ca="1">IF(OR(data!$BX255=AC$1,data!$BY255=AC$1),data!$BW255,"")</f>
        <v/>
      </c>
      <c r="AE255" s="16" t="str">
        <f ca="1">IF(data!$BX255=AF$1,data!$BW255,"")</f>
        <v/>
      </c>
      <c r="AF255" s="16" t="str">
        <f ca="1">IF(data!$BY255=AF$1,data!$BW255,"")</f>
        <v/>
      </c>
      <c r="AG255" s="16" t="str">
        <f ca="1">IF(OR(data!$BX255=AF$1,data!$BY255=AF$1),data!$BW255,"")</f>
        <v/>
      </c>
      <c r="AH255" s="17" t="str">
        <f ca="1">IF(data!$BX255=AI$1,data!$BW255,"")</f>
        <v/>
      </c>
      <c r="AI255" s="17" t="str">
        <f ca="1">IF(data!$BY255=AI$1,data!$BW255,"")</f>
        <v/>
      </c>
      <c r="AJ255" s="17" t="str">
        <f ca="1">IF(OR(data!$BX255=AI$1,data!$BY255=AI$1),data!$BW255,"")</f>
        <v/>
      </c>
      <c r="AK255" s="16" t="str">
        <f ca="1">IF(data!$BX255=AL$1,data!$BW255,"")</f>
        <v/>
      </c>
      <c r="AL255" s="16" t="str">
        <f ca="1">IF(data!$BY255=AL$1,data!$BW255,"")</f>
        <v/>
      </c>
      <c r="AM255" s="16" t="str">
        <f ca="1">IF(OR(data!$BX255=AL$1,data!$BY255=AL$1),data!$BW255,"")</f>
        <v/>
      </c>
      <c r="AN255" s="17" t="str">
        <f ca="1">IF(data!$BX255=AO$1,data!$BW255,"")</f>
        <v/>
      </c>
      <c r="AO255" s="17" t="str">
        <f ca="1">IF(data!$BY255=AO$1,data!$BW255,"")</f>
        <v/>
      </c>
      <c r="AP255" s="17" t="str">
        <f ca="1">IF(OR(data!$BX255=AO$1,data!$BY255=AO$1),data!$BW255,"")</f>
        <v/>
      </c>
      <c r="AQ255" s="16" t="str">
        <f ca="1">IF(data!$BX255=AR$1,data!$BW255,"")</f>
        <v/>
      </c>
      <c r="AR255" s="16" t="str">
        <f ca="1">IF(data!$BY255=AR$1,data!$BW255,"")</f>
        <v/>
      </c>
      <c r="AS255" s="16" t="str">
        <f ca="1">IF(OR(data!$BX255=AR$1,data!$BY255=AR$1),data!$BW255,"")</f>
        <v/>
      </c>
      <c r="AT255" s="17" t="str">
        <f ca="1">IF(data!$BX255=AU$1,data!$BW255,"")</f>
        <v/>
      </c>
      <c r="AU255" s="17" t="str">
        <f ca="1">IF(data!$BY255=AU$1,data!$BW255,"")</f>
        <v/>
      </c>
      <c r="AV255" s="17" t="str">
        <f ca="1">IF(OR(data!$BX255=AU$1,data!$BY255=AU$1),data!$BW255,"")</f>
        <v/>
      </c>
      <c r="AW255" s="16" t="str">
        <f ca="1">IF(data!$BX255=AX$1,data!$BW255,"")</f>
        <v/>
      </c>
      <c r="AX255" s="16" t="str">
        <f ca="1">IF(data!$BY255=AX$1,data!$BW255,"")</f>
        <v/>
      </c>
      <c r="AY255" s="16" t="str">
        <f ca="1">IF(OR(data!$BX255=AX$1,data!$BY255=AX$1),data!$BW255,"")</f>
        <v/>
      </c>
      <c r="AZ255" s="17" t="str">
        <f ca="1">IF(data!$BX255=BA$1,data!$BW255,"")</f>
        <v/>
      </c>
      <c r="BA255" s="17" t="str">
        <f ca="1">IF(data!$BY255=BA$1,data!$BW255,"")</f>
        <v/>
      </c>
      <c r="BB255" s="17" t="str">
        <f ca="1">IF(OR(data!$BX255=BA$1,data!$BY255=BA$1),data!$BW255,"")</f>
        <v/>
      </c>
      <c r="BC255" s="16" t="str">
        <f ca="1">IF(data!$BX255=BD$1,data!$BW255,"")</f>
        <v/>
      </c>
      <c r="BD255" s="16" t="str">
        <f ca="1">IF(data!$BY255=BD$1,data!$BW255,"")</f>
        <v/>
      </c>
      <c r="BE255" s="16" t="str">
        <f ca="1">IF(OR(data!$BX255=BD$1,data!$BY255=BD$1),data!$BW255,"")</f>
        <v/>
      </c>
      <c r="BF255" s="17" t="str">
        <f ca="1">IF(data!$BX255=BG$1,data!$BW255,"")</f>
        <v/>
      </c>
      <c r="BG255" s="17" t="str">
        <f ca="1">IF(data!$BY255=BG$1,data!$BW255,"")</f>
        <v/>
      </c>
      <c r="BH255" s="17" t="str">
        <f ca="1">IF(OR(data!$BX255=BG$1,data!$BY255=BG$1),data!$BW255,"")</f>
        <v/>
      </c>
      <c r="BI255" s="16" t="str">
        <f ca="1">IF(data!$BX255=BJ$1,data!$BW255,"")</f>
        <v/>
      </c>
      <c r="BJ255" s="16" t="str">
        <f ca="1">IF(data!$BY255=BJ$1,data!$BW255,"")</f>
        <v/>
      </c>
      <c r="BK255" s="16" t="str">
        <f ca="1">IF(OR(data!$BX255=BJ$1,data!$BY255=BJ$1),data!$BW255,"")</f>
        <v/>
      </c>
      <c r="BL255" s="17" t="str">
        <f ca="1">IF(data!$BX255=BM$1,data!$BW255,"")</f>
        <v/>
      </c>
      <c r="BM255" s="17" t="str">
        <f ca="1">IF(data!$BY255=BM$1,data!$BW255,"")</f>
        <v/>
      </c>
      <c r="BN255" s="17" t="str">
        <f ca="1">IF(OR(data!$BX255=BM$1,data!$BY255=BM$1),data!$BW255,"")</f>
        <v/>
      </c>
      <c r="BO255" s="16" t="str">
        <f ca="1">IF(data!$BX255=BP$1,data!$BW255,"")</f>
        <v/>
      </c>
      <c r="BP255" s="16" t="str">
        <f ca="1">IF(data!$BY255=BP$1,data!$BW255,"")</f>
        <v/>
      </c>
      <c r="BQ255" s="16" t="str">
        <f ca="1">IF(OR(data!$BX255=BP$1,data!$BY255=BP$1),data!$BW255,"")</f>
        <v/>
      </c>
      <c r="BR255" s="17" t="str">
        <f ca="1">IF(data!$BX255=BS$1,data!$BW255,"")</f>
        <v/>
      </c>
      <c r="BS255" s="17" t="str">
        <f ca="1">IF(data!$BY255=BS$1,data!$BW255,"")</f>
        <v/>
      </c>
      <c r="BT255" s="17" t="str">
        <f ca="1">IF(OR(data!$BX255=BS$1,data!$BY255=BS$1),data!$BW255,"")</f>
        <v/>
      </c>
    </row>
    <row r="256" spans="1:72" s="11" customFormat="1" x14ac:dyDescent="0.25">
      <c r="A256" s="16" t="str">
        <f ca="1">IF(data!$BX256=B$1,data!$BW256,"")</f>
        <v/>
      </c>
      <c r="B256" s="16" t="str">
        <f ca="1">IF(data!$BY256=B$1,data!$BW256,"")</f>
        <v/>
      </c>
      <c r="C256" s="16" t="str">
        <f ca="1">IF(OR(data!$BX256=B$1,data!$BY256=B$1),data!$BW256,"")</f>
        <v/>
      </c>
      <c r="D256" s="17" t="str">
        <f ca="1">IF(data!$BX256=E$1,data!$BW256,"")</f>
        <v/>
      </c>
      <c r="E256" s="17" t="str">
        <f ca="1">IF(data!$BY256=E$1,data!$BW256,"")</f>
        <v/>
      </c>
      <c r="F256" s="17" t="str">
        <f ca="1">IF(OR(data!$BX256=E$1,data!$BY256=E$1),data!$BW256,"")</f>
        <v/>
      </c>
      <c r="G256" s="16" t="str">
        <f ca="1">IF(data!$BX256=H$1,data!$BW256,"")</f>
        <v/>
      </c>
      <c r="H256" s="16" t="str">
        <f ca="1">IF(data!$BY256=H$1,data!$BW256,"")</f>
        <v/>
      </c>
      <c r="I256" s="16" t="str">
        <f ca="1">IF(OR(data!$BX256=H$1,data!$BY256=H$1),data!$BW256,"")</f>
        <v/>
      </c>
      <c r="J256" s="17" t="str">
        <f ca="1">IF(data!$BX256=K$1,data!$BW256,"")</f>
        <v/>
      </c>
      <c r="K256" s="17" t="str">
        <f ca="1">IF(data!$BY256=K$1,data!$BW256,"")</f>
        <v/>
      </c>
      <c r="L256" s="17" t="str">
        <f ca="1">IF(OR(data!$BX256=K$1,data!$BY256=K$1),data!$BW256,"")</f>
        <v/>
      </c>
      <c r="M256" s="16" t="str">
        <f ca="1">IF(data!$BX256=N$1,data!$BW256,"")</f>
        <v/>
      </c>
      <c r="N256" s="16" t="str">
        <f ca="1">IF(data!$BY256=N$1,data!$BW256,"")</f>
        <v/>
      </c>
      <c r="O256" s="16" t="str">
        <f ca="1">IF(OR(data!$BX256=N$1,data!$BY256=N$1),data!$BW256,"")</f>
        <v/>
      </c>
      <c r="P256" s="17" t="str">
        <f ca="1">IF(data!$BX256=Q$1,data!$BW256,"")</f>
        <v/>
      </c>
      <c r="Q256" s="17" t="str">
        <f ca="1">IF(data!$BY256=Q$1,data!$BW256,"")</f>
        <v/>
      </c>
      <c r="R256" s="17" t="str">
        <f ca="1">IF(OR(data!$BX256=Q$1,data!$BY256=Q$1),data!$BW256,"")</f>
        <v/>
      </c>
      <c r="S256" s="16" t="str">
        <f ca="1">IF(data!$BX256=T$1,data!$BW256,"")</f>
        <v/>
      </c>
      <c r="T256" s="16" t="str">
        <f ca="1">IF(data!$BY256=T$1,data!$BW256,"")</f>
        <v/>
      </c>
      <c r="U256" s="16" t="str">
        <f ca="1">IF(OR(data!$BX256=T$1,data!$BY256=T$1),data!$BW256,"")</f>
        <v/>
      </c>
      <c r="V256" s="17" t="str">
        <f ca="1">IF(data!$BX256=W$1,data!$BW256,"")</f>
        <v/>
      </c>
      <c r="W256" s="17" t="str">
        <f ca="1">IF(data!$BY256=W$1,data!$BW256,"")</f>
        <v/>
      </c>
      <c r="X256" s="17" t="str">
        <f ca="1">IF(OR(data!$BX256=W$1,data!$BY256=W$1),data!$BW256,"")</f>
        <v/>
      </c>
      <c r="Y256" s="16" t="str">
        <f ca="1">IF(data!$BX256=Z$1,data!$BW256,"")</f>
        <v/>
      </c>
      <c r="Z256" s="16" t="str">
        <f ca="1">IF(data!$BY256=Z$1,data!$BW256,"")</f>
        <v/>
      </c>
      <c r="AA256" s="16" t="str">
        <f ca="1">IF(OR(data!$BX256=Z$1,data!$BY256=Z$1),data!$BW256,"")</f>
        <v/>
      </c>
      <c r="AB256" s="17" t="str">
        <f ca="1">IF(data!$BX256=AC$1,data!$BW256,"")</f>
        <v/>
      </c>
      <c r="AC256" s="17" t="str">
        <f ca="1">IF(data!$BY256=AC$1,data!$BW256,"")</f>
        <v/>
      </c>
      <c r="AD256" s="17" t="str">
        <f ca="1">IF(OR(data!$BX256=AC$1,data!$BY256=AC$1),data!$BW256,"")</f>
        <v/>
      </c>
      <c r="AE256" s="16" t="str">
        <f ca="1">IF(data!$BX256=AF$1,data!$BW256,"")</f>
        <v/>
      </c>
      <c r="AF256" s="16" t="str">
        <f ca="1">IF(data!$BY256=AF$1,data!$BW256,"")</f>
        <v/>
      </c>
      <c r="AG256" s="16" t="str">
        <f ca="1">IF(OR(data!$BX256=AF$1,data!$BY256=AF$1),data!$BW256,"")</f>
        <v/>
      </c>
      <c r="AH256" s="17" t="str">
        <f ca="1">IF(data!$BX256=AI$1,data!$BW256,"")</f>
        <v/>
      </c>
      <c r="AI256" s="17" t="str">
        <f ca="1">IF(data!$BY256=AI$1,data!$BW256,"")</f>
        <v/>
      </c>
      <c r="AJ256" s="17" t="str">
        <f ca="1">IF(OR(data!$BX256=AI$1,data!$BY256=AI$1),data!$BW256,"")</f>
        <v/>
      </c>
      <c r="AK256" s="16" t="str">
        <f ca="1">IF(data!$BX256=AL$1,data!$BW256,"")</f>
        <v/>
      </c>
      <c r="AL256" s="16" t="str">
        <f ca="1">IF(data!$BY256=AL$1,data!$BW256,"")</f>
        <v/>
      </c>
      <c r="AM256" s="16" t="str">
        <f ca="1">IF(OR(data!$BX256=AL$1,data!$BY256=AL$1),data!$BW256,"")</f>
        <v/>
      </c>
      <c r="AN256" s="17" t="str">
        <f ca="1">IF(data!$BX256=AO$1,data!$BW256,"")</f>
        <v/>
      </c>
      <c r="AO256" s="17" t="str">
        <f ca="1">IF(data!$BY256=AO$1,data!$BW256,"")</f>
        <v/>
      </c>
      <c r="AP256" s="17" t="str">
        <f ca="1">IF(OR(data!$BX256=AO$1,data!$BY256=AO$1),data!$BW256,"")</f>
        <v/>
      </c>
      <c r="AQ256" s="16" t="str">
        <f ca="1">IF(data!$BX256=AR$1,data!$BW256,"")</f>
        <v/>
      </c>
      <c r="AR256" s="16" t="str">
        <f ca="1">IF(data!$BY256=AR$1,data!$BW256,"")</f>
        <v/>
      </c>
      <c r="AS256" s="16" t="str">
        <f ca="1">IF(OR(data!$BX256=AR$1,data!$BY256=AR$1),data!$BW256,"")</f>
        <v/>
      </c>
      <c r="AT256" s="17" t="str">
        <f ca="1">IF(data!$BX256=AU$1,data!$BW256,"")</f>
        <v/>
      </c>
      <c r="AU256" s="17" t="str">
        <f ca="1">IF(data!$BY256=AU$1,data!$BW256,"")</f>
        <v/>
      </c>
      <c r="AV256" s="17" t="str">
        <f ca="1">IF(OR(data!$BX256=AU$1,data!$BY256=AU$1),data!$BW256,"")</f>
        <v/>
      </c>
      <c r="AW256" s="16" t="str">
        <f ca="1">IF(data!$BX256=AX$1,data!$BW256,"")</f>
        <v/>
      </c>
      <c r="AX256" s="16" t="str">
        <f ca="1">IF(data!$BY256=AX$1,data!$BW256,"")</f>
        <v/>
      </c>
      <c r="AY256" s="16" t="str">
        <f ca="1">IF(OR(data!$BX256=AX$1,data!$BY256=AX$1),data!$BW256,"")</f>
        <v/>
      </c>
      <c r="AZ256" s="17" t="str">
        <f ca="1">IF(data!$BX256=BA$1,data!$BW256,"")</f>
        <v/>
      </c>
      <c r="BA256" s="17" t="str">
        <f ca="1">IF(data!$BY256=BA$1,data!$BW256,"")</f>
        <v/>
      </c>
      <c r="BB256" s="17" t="str">
        <f ca="1">IF(OR(data!$BX256=BA$1,data!$BY256=BA$1),data!$BW256,"")</f>
        <v/>
      </c>
      <c r="BC256" s="16" t="str">
        <f ca="1">IF(data!$BX256=BD$1,data!$BW256,"")</f>
        <v/>
      </c>
      <c r="BD256" s="16" t="str">
        <f ca="1">IF(data!$BY256=BD$1,data!$BW256,"")</f>
        <v/>
      </c>
      <c r="BE256" s="16" t="str">
        <f ca="1">IF(OR(data!$BX256=BD$1,data!$BY256=BD$1),data!$BW256,"")</f>
        <v/>
      </c>
      <c r="BF256" s="17" t="str">
        <f ca="1">IF(data!$BX256=BG$1,data!$BW256,"")</f>
        <v/>
      </c>
      <c r="BG256" s="17" t="str">
        <f ca="1">IF(data!$BY256=BG$1,data!$BW256,"")</f>
        <v/>
      </c>
      <c r="BH256" s="17" t="str">
        <f ca="1">IF(OR(data!$BX256=BG$1,data!$BY256=BG$1),data!$BW256,"")</f>
        <v/>
      </c>
      <c r="BI256" s="16" t="str">
        <f ca="1">IF(data!$BX256=BJ$1,data!$BW256,"")</f>
        <v/>
      </c>
      <c r="BJ256" s="16" t="str">
        <f ca="1">IF(data!$BY256=BJ$1,data!$BW256,"")</f>
        <v/>
      </c>
      <c r="BK256" s="16" t="str">
        <f ca="1">IF(OR(data!$BX256=BJ$1,data!$BY256=BJ$1),data!$BW256,"")</f>
        <v/>
      </c>
      <c r="BL256" s="17" t="str">
        <f ca="1">IF(data!$BX256=BM$1,data!$BW256,"")</f>
        <v/>
      </c>
      <c r="BM256" s="17" t="str">
        <f ca="1">IF(data!$BY256=BM$1,data!$BW256,"")</f>
        <v/>
      </c>
      <c r="BN256" s="17" t="str">
        <f ca="1">IF(OR(data!$BX256=BM$1,data!$BY256=BM$1),data!$BW256,"")</f>
        <v/>
      </c>
      <c r="BO256" s="16" t="str">
        <f ca="1">IF(data!$BX256=BP$1,data!$BW256,"")</f>
        <v/>
      </c>
      <c r="BP256" s="16" t="str">
        <f ca="1">IF(data!$BY256=BP$1,data!$BW256,"")</f>
        <v/>
      </c>
      <c r="BQ256" s="16" t="str">
        <f ca="1">IF(OR(data!$BX256=BP$1,data!$BY256=BP$1),data!$BW256,"")</f>
        <v/>
      </c>
      <c r="BR256" s="17" t="str">
        <f ca="1">IF(data!$BX256=BS$1,data!$BW256,"")</f>
        <v/>
      </c>
      <c r="BS256" s="17" t="str">
        <f ca="1">IF(data!$BY256=BS$1,data!$BW256,"")</f>
        <v/>
      </c>
      <c r="BT256" s="17" t="str">
        <f ca="1">IF(OR(data!$BX256=BS$1,data!$BY256=BS$1),data!$BW256,"")</f>
        <v/>
      </c>
    </row>
    <row r="257" spans="1:72" s="11" customFormat="1" x14ac:dyDescent="0.25">
      <c r="A257" s="16" t="str">
        <f ca="1">IF(data!$BX257=B$1,data!$BW257,"")</f>
        <v/>
      </c>
      <c r="B257" s="16" t="str">
        <f ca="1">IF(data!$BY257=B$1,data!$BW257,"")</f>
        <v/>
      </c>
      <c r="C257" s="16" t="str">
        <f ca="1">IF(OR(data!$BX257=B$1,data!$BY257=B$1),data!$BW257,"")</f>
        <v/>
      </c>
      <c r="D257" s="17" t="str">
        <f ca="1">IF(data!$BX257=E$1,data!$BW257,"")</f>
        <v/>
      </c>
      <c r="E257" s="17" t="str">
        <f ca="1">IF(data!$BY257=E$1,data!$BW257,"")</f>
        <v/>
      </c>
      <c r="F257" s="17" t="str">
        <f ca="1">IF(OR(data!$BX257=E$1,data!$BY257=E$1),data!$BW257,"")</f>
        <v/>
      </c>
      <c r="G257" s="16" t="str">
        <f ca="1">IF(data!$BX257=H$1,data!$BW257,"")</f>
        <v/>
      </c>
      <c r="H257" s="16" t="str">
        <f ca="1">IF(data!$BY257=H$1,data!$BW257,"")</f>
        <v/>
      </c>
      <c r="I257" s="16" t="str">
        <f ca="1">IF(OR(data!$BX257=H$1,data!$BY257=H$1),data!$BW257,"")</f>
        <v/>
      </c>
      <c r="J257" s="17" t="str">
        <f ca="1">IF(data!$BX257=K$1,data!$BW257,"")</f>
        <v/>
      </c>
      <c r="K257" s="17" t="str">
        <f ca="1">IF(data!$BY257=K$1,data!$BW257,"")</f>
        <v/>
      </c>
      <c r="L257" s="17" t="str">
        <f ca="1">IF(OR(data!$BX257=K$1,data!$BY257=K$1),data!$BW257,"")</f>
        <v/>
      </c>
      <c r="M257" s="16" t="str">
        <f ca="1">IF(data!$BX257=N$1,data!$BW257,"")</f>
        <v/>
      </c>
      <c r="N257" s="16" t="str">
        <f ca="1">IF(data!$BY257=N$1,data!$BW257,"")</f>
        <v/>
      </c>
      <c r="O257" s="16" t="str">
        <f ca="1">IF(OR(data!$BX257=N$1,data!$BY257=N$1),data!$BW257,"")</f>
        <v/>
      </c>
      <c r="P257" s="17" t="str">
        <f ca="1">IF(data!$BX257=Q$1,data!$BW257,"")</f>
        <v/>
      </c>
      <c r="Q257" s="17" t="str">
        <f ca="1">IF(data!$BY257=Q$1,data!$BW257,"")</f>
        <v/>
      </c>
      <c r="R257" s="17" t="str">
        <f ca="1">IF(OR(data!$BX257=Q$1,data!$BY257=Q$1),data!$BW257,"")</f>
        <v/>
      </c>
      <c r="S257" s="16" t="str">
        <f ca="1">IF(data!$BX257=T$1,data!$BW257,"")</f>
        <v/>
      </c>
      <c r="T257" s="16" t="str">
        <f ca="1">IF(data!$BY257=T$1,data!$BW257,"")</f>
        <v/>
      </c>
      <c r="U257" s="16" t="str">
        <f ca="1">IF(OR(data!$BX257=T$1,data!$BY257=T$1),data!$BW257,"")</f>
        <v/>
      </c>
      <c r="V257" s="17" t="str">
        <f ca="1">IF(data!$BX257=W$1,data!$BW257,"")</f>
        <v/>
      </c>
      <c r="W257" s="17" t="str">
        <f ca="1">IF(data!$BY257=W$1,data!$BW257,"")</f>
        <v/>
      </c>
      <c r="X257" s="17" t="str">
        <f ca="1">IF(OR(data!$BX257=W$1,data!$BY257=W$1),data!$BW257,"")</f>
        <v/>
      </c>
      <c r="Y257" s="16" t="str">
        <f ca="1">IF(data!$BX257=Z$1,data!$BW257,"")</f>
        <v/>
      </c>
      <c r="Z257" s="16" t="str">
        <f ca="1">IF(data!$BY257=Z$1,data!$BW257,"")</f>
        <v/>
      </c>
      <c r="AA257" s="16" t="str">
        <f ca="1">IF(OR(data!$BX257=Z$1,data!$BY257=Z$1),data!$BW257,"")</f>
        <v/>
      </c>
      <c r="AB257" s="17" t="str">
        <f ca="1">IF(data!$BX257=AC$1,data!$BW257,"")</f>
        <v/>
      </c>
      <c r="AC257" s="17" t="str">
        <f ca="1">IF(data!$BY257=AC$1,data!$BW257,"")</f>
        <v/>
      </c>
      <c r="AD257" s="17" t="str">
        <f ca="1">IF(OR(data!$BX257=AC$1,data!$BY257=AC$1),data!$BW257,"")</f>
        <v/>
      </c>
      <c r="AE257" s="16" t="str">
        <f ca="1">IF(data!$BX257=AF$1,data!$BW257,"")</f>
        <v/>
      </c>
      <c r="AF257" s="16" t="str">
        <f ca="1">IF(data!$BY257=AF$1,data!$BW257,"")</f>
        <v/>
      </c>
      <c r="AG257" s="16" t="str">
        <f ca="1">IF(OR(data!$BX257=AF$1,data!$BY257=AF$1),data!$BW257,"")</f>
        <v/>
      </c>
      <c r="AH257" s="17" t="str">
        <f ca="1">IF(data!$BX257=AI$1,data!$BW257,"")</f>
        <v/>
      </c>
      <c r="AI257" s="17" t="str">
        <f ca="1">IF(data!$BY257=AI$1,data!$BW257,"")</f>
        <v/>
      </c>
      <c r="AJ257" s="17" t="str">
        <f ca="1">IF(OR(data!$BX257=AI$1,data!$BY257=AI$1),data!$BW257,"")</f>
        <v/>
      </c>
      <c r="AK257" s="16" t="str">
        <f ca="1">IF(data!$BX257=AL$1,data!$BW257,"")</f>
        <v/>
      </c>
      <c r="AL257" s="16" t="str">
        <f ca="1">IF(data!$BY257=AL$1,data!$BW257,"")</f>
        <v/>
      </c>
      <c r="AM257" s="16" t="str">
        <f ca="1">IF(OR(data!$BX257=AL$1,data!$BY257=AL$1),data!$BW257,"")</f>
        <v/>
      </c>
      <c r="AN257" s="17" t="str">
        <f ca="1">IF(data!$BX257=AO$1,data!$BW257,"")</f>
        <v/>
      </c>
      <c r="AO257" s="17" t="str">
        <f ca="1">IF(data!$BY257=AO$1,data!$BW257,"")</f>
        <v/>
      </c>
      <c r="AP257" s="17" t="str">
        <f ca="1">IF(OR(data!$BX257=AO$1,data!$BY257=AO$1),data!$BW257,"")</f>
        <v/>
      </c>
      <c r="AQ257" s="16" t="str">
        <f ca="1">IF(data!$BX257=AR$1,data!$BW257,"")</f>
        <v/>
      </c>
      <c r="AR257" s="16" t="str">
        <f ca="1">IF(data!$BY257=AR$1,data!$BW257,"")</f>
        <v/>
      </c>
      <c r="AS257" s="16" t="str">
        <f ca="1">IF(OR(data!$BX257=AR$1,data!$BY257=AR$1),data!$BW257,"")</f>
        <v/>
      </c>
      <c r="AT257" s="17" t="str">
        <f ca="1">IF(data!$BX257=AU$1,data!$BW257,"")</f>
        <v/>
      </c>
      <c r="AU257" s="17" t="str">
        <f ca="1">IF(data!$BY257=AU$1,data!$BW257,"")</f>
        <v/>
      </c>
      <c r="AV257" s="17" t="str">
        <f ca="1">IF(OR(data!$BX257=AU$1,data!$BY257=AU$1),data!$BW257,"")</f>
        <v/>
      </c>
      <c r="AW257" s="16" t="str">
        <f ca="1">IF(data!$BX257=AX$1,data!$BW257,"")</f>
        <v/>
      </c>
      <c r="AX257" s="16" t="str">
        <f ca="1">IF(data!$BY257=AX$1,data!$BW257,"")</f>
        <v/>
      </c>
      <c r="AY257" s="16" t="str">
        <f ca="1">IF(OR(data!$BX257=AX$1,data!$BY257=AX$1),data!$BW257,"")</f>
        <v/>
      </c>
      <c r="AZ257" s="17" t="str">
        <f ca="1">IF(data!$BX257=BA$1,data!$BW257,"")</f>
        <v/>
      </c>
      <c r="BA257" s="17" t="str">
        <f ca="1">IF(data!$BY257=BA$1,data!$BW257,"")</f>
        <v/>
      </c>
      <c r="BB257" s="17" t="str">
        <f ca="1">IF(OR(data!$BX257=BA$1,data!$BY257=BA$1),data!$BW257,"")</f>
        <v/>
      </c>
      <c r="BC257" s="16" t="str">
        <f ca="1">IF(data!$BX257=BD$1,data!$BW257,"")</f>
        <v/>
      </c>
      <c r="BD257" s="16" t="str">
        <f ca="1">IF(data!$BY257=BD$1,data!$BW257,"")</f>
        <v/>
      </c>
      <c r="BE257" s="16" t="str">
        <f ca="1">IF(OR(data!$BX257=BD$1,data!$BY257=BD$1),data!$BW257,"")</f>
        <v/>
      </c>
      <c r="BF257" s="17" t="str">
        <f ca="1">IF(data!$BX257=BG$1,data!$BW257,"")</f>
        <v/>
      </c>
      <c r="BG257" s="17" t="str">
        <f ca="1">IF(data!$BY257=BG$1,data!$BW257,"")</f>
        <v/>
      </c>
      <c r="BH257" s="17" t="str">
        <f ca="1">IF(OR(data!$BX257=BG$1,data!$BY257=BG$1),data!$BW257,"")</f>
        <v/>
      </c>
      <c r="BI257" s="16" t="str">
        <f ca="1">IF(data!$BX257=BJ$1,data!$BW257,"")</f>
        <v/>
      </c>
      <c r="BJ257" s="16" t="str">
        <f ca="1">IF(data!$BY257=BJ$1,data!$BW257,"")</f>
        <v/>
      </c>
      <c r="BK257" s="16" t="str">
        <f ca="1">IF(OR(data!$BX257=BJ$1,data!$BY257=BJ$1),data!$BW257,"")</f>
        <v/>
      </c>
      <c r="BL257" s="17" t="str">
        <f ca="1">IF(data!$BX257=BM$1,data!$BW257,"")</f>
        <v/>
      </c>
      <c r="BM257" s="17" t="str">
        <f ca="1">IF(data!$BY257=BM$1,data!$BW257,"")</f>
        <v/>
      </c>
      <c r="BN257" s="17" t="str">
        <f ca="1">IF(OR(data!$BX257=BM$1,data!$BY257=BM$1),data!$BW257,"")</f>
        <v/>
      </c>
      <c r="BO257" s="16" t="str">
        <f ca="1">IF(data!$BX257=BP$1,data!$BW257,"")</f>
        <v/>
      </c>
      <c r="BP257" s="16" t="str">
        <f ca="1">IF(data!$BY257=BP$1,data!$BW257,"")</f>
        <v/>
      </c>
      <c r="BQ257" s="16" t="str">
        <f ca="1">IF(OR(data!$BX257=BP$1,data!$BY257=BP$1),data!$BW257,"")</f>
        <v/>
      </c>
      <c r="BR257" s="17" t="str">
        <f ca="1">IF(data!$BX257=BS$1,data!$BW257,"")</f>
        <v/>
      </c>
      <c r="BS257" s="17" t="str">
        <f ca="1">IF(data!$BY257=BS$1,data!$BW257,"")</f>
        <v/>
      </c>
      <c r="BT257" s="17" t="str">
        <f ca="1">IF(OR(data!$BX257=BS$1,data!$BY257=BS$1),data!$BW257,"")</f>
        <v/>
      </c>
    </row>
    <row r="258" spans="1:72" s="11" customFormat="1" x14ac:dyDescent="0.25">
      <c r="A258" s="16" t="str">
        <f ca="1">IF(data!$BX258=B$1,data!$BW258,"")</f>
        <v/>
      </c>
      <c r="B258" s="16" t="str">
        <f ca="1">IF(data!$BY258=B$1,data!$BW258,"")</f>
        <v/>
      </c>
      <c r="C258" s="16" t="str">
        <f ca="1">IF(OR(data!$BX258=B$1,data!$BY258=B$1),data!$BW258,"")</f>
        <v/>
      </c>
      <c r="D258" s="17" t="str">
        <f ca="1">IF(data!$BX258=E$1,data!$BW258,"")</f>
        <v/>
      </c>
      <c r="E258" s="17" t="str">
        <f ca="1">IF(data!$BY258=E$1,data!$BW258,"")</f>
        <v/>
      </c>
      <c r="F258" s="17" t="str">
        <f ca="1">IF(OR(data!$BX258=E$1,data!$BY258=E$1),data!$BW258,"")</f>
        <v/>
      </c>
      <c r="G258" s="16" t="str">
        <f ca="1">IF(data!$BX258=H$1,data!$BW258,"")</f>
        <v/>
      </c>
      <c r="H258" s="16" t="str">
        <f ca="1">IF(data!$BY258=H$1,data!$BW258,"")</f>
        <v/>
      </c>
      <c r="I258" s="16" t="str">
        <f ca="1">IF(OR(data!$BX258=H$1,data!$BY258=H$1),data!$BW258,"")</f>
        <v/>
      </c>
      <c r="J258" s="17" t="str">
        <f ca="1">IF(data!$BX258=K$1,data!$BW258,"")</f>
        <v/>
      </c>
      <c r="K258" s="17" t="str">
        <f ca="1">IF(data!$BY258=K$1,data!$BW258,"")</f>
        <v/>
      </c>
      <c r="L258" s="17" t="str">
        <f ca="1">IF(OR(data!$BX258=K$1,data!$BY258=K$1),data!$BW258,"")</f>
        <v/>
      </c>
      <c r="M258" s="16" t="str">
        <f ca="1">IF(data!$BX258=N$1,data!$BW258,"")</f>
        <v/>
      </c>
      <c r="N258" s="16" t="str">
        <f ca="1">IF(data!$BY258=N$1,data!$BW258,"")</f>
        <v/>
      </c>
      <c r="O258" s="16" t="str">
        <f ca="1">IF(OR(data!$BX258=N$1,data!$BY258=N$1),data!$BW258,"")</f>
        <v/>
      </c>
      <c r="P258" s="17" t="str">
        <f ca="1">IF(data!$BX258=Q$1,data!$BW258,"")</f>
        <v/>
      </c>
      <c r="Q258" s="17" t="str">
        <f ca="1">IF(data!$BY258=Q$1,data!$BW258,"")</f>
        <v/>
      </c>
      <c r="R258" s="17" t="str">
        <f ca="1">IF(OR(data!$BX258=Q$1,data!$BY258=Q$1),data!$BW258,"")</f>
        <v/>
      </c>
      <c r="S258" s="16" t="str">
        <f ca="1">IF(data!$BX258=T$1,data!$BW258,"")</f>
        <v/>
      </c>
      <c r="T258" s="16" t="str">
        <f ca="1">IF(data!$BY258=T$1,data!$BW258,"")</f>
        <v/>
      </c>
      <c r="U258" s="16" t="str">
        <f ca="1">IF(OR(data!$BX258=T$1,data!$BY258=T$1),data!$BW258,"")</f>
        <v/>
      </c>
      <c r="V258" s="17" t="str">
        <f ca="1">IF(data!$BX258=W$1,data!$BW258,"")</f>
        <v/>
      </c>
      <c r="W258" s="17" t="str">
        <f ca="1">IF(data!$BY258=W$1,data!$BW258,"")</f>
        <v/>
      </c>
      <c r="X258" s="17" t="str">
        <f ca="1">IF(OR(data!$BX258=W$1,data!$BY258=W$1),data!$BW258,"")</f>
        <v/>
      </c>
      <c r="Y258" s="16" t="str">
        <f ca="1">IF(data!$BX258=Z$1,data!$BW258,"")</f>
        <v/>
      </c>
      <c r="Z258" s="16" t="str">
        <f ca="1">IF(data!$BY258=Z$1,data!$BW258,"")</f>
        <v/>
      </c>
      <c r="AA258" s="16" t="str">
        <f ca="1">IF(OR(data!$BX258=Z$1,data!$BY258=Z$1),data!$BW258,"")</f>
        <v/>
      </c>
      <c r="AB258" s="17" t="str">
        <f ca="1">IF(data!$BX258=AC$1,data!$BW258,"")</f>
        <v/>
      </c>
      <c r="AC258" s="17" t="str">
        <f ca="1">IF(data!$BY258=AC$1,data!$BW258,"")</f>
        <v/>
      </c>
      <c r="AD258" s="17" t="str">
        <f ca="1">IF(OR(data!$BX258=AC$1,data!$BY258=AC$1),data!$BW258,"")</f>
        <v/>
      </c>
      <c r="AE258" s="16" t="str">
        <f ca="1">IF(data!$BX258=AF$1,data!$BW258,"")</f>
        <v/>
      </c>
      <c r="AF258" s="16" t="str">
        <f ca="1">IF(data!$BY258=AF$1,data!$BW258,"")</f>
        <v/>
      </c>
      <c r="AG258" s="16" t="str">
        <f ca="1">IF(OR(data!$BX258=AF$1,data!$BY258=AF$1),data!$BW258,"")</f>
        <v/>
      </c>
      <c r="AH258" s="17" t="str">
        <f ca="1">IF(data!$BX258=AI$1,data!$BW258,"")</f>
        <v/>
      </c>
      <c r="AI258" s="17" t="str">
        <f ca="1">IF(data!$BY258=AI$1,data!$BW258,"")</f>
        <v/>
      </c>
      <c r="AJ258" s="17" t="str">
        <f ca="1">IF(OR(data!$BX258=AI$1,data!$BY258=AI$1),data!$BW258,"")</f>
        <v/>
      </c>
      <c r="AK258" s="16" t="str">
        <f ca="1">IF(data!$BX258=AL$1,data!$BW258,"")</f>
        <v/>
      </c>
      <c r="AL258" s="16" t="str">
        <f ca="1">IF(data!$BY258=AL$1,data!$BW258,"")</f>
        <v/>
      </c>
      <c r="AM258" s="16" t="str">
        <f ca="1">IF(OR(data!$BX258=AL$1,data!$BY258=AL$1),data!$BW258,"")</f>
        <v/>
      </c>
      <c r="AN258" s="17" t="str">
        <f ca="1">IF(data!$BX258=AO$1,data!$BW258,"")</f>
        <v/>
      </c>
      <c r="AO258" s="17" t="str">
        <f ca="1">IF(data!$BY258=AO$1,data!$BW258,"")</f>
        <v/>
      </c>
      <c r="AP258" s="17" t="str">
        <f ca="1">IF(OR(data!$BX258=AO$1,data!$BY258=AO$1),data!$BW258,"")</f>
        <v/>
      </c>
      <c r="AQ258" s="16" t="str">
        <f ca="1">IF(data!$BX258=AR$1,data!$BW258,"")</f>
        <v/>
      </c>
      <c r="AR258" s="16" t="str">
        <f ca="1">IF(data!$BY258=AR$1,data!$BW258,"")</f>
        <v/>
      </c>
      <c r="AS258" s="16" t="str">
        <f ca="1">IF(OR(data!$BX258=AR$1,data!$BY258=AR$1),data!$BW258,"")</f>
        <v/>
      </c>
      <c r="AT258" s="17" t="str">
        <f ca="1">IF(data!$BX258=AU$1,data!$BW258,"")</f>
        <v/>
      </c>
      <c r="AU258" s="17" t="str">
        <f ca="1">IF(data!$BY258=AU$1,data!$BW258,"")</f>
        <v/>
      </c>
      <c r="AV258" s="17" t="str">
        <f ca="1">IF(OR(data!$BX258=AU$1,data!$BY258=AU$1),data!$BW258,"")</f>
        <v/>
      </c>
      <c r="AW258" s="16" t="str">
        <f ca="1">IF(data!$BX258=AX$1,data!$BW258,"")</f>
        <v/>
      </c>
      <c r="AX258" s="16" t="str">
        <f ca="1">IF(data!$BY258=AX$1,data!$BW258,"")</f>
        <v/>
      </c>
      <c r="AY258" s="16" t="str">
        <f ca="1">IF(OR(data!$BX258=AX$1,data!$BY258=AX$1),data!$BW258,"")</f>
        <v/>
      </c>
      <c r="AZ258" s="17" t="str">
        <f ca="1">IF(data!$BX258=BA$1,data!$BW258,"")</f>
        <v/>
      </c>
      <c r="BA258" s="17" t="str">
        <f ca="1">IF(data!$BY258=BA$1,data!$BW258,"")</f>
        <v/>
      </c>
      <c r="BB258" s="17" t="str">
        <f ca="1">IF(OR(data!$BX258=BA$1,data!$BY258=BA$1),data!$BW258,"")</f>
        <v/>
      </c>
      <c r="BC258" s="16" t="str">
        <f ca="1">IF(data!$BX258=BD$1,data!$BW258,"")</f>
        <v/>
      </c>
      <c r="BD258" s="16" t="str">
        <f ca="1">IF(data!$BY258=BD$1,data!$BW258,"")</f>
        <v/>
      </c>
      <c r="BE258" s="16" t="str">
        <f ca="1">IF(OR(data!$BX258=BD$1,data!$BY258=BD$1),data!$BW258,"")</f>
        <v/>
      </c>
      <c r="BF258" s="17" t="str">
        <f ca="1">IF(data!$BX258=BG$1,data!$BW258,"")</f>
        <v/>
      </c>
      <c r="BG258" s="17" t="str">
        <f ca="1">IF(data!$BY258=BG$1,data!$BW258,"")</f>
        <v/>
      </c>
      <c r="BH258" s="17" t="str">
        <f ca="1">IF(OR(data!$BX258=BG$1,data!$BY258=BG$1),data!$BW258,"")</f>
        <v/>
      </c>
      <c r="BI258" s="16" t="str">
        <f ca="1">IF(data!$BX258=BJ$1,data!$BW258,"")</f>
        <v/>
      </c>
      <c r="BJ258" s="16" t="str">
        <f ca="1">IF(data!$BY258=BJ$1,data!$BW258,"")</f>
        <v/>
      </c>
      <c r="BK258" s="16" t="str">
        <f ca="1">IF(OR(data!$BX258=BJ$1,data!$BY258=BJ$1),data!$BW258,"")</f>
        <v/>
      </c>
      <c r="BL258" s="17" t="str">
        <f ca="1">IF(data!$BX258=BM$1,data!$BW258,"")</f>
        <v/>
      </c>
      <c r="BM258" s="17" t="str">
        <f ca="1">IF(data!$BY258=BM$1,data!$BW258,"")</f>
        <v/>
      </c>
      <c r="BN258" s="17" t="str">
        <f ca="1">IF(OR(data!$BX258=BM$1,data!$BY258=BM$1),data!$BW258,"")</f>
        <v/>
      </c>
      <c r="BO258" s="16" t="str">
        <f ca="1">IF(data!$BX258=BP$1,data!$BW258,"")</f>
        <v/>
      </c>
      <c r="BP258" s="16" t="str">
        <f ca="1">IF(data!$BY258=BP$1,data!$BW258,"")</f>
        <v/>
      </c>
      <c r="BQ258" s="16" t="str">
        <f ca="1">IF(OR(data!$BX258=BP$1,data!$BY258=BP$1),data!$BW258,"")</f>
        <v/>
      </c>
      <c r="BR258" s="17" t="str">
        <f ca="1">IF(data!$BX258=BS$1,data!$BW258,"")</f>
        <v/>
      </c>
      <c r="BS258" s="17" t="str">
        <f ca="1">IF(data!$BY258=BS$1,data!$BW258,"")</f>
        <v/>
      </c>
      <c r="BT258" s="17" t="str">
        <f ca="1">IF(OR(data!$BX258=BS$1,data!$BY258=BS$1),data!$BW258,"")</f>
        <v/>
      </c>
    </row>
    <row r="259" spans="1:72" s="11" customFormat="1" x14ac:dyDescent="0.25">
      <c r="A259" s="16" t="str">
        <f ca="1">IF(data!$BX259=B$1,data!$BW259,"")</f>
        <v/>
      </c>
      <c r="B259" s="16" t="str">
        <f ca="1">IF(data!$BY259=B$1,data!$BW259,"")</f>
        <v/>
      </c>
      <c r="C259" s="16" t="str">
        <f ca="1">IF(OR(data!$BX259=B$1,data!$BY259=B$1),data!$BW259,"")</f>
        <v/>
      </c>
      <c r="D259" s="17" t="str">
        <f ca="1">IF(data!$BX259=E$1,data!$BW259,"")</f>
        <v/>
      </c>
      <c r="E259" s="17" t="str">
        <f ca="1">IF(data!$BY259=E$1,data!$BW259,"")</f>
        <v/>
      </c>
      <c r="F259" s="17" t="str">
        <f ca="1">IF(OR(data!$BX259=E$1,data!$BY259=E$1),data!$BW259,"")</f>
        <v/>
      </c>
      <c r="G259" s="16" t="str">
        <f ca="1">IF(data!$BX259=H$1,data!$BW259,"")</f>
        <v/>
      </c>
      <c r="H259" s="16" t="str">
        <f ca="1">IF(data!$BY259=H$1,data!$BW259,"")</f>
        <v/>
      </c>
      <c r="I259" s="16" t="str">
        <f ca="1">IF(OR(data!$BX259=H$1,data!$BY259=H$1),data!$BW259,"")</f>
        <v/>
      </c>
      <c r="J259" s="17" t="str">
        <f ca="1">IF(data!$BX259=K$1,data!$BW259,"")</f>
        <v/>
      </c>
      <c r="K259" s="17" t="str">
        <f ca="1">IF(data!$BY259=K$1,data!$BW259,"")</f>
        <v/>
      </c>
      <c r="L259" s="17" t="str">
        <f ca="1">IF(OR(data!$BX259=K$1,data!$BY259=K$1),data!$BW259,"")</f>
        <v/>
      </c>
      <c r="M259" s="16" t="str">
        <f ca="1">IF(data!$BX259=N$1,data!$BW259,"")</f>
        <v/>
      </c>
      <c r="N259" s="16" t="str">
        <f ca="1">IF(data!$BY259=N$1,data!$BW259,"")</f>
        <v/>
      </c>
      <c r="O259" s="16" t="str">
        <f ca="1">IF(OR(data!$BX259=N$1,data!$BY259=N$1),data!$BW259,"")</f>
        <v/>
      </c>
      <c r="P259" s="17" t="str">
        <f ca="1">IF(data!$BX259=Q$1,data!$BW259,"")</f>
        <v/>
      </c>
      <c r="Q259" s="17" t="str">
        <f ca="1">IF(data!$BY259=Q$1,data!$BW259,"")</f>
        <v/>
      </c>
      <c r="R259" s="17" t="str">
        <f ca="1">IF(OR(data!$BX259=Q$1,data!$BY259=Q$1),data!$BW259,"")</f>
        <v/>
      </c>
      <c r="S259" s="16" t="str">
        <f ca="1">IF(data!$BX259=T$1,data!$BW259,"")</f>
        <v/>
      </c>
      <c r="T259" s="16" t="str">
        <f ca="1">IF(data!$BY259=T$1,data!$BW259,"")</f>
        <v/>
      </c>
      <c r="U259" s="16" t="str">
        <f ca="1">IF(OR(data!$BX259=T$1,data!$BY259=T$1),data!$BW259,"")</f>
        <v/>
      </c>
      <c r="V259" s="17" t="str">
        <f ca="1">IF(data!$BX259=W$1,data!$BW259,"")</f>
        <v/>
      </c>
      <c r="W259" s="17" t="str">
        <f ca="1">IF(data!$BY259=W$1,data!$BW259,"")</f>
        <v/>
      </c>
      <c r="X259" s="17" t="str">
        <f ca="1">IF(OR(data!$BX259=W$1,data!$BY259=W$1),data!$BW259,"")</f>
        <v/>
      </c>
      <c r="Y259" s="16" t="str">
        <f ca="1">IF(data!$BX259=Z$1,data!$BW259,"")</f>
        <v/>
      </c>
      <c r="Z259" s="16" t="str">
        <f ca="1">IF(data!$BY259=Z$1,data!$BW259,"")</f>
        <v/>
      </c>
      <c r="AA259" s="16" t="str">
        <f ca="1">IF(OR(data!$BX259=Z$1,data!$BY259=Z$1),data!$BW259,"")</f>
        <v/>
      </c>
      <c r="AB259" s="17" t="str">
        <f ca="1">IF(data!$BX259=AC$1,data!$BW259,"")</f>
        <v/>
      </c>
      <c r="AC259" s="17" t="str">
        <f ca="1">IF(data!$BY259=AC$1,data!$BW259,"")</f>
        <v/>
      </c>
      <c r="AD259" s="17" t="str">
        <f ca="1">IF(OR(data!$BX259=AC$1,data!$BY259=AC$1),data!$BW259,"")</f>
        <v/>
      </c>
      <c r="AE259" s="16" t="str">
        <f ca="1">IF(data!$BX259=AF$1,data!$BW259,"")</f>
        <v/>
      </c>
      <c r="AF259" s="16" t="str">
        <f ca="1">IF(data!$BY259=AF$1,data!$BW259,"")</f>
        <v/>
      </c>
      <c r="AG259" s="16" t="str">
        <f ca="1">IF(OR(data!$BX259=AF$1,data!$BY259=AF$1),data!$BW259,"")</f>
        <v/>
      </c>
      <c r="AH259" s="17" t="str">
        <f ca="1">IF(data!$BX259=AI$1,data!$BW259,"")</f>
        <v/>
      </c>
      <c r="AI259" s="17" t="str">
        <f ca="1">IF(data!$BY259=AI$1,data!$BW259,"")</f>
        <v/>
      </c>
      <c r="AJ259" s="17" t="str">
        <f ca="1">IF(OR(data!$BX259=AI$1,data!$BY259=AI$1),data!$BW259,"")</f>
        <v/>
      </c>
      <c r="AK259" s="16" t="str">
        <f ca="1">IF(data!$BX259=AL$1,data!$BW259,"")</f>
        <v/>
      </c>
      <c r="AL259" s="16" t="str">
        <f ca="1">IF(data!$BY259=AL$1,data!$BW259,"")</f>
        <v/>
      </c>
      <c r="AM259" s="16" t="str">
        <f ca="1">IF(OR(data!$BX259=AL$1,data!$BY259=AL$1),data!$BW259,"")</f>
        <v/>
      </c>
      <c r="AN259" s="17" t="str">
        <f ca="1">IF(data!$BX259=AO$1,data!$BW259,"")</f>
        <v/>
      </c>
      <c r="AO259" s="17" t="str">
        <f ca="1">IF(data!$BY259=AO$1,data!$BW259,"")</f>
        <v/>
      </c>
      <c r="AP259" s="17" t="str">
        <f ca="1">IF(OR(data!$BX259=AO$1,data!$BY259=AO$1),data!$BW259,"")</f>
        <v/>
      </c>
      <c r="AQ259" s="16" t="str">
        <f ca="1">IF(data!$BX259=AR$1,data!$BW259,"")</f>
        <v/>
      </c>
      <c r="AR259" s="16" t="str">
        <f ca="1">IF(data!$BY259=AR$1,data!$BW259,"")</f>
        <v/>
      </c>
      <c r="AS259" s="16" t="str">
        <f ca="1">IF(OR(data!$BX259=AR$1,data!$BY259=AR$1),data!$BW259,"")</f>
        <v/>
      </c>
      <c r="AT259" s="17" t="str">
        <f ca="1">IF(data!$BX259=AU$1,data!$BW259,"")</f>
        <v/>
      </c>
      <c r="AU259" s="17" t="str">
        <f ca="1">IF(data!$BY259=AU$1,data!$BW259,"")</f>
        <v/>
      </c>
      <c r="AV259" s="17" t="str">
        <f ca="1">IF(OR(data!$BX259=AU$1,data!$BY259=AU$1),data!$BW259,"")</f>
        <v/>
      </c>
      <c r="AW259" s="16" t="str">
        <f ca="1">IF(data!$BX259=AX$1,data!$BW259,"")</f>
        <v/>
      </c>
      <c r="AX259" s="16" t="str">
        <f ca="1">IF(data!$BY259=AX$1,data!$BW259,"")</f>
        <v/>
      </c>
      <c r="AY259" s="16" t="str">
        <f ca="1">IF(OR(data!$BX259=AX$1,data!$BY259=AX$1),data!$BW259,"")</f>
        <v/>
      </c>
      <c r="AZ259" s="17" t="str">
        <f ca="1">IF(data!$BX259=BA$1,data!$BW259,"")</f>
        <v/>
      </c>
      <c r="BA259" s="17" t="str">
        <f ca="1">IF(data!$BY259=BA$1,data!$BW259,"")</f>
        <v/>
      </c>
      <c r="BB259" s="17" t="str">
        <f ca="1">IF(OR(data!$BX259=BA$1,data!$BY259=BA$1),data!$BW259,"")</f>
        <v/>
      </c>
      <c r="BC259" s="16" t="str">
        <f ca="1">IF(data!$BX259=BD$1,data!$BW259,"")</f>
        <v/>
      </c>
      <c r="BD259" s="16" t="str">
        <f ca="1">IF(data!$BY259=BD$1,data!$BW259,"")</f>
        <v/>
      </c>
      <c r="BE259" s="16" t="str">
        <f ca="1">IF(OR(data!$BX259=BD$1,data!$BY259=BD$1),data!$BW259,"")</f>
        <v/>
      </c>
      <c r="BF259" s="17" t="str">
        <f ca="1">IF(data!$BX259=BG$1,data!$BW259,"")</f>
        <v/>
      </c>
      <c r="BG259" s="17" t="str">
        <f ca="1">IF(data!$BY259=BG$1,data!$BW259,"")</f>
        <v/>
      </c>
      <c r="BH259" s="17" t="str">
        <f ca="1">IF(OR(data!$BX259=BG$1,data!$BY259=BG$1),data!$BW259,"")</f>
        <v/>
      </c>
      <c r="BI259" s="16" t="str">
        <f ca="1">IF(data!$BX259=BJ$1,data!$BW259,"")</f>
        <v/>
      </c>
      <c r="BJ259" s="16" t="str">
        <f ca="1">IF(data!$BY259=BJ$1,data!$BW259,"")</f>
        <v/>
      </c>
      <c r="BK259" s="16" t="str">
        <f ca="1">IF(OR(data!$BX259=BJ$1,data!$BY259=BJ$1),data!$BW259,"")</f>
        <v/>
      </c>
      <c r="BL259" s="17" t="str">
        <f ca="1">IF(data!$BX259=BM$1,data!$BW259,"")</f>
        <v/>
      </c>
      <c r="BM259" s="17" t="str">
        <f ca="1">IF(data!$BY259=BM$1,data!$BW259,"")</f>
        <v/>
      </c>
      <c r="BN259" s="17" t="str">
        <f ca="1">IF(OR(data!$BX259=BM$1,data!$BY259=BM$1),data!$BW259,"")</f>
        <v/>
      </c>
      <c r="BO259" s="16" t="str">
        <f ca="1">IF(data!$BX259=BP$1,data!$BW259,"")</f>
        <v/>
      </c>
      <c r="BP259" s="16" t="str">
        <f ca="1">IF(data!$BY259=BP$1,data!$BW259,"")</f>
        <v/>
      </c>
      <c r="BQ259" s="16" t="str">
        <f ca="1">IF(OR(data!$BX259=BP$1,data!$BY259=BP$1),data!$BW259,"")</f>
        <v/>
      </c>
      <c r="BR259" s="17" t="str">
        <f ca="1">IF(data!$BX259=BS$1,data!$BW259,"")</f>
        <v/>
      </c>
      <c r="BS259" s="17" t="str">
        <f ca="1">IF(data!$BY259=BS$1,data!$BW259,"")</f>
        <v/>
      </c>
      <c r="BT259" s="17" t="str">
        <f ca="1">IF(OR(data!$BX259=BS$1,data!$BY259=BS$1),data!$BW259,"")</f>
        <v/>
      </c>
    </row>
    <row r="260" spans="1:72" s="11" customFormat="1" x14ac:dyDescent="0.25">
      <c r="A260" s="16" t="str">
        <f ca="1">IF(data!$BX260=B$1,data!$BW260,"")</f>
        <v/>
      </c>
      <c r="B260" s="16" t="str">
        <f ca="1">IF(data!$BY260=B$1,data!$BW260,"")</f>
        <v/>
      </c>
      <c r="C260" s="16" t="str">
        <f ca="1">IF(OR(data!$BX260=B$1,data!$BY260=B$1),data!$BW260,"")</f>
        <v/>
      </c>
      <c r="D260" s="17" t="str">
        <f ca="1">IF(data!$BX260=E$1,data!$BW260,"")</f>
        <v/>
      </c>
      <c r="E260" s="17" t="str">
        <f ca="1">IF(data!$BY260=E$1,data!$BW260,"")</f>
        <v/>
      </c>
      <c r="F260" s="17" t="str">
        <f ca="1">IF(OR(data!$BX260=E$1,data!$BY260=E$1),data!$BW260,"")</f>
        <v/>
      </c>
      <c r="G260" s="16" t="str">
        <f ca="1">IF(data!$BX260=H$1,data!$BW260,"")</f>
        <v/>
      </c>
      <c r="H260" s="16" t="str">
        <f ca="1">IF(data!$BY260=H$1,data!$BW260,"")</f>
        <v/>
      </c>
      <c r="I260" s="16" t="str">
        <f ca="1">IF(OR(data!$BX260=H$1,data!$BY260=H$1),data!$BW260,"")</f>
        <v/>
      </c>
      <c r="J260" s="17" t="str">
        <f ca="1">IF(data!$BX260=K$1,data!$BW260,"")</f>
        <v/>
      </c>
      <c r="K260" s="17" t="str">
        <f ca="1">IF(data!$BY260=K$1,data!$BW260,"")</f>
        <v/>
      </c>
      <c r="L260" s="17" t="str">
        <f ca="1">IF(OR(data!$BX260=K$1,data!$BY260=K$1),data!$BW260,"")</f>
        <v/>
      </c>
      <c r="M260" s="16" t="str">
        <f ca="1">IF(data!$BX260=N$1,data!$BW260,"")</f>
        <v/>
      </c>
      <c r="N260" s="16" t="str">
        <f ca="1">IF(data!$BY260=N$1,data!$BW260,"")</f>
        <v/>
      </c>
      <c r="O260" s="16" t="str">
        <f ca="1">IF(OR(data!$BX260=N$1,data!$BY260=N$1),data!$BW260,"")</f>
        <v/>
      </c>
      <c r="P260" s="17" t="str">
        <f ca="1">IF(data!$BX260=Q$1,data!$BW260,"")</f>
        <v/>
      </c>
      <c r="Q260" s="17" t="str">
        <f ca="1">IF(data!$BY260=Q$1,data!$BW260,"")</f>
        <v/>
      </c>
      <c r="R260" s="17" t="str">
        <f ca="1">IF(OR(data!$BX260=Q$1,data!$BY260=Q$1),data!$BW260,"")</f>
        <v/>
      </c>
      <c r="S260" s="16" t="str">
        <f ca="1">IF(data!$BX260=T$1,data!$BW260,"")</f>
        <v/>
      </c>
      <c r="T260" s="16" t="str">
        <f ca="1">IF(data!$BY260=T$1,data!$BW260,"")</f>
        <v/>
      </c>
      <c r="U260" s="16" t="str">
        <f ca="1">IF(OR(data!$BX260=T$1,data!$BY260=T$1),data!$BW260,"")</f>
        <v/>
      </c>
      <c r="V260" s="17" t="str">
        <f ca="1">IF(data!$BX260=W$1,data!$BW260,"")</f>
        <v/>
      </c>
      <c r="W260" s="17" t="str">
        <f ca="1">IF(data!$BY260=W$1,data!$BW260,"")</f>
        <v/>
      </c>
      <c r="X260" s="17" t="str">
        <f ca="1">IF(OR(data!$BX260=W$1,data!$BY260=W$1),data!$BW260,"")</f>
        <v/>
      </c>
      <c r="Y260" s="16" t="str">
        <f ca="1">IF(data!$BX260=Z$1,data!$BW260,"")</f>
        <v/>
      </c>
      <c r="Z260" s="16" t="str">
        <f ca="1">IF(data!$BY260=Z$1,data!$BW260,"")</f>
        <v/>
      </c>
      <c r="AA260" s="16" t="str">
        <f ca="1">IF(OR(data!$BX260=Z$1,data!$BY260=Z$1),data!$BW260,"")</f>
        <v/>
      </c>
      <c r="AB260" s="17" t="str">
        <f ca="1">IF(data!$BX260=AC$1,data!$BW260,"")</f>
        <v/>
      </c>
      <c r="AC260" s="17" t="str">
        <f ca="1">IF(data!$BY260=AC$1,data!$BW260,"")</f>
        <v/>
      </c>
      <c r="AD260" s="17" t="str">
        <f ca="1">IF(OR(data!$BX260=AC$1,data!$BY260=AC$1),data!$BW260,"")</f>
        <v/>
      </c>
      <c r="AE260" s="16" t="str">
        <f ca="1">IF(data!$BX260=AF$1,data!$BW260,"")</f>
        <v/>
      </c>
      <c r="AF260" s="16" t="str">
        <f ca="1">IF(data!$BY260=AF$1,data!$BW260,"")</f>
        <v/>
      </c>
      <c r="AG260" s="16" t="str">
        <f ca="1">IF(OR(data!$BX260=AF$1,data!$BY260=AF$1),data!$BW260,"")</f>
        <v/>
      </c>
      <c r="AH260" s="17" t="str">
        <f ca="1">IF(data!$BX260=AI$1,data!$BW260,"")</f>
        <v/>
      </c>
      <c r="AI260" s="17" t="str">
        <f ca="1">IF(data!$BY260=AI$1,data!$BW260,"")</f>
        <v/>
      </c>
      <c r="AJ260" s="17" t="str">
        <f ca="1">IF(OR(data!$BX260=AI$1,data!$BY260=AI$1),data!$BW260,"")</f>
        <v/>
      </c>
      <c r="AK260" s="16" t="str">
        <f ca="1">IF(data!$BX260=AL$1,data!$BW260,"")</f>
        <v/>
      </c>
      <c r="AL260" s="16" t="str">
        <f ca="1">IF(data!$BY260=AL$1,data!$BW260,"")</f>
        <v/>
      </c>
      <c r="AM260" s="16" t="str">
        <f ca="1">IF(OR(data!$BX260=AL$1,data!$BY260=AL$1),data!$BW260,"")</f>
        <v/>
      </c>
      <c r="AN260" s="17" t="str">
        <f ca="1">IF(data!$BX260=AO$1,data!$BW260,"")</f>
        <v/>
      </c>
      <c r="AO260" s="17" t="str">
        <f ca="1">IF(data!$BY260=AO$1,data!$BW260,"")</f>
        <v/>
      </c>
      <c r="AP260" s="17" t="str">
        <f ca="1">IF(OR(data!$BX260=AO$1,data!$BY260=AO$1),data!$BW260,"")</f>
        <v/>
      </c>
      <c r="AQ260" s="16" t="str">
        <f ca="1">IF(data!$BX260=AR$1,data!$BW260,"")</f>
        <v/>
      </c>
      <c r="AR260" s="16" t="str">
        <f ca="1">IF(data!$BY260=AR$1,data!$BW260,"")</f>
        <v/>
      </c>
      <c r="AS260" s="16" t="str">
        <f ca="1">IF(OR(data!$BX260=AR$1,data!$BY260=AR$1),data!$BW260,"")</f>
        <v/>
      </c>
      <c r="AT260" s="17" t="str">
        <f ca="1">IF(data!$BX260=AU$1,data!$BW260,"")</f>
        <v/>
      </c>
      <c r="AU260" s="17" t="str">
        <f ca="1">IF(data!$BY260=AU$1,data!$BW260,"")</f>
        <v/>
      </c>
      <c r="AV260" s="17" t="str">
        <f ca="1">IF(OR(data!$BX260=AU$1,data!$BY260=AU$1),data!$BW260,"")</f>
        <v/>
      </c>
      <c r="AW260" s="16" t="str">
        <f ca="1">IF(data!$BX260=AX$1,data!$BW260,"")</f>
        <v/>
      </c>
      <c r="AX260" s="16" t="str">
        <f ca="1">IF(data!$BY260=AX$1,data!$BW260,"")</f>
        <v/>
      </c>
      <c r="AY260" s="16" t="str">
        <f ca="1">IF(OR(data!$BX260=AX$1,data!$BY260=AX$1),data!$BW260,"")</f>
        <v/>
      </c>
      <c r="AZ260" s="17" t="str">
        <f ca="1">IF(data!$BX260=BA$1,data!$BW260,"")</f>
        <v/>
      </c>
      <c r="BA260" s="17" t="str">
        <f ca="1">IF(data!$BY260=BA$1,data!$BW260,"")</f>
        <v/>
      </c>
      <c r="BB260" s="17" t="str">
        <f ca="1">IF(OR(data!$BX260=BA$1,data!$BY260=BA$1),data!$BW260,"")</f>
        <v/>
      </c>
      <c r="BC260" s="16" t="str">
        <f ca="1">IF(data!$BX260=BD$1,data!$BW260,"")</f>
        <v/>
      </c>
      <c r="BD260" s="16" t="str">
        <f ca="1">IF(data!$BY260=BD$1,data!$BW260,"")</f>
        <v/>
      </c>
      <c r="BE260" s="16" t="str">
        <f ca="1">IF(OR(data!$BX260=BD$1,data!$BY260=BD$1),data!$BW260,"")</f>
        <v/>
      </c>
      <c r="BF260" s="17" t="str">
        <f ca="1">IF(data!$BX260=BG$1,data!$BW260,"")</f>
        <v/>
      </c>
      <c r="BG260" s="17" t="str">
        <f ca="1">IF(data!$BY260=BG$1,data!$BW260,"")</f>
        <v/>
      </c>
      <c r="BH260" s="17" t="str">
        <f ca="1">IF(OR(data!$BX260=BG$1,data!$BY260=BG$1),data!$BW260,"")</f>
        <v/>
      </c>
      <c r="BI260" s="16" t="str">
        <f ca="1">IF(data!$BX260=BJ$1,data!$BW260,"")</f>
        <v/>
      </c>
      <c r="BJ260" s="16" t="str">
        <f ca="1">IF(data!$BY260=BJ$1,data!$BW260,"")</f>
        <v/>
      </c>
      <c r="BK260" s="16" t="str">
        <f ca="1">IF(OR(data!$BX260=BJ$1,data!$BY260=BJ$1),data!$BW260,"")</f>
        <v/>
      </c>
      <c r="BL260" s="17" t="str">
        <f ca="1">IF(data!$BX260=BM$1,data!$BW260,"")</f>
        <v/>
      </c>
      <c r="BM260" s="17" t="str">
        <f ca="1">IF(data!$BY260=BM$1,data!$BW260,"")</f>
        <v/>
      </c>
      <c r="BN260" s="17" t="str">
        <f ca="1">IF(OR(data!$BX260=BM$1,data!$BY260=BM$1),data!$BW260,"")</f>
        <v/>
      </c>
      <c r="BO260" s="16" t="str">
        <f ca="1">IF(data!$BX260=BP$1,data!$BW260,"")</f>
        <v/>
      </c>
      <c r="BP260" s="16" t="str">
        <f ca="1">IF(data!$BY260=BP$1,data!$BW260,"")</f>
        <v/>
      </c>
      <c r="BQ260" s="16" t="str">
        <f ca="1">IF(OR(data!$BX260=BP$1,data!$BY260=BP$1),data!$BW260,"")</f>
        <v/>
      </c>
      <c r="BR260" s="17" t="str">
        <f ca="1">IF(data!$BX260=BS$1,data!$BW260,"")</f>
        <v/>
      </c>
      <c r="BS260" s="17" t="str">
        <f ca="1">IF(data!$BY260=BS$1,data!$BW260,"")</f>
        <v/>
      </c>
      <c r="BT260" s="17" t="str">
        <f ca="1">IF(OR(data!$BX260=BS$1,data!$BY260=BS$1),data!$BW260,"")</f>
        <v/>
      </c>
    </row>
    <row r="261" spans="1:72" s="11" customFormat="1" x14ac:dyDescent="0.25">
      <c r="A261" s="16" t="str">
        <f ca="1">IF(data!$BX261=B$1,data!$BW261,"")</f>
        <v/>
      </c>
      <c r="B261" s="16" t="str">
        <f ca="1">IF(data!$BY261=B$1,data!$BW261,"")</f>
        <v/>
      </c>
      <c r="C261" s="16" t="str">
        <f ca="1">IF(OR(data!$BX261=B$1,data!$BY261=B$1),data!$BW261,"")</f>
        <v/>
      </c>
      <c r="D261" s="17" t="str">
        <f ca="1">IF(data!$BX261=E$1,data!$BW261,"")</f>
        <v/>
      </c>
      <c r="E261" s="17" t="str">
        <f ca="1">IF(data!$BY261=E$1,data!$BW261,"")</f>
        <v/>
      </c>
      <c r="F261" s="17" t="str">
        <f ca="1">IF(OR(data!$BX261=E$1,data!$BY261=E$1),data!$BW261,"")</f>
        <v/>
      </c>
      <c r="G261" s="16" t="str">
        <f ca="1">IF(data!$BX261=H$1,data!$BW261,"")</f>
        <v/>
      </c>
      <c r="H261" s="16" t="str">
        <f ca="1">IF(data!$BY261=H$1,data!$BW261,"")</f>
        <v/>
      </c>
      <c r="I261" s="16" t="str">
        <f ca="1">IF(OR(data!$BX261=H$1,data!$BY261=H$1),data!$BW261,"")</f>
        <v/>
      </c>
      <c r="J261" s="17" t="str">
        <f ca="1">IF(data!$BX261=K$1,data!$BW261,"")</f>
        <v/>
      </c>
      <c r="K261" s="17" t="str">
        <f ca="1">IF(data!$BY261=K$1,data!$BW261,"")</f>
        <v/>
      </c>
      <c r="L261" s="17" t="str">
        <f ca="1">IF(OR(data!$BX261=K$1,data!$BY261=K$1),data!$BW261,"")</f>
        <v/>
      </c>
      <c r="M261" s="16" t="str">
        <f ca="1">IF(data!$BX261=N$1,data!$BW261,"")</f>
        <v/>
      </c>
      <c r="N261" s="16" t="str">
        <f ca="1">IF(data!$BY261=N$1,data!$BW261,"")</f>
        <v/>
      </c>
      <c r="O261" s="16" t="str">
        <f ca="1">IF(OR(data!$BX261=N$1,data!$BY261=N$1),data!$BW261,"")</f>
        <v/>
      </c>
      <c r="P261" s="17" t="str">
        <f ca="1">IF(data!$BX261=Q$1,data!$BW261,"")</f>
        <v/>
      </c>
      <c r="Q261" s="17" t="str">
        <f ca="1">IF(data!$BY261=Q$1,data!$BW261,"")</f>
        <v/>
      </c>
      <c r="R261" s="17" t="str">
        <f ca="1">IF(OR(data!$BX261=Q$1,data!$BY261=Q$1),data!$BW261,"")</f>
        <v/>
      </c>
      <c r="S261" s="16" t="str">
        <f ca="1">IF(data!$BX261=T$1,data!$BW261,"")</f>
        <v/>
      </c>
      <c r="T261" s="16" t="str">
        <f ca="1">IF(data!$BY261=T$1,data!$BW261,"")</f>
        <v/>
      </c>
      <c r="U261" s="16" t="str">
        <f ca="1">IF(OR(data!$BX261=T$1,data!$BY261=T$1),data!$BW261,"")</f>
        <v/>
      </c>
      <c r="V261" s="17" t="str">
        <f ca="1">IF(data!$BX261=W$1,data!$BW261,"")</f>
        <v/>
      </c>
      <c r="W261" s="17" t="str">
        <f ca="1">IF(data!$BY261=W$1,data!$BW261,"")</f>
        <v/>
      </c>
      <c r="X261" s="17" t="str">
        <f ca="1">IF(OR(data!$BX261=W$1,data!$BY261=W$1),data!$BW261,"")</f>
        <v/>
      </c>
      <c r="Y261" s="16" t="str">
        <f ca="1">IF(data!$BX261=Z$1,data!$BW261,"")</f>
        <v/>
      </c>
      <c r="Z261" s="16" t="str">
        <f ca="1">IF(data!$BY261=Z$1,data!$BW261,"")</f>
        <v/>
      </c>
      <c r="AA261" s="16" t="str">
        <f ca="1">IF(OR(data!$BX261=Z$1,data!$BY261=Z$1),data!$BW261,"")</f>
        <v/>
      </c>
      <c r="AB261" s="17" t="str">
        <f ca="1">IF(data!$BX261=AC$1,data!$BW261,"")</f>
        <v/>
      </c>
      <c r="AC261" s="17" t="str">
        <f ca="1">IF(data!$BY261=AC$1,data!$BW261,"")</f>
        <v/>
      </c>
      <c r="AD261" s="17" t="str">
        <f ca="1">IF(OR(data!$BX261=AC$1,data!$BY261=AC$1),data!$BW261,"")</f>
        <v/>
      </c>
      <c r="AE261" s="16" t="str">
        <f ca="1">IF(data!$BX261=AF$1,data!$BW261,"")</f>
        <v/>
      </c>
      <c r="AF261" s="16" t="str">
        <f ca="1">IF(data!$BY261=AF$1,data!$BW261,"")</f>
        <v/>
      </c>
      <c r="AG261" s="16" t="str">
        <f ca="1">IF(OR(data!$BX261=AF$1,data!$BY261=AF$1),data!$BW261,"")</f>
        <v/>
      </c>
      <c r="AH261" s="17" t="str">
        <f ca="1">IF(data!$BX261=AI$1,data!$BW261,"")</f>
        <v/>
      </c>
      <c r="AI261" s="17" t="str">
        <f ca="1">IF(data!$BY261=AI$1,data!$BW261,"")</f>
        <v/>
      </c>
      <c r="AJ261" s="17" t="str">
        <f ca="1">IF(OR(data!$BX261=AI$1,data!$BY261=AI$1),data!$BW261,"")</f>
        <v/>
      </c>
      <c r="AK261" s="16" t="str">
        <f ca="1">IF(data!$BX261=AL$1,data!$BW261,"")</f>
        <v/>
      </c>
      <c r="AL261" s="16" t="str">
        <f ca="1">IF(data!$BY261=AL$1,data!$BW261,"")</f>
        <v/>
      </c>
      <c r="AM261" s="16" t="str">
        <f ca="1">IF(OR(data!$BX261=AL$1,data!$BY261=AL$1),data!$BW261,"")</f>
        <v/>
      </c>
      <c r="AN261" s="17" t="str">
        <f ca="1">IF(data!$BX261=AO$1,data!$BW261,"")</f>
        <v/>
      </c>
      <c r="AO261" s="17" t="str">
        <f ca="1">IF(data!$BY261=AO$1,data!$BW261,"")</f>
        <v/>
      </c>
      <c r="AP261" s="17" t="str">
        <f ca="1">IF(OR(data!$BX261=AO$1,data!$BY261=AO$1),data!$BW261,"")</f>
        <v/>
      </c>
      <c r="AQ261" s="16" t="str">
        <f ca="1">IF(data!$BX261=AR$1,data!$BW261,"")</f>
        <v/>
      </c>
      <c r="AR261" s="16" t="str">
        <f ca="1">IF(data!$BY261=AR$1,data!$BW261,"")</f>
        <v/>
      </c>
      <c r="AS261" s="16" t="str">
        <f ca="1">IF(OR(data!$BX261=AR$1,data!$BY261=AR$1),data!$BW261,"")</f>
        <v/>
      </c>
      <c r="AT261" s="17" t="str">
        <f ca="1">IF(data!$BX261=AU$1,data!$BW261,"")</f>
        <v/>
      </c>
      <c r="AU261" s="17" t="str">
        <f ca="1">IF(data!$BY261=AU$1,data!$BW261,"")</f>
        <v/>
      </c>
      <c r="AV261" s="17" t="str">
        <f ca="1">IF(OR(data!$BX261=AU$1,data!$BY261=AU$1),data!$BW261,"")</f>
        <v/>
      </c>
      <c r="AW261" s="16" t="str">
        <f ca="1">IF(data!$BX261=AX$1,data!$BW261,"")</f>
        <v/>
      </c>
      <c r="AX261" s="16" t="str">
        <f ca="1">IF(data!$BY261=AX$1,data!$BW261,"")</f>
        <v/>
      </c>
      <c r="AY261" s="16" t="str">
        <f ca="1">IF(OR(data!$BX261=AX$1,data!$BY261=AX$1),data!$BW261,"")</f>
        <v/>
      </c>
      <c r="AZ261" s="17" t="str">
        <f ca="1">IF(data!$BX261=BA$1,data!$BW261,"")</f>
        <v/>
      </c>
      <c r="BA261" s="17" t="str">
        <f ca="1">IF(data!$BY261=BA$1,data!$BW261,"")</f>
        <v/>
      </c>
      <c r="BB261" s="17" t="str">
        <f ca="1">IF(OR(data!$BX261=BA$1,data!$BY261=BA$1),data!$BW261,"")</f>
        <v/>
      </c>
      <c r="BC261" s="16" t="str">
        <f ca="1">IF(data!$BX261=BD$1,data!$BW261,"")</f>
        <v/>
      </c>
      <c r="BD261" s="16" t="str">
        <f ca="1">IF(data!$BY261=BD$1,data!$BW261,"")</f>
        <v/>
      </c>
      <c r="BE261" s="16" t="str">
        <f ca="1">IF(OR(data!$BX261=BD$1,data!$BY261=BD$1),data!$BW261,"")</f>
        <v/>
      </c>
      <c r="BF261" s="17" t="str">
        <f ca="1">IF(data!$BX261=BG$1,data!$BW261,"")</f>
        <v/>
      </c>
      <c r="BG261" s="17" t="str">
        <f ca="1">IF(data!$BY261=BG$1,data!$BW261,"")</f>
        <v/>
      </c>
      <c r="BH261" s="17" t="str">
        <f ca="1">IF(OR(data!$BX261=BG$1,data!$BY261=BG$1),data!$BW261,"")</f>
        <v/>
      </c>
      <c r="BI261" s="16" t="str">
        <f ca="1">IF(data!$BX261=BJ$1,data!$BW261,"")</f>
        <v/>
      </c>
      <c r="BJ261" s="16" t="str">
        <f ca="1">IF(data!$BY261=BJ$1,data!$BW261,"")</f>
        <v/>
      </c>
      <c r="BK261" s="16" t="str">
        <f ca="1">IF(OR(data!$BX261=BJ$1,data!$BY261=BJ$1),data!$BW261,"")</f>
        <v/>
      </c>
      <c r="BL261" s="17" t="str">
        <f ca="1">IF(data!$BX261=BM$1,data!$BW261,"")</f>
        <v/>
      </c>
      <c r="BM261" s="17" t="str">
        <f ca="1">IF(data!$BY261=BM$1,data!$BW261,"")</f>
        <v/>
      </c>
      <c r="BN261" s="17" t="str">
        <f ca="1">IF(OR(data!$BX261=BM$1,data!$BY261=BM$1),data!$BW261,"")</f>
        <v/>
      </c>
      <c r="BO261" s="16" t="str">
        <f ca="1">IF(data!$BX261=BP$1,data!$BW261,"")</f>
        <v/>
      </c>
      <c r="BP261" s="16" t="str">
        <f ca="1">IF(data!$BY261=BP$1,data!$BW261,"")</f>
        <v/>
      </c>
      <c r="BQ261" s="16" t="str">
        <f ca="1">IF(OR(data!$BX261=BP$1,data!$BY261=BP$1),data!$BW261,"")</f>
        <v/>
      </c>
      <c r="BR261" s="17" t="str">
        <f ca="1">IF(data!$BX261=BS$1,data!$BW261,"")</f>
        <v/>
      </c>
      <c r="BS261" s="17" t="str">
        <f ca="1">IF(data!$BY261=BS$1,data!$BW261,"")</f>
        <v/>
      </c>
      <c r="BT261" s="17" t="str">
        <f ca="1">IF(OR(data!$BX261=BS$1,data!$BY261=BS$1),data!$BW261,"")</f>
        <v/>
      </c>
    </row>
    <row r="262" spans="1:72" s="11" customFormat="1" x14ac:dyDescent="0.25">
      <c r="A262" s="16" t="str">
        <f ca="1">IF(data!$BX262=B$1,data!$BW262,"")</f>
        <v/>
      </c>
      <c r="B262" s="16" t="str">
        <f ca="1">IF(data!$BY262=B$1,data!$BW262,"")</f>
        <v/>
      </c>
      <c r="C262" s="16" t="str">
        <f ca="1">IF(OR(data!$BX262=B$1,data!$BY262=B$1),data!$BW262,"")</f>
        <v/>
      </c>
      <c r="D262" s="17" t="str">
        <f ca="1">IF(data!$BX262=E$1,data!$BW262,"")</f>
        <v/>
      </c>
      <c r="E262" s="17" t="str">
        <f ca="1">IF(data!$BY262=E$1,data!$BW262,"")</f>
        <v/>
      </c>
      <c r="F262" s="17" t="str">
        <f ca="1">IF(OR(data!$BX262=E$1,data!$BY262=E$1),data!$BW262,"")</f>
        <v/>
      </c>
      <c r="G262" s="16" t="str">
        <f ca="1">IF(data!$BX262=H$1,data!$BW262,"")</f>
        <v/>
      </c>
      <c r="H262" s="16" t="str">
        <f ca="1">IF(data!$BY262=H$1,data!$BW262,"")</f>
        <v/>
      </c>
      <c r="I262" s="16" t="str">
        <f ca="1">IF(OR(data!$BX262=H$1,data!$BY262=H$1),data!$BW262,"")</f>
        <v/>
      </c>
      <c r="J262" s="17" t="str">
        <f ca="1">IF(data!$BX262=K$1,data!$BW262,"")</f>
        <v/>
      </c>
      <c r="K262" s="17" t="str">
        <f ca="1">IF(data!$BY262=K$1,data!$BW262,"")</f>
        <v/>
      </c>
      <c r="L262" s="17" t="str">
        <f ca="1">IF(OR(data!$BX262=K$1,data!$BY262=K$1),data!$BW262,"")</f>
        <v/>
      </c>
      <c r="M262" s="16" t="str">
        <f ca="1">IF(data!$BX262=N$1,data!$BW262,"")</f>
        <v/>
      </c>
      <c r="N262" s="16" t="str">
        <f ca="1">IF(data!$BY262=N$1,data!$BW262,"")</f>
        <v/>
      </c>
      <c r="O262" s="16" t="str">
        <f ca="1">IF(OR(data!$BX262=N$1,data!$BY262=N$1),data!$BW262,"")</f>
        <v/>
      </c>
      <c r="P262" s="17" t="str">
        <f ca="1">IF(data!$BX262=Q$1,data!$BW262,"")</f>
        <v/>
      </c>
      <c r="Q262" s="17" t="str">
        <f ca="1">IF(data!$BY262=Q$1,data!$BW262,"")</f>
        <v/>
      </c>
      <c r="R262" s="17" t="str">
        <f ca="1">IF(OR(data!$BX262=Q$1,data!$BY262=Q$1),data!$BW262,"")</f>
        <v/>
      </c>
      <c r="S262" s="16" t="str">
        <f ca="1">IF(data!$BX262=T$1,data!$BW262,"")</f>
        <v/>
      </c>
      <c r="T262" s="16" t="str">
        <f ca="1">IF(data!$BY262=T$1,data!$BW262,"")</f>
        <v/>
      </c>
      <c r="U262" s="16" t="str">
        <f ca="1">IF(OR(data!$BX262=T$1,data!$BY262=T$1),data!$BW262,"")</f>
        <v/>
      </c>
      <c r="V262" s="17" t="str">
        <f ca="1">IF(data!$BX262=W$1,data!$BW262,"")</f>
        <v/>
      </c>
      <c r="W262" s="17" t="str">
        <f ca="1">IF(data!$BY262=W$1,data!$BW262,"")</f>
        <v/>
      </c>
      <c r="X262" s="17" t="str">
        <f ca="1">IF(OR(data!$BX262=W$1,data!$BY262=W$1),data!$BW262,"")</f>
        <v/>
      </c>
      <c r="Y262" s="16" t="str">
        <f ca="1">IF(data!$BX262=Z$1,data!$BW262,"")</f>
        <v/>
      </c>
      <c r="Z262" s="16" t="str">
        <f ca="1">IF(data!$BY262=Z$1,data!$BW262,"")</f>
        <v/>
      </c>
      <c r="AA262" s="16" t="str">
        <f ca="1">IF(OR(data!$BX262=Z$1,data!$BY262=Z$1),data!$BW262,"")</f>
        <v/>
      </c>
      <c r="AB262" s="17" t="str">
        <f ca="1">IF(data!$BX262=AC$1,data!$BW262,"")</f>
        <v/>
      </c>
      <c r="AC262" s="17" t="str">
        <f ca="1">IF(data!$BY262=AC$1,data!$BW262,"")</f>
        <v/>
      </c>
      <c r="AD262" s="17" t="str">
        <f ca="1">IF(OR(data!$BX262=AC$1,data!$BY262=AC$1),data!$BW262,"")</f>
        <v/>
      </c>
      <c r="AE262" s="16" t="str">
        <f ca="1">IF(data!$BX262=AF$1,data!$BW262,"")</f>
        <v/>
      </c>
      <c r="AF262" s="16" t="str">
        <f ca="1">IF(data!$BY262=AF$1,data!$BW262,"")</f>
        <v/>
      </c>
      <c r="AG262" s="16" t="str">
        <f ca="1">IF(OR(data!$BX262=AF$1,data!$BY262=AF$1),data!$BW262,"")</f>
        <v/>
      </c>
      <c r="AH262" s="17" t="str">
        <f ca="1">IF(data!$BX262=AI$1,data!$BW262,"")</f>
        <v/>
      </c>
      <c r="AI262" s="17" t="str">
        <f ca="1">IF(data!$BY262=AI$1,data!$BW262,"")</f>
        <v/>
      </c>
      <c r="AJ262" s="17" t="str">
        <f ca="1">IF(OR(data!$BX262=AI$1,data!$BY262=AI$1),data!$BW262,"")</f>
        <v/>
      </c>
      <c r="AK262" s="16" t="str">
        <f ca="1">IF(data!$BX262=AL$1,data!$BW262,"")</f>
        <v/>
      </c>
      <c r="AL262" s="16" t="str">
        <f ca="1">IF(data!$BY262=AL$1,data!$BW262,"")</f>
        <v/>
      </c>
      <c r="AM262" s="16" t="str">
        <f ca="1">IF(OR(data!$BX262=AL$1,data!$BY262=AL$1),data!$BW262,"")</f>
        <v/>
      </c>
      <c r="AN262" s="17" t="str">
        <f ca="1">IF(data!$BX262=AO$1,data!$BW262,"")</f>
        <v/>
      </c>
      <c r="AO262" s="17" t="str">
        <f ca="1">IF(data!$BY262=AO$1,data!$BW262,"")</f>
        <v/>
      </c>
      <c r="AP262" s="17" t="str">
        <f ca="1">IF(OR(data!$BX262=AO$1,data!$BY262=AO$1),data!$BW262,"")</f>
        <v/>
      </c>
      <c r="AQ262" s="16" t="str">
        <f ca="1">IF(data!$BX262=AR$1,data!$BW262,"")</f>
        <v/>
      </c>
      <c r="AR262" s="16" t="str">
        <f ca="1">IF(data!$BY262=AR$1,data!$BW262,"")</f>
        <v/>
      </c>
      <c r="AS262" s="16" t="str">
        <f ca="1">IF(OR(data!$BX262=AR$1,data!$BY262=AR$1),data!$BW262,"")</f>
        <v/>
      </c>
      <c r="AT262" s="17" t="str">
        <f ca="1">IF(data!$BX262=AU$1,data!$BW262,"")</f>
        <v/>
      </c>
      <c r="AU262" s="17" t="str">
        <f ca="1">IF(data!$BY262=AU$1,data!$BW262,"")</f>
        <v/>
      </c>
      <c r="AV262" s="17" t="str">
        <f ca="1">IF(OR(data!$BX262=AU$1,data!$BY262=AU$1),data!$BW262,"")</f>
        <v/>
      </c>
      <c r="AW262" s="16" t="str">
        <f ca="1">IF(data!$BX262=AX$1,data!$BW262,"")</f>
        <v/>
      </c>
      <c r="AX262" s="16" t="str">
        <f ca="1">IF(data!$BY262=AX$1,data!$BW262,"")</f>
        <v/>
      </c>
      <c r="AY262" s="16" t="str">
        <f ca="1">IF(OR(data!$BX262=AX$1,data!$BY262=AX$1),data!$BW262,"")</f>
        <v/>
      </c>
      <c r="AZ262" s="17" t="str">
        <f ca="1">IF(data!$BX262=BA$1,data!$BW262,"")</f>
        <v/>
      </c>
      <c r="BA262" s="17" t="str">
        <f ca="1">IF(data!$BY262=BA$1,data!$BW262,"")</f>
        <v/>
      </c>
      <c r="BB262" s="17" t="str">
        <f ca="1">IF(OR(data!$BX262=BA$1,data!$BY262=BA$1),data!$BW262,"")</f>
        <v/>
      </c>
      <c r="BC262" s="16" t="str">
        <f ca="1">IF(data!$BX262=BD$1,data!$BW262,"")</f>
        <v/>
      </c>
      <c r="BD262" s="16" t="str">
        <f ca="1">IF(data!$BY262=BD$1,data!$BW262,"")</f>
        <v/>
      </c>
      <c r="BE262" s="16" t="str">
        <f ca="1">IF(OR(data!$BX262=BD$1,data!$BY262=BD$1),data!$BW262,"")</f>
        <v/>
      </c>
      <c r="BF262" s="17" t="str">
        <f ca="1">IF(data!$BX262=BG$1,data!$BW262,"")</f>
        <v/>
      </c>
      <c r="BG262" s="17" t="str">
        <f ca="1">IF(data!$BY262=BG$1,data!$BW262,"")</f>
        <v/>
      </c>
      <c r="BH262" s="17" t="str">
        <f ca="1">IF(OR(data!$BX262=BG$1,data!$BY262=BG$1),data!$BW262,"")</f>
        <v/>
      </c>
      <c r="BI262" s="16" t="str">
        <f ca="1">IF(data!$BX262=BJ$1,data!$BW262,"")</f>
        <v/>
      </c>
      <c r="BJ262" s="16" t="str">
        <f ca="1">IF(data!$BY262=BJ$1,data!$BW262,"")</f>
        <v/>
      </c>
      <c r="BK262" s="16" t="str">
        <f ca="1">IF(OR(data!$BX262=BJ$1,data!$BY262=BJ$1),data!$BW262,"")</f>
        <v/>
      </c>
      <c r="BL262" s="17" t="str">
        <f ca="1">IF(data!$BX262=BM$1,data!$BW262,"")</f>
        <v/>
      </c>
      <c r="BM262" s="17" t="str">
        <f ca="1">IF(data!$BY262=BM$1,data!$BW262,"")</f>
        <v/>
      </c>
      <c r="BN262" s="17" t="str">
        <f ca="1">IF(OR(data!$BX262=BM$1,data!$BY262=BM$1),data!$BW262,"")</f>
        <v/>
      </c>
      <c r="BO262" s="16" t="str">
        <f ca="1">IF(data!$BX262=BP$1,data!$BW262,"")</f>
        <v/>
      </c>
      <c r="BP262" s="16" t="str">
        <f ca="1">IF(data!$BY262=BP$1,data!$BW262,"")</f>
        <v/>
      </c>
      <c r="BQ262" s="16" t="str">
        <f ca="1">IF(OR(data!$BX262=BP$1,data!$BY262=BP$1),data!$BW262,"")</f>
        <v/>
      </c>
      <c r="BR262" s="17" t="str">
        <f ca="1">IF(data!$BX262=BS$1,data!$BW262,"")</f>
        <v/>
      </c>
      <c r="BS262" s="17" t="str">
        <f ca="1">IF(data!$BY262=BS$1,data!$BW262,"")</f>
        <v/>
      </c>
      <c r="BT262" s="17" t="str">
        <f ca="1">IF(OR(data!$BX262=BS$1,data!$BY262=BS$1),data!$BW262,"")</f>
        <v/>
      </c>
    </row>
    <row r="263" spans="1:72" s="11" customFormat="1" x14ac:dyDescent="0.25">
      <c r="A263" s="16" t="str">
        <f ca="1">IF(data!$BX263=B$1,data!$BW263,"")</f>
        <v/>
      </c>
      <c r="B263" s="16" t="str">
        <f ca="1">IF(data!$BY263=B$1,data!$BW263,"")</f>
        <v/>
      </c>
      <c r="C263" s="16" t="str">
        <f ca="1">IF(OR(data!$BX263=B$1,data!$BY263=B$1),data!$BW263,"")</f>
        <v/>
      </c>
      <c r="D263" s="17" t="str">
        <f ca="1">IF(data!$BX263=E$1,data!$BW263,"")</f>
        <v/>
      </c>
      <c r="E263" s="17" t="str">
        <f ca="1">IF(data!$BY263=E$1,data!$BW263,"")</f>
        <v/>
      </c>
      <c r="F263" s="17" t="str">
        <f ca="1">IF(OR(data!$BX263=E$1,data!$BY263=E$1),data!$BW263,"")</f>
        <v/>
      </c>
      <c r="G263" s="16" t="str">
        <f ca="1">IF(data!$BX263=H$1,data!$BW263,"")</f>
        <v/>
      </c>
      <c r="H263" s="16" t="str">
        <f ca="1">IF(data!$BY263=H$1,data!$BW263,"")</f>
        <v/>
      </c>
      <c r="I263" s="16" t="str">
        <f ca="1">IF(OR(data!$BX263=H$1,data!$BY263=H$1),data!$BW263,"")</f>
        <v/>
      </c>
      <c r="J263" s="17" t="str">
        <f ca="1">IF(data!$BX263=K$1,data!$BW263,"")</f>
        <v/>
      </c>
      <c r="K263" s="17" t="str">
        <f ca="1">IF(data!$BY263=K$1,data!$BW263,"")</f>
        <v/>
      </c>
      <c r="L263" s="17" t="str">
        <f ca="1">IF(OR(data!$BX263=K$1,data!$BY263=K$1),data!$BW263,"")</f>
        <v/>
      </c>
      <c r="M263" s="16" t="str">
        <f ca="1">IF(data!$BX263=N$1,data!$BW263,"")</f>
        <v/>
      </c>
      <c r="N263" s="16" t="str">
        <f ca="1">IF(data!$BY263=N$1,data!$BW263,"")</f>
        <v/>
      </c>
      <c r="O263" s="16" t="str">
        <f ca="1">IF(OR(data!$BX263=N$1,data!$BY263=N$1),data!$BW263,"")</f>
        <v/>
      </c>
      <c r="P263" s="17" t="str">
        <f ca="1">IF(data!$BX263=Q$1,data!$BW263,"")</f>
        <v/>
      </c>
      <c r="Q263" s="17" t="str">
        <f ca="1">IF(data!$BY263=Q$1,data!$BW263,"")</f>
        <v/>
      </c>
      <c r="R263" s="17" t="str">
        <f ca="1">IF(OR(data!$BX263=Q$1,data!$BY263=Q$1),data!$BW263,"")</f>
        <v/>
      </c>
      <c r="S263" s="16" t="str">
        <f ca="1">IF(data!$BX263=T$1,data!$BW263,"")</f>
        <v/>
      </c>
      <c r="T263" s="16" t="str">
        <f ca="1">IF(data!$BY263=T$1,data!$BW263,"")</f>
        <v/>
      </c>
      <c r="U263" s="16" t="str">
        <f ca="1">IF(OR(data!$BX263=T$1,data!$BY263=T$1),data!$BW263,"")</f>
        <v/>
      </c>
      <c r="V263" s="17" t="str">
        <f ca="1">IF(data!$BX263=W$1,data!$BW263,"")</f>
        <v/>
      </c>
      <c r="W263" s="17" t="str">
        <f ca="1">IF(data!$BY263=W$1,data!$BW263,"")</f>
        <v/>
      </c>
      <c r="X263" s="17" t="str">
        <f ca="1">IF(OR(data!$BX263=W$1,data!$BY263=W$1),data!$BW263,"")</f>
        <v/>
      </c>
      <c r="Y263" s="16" t="str">
        <f ca="1">IF(data!$BX263=Z$1,data!$BW263,"")</f>
        <v/>
      </c>
      <c r="Z263" s="16" t="str">
        <f ca="1">IF(data!$BY263=Z$1,data!$BW263,"")</f>
        <v/>
      </c>
      <c r="AA263" s="16" t="str">
        <f ca="1">IF(OR(data!$BX263=Z$1,data!$BY263=Z$1),data!$BW263,"")</f>
        <v/>
      </c>
      <c r="AB263" s="17" t="str">
        <f ca="1">IF(data!$BX263=AC$1,data!$BW263,"")</f>
        <v/>
      </c>
      <c r="AC263" s="17" t="str">
        <f ca="1">IF(data!$BY263=AC$1,data!$BW263,"")</f>
        <v/>
      </c>
      <c r="AD263" s="17" t="str">
        <f ca="1">IF(OR(data!$BX263=AC$1,data!$BY263=AC$1),data!$BW263,"")</f>
        <v/>
      </c>
      <c r="AE263" s="16" t="str">
        <f ca="1">IF(data!$BX263=AF$1,data!$BW263,"")</f>
        <v/>
      </c>
      <c r="AF263" s="16" t="str">
        <f ca="1">IF(data!$BY263=AF$1,data!$BW263,"")</f>
        <v/>
      </c>
      <c r="AG263" s="16" t="str">
        <f ca="1">IF(OR(data!$BX263=AF$1,data!$BY263=AF$1),data!$BW263,"")</f>
        <v/>
      </c>
      <c r="AH263" s="17" t="str">
        <f ca="1">IF(data!$BX263=AI$1,data!$BW263,"")</f>
        <v/>
      </c>
      <c r="AI263" s="17" t="str">
        <f ca="1">IF(data!$BY263=AI$1,data!$BW263,"")</f>
        <v/>
      </c>
      <c r="AJ263" s="17" t="str">
        <f ca="1">IF(OR(data!$BX263=AI$1,data!$BY263=AI$1),data!$BW263,"")</f>
        <v/>
      </c>
      <c r="AK263" s="16" t="str">
        <f ca="1">IF(data!$BX263=AL$1,data!$BW263,"")</f>
        <v/>
      </c>
      <c r="AL263" s="16" t="str">
        <f ca="1">IF(data!$BY263=AL$1,data!$BW263,"")</f>
        <v/>
      </c>
      <c r="AM263" s="16" t="str">
        <f ca="1">IF(OR(data!$BX263=AL$1,data!$BY263=AL$1),data!$BW263,"")</f>
        <v/>
      </c>
      <c r="AN263" s="17" t="str">
        <f ca="1">IF(data!$BX263=AO$1,data!$BW263,"")</f>
        <v/>
      </c>
      <c r="AO263" s="17" t="str">
        <f ca="1">IF(data!$BY263=AO$1,data!$BW263,"")</f>
        <v/>
      </c>
      <c r="AP263" s="17" t="str">
        <f ca="1">IF(OR(data!$BX263=AO$1,data!$BY263=AO$1),data!$BW263,"")</f>
        <v/>
      </c>
      <c r="AQ263" s="16" t="str">
        <f ca="1">IF(data!$BX263=AR$1,data!$BW263,"")</f>
        <v/>
      </c>
      <c r="AR263" s="16" t="str">
        <f ca="1">IF(data!$BY263=AR$1,data!$BW263,"")</f>
        <v/>
      </c>
      <c r="AS263" s="16" t="str">
        <f ca="1">IF(OR(data!$BX263=AR$1,data!$BY263=AR$1),data!$BW263,"")</f>
        <v/>
      </c>
      <c r="AT263" s="17" t="str">
        <f ca="1">IF(data!$BX263=AU$1,data!$BW263,"")</f>
        <v/>
      </c>
      <c r="AU263" s="17" t="str">
        <f ca="1">IF(data!$BY263=AU$1,data!$BW263,"")</f>
        <v/>
      </c>
      <c r="AV263" s="17" t="str">
        <f ca="1">IF(OR(data!$BX263=AU$1,data!$BY263=AU$1),data!$BW263,"")</f>
        <v/>
      </c>
      <c r="AW263" s="16" t="str">
        <f ca="1">IF(data!$BX263=AX$1,data!$BW263,"")</f>
        <v/>
      </c>
      <c r="AX263" s="16" t="str">
        <f ca="1">IF(data!$BY263=AX$1,data!$BW263,"")</f>
        <v/>
      </c>
      <c r="AY263" s="16" t="str">
        <f ca="1">IF(OR(data!$BX263=AX$1,data!$BY263=AX$1),data!$BW263,"")</f>
        <v/>
      </c>
      <c r="AZ263" s="17" t="str">
        <f ca="1">IF(data!$BX263=BA$1,data!$BW263,"")</f>
        <v/>
      </c>
      <c r="BA263" s="17" t="str">
        <f ca="1">IF(data!$BY263=BA$1,data!$BW263,"")</f>
        <v/>
      </c>
      <c r="BB263" s="17" t="str">
        <f ca="1">IF(OR(data!$BX263=BA$1,data!$BY263=BA$1),data!$BW263,"")</f>
        <v/>
      </c>
      <c r="BC263" s="16" t="str">
        <f ca="1">IF(data!$BX263=BD$1,data!$BW263,"")</f>
        <v/>
      </c>
      <c r="BD263" s="16" t="str">
        <f ca="1">IF(data!$BY263=BD$1,data!$BW263,"")</f>
        <v/>
      </c>
      <c r="BE263" s="16" t="str">
        <f ca="1">IF(OR(data!$BX263=BD$1,data!$BY263=BD$1),data!$BW263,"")</f>
        <v/>
      </c>
      <c r="BF263" s="17" t="str">
        <f ca="1">IF(data!$BX263=BG$1,data!$BW263,"")</f>
        <v/>
      </c>
      <c r="BG263" s="17" t="str">
        <f ca="1">IF(data!$BY263=BG$1,data!$BW263,"")</f>
        <v/>
      </c>
      <c r="BH263" s="17" t="str">
        <f ca="1">IF(OR(data!$BX263=BG$1,data!$BY263=BG$1),data!$BW263,"")</f>
        <v/>
      </c>
      <c r="BI263" s="16" t="str">
        <f ca="1">IF(data!$BX263=BJ$1,data!$BW263,"")</f>
        <v/>
      </c>
      <c r="BJ263" s="16" t="str">
        <f ca="1">IF(data!$BY263=BJ$1,data!$BW263,"")</f>
        <v/>
      </c>
      <c r="BK263" s="16" t="str">
        <f ca="1">IF(OR(data!$BX263=BJ$1,data!$BY263=BJ$1),data!$BW263,"")</f>
        <v/>
      </c>
      <c r="BL263" s="17" t="str">
        <f ca="1">IF(data!$BX263=BM$1,data!$BW263,"")</f>
        <v/>
      </c>
      <c r="BM263" s="17" t="str">
        <f ca="1">IF(data!$BY263=BM$1,data!$BW263,"")</f>
        <v/>
      </c>
      <c r="BN263" s="17" t="str">
        <f ca="1">IF(OR(data!$BX263=BM$1,data!$BY263=BM$1),data!$BW263,"")</f>
        <v/>
      </c>
      <c r="BO263" s="16" t="str">
        <f ca="1">IF(data!$BX263=BP$1,data!$BW263,"")</f>
        <v/>
      </c>
      <c r="BP263" s="16" t="str">
        <f ca="1">IF(data!$BY263=BP$1,data!$BW263,"")</f>
        <v/>
      </c>
      <c r="BQ263" s="16" t="str">
        <f ca="1">IF(OR(data!$BX263=BP$1,data!$BY263=BP$1),data!$BW263,"")</f>
        <v/>
      </c>
      <c r="BR263" s="17" t="str">
        <f ca="1">IF(data!$BX263=BS$1,data!$BW263,"")</f>
        <v/>
      </c>
      <c r="BS263" s="17" t="str">
        <f ca="1">IF(data!$BY263=BS$1,data!$BW263,"")</f>
        <v/>
      </c>
      <c r="BT263" s="17" t="str">
        <f ca="1">IF(OR(data!$BX263=BS$1,data!$BY263=BS$1),data!$BW263,"")</f>
        <v/>
      </c>
    </row>
    <row r="264" spans="1:72" s="11" customFormat="1" x14ac:dyDescent="0.25">
      <c r="A264" s="16" t="str">
        <f ca="1">IF(data!$BX264=B$1,data!$BW264,"")</f>
        <v/>
      </c>
      <c r="B264" s="16" t="str">
        <f ca="1">IF(data!$BY264=B$1,data!$BW264,"")</f>
        <v/>
      </c>
      <c r="C264" s="16" t="str">
        <f ca="1">IF(OR(data!$BX264=B$1,data!$BY264=B$1),data!$BW264,"")</f>
        <v/>
      </c>
      <c r="D264" s="17" t="str">
        <f ca="1">IF(data!$BX264=E$1,data!$BW264,"")</f>
        <v/>
      </c>
      <c r="E264" s="17" t="str">
        <f ca="1">IF(data!$BY264=E$1,data!$BW264,"")</f>
        <v/>
      </c>
      <c r="F264" s="17" t="str">
        <f ca="1">IF(OR(data!$BX264=E$1,data!$BY264=E$1),data!$BW264,"")</f>
        <v/>
      </c>
      <c r="G264" s="16" t="str">
        <f ca="1">IF(data!$BX264=H$1,data!$BW264,"")</f>
        <v/>
      </c>
      <c r="H264" s="16" t="str">
        <f ca="1">IF(data!$BY264=H$1,data!$BW264,"")</f>
        <v/>
      </c>
      <c r="I264" s="16" t="str">
        <f ca="1">IF(OR(data!$BX264=H$1,data!$BY264=H$1),data!$BW264,"")</f>
        <v/>
      </c>
      <c r="J264" s="17" t="str">
        <f ca="1">IF(data!$BX264=K$1,data!$BW264,"")</f>
        <v/>
      </c>
      <c r="K264" s="17" t="str">
        <f ca="1">IF(data!$BY264=K$1,data!$BW264,"")</f>
        <v/>
      </c>
      <c r="L264" s="17" t="str">
        <f ca="1">IF(OR(data!$BX264=K$1,data!$BY264=K$1),data!$BW264,"")</f>
        <v/>
      </c>
      <c r="M264" s="16" t="str">
        <f ca="1">IF(data!$BX264=N$1,data!$BW264,"")</f>
        <v/>
      </c>
      <c r="N264" s="16" t="str">
        <f ca="1">IF(data!$BY264=N$1,data!$BW264,"")</f>
        <v/>
      </c>
      <c r="O264" s="16" t="str">
        <f ca="1">IF(OR(data!$BX264=N$1,data!$BY264=N$1),data!$BW264,"")</f>
        <v/>
      </c>
      <c r="P264" s="17" t="str">
        <f ca="1">IF(data!$BX264=Q$1,data!$BW264,"")</f>
        <v/>
      </c>
      <c r="Q264" s="17" t="str">
        <f ca="1">IF(data!$BY264=Q$1,data!$BW264,"")</f>
        <v/>
      </c>
      <c r="R264" s="17" t="str">
        <f ca="1">IF(OR(data!$BX264=Q$1,data!$BY264=Q$1),data!$BW264,"")</f>
        <v/>
      </c>
      <c r="S264" s="16" t="str">
        <f ca="1">IF(data!$BX264=T$1,data!$BW264,"")</f>
        <v/>
      </c>
      <c r="T264" s="16" t="str">
        <f ca="1">IF(data!$BY264=T$1,data!$BW264,"")</f>
        <v/>
      </c>
      <c r="U264" s="16" t="str">
        <f ca="1">IF(OR(data!$BX264=T$1,data!$BY264=T$1),data!$BW264,"")</f>
        <v/>
      </c>
      <c r="V264" s="17" t="str">
        <f ca="1">IF(data!$BX264=W$1,data!$BW264,"")</f>
        <v/>
      </c>
      <c r="W264" s="17" t="str">
        <f ca="1">IF(data!$BY264=W$1,data!$BW264,"")</f>
        <v/>
      </c>
      <c r="X264" s="17" t="str">
        <f ca="1">IF(OR(data!$BX264=W$1,data!$BY264=W$1),data!$BW264,"")</f>
        <v/>
      </c>
      <c r="Y264" s="16" t="str">
        <f ca="1">IF(data!$BX264=Z$1,data!$BW264,"")</f>
        <v/>
      </c>
      <c r="Z264" s="16" t="str">
        <f ca="1">IF(data!$BY264=Z$1,data!$BW264,"")</f>
        <v/>
      </c>
      <c r="AA264" s="16" t="str">
        <f ca="1">IF(OR(data!$BX264=Z$1,data!$BY264=Z$1),data!$BW264,"")</f>
        <v/>
      </c>
      <c r="AB264" s="17" t="str">
        <f ca="1">IF(data!$BX264=AC$1,data!$BW264,"")</f>
        <v/>
      </c>
      <c r="AC264" s="17" t="str">
        <f ca="1">IF(data!$BY264=AC$1,data!$BW264,"")</f>
        <v/>
      </c>
      <c r="AD264" s="17" t="str">
        <f ca="1">IF(OR(data!$BX264=AC$1,data!$BY264=AC$1),data!$BW264,"")</f>
        <v/>
      </c>
      <c r="AE264" s="16" t="str">
        <f ca="1">IF(data!$BX264=AF$1,data!$BW264,"")</f>
        <v/>
      </c>
      <c r="AF264" s="16" t="str">
        <f ca="1">IF(data!$BY264=AF$1,data!$BW264,"")</f>
        <v/>
      </c>
      <c r="AG264" s="16" t="str">
        <f ca="1">IF(OR(data!$BX264=AF$1,data!$BY264=AF$1),data!$BW264,"")</f>
        <v/>
      </c>
      <c r="AH264" s="17" t="str">
        <f ca="1">IF(data!$BX264=AI$1,data!$BW264,"")</f>
        <v/>
      </c>
      <c r="AI264" s="17" t="str">
        <f ca="1">IF(data!$BY264=AI$1,data!$BW264,"")</f>
        <v/>
      </c>
      <c r="AJ264" s="17" t="str">
        <f ca="1">IF(OR(data!$BX264=AI$1,data!$BY264=AI$1),data!$BW264,"")</f>
        <v/>
      </c>
      <c r="AK264" s="16" t="str">
        <f ca="1">IF(data!$BX264=AL$1,data!$BW264,"")</f>
        <v/>
      </c>
      <c r="AL264" s="16" t="str">
        <f ca="1">IF(data!$BY264=AL$1,data!$BW264,"")</f>
        <v/>
      </c>
      <c r="AM264" s="16" t="str">
        <f ca="1">IF(OR(data!$BX264=AL$1,data!$BY264=AL$1),data!$BW264,"")</f>
        <v/>
      </c>
      <c r="AN264" s="17" t="str">
        <f ca="1">IF(data!$BX264=AO$1,data!$BW264,"")</f>
        <v/>
      </c>
      <c r="AO264" s="17" t="str">
        <f ca="1">IF(data!$BY264=AO$1,data!$BW264,"")</f>
        <v/>
      </c>
      <c r="AP264" s="17" t="str">
        <f ca="1">IF(OR(data!$BX264=AO$1,data!$BY264=AO$1),data!$BW264,"")</f>
        <v/>
      </c>
      <c r="AQ264" s="16" t="str">
        <f ca="1">IF(data!$BX264=AR$1,data!$BW264,"")</f>
        <v/>
      </c>
      <c r="AR264" s="16" t="str">
        <f ca="1">IF(data!$BY264=AR$1,data!$BW264,"")</f>
        <v/>
      </c>
      <c r="AS264" s="16" t="str">
        <f ca="1">IF(OR(data!$BX264=AR$1,data!$BY264=AR$1),data!$BW264,"")</f>
        <v/>
      </c>
      <c r="AT264" s="17" t="str">
        <f ca="1">IF(data!$BX264=AU$1,data!$BW264,"")</f>
        <v/>
      </c>
      <c r="AU264" s="17" t="str">
        <f ca="1">IF(data!$BY264=AU$1,data!$BW264,"")</f>
        <v/>
      </c>
      <c r="AV264" s="17" t="str">
        <f ca="1">IF(OR(data!$BX264=AU$1,data!$BY264=AU$1),data!$BW264,"")</f>
        <v/>
      </c>
      <c r="AW264" s="16" t="str">
        <f ca="1">IF(data!$BX264=AX$1,data!$BW264,"")</f>
        <v/>
      </c>
      <c r="AX264" s="16" t="str">
        <f ca="1">IF(data!$BY264=AX$1,data!$BW264,"")</f>
        <v/>
      </c>
      <c r="AY264" s="16" t="str">
        <f ca="1">IF(OR(data!$BX264=AX$1,data!$BY264=AX$1),data!$BW264,"")</f>
        <v/>
      </c>
      <c r="AZ264" s="17" t="str">
        <f ca="1">IF(data!$BX264=BA$1,data!$BW264,"")</f>
        <v/>
      </c>
      <c r="BA264" s="17" t="str">
        <f ca="1">IF(data!$BY264=BA$1,data!$BW264,"")</f>
        <v/>
      </c>
      <c r="BB264" s="17" t="str">
        <f ca="1">IF(OR(data!$BX264=BA$1,data!$BY264=BA$1),data!$BW264,"")</f>
        <v/>
      </c>
      <c r="BC264" s="16" t="str">
        <f ca="1">IF(data!$BX264=BD$1,data!$BW264,"")</f>
        <v/>
      </c>
      <c r="BD264" s="16" t="str">
        <f ca="1">IF(data!$BY264=BD$1,data!$BW264,"")</f>
        <v/>
      </c>
      <c r="BE264" s="16" t="str">
        <f ca="1">IF(OR(data!$BX264=BD$1,data!$BY264=BD$1),data!$BW264,"")</f>
        <v/>
      </c>
      <c r="BF264" s="17" t="str">
        <f ca="1">IF(data!$BX264=BG$1,data!$BW264,"")</f>
        <v/>
      </c>
      <c r="BG264" s="17" t="str">
        <f ca="1">IF(data!$BY264=BG$1,data!$BW264,"")</f>
        <v/>
      </c>
      <c r="BH264" s="17" t="str">
        <f ca="1">IF(OR(data!$BX264=BG$1,data!$BY264=BG$1),data!$BW264,"")</f>
        <v/>
      </c>
      <c r="BI264" s="16" t="str">
        <f ca="1">IF(data!$BX264=BJ$1,data!$BW264,"")</f>
        <v/>
      </c>
      <c r="BJ264" s="16" t="str">
        <f ca="1">IF(data!$BY264=BJ$1,data!$BW264,"")</f>
        <v/>
      </c>
      <c r="BK264" s="16" t="str">
        <f ca="1">IF(OR(data!$BX264=BJ$1,data!$BY264=BJ$1),data!$BW264,"")</f>
        <v/>
      </c>
      <c r="BL264" s="17" t="str">
        <f ca="1">IF(data!$BX264=BM$1,data!$BW264,"")</f>
        <v/>
      </c>
      <c r="BM264" s="17" t="str">
        <f ca="1">IF(data!$BY264=BM$1,data!$BW264,"")</f>
        <v/>
      </c>
      <c r="BN264" s="17" t="str">
        <f ca="1">IF(OR(data!$BX264=BM$1,data!$BY264=BM$1),data!$BW264,"")</f>
        <v/>
      </c>
      <c r="BO264" s="16" t="str">
        <f ca="1">IF(data!$BX264=BP$1,data!$BW264,"")</f>
        <v/>
      </c>
      <c r="BP264" s="16" t="str">
        <f ca="1">IF(data!$BY264=BP$1,data!$BW264,"")</f>
        <v/>
      </c>
      <c r="BQ264" s="16" t="str">
        <f ca="1">IF(OR(data!$BX264=BP$1,data!$BY264=BP$1),data!$BW264,"")</f>
        <v/>
      </c>
      <c r="BR264" s="17" t="str">
        <f ca="1">IF(data!$BX264=BS$1,data!$BW264,"")</f>
        <v/>
      </c>
      <c r="BS264" s="17" t="str">
        <f ca="1">IF(data!$BY264=BS$1,data!$BW264,"")</f>
        <v/>
      </c>
      <c r="BT264" s="17" t="str">
        <f ca="1">IF(OR(data!$BX264=BS$1,data!$BY264=BS$1),data!$BW264,"")</f>
        <v/>
      </c>
    </row>
    <row r="265" spans="1:72" s="11" customFormat="1" x14ac:dyDescent="0.25">
      <c r="A265" s="16" t="str">
        <f ca="1">IF(data!$BX265=B$1,data!$BW265,"")</f>
        <v/>
      </c>
      <c r="B265" s="16" t="str">
        <f ca="1">IF(data!$BY265=B$1,data!$BW265,"")</f>
        <v/>
      </c>
      <c r="C265" s="16" t="str">
        <f ca="1">IF(OR(data!$BX265=B$1,data!$BY265=B$1),data!$BW265,"")</f>
        <v/>
      </c>
      <c r="D265" s="17" t="str">
        <f ca="1">IF(data!$BX265=E$1,data!$BW265,"")</f>
        <v/>
      </c>
      <c r="E265" s="17" t="str">
        <f ca="1">IF(data!$BY265=E$1,data!$BW265,"")</f>
        <v/>
      </c>
      <c r="F265" s="17" t="str">
        <f ca="1">IF(OR(data!$BX265=E$1,data!$BY265=E$1),data!$BW265,"")</f>
        <v/>
      </c>
      <c r="G265" s="16" t="str">
        <f ca="1">IF(data!$BX265=H$1,data!$BW265,"")</f>
        <v/>
      </c>
      <c r="H265" s="16" t="str">
        <f ca="1">IF(data!$BY265=H$1,data!$BW265,"")</f>
        <v/>
      </c>
      <c r="I265" s="16" t="str">
        <f ca="1">IF(OR(data!$BX265=H$1,data!$BY265=H$1),data!$BW265,"")</f>
        <v/>
      </c>
      <c r="J265" s="17" t="str">
        <f ca="1">IF(data!$BX265=K$1,data!$BW265,"")</f>
        <v/>
      </c>
      <c r="K265" s="17" t="str">
        <f ca="1">IF(data!$BY265=K$1,data!$BW265,"")</f>
        <v/>
      </c>
      <c r="L265" s="17" t="str">
        <f ca="1">IF(OR(data!$BX265=K$1,data!$BY265=K$1),data!$BW265,"")</f>
        <v/>
      </c>
      <c r="M265" s="16" t="str">
        <f ca="1">IF(data!$BX265=N$1,data!$BW265,"")</f>
        <v/>
      </c>
      <c r="N265" s="16" t="str">
        <f ca="1">IF(data!$BY265=N$1,data!$BW265,"")</f>
        <v/>
      </c>
      <c r="O265" s="16" t="str">
        <f ca="1">IF(OR(data!$BX265=N$1,data!$BY265=N$1),data!$BW265,"")</f>
        <v/>
      </c>
      <c r="P265" s="17" t="str">
        <f ca="1">IF(data!$BX265=Q$1,data!$BW265,"")</f>
        <v/>
      </c>
      <c r="Q265" s="17" t="str">
        <f ca="1">IF(data!$BY265=Q$1,data!$BW265,"")</f>
        <v/>
      </c>
      <c r="R265" s="17" t="str">
        <f ca="1">IF(OR(data!$BX265=Q$1,data!$BY265=Q$1),data!$BW265,"")</f>
        <v/>
      </c>
      <c r="S265" s="16" t="str">
        <f ca="1">IF(data!$BX265=T$1,data!$BW265,"")</f>
        <v/>
      </c>
      <c r="T265" s="16" t="str">
        <f ca="1">IF(data!$BY265=T$1,data!$BW265,"")</f>
        <v/>
      </c>
      <c r="U265" s="16" t="str">
        <f ca="1">IF(OR(data!$BX265=T$1,data!$BY265=T$1),data!$BW265,"")</f>
        <v/>
      </c>
      <c r="V265" s="17" t="str">
        <f ca="1">IF(data!$BX265=W$1,data!$BW265,"")</f>
        <v/>
      </c>
      <c r="W265" s="17" t="str">
        <f ca="1">IF(data!$BY265=W$1,data!$BW265,"")</f>
        <v/>
      </c>
      <c r="X265" s="17" t="str">
        <f ca="1">IF(OR(data!$BX265=W$1,data!$BY265=W$1),data!$BW265,"")</f>
        <v/>
      </c>
      <c r="Y265" s="16" t="str">
        <f ca="1">IF(data!$BX265=Z$1,data!$BW265,"")</f>
        <v/>
      </c>
      <c r="Z265" s="16" t="str">
        <f ca="1">IF(data!$BY265=Z$1,data!$BW265,"")</f>
        <v/>
      </c>
      <c r="AA265" s="16" t="str">
        <f ca="1">IF(OR(data!$BX265=Z$1,data!$BY265=Z$1),data!$BW265,"")</f>
        <v/>
      </c>
      <c r="AB265" s="17" t="str">
        <f ca="1">IF(data!$BX265=AC$1,data!$BW265,"")</f>
        <v/>
      </c>
      <c r="AC265" s="17" t="str">
        <f ca="1">IF(data!$BY265=AC$1,data!$BW265,"")</f>
        <v/>
      </c>
      <c r="AD265" s="17" t="str">
        <f ca="1">IF(OR(data!$BX265=AC$1,data!$BY265=AC$1),data!$BW265,"")</f>
        <v/>
      </c>
      <c r="AE265" s="16" t="str">
        <f ca="1">IF(data!$BX265=AF$1,data!$BW265,"")</f>
        <v/>
      </c>
      <c r="AF265" s="16" t="str">
        <f ca="1">IF(data!$BY265=AF$1,data!$BW265,"")</f>
        <v/>
      </c>
      <c r="AG265" s="16" t="str">
        <f ca="1">IF(OR(data!$BX265=AF$1,data!$BY265=AF$1),data!$BW265,"")</f>
        <v/>
      </c>
      <c r="AH265" s="17" t="str">
        <f ca="1">IF(data!$BX265=AI$1,data!$BW265,"")</f>
        <v/>
      </c>
      <c r="AI265" s="17" t="str">
        <f ca="1">IF(data!$BY265=AI$1,data!$BW265,"")</f>
        <v/>
      </c>
      <c r="AJ265" s="17" t="str">
        <f ca="1">IF(OR(data!$BX265=AI$1,data!$BY265=AI$1),data!$BW265,"")</f>
        <v/>
      </c>
      <c r="AK265" s="16" t="str">
        <f ca="1">IF(data!$BX265=AL$1,data!$BW265,"")</f>
        <v/>
      </c>
      <c r="AL265" s="16" t="str">
        <f ca="1">IF(data!$BY265=AL$1,data!$BW265,"")</f>
        <v/>
      </c>
      <c r="AM265" s="16" t="str">
        <f ca="1">IF(OR(data!$BX265=AL$1,data!$BY265=AL$1),data!$BW265,"")</f>
        <v/>
      </c>
      <c r="AN265" s="17" t="str">
        <f ca="1">IF(data!$BX265=AO$1,data!$BW265,"")</f>
        <v/>
      </c>
      <c r="AO265" s="17" t="str">
        <f ca="1">IF(data!$BY265=AO$1,data!$BW265,"")</f>
        <v/>
      </c>
      <c r="AP265" s="17" t="str">
        <f ca="1">IF(OR(data!$BX265=AO$1,data!$BY265=AO$1),data!$BW265,"")</f>
        <v/>
      </c>
      <c r="AQ265" s="16" t="str">
        <f ca="1">IF(data!$BX265=AR$1,data!$BW265,"")</f>
        <v/>
      </c>
      <c r="AR265" s="16" t="str">
        <f ca="1">IF(data!$BY265=AR$1,data!$BW265,"")</f>
        <v/>
      </c>
      <c r="AS265" s="16" t="str">
        <f ca="1">IF(OR(data!$BX265=AR$1,data!$BY265=AR$1),data!$BW265,"")</f>
        <v/>
      </c>
      <c r="AT265" s="17" t="str">
        <f ca="1">IF(data!$BX265=AU$1,data!$BW265,"")</f>
        <v/>
      </c>
      <c r="AU265" s="17" t="str">
        <f ca="1">IF(data!$BY265=AU$1,data!$BW265,"")</f>
        <v/>
      </c>
      <c r="AV265" s="17" t="str">
        <f ca="1">IF(OR(data!$BX265=AU$1,data!$BY265=AU$1),data!$BW265,"")</f>
        <v/>
      </c>
      <c r="AW265" s="16" t="str">
        <f ca="1">IF(data!$BX265=AX$1,data!$BW265,"")</f>
        <v/>
      </c>
      <c r="AX265" s="16" t="str">
        <f ca="1">IF(data!$BY265=AX$1,data!$BW265,"")</f>
        <v/>
      </c>
      <c r="AY265" s="16" t="str">
        <f ca="1">IF(OR(data!$BX265=AX$1,data!$BY265=AX$1),data!$BW265,"")</f>
        <v/>
      </c>
      <c r="AZ265" s="17" t="str">
        <f ca="1">IF(data!$BX265=BA$1,data!$BW265,"")</f>
        <v/>
      </c>
      <c r="BA265" s="17" t="str">
        <f ca="1">IF(data!$BY265=BA$1,data!$BW265,"")</f>
        <v/>
      </c>
      <c r="BB265" s="17" t="str">
        <f ca="1">IF(OR(data!$BX265=BA$1,data!$BY265=BA$1),data!$BW265,"")</f>
        <v/>
      </c>
      <c r="BC265" s="16" t="str">
        <f ca="1">IF(data!$BX265=BD$1,data!$BW265,"")</f>
        <v/>
      </c>
      <c r="BD265" s="16" t="str">
        <f ca="1">IF(data!$BY265=BD$1,data!$BW265,"")</f>
        <v/>
      </c>
      <c r="BE265" s="16" t="str">
        <f ca="1">IF(OR(data!$BX265=BD$1,data!$BY265=BD$1),data!$BW265,"")</f>
        <v/>
      </c>
      <c r="BF265" s="17" t="str">
        <f ca="1">IF(data!$BX265=BG$1,data!$BW265,"")</f>
        <v/>
      </c>
      <c r="BG265" s="17" t="str">
        <f ca="1">IF(data!$BY265=BG$1,data!$BW265,"")</f>
        <v/>
      </c>
      <c r="BH265" s="17" t="str">
        <f ca="1">IF(OR(data!$BX265=BG$1,data!$BY265=BG$1),data!$BW265,"")</f>
        <v/>
      </c>
      <c r="BI265" s="16" t="str">
        <f ca="1">IF(data!$BX265=BJ$1,data!$BW265,"")</f>
        <v/>
      </c>
      <c r="BJ265" s="16" t="str">
        <f ca="1">IF(data!$BY265=BJ$1,data!$BW265,"")</f>
        <v/>
      </c>
      <c r="BK265" s="16" t="str">
        <f ca="1">IF(OR(data!$BX265=BJ$1,data!$BY265=BJ$1),data!$BW265,"")</f>
        <v/>
      </c>
      <c r="BL265" s="17" t="str">
        <f ca="1">IF(data!$BX265=BM$1,data!$BW265,"")</f>
        <v/>
      </c>
      <c r="BM265" s="17" t="str">
        <f ca="1">IF(data!$BY265=BM$1,data!$BW265,"")</f>
        <v/>
      </c>
      <c r="BN265" s="17" t="str">
        <f ca="1">IF(OR(data!$BX265=BM$1,data!$BY265=BM$1),data!$BW265,"")</f>
        <v/>
      </c>
      <c r="BO265" s="16" t="str">
        <f ca="1">IF(data!$BX265=BP$1,data!$BW265,"")</f>
        <v/>
      </c>
      <c r="BP265" s="16" t="str">
        <f ca="1">IF(data!$BY265=BP$1,data!$BW265,"")</f>
        <v/>
      </c>
      <c r="BQ265" s="16" t="str">
        <f ca="1">IF(OR(data!$BX265=BP$1,data!$BY265=BP$1),data!$BW265,"")</f>
        <v/>
      </c>
      <c r="BR265" s="17" t="str">
        <f ca="1">IF(data!$BX265=BS$1,data!$BW265,"")</f>
        <v/>
      </c>
      <c r="BS265" s="17" t="str">
        <f ca="1">IF(data!$BY265=BS$1,data!$BW265,"")</f>
        <v/>
      </c>
      <c r="BT265" s="17" t="str">
        <f ca="1">IF(OR(data!$BX265=BS$1,data!$BY265=BS$1),data!$BW265,"")</f>
        <v/>
      </c>
    </row>
    <row r="266" spans="1:72" s="11" customFormat="1" x14ac:dyDescent="0.25">
      <c r="A266" s="16" t="str">
        <f ca="1">IF(data!$BX266=B$1,data!$BW266,"")</f>
        <v/>
      </c>
      <c r="B266" s="16" t="str">
        <f ca="1">IF(data!$BY266=B$1,data!$BW266,"")</f>
        <v/>
      </c>
      <c r="C266" s="16" t="str">
        <f ca="1">IF(OR(data!$BX266=B$1,data!$BY266=B$1),data!$BW266,"")</f>
        <v/>
      </c>
      <c r="D266" s="17" t="str">
        <f ca="1">IF(data!$BX266=E$1,data!$BW266,"")</f>
        <v/>
      </c>
      <c r="E266" s="17" t="str">
        <f ca="1">IF(data!$BY266=E$1,data!$BW266,"")</f>
        <v/>
      </c>
      <c r="F266" s="17" t="str">
        <f ca="1">IF(OR(data!$BX266=E$1,data!$BY266=E$1),data!$BW266,"")</f>
        <v/>
      </c>
      <c r="G266" s="16" t="str">
        <f ca="1">IF(data!$BX266=H$1,data!$BW266,"")</f>
        <v/>
      </c>
      <c r="H266" s="16" t="str">
        <f ca="1">IF(data!$BY266=H$1,data!$BW266,"")</f>
        <v/>
      </c>
      <c r="I266" s="16" t="str">
        <f ca="1">IF(OR(data!$BX266=H$1,data!$BY266=H$1),data!$BW266,"")</f>
        <v/>
      </c>
      <c r="J266" s="17" t="str">
        <f ca="1">IF(data!$BX266=K$1,data!$BW266,"")</f>
        <v/>
      </c>
      <c r="K266" s="17" t="str">
        <f ca="1">IF(data!$BY266=K$1,data!$BW266,"")</f>
        <v/>
      </c>
      <c r="L266" s="17" t="str">
        <f ca="1">IF(OR(data!$BX266=K$1,data!$BY266=K$1),data!$BW266,"")</f>
        <v/>
      </c>
      <c r="M266" s="16" t="str">
        <f ca="1">IF(data!$BX266=N$1,data!$BW266,"")</f>
        <v/>
      </c>
      <c r="N266" s="16" t="str">
        <f ca="1">IF(data!$BY266=N$1,data!$BW266,"")</f>
        <v/>
      </c>
      <c r="O266" s="16" t="str">
        <f ca="1">IF(OR(data!$BX266=N$1,data!$BY266=N$1),data!$BW266,"")</f>
        <v/>
      </c>
      <c r="P266" s="17" t="str">
        <f ca="1">IF(data!$BX266=Q$1,data!$BW266,"")</f>
        <v/>
      </c>
      <c r="Q266" s="17" t="str">
        <f ca="1">IF(data!$BY266=Q$1,data!$BW266,"")</f>
        <v/>
      </c>
      <c r="R266" s="17" t="str">
        <f ca="1">IF(OR(data!$BX266=Q$1,data!$BY266=Q$1),data!$BW266,"")</f>
        <v/>
      </c>
      <c r="S266" s="16" t="str">
        <f ca="1">IF(data!$BX266=T$1,data!$BW266,"")</f>
        <v/>
      </c>
      <c r="T266" s="16" t="str">
        <f ca="1">IF(data!$BY266=T$1,data!$BW266,"")</f>
        <v/>
      </c>
      <c r="U266" s="16" t="str">
        <f ca="1">IF(OR(data!$BX266=T$1,data!$BY266=T$1),data!$BW266,"")</f>
        <v/>
      </c>
      <c r="V266" s="17" t="str">
        <f ca="1">IF(data!$BX266=W$1,data!$BW266,"")</f>
        <v/>
      </c>
      <c r="W266" s="17" t="str">
        <f ca="1">IF(data!$BY266=W$1,data!$BW266,"")</f>
        <v/>
      </c>
      <c r="X266" s="17" t="str">
        <f ca="1">IF(OR(data!$BX266=W$1,data!$BY266=W$1),data!$BW266,"")</f>
        <v/>
      </c>
      <c r="Y266" s="16" t="str">
        <f ca="1">IF(data!$BX266=Z$1,data!$BW266,"")</f>
        <v/>
      </c>
      <c r="Z266" s="16" t="str">
        <f ca="1">IF(data!$BY266=Z$1,data!$BW266,"")</f>
        <v/>
      </c>
      <c r="AA266" s="16" t="str">
        <f ca="1">IF(OR(data!$BX266=Z$1,data!$BY266=Z$1),data!$BW266,"")</f>
        <v/>
      </c>
      <c r="AB266" s="17" t="str">
        <f ca="1">IF(data!$BX266=AC$1,data!$BW266,"")</f>
        <v/>
      </c>
      <c r="AC266" s="17" t="str">
        <f ca="1">IF(data!$BY266=AC$1,data!$BW266,"")</f>
        <v/>
      </c>
      <c r="AD266" s="17" t="str">
        <f ca="1">IF(OR(data!$BX266=AC$1,data!$BY266=AC$1),data!$BW266,"")</f>
        <v/>
      </c>
      <c r="AE266" s="16" t="str">
        <f ca="1">IF(data!$BX266=AF$1,data!$BW266,"")</f>
        <v/>
      </c>
      <c r="AF266" s="16" t="str">
        <f ca="1">IF(data!$BY266=AF$1,data!$BW266,"")</f>
        <v/>
      </c>
      <c r="AG266" s="16" t="str">
        <f ca="1">IF(OR(data!$BX266=AF$1,data!$BY266=AF$1),data!$BW266,"")</f>
        <v/>
      </c>
      <c r="AH266" s="17" t="str">
        <f ca="1">IF(data!$BX266=AI$1,data!$BW266,"")</f>
        <v/>
      </c>
      <c r="AI266" s="17" t="str">
        <f ca="1">IF(data!$BY266=AI$1,data!$BW266,"")</f>
        <v/>
      </c>
      <c r="AJ266" s="17" t="str">
        <f ca="1">IF(OR(data!$BX266=AI$1,data!$BY266=AI$1),data!$BW266,"")</f>
        <v/>
      </c>
      <c r="AK266" s="16" t="str">
        <f ca="1">IF(data!$BX266=AL$1,data!$BW266,"")</f>
        <v/>
      </c>
      <c r="AL266" s="16" t="str">
        <f ca="1">IF(data!$BY266=AL$1,data!$BW266,"")</f>
        <v/>
      </c>
      <c r="AM266" s="16" t="str">
        <f ca="1">IF(OR(data!$BX266=AL$1,data!$BY266=AL$1),data!$BW266,"")</f>
        <v/>
      </c>
      <c r="AN266" s="17" t="str">
        <f ca="1">IF(data!$BX266=AO$1,data!$BW266,"")</f>
        <v/>
      </c>
      <c r="AO266" s="17" t="str">
        <f ca="1">IF(data!$BY266=AO$1,data!$BW266,"")</f>
        <v/>
      </c>
      <c r="AP266" s="17" t="str">
        <f ca="1">IF(OR(data!$BX266=AO$1,data!$BY266=AO$1),data!$BW266,"")</f>
        <v/>
      </c>
      <c r="AQ266" s="16" t="str">
        <f ca="1">IF(data!$BX266=AR$1,data!$BW266,"")</f>
        <v/>
      </c>
      <c r="AR266" s="16" t="str">
        <f ca="1">IF(data!$BY266=AR$1,data!$BW266,"")</f>
        <v/>
      </c>
      <c r="AS266" s="16" t="str">
        <f ca="1">IF(OR(data!$BX266=AR$1,data!$BY266=AR$1),data!$BW266,"")</f>
        <v/>
      </c>
      <c r="AT266" s="17" t="str">
        <f ca="1">IF(data!$BX266=AU$1,data!$BW266,"")</f>
        <v/>
      </c>
      <c r="AU266" s="17" t="str">
        <f ca="1">IF(data!$BY266=AU$1,data!$BW266,"")</f>
        <v/>
      </c>
      <c r="AV266" s="17" t="str">
        <f ca="1">IF(OR(data!$BX266=AU$1,data!$BY266=AU$1),data!$BW266,"")</f>
        <v/>
      </c>
      <c r="AW266" s="16" t="str">
        <f ca="1">IF(data!$BX266=AX$1,data!$BW266,"")</f>
        <v/>
      </c>
      <c r="AX266" s="16" t="str">
        <f ca="1">IF(data!$BY266=AX$1,data!$BW266,"")</f>
        <v/>
      </c>
      <c r="AY266" s="16" t="str">
        <f ca="1">IF(OR(data!$BX266=AX$1,data!$BY266=AX$1),data!$BW266,"")</f>
        <v/>
      </c>
      <c r="AZ266" s="17" t="str">
        <f ca="1">IF(data!$BX266=BA$1,data!$BW266,"")</f>
        <v/>
      </c>
      <c r="BA266" s="17" t="str">
        <f ca="1">IF(data!$BY266=BA$1,data!$BW266,"")</f>
        <v/>
      </c>
      <c r="BB266" s="17" t="str">
        <f ca="1">IF(OR(data!$BX266=BA$1,data!$BY266=BA$1),data!$BW266,"")</f>
        <v/>
      </c>
      <c r="BC266" s="16" t="str">
        <f ca="1">IF(data!$BX266=BD$1,data!$BW266,"")</f>
        <v/>
      </c>
      <c r="BD266" s="16" t="str">
        <f ca="1">IF(data!$BY266=BD$1,data!$BW266,"")</f>
        <v/>
      </c>
      <c r="BE266" s="16" t="str">
        <f ca="1">IF(OR(data!$BX266=BD$1,data!$BY266=BD$1),data!$BW266,"")</f>
        <v/>
      </c>
      <c r="BF266" s="17" t="str">
        <f ca="1">IF(data!$BX266=BG$1,data!$BW266,"")</f>
        <v/>
      </c>
      <c r="BG266" s="17" t="str">
        <f ca="1">IF(data!$BY266=BG$1,data!$BW266,"")</f>
        <v/>
      </c>
      <c r="BH266" s="17" t="str">
        <f ca="1">IF(OR(data!$BX266=BG$1,data!$BY266=BG$1),data!$BW266,"")</f>
        <v/>
      </c>
      <c r="BI266" s="16" t="str">
        <f ca="1">IF(data!$BX266=BJ$1,data!$BW266,"")</f>
        <v/>
      </c>
      <c r="BJ266" s="16" t="str">
        <f ca="1">IF(data!$BY266=BJ$1,data!$BW266,"")</f>
        <v/>
      </c>
      <c r="BK266" s="16" t="str">
        <f ca="1">IF(OR(data!$BX266=BJ$1,data!$BY266=BJ$1),data!$BW266,"")</f>
        <v/>
      </c>
      <c r="BL266" s="17" t="str">
        <f ca="1">IF(data!$BX266=BM$1,data!$BW266,"")</f>
        <v/>
      </c>
      <c r="BM266" s="17" t="str">
        <f ca="1">IF(data!$BY266=BM$1,data!$BW266,"")</f>
        <v/>
      </c>
      <c r="BN266" s="17" t="str">
        <f ca="1">IF(OR(data!$BX266=BM$1,data!$BY266=BM$1),data!$BW266,"")</f>
        <v/>
      </c>
      <c r="BO266" s="16" t="str">
        <f ca="1">IF(data!$BX266=BP$1,data!$BW266,"")</f>
        <v/>
      </c>
      <c r="BP266" s="16" t="str">
        <f ca="1">IF(data!$BY266=BP$1,data!$BW266,"")</f>
        <v/>
      </c>
      <c r="BQ266" s="16" t="str">
        <f ca="1">IF(OR(data!$BX266=BP$1,data!$BY266=BP$1),data!$BW266,"")</f>
        <v/>
      </c>
      <c r="BR266" s="17" t="str">
        <f ca="1">IF(data!$BX266=BS$1,data!$BW266,"")</f>
        <v/>
      </c>
      <c r="BS266" s="17" t="str">
        <f ca="1">IF(data!$BY266=BS$1,data!$BW266,"")</f>
        <v/>
      </c>
      <c r="BT266" s="17" t="str">
        <f ca="1">IF(OR(data!$BX266=BS$1,data!$BY266=BS$1),data!$BW266,"")</f>
        <v/>
      </c>
    </row>
    <row r="267" spans="1:72" s="11" customFormat="1" x14ac:dyDescent="0.25">
      <c r="A267" s="16" t="str">
        <f ca="1">IF(data!$BX267=B$1,data!$BW267,"")</f>
        <v/>
      </c>
      <c r="B267" s="16" t="str">
        <f ca="1">IF(data!$BY267=B$1,data!$BW267,"")</f>
        <v/>
      </c>
      <c r="C267" s="16" t="str">
        <f ca="1">IF(OR(data!$BX267=B$1,data!$BY267=B$1),data!$BW267,"")</f>
        <v/>
      </c>
      <c r="D267" s="17" t="str">
        <f ca="1">IF(data!$BX267=E$1,data!$BW267,"")</f>
        <v/>
      </c>
      <c r="E267" s="17" t="str">
        <f ca="1">IF(data!$BY267=E$1,data!$BW267,"")</f>
        <v/>
      </c>
      <c r="F267" s="17" t="str">
        <f ca="1">IF(OR(data!$BX267=E$1,data!$BY267=E$1),data!$BW267,"")</f>
        <v/>
      </c>
      <c r="G267" s="16" t="str">
        <f ca="1">IF(data!$BX267=H$1,data!$BW267,"")</f>
        <v/>
      </c>
      <c r="H267" s="16" t="str">
        <f ca="1">IF(data!$BY267=H$1,data!$BW267,"")</f>
        <v/>
      </c>
      <c r="I267" s="16" t="str">
        <f ca="1">IF(OR(data!$BX267=H$1,data!$BY267=H$1),data!$BW267,"")</f>
        <v/>
      </c>
      <c r="J267" s="17" t="str">
        <f ca="1">IF(data!$BX267=K$1,data!$BW267,"")</f>
        <v/>
      </c>
      <c r="K267" s="17" t="str">
        <f ca="1">IF(data!$BY267=K$1,data!$BW267,"")</f>
        <v/>
      </c>
      <c r="L267" s="17" t="str">
        <f ca="1">IF(OR(data!$BX267=K$1,data!$BY267=K$1),data!$BW267,"")</f>
        <v/>
      </c>
      <c r="M267" s="16" t="str">
        <f ca="1">IF(data!$BX267=N$1,data!$BW267,"")</f>
        <v/>
      </c>
      <c r="N267" s="16" t="str">
        <f ca="1">IF(data!$BY267=N$1,data!$BW267,"")</f>
        <v/>
      </c>
      <c r="O267" s="16" t="str">
        <f ca="1">IF(OR(data!$BX267=N$1,data!$BY267=N$1),data!$BW267,"")</f>
        <v/>
      </c>
      <c r="P267" s="17" t="str">
        <f ca="1">IF(data!$BX267=Q$1,data!$BW267,"")</f>
        <v/>
      </c>
      <c r="Q267" s="17" t="str">
        <f ca="1">IF(data!$BY267=Q$1,data!$BW267,"")</f>
        <v/>
      </c>
      <c r="R267" s="17" t="str">
        <f ca="1">IF(OR(data!$BX267=Q$1,data!$BY267=Q$1),data!$BW267,"")</f>
        <v/>
      </c>
      <c r="S267" s="16" t="str">
        <f ca="1">IF(data!$BX267=T$1,data!$BW267,"")</f>
        <v/>
      </c>
      <c r="T267" s="16" t="str">
        <f ca="1">IF(data!$BY267=T$1,data!$BW267,"")</f>
        <v/>
      </c>
      <c r="U267" s="16" t="str">
        <f ca="1">IF(OR(data!$BX267=T$1,data!$BY267=T$1),data!$BW267,"")</f>
        <v/>
      </c>
      <c r="V267" s="17" t="str">
        <f ca="1">IF(data!$BX267=W$1,data!$BW267,"")</f>
        <v/>
      </c>
      <c r="W267" s="17" t="str">
        <f ca="1">IF(data!$BY267=W$1,data!$BW267,"")</f>
        <v/>
      </c>
      <c r="X267" s="17" t="str">
        <f ca="1">IF(OR(data!$BX267=W$1,data!$BY267=W$1),data!$BW267,"")</f>
        <v/>
      </c>
      <c r="Y267" s="16" t="str">
        <f ca="1">IF(data!$BX267=Z$1,data!$BW267,"")</f>
        <v/>
      </c>
      <c r="Z267" s="16" t="str">
        <f ca="1">IF(data!$BY267=Z$1,data!$BW267,"")</f>
        <v/>
      </c>
      <c r="AA267" s="16" t="str">
        <f ca="1">IF(OR(data!$BX267=Z$1,data!$BY267=Z$1),data!$BW267,"")</f>
        <v/>
      </c>
      <c r="AB267" s="17" t="str">
        <f ca="1">IF(data!$BX267=AC$1,data!$BW267,"")</f>
        <v/>
      </c>
      <c r="AC267" s="17" t="str">
        <f ca="1">IF(data!$BY267=AC$1,data!$BW267,"")</f>
        <v/>
      </c>
      <c r="AD267" s="17" t="str">
        <f ca="1">IF(OR(data!$BX267=AC$1,data!$BY267=AC$1),data!$BW267,"")</f>
        <v/>
      </c>
      <c r="AE267" s="16" t="str">
        <f ca="1">IF(data!$BX267=AF$1,data!$BW267,"")</f>
        <v/>
      </c>
      <c r="AF267" s="16" t="str">
        <f ca="1">IF(data!$BY267=AF$1,data!$BW267,"")</f>
        <v/>
      </c>
      <c r="AG267" s="16" t="str">
        <f ca="1">IF(OR(data!$BX267=AF$1,data!$BY267=AF$1),data!$BW267,"")</f>
        <v/>
      </c>
      <c r="AH267" s="17" t="str">
        <f ca="1">IF(data!$BX267=AI$1,data!$BW267,"")</f>
        <v/>
      </c>
      <c r="AI267" s="17" t="str">
        <f ca="1">IF(data!$BY267=AI$1,data!$BW267,"")</f>
        <v/>
      </c>
      <c r="AJ267" s="17" t="str">
        <f ca="1">IF(OR(data!$BX267=AI$1,data!$BY267=AI$1),data!$BW267,"")</f>
        <v/>
      </c>
      <c r="AK267" s="16" t="str">
        <f ca="1">IF(data!$BX267=AL$1,data!$BW267,"")</f>
        <v/>
      </c>
      <c r="AL267" s="16" t="str">
        <f ca="1">IF(data!$BY267=AL$1,data!$BW267,"")</f>
        <v/>
      </c>
      <c r="AM267" s="16" t="str">
        <f ca="1">IF(OR(data!$BX267=AL$1,data!$BY267=AL$1),data!$BW267,"")</f>
        <v/>
      </c>
      <c r="AN267" s="17" t="str">
        <f ca="1">IF(data!$BX267=AO$1,data!$BW267,"")</f>
        <v/>
      </c>
      <c r="AO267" s="17" t="str">
        <f ca="1">IF(data!$BY267=AO$1,data!$BW267,"")</f>
        <v/>
      </c>
      <c r="AP267" s="17" t="str">
        <f ca="1">IF(OR(data!$BX267=AO$1,data!$BY267=AO$1),data!$BW267,"")</f>
        <v/>
      </c>
      <c r="AQ267" s="16" t="str">
        <f ca="1">IF(data!$BX267=AR$1,data!$BW267,"")</f>
        <v/>
      </c>
      <c r="AR267" s="16" t="str">
        <f ca="1">IF(data!$BY267=AR$1,data!$BW267,"")</f>
        <v/>
      </c>
      <c r="AS267" s="16" t="str">
        <f ca="1">IF(OR(data!$BX267=AR$1,data!$BY267=AR$1),data!$BW267,"")</f>
        <v/>
      </c>
      <c r="AT267" s="17" t="str">
        <f ca="1">IF(data!$BX267=AU$1,data!$BW267,"")</f>
        <v/>
      </c>
      <c r="AU267" s="17" t="str">
        <f ca="1">IF(data!$BY267=AU$1,data!$BW267,"")</f>
        <v/>
      </c>
      <c r="AV267" s="17" t="str">
        <f ca="1">IF(OR(data!$BX267=AU$1,data!$BY267=AU$1),data!$BW267,"")</f>
        <v/>
      </c>
      <c r="AW267" s="16" t="str">
        <f ca="1">IF(data!$BX267=AX$1,data!$BW267,"")</f>
        <v/>
      </c>
      <c r="AX267" s="16" t="str">
        <f ca="1">IF(data!$BY267=AX$1,data!$BW267,"")</f>
        <v/>
      </c>
      <c r="AY267" s="16" t="str">
        <f ca="1">IF(OR(data!$BX267=AX$1,data!$BY267=AX$1),data!$BW267,"")</f>
        <v/>
      </c>
      <c r="AZ267" s="17" t="str">
        <f ca="1">IF(data!$BX267=BA$1,data!$BW267,"")</f>
        <v/>
      </c>
      <c r="BA267" s="17" t="str">
        <f ca="1">IF(data!$BY267=BA$1,data!$BW267,"")</f>
        <v/>
      </c>
      <c r="BB267" s="17" t="str">
        <f ca="1">IF(OR(data!$BX267=BA$1,data!$BY267=BA$1),data!$BW267,"")</f>
        <v/>
      </c>
      <c r="BC267" s="16" t="str">
        <f ca="1">IF(data!$BX267=BD$1,data!$BW267,"")</f>
        <v/>
      </c>
      <c r="BD267" s="16" t="str">
        <f ca="1">IF(data!$BY267=BD$1,data!$BW267,"")</f>
        <v/>
      </c>
      <c r="BE267" s="16" t="str">
        <f ca="1">IF(OR(data!$BX267=BD$1,data!$BY267=BD$1),data!$BW267,"")</f>
        <v/>
      </c>
      <c r="BF267" s="17" t="str">
        <f ca="1">IF(data!$BX267=BG$1,data!$BW267,"")</f>
        <v/>
      </c>
      <c r="BG267" s="17" t="str">
        <f ca="1">IF(data!$BY267=BG$1,data!$BW267,"")</f>
        <v/>
      </c>
      <c r="BH267" s="17" t="str">
        <f ca="1">IF(OR(data!$BX267=BG$1,data!$BY267=BG$1),data!$BW267,"")</f>
        <v/>
      </c>
      <c r="BI267" s="16" t="str">
        <f ca="1">IF(data!$BX267=BJ$1,data!$BW267,"")</f>
        <v/>
      </c>
      <c r="BJ267" s="16" t="str">
        <f ca="1">IF(data!$BY267=BJ$1,data!$BW267,"")</f>
        <v/>
      </c>
      <c r="BK267" s="16" t="str">
        <f ca="1">IF(OR(data!$BX267=BJ$1,data!$BY267=BJ$1),data!$BW267,"")</f>
        <v/>
      </c>
      <c r="BL267" s="17" t="str">
        <f ca="1">IF(data!$BX267=BM$1,data!$BW267,"")</f>
        <v/>
      </c>
      <c r="BM267" s="17" t="str">
        <f ca="1">IF(data!$BY267=BM$1,data!$BW267,"")</f>
        <v/>
      </c>
      <c r="BN267" s="17" t="str">
        <f ca="1">IF(OR(data!$BX267=BM$1,data!$BY267=BM$1),data!$BW267,"")</f>
        <v/>
      </c>
      <c r="BO267" s="16" t="str">
        <f ca="1">IF(data!$BX267=BP$1,data!$BW267,"")</f>
        <v/>
      </c>
      <c r="BP267" s="16" t="str">
        <f ca="1">IF(data!$BY267=BP$1,data!$BW267,"")</f>
        <v/>
      </c>
      <c r="BQ267" s="16" t="str">
        <f ca="1">IF(OR(data!$BX267=BP$1,data!$BY267=BP$1),data!$BW267,"")</f>
        <v/>
      </c>
      <c r="BR267" s="17" t="str">
        <f ca="1">IF(data!$BX267=BS$1,data!$BW267,"")</f>
        <v/>
      </c>
      <c r="BS267" s="17" t="str">
        <f ca="1">IF(data!$BY267=BS$1,data!$BW267,"")</f>
        <v/>
      </c>
      <c r="BT267" s="17" t="str">
        <f ca="1">IF(OR(data!$BX267=BS$1,data!$BY267=BS$1),data!$BW267,"")</f>
        <v/>
      </c>
    </row>
    <row r="268" spans="1:72" s="11" customFormat="1" x14ac:dyDescent="0.25">
      <c r="A268" s="16" t="str">
        <f ca="1">IF(data!$BX268=B$1,data!$BW268,"")</f>
        <v/>
      </c>
      <c r="B268" s="16" t="str">
        <f ca="1">IF(data!$BY268=B$1,data!$BW268,"")</f>
        <v/>
      </c>
      <c r="C268" s="16" t="str">
        <f ca="1">IF(OR(data!$BX268=B$1,data!$BY268=B$1),data!$BW268,"")</f>
        <v/>
      </c>
      <c r="D268" s="17" t="str">
        <f ca="1">IF(data!$BX268=E$1,data!$BW268,"")</f>
        <v/>
      </c>
      <c r="E268" s="17" t="str">
        <f ca="1">IF(data!$BY268=E$1,data!$BW268,"")</f>
        <v/>
      </c>
      <c r="F268" s="17" t="str">
        <f ca="1">IF(OR(data!$BX268=E$1,data!$BY268=E$1),data!$BW268,"")</f>
        <v/>
      </c>
      <c r="G268" s="16" t="str">
        <f ca="1">IF(data!$BX268=H$1,data!$BW268,"")</f>
        <v/>
      </c>
      <c r="H268" s="16" t="str">
        <f ca="1">IF(data!$BY268=H$1,data!$BW268,"")</f>
        <v/>
      </c>
      <c r="I268" s="16" t="str">
        <f ca="1">IF(OR(data!$BX268=H$1,data!$BY268=H$1),data!$BW268,"")</f>
        <v/>
      </c>
      <c r="J268" s="17" t="str">
        <f ca="1">IF(data!$BX268=K$1,data!$BW268,"")</f>
        <v/>
      </c>
      <c r="K268" s="17" t="str">
        <f ca="1">IF(data!$BY268=K$1,data!$BW268,"")</f>
        <v/>
      </c>
      <c r="L268" s="17" t="str">
        <f ca="1">IF(OR(data!$BX268=K$1,data!$BY268=K$1),data!$BW268,"")</f>
        <v/>
      </c>
      <c r="M268" s="16" t="str">
        <f ca="1">IF(data!$BX268=N$1,data!$BW268,"")</f>
        <v/>
      </c>
      <c r="N268" s="16" t="str">
        <f ca="1">IF(data!$BY268=N$1,data!$BW268,"")</f>
        <v/>
      </c>
      <c r="O268" s="16" t="str">
        <f ca="1">IF(OR(data!$BX268=N$1,data!$BY268=N$1),data!$BW268,"")</f>
        <v/>
      </c>
      <c r="P268" s="17" t="str">
        <f ca="1">IF(data!$BX268=Q$1,data!$BW268,"")</f>
        <v/>
      </c>
      <c r="Q268" s="17" t="str">
        <f ca="1">IF(data!$BY268=Q$1,data!$BW268,"")</f>
        <v/>
      </c>
      <c r="R268" s="17" t="str">
        <f ca="1">IF(OR(data!$BX268=Q$1,data!$BY268=Q$1),data!$BW268,"")</f>
        <v/>
      </c>
      <c r="S268" s="16" t="str">
        <f ca="1">IF(data!$BX268=T$1,data!$BW268,"")</f>
        <v/>
      </c>
      <c r="T268" s="16" t="str">
        <f ca="1">IF(data!$BY268=T$1,data!$BW268,"")</f>
        <v/>
      </c>
      <c r="U268" s="16" t="str">
        <f ca="1">IF(OR(data!$BX268=T$1,data!$BY268=T$1),data!$BW268,"")</f>
        <v/>
      </c>
      <c r="V268" s="17" t="str">
        <f ca="1">IF(data!$BX268=W$1,data!$BW268,"")</f>
        <v/>
      </c>
      <c r="W268" s="17" t="str">
        <f ca="1">IF(data!$BY268=W$1,data!$BW268,"")</f>
        <v/>
      </c>
      <c r="X268" s="17" t="str">
        <f ca="1">IF(OR(data!$BX268=W$1,data!$BY268=W$1),data!$BW268,"")</f>
        <v/>
      </c>
      <c r="Y268" s="16" t="str">
        <f ca="1">IF(data!$BX268=Z$1,data!$BW268,"")</f>
        <v/>
      </c>
      <c r="Z268" s="16" t="str">
        <f ca="1">IF(data!$BY268=Z$1,data!$BW268,"")</f>
        <v/>
      </c>
      <c r="AA268" s="16" t="str">
        <f ca="1">IF(OR(data!$BX268=Z$1,data!$BY268=Z$1),data!$BW268,"")</f>
        <v/>
      </c>
      <c r="AB268" s="17" t="str">
        <f ca="1">IF(data!$BX268=AC$1,data!$BW268,"")</f>
        <v/>
      </c>
      <c r="AC268" s="17" t="str">
        <f ca="1">IF(data!$BY268=AC$1,data!$BW268,"")</f>
        <v/>
      </c>
      <c r="AD268" s="17" t="str">
        <f ca="1">IF(OR(data!$BX268=AC$1,data!$BY268=AC$1),data!$BW268,"")</f>
        <v/>
      </c>
      <c r="AE268" s="16" t="str">
        <f ca="1">IF(data!$BX268=AF$1,data!$BW268,"")</f>
        <v/>
      </c>
      <c r="AF268" s="16" t="str">
        <f ca="1">IF(data!$BY268=AF$1,data!$BW268,"")</f>
        <v/>
      </c>
      <c r="AG268" s="16" t="str">
        <f ca="1">IF(OR(data!$BX268=AF$1,data!$BY268=AF$1),data!$BW268,"")</f>
        <v/>
      </c>
      <c r="AH268" s="17" t="str">
        <f ca="1">IF(data!$BX268=AI$1,data!$BW268,"")</f>
        <v/>
      </c>
      <c r="AI268" s="17" t="str">
        <f ca="1">IF(data!$BY268=AI$1,data!$BW268,"")</f>
        <v/>
      </c>
      <c r="AJ268" s="17" t="str">
        <f ca="1">IF(OR(data!$BX268=AI$1,data!$BY268=AI$1),data!$BW268,"")</f>
        <v/>
      </c>
      <c r="AK268" s="16" t="str">
        <f ca="1">IF(data!$BX268=AL$1,data!$BW268,"")</f>
        <v/>
      </c>
      <c r="AL268" s="16" t="str">
        <f ca="1">IF(data!$BY268=AL$1,data!$BW268,"")</f>
        <v/>
      </c>
      <c r="AM268" s="16" t="str">
        <f ca="1">IF(OR(data!$BX268=AL$1,data!$BY268=AL$1),data!$BW268,"")</f>
        <v/>
      </c>
      <c r="AN268" s="17" t="str">
        <f ca="1">IF(data!$BX268=AO$1,data!$BW268,"")</f>
        <v/>
      </c>
      <c r="AO268" s="17" t="str">
        <f ca="1">IF(data!$BY268=AO$1,data!$BW268,"")</f>
        <v/>
      </c>
      <c r="AP268" s="17" t="str">
        <f ca="1">IF(OR(data!$BX268=AO$1,data!$BY268=AO$1),data!$BW268,"")</f>
        <v/>
      </c>
      <c r="AQ268" s="16" t="str">
        <f ca="1">IF(data!$BX268=AR$1,data!$BW268,"")</f>
        <v/>
      </c>
      <c r="AR268" s="16" t="str">
        <f ca="1">IF(data!$BY268=AR$1,data!$BW268,"")</f>
        <v/>
      </c>
      <c r="AS268" s="16" t="str">
        <f ca="1">IF(OR(data!$BX268=AR$1,data!$BY268=AR$1),data!$BW268,"")</f>
        <v/>
      </c>
      <c r="AT268" s="17" t="str">
        <f ca="1">IF(data!$BX268=AU$1,data!$BW268,"")</f>
        <v/>
      </c>
      <c r="AU268" s="17" t="str">
        <f ca="1">IF(data!$BY268=AU$1,data!$BW268,"")</f>
        <v/>
      </c>
      <c r="AV268" s="17" t="str">
        <f ca="1">IF(OR(data!$BX268=AU$1,data!$BY268=AU$1),data!$BW268,"")</f>
        <v/>
      </c>
      <c r="AW268" s="16" t="str">
        <f ca="1">IF(data!$BX268=AX$1,data!$BW268,"")</f>
        <v/>
      </c>
      <c r="AX268" s="16" t="str">
        <f ca="1">IF(data!$BY268=AX$1,data!$BW268,"")</f>
        <v/>
      </c>
      <c r="AY268" s="16" t="str">
        <f ca="1">IF(OR(data!$BX268=AX$1,data!$BY268=AX$1),data!$BW268,"")</f>
        <v/>
      </c>
      <c r="AZ268" s="17" t="str">
        <f ca="1">IF(data!$BX268=BA$1,data!$BW268,"")</f>
        <v/>
      </c>
      <c r="BA268" s="17" t="str">
        <f ca="1">IF(data!$BY268=BA$1,data!$BW268,"")</f>
        <v/>
      </c>
      <c r="BB268" s="17" t="str">
        <f ca="1">IF(OR(data!$BX268=BA$1,data!$BY268=BA$1),data!$BW268,"")</f>
        <v/>
      </c>
      <c r="BC268" s="16" t="str">
        <f ca="1">IF(data!$BX268=BD$1,data!$BW268,"")</f>
        <v/>
      </c>
      <c r="BD268" s="16" t="str">
        <f ca="1">IF(data!$BY268=BD$1,data!$BW268,"")</f>
        <v/>
      </c>
      <c r="BE268" s="16" t="str">
        <f ca="1">IF(OR(data!$BX268=BD$1,data!$BY268=BD$1),data!$BW268,"")</f>
        <v/>
      </c>
      <c r="BF268" s="17" t="str">
        <f ca="1">IF(data!$BX268=BG$1,data!$BW268,"")</f>
        <v/>
      </c>
      <c r="BG268" s="17" t="str">
        <f ca="1">IF(data!$BY268=BG$1,data!$BW268,"")</f>
        <v/>
      </c>
      <c r="BH268" s="17" t="str">
        <f ca="1">IF(OR(data!$BX268=BG$1,data!$BY268=BG$1),data!$BW268,"")</f>
        <v/>
      </c>
      <c r="BI268" s="16" t="str">
        <f ca="1">IF(data!$BX268=BJ$1,data!$BW268,"")</f>
        <v/>
      </c>
      <c r="BJ268" s="16" t="str">
        <f ca="1">IF(data!$BY268=BJ$1,data!$BW268,"")</f>
        <v/>
      </c>
      <c r="BK268" s="16" t="str">
        <f ca="1">IF(OR(data!$BX268=BJ$1,data!$BY268=BJ$1),data!$BW268,"")</f>
        <v/>
      </c>
      <c r="BL268" s="17" t="str">
        <f ca="1">IF(data!$BX268=BM$1,data!$BW268,"")</f>
        <v/>
      </c>
      <c r="BM268" s="17" t="str">
        <f ca="1">IF(data!$BY268=BM$1,data!$BW268,"")</f>
        <v/>
      </c>
      <c r="BN268" s="17" t="str">
        <f ca="1">IF(OR(data!$BX268=BM$1,data!$BY268=BM$1),data!$BW268,"")</f>
        <v/>
      </c>
      <c r="BO268" s="16" t="str">
        <f ca="1">IF(data!$BX268=BP$1,data!$BW268,"")</f>
        <v/>
      </c>
      <c r="BP268" s="16" t="str">
        <f ca="1">IF(data!$BY268=BP$1,data!$BW268,"")</f>
        <v/>
      </c>
      <c r="BQ268" s="16" t="str">
        <f ca="1">IF(OR(data!$BX268=BP$1,data!$BY268=BP$1),data!$BW268,"")</f>
        <v/>
      </c>
      <c r="BR268" s="17" t="str">
        <f ca="1">IF(data!$BX268=BS$1,data!$BW268,"")</f>
        <v/>
      </c>
      <c r="BS268" s="17" t="str">
        <f ca="1">IF(data!$BY268=BS$1,data!$BW268,"")</f>
        <v/>
      </c>
      <c r="BT268" s="17" t="str">
        <f ca="1">IF(OR(data!$BX268=BS$1,data!$BY268=BS$1),data!$BW268,"")</f>
        <v/>
      </c>
    </row>
    <row r="269" spans="1:72" s="11" customFormat="1" x14ac:dyDescent="0.25">
      <c r="A269" s="16" t="str">
        <f ca="1">IF(data!$BX269=B$1,data!$BW269,"")</f>
        <v/>
      </c>
      <c r="B269" s="16" t="str">
        <f ca="1">IF(data!$BY269=B$1,data!$BW269,"")</f>
        <v/>
      </c>
      <c r="C269" s="16" t="str">
        <f ca="1">IF(OR(data!$BX269=B$1,data!$BY269=B$1),data!$BW269,"")</f>
        <v/>
      </c>
      <c r="D269" s="17" t="str">
        <f ca="1">IF(data!$BX269=E$1,data!$BW269,"")</f>
        <v/>
      </c>
      <c r="E269" s="17" t="str">
        <f ca="1">IF(data!$BY269=E$1,data!$BW269,"")</f>
        <v/>
      </c>
      <c r="F269" s="17" t="str">
        <f ca="1">IF(OR(data!$BX269=E$1,data!$BY269=E$1),data!$BW269,"")</f>
        <v/>
      </c>
      <c r="G269" s="16" t="str">
        <f ca="1">IF(data!$BX269=H$1,data!$BW269,"")</f>
        <v/>
      </c>
      <c r="H269" s="16" t="str">
        <f ca="1">IF(data!$BY269=H$1,data!$BW269,"")</f>
        <v/>
      </c>
      <c r="I269" s="16" t="str">
        <f ca="1">IF(OR(data!$BX269=H$1,data!$BY269=H$1),data!$BW269,"")</f>
        <v/>
      </c>
      <c r="J269" s="17" t="str">
        <f ca="1">IF(data!$BX269=K$1,data!$BW269,"")</f>
        <v/>
      </c>
      <c r="K269" s="17" t="str">
        <f ca="1">IF(data!$BY269=K$1,data!$BW269,"")</f>
        <v/>
      </c>
      <c r="L269" s="17" t="str">
        <f ca="1">IF(OR(data!$BX269=K$1,data!$BY269=K$1),data!$BW269,"")</f>
        <v/>
      </c>
      <c r="M269" s="16" t="str">
        <f ca="1">IF(data!$BX269=N$1,data!$BW269,"")</f>
        <v/>
      </c>
      <c r="N269" s="16" t="str">
        <f ca="1">IF(data!$BY269=N$1,data!$BW269,"")</f>
        <v/>
      </c>
      <c r="O269" s="16" t="str">
        <f ca="1">IF(OR(data!$BX269=N$1,data!$BY269=N$1),data!$BW269,"")</f>
        <v/>
      </c>
      <c r="P269" s="17" t="str">
        <f ca="1">IF(data!$BX269=Q$1,data!$BW269,"")</f>
        <v/>
      </c>
      <c r="Q269" s="17" t="str">
        <f ca="1">IF(data!$BY269=Q$1,data!$BW269,"")</f>
        <v/>
      </c>
      <c r="R269" s="17" t="str">
        <f ca="1">IF(OR(data!$BX269=Q$1,data!$BY269=Q$1),data!$BW269,"")</f>
        <v/>
      </c>
      <c r="S269" s="16" t="str">
        <f ca="1">IF(data!$BX269=T$1,data!$BW269,"")</f>
        <v/>
      </c>
      <c r="T269" s="16" t="str">
        <f ca="1">IF(data!$BY269=T$1,data!$BW269,"")</f>
        <v/>
      </c>
      <c r="U269" s="16" t="str">
        <f ca="1">IF(OR(data!$BX269=T$1,data!$BY269=T$1),data!$BW269,"")</f>
        <v/>
      </c>
      <c r="V269" s="17" t="str">
        <f ca="1">IF(data!$BX269=W$1,data!$BW269,"")</f>
        <v/>
      </c>
      <c r="W269" s="17" t="str">
        <f ca="1">IF(data!$BY269=W$1,data!$BW269,"")</f>
        <v/>
      </c>
      <c r="X269" s="17" t="str">
        <f ca="1">IF(OR(data!$BX269=W$1,data!$BY269=W$1),data!$BW269,"")</f>
        <v/>
      </c>
      <c r="Y269" s="16" t="str">
        <f ca="1">IF(data!$BX269=Z$1,data!$BW269,"")</f>
        <v/>
      </c>
      <c r="Z269" s="16" t="str">
        <f ca="1">IF(data!$BY269=Z$1,data!$BW269,"")</f>
        <v/>
      </c>
      <c r="AA269" s="16" t="str">
        <f ca="1">IF(OR(data!$BX269=Z$1,data!$BY269=Z$1),data!$BW269,"")</f>
        <v/>
      </c>
      <c r="AB269" s="17" t="str">
        <f ca="1">IF(data!$BX269=AC$1,data!$BW269,"")</f>
        <v/>
      </c>
      <c r="AC269" s="17" t="str">
        <f ca="1">IF(data!$BY269=AC$1,data!$BW269,"")</f>
        <v/>
      </c>
      <c r="AD269" s="17" t="str">
        <f ca="1">IF(OR(data!$BX269=AC$1,data!$BY269=AC$1),data!$BW269,"")</f>
        <v/>
      </c>
      <c r="AE269" s="16" t="str">
        <f ca="1">IF(data!$BX269=AF$1,data!$BW269,"")</f>
        <v/>
      </c>
      <c r="AF269" s="16" t="str">
        <f ca="1">IF(data!$BY269=AF$1,data!$BW269,"")</f>
        <v/>
      </c>
      <c r="AG269" s="16" t="str">
        <f ca="1">IF(OR(data!$BX269=AF$1,data!$BY269=AF$1),data!$BW269,"")</f>
        <v/>
      </c>
      <c r="AH269" s="17" t="str">
        <f ca="1">IF(data!$BX269=AI$1,data!$BW269,"")</f>
        <v/>
      </c>
      <c r="AI269" s="17" t="str">
        <f ca="1">IF(data!$BY269=AI$1,data!$BW269,"")</f>
        <v/>
      </c>
      <c r="AJ269" s="17" t="str">
        <f ca="1">IF(OR(data!$BX269=AI$1,data!$BY269=AI$1),data!$BW269,"")</f>
        <v/>
      </c>
      <c r="AK269" s="16" t="str">
        <f ca="1">IF(data!$BX269=AL$1,data!$BW269,"")</f>
        <v/>
      </c>
      <c r="AL269" s="16" t="str">
        <f ca="1">IF(data!$BY269=AL$1,data!$BW269,"")</f>
        <v/>
      </c>
      <c r="AM269" s="16" t="str">
        <f ca="1">IF(OR(data!$BX269=AL$1,data!$BY269=AL$1),data!$BW269,"")</f>
        <v/>
      </c>
      <c r="AN269" s="17" t="str">
        <f ca="1">IF(data!$BX269=AO$1,data!$BW269,"")</f>
        <v/>
      </c>
      <c r="AO269" s="17" t="str">
        <f ca="1">IF(data!$BY269=AO$1,data!$BW269,"")</f>
        <v/>
      </c>
      <c r="AP269" s="17" t="str">
        <f ca="1">IF(OR(data!$BX269=AO$1,data!$BY269=AO$1),data!$BW269,"")</f>
        <v/>
      </c>
      <c r="AQ269" s="16" t="str">
        <f ca="1">IF(data!$BX269=AR$1,data!$BW269,"")</f>
        <v/>
      </c>
      <c r="AR269" s="16" t="str">
        <f ca="1">IF(data!$BY269=AR$1,data!$BW269,"")</f>
        <v/>
      </c>
      <c r="AS269" s="16" t="str">
        <f ca="1">IF(OR(data!$BX269=AR$1,data!$BY269=AR$1),data!$BW269,"")</f>
        <v/>
      </c>
      <c r="AT269" s="17" t="str">
        <f ca="1">IF(data!$BX269=AU$1,data!$BW269,"")</f>
        <v/>
      </c>
      <c r="AU269" s="17" t="str">
        <f ca="1">IF(data!$BY269=AU$1,data!$BW269,"")</f>
        <v/>
      </c>
      <c r="AV269" s="17" t="str">
        <f ca="1">IF(OR(data!$BX269=AU$1,data!$BY269=AU$1),data!$BW269,"")</f>
        <v/>
      </c>
      <c r="AW269" s="16" t="str">
        <f ca="1">IF(data!$BX269=AX$1,data!$BW269,"")</f>
        <v/>
      </c>
      <c r="AX269" s="16" t="str">
        <f ca="1">IF(data!$BY269=AX$1,data!$BW269,"")</f>
        <v/>
      </c>
      <c r="AY269" s="16" t="str">
        <f ca="1">IF(OR(data!$BX269=AX$1,data!$BY269=AX$1),data!$BW269,"")</f>
        <v/>
      </c>
      <c r="AZ269" s="17" t="str">
        <f ca="1">IF(data!$BX269=BA$1,data!$BW269,"")</f>
        <v/>
      </c>
      <c r="BA269" s="17" t="str">
        <f ca="1">IF(data!$BY269=BA$1,data!$BW269,"")</f>
        <v/>
      </c>
      <c r="BB269" s="17" t="str">
        <f ca="1">IF(OR(data!$BX269=BA$1,data!$BY269=BA$1),data!$BW269,"")</f>
        <v/>
      </c>
      <c r="BC269" s="16" t="str">
        <f ca="1">IF(data!$BX269=BD$1,data!$BW269,"")</f>
        <v/>
      </c>
      <c r="BD269" s="16" t="str">
        <f ca="1">IF(data!$BY269=BD$1,data!$BW269,"")</f>
        <v/>
      </c>
      <c r="BE269" s="16" t="str">
        <f ca="1">IF(OR(data!$BX269=BD$1,data!$BY269=BD$1),data!$BW269,"")</f>
        <v/>
      </c>
      <c r="BF269" s="17" t="str">
        <f ca="1">IF(data!$BX269=BG$1,data!$BW269,"")</f>
        <v/>
      </c>
      <c r="BG269" s="17" t="str">
        <f ca="1">IF(data!$BY269=BG$1,data!$BW269,"")</f>
        <v/>
      </c>
      <c r="BH269" s="17" t="str">
        <f ca="1">IF(OR(data!$BX269=BG$1,data!$BY269=BG$1),data!$BW269,"")</f>
        <v/>
      </c>
      <c r="BI269" s="16" t="str">
        <f ca="1">IF(data!$BX269=BJ$1,data!$BW269,"")</f>
        <v/>
      </c>
      <c r="BJ269" s="16" t="str">
        <f ca="1">IF(data!$BY269=BJ$1,data!$BW269,"")</f>
        <v/>
      </c>
      <c r="BK269" s="16" t="str">
        <f ca="1">IF(OR(data!$BX269=BJ$1,data!$BY269=BJ$1),data!$BW269,"")</f>
        <v/>
      </c>
      <c r="BL269" s="17" t="str">
        <f ca="1">IF(data!$BX269=BM$1,data!$BW269,"")</f>
        <v/>
      </c>
      <c r="BM269" s="17" t="str">
        <f ca="1">IF(data!$BY269=BM$1,data!$BW269,"")</f>
        <v/>
      </c>
      <c r="BN269" s="17" t="str">
        <f ca="1">IF(OR(data!$BX269=BM$1,data!$BY269=BM$1),data!$BW269,"")</f>
        <v/>
      </c>
      <c r="BO269" s="16" t="str">
        <f ca="1">IF(data!$BX269=BP$1,data!$BW269,"")</f>
        <v/>
      </c>
      <c r="BP269" s="16" t="str">
        <f ca="1">IF(data!$BY269=BP$1,data!$BW269,"")</f>
        <v/>
      </c>
      <c r="BQ269" s="16" t="str">
        <f ca="1">IF(OR(data!$BX269=BP$1,data!$BY269=BP$1),data!$BW269,"")</f>
        <v/>
      </c>
      <c r="BR269" s="17" t="str">
        <f ca="1">IF(data!$BX269=BS$1,data!$BW269,"")</f>
        <v/>
      </c>
      <c r="BS269" s="17" t="str">
        <f ca="1">IF(data!$BY269=BS$1,data!$BW269,"")</f>
        <v/>
      </c>
      <c r="BT269" s="17" t="str">
        <f ca="1">IF(OR(data!$BX269=BS$1,data!$BY269=BS$1),data!$BW269,"")</f>
        <v/>
      </c>
    </row>
    <row r="270" spans="1:72" s="11" customFormat="1" x14ac:dyDescent="0.25">
      <c r="A270" s="16" t="str">
        <f ca="1">IF(data!$BX270=B$1,data!$BW270,"")</f>
        <v/>
      </c>
      <c r="B270" s="16" t="str">
        <f ca="1">IF(data!$BY270=B$1,data!$BW270,"")</f>
        <v/>
      </c>
      <c r="C270" s="16" t="str">
        <f ca="1">IF(OR(data!$BX270=B$1,data!$BY270=B$1),data!$BW270,"")</f>
        <v/>
      </c>
      <c r="D270" s="17" t="str">
        <f ca="1">IF(data!$BX270=E$1,data!$BW270,"")</f>
        <v/>
      </c>
      <c r="E270" s="17" t="str">
        <f ca="1">IF(data!$BY270=E$1,data!$BW270,"")</f>
        <v/>
      </c>
      <c r="F270" s="17" t="str">
        <f ca="1">IF(OR(data!$BX270=E$1,data!$BY270=E$1),data!$BW270,"")</f>
        <v/>
      </c>
      <c r="G270" s="16" t="str">
        <f ca="1">IF(data!$BX270=H$1,data!$BW270,"")</f>
        <v/>
      </c>
      <c r="H270" s="16" t="str">
        <f ca="1">IF(data!$BY270=H$1,data!$BW270,"")</f>
        <v/>
      </c>
      <c r="I270" s="16" t="str">
        <f ca="1">IF(OR(data!$BX270=H$1,data!$BY270=H$1),data!$BW270,"")</f>
        <v/>
      </c>
      <c r="J270" s="17" t="str">
        <f ca="1">IF(data!$BX270=K$1,data!$BW270,"")</f>
        <v/>
      </c>
      <c r="K270" s="17" t="str">
        <f ca="1">IF(data!$BY270=K$1,data!$BW270,"")</f>
        <v/>
      </c>
      <c r="L270" s="17" t="str">
        <f ca="1">IF(OR(data!$BX270=K$1,data!$BY270=K$1),data!$BW270,"")</f>
        <v/>
      </c>
      <c r="M270" s="16" t="str">
        <f ca="1">IF(data!$BX270=N$1,data!$BW270,"")</f>
        <v/>
      </c>
      <c r="N270" s="16" t="str">
        <f ca="1">IF(data!$BY270=N$1,data!$BW270,"")</f>
        <v/>
      </c>
      <c r="O270" s="16" t="str">
        <f ca="1">IF(OR(data!$BX270=N$1,data!$BY270=N$1),data!$BW270,"")</f>
        <v/>
      </c>
      <c r="P270" s="17" t="str">
        <f ca="1">IF(data!$BX270=Q$1,data!$BW270,"")</f>
        <v/>
      </c>
      <c r="Q270" s="17" t="str">
        <f ca="1">IF(data!$BY270=Q$1,data!$BW270,"")</f>
        <v/>
      </c>
      <c r="R270" s="17" t="str">
        <f ca="1">IF(OR(data!$BX270=Q$1,data!$BY270=Q$1),data!$BW270,"")</f>
        <v/>
      </c>
      <c r="S270" s="16" t="str">
        <f ca="1">IF(data!$BX270=T$1,data!$BW270,"")</f>
        <v/>
      </c>
      <c r="T270" s="16" t="str">
        <f ca="1">IF(data!$BY270=T$1,data!$BW270,"")</f>
        <v/>
      </c>
      <c r="U270" s="16" t="str">
        <f ca="1">IF(OR(data!$BX270=T$1,data!$BY270=T$1),data!$BW270,"")</f>
        <v/>
      </c>
      <c r="V270" s="17" t="str">
        <f ca="1">IF(data!$BX270=W$1,data!$BW270,"")</f>
        <v/>
      </c>
      <c r="W270" s="17" t="str">
        <f ca="1">IF(data!$BY270=W$1,data!$BW270,"")</f>
        <v/>
      </c>
      <c r="X270" s="17" t="str">
        <f ca="1">IF(OR(data!$BX270=W$1,data!$BY270=W$1),data!$BW270,"")</f>
        <v/>
      </c>
      <c r="Y270" s="16" t="str">
        <f ca="1">IF(data!$BX270=Z$1,data!$BW270,"")</f>
        <v/>
      </c>
      <c r="Z270" s="16" t="str">
        <f ca="1">IF(data!$BY270=Z$1,data!$BW270,"")</f>
        <v/>
      </c>
      <c r="AA270" s="16" t="str">
        <f ca="1">IF(OR(data!$BX270=Z$1,data!$BY270=Z$1),data!$BW270,"")</f>
        <v/>
      </c>
      <c r="AB270" s="17" t="str">
        <f ca="1">IF(data!$BX270=AC$1,data!$BW270,"")</f>
        <v/>
      </c>
      <c r="AC270" s="17" t="str">
        <f ca="1">IF(data!$BY270=AC$1,data!$BW270,"")</f>
        <v/>
      </c>
      <c r="AD270" s="17" t="str">
        <f ca="1">IF(OR(data!$BX270=AC$1,data!$BY270=AC$1),data!$BW270,"")</f>
        <v/>
      </c>
      <c r="AE270" s="16" t="str">
        <f ca="1">IF(data!$BX270=AF$1,data!$BW270,"")</f>
        <v/>
      </c>
      <c r="AF270" s="16" t="str">
        <f ca="1">IF(data!$BY270=AF$1,data!$BW270,"")</f>
        <v/>
      </c>
      <c r="AG270" s="16" t="str">
        <f ca="1">IF(OR(data!$BX270=AF$1,data!$BY270=AF$1),data!$BW270,"")</f>
        <v/>
      </c>
      <c r="AH270" s="17" t="str">
        <f ca="1">IF(data!$BX270=AI$1,data!$BW270,"")</f>
        <v/>
      </c>
      <c r="AI270" s="17" t="str">
        <f ca="1">IF(data!$BY270=AI$1,data!$BW270,"")</f>
        <v/>
      </c>
      <c r="AJ270" s="17" t="str">
        <f ca="1">IF(OR(data!$BX270=AI$1,data!$BY270=AI$1),data!$BW270,"")</f>
        <v/>
      </c>
      <c r="AK270" s="16" t="str">
        <f ca="1">IF(data!$BX270=AL$1,data!$BW270,"")</f>
        <v/>
      </c>
      <c r="AL270" s="16" t="str">
        <f ca="1">IF(data!$BY270=AL$1,data!$BW270,"")</f>
        <v/>
      </c>
      <c r="AM270" s="16" t="str">
        <f ca="1">IF(OR(data!$BX270=AL$1,data!$BY270=AL$1),data!$BW270,"")</f>
        <v/>
      </c>
      <c r="AN270" s="17" t="str">
        <f ca="1">IF(data!$BX270=AO$1,data!$BW270,"")</f>
        <v/>
      </c>
      <c r="AO270" s="17" t="str">
        <f ca="1">IF(data!$BY270=AO$1,data!$BW270,"")</f>
        <v/>
      </c>
      <c r="AP270" s="17" t="str">
        <f ca="1">IF(OR(data!$BX270=AO$1,data!$BY270=AO$1),data!$BW270,"")</f>
        <v/>
      </c>
      <c r="AQ270" s="16" t="str">
        <f ca="1">IF(data!$BX270=AR$1,data!$BW270,"")</f>
        <v/>
      </c>
      <c r="AR270" s="16" t="str">
        <f ca="1">IF(data!$BY270=AR$1,data!$BW270,"")</f>
        <v/>
      </c>
      <c r="AS270" s="16" t="str">
        <f ca="1">IF(OR(data!$BX270=AR$1,data!$BY270=AR$1),data!$BW270,"")</f>
        <v/>
      </c>
      <c r="AT270" s="17" t="str">
        <f ca="1">IF(data!$BX270=AU$1,data!$BW270,"")</f>
        <v/>
      </c>
      <c r="AU270" s="17" t="str">
        <f ca="1">IF(data!$BY270=AU$1,data!$BW270,"")</f>
        <v/>
      </c>
      <c r="AV270" s="17" t="str">
        <f ca="1">IF(OR(data!$BX270=AU$1,data!$BY270=AU$1),data!$BW270,"")</f>
        <v/>
      </c>
      <c r="AW270" s="16" t="str">
        <f ca="1">IF(data!$BX270=AX$1,data!$BW270,"")</f>
        <v/>
      </c>
      <c r="AX270" s="16" t="str">
        <f ca="1">IF(data!$BY270=AX$1,data!$BW270,"")</f>
        <v/>
      </c>
      <c r="AY270" s="16" t="str">
        <f ca="1">IF(OR(data!$BX270=AX$1,data!$BY270=AX$1),data!$BW270,"")</f>
        <v/>
      </c>
      <c r="AZ270" s="17" t="str">
        <f ca="1">IF(data!$BX270=BA$1,data!$BW270,"")</f>
        <v/>
      </c>
      <c r="BA270" s="17" t="str">
        <f ca="1">IF(data!$BY270=BA$1,data!$BW270,"")</f>
        <v/>
      </c>
      <c r="BB270" s="17" t="str">
        <f ca="1">IF(OR(data!$BX270=BA$1,data!$BY270=BA$1),data!$BW270,"")</f>
        <v/>
      </c>
      <c r="BC270" s="16" t="str">
        <f ca="1">IF(data!$BX270=BD$1,data!$BW270,"")</f>
        <v/>
      </c>
      <c r="BD270" s="16" t="str">
        <f ca="1">IF(data!$BY270=BD$1,data!$BW270,"")</f>
        <v/>
      </c>
      <c r="BE270" s="16" t="str">
        <f ca="1">IF(OR(data!$BX270=BD$1,data!$BY270=BD$1),data!$BW270,"")</f>
        <v/>
      </c>
      <c r="BF270" s="17" t="str">
        <f ca="1">IF(data!$BX270=BG$1,data!$BW270,"")</f>
        <v/>
      </c>
      <c r="BG270" s="17" t="str">
        <f ca="1">IF(data!$BY270=BG$1,data!$BW270,"")</f>
        <v/>
      </c>
      <c r="BH270" s="17" t="str">
        <f ca="1">IF(OR(data!$BX270=BG$1,data!$BY270=BG$1),data!$BW270,"")</f>
        <v/>
      </c>
      <c r="BI270" s="16" t="str">
        <f ca="1">IF(data!$BX270=BJ$1,data!$BW270,"")</f>
        <v/>
      </c>
      <c r="BJ270" s="16" t="str">
        <f ca="1">IF(data!$BY270=BJ$1,data!$BW270,"")</f>
        <v/>
      </c>
      <c r="BK270" s="16" t="str">
        <f ca="1">IF(OR(data!$BX270=BJ$1,data!$BY270=BJ$1),data!$BW270,"")</f>
        <v/>
      </c>
      <c r="BL270" s="17" t="str">
        <f ca="1">IF(data!$BX270=BM$1,data!$BW270,"")</f>
        <v/>
      </c>
      <c r="BM270" s="17" t="str">
        <f ca="1">IF(data!$BY270=BM$1,data!$BW270,"")</f>
        <v/>
      </c>
      <c r="BN270" s="17" t="str">
        <f ca="1">IF(OR(data!$BX270=BM$1,data!$BY270=BM$1),data!$BW270,"")</f>
        <v/>
      </c>
      <c r="BO270" s="16" t="str">
        <f ca="1">IF(data!$BX270=BP$1,data!$BW270,"")</f>
        <v/>
      </c>
      <c r="BP270" s="16" t="str">
        <f ca="1">IF(data!$BY270=BP$1,data!$BW270,"")</f>
        <v/>
      </c>
      <c r="BQ270" s="16" t="str">
        <f ca="1">IF(OR(data!$BX270=BP$1,data!$BY270=BP$1),data!$BW270,"")</f>
        <v/>
      </c>
      <c r="BR270" s="17" t="str">
        <f ca="1">IF(data!$BX270=BS$1,data!$BW270,"")</f>
        <v/>
      </c>
      <c r="BS270" s="17" t="str">
        <f ca="1">IF(data!$BY270=BS$1,data!$BW270,"")</f>
        <v/>
      </c>
      <c r="BT270" s="17" t="str">
        <f ca="1">IF(OR(data!$BX270=BS$1,data!$BY270=BS$1),data!$BW270,"")</f>
        <v/>
      </c>
    </row>
    <row r="271" spans="1:72" s="11" customFormat="1" x14ac:dyDescent="0.25">
      <c r="A271" s="16" t="str">
        <f ca="1">IF(data!$BX271=B$1,data!$BW271,"")</f>
        <v/>
      </c>
      <c r="B271" s="16" t="str">
        <f ca="1">IF(data!$BY271=B$1,data!$BW271,"")</f>
        <v/>
      </c>
      <c r="C271" s="16" t="str">
        <f ca="1">IF(OR(data!$BX271=B$1,data!$BY271=B$1),data!$BW271,"")</f>
        <v/>
      </c>
      <c r="D271" s="17" t="str">
        <f ca="1">IF(data!$BX271=E$1,data!$BW271,"")</f>
        <v/>
      </c>
      <c r="E271" s="17" t="str">
        <f ca="1">IF(data!$BY271=E$1,data!$BW271,"")</f>
        <v/>
      </c>
      <c r="F271" s="17" t="str">
        <f ca="1">IF(OR(data!$BX271=E$1,data!$BY271=E$1),data!$BW271,"")</f>
        <v/>
      </c>
      <c r="G271" s="16" t="str">
        <f ca="1">IF(data!$BX271=H$1,data!$BW271,"")</f>
        <v/>
      </c>
      <c r="H271" s="16" t="str">
        <f ca="1">IF(data!$BY271=H$1,data!$BW271,"")</f>
        <v/>
      </c>
      <c r="I271" s="16" t="str">
        <f ca="1">IF(OR(data!$BX271=H$1,data!$BY271=H$1),data!$BW271,"")</f>
        <v/>
      </c>
      <c r="J271" s="17" t="str">
        <f ca="1">IF(data!$BX271=K$1,data!$BW271,"")</f>
        <v/>
      </c>
      <c r="K271" s="17" t="str">
        <f ca="1">IF(data!$BY271=K$1,data!$BW271,"")</f>
        <v/>
      </c>
      <c r="L271" s="17" t="str">
        <f ca="1">IF(OR(data!$BX271=K$1,data!$BY271=K$1),data!$BW271,"")</f>
        <v/>
      </c>
      <c r="M271" s="16" t="str">
        <f ca="1">IF(data!$BX271=N$1,data!$BW271,"")</f>
        <v/>
      </c>
      <c r="N271" s="16" t="str">
        <f ca="1">IF(data!$BY271=N$1,data!$BW271,"")</f>
        <v/>
      </c>
      <c r="O271" s="16" t="str">
        <f ca="1">IF(OR(data!$BX271=N$1,data!$BY271=N$1),data!$BW271,"")</f>
        <v/>
      </c>
      <c r="P271" s="17" t="str">
        <f ca="1">IF(data!$BX271=Q$1,data!$BW271,"")</f>
        <v/>
      </c>
      <c r="Q271" s="17" t="str">
        <f ca="1">IF(data!$BY271=Q$1,data!$BW271,"")</f>
        <v/>
      </c>
      <c r="R271" s="17" t="str">
        <f ca="1">IF(OR(data!$BX271=Q$1,data!$BY271=Q$1),data!$BW271,"")</f>
        <v/>
      </c>
      <c r="S271" s="16" t="str">
        <f ca="1">IF(data!$BX271=T$1,data!$BW271,"")</f>
        <v/>
      </c>
      <c r="T271" s="16" t="str">
        <f ca="1">IF(data!$BY271=T$1,data!$BW271,"")</f>
        <v/>
      </c>
      <c r="U271" s="16" t="str">
        <f ca="1">IF(OR(data!$BX271=T$1,data!$BY271=T$1),data!$BW271,"")</f>
        <v/>
      </c>
      <c r="V271" s="17" t="str">
        <f ca="1">IF(data!$BX271=W$1,data!$BW271,"")</f>
        <v/>
      </c>
      <c r="W271" s="17" t="str">
        <f ca="1">IF(data!$BY271=W$1,data!$BW271,"")</f>
        <v/>
      </c>
      <c r="X271" s="17" t="str">
        <f ca="1">IF(OR(data!$BX271=W$1,data!$BY271=W$1),data!$BW271,"")</f>
        <v/>
      </c>
      <c r="Y271" s="16" t="str">
        <f ca="1">IF(data!$BX271=Z$1,data!$BW271,"")</f>
        <v/>
      </c>
      <c r="Z271" s="16" t="str">
        <f ca="1">IF(data!$BY271=Z$1,data!$BW271,"")</f>
        <v/>
      </c>
      <c r="AA271" s="16" t="str">
        <f ca="1">IF(OR(data!$BX271=Z$1,data!$BY271=Z$1),data!$BW271,"")</f>
        <v/>
      </c>
      <c r="AB271" s="17" t="str">
        <f ca="1">IF(data!$BX271=AC$1,data!$BW271,"")</f>
        <v/>
      </c>
      <c r="AC271" s="17" t="str">
        <f ca="1">IF(data!$BY271=AC$1,data!$BW271,"")</f>
        <v/>
      </c>
      <c r="AD271" s="17" t="str">
        <f ca="1">IF(OR(data!$BX271=AC$1,data!$BY271=AC$1),data!$BW271,"")</f>
        <v/>
      </c>
      <c r="AE271" s="16" t="str">
        <f ca="1">IF(data!$BX271=AF$1,data!$BW271,"")</f>
        <v/>
      </c>
      <c r="AF271" s="16" t="str">
        <f ca="1">IF(data!$BY271=AF$1,data!$BW271,"")</f>
        <v/>
      </c>
      <c r="AG271" s="16" t="str">
        <f ca="1">IF(OR(data!$BX271=AF$1,data!$BY271=AF$1),data!$BW271,"")</f>
        <v/>
      </c>
      <c r="AH271" s="17" t="str">
        <f ca="1">IF(data!$BX271=AI$1,data!$BW271,"")</f>
        <v/>
      </c>
      <c r="AI271" s="17" t="str">
        <f ca="1">IF(data!$BY271=AI$1,data!$BW271,"")</f>
        <v/>
      </c>
      <c r="AJ271" s="17" t="str">
        <f ca="1">IF(OR(data!$BX271=AI$1,data!$BY271=AI$1),data!$BW271,"")</f>
        <v/>
      </c>
      <c r="AK271" s="16" t="str">
        <f ca="1">IF(data!$BX271=AL$1,data!$BW271,"")</f>
        <v/>
      </c>
      <c r="AL271" s="16" t="str">
        <f ca="1">IF(data!$BY271=AL$1,data!$BW271,"")</f>
        <v/>
      </c>
      <c r="AM271" s="16" t="str">
        <f ca="1">IF(OR(data!$BX271=AL$1,data!$BY271=AL$1),data!$BW271,"")</f>
        <v/>
      </c>
      <c r="AN271" s="17" t="str">
        <f ca="1">IF(data!$BX271=AO$1,data!$BW271,"")</f>
        <v/>
      </c>
      <c r="AO271" s="17" t="str">
        <f ca="1">IF(data!$BY271=AO$1,data!$BW271,"")</f>
        <v/>
      </c>
      <c r="AP271" s="17" t="str">
        <f ca="1">IF(OR(data!$BX271=AO$1,data!$BY271=AO$1),data!$BW271,"")</f>
        <v/>
      </c>
      <c r="AQ271" s="16" t="str">
        <f ca="1">IF(data!$BX271=AR$1,data!$BW271,"")</f>
        <v/>
      </c>
      <c r="AR271" s="16" t="str">
        <f ca="1">IF(data!$BY271=AR$1,data!$BW271,"")</f>
        <v/>
      </c>
      <c r="AS271" s="16" t="str">
        <f ca="1">IF(OR(data!$BX271=AR$1,data!$BY271=AR$1),data!$BW271,"")</f>
        <v/>
      </c>
      <c r="AT271" s="17" t="str">
        <f ca="1">IF(data!$BX271=AU$1,data!$BW271,"")</f>
        <v/>
      </c>
      <c r="AU271" s="17" t="str">
        <f ca="1">IF(data!$BY271=AU$1,data!$BW271,"")</f>
        <v/>
      </c>
      <c r="AV271" s="17" t="str">
        <f ca="1">IF(OR(data!$BX271=AU$1,data!$BY271=AU$1),data!$BW271,"")</f>
        <v/>
      </c>
      <c r="AW271" s="16" t="str">
        <f ca="1">IF(data!$BX271=AX$1,data!$BW271,"")</f>
        <v/>
      </c>
      <c r="AX271" s="16" t="str">
        <f ca="1">IF(data!$BY271=AX$1,data!$BW271,"")</f>
        <v/>
      </c>
      <c r="AY271" s="16" t="str">
        <f ca="1">IF(OR(data!$BX271=AX$1,data!$BY271=AX$1),data!$BW271,"")</f>
        <v/>
      </c>
      <c r="AZ271" s="17" t="str">
        <f ca="1">IF(data!$BX271=BA$1,data!$BW271,"")</f>
        <v/>
      </c>
      <c r="BA271" s="17" t="str">
        <f ca="1">IF(data!$BY271=BA$1,data!$BW271,"")</f>
        <v/>
      </c>
      <c r="BB271" s="17" t="str">
        <f ca="1">IF(OR(data!$BX271=BA$1,data!$BY271=BA$1),data!$BW271,"")</f>
        <v/>
      </c>
      <c r="BC271" s="16" t="str">
        <f ca="1">IF(data!$BX271=BD$1,data!$BW271,"")</f>
        <v/>
      </c>
      <c r="BD271" s="16" t="str">
        <f ca="1">IF(data!$BY271=BD$1,data!$BW271,"")</f>
        <v/>
      </c>
      <c r="BE271" s="16" t="str">
        <f ca="1">IF(OR(data!$BX271=BD$1,data!$BY271=BD$1),data!$BW271,"")</f>
        <v/>
      </c>
      <c r="BF271" s="17" t="str">
        <f ca="1">IF(data!$BX271=BG$1,data!$BW271,"")</f>
        <v/>
      </c>
      <c r="BG271" s="17" t="str">
        <f ca="1">IF(data!$BY271=BG$1,data!$BW271,"")</f>
        <v/>
      </c>
      <c r="BH271" s="17" t="str">
        <f ca="1">IF(OR(data!$BX271=BG$1,data!$BY271=BG$1),data!$BW271,"")</f>
        <v/>
      </c>
      <c r="BI271" s="16" t="str">
        <f ca="1">IF(data!$BX271=BJ$1,data!$BW271,"")</f>
        <v/>
      </c>
      <c r="BJ271" s="16" t="str">
        <f ca="1">IF(data!$BY271=BJ$1,data!$BW271,"")</f>
        <v/>
      </c>
      <c r="BK271" s="16" t="str">
        <f ca="1">IF(OR(data!$BX271=BJ$1,data!$BY271=BJ$1),data!$BW271,"")</f>
        <v/>
      </c>
      <c r="BL271" s="17" t="str">
        <f ca="1">IF(data!$BX271=BM$1,data!$BW271,"")</f>
        <v/>
      </c>
      <c r="BM271" s="17" t="str">
        <f ca="1">IF(data!$BY271=BM$1,data!$BW271,"")</f>
        <v/>
      </c>
      <c r="BN271" s="17" t="str">
        <f ca="1">IF(OR(data!$BX271=BM$1,data!$BY271=BM$1),data!$BW271,"")</f>
        <v/>
      </c>
      <c r="BO271" s="16" t="str">
        <f ca="1">IF(data!$BX271=BP$1,data!$BW271,"")</f>
        <v/>
      </c>
      <c r="BP271" s="16" t="str">
        <f ca="1">IF(data!$BY271=BP$1,data!$BW271,"")</f>
        <v/>
      </c>
      <c r="BQ271" s="16" t="str">
        <f ca="1">IF(OR(data!$BX271=BP$1,data!$BY271=BP$1),data!$BW271,"")</f>
        <v/>
      </c>
      <c r="BR271" s="17" t="str">
        <f ca="1">IF(data!$BX271=BS$1,data!$BW271,"")</f>
        <v/>
      </c>
      <c r="BS271" s="17" t="str">
        <f ca="1">IF(data!$BY271=BS$1,data!$BW271,"")</f>
        <v/>
      </c>
      <c r="BT271" s="17" t="str">
        <f ca="1">IF(OR(data!$BX271=BS$1,data!$BY271=BS$1),data!$BW271,"")</f>
        <v/>
      </c>
    </row>
    <row r="272" spans="1:72" s="11" customFormat="1" x14ac:dyDescent="0.25">
      <c r="A272" s="16" t="str">
        <f ca="1">IF(data!$BX272=B$1,data!$BW272,"")</f>
        <v/>
      </c>
      <c r="B272" s="16" t="str">
        <f ca="1">IF(data!$BY272=B$1,data!$BW272,"")</f>
        <v/>
      </c>
      <c r="C272" s="16" t="str">
        <f ca="1">IF(OR(data!$BX272=B$1,data!$BY272=B$1),data!$BW272,"")</f>
        <v/>
      </c>
      <c r="D272" s="17" t="str">
        <f ca="1">IF(data!$BX272=E$1,data!$BW272,"")</f>
        <v/>
      </c>
      <c r="E272" s="17" t="str">
        <f ca="1">IF(data!$BY272=E$1,data!$BW272,"")</f>
        <v/>
      </c>
      <c r="F272" s="17" t="str">
        <f ca="1">IF(OR(data!$BX272=E$1,data!$BY272=E$1),data!$BW272,"")</f>
        <v/>
      </c>
      <c r="G272" s="16" t="str">
        <f ca="1">IF(data!$BX272=H$1,data!$BW272,"")</f>
        <v/>
      </c>
      <c r="H272" s="16" t="str">
        <f ca="1">IF(data!$BY272=H$1,data!$BW272,"")</f>
        <v/>
      </c>
      <c r="I272" s="16" t="str">
        <f ca="1">IF(OR(data!$BX272=H$1,data!$BY272=H$1),data!$BW272,"")</f>
        <v/>
      </c>
      <c r="J272" s="17" t="str">
        <f ca="1">IF(data!$BX272=K$1,data!$BW272,"")</f>
        <v/>
      </c>
      <c r="K272" s="17" t="str">
        <f ca="1">IF(data!$BY272=K$1,data!$BW272,"")</f>
        <v/>
      </c>
      <c r="L272" s="17" t="str">
        <f ca="1">IF(OR(data!$BX272=K$1,data!$BY272=K$1),data!$BW272,"")</f>
        <v/>
      </c>
      <c r="M272" s="16" t="str">
        <f ca="1">IF(data!$BX272=N$1,data!$BW272,"")</f>
        <v/>
      </c>
      <c r="N272" s="16" t="str">
        <f ca="1">IF(data!$BY272=N$1,data!$BW272,"")</f>
        <v/>
      </c>
      <c r="O272" s="16" t="str">
        <f ca="1">IF(OR(data!$BX272=N$1,data!$BY272=N$1),data!$BW272,"")</f>
        <v/>
      </c>
      <c r="P272" s="17" t="str">
        <f ca="1">IF(data!$BX272=Q$1,data!$BW272,"")</f>
        <v/>
      </c>
      <c r="Q272" s="17" t="str">
        <f ca="1">IF(data!$BY272=Q$1,data!$BW272,"")</f>
        <v/>
      </c>
      <c r="R272" s="17" t="str">
        <f ca="1">IF(OR(data!$BX272=Q$1,data!$BY272=Q$1),data!$BW272,"")</f>
        <v/>
      </c>
      <c r="S272" s="16" t="str">
        <f ca="1">IF(data!$BX272=T$1,data!$BW272,"")</f>
        <v/>
      </c>
      <c r="T272" s="16" t="str">
        <f ca="1">IF(data!$BY272=T$1,data!$BW272,"")</f>
        <v/>
      </c>
      <c r="U272" s="16" t="str">
        <f ca="1">IF(OR(data!$BX272=T$1,data!$BY272=T$1),data!$BW272,"")</f>
        <v/>
      </c>
      <c r="V272" s="17" t="str">
        <f ca="1">IF(data!$BX272=W$1,data!$BW272,"")</f>
        <v/>
      </c>
      <c r="W272" s="17" t="str">
        <f ca="1">IF(data!$BY272=W$1,data!$BW272,"")</f>
        <v/>
      </c>
      <c r="X272" s="17" t="str">
        <f ca="1">IF(OR(data!$BX272=W$1,data!$BY272=W$1),data!$BW272,"")</f>
        <v/>
      </c>
      <c r="Y272" s="16" t="str">
        <f ca="1">IF(data!$BX272=Z$1,data!$BW272,"")</f>
        <v/>
      </c>
      <c r="Z272" s="16" t="str">
        <f ca="1">IF(data!$BY272=Z$1,data!$BW272,"")</f>
        <v/>
      </c>
      <c r="AA272" s="16" t="str">
        <f ca="1">IF(OR(data!$BX272=Z$1,data!$BY272=Z$1),data!$BW272,"")</f>
        <v/>
      </c>
      <c r="AB272" s="17" t="str">
        <f ca="1">IF(data!$BX272=AC$1,data!$BW272,"")</f>
        <v/>
      </c>
      <c r="AC272" s="17" t="str">
        <f ca="1">IF(data!$BY272=AC$1,data!$BW272,"")</f>
        <v/>
      </c>
      <c r="AD272" s="17" t="str">
        <f ca="1">IF(OR(data!$BX272=AC$1,data!$BY272=AC$1),data!$BW272,"")</f>
        <v/>
      </c>
      <c r="AE272" s="16" t="str">
        <f ca="1">IF(data!$BX272=AF$1,data!$BW272,"")</f>
        <v/>
      </c>
      <c r="AF272" s="16" t="str">
        <f ca="1">IF(data!$BY272=AF$1,data!$BW272,"")</f>
        <v/>
      </c>
      <c r="AG272" s="16" t="str">
        <f ca="1">IF(OR(data!$BX272=AF$1,data!$BY272=AF$1),data!$BW272,"")</f>
        <v/>
      </c>
      <c r="AH272" s="17" t="str">
        <f ca="1">IF(data!$BX272=AI$1,data!$BW272,"")</f>
        <v/>
      </c>
      <c r="AI272" s="17" t="str">
        <f ca="1">IF(data!$BY272=AI$1,data!$BW272,"")</f>
        <v/>
      </c>
      <c r="AJ272" s="17" t="str">
        <f ca="1">IF(OR(data!$BX272=AI$1,data!$BY272=AI$1),data!$BW272,"")</f>
        <v/>
      </c>
      <c r="AK272" s="16" t="str">
        <f ca="1">IF(data!$BX272=AL$1,data!$BW272,"")</f>
        <v/>
      </c>
      <c r="AL272" s="16" t="str">
        <f ca="1">IF(data!$BY272=AL$1,data!$BW272,"")</f>
        <v/>
      </c>
      <c r="AM272" s="16" t="str">
        <f ca="1">IF(OR(data!$BX272=AL$1,data!$BY272=AL$1),data!$BW272,"")</f>
        <v/>
      </c>
      <c r="AN272" s="17" t="str">
        <f ca="1">IF(data!$BX272=AO$1,data!$BW272,"")</f>
        <v/>
      </c>
      <c r="AO272" s="17" t="str">
        <f ca="1">IF(data!$BY272=AO$1,data!$BW272,"")</f>
        <v/>
      </c>
      <c r="AP272" s="17" t="str">
        <f ca="1">IF(OR(data!$BX272=AO$1,data!$BY272=AO$1),data!$BW272,"")</f>
        <v/>
      </c>
      <c r="AQ272" s="16" t="str">
        <f ca="1">IF(data!$BX272=AR$1,data!$BW272,"")</f>
        <v/>
      </c>
      <c r="AR272" s="16" t="str">
        <f ca="1">IF(data!$BY272=AR$1,data!$BW272,"")</f>
        <v/>
      </c>
      <c r="AS272" s="16" t="str">
        <f ca="1">IF(OR(data!$BX272=AR$1,data!$BY272=AR$1),data!$BW272,"")</f>
        <v/>
      </c>
      <c r="AT272" s="17" t="str">
        <f ca="1">IF(data!$BX272=AU$1,data!$BW272,"")</f>
        <v/>
      </c>
      <c r="AU272" s="17" t="str">
        <f ca="1">IF(data!$BY272=AU$1,data!$BW272,"")</f>
        <v/>
      </c>
      <c r="AV272" s="17" t="str">
        <f ca="1">IF(OR(data!$BX272=AU$1,data!$BY272=AU$1),data!$BW272,"")</f>
        <v/>
      </c>
      <c r="AW272" s="16" t="str">
        <f ca="1">IF(data!$BX272=AX$1,data!$BW272,"")</f>
        <v/>
      </c>
      <c r="AX272" s="16" t="str">
        <f ca="1">IF(data!$BY272=AX$1,data!$BW272,"")</f>
        <v/>
      </c>
      <c r="AY272" s="16" t="str">
        <f ca="1">IF(OR(data!$BX272=AX$1,data!$BY272=AX$1),data!$BW272,"")</f>
        <v/>
      </c>
      <c r="AZ272" s="17" t="str">
        <f ca="1">IF(data!$BX272=BA$1,data!$BW272,"")</f>
        <v/>
      </c>
      <c r="BA272" s="17" t="str">
        <f ca="1">IF(data!$BY272=BA$1,data!$BW272,"")</f>
        <v/>
      </c>
      <c r="BB272" s="17" t="str">
        <f ca="1">IF(OR(data!$BX272=BA$1,data!$BY272=BA$1),data!$BW272,"")</f>
        <v/>
      </c>
      <c r="BC272" s="16" t="str">
        <f ca="1">IF(data!$BX272=BD$1,data!$BW272,"")</f>
        <v/>
      </c>
      <c r="BD272" s="16" t="str">
        <f ca="1">IF(data!$BY272=BD$1,data!$BW272,"")</f>
        <v/>
      </c>
      <c r="BE272" s="16" t="str">
        <f ca="1">IF(OR(data!$BX272=BD$1,data!$BY272=BD$1),data!$BW272,"")</f>
        <v/>
      </c>
      <c r="BF272" s="17" t="str">
        <f ca="1">IF(data!$BX272=BG$1,data!$BW272,"")</f>
        <v/>
      </c>
      <c r="BG272" s="17" t="str">
        <f ca="1">IF(data!$BY272=BG$1,data!$BW272,"")</f>
        <v/>
      </c>
      <c r="BH272" s="17" t="str">
        <f ca="1">IF(OR(data!$BX272=BG$1,data!$BY272=BG$1),data!$BW272,"")</f>
        <v/>
      </c>
      <c r="BI272" s="16" t="str">
        <f ca="1">IF(data!$BX272=BJ$1,data!$BW272,"")</f>
        <v/>
      </c>
      <c r="BJ272" s="16" t="str">
        <f ca="1">IF(data!$BY272=BJ$1,data!$BW272,"")</f>
        <v/>
      </c>
      <c r="BK272" s="16" t="str">
        <f ca="1">IF(OR(data!$BX272=BJ$1,data!$BY272=BJ$1),data!$BW272,"")</f>
        <v/>
      </c>
      <c r="BL272" s="17" t="str">
        <f ca="1">IF(data!$BX272=BM$1,data!$BW272,"")</f>
        <v/>
      </c>
      <c r="BM272" s="17" t="str">
        <f ca="1">IF(data!$BY272=BM$1,data!$BW272,"")</f>
        <v/>
      </c>
      <c r="BN272" s="17" t="str">
        <f ca="1">IF(OR(data!$BX272=BM$1,data!$BY272=BM$1),data!$BW272,"")</f>
        <v/>
      </c>
      <c r="BO272" s="16" t="str">
        <f ca="1">IF(data!$BX272=BP$1,data!$BW272,"")</f>
        <v/>
      </c>
      <c r="BP272" s="16" t="str">
        <f ca="1">IF(data!$BY272=BP$1,data!$BW272,"")</f>
        <v/>
      </c>
      <c r="BQ272" s="16" t="str">
        <f ca="1">IF(OR(data!$BX272=BP$1,data!$BY272=BP$1),data!$BW272,"")</f>
        <v/>
      </c>
      <c r="BR272" s="17" t="str">
        <f ca="1">IF(data!$BX272=BS$1,data!$BW272,"")</f>
        <v/>
      </c>
      <c r="BS272" s="17" t="str">
        <f ca="1">IF(data!$BY272=BS$1,data!$BW272,"")</f>
        <v/>
      </c>
      <c r="BT272" s="17" t="str">
        <f ca="1">IF(OR(data!$BX272=BS$1,data!$BY272=BS$1),data!$BW272,"")</f>
        <v/>
      </c>
    </row>
    <row r="273" spans="1:72" s="11" customFormat="1" x14ac:dyDescent="0.25">
      <c r="A273" s="16" t="str">
        <f ca="1">IF(data!$BX273=B$1,data!$BW273,"")</f>
        <v/>
      </c>
      <c r="B273" s="16" t="str">
        <f ca="1">IF(data!$BY273=B$1,data!$BW273,"")</f>
        <v/>
      </c>
      <c r="C273" s="16" t="str">
        <f ca="1">IF(OR(data!$BX273=B$1,data!$BY273=B$1),data!$BW273,"")</f>
        <v/>
      </c>
      <c r="D273" s="17" t="str">
        <f ca="1">IF(data!$BX273=E$1,data!$BW273,"")</f>
        <v/>
      </c>
      <c r="E273" s="17" t="str">
        <f ca="1">IF(data!$BY273=E$1,data!$BW273,"")</f>
        <v/>
      </c>
      <c r="F273" s="17" t="str">
        <f ca="1">IF(OR(data!$BX273=E$1,data!$BY273=E$1),data!$BW273,"")</f>
        <v/>
      </c>
      <c r="G273" s="16" t="str">
        <f ca="1">IF(data!$BX273=H$1,data!$BW273,"")</f>
        <v/>
      </c>
      <c r="H273" s="16" t="str">
        <f ca="1">IF(data!$BY273=H$1,data!$BW273,"")</f>
        <v/>
      </c>
      <c r="I273" s="16" t="str">
        <f ca="1">IF(OR(data!$BX273=H$1,data!$BY273=H$1),data!$BW273,"")</f>
        <v/>
      </c>
      <c r="J273" s="17" t="str">
        <f ca="1">IF(data!$BX273=K$1,data!$BW273,"")</f>
        <v/>
      </c>
      <c r="K273" s="17" t="str">
        <f ca="1">IF(data!$BY273=K$1,data!$BW273,"")</f>
        <v/>
      </c>
      <c r="L273" s="17" t="str">
        <f ca="1">IF(OR(data!$BX273=K$1,data!$BY273=K$1),data!$BW273,"")</f>
        <v/>
      </c>
      <c r="M273" s="16" t="str">
        <f ca="1">IF(data!$BX273=N$1,data!$BW273,"")</f>
        <v/>
      </c>
      <c r="N273" s="16" t="str">
        <f ca="1">IF(data!$BY273=N$1,data!$BW273,"")</f>
        <v/>
      </c>
      <c r="O273" s="16" t="str">
        <f ca="1">IF(OR(data!$BX273=N$1,data!$BY273=N$1),data!$BW273,"")</f>
        <v/>
      </c>
      <c r="P273" s="17" t="str">
        <f ca="1">IF(data!$BX273=Q$1,data!$BW273,"")</f>
        <v/>
      </c>
      <c r="Q273" s="17" t="str">
        <f ca="1">IF(data!$BY273=Q$1,data!$BW273,"")</f>
        <v/>
      </c>
      <c r="R273" s="17" t="str">
        <f ca="1">IF(OR(data!$BX273=Q$1,data!$BY273=Q$1),data!$BW273,"")</f>
        <v/>
      </c>
      <c r="S273" s="16" t="str">
        <f ca="1">IF(data!$BX273=T$1,data!$BW273,"")</f>
        <v/>
      </c>
      <c r="T273" s="16" t="str">
        <f ca="1">IF(data!$BY273=T$1,data!$BW273,"")</f>
        <v/>
      </c>
      <c r="U273" s="16" t="str">
        <f ca="1">IF(OR(data!$BX273=T$1,data!$BY273=T$1),data!$BW273,"")</f>
        <v/>
      </c>
      <c r="V273" s="17" t="str">
        <f ca="1">IF(data!$BX273=W$1,data!$BW273,"")</f>
        <v/>
      </c>
      <c r="W273" s="17" t="str">
        <f ca="1">IF(data!$BY273=W$1,data!$BW273,"")</f>
        <v/>
      </c>
      <c r="X273" s="17" t="str">
        <f ca="1">IF(OR(data!$BX273=W$1,data!$BY273=W$1),data!$BW273,"")</f>
        <v/>
      </c>
      <c r="Y273" s="16" t="str">
        <f ca="1">IF(data!$BX273=Z$1,data!$BW273,"")</f>
        <v/>
      </c>
      <c r="Z273" s="16" t="str">
        <f ca="1">IF(data!$BY273=Z$1,data!$BW273,"")</f>
        <v/>
      </c>
      <c r="AA273" s="16" t="str">
        <f ca="1">IF(OR(data!$BX273=Z$1,data!$BY273=Z$1),data!$BW273,"")</f>
        <v/>
      </c>
      <c r="AB273" s="17" t="str">
        <f ca="1">IF(data!$BX273=AC$1,data!$BW273,"")</f>
        <v/>
      </c>
      <c r="AC273" s="17" t="str">
        <f ca="1">IF(data!$BY273=AC$1,data!$BW273,"")</f>
        <v/>
      </c>
      <c r="AD273" s="17" t="str">
        <f ca="1">IF(OR(data!$BX273=AC$1,data!$BY273=AC$1),data!$BW273,"")</f>
        <v/>
      </c>
      <c r="AE273" s="16" t="str">
        <f ca="1">IF(data!$BX273=AF$1,data!$BW273,"")</f>
        <v/>
      </c>
      <c r="AF273" s="16" t="str">
        <f ca="1">IF(data!$BY273=AF$1,data!$BW273,"")</f>
        <v/>
      </c>
      <c r="AG273" s="16" t="str">
        <f ca="1">IF(OR(data!$BX273=AF$1,data!$BY273=AF$1),data!$BW273,"")</f>
        <v/>
      </c>
      <c r="AH273" s="17" t="str">
        <f ca="1">IF(data!$BX273=AI$1,data!$BW273,"")</f>
        <v/>
      </c>
      <c r="AI273" s="17" t="str">
        <f ca="1">IF(data!$BY273=AI$1,data!$BW273,"")</f>
        <v/>
      </c>
      <c r="AJ273" s="17" t="str">
        <f ca="1">IF(OR(data!$BX273=AI$1,data!$BY273=AI$1),data!$BW273,"")</f>
        <v/>
      </c>
      <c r="AK273" s="16" t="str">
        <f ca="1">IF(data!$BX273=AL$1,data!$BW273,"")</f>
        <v/>
      </c>
      <c r="AL273" s="16" t="str">
        <f ca="1">IF(data!$BY273=AL$1,data!$BW273,"")</f>
        <v/>
      </c>
      <c r="AM273" s="16" t="str">
        <f ca="1">IF(OR(data!$BX273=AL$1,data!$BY273=AL$1),data!$BW273,"")</f>
        <v/>
      </c>
      <c r="AN273" s="17" t="str">
        <f ca="1">IF(data!$BX273=AO$1,data!$BW273,"")</f>
        <v/>
      </c>
      <c r="AO273" s="17" t="str">
        <f ca="1">IF(data!$BY273=AO$1,data!$BW273,"")</f>
        <v/>
      </c>
      <c r="AP273" s="17" t="str">
        <f ca="1">IF(OR(data!$BX273=AO$1,data!$BY273=AO$1),data!$BW273,"")</f>
        <v/>
      </c>
      <c r="AQ273" s="16" t="str">
        <f ca="1">IF(data!$BX273=AR$1,data!$BW273,"")</f>
        <v/>
      </c>
      <c r="AR273" s="16" t="str">
        <f ca="1">IF(data!$BY273=AR$1,data!$BW273,"")</f>
        <v/>
      </c>
      <c r="AS273" s="16" t="str">
        <f ca="1">IF(OR(data!$BX273=AR$1,data!$BY273=AR$1),data!$BW273,"")</f>
        <v/>
      </c>
      <c r="AT273" s="17" t="str">
        <f ca="1">IF(data!$BX273=AU$1,data!$BW273,"")</f>
        <v/>
      </c>
      <c r="AU273" s="17" t="str">
        <f ca="1">IF(data!$BY273=AU$1,data!$BW273,"")</f>
        <v/>
      </c>
      <c r="AV273" s="17" t="str">
        <f ca="1">IF(OR(data!$BX273=AU$1,data!$BY273=AU$1),data!$BW273,"")</f>
        <v/>
      </c>
      <c r="AW273" s="16" t="str">
        <f ca="1">IF(data!$BX273=AX$1,data!$BW273,"")</f>
        <v/>
      </c>
      <c r="AX273" s="16" t="str">
        <f ca="1">IF(data!$BY273=AX$1,data!$BW273,"")</f>
        <v/>
      </c>
      <c r="AY273" s="16" t="str">
        <f ca="1">IF(OR(data!$BX273=AX$1,data!$BY273=AX$1),data!$BW273,"")</f>
        <v/>
      </c>
      <c r="AZ273" s="17" t="str">
        <f ca="1">IF(data!$BX273=BA$1,data!$BW273,"")</f>
        <v/>
      </c>
      <c r="BA273" s="17" t="str">
        <f ca="1">IF(data!$BY273=BA$1,data!$BW273,"")</f>
        <v/>
      </c>
      <c r="BB273" s="17" t="str">
        <f ca="1">IF(OR(data!$BX273=BA$1,data!$BY273=BA$1),data!$BW273,"")</f>
        <v/>
      </c>
      <c r="BC273" s="16" t="str">
        <f ca="1">IF(data!$BX273=BD$1,data!$BW273,"")</f>
        <v/>
      </c>
      <c r="BD273" s="16" t="str">
        <f ca="1">IF(data!$BY273=BD$1,data!$BW273,"")</f>
        <v/>
      </c>
      <c r="BE273" s="16" t="str">
        <f ca="1">IF(OR(data!$BX273=BD$1,data!$BY273=BD$1),data!$BW273,"")</f>
        <v/>
      </c>
      <c r="BF273" s="17" t="str">
        <f ca="1">IF(data!$BX273=BG$1,data!$BW273,"")</f>
        <v/>
      </c>
      <c r="BG273" s="17" t="str">
        <f ca="1">IF(data!$BY273=BG$1,data!$BW273,"")</f>
        <v/>
      </c>
      <c r="BH273" s="17" t="str">
        <f ca="1">IF(OR(data!$BX273=BG$1,data!$BY273=BG$1),data!$BW273,"")</f>
        <v/>
      </c>
      <c r="BI273" s="16" t="str">
        <f ca="1">IF(data!$BX273=BJ$1,data!$BW273,"")</f>
        <v/>
      </c>
      <c r="BJ273" s="16" t="str">
        <f ca="1">IF(data!$BY273=BJ$1,data!$BW273,"")</f>
        <v/>
      </c>
      <c r="BK273" s="16" t="str">
        <f ca="1">IF(OR(data!$BX273=BJ$1,data!$BY273=BJ$1),data!$BW273,"")</f>
        <v/>
      </c>
      <c r="BL273" s="17" t="str">
        <f ca="1">IF(data!$BX273=BM$1,data!$BW273,"")</f>
        <v/>
      </c>
      <c r="BM273" s="17" t="str">
        <f ca="1">IF(data!$BY273=BM$1,data!$BW273,"")</f>
        <v/>
      </c>
      <c r="BN273" s="17" t="str">
        <f ca="1">IF(OR(data!$BX273=BM$1,data!$BY273=BM$1),data!$BW273,"")</f>
        <v/>
      </c>
      <c r="BO273" s="16" t="str">
        <f ca="1">IF(data!$BX273=BP$1,data!$BW273,"")</f>
        <v/>
      </c>
      <c r="BP273" s="16" t="str">
        <f ca="1">IF(data!$BY273=BP$1,data!$BW273,"")</f>
        <v/>
      </c>
      <c r="BQ273" s="16" t="str">
        <f ca="1">IF(OR(data!$BX273=BP$1,data!$BY273=BP$1),data!$BW273,"")</f>
        <v/>
      </c>
      <c r="BR273" s="17" t="str">
        <f ca="1">IF(data!$BX273=BS$1,data!$BW273,"")</f>
        <v/>
      </c>
      <c r="BS273" s="17" t="str">
        <f ca="1">IF(data!$BY273=BS$1,data!$BW273,"")</f>
        <v/>
      </c>
      <c r="BT273" s="17" t="str">
        <f ca="1">IF(OR(data!$BX273=BS$1,data!$BY273=BS$1),data!$BW273,"")</f>
        <v/>
      </c>
    </row>
    <row r="274" spans="1:72" s="11" customFormat="1" x14ac:dyDescent="0.25">
      <c r="A274" s="16" t="str">
        <f ca="1">IF(data!$BX274=B$1,data!$BW274,"")</f>
        <v/>
      </c>
      <c r="B274" s="16" t="str">
        <f ca="1">IF(data!$BY274=B$1,data!$BW274,"")</f>
        <v/>
      </c>
      <c r="C274" s="16" t="str">
        <f ca="1">IF(OR(data!$BX274=B$1,data!$BY274=B$1),data!$BW274,"")</f>
        <v/>
      </c>
      <c r="D274" s="17" t="str">
        <f ca="1">IF(data!$BX274=E$1,data!$BW274,"")</f>
        <v/>
      </c>
      <c r="E274" s="17" t="str">
        <f ca="1">IF(data!$BY274=E$1,data!$BW274,"")</f>
        <v/>
      </c>
      <c r="F274" s="17" t="str">
        <f ca="1">IF(OR(data!$BX274=E$1,data!$BY274=E$1),data!$BW274,"")</f>
        <v/>
      </c>
      <c r="G274" s="16" t="str">
        <f ca="1">IF(data!$BX274=H$1,data!$BW274,"")</f>
        <v/>
      </c>
      <c r="H274" s="16" t="str">
        <f ca="1">IF(data!$BY274=H$1,data!$BW274,"")</f>
        <v/>
      </c>
      <c r="I274" s="16" t="str">
        <f ca="1">IF(OR(data!$BX274=H$1,data!$BY274=H$1),data!$BW274,"")</f>
        <v/>
      </c>
      <c r="J274" s="17" t="str">
        <f ca="1">IF(data!$BX274=K$1,data!$BW274,"")</f>
        <v/>
      </c>
      <c r="K274" s="17" t="str">
        <f ca="1">IF(data!$BY274=K$1,data!$BW274,"")</f>
        <v/>
      </c>
      <c r="L274" s="17" t="str">
        <f ca="1">IF(OR(data!$BX274=K$1,data!$BY274=K$1),data!$BW274,"")</f>
        <v/>
      </c>
      <c r="M274" s="16" t="str">
        <f ca="1">IF(data!$BX274=N$1,data!$BW274,"")</f>
        <v/>
      </c>
      <c r="N274" s="16" t="str">
        <f ca="1">IF(data!$BY274=N$1,data!$BW274,"")</f>
        <v/>
      </c>
      <c r="O274" s="16" t="str">
        <f ca="1">IF(OR(data!$BX274=N$1,data!$BY274=N$1),data!$BW274,"")</f>
        <v/>
      </c>
      <c r="P274" s="17" t="str">
        <f ca="1">IF(data!$BX274=Q$1,data!$BW274,"")</f>
        <v/>
      </c>
      <c r="Q274" s="17" t="str">
        <f ca="1">IF(data!$BY274=Q$1,data!$BW274,"")</f>
        <v/>
      </c>
      <c r="R274" s="17" t="str">
        <f ca="1">IF(OR(data!$BX274=Q$1,data!$BY274=Q$1),data!$BW274,"")</f>
        <v/>
      </c>
      <c r="S274" s="16" t="str">
        <f ca="1">IF(data!$BX274=T$1,data!$BW274,"")</f>
        <v/>
      </c>
      <c r="T274" s="16" t="str">
        <f ca="1">IF(data!$BY274=T$1,data!$BW274,"")</f>
        <v/>
      </c>
      <c r="U274" s="16" t="str">
        <f ca="1">IF(OR(data!$BX274=T$1,data!$BY274=T$1),data!$BW274,"")</f>
        <v/>
      </c>
      <c r="V274" s="17" t="str">
        <f ca="1">IF(data!$BX274=W$1,data!$BW274,"")</f>
        <v/>
      </c>
      <c r="W274" s="17" t="str">
        <f ca="1">IF(data!$BY274=W$1,data!$BW274,"")</f>
        <v/>
      </c>
      <c r="X274" s="17" t="str">
        <f ca="1">IF(OR(data!$BX274=W$1,data!$BY274=W$1),data!$BW274,"")</f>
        <v/>
      </c>
      <c r="Y274" s="16" t="str">
        <f ca="1">IF(data!$BX274=Z$1,data!$BW274,"")</f>
        <v/>
      </c>
      <c r="Z274" s="16" t="str">
        <f ca="1">IF(data!$BY274=Z$1,data!$BW274,"")</f>
        <v/>
      </c>
      <c r="AA274" s="16" t="str">
        <f ca="1">IF(OR(data!$BX274=Z$1,data!$BY274=Z$1),data!$BW274,"")</f>
        <v/>
      </c>
      <c r="AB274" s="17" t="str">
        <f ca="1">IF(data!$BX274=AC$1,data!$BW274,"")</f>
        <v/>
      </c>
      <c r="AC274" s="17" t="str">
        <f ca="1">IF(data!$BY274=AC$1,data!$BW274,"")</f>
        <v/>
      </c>
      <c r="AD274" s="17" t="str">
        <f ca="1">IF(OR(data!$BX274=AC$1,data!$BY274=AC$1),data!$BW274,"")</f>
        <v/>
      </c>
      <c r="AE274" s="16" t="str">
        <f ca="1">IF(data!$BX274=AF$1,data!$BW274,"")</f>
        <v/>
      </c>
      <c r="AF274" s="16" t="str">
        <f ca="1">IF(data!$BY274=AF$1,data!$BW274,"")</f>
        <v/>
      </c>
      <c r="AG274" s="16" t="str">
        <f ca="1">IF(OR(data!$BX274=AF$1,data!$BY274=AF$1),data!$BW274,"")</f>
        <v/>
      </c>
      <c r="AH274" s="17" t="str">
        <f ca="1">IF(data!$BX274=AI$1,data!$BW274,"")</f>
        <v/>
      </c>
      <c r="AI274" s="17" t="str">
        <f ca="1">IF(data!$BY274=AI$1,data!$BW274,"")</f>
        <v/>
      </c>
      <c r="AJ274" s="17" t="str">
        <f ca="1">IF(OR(data!$BX274=AI$1,data!$BY274=AI$1),data!$BW274,"")</f>
        <v/>
      </c>
      <c r="AK274" s="16" t="str">
        <f ca="1">IF(data!$BX274=AL$1,data!$BW274,"")</f>
        <v/>
      </c>
      <c r="AL274" s="16" t="str">
        <f ca="1">IF(data!$BY274=AL$1,data!$BW274,"")</f>
        <v/>
      </c>
      <c r="AM274" s="16" t="str">
        <f ca="1">IF(OR(data!$BX274=AL$1,data!$BY274=AL$1),data!$BW274,"")</f>
        <v/>
      </c>
      <c r="AN274" s="17" t="str">
        <f ca="1">IF(data!$BX274=AO$1,data!$BW274,"")</f>
        <v/>
      </c>
      <c r="AO274" s="17" t="str">
        <f ca="1">IF(data!$BY274=AO$1,data!$BW274,"")</f>
        <v/>
      </c>
      <c r="AP274" s="17" t="str">
        <f ca="1">IF(OR(data!$BX274=AO$1,data!$BY274=AO$1),data!$BW274,"")</f>
        <v/>
      </c>
      <c r="AQ274" s="16" t="str">
        <f ca="1">IF(data!$BX274=AR$1,data!$BW274,"")</f>
        <v/>
      </c>
      <c r="AR274" s="16" t="str">
        <f ca="1">IF(data!$BY274=AR$1,data!$BW274,"")</f>
        <v/>
      </c>
      <c r="AS274" s="16" t="str">
        <f ca="1">IF(OR(data!$BX274=AR$1,data!$BY274=AR$1),data!$BW274,"")</f>
        <v/>
      </c>
      <c r="AT274" s="17" t="str">
        <f ca="1">IF(data!$BX274=AU$1,data!$BW274,"")</f>
        <v/>
      </c>
      <c r="AU274" s="17" t="str">
        <f ca="1">IF(data!$BY274=AU$1,data!$BW274,"")</f>
        <v/>
      </c>
      <c r="AV274" s="17" t="str">
        <f ca="1">IF(OR(data!$BX274=AU$1,data!$BY274=AU$1),data!$BW274,"")</f>
        <v/>
      </c>
      <c r="AW274" s="16" t="str">
        <f ca="1">IF(data!$BX274=AX$1,data!$BW274,"")</f>
        <v/>
      </c>
      <c r="AX274" s="16" t="str">
        <f ca="1">IF(data!$BY274=AX$1,data!$BW274,"")</f>
        <v/>
      </c>
      <c r="AY274" s="16" t="str">
        <f ca="1">IF(OR(data!$BX274=AX$1,data!$BY274=AX$1),data!$BW274,"")</f>
        <v/>
      </c>
      <c r="AZ274" s="17" t="str">
        <f ca="1">IF(data!$BX274=BA$1,data!$BW274,"")</f>
        <v/>
      </c>
      <c r="BA274" s="17" t="str">
        <f ca="1">IF(data!$BY274=BA$1,data!$BW274,"")</f>
        <v/>
      </c>
      <c r="BB274" s="17" t="str">
        <f ca="1">IF(OR(data!$BX274=BA$1,data!$BY274=BA$1),data!$BW274,"")</f>
        <v/>
      </c>
      <c r="BC274" s="16" t="str">
        <f ca="1">IF(data!$BX274=BD$1,data!$BW274,"")</f>
        <v/>
      </c>
      <c r="BD274" s="16" t="str">
        <f ca="1">IF(data!$BY274=BD$1,data!$BW274,"")</f>
        <v/>
      </c>
      <c r="BE274" s="16" t="str">
        <f ca="1">IF(OR(data!$BX274=BD$1,data!$BY274=BD$1),data!$BW274,"")</f>
        <v/>
      </c>
      <c r="BF274" s="17" t="str">
        <f ca="1">IF(data!$BX274=BG$1,data!$BW274,"")</f>
        <v/>
      </c>
      <c r="BG274" s="17" t="str">
        <f ca="1">IF(data!$BY274=BG$1,data!$BW274,"")</f>
        <v/>
      </c>
      <c r="BH274" s="17" t="str">
        <f ca="1">IF(OR(data!$BX274=BG$1,data!$BY274=BG$1),data!$BW274,"")</f>
        <v/>
      </c>
      <c r="BI274" s="16" t="str">
        <f ca="1">IF(data!$BX274=BJ$1,data!$BW274,"")</f>
        <v/>
      </c>
      <c r="BJ274" s="16" t="str">
        <f ca="1">IF(data!$BY274=BJ$1,data!$BW274,"")</f>
        <v/>
      </c>
      <c r="BK274" s="16" t="str">
        <f ca="1">IF(OR(data!$BX274=BJ$1,data!$BY274=BJ$1),data!$BW274,"")</f>
        <v/>
      </c>
      <c r="BL274" s="17" t="str">
        <f ca="1">IF(data!$BX274=BM$1,data!$BW274,"")</f>
        <v/>
      </c>
      <c r="BM274" s="17" t="str">
        <f ca="1">IF(data!$BY274=BM$1,data!$BW274,"")</f>
        <v/>
      </c>
      <c r="BN274" s="17" t="str">
        <f ca="1">IF(OR(data!$BX274=BM$1,data!$BY274=BM$1),data!$BW274,"")</f>
        <v/>
      </c>
      <c r="BO274" s="16" t="str">
        <f ca="1">IF(data!$BX274=BP$1,data!$BW274,"")</f>
        <v/>
      </c>
      <c r="BP274" s="16" t="str">
        <f ca="1">IF(data!$BY274=BP$1,data!$BW274,"")</f>
        <v/>
      </c>
      <c r="BQ274" s="16" t="str">
        <f ca="1">IF(OR(data!$BX274=BP$1,data!$BY274=BP$1),data!$BW274,"")</f>
        <v/>
      </c>
      <c r="BR274" s="17" t="str">
        <f ca="1">IF(data!$BX274=BS$1,data!$BW274,"")</f>
        <v/>
      </c>
      <c r="BS274" s="17" t="str">
        <f ca="1">IF(data!$BY274=BS$1,data!$BW274,"")</f>
        <v/>
      </c>
      <c r="BT274" s="17" t="str">
        <f ca="1">IF(OR(data!$BX274=BS$1,data!$BY274=BS$1),data!$BW274,"")</f>
        <v/>
      </c>
    </row>
    <row r="275" spans="1:72" s="11" customFormat="1" x14ac:dyDescent="0.25">
      <c r="A275" s="16" t="str">
        <f ca="1">IF(data!$BX275=B$1,data!$BW275,"")</f>
        <v/>
      </c>
      <c r="B275" s="16" t="str">
        <f ca="1">IF(data!$BY275=B$1,data!$BW275,"")</f>
        <v/>
      </c>
      <c r="C275" s="16" t="str">
        <f ca="1">IF(OR(data!$BX275=B$1,data!$BY275=B$1),data!$BW275,"")</f>
        <v/>
      </c>
      <c r="D275" s="17" t="str">
        <f ca="1">IF(data!$BX275=E$1,data!$BW275,"")</f>
        <v/>
      </c>
      <c r="E275" s="17" t="str">
        <f ca="1">IF(data!$BY275=E$1,data!$BW275,"")</f>
        <v/>
      </c>
      <c r="F275" s="17" t="str">
        <f ca="1">IF(OR(data!$BX275=E$1,data!$BY275=E$1),data!$BW275,"")</f>
        <v/>
      </c>
      <c r="G275" s="16" t="str">
        <f ca="1">IF(data!$BX275=H$1,data!$BW275,"")</f>
        <v/>
      </c>
      <c r="H275" s="16" t="str">
        <f ca="1">IF(data!$BY275=H$1,data!$BW275,"")</f>
        <v/>
      </c>
      <c r="I275" s="16" t="str">
        <f ca="1">IF(OR(data!$BX275=H$1,data!$BY275=H$1),data!$BW275,"")</f>
        <v/>
      </c>
      <c r="J275" s="17" t="str">
        <f ca="1">IF(data!$BX275=K$1,data!$BW275,"")</f>
        <v/>
      </c>
      <c r="K275" s="17" t="str">
        <f ca="1">IF(data!$BY275=K$1,data!$BW275,"")</f>
        <v/>
      </c>
      <c r="L275" s="17" t="str">
        <f ca="1">IF(OR(data!$BX275=K$1,data!$BY275=K$1),data!$BW275,"")</f>
        <v/>
      </c>
      <c r="M275" s="16" t="str">
        <f ca="1">IF(data!$BX275=N$1,data!$BW275,"")</f>
        <v/>
      </c>
      <c r="N275" s="16" t="str">
        <f ca="1">IF(data!$BY275=N$1,data!$BW275,"")</f>
        <v/>
      </c>
      <c r="O275" s="16" t="str">
        <f ca="1">IF(OR(data!$BX275=N$1,data!$BY275=N$1),data!$BW275,"")</f>
        <v/>
      </c>
      <c r="P275" s="17" t="str">
        <f ca="1">IF(data!$BX275=Q$1,data!$BW275,"")</f>
        <v/>
      </c>
      <c r="Q275" s="17" t="str">
        <f ca="1">IF(data!$BY275=Q$1,data!$BW275,"")</f>
        <v/>
      </c>
      <c r="R275" s="17" t="str">
        <f ca="1">IF(OR(data!$BX275=Q$1,data!$BY275=Q$1),data!$BW275,"")</f>
        <v/>
      </c>
      <c r="S275" s="16" t="str">
        <f ca="1">IF(data!$BX275=T$1,data!$BW275,"")</f>
        <v/>
      </c>
      <c r="T275" s="16" t="str">
        <f ca="1">IF(data!$BY275=T$1,data!$BW275,"")</f>
        <v/>
      </c>
      <c r="U275" s="16" t="str">
        <f ca="1">IF(OR(data!$BX275=T$1,data!$BY275=T$1),data!$BW275,"")</f>
        <v/>
      </c>
      <c r="V275" s="17" t="str">
        <f ca="1">IF(data!$BX275=W$1,data!$BW275,"")</f>
        <v/>
      </c>
      <c r="W275" s="17" t="str">
        <f ca="1">IF(data!$BY275=W$1,data!$BW275,"")</f>
        <v/>
      </c>
      <c r="X275" s="17" t="str">
        <f ca="1">IF(OR(data!$BX275=W$1,data!$BY275=W$1),data!$BW275,"")</f>
        <v/>
      </c>
      <c r="Y275" s="16" t="str">
        <f ca="1">IF(data!$BX275=Z$1,data!$BW275,"")</f>
        <v/>
      </c>
      <c r="Z275" s="16" t="str">
        <f ca="1">IF(data!$BY275=Z$1,data!$BW275,"")</f>
        <v/>
      </c>
      <c r="AA275" s="16" t="str">
        <f ca="1">IF(OR(data!$BX275=Z$1,data!$BY275=Z$1),data!$BW275,"")</f>
        <v/>
      </c>
      <c r="AB275" s="17" t="str">
        <f ca="1">IF(data!$BX275=AC$1,data!$BW275,"")</f>
        <v/>
      </c>
      <c r="AC275" s="17" t="str">
        <f ca="1">IF(data!$BY275=AC$1,data!$BW275,"")</f>
        <v/>
      </c>
      <c r="AD275" s="17" t="str">
        <f ca="1">IF(OR(data!$BX275=AC$1,data!$BY275=AC$1),data!$BW275,"")</f>
        <v/>
      </c>
      <c r="AE275" s="16" t="str">
        <f ca="1">IF(data!$BX275=AF$1,data!$BW275,"")</f>
        <v/>
      </c>
      <c r="AF275" s="16" t="str">
        <f ca="1">IF(data!$BY275=AF$1,data!$BW275,"")</f>
        <v/>
      </c>
      <c r="AG275" s="16" t="str">
        <f ca="1">IF(OR(data!$BX275=AF$1,data!$BY275=AF$1),data!$BW275,"")</f>
        <v/>
      </c>
      <c r="AH275" s="17" t="str">
        <f ca="1">IF(data!$BX275=AI$1,data!$BW275,"")</f>
        <v/>
      </c>
      <c r="AI275" s="17" t="str">
        <f ca="1">IF(data!$BY275=AI$1,data!$BW275,"")</f>
        <v/>
      </c>
      <c r="AJ275" s="17" t="str">
        <f ca="1">IF(OR(data!$BX275=AI$1,data!$BY275=AI$1),data!$BW275,"")</f>
        <v/>
      </c>
      <c r="AK275" s="16" t="str">
        <f ca="1">IF(data!$BX275=AL$1,data!$BW275,"")</f>
        <v/>
      </c>
      <c r="AL275" s="16" t="str">
        <f ca="1">IF(data!$BY275=AL$1,data!$BW275,"")</f>
        <v/>
      </c>
      <c r="AM275" s="16" t="str">
        <f ca="1">IF(OR(data!$BX275=AL$1,data!$BY275=AL$1),data!$BW275,"")</f>
        <v/>
      </c>
      <c r="AN275" s="17" t="str">
        <f ca="1">IF(data!$BX275=AO$1,data!$BW275,"")</f>
        <v/>
      </c>
      <c r="AO275" s="17" t="str">
        <f ca="1">IF(data!$BY275=AO$1,data!$BW275,"")</f>
        <v/>
      </c>
      <c r="AP275" s="17" t="str">
        <f ca="1">IF(OR(data!$BX275=AO$1,data!$BY275=AO$1),data!$BW275,"")</f>
        <v/>
      </c>
      <c r="AQ275" s="16" t="str">
        <f ca="1">IF(data!$BX275=AR$1,data!$BW275,"")</f>
        <v/>
      </c>
      <c r="AR275" s="16" t="str">
        <f ca="1">IF(data!$BY275=AR$1,data!$BW275,"")</f>
        <v/>
      </c>
      <c r="AS275" s="16" t="str">
        <f ca="1">IF(OR(data!$BX275=AR$1,data!$BY275=AR$1),data!$BW275,"")</f>
        <v/>
      </c>
      <c r="AT275" s="17" t="str">
        <f ca="1">IF(data!$BX275=AU$1,data!$BW275,"")</f>
        <v/>
      </c>
      <c r="AU275" s="17" t="str">
        <f ca="1">IF(data!$BY275=AU$1,data!$BW275,"")</f>
        <v/>
      </c>
      <c r="AV275" s="17" t="str">
        <f ca="1">IF(OR(data!$BX275=AU$1,data!$BY275=AU$1),data!$BW275,"")</f>
        <v/>
      </c>
      <c r="AW275" s="16" t="str">
        <f ca="1">IF(data!$BX275=AX$1,data!$BW275,"")</f>
        <v/>
      </c>
      <c r="AX275" s="16" t="str">
        <f ca="1">IF(data!$BY275=AX$1,data!$BW275,"")</f>
        <v/>
      </c>
      <c r="AY275" s="16" t="str">
        <f ca="1">IF(OR(data!$BX275=AX$1,data!$BY275=AX$1),data!$BW275,"")</f>
        <v/>
      </c>
      <c r="AZ275" s="17" t="str">
        <f ca="1">IF(data!$BX275=BA$1,data!$BW275,"")</f>
        <v/>
      </c>
      <c r="BA275" s="17" t="str">
        <f ca="1">IF(data!$BY275=BA$1,data!$BW275,"")</f>
        <v/>
      </c>
      <c r="BB275" s="17" t="str">
        <f ca="1">IF(OR(data!$BX275=BA$1,data!$BY275=BA$1),data!$BW275,"")</f>
        <v/>
      </c>
      <c r="BC275" s="16" t="str">
        <f ca="1">IF(data!$BX275=BD$1,data!$BW275,"")</f>
        <v/>
      </c>
      <c r="BD275" s="16" t="str">
        <f ca="1">IF(data!$BY275=BD$1,data!$BW275,"")</f>
        <v/>
      </c>
      <c r="BE275" s="16" t="str">
        <f ca="1">IF(OR(data!$BX275=BD$1,data!$BY275=BD$1),data!$BW275,"")</f>
        <v/>
      </c>
      <c r="BF275" s="17" t="str">
        <f ca="1">IF(data!$BX275=BG$1,data!$BW275,"")</f>
        <v/>
      </c>
      <c r="BG275" s="17" t="str">
        <f ca="1">IF(data!$BY275=BG$1,data!$BW275,"")</f>
        <v/>
      </c>
      <c r="BH275" s="17" t="str">
        <f ca="1">IF(OR(data!$BX275=BG$1,data!$BY275=BG$1),data!$BW275,"")</f>
        <v/>
      </c>
      <c r="BI275" s="16" t="str">
        <f ca="1">IF(data!$BX275=BJ$1,data!$BW275,"")</f>
        <v/>
      </c>
      <c r="BJ275" s="16" t="str">
        <f ca="1">IF(data!$BY275=BJ$1,data!$BW275,"")</f>
        <v/>
      </c>
      <c r="BK275" s="16" t="str">
        <f ca="1">IF(OR(data!$BX275=BJ$1,data!$BY275=BJ$1),data!$BW275,"")</f>
        <v/>
      </c>
      <c r="BL275" s="17" t="str">
        <f ca="1">IF(data!$BX275=BM$1,data!$BW275,"")</f>
        <v/>
      </c>
      <c r="BM275" s="17" t="str">
        <f ca="1">IF(data!$BY275=BM$1,data!$BW275,"")</f>
        <v/>
      </c>
      <c r="BN275" s="17" t="str">
        <f ca="1">IF(OR(data!$BX275=BM$1,data!$BY275=BM$1),data!$BW275,"")</f>
        <v/>
      </c>
      <c r="BO275" s="16" t="str">
        <f ca="1">IF(data!$BX275=BP$1,data!$BW275,"")</f>
        <v/>
      </c>
      <c r="BP275" s="16" t="str">
        <f ca="1">IF(data!$BY275=BP$1,data!$BW275,"")</f>
        <v/>
      </c>
      <c r="BQ275" s="16" t="str">
        <f ca="1">IF(OR(data!$BX275=BP$1,data!$BY275=BP$1),data!$BW275,"")</f>
        <v/>
      </c>
      <c r="BR275" s="17" t="str">
        <f ca="1">IF(data!$BX275=BS$1,data!$BW275,"")</f>
        <v/>
      </c>
      <c r="BS275" s="17" t="str">
        <f ca="1">IF(data!$BY275=BS$1,data!$BW275,"")</f>
        <v/>
      </c>
      <c r="BT275" s="17" t="str">
        <f ca="1">IF(OR(data!$BX275=BS$1,data!$BY275=BS$1),data!$BW275,"")</f>
        <v/>
      </c>
    </row>
    <row r="276" spans="1:72" s="11" customFormat="1" x14ac:dyDescent="0.25">
      <c r="A276" s="16" t="str">
        <f ca="1">IF(data!$BX276=B$1,data!$BW276,"")</f>
        <v/>
      </c>
      <c r="B276" s="16" t="str">
        <f ca="1">IF(data!$BY276=B$1,data!$BW276,"")</f>
        <v/>
      </c>
      <c r="C276" s="16" t="str">
        <f ca="1">IF(OR(data!$BX276=B$1,data!$BY276=B$1),data!$BW276,"")</f>
        <v/>
      </c>
      <c r="D276" s="17" t="str">
        <f ca="1">IF(data!$BX276=E$1,data!$BW276,"")</f>
        <v/>
      </c>
      <c r="E276" s="17" t="str">
        <f ca="1">IF(data!$BY276=E$1,data!$BW276,"")</f>
        <v/>
      </c>
      <c r="F276" s="17" t="str">
        <f ca="1">IF(OR(data!$BX276=E$1,data!$BY276=E$1),data!$BW276,"")</f>
        <v/>
      </c>
      <c r="G276" s="16" t="str">
        <f ca="1">IF(data!$BX276=H$1,data!$BW276,"")</f>
        <v/>
      </c>
      <c r="H276" s="16" t="str">
        <f ca="1">IF(data!$BY276=H$1,data!$BW276,"")</f>
        <v/>
      </c>
      <c r="I276" s="16" t="str">
        <f ca="1">IF(OR(data!$BX276=H$1,data!$BY276=H$1),data!$BW276,"")</f>
        <v/>
      </c>
      <c r="J276" s="17" t="str">
        <f ca="1">IF(data!$BX276=K$1,data!$BW276,"")</f>
        <v/>
      </c>
      <c r="K276" s="17" t="str">
        <f ca="1">IF(data!$BY276=K$1,data!$BW276,"")</f>
        <v/>
      </c>
      <c r="L276" s="17" t="str">
        <f ca="1">IF(OR(data!$BX276=K$1,data!$BY276=K$1),data!$BW276,"")</f>
        <v/>
      </c>
      <c r="M276" s="16" t="str">
        <f ca="1">IF(data!$BX276=N$1,data!$BW276,"")</f>
        <v/>
      </c>
      <c r="N276" s="16" t="str">
        <f ca="1">IF(data!$BY276=N$1,data!$BW276,"")</f>
        <v/>
      </c>
      <c r="O276" s="16" t="str">
        <f ca="1">IF(OR(data!$BX276=N$1,data!$BY276=N$1),data!$BW276,"")</f>
        <v/>
      </c>
      <c r="P276" s="17" t="str">
        <f ca="1">IF(data!$BX276=Q$1,data!$BW276,"")</f>
        <v/>
      </c>
      <c r="Q276" s="17" t="str">
        <f ca="1">IF(data!$BY276=Q$1,data!$BW276,"")</f>
        <v/>
      </c>
      <c r="R276" s="17" t="str">
        <f ca="1">IF(OR(data!$BX276=Q$1,data!$BY276=Q$1),data!$BW276,"")</f>
        <v/>
      </c>
      <c r="S276" s="16" t="str">
        <f ca="1">IF(data!$BX276=T$1,data!$BW276,"")</f>
        <v/>
      </c>
      <c r="T276" s="16" t="str">
        <f ca="1">IF(data!$BY276=T$1,data!$BW276,"")</f>
        <v/>
      </c>
      <c r="U276" s="16" t="str">
        <f ca="1">IF(OR(data!$BX276=T$1,data!$BY276=T$1),data!$BW276,"")</f>
        <v/>
      </c>
      <c r="V276" s="17" t="str">
        <f ca="1">IF(data!$BX276=W$1,data!$BW276,"")</f>
        <v/>
      </c>
      <c r="W276" s="17" t="str">
        <f ca="1">IF(data!$BY276=W$1,data!$BW276,"")</f>
        <v/>
      </c>
      <c r="X276" s="17" t="str">
        <f ca="1">IF(OR(data!$BX276=W$1,data!$BY276=W$1),data!$BW276,"")</f>
        <v/>
      </c>
      <c r="Y276" s="16" t="str">
        <f ca="1">IF(data!$BX276=Z$1,data!$BW276,"")</f>
        <v/>
      </c>
      <c r="Z276" s="16" t="str">
        <f ca="1">IF(data!$BY276=Z$1,data!$BW276,"")</f>
        <v/>
      </c>
      <c r="AA276" s="16" t="str">
        <f ca="1">IF(OR(data!$BX276=Z$1,data!$BY276=Z$1),data!$BW276,"")</f>
        <v/>
      </c>
      <c r="AB276" s="17" t="str">
        <f ca="1">IF(data!$BX276=AC$1,data!$BW276,"")</f>
        <v/>
      </c>
      <c r="AC276" s="17" t="str">
        <f ca="1">IF(data!$BY276=AC$1,data!$BW276,"")</f>
        <v/>
      </c>
      <c r="AD276" s="17" t="str">
        <f ca="1">IF(OR(data!$BX276=AC$1,data!$BY276=AC$1),data!$BW276,"")</f>
        <v/>
      </c>
      <c r="AE276" s="16" t="str">
        <f ca="1">IF(data!$BX276=AF$1,data!$BW276,"")</f>
        <v/>
      </c>
      <c r="AF276" s="16" t="str">
        <f ca="1">IF(data!$BY276=AF$1,data!$BW276,"")</f>
        <v/>
      </c>
      <c r="AG276" s="16" t="str">
        <f ca="1">IF(OR(data!$BX276=AF$1,data!$BY276=AF$1),data!$BW276,"")</f>
        <v/>
      </c>
      <c r="AH276" s="17" t="str">
        <f ca="1">IF(data!$BX276=AI$1,data!$BW276,"")</f>
        <v/>
      </c>
      <c r="AI276" s="17" t="str">
        <f ca="1">IF(data!$BY276=AI$1,data!$BW276,"")</f>
        <v/>
      </c>
      <c r="AJ276" s="17" t="str">
        <f ca="1">IF(OR(data!$BX276=AI$1,data!$BY276=AI$1),data!$BW276,"")</f>
        <v/>
      </c>
      <c r="AK276" s="16" t="str">
        <f ca="1">IF(data!$BX276=AL$1,data!$BW276,"")</f>
        <v/>
      </c>
      <c r="AL276" s="16" t="str">
        <f ca="1">IF(data!$BY276=AL$1,data!$BW276,"")</f>
        <v/>
      </c>
      <c r="AM276" s="16" t="str">
        <f ca="1">IF(OR(data!$BX276=AL$1,data!$BY276=AL$1),data!$BW276,"")</f>
        <v/>
      </c>
      <c r="AN276" s="17" t="str">
        <f ca="1">IF(data!$BX276=AO$1,data!$BW276,"")</f>
        <v/>
      </c>
      <c r="AO276" s="17" t="str">
        <f ca="1">IF(data!$BY276=AO$1,data!$BW276,"")</f>
        <v/>
      </c>
      <c r="AP276" s="17" t="str">
        <f ca="1">IF(OR(data!$BX276=AO$1,data!$BY276=AO$1),data!$BW276,"")</f>
        <v/>
      </c>
      <c r="AQ276" s="16" t="str">
        <f ca="1">IF(data!$BX276=AR$1,data!$BW276,"")</f>
        <v/>
      </c>
      <c r="AR276" s="16" t="str">
        <f ca="1">IF(data!$BY276=AR$1,data!$BW276,"")</f>
        <v/>
      </c>
      <c r="AS276" s="16" t="str">
        <f ca="1">IF(OR(data!$BX276=AR$1,data!$BY276=AR$1),data!$BW276,"")</f>
        <v/>
      </c>
      <c r="AT276" s="17" t="str">
        <f ca="1">IF(data!$BX276=AU$1,data!$BW276,"")</f>
        <v/>
      </c>
      <c r="AU276" s="17" t="str">
        <f ca="1">IF(data!$BY276=AU$1,data!$BW276,"")</f>
        <v/>
      </c>
      <c r="AV276" s="17" t="str">
        <f ca="1">IF(OR(data!$BX276=AU$1,data!$BY276=AU$1),data!$BW276,"")</f>
        <v/>
      </c>
      <c r="AW276" s="16" t="str">
        <f ca="1">IF(data!$BX276=AX$1,data!$BW276,"")</f>
        <v/>
      </c>
      <c r="AX276" s="16" t="str">
        <f ca="1">IF(data!$BY276=AX$1,data!$BW276,"")</f>
        <v/>
      </c>
      <c r="AY276" s="16" t="str">
        <f ca="1">IF(OR(data!$BX276=AX$1,data!$BY276=AX$1),data!$BW276,"")</f>
        <v/>
      </c>
      <c r="AZ276" s="17" t="str">
        <f ca="1">IF(data!$BX276=BA$1,data!$BW276,"")</f>
        <v/>
      </c>
      <c r="BA276" s="17" t="str">
        <f ca="1">IF(data!$BY276=BA$1,data!$BW276,"")</f>
        <v/>
      </c>
      <c r="BB276" s="17" t="str">
        <f ca="1">IF(OR(data!$BX276=BA$1,data!$BY276=BA$1),data!$BW276,"")</f>
        <v/>
      </c>
      <c r="BC276" s="16" t="str">
        <f ca="1">IF(data!$BX276=BD$1,data!$BW276,"")</f>
        <v/>
      </c>
      <c r="BD276" s="16" t="str">
        <f ca="1">IF(data!$BY276=BD$1,data!$BW276,"")</f>
        <v/>
      </c>
      <c r="BE276" s="16" t="str">
        <f ca="1">IF(OR(data!$BX276=BD$1,data!$BY276=BD$1),data!$BW276,"")</f>
        <v/>
      </c>
      <c r="BF276" s="17" t="str">
        <f ca="1">IF(data!$BX276=BG$1,data!$BW276,"")</f>
        <v/>
      </c>
      <c r="BG276" s="17" t="str">
        <f ca="1">IF(data!$BY276=BG$1,data!$BW276,"")</f>
        <v/>
      </c>
      <c r="BH276" s="17" t="str">
        <f ca="1">IF(OR(data!$BX276=BG$1,data!$BY276=BG$1),data!$BW276,"")</f>
        <v/>
      </c>
      <c r="BI276" s="16" t="str">
        <f ca="1">IF(data!$BX276=BJ$1,data!$BW276,"")</f>
        <v/>
      </c>
      <c r="BJ276" s="16" t="str">
        <f ca="1">IF(data!$BY276=BJ$1,data!$BW276,"")</f>
        <v/>
      </c>
      <c r="BK276" s="16" t="str">
        <f ca="1">IF(OR(data!$BX276=BJ$1,data!$BY276=BJ$1),data!$BW276,"")</f>
        <v/>
      </c>
      <c r="BL276" s="17" t="str">
        <f ca="1">IF(data!$BX276=BM$1,data!$BW276,"")</f>
        <v/>
      </c>
      <c r="BM276" s="17" t="str">
        <f ca="1">IF(data!$BY276=BM$1,data!$BW276,"")</f>
        <v/>
      </c>
      <c r="BN276" s="17" t="str">
        <f ca="1">IF(OR(data!$BX276=BM$1,data!$BY276=BM$1),data!$BW276,"")</f>
        <v/>
      </c>
      <c r="BO276" s="16" t="str">
        <f ca="1">IF(data!$BX276=BP$1,data!$BW276,"")</f>
        <v/>
      </c>
      <c r="BP276" s="16" t="str">
        <f ca="1">IF(data!$BY276=BP$1,data!$BW276,"")</f>
        <v/>
      </c>
      <c r="BQ276" s="16" t="str">
        <f ca="1">IF(OR(data!$BX276=BP$1,data!$BY276=BP$1),data!$BW276,"")</f>
        <v/>
      </c>
      <c r="BR276" s="17" t="str">
        <f ca="1">IF(data!$BX276=BS$1,data!$BW276,"")</f>
        <v/>
      </c>
      <c r="BS276" s="17" t="str">
        <f ca="1">IF(data!$BY276=BS$1,data!$BW276,"")</f>
        <v/>
      </c>
      <c r="BT276" s="17" t="str">
        <f ca="1">IF(OR(data!$BX276=BS$1,data!$BY276=BS$1),data!$BW276,"")</f>
        <v/>
      </c>
    </row>
    <row r="277" spans="1:72" s="11" customFormat="1" x14ac:dyDescent="0.25">
      <c r="A277" s="16" t="str">
        <f ca="1">IF(data!$BX277=B$1,data!$BW277,"")</f>
        <v/>
      </c>
      <c r="B277" s="16" t="str">
        <f ca="1">IF(data!$BY277=B$1,data!$BW277,"")</f>
        <v/>
      </c>
      <c r="C277" s="16" t="str">
        <f ca="1">IF(OR(data!$BX277=B$1,data!$BY277=B$1),data!$BW277,"")</f>
        <v/>
      </c>
      <c r="D277" s="17" t="str">
        <f ca="1">IF(data!$BX277=E$1,data!$BW277,"")</f>
        <v/>
      </c>
      <c r="E277" s="17" t="str">
        <f ca="1">IF(data!$BY277=E$1,data!$BW277,"")</f>
        <v/>
      </c>
      <c r="F277" s="17" t="str">
        <f ca="1">IF(OR(data!$BX277=E$1,data!$BY277=E$1),data!$BW277,"")</f>
        <v/>
      </c>
      <c r="G277" s="16" t="str">
        <f ca="1">IF(data!$BX277=H$1,data!$BW277,"")</f>
        <v/>
      </c>
      <c r="H277" s="16" t="str">
        <f ca="1">IF(data!$BY277=H$1,data!$BW277,"")</f>
        <v/>
      </c>
      <c r="I277" s="16" t="str">
        <f ca="1">IF(OR(data!$BX277=H$1,data!$BY277=H$1),data!$BW277,"")</f>
        <v/>
      </c>
      <c r="J277" s="17" t="str">
        <f ca="1">IF(data!$BX277=K$1,data!$BW277,"")</f>
        <v/>
      </c>
      <c r="K277" s="17" t="str">
        <f ca="1">IF(data!$BY277=K$1,data!$BW277,"")</f>
        <v/>
      </c>
      <c r="L277" s="17" t="str">
        <f ca="1">IF(OR(data!$BX277=K$1,data!$BY277=K$1),data!$BW277,"")</f>
        <v/>
      </c>
      <c r="M277" s="16" t="str">
        <f ca="1">IF(data!$BX277=N$1,data!$BW277,"")</f>
        <v/>
      </c>
      <c r="N277" s="16" t="str">
        <f ca="1">IF(data!$BY277=N$1,data!$BW277,"")</f>
        <v/>
      </c>
      <c r="O277" s="16" t="str">
        <f ca="1">IF(OR(data!$BX277=N$1,data!$BY277=N$1),data!$BW277,"")</f>
        <v/>
      </c>
      <c r="P277" s="17" t="str">
        <f ca="1">IF(data!$BX277=Q$1,data!$BW277,"")</f>
        <v/>
      </c>
      <c r="Q277" s="17" t="str">
        <f ca="1">IF(data!$BY277=Q$1,data!$BW277,"")</f>
        <v/>
      </c>
      <c r="R277" s="17" t="str">
        <f ca="1">IF(OR(data!$BX277=Q$1,data!$BY277=Q$1),data!$BW277,"")</f>
        <v/>
      </c>
      <c r="S277" s="16" t="str">
        <f ca="1">IF(data!$BX277=T$1,data!$BW277,"")</f>
        <v/>
      </c>
      <c r="T277" s="16" t="str">
        <f ca="1">IF(data!$BY277=T$1,data!$BW277,"")</f>
        <v/>
      </c>
      <c r="U277" s="16" t="str">
        <f ca="1">IF(OR(data!$BX277=T$1,data!$BY277=T$1),data!$BW277,"")</f>
        <v/>
      </c>
      <c r="V277" s="17" t="str">
        <f ca="1">IF(data!$BX277=W$1,data!$BW277,"")</f>
        <v/>
      </c>
      <c r="W277" s="17" t="str">
        <f ca="1">IF(data!$BY277=W$1,data!$BW277,"")</f>
        <v/>
      </c>
      <c r="X277" s="17" t="str">
        <f ca="1">IF(OR(data!$BX277=W$1,data!$BY277=W$1),data!$BW277,"")</f>
        <v/>
      </c>
      <c r="Y277" s="16" t="str">
        <f ca="1">IF(data!$BX277=Z$1,data!$BW277,"")</f>
        <v/>
      </c>
      <c r="Z277" s="16" t="str">
        <f ca="1">IF(data!$BY277=Z$1,data!$BW277,"")</f>
        <v/>
      </c>
      <c r="AA277" s="16" t="str">
        <f ca="1">IF(OR(data!$BX277=Z$1,data!$BY277=Z$1),data!$BW277,"")</f>
        <v/>
      </c>
      <c r="AB277" s="17" t="str">
        <f ca="1">IF(data!$BX277=AC$1,data!$BW277,"")</f>
        <v/>
      </c>
      <c r="AC277" s="17" t="str">
        <f ca="1">IF(data!$BY277=AC$1,data!$BW277,"")</f>
        <v/>
      </c>
      <c r="AD277" s="17" t="str">
        <f ca="1">IF(OR(data!$BX277=AC$1,data!$BY277=AC$1),data!$BW277,"")</f>
        <v/>
      </c>
      <c r="AE277" s="16" t="str">
        <f ca="1">IF(data!$BX277=AF$1,data!$BW277,"")</f>
        <v/>
      </c>
      <c r="AF277" s="16" t="str">
        <f ca="1">IF(data!$BY277=AF$1,data!$BW277,"")</f>
        <v/>
      </c>
      <c r="AG277" s="16" t="str">
        <f ca="1">IF(OR(data!$BX277=AF$1,data!$BY277=AF$1),data!$BW277,"")</f>
        <v/>
      </c>
      <c r="AH277" s="17" t="str">
        <f ca="1">IF(data!$BX277=AI$1,data!$BW277,"")</f>
        <v/>
      </c>
      <c r="AI277" s="17" t="str">
        <f ca="1">IF(data!$BY277=AI$1,data!$BW277,"")</f>
        <v/>
      </c>
      <c r="AJ277" s="17" t="str">
        <f ca="1">IF(OR(data!$BX277=AI$1,data!$BY277=AI$1),data!$BW277,"")</f>
        <v/>
      </c>
      <c r="AK277" s="16" t="str">
        <f ca="1">IF(data!$BX277=AL$1,data!$BW277,"")</f>
        <v/>
      </c>
      <c r="AL277" s="16" t="str">
        <f ca="1">IF(data!$BY277=AL$1,data!$BW277,"")</f>
        <v/>
      </c>
      <c r="AM277" s="16" t="str">
        <f ca="1">IF(OR(data!$BX277=AL$1,data!$BY277=AL$1),data!$BW277,"")</f>
        <v/>
      </c>
      <c r="AN277" s="17" t="str">
        <f ca="1">IF(data!$BX277=AO$1,data!$BW277,"")</f>
        <v/>
      </c>
      <c r="AO277" s="17" t="str">
        <f ca="1">IF(data!$BY277=AO$1,data!$BW277,"")</f>
        <v/>
      </c>
      <c r="AP277" s="17" t="str">
        <f ca="1">IF(OR(data!$BX277=AO$1,data!$BY277=AO$1),data!$BW277,"")</f>
        <v/>
      </c>
      <c r="AQ277" s="16" t="str">
        <f ca="1">IF(data!$BX277=AR$1,data!$BW277,"")</f>
        <v/>
      </c>
      <c r="AR277" s="16" t="str">
        <f ca="1">IF(data!$BY277=AR$1,data!$BW277,"")</f>
        <v/>
      </c>
      <c r="AS277" s="16" t="str">
        <f ca="1">IF(OR(data!$BX277=AR$1,data!$BY277=AR$1),data!$BW277,"")</f>
        <v/>
      </c>
      <c r="AT277" s="17" t="str">
        <f ca="1">IF(data!$BX277=AU$1,data!$BW277,"")</f>
        <v/>
      </c>
      <c r="AU277" s="17" t="str">
        <f ca="1">IF(data!$BY277=AU$1,data!$BW277,"")</f>
        <v/>
      </c>
      <c r="AV277" s="17" t="str">
        <f ca="1">IF(OR(data!$BX277=AU$1,data!$BY277=AU$1),data!$BW277,"")</f>
        <v/>
      </c>
      <c r="AW277" s="16" t="str">
        <f ca="1">IF(data!$BX277=AX$1,data!$BW277,"")</f>
        <v/>
      </c>
      <c r="AX277" s="16" t="str">
        <f ca="1">IF(data!$BY277=AX$1,data!$BW277,"")</f>
        <v/>
      </c>
      <c r="AY277" s="16" t="str">
        <f ca="1">IF(OR(data!$BX277=AX$1,data!$BY277=AX$1),data!$BW277,"")</f>
        <v/>
      </c>
      <c r="AZ277" s="17" t="str">
        <f ca="1">IF(data!$BX277=BA$1,data!$BW277,"")</f>
        <v/>
      </c>
      <c r="BA277" s="17" t="str">
        <f ca="1">IF(data!$BY277=BA$1,data!$BW277,"")</f>
        <v/>
      </c>
      <c r="BB277" s="17" t="str">
        <f ca="1">IF(OR(data!$BX277=BA$1,data!$BY277=BA$1),data!$BW277,"")</f>
        <v/>
      </c>
      <c r="BC277" s="16" t="str">
        <f ca="1">IF(data!$BX277=BD$1,data!$BW277,"")</f>
        <v/>
      </c>
      <c r="BD277" s="16" t="str">
        <f ca="1">IF(data!$BY277=BD$1,data!$BW277,"")</f>
        <v/>
      </c>
      <c r="BE277" s="16" t="str">
        <f ca="1">IF(OR(data!$BX277=BD$1,data!$BY277=BD$1),data!$BW277,"")</f>
        <v/>
      </c>
      <c r="BF277" s="17" t="str">
        <f ca="1">IF(data!$BX277=BG$1,data!$BW277,"")</f>
        <v/>
      </c>
      <c r="BG277" s="17" t="str">
        <f ca="1">IF(data!$BY277=BG$1,data!$BW277,"")</f>
        <v/>
      </c>
      <c r="BH277" s="17" t="str">
        <f ca="1">IF(OR(data!$BX277=BG$1,data!$BY277=BG$1),data!$BW277,"")</f>
        <v/>
      </c>
      <c r="BI277" s="16" t="str">
        <f ca="1">IF(data!$BX277=BJ$1,data!$BW277,"")</f>
        <v/>
      </c>
      <c r="BJ277" s="16" t="str">
        <f ca="1">IF(data!$BY277=BJ$1,data!$BW277,"")</f>
        <v/>
      </c>
      <c r="BK277" s="16" t="str">
        <f ca="1">IF(OR(data!$BX277=BJ$1,data!$BY277=BJ$1),data!$BW277,"")</f>
        <v/>
      </c>
      <c r="BL277" s="17" t="str">
        <f ca="1">IF(data!$BX277=BM$1,data!$BW277,"")</f>
        <v/>
      </c>
      <c r="BM277" s="17" t="str">
        <f ca="1">IF(data!$BY277=BM$1,data!$BW277,"")</f>
        <v/>
      </c>
      <c r="BN277" s="17" t="str">
        <f ca="1">IF(OR(data!$BX277=BM$1,data!$BY277=BM$1),data!$BW277,"")</f>
        <v/>
      </c>
      <c r="BO277" s="16" t="str">
        <f ca="1">IF(data!$BX277=BP$1,data!$BW277,"")</f>
        <v/>
      </c>
      <c r="BP277" s="16" t="str">
        <f ca="1">IF(data!$BY277=BP$1,data!$BW277,"")</f>
        <v/>
      </c>
      <c r="BQ277" s="16" t="str">
        <f ca="1">IF(OR(data!$BX277=BP$1,data!$BY277=BP$1),data!$BW277,"")</f>
        <v/>
      </c>
      <c r="BR277" s="17" t="str">
        <f ca="1">IF(data!$BX277=BS$1,data!$BW277,"")</f>
        <v/>
      </c>
      <c r="BS277" s="17" t="str">
        <f ca="1">IF(data!$BY277=BS$1,data!$BW277,"")</f>
        <v/>
      </c>
      <c r="BT277" s="17" t="str">
        <f ca="1">IF(OR(data!$BX277=BS$1,data!$BY277=BS$1),data!$BW277,"")</f>
        <v/>
      </c>
    </row>
    <row r="278" spans="1:72" s="11" customFormat="1" x14ac:dyDescent="0.25">
      <c r="A278" s="16" t="str">
        <f ca="1">IF(data!$BX278=B$1,data!$BW278,"")</f>
        <v/>
      </c>
      <c r="B278" s="16" t="str">
        <f ca="1">IF(data!$BY278=B$1,data!$BW278,"")</f>
        <v/>
      </c>
      <c r="C278" s="16" t="str">
        <f ca="1">IF(OR(data!$BX278=B$1,data!$BY278=B$1),data!$BW278,"")</f>
        <v/>
      </c>
      <c r="D278" s="17" t="str">
        <f ca="1">IF(data!$BX278=E$1,data!$BW278,"")</f>
        <v/>
      </c>
      <c r="E278" s="17" t="str">
        <f ca="1">IF(data!$BY278=E$1,data!$BW278,"")</f>
        <v/>
      </c>
      <c r="F278" s="17" t="str">
        <f ca="1">IF(OR(data!$BX278=E$1,data!$BY278=E$1),data!$BW278,"")</f>
        <v/>
      </c>
      <c r="G278" s="16" t="str">
        <f ca="1">IF(data!$BX278=H$1,data!$BW278,"")</f>
        <v/>
      </c>
      <c r="H278" s="16" t="str">
        <f ca="1">IF(data!$BY278=H$1,data!$BW278,"")</f>
        <v/>
      </c>
      <c r="I278" s="16" t="str">
        <f ca="1">IF(OR(data!$BX278=H$1,data!$BY278=H$1),data!$BW278,"")</f>
        <v/>
      </c>
      <c r="J278" s="17" t="str">
        <f ca="1">IF(data!$BX278=K$1,data!$BW278,"")</f>
        <v/>
      </c>
      <c r="K278" s="17" t="str">
        <f ca="1">IF(data!$BY278=K$1,data!$BW278,"")</f>
        <v/>
      </c>
      <c r="L278" s="17" t="str">
        <f ca="1">IF(OR(data!$BX278=K$1,data!$BY278=K$1),data!$BW278,"")</f>
        <v/>
      </c>
      <c r="M278" s="16" t="str">
        <f ca="1">IF(data!$BX278=N$1,data!$BW278,"")</f>
        <v/>
      </c>
      <c r="N278" s="16" t="str">
        <f ca="1">IF(data!$BY278=N$1,data!$BW278,"")</f>
        <v/>
      </c>
      <c r="O278" s="16" t="str">
        <f ca="1">IF(OR(data!$BX278=N$1,data!$BY278=N$1),data!$BW278,"")</f>
        <v/>
      </c>
      <c r="P278" s="17" t="str">
        <f ca="1">IF(data!$BX278=Q$1,data!$BW278,"")</f>
        <v/>
      </c>
      <c r="Q278" s="17" t="str">
        <f ca="1">IF(data!$BY278=Q$1,data!$BW278,"")</f>
        <v/>
      </c>
      <c r="R278" s="17" t="str">
        <f ca="1">IF(OR(data!$BX278=Q$1,data!$BY278=Q$1),data!$BW278,"")</f>
        <v/>
      </c>
      <c r="S278" s="16" t="str">
        <f ca="1">IF(data!$BX278=T$1,data!$BW278,"")</f>
        <v/>
      </c>
      <c r="T278" s="16" t="str">
        <f ca="1">IF(data!$BY278=T$1,data!$BW278,"")</f>
        <v/>
      </c>
      <c r="U278" s="16" t="str">
        <f ca="1">IF(OR(data!$BX278=T$1,data!$BY278=T$1),data!$BW278,"")</f>
        <v/>
      </c>
      <c r="V278" s="17" t="str">
        <f ca="1">IF(data!$BX278=W$1,data!$BW278,"")</f>
        <v/>
      </c>
      <c r="W278" s="17" t="str">
        <f ca="1">IF(data!$BY278=W$1,data!$BW278,"")</f>
        <v/>
      </c>
      <c r="X278" s="17" t="str">
        <f ca="1">IF(OR(data!$BX278=W$1,data!$BY278=W$1),data!$BW278,"")</f>
        <v/>
      </c>
      <c r="Y278" s="16" t="str">
        <f ca="1">IF(data!$BX278=Z$1,data!$BW278,"")</f>
        <v/>
      </c>
      <c r="Z278" s="16" t="str">
        <f ca="1">IF(data!$BY278=Z$1,data!$BW278,"")</f>
        <v/>
      </c>
      <c r="AA278" s="16" t="str">
        <f ca="1">IF(OR(data!$BX278=Z$1,data!$BY278=Z$1),data!$BW278,"")</f>
        <v/>
      </c>
      <c r="AB278" s="17" t="str">
        <f ca="1">IF(data!$BX278=AC$1,data!$BW278,"")</f>
        <v/>
      </c>
      <c r="AC278" s="17" t="str">
        <f ca="1">IF(data!$BY278=AC$1,data!$BW278,"")</f>
        <v/>
      </c>
      <c r="AD278" s="17" t="str">
        <f ca="1">IF(OR(data!$BX278=AC$1,data!$BY278=AC$1),data!$BW278,"")</f>
        <v/>
      </c>
      <c r="AE278" s="16" t="str">
        <f ca="1">IF(data!$BX278=AF$1,data!$BW278,"")</f>
        <v/>
      </c>
      <c r="AF278" s="16" t="str">
        <f ca="1">IF(data!$BY278=AF$1,data!$BW278,"")</f>
        <v/>
      </c>
      <c r="AG278" s="16" t="str">
        <f ca="1">IF(OR(data!$BX278=AF$1,data!$BY278=AF$1),data!$BW278,"")</f>
        <v/>
      </c>
      <c r="AH278" s="17" t="str">
        <f ca="1">IF(data!$BX278=AI$1,data!$BW278,"")</f>
        <v/>
      </c>
      <c r="AI278" s="17" t="str">
        <f ca="1">IF(data!$BY278=AI$1,data!$BW278,"")</f>
        <v/>
      </c>
      <c r="AJ278" s="17" t="str">
        <f ca="1">IF(OR(data!$BX278=AI$1,data!$BY278=AI$1),data!$BW278,"")</f>
        <v/>
      </c>
      <c r="AK278" s="16" t="str">
        <f ca="1">IF(data!$BX278=AL$1,data!$BW278,"")</f>
        <v/>
      </c>
      <c r="AL278" s="16" t="str">
        <f ca="1">IF(data!$BY278=AL$1,data!$BW278,"")</f>
        <v/>
      </c>
      <c r="AM278" s="16" t="str">
        <f ca="1">IF(OR(data!$BX278=AL$1,data!$BY278=AL$1),data!$BW278,"")</f>
        <v/>
      </c>
      <c r="AN278" s="17" t="str">
        <f ca="1">IF(data!$BX278=AO$1,data!$BW278,"")</f>
        <v/>
      </c>
      <c r="AO278" s="17" t="str">
        <f ca="1">IF(data!$BY278=AO$1,data!$BW278,"")</f>
        <v/>
      </c>
      <c r="AP278" s="17" t="str">
        <f ca="1">IF(OR(data!$BX278=AO$1,data!$BY278=AO$1),data!$BW278,"")</f>
        <v/>
      </c>
      <c r="AQ278" s="16" t="str">
        <f ca="1">IF(data!$BX278=AR$1,data!$BW278,"")</f>
        <v/>
      </c>
      <c r="AR278" s="16" t="str">
        <f ca="1">IF(data!$BY278=AR$1,data!$BW278,"")</f>
        <v/>
      </c>
      <c r="AS278" s="16" t="str">
        <f ca="1">IF(OR(data!$BX278=AR$1,data!$BY278=AR$1),data!$BW278,"")</f>
        <v/>
      </c>
      <c r="AT278" s="17" t="str">
        <f ca="1">IF(data!$BX278=AU$1,data!$BW278,"")</f>
        <v/>
      </c>
      <c r="AU278" s="17" t="str">
        <f ca="1">IF(data!$BY278=AU$1,data!$BW278,"")</f>
        <v/>
      </c>
      <c r="AV278" s="17" t="str">
        <f ca="1">IF(OR(data!$BX278=AU$1,data!$BY278=AU$1),data!$BW278,"")</f>
        <v/>
      </c>
      <c r="AW278" s="16" t="str">
        <f ca="1">IF(data!$BX278=AX$1,data!$BW278,"")</f>
        <v/>
      </c>
      <c r="AX278" s="16" t="str">
        <f ca="1">IF(data!$BY278=AX$1,data!$BW278,"")</f>
        <v/>
      </c>
      <c r="AY278" s="16" t="str">
        <f ca="1">IF(OR(data!$BX278=AX$1,data!$BY278=AX$1),data!$BW278,"")</f>
        <v/>
      </c>
      <c r="AZ278" s="17" t="str">
        <f ca="1">IF(data!$BX278=BA$1,data!$BW278,"")</f>
        <v/>
      </c>
      <c r="BA278" s="17" t="str">
        <f ca="1">IF(data!$BY278=BA$1,data!$BW278,"")</f>
        <v/>
      </c>
      <c r="BB278" s="17" t="str">
        <f ca="1">IF(OR(data!$BX278=BA$1,data!$BY278=BA$1),data!$BW278,"")</f>
        <v/>
      </c>
      <c r="BC278" s="16" t="str">
        <f ca="1">IF(data!$BX278=BD$1,data!$BW278,"")</f>
        <v/>
      </c>
      <c r="BD278" s="16" t="str">
        <f ca="1">IF(data!$BY278=BD$1,data!$BW278,"")</f>
        <v/>
      </c>
      <c r="BE278" s="16" t="str">
        <f ca="1">IF(OR(data!$BX278=BD$1,data!$BY278=BD$1),data!$BW278,"")</f>
        <v/>
      </c>
      <c r="BF278" s="17" t="str">
        <f ca="1">IF(data!$BX278=BG$1,data!$BW278,"")</f>
        <v/>
      </c>
      <c r="BG278" s="17" t="str">
        <f ca="1">IF(data!$BY278=BG$1,data!$BW278,"")</f>
        <v/>
      </c>
      <c r="BH278" s="17" t="str">
        <f ca="1">IF(OR(data!$BX278=BG$1,data!$BY278=BG$1),data!$BW278,"")</f>
        <v/>
      </c>
      <c r="BI278" s="16" t="str">
        <f ca="1">IF(data!$BX278=BJ$1,data!$BW278,"")</f>
        <v/>
      </c>
      <c r="BJ278" s="16" t="str">
        <f ca="1">IF(data!$BY278=BJ$1,data!$BW278,"")</f>
        <v/>
      </c>
      <c r="BK278" s="16" t="str">
        <f ca="1">IF(OR(data!$BX278=BJ$1,data!$BY278=BJ$1),data!$BW278,"")</f>
        <v/>
      </c>
      <c r="BL278" s="17" t="str">
        <f ca="1">IF(data!$BX278=BM$1,data!$BW278,"")</f>
        <v/>
      </c>
      <c r="BM278" s="17" t="str">
        <f ca="1">IF(data!$BY278=BM$1,data!$BW278,"")</f>
        <v/>
      </c>
      <c r="BN278" s="17" t="str">
        <f ca="1">IF(OR(data!$BX278=BM$1,data!$BY278=BM$1),data!$BW278,"")</f>
        <v/>
      </c>
      <c r="BO278" s="16" t="str">
        <f ca="1">IF(data!$BX278=BP$1,data!$BW278,"")</f>
        <v/>
      </c>
      <c r="BP278" s="16" t="str">
        <f ca="1">IF(data!$BY278=BP$1,data!$BW278,"")</f>
        <v/>
      </c>
      <c r="BQ278" s="16" t="str">
        <f ca="1">IF(OR(data!$BX278=BP$1,data!$BY278=BP$1),data!$BW278,"")</f>
        <v/>
      </c>
      <c r="BR278" s="17" t="str">
        <f ca="1">IF(data!$BX278=BS$1,data!$BW278,"")</f>
        <v/>
      </c>
      <c r="BS278" s="17" t="str">
        <f ca="1">IF(data!$BY278=BS$1,data!$BW278,"")</f>
        <v/>
      </c>
      <c r="BT278" s="17" t="str">
        <f ca="1">IF(OR(data!$BX278=BS$1,data!$BY278=BS$1),data!$BW278,"")</f>
        <v/>
      </c>
    </row>
    <row r="279" spans="1:72" s="11" customFormat="1" x14ac:dyDescent="0.25">
      <c r="A279" s="16" t="str">
        <f ca="1">IF(data!$BX279=B$1,data!$BW279,"")</f>
        <v/>
      </c>
      <c r="B279" s="16" t="str">
        <f ca="1">IF(data!$BY279=B$1,data!$BW279,"")</f>
        <v/>
      </c>
      <c r="C279" s="16" t="str">
        <f ca="1">IF(OR(data!$BX279=B$1,data!$BY279=B$1),data!$BW279,"")</f>
        <v/>
      </c>
      <c r="D279" s="17" t="str">
        <f ca="1">IF(data!$BX279=E$1,data!$BW279,"")</f>
        <v/>
      </c>
      <c r="E279" s="17" t="str">
        <f ca="1">IF(data!$BY279=E$1,data!$BW279,"")</f>
        <v/>
      </c>
      <c r="F279" s="17" t="str">
        <f ca="1">IF(OR(data!$BX279=E$1,data!$BY279=E$1),data!$BW279,"")</f>
        <v/>
      </c>
      <c r="G279" s="16" t="str">
        <f ca="1">IF(data!$BX279=H$1,data!$BW279,"")</f>
        <v/>
      </c>
      <c r="H279" s="16" t="str">
        <f ca="1">IF(data!$BY279=H$1,data!$BW279,"")</f>
        <v/>
      </c>
      <c r="I279" s="16" t="str">
        <f ca="1">IF(OR(data!$BX279=H$1,data!$BY279=H$1),data!$BW279,"")</f>
        <v/>
      </c>
      <c r="J279" s="17" t="str">
        <f ca="1">IF(data!$BX279=K$1,data!$BW279,"")</f>
        <v/>
      </c>
      <c r="K279" s="17" t="str">
        <f ca="1">IF(data!$BY279=K$1,data!$BW279,"")</f>
        <v/>
      </c>
      <c r="L279" s="17" t="str">
        <f ca="1">IF(OR(data!$BX279=K$1,data!$BY279=K$1),data!$BW279,"")</f>
        <v/>
      </c>
      <c r="M279" s="16" t="str">
        <f ca="1">IF(data!$BX279=N$1,data!$BW279,"")</f>
        <v/>
      </c>
      <c r="N279" s="16" t="str">
        <f ca="1">IF(data!$BY279=N$1,data!$BW279,"")</f>
        <v/>
      </c>
      <c r="O279" s="16" t="str">
        <f ca="1">IF(OR(data!$BX279=N$1,data!$BY279=N$1),data!$BW279,"")</f>
        <v/>
      </c>
      <c r="P279" s="17" t="str">
        <f ca="1">IF(data!$BX279=Q$1,data!$BW279,"")</f>
        <v/>
      </c>
      <c r="Q279" s="17" t="str">
        <f ca="1">IF(data!$BY279=Q$1,data!$BW279,"")</f>
        <v/>
      </c>
      <c r="R279" s="17" t="str">
        <f ca="1">IF(OR(data!$BX279=Q$1,data!$BY279=Q$1),data!$BW279,"")</f>
        <v/>
      </c>
      <c r="S279" s="16" t="str">
        <f ca="1">IF(data!$BX279=T$1,data!$BW279,"")</f>
        <v/>
      </c>
      <c r="T279" s="16" t="str">
        <f ca="1">IF(data!$BY279=T$1,data!$BW279,"")</f>
        <v/>
      </c>
      <c r="U279" s="16" t="str">
        <f ca="1">IF(OR(data!$BX279=T$1,data!$BY279=T$1),data!$BW279,"")</f>
        <v/>
      </c>
      <c r="V279" s="17" t="str">
        <f ca="1">IF(data!$BX279=W$1,data!$BW279,"")</f>
        <v/>
      </c>
      <c r="W279" s="17" t="str">
        <f ca="1">IF(data!$BY279=W$1,data!$BW279,"")</f>
        <v/>
      </c>
      <c r="X279" s="17" t="str">
        <f ca="1">IF(OR(data!$BX279=W$1,data!$BY279=W$1),data!$BW279,"")</f>
        <v/>
      </c>
      <c r="Y279" s="16" t="str">
        <f ca="1">IF(data!$BX279=Z$1,data!$BW279,"")</f>
        <v/>
      </c>
      <c r="Z279" s="16" t="str">
        <f ca="1">IF(data!$BY279=Z$1,data!$BW279,"")</f>
        <v/>
      </c>
      <c r="AA279" s="16" t="str">
        <f ca="1">IF(OR(data!$BX279=Z$1,data!$BY279=Z$1),data!$BW279,"")</f>
        <v/>
      </c>
      <c r="AB279" s="17" t="str">
        <f ca="1">IF(data!$BX279=AC$1,data!$BW279,"")</f>
        <v/>
      </c>
      <c r="AC279" s="17" t="str">
        <f ca="1">IF(data!$BY279=AC$1,data!$BW279,"")</f>
        <v/>
      </c>
      <c r="AD279" s="17" t="str">
        <f ca="1">IF(OR(data!$BX279=AC$1,data!$BY279=AC$1),data!$BW279,"")</f>
        <v/>
      </c>
      <c r="AE279" s="16" t="str">
        <f ca="1">IF(data!$BX279=AF$1,data!$BW279,"")</f>
        <v/>
      </c>
      <c r="AF279" s="16" t="str">
        <f ca="1">IF(data!$BY279=AF$1,data!$BW279,"")</f>
        <v/>
      </c>
      <c r="AG279" s="16" t="str">
        <f ca="1">IF(OR(data!$BX279=AF$1,data!$BY279=AF$1),data!$BW279,"")</f>
        <v/>
      </c>
      <c r="AH279" s="17" t="str">
        <f ca="1">IF(data!$BX279=AI$1,data!$BW279,"")</f>
        <v/>
      </c>
      <c r="AI279" s="17" t="str">
        <f ca="1">IF(data!$BY279=AI$1,data!$BW279,"")</f>
        <v/>
      </c>
      <c r="AJ279" s="17" t="str">
        <f ca="1">IF(OR(data!$BX279=AI$1,data!$BY279=AI$1),data!$BW279,"")</f>
        <v/>
      </c>
      <c r="AK279" s="16" t="str">
        <f ca="1">IF(data!$BX279=AL$1,data!$BW279,"")</f>
        <v/>
      </c>
      <c r="AL279" s="16" t="str">
        <f ca="1">IF(data!$BY279=AL$1,data!$BW279,"")</f>
        <v/>
      </c>
      <c r="AM279" s="16" t="str">
        <f ca="1">IF(OR(data!$BX279=AL$1,data!$BY279=AL$1),data!$BW279,"")</f>
        <v/>
      </c>
      <c r="AN279" s="17" t="str">
        <f ca="1">IF(data!$BX279=AO$1,data!$BW279,"")</f>
        <v/>
      </c>
      <c r="AO279" s="17" t="str">
        <f ca="1">IF(data!$BY279=AO$1,data!$BW279,"")</f>
        <v/>
      </c>
      <c r="AP279" s="17" t="str">
        <f ca="1">IF(OR(data!$BX279=AO$1,data!$BY279=AO$1),data!$BW279,"")</f>
        <v/>
      </c>
      <c r="AQ279" s="16" t="str">
        <f ca="1">IF(data!$BX279=AR$1,data!$BW279,"")</f>
        <v/>
      </c>
      <c r="AR279" s="16" t="str">
        <f ca="1">IF(data!$BY279=AR$1,data!$BW279,"")</f>
        <v/>
      </c>
      <c r="AS279" s="16" t="str">
        <f ca="1">IF(OR(data!$BX279=AR$1,data!$BY279=AR$1),data!$BW279,"")</f>
        <v/>
      </c>
      <c r="AT279" s="17" t="str">
        <f ca="1">IF(data!$BX279=AU$1,data!$BW279,"")</f>
        <v/>
      </c>
      <c r="AU279" s="17" t="str">
        <f ca="1">IF(data!$BY279=AU$1,data!$BW279,"")</f>
        <v/>
      </c>
      <c r="AV279" s="17" t="str">
        <f ca="1">IF(OR(data!$BX279=AU$1,data!$BY279=AU$1),data!$BW279,"")</f>
        <v/>
      </c>
      <c r="AW279" s="16" t="str">
        <f ca="1">IF(data!$BX279=AX$1,data!$BW279,"")</f>
        <v/>
      </c>
      <c r="AX279" s="16" t="str">
        <f ca="1">IF(data!$BY279=AX$1,data!$BW279,"")</f>
        <v/>
      </c>
      <c r="AY279" s="16" t="str">
        <f ca="1">IF(OR(data!$BX279=AX$1,data!$BY279=AX$1),data!$BW279,"")</f>
        <v/>
      </c>
      <c r="AZ279" s="17" t="str">
        <f ca="1">IF(data!$BX279=BA$1,data!$BW279,"")</f>
        <v/>
      </c>
      <c r="BA279" s="17" t="str">
        <f ca="1">IF(data!$BY279=BA$1,data!$BW279,"")</f>
        <v/>
      </c>
      <c r="BB279" s="17" t="str">
        <f ca="1">IF(OR(data!$BX279=BA$1,data!$BY279=BA$1),data!$BW279,"")</f>
        <v/>
      </c>
      <c r="BC279" s="16" t="str">
        <f ca="1">IF(data!$BX279=BD$1,data!$BW279,"")</f>
        <v/>
      </c>
      <c r="BD279" s="16" t="str">
        <f ca="1">IF(data!$BY279=BD$1,data!$BW279,"")</f>
        <v/>
      </c>
      <c r="BE279" s="16" t="str">
        <f ca="1">IF(OR(data!$BX279=BD$1,data!$BY279=BD$1),data!$BW279,"")</f>
        <v/>
      </c>
      <c r="BF279" s="17" t="str">
        <f ca="1">IF(data!$BX279=BG$1,data!$BW279,"")</f>
        <v/>
      </c>
      <c r="BG279" s="17" t="str">
        <f ca="1">IF(data!$BY279=BG$1,data!$BW279,"")</f>
        <v/>
      </c>
      <c r="BH279" s="17" t="str">
        <f ca="1">IF(OR(data!$BX279=BG$1,data!$BY279=BG$1),data!$BW279,"")</f>
        <v/>
      </c>
      <c r="BI279" s="16" t="str">
        <f ca="1">IF(data!$BX279=BJ$1,data!$BW279,"")</f>
        <v/>
      </c>
      <c r="BJ279" s="16" t="str">
        <f ca="1">IF(data!$BY279=BJ$1,data!$BW279,"")</f>
        <v/>
      </c>
      <c r="BK279" s="16" t="str">
        <f ca="1">IF(OR(data!$BX279=BJ$1,data!$BY279=BJ$1),data!$BW279,"")</f>
        <v/>
      </c>
      <c r="BL279" s="17" t="str">
        <f ca="1">IF(data!$BX279=BM$1,data!$BW279,"")</f>
        <v/>
      </c>
      <c r="BM279" s="17" t="str">
        <f ca="1">IF(data!$BY279=BM$1,data!$BW279,"")</f>
        <v/>
      </c>
      <c r="BN279" s="17" t="str">
        <f ca="1">IF(OR(data!$BX279=BM$1,data!$BY279=BM$1),data!$BW279,"")</f>
        <v/>
      </c>
      <c r="BO279" s="16" t="str">
        <f ca="1">IF(data!$BX279=BP$1,data!$BW279,"")</f>
        <v/>
      </c>
      <c r="BP279" s="16" t="str">
        <f ca="1">IF(data!$BY279=BP$1,data!$BW279,"")</f>
        <v/>
      </c>
      <c r="BQ279" s="16" t="str">
        <f ca="1">IF(OR(data!$BX279=BP$1,data!$BY279=BP$1),data!$BW279,"")</f>
        <v/>
      </c>
      <c r="BR279" s="17" t="str">
        <f ca="1">IF(data!$BX279=BS$1,data!$BW279,"")</f>
        <v/>
      </c>
      <c r="BS279" s="17" t="str">
        <f ca="1">IF(data!$BY279=BS$1,data!$BW279,"")</f>
        <v/>
      </c>
      <c r="BT279" s="17" t="str">
        <f ca="1">IF(OR(data!$BX279=BS$1,data!$BY279=BS$1),data!$BW279,"")</f>
        <v/>
      </c>
    </row>
    <row r="280" spans="1:72" s="11" customFormat="1" x14ac:dyDescent="0.25">
      <c r="A280" s="16" t="str">
        <f ca="1">IF(data!$BX280=B$1,data!$BW280,"")</f>
        <v/>
      </c>
      <c r="B280" s="16" t="str">
        <f ca="1">IF(data!$BY280=B$1,data!$BW280,"")</f>
        <v/>
      </c>
      <c r="C280" s="16" t="str">
        <f ca="1">IF(OR(data!$BX280=B$1,data!$BY280=B$1),data!$BW280,"")</f>
        <v/>
      </c>
      <c r="D280" s="17" t="str">
        <f ca="1">IF(data!$BX280=E$1,data!$BW280,"")</f>
        <v/>
      </c>
      <c r="E280" s="17" t="str">
        <f ca="1">IF(data!$BY280=E$1,data!$BW280,"")</f>
        <v/>
      </c>
      <c r="F280" s="17" t="str">
        <f ca="1">IF(OR(data!$BX280=E$1,data!$BY280=E$1),data!$BW280,"")</f>
        <v/>
      </c>
      <c r="G280" s="16" t="str">
        <f ca="1">IF(data!$BX280=H$1,data!$BW280,"")</f>
        <v/>
      </c>
      <c r="H280" s="16" t="str">
        <f ca="1">IF(data!$BY280=H$1,data!$BW280,"")</f>
        <v/>
      </c>
      <c r="I280" s="16" t="str">
        <f ca="1">IF(OR(data!$BX280=H$1,data!$BY280=H$1),data!$BW280,"")</f>
        <v/>
      </c>
      <c r="J280" s="17" t="str">
        <f ca="1">IF(data!$BX280=K$1,data!$BW280,"")</f>
        <v/>
      </c>
      <c r="K280" s="17" t="str">
        <f ca="1">IF(data!$BY280=K$1,data!$BW280,"")</f>
        <v/>
      </c>
      <c r="L280" s="17" t="str">
        <f ca="1">IF(OR(data!$BX280=K$1,data!$BY280=K$1),data!$BW280,"")</f>
        <v/>
      </c>
      <c r="M280" s="16" t="str">
        <f ca="1">IF(data!$BX280=N$1,data!$BW280,"")</f>
        <v/>
      </c>
      <c r="N280" s="16" t="str">
        <f ca="1">IF(data!$BY280=N$1,data!$BW280,"")</f>
        <v/>
      </c>
      <c r="O280" s="16" t="str">
        <f ca="1">IF(OR(data!$BX280=N$1,data!$BY280=N$1),data!$BW280,"")</f>
        <v/>
      </c>
      <c r="P280" s="17" t="str">
        <f ca="1">IF(data!$BX280=Q$1,data!$BW280,"")</f>
        <v/>
      </c>
      <c r="Q280" s="17" t="str">
        <f ca="1">IF(data!$BY280=Q$1,data!$BW280,"")</f>
        <v/>
      </c>
      <c r="R280" s="17" t="str">
        <f ca="1">IF(OR(data!$BX280=Q$1,data!$BY280=Q$1),data!$BW280,"")</f>
        <v/>
      </c>
      <c r="S280" s="16" t="str">
        <f ca="1">IF(data!$BX280=T$1,data!$BW280,"")</f>
        <v/>
      </c>
      <c r="T280" s="16" t="str">
        <f ca="1">IF(data!$BY280=T$1,data!$BW280,"")</f>
        <v/>
      </c>
      <c r="U280" s="16" t="str">
        <f ca="1">IF(OR(data!$BX280=T$1,data!$BY280=T$1),data!$BW280,"")</f>
        <v/>
      </c>
      <c r="V280" s="17" t="str">
        <f ca="1">IF(data!$BX280=W$1,data!$BW280,"")</f>
        <v/>
      </c>
      <c r="W280" s="17" t="str">
        <f ca="1">IF(data!$BY280=W$1,data!$BW280,"")</f>
        <v/>
      </c>
      <c r="X280" s="17" t="str">
        <f ca="1">IF(OR(data!$BX280=W$1,data!$BY280=W$1),data!$BW280,"")</f>
        <v/>
      </c>
      <c r="Y280" s="16" t="str">
        <f ca="1">IF(data!$BX280=Z$1,data!$BW280,"")</f>
        <v/>
      </c>
      <c r="Z280" s="16" t="str">
        <f ca="1">IF(data!$BY280=Z$1,data!$BW280,"")</f>
        <v/>
      </c>
      <c r="AA280" s="16" t="str">
        <f ca="1">IF(OR(data!$BX280=Z$1,data!$BY280=Z$1),data!$BW280,"")</f>
        <v/>
      </c>
      <c r="AB280" s="17" t="str">
        <f ca="1">IF(data!$BX280=AC$1,data!$BW280,"")</f>
        <v/>
      </c>
      <c r="AC280" s="17" t="str">
        <f ca="1">IF(data!$BY280=AC$1,data!$BW280,"")</f>
        <v/>
      </c>
      <c r="AD280" s="17" t="str">
        <f ca="1">IF(OR(data!$BX280=AC$1,data!$BY280=AC$1),data!$BW280,"")</f>
        <v/>
      </c>
      <c r="AE280" s="16" t="str">
        <f ca="1">IF(data!$BX280=AF$1,data!$BW280,"")</f>
        <v/>
      </c>
      <c r="AF280" s="16" t="str">
        <f ca="1">IF(data!$BY280=AF$1,data!$BW280,"")</f>
        <v/>
      </c>
      <c r="AG280" s="16" t="str">
        <f ca="1">IF(OR(data!$BX280=AF$1,data!$BY280=AF$1),data!$BW280,"")</f>
        <v/>
      </c>
      <c r="AH280" s="17" t="str">
        <f ca="1">IF(data!$BX280=AI$1,data!$BW280,"")</f>
        <v/>
      </c>
      <c r="AI280" s="17" t="str">
        <f ca="1">IF(data!$BY280=AI$1,data!$BW280,"")</f>
        <v/>
      </c>
      <c r="AJ280" s="17" t="str">
        <f ca="1">IF(OR(data!$BX280=AI$1,data!$BY280=AI$1),data!$BW280,"")</f>
        <v/>
      </c>
      <c r="AK280" s="16" t="str">
        <f ca="1">IF(data!$BX280=AL$1,data!$BW280,"")</f>
        <v/>
      </c>
      <c r="AL280" s="16" t="str">
        <f ca="1">IF(data!$BY280=AL$1,data!$BW280,"")</f>
        <v/>
      </c>
      <c r="AM280" s="16" t="str">
        <f ca="1">IF(OR(data!$BX280=AL$1,data!$BY280=AL$1),data!$BW280,"")</f>
        <v/>
      </c>
      <c r="AN280" s="17" t="str">
        <f ca="1">IF(data!$BX280=AO$1,data!$BW280,"")</f>
        <v/>
      </c>
      <c r="AO280" s="17" t="str">
        <f ca="1">IF(data!$BY280=AO$1,data!$BW280,"")</f>
        <v/>
      </c>
      <c r="AP280" s="17" t="str">
        <f ca="1">IF(OR(data!$BX280=AO$1,data!$BY280=AO$1),data!$BW280,"")</f>
        <v/>
      </c>
      <c r="AQ280" s="16" t="str">
        <f ca="1">IF(data!$BX280=AR$1,data!$BW280,"")</f>
        <v/>
      </c>
      <c r="AR280" s="16" t="str">
        <f ca="1">IF(data!$BY280=AR$1,data!$BW280,"")</f>
        <v/>
      </c>
      <c r="AS280" s="16" t="str">
        <f ca="1">IF(OR(data!$BX280=AR$1,data!$BY280=AR$1),data!$BW280,"")</f>
        <v/>
      </c>
      <c r="AT280" s="17" t="str">
        <f ca="1">IF(data!$BX280=AU$1,data!$BW280,"")</f>
        <v/>
      </c>
      <c r="AU280" s="17" t="str">
        <f ca="1">IF(data!$BY280=AU$1,data!$BW280,"")</f>
        <v/>
      </c>
      <c r="AV280" s="17" t="str">
        <f ca="1">IF(OR(data!$BX280=AU$1,data!$BY280=AU$1),data!$BW280,"")</f>
        <v/>
      </c>
      <c r="AW280" s="16" t="str">
        <f ca="1">IF(data!$BX280=AX$1,data!$BW280,"")</f>
        <v/>
      </c>
      <c r="AX280" s="16" t="str">
        <f ca="1">IF(data!$BY280=AX$1,data!$BW280,"")</f>
        <v/>
      </c>
      <c r="AY280" s="16" t="str">
        <f ca="1">IF(OR(data!$BX280=AX$1,data!$BY280=AX$1),data!$BW280,"")</f>
        <v/>
      </c>
      <c r="AZ280" s="17" t="str">
        <f ca="1">IF(data!$BX280=BA$1,data!$BW280,"")</f>
        <v/>
      </c>
      <c r="BA280" s="17" t="str">
        <f ca="1">IF(data!$BY280=BA$1,data!$BW280,"")</f>
        <v/>
      </c>
      <c r="BB280" s="17" t="str">
        <f ca="1">IF(OR(data!$BX280=BA$1,data!$BY280=BA$1),data!$BW280,"")</f>
        <v/>
      </c>
      <c r="BC280" s="16" t="str">
        <f ca="1">IF(data!$BX280=BD$1,data!$BW280,"")</f>
        <v/>
      </c>
      <c r="BD280" s="16" t="str">
        <f ca="1">IF(data!$BY280=BD$1,data!$BW280,"")</f>
        <v/>
      </c>
      <c r="BE280" s="16" t="str">
        <f ca="1">IF(OR(data!$BX280=BD$1,data!$BY280=BD$1),data!$BW280,"")</f>
        <v/>
      </c>
      <c r="BF280" s="17" t="str">
        <f ca="1">IF(data!$BX280=BG$1,data!$BW280,"")</f>
        <v/>
      </c>
      <c r="BG280" s="17" t="str">
        <f ca="1">IF(data!$BY280=BG$1,data!$BW280,"")</f>
        <v/>
      </c>
      <c r="BH280" s="17" t="str">
        <f ca="1">IF(OR(data!$BX280=BG$1,data!$BY280=BG$1),data!$BW280,"")</f>
        <v/>
      </c>
      <c r="BI280" s="16" t="str">
        <f ca="1">IF(data!$BX280=BJ$1,data!$BW280,"")</f>
        <v/>
      </c>
      <c r="BJ280" s="16" t="str">
        <f ca="1">IF(data!$BY280=BJ$1,data!$BW280,"")</f>
        <v/>
      </c>
      <c r="BK280" s="16" t="str">
        <f ca="1">IF(OR(data!$BX280=BJ$1,data!$BY280=BJ$1),data!$BW280,"")</f>
        <v/>
      </c>
      <c r="BL280" s="17" t="str">
        <f ca="1">IF(data!$BX280=BM$1,data!$BW280,"")</f>
        <v/>
      </c>
      <c r="BM280" s="17" t="str">
        <f ca="1">IF(data!$BY280=BM$1,data!$BW280,"")</f>
        <v/>
      </c>
      <c r="BN280" s="17" t="str">
        <f ca="1">IF(OR(data!$BX280=BM$1,data!$BY280=BM$1),data!$BW280,"")</f>
        <v/>
      </c>
      <c r="BO280" s="16" t="str">
        <f ca="1">IF(data!$BX280=BP$1,data!$BW280,"")</f>
        <v/>
      </c>
      <c r="BP280" s="16" t="str">
        <f ca="1">IF(data!$BY280=BP$1,data!$BW280,"")</f>
        <v/>
      </c>
      <c r="BQ280" s="16" t="str">
        <f ca="1">IF(OR(data!$BX280=BP$1,data!$BY280=BP$1),data!$BW280,"")</f>
        <v/>
      </c>
      <c r="BR280" s="17" t="str">
        <f ca="1">IF(data!$BX280=BS$1,data!$BW280,"")</f>
        <v/>
      </c>
      <c r="BS280" s="17" t="str">
        <f ca="1">IF(data!$BY280=BS$1,data!$BW280,"")</f>
        <v/>
      </c>
      <c r="BT280" s="17" t="str">
        <f ca="1">IF(OR(data!$BX280=BS$1,data!$BY280=BS$1),data!$BW280,"")</f>
        <v/>
      </c>
    </row>
    <row r="281" spans="1:72" s="11" customFormat="1" x14ac:dyDescent="0.25">
      <c r="A281" s="16" t="str">
        <f ca="1">IF(data!$BX281=B$1,data!$BW281,"")</f>
        <v/>
      </c>
      <c r="B281" s="16" t="str">
        <f ca="1">IF(data!$BY281=B$1,data!$BW281,"")</f>
        <v/>
      </c>
      <c r="C281" s="16" t="str">
        <f ca="1">IF(OR(data!$BX281=B$1,data!$BY281=B$1),data!$BW281,"")</f>
        <v/>
      </c>
      <c r="D281" s="17" t="str">
        <f ca="1">IF(data!$BX281=E$1,data!$BW281,"")</f>
        <v/>
      </c>
      <c r="E281" s="17" t="str">
        <f ca="1">IF(data!$BY281=E$1,data!$BW281,"")</f>
        <v/>
      </c>
      <c r="F281" s="17" t="str">
        <f ca="1">IF(OR(data!$BX281=E$1,data!$BY281=E$1),data!$BW281,"")</f>
        <v/>
      </c>
      <c r="G281" s="16" t="str">
        <f ca="1">IF(data!$BX281=H$1,data!$BW281,"")</f>
        <v/>
      </c>
      <c r="H281" s="16" t="str">
        <f ca="1">IF(data!$BY281=H$1,data!$BW281,"")</f>
        <v/>
      </c>
      <c r="I281" s="16" t="str">
        <f ca="1">IF(OR(data!$BX281=H$1,data!$BY281=H$1),data!$BW281,"")</f>
        <v/>
      </c>
      <c r="J281" s="17" t="str">
        <f ca="1">IF(data!$BX281=K$1,data!$BW281,"")</f>
        <v/>
      </c>
      <c r="K281" s="17" t="str">
        <f ca="1">IF(data!$BY281=K$1,data!$BW281,"")</f>
        <v/>
      </c>
      <c r="L281" s="17" t="str">
        <f ca="1">IF(OR(data!$BX281=K$1,data!$BY281=K$1),data!$BW281,"")</f>
        <v/>
      </c>
      <c r="M281" s="16" t="str">
        <f ca="1">IF(data!$BX281=N$1,data!$BW281,"")</f>
        <v/>
      </c>
      <c r="N281" s="16" t="str">
        <f ca="1">IF(data!$BY281=N$1,data!$BW281,"")</f>
        <v/>
      </c>
      <c r="O281" s="16" t="str">
        <f ca="1">IF(OR(data!$BX281=N$1,data!$BY281=N$1),data!$BW281,"")</f>
        <v/>
      </c>
      <c r="P281" s="17" t="str">
        <f ca="1">IF(data!$BX281=Q$1,data!$BW281,"")</f>
        <v/>
      </c>
      <c r="Q281" s="17" t="str">
        <f ca="1">IF(data!$BY281=Q$1,data!$BW281,"")</f>
        <v/>
      </c>
      <c r="R281" s="17" t="str">
        <f ca="1">IF(OR(data!$BX281=Q$1,data!$BY281=Q$1),data!$BW281,"")</f>
        <v/>
      </c>
      <c r="S281" s="16" t="str">
        <f ca="1">IF(data!$BX281=T$1,data!$BW281,"")</f>
        <v/>
      </c>
      <c r="T281" s="16" t="str">
        <f ca="1">IF(data!$BY281=T$1,data!$BW281,"")</f>
        <v/>
      </c>
      <c r="U281" s="16" t="str">
        <f ca="1">IF(OR(data!$BX281=T$1,data!$BY281=T$1),data!$BW281,"")</f>
        <v/>
      </c>
      <c r="V281" s="17" t="str">
        <f ca="1">IF(data!$BX281=W$1,data!$BW281,"")</f>
        <v/>
      </c>
      <c r="W281" s="17" t="str">
        <f ca="1">IF(data!$BY281=W$1,data!$BW281,"")</f>
        <v/>
      </c>
      <c r="X281" s="17" t="str">
        <f ca="1">IF(OR(data!$BX281=W$1,data!$BY281=W$1),data!$BW281,"")</f>
        <v/>
      </c>
      <c r="Y281" s="16" t="str">
        <f ca="1">IF(data!$BX281=Z$1,data!$BW281,"")</f>
        <v/>
      </c>
      <c r="Z281" s="16" t="str">
        <f ca="1">IF(data!$BY281=Z$1,data!$BW281,"")</f>
        <v/>
      </c>
      <c r="AA281" s="16" t="str">
        <f ca="1">IF(OR(data!$BX281=Z$1,data!$BY281=Z$1),data!$BW281,"")</f>
        <v/>
      </c>
      <c r="AB281" s="17" t="str">
        <f ca="1">IF(data!$BX281=AC$1,data!$BW281,"")</f>
        <v/>
      </c>
      <c r="AC281" s="17" t="str">
        <f ca="1">IF(data!$BY281=AC$1,data!$BW281,"")</f>
        <v/>
      </c>
      <c r="AD281" s="17" t="str">
        <f ca="1">IF(OR(data!$BX281=AC$1,data!$BY281=AC$1),data!$BW281,"")</f>
        <v/>
      </c>
      <c r="AE281" s="16" t="str">
        <f ca="1">IF(data!$BX281=AF$1,data!$BW281,"")</f>
        <v/>
      </c>
      <c r="AF281" s="16" t="str">
        <f ca="1">IF(data!$BY281=AF$1,data!$BW281,"")</f>
        <v/>
      </c>
      <c r="AG281" s="16" t="str">
        <f ca="1">IF(OR(data!$BX281=AF$1,data!$BY281=AF$1),data!$BW281,"")</f>
        <v/>
      </c>
      <c r="AH281" s="17" t="str">
        <f ca="1">IF(data!$BX281=AI$1,data!$BW281,"")</f>
        <v/>
      </c>
      <c r="AI281" s="17" t="str">
        <f ca="1">IF(data!$BY281=AI$1,data!$BW281,"")</f>
        <v/>
      </c>
      <c r="AJ281" s="17" t="str">
        <f ca="1">IF(OR(data!$BX281=AI$1,data!$BY281=AI$1),data!$BW281,"")</f>
        <v/>
      </c>
      <c r="AK281" s="16" t="str">
        <f ca="1">IF(data!$BX281=AL$1,data!$BW281,"")</f>
        <v/>
      </c>
      <c r="AL281" s="16" t="str">
        <f ca="1">IF(data!$BY281=AL$1,data!$BW281,"")</f>
        <v/>
      </c>
      <c r="AM281" s="16" t="str">
        <f ca="1">IF(OR(data!$BX281=AL$1,data!$BY281=AL$1),data!$BW281,"")</f>
        <v/>
      </c>
      <c r="AN281" s="17" t="str">
        <f ca="1">IF(data!$BX281=AO$1,data!$BW281,"")</f>
        <v/>
      </c>
      <c r="AO281" s="17" t="str">
        <f ca="1">IF(data!$BY281=AO$1,data!$BW281,"")</f>
        <v/>
      </c>
      <c r="AP281" s="17" t="str">
        <f ca="1">IF(OR(data!$BX281=AO$1,data!$BY281=AO$1),data!$BW281,"")</f>
        <v/>
      </c>
      <c r="AQ281" s="16" t="str">
        <f ca="1">IF(data!$BX281=AR$1,data!$BW281,"")</f>
        <v/>
      </c>
      <c r="AR281" s="16" t="str">
        <f ca="1">IF(data!$BY281=AR$1,data!$BW281,"")</f>
        <v/>
      </c>
      <c r="AS281" s="16" t="str">
        <f ca="1">IF(OR(data!$BX281=AR$1,data!$BY281=AR$1),data!$BW281,"")</f>
        <v/>
      </c>
      <c r="AT281" s="17" t="str">
        <f ca="1">IF(data!$BX281=AU$1,data!$BW281,"")</f>
        <v/>
      </c>
      <c r="AU281" s="17" t="str">
        <f ca="1">IF(data!$BY281=AU$1,data!$BW281,"")</f>
        <v/>
      </c>
      <c r="AV281" s="17" t="str">
        <f ca="1">IF(OR(data!$BX281=AU$1,data!$BY281=AU$1),data!$BW281,"")</f>
        <v/>
      </c>
      <c r="AW281" s="16" t="str">
        <f ca="1">IF(data!$BX281=AX$1,data!$BW281,"")</f>
        <v/>
      </c>
      <c r="AX281" s="16" t="str">
        <f ca="1">IF(data!$BY281=AX$1,data!$BW281,"")</f>
        <v/>
      </c>
      <c r="AY281" s="16" t="str">
        <f ca="1">IF(OR(data!$BX281=AX$1,data!$BY281=AX$1),data!$BW281,"")</f>
        <v/>
      </c>
      <c r="AZ281" s="17" t="str">
        <f ca="1">IF(data!$BX281=BA$1,data!$BW281,"")</f>
        <v/>
      </c>
      <c r="BA281" s="17" t="str">
        <f ca="1">IF(data!$BY281=BA$1,data!$BW281,"")</f>
        <v/>
      </c>
      <c r="BB281" s="17" t="str">
        <f ca="1">IF(OR(data!$BX281=BA$1,data!$BY281=BA$1),data!$BW281,"")</f>
        <v/>
      </c>
      <c r="BC281" s="16" t="str">
        <f ca="1">IF(data!$BX281=BD$1,data!$BW281,"")</f>
        <v/>
      </c>
      <c r="BD281" s="16" t="str">
        <f ca="1">IF(data!$BY281=BD$1,data!$BW281,"")</f>
        <v/>
      </c>
      <c r="BE281" s="16" t="str">
        <f ca="1">IF(OR(data!$BX281=BD$1,data!$BY281=BD$1),data!$BW281,"")</f>
        <v/>
      </c>
      <c r="BF281" s="17" t="str">
        <f ca="1">IF(data!$BX281=BG$1,data!$BW281,"")</f>
        <v/>
      </c>
      <c r="BG281" s="17" t="str">
        <f ca="1">IF(data!$BY281=BG$1,data!$BW281,"")</f>
        <v/>
      </c>
      <c r="BH281" s="17" t="str">
        <f ca="1">IF(OR(data!$BX281=BG$1,data!$BY281=BG$1),data!$BW281,"")</f>
        <v/>
      </c>
      <c r="BI281" s="16" t="str">
        <f ca="1">IF(data!$BX281=BJ$1,data!$BW281,"")</f>
        <v/>
      </c>
      <c r="BJ281" s="16" t="str">
        <f ca="1">IF(data!$BY281=BJ$1,data!$BW281,"")</f>
        <v/>
      </c>
      <c r="BK281" s="16" t="str">
        <f ca="1">IF(OR(data!$BX281=BJ$1,data!$BY281=BJ$1),data!$BW281,"")</f>
        <v/>
      </c>
      <c r="BL281" s="17" t="str">
        <f ca="1">IF(data!$BX281=BM$1,data!$BW281,"")</f>
        <v/>
      </c>
      <c r="BM281" s="17" t="str">
        <f ca="1">IF(data!$BY281=BM$1,data!$BW281,"")</f>
        <v/>
      </c>
      <c r="BN281" s="17" t="str">
        <f ca="1">IF(OR(data!$BX281=BM$1,data!$BY281=BM$1),data!$BW281,"")</f>
        <v/>
      </c>
      <c r="BO281" s="16" t="str">
        <f ca="1">IF(data!$BX281=BP$1,data!$BW281,"")</f>
        <v/>
      </c>
      <c r="BP281" s="16" t="str">
        <f ca="1">IF(data!$BY281=BP$1,data!$BW281,"")</f>
        <v/>
      </c>
      <c r="BQ281" s="16" t="str">
        <f ca="1">IF(OR(data!$BX281=BP$1,data!$BY281=BP$1),data!$BW281,"")</f>
        <v/>
      </c>
      <c r="BR281" s="17" t="str">
        <f ca="1">IF(data!$BX281=BS$1,data!$BW281,"")</f>
        <v/>
      </c>
      <c r="BS281" s="17" t="str">
        <f ca="1">IF(data!$BY281=BS$1,data!$BW281,"")</f>
        <v/>
      </c>
      <c r="BT281" s="17" t="str">
        <f ca="1">IF(OR(data!$BX281=BS$1,data!$BY281=BS$1),data!$BW281,"")</f>
        <v/>
      </c>
    </row>
    <row r="282" spans="1:72" s="11" customFormat="1" x14ac:dyDescent="0.25">
      <c r="A282" s="16" t="str">
        <f ca="1">IF(data!$BX282=B$1,data!$BW282,"")</f>
        <v/>
      </c>
      <c r="B282" s="16" t="str">
        <f ca="1">IF(data!$BY282=B$1,data!$BW282,"")</f>
        <v/>
      </c>
      <c r="C282" s="16" t="str">
        <f ca="1">IF(OR(data!$BX282=B$1,data!$BY282=B$1),data!$BW282,"")</f>
        <v/>
      </c>
      <c r="D282" s="17" t="str">
        <f ca="1">IF(data!$BX282=E$1,data!$BW282,"")</f>
        <v/>
      </c>
      <c r="E282" s="17" t="str">
        <f ca="1">IF(data!$BY282=E$1,data!$BW282,"")</f>
        <v/>
      </c>
      <c r="F282" s="17" t="str">
        <f ca="1">IF(OR(data!$BX282=E$1,data!$BY282=E$1),data!$BW282,"")</f>
        <v/>
      </c>
      <c r="G282" s="16" t="str">
        <f ca="1">IF(data!$BX282=H$1,data!$BW282,"")</f>
        <v/>
      </c>
      <c r="H282" s="16" t="str">
        <f ca="1">IF(data!$BY282=H$1,data!$BW282,"")</f>
        <v/>
      </c>
      <c r="I282" s="16" t="str">
        <f ca="1">IF(OR(data!$BX282=H$1,data!$BY282=H$1),data!$BW282,"")</f>
        <v/>
      </c>
      <c r="J282" s="17" t="str">
        <f ca="1">IF(data!$BX282=K$1,data!$BW282,"")</f>
        <v/>
      </c>
      <c r="K282" s="17" t="str">
        <f ca="1">IF(data!$BY282=K$1,data!$BW282,"")</f>
        <v/>
      </c>
      <c r="L282" s="17" t="str">
        <f ca="1">IF(OR(data!$BX282=K$1,data!$BY282=K$1),data!$BW282,"")</f>
        <v/>
      </c>
      <c r="M282" s="16" t="str">
        <f ca="1">IF(data!$BX282=N$1,data!$BW282,"")</f>
        <v/>
      </c>
      <c r="N282" s="16" t="str">
        <f ca="1">IF(data!$BY282=N$1,data!$BW282,"")</f>
        <v/>
      </c>
      <c r="O282" s="16" t="str">
        <f ca="1">IF(OR(data!$BX282=N$1,data!$BY282=N$1),data!$BW282,"")</f>
        <v/>
      </c>
      <c r="P282" s="17" t="str">
        <f ca="1">IF(data!$BX282=Q$1,data!$BW282,"")</f>
        <v/>
      </c>
      <c r="Q282" s="17" t="str">
        <f ca="1">IF(data!$BY282=Q$1,data!$BW282,"")</f>
        <v/>
      </c>
      <c r="R282" s="17" t="str">
        <f ca="1">IF(OR(data!$BX282=Q$1,data!$BY282=Q$1),data!$BW282,"")</f>
        <v/>
      </c>
      <c r="S282" s="16" t="str">
        <f ca="1">IF(data!$BX282=T$1,data!$BW282,"")</f>
        <v/>
      </c>
      <c r="T282" s="16" t="str">
        <f ca="1">IF(data!$BY282=T$1,data!$BW282,"")</f>
        <v/>
      </c>
      <c r="U282" s="16" t="str">
        <f ca="1">IF(OR(data!$BX282=T$1,data!$BY282=T$1),data!$BW282,"")</f>
        <v/>
      </c>
      <c r="V282" s="17" t="str">
        <f ca="1">IF(data!$BX282=W$1,data!$BW282,"")</f>
        <v/>
      </c>
      <c r="W282" s="17" t="str">
        <f ca="1">IF(data!$BY282=W$1,data!$BW282,"")</f>
        <v/>
      </c>
      <c r="X282" s="17" t="str">
        <f ca="1">IF(OR(data!$BX282=W$1,data!$BY282=W$1),data!$BW282,"")</f>
        <v/>
      </c>
      <c r="Y282" s="16" t="str">
        <f ca="1">IF(data!$BX282=Z$1,data!$BW282,"")</f>
        <v/>
      </c>
      <c r="Z282" s="16" t="str">
        <f ca="1">IF(data!$BY282=Z$1,data!$BW282,"")</f>
        <v/>
      </c>
      <c r="AA282" s="16" t="str">
        <f ca="1">IF(OR(data!$BX282=Z$1,data!$BY282=Z$1),data!$BW282,"")</f>
        <v/>
      </c>
      <c r="AB282" s="17" t="str">
        <f ca="1">IF(data!$BX282=AC$1,data!$BW282,"")</f>
        <v/>
      </c>
      <c r="AC282" s="17" t="str">
        <f ca="1">IF(data!$BY282=AC$1,data!$BW282,"")</f>
        <v/>
      </c>
      <c r="AD282" s="17" t="str">
        <f ca="1">IF(OR(data!$BX282=AC$1,data!$BY282=AC$1),data!$BW282,"")</f>
        <v/>
      </c>
      <c r="AE282" s="16" t="str">
        <f ca="1">IF(data!$BX282=AF$1,data!$BW282,"")</f>
        <v/>
      </c>
      <c r="AF282" s="16" t="str">
        <f ca="1">IF(data!$BY282=AF$1,data!$BW282,"")</f>
        <v/>
      </c>
      <c r="AG282" s="16" t="str">
        <f ca="1">IF(OR(data!$BX282=AF$1,data!$BY282=AF$1),data!$BW282,"")</f>
        <v/>
      </c>
      <c r="AH282" s="17" t="str">
        <f ca="1">IF(data!$BX282=AI$1,data!$BW282,"")</f>
        <v/>
      </c>
      <c r="AI282" s="17" t="str">
        <f ca="1">IF(data!$BY282=AI$1,data!$BW282,"")</f>
        <v/>
      </c>
      <c r="AJ282" s="17" t="str">
        <f ca="1">IF(OR(data!$BX282=AI$1,data!$BY282=AI$1),data!$BW282,"")</f>
        <v/>
      </c>
      <c r="AK282" s="16" t="str">
        <f ca="1">IF(data!$BX282=AL$1,data!$BW282,"")</f>
        <v/>
      </c>
      <c r="AL282" s="16" t="str">
        <f ca="1">IF(data!$BY282=AL$1,data!$BW282,"")</f>
        <v/>
      </c>
      <c r="AM282" s="16" t="str">
        <f ca="1">IF(OR(data!$BX282=AL$1,data!$BY282=AL$1),data!$BW282,"")</f>
        <v/>
      </c>
      <c r="AN282" s="17" t="str">
        <f ca="1">IF(data!$BX282=AO$1,data!$BW282,"")</f>
        <v/>
      </c>
      <c r="AO282" s="17" t="str">
        <f ca="1">IF(data!$BY282=AO$1,data!$BW282,"")</f>
        <v/>
      </c>
      <c r="AP282" s="17" t="str">
        <f ca="1">IF(OR(data!$BX282=AO$1,data!$BY282=AO$1),data!$BW282,"")</f>
        <v/>
      </c>
      <c r="AQ282" s="16" t="str">
        <f ca="1">IF(data!$BX282=AR$1,data!$BW282,"")</f>
        <v/>
      </c>
      <c r="AR282" s="16" t="str">
        <f ca="1">IF(data!$BY282=AR$1,data!$BW282,"")</f>
        <v/>
      </c>
      <c r="AS282" s="16" t="str">
        <f ca="1">IF(OR(data!$BX282=AR$1,data!$BY282=AR$1),data!$BW282,"")</f>
        <v/>
      </c>
      <c r="AT282" s="17" t="str">
        <f ca="1">IF(data!$BX282=AU$1,data!$BW282,"")</f>
        <v/>
      </c>
      <c r="AU282" s="17" t="str">
        <f ca="1">IF(data!$BY282=AU$1,data!$BW282,"")</f>
        <v/>
      </c>
      <c r="AV282" s="17" t="str">
        <f ca="1">IF(OR(data!$BX282=AU$1,data!$BY282=AU$1),data!$BW282,"")</f>
        <v/>
      </c>
      <c r="AW282" s="16" t="str">
        <f ca="1">IF(data!$BX282=AX$1,data!$BW282,"")</f>
        <v/>
      </c>
      <c r="AX282" s="16" t="str">
        <f ca="1">IF(data!$BY282=AX$1,data!$BW282,"")</f>
        <v/>
      </c>
      <c r="AY282" s="16" t="str">
        <f ca="1">IF(OR(data!$BX282=AX$1,data!$BY282=AX$1),data!$BW282,"")</f>
        <v/>
      </c>
      <c r="AZ282" s="17" t="str">
        <f ca="1">IF(data!$BX282=BA$1,data!$BW282,"")</f>
        <v/>
      </c>
      <c r="BA282" s="17" t="str">
        <f ca="1">IF(data!$BY282=BA$1,data!$BW282,"")</f>
        <v/>
      </c>
      <c r="BB282" s="17" t="str">
        <f ca="1">IF(OR(data!$BX282=BA$1,data!$BY282=BA$1),data!$BW282,"")</f>
        <v/>
      </c>
      <c r="BC282" s="16" t="str">
        <f ca="1">IF(data!$BX282=BD$1,data!$BW282,"")</f>
        <v/>
      </c>
      <c r="BD282" s="16" t="str">
        <f ca="1">IF(data!$BY282=BD$1,data!$BW282,"")</f>
        <v/>
      </c>
      <c r="BE282" s="16" t="str">
        <f ca="1">IF(OR(data!$BX282=BD$1,data!$BY282=BD$1),data!$BW282,"")</f>
        <v/>
      </c>
      <c r="BF282" s="17" t="str">
        <f ca="1">IF(data!$BX282=BG$1,data!$BW282,"")</f>
        <v/>
      </c>
      <c r="BG282" s="17" t="str">
        <f ca="1">IF(data!$BY282=BG$1,data!$BW282,"")</f>
        <v/>
      </c>
      <c r="BH282" s="17" t="str">
        <f ca="1">IF(OR(data!$BX282=BG$1,data!$BY282=BG$1),data!$BW282,"")</f>
        <v/>
      </c>
      <c r="BI282" s="16" t="str">
        <f ca="1">IF(data!$BX282=BJ$1,data!$BW282,"")</f>
        <v/>
      </c>
      <c r="BJ282" s="16" t="str">
        <f ca="1">IF(data!$BY282=BJ$1,data!$BW282,"")</f>
        <v/>
      </c>
      <c r="BK282" s="16" t="str">
        <f ca="1">IF(OR(data!$BX282=BJ$1,data!$BY282=BJ$1),data!$BW282,"")</f>
        <v/>
      </c>
      <c r="BL282" s="17" t="str">
        <f ca="1">IF(data!$BX282=BM$1,data!$BW282,"")</f>
        <v/>
      </c>
      <c r="BM282" s="17" t="str">
        <f ca="1">IF(data!$BY282=BM$1,data!$BW282,"")</f>
        <v/>
      </c>
      <c r="BN282" s="17" t="str">
        <f ca="1">IF(OR(data!$BX282=BM$1,data!$BY282=BM$1),data!$BW282,"")</f>
        <v/>
      </c>
      <c r="BO282" s="16" t="str">
        <f ca="1">IF(data!$BX282=BP$1,data!$BW282,"")</f>
        <v/>
      </c>
      <c r="BP282" s="16" t="str">
        <f ca="1">IF(data!$BY282=BP$1,data!$BW282,"")</f>
        <v/>
      </c>
      <c r="BQ282" s="16" t="str">
        <f ca="1">IF(OR(data!$BX282=BP$1,data!$BY282=BP$1),data!$BW282,"")</f>
        <v/>
      </c>
      <c r="BR282" s="17" t="str">
        <f ca="1">IF(data!$BX282=BS$1,data!$BW282,"")</f>
        <v/>
      </c>
      <c r="BS282" s="17" t="str">
        <f ca="1">IF(data!$BY282=BS$1,data!$BW282,"")</f>
        <v/>
      </c>
      <c r="BT282" s="17" t="str">
        <f ca="1">IF(OR(data!$BX282=BS$1,data!$BY282=BS$1),data!$BW282,"")</f>
        <v/>
      </c>
    </row>
    <row r="283" spans="1:72" s="11" customFormat="1" x14ac:dyDescent="0.25">
      <c r="A283" s="16" t="str">
        <f ca="1">IF(data!$BX283=B$1,data!$BW283,"")</f>
        <v/>
      </c>
      <c r="B283" s="16" t="str">
        <f ca="1">IF(data!$BY283=B$1,data!$BW283,"")</f>
        <v/>
      </c>
      <c r="C283" s="16" t="str">
        <f ca="1">IF(OR(data!$BX283=B$1,data!$BY283=B$1),data!$BW283,"")</f>
        <v/>
      </c>
      <c r="D283" s="17" t="str">
        <f ca="1">IF(data!$BX283=E$1,data!$BW283,"")</f>
        <v/>
      </c>
      <c r="E283" s="17" t="str">
        <f ca="1">IF(data!$BY283=E$1,data!$BW283,"")</f>
        <v/>
      </c>
      <c r="F283" s="17" t="str">
        <f ca="1">IF(OR(data!$BX283=E$1,data!$BY283=E$1),data!$BW283,"")</f>
        <v/>
      </c>
      <c r="G283" s="16" t="str">
        <f ca="1">IF(data!$BX283=H$1,data!$BW283,"")</f>
        <v/>
      </c>
      <c r="H283" s="16" t="str">
        <f ca="1">IF(data!$BY283=H$1,data!$BW283,"")</f>
        <v/>
      </c>
      <c r="I283" s="16" t="str">
        <f ca="1">IF(OR(data!$BX283=H$1,data!$BY283=H$1),data!$BW283,"")</f>
        <v/>
      </c>
      <c r="J283" s="17" t="str">
        <f ca="1">IF(data!$BX283=K$1,data!$BW283,"")</f>
        <v/>
      </c>
      <c r="K283" s="17" t="str">
        <f ca="1">IF(data!$BY283=K$1,data!$BW283,"")</f>
        <v/>
      </c>
      <c r="L283" s="17" t="str">
        <f ca="1">IF(OR(data!$BX283=K$1,data!$BY283=K$1),data!$BW283,"")</f>
        <v/>
      </c>
      <c r="M283" s="16" t="str">
        <f ca="1">IF(data!$BX283=N$1,data!$BW283,"")</f>
        <v/>
      </c>
      <c r="N283" s="16" t="str">
        <f ca="1">IF(data!$BY283=N$1,data!$BW283,"")</f>
        <v/>
      </c>
      <c r="O283" s="16" t="str">
        <f ca="1">IF(OR(data!$BX283=N$1,data!$BY283=N$1),data!$BW283,"")</f>
        <v/>
      </c>
      <c r="P283" s="17" t="str">
        <f ca="1">IF(data!$BX283=Q$1,data!$BW283,"")</f>
        <v/>
      </c>
      <c r="Q283" s="17" t="str">
        <f ca="1">IF(data!$BY283=Q$1,data!$BW283,"")</f>
        <v/>
      </c>
      <c r="R283" s="17" t="str">
        <f ca="1">IF(OR(data!$BX283=Q$1,data!$BY283=Q$1),data!$BW283,"")</f>
        <v/>
      </c>
      <c r="S283" s="16" t="str">
        <f ca="1">IF(data!$BX283=T$1,data!$BW283,"")</f>
        <v/>
      </c>
      <c r="T283" s="16" t="str">
        <f ca="1">IF(data!$BY283=T$1,data!$BW283,"")</f>
        <v/>
      </c>
      <c r="U283" s="16" t="str">
        <f ca="1">IF(OR(data!$BX283=T$1,data!$BY283=T$1),data!$BW283,"")</f>
        <v/>
      </c>
      <c r="V283" s="17" t="str">
        <f ca="1">IF(data!$BX283=W$1,data!$BW283,"")</f>
        <v/>
      </c>
      <c r="W283" s="17" t="str">
        <f ca="1">IF(data!$BY283=W$1,data!$BW283,"")</f>
        <v/>
      </c>
      <c r="X283" s="17" t="str">
        <f ca="1">IF(OR(data!$BX283=W$1,data!$BY283=W$1),data!$BW283,"")</f>
        <v/>
      </c>
      <c r="Y283" s="16" t="str">
        <f ca="1">IF(data!$BX283=Z$1,data!$BW283,"")</f>
        <v/>
      </c>
      <c r="Z283" s="16" t="str">
        <f ca="1">IF(data!$BY283=Z$1,data!$BW283,"")</f>
        <v/>
      </c>
      <c r="AA283" s="16" t="str">
        <f ca="1">IF(OR(data!$BX283=Z$1,data!$BY283=Z$1),data!$BW283,"")</f>
        <v/>
      </c>
      <c r="AB283" s="17" t="str">
        <f ca="1">IF(data!$BX283=AC$1,data!$BW283,"")</f>
        <v/>
      </c>
      <c r="AC283" s="17" t="str">
        <f ca="1">IF(data!$BY283=AC$1,data!$BW283,"")</f>
        <v/>
      </c>
      <c r="AD283" s="17" t="str">
        <f ca="1">IF(OR(data!$BX283=AC$1,data!$BY283=AC$1),data!$BW283,"")</f>
        <v/>
      </c>
      <c r="AE283" s="16" t="str">
        <f ca="1">IF(data!$BX283=AF$1,data!$BW283,"")</f>
        <v/>
      </c>
      <c r="AF283" s="16" t="str">
        <f ca="1">IF(data!$BY283=AF$1,data!$BW283,"")</f>
        <v/>
      </c>
      <c r="AG283" s="16" t="str">
        <f ca="1">IF(OR(data!$BX283=AF$1,data!$BY283=AF$1),data!$BW283,"")</f>
        <v/>
      </c>
      <c r="AH283" s="17" t="str">
        <f ca="1">IF(data!$BX283=AI$1,data!$BW283,"")</f>
        <v/>
      </c>
      <c r="AI283" s="17" t="str">
        <f ca="1">IF(data!$BY283=AI$1,data!$BW283,"")</f>
        <v/>
      </c>
      <c r="AJ283" s="17" t="str">
        <f ca="1">IF(OR(data!$BX283=AI$1,data!$BY283=AI$1),data!$BW283,"")</f>
        <v/>
      </c>
      <c r="AK283" s="16" t="str">
        <f ca="1">IF(data!$BX283=AL$1,data!$BW283,"")</f>
        <v/>
      </c>
      <c r="AL283" s="16" t="str">
        <f ca="1">IF(data!$BY283=AL$1,data!$BW283,"")</f>
        <v/>
      </c>
      <c r="AM283" s="16" t="str">
        <f ca="1">IF(OR(data!$BX283=AL$1,data!$BY283=AL$1),data!$BW283,"")</f>
        <v/>
      </c>
      <c r="AN283" s="17" t="str">
        <f ca="1">IF(data!$BX283=AO$1,data!$BW283,"")</f>
        <v/>
      </c>
      <c r="AO283" s="17" t="str">
        <f ca="1">IF(data!$BY283=AO$1,data!$BW283,"")</f>
        <v/>
      </c>
      <c r="AP283" s="17" t="str">
        <f ca="1">IF(OR(data!$BX283=AO$1,data!$BY283=AO$1),data!$BW283,"")</f>
        <v/>
      </c>
      <c r="AQ283" s="16" t="str">
        <f ca="1">IF(data!$BX283=AR$1,data!$BW283,"")</f>
        <v/>
      </c>
      <c r="AR283" s="16" t="str">
        <f ca="1">IF(data!$BY283=AR$1,data!$BW283,"")</f>
        <v/>
      </c>
      <c r="AS283" s="16" t="str">
        <f ca="1">IF(OR(data!$BX283=AR$1,data!$BY283=AR$1),data!$BW283,"")</f>
        <v/>
      </c>
      <c r="AT283" s="17" t="str">
        <f ca="1">IF(data!$BX283=AU$1,data!$BW283,"")</f>
        <v/>
      </c>
      <c r="AU283" s="17" t="str">
        <f ca="1">IF(data!$BY283=AU$1,data!$BW283,"")</f>
        <v/>
      </c>
      <c r="AV283" s="17" t="str">
        <f ca="1">IF(OR(data!$BX283=AU$1,data!$BY283=AU$1),data!$BW283,"")</f>
        <v/>
      </c>
      <c r="AW283" s="16" t="str">
        <f ca="1">IF(data!$BX283=AX$1,data!$BW283,"")</f>
        <v/>
      </c>
      <c r="AX283" s="16" t="str">
        <f ca="1">IF(data!$BY283=AX$1,data!$BW283,"")</f>
        <v/>
      </c>
      <c r="AY283" s="16" t="str">
        <f ca="1">IF(OR(data!$BX283=AX$1,data!$BY283=AX$1),data!$BW283,"")</f>
        <v/>
      </c>
      <c r="AZ283" s="17" t="str">
        <f ca="1">IF(data!$BX283=BA$1,data!$BW283,"")</f>
        <v/>
      </c>
      <c r="BA283" s="17" t="str">
        <f ca="1">IF(data!$BY283=BA$1,data!$BW283,"")</f>
        <v/>
      </c>
      <c r="BB283" s="17" t="str">
        <f ca="1">IF(OR(data!$BX283=BA$1,data!$BY283=BA$1),data!$BW283,"")</f>
        <v/>
      </c>
      <c r="BC283" s="16" t="str">
        <f ca="1">IF(data!$BX283=BD$1,data!$BW283,"")</f>
        <v/>
      </c>
      <c r="BD283" s="16" t="str">
        <f ca="1">IF(data!$BY283=BD$1,data!$BW283,"")</f>
        <v/>
      </c>
      <c r="BE283" s="16" t="str">
        <f ca="1">IF(OR(data!$BX283=BD$1,data!$BY283=BD$1),data!$BW283,"")</f>
        <v/>
      </c>
      <c r="BF283" s="17" t="str">
        <f ca="1">IF(data!$BX283=BG$1,data!$BW283,"")</f>
        <v/>
      </c>
      <c r="BG283" s="17" t="str">
        <f ca="1">IF(data!$BY283=BG$1,data!$BW283,"")</f>
        <v/>
      </c>
      <c r="BH283" s="17" t="str">
        <f ca="1">IF(OR(data!$BX283=BG$1,data!$BY283=BG$1),data!$BW283,"")</f>
        <v/>
      </c>
      <c r="BI283" s="16" t="str">
        <f ca="1">IF(data!$BX283=BJ$1,data!$BW283,"")</f>
        <v/>
      </c>
      <c r="BJ283" s="16" t="str">
        <f ca="1">IF(data!$BY283=BJ$1,data!$BW283,"")</f>
        <v/>
      </c>
      <c r="BK283" s="16" t="str">
        <f ca="1">IF(OR(data!$BX283=BJ$1,data!$BY283=BJ$1),data!$BW283,"")</f>
        <v/>
      </c>
      <c r="BL283" s="17" t="str">
        <f ca="1">IF(data!$BX283=BM$1,data!$BW283,"")</f>
        <v/>
      </c>
      <c r="BM283" s="17" t="str">
        <f ca="1">IF(data!$BY283=BM$1,data!$BW283,"")</f>
        <v/>
      </c>
      <c r="BN283" s="17" t="str">
        <f ca="1">IF(OR(data!$BX283=BM$1,data!$BY283=BM$1),data!$BW283,"")</f>
        <v/>
      </c>
      <c r="BO283" s="16" t="str">
        <f ca="1">IF(data!$BX283=BP$1,data!$BW283,"")</f>
        <v/>
      </c>
      <c r="BP283" s="16" t="str">
        <f ca="1">IF(data!$BY283=BP$1,data!$BW283,"")</f>
        <v/>
      </c>
      <c r="BQ283" s="16" t="str">
        <f ca="1">IF(OR(data!$BX283=BP$1,data!$BY283=BP$1),data!$BW283,"")</f>
        <v/>
      </c>
      <c r="BR283" s="17" t="str">
        <f ca="1">IF(data!$BX283=BS$1,data!$BW283,"")</f>
        <v/>
      </c>
      <c r="BS283" s="17" t="str">
        <f ca="1">IF(data!$BY283=BS$1,data!$BW283,"")</f>
        <v/>
      </c>
      <c r="BT283" s="17" t="str">
        <f ca="1">IF(OR(data!$BX283=BS$1,data!$BY283=BS$1),data!$BW283,"")</f>
        <v/>
      </c>
    </row>
    <row r="284" spans="1:72" s="11" customFormat="1" x14ac:dyDescent="0.25">
      <c r="A284" s="16" t="str">
        <f ca="1">IF(data!$BX284=B$1,data!$BW284,"")</f>
        <v/>
      </c>
      <c r="B284" s="16" t="str">
        <f ca="1">IF(data!$BY284=B$1,data!$BW284,"")</f>
        <v/>
      </c>
      <c r="C284" s="16" t="str">
        <f ca="1">IF(OR(data!$BX284=B$1,data!$BY284=B$1),data!$BW284,"")</f>
        <v/>
      </c>
      <c r="D284" s="17" t="str">
        <f ca="1">IF(data!$BX284=E$1,data!$BW284,"")</f>
        <v/>
      </c>
      <c r="E284" s="17" t="str">
        <f ca="1">IF(data!$BY284=E$1,data!$BW284,"")</f>
        <v/>
      </c>
      <c r="F284" s="17" t="str">
        <f ca="1">IF(OR(data!$BX284=E$1,data!$BY284=E$1),data!$BW284,"")</f>
        <v/>
      </c>
      <c r="G284" s="16" t="str">
        <f ca="1">IF(data!$BX284=H$1,data!$BW284,"")</f>
        <v/>
      </c>
      <c r="H284" s="16" t="str">
        <f ca="1">IF(data!$BY284=H$1,data!$BW284,"")</f>
        <v/>
      </c>
      <c r="I284" s="16" t="str">
        <f ca="1">IF(OR(data!$BX284=H$1,data!$BY284=H$1),data!$BW284,"")</f>
        <v/>
      </c>
      <c r="J284" s="17" t="str">
        <f ca="1">IF(data!$BX284=K$1,data!$BW284,"")</f>
        <v/>
      </c>
      <c r="K284" s="17" t="str">
        <f ca="1">IF(data!$BY284=K$1,data!$BW284,"")</f>
        <v/>
      </c>
      <c r="L284" s="17" t="str">
        <f ca="1">IF(OR(data!$BX284=K$1,data!$BY284=K$1),data!$BW284,"")</f>
        <v/>
      </c>
      <c r="M284" s="16" t="str">
        <f ca="1">IF(data!$BX284=N$1,data!$BW284,"")</f>
        <v/>
      </c>
      <c r="N284" s="16" t="str">
        <f ca="1">IF(data!$BY284=N$1,data!$BW284,"")</f>
        <v/>
      </c>
      <c r="O284" s="16" t="str">
        <f ca="1">IF(OR(data!$BX284=N$1,data!$BY284=N$1),data!$BW284,"")</f>
        <v/>
      </c>
      <c r="P284" s="17" t="str">
        <f ca="1">IF(data!$BX284=Q$1,data!$BW284,"")</f>
        <v/>
      </c>
      <c r="Q284" s="17" t="str">
        <f ca="1">IF(data!$BY284=Q$1,data!$BW284,"")</f>
        <v/>
      </c>
      <c r="R284" s="17" t="str">
        <f ca="1">IF(OR(data!$BX284=Q$1,data!$BY284=Q$1),data!$BW284,"")</f>
        <v/>
      </c>
      <c r="S284" s="16" t="str">
        <f ca="1">IF(data!$BX284=T$1,data!$BW284,"")</f>
        <v/>
      </c>
      <c r="T284" s="16" t="str">
        <f ca="1">IF(data!$BY284=T$1,data!$BW284,"")</f>
        <v/>
      </c>
      <c r="U284" s="16" t="str">
        <f ca="1">IF(OR(data!$BX284=T$1,data!$BY284=T$1),data!$BW284,"")</f>
        <v/>
      </c>
      <c r="V284" s="17" t="str">
        <f ca="1">IF(data!$BX284=W$1,data!$BW284,"")</f>
        <v/>
      </c>
      <c r="W284" s="17" t="str">
        <f ca="1">IF(data!$BY284=W$1,data!$BW284,"")</f>
        <v/>
      </c>
      <c r="X284" s="17" t="str">
        <f ca="1">IF(OR(data!$BX284=W$1,data!$BY284=W$1),data!$BW284,"")</f>
        <v/>
      </c>
      <c r="Y284" s="16" t="str">
        <f ca="1">IF(data!$BX284=Z$1,data!$BW284,"")</f>
        <v/>
      </c>
      <c r="Z284" s="16" t="str">
        <f ca="1">IF(data!$BY284=Z$1,data!$BW284,"")</f>
        <v/>
      </c>
      <c r="AA284" s="16" t="str">
        <f ca="1">IF(OR(data!$BX284=Z$1,data!$BY284=Z$1),data!$BW284,"")</f>
        <v/>
      </c>
      <c r="AB284" s="17" t="str">
        <f ca="1">IF(data!$BX284=AC$1,data!$BW284,"")</f>
        <v/>
      </c>
      <c r="AC284" s="17" t="str">
        <f ca="1">IF(data!$BY284=AC$1,data!$BW284,"")</f>
        <v/>
      </c>
      <c r="AD284" s="17" t="str">
        <f ca="1">IF(OR(data!$BX284=AC$1,data!$BY284=AC$1),data!$BW284,"")</f>
        <v/>
      </c>
      <c r="AE284" s="16" t="str">
        <f ca="1">IF(data!$BX284=AF$1,data!$BW284,"")</f>
        <v/>
      </c>
      <c r="AF284" s="16" t="str">
        <f ca="1">IF(data!$BY284=AF$1,data!$BW284,"")</f>
        <v/>
      </c>
      <c r="AG284" s="16" t="str">
        <f ca="1">IF(OR(data!$BX284=AF$1,data!$BY284=AF$1),data!$BW284,"")</f>
        <v/>
      </c>
      <c r="AH284" s="17" t="str">
        <f ca="1">IF(data!$BX284=AI$1,data!$BW284,"")</f>
        <v/>
      </c>
      <c r="AI284" s="17" t="str">
        <f ca="1">IF(data!$BY284=AI$1,data!$BW284,"")</f>
        <v/>
      </c>
      <c r="AJ284" s="17" t="str">
        <f ca="1">IF(OR(data!$BX284=AI$1,data!$BY284=AI$1),data!$BW284,"")</f>
        <v/>
      </c>
      <c r="AK284" s="16" t="str">
        <f ca="1">IF(data!$BX284=AL$1,data!$BW284,"")</f>
        <v/>
      </c>
      <c r="AL284" s="16" t="str">
        <f ca="1">IF(data!$BY284=AL$1,data!$BW284,"")</f>
        <v/>
      </c>
      <c r="AM284" s="16" t="str">
        <f ca="1">IF(OR(data!$BX284=AL$1,data!$BY284=AL$1),data!$BW284,"")</f>
        <v/>
      </c>
      <c r="AN284" s="17" t="str">
        <f ca="1">IF(data!$BX284=AO$1,data!$BW284,"")</f>
        <v/>
      </c>
      <c r="AO284" s="17" t="str">
        <f ca="1">IF(data!$BY284=AO$1,data!$BW284,"")</f>
        <v/>
      </c>
      <c r="AP284" s="17" t="str">
        <f ca="1">IF(OR(data!$BX284=AO$1,data!$BY284=AO$1),data!$BW284,"")</f>
        <v/>
      </c>
      <c r="AQ284" s="16" t="str">
        <f ca="1">IF(data!$BX284=AR$1,data!$BW284,"")</f>
        <v/>
      </c>
      <c r="AR284" s="16" t="str">
        <f ca="1">IF(data!$BY284=AR$1,data!$BW284,"")</f>
        <v/>
      </c>
      <c r="AS284" s="16" t="str">
        <f ca="1">IF(OR(data!$BX284=AR$1,data!$BY284=AR$1),data!$BW284,"")</f>
        <v/>
      </c>
      <c r="AT284" s="17" t="str">
        <f ca="1">IF(data!$BX284=AU$1,data!$BW284,"")</f>
        <v/>
      </c>
      <c r="AU284" s="17" t="str">
        <f ca="1">IF(data!$BY284=AU$1,data!$BW284,"")</f>
        <v/>
      </c>
      <c r="AV284" s="17" t="str">
        <f ca="1">IF(OR(data!$BX284=AU$1,data!$BY284=AU$1),data!$BW284,"")</f>
        <v/>
      </c>
      <c r="AW284" s="16" t="str">
        <f ca="1">IF(data!$BX284=AX$1,data!$BW284,"")</f>
        <v/>
      </c>
      <c r="AX284" s="16" t="str">
        <f ca="1">IF(data!$BY284=AX$1,data!$BW284,"")</f>
        <v/>
      </c>
      <c r="AY284" s="16" t="str">
        <f ca="1">IF(OR(data!$BX284=AX$1,data!$BY284=AX$1),data!$BW284,"")</f>
        <v/>
      </c>
      <c r="AZ284" s="17" t="str">
        <f ca="1">IF(data!$BX284=BA$1,data!$BW284,"")</f>
        <v/>
      </c>
      <c r="BA284" s="17" t="str">
        <f ca="1">IF(data!$BY284=BA$1,data!$BW284,"")</f>
        <v/>
      </c>
      <c r="BB284" s="17" t="str">
        <f ca="1">IF(OR(data!$BX284=BA$1,data!$BY284=BA$1),data!$BW284,"")</f>
        <v/>
      </c>
      <c r="BC284" s="16" t="str">
        <f ca="1">IF(data!$BX284=BD$1,data!$BW284,"")</f>
        <v/>
      </c>
      <c r="BD284" s="16" t="str">
        <f ca="1">IF(data!$BY284=BD$1,data!$BW284,"")</f>
        <v/>
      </c>
      <c r="BE284" s="16" t="str">
        <f ca="1">IF(OR(data!$BX284=BD$1,data!$BY284=BD$1),data!$BW284,"")</f>
        <v/>
      </c>
      <c r="BF284" s="17" t="str">
        <f ca="1">IF(data!$BX284=BG$1,data!$BW284,"")</f>
        <v/>
      </c>
      <c r="BG284" s="17" t="str">
        <f ca="1">IF(data!$BY284=BG$1,data!$BW284,"")</f>
        <v/>
      </c>
      <c r="BH284" s="17" t="str">
        <f ca="1">IF(OR(data!$BX284=BG$1,data!$BY284=BG$1),data!$BW284,"")</f>
        <v/>
      </c>
      <c r="BI284" s="16" t="str">
        <f ca="1">IF(data!$BX284=BJ$1,data!$BW284,"")</f>
        <v/>
      </c>
      <c r="BJ284" s="16" t="str">
        <f ca="1">IF(data!$BY284=BJ$1,data!$BW284,"")</f>
        <v/>
      </c>
      <c r="BK284" s="16" t="str">
        <f ca="1">IF(OR(data!$BX284=BJ$1,data!$BY284=BJ$1),data!$BW284,"")</f>
        <v/>
      </c>
      <c r="BL284" s="17" t="str">
        <f ca="1">IF(data!$BX284=BM$1,data!$BW284,"")</f>
        <v/>
      </c>
      <c r="BM284" s="17" t="str">
        <f ca="1">IF(data!$BY284=BM$1,data!$BW284,"")</f>
        <v/>
      </c>
      <c r="BN284" s="17" t="str">
        <f ca="1">IF(OR(data!$BX284=BM$1,data!$BY284=BM$1),data!$BW284,"")</f>
        <v/>
      </c>
      <c r="BO284" s="16" t="str">
        <f ca="1">IF(data!$BX284=BP$1,data!$BW284,"")</f>
        <v/>
      </c>
      <c r="BP284" s="16" t="str">
        <f ca="1">IF(data!$BY284=BP$1,data!$BW284,"")</f>
        <v/>
      </c>
      <c r="BQ284" s="16" t="str">
        <f ca="1">IF(OR(data!$BX284=BP$1,data!$BY284=BP$1),data!$BW284,"")</f>
        <v/>
      </c>
      <c r="BR284" s="17" t="str">
        <f ca="1">IF(data!$BX284=BS$1,data!$BW284,"")</f>
        <v/>
      </c>
      <c r="BS284" s="17" t="str">
        <f ca="1">IF(data!$BY284=BS$1,data!$BW284,"")</f>
        <v/>
      </c>
      <c r="BT284" s="17" t="str">
        <f ca="1">IF(OR(data!$BX284=BS$1,data!$BY284=BS$1),data!$BW284,"")</f>
        <v/>
      </c>
    </row>
    <row r="285" spans="1:72" s="11" customFormat="1" x14ac:dyDescent="0.25">
      <c r="A285" s="16" t="str">
        <f ca="1">IF(data!$BX285=B$1,data!$BW285,"")</f>
        <v/>
      </c>
      <c r="B285" s="16" t="str">
        <f ca="1">IF(data!$BY285=B$1,data!$BW285,"")</f>
        <v/>
      </c>
      <c r="C285" s="16" t="str">
        <f ca="1">IF(OR(data!$BX285=B$1,data!$BY285=B$1),data!$BW285,"")</f>
        <v/>
      </c>
      <c r="D285" s="17" t="str">
        <f ca="1">IF(data!$BX285=E$1,data!$BW285,"")</f>
        <v/>
      </c>
      <c r="E285" s="17" t="str">
        <f ca="1">IF(data!$BY285=E$1,data!$BW285,"")</f>
        <v/>
      </c>
      <c r="F285" s="17" t="str">
        <f ca="1">IF(OR(data!$BX285=E$1,data!$BY285=E$1),data!$BW285,"")</f>
        <v/>
      </c>
      <c r="G285" s="16" t="str">
        <f ca="1">IF(data!$BX285=H$1,data!$BW285,"")</f>
        <v/>
      </c>
      <c r="H285" s="16" t="str">
        <f ca="1">IF(data!$BY285=H$1,data!$BW285,"")</f>
        <v/>
      </c>
      <c r="I285" s="16" t="str">
        <f ca="1">IF(OR(data!$BX285=H$1,data!$BY285=H$1),data!$BW285,"")</f>
        <v/>
      </c>
      <c r="J285" s="17" t="str">
        <f ca="1">IF(data!$BX285=K$1,data!$BW285,"")</f>
        <v/>
      </c>
      <c r="K285" s="17" t="str">
        <f ca="1">IF(data!$BY285=K$1,data!$BW285,"")</f>
        <v/>
      </c>
      <c r="L285" s="17" t="str">
        <f ca="1">IF(OR(data!$BX285=K$1,data!$BY285=K$1),data!$BW285,"")</f>
        <v/>
      </c>
      <c r="M285" s="16" t="str">
        <f ca="1">IF(data!$BX285=N$1,data!$BW285,"")</f>
        <v/>
      </c>
      <c r="N285" s="16" t="str">
        <f ca="1">IF(data!$BY285=N$1,data!$BW285,"")</f>
        <v/>
      </c>
      <c r="O285" s="16" t="str">
        <f ca="1">IF(OR(data!$BX285=N$1,data!$BY285=N$1),data!$BW285,"")</f>
        <v/>
      </c>
      <c r="P285" s="17" t="str">
        <f ca="1">IF(data!$BX285=Q$1,data!$BW285,"")</f>
        <v/>
      </c>
      <c r="Q285" s="17" t="str">
        <f ca="1">IF(data!$BY285=Q$1,data!$BW285,"")</f>
        <v/>
      </c>
      <c r="R285" s="17" t="str">
        <f ca="1">IF(OR(data!$BX285=Q$1,data!$BY285=Q$1),data!$BW285,"")</f>
        <v/>
      </c>
      <c r="S285" s="16" t="str">
        <f ca="1">IF(data!$BX285=T$1,data!$BW285,"")</f>
        <v/>
      </c>
      <c r="T285" s="16" t="str">
        <f ca="1">IF(data!$BY285=T$1,data!$BW285,"")</f>
        <v/>
      </c>
      <c r="U285" s="16" t="str">
        <f ca="1">IF(OR(data!$BX285=T$1,data!$BY285=T$1),data!$BW285,"")</f>
        <v/>
      </c>
      <c r="V285" s="17" t="str">
        <f ca="1">IF(data!$BX285=W$1,data!$BW285,"")</f>
        <v/>
      </c>
      <c r="W285" s="17" t="str">
        <f ca="1">IF(data!$BY285=W$1,data!$BW285,"")</f>
        <v/>
      </c>
      <c r="X285" s="17" t="str">
        <f ca="1">IF(OR(data!$BX285=W$1,data!$BY285=W$1),data!$BW285,"")</f>
        <v/>
      </c>
      <c r="Y285" s="16" t="str">
        <f ca="1">IF(data!$BX285=Z$1,data!$BW285,"")</f>
        <v/>
      </c>
      <c r="Z285" s="16" t="str">
        <f ca="1">IF(data!$BY285=Z$1,data!$BW285,"")</f>
        <v/>
      </c>
      <c r="AA285" s="16" t="str">
        <f ca="1">IF(OR(data!$BX285=Z$1,data!$BY285=Z$1),data!$BW285,"")</f>
        <v/>
      </c>
      <c r="AB285" s="17" t="str">
        <f ca="1">IF(data!$BX285=AC$1,data!$BW285,"")</f>
        <v/>
      </c>
      <c r="AC285" s="17" t="str">
        <f ca="1">IF(data!$BY285=AC$1,data!$BW285,"")</f>
        <v/>
      </c>
      <c r="AD285" s="17" t="str">
        <f ca="1">IF(OR(data!$BX285=AC$1,data!$BY285=AC$1),data!$BW285,"")</f>
        <v/>
      </c>
      <c r="AE285" s="16" t="str">
        <f ca="1">IF(data!$BX285=AF$1,data!$BW285,"")</f>
        <v/>
      </c>
      <c r="AF285" s="16" t="str">
        <f ca="1">IF(data!$BY285=AF$1,data!$BW285,"")</f>
        <v/>
      </c>
      <c r="AG285" s="16" t="str">
        <f ca="1">IF(OR(data!$BX285=AF$1,data!$BY285=AF$1),data!$BW285,"")</f>
        <v/>
      </c>
      <c r="AH285" s="17" t="str">
        <f ca="1">IF(data!$BX285=AI$1,data!$BW285,"")</f>
        <v/>
      </c>
      <c r="AI285" s="17" t="str">
        <f ca="1">IF(data!$BY285=AI$1,data!$BW285,"")</f>
        <v/>
      </c>
      <c r="AJ285" s="17" t="str">
        <f ca="1">IF(OR(data!$BX285=AI$1,data!$BY285=AI$1),data!$BW285,"")</f>
        <v/>
      </c>
      <c r="AK285" s="16" t="str">
        <f ca="1">IF(data!$BX285=AL$1,data!$BW285,"")</f>
        <v/>
      </c>
      <c r="AL285" s="16" t="str">
        <f ca="1">IF(data!$BY285=AL$1,data!$BW285,"")</f>
        <v/>
      </c>
      <c r="AM285" s="16" t="str">
        <f ca="1">IF(OR(data!$BX285=AL$1,data!$BY285=AL$1),data!$BW285,"")</f>
        <v/>
      </c>
      <c r="AN285" s="17" t="str">
        <f ca="1">IF(data!$BX285=AO$1,data!$BW285,"")</f>
        <v/>
      </c>
      <c r="AO285" s="17" t="str">
        <f ca="1">IF(data!$BY285=AO$1,data!$BW285,"")</f>
        <v/>
      </c>
      <c r="AP285" s="17" t="str">
        <f ca="1">IF(OR(data!$BX285=AO$1,data!$BY285=AO$1),data!$BW285,"")</f>
        <v/>
      </c>
      <c r="AQ285" s="16" t="str">
        <f ca="1">IF(data!$BX285=AR$1,data!$BW285,"")</f>
        <v/>
      </c>
      <c r="AR285" s="16" t="str">
        <f ca="1">IF(data!$BY285=AR$1,data!$BW285,"")</f>
        <v/>
      </c>
      <c r="AS285" s="16" t="str">
        <f ca="1">IF(OR(data!$BX285=AR$1,data!$BY285=AR$1),data!$BW285,"")</f>
        <v/>
      </c>
      <c r="AT285" s="17" t="str">
        <f ca="1">IF(data!$BX285=AU$1,data!$BW285,"")</f>
        <v/>
      </c>
      <c r="AU285" s="17" t="str">
        <f ca="1">IF(data!$BY285=AU$1,data!$BW285,"")</f>
        <v/>
      </c>
      <c r="AV285" s="17" t="str">
        <f ca="1">IF(OR(data!$BX285=AU$1,data!$BY285=AU$1),data!$BW285,"")</f>
        <v/>
      </c>
      <c r="AW285" s="16" t="str">
        <f ca="1">IF(data!$BX285=AX$1,data!$BW285,"")</f>
        <v/>
      </c>
      <c r="AX285" s="16" t="str">
        <f ca="1">IF(data!$BY285=AX$1,data!$BW285,"")</f>
        <v/>
      </c>
      <c r="AY285" s="16" t="str">
        <f ca="1">IF(OR(data!$BX285=AX$1,data!$BY285=AX$1),data!$BW285,"")</f>
        <v/>
      </c>
      <c r="AZ285" s="17" t="str">
        <f ca="1">IF(data!$BX285=BA$1,data!$BW285,"")</f>
        <v/>
      </c>
      <c r="BA285" s="17" t="str">
        <f ca="1">IF(data!$BY285=BA$1,data!$BW285,"")</f>
        <v/>
      </c>
      <c r="BB285" s="17" t="str">
        <f ca="1">IF(OR(data!$BX285=BA$1,data!$BY285=BA$1),data!$BW285,"")</f>
        <v/>
      </c>
      <c r="BC285" s="16" t="str">
        <f ca="1">IF(data!$BX285=BD$1,data!$BW285,"")</f>
        <v/>
      </c>
      <c r="BD285" s="16" t="str">
        <f ca="1">IF(data!$BY285=BD$1,data!$BW285,"")</f>
        <v/>
      </c>
      <c r="BE285" s="16" t="str">
        <f ca="1">IF(OR(data!$BX285=BD$1,data!$BY285=BD$1),data!$BW285,"")</f>
        <v/>
      </c>
      <c r="BF285" s="17" t="str">
        <f ca="1">IF(data!$BX285=BG$1,data!$BW285,"")</f>
        <v/>
      </c>
      <c r="BG285" s="17" t="str">
        <f ca="1">IF(data!$BY285=BG$1,data!$BW285,"")</f>
        <v/>
      </c>
      <c r="BH285" s="17" t="str">
        <f ca="1">IF(OR(data!$BX285=BG$1,data!$BY285=BG$1),data!$BW285,"")</f>
        <v/>
      </c>
      <c r="BI285" s="16" t="str">
        <f ca="1">IF(data!$BX285=BJ$1,data!$BW285,"")</f>
        <v/>
      </c>
      <c r="BJ285" s="16" t="str">
        <f ca="1">IF(data!$BY285=BJ$1,data!$BW285,"")</f>
        <v/>
      </c>
      <c r="BK285" s="16" t="str">
        <f ca="1">IF(OR(data!$BX285=BJ$1,data!$BY285=BJ$1),data!$BW285,"")</f>
        <v/>
      </c>
      <c r="BL285" s="17" t="str">
        <f ca="1">IF(data!$BX285=BM$1,data!$BW285,"")</f>
        <v/>
      </c>
      <c r="BM285" s="17" t="str">
        <f ca="1">IF(data!$BY285=BM$1,data!$BW285,"")</f>
        <v/>
      </c>
      <c r="BN285" s="17" t="str">
        <f ca="1">IF(OR(data!$BX285=BM$1,data!$BY285=BM$1),data!$BW285,"")</f>
        <v/>
      </c>
      <c r="BO285" s="16" t="str">
        <f ca="1">IF(data!$BX285=BP$1,data!$BW285,"")</f>
        <v/>
      </c>
      <c r="BP285" s="16" t="str">
        <f ca="1">IF(data!$BY285=BP$1,data!$BW285,"")</f>
        <v/>
      </c>
      <c r="BQ285" s="16" t="str">
        <f ca="1">IF(OR(data!$BX285=BP$1,data!$BY285=BP$1),data!$BW285,"")</f>
        <v/>
      </c>
      <c r="BR285" s="17" t="str">
        <f ca="1">IF(data!$BX285=BS$1,data!$BW285,"")</f>
        <v/>
      </c>
      <c r="BS285" s="17" t="str">
        <f ca="1">IF(data!$BY285=BS$1,data!$BW285,"")</f>
        <v/>
      </c>
      <c r="BT285" s="17" t="str">
        <f ca="1">IF(OR(data!$BX285=BS$1,data!$BY285=BS$1),data!$BW285,"")</f>
        <v/>
      </c>
    </row>
    <row r="286" spans="1:72" s="11" customFormat="1" x14ac:dyDescent="0.25">
      <c r="A286" s="16" t="str">
        <f ca="1">IF(data!$BX286=B$1,data!$BW286,"")</f>
        <v/>
      </c>
      <c r="B286" s="16" t="str">
        <f ca="1">IF(data!$BY286=B$1,data!$BW286,"")</f>
        <v/>
      </c>
      <c r="C286" s="16" t="str">
        <f ca="1">IF(OR(data!$BX286=B$1,data!$BY286=B$1),data!$BW286,"")</f>
        <v/>
      </c>
      <c r="D286" s="17" t="str">
        <f ca="1">IF(data!$BX286=E$1,data!$BW286,"")</f>
        <v/>
      </c>
      <c r="E286" s="17" t="str">
        <f ca="1">IF(data!$BY286=E$1,data!$BW286,"")</f>
        <v/>
      </c>
      <c r="F286" s="17" t="str">
        <f ca="1">IF(OR(data!$BX286=E$1,data!$BY286=E$1),data!$BW286,"")</f>
        <v/>
      </c>
      <c r="G286" s="16" t="str">
        <f ca="1">IF(data!$BX286=H$1,data!$BW286,"")</f>
        <v/>
      </c>
      <c r="H286" s="16" t="str">
        <f ca="1">IF(data!$BY286=H$1,data!$BW286,"")</f>
        <v/>
      </c>
      <c r="I286" s="16" t="str">
        <f ca="1">IF(OR(data!$BX286=H$1,data!$BY286=H$1),data!$BW286,"")</f>
        <v/>
      </c>
      <c r="J286" s="17" t="str">
        <f ca="1">IF(data!$BX286=K$1,data!$BW286,"")</f>
        <v/>
      </c>
      <c r="K286" s="17" t="str">
        <f ca="1">IF(data!$BY286=K$1,data!$BW286,"")</f>
        <v/>
      </c>
      <c r="L286" s="17" t="str">
        <f ca="1">IF(OR(data!$BX286=K$1,data!$BY286=K$1),data!$BW286,"")</f>
        <v/>
      </c>
      <c r="M286" s="16" t="str">
        <f ca="1">IF(data!$BX286=N$1,data!$BW286,"")</f>
        <v/>
      </c>
      <c r="N286" s="16" t="str">
        <f ca="1">IF(data!$BY286=N$1,data!$BW286,"")</f>
        <v/>
      </c>
      <c r="O286" s="16" t="str">
        <f ca="1">IF(OR(data!$BX286=N$1,data!$BY286=N$1),data!$BW286,"")</f>
        <v/>
      </c>
      <c r="P286" s="17" t="str">
        <f ca="1">IF(data!$BX286=Q$1,data!$BW286,"")</f>
        <v/>
      </c>
      <c r="Q286" s="17" t="str">
        <f ca="1">IF(data!$BY286=Q$1,data!$BW286,"")</f>
        <v/>
      </c>
      <c r="R286" s="17" t="str">
        <f ca="1">IF(OR(data!$BX286=Q$1,data!$BY286=Q$1),data!$BW286,"")</f>
        <v/>
      </c>
      <c r="S286" s="16" t="str">
        <f ca="1">IF(data!$BX286=T$1,data!$BW286,"")</f>
        <v/>
      </c>
      <c r="T286" s="16" t="str">
        <f ca="1">IF(data!$BY286=T$1,data!$BW286,"")</f>
        <v/>
      </c>
      <c r="U286" s="16" t="str">
        <f ca="1">IF(OR(data!$BX286=T$1,data!$BY286=T$1),data!$BW286,"")</f>
        <v/>
      </c>
      <c r="V286" s="17" t="str">
        <f ca="1">IF(data!$BX286=W$1,data!$BW286,"")</f>
        <v/>
      </c>
      <c r="W286" s="17" t="str">
        <f ca="1">IF(data!$BY286=W$1,data!$BW286,"")</f>
        <v/>
      </c>
      <c r="X286" s="17" t="str">
        <f ca="1">IF(OR(data!$BX286=W$1,data!$BY286=W$1),data!$BW286,"")</f>
        <v/>
      </c>
      <c r="Y286" s="16" t="str">
        <f ca="1">IF(data!$BX286=Z$1,data!$BW286,"")</f>
        <v/>
      </c>
      <c r="Z286" s="16" t="str">
        <f ca="1">IF(data!$BY286=Z$1,data!$BW286,"")</f>
        <v/>
      </c>
      <c r="AA286" s="16" t="str">
        <f ca="1">IF(OR(data!$BX286=Z$1,data!$BY286=Z$1),data!$BW286,"")</f>
        <v/>
      </c>
      <c r="AB286" s="17" t="str">
        <f ca="1">IF(data!$BX286=AC$1,data!$BW286,"")</f>
        <v/>
      </c>
      <c r="AC286" s="17" t="str">
        <f ca="1">IF(data!$BY286=AC$1,data!$BW286,"")</f>
        <v/>
      </c>
      <c r="AD286" s="17" t="str">
        <f ca="1">IF(OR(data!$BX286=AC$1,data!$BY286=AC$1),data!$BW286,"")</f>
        <v/>
      </c>
      <c r="AE286" s="16" t="str">
        <f ca="1">IF(data!$BX286=AF$1,data!$BW286,"")</f>
        <v/>
      </c>
      <c r="AF286" s="16" t="str">
        <f ca="1">IF(data!$BY286=AF$1,data!$BW286,"")</f>
        <v/>
      </c>
      <c r="AG286" s="16" t="str">
        <f ca="1">IF(OR(data!$BX286=AF$1,data!$BY286=AF$1),data!$BW286,"")</f>
        <v/>
      </c>
      <c r="AH286" s="17" t="str">
        <f ca="1">IF(data!$BX286=AI$1,data!$BW286,"")</f>
        <v/>
      </c>
      <c r="AI286" s="17" t="str">
        <f ca="1">IF(data!$BY286=AI$1,data!$BW286,"")</f>
        <v/>
      </c>
      <c r="AJ286" s="17" t="str">
        <f ca="1">IF(OR(data!$BX286=AI$1,data!$BY286=AI$1),data!$BW286,"")</f>
        <v/>
      </c>
      <c r="AK286" s="16" t="str">
        <f ca="1">IF(data!$BX286=AL$1,data!$BW286,"")</f>
        <v/>
      </c>
      <c r="AL286" s="16" t="str">
        <f ca="1">IF(data!$BY286=AL$1,data!$BW286,"")</f>
        <v/>
      </c>
      <c r="AM286" s="16" t="str">
        <f ca="1">IF(OR(data!$BX286=AL$1,data!$BY286=AL$1),data!$BW286,"")</f>
        <v/>
      </c>
      <c r="AN286" s="17" t="str">
        <f ca="1">IF(data!$BX286=AO$1,data!$BW286,"")</f>
        <v/>
      </c>
      <c r="AO286" s="17" t="str">
        <f ca="1">IF(data!$BY286=AO$1,data!$BW286,"")</f>
        <v/>
      </c>
      <c r="AP286" s="17" t="str">
        <f ca="1">IF(OR(data!$BX286=AO$1,data!$BY286=AO$1),data!$BW286,"")</f>
        <v/>
      </c>
      <c r="AQ286" s="16" t="str">
        <f ca="1">IF(data!$BX286=AR$1,data!$BW286,"")</f>
        <v/>
      </c>
      <c r="AR286" s="16" t="str">
        <f ca="1">IF(data!$BY286=AR$1,data!$BW286,"")</f>
        <v/>
      </c>
      <c r="AS286" s="16" t="str">
        <f ca="1">IF(OR(data!$BX286=AR$1,data!$BY286=AR$1),data!$BW286,"")</f>
        <v/>
      </c>
      <c r="AT286" s="17" t="str">
        <f ca="1">IF(data!$BX286=AU$1,data!$BW286,"")</f>
        <v/>
      </c>
      <c r="AU286" s="17" t="str">
        <f ca="1">IF(data!$BY286=AU$1,data!$BW286,"")</f>
        <v/>
      </c>
      <c r="AV286" s="17" t="str">
        <f ca="1">IF(OR(data!$BX286=AU$1,data!$BY286=AU$1),data!$BW286,"")</f>
        <v/>
      </c>
      <c r="AW286" s="16" t="str">
        <f ca="1">IF(data!$BX286=AX$1,data!$BW286,"")</f>
        <v/>
      </c>
      <c r="AX286" s="16" t="str">
        <f ca="1">IF(data!$BY286=AX$1,data!$BW286,"")</f>
        <v/>
      </c>
      <c r="AY286" s="16" t="str">
        <f ca="1">IF(OR(data!$BX286=AX$1,data!$BY286=AX$1),data!$BW286,"")</f>
        <v/>
      </c>
      <c r="AZ286" s="17" t="str">
        <f ca="1">IF(data!$BX286=BA$1,data!$BW286,"")</f>
        <v/>
      </c>
      <c r="BA286" s="17" t="str">
        <f ca="1">IF(data!$BY286=BA$1,data!$BW286,"")</f>
        <v/>
      </c>
      <c r="BB286" s="17" t="str">
        <f ca="1">IF(OR(data!$BX286=BA$1,data!$BY286=BA$1),data!$BW286,"")</f>
        <v/>
      </c>
      <c r="BC286" s="16" t="str">
        <f ca="1">IF(data!$BX286=BD$1,data!$BW286,"")</f>
        <v/>
      </c>
      <c r="BD286" s="16" t="str">
        <f ca="1">IF(data!$BY286=BD$1,data!$BW286,"")</f>
        <v/>
      </c>
      <c r="BE286" s="16" t="str">
        <f ca="1">IF(OR(data!$BX286=BD$1,data!$BY286=BD$1),data!$BW286,"")</f>
        <v/>
      </c>
      <c r="BF286" s="17" t="str">
        <f ca="1">IF(data!$BX286=BG$1,data!$BW286,"")</f>
        <v/>
      </c>
      <c r="BG286" s="17" t="str">
        <f ca="1">IF(data!$BY286=BG$1,data!$BW286,"")</f>
        <v/>
      </c>
      <c r="BH286" s="17" t="str">
        <f ca="1">IF(OR(data!$BX286=BG$1,data!$BY286=BG$1),data!$BW286,"")</f>
        <v/>
      </c>
      <c r="BI286" s="16" t="str">
        <f ca="1">IF(data!$BX286=BJ$1,data!$BW286,"")</f>
        <v/>
      </c>
      <c r="BJ286" s="16" t="str">
        <f ca="1">IF(data!$BY286=BJ$1,data!$BW286,"")</f>
        <v/>
      </c>
      <c r="BK286" s="16" t="str">
        <f ca="1">IF(OR(data!$BX286=BJ$1,data!$BY286=BJ$1),data!$BW286,"")</f>
        <v/>
      </c>
      <c r="BL286" s="17" t="str">
        <f ca="1">IF(data!$BX286=BM$1,data!$BW286,"")</f>
        <v/>
      </c>
      <c r="BM286" s="17" t="str">
        <f ca="1">IF(data!$BY286=BM$1,data!$BW286,"")</f>
        <v/>
      </c>
      <c r="BN286" s="17" t="str">
        <f ca="1">IF(OR(data!$BX286=BM$1,data!$BY286=BM$1),data!$BW286,"")</f>
        <v/>
      </c>
      <c r="BO286" s="16" t="str">
        <f ca="1">IF(data!$BX286=BP$1,data!$BW286,"")</f>
        <v/>
      </c>
      <c r="BP286" s="16" t="str">
        <f ca="1">IF(data!$BY286=BP$1,data!$BW286,"")</f>
        <v/>
      </c>
      <c r="BQ286" s="16" t="str">
        <f ca="1">IF(OR(data!$BX286=BP$1,data!$BY286=BP$1),data!$BW286,"")</f>
        <v/>
      </c>
      <c r="BR286" s="17" t="str">
        <f ca="1">IF(data!$BX286=BS$1,data!$BW286,"")</f>
        <v/>
      </c>
      <c r="BS286" s="17" t="str">
        <f ca="1">IF(data!$BY286=BS$1,data!$BW286,"")</f>
        <v/>
      </c>
      <c r="BT286" s="17" t="str">
        <f ca="1">IF(OR(data!$BX286=BS$1,data!$BY286=BS$1),data!$BW286,"")</f>
        <v/>
      </c>
    </row>
    <row r="287" spans="1:72" s="11" customFormat="1" x14ac:dyDescent="0.25">
      <c r="A287" s="16" t="str">
        <f ca="1">IF(data!$BX287=B$1,data!$BW287,"")</f>
        <v/>
      </c>
      <c r="B287" s="16" t="str">
        <f ca="1">IF(data!$BY287=B$1,data!$BW287,"")</f>
        <v/>
      </c>
      <c r="C287" s="16" t="str">
        <f ca="1">IF(OR(data!$BX287=B$1,data!$BY287=B$1),data!$BW287,"")</f>
        <v/>
      </c>
      <c r="D287" s="17" t="str">
        <f ca="1">IF(data!$BX287=E$1,data!$BW287,"")</f>
        <v/>
      </c>
      <c r="E287" s="17" t="str">
        <f ca="1">IF(data!$BY287=E$1,data!$BW287,"")</f>
        <v/>
      </c>
      <c r="F287" s="17" t="str">
        <f ca="1">IF(OR(data!$BX287=E$1,data!$BY287=E$1),data!$BW287,"")</f>
        <v/>
      </c>
      <c r="G287" s="16" t="str">
        <f ca="1">IF(data!$BX287=H$1,data!$BW287,"")</f>
        <v/>
      </c>
      <c r="H287" s="16" t="str">
        <f ca="1">IF(data!$BY287=H$1,data!$BW287,"")</f>
        <v/>
      </c>
      <c r="I287" s="16" t="str">
        <f ca="1">IF(OR(data!$BX287=H$1,data!$BY287=H$1),data!$BW287,"")</f>
        <v/>
      </c>
      <c r="J287" s="17" t="str">
        <f ca="1">IF(data!$BX287=K$1,data!$BW287,"")</f>
        <v/>
      </c>
      <c r="K287" s="17" t="str">
        <f ca="1">IF(data!$BY287=K$1,data!$BW287,"")</f>
        <v/>
      </c>
      <c r="L287" s="17" t="str">
        <f ca="1">IF(OR(data!$BX287=K$1,data!$BY287=K$1),data!$BW287,"")</f>
        <v/>
      </c>
      <c r="M287" s="16" t="str">
        <f ca="1">IF(data!$BX287=N$1,data!$BW287,"")</f>
        <v/>
      </c>
      <c r="N287" s="16" t="str">
        <f ca="1">IF(data!$BY287=N$1,data!$BW287,"")</f>
        <v/>
      </c>
      <c r="O287" s="16" t="str">
        <f ca="1">IF(OR(data!$BX287=N$1,data!$BY287=N$1),data!$BW287,"")</f>
        <v/>
      </c>
      <c r="P287" s="17" t="str">
        <f ca="1">IF(data!$BX287=Q$1,data!$BW287,"")</f>
        <v/>
      </c>
      <c r="Q287" s="17" t="str">
        <f ca="1">IF(data!$BY287=Q$1,data!$BW287,"")</f>
        <v/>
      </c>
      <c r="R287" s="17" t="str">
        <f ca="1">IF(OR(data!$BX287=Q$1,data!$BY287=Q$1),data!$BW287,"")</f>
        <v/>
      </c>
      <c r="S287" s="16" t="str">
        <f ca="1">IF(data!$BX287=T$1,data!$BW287,"")</f>
        <v/>
      </c>
      <c r="T287" s="16" t="str">
        <f ca="1">IF(data!$BY287=T$1,data!$BW287,"")</f>
        <v/>
      </c>
      <c r="U287" s="16" t="str">
        <f ca="1">IF(OR(data!$BX287=T$1,data!$BY287=T$1),data!$BW287,"")</f>
        <v/>
      </c>
      <c r="V287" s="17" t="str">
        <f ca="1">IF(data!$BX287=W$1,data!$BW287,"")</f>
        <v/>
      </c>
      <c r="W287" s="17" t="str">
        <f ca="1">IF(data!$BY287=W$1,data!$BW287,"")</f>
        <v/>
      </c>
      <c r="X287" s="17" t="str">
        <f ca="1">IF(OR(data!$BX287=W$1,data!$BY287=W$1),data!$BW287,"")</f>
        <v/>
      </c>
      <c r="Y287" s="16" t="str">
        <f ca="1">IF(data!$BX287=Z$1,data!$BW287,"")</f>
        <v/>
      </c>
      <c r="Z287" s="16" t="str">
        <f ca="1">IF(data!$BY287=Z$1,data!$BW287,"")</f>
        <v/>
      </c>
      <c r="AA287" s="16" t="str">
        <f ca="1">IF(OR(data!$BX287=Z$1,data!$BY287=Z$1),data!$BW287,"")</f>
        <v/>
      </c>
      <c r="AB287" s="17" t="str">
        <f ca="1">IF(data!$BX287=AC$1,data!$BW287,"")</f>
        <v/>
      </c>
      <c r="AC287" s="17" t="str">
        <f ca="1">IF(data!$BY287=AC$1,data!$BW287,"")</f>
        <v/>
      </c>
      <c r="AD287" s="17" t="str">
        <f ca="1">IF(OR(data!$BX287=AC$1,data!$BY287=AC$1),data!$BW287,"")</f>
        <v/>
      </c>
      <c r="AE287" s="16" t="str">
        <f ca="1">IF(data!$BX287=AF$1,data!$BW287,"")</f>
        <v/>
      </c>
      <c r="AF287" s="16" t="str">
        <f ca="1">IF(data!$BY287=AF$1,data!$BW287,"")</f>
        <v/>
      </c>
      <c r="AG287" s="16" t="str">
        <f ca="1">IF(OR(data!$BX287=AF$1,data!$BY287=AF$1),data!$BW287,"")</f>
        <v/>
      </c>
      <c r="AH287" s="17" t="str">
        <f ca="1">IF(data!$BX287=AI$1,data!$BW287,"")</f>
        <v/>
      </c>
      <c r="AI287" s="17" t="str">
        <f ca="1">IF(data!$BY287=AI$1,data!$BW287,"")</f>
        <v/>
      </c>
      <c r="AJ287" s="17" t="str">
        <f ca="1">IF(OR(data!$BX287=AI$1,data!$BY287=AI$1),data!$BW287,"")</f>
        <v/>
      </c>
      <c r="AK287" s="16" t="str">
        <f ca="1">IF(data!$BX287=AL$1,data!$BW287,"")</f>
        <v/>
      </c>
      <c r="AL287" s="16" t="str">
        <f ca="1">IF(data!$BY287=AL$1,data!$BW287,"")</f>
        <v/>
      </c>
      <c r="AM287" s="16" t="str">
        <f ca="1">IF(OR(data!$BX287=AL$1,data!$BY287=AL$1),data!$BW287,"")</f>
        <v/>
      </c>
      <c r="AN287" s="17" t="str">
        <f ca="1">IF(data!$BX287=AO$1,data!$BW287,"")</f>
        <v/>
      </c>
      <c r="AO287" s="17" t="str">
        <f ca="1">IF(data!$BY287=AO$1,data!$BW287,"")</f>
        <v/>
      </c>
      <c r="AP287" s="17" t="str">
        <f ca="1">IF(OR(data!$BX287=AO$1,data!$BY287=AO$1),data!$BW287,"")</f>
        <v/>
      </c>
      <c r="AQ287" s="16" t="str">
        <f ca="1">IF(data!$BX287=AR$1,data!$BW287,"")</f>
        <v/>
      </c>
      <c r="AR287" s="16" t="str">
        <f ca="1">IF(data!$BY287=AR$1,data!$BW287,"")</f>
        <v/>
      </c>
      <c r="AS287" s="16" t="str">
        <f ca="1">IF(OR(data!$BX287=AR$1,data!$BY287=AR$1),data!$BW287,"")</f>
        <v/>
      </c>
      <c r="AT287" s="17" t="str">
        <f ca="1">IF(data!$BX287=AU$1,data!$BW287,"")</f>
        <v/>
      </c>
      <c r="AU287" s="17" t="str">
        <f ca="1">IF(data!$BY287=AU$1,data!$BW287,"")</f>
        <v/>
      </c>
      <c r="AV287" s="17" t="str">
        <f ca="1">IF(OR(data!$BX287=AU$1,data!$BY287=AU$1),data!$BW287,"")</f>
        <v/>
      </c>
      <c r="AW287" s="16" t="str">
        <f ca="1">IF(data!$BX287=AX$1,data!$BW287,"")</f>
        <v/>
      </c>
      <c r="AX287" s="16" t="str">
        <f ca="1">IF(data!$BY287=AX$1,data!$BW287,"")</f>
        <v/>
      </c>
      <c r="AY287" s="16" t="str">
        <f ca="1">IF(OR(data!$BX287=AX$1,data!$BY287=AX$1),data!$BW287,"")</f>
        <v/>
      </c>
      <c r="AZ287" s="17" t="str">
        <f ca="1">IF(data!$BX287=BA$1,data!$BW287,"")</f>
        <v/>
      </c>
      <c r="BA287" s="17" t="str">
        <f ca="1">IF(data!$BY287=BA$1,data!$BW287,"")</f>
        <v/>
      </c>
      <c r="BB287" s="17" t="str">
        <f ca="1">IF(OR(data!$BX287=BA$1,data!$BY287=BA$1),data!$BW287,"")</f>
        <v/>
      </c>
      <c r="BC287" s="16" t="str">
        <f ca="1">IF(data!$BX287=BD$1,data!$BW287,"")</f>
        <v/>
      </c>
      <c r="BD287" s="16" t="str">
        <f ca="1">IF(data!$BY287=BD$1,data!$BW287,"")</f>
        <v/>
      </c>
      <c r="BE287" s="16" t="str">
        <f ca="1">IF(OR(data!$BX287=BD$1,data!$BY287=BD$1),data!$BW287,"")</f>
        <v/>
      </c>
      <c r="BF287" s="17" t="str">
        <f ca="1">IF(data!$BX287=BG$1,data!$BW287,"")</f>
        <v/>
      </c>
      <c r="BG287" s="17" t="str">
        <f ca="1">IF(data!$BY287=BG$1,data!$BW287,"")</f>
        <v/>
      </c>
      <c r="BH287" s="17" t="str">
        <f ca="1">IF(OR(data!$BX287=BG$1,data!$BY287=BG$1),data!$BW287,"")</f>
        <v/>
      </c>
      <c r="BI287" s="16" t="str">
        <f ca="1">IF(data!$BX287=BJ$1,data!$BW287,"")</f>
        <v/>
      </c>
      <c r="BJ287" s="16" t="str">
        <f ca="1">IF(data!$BY287=BJ$1,data!$BW287,"")</f>
        <v/>
      </c>
      <c r="BK287" s="16" t="str">
        <f ca="1">IF(OR(data!$BX287=BJ$1,data!$BY287=BJ$1),data!$BW287,"")</f>
        <v/>
      </c>
      <c r="BL287" s="17" t="str">
        <f ca="1">IF(data!$BX287=BM$1,data!$BW287,"")</f>
        <v/>
      </c>
      <c r="BM287" s="17" t="str">
        <f ca="1">IF(data!$BY287=BM$1,data!$BW287,"")</f>
        <v/>
      </c>
      <c r="BN287" s="17" t="str">
        <f ca="1">IF(OR(data!$BX287=BM$1,data!$BY287=BM$1),data!$BW287,"")</f>
        <v/>
      </c>
      <c r="BO287" s="16" t="str">
        <f ca="1">IF(data!$BX287=BP$1,data!$BW287,"")</f>
        <v/>
      </c>
      <c r="BP287" s="16" t="str">
        <f ca="1">IF(data!$BY287=BP$1,data!$BW287,"")</f>
        <v/>
      </c>
      <c r="BQ287" s="16" t="str">
        <f ca="1">IF(OR(data!$BX287=BP$1,data!$BY287=BP$1),data!$BW287,"")</f>
        <v/>
      </c>
      <c r="BR287" s="17" t="str">
        <f ca="1">IF(data!$BX287=BS$1,data!$BW287,"")</f>
        <v/>
      </c>
      <c r="BS287" s="17" t="str">
        <f ca="1">IF(data!$BY287=BS$1,data!$BW287,"")</f>
        <v/>
      </c>
      <c r="BT287" s="17" t="str">
        <f ca="1">IF(OR(data!$BX287=BS$1,data!$BY287=BS$1),data!$BW287,"")</f>
        <v/>
      </c>
    </row>
    <row r="288" spans="1:72" s="11" customFormat="1" x14ac:dyDescent="0.25">
      <c r="A288" s="16" t="str">
        <f ca="1">IF(data!$BX288=B$1,data!$BW288,"")</f>
        <v/>
      </c>
      <c r="B288" s="16" t="str">
        <f ca="1">IF(data!$BY288=B$1,data!$BW288,"")</f>
        <v/>
      </c>
      <c r="C288" s="16" t="str">
        <f ca="1">IF(OR(data!$BX288=B$1,data!$BY288=B$1),data!$BW288,"")</f>
        <v/>
      </c>
      <c r="D288" s="17" t="str">
        <f ca="1">IF(data!$BX288=E$1,data!$BW288,"")</f>
        <v/>
      </c>
      <c r="E288" s="17" t="str">
        <f ca="1">IF(data!$BY288=E$1,data!$BW288,"")</f>
        <v/>
      </c>
      <c r="F288" s="17" t="str">
        <f ca="1">IF(OR(data!$BX288=E$1,data!$BY288=E$1),data!$BW288,"")</f>
        <v/>
      </c>
      <c r="G288" s="16" t="str">
        <f ca="1">IF(data!$BX288=H$1,data!$BW288,"")</f>
        <v/>
      </c>
      <c r="H288" s="16" t="str">
        <f ca="1">IF(data!$BY288=H$1,data!$BW288,"")</f>
        <v/>
      </c>
      <c r="I288" s="16" t="str">
        <f ca="1">IF(OR(data!$BX288=H$1,data!$BY288=H$1),data!$BW288,"")</f>
        <v/>
      </c>
      <c r="J288" s="17" t="str">
        <f ca="1">IF(data!$BX288=K$1,data!$BW288,"")</f>
        <v/>
      </c>
      <c r="K288" s="17" t="str">
        <f ca="1">IF(data!$BY288=K$1,data!$BW288,"")</f>
        <v/>
      </c>
      <c r="L288" s="17" t="str">
        <f ca="1">IF(OR(data!$BX288=K$1,data!$BY288=K$1),data!$BW288,"")</f>
        <v/>
      </c>
      <c r="M288" s="16" t="str">
        <f ca="1">IF(data!$BX288=N$1,data!$BW288,"")</f>
        <v/>
      </c>
      <c r="N288" s="16" t="str">
        <f ca="1">IF(data!$BY288=N$1,data!$BW288,"")</f>
        <v/>
      </c>
      <c r="O288" s="16" t="str">
        <f ca="1">IF(OR(data!$BX288=N$1,data!$BY288=N$1),data!$BW288,"")</f>
        <v/>
      </c>
      <c r="P288" s="17" t="str">
        <f ca="1">IF(data!$BX288=Q$1,data!$BW288,"")</f>
        <v/>
      </c>
      <c r="Q288" s="17" t="str">
        <f ca="1">IF(data!$BY288=Q$1,data!$BW288,"")</f>
        <v/>
      </c>
      <c r="R288" s="17" t="str">
        <f ca="1">IF(OR(data!$BX288=Q$1,data!$BY288=Q$1),data!$BW288,"")</f>
        <v/>
      </c>
      <c r="S288" s="16" t="str">
        <f ca="1">IF(data!$BX288=T$1,data!$BW288,"")</f>
        <v/>
      </c>
      <c r="T288" s="16" t="str">
        <f ca="1">IF(data!$BY288=T$1,data!$BW288,"")</f>
        <v/>
      </c>
      <c r="U288" s="16" t="str">
        <f ca="1">IF(OR(data!$BX288=T$1,data!$BY288=T$1),data!$BW288,"")</f>
        <v/>
      </c>
      <c r="V288" s="17" t="str">
        <f ca="1">IF(data!$BX288=W$1,data!$BW288,"")</f>
        <v/>
      </c>
      <c r="W288" s="17" t="str">
        <f ca="1">IF(data!$BY288=W$1,data!$BW288,"")</f>
        <v/>
      </c>
      <c r="X288" s="17" t="str">
        <f ca="1">IF(OR(data!$BX288=W$1,data!$BY288=W$1),data!$BW288,"")</f>
        <v/>
      </c>
      <c r="Y288" s="16" t="str">
        <f ca="1">IF(data!$BX288=Z$1,data!$BW288,"")</f>
        <v/>
      </c>
      <c r="Z288" s="16" t="str">
        <f ca="1">IF(data!$BY288=Z$1,data!$BW288,"")</f>
        <v/>
      </c>
      <c r="AA288" s="16" t="str">
        <f ca="1">IF(OR(data!$BX288=Z$1,data!$BY288=Z$1),data!$BW288,"")</f>
        <v/>
      </c>
      <c r="AB288" s="17" t="str">
        <f ca="1">IF(data!$BX288=AC$1,data!$BW288,"")</f>
        <v/>
      </c>
      <c r="AC288" s="17" t="str">
        <f ca="1">IF(data!$BY288=AC$1,data!$BW288,"")</f>
        <v/>
      </c>
      <c r="AD288" s="17" t="str">
        <f ca="1">IF(OR(data!$BX288=AC$1,data!$BY288=AC$1),data!$BW288,"")</f>
        <v/>
      </c>
      <c r="AE288" s="16" t="str">
        <f ca="1">IF(data!$BX288=AF$1,data!$BW288,"")</f>
        <v/>
      </c>
      <c r="AF288" s="16" t="str">
        <f ca="1">IF(data!$BY288=AF$1,data!$BW288,"")</f>
        <v/>
      </c>
      <c r="AG288" s="16" t="str">
        <f ca="1">IF(OR(data!$BX288=AF$1,data!$BY288=AF$1),data!$BW288,"")</f>
        <v/>
      </c>
      <c r="AH288" s="17" t="str">
        <f ca="1">IF(data!$BX288=AI$1,data!$BW288,"")</f>
        <v/>
      </c>
      <c r="AI288" s="17" t="str">
        <f ca="1">IF(data!$BY288=AI$1,data!$BW288,"")</f>
        <v/>
      </c>
      <c r="AJ288" s="17" t="str">
        <f ca="1">IF(OR(data!$BX288=AI$1,data!$BY288=AI$1),data!$BW288,"")</f>
        <v/>
      </c>
      <c r="AK288" s="16" t="str">
        <f ca="1">IF(data!$BX288=AL$1,data!$BW288,"")</f>
        <v/>
      </c>
      <c r="AL288" s="16" t="str">
        <f ca="1">IF(data!$BY288=AL$1,data!$BW288,"")</f>
        <v/>
      </c>
      <c r="AM288" s="16" t="str">
        <f ca="1">IF(OR(data!$BX288=AL$1,data!$BY288=AL$1),data!$BW288,"")</f>
        <v/>
      </c>
      <c r="AN288" s="17" t="str">
        <f ca="1">IF(data!$BX288=AO$1,data!$BW288,"")</f>
        <v/>
      </c>
      <c r="AO288" s="17" t="str">
        <f ca="1">IF(data!$BY288=AO$1,data!$BW288,"")</f>
        <v/>
      </c>
      <c r="AP288" s="17" t="str">
        <f ca="1">IF(OR(data!$BX288=AO$1,data!$BY288=AO$1),data!$BW288,"")</f>
        <v/>
      </c>
      <c r="AQ288" s="16" t="str">
        <f ca="1">IF(data!$BX288=AR$1,data!$BW288,"")</f>
        <v/>
      </c>
      <c r="AR288" s="16" t="str">
        <f ca="1">IF(data!$BY288=AR$1,data!$BW288,"")</f>
        <v/>
      </c>
      <c r="AS288" s="16" t="str">
        <f ca="1">IF(OR(data!$BX288=AR$1,data!$BY288=AR$1),data!$BW288,"")</f>
        <v/>
      </c>
      <c r="AT288" s="17" t="str">
        <f ca="1">IF(data!$BX288=AU$1,data!$BW288,"")</f>
        <v/>
      </c>
      <c r="AU288" s="17" t="str">
        <f ca="1">IF(data!$BY288=AU$1,data!$BW288,"")</f>
        <v/>
      </c>
      <c r="AV288" s="17" t="str">
        <f ca="1">IF(OR(data!$BX288=AU$1,data!$BY288=AU$1),data!$BW288,"")</f>
        <v/>
      </c>
      <c r="AW288" s="16" t="str">
        <f ca="1">IF(data!$BX288=AX$1,data!$BW288,"")</f>
        <v/>
      </c>
      <c r="AX288" s="16" t="str">
        <f ca="1">IF(data!$BY288=AX$1,data!$BW288,"")</f>
        <v/>
      </c>
      <c r="AY288" s="16" t="str">
        <f ca="1">IF(OR(data!$BX288=AX$1,data!$BY288=AX$1),data!$BW288,"")</f>
        <v/>
      </c>
      <c r="AZ288" s="17" t="str">
        <f ca="1">IF(data!$BX288=BA$1,data!$BW288,"")</f>
        <v/>
      </c>
      <c r="BA288" s="17" t="str">
        <f ca="1">IF(data!$BY288=BA$1,data!$BW288,"")</f>
        <v/>
      </c>
      <c r="BB288" s="17" t="str">
        <f ca="1">IF(OR(data!$BX288=BA$1,data!$BY288=BA$1),data!$BW288,"")</f>
        <v/>
      </c>
      <c r="BC288" s="16" t="str">
        <f ca="1">IF(data!$BX288=BD$1,data!$BW288,"")</f>
        <v/>
      </c>
      <c r="BD288" s="16" t="str">
        <f ca="1">IF(data!$BY288=BD$1,data!$BW288,"")</f>
        <v/>
      </c>
      <c r="BE288" s="16" t="str">
        <f ca="1">IF(OR(data!$BX288=BD$1,data!$BY288=BD$1),data!$BW288,"")</f>
        <v/>
      </c>
      <c r="BF288" s="17" t="str">
        <f ca="1">IF(data!$BX288=BG$1,data!$BW288,"")</f>
        <v/>
      </c>
      <c r="BG288" s="17" t="str">
        <f ca="1">IF(data!$BY288=BG$1,data!$BW288,"")</f>
        <v/>
      </c>
      <c r="BH288" s="17" t="str">
        <f ca="1">IF(OR(data!$BX288=BG$1,data!$BY288=BG$1),data!$BW288,"")</f>
        <v/>
      </c>
      <c r="BI288" s="16" t="str">
        <f ca="1">IF(data!$BX288=BJ$1,data!$BW288,"")</f>
        <v/>
      </c>
      <c r="BJ288" s="16" t="str">
        <f ca="1">IF(data!$BY288=BJ$1,data!$BW288,"")</f>
        <v/>
      </c>
      <c r="BK288" s="16" t="str">
        <f ca="1">IF(OR(data!$BX288=BJ$1,data!$BY288=BJ$1),data!$BW288,"")</f>
        <v/>
      </c>
      <c r="BL288" s="17" t="str">
        <f ca="1">IF(data!$BX288=BM$1,data!$BW288,"")</f>
        <v/>
      </c>
      <c r="BM288" s="17" t="str">
        <f ca="1">IF(data!$BY288=BM$1,data!$BW288,"")</f>
        <v/>
      </c>
      <c r="BN288" s="17" t="str">
        <f ca="1">IF(OR(data!$BX288=BM$1,data!$BY288=BM$1),data!$BW288,"")</f>
        <v/>
      </c>
      <c r="BO288" s="16" t="str">
        <f ca="1">IF(data!$BX288=BP$1,data!$BW288,"")</f>
        <v/>
      </c>
      <c r="BP288" s="16" t="str">
        <f ca="1">IF(data!$BY288=BP$1,data!$BW288,"")</f>
        <v/>
      </c>
      <c r="BQ288" s="16" t="str">
        <f ca="1">IF(OR(data!$BX288=BP$1,data!$BY288=BP$1),data!$BW288,"")</f>
        <v/>
      </c>
      <c r="BR288" s="17" t="str">
        <f ca="1">IF(data!$BX288=BS$1,data!$BW288,"")</f>
        <v/>
      </c>
      <c r="BS288" s="17" t="str">
        <f ca="1">IF(data!$BY288=BS$1,data!$BW288,"")</f>
        <v/>
      </c>
      <c r="BT288" s="17" t="str">
        <f ca="1">IF(OR(data!$BX288=BS$1,data!$BY288=BS$1),data!$BW288,"")</f>
        <v/>
      </c>
    </row>
    <row r="289" spans="1:72" s="11" customFormat="1" x14ac:dyDescent="0.25">
      <c r="A289" s="16" t="str">
        <f ca="1">IF(data!$BX289=B$1,data!$BW289,"")</f>
        <v/>
      </c>
      <c r="B289" s="16" t="str">
        <f ca="1">IF(data!$BY289=B$1,data!$BW289,"")</f>
        <v/>
      </c>
      <c r="C289" s="16" t="str">
        <f ca="1">IF(OR(data!$BX289=B$1,data!$BY289=B$1),data!$BW289,"")</f>
        <v/>
      </c>
      <c r="D289" s="17" t="str">
        <f ca="1">IF(data!$BX289=E$1,data!$BW289,"")</f>
        <v/>
      </c>
      <c r="E289" s="17" t="str">
        <f ca="1">IF(data!$BY289=E$1,data!$BW289,"")</f>
        <v/>
      </c>
      <c r="F289" s="17" t="str">
        <f ca="1">IF(OR(data!$BX289=E$1,data!$BY289=E$1),data!$BW289,"")</f>
        <v/>
      </c>
      <c r="G289" s="16" t="str">
        <f ca="1">IF(data!$BX289=H$1,data!$BW289,"")</f>
        <v/>
      </c>
      <c r="H289" s="16" t="str">
        <f ca="1">IF(data!$BY289=H$1,data!$BW289,"")</f>
        <v/>
      </c>
      <c r="I289" s="16" t="str">
        <f ca="1">IF(OR(data!$BX289=H$1,data!$BY289=H$1),data!$BW289,"")</f>
        <v/>
      </c>
      <c r="J289" s="17" t="str">
        <f ca="1">IF(data!$BX289=K$1,data!$BW289,"")</f>
        <v/>
      </c>
      <c r="K289" s="17" t="str">
        <f ca="1">IF(data!$BY289=K$1,data!$BW289,"")</f>
        <v/>
      </c>
      <c r="L289" s="17" t="str">
        <f ca="1">IF(OR(data!$BX289=K$1,data!$BY289=K$1),data!$BW289,"")</f>
        <v/>
      </c>
      <c r="M289" s="16" t="str">
        <f ca="1">IF(data!$BX289=N$1,data!$BW289,"")</f>
        <v/>
      </c>
      <c r="N289" s="16" t="str">
        <f ca="1">IF(data!$BY289=N$1,data!$BW289,"")</f>
        <v/>
      </c>
      <c r="O289" s="16" t="str">
        <f ca="1">IF(OR(data!$BX289=N$1,data!$BY289=N$1),data!$BW289,"")</f>
        <v/>
      </c>
      <c r="P289" s="17" t="str">
        <f ca="1">IF(data!$BX289=Q$1,data!$BW289,"")</f>
        <v/>
      </c>
      <c r="Q289" s="17" t="str">
        <f ca="1">IF(data!$BY289=Q$1,data!$BW289,"")</f>
        <v/>
      </c>
      <c r="R289" s="17" t="str">
        <f ca="1">IF(OR(data!$BX289=Q$1,data!$BY289=Q$1),data!$BW289,"")</f>
        <v/>
      </c>
      <c r="S289" s="16" t="str">
        <f ca="1">IF(data!$BX289=T$1,data!$BW289,"")</f>
        <v/>
      </c>
      <c r="T289" s="16" t="str">
        <f ca="1">IF(data!$BY289=T$1,data!$BW289,"")</f>
        <v/>
      </c>
      <c r="U289" s="16" t="str">
        <f ca="1">IF(OR(data!$BX289=T$1,data!$BY289=T$1),data!$BW289,"")</f>
        <v/>
      </c>
      <c r="V289" s="17" t="str">
        <f ca="1">IF(data!$BX289=W$1,data!$BW289,"")</f>
        <v/>
      </c>
      <c r="W289" s="17" t="str">
        <f ca="1">IF(data!$BY289=W$1,data!$BW289,"")</f>
        <v/>
      </c>
      <c r="X289" s="17" t="str">
        <f ca="1">IF(OR(data!$BX289=W$1,data!$BY289=W$1),data!$BW289,"")</f>
        <v/>
      </c>
      <c r="Y289" s="16" t="str">
        <f ca="1">IF(data!$BX289=Z$1,data!$BW289,"")</f>
        <v/>
      </c>
      <c r="Z289" s="16" t="str">
        <f ca="1">IF(data!$BY289=Z$1,data!$BW289,"")</f>
        <v/>
      </c>
      <c r="AA289" s="16" t="str">
        <f ca="1">IF(OR(data!$BX289=Z$1,data!$BY289=Z$1),data!$BW289,"")</f>
        <v/>
      </c>
      <c r="AB289" s="17" t="str">
        <f ca="1">IF(data!$BX289=AC$1,data!$BW289,"")</f>
        <v/>
      </c>
      <c r="AC289" s="17" t="str">
        <f ca="1">IF(data!$BY289=AC$1,data!$BW289,"")</f>
        <v/>
      </c>
      <c r="AD289" s="17" t="str">
        <f ca="1">IF(OR(data!$BX289=AC$1,data!$BY289=AC$1),data!$BW289,"")</f>
        <v/>
      </c>
      <c r="AE289" s="16" t="str">
        <f ca="1">IF(data!$BX289=AF$1,data!$BW289,"")</f>
        <v/>
      </c>
      <c r="AF289" s="16" t="str">
        <f ca="1">IF(data!$BY289=AF$1,data!$BW289,"")</f>
        <v/>
      </c>
      <c r="AG289" s="16" t="str">
        <f ca="1">IF(OR(data!$BX289=AF$1,data!$BY289=AF$1),data!$BW289,"")</f>
        <v/>
      </c>
      <c r="AH289" s="17" t="str">
        <f ca="1">IF(data!$BX289=AI$1,data!$BW289,"")</f>
        <v/>
      </c>
      <c r="AI289" s="17" t="str">
        <f ca="1">IF(data!$BY289=AI$1,data!$BW289,"")</f>
        <v/>
      </c>
      <c r="AJ289" s="17" t="str">
        <f ca="1">IF(OR(data!$BX289=AI$1,data!$BY289=AI$1),data!$BW289,"")</f>
        <v/>
      </c>
      <c r="AK289" s="16" t="str">
        <f ca="1">IF(data!$BX289=AL$1,data!$BW289,"")</f>
        <v/>
      </c>
      <c r="AL289" s="16" t="str">
        <f ca="1">IF(data!$BY289=AL$1,data!$BW289,"")</f>
        <v/>
      </c>
      <c r="AM289" s="16" t="str">
        <f ca="1">IF(OR(data!$BX289=AL$1,data!$BY289=AL$1),data!$BW289,"")</f>
        <v/>
      </c>
      <c r="AN289" s="17" t="str">
        <f ca="1">IF(data!$BX289=AO$1,data!$BW289,"")</f>
        <v/>
      </c>
      <c r="AO289" s="17" t="str">
        <f ca="1">IF(data!$BY289=AO$1,data!$BW289,"")</f>
        <v/>
      </c>
      <c r="AP289" s="17" t="str">
        <f ca="1">IF(OR(data!$BX289=AO$1,data!$BY289=AO$1),data!$BW289,"")</f>
        <v/>
      </c>
      <c r="AQ289" s="16" t="str">
        <f ca="1">IF(data!$BX289=AR$1,data!$BW289,"")</f>
        <v/>
      </c>
      <c r="AR289" s="16" t="str">
        <f ca="1">IF(data!$BY289=AR$1,data!$BW289,"")</f>
        <v/>
      </c>
      <c r="AS289" s="16" t="str">
        <f ca="1">IF(OR(data!$BX289=AR$1,data!$BY289=AR$1),data!$BW289,"")</f>
        <v/>
      </c>
      <c r="AT289" s="17" t="str">
        <f ca="1">IF(data!$BX289=AU$1,data!$BW289,"")</f>
        <v/>
      </c>
      <c r="AU289" s="17" t="str">
        <f ca="1">IF(data!$BY289=AU$1,data!$BW289,"")</f>
        <v/>
      </c>
      <c r="AV289" s="17" t="str">
        <f ca="1">IF(OR(data!$BX289=AU$1,data!$BY289=AU$1),data!$BW289,"")</f>
        <v/>
      </c>
      <c r="AW289" s="16" t="str">
        <f ca="1">IF(data!$BX289=AX$1,data!$BW289,"")</f>
        <v/>
      </c>
      <c r="AX289" s="16" t="str">
        <f ca="1">IF(data!$BY289=AX$1,data!$BW289,"")</f>
        <v/>
      </c>
      <c r="AY289" s="16" t="str">
        <f ca="1">IF(OR(data!$BX289=AX$1,data!$BY289=AX$1),data!$BW289,"")</f>
        <v/>
      </c>
      <c r="AZ289" s="17" t="str">
        <f ca="1">IF(data!$BX289=BA$1,data!$BW289,"")</f>
        <v/>
      </c>
      <c r="BA289" s="17" t="str">
        <f ca="1">IF(data!$BY289=BA$1,data!$BW289,"")</f>
        <v/>
      </c>
      <c r="BB289" s="17" t="str">
        <f ca="1">IF(OR(data!$BX289=BA$1,data!$BY289=BA$1),data!$BW289,"")</f>
        <v/>
      </c>
      <c r="BC289" s="16" t="str">
        <f ca="1">IF(data!$BX289=BD$1,data!$BW289,"")</f>
        <v/>
      </c>
      <c r="BD289" s="16" t="str">
        <f ca="1">IF(data!$BY289=BD$1,data!$BW289,"")</f>
        <v/>
      </c>
      <c r="BE289" s="16" t="str">
        <f ca="1">IF(OR(data!$BX289=BD$1,data!$BY289=BD$1),data!$BW289,"")</f>
        <v/>
      </c>
      <c r="BF289" s="17" t="str">
        <f ca="1">IF(data!$BX289=BG$1,data!$BW289,"")</f>
        <v/>
      </c>
      <c r="BG289" s="17" t="str">
        <f ca="1">IF(data!$BY289=BG$1,data!$BW289,"")</f>
        <v/>
      </c>
      <c r="BH289" s="17" t="str">
        <f ca="1">IF(OR(data!$BX289=BG$1,data!$BY289=BG$1),data!$BW289,"")</f>
        <v/>
      </c>
      <c r="BI289" s="16" t="str">
        <f ca="1">IF(data!$BX289=BJ$1,data!$BW289,"")</f>
        <v/>
      </c>
      <c r="BJ289" s="16" t="str">
        <f ca="1">IF(data!$BY289=BJ$1,data!$BW289,"")</f>
        <v/>
      </c>
      <c r="BK289" s="16" t="str">
        <f ca="1">IF(OR(data!$BX289=BJ$1,data!$BY289=BJ$1),data!$BW289,"")</f>
        <v/>
      </c>
      <c r="BL289" s="17" t="str">
        <f ca="1">IF(data!$BX289=BM$1,data!$BW289,"")</f>
        <v/>
      </c>
      <c r="BM289" s="17" t="str">
        <f ca="1">IF(data!$BY289=BM$1,data!$BW289,"")</f>
        <v/>
      </c>
      <c r="BN289" s="17" t="str">
        <f ca="1">IF(OR(data!$BX289=BM$1,data!$BY289=BM$1),data!$BW289,"")</f>
        <v/>
      </c>
      <c r="BO289" s="16" t="str">
        <f ca="1">IF(data!$BX289=BP$1,data!$BW289,"")</f>
        <v/>
      </c>
      <c r="BP289" s="16" t="str">
        <f ca="1">IF(data!$BY289=BP$1,data!$BW289,"")</f>
        <v/>
      </c>
      <c r="BQ289" s="16" t="str">
        <f ca="1">IF(OR(data!$BX289=BP$1,data!$BY289=BP$1),data!$BW289,"")</f>
        <v/>
      </c>
      <c r="BR289" s="17" t="str">
        <f ca="1">IF(data!$BX289=BS$1,data!$BW289,"")</f>
        <v/>
      </c>
      <c r="BS289" s="17" t="str">
        <f ca="1">IF(data!$BY289=BS$1,data!$BW289,"")</f>
        <v/>
      </c>
      <c r="BT289" s="17" t="str">
        <f ca="1">IF(OR(data!$BX289=BS$1,data!$BY289=BS$1),data!$BW289,"")</f>
        <v/>
      </c>
    </row>
    <row r="290" spans="1:72" s="11" customFormat="1" x14ac:dyDescent="0.25">
      <c r="A290" s="16" t="str">
        <f ca="1">IF(data!$BX290=B$1,data!$BW290,"")</f>
        <v/>
      </c>
      <c r="B290" s="16" t="str">
        <f ca="1">IF(data!$BY290=B$1,data!$BW290,"")</f>
        <v/>
      </c>
      <c r="C290" s="16" t="str">
        <f ca="1">IF(OR(data!$BX290=B$1,data!$BY290=B$1),data!$BW290,"")</f>
        <v/>
      </c>
      <c r="D290" s="17" t="str">
        <f ca="1">IF(data!$BX290=E$1,data!$BW290,"")</f>
        <v/>
      </c>
      <c r="E290" s="17" t="str">
        <f ca="1">IF(data!$BY290=E$1,data!$BW290,"")</f>
        <v/>
      </c>
      <c r="F290" s="17" t="str">
        <f ca="1">IF(OR(data!$BX290=E$1,data!$BY290=E$1),data!$BW290,"")</f>
        <v/>
      </c>
      <c r="G290" s="16" t="str">
        <f ca="1">IF(data!$BX290=H$1,data!$BW290,"")</f>
        <v/>
      </c>
      <c r="H290" s="16" t="str">
        <f ca="1">IF(data!$BY290=H$1,data!$BW290,"")</f>
        <v/>
      </c>
      <c r="I290" s="16" t="str">
        <f ca="1">IF(OR(data!$BX290=H$1,data!$BY290=H$1),data!$BW290,"")</f>
        <v/>
      </c>
      <c r="J290" s="17" t="str">
        <f ca="1">IF(data!$BX290=K$1,data!$BW290,"")</f>
        <v/>
      </c>
      <c r="K290" s="17" t="str">
        <f ca="1">IF(data!$BY290=K$1,data!$BW290,"")</f>
        <v/>
      </c>
      <c r="L290" s="17" t="str">
        <f ca="1">IF(OR(data!$BX290=K$1,data!$BY290=K$1),data!$BW290,"")</f>
        <v/>
      </c>
      <c r="M290" s="16" t="str">
        <f ca="1">IF(data!$BX290=N$1,data!$BW290,"")</f>
        <v/>
      </c>
      <c r="N290" s="16" t="str">
        <f ca="1">IF(data!$BY290=N$1,data!$BW290,"")</f>
        <v/>
      </c>
      <c r="O290" s="16" t="str">
        <f ca="1">IF(OR(data!$BX290=N$1,data!$BY290=N$1),data!$BW290,"")</f>
        <v/>
      </c>
      <c r="P290" s="17" t="str">
        <f ca="1">IF(data!$BX290=Q$1,data!$BW290,"")</f>
        <v/>
      </c>
      <c r="Q290" s="17" t="str">
        <f ca="1">IF(data!$BY290=Q$1,data!$BW290,"")</f>
        <v/>
      </c>
      <c r="R290" s="17" t="str">
        <f ca="1">IF(OR(data!$BX290=Q$1,data!$BY290=Q$1),data!$BW290,"")</f>
        <v/>
      </c>
      <c r="S290" s="16" t="str">
        <f ca="1">IF(data!$BX290=T$1,data!$BW290,"")</f>
        <v/>
      </c>
      <c r="T290" s="16" t="str">
        <f ca="1">IF(data!$BY290=T$1,data!$BW290,"")</f>
        <v/>
      </c>
      <c r="U290" s="16" t="str">
        <f ca="1">IF(OR(data!$BX290=T$1,data!$BY290=T$1),data!$BW290,"")</f>
        <v/>
      </c>
      <c r="V290" s="17" t="str">
        <f ca="1">IF(data!$BX290=W$1,data!$BW290,"")</f>
        <v/>
      </c>
      <c r="W290" s="17" t="str">
        <f ca="1">IF(data!$BY290=W$1,data!$BW290,"")</f>
        <v/>
      </c>
      <c r="X290" s="17" t="str">
        <f ca="1">IF(OR(data!$BX290=W$1,data!$BY290=W$1),data!$BW290,"")</f>
        <v/>
      </c>
      <c r="Y290" s="16" t="str">
        <f ca="1">IF(data!$BX290=Z$1,data!$BW290,"")</f>
        <v/>
      </c>
      <c r="Z290" s="16" t="str">
        <f ca="1">IF(data!$BY290=Z$1,data!$BW290,"")</f>
        <v/>
      </c>
      <c r="AA290" s="16" t="str">
        <f ca="1">IF(OR(data!$BX290=Z$1,data!$BY290=Z$1),data!$BW290,"")</f>
        <v/>
      </c>
      <c r="AB290" s="17" t="str">
        <f ca="1">IF(data!$BX290=AC$1,data!$BW290,"")</f>
        <v/>
      </c>
      <c r="AC290" s="17" t="str">
        <f ca="1">IF(data!$BY290=AC$1,data!$BW290,"")</f>
        <v/>
      </c>
      <c r="AD290" s="17" t="str">
        <f ca="1">IF(OR(data!$BX290=AC$1,data!$BY290=AC$1),data!$BW290,"")</f>
        <v/>
      </c>
      <c r="AE290" s="16" t="str">
        <f ca="1">IF(data!$BX290=AF$1,data!$BW290,"")</f>
        <v/>
      </c>
      <c r="AF290" s="16" t="str">
        <f ca="1">IF(data!$BY290=AF$1,data!$BW290,"")</f>
        <v/>
      </c>
      <c r="AG290" s="16" t="str">
        <f ca="1">IF(OR(data!$BX290=AF$1,data!$BY290=AF$1),data!$BW290,"")</f>
        <v/>
      </c>
      <c r="AH290" s="17" t="str">
        <f ca="1">IF(data!$BX290=AI$1,data!$BW290,"")</f>
        <v/>
      </c>
      <c r="AI290" s="17" t="str">
        <f ca="1">IF(data!$BY290=AI$1,data!$BW290,"")</f>
        <v/>
      </c>
      <c r="AJ290" s="17" t="str">
        <f ca="1">IF(OR(data!$BX290=AI$1,data!$BY290=AI$1),data!$BW290,"")</f>
        <v/>
      </c>
      <c r="AK290" s="16" t="str">
        <f ca="1">IF(data!$BX290=AL$1,data!$BW290,"")</f>
        <v/>
      </c>
      <c r="AL290" s="16" t="str">
        <f ca="1">IF(data!$BY290=AL$1,data!$BW290,"")</f>
        <v/>
      </c>
      <c r="AM290" s="16" t="str">
        <f ca="1">IF(OR(data!$BX290=AL$1,data!$BY290=AL$1),data!$BW290,"")</f>
        <v/>
      </c>
      <c r="AN290" s="17" t="str">
        <f ca="1">IF(data!$BX290=AO$1,data!$BW290,"")</f>
        <v/>
      </c>
      <c r="AO290" s="17" t="str">
        <f ca="1">IF(data!$BY290=AO$1,data!$BW290,"")</f>
        <v/>
      </c>
      <c r="AP290" s="17" t="str">
        <f ca="1">IF(OR(data!$BX290=AO$1,data!$BY290=AO$1),data!$BW290,"")</f>
        <v/>
      </c>
      <c r="AQ290" s="16" t="str">
        <f ca="1">IF(data!$BX290=AR$1,data!$BW290,"")</f>
        <v/>
      </c>
      <c r="AR290" s="16" t="str">
        <f ca="1">IF(data!$BY290=AR$1,data!$BW290,"")</f>
        <v/>
      </c>
      <c r="AS290" s="16" t="str">
        <f ca="1">IF(OR(data!$BX290=AR$1,data!$BY290=AR$1),data!$BW290,"")</f>
        <v/>
      </c>
      <c r="AT290" s="17" t="str">
        <f ca="1">IF(data!$BX290=AU$1,data!$BW290,"")</f>
        <v/>
      </c>
      <c r="AU290" s="17" t="str">
        <f ca="1">IF(data!$BY290=AU$1,data!$BW290,"")</f>
        <v/>
      </c>
      <c r="AV290" s="17" t="str">
        <f ca="1">IF(OR(data!$BX290=AU$1,data!$BY290=AU$1),data!$BW290,"")</f>
        <v/>
      </c>
      <c r="AW290" s="16" t="str">
        <f ca="1">IF(data!$BX290=AX$1,data!$BW290,"")</f>
        <v/>
      </c>
      <c r="AX290" s="16" t="str">
        <f ca="1">IF(data!$BY290=AX$1,data!$BW290,"")</f>
        <v/>
      </c>
      <c r="AY290" s="16" t="str">
        <f ca="1">IF(OR(data!$BX290=AX$1,data!$BY290=AX$1),data!$BW290,"")</f>
        <v/>
      </c>
      <c r="AZ290" s="17" t="str">
        <f ca="1">IF(data!$BX290=BA$1,data!$BW290,"")</f>
        <v/>
      </c>
      <c r="BA290" s="17" t="str">
        <f ca="1">IF(data!$BY290=BA$1,data!$BW290,"")</f>
        <v/>
      </c>
      <c r="BB290" s="17" t="str">
        <f ca="1">IF(OR(data!$BX290=BA$1,data!$BY290=BA$1),data!$BW290,"")</f>
        <v/>
      </c>
      <c r="BC290" s="16" t="str">
        <f ca="1">IF(data!$BX290=BD$1,data!$BW290,"")</f>
        <v/>
      </c>
      <c r="BD290" s="16" t="str">
        <f ca="1">IF(data!$BY290=BD$1,data!$BW290,"")</f>
        <v/>
      </c>
      <c r="BE290" s="16" t="str">
        <f ca="1">IF(OR(data!$BX290=BD$1,data!$BY290=BD$1),data!$BW290,"")</f>
        <v/>
      </c>
      <c r="BF290" s="17" t="str">
        <f ca="1">IF(data!$BX290=BG$1,data!$BW290,"")</f>
        <v/>
      </c>
      <c r="BG290" s="17" t="str">
        <f ca="1">IF(data!$BY290=BG$1,data!$BW290,"")</f>
        <v/>
      </c>
      <c r="BH290" s="17" t="str">
        <f ca="1">IF(OR(data!$BX290=BG$1,data!$BY290=BG$1),data!$BW290,"")</f>
        <v/>
      </c>
      <c r="BI290" s="16" t="str">
        <f ca="1">IF(data!$BX290=BJ$1,data!$BW290,"")</f>
        <v/>
      </c>
      <c r="BJ290" s="16" t="str">
        <f ca="1">IF(data!$BY290=BJ$1,data!$BW290,"")</f>
        <v/>
      </c>
      <c r="BK290" s="16" t="str">
        <f ca="1">IF(OR(data!$BX290=BJ$1,data!$BY290=BJ$1),data!$BW290,"")</f>
        <v/>
      </c>
      <c r="BL290" s="17" t="str">
        <f ca="1">IF(data!$BX290=BM$1,data!$BW290,"")</f>
        <v/>
      </c>
      <c r="BM290" s="17" t="str">
        <f ca="1">IF(data!$BY290=BM$1,data!$BW290,"")</f>
        <v/>
      </c>
      <c r="BN290" s="17" t="str">
        <f ca="1">IF(OR(data!$BX290=BM$1,data!$BY290=BM$1),data!$BW290,"")</f>
        <v/>
      </c>
      <c r="BO290" s="16" t="str">
        <f ca="1">IF(data!$BX290=BP$1,data!$BW290,"")</f>
        <v/>
      </c>
      <c r="BP290" s="16" t="str">
        <f ca="1">IF(data!$BY290=BP$1,data!$BW290,"")</f>
        <v/>
      </c>
      <c r="BQ290" s="16" t="str">
        <f ca="1">IF(OR(data!$BX290=BP$1,data!$BY290=BP$1),data!$BW290,"")</f>
        <v/>
      </c>
      <c r="BR290" s="17" t="str">
        <f ca="1">IF(data!$BX290=BS$1,data!$BW290,"")</f>
        <v/>
      </c>
      <c r="BS290" s="17" t="str">
        <f ca="1">IF(data!$BY290=BS$1,data!$BW290,"")</f>
        <v/>
      </c>
      <c r="BT290" s="17" t="str">
        <f ca="1">IF(OR(data!$BX290=BS$1,data!$BY290=BS$1),data!$BW290,"")</f>
        <v/>
      </c>
    </row>
    <row r="291" spans="1:72" s="11" customFormat="1" x14ac:dyDescent="0.25">
      <c r="A291" s="16" t="str">
        <f ca="1">IF(data!$BX291=B$1,data!$BW291,"")</f>
        <v/>
      </c>
      <c r="B291" s="16" t="str">
        <f ca="1">IF(data!$BY291=B$1,data!$BW291,"")</f>
        <v/>
      </c>
      <c r="C291" s="16" t="str">
        <f ca="1">IF(OR(data!$BX291=B$1,data!$BY291=B$1),data!$BW291,"")</f>
        <v/>
      </c>
      <c r="D291" s="17" t="str">
        <f ca="1">IF(data!$BX291=E$1,data!$BW291,"")</f>
        <v/>
      </c>
      <c r="E291" s="17" t="str">
        <f ca="1">IF(data!$BY291=E$1,data!$BW291,"")</f>
        <v/>
      </c>
      <c r="F291" s="17" t="str">
        <f ca="1">IF(OR(data!$BX291=E$1,data!$BY291=E$1),data!$BW291,"")</f>
        <v/>
      </c>
      <c r="G291" s="16" t="str">
        <f ca="1">IF(data!$BX291=H$1,data!$BW291,"")</f>
        <v/>
      </c>
      <c r="H291" s="16" t="str">
        <f ca="1">IF(data!$BY291=H$1,data!$BW291,"")</f>
        <v/>
      </c>
      <c r="I291" s="16" t="str">
        <f ca="1">IF(OR(data!$BX291=H$1,data!$BY291=H$1),data!$BW291,"")</f>
        <v/>
      </c>
      <c r="J291" s="17" t="str">
        <f ca="1">IF(data!$BX291=K$1,data!$BW291,"")</f>
        <v/>
      </c>
      <c r="K291" s="17" t="str">
        <f ca="1">IF(data!$BY291=K$1,data!$BW291,"")</f>
        <v/>
      </c>
      <c r="L291" s="17" t="str">
        <f ca="1">IF(OR(data!$BX291=K$1,data!$BY291=K$1),data!$BW291,"")</f>
        <v/>
      </c>
      <c r="M291" s="16" t="str">
        <f ca="1">IF(data!$BX291=N$1,data!$BW291,"")</f>
        <v/>
      </c>
      <c r="N291" s="16" t="str">
        <f ca="1">IF(data!$BY291=N$1,data!$BW291,"")</f>
        <v/>
      </c>
      <c r="O291" s="16" t="str">
        <f ca="1">IF(OR(data!$BX291=N$1,data!$BY291=N$1),data!$BW291,"")</f>
        <v/>
      </c>
      <c r="P291" s="17" t="str">
        <f ca="1">IF(data!$BX291=Q$1,data!$BW291,"")</f>
        <v/>
      </c>
      <c r="Q291" s="17" t="str">
        <f ca="1">IF(data!$BY291=Q$1,data!$BW291,"")</f>
        <v/>
      </c>
      <c r="R291" s="17" t="str">
        <f ca="1">IF(OR(data!$BX291=Q$1,data!$BY291=Q$1),data!$BW291,"")</f>
        <v/>
      </c>
      <c r="S291" s="16" t="str">
        <f ca="1">IF(data!$BX291=T$1,data!$BW291,"")</f>
        <v/>
      </c>
      <c r="T291" s="16" t="str">
        <f ca="1">IF(data!$BY291=T$1,data!$BW291,"")</f>
        <v/>
      </c>
      <c r="U291" s="16" t="str">
        <f ca="1">IF(OR(data!$BX291=T$1,data!$BY291=T$1),data!$BW291,"")</f>
        <v/>
      </c>
      <c r="V291" s="17" t="str">
        <f ca="1">IF(data!$BX291=W$1,data!$BW291,"")</f>
        <v/>
      </c>
      <c r="W291" s="17" t="str">
        <f ca="1">IF(data!$BY291=W$1,data!$BW291,"")</f>
        <v/>
      </c>
      <c r="X291" s="17" t="str">
        <f ca="1">IF(OR(data!$BX291=W$1,data!$BY291=W$1),data!$BW291,"")</f>
        <v/>
      </c>
      <c r="Y291" s="16" t="str">
        <f ca="1">IF(data!$BX291=Z$1,data!$BW291,"")</f>
        <v/>
      </c>
      <c r="Z291" s="16" t="str">
        <f ca="1">IF(data!$BY291=Z$1,data!$BW291,"")</f>
        <v/>
      </c>
      <c r="AA291" s="16" t="str">
        <f ca="1">IF(OR(data!$BX291=Z$1,data!$BY291=Z$1),data!$BW291,"")</f>
        <v/>
      </c>
      <c r="AB291" s="17" t="str">
        <f ca="1">IF(data!$BX291=AC$1,data!$BW291,"")</f>
        <v/>
      </c>
      <c r="AC291" s="17" t="str">
        <f ca="1">IF(data!$BY291=AC$1,data!$BW291,"")</f>
        <v/>
      </c>
      <c r="AD291" s="17" t="str">
        <f ca="1">IF(OR(data!$BX291=AC$1,data!$BY291=AC$1),data!$BW291,"")</f>
        <v/>
      </c>
      <c r="AE291" s="16" t="str">
        <f ca="1">IF(data!$BX291=AF$1,data!$BW291,"")</f>
        <v/>
      </c>
      <c r="AF291" s="16" t="str">
        <f ca="1">IF(data!$BY291=AF$1,data!$BW291,"")</f>
        <v/>
      </c>
      <c r="AG291" s="16" t="str">
        <f ca="1">IF(OR(data!$BX291=AF$1,data!$BY291=AF$1),data!$BW291,"")</f>
        <v/>
      </c>
      <c r="AH291" s="17" t="str">
        <f ca="1">IF(data!$BX291=AI$1,data!$BW291,"")</f>
        <v/>
      </c>
      <c r="AI291" s="17" t="str">
        <f ca="1">IF(data!$BY291=AI$1,data!$BW291,"")</f>
        <v/>
      </c>
      <c r="AJ291" s="17" t="str">
        <f ca="1">IF(OR(data!$BX291=AI$1,data!$BY291=AI$1),data!$BW291,"")</f>
        <v/>
      </c>
      <c r="AK291" s="16" t="str">
        <f ca="1">IF(data!$BX291=AL$1,data!$BW291,"")</f>
        <v/>
      </c>
      <c r="AL291" s="16" t="str">
        <f ca="1">IF(data!$BY291=AL$1,data!$BW291,"")</f>
        <v/>
      </c>
      <c r="AM291" s="16" t="str">
        <f ca="1">IF(OR(data!$BX291=AL$1,data!$BY291=AL$1),data!$BW291,"")</f>
        <v/>
      </c>
      <c r="AN291" s="17" t="str">
        <f ca="1">IF(data!$BX291=AO$1,data!$BW291,"")</f>
        <v/>
      </c>
      <c r="AO291" s="17" t="str">
        <f ca="1">IF(data!$BY291=AO$1,data!$BW291,"")</f>
        <v/>
      </c>
      <c r="AP291" s="17" t="str">
        <f ca="1">IF(OR(data!$BX291=AO$1,data!$BY291=AO$1),data!$BW291,"")</f>
        <v/>
      </c>
      <c r="AQ291" s="16" t="str">
        <f ca="1">IF(data!$BX291=AR$1,data!$BW291,"")</f>
        <v/>
      </c>
      <c r="AR291" s="16" t="str">
        <f ca="1">IF(data!$BY291=AR$1,data!$BW291,"")</f>
        <v/>
      </c>
      <c r="AS291" s="16" t="str">
        <f ca="1">IF(OR(data!$BX291=AR$1,data!$BY291=AR$1),data!$BW291,"")</f>
        <v/>
      </c>
      <c r="AT291" s="17" t="str">
        <f ca="1">IF(data!$BX291=AU$1,data!$BW291,"")</f>
        <v/>
      </c>
      <c r="AU291" s="17" t="str">
        <f ca="1">IF(data!$BY291=AU$1,data!$BW291,"")</f>
        <v/>
      </c>
      <c r="AV291" s="17" t="str">
        <f ca="1">IF(OR(data!$BX291=AU$1,data!$BY291=AU$1),data!$BW291,"")</f>
        <v/>
      </c>
      <c r="AW291" s="16" t="str">
        <f ca="1">IF(data!$BX291=AX$1,data!$BW291,"")</f>
        <v/>
      </c>
      <c r="AX291" s="16" t="str">
        <f ca="1">IF(data!$BY291=AX$1,data!$BW291,"")</f>
        <v/>
      </c>
      <c r="AY291" s="16" t="str">
        <f ca="1">IF(OR(data!$BX291=AX$1,data!$BY291=AX$1),data!$BW291,"")</f>
        <v/>
      </c>
      <c r="AZ291" s="17" t="str">
        <f ca="1">IF(data!$BX291=BA$1,data!$BW291,"")</f>
        <v/>
      </c>
      <c r="BA291" s="17" t="str">
        <f ca="1">IF(data!$BY291=BA$1,data!$BW291,"")</f>
        <v/>
      </c>
      <c r="BB291" s="17" t="str">
        <f ca="1">IF(OR(data!$BX291=BA$1,data!$BY291=BA$1),data!$BW291,"")</f>
        <v/>
      </c>
      <c r="BC291" s="16" t="str">
        <f ca="1">IF(data!$BX291=BD$1,data!$BW291,"")</f>
        <v/>
      </c>
      <c r="BD291" s="16" t="str">
        <f ca="1">IF(data!$BY291=BD$1,data!$BW291,"")</f>
        <v/>
      </c>
      <c r="BE291" s="16" t="str">
        <f ca="1">IF(OR(data!$BX291=BD$1,data!$BY291=BD$1),data!$BW291,"")</f>
        <v/>
      </c>
      <c r="BF291" s="17" t="str">
        <f ca="1">IF(data!$BX291=BG$1,data!$BW291,"")</f>
        <v/>
      </c>
      <c r="BG291" s="17" t="str">
        <f ca="1">IF(data!$BY291=BG$1,data!$BW291,"")</f>
        <v/>
      </c>
      <c r="BH291" s="17" t="str">
        <f ca="1">IF(OR(data!$BX291=BG$1,data!$BY291=BG$1),data!$BW291,"")</f>
        <v/>
      </c>
      <c r="BI291" s="16" t="str">
        <f ca="1">IF(data!$BX291=BJ$1,data!$BW291,"")</f>
        <v/>
      </c>
      <c r="BJ291" s="16" t="str">
        <f ca="1">IF(data!$BY291=BJ$1,data!$BW291,"")</f>
        <v/>
      </c>
      <c r="BK291" s="16" t="str">
        <f ca="1">IF(OR(data!$BX291=BJ$1,data!$BY291=BJ$1),data!$BW291,"")</f>
        <v/>
      </c>
      <c r="BL291" s="17" t="str">
        <f ca="1">IF(data!$BX291=BM$1,data!$BW291,"")</f>
        <v/>
      </c>
      <c r="BM291" s="17" t="str">
        <f ca="1">IF(data!$BY291=BM$1,data!$BW291,"")</f>
        <v/>
      </c>
      <c r="BN291" s="17" t="str">
        <f ca="1">IF(OR(data!$BX291=BM$1,data!$BY291=BM$1),data!$BW291,"")</f>
        <v/>
      </c>
      <c r="BO291" s="16" t="str">
        <f ca="1">IF(data!$BX291=BP$1,data!$BW291,"")</f>
        <v/>
      </c>
      <c r="BP291" s="16" t="str">
        <f ca="1">IF(data!$BY291=BP$1,data!$BW291,"")</f>
        <v/>
      </c>
      <c r="BQ291" s="16" t="str">
        <f ca="1">IF(OR(data!$BX291=BP$1,data!$BY291=BP$1),data!$BW291,"")</f>
        <v/>
      </c>
      <c r="BR291" s="17" t="str">
        <f ca="1">IF(data!$BX291=BS$1,data!$BW291,"")</f>
        <v/>
      </c>
      <c r="BS291" s="17" t="str">
        <f ca="1">IF(data!$BY291=BS$1,data!$BW291,"")</f>
        <v/>
      </c>
      <c r="BT291" s="17" t="str">
        <f ca="1">IF(OR(data!$BX291=BS$1,data!$BY291=BS$1),data!$BW291,"")</f>
        <v/>
      </c>
    </row>
    <row r="292" spans="1:72" s="11" customFormat="1" x14ac:dyDescent="0.25">
      <c r="A292" s="16" t="str">
        <f ca="1">IF(data!$BX292=B$1,data!$BW292,"")</f>
        <v/>
      </c>
      <c r="B292" s="16" t="str">
        <f ca="1">IF(data!$BY292=B$1,data!$BW292,"")</f>
        <v/>
      </c>
      <c r="C292" s="16" t="str">
        <f ca="1">IF(OR(data!$BX292=B$1,data!$BY292=B$1),data!$BW292,"")</f>
        <v/>
      </c>
      <c r="D292" s="17" t="str">
        <f ca="1">IF(data!$BX292=E$1,data!$BW292,"")</f>
        <v/>
      </c>
      <c r="E292" s="17" t="str">
        <f ca="1">IF(data!$BY292=E$1,data!$BW292,"")</f>
        <v/>
      </c>
      <c r="F292" s="17" t="str">
        <f ca="1">IF(OR(data!$BX292=E$1,data!$BY292=E$1),data!$BW292,"")</f>
        <v/>
      </c>
      <c r="G292" s="16" t="str">
        <f ca="1">IF(data!$BX292=H$1,data!$BW292,"")</f>
        <v/>
      </c>
      <c r="H292" s="16" t="str">
        <f ca="1">IF(data!$BY292=H$1,data!$BW292,"")</f>
        <v/>
      </c>
      <c r="I292" s="16" t="str">
        <f ca="1">IF(OR(data!$BX292=H$1,data!$BY292=H$1),data!$BW292,"")</f>
        <v/>
      </c>
      <c r="J292" s="17" t="str">
        <f ca="1">IF(data!$BX292=K$1,data!$BW292,"")</f>
        <v/>
      </c>
      <c r="K292" s="17" t="str">
        <f ca="1">IF(data!$BY292=K$1,data!$BW292,"")</f>
        <v/>
      </c>
      <c r="L292" s="17" t="str">
        <f ca="1">IF(OR(data!$BX292=K$1,data!$BY292=K$1),data!$BW292,"")</f>
        <v/>
      </c>
      <c r="M292" s="16" t="str">
        <f ca="1">IF(data!$BX292=N$1,data!$BW292,"")</f>
        <v/>
      </c>
      <c r="N292" s="16" t="str">
        <f ca="1">IF(data!$BY292=N$1,data!$BW292,"")</f>
        <v/>
      </c>
      <c r="O292" s="16" t="str">
        <f ca="1">IF(OR(data!$BX292=N$1,data!$BY292=N$1),data!$BW292,"")</f>
        <v/>
      </c>
      <c r="P292" s="17" t="str">
        <f ca="1">IF(data!$BX292=Q$1,data!$BW292,"")</f>
        <v/>
      </c>
      <c r="Q292" s="17" t="str">
        <f ca="1">IF(data!$BY292=Q$1,data!$BW292,"")</f>
        <v/>
      </c>
      <c r="R292" s="17" t="str">
        <f ca="1">IF(OR(data!$BX292=Q$1,data!$BY292=Q$1),data!$BW292,"")</f>
        <v/>
      </c>
      <c r="S292" s="16" t="str">
        <f ca="1">IF(data!$BX292=T$1,data!$BW292,"")</f>
        <v/>
      </c>
      <c r="T292" s="16" t="str">
        <f ca="1">IF(data!$BY292=T$1,data!$BW292,"")</f>
        <v/>
      </c>
      <c r="U292" s="16" t="str">
        <f ca="1">IF(OR(data!$BX292=T$1,data!$BY292=T$1),data!$BW292,"")</f>
        <v/>
      </c>
      <c r="V292" s="17" t="str">
        <f ca="1">IF(data!$BX292=W$1,data!$BW292,"")</f>
        <v/>
      </c>
      <c r="W292" s="17" t="str">
        <f ca="1">IF(data!$BY292=W$1,data!$BW292,"")</f>
        <v/>
      </c>
      <c r="X292" s="17" t="str">
        <f ca="1">IF(OR(data!$BX292=W$1,data!$BY292=W$1),data!$BW292,"")</f>
        <v/>
      </c>
      <c r="Y292" s="16" t="str">
        <f ca="1">IF(data!$BX292=Z$1,data!$BW292,"")</f>
        <v/>
      </c>
      <c r="Z292" s="16" t="str">
        <f ca="1">IF(data!$BY292=Z$1,data!$BW292,"")</f>
        <v/>
      </c>
      <c r="AA292" s="16" t="str">
        <f ca="1">IF(OR(data!$BX292=Z$1,data!$BY292=Z$1),data!$BW292,"")</f>
        <v/>
      </c>
      <c r="AB292" s="17" t="str">
        <f ca="1">IF(data!$BX292=AC$1,data!$BW292,"")</f>
        <v/>
      </c>
      <c r="AC292" s="17" t="str">
        <f ca="1">IF(data!$BY292=AC$1,data!$BW292,"")</f>
        <v/>
      </c>
      <c r="AD292" s="17" t="str">
        <f ca="1">IF(OR(data!$BX292=AC$1,data!$BY292=AC$1),data!$BW292,"")</f>
        <v/>
      </c>
      <c r="AE292" s="16" t="str">
        <f ca="1">IF(data!$BX292=AF$1,data!$BW292,"")</f>
        <v/>
      </c>
      <c r="AF292" s="16" t="str">
        <f ca="1">IF(data!$BY292=AF$1,data!$BW292,"")</f>
        <v/>
      </c>
      <c r="AG292" s="16" t="str">
        <f ca="1">IF(OR(data!$BX292=AF$1,data!$BY292=AF$1),data!$BW292,"")</f>
        <v/>
      </c>
      <c r="AH292" s="17" t="str">
        <f ca="1">IF(data!$BX292=AI$1,data!$BW292,"")</f>
        <v/>
      </c>
      <c r="AI292" s="17" t="str">
        <f ca="1">IF(data!$BY292=AI$1,data!$BW292,"")</f>
        <v/>
      </c>
      <c r="AJ292" s="17" t="str">
        <f ca="1">IF(OR(data!$BX292=AI$1,data!$BY292=AI$1),data!$BW292,"")</f>
        <v/>
      </c>
      <c r="AK292" s="16" t="str">
        <f ca="1">IF(data!$BX292=AL$1,data!$BW292,"")</f>
        <v/>
      </c>
      <c r="AL292" s="16" t="str">
        <f ca="1">IF(data!$BY292=AL$1,data!$BW292,"")</f>
        <v/>
      </c>
      <c r="AM292" s="16" t="str">
        <f ca="1">IF(OR(data!$BX292=AL$1,data!$BY292=AL$1),data!$BW292,"")</f>
        <v/>
      </c>
      <c r="AN292" s="17" t="str">
        <f ca="1">IF(data!$BX292=AO$1,data!$BW292,"")</f>
        <v/>
      </c>
      <c r="AO292" s="17" t="str">
        <f ca="1">IF(data!$BY292=AO$1,data!$BW292,"")</f>
        <v/>
      </c>
      <c r="AP292" s="17" t="str">
        <f ca="1">IF(OR(data!$BX292=AO$1,data!$BY292=AO$1),data!$BW292,"")</f>
        <v/>
      </c>
      <c r="AQ292" s="16" t="str">
        <f ca="1">IF(data!$BX292=AR$1,data!$BW292,"")</f>
        <v/>
      </c>
      <c r="AR292" s="16" t="str">
        <f ca="1">IF(data!$BY292=AR$1,data!$BW292,"")</f>
        <v/>
      </c>
      <c r="AS292" s="16" t="str">
        <f ca="1">IF(OR(data!$BX292=AR$1,data!$BY292=AR$1),data!$BW292,"")</f>
        <v/>
      </c>
      <c r="AT292" s="17" t="str">
        <f ca="1">IF(data!$BX292=AU$1,data!$BW292,"")</f>
        <v/>
      </c>
      <c r="AU292" s="17" t="str">
        <f ca="1">IF(data!$BY292=AU$1,data!$BW292,"")</f>
        <v/>
      </c>
      <c r="AV292" s="17" t="str">
        <f ca="1">IF(OR(data!$BX292=AU$1,data!$BY292=AU$1),data!$BW292,"")</f>
        <v/>
      </c>
      <c r="AW292" s="16" t="str">
        <f ca="1">IF(data!$BX292=AX$1,data!$BW292,"")</f>
        <v/>
      </c>
      <c r="AX292" s="16" t="str">
        <f ca="1">IF(data!$BY292=AX$1,data!$BW292,"")</f>
        <v/>
      </c>
      <c r="AY292" s="16" t="str">
        <f ca="1">IF(OR(data!$BX292=AX$1,data!$BY292=AX$1),data!$BW292,"")</f>
        <v/>
      </c>
      <c r="AZ292" s="17" t="str">
        <f ca="1">IF(data!$BX292=BA$1,data!$BW292,"")</f>
        <v/>
      </c>
      <c r="BA292" s="17" t="str">
        <f ca="1">IF(data!$BY292=BA$1,data!$BW292,"")</f>
        <v/>
      </c>
      <c r="BB292" s="17" t="str">
        <f ca="1">IF(OR(data!$BX292=BA$1,data!$BY292=BA$1),data!$BW292,"")</f>
        <v/>
      </c>
      <c r="BC292" s="16" t="str">
        <f ca="1">IF(data!$BX292=BD$1,data!$BW292,"")</f>
        <v/>
      </c>
      <c r="BD292" s="16" t="str">
        <f ca="1">IF(data!$BY292=BD$1,data!$BW292,"")</f>
        <v/>
      </c>
      <c r="BE292" s="16" t="str">
        <f ca="1">IF(OR(data!$BX292=BD$1,data!$BY292=BD$1),data!$BW292,"")</f>
        <v/>
      </c>
      <c r="BF292" s="17" t="str">
        <f ca="1">IF(data!$BX292=BG$1,data!$BW292,"")</f>
        <v/>
      </c>
      <c r="BG292" s="17" t="str">
        <f ca="1">IF(data!$BY292=BG$1,data!$BW292,"")</f>
        <v/>
      </c>
      <c r="BH292" s="17" t="str">
        <f ca="1">IF(OR(data!$BX292=BG$1,data!$BY292=BG$1),data!$BW292,"")</f>
        <v/>
      </c>
      <c r="BI292" s="16" t="str">
        <f ca="1">IF(data!$BX292=BJ$1,data!$BW292,"")</f>
        <v/>
      </c>
      <c r="BJ292" s="16" t="str">
        <f ca="1">IF(data!$BY292=BJ$1,data!$BW292,"")</f>
        <v/>
      </c>
      <c r="BK292" s="16" t="str">
        <f ca="1">IF(OR(data!$BX292=BJ$1,data!$BY292=BJ$1),data!$BW292,"")</f>
        <v/>
      </c>
      <c r="BL292" s="17" t="str">
        <f ca="1">IF(data!$BX292=BM$1,data!$BW292,"")</f>
        <v/>
      </c>
      <c r="BM292" s="17" t="str">
        <f ca="1">IF(data!$BY292=BM$1,data!$BW292,"")</f>
        <v/>
      </c>
      <c r="BN292" s="17" t="str">
        <f ca="1">IF(OR(data!$BX292=BM$1,data!$BY292=BM$1),data!$BW292,"")</f>
        <v/>
      </c>
      <c r="BO292" s="16" t="str">
        <f ca="1">IF(data!$BX292=BP$1,data!$BW292,"")</f>
        <v/>
      </c>
      <c r="BP292" s="16" t="str">
        <f ca="1">IF(data!$BY292=BP$1,data!$BW292,"")</f>
        <v/>
      </c>
      <c r="BQ292" s="16" t="str">
        <f ca="1">IF(OR(data!$BX292=BP$1,data!$BY292=BP$1),data!$BW292,"")</f>
        <v/>
      </c>
      <c r="BR292" s="17" t="str">
        <f ca="1">IF(data!$BX292=BS$1,data!$BW292,"")</f>
        <v/>
      </c>
      <c r="BS292" s="17" t="str">
        <f ca="1">IF(data!$BY292=BS$1,data!$BW292,"")</f>
        <v/>
      </c>
      <c r="BT292" s="17" t="str">
        <f ca="1">IF(OR(data!$BX292=BS$1,data!$BY292=BS$1),data!$BW292,"")</f>
        <v/>
      </c>
    </row>
    <row r="293" spans="1:72" s="11" customFormat="1" x14ac:dyDescent="0.25">
      <c r="A293" s="16" t="str">
        <f ca="1">IF(data!$BX293=B$1,data!$BW293,"")</f>
        <v/>
      </c>
      <c r="B293" s="16" t="str">
        <f ca="1">IF(data!$BY293=B$1,data!$BW293,"")</f>
        <v/>
      </c>
      <c r="C293" s="16" t="str">
        <f ca="1">IF(OR(data!$BX293=B$1,data!$BY293=B$1),data!$BW293,"")</f>
        <v/>
      </c>
      <c r="D293" s="17" t="str">
        <f ca="1">IF(data!$BX293=E$1,data!$BW293,"")</f>
        <v/>
      </c>
      <c r="E293" s="17" t="str">
        <f ca="1">IF(data!$BY293=E$1,data!$BW293,"")</f>
        <v/>
      </c>
      <c r="F293" s="17" t="str">
        <f ca="1">IF(OR(data!$BX293=E$1,data!$BY293=E$1),data!$BW293,"")</f>
        <v/>
      </c>
      <c r="G293" s="16" t="str">
        <f ca="1">IF(data!$BX293=H$1,data!$BW293,"")</f>
        <v/>
      </c>
      <c r="H293" s="16" t="str">
        <f ca="1">IF(data!$BY293=H$1,data!$BW293,"")</f>
        <v/>
      </c>
      <c r="I293" s="16" t="str">
        <f ca="1">IF(OR(data!$BX293=H$1,data!$BY293=H$1),data!$BW293,"")</f>
        <v/>
      </c>
      <c r="J293" s="17" t="str">
        <f ca="1">IF(data!$BX293=K$1,data!$BW293,"")</f>
        <v/>
      </c>
      <c r="K293" s="17" t="str">
        <f ca="1">IF(data!$BY293=K$1,data!$BW293,"")</f>
        <v/>
      </c>
      <c r="L293" s="17" t="str">
        <f ca="1">IF(OR(data!$BX293=K$1,data!$BY293=K$1),data!$BW293,"")</f>
        <v/>
      </c>
      <c r="M293" s="16" t="str">
        <f ca="1">IF(data!$BX293=N$1,data!$BW293,"")</f>
        <v/>
      </c>
      <c r="N293" s="16" t="str">
        <f ca="1">IF(data!$BY293=N$1,data!$BW293,"")</f>
        <v/>
      </c>
      <c r="O293" s="16" t="str">
        <f ca="1">IF(OR(data!$BX293=N$1,data!$BY293=N$1),data!$BW293,"")</f>
        <v/>
      </c>
      <c r="P293" s="17" t="str">
        <f ca="1">IF(data!$BX293=Q$1,data!$BW293,"")</f>
        <v/>
      </c>
      <c r="Q293" s="17" t="str">
        <f ca="1">IF(data!$BY293=Q$1,data!$BW293,"")</f>
        <v/>
      </c>
      <c r="R293" s="17" t="str">
        <f ca="1">IF(OR(data!$BX293=Q$1,data!$BY293=Q$1),data!$BW293,"")</f>
        <v/>
      </c>
      <c r="S293" s="16" t="str">
        <f ca="1">IF(data!$BX293=T$1,data!$BW293,"")</f>
        <v/>
      </c>
      <c r="T293" s="16" t="str">
        <f ca="1">IF(data!$BY293=T$1,data!$BW293,"")</f>
        <v/>
      </c>
      <c r="U293" s="16" t="str">
        <f ca="1">IF(OR(data!$BX293=T$1,data!$BY293=T$1),data!$BW293,"")</f>
        <v/>
      </c>
      <c r="V293" s="17" t="str">
        <f ca="1">IF(data!$BX293=W$1,data!$BW293,"")</f>
        <v/>
      </c>
      <c r="W293" s="17" t="str">
        <f ca="1">IF(data!$BY293=W$1,data!$BW293,"")</f>
        <v/>
      </c>
      <c r="X293" s="17" t="str">
        <f ca="1">IF(OR(data!$BX293=W$1,data!$BY293=W$1),data!$BW293,"")</f>
        <v/>
      </c>
      <c r="Y293" s="16" t="str">
        <f ca="1">IF(data!$BX293=Z$1,data!$BW293,"")</f>
        <v/>
      </c>
      <c r="Z293" s="16" t="str">
        <f ca="1">IF(data!$BY293=Z$1,data!$BW293,"")</f>
        <v/>
      </c>
      <c r="AA293" s="16" t="str">
        <f ca="1">IF(OR(data!$BX293=Z$1,data!$BY293=Z$1),data!$BW293,"")</f>
        <v/>
      </c>
      <c r="AB293" s="17" t="str">
        <f ca="1">IF(data!$BX293=AC$1,data!$BW293,"")</f>
        <v/>
      </c>
      <c r="AC293" s="17" t="str">
        <f ca="1">IF(data!$BY293=AC$1,data!$BW293,"")</f>
        <v/>
      </c>
      <c r="AD293" s="17" t="str">
        <f ca="1">IF(OR(data!$BX293=AC$1,data!$BY293=AC$1),data!$BW293,"")</f>
        <v/>
      </c>
      <c r="AE293" s="16" t="str">
        <f ca="1">IF(data!$BX293=AF$1,data!$BW293,"")</f>
        <v/>
      </c>
      <c r="AF293" s="16" t="str">
        <f ca="1">IF(data!$BY293=AF$1,data!$BW293,"")</f>
        <v/>
      </c>
      <c r="AG293" s="16" t="str">
        <f ca="1">IF(OR(data!$BX293=AF$1,data!$BY293=AF$1),data!$BW293,"")</f>
        <v/>
      </c>
      <c r="AH293" s="17" t="str">
        <f ca="1">IF(data!$BX293=AI$1,data!$BW293,"")</f>
        <v/>
      </c>
      <c r="AI293" s="17" t="str">
        <f ca="1">IF(data!$BY293=AI$1,data!$BW293,"")</f>
        <v/>
      </c>
      <c r="AJ293" s="17" t="str">
        <f ca="1">IF(OR(data!$BX293=AI$1,data!$BY293=AI$1),data!$BW293,"")</f>
        <v/>
      </c>
      <c r="AK293" s="16" t="str">
        <f ca="1">IF(data!$BX293=AL$1,data!$BW293,"")</f>
        <v/>
      </c>
      <c r="AL293" s="16" t="str">
        <f ca="1">IF(data!$BY293=AL$1,data!$BW293,"")</f>
        <v/>
      </c>
      <c r="AM293" s="16" t="str">
        <f ca="1">IF(OR(data!$BX293=AL$1,data!$BY293=AL$1),data!$BW293,"")</f>
        <v/>
      </c>
      <c r="AN293" s="17" t="str">
        <f ca="1">IF(data!$BX293=AO$1,data!$BW293,"")</f>
        <v/>
      </c>
      <c r="AO293" s="17" t="str">
        <f ca="1">IF(data!$BY293=AO$1,data!$BW293,"")</f>
        <v/>
      </c>
      <c r="AP293" s="17" t="str">
        <f ca="1">IF(OR(data!$BX293=AO$1,data!$BY293=AO$1),data!$BW293,"")</f>
        <v/>
      </c>
      <c r="AQ293" s="16" t="str">
        <f ca="1">IF(data!$BX293=AR$1,data!$BW293,"")</f>
        <v/>
      </c>
      <c r="AR293" s="16" t="str">
        <f ca="1">IF(data!$BY293=AR$1,data!$BW293,"")</f>
        <v/>
      </c>
      <c r="AS293" s="16" t="str">
        <f ca="1">IF(OR(data!$BX293=AR$1,data!$BY293=AR$1),data!$BW293,"")</f>
        <v/>
      </c>
      <c r="AT293" s="17" t="str">
        <f ca="1">IF(data!$BX293=AU$1,data!$BW293,"")</f>
        <v/>
      </c>
      <c r="AU293" s="17" t="str">
        <f ca="1">IF(data!$BY293=AU$1,data!$BW293,"")</f>
        <v/>
      </c>
      <c r="AV293" s="17" t="str">
        <f ca="1">IF(OR(data!$BX293=AU$1,data!$BY293=AU$1),data!$BW293,"")</f>
        <v/>
      </c>
      <c r="AW293" s="16" t="str">
        <f ca="1">IF(data!$BX293=AX$1,data!$BW293,"")</f>
        <v/>
      </c>
      <c r="AX293" s="16" t="str">
        <f ca="1">IF(data!$BY293=AX$1,data!$BW293,"")</f>
        <v/>
      </c>
      <c r="AY293" s="16" t="str">
        <f ca="1">IF(OR(data!$BX293=AX$1,data!$BY293=AX$1),data!$BW293,"")</f>
        <v/>
      </c>
      <c r="AZ293" s="17" t="str">
        <f ca="1">IF(data!$BX293=BA$1,data!$BW293,"")</f>
        <v/>
      </c>
      <c r="BA293" s="17" t="str">
        <f ca="1">IF(data!$BY293=BA$1,data!$BW293,"")</f>
        <v/>
      </c>
      <c r="BB293" s="17" t="str">
        <f ca="1">IF(OR(data!$BX293=BA$1,data!$BY293=BA$1),data!$BW293,"")</f>
        <v/>
      </c>
      <c r="BC293" s="16" t="str">
        <f ca="1">IF(data!$BX293=BD$1,data!$BW293,"")</f>
        <v/>
      </c>
      <c r="BD293" s="16" t="str">
        <f ca="1">IF(data!$BY293=BD$1,data!$BW293,"")</f>
        <v/>
      </c>
      <c r="BE293" s="16" t="str">
        <f ca="1">IF(OR(data!$BX293=BD$1,data!$BY293=BD$1),data!$BW293,"")</f>
        <v/>
      </c>
      <c r="BF293" s="17" t="str">
        <f ca="1">IF(data!$BX293=BG$1,data!$BW293,"")</f>
        <v/>
      </c>
      <c r="BG293" s="17" t="str">
        <f ca="1">IF(data!$BY293=BG$1,data!$BW293,"")</f>
        <v/>
      </c>
      <c r="BH293" s="17" t="str">
        <f ca="1">IF(OR(data!$BX293=BG$1,data!$BY293=BG$1),data!$BW293,"")</f>
        <v/>
      </c>
      <c r="BI293" s="16" t="str">
        <f ca="1">IF(data!$BX293=BJ$1,data!$BW293,"")</f>
        <v/>
      </c>
      <c r="BJ293" s="16" t="str">
        <f ca="1">IF(data!$BY293=BJ$1,data!$BW293,"")</f>
        <v/>
      </c>
      <c r="BK293" s="16" t="str">
        <f ca="1">IF(OR(data!$BX293=BJ$1,data!$BY293=BJ$1),data!$BW293,"")</f>
        <v/>
      </c>
      <c r="BL293" s="17" t="str">
        <f ca="1">IF(data!$BX293=BM$1,data!$BW293,"")</f>
        <v/>
      </c>
      <c r="BM293" s="17" t="str">
        <f ca="1">IF(data!$BY293=BM$1,data!$BW293,"")</f>
        <v/>
      </c>
      <c r="BN293" s="17" t="str">
        <f ca="1">IF(OR(data!$BX293=BM$1,data!$BY293=BM$1),data!$BW293,"")</f>
        <v/>
      </c>
      <c r="BO293" s="16" t="str">
        <f ca="1">IF(data!$BX293=BP$1,data!$BW293,"")</f>
        <v/>
      </c>
      <c r="BP293" s="16" t="str">
        <f ca="1">IF(data!$BY293=BP$1,data!$BW293,"")</f>
        <v/>
      </c>
      <c r="BQ293" s="16" t="str">
        <f ca="1">IF(OR(data!$BX293=BP$1,data!$BY293=BP$1),data!$BW293,"")</f>
        <v/>
      </c>
      <c r="BR293" s="17" t="str">
        <f ca="1">IF(data!$BX293=BS$1,data!$BW293,"")</f>
        <v/>
      </c>
      <c r="BS293" s="17" t="str">
        <f ca="1">IF(data!$BY293=BS$1,data!$BW293,"")</f>
        <v/>
      </c>
      <c r="BT293" s="17" t="str">
        <f ca="1">IF(OR(data!$BX293=BS$1,data!$BY293=BS$1),data!$BW293,"")</f>
        <v/>
      </c>
    </row>
    <row r="294" spans="1:72" s="11" customFormat="1" x14ac:dyDescent="0.25">
      <c r="A294" s="16" t="str">
        <f ca="1">IF(data!$BX294=B$1,data!$BW294,"")</f>
        <v/>
      </c>
      <c r="B294" s="16" t="str">
        <f ca="1">IF(data!$BY294=B$1,data!$BW294,"")</f>
        <v/>
      </c>
      <c r="C294" s="16" t="str">
        <f ca="1">IF(OR(data!$BX294=B$1,data!$BY294=B$1),data!$BW294,"")</f>
        <v/>
      </c>
      <c r="D294" s="17" t="str">
        <f ca="1">IF(data!$BX294=E$1,data!$BW294,"")</f>
        <v/>
      </c>
      <c r="E294" s="17" t="str">
        <f ca="1">IF(data!$BY294=E$1,data!$BW294,"")</f>
        <v/>
      </c>
      <c r="F294" s="17" t="str">
        <f ca="1">IF(OR(data!$BX294=E$1,data!$BY294=E$1),data!$BW294,"")</f>
        <v/>
      </c>
      <c r="G294" s="16" t="str">
        <f ca="1">IF(data!$BX294=H$1,data!$BW294,"")</f>
        <v/>
      </c>
      <c r="H294" s="16" t="str">
        <f ca="1">IF(data!$BY294=H$1,data!$BW294,"")</f>
        <v/>
      </c>
      <c r="I294" s="16" t="str">
        <f ca="1">IF(OR(data!$BX294=H$1,data!$BY294=H$1),data!$BW294,"")</f>
        <v/>
      </c>
      <c r="J294" s="17" t="str">
        <f ca="1">IF(data!$BX294=K$1,data!$BW294,"")</f>
        <v/>
      </c>
      <c r="K294" s="17" t="str">
        <f ca="1">IF(data!$BY294=K$1,data!$BW294,"")</f>
        <v/>
      </c>
      <c r="L294" s="17" t="str">
        <f ca="1">IF(OR(data!$BX294=K$1,data!$BY294=K$1),data!$BW294,"")</f>
        <v/>
      </c>
      <c r="M294" s="16" t="str">
        <f ca="1">IF(data!$BX294=N$1,data!$BW294,"")</f>
        <v/>
      </c>
      <c r="N294" s="16" t="str">
        <f ca="1">IF(data!$BY294=N$1,data!$BW294,"")</f>
        <v/>
      </c>
      <c r="O294" s="16" t="str">
        <f ca="1">IF(OR(data!$BX294=N$1,data!$BY294=N$1),data!$BW294,"")</f>
        <v/>
      </c>
      <c r="P294" s="17" t="str">
        <f ca="1">IF(data!$BX294=Q$1,data!$BW294,"")</f>
        <v/>
      </c>
      <c r="Q294" s="17" t="str">
        <f ca="1">IF(data!$BY294=Q$1,data!$BW294,"")</f>
        <v/>
      </c>
      <c r="R294" s="17" t="str">
        <f ca="1">IF(OR(data!$BX294=Q$1,data!$BY294=Q$1),data!$BW294,"")</f>
        <v/>
      </c>
      <c r="S294" s="16" t="str">
        <f ca="1">IF(data!$BX294=T$1,data!$BW294,"")</f>
        <v/>
      </c>
      <c r="T294" s="16" t="str">
        <f ca="1">IF(data!$BY294=T$1,data!$BW294,"")</f>
        <v/>
      </c>
      <c r="U294" s="16" t="str">
        <f ca="1">IF(OR(data!$BX294=T$1,data!$BY294=T$1),data!$BW294,"")</f>
        <v/>
      </c>
      <c r="V294" s="17" t="str">
        <f ca="1">IF(data!$BX294=W$1,data!$BW294,"")</f>
        <v/>
      </c>
      <c r="W294" s="17" t="str">
        <f ca="1">IF(data!$BY294=W$1,data!$BW294,"")</f>
        <v/>
      </c>
      <c r="X294" s="17" t="str">
        <f ca="1">IF(OR(data!$BX294=W$1,data!$BY294=W$1),data!$BW294,"")</f>
        <v/>
      </c>
      <c r="Y294" s="16" t="str">
        <f ca="1">IF(data!$BX294=Z$1,data!$BW294,"")</f>
        <v/>
      </c>
      <c r="Z294" s="16" t="str">
        <f ca="1">IF(data!$BY294=Z$1,data!$BW294,"")</f>
        <v/>
      </c>
      <c r="AA294" s="16" t="str">
        <f ca="1">IF(OR(data!$BX294=Z$1,data!$BY294=Z$1),data!$BW294,"")</f>
        <v/>
      </c>
      <c r="AB294" s="17" t="str">
        <f ca="1">IF(data!$BX294=AC$1,data!$BW294,"")</f>
        <v/>
      </c>
      <c r="AC294" s="17" t="str">
        <f ca="1">IF(data!$BY294=AC$1,data!$BW294,"")</f>
        <v/>
      </c>
      <c r="AD294" s="17" t="str">
        <f ca="1">IF(OR(data!$BX294=AC$1,data!$BY294=AC$1),data!$BW294,"")</f>
        <v/>
      </c>
      <c r="AE294" s="16" t="str">
        <f ca="1">IF(data!$BX294=AF$1,data!$BW294,"")</f>
        <v/>
      </c>
      <c r="AF294" s="16" t="str">
        <f ca="1">IF(data!$BY294=AF$1,data!$BW294,"")</f>
        <v/>
      </c>
      <c r="AG294" s="16" t="str">
        <f ca="1">IF(OR(data!$BX294=AF$1,data!$BY294=AF$1),data!$BW294,"")</f>
        <v/>
      </c>
      <c r="AH294" s="17" t="str">
        <f ca="1">IF(data!$BX294=AI$1,data!$BW294,"")</f>
        <v/>
      </c>
      <c r="AI294" s="17" t="str">
        <f ca="1">IF(data!$BY294=AI$1,data!$BW294,"")</f>
        <v/>
      </c>
      <c r="AJ294" s="17" t="str">
        <f ca="1">IF(OR(data!$BX294=AI$1,data!$BY294=AI$1),data!$BW294,"")</f>
        <v/>
      </c>
      <c r="AK294" s="16" t="str">
        <f ca="1">IF(data!$BX294=AL$1,data!$BW294,"")</f>
        <v/>
      </c>
      <c r="AL294" s="16" t="str">
        <f ca="1">IF(data!$BY294=AL$1,data!$BW294,"")</f>
        <v/>
      </c>
      <c r="AM294" s="16" t="str">
        <f ca="1">IF(OR(data!$BX294=AL$1,data!$BY294=AL$1),data!$BW294,"")</f>
        <v/>
      </c>
      <c r="AN294" s="17" t="str">
        <f ca="1">IF(data!$BX294=AO$1,data!$BW294,"")</f>
        <v/>
      </c>
      <c r="AO294" s="17" t="str">
        <f ca="1">IF(data!$BY294=AO$1,data!$BW294,"")</f>
        <v/>
      </c>
      <c r="AP294" s="17" t="str">
        <f ca="1">IF(OR(data!$BX294=AO$1,data!$BY294=AO$1),data!$BW294,"")</f>
        <v/>
      </c>
      <c r="AQ294" s="16" t="str">
        <f ca="1">IF(data!$BX294=AR$1,data!$BW294,"")</f>
        <v/>
      </c>
      <c r="AR294" s="16" t="str">
        <f ca="1">IF(data!$BY294=AR$1,data!$BW294,"")</f>
        <v/>
      </c>
      <c r="AS294" s="16" t="str">
        <f ca="1">IF(OR(data!$BX294=AR$1,data!$BY294=AR$1),data!$BW294,"")</f>
        <v/>
      </c>
      <c r="AT294" s="17" t="str">
        <f ca="1">IF(data!$BX294=AU$1,data!$BW294,"")</f>
        <v/>
      </c>
      <c r="AU294" s="17" t="str">
        <f ca="1">IF(data!$BY294=AU$1,data!$BW294,"")</f>
        <v/>
      </c>
      <c r="AV294" s="17" t="str">
        <f ca="1">IF(OR(data!$BX294=AU$1,data!$BY294=AU$1),data!$BW294,"")</f>
        <v/>
      </c>
      <c r="AW294" s="16" t="str">
        <f ca="1">IF(data!$BX294=AX$1,data!$BW294,"")</f>
        <v/>
      </c>
      <c r="AX294" s="16" t="str">
        <f ca="1">IF(data!$BY294=AX$1,data!$BW294,"")</f>
        <v/>
      </c>
      <c r="AY294" s="16" t="str">
        <f ca="1">IF(OR(data!$BX294=AX$1,data!$BY294=AX$1),data!$BW294,"")</f>
        <v/>
      </c>
      <c r="AZ294" s="17" t="str">
        <f ca="1">IF(data!$BX294=BA$1,data!$BW294,"")</f>
        <v/>
      </c>
      <c r="BA294" s="17" t="str">
        <f ca="1">IF(data!$BY294=BA$1,data!$BW294,"")</f>
        <v/>
      </c>
      <c r="BB294" s="17" t="str">
        <f ca="1">IF(OR(data!$BX294=BA$1,data!$BY294=BA$1),data!$BW294,"")</f>
        <v/>
      </c>
      <c r="BC294" s="16" t="str">
        <f ca="1">IF(data!$BX294=BD$1,data!$BW294,"")</f>
        <v/>
      </c>
      <c r="BD294" s="16" t="str">
        <f ca="1">IF(data!$BY294=BD$1,data!$BW294,"")</f>
        <v/>
      </c>
      <c r="BE294" s="16" t="str">
        <f ca="1">IF(OR(data!$BX294=BD$1,data!$BY294=BD$1),data!$BW294,"")</f>
        <v/>
      </c>
      <c r="BF294" s="17" t="str">
        <f ca="1">IF(data!$BX294=BG$1,data!$BW294,"")</f>
        <v/>
      </c>
      <c r="BG294" s="17" t="str">
        <f ca="1">IF(data!$BY294=BG$1,data!$BW294,"")</f>
        <v/>
      </c>
      <c r="BH294" s="17" t="str">
        <f ca="1">IF(OR(data!$BX294=BG$1,data!$BY294=BG$1),data!$BW294,"")</f>
        <v/>
      </c>
      <c r="BI294" s="16" t="str">
        <f ca="1">IF(data!$BX294=BJ$1,data!$BW294,"")</f>
        <v/>
      </c>
      <c r="BJ294" s="16" t="str">
        <f ca="1">IF(data!$BY294=BJ$1,data!$BW294,"")</f>
        <v/>
      </c>
      <c r="BK294" s="16" t="str">
        <f ca="1">IF(OR(data!$BX294=BJ$1,data!$BY294=BJ$1),data!$BW294,"")</f>
        <v/>
      </c>
      <c r="BL294" s="17" t="str">
        <f ca="1">IF(data!$BX294=BM$1,data!$BW294,"")</f>
        <v/>
      </c>
      <c r="BM294" s="17" t="str">
        <f ca="1">IF(data!$BY294=BM$1,data!$BW294,"")</f>
        <v/>
      </c>
      <c r="BN294" s="17" t="str">
        <f ca="1">IF(OR(data!$BX294=BM$1,data!$BY294=BM$1),data!$BW294,"")</f>
        <v/>
      </c>
      <c r="BO294" s="16" t="str">
        <f ca="1">IF(data!$BX294=BP$1,data!$BW294,"")</f>
        <v/>
      </c>
      <c r="BP294" s="16" t="str">
        <f ca="1">IF(data!$BY294=BP$1,data!$BW294,"")</f>
        <v/>
      </c>
      <c r="BQ294" s="16" t="str">
        <f ca="1">IF(OR(data!$BX294=BP$1,data!$BY294=BP$1),data!$BW294,"")</f>
        <v/>
      </c>
      <c r="BR294" s="17" t="str">
        <f ca="1">IF(data!$BX294=BS$1,data!$BW294,"")</f>
        <v/>
      </c>
      <c r="BS294" s="17" t="str">
        <f ca="1">IF(data!$BY294=BS$1,data!$BW294,"")</f>
        <v/>
      </c>
      <c r="BT294" s="17" t="str">
        <f ca="1">IF(OR(data!$BX294=BS$1,data!$BY294=BS$1),data!$BW294,"")</f>
        <v/>
      </c>
    </row>
    <row r="295" spans="1:72" s="11" customFormat="1" x14ac:dyDescent="0.25">
      <c r="A295" s="16" t="str">
        <f ca="1">IF(data!$BX295=B$1,data!$BW295,"")</f>
        <v/>
      </c>
      <c r="B295" s="16" t="str">
        <f ca="1">IF(data!$BY295=B$1,data!$BW295,"")</f>
        <v/>
      </c>
      <c r="C295" s="16" t="str">
        <f ca="1">IF(OR(data!$BX295=B$1,data!$BY295=B$1),data!$BW295,"")</f>
        <v/>
      </c>
      <c r="D295" s="17" t="str">
        <f ca="1">IF(data!$BX295=E$1,data!$BW295,"")</f>
        <v/>
      </c>
      <c r="E295" s="17" t="str">
        <f ca="1">IF(data!$BY295=E$1,data!$BW295,"")</f>
        <v/>
      </c>
      <c r="F295" s="17" t="str">
        <f ca="1">IF(OR(data!$BX295=E$1,data!$BY295=E$1),data!$BW295,"")</f>
        <v/>
      </c>
      <c r="G295" s="16" t="str">
        <f ca="1">IF(data!$BX295=H$1,data!$BW295,"")</f>
        <v/>
      </c>
      <c r="H295" s="16" t="str">
        <f ca="1">IF(data!$BY295=H$1,data!$BW295,"")</f>
        <v/>
      </c>
      <c r="I295" s="16" t="str">
        <f ca="1">IF(OR(data!$BX295=H$1,data!$BY295=H$1),data!$BW295,"")</f>
        <v/>
      </c>
      <c r="J295" s="17" t="str">
        <f ca="1">IF(data!$BX295=K$1,data!$BW295,"")</f>
        <v/>
      </c>
      <c r="K295" s="17" t="str">
        <f ca="1">IF(data!$BY295=K$1,data!$BW295,"")</f>
        <v/>
      </c>
      <c r="L295" s="17" t="str">
        <f ca="1">IF(OR(data!$BX295=K$1,data!$BY295=K$1),data!$BW295,"")</f>
        <v/>
      </c>
      <c r="M295" s="16" t="str">
        <f ca="1">IF(data!$BX295=N$1,data!$BW295,"")</f>
        <v/>
      </c>
      <c r="N295" s="16" t="str">
        <f ca="1">IF(data!$BY295=N$1,data!$BW295,"")</f>
        <v/>
      </c>
      <c r="O295" s="16" t="str">
        <f ca="1">IF(OR(data!$BX295=N$1,data!$BY295=N$1),data!$BW295,"")</f>
        <v/>
      </c>
      <c r="P295" s="17" t="str">
        <f ca="1">IF(data!$BX295=Q$1,data!$BW295,"")</f>
        <v/>
      </c>
      <c r="Q295" s="17" t="str">
        <f ca="1">IF(data!$BY295=Q$1,data!$BW295,"")</f>
        <v/>
      </c>
      <c r="R295" s="17" t="str">
        <f ca="1">IF(OR(data!$BX295=Q$1,data!$BY295=Q$1),data!$BW295,"")</f>
        <v/>
      </c>
      <c r="S295" s="16" t="str">
        <f ca="1">IF(data!$BX295=T$1,data!$BW295,"")</f>
        <v/>
      </c>
      <c r="T295" s="16" t="str">
        <f ca="1">IF(data!$BY295=T$1,data!$BW295,"")</f>
        <v/>
      </c>
      <c r="U295" s="16" t="str">
        <f ca="1">IF(OR(data!$BX295=T$1,data!$BY295=T$1),data!$BW295,"")</f>
        <v/>
      </c>
      <c r="V295" s="17" t="str">
        <f ca="1">IF(data!$BX295=W$1,data!$BW295,"")</f>
        <v/>
      </c>
      <c r="W295" s="17" t="str">
        <f ca="1">IF(data!$BY295=W$1,data!$BW295,"")</f>
        <v/>
      </c>
      <c r="X295" s="17" t="str">
        <f ca="1">IF(OR(data!$BX295=W$1,data!$BY295=W$1),data!$BW295,"")</f>
        <v/>
      </c>
      <c r="Y295" s="16" t="str">
        <f ca="1">IF(data!$BX295=Z$1,data!$BW295,"")</f>
        <v/>
      </c>
      <c r="Z295" s="16" t="str">
        <f ca="1">IF(data!$BY295=Z$1,data!$BW295,"")</f>
        <v/>
      </c>
      <c r="AA295" s="16" t="str">
        <f ca="1">IF(OR(data!$BX295=Z$1,data!$BY295=Z$1),data!$BW295,"")</f>
        <v/>
      </c>
      <c r="AB295" s="17" t="str">
        <f ca="1">IF(data!$BX295=AC$1,data!$BW295,"")</f>
        <v/>
      </c>
      <c r="AC295" s="17" t="str">
        <f ca="1">IF(data!$BY295=AC$1,data!$BW295,"")</f>
        <v/>
      </c>
      <c r="AD295" s="17" t="str">
        <f ca="1">IF(OR(data!$BX295=AC$1,data!$BY295=AC$1),data!$BW295,"")</f>
        <v/>
      </c>
      <c r="AE295" s="16" t="str">
        <f ca="1">IF(data!$BX295=AF$1,data!$BW295,"")</f>
        <v/>
      </c>
      <c r="AF295" s="16" t="str">
        <f ca="1">IF(data!$BY295=AF$1,data!$BW295,"")</f>
        <v/>
      </c>
      <c r="AG295" s="16" t="str">
        <f ca="1">IF(OR(data!$BX295=AF$1,data!$BY295=AF$1),data!$BW295,"")</f>
        <v/>
      </c>
      <c r="AH295" s="17" t="str">
        <f ca="1">IF(data!$BX295=AI$1,data!$BW295,"")</f>
        <v/>
      </c>
      <c r="AI295" s="17" t="str">
        <f ca="1">IF(data!$BY295=AI$1,data!$BW295,"")</f>
        <v/>
      </c>
      <c r="AJ295" s="17" t="str">
        <f ca="1">IF(OR(data!$BX295=AI$1,data!$BY295=AI$1),data!$BW295,"")</f>
        <v/>
      </c>
      <c r="AK295" s="16" t="str">
        <f ca="1">IF(data!$BX295=AL$1,data!$BW295,"")</f>
        <v/>
      </c>
      <c r="AL295" s="16" t="str">
        <f ca="1">IF(data!$BY295=AL$1,data!$BW295,"")</f>
        <v/>
      </c>
      <c r="AM295" s="16" t="str">
        <f ca="1">IF(OR(data!$BX295=AL$1,data!$BY295=AL$1),data!$BW295,"")</f>
        <v/>
      </c>
      <c r="AN295" s="17" t="str">
        <f ca="1">IF(data!$BX295=AO$1,data!$BW295,"")</f>
        <v/>
      </c>
      <c r="AO295" s="17" t="str">
        <f ca="1">IF(data!$BY295=AO$1,data!$BW295,"")</f>
        <v/>
      </c>
      <c r="AP295" s="17" t="str">
        <f ca="1">IF(OR(data!$BX295=AO$1,data!$BY295=AO$1),data!$BW295,"")</f>
        <v/>
      </c>
      <c r="AQ295" s="16" t="str">
        <f ca="1">IF(data!$BX295=AR$1,data!$BW295,"")</f>
        <v/>
      </c>
      <c r="AR295" s="16" t="str">
        <f ca="1">IF(data!$BY295=AR$1,data!$BW295,"")</f>
        <v/>
      </c>
      <c r="AS295" s="16" t="str">
        <f ca="1">IF(OR(data!$BX295=AR$1,data!$BY295=AR$1),data!$BW295,"")</f>
        <v/>
      </c>
      <c r="AT295" s="17" t="str">
        <f ca="1">IF(data!$BX295=AU$1,data!$BW295,"")</f>
        <v/>
      </c>
      <c r="AU295" s="17" t="str">
        <f ca="1">IF(data!$BY295=AU$1,data!$BW295,"")</f>
        <v/>
      </c>
      <c r="AV295" s="17" t="str">
        <f ca="1">IF(OR(data!$BX295=AU$1,data!$BY295=AU$1),data!$BW295,"")</f>
        <v/>
      </c>
      <c r="AW295" s="16" t="str">
        <f ca="1">IF(data!$BX295=AX$1,data!$BW295,"")</f>
        <v/>
      </c>
      <c r="AX295" s="16" t="str">
        <f ca="1">IF(data!$BY295=AX$1,data!$BW295,"")</f>
        <v/>
      </c>
      <c r="AY295" s="16" t="str">
        <f ca="1">IF(OR(data!$BX295=AX$1,data!$BY295=AX$1),data!$BW295,"")</f>
        <v/>
      </c>
      <c r="AZ295" s="17" t="str">
        <f ca="1">IF(data!$BX295=BA$1,data!$BW295,"")</f>
        <v/>
      </c>
      <c r="BA295" s="17" t="str">
        <f ca="1">IF(data!$BY295=BA$1,data!$BW295,"")</f>
        <v/>
      </c>
      <c r="BB295" s="17" t="str">
        <f ca="1">IF(OR(data!$BX295=BA$1,data!$BY295=BA$1),data!$BW295,"")</f>
        <v/>
      </c>
      <c r="BC295" s="16" t="str">
        <f ca="1">IF(data!$BX295=BD$1,data!$BW295,"")</f>
        <v/>
      </c>
      <c r="BD295" s="16" t="str">
        <f ca="1">IF(data!$BY295=BD$1,data!$BW295,"")</f>
        <v/>
      </c>
      <c r="BE295" s="16" t="str">
        <f ca="1">IF(OR(data!$BX295=BD$1,data!$BY295=BD$1),data!$BW295,"")</f>
        <v/>
      </c>
      <c r="BF295" s="17" t="str">
        <f ca="1">IF(data!$BX295=BG$1,data!$BW295,"")</f>
        <v/>
      </c>
      <c r="BG295" s="17" t="str">
        <f ca="1">IF(data!$BY295=BG$1,data!$BW295,"")</f>
        <v/>
      </c>
      <c r="BH295" s="17" t="str">
        <f ca="1">IF(OR(data!$BX295=BG$1,data!$BY295=BG$1),data!$BW295,"")</f>
        <v/>
      </c>
      <c r="BI295" s="16" t="str">
        <f ca="1">IF(data!$BX295=BJ$1,data!$BW295,"")</f>
        <v/>
      </c>
      <c r="BJ295" s="16" t="str">
        <f ca="1">IF(data!$BY295=BJ$1,data!$BW295,"")</f>
        <v/>
      </c>
      <c r="BK295" s="16" t="str">
        <f ca="1">IF(OR(data!$BX295=BJ$1,data!$BY295=BJ$1),data!$BW295,"")</f>
        <v/>
      </c>
      <c r="BL295" s="17" t="str">
        <f ca="1">IF(data!$BX295=BM$1,data!$BW295,"")</f>
        <v/>
      </c>
      <c r="BM295" s="17" t="str">
        <f ca="1">IF(data!$BY295=BM$1,data!$BW295,"")</f>
        <v/>
      </c>
      <c r="BN295" s="17" t="str">
        <f ca="1">IF(OR(data!$BX295=BM$1,data!$BY295=BM$1),data!$BW295,"")</f>
        <v/>
      </c>
      <c r="BO295" s="16" t="str">
        <f ca="1">IF(data!$BX295=BP$1,data!$BW295,"")</f>
        <v/>
      </c>
      <c r="BP295" s="16" t="str">
        <f ca="1">IF(data!$BY295=BP$1,data!$BW295,"")</f>
        <v/>
      </c>
      <c r="BQ295" s="16" t="str">
        <f ca="1">IF(OR(data!$BX295=BP$1,data!$BY295=BP$1),data!$BW295,"")</f>
        <v/>
      </c>
      <c r="BR295" s="17" t="str">
        <f ca="1">IF(data!$BX295=BS$1,data!$BW295,"")</f>
        <v/>
      </c>
      <c r="BS295" s="17" t="str">
        <f ca="1">IF(data!$BY295=BS$1,data!$BW295,"")</f>
        <v/>
      </c>
      <c r="BT295" s="17" t="str">
        <f ca="1">IF(OR(data!$BX295=BS$1,data!$BY295=BS$1),data!$BW295,"")</f>
        <v/>
      </c>
    </row>
    <row r="296" spans="1:72" s="11" customFormat="1" x14ac:dyDescent="0.25">
      <c r="A296" s="16" t="str">
        <f ca="1">IF(data!$BX296=B$1,data!$BW296,"")</f>
        <v/>
      </c>
      <c r="B296" s="16" t="str">
        <f ca="1">IF(data!$BY296=B$1,data!$BW296,"")</f>
        <v/>
      </c>
      <c r="C296" s="16" t="str">
        <f ca="1">IF(OR(data!$BX296=B$1,data!$BY296=B$1),data!$BW296,"")</f>
        <v/>
      </c>
      <c r="D296" s="17" t="str">
        <f ca="1">IF(data!$BX296=E$1,data!$BW296,"")</f>
        <v/>
      </c>
      <c r="E296" s="17" t="str">
        <f ca="1">IF(data!$BY296=E$1,data!$BW296,"")</f>
        <v/>
      </c>
      <c r="F296" s="17" t="str">
        <f ca="1">IF(OR(data!$BX296=E$1,data!$BY296=E$1),data!$BW296,"")</f>
        <v/>
      </c>
      <c r="G296" s="16" t="str">
        <f ca="1">IF(data!$BX296=H$1,data!$BW296,"")</f>
        <v/>
      </c>
      <c r="H296" s="16" t="str">
        <f ca="1">IF(data!$BY296=H$1,data!$BW296,"")</f>
        <v/>
      </c>
      <c r="I296" s="16" t="str">
        <f ca="1">IF(OR(data!$BX296=H$1,data!$BY296=H$1),data!$BW296,"")</f>
        <v/>
      </c>
      <c r="J296" s="17" t="str">
        <f ca="1">IF(data!$BX296=K$1,data!$BW296,"")</f>
        <v/>
      </c>
      <c r="K296" s="17" t="str">
        <f ca="1">IF(data!$BY296=K$1,data!$BW296,"")</f>
        <v/>
      </c>
      <c r="L296" s="17" t="str">
        <f ca="1">IF(OR(data!$BX296=K$1,data!$BY296=K$1),data!$BW296,"")</f>
        <v/>
      </c>
      <c r="M296" s="16" t="str">
        <f ca="1">IF(data!$BX296=N$1,data!$BW296,"")</f>
        <v/>
      </c>
      <c r="N296" s="16" t="str">
        <f ca="1">IF(data!$BY296=N$1,data!$BW296,"")</f>
        <v/>
      </c>
      <c r="O296" s="16" t="str">
        <f ca="1">IF(OR(data!$BX296=N$1,data!$BY296=N$1),data!$BW296,"")</f>
        <v/>
      </c>
      <c r="P296" s="17" t="str">
        <f ca="1">IF(data!$BX296=Q$1,data!$BW296,"")</f>
        <v/>
      </c>
      <c r="Q296" s="17" t="str">
        <f ca="1">IF(data!$BY296=Q$1,data!$BW296,"")</f>
        <v/>
      </c>
      <c r="R296" s="17" t="str">
        <f ca="1">IF(OR(data!$BX296=Q$1,data!$BY296=Q$1),data!$BW296,"")</f>
        <v/>
      </c>
      <c r="S296" s="16" t="str">
        <f ca="1">IF(data!$BX296=T$1,data!$BW296,"")</f>
        <v/>
      </c>
      <c r="T296" s="16" t="str">
        <f ca="1">IF(data!$BY296=T$1,data!$BW296,"")</f>
        <v/>
      </c>
      <c r="U296" s="16" t="str">
        <f ca="1">IF(OR(data!$BX296=T$1,data!$BY296=T$1),data!$BW296,"")</f>
        <v/>
      </c>
      <c r="V296" s="17" t="str">
        <f ca="1">IF(data!$BX296=W$1,data!$BW296,"")</f>
        <v/>
      </c>
      <c r="W296" s="17" t="str">
        <f ca="1">IF(data!$BY296=W$1,data!$BW296,"")</f>
        <v/>
      </c>
      <c r="X296" s="17" t="str">
        <f ca="1">IF(OR(data!$BX296=W$1,data!$BY296=W$1),data!$BW296,"")</f>
        <v/>
      </c>
      <c r="Y296" s="16" t="str">
        <f ca="1">IF(data!$BX296=Z$1,data!$BW296,"")</f>
        <v/>
      </c>
      <c r="Z296" s="16" t="str">
        <f ca="1">IF(data!$BY296=Z$1,data!$BW296,"")</f>
        <v/>
      </c>
      <c r="AA296" s="16" t="str">
        <f ca="1">IF(OR(data!$BX296=Z$1,data!$BY296=Z$1),data!$BW296,"")</f>
        <v/>
      </c>
      <c r="AB296" s="17" t="str">
        <f ca="1">IF(data!$BX296=AC$1,data!$BW296,"")</f>
        <v/>
      </c>
      <c r="AC296" s="17" t="str">
        <f ca="1">IF(data!$BY296=AC$1,data!$BW296,"")</f>
        <v/>
      </c>
      <c r="AD296" s="17" t="str">
        <f ca="1">IF(OR(data!$BX296=AC$1,data!$BY296=AC$1),data!$BW296,"")</f>
        <v/>
      </c>
      <c r="AE296" s="16" t="str">
        <f ca="1">IF(data!$BX296=AF$1,data!$BW296,"")</f>
        <v/>
      </c>
      <c r="AF296" s="16" t="str">
        <f ca="1">IF(data!$BY296=AF$1,data!$BW296,"")</f>
        <v/>
      </c>
      <c r="AG296" s="16" t="str">
        <f ca="1">IF(OR(data!$BX296=AF$1,data!$BY296=AF$1),data!$BW296,"")</f>
        <v/>
      </c>
      <c r="AH296" s="17" t="str">
        <f ca="1">IF(data!$BX296=AI$1,data!$BW296,"")</f>
        <v/>
      </c>
      <c r="AI296" s="17" t="str">
        <f ca="1">IF(data!$BY296=AI$1,data!$BW296,"")</f>
        <v/>
      </c>
      <c r="AJ296" s="17" t="str">
        <f ca="1">IF(OR(data!$BX296=AI$1,data!$BY296=AI$1),data!$BW296,"")</f>
        <v/>
      </c>
      <c r="AK296" s="16" t="str">
        <f ca="1">IF(data!$BX296=AL$1,data!$BW296,"")</f>
        <v/>
      </c>
      <c r="AL296" s="16" t="str">
        <f ca="1">IF(data!$BY296=AL$1,data!$BW296,"")</f>
        <v/>
      </c>
      <c r="AM296" s="16" t="str">
        <f ca="1">IF(OR(data!$BX296=AL$1,data!$BY296=AL$1),data!$BW296,"")</f>
        <v/>
      </c>
      <c r="AN296" s="17" t="str">
        <f ca="1">IF(data!$BX296=AO$1,data!$BW296,"")</f>
        <v/>
      </c>
      <c r="AO296" s="17" t="str">
        <f ca="1">IF(data!$BY296=AO$1,data!$BW296,"")</f>
        <v/>
      </c>
      <c r="AP296" s="17" t="str">
        <f ca="1">IF(OR(data!$BX296=AO$1,data!$BY296=AO$1),data!$BW296,"")</f>
        <v/>
      </c>
      <c r="AQ296" s="16" t="str">
        <f ca="1">IF(data!$BX296=AR$1,data!$BW296,"")</f>
        <v/>
      </c>
      <c r="AR296" s="16" t="str">
        <f ca="1">IF(data!$BY296=AR$1,data!$BW296,"")</f>
        <v/>
      </c>
      <c r="AS296" s="16" t="str">
        <f ca="1">IF(OR(data!$BX296=AR$1,data!$BY296=AR$1),data!$BW296,"")</f>
        <v/>
      </c>
      <c r="AT296" s="17" t="str">
        <f ca="1">IF(data!$BX296=AU$1,data!$BW296,"")</f>
        <v/>
      </c>
      <c r="AU296" s="17" t="str">
        <f ca="1">IF(data!$BY296=AU$1,data!$BW296,"")</f>
        <v/>
      </c>
      <c r="AV296" s="17" t="str">
        <f ca="1">IF(OR(data!$BX296=AU$1,data!$BY296=AU$1),data!$BW296,"")</f>
        <v/>
      </c>
      <c r="AW296" s="16" t="str">
        <f ca="1">IF(data!$BX296=AX$1,data!$BW296,"")</f>
        <v/>
      </c>
      <c r="AX296" s="16" t="str">
        <f ca="1">IF(data!$BY296=AX$1,data!$BW296,"")</f>
        <v/>
      </c>
      <c r="AY296" s="16" t="str">
        <f ca="1">IF(OR(data!$BX296=AX$1,data!$BY296=AX$1),data!$BW296,"")</f>
        <v/>
      </c>
      <c r="AZ296" s="17" t="str">
        <f ca="1">IF(data!$BX296=BA$1,data!$BW296,"")</f>
        <v/>
      </c>
      <c r="BA296" s="17" t="str">
        <f ca="1">IF(data!$BY296=BA$1,data!$BW296,"")</f>
        <v/>
      </c>
      <c r="BB296" s="17" t="str">
        <f ca="1">IF(OR(data!$BX296=BA$1,data!$BY296=BA$1),data!$BW296,"")</f>
        <v/>
      </c>
      <c r="BC296" s="16" t="str">
        <f ca="1">IF(data!$BX296=BD$1,data!$BW296,"")</f>
        <v/>
      </c>
      <c r="BD296" s="16" t="str">
        <f ca="1">IF(data!$BY296=BD$1,data!$BW296,"")</f>
        <v/>
      </c>
      <c r="BE296" s="16" t="str">
        <f ca="1">IF(OR(data!$BX296=BD$1,data!$BY296=BD$1),data!$BW296,"")</f>
        <v/>
      </c>
      <c r="BF296" s="17" t="str">
        <f ca="1">IF(data!$BX296=BG$1,data!$BW296,"")</f>
        <v/>
      </c>
      <c r="BG296" s="17" t="str">
        <f ca="1">IF(data!$BY296=BG$1,data!$BW296,"")</f>
        <v/>
      </c>
      <c r="BH296" s="17" t="str">
        <f ca="1">IF(OR(data!$BX296=BG$1,data!$BY296=BG$1),data!$BW296,"")</f>
        <v/>
      </c>
      <c r="BI296" s="16" t="str">
        <f ca="1">IF(data!$BX296=BJ$1,data!$BW296,"")</f>
        <v/>
      </c>
      <c r="BJ296" s="16" t="str">
        <f ca="1">IF(data!$BY296=BJ$1,data!$BW296,"")</f>
        <v/>
      </c>
      <c r="BK296" s="16" t="str">
        <f ca="1">IF(OR(data!$BX296=BJ$1,data!$BY296=BJ$1),data!$BW296,"")</f>
        <v/>
      </c>
      <c r="BL296" s="17" t="str">
        <f ca="1">IF(data!$BX296=BM$1,data!$BW296,"")</f>
        <v/>
      </c>
      <c r="BM296" s="17" t="str">
        <f ca="1">IF(data!$BY296=BM$1,data!$BW296,"")</f>
        <v/>
      </c>
      <c r="BN296" s="17" t="str">
        <f ca="1">IF(OR(data!$BX296=BM$1,data!$BY296=BM$1),data!$BW296,"")</f>
        <v/>
      </c>
      <c r="BO296" s="16" t="str">
        <f ca="1">IF(data!$BX296=BP$1,data!$BW296,"")</f>
        <v/>
      </c>
      <c r="BP296" s="16" t="str">
        <f ca="1">IF(data!$BY296=BP$1,data!$BW296,"")</f>
        <v/>
      </c>
      <c r="BQ296" s="16" t="str">
        <f ca="1">IF(OR(data!$BX296=BP$1,data!$BY296=BP$1),data!$BW296,"")</f>
        <v/>
      </c>
      <c r="BR296" s="17" t="str">
        <f ca="1">IF(data!$BX296=BS$1,data!$BW296,"")</f>
        <v/>
      </c>
      <c r="BS296" s="17" t="str">
        <f ca="1">IF(data!$BY296=BS$1,data!$BW296,"")</f>
        <v/>
      </c>
      <c r="BT296" s="17" t="str">
        <f ca="1">IF(OR(data!$BX296=BS$1,data!$BY296=BS$1),data!$BW296,"")</f>
        <v/>
      </c>
    </row>
    <row r="297" spans="1:72" s="11" customFormat="1" x14ac:dyDescent="0.25">
      <c r="A297" s="16" t="str">
        <f ca="1">IF(data!$BX297=B$1,data!$BW297,"")</f>
        <v/>
      </c>
      <c r="B297" s="16" t="str">
        <f ca="1">IF(data!$BY297=B$1,data!$BW297,"")</f>
        <v/>
      </c>
      <c r="C297" s="16" t="str">
        <f ca="1">IF(OR(data!$BX297=B$1,data!$BY297=B$1),data!$BW297,"")</f>
        <v/>
      </c>
      <c r="D297" s="17" t="str">
        <f ca="1">IF(data!$BX297=E$1,data!$BW297,"")</f>
        <v/>
      </c>
      <c r="E297" s="17" t="str">
        <f ca="1">IF(data!$BY297=E$1,data!$BW297,"")</f>
        <v/>
      </c>
      <c r="F297" s="17" t="str">
        <f ca="1">IF(OR(data!$BX297=E$1,data!$BY297=E$1),data!$BW297,"")</f>
        <v/>
      </c>
      <c r="G297" s="16" t="str">
        <f ca="1">IF(data!$BX297=H$1,data!$BW297,"")</f>
        <v/>
      </c>
      <c r="H297" s="16" t="str">
        <f ca="1">IF(data!$BY297=H$1,data!$BW297,"")</f>
        <v/>
      </c>
      <c r="I297" s="16" t="str">
        <f ca="1">IF(OR(data!$BX297=H$1,data!$BY297=H$1),data!$BW297,"")</f>
        <v/>
      </c>
      <c r="J297" s="17" t="str">
        <f ca="1">IF(data!$BX297=K$1,data!$BW297,"")</f>
        <v/>
      </c>
      <c r="K297" s="17" t="str">
        <f ca="1">IF(data!$BY297=K$1,data!$BW297,"")</f>
        <v/>
      </c>
      <c r="L297" s="17" t="str">
        <f ca="1">IF(OR(data!$BX297=K$1,data!$BY297=K$1),data!$BW297,"")</f>
        <v/>
      </c>
      <c r="M297" s="16" t="str">
        <f ca="1">IF(data!$BX297=N$1,data!$BW297,"")</f>
        <v/>
      </c>
      <c r="N297" s="16" t="str">
        <f ca="1">IF(data!$BY297=N$1,data!$BW297,"")</f>
        <v/>
      </c>
      <c r="O297" s="16" t="str">
        <f ca="1">IF(OR(data!$BX297=N$1,data!$BY297=N$1),data!$BW297,"")</f>
        <v/>
      </c>
      <c r="P297" s="17" t="str">
        <f ca="1">IF(data!$BX297=Q$1,data!$BW297,"")</f>
        <v/>
      </c>
      <c r="Q297" s="17" t="str">
        <f ca="1">IF(data!$BY297=Q$1,data!$BW297,"")</f>
        <v/>
      </c>
      <c r="R297" s="17" t="str">
        <f ca="1">IF(OR(data!$BX297=Q$1,data!$BY297=Q$1),data!$BW297,"")</f>
        <v/>
      </c>
      <c r="S297" s="16" t="str">
        <f ca="1">IF(data!$BX297=T$1,data!$BW297,"")</f>
        <v/>
      </c>
      <c r="T297" s="16" t="str">
        <f ca="1">IF(data!$BY297=T$1,data!$BW297,"")</f>
        <v/>
      </c>
      <c r="U297" s="16" t="str">
        <f ca="1">IF(OR(data!$BX297=T$1,data!$BY297=T$1),data!$BW297,"")</f>
        <v/>
      </c>
      <c r="V297" s="17" t="str">
        <f ca="1">IF(data!$BX297=W$1,data!$BW297,"")</f>
        <v/>
      </c>
      <c r="W297" s="17" t="str">
        <f ca="1">IF(data!$BY297=W$1,data!$BW297,"")</f>
        <v/>
      </c>
      <c r="X297" s="17" t="str">
        <f ca="1">IF(OR(data!$BX297=W$1,data!$BY297=W$1),data!$BW297,"")</f>
        <v/>
      </c>
      <c r="Y297" s="16" t="str">
        <f ca="1">IF(data!$BX297=Z$1,data!$BW297,"")</f>
        <v/>
      </c>
      <c r="Z297" s="16" t="str">
        <f ca="1">IF(data!$BY297=Z$1,data!$BW297,"")</f>
        <v/>
      </c>
      <c r="AA297" s="16" t="str">
        <f ca="1">IF(OR(data!$BX297=Z$1,data!$BY297=Z$1),data!$BW297,"")</f>
        <v/>
      </c>
      <c r="AB297" s="17" t="str">
        <f ca="1">IF(data!$BX297=AC$1,data!$BW297,"")</f>
        <v/>
      </c>
      <c r="AC297" s="17" t="str">
        <f ca="1">IF(data!$BY297=AC$1,data!$BW297,"")</f>
        <v/>
      </c>
      <c r="AD297" s="17" t="str">
        <f ca="1">IF(OR(data!$BX297=AC$1,data!$BY297=AC$1),data!$BW297,"")</f>
        <v/>
      </c>
      <c r="AE297" s="16" t="str">
        <f ca="1">IF(data!$BX297=AF$1,data!$BW297,"")</f>
        <v/>
      </c>
      <c r="AF297" s="16" t="str">
        <f ca="1">IF(data!$BY297=AF$1,data!$BW297,"")</f>
        <v/>
      </c>
      <c r="AG297" s="16" t="str">
        <f ca="1">IF(OR(data!$BX297=AF$1,data!$BY297=AF$1),data!$BW297,"")</f>
        <v/>
      </c>
      <c r="AH297" s="17" t="str">
        <f ca="1">IF(data!$BX297=AI$1,data!$BW297,"")</f>
        <v/>
      </c>
      <c r="AI297" s="17" t="str">
        <f ca="1">IF(data!$BY297=AI$1,data!$BW297,"")</f>
        <v/>
      </c>
      <c r="AJ297" s="17" t="str">
        <f ca="1">IF(OR(data!$BX297=AI$1,data!$BY297=AI$1),data!$BW297,"")</f>
        <v/>
      </c>
      <c r="AK297" s="16" t="str">
        <f ca="1">IF(data!$BX297=AL$1,data!$BW297,"")</f>
        <v/>
      </c>
      <c r="AL297" s="16" t="str">
        <f ca="1">IF(data!$BY297=AL$1,data!$BW297,"")</f>
        <v/>
      </c>
      <c r="AM297" s="16" t="str">
        <f ca="1">IF(OR(data!$BX297=AL$1,data!$BY297=AL$1),data!$BW297,"")</f>
        <v/>
      </c>
      <c r="AN297" s="17" t="str">
        <f ca="1">IF(data!$BX297=AO$1,data!$BW297,"")</f>
        <v/>
      </c>
      <c r="AO297" s="17" t="str">
        <f ca="1">IF(data!$BY297=AO$1,data!$BW297,"")</f>
        <v/>
      </c>
      <c r="AP297" s="17" t="str">
        <f ca="1">IF(OR(data!$BX297=AO$1,data!$BY297=AO$1),data!$BW297,"")</f>
        <v/>
      </c>
      <c r="AQ297" s="16" t="str">
        <f ca="1">IF(data!$BX297=AR$1,data!$BW297,"")</f>
        <v/>
      </c>
      <c r="AR297" s="16" t="str">
        <f ca="1">IF(data!$BY297=AR$1,data!$BW297,"")</f>
        <v/>
      </c>
      <c r="AS297" s="16" t="str">
        <f ca="1">IF(OR(data!$BX297=AR$1,data!$BY297=AR$1),data!$BW297,"")</f>
        <v/>
      </c>
      <c r="AT297" s="17" t="str">
        <f ca="1">IF(data!$BX297=AU$1,data!$BW297,"")</f>
        <v/>
      </c>
      <c r="AU297" s="17" t="str">
        <f ca="1">IF(data!$BY297=AU$1,data!$BW297,"")</f>
        <v/>
      </c>
      <c r="AV297" s="17" t="str">
        <f ca="1">IF(OR(data!$BX297=AU$1,data!$BY297=AU$1),data!$BW297,"")</f>
        <v/>
      </c>
      <c r="AW297" s="16" t="str">
        <f ca="1">IF(data!$BX297=AX$1,data!$BW297,"")</f>
        <v/>
      </c>
      <c r="AX297" s="16" t="str">
        <f ca="1">IF(data!$BY297=AX$1,data!$BW297,"")</f>
        <v/>
      </c>
      <c r="AY297" s="16" t="str">
        <f ca="1">IF(OR(data!$BX297=AX$1,data!$BY297=AX$1),data!$BW297,"")</f>
        <v/>
      </c>
      <c r="AZ297" s="17" t="str">
        <f ca="1">IF(data!$BX297=BA$1,data!$BW297,"")</f>
        <v/>
      </c>
      <c r="BA297" s="17" t="str">
        <f ca="1">IF(data!$BY297=BA$1,data!$BW297,"")</f>
        <v/>
      </c>
      <c r="BB297" s="17" t="str">
        <f ca="1">IF(OR(data!$BX297=BA$1,data!$BY297=BA$1),data!$BW297,"")</f>
        <v/>
      </c>
      <c r="BC297" s="16" t="str">
        <f ca="1">IF(data!$BX297=BD$1,data!$BW297,"")</f>
        <v/>
      </c>
      <c r="BD297" s="16" t="str">
        <f ca="1">IF(data!$BY297=BD$1,data!$BW297,"")</f>
        <v/>
      </c>
      <c r="BE297" s="16" t="str">
        <f ca="1">IF(OR(data!$BX297=BD$1,data!$BY297=BD$1),data!$BW297,"")</f>
        <v/>
      </c>
      <c r="BF297" s="17" t="str">
        <f ca="1">IF(data!$BX297=BG$1,data!$BW297,"")</f>
        <v/>
      </c>
      <c r="BG297" s="17" t="str">
        <f ca="1">IF(data!$BY297=BG$1,data!$BW297,"")</f>
        <v/>
      </c>
      <c r="BH297" s="17" t="str">
        <f ca="1">IF(OR(data!$BX297=BG$1,data!$BY297=BG$1),data!$BW297,"")</f>
        <v/>
      </c>
      <c r="BI297" s="16" t="str">
        <f ca="1">IF(data!$BX297=BJ$1,data!$BW297,"")</f>
        <v/>
      </c>
      <c r="BJ297" s="16" t="str">
        <f ca="1">IF(data!$BY297=BJ$1,data!$BW297,"")</f>
        <v/>
      </c>
      <c r="BK297" s="16" t="str">
        <f ca="1">IF(OR(data!$BX297=BJ$1,data!$BY297=BJ$1),data!$BW297,"")</f>
        <v/>
      </c>
      <c r="BL297" s="17" t="str">
        <f ca="1">IF(data!$BX297=BM$1,data!$BW297,"")</f>
        <v/>
      </c>
      <c r="BM297" s="17" t="str">
        <f ca="1">IF(data!$BY297=BM$1,data!$BW297,"")</f>
        <v/>
      </c>
      <c r="BN297" s="17" t="str">
        <f ca="1">IF(OR(data!$BX297=BM$1,data!$BY297=BM$1),data!$BW297,"")</f>
        <v/>
      </c>
      <c r="BO297" s="16" t="str">
        <f ca="1">IF(data!$BX297=BP$1,data!$BW297,"")</f>
        <v/>
      </c>
      <c r="BP297" s="16" t="str">
        <f ca="1">IF(data!$BY297=BP$1,data!$BW297,"")</f>
        <v/>
      </c>
      <c r="BQ297" s="16" t="str">
        <f ca="1">IF(OR(data!$BX297=BP$1,data!$BY297=BP$1),data!$BW297,"")</f>
        <v/>
      </c>
      <c r="BR297" s="17" t="str">
        <f ca="1">IF(data!$BX297=BS$1,data!$BW297,"")</f>
        <v/>
      </c>
      <c r="BS297" s="17" t="str">
        <f ca="1">IF(data!$BY297=BS$1,data!$BW297,"")</f>
        <v/>
      </c>
      <c r="BT297" s="17" t="str">
        <f ca="1">IF(OR(data!$BX297=BS$1,data!$BY297=BS$1),data!$BW297,"")</f>
        <v/>
      </c>
    </row>
    <row r="298" spans="1:72" s="11" customFormat="1" x14ac:dyDescent="0.25">
      <c r="A298" s="16" t="str">
        <f ca="1">IF(data!$BX298=B$1,data!$BW298,"")</f>
        <v/>
      </c>
      <c r="B298" s="16" t="str">
        <f ca="1">IF(data!$BY298=B$1,data!$BW298,"")</f>
        <v/>
      </c>
      <c r="C298" s="16" t="str">
        <f ca="1">IF(OR(data!$BX298=B$1,data!$BY298=B$1),data!$BW298,"")</f>
        <v/>
      </c>
      <c r="D298" s="17" t="str">
        <f ca="1">IF(data!$BX298=E$1,data!$BW298,"")</f>
        <v/>
      </c>
      <c r="E298" s="17" t="str">
        <f ca="1">IF(data!$BY298=E$1,data!$BW298,"")</f>
        <v/>
      </c>
      <c r="F298" s="17" t="str">
        <f ca="1">IF(OR(data!$BX298=E$1,data!$BY298=E$1),data!$BW298,"")</f>
        <v/>
      </c>
      <c r="G298" s="16" t="str">
        <f ca="1">IF(data!$BX298=H$1,data!$BW298,"")</f>
        <v/>
      </c>
      <c r="H298" s="16" t="str">
        <f ca="1">IF(data!$BY298=H$1,data!$BW298,"")</f>
        <v/>
      </c>
      <c r="I298" s="16" t="str">
        <f ca="1">IF(OR(data!$BX298=H$1,data!$BY298=H$1),data!$BW298,"")</f>
        <v/>
      </c>
      <c r="J298" s="17" t="str">
        <f ca="1">IF(data!$BX298=K$1,data!$BW298,"")</f>
        <v/>
      </c>
      <c r="K298" s="17" t="str">
        <f ca="1">IF(data!$BY298=K$1,data!$BW298,"")</f>
        <v/>
      </c>
      <c r="L298" s="17" t="str">
        <f ca="1">IF(OR(data!$BX298=K$1,data!$BY298=K$1),data!$BW298,"")</f>
        <v/>
      </c>
      <c r="M298" s="16" t="str">
        <f ca="1">IF(data!$BX298=N$1,data!$BW298,"")</f>
        <v/>
      </c>
      <c r="N298" s="16" t="str">
        <f ca="1">IF(data!$BY298=N$1,data!$BW298,"")</f>
        <v/>
      </c>
      <c r="O298" s="16" t="str">
        <f ca="1">IF(OR(data!$BX298=N$1,data!$BY298=N$1),data!$BW298,"")</f>
        <v/>
      </c>
      <c r="P298" s="17" t="str">
        <f ca="1">IF(data!$BX298=Q$1,data!$BW298,"")</f>
        <v/>
      </c>
      <c r="Q298" s="17" t="str">
        <f ca="1">IF(data!$BY298=Q$1,data!$BW298,"")</f>
        <v/>
      </c>
      <c r="R298" s="17" t="str">
        <f ca="1">IF(OR(data!$BX298=Q$1,data!$BY298=Q$1),data!$BW298,"")</f>
        <v/>
      </c>
      <c r="S298" s="16" t="str">
        <f ca="1">IF(data!$BX298=T$1,data!$BW298,"")</f>
        <v/>
      </c>
      <c r="T298" s="16" t="str">
        <f ca="1">IF(data!$BY298=T$1,data!$BW298,"")</f>
        <v/>
      </c>
      <c r="U298" s="16" t="str">
        <f ca="1">IF(OR(data!$BX298=T$1,data!$BY298=T$1),data!$BW298,"")</f>
        <v/>
      </c>
      <c r="V298" s="17" t="str">
        <f ca="1">IF(data!$BX298=W$1,data!$BW298,"")</f>
        <v/>
      </c>
      <c r="W298" s="17" t="str">
        <f ca="1">IF(data!$BY298=W$1,data!$BW298,"")</f>
        <v/>
      </c>
      <c r="X298" s="17" t="str">
        <f ca="1">IF(OR(data!$BX298=W$1,data!$BY298=W$1),data!$BW298,"")</f>
        <v/>
      </c>
      <c r="Y298" s="16" t="str">
        <f ca="1">IF(data!$BX298=Z$1,data!$BW298,"")</f>
        <v/>
      </c>
      <c r="Z298" s="16" t="str">
        <f ca="1">IF(data!$BY298=Z$1,data!$BW298,"")</f>
        <v/>
      </c>
      <c r="AA298" s="16" t="str">
        <f ca="1">IF(OR(data!$BX298=Z$1,data!$BY298=Z$1),data!$BW298,"")</f>
        <v/>
      </c>
      <c r="AB298" s="17" t="str">
        <f ca="1">IF(data!$BX298=AC$1,data!$BW298,"")</f>
        <v/>
      </c>
      <c r="AC298" s="17" t="str">
        <f ca="1">IF(data!$BY298=AC$1,data!$BW298,"")</f>
        <v/>
      </c>
      <c r="AD298" s="17" t="str">
        <f ca="1">IF(OR(data!$BX298=AC$1,data!$BY298=AC$1),data!$BW298,"")</f>
        <v/>
      </c>
      <c r="AE298" s="16" t="str">
        <f ca="1">IF(data!$BX298=AF$1,data!$BW298,"")</f>
        <v/>
      </c>
      <c r="AF298" s="16" t="str">
        <f ca="1">IF(data!$BY298=AF$1,data!$BW298,"")</f>
        <v/>
      </c>
      <c r="AG298" s="16" t="str">
        <f ca="1">IF(OR(data!$BX298=AF$1,data!$BY298=AF$1),data!$BW298,"")</f>
        <v/>
      </c>
      <c r="AH298" s="17" t="str">
        <f ca="1">IF(data!$BX298=AI$1,data!$BW298,"")</f>
        <v/>
      </c>
      <c r="AI298" s="17" t="str">
        <f ca="1">IF(data!$BY298=AI$1,data!$BW298,"")</f>
        <v/>
      </c>
      <c r="AJ298" s="17" t="str">
        <f ca="1">IF(OR(data!$BX298=AI$1,data!$BY298=AI$1),data!$BW298,"")</f>
        <v/>
      </c>
      <c r="AK298" s="16" t="str">
        <f ca="1">IF(data!$BX298=AL$1,data!$BW298,"")</f>
        <v/>
      </c>
      <c r="AL298" s="16" t="str">
        <f ca="1">IF(data!$BY298=AL$1,data!$BW298,"")</f>
        <v/>
      </c>
      <c r="AM298" s="16" t="str">
        <f ca="1">IF(OR(data!$BX298=AL$1,data!$BY298=AL$1),data!$BW298,"")</f>
        <v/>
      </c>
      <c r="AN298" s="17" t="str">
        <f ca="1">IF(data!$BX298=AO$1,data!$BW298,"")</f>
        <v/>
      </c>
      <c r="AO298" s="17" t="str">
        <f ca="1">IF(data!$BY298=AO$1,data!$BW298,"")</f>
        <v/>
      </c>
      <c r="AP298" s="17" t="str">
        <f ca="1">IF(OR(data!$BX298=AO$1,data!$BY298=AO$1),data!$BW298,"")</f>
        <v/>
      </c>
      <c r="AQ298" s="16" t="str">
        <f ca="1">IF(data!$BX298=AR$1,data!$BW298,"")</f>
        <v/>
      </c>
      <c r="AR298" s="16" t="str">
        <f ca="1">IF(data!$BY298=AR$1,data!$BW298,"")</f>
        <v/>
      </c>
      <c r="AS298" s="16" t="str">
        <f ca="1">IF(OR(data!$BX298=AR$1,data!$BY298=AR$1),data!$BW298,"")</f>
        <v/>
      </c>
      <c r="AT298" s="17" t="str">
        <f ca="1">IF(data!$BX298=AU$1,data!$BW298,"")</f>
        <v/>
      </c>
      <c r="AU298" s="17" t="str">
        <f ca="1">IF(data!$BY298=AU$1,data!$BW298,"")</f>
        <v/>
      </c>
      <c r="AV298" s="17" t="str">
        <f ca="1">IF(OR(data!$BX298=AU$1,data!$BY298=AU$1),data!$BW298,"")</f>
        <v/>
      </c>
      <c r="AW298" s="16" t="str">
        <f ca="1">IF(data!$BX298=AX$1,data!$BW298,"")</f>
        <v/>
      </c>
      <c r="AX298" s="16" t="str">
        <f ca="1">IF(data!$BY298=AX$1,data!$BW298,"")</f>
        <v/>
      </c>
      <c r="AY298" s="16" t="str">
        <f ca="1">IF(OR(data!$BX298=AX$1,data!$BY298=AX$1),data!$BW298,"")</f>
        <v/>
      </c>
      <c r="AZ298" s="17" t="str">
        <f ca="1">IF(data!$BX298=BA$1,data!$BW298,"")</f>
        <v/>
      </c>
      <c r="BA298" s="17" t="str">
        <f ca="1">IF(data!$BY298=BA$1,data!$BW298,"")</f>
        <v/>
      </c>
      <c r="BB298" s="17" t="str">
        <f ca="1">IF(OR(data!$BX298=BA$1,data!$BY298=BA$1),data!$BW298,"")</f>
        <v/>
      </c>
      <c r="BC298" s="16" t="str">
        <f ca="1">IF(data!$BX298=BD$1,data!$BW298,"")</f>
        <v/>
      </c>
      <c r="BD298" s="16" t="str">
        <f ca="1">IF(data!$BY298=BD$1,data!$BW298,"")</f>
        <v/>
      </c>
      <c r="BE298" s="16" t="str">
        <f ca="1">IF(OR(data!$BX298=BD$1,data!$BY298=BD$1),data!$BW298,"")</f>
        <v/>
      </c>
      <c r="BF298" s="17" t="str">
        <f ca="1">IF(data!$BX298=BG$1,data!$BW298,"")</f>
        <v/>
      </c>
      <c r="BG298" s="17" t="str">
        <f ca="1">IF(data!$BY298=BG$1,data!$BW298,"")</f>
        <v/>
      </c>
      <c r="BH298" s="17" t="str">
        <f ca="1">IF(OR(data!$BX298=BG$1,data!$BY298=BG$1),data!$BW298,"")</f>
        <v/>
      </c>
      <c r="BI298" s="16" t="str">
        <f ca="1">IF(data!$BX298=BJ$1,data!$BW298,"")</f>
        <v/>
      </c>
      <c r="BJ298" s="16" t="str">
        <f ca="1">IF(data!$BY298=BJ$1,data!$BW298,"")</f>
        <v/>
      </c>
      <c r="BK298" s="16" t="str">
        <f ca="1">IF(OR(data!$BX298=BJ$1,data!$BY298=BJ$1),data!$BW298,"")</f>
        <v/>
      </c>
      <c r="BL298" s="17" t="str">
        <f ca="1">IF(data!$BX298=BM$1,data!$BW298,"")</f>
        <v/>
      </c>
      <c r="BM298" s="17" t="str">
        <f ca="1">IF(data!$BY298=BM$1,data!$BW298,"")</f>
        <v/>
      </c>
      <c r="BN298" s="17" t="str">
        <f ca="1">IF(OR(data!$BX298=BM$1,data!$BY298=BM$1),data!$BW298,"")</f>
        <v/>
      </c>
      <c r="BO298" s="16" t="str">
        <f ca="1">IF(data!$BX298=BP$1,data!$BW298,"")</f>
        <v/>
      </c>
      <c r="BP298" s="16" t="str">
        <f ca="1">IF(data!$BY298=BP$1,data!$BW298,"")</f>
        <v/>
      </c>
      <c r="BQ298" s="16" t="str">
        <f ca="1">IF(OR(data!$BX298=BP$1,data!$BY298=BP$1),data!$BW298,"")</f>
        <v/>
      </c>
      <c r="BR298" s="17" t="str">
        <f ca="1">IF(data!$BX298=BS$1,data!$BW298,"")</f>
        <v/>
      </c>
      <c r="BS298" s="17" t="str">
        <f ca="1">IF(data!$BY298=BS$1,data!$BW298,"")</f>
        <v/>
      </c>
      <c r="BT298" s="17" t="str">
        <f ca="1">IF(OR(data!$BX298=BS$1,data!$BY298=BS$1),data!$BW298,"")</f>
        <v/>
      </c>
    </row>
    <row r="299" spans="1:72" s="11" customFormat="1" x14ac:dyDescent="0.25">
      <c r="A299" s="16" t="str">
        <f ca="1">IF(data!$BX299=B$1,data!$BW299,"")</f>
        <v/>
      </c>
      <c r="B299" s="16" t="str">
        <f ca="1">IF(data!$BY299=B$1,data!$BW299,"")</f>
        <v/>
      </c>
      <c r="C299" s="16" t="str">
        <f ca="1">IF(OR(data!$BX299=B$1,data!$BY299=B$1),data!$BW299,"")</f>
        <v/>
      </c>
      <c r="D299" s="17" t="str">
        <f ca="1">IF(data!$BX299=E$1,data!$BW299,"")</f>
        <v/>
      </c>
      <c r="E299" s="17" t="str">
        <f ca="1">IF(data!$BY299=E$1,data!$BW299,"")</f>
        <v/>
      </c>
      <c r="F299" s="17" t="str">
        <f ca="1">IF(OR(data!$BX299=E$1,data!$BY299=E$1),data!$BW299,"")</f>
        <v/>
      </c>
      <c r="G299" s="16" t="str">
        <f ca="1">IF(data!$BX299=H$1,data!$BW299,"")</f>
        <v/>
      </c>
      <c r="H299" s="16" t="str">
        <f ca="1">IF(data!$BY299=H$1,data!$BW299,"")</f>
        <v/>
      </c>
      <c r="I299" s="16" t="str">
        <f ca="1">IF(OR(data!$BX299=H$1,data!$BY299=H$1),data!$BW299,"")</f>
        <v/>
      </c>
      <c r="J299" s="17" t="str">
        <f ca="1">IF(data!$BX299=K$1,data!$BW299,"")</f>
        <v/>
      </c>
      <c r="K299" s="17" t="str">
        <f ca="1">IF(data!$BY299=K$1,data!$BW299,"")</f>
        <v/>
      </c>
      <c r="L299" s="17" t="str">
        <f ca="1">IF(OR(data!$BX299=K$1,data!$BY299=K$1),data!$BW299,"")</f>
        <v/>
      </c>
      <c r="M299" s="16" t="str">
        <f ca="1">IF(data!$BX299=N$1,data!$BW299,"")</f>
        <v/>
      </c>
      <c r="N299" s="16" t="str">
        <f ca="1">IF(data!$BY299=N$1,data!$BW299,"")</f>
        <v/>
      </c>
      <c r="O299" s="16" t="str">
        <f ca="1">IF(OR(data!$BX299=N$1,data!$BY299=N$1),data!$BW299,"")</f>
        <v/>
      </c>
      <c r="P299" s="17" t="str">
        <f ca="1">IF(data!$BX299=Q$1,data!$BW299,"")</f>
        <v/>
      </c>
      <c r="Q299" s="17" t="str">
        <f ca="1">IF(data!$BY299=Q$1,data!$BW299,"")</f>
        <v/>
      </c>
      <c r="R299" s="17" t="str">
        <f ca="1">IF(OR(data!$BX299=Q$1,data!$BY299=Q$1),data!$BW299,"")</f>
        <v/>
      </c>
      <c r="S299" s="16" t="str">
        <f ca="1">IF(data!$BX299=T$1,data!$BW299,"")</f>
        <v/>
      </c>
      <c r="T299" s="16" t="str">
        <f ca="1">IF(data!$BY299=T$1,data!$BW299,"")</f>
        <v/>
      </c>
      <c r="U299" s="16" t="str">
        <f ca="1">IF(OR(data!$BX299=T$1,data!$BY299=T$1),data!$BW299,"")</f>
        <v/>
      </c>
      <c r="V299" s="17" t="str">
        <f ca="1">IF(data!$BX299=W$1,data!$BW299,"")</f>
        <v/>
      </c>
      <c r="W299" s="17" t="str">
        <f ca="1">IF(data!$BY299=W$1,data!$BW299,"")</f>
        <v/>
      </c>
      <c r="X299" s="17" t="str">
        <f ca="1">IF(OR(data!$BX299=W$1,data!$BY299=W$1),data!$BW299,"")</f>
        <v/>
      </c>
      <c r="Y299" s="16" t="str">
        <f ca="1">IF(data!$BX299=Z$1,data!$BW299,"")</f>
        <v/>
      </c>
      <c r="Z299" s="16" t="str">
        <f ca="1">IF(data!$BY299=Z$1,data!$BW299,"")</f>
        <v/>
      </c>
      <c r="AA299" s="16" t="str">
        <f ca="1">IF(OR(data!$BX299=Z$1,data!$BY299=Z$1),data!$BW299,"")</f>
        <v/>
      </c>
      <c r="AB299" s="17" t="str">
        <f ca="1">IF(data!$BX299=AC$1,data!$BW299,"")</f>
        <v/>
      </c>
      <c r="AC299" s="17" t="str">
        <f ca="1">IF(data!$BY299=AC$1,data!$BW299,"")</f>
        <v/>
      </c>
      <c r="AD299" s="17" t="str">
        <f ca="1">IF(OR(data!$BX299=AC$1,data!$BY299=AC$1),data!$BW299,"")</f>
        <v/>
      </c>
      <c r="AE299" s="16" t="str">
        <f ca="1">IF(data!$BX299=AF$1,data!$BW299,"")</f>
        <v/>
      </c>
      <c r="AF299" s="16" t="str">
        <f ca="1">IF(data!$BY299=AF$1,data!$BW299,"")</f>
        <v/>
      </c>
      <c r="AG299" s="16" t="str">
        <f ca="1">IF(OR(data!$BX299=AF$1,data!$BY299=AF$1),data!$BW299,"")</f>
        <v/>
      </c>
      <c r="AH299" s="17" t="str">
        <f ca="1">IF(data!$BX299=AI$1,data!$BW299,"")</f>
        <v/>
      </c>
      <c r="AI299" s="17" t="str">
        <f ca="1">IF(data!$BY299=AI$1,data!$BW299,"")</f>
        <v/>
      </c>
      <c r="AJ299" s="17" t="str">
        <f ca="1">IF(OR(data!$BX299=AI$1,data!$BY299=AI$1),data!$BW299,"")</f>
        <v/>
      </c>
      <c r="AK299" s="16" t="str">
        <f ca="1">IF(data!$BX299=AL$1,data!$BW299,"")</f>
        <v/>
      </c>
      <c r="AL299" s="16" t="str">
        <f ca="1">IF(data!$BY299=AL$1,data!$BW299,"")</f>
        <v/>
      </c>
      <c r="AM299" s="16" t="str">
        <f ca="1">IF(OR(data!$BX299=AL$1,data!$BY299=AL$1),data!$BW299,"")</f>
        <v/>
      </c>
      <c r="AN299" s="17" t="str">
        <f ca="1">IF(data!$BX299=AO$1,data!$BW299,"")</f>
        <v/>
      </c>
      <c r="AO299" s="17" t="str">
        <f ca="1">IF(data!$BY299=AO$1,data!$BW299,"")</f>
        <v/>
      </c>
      <c r="AP299" s="17" t="str">
        <f ca="1">IF(OR(data!$BX299=AO$1,data!$BY299=AO$1),data!$BW299,"")</f>
        <v/>
      </c>
      <c r="AQ299" s="16" t="str">
        <f ca="1">IF(data!$BX299=AR$1,data!$BW299,"")</f>
        <v/>
      </c>
      <c r="AR299" s="16" t="str">
        <f ca="1">IF(data!$BY299=AR$1,data!$BW299,"")</f>
        <v/>
      </c>
      <c r="AS299" s="16" t="str">
        <f ca="1">IF(OR(data!$BX299=AR$1,data!$BY299=AR$1),data!$BW299,"")</f>
        <v/>
      </c>
      <c r="AT299" s="17" t="str">
        <f ca="1">IF(data!$BX299=AU$1,data!$BW299,"")</f>
        <v/>
      </c>
      <c r="AU299" s="17" t="str">
        <f ca="1">IF(data!$BY299=AU$1,data!$BW299,"")</f>
        <v/>
      </c>
      <c r="AV299" s="17" t="str">
        <f ca="1">IF(OR(data!$BX299=AU$1,data!$BY299=AU$1),data!$BW299,"")</f>
        <v/>
      </c>
      <c r="AW299" s="16" t="str">
        <f ca="1">IF(data!$BX299=AX$1,data!$BW299,"")</f>
        <v/>
      </c>
      <c r="AX299" s="16" t="str">
        <f ca="1">IF(data!$BY299=AX$1,data!$BW299,"")</f>
        <v/>
      </c>
      <c r="AY299" s="16" t="str">
        <f ca="1">IF(OR(data!$BX299=AX$1,data!$BY299=AX$1),data!$BW299,"")</f>
        <v/>
      </c>
      <c r="AZ299" s="17" t="str">
        <f ca="1">IF(data!$BX299=BA$1,data!$BW299,"")</f>
        <v/>
      </c>
      <c r="BA299" s="17" t="str">
        <f ca="1">IF(data!$BY299=BA$1,data!$BW299,"")</f>
        <v/>
      </c>
      <c r="BB299" s="17" t="str">
        <f ca="1">IF(OR(data!$BX299=BA$1,data!$BY299=BA$1),data!$BW299,"")</f>
        <v/>
      </c>
      <c r="BC299" s="16" t="str">
        <f ca="1">IF(data!$BX299=BD$1,data!$BW299,"")</f>
        <v/>
      </c>
      <c r="BD299" s="16" t="str">
        <f ca="1">IF(data!$BY299=BD$1,data!$BW299,"")</f>
        <v/>
      </c>
      <c r="BE299" s="16" t="str">
        <f ca="1">IF(OR(data!$BX299=BD$1,data!$BY299=BD$1),data!$BW299,"")</f>
        <v/>
      </c>
      <c r="BF299" s="17" t="str">
        <f ca="1">IF(data!$BX299=BG$1,data!$BW299,"")</f>
        <v/>
      </c>
      <c r="BG299" s="17" t="str">
        <f ca="1">IF(data!$BY299=BG$1,data!$BW299,"")</f>
        <v/>
      </c>
      <c r="BH299" s="17" t="str">
        <f ca="1">IF(OR(data!$BX299=BG$1,data!$BY299=BG$1),data!$BW299,"")</f>
        <v/>
      </c>
      <c r="BI299" s="16" t="str">
        <f ca="1">IF(data!$BX299=BJ$1,data!$BW299,"")</f>
        <v/>
      </c>
      <c r="BJ299" s="16" t="str">
        <f ca="1">IF(data!$BY299=BJ$1,data!$BW299,"")</f>
        <v/>
      </c>
      <c r="BK299" s="16" t="str">
        <f ca="1">IF(OR(data!$BX299=BJ$1,data!$BY299=BJ$1),data!$BW299,"")</f>
        <v/>
      </c>
      <c r="BL299" s="17" t="str">
        <f ca="1">IF(data!$BX299=BM$1,data!$BW299,"")</f>
        <v/>
      </c>
      <c r="BM299" s="17" t="str">
        <f ca="1">IF(data!$BY299=BM$1,data!$BW299,"")</f>
        <v/>
      </c>
      <c r="BN299" s="17" t="str">
        <f ca="1">IF(OR(data!$BX299=BM$1,data!$BY299=BM$1),data!$BW299,"")</f>
        <v/>
      </c>
      <c r="BO299" s="16" t="str">
        <f ca="1">IF(data!$BX299=BP$1,data!$BW299,"")</f>
        <v/>
      </c>
      <c r="BP299" s="16" t="str">
        <f ca="1">IF(data!$BY299=BP$1,data!$BW299,"")</f>
        <v/>
      </c>
      <c r="BQ299" s="16" t="str">
        <f ca="1">IF(OR(data!$BX299=BP$1,data!$BY299=BP$1),data!$BW299,"")</f>
        <v/>
      </c>
      <c r="BR299" s="17" t="str">
        <f ca="1">IF(data!$BX299=BS$1,data!$BW299,"")</f>
        <v/>
      </c>
      <c r="BS299" s="17" t="str">
        <f ca="1">IF(data!$BY299=BS$1,data!$BW299,"")</f>
        <v/>
      </c>
      <c r="BT299" s="17" t="str">
        <f ca="1">IF(OR(data!$BX299=BS$1,data!$BY299=BS$1),data!$BW299,"")</f>
        <v/>
      </c>
    </row>
    <row r="300" spans="1:72" s="11" customFormat="1" x14ac:dyDescent="0.25">
      <c r="A300" s="16" t="str">
        <f ca="1">IF(data!$BX300=B$1,data!$BW300,"")</f>
        <v/>
      </c>
      <c r="B300" s="16" t="str">
        <f ca="1">IF(data!$BY300=B$1,data!$BW300,"")</f>
        <v/>
      </c>
      <c r="C300" s="16" t="str">
        <f ca="1">IF(OR(data!$BX300=B$1,data!$BY300=B$1),data!$BW300,"")</f>
        <v/>
      </c>
      <c r="D300" s="17" t="str">
        <f ca="1">IF(data!$BX300=E$1,data!$BW300,"")</f>
        <v/>
      </c>
      <c r="E300" s="17" t="str">
        <f ca="1">IF(data!$BY300=E$1,data!$BW300,"")</f>
        <v/>
      </c>
      <c r="F300" s="17" t="str">
        <f ca="1">IF(OR(data!$BX300=E$1,data!$BY300=E$1),data!$BW300,"")</f>
        <v/>
      </c>
      <c r="G300" s="16" t="str">
        <f ca="1">IF(data!$BX300=H$1,data!$BW300,"")</f>
        <v/>
      </c>
      <c r="H300" s="16" t="str">
        <f ca="1">IF(data!$BY300=H$1,data!$BW300,"")</f>
        <v/>
      </c>
      <c r="I300" s="16" t="str">
        <f ca="1">IF(OR(data!$BX300=H$1,data!$BY300=H$1),data!$BW300,"")</f>
        <v/>
      </c>
      <c r="J300" s="17" t="str">
        <f ca="1">IF(data!$BX300=K$1,data!$BW300,"")</f>
        <v/>
      </c>
      <c r="K300" s="17" t="str">
        <f ca="1">IF(data!$BY300=K$1,data!$BW300,"")</f>
        <v/>
      </c>
      <c r="L300" s="17" t="str">
        <f ca="1">IF(OR(data!$BX300=K$1,data!$BY300=K$1),data!$BW300,"")</f>
        <v/>
      </c>
      <c r="M300" s="16" t="str">
        <f ca="1">IF(data!$BX300=N$1,data!$BW300,"")</f>
        <v/>
      </c>
      <c r="N300" s="16" t="str">
        <f ca="1">IF(data!$BY300=N$1,data!$BW300,"")</f>
        <v/>
      </c>
      <c r="O300" s="16" t="str">
        <f ca="1">IF(OR(data!$BX300=N$1,data!$BY300=N$1),data!$BW300,"")</f>
        <v/>
      </c>
      <c r="P300" s="17" t="str">
        <f ca="1">IF(data!$BX300=Q$1,data!$BW300,"")</f>
        <v/>
      </c>
      <c r="Q300" s="17" t="str">
        <f ca="1">IF(data!$BY300=Q$1,data!$BW300,"")</f>
        <v/>
      </c>
      <c r="R300" s="17" t="str">
        <f ca="1">IF(OR(data!$BX300=Q$1,data!$BY300=Q$1),data!$BW300,"")</f>
        <v/>
      </c>
      <c r="S300" s="16" t="str">
        <f ca="1">IF(data!$BX300=T$1,data!$BW300,"")</f>
        <v/>
      </c>
      <c r="T300" s="16" t="str">
        <f ca="1">IF(data!$BY300=T$1,data!$BW300,"")</f>
        <v/>
      </c>
      <c r="U300" s="16" t="str">
        <f ca="1">IF(OR(data!$BX300=T$1,data!$BY300=T$1),data!$BW300,"")</f>
        <v/>
      </c>
      <c r="V300" s="17" t="str">
        <f ca="1">IF(data!$BX300=W$1,data!$BW300,"")</f>
        <v/>
      </c>
      <c r="W300" s="17" t="str">
        <f ca="1">IF(data!$BY300=W$1,data!$BW300,"")</f>
        <v/>
      </c>
      <c r="X300" s="17" t="str">
        <f ca="1">IF(OR(data!$BX300=W$1,data!$BY300=W$1),data!$BW300,"")</f>
        <v/>
      </c>
      <c r="Y300" s="16" t="str">
        <f ca="1">IF(data!$BX300=Z$1,data!$BW300,"")</f>
        <v/>
      </c>
      <c r="Z300" s="16" t="str">
        <f ca="1">IF(data!$BY300=Z$1,data!$BW300,"")</f>
        <v/>
      </c>
      <c r="AA300" s="16" t="str">
        <f ca="1">IF(OR(data!$BX300=Z$1,data!$BY300=Z$1),data!$BW300,"")</f>
        <v/>
      </c>
      <c r="AB300" s="17" t="str">
        <f ca="1">IF(data!$BX300=AC$1,data!$BW300,"")</f>
        <v/>
      </c>
      <c r="AC300" s="17" t="str">
        <f ca="1">IF(data!$BY300=AC$1,data!$BW300,"")</f>
        <v/>
      </c>
      <c r="AD300" s="17" t="str">
        <f ca="1">IF(OR(data!$BX300=AC$1,data!$BY300=AC$1),data!$BW300,"")</f>
        <v/>
      </c>
      <c r="AE300" s="16" t="str">
        <f ca="1">IF(data!$BX300=AF$1,data!$BW300,"")</f>
        <v/>
      </c>
      <c r="AF300" s="16" t="str">
        <f ca="1">IF(data!$BY300=AF$1,data!$BW300,"")</f>
        <v/>
      </c>
      <c r="AG300" s="16" t="str">
        <f ca="1">IF(OR(data!$BX300=AF$1,data!$BY300=AF$1),data!$BW300,"")</f>
        <v/>
      </c>
      <c r="AH300" s="17" t="str">
        <f ca="1">IF(data!$BX300=AI$1,data!$BW300,"")</f>
        <v/>
      </c>
      <c r="AI300" s="17" t="str">
        <f ca="1">IF(data!$BY300=AI$1,data!$BW300,"")</f>
        <v/>
      </c>
      <c r="AJ300" s="17" t="str">
        <f ca="1">IF(OR(data!$BX300=AI$1,data!$BY300=AI$1),data!$BW300,"")</f>
        <v/>
      </c>
      <c r="AK300" s="16" t="str">
        <f ca="1">IF(data!$BX300=AL$1,data!$BW300,"")</f>
        <v/>
      </c>
      <c r="AL300" s="16" t="str">
        <f ca="1">IF(data!$BY300=AL$1,data!$BW300,"")</f>
        <v/>
      </c>
      <c r="AM300" s="16" t="str">
        <f ca="1">IF(OR(data!$BX300=AL$1,data!$BY300=AL$1),data!$BW300,"")</f>
        <v/>
      </c>
      <c r="AN300" s="17" t="str">
        <f ca="1">IF(data!$BX300=AO$1,data!$BW300,"")</f>
        <v/>
      </c>
      <c r="AO300" s="17" t="str">
        <f ca="1">IF(data!$BY300=AO$1,data!$BW300,"")</f>
        <v/>
      </c>
      <c r="AP300" s="17" t="str">
        <f ca="1">IF(OR(data!$BX300=AO$1,data!$BY300=AO$1),data!$BW300,"")</f>
        <v/>
      </c>
      <c r="AQ300" s="16" t="str">
        <f ca="1">IF(data!$BX300=AR$1,data!$BW300,"")</f>
        <v/>
      </c>
      <c r="AR300" s="16" t="str">
        <f ca="1">IF(data!$BY300=AR$1,data!$BW300,"")</f>
        <v/>
      </c>
      <c r="AS300" s="16" t="str">
        <f ca="1">IF(OR(data!$BX300=AR$1,data!$BY300=AR$1),data!$BW300,"")</f>
        <v/>
      </c>
      <c r="AT300" s="17" t="str">
        <f ca="1">IF(data!$BX300=AU$1,data!$BW300,"")</f>
        <v/>
      </c>
      <c r="AU300" s="17" t="str">
        <f ca="1">IF(data!$BY300=AU$1,data!$BW300,"")</f>
        <v/>
      </c>
      <c r="AV300" s="17" t="str">
        <f ca="1">IF(OR(data!$BX300=AU$1,data!$BY300=AU$1),data!$BW300,"")</f>
        <v/>
      </c>
      <c r="AW300" s="16" t="str">
        <f ca="1">IF(data!$BX300=AX$1,data!$BW300,"")</f>
        <v/>
      </c>
      <c r="AX300" s="16" t="str">
        <f ca="1">IF(data!$BY300=AX$1,data!$BW300,"")</f>
        <v/>
      </c>
      <c r="AY300" s="16" t="str">
        <f ca="1">IF(OR(data!$BX300=AX$1,data!$BY300=AX$1),data!$BW300,"")</f>
        <v/>
      </c>
      <c r="AZ300" s="17" t="str">
        <f ca="1">IF(data!$BX300=BA$1,data!$BW300,"")</f>
        <v/>
      </c>
      <c r="BA300" s="17" t="str">
        <f ca="1">IF(data!$BY300=BA$1,data!$BW300,"")</f>
        <v/>
      </c>
      <c r="BB300" s="17" t="str">
        <f ca="1">IF(OR(data!$BX300=BA$1,data!$BY300=BA$1),data!$BW300,"")</f>
        <v/>
      </c>
      <c r="BC300" s="16" t="str">
        <f ca="1">IF(data!$BX300=BD$1,data!$BW300,"")</f>
        <v/>
      </c>
      <c r="BD300" s="16" t="str">
        <f ca="1">IF(data!$BY300=BD$1,data!$BW300,"")</f>
        <v/>
      </c>
      <c r="BE300" s="16" t="str">
        <f ca="1">IF(OR(data!$BX300=BD$1,data!$BY300=BD$1),data!$BW300,"")</f>
        <v/>
      </c>
      <c r="BF300" s="17" t="str">
        <f ca="1">IF(data!$BX300=BG$1,data!$BW300,"")</f>
        <v/>
      </c>
      <c r="BG300" s="17" t="str">
        <f ca="1">IF(data!$BY300=BG$1,data!$BW300,"")</f>
        <v/>
      </c>
      <c r="BH300" s="17" t="str">
        <f ca="1">IF(OR(data!$BX300=BG$1,data!$BY300=BG$1),data!$BW300,"")</f>
        <v/>
      </c>
      <c r="BI300" s="16" t="str">
        <f ca="1">IF(data!$BX300=BJ$1,data!$BW300,"")</f>
        <v/>
      </c>
      <c r="BJ300" s="16" t="str">
        <f ca="1">IF(data!$BY300=BJ$1,data!$BW300,"")</f>
        <v/>
      </c>
      <c r="BK300" s="16" t="str">
        <f ca="1">IF(OR(data!$BX300=BJ$1,data!$BY300=BJ$1),data!$BW300,"")</f>
        <v/>
      </c>
      <c r="BL300" s="17" t="str">
        <f ca="1">IF(data!$BX300=BM$1,data!$BW300,"")</f>
        <v/>
      </c>
      <c r="BM300" s="17" t="str">
        <f ca="1">IF(data!$BY300=BM$1,data!$BW300,"")</f>
        <v/>
      </c>
      <c r="BN300" s="17" t="str">
        <f ca="1">IF(OR(data!$BX300=BM$1,data!$BY300=BM$1),data!$BW300,"")</f>
        <v/>
      </c>
      <c r="BO300" s="16" t="str">
        <f ca="1">IF(data!$BX300=BP$1,data!$BW300,"")</f>
        <v/>
      </c>
      <c r="BP300" s="16" t="str">
        <f ca="1">IF(data!$BY300=BP$1,data!$BW300,"")</f>
        <v/>
      </c>
      <c r="BQ300" s="16" t="str">
        <f ca="1">IF(OR(data!$BX300=BP$1,data!$BY300=BP$1),data!$BW300,"")</f>
        <v/>
      </c>
      <c r="BR300" s="17" t="str">
        <f ca="1">IF(data!$BX300=BS$1,data!$BW300,"")</f>
        <v/>
      </c>
      <c r="BS300" s="17" t="str">
        <f ca="1">IF(data!$BY300=BS$1,data!$BW300,"")</f>
        <v/>
      </c>
      <c r="BT300" s="17" t="str">
        <f ca="1">IF(OR(data!$BX300=BS$1,data!$BY300=BS$1),data!$BW300,"")</f>
        <v/>
      </c>
    </row>
    <row r="301" spans="1:72" s="11" customFormat="1" x14ac:dyDescent="0.25">
      <c r="A301" s="16" t="str">
        <f ca="1">IF(data!$BX301=B$1,data!$BW301,"")</f>
        <v/>
      </c>
      <c r="B301" s="16" t="str">
        <f ca="1">IF(data!$BY301=B$1,data!$BW301,"")</f>
        <v/>
      </c>
      <c r="C301" s="16" t="str">
        <f ca="1">IF(OR(data!$BX301=B$1,data!$BY301=B$1),data!$BW301,"")</f>
        <v/>
      </c>
      <c r="D301" s="17" t="str">
        <f ca="1">IF(data!$BX301=E$1,data!$BW301,"")</f>
        <v/>
      </c>
      <c r="E301" s="17" t="str">
        <f ca="1">IF(data!$BY301=E$1,data!$BW301,"")</f>
        <v/>
      </c>
      <c r="F301" s="17" t="str">
        <f ca="1">IF(OR(data!$BX301=E$1,data!$BY301=E$1),data!$BW301,"")</f>
        <v/>
      </c>
      <c r="G301" s="16" t="str">
        <f ca="1">IF(data!$BX301=H$1,data!$BW301,"")</f>
        <v/>
      </c>
      <c r="H301" s="16" t="str">
        <f ca="1">IF(data!$BY301=H$1,data!$BW301,"")</f>
        <v/>
      </c>
      <c r="I301" s="16" t="str">
        <f ca="1">IF(OR(data!$BX301=H$1,data!$BY301=H$1),data!$BW301,"")</f>
        <v/>
      </c>
      <c r="J301" s="17" t="str">
        <f ca="1">IF(data!$BX301=K$1,data!$BW301,"")</f>
        <v/>
      </c>
      <c r="K301" s="17" t="str">
        <f ca="1">IF(data!$BY301=K$1,data!$BW301,"")</f>
        <v/>
      </c>
      <c r="L301" s="17" t="str">
        <f ca="1">IF(OR(data!$BX301=K$1,data!$BY301=K$1),data!$BW301,"")</f>
        <v/>
      </c>
      <c r="M301" s="16" t="str">
        <f ca="1">IF(data!$BX301=N$1,data!$BW301,"")</f>
        <v/>
      </c>
      <c r="N301" s="16" t="str">
        <f ca="1">IF(data!$BY301=N$1,data!$BW301,"")</f>
        <v/>
      </c>
      <c r="O301" s="16" t="str">
        <f ca="1">IF(OR(data!$BX301=N$1,data!$BY301=N$1),data!$BW301,"")</f>
        <v/>
      </c>
      <c r="P301" s="17" t="str">
        <f ca="1">IF(data!$BX301=Q$1,data!$BW301,"")</f>
        <v/>
      </c>
      <c r="Q301" s="17" t="str">
        <f ca="1">IF(data!$BY301=Q$1,data!$BW301,"")</f>
        <v/>
      </c>
      <c r="R301" s="17" t="str">
        <f ca="1">IF(OR(data!$BX301=Q$1,data!$BY301=Q$1),data!$BW301,"")</f>
        <v/>
      </c>
      <c r="S301" s="16" t="str">
        <f ca="1">IF(data!$BX301=T$1,data!$BW301,"")</f>
        <v/>
      </c>
      <c r="T301" s="16" t="str">
        <f ca="1">IF(data!$BY301=T$1,data!$BW301,"")</f>
        <v/>
      </c>
      <c r="U301" s="16" t="str">
        <f ca="1">IF(OR(data!$BX301=T$1,data!$BY301=T$1),data!$BW301,"")</f>
        <v/>
      </c>
      <c r="V301" s="17" t="str">
        <f ca="1">IF(data!$BX301=W$1,data!$BW301,"")</f>
        <v/>
      </c>
      <c r="W301" s="17" t="str">
        <f ca="1">IF(data!$BY301=W$1,data!$BW301,"")</f>
        <v/>
      </c>
      <c r="X301" s="17" t="str">
        <f ca="1">IF(OR(data!$BX301=W$1,data!$BY301=W$1),data!$BW301,"")</f>
        <v/>
      </c>
      <c r="Y301" s="16" t="str">
        <f ca="1">IF(data!$BX301=Z$1,data!$BW301,"")</f>
        <v/>
      </c>
      <c r="Z301" s="16" t="str">
        <f ca="1">IF(data!$BY301=Z$1,data!$BW301,"")</f>
        <v/>
      </c>
      <c r="AA301" s="16" t="str">
        <f ca="1">IF(OR(data!$BX301=Z$1,data!$BY301=Z$1),data!$BW301,"")</f>
        <v/>
      </c>
      <c r="AB301" s="17" t="str">
        <f ca="1">IF(data!$BX301=AC$1,data!$BW301,"")</f>
        <v/>
      </c>
      <c r="AC301" s="17" t="str">
        <f ca="1">IF(data!$BY301=AC$1,data!$BW301,"")</f>
        <v/>
      </c>
      <c r="AD301" s="17" t="str">
        <f ca="1">IF(OR(data!$BX301=AC$1,data!$BY301=AC$1),data!$BW301,"")</f>
        <v/>
      </c>
      <c r="AE301" s="16" t="str">
        <f ca="1">IF(data!$BX301=AF$1,data!$BW301,"")</f>
        <v/>
      </c>
      <c r="AF301" s="16" t="str">
        <f ca="1">IF(data!$BY301=AF$1,data!$BW301,"")</f>
        <v/>
      </c>
      <c r="AG301" s="16" t="str">
        <f ca="1">IF(OR(data!$BX301=AF$1,data!$BY301=AF$1),data!$BW301,"")</f>
        <v/>
      </c>
      <c r="AH301" s="17" t="str">
        <f ca="1">IF(data!$BX301=AI$1,data!$BW301,"")</f>
        <v/>
      </c>
      <c r="AI301" s="17" t="str">
        <f ca="1">IF(data!$BY301=AI$1,data!$BW301,"")</f>
        <v/>
      </c>
      <c r="AJ301" s="17" t="str">
        <f ca="1">IF(OR(data!$BX301=AI$1,data!$BY301=AI$1),data!$BW301,"")</f>
        <v/>
      </c>
      <c r="AK301" s="16" t="str">
        <f ca="1">IF(data!$BX301=AL$1,data!$BW301,"")</f>
        <v/>
      </c>
      <c r="AL301" s="16" t="str">
        <f ca="1">IF(data!$BY301=AL$1,data!$BW301,"")</f>
        <v/>
      </c>
      <c r="AM301" s="16" t="str">
        <f ca="1">IF(OR(data!$BX301=AL$1,data!$BY301=AL$1),data!$BW301,"")</f>
        <v/>
      </c>
      <c r="AN301" s="17" t="str">
        <f ca="1">IF(data!$BX301=AO$1,data!$BW301,"")</f>
        <v/>
      </c>
      <c r="AO301" s="17" t="str">
        <f ca="1">IF(data!$BY301=AO$1,data!$BW301,"")</f>
        <v/>
      </c>
      <c r="AP301" s="17" t="str">
        <f ca="1">IF(OR(data!$BX301=AO$1,data!$BY301=AO$1),data!$BW301,"")</f>
        <v/>
      </c>
      <c r="AQ301" s="16" t="str">
        <f ca="1">IF(data!$BX301=AR$1,data!$BW301,"")</f>
        <v/>
      </c>
      <c r="AR301" s="16" t="str">
        <f ca="1">IF(data!$BY301=AR$1,data!$BW301,"")</f>
        <v/>
      </c>
      <c r="AS301" s="16" t="str">
        <f ca="1">IF(OR(data!$BX301=AR$1,data!$BY301=AR$1),data!$BW301,"")</f>
        <v/>
      </c>
      <c r="AT301" s="17" t="str">
        <f ca="1">IF(data!$BX301=AU$1,data!$BW301,"")</f>
        <v/>
      </c>
      <c r="AU301" s="17" t="str">
        <f ca="1">IF(data!$BY301=AU$1,data!$BW301,"")</f>
        <v/>
      </c>
      <c r="AV301" s="17" t="str">
        <f ca="1">IF(OR(data!$BX301=AU$1,data!$BY301=AU$1),data!$BW301,"")</f>
        <v/>
      </c>
      <c r="AW301" s="16" t="str">
        <f ca="1">IF(data!$BX301=AX$1,data!$BW301,"")</f>
        <v/>
      </c>
      <c r="AX301" s="16" t="str">
        <f ca="1">IF(data!$BY301=AX$1,data!$BW301,"")</f>
        <v/>
      </c>
      <c r="AY301" s="16" t="str">
        <f ca="1">IF(OR(data!$BX301=AX$1,data!$BY301=AX$1),data!$BW301,"")</f>
        <v/>
      </c>
      <c r="AZ301" s="17" t="str">
        <f ca="1">IF(data!$BX301=BA$1,data!$BW301,"")</f>
        <v/>
      </c>
      <c r="BA301" s="17" t="str">
        <f ca="1">IF(data!$BY301=BA$1,data!$BW301,"")</f>
        <v/>
      </c>
      <c r="BB301" s="17" t="str">
        <f ca="1">IF(OR(data!$BX301=BA$1,data!$BY301=BA$1),data!$BW301,"")</f>
        <v/>
      </c>
      <c r="BC301" s="16" t="str">
        <f ca="1">IF(data!$BX301=BD$1,data!$BW301,"")</f>
        <v/>
      </c>
      <c r="BD301" s="16" t="str">
        <f ca="1">IF(data!$BY301=BD$1,data!$BW301,"")</f>
        <v/>
      </c>
      <c r="BE301" s="16" t="str">
        <f ca="1">IF(OR(data!$BX301=BD$1,data!$BY301=BD$1),data!$BW301,"")</f>
        <v/>
      </c>
      <c r="BF301" s="17" t="str">
        <f ca="1">IF(data!$BX301=BG$1,data!$BW301,"")</f>
        <v/>
      </c>
      <c r="BG301" s="17" t="str">
        <f ca="1">IF(data!$BY301=BG$1,data!$BW301,"")</f>
        <v/>
      </c>
      <c r="BH301" s="17" t="str">
        <f ca="1">IF(OR(data!$BX301=BG$1,data!$BY301=BG$1),data!$BW301,"")</f>
        <v/>
      </c>
      <c r="BI301" s="16" t="str">
        <f ca="1">IF(data!$BX301=BJ$1,data!$BW301,"")</f>
        <v/>
      </c>
      <c r="BJ301" s="16" t="str">
        <f ca="1">IF(data!$BY301=BJ$1,data!$BW301,"")</f>
        <v/>
      </c>
      <c r="BK301" s="16" t="str">
        <f ca="1">IF(OR(data!$BX301=BJ$1,data!$BY301=BJ$1),data!$BW301,"")</f>
        <v/>
      </c>
      <c r="BL301" s="17" t="str">
        <f ca="1">IF(data!$BX301=BM$1,data!$BW301,"")</f>
        <v/>
      </c>
      <c r="BM301" s="17" t="str">
        <f ca="1">IF(data!$BY301=BM$1,data!$BW301,"")</f>
        <v/>
      </c>
      <c r="BN301" s="17" t="str">
        <f ca="1">IF(OR(data!$BX301=BM$1,data!$BY301=BM$1),data!$BW301,"")</f>
        <v/>
      </c>
      <c r="BO301" s="16" t="str">
        <f ca="1">IF(data!$BX301=BP$1,data!$BW301,"")</f>
        <v/>
      </c>
      <c r="BP301" s="16" t="str">
        <f ca="1">IF(data!$BY301=BP$1,data!$BW301,"")</f>
        <v/>
      </c>
      <c r="BQ301" s="16" t="str">
        <f ca="1">IF(OR(data!$BX301=BP$1,data!$BY301=BP$1),data!$BW301,"")</f>
        <v/>
      </c>
      <c r="BR301" s="17" t="str">
        <f ca="1">IF(data!$BX301=BS$1,data!$BW301,"")</f>
        <v/>
      </c>
      <c r="BS301" s="17" t="str">
        <f ca="1">IF(data!$BY301=BS$1,data!$BW301,"")</f>
        <v/>
      </c>
      <c r="BT301" s="17" t="str">
        <f ca="1">IF(OR(data!$BX301=BS$1,data!$BY301=BS$1),data!$BW301,"")</f>
        <v/>
      </c>
    </row>
    <row r="302" spans="1:72" s="11" customFormat="1" x14ac:dyDescent="0.25">
      <c r="A302" s="16" t="str">
        <f ca="1">IF(data!$BX302=B$1,data!$BW302,"")</f>
        <v/>
      </c>
      <c r="B302" s="16" t="str">
        <f ca="1">IF(data!$BY302=B$1,data!$BW302,"")</f>
        <v/>
      </c>
      <c r="C302" s="16" t="str">
        <f ca="1">IF(OR(data!$BX302=B$1,data!$BY302=B$1),data!$BW302,"")</f>
        <v/>
      </c>
      <c r="D302" s="17" t="str">
        <f ca="1">IF(data!$BX302=E$1,data!$BW302,"")</f>
        <v/>
      </c>
      <c r="E302" s="17" t="str">
        <f ca="1">IF(data!$BY302=E$1,data!$BW302,"")</f>
        <v/>
      </c>
      <c r="F302" s="17" t="str">
        <f ca="1">IF(OR(data!$BX302=E$1,data!$BY302=E$1),data!$BW302,"")</f>
        <v/>
      </c>
      <c r="G302" s="16" t="str">
        <f ca="1">IF(data!$BX302=H$1,data!$BW302,"")</f>
        <v/>
      </c>
      <c r="H302" s="16" t="str">
        <f ca="1">IF(data!$BY302=H$1,data!$BW302,"")</f>
        <v/>
      </c>
      <c r="I302" s="16" t="str">
        <f ca="1">IF(OR(data!$BX302=H$1,data!$BY302=H$1),data!$BW302,"")</f>
        <v/>
      </c>
      <c r="J302" s="17" t="str">
        <f ca="1">IF(data!$BX302=K$1,data!$BW302,"")</f>
        <v/>
      </c>
      <c r="K302" s="17" t="str">
        <f ca="1">IF(data!$BY302=K$1,data!$BW302,"")</f>
        <v/>
      </c>
      <c r="L302" s="17" t="str">
        <f ca="1">IF(OR(data!$BX302=K$1,data!$BY302=K$1),data!$BW302,"")</f>
        <v/>
      </c>
      <c r="M302" s="16" t="str">
        <f ca="1">IF(data!$BX302=N$1,data!$BW302,"")</f>
        <v/>
      </c>
      <c r="N302" s="16" t="str">
        <f ca="1">IF(data!$BY302=N$1,data!$BW302,"")</f>
        <v/>
      </c>
      <c r="O302" s="16" t="str">
        <f ca="1">IF(OR(data!$BX302=N$1,data!$BY302=N$1),data!$BW302,"")</f>
        <v/>
      </c>
      <c r="P302" s="17" t="str">
        <f ca="1">IF(data!$BX302=Q$1,data!$BW302,"")</f>
        <v/>
      </c>
      <c r="Q302" s="17" t="str">
        <f ca="1">IF(data!$BY302=Q$1,data!$BW302,"")</f>
        <v/>
      </c>
      <c r="R302" s="17" t="str">
        <f ca="1">IF(OR(data!$BX302=Q$1,data!$BY302=Q$1),data!$BW302,"")</f>
        <v/>
      </c>
      <c r="S302" s="16" t="str">
        <f ca="1">IF(data!$BX302=T$1,data!$BW302,"")</f>
        <v/>
      </c>
      <c r="T302" s="16" t="str">
        <f ca="1">IF(data!$BY302=T$1,data!$BW302,"")</f>
        <v/>
      </c>
      <c r="U302" s="16" t="str">
        <f ca="1">IF(OR(data!$BX302=T$1,data!$BY302=T$1),data!$BW302,"")</f>
        <v/>
      </c>
      <c r="V302" s="17" t="str">
        <f ca="1">IF(data!$BX302=W$1,data!$BW302,"")</f>
        <v/>
      </c>
      <c r="W302" s="17" t="str">
        <f ca="1">IF(data!$BY302=W$1,data!$BW302,"")</f>
        <v/>
      </c>
      <c r="X302" s="17" t="str">
        <f ca="1">IF(OR(data!$BX302=W$1,data!$BY302=W$1),data!$BW302,"")</f>
        <v/>
      </c>
      <c r="Y302" s="16" t="str">
        <f ca="1">IF(data!$BX302=Z$1,data!$BW302,"")</f>
        <v/>
      </c>
      <c r="Z302" s="16" t="str">
        <f ca="1">IF(data!$BY302=Z$1,data!$BW302,"")</f>
        <v/>
      </c>
      <c r="AA302" s="16" t="str">
        <f ca="1">IF(OR(data!$BX302=Z$1,data!$BY302=Z$1),data!$BW302,"")</f>
        <v/>
      </c>
      <c r="AB302" s="17" t="str">
        <f ca="1">IF(data!$BX302=AC$1,data!$BW302,"")</f>
        <v/>
      </c>
      <c r="AC302" s="17" t="str">
        <f ca="1">IF(data!$BY302=AC$1,data!$BW302,"")</f>
        <v/>
      </c>
      <c r="AD302" s="17" t="str">
        <f ca="1">IF(OR(data!$BX302=AC$1,data!$BY302=AC$1),data!$BW302,"")</f>
        <v/>
      </c>
      <c r="AE302" s="16" t="str">
        <f ca="1">IF(data!$BX302=AF$1,data!$BW302,"")</f>
        <v/>
      </c>
      <c r="AF302" s="16" t="str">
        <f ca="1">IF(data!$BY302=AF$1,data!$BW302,"")</f>
        <v/>
      </c>
      <c r="AG302" s="16" t="str">
        <f ca="1">IF(OR(data!$BX302=AF$1,data!$BY302=AF$1),data!$BW302,"")</f>
        <v/>
      </c>
      <c r="AH302" s="17" t="str">
        <f ca="1">IF(data!$BX302=AI$1,data!$BW302,"")</f>
        <v/>
      </c>
      <c r="AI302" s="17" t="str">
        <f ca="1">IF(data!$BY302=AI$1,data!$BW302,"")</f>
        <v/>
      </c>
      <c r="AJ302" s="17" t="str">
        <f ca="1">IF(OR(data!$BX302=AI$1,data!$BY302=AI$1),data!$BW302,"")</f>
        <v/>
      </c>
      <c r="AK302" s="16" t="str">
        <f ca="1">IF(data!$BX302=AL$1,data!$BW302,"")</f>
        <v/>
      </c>
      <c r="AL302" s="16" t="str">
        <f ca="1">IF(data!$BY302=AL$1,data!$BW302,"")</f>
        <v/>
      </c>
      <c r="AM302" s="16" t="str">
        <f ca="1">IF(OR(data!$BX302=AL$1,data!$BY302=AL$1),data!$BW302,"")</f>
        <v/>
      </c>
      <c r="AN302" s="17" t="str">
        <f ca="1">IF(data!$BX302=AO$1,data!$BW302,"")</f>
        <v/>
      </c>
      <c r="AO302" s="17" t="str">
        <f ca="1">IF(data!$BY302=AO$1,data!$BW302,"")</f>
        <v/>
      </c>
      <c r="AP302" s="17" t="str">
        <f ca="1">IF(OR(data!$BX302=AO$1,data!$BY302=AO$1),data!$BW302,"")</f>
        <v/>
      </c>
      <c r="AQ302" s="16" t="str">
        <f ca="1">IF(data!$BX302=AR$1,data!$BW302,"")</f>
        <v/>
      </c>
      <c r="AR302" s="16" t="str">
        <f ca="1">IF(data!$BY302=AR$1,data!$BW302,"")</f>
        <v/>
      </c>
      <c r="AS302" s="16" t="str">
        <f ca="1">IF(OR(data!$BX302=AR$1,data!$BY302=AR$1),data!$BW302,"")</f>
        <v/>
      </c>
      <c r="AT302" s="17" t="str">
        <f ca="1">IF(data!$BX302=AU$1,data!$BW302,"")</f>
        <v/>
      </c>
      <c r="AU302" s="17" t="str">
        <f ca="1">IF(data!$BY302=AU$1,data!$BW302,"")</f>
        <v/>
      </c>
      <c r="AV302" s="17" t="str">
        <f ca="1">IF(OR(data!$BX302=AU$1,data!$BY302=AU$1),data!$BW302,"")</f>
        <v/>
      </c>
      <c r="AW302" s="16" t="str">
        <f ca="1">IF(data!$BX302=AX$1,data!$BW302,"")</f>
        <v/>
      </c>
      <c r="AX302" s="16" t="str">
        <f ca="1">IF(data!$BY302=AX$1,data!$BW302,"")</f>
        <v/>
      </c>
      <c r="AY302" s="16" t="str">
        <f ca="1">IF(OR(data!$BX302=AX$1,data!$BY302=AX$1),data!$BW302,"")</f>
        <v/>
      </c>
      <c r="AZ302" s="17" t="str">
        <f ca="1">IF(data!$BX302=BA$1,data!$BW302,"")</f>
        <v/>
      </c>
      <c r="BA302" s="17" t="str">
        <f ca="1">IF(data!$BY302=BA$1,data!$BW302,"")</f>
        <v/>
      </c>
      <c r="BB302" s="17" t="str">
        <f ca="1">IF(OR(data!$BX302=BA$1,data!$BY302=BA$1),data!$BW302,"")</f>
        <v/>
      </c>
      <c r="BC302" s="16" t="str">
        <f ca="1">IF(data!$BX302=BD$1,data!$BW302,"")</f>
        <v/>
      </c>
      <c r="BD302" s="16" t="str">
        <f ca="1">IF(data!$BY302=BD$1,data!$BW302,"")</f>
        <v/>
      </c>
      <c r="BE302" s="16" t="str">
        <f ca="1">IF(OR(data!$BX302=BD$1,data!$BY302=BD$1),data!$BW302,"")</f>
        <v/>
      </c>
      <c r="BF302" s="17" t="str">
        <f ca="1">IF(data!$BX302=BG$1,data!$BW302,"")</f>
        <v/>
      </c>
      <c r="BG302" s="17" t="str">
        <f ca="1">IF(data!$BY302=BG$1,data!$BW302,"")</f>
        <v/>
      </c>
      <c r="BH302" s="17" t="str">
        <f ca="1">IF(OR(data!$BX302=BG$1,data!$BY302=BG$1),data!$BW302,"")</f>
        <v/>
      </c>
      <c r="BI302" s="16" t="str">
        <f ca="1">IF(data!$BX302=BJ$1,data!$BW302,"")</f>
        <v/>
      </c>
      <c r="BJ302" s="16" t="str">
        <f ca="1">IF(data!$BY302=BJ$1,data!$BW302,"")</f>
        <v/>
      </c>
      <c r="BK302" s="16" t="str">
        <f ca="1">IF(OR(data!$BX302=BJ$1,data!$BY302=BJ$1),data!$BW302,"")</f>
        <v/>
      </c>
      <c r="BL302" s="17" t="str">
        <f ca="1">IF(data!$BX302=BM$1,data!$BW302,"")</f>
        <v/>
      </c>
      <c r="BM302" s="17" t="str">
        <f ca="1">IF(data!$BY302=BM$1,data!$BW302,"")</f>
        <v/>
      </c>
      <c r="BN302" s="17" t="str">
        <f ca="1">IF(OR(data!$BX302=BM$1,data!$BY302=BM$1),data!$BW302,"")</f>
        <v/>
      </c>
      <c r="BO302" s="16" t="str">
        <f ca="1">IF(data!$BX302=BP$1,data!$BW302,"")</f>
        <v/>
      </c>
      <c r="BP302" s="16" t="str">
        <f ca="1">IF(data!$BY302=BP$1,data!$BW302,"")</f>
        <v/>
      </c>
      <c r="BQ302" s="16" t="str">
        <f ca="1">IF(OR(data!$BX302=BP$1,data!$BY302=BP$1),data!$BW302,"")</f>
        <v/>
      </c>
      <c r="BR302" s="17" t="str">
        <f ca="1">IF(data!$BX302=BS$1,data!$BW302,"")</f>
        <v/>
      </c>
      <c r="BS302" s="17" t="str">
        <f ca="1">IF(data!$BY302=BS$1,data!$BW302,"")</f>
        <v/>
      </c>
      <c r="BT302" s="17" t="str">
        <f ca="1">IF(OR(data!$BX302=BS$1,data!$BY302=BS$1),data!$BW302,"")</f>
        <v/>
      </c>
    </row>
    <row r="303" spans="1:72" s="11" customFormat="1" x14ac:dyDescent="0.25">
      <c r="A303" s="16" t="str">
        <f ca="1">IF(data!$BX303=B$1,data!$BW303,"")</f>
        <v/>
      </c>
      <c r="B303" s="16" t="str">
        <f ca="1">IF(data!$BY303=B$1,data!$BW303,"")</f>
        <v/>
      </c>
      <c r="C303" s="16" t="str">
        <f ca="1">IF(OR(data!$BX303=B$1,data!$BY303=B$1),data!$BW303,"")</f>
        <v/>
      </c>
      <c r="D303" s="17" t="str">
        <f ca="1">IF(data!$BX303=E$1,data!$BW303,"")</f>
        <v/>
      </c>
      <c r="E303" s="17" t="str">
        <f ca="1">IF(data!$BY303=E$1,data!$BW303,"")</f>
        <v/>
      </c>
      <c r="F303" s="17" t="str">
        <f ca="1">IF(OR(data!$BX303=E$1,data!$BY303=E$1),data!$BW303,"")</f>
        <v/>
      </c>
      <c r="G303" s="16" t="str">
        <f ca="1">IF(data!$BX303=H$1,data!$BW303,"")</f>
        <v/>
      </c>
      <c r="H303" s="16" t="str">
        <f ca="1">IF(data!$BY303=H$1,data!$BW303,"")</f>
        <v/>
      </c>
      <c r="I303" s="16" t="str">
        <f ca="1">IF(OR(data!$BX303=H$1,data!$BY303=H$1),data!$BW303,"")</f>
        <v/>
      </c>
      <c r="J303" s="17" t="str">
        <f ca="1">IF(data!$BX303=K$1,data!$BW303,"")</f>
        <v/>
      </c>
      <c r="K303" s="17" t="str">
        <f ca="1">IF(data!$BY303=K$1,data!$BW303,"")</f>
        <v/>
      </c>
      <c r="L303" s="17" t="str">
        <f ca="1">IF(OR(data!$BX303=K$1,data!$BY303=K$1),data!$BW303,"")</f>
        <v/>
      </c>
      <c r="M303" s="16" t="str">
        <f ca="1">IF(data!$BX303=N$1,data!$BW303,"")</f>
        <v/>
      </c>
      <c r="N303" s="16" t="str">
        <f ca="1">IF(data!$BY303=N$1,data!$BW303,"")</f>
        <v/>
      </c>
      <c r="O303" s="16" t="str">
        <f ca="1">IF(OR(data!$BX303=N$1,data!$BY303=N$1),data!$BW303,"")</f>
        <v/>
      </c>
      <c r="P303" s="17" t="str">
        <f ca="1">IF(data!$BX303=Q$1,data!$BW303,"")</f>
        <v/>
      </c>
      <c r="Q303" s="17" t="str">
        <f ca="1">IF(data!$BY303=Q$1,data!$BW303,"")</f>
        <v/>
      </c>
      <c r="R303" s="17" t="str">
        <f ca="1">IF(OR(data!$BX303=Q$1,data!$BY303=Q$1),data!$BW303,"")</f>
        <v/>
      </c>
      <c r="S303" s="16" t="str">
        <f ca="1">IF(data!$BX303=T$1,data!$BW303,"")</f>
        <v/>
      </c>
      <c r="T303" s="16" t="str">
        <f ca="1">IF(data!$BY303=T$1,data!$BW303,"")</f>
        <v/>
      </c>
      <c r="U303" s="16" t="str">
        <f ca="1">IF(OR(data!$BX303=T$1,data!$BY303=T$1),data!$BW303,"")</f>
        <v/>
      </c>
      <c r="V303" s="17" t="str">
        <f ca="1">IF(data!$BX303=W$1,data!$BW303,"")</f>
        <v/>
      </c>
      <c r="W303" s="17" t="str">
        <f ca="1">IF(data!$BY303=W$1,data!$BW303,"")</f>
        <v/>
      </c>
      <c r="X303" s="17" t="str">
        <f ca="1">IF(OR(data!$BX303=W$1,data!$BY303=W$1),data!$BW303,"")</f>
        <v/>
      </c>
      <c r="Y303" s="16" t="str">
        <f ca="1">IF(data!$BX303=Z$1,data!$BW303,"")</f>
        <v/>
      </c>
      <c r="Z303" s="16" t="str">
        <f ca="1">IF(data!$BY303=Z$1,data!$BW303,"")</f>
        <v/>
      </c>
      <c r="AA303" s="16" t="str">
        <f ca="1">IF(OR(data!$BX303=Z$1,data!$BY303=Z$1),data!$BW303,"")</f>
        <v/>
      </c>
      <c r="AB303" s="17" t="str">
        <f ca="1">IF(data!$BX303=AC$1,data!$BW303,"")</f>
        <v/>
      </c>
      <c r="AC303" s="17" t="str">
        <f ca="1">IF(data!$BY303=AC$1,data!$BW303,"")</f>
        <v/>
      </c>
      <c r="AD303" s="17" t="str">
        <f ca="1">IF(OR(data!$BX303=AC$1,data!$BY303=AC$1),data!$BW303,"")</f>
        <v/>
      </c>
      <c r="AE303" s="16" t="str">
        <f ca="1">IF(data!$BX303=AF$1,data!$BW303,"")</f>
        <v/>
      </c>
      <c r="AF303" s="16" t="str">
        <f ca="1">IF(data!$BY303=AF$1,data!$BW303,"")</f>
        <v/>
      </c>
      <c r="AG303" s="16" t="str">
        <f ca="1">IF(OR(data!$BX303=AF$1,data!$BY303=AF$1),data!$BW303,"")</f>
        <v/>
      </c>
      <c r="AH303" s="17" t="str">
        <f ca="1">IF(data!$BX303=AI$1,data!$BW303,"")</f>
        <v/>
      </c>
      <c r="AI303" s="17" t="str">
        <f ca="1">IF(data!$BY303=AI$1,data!$BW303,"")</f>
        <v/>
      </c>
      <c r="AJ303" s="17" t="str">
        <f ca="1">IF(OR(data!$BX303=AI$1,data!$BY303=AI$1),data!$BW303,"")</f>
        <v/>
      </c>
      <c r="AK303" s="16" t="str">
        <f ca="1">IF(data!$BX303=AL$1,data!$BW303,"")</f>
        <v/>
      </c>
      <c r="AL303" s="16" t="str">
        <f ca="1">IF(data!$BY303=AL$1,data!$BW303,"")</f>
        <v/>
      </c>
      <c r="AM303" s="16" t="str">
        <f ca="1">IF(OR(data!$BX303=AL$1,data!$BY303=AL$1),data!$BW303,"")</f>
        <v/>
      </c>
      <c r="AN303" s="17" t="str">
        <f ca="1">IF(data!$BX303=AO$1,data!$BW303,"")</f>
        <v/>
      </c>
      <c r="AO303" s="17" t="str">
        <f ca="1">IF(data!$BY303=AO$1,data!$BW303,"")</f>
        <v/>
      </c>
      <c r="AP303" s="17" t="str">
        <f ca="1">IF(OR(data!$BX303=AO$1,data!$BY303=AO$1),data!$BW303,"")</f>
        <v/>
      </c>
      <c r="AQ303" s="16" t="str">
        <f ca="1">IF(data!$BX303=AR$1,data!$BW303,"")</f>
        <v/>
      </c>
      <c r="AR303" s="16" t="str">
        <f ca="1">IF(data!$BY303=AR$1,data!$BW303,"")</f>
        <v/>
      </c>
      <c r="AS303" s="16" t="str">
        <f ca="1">IF(OR(data!$BX303=AR$1,data!$BY303=AR$1),data!$BW303,"")</f>
        <v/>
      </c>
      <c r="AT303" s="17" t="str">
        <f ca="1">IF(data!$BX303=AU$1,data!$BW303,"")</f>
        <v/>
      </c>
      <c r="AU303" s="17" t="str">
        <f ca="1">IF(data!$BY303=AU$1,data!$BW303,"")</f>
        <v/>
      </c>
      <c r="AV303" s="17" t="str">
        <f ca="1">IF(OR(data!$BX303=AU$1,data!$BY303=AU$1),data!$BW303,"")</f>
        <v/>
      </c>
      <c r="AW303" s="16" t="str">
        <f ca="1">IF(data!$BX303=AX$1,data!$BW303,"")</f>
        <v/>
      </c>
      <c r="AX303" s="16" t="str">
        <f ca="1">IF(data!$BY303=AX$1,data!$BW303,"")</f>
        <v/>
      </c>
      <c r="AY303" s="16" t="str">
        <f ca="1">IF(OR(data!$BX303=AX$1,data!$BY303=AX$1),data!$BW303,"")</f>
        <v/>
      </c>
      <c r="AZ303" s="17" t="str">
        <f ca="1">IF(data!$BX303=BA$1,data!$BW303,"")</f>
        <v/>
      </c>
      <c r="BA303" s="17" t="str">
        <f ca="1">IF(data!$BY303=BA$1,data!$BW303,"")</f>
        <v/>
      </c>
      <c r="BB303" s="17" t="str">
        <f ca="1">IF(OR(data!$BX303=BA$1,data!$BY303=BA$1),data!$BW303,"")</f>
        <v/>
      </c>
      <c r="BC303" s="16" t="str">
        <f ca="1">IF(data!$BX303=BD$1,data!$BW303,"")</f>
        <v/>
      </c>
      <c r="BD303" s="16" t="str">
        <f ca="1">IF(data!$BY303=BD$1,data!$BW303,"")</f>
        <v/>
      </c>
      <c r="BE303" s="16" t="str">
        <f ca="1">IF(OR(data!$BX303=BD$1,data!$BY303=BD$1),data!$BW303,"")</f>
        <v/>
      </c>
      <c r="BF303" s="17" t="str">
        <f ca="1">IF(data!$BX303=BG$1,data!$BW303,"")</f>
        <v/>
      </c>
      <c r="BG303" s="17" t="str">
        <f ca="1">IF(data!$BY303=BG$1,data!$BW303,"")</f>
        <v/>
      </c>
      <c r="BH303" s="17" t="str">
        <f ca="1">IF(OR(data!$BX303=BG$1,data!$BY303=BG$1),data!$BW303,"")</f>
        <v/>
      </c>
      <c r="BI303" s="16" t="str">
        <f ca="1">IF(data!$BX303=BJ$1,data!$BW303,"")</f>
        <v/>
      </c>
      <c r="BJ303" s="16" t="str">
        <f ca="1">IF(data!$BY303=BJ$1,data!$BW303,"")</f>
        <v/>
      </c>
      <c r="BK303" s="16" t="str">
        <f ca="1">IF(OR(data!$BX303=BJ$1,data!$BY303=BJ$1),data!$BW303,"")</f>
        <v/>
      </c>
      <c r="BL303" s="17" t="str">
        <f ca="1">IF(data!$BX303=BM$1,data!$BW303,"")</f>
        <v/>
      </c>
      <c r="BM303" s="17" t="str">
        <f ca="1">IF(data!$BY303=BM$1,data!$BW303,"")</f>
        <v/>
      </c>
      <c r="BN303" s="17" t="str">
        <f ca="1">IF(OR(data!$BX303=BM$1,data!$BY303=BM$1),data!$BW303,"")</f>
        <v/>
      </c>
      <c r="BO303" s="16" t="str">
        <f ca="1">IF(data!$BX303=BP$1,data!$BW303,"")</f>
        <v/>
      </c>
      <c r="BP303" s="16" t="str">
        <f ca="1">IF(data!$BY303=BP$1,data!$BW303,"")</f>
        <v/>
      </c>
      <c r="BQ303" s="16" t="str">
        <f ca="1">IF(OR(data!$BX303=BP$1,data!$BY303=BP$1),data!$BW303,"")</f>
        <v/>
      </c>
      <c r="BR303" s="17" t="str">
        <f ca="1">IF(data!$BX303=BS$1,data!$BW303,"")</f>
        <v/>
      </c>
      <c r="BS303" s="17" t="str">
        <f ca="1">IF(data!$BY303=BS$1,data!$BW303,"")</f>
        <v/>
      </c>
      <c r="BT303" s="17" t="str">
        <f ca="1">IF(OR(data!$BX303=BS$1,data!$BY303=BS$1),data!$BW303,"")</f>
        <v/>
      </c>
    </row>
    <row r="304" spans="1:72" s="11" customFormat="1" x14ac:dyDescent="0.25">
      <c r="A304" s="16" t="str">
        <f ca="1">IF(data!$BX304=B$1,data!$BW304,"")</f>
        <v/>
      </c>
      <c r="B304" s="16" t="str">
        <f ca="1">IF(data!$BY304=B$1,data!$BW304,"")</f>
        <v/>
      </c>
      <c r="C304" s="16" t="str">
        <f ca="1">IF(OR(data!$BX304=B$1,data!$BY304=B$1),data!$BW304,"")</f>
        <v/>
      </c>
      <c r="D304" s="17" t="str">
        <f ca="1">IF(data!$BX304=E$1,data!$BW304,"")</f>
        <v/>
      </c>
      <c r="E304" s="17" t="str">
        <f ca="1">IF(data!$BY304=E$1,data!$BW304,"")</f>
        <v/>
      </c>
      <c r="F304" s="17" t="str">
        <f ca="1">IF(OR(data!$BX304=E$1,data!$BY304=E$1),data!$BW304,"")</f>
        <v/>
      </c>
      <c r="G304" s="16" t="str">
        <f ca="1">IF(data!$BX304=H$1,data!$BW304,"")</f>
        <v/>
      </c>
      <c r="H304" s="16" t="str">
        <f ca="1">IF(data!$BY304=H$1,data!$BW304,"")</f>
        <v/>
      </c>
      <c r="I304" s="16" t="str">
        <f ca="1">IF(OR(data!$BX304=H$1,data!$BY304=H$1),data!$BW304,"")</f>
        <v/>
      </c>
      <c r="J304" s="17" t="str">
        <f ca="1">IF(data!$BX304=K$1,data!$BW304,"")</f>
        <v/>
      </c>
      <c r="K304" s="17" t="str">
        <f ca="1">IF(data!$BY304=K$1,data!$BW304,"")</f>
        <v/>
      </c>
      <c r="L304" s="17" t="str">
        <f ca="1">IF(OR(data!$BX304=K$1,data!$BY304=K$1),data!$BW304,"")</f>
        <v/>
      </c>
      <c r="M304" s="16" t="str">
        <f ca="1">IF(data!$BX304=N$1,data!$BW304,"")</f>
        <v/>
      </c>
      <c r="N304" s="16" t="str">
        <f ca="1">IF(data!$BY304=N$1,data!$BW304,"")</f>
        <v/>
      </c>
      <c r="O304" s="16" t="str">
        <f ca="1">IF(OR(data!$BX304=N$1,data!$BY304=N$1),data!$BW304,"")</f>
        <v/>
      </c>
      <c r="P304" s="17" t="str">
        <f ca="1">IF(data!$BX304=Q$1,data!$BW304,"")</f>
        <v/>
      </c>
      <c r="Q304" s="17" t="str">
        <f ca="1">IF(data!$BY304=Q$1,data!$BW304,"")</f>
        <v/>
      </c>
      <c r="R304" s="17" t="str">
        <f ca="1">IF(OR(data!$BX304=Q$1,data!$BY304=Q$1),data!$BW304,"")</f>
        <v/>
      </c>
      <c r="S304" s="16" t="str">
        <f ca="1">IF(data!$BX304=T$1,data!$BW304,"")</f>
        <v/>
      </c>
      <c r="T304" s="16" t="str">
        <f ca="1">IF(data!$BY304=T$1,data!$BW304,"")</f>
        <v/>
      </c>
      <c r="U304" s="16" t="str">
        <f ca="1">IF(OR(data!$BX304=T$1,data!$BY304=T$1),data!$BW304,"")</f>
        <v/>
      </c>
      <c r="V304" s="17" t="str">
        <f ca="1">IF(data!$BX304=W$1,data!$BW304,"")</f>
        <v/>
      </c>
      <c r="W304" s="17" t="str">
        <f ca="1">IF(data!$BY304=W$1,data!$BW304,"")</f>
        <v/>
      </c>
      <c r="X304" s="17" t="str">
        <f ca="1">IF(OR(data!$BX304=W$1,data!$BY304=W$1),data!$BW304,"")</f>
        <v/>
      </c>
      <c r="Y304" s="16" t="str">
        <f ca="1">IF(data!$BX304=Z$1,data!$BW304,"")</f>
        <v/>
      </c>
      <c r="Z304" s="16" t="str">
        <f ca="1">IF(data!$BY304=Z$1,data!$BW304,"")</f>
        <v/>
      </c>
      <c r="AA304" s="16" t="str">
        <f ca="1">IF(OR(data!$BX304=Z$1,data!$BY304=Z$1),data!$BW304,"")</f>
        <v/>
      </c>
      <c r="AB304" s="17" t="str">
        <f ca="1">IF(data!$BX304=AC$1,data!$BW304,"")</f>
        <v/>
      </c>
      <c r="AC304" s="17" t="str">
        <f ca="1">IF(data!$BY304=AC$1,data!$BW304,"")</f>
        <v/>
      </c>
      <c r="AD304" s="17" t="str">
        <f ca="1">IF(OR(data!$BX304=AC$1,data!$BY304=AC$1),data!$BW304,"")</f>
        <v/>
      </c>
      <c r="AE304" s="16" t="str">
        <f ca="1">IF(data!$BX304=AF$1,data!$BW304,"")</f>
        <v/>
      </c>
      <c r="AF304" s="16" t="str">
        <f ca="1">IF(data!$BY304=AF$1,data!$BW304,"")</f>
        <v/>
      </c>
      <c r="AG304" s="16" t="str">
        <f ca="1">IF(OR(data!$BX304=AF$1,data!$BY304=AF$1),data!$BW304,"")</f>
        <v/>
      </c>
      <c r="AH304" s="17" t="str">
        <f ca="1">IF(data!$BX304=AI$1,data!$BW304,"")</f>
        <v/>
      </c>
      <c r="AI304" s="17" t="str">
        <f ca="1">IF(data!$BY304=AI$1,data!$BW304,"")</f>
        <v/>
      </c>
      <c r="AJ304" s="17" t="str">
        <f ca="1">IF(OR(data!$BX304=AI$1,data!$BY304=AI$1),data!$BW304,"")</f>
        <v/>
      </c>
      <c r="AK304" s="16" t="str">
        <f ca="1">IF(data!$BX304=AL$1,data!$BW304,"")</f>
        <v/>
      </c>
      <c r="AL304" s="16" t="str">
        <f ca="1">IF(data!$BY304=AL$1,data!$BW304,"")</f>
        <v/>
      </c>
      <c r="AM304" s="16" t="str">
        <f ca="1">IF(OR(data!$BX304=AL$1,data!$BY304=AL$1),data!$BW304,"")</f>
        <v/>
      </c>
      <c r="AN304" s="17" t="str">
        <f ca="1">IF(data!$BX304=AO$1,data!$BW304,"")</f>
        <v/>
      </c>
      <c r="AO304" s="17" t="str">
        <f ca="1">IF(data!$BY304=AO$1,data!$BW304,"")</f>
        <v/>
      </c>
      <c r="AP304" s="17" t="str">
        <f ca="1">IF(OR(data!$BX304=AO$1,data!$BY304=AO$1),data!$BW304,"")</f>
        <v/>
      </c>
      <c r="AQ304" s="16" t="str">
        <f ca="1">IF(data!$BX304=AR$1,data!$BW304,"")</f>
        <v/>
      </c>
      <c r="AR304" s="16" t="str">
        <f ca="1">IF(data!$BY304=AR$1,data!$BW304,"")</f>
        <v/>
      </c>
      <c r="AS304" s="16" t="str">
        <f ca="1">IF(OR(data!$BX304=AR$1,data!$BY304=AR$1),data!$BW304,"")</f>
        <v/>
      </c>
      <c r="AT304" s="17" t="str">
        <f ca="1">IF(data!$BX304=AU$1,data!$BW304,"")</f>
        <v/>
      </c>
      <c r="AU304" s="17" t="str">
        <f ca="1">IF(data!$BY304=AU$1,data!$BW304,"")</f>
        <v/>
      </c>
      <c r="AV304" s="17" t="str">
        <f ca="1">IF(OR(data!$BX304=AU$1,data!$BY304=AU$1),data!$BW304,"")</f>
        <v/>
      </c>
      <c r="AW304" s="16" t="str">
        <f ca="1">IF(data!$BX304=AX$1,data!$BW304,"")</f>
        <v/>
      </c>
      <c r="AX304" s="16" t="str">
        <f ca="1">IF(data!$BY304=AX$1,data!$BW304,"")</f>
        <v/>
      </c>
      <c r="AY304" s="16" t="str">
        <f ca="1">IF(OR(data!$BX304=AX$1,data!$BY304=AX$1),data!$BW304,"")</f>
        <v/>
      </c>
      <c r="AZ304" s="17" t="str">
        <f ca="1">IF(data!$BX304=BA$1,data!$BW304,"")</f>
        <v/>
      </c>
      <c r="BA304" s="17" t="str">
        <f ca="1">IF(data!$BY304=BA$1,data!$BW304,"")</f>
        <v/>
      </c>
      <c r="BB304" s="17" t="str">
        <f ca="1">IF(OR(data!$BX304=BA$1,data!$BY304=BA$1),data!$BW304,"")</f>
        <v/>
      </c>
      <c r="BC304" s="16" t="str">
        <f ca="1">IF(data!$BX304=BD$1,data!$BW304,"")</f>
        <v/>
      </c>
      <c r="BD304" s="16" t="str">
        <f ca="1">IF(data!$BY304=BD$1,data!$BW304,"")</f>
        <v/>
      </c>
      <c r="BE304" s="16" t="str">
        <f ca="1">IF(OR(data!$BX304=BD$1,data!$BY304=BD$1),data!$BW304,"")</f>
        <v/>
      </c>
      <c r="BF304" s="17" t="str">
        <f ca="1">IF(data!$BX304=BG$1,data!$BW304,"")</f>
        <v/>
      </c>
      <c r="BG304" s="17" t="str">
        <f ca="1">IF(data!$BY304=BG$1,data!$BW304,"")</f>
        <v/>
      </c>
      <c r="BH304" s="17" t="str">
        <f ca="1">IF(OR(data!$BX304=BG$1,data!$BY304=BG$1),data!$BW304,"")</f>
        <v/>
      </c>
      <c r="BI304" s="16" t="str">
        <f ca="1">IF(data!$BX304=BJ$1,data!$BW304,"")</f>
        <v/>
      </c>
      <c r="BJ304" s="16" t="str">
        <f ca="1">IF(data!$BY304=BJ$1,data!$BW304,"")</f>
        <v/>
      </c>
      <c r="BK304" s="16" t="str">
        <f ca="1">IF(OR(data!$BX304=BJ$1,data!$BY304=BJ$1),data!$BW304,"")</f>
        <v/>
      </c>
      <c r="BL304" s="17" t="str">
        <f ca="1">IF(data!$BX304=BM$1,data!$BW304,"")</f>
        <v/>
      </c>
      <c r="BM304" s="17" t="str">
        <f ca="1">IF(data!$BY304=BM$1,data!$BW304,"")</f>
        <v/>
      </c>
      <c r="BN304" s="17" t="str">
        <f ca="1">IF(OR(data!$BX304=BM$1,data!$BY304=BM$1),data!$BW304,"")</f>
        <v/>
      </c>
      <c r="BO304" s="16" t="str">
        <f ca="1">IF(data!$BX304=BP$1,data!$BW304,"")</f>
        <v/>
      </c>
      <c r="BP304" s="16" t="str">
        <f ca="1">IF(data!$BY304=BP$1,data!$BW304,"")</f>
        <v/>
      </c>
      <c r="BQ304" s="16" t="str">
        <f ca="1">IF(OR(data!$BX304=BP$1,data!$BY304=BP$1),data!$BW304,"")</f>
        <v/>
      </c>
      <c r="BR304" s="17" t="str">
        <f ca="1">IF(data!$BX304=BS$1,data!$BW304,"")</f>
        <v/>
      </c>
      <c r="BS304" s="17" t="str">
        <f ca="1">IF(data!$BY304=BS$1,data!$BW304,"")</f>
        <v/>
      </c>
      <c r="BT304" s="17" t="str">
        <f ca="1">IF(OR(data!$BX304=BS$1,data!$BY304=BS$1),data!$BW304,"")</f>
        <v/>
      </c>
    </row>
    <row r="305" spans="1:72" s="11" customFormat="1" x14ac:dyDescent="0.25">
      <c r="A305" s="16" t="str">
        <f ca="1">IF(data!$BX305=B$1,data!$BW305,"")</f>
        <v/>
      </c>
      <c r="B305" s="16" t="str">
        <f ca="1">IF(data!$BY305=B$1,data!$BW305,"")</f>
        <v/>
      </c>
      <c r="C305" s="16" t="str">
        <f ca="1">IF(OR(data!$BX305=B$1,data!$BY305=B$1),data!$BW305,"")</f>
        <v/>
      </c>
      <c r="D305" s="17" t="str">
        <f ca="1">IF(data!$BX305=E$1,data!$BW305,"")</f>
        <v/>
      </c>
      <c r="E305" s="17" t="str">
        <f ca="1">IF(data!$BY305=E$1,data!$BW305,"")</f>
        <v/>
      </c>
      <c r="F305" s="17" t="str">
        <f ca="1">IF(OR(data!$BX305=E$1,data!$BY305=E$1),data!$BW305,"")</f>
        <v/>
      </c>
      <c r="G305" s="16" t="str">
        <f ca="1">IF(data!$BX305=H$1,data!$BW305,"")</f>
        <v/>
      </c>
      <c r="H305" s="16" t="str">
        <f ca="1">IF(data!$BY305=H$1,data!$BW305,"")</f>
        <v/>
      </c>
      <c r="I305" s="16" t="str">
        <f ca="1">IF(OR(data!$BX305=H$1,data!$BY305=H$1),data!$BW305,"")</f>
        <v/>
      </c>
      <c r="J305" s="17" t="str">
        <f ca="1">IF(data!$BX305=K$1,data!$BW305,"")</f>
        <v/>
      </c>
      <c r="K305" s="17" t="str">
        <f ca="1">IF(data!$BY305=K$1,data!$BW305,"")</f>
        <v/>
      </c>
      <c r="L305" s="17" t="str">
        <f ca="1">IF(OR(data!$BX305=K$1,data!$BY305=K$1),data!$BW305,"")</f>
        <v/>
      </c>
      <c r="M305" s="16" t="str">
        <f ca="1">IF(data!$BX305=N$1,data!$BW305,"")</f>
        <v/>
      </c>
      <c r="N305" s="16" t="str">
        <f ca="1">IF(data!$BY305=N$1,data!$BW305,"")</f>
        <v/>
      </c>
      <c r="O305" s="16" t="str">
        <f ca="1">IF(OR(data!$BX305=N$1,data!$BY305=N$1),data!$BW305,"")</f>
        <v/>
      </c>
      <c r="P305" s="17" t="str">
        <f ca="1">IF(data!$BX305=Q$1,data!$BW305,"")</f>
        <v/>
      </c>
      <c r="Q305" s="17" t="str">
        <f ca="1">IF(data!$BY305=Q$1,data!$BW305,"")</f>
        <v/>
      </c>
      <c r="R305" s="17" t="str">
        <f ca="1">IF(OR(data!$BX305=Q$1,data!$BY305=Q$1),data!$BW305,"")</f>
        <v/>
      </c>
      <c r="S305" s="16" t="str">
        <f ca="1">IF(data!$BX305=T$1,data!$BW305,"")</f>
        <v/>
      </c>
      <c r="T305" s="16" t="str">
        <f ca="1">IF(data!$BY305=T$1,data!$BW305,"")</f>
        <v/>
      </c>
      <c r="U305" s="16" t="str">
        <f ca="1">IF(OR(data!$BX305=T$1,data!$BY305=T$1),data!$BW305,"")</f>
        <v/>
      </c>
      <c r="V305" s="17" t="str">
        <f ca="1">IF(data!$BX305=W$1,data!$BW305,"")</f>
        <v/>
      </c>
      <c r="W305" s="17" t="str">
        <f ca="1">IF(data!$BY305=W$1,data!$BW305,"")</f>
        <v/>
      </c>
      <c r="X305" s="17" t="str">
        <f ca="1">IF(OR(data!$BX305=W$1,data!$BY305=W$1),data!$BW305,"")</f>
        <v/>
      </c>
      <c r="Y305" s="16" t="str">
        <f ca="1">IF(data!$BX305=Z$1,data!$BW305,"")</f>
        <v/>
      </c>
      <c r="Z305" s="16" t="str">
        <f ca="1">IF(data!$BY305=Z$1,data!$BW305,"")</f>
        <v/>
      </c>
      <c r="AA305" s="16" t="str">
        <f ca="1">IF(OR(data!$BX305=Z$1,data!$BY305=Z$1),data!$BW305,"")</f>
        <v/>
      </c>
      <c r="AB305" s="17" t="str">
        <f ca="1">IF(data!$BX305=AC$1,data!$BW305,"")</f>
        <v/>
      </c>
      <c r="AC305" s="17" t="str">
        <f ca="1">IF(data!$BY305=AC$1,data!$BW305,"")</f>
        <v/>
      </c>
      <c r="AD305" s="17" t="str">
        <f ca="1">IF(OR(data!$BX305=AC$1,data!$BY305=AC$1),data!$BW305,"")</f>
        <v/>
      </c>
      <c r="AE305" s="16" t="str">
        <f ca="1">IF(data!$BX305=AF$1,data!$BW305,"")</f>
        <v/>
      </c>
      <c r="AF305" s="16" t="str">
        <f ca="1">IF(data!$BY305=AF$1,data!$BW305,"")</f>
        <v/>
      </c>
      <c r="AG305" s="16" t="str">
        <f ca="1">IF(OR(data!$BX305=AF$1,data!$BY305=AF$1),data!$BW305,"")</f>
        <v/>
      </c>
      <c r="AH305" s="17" t="str">
        <f ca="1">IF(data!$BX305=AI$1,data!$BW305,"")</f>
        <v/>
      </c>
      <c r="AI305" s="17" t="str">
        <f ca="1">IF(data!$BY305=AI$1,data!$BW305,"")</f>
        <v/>
      </c>
      <c r="AJ305" s="17" t="str">
        <f ca="1">IF(OR(data!$BX305=AI$1,data!$BY305=AI$1),data!$BW305,"")</f>
        <v/>
      </c>
      <c r="AK305" s="16" t="str">
        <f ca="1">IF(data!$BX305=AL$1,data!$BW305,"")</f>
        <v/>
      </c>
      <c r="AL305" s="16" t="str">
        <f ca="1">IF(data!$BY305=AL$1,data!$BW305,"")</f>
        <v/>
      </c>
      <c r="AM305" s="16" t="str">
        <f ca="1">IF(OR(data!$BX305=AL$1,data!$BY305=AL$1),data!$BW305,"")</f>
        <v/>
      </c>
      <c r="AN305" s="17" t="str">
        <f ca="1">IF(data!$BX305=AO$1,data!$BW305,"")</f>
        <v/>
      </c>
      <c r="AO305" s="17" t="str">
        <f ca="1">IF(data!$BY305=AO$1,data!$BW305,"")</f>
        <v/>
      </c>
      <c r="AP305" s="17" t="str">
        <f ca="1">IF(OR(data!$BX305=AO$1,data!$BY305=AO$1),data!$BW305,"")</f>
        <v/>
      </c>
      <c r="AQ305" s="16" t="str">
        <f ca="1">IF(data!$BX305=AR$1,data!$BW305,"")</f>
        <v/>
      </c>
      <c r="AR305" s="16" t="str">
        <f ca="1">IF(data!$BY305=AR$1,data!$BW305,"")</f>
        <v/>
      </c>
      <c r="AS305" s="16" t="str">
        <f ca="1">IF(OR(data!$BX305=AR$1,data!$BY305=AR$1),data!$BW305,"")</f>
        <v/>
      </c>
      <c r="AT305" s="17" t="str">
        <f ca="1">IF(data!$BX305=AU$1,data!$BW305,"")</f>
        <v/>
      </c>
      <c r="AU305" s="17" t="str">
        <f ca="1">IF(data!$BY305=AU$1,data!$BW305,"")</f>
        <v/>
      </c>
      <c r="AV305" s="17" t="str">
        <f ca="1">IF(OR(data!$BX305=AU$1,data!$BY305=AU$1),data!$BW305,"")</f>
        <v/>
      </c>
      <c r="AW305" s="16" t="str">
        <f ca="1">IF(data!$BX305=AX$1,data!$BW305,"")</f>
        <v/>
      </c>
      <c r="AX305" s="16" t="str">
        <f ca="1">IF(data!$BY305=AX$1,data!$BW305,"")</f>
        <v/>
      </c>
      <c r="AY305" s="16" t="str">
        <f ca="1">IF(OR(data!$BX305=AX$1,data!$BY305=AX$1),data!$BW305,"")</f>
        <v/>
      </c>
      <c r="AZ305" s="17" t="str">
        <f ca="1">IF(data!$BX305=BA$1,data!$BW305,"")</f>
        <v/>
      </c>
      <c r="BA305" s="17" t="str">
        <f ca="1">IF(data!$BY305=BA$1,data!$BW305,"")</f>
        <v/>
      </c>
      <c r="BB305" s="17" t="str">
        <f ca="1">IF(OR(data!$BX305=BA$1,data!$BY305=BA$1),data!$BW305,"")</f>
        <v/>
      </c>
      <c r="BC305" s="16" t="str">
        <f ca="1">IF(data!$BX305=BD$1,data!$BW305,"")</f>
        <v/>
      </c>
      <c r="BD305" s="16" t="str">
        <f ca="1">IF(data!$BY305=BD$1,data!$BW305,"")</f>
        <v/>
      </c>
      <c r="BE305" s="16" t="str">
        <f ca="1">IF(OR(data!$BX305=BD$1,data!$BY305=BD$1),data!$BW305,"")</f>
        <v/>
      </c>
      <c r="BF305" s="17" t="str">
        <f ca="1">IF(data!$BX305=BG$1,data!$BW305,"")</f>
        <v/>
      </c>
      <c r="BG305" s="17" t="str">
        <f ca="1">IF(data!$BY305=BG$1,data!$BW305,"")</f>
        <v/>
      </c>
      <c r="BH305" s="17" t="str">
        <f ca="1">IF(OR(data!$BX305=BG$1,data!$BY305=BG$1),data!$BW305,"")</f>
        <v/>
      </c>
      <c r="BI305" s="16" t="str">
        <f ca="1">IF(data!$BX305=BJ$1,data!$BW305,"")</f>
        <v/>
      </c>
      <c r="BJ305" s="16" t="str">
        <f ca="1">IF(data!$BY305=BJ$1,data!$BW305,"")</f>
        <v/>
      </c>
      <c r="BK305" s="16" t="str">
        <f ca="1">IF(OR(data!$BX305=BJ$1,data!$BY305=BJ$1),data!$BW305,"")</f>
        <v/>
      </c>
      <c r="BL305" s="17" t="str">
        <f ca="1">IF(data!$BX305=BM$1,data!$BW305,"")</f>
        <v/>
      </c>
      <c r="BM305" s="17" t="str">
        <f ca="1">IF(data!$BY305=BM$1,data!$BW305,"")</f>
        <v/>
      </c>
      <c r="BN305" s="17" t="str">
        <f ca="1">IF(OR(data!$BX305=BM$1,data!$BY305=BM$1),data!$BW305,"")</f>
        <v/>
      </c>
      <c r="BO305" s="16" t="str">
        <f ca="1">IF(data!$BX305=BP$1,data!$BW305,"")</f>
        <v/>
      </c>
      <c r="BP305" s="16" t="str">
        <f ca="1">IF(data!$BY305=BP$1,data!$BW305,"")</f>
        <v/>
      </c>
      <c r="BQ305" s="16" t="str">
        <f ca="1">IF(OR(data!$BX305=BP$1,data!$BY305=BP$1),data!$BW305,"")</f>
        <v/>
      </c>
      <c r="BR305" s="17" t="str">
        <f ca="1">IF(data!$BX305=BS$1,data!$BW305,"")</f>
        <v/>
      </c>
      <c r="BS305" s="17" t="str">
        <f ca="1">IF(data!$BY305=BS$1,data!$BW305,"")</f>
        <v/>
      </c>
      <c r="BT305" s="17" t="str">
        <f ca="1">IF(OR(data!$BX305=BS$1,data!$BY305=BS$1),data!$BW305,"")</f>
        <v/>
      </c>
    </row>
    <row r="306" spans="1:72" s="11" customFormat="1" x14ac:dyDescent="0.25">
      <c r="A306" s="16" t="str">
        <f ca="1">IF(data!$BX306=B$1,data!$BW306,"")</f>
        <v/>
      </c>
      <c r="B306" s="16" t="str">
        <f ca="1">IF(data!$BY306=B$1,data!$BW306,"")</f>
        <v/>
      </c>
      <c r="C306" s="16" t="str">
        <f ca="1">IF(OR(data!$BX306=B$1,data!$BY306=B$1),data!$BW306,"")</f>
        <v/>
      </c>
      <c r="D306" s="17" t="str">
        <f ca="1">IF(data!$BX306=E$1,data!$BW306,"")</f>
        <v/>
      </c>
      <c r="E306" s="17" t="str">
        <f ca="1">IF(data!$BY306=E$1,data!$BW306,"")</f>
        <v/>
      </c>
      <c r="F306" s="17" t="str">
        <f ca="1">IF(OR(data!$BX306=E$1,data!$BY306=E$1),data!$BW306,"")</f>
        <v/>
      </c>
      <c r="G306" s="16" t="str">
        <f ca="1">IF(data!$BX306=H$1,data!$BW306,"")</f>
        <v/>
      </c>
      <c r="H306" s="16" t="str">
        <f ca="1">IF(data!$BY306=H$1,data!$BW306,"")</f>
        <v/>
      </c>
      <c r="I306" s="16" t="str">
        <f ca="1">IF(OR(data!$BX306=H$1,data!$BY306=H$1),data!$BW306,"")</f>
        <v/>
      </c>
      <c r="J306" s="17" t="str">
        <f ca="1">IF(data!$BX306=K$1,data!$BW306,"")</f>
        <v/>
      </c>
      <c r="K306" s="17" t="str">
        <f ca="1">IF(data!$BY306=K$1,data!$BW306,"")</f>
        <v/>
      </c>
      <c r="L306" s="17" t="str">
        <f ca="1">IF(OR(data!$BX306=K$1,data!$BY306=K$1),data!$BW306,"")</f>
        <v/>
      </c>
      <c r="M306" s="16" t="str">
        <f ca="1">IF(data!$BX306=N$1,data!$BW306,"")</f>
        <v/>
      </c>
      <c r="N306" s="16" t="str">
        <f ca="1">IF(data!$BY306=N$1,data!$BW306,"")</f>
        <v/>
      </c>
      <c r="O306" s="16" t="str">
        <f ca="1">IF(OR(data!$BX306=N$1,data!$BY306=N$1),data!$BW306,"")</f>
        <v/>
      </c>
      <c r="P306" s="17" t="str">
        <f ca="1">IF(data!$BX306=Q$1,data!$BW306,"")</f>
        <v/>
      </c>
      <c r="Q306" s="17" t="str">
        <f ca="1">IF(data!$BY306=Q$1,data!$BW306,"")</f>
        <v/>
      </c>
      <c r="R306" s="17" t="str">
        <f ca="1">IF(OR(data!$BX306=Q$1,data!$BY306=Q$1),data!$BW306,"")</f>
        <v/>
      </c>
      <c r="S306" s="16" t="str">
        <f ca="1">IF(data!$BX306=T$1,data!$BW306,"")</f>
        <v/>
      </c>
      <c r="T306" s="16" t="str">
        <f ca="1">IF(data!$BY306=T$1,data!$BW306,"")</f>
        <v/>
      </c>
      <c r="U306" s="16" t="str">
        <f ca="1">IF(OR(data!$BX306=T$1,data!$BY306=T$1),data!$BW306,"")</f>
        <v/>
      </c>
      <c r="V306" s="17" t="str">
        <f ca="1">IF(data!$BX306=W$1,data!$BW306,"")</f>
        <v/>
      </c>
      <c r="W306" s="17" t="str">
        <f ca="1">IF(data!$BY306=W$1,data!$BW306,"")</f>
        <v/>
      </c>
      <c r="X306" s="17" t="str">
        <f ca="1">IF(OR(data!$BX306=W$1,data!$BY306=W$1),data!$BW306,"")</f>
        <v/>
      </c>
      <c r="Y306" s="16" t="str">
        <f ca="1">IF(data!$BX306=Z$1,data!$BW306,"")</f>
        <v/>
      </c>
      <c r="Z306" s="16" t="str">
        <f ca="1">IF(data!$BY306=Z$1,data!$BW306,"")</f>
        <v/>
      </c>
      <c r="AA306" s="16" t="str">
        <f ca="1">IF(OR(data!$BX306=Z$1,data!$BY306=Z$1),data!$BW306,"")</f>
        <v/>
      </c>
      <c r="AB306" s="17" t="str">
        <f ca="1">IF(data!$BX306=AC$1,data!$BW306,"")</f>
        <v/>
      </c>
      <c r="AC306" s="17" t="str">
        <f ca="1">IF(data!$BY306=AC$1,data!$BW306,"")</f>
        <v/>
      </c>
      <c r="AD306" s="17" t="str">
        <f ca="1">IF(OR(data!$BX306=AC$1,data!$BY306=AC$1),data!$BW306,"")</f>
        <v/>
      </c>
      <c r="AE306" s="16" t="str">
        <f ca="1">IF(data!$BX306=AF$1,data!$BW306,"")</f>
        <v/>
      </c>
      <c r="AF306" s="16" t="str">
        <f ca="1">IF(data!$BY306=AF$1,data!$BW306,"")</f>
        <v/>
      </c>
      <c r="AG306" s="16" t="str">
        <f ca="1">IF(OR(data!$BX306=AF$1,data!$BY306=AF$1),data!$BW306,"")</f>
        <v/>
      </c>
      <c r="AH306" s="17" t="str">
        <f ca="1">IF(data!$BX306=AI$1,data!$BW306,"")</f>
        <v/>
      </c>
      <c r="AI306" s="17" t="str">
        <f ca="1">IF(data!$BY306=AI$1,data!$BW306,"")</f>
        <v/>
      </c>
      <c r="AJ306" s="17" t="str">
        <f ca="1">IF(OR(data!$BX306=AI$1,data!$BY306=AI$1),data!$BW306,"")</f>
        <v/>
      </c>
      <c r="AK306" s="16" t="str">
        <f ca="1">IF(data!$BX306=AL$1,data!$BW306,"")</f>
        <v/>
      </c>
      <c r="AL306" s="16" t="str">
        <f ca="1">IF(data!$BY306=AL$1,data!$BW306,"")</f>
        <v/>
      </c>
      <c r="AM306" s="16" t="str">
        <f ca="1">IF(OR(data!$BX306=AL$1,data!$BY306=AL$1),data!$BW306,"")</f>
        <v/>
      </c>
      <c r="AN306" s="17" t="str">
        <f ca="1">IF(data!$BX306=AO$1,data!$BW306,"")</f>
        <v/>
      </c>
      <c r="AO306" s="17" t="str">
        <f ca="1">IF(data!$BY306=AO$1,data!$BW306,"")</f>
        <v/>
      </c>
      <c r="AP306" s="17" t="str">
        <f ca="1">IF(OR(data!$BX306=AO$1,data!$BY306=AO$1),data!$BW306,"")</f>
        <v/>
      </c>
      <c r="AQ306" s="16" t="str">
        <f ca="1">IF(data!$BX306=AR$1,data!$BW306,"")</f>
        <v/>
      </c>
      <c r="AR306" s="16" t="str">
        <f ca="1">IF(data!$BY306=AR$1,data!$BW306,"")</f>
        <v/>
      </c>
      <c r="AS306" s="16" t="str">
        <f ca="1">IF(OR(data!$BX306=AR$1,data!$BY306=AR$1),data!$BW306,"")</f>
        <v/>
      </c>
      <c r="AT306" s="17" t="str">
        <f ca="1">IF(data!$BX306=AU$1,data!$BW306,"")</f>
        <v/>
      </c>
      <c r="AU306" s="17" t="str">
        <f ca="1">IF(data!$BY306=AU$1,data!$BW306,"")</f>
        <v/>
      </c>
      <c r="AV306" s="17" t="str">
        <f ca="1">IF(OR(data!$BX306=AU$1,data!$BY306=AU$1),data!$BW306,"")</f>
        <v/>
      </c>
      <c r="AW306" s="16" t="str">
        <f ca="1">IF(data!$BX306=AX$1,data!$BW306,"")</f>
        <v/>
      </c>
      <c r="AX306" s="16" t="str">
        <f ca="1">IF(data!$BY306=AX$1,data!$BW306,"")</f>
        <v/>
      </c>
      <c r="AY306" s="16" t="str">
        <f ca="1">IF(OR(data!$BX306=AX$1,data!$BY306=AX$1),data!$BW306,"")</f>
        <v/>
      </c>
      <c r="AZ306" s="17" t="str">
        <f ca="1">IF(data!$BX306=BA$1,data!$BW306,"")</f>
        <v/>
      </c>
      <c r="BA306" s="17" t="str">
        <f ca="1">IF(data!$BY306=BA$1,data!$BW306,"")</f>
        <v/>
      </c>
      <c r="BB306" s="17" t="str">
        <f ca="1">IF(OR(data!$BX306=BA$1,data!$BY306=BA$1),data!$BW306,"")</f>
        <v/>
      </c>
      <c r="BC306" s="16" t="str">
        <f ca="1">IF(data!$BX306=BD$1,data!$BW306,"")</f>
        <v/>
      </c>
      <c r="BD306" s="16" t="str">
        <f ca="1">IF(data!$BY306=BD$1,data!$BW306,"")</f>
        <v/>
      </c>
      <c r="BE306" s="16" t="str">
        <f ca="1">IF(OR(data!$BX306=BD$1,data!$BY306=BD$1),data!$BW306,"")</f>
        <v/>
      </c>
      <c r="BF306" s="17" t="str">
        <f ca="1">IF(data!$BX306=BG$1,data!$BW306,"")</f>
        <v/>
      </c>
      <c r="BG306" s="17" t="str">
        <f ca="1">IF(data!$BY306=BG$1,data!$BW306,"")</f>
        <v/>
      </c>
      <c r="BH306" s="17" t="str">
        <f ca="1">IF(OR(data!$BX306=BG$1,data!$BY306=BG$1),data!$BW306,"")</f>
        <v/>
      </c>
      <c r="BI306" s="16" t="str">
        <f ca="1">IF(data!$BX306=BJ$1,data!$BW306,"")</f>
        <v/>
      </c>
      <c r="BJ306" s="16" t="str">
        <f ca="1">IF(data!$BY306=BJ$1,data!$BW306,"")</f>
        <v/>
      </c>
      <c r="BK306" s="16" t="str">
        <f ca="1">IF(OR(data!$BX306=BJ$1,data!$BY306=BJ$1),data!$BW306,"")</f>
        <v/>
      </c>
      <c r="BL306" s="17" t="str">
        <f ca="1">IF(data!$BX306=BM$1,data!$BW306,"")</f>
        <v/>
      </c>
      <c r="BM306" s="17" t="str">
        <f ca="1">IF(data!$BY306=BM$1,data!$BW306,"")</f>
        <v/>
      </c>
      <c r="BN306" s="17" t="str">
        <f ca="1">IF(OR(data!$BX306=BM$1,data!$BY306=BM$1),data!$BW306,"")</f>
        <v/>
      </c>
      <c r="BO306" s="16" t="str">
        <f ca="1">IF(data!$BX306=BP$1,data!$BW306,"")</f>
        <v/>
      </c>
      <c r="BP306" s="16" t="str">
        <f ca="1">IF(data!$BY306=BP$1,data!$BW306,"")</f>
        <v/>
      </c>
      <c r="BQ306" s="16" t="str">
        <f ca="1">IF(OR(data!$BX306=BP$1,data!$BY306=BP$1),data!$BW306,"")</f>
        <v/>
      </c>
      <c r="BR306" s="17" t="str">
        <f ca="1">IF(data!$BX306=BS$1,data!$BW306,"")</f>
        <v/>
      </c>
      <c r="BS306" s="17" t="str">
        <f ca="1">IF(data!$BY306=BS$1,data!$BW306,"")</f>
        <v/>
      </c>
      <c r="BT306" s="17" t="str">
        <f ca="1">IF(OR(data!$BX306=BS$1,data!$BY306=BS$1),data!$BW306,"")</f>
        <v/>
      </c>
    </row>
    <row r="307" spans="1:72" s="11" customFormat="1" x14ac:dyDescent="0.25">
      <c r="A307" s="16" t="str">
        <f ca="1">IF(data!$BX307=B$1,data!$BW307,"")</f>
        <v/>
      </c>
      <c r="B307" s="16" t="str">
        <f ca="1">IF(data!$BY307=B$1,data!$BW307,"")</f>
        <v/>
      </c>
      <c r="C307" s="16" t="str">
        <f ca="1">IF(OR(data!$BX307=B$1,data!$BY307=B$1),data!$BW307,"")</f>
        <v/>
      </c>
      <c r="D307" s="17" t="str">
        <f ca="1">IF(data!$BX307=E$1,data!$BW307,"")</f>
        <v/>
      </c>
      <c r="E307" s="17" t="str">
        <f ca="1">IF(data!$BY307=E$1,data!$BW307,"")</f>
        <v/>
      </c>
      <c r="F307" s="17" t="str">
        <f ca="1">IF(OR(data!$BX307=E$1,data!$BY307=E$1),data!$BW307,"")</f>
        <v/>
      </c>
      <c r="G307" s="16" t="str">
        <f ca="1">IF(data!$BX307=H$1,data!$BW307,"")</f>
        <v/>
      </c>
      <c r="H307" s="16" t="str">
        <f ca="1">IF(data!$BY307=H$1,data!$BW307,"")</f>
        <v/>
      </c>
      <c r="I307" s="16" t="str">
        <f ca="1">IF(OR(data!$BX307=H$1,data!$BY307=H$1),data!$BW307,"")</f>
        <v/>
      </c>
      <c r="J307" s="17" t="str">
        <f ca="1">IF(data!$BX307=K$1,data!$BW307,"")</f>
        <v/>
      </c>
      <c r="K307" s="17" t="str">
        <f ca="1">IF(data!$BY307=K$1,data!$BW307,"")</f>
        <v/>
      </c>
      <c r="L307" s="17" t="str">
        <f ca="1">IF(OR(data!$BX307=K$1,data!$BY307=K$1),data!$BW307,"")</f>
        <v/>
      </c>
      <c r="M307" s="16" t="str">
        <f ca="1">IF(data!$BX307=N$1,data!$BW307,"")</f>
        <v/>
      </c>
      <c r="N307" s="16" t="str">
        <f ca="1">IF(data!$BY307=N$1,data!$BW307,"")</f>
        <v/>
      </c>
      <c r="O307" s="16" t="str">
        <f ca="1">IF(OR(data!$BX307=N$1,data!$BY307=N$1),data!$BW307,"")</f>
        <v/>
      </c>
      <c r="P307" s="17" t="str">
        <f ca="1">IF(data!$BX307=Q$1,data!$BW307,"")</f>
        <v/>
      </c>
      <c r="Q307" s="17" t="str">
        <f ca="1">IF(data!$BY307=Q$1,data!$BW307,"")</f>
        <v/>
      </c>
      <c r="R307" s="17" t="str">
        <f ca="1">IF(OR(data!$BX307=Q$1,data!$BY307=Q$1),data!$BW307,"")</f>
        <v/>
      </c>
      <c r="S307" s="16" t="str">
        <f ca="1">IF(data!$BX307=T$1,data!$BW307,"")</f>
        <v/>
      </c>
      <c r="T307" s="16" t="str">
        <f ca="1">IF(data!$BY307=T$1,data!$BW307,"")</f>
        <v/>
      </c>
      <c r="U307" s="16" t="str">
        <f ca="1">IF(OR(data!$BX307=T$1,data!$BY307=T$1),data!$BW307,"")</f>
        <v/>
      </c>
      <c r="V307" s="17" t="str">
        <f ca="1">IF(data!$BX307=W$1,data!$BW307,"")</f>
        <v/>
      </c>
      <c r="W307" s="17" t="str">
        <f ca="1">IF(data!$BY307=W$1,data!$BW307,"")</f>
        <v/>
      </c>
      <c r="X307" s="17" t="str">
        <f ca="1">IF(OR(data!$BX307=W$1,data!$BY307=W$1),data!$BW307,"")</f>
        <v/>
      </c>
      <c r="Y307" s="16" t="str">
        <f ca="1">IF(data!$BX307=Z$1,data!$BW307,"")</f>
        <v/>
      </c>
      <c r="Z307" s="16" t="str">
        <f ca="1">IF(data!$BY307=Z$1,data!$BW307,"")</f>
        <v/>
      </c>
      <c r="AA307" s="16" t="str">
        <f ca="1">IF(OR(data!$BX307=Z$1,data!$BY307=Z$1),data!$BW307,"")</f>
        <v/>
      </c>
      <c r="AB307" s="17" t="str">
        <f ca="1">IF(data!$BX307=AC$1,data!$BW307,"")</f>
        <v/>
      </c>
      <c r="AC307" s="17" t="str">
        <f ca="1">IF(data!$BY307=AC$1,data!$BW307,"")</f>
        <v/>
      </c>
      <c r="AD307" s="17" t="str">
        <f ca="1">IF(OR(data!$BX307=AC$1,data!$BY307=AC$1),data!$BW307,"")</f>
        <v/>
      </c>
      <c r="AE307" s="16" t="str">
        <f ca="1">IF(data!$BX307=AF$1,data!$BW307,"")</f>
        <v/>
      </c>
      <c r="AF307" s="16" t="str">
        <f ca="1">IF(data!$BY307=AF$1,data!$BW307,"")</f>
        <v/>
      </c>
      <c r="AG307" s="16" t="str">
        <f ca="1">IF(OR(data!$BX307=AF$1,data!$BY307=AF$1),data!$BW307,"")</f>
        <v/>
      </c>
      <c r="AH307" s="17" t="str">
        <f ca="1">IF(data!$BX307=AI$1,data!$BW307,"")</f>
        <v/>
      </c>
      <c r="AI307" s="17" t="str">
        <f ca="1">IF(data!$BY307=AI$1,data!$BW307,"")</f>
        <v/>
      </c>
      <c r="AJ307" s="17" t="str">
        <f ca="1">IF(OR(data!$BX307=AI$1,data!$BY307=AI$1),data!$BW307,"")</f>
        <v/>
      </c>
      <c r="AK307" s="16" t="str">
        <f ca="1">IF(data!$BX307=AL$1,data!$BW307,"")</f>
        <v/>
      </c>
      <c r="AL307" s="16" t="str">
        <f ca="1">IF(data!$BY307=AL$1,data!$BW307,"")</f>
        <v/>
      </c>
      <c r="AM307" s="16" t="str">
        <f ca="1">IF(OR(data!$BX307=AL$1,data!$BY307=AL$1),data!$BW307,"")</f>
        <v/>
      </c>
      <c r="AN307" s="17" t="str">
        <f ca="1">IF(data!$BX307=AO$1,data!$BW307,"")</f>
        <v/>
      </c>
      <c r="AO307" s="17" t="str">
        <f ca="1">IF(data!$BY307=AO$1,data!$BW307,"")</f>
        <v/>
      </c>
      <c r="AP307" s="17" t="str">
        <f ca="1">IF(OR(data!$BX307=AO$1,data!$BY307=AO$1),data!$BW307,"")</f>
        <v/>
      </c>
      <c r="AQ307" s="16" t="str">
        <f ca="1">IF(data!$BX307=AR$1,data!$BW307,"")</f>
        <v/>
      </c>
      <c r="AR307" s="16" t="str">
        <f ca="1">IF(data!$BY307=AR$1,data!$BW307,"")</f>
        <v/>
      </c>
      <c r="AS307" s="16" t="str">
        <f ca="1">IF(OR(data!$BX307=AR$1,data!$BY307=AR$1),data!$BW307,"")</f>
        <v/>
      </c>
      <c r="AT307" s="17" t="str">
        <f ca="1">IF(data!$BX307=AU$1,data!$BW307,"")</f>
        <v/>
      </c>
      <c r="AU307" s="17" t="str">
        <f ca="1">IF(data!$BY307=AU$1,data!$BW307,"")</f>
        <v/>
      </c>
      <c r="AV307" s="17" t="str">
        <f ca="1">IF(OR(data!$BX307=AU$1,data!$BY307=AU$1),data!$BW307,"")</f>
        <v/>
      </c>
      <c r="AW307" s="16" t="str">
        <f ca="1">IF(data!$BX307=AX$1,data!$BW307,"")</f>
        <v/>
      </c>
      <c r="AX307" s="16" t="str">
        <f ca="1">IF(data!$BY307=AX$1,data!$BW307,"")</f>
        <v/>
      </c>
      <c r="AY307" s="16" t="str">
        <f ca="1">IF(OR(data!$BX307=AX$1,data!$BY307=AX$1),data!$BW307,"")</f>
        <v/>
      </c>
      <c r="AZ307" s="17" t="str">
        <f ca="1">IF(data!$BX307=BA$1,data!$BW307,"")</f>
        <v/>
      </c>
      <c r="BA307" s="17" t="str">
        <f ca="1">IF(data!$BY307=BA$1,data!$BW307,"")</f>
        <v/>
      </c>
      <c r="BB307" s="17" t="str">
        <f ca="1">IF(OR(data!$BX307=BA$1,data!$BY307=BA$1),data!$BW307,"")</f>
        <v/>
      </c>
      <c r="BC307" s="16" t="str">
        <f ca="1">IF(data!$BX307=BD$1,data!$BW307,"")</f>
        <v/>
      </c>
      <c r="BD307" s="16" t="str">
        <f ca="1">IF(data!$BY307=BD$1,data!$BW307,"")</f>
        <v/>
      </c>
      <c r="BE307" s="16" t="str">
        <f ca="1">IF(OR(data!$BX307=BD$1,data!$BY307=BD$1),data!$BW307,"")</f>
        <v/>
      </c>
      <c r="BF307" s="17" t="str">
        <f ca="1">IF(data!$BX307=BG$1,data!$BW307,"")</f>
        <v/>
      </c>
      <c r="BG307" s="17" t="str">
        <f ca="1">IF(data!$BY307=BG$1,data!$BW307,"")</f>
        <v/>
      </c>
      <c r="BH307" s="17" t="str">
        <f ca="1">IF(OR(data!$BX307=BG$1,data!$BY307=BG$1),data!$BW307,"")</f>
        <v/>
      </c>
      <c r="BI307" s="16" t="str">
        <f ca="1">IF(data!$BX307=BJ$1,data!$BW307,"")</f>
        <v/>
      </c>
      <c r="BJ307" s="16" t="str">
        <f ca="1">IF(data!$BY307=BJ$1,data!$BW307,"")</f>
        <v/>
      </c>
      <c r="BK307" s="16" t="str">
        <f ca="1">IF(OR(data!$BX307=BJ$1,data!$BY307=BJ$1),data!$BW307,"")</f>
        <v/>
      </c>
      <c r="BL307" s="17" t="str">
        <f ca="1">IF(data!$BX307=BM$1,data!$BW307,"")</f>
        <v/>
      </c>
      <c r="BM307" s="17" t="str">
        <f ca="1">IF(data!$BY307=BM$1,data!$BW307,"")</f>
        <v/>
      </c>
      <c r="BN307" s="17" t="str">
        <f ca="1">IF(OR(data!$BX307=BM$1,data!$BY307=BM$1),data!$BW307,"")</f>
        <v/>
      </c>
      <c r="BO307" s="16" t="str">
        <f ca="1">IF(data!$BX307=BP$1,data!$BW307,"")</f>
        <v/>
      </c>
      <c r="BP307" s="16" t="str">
        <f ca="1">IF(data!$BY307=BP$1,data!$BW307,"")</f>
        <v/>
      </c>
      <c r="BQ307" s="16" t="str">
        <f ca="1">IF(OR(data!$BX307=BP$1,data!$BY307=BP$1),data!$BW307,"")</f>
        <v/>
      </c>
      <c r="BR307" s="17" t="str">
        <f ca="1">IF(data!$BX307=BS$1,data!$BW307,"")</f>
        <v/>
      </c>
      <c r="BS307" s="17" t="str">
        <f ca="1">IF(data!$BY307=BS$1,data!$BW307,"")</f>
        <v/>
      </c>
      <c r="BT307" s="17" t="str">
        <f ca="1">IF(OR(data!$BX307=BS$1,data!$BY307=BS$1),data!$BW307,"")</f>
        <v/>
      </c>
    </row>
    <row r="308" spans="1:72" s="11" customFormat="1" x14ac:dyDescent="0.25">
      <c r="A308" s="16" t="str">
        <f ca="1">IF(data!$BX308=B$1,data!$BW308,"")</f>
        <v/>
      </c>
      <c r="B308" s="16" t="str">
        <f ca="1">IF(data!$BY308=B$1,data!$BW308,"")</f>
        <v/>
      </c>
      <c r="C308" s="16" t="str">
        <f ca="1">IF(OR(data!$BX308=B$1,data!$BY308=B$1),data!$BW308,"")</f>
        <v/>
      </c>
      <c r="D308" s="17" t="str">
        <f ca="1">IF(data!$BX308=E$1,data!$BW308,"")</f>
        <v/>
      </c>
      <c r="E308" s="17" t="str">
        <f ca="1">IF(data!$BY308=E$1,data!$BW308,"")</f>
        <v/>
      </c>
      <c r="F308" s="17" t="str">
        <f ca="1">IF(OR(data!$BX308=E$1,data!$BY308=E$1),data!$BW308,"")</f>
        <v/>
      </c>
      <c r="G308" s="16" t="str">
        <f ca="1">IF(data!$BX308=H$1,data!$BW308,"")</f>
        <v/>
      </c>
      <c r="H308" s="16" t="str">
        <f ca="1">IF(data!$BY308=H$1,data!$BW308,"")</f>
        <v/>
      </c>
      <c r="I308" s="16" t="str">
        <f ca="1">IF(OR(data!$BX308=H$1,data!$BY308=H$1),data!$BW308,"")</f>
        <v/>
      </c>
      <c r="J308" s="17" t="str">
        <f ca="1">IF(data!$BX308=K$1,data!$BW308,"")</f>
        <v/>
      </c>
      <c r="K308" s="17" t="str">
        <f ca="1">IF(data!$BY308=K$1,data!$BW308,"")</f>
        <v/>
      </c>
      <c r="L308" s="17" t="str">
        <f ca="1">IF(OR(data!$BX308=K$1,data!$BY308=K$1),data!$BW308,"")</f>
        <v/>
      </c>
      <c r="M308" s="16" t="str">
        <f ca="1">IF(data!$BX308=N$1,data!$BW308,"")</f>
        <v/>
      </c>
      <c r="N308" s="16" t="str">
        <f ca="1">IF(data!$BY308=N$1,data!$BW308,"")</f>
        <v/>
      </c>
      <c r="O308" s="16" t="str">
        <f ca="1">IF(OR(data!$BX308=N$1,data!$BY308=N$1),data!$BW308,"")</f>
        <v/>
      </c>
      <c r="P308" s="17" t="str">
        <f ca="1">IF(data!$BX308=Q$1,data!$BW308,"")</f>
        <v/>
      </c>
      <c r="Q308" s="17" t="str">
        <f ca="1">IF(data!$BY308=Q$1,data!$BW308,"")</f>
        <v/>
      </c>
      <c r="R308" s="17" t="str">
        <f ca="1">IF(OR(data!$BX308=Q$1,data!$BY308=Q$1),data!$BW308,"")</f>
        <v/>
      </c>
      <c r="S308" s="16" t="str">
        <f ca="1">IF(data!$BX308=T$1,data!$BW308,"")</f>
        <v/>
      </c>
      <c r="T308" s="16" t="str">
        <f ca="1">IF(data!$BY308=T$1,data!$BW308,"")</f>
        <v/>
      </c>
      <c r="U308" s="16" t="str">
        <f ca="1">IF(OR(data!$BX308=T$1,data!$BY308=T$1),data!$BW308,"")</f>
        <v/>
      </c>
      <c r="V308" s="17" t="str">
        <f ca="1">IF(data!$BX308=W$1,data!$BW308,"")</f>
        <v/>
      </c>
      <c r="W308" s="17" t="str">
        <f ca="1">IF(data!$BY308=W$1,data!$BW308,"")</f>
        <v/>
      </c>
      <c r="X308" s="17" t="str">
        <f ca="1">IF(OR(data!$BX308=W$1,data!$BY308=W$1),data!$BW308,"")</f>
        <v/>
      </c>
      <c r="Y308" s="16" t="str">
        <f ca="1">IF(data!$BX308=Z$1,data!$BW308,"")</f>
        <v/>
      </c>
      <c r="Z308" s="16" t="str">
        <f ca="1">IF(data!$BY308=Z$1,data!$BW308,"")</f>
        <v/>
      </c>
      <c r="AA308" s="16" t="str">
        <f ca="1">IF(OR(data!$BX308=Z$1,data!$BY308=Z$1),data!$BW308,"")</f>
        <v/>
      </c>
      <c r="AB308" s="17" t="str">
        <f ca="1">IF(data!$BX308=AC$1,data!$BW308,"")</f>
        <v/>
      </c>
      <c r="AC308" s="17" t="str">
        <f ca="1">IF(data!$BY308=AC$1,data!$BW308,"")</f>
        <v/>
      </c>
      <c r="AD308" s="17" t="str">
        <f ca="1">IF(OR(data!$BX308=AC$1,data!$BY308=AC$1),data!$BW308,"")</f>
        <v/>
      </c>
      <c r="AE308" s="16" t="str">
        <f ca="1">IF(data!$BX308=AF$1,data!$BW308,"")</f>
        <v/>
      </c>
      <c r="AF308" s="16" t="str">
        <f ca="1">IF(data!$BY308=AF$1,data!$BW308,"")</f>
        <v/>
      </c>
      <c r="AG308" s="16" t="str">
        <f ca="1">IF(OR(data!$BX308=AF$1,data!$BY308=AF$1),data!$BW308,"")</f>
        <v/>
      </c>
      <c r="AH308" s="17" t="str">
        <f ca="1">IF(data!$BX308=AI$1,data!$BW308,"")</f>
        <v/>
      </c>
      <c r="AI308" s="17" t="str">
        <f ca="1">IF(data!$BY308=AI$1,data!$BW308,"")</f>
        <v/>
      </c>
      <c r="AJ308" s="17" t="str">
        <f ca="1">IF(OR(data!$BX308=AI$1,data!$BY308=AI$1),data!$BW308,"")</f>
        <v/>
      </c>
      <c r="AK308" s="16" t="str">
        <f ca="1">IF(data!$BX308=AL$1,data!$BW308,"")</f>
        <v/>
      </c>
      <c r="AL308" s="16" t="str">
        <f ca="1">IF(data!$BY308=AL$1,data!$BW308,"")</f>
        <v/>
      </c>
      <c r="AM308" s="16" t="str">
        <f ca="1">IF(OR(data!$BX308=AL$1,data!$BY308=AL$1),data!$BW308,"")</f>
        <v/>
      </c>
      <c r="AN308" s="17" t="str">
        <f ca="1">IF(data!$BX308=AO$1,data!$BW308,"")</f>
        <v/>
      </c>
      <c r="AO308" s="17" t="str">
        <f ca="1">IF(data!$BY308=AO$1,data!$BW308,"")</f>
        <v/>
      </c>
      <c r="AP308" s="17" t="str">
        <f ca="1">IF(OR(data!$BX308=AO$1,data!$BY308=AO$1),data!$BW308,"")</f>
        <v/>
      </c>
      <c r="AQ308" s="16" t="str">
        <f ca="1">IF(data!$BX308=AR$1,data!$BW308,"")</f>
        <v/>
      </c>
      <c r="AR308" s="16" t="str">
        <f ca="1">IF(data!$BY308=AR$1,data!$BW308,"")</f>
        <v/>
      </c>
      <c r="AS308" s="16" t="str">
        <f ca="1">IF(OR(data!$BX308=AR$1,data!$BY308=AR$1),data!$BW308,"")</f>
        <v/>
      </c>
      <c r="AT308" s="17" t="str">
        <f ca="1">IF(data!$BX308=AU$1,data!$BW308,"")</f>
        <v/>
      </c>
      <c r="AU308" s="17" t="str">
        <f ca="1">IF(data!$BY308=AU$1,data!$BW308,"")</f>
        <v/>
      </c>
      <c r="AV308" s="17" t="str">
        <f ca="1">IF(OR(data!$BX308=AU$1,data!$BY308=AU$1),data!$BW308,"")</f>
        <v/>
      </c>
      <c r="AW308" s="16" t="str">
        <f ca="1">IF(data!$BX308=AX$1,data!$BW308,"")</f>
        <v/>
      </c>
      <c r="AX308" s="16" t="str">
        <f ca="1">IF(data!$BY308=AX$1,data!$BW308,"")</f>
        <v/>
      </c>
      <c r="AY308" s="16" t="str">
        <f ca="1">IF(OR(data!$BX308=AX$1,data!$BY308=AX$1),data!$BW308,"")</f>
        <v/>
      </c>
      <c r="AZ308" s="17" t="str">
        <f ca="1">IF(data!$BX308=BA$1,data!$BW308,"")</f>
        <v/>
      </c>
      <c r="BA308" s="17" t="str">
        <f ca="1">IF(data!$BY308=BA$1,data!$BW308,"")</f>
        <v/>
      </c>
      <c r="BB308" s="17" t="str">
        <f ca="1">IF(OR(data!$BX308=BA$1,data!$BY308=BA$1),data!$BW308,"")</f>
        <v/>
      </c>
      <c r="BC308" s="16" t="str">
        <f ca="1">IF(data!$BX308=BD$1,data!$BW308,"")</f>
        <v/>
      </c>
      <c r="BD308" s="16" t="str">
        <f ca="1">IF(data!$BY308=BD$1,data!$BW308,"")</f>
        <v/>
      </c>
      <c r="BE308" s="16" t="str">
        <f ca="1">IF(OR(data!$BX308=BD$1,data!$BY308=BD$1),data!$BW308,"")</f>
        <v/>
      </c>
      <c r="BF308" s="17" t="str">
        <f ca="1">IF(data!$BX308=BG$1,data!$BW308,"")</f>
        <v/>
      </c>
      <c r="BG308" s="17" t="str">
        <f ca="1">IF(data!$BY308=BG$1,data!$BW308,"")</f>
        <v/>
      </c>
      <c r="BH308" s="17" t="str">
        <f ca="1">IF(OR(data!$BX308=BG$1,data!$BY308=BG$1),data!$BW308,"")</f>
        <v/>
      </c>
      <c r="BI308" s="16" t="str">
        <f ca="1">IF(data!$BX308=BJ$1,data!$BW308,"")</f>
        <v/>
      </c>
      <c r="BJ308" s="16" t="str">
        <f ca="1">IF(data!$BY308=BJ$1,data!$BW308,"")</f>
        <v/>
      </c>
      <c r="BK308" s="16" t="str">
        <f ca="1">IF(OR(data!$BX308=BJ$1,data!$BY308=BJ$1),data!$BW308,"")</f>
        <v/>
      </c>
      <c r="BL308" s="17" t="str">
        <f ca="1">IF(data!$BX308=BM$1,data!$BW308,"")</f>
        <v/>
      </c>
      <c r="BM308" s="17" t="str">
        <f ca="1">IF(data!$BY308=BM$1,data!$BW308,"")</f>
        <v/>
      </c>
      <c r="BN308" s="17" t="str">
        <f ca="1">IF(OR(data!$BX308=BM$1,data!$BY308=BM$1),data!$BW308,"")</f>
        <v/>
      </c>
      <c r="BO308" s="16" t="str">
        <f ca="1">IF(data!$BX308=BP$1,data!$BW308,"")</f>
        <v/>
      </c>
      <c r="BP308" s="16" t="str">
        <f ca="1">IF(data!$BY308=BP$1,data!$BW308,"")</f>
        <v/>
      </c>
      <c r="BQ308" s="16" t="str">
        <f ca="1">IF(OR(data!$BX308=BP$1,data!$BY308=BP$1),data!$BW308,"")</f>
        <v/>
      </c>
      <c r="BR308" s="17" t="str">
        <f ca="1">IF(data!$BX308=BS$1,data!$BW308,"")</f>
        <v/>
      </c>
      <c r="BS308" s="17" t="str">
        <f ca="1">IF(data!$BY308=BS$1,data!$BW308,"")</f>
        <v/>
      </c>
      <c r="BT308" s="17" t="str">
        <f ca="1">IF(OR(data!$BX308=BS$1,data!$BY308=BS$1),data!$BW308,"")</f>
        <v/>
      </c>
    </row>
    <row r="309" spans="1:72" s="11" customFormat="1" x14ac:dyDescent="0.25">
      <c r="A309" s="16" t="str">
        <f ca="1">IF(data!$BX309=B$1,data!$BW309,"")</f>
        <v/>
      </c>
      <c r="B309" s="16" t="str">
        <f ca="1">IF(data!$BY309=B$1,data!$BW309,"")</f>
        <v/>
      </c>
      <c r="C309" s="16" t="str">
        <f ca="1">IF(OR(data!$BX309=B$1,data!$BY309=B$1),data!$BW309,"")</f>
        <v/>
      </c>
      <c r="D309" s="17" t="str">
        <f ca="1">IF(data!$BX309=E$1,data!$BW309,"")</f>
        <v/>
      </c>
      <c r="E309" s="17" t="str">
        <f ca="1">IF(data!$BY309=E$1,data!$BW309,"")</f>
        <v/>
      </c>
      <c r="F309" s="17" t="str">
        <f ca="1">IF(OR(data!$BX309=E$1,data!$BY309=E$1),data!$BW309,"")</f>
        <v/>
      </c>
      <c r="G309" s="16" t="str">
        <f ca="1">IF(data!$BX309=H$1,data!$BW309,"")</f>
        <v/>
      </c>
      <c r="H309" s="16" t="str">
        <f ca="1">IF(data!$BY309=H$1,data!$BW309,"")</f>
        <v/>
      </c>
      <c r="I309" s="16" t="str">
        <f ca="1">IF(OR(data!$BX309=H$1,data!$BY309=H$1),data!$BW309,"")</f>
        <v/>
      </c>
      <c r="J309" s="17" t="str">
        <f ca="1">IF(data!$BX309=K$1,data!$BW309,"")</f>
        <v/>
      </c>
      <c r="K309" s="17" t="str">
        <f ca="1">IF(data!$BY309=K$1,data!$BW309,"")</f>
        <v/>
      </c>
      <c r="L309" s="17" t="str">
        <f ca="1">IF(OR(data!$BX309=K$1,data!$BY309=K$1),data!$BW309,"")</f>
        <v/>
      </c>
      <c r="M309" s="16" t="str">
        <f ca="1">IF(data!$BX309=N$1,data!$BW309,"")</f>
        <v/>
      </c>
      <c r="N309" s="16" t="str">
        <f ca="1">IF(data!$BY309=N$1,data!$BW309,"")</f>
        <v/>
      </c>
      <c r="O309" s="16" t="str">
        <f ca="1">IF(OR(data!$BX309=N$1,data!$BY309=N$1),data!$BW309,"")</f>
        <v/>
      </c>
      <c r="P309" s="17" t="str">
        <f ca="1">IF(data!$BX309=Q$1,data!$BW309,"")</f>
        <v/>
      </c>
      <c r="Q309" s="17" t="str">
        <f ca="1">IF(data!$BY309=Q$1,data!$BW309,"")</f>
        <v/>
      </c>
      <c r="R309" s="17" t="str">
        <f ca="1">IF(OR(data!$BX309=Q$1,data!$BY309=Q$1),data!$BW309,"")</f>
        <v/>
      </c>
      <c r="S309" s="16" t="str">
        <f ca="1">IF(data!$BX309=T$1,data!$BW309,"")</f>
        <v/>
      </c>
      <c r="T309" s="16" t="str">
        <f ca="1">IF(data!$BY309=T$1,data!$BW309,"")</f>
        <v/>
      </c>
      <c r="U309" s="16" t="str">
        <f ca="1">IF(OR(data!$BX309=T$1,data!$BY309=T$1),data!$BW309,"")</f>
        <v/>
      </c>
      <c r="V309" s="17" t="str">
        <f ca="1">IF(data!$BX309=W$1,data!$BW309,"")</f>
        <v/>
      </c>
      <c r="W309" s="17" t="str">
        <f ca="1">IF(data!$BY309=W$1,data!$BW309,"")</f>
        <v/>
      </c>
      <c r="X309" s="17" t="str">
        <f ca="1">IF(OR(data!$BX309=W$1,data!$BY309=W$1),data!$BW309,"")</f>
        <v/>
      </c>
      <c r="Y309" s="16" t="str">
        <f ca="1">IF(data!$BX309=Z$1,data!$BW309,"")</f>
        <v/>
      </c>
      <c r="Z309" s="16" t="str">
        <f ca="1">IF(data!$BY309=Z$1,data!$BW309,"")</f>
        <v/>
      </c>
      <c r="AA309" s="16" t="str">
        <f ca="1">IF(OR(data!$BX309=Z$1,data!$BY309=Z$1),data!$BW309,"")</f>
        <v/>
      </c>
      <c r="AB309" s="17" t="str">
        <f ca="1">IF(data!$BX309=AC$1,data!$BW309,"")</f>
        <v/>
      </c>
      <c r="AC309" s="17" t="str">
        <f ca="1">IF(data!$BY309=AC$1,data!$BW309,"")</f>
        <v/>
      </c>
      <c r="AD309" s="17" t="str">
        <f ca="1">IF(OR(data!$BX309=AC$1,data!$BY309=AC$1),data!$BW309,"")</f>
        <v/>
      </c>
      <c r="AE309" s="16" t="str">
        <f ca="1">IF(data!$BX309=AF$1,data!$BW309,"")</f>
        <v/>
      </c>
      <c r="AF309" s="16" t="str">
        <f ca="1">IF(data!$BY309=AF$1,data!$BW309,"")</f>
        <v/>
      </c>
      <c r="AG309" s="16" t="str">
        <f ca="1">IF(OR(data!$BX309=AF$1,data!$BY309=AF$1),data!$BW309,"")</f>
        <v/>
      </c>
      <c r="AH309" s="17" t="str">
        <f ca="1">IF(data!$BX309=AI$1,data!$BW309,"")</f>
        <v/>
      </c>
      <c r="AI309" s="17" t="str">
        <f ca="1">IF(data!$BY309=AI$1,data!$BW309,"")</f>
        <v/>
      </c>
      <c r="AJ309" s="17" t="str">
        <f ca="1">IF(OR(data!$BX309=AI$1,data!$BY309=AI$1),data!$BW309,"")</f>
        <v/>
      </c>
      <c r="AK309" s="16" t="str">
        <f ca="1">IF(data!$BX309=AL$1,data!$BW309,"")</f>
        <v/>
      </c>
      <c r="AL309" s="16" t="str">
        <f ca="1">IF(data!$BY309=AL$1,data!$BW309,"")</f>
        <v/>
      </c>
      <c r="AM309" s="16" t="str">
        <f ca="1">IF(OR(data!$BX309=AL$1,data!$BY309=AL$1),data!$BW309,"")</f>
        <v/>
      </c>
      <c r="AN309" s="17" t="str">
        <f ca="1">IF(data!$BX309=AO$1,data!$BW309,"")</f>
        <v/>
      </c>
      <c r="AO309" s="17" t="str">
        <f ca="1">IF(data!$BY309=AO$1,data!$BW309,"")</f>
        <v/>
      </c>
      <c r="AP309" s="17" t="str">
        <f ca="1">IF(OR(data!$BX309=AO$1,data!$BY309=AO$1),data!$BW309,"")</f>
        <v/>
      </c>
      <c r="AQ309" s="16" t="str">
        <f ca="1">IF(data!$BX309=AR$1,data!$BW309,"")</f>
        <v/>
      </c>
      <c r="AR309" s="16" t="str">
        <f ca="1">IF(data!$BY309=AR$1,data!$BW309,"")</f>
        <v/>
      </c>
      <c r="AS309" s="16" t="str">
        <f ca="1">IF(OR(data!$BX309=AR$1,data!$BY309=AR$1),data!$BW309,"")</f>
        <v/>
      </c>
      <c r="AT309" s="17" t="str">
        <f ca="1">IF(data!$BX309=AU$1,data!$BW309,"")</f>
        <v/>
      </c>
      <c r="AU309" s="17" t="str">
        <f ca="1">IF(data!$BY309=AU$1,data!$BW309,"")</f>
        <v/>
      </c>
      <c r="AV309" s="17" t="str">
        <f ca="1">IF(OR(data!$BX309=AU$1,data!$BY309=AU$1),data!$BW309,"")</f>
        <v/>
      </c>
      <c r="AW309" s="16" t="str">
        <f ca="1">IF(data!$BX309=AX$1,data!$BW309,"")</f>
        <v/>
      </c>
      <c r="AX309" s="16" t="str">
        <f ca="1">IF(data!$BY309=AX$1,data!$BW309,"")</f>
        <v/>
      </c>
      <c r="AY309" s="16" t="str">
        <f ca="1">IF(OR(data!$BX309=AX$1,data!$BY309=AX$1),data!$BW309,"")</f>
        <v/>
      </c>
      <c r="AZ309" s="17" t="str">
        <f ca="1">IF(data!$BX309=BA$1,data!$BW309,"")</f>
        <v/>
      </c>
      <c r="BA309" s="17" t="str">
        <f ca="1">IF(data!$BY309=BA$1,data!$BW309,"")</f>
        <v/>
      </c>
      <c r="BB309" s="17" t="str">
        <f ca="1">IF(OR(data!$BX309=BA$1,data!$BY309=BA$1),data!$BW309,"")</f>
        <v/>
      </c>
      <c r="BC309" s="16" t="str">
        <f ca="1">IF(data!$BX309=BD$1,data!$BW309,"")</f>
        <v/>
      </c>
      <c r="BD309" s="16" t="str">
        <f ca="1">IF(data!$BY309=BD$1,data!$BW309,"")</f>
        <v/>
      </c>
      <c r="BE309" s="16" t="str">
        <f ca="1">IF(OR(data!$BX309=BD$1,data!$BY309=BD$1),data!$BW309,"")</f>
        <v/>
      </c>
      <c r="BF309" s="17" t="str">
        <f ca="1">IF(data!$BX309=BG$1,data!$BW309,"")</f>
        <v/>
      </c>
      <c r="BG309" s="17" t="str">
        <f ca="1">IF(data!$BY309=BG$1,data!$BW309,"")</f>
        <v/>
      </c>
      <c r="BH309" s="17" t="str">
        <f ca="1">IF(OR(data!$BX309=BG$1,data!$BY309=BG$1),data!$BW309,"")</f>
        <v/>
      </c>
      <c r="BI309" s="16" t="str">
        <f ca="1">IF(data!$BX309=BJ$1,data!$BW309,"")</f>
        <v/>
      </c>
      <c r="BJ309" s="16" t="str">
        <f ca="1">IF(data!$BY309=BJ$1,data!$BW309,"")</f>
        <v/>
      </c>
      <c r="BK309" s="16" t="str">
        <f ca="1">IF(OR(data!$BX309=BJ$1,data!$BY309=BJ$1),data!$BW309,"")</f>
        <v/>
      </c>
      <c r="BL309" s="17" t="str">
        <f ca="1">IF(data!$BX309=BM$1,data!$BW309,"")</f>
        <v/>
      </c>
      <c r="BM309" s="17" t="str">
        <f ca="1">IF(data!$BY309=BM$1,data!$BW309,"")</f>
        <v/>
      </c>
      <c r="BN309" s="17" t="str">
        <f ca="1">IF(OR(data!$BX309=BM$1,data!$BY309=BM$1),data!$BW309,"")</f>
        <v/>
      </c>
      <c r="BO309" s="16" t="str">
        <f ca="1">IF(data!$BX309=BP$1,data!$BW309,"")</f>
        <v/>
      </c>
      <c r="BP309" s="16" t="str">
        <f ca="1">IF(data!$BY309=BP$1,data!$BW309,"")</f>
        <v/>
      </c>
      <c r="BQ309" s="16" t="str">
        <f ca="1">IF(OR(data!$BX309=BP$1,data!$BY309=BP$1),data!$BW309,"")</f>
        <v/>
      </c>
      <c r="BR309" s="17" t="str">
        <f ca="1">IF(data!$BX309=BS$1,data!$BW309,"")</f>
        <v/>
      </c>
      <c r="BS309" s="17" t="str">
        <f ca="1">IF(data!$BY309=BS$1,data!$BW309,"")</f>
        <v/>
      </c>
      <c r="BT309" s="17" t="str">
        <f ca="1">IF(OR(data!$BX309=BS$1,data!$BY309=BS$1),data!$BW309,"")</f>
        <v/>
      </c>
    </row>
    <row r="310" spans="1:72" s="11" customFormat="1" x14ac:dyDescent="0.25">
      <c r="A310" s="16" t="str">
        <f ca="1">IF(data!$BX310=B$1,data!$BW310,"")</f>
        <v/>
      </c>
      <c r="B310" s="16" t="str">
        <f ca="1">IF(data!$BY310=B$1,data!$BW310,"")</f>
        <v/>
      </c>
      <c r="C310" s="16" t="str">
        <f ca="1">IF(OR(data!$BX310=B$1,data!$BY310=B$1),data!$BW310,"")</f>
        <v/>
      </c>
      <c r="D310" s="17" t="str">
        <f ca="1">IF(data!$BX310=E$1,data!$BW310,"")</f>
        <v/>
      </c>
      <c r="E310" s="17" t="str">
        <f ca="1">IF(data!$BY310=E$1,data!$BW310,"")</f>
        <v/>
      </c>
      <c r="F310" s="17" t="str">
        <f ca="1">IF(OR(data!$BX310=E$1,data!$BY310=E$1),data!$BW310,"")</f>
        <v/>
      </c>
      <c r="G310" s="16" t="str">
        <f ca="1">IF(data!$BX310=H$1,data!$BW310,"")</f>
        <v/>
      </c>
      <c r="H310" s="16" t="str">
        <f ca="1">IF(data!$BY310=H$1,data!$BW310,"")</f>
        <v/>
      </c>
      <c r="I310" s="16" t="str">
        <f ca="1">IF(OR(data!$BX310=H$1,data!$BY310=H$1),data!$BW310,"")</f>
        <v/>
      </c>
      <c r="J310" s="17" t="str">
        <f ca="1">IF(data!$BX310=K$1,data!$BW310,"")</f>
        <v/>
      </c>
      <c r="K310" s="17" t="str">
        <f ca="1">IF(data!$BY310=K$1,data!$BW310,"")</f>
        <v/>
      </c>
      <c r="L310" s="17" t="str">
        <f ca="1">IF(OR(data!$BX310=K$1,data!$BY310=K$1),data!$BW310,"")</f>
        <v/>
      </c>
      <c r="M310" s="16" t="str">
        <f ca="1">IF(data!$BX310=N$1,data!$BW310,"")</f>
        <v/>
      </c>
      <c r="N310" s="16" t="str">
        <f ca="1">IF(data!$BY310=N$1,data!$BW310,"")</f>
        <v/>
      </c>
      <c r="O310" s="16" t="str">
        <f ca="1">IF(OR(data!$BX310=N$1,data!$BY310=N$1),data!$BW310,"")</f>
        <v/>
      </c>
      <c r="P310" s="17" t="str">
        <f ca="1">IF(data!$BX310=Q$1,data!$BW310,"")</f>
        <v/>
      </c>
      <c r="Q310" s="17" t="str">
        <f ca="1">IF(data!$BY310=Q$1,data!$BW310,"")</f>
        <v/>
      </c>
      <c r="R310" s="17" t="str">
        <f ca="1">IF(OR(data!$BX310=Q$1,data!$BY310=Q$1),data!$BW310,"")</f>
        <v/>
      </c>
      <c r="S310" s="16" t="str">
        <f ca="1">IF(data!$BX310=T$1,data!$BW310,"")</f>
        <v/>
      </c>
      <c r="T310" s="16" t="str">
        <f ca="1">IF(data!$BY310=T$1,data!$BW310,"")</f>
        <v/>
      </c>
      <c r="U310" s="16" t="str">
        <f ca="1">IF(OR(data!$BX310=T$1,data!$BY310=T$1),data!$BW310,"")</f>
        <v/>
      </c>
      <c r="V310" s="17" t="str">
        <f ca="1">IF(data!$BX310=W$1,data!$BW310,"")</f>
        <v/>
      </c>
      <c r="W310" s="17" t="str">
        <f ca="1">IF(data!$BY310=W$1,data!$BW310,"")</f>
        <v/>
      </c>
      <c r="X310" s="17" t="str">
        <f ca="1">IF(OR(data!$BX310=W$1,data!$BY310=W$1),data!$BW310,"")</f>
        <v/>
      </c>
      <c r="Y310" s="16" t="str">
        <f ca="1">IF(data!$BX310=Z$1,data!$BW310,"")</f>
        <v/>
      </c>
      <c r="Z310" s="16" t="str">
        <f ca="1">IF(data!$BY310=Z$1,data!$BW310,"")</f>
        <v/>
      </c>
      <c r="AA310" s="16" t="str">
        <f ca="1">IF(OR(data!$BX310=Z$1,data!$BY310=Z$1),data!$BW310,"")</f>
        <v/>
      </c>
      <c r="AB310" s="17" t="str">
        <f ca="1">IF(data!$BX310=AC$1,data!$BW310,"")</f>
        <v/>
      </c>
      <c r="AC310" s="17" t="str">
        <f ca="1">IF(data!$BY310=AC$1,data!$BW310,"")</f>
        <v/>
      </c>
      <c r="AD310" s="17" t="str">
        <f ca="1">IF(OR(data!$BX310=AC$1,data!$BY310=AC$1),data!$BW310,"")</f>
        <v/>
      </c>
      <c r="AE310" s="16" t="str">
        <f ca="1">IF(data!$BX310=AF$1,data!$BW310,"")</f>
        <v/>
      </c>
      <c r="AF310" s="16" t="str">
        <f ca="1">IF(data!$BY310=AF$1,data!$BW310,"")</f>
        <v/>
      </c>
      <c r="AG310" s="16" t="str">
        <f ca="1">IF(OR(data!$BX310=AF$1,data!$BY310=AF$1),data!$BW310,"")</f>
        <v/>
      </c>
      <c r="AH310" s="17" t="str">
        <f ca="1">IF(data!$BX310=AI$1,data!$BW310,"")</f>
        <v/>
      </c>
      <c r="AI310" s="17" t="str">
        <f ca="1">IF(data!$BY310=AI$1,data!$BW310,"")</f>
        <v/>
      </c>
      <c r="AJ310" s="17" t="str">
        <f ca="1">IF(OR(data!$BX310=AI$1,data!$BY310=AI$1),data!$BW310,"")</f>
        <v/>
      </c>
      <c r="AK310" s="16" t="str">
        <f ca="1">IF(data!$BX310=AL$1,data!$BW310,"")</f>
        <v/>
      </c>
      <c r="AL310" s="16" t="str">
        <f ca="1">IF(data!$BY310=AL$1,data!$BW310,"")</f>
        <v/>
      </c>
      <c r="AM310" s="16" t="str">
        <f ca="1">IF(OR(data!$BX310=AL$1,data!$BY310=AL$1),data!$BW310,"")</f>
        <v/>
      </c>
      <c r="AN310" s="17" t="str">
        <f ca="1">IF(data!$BX310=AO$1,data!$BW310,"")</f>
        <v/>
      </c>
      <c r="AO310" s="17" t="str">
        <f ca="1">IF(data!$BY310=AO$1,data!$BW310,"")</f>
        <v/>
      </c>
      <c r="AP310" s="17" t="str">
        <f ca="1">IF(OR(data!$BX310=AO$1,data!$BY310=AO$1),data!$BW310,"")</f>
        <v/>
      </c>
      <c r="AQ310" s="16" t="str">
        <f ca="1">IF(data!$BX310=AR$1,data!$BW310,"")</f>
        <v/>
      </c>
      <c r="AR310" s="16" t="str">
        <f ca="1">IF(data!$BY310=AR$1,data!$BW310,"")</f>
        <v/>
      </c>
      <c r="AS310" s="16" t="str">
        <f ca="1">IF(OR(data!$BX310=AR$1,data!$BY310=AR$1),data!$BW310,"")</f>
        <v/>
      </c>
      <c r="AT310" s="17" t="str">
        <f ca="1">IF(data!$BX310=AU$1,data!$BW310,"")</f>
        <v/>
      </c>
      <c r="AU310" s="17" t="str">
        <f ca="1">IF(data!$BY310=AU$1,data!$BW310,"")</f>
        <v/>
      </c>
      <c r="AV310" s="17" t="str">
        <f ca="1">IF(OR(data!$BX310=AU$1,data!$BY310=AU$1),data!$BW310,"")</f>
        <v/>
      </c>
      <c r="AW310" s="16" t="str">
        <f ca="1">IF(data!$BX310=AX$1,data!$BW310,"")</f>
        <v/>
      </c>
      <c r="AX310" s="16" t="str">
        <f ca="1">IF(data!$BY310=AX$1,data!$BW310,"")</f>
        <v/>
      </c>
      <c r="AY310" s="16" t="str">
        <f ca="1">IF(OR(data!$BX310=AX$1,data!$BY310=AX$1),data!$BW310,"")</f>
        <v/>
      </c>
      <c r="AZ310" s="17" t="str">
        <f ca="1">IF(data!$BX310=BA$1,data!$BW310,"")</f>
        <v/>
      </c>
      <c r="BA310" s="17" t="str">
        <f ca="1">IF(data!$BY310=BA$1,data!$BW310,"")</f>
        <v/>
      </c>
      <c r="BB310" s="17" t="str">
        <f ca="1">IF(OR(data!$BX310=BA$1,data!$BY310=BA$1),data!$BW310,"")</f>
        <v/>
      </c>
      <c r="BC310" s="16" t="str">
        <f ca="1">IF(data!$BX310=BD$1,data!$BW310,"")</f>
        <v/>
      </c>
      <c r="BD310" s="16" t="str">
        <f ca="1">IF(data!$BY310=BD$1,data!$BW310,"")</f>
        <v/>
      </c>
      <c r="BE310" s="16" t="str">
        <f ca="1">IF(OR(data!$BX310=BD$1,data!$BY310=BD$1),data!$BW310,"")</f>
        <v/>
      </c>
      <c r="BF310" s="17" t="str">
        <f ca="1">IF(data!$BX310=BG$1,data!$BW310,"")</f>
        <v/>
      </c>
      <c r="BG310" s="17" t="str">
        <f ca="1">IF(data!$BY310=BG$1,data!$BW310,"")</f>
        <v/>
      </c>
      <c r="BH310" s="17" t="str">
        <f ca="1">IF(OR(data!$BX310=BG$1,data!$BY310=BG$1),data!$BW310,"")</f>
        <v/>
      </c>
      <c r="BI310" s="16" t="str">
        <f ca="1">IF(data!$BX310=BJ$1,data!$BW310,"")</f>
        <v/>
      </c>
      <c r="BJ310" s="16" t="str">
        <f ca="1">IF(data!$BY310=BJ$1,data!$BW310,"")</f>
        <v/>
      </c>
      <c r="BK310" s="16" t="str">
        <f ca="1">IF(OR(data!$BX310=BJ$1,data!$BY310=BJ$1),data!$BW310,"")</f>
        <v/>
      </c>
      <c r="BL310" s="17" t="str">
        <f ca="1">IF(data!$BX310=BM$1,data!$BW310,"")</f>
        <v/>
      </c>
      <c r="BM310" s="17" t="str">
        <f ca="1">IF(data!$BY310=BM$1,data!$BW310,"")</f>
        <v/>
      </c>
      <c r="BN310" s="17" t="str">
        <f ca="1">IF(OR(data!$BX310=BM$1,data!$BY310=BM$1),data!$BW310,"")</f>
        <v/>
      </c>
      <c r="BO310" s="16" t="str">
        <f ca="1">IF(data!$BX310=BP$1,data!$BW310,"")</f>
        <v/>
      </c>
      <c r="BP310" s="16" t="str">
        <f ca="1">IF(data!$BY310=BP$1,data!$BW310,"")</f>
        <v/>
      </c>
      <c r="BQ310" s="16" t="str">
        <f ca="1">IF(OR(data!$BX310=BP$1,data!$BY310=BP$1),data!$BW310,"")</f>
        <v/>
      </c>
      <c r="BR310" s="17" t="str">
        <f ca="1">IF(data!$BX310=BS$1,data!$BW310,"")</f>
        <v/>
      </c>
      <c r="BS310" s="17" t="str">
        <f ca="1">IF(data!$BY310=BS$1,data!$BW310,"")</f>
        <v/>
      </c>
      <c r="BT310" s="17" t="str">
        <f ca="1">IF(OR(data!$BX310=BS$1,data!$BY310=BS$1),data!$BW310,"")</f>
        <v/>
      </c>
    </row>
    <row r="311" spans="1:72" s="11" customFormat="1" x14ac:dyDescent="0.25">
      <c r="A311" s="16" t="str">
        <f ca="1">IF(data!$BX311=B$1,data!$BW311,"")</f>
        <v/>
      </c>
      <c r="B311" s="16" t="str">
        <f ca="1">IF(data!$BY311=B$1,data!$BW311,"")</f>
        <v/>
      </c>
      <c r="C311" s="16" t="str">
        <f ca="1">IF(OR(data!$BX311=B$1,data!$BY311=B$1),data!$BW311,"")</f>
        <v/>
      </c>
      <c r="D311" s="17" t="str">
        <f ca="1">IF(data!$BX311=E$1,data!$BW311,"")</f>
        <v/>
      </c>
      <c r="E311" s="17" t="str">
        <f ca="1">IF(data!$BY311=E$1,data!$BW311,"")</f>
        <v/>
      </c>
      <c r="F311" s="17" t="str">
        <f ca="1">IF(OR(data!$BX311=E$1,data!$BY311=E$1),data!$BW311,"")</f>
        <v/>
      </c>
      <c r="G311" s="16" t="str">
        <f ca="1">IF(data!$BX311=H$1,data!$BW311,"")</f>
        <v/>
      </c>
      <c r="H311" s="16" t="str">
        <f ca="1">IF(data!$BY311=H$1,data!$BW311,"")</f>
        <v/>
      </c>
      <c r="I311" s="16" t="str">
        <f ca="1">IF(OR(data!$BX311=H$1,data!$BY311=H$1),data!$BW311,"")</f>
        <v/>
      </c>
      <c r="J311" s="17" t="str">
        <f ca="1">IF(data!$BX311=K$1,data!$BW311,"")</f>
        <v/>
      </c>
      <c r="K311" s="17" t="str">
        <f ca="1">IF(data!$BY311=K$1,data!$BW311,"")</f>
        <v/>
      </c>
      <c r="L311" s="17" t="str">
        <f ca="1">IF(OR(data!$BX311=K$1,data!$BY311=K$1),data!$BW311,"")</f>
        <v/>
      </c>
      <c r="M311" s="16" t="str">
        <f ca="1">IF(data!$BX311=N$1,data!$BW311,"")</f>
        <v/>
      </c>
      <c r="N311" s="16" t="str">
        <f ca="1">IF(data!$BY311=N$1,data!$BW311,"")</f>
        <v/>
      </c>
      <c r="O311" s="16" t="str">
        <f ca="1">IF(OR(data!$BX311=N$1,data!$BY311=N$1),data!$BW311,"")</f>
        <v/>
      </c>
      <c r="P311" s="17" t="str">
        <f ca="1">IF(data!$BX311=Q$1,data!$BW311,"")</f>
        <v/>
      </c>
      <c r="Q311" s="17" t="str">
        <f ca="1">IF(data!$BY311=Q$1,data!$BW311,"")</f>
        <v/>
      </c>
      <c r="R311" s="17" t="str">
        <f ca="1">IF(OR(data!$BX311=Q$1,data!$BY311=Q$1),data!$BW311,"")</f>
        <v/>
      </c>
      <c r="S311" s="16" t="str">
        <f ca="1">IF(data!$BX311=T$1,data!$BW311,"")</f>
        <v/>
      </c>
      <c r="T311" s="16" t="str">
        <f ca="1">IF(data!$BY311=T$1,data!$BW311,"")</f>
        <v/>
      </c>
      <c r="U311" s="16" t="str">
        <f ca="1">IF(OR(data!$BX311=T$1,data!$BY311=T$1),data!$BW311,"")</f>
        <v/>
      </c>
      <c r="V311" s="17" t="str">
        <f ca="1">IF(data!$BX311=W$1,data!$BW311,"")</f>
        <v/>
      </c>
      <c r="W311" s="17" t="str">
        <f ca="1">IF(data!$BY311=W$1,data!$BW311,"")</f>
        <v/>
      </c>
      <c r="X311" s="17" t="str">
        <f ca="1">IF(OR(data!$BX311=W$1,data!$BY311=W$1),data!$BW311,"")</f>
        <v/>
      </c>
      <c r="Y311" s="16" t="str">
        <f ca="1">IF(data!$BX311=Z$1,data!$BW311,"")</f>
        <v/>
      </c>
      <c r="Z311" s="16" t="str">
        <f ca="1">IF(data!$BY311=Z$1,data!$BW311,"")</f>
        <v/>
      </c>
      <c r="AA311" s="16" t="str">
        <f ca="1">IF(OR(data!$BX311=Z$1,data!$BY311=Z$1),data!$BW311,"")</f>
        <v/>
      </c>
      <c r="AB311" s="17" t="str">
        <f ca="1">IF(data!$BX311=AC$1,data!$BW311,"")</f>
        <v/>
      </c>
      <c r="AC311" s="17" t="str">
        <f ca="1">IF(data!$BY311=AC$1,data!$BW311,"")</f>
        <v/>
      </c>
      <c r="AD311" s="17" t="str">
        <f ca="1">IF(OR(data!$BX311=AC$1,data!$BY311=AC$1),data!$BW311,"")</f>
        <v/>
      </c>
      <c r="AE311" s="16" t="str">
        <f ca="1">IF(data!$BX311=AF$1,data!$BW311,"")</f>
        <v/>
      </c>
      <c r="AF311" s="16" t="str">
        <f ca="1">IF(data!$BY311=AF$1,data!$BW311,"")</f>
        <v/>
      </c>
      <c r="AG311" s="16" t="str">
        <f ca="1">IF(OR(data!$BX311=AF$1,data!$BY311=AF$1),data!$BW311,"")</f>
        <v/>
      </c>
      <c r="AH311" s="17" t="str">
        <f ca="1">IF(data!$BX311=AI$1,data!$BW311,"")</f>
        <v/>
      </c>
      <c r="AI311" s="17" t="str">
        <f ca="1">IF(data!$BY311=AI$1,data!$BW311,"")</f>
        <v/>
      </c>
      <c r="AJ311" s="17" t="str">
        <f ca="1">IF(OR(data!$BX311=AI$1,data!$BY311=AI$1),data!$BW311,"")</f>
        <v/>
      </c>
      <c r="AK311" s="16" t="str">
        <f ca="1">IF(data!$BX311=AL$1,data!$BW311,"")</f>
        <v/>
      </c>
      <c r="AL311" s="16" t="str">
        <f ca="1">IF(data!$BY311=AL$1,data!$BW311,"")</f>
        <v/>
      </c>
      <c r="AM311" s="16" t="str">
        <f ca="1">IF(OR(data!$BX311=AL$1,data!$BY311=AL$1),data!$BW311,"")</f>
        <v/>
      </c>
      <c r="AN311" s="17" t="str">
        <f ca="1">IF(data!$BX311=AO$1,data!$BW311,"")</f>
        <v/>
      </c>
      <c r="AO311" s="17" t="str">
        <f ca="1">IF(data!$BY311=AO$1,data!$BW311,"")</f>
        <v/>
      </c>
      <c r="AP311" s="17" t="str">
        <f ca="1">IF(OR(data!$BX311=AO$1,data!$BY311=AO$1),data!$BW311,"")</f>
        <v/>
      </c>
      <c r="AQ311" s="16" t="str">
        <f ca="1">IF(data!$BX311=AR$1,data!$BW311,"")</f>
        <v/>
      </c>
      <c r="AR311" s="16" t="str">
        <f ca="1">IF(data!$BY311=AR$1,data!$BW311,"")</f>
        <v/>
      </c>
      <c r="AS311" s="16" t="str">
        <f ca="1">IF(OR(data!$BX311=AR$1,data!$BY311=AR$1),data!$BW311,"")</f>
        <v/>
      </c>
      <c r="AT311" s="17" t="str">
        <f ca="1">IF(data!$BX311=AU$1,data!$BW311,"")</f>
        <v/>
      </c>
      <c r="AU311" s="17" t="str">
        <f ca="1">IF(data!$BY311=AU$1,data!$BW311,"")</f>
        <v/>
      </c>
      <c r="AV311" s="17" t="str">
        <f ca="1">IF(OR(data!$BX311=AU$1,data!$BY311=AU$1),data!$BW311,"")</f>
        <v/>
      </c>
      <c r="AW311" s="16" t="str">
        <f ca="1">IF(data!$BX311=AX$1,data!$BW311,"")</f>
        <v/>
      </c>
      <c r="AX311" s="16" t="str">
        <f ca="1">IF(data!$BY311=AX$1,data!$BW311,"")</f>
        <v/>
      </c>
      <c r="AY311" s="16" t="str">
        <f ca="1">IF(OR(data!$BX311=AX$1,data!$BY311=AX$1),data!$BW311,"")</f>
        <v/>
      </c>
      <c r="AZ311" s="17" t="str">
        <f ca="1">IF(data!$BX311=BA$1,data!$BW311,"")</f>
        <v/>
      </c>
      <c r="BA311" s="17" t="str">
        <f ca="1">IF(data!$BY311=BA$1,data!$BW311,"")</f>
        <v/>
      </c>
      <c r="BB311" s="17" t="str">
        <f ca="1">IF(OR(data!$BX311=BA$1,data!$BY311=BA$1),data!$BW311,"")</f>
        <v/>
      </c>
      <c r="BC311" s="16" t="str">
        <f ca="1">IF(data!$BX311=BD$1,data!$BW311,"")</f>
        <v/>
      </c>
      <c r="BD311" s="16" t="str">
        <f ca="1">IF(data!$BY311=BD$1,data!$BW311,"")</f>
        <v/>
      </c>
      <c r="BE311" s="16" t="str">
        <f ca="1">IF(OR(data!$BX311=BD$1,data!$BY311=BD$1),data!$BW311,"")</f>
        <v/>
      </c>
      <c r="BF311" s="17" t="str">
        <f ca="1">IF(data!$BX311=BG$1,data!$BW311,"")</f>
        <v/>
      </c>
      <c r="BG311" s="17" t="str">
        <f ca="1">IF(data!$BY311=BG$1,data!$BW311,"")</f>
        <v/>
      </c>
      <c r="BH311" s="17" t="str">
        <f ca="1">IF(OR(data!$BX311=BG$1,data!$BY311=BG$1),data!$BW311,"")</f>
        <v/>
      </c>
      <c r="BI311" s="16" t="str">
        <f ca="1">IF(data!$BX311=BJ$1,data!$BW311,"")</f>
        <v/>
      </c>
      <c r="BJ311" s="16" t="str">
        <f ca="1">IF(data!$BY311=BJ$1,data!$BW311,"")</f>
        <v/>
      </c>
      <c r="BK311" s="16" t="str">
        <f ca="1">IF(OR(data!$BX311=BJ$1,data!$BY311=BJ$1),data!$BW311,"")</f>
        <v/>
      </c>
      <c r="BL311" s="17" t="str">
        <f ca="1">IF(data!$BX311=BM$1,data!$BW311,"")</f>
        <v/>
      </c>
      <c r="BM311" s="17" t="str">
        <f ca="1">IF(data!$BY311=BM$1,data!$BW311,"")</f>
        <v/>
      </c>
      <c r="BN311" s="17" t="str">
        <f ca="1">IF(OR(data!$BX311=BM$1,data!$BY311=BM$1),data!$BW311,"")</f>
        <v/>
      </c>
      <c r="BO311" s="16" t="str">
        <f ca="1">IF(data!$BX311=BP$1,data!$BW311,"")</f>
        <v/>
      </c>
      <c r="BP311" s="16" t="str">
        <f ca="1">IF(data!$BY311=BP$1,data!$BW311,"")</f>
        <v/>
      </c>
      <c r="BQ311" s="16" t="str">
        <f ca="1">IF(OR(data!$BX311=BP$1,data!$BY311=BP$1),data!$BW311,"")</f>
        <v/>
      </c>
      <c r="BR311" s="17" t="str">
        <f ca="1">IF(data!$BX311=BS$1,data!$BW311,"")</f>
        <v/>
      </c>
      <c r="BS311" s="17" t="str">
        <f ca="1">IF(data!$BY311=BS$1,data!$BW311,"")</f>
        <v/>
      </c>
      <c r="BT311" s="17" t="str">
        <f ca="1">IF(OR(data!$BX311=BS$1,data!$BY311=BS$1),data!$BW311,"")</f>
        <v/>
      </c>
    </row>
    <row r="312" spans="1:72" s="11" customFormat="1" x14ac:dyDescent="0.25">
      <c r="A312" s="16" t="str">
        <f ca="1">IF(data!$BX312=B$1,data!$BW312,"")</f>
        <v/>
      </c>
      <c r="B312" s="16" t="str">
        <f ca="1">IF(data!$BY312=B$1,data!$BW312,"")</f>
        <v/>
      </c>
      <c r="C312" s="16" t="str">
        <f ca="1">IF(OR(data!$BX312=B$1,data!$BY312=B$1),data!$BW312,"")</f>
        <v/>
      </c>
      <c r="D312" s="17" t="str">
        <f ca="1">IF(data!$BX312=E$1,data!$BW312,"")</f>
        <v/>
      </c>
      <c r="E312" s="17" t="str">
        <f ca="1">IF(data!$BY312=E$1,data!$BW312,"")</f>
        <v/>
      </c>
      <c r="F312" s="17" t="str">
        <f ca="1">IF(OR(data!$BX312=E$1,data!$BY312=E$1),data!$BW312,"")</f>
        <v/>
      </c>
      <c r="G312" s="16" t="str">
        <f ca="1">IF(data!$BX312=H$1,data!$BW312,"")</f>
        <v/>
      </c>
      <c r="H312" s="16" t="str">
        <f ca="1">IF(data!$BY312=H$1,data!$BW312,"")</f>
        <v/>
      </c>
      <c r="I312" s="16" t="str">
        <f ca="1">IF(OR(data!$BX312=H$1,data!$BY312=H$1),data!$BW312,"")</f>
        <v/>
      </c>
      <c r="J312" s="17" t="str">
        <f ca="1">IF(data!$BX312=K$1,data!$BW312,"")</f>
        <v/>
      </c>
      <c r="K312" s="17" t="str">
        <f ca="1">IF(data!$BY312=K$1,data!$BW312,"")</f>
        <v/>
      </c>
      <c r="L312" s="17" t="str">
        <f ca="1">IF(OR(data!$BX312=K$1,data!$BY312=K$1),data!$BW312,"")</f>
        <v/>
      </c>
      <c r="M312" s="16" t="str">
        <f ca="1">IF(data!$BX312=N$1,data!$BW312,"")</f>
        <v/>
      </c>
      <c r="N312" s="16" t="str">
        <f ca="1">IF(data!$BY312=N$1,data!$BW312,"")</f>
        <v/>
      </c>
      <c r="O312" s="16" t="str">
        <f ca="1">IF(OR(data!$BX312=N$1,data!$BY312=N$1),data!$BW312,"")</f>
        <v/>
      </c>
      <c r="P312" s="17" t="str">
        <f ca="1">IF(data!$BX312=Q$1,data!$BW312,"")</f>
        <v/>
      </c>
      <c r="Q312" s="17" t="str">
        <f ca="1">IF(data!$BY312=Q$1,data!$BW312,"")</f>
        <v/>
      </c>
      <c r="R312" s="17" t="str">
        <f ca="1">IF(OR(data!$BX312=Q$1,data!$BY312=Q$1),data!$BW312,"")</f>
        <v/>
      </c>
      <c r="S312" s="16" t="str">
        <f ca="1">IF(data!$BX312=T$1,data!$BW312,"")</f>
        <v/>
      </c>
      <c r="T312" s="16" t="str">
        <f ca="1">IF(data!$BY312=T$1,data!$BW312,"")</f>
        <v/>
      </c>
      <c r="U312" s="16" t="str">
        <f ca="1">IF(OR(data!$BX312=T$1,data!$BY312=T$1),data!$BW312,"")</f>
        <v/>
      </c>
      <c r="V312" s="17" t="str">
        <f ca="1">IF(data!$BX312=W$1,data!$BW312,"")</f>
        <v/>
      </c>
      <c r="W312" s="17" t="str">
        <f ca="1">IF(data!$BY312=W$1,data!$BW312,"")</f>
        <v/>
      </c>
      <c r="X312" s="17" t="str">
        <f ca="1">IF(OR(data!$BX312=W$1,data!$BY312=W$1),data!$BW312,"")</f>
        <v/>
      </c>
      <c r="Y312" s="16" t="str">
        <f ca="1">IF(data!$BX312=Z$1,data!$BW312,"")</f>
        <v/>
      </c>
      <c r="Z312" s="16" t="str">
        <f ca="1">IF(data!$BY312=Z$1,data!$BW312,"")</f>
        <v/>
      </c>
      <c r="AA312" s="16" t="str">
        <f ca="1">IF(OR(data!$BX312=Z$1,data!$BY312=Z$1),data!$BW312,"")</f>
        <v/>
      </c>
      <c r="AB312" s="17" t="str">
        <f ca="1">IF(data!$BX312=AC$1,data!$BW312,"")</f>
        <v/>
      </c>
      <c r="AC312" s="17" t="str">
        <f ca="1">IF(data!$BY312=AC$1,data!$BW312,"")</f>
        <v/>
      </c>
      <c r="AD312" s="17" t="str">
        <f ca="1">IF(OR(data!$BX312=AC$1,data!$BY312=AC$1),data!$BW312,"")</f>
        <v/>
      </c>
      <c r="AE312" s="16" t="str">
        <f ca="1">IF(data!$BX312=AF$1,data!$BW312,"")</f>
        <v/>
      </c>
      <c r="AF312" s="16" t="str">
        <f ca="1">IF(data!$BY312=AF$1,data!$BW312,"")</f>
        <v/>
      </c>
      <c r="AG312" s="16" t="str">
        <f ca="1">IF(OR(data!$BX312=AF$1,data!$BY312=AF$1),data!$BW312,"")</f>
        <v/>
      </c>
      <c r="AH312" s="17" t="str">
        <f ca="1">IF(data!$BX312=AI$1,data!$BW312,"")</f>
        <v/>
      </c>
      <c r="AI312" s="17" t="str">
        <f ca="1">IF(data!$BY312=AI$1,data!$BW312,"")</f>
        <v/>
      </c>
      <c r="AJ312" s="17" t="str">
        <f ca="1">IF(OR(data!$BX312=AI$1,data!$BY312=AI$1),data!$BW312,"")</f>
        <v/>
      </c>
      <c r="AK312" s="16" t="str">
        <f ca="1">IF(data!$BX312=AL$1,data!$BW312,"")</f>
        <v/>
      </c>
      <c r="AL312" s="16" t="str">
        <f ca="1">IF(data!$BY312=AL$1,data!$BW312,"")</f>
        <v/>
      </c>
      <c r="AM312" s="16" t="str">
        <f ca="1">IF(OR(data!$BX312=AL$1,data!$BY312=AL$1),data!$BW312,"")</f>
        <v/>
      </c>
      <c r="AN312" s="17" t="str">
        <f ca="1">IF(data!$BX312=AO$1,data!$BW312,"")</f>
        <v/>
      </c>
      <c r="AO312" s="17" t="str">
        <f ca="1">IF(data!$BY312=AO$1,data!$BW312,"")</f>
        <v/>
      </c>
      <c r="AP312" s="17" t="str">
        <f ca="1">IF(OR(data!$BX312=AO$1,data!$BY312=AO$1),data!$BW312,"")</f>
        <v/>
      </c>
      <c r="AQ312" s="16" t="str">
        <f ca="1">IF(data!$BX312=AR$1,data!$BW312,"")</f>
        <v/>
      </c>
      <c r="AR312" s="16" t="str">
        <f ca="1">IF(data!$BY312=AR$1,data!$BW312,"")</f>
        <v/>
      </c>
      <c r="AS312" s="16" t="str">
        <f ca="1">IF(OR(data!$BX312=AR$1,data!$BY312=AR$1),data!$BW312,"")</f>
        <v/>
      </c>
      <c r="AT312" s="17" t="str">
        <f ca="1">IF(data!$BX312=AU$1,data!$BW312,"")</f>
        <v/>
      </c>
      <c r="AU312" s="17" t="str">
        <f ca="1">IF(data!$BY312=AU$1,data!$BW312,"")</f>
        <v/>
      </c>
      <c r="AV312" s="17" t="str">
        <f ca="1">IF(OR(data!$BX312=AU$1,data!$BY312=AU$1),data!$BW312,"")</f>
        <v/>
      </c>
      <c r="AW312" s="16" t="str">
        <f ca="1">IF(data!$BX312=AX$1,data!$BW312,"")</f>
        <v/>
      </c>
      <c r="AX312" s="16" t="str">
        <f ca="1">IF(data!$BY312=AX$1,data!$BW312,"")</f>
        <v/>
      </c>
      <c r="AY312" s="16" t="str">
        <f ca="1">IF(OR(data!$BX312=AX$1,data!$BY312=AX$1),data!$BW312,"")</f>
        <v/>
      </c>
      <c r="AZ312" s="17" t="str">
        <f ca="1">IF(data!$BX312=BA$1,data!$BW312,"")</f>
        <v/>
      </c>
      <c r="BA312" s="17" t="str">
        <f ca="1">IF(data!$BY312=BA$1,data!$BW312,"")</f>
        <v/>
      </c>
      <c r="BB312" s="17" t="str">
        <f ca="1">IF(OR(data!$BX312=BA$1,data!$BY312=BA$1),data!$BW312,"")</f>
        <v/>
      </c>
      <c r="BC312" s="16" t="str">
        <f ca="1">IF(data!$BX312=BD$1,data!$BW312,"")</f>
        <v/>
      </c>
      <c r="BD312" s="16" t="str">
        <f ca="1">IF(data!$BY312=BD$1,data!$BW312,"")</f>
        <v/>
      </c>
      <c r="BE312" s="16" t="str">
        <f ca="1">IF(OR(data!$BX312=BD$1,data!$BY312=BD$1),data!$BW312,"")</f>
        <v/>
      </c>
      <c r="BF312" s="17" t="str">
        <f ca="1">IF(data!$BX312=BG$1,data!$BW312,"")</f>
        <v/>
      </c>
      <c r="BG312" s="17" t="str">
        <f ca="1">IF(data!$BY312=BG$1,data!$BW312,"")</f>
        <v/>
      </c>
      <c r="BH312" s="17" t="str">
        <f ca="1">IF(OR(data!$BX312=BG$1,data!$BY312=BG$1),data!$BW312,"")</f>
        <v/>
      </c>
      <c r="BI312" s="16" t="str">
        <f ca="1">IF(data!$BX312=BJ$1,data!$BW312,"")</f>
        <v/>
      </c>
      <c r="BJ312" s="16" t="str">
        <f ca="1">IF(data!$BY312=BJ$1,data!$BW312,"")</f>
        <v/>
      </c>
      <c r="BK312" s="16" t="str">
        <f ca="1">IF(OR(data!$BX312=BJ$1,data!$BY312=BJ$1),data!$BW312,"")</f>
        <v/>
      </c>
      <c r="BL312" s="17" t="str">
        <f ca="1">IF(data!$BX312=BM$1,data!$BW312,"")</f>
        <v/>
      </c>
      <c r="BM312" s="17" t="str">
        <f ca="1">IF(data!$BY312=BM$1,data!$BW312,"")</f>
        <v/>
      </c>
      <c r="BN312" s="17" t="str">
        <f ca="1">IF(OR(data!$BX312=BM$1,data!$BY312=BM$1),data!$BW312,"")</f>
        <v/>
      </c>
      <c r="BO312" s="16" t="str">
        <f ca="1">IF(data!$BX312=BP$1,data!$BW312,"")</f>
        <v/>
      </c>
      <c r="BP312" s="16" t="str">
        <f ca="1">IF(data!$BY312=BP$1,data!$BW312,"")</f>
        <v/>
      </c>
      <c r="BQ312" s="16" t="str">
        <f ca="1">IF(OR(data!$BX312=BP$1,data!$BY312=BP$1),data!$BW312,"")</f>
        <v/>
      </c>
      <c r="BR312" s="17" t="str">
        <f ca="1">IF(data!$BX312=BS$1,data!$BW312,"")</f>
        <v/>
      </c>
      <c r="BS312" s="17" t="str">
        <f ca="1">IF(data!$BY312=BS$1,data!$BW312,"")</f>
        <v/>
      </c>
      <c r="BT312" s="17" t="str">
        <f ca="1">IF(OR(data!$BX312=BS$1,data!$BY312=BS$1),data!$BW312,"")</f>
        <v/>
      </c>
    </row>
    <row r="313" spans="1:72" s="11" customFormat="1" x14ac:dyDescent="0.25">
      <c r="A313" s="16" t="str">
        <f ca="1">IF(data!$BX313=B$1,data!$BW313,"")</f>
        <v/>
      </c>
      <c r="B313" s="16" t="str">
        <f ca="1">IF(data!$BY313=B$1,data!$BW313,"")</f>
        <v/>
      </c>
      <c r="C313" s="16" t="str">
        <f ca="1">IF(OR(data!$BX313=B$1,data!$BY313=B$1),data!$BW313,"")</f>
        <v/>
      </c>
      <c r="D313" s="17" t="str">
        <f ca="1">IF(data!$BX313=E$1,data!$BW313,"")</f>
        <v/>
      </c>
      <c r="E313" s="17" t="str">
        <f ca="1">IF(data!$BY313=E$1,data!$BW313,"")</f>
        <v/>
      </c>
      <c r="F313" s="17" t="str">
        <f ca="1">IF(OR(data!$BX313=E$1,data!$BY313=E$1),data!$BW313,"")</f>
        <v/>
      </c>
      <c r="G313" s="16" t="str">
        <f ca="1">IF(data!$BX313=H$1,data!$BW313,"")</f>
        <v/>
      </c>
      <c r="H313" s="16" t="str">
        <f ca="1">IF(data!$BY313=H$1,data!$BW313,"")</f>
        <v/>
      </c>
      <c r="I313" s="16" t="str">
        <f ca="1">IF(OR(data!$BX313=H$1,data!$BY313=H$1),data!$BW313,"")</f>
        <v/>
      </c>
      <c r="J313" s="17" t="str">
        <f ca="1">IF(data!$BX313=K$1,data!$BW313,"")</f>
        <v/>
      </c>
      <c r="K313" s="17" t="str">
        <f ca="1">IF(data!$BY313=K$1,data!$BW313,"")</f>
        <v/>
      </c>
      <c r="L313" s="17" t="str">
        <f ca="1">IF(OR(data!$BX313=K$1,data!$BY313=K$1),data!$BW313,"")</f>
        <v/>
      </c>
      <c r="M313" s="16" t="str">
        <f ca="1">IF(data!$BX313=N$1,data!$BW313,"")</f>
        <v/>
      </c>
      <c r="N313" s="16" t="str">
        <f ca="1">IF(data!$BY313=N$1,data!$BW313,"")</f>
        <v/>
      </c>
      <c r="O313" s="16" t="str">
        <f ca="1">IF(OR(data!$BX313=N$1,data!$BY313=N$1),data!$BW313,"")</f>
        <v/>
      </c>
      <c r="P313" s="17" t="str">
        <f ca="1">IF(data!$BX313=Q$1,data!$BW313,"")</f>
        <v/>
      </c>
      <c r="Q313" s="17" t="str">
        <f ca="1">IF(data!$BY313=Q$1,data!$BW313,"")</f>
        <v/>
      </c>
      <c r="R313" s="17" t="str">
        <f ca="1">IF(OR(data!$BX313=Q$1,data!$BY313=Q$1),data!$BW313,"")</f>
        <v/>
      </c>
      <c r="S313" s="16" t="str">
        <f ca="1">IF(data!$BX313=T$1,data!$BW313,"")</f>
        <v/>
      </c>
      <c r="T313" s="16" t="str">
        <f ca="1">IF(data!$BY313=T$1,data!$BW313,"")</f>
        <v/>
      </c>
      <c r="U313" s="16" t="str">
        <f ca="1">IF(OR(data!$BX313=T$1,data!$BY313=T$1),data!$BW313,"")</f>
        <v/>
      </c>
      <c r="V313" s="17" t="str">
        <f ca="1">IF(data!$BX313=W$1,data!$BW313,"")</f>
        <v/>
      </c>
      <c r="W313" s="17" t="str">
        <f ca="1">IF(data!$BY313=W$1,data!$BW313,"")</f>
        <v/>
      </c>
      <c r="X313" s="17" t="str">
        <f ca="1">IF(OR(data!$BX313=W$1,data!$BY313=W$1),data!$BW313,"")</f>
        <v/>
      </c>
      <c r="Y313" s="16" t="str">
        <f ca="1">IF(data!$BX313=Z$1,data!$BW313,"")</f>
        <v/>
      </c>
      <c r="Z313" s="16" t="str">
        <f ca="1">IF(data!$BY313=Z$1,data!$BW313,"")</f>
        <v/>
      </c>
      <c r="AA313" s="16" t="str">
        <f ca="1">IF(OR(data!$BX313=Z$1,data!$BY313=Z$1),data!$BW313,"")</f>
        <v/>
      </c>
      <c r="AB313" s="17" t="str">
        <f ca="1">IF(data!$BX313=AC$1,data!$BW313,"")</f>
        <v/>
      </c>
      <c r="AC313" s="17" t="str">
        <f ca="1">IF(data!$BY313=AC$1,data!$BW313,"")</f>
        <v/>
      </c>
      <c r="AD313" s="17" t="str">
        <f ca="1">IF(OR(data!$BX313=AC$1,data!$BY313=AC$1),data!$BW313,"")</f>
        <v/>
      </c>
      <c r="AE313" s="16" t="str">
        <f ca="1">IF(data!$BX313=AF$1,data!$BW313,"")</f>
        <v/>
      </c>
      <c r="AF313" s="16" t="str">
        <f ca="1">IF(data!$BY313=AF$1,data!$BW313,"")</f>
        <v/>
      </c>
      <c r="AG313" s="16" t="str">
        <f ca="1">IF(OR(data!$BX313=AF$1,data!$BY313=AF$1),data!$BW313,"")</f>
        <v/>
      </c>
      <c r="AH313" s="17" t="str">
        <f ca="1">IF(data!$BX313=AI$1,data!$BW313,"")</f>
        <v/>
      </c>
      <c r="AI313" s="17" t="str">
        <f ca="1">IF(data!$BY313=AI$1,data!$BW313,"")</f>
        <v/>
      </c>
      <c r="AJ313" s="17" t="str">
        <f ca="1">IF(OR(data!$BX313=AI$1,data!$BY313=AI$1),data!$BW313,"")</f>
        <v/>
      </c>
      <c r="AK313" s="16" t="str">
        <f ca="1">IF(data!$BX313=AL$1,data!$BW313,"")</f>
        <v/>
      </c>
      <c r="AL313" s="16" t="str">
        <f ca="1">IF(data!$BY313=AL$1,data!$BW313,"")</f>
        <v/>
      </c>
      <c r="AM313" s="16" t="str">
        <f ca="1">IF(OR(data!$BX313=AL$1,data!$BY313=AL$1),data!$BW313,"")</f>
        <v/>
      </c>
      <c r="AN313" s="17" t="str">
        <f ca="1">IF(data!$BX313=AO$1,data!$BW313,"")</f>
        <v/>
      </c>
      <c r="AO313" s="17" t="str">
        <f ca="1">IF(data!$BY313=AO$1,data!$BW313,"")</f>
        <v/>
      </c>
      <c r="AP313" s="17" t="str">
        <f ca="1">IF(OR(data!$BX313=AO$1,data!$BY313=AO$1),data!$BW313,"")</f>
        <v/>
      </c>
      <c r="AQ313" s="16" t="str">
        <f ca="1">IF(data!$BX313=AR$1,data!$BW313,"")</f>
        <v/>
      </c>
      <c r="AR313" s="16" t="str">
        <f ca="1">IF(data!$BY313=AR$1,data!$BW313,"")</f>
        <v/>
      </c>
      <c r="AS313" s="16" t="str">
        <f ca="1">IF(OR(data!$BX313=AR$1,data!$BY313=AR$1),data!$BW313,"")</f>
        <v/>
      </c>
      <c r="AT313" s="17" t="str">
        <f ca="1">IF(data!$BX313=AU$1,data!$BW313,"")</f>
        <v/>
      </c>
      <c r="AU313" s="17" t="str">
        <f ca="1">IF(data!$BY313=AU$1,data!$BW313,"")</f>
        <v/>
      </c>
      <c r="AV313" s="17" t="str">
        <f ca="1">IF(OR(data!$BX313=AU$1,data!$BY313=AU$1),data!$BW313,"")</f>
        <v/>
      </c>
      <c r="AW313" s="16" t="str">
        <f ca="1">IF(data!$BX313=AX$1,data!$BW313,"")</f>
        <v/>
      </c>
      <c r="AX313" s="16" t="str">
        <f ca="1">IF(data!$BY313=AX$1,data!$BW313,"")</f>
        <v/>
      </c>
      <c r="AY313" s="16" t="str">
        <f ca="1">IF(OR(data!$BX313=AX$1,data!$BY313=AX$1),data!$BW313,"")</f>
        <v/>
      </c>
      <c r="AZ313" s="17" t="str">
        <f ca="1">IF(data!$BX313=BA$1,data!$BW313,"")</f>
        <v/>
      </c>
      <c r="BA313" s="17" t="str">
        <f ca="1">IF(data!$BY313=BA$1,data!$BW313,"")</f>
        <v/>
      </c>
      <c r="BB313" s="17" t="str">
        <f ca="1">IF(OR(data!$BX313=BA$1,data!$BY313=BA$1),data!$BW313,"")</f>
        <v/>
      </c>
      <c r="BC313" s="16" t="str">
        <f ca="1">IF(data!$BX313=BD$1,data!$BW313,"")</f>
        <v/>
      </c>
      <c r="BD313" s="16" t="str">
        <f ca="1">IF(data!$BY313=BD$1,data!$BW313,"")</f>
        <v/>
      </c>
      <c r="BE313" s="16" t="str">
        <f ca="1">IF(OR(data!$BX313=BD$1,data!$BY313=BD$1),data!$BW313,"")</f>
        <v/>
      </c>
      <c r="BF313" s="17" t="str">
        <f ca="1">IF(data!$BX313=BG$1,data!$BW313,"")</f>
        <v/>
      </c>
      <c r="BG313" s="17" t="str">
        <f ca="1">IF(data!$BY313=BG$1,data!$BW313,"")</f>
        <v/>
      </c>
      <c r="BH313" s="17" t="str">
        <f ca="1">IF(OR(data!$BX313=BG$1,data!$BY313=BG$1),data!$BW313,"")</f>
        <v/>
      </c>
      <c r="BI313" s="16" t="str">
        <f ca="1">IF(data!$BX313=BJ$1,data!$BW313,"")</f>
        <v/>
      </c>
      <c r="BJ313" s="16" t="str">
        <f ca="1">IF(data!$BY313=BJ$1,data!$BW313,"")</f>
        <v/>
      </c>
      <c r="BK313" s="16" t="str">
        <f ca="1">IF(OR(data!$BX313=BJ$1,data!$BY313=BJ$1),data!$BW313,"")</f>
        <v/>
      </c>
      <c r="BL313" s="17" t="str">
        <f ca="1">IF(data!$BX313=BM$1,data!$BW313,"")</f>
        <v/>
      </c>
      <c r="BM313" s="17" t="str">
        <f ca="1">IF(data!$BY313=BM$1,data!$BW313,"")</f>
        <v/>
      </c>
      <c r="BN313" s="17" t="str">
        <f ca="1">IF(OR(data!$BX313=BM$1,data!$BY313=BM$1),data!$BW313,"")</f>
        <v/>
      </c>
      <c r="BO313" s="16" t="str">
        <f ca="1">IF(data!$BX313=BP$1,data!$BW313,"")</f>
        <v/>
      </c>
      <c r="BP313" s="16" t="str">
        <f ca="1">IF(data!$BY313=BP$1,data!$BW313,"")</f>
        <v/>
      </c>
      <c r="BQ313" s="16" t="str">
        <f ca="1">IF(OR(data!$BX313=BP$1,data!$BY313=BP$1),data!$BW313,"")</f>
        <v/>
      </c>
      <c r="BR313" s="17" t="str">
        <f ca="1">IF(data!$BX313=BS$1,data!$BW313,"")</f>
        <v/>
      </c>
      <c r="BS313" s="17" t="str">
        <f ca="1">IF(data!$BY313=BS$1,data!$BW313,"")</f>
        <v/>
      </c>
      <c r="BT313" s="17" t="str">
        <f ca="1">IF(OR(data!$BX313=BS$1,data!$BY313=BS$1),data!$BW313,"")</f>
        <v/>
      </c>
    </row>
    <row r="314" spans="1:72" s="11" customFormat="1" x14ac:dyDescent="0.25">
      <c r="A314" s="16" t="str">
        <f ca="1">IF(data!$BX314=B$1,data!$BW314,"")</f>
        <v/>
      </c>
      <c r="B314" s="16" t="str">
        <f ca="1">IF(data!$BY314=B$1,data!$BW314,"")</f>
        <v/>
      </c>
      <c r="C314" s="16" t="str">
        <f ca="1">IF(OR(data!$BX314=B$1,data!$BY314=B$1),data!$BW314,"")</f>
        <v/>
      </c>
      <c r="D314" s="17" t="str">
        <f ca="1">IF(data!$BX314=E$1,data!$BW314,"")</f>
        <v/>
      </c>
      <c r="E314" s="17" t="str">
        <f ca="1">IF(data!$BY314=E$1,data!$BW314,"")</f>
        <v/>
      </c>
      <c r="F314" s="17" t="str">
        <f ca="1">IF(OR(data!$BX314=E$1,data!$BY314=E$1),data!$BW314,"")</f>
        <v/>
      </c>
      <c r="G314" s="16" t="str">
        <f ca="1">IF(data!$BX314=H$1,data!$BW314,"")</f>
        <v/>
      </c>
      <c r="H314" s="16" t="str">
        <f ca="1">IF(data!$BY314=H$1,data!$BW314,"")</f>
        <v/>
      </c>
      <c r="I314" s="16" t="str">
        <f ca="1">IF(OR(data!$BX314=H$1,data!$BY314=H$1),data!$BW314,"")</f>
        <v/>
      </c>
      <c r="J314" s="17" t="str">
        <f ca="1">IF(data!$BX314=K$1,data!$BW314,"")</f>
        <v/>
      </c>
      <c r="K314" s="17" t="str">
        <f ca="1">IF(data!$BY314=K$1,data!$BW314,"")</f>
        <v/>
      </c>
      <c r="L314" s="17" t="str">
        <f ca="1">IF(OR(data!$BX314=K$1,data!$BY314=K$1),data!$BW314,"")</f>
        <v/>
      </c>
      <c r="M314" s="16" t="str">
        <f ca="1">IF(data!$BX314=N$1,data!$BW314,"")</f>
        <v/>
      </c>
      <c r="N314" s="16" t="str">
        <f ca="1">IF(data!$BY314=N$1,data!$BW314,"")</f>
        <v/>
      </c>
      <c r="O314" s="16" t="str">
        <f ca="1">IF(OR(data!$BX314=N$1,data!$BY314=N$1),data!$BW314,"")</f>
        <v/>
      </c>
      <c r="P314" s="17" t="str">
        <f ca="1">IF(data!$BX314=Q$1,data!$BW314,"")</f>
        <v/>
      </c>
      <c r="Q314" s="17" t="str">
        <f ca="1">IF(data!$BY314=Q$1,data!$BW314,"")</f>
        <v/>
      </c>
      <c r="R314" s="17" t="str">
        <f ca="1">IF(OR(data!$BX314=Q$1,data!$BY314=Q$1),data!$BW314,"")</f>
        <v/>
      </c>
      <c r="S314" s="16" t="str">
        <f ca="1">IF(data!$BX314=T$1,data!$BW314,"")</f>
        <v/>
      </c>
      <c r="T314" s="16" t="str">
        <f ca="1">IF(data!$BY314=T$1,data!$BW314,"")</f>
        <v/>
      </c>
      <c r="U314" s="16" t="str">
        <f ca="1">IF(OR(data!$BX314=T$1,data!$BY314=T$1),data!$BW314,"")</f>
        <v/>
      </c>
      <c r="V314" s="17" t="str">
        <f ca="1">IF(data!$BX314=W$1,data!$BW314,"")</f>
        <v/>
      </c>
      <c r="W314" s="17" t="str">
        <f ca="1">IF(data!$BY314=W$1,data!$BW314,"")</f>
        <v/>
      </c>
      <c r="X314" s="17" t="str">
        <f ca="1">IF(OR(data!$BX314=W$1,data!$BY314=W$1),data!$BW314,"")</f>
        <v/>
      </c>
      <c r="Y314" s="16" t="str">
        <f ca="1">IF(data!$BX314=Z$1,data!$BW314,"")</f>
        <v/>
      </c>
      <c r="Z314" s="16" t="str">
        <f ca="1">IF(data!$BY314=Z$1,data!$BW314,"")</f>
        <v/>
      </c>
      <c r="AA314" s="16" t="str">
        <f ca="1">IF(OR(data!$BX314=Z$1,data!$BY314=Z$1),data!$BW314,"")</f>
        <v/>
      </c>
      <c r="AB314" s="17" t="str">
        <f ca="1">IF(data!$BX314=AC$1,data!$BW314,"")</f>
        <v/>
      </c>
      <c r="AC314" s="17" t="str">
        <f ca="1">IF(data!$BY314=AC$1,data!$BW314,"")</f>
        <v/>
      </c>
      <c r="AD314" s="17" t="str">
        <f ca="1">IF(OR(data!$BX314=AC$1,data!$BY314=AC$1),data!$BW314,"")</f>
        <v/>
      </c>
      <c r="AE314" s="16" t="str">
        <f ca="1">IF(data!$BX314=AF$1,data!$BW314,"")</f>
        <v/>
      </c>
      <c r="AF314" s="16" t="str">
        <f ca="1">IF(data!$BY314=AF$1,data!$BW314,"")</f>
        <v/>
      </c>
      <c r="AG314" s="16" t="str">
        <f ca="1">IF(OR(data!$BX314=AF$1,data!$BY314=AF$1),data!$BW314,"")</f>
        <v/>
      </c>
      <c r="AH314" s="17" t="str">
        <f ca="1">IF(data!$BX314=AI$1,data!$BW314,"")</f>
        <v/>
      </c>
      <c r="AI314" s="17" t="str">
        <f ca="1">IF(data!$BY314=AI$1,data!$BW314,"")</f>
        <v/>
      </c>
      <c r="AJ314" s="17" t="str">
        <f ca="1">IF(OR(data!$BX314=AI$1,data!$BY314=AI$1),data!$BW314,"")</f>
        <v/>
      </c>
      <c r="AK314" s="16" t="str">
        <f ca="1">IF(data!$BX314=AL$1,data!$BW314,"")</f>
        <v/>
      </c>
      <c r="AL314" s="16" t="str">
        <f ca="1">IF(data!$BY314=AL$1,data!$BW314,"")</f>
        <v/>
      </c>
      <c r="AM314" s="16" t="str">
        <f ca="1">IF(OR(data!$BX314=AL$1,data!$BY314=AL$1),data!$BW314,"")</f>
        <v/>
      </c>
      <c r="AN314" s="17" t="str">
        <f ca="1">IF(data!$BX314=AO$1,data!$BW314,"")</f>
        <v/>
      </c>
      <c r="AO314" s="17" t="str">
        <f ca="1">IF(data!$BY314=AO$1,data!$BW314,"")</f>
        <v/>
      </c>
      <c r="AP314" s="17" t="str">
        <f ca="1">IF(OR(data!$BX314=AO$1,data!$BY314=AO$1),data!$BW314,"")</f>
        <v/>
      </c>
      <c r="AQ314" s="16" t="str">
        <f ca="1">IF(data!$BX314=AR$1,data!$BW314,"")</f>
        <v/>
      </c>
      <c r="AR314" s="16" t="str">
        <f ca="1">IF(data!$BY314=AR$1,data!$BW314,"")</f>
        <v/>
      </c>
      <c r="AS314" s="16" t="str">
        <f ca="1">IF(OR(data!$BX314=AR$1,data!$BY314=AR$1),data!$BW314,"")</f>
        <v/>
      </c>
      <c r="AT314" s="17" t="str">
        <f ca="1">IF(data!$BX314=AU$1,data!$BW314,"")</f>
        <v/>
      </c>
      <c r="AU314" s="17" t="str">
        <f ca="1">IF(data!$BY314=AU$1,data!$BW314,"")</f>
        <v/>
      </c>
      <c r="AV314" s="17" t="str">
        <f ca="1">IF(OR(data!$BX314=AU$1,data!$BY314=AU$1),data!$BW314,"")</f>
        <v/>
      </c>
      <c r="AW314" s="16" t="str">
        <f ca="1">IF(data!$BX314=AX$1,data!$BW314,"")</f>
        <v/>
      </c>
      <c r="AX314" s="16" t="str">
        <f ca="1">IF(data!$BY314=AX$1,data!$BW314,"")</f>
        <v/>
      </c>
      <c r="AY314" s="16" t="str">
        <f ca="1">IF(OR(data!$BX314=AX$1,data!$BY314=AX$1),data!$BW314,"")</f>
        <v/>
      </c>
      <c r="AZ314" s="17" t="str">
        <f ca="1">IF(data!$BX314=BA$1,data!$BW314,"")</f>
        <v/>
      </c>
      <c r="BA314" s="17" t="str">
        <f ca="1">IF(data!$BY314=BA$1,data!$BW314,"")</f>
        <v/>
      </c>
      <c r="BB314" s="17" t="str">
        <f ca="1">IF(OR(data!$BX314=BA$1,data!$BY314=BA$1),data!$BW314,"")</f>
        <v/>
      </c>
      <c r="BC314" s="16" t="str">
        <f ca="1">IF(data!$BX314=BD$1,data!$BW314,"")</f>
        <v/>
      </c>
      <c r="BD314" s="16" t="str">
        <f ca="1">IF(data!$BY314=BD$1,data!$BW314,"")</f>
        <v/>
      </c>
      <c r="BE314" s="16" t="str">
        <f ca="1">IF(OR(data!$BX314=BD$1,data!$BY314=BD$1),data!$BW314,"")</f>
        <v/>
      </c>
      <c r="BF314" s="17" t="str">
        <f ca="1">IF(data!$BX314=BG$1,data!$BW314,"")</f>
        <v/>
      </c>
      <c r="BG314" s="17" t="str">
        <f ca="1">IF(data!$BY314=BG$1,data!$BW314,"")</f>
        <v/>
      </c>
      <c r="BH314" s="17" t="str">
        <f ca="1">IF(OR(data!$BX314=BG$1,data!$BY314=BG$1),data!$BW314,"")</f>
        <v/>
      </c>
      <c r="BI314" s="16" t="str">
        <f ca="1">IF(data!$BX314=BJ$1,data!$BW314,"")</f>
        <v/>
      </c>
      <c r="BJ314" s="16" t="str">
        <f ca="1">IF(data!$BY314=BJ$1,data!$BW314,"")</f>
        <v/>
      </c>
      <c r="BK314" s="16" t="str">
        <f ca="1">IF(OR(data!$BX314=BJ$1,data!$BY314=BJ$1),data!$BW314,"")</f>
        <v/>
      </c>
      <c r="BL314" s="17" t="str">
        <f ca="1">IF(data!$BX314=BM$1,data!$BW314,"")</f>
        <v/>
      </c>
      <c r="BM314" s="17" t="str">
        <f ca="1">IF(data!$BY314=BM$1,data!$BW314,"")</f>
        <v/>
      </c>
      <c r="BN314" s="17" t="str">
        <f ca="1">IF(OR(data!$BX314=BM$1,data!$BY314=BM$1),data!$BW314,"")</f>
        <v/>
      </c>
      <c r="BO314" s="16" t="str">
        <f ca="1">IF(data!$BX314=BP$1,data!$BW314,"")</f>
        <v/>
      </c>
      <c r="BP314" s="16" t="str">
        <f ca="1">IF(data!$BY314=BP$1,data!$BW314,"")</f>
        <v/>
      </c>
      <c r="BQ314" s="16" t="str">
        <f ca="1">IF(OR(data!$BX314=BP$1,data!$BY314=BP$1),data!$BW314,"")</f>
        <v/>
      </c>
      <c r="BR314" s="17" t="str">
        <f ca="1">IF(data!$BX314=BS$1,data!$BW314,"")</f>
        <v/>
      </c>
      <c r="BS314" s="17" t="str">
        <f ca="1">IF(data!$BY314=BS$1,data!$BW314,"")</f>
        <v/>
      </c>
      <c r="BT314" s="17" t="str">
        <f ca="1">IF(OR(data!$BX314=BS$1,data!$BY314=BS$1),data!$BW314,"")</f>
        <v/>
      </c>
    </row>
    <row r="315" spans="1:72" s="11" customFormat="1" x14ac:dyDescent="0.25">
      <c r="A315" s="16" t="str">
        <f ca="1">IF(data!$BX315=B$1,data!$BW315,"")</f>
        <v/>
      </c>
      <c r="B315" s="16" t="str">
        <f ca="1">IF(data!$BY315=B$1,data!$BW315,"")</f>
        <v/>
      </c>
      <c r="C315" s="16" t="str">
        <f ca="1">IF(OR(data!$BX315=B$1,data!$BY315=B$1),data!$BW315,"")</f>
        <v/>
      </c>
      <c r="D315" s="17" t="str">
        <f ca="1">IF(data!$BX315=E$1,data!$BW315,"")</f>
        <v/>
      </c>
      <c r="E315" s="17" t="str">
        <f ca="1">IF(data!$BY315=E$1,data!$BW315,"")</f>
        <v/>
      </c>
      <c r="F315" s="17" t="str">
        <f ca="1">IF(OR(data!$BX315=E$1,data!$BY315=E$1),data!$BW315,"")</f>
        <v/>
      </c>
      <c r="G315" s="16" t="str">
        <f ca="1">IF(data!$BX315=H$1,data!$BW315,"")</f>
        <v/>
      </c>
      <c r="H315" s="16" t="str">
        <f ca="1">IF(data!$BY315=H$1,data!$BW315,"")</f>
        <v/>
      </c>
      <c r="I315" s="16" t="str">
        <f ca="1">IF(OR(data!$BX315=H$1,data!$BY315=H$1),data!$BW315,"")</f>
        <v/>
      </c>
      <c r="J315" s="17" t="str">
        <f ca="1">IF(data!$BX315=K$1,data!$BW315,"")</f>
        <v/>
      </c>
      <c r="K315" s="17" t="str">
        <f ca="1">IF(data!$BY315=K$1,data!$BW315,"")</f>
        <v/>
      </c>
      <c r="L315" s="17" t="str">
        <f ca="1">IF(OR(data!$BX315=K$1,data!$BY315=K$1),data!$BW315,"")</f>
        <v/>
      </c>
      <c r="M315" s="16" t="str">
        <f ca="1">IF(data!$BX315=N$1,data!$BW315,"")</f>
        <v/>
      </c>
      <c r="N315" s="16" t="str">
        <f ca="1">IF(data!$BY315=N$1,data!$BW315,"")</f>
        <v/>
      </c>
      <c r="O315" s="16" t="str">
        <f ca="1">IF(OR(data!$BX315=N$1,data!$BY315=N$1),data!$BW315,"")</f>
        <v/>
      </c>
      <c r="P315" s="17" t="str">
        <f ca="1">IF(data!$BX315=Q$1,data!$BW315,"")</f>
        <v/>
      </c>
      <c r="Q315" s="17" t="str">
        <f ca="1">IF(data!$BY315=Q$1,data!$BW315,"")</f>
        <v/>
      </c>
      <c r="R315" s="17" t="str">
        <f ca="1">IF(OR(data!$BX315=Q$1,data!$BY315=Q$1),data!$BW315,"")</f>
        <v/>
      </c>
      <c r="S315" s="16" t="str">
        <f ca="1">IF(data!$BX315=T$1,data!$BW315,"")</f>
        <v/>
      </c>
      <c r="T315" s="16" t="str">
        <f ca="1">IF(data!$BY315=T$1,data!$BW315,"")</f>
        <v/>
      </c>
      <c r="U315" s="16" t="str">
        <f ca="1">IF(OR(data!$BX315=T$1,data!$BY315=T$1),data!$BW315,"")</f>
        <v/>
      </c>
      <c r="V315" s="17" t="str">
        <f ca="1">IF(data!$BX315=W$1,data!$BW315,"")</f>
        <v/>
      </c>
      <c r="W315" s="17" t="str">
        <f ca="1">IF(data!$BY315=W$1,data!$BW315,"")</f>
        <v/>
      </c>
      <c r="X315" s="17" t="str">
        <f ca="1">IF(OR(data!$BX315=W$1,data!$BY315=W$1),data!$BW315,"")</f>
        <v/>
      </c>
      <c r="Y315" s="16" t="str">
        <f ca="1">IF(data!$BX315=Z$1,data!$BW315,"")</f>
        <v/>
      </c>
      <c r="Z315" s="16" t="str">
        <f ca="1">IF(data!$BY315=Z$1,data!$BW315,"")</f>
        <v/>
      </c>
      <c r="AA315" s="16" t="str">
        <f ca="1">IF(OR(data!$BX315=Z$1,data!$BY315=Z$1),data!$BW315,"")</f>
        <v/>
      </c>
      <c r="AB315" s="17" t="str">
        <f ca="1">IF(data!$BX315=AC$1,data!$BW315,"")</f>
        <v/>
      </c>
      <c r="AC315" s="17" t="str">
        <f ca="1">IF(data!$BY315=AC$1,data!$BW315,"")</f>
        <v/>
      </c>
      <c r="AD315" s="17" t="str">
        <f ca="1">IF(OR(data!$BX315=AC$1,data!$BY315=AC$1),data!$BW315,"")</f>
        <v/>
      </c>
      <c r="AE315" s="16" t="str">
        <f ca="1">IF(data!$BX315=AF$1,data!$BW315,"")</f>
        <v/>
      </c>
      <c r="AF315" s="16" t="str">
        <f ca="1">IF(data!$BY315=AF$1,data!$BW315,"")</f>
        <v/>
      </c>
      <c r="AG315" s="16" t="str">
        <f ca="1">IF(OR(data!$BX315=AF$1,data!$BY315=AF$1),data!$BW315,"")</f>
        <v/>
      </c>
      <c r="AH315" s="17" t="str">
        <f ca="1">IF(data!$BX315=AI$1,data!$BW315,"")</f>
        <v/>
      </c>
      <c r="AI315" s="17" t="str">
        <f ca="1">IF(data!$BY315=AI$1,data!$BW315,"")</f>
        <v/>
      </c>
      <c r="AJ315" s="17" t="str">
        <f ca="1">IF(OR(data!$BX315=AI$1,data!$BY315=AI$1),data!$BW315,"")</f>
        <v/>
      </c>
      <c r="AK315" s="16" t="str">
        <f ca="1">IF(data!$BX315=AL$1,data!$BW315,"")</f>
        <v/>
      </c>
      <c r="AL315" s="16" t="str">
        <f ca="1">IF(data!$BY315=AL$1,data!$BW315,"")</f>
        <v/>
      </c>
      <c r="AM315" s="16" t="str">
        <f ca="1">IF(OR(data!$BX315=AL$1,data!$BY315=AL$1),data!$BW315,"")</f>
        <v/>
      </c>
      <c r="AN315" s="17" t="str">
        <f ca="1">IF(data!$BX315=AO$1,data!$BW315,"")</f>
        <v/>
      </c>
      <c r="AO315" s="17" t="str">
        <f ca="1">IF(data!$BY315=AO$1,data!$BW315,"")</f>
        <v/>
      </c>
      <c r="AP315" s="17" t="str">
        <f ca="1">IF(OR(data!$BX315=AO$1,data!$BY315=AO$1),data!$BW315,"")</f>
        <v/>
      </c>
      <c r="AQ315" s="16" t="str">
        <f ca="1">IF(data!$BX315=AR$1,data!$BW315,"")</f>
        <v/>
      </c>
      <c r="AR315" s="16" t="str">
        <f ca="1">IF(data!$BY315=AR$1,data!$BW315,"")</f>
        <v/>
      </c>
      <c r="AS315" s="16" t="str">
        <f ca="1">IF(OR(data!$BX315=AR$1,data!$BY315=AR$1),data!$BW315,"")</f>
        <v/>
      </c>
      <c r="AT315" s="17" t="str">
        <f ca="1">IF(data!$BX315=AU$1,data!$BW315,"")</f>
        <v/>
      </c>
      <c r="AU315" s="17" t="str">
        <f ca="1">IF(data!$BY315=AU$1,data!$BW315,"")</f>
        <v/>
      </c>
      <c r="AV315" s="17" t="str">
        <f ca="1">IF(OR(data!$BX315=AU$1,data!$BY315=AU$1),data!$BW315,"")</f>
        <v/>
      </c>
      <c r="AW315" s="16" t="str">
        <f ca="1">IF(data!$BX315=AX$1,data!$BW315,"")</f>
        <v/>
      </c>
      <c r="AX315" s="16" t="str">
        <f ca="1">IF(data!$BY315=AX$1,data!$BW315,"")</f>
        <v/>
      </c>
      <c r="AY315" s="16" t="str">
        <f ca="1">IF(OR(data!$BX315=AX$1,data!$BY315=AX$1),data!$BW315,"")</f>
        <v/>
      </c>
      <c r="AZ315" s="17" t="str">
        <f ca="1">IF(data!$BX315=BA$1,data!$BW315,"")</f>
        <v/>
      </c>
      <c r="BA315" s="17" t="str">
        <f ca="1">IF(data!$BY315=BA$1,data!$BW315,"")</f>
        <v/>
      </c>
      <c r="BB315" s="17" t="str">
        <f ca="1">IF(OR(data!$BX315=BA$1,data!$BY315=BA$1),data!$BW315,"")</f>
        <v/>
      </c>
      <c r="BC315" s="16" t="str">
        <f ca="1">IF(data!$BX315=BD$1,data!$BW315,"")</f>
        <v/>
      </c>
      <c r="BD315" s="16" t="str">
        <f ca="1">IF(data!$BY315=BD$1,data!$BW315,"")</f>
        <v/>
      </c>
      <c r="BE315" s="16" t="str">
        <f ca="1">IF(OR(data!$BX315=BD$1,data!$BY315=BD$1),data!$BW315,"")</f>
        <v/>
      </c>
      <c r="BF315" s="17" t="str">
        <f ca="1">IF(data!$BX315=BG$1,data!$BW315,"")</f>
        <v/>
      </c>
      <c r="BG315" s="17" t="str">
        <f ca="1">IF(data!$BY315=BG$1,data!$BW315,"")</f>
        <v/>
      </c>
      <c r="BH315" s="17" t="str">
        <f ca="1">IF(OR(data!$BX315=BG$1,data!$BY315=BG$1),data!$BW315,"")</f>
        <v/>
      </c>
      <c r="BI315" s="16" t="str">
        <f ca="1">IF(data!$BX315=BJ$1,data!$BW315,"")</f>
        <v/>
      </c>
      <c r="BJ315" s="16" t="str">
        <f ca="1">IF(data!$BY315=BJ$1,data!$BW315,"")</f>
        <v/>
      </c>
      <c r="BK315" s="16" t="str">
        <f ca="1">IF(OR(data!$BX315=BJ$1,data!$BY315=BJ$1),data!$BW315,"")</f>
        <v/>
      </c>
      <c r="BL315" s="17" t="str">
        <f ca="1">IF(data!$BX315=BM$1,data!$BW315,"")</f>
        <v/>
      </c>
      <c r="BM315" s="17" t="str">
        <f ca="1">IF(data!$BY315=BM$1,data!$BW315,"")</f>
        <v/>
      </c>
      <c r="BN315" s="17" t="str">
        <f ca="1">IF(OR(data!$BX315=BM$1,data!$BY315=BM$1),data!$BW315,"")</f>
        <v/>
      </c>
      <c r="BO315" s="16" t="str">
        <f ca="1">IF(data!$BX315=BP$1,data!$BW315,"")</f>
        <v/>
      </c>
      <c r="BP315" s="16" t="str">
        <f ca="1">IF(data!$BY315=BP$1,data!$BW315,"")</f>
        <v/>
      </c>
      <c r="BQ315" s="16" t="str">
        <f ca="1">IF(OR(data!$BX315=BP$1,data!$BY315=BP$1),data!$BW315,"")</f>
        <v/>
      </c>
      <c r="BR315" s="17" t="str">
        <f ca="1">IF(data!$BX315=BS$1,data!$BW315,"")</f>
        <v/>
      </c>
      <c r="BS315" s="17" t="str">
        <f ca="1">IF(data!$BY315=BS$1,data!$BW315,"")</f>
        <v/>
      </c>
      <c r="BT315" s="17" t="str">
        <f ca="1">IF(OR(data!$BX315=BS$1,data!$BY315=BS$1),data!$BW315,"")</f>
        <v/>
      </c>
    </row>
    <row r="316" spans="1:72" s="11" customFormat="1" x14ac:dyDescent="0.25">
      <c r="A316" s="16" t="str">
        <f ca="1">IF(data!$BX316=B$1,data!$BW316,"")</f>
        <v/>
      </c>
      <c r="B316" s="16" t="str">
        <f ca="1">IF(data!$BY316=B$1,data!$BW316,"")</f>
        <v/>
      </c>
      <c r="C316" s="16" t="str">
        <f ca="1">IF(OR(data!$BX316=B$1,data!$BY316=B$1),data!$BW316,"")</f>
        <v/>
      </c>
      <c r="D316" s="17" t="str">
        <f ca="1">IF(data!$BX316=E$1,data!$BW316,"")</f>
        <v/>
      </c>
      <c r="E316" s="17" t="str">
        <f ca="1">IF(data!$BY316=E$1,data!$BW316,"")</f>
        <v/>
      </c>
      <c r="F316" s="17" t="str">
        <f ca="1">IF(OR(data!$BX316=E$1,data!$BY316=E$1),data!$BW316,"")</f>
        <v/>
      </c>
      <c r="G316" s="16" t="str">
        <f ca="1">IF(data!$BX316=H$1,data!$BW316,"")</f>
        <v/>
      </c>
      <c r="H316" s="16" t="str">
        <f ca="1">IF(data!$BY316=H$1,data!$BW316,"")</f>
        <v/>
      </c>
      <c r="I316" s="16" t="str">
        <f ca="1">IF(OR(data!$BX316=H$1,data!$BY316=H$1),data!$BW316,"")</f>
        <v/>
      </c>
      <c r="J316" s="17" t="str">
        <f ca="1">IF(data!$BX316=K$1,data!$BW316,"")</f>
        <v/>
      </c>
      <c r="K316" s="17" t="str">
        <f ca="1">IF(data!$BY316=K$1,data!$BW316,"")</f>
        <v/>
      </c>
      <c r="L316" s="17" t="str">
        <f ca="1">IF(OR(data!$BX316=K$1,data!$BY316=K$1),data!$BW316,"")</f>
        <v/>
      </c>
      <c r="M316" s="16" t="str">
        <f ca="1">IF(data!$BX316=N$1,data!$BW316,"")</f>
        <v/>
      </c>
      <c r="N316" s="16" t="str">
        <f ca="1">IF(data!$BY316=N$1,data!$BW316,"")</f>
        <v/>
      </c>
      <c r="O316" s="16" t="str">
        <f ca="1">IF(OR(data!$BX316=N$1,data!$BY316=N$1),data!$BW316,"")</f>
        <v/>
      </c>
      <c r="P316" s="17" t="str">
        <f ca="1">IF(data!$BX316=Q$1,data!$BW316,"")</f>
        <v/>
      </c>
      <c r="Q316" s="17" t="str">
        <f ca="1">IF(data!$BY316=Q$1,data!$BW316,"")</f>
        <v/>
      </c>
      <c r="R316" s="17" t="str">
        <f ca="1">IF(OR(data!$BX316=Q$1,data!$BY316=Q$1),data!$BW316,"")</f>
        <v/>
      </c>
      <c r="S316" s="16" t="str">
        <f ca="1">IF(data!$BX316=T$1,data!$BW316,"")</f>
        <v/>
      </c>
      <c r="T316" s="16" t="str">
        <f ca="1">IF(data!$BY316=T$1,data!$BW316,"")</f>
        <v/>
      </c>
      <c r="U316" s="16" t="str">
        <f ca="1">IF(OR(data!$BX316=T$1,data!$BY316=T$1),data!$BW316,"")</f>
        <v/>
      </c>
      <c r="V316" s="17" t="str">
        <f ca="1">IF(data!$BX316=W$1,data!$BW316,"")</f>
        <v/>
      </c>
      <c r="W316" s="17" t="str">
        <f ca="1">IF(data!$BY316=W$1,data!$BW316,"")</f>
        <v/>
      </c>
      <c r="X316" s="17" t="str">
        <f ca="1">IF(OR(data!$BX316=W$1,data!$BY316=W$1),data!$BW316,"")</f>
        <v/>
      </c>
      <c r="Y316" s="16" t="str">
        <f ca="1">IF(data!$BX316=Z$1,data!$BW316,"")</f>
        <v/>
      </c>
      <c r="Z316" s="16" t="str">
        <f ca="1">IF(data!$BY316=Z$1,data!$BW316,"")</f>
        <v/>
      </c>
      <c r="AA316" s="16" t="str">
        <f ca="1">IF(OR(data!$BX316=Z$1,data!$BY316=Z$1),data!$BW316,"")</f>
        <v/>
      </c>
      <c r="AB316" s="17" t="str">
        <f ca="1">IF(data!$BX316=AC$1,data!$BW316,"")</f>
        <v/>
      </c>
      <c r="AC316" s="17" t="str">
        <f ca="1">IF(data!$BY316=AC$1,data!$BW316,"")</f>
        <v/>
      </c>
      <c r="AD316" s="17" t="str">
        <f ca="1">IF(OR(data!$BX316=AC$1,data!$BY316=AC$1),data!$BW316,"")</f>
        <v/>
      </c>
      <c r="AE316" s="16" t="str">
        <f ca="1">IF(data!$BX316=AF$1,data!$BW316,"")</f>
        <v/>
      </c>
      <c r="AF316" s="16" t="str">
        <f ca="1">IF(data!$BY316=AF$1,data!$BW316,"")</f>
        <v/>
      </c>
      <c r="AG316" s="16" t="str">
        <f ca="1">IF(OR(data!$BX316=AF$1,data!$BY316=AF$1),data!$BW316,"")</f>
        <v/>
      </c>
      <c r="AH316" s="17" t="str">
        <f ca="1">IF(data!$BX316=AI$1,data!$BW316,"")</f>
        <v/>
      </c>
      <c r="AI316" s="17" t="str">
        <f ca="1">IF(data!$BY316=AI$1,data!$BW316,"")</f>
        <v/>
      </c>
      <c r="AJ316" s="17" t="str">
        <f ca="1">IF(OR(data!$BX316=AI$1,data!$BY316=AI$1),data!$BW316,"")</f>
        <v/>
      </c>
      <c r="AK316" s="16" t="str">
        <f ca="1">IF(data!$BX316=AL$1,data!$BW316,"")</f>
        <v/>
      </c>
      <c r="AL316" s="16" t="str">
        <f ca="1">IF(data!$BY316=AL$1,data!$BW316,"")</f>
        <v/>
      </c>
      <c r="AM316" s="16" t="str">
        <f ca="1">IF(OR(data!$BX316=AL$1,data!$BY316=AL$1),data!$BW316,"")</f>
        <v/>
      </c>
      <c r="AN316" s="17" t="str">
        <f ca="1">IF(data!$BX316=AO$1,data!$BW316,"")</f>
        <v/>
      </c>
      <c r="AO316" s="17" t="str">
        <f ca="1">IF(data!$BY316=AO$1,data!$BW316,"")</f>
        <v/>
      </c>
      <c r="AP316" s="17" t="str">
        <f ca="1">IF(OR(data!$BX316=AO$1,data!$BY316=AO$1),data!$BW316,"")</f>
        <v/>
      </c>
      <c r="AQ316" s="16" t="str">
        <f ca="1">IF(data!$BX316=AR$1,data!$BW316,"")</f>
        <v/>
      </c>
      <c r="AR316" s="16" t="str">
        <f ca="1">IF(data!$BY316=AR$1,data!$BW316,"")</f>
        <v/>
      </c>
      <c r="AS316" s="16" t="str">
        <f ca="1">IF(OR(data!$BX316=AR$1,data!$BY316=AR$1),data!$BW316,"")</f>
        <v/>
      </c>
      <c r="AT316" s="17" t="str">
        <f ca="1">IF(data!$BX316=AU$1,data!$BW316,"")</f>
        <v/>
      </c>
      <c r="AU316" s="17" t="str">
        <f ca="1">IF(data!$BY316=AU$1,data!$BW316,"")</f>
        <v/>
      </c>
      <c r="AV316" s="17" t="str">
        <f ca="1">IF(OR(data!$BX316=AU$1,data!$BY316=AU$1),data!$BW316,"")</f>
        <v/>
      </c>
      <c r="AW316" s="16" t="str">
        <f ca="1">IF(data!$BX316=AX$1,data!$BW316,"")</f>
        <v/>
      </c>
      <c r="AX316" s="16" t="str">
        <f ca="1">IF(data!$BY316=AX$1,data!$BW316,"")</f>
        <v/>
      </c>
      <c r="AY316" s="16" t="str">
        <f ca="1">IF(OR(data!$BX316=AX$1,data!$BY316=AX$1),data!$BW316,"")</f>
        <v/>
      </c>
      <c r="AZ316" s="17" t="str">
        <f ca="1">IF(data!$BX316=BA$1,data!$BW316,"")</f>
        <v/>
      </c>
      <c r="BA316" s="17" t="str">
        <f ca="1">IF(data!$BY316=BA$1,data!$BW316,"")</f>
        <v/>
      </c>
      <c r="BB316" s="17" t="str">
        <f ca="1">IF(OR(data!$BX316=BA$1,data!$BY316=BA$1),data!$BW316,"")</f>
        <v/>
      </c>
      <c r="BC316" s="16" t="str">
        <f ca="1">IF(data!$BX316=BD$1,data!$BW316,"")</f>
        <v/>
      </c>
      <c r="BD316" s="16" t="str">
        <f ca="1">IF(data!$BY316=BD$1,data!$BW316,"")</f>
        <v/>
      </c>
      <c r="BE316" s="16" t="str">
        <f ca="1">IF(OR(data!$BX316=BD$1,data!$BY316=BD$1),data!$BW316,"")</f>
        <v/>
      </c>
      <c r="BF316" s="17" t="str">
        <f ca="1">IF(data!$BX316=BG$1,data!$BW316,"")</f>
        <v/>
      </c>
      <c r="BG316" s="17" t="str">
        <f ca="1">IF(data!$BY316=BG$1,data!$BW316,"")</f>
        <v/>
      </c>
      <c r="BH316" s="17" t="str">
        <f ca="1">IF(OR(data!$BX316=BG$1,data!$BY316=BG$1),data!$BW316,"")</f>
        <v/>
      </c>
      <c r="BI316" s="16" t="str">
        <f ca="1">IF(data!$BX316=BJ$1,data!$BW316,"")</f>
        <v/>
      </c>
      <c r="BJ316" s="16" t="str">
        <f ca="1">IF(data!$BY316=BJ$1,data!$BW316,"")</f>
        <v/>
      </c>
      <c r="BK316" s="16" t="str">
        <f ca="1">IF(OR(data!$BX316=BJ$1,data!$BY316=BJ$1),data!$BW316,"")</f>
        <v/>
      </c>
      <c r="BL316" s="17" t="str">
        <f ca="1">IF(data!$BX316=BM$1,data!$BW316,"")</f>
        <v/>
      </c>
      <c r="BM316" s="17" t="str">
        <f ca="1">IF(data!$BY316=BM$1,data!$BW316,"")</f>
        <v/>
      </c>
      <c r="BN316" s="17" t="str">
        <f ca="1">IF(OR(data!$BX316=BM$1,data!$BY316=BM$1),data!$BW316,"")</f>
        <v/>
      </c>
      <c r="BO316" s="16" t="str">
        <f ca="1">IF(data!$BX316=BP$1,data!$BW316,"")</f>
        <v/>
      </c>
      <c r="BP316" s="16" t="str">
        <f ca="1">IF(data!$BY316=BP$1,data!$BW316,"")</f>
        <v/>
      </c>
      <c r="BQ316" s="16" t="str">
        <f ca="1">IF(OR(data!$BX316=BP$1,data!$BY316=BP$1),data!$BW316,"")</f>
        <v/>
      </c>
      <c r="BR316" s="17" t="str">
        <f ca="1">IF(data!$BX316=BS$1,data!$BW316,"")</f>
        <v/>
      </c>
      <c r="BS316" s="17" t="str">
        <f ca="1">IF(data!$BY316=BS$1,data!$BW316,"")</f>
        <v/>
      </c>
      <c r="BT316" s="17" t="str">
        <f ca="1">IF(OR(data!$BX316=BS$1,data!$BY316=BS$1),data!$BW316,"")</f>
        <v/>
      </c>
    </row>
    <row r="317" spans="1:72" s="11" customFormat="1" x14ac:dyDescent="0.25">
      <c r="A317" s="16" t="str">
        <f ca="1">IF(data!$BX317=B$1,data!$BW317,"")</f>
        <v/>
      </c>
      <c r="B317" s="16" t="str">
        <f ca="1">IF(data!$BY317=B$1,data!$BW317,"")</f>
        <v/>
      </c>
      <c r="C317" s="16" t="str">
        <f ca="1">IF(OR(data!$BX317=B$1,data!$BY317=B$1),data!$BW317,"")</f>
        <v/>
      </c>
      <c r="D317" s="17" t="str">
        <f ca="1">IF(data!$BX317=E$1,data!$BW317,"")</f>
        <v/>
      </c>
      <c r="E317" s="17" t="str">
        <f ca="1">IF(data!$BY317=E$1,data!$BW317,"")</f>
        <v/>
      </c>
      <c r="F317" s="17" t="str">
        <f ca="1">IF(OR(data!$BX317=E$1,data!$BY317=E$1),data!$BW317,"")</f>
        <v/>
      </c>
      <c r="G317" s="16" t="str">
        <f ca="1">IF(data!$BX317=H$1,data!$BW317,"")</f>
        <v/>
      </c>
      <c r="H317" s="16" t="str">
        <f ca="1">IF(data!$BY317=H$1,data!$BW317,"")</f>
        <v/>
      </c>
      <c r="I317" s="16" t="str">
        <f ca="1">IF(OR(data!$BX317=H$1,data!$BY317=H$1),data!$BW317,"")</f>
        <v/>
      </c>
      <c r="J317" s="17" t="str">
        <f ca="1">IF(data!$BX317=K$1,data!$BW317,"")</f>
        <v/>
      </c>
      <c r="K317" s="17" t="str">
        <f ca="1">IF(data!$BY317=K$1,data!$BW317,"")</f>
        <v/>
      </c>
      <c r="L317" s="17" t="str">
        <f ca="1">IF(OR(data!$BX317=K$1,data!$BY317=K$1),data!$BW317,"")</f>
        <v/>
      </c>
      <c r="M317" s="16" t="str">
        <f ca="1">IF(data!$BX317=N$1,data!$BW317,"")</f>
        <v/>
      </c>
      <c r="N317" s="16" t="str">
        <f ca="1">IF(data!$BY317=N$1,data!$BW317,"")</f>
        <v/>
      </c>
      <c r="O317" s="16" t="str">
        <f ca="1">IF(OR(data!$BX317=N$1,data!$BY317=N$1),data!$BW317,"")</f>
        <v/>
      </c>
      <c r="P317" s="17" t="str">
        <f ca="1">IF(data!$BX317=Q$1,data!$BW317,"")</f>
        <v/>
      </c>
      <c r="Q317" s="17" t="str">
        <f ca="1">IF(data!$BY317=Q$1,data!$BW317,"")</f>
        <v/>
      </c>
      <c r="R317" s="17" t="str">
        <f ca="1">IF(OR(data!$BX317=Q$1,data!$BY317=Q$1),data!$BW317,"")</f>
        <v/>
      </c>
      <c r="S317" s="16" t="str">
        <f ca="1">IF(data!$BX317=T$1,data!$BW317,"")</f>
        <v/>
      </c>
      <c r="T317" s="16" t="str">
        <f ca="1">IF(data!$BY317=T$1,data!$BW317,"")</f>
        <v/>
      </c>
      <c r="U317" s="16" t="str">
        <f ca="1">IF(OR(data!$BX317=T$1,data!$BY317=T$1),data!$BW317,"")</f>
        <v/>
      </c>
      <c r="V317" s="17" t="str">
        <f ca="1">IF(data!$BX317=W$1,data!$BW317,"")</f>
        <v/>
      </c>
      <c r="W317" s="17" t="str">
        <f ca="1">IF(data!$BY317=W$1,data!$BW317,"")</f>
        <v/>
      </c>
      <c r="X317" s="17" t="str">
        <f ca="1">IF(OR(data!$BX317=W$1,data!$BY317=W$1),data!$BW317,"")</f>
        <v/>
      </c>
      <c r="Y317" s="16" t="str">
        <f ca="1">IF(data!$BX317=Z$1,data!$BW317,"")</f>
        <v/>
      </c>
      <c r="Z317" s="16" t="str">
        <f ca="1">IF(data!$BY317=Z$1,data!$BW317,"")</f>
        <v/>
      </c>
      <c r="AA317" s="16" t="str">
        <f ca="1">IF(OR(data!$BX317=Z$1,data!$BY317=Z$1),data!$BW317,"")</f>
        <v/>
      </c>
      <c r="AB317" s="17" t="str">
        <f ca="1">IF(data!$BX317=AC$1,data!$BW317,"")</f>
        <v/>
      </c>
      <c r="AC317" s="17" t="str">
        <f ca="1">IF(data!$BY317=AC$1,data!$BW317,"")</f>
        <v/>
      </c>
      <c r="AD317" s="17" t="str">
        <f ca="1">IF(OR(data!$BX317=AC$1,data!$BY317=AC$1),data!$BW317,"")</f>
        <v/>
      </c>
      <c r="AE317" s="16" t="str">
        <f ca="1">IF(data!$BX317=AF$1,data!$BW317,"")</f>
        <v/>
      </c>
      <c r="AF317" s="16" t="str">
        <f ca="1">IF(data!$BY317=AF$1,data!$BW317,"")</f>
        <v/>
      </c>
      <c r="AG317" s="16" t="str">
        <f ca="1">IF(OR(data!$BX317=AF$1,data!$BY317=AF$1),data!$BW317,"")</f>
        <v/>
      </c>
      <c r="AH317" s="17" t="str">
        <f ca="1">IF(data!$BX317=AI$1,data!$BW317,"")</f>
        <v/>
      </c>
      <c r="AI317" s="17" t="str">
        <f ca="1">IF(data!$BY317=AI$1,data!$BW317,"")</f>
        <v/>
      </c>
      <c r="AJ317" s="17" t="str">
        <f ca="1">IF(OR(data!$BX317=AI$1,data!$BY317=AI$1),data!$BW317,"")</f>
        <v/>
      </c>
      <c r="AK317" s="16" t="str">
        <f ca="1">IF(data!$BX317=AL$1,data!$BW317,"")</f>
        <v/>
      </c>
      <c r="AL317" s="16" t="str">
        <f ca="1">IF(data!$BY317=AL$1,data!$BW317,"")</f>
        <v/>
      </c>
      <c r="AM317" s="16" t="str">
        <f ca="1">IF(OR(data!$BX317=AL$1,data!$BY317=AL$1),data!$BW317,"")</f>
        <v/>
      </c>
      <c r="AN317" s="17" t="str">
        <f ca="1">IF(data!$BX317=AO$1,data!$BW317,"")</f>
        <v/>
      </c>
      <c r="AO317" s="17" t="str">
        <f ca="1">IF(data!$BY317=AO$1,data!$BW317,"")</f>
        <v/>
      </c>
      <c r="AP317" s="17" t="str">
        <f ca="1">IF(OR(data!$BX317=AO$1,data!$BY317=AO$1),data!$BW317,"")</f>
        <v/>
      </c>
      <c r="AQ317" s="16" t="str">
        <f ca="1">IF(data!$BX317=AR$1,data!$BW317,"")</f>
        <v/>
      </c>
      <c r="AR317" s="16" t="str">
        <f ca="1">IF(data!$BY317=AR$1,data!$BW317,"")</f>
        <v/>
      </c>
      <c r="AS317" s="16" t="str">
        <f ca="1">IF(OR(data!$BX317=AR$1,data!$BY317=AR$1),data!$BW317,"")</f>
        <v/>
      </c>
      <c r="AT317" s="17" t="str">
        <f ca="1">IF(data!$BX317=AU$1,data!$BW317,"")</f>
        <v/>
      </c>
      <c r="AU317" s="17" t="str">
        <f ca="1">IF(data!$BY317=AU$1,data!$BW317,"")</f>
        <v/>
      </c>
      <c r="AV317" s="17" t="str">
        <f ca="1">IF(OR(data!$BX317=AU$1,data!$BY317=AU$1),data!$BW317,"")</f>
        <v/>
      </c>
      <c r="AW317" s="16" t="str">
        <f ca="1">IF(data!$BX317=AX$1,data!$BW317,"")</f>
        <v/>
      </c>
      <c r="AX317" s="16" t="str">
        <f ca="1">IF(data!$BY317=AX$1,data!$BW317,"")</f>
        <v/>
      </c>
      <c r="AY317" s="16" t="str">
        <f ca="1">IF(OR(data!$BX317=AX$1,data!$BY317=AX$1),data!$BW317,"")</f>
        <v/>
      </c>
      <c r="AZ317" s="17" t="str">
        <f ca="1">IF(data!$BX317=BA$1,data!$BW317,"")</f>
        <v/>
      </c>
      <c r="BA317" s="17" t="str">
        <f ca="1">IF(data!$BY317=BA$1,data!$BW317,"")</f>
        <v/>
      </c>
      <c r="BB317" s="17" t="str">
        <f ca="1">IF(OR(data!$BX317=BA$1,data!$BY317=BA$1),data!$BW317,"")</f>
        <v/>
      </c>
      <c r="BC317" s="16" t="str">
        <f ca="1">IF(data!$BX317=BD$1,data!$BW317,"")</f>
        <v/>
      </c>
      <c r="BD317" s="16" t="str">
        <f ca="1">IF(data!$BY317=BD$1,data!$BW317,"")</f>
        <v/>
      </c>
      <c r="BE317" s="16" t="str">
        <f ca="1">IF(OR(data!$BX317=BD$1,data!$BY317=BD$1),data!$BW317,"")</f>
        <v/>
      </c>
      <c r="BF317" s="17" t="str">
        <f ca="1">IF(data!$BX317=BG$1,data!$BW317,"")</f>
        <v/>
      </c>
      <c r="BG317" s="17" t="str">
        <f ca="1">IF(data!$BY317=BG$1,data!$BW317,"")</f>
        <v/>
      </c>
      <c r="BH317" s="17" t="str">
        <f ca="1">IF(OR(data!$BX317=BG$1,data!$BY317=BG$1),data!$BW317,"")</f>
        <v/>
      </c>
      <c r="BI317" s="16" t="str">
        <f ca="1">IF(data!$BX317=BJ$1,data!$BW317,"")</f>
        <v/>
      </c>
      <c r="BJ317" s="16" t="str">
        <f ca="1">IF(data!$BY317=BJ$1,data!$BW317,"")</f>
        <v/>
      </c>
      <c r="BK317" s="16" t="str">
        <f ca="1">IF(OR(data!$BX317=BJ$1,data!$BY317=BJ$1),data!$BW317,"")</f>
        <v/>
      </c>
      <c r="BL317" s="17" t="str">
        <f ca="1">IF(data!$BX317=BM$1,data!$BW317,"")</f>
        <v/>
      </c>
      <c r="BM317" s="17" t="str">
        <f ca="1">IF(data!$BY317=BM$1,data!$BW317,"")</f>
        <v/>
      </c>
      <c r="BN317" s="17" t="str">
        <f ca="1">IF(OR(data!$BX317=BM$1,data!$BY317=BM$1),data!$BW317,"")</f>
        <v/>
      </c>
      <c r="BO317" s="16" t="str">
        <f ca="1">IF(data!$BX317=BP$1,data!$BW317,"")</f>
        <v/>
      </c>
      <c r="BP317" s="16" t="str">
        <f ca="1">IF(data!$BY317=BP$1,data!$BW317,"")</f>
        <v/>
      </c>
      <c r="BQ317" s="16" t="str">
        <f ca="1">IF(OR(data!$BX317=BP$1,data!$BY317=BP$1),data!$BW317,"")</f>
        <v/>
      </c>
      <c r="BR317" s="17" t="str">
        <f ca="1">IF(data!$BX317=BS$1,data!$BW317,"")</f>
        <v/>
      </c>
      <c r="BS317" s="17" t="str">
        <f ca="1">IF(data!$BY317=BS$1,data!$BW317,"")</f>
        <v/>
      </c>
      <c r="BT317" s="17" t="str">
        <f ca="1">IF(OR(data!$BX317=BS$1,data!$BY317=BS$1),data!$BW317,"")</f>
        <v/>
      </c>
    </row>
    <row r="318" spans="1:72" s="11" customFormat="1" x14ac:dyDescent="0.25">
      <c r="A318" s="16" t="str">
        <f ca="1">IF(data!$BX318=B$1,data!$BW318,"")</f>
        <v/>
      </c>
      <c r="B318" s="16" t="str">
        <f ca="1">IF(data!$BY318=B$1,data!$BW318,"")</f>
        <v/>
      </c>
      <c r="C318" s="16" t="str">
        <f ca="1">IF(OR(data!$BX318=B$1,data!$BY318=B$1),data!$BW318,"")</f>
        <v/>
      </c>
      <c r="D318" s="17" t="str">
        <f ca="1">IF(data!$BX318=E$1,data!$BW318,"")</f>
        <v/>
      </c>
      <c r="E318" s="17" t="str">
        <f ca="1">IF(data!$BY318=E$1,data!$BW318,"")</f>
        <v/>
      </c>
      <c r="F318" s="17" t="str">
        <f ca="1">IF(OR(data!$BX318=E$1,data!$BY318=E$1),data!$BW318,"")</f>
        <v/>
      </c>
      <c r="G318" s="16" t="str">
        <f ca="1">IF(data!$BX318=H$1,data!$BW318,"")</f>
        <v/>
      </c>
      <c r="H318" s="16" t="str">
        <f ca="1">IF(data!$BY318=H$1,data!$BW318,"")</f>
        <v/>
      </c>
      <c r="I318" s="16" t="str">
        <f ca="1">IF(OR(data!$BX318=H$1,data!$BY318=H$1),data!$BW318,"")</f>
        <v/>
      </c>
      <c r="J318" s="17" t="str">
        <f ca="1">IF(data!$BX318=K$1,data!$BW318,"")</f>
        <v/>
      </c>
      <c r="K318" s="17" t="str">
        <f ca="1">IF(data!$BY318=K$1,data!$BW318,"")</f>
        <v/>
      </c>
      <c r="L318" s="17" t="str">
        <f ca="1">IF(OR(data!$BX318=K$1,data!$BY318=K$1),data!$BW318,"")</f>
        <v/>
      </c>
      <c r="M318" s="16" t="str">
        <f ca="1">IF(data!$BX318=N$1,data!$BW318,"")</f>
        <v/>
      </c>
      <c r="N318" s="16" t="str">
        <f ca="1">IF(data!$BY318=N$1,data!$BW318,"")</f>
        <v/>
      </c>
      <c r="O318" s="16" t="str">
        <f ca="1">IF(OR(data!$BX318=N$1,data!$BY318=N$1),data!$BW318,"")</f>
        <v/>
      </c>
      <c r="P318" s="17" t="str">
        <f ca="1">IF(data!$BX318=Q$1,data!$BW318,"")</f>
        <v/>
      </c>
      <c r="Q318" s="17" t="str">
        <f ca="1">IF(data!$BY318=Q$1,data!$BW318,"")</f>
        <v/>
      </c>
      <c r="R318" s="17" t="str">
        <f ca="1">IF(OR(data!$BX318=Q$1,data!$BY318=Q$1),data!$BW318,"")</f>
        <v/>
      </c>
      <c r="S318" s="16" t="str">
        <f ca="1">IF(data!$BX318=T$1,data!$BW318,"")</f>
        <v/>
      </c>
      <c r="T318" s="16" t="str">
        <f ca="1">IF(data!$BY318=T$1,data!$BW318,"")</f>
        <v/>
      </c>
      <c r="U318" s="16" t="str">
        <f ca="1">IF(OR(data!$BX318=T$1,data!$BY318=T$1),data!$BW318,"")</f>
        <v/>
      </c>
      <c r="V318" s="17" t="str">
        <f ca="1">IF(data!$BX318=W$1,data!$BW318,"")</f>
        <v/>
      </c>
      <c r="W318" s="17" t="str">
        <f ca="1">IF(data!$BY318=W$1,data!$BW318,"")</f>
        <v/>
      </c>
      <c r="X318" s="17" t="str">
        <f ca="1">IF(OR(data!$BX318=W$1,data!$BY318=W$1),data!$BW318,"")</f>
        <v/>
      </c>
      <c r="Y318" s="16" t="str">
        <f ca="1">IF(data!$BX318=Z$1,data!$BW318,"")</f>
        <v/>
      </c>
      <c r="Z318" s="16" t="str">
        <f ca="1">IF(data!$BY318=Z$1,data!$BW318,"")</f>
        <v/>
      </c>
      <c r="AA318" s="16" t="str">
        <f ca="1">IF(OR(data!$BX318=Z$1,data!$BY318=Z$1),data!$BW318,"")</f>
        <v/>
      </c>
      <c r="AB318" s="17" t="str">
        <f ca="1">IF(data!$BX318=AC$1,data!$BW318,"")</f>
        <v/>
      </c>
      <c r="AC318" s="17" t="str">
        <f ca="1">IF(data!$BY318=AC$1,data!$BW318,"")</f>
        <v/>
      </c>
      <c r="AD318" s="17" t="str">
        <f ca="1">IF(OR(data!$BX318=AC$1,data!$BY318=AC$1),data!$BW318,"")</f>
        <v/>
      </c>
      <c r="AE318" s="16" t="str">
        <f ca="1">IF(data!$BX318=AF$1,data!$BW318,"")</f>
        <v/>
      </c>
      <c r="AF318" s="16" t="str">
        <f ca="1">IF(data!$BY318=AF$1,data!$BW318,"")</f>
        <v/>
      </c>
      <c r="AG318" s="16" t="str">
        <f ca="1">IF(OR(data!$BX318=AF$1,data!$BY318=AF$1),data!$BW318,"")</f>
        <v/>
      </c>
      <c r="AH318" s="17" t="str">
        <f ca="1">IF(data!$BX318=AI$1,data!$BW318,"")</f>
        <v/>
      </c>
      <c r="AI318" s="17" t="str">
        <f ca="1">IF(data!$BY318=AI$1,data!$BW318,"")</f>
        <v/>
      </c>
      <c r="AJ318" s="17" t="str">
        <f ca="1">IF(OR(data!$BX318=AI$1,data!$BY318=AI$1),data!$BW318,"")</f>
        <v/>
      </c>
      <c r="AK318" s="16" t="str">
        <f ca="1">IF(data!$BX318=AL$1,data!$BW318,"")</f>
        <v/>
      </c>
      <c r="AL318" s="16" t="str">
        <f ca="1">IF(data!$BY318=AL$1,data!$BW318,"")</f>
        <v/>
      </c>
      <c r="AM318" s="16" t="str">
        <f ca="1">IF(OR(data!$BX318=AL$1,data!$BY318=AL$1),data!$BW318,"")</f>
        <v/>
      </c>
      <c r="AN318" s="17" t="str">
        <f ca="1">IF(data!$BX318=AO$1,data!$BW318,"")</f>
        <v/>
      </c>
      <c r="AO318" s="17" t="str">
        <f ca="1">IF(data!$BY318=AO$1,data!$BW318,"")</f>
        <v/>
      </c>
      <c r="AP318" s="17" t="str">
        <f ca="1">IF(OR(data!$BX318=AO$1,data!$BY318=AO$1),data!$BW318,"")</f>
        <v/>
      </c>
      <c r="AQ318" s="16" t="str">
        <f ca="1">IF(data!$BX318=AR$1,data!$BW318,"")</f>
        <v/>
      </c>
      <c r="AR318" s="16" t="str">
        <f ca="1">IF(data!$BY318=AR$1,data!$BW318,"")</f>
        <v/>
      </c>
      <c r="AS318" s="16" t="str">
        <f ca="1">IF(OR(data!$BX318=AR$1,data!$BY318=AR$1),data!$BW318,"")</f>
        <v/>
      </c>
      <c r="AT318" s="17" t="str">
        <f ca="1">IF(data!$BX318=AU$1,data!$BW318,"")</f>
        <v/>
      </c>
      <c r="AU318" s="17" t="str">
        <f ca="1">IF(data!$BY318=AU$1,data!$BW318,"")</f>
        <v/>
      </c>
      <c r="AV318" s="17" t="str">
        <f ca="1">IF(OR(data!$BX318=AU$1,data!$BY318=AU$1),data!$BW318,"")</f>
        <v/>
      </c>
      <c r="AW318" s="16" t="str">
        <f ca="1">IF(data!$BX318=AX$1,data!$BW318,"")</f>
        <v/>
      </c>
      <c r="AX318" s="16" t="str">
        <f ca="1">IF(data!$BY318=AX$1,data!$BW318,"")</f>
        <v/>
      </c>
      <c r="AY318" s="16" t="str">
        <f ca="1">IF(OR(data!$BX318=AX$1,data!$BY318=AX$1),data!$BW318,"")</f>
        <v/>
      </c>
      <c r="AZ318" s="17" t="str">
        <f ca="1">IF(data!$BX318=BA$1,data!$BW318,"")</f>
        <v/>
      </c>
      <c r="BA318" s="17" t="str">
        <f ca="1">IF(data!$BY318=BA$1,data!$BW318,"")</f>
        <v/>
      </c>
      <c r="BB318" s="17" t="str">
        <f ca="1">IF(OR(data!$BX318=BA$1,data!$BY318=BA$1),data!$BW318,"")</f>
        <v/>
      </c>
      <c r="BC318" s="16" t="str">
        <f ca="1">IF(data!$BX318=BD$1,data!$BW318,"")</f>
        <v/>
      </c>
      <c r="BD318" s="16" t="str">
        <f ca="1">IF(data!$BY318=BD$1,data!$BW318,"")</f>
        <v/>
      </c>
      <c r="BE318" s="16" t="str">
        <f ca="1">IF(OR(data!$BX318=BD$1,data!$BY318=BD$1),data!$BW318,"")</f>
        <v/>
      </c>
      <c r="BF318" s="17" t="str">
        <f ca="1">IF(data!$BX318=BG$1,data!$BW318,"")</f>
        <v/>
      </c>
      <c r="BG318" s="17" t="str">
        <f ca="1">IF(data!$BY318=BG$1,data!$BW318,"")</f>
        <v/>
      </c>
      <c r="BH318" s="17" t="str">
        <f ca="1">IF(OR(data!$BX318=BG$1,data!$BY318=BG$1),data!$BW318,"")</f>
        <v/>
      </c>
      <c r="BI318" s="16" t="str">
        <f ca="1">IF(data!$BX318=BJ$1,data!$BW318,"")</f>
        <v/>
      </c>
      <c r="BJ318" s="16" t="str">
        <f ca="1">IF(data!$BY318=BJ$1,data!$BW318,"")</f>
        <v/>
      </c>
      <c r="BK318" s="16" t="str">
        <f ca="1">IF(OR(data!$BX318=BJ$1,data!$BY318=BJ$1),data!$BW318,"")</f>
        <v/>
      </c>
      <c r="BL318" s="17" t="str">
        <f ca="1">IF(data!$BX318=BM$1,data!$BW318,"")</f>
        <v/>
      </c>
      <c r="BM318" s="17" t="str">
        <f ca="1">IF(data!$BY318=BM$1,data!$BW318,"")</f>
        <v/>
      </c>
      <c r="BN318" s="17" t="str">
        <f ca="1">IF(OR(data!$BX318=BM$1,data!$BY318=BM$1),data!$BW318,"")</f>
        <v/>
      </c>
      <c r="BO318" s="16" t="str">
        <f ca="1">IF(data!$BX318=BP$1,data!$BW318,"")</f>
        <v/>
      </c>
      <c r="BP318" s="16" t="str">
        <f ca="1">IF(data!$BY318=BP$1,data!$BW318,"")</f>
        <v/>
      </c>
      <c r="BQ318" s="16" t="str">
        <f ca="1">IF(OR(data!$BX318=BP$1,data!$BY318=BP$1),data!$BW318,"")</f>
        <v/>
      </c>
      <c r="BR318" s="17" t="str">
        <f ca="1">IF(data!$BX318=BS$1,data!$BW318,"")</f>
        <v/>
      </c>
      <c r="BS318" s="17" t="str">
        <f ca="1">IF(data!$BY318=BS$1,data!$BW318,"")</f>
        <v/>
      </c>
      <c r="BT318" s="17" t="str">
        <f ca="1">IF(OR(data!$BX318=BS$1,data!$BY318=BS$1),data!$BW318,"")</f>
        <v/>
      </c>
    </row>
    <row r="319" spans="1:72" s="11" customFormat="1" x14ac:dyDescent="0.25">
      <c r="A319" s="16" t="str">
        <f ca="1">IF(data!$BX319=B$1,data!$BW319,"")</f>
        <v/>
      </c>
      <c r="B319" s="16" t="str">
        <f ca="1">IF(data!$BY319=B$1,data!$BW319,"")</f>
        <v/>
      </c>
      <c r="C319" s="16" t="str">
        <f ca="1">IF(OR(data!$BX319=B$1,data!$BY319=B$1),data!$BW319,"")</f>
        <v/>
      </c>
      <c r="D319" s="17" t="str">
        <f ca="1">IF(data!$BX319=E$1,data!$BW319,"")</f>
        <v/>
      </c>
      <c r="E319" s="17" t="str">
        <f ca="1">IF(data!$BY319=E$1,data!$BW319,"")</f>
        <v/>
      </c>
      <c r="F319" s="17" t="str">
        <f ca="1">IF(OR(data!$BX319=E$1,data!$BY319=E$1),data!$BW319,"")</f>
        <v/>
      </c>
      <c r="G319" s="16" t="str">
        <f ca="1">IF(data!$BX319=H$1,data!$BW319,"")</f>
        <v/>
      </c>
      <c r="H319" s="16" t="str">
        <f ca="1">IF(data!$BY319=H$1,data!$BW319,"")</f>
        <v/>
      </c>
      <c r="I319" s="16" t="str">
        <f ca="1">IF(OR(data!$BX319=H$1,data!$BY319=H$1),data!$BW319,"")</f>
        <v/>
      </c>
      <c r="J319" s="17" t="str">
        <f ca="1">IF(data!$BX319=K$1,data!$BW319,"")</f>
        <v/>
      </c>
      <c r="K319" s="17" t="str">
        <f ca="1">IF(data!$BY319=K$1,data!$BW319,"")</f>
        <v/>
      </c>
      <c r="L319" s="17" t="str">
        <f ca="1">IF(OR(data!$BX319=K$1,data!$BY319=K$1),data!$BW319,"")</f>
        <v/>
      </c>
      <c r="M319" s="16" t="str">
        <f ca="1">IF(data!$BX319=N$1,data!$BW319,"")</f>
        <v/>
      </c>
      <c r="N319" s="16" t="str">
        <f ca="1">IF(data!$BY319=N$1,data!$BW319,"")</f>
        <v/>
      </c>
      <c r="O319" s="16" t="str">
        <f ca="1">IF(OR(data!$BX319=N$1,data!$BY319=N$1),data!$BW319,"")</f>
        <v/>
      </c>
      <c r="P319" s="17" t="str">
        <f ca="1">IF(data!$BX319=Q$1,data!$BW319,"")</f>
        <v/>
      </c>
      <c r="Q319" s="17" t="str">
        <f ca="1">IF(data!$BY319=Q$1,data!$BW319,"")</f>
        <v/>
      </c>
      <c r="R319" s="17" t="str">
        <f ca="1">IF(OR(data!$BX319=Q$1,data!$BY319=Q$1),data!$BW319,"")</f>
        <v/>
      </c>
      <c r="S319" s="16" t="str">
        <f ca="1">IF(data!$BX319=T$1,data!$BW319,"")</f>
        <v/>
      </c>
      <c r="T319" s="16" t="str">
        <f ca="1">IF(data!$BY319=T$1,data!$BW319,"")</f>
        <v/>
      </c>
      <c r="U319" s="16" t="str">
        <f ca="1">IF(OR(data!$BX319=T$1,data!$BY319=T$1),data!$BW319,"")</f>
        <v/>
      </c>
      <c r="V319" s="17" t="str">
        <f ca="1">IF(data!$BX319=W$1,data!$BW319,"")</f>
        <v/>
      </c>
      <c r="W319" s="17" t="str">
        <f ca="1">IF(data!$BY319=W$1,data!$BW319,"")</f>
        <v/>
      </c>
      <c r="X319" s="17" t="str">
        <f ca="1">IF(OR(data!$BX319=W$1,data!$BY319=W$1),data!$BW319,"")</f>
        <v/>
      </c>
      <c r="Y319" s="16" t="str">
        <f ca="1">IF(data!$BX319=Z$1,data!$BW319,"")</f>
        <v/>
      </c>
      <c r="Z319" s="16" t="str">
        <f ca="1">IF(data!$BY319=Z$1,data!$BW319,"")</f>
        <v/>
      </c>
      <c r="AA319" s="16" t="str">
        <f ca="1">IF(OR(data!$BX319=Z$1,data!$BY319=Z$1),data!$BW319,"")</f>
        <v/>
      </c>
      <c r="AB319" s="17" t="str">
        <f ca="1">IF(data!$BX319=AC$1,data!$BW319,"")</f>
        <v/>
      </c>
      <c r="AC319" s="17" t="str">
        <f ca="1">IF(data!$BY319=AC$1,data!$BW319,"")</f>
        <v/>
      </c>
      <c r="AD319" s="17" t="str">
        <f ca="1">IF(OR(data!$BX319=AC$1,data!$BY319=AC$1),data!$BW319,"")</f>
        <v/>
      </c>
      <c r="AE319" s="16" t="str">
        <f ca="1">IF(data!$BX319=AF$1,data!$BW319,"")</f>
        <v/>
      </c>
      <c r="AF319" s="16" t="str">
        <f ca="1">IF(data!$BY319=AF$1,data!$BW319,"")</f>
        <v/>
      </c>
      <c r="AG319" s="16" t="str">
        <f ca="1">IF(OR(data!$BX319=AF$1,data!$BY319=AF$1),data!$BW319,"")</f>
        <v/>
      </c>
      <c r="AH319" s="17" t="str">
        <f ca="1">IF(data!$BX319=AI$1,data!$BW319,"")</f>
        <v/>
      </c>
      <c r="AI319" s="17" t="str">
        <f ca="1">IF(data!$BY319=AI$1,data!$BW319,"")</f>
        <v/>
      </c>
      <c r="AJ319" s="17" t="str">
        <f ca="1">IF(OR(data!$BX319=AI$1,data!$BY319=AI$1),data!$BW319,"")</f>
        <v/>
      </c>
      <c r="AK319" s="16" t="str">
        <f ca="1">IF(data!$BX319=AL$1,data!$BW319,"")</f>
        <v/>
      </c>
      <c r="AL319" s="16" t="str">
        <f ca="1">IF(data!$BY319=AL$1,data!$BW319,"")</f>
        <v/>
      </c>
      <c r="AM319" s="16" t="str">
        <f ca="1">IF(OR(data!$BX319=AL$1,data!$BY319=AL$1),data!$BW319,"")</f>
        <v/>
      </c>
      <c r="AN319" s="17" t="str">
        <f ca="1">IF(data!$BX319=AO$1,data!$BW319,"")</f>
        <v/>
      </c>
      <c r="AO319" s="17" t="str">
        <f ca="1">IF(data!$BY319=AO$1,data!$BW319,"")</f>
        <v/>
      </c>
      <c r="AP319" s="17" t="str">
        <f ca="1">IF(OR(data!$BX319=AO$1,data!$BY319=AO$1),data!$BW319,"")</f>
        <v/>
      </c>
      <c r="AQ319" s="16" t="str">
        <f ca="1">IF(data!$BX319=AR$1,data!$BW319,"")</f>
        <v/>
      </c>
      <c r="AR319" s="16" t="str">
        <f ca="1">IF(data!$BY319=AR$1,data!$BW319,"")</f>
        <v/>
      </c>
      <c r="AS319" s="16" t="str">
        <f ca="1">IF(OR(data!$BX319=AR$1,data!$BY319=AR$1),data!$BW319,"")</f>
        <v/>
      </c>
      <c r="AT319" s="17" t="str">
        <f ca="1">IF(data!$BX319=AU$1,data!$BW319,"")</f>
        <v/>
      </c>
      <c r="AU319" s="17" t="str">
        <f ca="1">IF(data!$BY319=AU$1,data!$BW319,"")</f>
        <v/>
      </c>
      <c r="AV319" s="17" t="str">
        <f ca="1">IF(OR(data!$BX319=AU$1,data!$BY319=AU$1),data!$BW319,"")</f>
        <v/>
      </c>
      <c r="AW319" s="16" t="str">
        <f ca="1">IF(data!$BX319=AX$1,data!$BW319,"")</f>
        <v/>
      </c>
      <c r="AX319" s="16" t="str">
        <f ca="1">IF(data!$BY319=AX$1,data!$BW319,"")</f>
        <v/>
      </c>
      <c r="AY319" s="16" t="str">
        <f ca="1">IF(OR(data!$BX319=AX$1,data!$BY319=AX$1),data!$BW319,"")</f>
        <v/>
      </c>
      <c r="AZ319" s="17" t="str">
        <f ca="1">IF(data!$BX319=BA$1,data!$BW319,"")</f>
        <v/>
      </c>
      <c r="BA319" s="17" t="str">
        <f ca="1">IF(data!$BY319=BA$1,data!$BW319,"")</f>
        <v/>
      </c>
      <c r="BB319" s="17" t="str">
        <f ca="1">IF(OR(data!$BX319=BA$1,data!$BY319=BA$1),data!$BW319,"")</f>
        <v/>
      </c>
      <c r="BC319" s="16" t="str">
        <f ca="1">IF(data!$BX319=BD$1,data!$BW319,"")</f>
        <v/>
      </c>
      <c r="BD319" s="16" t="str">
        <f ca="1">IF(data!$BY319=BD$1,data!$BW319,"")</f>
        <v/>
      </c>
      <c r="BE319" s="16" t="str">
        <f ca="1">IF(OR(data!$BX319=BD$1,data!$BY319=BD$1),data!$BW319,"")</f>
        <v/>
      </c>
      <c r="BF319" s="17" t="str">
        <f ca="1">IF(data!$BX319=BG$1,data!$BW319,"")</f>
        <v/>
      </c>
      <c r="BG319" s="17" t="str">
        <f ca="1">IF(data!$BY319=BG$1,data!$BW319,"")</f>
        <v/>
      </c>
      <c r="BH319" s="17" t="str">
        <f ca="1">IF(OR(data!$BX319=BG$1,data!$BY319=BG$1),data!$BW319,"")</f>
        <v/>
      </c>
      <c r="BI319" s="16" t="str">
        <f ca="1">IF(data!$BX319=BJ$1,data!$BW319,"")</f>
        <v/>
      </c>
      <c r="BJ319" s="16" t="str">
        <f ca="1">IF(data!$BY319=BJ$1,data!$BW319,"")</f>
        <v/>
      </c>
      <c r="BK319" s="16" t="str">
        <f ca="1">IF(OR(data!$BX319=BJ$1,data!$BY319=BJ$1),data!$BW319,"")</f>
        <v/>
      </c>
      <c r="BL319" s="17" t="str">
        <f ca="1">IF(data!$BX319=BM$1,data!$BW319,"")</f>
        <v/>
      </c>
      <c r="BM319" s="17" t="str">
        <f ca="1">IF(data!$BY319=BM$1,data!$BW319,"")</f>
        <v/>
      </c>
      <c r="BN319" s="17" t="str">
        <f ca="1">IF(OR(data!$BX319=BM$1,data!$BY319=BM$1),data!$BW319,"")</f>
        <v/>
      </c>
      <c r="BO319" s="16" t="str">
        <f ca="1">IF(data!$BX319=BP$1,data!$BW319,"")</f>
        <v/>
      </c>
      <c r="BP319" s="16" t="str">
        <f ca="1">IF(data!$BY319=BP$1,data!$BW319,"")</f>
        <v/>
      </c>
      <c r="BQ319" s="16" t="str">
        <f ca="1">IF(OR(data!$BX319=BP$1,data!$BY319=BP$1),data!$BW319,"")</f>
        <v/>
      </c>
      <c r="BR319" s="17" t="str">
        <f ca="1">IF(data!$BX319=BS$1,data!$BW319,"")</f>
        <v/>
      </c>
      <c r="BS319" s="17" t="str">
        <f ca="1">IF(data!$BY319=BS$1,data!$BW319,"")</f>
        <v/>
      </c>
      <c r="BT319" s="17" t="str">
        <f ca="1">IF(OR(data!$BX319=BS$1,data!$BY319=BS$1),data!$BW319,"")</f>
        <v/>
      </c>
    </row>
    <row r="320" spans="1:72" s="11" customFormat="1" x14ac:dyDescent="0.25">
      <c r="A320" s="16" t="str">
        <f ca="1">IF(data!$BX320=B$1,data!$BW320,"")</f>
        <v/>
      </c>
      <c r="B320" s="16" t="str">
        <f ca="1">IF(data!$BY320=B$1,data!$BW320,"")</f>
        <v/>
      </c>
      <c r="C320" s="16" t="str">
        <f ca="1">IF(OR(data!$BX320=B$1,data!$BY320=B$1),data!$BW320,"")</f>
        <v/>
      </c>
      <c r="D320" s="17" t="str">
        <f ca="1">IF(data!$BX320=E$1,data!$BW320,"")</f>
        <v/>
      </c>
      <c r="E320" s="17" t="str">
        <f ca="1">IF(data!$BY320=E$1,data!$BW320,"")</f>
        <v/>
      </c>
      <c r="F320" s="17" t="str">
        <f ca="1">IF(OR(data!$BX320=E$1,data!$BY320=E$1),data!$BW320,"")</f>
        <v/>
      </c>
      <c r="G320" s="16" t="str">
        <f ca="1">IF(data!$BX320=H$1,data!$BW320,"")</f>
        <v/>
      </c>
      <c r="H320" s="16" t="str">
        <f ca="1">IF(data!$BY320=H$1,data!$BW320,"")</f>
        <v/>
      </c>
      <c r="I320" s="16" t="str">
        <f ca="1">IF(OR(data!$BX320=H$1,data!$BY320=H$1),data!$BW320,"")</f>
        <v/>
      </c>
      <c r="J320" s="17" t="str">
        <f ca="1">IF(data!$BX320=K$1,data!$BW320,"")</f>
        <v/>
      </c>
      <c r="K320" s="17" t="str">
        <f ca="1">IF(data!$BY320=K$1,data!$BW320,"")</f>
        <v/>
      </c>
      <c r="L320" s="17" t="str">
        <f ca="1">IF(OR(data!$BX320=K$1,data!$BY320=K$1),data!$BW320,"")</f>
        <v/>
      </c>
      <c r="M320" s="16" t="str">
        <f ca="1">IF(data!$BX320=N$1,data!$BW320,"")</f>
        <v/>
      </c>
      <c r="N320" s="16" t="str">
        <f ca="1">IF(data!$BY320=N$1,data!$BW320,"")</f>
        <v/>
      </c>
      <c r="O320" s="16" t="str">
        <f ca="1">IF(OR(data!$BX320=N$1,data!$BY320=N$1),data!$BW320,"")</f>
        <v/>
      </c>
      <c r="P320" s="17" t="str">
        <f ca="1">IF(data!$BX320=Q$1,data!$BW320,"")</f>
        <v/>
      </c>
      <c r="Q320" s="17" t="str">
        <f ca="1">IF(data!$BY320=Q$1,data!$BW320,"")</f>
        <v/>
      </c>
      <c r="R320" s="17" t="str">
        <f ca="1">IF(OR(data!$BX320=Q$1,data!$BY320=Q$1),data!$BW320,"")</f>
        <v/>
      </c>
      <c r="S320" s="16" t="str">
        <f ca="1">IF(data!$BX320=T$1,data!$BW320,"")</f>
        <v/>
      </c>
      <c r="T320" s="16" t="str">
        <f ca="1">IF(data!$BY320=T$1,data!$BW320,"")</f>
        <v/>
      </c>
      <c r="U320" s="16" t="str">
        <f ca="1">IF(OR(data!$BX320=T$1,data!$BY320=T$1),data!$BW320,"")</f>
        <v/>
      </c>
      <c r="V320" s="17" t="str">
        <f ca="1">IF(data!$BX320=W$1,data!$BW320,"")</f>
        <v/>
      </c>
      <c r="W320" s="17" t="str">
        <f ca="1">IF(data!$BY320=W$1,data!$BW320,"")</f>
        <v/>
      </c>
      <c r="X320" s="17" t="str">
        <f ca="1">IF(OR(data!$BX320=W$1,data!$BY320=W$1),data!$BW320,"")</f>
        <v/>
      </c>
      <c r="Y320" s="16" t="str">
        <f ca="1">IF(data!$BX320=Z$1,data!$BW320,"")</f>
        <v/>
      </c>
      <c r="Z320" s="16" t="str">
        <f ca="1">IF(data!$BY320=Z$1,data!$BW320,"")</f>
        <v/>
      </c>
      <c r="AA320" s="16" t="str">
        <f ca="1">IF(OR(data!$BX320=Z$1,data!$BY320=Z$1),data!$BW320,"")</f>
        <v/>
      </c>
      <c r="AB320" s="17" t="str">
        <f ca="1">IF(data!$BX320=AC$1,data!$BW320,"")</f>
        <v/>
      </c>
      <c r="AC320" s="17" t="str">
        <f ca="1">IF(data!$BY320=AC$1,data!$BW320,"")</f>
        <v/>
      </c>
      <c r="AD320" s="17" t="str">
        <f ca="1">IF(OR(data!$BX320=AC$1,data!$BY320=AC$1),data!$BW320,"")</f>
        <v/>
      </c>
      <c r="AE320" s="16" t="str">
        <f ca="1">IF(data!$BX320=AF$1,data!$BW320,"")</f>
        <v/>
      </c>
      <c r="AF320" s="16" t="str">
        <f ca="1">IF(data!$BY320=AF$1,data!$BW320,"")</f>
        <v/>
      </c>
      <c r="AG320" s="16" t="str">
        <f ca="1">IF(OR(data!$BX320=AF$1,data!$BY320=AF$1),data!$BW320,"")</f>
        <v/>
      </c>
      <c r="AH320" s="17" t="str">
        <f ca="1">IF(data!$BX320=AI$1,data!$BW320,"")</f>
        <v/>
      </c>
      <c r="AI320" s="17" t="str">
        <f ca="1">IF(data!$BY320=AI$1,data!$BW320,"")</f>
        <v/>
      </c>
      <c r="AJ320" s="17" t="str">
        <f ca="1">IF(OR(data!$BX320=AI$1,data!$BY320=AI$1),data!$BW320,"")</f>
        <v/>
      </c>
      <c r="AK320" s="16" t="str">
        <f ca="1">IF(data!$BX320=AL$1,data!$BW320,"")</f>
        <v/>
      </c>
      <c r="AL320" s="16" t="str">
        <f ca="1">IF(data!$BY320=AL$1,data!$BW320,"")</f>
        <v/>
      </c>
      <c r="AM320" s="16" t="str">
        <f ca="1">IF(OR(data!$BX320=AL$1,data!$BY320=AL$1),data!$BW320,"")</f>
        <v/>
      </c>
      <c r="AN320" s="17" t="str">
        <f ca="1">IF(data!$BX320=AO$1,data!$BW320,"")</f>
        <v/>
      </c>
      <c r="AO320" s="17" t="str">
        <f ca="1">IF(data!$BY320=AO$1,data!$BW320,"")</f>
        <v/>
      </c>
      <c r="AP320" s="17" t="str">
        <f ca="1">IF(OR(data!$BX320=AO$1,data!$BY320=AO$1),data!$BW320,"")</f>
        <v/>
      </c>
      <c r="AQ320" s="16" t="str">
        <f ca="1">IF(data!$BX320=AR$1,data!$BW320,"")</f>
        <v/>
      </c>
      <c r="AR320" s="16" t="str">
        <f ca="1">IF(data!$BY320=AR$1,data!$BW320,"")</f>
        <v/>
      </c>
      <c r="AS320" s="16" t="str">
        <f ca="1">IF(OR(data!$BX320=AR$1,data!$BY320=AR$1),data!$BW320,"")</f>
        <v/>
      </c>
      <c r="AT320" s="17" t="str">
        <f ca="1">IF(data!$BX320=AU$1,data!$BW320,"")</f>
        <v/>
      </c>
      <c r="AU320" s="17" t="str">
        <f ca="1">IF(data!$BY320=AU$1,data!$BW320,"")</f>
        <v/>
      </c>
      <c r="AV320" s="17" t="str">
        <f ca="1">IF(OR(data!$BX320=AU$1,data!$BY320=AU$1),data!$BW320,"")</f>
        <v/>
      </c>
      <c r="AW320" s="16" t="str">
        <f ca="1">IF(data!$BX320=AX$1,data!$BW320,"")</f>
        <v/>
      </c>
      <c r="AX320" s="16" t="str">
        <f ca="1">IF(data!$BY320=AX$1,data!$BW320,"")</f>
        <v/>
      </c>
      <c r="AY320" s="16" t="str">
        <f ca="1">IF(OR(data!$BX320=AX$1,data!$BY320=AX$1),data!$BW320,"")</f>
        <v/>
      </c>
      <c r="AZ320" s="17" t="str">
        <f ca="1">IF(data!$BX320=BA$1,data!$BW320,"")</f>
        <v/>
      </c>
      <c r="BA320" s="17" t="str">
        <f ca="1">IF(data!$BY320=BA$1,data!$BW320,"")</f>
        <v/>
      </c>
      <c r="BB320" s="17" t="str">
        <f ca="1">IF(OR(data!$BX320=BA$1,data!$BY320=BA$1),data!$BW320,"")</f>
        <v/>
      </c>
      <c r="BC320" s="16" t="str">
        <f ca="1">IF(data!$BX320=BD$1,data!$BW320,"")</f>
        <v/>
      </c>
      <c r="BD320" s="16" t="str">
        <f ca="1">IF(data!$BY320=BD$1,data!$BW320,"")</f>
        <v/>
      </c>
      <c r="BE320" s="16" t="str">
        <f ca="1">IF(OR(data!$BX320=BD$1,data!$BY320=BD$1),data!$BW320,"")</f>
        <v/>
      </c>
      <c r="BF320" s="17" t="str">
        <f ca="1">IF(data!$BX320=BG$1,data!$BW320,"")</f>
        <v/>
      </c>
      <c r="BG320" s="17" t="str">
        <f ca="1">IF(data!$BY320=BG$1,data!$BW320,"")</f>
        <v/>
      </c>
      <c r="BH320" s="17" t="str">
        <f ca="1">IF(OR(data!$BX320=BG$1,data!$BY320=BG$1),data!$BW320,"")</f>
        <v/>
      </c>
      <c r="BI320" s="16" t="str">
        <f ca="1">IF(data!$BX320=BJ$1,data!$BW320,"")</f>
        <v/>
      </c>
      <c r="BJ320" s="16" t="str">
        <f ca="1">IF(data!$BY320=BJ$1,data!$BW320,"")</f>
        <v/>
      </c>
      <c r="BK320" s="16" t="str">
        <f ca="1">IF(OR(data!$BX320=BJ$1,data!$BY320=BJ$1),data!$BW320,"")</f>
        <v/>
      </c>
      <c r="BL320" s="17" t="str">
        <f ca="1">IF(data!$BX320=BM$1,data!$BW320,"")</f>
        <v/>
      </c>
      <c r="BM320" s="17" t="str">
        <f ca="1">IF(data!$BY320=BM$1,data!$BW320,"")</f>
        <v/>
      </c>
      <c r="BN320" s="17" t="str">
        <f ca="1">IF(OR(data!$BX320=BM$1,data!$BY320=BM$1),data!$BW320,"")</f>
        <v/>
      </c>
      <c r="BO320" s="16" t="str">
        <f ca="1">IF(data!$BX320=BP$1,data!$BW320,"")</f>
        <v/>
      </c>
      <c r="BP320" s="16" t="str">
        <f ca="1">IF(data!$BY320=BP$1,data!$BW320,"")</f>
        <v/>
      </c>
      <c r="BQ320" s="16" t="str">
        <f ca="1">IF(OR(data!$BX320=BP$1,data!$BY320=BP$1),data!$BW320,"")</f>
        <v/>
      </c>
      <c r="BR320" s="17" t="str">
        <f ca="1">IF(data!$BX320=BS$1,data!$BW320,"")</f>
        <v/>
      </c>
      <c r="BS320" s="17" t="str">
        <f ca="1">IF(data!$BY320=BS$1,data!$BW320,"")</f>
        <v/>
      </c>
      <c r="BT320" s="17" t="str">
        <f ca="1">IF(OR(data!$BX320=BS$1,data!$BY320=BS$1),data!$BW320,"")</f>
        <v/>
      </c>
    </row>
    <row r="321" spans="1:72" s="11" customFormat="1" x14ac:dyDescent="0.25">
      <c r="A321" s="16" t="str">
        <f ca="1">IF(data!$BX321=B$1,data!$BW321,"")</f>
        <v/>
      </c>
      <c r="B321" s="16" t="str">
        <f ca="1">IF(data!$BY321=B$1,data!$BW321,"")</f>
        <v/>
      </c>
      <c r="C321" s="16" t="str">
        <f ca="1">IF(OR(data!$BX321=B$1,data!$BY321=B$1),data!$BW321,"")</f>
        <v/>
      </c>
      <c r="D321" s="17" t="str">
        <f ca="1">IF(data!$BX321=E$1,data!$BW321,"")</f>
        <v/>
      </c>
      <c r="E321" s="17" t="str">
        <f ca="1">IF(data!$BY321=E$1,data!$BW321,"")</f>
        <v/>
      </c>
      <c r="F321" s="17" t="str">
        <f ca="1">IF(OR(data!$BX321=E$1,data!$BY321=E$1),data!$BW321,"")</f>
        <v/>
      </c>
      <c r="G321" s="16" t="str">
        <f ca="1">IF(data!$BX321=H$1,data!$BW321,"")</f>
        <v/>
      </c>
      <c r="H321" s="16" t="str">
        <f ca="1">IF(data!$BY321=H$1,data!$BW321,"")</f>
        <v/>
      </c>
      <c r="I321" s="16" t="str">
        <f ca="1">IF(OR(data!$BX321=H$1,data!$BY321=H$1),data!$BW321,"")</f>
        <v/>
      </c>
      <c r="J321" s="17" t="str">
        <f ca="1">IF(data!$BX321=K$1,data!$BW321,"")</f>
        <v/>
      </c>
      <c r="K321" s="17" t="str">
        <f ca="1">IF(data!$BY321=K$1,data!$BW321,"")</f>
        <v/>
      </c>
      <c r="L321" s="17" t="str">
        <f ca="1">IF(OR(data!$BX321=K$1,data!$BY321=K$1),data!$BW321,"")</f>
        <v/>
      </c>
      <c r="M321" s="16" t="str">
        <f ca="1">IF(data!$BX321=N$1,data!$BW321,"")</f>
        <v/>
      </c>
      <c r="N321" s="16" t="str">
        <f ca="1">IF(data!$BY321=N$1,data!$BW321,"")</f>
        <v/>
      </c>
      <c r="O321" s="16" t="str">
        <f ca="1">IF(OR(data!$BX321=N$1,data!$BY321=N$1),data!$BW321,"")</f>
        <v/>
      </c>
      <c r="P321" s="17" t="str">
        <f ca="1">IF(data!$BX321=Q$1,data!$BW321,"")</f>
        <v/>
      </c>
      <c r="Q321" s="17" t="str">
        <f ca="1">IF(data!$BY321=Q$1,data!$BW321,"")</f>
        <v/>
      </c>
      <c r="R321" s="17" t="str">
        <f ca="1">IF(OR(data!$BX321=Q$1,data!$BY321=Q$1),data!$BW321,"")</f>
        <v/>
      </c>
      <c r="S321" s="16" t="str">
        <f ca="1">IF(data!$BX321=T$1,data!$BW321,"")</f>
        <v/>
      </c>
      <c r="T321" s="16" t="str">
        <f ca="1">IF(data!$BY321=T$1,data!$BW321,"")</f>
        <v/>
      </c>
      <c r="U321" s="16" t="str">
        <f ca="1">IF(OR(data!$BX321=T$1,data!$BY321=T$1),data!$BW321,"")</f>
        <v/>
      </c>
      <c r="V321" s="17" t="str">
        <f ca="1">IF(data!$BX321=W$1,data!$BW321,"")</f>
        <v/>
      </c>
      <c r="W321" s="17" t="str">
        <f ca="1">IF(data!$BY321=W$1,data!$BW321,"")</f>
        <v/>
      </c>
      <c r="X321" s="17" t="str">
        <f ca="1">IF(OR(data!$BX321=W$1,data!$BY321=W$1),data!$BW321,"")</f>
        <v/>
      </c>
      <c r="Y321" s="16" t="str">
        <f ca="1">IF(data!$BX321=Z$1,data!$BW321,"")</f>
        <v/>
      </c>
      <c r="Z321" s="16" t="str">
        <f ca="1">IF(data!$BY321=Z$1,data!$BW321,"")</f>
        <v/>
      </c>
      <c r="AA321" s="16" t="str">
        <f ca="1">IF(OR(data!$BX321=Z$1,data!$BY321=Z$1),data!$BW321,"")</f>
        <v/>
      </c>
      <c r="AB321" s="17" t="str">
        <f ca="1">IF(data!$BX321=AC$1,data!$BW321,"")</f>
        <v/>
      </c>
      <c r="AC321" s="17" t="str">
        <f ca="1">IF(data!$BY321=AC$1,data!$BW321,"")</f>
        <v/>
      </c>
      <c r="AD321" s="17" t="str">
        <f ca="1">IF(OR(data!$BX321=AC$1,data!$BY321=AC$1),data!$BW321,"")</f>
        <v/>
      </c>
      <c r="AE321" s="16" t="str">
        <f ca="1">IF(data!$BX321=AF$1,data!$BW321,"")</f>
        <v/>
      </c>
      <c r="AF321" s="16" t="str">
        <f ca="1">IF(data!$BY321=AF$1,data!$BW321,"")</f>
        <v/>
      </c>
      <c r="AG321" s="16" t="str">
        <f ca="1">IF(OR(data!$BX321=AF$1,data!$BY321=AF$1),data!$BW321,"")</f>
        <v/>
      </c>
      <c r="AH321" s="17" t="str">
        <f ca="1">IF(data!$BX321=AI$1,data!$BW321,"")</f>
        <v/>
      </c>
      <c r="AI321" s="17" t="str">
        <f ca="1">IF(data!$BY321=AI$1,data!$BW321,"")</f>
        <v/>
      </c>
      <c r="AJ321" s="17" t="str">
        <f ca="1">IF(OR(data!$BX321=AI$1,data!$BY321=AI$1),data!$BW321,"")</f>
        <v/>
      </c>
      <c r="AK321" s="16" t="str">
        <f ca="1">IF(data!$BX321=AL$1,data!$BW321,"")</f>
        <v/>
      </c>
      <c r="AL321" s="16" t="str">
        <f ca="1">IF(data!$BY321=AL$1,data!$BW321,"")</f>
        <v/>
      </c>
      <c r="AM321" s="16" t="str">
        <f ca="1">IF(OR(data!$BX321=AL$1,data!$BY321=AL$1),data!$BW321,"")</f>
        <v/>
      </c>
      <c r="AN321" s="17" t="str">
        <f ca="1">IF(data!$BX321=AO$1,data!$BW321,"")</f>
        <v/>
      </c>
      <c r="AO321" s="17" t="str">
        <f ca="1">IF(data!$BY321=AO$1,data!$BW321,"")</f>
        <v/>
      </c>
      <c r="AP321" s="17" t="str">
        <f ca="1">IF(OR(data!$BX321=AO$1,data!$BY321=AO$1),data!$BW321,"")</f>
        <v/>
      </c>
      <c r="AQ321" s="16" t="str">
        <f ca="1">IF(data!$BX321=AR$1,data!$BW321,"")</f>
        <v/>
      </c>
      <c r="AR321" s="16" t="str">
        <f ca="1">IF(data!$BY321=AR$1,data!$BW321,"")</f>
        <v/>
      </c>
      <c r="AS321" s="16" t="str">
        <f ca="1">IF(OR(data!$BX321=AR$1,data!$BY321=AR$1),data!$BW321,"")</f>
        <v/>
      </c>
      <c r="AT321" s="17" t="str">
        <f ca="1">IF(data!$BX321=AU$1,data!$BW321,"")</f>
        <v/>
      </c>
      <c r="AU321" s="17" t="str">
        <f ca="1">IF(data!$BY321=AU$1,data!$BW321,"")</f>
        <v/>
      </c>
      <c r="AV321" s="17" t="str">
        <f ca="1">IF(OR(data!$BX321=AU$1,data!$BY321=AU$1),data!$BW321,"")</f>
        <v/>
      </c>
      <c r="AW321" s="16" t="str">
        <f ca="1">IF(data!$BX321=AX$1,data!$BW321,"")</f>
        <v/>
      </c>
      <c r="AX321" s="16" t="str">
        <f ca="1">IF(data!$BY321=AX$1,data!$BW321,"")</f>
        <v/>
      </c>
      <c r="AY321" s="16" t="str">
        <f ca="1">IF(OR(data!$BX321=AX$1,data!$BY321=AX$1),data!$BW321,"")</f>
        <v/>
      </c>
      <c r="AZ321" s="17" t="str">
        <f ca="1">IF(data!$BX321=BA$1,data!$BW321,"")</f>
        <v/>
      </c>
      <c r="BA321" s="17" t="str">
        <f ca="1">IF(data!$BY321=BA$1,data!$BW321,"")</f>
        <v/>
      </c>
      <c r="BB321" s="17" t="str">
        <f ca="1">IF(OR(data!$BX321=BA$1,data!$BY321=BA$1),data!$BW321,"")</f>
        <v/>
      </c>
      <c r="BC321" s="16" t="str">
        <f ca="1">IF(data!$BX321=BD$1,data!$BW321,"")</f>
        <v/>
      </c>
      <c r="BD321" s="16" t="str">
        <f ca="1">IF(data!$BY321=BD$1,data!$BW321,"")</f>
        <v/>
      </c>
      <c r="BE321" s="16" t="str">
        <f ca="1">IF(OR(data!$BX321=BD$1,data!$BY321=BD$1),data!$BW321,"")</f>
        <v/>
      </c>
      <c r="BF321" s="17" t="str">
        <f ca="1">IF(data!$BX321=BG$1,data!$BW321,"")</f>
        <v/>
      </c>
      <c r="BG321" s="17" t="str">
        <f ca="1">IF(data!$BY321=BG$1,data!$BW321,"")</f>
        <v/>
      </c>
      <c r="BH321" s="17" t="str">
        <f ca="1">IF(OR(data!$BX321=BG$1,data!$BY321=BG$1),data!$BW321,"")</f>
        <v/>
      </c>
      <c r="BI321" s="16" t="str">
        <f ca="1">IF(data!$BX321=BJ$1,data!$BW321,"")</f>
        <v/>
      </c>
      <c r="BJ321" s="16" t="str">
        <f ca="1">IF(data!$BY321=BJ$1,data!$BW321,"")</f>
        <v/>
      </c>
      <c r="BK321" s="16" t="str">
        <f ca="1">IF(OR(data!$BX321=BJ$1,data!$BY321=BJ$1),data!$BW321,"")</f>
        <v/>
      </c>
      <c r="BL321" s="17" t="str">
        <f ca="1">IF(data!$BX321=BM$1,data!$BW321,"")</f>
        <v/>
      </c>
      <c r="BM321" s="17" t="str">
        <f ca="1">IF(data!$BY321=BM$1,data!$BW321,"")</f>
        <v/>
      </c>
      <c r="BN321" s="17" t="str">
        <f ca="1">IF(OR(data!$BX321=BM$1,data!$BY321=BM$1),data!$BW321,"")</f>
        <v/>
      </c>
      <c r="BO321" s="16" t="str">
        <f ca="1">IF(data!$BX321=BP$1,data!$BW321,"")</f>
        <v/>
      </c>
      <c r="BP321" s="16" t="str">
        <f ca="1">IF(data!$BY321=BP$1,data!$BW321,"")</f>
        <v/>
      </c>
      <c r="BQ321" s="16" t="str">
        <f ca="1">IF(OR(data!$BX321=BP$1,data!$BY321=BP$1),data!$BW321,"")</f>
        <v/>
      </c>
      <c r="BR321" s="17" t="str">
        <f ca="1">IF(data!$BX321=BS$1,data!$BW321,"")</f>
        <v/>
      </c>
      <c r="BS321" s="17" t="str">
        <f ca="1">IF(data!$BY321=BS$1,data!$BW321,"")</f>
        <v/>
      </c>
      <c r="BT321" s="17" t="str">
        <f ca="1">IF(OR(data!$BX321=BS$1,data!$BY321=BS$1),data!$BW321,"")</f>
        <v/>
      </c>
    </row>
    <row r="322" spans="1:72" s="11" customFormat="1" x14ac:dyDescent="0.25">
      <c r="A322" s="16" t="str">
        <f ca="1">IF(data!$BX322=B$1,data!$BW322,"")</f>
        <v/>
      </c>
      <c r="B322" s="16" t="str">
        <f ca="1">IF(data!$BY322=B$1,data!$BW322,"")</f>
        <v/>
      </c>
      <c r="C322" s="16" t="str">
        <f ca="1">IF(OR(data!$BX322=B$1,data!$BY322=B$1),data!$BW322,"")</f>
        <v/>
      </c>
      <c r="D322" s="17" t="str">
        <f ca="1">IF(data!$BX322=E$1,data!$BW322,"")</f>
        <v/>
      </c>
      <c r="E322" s="17" t="str">
        <f ca="1">IF(data!$BY322=E$1,data!$BW322,"")</f>
        <v/>
      </c>
      <c r="F322" s="17" t="str">
        <f ca="1">IF(OR(data!$BX322=E$1,data!$BY322=E$1),data!$BW322,"")</f>
        <v/>
      </c>
      <c r="G322" s="16" t="str">
        <f ca="1">IF(data!$BX322=H$1,data!$BW322,"")</f>
        <v/>
      </c>
      <c r="H322" s="16" t="str">
        <f ca="1">IF(data!$BY322=H$1,data!$BW322,"")</f>
        <v/>
      </c>
      <c r="I322" s="16" t="str">
        <f ca="1">IF(OR(data!$BX322=H$1,data!$BY322=H$1),data!$BW322,"")</f>
        <v/>
      </c>
      <c r="J322" s="17" t="str">
        <f ca="1">IF(data!$BX322=K$1,data!$BW322,"")</f>
        <v/>
      </c>
      <c r="K322" s="17" t="str">
        <f ca="1">IF(data!$BY322=K$1,data!$BW322,"")</f>
        <v/>
      </c>
      <c r="L322" s="17" t="str">
        <f ca="1">IF(OR(data!$BX322=K$1,data!$BY322=K$1),data!$BW322,"")</f>
        <v/>
      </c>
      <c r="M322" s="16" t="str">
        <f ca="1">IF(data!$BX322=N$1,data!$BW322,"")</f>
        <v/>
      </c>
      <c r="N322" s="16" t="str">
        <f ca="1">IF(data!$BY322=N$1,data!$BW322,"")</f>
        <v/>
      </c>
      <c r="O322" s="16" t="str">
        <f ca="1">IF(OR(data!$BX322=N$1,data!$BY322=N$1),data!$BW322,"")</f>
        <v/>
      </c>
      <c r="P322" s="17" t="str">
        <f ca="1">IF(data!$BX322=Q$1,data!$BW322,"")</f>
        <v/>
      </c>
      <c r="Q322" s="17" t="str">
        <f ca="1">IF(data!$BY322=Q$1,data!$BW322,"")</f>
        <v/>
      </c>
      <c r="R322" s="17" t="str">
        <f ca="1">IF(OR(data!$BX322=Q$1,data!$BY322=Q$1),data!$BW322,"")</f>
        <v/>
      </c>
      <c r="S322" s="16" t="str">
        <f ca="1">IF(data!$BX322=T$1,data!$BW322,"")</f>
        <v/>
      </c>
      <c r="T322" s="16" t="str">
        <f ca="1">IF(data!$BY322=T$1,data!$BW322,"")</f>
        <v/>
      </c>
      <c r="U322" s="16" t="str">
        <f ca="1">IF(OR(data!$BX322=T$1,data!$BY322=T$1),data!$BW322,"")</f>
        <v/>
      </c>
      <c r="V322" s="17" t="str">
        <f ca="1">IF(data!$BX322=W$1,data!$BW322,"")</f>
        <v/>
      </c>
      <c r="W322" s="17" t="str">
        <f ca="1">IF(data!$BY322=W$1,data!$BW322,"")</f>
        <v/>
      </c>
      <c r="X322" s="17" t="str">
        <f ca="1">IF(OR(data!$BX322=W$1,data!$BY322=W$1),data!$BW322,"")</f>
        <v/>
      </c>
      <c r="Y322" s="16" t="str">
        <f ca="1">IF(data!$BX322=Z$1,data!$BW322,"")</f>
        <v/>
      </c>
      <c r="Z322" s="16" t="str">
        <f ca="1">IF(data!$BY322=Z$1,data!$BW322,"")</f>
        <v/>
      </c>
      <c r="AA322" s="16" t="str">
        <f ca="1">IF(OR(data!$BX322=Z$1,data!$BY322=Z$1),data!$BW322,"")</f>
        <v/>
      </c>
      <c r="AB322" s="17" t="str">
        <f ca="1">IF(data!$BX322=AC$1,data!$BW322,"")</f>
        <v/>
      </c>
      <c r="AC322" s="17" t="str">
        <f ca="1">IF(data!$BY322=AC$1,data!$BW322,"")</f>
        <v/>
      </c>
      <c r="AD322" s="17" t="str">
        <f ca="1">IF(OR(data!$BX322=AC$1,data!$BY322=AC$1),data!$BW322,"")</f>
        <v/>
      </c>
      <c r="AE322" s="16" t="str">
        <f ca="1">IF(data!$BX322=AF$1,data!$BW322,"")</f>
        <v/>
      </c>
      <c r="AF322" s="16" t="str">
        <f ca="1">IF(data!$BY322=AF$1,data!$BW322,"")</f>
        <v/>
      </c>
      <c r="AG322" s="16" t="str">
        <f ca="1">IF(OR(data!$BX322=AF$1,data!$BY322=AF$1),data!$BW322,"")</f>
        <v/>
      </c>
      <c r="AH322" s="17" t="str">
        <f ca="1">IF(data!$BX322=AI$1,data!$BW322,"")</f>
        <v/>
      </c>
      <c r="AI322" s="17" t="str">
        <f ca="1">IF(data!$BY322=AI$1,data!$BW322,"")</f>
        <v/>
      </c>
      <c r="AJ322" s="17" t="str">
        <f ca="1">IF(OR(data!$BX322=AI$1,data!$BY322=AI$1),data!$BW322,"")</f>
        <v/>
      </c>
      <c r="AK322" s="16" t="str">
        <f ca="1">IF(data!$BX322=AL$1,data!$BW322,"")</f>
        <v/>
      </c>
      <c r="AL322" s="16" t="str">
        <f ca="1">IF(data!$BY322=AL$1,data!$BW322,"")</f>
        <v/>
      </c>
      <c r="AM322" s="16" t="str">
        <f ca="1">IF(OR(data!$BX322=AL$1,data!$BY322=AL$1),data!$BW322,"")</f>
        <v/>
      </c>
      <c r="AN322" s="17" t="str">
        <f ca="1">IF(data!$BX322=AO$1,data!$BW322,"")</f>
        <v/>
      </c>
      <c r="AO322" s="17" t="str">
        <f ca="1">IF(data!$BY322=AO$1,data!$BW322,"")</f>
        <v/>
      </c>
      <c r="AP322" s="17" t="str">
        <f ca="1">IF(OR(data!$BX322=AO$1,data!$BY322=AO$1),data!$BW322,"")</f>
        <v/>
      </c>
      <c r="AQ322" s="16" t="str">
        <f ca="1">IF(data!$BX322=AR$1,data!$BW322,"")</f>
        <v/>
      </c>
      <c r="AR322" s="16" t="str">
        <f ca="1">IF(data!$BY322=AR$1,data!$BW322,"")</f>
        <v/>
      </c>
      <c r="AS322" s="16" t="str">
        <f ca="1">IF(OR(data!$BX322=AR$1,data!$BY322=AR$1),data!$BW322,"")</f>
        <v/>
      </c>
      <c r="AT322" s="17" t="str">
        <f ca="1">IF(data!$BX322=AU$1,data!$BW322,"")</f>
        <v/>
      </c>
      <c r="AU322" s="17" t="str">
        <f ca="1">IF(data!$BY322=AU$1,data!$BW322,"")</f>
        <v/>
      </c>
      <c r="AV322" s="17" t="str">
        <f ca="1">IF(OR(data!$BX322=AU$1,data!$BY322=AU$1),data!$BW322,"")</f>
        <v/>
      </c>
      <c r="AW322" s="16" t="str">
        <f ca="1">IF(data!$BX322=AX$1,data!$BW322,"")</f>
        <v/>
      </c>
      <c r="AX322" s="16" t="str">
        <f ca="1">IF(data!$BY322=AX$1,data!$BW322,"")</f>
        <v/>
      </c>
      <c r="AY322" s="16" t="str">
        <f ca="1">IF(OR(data!$BX322=AX$1,data!$BY322=AX$1),data!$BW322,"")</f>
        <v/>
      </c>
      <c r="AZ322" s="17" t="str">
        <f ca="1">IF(data!$BX322=BA$1,data!$BW322,"")</f>
        <v/>
      </c>
      <c r="BA322" s="17" t="str">
        <f ca="1">IF(data!$BY322=BA$1,data!$BW322,"")</f>
        <v/>
      </c>
      <c r="BB322" s="17" t="str">
        <f ca="1">IF(OR(data!$BX322=BA$1,data!$BY322=BA$1),data!$BW322,"")</f>
        <v/>
      </c>
      <c r="BC322" s="16" t="str">
        <f ca="1">IF(data!$BX322=BD$1,data!$BW322,"")</f>
        <v/>
      </c>
      <c r="BD322" s="16" t="str">
        <f ca="1">IF(data!$BY322=BD$1,data!$BW322,"")</f>
        <v/>
      </c>
      <c r="BE322" s="16" t="str">
        <f ca="1">IF(OR(data!$BX322=BD$1,data!$BY322=BD$1),data!$BW322,"")</f>
        <v/>
      </c>
      <c r="BF322" s="17" t="str">
        <f ca="1">IF(data!$BX322=BG$1,data!$BW322,"")</f>
        <v/>
      </c>
      <c r="BG322" s="17" t="str">
        <f ca="1">IF(data!$BY322=BG$1,data!$BW322,"")</f>
        <v/>
      </c>
      <c r="BH322" s="17" t="str">
        <f ca="1">IF(OR(data!$BX322=BG$1,data!$BY322=BG$1),data!$BW322,"")</f>
        <v/>
      </c>
      <c r="BI322" s="16" t="str">
        <f ca="1">IF(data!$BX322=BJ$1,data!$BW322,"")</f>
        <v/>
      </c>
      <c r="BJ322" s="16" t="str">
        <f ca="1">IF(data!$BY322=BJ$1,data!$BW322,"")</f>
        <v/>
      </c>
      <c r="BK322" s="16" t="str">
        <f ca="1">IF(OR(data!$BX322=BJ$1,data!$BY322=BJ$1),data!$BW322,"")</f>
        <v/>
      </c>
      <c r="BL322" s="17" t="str">
        <f ca="1">IF(data!$BX322=BM$1,data!$BW322,"")</f>
        <v/>
      </c>
      <c r="BM322" s="17" t="str">
        <f ca="1">IF(data!$BY322=BM$1,data!$BW322,"")</f>
        <v/>
      </c>
      <c r="BN322" s="17" t="str">
        <f ca="1">IF(OR(data!$BX322=BM$1,data!$BY322=BM$1),data!$BW322,"")</f>
        <v/>
      </c>
      <c r="BO322" s="16" t="str">
        <f ca="1">IF(data!$BX322=BP$1,data!$BW322,"")</f>
        <v/>
      </c>
      <c r="BP322" s="16" t="str">
        <f ca="1">IF(data!$BY322=BP$1,data!$BW322,"")</f>
        <v/>
      </c>
      <c r="BQ322" s="16" t="str">
        <f ca="1">IF(OR(data!$BX322=BP$1,data!$BY322=BP$1),data!$BW322,"")</f>
        <v/>
      </c>
      <c r="BR322" s="17" t="str">
        <f ca="1">IF(data!$BX322=BS$1,data!$BW322,"")</f>
        <v/>
      </c>
      <c r="BS322" s="17" t="str">
        <f ca="1">IF(data!$BY322=BS$1,data!$BW322,"")</f>
        <v/>
      </c>
      <c r="BT322" s="17" t="str">
        <f ca="1">IF(OR(data!$BX322=BS$1,data!$BY322=BS$1),data!$BW322,"")</f>
        <v/>
      </c>
    </row>
    <row r="323" spans="1:72" s="11" customFormat="1" x14ac:dyDescent="0.25">
      <c r="A323" s="16" t="str">
        <f ca="1">IF(data!$BX323=B$1,data!$BW323,"")</f>
        <v/>
      </c>
      <c r="B323" s="16" t="str">
        <f ca="1">IF(data!$BY323=B$1,data!$BW323,"")</f>
        <v/>
      </c>
      <c r="C323" s="16" t="str">
        <f ca="1">IF(OR(data!$BX323=B$1,data!$BY323=B$1),data!$BW323,"")</f>
        <v/>
      </c>
      <c r="D323" s="17" t="str">
        <f ca="1">IF(data!$BX323=E$1,data!$BW323,"")</f>
        <v/>
      </c>
      <c r="E323" s="17" t="str">
        <f ca="1">IF(data!$BY323=E$1,data!$BW323,"")</f>
        <v/>
      </c>
      <c r="F323" s="17" t="str">
        <f ca="1">IF(OR(data!$BX323=E$1,data!$BY323=E$1),data!$BW323,"")</f>
        <v/>
      </c>
      <c r="G323" s="16" t="str">
        <f ca="1">IF(data!$BX323=H$1,data!$BW323,"")</f>
        <v/>
      </c>
      <c r="H323" s="16" t="str">
        <f ca="1">IF(data!$BY323=H$1,data!$BW323,"")</f>
        <v/>
      </c>
      <c r="I323" s="16" t="str">
        <f ca="1">IF(OR(data!$BX323=H$1,data!$BY323=H$1),data!$BW323,"")</f>
        <v/>
      </c>
      <c r="J323" s="17" t="str">
        <f ca="1">IF(data!$BX323=K$1,data!$BW323,"")</f>
        <v/>
      </c>
      <c r="K323" s="17" t="str">
        <f ca="1">IF(data!$BY323=K$1,data!$BW323,"")</f>
        <v/>
      </c>
      <c r="L323" s="17" t="str">
        <f ca="1">IF(OR(data!$BX323=K$1,data!$BY323=K$1),data!$BW323,"")</f>
        <v/>
      </c>
      <c r="M323" s="16" t="str">
        <f ca="1">IF(data!$BX323=N$1,data!$BW323,"")</f>
        <v/>
      </c>
      <c r="N323" s="16" t="str">
        <f ca="1">IF(data!$BY323=N$1,data!$BW323,"")</f>
        <v/>
      </c>
      <c r="O323" s="16" t="str">
        <f ca="1">IF(OR(data!$BX323=N$1,data!$BY323=N$1),data!$BW323,"")</f>
        <v/>
      </c>
      <c r="P323" s="17" t="str">
        <f ca="1">IF(data!$BX323=Q$1,data!$BW323,"")</f>
        <v/>
      </c>
      <c r="Q323" s="17" t="str">
        <f ca="1">IF(data!$BY323=Q$1,data!$BW323,"")</f>
        <v/>
      </c>
      <c r="R323" s="17" t="str">
        <f ca="1">IF(OR(data!$BX323=Q$1,data!$BY323=Q$1),data!$BW323,"")</f>
        <v/>
      </c>
      <c r="S323" s="16" t="str">
        <f ca="1">IF(data!$BX323=T$1,data!$BW323,"")</f>
        <v/>
      </c>
      <c r="T323" s="16" t="str">
        <f ca="1">IF(data!$BY323=T$1,data!$BW323,"")</f>
        <v/>
      </c>
      <c r="U323" s="16" t="str">
        <f ca="1">IF(OR(data!$BX323=T$1,data!$BY323=T$1),data!$BW323,"")</f>
        <v/>
      </c>
      <c r="V323" s="17" t="str">
        <f ca="1">IF(data!$BX323=W$1,data!$BW323,"")</f>
        <v/>
      </c>
      <c r="W323" s="17" t="str">
        <f ca="1">IF(data!$BY323=W$1,data!$BW323,"")</f>
        <v/>
      </c>
      <c r="X323" s="17" t="str">
        <f ca="1">IF(OR(data!$BX323=W$1,data!$BY323=W$1),data!$BW323,"")</f>
        <v/>
      </c>
      <c r="Y323" s="16" t="str">
        <f ca="1">IF(data!$BX323=Z$1,data!$BW323,"")</f>
        <v/>
      </c>
      <c r="Z323" s="16" t="str">
        <f ca="1">IF(data!$BY323=Z$1,data!$BW323,"")</f>
        <v/>
      </c>
      <c r="AA323" s="16" t="str">
        <f ca="1">IF(OR(data!$BX323=Z$1,data!$BY323=Z$1),data!$BW323,"")</f>
        <v/>
      </c>
      <c r="AB323" s="17" t="str">
        <f ca="1">IF(data!$BX323=AC$1,data!$BW323,"")</f>
        <v/>
      </c>
      <c r="AC323" s="17" t="str">
        <f ca="1">IF(data!$BY323=AC$1,data!$BW323,"")</f>
        <v/>
      </c>
      <c r="AD323" s="17" t="str">
        <f ca="1">IF(OR(data!$BX323=AC$1,data!$BY323=AC$1),data!$BW323,"")</f>
        <v/>
      </c>
      <c r="AE323" s="16" t="str">
        <f ca="1">IF(data!$BX323=AF$1,data!$BW323,"")</f>
        <v/>
      </c>
      <c r="AF323" s="16" t="str">
        <f ca="1">IF(data!$BY323=AF$1,data!$BW323,"")</f>
        <v/>
      </c>
      <c r="AG323" s="16" t="str">
        <f ca="1">IF(OR(data!$BX323=AF$1,data!$BY323=AF$1),data!$BW323,"")</f>
        <v/>
      </c>
      <c r="AH323" s="17" t="str">
        <f ca="1">IF(data!$BX323=AI$1,data!$BW323,"")</f>
        <v/>
      </c>
      <c r="AI323" s="17" t="str">
        <f ca="1">IF(data!$BY323=AI$1,data!$BW323,"")</f>
        <v/>
      </c>
      <c r="AJ323" s="17" t="str">
        <f ca="1">IF(OR(data!$BX323=AI$1,data!$BY323=AI$1),data!$BW323,"")</f>
        <v/>
      </c>
      <c r="AK323" s="16" t="str">
        <f ca="1">IF(data!$BX323=AL$1,data!$BW323,"")</f>
        <v/>
      </c>
      <c r="AL323" s="16" t="str">
        <f ca="1">IF(data!$BY323=AL$1,data!$BW323,"")</f>
        <v/>
      </c>
      <c r="AM323" s="16" t="str">
        <f ca="1">IF(OR(data!$BX323=AL$1,data!$BY323=AL$1),data!$BW323,"")</f>
        <v/>
      </c>
      <c r="AN323" s="17" t="str">
        <f ca="1">IF(data!$BX323=AO$1,data!$BW323,"")</f>
        <v/>
      </c>
      <c r="AO323" s="17" t="str">
        <f ca="1">IF(data!$BY323=AO$1,data!$BW323,"")</f>
        <v/>
      </c>
      <c r="AP323" s="17" t="str">
        <f ca="1">IF(OR(data!$BX323=AO$1,data!$BY323=AO$1),data!$BW323,"")</f>
        <v/>
      </c>
      <c r="AQ323" s="16" t="str">
        <f ca="1">IF(data!$BX323=AR$1,data!$BW323,"")</f>
        <v/>
      </c>
      <c r="AR323" s="16" t="str">
        <f ca="1">IF(data!$BY323=AR$1,data!$BW323,"")</f>
        <v/>
      </c>
      <c r="AS323" s="16" t="str">
        <f ca="1">IF(OR(data!$BX323=AR$1,data!$BY323=AR$1),data!$BW323,"")</f>
        <v/>
      </c>
      <c r="AT323" s="17" t="str">
        <f ca="1">IF(data!$BX323=AU$1,data!$BW323,"")</f>
        <v/>
      </c>
      <c r="AU323" s="17" t="str">
        <f ca="1">IF(data!$BY323=AU$1,data!$BW323,"")</f>
        <v/>
      </c>
      <c r="AV323" s="17" t="str">
        <f ca="1">IF(OR(data!$BX323=AU$1,data!$BY323=AU$1),data!$BW323,"")</f>
        <v/>
      </c>
      <c r="AW323" s="16" t="str">
        <f ca="1">IF(data!$BX323=AX$1,data!$BW323,"")</f>
        <v/>
      </c>
      <c r="AX323" s="16" t="str">
        <f ca="1">IF(data!$BY323=AX$1,data!$BW323,"")</f>
        <v/>
      </c>
      <c r="AY323" s="16" t="str">
        <f ca="1">IF(OR(data!$BX323=AX$1,data!$BY323=AX$1),data!$BW323,"")</f>
        <v/>
      </c>
      <c r="AZ323" s="17" t="str">
        <f ca="1">IF(data!$BX323=BA$1,data!$BW323,"")</f>
        <v/>
      </c>
      <c r="BA323" s="17" t="str">
        <f ca="1">IF(data!$BY323=BA$1,data!$BW323,"")</f>
        <v/>
      </c>
      <c r="BB323" s="17" t="str">
        <f ca="1">IF(OR(data!$BX323=BA$1,data!$BY323=BA$1),data!$BW323,"")</f>
        <v/>
      </c>
      <c r="BC323" s="16" t="str">
        <f ca="1">IF(data!$BX323=BD$1,data!$BW323,"")</f>
        <v/>
      </c>
      <c r="BD323" s="16" t="str">
        <f ca="1">IF(data!$BY323=BD$1,data!$BW323,"")</f>
        <v/>
      </c>
      <c r="BE323" s="16" t="str">
        <f ca="1">IF(OR(data!$BX323=BD$1,data!$BY323=BD$1),data!$BW323,"")</f>
        <v/>
      </c>
      <c r="BF323" s="17" t="str">
        <f ca="1">IF(data!$BX323=BG$1,data!$BW323,"")</f>
        <v/>
      </c>
      <c r="BG323" s="17" t="str">
        <f ca="1">IF(data!$BY323=BG$1,data!$BW323,"")</f>
        <v/>
      </c>
      <c r="BH323" s="17" t="str">
        <f ca="1">IF(OR(data!$BX323=BG$1,data!$BY323=BG$1),data!$BW323,"")</f>
        <v/>
      </c>
      <c r="BI323" s="16" t="str">
        <f ca="1">IF(data!$BX323=BJ$1,data!$BW323,"")</f>
        <v/>
      </c>
      <c r="BJ323" s="16" t="str">
        <f ca="1">IF(data!$BY323=BJ$1,data!$BW323,"")</f>
        <v/>
      </c>
      <c r="BK323" s="16" t="str">
        <f ca="1">IF(OR(data!$BX323=BJ$1,data!$BY323=BJ$1),data!$BW323,"")</f>
        <v/>
      </c>
      <c r="BL323" s="17" t="str">
        <f ca="1">IF(data!$BX323=BM$1,data!$BW323,"")</f>
        <v/>
      </c>
      <c r="BM323" s="17" t="str">
        <f ca="1">IF(data!$BY323=BM$1,data!$BW323,"")</f>
        <v/>
      </c>
      <c r="BN323" s="17" t="str">
        <f ca="1">IF(OR(data!$BX323=BM$1,data!$BY323=BM$1),data!$BW323,"")</f>
        <v/>
      </c>
      <c r="BO323" s="16" t="str">
        <f ca="1">IF(data!$BX323=BP$1,data!$BW323,"")</f>
        <v/>
      </c>
      <c r="BP323" s="16" t="str">
        <f ca="1">IF(data!$BY323=BP$1,data!$BW323,"")</f>
        <v/>
      </c>
      <c r="BQ323" s="16" t="str">
        <f ca="1">IF(OR(data!$BX323=BP$1,data!$BY323=BP$1),data!$BW323,"")</f>
        <v/>
      </c>
      <c r="BR323" s="17" t="str">
        <f ca="1">IF(data!$BX323=BS$1,data!$BW323,"")</f>
        <v/>
      </c>
      <c r="BS323" s="17" t="str">
        <f ca="1">IF(data!$BY323=BS$1,data!$BW323,"")</f>
        <v/>
      </c>
      <c r="BT323" s="17" t="str">
        <f ca="1">IF(OR(data!$BX323=BS$1,data!$BY323=BS$1),data!$BW323,"")</f>
        <v/>
      </c>
    </row>
    <row r="324" spans="1:72" s="11" customFormat="1" x14ac:dyDescent="0.25">
      <c r="A324" s="16" t="str">
        <f ca="1">IF(data!$BX324=B$1,data!$BW324,"")</f>
        <v/>
      </c>
      <c r="B324" s="16" t="str">
        <f ca="1">IF(data!$BY324=B$1,data!$BW324,"")</f>
        <v/>
      </c>
      <c r="C324" s="16" t="str">
        <f ca="1">IF(OR(data!$BX324=B$1,data!$BY324=B$1),data!$BW324,"")</f>
        <v/>
      </c>
      <c r="D324" s="17" t="str">
        <f ca="1">IF(data!$BX324=E$1,data!$BW324,"")</f>
        <v/>
      </c>
      <c r="E324" s="17" t="str">
        <f ca="1">IF(data!$BY324=E$1,data!$BW324,"")</f>
        <v/>
      </c>
      <c r="F324" s="17" t="str">
        <f ca="1">IF(OR(data!$BX324=E$1,data!$BY324=E$1),data!$BW324,"")</f>
        <v/>
      </c>
      <c r="G324" s="16" t="str">
        <f ca="1">IF(data!$BX324=H$1,data!$BW324,"")</f>
        <v/>
      </c>
      <c r="H324" s="16" t="str">
        <f ca="1">IF(data!$BY324=H$1,data!$BW324,"")</f>
        <v/>
      </c>
      <c r="I324" s="16" t="str">
        <f ca="1">IF(OR(data!$BX324=H$1,data!$BY324=H$1),data!$BW324,"")</f>
        <v/>
      </c>
      <c r="J324" s="17" t="str">
        <f ca="1">IF(data!$BX324=K$1,data!$BW324,"")</f>
        <v/>
      </c>
      <c r="K324" s="17" t="str">
        <f ca="1">IF(data!$BY324=K$1,data!$BW324,"")</f>
        <v/>
      </c>
      <c r="L324" s="17" t="str">
        <f ca="1">IF(OR(data!$BX324=K$1,data!$BY324=K$1),data!$BW324,"")</f>
        <v/>
      </c>
      <c r="M324" s="16" t="str">
        <f ca="1">IF(data!$BX324=N$1,data!$BW324,"")</f>
        <v/>
      </c>
      <c r="N324" s="16" t="str">
        <f ca="1">IF(data!$BY324=N$1,data!$BW324,"")</f>
        <v/>
      </c>
      <c r="O324" s="16" t="str">
        <f ca="1">IF(OR(data!$BX324=N$1,data!$BY324=N$1),data!$BW324,"")</f>
        <v/>
      </c>
      <c r="P324" s="17" t="str">
        <f ca="1">IF(data!$BX324=Q$1,data!$BW324,"")</f>
        <v/>
      </c>
      <c r="Q324" s="17" t="str">
        <f ca="1">IF(data!$BY324=Q$1,data!$BW324,"")</f>
        <v/>
      </c>
      <c r="R324" s="17" t="str">
        <f ca="1">IF(OR(data!$BX324=Q$1,data!$BY324=Q$1),data!$BW324,"")</f>
        <v/>
      </c>
      <c r="S324" s="16" t="str">
        <f ca="1">IF(data!$BX324=T$1,data!$BW324,"")</f>
        <v/>
      </c>
      <c r="T324" s="16" t="str">
        <f ca="1">IF(data!$BY324=T$1,data!$BW324,"")</f>
        <v/>
      </c>
      <c r="U324" s="16" t="str">
        <f ca="1">IF(OR(data!$BX324=T$1,data!$BY324=T$1),data!$BW324,"")</f>
        <v/>
      </c>
      <c r="V324" s="17" t="str">
        <f ca="1">IF(data!$BX324=W$1,data!$BW324,"")</f>
        <v/>
      </c>
      <c r="W324" s="17" t="str">
        <f ca="1">IF(data!$BY324=W$1,data!$BW324,"")</f>
        <v/>
      </c>
      <c r="X324" s="17" t="str">
        <f ca="1">IF(OR(data!$BX324=W$1,data!$BY324=W$1),data!$BW324,"")</f>
        <v/>
      </c>
      <c r="Y324" s="16" t="str">
        <f ca="1">IF(data!$BX324=Z$1,data!$BW324,"")</f>
        <v/>
      </c>
      <c r="Z324" s="16" t="str">
        <f ca="1">IF(data!$BY324=Z$1,data!$BW324,"")</f>
        <v/>
      </c>
      <c r="AA324" s="16" t="str">
        <f ca="1">IF(OR(data!$BX324=Z$1,data!$BY324=Z$1),data!$BW324,"")</f>
        <v/>
      </c>
      <c r="AB324" s="17" t="str">
        <f ca="1">IF(data!$BX324=AC$1,data!$BW324,"")</f>
        <v/>
      </c>
      <c r="AC324" s="17" t="str">
        <f ca="1">IF(data!$BY324=AC$1,data!$BW324,"")</f>
        <v/>
      </c>
      <c r="AD324" s="17" t="str">
        <f ca="1">IF(OR(data!$BX324=AC$1,data!$BY324=AC$1),data!$BW324,"")</f>
        <v/>
      </c>
      <c r="AE324" s="16" t="str">
        <f ca="1">IF(data!$BX324=AF$1,data!$BW324,"")</f>
        <v/>
      </c>
      <c r="AF324" s="16" t="str">
        <f ca="1">IF(data!$BY324=AF$1,data!$BW324,"")</f>
        <v/>
      </c>
      <c r="AG324" s="16" t="str">
        <f ca="1">IF(OR(data!$BX324=AF$1,data!$BY324=AF$1),data!$BW324,"")</f>
        <v/>
      </c>
      <c r="AH324" s="17" t="str">
        <f ca="1">IF(data!$BX324=AI$1,data!$BW324,"")</f>
        <v/>
      </c>
      <c r="AI324" s="17" t="str">
        <f ca="1">IF(data!$BY324=AI$1,data!$BW324,"")</f>
        <v/>
      </c>
      <c r="AJ324" s="17" t="str">
        <f ca="1">IF(OR(data!$BX324=AI$1,data!$BY324=AI$1),data!$BW324,"")</f>
        <v/>
      </c>
      <c r="AK324" s="16" t="str">
        <f ca="1">IF(data!$BX324=AL$1,data!$BW324,"")</f>
        <v/>
      </c>
      <c r="AL324" s="16" t="str">
        <f ca="1">IF(data!$BY324=AL$1,data!$BW324,"")</f>
        <v/>
      </c>
      <c r="AM324" s="16" t="str">
        <f ca="1">IF(OR(data!$BX324=AL$1,data!$BY324=AL$1),data!$BW324,"")</f>
        <v/>
      </c>
      <c r="AN324" s="17" t="str">
        <f ca="1">IF(data!$BX324=AO$1,data!$BW324,"")</f>
        <v/>
      </c>
      <c r="AO324" s="17" t="str">
        <f ca="1">IF(data!$BY324=AO$1,data!$BW324,"")</f>
        <v/>
      </c>
      <c r="AP324" s="17" t="str">
        <f ca="1">IF(OR(data!$BX324=AO$1,data!$BY324=AO$1),data!$BW324,"")</f>
        <v/>
      </c>
      <c r="AQ324" s="16" t="str">
        <f ca="1">IF(data!$BX324=AR$1,data!$BW324,"")</f>
        <v/>
      </c>
      <c r="AR324" s="16" t="str">
        <f ca="1">IF(data!$BY324=AR$1,data!$BW324,"")</f>
        <v/>
      </c>
      <c r="AS324" s="16" t="str">
        <f ca="1">IF(OR(data!$BX324=AR$1,data!$BY324=AR$1),data!$BW324,"")</f>
        <v/>
      </c>
      <c r="AT324" s="17" t="str">
        <f ca="1">IF(data!$BX324=AU$1,data!$BW324,"")</f>
        <v/>
      </c>
      <c r="AU324" s="17" t="str">
        <f ca="1">IF(data!$BY324=AU$1,data!$BW324,"")</f>
        <v/>
      </c>
      <c r="AV324" s="17" t="str">
        <f ca="1">IF(OR(data!$BX324=AU$1,data!$BY324=AU$1),data!$BW324,"")</f>
        <v/>
      </c>
      <c r="AW324" s="16" t="str">
        <f ca="1">IF(data!$BX324=AX$1,data!$BW324,"")</f>
        <v/>
      </c>
      <c r="AX324" s="16" t="str">
        <f ca="1">IF(data!$BY324=AX$1,data!$BW324,"")</f>
        <v/>
      </c>
      <c r="AY324" s="16" t="str">
        <f ca="1">IF(OR(data!$BX324=AX$1,data!$BY324=AX$1),data!$BW324,"")</f>
        <v/>
      </c>
      <c r="AZ324" s="17" t="str">
        <f ca="1">IF(data!$BX324=BA$1,data!$BW324,"")</f>
        <v/>
      </c>
      <c r="BA324" s="17" t="str">
        <f ca="1">IF(data!$BY324=BA$1,data!$BW324,"")</f>
        <v/>
      </c>
      <c r="BB324" s="17" t="str">
        <f ca="1">IF(OR(data!$BX324=BA$1,data!$BY324=BA$1),data!$BW324,"")</f>
        <v/>
      </c>
      <c r="BC324" s="16" t="str">
        <f ca="1">IF(data!$BX324=BD$1,data!$BW324,"")</f>
        <v/>
      </c>
      <c r="BD324" s="16" t="str">
        <f ca="1">IF(data!$BY324=BD$1,data!$BW324,"")</f>
        <v/>
      </c>
      <c r="BE324" s="16" t="str">
        <f ca="1">IF(OR(data!$BX324=BD$1,data!$BY324=BD$1),data!$BW324,"")</f>
        <v/>
      </c>
      <c r="BF324" s="17" t="str">
        <f ca="1">IF(data!$BX324=BG$1,data!$BW324,"")</f>
        <v/>
      </c>
      <c r="BG324" s="17" t="str">
        <f ca="1">IF(data!$BY324=BG$1,data!$BW324,"")</f>
        <v/>
      </c>
      <c r="BH324" s="17" t="str">
        <f ca="1">IF(OR(data!$BX324=BG$1,data!$BY324=BG$1),data!$BW324,"")</f>
        <v/>
      </c>
      <c r="BI324" s="16" t="str">
        <f ca="1">IF(data!$BX324=BJ$1,data!$BW324,"")</f>
        <v/>
      </c>
      <c r="BJ324" s="16" t="str">
        <f ca="1">IF(data!$BY324=BJ$1,data!$BW324,"")</f>
        <v/>
      </c>
      <c r="BK324" s="16" t="str">
        <f ca="1">IF(OR(data!$BX324=BJ$1,data!$BY324=BJ$1),data!$BW324,"")</f>
        <v/>
      </c>
      <c r="BL324" s="17" t="str">
        <f ca="1">IF(data!$BX324=BM$1,data!$BW324,"")</f>
        <v/>
      </c>
      <c r="BM324" s="17" t="str">
        <f ca="1">IF(data!$BY324=BM$1,data!$BW324,"")</f>
        <v/>
      </c>
      <c r="BN324" s="17" t="str">
        <f ca="1">IF(OR(data!$BX324=BM$1,data!$BY324=BM$1),data!$BW324,"")</f>
        <v/>
      </c>
      <c r="BO324" s="16" t="str">
        <f ca="1">IF(data!$BX324=BP$1,data!$BW324,"")</f>
        <v/>
      </c>
      <c r="BP324" s="16" t="str">
        <f ca="1">IF(data!$BY324=BP$1,data!$BW324,"")</f>
        <v/>
      </c>
      <c r="BQ324" s="16" t="str">
        <f ca="1">IF(OR(data!$BX324=BP$1,data!$BY324=BP$1),data!$BW324,"")</f>
        <v/>
      </c>
      <c r="BR324" s="17" t="str">
        <f ca="1">IF(data!$BX324=BS$1,data!$BW324,"")</f>
        <v/>
      </c>
      <c r="BS324" s="17" t="str">
        <f ca="1">IF(data!$BY324=BS$1,data!$BW324,"")</f>
        <v/>
      </c>
      <c r="BT324" s="17" t="str">
        <f ca="1">IF(OR(data!$BX324=BS$1,data!$BY324=BS$1),data!$BW324,"")</f>
        <v/>
      </c>
    </row>
    <row r="325" spans="1:72" s="11" customFormat="1" x14ac:dyDescent="0.25">
      <c r="A325" s="16" t="str">
        <f ca="1">IF(data!$BX325=B$1,data!$BW325,"")</f>
        <v/>
      </c>
      <c r="B325" s="16" t="str">
        <f ca="1">IF(data!$BY325=B$1,data!$BW325,"")</f>
        <v/>
      </c>
      <c r="C325" s="16" t="str">
        <f ca="1">IF(OR(data!$BX325=B$1,data!$BY325=B$1),data!$BW325,"")</f>
        <v/>
      </c>
      <c r="D325" s="17" t="str">
        <f ca="1">IF(data!$BX325=E$1,data!$BW325,"")</f>
        <v/>
      </c>
      <c r="E325" s="17" t="str">
        <f ca="1">IF(data!$BY325=E$1,data!$BW325,"")</f>
        <v/>
      </c>
      <c r="F325" s="17" t="str">
        <f ca="1">IF(OR(data!$BX325=E$1,data!$BY325=E$1),data!$BW325,"")</f>
        <v/>
      </c>
      <c r="G325" s="16" t="str">
        <f ca="1">IF(data!$BX325=H$1,data!$BW325,"")</f>
        <v/>
      </c>
      <c r="H325" s="16" t="str">
        <f ca="1">IF(data!$BY325=H$1,data!$BW325,"")</f>
        <v/>
      </c>
      <c r="I325" s="16" t="str">
        <f ca="1">IF(OR(data!$BX325=H$1,data!$BY325=H$1),data!$BW325,"")</f>
        <v/>
      </c>
      <c r="J325" s="17" t="str">
        <f ca="1">IF(data!$BX325=K$1,data!$BW325,"")</f>
        <v/>
      </c>
      <c r="K325" s="17" t="str">
        <f ca="1">IF(data!$BY325=K$1,data!$BW325,"")</f>
        <v/>
      </c>
      <c r="L325" s="17" t="str">
        <f ca="1">IF(OR(data!$BX325=K$1,data!$BY325=K$1),data!$BW325,"")</f>
        <v/>
      </c>
      <c r="M325" s="16" t="str">
        <f ca="1">IF(data!$BX325=N$1,data!$BW325,"")</f>
        <v/>
      </c>
      <c r="N325" s="16" t="str">
        <f ca="1">IF(data!$BY325=N$1,data!$BW325,"")</f>
        <v/>
      </c>
      <c r="O325" s="16" t="str">
        <f ca="1">IF(OR(data!$BX325=N$1,data!$BY325=N$1),data!$BW325,"")</f>
        <v/>
      </c>
      <c r="P325" s="17" t="str">
        <f ca="1">IF(data!$BX325=Q$1,data!$BW325,"")</f>
        <v/>
      </c>
      <c r="Q325" s="17" t="str">
        <f ca="1">IF(data!$BY325=Q$1,data!$BW325,"")</f>
        <v/>
      </c>
      <c r="R325" s="17" t="str">
        <f ca="1">IF(OR(data!$BX325=Q$1,data!$BY325=Q$1),data!$BW325,"")</f>
        <v/>
      </c>
      <c r="S325" s="16" t="str">
        <f ca="1">IF(data!$BX325=T$1,data!$BW325,"")</f>
        <v/>
      </c>
      <c r="T325" s="16" t="str">
        <f ca="1">IF(data!$BY325=T$1,data!$BW325,"")</f>
        <v/>
      </c>
      <c r="U325" s="16" t="str">
        <f ca="1">IF(OR(data!$BX325=T$1,data!$BY325=T$1),data!$BW325,"")</f>
        <v/>
      </c>
      <c r="V325" s="17" t="str">
        <f ca="1">IF(data!$BX325=W$1,data!$BW325,"")</f>
        <v/>
      </c>
      <c r="W325" s="17" t="str">
        <f ca="1">IF(data!$BY325=W$1,data!$BW325,"")</f>
        <v/>
      </c>
      <c r="X325" s="17" t="str">
        <f ca="1">IF(OR(data!$BX325=W$1,data!$BY325=W$1),data!$BW325,"")</f>
        <v/>
      </c>
      <c r="Y325" s="16" t="str">
        <f ca="1">IF(data!$BX325=Z$1,data!$BW325,"")</f>
        <v/>
      </c>
      <c r="Z325" s="16" t="str">
        <f ca="1">IF(data!$BY325=Z$1,data!$BW325,"")</f>
        <v/>
      </c>
      <c r="AA325" s="16" t="str">
        <f ca="1">IF(OR(data!$BX325=Z$1,data!$BY325=Z$1),data!$BW325,"")</f>
        <v/>
      </c>
      <c r="AB325" s="17" t="str">
        <f ca="1">IF(data!$BX325=AC$1,data!$BW325,"")</f>
        <v/>
      </c>
      <c r="AC325" s="17" t="str">
        <f ca="1">IF(data!$BY325=AC$1,data!$BW325,"")</f>
        <v/>
      </c>
      <c r="AD325" s="17" t="str">
        <f ca="1">IF(OR(data!$BX325=AC$1,data!$BY325=AC$1),data!$BW325,"")</f>
        <v/>
      </c>
      <c r="AE325" s="16" t="str">
        <f ca="1">IF(data!$BX325=AF$1,data!$BW325,"")</f>
        <v/>
      </c>
      <c r="AF325" s="16" t="str">
        <f ca="1">IF(data!$BY325=AF$1,data!$BW325,"")</f>
        <v/>
      </c>
      <c r="AG325" s="16" t="str">
        <f ca="1">IF(OR(data!$BX325=AF$1,data!$BY325=AF$1),data!$BW325,"")</f>
        <v/>
      </c>
      <c r="AH325" s="17" t="str">
        <f ca="1">IF(data!$BX325=AI$1,data!$BW325,"")</f>
        <v/>
      </c>
      <c r="AI325" s="17" t="str">
        <f ca="1">IF(data!$BY325=AI$1,data!$BW325,"")</f>
        <v/>
      </c>
      <c r="AJ325" s="17" t="str">
        <f ca="1">IF(OR(data!$BX325=AI$1,data!$BY325=AI$1),data!$BW325,"")</f>
        <v/>
      </c>
      <c r="AK325" s="16" t="str">
        <f ca="1">IF(data!$BX325=AL$1,data!$BW325,"")</f>
        <v/>
      </c>
      <c r="AL325" s="16" t="str">
        <f ca="1">IF(data!$BY325=AL$1,data!$BW325,"")</f>
        <v/>
      </c>
      <c r="AM325" s="16" t="str">
        <f ca="1">IF(OR(data!$BX325=AL$1,data!$BY325=AL$1),data!$BW325,"")</f>
        <v/>
      </c>
      <c r="AN325" s="17" t="str">
        <f ca="1">IF(data!$BX325=AO$1,data!$BW325,"")</f>
        <v/>
      </c>
      <c r="AO325" s="17" t="str">
        <f ca="1">IF(data!$BY325=AO$1,data!$BW325,"")</f>
        <v/>
      </c>
      <c r="AP325" s="17" t="str">
        <f ca="1">IF(OR(data!$BX325=AO$1,data!$BY325=AO$1),data!$BW325,"")</f>
        <v/>
      </c>
      <c r="AQ325" s="16" t="str">
        <f ca="1">IF(data!$BX325=AR$1,data!$BW325,"")</f>
        <v/>
      </c>
      <c r="AR325" s="16" t="str">
        <f ca="1">IF(data!$BY325=AR$1,data!$BW325,"")</f>
        <v/>
      </c>
      <c r="AS325" s="16" t="str">
        <f ca="1">IF(OR(data!$BX325=AR$1,data!$BY325=AR$1),data!$BW325,"")</f>
        <v/>
      </c>
      <c r="AT325" s="17" t="str">
        <f ca="1">IF(data!$BX325=AU$1,data!$BW325,"")</f>
        <v/>
      </c>
      <c r="AU325" s="17" t="str">
        <f ca="1">IF(data!$BY325=AU$1,data!$BW325,"")</f>
        <v/>
      </c>
      <c r="AV325" s="17" t="str">
        <f ca="1">IF(OR(data!$BX325=AU$1,data!$BY325=AU$1),data!$BW325,"")</f>
        <v/>
      </c>
      <c r="AW325" s="16" t="str">
        <f ca="1">IF(data!$BX325=AX$1,data!$BW325,"")</f>
        <v/>
      </c>
      <c r="AX325" s="16" t="str">
        <f ca="1">IF(data!$BY325=AX$1,data!$BW325,"")</f>
        <v/>
      </c>
      <c r="AY325" s="16" t="str">
        <f ca="1">IF(OR(data!$BX325=AX$1,data!$BY325=AX$1),data!$BW325,"")</f>
        <v/>
      </c>
      <c r="AZ325" s="17" t="str">
        <f ca="1">IF(data!$BX325=BA$1,data!$BW325,"")</f>
        <v/>
      </c>
      <c r="BA325" s="17" t="str">
        <f ca="1">IF(data!$BY325=BA$1,data!$BW325,"")</f>
        <v/>
      </c>
      <c r="BB325" s="17" t="str">
        <f ca="1">IF(OR(data!$BX325=BA$1,data!$BY325=BA$1),data!$BW325,"")</f>
        <v/>
      </c>
      <c r="BC325" s="16" t="str">
        <f ca="1">IF(data!$BX325=BD$1,data!$BW325,"")</f>
        <v/>
      </c>
      <c r="BD325" s="16" t="str">
        <f ca="1">IF(data!$BY325=BD$1,data!$BW325,"")</f>
        <v/>
      </c>
      <c r="BE325" s="16" t="str">
        <f ca="1">IF(OR(data!$BX325=BD$1,data!$BY325=BD$1),data!$BW325,"")</f>
        <v/>
      </c>
      <c r="BF325" s="17" t="str">
        <f ca="1">IF(data!$BX325=BG$1,data!$BW325,"")</f>
        <v/>
      </c>
      <c r="BG325" s="17" t="str">
        <f ca="1">IF(data!$BY325=BG$1,data!$BW325,"")</f>
        <v/>
      </c>
      <c r="BH325" s="17" t="str">
        <f ca="1">IF(OR(data!$BX325=BG$1,data!$BY325=BG$1),data!$BW325,"")</f>
        <v/>
      </c>
      <c r="BI325" s="16" t="str">
        <f ca="1">IF(data!$BX325=BJ$1,data!$BW325,"")</f>
        <v/>
      </c>
      <c r="BJ325" s="16" t="str">
        <f ca="1">IF(data!$BY325=BJ$1,data!$BW325,"")</f>
        <v/>
      </c>
      <c r="BK325" s="16" t="str">
        <f ca="1">IF(OR(data!$BX325=BJ$1,data!$BY325=BJ$1),data!$BW325,"")</f>
        <v/>
      </c>
      <c r="BL325" s="17" t="str">
        <f ca="1">IF(data!$BX325=BM$1,data!$BW325,"")</f>
        <v/>
      </c>
      <c r="BM325" s="17" t="str">
        <f ca="1">IF(data!$BY325=BM$1,data!$BW325,"")</f>
        <v/>
      </c>
      <c r="BN325" s="17" t="str">
        <f ca="1">IF(OR(data!$BX325=BM$1,data!$BY325=BM$1),data!$BW325,"")</f>
        <v/>
      </c>
      <c r="BO325" s="16" t="str">
        <f ca="1">IF(data!$BX325=BP$1,data!$BW325,"")</f>
        <v/>
      </c>
      <c r="BP325" s="16" t="str">
        <f ca="1">IF(data!$BY325=BP$1,data!$BW325,"")</f>
        <v/>
      </c>
      <c r="BQ325" s="16" t="str">
        <f ca="1">IF(OR(data!$BX325=BP$1,data!$BY325=BP$1),data!$BW325,"")</f>
        <v/>
      </c>
      <c r="BR325" s="17" t="str">
        <f ca="1">IF(data!$BX325=BS$1,data!$BW325,"")</f>
        <v/>
      </c>
      <c r="BS325" s="17" t="str">
        <f ca="1">IF(data!$BY325=BS$1,data!$BW325,"")</f>
        <v/>
      </c>
      <c r="BT325" s="17" t="str">
        <f ca="1">IF(OR(data!$BX325=BS$1,data!$BY325=BS$1),data!$BW325,"")</f>
        <v/>
      </c>
    </row>
    <row r="326" spans="1:72" s="11" customFormat="1" x14ac:dyDescent="0.25">
      <c r="A326" s="16" t="str">
        <f ca="1">IF(data!$BX326=B$1,data!$BW326,"")</f>
        <v/>
      </c>
      <c r="B326" s="16" t="str">
        <f ca="1">IF(data!$BY326=B$1,data!$BW326,"")</f>
        <v/>
      </c>
      <c r="C326" s="16" t="str">
        <f ca="1">IF(OR(data!$BX326=B$1,data!$BY326=B$1),data!$BW326,"")</f>
        <v/>
      </c>
      <c r="D326" s="17" t="str">
        <f ca="1">IF(data!$BX326=E$1,data!$BW326,"")</f>
        <v/>
      </c>
      <c r="E326" s="17" t="str">
        <f ca="1">IF(data!$BY326=E$1,data!$BW326,"")</f>
        <v/>
      </c>
      <c r="F326" s="17" t="str">
        <f ca="1">IF(OR(data!$BX326=E$1,data!$BY326=E$1),data!$BW326,"")</f>
        <v/>
      </c>
      <c r="G326" s="16" t="str">
        <f ca="1">IF(data!$BX326=H$1,data!$BW326,"")</f>
        <v/>
      </c>
      <c r="H326" s="16" t="str">
        <f ca="1">IF(data!$BY326=H$1,data!$BW326,"")</f>
        <v/>
      </c>
      <c r="I326" s="16" t="str">
        <f ca="1">IF(OR(data!$BX326=H$1,data!$BY326=H$1),data!$BW326,"")</f>
        <v/>
      </c>
      <c r="J326" s="17" t="str">
        <f ca="1">IF(data!$BX326=K$1,data!$BW326,"")</f>
        <v/>
      </c>
      <c r="K326" s="17" t="str">
        <f ca="1">IF(data!$BY326=K$1,data!$BW326,"")</f>
        <v/>
      </c>
      <c r="L326" s="17" t="str">
        <f ca="1">IF(OR(data!$BX326=K$1,data!$BY326=K$1),data!$BW326,"")</f>
        <v/>
      </c>
      <c r="M326" s="16" t="str">
        <f ca="1">IF(data!$BX326=N$1,data!$BW326,"")</f>
        <v/>
      </c>
      <c r="N326" s="16" t="str">
        <f ca="1">IF(data!$BY326=N$1,data!$BW326,"")</f>
        <v/>
      </c>
      <c r="O326" s="16" t="str">
        <f ca="1">IF(OR(data!$BX326=N$1,data!$BY326=N$1),data!$BW326,"")</f>
        <v/>
      </c>
      <c r="P326" s="17" t="str">
        <f ca="1">IF(data!$BX326=Q$1,data!$BW326,"")</f>
        <v/>
      </c>
      <c r="Q326" s="17" t="str">
        <f ca="1">IF(data!$BY326=Q$1,data!$BW326,"")</f>
        <v/>
      </c>
      <c r="R326" s="17" t="str">
        <f ca="1">IF(OR(data!$BX326=Q$1,data!$BY326=Q$1),data!$BW326,"")</f>
        <v/>
      </c>
      <c r="S326" s="16" t="str">
        <f ca="1">IF(data!$BX326=T$1,data!$BW326,"")</f>
        <v/>
      </c>
      <c r="T326" s="16" t="str">
        <f ca="1">IF(data!$BY326=T$1,data!$BW326,"")</f>
        <v/>
      </c>
      <c r="U326" s="16" t="str">
        <f ca="1">IF(OR(data!$BX326=T$1,data!$BY326=T$1),data!$BW326,"")</f>
        <v/>
      </c>
      <c r="V326" s="17" t="str">
        <f ca="1">IF(data!$BX326=W$1,data!$BW326,"")</f>
        <v/>
      </c>
      <c r="W326" s="17" t="str">
        <f ca="1">IF(data!$BY326=W$1,data!$BW326,"")</f>
        <v/>
      </c>
      <c r="X326" s="17" t="str">
        <f ca="1">IF(OR(data!$BX326=W$1,data!$BY326=W$1),data!$BW326,"")</f>
        <v/>
      </c>
      <c r="Y326" s="16" t="str">
        <f ca="1">IF(data!$BX326=Z$1,data!$BW326,"")</f>
        <v/>
      </c>
      <c r="Z326" s="16" t="str">
        <f ca="1">IF(data!$BY326=Z$1,data!$BW326,"")</f>
        <v/>
      </c>
      <c r="AA326" s="16" t="str">
        <f ca="1">IF(OR(data!$BX326=Z$1,data!$BY326=Z$1),data!$BW326,"")</f>
        <v/>
      </c>
      <c r="AB326" s="17" t="str">
        <f ca="1">IF(data!$BX326=AC$1,data!$BW326,"")</f>
        <v/>
      </c>
      <c r="AC326" s="17" t="str">
        <f ca="1">IF(data!$BY326=AC$1,data!$BW326,"")</f>
        <v/>
      </c>
      <c r="AD326" s="17" t="str">
        <f ca="1">IF(OR(data!$BX326=AC$1,data!$BY326=AC$1),data!$BW326,"")</f>
        <v/>
      </c>
      <c r="AE326" s="16" t="str">
        <f ca="1">IF(data!$BX326=AF$1,data!$BW326,"")</f>
        <v/>
      </c>
      <c r="AF326" s="16" t="str">
        <f ca="1">IF(data!$BY326=AF$1,data!$BW326,"")</f>
        <v/>
      </c>
      <c r="AG326" s="16" t="str">
        <f ca="1">IF(OR(data!$BX326=AF$1,data!$BY326=AF$1),data!$BW326,"")</f>
        <v/>
      </c>
      <c r="AH326" s="17" t="str">
        <f ca="1">IF(data!$BX326=AI$1,data!$BW326,"")</f>
        <v/>
      </c>
      <c r="AI326" s="17" t="str">
        <f ca="1">IF(data!$BY326=AI$1,data!$BW326,"")</f>
        <v/>
      </c>
      <c r="AJ326" s="17" t="str">
        <f ca="1">IF(OR(data!$BX326=AI$1,data!$BY326=AI$1),data!$BW326,"")</f>
        <v/>
      </c>
      <c r="AK326" s="16" t="str">
        <f ca="1">IF(data!$BX326=AL$1,data!$BW326,"")</f>
        <v/>
      </c>
      <c r="AL326" s="16" t="str">
        <f ca="1">IF(data!$BY326=AL$1,data!$BW326,"")</f>
        <v/>
      </c>
      <c r="AM326" s="16" t="str">
        <f ca="1">IF(OR(data!$BX326=AL$1,data!$BY326=AL$1),data!$BW326,"")</f>
        <v/>
      </c>
      <c r="AN326" s="17" t="str">
        <f ca="1">IF(data!$BX326=AO$1,data!$BW326,"")</f>
        <v/>
      </c>
      <c r="AO326" s="17" t="str">
        <f ca="1">IF(data!$BY326=AO$1,data!$BW326,"")</f>
        <v/>
      </c>
      <c r="AP326" s="17" t="str">
        <f ca="1">IF(OR(data!$BX326=AO$1,data!$BY326=AO$1),data!$BW326,"")</f>
        <v/>
      </c>
      <c r="AQ326" s="16" t="str">
        <f ca="1">IF(data!$BX326=AR$1,data!$BW326,"")</f>
        <v/>
      </c>
      <c r="AR326" s="16" t="str">
        <f ca="1">IF(data!$BY326=AR$1,data!$BW326,"")</f>
        <v/>
      </c>
      <c r="AS326" s="16" t="str">
        <f ca="1">IF(OR(data!$BX326=AR$1,data!$BY326=AR$1),data!$BW326,"")</f>
        <v/>
      </c>
      <c r="AT326" s="17" t="str">
        <f ca="1">IF(data!$BX326=AU$1,data!$BW326,"")</f>
        <v/>
      </c>
      <c r="AU326" s="17" t="str">
        <f ca="1">IF(data!$BY326=AU$1,data!$BW326,"")</f>
        <v/>
      </c>
      <c r="AV326" s="17" t="str">
        <f ca="1">IF(OR(data!$BX326=AU$1,data!$BY326=AU$1),data!$BW326,"")</f>
        <v/>
      </c>
      <c r="AW326" s="16" t="str">
        <f ca="1">IF(data!$BX326=AX$1,data!$BW326,"")</f>
        <v/>
      </c>
      <c r="AX326" s="16" t="str">
        <f ca="1">IF(data!$BY326=AX$1,data!$BW326,"")</f>
        <v/>
      </c>
      <c r="AY326" s="16" t="str">
        <f ca="1">IF(OR(data!$BX326=AX$1,data!$BY326=AX$1),data!$BW326,"")</f>
        <v/>
      </c>
      <c r="AZ326" s="17" t="str">
        <f ca="1">IF(data!$BX326=BA$1,data!$BW326,"")</f>
        <v/>
      </c>
      <c r="BA326" s="17" t="str">
        <f ca="1">IF(data!$BY326=BA$1,data!$BW326,"")</f>
        <v/>
      </c>
      <c r="BB326" s="17" t="str">
        <f ca="1">IF(OR(data!$BX326=BA$1,data!$BY326=BA$1),data!$BW326,"")</f>
        <v/>
      </c>
      <c r="BC326" s="16" t="str">
        <f ca="1">IF(data!$BX326=BD$1,data!$BW326,"")</f>
        <v/>
      </c>
      <c r="BD326" s="16" t="str">
        <f ca="1">IF(data!$BY326=BD$1,data!$BW326,"")</f>
        <v/>
      </c>
      <c r="BE326" s="16" t="str">
        <f ca="1">IF(OR(data!$BX326=BD$1,data!$BY326=BD$1),data!$BW326,"")</f>
        <v/>
      </c>
      <c r="BF326" s="17" t="str">
        <f ca="1">IF(data!$BX326=BG$1,data!$BW326,"")</f>
        <v/>
      </c>
      <c r="BG326" s="17" t="str">
        <f ca="1">IF(data!$BY326=BG$1,data!$BW326,"")</f>
        <v/>
      </c>
      <c r="BH326" s="17" t="str">
        <f ca="1">IF(OR(data!$BX326=BG$1,data!$BY326=BG$1),data!$BW326,"")</f>
        <v/>
      </c>
      <c r="BI326" s="16" t="str">
        <f ca="1">IF(data!$BX326=BJ$1,data!$BW326,"")</f>
        <v/>
      </c>
      <c r="BJ326" s="16" t="str">
        <f ca="1">IF(data!$BY326=BJ$1,data!$BW326,"")</f>
        <v/>
      </c>
      <c r="BK326" s="16" t="str">
        <f ca="1">IF(OR(data!$BX326=BJ$1,data!$BY326=BJ$1),data!$BW326,"")</f>
        <v/>
      </c>
      <c r="BL326" s="17" t="str">
        <f ca="1">IF(data!$BX326=BM$1,data!$BW326,"")</f>
        <v/>
      </c>
      <c r="BM326" s="17" t="str">
        <f ca="1">IF(data!$BY326=BM$1,data!$BW326,"")</f>
        <v/>
      </c>
      <c r="BN326" s="17" t="str">
        <f ca="1">IF(OR(data!$BX326=BM$1,data!$BY326=BM$1),data!$BW326,"")</f>
        <v/>
      </c>
      <c r="BO326" s="16" t="str">
        <f ca="1">IF(data!$BX326=BP$1,data!$BW326,"")</f>
        <v/>
      </c>
      <c r="BP326" s="16" t="str">
        <f ca="1">IF(data!$BY326=BP$1,data!$BW326,"")</f>
        <v/>
      </c>
      <c r="BQ326" s="16" t="str">
        <f ca="1">IF(OR(data!$BX326=BP$1,data!$BY326=BP$1),data!$BW326,"")</f>
        <v/>
      </c>
      <c r="BR326" s="17" t="str">
        <f ca="1">IF(data!$BX326=BS$1,data!$BW326,"")</f>
        <v/>
      </c>
      <c r="BS326" s="17" t="str">
        <f ca="1">IF(data!$BY326=BS$1,data!$BW326,"")</f>
        <v/>
      </c>
      <c r="BT326" s="17" t="str">
        <f ca="1">IF(OR(data!$BX326=BS$1,data!$BY326=BS$1),data!$BW326,"")</f>
        <v/>
      </c>
    </row>
    <row r="327" spans="1:72" s="11" customFormat="1" x14ac:dyDescent="0.25">
      <c r="A327" s="16" t="str">
        <f ca="1">IF(data!$BX327=B$1,data!$BW327,"")</f>
        <v/>
      </c>
      <c r="B327" s="16" t="str">
        <f ca="1">IF(data!$BY327=B$1,data!$BW327,"")</f>
        <v/>
      </c>
      <c r="C327" s="16" t="str">
        <f ca="1">IF(OR(data!$BX327=B$1,data!$BY327=B$1),data!$BW327,"")</f>
        <v/>
      </c>
      <c r="D327" s="17" t="str">
        <f ca="1">IF(data!$BX327=E$1,data!$BW327,"")</f>
        <v/>
      </c>
      <c r="E327" s="17" t="str">
        <f ca="1">IF(data!$BY327=E$1,data!$BW327,"")</f>
        <v/>
      </c>
      <c r="F327" s="17" t="str">
        <f ca="1">IF(OR(data!$BX327=E$1,data!$BY327=E$1),data!$BW327,"")</f>
        <v/>
      </c>
      <c r="G327" s="16" t="str">
        <f ca="1">IF(data!$BX327=H$1,data!$BW327,"")</f>
        <v/>
      </c>
      <c r="H327" s="16" t="str">
        <f ca="1">IF(data!$BY327=H$1,data!$BW327,"")</f>
        <v/>
      </c>
      <c r="I327" s="16" t="str">
        <f ca="1">IF(OR(data!$BX327=H$1,data!$BY327=H$1),data!$BW327,"")</f>
        <v/>
      </c>
      <c r="J327" s="17" t="str">
        <f ca="1">IF(data!$BX327=K$1,data!$BW327,"")</f>
        <v/>
      </c>
      <c r="K327" s="17" t="str">
        <f ca="1">IF(data!$BY327=K$1,data!$BW327,"")</f>
        <v/>
      </c>
      <c r="L327" s="17" t="str">
        <f ca="1">IF(OR(data!$BX327=K$1,data!$BY327=K$1),data!$BW327,"")</f>
        <v/>
      </c>
      <c r="M327" s="16" t="str">
        <f ca="1">IF(data!$BX327=N$1,data!$BW327,"")</f>
        <v/>
      </c>
      <c r="N327" s="16" t="str">
        <f ca="1">IF(data!$BY327=N$1,data!$BW327,"")</f>
        <v/>
      </c>
      <c r="O327" s="16" t="str">
        <f ca="1">IF(OR(data!$BX327=N$1,data!$BY327=N$1),data!$BW327,"")</f>
        <v/>
      </c>
      <c r="P327" s="17" t="str">
        <f ca="1">IF(data!$BX327=Q$1,data!$BW327,"")</f>
        <v/>
      </c>
      <c r="Q327" s="17" t="str">
        <f ca="1">IF(data!$BY327=Q$1,data!$BW327,"")</f>
        <v/>
      </c>
      <c r="R327" s="17" t="str">
        <f ca="1">IF(OR(data!$BX327=Q$1,data!$BY327=Q$1),data!$BW327,"")</f>
        <v/>
      </c>
      <c r="S327" s="16" t="str">
        <f ca="1">IF(data!$BX327=T$1,data!$BW327,"")</f>
        <v/>
      </c>
      <c r="T327" s="16" t="str">
        <f ca="1">IF(data!$BY327=T$1,data!$BW327,"")</f>
        <v/>
      </c>
      <c r="U327" s="16" t="str">
        <f ca="1">IF(OR(data!$BX327=T$1,data!$BY327=T$1),data!$BW327,"")</f>
        <v/>
      </c>
      <c r="V327" s="17" t="str">
        <f ca="1">IF(data!$BX327=W$1,data!$BW327,"")</f>
        <v/>
      </c>
      <c r="W327" s="17" t="str">
        <f ca="1">IF(data!$BY327=W$1,data!$BW327,"")</f>
        <v/>
      </c>
      <c r="X327" s="17" t="str">
        <f ca="1">IF(OR(data!$BX327=W$1,data!$BY327=W$1),data!$BW327,"")</f>
        <v/>
      </c>
      <c r="Y327" s="16" t="str">
        <f ca="1">IF(data!$BX327=Z$1,data!$BW327,"")</f>
        <v/>
      </c>
      <c r="Z327" s="16" t="str">
        <f ca="1">IF(data!$BY327=Z$1,data!$BW327,"")</f>
        <v/>
      </c>
      <c r="AA327" s="16" t="str">
        <f ca="1">IF(OR(data!$BX327=Z$1,data!$BY327=Z$1),data!$BW327,"")</f>
        <v/>
      </c>
      <c r="AB327" s="17" t="str">
        <f ca="1">IF(data!$BX327=AC$1,data!$BW327,"")</f>
        <v/>
      </c>
      <c r="AC327" s="17" t="str">
        <f ca="1">IF(data!$BY327=AC$1,data!$BW327,"")</f>
        <v/>
      </c>
      <c r="AD327" s="17" t="str">
        <f ca="1">IF(OR(data!$BX327=AC$1,data!$BY327=AC$1),data!$BW327,"")</f>
        <v/>
      </c>
      <c r="AE327" s="16" t="str">
        <f ca="1">IF(data!$BX327=AF$1,data!$BW327,"")</f>
        <v/>
      </c>
      <c r="AF327" s="16" t="str">
        <f ca="1">IF(data!$BY327=AF$1,data!$BW327,"")</f>
        <v/>
      </c>
      <c r="AG327" s="16" t="str">
        <f ca="1">IF(OR(data!$BX327=AF$1,data!$BY327=AF$1),data!$BW327,"")</f>
        <v/>
      </c>
      <c r="AH327" s="17" t="str">
        <f ca="1">IF(data!$BX327=AI$1,data!$BW327,"")</f>
        <v/>
      </c>
      <c r="AI327" s="17" t="str">
        <f ca="1">IF(data!$BY327=AI$1,data!$BW327,"")</f>
        <v/>
      </c>
      <c r="AJ327" s="17" t="str">
        <f ca="1">IF(OR(data!$BX327=AI$1,data!$BY327=AI$1),data!$BW327,"")</f>
        <v/>
      </c>
      <c r="AK327" s="16" t="str">
        <f ca="1">IF(data!$BX327=AL$1,data!$BW327,"")</f>
        <v/>
      </c>
      <c r="AL327" s="16" t="str">
        <f ca="1">IF(data!$BY327=AL$1,data!$BW327,"")</f>
        <v/>
      </c>
      <c r="AM327" s="16" t="str">
        <f ca="1">IF(OR(data!$BX327=AL$1,data!$BY327=AL$1),data!$BW327,"")</f>
        <v/>
      </c>
      <c r="AN327" s="17" t="str">
        <f ca="1">IF(data!$BX327=AO$1,data!$BW327,"")</f>
        <v/>
      </c>
      <c r="AO327" s="17" t="str">
        <f ca="1">IF(data!$BY327=AO$1,data!$BW327,"")</f>
        <v/>
      </c>
      <c r="AP327" s="17" t="str">
        <f ca="1">IF(OR(data!$BX327=AO$1,data!$BY327=AO$1),data!$BW327,"")</f>
        <v/>
      </c>
      <c r="AQ327" s="16" t="str">
        <f ca="1">IF(data!$BX327=AR$1,data!$BW327,"")</f>
        <v/>
      </c>
      <c r="AR327" s="16" t="str">
        <f ca="1">IF(data!$BY327=AR$1,data!$BW327,"")</f>
        <v/>
      </c>
      <c r="AS327" s="16" t="str">
        <f ca="1">IF(OR(data!$BX327=AR$1,data!$BY327=AR$1),data!$BW327,"")</f>
        <v/>
      </c>
      <c r="AT327" s="17" t="str">
        <f ca="1">IF(data!$BX327=AU$1,data!$BW327,"")</f>
        <v/>
      </c>
      <c r="AU327" s="17" t="str">
        <f ca="1">IF(data!$BY327=AU$1,data!$BW327,"")</f>
        <v/>
      </c>
      <c r="AV327" s="17" t="str">
        <f ca="1">IF(OR(data!$BX327=AU$1,data!$BY327=AU$1),data!$BW327,"")</f>
        <v/>
      </c>
      <c r="AW327" s="16" t="str">
        <f ca="1">IF(data!$BX327=AX$1,data!$BW327,"")</f>
        <v/>
      </c>
      <c r="AX327" s="16" t="str">
        <f ca="1">IF(data!$BY327=AX$1,data!$BW327,"")</f>
        <v/>
      </c>
      <c r="AY327" s="16" t="str">
        <f ca="1">IF(OR(data!$BX327=AX$1,data!$BY327=AX$1),data!$BW327,"")</f>
        <v/>
      </c>
      <c r="AZ327" s="17" t="str">
        <f ca="1">IF(data!$BX327=BA$1,data!$BW327,"")</f>
        <v/>
      </c>
      <c r="BA327" s="17" t="str">
        <f ca="1">IF(data!$BY327=BA$1,data!$BW327,"")</f>
        <v/>
      </c>
      <c r="BB327" s="17" t="str">
        <f ca="1">IF(OR(data!$BX327=BA$1,data!$BY327=BA$1),data!$BW327,"")</f>
        <v/>
      </c>
      <c r="BC327" s="16" t="str">
        <f ca="1">IF(data!$BX327=BD$1,data!$BW327,"")</f>
        <v/>
      </c>
      <c r="BD327" s="16" t="str">
        <f ca="1">IF(data!$BY327=BD$1,data!$BW327,"")</f>
        <v/>
      </c>
      <c r="BE327" s="16" t="str">
        <f ca="1">IF(OR(data!$BX327=BD$1,data!$BY327=BD$1),data!$BW327,"")</f>
        <v/>
      </c>
      <c r="BF327" s="17" t="str">
        <f ca="1">IF(data!$BX327=BG$1,data!$BW327,"")</f>
        <v/>
      </c>
      <c r="BG327" s="17" t="str">
        <f ca="1">IF(data!$BY327=BG$1,data!$BW327,"")</f>
        <v/>
      </c>
      <c r="BH327" s="17" t="str">
        <f ca="1">IF(OR(data!$BX327=BG$1,data!$BY327=BG$1),data!$BW327,"")</f>
        <v/>
      </c>
      <c r="BI327" s="16" t="str">
        <f ca="1">IF(data!$BX327=BJ$1,data!$BW327,"")</f>
        <v/>
      </c>
      <c r="BJ327" s="16" t="str">
        <f ca="1">IF(data!$BY327=BJ$1,data!$BW327,"")</f>
        <v/>
      </c>
      <c r="BK327" s="16" t="str">
        <f ca="1">IF(OR(data!$BX327=BJ$1,data!$BY327=BJ$1),data!$BW327,"")</f>
        <v/>
      </c>
      <c r="BL327" s="17" t="str">
        <f ca="1">IF(data!$BX327=BM$1,data!$BW327,"")</f>
        <v/>
      </c>
      <c r="BM327" s="17" t="str">
        <f ca="1">IF(data!$BY327=BM$1,data!$BW327,"")</f>
        <v/>
      </c>
      <c r="BN327" s="17" t="str">
        <f ca="1">IF(OR(data!$BX327=BM$1,data!$BY327=BM$1),data!$BW327,"")</f>
        <v/>
      </c>
      <c r="BO327" s="16" t="str">
        <f ca="1">IF(data!$BX327=BP$1,data!$BW327,"")</f>
        <v/>
      </c>
      <c r="BP327" s="16" t="str">
        <f ca="1">IF(data!$BY327=BP$1,data!$BW327,"")</f>
        <v/>
      </c>
      <c r="BQ327" s="16" t="str">
        <f ca="1">IF(OR(data!$BX327=BP$1,data!$BY327=BP$1),data!$BW327,"")</f>
        <v/>
      </c>
      <c r="BR327" s="17" t="str">
        <f ca="1">IF(data!$BX327=BS$1,data!$BW327,"")</f>
        <v/>
      </c>
      <c r="BS327" s="17" t="str">
        <f ca="1">IF(data!$BY327=BS$1,data!$BW327,"")</f>
        <v/>
      </c>
      <c r="BT327" s="17" t="str">
        <f ca="1">IF(OR(data!$BX327=BS$1,data!$BY327=BS$1),data!$BW327,"")</f>
        <v/>
      </c>
    </row>
    <row r="328" spans="1:72" s="11" customFormat="1" x14ac:dyDescent="0.25">
      <c r="A328" s="16" t="str">
        <f ca="1">IF(data!$BX328=B$1,data!$BW328,"")</f>
        <v/>
      </c>
      <c r="B328" s="16" t="str">
        <f ca="1">IF(data!$BY328=B$1,data!$BW328,"")</f>
        <v/>
      </c>
      <c r="C328" s="16" t="str">
        <f ca="1">IF(OR(data!$BX328=B$1,data!$BY328=B$1),data!$BW328,"")</f>
        <v/>
      </c>
      <c r="D328" s="17" t="str">
        <f ca="1">IF(data!$BX328=E$1,data!$BW328,"")</f>
        <v/>
      </c>
      <c r="E328" s="17" t="str">
        <f ca="1">IF(data!$BY328=E$1,data!$BW328,"")</f>
        <v/>
      </c>
      <c r="F328" s="17" t="str">
        <f ca="1">IF(OR(data!$BX328=E$1,data!$BY328=E$1),data!$BW328,"")</f>
        <v/>
      </c>
      <c r="G328" s="16" t="str">
        <f ca="1">IF(data!$BX328=H$1,data!$BW328,"")</f>
        <v/>
      </c>
      <c r="H328" s="16" t="str">
        <f ca="1">IF(data!$BY328=H$1,data!$BW328,"")</f>
        <v/>
      </c>
      <c r="I328" s="16" t="str">
        <f ca="1">IF(OR(data!$BX328=H$1,data!$BY328=H$1),data!$BW328,"")</f>
        <v/>
      </c>
      <c r="J328" s="17" t="str">
        <f ca="1">IF(data!$BX328=K$1,data!$BW328,"")</f>
        <v/>
      </c>
      <c r="K328" s="17" t="str">
        <f ca="1">IF(data!$BY328=K$1,data!$BW328,"")</f>
        <v/>
      </c>
      <c r="L328" s="17" t="str">
        <f ca="1">IF(OR(data!$BX328=K$1,data!$BY328=K$1),data!$BW328,"")</f>
        <v/>
      </c>
      <c r="M328" s="16" t="str">
        <f ca="1">IF(data!$BX328=N$1,data!$BW328,"")</f>
        <v/>
      </c>
      <c r="N328" s="16" t="str">
        <f ca="1">IF(data!$BY328=N$1,data!$BW328,"")</f>
        <v/>
      </c>
      <c r="O328" s="16" t="str">
        <f ca="1">IF(OR(data!$BX328=N$1,data!$BY328=N$1),data!$BW328,"")</f>
        <v/>
      </c>
      <c r="P328" s="17" t="str">
        <f ca="1">IF(data!$BX328=Q$1,data!$BW328,"")</f>
        <v/>
      </c>
      <c r="Q328" s="17" t="str">
        <f ca="1">IF(data!$BY328=Q$1,data!$BW328,"")</f>
        <v/>
      </c>
      <c r="R328" s="17" t="str">
        <f ca="1">IF(OR(data!$BX328=Q$1,data!$BY328=Q$1),data!$BW328,"")</f>
        <v/>
      </c>
      <c r="S328" s="16" t="str">
        <f ca="1">IF(data!$BX328=T$1,data!$BW328,"")</f>
        <v/>
      </c>
      <c r="T328" s="16" t="str">
        <f ca="1">IF(data!$BY328=T$1,data!$BW328,"")</f>
        <v/>
      </c>
      <c r="U328" s="16" t="str">
        <f ca="1">IF(OR(data!$BX328=T$1,data!$BY328=T$1),data!$BW328,"")</f>
        <v/>
      </c>
      <c r="V328" s="17" t="str">
        <f ca="1">IF(data!$BX328=W$1,data!$BW328,"")</f>
        <v/>
      </c>
      <c r="W328" s="17" t="str">
        <f ca="1">IF(data!$BY328=W$1,data!$BW328,"")</f>
        <v/>
      </c>
      <c r="X328" s="17" t="str">
        <f ca="1">IF(OR(data!$BX328=W$1,data!$BY328=W$1),data!$BW328,"")</f>
        <v/>
      </c>
      <c r="Y328" s="16" t="str">
        <f ca="1">IF(data!$BX328=Z$1,data!$BW328,"")</f>
        <v/>
      </c>
      <c r="Z328" s="16" t="str">
        <f ca="1">IF(data!$BY328=Z$1,data!$BW328,"")</f>
        <v/>
      </c>
      <c r="AA328" s="16" t="str">
        <f ca="1">IF(OR(data!$BX328=Z$1,data!$BY328=Z$1),data!$BW328,"")</f>
        <v/>
      </c>
      <c r="AB328" s="17" t="str">
        <f ca="1">IF(data!$BX328=AC$1,data!$BW328,"")</f>
        <v/>
      </c>
      <c r="AC328" s="17" t="str">
        <f ca="1">IF(data!$BY328=AC$1,data!$BW328,"")</f>
        <v/>
      </c>
      <c r="AD328" s="17" t="str">
        <f ca="1">IF(OR(data!$BX328=AC$1,data!$BY328=AC$1),data!$BW328,"")</f>
        <v/>
      </c>
      <c r="AE328" s="16" t="str">
        <f ca="1">IF(data!$BX328=AF$1,data!$BW328,"")</f>
        <v/>
      </c>
      <c r="AF328" s="16" t="str">
        <f ca="1">IF(data!$BY328=AF$1,data!$BW328,"")</f>
        <v/>
      </c>
      <c r="AG328" s="16" t="str">
        <f ca="1">IF(OR(data!$BX328=AF$1,data!$BY328=AF$1),data!$BW328,"")</f>
        <v/>
      </c>
      <c r="AH328" s="17" t="str">
        <f ca="1">IF(data!$BX328=AI$1,data!$BW328,"")</f>
        <v/>
      </c>
      <c r="AI328" s="17" t="str">
        <f ca="1">IF(data!$BY328=AI$1,data!$BW328,"")</f>
        <v/>
      </c>
      <c r="AJ328" s="17" t="str">
        <f ca="1">IF(OR(data!$BX328=AI$1,data!$BY328=AI$1),data!$BW328,"")</f>
        <v/>
      </c>
      <c r="AK328" s="16" t="str">
        <f ca="1">IF(data!$BX328=AL$1,data!$BW328,"")</f>
        <v/>
      </c>
      <c r="AL328" s="16" t="str">
        <f ca="1">IF(data!$BY328=AL$1,data!$BW328,"")</f>
        <v/>
      </c>
      <c r="AM328" s="16" t="str">
        <f ca="1">IF(OR(data!$BX328=AL$1,data!$BY328=AL$1),data!$BW328,"")</f>
        <v/>
      </c>
      <c r="AN328" s="17" t="str">
        <f ca="1">IF(data!$BX328=AO$1,data!$BW328,"")</f>
        <v/>
      </c>
      <c r="AO328" s="17" t="str">
        <f ca="1">IF(data!$BY328=AO$1,data!$BW328,"")</f>
        <v/>
      </c>
      <c r="AP328" s="17" t="str">
        <f ca="1">IF(OR(data!$BX328=AO$1,data!$BY328=AO$1),data!$BW328,"")</f>
        <v/>
      </c>
      <c r="AQ328" s="16" t="str">
        <f ca="1">IF(data!$BX328=AR$1,data!$BW328,"")</f>
        <v/>
      </c>
      <c r="AR328" s="16" t="str">
        <f ca="1">IF(data!$BY328=AR$1,data!$BW328,"")</f>
        <v/>
      </c>
      <c r="AS328" s="16" t="str">
        <f ca="1">IF(OR(data!$BX328=AR$1,data!$BY328=AR$1),data!$BW328,"")</f>
        <v/>
      </c>
      <c r="AT328" s="17" t="str">
        <f ca="1">IF(data!$BX328=AU$1,data!$BW328,"")</f>
        <v/>
      </c>
      <c r="AU328" s="17" t="str">
        <f ca="1">IF(data!$BY328=AU$1,data!$BW328,"")</f>
        <v/>
      </c>
      <c r="AV328" s="17" t="str">
        <f ca="1">IF(OR(data!$BX328=AU$1,data!$BY328=AU$1),data!$BW328,"")</f>
        <v/>
      </c>
      <c r="AW328" s="16" t="str">
        <f ca="1">IF(data!$BX328=AX$1,data!$BW328,"")</f>
        <v/>
      </c>
      <c r="AX328" s="16" t="str">
        <f ca="1">IF(data!$BY328=AX$1,data!$BW328,"")</f>
        <v/>
      </c>
      <c r="AY328" s="16" t="str">
        <f ca="1">IF(OR(data!$BX328=AX$1,data!$BY328=AX$1),data!$BW328,"")</f>
        <v/>
      </c>
      <c r="AZ328" s="17" t="str">
        <f ca="1">IF(data!$BX328=BA$1,data!$BW328,"")</f>
        <v/>
      </c>
      <c r="BA328" s="17" t="str">
        <f ca="1">IF(data!$BY328=BA$1,data!$BW328,"")</f>
        <v/>
      </c>
      <c r="BB328" s="17" t="str">
        <f ca="1">IF(OR(data!$BX328=BA$1,data!$BY328=BA$1),data!$BW328,"")</f>
        <v/>
      </c>
      <c r="BC328" s="16" t="str">
        <f ca="1">IF(data!$BX328=BD$1,data!$BW328,"")</f>
        <v/>
      </c>
      <c r="BD328" s="16" t="str">
        <f ca="1">IF(data!$BY328=BD$1,data!$BW328,"")</f>
        <v/>
      </c>
      <c r="BE328" s="16" t="str">
        <f ca="1">IF(OR(data!$BX328=BD$1,data!$BY328=BD$1),data!$BW328,"")</f>
        <v/>
      </c>
      <c r="BF328" s="17" t="str">
        <f ca="1">IF(data!$BX328=BG$1,data!$BW328,"")</f>
        <v/>
      </c>
      <c r="BG328" s="17" t="str">
        <f ca="1">IF(data!$BY328=BG$1,data!$BW328,"")</f>
        <v/>
      </c>
      <c r="BH328" s="17" t="str">
        <f ca="1">IF(OR(data!$BX328=BG$1,data!$BY328=BG$1),data!$BW328,"")</f>
        <v/>
      </c>
      <c r="BI328" s="16" t="str">
        <f ca="1">IF(data!$BX328=BJ$1,data!$BW328,"")</f>
        <v/>
      </c>
      <c r="BJ328" s="16" t="str">
        <f ca="1">IF(data!$BY328=BJ$1,data!$BW328,"")</f>
        <v/>
      </c>
      <c r="BK328" s="16" t="str">
        <f ca="1">IF(OR(data!$BX328=BJ$1,data!$BY328=BJ$1),data!$BW328,"")</f>
        <v/>
      </c>
      <c r="BL328" s="17" t="str">
        <f ca="1">IF(data!$BX328=BM$1,data!$BW328,"")</f>
        <v/>
      </c>
      <c r="BM328" s="17" t="str">
        <f ca="1">IF(data!$BY328=BM$1,data!$BW328,"")</f>
        <v/>
      </c>
      <c r="BN328" s="17" t="str">
        <f ca="1">IF(OR(data!$BX328=BM$1,data!$BY328=BM$1),data!$BW328,"")</f>
        <v/>
      </c>
      <c r="BO328" s="16" t="str">
        <f ca="1">IF(data!$BX328=BP$1,data!$BW328,"")</f>
        <v/>
      </c>
      <c r="BP328" s="16" t="str">
        <f ca="1">IF(data!$BY328=BP$1,data!$BW328,"")</f>
        <v/>
      </c>
      <c r="BQ328" s="16" t="str">
        <f ca="1">IF(OR(data!$BX328=BP$1,data!$BY328=BP$1),data!$BW328,"")</f>
        <v/>
      </c>
      <c r="BR328" s="17" t="str">
        <f ca="1">IF(data!$BX328=BS$1,data!$BW328,"")</f>
        <v/>
      </c>
      <c r="BS328" s="17" t="str">
        <f ca="1">IF(data!$BY328=BS$1,data!$BW328,"")</f>
        <v/>
      </c>
      <c r="BT328" s="17" t="str">
        <f ca="1">IF(OR(data!$BX328=BS$1,data!$BY328=BS$1),data!$BW328,"")</f>
        <v/>
      </c>
    </row>
    <row r="329" spans="1:72" s="11" customFormat="1" x14ac:dyDescent="0.25">
      <c r="A329" s="16" t="str">
        <f ca="1">IF(data!$BX329=B$1,data!$BW329,"")</f>
        <v/>
      </c>
      <c r="B329" s="16" t="str">
        <f ca="1">IF(data!$BY329=B$1,data!$BW329,"")</f>
        <v/>
      </c>
      <c r="C329" s="16" t="str">
        <f ca="1">IF(OR(data!$BX329=B$1,data!$BY329=B$1),data!$BW329,"")</f>
        <v/>
      </c>
      <c r="D329" s="17" t="str">
        <f ca="1">IF(data!$BX329=E$1,data!$BW329,"")</f>
        <v/>
      </c>
      <c r="E329" s="17" t="str">
        <f ca="1">IF(data!$BY329=E$1,data!$BW329,"")</f>
        <v/>
      </c>
      <c r="F329" s="17" t="str">
        <f ca="1">IF(OR(data!$BX329=E$1,data!$BY329=E$1),data!$BW329,"")</f>
        <v/>
      </c>
      <c r="G329" s="16" t="str">
        <f ca="1">IF(data!$BX329=H$1,data!$BW329,"")</f>
        <v/>
      </c>
      <c r="H329" s="16" t="str">
        <f ca="1">IF(data!$BY329=H$1,data!$BW329,"")</f>
        <v/>
      </c>
      <c r="I329" s="16" t="str">
        <f ca="1">IF(OR(data!$BX329=H$1,data!$BY329=H$1),data!$BW329,"")</f>
        <v/>
      </c>
      <c r="J329" s="17" t="str">
        <f ca="1">IF(data!$BX329=K$1,data!$BW329,"")</f>
        <v/>
      </c>
      <c r="K329" s="17" t="str">
        <f ca="1">IF(data!$BY329=K$1,data!$BW329,"")</f>
        <v/>
      </c>
      <c r="L329" s="17" t="str">
        <f ca="1">IF(OR(data!$BX329=K$1,data!$BY329=K$1),data!$BW329,"")</f>
        <v/>
      </c>
      <c r="M329" s="16" t="str">
        <f ca="1">IF(data!$BX329=N$1,data!$BW329,"")</f>
        <v/>
      </c>
      <c r="N329" s="16" t="str">
        <f ca="1">IF(data!$BY329=N$1,data!$BW329,"")</f>
        <v/>
      </c>
      <c r="O329" s="16" t="str">
        <f ca="1">IF(OR(data!$BX329=N$1,data!$BY329=N$1),data!$BW329,"")</f>
        <v/>
      </c>
      <c r="P329" s="17" t="str">
        <f ca="1">IF(data!$BX329=Q$1,data!$BW329,"")</f>
        <v/>
      </c>
      <c r="Q329" s="17" t="str">
        <f ca="1">IF(data!$BY329=Q$1,data!$BW329,"")</f>
        <v/>
      </c>
      <c r="R329" s="17" t="str">
        <f ca="1">IF(OR(data!$BX329=Q$1,data!$BY329=Q$1),data!$BW329,"")</f>
        <v/>
      </c>
      <c r="S329" s="16" t="str">
        <f ca="1">IF(data!$BX329=T$1,data!$BW329,"")</f>
        <v/>
      </c>
      <c r="T329" s="16" t="str">
        <f ca="1">IF(data!$BY329=T$1,data!$BW329,"")</f>
        <v/>
      </c>
      <c r="U329" s="16" t="str">
        <f ca="1">IF(OR(data!$BX329=T$1,data!$BY329=T$1),data!$BW329,"")</f>
        <v/>
      </c>
      <c r="V329" s="17" t="str">
        <f ca="1">IF(data!$BX329=W$1,data!$BW329,"")</f>
        <v/>
      </c>
      <c r="W329" s="17" t="str">
        <f ca="1">IF(data!$BY329=W$1,data!$BW329,"")</f>
        <v/>
      </c>
      <c r="X329" s="17" t="str">
        <f ca="1">IF(OR(data!$BX329=W$1,data!$BY329=W$1),data!$BW329,"")</f>
        <v/>
      </c>
      <c r="Y329" s="16" t="str">
        <f ca="1">IF(data!$BX329=Z$1,data!$BW329,"")</f>
        <v/>
      </c>
      <c r="Z329" s="16" t="str">
        <f ca="1">IF(data!$BY329=Z$1,data!$BW329,"")</f>
        <v/>
      </c>
      <c r="AA329" s="16" t="str">
        <f ca="1">IF(OR(data!$BX329=Z$1,data!$BY329=Z$1),data!$BW329,"")</f>
        <v/>
      </c>
      <c r="AB329" s="17" t="str">
        <f ca="1">IF(data!$BX329=AC$1,data!$BW329,"")</f>
        <v/>
      </c>
      <c r="AC329" s="17" t="str">
        <f ca="1">IF(data!$BY329=AC$1,data!$BW329,"")</f>
        <v/>
      </c>
      <c r="AD329" s="17" t="str">
        <f ca="1">IF(OR(data!$BX329=AC$1,data!$BY329=AC$1),data!$BW329,"")</f>
        <v/>
      </c>
      <c r="AE329" s="16" t="str">
        <f ca="1">IF(data!$BX329=AF$1,data!$BW329,"")</f>
        <v/>
      </c>
      <c r="AF329" s="16" t="str">
        <f ca="1">IF(data!$BY329=AF$1,data!$BW329,"")</f>
        <v/>
      </c>
      <c r="AG329" s="16" t="str">
        <f ca="1">IF(OR(data!$BX329=AF$1,data!$BY329=AF$1),data!$BW329,"")</f>
        <v/>
      </c>
      <c r="AH329" s="17" t="str">
        <f ca="1">IF(data!$BX329=AI$1,data!$BW329,"")</f>
        <v/>
      </c>
      <c r="AI329" s="17" t="str">
        <f ca="1">IF(data!$BY329=AI$1,data!$BW329,"")</f>
        <v/>
      </c>
      <c r="AJ329" s="17" t="str">
        <f ca="1">IF(OR(data!$BX329=AI$1,data!$BY329=AI$1),data!$BW329,"")</f>
        <v/>
      </c>
      <c r="AK329" s="16" t="str">
        <f ca="1">IF(data!$BX329=AL$1,data!$BW329,"")</f>
        <v/>
      </c>
      <c r="AL329" s="16" t="str">
        <f ca="1">IF(data!$BY329=AL$1,data!$BW329,"")</f>
        <v/>
      </c>
      <c r="AM329" s="16" t="str">
        <f ca="1">IF(OR(data!$BX329=AL$1,data!$BY329=AL$1),data!$BW329,"")</f>
        <v/>
      </c>
      <c r="AN329" s="17" t="str">
        <f ca="1">IF(data!$BX329=AO$1,data!$BW329,"")</f>
        <v/>
      </c>
      <c r="AO329" s="17" t="str">
        <f ca="1">IF(data!$BY329=AO$1,data!$BW329,"")</f>
        <v/>
      </c>
      <c r="AP329" s="17" t="str">
        <f ca="1">IF(OR(data!$BX329=AO$1,data!$BY329=AO$1),data!$BW329,"")</f>
        <v/>
      </c>
      <c r="AQ329" s="16" t="str">
        <f ca="1">IF(data!$BX329=AR$1,data!$BW329,"")</f>
        <v/>
      </c>
      <c r="AR329" s="16" t="str">
        <f ca="1">IF(data!$BY329=AR$1,data!$BW329,"")</f>
        <v/>
      </c>
      <c r="AS329" s="16" t="str">
        <f ca="1">IF(OR(data!$BX329=AR$1,data!$BY329=AR$1),data!$BW329,"")</f>
        <v/>
      </c>
      <c r="AT329" s="17" t="str">
        <f ca="1">IF(data!$BX329=AU$1,data!$BW329,"")</f>
        <v/>
      </c>
      <c r="AU329" s="17" t="str">
        <f ca="1">IF(data!$BY329=AU$1,data!$BW329,"")</f>
        <v/>
      </c>
      <c r="AV329" s="17" t="str">
        <f ca="1">IF(OR(data!$BX329=AU$1,data!$BY329=AU$1),data!$BW329,"")</f>
        <v/>
      </c>
      <c r="AW329" s="16" t="str">
        <f ca="1">IF(data!$BX329=AX$1,data!$BW329,"")</f>
        <v/>
      </c>
      <c r="AX329" s="16" t="str">
        <f ca="1">IF(data!$BY329=AX$1,data!$BW329,"")</f>
        <v/>
      </c>
      <c r="AY329" s="16" t="str">
        <f ca="1">IF(OR(data!$BX329=AX$1,data!$BY329=AX$1),data!$BW329,"")</f>
        <v/>
      </c>
      <c r="AZ329" s="17" t="str">
        <f ca="1">IF(data!$BX329=BA$1,data!$BW329,"")</f>
        <v/>
      </c>
      <c r="BA329" s="17" t="str">
        <f ca="1">IF(data!$BY329=BA$1,data!$BW329,"")</f>
        <v/>
      </c>
      <c r="BB329" s="17" t="str">
        <f ca="1">IF(OR(data!$BX329=BA$1,data!$BY329=BA$1),data!$BW329,"")</f>
        <v/>
      </c>
      <c r="BC329" s="16" t="str">
        <f ca="1">IF(data!$BX329=BD$1,data!$BW329,"")</f>
        <v/>
      </c>
      <c r="BD329" s="16" t="str">
        <f ca="1">IF(data!$BY329=BD$1,data!$BW329,"")</f>
        <v/>
      </c>
      <c r="BE329" s="16" t="str">
        <f ca="1">IF(OR(data!$BX329=BD$1,data!$BY329=BD$1),data!$BW329,"")</f>
        <v/>
      </c>
      <c r="BF329" s="17" t="str">
        <f ca="1">IF(data!$BX329=BG$1,data!$BW329,"")</f>
        <v/>
      </c>
      <c r="BG329" s="17" t="str">
        <f ca="1">IF(data!$BY329=BG$1,data!$BW329,"")</f>
        <v/>
      </c>
      <c r="BH329" s="17" t="str">
        <f ca="1">IF(OR(data!$BX329=BG$1,data!$BY329=BG$1),data!$BW329,"")</f>
        <v/>
      </c>
      <c r="BI329" s="16" t="str">
        <f ca="1">IF(data!$BX329=BJ$1,data!$BW329,"")</f>
        <v/>
      </c>
      <c r="BJ329" s="16" t="str">
        <f ca="1">IF(data!$BY329=BJ$1,data!$BW329,"")</f>
        <v/>
      </c>
      <c r="BK329" s="16" t="str">
        <f ca="1">IF(OR(data!$BX329=BJ$1,data!$BY329=BJ$1),data!$BW329,"")</f>
        <v/>
      </c>
      <c r="BL329" s="17" t="str">
        <f ca="1">IF(data!$BX329=BM$1,data!$BW329,"")</f>
        <v/>
      </c>
      <c r="BM329" s="17" t="str">
        <f ca="1">IF(data!$BY329=BM$1,data!$BW329,"")</f>
        <v/>
      </c>
      <c r="BN329" s="17" t="str">
        <f ca="1">IF(OR(data!$BX329=BM$1,data!$BY329=BM$1),data!$BW329,"")</f>
        <v/>
      </c>
      <c r="BO329" s="16" t="str">
        <f ca="1">IF(data!$BX329=BP$1,data!$BW329,"")</f>
        <v/>
      </c>
      <c r="BP329" s="16" t="str">
        <f ca="1">IF(data!$BY329=BP$1,data!$BW329,"")</f>
        <v/>
      </c>
      <c r="BQ329" s="16" t="str">
        <f ca="1">IF(OR(data!$BX329=BP$1,data!$BY329=BP$1),data!$BW329,"")</f>
        <v/>
      </c>
      <c r="BR329" s="17" t="str">
        <f ca="1">IF(data!$BX329=BS$1,data!$BW329,"")</f>
        <v/>
      </c>
      <c r="BS329" s="17" t="str">
        <f ca="1">IF(data!$BY329=BS$1,data!$BW329,"")</f>
        <v/>
      </c>
      <c r="BT329" s="17" t="str">
        <f ca="1">IF(OR(data!$BX329=BS$1,data!$BY329=BS$1),data!$BW329,"")</f>
        <v/>
      </c>
    </row>
    <row r="330" spans="1:72" s="11" customFormat="1" x14ac:dyDescent="0.25">
      <c r="A330" s="16" t="str">
        <f ca="1">IF(data!$BX330=B$1,data!$BW330,"")</f>
        <v/>
      </c>
      <c r="B330" s="16" t="str">
        <f ca="1">IF(data!$BY330=B$1,data!$BW330,"")</f>
        <v/>
      </c>
      <c r="C330" s="16" t="str">
        <f ca="1">IF(OR(data!$BX330=B$1,data!$BY330=B$1),data!$BW330,"")</f>
        <v/>
      </c>
      <c r="D330" s="17" t="str">
        <f ca="1">IF(data!$BX330=E$1,data!$BW330,"")</f>
        <v/>
      </c>
      <c r="E330" s="17" t="str">
        <f ca="1">IF(data!$BY330=E$1,data!$BW330,"")</f>
        <v/>
      </c>
      <c r="F330" s="17" t="str">
        <f ca="1">IF(OR(data!$BX330=E$1,data!$BY330=E$1),data!$BW330,"")</f>
        <v/>
      </c>
      <c r="G330" s="16" t="str">
        <f ca="1">IF(data!$BX330=H$1,data!$BW330,"")</f>
        <v/>
      </c>
      <c r="H330" s="16" t="str">
        <f ca="1">IF(data!$BY330=H$1,data!$BW330,"")</f>
        <v/>
      </c>
      <c r="I330" s="16" t="str">
        <f ca="1">IF(OR(data!$BX330=H$1,data!$BY330=H$1),data!$BW330,"")</f>
        <v/>
      </c>
      <c r="J330" s="17" t="str">
        <f ca="1">IF(data!$BX330=K$1,data!$BW330,"")</f>
        <v/>
      </c>
      <c r="K330" s="17" t="str">
        <f ca="1">IF(data!$BY330=K$1,data!$BW330,"")</f>
        <v/>
      </c>
      <c r="L330" s="17" t="str">
        <f ca="1">IF(OR(data!$BX330=K$1,data!$BY330=K$1),data!$BW330,"")</f>
        <v/>
      </c>
      <c r="M330" s="16" t="str">
        <f ca="1">IF(data!$BX330=N$1,data!$BW330,"")</f>
        <v/>
      </c>
      <c r="N330" s="16" t="str">
        <f ca="1">IF(data!$BY330=N$1,data!$BW330,"")</f>
        <v/>
      </c>
      <c r="O330" s="16" t="str">
        <f ca="1">IF(OR(data!$BX330=N$1,data!$BY330=N$1),data!$BW330,"")</f>
        <v/>
      </c>
      <c r="P330" s="17" t="str">
        <f ca="1">IF(data!$BX330=Q$1,data!$BW330,"")</f>
        <v/>
      </c>
      <c r="Q330" s="17" t="str">
        <f ca="1">IF(data!$BY330=Q$1,data!$BW330,"")</f>
        <v/>
      </c>
      <c r="R330" s="17" t="str">
        <f ca="1">IF(OR(data!$BX330=Q$1,data!$BY330=Q$1),data!$BW330,"")</f>
        <v/>
      </c>
      <c r="S330" s="16" t="str">
        <f ca="1">IF(data!$BX330=T$1,data!$BW330,"")</f>
        <v/>
      </c>
      <c r="T330" s="16" t="str">
        <f ca="1">IF(data!$BY330=T$1,data!$BW330,"")</f>
        <v/>
      </c>
      <c r="U330" s="16" t="str">
        <f ca="1">IF(OR(data!$BX330=T$1,data!$BY330=T$1),data!$BW330,"")</f>
        <v/>
      </c>
      <c r="V330" s="17" t="str">
        <f ca="1">IF(data!$BX330=W$1,data!$BW330,"")</f>
        <v/>
      </c>
      <c r="W330" s="17" t="str">
        <f ca="1">IF(data!$BY330=W$1,data!$BW330,"")</f>
        <v/>
      </c>
      <c r="X330" s="17" t="str">
        <f ca="1">IF(OR(data!$BX330=W$1,data!$BY330=W$1),data!$BW330,"")</f>
        <v/>
      </c>
      <c r="Y330" s="16" t="str">
        <f ca="1">IF(data!$BX330=Z$1,data!$BW330,"")</f>
        <v/>
      </c>
      <c r="Z330" s="16" t="str">
        <f ca="1">IF(data!$BY330=Z$1,data!$BW330,"")</f>
        <v/>
      </c>
      <c r="AA330" s="16" t="str">
        <f ca="1">IF(OR(data!$BX330=Z$1,data!$BY330=Z$1),data!$BW330,"")</f>
        <v/>
      </c>
      <c r="AB330" s="17" t="str">
        <f ca="1">IF(data!$BX330=AC$1,data!$BW330,"")</f>
        <v/>
      </c>
      <c r="AC330" s="17" t="str">
        <f ca="1">IF(data!$BY330=AC$1,data!$BW330,"")</f>
        <v/>
      </c>
      <c r="AD330" s="17" t="str">
        <f ca="1">IF(OR(data!$BX330=AC$1,data!$BY330=AC$1),data!$BW330,"")</f>
        <v/>
      </c>
      <c r="AE330" s="16" t="str">
        <f ca="1">IF(data!$BX330=AF$1,data!$BW330,"")</f>
        <v/>
      </c>
      <c r="AF330" s="16" t="str">
        <f ca="1">IF(data!$BY330=AF$1,data!$BW330,"")</f>
        <v/>
      </c>
      <c r="AG330" s="16" t="str">
        <f ca="1">IF(OR(data!$BX330=AF$1,data!$BY330=AF$1),data!$BW330,"")</f>
        <v/>
      </c>
      <c r="AH330" s="17" t="str">
        <f ca="1">IF(data!$BX330=AI$1,data!$BW330,"")</f>
        <v/>
      </c>
      <c r="AI330" s="17" t="str">
        <f ca="1">IF(data!$BY330=AI$1,data!$BW330,"")</f>
        <v/>
      </c>
      <c r="AJ330" s="17" t="str">
        <f ca="1">IF(OR(data!$BX330=AI$1,data!$BY330=AI$1),data!$BW330,"")</f>
        <v/>
      </c>
      <c r="AK330" s="16" t="str">
        <f ca="1">IF(data!$BX330=AL$1,data!$BW330,"")</f>
        <v/>
      </c>
      <c r="AL330" s="16" t="str">
        <f ca="1">IF(data!$BY330=AL$1,data!$BW330,"")</f>
        <v/>
      </c>
      <c r="AM330" s="16" t="str">
        <f ca="1">IF(OR(data!$BX330=AL$1,data!$BY330=AL$1),data!$BW330,"")</f>
        <v/>
      </c>
      <c r="AN330" s="17" t="str">
        <f ca="1">IF(data!$BX330=AO$1,data!$BW330,"")</f>
        <v/>
      </c>
      <c r="AO330" s="17" t="str">
        <f ca="1">IF(data!$BY330=AO$1,data!$BW330,"")</f>
        <v/>
      </c>
      <c r="AP330" s="17" t="str">
        <f ca="1">IF(OR(data!$BX330=AO$1,data!$BY330=AO$1),data!$BW330,"")</f>
        <v/>
      </c>
      <c r="AQ330" s="16" t="str">
        <f ca="1">IF(data!$BX330=AR$1,data!$BW330,"")</f>
        <v/>
      </c>
      <c r="AR330" s="16" t="str">
        <f ca="1">IF(data!$BY330=AR$1,data!$BW330,"")</f>
        <v/>
      </c>
      <c r="AS330" s="16" t="str">
        <f ca="1">IF(OR(data!$BX330=AR$1,data!$BY330=AR$1),data!$BW330,"")</f>
        <v/>
      </c>
      <c r="AT330" s="17" t="str">
        <f ca="1">IF(data!$BX330=AU$1,data!$BW330,"")</f>
        <v/>
      </c>
      <c r="AU330" s="17" t="str">
        <f ca="1">IF(data!$BY330=AU$1,data!$BW330,"")</f>
        <v/>
      </c>
      <c r="AV330" s="17" t="str">
        <f ca="1">IF(OR(data!$BX330=AU$1,data!$BY330=AU$1),data!$BW330,"")</f>
        <v/>
      </c>
      <c r="AW330" s="16" t="str">
        <f ca="1">IF(data!$BX330=AX$1,data!$BW330,"")</f>
        <v/>
      </c>
      <c r="AX330" s="16" t="str">
        <f ca="1">IF(data!$BY330=AX$1,data!$BW330,"")</f>
        <v/>
      </c>
      <c r="AY330" s="16" t="str">
        <f ca="1">IF(OR(data!$BX330=AX$1,data!$BY330=AX$1),data!$BW330,"")</f>
        <v/>
      </c>
      <c r="AZ330" s="17" t="str">
        <f ca="1">IF(data!$BX330=BA$1,data!$BW330,"")</f>
        <v/>
      </c>
      <c r="BA330" s="17" t="str">
        <f ca="1">IF(data!$BY330=BA$1,data!$BW330,"")</f>
        <v/>
      </c>
      <c r="BB330" s="17" t="str">
        <f ca="1">IF(OR(data!$BX330=BA$1,data!$BY330=BA$1),data!$BW330,"")</f>
        <v/>
      </c>
      <c r="BC330" s="16" t="str">
        <f ca="1">IF(data!$BX330=BD$1,data!$BW330,"")</f>
        <v/>
      </c>
      <c r="BD330" s="16" t="str">
        <f ca="1">IF(data!$BY330=BD$1,data!$BW330,"")</f>
        <v/>
      </c>
      <c r="BE330" s="16" t="str">
        <f ca="1">IF(OR(data!$BX330=BD$1,data!$BY330=BD$1),data!$BW330,"")</f>
        <v/>
      </c>
      <c r="BF330" s="17" t="str">
        <f ca="1">IF(data!$BX330=BG$1,data!$BW330,"")</f>
        <v/>
      </c>
      <c r="BG330" s="17" t="str">
        <f ca="1">IF(data!$BY330=BG$1,data!$BW330,"")</f>
        <v/>
      </c>
      <c r="BH330" s="17" t="str">
        <f ca="1">IF(OR(data!$BX330=BG$1,data!$BY330=BG$1),data!$BW330,"")</f>
        <v/>
      </c>
      <c r="BI330" s="16" t="str">
        <f ca="1">IF(data!$BX330=BJ$1,data!$BW330,"")</f>
        <v/>
      </c>
      <c r="BJ330" s="16" t="str">
        <f ca="1">IF(data!$BY330=BJ$1,data!$BW330,"")</f>
        <v/>
      </c>
      <c r="BK330" s="16" t="str">
        <f ca="1">IF(OR(data!$BX330=BJ$1,data!$BY330=BJ$1),data!$BW330,"")</f>
        <v/>
      </c>
      <c r="BL330" s="17" t="str">
        <f ca="1">IF(data!$BX330=BM$1,data!$BW330,"")</f>
        <v/>
      </c>
      <c r="BM330" s="17" t="str">
        <f ca="1">IF(data!$BY330=BM$1,data!$BW330,"")</f>
        <v/>
      </c>
      <c r="BN330" s="17" t="str">
        <f ca="1">IF(OR(data!$BX330=BM$1,data!$BY330=BM$1),data!$BW330,"")</f>
        <v/>
      </c>
      <c r="BO330" s="16" t="str">
        <f ca="1">IF(data!$BX330=BP$1,data!$BW330,"")</f>
        <v/>
      </c>
      <c r="BP330" s="16" t="str">
        <f ca="1">IF(data!$BY330=BP$1,data!$BW330,"")</f>
        <v/>
      </c>
      <c r="BQ330" s="16" t="str">
        <f ca="1">IF(OR(data!$BX330=BP$1,data!$BY330=BP$1),data!$BW330,"")</f>
        <v/>
      </c>
      <c r="BR330" s="17" t="str">
        <f ca="1">IF(data!$BX330=BS$1,data!$BW330,"")</f>
        <v/>
      </c>
      <c r="BS330" s="17" t="str">
        <f ca="1">IF(data!$BY330=BS$1,data!$BW330,"")</f>
        <v/>
      </c>
      <c r="BT330" s="17" t="str">
        <f ca="1">IF(OR(data!$BX330=BS$1,data!$BY330=BS$1),data!$BW330,"")</f>
        <v/>
      </c>
    </row>
    <row r="331" spans="1:72" s="11" customFormat="1" x14ac:dyDescent="0.25">
      <c r="A331" s="16" t="str">
        <f ca="1">IF(data!$BX331=B$1,data!$BW331,"")</f>
        <v/>
      </c>
      <c r="B331" s="16" t="str">
        <f ca="1">IF(data!$BY331=B$1,data!$BW331,"")</f>
        <v/>
      </c>
      <c r="C331" s="16" t="str">
        <f ca="1">IF(OR(data!$BX331=B$1,data!$BY331=B$1),data!$BW331,"")</f>
        <v/>
      </c>
      <c r="D331" s="17" t="str">
        <f ca="1">IF(data!$BX331=E$1,data!$BW331,"")</f>
        <v/>
      </c>
      <c r="E331" s="17" t="str">
        <f ca="1">IF(data!$BY331=E$1,data!$BW331,"")</f>
        <v/>
      </c>
      <c r="F331" s="17" t="str">
        <f ca="1">IF(OR(data!$BX331=E$1,data!$BY331=E$1),data!$BW331,"")</f>
        <v/>
      </c>
      <c r="G331" s="16" t="str">
        <f ca="1">IF(data!$BX331=H$1,data!$BW331,"")</f>
        <v/>
      </c>
      <c r="H331" s="16" t="str">
        <f ca="1">IF(data!$BY331=H$1,data!$BW331,"")</f>
        <v/>
      </c>
      <c r="I331" s="16" t="str">
        <f ca="1">IF(OR(data!$BX331=H$1,data!$BY331=H$1),data!$BW331,"")</f>
        <v/>
      </c>
      <c r="J331" s="17" t="str">
        <f ca="1">IF(data!$BX331=K$1,data!$BW331,"")</f>
        <v/>
      </c>
      <c r="K331" s="17" t="str">
        <f ca="1">IF(data!$BY331=K$1,data!$BW331,"")</f>
        <v/>
      </c>
      <c r="L331" s="17" t="str">
        <f ca="1">IF(OR(data!$BX331=K$1,data!$BY331=K$1),data!$BW331,"")</f>
        <v/>
      </c>
      <c r="M331" s="16" t="str">
        <f ca="1">IF(data!$BX331=N$1,data!$BW331,"")</f>
        <v/>
      </c>
      <c r="N331" s="16" t="str">
        <f ca="1">IF(data!$BY331=N$1,data!$BW331,"")</f>
        <v/>
      </c>
      <c r="O331" s="16" t="str">
        <f ca="1">IF(OR(data!$BX331=N$1,data!$BY331=N$1),data!$BW331,"")</f>
        <v/>
      </c>
      <c r="P331" s="17" t="str">
        <f ca="1">IF(data!$BX331=Q$1,data!$BW331,"")</f>
        <v/>
      </c>
      <c r="Q331" s="17" t="str">
        <f ca="1">IF(data!$BY331=Q$1,data!$BW331,"")</f>
        <v/>
      </c>
      <c r="R331" s="17" t="str">
        <f ca="1">IF(OR(data!$BX331=Q$1,data!$BY331=Q$1),data!$BW331,"")</f>
        <v/>
      </c>
      <c r="S331" s="16" t="str">
        <f ca="1">IF(data!$BX331=T$1,data!$BW331,"")</f>
        <v/>
      </c>
      <c r="T331" s="16" t="str">
        <f ca="1">IF(data!$BY331=T$1,data!$BW331,"")</f>
        <v/>
      </c>
      <c r="U331" s="16" t="str">
        <f ca="1">IF(OR(data!$BX331=T$1,data!$BY331=T$1),data!$BW331,"")</f>
        <v/>
      </c>
      <c r="V331" s="17" t="str">
        <f ca="1">IF(data!$BX331=W$1,data!$BW331,"")</f>
        <v/>
      </c>
      <c r="W331" s="17" t="str">
        <f ca="1">IF(data!$BY331=W$1,data!$BW331,"")</f>
        <v/>
      </c>
      <c r="X331" s="17" t="str">
        <f ca="1">IF(OR(data!$BX331=W$1,data!$BY331=W$1),data!$BW331,"")</f>
        <v/>
      </c>
      <c r="Y331" s="16" t="str">
        <f ca="1">IF(data!$BX331=Z$1,data!$BW331,"")</f>
        <v/>
      </c>
      <c r="Z331" s="16" t="str">
        <f ca="1">IF(data!$BY331=Z$1,data!$BW331,"")</f>
        <v/>
      </c>
      <c r="AA331" s="16" t="str">
        <f ca="1">IF(OR(data!$BX331=Z$1,data!$BY331=Z$1),data!$BW331,"")</f>
        <v/>
      </c>
      <c r="AB331" s="17" t="str">
        <f ca="1">IF(data!$BX331=AC$1,data!$BW331,"")</f>
        <v/>
      </c>
      <c r="AC331" s="17" t="str">
        <f ca="1">IF(data!$BY331=AC$1,data!$BW331,"")</f>
        <v/>
      </c>
      <c r="AD331" s="17" t="str">
        <f ca="1">IF(OR(data!$BX331=AC$1,data!$BY331=AC$1),data!$BW331,"")</f>
        <v/>
      </c>
      <c r="AE331" s="16" t="str">
        <f ca="1">IF(data!$BX331=AF$1,data!$BW331,"")</f>
        <v/>
      </c>
      <c r="AF331" s="16" t="str">
        <f ca="1">IF(data!$BY331=AF$1,data!$BW331,"")</f>
        <v/>
      </c>
      <c r="AG331" s="16" t="str">
        <f ca="1">IF(OR(data!$BX331=AF$1,data!$BY331=AF$1),data!$BW331,"")</f>
        <v/>
      </c>
      <c r="AH331" s="17" t="str">
        <f ca="1">IF(data!$BX331=AI$1,data!$BW331,"")</f>
        <v/>
      </c>
      <c r="AI331" s="17" t="str">
        <f ca="1">IF(data!$BY331=AI$1,data!$BW331,"")</f>
        <v/>
      </c>
      <c r="AJ331" s="17" t="str">
        <f ca="1">IF(OR(data!$BX331=AI$1,data!$BY331=AI$1),data!$BW331,"")</f>
        <v/>
      </c>
      <c r="AK331" s="16" t="str">
        <f ca="1">IF(data!$BX331=AL$1,data!$BW331,"")</f>
        <v/>
      </c>
      <c r="AL331" s="16" t="str">
        <f ca="1">IF(data!$BY331=AL$1,data!$BW331,"")</f>
        <v/>
      </c>
      <c r="AM331" s="16" t="str">
        <f ca="1">IF(OR(data!$BX331=AL$1,data!$BY331=AL$1),data!$BW331,"")</f>
        <v/>
      </c>
      <c r="AN331" s="17" t="str">
        <f ca="1">IF(data!$BX331=AO$1,data!$BW331,"")</f>
        <v/>
      </c>
      <c r="AO331" s="17" t="str">
        <f ca="1">IF(data!$BY331=AO$1,data!$BW331,"")</f>
        <v/>
      </c>
      <c r="AP331" s="17" t="str">
        <f ca="1">IF(OR(data!$BX331=AO$1,data!$BY331=AO$1),data!$BW331,"")</f>
        <v/>
      </c>
      <c r="AQ331" s="16" t="str">
        <f ca="1">IF(data!$BX331=AR$1,data!$BW331,"")</f>
        <v/>
      </c>
      <c r="AR331" s="16" t="str">
        <f ca="1">IF(data!$BY331=AR$1,data!$BW331,"")</f>
        <v/>
      </c>
      <c r="AS331" s="16" t="str">
        <f ca="1">IF(OR(data!$BX331=AR$1,data!$BY331=AR$1),data!$BW331,"")</f>
        <v/>
      </c>
      <c r="AT331" s="17" t="str">
        <f ca="1">IF(data!$BX331=AU$1,data!$BW331,"")</f>
        <v/>
      </c>
      <c r="AU331" s="17" t="str">
        <f ca="1">IF(data!$BY331=AU$1,data!$BW331,"")</f>
        <v/>
      </c>
      <c r="AV331" s="17" t="str">
        <f ca="1">IF(OR(data!$BX331=AU$1,data!$BY331=AU$1),data!$BW331,"")</f>
        <v/>
      </c>
      <c r="AW331" s="16" t="str">
        <f ca="1">IF(data!$BX331=AX$1,data!$BW331,"")</f>
        <v/>
      </c>
      <c r="AX331" s="16" t="str">
        <f ca="1">IF(data!$BY331=AX$1,data!$BW331,"")</f>
        <v/>
      </c>
      <c r="AY331" s="16" t="str">
        <f ca="1">IF(OR(data!$BX331=AX$1,data!$BY331=AX$1),data!$BW331,"")</f>
        <v/>
      </c>
      <c r="AZ331" s="17" t="str">
        <f ca="1">IF(data!$BX331=BA$1,data!$BW331,"")</f>
        <v/>
      </c>
      <c r="BA331" s="17" t="str">
        <f ca="1">IF(data!$BY331=BA$1,data!$BW331,"")</f>
        <v/>
      </c>
      <c r="BB331" s="17" t="str">
        <f ca="1">IF(OR(data!$BX331=BA$1,data!$BY331=BA$1),data!$BW331,"")</f>
        <v/>
      </c>
      <c r="BC331" s="16" t="str">
        <f ca="1">IF(data!$BX331=BD$1,data!$BW331,"")</f>
        <v/>
      </c>
      <c r="BD331" s="16" t="str">
        <f ca="1">IF(data!$BY331=BD$1,data!$BW331,"")</f>
        <v/>
      </c>
      <c r="BE331" s="16" t="str">
        <f ca="1">IF(OR(data!$BX331=BD$1,data!$BY331=BD$1),data!$BW331,"")</f>
        <v/>
      </c>
      <c r="BF331" s="17" t="str">
        <f ca="1">IF(data!$BX331=BG$1,data!$BW331,"")</f>
        <v/>
      </c>
      <c r="BG331" s="17" t="str">
        <f ca="1">IF(data!$BY331=BG$1,data!$BW331,"")</f>
        <v/>
      </c>
      <c r="BH331" s="17" t="str">
        <f ca="1">IF(OR(data!$BX331=BG$1,data!$BY331=BG$1),data!$BW331,"")</f>
        <v/>
      </c>
      <c r="BI331" s="16" t="str">
        <f ca="1">IF(data!$BX331=BJ$1,data!$BW331,"")</f>
        <v/>
      </c>
      <c r="BJ331" s="16" t="str">
        <f ca="1">IF(data!$BY331=BJ$1,data!$BW331,"")</f>
        <v/>
      </c>
      <c r="BK331" s="16" t="str">
        <f ca="1">IF(OR(data!$BX331=BJ$1,data!$BY331=BJ$1),data!$BW331,"")</f>
        <v/>
      </c>
      <c r="BL331" s="17" t="str">
        <f ca="1">IF(data!$BX331=BM$1,data!$BW331,"")</f>
        <v/>
      </c>
      <c r="BM331" s="17" t="str">
        <f ca="1">IF(data!$BY331=BM$1,data!$BW331,"")</f>
        <v/>
      </c>
      <c r="BN331" s="17" t="str">
        <f ca="1">IF(OR(data!$BX331=BM$1,data!$BY331=BM$1),data!$BW331,"")</f>
        <v/>
      </c>
      <c r="BO331" s="16" t="str">
        <f ca="1">IF(data!$BX331=BP$1,data!$BW331,"")</f>
        <v/>
      </c>
      <c r="BP331" s="16" t="str">
        <f ca="1">IF(data!$BY331=BP$1,data!$BW331,"")</f>
        <v/>
      </c>
      <c r="BQ331" s="16" t="str">
        <f ca="1">IF(OR(data!$BX331=BP$1,data!$BY331=BP$1),data!$BW331,"")</f>
        <v/>
      </c>
      <c r="BR331" s="17" t="str">
        <f ca="1">IF(data!$BX331=BS$1,data!$BW331,"")</f>
        <v/>
      </c>
      <c r="BS331" s="17" t="str">
        <f ca="1">IF(data!$BY331=BS$1,data!$BW331,"")</f>
        <v/>
      </c>
      <c r="BT331" s="17" t="str">
        <f ca="1">IF(OR(data!$BX331=BS$1,data!$BY331=BS$1),data!$BW331,"")</f>
        <v/>
      </c>
    </row>
    <row r="332" spans="1:72" s="11" customFormat="1" x14ac:dyDescent="0.25">
      <c r="A332" s="16" t="str">
        <f ca="1">IF(data!$BX332=B$1,data!$BW332,"")</f>
        <v/>
      </c>
      <c r="B332" s="16" t="str">
        <f ca="1">IF(data!$BY332=B$1,data!$BW332,"")</f>
        <v/>
      </c>
      <c r="C332" s="16" t="str">
        <f ca="1">IF(OR(data!$BX332=B$1,data!$BY332=B$1),data!$BW332,"")</f>
        <v/>
      </c>
      <c r="D332" s="17" t="str">
        <f ca="1">IF(data!$BX332=E$1,data!$BW332,"")</f>
        <v/>
      </c>
      <c r="E332" s="17" t="str">
        <f ca="1">IF(data!$BY332=E$1,data!$BW332,"")</f>
        <v/>
      </c>
      <c r="F332" s="17" t="str">
        <f ca="1">IF(OR(data!$BX332=E$1,data!$BY332=E$1),data!$BW332,"")</f>
        <v/>
      </c>
      <c r="G332" s="16" t="str">
        <f ca="1">IF(data!$BX332=H$1,data!$BW332,"")</f>
        <v/>
      </c>
      <c r="H332" s="16" t="str">
        <f ca="1">IF(data!$BY332=H$1,data!$BW332,"")</f>
        <v/>
      </c>
      <c r="I332" s="16" t="str">
        <f ca="1">IF(OR(data!$BX332=H$1,data!$BY332=H$1),data!$BW332,"")</f>
        <v/>
      </c>
      <c r="J332" s="17" t="str">
        <f ca="1">IF(data!$BX332=K$1,data!$BW332,"")</f>
        <v/>
      </c>
      <c r="K332" s="17" t="str">
        <f ca="1">IF(data!$BY332=K$1,data!$BW332,"")</f>
        <v/>
      </c>
      <c r="L332" s="17" t="str">
        <f ca="1">IF(OR(data!$BX332=K$1,data!$BY332=K$1),data!$BW332,"")</f>
        <v/>
      </c>
      <c r="M332" s="16" t="str">
        <f ca="1">IF(data!$BX332=N$1,data!$BW332,"")</f>
        <v/>
      </c>
      <c r="N332" s="16" t="str">
        <f ca="1">IF(data!$BY332=N$1,data!$BW332,"")</f>
        <v/>
      </c>
      <c r="O332" s="16" t="str">
        <f ca="1">IF(OR(data!$BX332=N$1,data!$BY332=N$1),data!$BW332,"")</f>
        <v/>
      </c>
      <c r="P332" s="17" t="str">
        <f ca="1">IF(data!$BX332=Q$1,data!$BW332,"")</f>
        <v/>
      </c>
      <c r="Q332" s="17" t="str">
        <f ca="1">IF(data!$BY332=Q$1,data!$BW332,"")</f>
        <v/>
      </c>
      <c r="R332" s="17" t="str">
        <f ca="1">IF(OR(data!$BX332=Q$1,data!$BY332=Q$1),data!$BW332,"")</f>
        <v/>
      </c>
      <c r="S332" s="16" t="str">
        <f ca="1">IF(data!$BX332=T$1,data!$BW332,"")</f>
        <v/>
      </c>
      <c r="T332" s="16" t="str">
        <f ca="1">IF(data!$BY332=T$1,data!$BW332,"")</f>
        <v/>
      </c>
      <c r="U332" s="16" t="str">
        <f ca="1">IF(OR(data!$BX332=T$1,data!$BY332=T$1),data!$BW332,"")</f>
        <v/>
      </c>
      <c r="V332" s="17" t="str">
        <f ca="1">IF(data!$BX332=W$1,data!$BW332,"")</f>
        <v/>
      </c>
      <c r="W332" s="17" t="str">
        <f ca="1">IF(data!$BY332=W$1,data!$BW332,"")</f>
        <v/>
      </c>
      <c r="X332" s="17" t="str">
        <f ca="1">IF(OR(data!$BX332=W$1,data!$BY332=W$1),data!$BW332,"")</f>
        <v/>
      </c>
      <c r="Y332" s="16" t="str">
        <f ca="1">IF(data!$BX332=Z$1,data!$BW332,"")</f>
        <v/>
      </c>
      <c r="Z332" s="16" t="str">
        <f ca="1">IF(data!$BY332=Z$1,data!$BW332,"")</f>
        <v/>
      </c>
      <c r="AA332" s="16" t="str">
        <f ca="1">IF(OR(data!$BX332=Z$1,data!$BY332=Z$1),data!$BW332,"")</f>
        <v/>
      </c>
      <c r="AB332" s="17" t="str">
        <f ca="1">IF(data!$BX332=AC$1,data!$BW332,"")</f>
        <v/>
      </c>
      <c r="AC332" s="17" t="str">
        <f ca="1">IF(data!$BY332=AC$1,data!$BW332,"")</f>
        <v/>
      </c>
      <c r="AD332" s="17" t="str">
        <f ca="1">IF(OR(data!$BX332=AC$1,data!$BY332=AC$1),data!$BW332,"")</f>
        <v/>
      </c>
      <c r="AE332" s="16" t="str">
        <f ca="1">IF(data!$BX332=AF$1,data!$BW332,"")</f>
        <v/>
      </c>
      <c r="AF332" s="16" t="str">
        <f ca="1">IF(data!$BY332=AF$1,data!$BW332,"")</f>
        <v/>
      </c>
      <c r="AG332" s="16" t="str">
        <f ca="1">IF(OR(data!$BX332=AF$1,data!$BY332=AF$1),data!$BW332,"")</f>
        <v/>
      </c>
      <c r="AH332" s="17" t="str">
        <f ca="1">IF(data!$BX332=AI$1,data!$BW332,"")</f>
        <v/>
      </c>
      <c r="AI332" s="17" t="str">
        <f ca="1">IF(data!$BY332=AI$1,data!$BW332,"")</f>
        <v/>
      </c>
      <c r="AJ332" s="17" t="str">
        <f ca="1">IF(OR(data!$BX332=AI$1,data!$BY332=AI$1),data!$BW332,"")</f>
        <v/>
      </c>
      <c r="AK332" s="16" t="str">
        <f ca="1">IF(data!$BX332=AL$1,data!$BW332,"")</f>
        <v/>
      </c>
      <c r="AL332" s="16" t="str">
        <f ca="1">IF(data!$BY332=AL$1,data!$BW332,"")</f>
        <v/>
      </c>
      <c r="AM332" s="16" t="str">
        <f ca="1">IF(OR(data!$BX332=AL$1,data!$BY332=AL$1),data!$BW332,"")</f>
        <v/>
      </c>
      <c r="AN332" s="17" t="str">
        <f ca="1">IF(data!$BX332=AO$1,data!$BW332,"")</f>
        <v/>
      </c>
      <c r="AO332" s="17" t="str">
        <f ca="1">IF(data!$BY332=AO$1,data!$BW332,"")</f>
        <v/>
      </c>
      <c r="AP332" s="17" t="str">
        <f ca="1">IF(OR(data!$BX332=AO$1,data!$BY332=AO$1),data!$BW332,"")</f>
        <v/>
      </c>
      <c r="AQ332" s="16" t="str">
        <f ca="1">IF(data!$BX332=AR$1,data!$BW332,"")</f>
        <v/>
      </c>
      <c r="AR332" s="16" t="str">
        <f ca="1">IF(data!$BY332=AR$1,data!$BW332,"")</f>
        <v/>
      </c>
      <c r="AS332" s="16" t="str">
        <f ca="1">IF(OR(data!$BX332=AR$1,data!$BY332=AR$1),data!$BW332,"")</f>
        <v/>
      </c>
      <c r="AT332" s="17" t="str">
        <f ca="1">IF(data!$BX332=AU$1,data!$BW332,"")</f>
        <v/>
      </c>
      <c r="AU332" s="17" t="str">
        <f ca="1">IF(data!$BY332=AU$1,data!$BW332,"")</f>
        <v/>
      </c>
      <c r="AV332" s="17" t="str">
        <f ca="1">IF(OR(data!$BX332=AU$1,data!$BY332=AU$1),data!$BW332,"")</f>
        <v/>
      </c>
      <c r="AW332" s="16" t="str">
        <f ca="1">IF(data!$BX332=AX$1,data!$BW332,"")</f>
        <v/>
      </c>
      <c r="AX332" s="16" t="str">
        <f ca="1">IF(data!$BY332=AX$1,data!$BW332,"")</f>
        <v/>
      </c>
      <c r="AY332" s="16" t="str">
        <f ca="1">IF(OR(data!$BX332=AX$1,data!$BY332=AX$1),data!$BW332,"")</f>
        <v/>
      </c>
      <c r="AZ332" s="17" t="str">
        <f ca="1">IF(data!$BX332=BA$1,data!$BW332,"")</f>
        <v/>
      </c>
      <c r="BA332" s="17" t="str">
        <f ca="1">IF(data!$BY332=BA$1,data!$BW332,"")</f>
        <v/>
      </c>
      <c r="BB332" s="17" t="str">
        <f ca="1">IF(OR(data!$BX332=BA$1,data!$BY332=BA$1),data!$BW332,"")</f>
        <v/>
      </c>
      <c r="BC332" s="16" t="str">
        <f ca="1">IF(data!$BX332=BD$1,data!$BW332,"")</f>
        <v/>
      </c>
      <c r="BD332" s="16" t="str">
        <f ca="1">IF(data!$BY332=BD$1,data!$BW332,"")</f>
        <v/>
      </c>
      <c r="BE332" s="16" t="str">
        <f ca="1">IF(OR(data!$BX332=BD$1,data!$BY332=BD$1),data!$BW332,"")</f>
        <v/>
      </c>
      <c r="BF332" s="17" t="str">
        <f ca="1">IF(data!$BX332=BG$1,data!$BW332,"")</f>
        <v/>
      </c>
      <c r="BG332" s="17" t="str">
        <f ca="1">IF(data!$BY332=BG$1,data!$BW332,"")</f>
        <v/>
      </c>
      <c r="BH332" s="17" t="str">
        <f ca="1">IF(OR(data!$BX332=BG$1,data!$BY332=BG$1),data!$BW332,"")</f>
        <v/>
      </c>
      <c r="BI332" s="16" t="str">
        <f ca="1">IF(data!$BX332=BJ$1,data!$BW332,"")</f>
        <v/>
      </c>
      <c r="BJ332" s="16" t="str">
        <f ca="1">IF(data!$BY332=BJ$1,data!$BW332,"")</f>
        <v/>
      </c>
      <c r="BK332" s="16" t="str">
        <f ca="1">IF(OR(data!$BX332=BJ$1,data!$BY332=BJ$1),data!$BW332,"")</f>
        <v/>
      </c>
      <c r="BL332" s="17" t="str">
        <f ca="1">IF(data!$BX332=BM$1,data!$BW332,"")</f>
        <v/>
      </c>
      <c r="BM332" s="17" t="str">
        <f ca="1">IF(data!$BY332=BM$1,data!$BW332,"")</f>
        <v/>
      </c>
      <c r="BN332" s="17" t="str">
        <f ca="1">IF(OR(data!$BX332=BM$1,data!$BY332=BM$1),data!$BW332,"")</f>
        <v/>
      </c>
      <c r="BO332" s="16" t="str">
        <f ca="1">IF(data!$BX332=BP$1,data!$BW332,"")</f>
        <v/>
      </c>
      <c r="BP332" s="16" t="str">
        <f ca="1">IF(data!$BY332=BP$1,data!$BW332,"")</f>
        <v/>
      </c>
      <c r="BQ332" s="16" t="str">
        <f ca="1">IF(OR(data!$BX332=BP$1,data!$BY332=BP$1),data!$BW332,"")</f>
        <v/>
      </c>
      <c r="BR332" s="17" t="str">
        <f ca="1">IF(data!$BX332=BS$1,data!$BW332,"")</f>
        <v/>
      </c>
      <c r="BS332" s="17" t="str">
        <f ca="1">IF(data!$BY332=BS$1,data!$BW332,"")</f>
        <v/>
      </c>
      <c r="BT332" s="17" t="str">
        <f ca="1">IF(OR(data!$BX332=BS$1,data!$BY332=BS$1),data!$BW332,"")</f>
        <v/>
      </c>
    </row>
    <row r="333" spans="1:72" s="11" customFormat="1" x14ac:dyDescent="0.25">
      <c r="A333" s="16" t="str">
        <f ca="1">IF(data!$BX333=B$1,data!$BW333,"")</f>
        <v/>
      </c>
      <c r="B333" s="16" t="str">
        <f ca="1">IF(data!$BY333=B$1,data!$BW333,"")</f>
        <v/>
      </c>
      <c r="C333" s="16" t="str">
        <f ca="1">IF(OR(data!$BX333=B$1,data!$BY333=B$1),data!$BW333,"")</f>
        <v/>
      </c>
      <c r="D333" s="17" t="str">
        <f ca="1">IF(data!$BX333=E$1,data!$BW333,"")</f>
        <v/>
      </c>
      <c r="E333" s="17" t="str">
        <f ca="1">IF(data!$BY333=E$1,data!$BW333,"")</f>
        <v/>
      </c>
      <c r="F333" s="17" t="str">
        <f ca="1">IF(OR(data!$BX333=E$1,data!$BY333=E$1),data!$BW333,"")</f>
        <v/>
      </c>
      <c r="G333" s="16" t="str">
        <f ca="1">IF(data!$BX333=H$1,data!$BW333,"")</f>
        <v/>
      </c>
      <c r="H333" s="16" t="str">
        <f ca="1">IF(data!$BY333=H$1,data!$BW333,"")</f>
        <v/>
      </c>
      <c r="I333" s="16" t="str">
        <f ca="1">IF(OR(data!$BX333=H$1,data!$BY333=H$1),data!$BW333,"")</f>
        <v/>
      </c>
      <c r="J333" s="17" t="str">
        <f ca="1">IF(data!$BX333=K$1,data!$BW333,"")</f>
        <v/>
      </c>
      <c r="K333" s="17" t="str">
        <f ca="1">IF(data!$BY333=K$1,data!$BW333,"")</f>
        <v/>
      </c>
      <c r="L333" s="17" t="str">
        <f ca="1">IF(OR(data!$BX333=K$1,data!$BY333=K$1),data!$BW333,"")</f>
        <v/>
      </c>
      <c r="M333" s="16" t="str">
        <f ca="1">IF(data!$BX333=N$1,data!$BW333,"")</f>
        <v/>
      </c>
      <c r="N333" s="16" t="str">
        <f ca="1">IF(data!$BY333=N$1,data!$BW333,"")</f>
        <v/>
      </c>
      <c r="O333" s="16" t="str">
        <f ca="1">IF(OR(data!$BX333=N$1,data!$BY333=N$1),data!$BW333,"")</f>
        <v/>
      </c>
      <c r="P333" s="17" t="str">
        <f ca="1">IF(data!$BX333=Q$1,data!$BW333,"")</f>
        <v/>
      </c>
      <c r="Q333" s="17" t="str">
        <f ca="1">IF(data!$BY333=Q$1,data!$BW333,"")</f>
        <v/>
      </c>
      <c r="R333" s="17" t="str">
        <f ca="1">IF(OR(data!$BX333=Q$1,data!$BY333=Q$1),data!$BW333,"")</f>
        <v/>
      </c>
      <c r="S333" s="16" t="str">
        <f ca="1">IF(data!$BX333=T$1,data!$BW333,"")</f>
        <v/>
      </c>
      <c r="T333" s="16" t="str">
        <f ca="1">IF(data!$BY333=T$1,data!$BW333,"")</f>
        <v/>
      </c>
      <c r="U333" s="16" t="str">
        <f ca="1">IF(OR(data!$BX333=T$1,data!$BY333=T$1),data!$BW333,"")</f>
        <v/>
      </c>
      <c r="V333" s="17" t="str">
        <f ca="1">IF(data!$BX333=W$1,data!$BW333,"")</f>
        <v/>
      </c>
      <c r="W333" s="17" t="str">
        <f ca="1">IF(data!$BY333=W$1,data!$BW333,"")</f>
        <v/>
      </c>
      <c r="X333" s="17" t="str">
        <f ca="1">IF(OR(data!$BX333=W$1,data!$BY333=W$1),data!$BW333,"")</f>
        <v/>
      </c>
      <c r="Y333" s="16" t="str">
        <f ca="1">IF(data!$BX333=Z$1,data!$BW333,"")</f>
        <v/>
      </c>
      <c r="Z333" s="16" t="str">
        <f ca="1">IF(data!$BY333=Z$1,data!$BW333,"")</f>
        <v/>
      </c>
      <c r="AA333" s="16" t="str">
        <f ca="1">IF(OR(data!$BX333=Z$1,data!$BY333=Z$1),data!$BW333,"")</f>
        <v/>
      </c>
      <c r="AB333" s="17" t="str">
        <f ca="1">IF(data!$BX333=AC$1,data!$BW333,"")</f>
        <v/>
      </c>
      <c r="AC333" s="17" t="str">
        <f ca="1">IF(data!$BY333=AC$1,data!$BW333,"")</f>
        <v/>
      </c>
      <c r="AD333" s="17" t="str">
        <f ca="1">IF(OR(data!$BX333=AC$1,data!$BY333=AC$1),data!$BW333,"")</f>
        <v/>
      </c>
      <c r="AE333" s="16" t="str">
        <f ca="1">IF(data!$BX333=AF$1,data!$BW333,"")</f>
        <v/>
      </c>
      <c r="AF333" s="16" t="str">
        <f ca="1">IF(data!$BY333=AF$1,data!$BW333,"")</f>
        <v/>
      </c>
      <c r="AG333" s="16" t="str">
        <f ca="1">IF(OR(data!$BX333=AF$1,data!$BY333=AF$1),data!$BW333,"")</f>
        <v/>
      </c>
      <c r="AH333" s="17" t="str">
        <f ca="1">IF(data!$BX333=AI$1,data!$BW333,"")</f>
        <v/>
      </c>
      <c r="AI333" s="17" t="str">
        <f ca="1">IF(data!$BY333=AI$1,data!$BW333,"")</f>
        <v/>
      </c>
      <c r="AJ333" s="17" t="str">
        <f ca="1">IF(OR(data!$BX333=AI$1,data!$BY333=AI$1),data!$BW333,"")</f>
        <v/>
      </c>
      <c r="AK333" s="16" t="str">
        <f ca="1">IF(data!$BX333=AL$1,data!$BW333,"")</f>
        <v/>
      </c>
      <c r="AL333" s="16" t="str">
        <f ca="1">IF(data!$BY333=AL$1,data!$BW333,"")</f>
        <v/>
      </c>
      <c r="AM333" s="16" t="str">
        <f ca="1">IF(OR(data!$BX333=AL$1,data!$BY333=AL$1),data!$BW333,"")</f>
        <v/>
      </c>
      <c r="AN333" s="17" t="str">
        <f ca="1">IF(data!$BX333=AO$1,data!$BW333,"")</f>
        <v/>
      </c>
      <c r="AO333" s="17" t="str">
        <f ca="1">IF(data!$BY333=AO$1,data!$BW333,"")</f>
        <v/>
      </c>
      <c r="AP333" s="17" t="str">
        <f ca="1">IF(OR(data!$BX333=AO$1,data!$BY333=AO$1),data!$BW333,"")</f>
        <v/>
      </c>
      <c r="AQ333" s="16" t="str">
        <f ca="1">IF(data!$BX333=AR$1,data!$BW333,"")</f>
        <v/>
      </c>
      <c r="AR333" s="16" t="str">
        <f ca="1">IF(data!$BY333=AR$1,data!$BW333,"")</f>
        <v/>
      </c>
      <c r="AS333" s="16" t="str">
        <f ca="1">IF(OR(data!$BX333=AR$1,data!$BY333=AR$1),data!$BW333,"")</f>
        <v/>
      </c>
      <c r="AT333" s="17" t="str">
        <f ca="1">IF(data!$BX333=AU$1,data!$BW333,"")</f>
        <v/>
      </c>
      <c r="AU333" s="17" t="str">
        <f ca="1">IF(data!$BY333=AU$1,data!$BW333,"")</f>
        <v/>
      </c>
      <c r="AV333" s="17" t="str">
        <f ca="1">IF(OR(data!$BX333=AU$1,data!$BY333=AU$1),data!$BW333,"")</f>
        <v/>
      </c>
      <c r="AW333" s="16" t="str">
        <f ca="1">IF(data!$BX333=AX$1,data!$BW333,"")</f>
        <v/>
      </c>
      <c r="AX333" s="16" t="str">
        <f ca="1">IF(data!$BY333=AX$1,data!$BW333,"")</f>
        <v/>
      </c>
      <c r="AY333" s="16" t="str">
        <f ca="1">IF(OR(data!$BX333=AX$1,data!$BY333=AX$1),data!$BW333,"")</f>
        <v/>
      </c>
      <c r="AZ333" s="17" t="str">
        <f ca="1">IF(data!$BX333=BA$1,data!$BW333,"")</f>
        <v/>
      </c>
      <c r="BA333" s="17" t="str">
        <f ca="1">IF(data!$BY333=BA$1,data!$BW333,"")</f>
        <v/>
      </c>
      <c r="BB333" s="17" t="str">
        <f ca="1">IF(OR(data!$BX333=BA$1,data!$BY333=BA$1),data!$BW333,"")</f>
        <v/>
      </c>
      <c r="BC333" s="16" t="str">
        <f ca="1">IF(data!$BX333=BD$1,data!$BW333,"")</f>
        <v/>
      </c>
      <c r="BD333" s="16" t="str">
        <f ca="1">IF(data!$BY333=BD$1,data!$BW333,"")</f>
        <v/>
      </c>
      <c r="BE333" s="16" t="str">
        <f ca="1">IF(OR(data!$BX333=BD$1,data!$BY333=BD$1),data!$BW333,"")</f>
        <v/>
      </c>
      <c r="BF333" s="17" t="str">
        <f ca="1">IF(data!$BX333=BG$1,data!$BW333,"")</f>
        <v/>
      </c>
      <c r="BG333" s="17" t="str">
        <f ca="1">IF(data!$BY333=BG$1,data!$BW333,"")</f>
        <v/>
      </c>
      <c r="BH333" s="17" t="str">
        <f ca="1">IF(OR(data!$BX333=BG$1,data!$BY333=BG$1),data!$BW333,"")</f>
        <v/>
      </c>
      <c r="BI333" s="16" t="str">
        <f ca="1">IF(data!$BX333=BJ$1,data!$BW333,"")</f>
        <v/>
      </c>
      <c r="BJ333" s="16" t="str">
        <f ca="1">IF(data!$BY333=BJ$1,data!$BW333,"")</f>
        <v/>
      </c>
      <c r="BK333" s="16" t="str">
        <f ca="1">IF(OR(data!$BX333=BJ$1,data!$BY333=BJ$1),data!$BW333,"")</f>
        <v/>
      </c>
      <c r="BL333" s="17" t="str">
        <f ca="1">IF(data!$BX333=BM$1,data!$BW333,"")</f>
        <v/>
      </c>
      <c r="BM333" s="17" t="str">
        <f ca="1">IF(data!$BY333=BM$1,data!$BW333,"")</f>
        <v/>
      </c>
      <c r="BN333" s="17" t="str">
        <f ca="1">IF(OR(data!$BX333=BM$1,data!$BY333=BM$1),data!$BW333,"")</f>
        <v/>
      </c>
      <c r="BO333" s="16" t="str">
        <f ca="1">IF(data!$BX333=BP$1,data!$BW333,"")</f>
        <v/>
      </c>
      <c r="BP333" s="16" t="str">
        <f ca="1">IF(data!$BY333=BP$1,data!$BW333,"")</f>
        <v/>
      </c>
      <c r="BQ333" s="16" t="str">
        <f ca="1">IF(OR(data!$BX333=BP$1,data!$BY333=BP$1),data!$BW333,"")</f>
        <v/>
      </c>
      <c r="BR333" s="17" t="str">
        <f ca="1">IF(data!$BX333=BS$1,data!$BW333,"")</f>
        <v/>
      </c>
      <c r="BS333" s="17" t="str">
        <f ca="1">IF(data!$BY333=BS$1,data!$BW333,"")</f>
        <v/>
      </c>
      <c r="BT333" s="17" t="str">
        <f ca="1">IF(OR(data!$BX333=BS$1,data!$BY333=BS$1),data!$BW333,"")</f>
        <v/>
      </c>
    </row>
    <row r="334" spans="1:72" s="11" customFormat="1" x14ac:dyDescent="0.25">
      <c r="A334" s="16" t="str">
        <f ca="1">IF(data!$BX334=B$1,data!$BW334,"")</f>
        <v/>
      </c>
      <c r="B334" s="16" t="str">
        <f ca="1">IF(data!$BY334=B$1,data!$BW334,"")</f>
        <v/>
      </c>
      <c r="C334" s="16" t="str">
        <f ca="1">IF(OR(data!$BX334=B$1,data!$BY334=B$1),data!$BW334,"")</f>
        <v/>
      </c>
      <c r="D334" s="17" t="str">
        <f ca="1">IF(data!$BX334=E$1,data!$BW334,"")</f>
        <v/>
      </c>
      <c r="E334" s="17" t="str">
        <f ca="1">IF(data!$BY334=E$1,data!$BW334,"")</f>
        <v/>
      </c>
      <c r="F334" s="17" t="str">
        <f ca="1">IF(OR(data!$BX334=E$1,data!$BY334=E$1),data!$BW334,"")</f>
        <v/>
      </c>
      <c r="G334" s="16" t="str">
        <f ca="1">IF(data!$BX334=H$1,data!$BW334,"")</f>
        <v/>
      </c>
      <c r="H334" s="16" t="str">
        <f ca="1">IF(data!$BY334=H$1,data!$BW334,"")</f>
        <v/>
      </c>
      <c r="I334" s="16" t="str">
        <f ca="1">IF(OR(data!$BX334=H$1,data!$BY334=H$1),data!$BW334,"")</f>
        <v/>
      </c>
      <c r="J334" s="17" t="str">
        <f ca="1">IF(data!$BX334=K$1,data!$BW334,"")</f>
        <v/>
      </c>
      <c r="K334" s="17" t="str">
        <f ca="1">IF(data!$BY334=K$1,data!$BW334,"")</f>
        <v/>
      </c>
      <c r="L334" s="17" t="str">
        <f ca="1">IF(OR(data!$BX334=K$1,data!$BY334=K$1),data!$BW334,"")</f>
        <v/>
      </c>
      <c r="M334" s="16" t="str">
        <f ca="1">IF(data!$BX334=N$1,data!$BW334,"")</f>
        <v/>
      </c>
      <c r="N334" s="16" t="str">
        <f ca="1">IF(data!$BY334=N$1,data!$BW334,"")</f>
        <v/>
      </c>
      <c r="O334" s="16" t="str">
        <f ca="1">IF(OR(data!$BX334=N$1,data!$BY334=N$1),data!$BW334,"")</f>
        <v/>
      </c>
      <c r="P334" s="17" t="str">
        <f ca="1">IF(data!$BX334=Q$1,data!$BW334,"")</f>
        <v/>
      </c>
      <c r="Q334" s="17" t="str">
        <f ca="1">IF(data!$BY334=Q$1,data!$BW334,"")</f>
        <v/>
      </c>
      <c r="R334" s="17" t="str">
        <f ca="1">IF(OR(data!$BX334=Q$1,data!$BY334=Q$1),data!$BW334,"")</f>
        <v/>
      </c>
      <c r="S334" s="16" t="str">
        <f ca="1">IF(data!$BX334=T$1,data!$BW334,"")</f>
        <v/>
      </c>
      <c r="T334" s="16" t="str">
        <f ca="1">IF(data!$BY334=T$1,data!$BW334,"")</f>
        <v/>
      </c>
      <c r="U334" s="16" t="str">
        <f ca="1">IF(OR(data!$BX334=T$1,data!$BY334=T$1),data!$BW334,"")</f>
        <v/>
      </c>
      <c r="V334" s="17" t="str">
        <f ca="1">IF(data!$BX334=W$1,data!$BW334,"")</f>
        <v/>
      </c>
      <c r="W334" s="17" t="str">
        <f ca="1">IF(data!$BY334=W$1,data!$BW334,"")</f>
        <v/>
      </c>
      <c r="X334" s="17" t="str">
        <f ca="1">IF(OR(data!$BX334=W$1,data!$BY334=W$1),data!$BW334,"")</f>
        <v/>
      </c>
      <c r="Y334" s="16" t="str">
        <f ca="1">IF(data!$BX334=Z$1,data!$BW334,"")</f>
        <v/>
      </c>
      <c r="Z334" s="16" t="str">
        <f ca="1">IF(data!$BY334=Z$1,data!$BW334,"")</f>
        <v/>
      </c>
      <c r="AA334" s="16" t="str">
        <f ca="1">IF(OR(data!$BX334=Z$1,data!$BY334=Z$1),data!$BW334,"")</f>
        <v/>
      </c>
      <c r="AB334" s="17" t="str">
        <f ca="1">IF(data!$BX334=AC$1,data!$BW334,"")</f>
        <v/>
      </c>
      <c r="AC334" s="17" t="str">
        <f ca="1">IF(data!$BY334=AC$1,data!$BW334,"")</f>
        <v/>
      </c>
      <c r="AD334" s="17" t="str">
        <f ca="1">IF(OR(data!$BX334=AC$1,data!$BY334=AC$1),data!$BW334,"")</f>
        <v/>
      </c>
      <c r="AE334" s="16" t="str">
        <f ca="1">IF(data!$BX334=AF$1,data!$BW334,"")</f>
        <v/>
      </c>
      <c r="AF334" s="16" t="str">
        <f ca="1">IF(data!$BY334=AF$1,data!$BW334,"")</f>
        <v/>
      </c>
      <c r="AG334" s="16" t="str">
        <f ca="1">IF(OR(data!$BX334=AF$1,data!$BY334=AF$1),data!$BW334,"")</f>
        <v/>
      </c>
      <c r="AH334" s="17" t="str">
        <f ca="1">IF(data!$BX334=AI$1,data!$BW334,"")</f>
        <v/>
      </c>
      <c r="AI334" s="17" t="str">
        <f ca="1">IF(data!$BY334=AI$1,data!$BW334,"")</f>
        <v/>
      </c>
      <c r="AJ334" s="17" t="str">
        <f ca="1">IF(OR(data!$BX334=AI$1,data!$BY334=AI$1),data!$BW334,"")</f>
        <v/>
      </c>
      <c r="AK334" s="16" t="str">
        <f ca="1">IF(data!$BX334=AL$1,data!$BW334,"")</f>
        <v/>
      </c>
      <c r="AL334" s="16" t="str">
        <f ca="1">IF(data!$BY334=AL$1,data!$BW334,"")</f>
        <v/>
      </c>
      <c r="AM334" s="16" t="str">
        <f ca="1">IF(OR(data!$BX334=AL$1,data!$BY334=AL$1),data!$BW334,"")</f>
        <v/>
      </c>
      <c r="AN334" s="17" t="str">
        <f ca="1">IF(data!$BX334=AO$1,data!$BW334,"")</f>
        <v/>
      </c>
      <c r="AO334" s="17" t="str">
        <f ca="1">IF(data!$BY334=AO$1,data!$BW334,"")</f>
        <v/>
      </c>
      <c r="AP334" s="17" t="str">
        <f ca="1">IF(OR(data!$BX334=AO$1,data!$BY334=AO$1),data!$BW334,"")</f>
        <v/>
      </c>
      <c r="AQ334" s="16" t="str">
        <f ca="1">IF(data!$BX334=AR$1,data!$BW334,"")</f>
        <v/>
      </c>
      <c r="AR334" s="16" t="str">
        <f ca="1">IF(data!$BY334=AR$1,data!$BW334,"")</f>
        <v/>
      </c>
      <c r="AS334" s="16" t="str">
        <f ca="1">IF(OR(data!$BX334=AR$1,data!$BY334=AR$1),data!$BW334,"")</f>
        <v/>
      </c>
      <c r="AT334" s="17" t="str">
        <f ca="1">IF(data!$BX334=AU$1,data!$BW334,"")</f>
        <v/>
      </c>
      <c r="AU334" s="17" t="str">
        <f ca="1">IF(data!$BY334=AU$1,data!$BW334,"")</f>
        <v/>
      </c>
      <c r="AV334" s="17" t="str">
        <f ca="1">IF(OR(data!$BX334=AU$1,data!$BY334=AU$1),data!$BW334,"")</f>
        <v/>
      </c>
      <c r="AW334" s="16" t="str">
        <f ca="1">IF(data!$BX334=AX$1,data!$BW334,"")</f>
        <v/>
      </c>
      <c r="AX334" s="16" t="str">
        <f ca="1">IF(data!$BY334=AX$1,data!$BW334,"")</f>
        <v/>
      </c>
      <c r="AY334" s="16" t="str">
        <f ca="1">IF(OR(data!$BX334=AX$1,data!$BY334=AX$1),data!$BW334,"")</f>
        <v/>
      </c>
      <c r="AZ334" s="17" t="str">
        <f ca="1">IF(data!$BX334=BA$1,data!$BW334,"")</f>
        <v/>
      </c>
      <c r="BA334" s="17" t="str">
        <f ca="1">IF(data!$BY334=BA$1,data!$BW334,"")</f>
        <v/>
      </c>
      <c r="BB334" s="17" t="str">
        <f ca="1">IF(OR(data!$BX334=BA$1,data!$BY334=BA$1),data!$BW334,"")</f>
        <v/>
      </c>
      <c r="BC334" s="16" t="str">
        <f ca="1">IF(data!$BX334=BD$1,data!$BW334,"")</f>
        <v/>
      </c>
      <c r="BD334" s="16" t="str">
        <f ca="1">IF(data!$BY334=BD$1,data!$BW334,"")</f>
        <v/>
      </c>
      <c r="BE334" s="16" t="str">
        <f ca="1">IF(OR(data!$BX334=BD$1,data!$BY334=BD$1),data!$BW334,"")</f>
        <v/>
      </c>
      <c r="BF334" s="17" t="str">
        <f ca="1">IF(data!$BX334=BG$1,data!$BW334,"")</f>
        <v/>
      </c>
      <c r="BG334" s="17" t="str">
        <f ca="1">IF(data!$BY334=BG$1,data!$BW334,"")</f>
        <v/>
      </c>
      <c r="BH334" s="17" t="str">
        <f ca="1">IF(OR(data!$BX334=BG$1,data!$BY334=BG$1),data!$BW334,"")</f>
        <v/>
      </c>
      <c r="BI334" s="16" t="str">
        <f ca="1">IF(data!$BX334=BJ$1,data!$BW334,"")</f>
        <v/>
      </c>
      <c r="BJ334" s="16" t="str">
        <f ca="1">IF(data!$BY334=BJ$1,data!$BW334,"")</f>
        <v/>
      </c>
      <c r="BK334" s="16" t="str">
        <f ca="1">IF(OR(data!$BX334=BJ$1,data!$BY334=BJ$1),data!$BW334,"")</f>
        <v/>
      </c>
      <c r="BL334" s="17" t="str">
        <f ca="1">IF(data!$BX334=BM$1,data!$BW334,"")</f>
        <v/>
      </c>
      <c r="BM334" s="17" t="str">
        <f ca="1">IF(data!$BY334=BM$1,data!$BW334,"")</f>
        <v/>
      </c>
      <c r="BN334" s="17" t="str">
        <f ca="1">IF(OR(data!$BX334=BM$1,data!$BY334=BM$1),data!$BW334,"")</f>
        <v/>
      </c>
      <c r="BO334" s="16" t="str">
        <f ca="1">IF(data!$BX334=BP$1,data!$BW334,"")</f>
        <v/>
      </c>
      <c r="BP334" s="16" t="str">
        <f ca="1">IF(data!$BY334=BP$1,data!$BW334,"")</f>
        <v/>
      </c>
      <c r="BQ334" s="16" t="str">
        <f ca="1">IF(OR(data!$BX334=BP$1,data!$BY334=BP$1),data!$BW334,"")</f>
        <v/>
      </c>
      <c r="BR334" s="17" t="str">
        <f ca="1">IF(data!$BX334=BS$1,data!$BW334,"")</f>
        <v/>
      </c>
      <c r="BS334" s="17" t="str">
        <f ca="1">IF(data!$BY334=BS$1,data!$BW334,"")</f>
        <v/>
      </c>
      <c r="BT334" s="17" t="str">
        <f ca="1">IF(OR(data!$BX334=BS$1,data!$BY334=BS$1),data!$BW334,"")</f>
        <v/>
      </c>
    </row>
    <row r="335" spans="1:72" s="11" customFormat="1" x14ac:dyDescent="0.25">
      <c r="A335" s="16" t="str">
        <f ca="1">IF(data!$BX335=B$1,data!$BW335,"")</f>
        <v/>
      </c>
      <c r="B335" s="16" t="str">
        <f ca="1">IF(data!$BY335=B$1,data!$BW335,"")</f>
        <v/>
      </c>
      <c r="C335" s="16" t="str">
        <f ca="1">IF(OR(data!$BX335=B$1,data!$BY335=B$1),data!$BW335,"")</f>
        <v/>
      </c>
      <c r="D335" s="17" t="str">
        <f ca="1">IF(data!$BX335=E$1,data!$BW335,"")</f>
        <v/>
      </c>
      <c r="E335" s="17" t="str">
        <f ca="1">IF(data!$BY335=E$1,data!$BW335,"")</f>
        <v/>
      </c>
      <c r="F335" s="17" t="str">
        <f ca="1">IF(OR(data!$BX335=E$1,data!$BY335=E$1),data!$BW335,"")</f>
        <v/>
      </c>
      <c r="G335" s="16" t="str">
        <f ca="1">IF(data!$BX335=H$1,data!$BW335,"")</f>
        <v/>
      </c>
      <c r="H335" s="16" t="str">
        <f ca="1">IF(data!$BY335=H$1,data!$BW335,"")</f>
        <v/>
      </c>
      <c r="I335" s="16" t="str">
        <f ca="1">IF(OR(data!$BX335=H$1,data!$BY335=H$1),data!$BW335,"")</f>
        <v/>
      </c>
      <c r="J335" s="17" t="str">
        <f ca="1">IF(data!$BX335=K$1,data!$BW335,"")</f>
        <v/>
      </c>
      <c r="K335" s="17" t="str">
        <f ca="1">IF(data!$BY335=K$1,data!$BW335,"")</f>
        <v/>
      </c>
      <c r="L335" s="17" t="str">
        <f ca="1">IF(OR(data!$BX335=K$1,data!$BY335=K$1),data!$BW335,"")</f>
        <v/>
      </c>
      <c r="M335" s="16" t="str">
        <f ca="1">IF(data!$BX335=N$1,data!$BW335,"")</f>
        <v/>
      </c>
      <c r="N335" s="16" t="str">
        <f ca="1">IF(data!$BY335=N$1,data!$BW335,"")</f>
        <v/>
      </c>
      <c r="O335" s="16" t="str">
        <f ca="1">IF(OR(data!$BX335=N$1,data!$BY335=N$1),data!$BW335,"")</f>
        <v/>
      </c>
      <c r="P335" s="17" t="str">
        <f ca="1">IF(data!$BX335=Q$1,data!$BW335,"")</f>
        <v/>
      </c>
      <c r="Q335" s="17" t="str">
        <f ca="1">IF(data!$BY335=Q$1,data!$BW335,"")</f>
        <v/>
      </c>
      <c r="R335" s="17" t="str">
        <f ca="1">IF(OR(data!$BX335=Q$1,data!$BY335=Q$1),data!$BW335,"")</f>
        <v/>
      </c>
      <c r="S335" s="16" t="str">
        <f ca="1">IF(data!$BX335=T$1,data!$BW335,"")</f>
        <v/>
      </c>
      <c r="T335" s="16" t="str">
        <f ca="1">IF(data!$BY335=T$1,data!$BW335,"")</f>
        <v/>
      </c>
      <c r="U335" s="16" t="str">
        <f ca="1">IF(OR(data!$BX335=T$1,data!$BY335=T$1),data!$BW335,"")</f>
        <v/>
      </c>
      <c r="V335" s="17" t="str">
        <f ca="1">IF(data!$BX335=W$1,data!$BW335,"")</f>
        <v/>
      </c>
      <c r="W335" s="17" t="str">
        <f ca="1">IF(data!$BY335=W$1,data!$BW335,"")</f>
        <v/>
      </c>
      <c r="X335" s="17" t="str">
        <f ca="1">IF(OR(data!$BX335=W$1,data!$BY335=W$1),data!$BW335,"")</f>
        <v/>
      </c>
      <c r="Y335" s="16" t="str">
        <f ca="1">IF(data!$BX335=Z$1,data!$BW335,"")</f>
        <v/>
      </c>
      <c r="Z335" s="16" t="str">
        <f ca="1">IF(data!$BY335=Z$1,data!$BW335,"")</f>
        <v/>
      </c>
      <c r="AA335" s="16" t="str">
        <f ca="1">IF(OR(data!$BX335=Z$1,data!$BY335=Z$1),data!$BW335,"")</f>
        <v/>
      </c>
      <c r="AB335" s="17" t="str">
        <f ca="1">IF(data!$BX335=AC$1,data!$BW335,"")</f>
        <v/>
      </c>
      <c r="AC335" s="17" t="str">
        <f ca="1">IF(data!$BY335=AC$1,data!$BW335,"")</f>
        <v/>
      </c>
      <c r="AD335" s="17" t="str">
        <f ca="1">IF(OR(data!$BX335=AC$1,data!$BY335=AC$1),data!$BW335,"")</f>
        <v/>
      </c>
      <c r="AE335" s="16" t="str">
        <f ca="1">IF(data!$BX335=AF$1,data!$BW335,"")</f>
        <v/>
      </c>
      <c r="AF335" s="16" t="str">
        <f ca="1">IF(data!$BY335=AF$1,data!$BW335,"")</f>
        <v/>
      </c>
      <c r="AG335" s="16" t="str">
        <f ca="1">IF(OR(data!$BX335=AF$1,data!$BY335=AF$1),data!$BW335,"")</f>
        <v/>
      </c>
      <c r="AH335" s="17" t="str">
        <f ca="1">IF(data!$BX335=AI$1,data!$BW335,"")</f>
        <v/>
      </c>
      <c r="AI335" s="17" t="str">
        <f ca="1">IF(data!$BY335=AI$1,data!$BW335,"")</f>
        <v/>
      </c>
      <c r="AJ335" s="17" t="str">
        <f ca="1">IF(OR(data!$BX335=AI$1,data!$BY335=AI$1),data!$BW335,"")</f>
        <v/>
      </c>
      <c r="AK335" s="16" t="str">
        <f ca="1">IF(data!$BX335=AL$1,data!$BW335,"")</f>
        <v/>
      </c>
      <c r="AL335" s="16" t="str">
        <f ca="1">IF(data!$BY335=AL$1,data!$BW335,"")</f>
        <v/>
      </c>
      <c r="AM335" s="16" t="str">
        <f ca="1">IF(OR(data!$BX335=AL$1,data!$BY335=AL$1),data!$BW335,"")</f>
        <v/>
      </c>
      <c r="AN335" s="17" t="str">
        <f ca="1">IF(data!$BX335=AO$1,data!$BW335,"")</f>
        <v/>
      </c>
      <c r="AO335" s="17" t="str">
        <f ca="1">IF(data!$BY335=AO$1,data!$BW335,"")</f>
        <v/>
      </c>
      <c r="AP335" s="17" t="str">
        <f ca="1">IF(OR(data!$BX335=AO$1,data!$BY335=AO$1),data!$BW335,"")</f>
        <v/>
      </c>
      <c r="AQ335" s="16" t="str">
        <f ca="1">IF(data!$BX335=AR$1,data!$BW335,"")</f>
        <v/>
      </c>
      <c r="AR335" s="16" t="str">
        <f ca="1">IF(data!$BY335=AR$1,data!$BW335,"")</f>
        <v/>
      </c>
      <c r="AS335" s="16" t="str">
        <f ca="1">IF(OR(data!$BX335=AR$1,data!$BY335=AR$1),data!$BW335,"")</f>
        <v/>
      </c>
      <c r="AT335" s="17" t="str">
        <f ca="1">IF(data!$BX335=AU$1,data!$BW335,"")</f>
        <v/>
      </c>
      <c r="AU335" s="17" t="str">
        <f ca="1">IF(data!$BY335=AU$1,data!$BW335,"")</f>
        <v/>
      </c>
      <c r="AV335" s="17" t="str">
        <f ca="1">IF(OR(data!$BX335=AU$1,data!$BY335=AU$1),data!$BW335,"")</f>
        <v/>
      </c>
      <c r="AW335" s="16" t="str">
        <f ca="1">IF(data!$BX335=AX$1,data!$BW335,"")</f>
        <v/>
      </c>
      <c r="AX335" s="16" t="str">
        <f ca="1">IF(data!$BY335=AX$1,data!$BW335,"")</f>
        <v/>
      </c>
      <c r="AY335" s="16" t="str">
        <f ca="1">IF(OR(data!$BX335=AX$1,data!$BY335=AX$1),data!$BW335,"")</f>
        <v/>
      </c>
      <c r="AZ335" s="17" t="str">
        <f ca="1">IF(data!$BX335=BA$1,data!$BW335,"")</f>
        <v/>
      </c>
      <c r="BA335" s="17" t="str">
        <f ca="1">IF(data!$BY335=BA$1,data!$BW335,"")</f>
        <v/>
      </c>
      <c r="BB335" s="17" t="str">
        <f ca="1">IF(OR(data!$BX335=BA$1,data!$BY335=BA$1),data!$BW335,"")</f>
        <v/>
      </c>
      <c r="BC335" s="16" t="str">
        <f ca="1">IF(data!$BX335=BD$1,data!$BW335,"")</f>
        <v/>
      </c>
      <c r="BD335" s="16" t="str">
        <f ca="1">IF(data!$BY335=BD$1,data!$BW335,"")</f>
        <v/>
      </c>
      <c r="BE335" s="16" t="str">
        <f ca="1">IF(OR(data!$BX335=BD$1,data!$BY335=BD$1),data!$BW335,"")</f>
        <v/>
      </c>
      <c r="BF335" s="17" t="str">
        <f ca="1">IF(data!$BX335=BG$1,data!$BW335,"")</f>
        <v/>
      </c>
      <c r="BG335" s="17" t="str">
        <f ca="1">IF(data!$BY335=BG$1,data!$BW335,"")</f>
        <v/>
      </c>
      <c r="BH335" s="17" t="str">
        <f ca="1">IF(OR(data!$BX335=BG$1,data!$BY335=BG$1),data!$BW335,"")</f>
        <v/>
      </c>
      <c r="BI335" s="16" t="str">
        <f ca="1">IF(data!$BX335=BJ$1,data!$BW335,"")</f>
        <v/>
      </c>
      <c r="BJ335" s="16" t="str">
        <f ca="1">IF(data!$BY335=BJ$1,data!$BW335,"")</f>
        <v/>
      </c>
      <c r="BK335" s="16" t="str">
        <f ca="1">IF(OR(data!$BX335=BJ$1,data!$BY335=BJ$1),data!$BW335,"")</f>
        <v/>
      </c>
      <c r="BL335" s="17" t="str">
        <f ca="1">IF(data!$BX335=BM$1,data!$BW335,"")</f>
        <v/>
      </c>
      <c r="BM335" s="17" t="str">
        <f ca="1">IF(data!$BY335=BM$1,data!$BW335,"")</f>
        <v/>
      </c>
      <c r="BN335" s="17" t="str">
        <f ca="1">IF(OR(data!$BX335=BM$1,data!$BY335=BM$1),data!$BW335,"")</f>
        <v/>
      </c>
      <c r="BO335" s="16" t="str">
        <f ca="1">IF(data!$BX335=BP$1,data!$BW335,"")</f>
        <v/>
      </c>
      <c r="BP335" s="16" t="str">
        <f ca="1">IF(data!$BY335=BP$1,data!$BW335,"")</f>
        <v/>
      </c>
      <c r="BQ335" s="16" t="str">
        <f ca="1">IF(OR(data!$BX335=BP$1,data!$BY335=BP$1),data!$BW335,"")</f>
        <v/>
      </c>
      <c r="BR335" s="17" t="str">
        <f ca="1">IF(data!$BX335=BS$1,data!$BW335,"")</f>
        <v/>
      </c>
      <c r="BS335" s="17" t="str">
        <f ca="1">IF(data!$BY335=BS$1,data!$BW335,"")</f>
        <v/>
      </c>
      <c r="BT335" s="17" t="str">
        <f ca="1">IF(OR(data!$BX335=BS$1,data!$BY335=BS$1),data!$BW335,"")</f>
        <v/>
      </c>
    </row>
    <row r="336" spans="1:72" s="11" customFormat="1" x14ac:dyDescent="0.25">
      <c r="A336" s="16" t="str">
        <f ca="1">IF(data!$BX336=B$1,data!$BW336,"")</f>
        <v/>
      </c>
      <c r="B336" s="16" t="str">
        <f ca="1">IF(data!$BY336=B$1,data!$BW336,"")</f>
        <v/>
      </c>
      <c r="C336" s="16" t="str">
        <f ca="1">IF(OR(data!$BX336=B$1,data!$BY336=B$1),data!$BW336,"")</f>
        <v/>
      </c>
      <c r="D336" s="17" t="str">
        <f ca="1">IF(data!$BX336=E$1,data!$BW336,"")</f>
        <v/>
      </c>
      <c r="E336" s="17" t="str">
        <f ca="1">IF(data!$BY336=E$1,data!$BW336,"")</f>
        <v/>
      </c>
      <c r="F336" s="17" t="str">
        <f ca="1">IF(OR(data!$BX336=E$1,data!$BY336=E$1),data!$BW336,"")</f>
        <v/>
      </c>
      <c r="G336" s="16" t="str">
        <f ca="1">IF(data!$BX336=H$1,data!$BW336,"")</f>
        <v/>
      </c>
      <c r="H336" s="16" t="str">
        <f ca="1">IF(data!$BY336=H$1,data!$BW336,"")</f>
        <v/>
      </c>
      <c r="I336" s="16" t="str">
        <f ca="1">IF(OR(data!$BX336=H$1,data!$BY336=H$1),data!$BW336,"")</f>
        <v/>
      </c>
      <c r="J336" s="17" t="str">
        <f ca="1">IF(data!$BX336=K$1,data!$BW336,"")</f>
        <v/>
      </c>
      <c r="K336" s="17" t="str">
        <f ca="1">IF(data!$BY336=K$1,data!$BW336,"")</f>
        <v/>
      </c>
      <c r="L336" s="17" t="str">
        <f ca="1">IF(OR(data!$BX336=K$1,data!$BY336=K$1),data!$BW336,"")</f>
        <v/>
      </c>
      <c r="M336" s="16" t="str">
        <f ca="1">IF(data!$BX336=N$1,data!$BW336,"")</f>
        <v/>
      </c>
      <c r="N336" s="16" t="str">
        <f ca="1">IF(data!$BY336=N$1,data!$BW336,"")</f>
        <v/>
      </c>
      <c r="O336" s="16" t="str">
        <f ca="1">IF(OR(data!$BX336=N$1,data!$BY336=N$1),data!$BW336,"")</f>
        <v/>
      </c>
      <c r="P336" s="17" t="str">
        <f ca="1">IF(data!$BX336=Q$1,data!$BW336,"")</f>
        <v/>
      </c>
      <c r="Q336" s="17" t="str">
        <f ca="1">IF(data!$BY336=Q$1,data!$BW336,"")</f>
        <v/>
      </c>
      <c r="R336" s="17" t="str">
        <f ca="1">IF(OR(data!$BX336=Q$1,data!$BY336=Q$1),data!$BW336,"")</f>
        <v/>
      </c>
      <c r="S336" s="16" t="str">
        <f ca="1">IF(data!$BX336=T$1,data!$BW336,"")</f>
        <v/>
      </c>
      <c r="T336" s="16" t="str">
        <f ca="1">IF(data!$BY336=T$1,data!$BW336,"")</f>
        <v/>
      </c>
      <c r="U336" s="16" t="str">
        <f ca="1">IF(OR(data!$BX336=T$1,data!$BY336=T$1),data!$BW336,"")</f>
        <v/>
      </c>
      <c r="V336" s="17" t="str">
        <f ca="1">IF(data!$BX336=W$1,data!$BW336,"")</f>
        <v/>
      </c>
      <c r="W336" s="17" t="str">
        <f ca="1">IF(data!$BY336=W$1,data!$BW336,"")</f>
        <v/>
      </c>
      <c r="X336" s="17" t="str">
        <f ca="1">IF(OR(data!$BX336=W$1,data!$BY336=W$1),data!$BW336,"")</f>
        <v/>
      </c>
      <c r="Y336" s="16" t="str">
        <f ca="1">IF(data!$BX336=Z$1,data!$BW336,"")</f>
        <v/>
      </c>
      <c r="Z336" s="16" t="str">
        <f ca="1">IF(data!$BY336=Z$1,data!$BW336,"")</f>
        <v/>
      </c>
      <c r="AA336" s="16" t="str">
        <f ca="1">IF(OR(data!$BX336=Z$1,data!$BY336=Z$1),data!$BW336,"")</f>
        <v/>
      </c>
      <c r="AB336" s="17" t="str">
        <f ca="1">IF(data!$BX336=AC$1,data!$BW336,"")</f>
        <v/>
      </c>
      <c r="AC336" s="17" t="str">
        <f ca="1">IF(data!$BY336=AC$1,data!$BW336,"")</f>
        <v/>
      </c>
      <c r="AD336" s="17" t="str">
        <f ca="1">IF(OR(data!$BX336=AC$1,data!$BY336=AC$1),data!$BW336,"")</f>
        <v/>
      </c>
      <c r="AE336" s="16" t="str">
        <f ca="1">IF(data!$BX336=AF$1,data!$BW336,"")</f>
        <v/>
      </c>
      <c r="AF336" s="16" t="str">
        <f ca="1">IF(data!$BY336=AF$1,data!$BW336,"")</f>
        <v/>
      </c>
      <c r="AG336" s="16" t="str">
        <f ca="1">IF(OR(data!$BX336=AF$1,data!$BY336=AF$1),data!$BW336,"")</f>
        <v/>
      </c>
      <c r="AH336" s="17" t="str">
        <f ca="1">IF(data!$BX336=AI$1,data!$BW336,"")</f>
        <v/>
      </c>
      <c r="AI336" s="17" t="str">
        <f ca="1">IF(data!$BY336=AI$1,data!$BW336,"")</f>
        <v/>
      </c>
      <c r="AJ336" s="17" t="str">
        <f ca="1">IF(OR(data!$BX336=AI$1,data!$BY336=AI$1),data!$BW336,"")</f>
        <v/>
      </c>
      <c r="AK336" s="16" t="str">
        <f ca="1">IF(data!$BX336=AL$1,data!$BW336,"")</f>
        <v/>
      </c>
      <c r="AL336" s="16" t="str">
        <f ca="1">IF(data!$BY336=AL$1,data!$BW336,"")</f>
        <v/>
      </c>
      <c r="AM336" s="16" t="str">
        <f ca="1">IF(OR(data!$BX336=AL$1,data!$BY336=AL$1),data!$BW336,"")</f>
        <v/>
      </c>
      <c r="AN336" s="17" t="str">
        <f ca="1">IF(data!$BX336=AO$1,data!$BW336,"")</f>
        <v/>
      </c>
      <c r="AO336" s="17" t="str">
        <f ca="1">IF(data!$BY336=AO$1,data!$BW336,"")</f>
        <v/>
      </c>
      <c r="AP336" s="17" t="str">
        <f ca="1">IF(OR(data!$BX336=AO$1,data!$BY336=AO$1),data!$BW336,"")</f>
        <v/>
      </c>
      <c r="AQ336" s="16" t="str">
        <f ca="1">IF(data!$BX336=AR$1,data!$BW336,"")</f>
        <v/>
      </c>
      <c r="AR336" s="16" t="str">
        <f ca="1">IF(data!$BY336=AR$1,data!$BW336,"")</f>
        <v/>
      </c>
      <c r="AS336" s="16" t="str">
        <f ca="1">IF(OR(data!$BX336=AR$1,data!$BY336=AR$1),data!$BW336,"")</f>
        <v/>
      </c>
      <c r="AT336" s="17" t="str">
        <f ca="1">IF(data!$BX336=AU$1,data!$BW336,"")</f>
        <v/>
      </c>
      <c r="AU336" s="17" t="str">
        <f ca="1">IF(data!$BY336=AU$1,data!$BW336,"")</f>
        <v/>
      </c>
      <c r="AV336" s="17" t="str">
        <f ca="1">IF(OR(data!$BX336=AU$1,data!$BY336=AU$1),data!$BW336,"")</f>
        <v/>
      </c>
      <c r="AW336" s="16" t="str">
        <f ca="1">IF(data!$BX336=AX$1,data!$BW336,"")</f>
        <v/>
      </c>
      <c r="AX336" s="16" t="str">
        <f ca="1">IF(data!$BY336=AX$1,data!$BW336,"")</f>
        <v/>
      </c>
      <c r="AY336" s="16" t="str">
        <f ca="1">IF(OR(data!$BX336=AX$1,data!$BY336=AX$1),data!$BW336,"")</f>
        <v/>
      </c>
      <c r="AZ336" s="17" t="str">
        <f ca="1">IF(data!$BX336=BA$1,data!$BW336,"")</f>
        <v/>
      </c>
      <c r="BA336" s="17" t="str">
        <f ca="1">IF(data!$BY336=BA$1,data!$BW336,"")</f>
        <v/>
      </c>
      <c r="BB336" s="17" t="str">
        <f ca="1">IF(OR(data!$BX336=BA$1,data!$BY336=BA$1),data!$BW336,"")</f>
        <v/>
      </c>
      <c r="BC336" s="16" t="str">
        <f ca="1">IF(data!$BX336=BD$1,data!$BW336,"")</f>
        <v/>
      </c>
      <c r="BD336" s="16" t="str">
        <f ca="1">IF(data!$BY336=BD$1,data!$BW336,"")</f>
        <v/>
      </c>
      <c r="BE336" s="16" t="str">
        <f ca="1">IF(OR(data!$BX336=BD$1,data!$BY336=BD$1),data!$BW336,"")</f>
        <v/>
      </c>
      <c r="BF336" s="17" t="str">
        <f ca="1">IF(data!$BX336=BG$1,data!$BW336,"")</f>
        <v/>
      </c>
      <c r="BG336" s="17" t="str">
        <f ca="1">IF(data!$BY336=BG$1,data!$BW336,"")</f>
        <v/>
      </c>
      <c r="BH336" s="17" t="str">
        <f ca="1">IF(OR(data!$BX336=BG$1,data!$BY336=BG$1),data!$BW336,"")</f>
        <v/>
      </c>
      <c r="BI336" s="16" t="str">
        <f ca="1">IF(data!$BX336=BJ$1,data!$BW336,"")</f>
        <v/>
      </c>
      <c r="BJ336" s="16" t="str">
        <f ca="1">IF(data!$BY336=BJ$1,data!$BW336,"")</f>
        <v/>
      </c>
      <c r="BK336" s="16" t="str">
        <f ca="1">IF(OR(data!$BX336=BJ$1,data!$BY336=BJ$1),data!$BW336,"")</f>
        <v/>
      </c>
      <c r="BL336" s="17" t="str">
        <f ca="1">IF(data!$BX336=BM$1,data!$BW336,"")</f>
        <v/>
      </c>
      <c r="BM336" s="17" t="str">
        <f ca="1">IF(data!$BY336=BM$1,data!$BW336,"")</f>
        <v/>
      </c>
      <c r="BN336" s="17" t="str">
        <f ca="1">IF(OR(data!$BX336=BM$1,data!$BY336=BM$1),data!$BW336,"")</f>
        <v/>
      </c>
      <c r="BO336" s="16" t="str">
        <f ca="1">IF(data!$BX336=BP$1,data!$BW336,"")</f>
        <v/>
      </c>
      <c r="BP336" s="16" t="str">
        <f ca="1">IF(data!$BY336=BP$1,data!$BW336,"")</f>
        <v/>
      </c>
      <c r="BQ336" s="16" t="str">
        <f ca="1">IF(OR(data!$BX336=BP$1,data!$BY336=BP$1),data!$BW336,"")</f>
        <v/>
      </c>
      <c r="BR336" s="17" t="str">
        <f ca="1">IF(data!$BX336=BS$1,data!$BW336,"")</f>
        <v/>
      </c>
      <c r="BS336" s="17" t="str">
        <f ca="1">IF(data!$BY336=BS$1,data!$BW336,"")</f>
        <v/>
      </c>
      <c r="BT336" s="17" t="str">
        <f ca="1">IF(OR(data!$BX336=BS$1,data!$BY336=BS$1),data!$BW336,"")</f>
        <v/>
      </c>
    </row>
    <row r="337" spans="1:72" s="11" customFormat="1" x14ac:dyDescent="0.25">
      <c r="A337" s="16" t="str">
        <f ca="1">IF(data!$BX337=B$1,data!$BW337,"")</f>
        <v/>
      </c>
      <c r="B337" s="16" t="str">
        <f ca="1">IF(data!$BY337=B$1,data!$BW337,"")</f>
        <v/>
      </c>
      <c r="C337" s="16" t="str">
        <f ca="1">IF(OR(data!$BX337=B$1,data!$BY337=B$1),data!$BW337,"")</f>
        <v/>
      </c>
      <c r="D337" s="17" t="str">
        <f ca="1">IF(data!$BX337=E$1,data!$BW337,"")</f>
        <v/>
      </c>
      <c r="E337" s="17" t="str">
        <f ca="1">IF(data!$BY337=E$1,data!$BW337,"")</f>
        <v/>
      </c>
      <c r="F337" s="17" t="str">
        <f ca="1">IF(OR(data!$BX337=E$1,data!$BY337=E$1),data!$BW337,"")</f>
        <v/>
      </c>
      <c r="G337" s="16" t="str">
        <f ca="1">IF(data!$BX337=H$1,data!$BW337,"")</f>
        <v/>
      </c>
      <c r="H337" s="16" t="str">
        <f ca="1">IF(data!$BY337=H$1,data!$BW337,"")</f>
        <v/>
      </c>
      <c r="I337" s="16" t="str">
        <f ca="1">IF(OR(data!$BX337=H$1,data!$BY337=H$1),data!$BW337,"")</f>
        <v/>
      </c>
      <c r="J337" s="17" t="str">
        <f ca="1">IF(data!$BX337=K$1,data!$BW337,"")</f>
        <v/>
      </c>
      <c r="K337" s="17" t="str">
        <f ca="1">IF(data!$BY337=K$1,data!$BW337,"")</f>
        <v/>
      </c>
      <c r="L337" s="17" t="str">
        <f ca="1">IF(OR(data!$BX337=K$1,data!$BY337=K$1),data!$BW337,"")</f>
        <v/>
      </c>
      <c r="M337" s="16" t="str">
        <f ca="1">IF(data!$BX337=N$1,data!$BW337,"")</f>
        <v/>
      </c>
      <c r="N337" s="16" t="str">
        <f ca="1">IF(data!$BY337=N$1,data!$BW337,"")</f>
        <v/>
      </c>
      <c r="O337" s="16" t="str">
        <f ca="1">IF(OR(data!$BX337=N$1,data!$BY337=N$1),data!$BW337,"")</f>
        <v/>
      </c>
      <c r="P337" s="17" t="str">
        <f ca="1">IF(data!$BX337=Q$1,data!$BW337,"")</f>
        <v/>
      </c>
      <c r="Q337" s="17" t="str">
        <f ca="1">IF(data!$BY337=Q$1,data!$BW337,"")</f>
        <v/>
      </c>
      <c r="R337" s="17" t="str">
        <f ca="1">IF(OR(data!$BX337=Q$1,data!$BY337=Q$1),data!$BW337,"")</f>
        <v/>
      </c>
      <c r="S337" s="16" t="str">
        <f ca="1">IF(data!$BX337=T$1,data!$BW337,"")</f>
        <v/>
      </c>
      <c r="T337" s="16" t="str">
        <f ca="1">IF(data!$BY337=T$1,data!$BW337,"")</f>
        <v/>
      </c>
      <c r="U337" s="16" t="str">
        <f ca="1">IF(OR(data!$BX337=T$1,data!$BY337=T$1),data!$BW337,"")</f>
        <v/>
      </c>
      <c r="V337" s="17" t="str">
        <f ca="1">IF(data!$BX337=W$1,data!$BW337,"")</f>
        <v/>
      </c>
      <c r="W337" s="17" t="str">
        <f ca="1">IF(data!$BY337=W$1,data!$BW337,"")</f>
        <v/>
      </c>
      <c r="X337" s="17" t="str">
        <f ca="1">IF(OR(data!$BX337=W$1,data!$BY337=W$1),data!$BW337,"")</f>
        <v/>
      </c>
      <c r="Y337" s="16" t="str">
        <f ca="1">IF(data!$BX337=Z$1,data!$BW337,"")</f>
        <v/>
      </c>
      <c r="Z337" s="16" t="str">
        <f ca="1">IF(data!$BY337=Z$1,data!$BW337,"")</f>
        <v/>
      </c>
      <c r="AA337" s="16" t="str">
        <f ca="1">IF(OR(data!$BX337=Z$1,data!$BY337=Z$1),data!$BW337,"")</f>
        <v/>
      </c>
      <c r="AB337" s="17" t="str">
        <f ca="1">IF(data!$BX337=AC$1,data!$BW337,"")</f>
        <v/>
      </c>
      <c r="AC337" s="17" t="str">
        <f ca="1">IF(data!$BY337=AC$1,data!$BW337,"")</f>
        <v/>
      </c>
      <c r="AD337" s="17" t="str">
        <f ca="1">IF(OR(data!$BX337=AC$1,data!$BY337=AC$1),data!$BW337,"")</f>
        <v/>
      </c>
      <c r="AE337" s="16" t="str">
        <f ca="1">IF(data!$BX337=AF$1,data!$BW337,"")</f>
        <v/>
      </c>
      <c r="AF337" s="16" t="str">
        <f ca="1">IF(data!$BY337=AF$1,data!$BW337,"")</f>
        <v/>
      </c>
      <c r="AG337" s="16" t="str">
        <f ca="1">IF(OR(data!$BX337=AF$1,data!$BY337=AF$1),data!$BW337,"")</f>
        <v/>
      </c>
      <c r="AH337" s="17" t="str">
        <f ca="1">IF(data!$BX337=AI$1,data!$BW337,"")</f>
        <v/>
      </c>
      <c r="AI337" s="17" t="str">
        <f ca="1">IF(data!$BY337=AI$1,data!$BW337,"")</f>
        <v/>
      </c>
      <c r="AJ337" s="17" t="str">
        <f ca="1">IF(OR(data!$BX337=AI$1,data!$BY337=AI$1),data!$BW337,"")</f>
        <v/>
      </c>
      <c r="AK337" s="16" t="str">
        <f ca="1">IF(data!$BX337=AL$1,data!$BW337,"")</f>
        <v/>
      </c>
      <c r="AL337" s="16" t="str">
        <f ca="1">IF(data!$BY337=AL$1,data!$BW337,"")</f>
        <v/>
      </c>
      <c r="AM337" s="16" t="str">
        <f ca="1">IF(OR(data!$BX337=AL$1,data!$BY337=AL$1),data!$BW337,"")</f>
        <v/>
      </c>
      <c r="AN337" s="17" t="str">
        <f ca="1">IF(data!$BX337=AO$1,data!$BW337,"")</f>
        <v/>
      </c>
      <c r="AO337" s="17" t="str">
        <f ca="1">IF(data!$BY337=AO$1,data!$BW337,"")</f>
        <v/>
      </c>
      <c r="AP337" s="17" t="str">
        <f ca="1">IF(OR(data!$BX337=AO$1,data!$BY337=AO$1),data!$BW337,"")</f>
        <v/>
      </c>
      <c r="AQ337" s="16" t="str">
        <f ca="1">IF(data!$BX337=AR$1,data!$BW337,"")</f>
        <v/>
      </c>
      <c r="AR337" s="16" t="str">
        <f ca="1">IF(data!$BY337=AR$1,data!$BW337,"")</f>
        <v/>
      </c>
      <c r="AS337" s="16" t="str">
        <f ca="1">IF(OR(data!$BX337=AR$1,data!$BY337=AR$1),data!$BW337,"")</f>
        <v/>
      </c>
      <c r="AT337" s="17" t="str">
        <f ca="1">IF(data!$BX337=AU$1,data!$BW337,"")</f>
        <v/>
      </c>
      <c r="AU337" s="17" t="str">
        <f ca="1">IF(data!$BY337=AU$1,data!$BW337,"")</f>
        <v/>
      </c>
      <c r="AV337" s="17" t="str">
        <f ca="1">IF(OR(data!$BX337=AU$1,data!$BY337=AU$1),data!$BW337,"")</f>
        <v/>
      </c>
      <c r="AW337" s="16" t="str">
        <f ca="1">IF(data!$BX337=AX$1,data!$BW337,"")</f>
        <v/>
      </c>
      <c r="AX337" s="16" t="str">
        <f ca="1">IF(data!$BY337=AX$1,data!$BW337,"")</f>
        <v/>
      </c>
      <c r="AY337" s="16" t="str">
        <f ca="1">IF(OR(data!$BX337=AX$1,data!$BY337=AX$1),data!$BW337,"")</f>
        <v/>
      </c>
      <c r="AZ337" s="17" t="str">
        <f ca="1">IF(data!$BX337=BA$1,data!$BW337,"")</f>
        <v/>
      </c>
      <c r="BA337" s="17" t="str">
        <f ca="1">IF(data!$BY337=BA$1,data!$BW337,"")</f>
        <v/>
      </c>
      <c r="BB337" s="17" t="str">
        <f ca="1">IF(OR(data!$BX337=BA$1,data!$BY337=BA$1),data!$BW337,"")</f>
        <v/>
      </c>
      <c r="BC337" s="16" t="str">
        <f ca="1">IF(data!$BX337=BD$1,data!$BW337,"")</f>
        <v/>
      </c>
      <c r="BD337" s="16" t="str">
        <f ca="1">IF(data!$BY337=BD$1,data!$BW337,"")</f>
        <v/>
      </c>
      <c r="BE337" s="16" t="str">
        <f ca="1">IF(OR(data!$BX337=BD$1,data!$BY337=BD$1),data!$BW337,"")</f>
        <v/>
      </c>
      <c r="BF337" s="17" t="str">
        <f ca="1">IF(data!$BX337=BG$1,data!$BW337,"")</f>
        <v/>
      </c>
      <c r="BG337" s="17" t="str">
        <f ca="1">IF(data!$BY337=BG$1,data!$BW337,"")</f>
        <v/>
      </c>
      <c r="BH337" s="17" t="str">
        <f ca="1">IF(OR(data!$BX337=BG$1,data!$BY337=BG$1),data!$BW337,"")</f>
        <v/>
      </c>
      <c r="BI337" s="16" t="str">
        <f ca="1">IF(data!$BX337=BJ$1,data!$BW337,"")</f>
        <v/>
      </c>
      <c r="BJ337" s="16" t="str">
        <f ca="1">IF(data!$BY337=BJ$1,data!$BW337,"")</f>
        <v/>
      </c>
      <c r="BK337" s="16" t="str">
        <f ca="1">IF(OR(data!$BX337=BJ$1,data!$BY337=BJ$1),data!$BW337,"")</f>
        <v/>
      </c>
      <c r="BL337" s="17" t="str">
        <f ca="1">IF(data!$BX337=BM$1,data!$BW337,"")</f>
        <v/>
      </c>
      <c r="BM337" s="17" t="str">
        <f ca="1">IF(data!$BY337=BM$1,data!$BW337,"")</f>
        <v/>
      </c>
      <c r="BN337" s="17" t="str">
        <f ca="1">IF(OR(data!$BX337=BM$1,data!$BY337=BM$1),data!$BW337,"")</f>
        <v/>
      </c>
      <c r="BO337" s="16" t="str">
        <f ca="1">IF(data!$BX337=BP$1,data!$BW337,"")</f>
        <v/>
      </c>
      <c r="BP337" s="16" t="str">
        <f ca="1">IF(data!$BY337=BP$1,data!$BW337,"")</f>
        <v/>
      </c>
      <c r="BQ337" s="16" t="str">
        <f ca="1">IF(OR(data!$BX337=BP$1,data!$BY337=BP$1),data!$BW337,"")</f>
        <v/>
      </c>
      <c r="BR337" s="17" t="str">
        <f ca="1">IF(data!$BX337=BS$1,data!$BW337,"")</f>
        <v/>
      </c>
      <c r="BS337" s="17" t="str">
        <f ca="1">IF(data!$BY337=BS$1,data!$BW337,"")</f>
        <v/>
      </c>
      <c r="BT337" s="17" t="str">
        <f ca="1">IF(OR(data!$BX337=BS$1,data!$BY337=BS$1),data!$BW337,"")</f>
        <v/>
      </c>
    </row>
    <row r="338" spans="1:72" s="11" customFormat="1" x14ac:dyDescent="0.25">
      <c r="A338" s="16" t="str">
        <f ca="1">IF(data!$BX338=B$1,data!$BW338,"")</f>
        <v/>
      </c>
      <c r="B338" s="16" t="str">
        <f ca="1">IF(data!$BY338=B$1,data!$BW338,"")</f>
        <v/>
      </c>
      <c r="C338" s="16" t="str">
        <f ca="1">IF(OR(data!$BX338=B$1,data!$BY338=B$1),data!$BW338,"")</f>
        <v/>
      </c>
      <c r="D338" s="17" t="str">
        <f ca="1">IF(data!$BX338=E$1,data!$BW338,"")</f>
        <v/>
      </c>
      <c r="E338" s="17" t="str">
        <f ca="1">IF(data!$BY338=E$1,data!$BW338,"")</f>
        <v/>
      </c>
      <c r="F338" s="17" t="str">
        <f ca="1">IF(OR(data!$BX338=E$1,data!$BY338=E$1),data!$BW338,"")</f>
        <v/>
      </c>
      <c r="G338" s="16" t="str">
        <f ca="1">IF(data!$BX338=H$1,data!$BW338,"")</f>
        <v/>
      </c>
      <c r="H338" s="16" t="str">
        <f ca="1">IF(data!$BY338=H$1,data!$BW338,"")</f>
        <v/>
      </c>
      <c r="I338" s="16" t="str">
        <f ca="1">IF(OR(data!$BX338=H$1,data!$BY338=H$1),data!$BW338,"")</f>
        <v/>
      </c>
      <c r="J338" s="17" t="str">
        <f ca="1">IF(data!$BX338=K$1,data!$BW338,"")</f>
        <v/>
      </c>
      <c r="K338" s="17" t="str">
        <f ca="1">IF(data!$BY338=K$1,data!$BW338,"")</f>
        <v/>
      </c>
      <c r="L338" s="17" t="str">
        <f ca="1">IF(OR(data!$BX338=K$1,data!$BY338=K$1),data!$BW338,"")</f>
        <v/>
      </c>
      <c r="M338" s="16" t="str">
        <f ca="1">IF(data!$BX338=N$1,data!$BW338,"")</f>
        <v/>
      </c>
      <c r="N338" s="16" t="str">
        <f ca="1">IF(data!$BY338=N$1,data!$BW338,"")</f>
        <v/>
      </c>
      <c r="O338" s="16" t="str">
        <f ca="1">IF(OR(data!$BX338=N$1,data!$BY338=N$1),data!$BW338,"")</f>
        <v/>
      </c>
      <c r="P338" s="17" t="str">
        <f ca="1">IF(data!$BX338=Q$1,data!$BW338,"")</f>
        <v/>
      </c>
      <c r="Q338" s="17" t="str">
        <f ca="1">IF(data!$BY338=Q$1,data!$BW338,"")</f>
        <v/>
      </c>
      <c r="R338" s="17" t="str">
        <f ca="1">IF(OR(data!$BX338=Q$1,data!$BY338=Q$1),data!$BW338,"")</f>
        <v/>
      </c>
      <c r="S338" s="16" t="str">
        <f ca="1">IF(data!$BX338=T$1,data!$BW338,"")</f>
        <v/>
      </c>
      <c r="T338" s="16" t="str">
        <f ca="1">IF(data!$BY338=T$1,data!$BW338,"")</f>
        <v/>
      </c>
      <c r="U338" s="16" t="str">
        <f ca="1">IF(OR(data!$BX338=T$1,data!$BY338=T$1),data!$BW338,"")</f>
        <v/>
      </c>
      <c r="V338" s="17" t="str">
        <f ca="1">IF(data!$BX338=W$1,data!$BW338,"")</f>
        <v/>
      </c>
      <c r="W338" s="17" t="str">
        <f ca="1">IF(data!$BY338=W$1,data!$BW338,"")</f>
        <v/>
      </c>
      <c r="X338" s="17" t="str">
        <f ca="1">IF(OR(data!$BX338=W$1,data!$BY338=W$1),data!$BW338,"")</f>
        <v/>
      </c>
      <c r="Y338" s="16" t="str">
        <f ca="1">IF(data!$BX338=Z$1,data!$BW338,"")</f>
        <v/>
      </c>
      <c r="Z338" s="16" t="str">
        <f ca="1">IF(data!$BY338=Z$1,data!$BW338,"")</f>
        <v/>
      </c>
      <c r="AA338" s="16" t="str">
        <f ca="1">IF(OR(data!$BX338=Z$1,data!$BY338=Z$1),data!$BW338,"")</f>
        <v/>
      </c>
      <c r="AB338" s="17" t="str">
        <f ca="1">IF(data!$BX338=AC$1,data!$BW338,"")</f>
        <v/>
      </c>
      <c r="AC338" s="17" t="str">
        <f ca="1">IF(data!$BY338=AC$1,data!$BW338,"")</f>
        <v/>
      </c>
      <c r="AD338" s="17" t="str">
        <f ca="1">IF(OR(data!$BX338=AC$1,data!$BY338=AC$1),data!$BW338,"")</f>
        <v/>
      </c>
      <c r="AE338" s="16" t="str">
        <f ca="1">IF(data!$BX338=AF$1,data!$BW338,"")</f>
        <v/>
      </c>
      <c r="AF338" s="16" t="str">
        <f ca="1">IF(data!$BY338=AF$1,data!$BW338,"")</f>
        <v/>
      </c>
      <c r="AG338" s="16" t="str">
        <f ca="1">IF(OR(data!$BX338=AF$1,data!$BY338=AF$1),data!$BW338,"")</f>
        <v/>
      </c>
      <c r="AH338" s="17" t="str">
        <f ca="1">IF(data!$BX338=AI$1,data!$BW338,"")</f>
        <v/>
      </c>
      <c r="AI338" s="17" t="str">
        <f ca="1">IF(data!$BY338=AI$1,data!$BW338,"")</f>
        <v/>
      </c>
      <c r="AJ338" s="17" t="str">
        <f ca="1">IF(OR(data!$BX338=AI$1,data!$BY338=AI$1),data!$BW338,"")</f>
        <v/>
      </c>
      <c r="AK338" s="16" t="str">
        <f ca="1">IF(data!$BX338=AL$1,data!$BW338,"")</f>
        <v/>
      </c>
      <c r="AL338" s="16" t="str">
        <f ca="1">IF(data!$BY338=AL$1,data!$BW338,"")</f>
        <v/>
      </c>
      <c r="AM338" s="16" t="str">
        <f ca="1">IF(OR(data!$BX338=AL$1,data!$BY338=AL$1),data!$BW338,"")</f>
        <v/>
      </c>
      <c r="AN338" s="17" t="str">
        <f ca="1">IF(data!$BX338=AO$1,data!$BW338,"")</f>
        <v/>
      </c>
      <c r="AO338" s="17" t="str">
        <f ca="1">IF(data!$BY338=AO$1,data!$BW338,"")</f>
        <v/>
      </c>
      <c r="AP338" s="17" t="str">
        <f ca="1">IF(OR(data!$BX338=AO$1,data!$BY338=AO$1),data!$BW338,"")</f>
        <v/>
      </c>
      <c r="AQ338" s="16" t="str">
        <f ca="1">IF(data!$BX338=AR$1,data!$BW338,"")</f>
        <v/>
      </c>
      <c r="AR338" s="16" t="str">
        <f ca="1">IF(data!$BY338=AR$1,data!$BW338,"")</f>
        <v/>
      </c>
      <c r="AS338" s="16" t="str">
        <f ca="1">IF(OR(data!$BX338=AR$1,data!$BY338=AR$1),data!$BW338,"")</f>
        <v/>
      </c>
      <c r="AT338" s="17" t="str">
        <f ca="1">IF(data!$BX338=AU$1,data!$BW338,"")</f>
        <v/>
      </c>
      <c r="AU338" s="17" t="str">
        <f ca="1">IF(data!$BY338=AU$1,data!$BW338,"")</f>
        <v/>
      </c>
      <c r="AV338" s="17" t="str">
        <f ca="1">IF(OR(data!$BX338=AU$1,data!$BY338=AU$1),data!$BW338,"")</f>
        <v/>
      </c>
      <c r="AW338" s="16" t="str">
        <f ca="1">IF(data!$BX338=AX$1,data!$BW338,"")</f>
        <v/>
      </c>
      <c r="AX338" s="16" t="str">
        <f ca="1">IF(data!$BY338=AX$1,data!$BW338,"")</f>
        <v/>
      </c>
      <c r="AY338" s="16" t="str">
        <f ca="1">IF(OR(data!$BX338=AX$1,data!$BY338=AX$1),data!$BW338,"")</f>
        <v/>
      </c>
      <c r="AZ338" s="17" t="str">
        <f ca="1">IF(data!$BX338=BA$1,data!$BW338,"")</f>
        <v/>
      </c>
      <c r="BA338" s="17" t="str">
        <f ca="1">IF(data!$BY338=BA$1,data!$BW338,"")</f>
        <v/>
      </c>
      <c r="BB338" s="17" t="str">
        <f ca="1">IF(OR(data!$BX338=BA$1,data!$BY338=BA$1),data!$BW338,"")</f>
        <v/>
      </c>
      <c r="BC338" s="16" t="str">
        <f ca="1">IF(data!$BX338=BD$1,data!$BW338,"")</f>
        <v/>
      </c>
      <c r="BD338" s="16" t="str">
        <f ca="1">IF(data!$BY338=BD$1,data!$BW338,"")</f>
        <v/>
      </c>
      <c r="BE338" s="16" t="str">
        <f ca="1">IF(OR(data!$BX338=BD$1,data!$BY338=BD$1),data!$BW338,"")</f>
        <v/>
      </c>
      <c r="BF338" s="17" t="str">
        <f ca="1">IF(data!$BX338=BG$1,data!$BW338,"")</f>
        <v/>
      </c>
      <c r="BG338" s="17" t="str">
        <f ca="1">IF(data!$BY338=BG$1,data!$BW338,"")</f>
        <v/>
      </c>
      <c r="BH338" s="17" t="str">
        <f ca="1">IF(OR(data!$BX338=BG$1,data!$BY338=BG$1),data!$BW338,"")</f>
        <v/>
      </c>
      <c r="BI338" s="16" t="str">
        <f ca="1">IF(data!$BX338=BJ$1,data!$BW338,"")</f>
        <v/>
      </c>
      <c r="BJ338" s="16" t="str">
        <f ca="1">IF(data!$BY338=BJ$1,data!$BW338,"")</f>
        <v/>
      </c>
      <c r="BK338" s="16" t="str">
        <f ca="1">IF(OR(data!$BX338=BJ$1,data!$BY338=BJ$1),data!$BW338,"")</f>
        <v/>
      </c>
      <c r="BL338" s="17" t="str">
        <f ca="1">IF(data!$BX338=BM$1,data!$BW338,"")</f>
        <v/>
      </c>
      <c r="BM338" s="17" t="str">
        <f ca="1">IF(data!$BY338=BM$1,data!$BW338,"")</f>
        <v/>
      </c>
      <c r="BN338" s="17" t="str">
        <f ca="1">IF(OR(data!$BX338=BM$1,data!$BY338=BM$1),data!$BW338,"")</f>
        <v/>
      </c>
      <c r="BO338" s="16" t="str">
        <f ca="1">IF(data!$BX338=BP$1,data!$BW338,"")</f>
        <v/>
      </c>
      <c r="BP338" s="16" t="str">
        <f ca="1">IF(data!$BY338=BP$1,data!$BW338,"")</f>
        <v/>
      </c>
      <c r="BQ338" s="16" t="str">
        <f ca="1">IF(OR(data!$BX338=BP$1,data!$BY338=BP$1),data!$BW338,"")</f>
        <v/>
      </c>
      <c r="BR338" s="17" t="str">
        <f ca="1">IF(data!$BX338=BS$1,data!$BW338,"")</f>
        <v/>
      </c>
      <c r="BS338" s="17" t="str">
        <f ca="1">IF(data!$BY338=BS$1,data!$BW338,"")</f>
        <v/>
      </c>
      <c r="BT338" s="17" t="str">
        <f ca="1">IF(OR(data!$BX338=BS$1,data!$BY338=BS$1),data!$BW338,"")</f>
        <v/>
      </c>
    </row>
    <row r="339" spans="1:72" s="11" customFormat="1" x14ac:dyDescent="0.25">
      <c r="A339" s="16" t="str">
        <f ca="1">IF(data!$BX339=B$1,data!$BW339,"")</f>
        <v/>
      </c>
      <c r="B339" s="16" t="str">
        <f ca="1">IF(data!$BY339=B$1,data!$BW339,"")</f>
        <v/>
      </c>
      <c r="C339" s="16" t="str">
        <f ca="1">IF(OR(data!$BX339=B$1,data!$BY339=B$1),data!$BW339,"")</f>
        <v/>
      </c>
      <c r="D339" s="17" t="str">
        <f ca="1">IF(data!$BX339=E$1,data!$BW339,"")</f>
        <v/>
      </c>
      <c r="E339" s="17" t="str">
        <f ca="1">IF(data!$BY339=E$1,data!$BW339,"")</f>
        <v/>
      </c>
      <c r="F339" s="17" t="str">
        <f ca="1">IF(OR(data!$BX339=E$1,data!$BY339=E$1),data!$BW339,"")</f>
        <v/>
      </c>
      <c r="G339" s="16" t="str">
        <f ca="1">IF(data!$BX339=H$1,data!$BW339,"")</f>
        <v/>
      </c>
      <c r="H339" s="16" t="str">
        <f ca="1">IF(data!$BY339=H$1,data!$BW339,"")</f>
        <v/>
      </c>
      <c r="I339" s="16" t="str">
        <f ca="1">IF(OR(data!$BX339=H$1,data!$BY339=H$1),data!$BW339,"")</f>
        <v/>
      </c>
      <c r="J339" s="17" t="str">
        <f ca="1">IF(data!$BX339=K$1,data!$BW339,"")</f>
        <v/>
      </c>
      <c r="K339" s="17" t="str">
        <f ca="1">IF(data!$BY339=K$1,data!$BW339,"")</f>
        <v/>
      </c>
      <c r="L339" s="17" t="str">
        <f ca="1">IF(OR(data!$BX339=K$1,data!$BY339=K$1),data!$BW339,"")</f>
        <v/>
      </c>
      <c r="M339" s="16" t="str">
        <f ca="1">IF(data!$BX339=N$1,data!$BW339,"")</f>
        <v/>
      </c>
      <c r="N339" s="16" t="str">
        <f ca="1">IF(data!$BY339=N$1,data!$BW339,"")</f>
        <v/>
      </c>
      <c r="O339" s="16" t="str">
        <f ca="1">IF(OR(data!$BX339=N$1,data!$BY339=N$1),data!$BW339,"")</f>
        <v/>
      </c>
      <c r="P339" s="17" t="str">
        <f ca="1">IF(data!$BX339=Q$1,data!$BW339,"")</f>
        <v/>
      </c>
      <c r="Q339" s="17" t="str">
        <f ca="1">IF(data!$BY339=Q$1,data!$BW339,"")</f>
        <v/>
      </c>
      <c r="R339" s="17" t="str">
        <f ca="1">IF(OR(data!$BX339=Q$1,data!$BY339=Q$1),data!$BW339,"")</f>
        <v/>
      </c>
      <c r="S339" s="16" t="str">
        <f ca="1">IF(data!$BX339=T$1,data!$BW339,"")</f>
        <v/>
      </c>
      <c r="T339" s="16" t="str">
        <f ca="1">IF(data!$BY339=T$1,data!$BW339,"")</f>
        <v/>
      </c>
      <c r="U339" s="16" t="str">
        <f ca="1">IF(OR(data!$BX339=T$1,data!$BY339=T$1),data!$BW339,"")</f>
        <v/>
      </c>
      <c r="V339" s="17" t="str">
        <f ca="1">IF(data!$BX339=W$1,data!$BW339,"")</f>
        <v/>
      </c>
      <c r="W339" s="17" t="str">
        <f ca="1">IF(data!$BY339=W$1,data!$BW339,"")</f>
        <v/>
      </c>
      <c r="X339" s="17" t="str">
        <f ca="1">IF(OR(data!$BX339=W$1,data!$BY339=W$1),data!$BW339,"")</f>
        <v/>
      </c>
      <c r="Y339" s="16" t="str">
        <f ca="1">IF(data!$BX339=Z$1,data!$BW339,"")</f>
        <v/>
      </c>
      <c r="Z339" s="16" t="str">
        <f ca="1">IF(data!$BY339=Z$1,data!$BW339,"")</f>
        <v/>
      </c>
      <c r="AA339" s="16" t="str">
        <f ca="1">IF(OR(data!$BX339=Z$1,data!$BY339=Z$1),data!$BW339,"")</f>
        <v/>
      </c>
      <c r="AB339" s="17" t="str">
        <f ca="1">IF(data!$BX339=AC$1,data!$BW339,"")</f>
        <v/>
      </c>
      <c r="AC339" s="17" t="str">
        <f ca="1">IF(data!$BY339=AC$1,data!$BW339,"")</f>
        <v/>
      </c>
      <c r="AD339" s="17" t="str">
        <f ca="1">IF(OR(data!$BX339=AC$1,data!$BY339=AC$1),data!$BW339,"")</f>
        <v/>
      </c>
      <c r="AE339" s="16" t="str">
        <f ca="1">IF(data!$BX339=AF$1,data!$BW339,"")</f>
        <v/>
      </c>
      <c r="AF339" s="16" t="str">
        <f ca="1">IF(data!$BY339=AF$1,data!$BW339,"")</f>
        <v/>
      </c>
      <c r="AG339" s="16" t="str">
        <f ca="1">IF(OR(data!$BX339=AF$1,data!$BY339=AF$1),data!$BW339,"")</f>
        <v/>
      </c>
      <c r="AH339" s="17" t="str">
        <f ca="1">IF(data!$BX339=AI$1,data!$BW339,"")</f>
        <v/>
      </c>
      <c r="AI339" s="17" t="str">
        <f ca="1">IF(data!$BY339=AI$1,data!$BW339,"")</f>
        <v/>
      </c>
      <c r="AJ339" s="17" t="str">
        <f ca="1">IF(OR(data!$BX339=AI$1,data!$BY339=AI$1),data!$BW339,"")</f>
        <v/>
      </c>
      <c r="AK339" s="16" t="str">
        <f ca="1">IF(data!$BX339=AL$1,data!$BW339,"")</f>
        <v/>
      </c>
      <c r="AL339" s="16" t="str">
        <f ca="1">IF(data!$BY339=AL$1,data!$BW339,"")</f>
        <v/>
      </c>
      <c r="AM339" s="16" t="str">
        <f ca="1">IF(OR(data!$BX339=AL$1,data!$BY339=AL$1),data!$BW339,"")</f>
        <v/>
      </c>
      <c r="AN339" s="17" t="str">
        <f ca="1">IF(data!$BX339=AO$1,data!$BW339,"")</f>
        <v/>
      </c>
      <c r="AO339" s="17" t="str">
        <f ca="1">IF(data!$BY339=AO$1,data!$BW339,"")</f>
        <v/>
      </c>
      <c r="AP339" s="17" t="str">
        <f ca="1">IF(OR(data!$BX339=AO$1,data!$BY339=AO$1),data!$BW339,"")</f>
        <v/>
      </c>
      <c r="AQ339" s="16" t="str">
        <f ca="1">IF(data!$BX339=AR$1,data!$BW339,"")</f>
        <v/>
      </c>
      <c r="AR339" s="16" t="str">
        <f ca="1">IF(data!$BY339=AR$1,data!$BW339,"")</f>
        <v/>
      </c>
      <c r="AS339" s="16" t="str">
        <f ca="1">IF(OR(data!$BX339=AR$1,data!$BY339=AR$1),data!$BW339,"")</f>
        <v/>
      </c>
      <c r="AT339" s="17" t="str">
        <f ca="1">IF(data!$BX339=AU$1,data!$BW339,"")</f>
        <v/>
      </c>
      <c r="AU339" s="17" t="str">
        <f ca="1">IF(data!$BY339=AU$1,data!$BW339,"")</f>
        <v/>
      </c>
      <c r="AV339" s="17" t="str">
        <f ca="1">IF(OR(data!$BX339=AU$1,data!$BY339=AU$1),data!$BW339,"")</f>
        <v/>
      </c>
      <c r="AW339" s="16" t="str">
        <f ca="1">IF(data!$BX339=AX$1,data!$BW339,"")</f>
        <v/>
      </c>
      <c r="AX339" s="16" t="str">
        <f ca="1">IF(data!$BY339=AX$1,data!$BW339,"")</f>
        <v/>
      </c>
      <c r="AY339" s="16" t="str">
        <f ca="1">IF(OR(data!$BX339=AX$1,data!$BY339=AX$1),data!$BW339,"")</f>
        <v/>
      </c>
      <c r="AZ339" s="17" t="str">
        <f ca="1">IF(data!$BX339=BA$1,data!$BW339,"")</f>
        <v/>
      </c>
      <c r="BA339" s="17" t="str">
        <f ca="1">IF(data!$BY339=BA$1,data!$BW339,"")</f>
        <v/>
      </c>
      <c r="BB339" s="17" t="str">
        <f ca="1">IF(OR(data!$BX339=BA$1,data!$BY339=BA$1),data!$BW339,"")</f>
        <v/>
      </c>
      <c r="BC339" s="16" t="str">
        <f ca="1">IF(data!$BX339=BD$1,data!$BW339,"")</f>
        <v/>
      </c>
      <c r="BD339" s="16" t="str">
        <f ca="1">IF(data!$BY339=BD$1,data!$BW339,"")</f>
        <v/>
      </c>
      <c r="BE339" s="16" t="str">
        <f ca="1">IF(OR(data!$BX339=BD$1,data!$BY339=BD$1),data!$BW339,"")</f>
        <v/>
      </c>
      <c r="BF339" s="17" t="str">
        <f ca="1">IF(data!$BX339=BG$1,data!$BW339,"")</f>
        <v/>
      </c>
      <c r="BG339" s="17" t="str">
        <f ca="1">IF(data!$BY339=BG$1,data!$BW339,"")</f>
        <v/>
      </c>
      <c r="BH339" s="17" t="str">
        <f ca="1">IF(OR(data!$BX339=BG$1,data!$BY339=BG$1),data!$BW339,"")</f>
        <v/>
      </c>
      <c r="BI339" s="16" t="str">
        <f ca="1">IF(data!$BX339=BJ$1,data!$BW339,"")</f>
        <v/>
      </c>
      <c r="BJ339" s="16" t="str">
        <f ca="1">IF(data!$BY339=BJ$1,data!$BW339,"")</f>
        <v/>
      </c>
      <c r="BK339" s="16" t="str">
        <f ca="1">IF(OR(data!$BX339=BJ$1,data!$BY339=BJ$1),data!$BW339,"")</f>
        <v/>
      </c>
      <c r="BL339" s="17" t="str">
        <f ca="1">IF(data!$BX339=BM$1,data!$BW339,"")</f>
        <v/>
      </c>
      <c r="BM339" s="17" t="str">
        <f ca="1">IF(data!$BY339=BM$1,data!$BW339,"")</f>
        <v/>
      </c>
      <c r="BN339" s="17" t="str">
        <f ca="1">IF(OR(data!$BX339=BM$1,data!$BY339=BM$1),data!$BW339,"")</f>
        <v/>
      </c>
      <c r="BO339" s="16" t="str">
        <f ca="1">IF(data!$BX339=BP$1,data!$BW339,"")</f>
        <v/>
      </c>
      <c r="BP339" s="16" t="str">
        <f ca="1">IF(data!$BY339=BP$1,data!$BW339,"")</f>
        <v/>
      </c>
      <c r="BQ339" s="16" t="str">
        <f ca="1">IF(OR(data!$BX339=BP$1,data!$BY339=BP$1),data!$BW339,"")</f>
        <v/>
      </c>
      <c r="BR339" s="17" t="str">
        <f ca="1">IF(data!$BX339=BS$1,data!$BW339,"")</f>
        <v/>
      </c>
      <c r="BS339" s="17" t="str">
        <f ca="1">IF(data!$BY339=BS$1,data!$BW339,"")</f>
        <v/>
      </c>
      <c r="BT339" s="17" t="str">
        <f ca="1">IF(OR(data!$BX339=BS$1,data!$BY339=BS$1),data!$BW339,"")</f>
        <v/>
      </c>
    </row>
    <row r="340" spans="1:72" s="11" customFormat="1" x14ac:dyDescent="0.25">
      <c r="A340" s="16" t="str">
        <f ca="1">IF(data!$BX340=B$1,data!$BW340,"")</f>
        <v/>
      </c>
      <c r="B340" s="16" t="str">
        <f ca="1">IF(data!$BY340=B$1,data!$BW340,"")</f>
        <v/>
      </c>
      <c r="C340" s="16" t="str">
        <f ca="1">IF(OR(data!$BX340=B$1,data!$BY340=B$1),data!$BW340,"")</f>
        <v/>
      </c>
      <c r="D340" s="17" t="str">
        <f ca="1">IF(data!$BX340=E$1,data!$BW340,"")</f>
        <v/>
      </c>
      <c r="E340" s="17" t="str">
        <f ca="1">IF(data!$BY340=E$1,data!$BW340,"")</f>
        <v/>
      </c>
      <c r="F340" s="17" t="str">
        <f ca="1">IF(OR(data!$BX340=E$1,data!$BY340=E$1),data!$BW340,"")</f>
        <v/>
      </c>
      <c r="G340" s="16" t="str">
        <f ca="1">IF(data!$BX340=H$1,data!$BW340,"")</f>
        <v/>
      </c>
      <c r="H340" s="16" t="str">
        <f ca="1">IF(data!$BY340=H$1,data!$BW340,"")</f>
        <v/>
      </c>
      <c r="I340" s="16" t="str">
        <f ca="1">IF(OR(data!$BX340=H$1,data!$BY340=H$1),data!$BW340,"")</f>
        <v/>
      </c>
      <c r="J340" s="17" t="str">
        <f ca="1">IF(data!$BX340=K$1,data!$BW340,"")</f>
        <v/>
      </c>
      <c r="K340" s="17" t="str">
        <f ca="1">IF(data!$BY340=K$1,data!$BW340,"")</f>
        <v/>
      </c>
      <c r="L340" s="17" t="str">
        <f ca="1">IF(OR(data!$BX340=K$1,data!$BY340=K$1),data!$BW340,"")</f>
        <v/>
      </c>
      <c r="M340" s="16" t="str">
        <f ca="1">IF(data!$BX340=N$1,data!$BW340,"")</f>
        <v/>
      </c>
      <c r="N340" s="16" t="str">
        <f ca="1">IF(data!$BY340=N$1,data!$BW340,"")</f>
        <v/>
      </c>
      <c r="O340" s="16" t="str">
        <f ca="1">IF(OR(data!$BX340=N$1,data!$BY340=N$1),data!$BW340,"")</f>
        <v/>
      </c>
      <c r="P340" s="17" t="str">
        <f ca="1">IF(data!$BX340=Q$1,data!$BW340,"")</f>
        <v/>
      </c>
      <c r="Q340" s="17" t="str">
        <f ca="1">IF(data!$BY340=Q$1,data!$BW340,"")</f>
        <v/>
      </c>
      <c r="R340" s="17" t="str">
        <f ca="1">IF(OR(data!$BX340=Q$1,data!$BY340=Q$1),data!$BW340,"")</f>
        <v/>
      </c>
      <c r="S340" s="16" t="str">
        <f ca="1">IF(data!$BX340=T$1,data!$BW340,"")</f>
        <v/>
      </c>
      <c r="T340" s="16" t="str">
        <f ca="1">IF(data!$BY340=T$1,data!$BW340,"")</f>
        <v/>
      </c>
      <c r="U340" s="16" t="str">
        <f ca="1">IF(OR(data!$BX340=T$1,data!$BY340=T$1),data!$BW340,"")</f>
        <v/>
      </c>
      <c r="V340" s="17" t="str">
        <f ca="1">IF(data!$BX340=W$1,data!$BW340,"")</f>
        <v/>
      </c>
      <c r="W340" s="17" t="str">
        <f ca="1">IF(data!$BY340=W$1,data!$BW340,"")</f>
        <v/>
      </c>
      <c r="X340" s="17" t="str">
        <f ca="1">IF(OR(data!$BX340=W$1,data!$BY340=W$1),data!$BW340,"")</f>
        <v/>
      </c>
      <c r="Y340" s="16" t="str">
        <f ca="1">IF(data!$BX340=Z$1,data!$BW340,"")</f>
        <v/>
      </c>
      <c r="Z340" s="16" t="str">
        <f ca="1">IF(data!$BY340=Z$1,data!$BW340,"")</f>
        <v/>
      </c>
      <c r="AA340" s="16" t="str">
        <f ca="1">IF(OR(data!$BX340=Z$1,data!$BY340=Z$1),data!$BW340,"")</f>
        <v/>
      </c>
      <c r="AB340" s="17" t="str">
        <f ca="1">IF(data!$BX340=AC$1,data!$BW340,"")</f>
        <v/>
      </c>
      <c r="AC340" s="17" t="str">
        <f ca="1">IF(data!$BY340=AC$1,data!$BW340,"")</f>
        <v/>
      </c>
      <c r="AD340" s="17" t="str">
        <f ca="1">IF(OR(data!$BX340=AC$1,data!$BY340=AC$1),data!$BW340,"")</f>
        <v/>
      </c>
      <c r="AE340" s="16" t="str">
        <f ca="1">IF(data!$BX340=AF$1,data!$BW340,"")</f>
        <v/>
      </c>
      <c r="AF340" s="16" t="str">
        <f ca="1">IF(data!$BY340=AF$1,data!$BW340,"")</f>
        <v/>
      </c>
      <c r="AG340" s="16" t="str">
        <f ca="1">IF(OR(data!$BX340=AF$1,data!$BY340=AF$1),data!$BW340,"")</f>
        <v/>
      </c>
      <c r="AH340" s="17" t="str">
        <f ca="1">IF(data!$BX340=AI$1,data!$BW340,"")</f>
        <v/>
      </c>
      <c r="AI340" s="17" t="str">
        <f ca="1">IF(data!$BY340=AI$1,data!$BW340,"")</f>
        <v/>
      </c>
      <c r="AJ340" s="17" t="str">
        <f ca="1">IF(OR(data!$BX340=AI$1,data!$BY340=AI$1),data!$BW340,"")</f>
        <v/>
      </c>
      <c r="AK340" s="16" t="str">
        <f ca="1">IF(data!$BX340=AL$1,data!$BW340,"")</f>
        <v/>
      </c>
      <c r="AL340" s="16" t="str">
        <f ca="1">IF(data!$BY340=AL$1,data!$BW340,"")</f>
        <v/>
      </c>
      <c r="AM340" s="16" t="str">
        <f ca="1">IF(OR(data!$BX340=AL$1,data!$BY340=AL$1),data!$BW340,"")</f>
        <v/>
      </c>
      <c r="AN340" s="17" t="str">
        <f ca="1">IF(data!$BX340=AO$1,data!$BW340,"")</f>
        <v/>
      </c>
      <c r="AO340" s="17" t="str">
        <f ca="1">IF(data!$BY340=AO$1,data!$BW340,"")</f>
        <v/>
      </c>
      <c r="AP340" s="17" t="str">
        <f ca="1">IF(OR(data!$BX340=AO$1,data!$BY340=AO$1),data!$BW340,"")</f>
        <v/>
      </c>
      <c r="AQ340" s="16" t="str">
        <f ca="1">IF(data!$BX340=AR$1,data!$BW340,"")</f>
        <v/>
      </c>
      <c r="AR340" s="16" t="str">
        <f ca="1">IF(data!$BY340=AR$1,data!$BW340,"")</f>
        <v/>
      </c>
      <c r="AS340" s="16" t="str">
        <f ca="1">IF(OR(data!$BX340=AR$1,data!$BY340=AR$1),data!$BW340,"")</f>
        <v/>
      </c>
      <c r="AT340" s="17" t="str">
        <f ca="1">IF(data!$BX340=AU$1,data!$BW340,"")</f>
        <v/>
      </c>
      <c r="AU340" s="17" t="str">
        <f ca="1">IF(data!$BY340=AU$1,data!$BW340,"")</f>
        <v/>
      </c>
      <c r="AV340" s="17" t="str">
        <f ca="1">IF(OR(data!$BX340=AU$1,data!$BY340=AU$1),data!$BW340,"")</f>
        <v/>
      </c>
      <c r="AW340" s="16" t="str">
        <f ca="1">IF(data!$BX340=AX$1,data!$BW340,"")</f>
        <v/>
      </c>
      <c r="AX340" s="16" t="str">
        <f ca="1">IF(data!$BY340=AX$1,data!$BW340,"")</f>
        <v/>
      </c>
      <c r="AY340" s="16" t="str">
        <f ca="1">IF(OR(data!$BX340=AX$1,data!$BY340=AX$1),data!$BW340,"")</f>
        <v/>
      </c>
      <c r="AZ340" s="17" t="str">
        <f ca="1">IF(data!$BX340=BA$1,data!$BW340,"")</f>
        <v/>
      </c>
      <c r="BA340" s="17" t="str">
        <f ca="1">IF(data!$BY340=BA$1,data!$BW340,"")</f>
        <v/>
      </c>
      <c r="BB340" s="17" t="str">
        <f ca="1">IF(OR(data!$BX340=BA$1,data!$BY340=BA$1),data!$BW340,"")</f>
        <v/>
      </c>
      <c r="BC340" s="16" t="str">
        <f ca="1">IF(data!$BX340=BD$1,data!$BW340,"")</f>
        <v/>
      </c>
      <c r="BD340" s="16" t="str">
        <f ca="1">IF(data!$BY340=BD$1,data!$BW340,"")</f>
        <v/>
      </c>
      <c r="BE340" s="16" t="str">
        <f ca="1">IF(OR(data!$BX340=BD$1,data!$BY340=BD$1),data!$BW340,"")</f>
        <v/>
      </c>
      <c r="BF340" s="17" t="str">
        <f ca="1">IF(data!$BX340=BG$1,data!$BW340,"")</f>
        <v/>
      </c>
      <c r="BG340" s="17" t="str">
        <f ca="1">IF(data!$BY340=BG$1,data!$BW340,"")</f>
        <v/>
      </c>
      <c r="BH340" s="17" t="str">
        <f ca="1">IF(OR(data!$BX340=BG$1,data!$BY340=BG$1),data!$BW340,"")</f>
        <v/>
      </c>
      <c r="BI340" s="16" t="str">
        <f ca="1">IF(data!$BX340=BJ$1,data!$BW340,"")</f>
        <v/>
      </c>
      <c r="BJ340" s="16" t="str">
        <f ca="1">IF(data!$BY340=BJ$1,data!$BW340,"")</f>
        <v/>
      </c>
      <c r="BK340" s="16" t="str">
        <f ca="1">IF(OR(data!$BX340=BJ$1,data!$BY340=BJ$1),data!$BW340,"")</f>
        <v/>
      </c>
      <c r="BL340" s="17" t="str">
        <f ca="1">IF(data!$BX340=BM$1,data!$BW340,"")</f>
        <v/>
      </c>
      <c r="BM340" s="17" t="str">
        <f ca="1">IF(data!$BY340=BM$1,data!$BW340,"")</f>
        <v/>
      </c>
      <c r="BN340" s="17" t="str">
        <f ca="1">IF(OR(data!$BX340=BM$1,data!$BY340=BM$1),data!$BW340,"")</f>
        <v/>
      </c>
      <c r="BO340" s="16" t="str">
        <f ca="1">IF(data!$BX340=BP$1,data!$BW340,"")</f>
        <v/>
      </c>
      <c r="BP340" s="16" t="str">
        <f ca="1">IF(data!$BY340=BP$1,data!$BW340,"")</f>
        <v/>
      </c>
      <c r="BQ340" s="16" t="str">
        <f ca="1">IF(OR(data!$BX340=BP$1,data!$BY340=BP$1),data!$BW340,"")</f>
        <v/>
      </c>
      <c r="BR340" s="17" t="str">
        <f ca="1">IF(data!$BX340=BS$1,data!$BW340,"")</f>
        <v/>
      </c>
      <c r="BS340" s="17" t="str">
        <f ca="1">IF(data!$BY340=BS$1,data!$BW340,"")</f>
        <v/>
      </c>
      <c r="BT340" s="17" t="str">
        <f ca="1">IF(OR(data!$BX340=BS$1,data!$BY340=BS$1),data!$BW340,"")</f>
        <v/>
      </c>
    </row>
    <row r="341" spans="1:72" s="11" customFormat="1" x14ac:dyDescent="0.25">
      <c r="A341" s="16" t="str">
        <f ca="1">IF(data!$BX341=B$1,data!$BW341,"")</f>
        <v/>
      </c>
      <c r="B341" s="16" t="str">
        <f ca="1">IF(data!$BY341=B$1,data!$BW341,"")</f>
        <v/>
      </c>
      <c r="C341" s="16" t="str">
        <f ca="1">IF(OR(data!$BX341=B$1,data!$BY341=B$1),data!$BW341,"")</f>
        <v/>
      </c>
      <c r="D341" s="17" t="str">
        <f ca="1">IF(data!$BX341=E$1,data!$BW341,"")</f>
        <v/>
      </c>
      <c r="E341" s="17" t="str">
        <f ca="1">IF(data!$BY341=E$1,data!$BW341,"")</f>
        <v/>
      </c>
      <c r="F341" s="17" t="str">
        <f ca="1">IF(OR(data!$BX341=E$1,data!$BY341=E$1),data!$BW341,"")</f>
        <v/>
      </c>
      <c r="G341" s="16" t="str">
        <f ca="1">IF(data!$BX341=H$1,data!$BW341,"")</f>
        <v/>
      </c>
      <c r="H341" s="16" t="str">
        <f ca="1">IF(data!$BY341=H$1,data!$BW341,"")</f>
        <v/>
      </c>
      <c r="I341" s="16" t="str">
        <f ca="1">IF(OR(data!$BX341=H$1,data!$BY341=H$1),data!$BW341,"")</f>
        <v/>
      </c>
      <c r="J341" s="17" t="str">
        <f ca="1">IF(data!$BX341=K$1,data!$BW341,"")</f>
        <v/>
      </c>
      <c r="K341" s="17" t="str">
        <f ca="1">IF(data!$BY341=K$1,data!$BW341,"")</f>
        <v/>
      </c>
      <c r="L341" s="17" t="str">
        <f ca="1">IF(OR(data!$BX341=K$1,data!$BY341=K$1),data!$BW341,"")</f>
        <v/>
      </c>
      <c r="M341" s="16" t="str">
        <f ca="1">IF(data!$BX341=N$1,data!$BW341,"")</f>
        <v/>
      </c>
      <c r="N341" s="16" t="str">
        <f ca="1">IF(data!$BY341=N$1,data!$BW341,"")</f>
        <v/>
      </c>
      <c r="O341" s="16" t="str">
        <f ca="1">IF(OR(data!$BX341=N$1,data!$BY341=N$1),data!$BW341,"")</f>
        <v/>
      </c>
      <c r="P341" s="17" t="str">
        <f ca="1">IF(data!$BX341=Q$1,data!$BW341,"")</f>
        <v/>
      </c>
      <c r="Q341" s="17" t="str">
        <f ca="1">IF(data!$BY341=Q$1,data!$BW341,"")</f>
        <v/>
      </c>
      <c r="R341" s="17" t="str">
        <f ca="1">IF(OR(data!$BX341=Q$1,data!$BY341=Q$1),data!$BW341,"")</f>
        <v/>
      </c>
      <c r="S341" s="16" t="str">
        <f ca="1">IF(data!$BX341=T$1,data!$BW341,"")</f>
        <v/>
      </c>
      <c r="T341" s="16" t="str">
        <f ca="1">IF(data!$BY341=T$1,data!$BW341,"")</f>
        <v/>
      </c>
      <c r="U341" s="16" t="str">
        <f ca="1">IF(OR(data!$BX341=T$1,data!$BY341=T$1),data!$BW341,"")</f>
        <v/>
      </c>
      <c r="V341" s="17" t="str">
        <f ca="1">IF(data!$BX341=W$1,data!$BW341,"")</f>
        <v/>
      </c>
      <c r="W341" s="17" t="str">
        <f ca="1">IF(data!$BY341=W$1,data!$BW341,"")</f>
        <v/>
      </c>
      <c r="X341" s="17" t="str">
        <f ca="1">IF(OR(data!$BX341=W$1,data!$BY341=W$1),data!$BW341,"")</f>
        <v/>
      </c>
      <c r="Y341" s="16" t="str">
        <f ca="1">IF(data!$BX341=Z$1,data!$BW341,"")</f>
        <v/>
      </c>
      <c r="Z341" s="16" t="str">
        <f ca="1">IF(data!$BY341=Z$1,data!$BW341,"")</f>
        <v/>
      </c>
      <c r="AA341" s="16" t="str">
        <f ca="1">IF(OR(data!$BX341=Z$1,data!$BY341=Z$1),data!$BW341,"")</f>
        <v/>
      </c>
      <c r="AB341" s="17" t="str">
        <f ca="1">IF(data!$BX341=AC$1,data!$BW341,"")</f>
        <v/>
      </c>
      <c r="AC341" s="17" t="str">
        <f ca="1">IF(data!$BY341=AC$1,data!$BW341,"")</f>
        <v/>
      </c>
      <c r="AD341" s="17" t="str">
        <f ca="1">IF(OR(data!$BX341=AC$1,data!$BY341=AC$1),data!$BW341,"")</f>
        <v/>
      </c>
      <c r="AE341" s="16" t="str">
        <f ca="1">IF(data!$BX341=AF$1,data!$BW341,"")</f>
        <v/>
      </c>
      <c r="AF341" s="16" t="str">
        <f ca="1">IF(data!$BY341=AF$1,data!$BW341,"")</f>
        <v/>
      </c>
      <c r="AG341" s="16" t="str">
        <f ca="1">IF(OR(data!$BX341=AF$1,data!$BY341=AF$1),data!$BW341,"")</f>
        <v/>
      </c>
      <c r="AH341" s="17" t="str">
        <f ca="1">IF(data!$BX341=AI$1,data!$BW341,"")</f>
        <v/>
      </c>
      <c r="AI341" s="17" t="str">
        <f ca="1">IF(data!$BY341=AI$1,data!$BW341,"")</f>
        <v/>
      </c>
      <c r="AJ341" s="17" t="str">
        <f ca="1">IF(OR(data!$BX341=AI$1,data!$BY341=AI$1),data!$BW341,"")</f>
        <v/>
      </c>
      <c r="AK341" s="16" t="str">
        <f ca="1">IF(data!$BX341=AL$1,data!$BW341,"")</f>
        <v/>
      </c>
      <c r="AL341" s="16" t="str">
        <f ca="1">IF(data!$BY341=AL$1,data!$BW341,"")</f>
        <v/>
      </c>
      <c r="AM341" s="16" t="str">
        <f ca="1">IF(OR(data!$BX341=AL$1,data!$BY341=AL$1),data!$BW341,"")</f>
        <v/>
      </c>
      <c r="AN341" s="17" t="str">
        <f ca="1">IF(data!$BX341=AO$1,data!$BW341,"")</f>
        <v/>
      </c>
      <c r="AO341" s="17" t="str">
        <f ca="1">IF(data!$BY341=AO$1,data!$BW341,"")</f>
        <v/>
      </c>
      <c r="AP341" s="17" t="str">
        <f ca="1">IF(OR(data!$BX341=AO$1,data!$BY341=AO$1),data!$BW341,"")</f>
        <v/>
      </c>
      <c r="AQ341" s="16" t="str">
        <f ca="1">IF(data!$BX341=AR$1,data!$BW341,"")</f>
        <v/>
      </c>
      <c r="AR341" s="16" t="str">
        <f ca="1">IF(data!$BY341=AR$1,data!$BW341,"")</f>
        <v/>
      </c>
      <c r="AS341" s="16" t="str">
        <f ca="1">IF(OR(data!$BX341=AR$1,data!$BY341=AR$1),data!$BW341,"")</f>
        <v/>
      </c>
      <c r="AT341" s="17" t="str">
        <f ca="1">IF(data!$BX341=AU$1,data!$BW341,"")</f>
        <v/>
      </c>
      <c r="AU341" s="17" t="str">
        <f ca="1">IF(data!$BY341=AU$1,data!$BW341,"")</f>
        <v/>
      </c>
      <c r="AV341" s="17" t="str">
        <f ca="1">IF(OR(data!$BX341=AU$1,data!$BY341=AU$1),data!$BW341,"")</f>
        <v/>
      </c>
      <c r="AW341" s="16" t="str">
        <f ca="1">IF(data!$BX341=AX$1,data!$BW341,"")</f>
        <v/>
      </c>
      <c r="AX341" s="16" t="str">
        <f ca="1">IF(data!$BY341=AX$1,data!$BW341,"")</f>
        <v/>
      </c>
      <c r="AY341" s="16" t="str">
        <f ca="1">IF(OR(data!$BX341=AX$1,data!$BY341=AX$1),data!$BW341,"")</f>
        <v/>
      </c>
      <c r="AZ341" s="17" t="str">
        <f ca="1">IF(data!$BX341=BA$1,data!$BW341,"")</f>
        <v/>
      </c>
      <c r="BA341" s="17" t="str">
        <f ca="1">IF(data!$BY341=BA$1,data!$BW341,"")</f>
        <v/>
      </c>
      <c r="BB341" s="17" t="str">
        <f ca="1">IF(OR(data!$BX341=BA$1,data!$BY341=BA$1),data!$BW341,"")</f>
        <v/>
      </c>
      <c r="BC341" s="16" t="str">
        <f ca="1">IF(data!$BX341=BD$1,data!$BW341,"")</f>
        <v/>
      </c>
      <c r="BD341" s="16" t="str">
        <f ca="1">IF(data!$BY341=BD$1,data!$BW341,"")</f>
        <v/>
      </c>
      <c r="BE341" s="16" t="str">
        <f ca="1">IF(OR(data!$BX341=BD$1,data!$BY341=BD$1),data!$BW341,"")</f>
        <v/>
      </c>
      <c r="BF341" s="17" t="str">
        <f ca="1">IF(data!$BX341=BG$1,data!$BW341,"")</f>
        <v/>
      </c>
      <c r="BG341" s="17" t="str">
        <f ca="1">IF(data!$BY341=BG$1,data!$BW341,"")</f>
        <v/>
      </c>
      <c r="BH341" s="17" t="str">
        <f ca="1">IF(OR(data!$BX341=BG$1,data!$BY341=BG$1),data!$BW341,"")</f>
        <v/>
      </c>
      <c r="BI341" s="16" t="str">
        <f ca="1">IF(data!$BX341=BJ$1,data!$BW341,"")</f>
        <v/>
      </c>
      <c r="BJ341" s="16" t="str">
        <f ca="1">IF(data!$BY341=BJ$1,data!$BW341,"")</f>
        <v/>
      </c>
      <c r="BK341" s="16" t="str">
        <f ca="1">IF(OR(data!$BX341=BJ$1,data!$BY341=BJ$1),data!$BW341,"")</f>
        <v/>
      </c>
      <c r="BL341" s="17" t="str">
        <f ca="1">IF(data!$BX341=BM$1,data!$BW341,"")</f>
        <v/>
      </c>
      <c r="BM341" s="17" t="str">
        <f ca="1">IF(data!$BY341=BM$1,data!$BW341,"")</f>
        <v/>
      </c>
      <c r="BN341" s="17" t="str">
        <f ca="1">IF(OR(data!$BX341=BM$1,data!$BY341=BM$1),data!$BW341,"")</f>
        <v/>
      </c>
      <c r="BO341" s="16" t="str">
        <f ca="1">IF(data!$BX341=BP$1,data!$BW341,"")</f>
        <v/>
      </c>
      <c r="BP341" s="16" t="str">
        <f ca="1">IF(data!$BY341=BP$1,data!$BW341,"")</f>
        <v/>
      </c>
      <c r="BQ341" s="16" t="str">
        <f ca="1">IF(OR(data!$BX341=BP$1,data!$BY341=BP$1),data!$BW341,"")</f>
        <v/>
      </c>
      <c r="BR341" s="17" t="str">
        <f ca="1">IF(data!$BX341=BS$1,data!$BW341,"")</f>
        <v/>
      </c>
      <c r="BS341" s="17" t="str">
        <f ca="1">IF(data!$BY341=BS$1,data!$BW341,"")</f>
        <v/>
      </c>
      <c r="BT341" s="17" t="str">
        <f ca="1">IF(OR(data!$BX341=BS$1,data!$BY341=BS$1),data!$BW341,"")</f>
        <v/>
      </c>
    </row>
    <row r="342" spans="1:72" s="11" customFormat="1" x14ac:dyDescent="0.25">
      <c r="A342" s="16" t="str">
        <f ca="1">IF(data!$BX342=B$1,data!$BW342,"")</f>
        <v/>
      </c>
      <c r="B342" s="16" t="str">
        <f ca="1">IF(data!$BY342=B$1,data!$BW342,"")</f>
        <v/>
      </c>
      <c r="C342" s="16" t="str">
        <f ca="1">IF(OR(data!$BX342=B$1,data!$BY342=B$1),data!$BW342,"")</f>
        <v/>
      </c>
      <c r="D342" s="17" t="str">
        <f ca="1">IF(data!$BX342=E$1,data!$BW342,"")</f>
        <v/>
      </c>
      <c r="E342" s="17" t="str">
        <f ca="1">IF(data!$BY342=E$1,data!$BW342,"")</f>
        <v/>
      </c>
      <c r="F342" s="17" t="str">
        <f ca="1">IF(OR(data!$BX342=E$1,data!$BY342=E$1),data!$BW342,"")</f>
        <v/>
      </c>
      <c r="G342" s="16" t="str">
        <f ca="1">IF(data!$BX342=H$1,data!$BW342,"")</f>
        <v/>
      </c>
      <c r="H342" s="16" t="str">
        <f ca="1">IF(data!$BY342=H$1,data!$BW342,"")</f>
        <v/>
      </c>
      <c r="I342" s="16" t="str">
        <f ca="1">IF(OR(data!$BX342=H$1,data!$BY342=H$1),data!$BW342,"")</f>
        <v/>
      </c>
      <c r="J342" s="17" t="str">
        <f ca="1">IF(data!$BX342=K$1,data!$BW342,"")</f>
        <v/>
      </c>
      <c r="K342" s="17" t="str">
        <f ca="1">IF(data!$BY342=K$1,data!$BW342,"")</f>
        <v/>
      </c>
      <c r="L342" s="17" t="str">
        <f ca="1">IF(OR(data!$BX342=K$1,data!$BY342=K$1),data!$BW342,"")</f>
        <v/>
      </c>
      <c r="M342" s="16" t="str">
        <f ca="1">IF(data!$BX342=N$1,data!$BW342,"")</f>
        <v/>
      </c>
      <c r="N342" s="16" t="str">
        <f ca="1">IF(data!$BY342=N$1,data!$BW342,"")</f>
        <v/>
      </c>
      <c r="O342" s="16" t="str">
        <f ca="1">IF(OR(data!$BX342=N$1,data!$BY342=N$1),data!$BW342,"")</f>
        <v/>
      </c>
      <c r="P342" s="17" t="str">
        <f ca="1">IF(data!$BX342=Q$1,data!$BW342,"")</f>
        <v/>
      </c>
      <c r="Q342" s="17" t="str">
        <f ca="1">IF(data!$BY342=Q$1,data!$BW342,"")</f>
        <v/>
      </c>
      <c r="R342" s="17" t="str">
        <f ca="1">IF(OR(data!$BX342=Q$1,data!$BY342=Q$1),data!$BW342,"")</f>
        <v/>
      </c>
      <c r="S342" s="16" t="str">
        <f ca="1">IF(data!$BX342=T$1,data!$BW342,"")</f>
        <v/>
      </c>
      <c r="T342" s="16" t="str">
        <f ca="1">IF(data!$BY342=T$1,data!$BW342,"")</f>
        <v/>
      </c>
      <c r="U342" s="16" t="str">
        <f ca="1">IF(OR(data!$BX342=T$1,data!$BY342=T$1),data!$BW342,"")</f>
        <v/>
      </c>
      <c r="V342" s="17" t="str">
        <f ca="1">IF(data!$BX342=W$1,data!$BW342,"")</f>
        <v/>
      </c>
      <c r="W342" s="17" t="str">
        <f ca="1">IF(data!$BY342=W$1,data!$BW342,"")</f>
        <v/>
      </c>
      <c r="X342" s="17" t="str">
        <f ca="1">IF(OR(data!$BX342=W$1,data!$BY342=W$1),data!$BW342,"")</f>
        <v/>
      </c>
      <c r="Y342" s="16" t="str">
        <f ca="1">IF(data!$BX342=Z$1,data!$BW342,"")</f>
        <v/>
      </c>
      <c r="Z342" s="16" t="str">
        <f ca="1">IF(data!$BY342=Z$1,data!$BW342,"")</f>
        <v/>
      </c>
      <c r="AA342" s="16" t="str">
        <f ca="1">IF(OR(data!$BX342=Z$1,data!$BY342=Z$1),data!$BW342,"")</f>
        <v/>
      </c>
      <c r="AB342" s="17" t="str">
        <f ca="1">IF(data!$BX342=AC$1,data!$BW342,"")</f>
        <v/>
      </c>
      <c r="AC342" s="17" t="str">
        <f ca="1">IF(data!$BY342=AC$1,data!$BW342,"")</f>
        <v/>
      </c>
      <c r="AD342" s="17" t="str">
        <f ca="1">IF(OR(data!$BX342=AC$1,data!$BY342=AC$1),data!$BW342,"")</f>
        <v/>
      </c>
      <c r="AE342" s="16" t="str">
        <f ca="1">IF(data!$BX342=AF$1,data!$BW342,"")</f>
        <v/>
      </c>
      <c r="AF342" s="16" t="str">
        <f ca="1">IF(data!$BY342=AF$1,data!$BW342,"")</f>
        <v/>
      </c>
      <c r="AG342" s="16" t="str">
        <f ca="1">IF(OR(data!$BX342=AF$1,data!$BY342=AF$1),data!$BW342,"")</f>
        <v/>
      </c>
      <c r="AH342" s="17" t="str">
        <f ca="1">IF(data!$BX342=AI$1,data!$BW342,"")</f>
        <v/>
      </c>
      <c r="AI342" s="17" t="str">
        <f ca="1">IF(data!$BY342=AI$1,data!$BW342,"")</f>
        <v/>
      </c>
      <c r="AJ342" s="17" t="str">
        <f ca="1">IF(OR(data!$BX342=AI$1,data!$BY342=AI$1),data!$BW342,"")</f>
        <v/>
      </c>
      <c r="AK342" s="16" t="str">
        <f ca="1">IF(data!$BX342=AL$1,data!$BW342,"")</f>
        <v/>
      </c>
      <c r="AL342" s="16" t="str">
        <f ca="1">IF(data!$BY342=AL$1,data!$BW342,"")</f>
        <v/>
      </c>
      <c r="AM342" s="16" t="str">
        <f ca="1">IF(OR(data!$BX342=AL$1,data!$BY342=AL$1),data!$BW342,"")</f>
        <v/>
      </c>
      <c r="AN342" s="17" t="str">
        <f ca="1">IF(data!$BX342=AO$1,data!$BW342,"")</f>
        <v/>
      </c>
      <c r="AO342" s="17" t="str">
        <f ca="1">IF(data!$BY342=AO$1,data!$BW342,"")</f>
        <v/>
      </c>
      <c r="AP342" s="17" t="str">
        <f ca="1">IF(OR(data!$BX342=AO$1,data!$BY342=AO$1),data!$BW342,"")</f>
        <v/>
      </c>
      <c r="AQ342" s="16" t="str">
        <f ca="1">IF(data!$BX342=AR$1,data!$BW342,"")</f>
        <v/>
      </c>
      <c r="AR342" s="16" t="str">
        <f ca="1">IF(data!$BY342=AR$1,data!$BW342,"")</f>
        <v/>
      </c>
      <c r="AS342" s="16" t="str">
        <f ca="1">IF(OR(data!$BX342=AR$1,data!$BY342=AR$1),data!$BW342,"")</f>
        <v/>
      </c>
      <c r="AT342" s="17" t="str">
        <f ca="1">IF(data!$BX342=AU$1,data!$BW342,"")</f>
        <v/>
      </c>
      <c r="AU342" s="17" t="str">
        <f ca="1">IF(data!$BY342=AU$1,data!$BW342,"")</f>
        <v/>
      </c>
      <c r="AV342" s="17" t="str">
        <f ca="1">IF(OR(data!$BX342=AU$1,data!$BY342=AU$1),data!$BW342,"")</f>
        <v/>
      </c>
      <c r="AW342" s="16" t="str">
        <f ca="1">IF(data!$BX342=AX$1,data!$BW342,"")</f>
        <v/>
      </c>
      <c r="AX342" s="16" t="str">
        <f ca="1">IF(data!$BY342=AX$1,data!$BW342,"")</f>
        <v/>
      </c>
      <c r="AY342" s="16" t="str">
        <f ca="1">IF(OR(data!$BX342=AX$1,data!$BY342=AX$1),data!$BW342,"")</f>
        <v/>
      </c>
      <c r="AZ342" s="17" t="str">
        <f ca="1">IF(data!$BX342=BA$1,data!$BW342,"")</f>
        <v/>
      </c>
      <c r="BA342" s="17" t="str">
        <f ca="1">IF(data!$BY342=BA$1,data!$BW342,"")</f>
        <v/>
      </c>
      <c r="BB342" s="17" t="str">
        <f ca="1">IF(OR(data!$BX342=BA$1,data!$BY342=BA$1),data!$BW342,"")</f>
        <v/>
      </c>
      <c r="BC342" s="16" t="str">
        <f ca="1">IF(data!$BX342=BD$1,data!$BW342,"")</f>
        <v/>
      </c>
      <c r="BD342" s="16" t="str">
        <f ca="1">IF(data!$BY342=BD$1,data!$BW342,"")</f>
        <v/>
      </c>
      <c r="BE342" s="16" t="str">
        <f ca="1">IF(OR(data!$BX342=BD$1,data!$BY342=BD$1),data!$BW342,"")</f>
        <v/>
      </c>
      <c r="BF342" s="17" t="str">
        <f ca="1">IF(data!$BX342=BG$1,data!$BW342,"")</f>
        <v/>
      </c>
      <c r="BG342" s="17" t="str">
        <f ca="1">IF(data!$BY342=BG$1,data!$BW342,"")</f>
        <v/>
      </c>
      <c r="BH342" s="17" t="str">
        <f ca="1">IF(OR(data!$BX342=BG$1,data!$BY342=BG$1),data!$BW342,"")</f>
        <v/>
      </c>
      <c r="BI342" s="16" t="str">
        <f ca="1">IF(data!$BX342=BJ$1,data!$BW342,"")</f>
        <v/>
      </c>
      <c r="BJ342" s="16" t="str">
        <f ca="1">IF(data!$BY342=BJ$1,data!$BW342,"")</f>
        <v/>
      </c>
      <c r="BK342" s="16" t="str">
        <f ca="1">IF(OR(data!$BX342=BJ$1,data!$BY342=BJ$1),data!$BW342,"")</f>
        <v/>
      </c>
      <c r="BL342" s="17" t="str">
        <f ca="1">IF(data!$BX342=BM$1,data!$BW342,"")</f>
        <v/>
      </c>
      <c r="BM342" s="17" t="str">
        <f ca="1">IF(data!$BY342=BM$1,data!$BW342,"")</f>
        <v/>
      </c>
      <c r="BN342" s="17" t="str">
        <f ca="1">IF(OR(data!$BX342=BM$1,data!$BY342=BM$1),data!$BW342,"")</f>
        <v/>
      </c>
      <c r="BO342" s="16" t="str">
        <f ca="1">IF(data!$BX342=BP$1,data!$BW342,"")</f>
        <v/>
      </c>
      <c r="BP342" s="16" t="str">
        <f ca="1">IF(data!$BY342=BP$1,data!$BW342,"")</f>
        <v/>
      </c>
      <c r="BQ342" s="16" t="str">
        <f ca="1">IF(OR(data!$BX342=BP$1,data!$BY342=BP$1),data!$BW342,"")</f>
        <v/>
      </c>
      <c r="BR342" s="17" t="str">
        <f ca="1">IF(data!$BX342=BS$1,data!$BW342,"")</f>
        <v/>
      </c>
      <c r="BS342" s="17" t="str">
        <f ca="1">IF(data!$BY342=BS$1,data!$BW342,"")</f>
        <v/>
      </c>
      <c r="BT342" s="17" t="str">
        <f ca="1">IF(OR(data!$BX342=BS$1,data!$BY342=BS$1),data!$BW342,"")</f>
        <v/>
      </c>
    </row>
    <row r="343" spans="1:72" s="11" customFormat="1" x14ac:dyDescent="0.25">
      <c r="A343" s="16" t="str">
        <f ca="1">IF(data!$BX343=B$1,data!$BW343,"")</f>
        <v/>
      </c>
      <c r="B343" s="16" t="str">
        <f ca="1">IF(data!$BY343=B$1,data!$BW343,"")</f>
        <v/>
      </c>
      <c r="C343" s="16" t="str">
        <f ca="1">IF(OR(data!$BX343=B$1,data!$BY343=B$1),data!$BW343,"")</f>
        <v/>
      </c>
      <c r="D343" s="17" t="str">
        <f ca="1">IF(data!$BX343=E$1,data!$BW343,"")</f>
        <v/>
      </c>
      <c r="E343" s="17" t="str">
        <f ca="1">IF(data!$BY343=E$1,data!$BW343,"")</f>
        <v/>
      </c>
      <c r="F343" s="17" t="str">
        <f ca="1">IF(OR(data!$BX343=E$1,data!$BY343=E$1),data!$BW343,"")</f>
        <v/>
      </c>
      <c r="G343" s="16" t="str">
        <f ca="1">IF(data!$BX343=H$1,data!$BW343,"")</f>
        <v/>
      </c>
      <c r="H343" s="16" t="str">
        <f ca="1">IF(data!$BY343=H$1,data!$BW343,"")</f>
        <v/>
      </c>
      <c r="I343" s="16" t="str">
        <f ca="1">IF(OR(data!$BX343=H$1,data!$BY343=H$1),data!$BW343,"")</f>
        <v/>
      </c>
      <c r="J343" s="17" t="str">
        <f ca="1">IF(data!$BX343=K$1,data!$BW343,"")</f>
        <v/>
      </c>
      <c r="K343" s="17" t="str">
        <f ca="1">IF(data!$BY343=K$1,data!$BW343,"")</f>
        <v/>
      </c>
      <c r="L343" s="17" t="str">
        <f ca="1">IF(OR(data!$BX343=K$1,data!$BY343=K$1),data!$BW343,"")</f>
        <v/>
      </c>
      <c r="M343" s="16" t="str">
        <f ca="1">IF(data!$BX343=N$1,data!$BW343,"")</f>
        <v/>
      </c>
      <c r="N343" s="16" t="str">
        <f ca="1">IF(data!$BY343=N$1,data!$BW343,"")</f>
        <v/>
      </c>
      <c r="O343" s="16" t="str">
        <f ca="1">IF(OR(data!$BX343=N$1,data!$BY343=N$1),data!$BW343,"")</f>
        <v/>
      </c>
      <c r="P343" s="17" t="str">
        <f ca="1">IF(data!$BX343=Q$1,data!$BW343,"")</f>
        <v/>
      </c>
      <c r="Q343" s="17" t="str">
        <f ca="1">IF(data!$BY343=Q$1,data!$BW343,"")</f>
        <v/>
      </c>
      <c r="R343" s="17" t="str">
        <f ca="1">IF(OR(data!$BX343=Q$1,data!$BY343=Q$1),data!$BW343,"")</f>
        <v/>
      </c>
      <c r="S343" s="16" t="str">
        <f ca="1">IF(data!$BX343=T$1,data!$BW343,"")</f>
        <v/>
      </c>
      <c r="T343" s="16" t="str">
        <f ca="1">IF(data!$BY343=T$1,data!$BW343,"")</f>
        <v/>
      </c>
      <c r="U343" s="16" t="str">
        <f ca="1">IF(OR(data!$BX343=T$1,data!$BY343=T$1),data!$BW343,"")</f>
        <v/>
      </c>
      <c r="V343" s="17" t="str">
        <f ca="1">IF(data!$BX343=W$1,data!$BW343,"")</f>
        <v/>
      </c>
      <c r="W343" s="17" t="str">
        <f ca="1">IF(data!$BY343=W$1,data!$BW343,"")</f>
        <v/>
      </c>
      <c r="X343" s="17" t="str">
        <f ca="1">IF(OR(data!$BX343=W$1,data!$BY343=W$1),data!$BW343,"")</f>
        <v/>
      </c>
      <c r="Y343" s="16" t="str">
        <f ca="1">IF(data!$BX343=Z$1,data!$BW343,"")</f>
        <v/>
      </c>
      <c r="Z343" s="16" t="str">
        <f ca="1">IF(data!$BY343=Z$1,data!$BW343,"")</f>
        <v/>
      </c>
      <c r="AA343" s="16" t="str">
        <f ca="1">IF(OR(data!$BX343=Z$1,data!$BY343=Z$1),data!$BW343,"")</f>
        <v/>
      </c>
      <c r="AB343" s="17" t="str">
        <f ca="1">IF(data!$BX343=AC$1,data!$BW343,"")</f>
        <v/>
      </c>
      <c r="AC343" s="17" t="str">
        <f ca="1">IF(data!$BY343=AC$1,data!$BW343,"")</f>
        <v/>
      </c>
      <c r="AD343" s="17" t="str">
        <f ca="1">IF(OR(data!$BX343=AC$1,data!$BY343=AC$1),data!$BW343,"")</f>
        <v/>
      </c>
      <c r="AE343" s="16" t="str">
        <f ca="1">IF(data!$BX343=AF$1,data!$BW343,"")</f>
        <v/>
      </c>
      <c r="AF343" s="16" t="str">
        <f ca="1">IF(data!$BY343=AF$1,data!$BW343,"")</f>
        <v/>
      </c>
      <c r="AG343" s="16" t="str">
        <f ca="1">IF(OR(data!$BX343=AF$1,data!$BY343=AF$1),data!$BW343,"")</f>
        <v/>
      </c>
      <c r="AH343" s="17" t="str">
        <f ca="1">IF(data!$BX343=AI$1,data!$BW343,"")</f>
        <v/>
      </c>
      <c r="AI343" s="17" t="str">
        <f ca="1">IF(data!$BY343=AI$1,data!$BW343,"")</f>
        <v/>
      </c>
      <c r="AJ343" s="17" t="str">
        <f ca="1">IF(OR(data!$BX343=AI$1,data!$BY343=AI$1),data!$BW343,"")</f>
        <v/>
      </c>
      <c r="AK343" s="16" t="str">
        <f ca="1">IF(data!$BX343=AL$1,data!$BW343,"")</f>
        <v/>
      </c>
      <c r="AL343" s="16" t="str">
        <f ca="1">IF(data!$BY343=AL$1,data!$BW343,"")</f>
        <v/>
      </c>
      <c r="AM343" s="16" t="str">
        <f ca="1">IF(OR(data!$BX343=AL$1,data!$BY343=AL$1),data!$BW343,"")</f>
        <v/>
      </c>
      <c r="AN343" s="17" t="str">
        <f ca="1">IF(data!$BX343=AO$1,data!$BW343,"")</f>
        <v/>
      </c>
      <c r="AO343" s="17" t="str">
        <f ca="1">IF(data!$BY343=AO$1,data!$BW343,"")</f>
        <v/>
      </c>
      <c r="AP343" s="17" t="str">
        <f ca="1">IF(OR(data!$BX343=AO$1,data!$BY343=AO$1),data!$BW343,"")</f>
        <v/>
      </c>
      <c r="AQ343" s="16" t="str">
        <f ca="1">IF(data!$BX343=AR$1,data!$BW343,"")</f>
        <v/>
      </c>
      <c r="AR343" s="16" t="str">
        <f ca="1">IF(data!$BY343=AR$1,data!$BW343,"")</f>
        <v/>
      </c>
      <c r="AS343" s="16" t="str">
        <f ca="1">IF(OR(data!$BX343=AR$1,data!$BY343=AR$1),data!$BW343,"")</f>
        <v/>
      </c>
      <c r="AT343" s="17" t="str">
        <f ca="1">IF(data!$BX343=AU$1,data!$BW343,"")</f>
        <v/>
      </c>
      <c r="AU343" s="17" t="str">
        <f ca="1">IF(data!$BY343=AU$1,data!$BW343,"")</f>
        <v/>
      </c>
      <c r="AV343" s="17" t="str">
        <f ca="1">IF(OR(data!$BX343=AU$1,data!$BY343=AU$1),data!$BW343,"")</f>
        <v/>
      </c>
      <c r="AW343" s="16" t="str">
        <f ca="1">IF(data!$BX343=AX$1,data!$BW343,"")</f>
        <v/>
      </c>
      <c r="AX343" s="16" t="str">
        <f ca="1">IF(data!$BY343=AX$1,data!$BW343,"")</f>
        <v/>
      </c>
      <c r="AY343" s="16" t="str">
        <f ca="1">IF(OR(data!$BX343=AX$1,data!$BY343=AX$1),data!$BW343,"")</f>
        <v/>
      </c>
      <c r="AZ343" s="17" t="str">
        <f ca="1">IF(data!$BX343=BA$1,data!$BW343,"")</f>
        <v/>
      </c>
      <c r="BA343" s="17" t="str">
        <f ca="1">IF(data!$BY343=BA$1,data!$BW343,"")</f>
        <v/>
      </c>
      <c r="BB343" s="17" t="str">
        <f ca="1">IF(OR(data!$BX343=BA$1,data!$BY343=BA$1),data!$BW343,"")</f>
        <v/>
      </c>
      <c r="BC343" s="16" t="str">
        <f ca="1">IF(data!$BX343=BD$1,data!$BW343,"")</f>
        <v/>
      </c>
      <c r="BD343" s="16" t="str">
        <f ca="1">IF(data!$BY343=BD$1,data!$BW343,"")</f>
        <v/>
      </c>
      <c r="BE343" s="16" t="str">
        <f ca="1">IF(OR(data!$BX343=BD$1,data!$BY343=BD$1),data!$BW343,"")</f>
        <v/>
      </c>
      <c r="BF343" s="17" t="str">
        <f ca="1">IF(data!$BX343=BG$1,data!$BW343,"")</f>
        <v/>
      </c>
      <c r="BG343" s="17" t="str">
        <f ca="1">IF(data!$BY343=BG$1,data!$BW343,"")</f>
        <v/>
      </c>
      <c r="BH343" s="17" t="str">
        <f ca="1">IF(OR(data!$BX343=BG$1,data!$BY343=BG$1),data!$BW343,"")</f>
        <v/>
      </c>
      <c r="BI343" s="16" t="str">
        <f ca="1">IF(data!$BX343=BJ$1,data!$BW343,"")</f>
        <v/>
      </c>
      <c r="BJ343" s="16" t="str">
        <f ca="1">IF(data!$BY343=BJ$1,data!$BW343,"")</f>
        <v/>
      </c>
      <c r="BK343" s="16" t="str">
        <f ca="1">IF(OR(data!$BX343=BJ$1,data!$BY343=BJ$1),data!$BW343,"")</f>
        <v/>
      </c>
      <c r="BL343" s="17" t="str">
        <f ca="1">IF(data!$BX343=BM$1,data!$BW343,"")</f>
        <v/>
      </c>
      <c r="BM343" s="17" t="str">
        <f ca="1">IF(data!$BY343=BM$1,data!$BW343,"")</f>
        <v/>
      </c>
      <c r="BN343" s="17" t="str">
        <f ca="1">IF(OR(data!$BX343=BM$1,data!$BY343=BM$1),data!$BW343,"")</f>
        <v/>
      </c>
      <c r="BO343" s="16" t="str">
        <f ca="1">IF(data!$BX343=BP$1,data!$BW343,"")</f>
        <v/>
      </c>
      <c r="BP343" s="16" t="str">
        <f ca="1">IF(data!$BY343=BP$1,data!$BW343,"")</f>
        <v/>
      </c>
      <c r="BQ343" s="16" t="str">
        <f ca="1">IF(OR(data!$BX343=BP$1,data!$BY343=BP$1),data!$BW343,"")</f>
        <v/>
      </c>
      <c r="BR343" s="17" t="str">
        <f ca="1">IF(data!$BX343=BS$1,data!$BW343,"")</f>
        <v/>
      </c>
      <c r="BS343" s="17" t="str">
        <f ca="1">IF(data!$BY343=BS$1,data!$BW343,"")</f>
        <v/>
      </c>
      <c r="BT343" s="17" t="str">
        <f ca="1">IF(OR(data!$BX343=BS$1,data!$BY343=BS$1),data!$BW343,"")</f>
        <v/>
      </c>
    </row>
    <row r="344" spans="1:72" s="11" customFormat="1" x14ac:dyDescent="0.25">
      <c r="A344" s="16" t="str">
        <f ca="1">IF(data!$BX344=B$1,data!$BW344,"")</f>
        <v/>
      </c>
      <c r="B344" s="16" t="str">
        <f ca="1">IF(data!$BY344=B$1,data!$BW344,"")</f>
        <v/>
      </c>
      <c r="C344" s="16" t="str">
        <f ca="1">IF(OR(data!$BX344=B$1,data!$BY344=B$1),data!$BW344,"")</f>
        <v/>
      </c>
      <c r="D344" s="17" t="str">
        <f ca="1">IF(data!$BX344=E$1,data!$BW344,"")</f>
        <v/>
      </c>
      <c r="E344" s="17" t="str">
        <f ca="1">IF(data!$BY344=E$1,data!$BW344,"")</f>
        <v/>
      </c>
      <c r="F344" s="17" t="str">
        <f ca="1">IF(OR(data!$BX344=E$1,data!$BY344=E$1),data!$BW344,"")</f>
        <v/>
      </c>
      <c r="G344" s="16" t="str">
        <f ca="1">IF(data!$BX344=H$1,data!$BW344,"")</f>
        <v/>
      </c>
      <c r="H344" s="16" t="str">
        <f ca="1">IF(data!$BY344=H$1,data!$BW344,"")</f>
        <v/>
      </c>
      <c r="I344" s="16" t="str">
        <f ca="1">IF(OR(data!$BX344=H$1,data!$BY344=H$1),data!$BW344,"")</f>
        <v/>
      </c>
      <c r="J344" s="17" t="str">
        <f ca="1">IF(data!$BX344=K$1,data!$BW344,"")</f>
        <v/>
      </c>
      <c r="K344" s="17" t="str">
        <f ca="1">IF(data!$BY344=K$1,data!$BW344,"")</f>
        <v/>
      </c>
      <c r="L344" s="17" t="str">
        <f ca="1">IF(OR(data!$BX344=K$1,data!$BY344=K$1),data!$BW344,"")</f>
        <v/>
      </c>
      <c r="M344" s="16" t="str">
        <f ca="1">IF(data!$BX344=N$1,data!$BW344,"")</f>
        <v/>
      </c>
      <c r="N344" s="16" t="str">
        <f ca="1">IF(data!$BY344=N$1,data!$BW344,"")</f>
        <v/>
      </c>
      <c r="O344" s="16" t="str">
        <f ca="1">IF(OR(data!$BX344=N$1,data!$BY344=N$1),data!$BW344,"")</f>
        <v/>
      </c>
      <c r="P344" s="17" t="str">
        <f ca="1">IF(data!$BX344=Q$1,data!$BW344,"")</f>
        <v/>
      </c>
      <c r="Q344" s="17" t="str">
        <f ca="1">IF(data!$BY344=Q$1,data!$BW344,"")</f>
        <v/>
      </c>
      <c r="R344" s="17" t="str">
        <f ca="1">IF(OR(data!$BX344=Q$1,data!$BY344=Q$1),data!$BW344,"")</f>
        <v/>
      </c>
      <c r="S344" s="16" t="str">
        <f ca="1">IF(data!$BX344=T$1,data!$BW344,"")</f>
        <v/>
      </c>
      <c r="T344" s="16" t="str">
        <f ca="1">IF(data!$BY344=T$1,data!$BW344,"")</f>
        <v/>
      </c>
      <c r="U344" s="16" t="str">
        <f ca="1">IF(OR(data!$BX344=T$1,data!$BY344=T$1),data!$BW344,"")</f>
        <v/>
      </c>
      <c r="V344" s="17" t="str">
        <f ca="1">IF(data!$BX344=W$1,data!$BW344,"")</f>
        <v/>
      </c>
      <c r="W344" s="17" t="str">
        <f ca="1">IF(data!$BY344=W$1,data!$BW344,"")</f>
        <v/>
      </c>
      <c r="X344" s="17" t="str">
        <f ca="1">IF(OR(data!$BX344=W$1,data!$BY344=W$1),data!$BW344,"")</f>
        <v/>
      </c>
      <c r="Y344" s="16" t="str">
        <f ca="1">IF(data!$BX344=Z$1,data!$BW344,"")</f>
        <v/>
      </c>
      <c r="Z344" s="16" t="str">
        <f ca="1">IF(data!$BY344=Z$1,data!$BW344,"")</f>
        <v/>
      </c>
      <c r="AA344" s="16" t="str">
        <f ca="1">IF(OR(data!$BX344=Z$1,data!$BY344=Z$1),data!$BW344,"")</f>
        <v/>
      </c>
      <c r="AB344" s="17" t="str">
        <f ca="1">IF(data!$BX344=AC$1,data!$BW344,"")</f>
        <v/>
      </c>
      <c r="AC344" s="17" t="str">
        <f ca="1">IF(data!$BY344=AC$1,data!$BW344,"")</f>
        <v/>
      </c>
      <c r="AD344" s="17" t="str">
        <f ca="1">IF(OR(data!$BX344=AC$1,data!$BY344=AC$1),data!$BW344,"")</f>
        <v/>
      </c>
      <c r="AE344" s="16" t="str">
        <f ca="1">IF(data!$BX344=AF$1,data!$BW344,"")</f>
        <v/>
      </c>
      <c r="AF344" s="16" t="str">
        <f ca="1">IF(data!$BY344=AF$1,data!$BW344,"")</f>
        <v/>
      </c>
      <c r="AG344" s="16" t="str">
        <f ca="1">IF(OR(data!$BX344=AF$1,data!$BY344=AF$1),data!$BW344,"")</f>
        <v/>
      </c>
      <c r="AH344" s="17" t="str">
        <f ca="1">IF(data!$BX344=AI$1,data!$BW344,"")</f>
        <v/>
      </c>
      <c r="AI344" s="17" t="str">
        <f ca="1">IF(data!$BY344=AI$1,data!$BW344,"")</f>
        <v/>
      </c>
      <c r="AJ344" s="17" t="str">
        <f ca="1">IF(OR(data!$BX344=AI$1,data!$BY344=AI$1),data!$BW344,"")</f>
        <v/>
      </c>
      <c r="AK344" s="16" t="str">
        <f ca="1">IF(data!$BX344=AL$1,data!$BW344,"")</f>
        <v/>
      </c>
      <c r="AL344" s="16" t="str">
        <f ca="1">IF(data!$BY344=AL$1,data!$BW344,"")</f>
        <v/>
      </c>
      <c r="AM344" s="16" t="str">
        <f ca="1">IF(OR(data!$BX344=AL$1,data!$BY344=AL$1),data!$BW344,"")</f>
        <v/>
      </c>
      <c r="AN344" s="17" t="str">
        <f ca="1">IF(data!$BX344=AO$1,data!$BW344,"")</f>
        <v/>
      </c>
      <c r="AO344" s="17" t="str">
        <f ca="1">IF(data!$BY344=AO$1,data!$BW344,"")</f>
        <v/>
      </c>
      <c r="AP344" s="17" t="str">
        <f ca="1">IF(OR(data!$BX344=AO$1,data!$BY344=AO$1),data!$BW344,"")</f>
        <v/>
      </c>
      <c r="AQ344" s="16" t="str">
        <f ca="1">IF(data!$BX344=AR$1,data!$BW344,"")</f>
        <v/>
      </c>
      <c r="AR344" s="16" t="str">
        <f ca="1">IF(data!$BY344=AR$1,data!$BW344,"")</f>
        <v/>
      </c>
      <c r="AS344" s="16" t="str">
        <f ca="1">IF(OR(data!$BX344=AR$1,data!$BY344=AR$1),data!$BW344,"")</f>
        <v/>
      </c>
      <c r="AT344" s="17" t="str">
        <f ca="1">IF(data!$BX344=AU$1,data!$BW344,"")</f>
        <v/>
      </c>
      <c r="AU344" s="17" t="str">
        <f ca="1">IF(data!$BY344=AU$1,data!$BW344,"")</f>
        <v/>
      </c>
      <c r="AV344" s="17" t="str">
        <f ca="1">IF(OR(data!$BX344=AU$1,data!$BY344=AU$1),data!$BW344,"")</f>
        <v/>
      </c>
      <c r="AW344" s="16" t="str">
        <f ca="1">IF(data!$BX344=AX$1,data!$BW344,"")</f>
        <v/>
      </c>
      <c r="AX344" s="16" t="str">
        <f ca="1">IF(data!$BY344=AX$1,data!$BW344,"")</f>
        <v/>
      </c>
      <c r="AY344" s="16" t="str">
        <f ca="1">IF(OR(data!$BX344=AX$1,data!$BY344=AX$1),data!$BW344,"")</f>
        <v/>
      </c>
      <c r="AZ344" s="17" t="str">
        <f ca="1">IF(data!$BX344=BA$1,data!$BW344,"")</f>
        <v/>
      </c>
      <c r="BA344" s="17" t="str">
        <f ca="1">IF(data!$BY344=BA$1,data!$BW344,"")</f>
        <v/>
      </c>
      <c r="BB344" s="17" t="str">
        <f ca="1">IF(OR(data!$BX344=BA$1,data!$BY344=BA$1),data!$BW344,"")</f>
        <v/>
      </c>
      <c r="BC344" s="16" t="str">
        <f ca="1">IF(data!$BX344=BD$1,data!$BW344,"")</f>
        <v/>
      </c>
      <c r="BD344" s="16" t="str">
        <f ca="1">IF(data!$BY344=BD$1,data!$BW344,"")</f>
        <v/>
      </c>
      <c r="BE344" s="16" t="str">
        <f ca="1">IF(OR(data!$BX344=BD$1,data!$BY344=BD$1),data!$BW344,"")</f>
        <v/>
      </c>
      <c r="BF344" s="17" t="str">
        <f ca="1">IF(data!$BX344=BG$1,data!$BW344,"")</f>
        <v/>
      </c>
      <c r="BG344" s="17" t="str">
        <f ca="1">IF(data!$BY344=BG$1,data!$BW344,"")</f>
        <v/>
      </c>
      <c r="BH344" s="17" t="str">
        <f ca="1">IF(OR(data!$BX344=BG$1,data!$BY344=BG$1),data!$BW344,"")</f>
        <v/>
      </c>
      <c r="BI344" s="16" t="str">
        <f ca="1">IF(data!$BX344=BJ$1,data!$BW344,"")</f>
        <v/>
      </c>
      <c r="BJ344" s="16" t="str">
        <f ca="1">IF(data!$BY344=BJ$1,data!$BW344,"")</f>
        <v/>
      </c>
      <c r="BK344" s="16" t="str">
        <f ca="1">IF(OR(data!$BX344=BJ$1,data!$BY344=BJ$1),data!$BW344,"")</f>
        <v/>
      </c>
      <c r="BL344" s="17" t="str">
        <f ca="1">IF(data!$BX344=BM$1,data!$BW344,"")</f>
        <v/>
      </c>
      <c r="BM344" s="17" t="str">
        <f ca="1">IF(data!$BY344=BM$1,data!$BW344,"")</f>
        <v/>
      </c>
      <c r="BN344" s="17" t="str">
        <f ca="1">IF(OR(data!$BX344=BM$1,data!$BY344=BM$1),data!$BW344,"")</f>
        <v/>
      </c>
      <c r="BO344" s="16" t="str">
        <f ca="1">IF(data!$BX344=BP$1,data!$BW344,"")</f>
        <v/>
      </c>
      <c r="BP344" s="16" t="str">
        <f ca="1">IF(data!$BY344=BP$1,data!$BW344,"")</f>
        <v/>
      </c>
      <c r="BQ344" s="16" t="str">
        <f ca="1">IF(OR(data!$BX344=BP$1,data!$BY344=BP$1),data!$BW344,"")</f>
        <v/>
      </c>
      <c r="BR344" s="17" t="str">
        <f ca="1">IF(data!$BX344=BS$1,data!$BW344,"")</f>
        <v/>
      </c>
      <c r="BS344" s="17" t="str">
        <f ca="1">IF(data!$BY344=BS$1,data!$BW344,"")</f>
        <v/>
      </c>
      <c r="BT344" s="17" t="str">
        <f ca="1">IF(OR(data!$BX344=BS$1,data!$BY344=BS$1),data!$BW344,"")</f>
        <v/>
      </c>
    </row>
    <row r="345" spans="1:72" s="11" customFormat="1" x14ac:dyDescent="0.25">
      <c r="A345" s="16" t="str">
        <f ca="1">IF(data!$BX345=B$1,data!$BW345,"")</f>
        <v/>
      </c>
      <c r="B345" s="16" t="str">
        <f ca="1">IF(data!$BY345=B$1,data!$BW345,"")</f>
        <v/>
      </c>
      <c r="C345" s="16" t="str">
        <f ca="1">IF(OR(data!$BX345=B$1,data!$BY345=B$1),data!$BW345,"")</f>
        <v/>
      </c>
      <c r="D345" s="17" t="str">
        <f ca="1">IF(data!$BX345=E$1,data!$BW345,"")</f>
        <v/>
      </c>
      <c r="E345" s="17" t="str">
        <f ca="1">IF(data!$BY345=E$1,data!$BW345,"")</f>
        <v/>
      </c>
      <c r="F345" s="17" t="str">
        <f ca="1">IF(OR(data!$BX345=E$1,data!$BY345=E$1),data!$BW345,"")</f>
        <v/>
      </c>
      <c r="G345" s="16" t="str">
        <f ca="1">IF(data!$BX345=H$1,data!$BW345,"")</f>
        <v/>
      </c>
      <c r="H345" s="16" t="str">
        <f ca="1">IF(data!$BY345=H$1,data!$BW345,"")</f>
        <v/>
      </c>
      <c r="I345" s="16" t="str">
        <f ca="1">IF(OR(data!$BX345=H$1,data!$BY345=H$1),data!$BW345,"")</f>
        <v/>
      </c>
      <c r="J345" s="17" t="str">
        <f ca="1">IF(data!$BX345=K$1,data!$BW345,"")</f>
        <v/>
      </c>
      <c r="K345" s="17" t="str">
        <f ca="1">IF(data!$BY345=K$1,data!$BW345,"")</f>
        <v/>
      </c>
      <c r="L345" s="17" t="str">
        <f ca="1">IF(OR(data!$BX345=K$1,data!$BY345=K$1),data!$BW345,"")</f>
        <v/>
      </c>
      <c r="M345" s="16" t="str">
        <f ca="1">IF(data!$BX345=N$1,data!$BW345,"")</f>
        <v/>
      </c>
      <c r="N345" s="16" t="str">
        <f ca="1">IF(data!$BY345=N$1,data!$BW345,"")</f>
        <v/>
      </c>
      <c r="O345" s="16" t="str">
        <f ca="1">IF(OR(data!$BX345=N$1,data!$BY345=N$1),data!$BW345,"")</f>
        <v/>
      </c>
      <c r="P345" s="17" t="str">
        <f ca="1">IF(data!$BX345=Q$1,data!$BW345,"")</f>
        <v/>
      </c>
      <c r="Q345" s="17" t="str">
        <f ca="1">IF(data!$BY345=Q$1,data!$BW345,"")</f>
        <v/>
      </c>
      <c r="R345" s="17" t="str">
        <f ca="1">IF(OR(data!$BX345=Q$1,data!$BY345=Q$1),data!$BW345,"")</f>
        <v/>
      </c>
      <c r="S345" s="16" t="str">
        <f ca="1">IF(data!$BX345=T$1,data!$BW345,"")</f>
        <v/>
      </c>
      <c r="T345" s="16" t="str">
        <f ca="1">IF(data!$BY345=T$1,data!$BW345,"")</f>
        <v/>
      </c>
      <c r="U345" s="16" t="str">
        <f ca="1">IF(OR(data!$BX345=T$1,data!$BY345=T$1),data!$BW345,"")</f>
        <v/>
      </c>
      <c r="V345" s="17" t="str">
        <f ca="1">IF(data!$BX345=W$1,data!$BW345,"")</f>
        <v/>
      </c>
      <c r="W345" s="17" t="str">
        <f ca="1">IF(data!$BY345=W$1,data!$BW345,"")</f>
        <v/>
      </c>
      <c r="X345" s="17" t="str">
        <f ca="1">IF(OR(data!$BX345=W$1,data!$BY345=W$1),data!$BW345,"")</f>
        <v/>
      </c>
      <c r="Y345" s="16" t="str">
        <f ca="1">IF(data!$BX345=Z$1,data!$BW345,"")</f>
        <v/>
      </c>
      <c r="Z345" s="16" t="str">
        <f ca="1">IF(data!$BY345=Z$1,data!$BW345,"")</f>
        <v/>
      </c>
      <c r="AA345" s="16" t="str">
        <f ca="1">IF(OR(data!$BX345=Z$1,data!$BY345=Z$1),data!$BW345,"")</f>
        <v/>
      </c>
      <c r="AB345" s="17" t="str">
        <f ca="1">IF(data!$BX345=AC$1,data!$BW345,"")</f>
        <v/>
      </c>
      <c r="AC345" s="17" t="str">
        <f ca="1">IF(data!$BY345=AC$1,data!$BW345,"")</f>
        <v/>
      </c>
      <c r="AD345" s="17" t="str">
        <f ca="1">IF(OR(data!$BX345=AC$1,data!$BY345=AC$1),data!$BW345,"")</f>
        <v/>
      </c>
      <c r="AE345" s="16" t="str">
        <f ca="1">IF(data!$BX345=AF$1,data!$BW345,"")</f>
        <v/>
      </c>
      <c r="AF345" s="16" t="str">
        <f ca="1">IF(data!$BY345=AF$1,data!$BW345,"")</f>
        <v/>
      </c>
      <c r="AG345" s="16" t="str">
        <f ca="1">IF(OR(data!$BX345=AF$1,data!$BY345=AF$1),data!$BW345,"")</f>
        <v/>
      </c>
      <c r="AH345" s="17" t="str">
        <f ca="1">IF(data!$BX345=AI$1,data!$BW345,"")</f>
        <v/>
      </c>
      <c r="AI345" s="17" t="str">
        <f ca="1">IF(data!$BY345=AI$1,data!$BW345,"")</f>
        <v/>
      </c>
      <c r="AJ345" s="17" t="str">
        <f ca="1">IF(OR(data!$BX345=AI$1,data!$BY345=AI$1),data!$BW345,"")</f>
        <v/>
      </c>
      <c r="AK345" s="16" t="str">
        <f ca="1">IF(data!$BX345=AL$1,data!$BW345,"")</f>
        <v/>
      </c>
      <c r="AL345" s="16" t="str">
        <f ca="1">IF(data!$BY345=AL$1,data!$BW345,"")</f>
        <v/>
      </c>
      <c r="AM345" s="16" t="str">
        <f ca="1">IF(OR(data!$BX345=AL$1,data!$BY345=AL$1),data!$BW345,"")</f>
        <v/>
      </c>
      <c r="AN345" s="17" t="str">
        <f ca="1">IF(data!$BX345=AO$1,data!$BW345,"")</f>
        <v/>
      </c>
      <c r="AO345" s="17" t="str">
        <f ca="1">IF(data!$BY345=AO$1,data!$BW345,"")</f>
        <v/>
      </c>
      <c r="AP345" s="17" t="str">
        <f ca="1">IF(OR(data!$BX345=AO$1,data!$BY345=AO$1),data!$BW345,"")</f>
        <v/>
      </c>
      <c r="AQ345" s="16" t="str">
        <f ca="1">IF(data!$BX345=AR$1,data!$BW345,"")</f>
        <v/>
      </c>
      <c r="AR345" s="16" t="str">
        <f ca="1">IF(data!$BY345=AR$1,data!$BW345,"")</f>
        <v/>
      </c>
      <c r="AS345" s="16" t="str">
        <f ca="1">IF(OR(data!$BX345=AR$1,data!$BY345=AR$1),data!$BW345,"")</f>
        <v/>
      </c>
      <c r="AT345" s="17" t="str">
        <f ca="1">IF(data!$BX345=AU$1,data!$BW345,"")</f>
        <v/>
      </c>
      <c r="AU345" s="17" t="str">
        <f ca="1">IF(data!$BY345=AU$1,data!$BW345,"")</f>
        <v/>
      </c>
      <c r="AV345" s="17" t="str">
        <f ca="1">IF(OR(data!$BX345=AU$1,data!$BY345=AU$1),data!$BW345,"")</f>
        <v/>
      </c>
      <c r="AW345" s="16" t="str">
        <f ca="1">IF(data!$BX345=AX$1,data!$BW345,"")</f>
        <v/>
      </c>
      <c r="AX345" s="16" t="str">
        <f ca="1">IF(data!$BY345=AX$1,data!$BW345,"")</f>
        <v/>
      </c>
      <c r="AY345" s="16" t="str">
        <f ca="1">IF(OR(data!$BX345=AX$1,data!$BY345=AX$1),data!$BW345,"")</f>
        <v/>
      </c>
      <c r="AZ345" s="17" t="str">
        <f ca="1">IF(data!$BX345=BA$1,data!$BW345,"")</f>
        <v/>
      </c>
      <c r="BA345" s="17" t="str">
        <f ca="1">IF(data!$BY345=BA$1,data!$BW345,"")</f>
        <v/>
      </c>
      <c r="BB345" s="17" t="str">
        <f ca="1">IF(OR(data!$BX345=BA$1,data!$BY345=BA$1),data!$BW345,"")</f>
        <v/>
      </c>
      <c r="BC345" s="16" t="str">
        <f ca="1">IF(data!$BX345=BD$1,data!$BW345,"")</f>
        <v/>
      </c>
      <c r="BD345" s="16" t="str">
        <f ca="1">IF(data!$BY345=BD$1,data!$BW345,"")</f>
        <v/>
      </c>
      <c r="BE345" s="16" t="str">
        <f ca="1">IF(OR(data!$BX345=BD$1,data!$BY345=BD$1),data!$BW345,"")</f>
        <v/>
      </c>
      <c r="BF345" s="17" t="str">
        <f ca="1">IF(data!$BX345=BG$1,data!$BW345,"")</f>
        <v/>
      </c>
      <c r="BG345" s="17" t="str">
        <f ca="1">IF(data!$BY345=BG$1,data!$BW345,"")</f>
        <v/>
      </c>
      <c r="BH345" s="17" t="str">
        <f ca="1">IF(OR(data!$BX345=BG$1,data!$BY345=BG$1),data!$BW345,"")</f>
        <v/>
      </c>
      <c r="BI345" s="16" t="str">
        <f ca="1">IF(data!$BX345=BJ$1,data!$BW345,"")</f>
        <v/>
      </c>
      <c r="BJ345" s="16" t="str">
        <f ca="1">IF(data!$BY345=BJ$1,data!$BW345,"")</f>
        <v/>
      </c>
      <c r="BK345" s="16" t="str">
        <f ca="1">IF(OR(data!$BX345=BJ$1,data!$BY345=BJ$1),data!$BW345,"")</f>
        <v/>
      </c>
      <c r="BL345" s="17" t="str">
        <f ca="1">IF(data!$BX345=BM$1,data!$BW345,"")</f>
        <v/>
      </c>
      <c r="BM345" s="17" t="str">
        <f ca="1">IF(data!$BY345=BM$1,data!$BW345,"")</f>
        <v/>
      </c>
      <c r="BN345" s="17" t="str">
        <f ca="1">IF(OR(data!$BX345=BM$1,data!$BY345=BM$1),data!$BW345,"")</f>
        <v/>
      </c>
      <c r="BO345" s="16" t="str">
        <f ca="1">IF(data!$BX345=BP$1,data!$BW345,"")</f>
        <v/>
      </c>
      <c r="BP345" s="16" t="str">
        <f ca="1">IF(data!$BY345=BP$1,data!$BW345,"")</f>
        <v/>
      </c>
      <c r="BQ345" s="16" t="str">
        <f ca="1">IF(OR(data!$BX345=BP$1,data!$BY345=BP$1),data!$BW345,"")</f>
        <v/>
      </c>
      <c r="BR345" s="17" t="str">
        <f ca="1">IF(data!$BX345=BS$1,data!$BW345,"")</f>
        <v/>
      </c>
      <c r="BS345" s="17" t="str">
        <f ca="1">IF(data!$BY345=BS$1,data!$BW345,"")</f>
        <v/>
      </c>
      <c r="BT345" s="17" t="str">
        <f ca="1">IF(OR(data!$BX345=BS$1,data!$BY345=BS$1),data!$BW345,"")</f>
        <v/>
      </c>
    </row>
    <row r="346" spans="1:72" s="11" customFormat="1" x14ac:dyDescent="0.25">
      <c r="A346" s="16" t="str">
        <f ca="1">IF(data!$BX346=B$1,data!$BW346,"")</f>
        <v/>
      </c>
      <c r="B346" s="16" t="str">
        <f ca="1">IF(data!$BY346=B$1,data!$BW346,"")</f>
        <v/>
      </c>
      <c r="C346" s="16" t="str">
        <f ca="1">IF(OR(data!$BX346=B$1,data!$BY346=B$1),data!$BW346,"")</f>
        <v/>
      </c>
      <c r="D346" s="17" t="str">
        <f ca="1">IF(data!$BX346=E$1,data!$BW346,"")</f>
        <v/>
      </c>
      <c r="E346" s="17" t="str">
        <f ca="1">IF(data!$BY346=E$1,data!$BW346,"")</f>
        <v/>
      </c>
      <c r="F346" s="17" t="str">
        <f ca="1">IF(OR(data!$BX346=E$1,data!$BY346=E$1),data!$BW346,"")</f>
        <v/>
      </c>
      <c r="G346" s="16" t="str">
        <f ca="1">IF(data!$BX346=H$1,data!$BW346,"")</f>
        <v/>
      </c>
      <c r="H346" s="16" t="str">
        <f ca="1">IF(data!$BY346=H$1,data!$BW346,"")</f>
        <v/>
      </c>
      <c r="I346" s="16" t="str">
        <f ca="1">IF(OR(data!$BX346=H$1,data!$BY346=H$1),data!$BW346,"")</f>
        <v/>
      </c>
      <c r="J346" s="17" t="str">
        <f ca="1">IF(data!$BX346=K$1,data!$BW346,"")</f>
        <v/>
      </c>
      <c r="K346" s="17" t="str">
        <f ca="1">IF(data!$BY346=K$1,data!$BW346,"")</f>
        <v/>
      </c>
      <c r="L346" s="17" t="str">
        <f ca="1">IF(OR(data!$BX346=K$1,data!$BY346=K$1),data!$BW346,"")</f>
        <v/>
      </c>
      <c r="M346" s="16" t="str">
        <f ca="1">IF(data!$BX346=N$1,data!$BW346,"")</f>
        <v/>
      </c>
      <c r="N346" s="16" t="str">
        <f ca="1">IF(data!$BY346=N$1,data!$BW346,"")</f>
        <v/>
      </c>
      <c r="O346" s="16" t="str">
        <f ca="1">IF(OR(data!$BX346=N$1,data!$BY346=N$1),data!$BW346,"")</f>
        <v/>
      </c>
      <c r="P346" s="17" t="str">
        <f ca="1">IF(data!$BX346=Q$1,data!$BW346,"")</f>
        <v/>
      </c>
      <c r="Q346" s="17" t="str">
        <f ca="1">IF(data!$BY346=Q$1,data!$BW346,"")</f>
        <v/>
      </c>
      <c r="R346" s="17" t="str">
        <f ca="1">IF(OR(data!$BX346=Q$1,data!$BY346=Q$1),data!$BW346,"")</f>
        <v/>
      </c>
      <c r="S346" s="16" t="str">
        <f ca="1">IF(data!$BX346=T$1,data!$BW346,"")</f>
        <v/>
      </c>
      <c r="T346" s="16" t="str">
        <f ca="1">IF(data!$BY346=T$1,data!$BW346,"")</f>
        <v/>
      </c>
      <c r="U346" s="16" t="str">
        <f ca="1">IF(OR(data!$BX346=T$1,data!$BY346=T$1),data!$BW346,"")</f>
        <v/>
      </c>
      <c r="V346" s="17" t="str">
        <f ca="1">IF(data!$BX346=W$1,data!$BW346,"")</f>
        <v/>
      </c>
      <c r="W346" s="17" t="str">
        <f ca="1">IF(data!$BY346=W$1,data!$BW346,"")</f>
        <v/>
      </c>
      <c r="X346" s="17" t="str">
        <f ca="1">IF(OR(data!$BX346=W$1,data!$BY346=W$1),data!$BW346,"")</f>
        <v/>
      </c>
      <c r="Y346" s="16" t="str">
        <f ca="1">IF(data!$BX346=Z$1,data!$BW346,"")</f>
        <v/>
      </c>
      <c r="Z346" s="16" t="str">
        <f ca="1">IF(data!$BY346=Z$1,data!$BW346,"")</f>
        <v/>
      </c>
      <c r="AA346" s="16" t="str">
        <f ca="1">IF(OR(data!$BX346=Z$1,data!$BY346=Z$1),data!$BW346,"")</f>
        <v/>
      </c>
      <c r="AB346" s="17" t="str">
        <f ca="1">IF(data!$BX346=AC$1,data!$BW346,"")</f>
        <v/>
      </c>
      <c r="AC346" s="17" t="str">
        <f ca="1">IF(data!$BY346=AC$1,data!$BW346,"")</f>
        <v/>
      </c>
      <c r="AD346" s="17" t="str">
        <f ca="1">IF(OR(data!$BX346=AC$1,data!$BY346=AC$1),data!$BW346,"")</f>
        <v/>
      </c>
      <c r="AE346" s="16" t="str">
        <f ca="1">IF(data!$BX346=AF$1,data!$BW346,"")</f>
        <v/>
      </c>
      <c r="AF346" s="16" t="str">
        <f ca="1">IF(data!$BY346=AF$1,data!$BW346,"")</f>
        <v/>
      </c>
      <c r="AG346" s="16" t="str">
        <f ca="1">IF(OR(data!$BX346=AF$1,data!$BY346=AF$1),data!$BW346,"")</f>
        <v/>
      </c>
      <c r="AH346" s="17" t="str">
        <f ca="1">IF(data!$BX346=AI$1,data!$BW346,"")</f>
        <v/>
      </c>
      <c r="AI346" s="17" t="str">
        <f ca="1">IF(data!$BY346=AI$1,data!$BW346,"")</f>
        <v/>
      </c>
      <c r="AJ346" s="17" t="str">
        <f ca="1">IF(OR(data!$BX346=AI$1,data!$BY346=AI$1),data!$BW346,"")</f>
        <v/>
      </c>
      <c r="AK346" s="16" t="str">
        <f ca="1">IF(data!$BX346=AL$1,data!$BW346,"")</f>
        <v/>
      </c>
      <c r="AL346" s="16" t="str">
        <f ca="1">IF(data!$BY346=AL$1,data!$BW346,"")</f>
        <v/>
      </c>
      <c r="AM346" s="16" t="str">
        <f ca="1">IF(OR(data!$BX346=AL$1,data!$BY346=AL$1),data!$BW346,"")</f>
        <v/>
      </c>
      <c r="AN346" s="17" t="str">
        <f ca="1">IF(data!$BX346=AO$1,data!$BW346,"")</f>
        <v/>
      </c>
      <c r="AO346" s="17" t="str">
        <f ca="1">IF(data!$BY346=AO$1,data!$BW346,"")</f>
        <v/>
      </c>
      <c r="AP346" s="17" t="str">
        <f ca="1">IF(OR(data!$BX346=AO$1,data!$BY346=AO$1),data!$BW346,"")</f>
        <v/>
      </c>
      <c r="AQ346" s="16" t="str">
        <f ca="1">IF(data!$BX346=AR$1,data!$BW346,"")</f>
        <v/>
      </c>
      <c r="AR346" s="16" t="str">
        <f ca="1">IF(data!$BY346=AR$1,data!$BW346,"")</f>
        <v/>
      </c>
      <c r="AS346" s="16" t="str">
        <f ca="1">IF(OR(data!$BX346=AR$1,data!$BY346=AR$1),data!$BW346,"")</f>
        <v/>
      </c>
      <c r="AT346" s="17" t="str">
        <f ca="1">IF(data!$BX346=AU$1,data!$BW346,"")</f>
        <v/>
      </c>
      <c r="AU346" s="17" t="str">
        <f ca="1">IF(data!$BY346=AU$1,data!$BW346,"")</f>
        <v/>
      </c>
      <c r="AV346" s="17" t="str">
        <f ca="1">IF(OR(data!$BX346=AU$1,data!$BY346=AU$1),data!$BW346,"")</f>
        <v/>
      </c>
      <c r="AW346" s="16" t="str">
        <f ca="1">IF(data!$BX346=AX$1,data!$BW346,"")</f>
        <v/>
      </c>
      <c r="AX346" s="16" t="str">
        <f ca="1">IF(data!$BY346=AX$1,data!$BW346,"")</f>
        <v/>
      </c>
      <c r="AY346" s="16" t="str">
        <f ca="1">IF(OR(data!$BX346=AX$1,data!$BY346=AX$1),data!$BW346,"")</f>
        <v/>
      </c>
      <c r="AZ346" s="17" t="str">
        <f ca="1">IF(data!$BX346=BA$1,data!$BW346,"")</f>
        <v/>
      </c>
      <c r="BA346" s="17" t="str">
        <f ca="1">IF(data!$BY346=BA$1,data!$BW346,"")</f>
        <v/>
      </c>
      <c r="BB346" s="17" t="str">
        <f ca="1">IF(OR(data!$BX346=BA$1,data!$BY346=BA$1),data!$BW346,"")</f>
        <v/>
      </c>
      <c r="BC346" s="16" t="str">
        <f ca="1">IF(data!$BX346=BD$1,data!$BW346,"")</f>
        <v/>
      </c>
      <c r="BD346" s="16" t="str">
        <f ca="1">IF(data!$BY346=BD$1,data!$BW346,"")</f>
        <v/>
      </c>
      <c r="BE346" s="16" t="str">
        <f ca="1">IF(OR(data!$BX346=BD$1,data!$BY346=BD$1),data!$BW346,"")</f>
        <v/>
      </c>
      <c r="BF346" s="17" t="str">
        <f ca="1">IF(data!$BX346=BG$1,data!$BW346,"")</f>
        <v/>
      </c>
      <c r="BG346" s="17" t="str">
        <f ca="1">IF(data!$BY346=BG$1,data!$BW346,"")</f>
        <v/>
      </c>
      <c r="BH346" s="17" t="str">
        <f ca="1">IF(OR(data!$BX346=BG$1,data!$BY346=BG$1),data!$BW346,"")</f>
        <v/>
      </c>
      <c r="BI346" s="16" t="str">
        <f ca="1">IF(data!$BX346=BJ$1,data!$BW346,"")</f>
        <v/>
      </c>
      <c r="BJ346" s="16" t="str">
        <f ca="1">IF(data!$BY346=BJ$1,data!$BW346,"")</f>
        <v/>
      </c>
      <c r="BK346" s="16" t="str">
        <f ca="1">IF(OR(data!$BX346=BJ$1,data!$BY346=BJ$1),data!$BW346,"")</f>
        <v/>
      </c>
      <c r="BL346" s="17" t="str">
        <f ca="1">IF(data!$BX346=BM$1,data!$BW346,"")</f>
        <v/>
      </c>
      <c r="BM346" s="17" t="str">
        <f ca="1">IF(data!$BY346=BM$1,data!$BW346,"")</f>
        <v/>
      </c>
      <c r="BN346" s="17" t="str">
        <f ca="1">IF(OR(data!$BX346=BM$1,data!$BY346=BM$1),data!$BW346,"")</f>
        <v/>
      </c>
      <c r="BO346" s="16" t="str">
        <f ca="1">IF(data!$BX346=BP$1,data!$BW346,"")</f>
        <v/>
      </c>
      <c r="BP346" s="16" t="str">
        <f ca="1">IF(data!$BY346=BP$1,data!$BW346,"")</f>
        <v/>
      </c>
      <c r="BQ346" s="16" t="str">
        <f ca="1">IF(OR(data!$BX346=BP$1,data!$BY346=BP$1),data!$BW346,"")</f>
        <v/>
      </c>
      <c r="BR346" s="17" t="str">
        <f ca="1">IF(data!$BX346=BS$1,data!$BW346,"")</f>
        <v/>
      </c>
      <c r="BS346" s="17" t="str">
        <f ca="1">IF(data!$BY346=BS$1,data!$BW346,"")</f>
        <v/>
      </c>
      <c r="BT346" s="17" t="str">
        <f ca="1">IF(OR(data!$BX346=BS$1,data!$BY346=BS$1),data!$BW346,"")</f>
        <v/>
      </c>
    </row>
    <row r="347" spans="1:72" s="11" customFormat="1" x14ac:dyDescent="0.25">
      <c r="A347" s="16" t="str">
        <f ca="1">IF(data!$BX347=B$1,data!$BW347,"")</f>
        <v/>
      </c>
      <c r="B347" s="16" t="str">
        <f ca="1">IF(data!$BY347=B$1,data!$BW347,"")</f>
        <v/>
      </c>
      <c r="C347" s="16" t="str">
        <f ca="1">IF(OR(data!$BX347=B$1,data!$BY347=B$1),data!$BW347,"")</f>
        <v/>
      </c>
      <c r="D347" s="17" t="str">
        <f ca="1">IF(data!$BX347=E$1,data!$BW347,"")</f>
        <v/>
      </c>
      <c r="E347" s="17" t="str">
        <f ca="1">IF(data!$BY347=E$1,data!$BW347,"")</f>
        <v/>
      </c>
      <c r="F347" s="17" t="str">
        <f ca="1">IF(OR(data!$BX347=E$1,data!$BY347=E$1),data!$BW347,"")</f>
        <v/>
      </c>
      <c r="G347" s="16" t="str">
        <f ca="1">IF(data!$BX347=H$1,data!$BW347,"")</f>
        <v/>
      </c>
      <c r="H347" s="16" t="str">
        <f ca="1">IF(data!$BY347=H$1,data!$BW347,"")</f>
        <v/>
      </c>
      <c r="I347" s="16" t="str">
        <f ca="1">IF(OR(data!$BX347=H$1,data!$BY347=H$1),data!$BW347,"")</f>
        <v/>
      </c>
      <c r="J347" s="17" t="str">
        <f ca="1">IF(data!$BX347=K$1,data!$BW347,"")</f>
        <v/>
      </c>
      <c r="K347" s="17" t="str">
        <f ca="1">IF(data!$BY347=K$1,data!$BW347,"")</f>
        <v/>
      </c>
      <c r="L347" s="17" t="str">
        <f ca="1">IF(OR(data!$BX347=K$1,data!$BY347=K$1),data!$BW347,"")</f>
        <v/>
      </c>
      <c r="M347" s="16" t="str">
        <f ca="1">IF(data!$BX347=N$1,data!$BW347,"")</f>
        <v/>
      </c>
      <c r="N347" s="16" t="str">
        <f ca="1">IF(data!$BY347=N$1,data!$BW347,"")</f>
        <v/>
      </c>
      <c r="O347" s="16" t="str">
        <f ca="1">IF(OR(data!$BX347=N$1,data!$BY347=N$1),data!$BW347,"")</f>
        <v/>
      </c>
      <c r="P347" s="17" t="str">
        <f ca="1">IF(data!$BX347=Q$1,data!$BW347,"")</f>
        <v/>
      </c>
      <c r="Q347" s="17" t="str">
        <f ca="1">IF(data!$BY347=Q$1,data!$BW347,"")</f>
        <v/>
      </c>
      <c r="R347" s="17" t="str">
        <f ca="1">IF(OR(data!$BX347=Q$1,data!$BY347=Q$1),data!$BW347,"")</f>
        <v/>
      </c>
      <c r="S347" s="16" t="str">
        <f ca="1">IF(data!$BX347=T$1,data!$BW347,"")</f>
        <v/>
      </c>
      <c r="T347" s="16" t="str">
        <f ca="1">IF(data!$BY347=T$1,data!$BW347,"")</f>
        <v/>
      </c>
      <c r="U347" s="16" t="str">
        <f ca="1">IF(OR(data!$BX347=T$1,data!$BY347=T$1),data!$BW347,"")</f>
        <v/>
      </c>
      <c r="V347" s="17" t="str">
        <f ca="1">IF(data!$BX347=W$1,data!$BW347,"")</f>
        <v/>
      </c>
      <c r="W347" s="17" t="str">
        <f ca="1">IF(data!$BY347=W$1,data!$BW347,"")</f>
        <v/>
      </c>
      <c r="X347" s="17" t="str">
        <f ca="1">IF(OR(data!$BX347=W$1,data!$BY347=W$1),data!$BW347,"")</f>
        <v/>
      </c>
      <c r="Y347" s="16" t="str">
        <f ca="1">IF(data!$BX347=Z$1,data!$BW347,"")</f>
        <v/>
      </c>
      <c r="Z347" s="16" t="str">
        <f ca="1">IF(data!$BY347=Z$1,data!$BW347,"")</f>
        <v/>
      </c>
      <c r="AA347" s="16" t="str">
        <f ca="1">IF(OR(data!$BX347=Z$1,data!$BY347=Z$1),data!$BW347,"")</f>
        <v/>
      </c>
      <c r="AB347" s="17" t="str">
        <f ca="1">IF(data!$BX347=AC$1,data!$BW347,"")</f>
        <v/>
      </c>
      <c r="AC347" s="17" t="str">
        <f ca="1">IF(data!$BY347=AC$1,data!$BW347,"")</f>
        <v/>
      </c>
      <c r="AD347" s="17" t="str">
        <f ca="1">IF(OR(data!$BX347=AC$1,data!$BY347=AC$1),data!$BW347,"")</f>
        <v/>
      </c>
      <c r="AE347" s="16" t="str">
        <f ca="1">IF(data!$BX347=AF$1,data!$BW347,"")</f>
        <v/>
      </c>
      <c r="AF347" s="16" t="str">
        <f ca="1">IF(data!$BY347=AF$1,data!$BW347,"")</f>
        <v/>
      </c>
      <c r="AG347" s="16" t="str">
        <f ca="1">IF(OR(data!$BX347=AF$1,data!$BY347=AF$1),data!$BW347,"")</f>
        <v/>
      </c>
      <c r="AH347" s="17" t="str">
        <f ca="1">IF(data!$BX347=AI$1,data!$BW347,"")</f>
        <v/>
      </c>
      <c r="AI347" s="17" t="str">
        <f ca="1">IF(data!$BY347=AI$1,data!$BW347,"")</f>
        <v/>
      </c>
      <c r="AJ347" s="17" t="str">
        <f ca="1">IF(OR(data!$BX347=AI$1,data!$BY347=AI$1),data!$BW347,"")</f>
        <v/>
      </c>
      <c r="AK347" s="16" t="str">
        <f ca="1">IF(data!$BX347=AL$1,data!$BW347,"")</f>
        <v/>
      </c>
      <c r="AL347" s="16" t="str">
        <f ca="1">IF(data!$BY347=AL$1,data!$BW347,"")</f>
        <v/>
      </c>
      <c r="AM347" s="16" t="str">
        <f ca="1">IF(OR(data!$BX347=AL$1,data!$BY347=AL$1),data!$BW347,"")</f>
        <v/>
      </c>
      <c r="AN347" s="17" t="str">
        <f ca="1">IF(data!$BX347=AO$1,data!$BW347,"")</f>
        <v/>
      </c>
      <c r="AO347" s="17" t="str">
        <f ca="1">IF(data!$BY347=AO$1,data!$BW347,"")</f>
        <v/>
      </c>
      <c r="AP347" s="17" t="str">
        <f ca="1">IF(OR(data!$BX347=AO$1,data!$BY347=AO$1),data!$BW347,"")</f>
        <v/>
      </c>
      <c r="AQ347" s="16" t="str">
        <f ca="1">IF(data!$BX347=AR$1,data!$BW347,"")</f>
        <v/>
      </c>
      <c r="AR347" s="16" t="str">
        <f ca="1">IF(data!$BY347=AR$1,data!$BW347,"")</f>
        <v/>
      </c>
      <c r="AS347" s="16" t="str">
        <f ca="1">IF(OR(data!$BX347=AR$1,data!$BY347=AR$1),data!$BW347,"")</f>
        <v/>
      </c>
      <c r="AT347" s="17" t="str">
        <f ca="1">IF(data!$BX347=AU$1,data!$BW347,"")</f>
        <v/>
      </c>
      <c r="AU347" s="17" t="str">
        <f ca="1">IF(data!$BY347=AU$1,data!$BW347,"")</f>
        <v/>
      </c>
      <c r="AV347" s="17" t="str">
        <f ca="1">IF(OR(data!$BX347=AU$1,data!$BY347=AU$1),data!$BW347,"")</f>
        <v/>
      </c>
      <c r="AW347" s="16" t="str">
        <f ca="1">IF(data!$BX347=AX$1,data!$BW347,"")</f>
        <v/>
      </c>
      <c r="AX347" s="16" t="str">
        <f ca="1">IF(data!$BY347=AX$1,data!$BW347,"")</f>
        <v/>
      </c>
      <c r="AY347" s="16" t="str">
        <f ca="1">IF(OR(data!$BX347=AX$1,data!$BY347=AX$1),data!$BW347,"")</f>
        <v/>
      </c>
      <c r="AZ347" s="17" t="str">
        <f ca="1">IF(data!$BX347=BA$1,data!$BW347,"")</f>
        <v/>
      </c>
      <c r="BA347" s="17" t="str">
        <f ca="1">IF(data!$BY347=BA$1,data!$BW347,"")</f>
        <v/>
      </c>
      <c r="BB347" s="17" t="str">
        <f ca="1">IF(OR(data!$BX347=BA$1,data!$BY347=BA$1),data!$BW347,"")</f>
        <v/>
      </c>
      <c r="BC347" s="16" t="str">
        <f ca="1">IF(data!$BX347=BD$1,data!$BW347,"")</f>
        <v/>
      </c>
      <c r="BD347" s="16" t="str">
        <f ca="1">IF(data!$BY347=BD$1,data!$BW347,"")</f>
        <v/>
      </c>
      <c r="BE347" s="16" t="str">
        <f ca="1">IF(OR(data!$BX347=BD$1,data!$BY347=BD$1),data!$BW347,"")</f>
        <v/>
      </c>
      <c r="BF347" s="17" t="str">
        <f ca="1">IF(data!$BX347=BG$1,data!$BW347,"")</f>
        <v/>
      </c>
      <c r="BG347" s="17" t="str">
        <f ca="1">IF(data!$BY347=BG$1,data!$BW347,"")</f>
        <v/>
      </c>
      <c r="BH347" s="17" t="str">
        <f ca="1">IF(OR(data!$BX347=BG$1,data!$BY347=BG$1),data!$BW347,"")</f>
        <v/>
      </c>
      <c r="BI347" s="16" t="str">
        <f ca="1">IF(data!$BX347=BJ$1,data!$BW347,"")</f>
        <v/>
      </c>
      <c r="BJ347" s="16" t="str">
        <f ca="1">IF(data!$BY347=BJ$1,data!$BW347,"")</f>
        <v/>
      </c>
      <c r="BK347" s="16" t="str">
        <f ca="1">IF(OR(data!$BX347=BJ$1,data!$BY347=BJ$1),data!$BW347,"")</f>
        <v/>
      </c>
      <c r="BL347" s="17" t="str">
        <f ca="1">IF(data!$BX347=BM$1,data!$BW347,"")</f>
        <v/>
      </c>
      <c r="BM347" s="17" t="str">
        <f ca="1">IF(data!$BY347=BM$1,data!$BW347,"")</f>
        <v/>
      </c>
      <c r="BN347" s="17" t="str">
        <f ca="1">IF(OR(data!$BX347=BM$1,data!$BY347=BM$1),data!$BW347,"")</f>
        <v/>
      </c>
      <c r="BO347" s="16" t="str">
        <f ca="1">IF(data!$BX347=BP$1,data!$BW347,"")</f>
        <v/>
      </c>
      <c r="BP347" s="16" t="str">
        <f ca="1">IF(data!$BY347=BP$1,data!$BW347,"")</f>
        <v/>
      </c>
      <c r="BQ347" s="16" t="str">
        <f ca="1">IF(OR(data!$BX347=BP$1,data!$BY347=BP$1),data!$BW347,"")</f>
        <v/>
      </c>
      <c r="BR347" s="17" t="str">
        <f ca="1">IF(data!$BX347=BS$1,data!$BW347,"")</f>
        <v/>
      </c>
      <c r="BS347" s="17" t="str">
        <f ca="1">IF(data!$BY347=BS$1,data!$BW347,"")</f>
        <v/>
      </c>
      <c r="BT347" s="17" t="str">
        <f ca="1">IF(OR(data!$BX347=BS$1,data!$BY347=BS$1),data!$BW347,"")</f>
        <v/>
      </c>
    </row>
    <row r="348" spans="1:72" s="11" customFormat="1" x14ac:dyDescent="0.25">
      <c r="A348" s="16" t="str">
        <f ca="1">IF(data!$BX348=B$1,data!$BW348,"")</f>
        <v/>
      </c>
      <c r="B348" s="16" t="str">
        <f ca="1">IF(data!$BY348=B$1,data!$BW348,"")</f>
        <v/>
      </c>
      <c r="C348" s="16" t="str">
        <f ca="1">IF(OR(data!$BX348=B$1,data!$BY348=B$1),data!$BW348,"")</f>
        <v/>
      </c>
      <c r="D348" s="17" t="str">
        <f ca="1">IF(data!$BX348=E$1,data!$BW348,"")</f>
        <v/>
      </c>
      <c r="E348" s="17" t="str">
        <f ca="1">IF(data!$BY348=E$1,data!$BW348,"")</f>
        <v/>
      </c>
      <c r="F348" s="17" t="str">
        <f ca="1">IF(OR(data!$BX348=E$1,data!$BY348=E$1),data!$BW348,"")</f>
        <v/>
      </c>
      <c r="G348" s="16" t="str">
        <f ca="1">IF(data!$BX348=H$1,data!$BW348,"")</f>
        <v/>
      </c>
      <c r="H348" s="16" t="str">
        <f ca="1">IF(data!$BY348=H$1,data!$BW348,"")</f>
        <v/>
      </c>
      <c r="I348" s="16" t="str">
        <f ca="1">IF(OR(data!$BX348=H$1,data!$BY348=H$1),data!$BW348,"")</f>
        <v/>
      </c>
      <c r="J348" s="17" t="str">
        <f ca="1">IF(data!$BX348=K$1,data!$BW348,"")</f>
        <v/>
      </c>
      <c r="K348" s="17" t="str">
        <f ca="1">IF(data!$BY348=K$1,data!$BW348,"")</f>
        <v/>
      </c>
      <c r="L348" s="17" t="str">
        <f ca="1">IF(OR(data!$BX348=K$1,data!$BY348=K$1),data!$BW348,"")</f>
        <v/>
      </c>
      <c r="M348" s="16" t="str">
        <f ca="1">IF(data!$BX348=N$1,data!$BW348,"")</f>
        <v/>
      </c>
      <c r="N348" s="16" t="str">
        <f ca="1">IF(data!$BY348=N$1,data!$BW348,"")</f>
        <v/>
      </c>
      <c r="O348" s="16" t="str">
        <f ca="1">IF(OR(data!$BX348=N$1,data!$BY348=N$1),data!$BW348,"")</f>
        <v/>
      </c>
      <c r="P348" s="17" t="str">
        <f ca="1">IF(data!$BX348=Q$1,data!$BW348,"")</f>
        <v/>
      </c>
      <c r="Q348" s="17" t="str">
        <f ca="1">IF(data!$BY348=Q$1,data!$BW348,"")</f>
        <v/>
      </c>
      <c r="R348" s="17" t="str">
        <f ca="1">IF(OR(data!$BX348=Q$1,data!$BY348=Q$1),data!$BW348,"")</f>
        <v/>
      </c>
      <c r="S348" s="16" t="str">
        <f ca="1">IF(data!$BX348=T$1,data!$BW348,"")</f>
        <v/>
      </c>
      <c r="T348" s="16" t="str">
        <f ca="1">IF(data!$BY348=T$1,data!$BW348,"")</f>
        <v/>
      </c>
      <c r="U348" s="16" t="str">
        <f ca="1">IF(OR(data!$BX348=T$1,data!$BY348=T$1),data!$BW348,"")</f>
        <v/>
      </c>
      <c r="V348" s="17" t="str">
        <f ca="1">IF(data!$BX348=W$1,data!$BW348,"")</f>
        <v/>
      </c>
      <c r="W348" s="17" t="str">
        <f ca="1">IF(data!$BY348=W$1,data!$BW348,"")</f>
        <v/>
      </c>
      <c r="X348" s="17" t="str">
        <f ca="1">IF(OR(data!$BX348=W$1,data!$BY348=W$1),data!$BW348,"")</f>
        <v/>
      </c>
      <c r="Y348" s="16" t="str">
        <f ca="1">IF(data!$BX348=Z$1,data!$BW348,"")</f>
        <v/>
      </c>
      <c r="Z348" s="16" t="str">
        <f ca="1">IF(data!$BY348=Z$1,data!$BW348,"")</f>
        <v/>
      </c>
      <c r="AA348" s="16" t="str">
        <f ca="1">IF(OR(data!$BX348=Z$1,data!$BY348=Z$1),data!$BW348,"")</f>
        <v/>
      </c>
      <c r="AB348" s="17" t="str">
        <f ca="1">IF(data!$BX348=AC$1,data!$BW348,"")</f>
        <v/>
      </c>
      <c r="AC348" s="17" t="str">
        <f ca="1">IF(data!$BY348=AC$1,data!$BW348,"")</f>
        <v/>
      </c>
      <c r="AD348" s="17" t="str">
        <f ca="1">IF(OR(data!$BX348=AC$1,data!$BY348=AC$1),data!$BW348,"")</f>
        <v/>
      </c>
      <c r="AE348" s="16" t="str">
        <f ca="1">IF(data!$BX348=AF$1,data!$BW348,"")</f>
        <v/>
      </c>
      <c r="AF348" s="16" t="str">
        <f ca="1">IF(data!$BY348=AF$1,data!$BW348,"")</f>
        <v/>
      </c>
      <c r="AG348" s="16" t="str">
        <f ca="1">IF(OR(data!$BX348=AF$1,data!$BY348=AF$1),data!$BW348,"")</f>
        <v/>
      </c>
      <c r="AH348" s="17" t="str">
        <f ca="1">IF(data!$BX348=AI$1,data!$BW348,"")</f>
        <v/>
      </c>
      <c r="AI348" s="17" t="str">
        <f ca="1">IF(data!$BY348=AI$1,data!$BW348,"")</f>
        <v/>
      </c>
      <c r="AJ348" s="17" t="str">
        <f ca="1">IF(OR(data!$BX348=AI$1,data!$BY348=AI$1),data!$BW348,"")</f>
        <v/>
      </c>
      <c r="AK348" s="16" t="str">
        <f ca="1">IF(data!$BX348=AL$1,data!$BW348,"")</f>
        <v/>
      </c>
      <c r="AL348" s="16" t="str">
        <f ca="1">IF(data!$BY348=AL$1,data!$BW348,"")</f>
        <v/>
      </c>
      <c r="AM348" s="16" t="str">
        <f ca="1">IF(OR(data!$BX348=AL$1,data!$BY348=AL$1),data!$BW348,"")</f>
        <v/>
      </c>
      <c r="AN348" s="17" t="str">
        <f ca="1">IF(data!$BX348=AO$1,data!$BW348,"")</f>
        <v/>
      </c>
      <c r="AO348" s="17" t="str">
        <f ca="1">IF(data!$BY348=AO$1,data!$BW348,"")</f>
        <v/>
      </c>
      <c r="AP348" s="17" t="str">
        <f ca="1">IF(OR(data!$BX348=AO$1,data!$BY348=AO$1),data!$BW348,"")</f>
        <v/>
      </c>
      <c r="AQ348" s="16" t="str">
        <f ca="1">IF(data!$BX348=AR$1,data!$BW348,"")</f>
        <v/>
      </c>
      <c r="AR348" s="16" t="str">
        <f ca="1">IF(data!$BY348=AR$1,data!$BW348,"")</f>
        <v/>
      </c>
      <c r="AS348" s="16" t="str">
        <f ca="1">IF(OR(data!$BX348=AR$1,data!$BY348=AR$1),data!$BW348,"")</f>
        <v/>
      </c>
      <c r="AT348" s="17" t="str">
        <f ca="1">IF(data!$BX348=AU$1,data!$BW348,"")</f>
        <v/>
      </c>
      <c r="AU348" s="17" t="str">
        <f ca="1">IF(data!$BY348=AU$1,data!$BW348,"")</f>
        <v/>
      </c>
      <c r="AV348" s="17" t="str">
        <f ca="1">IF(OR(data!$BX348=AU$1,data!$BY348=AU$1),data!$BW348,"")</f>
        <v/>
      </c>
      <c r="AW348" s="16" t="str">
        <f ca="1">IF(data!$BX348=AX$1,data!$BW348,"")</f>
        <v/>
      </c>
      <c r="AX348" s="16" t="str">
        <f ca="1">IF(data!$BY348=AX$1,data!$BW348,"")</f>
        <v/>
      </c>
      <c r="AY348" s="16" t="str">
        <f ca="1">IF(OR(data!$BX348=AX$1,data!$BY348=AX$1),data!$BW348,"")</f>
        <v/>
      </c>
      <c r="AZ348" s="17" t="str">
        <f ca="1">IF(data!$BX348=BA$1,data!$BW348,"")</f>
        <v/>
      </c>
      <c r="BA348" s="17" t="str">
        <f ca="1">IF(data!$BY348=BA$1,data!$BW348,"")</f>
        <v/>
      </c>
      <c r="BB348" s="17" t="str">
        <f ca="1">IF(OR(data!$BX348=BA$1,data!$BY348=BA$1),data!$BW348,"")</f>
        <v/>
      </c>
      <c r="BC348" s="16" t="str">
        <f ca="1">IF(data!$BX348=BD$1,data!$BW348,"")</f>
        <v/>
      </c>
      <c r="BD348" s="16" t="str">
        <f ca="1">IF(data!$BY348=BD$1,data!$BW348,"")</f>
        <v/>
      </c>
      <c r="BE348" s="16" t="str">
        <f ca="1">IF(OR(data!$BX348=BD$1,data!$BY348=BD$1),data!$BW348,"")</f>
        <v/>
      </c>
      <c r="BF348" s="17" t="str">
        <f ca="1">IF(data!$BX348=BG$1,data!$BW348,"")</f>
        <v/>
      </c>
      <c r="BG348" s="17" t="str">
        <f ca="1">IF(data!$BY348=BG$1,data!$BW348,"")</f>
        <v/>
      </c>
      <c r="BH348" s="17" t="str">
        <f ca="1">IF(OR(data!$BX348=BG$1,data!$BY348=BG$1),data!$BW348,"")</f>
        <v/>
      </c>
      <c r="BI348" s="16" t="str">
        <f ca="1">IF(data!$BX348=BJ$1,data!$BW348,"")</f>
        <v/>
      </c>
      <c r="BJ348" s="16" t="str">
        <f ca="1">IF(data!$BY348=BJ$1,data!$BW348,"")</f>
        <v/>
      </c>
      <c r="BK348" s="16" t="str">
        <f ca="1">IF(OR(data!$BX348=BJ$1,data!$BY348=BJ$1),data!$BW348,"")</f>
        <v/>
      </c>
      <c r="BL348" s="17" t="str">
        <f ca="1">IF(data!$BX348=BM$1,data!$BW348,"")</f>
        <v/>
      </c>
      <c r="BM348" s="17" t="str">
        <f ca="1">IF(data!$BY348=BM$1,data!$BW348,"")</f>
        <v/>
      </c>
      <c r="BN348" s="17" t="str">
        <f ca="1">IF(OR(data!$BX348=BM$1,data!$BY348=BM$1),data!$BW348,"")</f>
        <v/>
      </c>
      <c r="BO348" s="16" t="str">
        <f ca="1">IF(data!$BX348=BP$1,data!$BW348,"")</f>
        <v/>
      </c>
      <c r="BP348" s="16" t="str">
        <f ca="1">IF(data!$BY348=BP$1,data!$BW348,"")</f>
        <v/>
      </c>
      <c r="BQ348" s="16" t="str">
        <f ca="1">IF(OR(data!$BX348=BP$1,data!$BY348=BP$1),data!$BW348,"")</f>
        <v/>
      </c>
      <c r="BR348" s="17" t="str">
        <f ca="1">IF(data!$BX348=BS$1,data!$BW348,"")</f>
        <v/>
      </c>
      <c r="BS348" s="17" t="str">
        <f ca="1">IF(data!$BY348=BS$1,data!$BW348,"")</f>
        <v/>
      </c>
      <c r="BT348" s="17" t="str">
        <f ca="1">IF(OR(data!$BX348=BS$1,data!$BY348=BS$1),data!$BW348,"")</f>
        <v/>
      </c>
    </row>
    <row r="349" spans="1:72" s="11" customFormat="1" x14ac:dyDescent="0.25">
      <c r="A349" s="16" t="str">
        <f ca="1">IF(data!$BX349=B$1,data!$BW349,"")</f>
        <v/>
      </c>
      <c r="B349" s="16" t="str">
        <f ca="1">IF(data!$BY349=B$1,data!$BW349,"")</f>
        <v/>
      </c>
      <c r="C349" s="16" t="str">
        <f ca="1">IF(OR(data!$BX349=B$1,data!$BY349=B$1),data!$BW349,"")</f>
        <v/>
      </c>
      <c r="D349" s="17" t="str">
        <f ca="1">IF(data!$BX349=E$1,data!$BW349,"")</f>
        <v/>
      </c>
      <c r="E349" s="17" t="str">
        <f ca="1">IF(data!$BY349=E$1,data!$BW349,"")</f>
        <v/>
      </c>
      <c r="F349" s="17" t="str">
        <f ca="1">IF(OR(data!$BX349=E$1,data!$BY349=E$1),data!$BW349,"")</f>
        <v/>
      </c>
      <c r="G349" s="16" t="str">
        <f ca="1">IF(data!$BX349=H$1,data!$BW349,"")</f>
        <v/>
      </c>
      <c r="H349" s="16" t="str">
        <f ca="1">IF(data!$BY349=H$1,data!$BW349,"")</f>
        <v/>
      </c>
      <c r="I349" s="16" t="str">
        <f ca="1">IF(OR(data!$BX349=H$1,data!$BY349=H$1),data!$BW349,"")</f>
        <v/>
      </c>
      <c r="J349" s="17" t="str">
        <f ca="1">IF(data!$BX349=K$1,data!$BW349,"")</f>
        <v/>
      </c>
      <c r="K349" s="17" t="str">
        <f ca="1">IF(data!$BY349=K$1,data!$BW349,"")</f>
        <v/>
      </c>
      <c r="L349" s="17" t="str">
        <f ca="1">IF(OR(data!$BX349=K$1,data!$BY349=K$1),data!$BW349,"")</f>
        <v/>
      </c>
      <c r="M349" s="16" t="str">
        <f ca="1">IF(data!$BX349=N$1,data!$BW349,"")</f>
        <v/>
      </c>
      <c r="N349" s="16" t="str">
        <f ca="1">IF(data!$BY349=N$1,data!$BW349,"")</f>
        <v/>
      </c>
      <c r="O349" s="16" t="str">
        <f ca="1">IF(OR(data!$BX349=N$1,data!$BY349=N$1),data!$BW349,"")</f>
        <v/>
      </c>
      <c r="P349" s="17" t="str">
        <f ca="1">IF(data!$BX349=Q$1,data!$BW349,"")</f>
        <v/>
      </c>
      <c r="Q349" s="17" t="str">
        <f ca="1">IF(data!$BY349=Q$1,data!$BW349,"")</f>
        <v/>
      </c>
      <c r="R349" s="17" t="str">
        <f ca="1">IF(OR(data!$BX349=Q$1,data!$BY349=Q$1),data!$BW349,"")</f>
        <v/>
      </c>
      <c r="S349" s="16" t="str">
        <f ca="1">IF(data!$BX349=T$1,data!$BW349,"")</f>
        <v/>
      </c>
      <c r="T349" s="16" t="str">
        <f ca="1">IF(data!$BY349=T$1,data!$BW349,"")</f>
        <v/>
      </c>
      <c r="U349" s="16" t="str">
        <f ca="1">IF(OR(data!$BX349=T$1,data!$BY349=T$1),data!$BW349,"")</f>
        <v/>
      </c>
      <c r="V349" s="17" t="str">
        <f ca="1">IF(data!$BX349=W$1,data!$BW349,"")</f>
        <v/>
      </c>
      <c r="W349" s="17" t="str">
        <f ca="1">IF(data!$BY349=W$1,data!$BW349,"")</f>
        <v/>
      </c>
      <c r="X349" s="17" t="str">
        <f ca="1">IF(OR(data!$BX349=W$1,data!$BY349=W$1),data!$BW349,"")</f>
        <v/>
      </c>
      <c r="Y349" s="16" t="str">
        <f ca="1">IF(data!$BX349=Z$1,data!$BW349,"")</f>
        <v/>
      </c>
      <c r="Z349" s="16" t="str">
        <f ca="1">IF(data!$BY349=Z$1,data!$BW349,"")</f>
        <v/>
      </c>
      <c r="AA349" s="16" t="str">
        <f ca="1">IF(OR(data!$BX349=Z$1,data!$BY349=Z$1),data!$BW349,"")</f>
        <v/>
      </c>
      <c r="AB349" s="17" t="str">
        <f ca="1">IF(data!$BX349=AC$1,data!$BW349,"")</f>
        <v/>
      </c>
      <c r="AC349" s="17" t="str">
        <f ca="1">IF(data!$BY349=AC$1,data!$BW349,"")</f>
        <v/>
      </c>
      <c r="AD349" s="17" t="str">
        <f ca="1">IF(OR(data!$BX349=AC$1,data!$BY349=AC$1),data!$BW349,"")</f>
        <v/>
      </c>
      <c r="AE349" s="16" t="str">
        <f ca="1">IF(data!$BX349=AF$1,data!$BW349,"")</f>
        <v/>
      </c>
      <c r="AF349" s="16" t="str">
        <f ca="1">IF(data!$BY349=AF$1,data!$BW349,"")</f>
        <v/>
      </c>
      <c r="AG349" s="16" t="str">
        <f ca="1">IF(OR(data!$BX349=AF$1,data!$BY349=AF$1),data!$BW349,"")</f>
        <v/>
      </c>
      <c r="AH349" s="17" t="str">
        <f ca="1">IF(data!$BX349=AI$1,data!$BW349,"")</f>
        <v/>
      </c>
      <c r="AI349" s="17" t="str">
        <f ca="1">IF(data!$BY349=AI$1,data!$BW349,"")</f>
        <v/>
      </c>
      <c r="AJ349" s="17" t="str">
        <f ca="1">IF(OR(data!$BX349=AI$1,data!$BY349=AI$1),data!$BW349,"")</f>
        <v/>
      </c>
      <c r="AK349" s="16" t="str">
        <f ca="1">IF(data!$BX349=AL$1,data!$BW349,"")</f>
        <v/>
      </c>
      <c r="AL349" s="16" t="str">
        <f ca="1">IF(data!$BY349=AL$1,data!$BW349,"")</f>
        <v/>
      </c>
      <c r="AM349" s="16" t="str">
        <f ca="1">IF(OR(data!$BX349=AL$1,data!$BY349=AL$1),data!$BW349,"")</f>
        <v/>
      </c>
      <c r="AN349" s="17" t="str">
        <f ca="1">IF(data!$BX349=AO$1,data!$BW349,"")</f>
        <v/>
      </c>
      <c r="AO349" s="17" t="str">
        <f ca="1">IF(data!$BY349=AO$1,data!$BW349,"")</f>
        <v/>
      </c>
      <c r="AP349" s="17" t="str">
        <f ca="1">IF(OR(data!$BX349=AO$1,data!$BY349=AO$1),data!$BW349,"")</f>
        <v/>
      </c>
      <c r="AQ349" s="16" t="str">
        <f ca="1">IF(data!$BX349=AR$1,data!$BW349,"")</f>
        <v/>
      </c>
      <c r="AR349" s="16" t="str">
        <f ca="1">IF(data!$BY349=AR$1,data!$BW349,"")</f>
        <v/>
      </c>
      <c r="AS349" s="16" t="str">
        <f ca="1">IF(OR(data!$BX349=AR$1,data!$BY349=AR$1),data!$BW349,"")</f>
        <v/>
      </c>
      <c r="AT349" s="17" t="str">
        <f ca="1">IF(data!$BX349=AU$1,data!$BW349,"")</f>
        <v/>
      </c>
      <c r="AU349" s="17" t="str">
        <f ca="1">IF(data!$BY349=AU$1,data!$BW349,"")</f>
        <v/>
      </c>
      <c r="AV349" s="17" t="str">
        <f ca="1">IF(OR(data!$BX349=AU$1,data!$BY349=AU$1),data!$BW349,"")</f>
        <v/>
      </c>
      <c r="AW349" s="16" t="str">
        <f ca="1">IF(data!$BX349=AX$1,data!$BW349,"")</f>
        <v/>
      </c>
      <c r="AX349" s="16" t="str">
        <f ca="1">IF(data!$BY349=AX$1,data!$BW349,"")</f>
        <v/>
      </c>
      <c r="AY349" s="16" t="str">
        <f ca="1">IF(OR(data!$BX349=AX$1,data!$BY349=AX$1),data!$BW349,"")</f>
        <v/>
      </c>
      <c r="AZ349" s="17" t="str">
        <f ca="1">IF(data!$BX349=BA$1,data!$BW349,"")</f>
        <v/>
      </c>
      <c r="BA349" s="17" t="str">
        <f ca="1">IF(data!$BY349=BA$1,data!$BW349,"")</f>
        <v/>
      </c>
      <c r="BB349" s="17" t="str">
        <f ca="1">IF(OR(data!$BX349=BA$1,data!$BY349=BA$1),data!$BW349,"")</f>
        <v/>
      </c>
      <c r="BC349" s="16" t="str">
        <f ca="1">IF(data!$BX349=BD$1,data!$BW349,"")</f>
        <v/>
      </c>
      <c r="BD349" s="16" t="str">
        <f ca="1">IF(data!$BY349=BD$1,data!$BW349,"")</f>
        <v/>
      </c>
      <c r="BE349" s="16" t="str">
        <f ca="1">IF(OR(data!$BX349=BD$1,data!$BY349=BD$1),data!$BW349,"")</f>
        <v/>
      </c>
      <c r="BF349" s="17" t="str">
        <f ca="1">IF(data!$BX349=BG$1,data!$BW349,"")</f>
        <v/>
      </c>
      <c r="BG349" s="17" t="str">
        <f ca="1">IF(data!$BY349=BG$1,data!$BW349,"")</f>
        <v/>
      </c>
      <c r="BH349" s="17" t="str">
        <f ca="1">IF(OR(data!$BX349=BG$1,data!$BY349=BG$1),data!$BW349,"")</f>
        <v/>
      </c>
      <c r="BI349" s="16" t="str">
        <f ca="1">IF(data!$BX349=BJ$1,data!$BW349,"")</f>
        <v/>
      </c>
      <c r="BJ349" s="16" t="str">
        <f ca="1">IF(data!$BY349=BJ$1,data!$BW349,"")</f>
        <v/>
      </c>
      <c r="BK349" s="16" t="str">
        <f ca="1">IF(OR(data!$BX349=BJ$1,data!$BY349=BJ$1),data!$BW349,"")</f>
        <v/>
      </c>
      <c r="BL349" s="17" t="str">
        <f ca="1">IF(data!$BX349=BM$1,data!$BW349,"")</f>
        <v/>
      </c>
      <c r="BM349" s="17" t="str">
        <f ca="1">IF(data!$BY349=BM$1,data!$BW349,"")</f>
        <v/>
      </c>
      <c r="BN349" s="17" t="str">
        <f ca="1">IF(OR(data!$BX349=BM$1,data!$BY349=BM$1),data!$BW349,"")</f>
        <v/>
      </c>
      <c r="BO349" s="16" t="str">
        <f ca="1">IF(data!$BX349=BP$1,data!$BW349,"")</f>
        <v/>
      </c>
      <c r="BP349" s="16" t="str">
        <f ca="1">IF(data!$BY349=BP$1,data!$BW349,"")</f>
        <v/>
      </c>
      <c r="BQ349" s="16" t="str">
        <f ca="1">IF(OR(data!$BX349=BP$1,data!$BY349=BP$1),data!$BW349,"")</f>
        <v/>
      </c>
      <c r="BR349" s="17" t="str">
        <f ca="1">IF(data!$BX349=BS$1,data!$BW349,"")</f>
        <v/>
      </c>
      <c r="BS349" s="17" t="str">
        <f ca="1">IF(data!$BY349=BS$1,data!$BW349,"")</f>
        <v/>
      </c>
      <c r="BT349" s="17" t="str">
        <f ca="1">IF(OR(data!$BX349=BS$1,data!$BY349=BS$1),data!$BW349,"")</f>
        <v/>
      </c>
    </row>
    <row r="350" spans="1:72" s="11" customFormat="1" x14ac:dyDescent="0.25">
      <c r="A350" s="16" t="str">
        <f ca="1">IF(data!$BX350=B$1,data!$BW350,"")</f>
        <v/>
      </c>
      <c r="B350" s="16" t="str">
        <f ca="1">IF(data!$BY350=B$1,data!$BW350,"")</f>
        <v/>
      </c>
      <c r="C350" s="16" t="str">
        <f ca="1">IF(OR(data!$BX350=B$1,data!$BY350=B$1),data!$BW350,"")</f>
        <v/>
      </c>
      <c r="D350" s="17" t="str">
        <f ca="1">IF(data!$BX350=E$1,data!$BW350,"")</f>
        <v/>
      </c>
      <c r="E350" s="17" t="str">
        <f ca="1">IF(data!$BY350=E$1,data!$BW350,"")</f>
        <v/>
      </c>
      <c r="F350" s="17" t="str">
        <f ca="1">IF(OR(data!$BX350=E$1,data!$BY350=E$1),data!$BW350,"")</f>
        <v/>
      </c>
      <c r="G350" s="16" t="str">
        <f ca="1">IF(data!$BX350=H$1,data!$BW350,"")</f>
        <v/>
      </c>
      <c r="H350" s="16" t="str">
        <f ca="1">IF(data!$BY350=H$1,data!$BW350,"")</f>
        <v/>
      </c>
      <c r="I350" s="16" t="str">
        <f ca="1">IF(OR(data!$BX350=H$1,data!$BY350=H$1),data!$BW350,"")</f>
        <v/>
      </c>
      <c r="J350" s="17" t="str">
        <f ca="1">IF(data!$BX350=K$1,data!$BW350,"")</f>
        <v/>
      </c>
      <c r="K350" s="17" t="str">
        <f ca="1">IF(data!$BY350=K$1,data!$BW350,"")</f>
        <v/>
      </c>
      <c r="L350" s="17" t="str">
        <f ca="1">IF(OR(data!$BX350=K$1,data!$BY350=K$1),data!$BW350,"")</f>
        <v/>
      </c>
      <c r="M350" s="16" t="str">
        <f ca="1">IF(data!$BX350=N$1,data!$BW350,"")</f>
        <v/>
      </c>
      <c r="N350" s="16" t="str">
        <f ca="1">IF(data!$BY350=N$1,data!$BW350,"")</f>
        <v/>
      </c>
      <c r="O350" s="16" t="str">
        <f ca="1">IF(OR(data!$BX350=N$1,data!$BY350=N$1),data!$BW350,"")</f>
        <v/>
      </c>
      <c r="P350" s="17" t="str">
        <f ca="1">IF(data!$BX350=Q$1,data!$BW350,"")</f>
        <v/>
      </c>
      <c r="Q350" s="17" t="str">
        <f ca="1">IF(data!$BY350=Q$1,data!$BW350,"")</f>
        <v/>
      </c>
      <c r="R350" s="17" t="str">
        <f ca="1">IF(OR(data!$BX350=Q$1,data!$BY350=Q$1),data!$BW350,"")</f>
        <v/>
      </c>
      <c r="S350" s="16" t="str">
        <f ca="1">IF(data!$BX350=T$1,data!$BW350,"")</f>
        <v/>
      </c>
      <c r="T350" s="16" t="str">
        <f ca="1">IF(data!$BY350=T$1,data!$BW350,"")</f>
        <v/>
      </c>
      <c r="U350" s="16" t="str">
        <f ca="1">IF(OR(data!$BX350=T$1,data!$BY350=T$1),data!$BW350,"")</f>
        <v/>
      </c>
      <c r="V350" s="17" t="str">
        <f ca="1">IF(data!$BX350=W$1,data!$BW350,"")</f>
        <v/>
      </c>
      <c r="W350" s="17" t="str">
        <f ca="1">IF(data!$BY350=W$1,data!$BW350,"")</f>
        <v/>
      </c>
      <c r="X350" s="17" t="str">
        <f ca="1">IF(OR(data!$BX350=W$1,data!$BY350=W$1),data!$BW350,"")</f>
        <v/>
      </c>
      <c r="Y350" s="16" t="str">
        <f ca="1">IF(data!$BX350=Z$1,data!$BW350,"")</f>
        <v/>
      </c>
      <c r="Z350" s="16" t="str">
        <f ca="1">IF(data!$BY350=Z$1,data!$BW350,"")</f>
        <v/>
      </c>
      <c r="AA350" s="16" t="str">
        <f ca="1">IF(OR(data!$BX350=Z$1,data!$BY350=Z$1),data!$BW350,"")</f>
        <v/>
      </c>
      <c r="AB350" s="17" t="str">
        <f ca="1">IF(data!$BX350=AC$1,data!$BW350,"")</f>
        <v/>
      </c>
      <c r="AC350" s="17" t="str">
        <f ca="1">IF(data!$BY350=AC$1,data!$BW350,"")</f>
        <v/>
      </c>
      <c r="AD350" s="17" t="str">
        <f ca="1">IF(OR(data!$BX350=AC$1,data!$BY350=AC$1),data!$BW350,"")</f>
        <v/>
      </c>
      <c r="AE350" s="16" t="str">
        <f ca="1">IF(data!$BX350=AF$1,data!$BW350,"")</f>
        <v/>
      </c>
      <c r="AF350" s="16" t="str">
        <f ca="1">IF(data!$BY350=AF$1,data!$BW350,"")</f>
        <v/>
      </c>
      <c r="AG350" s="16" t="str">
        <f ca="1">IF(OR(data!$BX350=AF$1,data!$BY350=AF$1),data!$BW350,"")</f>
        <v/>
      </c>
      <c r="AH350" s="17" t="str">
        <f ca="1">IF(data!$BX350=AI$1,data!$BW350,"")</f>
        <v/>
      </c>
      <c r="AI350" s="17" t="str">
        <f ca="1">IF(data!$BY350=AI$1,data!$BW350,"")</f>
        <v/>
      </c>
      <c r="AJ350" s="17" t="str">
        <f ca="1">IF(OR(data!$BX350=AI$1,data!$BY350=AI$1),data!$BW350,"")</f>
        <v/>
      </c>
      <c r="AK350" s="16" t="str">
        <f ca="1">IF(data!$BX350=AL$1,data!$BW350,"")</f>
        <v/>
      </c>
      <c r="AL350" s="16" t="str">
        <f ca="1">IF(data!$BY350=AL$1,data!$BW350,"")</f>
        <v/>
      </c>
      <c r="AM350" s="16" t="str">
        <f ca="1">IF(OR(data!$BX350=AL$1,data!$BY350=AL$1),data!$BW350,"")</f>
        <v/>
      </c>
      <c r="AN350" s="17" t="str">
        <f ca="1">IF(data!$BX350=AO$1,data!$BW350,"")</f>
        <v/>
      </c>
      <c r="AO350" s="17" t="str">
        <f ca="1">IF(data!$BY350=AO$1,data!$BW350,"")</f>
        <v/>
      </c>
      <c r="AP350" s="17" t="str">
        <f ca="1">IF(OR(data!$BX350=AO$1,data!$BY350=AO$1),data!$BW350,"")</f>
        <v/>
      </c>
      <c r="AQ350" s="16" t="str">
        <f ca="1">IF(data!$BX350=AR$1,data!$BW350,"")</f>
        <v/>
      </c>
      <c r="AR350" s="16" t="str">
        <f ca="1">IF(data!$BY350=AR$1,data!$BW350,"")</f>
        <v/>
      </c>
      <c r="AS350" s="16" t="str">
        <f ca="1">IF(OR(data!$BX350=AR$1,data!$BY350=AR$1),data!$BW350,"")</f>
        <v/>
      </c>
      <c r="AT350" s="17" t="str">
        <f ca="1">IF(data!$BX350=AU$1,data!$BW350,"")</f>
        <v/>
      </c>
      <c r="AU350" s="17" t="str">
        <f ca="1">IF(data!$BY350=AU$1,data!$BW350,"")</f>
        <v/>
      </c>
      <c r="AV350" s="17" t="str">
        <f ca="1">IF(OR(data!$BX350=AU$1,data!$BY350=AU$1),data!$BW350,"")</f>
        <v/>
      </c>
      <c r="AW350" s="16" t="str">
        <f ca="1">IF(data!$BX350=AX$1,data!$BW350,"")</f>
        <v/>
      </c>
      <c r="AX350" s="16" t="str">
        <f ca="1">IF(data!$BY350=AX$1,data!$BW350,"")</f>
        <v/>
      </c>
      <c r="AY350" s="16" t="str">
        <f ca="1">IF(OR(data!$BX350=AX$1,data!$BY350=AX$1),data!$BW350,"")</f>
        <v/>
      </c>
      <c r="AZ350" s="17" t="str">
        <f ca="1">IF(data!$BX350=BA$1,data!$BW350,"")</f>
        <v/>
      </c>
      <c r="BA350" s="17" t="str">
        <f ca="1">IF(data!$BY350=BA$1,data!$BW350,"")</f>
        <v/>
      </c>
      <c r="BB350" s="17" t="str">
        <f ca="1">IF(OR(data!$BX350=BA$1,data!$BY350=BA$1),data!$BW350,"")</f>
        <v/>
      </c>
      <c r="BC350" s="16" t="str">
        <f ca="1">IF(data!$BX350=BD$1,data!$BW350,"")</f>
        <v/>
      </c>
      <c r="BD350" s="16" t="str">
        <f ca="1">IF(data!$BY350=BD$1,data!$BW350,"")</f>
        <v/>
      </c>
      <c r="BE350" s="16" t="str">
        <f ca="1">IF(OR(data!$BX350=BD$1,data!$BY350=BD$1),data!$BW350,"")</f>
        <v/>
      </c>
      <c r="BF350" s="17" t="str">
        <f ca="1">IF(data!$BX350=BG$1,data!$BW350,"")</f>
        <v/>
      </c>
      <c r="BG350" s="17" t="str">
        <f ca="1">IF(data!$BY350=BG$1,data!$BW350,"")</f>
        <v/>
      </c>
      <c r="BH350" s="17" t="str">
        <f ca="1">IF(OR(data!$BX350=BG$1,data!$BY350=BG$1),data!$BW350,"")</f>
        <v/>
      </c>
      <c r="BI350" s="16" t="str">
        <f ca="1">IF(data!$BX350=BJ$1,data!$BW350,"")</f>
        <v/>
      </c>
      <c r="BJ350" s="16" t="str">
        <f ca="1">IF(data!$BY350=BJ$1,data!$BW350,"")</f>
        <v/>
      </c>
      <c r="BK350" s="16" t="str">
        <f ca="1">IF(OR(data!$BX350=BJ$1,data!$BY350=BJ$1),data!$BW350,"")</f>
        <v/>
      </c>
      <c r="BL350" s="17" t="str">
        <f ca="1">IF(data!$BX350=BM$1,data!$BW350,"")</f>
        <v/>
      </c>
      <c r="BM350" s="17" t="str">
        <f ca="1">IF(data!$BY350=BM$1,data!$BW350,"")</f>
        <v/>
      </c>
      <c r="BN350" s="17" t="str">
        <f ca="1">IF(OR(data!$BX350=BM$1,data!$BY350=BM$1),data!$BW350,"")</f>
        <v/>
      </c>
      <c r="BO350" s="16" t="str">
        <f ca="1">IF(data!$BX350=BP$1,data!$BW350,"")</f>
        <v/>
      </c>
      <c r="BP350" s="16" t="str">
        <f ca="1">IF(data!$BY350=BP$1,data!$BW350,"")</f>
        <v/>
      </c>
      <c r="BQ350" s="16" t="str">
        <f ca="1">IF(OR(data!$BX350=BP$1,data!$BY350=BP$1),data!$BW350,"")</f>
        <v/>
      </c>
      <c r="BR350" s="17" t="str">
        <f ca="1">IF(data!$BX350=BS$1,data!$BW350,"")</f>
        <v/>
      </c>
      <c r="BS350" s="17" t="str">
        <f ca="1">IF(data!$BY350=BS$1,data!$BW350,"")</f>
        <v/>
      </c>
      <c r="BT350" s="17" t="str">
        <f ca="1">IF(OR(data!$BX350=BS$1,data!$BY350=BS$1),data!$BW350,"")</f>
        <v/>
      </c>
    </row>
    <row r="351" spans="1:72" s="11" customFormat="1" x14ac:dyDescent="0.25">
      <c r="A351" s="16" t="str">
        <f ca="1">IF(data!$BX351=B$1,data!$BW351,"")</f>
        <v/>
      </c>
      <c r="B351" s="16" t="str">
        <f ca="1">IF(data!$BY351=B$1,data!$BW351,"")</f>
        <v/>
      </c>
      <c r="C351" s="16" t="str">
        <f ca="1">IF(OR(data!$BX351=B$1,data!$BY351=B$1),data!$BW351,"")</f>
        <v/>
      </c>
      <c r="D351" s="17" t="str">
        <f ca="1">IF(data!$BX351=E$1,data!$BW351,"")</f>
        <v/>
      </c>
      <c r="E351" s="17" t="str">
        <f ca="1">IF(data!$BY351=E$1,data!$BW351,"")</f>
        <v/>
      </c>
      <c r="F351" s="17" t="str">
        <f ca="1">IF(OR(data!$BX351=E$1,data!$BY351=E$1),data!$BW351,"")</f>
        <v/>
      </c>
      <c r="G351" s="16" t="str">
        <f ca="1">IF(data!$BX351=H$1,data!$BW351,"")</f>
        <v/>
      </c>
      <c r="H351" s="16" t="str">
        <f ca="1">IF(data!$BY351=H$1,data!$BW351,"")</f>
        <v/>
      </c>
      <c r="I351" s="16" t="str">
        <f ca="1">IF(OR(data!$BX351=H$1,data!$BY351=H$1),data!$BW351,"")</f>
        <v/>
      </c>
      <c r="J351" s="17" t="str">
        <f ca="1">IF(data!$BX351=K$1,data!$BW351,"")</f>
        <v/>
      </c>
      <c r="K351" s="17" t="str">
        <f ca="1">IF(data!$BY351=K$1,data!$BW351,"")</f>
        <v/>
      </c>
      <c r="L351" s="17" t="str">
        <f ca="1">IF(OR(data!$BX351=K$1,data!$BY351=K$1),data!$BW351,"")</f>
        <v/>
      </c>
      <c r="M351" s="16" t="str">
        <f ca="1">IF(data!$BX351=N$1,data!$BW351,"")</f>
        <v/>
      </c>
      <c r="N351" s="16" t="str">
        <f ca="1">IF(data!$BY351=N$1,data!$BW351,"")</f>
        <v/>
      </c>
      <c r="O351" s="16" t="str">
        <f ca="1">IF(OR(data!$BX351=N$1,data!$BY351=N$1),data!$BW351,"")</f>
        <v/>
      </c>
      <c r="P351" s="17" t="str">
        <f ca="1">IF(data!$BX351=Q$1,data!$BW351,"")</f>
        <v/>
      </c>
      <c r="Q351" s="17" t="str">
        <f ca="1">IF(data!$BY351=Q$1,data!$BW351,"")</f>
        <v/>
      </c>
      <c r="R351" s="17" t="str">
        <f ca="1">IF(OR(data!$BX351=Q$1,data!$BY351=Q$1),data!$BW351,"")</f>
        <v/>
      </c>
      <c r="S351" s="16" t="str">
        <f ca="1">IF(data!$BX351=T$1,data!$BW351,"")</f>
        <v/>
      </c>
      <c r="T351" s="16" t="str">
        <f ca="1">IF(data!$BY351=T$1,data!$BW351,"")</f>
        <v/>
      </c>
      <c r="U351" s="16" t="str">
        <f ca="1">IF(OR(data!$BX351=T$1,data!$BY351=T$1),data!$BW351,"")</f>
        <v/>
      </c>
      <c r="V351" s="17" t="str">
        <f ca="1">IF(data!$BX351=W$1,data!$BW351,"")</f>
        <v/>
      </c>
      <c r="W351" s="17" t="str">
        <f ca="1">IF(data!$BY351=W$1,data!$BW351,"")</f>
        <v/>
      </c>
      <c r="X351" s="17" t="str">
        <f ca="1">IF(OR(data!$BX351=W$1,data!$BY351=W$1),data!$BW351,"")</f>
        <v/>
      </c>
      <c r="Y351" s="16" t="str">
        <f ca="1">IF(data!$BX351=Z$1,data!$BW351,"")</f>
        <v/>
      </c>
      <c r="Z351" s="16" t="str">
        <f ca="1">IF(data!$BY351=Z$1,data!$BW351,"")</f>
        <v/>
      </c>
      <c r="AA351" s="16" t="str">
        <f ca="1">IF(OR(data!$BX351=Z$1,data!$BY351=Z$1),data!$BW351,"")</f>
        <v/>
      </c>
      <c r="AB351" s="17" t="str">
        <f ca="1">IF(data!$BX351=AC$1,data!$BW351,"")</f>
        <v/>
      </c>
      <c r="AC351" s="17" t="str">
        <f ca="1">IF(data!$BY351=AC$1,data!$BW351,"")</f>
        <v/>
      </c>
      <c r="AD351" s="17" t="str">
        <f ca="1">IF(OR(data!$BX351=AC$1,data!$BY351=AC$1),data!$BW351,"")</f>
        <v/>
      </c>
      <c r="AE351" s="16" t="str">
        <f ca="1">IF(data!$BX351=AF$1,data!$BW351,"")</f>
        <v/>
      </c>
      <c r="AF351" s="16" t="str">
        <f ca="1">IF(data!$BY351=AF$1,data!$BW351,"")</f>
        <v/>
      </c>
      <c r="AG351" s="16" t="str">
        <f ca="1">IF(OR(data!$BX351=AF$1,data!$BY351=AF$1),data!$BW351,"")</f>
        <v/>
      </c>
      <c r="AH351" s="17" t="str">
        <f ca="1">IF(data!$BX351=AI$1,data!$BW351,"")</f>
        <v/>
      </c>
      <c r="AI351" s="17" t="str">
        <f ca="1">IF(data!$BY351=AI$1,data!$BW351,"")</f>
        <v/>
      </c>
      <c r="AJ351" s="17" t="str">
        <f ca="1">IF(OR(data!$BX351=AI$1,data!$BY351=AI$1),data!$BW351,"")</f>
        <v/>
      </c>
      <c r="AK351" s="16" t="str">
        <f ca="1">IF(data!$BX351=AL$1,data!$BW351,"")</f>
        <v/>
      </c>
      <c r="AL351" s="16" t="str">
        <f ca="1">IF(data!$BY351=AL$1,data!$BW351,"")</f>
        <v/>
      </c>
      <c r="AM351" s="16" t="str">
        <f ca="1">IF(OR(data!$BX351=AL$1,data!$BY351=AL$1),data!$BW351,"")</f>
        <v/>
      </c>
      <c r="AN351" s="17" t="str">
        <f ca="1">IF(data!$BX351=AO$1,data!$BW351,"")</f>
        <v/>
      </c>
      <c r="AO351" s="17" t="str">
        <f ca="1">IF(data!$BY351=AO$1,data!$BW351,"")</f>
        <v/>
      </c>
      <c r="AP351" s="17" t="str">
        <f ca="1">IF(OR(data!$BX351=AO$1,data!$BY351=AO$1),data!$BW351,"")</f>
        <v/>
      </c>
      <c r="AQ351" s="16" t="str">
        <f ca="1">IF(data!$BX351=AR$1,data!$BW351,"")</f>
        <v/>
      </c>
      <c r="AR351" s="16" t="str">
        <f ca="1">IF(data!$BY351=AR$1,data!$BW351,"")</f>
        <v/>
      </c>
      <c r="AS351" s="16" t="str">
        <f ca="1">IF(OR(data!$BX351=AR$1,data!$BY351=AR$1),data!$BW351,"")</f>
        <v/>
      </c>
      <c r="AT351" s="17" t="str">
        <f ca="1">IF(data!$BX351=AU$1,data!$BW351,"")</f>
        <v/>
      </c>
      <c r="AU351" s="17" t="str">
        <f ca="1">IF(data!$BY351=AU$1,data!$BW351,"")</f>
        <v/>
      </c>
      <c r="AV351" s="17" t="str">
        <f ca="1">IF(OR(data!$BX351=AU$1,data!$BY351=AU$1),data!$BW351,"")</f>
        <v/>
      </c>
      <c r="AW351" s="16" t="str">
        <f ca="1">IF(data!$BX351=AX$1,data!$BW351,"")</f>
        <v/>
      </c>
      <c r="AX351" s="16" t="str">
        <f ca="1">IF(data!$BY351=AX$1,data!$BW351,"")</f>
        <v/>
      </c>
      <c r="AY351" s="16" t="str">
        <f ca="1">IF(OR(data!$BX351=AX$1,data!$BY351=AX$1),data!$BW351,"")</f>
        <v/>
      </c>
      <c r="AZ351" s="17" t="str">
        <f ca="1">IF(data!$BX351=BA$1,data!$BW351,"")</f>
        <v/>
      </c>
      <c r="BA351" s="17" t="str">
        <f ca="1">IF(data!$BY351=BA$1,data!$BW351,"")</f>
        <v/>
      </c>
      <c r="BB351" s="17" t="str">
        <f ca="1">IF(OR(data!$BX351=BA$1,data!$BY351=BA$1),data!$BW351,"")</f>
        <v/>
      </c>
      <c r="BC351" s="16" t="str">
        <f ca="1">IF(data!$BX351=BD$1,data!$BW351,"")</f>
        <v/>
      </c>
      <c r="BD351" s="16" t="str">
        <f ca="1">IF(data!$BY351=BD$1,data!$BW351,"")</f>
        <v/>
      </c>
      <c r="BE351" s="16" t="str">
        <f ca="1">IF(OR(data!$BX351=BD$1,data!$BY351=BD$1),data!$BW351,"")</f>
        <v/>
      </c>
      <c r="BF351" s="17" t="str">
        <f ca="1">IF(data!$BX351=BG$1,data!$BW351,"")</f>
        <v/>
      </c>
      <c r="BG351" s="17" t="str">
        <f ca="1">IF(data!$BY351=BG$1,data!$BW351,"")</f>
        <v/>
      </c>
      <c r="BH351" s="17" t="str">
        <f ca="1">IF(OR(data!$BX351=BG$1,data!$BY351=BG$1),data!$BW351,"")</f>
        <v/>
      </c>
      <c r="BI351" s="16" t="str">
        <f ca="1">IF(data!$BX351=BJ$1,data!$BW351,"")</f>
        <v/>
      </c>
      <c r="BJ351" s="16" t="str">
        <f ca="1">IF(data!$BY351=BJ$1,data!$BW351,"")</f>
        <v/>
      </c>
      <c r="BK351" s="16" t="str">
        <f ca="1">IF(OR(data!$BX351=BJ$1,data!$BY351=BJ$1),data!$BW351,"")</f>
        <v/>
      </c>
      <c r="BL351" s="17" t="str">
        <f ca="1">IF(data!$BX351=BM$1,data!$BW351,"")</f>
        <v/>
      </c>
      <c r="BM351" s="17" t="str">
        <f ca="1">IF(data!$BY351=BM$1,data!$BW351,"")</f>
        <v/>
      </c>
      <c r="BN351" s="17" t="str">
        <f ca="1">IF(OR(data!$BX351=BM$1,data!$BY351=BM$1),data!$BW351,"")</f>
        <v/>
      </c>
      <c r="BO351" s="16" t="str">
        <f ca="1">IF(data!$BX351=BP$1,data!$BW351,"")</f>
        <v/>
      </c>
      <c r="BP351" s="16" t="str">
        <f ca="1">IF(data!$BY351=BP$1,data!$BW351,"")</f>
        <v/>
      </c>
      <c r="BQ351" s="16" t="str">
        <f ca="1">IF(OR(data!$BX351=BP$1,data!$BY351=BP$1),data!$BW351,"")</f>
        <v/>
      </c>
      <c r="BR351" s="17" t="str">
        <f ca="1">IF(data!$BX351=BS$1,data!$BW351,"")</f>
        <v/>
      </c>
      <c r="BS351" s="17" t="str">
        <f ca="1">IF(data!$BY351=BS$1,data!$BW351,"")</f>
        <v/>
      </c>
      <c r="BT351" s="17" t="str">
        <f ca="1">IF(OR(data!$BX351=BS$1,data!$BY351=BS$1),data!$BW351,"")</f>
        <v/>
      </c>
    </row>
    <row r="352" spans="1:72" s="11" customFormat="1" x14ac:dyDescent="0.25">
      <c r="A352" s="16" t="str">
        <f ca="1">IF(data!$BX352=B$1,data!$BW352,"")</f>
        <v/>
      </c>
      <c r="B352" s="16" t="str">
        <f ca="1">IF(data!$BY352=B$1,data!$BW352,"")</f>
        <v/>
      </c>
      <c r="C352" s="16" t="str">
        <f ca="1">IF(OR(data!$BX352=B$1,data!$BY352=B$1),data!$BW352,"")</f>
        <v/>
      </c>
      <c r="D352" s="17" t="str">
        <f ca="1">IF(data!$BX352=E$1,data!$BW352,"")</f>
        <v/>
      </c>
      <c r="E352" s="17" t="str">
        <f ca="1">IF(data!$BY352=E$1,data!$BW352,"")</f>
        <v/>
      </c>
      <c r="F352" s="17" t="str">
        <f ca="1">IF(OR(data!$BX352=E$1,data!$BY352=E$1),data!$BW352,"")</f>
        <v/>
      </c>
      <c r="G352" s="16" t="str">
        <f ca="1">IF(data!$BX352=H$1,data!$BW352,"")</f>
        <v/>
      </c>
      <c r="H352" s="16" t="str">
        <f ca="1">IF(data!$BY352=H$1,data!$BW352,"")</f>
        <v/>
      </c>
      <c r="I352" s="16" t="str">
        <f ca="1">IF(OR(data!$BX352=H$1,data!$BY352=H$1),data!$BW352,"")</f>
        <v/>
      </c>
      <c r="J352" s="17" t="str">
        <f ca="1">IF(data!$BX352=K$1,data!$BW352,"")</f>
        <v/>
      </c>
      <c r="K352" s="17" t="str">
        <f ca="1">IF(data!$BY352=K$1,data!$BW352,"")</f>
        <v/>
      </c>
      <c r="L352" s="17" t="str">
        <f ca="1">IF(OR(data!$BX352=K$1,data!$BY352=K$1),data!$BW352,"")</f>
        <v/>
      </c>
      <c r="M352" s="16" t="str">
        <f ca="1">IF(data!$BX352=N$1,data!$BW352,"")</f>
        <v/>
      </c>
      <c r="N352" s="16" t="str">
        <f ca="1">IF(data!$BY352=N$1,data!$BW352,"")</f>
        <v/>
      </c>
      <c r="O352" s="16" t="str">
        <f ca="1">IF(OR(data!$BX352=N$1,data!$BY352=N$1),data!$BW352,"")</f>
        <v/>
      </c>
      <c r="P352" s="17" t="str">
        <f ca="1">IF(data!$BX352=Q$1,data!$BW352,"")</f>
        <v/>
      </c>
      <c r="Q352" s="17" t="str">
        <f ca="1">IF(data!$BY352=Q$1,data!$BW352,"")</f>
        <v/>
      </c>
      <c r="R352" s="17" t="str">
        <f ca="1">IF(OR(data!$BX352=Q$1,data!$BY352=Q$1),data!$BW352,"")</f>
        <v/>
      </c>
      <c r="S352" s="16" t="str">
        <f ca="1">IF(data!$BX352=T$1,data!$BW352,"")</f>
        <v/>
      </c>
      <c r="T352" s="16" t="str">
        <f ca="1">IF(data!$BY352=T$1,data!$BW352,"")</f>
        <v/>
      </c>
      <c r="U352" s="16" t="str">
        <f ca="1">IF(OR(data!$BX352=T$1,data!$BY352=T$1),data!$BW352,"")</f>
        <v/>
      </c>
      <c r="V352" s="17" t="str">
        <f ca="1">IF(data!$BX352=W$1,data!$BW352,"")</f>
        <v/>
      </c>
      <c r="W352" s="17" t="str">
        <f ca="1">IF(data!$BY352=W$1,data!$BW352,"")</f>
        <v/>
      </c>
      <c r="X352" s="17" t="str">
        <f ca="1">IF(OR(data!$BX352=W$1,data!$BY352=W$1),data!$BW352,"")</f>
        <v/>
      </c>
      <c r="Y352" s="16" t="str">
        <f ca="1">IF(data!$BX352=Z$1,data!$BW352,"")</f>
        <v/>
      </c>
      <c r="Z352" s="16" t="str">
        <f ca="1">IF(data!$BY352=Z$1,data!$BW352,"")</f>
        <v/>
      </c>
      <c r="AA352" s="16" t="str">
        <f ca="1">IF(OR(data!$BX352=Z$1,data!$BY352=Z$1),data!$BW352,"")</f>
        <v/>
      </c>
      <c r="AB352" s="17" t="str">
        <f ca="1">IF(data!$BX352=AC$1,data!$BW352,"")</f>
        <v/>
      </c>
      <c r="AC352" s="17" t="str">
        <f ca="1">IF(data!$BY352=AC$1,data!$BW352,"")</f>
        <v/>
      </c>
      <c r="AD352" s="17" t="str">
        <f ca="1">IF(OR(data!$BX352=AC$1,data!$BY352=AC$1),data!$BW352,"")</f>
        <v/>
      </c>
      <c r="AE352" s="16" t="str">
        <f ca="1">IF(data!$BX352=AF$1,data!$BW352,"")</f>
        <v/>
      </c>
      <c r="AF352" s="16" t="str">
        <f ca="1">IF(data!$BY352=AF$1,data!$BW352,"")</f>
        <v/>
      </c>
      <c r="AG352" s="16" t="str">
        <f ca="1">IF(OR(data!$BX352=AF$1,data!$BY352=AF$1),data!$BW352,"")</f>
        <v/>
      </c>
      <c r="AH352" s="17" t="str">
        <f ca="1">IF(data!$BX352=AI$1,data!$BW352,"")</f>
        <v/>
      </c>
      <c r="AI352" s="17" t="str">
        <f ca="1">IF(data!$BY352=AI$1,data!$BW352,"")</f>
        <v/>
      </c>
      <c r="AJ352" s="17" t="str">
        <f ca="1">IF(OR(data!$BX352=AI$1,data!$BY352=AI$1),data!$BW352,"")</f>
        <v/>
      </c>
      <c r="AK352" s="16" t="str">
        <f ca="1">IF(data!$BX352=AL$1,data!$BW352,"")</f>
        <v/>
      </c>
      <c r="AL352" s="16" t="str">
        <f ca="1">IF(data!$BY352=AL$1,data!$BW352,"")</f>
        <v/>
      </c>
      <c r="AM352" s="16" t="str">
        <f ca="1">IF(OR(data!$BX352=AL$1,data!$BY352=AL$1),data!$BW352,"")</f>
        <v/>
      </c>
      <c r="AN352" s="17" t="str">
        <f ca="1">IF(data!$BX352=AO$1,data!$BW352,"")</f>
        <v/>
      </c>
      <c r="AO352" s="17" t="str">
        <f ca="1">IF(data!$BY352=AO$1,data!$BW352,"")</f>
        <v/>
      </c>
      <c r="AP352" s="17" t="str">
        <f ca="1">IF(OR(data!$BX352=AO$1,data!$BY352=AO$1),data!$BW352,"")</f>
        <v/>
      </c>
      <c r="AQ352" s="16" t="str">
        <f ca="1">IF(data!$BX352=AR$1,data!$BW352,"")</f>
        <v/>
      </c>
      <c r="AR352" s="16" t="str">
        <f ca="1">IF(data!$BY352=AR$1,data!$BW352,"")</f>
        <v/>
      </c>
      <c r="AS352" s="16" t="str">
        <f ca="1">IF(OR(data!$BX352=AR$1,data!$BY352=AR$1),data!$BW352,"")</f>
        <v/>
      </c>
      <c r="AT352" s="17" t="str">
        <f ca="1">IF(data!$BX352=AU$1,data!$BW352,"")</f>
        <v/>
      </c>
      <c r="AU352" s="17" t="str">
        <f ca="1">IF(data!$BY352=AU$1,data!$BW352,"")</f>
        <v/>
      </c>
      <c r="AV352" s="17" t="str">
        <f ca="1">IF(OR(data!$BX352=AU$1,data!$BY352=AU$1),data!$BW352,"")</f>
        <v/>
      </c>
      <c r="AW352" s="16" t="str">
        <f ca="1">IF(data!$BX352=AX$1,data!$BW352,"")</f>
        <v/>
      </c>
      <c r="AX352" s="16" t="str">
        <f ca="1">IF(data!$BY352=AX$1,data!$BW352,"")</f>
        <v/>
      </c>
      <c r="AY352" s="16" t="str">
        <f ca="1">IF(OR(data!$BX352=AX$1,data!$BY352=AX$1),data!$BW352,"")</f>
        <v/>
      </c>
      <c r="AZ352" s="17" t="str">
        <f ca="1">IF(data!$BX352=BA$1,data!$BW352,"")</f>
        <v/>
      </c>
      <c r="BA352" s="17" t="str">
        <f ca="1">IF(data!$BY352=BA$1,data!$BW352,"")</f>
        <v/>
      </c>
      <c r="BB352" s="17" t="str">
        <f ca="1">IF(OR(data!$BX352=BA$1,data!$BY352=BA$1),data!$BW352,"")</f>
        <v/>
      </c>
      <c r="BC352" s="16" t="str">
        <f ca="1">IF(data!$BX352=BD$1,data!$BW352,"")</f>
        <v/>
      </c>
      <c r="BD352" s="16" t="str">
        <f ca="1">IF(data!$BY352=BD$1,data!$BW352,"")</f>
        <v/>
      </c>
      <c r="BE352" s="16" t="str">
        <f ca="1">IF(OR(data!$BX352=BD$1,data!$BY352=BD$1),data!$BW352,"")</f>
        <v/>
      </c>
      <c r="BF352" s="17" t="str">
        <f ca="1">IF(data!$BX352=BG$1,data!$BW352,"")</f>
        <v/>
      </c>
      <c r="BG352" s="17" t="str">
        <f ca="1">IF(data!$BY352=BG$1,data!$BW352,"")</f>
        <v/>
      </c>
      <c r="BH352" s="17" t="str">
        <f ca="1">IF(OR(data!$BX352=BG$1,data!$BY352=BG$1),data!$BW352,"")</f>
        <v/>
      </c>
      <c r="BI352" s="16" t="str">
        <f ca="1">IF(data!$BX352=BJ$1,data!$BW352,"")</f>
        <v/>
      </c>
      <c r="BJ352" s="16" t="str">
        <f ca="1">IF(data!$BY352=BJ$1,data!$BW352,"")</f>
        <v/>
      </c>
      <c r="BK352" s="16" t="str">
        <f ca="1">IF(OR(data!$BX352=BJ$1,data!$BY352=BJ$1),data!$BW352,"")</f>
        <v/>
      </c>
      <c r="BL352" s="17" t="str">
        <f ca="1">IF(data!$BX352=BM$1,data!$BW352,"")</f>
        <v/>
      </c>
      <c r="BM352" s="17" t="str">
        <f ca="1">IF(data!$BY352=BM$1,data!$BW352,"")</f>
        <v/>
      </c>
      <c r="BN352" s="17" t="str">
        <f ca="1">IF(OR(data!$BX352=BM$1,data!$BY352=BM$1),data!$BW352,"")</f>
        <v/>
      </c>
      <c r="BO352" s="16" t="str">
        <f ca="1">IF(data!$BX352=BP$1,data!$BW352,"")</f>
        <v/>
      </c>
      <c r="BP352" s="16" t="str">
        <f ca="1">IF(data!$BY352=BP$1,data!$BW352,"")</f>
        <v/>
      </c>
      <c r="BQ352" s="16" t="str">
        <f ca="1">IF(OR(data!$BX352=BP$1,data!$BY352=BP$1),data!$BW352,"")</f>
        <v/>
      </c>
      <c r="BR352" s="17" t="str">
        <f ca="1">IF(data!$BX352=BS$1,data!$BW352,"")</f>
        <v/>
      </c>
      <c r="BS352" s="17" t="str">
        <f ca="1">IF(data!$BY352=BS$1,data!$BW352,"")</f>
        <v/>
      </c>
      <c r="BT352" s="17" t="str">
        <f ca="1">IF(OR(data!$BX352=BS$1,data!$BY352=BS$1),data!$BW352,"")</f>
        <v/>
      </c>
    </row>
    <row r="353" spans="1:72" s="11" customFormat="1" x14ac:dyDescent="0.25">
      <c r="A353" s="16" t="str">
        <f ca="1">IF(data!$BX353=B$1,data!$BW353,"")</f>
        <v/>
      </c>
      <c r="B353" s="16" t="str">
        <f ca="1">IF(data!$BY353=B$1,data!$BW353,"")</f>
        <v/>
      </c>
      <c r="C353" s="16" t="str">
        <f ca="1">IF(OR(data!$BX353=B$1,data!$BY353=B$1),data!$BW353,"")</f>
        <v/>
      </c>
      <c r="D353" s="17" t="str">
        <f ca="1">IF(data!$BX353=E$1,data!$BW353,"")</f>
        <v/>
      </c>
      <c r="E353" s="17" t="str">
        <f ca="1">IF(data!$BY353=E$1,data!$BW353,"")</f>
        <v/>
      </c>
      <c r="F353" s="17" t="str">
        <f ca="1">IF(OR(data!$BX353=E$1,data!$BY353=E$1),data!$BW353,"")</f>
        <v/>
      </c>
      <c r="G353" s="16" t="str">
        <f ca="1">IF(data!$BX353=H$1,data!$BW353,"")</f>
        <v/>
      </c>
      <c r="H353" s="16" t="str">
        <f ca="1">IF(data!$BY353=H$1,data!$BW353,"")</f>
        <v/>
      </c>
      <c r="I353" s="16" t="str">
        <f ca="1">IF(OR(data!$BX353=H$1,data!$BY353=H$1),data!$BW353,"")</f>
        <v/>
      </c>
      <c r="J353" s="17" t="str">
        <f ca="1">IF(data!$BX353=K$1,data!$BW353,"")</f>
        <v/>
      </c>
      <c r="K353" s="17" t="str">
        <f ca="1">IF(data!$BY353=K$1,data!$BW353,"")</f>
        <v/>
      </c>
      <c r="L353" s="17" t="str">
        <f ca="1">IF(OR(data!$BX353=K$1,data!$BY353=K$1),data!$BW353,"")</f>
        <v/>
      </c>
      <c r="M353" s="16" t="str">
        <f ca="1">IF(data!$BX353=N$1,data!$BW353,"")</f>
        <v/>
      </c>
      <c r="N353" s="16" t="str">
        <f ca="1">IF(data!$BY353=N$1,data!$BW353,"")</f>
        <v/>
      </c>
      <c r="O353" s="16" t="str">
        <f ca="1">IF(OR(data!$BX353=N$1,data!$BY353=N$1),data!$BW353,"")</f>
        <v/>
      </c>
      <c r="P353" s="17" t="str">
        <f ca="1">IF(data!$BX353=Q$1,data!$BW353,"")</f>
        <v/>
      </c>
      <c r="Q353" s="17" t="str">
        <f ca="1">IF(data!$BY353=Q$1,data!$BW353,"")</f>
        <v/>
      </c>
      <c r="R353" s="17" t="str">
        <f ca="1">IF(OR(data!$BX353=Q$1,data!$BY353=Q$1),data!$BW353,"")</f>
        <v/>
      </c>
      <c r="S353" s="16" t="str">
        <f ca="1">IF(data!$BX353=T$1,data!$BW353,"")</f>
        <v/>
      </c>
      <c r="T353" s="16" t="str">
        <f ca="1">IF(data!$BY353=T$1,data!$BW353,"")</f>
        <v/>
      </c>
      <c r="U353" s="16" t="str">
        <f ca="1">IF(OR(data!$BX353=T$1,data!$BY353=T$1),data!$BW353,"")</f>
        <v/>
      </c>
      <c r="V353" s="17" t="str">
        <f ca="1">IF(data!$BX353=W$1,data!$BW353,"")</f>
        <v/>
      </c>
      <c r="W353" s="17" t="str">
        <f ca="1">IF(data!$BY353=W$1,data!$BW353,"")</f>
        <v/>
      </c>
      <c r="X353" s="17" t="str">
        <f ca="1">IF(OR(data!$BX353=W$1,data!$BY353=W$1),data!$BW353,"")</f>
        <v/>
      </c>
      <c r="Y353" s="16" t="str">
        <f ca="1">IF(data!$BX353=Z$1,data!$BW353,"")</f>
        <v/>
      </c>
      <c r="Z353" s="16" t="str">
        <f ca="1">IF(data!$BY353=Z$1,data!$BW353,"")</f>
        <v/>
      </c>
      <c r="AA353" s="16" t="str">
        <f ca="1">IF(OR(data!$BX353=Z$1,data!$BY353=Z$1),data!$BW353,"")</f>
        <v/>
      </c>
      <c r="AB353" s="17" t="str">
        <f ca="1">IF(data!$BX353=AC$1,data!$BW353,"")</f>
        <v/>
      </c>
      <c r="AC353" s="17" t="str">
        <f ca="1">IF(data!$BY353=AC$1,data!$BW353,"")</f>
        <v/>
      </c>
      <c r="AD353" s="17" t="str">
        <f ca="1">IF(OR(data!$BX353=AC$1,data!$BY353=AC$1),data!$BW353,"")</f>
        <v/>
      </c>
      <c r="AE353" s="16" t="str">
        <f ca="1">IF(data!$BX353=AF$1,data!$BW353,"")</f>
        <v/>
      </c>
      <c r="AF353" s="16" t="str">
        <f ca="1">IF(data!$BY353=AF$1,data!$BW353,"")</f>
        <v/>
      </c>
      <c r="AG353" s="16" t="str">
        <f ca="1">IF(OR(data!$BX353=AF$1,data!$BY353=AF$1),data!$BW353,"")</f>
        <v/>
      </c>
      <c r="AH353" s="17" t="str">
        <f ca="1">IF(data!$BX353=AI$1,data!$BW353,"")</f>
        <v/>
      </c>
      <c r="AI353" s="17" t="str">
        <f ca="1">IF(data!$BY353=AI$1,data!$BW353,"")</f>
        <v/>
      </c>
      <c r="AJ353" s="17" t="str">
        <f ca="1">IF(OR(data!$BX353=AI$1,data!$BY353=AI$1),data!$BW353,"")</f>
        <v/>
      </c>
      <c r="AK353" s="16" t="str">
        <f ca="1">IF(data!$BX353=AL$1,data!$BW353,"")</f>
        <v/>
      </c>
      <c r="AL353" s="16" t="str">
        <f ca="1">IF(data!$BY353=AL$1,data!$BW353,"")</f>
        <v/>
      </c>
      <c r="AM353" s="16" t="str">
        <f ca="1">IF(OR(data!$BX353=AL$1,data!$BY353=AL$1),data!$BW353,"")</f>
        <v/>
      </c>
      <c r="AN353" s="17" t="str">
        <f ca="1">IF(data!$BX353=AO$1,data!$BW353,"")</f>
        <v/>
      </c>
      <c r="AO353" s="17" t="str">
        <f ca="1">IF(data!$BY353=AO$1,data!$BW353,"")</f>
        <v/>
      </c>
      <c r="AP353" s="17" t="str">
        <f ca="1">IF(OR(data!$BX353=AO$1,data!$BY353=AO$1),data!$BW353,"")</f>
        <v/>
      </c>
      <c r="AQ353" s="16" t="str">
        <f ca="1">IF(data!$BX353=AR$1,data!$BW353,"")</f>
        <v/>
      </c>
      <c r="AR353" s="16" t="str">
        <f ca="1">IF(data!$BY353=AR$1,data!$BW353,"")</f>
        <v/>
      </c>
      <c r="AS353" s="16" t="str">
        <f ca="1">IF(OR(data!$BX353=AR$1,data!$BY353=AR$1),data!$BW353,"")</f>
        <v/>
      </c>
      <c r="AT353" s="17" t="str">
        <f ca="1">IF(data!$BX353=AU$1,data!$BW353,"")</f>
        <v/>
      </c>
      <c r="AU353" s="17" t="str">
        <f ca="1">IF(data!$BY353=AU$1,data!$BW353,"")</f>
        <v/>
      </c>
      <c r="AV353" s="17" t="str">
        <f ca="1">IF(OR(data!$BX353=AU$1,data!$BY353=AU$1),data!$BW353,"")</f>
        <v/>
      </c>
      <c r="AW353" s="16" t="str">
        <f ca="1">IF(data!$BX353=AX$1,data!$BW353,"")</f>
        <v/>
      </c>
      <c r="AX353" s="16" t="str">
        <f ca="1">IF(data!$BY353=AX$1,data!$BW353,"")</f>
        <v/>
      </c>
      <c r="AY353" s="16" t="str">
        <f ca="1">IF(OR(data!$BX353=AX$1,data!$BY353=AX$1),data!$BW353,"")</f>
        <v/>
      </c>
      <c r="AZ353" s="17" t="str">
        <f ca="1">IF(data!$BX353=BA$1,data!$BW353,"")</f>
        <v/>
      </c>
      <c r="BA353" s="17" t="str">
        <f ca="1">IF(data!$BY353=BA$1,data!$BW353,"")</f>
        <v/>
      </c>
      <c r="BB353" s="17" t="str">
        <f ca="1">IF(OR(data!$BX353=BA$1,data!$BY353=BA$1),data!$BW353,"")</f>
        <v/>
      </c>
      <c r="BC353" s="16" t="str">
        <f ca="1">IF(data!$BX353=BD$1,data!$BW353,"")</f>
        <v/>
      </c>
      <c r="BD353" s="16" t="str">
        <f ca="1">IF(data!$BY353=BD$1,data!$BW353,"")</f>
        <v/>
      </c>
      <c r="BE353" s="16" t="str">
        <f ca="1">IF(OR(data!$BX353=BD$1,data!$BY353=BD$1),data!$BW353,"")</f>
        <v/>
      </c>
      <c r="BF353" s="17" t="str">
        <f ca="1">IF(data!$BX353=BG$1,data!$BW353,"")</f>
        <v/>
      </c>
      <c r="BG353" s="17" t="str">
        <f ca="1">IF(data!$BY353=BG$1,data!$BW353,"")</f>
        <v/>
      </c>
      <c r="BH353" s="17" t="str">
        <f ca="1">IF(OR(data!$BX353=BG$1,data!$BY353=BG$1),data!$BW353,"")</f>
        <v/>
      </c>
      <c r="BI353" s="16" t="str">
        <f ca="1">IF(data!$BX353=BJ$1,data!$BW353,"")</f>
        <v/>
      </c>
      <c r="BJ353" s="16" t="str">
        <f ca="1">IF(data!$BY353=BJ$1,data!$BW353,"")</f>
        <v/>
      </c>
      <c r="BK353" s="16" t="str">
        <f ca="1">IF(OR(data!$BX353=BJ$1,data!$BY353=BJ$1),data!$BW353,"")</f>
        <v/>
      </c>
      <c r="BL353" s="17" t="str">
        <f ca="1">IF(data!$BX353=BM$1,data!$BW353,"")</f>
        <v/>
      </c>
      <c r="BM353" s="17" t="str">
        <f ca="1">IF(data!$BY353=BM$1,data!$BW353,"")</f>
        <v/>
      </c>
      <c r="BN353" s="17" t="str">
        <f ca="1">IF(OR(data!$BX353=BM$1,data!$BY353=BM$1),data!$BW353,"")</f>
        <v/>
      </c>
      <c r="BO353" s="16" t="str">
        <f ca="1">IF(data!$BX353=BP$1,data!$BW353,"")</f>
        <v/>
      </c>
      <c r="BP353" s="16" t="str">
        <f ca="1">IF(data!$BY353=BP$1,data!$BW353,"")</f>
        <v/>
      </c>
      <c r="BQ353" s="16" t="str">
        <f ca="1">IF(OR(data!$BX353=BP$1,data!$BY353=BP$1),data!$BW353,"")</f>
        <v/>
      </c>
      <c r="BR353" s="17" t="str">
        <f ca="1">IF(data!$BX353=BS$1,data!$BW353,"")</f>
        <v/>
      </c>
      <c r="BS353" s="17" t="str">
        <f ca="1">IF(data!$BY353=BS$1,data!$BW353,"")</f>
        <v/>
      </c>
      <c r="BT353" s="17" t="str">
        <f ca="1">IF(OR(data!$BX353=BS$1,data!$BY353=BS$1),data!$BW353,"")</f>
        <v/>
      </c>
    </row>
    <row r="354" spans="1:72" s="11" customFormat="1" x14ac:dyDescent="0.25">
      <c r="A354" s="16" t="str">
        <f ca="1">IF(data!$BX354=B$1,data!$BW354,"")</f>
        <v/>
      </c>
      <c r="B354" s="16" t="str">
        <f ca="1">IF(data!$BY354=B$1,data!$BW354,"")</f>
        <v/>
      </c>
      <c r="C354" s="16" t="str">
        <f ca="1">IF(OR(data!$BX354=B$1,data!$BY354=B$1),data!$BW354,"")</f>
        <v/>
      </c>
      <c r="D354" s="17" t="str">
        <f ca="1">IF(data!$BX354=E$1,data!$BW354,"")</f>
        <v/>
      </c>
      <c r="E354" s="17" t="str">
        <f ca="1">IF(data!$BY354=E$1,data!$BW354,"")</f>
        <v/>
      </c>
      <c r="F354" s="17" t="str">
        <f ca="1">IF(OR(data!$BX354=E$1,data!$BY354=E$1),data!$BW354,"")</f>
        <v/>
      </c>
      <c r="G354" s="16" t="str">
        <f ca="1">IF(data!$BX354=H$1,data!$BW354,"")</f>
        <v/>
      </c>
      <c r="H354" s="16" t="str">
        <f ca="1">IF(data!$BY354=H$1,data!$BW354,"")</f>
        <v/>
      </c>
      <c r="I354" s="16" t="str">
        <f ca="1">IF(OR(data!$BX354=H$1,data!$BY354=H$1),data!$BW354,"")</f>
        <v/>
      </c>
      <c r="J354" s="17" t="str">
        <f ca="1">IF(data!$BX354=K$1,data!$BW354,"")</f>
        <v/>
      </c>
      <c r="K354" s="17" t="str">
        <f ca="1">IF(data!$BY354=K$1,data!$BW354,"")</f>
        <v/>
      </c>
      <c r="L354" s="17" t="str">
        <f ca="1">IF(OR(data!$BX354=K$1,data!$BY354=K$1),data!$BW354,"")</f>
        <v/>
      </c>
      <c r="M354" s="16" t="str">
        <f ca="1">IF(data!$BX354=N$1,data!$BW354,"")</f>
        <v/>
      </c>
      <c r="N354" s="16" t="str">
        <f ca="1">IF(data!$BY354=N$1,data!$BW354,"")</f>
        <v/>
      </c>
      <c r="O354" s="16" t="str">
        <f ca="1">IF(OR(data!$BX354=N$1,data!$BY354=N$1),data!$BW354,"")</f>
        <v/>
      </c>
      <c r="P354" s="17" t="str">
        <f ca="1">IF(data!$BX354=Q$1,data!$BW354,"")</f>
        <v/>
      </c>
      <c r="Q354" s="17" t="str">
        <f ca="1">IF(data!$BY354=Q$1,data!$BW354,"")</f>
        <v/>
      </c>
      <c r="R354" s="17" t="str">
        <f ca="1">IF(OR(data!$BX354=Q$1,data!$BY354=Q$1),data!$BW354,"")</f>
        <v/>
      </c>
      <c r="S354" s="16" t="str">
        <f ca="1">IF(data!$BX354=T$1,data!$BW354,"")</f>
        <v/>
      </c>
      <c r="T354" s="16" t="str">
        <f ca="1">IF(data!$BY354=T$1,data!$BW354,"")</f>
        <v/>
      </c>
      <c r="U354" s="16" t="str">
        <f ca="1">IF(OR(data!$BX354=T$1,data!$BY354=T$1),data!$BW354,"")</f>
        <v/>
      </c>
      <c r="V354" s="17" t="str">
        <f ca="1">IF(data!$BX354=W$1,data!$BW354,"")</f>
        <v/>
      </c>
      <c r="W354" s="17" t="str">
        <f ca="1">IF(data!$BY354=W$1,data!$BW354,"")</f>
        <v/>
      </c>
      <c r="X354" s="17" t="str">
        <f ca="1">IF(OR(data!$BX354=W$1,data!$BY354=W$1),data!$BW354,"")</f>
        <v/>
      </c>
      <c r="Y354" s="16" t="str">
        <f ca="1">IF(data!$BX354=Z$1,data!$BW354,"")</f>
        <v/>
      </c>
      <c r="Z354" s="16" t="str">
        <f ca="1">IF(data!$BY354=Z$1,data!$BW354,"")</f>
        <v/>
      </c>
      <c r="AA354" s="16" t="str">
        <f ca="1">IF(OR(data!$BX354=Z$1,data!$BY354=Z$1),data!$BW354,"")</f>
        <v/>
      </c>
      <c r="AB354" s="17" t="str">
        <f ca="1">IF(data!$BX354=AC$1,data!$BW354,"")</f>
        <v/>
      </c>
      <c r="AC354" s="17" t="str">
        <f ca="1">IF(data!$BY354=AC$1,data!$BW354,"")</f>
        <v/>
      </c>
      <c r="AD354" s="17" t="str">
        <f ca="1">IF(OR(data!$BX354=AC$1,data!$BY354=AC$1),data!$BW354,"")</f>
        <v/>
      </c>
      <c r="AE354" s="16" t="str">
        <f ca="1">IF(data!$BX354=AF$1,data!$BW354,"")</f>
        <v/>
      </c>
      <c r="AF354" s="16" t="str">
        <f ca="1">IF(data!$BY354=AF$1,data!$BW354,"")</f>
        <v/>
      </c>
      <c r="AG354" s="16" t="str">
        <f ca="1">IF(OR(data!$BX354=AF$1,data!$BY354=AF$1),data!$BW354,"")</f>
        <v/>
      </c>
      <c r="AH354" s="17" t="str">
        <f ca="1">IF(data!$BX354=AI$1,data!$BW354,"")</f>
        <v/>
      </c>
      <c r="AI354" s="17" t="str">
        <f ca="1">IF(data!$BY354=AI$1,data!$BW354,"")</f>
        <v/>
      </c>
      <c r="AJ354" s="17" t="str">
        <f ca="1">IF(OR(data!$BX354=AI$1,data!$BY354=AI$1),data!$BW354,"")</f>
        <v/>
      </c>
      <c r="AK354" s="16" t="str">
        <f ca="1">IF(data!$BX354=AL$1,data!$BW354,"")</f>
        <v/>
      </c>
      <c r="AL354" s="16" t="str">
        <f ca="1">IF(data!$BY354=AL$1,data!$BW354,"")</f>
        <v/>
      </c>
      <c r="AM354" s="16" t="str">
        <f ca="1">IF(OR(data!$BX354=AL$1,data!$BY354=AL$1),data!$BW354,"")</f>
        <v/>
      </c>
      <c r="AN354" s="17" t="str">
        <f ca="1">IF(data!$BX354=AO$1,data!$BW354,"")</f>
        <v/>
      </c>
      <c r="AO354" s="17" t="str">
        <f ca="1">IF(data!$BY354=AO$1,data!$BW354,"")</f>
        <v/>
      </c>
      <c r="AP354" s="17" t="str">
        <f ca="1">IF(OR(data!$BX354=AO$1,data!$BY354=AO$1),data!$BW354,"")</f>
        <v/>
      </c>
      <c r="AQ354" s="16" t="str">
        <f ca="1">IF(data!$BX354=AR$1,data!$BW354,"")</f>
        <v/>
      </c>
      <c r="AR354" s="16" t="str">
        <f ca="1">IF(data!$BY354=AR$1,data!$BW354,"")</f>
        <v/>
      </c>
      <c r="AS354" s="16" t="str">
        <f ca="1">IF(OR(data!$BX354=AR$1,data!$BY354=AR$1),data!$BW354,"")</f>
        <v/>
      </c>
      <c r="AT354" s="17" t="str">
        <f ca="1">IF(data!$BX354=AU$1,data!$BW354,"")</f>
        <v/>
      </c>
      <c r="AU354" s="17" t="str">
        <f ca="1">IF(data!$BY354=AU$1,data!$BW354,"")</f>
        <v/>
      </c>
      <c r="AV354" s="17" t="str">
        <f ca="1">IF(OR(data!$BX354=AU$1,data!$BY354=AU$1),data!$BW354,"")</f>
        <v/>
      </c>
      <c r="AW354" s="16" t="str">
        <f ca="1">IF(data!$BX354=AX$1,data!$BW354,"")</f>
        <v/>
      </c>
      <c r="AX354" s="16" t="str">
        <f ca="1">IF(data!$BY354=AX$1,data!$BW354,"")</f>
        <v/>
      </c>
      <c r="AY354" s="16" t="str">
        <f ca="1">IF(OR(data!$BX354=AX$1,data!$BY354=AX$1),data!$BW354,"")</f>
        <v/>
      </c>
      <c r="AZ354" s="17" t="str">
        <f ca="1">IF(data!$BX354=BA$1,data!$BW354,"")</f>
        <v/>
      </c>
      <c r="BA354" s="17" t="str">
        <f ca="1">IF(data!$BY354=BA$1,data!$BW354,"")</f>
        <v/>
      </c>
      <c r="BB354" s="17" t="str">
        <f ca="1">IF(OR(data!$BX354=BA$1,data!$BY354=BA$1),data!$BW354,"")</f>
        <v/>
      </c>
      <c r="BC354" s="16" t="str">
        <f ca="1">IF(data!$BX354=BD$1,data!$BW354,"")</f>
        <v/>
      </c>
      <c r="BD354" s="16" t="str">
        <f ca="1">IF(data!$BY354=BD$1,data!$BW354,"")</f>
        <v/>
      </c>
      <c r="BE354" s="16" t="str">
        <f ca="1">IF(OR(data!$BX354=BD$1,data!$BY354=BD$1),data!$BW354,"")</f>
        <v/>
      </c>
      <c r="BF354" s="17" t="str">
        <f ca="1">IF(data!$BX354=BG$1,data!$BW354,"")</f>
        <v/>
      </c>
      <c r="BG354" s="17" t="str">
        <f ca="1">IF(data!$BY354=BG$1,data!$BW354,"")</f>
        <v/>
      </c>
      <c r="BH354" s="17" t="str">
        <f ca="1">IF(OR(data!$BX354=BG$1,data!$BY354=BG$1),data!$BW354,"")</f>
        <v/>
      </c>
      <c r="BI354" s="16" t="str">
        <f ca="1">IF(data!$BX354=BJ$1,data!$BW354,"")</f>
        <v/>
      </c>
      <c r="BJ354" s="16" t="str">
        <f ca="1">IF(data!$BY354=BJ$1,data!$BW354,"")</f>
        <v/>
      </c>
      <c r="BK354" s="16" t="str">
        <f ca="1">IF(OR(data!$BX354=BJ$1,data!$BY354=BJ$1),data!$BW354,"")</f>
        <v/>
      </c>
      <c r="BL354" s="17" t="str">
        <f ca="1">IF(data!$BX354=BM$1,data!$BW354,"")</f>
        <v/>
      </c>
      <c r="BM354" s="17" t="str">
        <f ca="1">IF(data!$BY354=BM$1,data!$BW354,"")</f>
        <v/>
      </c>
      <c r="BN354" s="17" t="str">
        <f ca="1">IF(OR(data!$BX354=BM$1,data!$BY354=BM$1),data!$BW354,"")</f>
        <v/>
      </c>
      <c r="BO354" s="16" t="str">
        <f ca="1">IF(data!$BX354=BP$1,data!$BW354,"")</f>
        <v/>
      </c>
      <c r="BP354" s="16" t="str">
        <f ca="1">IF(data!$BY354=BP$1,data!$BW354,"")</f>
        <v/>
      </c>
      <c r="BQ354" s="16" t="str">
        <f ca="1">IF(OR(data!$BX354=BP$1,data!$BY354=BP$1),data!$BW354,"")</f>
        <v/>
      </c>
      <c r="BR354" s="17" t="str">
        <f ca="1">IF(data!$BX354=BS$1,data!$BW354,"")</f>
        <v/>
      </c>
      <c r="BS354" s="17" t="str">
        <f ca="1">IF(data!$BY354=BS$1,data!$BW354,"")</f>
        <v/>
      </c>
      <c r="BT354" s="17" t="str">
        <f ca="1">IF(OR(data!$BX354=BS$1,data!$BY354=BS$1),data!$BW354,"")</f>
        <v/>
      </c>
    </row>
    <row r="355" spans="1:72" s="11" customFormat="1" x14ac:dyDescent="0.25">
      <c r="A355" s="16" t="str">
        <f ca="1">IF(data!$BX355=B$1,data!$BW355,"")</f>
        <v/>
      </c>
      <c r="B355" s="16" t="str">
        <f ca="1">IF(data!$BY355=B$1,data!$BW355,"")</f>
        <v/>
      </c>
      <c r="C355" s="16" t="str">
        <f ca="1">IF(OR(data!$BX355=B$1,data!$BY355=B$1),data!$BW355,"")</f>
        <v/>
      </c>
      <c r="D355" s="17" t="str">
        <f ca="1">IF(data!$BX355=E$1,data!$BW355,"")</f>
        <v/>
      </c>
      <c r="E355" s="17" t="str">
        <f ca="1">IF(data!$BY355=E$1,data!$BW355,"")</f>
        <v/>
      </c>
      <c r="F355" s="17" t="str">
        <f ca="1">IF(OR(data!$BX355=E$1,data!$BY355=E$1),data!$BW355,"")</f>
        <v/>
      </c>
      <c r="G355" s="16" t="str">
        <f ca="1">IF(data!$BX355=H$1,data!$BW355,"")</f>
        <v/>
      </c>
      <c r="H355" s="16" t="str">
        <f ca="1">IF(data!$BY355=H$1,data!$BW355,"")</f>
        <v/>
      </c>
      <c r="I355" s="16" t="str">
        <f ca="1">IF(OR(data!$BX355=H$1,data!$BY355=H$1),data!$BW355,"")</f>
        <v/>
      </c>
      <c r="J355" s="17" t="str">
        <f ca="1">IF(data!$BX355=K$1,data!$BW355,"")</f>
        <v/>
      </c>
      <c r="K355" s="17" t="str">
        <f ca="1">IF(data!$BY355=K$1,data!$BW355,"")</f>
        <v/>
      </c>
      <c r="L355" s="17" t="str">
        <f ca="1">IF(OR(data!$BX355=K$1,data!$BY355=K$1),data!$BW355,"")</f>
        <v/>
      </c>
      <c r="M355" s="16" t="str">
        <f ca="1">IF(data!$BX355=N$1,data!$BW355,"")</f>
        <v/>
      </c>
      <c r="N355" s="16" t="str">
        <f ca="1">IF(data!$BY355=N$1,data!$BW355,"")</f>
        <v/>
      </c>
      <c r="O355" s="16" t="str">
        <f ca="1">IF(OR(data!$BX355=N$1,data!$BY355=N$1),data!$BW355,"")</f>
        <v/>
      </c>
      <c r="P355" s="17" t="str">
        <f ca="1">IF(data!$BX355=Q$1,data!$BW355,"")</f>
        <v/>
      </c>
      <c r="Q355" s="17" t="str">
        <f ca="1">IF(data!$BY355=Q$1,data!$BW355,"")</f>
        <v/>
      </c>
      <c r="R355" s="17" t="str">
        <f ca="1">IF(OR(data!$BX355=Q$1,data!$BY355=Q$1),data!$BW355,"")</f>
        <v/>
      </c>
      <c r="S355" s="16" t="str">
        <f ca="1">IF(data!$BX355=T$1,data!$BW355,"")</f>
        <v/>
      </c>
      <c r="T355" s="16" t="str">
        <f ca="1">IF(data!$BY355=T$1,data!$BW355,"")</f>
        <v/>
      </c>
      <c r="U355" s="16" t="str">
        <f ca="1">IF(OR(data!$BX355=T$1,data!$BY355=T$1),data!$BW355,"")</f>
        <v/>
      </c>
      <c r="V355" s="17" t="str">
        <f ca="1">IF(data!$BX355=W$1,data!$BW355,"")</f>
        <v/>
      </c>
      <c r="W355" s="17" t="str">
        <f ca="1">IF(data!$BY355=W$1,data!$BW355,"")</f>
        <v/>
      </c>
      <c r="X355" s="17" t="str">
        <f ca="1">IF(OR(data!$BX355=W$1,data!$BY355=W$1),data!$BW355,"")</f>
        <v/>
      </c>
      <c r="Y355" s="16" t="str">
        <f ca="1">IF(data!$BX355=Z$1,data!$BW355,"")</f>
        <v/>
      </c>
      <c r="Z355" s="16" t="str">
        <f ca="1">IF(data!$BY355=Z$1,data!$BW355,"")</f>
        <v/>
      </c>
      <c r="AA355" s="16" t="str">
        <f ca="1">IF(OR(data!$BX355=Z$1,data!$BY355=Z$1),data!$BW355,"")</f>
        <v/>
      </c>
      <c r="AB355" s="17" t="str">
        <f ca="1">IF(data!$BX355=AC$1,data!$BW355,"")</f>
        <v/>
      </c>
      <c r="AC355" s="17" t="str">
        <f ca="1">IF(data!$BY355=AC$1,data!$BW355,"")</f>
        <v/>
      </c>
      <c r="AD355" s="17" t="str">
        <f ca="1">IF(OR(data!$BX355=AC$1,data!$BY355=AC$1),data!$BW355,"")</f>
        <v/>
      </c>
      <c r="AE355" s="16" t="str">
        <f ca="1">IF(data!$BX355=AF$1,data!$BW355,"")</f>
        <v/>
      </c>
      <c r="AF355" s="16" t="str">
        <f ca="1">IF(data!$BY355=AF$1,data!$BW355,"")</f>
        <v/>
      </c>
      <c r="AG355" s="16" t="str">
        <f ca="1">IF(OR(data!$BX355=AF$1,data!$BY355=AF$1),data!$BW355,"")</f>
        <v/>
      </c>
      <c r="AH355" s="17" t="str">
        <f ca="1">IF(data!$BX355=AI$1,data!$BW355,"")</f>
        <v/>
      </c>
      <c r="AI355" s="17" t="str">
        <f ca="1">IF(data!$BY355=AI$1,data!$BW355,"")</f>
        <v/>
      </c>
      <c r="AJ355" s="17" t="str">
        <f ca="1">IF(OR(data!$BX355=AI$1,data!$BY355=AI$1),data!$BW355,"")</f>
        <v/>
      </c>
      <c r="AK355" s="16" t="str">
        <f ca="1">IF(data!$BX355=AL$1,data!$BW355,"")</f>
        <v/>
      </c>
      <c r="AL355" s="16" t="str">
        <f ca="1">IF(data!$BY355=AL$1,data!$BW355,"")</f>
        <v/>
      </c>
      <c r="AM355" s="16" t="str">
        <f ca="1">IF(OR(data!$BX355=AL$1,data!$BY355=AL$1),data!$BW355,"")</f>
        <v/>
      </c>
      <c r="AN355" s="17" t="str">
        <f ca="1">IF(data!$BX355=AO$1,data!$BW355,"")</f>
        <v/>
      </c>
      <c r="AO355" s="17" t="str">
        <f ca="1">IF(data!$BY355=AO$1,data!$BW355,"")</f>
        <v/>
      </c>
      <c r="AP355" s="17" t="str">
        <f ca="1">IF(OR(data!$BX355=AO$1,data!$BY355=AO$1),data!$BW355,"")</f>
        <v/>
      </c>
      <c r="AQ355" s="16" t="str">
        <f ca="1">IF(data!$BX355=AR$1,data!$BW355,"")</f>
        <v/>
      </c>
      <c r="AR355" s="16" t="str">
        <f ca="1">IF(data!$BY355=AR$1,data!$BW355,"")</f>
        <v/>
      </c>
      <c r="AS355" s="16" t="str">
        <f ca="1">IF(OR(data!$BX355=AR$1,data!$BY355=AR$1),data!$BW355,"")</f>
        <v/>
      </c>
      <c r="AT355" s="17" t="str">
        <f ca="1">IF(data!$BX355=AU$1,data!$BW355,"")</f>
        <v/>
      </c>
      <c r="AU355" s="17" t="str">
        <f ca="1">IF(data!$BY355=AU$1,data!$BW355,"")</f>
        <v/>
      </c>
      <c r="AV355" s="17" t="str">
        <f ca="1">IF(OR(data!$BX355=AU$1,data!$BY355=AU$1),data!$BW355,"")</f>
        <v/>
      </c>
      <c r="AW355" s="16" t="str">
        <f ca="1">IF(data!$BX355=AX$1,data!$BW355,"")</f>
        <v/>
      </c>
      <c r="AX355" s="16" t="str">
        <f ca="1">IF(data!$BY355=AX$1,data!$BW355,"")</f>
        <v/>
      </c>
      <c r="AY355" s="16" t="str">
        <f ca="1">IF(OR(data!$BX355=AX$1,data!$BY355=AX$1),data!$BW355,"")</f>
        <v/>
      </c>
      <c r="AZ355" s="17" t="str">
        <f ca="1">IF(data!$BX355=BA$1,data!$BW355,"")</f>
        <v/>
      </c>
      <c r="BA355" s="17" t="str">
        <f ca="1">IF(data!$BY355=BA$1,data!$BW355,"")</f>
        <v/>
      </c>
      <c r="BB355" s="17" t="str">
        <f ca="1">IF(OR(data!$BX355=BA$1,data!$BY355=BA$1),data!$BW355,"")</f>
        <v/>
      </c>
      <c r="BC355" s="16" t="str">
        <f ca="1">IF(data!$BX355=BD$1,data!$BW355,"")</f>
        <v/>
      </c>
      <c r="BD355" s="16" t="str">
        <f ca="1">IF(data!$BY355=BD$1,data!$BW355,"")</f>
        <v/>
      </c>
      <c r="BE355" s="16" t="str">
        <f ca="1">IF(OR(data!$BX355=BD$1,data!$BY355=BD$1),data!$BW355,"")</f>
        <v/>
      </c>
      <c r="BF355" s="17" t="str">
        <f ca="1">IF(data!$BX355=BG$1,data!$BW355,"")</f>
        <v/>
      </c>
      <c r="BG355" s="17" t="str">
        <f ca="1">IF(data!$BY355=BG$1,data!$BW355,"")</f>
        <v/>
      </c>
      <c r="BH355" s="17" t="str">
        <f ca="1">IF(OR(data!$BX355=BG$1,data!$BY355=BG$1),data!$BW355,"")</f>
        <v/>
      </c>
      <c r="BI355" s="16" t="str">
        <f ca="1">IF(data!$BX355=BJ$1,data!$BW355,"")</f>
        <v/>
      </c>
      <c r="BJ355" s="16" t="str">
        <f ca="1">IF(data!$BY355=BJ$1,data!$BW355,"")</f>
        <v/>
      </c>
      <c r="BK355" s="16" t="str">
        <f ca="1">IF(OR(data!$BX355=BJ$1,data!$BY355=BJ$1),data!$BW355,"")</f>
        <v/>
      </c>
      <c r="BL355" s="17" t="str">
        <f ca="1">IF(data!$BX355=BM$1,data!$BW355,"")</f>
        <v/>
      </c>
      <c r="BM355" s="17" t="str">
        <f ca="1">IF(data!$BY355=BM$1,data!$BW355,"")</f>
        <v/>
      </c>
      <c r="BN355" s="17" t="str">
        <f ca="1">IF(OR(data!$BX355=BM$1,data!$BY355=BM$1),data!$BW355,"")</f>
        <v/>
      </c>
      <c r="BO355" s="16" t="str">
        <f ca="1">IF(data!$BX355=BP$1,data!$BW355,"")</f>
        <v/>
      </c>
      <c r="BP355" s="16" t="str">
        <f ca="1">IF(data!$BY355=BP$1,data!$BW355,"")</f>
        <v/>
      </c>
      <c r="BQ355" s="16" t="str">
        <f ca="1">IF(OR(data!$BX355=BP$1,data!$BY355=BP$1),data!$BW355,"")</f>
        <v/>
      </c>
      <c r="BR355" s="17" t="str">
        <f ca="1">IF(data!$BX355=BS$1,data!$BW355,"")</f>
        <v/>
      </c>
      <c r="BS355" s="17" t="str">
        <f ca="1">IF(data!$BY355=BS$1,data!$BW355,"")</f>
        <v/>
      </c>
      <c r="BT355" s="17" t="str">
        <f ca="1">IF(OR(data!$BX355=BS$1,data!$BY355=BS$1),data!$BW355,"")</f>
        <v/>
      </c>
    </row>
    <row r="356" spans="1:72" s="11" customFormat="1" x14ac:dyDescent="0.25">
      <c r="A356" s="16" t="str">
        <f ca="1">IF(data!$BX356=B$1,data!$BW356,"")</f>
        <v/>
      </c>
      <c r="B356" s="16" t="str">
        <f ca="1">IF(data!$BY356=B$1,data!$BW356,"")</f>
        <v/>
      </c>
      <c r="C356" s="16" t="str">
        <f ca="1">IF(OR(data!$BX356=B$1,data!$BY356=B$1),data!$BW356,"")</f>
        <v/>
      </c>
      <c r="D356" s="17" t="str">
        <f ca="1">IF(data!$BX356=E$1,data!$BW356,"")</f>
        <v/>
      </c>
      <c r="E356" s="17" t="str">
        <f ca="1">IF(data!$BY356=E$1,data!$BW356,"")</f>
        <v/>
      </c>
      <c r="F356" s="17" t="str">
        <f ca="1">IF(OR(data!$BX356=E$1,data!$BY356=E$1),data!$BW356,"")</f>
        <v/>
      </c>
      <c r="G356" s="16" t="str">
        <f ca="1">IF(data!$BX356=H$1,data!$BW356,"")</f>
        <v/>
      </c>
      <c r="H356" s="16" t="str">
        <f ca="1">IF(data!$BY356=H$1,data!$BW356,"")</f>
        <v/>
      </c>
      <c r="I356" s="16" t="str">
        <f ca="1">IF(OR(data!$BX356=H$1,data!$BY356=H$1),data!$BW356,"")</f>
        <v/>
      </c>
      <c r="J356" s="17" t="str">
        <f ca="1">IF(data!$BX356=K$1,data!$BW356,"")</f>
        <v/>
      </c>
      <c r="K356" s="17" t="str">
        <f ca="1">IF(data!$BY356=K$1,data!$BW356,"")</f>
        <v/>
      </c>
      <c r="L356" s="17" t="str">
        <f ca="1">IF(OR(data!$BX356=K$1,data!$BY356=K$1),data!$BW356,"")</f>
        <v/>
      </c>
      <c r="M356" s="16" t="str">
        <f ca="1">IF(data!$BX356=N$1,data!$BW356,"")</f>
        <v/>
      </c>
      <c r="N356" s="16" t="str">
        <f ca="1">IF(data!$BY356=N$1,data!$BW356,"")</f>
        <v/>
      </c>
      <c r="O356" s="16" t="str">
        <f ca="1">IF(OR(data!$BX356=N$1,data!$BY356=N$1),data!$BW356,"")</f>
        <v/>
      </c>
      <c r="P356" s="17" t="str">
        <f ca="1">IF(data!$BX356=Q$1,data!$BW356,"")</f>
        <v/>
      </c>
      <c r="Q356" s="17" t="str">
        <f ca="1">IF(data!$BY356=Q$1,data!$BW356,"")</f>
        <v/>
      </c>
      <c r="R356" s="17" t="str">
        <f ca="1">IF(OR(data!$BX356=Q$1,data!$BY356=Q$1),data!$BW356,"")</f>
        <v/>
      </c>
      <c r="S356" s="16" t="str">
        <f ca="1">IF(data!$BX356=T$1,data!$BW356,"")</f>
        <v/>
      </c>
      <c r="T356" s="16" t="str">
        <f ca="1">IF(data!$BY356=T$1,data!$BW356,"")</f>
        <v/>
      </c>
      <c r="U356" s="16" t="str">
        <f ca="1">IF(OR(data!$BX356=T$1,data!$BY356=T$1),data!$BW356,"")</f>
        <v/>
      </c>
      <c r="V356" s="17" t="str">
        <f ca="1">IF(data!$BX356=W$1,data!$BW356,"")</f>
        <v/>
      </c>
      <c r="W356" s="17" t="str">
        <f ca="1">IF(data!$BY356=W$1,data!$BW356,"")</f>
        <v/>
      </c>
      <c r="X356" s="17" t="str">
        <f ca="1">IF(OR(data!$BX356=W$1,data!$BY356=W$1),data!$BW356,"")</f>
        <v/>
      </c>
      <c r="Y356" s="16" t="str">
        <f ca="1">IF(data!$BX356=Z$1,data!$BW356,"")</f>
        <v/>
      </c>
      <c r="Z356" s="16" t="str">
        <f ca="1">IF(data!$BY356=Z$1,data!$BW356,"")</f>
        <v/>
      </c>
      <c r="AA356" s="16" t="str">
        <f ca="1">IF(OR(data!$BX356=Z$1,data!$BY356=Z$1),data!$BW356,"")</f>
        <v/>
      </c>
      <c r="AB356" s="17" t="str">
        <f ca="1">IF(data!$BX356=AC$1,data!$BW356,"")</f>
        <v/>
      </c>
      <c r="AC356" s="17" t="str">
        <f ca="1">IF(data!$BY356=AC$1,data!$BW356,"")</f>
        <v/>
      </c>
      <c r="AD356" s="17" t="str">
        <f ca="1">IF(OR(data!$BX356=AC$1,data!$BY356=AC$1),data!$BW356,"")</f>
        <v/>
      </c>
      <c r="AE356" s="16" t="str">
        <f ca="1">IF(data!$BX356=AF$1,data!$BW356,"")</f>
        <v/>
      </c>
      <c r="AF356" s="16" t="str">
        <f ca="1">IF(data!$BY356=AF$1,data!$BW356,"")</f>
        <v/>
      </c>
      <c r="AG356" s="16" t="str">
        <f ca="1">IF(OR(data!$BX356=AF$1,data!$BY356=AF$1),data!$BW356,"")</f>
        <v/>
      </c>
      <c r="AH356" s="17" t="str">
        <f ca="1">IF(data!$BX356=AI$1,data!$BW356,"")</f>
        <v/>
      </c>
      <c r="AI356" s="17" t="str">
        <f ca="1">IF(data!$BY356=AI$1,data!$BW356,"")</f>
        <v/>
      </c>
      <c r="AJ356" s="17" t="str">
        <f ca="1">IF(OR(data!$BX356=AI$1,data!$BY356=AI$1),data!$BW356,"")</f>
        <v/>
      </c>
      <c r="AK356" s="16" t="str">
        <f ca="1">IF(data!$BX356=AL$1,data!$BW356,"")</f>
        <v/>
      </c>
      <c r="AL356" s="16" t="str">
        <f ca="1">IF(data!$BY356=AL$1,data!$BW356,"")</f>
        <v/>
      </c>
      <c r="AM356" s="16" t="str">
        <f ca="1">IF(OR(data!$BX356=AL$1,data!$BY356=AL$1),data!$BW356,"")</f>
        <v/>
      </c>
      <c r="AN356" s="17" t="str">
        <f ca="1">IF(data!$BX356=AO$1,data!$BW356,"")</f>
        <v/>
      </c>
      <c r="AO356" s="17" t="str">
        <f ca="1">IF(data!$BY356=AO$1,data!$BW356,"")</f>
        <v/>
      </c>
      <c r="AP356" s="17" t="str">
        <f ca="1">IF(OR(data!$BX356=AO$1,data!$BY356=AO$1),data!$BW356,"")</f>
        <v/>
      </c>
      <c r="AQ356" s="16" t="str">
        <f ca="1">IF(data!$BX356=AR$1,data!$BW356,"")</f>
        <v/>
      </c>
      <c r="AR356" s="16" t="str">
        <f ca="1">IF(data!$BY356=AR$1,data!$BW356,"")</f>
        <v/>
      </c>
      <c r="AS356" s="16" t="str">
        <f ca="1">IF(OR(data!$BX356=AR$1,data!$BY356=AR$1),data!$BW356,"")</f>
        <v/>
      </c>
      <c r="AT356" s="17" t="str">
        <f ca="1">IF(data!$BX356=AU$1,data!$BW356,"")</f>
        <v/>
      </c>
      <c r="AU356" s="17" t="str">
        <f ca="1">IF(data!$BY356=AU$1,data!$BW356,"")</f>
        <v/>
      </c>
      <c r="AV356" s="17" t="str">
        <f ca="1">IF(OR(data!$BX356=AU$1,data!$BY356=AU$1),data!$BW356,"")</f>
        <v/>
      </c>
      <c r="AW356" s="16" t="str">
        <f ca="1">IF(data!$BX356=AX$1,data!$BW356,"")</f>
        <v/>
      </c>
      <c r="AX356" s="16" t="str">
        <f ca="1">IF(data!$BY356=AX$1,data!$BW356,"")</f>
        <v/>
      </c>
      <c r="AY356" s="16" t="str">
        <f ca="1">IF(OR(data!$BX356=AX$1,data!$BY356=AX$1),data!$BW356,"")</f>
        <v/>
      </c>
      <c r="AZ356" s="17" t="str">
        <f ca="1">IF(data!$BX356=BA$1,data!$BW356,"")</f>
        <v/>
      </c>
      <c r="BA356" s="17" t="str">
        <f ca="1">IF(data!$BY356=BA$1,data!$BW356,"")</f>
        <v/>
      </c>
      <c r="BB356" s="17" t="str">
        <f ca="1">IF(OR(data!$BX356=BA$1,data!$BY356=BA$1),data!$BW356,"")</f>
        <v/>
      </c>
      <c r="BC356" s="16" t="str">
        <f ca="1">IF(data!$BX356=BD$1,data!$BW356,"")</f>
        <v/>
      </c>
      <c r="BD356" s="16" t="str">
        <f ca="1">IF(data!$BY356=BD$1,data!$BW356,"")</f>
        <v/>
      </c>
      <c r="BE356" s="16" t="str">
        <f ca="1">IF(OR(data!$BX356=BD$1,data!$BY356=BD$1),data!$BW356,"")</f>
        <v/>
      </c>
      <c r="BF356" s="17" t="str">
        <f ca="1">IF(data!$BX356=BG$1,data!$BW356,"")</f>
        <v/>
      </c>
      <c r="BG356" s="17" t="str">
        <f ca="1">IF(data!$BY356=BG$1,data!$BW356,"")</f>
        <v/>
      </c>
      <c r="BH356" s="17" t="str">
        <f ca="1">IF(OR(data!$BX356=BG$1,data!$BY356=BG$1),data!$BW356,"")</f>
        <v/>
      </c>
      <c r="BI356" s="16" t="str">
        <f ca="1">IF(data!$BX356=BJ$1,data!$BW356,"")</f>
        <v/>
      </c>
      <c r="BJ356" s="16" t="str">
        <f ca="1">IF(data!$BY356=BJ$1,data!$BW356,"")</f>
        <v/>
      </c>
      <c r="BK356" s="16" t="str">
        <f ca="1">IF(OR(data!$BX356=BJ$1,data!$BY356=BJ$1),data!$BW356,"")</f>
        <v/>
      </c>
      <c r="BL356" s="17" t="str">
        <f ca="1">IF(data!$BX356=BM$1,data!$BW356,"")</f>
        <v/>
      </c>
      <c r="BM356" s="17" t="str">
        <f ca="1">IF(data!$BY356=BM$1,data!$BW356,"")</f>
        <v/>
      </c>
      <c r="BN356" s="17" t="str">
        <f ca="1">IF(OR(data!$BX356=BM$1,data!$BY356=BM$1),data!$BW356,"")</f>
        <v/>
      </c>
      <c r="BO356" s="16" t="str">
        <f ca="1">IF(data!$BX356=BP$1,data!$BW356,"")</f>
        <v/>
      </c>
      <c r="BP356" s="16" t="str">
        <f ca="1">IF(data!$BY356=BP$1,data!$BW356,"")</f>
        <v/>
      </c>
      <c r="BQ356" s="16" t="str">
        <f ca="1">IF(OR(data!$BX356=BP$1,data!$BY356=BP$1),data!$BW356,"")</f>
        <v/>
      </c>
      <c r="BR356" s="17" t="str">
        <f ca="1">IF(data!$BX356=BS$1,data!$BW356,"")</f>
        <v/>
      </c>
      <c r="BS356" s="17" t="str">
        <f ca="1">IF(data!$BY356=BS$1,data!$BW356,"")</f>
        <v/>
      </c>
      <c r="BT356" s="17" t="str">
        <f ca="1">IF(OR(data!$BX356=BS$1,data!$BY356=BS$1),data!$BW356,"")</f>
        <v/>
      </c>
    </row>
    <row r="357" spans="1:72" s="11" customFormat="1" x14ac:dyDescent="0.25">
      <c r="A357" s="16" t="str">
        <f ca="1">IF(data!$BX357=B$1,data!$BW357,"")</f>
        <v/>
      </c>
      <c r="B357" s="16" t="str">
        <f ca="1">IF(data!$BY357=B$1,data!$BW357,"")</f>
        <v/>
      </c>
      <c r="C357" s="16" t="str">
        <f ca="1">IF(OR(data!$BX357=B$1,data!$BY357=B$1),data!$BW357,"")</f>
        <v/>
      </c>
      <c r="D357" s="17" t="str">
        <f ca="1">IF(data!$BX357=E$1,data!$BW357,"")</f>
        <v/>
      </c>
      <c r="E357" s="17" t="str">
        <f ca="1">IF(data!$BY357=E$1,data!$BW357,"")</f>
        <v/>
      </c>
      <c r="F357" s="17" t="str">
        <f ca="1">IF(OR(data!$BX357=E$1,data!$BY357=E$1),data!$BW357,"")</f>
        <v/>
      </c>
      <c r="G357" s="16" t="str">
        <f ca="1">IF(data!$BX357=H$1,data!$BW357,"")</f>
        <v/>
      </c>
      <c r="H357" s="16" t="str">
        <f ca="1">IF(data!$BY357=H$1,data!$BW357,"")</f>
        <v/>
      </c>
      <c r="I357" s="16" t="str">
        <f ca="1">IF(OR(data!$BX357=H$1,data!$BY357=H$1),data!$BW357,"")</f>
        <v/>
      </c>
      <c r="J357" s="17" t="str">
        <f ca="1">IF(data!$BX357=K$1,data!$BW357,"")</f>
        <v/>
      </c>
      <c r="K357" s="17" t="str">
        <f ca="1">IF(data!$BY357=K$1,data!$BW357,"")</f>
        <v/>
      </c>
      <c r="L357" s="17" t="str">
        <f ca="1">IF(OR(data!$BX357=K$1,data!$BY357=K$1),data!$BW357,"")</f>
        <v/>
      </c>
      <c r="M357" s="16" t="str">
        <f ca="1">IF(data!$BX357=N$1,data!$BW357,"")</f>
        <v/>
      </c>
      <c r="N357" s="16" t="str">
        <f ca="1">IF(data!$BY357=N$1,data!$BW357,"")</f>
        <v/>
      </c>
      <c r="O357" s="16" t="str">
        <f ca="1">IF(OR(data!$BX357=N$1,data!$BY357=N$1),data!$BW357,"")</f>
        <v/>
      </c>
      <c r="P357" s="17" t="str">
        <f ca="1">IF(data!$BX357=Q$1,data!$BW357,"")</f>
        <v/>
      </c>
      <c r="Q357" s="17" t="str">
        <f ca="1">IF(data!$BY357=Q$1,data!$BW357,"")</f>
        <v/>
      </c>
      <c r="R357" s="17" t="str">
        <f ca="1">IF(OR(data!$BX357=Q$1,data!$BY357=Q$1),data!$BW357,"")</f>
        <v/>
      </c>
      <c r="S357" s="16" t="str">
        <f ca="1">IF(data!$BX357=T$1,data!$BW357,"")</f>
        <v/>
      </c>
      <c r="T357" s="16" t="str">
        <f ca="1">IF(data!$BY357=T$1,data!$BW357,"")</f>
        <v/>
      </c>
      <c r="U357" s="16" t="str">
        <f ca="1">IF(OR(data!$BX357=T$1,data!$BY357=T$1),data!$BW357,"")</f>
        <v/>
      </c>
      <c r="V357" s="17" t="str">
        <f ca="1">IF(data!$BX357=W$1,data!$BW357,"")</f>
        <v/>
      </c>
      <c r="W357" s="17" t="str">
        <f ca="1">IF(data!$BY357=W$1,data!$BW357,"")</f>
        <v/>
      </c>
      <c r="X357" s="17" t="str">
        <f ca="1">IF(OR(data!$BX357=W$1,data!$BY357=W$1),data!$BW357,"")</f>
        <v/>
      </c>
      <c r="Y357" s="16" t="str">
        <f ca="1">IF(data!$BX357=Z$1,data!$BW357,"")</f>
        <v/>
      </c>
      <c r="Z357" s="16" t="str">
        <f ca="1">IF(data!$BY357=Z$1,data!$BW357,"")</f>
        <v/>
      </c>
      <c r="AA357" s="16" t="str">
        <f ca="1">IF(OR(data!$BX357=Z$1,data!$BY357=Z$1),data!$BW357,"")</f>
        <v/>
      </c>
      <c r="AB357" s="17" t="str">
        <f ca="1">IF(data!$BX357=AC$1,data!$BW357,"")</f>
        <v/>
      </c>
      <c r="AC357" s="17" t="str">
        <f ca="1">IF(data!$BY357=AC$1,data!$BW357,"")</f>
        <v/>
      </c>
      <c r="AD357" s="17" t="str">
        <f ca="1">IF(OR(data!$BX357=AC$1,data!$BY357=AC$1),data!$BW357,"")</f>
        <v/>
      </c>
      <c r="AE357" s="16" t="str">
        <f ca="1">IF(data!$BX357=AF$1,data!$BW357,"")</f>
        <v/>
      </c>
      <c r="AF357" s="16" t="str">
        <f ca="1">IF(data!$BY357=AF$1,data!$BW357,"")</f>
        <v/>
      </c>
      <c r="AG357" s="16" t="str">
        <f ca="1">IF(OR(data!$BX357=AF$1,data!$BY357=AF$1),data!$BW357,"")</f>
        <v/>
      </c>
      <c r="AH357" s="17" t="str">
        <f ca="1">IF(data!$BX357=AI$1,data!$BW357,"")</f>
        <v/>
      </c>
      <c r="AI357" s="17" t="str">
        <f ca="1">IF(data!$BY357=AI$1,data!$BW357,"")</f>
        <v/>
      </c>
      <c r="AJ357" s="17" t="str">
        <f ca="1">IF(OR(data!$BX357=AI$1,data!$BY357=AI$1),data!$BW357,"")</f>
        <v/>
      </c>
      <c r="AK357" s="16" t="str">
        <f ca="1">IF(data!$BX357=AL$1,data!$BW357,"")</f>
        <v/>
      </c>
      <c r="AL357" s="16" t="str">
        <f ca="1">IF(data!$BY357=AL$1,data!$BW357,"")</f>
        <v/>
      </c>
      <c r="AM357" s="16" t="str">
        <f ca="1">IF(OR(data!$BX357=AL$1,data!$BY357=AL$1),data!$BW357,"")</f>
        <v/>
      </c>
      <c r="AN357" s="17" t="str">
        <f ca="1">IF(data!$BX357=AO$1,data!$BW357,"")</f>
        <v/>
      </c>
      <c r="AO357" s="17" t="str">
        <f ca="1">IF(data!$BY357=AO$1,data!$BW357,"")</f>
        <v/>
      </c>
      <c r="AP357" s="17" t="str">
        <f ca="1">IF(OR(data!$BX357=AO$1,data!$BY357=AO$1),data!$BW357,"")</f>
        <v/>
      </c>
      <c r="AQ357" s="16" t="str">
        <f ca="1">IF(data!$BX357=AR$1,data!$BW357,"")</f>
        <v/>
      </c>
      <c r="AR357" s="16" t="str">
        <f ca="1">IF(data!$BY357=AR$1,data!$BW357,"")</f>
        <v/>
      </c>
      <c r="AS357" s="16" t="str">
        <f ca="1">IF(OR(data!$BX357=AR$1,data!$BY357=AR$1),data!$BW357,"")</f>
        <v/>
      </c>
      <c r="AT357" s="17" t="str">
        <f ca="1">IF(data!$BX357=AU$1,data!$BW357,"")</f>
        <v/>
      </c>
      <c r="AU357" s="17" t="str">
        <f ca="1">IF(data!$BY357=AU$1,data!$BW357,"")</f>
        <v/>
      </c>
      <c r="AV357" s="17" t="str">
        <f ca="1">IF(OR(data!$BX357=AU$1,data!$BY357=AU$1),data!$BW357,"")</f>
        <v/>
      </c>
      <c r="AW357" s="16" t="str">
        <f ca="1">IF(data!$BX357=AX$1,data!$BW357,"")</f>
        <v/>
      </c>
      <c r="AX357" s="16" t="str">
        <f ca="1">IF(data!$BY357=AX$1,data!$BW357,"")</f>
        <v/>
      </c>
      <c r="AY357" s="16" t="str">
        <f ca="1">IF(OR(data!$BX357=AX$1,data!$BY357=AX$1),data!$BW357,"")</f>
        <v/>
      </c>
      <c r="AZ357" s="17" t="str">
        <f ca="1">IF(data!$BX357=BA$1,data!$BW357,"")</f>
        <v/>
      </c>
      <c r="BA357" s="17" t="str">
        <f ca="1">IF(data!$BY357=BA$1,data!$BW357,"")</f>
        <v/>
      </c>
      <c r="BB357" s="17" t="str">
        <f ca="1">IF(OR(data!$BX357=BA$1,data!$BY357=BA$1),data!$BW357,"")</f>
        <v/>
      </c>
      <c r="BC357" s="16" t="str">
        <f ca="1">IF(data!$BX357=BD$1,data!$BW357,"")</f>
        <v/>
      </c>
      <c r="BD357" s="16" t="str">
        <f ca="1">IF(data!$BY357=BD$1,data!$BW357,"")</f>
        <v/>
      </c>
      <c r="BE357" s="16" t="str">
        <f ca="1">IF(OR(data!$BX357=BD$1,data!$BY357=BD$1),data!$BW357,"")</f>
        <v/>
      </c>
      <c r="BF357" s="17" t="str">
        <f ca="1">IF(data!$BX357=BG$1,data!$BW357,"")</f>
        <v/>
      </c>
      <c r="BG357" s="17" t="str">
        <f ca="1">IF(data!$BY357=BG$1,data!$BW357,"")</f>
        <v/>
      </c>
      <c r="BH357" s="17" t="str">
        <f ca="1">IF(OR(data!$BX357=BG$1,data!$BY357=BG$1),data!$BW357,"")</f>
        <v/>
      </c>
      <c r="BI357" s="16" t="str">
        <f ca="1">IF(data!$BX357=BJ$1,data!$BW357,"")</f>
        <v/>
      </c>
      <c r="BJ357" s="16" t="str">
        <f ca="1">IF(data!$BY357=BJ$1,data!$BW357,"")</f>
        <v/>
      </c>
      <c r="BK357" s="16" t="str">
        <f ca="1">IF(OR(data!$BX357=BJ$1,data!$BY357=BJ$1),data!$BW357,"")</f>
        <v/>
      </c>
      <c r="BL357" s="17" t="str">
        <f ca="1">IF(data!$BX357=BM$1,data!$BW357,"")</f>
        <v/>
      </c>
      <c r="BM357" s="17" t="str">
        <f ca="1">IF(data!$BY357=BM$1,data!$BW357,"")</f>
        <v/>
      </c>
      <c r="BN357" s="17" t="str">
        <f ca="1">IF(OR(data!$BX357=BM$1,data!$BY357=BM$1),data!$BW357,"")</f>
        <v/>
      </c>
      <c r="BO357" s="16" t="str">
        <f ca="1">IF(data!$BX357=BP$1,data!$BW357,"")</f>
        <v/>
      </c>
      <c r="BP357" s="16" t="str">
        <f ca="1">IF(data!$BY357=BP$1,data!$BW357,"")</f>
        <v/>
      </c>
      <c r="BQ357" s="16" t="str">
        <f ca="1">IF(OR(data!$BX357=BP$1,data!$BY357=BP$1),data!$BW357,"")</f>
        <v/>
      </c>
      <c r="BR357" s="17" t="str">
        <f ca="1">IF(data!$BX357=BS$1,data!$BW357,"")</f>
        <v/>
      </c>
      <c r="BS357" s="17" t="str">
        <f ca="1">IF(data!$BY357=BS$1,data!$BW357,"")</f>
        <v/>
      </c>
      <c r="BT357" s="17" t="str">
        <f ca="1">IF(OR(data!$BX357=BS$1,data!$BY357=BS$1),data!$BW357,"")</f>
        <v/>
      </c>
    </row>
    <row r="358" spans="1:72" s="11" customFormat="1" x14ac:dyDescent="0.25">
      <c r="A358" s="16" t="str">
        <f ca="1">IF(data!$BX358=B$1,data!$BW358,"")</f>
        <v/>
      </c>
      <c r="B358" s="16" t="str">
        <f ca="1">IF(data!$BY358=B$1,data!$BW358,"")</f>
        <v/>
      </c>
      <c r="C358" s="16" t="str">
        <f ca="1">IF(OR(data!$BX358=B$1,data!$BY358=B$1),data!$BW358,"")</f>
        <v/>
      </c>
      <c r="D358" s="17" t="str">
        <f ca="1">IF(data!$BX358=E$1,data!$BW358,"")</f>
        <v/>
      </c>
      <c r="E358" s="17" t="str">
        <f ca="1">IF(data!$BY358=E$1,data!$BW358,"")</f>
        <v/>
      </c>
      <c r="F358" s="17" t="str">
        <f ca="1">IF(OR(data!$BX358=E$1,data!$BY358=E$1),data!$BW358,"")</f>
        <v/>
      </c>
      <c r="G358" s="16" t="str">
        <f ca="1">IF(data!$BX358=H$1,data!$BW358,"")</f>
        <v/>
      </c>
      <c r="H358" s="16" t="str">
        <f ca="1">IF(data!$BY358=H$1,data!$BW358,"")</f>
        <v/>
      </c>
      <c r="I358" s="16" t="str">
        <f ca="1">IF(OR(data!$BX358=H$1,data!$BY358=H$1),data!$BW358,"")</f>
        <v/>
      </c>
      <c r="J358" s="17" t="str">
        <f ca="1">IF(data!$BX358=K$1,data!$BW358,"")</f>
        <v/>
      </c>
      <c r="K358" s="17" t="str">
        <f ca="1">IF(data!$BY358=K$1,data!$BW358,"")</f>
        <v/>
      </c>
      <c r="L358" s="17" t="str">
        <f ca="1">IF(OR(data!$BX358=K$1,data!$BY358=K$1),data!$BW358,"")</f>
        <v/>
      </c>
      <c r="M358" s="16" t="str">
        <f ca="1">IF(data!$BX358=N$1,data!$BW358,"")</f>
        <v/>
      </c>
      <c r="N358" s="16" t="str">
        <f ca="1">IF(data!$BY358=N$1,data!$BW358,"")</f>
        <v/>
      </c>
      <c r="O358" s="16" t="str">
        <f ca="1">IF(OR(data!$BX358=N$1,data!$BY358=N$1),data!$BW358,"")</f>
        <v/>
      </c>
      <c r="P358" s="17" t="str">
        <f ca="1">IF(data!$BX358=Q$1,data!$BW358,"")</f>
        <v/>
      </c>
      <c r="Q358" s="17" t="str">
        <f ca="1">IF(data!$BY358=Q$1,data!$BW358,"")</f>
        <v/>
      </c>
      <c r="R358" s="17" t="str">
        <f ca="1">IF(OR(data!$BX358=Q$1,data!$BY358=Q$1),data!$BW358,"")</f>
        <v/>
      </c>
      <c r="S358" s="16" t="str">
        <f ca="1">IF(data!$BX358=T$1,data!$BW358,"")</f>
        <v/>
      </c>
      <c r="T358" s="16" t="str">
        <f ca="1">IF(data!$BY358=T$1,data!$BW358,"")</f>
        <v/>
      </c>
      <c r="U358" s="16" t="str">
        <f ca="1">IF(OR(data!$BX358=T$1,data!$BY358=T$1),data!$BW358,"")</f>
        <v/>
      </c>
      <c r="V358" s="17" t="str">
        <f ca="1">IF(data!$BX358=W$1,data!$BW358,"")</f>
        <v/>
      </c>
      <c r="W358" s="17" t="str">
        <f ca="1">IF(data!$BY358=W$1,data!$BW358,"")</f>
        <v/>
      </c>
      <c r="X358" s="17" t="str">
        <f ca="1">IF(OR(data!$BX358=W$1,data!$BY358=W$1),data!$BW358,"")</f>
        <v/>
      </c>
      <c r="Y358" s="16" t="str">
        <f ca="1">IF(data!$BX358=Z$1,data!$BW358,"")</f>
        <v/>
      </c>
      <c r="Z358" s="16" t="str">
        <f ca="1">IF(data!$BY358=Z$1,data!$BW358,"")</f>
        <v/>
      </c>
      <c r="AA358" s="16" t="str">
        <f ca="1">IF(OR(data!$BX358=Z$1,data!$BY358=Z$1),data!$BW358,"")</f>
        <v/>
      </c>
      <c r="AB358" s="17" t="str">
        <f ca="1">IF(data!$BX358=AC$1,data!$BW358,"")</f>
        <v/>
      </c>
      <c r="AC358" s="17" t="str">
        <f ca="1">IF(data!$BY358=AC$1,data!$BW358,"")</f>
        <v/>
      </c>
      <c r="AD358" s="17" t="str">
        <f ca="1">IF(OR(data!$BX358=AC$1,data!$BY358=AC$1),data!$BW358,"")</f>
        <v/>
      </c>
      <c r="AE358" s="16" t="str">
        <f ca="1">IF(data!$BX358=AF$1,data!$BW358,"")</f>
        <v/>
      </c>
      <c r="AF358" s="16" t="str">
        <f ca="1">IF(data!$BY358=AF$1,data!$BW358,"")</f>
        <v/>
      </c>
      <c r="AG358" s="16" t="str">
        <f ca="1">IF(OR(data!$BX358=AF$1,data!$BY358=AF$1),data!$BW358,"")</f>
        <v/>
      </c>
      <c r="AH358" s="17" t="str">
        <f ca="1">IF(data!$BX358=AI$1,data!$BW358,"")</f>
        <v/>
      </c>
      <c r="AI358" s="17" t="str">
        <f ca="1">IF(data!$BY358=AI$1,data!$BW358,"")</f>
        <v/>
      </c>
      <c r="AJ358" s="17" t="str">
        <f ca="1">IF(OR(data!$BX358=AI$1,data!$BY358=AI$1),data!$BW358,"")</f>
        <v/>
      </c>
      <c r="AK358" s="16" t="str">
        <f ca="1">IF(data!$BX358=AL$1,data!$BW358,"")</f>
        <v/>
      </c>
      <c r="AL358" s="16" t="str">
        <f ca="1">IF(data!$BY358=AL$1,data!$BW358,"")</f>
        <v/>
      </c>
      <c r="AM358" s="16" t="str">
        <f ca="1">IF(OR(data!$BX358=AL$1,data!$BY358=AL$1),data!$BW358,"")</f>
        <v/>
      </c>
      <c r="AN358" s="17" t="str">
        <f ca="1">IF(data!$BX358=AO$1,data!$BW358,"")</f>
        <v/>
      </c>
      <c r="AO358" s="17" t="str">
        <f ca="1">IF(data!$BY358=AO$1,data!$BW358,"")</f>
        <v/>
      </c>
      <c r="AP358" s="17" t="str">
        <f ca="1">IF(OR(data!$BX358=AO$1,data!$BY358=AO$1),data!$BW358,"")</f>
        <v/>
      </c>
      <c r="AQ358" s="16" t="str">
        <f ca="1">IF(data!$BX358=AR$1,data!$BW358,"")</f>
        <v/>
      </c>
      <c r="AR358" s="16" t="str">
        <f ca="1">IF(data!$BY358=AR$1,data!$BW358,"")</f>
        <v/>
      </c>
      <c r="AS358" s="16" t="str">
        <f ca="1">IF(OR(data!$BX358=AR$1,data!$BY358=AR$1),data!$BW358,"")</f>
        <v/>
      </c>
      <c r="AT358" s="17" t="str">
        <f ca="1">IF(data!$BX358=AU$1,data!$BW358,"")</f>
        <v/>
      </c>
      <c r="AU358" s="17" t="str">
        <f ca="1">IF(data!$BY358=AU$1,data!$BW358,"")</f>
        <v/>
      </c>
      <c r="AV358" s="17" t="str">
        <f ca="1">IF(OR(data!$BX358=AU$1,data!$BY358=AU$1),data!$BW358,"")</f>
        <v/>
      </c>
      <c r="AW358" s="16" t="str">
        <f ca="1">IF(data!$BX358=AX$1,data!$BW358,"")</f>
        <v/>
      </c>
      <c r="AX358" s="16" t="str">
        <f ca="1">IF(data!$BY358=AX$1,data!$BW358,"")</f>
        <v/>
      </c>
      <c r="AY358" s="16" t="str">
        <f ca="1">IF(OR(data!$BX358=AX$1,data!$BY358=AX$1),data!$BW358,"")</f>
        <v/>
      </c>
      <c r="AZ358" s="17" t="str">
        <f ca="1">IF(data!$BX358=BA$1,data!$BW358,"")</f>
        <v/>
      </c>
      <c r="BA358" s="17" t="str">
        <f ca="1">IF(data!$BY358=BA$1,data!$BW358,"")</f>
        <v/>
      </c>
      <c r="BB358" s="17" t="str">
        <f ca="1">IF(OR(data!$BX358=BA$1,data!$BY358=BA$1),data!$BW358,"")</f>
        <v/>
      </c>
      <c r="BC358" s="16" t="str">
        <f ca="1">IF(data!$BX358=BD$1,data!$BW358,"")</f>
        <v/>
      </c>
      <c r="BD358" s="16" t="str">
        <f ca="1">IF(data!$BY358=BD$1,data!$BW358,"")</f>
        <v/>
      </c>
      <c r="BE358" s="16" t="str">
        <f ca="1">IF(OR(data!$BX358=BD$1,data!$BY358=BD$1),data!$BW358,"")</f>
        <v/>
      </c>
      <c r="BF358" s="17" t="str">
        <f ca="1">IF(data!$BX358=BG$1,data!$BW358,"")</f>
        <v/>
      </c>
      <c r="BG358" s="17" t="str">
        <f ca="1">IF(data!$BY358=BG$1,data!$BW358,"")</f>
        <v/>
      </c>
      <c r="BH358" s="17" t="str">
        <f ca="1">IF(OR(data!$BX358=BG$1,data!$BY358=BG$1),data!$BW358,"")</f>
        <v/>
      </c>
      <c r="BI358" s="16" t="str">
        <f ca="1">IF(data!$BX358=BJ$1,data!$BW358,"")</f>
        <v/>
      </c>
      <c r="BJ358" s="16" t="str">
        <f ca="1">IF(data!$BY358=BJ$1,data!$BW358,"")</f>
        <v/>
      </c>
      <c r="BK358" s="16" t="str">
        <f ca="1">IF(OR(data!$BX358=BJ$1,data!$BY358=BJ$1),data!$BW358,"")</f>
        <v/>
      </c>
      <c r="BL358" s="17" t="str">
        <f ca="1">IF(data!$BX358=BM$1,data!$BW358,"")</f>
        <v/>
      </c>
      <c r="BM358" s="17" t="str">
        <f ca="1">IF(data!$BY358=BM$1,data!$BW358,"")</f>
        <v/>
      </c>
      <c r="BN358" s="17" t="str">
        <f ca="1">IF(OR(data!$BX358=BM$1,data!$BY358=BM$1),data!$BW358,"")</f>
        <v/>
      </c>
      <c r="BO358" s="16" t="str">
        <f ca="1">IF(data!$BX358=BP$1,data!$BW358,"")</f>
        <v/>
      </c>
      <c r="BP358" s="16" t="str">
        <f ca="1">IF(data!$BY358=BP$1,data!$BW358,"")</f>
        <v/>
      </c>
      <c r="BQ358" s="16" t="str">
        <f ca="1">IF(OR(data!$BX358=BP$1,data!$BY358=BP$1),data!$BW358,"")</f>
        <v/>
      </c>
      <c r="BR358" s="17" t="str">
        <f ca="1">IF(data!$BX358=BS$1,data!$BW358,"")</f>
        <v/>
      </c>
      <c r="BS358" s="17" t="str">
        <f ca="1">IF(data!$BY358=BS$1,data!$BW358,"")</f>
        <v/>
      </c>
      <c r="BT358" s="17" t="str">
        <f ca="1">IF(OR(data!$BX358=BS$1,data!$BY358=BS$1),data!$BW358,"")</f>
        <v/>
      </c>
    </row>
    <row r="359" spans="1:72" s="11" customFormat="1" x14ac:dyDescent="0.25">
      <c r="A359" s="16" t="str">
        <f ca="1">IF(data!$BX359=B$1,data!$BW359,"")</f>
        <v/>
      </c>
      <c r="B359" s="16" t="str">
        <f ca="1">IF(data!$BY359=B$1,data!$BW359,"")</f>
        <v/>
      </c>
      <c r="C359" s="16" t="str">
        <f ca="1">IF(OR(data!$BX359=B$1,data!$BY359=B$1),data!$BW359,"")</f>
        <v/>
      </c>
      <c r="D359" s="17" t="str">
        <f ca="1">IF(data!$BX359=E$1,data!$BW359,"")</f>
        <v/>
      </c>
      <c r="E359" s="17" t="str">
        <f ca="1">IF(data!$BY359=E$1,data!$BW359,"")</f>
        <v/>
      </c>
      <c r="F359" s="17" t="str">
        <f ca="1">IF(OR(data!$BX359=E$1,data!$BY359=E$1),data!$BW359,"")</f>
        <v/>
      </c>
      <c r="G359" s="16" t="str">
        <f ca="1">IF(data!$BX359=H$1,data!$BW359,"")</f>
        <v/>
      </c>
      <c r="H359" s="16" t="str">
        <f ca="1">IF(data!$BY359=H$1,data!$BW359,"")</f>
        <v/>
      </c>
      <c r="I359" s="16" t="str">
        <f ca="1">IF(OR(data!$BX359=H$1,data!$BY359=H$1),data!$BW359,"")</f>
        <v/>
      </c>
      <c r="J359" s="17" t="str">
        <f ca="1">IF(data!$BX359=K$1,data!$BW359,"")</f>
        <v/>
      </c>
      <c r="K359" s="17" t="str">
        <f ca="1">IF(data!$BY359=K$1,data!$BW359,"")</f>
        <v/>
      </c>
      <c r="L359" s="17" t="str">
        <f ca="1">IF(OR(data!$BX359=K$1,data!$BY359=K$1),data!$BW359,"")</f>
        <v/>
      </c>
      <c r="M359" s="16" t="str">
        <f ca="1">IF(data!$BX359=N$1,data!$BW359,"")</f>
        <v/>
      </c>
      <c r="N359" s="16" t="str">
        <f ca="1">IF(data!$BY359=N$1,data!$BW359,"")</f>
        <v/>
      </c>
      <c r="O359" s="16" t="str">
        <f ca="1">IF(OR(data!$BX359=N$1,data!$BY359=N$1),data!$BW359,"")</f>
        <v/>
      </c>
      <c r="P359" s="17" t="str">
        <f ca="1">IF(data!$BX359=Q$1,data!$BW359,"")</f>
        <v/>
      </c>
      <c r="Q359" s="17" t="str">
        <f ca="1">IF(data!$BY359=Q$1,data!$BW359,"")</f>
        <v/>
      </c>
      <c r="R359" s="17" t="str">
        <f ca="1">IF(OR(data!$BX359=Q$1,data!$BY359=Q$1),data!$BW359,"")</f>
        <v/>
      </c>
      <c r="S359" s="16" t="str">
        <f ca="1">IF(data!$BX359=T$1,data!$BW359,"")</f>
        <v/>
      </c>
      <c r="T359" s="16" t="str">
        <f ca="1">IF(data!$BY359=T$1,data!$BW359,"")</f>
        <v/>
      </c>
      <c r="U359" s="16" t="str">
        <f ca="1">IF(OR(data!$BX359=T$1,data!$BY359=T$1),data!$BW359,"")</f>
        <v/>
      </c>
      <c r="V359" s="17" t="str">
        <f ca="1">IF(data!$BX359=W$1,data!$BW359,"")</f>
        <v/>
      </c>
      <c r="W359" s="17" t="str">
        <f ca="1">IF(data!$BY359=W$1,data!$BW359,"")</f>
        <v/>
      </c>
      <c r="X359" s="17" t="str">
        <f ca="1">IF(OR(data!$BX359=W$1,data!$BY359=W$1),data!$BW359,"")</f>
        <v/>
      </c>
      <c r="Y359" s="16" t="str">
        <f ca="1">IF(data!$BX359=Z$1,data!$BW359,"")</f>
        <v/>
      </c>
      <c r="Z359" s="16" t="str">
        <f ca="1">IF(data!$BY359=Z$1,data!$BW359,"")</f>
        <v/>
      </c>
      <c r="AA359" s="16" t="str">
        <f ca="1">IF(OR(data!$BX359=Z$1,data!$BY359=Z$1),data!$BW359,"")</f>
        <v/>
      </c>
      <c r="AB359" s="17" t="str">
        <f ca="1">IF(data!$BX359=AC$1,data!$BW359,"")</f>
        <v/>
      </c>
      <c r="AC359" s="17" t="str">
        <f ca="1">IF(data!$BY359=AC$1,data!$BW359,"")</f>
        <v/>
      </c>
      <c r="AD359" s="17" t="str">
        <f ca="1">IF(OR(data!$BX359=AC$1,data!$BY359=AC$1),data!$BW359,"")</f>
        <v/>
      </c>
      <c r="AE359" s="16" t="str">
        <f ca="1">IF(data!$BX359=AF$1,data!$BW359,"")</f>
        <v/>
      </c>
      <c r="AF359" s="16" t="str">
        <f ca="1">IF(data!$BY359=AF$1,data!$BW359,"")</f>
        <v/>
      </c>
      <c r="AG359" s="16" t="str">
        <f ca="1">IF(OR(data!$BX359=AF$1,data!$BY359=AF$1),data!$BW359,"")</f>
        <v/>
      </c>
      <c r="AH359" s="17" t="str">
        <f ca="1">IF(data!$BX359=AI$1,data!$BW359,"")</f>
        <v/>
      </c>
      <c r="AI359" s="17" t="str">
        <f ca="1">IF(data!$BY359=AI$1,data!$BW359,"")</f>
        <v/>
      </c>
      <c r="AJ359" s="17" t="str">
        <f ca="1">IF(OR(data!$BX359=AI$1,data!$BY359=AI$1),data!$BW359,"")</f>
        <v/>
      </c>
      <c r="AK359" s="16" t="str">
        <f ca="1">IF(data!$BX359=AL$1,data!$BW359,"")</f>
        <v/>
      </c>
      <c r="AL359" s="16" t="str">
        <f ca="1">IF(data!$BY359=AL$1,data!$BW359,"")</f>
        <v/>
      </c>
      <c r="AM359" s="16" t="str">
        <f ca="1">IF(OR(data!$BX359=AL$1,data!$BY359=AL$1),data!$BW359,"")</f>
        <v/>
      </c>
      <c r="AN359" s="17" t="str">
        <f ca="1">IF(data!$BX359=AO$1,data!$BW359,"")</f>
        <v/>
      </c>
      <c r="AO359" s="17" t="str">
        <f ca="1">IF(data!$BY359=AO$1,data!$BW359,"")</f>
        <v/>
      </c>
      <c r="AP359" s="17" t="str">
        <f ca="1">IF(OR(data!$BX359=AO$1,data!$BY359=AO$1),data!$BW359,"")</f>
        <v/>
      </c>
      <c r="AQ359" s="16" t="str">
        <f ca="1">IF(data!$BX359=AR$1,data!$BW359,"")</f>
        <v/>
      </c>
      <c r="AR359" s="16" t="str">
        <f ca="1">IF(data!$BY359=AR$1,data!$BW359,"")</f>
        <v/>
      </c>
      <c r="AS359" s="16" t="str">
        <f ca="1">IF(OR(data!$BX359=AR$1,data!$BY359=AR$1),data!$BW359,"")</f>
        <v/>
      </c>
      <c r="AT359" s="17" t="str">
        <f ca="1">IF(data!$BX359=AU$1,data!$BW359,"")</f>
        <v/>
      </c>
      <c r="AU359" s="17" t="str">
        <f ca="1">IF(data!$BY359=AU$1,data!$BW359,"")</f>
        <v/>
      </c>
      <c r="AV359" s="17" t="str">
        <f ca="1">IF(OR(data!$BX359=AU$1,data!$BY359=AU$1),data!$BW359,"")</f>
        <v/>
      </c>
      <c r="AW359" s="16" t="str">
        <f ca="1">IF(data!$BX359=AX$1,data!$BW359,"")</f>
        <v/>
      </c>
      <c r="AX359" s="16" t="str">
        <f ca="1">IF(data!$BY359=AX$1,data!$BW359,"")</f>
        <v/>
      </c>
      <c r="AY359" s="16" t="str">
        <f ca="1">IF(OR(data!$BX359=AX$1,data!$BY359=AX$1),data!$BW359,"")</f>
        <v/>
      </c>
      <c r="AZ359" s="17" t="str">
        <f ca="1">IF(data!$BX359=BA$1,data!$BW359,"")</f>
        <v/>
      </c>
      <c r="BA359" s="17" t="str">
        <f ca="1">IF(data!$BY359=BA$1,data!$BW359,"")</f>
        <v/>
      </c>
      <c r="BB359" s="17" t="str">
        <f ca="1">IF(OR(data!$BX359=BA$1,data!$BY359=BA$1),data!$BW359,"")</f>
        <v/>
      </c>
      <c r="BC359" s="16" t="str">
        <f ca="1">IF(data!$BX359=BD$1,data!$BW359,"")</f>
        <v/>
      </c>
      <c r="BD359" s="16" t="str">
        <f ca="1">IF(data!$BY359=BD$1,data!$BW359,"")</f>
        <v/>
      </c>
      <c r="BE359" s="16" t="str">
        <f ca="1">IF(OR(data!$BX359=BD$1,data!$BY359=BD$1),data!$BW359,"")</f>
        <v/>
      </c>
      <c r="BF359" s="17" t="str">
        <f ca="1">IF(data!$BX359=BG$1,data!$BW359,"")</f>
        <v/>
      </c>
      <c r="BG359" s="17" t="str">
        <f ca="1">IF(data!$BY359=BG$1,data!$BW359,"")</f>
        <v/>
      </c>
      <c r="BH359" s="17" t="str">
        <f ca="1">IF(OR(data!$BX359=BG$1,data!$BY359=BG$1),data!$BW359,"")</f>
        <v/>
      </c>
      <c r="BI359" s="16" t="str">
        <f ca="1">IF(data!$BX359=BJ$1,data!$BW359,"")</f>
        <v/>
      </c>
      <c r="BJ359" s="16" t="str">
        <f ca="1">IF(data!$BY359=BJ$1,data!$BW359,"")</f>
        <v/>
      </c>
      <c r="BK359" s="16" t="str">
        <f ca="1">IF(OR(data!$BX359=BJ$1,data!$BY359=BJ$1),data!$BW359,"")</f>
        <v/>
      </c>
      <c r="BL359" s="17" t="str">
        <f ca="1">IF(data!$BX359=BM$1,data!$BW359,"")</f>
        <v/>
      </c>
      <c r="BM359" s="17" t="str">
        <f ca="1">IF(data!$BY359=BM$1,data!$BW359,"")</f>
        <v/>
      </c>
      <c r="BN359" s="17" t="str">
        <f ca="1">IF(OR(data!$BX359=BM$1,data!$BY359=BM$1),data!$BW359,"")</f>
        <v/>
      </c>
      <c r="BO359" s="16" t="str">
        <f ca="1">IF(data!$BX359=BP$1,data!$BW359,"")</f>
        <v/>
      </c>
      <c r="BP359" s="16" t="str">
        <f ca="1">IF(data!$BY359=BP$1,data!$BW359,"")</f>
        <v/>
      </c>
      <c r="BQ359" s="16" t="str">
        <f ca="1">IF(OR(data!$BX359=BP$1,data!$BY359=BP$1),data!$BW359,"")</f>
        <v/>
      </c>
      <c r="BR359" s="17" t="str">
        <f ca="1">IF(data!$BX359=BS$1,data!$BW359,"")</f>
        <v/>
      </c>
      <c r="BS359" s="17" t="str">
        <f ca="1">IF(data!$BY359=BS$1,data!$BW359,"")</f>
        <v/>
      </c>
      <c r="BT359" s="17" t="str">
        <f ca="1">IF(OR(data!$BX359=BS$1,data!$BY359=BS$1),data!$BW359,"")</f>
        <v/>
      </c>
    </row>
    <row r="360" spans="1:72" s="11" customFormat="1" x14ac:dyDescent="0.25">
      <c r="A360" s="16" t="str">
        <f ca="1">IF(data!$BX360=B$1,data!$BW360,"")</f>
        <v/>
      </c>
      <c r="B360" s="16" t="str">
        <f ca="1">IF(data!$BY360=B$1,data!$BW360,"")</f>
        <v/>
      </c>
      <c r="C360" s="16" t="str">
        <f ca="1">IF(OR(data!$BX360=B$1,data!$BY360=B$1),data!$BW360,"")</f>
        <v/>
      </c>
      <c r="D360" s="17" t="str">
        <f ca="1">IF(data!$BX360=E$1,data!$BW360,"")</f>
        <v/>
      </c>
      <c r="E360" s="17" t="str">
        <f ca="1">IF(data!$BY360=E$1,data!$BW360,"")</f>
        <v/>
      </c>
      <c r="F360" s="17" t="str">
        <f ca="1">IF(OR(data!$BX360=E$1,data!$BY360=E$1),data!$BW360,"")</f>
        <v/>
      </c>
      <c r="G360" s="16" t="str">
        <f ca="1">IF(data!$BX360=H$1,data!$BW360,"")</f>
        <v/>
      </c>
      <c r="H360" s="16" t="str">
        <f ca="1">IF(data!$BY360=H$1,data!$BW360,"")</f>
        <v/>
      </c>
      <c r="I360" s="16" t="str">
        <f ca="1">IF(OR(data!$BX360=H$1,data!$BY360=H$1),data!$BW360,"")</f>
        <v/>
      </c>
      <c r="J360" s="17" t="str">
        <f ca="1">IF(data!$BX360=K$1,data!$BW360,"")</f>
        <v/>
      </c>
      <c r="K360" s="17" t="str">
        <f ca="1">IF(data!$BY360=K$1,data!$BW360,"")</f>
        <v/>
      </c>
      <c r="L360" s="17" t="str">
        <f ca="1">IF(OR(data!$BX360=K$1,data!$BY360=K$1),data!$BW360,"")</f>
        <v/>
      </c>
      <c r="M360" s="16" t="str">
        <f ca="1">IF(data!$BX360=N$1,data!$BW360,"")</f>
        <v/>
      </c>
      <c r="N360" s="16" t="str">
        <f ca="1">IF(data!$BY360=N$1,data!$BW360,"")</f>
        <v/>
      </c>
      <c r="O360" s="16" t="str">
        <f ca="1">IF(OR(data!$BX360=N$1,data!$BY360=N$1),data!$BW360,"")</f>
        <v/>
      </c>
      <c r="P360" s="17" t="str">
        <f ca="1">IF(data!$BX360=Q$1,data!$BW360,"")</f>
        <v/>
      </c>
      <c r="Q360" s="17" t="str">
        <f ca="1">IF(data!$BY360=Q$1,data!$BW360,"")</f>
        <v/>
      </c>
      <c r="R360" s="17" t="str">
        <f ca="1">IF(OR(data!$BX360=Q$1,data!$BY360=Q$1),data!$BW360,"")</f>
        <v/>
      </c>
      <c r="S360" s="16" t="str">
        <f ca="1">IF(data!$BX360=T$1,data!$BW360,"")</f>
        <v/>
      </c>
      <c r="T360" s="16" t="str">
        <f ca="1">IF(data!$BY360=T$1,data!$BW360,"")</f>
        <v/>
      </c>
      <c r="U360" s="16" t="str">
        <f ca="1">IF(OR(data!$BX360=T$1,data!$BY360=T$1),data!$BW360,"")</f>
        <v/>
      </c>
      <c r="V360" s="17" t="str">
        <f ca="1">IF(data!$BX360=W$1,data!$BW360,"")</f>
        <v/>
      </c>
      <c r="W360" s="17" t="str">
        <f ca="1">IF(data!$BY360=W$1,data!$BW360,"")</f>
        <v/>
      </c>
      <c r="X360" s="17" t="str">
        <f ca="1">IF(OR(data!$BX360=W$1,data!$BY360=W$1),data!$BW360,"")</f>
        <v/>
      </c>
      <c r="Y360" s="16" t="str">
        <f ca="1">IF(data!$BX360=Z$1,data!$BW360,"")</f>
        <v/>
      </c>
      <c r="Z360" s="16" t="str">
        <f ca="1">IF(data!$BY360=Z$1,data!$BW360,"")</f>
        <v/>
      </c>
      <c r="AA360" s="16" t="str">
        <f ca="1">IF(OR(data!$BX360=Z$1,data!$BY360=Z$1),data!$BW360,"")</f>
        <v/>
      </c>
      <c r="AB360" s="17" t="str">
        <f ca="1">IF(data!$BX360=AC$1,data!$BW360,"")</f>
        <v/>
      </c>
      <c r="AC360" s="17" t="str">
        <f ca="1">IF(data!$BY360=AC$1,data!$BW360,"")</f>
        <v/>
      </c>
      <c r="AD360" s="17" t="str">
        <f ca="1">IF(OR(data!$BX360=AC$1,data!$BY360=AC$1),data!$BW360,"")</f>
        <v/>
      </c>
      <c r="AE360" s="16" t="str">
        <f ca="1">IF(data!$BX360=AF$1,data!$BW360,"")</f>
        <v/>
      </c>
      <c r="AF360" s="16" t="str">
        <f ca="1">IF(data!$BY360=AF$1,data!$BW360,"")</f>
        <v/>
      </c>
      <c r="AG360" s="16" t="str">
        <f ca="1">IF(OR(data!$BX360=AF$1,data!$BY360=AF$1),data!$BW360,"")</f>
        <v/>
      </c>
      <c r="AH360" s="17" t="str">
        <f ca="1">IF(data!$BX360=AI$1,data!$BW360,"")</f>
        <v/>
      </c>
      <c r="AI360" s="17" t="str">
        <f ca="1">IF(data!$BY360=AI$1,data!$BW360,"")</f>
        <v/>
      </c>
      <c r="AJ360" s="17" t="str">
        <f ca="1">IF(OR(data!$BX360=AI$1,data!$BY360=AI$1),data!$BW360,"")</f>
        <v/>
      </c>
      <c r="AK360" s="16" t="str">
        <f ca="1">IF(data!$BX360=AL$1,data!$BW360,"")</f>
        <v/>
      </c>
      <c r="AL360" s="16" t="str">
        <f ca="1">IF(data!$BY360=AL$1,data!$BW360,"")</f>
        <v/>
      </c>
      <c r="AM360" s="16" t="str">
        <f ca="1">IF(OR(data!$BX360=AL$1,data!$BY360=AL$1),data!$BW360,"")</f>
        <v/>
      </c>
      <c r="AN360" s="17" t="str">
        <f ca="1">IF(data!$BX360=AO$1,data!$BW360,"")</f>
        <v/>
      </c>
      <c r="AO360" s="17" t="str">
        <f ca="1">IF(data!$BY360=AO$1,data!$BW360,"")</f>
        <v/>
      </c>
      <c r="AP360" s="17" t="str">
        <f ca="1">IF(OR(data!$BX360=AO$1,data!$BY360=AO$1),data!$BW360,"")</f>
        <v/>
      </c>
      <c r="AQ360" s="16" t="str">
        <f ca="1">IF(data!$BX360=AR$1,data!$BW360,"")</f>
        <v/>
      </c>
      <c r="AR360" s="16" t="str">
        <f ca="1">IF(data!$BY360=AR$1,data!$BW360,"")</f>
        <v/>
      </c>
      <c r="AS360" s="16" t="str">
        <f ca="1">IF(OR(data!$BX360=AR$1,data!$BY360=AR$1),data!$BW360,"")</f>
        <v/>
      </c>
      <c r="AT360" s="17" t="str">
        <f ca="1">IF(data!$BX360=AU$1,data!$BW360,"")</f>
        <v/>
      </c>
      <c r="AU360" s="17" t="str">
        <f ca="1">IF(data!$BY360=AU$1,data!$BW360,"")</f>
        <v/>
      </c>
      <c r="AV360" s="17" t="str">
        <f ca="1">IF(OR(data!$BX360=AU$1,data!$BY360=AU$1),data!$BW360,"")</f>
        <v/>
      </c>
      <c r="AW360" s="16" t="str">
        <f ca="1">IF(data!$BX360=AX$1,data!$BW360,"")</f>
        <v/>
      </c>
      <c r="AX360" s="16" t="str">
        <f ca="1">IF(data!$BY360=AX$1,data!$BW360,"")</f>
        <v/>
      </c>
      <c r="AY360" s="16" t="str">
        <f ca="1">IF(OR(data!$BX360=AX$1,data!$BY360=AX$1),data!$BW360,"")</f>
        <v/>
      </c>
      <c r="AZ360" s="17" t="str">
        <f ca="1">IF(data!$BX360=BA$1,data!$BW360,"")</f>
        <v/>
      </c>
      <c r="BA360" s="17" t="str">
        <f ca="1">IF(data!$BY360=BA$1,data!$BW360,"")</f>
        <v/>
      </c>
      <c r="BB360" s="17" t="str">
        <f ca="1">IF(OR(data!$BX360=BA$1,data!$BY360=BA$1),data!$BW360,"")</f>
        <v/>
      </c>
      <c r="BC360" s="16" t="str">
        <f ca="1">IF(data!$BX360=BD$1,data!$BW360,"")</f>
        <v/>
      </c>
      <c r="BD360" s="16" t="str">
        <f ca="1">IF(data!$BY360=BD$1,data!$BW360,"")</f>
        <v/>
      </c>
      <c r="BE360" s="16" t="str">
        <f ca="1">IF(OR(data!$BX360=BD$1,data!$BY360=BD$1),data!$BW360,"")</f>
        <v/>
      </c>
      <c r="BF360" s="17" t="str">
        <f ca="1">IF(data!$BX360=BG$1,data!$BW360,"")</f>
        <v/>
      </c>
      <c r="BG360" s="17" t="str">
        <f ca="1">IF(data!$BY360=BG$1,data!$BW360,"")</f>
        <v/>
      </c>
      <c r="BH360" s="17" t="str">
        <f ca="1">IF(OR(data!$BX360=BG$1,data!$BY360=BG$1),data!$BW360,"")</f>
        <v/>
      </c>
      <c r="BI360" s="16" t="str">
        <f ca="1">IF(data!$BX360=BJ$1,data!$BW360,"")</f>
        <v/>
      </c>
      <c r="BJ360" s="16" t="str">
        <f ca="1">IF(data!$BY360=BJ$1,data!$BW360,"")</f>
        <v/>
      </c>
      <c r="BK360" s="16" t="str">
        <f ca="1">IF(OR(data!$BX360=BJ$1,data!$BY360=BJ$1),data!$BW360,"")</f>
        <v/>
      </c>
      <c r="BL360" s="17" t="str">
        <f ca="1">IF(data!$BX360=BM$1,data!$BW360,"")</f>
        <v/>
      </c>
      <c r="BM360" s="17" t="str">
        <f ca="1">IF(data!$BY360=BM$1,data!$BW360,"")</f>
        <v/>
      </c>
      <c r="BN360" s="17" t="str">
        <f ca="1">IF(OR(data!$BX360=BM$1,data!$BY360=BM$1),data!$BW360,"")</f>
        <v/>
      </c>
      <c r="BO360" s="16" t="str">
        <f ca="1">IF(data!$BX360=BP$1,data!$BW360,"")</f>
        <v/>
      </c>
      <c r="BP360" s="16" t="str">
        <f ca="1">IF(data!$BY360=BP$1,data!$BW360,"")</f>
        <v/>
      </c>
      <c r="BQ360" s="16" t="str">
        <f ca="1">IF(OR(data!$BX360=BP$1,data!$BY360=BP$1),data!$BW360,"")</f>
        <v/>
      </c>
      <c r="BR360" s="17" t="str">
        <f ca="1">IF(data!$BX360=BS$1,data!$BW360,"")</f>
        <v/>
      </c>
      <c r="BS360" s="17" t="str">
        <f ca="1">IF(data!$BY360=BS$1,data!$BW360,"")</f>
        <v/>
      </c>
      <c r="BT360" s="17" t="str">
        <f ca="1">IF(OR(data!$BX360=BS$1,data!$BY360=BS$1),data!$BW360,"")</f>
        <v/>
      </c>
    </row>
    <row r="361" spans="1:72" s="11" customFormat="1" x14ac:dyDescent="0.25">
      <c r="A361" s="16" t="str">
        <f ca="1">IF(data!$BX361=B$1,data!$BW361,"")</f>
        <v/>
      </c>
      <c r="B361" s="16" t="str">
        <f ca="1">IF(data!$BY361=B$1,data!$BW361,"")</f>
        <v/>
      </c>
      <c r="C361" s="16" t="str">
        <f ca="1">IF(OR(data!$BX361=B$1,data!$BY361=B$1),data!$BW361,"")</f>
        <v/>
      </c>
      <c r="D361" s="17" t="str">
        <f ca="1">IF(data!$BX361=E$1,data!$BW361,"")</f>
        <v/>
      </c>
      <c r="E361" s="17" t="str">
        <f ca="1">IF(data!$BY361=E$1,data!$BW361,"")</f>
        <v/>
      </c>
      <c r="F361" s="17" t="str">
        <f ca="1">IF(OR(data!$BX361=E$1,data!$BY361=E$1),data!$BW361,"")</f>
        <v/>
      </c>
      <c r="G361" s="16" t="str">
        <f ca="1">IF(data!$BX361=H$1,data!$BW361,"")</f>
        <v/>
      </c>
      <c r="H361" s="16" t="str">
        <f ca="1">IF(data!$BY361=H$1,data!$BW361,"")</f>
        <v/>
      </c>
      <c r="I361" s="16" t="str">
        <f ca="1">IF(OR(data!$BX361=H$1,data!$BY361=H$1),data!$BW361,"")</f>
        <v/>
      </c>
      <c r="J361" s="17" t="str">
        <f ca="1">IF(data!$BX361=K$1,data!$BW361,"")</f>
        <v/>
      </c>
      <c r="K361" s="17" t="str">
        <f ca="1">IF(data!$BY361=K$1,data!$BW361,"")</f>
        <v/>
      </c>
      <c r="L361" s="17" t="str">
        <f ca="1">IF(OR(data!$BX361=K$1,data!$BY361=K$1),data!$BW361,"")</f>
        <v/>
      </c>
      <c r="M361" s="16" t="str">
        <f ca="1">IF(data!$BX361=N$1,data!$BW361,"")</f>
        <v/>
      </c>
      <c r="N361" s="16" t="str">
        <f ca="1">IF(data!$BY361=N$1,data!$BW361,"")</f>
        <v/>
      </c>
      <c r="O361" s="16" t="str">
        <f ca="1">IF(OR(data!$BX361=N$1,data!$BY361=N$1),data!$BW361,"")</f>
        <v/>
      </c>
      <c r="P361" s="17" t="str">
        <f ca="1">IF(data!$BX361=Q$1,data!$BW361,"")</f>
        <v/>
      </c>
      <c r="Q361" s="17" t="str">
        <f ca="1">IF(data!$BY361=Q$1,data!$BW361,"")</f>
        <v/>
      </c>
      <c r="R361" s="17" t="str">
        <f ca="1">IF(OR(data!$BX361=Q$1,data!$BY361=Q$1),data!$BW361,"")</f>
        <v/>
      </c>
      <c r="S361" s="16" t="str">
        <f ca="1">IF(data!$BX361=T$1,data!$BW361,"")</f>
        <v/>
      </c>
      <c r="T361" s="16" t="str">
        <f ca="1">IF(data!$BY361=T$1,data!$BW361,"")</f>
        <v/>
      </c>
      <c r="U361" s="16" t="str">
        <f ca="1">IF(OR(data!$BX361=T$1,data!$BY361=T$1),data!$BW361,"")</f>
        <v/>
      </c>
      <c r="V361" s="17" t="str">
        <f ca="1">IF(data!$BX361=W$1,data!$BW361,"")</f>
        <v/>
      </c>
      <c r="W361" s="17" t="str">
        <f ca="1">IF(data!$BY361=W$1,data!$BW361,"")</f>
        <v/>
      </c>
      <c r="X361" s="17" t="str">
        <f ca="1">IF(OR(data!$BX361=W$1,data!$BY361=W$1),data!$BW361,"")</f>
        <v/>
      </c>
      <c r="Y361" s="16" t="str">
        <f ca="1">IF(data!$BX361=Z$1,data!$BW361,"")</f>
        <v/>
      </c>
      <c r="Z361" s="16" t="str">
        <f ca="1">IF(data!$BY361=Z$1,data!$BW361,"")</f>
        <v/>
      </c>
      <c r="AA361" s="16" t="str">
        <f ca="1">IF(OR(data!$BX361=Z$1,data!$BY361=Z$1),data!$BW361,"")</f>
        <v/>
      </c>
      <c r="AB361" s="17" t="str">
        <f ca="1">IF(data!$BX361=AC$1,data!$BW361,"")</f>
        <v/>
      </c>
      <c r="AC361" s="17" t="str">
        <f ca="1">IF(data!$BY361=AC$1,data!$BW361,"")</f>
        <v/>
      </c>
      <c r="AD361" s="17" t="str">
        <f ca="1">IF(OR(data!$BX361=AC$1,data!$BY361=AC$1),data!$BW361,"")</f>
        <v/>
      </c>
      <c r="AE361" s="16" t="str">
        <f ca="1">IF(data!$BX361=AF$1,data!$BW361,"")</f>
        <v/>
      </c>
      <c r="AF361" s="16" t="str">
        <f ca="1">IF(data!$BY361=AF$1,data!$BW361,"")</f>
        <v/>
      </c>
      <c r="AG361" s="16" t="str">
        <f ca="1">IF(OR(data!$BX361=AF$1,data!$BY361=AF$1),data!$BW361,"")</f>
        <v/>
      </c>
      <c r="AH361" s="17" t="str">
        <f ca="1">IF(data!$BX361=AI$1,data!$BW361,"")</f>
        <v/>
      </c>
      <c r="AI361" s="17" t="str">
        <f ca="1">IF(data!$BY361=AI$1,data!$BW361,"")</f>
        <v/>
      </c>
      <c r="AJ361" s="17" t="str">
        <f ca="1">IF(OR(data!$BX361=AI$1,data!$BY361=AI$1),data!$BW361,"")</f>
        <v/>
      </c>
      <c r="AK361" s="16" t="str">
        <f ca="1">IF(data!$BX361=AL$1,data!$BW361,"")</f>
        <v/>
      </c>
      <c r="AL361" s="16" t="str">
        <f ca="1">IF(data!$BY361=AL$1,data!$BW361,"")</f>
        <v/>
      </c>
      <c r="AM361" s="16" t="str">
        <f ca="1">IF(OR(data!$BX361=AL$1,data!$BY361=AL$1),data!$BW361,"")</f>
        <v/>
      </c>
      <c r="AN361" s="17" t="str">
        <f ca="1">IF(data!$BX361=AO$1,data!$BW361,"")</f>
        <v/>
      </c>
      <c r="AO361" s="17" t="str">
        <f ca="1">IF(data!$BY361=AO$1,data!$BW361,"")</f>
        <v/>
      </c>
      <c r="AP361" s="17" t="str">
        <f ca="1">IF(OR(data!$BX361=AO$1,data!$BY361=AO$1),data!$BW361,"")</f>
        <v/>
      </c>
      <c r="AQ361" s="16" t="str">
        <f ca="1">IF(data!$BX361=AR$1,data!$BW361,"")</f>
        <v/>
      </c>
      <c r="AR361" s="16" t="str">
        <f ca="1">IF(data!$BY361=AR$1,data!$BW361,"")</f>
        <v/>
      </c>
      <c r="AS361" s="16" t="str">
        <f ca="1">IF(OR(data!$BX361=AR$1,data!$BY361=AR$1),data!$BW361,"")</f>
        <v/>
      </c>
      <c r="AT361" s="17" t="str">
        <f ca="1">IF(data!$BX361=AU$1,data!$BW361,"")</f>
        <v/>
      </c>
      <c r="AU361" s="17" t="str">
        <f ca="1">IF(data!$BY361=AU$1,data!$BW361,"")</f>
        <v/>
      </c>
      <c r="AV361" s="17" t="str">
        <f ca="1">IF(OR(data!$BX361=AU$1,data!$BY361=AU$1),data!$BW361,"")</f>
        <v/>
      </c>
      <c r="AW361" s="16" t="str">
        <f ca="1">IF(data!$BX361=AX$1,data!$BW361,"")</f>
        <v/>
      </c>
      <c r="AX361" s="16" t="str">
        <f ca="1">IF(data!$BY361=AX$1,data!$BW361,"")</f>
        <v/>
      </c>
      <c r="AY361" s="16" t="str">
        <f ca="1">IF(OR(data!$BX361=AX$1,data!$BY361=AX$1),data!$BW361,"")</f>
        <v/>
      </c>
      <c r="AZ361" s="17" t="str">
        <f ca="1">IF(data!$BX361=BA$1,data!$BW361,"")</f>
        <v/>
      </c>
      <c r="BA361" s="17" t="str">
        <f ca="1">IF(data!$BY361=BA$1,data!$BW361,"")</f>
        <v/>
      </c>
      <c r="BB361" s="17" t="str">
        <f ca="1">IF(OR(data!$BX361=BA$1,data!$BY361=BA$1),data!$BW361,"")</f>
        <v/>
      </c>
      <c r="BC361" s="16" t="str">
        <f ca="1">IF(data!$BX361=BD$1,data!$BW361,"")</f>
        <v/>
      </c>
      <c r="BD361" s="16" t="str">
        <f ca="1">IF(data!$BY361=BD$1,data!$BW361,"")</f>
        <v/>
      </c>
      <c r="BE361" s="16" t="str">
        <f ca="1">IF(OR(data!$BX361=BD$1,data!$BY361=BD$1),data!$BW361,"")</f>
        <v/>
      </c>
      <c r="BF361" s="17" t="str">
        <f ca="1">IF(data!$BX361=BG$1,data!$BW361,"")</f>
        <v/>
      </c>
      <c r="BG361" s="17" t="str">
        <f ca="1">IF(data!$BY361=BG$1,data!$BW361,"")</f>
        <v/>
      </c>
      <c r="BH361" s="17" t="str">
        <f ca="1">IF(OR(data!$BX361=BG$1,data!$BY361=BG$1),data!$BW361,"")</f>
        <v/>
      </c>
      <c r="BI361" s="16" t="str">
        <f ca="1">IF(data!$BX361=BJ$1,data!$BW361,"")</f>
        <v/>
      </c>
      <c r="BJ361" s="16" t="str">
        <f ca="1">IF(data!$BY361=BJ$1,data!$BW361,"")</f>
        <v/>
      </c>
      <c r="BK361" s="16" t="str">
        <f ca="1">IF(OR(data!$BX361=BJ$1,data!$BY361=BJ$1),data!$BW361,"")</f>
        <v/>
      </c>
      <c r="BL361" s="17" t="str">
        <f ca="1">IF(data!$BX361=BM$1,data!$BW361,"")</f>
        <v/>
      </c>
      <c r="BM361" s="17" t="str">
        <f ca="1">IF(data!$BY361=BM$1,data!$BW361,"")</f>
        <v/>
      </c>
      <c r="BN361" s="17" t="str">
        <f ca="1">IF(OR(data!$BX361=BM$1,data!$BY361=BM$1),data!$BW361,"")</f>
        <v/>
      </c>
      <c r="BO361" s="16" t="str">
        <f ca="1">IF(data!$BX361=BP$1,data!$BW361,"")</f>
        <v/>
      </c>
      <c r="BP361" s="16" t="str">
        <f ca="1">IF(data!$BY361=BP$1,data!$BW361,"")</f>
        <v/>
      </c>
      <c r="BQ361" s="16" t="str">
        <f ca="1">IF(OR(data!$BX361=BP$1,data!$BY361=BP$1),data!$BW361,"")</f>
        <v/>
      </c>
      <c r="BR361" s="17" t="str">
        <f ca="1">IF(data!$BX361=BS$1,data!$BW361,"")</f>
        <v/>
      </c>
      <c r="BS361" s="17" t="str">
        <f ca="1">IF(data!$BY361=BS$1,data!$BW361,"")</f>
        <v/>
      </c>
      <c r="BT361" s="17" t="str">
        <f ca="1">IF(OR(data!$BX361=BS$1,data!$BY361=BS$1),data!$BW361,"")</f>
        <v/>
      </c>
    </row>
    <row r="362" spans="1:72" s="11" customFormat="1" x14ac:dyDescent="0.25">
      <c r="A362" s="16" t="str">
        <f ca="1">IF(data!$BX362=B$1,data!$BW362,"")</f>
        <v/>
      </c>
      <c r="B362" s="16" t="str">
        <f ca="1">IF(data!$BY362=B$1,data!$BW362,"")</f>
        <v/>
      </c>
      <c r="C362" s="16" t="str">
        <f ca="1">IF(OR(data!$BX362=B$1,data!$BY362=B$1),data!$BW362,"")</f>
        <v/>
      </c>
      <c r="D362" s="17" t="str">
        <f ca="1">IF(data!$BX362=E$1,data!$BW362,"")</f>
        <v/>
      </c>
      <c r="E362" s="17" t="str">
        <f ca="1">IF(data!$BY362=E$1,data!$BW362,"")</f>
        <v/>
      </c>
      <c r="F362" s="17" t="str">
        <f ca="1">IF(OR(data!$BX362=E$1,data!$BY362=E$1),data!$BW362,"")</f>
        <v/>
      </c>
      <c r="G362" s="16" t="str">
        <f ca="1">IF(data!$BX362=H$1,data!$BW362,"")</f>
        <v/>
      </c>
      <c r="H362" s="16" t="str">
        <f ca="1">IF(data!$BY362=H$1,data!$BW362,"")</f>
        <v/>
      </c>
      <c r="I362" s="16" t="str">
        <f ca="1">IF(OR(data!$BX362=H$1,data!$BY362=H$1),data!$BW362,"")</f>
        <v/>
      </c>
      <c r="J362" s="17" t="str">
        <f ca="1">IF(data!$BX362=K$1,data!$BW362,"")</f>
        <v/>
      </c>
      <c r="K362" s="17" t="str">
        <f ca="1">IF(data!$BY362=K$1,data!$BW362,"")</f>
        <v/>
      </c>
      <c r="L362" s="17" t="str">
        <f ca="1">IF(OR(data!$BX362=K$1,data!$BY362=K$1),data!$BW362,"")</f>
        <v/>
      </c>
      <c r="M362" s="16" t="str">
        <f ca="1">IF(data!$BX362=N$1,data!$BW362,"")</f>
        <v/>
      </c>
      <c r="N362" s="16" t="str">
        <f ca="1">IF(data!$BY362=N$1,data!$BW362,"")</f>
        <v/>
      </c>
      <c r="O362" s="16" t="str">
        <f ca="1">IF(OR(data!$BX362=N$1,data!$BY362=N$1),data!$BW362,"")</f>
        <v/>
      </c>
      <c r="P362" s="17" t="str">
        <f ca="1">IF(data!$BX362=Q$1,data!$BW362,"")</f>
        <v/>
      </c>
      <c r="Q362" s="17" t="str">
        <f ca="1">IF(data!$BY362=Q$1,data!$BW362,"")</f>
        <v/>
      </c>
      <c r="R362" s="17" t="str">
        <f ca="1">IF(OR(data!$BX362=Q$1,data!$BY362=Q$1),data!$BW362,"")</f>
        <v/>
      </c>
      <c r="S362" s="16" t="str">
        <f ca="1">IF(data!$BX362=T$1,data!$BW362,"")</f>
        <v/>
      </c>
      <c r="T362" s="16" t="str">
        <f ca="1">IF(data!$BY362=T$1,data!$BW362,"")</f>
        <v/>
      </c>
      <c r="U362" s="16" t="str">
        <f ca="1">IF(OR(data!$BX362=T$1,data!$BY362=T$1),data!$BW362,"")</f>
        <v/>
      </c>
      <c r="V362" s="17" t="str">
        <f ca="1">IF(data!$BX362=W$1,data!$BW362,"")</f>
        <v/>
      </c>
      <c r="W362" s="17" t="str">
        <f ca="1">IF(data!$BY362=W$1,data!$BW362,"")</f>
        <v/>
      </c>
      <c r="X362" s="17" t="str">
        <f ca="1">IF(OR(data!$BX362=W$1,data!$BY362=W$1),data!$BW362,"")</f>
        <v/>
      </c>
      <c r="Y362" s="16" t="str">
        <f ca="1">IF(data!$BX362=Z$1,data!$BW362,"")</f>
        <v/>
      </c>
      <c r="Z362" s="16" t="str">
        <f ca="1">IF(data!$BY362=Z$1,data!$BW362,"")</f>
        <v/>
      </c>
      <c r="AA362" s="16" t="str">
        <f ca="1">IF(OR(data!$BX362=Z$1,data!$BY362=Z$1),data!$BW362,"")</f>
        <v/>
      </c>
      <c r="AB362" s="17" t="str">
        <f ca="1">IF(data!$BX362=AC$1,data!$BW362,"")</f>
        <v/>
      </c>
      <c r="AC362" s="17" t="str">
        <f ca="1">IF(data!$BY362=AC$1,data!$BW362,"")</f>
        <v/>
      </c>
      <c r="AD362" s="17" t="str">
        <f ca="1">IF(OR(data!$BX362=AC$1,data!$BY362=AC$1),data!$BW362,"")</f>
        <v/>
      </c>
      <c r="AE362" s="16" t="str">
        <f ca="1">IF(data!$BX362=AF$1,data!$BW362,"")</f>
        <v/>
      </c>
      <c r="AF362" s="16" t="str">
        <f ca="1">IF(data!$BY362=AF$1,data!$BW362,"")</f>
        <v/>
      </c>
      <c r="AG362" s="16" t="str">
        <f ca="1">IF(OR(data!$BX362=AF$1,data!$BY362=AF$1),data!$BW362,"")</f>
        <v/>
      </c>
      <c r="AH362" s="17" t="str">
        <f ca="1">IF(data!$BX362=AI$1,data!$BW362,"")</f>
        <v/>
      </c>
      <c r="AI362" s="17" t="str">
        <f ca="1">IF(data!$BY362=AI$1,data!$BW362,"")</f>
        <v/>
      </c>
      <c r="AJ362" s="17" t="str">
        <f ca="1">IF(OR(data!$BX362=AI$1,data!$BY362=AI$1),data!$BW362,"")</f>
        <v/>
      </c>
      <c r="AK362" s="16" t="str">
        <f ca="1">IF(data!$BX362=AL$1,data!$BW362,"")</f>
        <v/>
      </c>
      <c r="AL362" s="16" t="str">
        <f ca="1">IF(data!$BY362=AL$1,data!$BW362,"")</f>
        <v/>
      </c>
      <c r="AM362" s="16" t="str">
        <f ca="1">IF(OR(data!$BX362=AL$1,data!$BY362=AL$1),data!$BW362,"")</f>
        <v/>
      </c>
      <c r="AN362" s="17" t="str">
        <f ca="1">IF(data!$BX362=AO$1,data!$BW362,"")</f>
        <v/>
      </c>
      <c r="AO362" s="17" t="str">
        <f ca="1">IF(data!$BY362=AO$1,data!$BW362,"")</f>
        <v/>
      </c>
      <c r="AP362" s="17" t="str">
        <f ca="1">IF(OR(data!$BX362=AO$1,data!$BY362=AO$1),data!$BW362,"")</f>
        <v/>
      </c>
      <c r="AQ362" s="16" t="str">
        <f ca="1">IF(data!$BX362=AR$1,data!$BW362,"")</f>
        <v/>
      </c>
      <c r="AR362" s="16" t="str">
        <f ca="1">IF(data!$BY362=AR$1,data!$BW362,"")</f>
        <v/>
      </c>
      <c r="AS362" s="16" t="str">
        <f ca="1">IF(OR(data!$BX362=AR$1,data!$BY362=AR$1),data!$BW362,"")</f>
        <v/>
      </c>
      <c r="AT362" s="17" t="str">
        <f ca="1">IF(data!$BX362=AU$1,data!$BW362,"")</f>
        <v/>
      </c>
      <c r="AU362" s="17" t="str">
        <f ca="1">IF(data!$BY362=AU$1,data!$BW362,"")</f>
        <v/>
      </c>
      <c r="AV362" s="17" t="str">
        <f ca="1">IF(OR(data!$BX362=AU$1,data!$BY362=AU$1),data!$BW362,"")</f>
        <v/>
      </c>
      <c r="AW362" s="16" t="str">
        <f ca="1">IF(data!$BX362=AX$1,data!$BW362,"")</f>
        <v/>
      </c>
      <c r="AX362" s="16" t="str">
        <f ca="1">IF(data!$BY362=AX$1,data!$BW362,"")</f>
        <v/>
      </c>
      <c r="AY362" s="16" t="str">
        <f ca="1">IF(OR(data!$BX362=AX$1,data!$BY362=AX$1),data!$BW362,"")</f>
        <v/>
      </c>
      <c r="AZ362" s="17" t="str">
        <f ca="1">IF(data!$BX362=BA$1,data!$BW362,"")</f>
        <v/>
      </c>
      <c r="BA362" s="17" t="str">
        <f ca="1">IF(data!$BY362=BA$1,data!$BW362,"")</f>
        <v/>
      </c>
      <c r="BB362" s="17" t="str">
        <f ca="1">IF(OR(data!$BX362=BA$1,data!$BY362=BA$1),data!$BW362,"")</f>
        <v/>
      </c>
      <c r="BC362" s="16" t="str">
        <f ca="1">IF(data!$BX362=BD$1,data!$BW362,"")</f>
        <v/>
      </c>
      <c r="BD362" s="16" t="str">
        <f ca="1">IF(data!$BY362=BD$1,data!$BW362,"")</f>
        <v/>
      </c>
      <c r="BE362" s="16" t="str">
        <f ca="1">IF(OR(data!$BX362=BD$1,data!$BY362=BD$1),data!$BW362,"")</f>
        <v/>
      </c>
      <c r="BF362" s="17" t="str">
        <f ca="1">IF(data!$BX362=BG$1,data!$BW362,"")</f>
        <v/>
      </c>
      <c r="BG362" s="17" t="str">
        <f ca="1">IF(data!$BY362=BG$1,data!$BW362,"")</f>
        <v/>
      </c>
      <c r="BH362" s="17" t="str">
        <f ca="1">IF(OR(data!$BX362=BG$1,data!$BY362=BG$1),data!$BW362,"")</f>
        <v/>
      </c>
      <c r="BI362" s="16" t="str">
        <f ca="1">IF(data!$BX362=BJ$1,data!$BW362,"")</f>
        <v/>
      </c>
      <c r="BJ362" s="16" t="str">
        <f ca="1">IF(data!$BY362=BJ$1,data!$BW362,"")</f>
        <v/>
      </c>
      <c r="BK362" s="16" t="str">
        <f ca="1">IF(OR(data!$BX362=BJ$1,data!$BY362=BJ$1),data!$BW362,"")</f>
        <v/>
      </c>
      <c r="BL362" s="17" t="str">
        <f ca="1">IF(data!$BX362=BM$1,data!$BW362,"")</f>
        <v/>
      </c>
      <c r="BM362" s="17" t="str">
        <f ca="1">IF(data!$BY362=BM$1,data!$BW362,"")</f>
        <v/>
      </c>
      <c r="BN362" s="17" t="str">
        <f ca="1">IF(OR(data!$BX362=BM$1,data!$BY362=BM$1),data!$BW362,"")</f>
        <v/>
      </c>
      <c r="BO362" s="16" t="str">
        <f ca="1">IF(data!$BX362=BP$1,data!$BW362,"")</f>
        <v/>
      </c>
      <c r="BP362" s="16" t="str">
        <f ca="1">IF(data!$BY362=BP$1,data!$BW362,"")</f>
        <v/>
      </c>
      <c r="BQ362" s="16" t="str">
        <f ca="1">IF(OR(data!$BX362=BP$1,data!$BY362=BP$1),data!$BW362,"")</f>
        <v/>
      </c>
      <c r="BR362" s="17" t="str">
        <f ca="1">IF(data!$BX362=BS$1,data!$BW362,"")</f>
        <v/>
      </c>
      <c r="BS362" s="17" t="str">
        <f ca="1">IF(data!$BY362=BS$1,data!$BW362,"")</f>
        <v/>
      </c>
      <c r="BT362" s="17" t="str">
        <f ca="1">IF(OR(data!$BX362=BS$1,data!$BY362=BS$1),data!$BW362,"")</f>
        <v/>
      </c>
    </row>
    <row r="363" spans="1:72" s="11" customFormat="1" x14ac:dyDescent="0.25">
      <c r="A363" s="16" t="str">
        <f ca="1">IF(data!$BX363=B$1,data!$BW363,"")</f>
        <v/>
      </c>
      <c r="B363" s="16" t="str">
        <f ca="1">IF(data!$BY363=B$1,data!$BW363,"")</f>
        <v/>
      </c>
      <c r="C363" s="16" t="str">
        <f ca="1">IF(OR(data!$BX363=B$1,data!$BY363=B$1),data!$BW363,"")</f>
        <v/>
      </c>
      <c r="D363" s="17" t="str">
        <f ca="1">IF(data!$BX363=E$1,data!$BW363,"")</f>
        <v/>
      </c>
      <c r="E363" s="17" t="str">
        <f ca="1">IF(data!$BY363=E$1,data!$BW363,"")</f>
        <v/>
      </c>
      <c r="F363" s="17" t="str">
        <f ca="1">IF(OR(data!$BX363=E$1,data!$BY363=E$1),data!$BW363,"")</f>
        <v/>
      </c>
      <c r="G363" s="16" t="str">
        <f ca="1">IF(data!$BX363=H$1,data!$BW363,"")</f>
        <v/>
      </c>
      <c r="H363" s="16" t="str">
        <f ca="1">IF(data!$BY363=H$1,data!$BW363,"")</f>
        <v/>
      </c>
      <c r="I363" s="16" t="str">
        <f ca="1">IF(OR(data!$BX363=H$1,data!$BY363=H$1),data!$BW363,"")</f>
        <v/>
      </c>
      <c r="J363" s="17" t="str">
        <f ca="1">IF(data!$BX363=K$1,data!$BW363,"")</f>
        <v/>
      </c>
      <c r="K363" s="17" t="str">
        <f ca="1">IF(data!$BY363=K$1,data!$BW363,"")</f>
        <v/>
      </c>
      <c r="L363" s="17" t="str">
        <f ca="1">IF(OR(data!$BX363=K$1,data!$BY363=K$1),data!$BW363,"")</f>
        <v/>
      </c>
      <c r="M363" s="16" t="str">
        <f ca="1">IF(data!$BX363=N$1,data!$BW363,"")</f>
        <v/>
      </c>
      <c r="N363" s="16" t="str">
        <f ca="1">IF(data!$BY363=N$1,data!$BW363,"")</f>
        <v/>
      </c>
      <c r="O363" s="16" t="str">
        <f ca="1">IF(OR(data!$BX363=N$1,data!$BY363=N$1),data!$BW363,"")</f>
        <v/>
      </c>
      <c r="P363" s="17" t="str">
        <f ca="1">IF(data!$BX363=Q$1,data!$BW363,"")</f>
        <v/>
      </c>
      <c r="Q363" s="17" t="str">
        <f ca="1">IF(data!$BY363=Q$1,data!$BW363,"")</f>
        <v/>
      </c>
      <c r="R363" s="17" t="str">
        <f ca="1">IF(OR(data!$BX363=Q$1,data!$BY363=Q$1),data!$BW363,"")</f>
        <v/>
      </c>
      <c r="S363" s="16" t="str">
        <f ca="1">IF(data!$BX363=T$1,data!$BW363,"")</f>
        <v/>
      </c>
      <c r="T363" s="16" t="str">
        <f ca="1">IF(data!$BY363=T$1,data!$BW363,"")</f>
        <v/>
      </c>
      <c r="U363" s="16" t="str">
        <f ca="1">IF(OR(data!$BX363=T$1,data!$BY363=T$1),data!$BW363,"")</f>
        <v/>
      </c>
      <c r="V363" s="17" t="str">
        <f ca="1">IF(data!$BX363=W$1,data!$BW363,"")</f>
        <v/>
      </c>
      <c r="W363" s="17" t="str">
        <f ca="1">IF(data!$BY363=W$1,data!$BW363,"")</f>
        <v/>
      </c>
      <c r="X363" s="17" t="str">
        <f ca="1">IF(OR(data!$BX363=W$1,data!$BY363=W$1),data!$BW363,"")</f>
        <v/>
      </c>
      <c r="Y363" s="16" t="str">
        <f ca="1">IF(data!$BX363=Z$1,data!$BW363,"")</f>
        <v/>
      </c>
      <c r="Z363" s="16" t="str">
        <f ca="1">IF(data!$BY363=Z$1,data!$BW363,"")</f>
        <v/>
      </c>
      <c r="AA363" s="16" t="str">
        <f ca="1">IF(OR(data!$BX363=Z$1,data!$BY363=Z$1),data!$BW363,"")</f>
        <v/>
      </c>
      <c r="AB363" s="17" t="str">
        <f ca="1">IF(data!$BX363=AC$1,data!$BW363,"")</f>
        <v/>
      </c>
      <c r="AC363" s="17" t="str">
        <f ca="1">IF(data!$BY363=AC$1,data!$BW363,"")</f>
        <v/>
      </c>
      <c r="AD363" s="17" t="str">
        <f ca="1">IF(OR(data!$BX363=AC$1,data!$BY363=AC$1),data!$BW363,"")</f>
        <v/>
      </c>
      <c r="AE363" s="16" t="str">
        <f ca="1">IF(data!$BX363=AF$1,data!$BW363,"")</f>
        <v/>
      </c>
      <c r="AF363" s="16" t="str">
        <f ca="1">IF(data!$BY363=AF$1,data!$BW363,"")</f>
        <v/>
      </c>
      <c r="AG363" s="16" t="str">
        <f ca="1">IF(OR(data!$BX363=AF$1,data!$BY363=AF$1),data!$BW363,"")</f>
        <v/>
      </c>
      <c r="AH363" s="17" t="str">
        <f ca="1">IF(data!$BX363=AI$1,data!$BW363,"")</f>
        <v/>
      </c>
      <c r="AI363" s="17" t="str">
        <f ca="1">IF(data!$BY363=AI$1,data!$BW363,"")</f>
        <v/>
      </c>
      <c r="AJ363" s="17" t="str">
        <f ca="1">IF(OR(data!$BX363=AI$1,data!$BY363=AI$1),data!$BW363,"")</f>
        <v/>
      </c>
      <c r="AK363" s="16" t="str">
        <f ca="1">IF(data!$BX363=AL$1,data!$BW363,"")</f>
        <v/>
      </c>
      <c r="AL363" s="16" t="str">
        <f ca="1">IF(data!$BY363=AL$1,data!$BW363,"")</f>
        <v/>
      </c>
      <c r="AM363" s="16" t="str">
        <f ca="1">IF(OR(data!$BX363=AL$1,data!$BY363=AL$1),data!$BW363,"")</f>
        <v/>
      </c>
      <c r="AN363" s="17" t="str">
        <f ca="1">IF(data!$BX363=AO$1,data!$BW363,"")</f>
        <v/>
      </c>
      <c r="AO363" s="17" t="str">
        <f ca="1">IF(data!$BY363=AO$1,data!$BW363,"")</f>
        <v/>
      </c>
      <c r="AP363" s="17" t="str">
        <f ca="1">IF(OR(data!$BX363=AO$1,data!$BY363=AO$1),data!$BW363,"")</f>
        <v/>
      </c>
      <c r="AQ363" s="16" t="str">
        <f ca="1">IF(data!$BX363=AR$1,data!$BW363,"")</f>
        <v/>
      </c>
      <c r="AR363" s="16" t="str">
        <f ca="1">IF(data!$BY363=AR$1,data!$BW363,"")</f>
        <v/>
      </c>
      <c r="AS363" s="16" t="str">
        <f ca="1">IF(OR(data!$BX363=AR$1,data!$BY363=AR$1),data!$BW363,"")</f>
        <v/>
      </c>
      <c r="AT363" s="17" t="str">
        <f ca="1">IF(data!$BX363=AU$1,data!$BW363,"")</f>
        <v/>
      </c>
      <c r="AU363" s="17" t="str">
        <f ca="1">IF(data!$BY363=AU$1,data!$BW363,"")</f>
        <v/>
      </c>
      <c r="AV363" s="17" t="str">
        <f ca="1">IF(OR(data!$BX363=AU$1,data!$BY363=AU$1),data!$BW363,"")</f>
        <v/>
      </c>
      <c r="AW363" s="16" t="str">
        <f ca="1">IF(data!$BX363=AX$1,data!$BW363,"")</f>
        <v/>
      </c>
      <c r="AX363" s="16" t="str">
        <f ca="1">IF(data!$BY363=AX$1,data!$BW363,"")</f>
        <v/>
      </c>
      <c r="AY363" s="16" t="str">
        <f ca="1">IF(OR(data!$BX363=AX$1,data!$BY363=AX$1),data!$BW363,"")</f>
        <v/>
      </c>
      <c r="AZ363" s="17" t="str">
        <f ca="1">IF(data!$BX363=BA$1,data!$BW363,"")</f>
        <v/>
      </c>
      <c r="BA363" s="17" t="str">
        <f ca="1">IF(data!$BY363=BA$1,data!$BW363,"")</f>
        <v/>
      </c>
      <c r="BB363" s="17" t="str">
        <f ca="1">IF(OR(data!$BX363=BA$1,data!$BY363=BA$1),data!$BW363,"")</f>
        <v/>
      </c>
      <c r="BC363" s="16" t="str">
        <f ca="1">IF(data!$BX363=BD$1,data!$BW363,"")</f>
        <v/>
      </c>
      <c r="BD363" s="16" t="str">
        <f ca="1">IF(data!$BY363=BD$1,data!$BW363,"")</f>
        <v/>
      </c>
      <c r="BE363" s="16" t="str">
        <f ca="1">IF(OR(data!$BX363=BD$1,data!$BY363=BD$1),data!$BW363,"")</f>
        <v/>
      </c>
      <c r="BF363" s="17" t="str">
        <f ca="1">IF(data!$BX363=BG$1,data!$BW363,"")</f>
        <v/>
      </c>
      <c r="BG363" s="17" t="str">
        <f ca="1">IF(data!$BY363=BG$1,data!$BW363,"")</f>
        <v/>
      </c>
      <c r="BH363" s="17" t="str">
        <f ca="1">IF(OR(data!$BX363=BG$1,data!$BY363=BG$1),data!$BW363,"")</f>
        <v/>
      </c>
      <c r="BI363" s="16" t="str">
        <f ca="1">IF(data!$BX363=BJ$1,data!$BW363,"")</f>
        <v/>
      </c>
      <c r="BJ363" s="16" t="str">
        <f ca="1">IF(data!$BY363=BJ$1,data!$BW363,"")</f>
        <v/>
      </c>
      <c r="BK363" s="16" t="str">
        <f ca="1">IF(OR(data!$BX363=BJ$1,data!$BY363=BJ$1),data!$BW363,"")</f>
        <v/>
      </c>
      <c r="BL363" s="17" t="str">
        <f ca="1">IF(data!$BX363=BM$1,data!$BW363,"")</f>
        <v/>
      </c>
      <c r="BM363" s="17" t="str">
        <f ca="1">IF(data!$BY363=BM$1,data!$BW363,"")</f>
        <v/>
      </c>
      <c r="BN363" s="17" t="str">
        <f ca="1">IF(OR(data!$BX363=BM$1,data!$BY363=BM$1),data!$BW363,"")</f>
        <v/>
      </c>
      <c r="BO363" s="16" t="str">
        <f ca="1">IF(data!$BX363=BP$1,data!$BW363,"")</f>
        <v/>
      </c>
      <c r="BP363" s="16" t="str">
        <f ca="1">IF(data!$BY363=BP$1,data!$BW363,"")</f>
        <v/>
      </c>
      <c r="BQ363" s="16" t="str">
        <f ca="1">IF(OR(data!$BX363=BP$1,data!$BY363=BP$1),data!$BW363,"")</f>
        <v/>
      </c>
      <c r="BR363" s="17" t="str">
        <f ca="1">IF(data!$BX363=BS$1,data!$BW363,"")</f>
        <v/>
      </c>
      <c r="BS363" s="17" t="str">
        <f ca="1">IF(data!$BY363=BS$1,data!$BW363,"")</f>
        <v/>
      </c>
      <c r="BT363" s="17" t="str">
        <f ca="1">IF(OR(data!$BX363=BS$1,data!$BY363=BS$1),data!$BW363,"")</f>
        <v/>
      </c>
    </row>
    <row r="364" spans="1:72" s="11" customFormat="1" x14ac:dyDescent="0.25">
      <c r="A364" s="16" t="str">
        <f ca="1">IF(data!$BX364=B$1,data!$BW364,"")</f>
        <v/>
      </c>
      <c r="B364" s="16" t="str">
        <f ca="1">IF(data!$BY364=B$1,data!$BW364,"")</f>
        <v/>
      </c>
      <c r="C364" s="16" t="str">
        <f ca="1">IF(OR(data!$BX364=B$1,data!$BY364=B$1),data!$BW364,"")</f>
        <v/>
      </c>
      <c r="D364" s="17" t="str">
        <f ca="1">IF(data!$BX364=E$1,data!$BW364,"")</f>
        <v/>
      </c>
      <c r="E364" s="17" t="str">
        <f ca="1">IF(data!$BY364=E$1,data!$BW364,"")</f>
        <v/>
      </c>
      <c r="F364" s="17" t="str">
        <f ca="1">IF(OR(data!$BX364=E$1,data!$BY364=E$1),data!$BW364,"")</f>
        <v/>
      </c>
      <c r="G364" s="16" t="str">
        <f ca="1">IF(data!$BX364=H$1,data!$BW364,"")</f>
        <v/>
      </c>
      <c r="H364" s="16" t="str">
        <f ca="1">IF(data!$BY364=H$1,data!$BW364,"")</f>
        <v/>
      </c>
      <c r="I364" s="16" t="str">
        <f ca="1">IF(OR(data!$BX364=H$1,data!$BY364=H$1),data!$BW364,"")</f>
        <v/>
      </c>
      <c r="J364" s="17" t="str">
        <f ca="1">IF(data!$BX364=K$1,data!$BW364,"")</f>
        <v/>
      </c>
      <c r="K364" s="17" t="str">
        <f ca="1">IF(data!$BY364=K$1,data!$BW364,"")</f>
        <v/>
      </c>
      <c r="L364" s="17" t="str">
        <f ca="1">IF(OR(data!$BX364=K$1,data!$BY364=K$1),data!$BW364,"")</f>
        <v/>
      </c>
      <c r="M364" s="16" t="str">
        <f ca="1">IF(data!$BX364=N$1,data!$BW364,"")</f>
        <v/>
      </c>
      <c r="N364" s="16" t="str">
        <f ca="1">IF(data!$BY364=N$1,data!$BW364,"")</f>
        <v/>
      </c>
      <c r="O364" s="16" t="str">
        <f ca="1">IF(OR(data!$BX364=N$1,data!$BY364=N$1),data!$BW364,"")</f>
        <v/>
      </c>
      <c r="P364" s="17" t="str">
        <f ca="1">IF(data!$BX364=Q$1,data!$BW364,"")</f>
        <v/>
      </c>
      <c r="Q364" s="17" t="str">
        <f ca="1">IF(data!$BY364=Q$1,data!$BW364,"")</f>
        <v/>
      </c>
      <c r="R364" s="17" t="str">
        <f ca="1">IF(OR(data!$BX364=Q$1,data!$BY364=Q$1),data!$BW364,"")</f>
        <v/>
      </c>
      <c r="S364" s="16" t="str">
        <f ca="1">IF(data!$BX364=T$1,data!$BW364,"")</f>
        <v/>
      </c>
      <c r="T364" s="16" t="str">
        <f ca="1">IF(data!$BY364=T$1,data!$BW364,"")</f>
        <v/>
      </c>
      <c r="U364" s="16" t="str">
        <f ca="1">IF(OR(data!$BX364=T$1,data!$BY364=T$1),data!$BW364,"")</f>
        <v/>
      </c>
      <c r="V364" s="17" t="str">
        <f ca="1">IF(data!$BX364=W$1,data!$BW364,"")</f>
        <v/>
      </c>
      <c r="W364" s="17" t="str">
        <f ca="1">IF(data!$BY364=W$1,data!$BW364,"")</f>
        <v/>
      </c>
      <c r="X364" s="17" t="str">
        <f ca="1">IF(OR(data!$BX364=W$1,data!$BY364=W$1),data!$BW364,"")</f>
        <v/>
      </c>
      <c r="Y364" s="16" t="str">
        <f ca="1">IF(data!$BX364=Z$1,data!$BW364,"")</f>
        <v/>
      </c>
      <c r="Z364" s="16" t="str">
        <f ca="1">IF(data!$BY364=Z$1,data!$BW364,"")</f>
        <v/>
      </c>
      <c r="AA364" s="16" t="str">
        <f ca="1">IF(OR(data!$BX364=Z$1,data!$BY364=Z$1),data!$BW364,"")</f>
        <v/>
      </c>
      <c r="AB364" s="17" t="str">
        <f ca="1">IF(data!$BX364=AC$1,data!$BW364,"")</f>
        <v/>
      </c>
      <c r="AC364" s="17" t="str">
        <f ca="1">IF(data!$BY364=AC$1,data!$BW364,"")</f>
        <v/>
      </c>
      <c r="AD364" s="17" t="str">
        <f ca="1">IF(OR(data!$BX364=AC$1,data!$BY364=AC$1),data!$BW364,"")</f>
        <v/>
      </c>
      <c r="AE364" s="16" t="str">
        <f ca="1">IF(data!$BX364=AF$1,data!$BW364,"")</f>
        <v/>
      </c>
      <c r="AF364" s="16" t="str">
        <f ca="1">IF(data!$BY364=AF$1,data!$BW364,"")</f>
        <v/>
      </c>
      <c r="AG364" s="16" t="str">
        <f ca="1">IF(OR(data!$BX364=AF$1,data!$BY364=AF$1),data!$BW364,"")</f>
        <v/>
      </c>
      <c r="AH364" s="17" t="str">
        <f ca="1">IF(data!$BX364=AI$1,data!$BW364,"")</f>
        <v/>
      </c>
      <c r="AI364" s="17" t="str">
        <f ca="1">IF(data!$BY364=AI$1,data!$BW364,"")</f>
        <v/>
      </c>
      <c r="AJ364" s="17" t="str">
        <f ca="1">IF(OR(data!$BX364=AI$1,data!$BY364=AI$1),data!$BW364,"")</f>
        <v/>
      </c>
      <c r="AK364" s="16" t="str">
        <f ca="1">IF(data!$BX364=AL$1,data!$BW364,"")</f>
        <v/>
      </c>
      <c r="AL364" s="16" t="str">
        <f ca="1">IF(data!$BY364=AL$1,data!$BW364,"")</f>
        <v/>
      </c>
      <c r="AM364" s="16" t="str">
        <f ca="1">IF(OR(data!$BX364=AL$1,data!$BY364=AL$1),data!$BW364,"")</f>
        <v/>
      </c>
      <c r="AN364" s="17" t="str">
        <f ca="1">IF(data!$BX364=AO$1,data!$BW364,"")</f>
        <v/>
      </c>
      <c r="AO364" s="17" t="str">
        <f ca="1">IF(data!$BY364=AO$1,data!$BW364,"")</f>
        <v/>
      </c>
      <c r="AP364" s="17" t="str">
        <f ca="1">IF(OR(data!$BX364=AO$1,data!$BY364=AO$1),data!$BW364,"")</f>
        <v/>
      </c>
      <c r="AQ364" s="16" t="str">
        <f ca="1">IF(data!$BX364=AR$1,data!$BW364,"")</f>
        <v/>
      </c>
      <c r="AR364" s="16" t="str">
        <f ca="1">IF(data!$BY364=AR$1,data!$BW364,"")</f>
        <v/>
      </c>
      <c r="AS364" s="16" t="str">
        <f ca="1">IF(OR(data!$BX364=AR$1,data!$BY364=AR$1),data!$BW364,"")</f>
        <v/>
      </c>
      <c r="AT364" s="17" t="str">
        <f ca="1">IF(data!$BX364=AU$1,data!$BW364,"")</f>
        <v/>
      </c>
      <c r="AU364" s="17" t="str">
        <f ca="1">IF(data!$BY364=AU$1,data!$BW364,"")</f>
        <v/>
      </c>
      <c r="AV364" s="17" t="str">
        <f ca="1">IF(OR(data!$BX364=AU$1,data!$BY364=AU$1),data!$BW364,"")</f>
        <v/>
      </c>
      <c r="AW364" s="16" t="str">
        <f ca="1">IF(data!$BX364=AX$1,data!$BW364,"")</f>
        <v/>
      </c>
      <c r="AX364" s="16" t="str">
        <f ca="1">IF(data!$BY364=AX$1,data!$BW364,"")</f>
        <v/>
      </c>
      <c r="AY364" s="16" t="str">
        <f ca="1">IF(OR(data!$BX364=AX$1,data!$BY364=AX$1),data!$BW364,"")</f>
        <v/>
      </c>
      <c r="AZ364" s="17" t="str">
        <f ca="1">IF(data!$BX364=BA$1,data!$BW364,"")</f>
        <v/>
      </c>
      <c r="BA364" s="17" t="str">
        <f ca="1">IF(data!$BY364=BA$1,data!$BW364,"")</f>
        <v/>
      </c>
      <c r="BB364" s="17" t="str">
        <f ca="1">IF(OR(data!$BX364=BA$1,data!$BY364=BA$1),data!$BW364,"")</f>
        <v/>
      </c>
      <c r="BC364" s="16" t="str">
        <f ca="1">IF(data!$BX364=BD$1,data!$BW364,"")</f>
        <v/>
      </c>
      <c r="BD364" s="16" t="str">
        <f ca="1">IF(data!$BY364=BD$1,data!$BW364,"")</f>
        <v/>
      </c>
      <c r="BE364" s="16" t="str">
        <f ca="1">IF(OR(data!$BX364=BD$1,data!$BY364=BD$1),data!$BW364,"")</f>
        <v/>
      </c>
      <c r="BF364" s="17" t="str">
        <f ca="1">IF(data!$BX364=BG$1,data!$BW364,"")</f>
        <v/>
      </c>
      <c r="BG364" s="17" t="str">
        <f ca="1">IF(data!$BY364=BG$1,data!$BW364,"")</f>
        <v/>
      </c>
      <c r="BH364" s="17" t="str">
        <f ca="1">IF(OR(data!$BX364=BG$1,data!$BY364=BG$1),data!$BW364,"")</f>
        <v/>
      </c>
      <c r="BI364" s="16" t="str">
        <f ca="1">IF(data!$BX364=BJ$1,data!$BW364,"")</f>
        <v/>
      </c>
      <c r="BJ364" s="16" t="str">
        <f ca="1">IF(data!$BY364=BJ$1,data!$BW364,"")</f>
        <v/>
      </c>
      <c r="BK364" s="16" t="str">
        <f ca="1">IF(OR(data!$BX364=BJ$1,data!$BY364=BJ$1),data!$BW364,"")</f>
        <v/>
      </c>
      <c r="BL364" s="17" t="str">
        <f ca="1">IF(data!$BX364=BM$1,data!$BW364,"")</f>
        <v/>
      </c>
      <c r="BM364" s="17" t="str">
        <f ca="1">IF(data!$BY364=BM$1,data!$BW364,"")</f>
        <v/>
      </c>
      <c r="BN364" s="17" t="str">
        <f ca="1">IF(OR(data!$BX364=BM$1,data!$BY364=BM$1),data!$BW364,"")</f>
        <v/>
      </c>
      <c r="BO364" s="16" t="str">
        <f ca="1">IF(data!$BX364=BP$1,data!$BW364,"")</f>
        <v/>
      </c>
      <c r="BP364" s="16" t="str">
        <f ca="1">IF(data!$BY364=BP$1,data!$BW364,"")</f>
        <v/>
      </c>
      <c r="BQ364" s="16" t="str">
        <f ca="1">IF(OR(data!$BX364=BP$1,data!$BY364=BP$1),data!$BW364,"")</f>
        <v/>
      </c>
      <c r="BR364" s="17" t="str">
        <f ca="1">IF(data!$BX364=BS$1,data!$BW364,"")</f>
        <v/>
      </c>
      <c r="BS364" s="17" t="str">
        <f ca="1">IF(data!$BY364=BS$1,data!$BW364,"")</f>
        <v/>
      </c>
      <c r="BT364" s="17" t="str">
        <f ca="1">IF(OR(data!$BX364=BS$1,data!$BY364=BS$1),data!$BW364,"")</f>
        <v/>
      </c>
    </row>
    <row r="365" spans="1:72" s="11" customFormat="1" x14ac:dyDescent="0.25">
      <c r="A365" s="16" t="str">
        <f ca="1">IF(data!$BX365=B$1,data!$BW365,"")</f>
        <v/>
      </c>
      <c r="B365" s="16" t="str">
        <f ca="1">IF(data!$BY365=B$1,data!$BW365,"")</f>
        <v/>
      </c>
      <c r="C365" s="16" t="str">
        <f ca="1">IF(OR(data!$BX365=B$1,data!$BY365=B$1),data!$BW365,"")</f>
        <v/>
      </c>
      <c r="D365" s="17" t="str">
        <f ca="1">IF(data!$BX365=E$1,data!$BW365,"")</f>
        <v/>
      </c>
      <c r="E365" s="17" t="str">
        <f ca="1">IF(data!$BY365=E$1,data!$BW365,"")</f>
        <v/>
      </c>
      <c r="F365" s="17" t="str">
        <f ca="1">IF(OR(data!$BX365=E$1,data!$BY365=E$1),data!$BW365,"")</f>
        <v/>
      </c>
      <c r="G365" s="16" t="str">
        <f ca="1">IF(data!$BX365=H$1,data!$BW365,"")</f>
        <v/>
      </c>
      <c r="H365" s="16" t="str">
        <f ca="1">IF(data!$BY365=H$1,data!$BW365,"")</f>
        <v/>
      </c>
      <c r="I365" s="16" t="str">
        <f ca="1">IF(OR(data!$BX365=H$1,data!$BY365=H$1),data!$BW365,"")</f>
        <v/>
      </c>
      <c r="J365" s="17" t="str">
        <f ca="1">IF(data!$BX365=K$1,data!$BW365,"")</f>
        <v/>
      </c>
      <c r="K365" s="17" t="str">
        <f ca="1">IF(data!$BY365=K$1,data!$BW365,"")</f>
        <v/>
      </c>
      <c r="L365" s="17" t="str">
        <f ca="1">IF(OR(data!$BX365=K$1,data!$BY365=K$1),data!$BW365,"")</f>
        <v/>
      </c>
      <c r="M365" s="16" t="str">
        <f ca="1">IF(data!$BX365=N$1,data!$BW365,"")</f>
        <v/>
      </c>
      <c r="N365" s="16" t="str">
        <f ca="1">IF(data!$BY365=N$1,data!$BW365,"")</f>
        <v/>
      </c>
      <c r="O365" s="16" t="str">
        <f ca="1">IF(OR(data!$BX365=N$1,data!$BY365=N$1),data!$BW365,"")</f>
        <v/>
      </c>
      <c r="P365" s="17" t="str">
        <f ca="1">IF(data!$BX365=Q$1,data!$BW365,"")</f>
        <v/>
      </c>
      <c r="Q365" s="17" t="str">
        <f ca="1">IF(data!$BY365=Q$1,data!$BW365,"")</f>
        <v/>
      </c>
      <c r="R365" s="17" t="str">
        <f ca="1">IF(OR(data!$BX365=Q$1,data!$BY365=Q$1),data!$BW365,"")</f>
        <v/>
      </c>
      <c r="S365" s="16" t="str">
        <f ca="1">IF(data!$BX365=T$1,data!$BW365,"")</f>
        <v/>
      </c>
      <c r="T365" s="16" t="str">
        <f ca="1">IF(data!$BY365=T$1,data!$BW365,"")</f>
        <v/>
      </c>
      <c r="U365" s="16" t="str">
        <f ca="1">IF(OR(data!$BX365=T$1,data!$BY365=T$1),data!$BW365,"")</f>
        <v/>
      </c>
      <c r="V365" s="17" t="str">
        <f ca="1">IF(data!$BX365=W$1,data!$BW365,"")</f>
        <v/>
      </c>
      <c r="W365" s="17" t="str">
        <f ca="1">IF(data!$BY365=W$1,data!$BW365,"")</f>
        <v/>
      </c>
      <c r="X365" s="17" t="str">
        <f ca="1">IF(OR(data!$BX365=W$1,data!$BY365=W$1),data!$BW365,"")</f>
        <v/>
      </c>
      <c r="Y365" s="16" t="str">
        <f ca="1">IF(data!$BX365=Z$1,data!$BW365,"")</f>
        <v/>
      </c>
      <c r="Z365" s="16" t="str">
        <f ca="1">IF(data!$BY365=Z$1,data!$BW365,"")</f>
        <v/>
      </c>
      <c r="AA365" s="16" t="str">
        <f ca="1">IF(OR(data!$BX365=Z$1,data!$BY365=Z$1),data!$BW365,"")</f>
        <v/>
      </c>
      <c r="AB365" s="17" t="str">
        <f ca="1">IF(data!$BX365=AC$1,data!$BW365,"")</f>
        <v/>
      </c>
      <c r="AC365" s="17" t="str">
        <f ca="1">IF(data!$BY365=AC$1,data!$BW365,"")</f>
        <v/>
      </c>
      <c r="AD365" s="17" t="str">
        <f ca="1">IF(OR(data!$BX365=AC$1,data!$BY365=AC$1),data!$BW365,"")</f>
        <v/>
      </c>
      <c r="AE365" s="16" t="str">
        <f ca="1">IF(data!$BX365=AF$1,data!$BW365,"")</f>
        <v/>
      </c>
      <c r="AF365" s="16" t="str">
        <f ca="1">IF(data!$BY365=AF$1,data!$BW365,"")</f>
        <v/>
      </c>
      <c r="AG365" s="16" t="str">
        <f ca="1">IF(OR(data!$BX365=AF$1,data!$BY365=AF$1),data!$BW365,"")</f>
        <v/>
      </c>
      <c r="AH365" s="17" t="str">
        <f ca="1">IF(data!$BX365=AI$1,data!$BW365,"")</f>
        <v/>
      </c>
      <c r="AI365" s="17" t="str">
        <f ca="1">IF(data!$BY365=AI$1,data!$BW365,"")</f>
        <v/>
      </c>
      <c r="AJ365" s="17" t="str">
        <f ca="1">IF(OR(data!$BX365=AI$1,data!$BY365=AI$1),data!$BW365,"")</f>
        <v/>
      </c>
      <c r="AK365" s="16" t="str">
        <f ca="1">IF(data!$BX365=AL$1,data!$BW365,"")</f>
        <v/>
      </c>
      <c r="AL365" s="16" t="str">
        <f ca="1">IF(data!$BY365=AL$1,data!$BW365,"")</f>
        <v/>
      </c>
      <c r="AM365" s="16" t="str">
        <f ca="1">IF(OR(data!$BX365=AL$1,data!$BY365=AL$1),data!$BW365,"")</f>
        <v/>
      </c>
      <c r="AN365" s="17" t="str">
        <f ca="1">IF(data!$BX365=AO$1,data!$BW365,"")</f>
        <v/>
      </c>
      <c r="AO365" s="17" t="str">
        <f ca="1">IF(data!$BY365=AO$1,data!$BW365,"")</f>
        <v/>
      </c>
      <c r="AP365" s="17" t="str">
        <f ca="1">IF(OR(data!$BX365=AO$1,data!$BY365=AO$1),data!$BW365,"")</f>
        <v/>
      </c>
      <c r="AQ365" s="16" t="str">
        <f ca="1">IF(data!$BX365=AR$1,data!$BW365,"")</f>
        <v/>
      </c>
      <c r="AR365" s="16" t="str">
        <f ca="1">IF(data!$BY365=AR$1,data!$BW365,"")</f>
        <v/>
      </c>
      <c r="AS365" s="16" t="str">
        <f ca="1">IF(OR(data!$BX365=AR$1,data!$BY365=AR$1),data!$BW365,"")</f>
        <v/>
      </c>
      <c r="AT365" s="17" t="str">
        <f ca="1">IF(data!$BX365=AU$1,data!$BW365,"")</f>
        <v/>
      </c>
      <c r="AU365" s="17" t="str">
        <f ca="1">IF(data!$BY365=AU$1,data!$BW365,"")</f>
        <v/>
      </c>
      <c r="AV365" s="17" t="str">
        <f ca="1">IF(OR(data!$BX365=AU$1,data!$BY365=AU$1),data!$BW365,"")</f>
        <v/>
      </c>
      <c r="AW365" s="16" t="str">
        <f ca="1">IF(data!$BX365=AX$1,data!$BW365,"")</f>
        <v/>
      </c>
      <c r="AX365" s="16" t="str">
        <f ca="1">IF(data!$BY365=AX$1,data!$BW365,"")</f>
        <v/>
      </c>
      <c r="AY365" s="16" t="str">
        <f ca="1">IF(OR(data!$BX365=AX$1,data!$BY365=AX$1),data!$BW365,"")</f>
        <v/>
      </c>
      <c r="AZ365" s="17" t="str">
        <f ca="1">IF(data!$BX365=BA$1,data!$BW365,"")</f>
        <v/>
      </c>
      <c r="BA365" s="17" t="str">
        <f ca="1">IF(data!$BY365=BA$1,data!$BW365,"")</f>
        <v/>
      </c>
      <c r="BB365" s="17" t="str">
        <f ca="1">IF(OR(data!$BX365=BA$1,data!$BY365=BA$1),data!$BW365,"")</f>
        <v/>
      </c>
      <c r="BC365" s="16" t="str">
        <f ca="1">IF(data!$BX365=BD$1,data!$BW365,"")</f>
        <v/>
      </c>
      <c r="BD365" s="16" t="str">
        <f ca="1">IF(data!$BY365=BD$1,data!$BW365,"")</f>
        <v/>
      </c>
      <c r="BE365" s="16" t="str">
        <f ca="1">IF(OR(data!$BX365=BD$1,data!$BY365=BD$1),data!$BW365,"")</f>
        <v/>
      </c>
      <c r="BF365" s="17" t="str">
        <f ca="1">IF(data!$BX365=BG$1,data!$BW365,"")</f>
        <v/>
      </c>
      <c r="BG365" s="17" t="str">
        <f ca="1">IF(data!$BY365=BG$1,data!$BW365,"")</f>
        <v/>
      </c>
      <c r="BH365" s="17" t="str">
        <f ca="1">IF(OR(data!$BX365=BG$1,data!$BY365=BG$1),data!$BW365,"")</f>
        <v/>
      </c>
      <c r="BI365" s="16" t="str">
        <f ca="1">IF(data!$BX365=BJ$1,data!$BW365,"")</f>
        <v/>
      </c>
      <c r="BJ365" s="16" t="str">
        <f ca="1">IF(data!$BY365=BJ$1,data!$BW365,"")</f>
        <v/>
      </c>
      <c r="BK365" s="16" t="str">
        <f ca="1">IF(OR(data!$BX365=BJ$1,data!$BY365=BJ$1),data!$BW365,"")</f>
        <v/>
      </c>
      <c r="BL365" s="17" t="str">
        <f ca="1">IF(data!$BX365=BM$1,data!$BW365,"")</f>
        <v/>
      </c>
      <c r="BM365" s="17" t="str">
        <f ca="1">IF(data!$BY365=BM$1,data!$BW365,"")</f>
        <v/>
      </c>
      <c r="BN365" s="17" t="str">
        <f ca="1">IF(OR(data!$BX365=BM$1,data!$BY365=BM$1),data!$BW365,"")</f>
        <v/>
      </c>
      <c r="BO365" s="16" t="str">
        <f ca="1">IF(data!$BX365=BP$1,data!$BW365,"")</f>
        <v/>
      </c>
      <c r="BP365" s="16" t="str">
        <f ca="1">IF(data!$BY365=BP$1,data!$BW365,"")</f>
        <v/>
      </c>
      <c r="BQ365" s="16" t="str">
        <f ca="1">IF(OR(data!$BX365=BP$1,data!$BY365=BP$1),data!$BW365,"")</f>
        <v/>
      </c>
      <c r="BR365" s="17" t="str">
        <f ca="1">IF(data!$BX365=BS$1,data!$BW365,"")</f>
        <v/>
      </c>
      <c r="BS365" s="17" t="str">
        <f ca="1">IF(data!$BY365=BS$1,data!$BW365,"")</f>
        <v/>
      </c>
      <c r="BT365" s="17" t="str">
        <f ca="1">IF(OR(data!$BX365=BS$1,data!$BY365=BS$1),data!$BW365,"")</f>
        <v/>
      </c>
    </row>
    <row r="366" spans="1:72" s="11" customFormat="1" x14ac:dyDescent="0.25">
      <c r="A366" s="16" t="str">
        <f ca="1">IF(data!$BX366=B$1,data!$BW366,"")</f>
        <v/>
      </c>
      <c r="B366" s="16" t="str">
        <f ca="1">IF(data!$BY366=B$1,data!$BW366,"")</f>
        <v/>
      </c>
      <c r="C366" s="16" t="str">
        <f ca="1">IF(OR(data!$BX366=B$1,data!$BY366=B$1),data!$BW366,"")</f>
        <v/>
      </c>
      <c r="D366" s="17" t="str">
        <f ca="1">IF(data!$BX366=E$1,data!$BW366,"")</f>
        <v/>
      </c>
      <c r="E366" s="17" t="str">
        <f ca="1">IF(data!$BY366=E$1,data!$BW366,"")</f>
        <v/>
      </c>
      <c r="F366" s="17" t="str">
        <f ca="1">IF(OR(data!$BX366=E$1,data!$BY366=E$1),data!$BW366,"")</f>
        <v/>
      </c>
      <c r="G366" s="16" t="str">
        <f ca="1">IF(data!$BX366=H$1,data!$BW366,"")</f>
        <v/>
      </c>
      <c r="H366" s="16" t="str">
        <f ca="1">IF(data!$BY366=H$1,data!$BW366,"")</f>
        <v/>
      </c>
      <c r="I366" s="16" t="str">
        <f ca="1">IF(OR(data!$BX366=H$1,data!$BY366=H$1),data!$BW366,"")</f>
        <v/>
      </c>
      <c r="J366" s="17" t="str">
        <f ca="1">IF(data!$BX366=K$1,data!$BW366,"")</f>
        <v/>
      </c>
      <c r="K366" s="17" t="str">
        <f ca="1">IF(data!$BY366=K$1,data!$BW366,"")</f>
        <v/>
      </c>
      <c r="L366" s="17" t="str">
        <f ca="1">IF(OR(data!$BX366=K$1,data!$BY366=K$1),data!$BW366,"")</f>
        <v/>
      </c>
      <c r="M366" s="16" t="str">
        <f ca="1">IF(data!$BX366=N$1,data!$BW366,"")</f>
        <v/>
      </c>
      <c r="N366" s="16" t="str">
        <f ca="1">IF(data!$BY366=N$1,data!$BW366,"")</f>
        <v/>
      </c>
      <c r="O366" s="16" t="str">
        <f ca="1">IF(OR(data!$BX366=N$1,data!$BY366=N$1),data!$BW366,"")</f>
        <v/>
      </c>
      <c r="P366" s="17" t="str">
        <f ca="1">IF(data!$BX366=Q$1,data!$BW366,"")</f>
        <v/>
      </c>
      <c r="Q366" s="17" t="str">
        <f ca="1">IF(data!$BY366=Q$1,data!$BW366,"")</f>
        <v/>
      </c>
      <c r="R366" s="17" t="str">
        <f ca="1">IF(OR(data!$BX366=Q$1,data!$BY366=Q$1),data!$BW366,"")</f>
        <v/>
      </c>
      <c r="S366" s="16" t="str">
        <f ca="1">IF(data!$BX366=T$1,data!$BW366,"")</f>
        <v/>
      </c>
      <c r="T366" s="16" t="str">
        <f ca="1">IF(data!$BY366=T$1,data!$BW366,"")</f>
        <v/>
      </c>
      <c r="U366" s="16" t="str">
        <f ca="1">IF(OR(data!$BX366=T$1,data!$BY366=T$1),data!$BW366,"")</f>
        <v/>
      </c>
      <c r="V366" s="17" t="str">
        <f ca="1">IF(data!$BX366=W$1,data!$BW366,"")</f>
        <v/>
      </c>
      <c r="W366" s="17" t="str">
        <f ca="1">IF(data!$BY366=W$1,data!$BW366,"")</f>
        <v/>
      </c>
      <c r="X366" s="17" t="str">
        <f ca="1">IF(OR(data!$BX366=W$1,data!$BY366=W$1),data!$BW366,"")</f>
        <v/>
      </c>
      <c r="Y366" s="16" t="str">
        <f ca="1">IF(data!$BX366=Z$1,data!$BW366,"")</f>
        <v/>
      </c>
      <c r="Z366" s="16" t="str">
        <f ca="1">IF(data!$BY366=Z$1,data!$BW366,"")</f>
        <v/>
      </c>
      <c r="AA366" s="16" t="str">
        <f ca="1">IF(OR(data!$BX366=Z$1,data!$BY366=Z$1),data!$BW366,"")</f>
        <v/>
      </c>
      <c r="AB366" s="17" t="str">
        <f ca="1">IF(data!$BX366=AC$1,data!$BW366,"")</f>
        <v/>
      </c>
      <c r="AC366" s="17" t="str">
        <f ca="1">IF(data!$BY366=AC$1,data!$BW366,"")</f>
        <v/>
      </c>
      <c r="AD366" s="17" t="str">
        <f ca="1">IF(OR(data!$BX366=AC$1,data!$BY366=AC$1),data!$BW366,"")</f>
        <v/>
      </c>
      <c r="AE366" s="16" t="str">
        <f ca="1">IF(data!$BX366=AF$1,data!$BW366,"")</f>
        <v/>
      </c>
      <c r="AF366" s="16" t="str">
        <f ca="1">IF(data!$BY366=AF$1,data!$BW366,"")</f>
        <v/>
      </c>
      <c r="AG366" s="16" t="str">
        <f ca="1">IF(OR(data!$BX366=AF$1,data!$BY366=AF$1),data!$BW366,"")</f>
        <v/>
      </c>
      <c r="AH366" s="17" t="str">
        <f ca="1">IF(data!$BX366=AI$1,data!$BW366,"")</f>
        <v/>
      </c>
      <c r="AI366" s="17" t="str">
        <f ca="1">IF(data!$BY366=AI$1,data!$BW366,"")</f>
        <v/>
      </c>
      <c r="AJ366" s="17" t="str">
        <f ca="1">IF(OR(data!$BX366=AI$1,data!$BY366=AI$1),data!$BW366,"")</f>
        <v/>
      </c>
      <c r="AK366" s="16" t="str">
        <f ca="1">IF(data!$BX366=AL$1,data!$BW366,"")</f>
        <v/>
      </c>
      <c r="AL366" s="16" t="str">
        <f ca="1">IF(data!$BY366=AL$1,data!$BW366,"")</f>
        <v/>
      </c>
      <c r="AM366" s="16" t="str">
        <f ca="1">IF(OR(data!$BX366=AL$1,data!$BY366=AL$1),data!$BW366,"")</f>
        <v/>
      </c>
      <c r="AN366" s="17" t="str">
        <f ca="1">IF(data!$BX366=AO$1,data!$BW366,"")</f>
        <v/>
      </c>
      <c r="AO366" s="17" t="str">
        <f ca="1">IF(data!$BY366=AO$1,data!$BW366,"")</f>
        <v/>
      </c>
      <c r="AP366" s="17" t="str">
        <f ca="1">IF(OR(data!$BX366=AO$1,data!$BY366=AO$1),data!$BW366,"")</f>
        <v/>
      </c>
      <c r="AQ366" s="16" t="str">
        <f ca="1">IF(data!$BX366=AR$1,data!$BW366,"")</f>
        <v/>
      </c>
      <c r="AR366" s="16" t="str">
        <f ca="1">IF(data!$BY366=AR$1,data!$BW366,"")</f>
        <v/>
      </c>
      <c r="AS366" s="16" t="str">
        <f ca="1">IF(OR(data!$BX366=AR$1,data!$BY366=AR$1),data!$BW366,"")</f>
        <v/>
      </c>
      <c r="AT366" s="17" t="str">
        <f ca="1">IF(data!$BX366=AU$1,data!$BW366,"")</f>
        <v/>
      </c>
      <c r="AU366" s="17" t="str">
        <f ca="1">IF(data!$BY366=AU$1,data!$BW366,"")</f>
        <v/>
      </c>
      <c r="AV366" s="17" t="str">
        <f ca="1">IF(OR(data!$BX366=AU$1,data!$BY366=AU$1),data!$BW366,"")</f>
        <v/>
      </c>
      <c r="AW366" s="16" t="str">
        <f ca="1">IF(data!$BX366=AX$1,data!$BW366,"")</f>
        <v/>
      </c>
      <c r="AX366" s="16" t="str">
        <f ca="1">IF(data!$BY366=AX$1,data!$BW366,"")</f>
        <v/>
      </c>
      <c r="AY366" s="16" t="str">
        <f ca="1">IF(OR(data!$BX366=AX$1,data!$BY366=AX$1),data!$BW366,"")</f>
        <v/>
      </c>
      <c r="AZ366" s="17" t="str">
        <f ca="1">IF(data!$BX366=BA$1,data!$BW366,"")</f>
        <v/>
      </c>
      <c r="BA366" s="17" t="str">
        <f ca="1">IF(data!$BY366=BA$1,data!$BW366,"")</f>
        <v/>
      </c>
      <c r="BB366" s="17" t="str">
        <f ca="1">IF(OR(data!$BX366=BA$1,data!$BY366=BA$1),data!$BW366,"")</f>
        <v/>
      </c>
      <c r="BC366" s="16" t="str">
        <f ca="1">IF(data!$BX366=BD$1,data!$BW366,"")</f>
        <v/>
      </c>
      <c r="BD366" s="16" t="str">
        <f ca="1">IF(data!$BY366=BD$1,data!$BW366,"")</f>
        <v/>
      </c>
      <c r="BE366" s="16" t="str">
        <f ca="1">IF(OR(data!$BX366=BD$1,data!$BY366=BD$1),data!$BW366,"")</f>
        <v/>
      </c>
      <c r="BF366" s="17" t="str">
        <f ca="1">IF(data!$BX366=BG$1,data!$BW366,"")</f>
        <v/>
      </c>
      <c r="BG366" s="17" t="str">
        <f ca="1">IF(data!$BY366=BG$1,data!$BW366,"")</f>
        <v/>
      </c>
      <c r="BH366" s="17" t="str">
        <f ca="1">IF(OR(data!$BX366=BG$1,data!$BY366=BG$1),data!$BW366,"")</f>
        <v/>
      </c>
      <c r="BI366" s="16" t="str">
        <f ca="1">IF(data!$BX366=BJ$1,data!$BW366,"")</f>
        <v/>
      </c>
      <c r="BJ366" s="16" t="str">
        <f ca="1">IF(data!$BY366=BJ$1,data!$BW366,"")</f>
        <v/>
      </c>
      <c r="BK366" s="16" t="str">
        <f ca="1">IF(OR(data!$BX366=BJ$1,data!$BY366=BJ$1),data!$BW366,"")</f>
        <v/>
      </c>
      <c r="BL366" s="17" t="str">
        <f ca="1">IF(data!$BX366=BM$1,data!$BW366,"")</f>
        <v/>
      </c>
      <c r="BM366" s="17" t="str">
        <f ca="1">IF(data!$BY366=BM$1,data!$BW366,"")</f>
        <v/>
      </c>
      <c r="BN366" s="17" t="str">
        <f ca="1">IF(OR(data!$BX366=BM$1,data!$BY366=BM$1),data!$BW366,"")</f>
        <v/>
      </c>
      <c r="BO366" s="16" t="str">
        <f ca="1">IF(data!$BX366=BP$1,data!$BW366,"")</f>
        <v/>
      </c>
      <c r="BP366" s="16" t="str">
        <f ca="1">IF(data!$BY366=BP$1,data!$BW366,"")</f>
        <v/>
      </c>
      <c r="BQ366" s="16" t="str">
        <f ca="1">IF(OR(data!$BX366=BP$1,data!$BY366=BP$1),data!$BW366,"")</f>
        <v/>
      </c>
      <c r="BR366" s="17" t="str">
        <f ca="1">IF(data!$BX366=BS$1,data!$BW366,"")</f>
        <v/>
      </c>
      <c r="BS366" s="17" t="str">
        <f ca="1">IF(data!$BY366=BS$1,data!$BW366,"")</f>
        <v/>
      </c>
      <c r="BT366" s="17" t="str">
        <f ca="1">IF(OR(data!$BX366=BS$1,data!$BY366=BS$1),data!$BW366,"")</f>
        <v/>
      </c>
    </row>
    <row r="367" spans="1:72" s="11" customFormat="1" x14ac:dyDescent="0.25">
      <c r="A367" s="16" t="str">
        <f ca="1">IF(data!$BX367=B$1,data!$BW367,"")</f>
        <v/>
      </c>
      <c r="B367" s="16" t="str">
        <f ca="1">IF(data!$BY367=B$1,data!$BW367,"")</f>
        <v/>
      </c>
      <c r="C367" s="16" t="str">
        <f ca="1">IF(OR(data!$BX367=B$1,data!$BY367=B$1),data!$BW367,"")</f>
        <v/>
      </c>
      <c r="D367" s="17" t="str">
        <f ca="1">IF(data!$BX367=E$1,data!$BW367,"")</f>
        <v/>
      </c>
      <c r="E367" s="17" t="str">
        <f ca="1">IF(data!$BY367=E$1,data!$BW367,"")</f>
        <v/>
      </c>
      <c r="F367" s="17" t="str">
        <f ca="1">IF(OR(data!$BX367=E$1,data!$BY367=E$1),data!$BW367,"")</f>
        <v/>
      </c>
      <c r="G367" s="16" t="str">
        <f ca="1">IF(data!$BX367=H$1,data!$BW367,"")</f>
        <v/>
      </c>
      <c r="H367" s="16" t="str">
        <f ca="1">IF(data!$BY367=H$1,data!$BW367,"")</f>
        <v/>
      </c>
      <c r="I367" s="16" t="str">
        <f ca="1">IF(OR(data!$BX367=H$1,data!$BY367=H$1),data!$BW367,"")</f>
        <v/>
      </c>
      <c r="J367" s="17" t="str">
        <f ca="1">IF(data!$BX367=K$1,data!$BW367,"")</f>
        <v/>
      </c>
      <c r="K367" s="17" t="str">
        <f ca="1">IF(data!$BY367=K$1,data!$BW367,"")</f>
        <v/>
      </c>
      <c r="L367" s="17" t="str">
        <f ca="1">IF(OR(data!$BX367=K$1,data!$BY367=K$1),data!$BW367,"")</f>
        <v/>
      </c>
      <c r="M367" s="16" t="str">
        <f ca="1">IF(data!$BX367=N$1,data!$BW367,"")</f>
        <v/>
      </c>
      <c r="N367" s="16" t="str">
        <f ca="1">IF(data!$BY367=N$1,data!$BW367,"")</f>
        <v/>
      </c>
      <c r="O367" s="16" t="str">
        <f ca="1">IF(OR(data!$BX367=N$1,data!$BY367=N$1),data!$BW367,"")</f>
        <v/>
      </c>
      <c r="P367" s="17" t="str">
        <f ca="1">IF(data!$BX367=Q$1,data!$BW367,"")</f>
        <v/>
      </c>
      <c r="Q367" s="17" t="str">
        <f ca="1">IF(data!$BY367=Q$1,data!$BW367,"")</f>
        <v/>
      </c>
      <c r="R367" s="17" t="str">
        <f ca="1">IF(OR(data!$BX367=Q$1,data!$BY367=Q$1),data!$BW367,"")</f>
        <v/>
      </c>
      <c r="S367" s="16" t="str">
        <f ca="1">IF(data!$BX367=T$1,data!$BW367,"")</f>
        <v/>
      </c>
      <c r="T367" s="16" t="str">
        <f ca="1">IF(data!$BY367=T$1,data!$BW367,"")</f>
        <v/>
      </c>
      <c r="U367" s="16" t="str">
        <f ca="1">IF(OR(data!$BX367=T$1,data!$BY367=T$1),data!$BW367,"")</f>
        <v/>
      </c>
      <c r="V367" s="17" t="str">
        <f ca="1">IF(data!$BX367=W$1,data!$BW367,"")</f>
        <v/>
      </c>
      <c r="W367" s="17" t="str">
        <f ca="1">IF(data!$BY367=W$1,data!$BW367,"")</f>
        <v/>
      </c>
      <c r="X367" s="17" t="str">
        <f ca="1">IF(OR(data!$BX367=W$1,data!$BY367=W$1),data!$BW367,"")</f>
        <v/>
      </c>
      <c r="Y367" s="16" t="str">
        <f ca="1">IF(data!$BX367=Z$1,data!$BW367,"")</f>
        <v/>
      </c>
      <c r="Z367" s="16" t="str">
        <f ca="1">IF(data!$BY367=Z$1,data!$BW367,"")</f>
        <v/>
      </c>
      <c r="AA367" s="16" t="str">
        <f ca="1">IF(OR(data!$BX367=Z$1,data!$BY367=Z$1),data!$BW367,"")</f>
        <v/>
      </c>
      <c r="AB367" s="17" t="str">
        <f ca="1">IF(data!$BX367=AC$1,data!$BW367,"")</f>
        <v/>
      </c>
      <c r="AC367" s="17" t="str">
        <f ca="1">IF(data!$BY367=AC$1,data!$BW367,"")</f>
        <v/>
      </c>
      <c r="AD367" s="17" t="str">
        <f ca="1">IF(OR(data!$BX367=AC$1,data!$BY367=AC$1),data!$BW367,"")</f>
        <v/>
      </c>
      <c r="AE367" s="16" t="str">
        <f ca="1">IF(data!$BX367=AF$1,data!$BW367,"")</f>
        <v/>
      </c>
      <c r="AF367" s="16" t="str">
        <f ca="1">IF(data!$BY367=AF$1,data!$BW367,"")</f>
        <v/>
      </c>
      <c r="AG367" s="16" t="str">
        <f ca="1">IF(OR(data!$BX367=AF$1,data!$BY367=AF$1),data!$BW367,"")</f>
        <v/>
      </c>
      <c r="AH367" s="17" t="str">
        <f ca="1">IF(data!$BX367=AI$1,data!$BW367,"")</f>
        <v/>
      </c>
      <c r="AI367" s="17" t="str">
        <f ca="1">IF(data!$BY367=AI$1,data!$BW367,"")</f>
        <v/>
      </c>
      <c r="AJ367" s="17" t="str">
        <f ca="1">IF(OR(data!$BX367=AI$1,data!$BY367=AI$1),data!$BW367,"")</f>
        <v/>
      </c>
      <c r="AK367" s="16" t="str">
        <f ca="1">IF(data!$BX367=AL$1,data!$BW367,"")</f>
        <v/>
      </c>
      <c r="AL367" s="16" t="str">
        <f ca="1">IF(data!$BY367=AL$1,data!$BW367,"")</f>
        <v/>
      </c>
      <c r="AM367" s="16" t="str">
        <f ca="1">IF(OR(data!$BX367=AL$1,data!$BY367=AL$1),data!$BW367,"")</f>
        <v/>
      </c>
      <c r="AN367" s="17" t="str">
        <f ca="1">IF(data!$BX367=AO$1,data!$BW367,"")</f>
        <v/>
      </c>
      <c r="AO367" s="17" t="str">
        <f ca="1">IF(data!$BY367=AO$1,data!$BW367,"")</f>
        <v/>
      </c>
      <c r="AP367" s="17" t="str">
        <f ca="1">IF(OR(data!$BX367=AO$1,data!$BY367=AO$1),data!$BW367,"")</f>
        <v/>
      </c>
      <c r="AQ367" s="16" t="str">
        <f ca="1">IF(data!$BX367=AR$1,data!$BW367,"")</f>
        <v/>
      </c>
      <c r="AR367" s="16" t="str">
        <f ca="1">IF(data!$BY367=AR$1,data!$BW367,"")</f>
        <v/>
      </c>
      <c r="AS367" s="16" t="str">
        <f ca="1">IF(OR(data!$BX367=AR$1,data!$BY367=AR$1),data!$BW367,"")</f>
        <v/>
      </c>
      <c r="AT367" s="17" t="str">
        <f ca="1">IF(data!$BX367=AU$1,data!$BW367,"")</f>
        <v/>
      </c>
      <c r="AU367" s="17" t="str">
        <f ca="1">IF(data!$BY367=AU$1,data!$BW367,"")</f>
        <v/>
      </c>
      <c r="AV367" s="17" t="str">
        <f ca="1">IF(OR(data!$BX367=AU$1,data!$BY367=AU$1),data!$BW367,"")</f>
        <v/>
      </c>
      <c r="AW367" s="16" t="str">
        <f ca="1">IF(data!$BX367=AX$1,data!$BW367,"")</f>
        <v/>
      </c>
      <c r="AX367" s="16" t="str">
        <f ca="1">IF(data!$BY367=AX$1,data!$BW367,"")</f>
        <v/>
      </c>
      <c r="AY367" s="16" t="str">
        <f ca="1">IF(OR(data!$BX367=AX$1,data!$BY367=AX$1),data!$BW367,"")</f>
        <v/>
      </c>
      <c r="AZ367" s="17" t="str">
        <f ca="1">IF(data!$BX367=BA$1,data!$BW367,"")</f>
        <v/>
      </c>
      <c r="BA367" s="17" t="str">
        <f ca="1">IF(data!$BY367=BA$1,data!$BW367,"")</f>
        <v/>
      </c>
      <c r="BB367" s="17" t="str">
        <f ca="1">IF(OR(data!$BX367=BA$1,data!$BY367=BA$1),data!$BW367,"")</f>
        <v/>
      </c>
      <c r="BC367" s="16" t="str">
        <f ca="1">IF(data!$BX367=BD$1,data!$BW367,"")</f>
        <v/>
      </c>
      <c r="BD367" s="16" t="str">
        <f ca="1">IF(data!$BY367=BD$1,data!$BW367,"")</f>
        <v/>
      </c>
      <c r="BE367" s="16" t="str">
        <f ca="1">IF(OR(data!$BX367=BD$1,data!$BY367=BD$1),data!$BW367,"")</f>
        <v/>
      </c>
      <c r="BF367" s="17" t="str">
        <f ca="1">IF(data!$BX367=BG$1,data!$BW367,"")</f>
        <v/>
      </c>
      <c r="BG367" s="17" t="str">
        <f ca="1">IF(data!$BY367=BG$1,data!$BW367,"")</f>
        <v/>
      </c>
      <c r="BH367" s="17" t="str">
        <f ca="1">IF(OR(data!$BX367=BG$1,data!$BY367=BG$1),data!$BW367,"")</f>
        <v/>
      </c>
      <c r="BI367" s="16" t="str">
        <f ca="1">IF(data!$BX367=BJ$1,data!$BW367,"")</f>
        <v/>
      </c>
      <c r="BJ367" s="16" t="str">
        <f ca="1">IF(data!$BY367=BJ$1,data!$BW367,"")</f>
        <v/>
      </c>
      <c r="BK367" s="16" t="str">
        <f ca="1">IF(OR(data!$BX367=BJ$1,data!$BY367=BJ$1),data!$BW367,"")</f>
        <v/>
      </c>
      <c r="BL367" s="17" t="str">
        <f ca="1">IF(data!$BX367=BM$1,data!$BW367,"")</f>
        <v/>
      </c>
      <c r="BM367" s="17" t="str">
        <f ca="1">IF(data!$BY367=BM$1,data!$BW367,"")</f>
        <v/>
      </c>
      <c r="BN367" s="17" t="str">
        <f ca="1">IF(OR(data!$BX367=BM$1,data!$BY367=BM$1),data!$BW367,"")</f>
        <v/>
      </c>
      <c r="BO367" s="16" t="str">
        <f ca="1">IF(data!$BX367=BP$1,data!$BW367,"")</f>
        <v/>
      </c>
      <c r="BP367" s="16" t="str">
        <f ca="1">IF(data!$BY367=BP$1,data!$BW367,"")</f>
        <v/>
      </c>
      <c r="BQ367" s="16" t="str">
        <f ca="1">IF(OR(data!$BX367=BP$1,data!$BY367=BP$1),data!$BW367,"")</f>
        <v/>
      </c>
      <c r="BR367" s="17" t="str">
        <f ca="1">IF(data!$BX367=BS$1,data!$BW367,"")</f>
        <v/>
      </c>
      <c r="BS367" s="17" t="str">
        <f ca="1">IF(data!$BY367=BS$1,data!$BW367,"")</f>
        <v/>
      </c>
      <c r="BT367" s="17" t="str">
        <f ca="1">IF(OR(data!$BX367=BS$1,data!$BY367=BS$1),data!$BW367,"")</f>
        <v/>
      </c>
    </row>
    <row r="368" spans="1:72" s="11" customFormat="1" x14ac:dyDescent="0.25">
      <c r="A368" s="16" t="str">
        <f ca="1">IF(data!$BX368=B$1,data!$BW368,"")</f>
        <v/>
      </c>
      <c r="B368" s="16" t="str">
        <f ca="1">IF(data!$BY368=B$1,data!$BW368,"")</f>
        <v/>
      </c>
      <c r="C368" s="16" t="str">
        <f ca="1">IF(OR(data!$BX368=B$1,data!$BY368=B$1),data!$BW368,"")</f>
        <v/>
      </c>
      <c r="D368" s="17" t="str">
        <f ca="1">IF(data!$BX368=E$1,data!$BW368,"")</f>
        <v/>
      </c>
      <c r="E368" s="17" t="str">
        <f ca="1">IF(data!$BY368=E$1,data!$BW368,"")</f>
        <v/>
      </c>
      <c r="F368" s="17" t="str">
        <f ca="1">IF(OR(data!$BX368=E$1,data!$BY368=E$1),data!$BW368,"")</f>
        <v/>
      </c>
      <c r="G368" s="16" t="str">
        <f ca="1">IF(data!$BX368=H$1,data!$BW368,"")</f>
        <v/>
      </c>
      <c r="H368" s="16" t="str">
        <f ca="1">IF(data!$BY368=H$1,data!$BW368,"")</f>
        <v/>
      </c>
      <c r="I368" s="16" t="str">
        <f ca="1">IF(OR(data!$BX368=H$1,data!$BY368=H$1),data!$BW368,"")</f>
        <v/>
      </c>
      <c r="J368" s="17" t="str">
        <f ca="1">IF(data!$BX368=K$1,data!$BW368,"")</f>
        <v/>
      </c>
      <c r="K368" s="17" t="str">
        <f ca="1">IF(data!$BY368=K$1,data!$BW368,"")</f>
        <v/>
      </c>
      <c r="L368" s="17" t="str">
        <f ca="1">IF(OR(data!$BX368=K$1,data!$BY368=K$1),data!$BW368,"")</f>
        <v/>
      </c>
      <c r="M368" s="16" t="str">
        <f ca="1">IF(data!$BX368=N$1,data!$BW368,"")</f>
        <v/>
      </c>
      <c r="N368" s="16" t="str">
        <f ca="1">IF(data!$BY368=N$1,data!$BW368,"")</f>
        <v/>
      </c>
      <c r="O368" s="16" t="str">
        <f ca="1">IF(OR(data!$BX368=N$1,data!$BY368=N$1),data!$BW368,"")</f>
        <v/>
      </c>
      <c r="P368" s="17" t="str">
        <f ca="1">IF(data!$BX368=Q$1,data!$BW368,"")</f>
        <v/>
      </c>
      <c r="Q368" s="17" t="str">
        <f ca="1">IF(data!$BY368=Q$1,data!$BW368,"")</f>
        <v/>
      </c>
      <c r="R368" s="17" t="str">
        <f ca="1">IF(OR(data!$BX368=Q$1,data!$BY368=Q$1),data!$BW368,"")</f>
        <v/>
      </c>
      <c r="S368" s="16" t="str">
        <f ca="1">IF(data!$BX368=T$1,data!$BW368,"")</f>
        <v/>
      </c>
      <c r="T368" s="16" t="str">
        <f ca="1">IF(data!$BY368=T$1,data!$BW368,"")</f>
        <v/>
      </c>
      <c r="U368" s="16" t="str">
        <f ca="1">IF(OR(data!$BX368=T$1,data!$BY368=T$1),data!$BW368,"")</f>
        <v/>
      </c>
      <c r="V368" s="17" t="str">
        <f ca="1">IF(data!$BX368=W$1,data!$BW368,"")</f>
        <v/>
      </c>
      <c r="W368" s="17" t="str">
        <f ca="1">IF(data!$BY368=W$1,data!$BW368,"")</f>
        <v/>
      </c>
      <c r="X368" s="17" t="str">
        <f ca="1">IF(OR(data!$BX368=W$1,data!$BY368=W$1),data!$BW368,"")</f>
        <v/>
      </c>
      <c r="Y368" s="16" t="str">
        <f ca="1">IF(data!$BX368=Z$1,data!$BW368,"")</f>
        <v/>
      </c>
      <c r="Z368" s="16" t="str">
        <f ca="1">IF(data!$BY368=Z$1,data!$BW368,"")</f>
        <v/>
      </c>
      <c r="AA368" s="16" t="str">
        <f ca="1">IF(OR(data!$BX368=Z$1,data!$BY368=Z$1),data!$BW368,"")</f>
        <v/>
      </c>
      <c r="AB368" s="17" t="str">
        <f ca="1">IF(data!$BX368=AC$1,data!$BW368,"")</f>
        <v/>
      </c>
      <c r="AC368" s="17" t="str">
        <f ca="1">IF(data!$BY368=AC$1,data!$BW368,"")</f>
        <v/>
      </c>
      <c r="AD368" s="17" t="str">
        <f ca="1">IF(OR(data!$BX368=AC$1,data!$BY368=AC$1),data!$BW368,"")</f>
        <v/>
      </c>
      <c r="AE368" s="16" t="str">
        <f ca="1">IF(data!$BX368=AF$1,data!$BW368,"")</f>
        <v/>
      </c>
      <c r="AF368" s="16" t="str">
        <f ca="1">IF(data!$BY368=AF$1,data!$BW368,"")</f>
        <v/>
      </c>
      <c r="AG368" s="16" t="str">
        <f ca="1">IF(OR(data!$BX368=AF$1,data!$BY368=AF$1),data!$BW368,"")</f>
        <v/>
      </c>
      <c r="AH368" s="17" t="str">
        <f ca="1">IF(data!$BX368=AI$1,data!$BW368,"")</f>
        <v/>
      </c>
      <c r="AI368" s="17" t="str">
        <f ca="1">IF(data!$BY368=AI$1,data!$BW368,"")</f>
        <v/>
      </c>
      <c r="AJ368" s="17" t="str">
        <f ca="1">IF(OR(data!$BX368=AI$1,data!$BY368=AI$1),data!$BW368,"")</f>
        <v/>
      </c>
      <c r="AK368" s="16" t="str">
        <f ca="1">IF(data!$BX368=AL$1,data!$BW368,"")</f>
        <v/>
      </c>
      <c r="AL368" s="16" t="str">
        <f ca="1">IF(data!$BY368=AL$1,data!$BW368,"")</f>
        <v/>
      </c>
      <c r="AM368" s="16" t="str">
        <f ca="1">IF(OR(data!$BX368=AL$1,data!$BY368=AL$1),data!$BW368,"")</f>
        <v/>
      </c>
      <c r="AN368" s="17" t="str">
        <f ca="1">IF(data!$BX368=AO$1,data!$BW368,"")</f>
        <v/>
      </c>
      <c r="AO368" s="17" t="str">
        <f ca="1">IF(data!$BY368=AO$1,data!$BW368,"")</f>
        <v/>
      </c>
      <c r="AP368" s="17" t="str">
        <f ca="1">IF(OR(data!$BX368=AO$1,data!$BY368=AO$1),data!$BW368,"")</f>
        <v/>
      </c>
      <c r="AQ368" s="16" t="str">
        <f ca="1">IF(data!$BX368=AR$1,data!$BW368,"")</f>
        <v/>
      </c>
      <c r="AR368" s="16" t="str">
        <f ca="1">IF(data!$BY368=AR$1,data!$BW368,"")</f>
        <v/>
      </c>
      <c r="AS368" s="16" t="str">
        <f ca="1">IF(OR(data!$BX368=AR$1,data!$BY368=AR$1),data!$BW368,"")</f>
        <v/>
      </c>
      <c r="AT368" s="17" t="str">
        <f ca="1">IF(data!$BX368=AU$1,data!$BW368,"")</f>
        <v/>
      </c>
      <c r="AU368" s="17" t="str">
        <f ca="1">IF(data!$BY368=AU$1,data!$BW368,"")</f>
        <v/>
      </c>
      <c r="AV368" s="17" t="str">
        <f ca="1">IF(OR(data!$BX368=AU$1,data!$BY368=AU$1),data!$BW368,"")</f>
        <v/>
      </c>
      <c r="AW368" s="16" t="str">
        <f ca="1">IF(data!$BX368=AX$1,data!$BW368,"")</f>
        <v/>
      </c>
      <c r="AX368" s="16" t="str">
        <f ca="1">IF(data!$BY368=AX$1,data!$BW368,"")</f>
        <v/>
      </c>
      <c r="AY368" s="16" t="str">
        <f ca="1">IF(OR(data!$BX368=AX$1,data!$BY368=AX$1),data!$BW368,"")</f>
        <v/>
      </c>
      <c r="AZ368" s="17" t="str">
        <f ca="1">IF(data!$BX368=BA$1,data!$BW368,"")</f>
        <v/>
      </c>
      <c r="BA368" s="17" t="str">
        <f ca="1">IF(data!$BY368=BA$1,data!$BW368,"")</f>
        <v/>
      </c>
      <c r="BB368" s="17" t="str">
        <f ca="1">IF(OR(data!$BX368=BA$1,data!$BY368=BA$1),data!$BW368,"")</f>
        <v/>
      </c>
      <c r="BC368" s="16" t="str">
        <f ca="1">IF(data!$BX368=BD$1,data!$BW368,"")</f>
        <v/>
      </c>
      <c r="BD368" s="16" t="str">
        <f ca="1">IF(data!$BY368=BD$1,data!$BW368,"")</f>
        <v/>
      </c>
      <c r="BE368" s="16" t="str">
        <f ca="1">IF(OR(data!$BX368=BD$1,data!$BY368=BD$1),data!$BW368,"")</f>
        <v/>
      </c>
      <c r="BF368" s="17" t="str">
        <f ca="1">IF(data!$BX368=BG$1,data!$BW368,"")</f>
        <v/>
      </c>
      <c r="BG368" s="17" t="str">
        <f ca="1">IF(data!$BY368=BG$1,data!$BW368,"")</f>
        <v/>
      </c>
      <c r="BH368" s="17" t="str">
        <f ca="1">IF(OR(data!$BX368=BG$1,data!$BY368=BG$1),data!$BW368,"")</f>
        <v/>
      </c>
      <c r="BI368" s="16" t="str">
        <f ca="1">IF(data!$BX368=BJ$1,data!$BW368,"")</f>
        <v/>
      </c>
      <c r="BJ368" s="16" t="str">
        <f ca="1">IF(data!$BY368=BJ$1,data!$BW368,"")</f>
        <v/>
      </c>
      <c r="BK368" s="16" t="str">
        <f ca="1">IF(OR(data!$BX368=BJ$1,data!$BY368=BJ$1),data!$BW368,"")</f>
        <v/>
      </c>
      <c r="BL368" s="17" t="str">
        <f ca="1">IF(data!$BX368=BM$1,data!$BW368,"")</f>
        <v/>
      </c>
      <c r="BM368" s="17" t="str">
        <f ca="1">IF(data!$BY368=BM$1,data!$BW368,"")</f>
        <v/>
      </c>
      <c r="BN368" s="17" t="str">
        <f ca="1">IF(OR(data!$BX368=BM$1,data!$BY368=BM$1),data!$BW368,"")</f>
        <v/>
      </c>
      <c r="BO368" s="16" t="str">
        <f ca="1">IF(data!$BX368=BP$1,data!$BW368,"")</f>
        <v/>
      </c>
      <c r="BP368" s="16" t="str">
        <f ca="1">IF(data!$BY368=BP$1,data!$BW368,"")</f>
        <v/>
      </c>
      <c r="BQ368" s="16" t="str">
        <f ca="1">IF(OR(data!$BX368=BP$1,data!$BY368=BP$1),data!$BW368,"")</f>
        <v/>
      </c>
      <c r="BR368" s="17" t="str">
        <f ca="1">IF(data!$BX368=BS$1,data!$BW368,"")</f>
        <v/>
      </c>
      <c r="BS368" s="17" t="str">
        <f ca="1">IF(data!$BY368=BS$1,data!$BW368,"")</f>
        <v/>
      </c>
      <c r="BT368" s="17" t="str">
        <f ca="1">IF(OR(data!$BX368=BS$1,data!$BY368=BS$1),data!$BW368,"")</f>
        <v/>
      </c>
    </row>
    <row r="369" spans="1:72" s="11" customFormat="1" x14ac:dyDescent="0.25">
      <c r="A369" s="16" t="str">
        <f ca="1">IF(data!$BX369=B$1,data!$BW369,"")</f>
        <v/>
      </c>
      <c r="B369" s="16" t="str">
        <f ca="1">IF(data!$BY369=B$1,data!$BW369,"")</f>
        <v/>
      </c>
      <c r="C369" s="16" t="str">
        <f ca="1">IF(OR(data!$BX369=B$1,data!$BY369=B$1),data!$BW369,"")</f>
        <v/>
      </c>
      <c r="D369" s="17" t="str">
        <f ca="1">IF(data!$BX369=E$1,data!$BW369,"")</f>
        <v/>
      </c>
      <c r="E369" s="17" t="str">
        <f ca="1">IF(data!$BY369=E$1,data!$BW369,"")</f>
        <v/>
      </c>
      <c r="F369" s="17" t="str">
        <f ca="1">IF(OR(data!$BX369=E$1,data!$BY369=E$1),data!$BW369,"")</f>
        <v/>
      </c>
      <c r="G369" s="16" t="str">
        <f ca="1">IF(data!$BX369=H$1,data!$BW369,"")</f>
        <v/>
      </c>
      <c r="H369" s="16" t="str">
        <f ca="1">IF(data!$BY369=H$1,data!$BW369,"")</f>
        <v/>
      </c>
      <c r="I369" s="16" t="str">
        <f ca="1">IF(OR(data!$BX369=H$1,data!$BY369=H$1),data!$BW369,"")</f>
        <v/>
      </c>
      <c r="J369" s="17" t="str">
        <f ca="1">IF(data!$BX369=K$1,data!$BW369,"")</f>
        <v/>
      </c>
      <c r="K369" s="17" t="str">
        <f ca="1">IF(data!$BY369=K$1,data!$BW369,"")</f>
        <v/>
      </c>
      <c r="L369" s="17" t="str">
        <f ca="1">IF(OR(data!$BX369=K$1,data!$BY369=K$1),data!$BW369,"")</f>
        <v/>
      </c>
      <c r="M369" s="16" t="str">
        <f ca="1">IF(data!$BX369=N$1,data!$BW369,"")</f>
        <v/>
      </c>
      <c r="N369" s="16" t="str">
        <f ca="1">IF(data!$BY369=N$1,data!$BW369,"")</f>
        <v/>
      </c>
      <c r="O369" s="16" t="str">
        <f ca="1">IF(OR(data!$BX369=N$1,data!$BY369=N$1),data!$BW369,"")</f>
        <v/>
      </c>
      <c r="P369" s="17" t="str">
        <f ca="1">IF(data!$BX369=Q$1,data!$BW369,"")</f>
        <v/>
      </c>
      <c r="Q369" s="17" t="str">
        <f ca="1">IF(data!$BY369=Q$1,data!$BW369,"")</f>
        <v/>
      </c>
      <c r="R369" s="17" t="str">
        <f ca="1">IF(OR(data!$BX369=Q$1,data!$BY369=Q$1),data!$BW369,"")</f>
        <v/>
      </c>
      <c r="S369" s="16" t="str">
        <f ca="1">IF(data!$BX369=T$1,data!$BW369,"")</f>
        <v/>
      </c>
      <c r="T369" s="16" t="str">
        <f ca="1">IF(data!$BY369=T$1,data!$BW369,"")</f>
        <v/>
      </c>
      <c r="U369" s="16" t="str">
        <f ca="1">IF(OR(data!$BX369=T$1,data!$BY369=T$1),data!$BW369,"")</f>
        <v/>
      </c>
      <c r="V369" s="17" t="str">
        <f ca="1">IF(data!$BX369=W$1,data!$BW369,"")</f>
        <v/>
      </c>
      <c r="W369" s="17" t="str">
        <f ca="1">IF(data!$BY369=W$1,data!$BW369,"")</f>
        <v/>
      </c>
      <c r="X369" s="17" t="str">
        <f ca="1">IF(OR(data!$BX369=W$1,data!$BY369=W$1),data!$BW369,"")</f>
        <v/>
      </c>
      <c r="Y369" s="16" t="str">
        <f ca="1">IF(data!$BX369=Z$1,data!$BW369,"")</f>
        <v/>
      </c>
      <c r="Z369" s="16" t="str">
        <f ca="1">IF(data!$BY369=Z$1,data!$BW369,"")</f>
        <v/>
      </c>
      <c r="AA369" s="16" t="str">
        <f ca="1">IF(OR(data!$BX369=Z$1,data!$BY369=Z$1),data!$BW369,"")</f>
        <v/>
      </c>
      <c r="AB369" s="17" t="str">
        <f ca="1">IF(data!$BX369=AC$1,data!$BW369,"")</f>
        <v/>
      </c>
      <c r="AC369" s="17" t="str">
        <f ca="1">IF(data!$BY369=AC$1,data!$BW369,"")</f>
        <v/>
      </c>
      <c r="AD369" s="17" t="str">
        <f ca="1">IF(OR(data!$BX369=AC$1,data!$BY369=AC$1),data!$BW369,"")</f>
        <v/>
      </c>
      <c r="AE369" s="16" t="str">
        <f ca="1">IF(data!$BX369=AF$1,data!$BW369,"")</f>
        <v/>
      </c>
      <c r="AF369" s="16" t="str">
        <f ca="1">IF(data!$BY369=AF$1,data!$BW369,"")</f>
        <v/>
      </c>
      <c r="AG369" s="16" t="str">
        <f ca="1">IF(OR(data!$BX369=AF$1,data!$BY369=AF$1),data!$BW369,"")</f>
        <v/>
      </c>
      <c r="AH369" s="17" t="str">
        <f ca="1">IF(data!$BX369=AI$1,data!$BW369,"")</f>
        <v/>
      </c>
      <c r="AI369" s="17" t="str">
        <f ca="1">IF(data!$BY369=AI$1,data!$BW369,"")</f>
        <v/>
      </c>
      <c r="AJ369" s="17" t="str">
        <f ca="1">IF(OR(data!$BX369=AI$1,data!$BY369=AI$1),data!$BW369,"")</f>
        <v/>
      </c>
      <c r="AK369" s="16" t="str">
        <f ca="1">IF(data!$BX369=AL$1,data!$BW369,"")</f>
        <v/>
      </c>
      <c r="AL369" s="16" t="str">
        <f ca="1">IF(data!$BY369=AL$1,data!$BW369,"")</f>
        <v/>
      </c>
      <c r="AM369" s="16" t="str">
        <f ca="1">IF(OR(data!$BX369=AL$1,data!$BY369=AL$1),data!$BW369,"")</f>
        <v/>
      </c>
      <c r="AN369" s="17" t="str">
        <f ca="1">IF(data!$BX369=AO$1,data!$BW369,"")</f>
        <v/>
      </c>
      <c r="AO369" s="17" t="str">
        <f ca="1">IF(data!$BY369=AO$1,data!$BW369,"")</f>
        <v/>
      </c>
      <c r="AP369" s="17" t="str">
        <f ca="1">IF(OR(data!$BX369=AO$1,data!$BY369=AO$1),data!$BW369,"")</f>
        <v/>
      </c>
      <c r="AQ369" s="16" t="str">
        <f ca="1">IF(data!$BX369=AR$1,data!$BW369,"")</f>
        <v/>
      </c>
      <c r="AR369" s="16" t="str">
        <f ca="1">IF(data!$BY369=AR$1,data!$BW369,"")</f>
        <v/>
      </c>
      <c r="AS369" s="16" t="str">
        <f ca="1">IF(OR(data!$BX369=AR$1,data!$BY369=AR$1),data!$BW369,"")</f>
        <v/>
      </c>
      <c r="AT369" s="17" t="str">
        <f ca="1">IF(data!$BX369=AU$1,data!$BW369,"")</f>
        <v/>
      </c>
      <c r="AU369" s="17" t="str">
        <f ca="1">IF(data!$BY369=AU$1,data!$BW369,"")</f>
        <v/>
      </c>
      <c r="AV369" s="17" t="str">
        <f ca="1">IF(OR(data!$BX369=AU$1,data!$BY369=AU$1),data!$BW369,"")</f>
        <v/>
      </c>
      <c r="AW369" s="16" t="str">
        <f ca="1">IF(data!$BX369=AX$1,data!$BW369,"")</f>
        <v/>
      </c>
      <c r="AX369" s="16" t="str">
        <f ca="1">IF(data!$BY369=AX$1,data!$BW369,"")</f>
        <v/>
      </c>
      <c r="AY369" s="16" t="str">
        <f ca="1">IF(OR(data!$BX369=AX$1,data!$BY369=AX$1),data!$BW369,"")</f>
        <v/>
      </c>
      <c r="AZ369" s="17" t="str">
        <f ca="1">IF(data!$BX369=BA$1,data!$BW369,"")</f>
        <v/>
      </c>
      <c r="BA369" s="17" t="str">
        <f ca="1">IF(data!$BY369=BA$1,data!$BW369,"")</f>
        <v/>
      </c>
      <c r="BB369" s="17" t="str">
        <f ca="1">IF(OR(data!$BX369=BA$1,data!$BY369=BA$1),data!$BW369,"")</f>
        <v/>
      </c>
      <c r="BC369" s="16" t="str">
        <f ca="1">IF(data!$BX369=BD$1,data!$BW369,"")</f>
        <v/>
      </c>
      <c r="BD369" s="16" t="str">
        <f ca="1">IF(data!$BY369=BD$1,data!$BW369,"")</f>
        <v/>
      </c>
      <c r="BE369" s="16" t="str">
        <f ca="1">IF(OR(data!$BX369=BD$1,data!$BY369=BD$1),data!$BW369,"")</f>
        <v/>
      </c>
      <c r="BF369" s="17" t="str">
        <f ca="1">IF(data!$BX369=BG$1,data!$BW369,"")</f>
        <v/>
      </c>
      <c r="BG369" s="17" t="str">
        <f ca="1">IF(data!$BY369=BG$1,data!$BW369,"")</f>
        <v/>
      </c>
      <c r="BH369" s="17" t="str">
        <f ca="1">IF(OR(data!$BX369=BG$1,data!$BY369=BG$1),data!$BW369,"")</f>
        <v/>
      </c>
      <c r="BI369" s="16" t="str">
        <f ca="1">IF(data!$BX369=BJ$1,data!$BW369,"")</f>
        <v/>
      </c>
      <c r="BJ369" s="16" t="str">
        <f ca="1">IF(data!$BY369=BJ$1,data!$BW369,"")</f>
        <v/>
      </c>
      <c r="BK369" s="16" t="str">
        <f ca="1">IF(OR(data!$BX369=BJ$1,data!$BY369=BJ$1),data!$BW369,"")</f>
        <v/>
      </c>
      <c r="BL369" s="17" t="str">
        <f ca="1">IF(data!$BX369=BM$1,data!$BW369,"")</f>
        <v/>
      </c>
      <c r="BM369" s="17" t="str">
        <f ca="1">IF(data!$BY369=BM$1,data!$BW369,"")</f>
        <v/>
      </c>
      <c r="BN369" s="17" t="str">
        <f ca="1">IF(OR(data!$BX369=BM$1,data!$BY369=BM$1),data!$BW369,"")</f>
        <v/>
      </c>
      <c r="BO369" s="16" t="str">
        <f ca="1">IF(data!$BX369=BP$1,data!$BW369,"")</f>
        <v/>
      </c>
      <c r="BP369" s="16" t="str">
        <f ca="1">IF(data!$BY369=BP$1,data!$BW369,"")</f>
        <v/>
      </c>
      <c r="BQ369" s="16" t="str">
        <f ca="1">IF(OR(data!$BX369=BP$1,data!$BY369=BP$1),data!$BW369,"")</f>
        <v/>
      </c>
      <c r="BR369" s="17" t="str">
        <f ca="1">IF(data!$BX369=BS$1,data!$BW369,"")</f>
        <v/>
      </c>
      <c r="BS369" s="17" t="str">
        <f ca="1">IF(data!$BY369=BS$1,data!$BW369,"")</f>
        <v/>
      </c>
      <c r="BT369" s="17" t="str">
        <f ca="1">IF(OR(data!$BX369=BS$1,data!$BY369=BS$1),data!$BW369,"")</f>
        <v/>
      </c>
    </row>
    <row r="370" spans="1:72" s="11" customFormat="1" x14ac:dyDescent="0.25">
      <c r="A370" s="16" t="str">
        <f ca="1">IF(data!$BX370=B$1,data!$BW370,"")</f>
        <v/>
      </c>
      <c r="B370" s="16" t="str">
        <f ca="1">IF(data!$BY370=B$1,data!$BW370,"")</f>
        <v/>
      </c>
      <c r="C370" s="16" t="str">
        <f ca="1">IF(OR(data!$BX370=B$1,data!$BY370=B$1),data!$BW370,"")</f>
        <v/>
      </c>
      <c r="D370" s="17" t="str">
        <f ca="1">IF(data!$BX370=E$1,data!$BW370,"")</f>
        <v/>
      </c>
      <c r="E370" s="17" t="str">
        <f ca="1">IF(data!$BY370=E$1,data!$BW370,"")</f>
        <v/>
      </c>
      <c r="F370" s="17" t="str">
        <f ca="1">IF(OR(data!$BX370=E$1,data!$BY370=E$1),data!$BW370,"")</f>
        <v/>
      </c>
      <c r="G370" s="16" t="str">
        <f ca="1">IF(data!$BX370=H$1,data!$BW370,"")</f>
        <v/>
      </c>
      <c r="H370" s="16" t="str">
        <f ca="1">IF(data!$BY370=H$1,data!$BW370,"")</f>
        <v/>
      </c>
      <c r="I370" s="16" t="str">
        <f ca="1">IF(OR(data!$BX370=H$1,data!$BY370=H$1),data!$BW370,"")</f>
        <v/>
      </c>
      <c r="J370" s="17" t="str">
        <f ca="1">IF(data!$BX370=K$1,data!$BW370,"")</f>
        <v/>
      </c>
      <c r="K370" s="17" t="str">
        <f ca="1">IF(data!$BY370=K$1,data!$BW370,"")</f>
        <v/>
      </c>
      <c r="L370" s="17" t="str">
        <f ca="1">IF(OR(data!$BX370=K$1,data!$BY370=K$1),data!$BW370,"")</f>
        <v/>
      </c>
      <c r="M370" s="16" t="str">
        <f ca="1">IF(data!$BX370=N$1,data!$BW370,"")</f>
        <v/>
      </c>
      <c r="N370" s="16" t="str">
        <f ca="1">IF(data!$BY370=N$1,data!$BW370,"")</f>
        <v/>
      </c>
      <c r="O370" s="16" t="str">
        <f ca="1">IF(OR(data!$BX370=N$1,data!$BY370=N$1),data!$BW370,"")</f>
        <v/>
      </c>
      <c r="P370" s="17" t="str">
        <f ca="1">IF(data!$BX370=Q$1,data!$BW370,"")</f>
        <v/>
      </c>
      <c r="Q370" s="17" t="str">
        <f ca="1">IF(data!$BY370=Q$1,data!$BW370,"")</f>
        <v/>
      </c>
      <c r="R370" s="17" t="str">
        <f ca="1">IF(OR(data!$BX370=Q$1,data!$BY370=Q$1),data!$BW370,"")</f>
        <v/>
      </c>
      <c r="S370" s="16" t="str">
        <f ca="1">IF(data!$BX370=T$1,data!$BW370,"")</f>
        <v/>
      </c>
      <c r="T370" s="16" t="str">
        <f ca="1">IF(data!$BY370=T$1,data!$BW370,"")</f>
        <v/>
      </c>
      <c r="U370" s="16" t="str">
        <f ca="1">IF(OR(data!$BX370=T$1,data!$BY370=T$1),data!$BW370,"")</f>
        <v/>
      </c>
      <c r="V370" s="17" t="str">
        <f ca="1">IF(data!$BX370=W$1,data!$BW370,"")</f>
        <v/>
      </c>
      <c r="W370" s="17" t="str">
        <f ca="1">IF(data!$BY370=W$1,data!$BW370,"")</f>
        <v/>
      </c>
      <c r="X370" s="17" t="str">
        <f ca="1">IF(OR(data!$BX370=W$1,data!$BY370=W$1),data!$BW370,"")</f>
        <v/>
      </c>
      <c r="Y370" s="16" t="str">
        <f ca="1">IF(data!$BX370=Z$1,data!$BW370,"")</f>
        <v/>
      </c>
      <c r="Z370" s="16" t="str">
        <f ca="1">IF(data!$BY370=Z$1,data!$BW370,"")</f>
        <v/>
      </c>
      <c r="AA370" s="16" t="str">
        <f ca="1">IF(OR(data!$BX370=Z$1,data!$BY370=Z$1),data!$BW370,"")</f>
        <v/>
      </c>
      <c r="AB370" s="17" t="str">
        <f ca="1">IF(data!$BX370=AC$1,data!$BW370,"")</f>
        <v/>
      </c>
      <c r="AC370" s="17" t="str">
        <f ca="1">IF(data!$BY370=AC$1,data!$BW370,"")</f>
        <v/>
      </c>
      <c r="AD370" s="17" t="str">
        <f ca="1">IF(OR(data!$BX370=AC$1,data!$BY370=AC$1),data!$BW370,"")</f>
        <v/>
      </c>
      <c r="AE370" s="16" t="str">
        <f ca="1">IF(data!$BX370=AF$1,data!$BW370,"")</f>
        <v/>
      </c>
      <c r="AF370" s="16" t="str">
        <f ca="1">IF(data!$BY370=AF$1,data!$BW370,"")</f>
        <v/>
      </c>
      <c r="AG370" s="16" t="str">
        <f ca="1">IF(OR(data!$BX370=AF$1,data!$BY370=AF$1),data!$BW370,"")</f>
        <v/>
      </c>
      <c r="AH370" s="17" t="str">
        <f ca="1">IF(data!$BX370=AI$1,data!$BW370,"")</f>
        <v/>
      </c>
      <c r="AI370" s="17" t="str">
        <f ca="1">IF(data!$BY370=AI$1,data!$BW370,"")</f>
        <v/>
      </c>
      <c r="AJ370" s="17" t="str">
        <f ca="1">IF(OR(data!$BX370=AI$1,data!$BY370=AI$1),data!$BW370,"")</f>
        <v/>
      </c>
      <c r="AK370" s="16" t="str">
        <f ca="1">IF(data!$BX370=AL$1,data!$BW370,"")</f>
        <v/>
      </c>
      <c r="AL370" s="16" t="str">
        <f ca="1">IF(data!$BY370=AL$1,data!$BW370,"")</f>
        <v/>
      </c>
      <c r="AM370" s="16" t="str">
        <f ca="1">IF(OR(data!$BX370=AL$1,data!$BY370=AL$1),data!$BW370,"")</f>
        <v/>
      </c>
      <c r="AN370" s="17" t="str">
        <f ca="1">IF(data!$BX370=AO$1,data!$BW370,"")</f>
        <v/>
      </c>
      <c r="AO370" s="17" t="str">
        <f ca="1">IF(data!$BY370=AO$1,data!$BW370,"")</f>
        <v/>
      </c>
      <c r="AP370" s="17" t="str">
        <f ca="1">IF(OR(data!$BX370=AO$1,data!$BY370=AO$1),data!$BW370,"")</f>
        <v/>
      </c>
      <c r="AQ370" s="16" t="str">
        <f ca="1">IF(data!$BX370=AR$1,data!$BW370,"")</f>
        <v/>
      </c>
      <c r="AR370" s="16" t="str">
        <f ca="1">IF(data!$BY370=AR$1,data!$BW370,"")</f>
        <v/>
      </c>
      <c r="AS370" s="16" t="str">
        <f ca="1">IF(OR(data!$BX370=AR$1,data!$BY370=AR$1),data!$BW370,"")</f>
        <v/>
      </c>
      <c r="AT370" s="17" t="str">
        <f ca="1">IF(data!$BX370=AU$1,data!$BW370,"")</f>
        <v/>
      </c>
      <c r="AU370" s="17" t="str">
        <f ca="1">IF(data!$BY370=AU$1,data!$BW370,"")</f>
        <v/>
      </c>
      <c r="AV370" s="17" t="str">
        <f ca="1">IF(OR(data!$BX370=AU$1,data!$BY370=AU$1),data!$BW370,"")</f>
        <v/>
      </c>
      <c r="AW370" s="16" t="str">
        <f ca="1">IF(data!$BX370=AX$1,data!$BW370,"")</f>
        <v/>
      </c>
      <c r="AX370" s="16" t="str">
        <f ca="1">IF(data!$BY370=AX$1,data!$BW370,"")</f>
        <v/>
      </c>
      <c r="AY370" s="16" t="str">
        <f ca="1">IF(OR(data!$BX370=AX$1,data!$BY370=AX$1),data!$BW370,"")</f>
        <v/>
      </c>
      <c r="AZ370" s="17" t="str">
        <f ca="1">IF(data!$BX370=BA$1,data!$BW370,"")</f>
        <v/>
      </c>
      <c r="BA370" s="17" t="str">
        <f ca="1">IF(data!$BY370=BA$1,data!$BW370,"")</f>
        <v/>
      </c>
      <c r="BB370" s="17" t="str">
        <f ca="1">IF(OR(data!$BX370=BA$1,data!$BY370=BA$1),data!$BW370,"")</f>
        <v/>
      </c>
      <c r="BC370" s="16" t="str">
        <f ca="1">IF(data!$BX370=BD$1,data!$BW370,"")</f>
        <v/>
      </c>
      <c r="BD370" s="16" t="str">
        <f ca="1">IF(data!$BY370=BD$1,data!$BW370,"")</f>
        <v/>
      </c>
      <c r="BE370" s="16" t="str">
        <f ca="1">IF(OR(data!$BX370=BD$1,data!$BY370=BD$1),data!$BW370,"")</f>
        <v/>
      </c>
      <c r="BF370" s="17" t="str">
        <f ca="1">IF(data!$BX370=BG$1,data!$BW370,"")</f>
        <v/>
      </c>
      <c r="BG370" s="17" t="str">
        <f ca="1">IF(data!$BY370=BG$1,data!$BW370,"")</f>
        <v/>
      </c>
      <c r="BH370" s="17" t="str">
        <f ca="1">IF(OR(data!$BX370=BG$1,data!$BY370=BG$1),data!$BW370,"")</f>
        <v/>
      </c>
      <c r="BI370" s="16" t="str">
        <f ca="1">IF(data!$BX370=BJ$1,data!$BW370,"")</f>
        <v/>
      </c>
      <c r="BJ370" s="16" t="str">
        <f ca="1">IF(data!$BY370=BJ$1,data!$BW370,"")</f>
        <v/>
      </c>
      <c r="BK370" s="16" t="str">
        <f ca="1">IF(OR(data!$BX370=BJ$1,data!$BY370=BJ$1),data!$BW370,"")</f>
        <v/>
      </c>
      <c r="BL370" s="17" t="str">
        <f ca="1">IF(data!$BX370=BM$1,data!$BW370,"")</f>
        <v/>
      </c>
      <c r="BM370" s="17" t="str">
        <f ca="1">IF(data!$BY370=BM$1,data!$BW370,"")</f>
        <v/>
      </c>
      <c r="BN370" s="17" t="str">
        <f ca="1">IF(OR(data!$BX370=BM$1,data!$BY370=BM$1),data!$BW370,"")</f>
        <v/>
      </c>
      <c r="BO370" s="16" t="str">
        <f ca="1">IF(data!$BX370=BP$1,data!$BW370,"")</f>
        <v/>
      </c>
      <c r="BP370" s="16" t="str">
        <f ca="1">IF(data!$BY370=BP$1,data!$BW370,"")</f>
        <v/>
      </c>
      <c r="BQ370" s="16" t="str">
        <f ca="1">IF(OR(data!$BX370=BP$1,data!$BY370=BP$1),data!$BW370,"")</f>
        <v/>
      </c>
      <c r="BR370" s="17" t="str">
        <f ca="1">IF(data!$BX370=BS$1,data!$BW370,"")</f>
        <v/>
      </c>
      <c r="BS370" s="17" t="str">
        <f ca="1">IF(data!$BY370=BS$1,data!$BW370,"")</f>
        <v/>
      </c>
      <c r="BT370" s="17" t="str">
        <f ca="1">IF(OR(data!$BX370=BS$1,data!$BY370=BS$1),data!$BW370,"")</f>
        <v/>
      </c>
    </row>
    <row r="371" spans="1:72" s="11" customFormat="1" x14ac:dyDescent="0.25">
      <c r="A371" s="16" t="str">
        <f ca="1">IF(data!$BX371=B$1,data!$BW371,"")</f>
        <v/>
      </c>
      <c r="B371" s="16" t="str">
        <f ca="1">IF(data!$BY371=B$1,data!$BW371,"")</f>
        <v/>
      </c>
      <c r="C371" s="16" t="str">
        <f ca="1">IF(OR(data!$BX371=B$1,data!$BY371=B$1),data!$BW371,"")</f>
        <v/>
      </c>
      <c r="D371" s="17" t="str">
        <f ca="1">IF(data!$BX371=E$1,data!$BW371,"")</f>
        <v/>
      </c>
      <c r="E371" s="17" t="str">
        <f ca="1">IF(data!$BY371=E$1,data!$BW371,"")</f>
        <v/>
      </c>
      <c r="F371" s="17" t="str">
        <f ca="1">IF(OR(data!$BX371=E$1,data!$BY371=E$1),data!$BW371,"")</f>
        <v/>
      </c>
      <c r="G371" s="16" t="str">
        <f ca="1">IF(data!$BX371=H$1,data!$BW371,"")</f>
        <v/>
      </c>
      <c r="H371" s="16" t="str">
        <f ca="1">IF(data!$BY371=H$1,data!$BW371,"")</f>
        <v/>
      </c>
      <c r="I371" s="16" t="str">
        <f ca="1">IF(OR(data!$BX371=H$1,data!$BY371=H$1),data!$BW371,"")</f>
        <v/>
      </c>
      <c r="J371" s="17" t="str">
        <f ca="1">IF(data!$BX371=K$1,data!$BW371,"")</f>
        <v/>
      </c>
      <c r="K371" s="17" t="str">
        <f ca="1">IF(data!$BY371=K$1,data!$BW371,"")</f>
        <v/>
      </c>
      <c r="L371" s="17" t="str">
        <f ca="1">IF(OR(data!$BX371=K$1,data!$BY371=K$1),data!$BW371,"")</f>
        <v/>
      </c>
      <c r="M371" s="16" t="str">
        <f ca="1">IF(data!$BX371=N$1,data!$BW371,"")</f>
        <v/>
      </c>
      <c r="N371" s="16" t="str">
        <f ca="1">IF(data!$BY371=N$1,data!$BW371,"")</f>
        <v/>
      </c>
      <c r="O371" s="16" t="str">
        <f ca="1">IF(OR(data!$BX371=N$1,data!$BY371=N$1),data!$BW371,"")</f>
        <v/>
      </c>
      <c r="P371" s="17" t="str">
        <f ca="1">IF(data!$BX371=Q$1,data!$BW371,"")</f>
        <v/>
      </c>
      <c r="Q371" s="17" t="str">
        <f ca="1">IF(data!$BY371=Q$1,data!$BW371,"")</f>
        <v/>
      </c>
      <c r="R371" s="17" t="str">
        <f ca="1">IF(OR(data!$BX371=Q$1,data!$BY371=Q$1),data!$BW371,"")</f>
        <v/>
      </c>
      <c r="S371" s="16" t="str">
        <f ca="1">IF(data!$BX371=T$1,data!$BW371,"")</f>
        <v/>
      </c>
      <c r="T371" s="16" t="str">
        <f ca="1">IF(data!$BY371=T$1,data!$BW371,"")</f>
        <v/>
      </c>
      <c r="U371" s="16" t="str">
        <f ca="1">IF(OR(data!$BX371=T$1,data!$BY371=T$1),data!$BW371,"")</f>
        <v/>
      </c>
      <c r="V371" s="17" t="str">
        <f ca="1">IF(data!$BX371=W$1,data!$BW371,"")</f>
        <v/>
      </c>
      <c r="W371" s="17" t="str">
        <f ca="1">IF(data!$BY371=W$1,data!$BW371,"")</f>
        <v/>
      </c>
      <c r="X371" s="17" t="str">
        <f ca="1">IF(OR(data!$BX371=W$1,data!$BY371=W$1),data!$BW371,"")</f>
        <v/>
      </c>
      <c r="Y371" s="16" t="str">
        <f ca="1">IF(data!$BX371=Z$1,data!$BW371,"")</f>
        <v/>
      </c>
      <c r="Z371" s="16" t="str">
        <f ca="1">IF(data!$BY371=Z$1,data!$BW371,"")</f>
        <v/>
      </c>
      <c r="AA371" s="16" t="str">
        <f ca="1">IF(OR(data!$BX371=Z$1,data!$BY371=Z$1),data!$BW371,"")</f>
        <v/>
      </c>
      <c r="AB371" s="17" t="str">
        <f ca="1">IF(data!$BX371=AC$1,data!$BW371,"")</f>
        <v/>
      </c>
      <c r="AC371" s="17" t="str">
        <f ca="1">IF(data!$BY371=AC$1,data!$BW371,"")</f>
        <v/>
      </c>
      <c r="AD371" s="17" t="str">
        <f ca="1">IF(OR(data!$BX371=AC$1,data!$BY371=AC$1),data!$BW371,"")</f>
        <v/>
      </c>
      <c r="AE371" s="16" t="str">
        <f ca="1">IF(data!$BX371=AF$1,data!$BW371,"")</f>
        <v/>
      </c>
      <c r="AF371" s="16" t="str">
        <f ca="1">IF(data!$BY371=AF$1,data!$BW371,"")</f>
        <v/>
      </c>
      <c r="AG371" s="16" t="str">
        <f ca="1">IF(OR(data!$BX371=AF$1,data!$BY371=AF$1),data!$BW371,"")</f>
        <v/>
      </c>
      <c r="AH371" s="17" t="str">
        <f ca="1">IF(data!$BX371=AI$1,data!$BW371,"")</f>
        <v/>
      </c>
      <c r="AI371" s="17" t="str">
        <f ca="1">IF(data!$BY371=AI$1,data!$BW371,"")</f>
        <v/>
      </c>
      <c r="AJ371" s="17" t="str">
        <f ca="1">IF(OR(data!$BX371=AI$1,data!$BY371=AI$1),data!$BW371,"")</f>
        <v/>
      </c>
      <c r="AK371" s="16" t="str">
        <f ca="1">IF(data!$BX371=AL$1,data!$BW371,"")</f>
        <v/>
      </c>
      <c r="AL371" s="16" t="str">
        <f ca="1">IF(data!$BY371=AL$1,data!$BW371,"")</f>
        <v/>
      </c>
      <c r="AM371" s="16" t="str">
        <f ca="1">IF(OR(data!$BX371=AL$1,data!$BY371=AL$1),data!$BW371,"")</f>
        <v/>
      </c>
      <c r="AN371" s="17" t="str">
        <f ca="1">IF(data!$BX371=AO$1,data!$BW371,"")</f>
        <v/>
      </c>
      <c r="AO371" s="17" t="str">
        <f ca="1">IF(data!$BY371=AO$1,data!$BW371,"")</f>
        <v/>
      </c>
      <c r="AP371" s="17" t="str">
        <f ca="1">IF(OR(data!$BX371=AO$1,data!$BY371=AO$1),data!$BW371,"")</f>
        <v/>
      </c>
      <c r="AQ371" s="16" t="str">
        <f ca="1">IF(data!$BX371=AR$1,data!$BW371,"")</f>
        <v/>
      </c>
      <c r="AR371" s="16" t="str">
        <f ca="1">IF(data!$BY371=AR$1,data!$BW371,"")</f>
        <v/>
      </c>
      <c r="AS371" s="16" t="str">
        <f ca="1">IF(OR(data!$BX371=AR$1,data!$BY371=AR$1),data!$BW371,"")</f>
        <v/>
      </c>
      <c r="AT371" s="17" t="str">
        <f ca="1">IF(data!$BX371=AU$1,data!$BW371,"")</f>
        <v/>
      </c>
      <c r="AU371" s="17" t="str">
        <f ca="1">IF(data!$BY371=AU$1,data!$BW371,"")</f>
        <v/>
      </c>
      <c r="AV371" s="17" t="str">
        <f ca="1">IF(OR(data!$BX371=AU$1,data!$BY371=AU$1),data!$BW371,"")</f>
        <v/>
      </c>
      <c r="AW371" s="16" t="str">
        <f ca="1">IF(data!$BX371=AX$1,data!$BW371,"")</f>
        <v/>
      </c>
      <c r="AX371" s="16" t="str">
        <f ca="1">IF(data!$BY371=AX$1,data!$BW371,"")</f>
        <v/>
      </c>
      <c r="AY371" s="16" t="str">
        <f ca="1">IF(OR(data!$BX371=AX$1,data!$BY371=AX$1),data!$BW371,"")</f>
        <v/>
      </c>
      <c r="AZ371" s="17" t="str">
        <f ca="1">IF(data!$BX371=BA$1,data!$BW371,"")</f>
        <v/>
      </c>
      <c r="BA371" s="17" t="str">
        <f ca="1">IF(data!$BY371=BA$1,data!$BW371,"")</f>
        <v/>
      </c>
      <c r="BB371" s="17" t="str">
        <f ca="1">IF(OR(data!$BX371=BA$1,data!$BY371=BA$1),data!$BW371,"")</f>
        <v/>
      </c>
      <c r="BC371" s="16" t="str">
        <f ca="1">IF(data!$BX371=BD$1,data!$BW371,"")</f>
        <v/>
      </c>
      <c r="BD371" s="16" t="str">
        <f ca="1">IF(data!$BY371=BD$1,data!$BW371,"")</f>
        <v/>
      </c>
      <c r="BE371" s="16" t="str">
        <f ca="1">IF(OR(data!$BX371=BD$1,data!$BY371=BD$1),data!$BW371,"")</f>
        <v/>
      </c>
      <c r="BF371" s="17" t="str">
        <f ca="1">IF(data!$BX371=BG$1,data!$BW371,"")</f>
        <v/>
      </c>
      <c r="BG371" s="17" t="str">
        <f ca="1">IF(data!$BY371=BG$1,data!$BW371,"")</f>
        <v/>
      </c>
      <c r="BH371" s="17" t="str">
        <f ca="1">IF(OR(data!$BX371=BG$1,data!$BY371=BG$1),data!$BW371,"")</f>
        <v/>
      </c>
      <c r="BI371" s="16" t="str">
        <f ca="1">IF(data!$BX371=BJ$1,data!$BW371,"")</f>
        <v/>
      </c>
      <c r="BJ371" s="16" t="str">
        <f ca="1">IF(data!$BY371=BJ$1,data!$BW371,"")</f>
        <v/>
      </c>
      <c r="BK371" s="16" t="str">
        <f ca="1">IF(OR(data!$BX371=BJ$1,data!$BY371=BJ$1),data!$BW371,"")</f>
        <v/>
      </c>
      <c r="BL371" s="17" t="str">
        <f ca="1">IF(data!$BX371=BM$1,data!$BW371,"")</f>
        <v/>
      </c>
      <c r="BM371" s="17" t="str">
        <f ca="1">IF(data!$BY371=BM$1,data!$BW371,"")</f>
        <v/>
      </c>
      <c r="BN371" s="17" t="str">
        <f ca="1">IF(OR(data!$BX371=BM$1,data!$BY371=BM$1),data!$BW371,"")</f>
        <v/>
      </c>
      <c r="BO371" s="16" t="str">
        <f ca="1">IF(data!$BX371=BP$1,data!$BW371,"")</f>
        <v/>
      </c>
      <c r="BP371" s="16" t="str">
        <f ca="1">IF(data!$BY371=BP$1,data!$BW371,"")</f>
        <v/>
      </c>
      <c r="BQ371" s="16" t="str">
        <f ca="1">IF(OR(data!$BX371=BP$1,data!$BY371=BP$1),data!$BW371,"")</f>
        <v/>
      </c>
      <c r="BR371" s="17" t="str">
        <f ca="1">IF(data!$BX371=BS$1,data!$BW371,"")</f>
        <v/>
      </c>
      <c r="BS371" s="17" t="str">
        <f ca="1">IF(data!$BY371=BS$1,data!$BW371,"")</f>
        <v/>
      </c>
      <c r="BT371" s="17" t="str">
        <f ca="1">IF(OR(data!$BX371=BS$1,data!$BY371=BS$1),data!$BW371,"")</f>
        <v/>
      </c>
    </row>
    <row r="372" spans="1:72" s="11" customFormat="1" x14ac:dyDescent="0.25">
      <c r="A372" s="16" t="str">
        <f ca="1">IF(data!$BX372=B$1,data!$BW372,"")</f>
        <v/>
      </c>
      <c r="B372" s="16" t="str">
        <f ca="1">IF(data!$BY372=B$1,data!$BW372,"")</f>
        <v/>
      </c>
      <c r="C372" s="16" t="str">
        <f ca="1">IF(OR(data!$BX372=B$1,data!$BY372=B$1),data!$BW372,"")</f>
        <v/>
      </c>
      <c r="D372" s="17" t="str">
        <f ca="1">IF(data!$BX372=E$1,data!$BW372,"")</f>
        <v/>
      </c>
      <c r="E372" s="17" t="str">
        <f ca="1">IF(data!$BY372=E$1,data!$BW372,"")</f>
        <v/>
      </c>
      <c r="F372" s="17" t="str">
        <f ca="1">IF(OR(data!$BX372=E$1,data!$BY372=E$1),data!$BW372,"")</f>
        <v/>
      </c>
      <c r="G372" s="16" t="str">
        <f ca="1">IF(data!$BX372=H$1,data!$BW372,"")</f>
        <v/>
      </c>
      <c r="H372" s="16" t="str">
        <f ca="1">IF(data!$BY372=H$1,data!$BW372,"")</f>
        <v/>
      </c>
      <c r="I372" s="16" t="str">
        <f ca="1">IF(OR(data!$BX372=H$1,data!$BY372=H$1),data!$BW372,"")</f>
        <v/>
      </c>
      <c r="J372" s="17" t="str">
        <f ca="1">IF(data!$BX372=K$1,data!$BW372,"")</f>
        <v/>
      </c>
      <c r="K372" s="17" t="str">
        <f ca="1">IF(data!$BY372=K$1,data!$BW372,"")</f>
        <v/>
      </c>
      <c r="L372" s="17" t="str">
        <f ca="1">IF(OR(data!$BX372=K$1,data!$BY372=K$1),data!$BW372,"")</f>
        <v/>
      </c>
      <c r="M372" s="16" t="str">
        <f ca="1">IF(data!$BX372=N$1,data!$BW372,"")</f>
        <v/>
      </c>
      <c r="N372" s="16" t="str">
        <f ca="1">IF(data!$BY372=N$1,data!$BW372,"")</f>
        <v/>
      </c>
      <c r="O372" s="16" t="str">
        <f ca="1">IF(OR(data!$BX372=N$1,data!$BY372=N$1),data!$BW372,"")</f>
        <v/>
      </c>
      <c r="P372" s="17" t="str">
        <f ca="1">IF(data!$BX372=Q$1,data!$BW372,"")</f>
        <v/>
      </c>
      <c r="Q372" s="17" t="str">
        <f ca="1">IF(data!$BY372=Q$1,data!$BW372,"")</f>
        <v/>
      </c>
      <c r="R372" s="17" t="str">
        <f ca="1">IF(OR(data!$BX372=Q$1,data!$BY372=Q$1),data!$BW372,"")</f>
        <v/>
      </c>
      <c r="S372" s="16" t="str">
        <f ca="1">IF(data!$BX372=T$1,data!$BW372,"")</f>
        <v/>
      </c>
      <c r="T372" s="16" t="str">
        <f ca="1">IF(data!$BY372=T$1,data!$BW372,"")</f>
        <v/>
      </c>
      <c r="U372" s="16" t="str">
        <f ca="1">IF(OR(data!$BX372=T$1,data!$BY372=T$1),data!$BW372,"")</f>
        <v/>
      </c>
      <c r="V372" s="17" t="str">
        <f ca="1">IF(data!$BX372=W$1,data!$BW372,"")</f>
        <v/>
      </c>
      <c r="W372" s="17" t="str">
        <f ca="1">IF(data!$BY372=W$1,data!$BW372,"")</f>
        <v/>
      </c>
      <c r="X372" s="17" t="str">
        <f ca="1">IF(OR(data!$BX372=W$1,data!$BY372=W$1),data!$BW372,"")</f>
        <v/>
      </c>
      <c r="Y372" s="16" t="str">
        <f ca="1">IF(data!$BX372=Z$1,data!$BW372,"")</f>
        <v/>
      </c>
      <c r="Z372" s="16" t="str">
        <f ca="1">IF(data!$BY372=Z$1,data!$BW372,"")</f>
        <v/>
      </c>
      <c r="AA372" s="16" t="str">
        <f ca="1">IF(OR(data!$BX372=Z$1,data!$BY372=Z$1),data!$BW372,"")</f>
        <v/>
      </c>
      <c r="AB372" s="17" t="str">
        <f ca="1">IF(data!$BX372=AC$1,data!$BW372,"")</f>
        <v/>
      </c>
      <c r="AC372" s="17" t="str">
        <f ca="1">IF(data!$BY372=AC$1,data!$BW372,"")</f>
        <v/>
      </c>
      <c r="AD372" s="17" t="str">
        <f ca="1">IF(OR(data!$BX372=AC$1,data!$BY372=AC$1),data!$BW372,"")</f>
        <v/>
      </c>
      <c r="AE372" s="16" t="str">
        <f ca="1">IF(data!$BX372=AF$1,data!$BW372,"")</f>
        <v/>
      </c>
      <c r="AF372" s="16" t="str">
        <f ca="1">IF(data!$BY372=AF$1,data!$BW372,"")</f>
        <v/>
      </c>
      <c r="AG372" s="16" t="str">
        <f ca="1">IF(OR(data!$BX372=AF$1,data!$BY372=AF$1),data!$BW372,"")</f>
        <v/>
      </c>
      <c r="AH372" s="17" t="str">
        <f ca="1">IF(data!$BX372=AI$1,data!$BW372,"")</f>
        <v/>
      </c>
      <c r="AI372" s="17" t="str">
        <f ca="1">IF(data!$BY372=AI$1,data!$BW372,"")</f>
        <v/>
      </c>
      <c r="AJ372" s="17" t="str">
        <f ca="1">IF(OR(data!$BX372=AI$1,data!$BY372=AI$1),data!$BW372,"")</f>
        <v/>
      </c>
      <c r="AK372" s="16" t="str">
        <f ca="1">IF(data!$BX372=AL$1,data!$BW372,"")</f>
        <v/>
      </c>
      <c r="AL372" s="16" t="str">
        <f ca="1">IF(data!$BY372=AL$1,data!$BW372,"")</f>
        <v/>
      </c>
      <c r="AM372" s="16" t="str">
        <f ca="1">IF(OR(data!$BX372=AL$1,data!$BY372=AL$1),data!$BW372,"")</f>
        <v/>
      </c>
      <c r="AN372" s="17" t="str">
        <f ca="1">IF(data!$BX372=AO$1,data!$BW372,"")</f>
        <v/>
      </c>
      <c r="AO372" s="17" t="str">
        <f ca="1">IF(data!$BY372=AO$1,data!$BW372,"")</f>
        <v/>
      </c>
      <c r="AP372" s="17" t="str">
        <f ca="1">IF(OR(data!$BX372=AO$1,data!$BY372=AO$1),data!$BW372,"")</f>
        <v/>
      </c>
      <c r="AQ372" s="16" t="str">
        <f ca="1">IF(data!$BX372=AR$1,data!$BW372,"")</f>
        <v/>
      </c>
      <c r="AR372" s="16" t="str">
        <f ca="1">IF(data!$BY372=AR$1,data!$BW372,"")</f>
        <v/>
      </c>
      <c r="AS372" s="16" t="str">
        <f ca="1">IF(OR(data!$BX372=AR$1,data!$BY372=AR$1),data!$BW372,"")</f>
        <v/>
      </c>
      <c r="AT372" s="17" t="str">
        <f ca="1">IF(data!$BX372=AU$1,data!$BW372,"")</f>
        <v/>
      </c>
      <c r="AU372" s="17" t="str">
        <f ca="1">IF(data!$BY372=AU$1,data!$BW372,"")</f>
        <v/>
      </c>
      <c r="AV372" s="17" t="str">
        <f ca="1">IF(OR(data!$BX372=AU$1,data!$BY372=AU$1),data!$BW372,"")</f>
        <v/>
      </c>
      <c r="AW372" s="16" t="str">
        <f ca="1">IF(data!$BX372=AX$1,data!$BW372,"")</f>
        <v/>
      </c>
      <c r="AX372" s="16" t="str">
        <f ca="1">IF(data!$BY372=AX$1,data!$BW372,"")</f>
        <v/>
      </c>
      <c r="AY372" s="16" t="str">
        <f ca="1">IF(OR(data!$BX372=AX$1,data!$BY372=AX$1),data!$BW372,"")</f>
        <v/>
      </c>
      <c r="AZ372" s="17" t="str">
        <f ca="1">IF(data!$BX372=BA$1,data!$BW372,"")</f>
        <v/>
      </c>
      <c r="BA372" s="17" t="str">
        <f ca="1">IF(data!$BY372=BA$1,data!$BW372,"")</f>
        <v/>
      </c>
      <c r="BB372" s="17" t="str">
        <f ca="1">IF(OR(data!$BX372=BA$1,data!$BY372=BA$1),data!$BW372,"")</f>
        <v/>
      </c>
      <c r="BC372" s="16" t="str">
        <f ca="1">IF(data!$BX372=BD$1,data!$BW372,"")</f>
        <v/>
      </c>
      <c r="BD372" s="16" t="str">
        <f ca="1">IF(data!$BY372=BD$1,data!$BW372,"")</f>
        <v/>
      </c>
      <c r="BE372" s="16" t="str">
        <f ca="1">IF(OR(data!$BX372=BD$1,data!$BY372=BD$1),data!$BW372,"")</f>
        <v/>
      </c>
      <c r="BF372" s="17" t="str">
        <f ca="1">IF(data!$BX372=BG$1,data!$BW372,"")</f>
        <v/>
      </c>
      <c r="BG372" s="17" t="str">
        <f ca="1">IF(data!$BY372=BG$1,data!$BW372,"")</f>
        <v/>
      </c>
      <c r="BH372" s="17" t="str">
        <f ca="1">IF(OR(data!$BX372=BG$1,data!$BY372=BG$1),data!$BW372,"")</f>
        <v/>
      </c>
      <c r="BI372" s="16" t="str">
        <f ca="1">IF(data!$BX372=BJ$1,data!$BW372,"")</f>
        <v/>
      </c>
      <c r="BJ372" s="16" t="str">
        <f ca="1">IF(data!$BY372=BJ$1,data!$BW372,"")</f>
        <v/>
      </c>
      <c r="BK372" s="16" t="str">
        <f ca="1">IF(OR(data!$BX372=BJ$1,data!$BY372=BJ$1),data!$BW372,"")</f>
        <v/>
      </c>
      <c r="BL372" s="17" t="str">
        <f ca="1">IF(data!$BX372=BM$1,data!$BW372,"")</f>
        <v/>
      </c>
      <c r="BM372" s="17" t="str">
        <f ca="1">IF(data!$BY372=BM$1,data!$BW372,"")</f>
        <v/>
      </c>
      <c r="BN372" s="17" t="str">
        <f ca="1">IF(OR(data!$BX372=BM$1,data!$BY372=BM$1),data!$BW372,"")</f>
        <v/>
      </c>
      <c r="BO372" s="16" t="str">
        <f ca="1">IF(data!$BX372=BP$1,data!$BW372,"")</f>
        <v/>
      </c>
      <c r="BP372" s="16" t="str">
        <f ca="1">IF(data!$BY372=BP$1,data!$BW372,"")</f>
        <v/>
      </c>
      <c r="BQ372" s="16" t="str">
        <f ca="1">IF(OR(data!$BX372=BP$1,data!$BY372=BP$1),data!$BW372,"")</f>
        <v/>
      </c>
      <c r="BR372" s="17" t="str">
        <f ca="1">IF(data!$BX372=BS$1,data!$BW372,"")</f>
        <v/>
      </c>
      <c r="BS372" s="17" t="str">
        <f ca="1">IF(data!$BY372=BS$1,data!$BW372,"")</f>
        <v/>
      </c>
      <c r="BT372" s="17" t="str">
        <f ca="1">IF(OR(data!$BX372=BS$1,data!$BY372=BS$1),data!$BW372,"")</f>
        <v/>
      </c>
    </row>
    <row r="373" spans="1:72" s="11" customFormat="1" x14ac:dyDescent="0.25">
      <c r="A373" s="16" t="str">
        <f ca="1">IF(data!$BX373=B$1,data!$BW373,"")</f>
        <v/>
      </c>
      <c r="B373" s="16" t="str">
        <f ca="1">IF(data!$BY373=B$1,data!$BW373,"")</f>
        <v/>
      </c>
      <c r="C373" s="16" t="str">
        <f ca="1">IF(OR(data!$BX373=B$1,data!$BY373=B$1),data!$BW373,"")</f>
        <v/>
      </c>
      <c r="D373" s="17" t="str">
        <f ca="1">IF(data!$BX373=E$1,data!$BW373,"")</f>
        <v/>
      </c>
      <c r="E373" s="17" t="str">
        <f ca="1">IF(data!$BY373=E$1,data!$BW373,"")</f>
        <v/>
      </c>
      <c r="F373" s="17" t="str">
        <f ca="1">IF(OR(data!$BX373=E$1,data!$BY373=E$1),data!$BW373,"")</f>
        <v/>
      </c>
      <c r="G373" s="16" t="str">
        <f ca="1">IF(data!$BX373=H$1,data!$BW373,"")</f>
        <v/>
      </c>
      <c r="H373" s="16" t="str">
        <f ca="1">IF(data!$BY373=H$1,data!$BW373,"")</f>
        <v/>
      </c>
      <c r="I373" s="16" t="str">
        <f ca="1">IF(OR(data!$BX373=H$1,data!$BY373=H$1),data!$BW373,"")</f>
        <v/>
      </c>
      <c r="J373" s="17" t="str">
        <f ca="1">IF(data!$BX373=K$1,data!$BW373,"")</f>
        <v/>
      </c>
      <c r="K373" s="17" t="str">
        <f ca="1">IF(data!$BY373=K$1,data!$BW373,"")</f>
        <v/>
      </c>
      <c r="L373" s="17" t="str">
        <f ca="1">IF(OR(data!$BX373=K$1,data!$BY373=K$1),data!$BW373,"")</f>
        <v/>
      </c>
      <c r="M373" s="16" t="str">
        <f ca="1">IF(data!$BX373=N$1,data!$BW373,"")</f>
        <v/>
      </c>
      <c r="N373" s="16" t="str">
        <f ca="1">IF(data!$BY373=N$1,data!$BW373,"")</f>
        <v/>
      </c>
      <c r="O373" s="16" t="str">
        <f ca="1">IF(OR(data!$BX373=N$1,data!$BY373=N$1),data!$BW373,"")</f>
        <v/>
      </c>
      <c r="P373" s="17" t="str">
        <f ca="1">IF(data!$BX373=Q$1,data!$BW373,"")</f>
        <v/>
      </c>
      <c r="Q373" s="17" t="str">
        <f ca="1">IF(data!$BY373=Q$1,data!$BW373,"")</f>
        <v/>
      </c>
      <c r="R373" s="17" t="str">
        <f ca="1">IF(OR(data!$BX373=Q$1,data!$BY373=Q$1),data!$BW373,"")</f>
        <v/>
      </c>
      <c r="S373" s="16" t="str">
        <f ca="1">IF(data!$BX373=T$1,data!$BW373,"")</f>
        <v/>
      </c>
      <c r="T373" s="16" t="str">
        <f ca="1">IF(data!$BY373=T$1,data!$BW373,"")</f>
        <v/>
      </c>
      <c r="U373" s="16" t="str">
        <f ca="1">IF(OR(data!$BX373=T$1,data!$BY373=T$1),data!$BW373,"")</f>
        <v/>
      </c>
      <c r="V373" s="17" t="str">
        <f ca="1">IF(data!$BX373=W$1,data!$BW373,"")</f>
        <v/>
      </c>
      <c r="W373" s="17" t="str">
        <f ca="1">IF(data!$BY373=W$1,data!$BW373,"")</f>
        <v/>
      </c>
      <c r="X373" s="17" t="str">
        <f ca="1">IF(OR(data!$BX373=W$1,data!$BY373=W$1),data!$BW373,"")</f>
        <v/>
      </c>
      <c r="Y373" s="16" t="str">
        <f ca="1">IF(data!$BX373=Z$1,data!$BW373,"")</f>
        <v/>
      </c>
      <c r="Z373" s="16" t="str">
        <f ca="1">IF(data!$BY373=Z$1,data!$BW373,"")</f>
        <v/>
      </c>
      <c r="AA373" s="16" t="str">
        <f ca="1">IF(OR(data!$BX373=Z$1,data!$BY373=Z$1),data!$BW373,"")</f>
        <v/>
      </c>
      <c r="AB373" s="17" t="str">
        <f ca="1">IF(data!$BX373=AC$1,data!$BW373,"")</f>
        <v/>
      </c>
      <c r="AC373" s="17" t="str">
        <f ca="1">IF(data!$BY373=AC$1,data!$BW373,"")</f>
        <v/>
      </c>
      <c r="AD373" s="17" t="str">
        <f ca="1">IF(OR(data!$BX373=AC$1,data!$BY373=AC$1),data!$BW373,"")</f>
        <v/>
      </c>
      <c r="AE373" s="16" t="str">
        <f ca="1">IF(data!$BX373=AF$1,data!$BW373,"")</f>
        <v/>
      </c>
      <c r="AF373" s="16" t="str">
        <f ca="1">IF(data!$BY373=AF$1,data!$BW373,"")</f>
        <v/>
      </c>
      <c r="AG373" s="16" t="str">
        <f ca="1">IF(OR(data!$BX373=AF$1,data!$BY373=AF$1),data!$BW373,"")</f>
        <v/>
      </c>
      <c r="AH373" s="17" t="str">
        <f ca="1">IF(data!$BX373=AI$1,data!$BW373,"")</f>
        <v/>
      </c>
      <c r="AI373" s="17" t="str">
        <f ca="1">IF(data!$BY373=AI$1,data!$BW373,"")</f>
        <v/>
      </c>
      <c r="AJ373" s="17" t="str">
        <f ca="1">IF(OR(data!$BX373=AI$1,data!$BY373=AI$1),data!$BW373,"")</f>
        <v/>
      </c>
      <c r="AK373" s="16" t="str">
        <f ca="1">IF(data!$BX373=AL$1,data!$BW373,"")</f>
        <v/>
      </c>
      <c r="AL373" s="16" t="str">
        <f ca="1">IF(data!$BY373=AL$1,data!$BW373,"")</f>
        <v/>
      </c>
      <c r="AM373" s="16" t="str">
        <f ca="1">IF(OR(data!$BX373=AL$1,data!$BY373=AL$1),data!$BW373,"")</f>
        <v/>
      </c>
      <c r="AN373" s="17" t="str">
        <f ca="1">IF(data!$BX373=AO$1,data!$BW373,"")</f>
        <v/>
      </c>
      <c r="AO373" s="17" t="str">
        <f ca="1">IF(data!$BY373=AO$1,data!$BW373,"")</f>
        <v/>
      </c>
      <c r="AP373" s="17" t="str">
        <f ca="1">IF(OR(data!$BX373=AO$1,data!$BY373=AO$1),data!$BW373,"")</f>
        <v/>
      </c>
      <c r="AQ373" s="16" t="str">
        <f ca="1">IF(data!$BX373=AR$1,data!$BW373,"")</f>
        <v/>
      </c>
      <c r="AR373" s="16" t="str">
        <f ca="1">IF(data!$BY373=AR$1,data!$BW373,"")</f>
        <v/>
      </c>
      <c r="AS373" s="16" t="str">
        <f ca="1">IF(OR(data!$BX373=AR$1,data!$BY373=AR$1),data!$BW373,"")</f>
        <v/>
      </c>
      <c r="AT373" s="17" t="str">
        <f ca="1">IF(data!$BX373=AU$1,data!$BW373,"")</f>
        <v/>
      </c>
      <c r="AU373" s="17" t="str">
        <f ca="1">IF(data!$BY373=AU$1,data!$BW373,"")</f>
        <v/>
      </c>
      <c r="AV373" s="17" t="str">
        <f ca="1">IF(OR(data!$BX373=AU$1,data!$BY373=AU$1),data!$BW373,"")</f>
        <v/>
      </c>
      <c r="AW373" s="16" t="str">
        <f ca="1">IF(data!$BX373=AX$1,data!$BW373,"")</f>
        <v/>
      </c>
      <c r="AX373" s="16" t="str">
        <f ca="1">IF(data!$BY373=AX$1,data!$BW373,"")</f>
        <v/>
      </c>
      <c r="AY373" s="16" t="str">
        <f ca="1">IF(OR(data!$BX373=AX$1,data!$BY373=AX$1),data!$BW373,"")</f>
        <v/>
      </c>
      <c r="AZ373" s="17" t="str">
        <f ca="1">IF(data!$BX373=BA$1,data!$BW373,"")</f>
        <v/>
      </c>
      <c r="BA373" s="17" t="str">
        <f ca="1">IF(data!$BY373=BA$1,data!$BW373,"")</f>
        <v/>
      </c>
      <c r="BB373" s="17" t="str">
        <f ca="1">IF(OR(data!$BX373=BA$1,data!$BY373=BA$1),data!$BW373,"")</f>
        <v/>
      </c>
      <c r="BC373" s="16" t="str">
        <f ca="1">IF(data!$BX373=BD$1,data!$BW373,"")</f>
        <v/>
      </c>
      <c r="BD373" s="16" t="str">
        <f ca="1">IF(data!$BY373=BD$1,data!$BW373,"")</f>
        <v/>
      </c>
      <c r="BE373" s="16" t="str">
        <f ca="1">IF(OR(data!$BX373=BD$1,data!$BY373=BD$1),data!$BW373,"")</f>
        <v/>
      </c>
      <c r="BF373" s="17" t="str">
        <f ca="1">IF(data!$BX373=BG$1,data!$BW373,"")</f>
        <v/>
      </c>
      <c r="BG373" s="17" t="str">
        <f ca="1">IF(data!$BY373=BG$1,data!$BW373,"")</f>
        <v/>
      </c>
      <c r="BH373" s="17" t="str">
        <f ca="1">IF(OR(data!$BX373=BG$1,data!$BY373=BG$1),data!$BW373,"")</f>
        <v/>
      </c>
      <c r="BI373" s="16" t="str">
        <f ca="1">IF(data!$BX373=BJ$1,data!$BW373,"")</f>
        <v/>
      </c>
      <c r="BJ373" s="16" t="str">
        <f ca="1">IF(data!$BY373=BJ$1,data!$BW373,"")</f>
        <v/>
      </c>
      <c r="BK373" s="16" t="str">
        <f ca="1">IF(OR(data!$BX373=BJ$1,data!$BY373=BJ$1),data!$BW373,"")</f>
        <v/>
      </c>
      <c r="BL373" s="17" t="str">
        <f ca="1">IF(data!$BX373=BM$1,data!$BW373,"")</f>
        <v/>
      </c>
      <c r="BM373" s="17" t="str">
        <f ca="1">IF(data!$BY373=BM$1,data!$BW373,"")</f>
        <v/>
      </c>
      <c r="BN373" s="17" t="str">
        <f ca="1">IF(OR(data!$BX373=BM$1,data!$BY373=BM$1),data!$BW373,"")</f>
        <v/>
      </c>
      <c r="BO373" s="16" t="str">
        <f ca="1">IF(data!$BX373=BP$1,data!$BW373,"")</f>
        <v/>
      </c>
      <c r="BP373" s="16" t="str">
        <f ca="1">IF(data!$BY373=BP$1,data!$BW373,"")</f>
        <v/>
      </c>
      <c r="BQ373" s="16" t="str">
        <f ca="1">IF(OR(data!$BX373=BP$1,data!$BY373=BP$1),data!$BW373,"")</f>
        <v/>
      </c>
      <c r="BR373" s="17" t="str">
        <f ca="1">IF(data!$BX373=BS$1,data!$BW373,"")</f>
        <v/>
      </c>
      <c r="BS373" s="17" t="str">
        <f ca="1">IF(data!$BY373=BS$1,data!$BW373,"")</f>
        <v/>
      </c>
      <c r="BT373" s="17" t="str">
        <f ca="1">IF(OR(data!$BX373=BS$1,data!$BY373=BS$1),data!$BW373,"")</f>
        <v/>
      </c>
    </row>
    <row r="374" spans="1:72" s="11" customFormat="1" x14ac:dyDescent="0.25">
      <c r="A374" s="16" t="str">
        <f ca="1">IF(data!$BX374=B$1,data!$BW374,"")</f>
        <v/>
      </c>
      <c r="B374" s="16" t="str">
        <f ca="1">IF(data!$BY374=B$1,data!$BW374,"")</f>
        <v/>
      </c>
      <c r="C374" s="16" t="str">
        <f ca="1">IF(OR(data!$BX374=B$1,data!$BY374=B$1),data!$BW374,"")</f>
        <v/>
      </c>
      <c r="D374" s="17" t="str">
        <f ca="1">IF(data!$BX374=E$1,data!$BW374,"")</f>
        <v/>
      </c>
      <c r="E374" s="17" t="str">
        <f ca="1">IF(data!$BY374=E$1,data!$BW374,"")</f>
        <v/>
      </c>
      <c r="F374" s="17" t="str">
        <f ca="1">IF(OR(data!$BX374=E$1,data!$BY374=E$1),data!$BW374,"")</f>
        <v/>
      </c>
      <c r="G374" s="16" t="str">
        <f ca="1">IF(data!$BX374=H$1,data!$BW374,"")</f>
        <v/>
      </c>
      <c r="H374" s="16" t="str">
        <f ca="1">IF(data!$BY374=H$1,data!$BW374,"")</f>
        <v/>
      </c>
      <c r="I374" s="16" t="str">
        <f ca="1">IF(OR(data!$BX374=H$1,data!$BY374=H$1),data!$BW374,"")</f>
        <v/>
      </c>
      <c r="J374" s="17" t="str">
        <f ca="1">IF(data!$BX374=K$1,data!$BW374,"")</f>
        <v/>
      </c>
      <c r="K374" s="17" t="str">
        <f ca="1">IF(data!$BY374=K$1,data!$BW374,"")</f>
        <v/>
      </c>
      <c r="L374" s="17" t="str">
        <f ca="1">IF(OR(data!$BX374=K$1,data!$BY374=K$1),data!$BW374,"")</f>
        <v/>
      </c>
      <c r="M374" s="16" t="str">
        <f ca="1">IF(data!$BX374=N$1,data!$BW374,"")</f>
        <v/>
      </c>
      <c r="N374" s="16" t="str">
        <f ca="1">IF(data!$BY374=N$1,data!$BW374,"")</f>
        <v/>
      </c>
      <c r="O374" s="16" t="str">
        <f ca="1">IF(OR(data!$BX374=N$1,data!$BY374=N$1),data!$BW374,"")</f>
        <v/>
      </c>
      <c r="P374" s="17" t="str">
        <f ca="1">IF(data!$BX374=Q$1,data!$BW374,"")</f>
        <v/>
      </c>
      <c r="Q374" s="17" t="str">
        <f ca="1">IF(data!$BY374=Q$1,data!$BW374,"")</f>
        <v/>
      </c>
      <c r="R374" s="17" t="str">
        <f ca="1">IF(OR(data!$BX374=Q$1,data!$BY374=Q$1),data!$BW374,"")</f>
        <v/>
      </c>
      <c r="S374" s="16" t="str">
        <f ca="1">IF(data!$BX374=T$1,data!$BW374,"")</f>
        <v/>
      </c>
      <c r="T374" s="16" t="str">
        <f ca="1">IF(data!$BY374=T$1,data!$BW374,"")</f>
        <v/>
      </c>
      <c r="U374" s="16" t="str">
        <f ca="1">IF(OR(data!$BX374=T$1,data!$BY374=T$1),data!$BW374,"")</f>
        <v/>
      </c>
      <c r="V374" s="17" t="str">
        <f ca="1">IF(data!$BX374=W$1,data!$BW374,"")</f>
        <v/>
      </c>
      <c r="W374" s="17" t="str">
        <f ca="1">IF(data!$BY374=W$1,data!$BW374,"")</f>
        <v/>
      </c>
      <c r="X374" s="17" t="str">
        <f ca="1">IF(OR(data!$BX374=W$1,data!$BY374=W$1),data!$BW374,"")</f>
        <v/>
      </c>
      <c r="Y374" s="16" t="str">
        <f ca="1">IF(data!$BX374=Z$1,data!$BW374,"")</f>
        <v/>
      </c>
      <c r="Z374" s="16" t="str">
        <f ca="1">IF(data!$BY374=Z$1,data!$BW374,"")</f>
        <v/>
      </c>
      <c r="AA374" s="16" t="str">
        <f ca="1">IF(OR(data!$BX374=Z$1,data!$BY374=Z$1),data!$BW374,"")</f>
        <v/>
      </c>
      <c r="AB374" s="17" t="str">
        <f ca="1">IF(data!$BX374=AC$1,data!$BW374,"")</f>
        <v/>
      </c>
      <c r="AC374" s="17" t="str">
        <f ca="1">IF(data!$BY374=AC$1,data!$BW374,"")</f>
        <v/>
      </c>
      <c r="AD374" s="17" t="str">
        <f ca="1">IF(OR(data!$BX374=AC$1,data!$BY374=AC$1),data!$BW374,"")</f>
        <v/>
      </c>
      <c r="AE374" s="16" t="str">
        <f ca="1">IF(data!$BX374=AF$1,data!$BW374,"")</f>
        <v/>
      </c>
      <c r="AF374" s="16" t="str">
        <f ca="1">IF(data!$BY374=AF$1,data!$BW374,"")</f>
        <v/>
      </c>
      <c r="AG374" s="16" t="str">
        <f ca="1">IF(OR(data!$BX374=AF$1,data!$BY374=AF$1),data!$BW374,"")</f>
        <v/>
      </c>
      <c r="AH374" s="17" t="str">
        <f ca="1">IF(data!$BX374=AI$1,data!$BW374,"")</f>
        <v/>
      </c>
      <c r="AI374" s="17" t="str">
        <f ca="1">IF(data!$BY374=AI$1,data!$BW374,"")</f>
        <v/>
      </c>
      <c r="AJ374" s="17" t="str">
        <f ca="1">IF(OR(data!$BX374=AI$1,data!$BY374=AI$1),data!$BW374,"")</f>
        <v/>
      </c>
      <c r="AK374" s="16" t="str">
        <f ca="1">IF(data!$BX374=AL$1,data!$BW374,"")</f>
        <v/>
      </c>
      <c r="AL374" s="16" t="str">
        <f ca="1">IF(data!$BY374=AL$1,data!$BW374,"")</f>
        <v/>
      </c>
      <c r="AM374" s="16" t="str">
        <f ca="1">IF(OR(data!$BX374=AL$1,data!$BY374=AL$1),data!$BW374,"")</f>
        <v/>
      </c>
      <c r="AN374" s="17" t="str">
        <f ca="1">IF(data!$BX374=AO$1,data!$BW374,"")</f>
        <v/>
      </c>
      <c r="AO374" s="17" t="str">
        <f ca="1">IF(data!$BY374=AO$1,data!$BW374,"")</f>
        <v/>
      </c>
      <c r="AP374" s="17" t="str">
        <f ca="1">IF(OR(data!$BX374=AO$1,data!$BY374=AO$1),data!$BW374,"")</f>
        <v/>
      </c>
      <c r="AQ374" s="16" t="str">
        <f ca="1">IF(data!$BX374=AR$1,data!$BW374,"")</f>
        <v/>
      </c>
      <c r="AR374" s="16" t="str">
        <f ca="1">IF(data!$BY374=AR$1,data!$BW374,"")</f>
        <v/>
      </c>
      <c r="AS374" s="16" t="str">
        <f ca="1">IF(OR(data!$BX374=AR$1,data!$BY374=AR$1),data!$BW374,"")</f>
        <v/>
      </c>
      <c r="AT374" s="17" t="str">
        <f ca="1">IF(data!$BX374=AU$1,data!$BW374,"")</f>
        <v/>
      </c>
      <c r="AU374" s="17" t="str">
        <f ca="1">IF(data!$BY374=AU$1,data!$BW374,"")</f>
        <v/>
      </c>
      <c r="AV374" s="17" t="str">
        <f ca="1">IF(OR(data!$BX374=AU$1,data!$BY374=AU$1),data!$BW374,"")</f>
        <v/>
      </c>
      <c r="AW374" s="16" t="str">
        <f ca="1">IF(data!$BX374=AX$1,data!$BW374,"")</f>
        <v/>
      </c>
      <c r="AX374" s="16" t="str">
        <f ca="1">IF(data!$BY374=AX$1,data!$BW374,"")</f>
        <v/>
      </c>
      <c r="AY374" s="16" t="str">
        <f ca="1">IF(OR(data!$BX374=AX$1,data!$BY374=AX$1),data!$BW374,"")</f>
        <v/>
      </c>
      <c r="AZ374" s="17" t="str">
        <f ca="1">IF(data!$BX374=BA$1,data!$BW374,"")</f>
        <v/>
      </c>
      <c r="BA374" s="17" t="str">
        <f ca="1">IF(data!$BY374=BA$1,data!$BW374,"")</f>
        <v/>
      </c>
      <c r="BB374" s="17" t="str">
        <f ca="1">IF(OR(data!$BX374=BA$1,data!$BY374=BA$1),data!$BW374,"")</f>
        <v/>
      </c>
      <c r="BC374" s="16" t="str">
        <f ca="1">IF(data!$BX374=BD$1,data!$BW374,"")</f>
        <v/>
      </c>
      <c r="BD374" s="16" t="str">
        <f ca="1">IF(data!$BY374=BD$1,data!$BW374,"")</f>
        <v/>
      </c>
      <c r="BE374" s="16" t="str">
        <f ca="1">IF(OR(data!$BX374=BD$1,data!$BY374=BD$1),data!$BW374,"")</f>
        <v/>
      </c>
      <c r="BF374" s="17" t="str">
        <f ca="1">IF(data!$BX374=BG$1,data!$BW374,"")</f>
        <v/>
      </c>
      <c r="BG374" s="17" t="str">
        <f ca="1">IF(data!$BY374=BG$1,data!$BW374,"")</f>
        <v/>
      </c>
      <c r="BH374" s="17" t="str">
        <f ca="1">IF(OR(data!$BX374=BG$1,data!$BY374=BG$1),data!$BW374,"")</f>
        <v/>
      </c>
      <c r="BI374" s="16" t="str">
        <f ca="1">IF(data!$BX374=BJ$1,data!$BW374,"")</f>
        <v/>
      </c>
      <c r="BJ374" s="16" t="str">
        <f ca="1">IF(data!$BY374=BJ$1,data!$BW374,"")</f>
        <v/>
      </c>
      <c r="BK374" s="16" t="str">
        <f ca="1">IF(OR(data!$BX374=BJ$1,data!$BY374=BJ$1),data!$BW374,"")</f>
        <v/>
      </c>
      <c r="BL374" s="17" t="str">
        <f ca="1">IF(data!$BX374=BM$1,data!$BW374,"")</f>
        <v/>
      </c>
      <c r="BM374" s="17" t="str">
        <f ca="1">IF(data!$BY374=BM$1,data!$BW374,"")</f>
        <v/>
      </c>
      <c r="BN374" s="17" t="str">
        <f ca="1">IF(OR(data!$BX374=BM$1,data!$BY374=BM$1),data!$BW374,"")</f>
        <v/>
      </c>
      <c r="BO374" s="16" t="str">
        <f ca="1">IF(data!$BX374=BP$1,data!$BW374,"")</f>
        <v/>
      </c>
      <c r="BP374" s="16" t="str">
        <f ca="1">IF(data!$BY374=BP$1,data!$BW374,"")</f>
        <v/>
      </c>
      <c r="BQ374" s="16" t="str">
        <f ca="1">IF(OR(data!$BX374=BP$1,data!$BY374=BP$1),data!$BW374,"")</f>
        <v/>
      </c>
      <c r="BR374" s="17" t="str">
        <f ca="1">IF(data!$BX374=BS$1,data!$BW374,"")</f>
        <v/>
      </c>
      <c r="BS374" s="17" t="str">
        <f ca="1">IF(data!$BY374=BS$1,data!$BW374,"")</f>
        <v/>
      </c>
      <c r="BT374" s="17" t="str">
        <f ca="1">IF(OR(data!$BX374=BS$1,data!$BY374=BS$1),data!$BW374,"")</f>
        <v/>
      </c>
    </row>
    <row r="375" spans="1:72" s="11" customFormat="1" x14ac:dyDescent="0.25">
      <c r="A375" s="16" t="str">
        <f ca="1">IF(data!$BX375=B$1,data!$BW375,"")</f>
        <v/>
      </c>
      <c r="B375" s="16" t="str">
        <f ca="1">IF(data!$BY375=B$1,data!$BW375,"")</f>
        <v/>
      </c>
      <c r="C375" s="16" t="str">
        <f ca="1">IF(OR(data!$BX375=B$1,data!$BY375=B$1),data!$BW375,"")</f>
        <v/>
      </c>
      <c r="D375" s="17" t="str">
        <f ca="1">IF(data!$BX375=E$1,data!$BW375,"")</f>
        <v/>
      </c>
      <c r="E375" s="17" t="str">
        <f ca="1">IF(data!$BY375=E$1,data!$BW375,"")</f>
        <v/>
      </c>
      <c r="F375" s="17" t="str">
        <f ca="1">IF(OR(data!$BX375=E$1,data!$BY375=E$1),data!$BW375,"")</f>
        <v/>
      </c>
      <c r="G375" s="16" t="str">
        <f ca="1">IF(data!$BX375=H$1,data!$BW375,"")</f>
        <v/>
      </c>
      <c r="H375" s="16" t="str">
        <f ca="1">IF(data!$BY375=H$1,data!$BW375,"")</f>
        <v/>
      </c>
      <c r="I375" s="16" t="str">
        <f ca="1">IF(OR(data!$BX375=H$1,data!$BY375=H$1),data!$BW375,"")</f>
        <v/>
      </c>
      <c r="J375" s="17" t="str">
        <f ca="1">IF(data!$BX375=K$1,data!$BW375,"")</f>
        <v/>
      </c>
      <c r="K375" s="17" t="str">
        <f ca="1">IF(data!$BY375=K$1,data!$BW375,"")</f>
        <v/>
      </c>
      <c r="L375" s="17" t="str">
        <f ca="1">IF(OR(data!$BX375=K$1,data!$BY375=K$1),data!$BW375,"")</f>
        <v/>
      </c>
      <c r="M375" s="16" t="str">
        <f ca="1">IF(data!$BX375=N$1,data!$BW375,"")</f>
        <v/>
      </c>
      <c r="N375" s="16" t="str">
        <f ca="1">IF(data!$BY375=N$1,data!$BW375,"")</f>
        <v/>
      </c>
      <c r="O375" s="16" t="str">
        <f ca="1">IF(OR(data!$BX375=N$1,data!$BY375=N$1),data!$BW375,"")</f>
        <v/>
      </c>
      <c r="P375" s="17" t="str">
        <f ca="1">IF(data!$BX375=Q$1,data!$BW375,"")</f>
        <v/>
      </c>
      <c r="Q375" s="17" t="str">
        <f ca="1">IF(data!$BY375=Q$1,data!$BW375,"")</f>
        <v/>
      </c>
      <c r="R375" s="17" t="str">
        <f ca="1">IF(OR(data!$BX375=Q$1,data!$BY375=Q$1),data!$BW375,"")</f>
        <v/>
      </c>
      <c r="S375" s="16" t="str">
        <f ca="1">IF(data!$BX375=T$1,data!$BW375,"")</f>
        <v/>
      </c>
      <c r="T375" s="16" t="str">
        <f ca="1">IF(data!$BY375=T$1,data!$BW375,"")</f>
        <v/>
      </c>
      <c r="U375" s="16" t="str">
        <f ca="1">IF(OR(data!$BX375=T$1,data!$BY375=T$1),data!$BW375,"")</f>
        <v/>
      </c>
      <c r="V375" s="17" t="str">
        <f ca="1">IF(data!$BX375=W$1,data!$BW375,"")</f>
        <v/>
      </c>
      <c r="W375" s="17" t="str">
        <f ca="1">IF(data!$BY375=W$1,data!$BW375,"")</f>
        <v/>
      </c>
      <c r="X375" s="17" t="str">
        <f ca="1">IF(OR(data!$BX375=W$1,data!$BY375=W$1),data!$BW375,"")</f>
        <v/>
      </c>
      <c r="Y375" s="16" t="str">
        <f ca="1">IF(data!$BX375=Z$1,data!$BW375,"")</f>
        <v/>
      </c>
      <c r="Z375" s="16" t="str">
        <f ca="1">IF(data!$BY375=Z$1,data!$BW375,"")</f>
        <v/>
      </c>
      <c r="AA375" s="16" t="str">
        <f ca="1">IF(OR(data!$BX375=Z$1,data!$BY375=Z$1),data!$BW375,"")</f>
        <v/>
      </c>
      <c r="AB375" s="17" t="str">
        <f ca="1">IF(data!$BX375=AC$1,data!$BW375,"")</f>
        <v/>
      </c>
      <c r="AC375" s="17" t="str">
        <f ca="1">IF(data!$BY375=AC$1,data!$BW375,"")</f>
        <v/>
      </c>
      <c r="AD375" s="17" t="str">
        <f ca="1">IF(OR(data!$BX375=AC$1,data!$BY375=AC$1),data!$BW375,"")</f>
        <v/>
      </c>
      <c r="AE375" s="16" t="str">
        <f ca="1">IF(data!$BX375=AF$1,data!$BW375,"")</f>
        <v/>
      </c>
      <c r="AF375" s="16" t="str">
        <f ca="1">IF(data!$BY375=AF$1,data!$BW375,"")</f>
        <v/>
      </c>
      <c r="AG375" s="16" t="str">
        <f ca="1">IF(OR(data!$BX375=AF$1,data!$BY375=AF$1),data!$BW375,"")</f>
        <v/>
      </c>
      <c r="AH375" s="17" t="str">
        <f ca="1">IF(data!$BX375=AI$1,data!$BW375,"")</f>
        <v/>
      </c>
      <c r="AI375" s="17" t="str">
        <f ca="1">IF(data!$BY375=AI$1,data!$BW375,"")</f>
        <v/>
      </c>
      <c r="AJ375" s="17" t="str">
        <f ca="1">IF(OR(data!$BX375=AI$1,data!$BY375=AI$1),data!$BW375,"")</f>
        <v/>
      </c>
      <c r="AK375" s="16" t="str">
        <f ca="1">IF(data!$BX375=AL$1,data!$BW375,"")</f>
        <v/>
      </c>
      <c r="AL375" s="16" t="str">
        <f ca="1">IF(data!$BY375=AL$1,data!$BW375,"")</f>
        <v/>
      </c>
      <c r="AM375" s="16" t="str">
        <f ca="1">IF(OR(data!$BX375=AL$1,data!$BY375=AL$1),data!$BW375,"")</f>
        <v/>
      </c>
      <c r="AN375" s="17" t="str">
        <f ca="1">IF(data!$BX375=AO$1,data!$BW375,"")</f>
        <v/>
      </c>
      <c r="AO375" s="17" t="str">
        <f ca="1">IF(data!$BY375=AO$1,data!$BW375,"")</f>
        <v/>
      </c>
      <c r="AP375" s="17" t="str">
        <f ca="1">IF(OR(data!$BX375=AO$1,data!$BY375=AO$1),data!$BW375,"")</f>
        <v/>
      </c>
      <c r="AQ375" s="16" t="str">
        <f ca="1">IF(data!$BX375=AR$1,data!$BW375,"")</f>
        <v/>
      </c>
      <c r="AR375" s="16" t="str">
        <f ca="1">IF(data!$BY375=AR$1,data!$BW375,"")</f>
        <v/>
      </c>
      <c r="AS375" s="16" t="str">
        <f ca="1">IF(OR(data!$BX375=AR$1,data!$BY375=AR$1),data!$BW375,"")</f>
        <v/>
      </c>
      <c r="AT375" s="17" t="str">
        <f ca="1">IF(data!$BX375=AU$1,data!$BW375,"")</f>
        <v/>
      </c>
      <c r="AU375" s="17" t="str">
        <f ca="1">IF(data!$BY375=AU$1,data!$BW375,"")</f>
        <v/>
      </c>
      <c r="AV375" s="17" t="str">
        <f ca="1">IF(OR(data!$BX375=AU$1,data!$BY375=AU$1),data!$BW375,"")</f>
        <v/>
      </c>
      <c r="AW375" s="16" t="str">
        <f ca="1">IF(data!$BX375=AX$1,data!$BW375,"")</f>
        <v/>
      </c>
      <c r="AX375" s="16" t="str">
        <f ca="1">IF(data!$BY375=AX$1,data!$BW375,"")</f>
        <v/>
      </c>
      <c r="AY375" s="16" t="str">
        <f ca="1">IF(OR(data!$BX375=AX$1,data!$BY375=AX$1),data!$BW375,"")</f>
        <v/>
      </c>
      <c r="AZ375" s="17" t="str">
        <f ca="1">IF(data!$BX375=BA$1,data!$BW375,"")</f>
        <v/>
      </c>
      <c r="BA375" s="17" t="str">
        <f ca="1">IF(data!$BY375=BA$1,data!$BW375,"")</f>
        <v/>
      </c>
      <c r="BB375" s="17" t="str">
        <f ca="1">IF(OR(data!$BX375=BA$1,data!$BY375=BA$1),data!$BW375,"")</f>
        <v/>
      </c>
      <c r="BC375" s="16" t="str">
        <f ca="1">IF(data!$BX375=BD$1,data!$BW375,"")</f>
        <v/>
      </c>
      <c r="BD375" s="16" t="str">
        <f ca="1">IF(data!$BY375=BD$1,data!$BW375,"")</f>
        <v/>
      </c>
      <c r="BE375" s="16" t="str">
        <f ca="1">IF(OR(data!$BX375=BD$1,data!$BY375=BD$1),data!$BW375,"")</f>
        <v/>
      </c>
      <c r="BF375" s="17" t="str">
        <f ca="1">IF(data!$BX375=BG$1,data!$BW375,"")</f>
        <v/>
      </c>
      <c r="BG375" s="17" t="str">
        <f ca="1">IF(data!$BY375=BG$1,data!$BW375,"")</f>
        <v/>
      </c>
      <c r="BH375" s="17" t="str">
        <f ca="1">IF(OR(data!$BX375=BG$1,data!$BY375=BG$1),data!$BW375,"")</f>
        <v/>
      </c>
      <c r="BI375" s="16" t="str">
        <f ca="1">IF(data!$BX375=BJ$1,data!$BW375,"")</f>
        <v/>
      </c>
      <c r="BJ375" s="16" t="str">
        <f ca="1">IF(data!$BY375=BJ$1,data!$BW375,"")</f>
        <v/>
      </c>
      <c r="BK375" s="16" t="str">
        <f ca="1">IF(OR(data!$BX375=BJ$1,data!$BY375=BJ$1),data!$BW375,"")</f>
        <v/>
      </c>
      <c r="BL375" s="17" t="str">
        <f ca="1">IF(data!$BX375=BM$1,data!$BW375,"")</f>
        <v/>
      </c>
      <c r="BM375" s="17" t="str">
        <f ca="1">IF(data!$BY375=BM$1,data!$BW375,"")</f>
        <v/>
      </c>
      <c r="BN375" s="17" t="str">
        <f ca="1">IF(OR(data!$BX375=BM$1,data!$BY375=BM$1),data!$BW375,"")</f>
        <v/>
      </c>
      <c r="BO375" s="16" t="str">
        <f ca="1">IF(data!$BX375=BP$1,data!$BW375,"")</f>
        <v/>
      </c>
      <c r="BP375" s="16" t="str">
        <f ca="1">IF(data!$BY375=BP$1,data!$BW375,"")</f>
        <v/>
      </c>
      <c r="BQ375" s="16" t="str">
        <f ca="1">IF(OR(data!$BX375=BP$1,data!$BY375=BP$1),data!$BW375,"")</f>
        <v/>
      </c>
      <c r="BR375" s="17" t="str">
        <f ca="1">IF(data!$BX375=BS$1,data!$BW375,"")</f>
        <v/>
      </c>
      <c r="BS375" s="17" t="str">
        <f ca="1">IF(data!$BY375=BS$1,data!$BW375,"")</f>
        <v/>
      </c>
      <c r="BT375" s="17" t="str">
        <f ca="1">IF(OR(data!$BX375=BS$1,data!$BY375=BS$1),data!$BW375,"")</f>
        <v/>
      </c>
    </row>
    <row r="376" spans="1:72" s="11" customFormat="1" x14ac:dyDescent="0.25">
      <c r="A376" s="16" t="str">
        <f ca="1">IF(data!$BX376=B$1,data!$BW376,"")</f>
        <v/>
      </c>
      <c r="B376" s="16" t="str">
        <f ca="1">IF(data!$BY376=B$1,data!$BW376,"")</f>
        <v/>
      </c>
      <c r="C376" s="16" t="str">
        <f ca="1">IF(OR(data!$BX376=B$1,data!$BY376=B$1),data!$BW376,"")</f>
        <v/>
      </c>
      <c r="D376" s="17" t="str">
        <f ca="1">IF(data!$BX376=E$1,data!$BW376,"")</f>
        <v/>
      </c>
      <c r="E376" s="17" t="str">
        <f ca="1">IF(data!$BY376=E$1,data!$BW376,"")</f>
        <v/>
      </c>
      <c r="F376" s="17" t="str">
        <f ca="1">IF(OR(data!$BX376=E$1,data!$BY376=E$1),data!$BW376,"")</f>
        <v/>
      </c>
      <c r="G376" s="16" t="str">
        <f ca="1">IF(data!$BX376=H$1,data!$BW376,"")</f>
        <v/>
      </c>
      <c r="H376" s="16" t="str">
        <f ca="1">IF(data!$BY376=H$1,data!$BW376,"")</f>
        <v/>
      </c>
      <c r="I376" s="16" t="str">
        <f ca="1">IF(OR(data!$BX376=H$1,data!$BY376=H$1),data!$BW376,"")</f>
        <v/>
      </c>
      <c r="J376" s="17" t="str">
        <f ca="1">IF(data!$BX376=K$1,data!$BW376,"")</f>
        <v/>
      </c>
      <c r="K376" s="17" t="str">
        <f ca="1">IF(data!$BY376=K$1,data!$BW376,"")</f>
        <v/>
      </c>
      <c r="L376" s="17" t="str">
        <f ca="1">IF(OR(data!$BX376=K$1,data!$BY376=K$1),data!$BW376,"")</f>
        <v/>
      </c>
      <c r="M376" s="16" t="str">
        <f ca="1">IF(data!$BX376=N$1,data!$BW376,"")</f>
        <v/>
      </c>
      <c r="N376" s="16" t="str">
        <f ca="1">IF(data!$BY376=N$1,data!$BW376,"")</f>
        <v/>
      </c>
      <c r="O376" s="16" t="str">
        <f ca="1">IF(OR(data!$BX376=N$1,data!$BY376=N$1),data!$BW376,"")</f>
        <v/>
      </c>
      <c r="P376" s="17" t="str">
        <f ca="1">IF(data!$BX376=Q$1,data!$BW376,"")</f>
        <v/>
      </c>
      <c r="Q376" s="17" t="str">
        <f ca="1">IF(data!$BY376=Q$1,data!$BW376,"")</f>
        <v/>
      </c>
      <c r="R376" s="17" t="str">
        <f ca="1">IF(OR(data!$BX376=Q$1,data!$BY376=Q$1),data!$BW376,"")</f>
        <v/>
      </c>
      <c r="S376" s="16" t="str">
        <f ca="1">IF(data!$BX376=T$1,data!$BW376,"")</f>
        <v/>
      </c>
      <c r="T376" s="16" t="str">
        <f ca="1">IF(data!$BY376=T$1,data!$BW376,"")</f>
        <v/>
      </c>
      <c r="U376" s="16" t="str">
        <f ca="1">IF(OR(data!$BX376=T$1,data!$BY376=T$1),data!$BW376,"")</f>
        <v/>
      </c>
      <c r="V376" s="17" t="str">
        <f ca="1">IF(data!$BX376=W$1,data!$BW376,"")</f>
        <v/>
      </c>
      <c r="W376" s="17" t="str">
        <f ca="1">IF(data!$BY376=W$1,data!$BW376,"")</f>
        <v/>
      </c>
      <c r="X376" s="17" t="str">
        <f ca="1">IF(OR(data!$BX376=W$1,data!$BY376=W$1),data!$BW376,"")</f>
        <v/>
      </c>
      <c r="Y376" s="16" t="str">
        <f ca="1">IF(data!$BX376=Z$1,data!$BW376,"")</f>
        <v/>
      </c>
      <c r="Z376" s="16" t="str">
        <f ca="1">IF(data!$BY376=Z$1,data!$BW376,"")</f>
        <v/>
      </c>
      <c r="AA376" s="16" t="str">
        <f ca="1">IF(OR(data!$BX376=Z$1,data!$BY376=Z$1),data!$BW376,"")</f>
        <v/>
      </c>
      <c r="AB376" s="17" t="str">
        <f ca="1">IF(data!$BX376=AC$1,data!$BW376,"")</f>
        <v/>
      </c>
      <c r="AC376" s="17" t="str">
        <f ca="1">IF(data!$BY376=AC$1,data!$BW376,"")</f>
        <v/>
      </c>
      <c r="AD376" s="17" t="str">
        <f ca="1">IF(OR(data!$BX376=AC$1,data!$BY376=AC$1),data!$BW376,"")</f>
        <v/>
      </c>
      <c r="AE376" s="16" t="str">
        <f ca="1">IF(data!$BX376=AF$1,data!$BW376,"")</f>
        <v/>
      </c>
      <c r="AF376" s="16" t="str">
        <f ca="1">IF(data!$BY376=AF$1,data!$BW376,"")</f>
        <v/>
      </c>
      <c r="AG376" s="16" t="str">
        <f ca="1">IF(OR(data!$BX376=AF$1,data!$BY376=AF$1),data!$BW376,"")</f>
        <v/>
      </c>
      <c r="AH376" s="17" t="str">
        <f ca="1">IF(data!$BX376=AI$1,data!$BW376,"")</f>
        <v/>
      </c>
      <c r="AI376" s="17" t="str">
        <f ca="1">IF(data!$BY376=AI$1,data!$BW376,"")</f>
        <v/>
      </c>
      <c r="AJ376" s="17" t="str">
        <f ca="1">IF(OR(data!$BX376=AI$1,data!$BY376=AI$1),data!$BW376,"")</f>
        <v/>
      </c>
      <c r="AK376" s="16" t="str">
        <f ca="1">IF(data!$BX376=AL$1,data!$BW376,"")</f>
        <v/>
      </c>
      <c r="AL376" s="16" t="str">
        <f ca="1">IF(data!$BY376=AL$1,data!$BW376,"")</f>
        <v/>
      </c>
      <c r="AM376" s="16" t="str">
        <f ca="1">IF(OR(data!$BX376=AL$1,data!$BY376=AL$1),data!$BW376,"")</f>
        <v/>
      </c>
      <c r="AN376" s="17" t="str">
        <f ca="1">IF(data!$BX376=AO$1,data!$BW376,"")</f>
        <v/>
      </c>
      <c r="AO376" s="17" t="str">
        <f ca="1">IF(data!$BY376=AO$1,data!$BW376,"")</f>
        <v/>
      </c>
      <c r="AP376" s="17" t="str">
        <f ca="1">IF(OR(data!$BX376=AO$1,data!$BY376=AO$1),data!$BW376,"")</f>
        <v/>
      </c>
      <c r="AQ376" s="16" t="str">
        <f ca="1">IF(data!$BX376=AR$1,data!$BW376,"")</f>
        <v/>
      </c>
      <c r="AR376" s="16" t="str">
        <f ca="1">IF(data!$BY376=AR$1,data!$BW376,"")</f>
        <v/>
      </c>
      <c r="AS376" s="16" t="str">
        <f ca="1">IF(OR(data!$BX376=AR$1,data!$BY376=AR$1),data!$BW376,"")</f>
        <v/>
      </c>
      <c r="AT376" s="17" t="str">
        <f ca="1">IF(data!$BX376=AU$1,data!$BW376,"")</f>
        <v/>
      </c>
      <c r="AU376" s="17" t="str">
        <f ca="1">IF(data!$BY376=AU$1,data!$BW376,"")</f>
        <v/>
      </c>
      <c r="AV376" s="17" t="str">
        <f ca="1">IF(OR(data!$BX376=AU$1,data!$BY376=AU$1),data!$BW376,"")</f>
        <v/>
      </c>
      <c r="AW376" s="16" t="str">
        <f ca="1">IF(data!$BX376=AX$1,data!$BW376,"")</f>
        <v/>
      </c>
      <c r="AX376" s="16" t="str">
        <f ca="1">IF(data!$BY376=AX$1,data!$BW376,"")</f>
        <v/>
      </c>
      <c r="AY376" s="16" t="str">
        <f ca="1">IF(OR(data!$BX376=AX$1,data!$BY376=AX$1),data!$BW376,"")</f>
        <v/>
      </c>
      <c r="AZ376" s="17" t="str">
        <f ca="1">IF(data!$BX376=BA$1,data!$BW376,"")</f>
        <v/>
      </c>
      <c r="BA376" s="17" t="str">
        <f ca="1">IF(data!$BY376=BA$1,data!$BW376,"")</f>
        <v/>
      </c>
      <c r="BB376" s="17" t="str">
        <f ca="1">IF(OR(data!$BX376=BA$1,data!$BY376=BA$1),data!$BW376,"")</f>
        <v/>
      </c>
      <c r="BC376" s="16" t="str">
        <f ca="1">IF(data!$BX376=BD$1,data!$BW376,"")</f>
        <v/>
      </c>
      <c r="BD376" s="16" t="str">
        <f ca="1">IF(data!$BY376=BD$1,data!$BW376,"")</f>
        <v/>
      </c>
      <c r="BE376" s="16" t="str">
        <f ca="1">IF(OR(data!$BX376=BD$1,data!$BY376=BD$1),data!$BW376,"")</f>
        <v/>
      </c>
      <c r="BF376" s="17" t="str">
        <f ca="1">IF(data!$BX376=BG$1,data!$BW376,"")</f>
        <v/>
      </c>
      <c r="BG376" s="17" t="str">
        <f ca="1">IF(data!$BY376=BG$1,data!$BW376,"")</f>
        <v/>
      </c>
      <c r="BH376" s="17" t="str">
        <f ca="1">IF(OR(data!$BX376=BG$1,data!$BY376=BG$1),data!$BW376,"")</f>
        <v/>
      </c>
      <c r="BI376" s="16" t="str">
        <f ca="1">IF(data!$BX376=BJ$1,data!$BW376,"")</f>
        <v/>
      </c>
      <c r="BJ376" s="16" t="str">
        <f ca="1">IF(data!$BY376=BJ$1,data!$BW376,"")</f>
        <v/>
      </c>
      <c r="BK376" s="16" t="str">
        <f ca="1">IF(OR(data!$BX376=BJ$1,data!$BY376=BJ$1),data!$BW376,"")</f>
        <v/>
      </c>
      <c r="BL376" s="17" t="str">
        <f ca="1">IF(data!$BX376=BM$1,data!$BW376,"")</f>
        <v/>
      </c>
      <c r="BM376" s="17" t="str">
        <f ca="1">IF(data!$BY376=BM$1,data!$BW376,"")</f>
        <v/>
      </c>
      <c r="BN376" s="17" t="str">
        <f ca="1">IF(OR(data!$BX376=BM$1,data!$BY376=BM$1),data!$BW376,"")</f>
        <v/>
      </c>
      <c r="BO376" s="16" t="str">
        <f ca="1">IF(data!$BX376=BP$1,data!$BW376,"")</f>
        <v/>
      </c>
      <c r="BP376" s="16" t="str">
        <f ca="1">IF(data!$BY376=BP$1,data!$BW376,"")</f>
        <v/>
      </c>
      <c r="BQ376" s="16" t="str">
        <f ca="1">IF(OR(data!$BX376=BP$1,data!$BY376=BP$1),data!$BW376,"")</f>
        <v/>
      </c>
      <c r="BR376" s="17" t="str">
        <f ca="1">IF(data!$BX376=BS$1,data!$BW376,"")</f>
        <v/>
      </c>
      <c r="BS376" s="17" t="str">
        <f ca="1">IF(data!$BY376=BS$1,data!$BW376,"")</f>
        <v/>
      </c>
      <c r="BT376" s="17" t="str">
        <f ca="1">IF(OR(data!$BX376=BS$1,data!$BY376=BS$1),data!$BW376,"")</f>
        <v/>
      </c>
    </row>
    <row r="377" spans="1:72" s="11" customFormat="1" x14ac:dyDescent="0.25">
      <c r="A377" s="16" t="str">
        <f ca="1">IF(data!$BX377=B$1,data!$BW377,"")</f>
        <v/>
      </c>
      <c r="B377" s="16" t="str">
        <f ca="1">IF(data!$BY377=B$1,data!$BW377,"")</f>
        <v/>
      </c>
      <c r="C377" s="16" t="str">
        <f ca="1">IF(OR(data!$BX377=B$1,data!$BY377=B$1),data!$BW377,"")</f>
        <v/>
      </c>
      <c r="D377" s="17" t="str">
        <f ca="1">IF(data!$BX377=E$1,data!$BW377,"")</f>
        <v/>
      </c>
      <c r="E377" s="17" t="str">
        <f ca="1">IF(data!$BY377=E$1,data!$BW377,"")</f>
        <v/>
      </c>
      <c r="F377" s="17" t="str">
        <f ca="1">IF(OR(data!$BX377=E$1,data!$BY377=E$1),data!$BW377,"")</f>
        <v/>
      </c>
      <c r="G377" s="16" t="str">
        <f ca="1">IF(data!$BX377=H$1,data!$BW377,"")</f>
        <v/>
      </c>
      <c r="H377" s="16" t="str">
        <f ca="1">IF(data!$BY377=H$1,data!$BW377,"")</f>
        <v/>
      </c>
      <c r="I377" s="16" t="str">
        <f ca="1">IF(OR(data!$BX377=H$1,data!$BY377=H$1),data!$BW377,"")</f>
        <v/>
      </c>
      <c r="J377" s="17" t="str">
        <f ca="1">IF(data!$BX377=K$1,data!$BW377,"")</f>
        <v/>
      </c>
      <c r="K377" s="17" t="str">
        <f ca="1">IF(data!$BY377=K$1,data!$BW377,"")</f>
        <v/>
      </c>
      <c r="L377" s="17" t="str">
        <f ca="1">IF(OR(data!$BX377=K$1,data!$BY377=K$1),data!$BW377,"")</f>
        <v/>
      </c>
      <c r="M377" s="16" t="str">
        <f ca="1">IF(data!$BX377=N$1,data!$BW377,"")</f>
        <v/>
      </c>
      <c r="N377" s="16" t="str">
        <f ca="1">IF(data!$BY377=N$1,data!$BW377,"")</f>
        <v/>
      </c>
      <c r="O377" s="16" t="str">
        <f ca="1">IF(OR(data!$BX377=N$1,data!$BY377=N$1),data!$BW377,"")</f>
        <v/>
      </c>
      <c r="P377" s="17" t="str">
        <f ca="1">IF(data!$BX377=Q$1,data!$BW377,"")</f>
        <v/>
      </c>
      <c r="Q377" s="17" t="str">
        <f ca="1">IF(data!$BY377=Q$1,data!$BW377,"")</f>
        <v/>
      </c>
      <c r="R377" s="17" t="str">
        <f ca="1">IF(OR(data!$BX377=Q$1,data!$BY377=Q$1),data!$BW377,"")</f>
        <v/>
      </c>
      <c r="S377" s="16" t="str">
        <f ca="1">IF(data!$BX377=T$1,data!$BW377,"")</f>
        <v/>
      </c>
      <c r="T377" s="16" t="str">
        <f ca="1">IF(data!$BY377=T$1,data!$BW377,"")</f>
        <v/>
      </c>
      <c r="U377" s="16" t="str">
        <f ca="1">IF(OR(data!$BX377=T$1,data!$BY377=T$1),data!$BW377,"")</f>
        <v/>
      </c>
      <c r="V377" s="17" t="str">
        <f ca="1">IF(data!$BX377=W$1,data!$BW377,"")</f>
        <v/>
      </c>
      <c r="W377" s="17" t="str">
        <f ca="1">IF(data!$BY377=W$1,data!$BW377,"")</f>
        <v/>
      </c>
      <c r="X377" s="17" t="str">
        <f ca="1">IF(OR(data!$BX377=W$1,data!$BY377=W$1),data!$BW377,"")</f>
        <v/>
      </c>
      <c r="Y377" s="16" t="str">
        <f ca="1">IF(data!$BX377=Z$1,data!$BW377,"")</f>
        <v/>
      </c>
      <c r="Z377" s="16" t="str">
        <f ca="1">IF(data!$BY377=Z$1,data!$BW377,"")</f>
        <v/>
      </c>
      <c r="AA377" s="16" t="str">
        <f ca="1">IF(OR(data!$BX377=Z$1,data!$BY377=Z$1),data!$BW377,"")</f>
        <v/>
      </c>
      <c r="AB377" s="17" t="str">
        <f ca="1">IF(data!$BX377=AC$1,data!$BW377,"")</f>
        <v/>
      </c>
      <c r="AC377" s="17" t="str">
        <f ca="1">IF(data!$BY377=AC$1,data!$BW377,"")</f>
        <v/>
      </c>
      <c r="AD377" s="17" t="str">
        <f ca="1">IF(OR(data!$BX377=AC$1,data!$BY377=AC$1),data!$BW377,"")</f>
        <v/>
      </c>
      <c r="AE377" s="16" t="str">
        <f ca="1">IF(data!$BX377=AF$1,data!$BW377,"")</f>
        <v/>
      </c>
      <c r="AF377" s="16" t="str">
        <f ca="1">IF(data!$BY377=AF$1,data!$BW377,"")</f>
        <v/>
      </c>
      <c r="AG377" s="16" t="str">
        <f ca="1">IF(OR(data!$BX377=AF$1,data!$BY377=AF$1),data!$BW377,"")</f>
        <v/>
      </c>
      <c r="AH377" s="17" t="str">
        <f ca="1">IF(data!$BX377=AI$1,data!$BW377,"")</f>
        <v/>
      </c>
      <c r="AI377" s="17" t="str">
        <f ca="1">IF(data!$BY377=AI$1,data!$BW377,"")</f>
        <v/>
      </c>
      <c r="AJ377" s="17" t="str">
        <f ca="1">IF(OR(data!$BX377=AI$1,data!$BY377=AI$1),data!$BW377,"")</f>
        <v/>
      </c>
      <c r="AK377" s="16" t="str">
        <f ca="1">IF(data!$BX377=AL$1,data!$BW377,"")</f>
        <v/>
      </c>
      <c r="AL377" s="16" t="str">
        <f ca="1">IF(data!$BY377=AL$1,data!$BW377,"")</f>
        <v/>
      </c>
      <c r="AM377" s="16" t="str">
        <f ca="1">IF(OR(data!$BX377=AL$1,data!$BY377=AL$1),data!$BW377,"")</f>
        <v/>
      </c>
      <c r="AN377" s="17" t="str">
        <f ca="1">IF(data!$BX377=AO$1,data!$BW377,"")</f>
        <v/>
      </c>
      <c r="AO377" s="17" t="str">
        <f ca="1">IF(data!$BY377=AO$1,data!$BW377,"")</f>
        <v/>
      </c>
      <c r="AP377" s="17" t="str">
        <f ca="1">IF(OR(data!$BX377=AO$1,data!$BY377=AO$1),data!$BW377,"")</f>
        <v/>
      </c>
      <c r="AQ377" s="16" t="str">
        <f ca="1">IF(data!$BX377=AR$1,data!$BW377,"")</f>
        <v/>
      </c>
      <c r="AR377" s="16" t="str">
        <f ca="1">IF(data!$BY377=AR$1,data!$BW377,"")</f>
        <v/>
      </c>
      <c r="AS377" s="16" t="str">
        <f ca="1">IF(OR(data!$BX377=AR$1,data!$BY377=AR$1),data!$BW377,"")</f>
        <v/>
      </c>
      <c r="AT377" s="17" t="str">
        <f ca="1">IF(data!$BX377=AU$1,data!$BW377,"")</f>
        <v/>
      </c>
      <c r="AU377" s="17" t="str">
        <f ca="1">IF(data!$BY377=AU$1,data!$BW377,"")</f>
        <v/>
      </c>
      <c r="AV377" s="17" t="str">
        <f ca="1">IF(OR(data!$BX377=AU$1,data!$BY377=AU$1),data!$BW377,"")</f>
        <v/>
      </c>
      <c r="AW377" s="16" t="str">
        <f ca="1">IF(data!$BX377=AX$1,data!$BW377,"")</f>
        <v/>
      </c>
      <c r="AX377" s="16" t="str">
        <f ca="1">IF(data!$BY377=AX$1,data!$BW377,"")</f>
        <v/>
      </c>
      <c r="AY377" s="16" t="str">
        <f ca="1">IF(OR(data!$BX377=AX$1,data!$BY377=AX$1),data!$BW377,"")</f>
        <v/>
      </c>
      <c r="AZ377" s="17" t="str">
        <f ca="1">IF(data!$BX377=BA$1,data!$BW377,"")</f>
        <v/>
      </c>
      <c r="BA377" s="17" t="str">
        <f ca="1">IF(data!$BY377=BA$1,data!$BW377,"")</f>
        <v/>
      </c>
      <c r="BB377" s="17" t="str">
        <f ca="1">IF(OR(data!$BX377=BA$1,data!$BY377=BA$1),data!$BW377,"")</f>
        <v/>
      </c>
      <c r="BC377" s="16" t="str">
        <f ca="1">IF(data!$BX377=BD$1,data!$BW377,"")</f>
        <v/>
      </c>
      <c r="BD377" s="16" t="str">
        <f ca="1">IF(data!$BY377=BD$1,data!$BW377,"")</f>
        <v/>
      </c>
      <c r="BE377" s="16" t="str">
        <f ca="1">IF(OR(data!$BX377=BD$1,data!$BY377=BD$1),data!$BW377,"")</f>
        <v/>
      </c>
      <c r="BF377" s="17" t="str">
        <f ca="1">IF(data!$BX377=BG$1,data!$BW377,"")</f>
        <v/>
      </c>
      <c r="BG377" s="17" t="str">
        <f ca="1">IF(data!$BY377=BG$1,data!$BW377,"")</f>
        <v/>
      </c>
      <c r="BH377" s="17" t="str">
        <f ca="1">IF(OR(data!$BX377=BG$1,data!$BY377=BG$1),data!$BW377,"")</f>
        <v/>
      </c>
      <c r="BI377" s="16" t="str">
        <f ca="1">IF(data!$BX377=BJ$1,data!$BW377,"")</f>
        <v/>
      </c>
      <c r="BJ377" s="16" t="str">
        <f ca="1">IF(data!$BY377=BJ$1,data!$BW377,"")</f>
        <v/>
      </c>
      <c r="BK377" s="16" t="str">
        <f ca="1">IF(OR(data!$BX377=BJ$1,data!$BY377=BJ$1),data!$BW377,"")</f>
        <v/>
      </c>
      <c r="BL377" s="17" t="str">
        <f ca="1">IF(data!$BX377=BM$1,data!$BW377,"")</f>
        <v/>
      </c>
      <c r="BM377" s="17" t="str">
        <f ca="1">IF(data!$BY377=BM$1,data!$BW377,"")</f>
        <v/>
      </c>
      <c r="BN377" s="17" t="str">
        <f ca="1">IF(OR(data!$BX377=BM$1,data!$BY377=BM$1),data!$BW377,"")</f>
        <v/>
      </c>
      <c r="BO377" s="16" t="str">
        <f ca="1">IF(data!$BX377=BP$1,data!$BW377,"")</f>
        <v/>
      </c>
      <c r="BP377" s="16" t="str">
        <f ca="1">IF(data!$BY377=BP$1,data!$BW377,"")</f>
        <v/>
      </c>
      <c r="BQ377" s="16" t="str">
        <f ca="1">IF(OR(data!$BX377=BP$1,data!$BY377=BP$1),data!$BW377,"")</f>
        <v/>
      </c>
      <c r="BR377" s="17" t="str">
        <f ca="1">IF(data!$BX377=BS$1,data!$BW377,"")</f>
        <v/>
      </c>
      <c r="BS377" s="17" t="str">
        <f ca="1">IF(data!$BY377=BS$1,data!$BW377,"")</f>
        <v/>
      </c>
      <c r="BT377" s="17" t="str">
        <f ca="1">IF(OR(data!$BX377=BS$1,data!$BY377=BS$1),data!$BW377,"")</f>
        <v/>
      </c>
    </row>
    <row r="378" spans="1:72" s="11" customFormat="1" x14ac:dyDescent="0.25">
      <c r="A378" s="16" t="str">
        <f ca="1">IF(data!$BX378=B$1,data!$BW378,"")</f>
        <v/>
      </c>
      <c r="B378" s="16" t="str">
        <f ca="1">IF(data!$BY378=B$1,data!$BW378,"")</f>
        <v/>
      </c>
      <c r="C378" s="16" t="str">
        <f ca="1">IF(OR(data!$BX378=B$1,data!$BY378=B$1),data!$BW378,"")</f>
        <v/>
      </c>
      <c r="D378" s="17" t="str">
        <f ca="1">IF(data!$BX378=E$1,data!$BW378,"")</f>
        <v/>
      </c>
      <c r="E378" s="17" t="str">
        <f ca="1">IF(data!$BY378=E$1,data!$BW378,"")</f>
        <v/>
      </c>
      <c r="F378" s="17" t="str">
        <f ca="1">IF(OR(data!$BX378=E$1,data!$BY378=E$1),data!$BW378,"")</f>
        <v/>
      </c>
      <c r="G378" s="16" t="str">
        <f ca="1">IF(data!$BX378=H$1,data!$BW378,"")</f>
        <v/>
      </c>
      <c r="H378" s="16" t="str">
        <f ca="1">IF(data!$BY378=H$1,data!$BW378,"")</f>
        <v/>
      </c>
      <c r="I378" s="16" t="str">
        <f ca="1">IF(OR(data!$BX378=H$1,data!$BY378=H$1),data!$BW378,"")</f>
        <v/>
      </c>
      <c r="J378" s="17" t="str">
        <f ca="1">IF(data!$BX378=K$1,data!$BW378,"")</f>
        <v/>
      </c>
      <c r="K378" s="17" t="str">
        <f ca="1">IF(data!$BY378=K$1,data!$BW378,"")</f>
        <v/>
      </c>
      <c r="L378" s="17" t="str">
        <f ca="1">IF(OR(data!$BX378=K$1,data!$BY378=K$1),data!$BW378,"")</f>
        <v/>
      </c>
      <c r="M378" s="16" t="str">
        <f ca="1">IF(data!$BX378=N$1,data!$BW378,"")</f>
        <v/>
      </c>
      <c r="N378" s="16" t="str">
        <f ca="1">IF(data!$BY378=N$1,data!$BW378,"")</f>
        <v/>
      </c>
      <c r="O378" s="16" t="str">
        <f ca="1">IF(OR(data!$BX378=N$1,data!$BY378=N$1),data!$BW378,"")</f>
        <v/>
      </c>
      <c r="P378" s="17" t="str">
        <f ca="1">IF(data!$BX378=Q$1,data!$BW378,"")</f>
        <v/>
      </c>
      <c r="Q378" s="17" t="str">
        <f ca="1">IF(data!$BY378=Q$1,data!$BW378,"")</f>
        <v/>
      </c>
      <c r="R378" s="17" t="str">
        <f ca="1">IF(OR(data!$BX378=Q$1,data!$BY378=Q$1),data!$BW378,"")</f>
        <v/>
      </c>
      <c r="S378" s="16" t="str">
        <f ca="1">IF(data!$BX378=T$1,data!$BW378,"")</f>
        <v/>
      </c>
      <c r="T378" s="16" t="str">
        <f ca="1">IF(data!$BY378=T$1,data!$BW378,"")</f>
        <v/>
      </c>
      <c r="U378" s="16" t="str">
        <f ca="1">IF(OR(data!$BX378=T$1,data!$BY378=T$1),data!$BW378,"")</f>
        <v/>
      </c>
      <c r="V378" s="17" t="str">
        <f ca="1">IF(data!$BX378=W$1,data!$BW378,"")</f>
        <v/>
      </c>
      <c r="W378" s="17" t="str">
        <f ca="1">IF(data!$BY378=W$1,data!$BW378,"")</f>
        <v/>
      </c>
      <c r="X378" s="17" t="str">
        <f ca="1">IF(OR(data!$BX378=W$1,data!$BY378=W$1),data!$BW378,"")</f>
        <v/>
      </c>
      <c r="Y378" s="16" t="str">
        <f ca="1">IF(data!$BX378=Z$1,data!$BW378,"")</f>
        <v/>
      </c>
      <c r="Z378" s="16" t="str">
        <f ca="1">IF(data!$BY378=Z$1,data!$BW378,"")</f>
        <v/>
      </c>
      <c r="AA378" s="16" t="str">
        <f ca="1">IF(OR(data!$BX378=Z$1,data!$BY378=Z$1),data!$BW378,"")</f>
        <v/>
      </c>
      <c r="AB378" s="17" t="str">
        <f ca="1">IF(data!$BX378=AC$1,data!$BW378,"")</f>
        <v/>
      </c>
      <c r="AC378" s="17" t="str">
        <f ca="1">IF(data!$BY378=AC$1,data!$BW378,"")</f>
        <v/>
      </c>
      <c r="AD378" s="17" t="str">
        <f ca="1">IF(OR(data!$BX378=AC$1,data!$BY378=AC$1),data!$BW378,"")</f>
        <v/>
      </c>
      <c r="AE378" s="16" t="str">
        <f ca="1">IF(data!$BX378=AF$1,data!$BW378,"")</f>
        <v/>
      </c>
      <c r="AF378" s="16" t="str">
        <f ca="1">IF(data!$BY378=AF$1,data!$BW378,"")</f>
        <v/>
      </c>
      <c r="AG378" s="16" t="str">
        <f ca="1">IF(OR(data!$BX378=AF$1,data!$BY378=AF$1),data!$BW378,"")</f>
        <v/>
      </c>
      <c r="AH378" s="17" t="str">
        <f ca="1">IF(data!$BX378=AI$1,data!$BW378,"")</f>
        <v/>
      </c>
      <c r="AI378" s="17" t="str">
        <f ca="1">IF(data!$BY378=AI$1,data!$BW378,"")</f>
        <v/>
      </c>
      <c r="AJ378" s="17" t="str">
        <f ca="1">IF(OR(data!$BX378=AI$1,data!$BY378=AI$1),data!$BW378,"")</f>
        <v/>
      </c>
      <c r="AK378" s="16" t="str">
        <f ca="1">IF(data!$BX378=AL$1,data!$BW378,"")</f>
        <v/>
      </c>
      <c r="AL378" s="16" t="str">
        <f ca="1">IF(data!$BY378=AL$1,data!$BW378,"")</f>
        <v/>
      </c>
      <c r="AM378" s="16" t="str">
        <f ca="1">IF(OR(data!$BX378=AL$1,data!$BY378=AL$1),data!$BW378,"")</f>
        <v/>
      </c>
      <c r="AN378" s="17" t="str">
        <f ca="1">IF(data!$BX378=AO$1,data!$BW378,"")</f>
        <v/>
      </c>
      <c r="AO378" s="17" t="str">
        <f ca="1">IF(data!$BY378=AO$1,data!$BW378,"")</f>
        <v/>
      </c>
      <c r="AP378" s="17" t="str">
        <f ca="1">IF(OR(data!$BX378=AO$1,data!$BY378=AO$1),data!$BW378,"")</f>
        <v/>
      </c>
      <c r="AQ378" s="16" t="str">
        <f ca="1">IF(data!$BX378=AR$1,data!$BW378,"")</f>
        <v/>
      </c>
      <c r="AR378" s="16" t="str">
        <f ca="1">IF(data!$BY378=AR$1,data!$BW378,"")</f>
        <v/>
      </c>
      <c r="AS378" s="16" t="str">
        <f ca="1">IF(OR(data!$BX378=AR$1,data!$BY378=AR$1),data!$BW378,"")</f>
        <v/>
      </c>
      <c r="AT378" s="17" t="str">
        <f ca="1">IF(data!$BX378=AU$1,data!$BW378,"")</f>
        <v/>
      </c>
      <c r="AU378" s="17" t="str">
        <f ca="1">IF(data!$BY378=AU$1,data!$BW378,"")</f>
        <v/>
      </c>
      <c r="AV378" s="17" t="str">
        <f ca="1">IF(OR(data!$BX378=AU$1,data!$BY378=AU$1),data!$BW378,"")</f>
        <v/>
      </c>
      <c r="AW378" s="16" t="str">
        <f ca="1">IF(data!$BX378=AX$1,data!$BW378,"")</f>
        <v/>
      </c>
      <c r="AX378" s="16" t="str">
        <f ca="1">IF(data!$BY378=AX$1,data!$BW378,"")</f>
        <v/>
      </c>
      <c r="AY378" s="16" t="str">
        <f ca="1">IF(OR(data!$BX378=AX$1,data!$BY378=AX$1),data!$BW378,"")</f>
        <v/>
      </c>
      <c r="AZ378" s="17" t="str">
        <f ca="1">IF(data!$BX378=BA$1,data!$BW378,"")</f>
        <v/>
      </c>
      <c r="BA378" s="17" t="str">
        <f ca="1">IF(data!$BY378=BA$1,data!$BW378,"")</f>
        <v/>
      </c>
      <c r="BB378" s="17" t="str">
        <f ca="1">IF(OR(data!$BX378=BA$1,data!$BY378=BA$1),data!$BW378,"")</f>
        <v/>
      </c>
      <c r="BC378" s="16" t="str">
        <f ca="1">IF(data!$BX378=BD$1,data!$BW378,"")</f>
        <v/>
      </c>
      <c r="BD378" s="16" t="str">
        <f ca="1">IF(data!$BY378=BD$1,data!$BW378,"")</f>
        <v/>
      </c>
      <c r="BE378" s="16" t="str">
        <f ca="1">IF(OR(data!$BX378=BD$1,data!$BY378=BD$1),data!$BW378,"")</f>
        <v/>
      </c>
      <c r="BF378" s="17" t="str">
        <f ca="1">IF(data!$BX378=BG$1,data!$BW378,"")</f>
        <v/>
      </c>
      <c r="BG378" s="17" t="str">
        <f ca="1">IF(data!$BY378=BG$1,data!$BW378,"")</f>
        <v/>
      </c>
      <c r="BH378" s="17" t="str">
        <f ca="1">IF(OR(data!$BX378=BG$1,data!$BY378=BG$1),data!$BW378,"")</f>
        <v/>
      </c>
      <c r="BI378" s="16" t="str">
        <f ca="1">IF(data!$BX378=BJ$1,data!$BW378,"")</f>
        <v/>
      </c>
      <c r="BJ378" s="16" t="str">
        <f ca="1">IF(data!$BY378=BJ$1,data!$BW378,"")</f>
        <v/>
      </c>
      <c r="BK378" s="16" t="str">
        <f ca="1">IF(OR(data!$BX378=BJ$1,data!$BY378=BJ$1),data!$BW378,"")</f>
        <v/>
      </c>
      <c r="BL378" s="17" t="str">
        <f ca="1">IF(data!$BX378=BM$1,data!$BW378,"")</f>
        <v/>
      </c>
      <c r="BM378" s="17" t="str">
        <f ca="1">IF(data!$BY378=BM$1,data!$BW378,"")</f>
        <v/>
      </c>
      <c r="BN378" s="17" t="str">
        <f ca="1">IF(OR(data!$BX378=BM$1,data!$BY378=BM$1),data!$BW378,"")</f>
        <v/>
      </c>
      <c r="BO378" s="16" t="str">
        <f ca="1">IF(data!$BX378=BP$1,data!$BW378,"")</f>
        <v/>
      </c>
      <c r="BP378" s="16" t="str">
        <f ca="1">IF(data!$BY378=BP$1,data!$BW378,"")</f>
        <v/>
      </c>
      <c r="BQ378" s="16" t="str">
        <f ca="1">IF(OR(data!$BX378=BP$1,data!$BY378=BP$1),data!$BW378,"")</f>
        <v/>
      </c>
      <c r="BR378" s="17" t="str">
        <f ca="1">IF(data!$BX378=BS$1,data!$BW378,"")</f>
        <v/>
      </c>
      <c r="BS378" s="17" t="str">
        <f ca="1">IF(data!$BY378=BS$1,data!$BW378,"")</f>
        <v/>
      </c>
      <c r="BT378" s="17" t="str">
        <f ca="1">IF(OR(data!$BX378=BS$1,data!$BY378=BS$1),data!$BW378,"")</f>
        <v/>
      </c>
    </row>
    <row r="379" spans="1:72" s="11" customFormat="1" x14ac:dyDescent="0.25">
      <c r="A379" s="16" t="str">
        <f ca="1">IF(data!$BX379=B$1,data!$BW379,"")</f>
        <v/>
      </c>
      <c r="B379" s="16" t="str">
        <f ca="1">IF(data!$BY379=B$1,data!$BW379,"")</f>
        <v/>
      </c>
      <c r="C379" s="16" t="str">
        <f ca="1">IF(OR(data!$BX379=B$1,data!$BY379=B$1),data!$BW379,"")</f>
        <v/>
      </c>
      <c r="D379" s="17" t="str">
        <f ca="1">IF(data!$BX379=E$1,data!$BW379,"")</f>
        <v/>
      </c>
      <c r="E379" s="17" t="str">
        <f ca="1">IF(data!$BY379=E$1,data!$BW379,"")</f>
        <v/>
      </c>
      <c r="F379" s="17" t="str">
        <f ca="1">IF(OR(data!$BX379=E$1,data!$BY379=E$1),data!$BW379,"")</f>
        <v/>
      </c>
      <c r="G379" s="16" t="str">
        <f ca="1">IF(data!$BX379=H$1,data!$BW379,"")</f>
        <v/>
      </c>
      <c r="H379" s="16" t="str">
        <f ca="1">IF(data!$BY379=H$1,data!$BW379,"")</f>
        <v/>
      </c>
      <c r="I379" s="16" t="str">
        <f ca="1">IF(OR(data!$BX379=H$1,data!$BY379=H$1),data!$BW379,"")</f>
        <v/>
      </c>
      <c r="J379" s="17" t="str">
        <f ca="1">IF(data!$BX379=K$1,data!$BW379,"")</f>
        <v/>
      </c>
      <c r="K379" s="17" t="str">
        <f ca="1">IF(data!$BY379=K$1,data!$BW379,"")</f>
        <v/>
      </c>
      <c r="L379" s="17" t="str">
        <f ca="1">IF(OR(data!$BX379=K$1,data!$BY379=K$1),data!$BW379,"")</f>
        <v/>
      </c>
      <c r="M379" s="16" t="str">
        <f ca="1">IF(data!$BX379=N$1,data!$BW379,"")</f>
        <v/>
      </c>
      <c r="N379" s="16" t="str">
        <f ca="1">IF(data!$BY379=N$1,data!$BW379,"")</f>
        <v/>
      </c>
      <c r="O379" s="16" t="str">
        <f ca="1">IF(OR(data!$BX379=N$1,data!$BY379=N$1),data!$BW379,"")</f>
        <v/>
      </c>
      <c r="P379" s="17" t="str">
        <f ca="1">IF(data!$BX379=Q$1,data!$BW379,"")</f>
        <v/>
      </c>
      <c r="Q379" s="17" t="str">
        <f ca="1">IF(data!$BY379=Q$1,data!$BW379,"")</f>
        <v/>
      </c>
      <c r="R379" s="17" t="str">
        <f ca="1">IF(OR(data!$BX379=Q$1,data!$BY379=Q$1),data!$BW379,"")</f>
        <v/>
      </c>
      <c r="S379" s="16" t="str">
        <f ca="1">IF(data!$BX379=T$1,data!$BW379,"")</f>
        <v/>
      </c>
      <c r="T379" s="16" t="str">
        <f ca="1">IF(data!$BY379=T$1,data!$BW379,"")</f>
        <v/>
      </c>
      <c r="U379" s="16" t="str">
        <f ca="1">IF(OR(data!$BX379=T$1,data!$BY379=T$1),data!$BW379,"")</f>
        <v/>
      </c>
      <c r="V379" s="17" t="str">
        <f ca="1">IF(data!$BX379=W$1,data!$BW379,"")</f>
        <v/>
      </c>
      <c r="W379" s="17" t="str">
        <f ca="1">IF(data!$BY379=W$1,data!$BW379,"")</f>
        <v/>
      </c>
      <c r="X379" s="17" t="str">
        <f ca="1">IF(OR(data!$BX379=W$1,data!$BY379=W$1),data!$BW379,"")</f>
        <v/>
      </c>
      <c r="Y379" s="16" t="str">
        <f ca="1">IF(data!$BX379=Z$1,data!$BW379,"")</f>
        <v/>
      </c>
      <c r="Z379" s="16" t="str">
        <f ca="1">IF(data!$BY379=Z$1,data!$BW379,"")</f>
        <v/>
      </c>
      <c r="AA379" s="16" t="str">
        <f ca="1">IF(OR(data!$BX379=Z$1,data!$BY379=Z$1),data!$BW379,"")</f>
        <v/>
      </c>
      <c r="AB379" s="17" t="str">
        <f ca="1">IF(data!$BX379=AC$1,data!$BW379,"")</f>
        <v/>
      </c>
      <c r="AC379" s="17" t="str">
        <f ca="1">IF(data!$BY379=AC$1,data!$BW379,"")</f>
        <v/>
      </c>
      <c r="AD379" s="17" t="str">
        <f ca="1">IF(OR(data!$BX379=AC$1,data!$BY379=AC$1),data!$BW379,"")</f>
        <v/>
      </c>
      <c r="AE379" s="16" t="str">
        <f ca="1">IF(data!$BX379=AF$1,data!$BW379,"")</f>
        <v/>
      </c>
      <c r="AF379" s="16" t="str">
        <f ca="1">IF(data!$BY379=AF$1,data!$BW379,"")</f>
        <v/>
      </c>
      <c r="AG379" s="16" t="str">
        <f ca="1">IF(OR(data!$BX379=AF$1,data!$BY379=AF$1),data!$BW379,"")</f>
        <v/>
      </c>
      <c r="AH379" s="17" t="str">
        <f ca="1">IF(data!$BX379=AI$1,data!$BW379,"")</f>
        <v/>
      </c>
      <c r="AI379" s="17" t="str">
        <f ca="1">IF(data!$BY379=AI$1,data!$BW379,"")</f>
        <v/>
      </c>
      <c r="AJ379" s="17" t="str">
        <f ca="1">IF(OR(data!$BX379=AI$1,data!$BY379=AI$1),data!$BW379,"")</f>
        <v/>
      </c>
      <c r="AK379" s="16" t="str">
        <f ca="1">IF(data!$BX379=AL$1,data!$BW379,"")</f>
        <v/>
      </c>
      <c r="AL379" s="16" t="str">
        <f ca="1">IF(data!$BY379=AL$1,data!$BW379,"")</f>
        <v/>
      </c>
      <c r="AM379" s="16" t="str">
        <f ca="1">IF(OR(data!$BX379=AL$1,data!$BY379=AL$1),data!$BW379,"")</f>
        <v/>
      </c>
      <c r="AN379" s="17" t="str">
        <f ca="1">IF(data!$BX379=AO$1,data!$BW379,"")</f>
        <v/>
      </c>
      <c r="AO379" s="17" t="str">
        <f ca="1">IF(data!$BY379=AO$1,data!$BW379,"")</f>
        <v/>
      </c>
      <c r="AP379" s="17" t="str">
        <f ca="1">IF(OR(data!$BX379=AO$1,data!$BY379=AO$1),data!$BW379,"")</f>
        <v/>
      </c>
      <c r="AQ379" s="16" t="str">
        <f ca="1">IF(data!$BX379=AR$1,data!$BW379,"")</f>
        <v/>
      </c>
      <c r="AR379" s="16" t="str">
        <f ca="1">IF(data!$BY379=AR$1,data!$BW379,"")</f>
        <v/>
      </c>
      <c r="AS379" s="16" t="str">
        <f ca="1">IF(OR(data!$BX379=AR$1,data!$BY379=AR$1),data!$BW379,"")</f>
        <v/>
      </c>
      <c r="AT379" s="17" t="str">
        <f ca="1">IF(data!$BX379=AU$1,data!$BW379,"")</f>
        <v/>
      </c>
      <c r="AU379" s="17" t="str">
        <f ca="1">IF(data!$BY379=AU$1,data!$BW379,"")</f>
        <v/>
      </c>
      <c r="AV379" s="17" t="str">
        <f ca="1">IF(OR(data!$BX379=AU$1,data!$BY379=AU$1),data!$BW379,"")</f>
        <v/>
      </c>
      <c r="AW379" s="16" t="str">
        <f ca="1">IF(data!$BX379=AX$1,data!$BW379,"")</f>
        <v/>
      </c>
      <c r="AX379" s="16" t="str">
        <f ca="1">IF(data!$BY379=AX$1,data!$BW379,"")</f>
        <v/>
      </c>
      <c r="AY379" s="16" t="str">
        <f ca="1">IF(OR(data!$BX379=AX$1,data!$BY379=AX$1),data!$BW379,"")</f>
        <v/>
      </c>
      <c r="AZ379" s="17" t="str">
        <f ca="1">IF(data!$BX379=BA$1,data!$BW379,"")</f>
        <v/>
      </c>
      <c r="BA379" s="17" t="str">
        <f ca="1">IF(data!$BY379=BA$1,data!$BW379,"")</f>
        <v/>
      </c>
      <c r="BB379" s="17" t="str">
        <f ca="1">IF(OR(data!$BX379=BA$1,data!$BY379=BA$1),data!$BW379,"")</f>
        <v/>
      </c>
      <c r="BC379" s="16" t="str">
        <f ca="1">IF(data!$BX379=BD$1,data!$BW379,"")</f>
        <v/>
      </c>
      <c r="BD379" s="16" t="str">
        <f ca="1">IF(data!$BY379=BD$1,data!$BW379,"")</f>
        <v/>
      </c>
      <c r="BE379" s="16" t="str">
        <f ca="1">IF(OR(data!$BX379=BD$1,data!$BY379=BD$1),data!$BW379,"")</f>
        <v/>
      </c>
      <c r="BF379" s="17" t="str">
        <f ca="1">IF(data!$BX379=BG$1,data!$BW379,"")</f>
        <v/>
      </c>
      <c r="BG379" s="17" t="str">
        <f ca="1">IF(data!$BY379=BG$1,data!$BW379,"")</f>
        <v/>
      </c>
      <c r="BH379" s="17" t="str">
        <f ca="1">IF(OR(data!$BX379=BG$1,data!$BY379=BG$1),data!$BW379,"")</f>
        <v/>
      </c>
      <c r="BI379" s="16" t="str">
        <f ca="1">IF(data!$BX379=BJ$1,data!$BW379,"")</f>
        <v/>
      </c>
      <c r="BJ379" s="16" t="str">
        <f ca="1">IF(data!$BY379=BJ$1,data!$BW379,"")</f>
        <v/>
      </c>
      <c r="BK379" s="16" t="str">
        <f ca="1">IF(OR(data!$BX379=BJ$1,data!$BY379=BJ$1),data!$BW379,"")</f>
        <v/>
      </c>
      <c r="BL379" s="17" t="str">
        <f ca="1">IF(data!$BX379=BM$1,data!$BW379,"")</f>
        <v/>
      </c>
      <c r="BM379" s="17" t="str">
        <f ca="1">IF(data!$BY379=BM$1,data!$BW379,"")</f>
        <v/>
      </c>
      <c r="BN379" s="17" t="str">
        <f ca="1">IF(OR(data!$BX379=BM$1,data!$BY379=BM$1),data!$BW379,"")</f>
        <v/>
      </c>
      <c r="BO379" s="16" t="str">
        <f ca="1">IF(data!$BX379=BP$1,data!$BW379,"")</f>
        <v/>
      </c>
      <c r="BP379" s="16" t="str">
        <f ca="1">IF(data!$BY379=BP$1,data!$BW379,"")</f>
        <v/>
      </c>
      <c r="BQ379" s="16" t="str">
        <f ca="1">IF(OR(data!$BX379=BP$1,data!$BY379=BP$1),data!$BW379,"")</f>
        <v/>
      </c>
      <c r="BR379" s="17" t="str">
        <f ca="1">IF(data!$BX379=BS$1,data!$BW379,"")</f>
        <v/>
      </c>
      <c r="BS379" s="17" t="str">
        <f ca="1">IF(data!$BY379=BS$1,data!$BW379,"")</f>
        <v/>
      </c>
      <c r="BT379" s="17" t="str">
        <f ca="1">IF(OR(data!$BX379=BS$1,data!$BY379=BS$1),data!$BW379,"")</f>
        <v/>
      </c>
    </row>
    <row r="380" spans="1:72" s="11" customFormat="1" x14ac:dyDescent="0.25">
      <c r="A380" s="16" t="str">
        <f ca="1">IF(data!$BX380=B$1,data!$BW380,"")</f>
        <v/>
      </c>
      <c r="B380" s="16" t="str">
        <f ca="1">IF(data!$BY380=B$1,data!$BW380,"")</f>
        <v/>
      </c>
      <c r="C380" s="16" t="str">
        <f ca="1">IF(OR(data!$BX380=B$1,data!$BY380=B$1),data!$BW380,"")</f>
        <v/>
      </c>
      <c r="D380" s="17" t="str">
        <f ca="1">IF(data!$BX380=E$1,data!$BW380,"")</f>
        <v/>
      </c>
      <c r="E380" s="17" t="str">
        <f ca="1">IF(data!$BY380=E$1,data!$BW380,"")</f>
        <v/>
      </c>
      <c r="F380" s="17" t="str">
        <f ca="1">IF(OR(data!$BX380=E$1,data!$BY380=E$1),data!$BW380,"")</f>
        <v/>
      </c>
      <c r="G380" s="16" t="str">
        <f ca="1">IF(data!$BX380=H$1,data!$BW380,"")</f>
        <v/>
      </c>
      <c r="H380" s="16" t="str">
        <f ca="1">IF(data!$BY380=H$1,data!$BW380,"")</f>
        <v/>
      </c>
      <c r="I380" s="16" t="str">
        <f ca="1">IF(OR(data!$BX380=H$1,data!$BY380=H$1),data!$BW380,"")</f>
        <v/>
      </c>
      <c r="J380" s="17" t="str">
        <f ca="1">IF(data!$BX380=K$1,data!$BW380,"")</f>
        <v/>
      </c>
      <c r="K380" s="17" t="str">
        <f ca="1">IF(data!$BY380=K$1,data!$BW380,"")</f>
        <v/>
      </c>
      <c r="L380" s="17" t="str">
        <f ca="1">IF(OR(data!$BX380=K$1,data!$BY380=K$1),data!$BW380,"")</f>
        <v/>
      </c>
      <c r="M380" s="16" t="str">
        <f ca="1">IF(data!$BX380=N$1,data!$BW380,"")</f>
        <v/>
      </c>
      <c r="N380" s="16" t="str">
        <f ca="1">IF(data!$BY380=N$1,data!$BW380,"")</f>
        <v/>
      </c>
      <c r="O380" s="16" t="str">
        <f ca="1">IF(OR(data!$BX380=N$1,data!$BY380=N$1),data!$BW380,"")</f>
        <v/>
      </c>
      <c r="P380" s="17" t="str">
        <f ca="1">IF(data!$BX380=Q$1,data!$BW380,"")</f>
        <v/>
      </c>
      <c r="Q380" s="17" t="str">
        <f ca="1">IF(data!$BY380=Q$1,data!$BW380,"")</f>
        <v/>
      </c>
      <c r="R380" s="17" t="str">
        <f ca="1">IF(OR(data!$BX380=Q$1,data!$BY380=Q$1),data!$BW380,"")</f>
        <v/>
      </c>
      <c r="S380" s="16" t="str">
        <f ca="1">IF(data!$BX380=T$1,data!$BW380,"")</f>
        <v/>
      </c>
      <c r="T380" s="16" t="str">
        <f ca="1">IF(data!$BY380=T$1,data!$BW380,"")</f>
        <v/>
      </c>
      <c r="U380" s="16" t="str">
        <f ca="1">IF(OR(data!$BX380=T$1,data!$BY380=T$1),data!$BW380,"")</f>
        <v/>
      </c>
      <c r="V380" s="17" t="str">
        <f ca="1">IF(data!$BX380=W$1,data!$BW380,"")</f>
        <v/>
      </c>
      <c r="W380" s="17" t="str">
        <f ca="1">IF(data!$BY380=W$1,data!$BW380,"")</f>
        <v/>
      </c>
      <c r="X380" s="17" t="str">
        <f ca="1">IF(OR(data!$BX380=W$1,data!$BY380=W$1),data!$BW380,"")</f>
        <v/>
      </c>
      <c r="Y380" s="16" t="str">
        <f ca="1">IF(data!$BX380=Z$1,data!$BW380,"")</f>
        <v/>
      </c>
      <c r="Z380" s="16" t="str">
        <f ca="1">IF(data!$BY380=Z$1,data!$BW380,"")</f>
        <v/>
      </c>
      <c r="AA380" s="16" t="str">
        <f ca="1">IF(OR(data!$BX380=Z$1,data!$BY380=Z$1),data!$BW380,"")</f>
        <v/>
      </c>
      <c r="AB380" s="17" t="str">
        <f ca="1">IF(data!$BX380=AC$1,data!$BW380,"")</f>
        <v/>
      </c>
      <c r="AC380" s="17" t="str">
        <f ca="1">IF(data!$BY380=AC$1,data!$BW380,"")</f>
        <v/>
      </c>
      <c r="AD380" s="17" t="str">
        <f ca="1">IF(OR(data!$BX380=AC$1,data!$BY380=AC$1),data!$BW380,"")</f>
        <v/>
      </c>
      <c r="AE380" s="16" t="str">
        <f ca="1">IF(data!$BX380=AF$1,data!$BW380,"")</f>
        <v/>
      </c>
      <c r="AF380" s="16" t="str">
        <f ca="1">IF(data!$BY380=AF$1,data!$BW380,"")</f>
        <v/>
      </c>
      <c r="AG380" s="16" t="str">
        <f ca="1">IF(OR(data!$BX380=AF$1,data!$BY380=AF$1),data!$BW380,"")</f>
        <v/>
      </c>
      <c r="AH380" s="17" t="str">
        <f ca="1">IF(data!$BX380=AI$1,data!$BW380,"")</f>
        <v/>
      </c>
      <c r="AI380" s="17" t="str">
        <f ca="1">IF(data!$BY380=AI$1,data!$BW380,"")</f>
        <v/>
      </c>
      <c r="AJ380" s="17" t="str">
        <f ca="1">IF(OR(data!$BX380=AI$1,data!$BY380=AI$1),data!$BW380,"")</f>
        <v/>
      </c>
      <c r="AK380" s="16" t="str">
        <f ca="1">IF(data!$BX380=AL$1,data!$BW380,"")</f>
        <v/>
      </c>
      <c r="AL380" s="16" t="str">
        <f ca="1">IF(data!$BY380=AL$1,data!$BW380,"")</f>
        <v/>
      </c>
      <c r="AM380" s="16" t="str">
        <f ca="1">IF(OR(data!$BX380=AL$1,data!$BY380=AL$1),data!$BW380,"")</f>
        <v/>
      </c>
      <c r="AN380" s="17" t="str">
        <f ca="1">IF(data!$BX380=AO$1,data!$BW380,"")</f>
        <v/>
      </c>
      <c r="AO380" s="17" t="str">
        <f ca="1">IF(data!$BY380=AO$1,data!$BW380,"")</f>
        <v/>
      </c>
      <c r="AP380" s="17" t="str">
        <f ca="1">IF(OR(data!$BX380=AO$1,data!$BY380=AO$1),data!$BW380,"")</f>
        <v/>
      </c>
      <c r="AQ380" s="16" t="str">
        <f ca="1">IF(data!$BX380=AR$1,data!$BW380,"")</f>
        <v/>
      </c>
      <c r="AR380" s="16" t="str">
        <f ca="1">IF(data!$BY380=AR$1,data!$BW380,"")</f>
        <v/>
      </c>
      <c r="AS380" s="16" t="str">
        <f ca="1">IF(OR(data!$BX380=AR$1,data!$BY380=AR$1),data!$BW380,"")</f>
        <v/>
      </c>
      <c r="AT380" s="17" t="str">
        <f ca="1">IF(data!$BX380=AU$1,data!$BW380,"")</f>
        <v/>
      </c>
      <c r="AU380" s="17" t="str">
        <f ca="1">IF(data!$BY380=AU$1,data!$BW380,"")</f>
        <v/>
      </c>
      <c r="AV380" s="17" t="str">
        <f ca="1">IF(OR(data!$BX380=AU$1,data!$BY380=AU$1),data!$BW380,"")</f>
        <v/>
      </c>
      <c r="AW380" s="16" t="str">
        <f ca="1">IF(data!$BX380=AX$1,data!$BW380,"")</f>
        <v/>
      </c>
      <c r="AX380" s="16" t="str">
        <f ca="1">IF(data!$BY380=AX$1,data!$BW380,"")</f>
        <v/>
      </c>
      <c r="AY380" s="16" t="str">
        <f ca="1">IF(OR(data!$BX380=AX$1,data!$BY380=AX$1),data!$BW380,"")</f>
        <v/>
      </c>
      <c r="AZ380" s="17" t="str">
        <f ca="1">IF(data!$BX380=BA$1,data!$BW380,"")</f>
        <v/>
      </c>
      <c r="BA380" s="17" t="str">
        <f ca="1">IF(data!$BY380=BA$1,data!$BW380,"")</f>
        <v/>
      </c>
      <c r="BB380" s="17" t="str">
        <f ca="1">IF(OR(data!$BX380=BA$1,data!$BY380=BA$1),data!$BW380,"")</f>
        <v/>
      </c>
      <c r="BC380" s="16" t="str">
        <f ca="1">IF(data!$BX380=BD$1,data!$BW380,"")</f>
        <v/>
      </c>
      <c r="BD380" s="16" t="str">
        <f ca="1">IF(data!$BY380=BD$1,data!$BW380,"")</f>
        <v/>
      </c>
      <c r="BE380" s="16" t="str">
        <f ca="1">IF(OR(data!$BX380=BD$1,data!$BY380=BD$1),data!$BW380,"")</f>
        <v/>
      </c>
      <c r="BF380" s="17" t="str">
        <f ca="1">IF(data!$BX380=BG$1,data!$BW380,"")</f>
        <v/>
      </c>
      <c r="BG380" s="17" t="str">
        <f ca="1">IF(data!$BY380=BG$1,data!$BW380,"")</f>
        <v/>
      </c>
      <c r="BH380" s="17" t="str">
        <f ca="1">IF(OR(data!$BX380=BG$1,data!$BY380=BG$1),data!$BW380,"")</f>
        <v/>
      </c>
      <c r="BI380" s="16" t="str">
        <f ca="1">IF(data!$BX380=BJ$1,data!$BW380,"")</f>
        <v/>
      </c>
      <c r="BJ380" s="16" t="str">
        <f ca="1">IF(data!$BY380=BJ$1,data!$BW380,"")</f>
        <v/>
      </c>
      <c r="BK380" s="16" t="str">
        <f ca="1">IF(OR(data!$BX380=BJ$1,data!$BY380=BJ$1),data!$BW380,"")</f>
        <v/>
      </c>
      <c r="BL380" s="17" t="str">
        <f ca="1">IF(data!$BX380=BM$1,data!$BW380,"")</f>
        <v/>
      </c>
      <c r="BM380" s="17" t="str">
        <f ca="1">IF(data!$BY380=BM$1,data!$BW380,"")</f>
        <v/>
      </c>
      <c r="BN380" s="17" t="str">
        <f ca="1">IF(OR(data!$BX380=BM$1,data!$BY380=BM$1),data!$BW380,"")</f>
        <v/>
      </c>
      <c r="BO380" s="16" t="str">
        <f ca="1">IF(data!$BX380=BP$1,data!$BW380,"")</f>
        <v/>
      </c>
      <c r="BP380" s="16" t="str">
        <f ca="1">IF(data!$BY380=BP$1,data!$BW380,"")</f>
        <v/>
      </c>
      <c r="BQ380" s="16" t="str">
        <f ca="1">IF(OR(data!$BX380=BP$1,data!$BY380=BP$1),data!$BW380,"")</f>
        <v/>
      </c>
      <c r="BR380" s="17" t="str">
        <f ca="1">IF(data!$BX380=BS$1,data!$BW380,"")</f>
        <v/>
      </c>
      <c r="BS380" s="17" t="str">
        <f ca="1">IF(data!$BY380=BS$1,data!$BW380,"")</f>
        <v/>
      </c>
      <c r="BT380" s="17" t="str">
        <f ca="1">IF(OR(data!$BX380=BS$1,data!$BY380=BS$1),data!$BW380,"")</f>
        <v/>
      </c>
    </row>
    <row r="381" spans="1:72" s="11" customFormat="1" x14ac:dyDescent="0.25">
      <c r="A381" s="16" t="str">
        <f ca="1">IF(data!$BX381=B$1,data!$BW381,"")</f>
        <v/>
      </c>
      <c r="B381" s="16" t="str">
        <f ca="1">IF(data!$BY381=B$1,data!$BW381,"")</f>
        <v/>
      </c>
      <c r="C381" s="16" t="str">
        <f ca="1">IF(OR(data!$BX381=B$1,data!$BY381=B$1),data!$BW381,"")</f>
        <v/>
      </c>
      <c r="D381" s="17" t="str">
        <f ca="1">IF(data!$BX381=E$1,data!$BW381,"")</f>
        <v/>
      </c>
      <c r="E381" s="17" t="str">
        <f ca="1">IF(data!$BY381=E$1,data!$BW381,"")</f>
        <v/>
      </c>
      <c r="F381" s="17" t="str">
        <f ca="1">IF(OR(data!$BX381=E$1,data!$BY381=E$1),data!$BW381,"")</f>
        <v/>
      </c>
      <c r="G381" s="16" t="str">
        <f ca="1">IF(data!$BX381=H$1,data!$BW381,"")</f>
        <v/>
      </c>
      <c r="H381" s="16" t="str">
        <f ca="1">IF(data!$BY381=H$1,data!$BW381,"")</f>
        <v/>
      </c>
      <c r="I381" s="16" t="str">
        <f ca="1">IF(OR(data!$BX381=H$1,data!$BY381=H$1),data!$BW381,"")</f>
        <v/>
      </c>
      <c r="J381" s="17" t="str">
        <f ca="1">IF(data!$BX381=K$1,data!$BW381,"")</f>
        <v/>
      </c>
      <c r="K381" s="17" t="str">
        <f ca="1">IF(data!$BY381=K$1,data!$BW381,"")</f>
        <v/>
      </c>
      <c r="L381" s="17" t="str">
        <f ca="1">IF(OR(data!$BX381=K$1,data!$BY381=K$1),data!$BW381,"")</f>
        <v/>
      </c>
      <c r="M381" s="16" t="str">
        <f ca="1">IF(data!$BX381=N$1,data!$BW381,"")</f>
        <v/>
      </c>
      <c r="N381" s="16" t="str">
        <f ca="1">IF(data!$BY381=N$1,data!$BW381,"")</f>
        <v/>
      </c>
      <c r="O381" s="16" t="str">
        <f ca="1">IF(OR(data!$BX381=N$1,data!$BY381=N$1),data!$BW381,"")</f>
        <v/>
      </c>
      <c r="P381" s="17" t="str">
        <f ca="1">IF(data!$BX381=Q$1,data!$BW381,"")</f>
        <v/>
      </c>
      <c r="Q381" s="17" t="str">
        <f ca="1">IF(data!$BY381=Q$1,data!$BW381,"")</f>
        <v/>
      </c>
      <c r="R381" s="17" t="str">
        <f ca="1">IF(OR(data!$BX381=Q$1,data!$BY381=Q$1),data!$BW381,"")</f>
        <v/>
      </c>
      <c r="S381" s="16" t="str">
        <f ca="1">IF(data!$BX381=T$1,data!$BW381,"")</f>
        <v/>
      </c>
      <c r="T381" s="16" t="str">
        <f ca="1">IF(data!$BY381=T$1,data!$BW381,"")</f>
        <v/>
      </c>
      <c r="U381" s="16" t="str">
        <f ca="1">IF(OR(data!$BX381=T$1,data!$BY381=T$1),data!$BW381,"")</f>
        <v/>
      </c>
      <c r="V381" s="17" t="str">
        <f ca="1">IF(data!$BX381=W$1,data!$BW381,"")</f>
        <v/>
      </c>
      <c r="W381" s="17" t="str">
        <f ca="1">IF(data!$BY381=W$1,data!$BW381,"")</f>
        <v/>
      </c>
      <c r="X381" s="17" t="str">
        <f ca="1">IF(OR(data!$BX381=W$1,data!$BY381=W$1),data!$BW381,"")</f>
        <v/>
      </c>
      <c r="Y381" s="16" t="str">
        <f ca="1">IF(data!$BX381=Z$1,data!$BW381,"")</f>
        <v/>
      </c>
      <c r="Z381" s="16" t="str">
        <f ca="1">IF(data!$BY381=Z$1,data!$BW381,"")</f>
        <v/>
      </c>
      <c r="AA381" s="16" t="str">
        <f ca="1">IF(OR(data!$BX381=Z$1,data!$BY381=Z$1),data!$BW381,"")</f>
        <v/>
      </c>
      <c r="AB381" s="17" t="str">
        <f ca="1">IF(data!$BX381=AC$1,data!$BW381,"")</f>
        <v/>
      </c>
      <c r="AC381" s="17" t="str">
        <f ca="1">IF(data!$BY381=AC$1,data!$BW381,"")</f>
        <v/>
      </c>
      <c r="AD381" s="17" t="str">
        <f ca="1">IF(OR(data!$BX381=AC$1,data!$BY381=AC$1),data!$BW381,"")</f>
        <v/>
      </c>
      <c r="AE381" s="16" t="str">
        <f ca="1">IF(data!$BX381=AF$1,data!$BW381,"")</f>
        <v/>
      </c>
      <c r="AF381" s="16" t="str">
        <f ca="1">IF(data!$BY381=AF$1,data!$BW381,"")</f>
        <v/>
      </c>
      <c r="AG381" s="16" t="str">
        <f ca="1">IF(OR(data!$BX381=AF$1,data!$BY381=AF$1),data!$BW381,"")</f>
        <v/>
      </c>
      <c r="AH381" s="17" t="str">
        <f ca="1">IF(data!$BX381=AI$1,data!$BW381,"")</f>
        <v/>
      </c>
      <c r="AI381" s="17" t="str">
        <f ca="1">IF(data!$BY381=AI$1,data!$BW381,"")</f>
        <v/>
      </c>
      <c r="AJ381" s="17" t="str">
        <f ca="1">IF(OR(data!$BX381=AI$1,data!$BY381=AI$1),data!$BW381,"")</f>
        <v/>
      </c>
      <c r="AK381" s="16" t="str">
        <f ca="1">IF(data!$BX381=AL$1,data!$BW381,"")</f>
        <v/>
      </c>
      <c r="AL381" s="16" t="str">
        <f ca="1">IF(data!$BY381=AL$1,data!$BW381,"")</f>
        <v/>
      </c>
      <c r="AM381" s="16" t="str">
        <f ca="1">IF(OR(data!$BX381=AL$1,data!$BY381=AL$1),data!$BW381,"")</f>
        <v/>
      </c>
      <c r="AN381" s="17" t="str">
        <f ca="1">IF(data!$BX381=AO$1,data!$BW381,"")</f>
        <v/>
      </c>
      <c r="AO381" s="17" t="str">
        <f ca="1">IF(data!$BY381=AO$1,data!$BW381,"")</f>
        <v/>
      </c>
      <c r="AP381" s="17" t="str">
        <f ca="1">IF(OR(data!$BX381=AO$1,data!$BY381=AO$1),data!$BW381,"")</f>
        <v/>
      </c>
      <c r="AQ381" s="16" t="str">
        <f ca="1">IF(data!$BX381=AR$1,data!$BW381,"")</f>
        <v/>
      </c>
      <c r="AR381" s="16" t="str">
        <f ca="1">IF(data!$BY381=AR$1,data!$BW381,"")</f>
        <v/>
      </c>
      <c r="AS381" s="16" t="str">
        <f ca="1">IF(OR(data!$BX381=AR$1,data!$BY381=AR$1),data!$BW381,"")</f>
        <v/>
      </c>
      <c r="AT381" s="17" t="str">
        <f ca="1">IF(data!$BX381=AU$1,data!$BW381,"")</f>
        <v/>
      </c>
      <c r="AU381" s="17" t="str">
        <f ca="1">IF(data!$BY381=AU$1,data!$BW381,"")</f>
        <v/>
      </c>
      <c r="AV381" s="17" t="str">
        <f ca="1">IF(OR(data!$BX381=AU$1,data!$BY381=AU$1),data!$BW381,"")</f>
        <v/>
      </c>
      <c r="AW381" s="16" t="str">
        <f ca="1">IF(data!$BX381=AX$1,data!$BW381,"")</f>
        <v/>
      </c>
      <c r="AX381" s="16" t="str">
        <f ca="1">IF(data!$BY381=AX$1,data!$BW381,"")</f>
        <v/>
      </c>
      <c r="AY381" s="16" t="str">
        <f ca="1">IF(OR(data!$BX381=AX$1,data!$BY381=AX$1),data!$BW381,"")</f>
        <v/>
      </c>
      <c r="AZ381" s="17" t="str">
        <f ca="1">IF(data!$BX381=BA$1,data!$BW381,"")</f>
        <v/>
      </c>
      <c r="BA381" s="17" t="str">
        <f ca="1">IF(data!$BY381=BA$1,data!$BW381,"")</f>
        <v/>
      </c>
      <c r="BB381" s="17" t="str">
        <f ca="1">IF(OR(data!$BX381=BA$1,data!$BY381=BA$1),data!$BW381,"")</f>
        <v/>
      </c>
      <c r="BC381" s="16" t="str">
        <f ca="1">IF(data!$BX381=BD$1,data!$BW381,"")</f>
        <v/>
      </c>
      <c r="BD381" s="16" t="str">
        <f ca="1">IF(data!$BY381=BD$1,data!$BW381,"")</f>
        <v/>
      </c>
      <c r="BE381" s="16" t="str">
        <f ca="1">IF(OR(data!$BX381=BD$1,data!$BY381=BD$1),data!$BW381,"")</f>
        <v/>
      </c>
      <c r="BF381" s="17" t="str">
        <f ca="1">IF(data!$BX381=BG$1,data!$BW381,"")</f>
        <v/>
      </c>
      <c r="BG381" s="17" t="str">
        <f ca="1">IF(data!$BY381=BG$1,data!$BW381,"")</f>
        <v/>
      </c>
      <c r="BH381" s="17" t="str">
        <f ca="1">IF(OR(data!$BX381=BG$1,data!$BY381=BG$1),data!$BW381,"")</f>
        <v/>
      </c>
      <c r="BI381" s="16" t="str">
        <f ca="1">IF(data!$BX381=BJ$1,data!$BW381,"")</f>
        <v/>
      </c>
      <c r="BJ381" s="16" t="str">
        <f ca="1">IF(data!$BY381=BJ$1,data!$BW381,"")</f>
        <v/>
      </c>
      <c r="BK381" s="16" t="str">
        <f ca="1">IF(OR(data!$BX381=BJ$1,data!$BY381=BJ$1),data!$BW381,"")</f>
        <v/>
      </c>
      <c r="BL381" s="17" t="str">
        <f ca="1">IF(data!$BX381=BM$1,data!$BW381,"")</f>
        <v/>
      </c>
      <c r="BM381" s="17" t="str">
        <f ca="1">IF(data!$BY381=BM$1,data!$BW381,"")</f>
        <v/>
      </c>
      <c r="BN381" s="17" t="str">
        <f ca="1">IF(OR(data!$BX381=BM$1,data!$BY381=BM$1),data!$BW381,"")</f>
        <v/>
      </c>
      <c r="BO381" s="16" t="str">
        <f ca="1">IF(data!$BX381=BP$1,data!$BW381,"")</f>
        <v/>
      </c>
      <c r="BP381" s="16" t="str">
        <f ca="1">IF(data!$BY381=BP$1,data!$BW381,"")</f>
        <v/>
      </c>
      <c r="BQ381" s="16" t="str">
        <f ca="1">IF(OR(data!$BX381=BP$1,data!$BY381=BP$1),data!$BW381,"")</f>
        <v/>
      </c>
      <c r="BR381" s="17" t="str">
        <f ca="1">IF(data!$BX381=BS$1,data!$BW381,"")</f>
        <v/>
      </c>
      <c r="BS381" s="17" t="str">
        <f ca="1">IF(data!$BY381=BS$1,data!$BW381,"")</f>
        <v/>
      </c>
      <c r="BT381" s="17" t="str">
        <f ca="1">IF(OR(data!$BX381=BS$1,data!$BY381=BS$1),data!$BW381,"")</f>
        <v/>
      </c>
    </row>
    <row r="382" spans="1:72" s="11" customFormat="1" x14ac:dyDescent="0.25">
      <c r="A382" s="16" t="str">
        <f ca="1">IF(data!$BX382=B$1,data!$BW382,"")</f>
        <v/>
      </c>
      <c r="B382" s="16" t="str">
        <f ca="1">IF(data!$BY382=B$1,data!$BW382,"")</f>
        <v/>
      </c>
      <c r="C382" s="16" t="str">
        <f ca="1">IF(OR(data!$BX382=B$1,data!$BY382=B$1),data!$BW382,"")</f>
        <v/>
      </c>
      <c r="D382" s="17" t="str">
        <f ca="1">IF(data!$BX382=E$1,data!$BW382,"")</f>
        <v/>
      </c>
      <c r="E382" s="17" t="str">
        <f ca="1">IF(data!$BY382=E$1,data!$BW382,"")</f>
        <v/>
      </c>
      <c r="F382" s="17" t="str">
        <f ca="1">IF(OR(data!$BX382=E$1,data!$BY382=E$1),data!$BW382,"")</f>
        <v/>
      </c>
      <c r="G382" s="16" t="str">
        <f ca="1">IF(data!$BX382=H$1,data!$BW382,"")</f>
        <v/>
      </c>
      <c r="H382" s="16" t="str">
        <f ca="1">IF(data!$BY382=H$1,data!$BW382,"")</f>
        <v/>
      </c>
      <c r="I382" s="16" t="str">
        <f ca="1">IF(OR(data!$BX382=H$1,data!$BY382=H$1),data!$BW382,"")</f>
        <v/>
      </c>
      <c r="J382" s="17" t="str">
        <f ca="1">IF(data!$BX382=K$1,data!$BW382,"")</f>
        <v/>
      </c>
      <c r="K382" s="17" t="str">
        <f ca="1">IF(data!$BY382=K$1,data!$BW382,"")</f>
        <v/>
      </c>
      <c r="L382" s="17" t="str">
        <f ca="1">IF(OR(data!$BX382=K$1,data!$BY382=K$1),data!$BW382,"")</f>
        <v/>
      </c>
      <c r="M382" s="16" t="str">
        <f ca="1">IF(data!$BX382=N$1,data!$BW382,"")</f>
        <v/>
      </c>
      <c r="N382" s="16" t="str">
        <f ca="1">IF(data!$BY382=N$1,data!$BW382,"")</f>
        <v/>
      </c>
      <c r="O382" s="16" t="str">
        <f ca="1">IF(OR(data!$BX382=N$1,data!$BY382=N$1),data!$BW382,"")</f>
        <v/>
      </c>
      <c r="P382" s="17" t="str">
        <f ca="1">IF(data!$BX382=Q$1,data!$BW382,"")</f>
        <v/>
      </c>
      <c r="Q382" s="17" t="str">
        <f ca="1">IF(data!$BY382=Q$1,data!$BW382,"")</f>
        <v/>
      </c>
      <c r="R382" s="17" t="str">
        <f ca="1">IF(OR(data!$BX382=Q$1,data!$BY382=Q$1),data!$BW382,"")</f>
        <v/>
      </c>
      <c r="S382" s="16" t="str">
        <f ca="1">IF(data!$BX382=T$1,data!$BW382,"")</f>
        <v/>
      </c>
      <c r="T382" s="16" t="str">
        <f ca="1">IF(data!$BY382=T$1,data!$BW382,"")</f>
        <v/>
      </c>
      <c r="U382" s="16" t="str">
        <f ca="1">IF(OR(data!$BX382=T$1,data!$BY382=T$1),data!$BW382,"")</f>
        <v/>
      </c>
      <c r="V382" s="17" t="str">
        <f ca="1">IF(data!$BX382=W$1,data!$BW382,"")</f>
        <v/>
      </c>
      <c r="W382" s="17" t="str">
        <f ca="1">IF(data!$BY382=W$1,data!$BW382,"")</f>
        <v/>
      </c>
      <c r="X382" s="17" t="str">
        <f ca="1">IF(OR(data!$BX382=W$1,data!$BY382=W$1),data!$BW382,"")</f>
        <v/>
      </c>
      <c r="Y382" s="16" t="str">
        <f ca="1">IF(data!$BX382=Z$1,data!$BW382,"")</f>
        <v/>
      </c>
      <c r="Z382" s="16" t="str">
        <f ca="1">IF(data!$BY382=Z$1,data!$BW382,"")</f>
        <v/>
      </c>
      <c r="AA382" s="16" t="str">
        <f ca="1">IF(OR(data!$BX382=Z$1,data!$BY382=Z$1),data!$BW382,"")</f>
        <v/>
      </c>
      <c r="AB382" s="17" t="str">
        <f ca="1">IF(data!$BX382=AC$1,data!$BW382,"")</f>
        <v/>
      </c>
      <c r="AC382" s="17" t="str">
        <f ca="1">IF(data!$BY382=AC$1,data!$BW382,"")</f>
        <v/>
      </c>
      <c r="AD382" s="17" t="str">
        <f ca="1">IF(OR(data!$BX382=AC$1,data!$BY382=AC$1),data!$BW382,"")</f>
        <v/>
      </c>
      <c r="AE382" s="16" t="str">
        <f ca="1">IF(data!$BX382=AF$1,data!$BW382,"")</f>
        <v/>
      </c>
      <c r="AF382" s="16" t="str">
        <f ca="1">IF(data!$BY382=AF$1,data!$BW382,"")</f>
        <v/>
      </c>
      <c r="AG382" s="16" t="str">
        <f ca="1">IF(OR(data!$BX382=AF$1,data!$BY382=AF$1),data!$BW382,"")</f>
        <v/>
      </c>
      <c r="AH382" s="17" t="str">
        <f ca="1">IF(data!$BX382=AI$1,data!$BW382,"")</f>
        <v/>
      </c>
      <c r="AI382" s="17" t="str">
        <f ca="1">IF(data!$BY382=AI$1,data!$BW382,"")</f>
        <v/>
      </c>
      <c r="AJ382" s="17" t="str">
        <f ca="1">IF(OR(data!$BX382=AI$1,data!$BY382=AI$1),data!$BW382,"")</f>
        <v/>
      </c>
      <c r="AK382" s="16" t="str">
        <f ca="1">IF(data!$BX382=AL$1,data!$BW382,"")</f>
        <v/>
      </c>
      <c r="AL382" s="16" t="str">
        <f ca="1">IF(data!$BY382=AL$1,data!$BW382,"")</f>
        <v/>
      </c>
      <c r="AM382" s="16" t="str">
        <f ca="1">IF(OR(data!$BX382=AL$1,data!$BY382=AL$1),data!$BW382,"")</f>
        <v/>
      </c>
      <c r="AN382" s="17" t="str">
        <f ca="1">IF(data!$BX382=AO$1,data!$BW382,"")</f>
        <v/>
      </c>
      <c r="AO382" s="17" t="str">
        <f ca="1">IF(data!$BY382=AO$1,data!$BW382,"")</f>
        <v/>
      </c>
      <c r="AP382" s="17" t="str">
        <f ca="1">IF(OR(data!$BX382=AO$1,data!$BY382=AO$1),data!$BW382,"")</f>
        <v/>
      </c>
      <c r="AQ382" s="16" t="str">
        <f ca="1">IF(data!$BX382=AR$1,data!$BW382,"")</f>
        <v/>
      </c>
      <c r="AR382" s="16" t="str">
        <f ca="1">IF(data!$BY382=AR$1,data!$BW382,"")</f>
        <v/>
      </c>
      <c r="AS382" s="16" t="str">
        <f ca="1">IF(OR(data!$BX382=AR$1,data!$BY382=AR$1),data!$BW382,"")</f>
        <v/>
      </c>
      <c r="AT382" s="17" t="str">
        <f ca="1">IF(data!$BX382=AU$1,data!$BW382,"")</f>
        <v/>
      </c>
      <c r="AU382" s="17" t="str">
        <f ca="1">IF(data!$BY382=AU$1,data!$BW382,"")</f>
        <v/>
      </c>
      <c r="AV382" s="17" t="str">
        <f ca="1">IF(OR(data!$BX382=AU$1,data!$BY382=AU$1),data!$BW382,"")</f>
        <v/>
      </c>
      <c r="AW382" s="16" t="str">
        <f ca="1">IF(data!$BX382=AX$1,data!$BW382,"")</f>
        <v/>
      </c>
      <c r="AX382" s="16" t="str">
        <f ca="1">IF(data!$BY382=AX$1,data!$BW382,"")</f>
        <v/>
      </c>
      <c r="AY382" s="16" t="str">
        <f ca="1">IF(OR(data!$BX382=AX$1,data!$BY382=AX$1),data!$BW382,"")</f>
        <v/>
      </c>
      <c r="AZ382" s="17" t="str">
        <f ca="1">IF(data!$BX382=BA$1,data!$BW382,"")</f>
        <v/>
      </c>
      <c r="BA382" s="17" t="str">
        <f ca="1">IF(data!$BY382=BA$1,data!$BW382,"")</f>
        <v/>
      </c>
      <c r="BB382" s="17" t="str">
        <f ca="1">IF(OR(data!$BX382=BA$1,data!$BY382=BA$1),data!$BW382,"")</f>
        <v/>
      </c>
      <c r="BC382" s="16" t="str">
        <f ca="1">IF(data!$BX382=BD$1,data!$BW382,"")</f>
        <v/>
      </c>
      <c r="BD382" s="16" t="str">
        <f ca="1">IF(data!$BY382=BD$1,data!$BW382,"")</f>
        <v/>
      </c>
      <c r="BE382" s="16" t="str">
        <f ca="1">IF(OR(data!$BX382=BD$1,data!$BY382=BD$1),data!$BW382,"")</f>
        <v/>
      </c>
      <c r="BF382" s="17" t="str">
        <f ca="1">IF(data!$BX382=BG$1,data!$BW382,"")</f>
        <v/>
      </c>
      <c r="BG382" s="17" t="str">
        <f ca="1">IF(data!$BY382=BG$1,data!$BW382,"")</f>
        <v/>
      </c>
      <c r="BH382" s="17" t="str">
        <f ca="1">IF(OR(data!$BX382=BG$1,data!$BY382=BG$1),data!$BW382,"")</f>
        <v/>
      </c>
      <c r="BI382" s="16" t="str">
        <f ca="1">IF(data!$BX382=BJ$1,data!$BW382,"")</f>
        <v/>
      </c>
      <c r="BJ382" s="16" t="str">
        <f ca="1">IF(data!$BY382=BJ$1,data!$BW382,"")</f>
        <v/>
      </c>
      <c r="BK382" s="16" t="str">
        <f ca="1">IF(OR(data!$BX382=BJ$1,data!$BY382=BJ$1),data!$BW382,"")</f>
        <v/>
      </c>
      <c r="BL382" s="17" t="str">
        <f ca="1">IF(data!$BX382=BM$1,data!$BW382,"")</f>
        <v/>
      </c>
      <c r="BM382" s="17" t="str">
        <f ca="1">IF(data!$BY382=BM$1,data!$BW382,"")</f>
        <v/>
      </c>
      <c r="BN382" s="17" t="str">
        <f ca="1">IF(OR(data!$BX382=BM$1,data!$BY382=BM$1),data!$BW382,"")</f>
        <v/>
      </c>
      <c r="BO382" s="16" t="str">
        <f ca="1">IF(data!$BX382=BP$1,data!$BW382,"")</f>
        <v/>
      </c>
      <c r="BP382" s="16" t="str">
        <f ca="1">IF(data!$BY382=BP$1,data!$BW382,"")</f>
        <v/>
      </c>
      <c r="BQ382" s="16" t="str">
        <f ca="1">IF(OR(data!$BX382=BP$1,data!$BY382=BP$1),data!$BW382,"")</f>
        <v/>
      </c>
      <c r="BR382" s="17" t="str">
        <f ca="1">IF(data!$BX382=BS$1,data!$BW382,"")</f>
        <v/>
      </c>
      <c r="BS382" s="17" t="str">
        <f ca="1">IF(data!$BY382=BS$1,data!$BW382,"")</f>
        <v/>
      </c>
      <c r="BT382" s="17" t="str">
        <f ca="1">IF(OR(data!$BX382=BS$1,data!$BY382=BS$1),data!$BW382,"")</f>
        <v/>
      </c>
    </row>
    <row r="383" spans="1:72" s="11" customFormat="1" x14ac:dyDescent="0.25">
      <c r="A383" s="16" t="str">
        <f ca="1">IF(data!$BX383=B$1,data!$BW383,"")</f>
        <v/>
      </c>
      <c r="B383" s="16" t="str">
        <f ca="1">IF(data!$BY383=B$1,data!$BW383,"")</f>
        <v/>
      </c>
      <c r="C383" s="16" t="str">
        <f ca="1">IF(OR(data!$BX383=B$1,data!$BY383=B$1),data!$BW383,"")</f>
        <v/>
      </c>
      <c r="D383" s="17" t="str">
        <f ca="1">IF(data!$BX383=E$1,data!$BW383,"")</f>
        <v/>
      </c>
      <c r="E383" s="17" t="str">
        <f ca="1">IF(data!$BY383=E$1,data!$BW383,"")</f>
        <v/>
      </c>
      <c r="F383" s="17" t="str">
        <f ca="1">IF(OR(data!$BX383=E$1,data!$BY383=E$1),data!$BW383,"")</f>
        <v/>
      </c>
      <c r="G383" s="16" t="str">
        <f ca="1">IF(data!$BX383=H$1,data!$BW383,"")</f>
        <v/>
      </c>
      <c r="H383" s="16" t="str">
        <f ca="1">IF(data!$BY383=H$1,data!$BW383,"")</f>
        <v/>
      </c>
      <c r="I383" s="16" t="str">
        <f ca="1">IF(OR(data!$BX383=H$1,data!$BY383=H$1),data!$BW383,"")</f>
        <v/>
      </c>
      <c r="J383" s="17" t="str">
        <f ca="1">IF(data!$BX383=K$1,data!$BW383,"")</f>
        <v/>
      </c>
      <c r="K383" s="17" t="str">
        <f ca="1">IF(data!$BY383=K$1,data!$BW383,"")</f>
        <v/>
      </c>
      <c r="L383" s="17" t="str">
        <f ca="1">IF(OR(data!$BX383=K$1,data!$BY383=K$1),data!$BW383,"")</f>
        <v/>
      </c>
      <c r="M383" s="16" t="str">
        <f ca="1">IF(data!$BX383=N$1,data!$BW383,"")</f>
        <v/>
      </c>
      <c r="N383" s="16" t="str">
        <f ca="1">IF(data!$BY383=N$1,data!$BW383,"")</f>
        <v/>
      </c>
      <c r="O383" s="16" t="str">
        <f ca="1">IF(OR(data!$BX383=N$1,data!$BY383=N$1),data!$BW383,"")</f>
        <v/>
      </c>
      <c r="P383" s="17" t="str">
        <f ca="1">IF(data!$BX383=Q$1,data!$BW383,"")</f>
        <v/>
      </c>
      <c r="Q383" s="17" t="str">
        <f ca="1">IF(data!$BY383=Q$1,data!$BW383,"")</f>
        <v/>
      </c>
      <c r="R383" s="17" t="str">
        <f ca="1">IF(OR(data!$BX383=Q$1,data!$BY383=Q$1),data!$BW383,"")</f>
        <v/>
      </c>
      <c r="S383" s="16" t="str">
        <f ca="1">IF(data!$BX383=T$1,data!$BW383,"")</f>
        <v/>
      </c>
      <c r="T383" s="16" t="str">
        <f ca="1">IF(data!$BY383=T$1,data!$BW383,"")</f>
        <v/>
      </c>
      <c r="U383" s="16" t="str">
        <f ca="1">IF(OR(data!$BX383=T$1,data!$BY383=T$1),data!$BW383,"")</f>
        <v/>
      </c>
      <c r="V383" s="17" t="str">
        <f ca="1">IF(data!$BX383=W$1,data!$BW383,"")</f>
        <v/>
      </c>
      <c r="W383" s="17" t="str">
        <f ca="1">IF(data!$BY383=W$1,data!$BW383,"")</f>
        <v/>
      </c>
      <c r="X383" s="17" t="str">
        <f ca="1">IF(OR(data!$BX383=W$1,data!$BY383=W$1),data!$BW383,"")</f>
        <v/>
      </c>
      <c r="Y383" s="16" t="str">
        <f ca="1">IF(data!$BX383=Z$1,data!$BW383,"")</f>
        <v/>
      </c>
      <c r="Z383" s="16" t="str">
        <f ca="1">IF(data!$BY383=Z$1,data!$BW383,"")</f>
        <v/>
      </c>
      <c r="AA383" s="16" t="str">
        <f ca="1">IF(OR(data!$BX383=Z$1,data!$BY383=Z$1),data!$BW383,"")</f>
        <v/>
      </c>
      <c r="AB383" s="17" t="str">
        <f ca="1">IF(data!$BX383=AC$1,data!$BW383,"")</f>
        <v/>
      </c>
      <c r="AC383" s="17" t="str">
        <f ca="1">IF(data!$BY383=AC$1,data!$BW383,"")</f>
        <v/>
      </c>
      <c r="AD383" s="17" t="str">
        <f ca="1">IF(OR(data!$BX383=AC$1,data!$BY383=AC$1),data!$BW383,"")</f>
        <v/>
      </c>
      <c r="AE383" s="16" t="str">
        <f ca="1">IF(data!$BX383=AF$1,data!$BW383,"")</f>
        <v/>
      </c>
      <c r="AF383" s="16" t="str">
        <f ca="1">IF(data!$BY383=AF$1,data!$BW383,"")</f>
        <v/>
      </c>
      <c r="AG383" s="16" t="str">
        <f ca="1">IF(OR(data!$BX383=AF$1,data!$BY383=AF$1),data!$BW383,"")</f>
        <v/>
      </c>
      <c r="AH383" s="17" t="str">
        <f ca="1">IF(data!$BX383=AI$1,data!$BW383,"")</f>
        <v/>
      </c>
      <c r="AI383" s="17" t="str">
        <f ca="1">IF(data!$BY383=AI$1,data!$BW383,"")</f>
        <v/>
      </c>
      <c r="AJ383" s="17" t="str">
        <f ca="1">IF(OR(data!$BX383=AI$1,data!$BY383=AI$1),data!$BW383,"")</f>
        <v/>
      </c>
      <c r="AK383" s="16" t="str">
        <f ca="1">IF(data!$BX383=AL$1,data!$BW383,"")</f>
        <v/>
      </c>
      <c r="AL383" s="16" t="str">
        <f ca="1">IF(data!$BY383=AL$1,data!$BW383,"")</f>
        <v/>
      </c>
      <c r="AM383" s="16" t="str">
        <f ca="1">IF(OR(data!$BX383=AL$1,data!$BY383=AL$1),data!$BW383,"")</f>
        <v/>
      </c>
      <c r="AN383" s="17" t="str">
        <f ca="1">IF(data!$BX383=AO$1,data!$BW383,"")</f>
        <v/>
      </c>
      <c r="AO383" s="17" t="str">
        <f ca="1">IF(data!$BY383=AO$1,data!$BW383,"")</f>
        <v/>
      </c>
      <c r="AP383" s="17" t="str">
        <f ca="1">IF(OR(data!$BX383=AO$1,data!$BY383=AO$1),data!$BW383,"")</f>
        <v/>
      </c>
      <c r="AQ383" s="16" t="str">
        <f ca="1">IF(data!$BX383=AR$1,data!$BW383,"")</f>
        <v/>
      </c>
      <c r="AR383" s="16" t="str">
        <f ca="1">IF(data!$BY383=AR$1,data!$BW383,"")</f>
        <v/>
      </c>
      <c r="AS383" s="16" t="str">
        <f ca="1">IF(OR(data!$BX383=AR$1,data!$BY383=AR$1),data!$BW383,"")</f>
        <v/>
      </c>
      <c r="AT383" s="17" t="str">
        <f ca="1">IF(data!$BX383=AU$1,data!$BW383,"")</f>
        <v/>
      </c>
      <c r="AU383" s="17" t="str">
        <f ca="1">IF(data!$BY383=AU$1,data!$BW383,"")</f>
        <v/>
      </c>
      <c r="AV383" s="17" t="str">
        <f ca="1">IF(OR(data!$BX383=AU$1,data!$BY383=AU$1),data!$BW383,"")</f>
        <v/>
      </c>
      <c r="AW383" s="16" t="str">
        <f ca="1">IF(data!$BX383=AX$1,data!$BW383,"")</f>
        <v/>
      </c>
      <c r="AX383" s="16" t="str">
        <f ca="1">IF(data!$BY383=AX$1,data!$BW383,"")</f>
        <v/>
      </c>
      <c r="AY383" s="16" t="str">
        <f ca="1">IF(OR(data!$BX383=AX$1,data!$BY383=AX$1),data!$BW383,"")</f>
        <v/>
      </c>
      <c r="AZ383" s="17" t="str">
        <f ca="1">IF(data!$BX383=BA$1,data!$BW383,"")</f>
        <v/>
      </c>
      <c r="BA383" s="17" t="str">
        <f ca="1">IF(data!$BY383=BA$1,data!$BW383,"")</f>
        <v/>
      </c>
      <c r="BB383" s="17" t="str">
        <f ca="1">IF(OR(data!$BX383=BA$1,data!$BY383=BA$1),data!$BW383,"")</f>
        <v/>
      </c>
      <c r="BC383" s="16" t="str">
        <f ca="1">IF(data!$BX383=BD$1,data!$BW383,"")</f>
        <v/>
      </c>
      <c r="BD383" s="16" t="str">
        <f ca="1">IF(data!$BY383=BD$1,data!$BW383,"")</f>
        <v/>
      </c>
      <c r="BE383" s="16" t="str">
        <f ca="1">IF(OR(data!$BX383=BD$1,data!$BY383=BD$1),data!$BW383,"")</f>
        <v/>
      </c>
      <c r="BF383" s="17" t="str">
        <f ca="1">IF(data!$BX383=BG$1,data!$BW383,"")</f>
        <v/>
      </c>
      <c r="BG383" s="17" t="str">
        <f ca="1">IF(data!$BY383=BG$1,data!$BW383,"")</f>
        <v/>
      </c>
      <c r="BH383" s="17" t="str">
        <f ca="1">IF(OR(data!$BX383=BG$1,data!$BY383=BG$1),data!$BW383,"")</f>
        <v/>
      </c>
      <c r="BI383" s="16" t="str">
        <f ca="1">IF(data!$BX383=BJ$1,data!$BW383,"")</f>
        <v/>
      </c>
      <c r="BJ383" s="16" t="str">
        <f ca="1">IF(data!$BY383=BJ$1,data!$BW383,"")</f>
        <v/>
      </c>
      <c r="BK383" s="16" t="str">
        <f ca="1">IF(OR(data!$BX383=BJ$1,data!$BY383=BJ$1),data!$BW383,"")</f>
        <v/>
      </c>
      <c r="BL383" s="17" t="str">
        <f ca="1">IF(data!$BX383=BM$1,data!$BW383,"")</f>
        <v/>
      </c>
      <c r="BM383" s="17" t="str">
        <f ca="1">IF(data!$BY383=BM$1,data!$BW383,"")</f>
        <v/>
      </c>
      <c r="BN383" s="17" t="str">
        <f ca="1">IF(OR(data!$BX383=BM$1,data!$BY383=BM$1),data!$BW383,"")</f>
        <v/>
      </c>
      <c r="BO383" s="16" t="str">
        <f ca="1">IF(data!$BX383=BP$1,data!$BW383,"")</f>
        <v/>
      </c>
      <c r="BP383" s="16" t="str">
        <f ca="1">IF(data!$BY383=BP$1,data!$BW383,"")</f>
        <v/>
      </c>
      <c r="BQ383" s="16" t="str">
        <f ca="1">IF(OR(data!$BX383=BP$1,data!$BY383=BP$1),data!$BW383,"")</f>
        <v/>
      </c>
      <c r="BR383" s="17" t="str">
        <f ca="1">IF(data!$BX383=BS$1,data!$BW383,"")</f>
        <v/>
      </c>
      <c r="BS383" s="17" t="str">
        <f ca="1">IF(data!$BY383=BS$1,data!$BW383,"")</f>
        <v/>
      </c>
      <c r="BT383" s="17" t="str">
        <f ca="1">IF(OR(data!$BX383=BS$1,data!$BY383=BS$1),data!$BW383,"")</f>
        <v/>
      </c>
    </row>
    <row r="384" spans="1:72" s="11" customFormat="1" x14ac:dyDescent="0.25">
      <c r="A384" s="16" t="str">
        <f ca="1">IF(data!$BX384=B$1,data!$BW384,"")</f>
        <v/>
      </c>
      <c r="B384" s="16" t="str">
        <f ca="1">IF(data!$BY384=B$1,data!$BW384,"")</f>
        <v/>
      </c>
      <c r="C384" s="16" t="str">
        <f ca="1">IF(OR(data!$BX384=B$1,data!$BY384=B$1),data!$BW384,"")</f>
        <v/>
      </c>
      <c r="D384" s="17" t="str">
        <f ca="1">IF(data!$BX384=E$1,data!$BW384,"")</f>
        <v/>
      </c>
      <c r="E384" s="17" t="str">
        <f ca="1">IF(data!$BY384=E$1,data!$BW384,"")</f>
        <v/>
      </c>
      <c r="F384" s="17" t="str">
        <f ca="1">IF(OR(data!$BX384=E$1,data!$BY384=E$1),data!$BW384,"")</f>
        <v/>
      </c>
      <c r="G384" s="16" t="str">
        <f ca="1">IF(data!$BX384=H$1,data!$BW384,"")</f>
        <v/>
      </c>
      <c r="H384" s="16" t="str">
        <f ca="1">IF(data!$BY384=H$1,data!$BW384,"")</f>
        <v/>
      </c>
      <c r="I384" s="16" t="str">
        <f ca="1">IF(OR(data!$BX384=H$1,data!$BY384=H$1),data!$BW384,"")</f>
        <v/>
      </c>
      <c r="J384" s="17" t="str">
        <f ca="1">IF(data!$BX384=K$1,data!$BW384,"")</f>
        <v/>
      </c>
      <c r="K384" s="17" t="str">
        <f ca="1">IF(data!$BY384=K$1,data!$BW384,"")</f>
        <v/>
      </c>
      <c r="L384" s="17" t="str">
        <f ca="1">IF(OR(data!$BX384=K$1,data!$BY384=K$1),data!$BW384,"")</f>
        <v/>
      </c>
      <c r="M384" s="16" t="str">
        <f ca="1">IF(data!$BX384=N$1,data!$BW384,"")</f>
        <v/>
      </c>
      <c r="N384" s="16" t="str">
        <f ca="1">IF(data!$BY384=N$1,data!$BW384,"")</f>
        <v/>
      </c>
      <c r="O384" s="16" t="str">
        <f ca="1">IF(OR(data!$BX384=N$1,data!$BY384=N$1),data!$BW384,"")</f>
        <v/>
      </c>
      <c r="P384" s="17" t="str">
        <f ca="1">IF(data!$BX384=Q$1,data!$BW384,"")</f>
        <v/>
      </c>
      <c r="Q384" s="17" t="str">
        <f ca="1">IF(data!$BY384=Q$1,data!$BW384,"")</f>
        <v/>
      </c>
      <c r="R384" s="17" t="str">
        <f ca="1">IF(OR(data!$BX384=Q$1,data!$BY384=Q$1),data!$BW384,"")</f>
        <v/>
      </c>
      <c r="S384" s="16" t="str">
        <f ca="1">IF(data!$BX384=T$1,data!$BW384,"")</f>
        <v/>
      </c>
      <c r="T384" s="16" t="str">
        <f ca="1">IF(data!$BY384=T$1,data!$BW384,"")</f>
        <v/>
      </c>
      <c r="U384" s="16" t="str">
        <f ca="1">IF(OR(data!$BX384=T$1,data!$BY384=T$1),data!$BW384,"")</f>
        <v/>
      </c>
      <c r="V384" s="17" t="str">
        <f ca="1">IF(data!$BX384=W$1,data!$BW384,"")</f>
        <v/>
      </c>
      <c r="W384" s="17" t="str">
        <f ca="1">IF(data!$BY384=W$1,data!$BW384,"")</f>
        <v/>
      </c>
      <c r="X384" s="17" t="str">
        <f ca="1">IF(OR(data!$BX384=W$1,data!$BY384=W$1),data!$BW384,"")</f>
        <v/>
      </c>
      <c r="Y384" s="16" t="str">
        <f ca="1">IF(data!$BX384=Z$1,data!$BW384,"")</f>
        <v/>
      </c>
      <c r="Z384" s="16" t="str">
        <f ca="1">IF(data!$BY384=Z$1,data!$BW384,"")</f>
        <v/>
      </c>
      <c r="AA384" s="16" t="str">
        <f ca="1">IF(OR(data!$BX384=Z$1,data!$BY384=Z$1),data!$BW384,"")</f>
        <v/>
      </c>
      <c r="AB384" s="17" t="str">
        <f ca="1">IF(data!$BX384=AC$1,data!$BW384,"")</f>
        <v/>
      </c>
      <c r="AC384" s="17" t="str">
        <f ca="1">IF(data!$BY384=AC$1,data!$BW384,"")</f>
        <v/>
      </c>
      <c r="AD384" s="17" t="str">
        <f ca="1">IF(OR(data!$BX384=AC$1,data!$BY384=AC$1),data!$BW384,"")</f>
        <v/>
      </c>
      <c r="AE384" s="16" t="str">
        <f ca="1">IF(data!$BX384=AF$1,data!$BW384,"")</f>
        <v/>
      </c>
      <c r="AF384" s="16" t="str">
        <f ca="1">IF(data!$BY384=AF$1,data!$BW384,"")</f>
        <v/>
      </c>
      <c r="AG384" s="16" t="str">
        <f ca="1">IF(OR(data!$BX384=AF$1,data!$BY384=AF$1),data!$BW384,"")</f>
        <v/>
      </c>
      <c r="AH384" s="17" t="str">
        <f ca="1">IF(data!$BX384=AI$1,data!$BW384,"")</f>
        <v/>
      </c>
      <c r="AI384" s="17" t="str">
        <f ca="1">IF(data!$BY384=AI$1,data!$BW384,"")</f>
        <v/>
      </c>
      <c r="AJ384" s="17" t="str">
        <f ca="1">IF(OR(data!$BX384=AI$1,data!$BY384=AI$1),data!$BW384,"")</f>
        <v/>
      </c>
      <c r="AK384" s="16" t="str">
        <f ca="1">IF(data!$BX384=AL$1,data!$BW384,"")</f>
        <v/>
      </c>
      <c r="AL384" s="16" t="str">
        <f ca="1">IF(data!$BY384=AL$1,data!$BW384,"")</f>
        <v/>
      </c>
      <c r="AM384" s="16" t="str">
        <f ca="1">IF(OR(data!$BX384=AL$1,data!$BY384=AL$1),data!$BW384,"")</f>
        <v/>
      </c>
      <c r="AN384" s="17" t="str">
        <f ca="1">IF(data!$BX384=AO$1,data!$BW384,"")</f>
        <v/>
      </c>
      <c r="AO384" s="17" t="str">
        <f ca="1">IF(data!$BY384=AO$1,data!$BW384,"")</f>
        <v/>
      </c>
      <c r="AP384" s="17" t="str">
        <f ca="1">IF(OR(data!$BX384=AO$1,data!$BY384=AO$1),data!$BW384,"")</f>
        <v/>
      </c>
      <c r="AQ384" s="16" t="str">
        <f ca="1">IF(data!$BX384=AR$1,data!$BW384,"")</f>
        <v/>
      </c>
      <c r="AR384" s="16" t="str">
        <f ca="1">IF(data!$BY384=AR$1,data!$BW384,"")</f>
        <v/>
      </c>
      <c r="AS384" s="16" t="str">
        <f ca="1">IF(OR(data!$BX384=AR$1,data!$BY384=AR$1),data!$BW384,"")</f>
        <v/>
      </c>
      <c r="AT384" s="17" t="str">
        <f ca="1">IF(data!$BX384=AU$1,data!$BW384,"")</f>
        <v/>
      </c>
      <c r="AU384" s="17" t="str">
        <f ca="1">IF(data!$BY384=AU$1,data!$BW384,"")</f>
        <v/>
      </c>
      <c r="AV384" s="17" t="str">
        <f ca="1">IF(OR(data!$BX384=AU$1,data!$BY384=AU$1),data!$BW384,"")</f>
        <v/>
      </c>
      <c r="AW384" s="16" t="str">
        <f ca="1">IF(data!$BX384=AX$1,data!$BW384,"")</f>
        <v/>
      </c>
      <c r="AX384" s="16" t="str">
        <f ca="1">IF(data!$BY384=AX$1,data!$BW384,"")</f>
        <v/>
      </c>
      <c r="AY384" s="16" t="str">
        <f ca="1">IF(OR(data!$BX384=AX$1,data!$BY384=AX$1),data!$BW384,"")</f>
        <v/>
      </c>
      <c r="AZ384" s="17" t="str">
        <f ca="1">IF(data!$BX384=BA$1,data!$BW384,"")</f>
        <v/>
      </c>
      <c r="BA384" s="17" t="str">
        <f ca="1">IF(data!$BY384=BA$1,data!$BW384,"")</f>
        <v/>
      </c>
      <c r="BB384" s="17" t="str">
        <f ca="1">IF(OR(data!$BX384=BA$1,data!$BY384=BA$1),data!$BW384,"")</f>
        <v/>
      </c>
      <c r="BC384" s="16" t="str">
        <f ca="1">IF(data!$BX384=BD$1,data!$BW384,"")</f>
        <v/>
      </c>
      <c r="BD384" s="16" t="str">
        <f ca="1">IF(data!$BY384=BD$1,data!$BW384,"")</f>
        <v/>
      </c>
      <c r="BE384" s="16" t="str">
        <f ca="1">IF(OR(data!$BX384=BD$1,data!$BY384=BD$1),data!$BW384,"")</f>
        <v/>
      </c>
      <c r="BF384" s="17" t="str">
        <f ca="1">IF(data!$BX384=BG$1,data!$BW384,"")</f>
        <v/>
      </c>
      <c r="BG384" s="17" t="str">
        <f ca="1">IF(data!$BY384=BG$1,data!$BW384,"")</f>
        <v/>
      </c>
      <c r="BH384" s="17" t="str">
        <f ca="1">IF(OR(data!$BX384=BG$1,data!$BY384=BG$1),data!$BW384,"")</f>
        <v/>
      </c>
      <c r="BI384" s="16" t="str">
        <f ca="1">IF(data!$BX384=BJ$1,data!$BW384,"")</f>
        <v/>
      </c>
      <c r="BJ384" s="16" t="str">
        <f ca="1">IF(data!$BY384=BJ$1,data!$BW384,"")</f>
        <v/>
      </c>
      <c r="BK384" s="16" t="str">
        <f ca="1">IF(OR(data!$BX384=BJ$1,data!$BY384=BJ$1),data!$BW384,"")</f>
        <v/>
      </c>
      <c r="BL384" s="17" t="str">
        <f ca="1">IF(data!$BX384=BM$1,data!$BW384,"")</f>
        <v/>
      </c>
      <c r="BM384" s="17" t="str">
        <f ca="1">IF(data!$BY384=BM$1,data!$BW384,"")</f>
        <v/>
      </c>
      <c r="BN384" s="17" t="str">
        <f ca="1">IF(OR(data!$BX384=BM$1,data!$BY384=BM$1),data!$BW384,"")</f>
        <v/>
      </c>
      <c r="BO384" s="16" t="str">
        <f ca="1">IF(data!$BX384=BP$1,data!$BW384,"")</f>
        <v/>
      </c>
      <c r="BP384" s="16" t="str">
        <f ca="1">IF(data!$BY384=BP$1,data!$BW384,"")</f>
        <v/>
      </c>
      <c r="BQ384" s="16" t="str">
        <f ca="1">IF(OR(data!$BX384=BP$1,data!$BY384=BP$1),data!$BW384,"")</f>
        <v/>
      </c>
      <c r="BR384" s="17" t="str">
        <f ca="1">IF(data!$BX384=BS$1,data!$BW384,"")</f>
        <v/>
      </c>
      <c r="BS384" s="17" t="str">
        <f ca="1">IF(data!$BY384=BS$1,data!$BW384,"")</f>
        <v/>
      </c>
      <c r="BT384" s="17" t="str">
        <f ca="1">IF(OR(data!$BX384=BS$1,data!$BY384=BS$1),data!$BW384,"")</f>
        <v/>
      </c>
    </row>
    <row r="385" spans="1:72" s="11" customFormat="1" x14ac:dyDescent="0.25">
      <c r="A385" s="16" t="str">
        <f ca="1">IF(data!$BX385=B$1,data!$BW385,"")</f>
        <v/>
      </c>
      <c r="B385" s="16" t="str">
        <f ca="1">IF(data!$BY385=B$1,data!$BW385,"")</f>
        <v/>
      </c>
      <c r="C385" s="16" t="str">
        <f ca="1">IF(OR(data!$BX385=B$1,data!$BY385=B$1),data!$BW385,"")</f>
        <v/>
      </c>
      <c r="D385" s="17" t="str">
        <f ca="1">IF(data!$BX385=E$1,data!$BW385,"")</f>
        <v/>
      </c>
      <c r="E385" s="17" t="str">
        <f ca="1">IF(data!$BY385=E$1,data!$BW385,"")</f>
        <v/>
      </c>
      <c r="F385" s="17" t="str">
        <f ca="1">IF(OR(data!$BX385=E$1,data!$BY385=E$1),data!$BW385,"")</f>
        <v/>
      </c>
      <c r="G385" s="16" t="str">
        <f ca="1">IF(data!$BX385=H$1,data!$BW385,"")</f>
        <v/>
      </c>
      <c r="H385" s="16" t="str">
        <f ca="1">IF(data!$BY385=H$1,data!$BW385,"")</f>
        <v/>
      </c>
      <c r="I385" s="16" t="str">
        <f ca="1">IF(OR(data!$BX385=H$1,data!$BY385=H$1),data!$BW385,"")</f>
        <v/>
      </c>
      <c r="J385" s="17" t="str">
        <f ca="1">IF(data!$BX385=K$1,data!$BW385,"")</f>
        <v/>
      </c>
      <c r="K385" s="17" t="str">
        <f ca="1">IF(data!$BY385=K$1,data!$BW385,"")</f>
        <v/>
      </c>
      <c r="L385" s="17" t="str">
        <f ca="1">IF(OR(data!$BX385=K$1,data!$BY385=K$1),data!$BW385,"")</f>
        <v/>
      </c>
      <c r="M385" s="16" t="str">
        <f ca="1">IF(data!$BX385=N$1,data!$BW385,"")</f>
        <v/>
      </c>
      <c r="N385" s="16" t="str">
        <f ca="1">IF(data!$BY385=N$1,data!$BW385,"")</f>
        <v/>
      </c>
      <c r="O385" s="16" t="str">
        <f ca="1">IF(OR(data!$BX385=N$1,data!$BY385=N$1),data!$BW385,"")</f>
        <v/>
      </c>
      <c r="P385" s="17" t="str">
        <f ca="1">IF(data!$BX385=Q$1,data!$BW385,"")</f>
        <v/>
      </c>
      <c r="Q385" s="17" t="str">
        <f ca="1">IF(data!$BY385=Q$1,data!$BW385,"")</f>
        <v/>
      </c>
      <c r="R385" s="17" t="str">
        <f ca="1">IF(OR(data!$BX385=Q$1,data!$BY385=Q$1),data!$BW385,"")</f>
        <v/>
      </c>
      <c r="S385" s="16" t="str">
        <f ca="1">IF(data!$BX385=T$1,data!$BW385,"")</f>
        <v/>
      </c>
      <c r="T385" s="16" t="str">
        <f ca="1">IF(data!$BY385=T$1,data!$BW385,"")</f>
        <v/>
      </c>
      <c r="U385" s="16" t="str">
        <f ca="1">IF(OR(data!$BX385=T$1,data!$BY385=T$1),data!$BW385,"")</f>
        <v/>
      </c>
      <c r="V385" s="17" t="str">
        <f ca="1">IF(data!$BX385=W$1,data!$BW385,"")</f>
        <v/>
      </c>
      <c r="W385" s="17" t="str">
        <f ca="1">IF(data!$BY385=W$1,data!$BW385,"")</f>
        <v/>
      </c>
      <c r="X385" s="17" t="str">
        <f ca="1">IF(OR(data!$BX385=W$1,data!$BY385=W$1),data!$BW385,"")</f>
        <v/>
      </c>
      <c r="Y385" s="16" t="str">
        <f ca="1">IF(data!$BX385=Z$1,data!$BW385,"")</f>
        <v/>
      </c>
      <c r="Z385" s="16" t="str">
        <f ca="1">IF(data!$BY385=Z$1,data!$BW385,"")</f>
        <v/>
      </c>
      <c r="AA385" s="16" t="str">
        <f ca="1">IF(OR(data!$BX385=Z$1,data!$BY385=Z$1),data!$BW385,"")</f>
        <v/>
      </c>
      <c r="AB385" s="17" t="str">
        <f ca="1">IF(data!$BX385=AC$1,data!$BW385,"")</f>
        <v/>
      </c>
      <c r="AC385" s="17" t="str">
        <f ca="1">IF(data!$BY385=AC$1,data!$BW385,"")</f>
        <v/>
      </c>
      <c r="AD385" s="17" t="str">
        <f ca="1">IF(OR(data!$BX385=AC$1,data!$BY385=AC$1),data!$BW385,"")</f>
        <v/>
      </c>
      <c r="AE385" s="16" t="str">
        <f ca="1">IF(data!$BX385=AF$1,data!$BW385,"")</f>
        <v/>
      </c>
      <c r="AF385" s="16" t="str">
        <f ca="1">IF(data!$BY385=AF$1,data!$BW385,"")</f>
        <v/>
      </c>
      <c r="AG385" s="16" t="str">
        <f ca="1">IF(OR(data!$BX385=AF$1,data!$BY385=AF$1),data!$BW385,"")</f>
        <v/>
      </c>
      <c r="AH385" s="17" t="str">
        <f ca="1">IF(data!$BX385=AI$1,data!$BW385,"")</f>
        <v/>
      </c>
      <c r="AI385" s="17" t="str">
        <f ca="1">IF(data!$BY385=AI$1,data!$BW385,"")</f>
        <v/>
      </c>
      <c r="AJ385" s="17" t="str">
        <f ca="1">IF(OR(data!$BX385=AI$1,data!$BY385=AI$1),data!$BW385,"")</f>
        <v/>
      </c>
      <c r="AK385" s="16" t="str">
        <f ca="1">IF(data!$BX385=AL$1,data!$BW385,"")</f>
        <v/>
      </c>
      <c r="AL385" s="16" t="str">
        <f ca="1">IF(data!$BY385=AL$1,data!$BW385,"")</f>
        <v/>
      </c>
      <c r="AM385" s="16" t="str">
        <f ca="1">IF(OR(data!$BX385=AL$1,data!$BY385=AL$1),data!$BW385,"")</f>
        <v/>
      </c>
      <c r="AN385" s="17" t="str">
        <f ca="1">IF(data!$BX385=AO$1,data!$BW385,"")</f>
        <v/>
      </c>
      <c r="AO385" s="17" t="str">
        <f ca="1">IF(data!$BY385=AO$1,data!$BW385,"")</f>
        <v/>
      </c>
      <c r="AP385" s="17" t="str">
        <f ca="1">IF(OR(data!$BX385=AO$1,data!$BY385=AO$1),data!$BW385,"")</f>
        <v/>
      </c>
      <c r="AQ385" s="16" t="str">
        <f ca="1">IF(data!$BX385=AR$1,data!$BW385,"")</f>
        <v/>
      </c>
      <c r="AR385" s="16" t="str">
        <f ca="1">IF(data!$BY385=AR$1,data!$BW385,"")</f>
        <v/>
      </c>
      <c r="AS385" s="16" t="str">
        <f ca="1">IF(OR(data!$BX385=AR$1,data!$BY385=AR$1),data!$BW385,"")</f>
        <v/>
      </c>
      <c r="AT385" s="17" t="str">
        <f ca="1">IF(data!$BX385=AU$1,data!$BW385,"")</f>
        <v/>
      </c>
      <c r="AU385" s="17" t="str">
        <f ca="1">IF(data!$BY385=AU$1,data!$BW385,"")</f>
        <v/>
      </c>
      <c r="AV385" s="17" t="str">
        <f ca="1">IF(OR(data!$BX385=AU$1,data!$BY385=AU$1),data!$BW385,"")</f>
        <v/>
      </c>
      <c r="AW385" s="16" t="str">
        <f ca="1">IF(data!$BX385=AX$1,data!$BW385,"")</f>
        <v/>
      </c>
      <c r="AX385" s="16" t="str">
        <f ca="1">IF(data!$BY385=AX$1,data!$BW385,"")</f>
        <v/>
      </c>
      <c r="AY385" s="16" t="str">
        <f ca="1">IF(OR(data!$BX385=AX$1,data!$BY385=AX$1),data!$BW385,"")</f>
        <v/>
      </c>
      <c r="AZ385" s="17" t="str">
        <f ca="1">IF(data!$BX385=BA$1,data!$BW385,"")</f>
        <v/>
      </c>
      <c r="BA385" s="17" t="str">
        <f ca="1">IF(data!$BY385=BA$1,data!$BW385,"")</f>
        <v/>
      </c>
      <c r="BB385" s="17" t="str">
        <f ca="1">IF(OR(data!$BX385=BA$1,data!$BY385=BA$1),data!$BW385,"")</f>
        <v/>
      </c>
      <c r="BC385" s="16" t="str">
        <f ca="1">IF(data!$BX385=BD$1,data!$BW385,"")</f>
        <v/>
      </c>
      <c r="BD385" s="16" t="str">
        <f ca="1">IF(data!$BY385=BD$1,data!$BW385,"")</f>
        <v/>
      </c>
      <c r="BE385" s="16" t="str">
        <f ca="1">IF(OR(data!$BX385=BD$1,data!$BY385=BD$1),data!$BW385,"")</f>
        <v/>
      </c>
      <c r="BF385" s="17" t="str">
        <f ca="1">IF(data!$BX385=BG$1,data!$BW385,"")</f>
        <v/>
      </c>
      <c r="BG385" s="17" t="str">
        <f ca="1">IF(data!$BY385=BG$1,data!$BW385,"")</f>
        <v/>
      </c>
      <c r="BH385" s="17" t="str">
        <f ca="1">IF(OR(data!$BX385=BG$1,data!$BY385=BG$1),data!$BW385,"")</f>
        <v/>
      </c>
      <c r="BI385" s="16" t="str">
        <f ca="1">IF(data!$BX385=BJ$1,data!$BW385,"")</f>
        <v/>
      </c>
      <c r="BJ385" s="16" t="str">
        <f ca="1">IF(data!$BY385=BJ$1,data!$BW385,"")</f>
        <v/>
      </c>
      <c r="BK385" s="16" t="str">
        <f ca="1">IF(OR(data!$BX385=BJ$1,data!$BY385=BJ$1),data!$BW385,"")</f>
        <v/>
      </c>
      <c r="BL385" s="17" t="str">
        <f ca="1">IF(data!$BX385=BM$1,data!$BW385,"")</f>
        <v/>
      </c>
      <c r="BM385" s="17" t="str">
        <f ca="1">IF(data!$BY385=BM$1,data!$BW385,"")</f>
        <v/>
      </c>
      <c r="BN385" s="17" t="str">
        <f ca="1">IF(OR(data!$BX385=BM$1,data!$BY385=BM$1),data!$BW385,"")</f>
        <v/>
      </c>
      <c r="BO385" s="16" t="str">
        <f ca="1">IF(data!$BX385=BP$1,data!$BW385,"")</f>
        <v/>
      </c>
      <c r="BP385" s="16" t="str">
        <f ca="1">IF(data!$BY385=BP$1,data!$BW385,"")</f>
        <v/>
      </c>
      <c r="BQ385" s="16" t="str">
        <f ca="1">IF(OR(data!$BX385=BP$1,data!$BY385=BP$1),data!$BW385,"")</f>
        <v/>
      </c>
      <c r="BR385" s="17" t="str">
        <f ca="1">IF(data!$BX385=BS$1,data!$BW385,"")</f>
        <v/>
      </c>
      <c r="BS385" s="17" t="str">
        <f ca="1">IF(data!$BY385=BS$1,data!$BW385,"")</f>
        <v/>
      </c>
      <c r="BT385" s="17" t="str">
        <f ca="1">IF(OR(data!$BX385=BS$1,data!$BY385=BS$1),data!$BW385,"")</f>
        <v/>
      </c>
    </row>
    <row r="386" spans="1:72" s="11" customFormat="1" x14ac:dyDescent="0.25">
      <c r="A386" s="16" t="str">
        <f ca="1">IF(data!$BX386=B$1,data!$BW386,"")</f>
        <v/>
      </c>
      <c r="B386" s="16" t="str">
        <f ca="1">IF(data!$BY386=B$1,data!$BW386,"")</f>
        <v/>
      </c>
      <c r="C386" s="16" t="str">
        <f ca="1">IF(OR(data!$BX386=B$1,data!$BY386=B$1),data!$BW386,"")</f>
        <v/>
      </c>
      <c r="D386" s="17" t="str">
        <f ca="1">IF(data!$BX386=E$1,data!$BW386,"")</f>
        <v/>
      </c>
      <c r="E386" s="17" t="str">
        <f ca="1">IF(data!$BY386=E$1,data!$BW386,"")</f>
        <v/>
      </c>
      <c r="F386" s="17" t="str">
        <f ca="1">IF(OR(data!$BX386=E$1,data!$BY386=E$1),data!$BW386,"")</f>
        <v/>
      </c>
      <c r="G386" s="16" t="str">
        <f ca="1">IF(data!$BX386=H$1,data!$BW386,"")</f>
        <v/>
      </c>
      <c r="H386" s="16" t="str">
        <f ca="1">IF(data!$BY386=H$1,data!$BW386,"")</f>
        <v/>
      </c>
      <c r="I386" s="16" t="str">
        <f ca="1">IF(OR(data!$BX386=H$1,data!$BY386=H$1),data!$BW386,"")</f>
        <v/>
      </c>
      <c r="J386" s="17" t="str">
        <f ca="1">IF(data!$BX386=K$1,data!$BW386,"")</f>
        <v/>
      </c>
      <c r="K386" s="17" t="str">
        <f ca="1">IF(data!$BY386=K$1,data!$BW386,"")</f>
        <v/>
      </c>
      <c r="L386" s="17" t="str">
        <f ca="1">IF(OR(data!$BX386=K$1,data!$BY386=K$1),data!$BW386,"")</f>
        <v/>
      </c>
      <c r="M386" s="16" t="str">
        <f ca="1">IF(data!$BX386=N$1,data!$BW386,"")</f>
        <v/>
      </c>
      <c r="N386" s="16" t="str">
        <f ca="1">IF(data!$BY386=N$1,data!$BW386,"")</f>
        <v/>
      </c>
      <c r="O386" s="16" t="str">
        <f ca="1">IF(OR(data!$BX386=N$1,data!$BY386=N$1),data!$BW386,"")</f>
        <v/>
      </c>
      <c r="P386" s="17" t="str">
        <f ca="1">IF(data!$BX386=Q$1,data!$BW386,"")</f>
        <v/>
      </c>
      <c r="Q386" s="17" t="str">
        <f ca="1">IF(data!$BY386=Q$1,data!$BW386,"")</f>
        <v/>
      </c>
      <c r="R386" s="17" t="str">
        <f ca="1">IF(OR(data!$BX386=Q$1,data!$BY386=Q$1),data!$BW386,"")</f>
        <v/>
      </c>
      <c r="S386" s="16" t="str">
        <f ca="1">IF(data!$BX386=T$1,data!$BW386,"")</f>
        <v/>
      </c>
      <c r="T386" s="16" t="str">
        <f ca="1">IF(data!$BY386=T$1,data!$BW386,"")</f>
        <v/>
      </c>
      <c r="U386" s="16" t="str">
        <f ca="1">IF(OR(data!$BX386=T$1,data!$BY386=T$1),data!$BW386,"")</f>
        <v/>
      </c>
      <c r="V386" s="17" t="str">
        <f ca="1">IF(data!$BX386=W$1,data!$BW386,"")</f>
        <v/>
      </c>
      <c r="W386" s="17" t="str">
        <f ca="1">IF(data!$BY386=W$1,data!$BW386,"")</f>
        <v/>
      </c>
      <c r="X386" s="17" t="str">
        <f ca="1">IF(OR(data!$BX386=W$1,data!$BY386=W$1),data!$BW386,"")</f>
        <v/>
      </c>
      <c r="Y386" s="16" t="str">
        <f ca="1">IF(data!$BX386=Z$1,data!$BW386,"")</f>
        <v/>
      </c>
      <c r="Z386" s="16" t="str">
        <f ca="1">IF(data!$BY386=Z$1,data!$BW386,"")</f>
        <v/>
      </c>
      <c r="AA386" s="16" t="str">
        <f ca="1">IF(OR(data!$BX386=Z$1,data!$BY386=Z$1),data!$BW386,"")</f>
        <v/>
      </c>
      <c r="AB386" s="17" t="str">
        <f ca="1">IF(data!$BX386=AC$1,data!$BW386,"")</f>
        <v/>
      </c>
      <c r="AC386" s="17" t="str">
        <f ca="1">IF(data!$BY386=AC$1,data!$BW386,"")</f>
        <v/>
      </c>
      <c r="AD386" s="17" t="str">
        <f ca="1">IF(OR(data!$BX386=AC$1,data!$BY386=AC$1),data!$BW386,"")</f>
        <v/>
      </c>
      <c r="AE386" s="16" t="str">
        <f ca="1">IF(data!$BX386=AF$1,data!$BW386,"")</f>
        <v/>
      </c>
      <c r="AF386" s="16" t="str">
        <f ca="1">IF(data!$BY386=AF$1,data!$BW386,"")</f>
        <v/>
      </c>
      <c r="AG386" s="16" t="str">
        <f ca="1">IF(OR(data!$BX386=AF$1,data!$BY386=AF$1),data!$BW386,"")</f>
        <v/>
      </c>
      <c r="AH386" s="17" t="str">
        <f ca="1">IF(data!$BX386=AI$1,data!$BW386,"")</f>
        <v/>
      </c>
      <c r="AI386" s="17" t="str">
        <f ca="1">IF(data!$BY386=AI$1,data!$BW386,"")</f>
        <v/>
      </c>
      <c r="AJ386" s="17" t="str">
        <f ca="1">IF(OR(data!$BX386=AI$1,data!$BY386=AI$1),data!$BW386,"")</f>
        <v/>
      </c>
      <c r="AK386" s="16" t="str">
        <f ca="1">IF(data!$BX386=AL$1,data!$BW386,"")</f>
        <v/>
      </c>
      <c r="AL386" s="16" t="str">
        <f ca="1">IF(data!$BY386=AL$1,data!$BW386,"")</f>
        <v/>
      </c>
      <c r="AM386" s="16" t="str">
        <f ca="1">IF(OR(data!$BX386=AL$1,data!$BY386=AL$1),data!$BW386,"")</f>
        <v/>
      </c>
      <c r="AN386" s="17" t="str">
        <f ca="1">IF(data!$BX386=AO$1,data!$BW386,"")</f>
        <v/>
      </c>
      <c r="AO386" s="17" t="str">
        <f ca="1">IF(data!$BY386=AO$1,data!$BW386,"")</f>
        <v/>
      </c>
      <c r="AP386" s="17" t="str">
        <f ca="1">IF(OR(data!$BX386=AO$1,data!$BY386=AO$1),data!$BW386,"")</f>
        <v/>
      </c>
      <c r="AQ386" s="16" t="str">
        <f ca="1">IF(data!$BX386=AR$1,data!$BW386,"")</f>
        <v/>
      </c>
      <c r="AR386" s="16" t="str">
        <f ca="1">IF(data!$BY386=AR$1,data!$BW386,"")</f>
        <v/>
      </c>
      <c r="AS386" s="16" t="str">
        <f ca="1">IF(OR(data!$BX386=AR$1,data!$BY386=AR$1),data!$BW386,"")</f>
        <v/>
      </c>
      <c r="AT386" s="17" t="str">
        <f ca="1">IF(data!$BX386=AU$1,data!$BW386,"")</f>
        <v/>
      </c>
      <c r="AU386" s="17" t="str">
        <f ca="1">IF(data!$BY386=AU$1,data!$BW386,"")</f>
        <v/>
      </c>
      <c r="AV386" s="17" t="str">
        <f ca="1">IF(OR(data!$BX386=AU$1,data!$BY386=AU$1),data!$BW386,"")</f>
        <v/>
      </c>
      <c r="AW386" s="16" t="str">
        <f ca="1">IF(data!$BX386=AX$1,data!$BW386,"")</f>
        <v/>
      </c>
      <c r="AX386" s="16" t="str">
        <f ca="1">IF(data!$BY386=AX$1,data!$BW386,"")</f>
        <v/>
      </c>
      <c r="AY386" s="16" t="str">
        <f ca="1">IF(OR(data!$BX386=AX$1,data!$BY386=AX$1),data!$BW386,"")</f>
        <v/>
      </c>
      <c r="AZ386" s="17" t="str">
        <f ca="1">IF(data!$BX386=BA$1,data!$BW386,"")</f>
        <v/>
      </c>
      <c r="BA386" s="17" t="str">
        <f ca="1">IF(data!$BY386=BA$1,data!$BW386,"")</f>
        <v/>
      </c>
      <c r="BB386" s="17" t="str">
        <f ca="1">IF(OR(data!$BX386=BA$1,data!$BY386=BA$1),data!$BW386,"")</f>
        <v/>
      </c>
      <c r="BC386" s="16" t="str">
        <f ca="1">IF(data!$BX386=BD$1,data!$BW386,"")</f>
        <v/>
      </c>
      <c r="BD386" s="16" t="str">
        <f ca="1">IF(data!$BY386=BD$1,data!$BW386,"")</f>
        <v/>
      </c>
      <c r="BE386" s="16" t="str">
        <f ca="1">IF(OR(data!$BX386=BD$1,data!$BY386=BD$1),data!$BW386,"")</f>
        <v/>
      </c>
      <c r="BF386" s="17" t="str">
        <f ca="1">IF(data!$BX386=BG$1,data!$BW386,"")</f>
        <v/>
      </c>
      <c r="BG386" s="17" t="str">
        <f ca="1">IF(data!$BY386=BG$1,data!$BW386,"")</f>
        <v/>
      </c>
      <c r="BH386" s="17" t="str">
        <f ca="1">IF(OR(data!$BX386=BG$1,data!$BY386=BG$1),data!$BW386,"")</f>
        <v/>
      </c>
      <c r="BI386" s="16" t="str">
        <f ca="1">IF(data!$BX386=BJ$1,data!$BW386,"")</f>
        <v/>
      </c>
      <c r="BJ386" s="16" t="str">
        <f ca="1">IF(data!$BY386=BJ$1,data!$BW386,"")</f>
        <v/>
      </c>
      <c r="BK386" s="16" t="str">
        <f ca="1">IF(OR(data!$BX386=BJ$1,data!$BY386=BJ$1),data!$BW386,"")</f>
        <v/>
      </c>
      <c r="BL386" s="17" t="str">
        <f ca="1">IF(data!$BX386=BM$1,data!$BW386,"")</f>
        <v/>
      </c>
      <c r="BM386" s="17" t="str">
        <f ca="1">IF(data!$BY386=BM$1,data!$BW386,"")</f>
        <v/>
      </c>
      <c r="BN386" s="17" t="str">
        <f ca="1">IF(OR(data!$BX386=BM$1,data!$BY386=BM$1),data!$BW386,"")</f>
        <v/>
      </c>
      <c r="BO386" s="16" t="str">
        <f ca="1">IF(data!$BX386=BP$1,data!$BW386,"")</f>
        <v/>
      </c>
      <c r="BP386" s="16" t="str">
        <f ca="1">IF(data!$BY386=BP$1,data!$BW386,"")</f>
        <v/>
      </c>
      <c r="BQ386" s="16" t="str">
        <f ca="1">IF(OR(data!$BX386=BP$1,data!$BY386=BP$1),data!$BW386,"")</f>
        <v/>
      </c>
      <c r="BR386" s="17" t="str">
        <f ca="1">IF(data!$BX386=BS$1,data!$BW386,"")</f>
        <v/>
      </c>
      <c r="BS386" s="17" t="str">
        <f ca="1">IF(data!$BY386=BS$1,data!$BW386,"")</f>
        <v/>
      </c>
      <c r="BT386" s="17" t="str">
        <f ca="1">IF(OR(data!$BX386=BS$1,data!$BY386=BS$1),data!$BW386,"")</f>
        <v/>
      </c>
    </row>
    <row r="387" spans="1:72" s="11" customFormat="1" x14ac:dyDescent="0.25">
      <c r="A387" s="16" t="str">
        <f ca="1">IF(data!$BX387=B$1,data!$BW387,"")</f>
        <v/>
      </c>
      <c r="B387" s="16" t="str">
        <f ca="1">IF(data!$BY387=B$1,data!$BW387,"")</f>
        <v/>
      </c>
      <c r="C387" s="16" t="str">
        <f ca="1">IF(OR(data!$BX387=B$1,data!$BY387=B$1),data!$BW387,"")</f>
        <v/>
      </c>
      <c r="D387" s="17" t="str">
        <f ca="1">IF(data!$BX387=E$1,data!$BW387,"")</f>
        <v/>
      </c>
      <c r="E387" s="17" t="str">
        <f ca="1">IF(data!$BY387=E$1,data!$BW387,"")</f>
        <v/>
      </c>
      <c r="F387" s="17" t="str">
        <f ca="1">IF(OR(data!$BX387=E$1,data!$BY387=E$1),data!$BW387,"")</f>
        <v/>
      </c>
      <c r="G387" s="16" t="str">
        <f ca="1">IF(data!$BX387=H$1,data!$BW387,"")</f>
        <v/>
      </c>
      <c r="H387" s="16" t="str">
        <f ca="1">IF(data!$BY387=H$1,data!$BW387,"")</f>
        <v/>
      </c>
      <c r="I387" s="16" t="str">
        <f ca="1">IF(OR(data!$BX387=H$1,data!$BY387=H$1),data!$BW387,"")</f>
        <v/>
      </c>
      <c r="J387" s="17" t="str">
        <f ca="1">IF(data!$BX387=K$1,data!$BW387,"")</f>
        <v/>
      </c>
      <c r="K387" s="17" t="str">
        <f ca="1">IF(data!$BY387=K$1,data!$BW387,"")</f>
        <v/>
      </c>
      <c r="L387" s="17" t="str">
        <f ca="1">IF(OR(data!$BX387=K$1,data!$BY387=K$1),data!$BW387,"")</f>
        <v/>
      </c>
      <c r="M387" s="16" t="str">
        <f ca="1">IF(data!$BX387=N$1,data!$BW387,"")</f>
        <v/>
      </c>
      <c r="N387" s="16" t="str">
        <f ca="1">IF(data!$BY387=N$1,data!$BW387,"")</f>
        <v/>
      </c>
      <c r="O387" s="16" t="str">
        <f ca="1">IF(OR(data!$BX387=N$1,data!$BY387=N$1),data!$BW387,"")</f>
        <v/>
      </c>
      <c r="P387" s="17" t="str">
        <f ca="1">IF(data!$BX387=Q$1,data!$BW387,"")</f>
        <v/>
      </c>
      <c r="Q387" s="17" t="str">
        <f ca="1">IF(data!$BY387=Q$1,data!$BW387,"")</f>
        <v/>
      </c>
      <c r="R387" s="17" t="str">
        <f ca="1">IF(OR(data!$BX387=Q$1,data!$BY387=Q$1),data!$BW387,"")</f>
        <v/>
      </c>
      <c r="S387" s="16" t="str">
        <f ca="1">IF(data!$BX387=T$1,data!$BW387,"")</f>
        <v/>
      </c>
      <c r="T387" s="16" t="str">
        <f ca="1">IF(data!$BY387=T$1,data!$BW387,"")</f>
        <v/>
      </c>
      <c r="U387" s="16" t="str">
        <f ca="1">IF(OR(data!$BX387=T$1,data!$BY387=T$1),data!$BW387,"")</f>
        <v/>
      </c>
      <c r="V387" s="17" t="str">
        <f ca="1">IF(data!$BX387=W$1,data!$BW387,"")</f>
        <v/>
      </c>
      <c r="W387" s="17" t="str">
        <f ca="1">IF(data!$BY387=W$1,data!$BW387,"")</f>
        <v/>
      </c>
      <c r="X387" s="17" t="str">
        <f ca="1">IF(OR(data!$BX387=W$1,data!$BY387=W$1),data!$BW387,"")</f>
        <v/>
      </c>
      <c r="Y387" s="16" t="str">
        <f ca="1">IF(data!$BX387=Z$1,data!$BW387,"")</f>
        <v/>
      </c>
      <c r="Z387" s="16" t="str">
        <f ca="1">IF(data!$BY387=Z$1,data!$BW387,"")</f>
        <v/>
      </c>
      <c r="AA387" s="16" t="str">
        <f ca="1">IF(OR(data!$BX387=Z$1,data!$BY387=Z$1),data!$BW387,"")</f>
        <v/>
      </c>
      <c r="AB387" s="17" t="str">
        <f ca="1">IF(data!$BX387=AC$1,data!$BW387,"")</f>
        <v/>
      </c>
      <c r="AC387" s="17" t="str">
        <f ca="1">IF(data!$BY387=AC$1,data!$BW387,"")</f>
        <v/>
      </c>
      <c r="AD387" s="17" t="str">
        <f ca="1">IF(OR(data!$BX387=AC$1,data!$BY387=AC$1),data!$BW387,"")</f>
        <v/>
      </c>
      <c r="AE387" s="16" t="str">
        <f ca="1">IF(data!$BX387=AF$1,data!$BW387,"")</f>
        <v/>
      </c>
      <c r="AF387" s="16" t="str">
        <f ca="1">IF(data!$BY387=AF$1,data!$BW387,"")</f>
        <v/>
      </c>
      <c r="AG387" s="16" t="str">
        <f ca="1">IF(OR(data!$BX387=AF$1,data!$BY387=AF$1),data!$BW387,"")</f>
        <v/>
      </c>
      <c r="AH387" s="17" t="str">
        <f ca="1">IF(data!$BX387=AI$1,data!$BW387,"")</f>
        <v/>
      </c>
      <c r="AI387" s="17" t="str">
        <f ca="1">IF(data!$BY387=AI$1,data!$BW387,"")</f>
        <v/>
      </c>
      <c r="AJ387" s="17" t="str">
        <f ca="1">IF(OR(data!$BX387=AI$1,data!$BY387=AI$1),data!$BW387,"")</f>
        <v/>
      </c>
      <c r="AK387" s="16" t="str">
        <f ca="1">IF(data!$BX387=AL$1,data!$BW387,"")</f>
        <v/>
      </c>
      <c r="AL387" s="16" t="str">
        <f ca="1">IF(data!$BY387=AL$1,data!$BW387,"")</f>
        <v/>
      </c>
      <c r="AM387" s="16" t="str">
        <f ca="1">IF(OR(data!$BX387=AL$1,data!$BY387=AL$1),data!$BW387,"")</f>
        <v/>
      </c>
      <c r="AN387" s="17" t="str">
        <f ca="1">IF(data!$BX387=AO$1,data!$BW387,"")</f>
        <v/>
      </c>
      <c r="AO387" s="17" t="str">
        <f ca="1">IF(data!$BY387=AO$1,data!$BW387,"")</f>
        <v/>
      </c>
      <c r="AP387" s="17" t="str">
        <f ca="1">IF(OR(data!$BX387=AO$1,data!$BY387=AO$1),data!$BW387,"")</f>
        <v/>
      </c>
      <c r="AQ387" s="16" t="str">
        <f ca="1">IF(data!$BX387=AR$1,data!$BW387,"")</f>
        <v/>
      </c>
      <c r="AR387" s="16" t="str">
        <f ca="1">IF(data!$BY387=AR$1,data!$BW387,"")</f>
        <v/>
      </c>
      <c r="AS387" s="16" t="str">
        <f ca="1">IF(OR(data!$BX387=AR$1,data!$BY387=AR$1),data!$BW387,"")</f>
        <v/>
      </c>
      <c r="AT387" s="17" t="str">
        <f ca="1">IF(data!$BX387=AU$1,data!$BW387,"")</f>
        <v/>
      </c>
      <c r="AU387" s="17" t="str">
        <f ca="1">IF(data!$BY387=AU$1,data!$BW387,"")</f>
        <v/>
      </c>
      <c r="AV387" s="17" t="str">
        <f ca="1">IF(OR(data!$BX387=AU$1,data!$BY387=AU$1),data!$BW387,"")</f>
        <v/>
      </c>
      <c r="AW387" s="16" t="str">
        <f ca="1">IF(data!$BX387=AX$1,data!$BW387,"")</f>
        <v/>
      </c>
      <c r="AX387" s="16" t="str">
        <f ca="1">IF(data!$BY387=AX$1,data!$BW387,"")</f>
        <v/>
      </c>
      <c r="AY387" s="16" t="str">
        <f ca="1">IF(OR(data!$BX387=AX$1,data!$BY387=AX$1),data!$BW387,"")</f>
        <v/>
      </c>
      <c r="AZ387" s="17" t="str">
        <f ca="1">IF(data!$BX387=BA$1,data!$BW387,"")</f>
        <v/>
      </c>
      <c r="BA387" s="17" t="str">
        <f ca="1">IF(data!$BY387=BA$1,data!$BW387,"")</f>
        <v/>
      </c>
      <c r="BB387" s="17" t="str">
        <f ca="1">IF(OR(data!$BX387=BA$1,data!$BY387=BA$1),data!$BW387,"")</f>
        <v/>
      </c>
      <c r="BC387" s="16" t="str">
        <f ca="1">IF(data!$BX387=BD$1,data!$BW387,"")</f>
        <v/>
      </c>
      <c r="BD387" s="16" t="str">
        <f ca="1">IF(data!$BY387=BD$1,data!$BW387,"")</f>
        <v/>
      </c>
      <c r="BE387" s="16" t="str">
        <f ca="1">IF(OR(data!$BX387=BD$1,data!$BY387=BD$1),data!$BW387,"")</f>
        <v/>
      </c>
      <c r="BF387" s="17" t="str">
        <f ca="1">IF(data!$BX387=BG$1,data!$BW387,"")</f>
        <v/>
      </c>
      <c r="BG387" s="17" t="str">
        <f ca="1">IF(data!$BY387=BG$1,data!$BW387,"")</f>
        <v/>
      </c>
      <c r="BH387" s="17" t="str">
        <f ca="1">IF(OR(data!$BX387=BG$1,data!$BY387=BG$1),data!$BW387,"")</f>
        <v/>
      </c>
      <c r="BI387" s="16" t="str">
        <f ca="1">IF(data!$BX387=BJ$1,data!$BW387,"")</f>
        <v/>
      </c>
      <c r="BJ387" s="16" t="str">
        <f ca="1">IF(data!$BY387=BJ$1,data!$BW387,"")</f>
        <v/>
      </c>
      <c r="BK387" s="16" t="str">
        <f ca="1">IF(OR(data!$BX387=BJ$1,data!$BY387=BJ$1),data!$BW387,"")</f>
        <v/>
      </c>
      <c r="BL387" s="17" t="str">
        <f ca="1">IF(data!$BX387=BM$1,data!$BW387,"")</f>
        <v/>
      </c>
      <c r="BM387" s="17" t="str">
        <f ca="1">IF(data!$BY387=BM$1,data!$BW387,"")</f>
        <v/>
      </c>
      <c r="BN387" s="17" t="str">
        <f ca="1">IF(OR(data!$BX387=BM$1,data!$BY387=BM$1),data!$BW387,"")</f>
        <v/>
      </c>
      <c r="BO387" s="16" t="str">
        <f ca="1">IF(data!$BX387=BP$1,data!$BW387,"")</f>
        <v/>
      </c>
      <c r="BP387" s="16" t="str">
        <f ca="1">IF(data!$BY387=BP$1,data!$BW387,"")</f>
        <v/>
      </c>
      <c r="BQ387" s="16" t="str">
        <f ca="1">IF(OR(data!$BX387=BP$1,data!$BY387=BP$1),data!$BW387,"")</f>
        <v/>
      </c>
      <c r="BR387" s="17" t="str">
        <f ca="1">IF(data!$BX387=BS$1,data!$BW387,"")</f>
        <v/>
      </c>
      <c r="BS387" s="17" t="str">
        <f ca="1">IF(data!$BY387=BS$1,data!$BW387,"")</f>
        <v/>
      </c>
      <c r="BT387" s="17" t="str">
        <f ca="1">IF(OR(data!$BX387=BS$1,data!$BY387=BS$1),data!$BW387,"")</f>
        <v/>
      </c>
    </row>
    <row r="388" spans="1:72" s="11" customFormat="1" x14ac:dyDescent="0.25">
      <c r="A388" s="16" t="str">
        <f ca="1">IF(data!$BX388=B$1,data!$BW388,"")</f>
        <v/>
      </c>
      <c r="B388" s="16" t="str">
        <f ca="1">IF(data!$BY388=B$1,data!$BW388,"")</f>
        <v/>
      </c>
      <c r="C388" s="16" t="str">
        <f ca="1">IF(OR(data!$BX388=B$1,data!$BY388=B$1),data!$BW388,"")</f>
        <v/>
      </c>
      <c r="D388" s="17" t="str">
        <f ca="1">IF(data!$BX388=E$1,data!$BW388,"")</f>
        <v/>
      </c>
      <c r="E388" s="17" t="str">
        <f ca="1">IF(data!$BY388=E$1,data!$BW388,"")</f>
        <v/>
      </c>
      <c r="F388" s="17" t="str">
        <f ca="1">IF(OR(data!$BX388=E$1,data!$BY388=E$1),data!$BW388,"")</f>
        <v/>
      </c>
      <c r="G388" s="16" t="str">
        <f ca="1">IF(data!$BX388=H$1,data!$BW388,"")</f>
        <v/>
      </c>
      <c r="H388" s="16" t="str">
        <f ca="1">IF(data!$BY388=H$1,data!$BW388,"")</f>
        <v/>
      </c>
      <c r="I388" s="16" t="str">
        <f ca="1">IF(OR(data!$BX388=H$1,data!$BY388=H$1),data!$BW388,"")</f>
        <v/>
      </c>
      <c r="J388" s="17" t="str">
        <f ca="1">IF(data!$BX388=K$1,data!$BW388,"")</f>
        <v/>
      </c>
      <c r="K388" s="17" t="str">
        <f ca="1">IF(data!$BY388=K$1,data!$BW388,"")</f>
        <v/>
      </c>
      <c r="L388" s="17" t="str">
        <f ca="1">IF(OR(data!$BX388=K$1,data!$BY388=K$1),data!$BW388,"")</f>
        <v/>
      </c>
      <c r="M388" s="16" t="str">
        <f ca="1">IF(data!$BX388=N$1,data!$BW388,"")</f>
        <v/>
      </c>
      <c r="N388" s="16" t="str">
        <f ca="1">IF(data!$BY388=N$1,data!$BW388,"")</f>
        <v/>
      </c>
      <c r="O388" s="16" t="str">
        <f ca="1">IF(OR(data!$BX388=N$1,data!$BY388=N$1),data!$BW388,"")</f>
        <v/>
      </c>
      <c r="P388" s="17" t="str">
        <f ca="1">IF(data!$BX388=Q$1,data!$BW388,"")</f>
        <v/>
      </c>
      <c r="Q388" s="17" t="str">
        <f ca="1">IF(data!$BY388=Q$1,data!$BW388,"")</f>
        <v/>
      </c>
      <c r="R388" s="17" t="str">
        <f ca="1">IF(OR(data!$BX388=Q$1,data!$BY388=Q$1),data!$BW388,"")</f>
        <v/>
      </c>
      <c r="S388" s="16" t="str">
        <f ca="1">IF(data!$BX388=T$1,data!$BW388,"")</f>
        <v/>
      </c>
      <c r="T388" s="16" t="str">
        <f ca="1">IF(data!$BY388=T$1,data!$BW388,"")</f>
        <v/>
      </c>
      <c r="U388" s="16" t="str">
        <f ca="1">IF(OR(data!$BX388=T$1,data!$BY388=T$1),data!$BW388,"")</f>
        <v/>
      </c>
      <c r="V388" s="17" t="str">
        <f ca="1">IF(data!$BX388=W$1,data!$BW388,"")</f>
        <v/>
      </c>
      <c r="W388" s="17" t="str">
        <f ca="1">IF(data!$BY388=W$1,data!$BW388,"")</f>
        <v/>
      </c>
      <c r="X388" s="17" t="str">
        <f ca="1">IF(OR(data!$BX388=W$1,data!$BY388=W$1),data!$BW388,"")</f>
        <v/>
      </c>
      <c r="Y388" s="16" t="str">
        <f ca="1">IF(data!$BX388=Z$1,data!$BW388,"")</f>
        <v/>
      </c>
      <c r="Z388" s="16" t="str">
        <f ca="1">IF(data!$BY388=Z$1,data!$BW388,"")</f>
        <v/>
      </c>
      <c r="AA388" s="16" t="str">
        <f ca="1">IF(OR(data!$BX388=Z$1,data!$BY388=Z$1),data!$BW388,"")</f>
        <v/>
      </c>
      <c r="AB388" s="17" t="str">
        <f ca="1">IF(data!$BX388=AC$1,data!$BW388,"")</f>
        <v/>
      </c>
      <c r="AC388" s="17" t="str">
        <f ca="1">IF(data!$BY388=AC$1,data!$BW388,"")</f>
        <v/>
      </c>
      <c r="AD388" s="17" t="str">
        <f ca="1">IF(OR(data!$BX388=AC$1,data!$BY388=AC$1),data!$BW388,"")</f>
        <v/>
      </c>
      <c r="AE388" s="16" t="str">
        <f ca="1">IF(data!$BX388=AF$1,data!$BW388,"")</f>
        <v/>
      </c>
      <c r="AF388" s="16" t="str">
        <f ca="1">IF(data!$BY388=AF$1,data!$BW388,"")</f>
        <v/>
      </c>
      <c r="AG388" s="16" t="str">
        <f ca="1">IF(OR(data!$BX388=AF$1,data!$BY388=AF$1),data!$BW388,"")</f>
        <v/>
      </c>
      <c r="AH388" s="17" t="str">
        <f ca="1">IF(data!$BX388=AI$1,data!$BW388,"")</f>
        <v/>
      </c>
      <c r="AI388" s="17" t="str">
        <f ca="1">IF(data!$BY388=AI$1,data!$BW388,"")</f>
        <v/>
      </c>
      <c r="AJ388" s="17" t="str">
        <f ca="1">IF(OR(data!$BX388=AI$1,data!$BY388=AI$1),data!$BW388,"")</f>
        <v/>
      </c>
      <c r="AK388" s="16" t="str">
        <f ca="1">IF(data!$BX388=AL$1,data!$BW388,"")</f>
        <v/>
      </c>
      <c r="AL388" s="16" t="str">
        <f ca="1">IF(data!$BY388=AL$1,data!$BW388,"")</f>
        <v/>
      </c>
      <c r="AM388" s="16" t="str">
        <f ca="1">IF(OR(data!$BX388=AL$1,data!$BY388=AL$1),data!$BW388,"")</f>
        <v/>
      </c>
      <c r="AN388" s="17" t="str">
        <f ca="1">IF(data!$BX388=AO$1,data!$BW388,"")</f>
        <v/>
      </c>
      <c r="AO388" s="17" t="str">
        <f ca="1">IF(data!$BY388=AO$1,data!$BW388,"")</f>
        <v/>
      </c>
      <c r="AP388" s="17" t="str">
        <f ca="1">IF(OR(data!$BX388=AO$1,data!$BY388=AO$1),data!$BW388,"")</f>
        <v/>
      </c>
      <c r="AQ388" s="16" t="str">
        <f ca="1">IF(data!$BX388=AR$1,data!$BW388,"")</f>
        <v/>
      </c>
      <c r="AR388" s="16" t="str">
        <f ca="1">IF(data!$BY388=AR$1,data!$BW388,"")</f>
        <v/>
      </c>
      <c r="AS388" s="16" t="str">
        <f ca="1">IF(OR(data!$BX388=AR$1,data!$BY388=AR$1),data!$BW388,"")</f>
        <v/>
      </c>
      <c r="AT388" s="17" t="str">
        <f ca="1">IF(data!$BX388=AU$1,data!$BW388,"")</f>
        <v/>
      </c>
      <c r="AU388" s="17" t="str">
        <f ca="1">IF(data!$BY388=AU$1,data!$BW388,"")</f>
        <v/>
      </c>
      <c r="AV388" s="17" t="str">
        <f ca="1">IF(OR(data!$BX388=AU$1,data!$BY388=AU$1),data!$BW388,"")</f>
        <v/>
      </c>
      <c r="AW388" s="16" t="str">
        <f ca="1">IF(data!$BX388=AX$1,data!$BW388,"")</f>
        <v/>
      </c>
      <c r="AX388" s="16" t="str">
        <f ca="1">IF(data!$BY388=AX$1,data!$BW388,"")</f>
        <v/>
      </c>
      <c r="AY388" s="16" t="str">
        <f ca="1">IF(OR(data!$BX388=AX$1,data!$BY388=AX$1),data!$BW388,"")</f>
        <v/>
      </c>
      <c r="AZ388" s="17" t="str">
        <f ca="1">IF(data!$BX388=BA$1,data!$BW388,"")</f>
        <v/>
      </c>
      <c r="BA388" s="17" t="str">
        <f ca="1">IF(data!$BY388=BA$1,data!$BW388,"")</f>
        <v/>
      </c>
      <c r="BB388" s="17" t="str">
        <f ca="1">IF(OR(data!$BX388=BA$1,data!$BY388=BA$1),data!$BW388,"")</f>
        <v/>
      </c>
      <c r="BC388" s="16" t="str">
        <f ca="1">IF(data!$BX388=BD$1,data!$BW388,"")</f>
        <v/>
      </c>
      <c r="BD388" s="16" t="str">
        <f ca="1">IF(data!$BY388=BD$1,data!$BW388,"")</f>
        <v/>
      </c>
      <c r="BE388" s="16" t="str">
        <f ca="1">IF(OR(data!$BX388=BD$1,data!$BY388=BD$1),data!$BW388,"")</f>
        <v/>
      </c>
      <c r="BF388" s="17" t="str">
        <f ca="1">IF(data!$BX388=BG$1,data!$BW388,"")</f>
        <v/>
      </c>
      <c r="BG388" s="17" t="str">
        <f ca="1">IF(data!$BY388=BG$1,data!$BW388,"")</f>
        <v/>
      </c>
      <c r="BH388" s="17" t="str">
        <f ca="1">IF(OR(data!$BX388=BG$1,data!$BY388=BG$1),data!$BW388,"")</f>
        <v/>
      </c>
      <c r="BI388" s="16" t="str">
        <f ca="1">IF(data!$BX388=BJ$1,data!$BW388,"")</f>
        <v/>
      </c>
      <c r="BJ388" s="16" t="str">
        <f ca="1">IF(data!$BY388=BJ$1,data!$BW388,"")</f>
        <v/>
      </c>
      <c r="BK388" s="16" t="str">
        <f ca="1">IF(OR(data!$BX388=BJ$1,data!$BY388=BJ$1),data!$BW388,"")</f>
        <v/>
      </c>
      <c r="BL388" s="17" t="str">
        <f ca="1">IF(data!$BX388=BM$1,data!$BW388,"")</f>
        <v/>
      </c>
      <c r="BM388" s="17" t="str">
        <f ca="1">IF(data!$BY388=BM$1,data!$BW388,"")</f>
        <v/>
      </c>
      <c r="BN388" s="17" t="str">
        <f ca="1">IF(OR(data!$BX388=BM$1,data!$BY388=BM$1),data!$BW388,"")</f>
        <v/>
      </c>
      <c r="BO388" s="16" t="str">
        <f ca="1">IF(data!$BX388=BP$1,data!$BW388,"")</f>
        <v/>
      </c>
      <c r="BP388" s="16" t="str">
        <f ca="1">IF(data!$BY388=BP$1,data!$BW388,"")</f>
        <v/>
      </c>
      <c r="BQ388" s="16" t="str">
        <f ca="1">IF(OR(data!$BX388=BP$1,data!$BY388=BP$1),data!$BW388,"")</f>
        <v/>
      </c>
      <c r="BR388" s="17" t="str">
        <f ca="1">IF(data!$BX388=BS$1,data!$BW388,"")</f>
        <v/>
      </c>
      <c r="BS388" s="17" t="str">
        <f ca="1">IF(data!$BY388=BS$1,data!$BW388,"")</f>
        <v/>
      </c>
      <c r="BT388" s="17" t="str">
        <f ca="1">IF(OR(data!$BX388=BS$1,data!$BY388=BS$1),data!$BW388,"")</f>
        <v/>
      </c>
    </row>
    <row r="389" spans="1:72" s="11" customFormat="1" x14ac:dyDescent="0.25">
      <c r="A389" s="16" t="str">
        <f ca="1">IF(data!$BX389=B$1,data!$BW389,"")</f>
        <v/>
      </c>
      <c r="B389" s="16" t="str">
        <f ca="1">IF(data!$BY389=B$1,data!$BW389,"")</f>
        <v/>
      </c>
      <c r="C389" s="16" t="str">
        <f ca="1">IF(OR(data!$BX389=B$1,data!$BY389=B$1),data!$BW389,"")</f>
        <v/>
      </c>
      <c r="D389" s="17" t="str">
        <f ca="1">IF(data!$BX389=E$1,data!$BW389,"")</f>
        <v/>
      </c>
      <c r="E389" s="17" t="str">
        <f ca="1">IF(data!$BY389=E$1,data!$BW389,"")</f>
        <v/>
      </c>
      <c r="F389" s="17" t="str">
        <f ca="1">IF(OR(data!$BX389=E$1,data!$BY389=E$1),data!$BW389,"")</f>
        <v/>
      </c>
      <c r="G389" s="16" t="str">
        <f ca="1">IF(data!$BX389=H$1,data!$BW389,"")</f>
        <v/>
      </c>
      <c r="H389" s="16" t="str">
        <f ca="1">IF(data!$BY389=H$1,data!$BW389,"")</f>
        <v/>
      </c>
      <c r="I389" s="16" t="str">
        <f ca="1">IF(OR(data!$BX389=H$1,data!$BY389=H$1),data!$BW389,"")</f>
        <v/>
      </c>
      <c r="J389" s="17" t="str">
        <f ca="1">IF(data!$BX389=K$1,data!$BW389,"")</f>
        <v/>
      </c>
      <c r="K389" s="17" t="str">
        <f ca="1">IF(data!$BY389=K$1,data!$BW389,"")</f>
        <v/>
      </c>
      <c r="L389" s="17" t="str">
        <f ca="1">IF(OR(data!$BX389=K$1,data!$BY389=K$1),data!$BW389,"")</f>
        <v/>
      </c>
      <c r="M389" s="16" t="str">
        <f ca="1">IF(data!$BX389=N$1,data!$BW389,"")</f>
        <v/>
      </c>
      <c r="N389" s="16" t="str">
        <f ca="1">IF(data!$BY389=N$1,data!$BW389,"")</f>
        <v/>
      </c>
      <c r="O389" s="16" t="str">
        <f ca="1">IF(OR(data!$BX389=N$1,data!$BY389=N$1),data!$BW389,"")</f>
        <v/>
      </c>
      <c r="P389" s="17" t="str">
        <f ca="1">IF(data!$BX389=Q$1,data!$BW389,"")</f>
        <v/>
      </c>
      <c r="Q389" s="17" t="str">
        <f ca="1">IF(data!$BY389=Q$1,data!$BW389,"")</f>
        <v/>
      </c>
      <c r="R389" s="17" t="str">
        <f ca="1">IF(OR(data!$BX389=Q$1,data!$BY389=Q$1),data!$BW389,"")</f>
        <v/>
      </c>
      <c r="S389" s="16" t="str">
        <f ca="1">IF(data!$BX389=T$1,data!$BW389,"")</f>
        <v/>
      </c>
      <c r="T389" s="16" t="str">
        <f ca="1">IF(data!$BY389=T$1,data!$BW389,"")</f>
        <v/>
      </c>
      <c r="U389" s="16" t="str">
        <f ca="1">IF(OR(data!$BX389=T$1,data!$BY389=T$1),data!$BW389,"")</f>
        <v/>
      </c>
      <c r="V389" s="17" t="str">
        <f ca="1">IF(data!$BX389=W$1,data!$BW389,"")</f>
        <v/>
      </c>
      <c r="W389" s="17" t="str">
        <f ca="1">IF(data!$BY389=W$1,data!$BW389,"")</f>
        <v/>
      </c>
      <c r="X389" s="17" t="str">
        <f ca="1">IF(OR(data!$BX389=W$1,data!$BY389=W$1),data!$BW389,"")</f>
        <v/>
      </c>
      <c r="Y389" s="16" t="str">
        <f ca="1">IF(data!$BX389=Z$1,data!$BW389,"")</f>
        <v/>
      </c>
      <c r="Z389" s="16" t="str">
        <f ca="1">IF(data!$BY389=Z$1,data!$BW389,"")</f>
        <v/>
      </c>
      <c r="AA389" s="16" t="str">
        <f ca="1">IF(OR(data!$BX389=Z$1,data!$BY389=Z$1),data!$BW389,"")</f>
        <v/>
      </c>
      <c r="AB389" s="17" t="str">
        <f ca="1">IF(data!$BX389=AC$1,data!$BW389,"")</f>
        <v/>
      </c>
      <c r="AC389" s="17" t="str">
        <f ca="1">IF(data!$BY389=AC$1,data!$BW389,"")</f>
        <v/>
      </c>
      <c r="AD389" s="17" t="str">
        <f ca="1">IF(OR(data!$BX389=AC$1,data!$BY389=AC$1),data!$BW389,"")</f>
        <v/>
      </c>
      <c r="AE389" s="16" t="str">
        <f ca="1">IF(data!$BX389=AF$1,data!$BW389,"")</f>
        <v/>
      </c>
      <c r="AF389" s="16" t="str">
        <f ca="1">IF(data!$BY389=AF$1,data!$BW389,"")</f>
        <v/>
      </c>
      <c r="AG389" s="16" t="str">
        <f ca="1">IF(OR(data!$BX389=AF$1,data!$BY389=AF$1),data!$BW389,"")</f>
        <v/>
      </c>
      <c r="AH389" s="17" t="str">
        <f ca="1">IF(data!$BX389=AI$1,data!$BW389,"")</f>
        <v/>
      </c>
      <c r="AI389" s="17" t="str">
        <f ca="1">IF(data!$BY389=AI$1,data!$BW389,"")</f>
        <v/>
      </c>
      <c r="AJ389" s="17" t="str">
        <f ca="1">IF(OR(data!$BX389=AI$1,data!$BY389=AI$1),data!$BW389,"")</f>
        <v/>
      </c>
      <c r="AK389" s="16" t="str">
        <f ca="1">IF(data!$BX389=AL$1,data!$BW389,"")</f>
        <v/>
      </c>
      <c r="AL389" s="16" t="str">
        <f ca="1">IF(data!$BY389=AL$1,data!$BW389,"")</f>
        <v/>
      </c>
      <c r="AM389" s="16" t="str">
        <f ca="1">IF(OR(data!$BX389=AL$1,data!$BY389=AL$1),data!$BW389,"")</f>
        <v/>
      </c>
      <c r="AN389" s="17" t="str">
        <f ca="1">IF(data!$BX389=AO$1,data!$BW389,"")</f>
        <v/>
      </c>
      <c r="AO389" s="17" t="str">
        <f ca="1">IF(data!$BY389=AO$1,data!$BW389,"")</f>
        <v/>
      </c>
      <c r="AP389" s="17" t="str">
        <f ca="1">IF(OR(data!$BX389=AO$1,data!$BY389=AO$1),data!$BW389,"")</f>
        <v/>
      </c>
      <c r="AQ389" s="16" t="str">
        <f ca="1">IF(data!$BX389=AR$1,data!$BW389,"")</f>
        <v/>
      </c>
      <c r="AR389" s="16" t="str">
        <f ca="1">IF(data!$BY389=AR$1,data!$BW389,"")</f>
        <v/>
      </c>
      <c r="AS389" s="16" t="str">
        <f ca="1">IF(OR(data!$BX389=AR$1,data!$BY389=AR$1),data!$BW389,"")</f>
        <v/>
      </c>
      <c r="AT389" s="17" t="str">
        <f ca="1">IF(data!$BX389=AU$1,data!$BW389,"")</f>
        <v/>
      </c>
      <c r="AU389" s="17" t="str">
        <f ca="1">IF(data!$BY389=AU$1,data!$BW389,"")</f>
        <v/>
      </c>
      <c r="AV389" s="17" t="str">
        <f ca="1">IF(OR(data!$BX389=AU$1,data!$BY389=AU$1),data!$BW389,"")</f>
        <v/>
      </c>
      <c r="AW389" s="16" t="str">
        <f ca="1">IF(data!$BX389=AX$1,data!$BW389,"")</f>
        <v/>
      </c>
      <c r="AX389" s="16" t="str">
        <f ca="1">IF(data!$BY389=AX$1,data!$BW389,"")</f>
        <v/>
      </c>
      <c r="AY389" s="16" t="str">
        <f ca="1">IF(OR(data!$BX389=AX$1,data!$BY389=AX$1),data!$BW389,"")</f>
        <v/>
      </c>
      <c r="AZ389" s="17" t="str">
        <f ca="1">IF(data!$BX389=BA$1,data!$BW389,"")</f>
        <v/>
      </c>
      <c r="BA389" s="17" t="str">
        <f ca="1">IF(data!$BY389=BA$1,data!$BW389,"")</f>
        <v/>
      </c>
      <c r="BB389" s="17" t="str">
        <f ca="1">IF(OR(data!$BX389=BA$1,data!$BY389=BA$1),data!$BW389,"")</f>
        <v/>
      </c>
      <c r="BC389" s="16" t="str">
        <f ca="1">IF(data!$BX389=BD$1,data!$BW389,"")</f>
        <v/>
      </c>
      <c r="BD389" s="16" t="str">
        <f ca="1">IF(data!$BY389=BD$1,data!$BW389,"")</f>
        <v/>
      </c>
      <c r="BE389" s="16" t="str">
        <f ca="1">IF(OR(data!$BX389=BD$1,data!$BY389=BD$1),data!$BW389,"")</f>
        <v/>
      </c>
      <c r="BF389" s="17" t="str">
        <f ca="1">IF(data!$BX389=BG$1,data!$BW389,"")</f>
        <v/>
      </c>
      <c r="BG389" s="17" t="str">
        <f ca="1">IF(data!$BY389=BG$1,data!$BW389,"")</f>
        <v/>
      </c>
      <c r="BH389" s="17" t="str">
        <f ca="1">IF(OR(data!$BX389=BG$1,data!$BY389=BG$1),data!$BW389,"")</f>
        <v/>
      </c>
      <c r="BI389" s="16" t="str">
        <f ca="1">IF(data!$BX389=BJ$1,data!$BW389,"")</f>
        <v/>
      </c>
      <c r="BJ389" s="16" t="str">
        <f ca="1">IF(data!$BY389=BJ$1,data!$BW389,"")</f>
        <v/>
      </c>
      <c r="BK389" s="16" t="str">
        <f ca="1">IF(OR(data!$BX389=BJ$1,data!$BY389=BJ$1),data!$BW389,"")</f>
        <v/>
      </c>
      <c r="BL389" s="17" t="str">
        <f ca="1">IF(data!$BX389=BM$1,data!$BW389,"")</f>
        <v/>
      </c>
      <c r="BM389" s="17" t="str">
        <f ca="1">IF(data!$BY389=BM$1,data!$BW389,"")</f>
        <v/>
      </c>
      <c r="BN389" s="17" t="str">
        <f ca="1">IF(OR(data!$BX389=BM$1,data!$BY389=BM$1),data!$BW389,"")</f>
        <v/>
      </c>
      <c r="BO389" s="16" t="str">
        <f ca="1">IF(data!$BX389=BP$1,data!$BW389,"")</f>
        <v/>
      </c>
      <c r="BP389" s="16" t="str">
        <f ca="1">IF(data!$BY389=BP$1,data!$BW389,"")</f>
        <v/>
      </c>
      <c r="BQ389" s="16" t="str">
        <f ca="1">IF(OR(data!$BX389=BP$1,data!$BY389=BP$1),data!$BW389,"")</f>
        <v/>
      </c>
      <c r="BR389" s="17" t="str">
        <f ca="1">IF(data!$BX389=BS$1,data!$BW389,"")</f>
        <v/>
      </c>
      <c r="BS389" s="17" t="str">
        <f ca="1">IF(data!$BY389=BS$1,data!$BW389,"")</f>
        <v/>
      </c>
      <c r="BT389" s="17" t="str">
        <f ca="1">IF(OR(data!$BX389=BS$1,data!$BY389=BS$1),data!$BW389,"")</f>
        <v/>
      </c>
    </row>
    <row r="390" spans="1:72" s="11" customFormat="1" x14ac:dyDescent="0.25">
      <c r="A390" s="16" t="str">
        <f ca="1">IF(data!$BX390=B$1,data!$BW390,"")</f>
        <v/>
      </c>
      <c r="B390" s="16" t="str">
        <f ca="1">IF(data!$BY390=B$1,data!$BW390,"")</f>
        <v/>
      </c>
      <c r="C390" s="16" t="str">
        <f ca="1">IF(OR(data!$BX390=B$1,data!$BY390=B$1),data!$BW390,"")</f>
        <v/>
      </c>
      <c r="D390" s="17" t="str">
        <f ca="1">IF(data!$BX390=E$1,data!$BW390,"")</f>
        <v/>
      </c>
      <c r="E390" s="17" t="str">
        <f ca="1">IF(data!$BY390=E$1,data!$BW390,"")</f>
        <v/>
      </c>
      <c r="F390" s="17" t="str">
        <f ca="1">IF(OR(data!$BX390=E$1,data!$BY390=E$1),data!$BW390,"")</f>
        <v/>
      </c>
      <c r="G390" s="16" t="str">
        <f ca="1">IF(data!$BX390=H$1,data!$BW390,"")</f>
        <v/>
      </c>
      <c r="H390" s="16" t="str">
        <f ca="1">IF(data!$BY390=H$1,data!$BW390,"")</f>
        <v/>
      </c>
      <c r="I390" s="16" t="str">
        <f ca="1">IF(OR(data!$BX390=H$1,data!$BY390=H$1),data!$BW390,"")</f>
        <v/>
      </c>
      <c r="J390" s="17" t="str">
        <f ca="1">IF(data!$BX390=K$1,data!$BW390,"")</f>
        <v/>
      </c>
      <c r="K390" s="17" t="str">
        <f ca="1">IF(data!$BY390=K$1,data!$BW390,"")</f>
        <v/>
      </c>
      <c r="L390" s="17" t="str">
        <f ca="1">IF(OR(data!$BX390=K$1,data!$BY390=K$1),data!$BW390,"")</f>
        <v/>
      </c>
      <c r="M390" s="16" t="str">
        <f ca="1">IF(data!$BX390=N$1,data!$BW390,"")</f>
        <v/>
      </c>
      <c r="N390" s="16" t="str">
        <f ca="1">IF(data!$BY390=N$1,data!$BW390,"")</f>
        <v/>
      </c>
      <c r="O390" s="16" t="str">
        <f ca="1">IF(OR(data!$BX390=N$1,data!$BY390=N$1),data!$BW390,"")</f>
        <v/>
      </c>
      <c r="P390" s="17" t="str">
        <f ca="1">IF(data!$BX390=Q$1,data!$BW390,"")</f>
        <v/>
      </c>
      <c r="Q390" s="17" t="str">
        <f ca="1">IF(data!$BY390=Q$1,data!$BW390,"")</f>
        <v/>
      </c>
      <c r="R390" s="17" t="str">
        <f ca="1">IF(OR(data!$BX390=Q$1,data!$BY390=Q$1),data!$BW390,"")</f>
        <v/>
      </c>
      <c r="S390" s="16" t="str">
        <f ca="1">IF(data!$BX390=T$1,data!$BW390,"")</f>
        <v/>
      </c>
      <c r="T390" s="16" t="str">
        <f ca="1">IF(data!$BY390=T$1,data!$BW390,"")</f>
        <v/>
      </c>
      <c r="U390" s="16" t="str">
        <f ca="1">IF(OR(data!$BX390=T$1,data!$BY390=T$1),data!$BW390,"")</f>
        <v/>
      </c>
      <c r="V390" s="17" t="str">
        <f ca="1">IF(data!$BX390=W$1,data!$BW390,"")</f>
        <v/>
      </c>
      <c r="W390" s="17" t="str">
        <f ca="1">IF(data!$BY390=W$1,data!$BW390,"")</f>
        <v/>
      </c>
      <c r="X390" s="17" t="str">
        <f ca="1">IF(OR(data!$BX390=W$1,data!$BY390=W$1),data!$BW390,"")</f>
        <v/>
      </c>
      <c r="Y390" s="16" t="str">
        <f ca="1">IF(data!$BX390=Z$1,data!$BW390,"")</f>
        <v/>
      </c>
      <c r="Z390" s="16" t="str">
        <f ca="1">IF(data!$BY390=Z$1,data!$BW390,"")</f>
        <v/>
      </c>
      <c r="AA390" s="16" t="str">
        <f ca="1">IF(OR(data!$BX390=Z$1,data!$BY390=Z$1),data!$BW390,"")</f>
        <v/>
      </c>
      <c r="AB390" s="17" t="str">
        <f ca="1">IF(data!$BX390=AC$1,data!$BW390,"")</f>
        <v/>
      </c>
      <c r="AC390" s="17" t="str">
        <f ca="1">IF(data!$BY390=AC$1,data!$BW390,"")</f>
        <v/>
      </c>
      <c r="AD390" s="17" t="str">
        <f ca="1">IF(OR(data!$BX390=AC$1,data!$BY390=AC$1),data!$BW390,"")</f>
        <v/>
      </c>
      <c r="AE390" s="16" t="str">
        <f ca="1">IF(data!$BX390=AF$1,data!$BW390,"")</f>
        <v/>
      </c>
      <c r="AF390" s="16" t="str">
        <f ca="1">IF(data!$BY390=AF$1,data!$BW390,"")</f>
        <v/>
      </c>
      <c r="AG390" s="16" t="str">
        <f ca="1">IF(OR(data!$BX390=AF$1,data!$BY390=AF$1),data!$BW390,"")</f>
        <v/>
      </c>
      <c r="AH390" s="17" t="str">
        <f ca="1">IF(data!$BX390=AI$1,data!$BW390,"")</f>
        <v/>
      </c>
      <c r="AI390" s="17" t="str">
        <f ca="1">IF(data!$BY390=AI$1,data!$BW390,"")</f>
        <v/>
      </c>
      <c r="AJ390" s="17" t="str">
        <f ca="1">IF(OR(data!$BX390=AI$1,data!$BY390=AI$1),data!$BW390,"")</f>
        <v/>
      </c>
      <c r="AK390" s="16" t="str">
        <f ca="1">IF(data!$BX390=AL$1,data!$BW390,"")</f>
        <v/>
      </c>
      <c r="AL390" s="16" t="str">
        <f ca="1">IF(data!$BY390=AL$1,data!$BW390,"")</f>
        <v/>
      </c>
      <c r="AM390" s="16" t="str">
        <f ca="1">IF(OR(data!$BX390=AL$1,data!$BY390=AL$1),data!$BW390,"")</f>
        <v/>
      </c>
      <c r="AN390" s="17" t="str">
        <f ca="1">IF(data!$BX390=AO$1,data!$BW390,"")</f>
        <v/>
      </c>
      <c r="AO390" s="17" t="str">
        <f ca="1">IF(data!$BY390=AO$1,data!$BW390,"")</f>
        <v/>
      </c>
      <c r="AP390" s="17" t="str">
        <f ca="1">IF(OR(data!$BX390=AO$1,data!$BY390=AO$1),data!$BW390,"")</f>
        <v/>
      </c>
      <c r="AQ390" s="16" t="str">
        <f ca="1">IF(data!$BX390=AR$1,data!$BW390,"")</f>
        <v/>
      </c>
      <c r="AR390" s="16" t="str">
        <f ca="1">IF(data!$BY390=AR$1,data!$BW390,"")</f>
        <v/>
      </c>
      <c r="AS390" s="16" t="str">
        <f ca="1">IF(OR(data!$BX390=AR$1,data!$BY390=AR$1),data!$BW390,"")</f>
        <v/>
      </c>
      <c r="AT390" s="17" t="str">
        <f ca="1">IF(data!$BX390=AU$1,data!$BW390,"")</f>
        <v/>
      </c>
      <c r="AU390" s="17" t="str">
        <f ca="1">IF(data!$BY390=AU$1,data!$BW390,"")</f>
        <v/>
      </c>
      <c r="AV390" s="17" t="str">
        <f ca="1">IF(OR(data!$BX390=AU$1,data!$BY390=AU$1),data!$BW390,"")</f>
        <v/>
      </c>
      <c r="AW390" s="16" t="str">
        <f ca="1">IF(data!$BX390=AX$1,data!$BW390,"")</f>
        <v/>
      </c>
      <c r="AX390" s="16" t="str">
        <f ca="1">IF(data!$BY390=AX$1,data!$BW390,"")</f>
        <v/>
      </c>
      <c r="AY390" s="16" t="str">
        <f ca="1">IF(OR(data!$BX390=AX$1,data!$BY390=AX$1),data!$BW390,"")</f>
        <v/>
      </c>
      <c r="AZ390" s="17" t="str">
        <f ca="1">IF(data!$BX390=BA$1,data!$BW390,"")</f>
        <v/>
      </c>
      <c r="BA390" s="17" t="str">
        <f ca="1">IF(data!$BY390=BA$1,data!$BW390,"")</f>
        <v/>
      </c>
      <c r="BB390" s="17" t="str">
        <f ca="1">IF(OR(data!$BX390=BA$1,data!$BY390=BA$1),data!$BW390,"")</f>
        <v/>
      </c>
      <c r="BC390" s="16" t="str">
        <f ca="1">IF(data!$BX390=BD$1,data!$BW390,"")</f>
        <v/>
      </c>
      <c r="BD390" s="16" t="str">
        <f ca="1">IF(data!$BY390=BD$1,data!$BW390,"")</f>
        <v/>
      </c>
      <c r="BE390" s="16" t="str">
        <f ca="1">IF(OR(data!$BX390=BD$1,data!$BY390=BD$1),data!$BW390,"")</f>
        <v/>
      </c>
      <c r="BF390" s="17" t="str">
        <f ca="1">IF(data!$BX390=BG$1,data!$BW390,"")</f>
        <v/>
      </c>
      <c r="BG390" s="17" t="str">
        <f ca="1">IF(data!$BY390=BG$1,data!$BW390,"")</f>
        <v/>
      </c>
      <c r="BH390" s="17" t="str">
        <f ca="1">IF(OR(data!$BX390=BG$1,data!$BY390=BG$1),data!$BW390,"")</f>
        <v/>
      </c>
      <c r="BI390" s="16" t="str">
        <f ca="1">IF(data!$BX390=BJ$1,data!$BW390,"")</f>
        <v/>
      </c>
      <c r="BJ390" s="16" t="str">
        <f ca="1">IF(data!$BY390=BJ$1,data!$BW390,"")</f>
        <v/>
      </c>
      <c r="BK390" s="16" t="str">
        <f ca="1">IF(OR(data!$BX390=BJ$1,data!$BY390=BJ$1),data!$BW390,"")</f>
        <v/>
      </c>
      <c r="BL390" s="17" t="str">
        <f ca="1">IF(data!$BX390=BM$1,data!$BW390,"")</f>
        <v/>
      </c>
      <c r="BM390" s="17" t="str">
        <f ca="1">IF(data!$BY390=BM$1,data!$BW390,"")</f>
        <v/>
      </c>
      <c r="BN390" s="17" t="str">
        <f ca="1">IF(OR(data!$BX390=BM$1,data!$BY390=BM$1),data!$BW390,"")</f>
        <v/>
      </c>
      <c r="BO390" s="16" t="str">
        <f ca="1">IF(data!$BX390=BP$1,data!$BW390,"")</f>
        <v/>
      </c>
      <c r="BP390" s="16" t="str">
        <f ca="1">IF(data!$BY390=BP$1,data!$BW390,"")</f>
        <v/>
      </c>
      <c r="BQ390" s="16" t="str">
        <f ca="1">IF(OR(data!$BX390=BP$1,data!$BY390=BP$1),data!$BW390,"")</f>
        <v/>
      </c>
      <c r="BR390" s="17" t="str">
        <f ca="1">IF(data!$BX390=BS$1,data!$BW390,"")</f>
        <v/>
      </c>
      <c r="BS390" s="17" t="str">
        <f ca="1">IF(data!$BY390=BS$1,data!$BW390,"")</f>
        <v/>
      </c>
      <c r="BT390" s="17" t="str">
        <f ca="1">IF(OR(data!$BX390=BS$1,data!$BY390=BS$1),data!$BW390,"")</f>
        <v/>
      </c>
    </row>
    <row r="391" spans="1:72" s="11" customFormat="1" x14ac:dyDescent="0.25">
      <c r="A391" s="16" t="str">
        <f ca="1">IF(data!$BX391=B$1,data!$BW391,"")</f>
        <v/>
      </c>
      <c r="B391" s="16" t="str">
        <f ca="1">IF(data!$BY391=B$1,data!$BW391,"")</f>
        <v/>
      </c>
      <c r="C391" s="16" t="str">
        <f ca="1">IF(OR(data!$BX391=B$1,data!$BY391=B$1),data!$BW391,"")</f>
        <v/>
      </c>
      <c r="D391" s="17" t="str">
        <f ca="1">IF(data!$BX391=E$1,data!$BW391,"")</f>
        <v/>
      </c>
      <c r="E391" s="17" t="str">
        <f ca="1">IF(data!$BY391=E$1,data!$BW391,"")</f>
        <v/>
      </c>
      <c r="F391" s="17" t="str">
        <f ca="1">IF(OR(data!$BX391=E$1,data!$BY391=E$1),data!$BW391,"")</f>
        <v/>
      </c>
      <c r="G391" s="16" t="str">
        <f ca="1">IF(data!$BX391=H$1,data!$BW391,"")</f>
        <v/>
      </c>
      <c r="H391" s="16" t="str">
        <f ca="1">IF(data!$BY391=H$1,data!$BW391,"")</f>
        <v/>
      </c>
      <c r="I391" s="16" t="str">
        <f ca="1">IF(OR(data!$BX391=H$1,data!$BY391=H$1),data!$BW391,"")</f>
        <v/>
      </c>
      <c r="J391" s="17" t="str">
        <f ca="1">IF(data!$BX391=K$1,data!$BW391,"")</f>
        <v/>
      </c>
      <c r="K391" s="17" t="str">
        <f ca="1">IF(data!$BY391=K$1,data!$BW391,"")</f>
        <v/>
      </c>
      <c r="L391" s="17" t="str">
        <f ca="1">IF(OR(data!$BX391=K$1,data!$BY391=K$1),data!$BW391,"")</f>
        <v/>
      </c>
      <c r="M391" s="16" t="str">
        <f ca="1">IF(data!$BX391=N$1,data!$BW391,"")</f>
        <v/>
      </c>
      <c r="N391" s="16" t="str">
        <f ca="1">IF(data!$BY391=N$1,data!$BW391,"")</f>
        <v/>
      </c>
      <c r="O391" s="16" t="str">
        <f ca="1">IF(OR(data!$BX391=N$1,data!$BY391=N$1),data!$BW391,"")</f>
        <v/>
      </c>
      <c r="P391" s="17" t="str">
        <f ca="1">IF(data!$BX391=Q$1,data!$BW391,"")</f>
        <v/>
      </c>
      <c r="Q391" s="17" t="str">
        <f ca="1">IF(data!$BY391=Q$1,data!$BW391,"")</f>
        <v/>
      </c>
      <c r="R391" s="17" t="str">
        <f ca="1">IF(OR(data!$BX391=Q$1,data!$BY391=Q$1),data!$BW391,"")</f>
        <v/>
      </c>
      <c r="S391" s="16" t="str">
        <f ca="1">IF(data!$BX391=T$1,data!$BW391,"")</f>
        <v/>
      </c>
      <c r="T391" s="16" t="str">
        <f ca="1">IF(data!$BY391=T$1,data!$BW391,"")</f>
        <v/>
      </c>
      <c r="U391" s="16" t="str">
        <f ca="1">IF(OR(data!$BX391=T$1,data!$BY391=T$1),data!$BW391,"")</f>
        <v/>
      </c>
      <c r="V391" s="17" t="str">
        <f ca="1">IF(data!$BX391=W$1,data!$BW391,"")</f>
        <v/>
      </c>
      <c r="W391" s="17" t="str">
        <f ca="1">IF(data!$BY391=W$1,data!$BW391,"")</f>
        <v/>
      </c>
      <c r="X391" s="17" t="str">
        <f ca="1">IF(OR(data!$BX391=W$1,data!$BY391=W$1),data!$BW391,"")</f>
        <v/>
      </c>
      <c r="Y391" s="16" t="str">
        <f ca="1">IF(data!$BX391=Z$1,data!$BW391,"")</f>
        <v/>
      </c>
      <c r="Z391" s="16" t="str">
        <f ca="1">IF(data!$BY391=Z$1,data!$BW391,"")</f>
        <v/>
      </c>
      <c r="AA391" s="16" t="str">
        <f ca="1">IF(OR(data!$BX391=Z$1,data!$BY391=Z$1),data!$BW391,"")</f>
        <v/>
      </c>
      <c r="AB391" s="17" t="str">
        <f ca="1">IF(data!$BX391=AC$1,data!$BW391,"")</f>
        <v/>
      </c>
      <c r="AC391" s="17" t="str">
        <f ca="1">IF(data!$BY391=AC$1,data!$BW391,"")</f>
        <v/>
      </c>
      <c r="AD391" s="17" t="str">
        <f ca="1">IF(OR(data!$BX391=AC$1,data!$BY391=AC$1),data!$BW391,"")</f>
        <v/>
      </c>
      <c r="AE391" s="16" t="str">
        <f ca="1">IF(data!$BX391=AF$1,data!$BW391,"")</f>
        <v/>
      </c>
      <c r="AF391" s="16" t="str">
        <f ca="1">IF(data!$BY391=AF$1,data!$BW391,"")</f>
        <v/>
      </c>
      <c r="AG391" s="16" t="str">
        <f ca="1">IF(OR(data!$BX391=AF$1,data!$BY391=AF$1),data!$BW391,"")</f>
        <v/>
      </c>
      <c r="AH391" s="17" t="str">
        <f ca="1">IF(data!$BX391=AI$1,data!$BW391,"")</f>
        <v/>
      </c>
      <c r="AI391" s="17" t="str">
        <f ca="1">IF(data!$BY391=AI$1,data!$BW391,"")</f>
        <v/>
      </c>
      <c r="AJ391" s="17" t="str">
        <f ca="1">IF(OR(data!$BX391=AI$1,data!$BY391=AI$1),data!$BW391,"")</f>
        <v/>
      </c>
      <c r="AK391" s="16" t="str">
        <f ca="1">IF(data!$BX391=AL$1,data!$BW391,"")</f>
        <v/>
      </c>
      <c r="AL391" s="16" t="str">
        <f ca="1">IF(data!$BY391=AL$1,data!$BW391,"")</f>
        <v/>
      </c>
      <c r="AM391" s="16" t="str">
        <f ca="1">IF(OR(data!$BX391=AL$1,data!$BY391=AL$1),data!$BW391,"")</f>
        <v/>
      </c>
      <c r="AN391" s="17" t="str">
        <f ca="1">IF(data!$BX391=AO$1,data!$BW391,"")</f>
        <v/>
      </c>
      <c r="AO391" s="17" t="str">
        <f ca="1">IF(data!$BY391=AO$1,data!$BW391,"")</f>
        <v/>
      </c>
      <c r="AP391" s="17" t="str">
        <f ca="1">IF(OR(data!$BX391=AO$1,data!$BY391=AO$1),data!$BW391,"")</f>
        <v/>
      </c>
      <c r="AQ391" s="16" t="str">
        <f ca="1">IF(data!$BX391=AR$1,data!$BW391,"")</f>
        <v/>
      </c>
      <c r="AR391" s="16" t="str">
        <f ca="1">IF(data!$BY391=AR$1,data!$BW391,"")</f>
        <v/>
      </c>
      <c r="AS391" s="16" t="str">
        <f ca="1">IF(OR(data!$BX391=AR$1,data!$BY391=AR$1),data!$BW391,"")</f>
        <v/>
      </c>
      <c r="AT391" s="17" t="str">
        <f ca="1">IF(data!$BX391=AU$1,data!$BW391,"")</f>
        <v/>
      </c>
      <c r="AU391" s="17" t="str">
        <f ca="1">IF(data!$BY391=AU$1,data!$BW391,"")</f>
        <v/>
      </c>
      <c r="AV391" s="17" t="str">
        <f ca="1">IF(OR(data!$BX391=AU$1,data!$BY391=AU$1),data!$BW391,"")</f>
        <v/>
      </c>
      <c r="AW391" s="16" t="str">
        <f ca="1">IF(data!$BX391=AX$1,data!$BW391,"")</f>
        <v/>
      </c>
      <c r="AX391" s="16" t="str">
        <f ca="1">IF(data!$BY391=AX$1,data!$BW391,"")</f>
        <v/>
      </c>
      <c r="AY391" s="16" t="str">
        <f ca="1">IF(OR(data!$BX391=AX$1,data!$BY391=AX$1),data!$BW391,"")</f>
        <v/>
      </c>
      <c r="AZ391" s="17" t="str">
        <f ca="1">IF(data!$BX391=BA$1,data!$BW391,"")</f>
        <v/>
      </c>
      <c r="BA391" s="17" t="str">
        <f ca="1">IF(data!$BY391=BA$1,data!$BW391,"")</f>
        <v/>
      </c>
      <c r="BB391" s="17" t="str">
        <f ca="1">IF(OR(data!$BX391=BA$1,data!$BY391=BA$1),data!$BW391,"")</f>
        <v/>
      </c>
      <c r="BC391" s="16" t="str">
        <f ca="1">IF(data!$BX391=BD$1,data!$BW391,"")</f>
        <v/>
      </c>
      <c r="BD391" s="16" t="str">
        <f ca="1">IF(data!$BY391=BD$1,data!$BW391,"")</f>
        <v/>
      </c>
      <c r="BE391" s="16" t="str">
        <f ca="1">IF(OR(data!$BX391=BD$1,data!$BY391=BD$1),data!$BW391,"")</f>
        <v/>
      </c>
      <c r="BF391" s="17" t="str">
        <f ca="1">IF(data!$BX391=BG$1,data!$BW391,"")</f>
        <v/>
      </c>
      <c r="BG391" s="17" t="str">
        <f ca="1">IF(data!$BY391=BG$1,data!$BW391,"")</f>
        <v/>
      </c>
      <c r="BH391" s="17" t="str">
        <f ca="1">IF(OR(data!$BX391=BG$1,data!$BY391=BG$1),data!$BW391,"")</f>
        <v/>
      </c>
      <c r="BI391" s="16" t="str">
        <f ca="1">IF(data!$BX391=BJ$1,data!$BW391,"")</f>
        <v/>
      </c>
      <c r="BJ391" s="16" t="str">
        <f ca="1">IF(data!$BY391=BJ$1,data!$BW391,"")</f>
        <v/>
      </c>
      <c r="BK391" s="16" t="str">
        <f ca="1">IF(OR(data!$BX391=BJ$1,data!$BY391=BJ$1),data!$BW391,"")</f>
        <v/>
      </c>
      <c r="BL391" s="17" t="str">
        <f ca="1">IF(data!$BX391=BM$1,data!$BW391,"")</f>
        <v/>
      </c>
      <c r="BM391" s="17" t="str">
        <f ca="1">IF(data!$BY391=BM$1,data!$BW391,"")</f>
        <v/>
      </c>
      <c r="BN391" s="17" t="str">
        <f ca="1">IF(OR(data!$BX391=BM$1,data!$BY391=BM$1),data!$BW391,"")</f>
        <v/>
      </c>
      <c r="BO391" s="16" t="str">
        <f ca="1">IF(data!$BX391=BP$1,data!$BW391,"")</f>
        <v/>
      </c>
      <c r="BP391" s="16" t="str">
        <f ca="1">IF(data!$BY391=BP$1,data!$BW391,"")</f>
        <v/>
      </c>
      <c r="BQ391" s="16" t="str">
        <f ca="1">IF(OR(data!$BX391=BP$1,data!$BY391=BP$1),data!$BW391,"")</f>
        <v/>
      </c>
      <c r="BR391" s="17" t="str">
        <f ca="1">IF(data!$BX391=BS$1,data!$BW391,"")</f>
        <v/>
      </c>
      <c r="BS391" s="17" t="str">
        <f ca="1">IF(data!$BY391=BS$1,data!$BW391,"")</f>
        <v/>
      </c>
      <c r="BT391" s="17" t="str">
        <f ca="1">IF(OR(data!$BX391=BS$1,data!$BY391=BS$1),data!$BW391,"")</f>
        <v/>
      </c>
    </row>
    <row r="392" spans="1:72" s="11" customFormat="1" x14ac:dyDescent="0.25">
      <c r="A392" s="16" t="str">
        <f ca="1">IF(data!$BX392=B$1,data!$BW392,"")</f>
        <v/>
      </c>
      <c r="B392" s="16" t="str">
        <f ca="1">IF(data!$BY392=B$1,data!$BW392,"")</f>
        <v/>
      </c>
      <c r="C392" s="16" t="str">
        <f ca="1">IF(OR(data!$BX392=B$1,data!$BY392=B$1),data!$BW392,"")</f>
        <v/>
      </c>
      <c r="D392" s="17" t="str">
        <f ca="1">IF(data!$BX392=E$1,data!$BW392,"")</f>
        <v/>
      </c>
      <c r="E392" s="17" t="str">
        <f ca="1">IF(data!$BY392=E$1,data!$BW392,"")</f>
        <v/>
      </c>
      <c r="F392" s="17" t="str">
        <f ca="1">IF(OR(data!$BX392=E$1,data!$BY392=E$1),data!$BW392,"")</f>
        <v/>
      </c>
      <c r="G392" s="16" t="str">
        <f ca="1">IF(data!$BX392=H$1,data!$BW392,"")</f>
        <v/>
      </c>
      <c r="H392" s="16" t="str">
        <f ca="1">IF(data!$BY392=H$1,data!$BW392,"")</f>
        <v/>
      </c>
      <c r="I392" s="16" t="str">
        <f ca="1">IF(OR(data!$BX392=H$1,data!$BY392=H$1),data!$BW392,"")</f>
        <v/>
      </c>
      <c r="J392" s="17" t="str">
        <f ca="1">IF(data!$BX392=K$1,data!$BW392,"")</f>
        <v/>
      </c>
      <c r="K392" s="17" t="str">
        <f ca="1">IF(data!$BY392=K$1,data!$BW392,"")</f>
        <v/>
      </c>
      <c r="L392" s="17" t="str">
        <f ca="1">IF(OR(data!$BX392=K$1,data!$BY392=K$1),data!$BW392,"")</f>
        <v/>
      </c>
      <c r="M392" s="16" t="str">
        <f ca="1">IF(data!$BX392=N$1,data!$BW392,"")</f>
        <v/>
      </c>
      <c r="N392" s="16" t="str">
        <f ca="1">IF(data!$BY392=N$1,data!$BW392,"")</f>
        <v/>
      </c>
      <c r="O392" s="16" t="str">
        <f ca="1">IF(OR(data!$BX392=N$1,data!$BY392=N$1),data!$BW392,"")</f>
        <v/>
      </c>
      <c r="P392" s="17" t="str">
        <f ca="1">IF(data!$BX392=Q$1,data!$BW392,"")</f>
        <v/>
      </c>
      <c r="Q392" s="17" t="str">
        <f ca="1">IF(data!$BY392=Q$1,data!$BW392,"")</f>
        <v/>
      </c>
      <c r="R392" s="17" t="str">
        <f ca="1">IF(OR(data!$BX392=Q$1,data!$BY392=Q$1),data!$BW392,"")</f>
        <v/>
      </c>
      <c r="S392" s="16" t="str">
        <f ca="1">IF(data!$BX392=T$1,data!$BW392,"")</f>
        <v/>
      </c>
      <c r="T392" s="16" t="str">
        <f ca="1">IF(data!$BY392=T$1,data!$BW392,"")</f>
        <v/>
      </c>
      <c r="U392" s="16" t="str">
        <f ca="1">IF(OR(data!$BX392=T$1,data!$BY392=T$1),data!$BW392,"")</f>
        <v/>
      </c>
      <c r="V392" s="17" t="str">
        <f ca="1">IF(data!$BX392=W$1,data!$BW392,"")</f>
        <v/>
      </c>
      <c r="W392" s="17" t="str">
        <f ca="1">IF(data!$BY392=W$1,data!$BW392,"")</f>
        <v/>
      </c>
      <c r="X392" s="17" t="str">
        <f ca="1">IF(OR(data!$BX392=W$1,data!$BY392=W$1),data!$BW392,"")</f>
        <v/>
      </c>
      <c r="Y392" s="16" t="str">
        <f ca="1">IF(data!$BX392=Z$1,data!$BW392,"")</f>
        <v/>
      </c>
      <c r="Z392" s="16" t="str">
        <f ca="1">IF(data!$BY392=Z$1,data!$BW392,"")</f>
        <v/>
      </c>
      <c r="AA392" s="16" t="str">
        <f ca="1">IF(OR(data!$BX392=Z$1,data!$BY392=Z$1),data!$BW392,"")</f>
        <v/>
      </c>
      <c r="AB392" s="17" t="str">
        <f ca="1">IF(data!$BX392=AC$1,data!$BW392,"")</f>
        <v/>
      </c>
      <c r="AC392" s="17" t="str">
        <f ca="1">IF(data!$BY392=AC$1,data!$BW392,"")</f>
        <v/>
      </c>
      <c r="AD392" s="17" t="str">
        <f ca="1">IF(OR(data!$BX392=AC$1,data!$BY392=AC$1),data!$BW392,"")</f>
        <v/>
      </c>
      <c r="AE392" s="16" t="str">
        <f ca="1">IF(data!$BX392=AF$1,data!$BW392,"")</f>
        <v/>
      </c>
      <c r="AF392" s="16" t="str">
        <f ca="1">IF(data!$BY392=AF$1,data!$BW392,"")</f>
        <v/>
      </c>
      <c r="AG392" s="16" t="str">
        <f ca="1">IF(OR(data!$BX392=AF$1,data!$BY392=AF$1),data!$BW392,"")</f>
        <v/>
      </c>
      <c r="AH392" s="17" t="str">
        <f ca="1">IF(data!$BX392=AI$1,data!$BW392,"")</f>
        <v/>
      </c>
      <c r="AI392" s="17" t="str">
        <f ca="1">IF(data!$BY392=AI$1,data!$BW392,"")</f>
        <v/>
      </c>
      <c r="AJ392" s="17" t="str">
        <f ca="1">IF(OR(data!$BX392=AI$1,data!$BY392=AI$1),data!$BW392,"")</f>
        <v/>
      </c>
      <c r="AK392" s="16" t="str">
        <f ca="1">IF(data!$BX392=AL$1,data!$BW392,"")</f>
        <v/>
      </c>
      <c r="AL392" s="16" t="str">
        <f ca="1">IF(data!$BY392=AL$1,data!$BW392,"")</f>
        <v/>
      </c>
      <c r="AM392" s="16" t="str">
        <f ca="1">IF(OR(data!$BX392=AL$1,data!$BY392=AL$1),data!$BW392,"")</f>
        <v/>
      </c>
      <c r="AN392" s="17" t="str">
        <f ca="1">IF(data!$BX392=AO$1,data!$BW392,"")</f>
        <v/>
      </c>
      <c r="AO392" s="17" t="str">
        <f ca="1">IF(data!$BY392=AO$1,data!$BW392,"")</f>
        <v/>
      </c>
      <c r="AP392" s="17" t="str">
        <f ca="1">IF(OR(data!$BX392=AO$1,data!$BY392=AO$1),data!$BW392,"")</f>
        <v/>
      </c>
      <c r="AQ392" s="16" t="str">
        <f ca="1">IF(data!$BX392=AR$1,data!$BW392,"")</f>
        <v/>
      </c>
      <c r="AR392" s="16" t="str">
        <f ca="1">IF(data!$BY392=AR$1,data!$BW392,"")</f>
        <v/>
      </c>
      <c r="AS392" s="16" t="str">
        <f ca="1">IF(OR(data!$BX392=AR$1,data!$BY392=AR$1),data!$BW392,"")</f>
        <v/>
      </c>
      <c r="AT392" s="17" t="str">
        <f ca="1">IF(data!$BX392=AU$1,data!$BW392,"")</f>
        <v/>
      </c>
      <c r="AU392" s="17" t="str">
        <f ca="1">IF(data!$BY392=AU$1,data!$BW392,"")</f>
        <v/>
      </c>
      <c r="AV392" s="17" t="str">
        <f ca="1">IF(OR(data!$BX392=AU$1,data!$BY392=AU$1),data!$BW392,"")</f>
        <v/>
      </c>
      <c r="AW392" s="16" t="str">
        <f ca="1">IF(data!$BX392=AX$1,data!$BW392,"")</f>
        <v/>
      </c>
      <c r="AX392" s="16" t="str">
        <f ca="1">IF(data!$BY392=AX$1,data!$BW392,"")</f>
        <v/>
      </c>
      <c r="AY392" s="16" t="str">
        <f ca="1">IF(OR(data!$BX392=AX$1,data!$BY392=AX$1),data!$BW392,"")</f>
        <v/>
      </c>
      <c r="AZ392" s="17" t="str">
        <f ca="1">IF(data!$BX392=BA$1,data!$BW392,"")</f>
        <v/>
      </c>
      <c r="BA392" s="17" t="str">
        <f ca="1">IF(data!$BY392=BA$1,data!$BW392,"")</f>
        <v/>
      </c>
      <c r="BB392" s="17" t="str">
        <f ca="1">IF(OR(data!$BX392=BA$1,data!$BY392=BA$1),data!$BW392,"")</f>
        <v/>
      </c>
      <c r="BC392" s="16" t="str">
        <f ca="1">IF(data!$BX392=BD$1,data!$BW392,"")</f>
        <v/>
      </c>
      <c r="BD392" s="16" t="str">
        <f ca="1">IF(data!$BY392=BD$1,data!$BW392,"")</f>
        <v/>
      </c>
      <c r="BE392" s="16" t="str">
        <f ca="1">IF(OR(data!$BX392=BD$1,data!$BY392=BD$1),data!$BW392,"")</f>
        <v/>
      </c>
      <c r="BF392" s="17" t="str">
        <f ca="1">IF(data!$BX392=BG$1,data!$BW392,"")</f>
        <v/>
      </c>
      <c r="BG392" s="17" t="str">
        <f ca="1">IF(data!$BY392=BG$1,data!$BW392,"")</f>
        <v/>
      </c>
      <c r="BH392" s="17" t="str">
        <f ca="1">IF(OR(data!$BX392=BG$1,data!$BY392=BG$1),data!$BW392,"")</f>
        <v/>
      </c>
      <c r="BI392" s="16" t="str">
        <f ca="1">IF(data!$BX392=BJ$1,data!$BW392,"")</f>
        <v/>
      </c>
      <c r="BJ392" s="16" t="str">
        <f ca="1">IF(data!$BY392=BJ$1,data!$BW392,"")</f>
        <v/>
      </c>
      <c r="BK392" s="16" t="str">
        <f ca="1">IF(OR(data!$BX392=BJ$1,data!$BY392=BJ$1),data!$BW392,"")</f>
        <v/>
      </c>
      <c r="BL392" s="17" t="str">
        <f ca="1">IF(data!$BX392=BM$1,data!$BW392,"")</f>
        <v/>
      </c>
      <c r="BM392" s="17" t="str">
        <f ca="1">IF(data!$BY392=BM$1,data!$BW392,"")</f>
        <v/>
      </c>
      <c r="BN392" s="17" t="str">
        <f ca="1">IF(OR(data!$BX392=BM$1,data!$BY392=BM$1),data!$BW392,"")</f>
        <v/>
      </c>
      <c r="BO392" s="16" t="str">
        <f ca="1">IF(data!$BX392=BP$1,data!$BW392,"")</f>
        <v/>
      </c>
      <c r="BP392" s="16" t="str">
        <f ca="1">IF(data!$BY392=BP$1,data!$BW392,"")</f>
        <v/>
      </c>
      <c r="BQ392" s="16" t="str">
        <f ca="1">IF(OR(data!$BX392=BP$1,data!$BY392=BP$1),data!$BW392,"")</f>
        <v/>
      </c>
      <c r="BR392" s="17" t="str">
        <f ca="1">IF(data!$BX392=BS$1,data!$BW392,"")</f>
        <v/>
      </c>
      <c r="BS392" s="17" t="str">
        <f ca="1">IF(data!$BY392=BS$1,data!$BW392,"")</f>
        <v/>
      </c>
      <c r="BT392" s="17" t="str">
        <f ca="1">IF(OR(data!$BX392=BS$1,data!$BY392=BS$1),data!$BW392,"")</f>
        <v/>
      </c>
    </row>
    <row r="393" spans="1:72" s="11" customFormat="1" x14ac:dyDescent="0.25">
      <c r="A393" s="16" t="str">
        <f ca="1">IF(data!$BX393=B$1,data!$BW393,"")</f>
        <v/>
      </c>
      <c r="B393" s="16" t="str">
        <f ca="1">IF(data!$BY393=B$1,data!$BW393,"")</f>
        <v/>
      </c>
      <c r="C393" s="16" t="str">
        <f ca="1">IF(OR(data!$BX393=B$1,data!$BY393=B$1),data!$BW393,"")</f>
        <v/>
      </c>
      <c r="D393" s="17" t="str">
        <f ca="1">IF(data!$BX393=E$1,data!$BW393,"")</f>
        <v/>
      </c>
      <c r="E393" s="17" t="str">
        <f ca="1">IF(data!$BY393=E$1,data!$BW393,"")</f>
        <v/>
      </c>
      <c r="F393" s="17" t="str">
        <f ca="1">IF(OR(data!$BX393=E$1,data!$BY393=E$1),data!$BW393,"")</f>
        <v/>
      </c>
      <c r="G393" s="16" t="str">
        <f ca="1">IF(data!$BX393=H$1,data!$BW393,"")</f>
        <v/>
      </c>
      <c r="H393" s="16" t="str">
        <f ca="1">IF(data!$BY393=H$1,data!$BW393,"")</f>
        <v/>
      </c>
      <c r="I393" s="16" t="str">
        <f ca="1">IF(OR(data!$BX393=H$1,data!$BY393=H$1),data!$BW393,"")</f>
        <v/>
      </c>
      <c r="J393" s="17" t="str">
        <f ca="1">IF(data!$BX393=K$1,data!$BW393,"")</f>
        <v/>
      </c>
      <c r="K393" s="17" t="str">
        <f ca="1">IF(data!$BY393=K$1,data!$BW393,"")</f>
        <v/>
      </c>
      <c r="L393" s="17" t="str">
        <f ca="1">IF(OR(data!$BX393=K$1,data!$BY393=K$1),data!$BW393,"")</f>
        <v/>
      </c>
      <c r="M393" s="16" t="str">
        <f ca="1">IF(data!$BX393=N$1,data!$BW393,"")</f>
        <v/>
      </c>
      <c r="N393" s="16" t="str">
        <f ca="1">IF(data!$BY393=N$1,data!$BW393,"")</f>
        <v/>
      </c>
      <c r="O393" s="16" t="str">
        <f ca="1">IF(OR(data!$BX393=N$1,data!$BY393=N$1),data!$BW393,"")</f>
        <v/>
      </c>
      <c r="P393" s="17" t="str">
        <f ca="1">IF(data!$BX393=Q$1,data!$BW393,"")</f>
        <v/>
      </c>
      <c r="Q393" s="17" t="str">
        <f ca="1">IF(data!$BY393=Q$1,data!$BW393,"")</f>
        <v/>
      </c>
      <c r="R393" s="17" t="str">
        <f ca="1">IF(OR(data!$BX393=Q$1,data!$BY393=Q$1),data!$BW393,"")</f>
        <v/>
      </c>
      <c r="S393" s="16" t="str">
        <f ca="1">IF(data!$BX393=T$1,data!$BW393,"")</f>
        <v/>
      </c>
      <c r="T393" s="16" t="str">
        <f ca="1">IF(data!$BY393=T$1,data!$BW393,"")</f>
        <v/>
      </c>
      <c r="U393" s="16" t="str">
        <f ca="1">IF(OR(data!$BX393=T$1,data!$BY393=T$1),data!$BW393,"")</f>
        <v/>
      </c>
      <c r="V393" s="17" t="str">
        <f ca="1">IF(data!$BX393=W$1,data!$BW393,"")</f>
        <v/>
      </c>
      <c r="W393" s="17" t="str">
        <f ca="1">IF(data!$BY393=W$1,data!$BW393,"")</f>
        <v/>
      </c>
      <c r="X393" s="17" t="str">
        <f ca="1">IF(OR(data!$BX393=W$1,data!$BY393=W$1),data!$BW393,"")</f>
        <v/>
      </c>
      <c r="Y393" s="16" t="str">
        <f ca="1">IF(data!$BX393=Z$1,data!$BW393,"")</f>
        <v/>
      </c>
      <c r="Z393" s="16" t="str">
        <f ca="1">IF(data!$BY393=Z$1,data!$BW393,"")</f>
        <v/>
      </c>
      <c r="AA393" s="16" t="str">
        <f ca="1">IF(OR(data!$BX393=Z$1,data!$BY393=Z$1),data!$BW393,"")</f>
        <v/>
      </c>
      <c r="AB393" s="17" t="str">
        <f ca="1">IF(data!$BX393=AC$1,data!$BW393,"")</f>
        <v/>
      </c>
      <c r="AC393" s="17" t="str">
        <f ca="1">IF(data!$BY393=AC$1,data!$BW393,"")</f>
        <v/>
      </c>
      <c r="AD393" s="17" t="str">
        <f ca="1">IF(OR(data!$BX393=AC$1,data!$BY393=AC$1),data!$BW393,"")</f>
        <v/>
      </c>
      <c r="AE393" s="16" t="str">
        <f ca="1">IF(data!$BX393=AF$1,data!$BW393,"")</f>
        <v/>
      </c>
      <c r="AF393" s="16" t="str">
        <f ca="1">IF(data!$BY393=AF$1,data!$BW393,"")</f>
        <v/>
      </c>
      <c r="AG393" s="16" t="str">
        <f ca="1">IF(OR(data!$BX393=AF$1,data!$BY393=AF$1),data!$BW393,"")</f>
        <v/>
      </c>
      <c r="AH393" s="17" t="str">
        <f ca="1">IF(data!$BX393=AI$1,data!$BW393,"")</f>
        <v/>
      </c>
      <c r="AI393" s="17" t="str">
        <f ca="1">IF(data!$BY393=AI$1,data!$BW393,"")</f>
        <v/>
      </c>
      <c r="AJ393" s="17" t="str">
        <f ca="1">IF(OR(data!$BX393=AI$1,data!$BY393=AI$1),data!$BW393,"")</f>
        <v/>
      </c>
      <c r="AK393" s="16" t="str">
        <f ca="1">IF(data!$BX393=AL$1,data!$BW393,"")</f>
        <v/>
      </c>
      <c r="AL393" s="16" t="str">
        <f ca="1">IF(data!$BY393=AL$1,data!$BW393,"")</f>
        <v/>
      </c>
      <c r="AM393" s="16" t="str">
        <f ca="1">IF(OR(data!$BX393=AL$1,data!$BY393=AL$1),data!$BW393,"")</f>
        <v/>
      </c>
      <c r="AN393" s="17" t="str">
        <f ca="1">IF(data!$BX393=AO$1,data!$BW393,"")</f>
        <v/>
      </c>
      <c r="AO393" s="17" t="str">
        <f ca="1">IF(data!$BY393=AO$1,data!$BW393,"")</f>
        <v/>
      </c>
      <c r="AP393" s="17" t="str">
        <f ca="1">IF(OR(data!$BX393=AO$1,data!$BY393=AO$1),data!$BW393,"")</f>
        <v/>
      </c>
      <c r="AQ393" s="16" t="str">
        <f ca="1">IF(data!$BX393=AR$1,data!$BW393,"")</f>
        <v/>
      </c>
      <c r="AR393" s="16" t="str">
        <f ca="1">IF(data!$BY393=AR$1,data!$BW393,"")</f>
        <v/>
      </c>
      <c r="AS393" s="16" t="str">
        <f ca="1">IF(OR(data!$BX393=AR$1,data!$BY393=AR$1),data!$BW393,"")</f>
        <v/>
      </c>
      <c r="AT393" s="17" t="str">
        <f ca="1">IF(data!$BX393=AU$1,data!$BW393,"")</f>
        <v/>
      </c>
      <c r="AU393" s="17" t="str">
        <f ca="1">IF(data!$BY393=AU$1,data!$BW393,"")</f>
        <v/>
      </c>
      <c r="AV393" s="17" t="str">
        <f ca="1">IF(OR(data!$BX393=AU$1,data!$BY393=AU$1),data!$BW393,"")</f>
        <v/>
      </c>
      <c r="AW393" s="16" t="str">
        <f ca="1">IF(data!$BX393=AX$1,data!$BW393,"")</f>
        <v/>
      </c>
      <c r="AX393" s="16" t="str">
        <f ca="1">IF(data!$BY393=AX$1,data!$BW393,"")</f>
        <v/>
      </c>
      <c r="AY393" s="16" t="str">
        <f ca="1">IF(OR(data!$BX393=AX$1,data!$BY393=AX$1),data!$BW393,"")</f>
        <v/>
      </c>
      <c r="AZ393" s="17" t="str">
        <f ca="1">IF(data!$BX393=BA$1,data!$BW393,"")</f>
        <v/>
      </c>
      <c r="BA393" s="17" t="str">
        <f ca="1">IF(data!$BY393=BA$1,data!$BW393,"")</f>
        <v/>
      </c>
      <c r="BB393" s="17" t="str">
        <f ca="1">IF(OR(data!$BX393=BA$1,data!$BY393=BA$1),data!$BW393,"")</f>
        <v/>
      </c>
      <c r="BC393" s="16" t="str">
        <f ca="1">IF(data!$BX393=BD$1,data!$BW393,"")</f>
        <v/>
      </c>
      <c r="BD393" s="16" t="str">
        <f ca="1">IF(data!$BY393=BD$1,data!$BW393,"")</f>
        <v/>
      </c>
      <c r="BE393" s="16" t="str">
        <f ca="1">IF(OR(data!$BX393=BD$1,data!$BY393=BD$1),data!$BW393,"")</f>
        <v/>
      </c>
      <c r="BF393" s="17" t="str">
        <f ca="1">IF(data!$BX393=BG$1,data!$BW393,"")</f>
        <v/>
      </c>
      <c r="BG393" s="17" t="str">
        <f ca="1">IF(data!$BY393=BG$1,data!$BW393,"")</f>
        <v/>
      </c>
      <c r="BH393" s="17" t="str">
        <f ca="1">IF(OR(data!$BX393=BG$1,data!$BY393=BG$1),data!$BW393,"")</f>
        <v/>
      </c>
      <c r="BI393" s="16" t="str">
        <f ca="1">IF(data!$BX393=BJ$1,data!$BW393,"")</f>
        <v/>
      </c>
      <c r="BJ393" s="16" t="str">
        <f ca="1">IF(data!$BY393=BJ$1,data!$BW393,"")</f>
        <v/>
      </c>
      <c r="BK393" s="16" t="str">
        <f ca="1">IF(OR(data!$BX393=BJ$1,data!$BY393=BJ$1),data!$BW393,"")</f>
        <v/>
      </c>
      <c r="BL393" s="17" t="str">
        <f ca="1">IF(data!$BX393=BM$1,data!$BW393,"")</f>
        <v/>
      </c>
      <c r="BM393" s="17" t="str">
        <f ca="1">IF(data!$BY393=BM$1,data!$BW393,"")</f>
        <v/>
      </c>
      <c r="BN393" s="17" t="str">
        <f ca="1">IF(OR(data!$BX393=BM$1,data!$BY393=BM$1),data!$BW393,"")</f>
        <v/>
      </c>
      <c r="BO393" s="16" t="str">
        <f ca="1">IF(data!$BX393=BP$1,data!$BW393,"")</f>
        <v/>
      </c>
      <c r="BP393" s="16" t="str">
        <f ca="1">IF(data!$BY393=BP$1,data!$BW393,"")</f>
        <v/>
      </c>
      <c r="BQ393" s="16" t="str">
        <f ca="1">IF(OR(data!$BX393=BP$1,data!$BY393=BP$1),data!$BW393,"")</f>
        <v/>
      </c>
      <c r="BR393" s="17" t="str">
        <f ca="1">IF(data!$BX393=BS$1,data!$BW393,"")</f>
        <v/>
      </c>
      <c r="BS393" s="17" t="str">
        <f ca="1">IF(data!$BY393=BS$1,data!$BW393,"")</f>
        <v/>
      </c>
      <c r="BT393" s="17" t="str">
        <f ca="1">IF(OR(data!$BX393=BS$1,data!$BY393=BS$1),data!$BW393,"")</f>
        <v/>
      </c>
    </row>
    <row r="394" spans="1:72" s="11" customFormat="1" x14ac:dyDescent="0.25">
      <c r="A394" s="16" t="str">
        <f ca="1">IF(data!$BX394=B$1,data!$BW394,"")</f>
        <v/>
      </c>
      <c r="B394" s="16" t="str">
        <f ca="1">IF(data!$BY394=B$1,data!$BW394,"")</f>
        <v/>
      </c>
      <c r="C394" s="16" t="str">
        <f ca="1">IF(OR(data!$BX394=B$1,data!$BY394=B$1),data!$BW394,"")</f>
        <v/>
      </c>
      <c r="D394" s="17" t="str">
        <f ca="1">IF(data!$BX394=E$1,data!$BW394,"")</f>
        <v/>
      </c>
      <c r="E394" s="17" t="str">
        <f ca="1">IF(data!$BY394=E$1,data!$BW394,"")</f>
        <v/>
      </c>
      <c r="F394" s="17" t="str">
        <f ca="1">IF(OR(data!$BX394=E$1,data!$BY394=E$1),data!$BW394,"")</f>
        <v/>
      </c>
      <c r="G394" s="16" t="str">
        <f ca="1">IF(data!$BX394=H$1,data!$BW394,"")</f>
        <v/>
      </c>
      <c r="H394" s="16" t="str">
        <f ca="1">IF(data!$BY394=H$1,data!$BW394,"")</f>
        <v/>
      </c>
      <c r="I394" s="16" t="str">
        <f ca="1">IF(OR(data!$BX394=H$1,data!$BY394=H$1),data!$BW394,"")</f>
        <v/>
      </c>
      <c r="J394" s="17" t="str">
        <f ca="1">IF(data!$BX394=K$1,data!$BW394,"")</f>
        <v/>
      </c>
      <c r="K394" s="17" t="str">
        <f ca="1">IF(data!$BY394=K$1,data!$BW394,"")</f>
        <v/>
      </c>
      <c r="L394" s="17" t="str">
        <f ca="1">IF(OR(data!$BX394=K$1,data!$BY394=K$1),data!$BW394,"")</f>
        <v/>
      </c>
      <c r="M394" s="16" t="str">
        <f ca="1">IF(data!$BX394=N$1,data!$BW394,"")</f>
        <v/>
      </c>
      <c r="N394" s="16" t="str">
        <f ca="1">IF(data!$BY394=N$1,data!$BW394,"")</f>
        <v/>
      </c>
      <c r="O394" s="16" t="str">
        <f ca="1">IF(OR(data!$BX394=N$1,data!$BY394=N$1),data!$BW394,"")</f>
        <v/>
      </c>
      <c r="P394" s="17" t="str">
        <f ca="1">IF(data!$BX394=Q$1,data!$BW394,"")</f>
        <v/>
      </c>
      <c r="Q394" s="17" t="str">
        <f ca="1">IF(data!$BY394=Q$1,data!$BW394,"")</f>
        <v/>
      </c>
      <c r="R394" s="17" t="str">
        <f ca="1">IF(OR(data!$BX394=Q$1,data!$BY394=Q$1),data!$BW394,"")</f>
        <v/>
      </c>
      <c r="S394" s="16" t="str">
        <f ca="1">IF(data!$BX394=T$1,data!$BW394,"")</f>
        <v/>
      </c>
      <c r="T394" s="16" t="str">
        <f ca="1">IF(data!$BY394=T$1,data!$BW394,"")</f>
        <v/>
      </c>
      <c r="U394" s="16" t="str">
        <f ca="1">IF(OR(data!$BX394=T$1,data!$BY394=T$1),data!$BW394,"")</f>
        <v/>
      </c>
      <c r="V394" s="17" t="str">
        <f ca="1">IF(data!$BX394=W$1,data!$BW394,"")</f>
        <v/>
      </c>
      <c r="W394" s="17" t="str">
        <f ca="1">IF(data!$BY394=W$1,data!$BW394,"")</f>
        <v/>
      </c>
      <c r="X394" s="17" t="str">
        <f ca="1">IF(OR(data!$BX394=W$1,data!$BY394=W$1),data!$BW394,"")</f>
        <v/>
      </c>
      <c r="Y394" s="16" t="str">
        <f ca="1">IF(data!$BX394=Z$1,data!$BW394,"")</f>
        <v/>
      </c>
      <c r="Z394" s="16" t="str">
        <f ca="1">IF(data!$BY394=Z$1,data!$BW394,"")</f>
        <v/>
      </c>
      <c r="AA394" s="16" t="str">
        <f ca="1">IF(OR(data!$BX394=Z$1,data!$BY394=Z$1),data!$BW394,"")</f>
        <v/>
      </c>
      <c r="AB394" s="17" t="str">
        <f ca="1">IF(data!$BX394=AC$1,data!$BW394,"")</f>
        <v/>
      </c>
      <c r="AC394" s="17" t="str">
        <f ca="1">IF(data!$BY394=AC$1,data!$BW394,"")</f>
        <v/>
      </c>
      <c r="AD394" s="17" t="str">
        <f ca="1">IF(OR(data!$BX394=AC$1,data!$BY394=AC$1),data!$BW394,"")</f>
        <v/>
      </c>
      <c r="AE394" s="16" t="str">
        <f ca="1">IF(data!$BX394=AF$1,data!$BW394,"")</f>
        <v/>
      </c>
      <c r="AF394" s="16" t="str">
        <f ca="1">IF(data!$BY394=AF$1,data!$BW394,"")</f>
        <v/>
      </c>
      <c r="AG394" s="16" t="str">
        <f ca="1">IF(OR(data!$BX394=AF$1,data!$BY394=AF$1),data!$BW394,"")</f>
        <v/>
      </c>
      <c r="AH394" s="17" t="str">
        <f ca="1">IF(data!$BX394=AI$1,data!$BW394,"")</f>
        <v/>
      </c>
      <c r="AI394" s="17" t="str">
        <f ca="1">IF(data!$BY394=AI$1,data!$BW394,"")</f>
        <v/>
      </c>
      <c r="AJ394" s="17" t="str">
        <f ca="1">IF(OR(data!$BX394=AI$1,data!$BY394=AI$1),data!$BW394,"")</f>
        <v/>
      </c>
      <c r="AK394" s="16" t="str">
        <f ca="1">IF(data!$BX394=AL$1,data!$BW394,"")</f>
        <v/>
      </c>
      <c r="AL394" s="16" t="str">
        <f ca="1">IF(data!$BY394=AL$1,data!$BW394,"")</f>
        <v/>
      </c>
      <c r="AM394" s="16" t="str">
        <f ca="1">IF(OR(data!$BX394=AL$1,data!$BY394=AL$1),data!$BW394,"")</f>
        <v/>
      </c>
      <c r="AN394" s="17" t="str">
        <f ca="1">IF(data!$BX394=AO$1,data!$BW394,"")</f>
        <v/>
      </c>
      <c r="AO394" s="17" t="str">
        <f ca="1">IF(data!$BY394=AO$1,data!$BW394,"")</f>
        <v/>
      </c>
      <c r="AP394" s="17" t="str">
        <f ca="1">IF(OR(data!$BX394=AO$1,data!$BY394=AO$1),data!$BW394,"")</f>
        <v/>
      </c>
      <c r="AQ394" s="16" t="str">
        <f ca="1">IF(data!$BX394=AR$1,data!$BW394,"")</f>
        <v/>
      </c>
      <c r="AR394" s="16" t="str">
        <f ca="1">IF(data!$BY394=AR$1,data!$BW394,"")</f>
        <v/>
      </c>
      <c r="AS394" s="16" t="str">
        <f ca="1">IF(OR(data!$BX394=AR$1,data!$BY394=AR$1),data!$BW394,"")</f>
        <v/>
      </c>
      <c r="AT394" s="17" t="str">
        <f ca="1">IF(data!$BX394=AU$1,data!$BW394,"")</f>
        <v/>
      </c>
      <c r="AU394" s="17" t="str">
        <f ca="1">IF(data!$BY394=AU$1,data!$BW394,"")</f>
        <v/>
      </c>
      <c r="AV394" s="17" t="str">
        <f ca="1">IF(OR(data!$BX394=AU$1,data!$BY394=AU$1),data!$BW394,"")</f>
        <v/>
      </c>
      <c r="AW394" s="16" t="str">
        <f ca="1">IF(data!$BX394=AX$1,data!$BW394,"")</f>
        <v/>
      </c>
      <c r="AX394" s="16" t="str">
        <f ca="1">IF(data!$BY394=AX$1,data!$BW394,"")</f>
        <v/>
      </c>
      <c r="AY394" s="16" t="str">
        <f ca="1">IF(OR(data!$BX394=AX$1,data!$BY394=AX$1),data!$BW394,"")</f>
        <v/>
      </c>
      <c r="AZ394" s="17" t="str">
        <f ca="1">IF(data!$BX394=BA$1,data!$BW394,"")</f>
        <v/>
      </c>
      <c r="BA394" s="17" t="str">
        <f ca="1">IF(data!$BY394=BA$1,data!$BW394,"")</f>
        <v/>
      </c>
      <c r="BB394" s="17" t="str">
        <f ca="1">IF(OR(data!$BX394=BA$1,data!$BY394=BA$1),data!$BW394,"")</f>
        <v/>
      </c>
      <c r="BC394" s="16" t="str">
        <f ca="1">IF(data!$BX394=BD$1,data!$BW394,"")</f>
        <v/>
      </c>
      <c r="BD394" s="16" t="str">
        <f ca="1">IF(data!$BY394=BD$1,data!$BW394,"")</f>
        <v/>
      </c>
      <c r="BE394" s="16" t="str">
        <f ca="1">IF(OR(data!$BX394=BD$1,data!$BY394=BD$1),data!$BW394,"")</f>
        <v/>
      </c>
      <c r="BF394" s="17" t="str">
        <f ca="1">IF(data!$BX394=BG$1,data!$BW394,"")</f>
        <v/>
      </c>
      <c r="BG394" s="17" t="str">
        <f ca="1">IF(data!$BY394=BG$1,data!$BW394,"")</f>
        <v/>
      </c>
      <c r="BH394" s="17" t="str">
        <f ca="1">IF(OR(data!$BX394=BG$1,data!$BY394=BG$1),data!$BW394,"")</f>
        <v/>
      </c>
      <c r="BI394" s="16" t="str">
        <f ca="1">IF(data!$BX394=BJ$1,data!$BW394,"")</f>
        <v/>
      </c>
      <c r="BJ394" s="16" t="str">
        <f ca="1">IF(data!$BY394=BJ$1,data!$BW394,"")</f>
        <v/>
      </c>
      <c r="BK394" s="16" t="str">
        <f ca="1">IF(OR(data!$BX394=BJ$1,data!$BY394=BJ$1),data!$BW394,"")</f>
        <v/>
      </c>
      <c r="BL394" s="17" t="str">
        <f ca="1">IF(data!$BX394=BM$1,data!$BW394,"")</f>
        <v/>
      </c>
      <c r="BM394" s="17" t="str">
        <f ca="1">IF(data!$BY394=BM$1,data!$BW394,"")</f>
        <v/>
      </c>
      <c r="BN394" s="17" t="str">
        <f ca="1">IF(OR(data!$BX394=BM$1,data!$BY394=BM$1),data!$BW394,"")</f>
        <v/>
      </c>
      <c r="BO394" s="16" t="str">
        <f ca="1">IF(data!$BX394=BP$1,data!$BW394,"")</f>
        <v/>
      </c>
      <c r="BP394" s="16" t="str">
        <f ca="1">IF(data!$BY394=BP$1,data!$BW394,"")</f>
        <v/>
      </c>
      <c r="BQ394" s="16" t="str">
        <f ca="1">IF(OR(data!$BX394=BP$1,data!$BY394=BP$1),data!$BW394,"")</f>
        <v/>
      </c>
      <c r="BR394" s="17" t="str">
        <f ca="1">IF(data!$BX394=BS$1,data!$BW394,"")</f>
        <v/>
      </c>
      <c r="BS394" s="17" t="str">
        <f ca="1">IF(data!$BY394=BS$1,data!$BW394,"")</f>
        <v/>
      </c>
      <c r="BT394" s="17" t="str">
        <f ca="1">IF(OR(data!$BX394=BS$1,data!$BY394=BS$1),data!$BW394,"")</f>
        <v/>
      </c>
    </row>
    <row r="395" spans="1:72" s="11" customFormat="1" x14ac:dyDescent="0.25">
      <c r="A395" s="16" t="str">
        <f ca="1">IF(data!$BX395=B$1,data!$BW395,"")</f>
        <v/>
      </c>
      <c r="B395" s="16" t="str">
        <f ca="1">IF(data!$BY395=B$1,data!$BW395,"")</f>
        <v/>
      </c>
      <c r="C395" s="16" t="str">
        <f ca="1">IF(OR(data!$BX395=B$1,data!$BY395=B$1),data!$BW395,"")</f>
        <v/>
      </c>
      <c r="D395" s="17" t="str">
        <f ca="1">IF(data!$BX395=E$1,data!$BW395,"")</f>
        <v/>
      </c>
      <c r="E395" s="17" t="str">
        <f ca="1">IF(data!$BY395=E$1,data!$BW395,"")</f>
        <v/>
      </c>
      <c r="F395" s="17" t="str">
        <f ca="1">IF(OR(data!$BX395=E$1,data!$BY395=E$1),data!$BW395,"")</f>
        <v/>
      </c>
      <c r="G395" s="16" t="str">
        <f ca="1">IF(data!$BX395=H$1,data!$BW395,"")</f>
        <v/>
      </c>
      <c r="H395" s="16" t="str">
        <f ca="1">IF(data!$BY395=H$1,data!$BW395,"")</f>
        <v/>
      </c>
      <c r="I395" s="16" t="str">
        <f ca="1">IF(OR(data!$BX395=H$1,data!$BY395=H$1),data!$BW395,"")</f>
        <v/>
      </c>
      <c r="J395" s="17" t="str">
        <f ca="1">IF(data!$BX395=K$1,data!$BW395,"")</f>
        <v/>
      </c>
      <c r="K395" s="17" t="str">
        <f ca="1">IF(data!$BY395=K$1,data!$BW395,"")</f>
        <v/>
      </c>
      <c r="L395" s="17" t="str">
        <f ca="1">IF(OR(data!$BX395=K$1,data!$BY395=K$1),data!$BW395,"")</f>
        <v/>
      </c>
      <c r="M395" s="16" t="str">
        <f ca="1">IF(data!$BX395=N$1,data!$BW395,"")</f>
        <v/>
      </c>
      <c r="N395" s="16" t="str">
        <f ca="1">IF(data!$BY395=N$1,data!$BW395,"")</f>
        <v/>
      </c>
      <c r="O395" s="16" t="str">
        <f ca="1">IF(OR(data!$BX395=N$1,data!$BY395=N$1),data!$BW395,"")</f>
        <v/>
      </c>
      <c r="P395" s="17" t="str">
        <f ca="1">IF(data!$BX395=Q$1,data!$BW395,"")</f>
        <v/>
      </c>
      <c r="Q395" s="17" t="str">
        <f ca="1">IF(data!$BY395=Q$1,data!$BW395,"")</f>
        <v/>
      </c>
      <c r="R395" s="17" t="str">
        <f ca="1">IF(OR(data!$BX395=Q$1,data!$BY395=Q$1),data!$BW395,"")</f>
        <v/>
      </c>
      <c r="S395" s="16" t="str">
        <f ca="1">IF(data!$BX395=T$1,data!$BW395,"")</f>
        <v/>
      </c>
      <c r="T395" s="16" t="str">
        <f ca="1">IF(data!$BY395=T$1,data!$BW395,"")</f>
        <v/>
      </c>
      <c r="U395" s="16" t="str">
        <f ca="1">IF(OR(data!$BX395=T$1,data!$BY395=T$1),data!$BW395,"")</f>
        <v/>
      </c>
      <c r="V395" s="17" t="str">
        <f ca="1">IF(data!$BX395=W$1,data!$BW395,"")</f>
        <v/>
      </c>
      <c r="W395" s="17" t="str">
        <f ca="1">IF(data!$BY395=W$1,data!$BW395,"")</f>
        <v/>
      </c>
      <c r="X395" s="17" t="str">
        <f ca="1">IF(OR(data!$BX395=W$1,data!$BY395=W$1),data!$BW395,"")</f>
        <v/>
      </c>
      <c r="Y395" s="16" t="str">
        <f ca="1">IF(data!$BX395=Z$1,data!$BW395,"")</f>
        <v/>
      </c>
      <c r="Z395" s="16" t="str">
        <f ca="1">IF(data!$BY395=Z$1,data!$BW395,"")</f>
        <v/>
      </c>
      <c r="AA395" s="16" t="str">
        <f ca="1">IF(OR(data!$BX395=Z$1,data!$BY395=Z$1),data!$BW395,"")</f>
        <v/>
      </c>
      <c r="AB395" s="17" t="str">
        <f ca="1">IF(data!$BX395=AC$1,data!$BW395,"")</f>
        <v/>
      </c>
      <c r="AC395" s="17" t="str">
        <f ca="1">IF(data!$BY395=AC$1,data!$BW395,"")</f>
        <v/>
      </c>
      <c r="AD395" s="17" t="str">
        <f ca="1">IF(OR(data!$BX395=AC$1,data!$BY395=AC$1),data!$BW395,"")</f>
        <v/>
      </c>
      <c r="AE395" s="16" t="str">
        <f ca="1">IF(data!$BX395=AF$1,data!$BW395,"")</f>
        <v/>
      </c>
      <c r="AF395" s="16" t="str">
        <f ca="1">IF(data!$BY395=AF$1,data!$BW395,"")</f>
        <v/>
      </c>
      <c r="AG395" s="16" t="str">
        <f ca="1">IF(OR(data!$BX395=AF$1,data!$BY395=AF$1),data!$BW395,"")</f>
        <v/>
      </c>
      <c r="AH395" s="17" t="str">
        <f ca="1">IF(data!$BX395=AI$1,data!$BW395,"")</f>
        <v/>
      </c>
      <c r="AI395" s="17" t="str">
        <f ca="1">IF(data!$BY395=AI$1,data!$BW395,"")</f>
        <v/>
      </c>
      <c r="AJ395" s="17" t="str">
        <f ca="1">IF(OR(data!$BX395=AI$1,data!$BY395=AI$1),data!$BW395,"")</f>
        <v/>
      </c>
      <c r="AK395" s="16" t="str">
        <f ca="1">IF(data!$BX395=AL$1,data!$BW395,"")</f>
        <v/>
      </c>
      <c r="AL395" s="16" t="str">
        <f ca="1">IF(data!$BY395=AL$1,data!$BW395,"")</f>
        <v/>
      </c>
      <c r="AM395" s="16" t="str">
        <f ca="1">IF(OR(data!$BX395=AL$1,data!$BY395=AL$1),data!$BW395,"")</f>
        <v/>
      </c>
      <c r="AN395" s="17" t="str">
        <f ca="1">IF(data!$BX395=AO$1,data!$BW395,"")</f>
        <v/>
      </c>
      <c r="AO395" s="17" t="str">
        <f ca="1">IF(data!$BY395=AO$1,data!$BW395,"")</f>
        <v/>
      </c>
      <c r="AP395" s="17" t="str">
        <f ca="1">IF(OR(data!$BX395=AO$1,data!$BY395=AO$1),data!$BW395,"")</f>
        <v/>
      </c>
      <c r="AQ395" s="16" t="str">
        <f ca="1">IF(data!$BX395=AR$1,data!$BW395,"")</f>
        <v/>
      </c>
      <c r="AR395" s="16" t="str">
        <f ca="1">IF(data!$BY395=AR$1,data!$BW395,"")</f>
        <v/>
      </c>
      <c r="AS395" s="16" t="str">
        <f ca="1">IF(OR(data!$BX395=AR$1,data!$BY395=AR$1),data!$BW395,"")</f>
        <v/>
      </c>
      <c r="AT395" s="17" t="str">
        <f ca="1">IF(data!$BX395=AU$1,data!$BW395,"")</f>
        <v/>
      </c>
      <c r="AU395" s="17" t="str">
        <f ca="1">IF(data!$BY395=AU$1,data!$BW395,"")</f>
        <v/>
      </c>
      <c r="AV395" s="17" t="str">
        <f ca="1">IF(OR(data!$BX395=AU$1,data!$BY395=AU$1),data!$BW395,"")</f>
        <v/>
      </c>
      <c r="AW395" s="16" t="str">
        <f ca="1">IF(data!$BX395=AX$1,data!$BW395,"")</f>
        <v/>
      </c>
      <c r="AX395" s="16" t="str">
        <f ca="1">IF(data!$BY395=AX$1,data!$BW395,"")</f>
        <v/>
      </c>
      <c r="AY395" s="16" t="str">
        <f ca="1">IF(OR(data!$BX395=AX$1,data!$BY395=AX$1),data!$BW395,"")</f>
        <v/>
      </c>
      <c r="AZ395" s="17" t="str">
        <f ca="1">IF(data!$BX395=BA$1,data!$BW395,"")</f>
        <v/>
      </c>
      <c r="BA395" s="17" t="str">
        <f ca="1">IF(data!$BY395=BA$1,data!$BW395,"")</f>
        <v/>
      </c>
      <c r="BB395" s="17" t="str">
        <f ca="1">IF(OR(data!$BX395=BA$1,data!$BY395=BA$1),data!$BW395,"")</f>
        <v/>
      </c>
      <c r="BC395" s="16" t="str">
        <f ca="1">IF(data!$BX395=BD$1,data!$BW395,"")</f>
        <v/>
      </c>
      <c r="BD395" s="16" t="str">
        <f ca="1">IF(data!$BY395=BD$1,data!$BW395,"")</f>
        <v/>
      </c>
      <c r="BE395" s="16" t="str">
        <f ca="1">IF(OR(data!$BX395=BD$1,data!$BY395=BD$1),data!$BW395,"")</f>
        <v/>
      </c>
      <c r="BF395" s="17" t="str">
        <f ca="1">IF(data!$BX395=BG$1,data!$BW395,"")</f>
        <v/>
      </c>
      <c r="BG395" s="17" t="str">
        <f ca="1">IF(data!$BY395=BG$1,data!$BW395,"")</f>
        <v/>
      </c>
      <c r="BH395" s="17" t="str">
        <f ca="1">IF(OR(data!$BX395=BG$1,data!$BY395=BG$1),data!$BW395,"")</f>
        <v/>
      </c>
      <c r="BI395" s="16" t="str">
        <f ca="1">IF(data!$BX395=BJ$1,data!$BW395,"")</f>
        <v/>
      </c>
      <c r="BJ395" s="16" t="str">
        <f ca="1">IF(data!$BY395=BJ$1,data!$BW395,"")</f>
        <v/>
      </c>
      <c r="BK395" s="16" t="str">
        <f ca="1">IF(OR(data!$BX395=BJ$1,data!$BY395=BJ$1),data!$BW395,"")</f>
        <v/>
      </c>
      <c r="BL395" s="17" t="str">
        <f ca="1">IF(data!$BX395=BM$1,data!$BW395,"")</f>
        <v/>
      </c>
      <c r="BM395" s="17" t="str">
        <f ca="1">IF(data!$BY395=BM$1,data!$BW395,"")</f>
        <v/>
      </c>
      <c r="BN395" s="17" t="str">
        <f ca="1">IF(OR(data!$BX395=BM$1,data!$BY395=BM$1),data!$BW395,"")</f>
        <v/>
      </c>
      <c r="BO395" s="16" t="str">
        <f ca="1">IF(data!$BX395=BP$1,data!$BW395,"")</f>
        <v/>
      </c>
      <c r="BP395" s="16" t="str">
        <f ca="1">IF(data!$BY395=BP$1,data!$BW395,"")</f>
        <v/>
      </c>
      <c r="BQ395" s="16" t="str">
        <f ca="1">IF(OR(data!$BX395=BP$1,data!$BY395=BP$1),data!$BW395,"")</f>
        <v/>
      </c>
      <c r="BR395" s="17" t="str">
        <f ca="1">IF(data!$BX395=BS$1,data!$BW395,"")</f>
        <v/>
      </c>
      <c r="BS395" s="17" t="str">
        <f ca="1">IF(data!$BY395=BS$1,data!$BW395,"")</f>
        <v/>
      </c>
      <c r="BT395" s="17" t="str">
        <f ca="1">IF(OR(data!$BX395=BS$1,data!$BY395=BS$1),data!$BW395,"")</f>
        <v/>
      </c>
    </row>
    <row r="396" spans="1:72" s="11" customFormat="1" x14ac:dyDescent="0.25">
      <c r="A396" s="16" t="str">
        <f ca="1">IF(data!$BX396=B$1,data!$BW396,"")</f>
        <v/>
      </c>
      <c r="B396" s="16" t="str">
        <f ca="1">IF(data!$BY396=B$1,data!$BW396,"")</f>
        <v/>
      </c>
      <c r="C396" s="16" t="str">
        <f ca="1">IF(OR(data!$BX396=B$1,data!$BY396=B$1),data!$BW396,"")</f>
        <v/>
      </c>
      <c r="D396" s="17" t="str">
        <f ca="1">IF(data!$BX396=E$1,data!$BW396,"")</f>
        <v/>
      </c>
      <c r="E396" s="17" t="str">
        <f ca="1">IF(data!$BY396=E$1,data!$BW396,"")</f>
        <v/>
      </c>
      <c r="F396" s="17" t="str">
        <f ca="1">IF(OR(data!$BX396=E$1,data!$BY396=E$1),data!$BW396,"")</f>
        <v/>
      </c>
      <c r="G396" s="16" t="str">
        <f ca="1">IF(data!$BX396=H$1,data!$BW396,"")</f>
        <v/>
      </c>
      <c r="H396" s="16" t="str">
        <f ca="1">IF(data!$BY396=H$1,data!$BW396,"")</f>
        <v/>
      </c>
      <c r="I396" s="16" t="str">
        <f ca="1">IF(OR(data!$BX396=H$1,data!$BY396=H$1),data!$BW396,"")</f>
        <v/>
      </c>
      <c r="J396" s="17" t="str">
        <f ca="1">IF(data!$BX396=K$1,data!$BW396,"")</f>
        <v/>
      </c>
      <c r="K396" s="17" t="str">
        <f ca="1">IF(data!$BY396=K$1,data!$BW396,"")</f>
        <v/>
      </c>
      <c r="L396" s="17" t="str">
        <f ca="1">IF(OR(data!$BX396=K$1,data!$BY396=K$1),data!$BW396,"")</f>
        <v/>
      </c>
      <c r="M396" s="16" t="str">
        <f ca="1">IF(data!$BX396=N$1,data!$BW396,"")</f>
        <v/>
      </c>
      <c r="N396" s="16" t="str">
        <f ca="1">IF(data!$BY396=N$1,data!$BW396,"")</f>
        <v/>
      </c>
      <c r="O396" s="16" t="str">
        <f ca="1">IF(OR(data!$BX396=N$1,data!$BY396=N$1),data!$BW396,"")</f>
        <v/>
      </c>
      <c r="P396" s="17" t="str">
        <f ca="1">IF(data!$BX396=Q$1,data!$BW396,"")</f>
        <v/>
      </c>
      <c r="Q396" s="17" t="str">
        <f ca="1">IF(data!$BY396=Q$1,data!$BW396,"")</f>
        <v/>
      </c>
      <c r="R396" s="17" t="str">
        <f ca="1">IF(OR(data!$BX396=Q$1,data!$BY396=Q$1),data!$BW396,"")</f>
        <v/>
      </c>
      <c r="S396" s="16" t="str">
        <f ca="1">IF(data!$BX396=T$1,data!$BW396,"")</f>
        <v/>
      </c>
      <c r="T396" s="16" t="str">
        <f ca="1">IF(data!$BY396=T$1,data!$BW396,"")</f>
        <v/>
      </c>
      <c r="U396" s="16" t="str">
        <f ca="1">IF(OR(data!$BX396=T$1,data!$BY396=T$1),data!$BW396,"")</f>
        <v/>
      </c>
      <c r="V396" s="17" t="str">
        <f ca="1">IF(data!$BX396=W$1,data!$BW396,"")</f>
        <v/>
      </c>
      <c r="W396" s="17" t="str">
        <f ca="1">IF(data!$BY396=W$1,data!$BW396,"")</f>
        <v/>
      </c>
      <c r="X396" s="17" t="str">
        <f ca="1">IF(OR(data!$BX396=W$1,data!$BY396=W$1),data!$BW396,"")</f>
        <v/>
      </c>
      <c r="Y396" s="16" t="str">
        <f ca="1">IF(data!$BX396=Z$1,data!$BW396,"")</f>
        <v/>
      </c>
      <c r="Z396" s="16" t="str">
        <f ca="1">IF(data!$BY396=Z$1,data!$BW396,"")</f>
        <v/>
      </c>
      <c r="AA396" s="16" t="str">
        <f ca="1">IF(OR(data!$BX396=Z$1,data!$BY396=Z$1),data!$BW396,"")</f>
        <v/>
      </c>
      <c r="AB396" s="17" t="str">
        <f ca="1">IF(data!$BX396=AC$1,data!$BW396,"")</f>
        <v/>
      </c>
      <c r="AC396" s="17" t="str">
        <f ca="1">IF(data!$BY396=AC$1,data!$BW396,"")</f>
        <v/>
      </c>
      <c r="AD396" s="17" t="str">
        <f ca="1">IF(OR(data!$BX396=AC$1,data!$BY396=AC$1),data!$BW396,"")</f>
        <v/>
      </c>
      <c r="AE396" s="16" t="str">
        <f ca="1">IF(data!$BX396=AF$1,data!$BW396,"")</f>
        <v/>
      </c>
      <c r="AF396" s="16" t="str">
        <f ca="1">IF(data!$BY396=AF$1,data!$BW396,"")</f>
        <v/>
      </c>
      <c r="AG396" s="16" t="str">
        <f ca="1">IF(OR(data!$BX396=AF$1,data!$BY396=AF$1),data!$BW396,"")</f>
        <v/>
      </c>
      <c r="AH396" s="17" t="str">
        <f ca="1">IF(data!$BX396=AI$1,data!$BW396,"")</f>
        <v/>
      </c>
      <c r="AI396" s="17" t="str">
        <f ca="1">IF(data!$BY396=AI$1,data!$BW396,"")</f>
        <v/>
      </c>
      <c r="AJ396" s="17" t="str">
        <f ca="1">IF(OR(data!$BX396=AI$1,data!$BY396=AI$1),data!$BW396,"")</f>
        <v/>
      </c>
      <c r="AK396" s="16" t="str">
        <f ca="1">IF(data!$BX396=AL$1,data!$BW396,"")</f>
        <v/>
      </c>
      <c r="AL396" s="16" t="str">
        <f ca="1">IF(data!$BY396=AL$1,data!$BW396,"")</f>
        <v/>
      </c>
      <c r="AM396" s="16" t="str">
        <f ca="1">IF(OR(data!$BX396=AL$1,data!$BY396=AL$1),data!$BW396,"")</f>
        <v/>
      </c>
      <c r="AN396" s="17" t="str">
        <f ca="1">IF(data!$BX396=AO$1,data!$BW396,"")</f>
        <v/>
      </c>
      <c r="AO396" s="17" t="str">
        <f ca="1">IF(data!$BY396=AO$1,data!$BW396,"")</f>
        <v/>
      </c>
      <c r="AP396" s="17" t="str">
        <f ca="1">IF(OR(data!$BX396=AO$1,data!$BY396=AO$1),data!$BW396,"")</f>
        <v/>
      </c>
      <c r="AQ396" s="16" t="str">
        <f ca="1">IF(data!$BX396=AR$1,data!$BW396,"")</f>
        <v/>
      </c>
      <c r="AR396" s="16" t="str">
        <f ca="1">IF(data!$BY396=AR$1,data!$BW396,"")</f>
        <v/>
      </c>
      <c r="AS396" s="16" t="str">
        <f ca="1">IF(OR(data!$BX396=AR$1,data!$BY396=AR$1),data!$BW396,"")</f>
        <v/>
      </c>
      <c r="AT396" s="17" t="str">
        <f ca="1">IF(data!$BX396=AU$1,data!$BW396,"")</f>
        <v/>
      </c>
      <c r="AU396" s="17" t="str">
        <f ca="1">IF(data!$BY396=AU$1,data!$BW396,"")</f>
        <v/>
      </c>
      <c r="AV396" s="17" t="str">
        <f ca="1">IF(OR(data!$BX396=AU$1,data!$BY396=AU$1),data!$BW396,"")</f>
        <v/>
      </c>
      <c r="AW396" s="16" t="str">
        <f ca="1">IF(data!$BX396=AX$1,data!$BW396,"")</f>
        <v/>
      </c>
      <c r="AX396" s="16" t="str">
        <f ca="1">IF(data!$BY396=AX$1,data!$BW396,"")</f>
        <v/>
      </c>
      <c r="AY396" s="16" t="str">
        <f ca="1">IF(OR(data!$BX396=AX$1,data!$BY396=AX$1),data!$BW396,"")</f>
        <v/>
      </c>
      <c r="AZ396" s="17" t="str">
        <f ca="1">IF(data!$BX396=BA$1,data!$BW396,"")</f>
        <v/>
      </c>
      <c r="BA396" s="17" t="str">
        <f ca="1">IF(data!$BY396=BA$1,data!$BW396,"")</f>
        <v/>
      </c>
      <c r="BB396" s="17" t="str">
        <f ca="1">IF(OR(data!$BX396=BA$1,data!$BY396=BA$1),data!$BW396,"")</f>
        <v/>
      </c>
      <c r="BC396" s="16" t="str">
        <f ca="1">IF(data!$BX396=BD$1,data!$BW396,"")</f>
        <v/>
      </c>
      <c r="BD396" s="16" t="str">
        <f ca="1">IF(data!$BY396=BD$1,data!$BW396,"")</f>
        <v/>
      </c>
      <c r="BE396" s="16" t="str">
        <f ca="1">IF(OR(data!$BX396=BD$1,data!$BY396=BD$1),data!$BW396,"")</f>
        <v/>
      </c>
      <c r="BF396" s="17" t="str">
        <f ca="1">IF(data!$BX396=BG$1,data!$BW396,"")</f>
        <v/>
      </c>
      <c r="BG396" s="17" t="str">
        <f ca="1">IF(data!$BY396=BG$1,data!$BW396,"")</f>
        <v/>
      </c>
      <c r="BH396" s="17" t="str">
        <f ca="1">IF(OR(data!$BX396=BG$1,data!$BY396=BG$1),data!$BW396,"")</f>
        <v/>
      </c>
      <c r="BI396" s="16" t="str">
        <f ca="1">IF(data!$BX396=BJ$1,data!$BW396,"")</f>
        <v/>
      </c>
      <c r="BJ396" s="16" t="str">
        <f ca="1">IF(data!$BY396=BJ$1,data!$BW396,"")</f>
        <v/>
      </c>
      <c r="BK396" s="16" t="str">
        <f ca="1">IF(OR(data!$BX396=BJ$1,data!$BY396=BJ$1),data!$BW396,"")</f>
        <v/>
      </c>
      <c r="BL396" s="17" t="str">
        <f ca="1">IF(data!$BX396=BM$1,data!$BW396,"")</f>
        <v/>
      </c>
      <c r="BM396" s="17" t="str">
        <f ca="1">IF(data!$BY396=BM$1,data!$BW396,"")</f>
        <v/>
      </c>
      <c r="BN396" s="17" t="str">
        <f ca="1">IF(OR(data!$BX396=BM$1,data!$BY396=BM$1),data!$BW396,"")</f>
        <v/>
      </c>
      <c r="BO396" s="16" t="str">
        <f ca="1">IF(data!$BX396=BP$1,data!$BW396,"")</f>
        <v/>
      </c>
      <c r="BP396" s="16" t="str">
        <f ca="1">IF(data!$BY396=BP$1,data!$BW396,"")</f>
        <v/>
      </c>
      <c r="BQ396" s="16" t="str">
        <f ca="1">IF(OR(data!$BX396=BP$1,data!$BY396=BP$1),data!$BW396,"")</f>
        <v/>
      </c>
      <c r="BR396" s="17" t="str">
        <f ca="1">IF(data!$BX396=BS$1,data!$BW396,"")</f>
        <v/>
      </c>
      <c r="BS396" s="17" t="str">
        <f ca="1">IF(data!$BY396=BS$1,data!$BW396,"")</f>
        <v/>
      </c>
      <c r="BT396" s="17" t="str">
        <f ca="1">IF(OR(data!$BX396=BS$1,data!$BY396=BS$1),data!$BW396,"")</f>
        <v/>
      </c>
    </row>
    <row r="397" spans="1:72" s="11" customFormat="1" x14ac:dyDescent="0.25">
      <c r="A397" s="16" t="str">
        <f ca="1">IF(data!$BX397=B$1,data!$BW397,"")</f>
        <v/>
      </c>
      <c r="B397" s="16" t="str">
        <f ca="1">IF(data!$BY397=B$1,data!$BW397,"")</f>
        <v/>
      </c>
      <c r="C397" s="16" t="str">
        <f ca="1">IF(OR(data!$BX397=B$1,data!$BY397=B$1),data!$BW397,"")</f>
        <v/>
      </c>
      <c r="D397" s="17" t="str">
        <f ca="1">IF(data!$BX397=E$1,data!$BW397,"")</f>
        <v/>
      </c>
      <c r="E397" s="17" t="str">
        <f ca="1">IF(data!$BY397=E$1,data!$BW397,"")</f>
        <v/>
      </c>
      <c r="F397" s="17" t="str">
        <f ca="1">IF(OR(data!$BX397=E$1,data!$BY397=E$1),data!$BW397,"")</f>
        <v/>
      </c>
      <c r="G397" s="16" t="str">
        <f ca="1">IF(data!$BX397=H$1,data!$BW397,"")</f>
        <v/>
      </c>
      <c r="H397" s="16" t="str">
        <f ca="1">IF(data!$BY397=H$1,data!$BW397,"")</f>
        <v/>
      </c>
      <c r="I397" s="16" t="str">
        <f ca="1">IF(OR(data!$BX397=H$1,data!$BY397=H$1),data!$BW397,"")</f>
        <v/>
      </c>
      <c r="J397" s="17" t="str">
        <f ca="1">IF(data!$BX397=K$1,data!$BW397,"")</f>
        <v/>
      </c>
      <c r="K397" s="17" t="str">
        <f ca="1">IF(data!$BY397=K$1,data!$BW397,"")</f>
        <v/>
      </c>
      <c r="L397" s="17" t="str">
        <f ca="1">IF(OR(data!$BX397=K$1,data!$BY397=K$1),data!$BW397,"")</f>
        <v/>
      </c>
      <c r="M397" s="16" t="str">
        <f ca="1">IF(data!$BX397=N$1,data!$BW397,"")</f>
        <v/>
      </c>
      <c r="N397" s="16" t="str">
        <f ca="1">IF(data!$BY397=N$1,data!$BW397,"")</f>
        <v/>
      </c>
      <c r="O397" s="16" t="str">
        <f ca="1">IF(OR(data!$BX397=N$1,data!$BY397=N$1),data!$BW397,"")</f>
        <v/>
      </c>
      <c r="P397" s="17" t="str">
        <f ca="1">IF(data!$BX397=Q$1,data!$BW397,"")</f>
        <v/>
      </c>
      <c r="Q397" s="17" t="str">
        <f ca="1">IF(data!$BY397=Q$1,data!$BW397,"")</f>
        <v/>
      </c>
      <c r="R397" s="17" t="str">
        <f ca="1">IF(OR(data!$BX397=Q$1,data!$BY397=Q$1),data!$BW397,"")</f>
        <v/>
      </c>
      <c r="S397" s="16" t="str">
        <f ca="1">IF(data!$BX397=T$1,data!$BW397,"")</f>
        <v/>
      </c>
      <c r="T397" s="16" t="str">
        <f ca="1">IF(data!$BY397=T$1,data!$BW397,"")</f>
        <v/>
      </c>
      <c r="U397" s="16" t="str">
        <f ca="1">IF(OR(data!$BX397=T$1,data!$BY397=T$1),data!$BW397,"")</f>
        <v/>
      </c>
      <c r="V397" s="17" t="str">
        <f ca="1">IF(data!$BX397=W$1,data!$BW397,"")</f>
        <v/>
      </c>
      <c r="W397" s="17" t="str">
        <f ca="1">IF(data!$BY397=W$1,data!$BW397,"")</f>
        <v/>
      </c>
      <c r="X397" s="17" t="str">
        <f ca="1">IF(OR(data!$BX397=W$1,data!$BY397=W$1),data!$BW397,"")</f>
        <v/>
      </c>
      <c r="Y397" s="16" t="str">
        <f ca="1">IF(data!$BX397=Z$1,data!$BW397,"")</f>
        <v/>
      </c>
      <c r="Z397" s="16" t="str">
        <f ca="1">IF(data!$BY397=Z$1,data!$BW397,"")</f>
        <v/>
      </c>
      <c r="AA397" s="16" t="str">
        <f ca="1">IF(OR(data!$BX397=Z$1,data!$BY397=Z$1),data!$BW397,"")</f>
        <v/>
      </c>
      <c r="AB397" s="17" t="str">
        <f ca="1">IF(data!$BX397=AC$1,data!$BW397,"")</f>
        <v/>
      </c>
      <c r="AC397" s="17" t="str">
        <f ca="1">IF(data!$BY397=AC$1,data!$BW397,"")</f>
        <v/>
      </c>
      <c r="AD397" s="17" t="str">
        <f ca="1">IF(OR(data!$BX397=AC$1,data!$BY397=AC$1),data!$BW397,"")</f>
        <v/>
      </c>
      <c r="AE397" s="16" t="str">
        <f ca="1">IF(data!$BX397=AF$1,data!$BW397,"")</f>
        <v/>
      </c>
      <c r="AF397" s="16" t="str">
        <f ca="1">IF(data!$BY397=AF$1,data!$BW397,"")</f>
        <v/>
      </c>
      <c r="AG397" s="16" t="str">
        <f ca="1">IF(OR(data!$BX397=AF$1,data!$BY397=AF$1),data!$BW397,"")</f>
        <v/>
      </c>
      <c r="AH397" s="17" t="str">
        <f ca="1">IF(data!$BX397=AI$1,data!$BW397,"")</f>
        <v/>
      </c>
      <c r="AI397" s="17" t="str">
        <f ca="1">IF(data!$BY397=AI$1,data!$BW397,"")</f>
        <v/>
      </c>
      <c r="AJ397" s="17" t="str">
        <f ca="1">IF(OR(data!$BX397=AI$1,data!$BY397=AI$1),data!$BW397,"")</f>
        <v/>
      </c>
      <c r="AK397" s="16" t="str">
        <f ca="1">IF(data!$BX397=AL$1,data!$BW397,"")</f>
        <v/>
      </c>
      <c r="AL397" s="16" t="str">
        <f ca="1">IF(data!$BY397=AL$1,data!$BW397,"")</f>
        <v/>
      </c>
      <c r="AM397" s="16" t="str">
        <f ca="1">IF(OR(data!$BX397=AL$1,data!$BY397=AL$1),data!$BW397,"")</f>
        <v/>
      </c>
      <c r="AN397" s="17" t="str">
        <f ca="1">IF(data!$BX397=AO$1,data!$BW397,"")</f>
        <v/>
      </c>
      <c r="AO397" s="17" t="str">
        <f ca="1">IF(data!$BY397=AO$1,data!$BW397,"")</f>
        <v/>
      </c>
      <c r="AP397" s="17" t="str">
        <f ca="1">IF(OR(data!$BX397=AO$1,data!$BY397=AO$1),data!$BW397,"")</f>
        <v/>
      </c>
      <c r="AQ397" s="16" t="str">
        <f ca="1">IF(data!$BX397=AR$1,data!$BW397,"")</f>
        <v/>
      </c>
      <c r="AR397" s="16" t="str">
        <f ca="1">IF(data!$BY397=AR$1,data!$BW397,"")</f>
        <v/>
      </c>
      <c r="AS397" s="16" t="str">
        <f ca="1">IF(OR(data!$BX397=AR$1,data!$BY397=AR$1),data!$BW397,"")</f>
        <v/>
      </c>
      <c r="AT397" s="17" t="str">
        <f ca="1">IF(data!$BX397=AU$1,data!$BW397,"")</f>
        <v/>
      </c>
      <c r="AU397" s="17" t="str">
        <f ca="1">IF(data!$BY397=AU$1,data!$BW397,"")</f>
        <v/>
      </c>
      <c r="AV397" s="17" t="str">
        <f ca="1">IF(OR(data!$BX397=AU$1,data!$BY397=AU$1),data!$BW397,"")</f>
        <v/>
      </c>
      <c r="AW397" s="16" t="str">
        <f ca="1">IF(data!$BX397=AX$1,data!$BW397,"")</f>
        <v/>
      </c>
      <c r="AX397" s="16" t="str">
        <f ca="1">IF(data!$BY397=AX$1,data!$BW397,"")</f>
        <v/>
      </c>
      <c r="AY397" s="16" t="str">
        <f ca="1">IF(OR(data!$BX397=AX$1,data!$BY397=AX$1),data!$BW397,"")</f>
        <v/>
      </c>
      <c r="AZ397" s="17" t="str">
        <f ca="1">IF(data!$BX397=BA$1,data!$BW397,"")</f>
        <v/>
      </c>
      <c r="BA397" s="17" t="str">
        <f ca="1">IF(data!$BY397=BA$1,data!$BW397,"")</f>
        <v/>
      </c>
      <c r="BB397" s="17" t="str">
        <f ca="1">IF(OR(data!$BX397=BA$1,data!$BY397=BA$1),data!$BW397,"")</f>
        <v/>
      </c>
      <c r="BC397" s="16" t="str">
        <f ca="1">IF(data!$BX397=BD$1,data!$BW397,"")</f>
        <v/>
      </c>
      <c r="BD397" s="16" t="str">
        <f ca="1">IF(data!$BY397=BD$1,data!$BW397,"")</f>
        <v/>
      </c>
      <c r="BE397" s="16" t="str">
        <f ca="1">IF(OR(data!$BX397=BD$1,data!$BY397=BD$1),data!$BW397,"")</f>
        <v/>
      </c>
      <c r="BF397" s="17" t="str">
        <f ca="1">IF(data!$BX397=BG$1,data!$BW397,"")</f>
        <v/>
      </c>
      <c r="BG397" s="17" t="str">
        <f ca="1">IF(data!$BY397=BG$1,data!$BW397,"")</f>
        <v/>
      </c>
      <c r="BH397" s="17" t="str">
        <f ca="1">IF(OR(data!$BX397=BG$1,data!$BY397=BG$1),data!$BW397,"")</f>
        <v/>
      </c>
      <c r="BI397" s="16" t="str">
        <f ca="1">IF(data!$BX397=BJ$1,data!$BW397,"")</f>
        <v/>
      </c>
      <c r="BJ397" s="16" t="str">
        <f ca="1">IF(data!$BY397=BJ$1,data!$BW397,"")</f>
        <v/>
      </c>
      <c r="BK397" s="16" t="str">
        <f ca="1">IF(OR(data!$BX397=BJ$1,data!$BY397=BJ$1),data!$BW397,"")</f>
        <v/>
      </c>
      <c r="BL397" s="17" t="str">
        <f ca="1">IF(data!$BX397=BM$1,data!$BW397,"")</f>
        <v/>
      </c>
      <c r="BM397" s="17" t="str">
        <f ca="1">IF(data!$BY397=BM$1,data!$BW397,"")</f>
        <v/>
      </c>
      <c r="BN397" s="17" t="str">
        <f ca="1">IF(OR(data!$BX397=BM$1,data!$BY397=BM$1),data!$BW397,"")</f>
        <v/>
      </c>
      <c r="BO397" s="16" t="str">
        <f ca="1">IF(data!$BX397=BP$1,data!$BW397,"")</f>
        <v/>
      </c>
      <c r="BP397" s="16" t="str">
        <f ca="1">IF(data!$BY397=BP$1,data!$BW397,"")</f>
        <v/>
      </c>
      <c r="BQ397" s="16" t="str">
        <f ca="1">IF(OR(data!$BX397=BP$1,data!$BY397=BP$1),data!$BW397,"")</f>
        <v/>
      </c>
      <c r="BR397" s="17" t="str">
        <f ca="1">IF(data!$BX397=BS$1,data!$BW397,"")</f>
        <v/>
      </c>
      <c r="BS397" s="17" t="str">
        <f ca="1">IF(data!$BY397=BS$1,data!$BW397,"")</f>
        <v/>
      </c>
      <c r="BT397" s="17" t="str">
        <f ca="1">IF(OR(data!$BX397=BS$1,data!$BY397=BS$1),data!$BW397,"")</f>
        <v/>
      </c>
    </row>
    <row r="398" spans="1:72" s="11" customFormat="1" x14ac:dyDescent="0.25">
      <c r="A398" s="16" t="str">
        <f ca="1">IF(data!$BX398=B$1,data!$BW398,"")</f>
        <v/>
      </c>
      <c r="B398" s="16" t="str">
        <f ca="1">IF(data!$BY398=B$1,data!$BW398,"")</f>
        <v/>
      </c>
      <c r="C398" s="16" t="str">
        <f ca="1">IF(OR(data!$BX398=B$1,data!$BY398=B$1),data!$BW398,"")</f>
        <v/>
      </c>
      <c r="D398" s="17" t="str">
        <f ca="1">IF(data!$BX398=E$1,data!$BW398,"")</f>
        <v/>
      </c>
      <c r="E398" s="17" t="str">
        <f ca="1">IF(data!$BY398=E$1,data!$BW398,"")</f>
        <v/>
      </c>
      <c r="F398" s="17" t="str">
        <f ca="1">IF(OR(data!$BX398=E$1,data!$BY398=E$1),data!$BW398,"")</f>
        <v/>
      </c>
      <c r="G398" s="16" t="str">
        <f ca="1">IF(data!$BX398=H$1,data!$BW398,"")</f>
        <v/>
      </c>
      <c r="H398" s="16" t="str">
        <f ca="1">IF(data!$BY398=H$1,data!$BW398,"")</f>
        <v/>
      </c>
      <c r="I398" s="16" t="str">
        <f ca="1">IF(OR(data!$BX398=H$1,data!$BY398=H$1),data!$BW398,"")</f>
        <v/>
      </c>
      <c r="J398" s="17" t="str">
        <f ca="1">IF(data!$BX398=K$1,data!$BW398,"")</f>
        <v/>
      </c>
      <c r="K398" s="17" t="str">
        <f ca="1">IF(data!$BY398=K$1,data!$BW398,"")</f>
        <v/>
      </c>
      <c r="L398" s="17" t="str">
        <f ca="1">IF(OR(data!$BX398=K$1,data!$BY398=K$1),data!$BW398,"")</f>
        <v/>
      </c>
      <c r="M398" s="16" t="str">
        <f ca="1">IF(data!$BX398=N$1,data!$BW398,"")</f>
        <v/>
      </c>
      <c r="N398" s="16" t="str">
        <f ca="1">IF(data!$BY398=N$1,data!$BW398,"")</f>
        <v/>
      </c>
      <c r="O398" s="16" t="str">
        <f ca="1">IF(OR(data!$BX398=N$1,data!$BY398=N$1),data!$BW398,"")</f>
        <v/>
      </c>
      <c r="P398" s="17" t="str">
        <f ca="1">IF(data!$BX398=Q$1,data!$BW398,"")</f>
        <v/>
      </c>
      <c r="Q398" s="17" t="str">
        <f ca="1">IF(data!$BY398=Q$1,data!$BW398,"")</f>
        <v/>
      </c>
      <c r="R398" s="17" t="str">
        <f ca="1">IF(OR(data!$BX398=Q$1,data!$BY398=Q$1),data!$BW398,"")</f>
        <v/>
      </c>
      <c r="S398" s="16" t="str">
        <f ca="1">IF(data!$BX398=T$1,data!$BW398,"")</f>
        <v/>
      </c>
      <c r="T398" s="16" t="str">
        <f ca="1">IF(data!$BY398=T$1,data!$BW398,"")</f>
        <v/>
      </c>
      <c r="U398" s="16" t="str">
        <f ca="1">IF(OR(data!$BX398=T$1,data!$BY398=T$1),data!$BW398,"")</f>
        <v/>
      </c>
      <c r="V398" s="17" t="str">
        <f ca="1">IF(data!$BX398=W$1,data!$BW398,"")</f>
        <v/>
      </c>
      <c r="W398" s="17" t="str">
        <f ca="1">IF(data!$BY398=W$1,data!$BW398,"")</f>
        <v/>
      </c>
      <c r="X398" s="17" t="str">
        <f ca="1">IF(OR(data!$BX398=W$1,data!$BY398=W$1),data!$BW398,"")</f>
        <v/>
      </c>
      <c r="Y398" s="16" t="str">
        <f ca="1">IF(data!$BX398=Z$1,data!$BW398,"")</f>
        <v/>
      </c>
      <c r="Z398" s="16" t="str">
        <f ca="1">IF(data!$BY398=Z$1,data!$BW398,"")</f>
        <v/>
      </c>
      <c r="AA398" s="16" t="str">
        <f ca="1">IF(OR(data!$BX398=Z$1,data!$BY398=Z$1),data!$BW398,"")</f>
        <v/>
      </c>
      <c r="AB398" s="17" t="str">
        <f ca="1">IF(data!$BX398=AC$1,data!$BW398,"")</f>
        <v/>
      </c>
      <c r="AC398" s="17" t="str">
        <f ca="1">IF(data!$BY398=AC$1,data!$BW398,"")</f>
        <v/>
      </c>
      <c r="AD398" s="17" t="str">
        <f ca="1">IF(OR(data!$BX398=AC$1,data!$BY398=AC$1),data!$BW398,"")</f>
        <v/>
      </c>
      <c r="AE398" s="16" t="str">
        <f ca="1">IF(data!$BX398=AF$1,data!$BW398,"")</f>
        <v/>
      </c>
      <c r="AF398" s="16" t="str">
        <f ca="1">IF(data!$BY398=AF$1,data!$BW398,"")</f>
        <v/>
      </c>
      <c r="AG398" s="16" t="str">
        <f ca="1">IF(OR(data!$BX398=AF$1,data!$BY398=AF$1),data!$BW398,"")</f>
        <v/>
      </c>
      <c r="AH398" s="17" t="str">
        <f ca="1">IF(data!$BX398=AI$1,data!$BW398,"")</f>
        <v/>
      </c>
      <c r="AI398" s="17" t="str">
        <f ca="1">IF(data!$BY398=AI$1,data!$BW398,"")</f>
        <v/>
      </c>
      <c r="AJ398" s="17" t="str">
        <f ca="1">IF(OR(data!$BX398=AI$1,data!$BY398=AI$1),data!$BW398,"")</f>
        <v/>
      </c>
      <c r="AK398" s="16" t="str">
        <f ca="1">IF(data!$BX398=AL$1,data!$BW398,"")</f>
        <v/>
      </c>
      <c r="AL398" s="16" t="str">
        <f ca="1">IF(data!$BY398=AL$1,data!$BW398,"")</f>
        <v/>
      </c>
      <c r="AM398" s="16" t="str">
        <f ca="1">IF(OR(data!$BX398=AL$1,data!$BY398=AL$1),data!$BW398,"")</f>
        <v/>
      </c>
      <c r="AN398" s="17" t="str">
        <f ca="1">IF(data!$BX398=AO$1,data!$BW398,"")</f>
        <v/>
      </c>
      <c r="AO398" s="17" t="str">
        <f ca="1">IF(data!$BY398=AO$1,data!$BW398,"")</f>
        <v/>
      </c>
      <c r="AP398" s="17" t="str">
        <f ca="1">IF(OR(data!$BX398=AO$1,data!$BY398=AO$1),data!$BW398,"")</f>
        <v/>
      </c>
      <c r="AQ398" s="16" t="str">
        <f ca="1">IF(data!$BX398=AR$1,data!$BW398,"")</f>
        <v/>
      </c>
      <c r="AR398" s="16" t="str">
        <f ca="1">IF(data!$BY398=AR$1,data!$BW398,"")</f>
        <v/>
      </c>
      <c r="AS398" s="16" t="str">
        <f ca="1">IF(OR(data!$BX398=AR$1,data!$BY398=AR$1),data!$BW398,"")</f>
        <v/>
      </c>
      <c r="AT398" s="17" t="str">
        <f ca="1">IF(data!$BX398=AU$1,data!$BW398,"")</f>
        <v/>
      </c>
      <c r="AU398" s="17" t="str">
        <f ca="1">IF(data!$BY398=AU$1,data!$BW398,"")</f>
        <v/>
      </c>
      <c r="AV398" s="17" t="str">
        <f ca="1">IF(OR(data!$BX398=AU$1,data!$BY398=AU$1),data!$BW398,"")</f>
        <v/>
      </c>
      <c r="AW398" s="16" t="str">
        <f ca="1">IF(data!$BX398=AX$1,data!$BW398,"")</f>
        <v/>
      </c>
      <c r="AX398" s="16" t="str">
        <f ca="1">IF(data!$BY398=AX$1,data!$BW398,"")</f>
        <v/>
      </c>
      <c r="AY398" s="16" t="str">
        <f ca="1">IF(OR(data!$BX398=AX$1,data!$BY398=AX$1),data!$BW398,"")</f>
        <v/>
      </c>
      <c r="AZ398" s="17" t="str">
        <f ca="1">IF(data!$BX398=BA$1,data!$BW398,"")</f>
        <v/>
      </c>
      <c r="BA398" s="17" t="str">
        <f ca="1">IF(data!$BY398=BA$1,data!$BW398,"")</f>
        <v/>
      </c>
      <c r="BB398" s="17" t="str">
        <f ca="1">IF(OR(data!$BX398=BA$1,data!$BY398=BA$1),data!$BW398,"")</f>
        <v/>
      </c>
      <c r="BC398" s="16" t="str">
        <f ca="1">IF(data!$BX398=BD$1,data!$BW398,"")</f>
        <v/>
      </c>
      <c r="BD398" s="16" t="str">
        <f ca="1">IF(data!$BY398=BD$1,data!$BW398,"")</f>
        <v/>
      </c>
      <c r="BE398" s="16" t="str">
        <f ca="1">IF(OR(data!$BX398=BD$1,data!$BY398=BD$1),data!$BW398,"")</f>
        <v/>
      </c>
      <c r="BF398" s="17" t="str">
        <f ca="1">IF(data!$BX398=BG$1,data!$BW398,"")</f>
        <v/>
      </c>
      <c r="BG398" s="17" t="str">
        <f ca="1">IF(data!$BY398=BG$1,data!$BW398,"")</f>
        <v/>
      </c>
      <c r="BH398" s="17" t="str">
        <f ca="1">IF(OR(data!$BX398=BG$1,data!$BY398=BG$1),data!$BW398,"")</f>
        <v/>
      </c>
      <c r="BI398" s="16" t="str">
        <f ca="1">IF(data!$BX398=BJ$1,data!$BW398,"")</f>
        <v/>
      </c>
      <c r="BJ398" s="16" t="str">
        <f ca="1">IF(data!$BY398=BJ$1,data!$BW398,"")</f>
        <v/>
      </c>
      <c r="BK398" s="16" t="str">
        <f ca="1">IF(OR(data!$BX398=BJ$1,data!$BY398=BJ$1),data!$BW398,"")</f>
        <v/>
      </c>
      <c r="BL398" s="17" t="str">
        <f ca="1">IF(data!$BX398=BM$1,data!$BW398,"")</f>
        <v/>
      </c>
      <c r="BM398" s="17" t="str">
        <f ca="1">IF(data!$BY398=BM$1,data!$BW398,"")</f>
        <v/>
      </c>
      <c r="BN398" s="17" t="str">
        <f ca="1">IF(OR(data!$BX398=BM$1,data!$BY398=BM$1),data!$BW398,"")</f>
        <v/>
      </c>
      <c r="BO398" s="16" t="str">
        <f ca="1">IF(data!$BX398=BP$1,data!$BW398,"")</f>
        <v/>
      </c>
      <c r="BP398" s="16" t="str">
        <f ca="1">IF(data!$BY398=BP$1,data!$BW398,"")</f>
        <v/>
      </c>
      <c r="BQ398" s="16" t="str">
        <f ca="1">IF(OR(data!$BX398=BP$1,data!$BY398=BP$1),data!$BW398,"")</f>
        <v/>
      </c>
      <c r="BR398" s="17" t="str">
        <f ca="1">IF(data!$BX398=BS$1,data!$BW398,"")</f>
        <v/>
      </c>
      <c r="BS398" s="17" t="str">
        <f ca="1">IF(data!$BY398=BS$1,data!$BW398,"")</f>
        <v/>
      </c>
      <c r="BT398" s="17" t="str">
        <f ca="1">IF(OR(data!$BX398=BS$1,data!$BY398=BS$1),data!$BW398,"")</f>
        <v/>
      </c>
    </row>
    <row r="399" spans="1:72" s="11" customFormat="1" x14ac:dyDescent="0.25">
      <c r="A399" s="16" t="str">
        <f ca="1">IF(data!$BX399=B$1,data!$BW399,"")</f>
        <v/>
      </c>
      <c r="B399" s="16" t="str">
        <f ca="1">IF(data!$BY399=B$1,data!$BW399,"")</f>
        <v/>
      </c>
      <c r="C399" s="16" t="str">
        <f ca="1">IF(OR(data!$BX399=B$1,data!$BY399=B$1),data!$BW399,"")</f>
        <v/>
      </c>
      <c r="D399" s="17" t="str">
        <f ca="1">IF(data!$BX399=E$1,data!$BW399,"")</f>
        <v/>
      </c>
      <c r="E399" s="17" t="str">
        <f ca="1">IF(data!$BY399=E$1,data!$BW399,"")</f>
        <v/>
      </c>
      <c r="F399" s="17" t="str">
        <f ca="1">IF(OR(data!$BX399=E$1,data!$BY399=E$1),data!$BW399,"")</f>
        <v/>
      </c>
      <c r="G399" s="16" t="str">
        <f ca="1">IF(data!$BX399=H$1,data!$BW399,"")</f>
        <v/>
      </c>
      <c r="H399" s="16" t="str">
        <f ca="1">IF(data!$BY399=H$1,data!$BW399,"")</f>
        <v/>
      </c>
      <c r="I399" s="16" t="str">
        <f ca="1">IF(OR(data!$BX399=H$1,data!$BY399=H$1),data!$BW399,"")</f>
        <v/>
      </c>
      <c r="J399" s="17" t="str">
        <f ca="1">IF(data!$BX399=K$1,data!$BW399,"")</f>
        <v/>
      </c>
      <c r="K399" s="17" t="str">
        <f ca="1">IF(data!$BY399=K$1,data!$BW399,"")</f>
        <v/>
      </c>
      <c r="L399" s="17" t="str">
        <f ca="1">IF(OR(data!$BX399=K$1,data!$BY399=K$1),data!$BW399,"")</f>
        <v/>
      </c>
      <c r="M399" s="16" t="str">
        <f ca="1">IF(data!$BX399=N$1,data!$BW399,"")</f>
        <v/>
      </c>
      <c r="N399" s="16" t="str">
        <f ca="1">IF(data!$BY399=N$1,data!$BW399,"")</f>
        <v/>
      </c>
      <c r="O399" s="16" t="str">
        <f ca="1">IF(OR(data!$BX399=N$1,data!$BY399=N$1),data!$BW399,"")</f>
        <v/>
      </c>
      <c r="P399" s="17" t="str">
        <f ca="1">IF(data!$BX399=Q$1,data!$BW399,"")</f>
        <v/>
      </c>
      <c r="Q399" s="17" t="str">
        <f ca="1">IF(data!$BY399=Q$1,data!$BW399,"")</f>
        <v/>
      </c>
      <c r="R399" s="17" t="str">
        <f ca="1">IF(OR(data!$BX399=Q$1,data!$BY399=Q$1),data!$BW399,"")</f>
        <v/>
      </c>
      <c r="S399" s="16" t="str">
        <f ca="1">IF(data!$BX399=T$1,data!$BW399,"")</f>
        <v/>
      </c>
      <c r="T399" s="16" t="str">
        <f ca="1">IF(data!$BY399=T$1,data!$BW399,"")</f>
        <v/>
      </c>
      <c r="U399" s="16" t="str">
        <f ca="1">IF(OR(data!$BX399=T$1,data!$BY399=T$1),data!$BW399,"")</f>
        <v/>
      </c>
      <c r="V399" s="17" t="str">
        <f ca="1">IF(data!$BX399=W$1,data!$BW399,"")</f>
        <v/>
      </c>
      <c r="W399" s="17" t="str">
        <f ca="1">IF(data!$BY399=W$1,data!$BW399,"")</f>
        <v/>
      </c>
      <c r="X399" s="17" t="str">
        <f ca="1">IF(OR(data!$BX399=W$1,data!$BY399=W$1),data!$BW399,"")</f>
        <v/>
      </c>
      <c r="Y399" s="16" t="str">
        <f ca="1">IF(data!$BX399=Z$1,data!$BW399,"")</f>
        <v/>
      </c>
      <c r="Z399" s="16" t="str">
        <f ca="1">IF(data!$BY399=Z$1,data!$BW399,"")</f>
        <v/>
      </c>
      <c r="AA399" s="16" t="str">
        <f ca="1">IF(OR(data!$BX399=Z$1,data!$BY399=Z$1),data!$BW399,"")</f>
        <v/>
      </c>
      <c r="AB399" s="17" t="str">
        <f ca="1">IF(data!$BX399=AC$1,data!$BW399,"")</f>
        <v/>
      </c>
      <c r="AC399" s="17" t="str">
        <f ca="1">IF(data!$BY399=AC$1,data!$BW399,"")</f>
        <v/>
      </c>
      <c r="AD399" s="17" t="str">
        <f ca="1">IF(OR(data!$BX399=AC$1,data!$BY399=AC$1),data!$BW399,"")</f>
        <v/>
      </c>
      <c r="AE399" s="16" t="str">
        <f ca="1">IF(data!$BX399=AF$1,data!$BW399,"")</f>
        <v/>
      </c>
      <c r="AF399" s="16" t="str">
        <f ca="1">IF(data!$BY399=AF$1,data!$BW399,"")</f>
        <v/>
      </c>
      <c r="AG399" s="16" t="str">
        <f ca="1">IF(OR(data!$BX399=AF$1,data!$BY399=AF$1),data!$BW399,"")</f>
        <v/>
      </c>
      <c r="AH399" s="17" t="str">
        <f ca="1">IF(data!$BX399=AI$1,data!$BW399,"")</f>
        <v/>
      </c>
      <c r="AI399" s="17" t="str">
        <f ca="1">IF(data!$BY399=AI$1,data!$BW399,"")</f>
        <v/>
      </c>
      <c r="AJ399" s="17" t="str">
        <f ca="1">IF(OR(data!$BX399=AI$1,data!$BY399=AI$1),data!$BW399,"")</f>
        <v/>
      </c>
      <c r="AK399" s="16" t="str">
        <f ca="1">IF(data!$BX399=AL$1,data!$BW399,"")</f>
        <v/>
      </c>
      <c r="AL399" s="16" t="str">
        <f ca="1">IF(data!$BY399=AL$1,data!$BW399,"")</f>
        <v/>
      </c>
      <c r="AM399" s="16" t="str">
        <f ca="1">IF(OR(data!$BX399=AL$1,data!$BY399=AL$1),data!$BW399,"")</f>
        <v/>
      </c>
      <c r="AN399" s="17" t="str">
        <f ca="1">IF(data!$BX399=AO$1,data!$BW399,"")</f>
        <v/>
      </c>
      <c r="AO399" s="17" t="str">
        <f ca="1">IF(data!$BY399=AO$1,data!$BW399,"")</f>
        <v/>
      </c>
      <c r="AP399" s="17" t="str">
        <f ca="1">IF(OR(data!$BX399=AO$1,data!$BY399=AO$1),data!$BW399,"")</f>
        <v/>
      </c>
      <c r="AQ399" s="16" t="str">
        <f ca="1">IF(data!$BX399=AR$1,data!$BW399,"")</f>
        <v/>
      </c>
      <c r="AR399" s="16" t="str">
        <f ca="1">IF(data!$BY399=AR$1,data!$BW399,"")</f>
        <v/>
      </c>
      <c r="AS399" s="16" t="str">
        <f ca="1">IF(OR(data!$BX399=AR$1,data!$BY399=AR$1),data!$BW399,"")</f>
        <v/>
      </c>
      <c r="AT399" s="17" t="str">
        <f ca="1">IF(data!$BX399=AU$1,data!$BW399,"")</f>
        <v/>
      </c>
      <c r="AU399" s="17" t="str">
        <f ca="1">IF(data!$BY399=AU$1,data!$BW399,"")</f>
        <v/>
      </c>
      <c r="AV399" s="17" t="str">
        <f ca="1">IF(OR(data!$BX399=AU$1,data!$BY399=AU$1),data!$BW399,"")</f>
        <v/>
      </c>
      <c r="AW399" s="16" t="str">
        <f ca="1">IF(data!$BX399=AX$1,data!$BW399,"")</f>
        <v/>
      </c>
      <c r="AX399" s="16" t="str">
        <f ca="1">IF(data!$BY399=AX$1,data!$BW399,"")</f>
        <v/>
      </c>
      <c r="AY399" s="16" t="str">
        <f ca="1">IF(OR(data!$BX399=AX$1,data!$BY399=AX$1),data!$BW399,"")</f>
        <v/>
      </c>
      <c r="AZ399" s="17" t="str">
        <f ca="1">IF(data!$BX399=BA$1,data!$BW399,"")</f>
        <v/>
      </c>
      <c r="BA399" s="17" t="str">
        <f ca="1">IF(data!$BY399=BA$1,data!$BW399,"")</f>
        <v/>
      </c>
      <c r="BB399" s="17" t="str">
        <f ca="1">IF(OR(data!$BX399=BA$1,data!$BY399=BA$1),data!$BW399,"")</f>
        <v/>
      </c>
      <c r="BC399" s="16" t="str">
        <f ca="1">IF(data!$BX399=BD$1,data!$BW399,"")</f>
        <v/>
      </c>
      <c r="BD399" s="16" t="str">
        <f ca="1">IF(data!$BY399=BD$1,data!$BW399,"")</f>
        <v/>
      </c>
      <c r="BE399" s="16" t="str">
        <f ca="1">IF(OR(data!$BX399=BD$1,data!$BY399=BD$1),data!$BW399,"")</f>
        <v/>
      </c>
      <c r="BF399" s="17" t="str">
        <f ca="1">IF(data!$BX399=BG$1,data!$BW399,"")</f>
        <v/>
      </c>
      <c r="BG399" s="17" t="str">
        <f ca="1">IF(data!$BY399=BG$1,data!$BW399,"")</f>
        <v/>
      </c>
      <c r="BH399" s="17" t="str">
        <f ca="1">IF(OR(data!$BX399=BG$1,data!$BY399=BG$1),data!$BW399,"")</f>
        <v/>
      </c>
      <c r="BI399" s="16" t="str">
        <f ca="1">IF(data!$BX399=BJ$1,data!$BW399,"")</f>
        <v/>
      </c>
      <c r="BJ399" s="16" t="str">
        <f ca="1">IF(data!$BY399=BJ$1,data!$BW399,"")</f>
        <v/>
      </c>
      <c r="BK399" s="16" t="str">
        <f ca="1">IF(OR(data!$BX399=BJ$1,data!$BY399=BJ$1),data!$BW399,"")</f>
        <v/>
      </c>
      <c r="BL399" s="17" t="str">
        <f ca="1">IF(data!$BX399=BM$1,data!$BW399,"")</f>
        <v/>
      </c>
      <c r="BM399" s="17" t="str">
        <f ca="1">IF(data!$BY399=BM$1,data!$BW399,"")</f>
        <v/>
      </c>
      <c r="BN399" s="17" t="str">
        <f ca="1">IF(OR(data!$BX399=BM$1,data!$BY399=BM$1),data!$BW399,"")</f>
        <v/>
      </c>
      <c r="BO399" s="16" t="str">
        <f ca="1">IF(data!$BX399=BP$1,data!$BW399,"")</f>
        <v/>
      </c>
      <c r="BP399" s="16" t="str">
        <f ca="1">IF(data!$BY399=BP$1,data!$BW399,"")</f>
        <v/>
      </c>
      <c r="BQ399" s="16" t="str">
        <f ca="1">IF(OR(data!$BX399=BP$1,data!$BY399=BP$1),data!$BW399,"")</f>
        <v/>
      </c>
      <c r="BR399" s="17" t="str">
        <f ca="1">IF(data!$BX399=BS$1,data!$BW399,"")</f>
        <v/>
      </c>
      <c r="BS399" s="17" t="str">
        <f ca="1">IF(data!$BY399=BS$1,data!$BW399,"")</f>
        <v/>
      </c>
      <c r="BT399" s="17" t="str">
        <f ca="1">IF(OR(data!$BX399=BS$1,data!$BY399=BS$1),data!$BW399,"")</f>
        <v/>
      </c>
    </row>
    <row r="400" spans="1:72" s="11" customFormat="1" x14ac:dyDescent="0.25">
      <c r="A400" s="16" t="str">
        <f ca="1">IF(data!$BX400=B$1,data!$BW400,"")</f>
        <v/>
      </c>
      <c r="B400" s="16" t="str">
        <f ca="1">IF(data!$BY400=B$1,data!$BW400,"")</f>
        <v/>
      </c>
      <c r="C400" s="16" t="str">
        <f ca="1">IF(OR(data!$BX400=B$1,data!$BY400=B$1),data!$BW400,"")</f>
        <v/>
      </c>
      <c r="D400" s="17" t="str">
        <f ca="1">IF(data!$BX400=E$1,data!$BW400,"")</f>
        <v/>
      </c>
      <c r="E400" s="17" t="str">
        <f ca="1">IF(data!$BY400=E$1,data!$BW400,"")</f>
        <v/>
      </c>
      <c r="F400" s="17" t="str">
        <f ca="1">IF(OR(data!$BX400=E$1,data!$BY400=E$1),data!$BW400,"")</f>
        <v/>
      </c>
      <c r="G400" s="16" t="str">
        <f ca="1">IF(data!$BX400=H$1,data!$BW400,"")</f>
        <v/>
      </c>
      <c r="H400" s="16" t="str">
        <f ca="1">IF(data!$BY400=H$1,data!$BW400,"")</f>
        <v/>
      </c>
      <c r="I400" s="16" t="str">
        <f ca="1">IF(OR(data!$BX400=H$1,data!$BY400=H$1),data!$BW400,"")</f>
        <v/>
      </c>
      <c r="J400" s="17" t="str">
        <f ca="1">IF(data!$BX400=K$1,data!$BW400,"")</f>
        <v/>
      </c>
      <c r="K400" s="17" t="str">
        <f ca="1">IF(data!$BY400=K$1,data!$BW400,"")</f>
        <v/>
      </c>
      <c r="L400" s="17" t="str">
        <f ca="1">IF(OR(data!$BX400=K$1,data!$BY400=K$1),data!$BW400,"")</f>
        <v/>
      </c>
      <c r="M400" s="16" t="str">
        <f ca="1">IF(data!$BX400=N$1,data!$BW400,"")</f>
        <v/>
      </c>
      <c r="N400" s="16" t="str">
        <f ca="1">IF(data!$BY400=N$1,data!$BW400,"")</f>
        <v/>
      </c>
      <c r="O400" s="16" t="str">
        <f ca="1">IF(OR(data!$BX400=N$1,data!$BY400=N$1),data!$BW400,"")</f>
        <v/>
      </c>
      <c r="P400" s="17" t="str">
        <f ca="1">IF(data!$BX400=Q$1,data!$BW400,"")</f>
        <v/>
      </c>
      <c r="Q400" s="17" t="str">
        <f ca="1">IF(data!$BY400=Q$1,data!$BW400,"")</f>
        <v/>
      </c>
      <c r="R400" s="17" t="str">
        <f ca="1">IF(OR(data!$BX400=Q$1,data!$BY400=Q$1),data!$BW400,"")</f>
        <v/>
      </c>
      <c r="S400" s="16" t="str">
        <f ca="1">IF(data!$BX400=T$1,data!$BW400,"")</f>
        <v/>
      </c>
      <c r="T400" s="16" t="str">
        <f ca="1">IF(data!$BY400=T$1,data!$BW400,"")</f>
        <v/>
      </c>
      <c r="U400" s="16" t="str">
        <f ca="1">IF(OR(data!$BX400=T$1,data!$BY400=T$1),data!$BW400,"")</f>
        <v/>
      </c>
      <c r="V400" s="17" t="str">
        <f ca="1">IF(data!$BX400=W$1,data!$BW400,"")</f>
        <v/>
      </c>
      <c r="W400" s="17" t="str">
        <f ca="1">IF(data!$BY400=W$1,data!$BW400,"")</f>
        <v/>
      </c>
      <c r="X400" s="17" t="str">
        <f ca="1">IF(OR(data!$BX400=W$1,data!$BY400=W$1),data!$BW400,"")</f>
        <v/>
      </c>
      <c r="Y400" s="16" t="str">
        <f ca="1">IF(data!$BX400=Z$1,data!$BW400,"")</f>
        <v/>
      </c>
      <c r="Z400" s="16" t="str">
        <f ca="1">IF(data!$BY400=Z$1,data!$BW400,"")</f>
        <v/>
      </c>
      <c r="AA400" s="16" t="str">
        <f ca="1">IF(OR(data!$BX400=Z$1,data!$BY400=Z$1),data!$BW400,"")</f>
        <v/>
      </c>
      <c r="AB400" s="17" t="str">
        <f ca="1">IF(data!$BX400=AC$1,data!$BW400,"")</f>
        <v/>
      </c>
      <c r="AC400" s="17" t="str">
        <f ca="1">IF(data!$BY400=AC$1,data!$BW400,"")</f>
        <v/>
      </c>
      <c r="AD400" s="17" t="str">
        <f ca="1">IF(OR(data!$BX400=AC$1,data!$BY400=AC$1),data!$BW400,"")</f>
        <v/>
      </c>
      <c r="AE400" s="16" t="str">
        <f ca="1">IF(data!$BX400=AF$1,data!$BW400,"")</f>
        <v/>
      </c>
      <c r="AF400" s="16" t="str">
        <f ca="1">IF(data!$BY400=AF$1,data!$BW400,"")</f>
        <v/>
      </c>
      <c r="AG400" s="16" t="str">
        <f ca="1">IF(OR(data!$BX400=AF$1,data!$BY400=AF$1),data!$BW400,"")</f>
        <v/>
      </c>
      <c r="AH400" s="17" t="str">
        <f ca="1">IF(data!$BX400=AI$1,data!$BW400,"")</f>
        <v/>
      </c>
      <c r="AI400" s="17" t="str">
        <f ca="1">IF(data!$BY400=AI$1,data!$BW400,"")</f>
        <v/>
      </c>
      <c r="AJ400" s="17" t="str">
        <f ca="1">IF(OR(data!$BX400=AI$1,data!$BY400=AI$1),data!$BW400,"")</f>
        <v/>
      </c>
      <c r="AK400" s="16" t="str">
        <f ca="1">IF(data!$BX400=AL$1,data!$BW400,"")</f>
        <v/>
      </c>
      <c r="AL400" s="16" t="str">
        <f ca="1">IF(data!$BY400=AL$1,data!$BW400,"")</f>
        <v/>
      </c>
      <c r="AM400" s="16" t="str">
        <f ca="1">IF(OR(data!$BX400=AL$1,data!$BY400=AL$1),data!$BW400,"")</f>
        <v/>
      </c>
      <c r="AN400" s="17" t="str">
        <f ca="1">IF(data!$BX400=AO$1,data!$BW400,"")</f>
        <v/>
      </c>
      <c r="AO400" s="17" t="str">
        <f ca="1">IF(data!$BY400=AO$1,data!$BW400,"")</f>
        <v/>
      </c>
      <c r="AP400" s="17" t="str">
        <f ca="1">IF(OR(data!$BX400=AO$1,data!$BY400=AO$1),data!$BW400,"")</f>
        <v/>
      </c>
      <c r="AQ400" s="16" t="str">
        <f ca="1">IF(data!$BX400=AR$1,data!$BW400,"")</f>
        <v/>
      </c>
      <c r="AR400" s="16" t="str">
        <f ca="1">IF(data!$BY400=AR$1,data!$BW400,"")</f>
        <v/>
      </c>
      <c r="AS400" s="16" t="str">
        <f ca="1">IF(OR(data!$BX400=AR$1,data!$BY400=AR$1),data!$BW400,"")</f>
        <v/>
      </c>
      <c r="AT400" s="17" t="str">
        <f ca="1">IF(data!$BX400=AU$1,data!$BW400,"")</f>
        <v/>
      </c>
      <c r="AU400" s="17" t="str">
        <f ca="1">IF(data!$BY400=AU$1,data!$BW400,"")</f>
        <v/>
      </c>
      <c r="AV400" s="17" t="str">
        <f ca="1">IF(OR(data!$BX400=AU$1,data!$BY400=AU$1),data!$BW400,"")</f>
        <v/>
      </c>
      <c r="AW400" s="16" t="str">
        <f ca="1">IF(data!$BX400=AX$1,data!$BW400,"")</f>
        <v/>
      </c>
      <c r="AX400" s="16" t="str">
        <f ca="1">IF(data!$BY400=AX$1,data!$BW400,"")</f>
        <v/>
      </c>
      <c r="AY400" s="16" t="str">
        <f ca="1">IF(OR(data!$BX400=AX$1,data!$BY400=AX$1),data!$BW400,"")</f>
        <v/>
      </c>
      <c r="AZ400" s="17" t="str">
        <f ca="1">IF(data!$BX400=BA$1,data!$BW400,"")</f>
        <v/>
      </c>
      <c r="BA400" s="17" t="str">
        <f ca="1">IF(data!$BY400=BA$1,data!$BW400,"")</f>
        <v/>
      </c>
      <c r="BB400" s="17" t="str">
        <f ca="1">IF(OR(data!$BX400=BA$1,data!$BY400=BA$1),data!$BW400,"")</f>
        <v/>
      </c>
      <c r="BC400" s="16" t="str">
        <f ca="1">IF(data!$BX400=BD$1,data!$BW400,"")</f>
        <v/>
      </c>
      <c r="BD400" s="16" t="str">
        <f ca="1">IF(data!$BY400=BD$1,data!$BW400,"")</f>
        <v/>
      </c>
      <c r="BE400" s="16" t="str">
        <f ca="1">IF(OR(data!$BX400=BD$1,data!$BY400=BD$1),data!$BW400,"")</f>
        <v/>
      </c>
      <c r="BF400" s="17" t="str">
        <f ca="1">IF(data!$BX400=BG$1,data!$BW400,"")</f>
        <v/>
      </c>
      <c r="BG400" s="17" t="str">
        <f ca="1">IF(data!$BY400=BG$1,data!$BW400,"")</f>
        <v/>
      </c>
      <c r="BH400" s="17" t="str">
        <f ca="1">IF(OR(data!$BX400=BG$1,data!$BY400=BG$1),data!$BW400,"")</f>
        <v/>
      </c>
      <c r="BI400" s="16" t="str">
        <f ca="1">IF(data!$BX400=BJ$1,data!$BW400,"")</f>
        <v/>
      </c>
      <c r="BJ400" s="16" t="str">
        <f ca="1">IF(data!$BY400=BJ$1,data!$BW400,"")</f>
        <v/>
      </c>
      <c r="BK400" s="16" t="str">
        <f ca="1">IF(OR(data!$BX400=BJ$1,data!$BY400=BJ$1),data!$BW400,"")</f>
        <v/>
      </c>
      <c r="BL400" s="17" t="str">
        <f ca="1">IF(data!$BX400=BM$1,data!$BW400,"")</f>
        <v/>
      </c>
      <c r="BM400" s="17" t="str">
        <f ca="1">IF(data!$BY400=BM$1,data!$BW400,"")</f>
        <v/>
      </c>
      <c r="BN400" s="17" t="str">
        <f ca="1">IF(OR(data!$BX400=BM$1,data!$BY400=BM$1),data!$BW400,"")</f>
        <v/>
      </c>
      <c r="BO400" s="16" t="str">
        <f ca="1">IF(data!$BX400=BP$1,data!$BW400,"")</f>
        <v/>
      </c>
      <c r="BP400" s="16" t="str">
        <f ca="1">IF(data!$BY400=BP$1,data!$BW400,"")</f>
        <v/>
      </c>
      <c r="BQ400" s="16" t="str">
        <f ca="1">IF(OR(data!$BX400=BP$1,data!$BY400=BP$1),data!$BW400,"")</f>
        <v/>
      </c>
      <c r="BR400" s="17" t="str">
        <f ca="1">IF(data!$BX400=BS$1,data!$BW400,"")</f>
        <v/>
      </c>
      <c r="BS400" s="17" t="str">
        <f ca="1">IF(data!$BY400=BS$1,data!$BW400,"")</f>
        <v/>
      </c>
      <c r="BT400" s="17" t="str">
        <f ca="1">IF(OR(data!$BX400=BS$1,data!$BY400=BS$1),data!$BW400,"")</f>
        <v/>
      </c>
    </row>
    <row r="401" spans="1:72" s="11" customFormat="1" x14ac:dyDescent="0.25">
      <c r="A401" s="16" t="str">
        <f ca="1">IF(data!$BX401=B$1,data!$BW401,"")</f>
        <v/>
      </c>
      <c r="B401" s="16" t="str">
        <f ca="1">IF(data!$BY401=B$1,data!$BW401,"")</f>
        <v/>
      </c>
      <c r="C401" s="16" t="str">
        <f ca="1">IF(OR(data!$BX401=B$1,data!$BY401=B$1),data!$BW401,"")</f>
        <v/>
      </c>
      <c r="D401" s="17" t="str">
        <f ca="1">IF(data!$BX401=E$1,data!$BW401,"")</f>
        <v/>
      </c>
      <c r="E401" s="17" t="str">
        <f ca="1">IF(data!$BY401=E$1,data!$BW401,"")</f>
        <v/>
      </c>
      <c r="F401" s="17" t="str">
        <f ca="1">IF(OR(data!$BX401=E$1,data!$BY401=E$1),data!$BW401,"")</f>
        <v/>
      </c>
      <c r="G401" s="16" t="str">
        <f ca="1">IF(data!$BX401=H$1,data!$BW401,"")</f>
        <v/>
      </c>
      <c r="H401" s="16" t="str">
        <f ca="1">IF(data!$BY401=H$1,data!$BW401,"")</f>
        <v/>
      </c>
      <c r="I401" s="16" t="str">
        <f ca="1">IF(OR(data!$BX401=H$1,data!$BY401=H$1),data!$BW401,"")</f>
        <v/>
      </c>
      <c r="J401" s="17" t="str">
        <f ca="1">IF(data!$BX401=K$1,data!$BW401,"")</f>
        <v/>
      </c>
      <c r="K401" s="17" t="str">
        <f ca="1">IF(data!$BY401=K$1,data!$BW401,"")</f>
        <v/>
      </c>
      <c r="L401" s="17" t="str">
        <f ca="1">IF(OR(data!$BX401=K$1,data!$BY401=K$1),data!$BW401,"")</f>
        <v/>
      </c>
      <c r="M401" s="16" t="str">
        <f ca="1">IF(data!$BX401=N$1,data!$BW401,"")</f>
        <v/>
      </c>
      <c r="N401" s="16" t="str">
        <f ca="1">IF(data!$BY401=N$1,data!$BW401,"")</f>
        <v/>
      </c>
      <c r="O401" s="16" t="str">
        <f ca="1">IF(OR(data!$BX401=N$1,data!$BY401=N$1),data!$BW401,"")</f>
        <v/>
      </c>
      <c r="P401" s="17" t="str">
        <f ca="1">IF(data!$BX401=Q$1,data!$BW401,"")</f>
        <v/>
      </c>
      <c r="Q401" s="17" t="str">
        <f ca="1">IF(data!$BY401=Q$1,data!$BW401,"")</f>
        <v/>
      </c>
      <c r="R401" s="17" t="str">
        <f ca="1">IF(OR(data!$BX401=Q$1,data!$BY401=Q$1),data!$BW401,"")</f>
        <v/>
      </c>
      <c r="S401" s="16" t="str">
        <f ca="1">IF(data!$BX401=T$1,data!$BW401,"")</f>
        <v/>
      </c>
      <c r="T401" s="16" t="str">
        <f ca="1">IF(data!$BY401=T$1,data!$BW401,"")</f>
        <v/>
      </c>
      <c r="U401" s="16" t="str">
        <f ca="1">IF(OR(data!$BX401=T$1,data!$BY401=T$1),data!$BW401,"")</f>
        <v/>
      </c>
      <c r="V401" s="17" t="str">
        <f ca="1">IF(data!$BX401=W$1,data!$BW401,"")</f>
        <v/>
      </c>
      <c r="W401" s="17" t="str">
        <f ca="1">IF(data!$BY401=W$1,data!$BW401,"")</f>
        <v/>
      </c>
      <c r="X401" s="17" t="str">
        <f ca="1">IF(OR(data!$BX401=W$1,data!$BY401=W$1),data!$BW401,"")</f>
        <v/>
      </c>
      <c r="Y401" s="16" t="str">
        <f ca="1">IF(data!$BX401=Z$1,data!$BW401,"")</f>
        <v/>
      </c>
      <c r="Z401" s="16" t="str">
        <f ca="1">IF(data!$BY401=Z$1,data!$BW401,"")</f>
        <v/>
      </c>
      <c r="AA401" s="16" t="str">
        <f ca="1">IF(OR(data!$BX401=Z$1,data!$BY401=Z$1),data!$BW401,"")</f>
        <v/>
      </c>
      <c r="AB401" s="17" t="str">
        <f ca="1">IF(data!$BX401=AC$1,data!$BW401,"")</f>
        <v/>
      </c>
      <c r="AC401" s="17" t="str">
        <f ca="1">IF(data!$BY401=AC$1,data!$BW401,"")</f>
        <v/>
      </c>
      <c r="AD401" s="17" t="str">
        <f ca="1">IF(OR(data!$BX401=AC$1,data!$BY401=AC$1),data!$BW401,"")</f>
        <v/>
      </c>
      <c r="AE401" s="16" t="str">
        <f ca="1">IF(data!$BX401=AF$1,data!$BW401,"")</f>
        <v/>
      </c>
      <c r="AF401" s="16" t="str">
        <f ca="1">IF(data!$BY401=AF$1,data!$BW401,"")</f>
        <v/>
      </c>
      <c r="AG401" s="16" t="str">
        <f ca="1">IF(OR(data!$BX401=AF$1,data!$BY401=AF$1),data!$BW401,"")</f>
        <v/>
      </c>
      <c r="AH401" s="17" t="str">
        <f ca="1">IF(data!$BX401=AI$1,data!$BW401,"")</f>
        <v/>
      </c>
      <c r="AI401" s="17" t="str">
        <f ca="1">IF(data!$BY401=AI$1,data!$BW401,"")</f>
        <v/>
      </c>
      <c r="AJ401" s="17" t="str">
        <f ca="1">IF(OR(data!$BX401=AI$1,data!$BY401=AI$1),data!$BW401,"")</f>
        <v/>
      </c>
      <c r="AK401" s="16" t="str">
        <f ca="1">IF(data!$BX401=AL$1,data!$BW401,"")</f>
        <v/>
      </c>
      <c r="AL401" s="16" t="str">
        <f ca="1">IF(data!$BY401=AL$1,data!$BW401,"")</f>
        <v/>
      </c>
      <c r="AM401" s="16" t="str">
        <f ca="1">IF(OR(data!$BX401=AL$1,data!$BY401=AL$1),data!$BW401,"")</f>
        <v/>
      </c>
      <c r="AN401" s="17" t="str">
        <f ca="1">IF(data!$BX401=AO$1,data!$BW401,"")</f>
        <v/>
      </c>
      <c r="AO401" s="17" t="str">
        <f ca="1">IF(data!$BY401=AO$1,data!$BW401,"")</f>
        <v/>
      </c>
      <c r="AP401" s="17" t="str">
        <f ca="1">IF(OR(data!$BX401=AO$1,data!$BY401=AO$1),data!$BW401,"")</f>
        <v/>
      </c>
      <c r="AQ401" s="16" t="str">
        <f ca="1">IF(data!$BX401=AR$1,data!$BW401,"")</f>
        <v/>
      </c>
      <c r="AR401" s="16" t="str">
        <f ca="1">IF(data!$BY401=AR$1,data!$BW401,"")</f>
        <v/>
      </c>
      <c r="AS401" s="16" t="str">
        <f ca="1">IF(OR(data!$BX401=AR$1,data!$BY401=AR$1),data!$BW401,"")</f>
        <v/>
      </c>
      <c r="AT401" s="17" t="str">
        <f ca="1">IF(data!$BX401=AU$1,data!$BW401,"")</f>
        <v/>
      </c>
      <c r="AU401" s="17" t="str">
        <f ca="1">IF(data!$BY401=AU$1,data!$BW401,"")</f>
        <v/>
      </c>
      <c r="AV401" s="17" t="str">
        <f ca="1">IF(OR(data!$BX401=AU$1,data!$BY401=AU$1),data!$BW401,"")</f>
        <v/>
      </c>
      <c r="AW401" s="16" t="str">
        <f ca="1">IF(data!$BX401=AX$1,data!$BW401,"")</f>
        <v/>
      </c>
      <c r="AX401" s="16" t="str">
        <f ca="1">IF(data!$BY401=AX$1,data!$BW401,"")</f>
        <v/>
      </c>
      <c r="AY401" s="16" t="str">
        <f ca="1">IF(OR(data!$BX401=AX$1,data!$BY401=AX$1),data!$BW401,"")</f>
        <v/>
      </c>
      <c r="AZ401" s="17" t="str">
        <f ca="1">IF(data!$BX401=BA$1,data!$BW401,"")</f>
        <v/>
      </c>
      <c r="BA401" s="17" t="str">
        <f ca="1">IF(data!$BY401=BA$1,data!$BW401,"")</f>
        <v/>
      </c>
      <c r="BB401" s="17" t="str">
        <f ca="1">IF(OR(data!$BX401=BA$1,data!$BY401=BA$1),data!$BW401,"")</f>
        <v/>
      </c>
      <c r="BC401" s="16" t="str">
        <f ca="1">IF(data!$BX401=BD$1,data!$BW401,"")</f>
        <v/>
      </c>
      <c r="BD401" s="16" t="str">
        <f ca="1">IF(data!$BY401=BD$1,data!$BW401,"")</f>
        <v/>
      </c>
      <c r="BE401" s="16" t="str">
        <f ca="1">IF(OR(data!$BX401=BD$1,data!$BY401=BD$1),data!$BW401,"")</f>
        <v/>
      </c>
      <c r="BF401" s="17" t="str">
        <f ca="1">IF(data!$BX401=BG$1,data!$BW401,"")</f>
        <v/>
      </c>
      <c r="BG401" s="17" t="str">
        <f ca="1">IF(data!$BY401=BG$1,data!$BW401,"")</f>
        <v/>
      </c>
      <c r="BH401" s="17" t="str">
        <f ca="1">IF(OR(data!$BX401=BG$1,data!$BY401=BG$1),data!$BW401,"")</f>
        <v/>
      </c>
      <c r="BI401" s="16" t="str">
        <f ca="1">IF(data!$BX401=BJ$1,data!$BW401,"")</f>
        <v/>
      </c>
      <c r="BJ401" s="16" t="str">
        <f ca="1">IF(data!$BY401=BJ$1,data!$BW401,"")</f>
        <v/>
      </c>
      <c r="BK401" s="16" t="str">
        <f ca="1">IF(OR(data!$BX401=BJ$1,data!$BY401=BJ$1),data!$BW401,"")</f>
        <v/>
      </c>
      <c r="BL401" s="17" t="str">
        <f ca="1">IF(data!$BX401=BM$1,data!$BW401,"")</f>
        <v/>
      </c>
      <c r="BM401" s="17" t="str">
        <f ca="1">IF(data!$BY401=BM$1,data!$BW401,"")</f>
        <v/>
      </c>
      <c r="BN401" s="17" t="str">
        <f ca="1">IF(OR(data!$BX401=BM$1,data!$BY401=BM$1),data!$BW401,"")</f>
        <v/>
      </c>
      <c r="BO401" s="16" t="str">
        <f ca="1">IF(data!$BX401=BP$1,data!$BW401,"")</f>
        <v/>
      </c>
      <c r="BP401" s="16" t="str">
        <f ca="1">IF(data!$BY401=BP$1,data!$BW401,"")</f>
        <v/>
      </c>
      <c r="BQ401" s="16" t="str">
        <f ca="1">IF(OR(data!$BX401=BP$1,data!$BY401=BP$1),data!$BW401,"")</f>
        <v/>
      </c>
      <c r="BR401" s="17" t="str">
        <f ca="1">IF(data!$BX401=BS$1,data!$BW401,"")</f>
        <v/>
      </c>
      <c r="BS401" s="17" t="str">
        <f ca="1">IF(data!$BY401=BS$1,data!$BW401,"")</f>
        <v/>
      </c>
      <c r="BT401" s="17" t="str">
        <f ca="1">IF(OR(data!$BX401=BS$1,data!$BY401=BS$1),data!$BW401,"")</f>
        <v/>
      </c>
    </row>
    <row r="402" spans="1:72" s="11" customFormat="1" x14ac:dyDescent="0.25">
      <c r="A402" s="16" t="str">
        <f ca="1">IF(data!$BX402=B$1,data!$BW402,"")</f>
        <v/>
      </c>
      <c r="B402" s="16" t="str">
        <f ca="1">IF(data!$BY402=B$1,data!$BW402,"")</f>
        <v/>
      </c>
      <c r="C402" s="16" t="str">
        <f ca="1">IF(OR(data!$BX402=B$1,data!$BY402=B$1),data!$BW402,"")</f>
        <v/>
      </c>
      <c r="D402" s="17" t="str">
        <f ca="1">IF(data!$BX402=E$1,data!$BW402,"")</f>
        <v/>
      </c>
      <c r="E402" s="17" t="str">
        <f ca="1">IF(data!$BY402=E$1,data!$BW402,"")</f>
        <v/>
      </c>
      <c r="F402" s="17" t="str">
        <f ca="1">IF(OR(data!$BX402=E$1,data!$BY402=E$1),data!$BW402,"")</f>
        <v/>
      </c>
      <c r="G402" s="16" t="str">
        <f ca="1">IF(data!$BX402=H$1,data!$BW402,"")</f>
        <v/>
      </c>
      <c r="H402" s="16" t="str">
        <f ca="1">IF(data!$BY402=H$1,data!$BW402,"")</f>
        <v/>
      </c>
      <c r="I402" s="16" t="str">
        <f ca="1">IF(OR(data!$BX402=H$1,data!$BY402=H$1),data!$BW402,"")</f>
        <v/>
      </c>
      <c r="J402" s="17" t="str">
        <f ca="1">IF(data!$BX402=K$1,data!$BW402,"")</f>
        <v/>
      </c>
      <c r="K402" s="17" t="str">
        <f ca="1">IF(data!$BY402=K$1,data!$BW402,"")</f>
        <v/>
      </c>
      <c r="L402" s="17" t="str">
        <f ca="1">IF(OR(data!$BX402=K$1,data!$BY402=K$1),data!$BW402,"")</f>
        <v/>
      </c>
      <c r="M402" s="16" t="str">
        <f ca="1">IF(data!$BX402=N$1,data!$BW402,"")</f>
        <v/>
      </c>
      <c r="N402" s="16" t="str">
        <f ca="1">IF(data!$BY402=N$1,data!$BW402,"")</f>
        <v/>
      </c>
      <c r="O402" s="16" t="str">
        <f ca="1">IF(OR(data!$BX402=N$1,data!$BY402=N$1),data!$BW402,"")</f>
        <v/>
      </c>
      <c r="P402" s="17" t="str">
        <f ca="1">IF(data!$BX402=Q$1,data!$BW402,"")</f>
        <v/>
      </c>
      <c r="Q402" s="17" t="str">
        <f ca="1">IF(data!$BY402=Q$1,data!$BW402,"")</f>
        <v/>
      </c>
      <c r="R402" s="17" t="str">
        <f ca="1">IF(OR(data!$BX402=Q$1,data!$BY402=Q$1),data!$BW402,"")</f>
        <v/>
      </c>
      <c r="S402" s="16" t="str">
        <f ca="1">IF(data!$BX402=T$1,data!$BW402,"")</f>
        <v/>
      </c>
      <c r="T402" s="16" t="str">
        <f ca="1">IF(data!$BY402=T$1,data!$BW402,"")</f>
        <v/>
      </c>
      <c r="U402" s="16" t="str">
        <f ca="1">IF(OR(data!$BX402=T$1,data!$BY402=T$1),data!$BW402,"")</f>
        <v/>
      </c>
      <c r="V402" s="17" t="str">
        <f ca="1">IF(data!$BX402=W$1,data!$BW402,"")</f>
        <v/>
      </c>
      <c r="W402" s="17" t="str">
        <f ca="1">IF(data!$BY402=W$1,data!$BW402,"")</f>
        <v/>
      </c>
      <c r="X402" s="17" t="str">
        <f ca="1">IF(OR(data!$BX402=W$1,data!$BY402=W$1),data!$BW402,"")</f>
        <v/>
      </c>
      <c r="Y402" s="16" t="str">
        <f ca="1">IF(data!$BX402=Z$1,data!$BW402,"")</f>
        <v/>
      </c>
      <c r="Z402" s="16" t="str">
        <f ca="1">IF(data!$BY402=Z$1,data!$BW402,"")</f>
        <v/>
      </c>
      <c r="AA402" s="16" t="str">
        <f ca="1">IF(OR(data!$BX402=Z$1,data!$BY402=Z$1),data!$BW402,"")</f>
        <v/>
      </c>
      <c r="AB402" s="17" t="str">
        <f ca="1">IF(data!$BX402=AC$1,data!$BW402,"")</f>
        <v/>
      </c>
      <c r="AC402" s="17" t="str">
        <f ca="1">IF(data!$BY402=AC$1,data!$BW402,"")</f>
        <v/>
      </c>
      <c r="AD402" s="17" t="str">
        <f ca="1">IF(OR(data!$BX402=AC$1,data!$BY402=AC$1),data!$BW402,"")</f>
        <v/>
      </c>
      <c r="AE402" s="16" t="str">
        <f ca="1">IF(data!$BX402=AF$1,data!$BW402,"")</f>
        <v/>
      </c>
      <c r="AF402" s="16" t="str">
        <f ca="1">IF(data!$BY402=AF$1,data!$BW402,"")</f>
        <v/>
      </c>
      <c r="AG402" s="16" t="str">
        <f ca="1">IF(OR(data!$BX402=AF$1,data!$BY402=AF$1),data!$BW402,"")</f>
        <v/>
      </c>
      <c r="AH402" s="17" t="str">
        <f ca="1">IF(data!$BX402=AI$1,data!$BW402,"")</f>
        <v/>
      </c>
      <c r="AI402" s="17" t="str">
        <f ca="1">IF(data!$BY402=AI$1,data!$BW402,"")</f>
        <v/>
      </c>
      <c r="AJ402" s="17" t="str">
        <f ca="1">IF(OR(data!$BX402=AI$1,data!$BY402=AI$1),data!$BW402,"")</f>
        <v/>
      </c>
      <c r="AK402" s="16" t="str">
        <f ca="1">IF(data!$BX402=AL$1,data!$BW402,"")</f>
        <v/>
      </c>
      <c r="AL402" s="16" t="str">
        <f ca="1">IF(data!$BY402=AL$1,data!$BW402,"")</f>
        <v/>
      </c>
      <c r="AM402" s="16" t="str">
        <f ca="1">IF(OR(data!$BX402=AL$1,data!$BY402=AL$1),data!$BW402,"")</f>
        <v/>
      </c>
      <c r="AN402" s="17" t="str">
        <f ca="1">IF(data!$BX402=AO$1,data!$BW402,"")</f>
        <v/>
      </c>
      <c r="AO402" s="17" t="str">
        <f ca="1">IF(data!$BY402=AO$1,data!$BW402,"")</f>
        <v/>
      </c>
      <c r="AP402" s="17" t="str">
        <f ca="1">IF(OR(data!$BX402=AO$1,data!$BY402=AO$1),data!$BW402,"")</f>
        <v/>
      </c>
      <c r="AQ402" s="16" t="str">
        <f ca="1">IF(data!$BX402=AR$1,data!$BW402,"")</f>
        <v/>
      </c>
      <c r="AR402" s="16" t="str">
        <f ca="1">IF(data!$BY402=AR$1,data!$BW402,"")</f>
        <v/>
      </c>
      <c r="AS402" s="16" t="str">
        <f ca="1">IF(OR(data!$BX402=AR$1,data!$BY402=AR$1),data!$BW402,"")</f>
        <v/>
      </c>
      <c r="AT402" s="17" t="str">
        <f ca="1">IF(data!$BX402=AU$1,data!$BW402,"")</f>
        <v/>
      </c>
      <c r="AU402" s="17" t="str">
        <f ca="1">IF(data!$BY402=AU$1,data!$BW402,"")</f>
        <v/>
      </c>
      <c r="AV402" s="17" t="str">
        <f ca="1">IF(OR(data!$BX402=AU$1,data!$BY402=AU$1),data!$BW402,"")</f>
        <v/>
      </c>
      <c r="AW402" s="16" t="str">
        <f ca="1">IF(data!$BX402=AX$1,data!$BW402,"")</f>
        <v/>
      </c>
      <c r="AX402" s="16" t="str">
        <f ca="1">IF(data!$BY402=AX$1,data!$BW402,"")</f>
        <v/>
      </c>
      <c r="AY402" s="16" t="str">
        <f ca="1">IF(OR(data!$BX402=AX$1,data!$BY402=AX$1),data!$BW402,"")</f>
        <v/>
      </c>
      <c r="AZ402" s="17" t="str">
        <f ca="1">IF(data!$BX402=BA$1,data!$BW402,"")</f>
        <v/>
      </c>
      <c r="BA402" s="17" t="str">
        <f ca="1">IF(data!$BY402=BA$1,data!$BW402,"")</f>
        <v/>
      </c>
      <c r="BB402" s="17" t="str">
        <f ca="1">IF(OR(data!$BX402=BA$1,data!$BY402=BA$1),data!$BW402,"")</f>
        <v/>
      </c>
      <c r="BC402" s="16" t="str">
        <f ca="1">IF(data!$BX402=BD$1,data!$BW402,"")</f>
        <v/>
      </c>
      <c r="BD402" s="16" t="str">
        <f ca="1">IF(data!$BY402=BD$1,data!$BW402,"")</f>
        <v/>
      </c>
      <c r="BE402" s="16" t="str">
        <f ca="1">IF(OR(data!$BX402=BD$1,data!$BY402=BD$1),data!$BW402,"")</f>
        <v/>
      </c>
      <c r="BF402" s="17" t="str">
        <f ca="1">IF(data!$BX402=BG$1,data!$BW402,"")</f>
        <v/>
      </c>
      <c r="BG402" s="17" t="str">
        <f ca="1">IF(data!$BY402=BG$1,data!$BW402,"")</f>
        <v/>
      </c>
      <c r="BH402" s="17" t="str">
        <f ca="1">IF(OR(data!$BX402=BG$1,data!$BY402=BG$1),data!$BW402,"")</f>
        <v/>
      </c>
      <c r="BI402" s="16" t="str">
        <f ca="1">IF(data!$BX402=BJ$1,data!$BW402,"")</f>
        <v/>
      </c>
      <c r="BJ402" s="16" t="str">
        <f ca="1">IF(data!$BY402=BJ$1,data!$BW402,"")</f>
        <v/>
      </c>
      <c r="BK402" s="16" t="str">
        <f ca="1">IF(OR(data!$BX402=BJ$1,data!$BY402=BJ$1),data!$BW402,"")</f>
        <v/>
      </c>
      <c r="BL402" s="17" t="str">
        <f ca="1">IF(data!$BX402=BM$1,data!$BW402,"")</f>
        <v/>
      </c>
      <c r="BM402" s="17" t="str">
        <f ca="1">IF(data!$BY402=BM$1,data!$BW402,"")</f>
        <v/>
      </c>
      <c r="BN402" s="17" t="str">
        <f ca="1">IF(OR(data!$BX402=BM$1,data!$BY402=BM$1),data!$BW402,"")</f>
        <v/>
      </c>
      <c r="BO402" s="16" t="str">
        <f ca="1">IF(data!$BX402=BP$1,data!$BW402,"")</f>
        <v/>
      </c>
      <c r="BP402" s="16" t="str">
        <f ca="1">IF(data!$BY402=BP$1,data!$BW402,"")</f>
        <v/>
      </c>
      <c r="BQ402" s="16" t="str">
        <f ca="1">IF(OR(data!$BX402=BP$1,data!$BY402=BP$1),data!$BW402,"")</f>
        <v/>
      </c>
      <c r="BR402" s="17" t="str">
        <f ca="1">IF(data!$BX402=BS$1,data!$BW402,"")</f>
        <v/>
      </c>
      <c r="BS402" s="17" t="str">
        <f ca="1">IF(data!$BY402=BS$1,data!$BW402,"")</f>
        <v/>
      </c>
      <c r="BT402" s="17" t="str">
        <f ca="1">IF(OR(data!$BX402=BS$1,data!$BY402=BS$1),data!$BW402,"")</f>
        <v/>
      </c>
    </row>
    <row r="403" spans="1:72" s="11" customFormat="1" x14ac:dyDescent="0.25">
      <c r="A403" s="16" t="str">
        <f ca="1">IF(data!$BX403=B$1,data!$BW403,"")</f>
        <v/>
      </c>
      <c r="B403" s="16" t="str">
        <f ca="1">IF(data!$BY403=B$1,data!$BW403,"")</f>
        <v/>
      </c>
      <c r="C403" s="16" t="str">
        <f ca="1">IF(OR(data!$BX403=B$1,data!$BY403=B$1),data!$BW403,"")</f>
        <v/>
      </c>
      <c r="D403" s="17" t="str">
        <f ca="1">IF(data!$BX403=E$1,data!$BW403,"")</f>
        <v/>
      </c>
      <c r="E403" s="17" t="str">
        <f ca="1">IF(data!$BY403=E$1,data!$BW403,"")</f>
        <v/>
      </c>
      <c r="F403" s="17" t="str">
        <f ca="1">IF(OR(data!$BX403=E$1,data!$BY403=E$1),data!$BW403,"")</f>
        <v/>
      </c>
      <c r="G403" s="16" t="str">
        <f ca="1">IF(data!$BX403=H$1,data!$BW403,"")</f>
        <v/>
      </c>
      <c r="H403" s="16" t="str">
        <f ca="1">IF(data!$BY403=H$1,data!$BW403,"")</f>
        <v/>
      </c>
      <c r="I403" s="16" t="str">
        <f ca="1">IF(OR(data!$BX403=H$1,data!$BY403=H$1),data!$BW403,"")</f>
        <v/>
      </c>
      <c r="J403" s="17" t="str">
        <f ca="1">IF(data!$BX403=K$1,data!$BW403,"")</f>
        <v/>
      </c>
      <c r="K403" s="17" t="str">
        <f ca="1">IF(data!$BY403=K$1,data!$BW403,"")</f>
        <v/>
      </c>
      <c r="L403" s="17" t="str">
        <f ca="1">IF(OR(data!$BX403=K$1,data!$BY403=K$1),data!$BW403,"")</f>
        <v/>
      </c>
      <c r="M403" s="16" t="str">
        <f ca="1">IF(data!$BX403=N$1,data!$BW403,"")</f>
        <v/>
      </c>
      <c r="N403" s="16" t="str">
        <f ca="1">IF(data!$BY403=N$1,data!$BW403,"")</f>
        <v/>
      </c>
      <c r="O403" s="16" t="str">
        <f ca="1">IF(OR(data!$BX403=N$1,data!$BY403=N$1),data!$BW403,"")</f>
        <v/>
      </c>
      <c r="P403" s="17" t="str">
        <f ca="1">IF(data!$BX403=Q$1,data!$BW403,"")</f>
        <v/>
      </c>
      <c r="Q403" s="17" t="str">
        <f ca="1">IF(data!$BY403=Q$1,data!$BW403,"")</f>
        <v/>
      </c>
      <c r="R403" s="17" t="str">
        <f ca="1">IF(OR(data!$BX403=Q$1,data!$BY403=Q$1),data!$BW403,"")</f>
        <v/>
      </c>
      <c r="S403" s="16" t="str">
        <f ca="1">IF(data!$BX403=T$1,data!$BW403,"")</f>
        <v/>
      </c>
      <c r="T403" s="16" t="str">
        <f ca="1">IF(data!$BY403=T$1,data!$BW403,"")</f>
        <v/>
      </c>
      <c r="U403" s="16" t="str">
        <f ca="1">IF(OR(data!$BX403=T$1,data!$BY403=T$1),data!$BW403,"")</f>
        <v/>
      </c>
      <c r="V403" s="17" t="str">
        <f ca="1">IF(data!$BX403=W$1,data!$BW403,"")</f>
        <v/>
      </c>
      <c r="W403" s="17" t="str">
        <f ca="1">IF(data!$BY403=W$1,data!$BW403,"")</f>
        <v/>
      </c>
      <c r="X403" s="17" t="str">
        <f ca="1">IF(OR(data!$BX403=W$1,data!$BY403=W$1),data!$BW403,"")</f>
        <v/>
      </c>
      <c r="Y403" s="16" t="str">
        <f ca="1">IF(data!$BX403=Z$1,data!$BW403,"")</f>
        <v/>
      </c>
      <c r="Z403" s="16" t="str">
        <f ca="1">IF(data!$BY403=Z$1,data!$BW403,"")</f>
        <v/>
      </c>
      <c r="AA403" s="16" t="str">
        <f ca="1">IF(OR(data!$BX403=Z$1,data!$BY403=Z$1),data!$BW403,"")</f>
        <v/>
      </c>
      <c r="AB403" s="17" t="str">
        <f ca="1">IF(data!$BX403=AC$1,data!$BW403,"")</f>
        <v/>
      </c>
      <c r="AC403" s="17" t="str">
        <f ca="1">IF(data!$BY403=AC$1,data!$BW403,"")</f>
        <v/>
      </c>
      <c r="AD403" s="17" t="str">
        <f ca="1">IF(OR(data!$BX403=AC$1,data!$BY403=AC$1),data!$BW403,"")</f>
        <v/>
      </c>
      <c r="AE403" s="16" t="str">
        <f ca="1">IF(data!$BX403=AF$1,data!$BW403,"")</f>
        <v/>
      </c>
      <c r="AF403" s="16" t="str">
        <f ca="1">IF(data!$BY403=AF$1,data!$BW403,"")</f>
        <v/>
      </c>
      <c r="AG403" s="16" t="str">
        <f ca="1">IF(OR(data!$BX403=AF$1,data!$BY403=AF$1),data!$BW403,"")</f>
        <v/>
      </c>
      <c r="AH403" s="17" t="str">
        <f ca="1">IF(data!$BX403=AI$1,data!$BW403,"")</f>
        <v/>
      </c>
      <c r="AI403" s="17" t="str">
        <f ca="1">IF(data!$BY403=AI$1,data!$BW403,"")</f>
        <v/>
      </c>
      <c r="AJ403" s="17" t="str">
        <f ca="1">IF(OR(data!$BX403=AI$1,data!$BY403=AI$1),data!$BW403,"")</f>
        <v/>
      </c>
      <c r="AK403" s="16" t="str">
        <f ca="1">IF(data!$BX403=AL$1,data!$BW403,"")</f>
        <v/>
      </c>
      <c r="AL403" s="16" t="str">
        <f ca="1">IF(data!$BY403=AL$1,data!$BW403,"")</f>
        <v/>
      </c>
      <c r="AM403" s="16" t="str">
        <f ca="1">IF(OR(data!$BX403=AL$1,data!$BY403=AL$1),data!$BW403,"")</f>
        <v/>
      </c>
      <c r="AN403" s="17" t="str">
        <f ca="1">IF(data!$BX403=AO$1,data!$BW403,"")</f>
        <v/>
      </c>
      <c r="AO403" s="17" t="str">
        <f ca="1">IF(data!$BY403=AO$1,data!$BW403,"")</f>
        <v/>
      </c>
      <c r="AP403" s="17" t="str">
        <f ca="1">IF(OR(data!$BX403=AO$1,data!$BY403=AO$1),data!$BW403,"")</f>
        <v/>
      </c>
      <c r="AQ403" s="16" t="str">
        <f ca="1">IF(data!$BX403=AR$1,data!$BW403,"")</f>
        <v/>
      </c>
      <c r="AR403" s="16" t="str">
        <f ca="1">IF(data!$BY403=AR$1,data!$BW403,"")</f>
        <v/>
      </c>
      <c r="AS403" s="16" t="str">
        <f ca="1">IF(OR(data!$BX403=AR$1,data!$BY403=AR$1),data!$BW403,"")</f>
        <v/>
      </c>
      <c r="AT403" s="17" t="str">
        <f ca="1">IF(data!$BX403=AU$1,data!$BW403,"")</f>
        <v/>
      </c>
      <c r="AU403" s="17" t="str">
        <f ca="1">IF(data!$BY403=AU$1,data!$BW403,"")</f>
        <v/>
      </c>
      <c r="AV403" s="17" t="str">
        <f ca="1">IF(OR(data!$BX403=AU$1,data!$BY403=AU$1),data!$BW403,"")</f>
        <v/>
      </c>
      <c r="AW403" s="16" t="str">
        <f ca="1">IF(data!$BX403=AX$1,data!$BW403,"")</f>
        <v/>
      </c>
      <c r="AX403" s="16" t="str">
        <f ca="1">IF(data!$BY403=AX$1,data!$BW403,"")</f>
        <v/>
      </c>
      <c r="AY403" s="16" t="str">
        <f ca="1">IF(OR(data!$BX403=AX$1,data!$BY403=AX$1),data!$BW403,"")</f>
        <v/>
      </c>
      <c r="AZ403" s="17" t="str">
        <f ca="1">IF(data!$BX403=BA$1,data!$BW403,"")</f>
        <v/>
      </c>
      <c r="BA403" s="17" t="str">
        <f ca="1">IF(data!$BY403=BA$1,data!$BW403,"")</f>
        <v/>
      </c>
      <c r="BB403" s="17" t="str">
        <f ca="1">IF(OR(data!$BX403=BA$1,data!$BY403=BA$1),data!$BW403,"")</f>
        <v/>
      </c>
      <c r="BC403" s="16" t="str">
        <f ca="1">IF(data!$BX403=BD$1,data!$BW403,"")</f>
        <v/>
      </c>
      <c r="BD403" s="16" t="str">
        <f ca="1">IF(data!$BY403=BD$1,data!$BW403,"")</f>
        <v/>
      </c>
      <c r="BE403" s="16" t="str">
        <f ca="1">IF(OR(data!$BX403=BD$1,data!$BY403=BD$1),data!$BW403,"")</f>
        <v/>
      </c>
      <c r="BF403" s="17" t="str">
        <f ca="1">IF(data!$BX403=BG$1,data!$BW403,"")</f>
        <v/>
      </c>
      <c r="BG403" s="17" t="str">
        <f ca="1">IF(data!$BY403=BG$1,data!$BW403,"")</f>
        <v/>
      </c>
      <c r="BH403" s="17" t="str">
        <f ca="1">IF(OR(data!$BX403=BG$1,data!$BY403=BG$1),data!$BW403,"")</f>
        <v/>
      </c>
      <c r="BI403" s="16" t="str">
        <f ca="1">IF(data!$BX403=BJ$1,data!$BW403,"")</f>
        <v/>
      </c>
      <c r="BJ403" s="16" t="str">
        <f ca="1">IF(data!$BY403=BJ$1,data!$BW403,"")</f>
        <v/>
      </c>
      <c r="BK403" s="16" t="str">
        <f ca="1">IF(OR(data!$BX403=BJ$1,data!$BY403=BJ$1),data!$BW403,"")</f>
        <v/>
      </c>
      <c r="BL403" s="17" t="str">
        <f ca="1">IF(data!$BX403=BM$1,data!$BW403,"")</f>
        <v/>
      </c>
      <c r="BM403" s="17" t="str">
        <f ca="1">IF(data!$BY403=BM$1,data!$BW403,"")</f>
        <v/>
      </c>
      <c r="BN403" s="17" t="str">
        <f ca="1">IF(OR(data!$BX403=BM$1,data!$BY403=BM$1),data!$BW403,"")</f>
        <v/>
      </c>
      <c r="BO403" s="16" t="str">
        <f ca="1">IF(data!$BX403=BP$1,data!$BW403,"")</f>
        <v/>
      </c>
      <c r="BP403" s="16" t="str">
        <f ca="1">IF(data!$BY403=BP$1,data!$BW403,"")</f>
        <v/>
      </c>
      <c r="BQ403" s="16" t="str">
        <f ca="1">IF(OR(data!$BX403=BP$1,data!$BY403=BP$1),data!$BW403,"")</f>
        <v/>
      </c>
      <c r="BR403" s="17" t="str">
        <f ca="1">IF(data!$BX403=BS$1,data!$BW403,"")</f>
        <v/>
      </c>
      <c r="BS403" s="17" t="str">
        <f ca="1">IF(data!$BY403=BS$1,data!$BW403,"")</f>
        <v/>
      </c>
      <c r="BT403" s="17" t="str">
        <f ca="1">IF(OR(data!$BX403=BS$1,data!$BY403=BS$1),data!$BW403,"")</f>
        <v/>
      </c>
    </row>
    <row r="404" spans="1:72" s="11" customFormat="1" x14ac:dyDescent="0.25">
      <c r="A404" s="16" t="str">
        <f ca="1">IF(data!$BX404=B$1,data!$BW404,"")</f>
        <v/>
      </c>
      <c r="B404" s="16" t="str">
        <f ca="1">IF(data!$BY404=B$1,data!$BW404,"")</f>
        <v/>
      </c>
      <c r="C404" s="16" t="str">
        <f ca="1">IF(OR(data!$BX404=B$1,data!$BY404=B$1),data!$BW404,"")</f>
        <v/>
      </c>
      <c r="D404" s="17" t="str">
        <f ca="1">IF(data!$BX404=E$1,data!$BW404,"")</f>
        <v/>
      </c>
      <c r="E404" s="17" t="str">
        <f ca="1">IF(data!$BY404=E$1,data!$BW404,"")</f>
        <v/>
      </c>
      <c r="F404" s="17" t="str">
        <f ca="1">IF(OR(data!$BX404=E$1,data!$BY404=E$1),data!$BW404,"")</f>
        <v/>
      </c>
      <c r="G404" s="16" t="str">
        <f ca="1">IF(data!$BX404=H$1,data!$BW404,"")</f>
        <v/>
      </c>
      <c r="H404" s="16" t="str">
        <f ca="1">IF(data!$BY404=H$1,data!$BW404,"")</f>
        <v/>
      </c>
      <c r="I404" s="16" t="str">
        <f ca="1">IF(OR(data!$BX404=H$1,data!$BY404=H$1),data!$BW404,"")</f>
        <v/>
      </c>
      <c r="J404" s="17" t="str">
        <f ca="1">IF(data!$BX404=K$1,data!$BW404,"")</f>
        <v/>
      </c>
      <c r="K404" s="17" t="str">
        <f ca="1">IF(data!$BY404=K$1,data!$BW404,"")</f>
        <v/>
      </c>
      <c r="L404" s="17" t="str">
        <f ca="1">IF(OR(data!$BX404=K$1,data!$BY404=K$1),data!$BW404,"")</f>
        <v/>
      </c>
      <c r="M404" s="16" t="str">
        <f ca="1">IF(data!$BX404=N$1,data!$BW404,"")</f>
        <v/>
      </c>
      <c r="N404" s="16" t="str">
        <f ca="1">IF(data!$BY404=N$1,data!$BW404,"")</f>
        <v/>
      </c>
      <c r="O404" s="16" t="str">
        <f ca="1">IF(OR(data!$BX404=N$1,data!$BY404=N$1),data!$BW404,"")</f>
        <v/>
      </c>
      <c r="P404" s="17" t="str">
        <f ca="1">IF(data!$BX404=Q$1,data!$BW404,"")</f>
        <v/>
      </c>
      <c r="Q404" s="17" t="str">
        <f ca="1">IF(data!$BY404=Q$1,data!$BW404,"")</f>
        <v/>
      </c>
      <c r="R404" s="17" t="str">
        <f ca="1">IF(OR(data!$BX404=Q$1,data!$BY404=Q$1),data!$BW404,"")</f>
        <v/>
      </c>
      <c r="S404" s="16" t="str">
        <f ca="1">IF(data!$BX404=T$1,data!$BW404,"")</f>
        <v/>
      </c>
      <c r="T404" s="16" t="str">
        <f ca="1">IF(data!$BY404=T$1,data!$BW404,"")</f>
        <v/>
      </c>
      <c r="U404" s="16" t="str">
        <f ca="1">IF(OR(data!$BX404=T$1,data!$BY404=T$1),data!$BW404,"")</f>
        <v/>
      </c>
      <c r="V404" s="17" t="str">
        <f ca="1">IF(data!$BX404=W$1,data!$BW404,"")</f>
        <v/>
      </c>
      <c r="W404" s="17" t="str">
        <f ca="1">IF(data!$BY404=W$1,data!$BW404,"")</f>
        <v/>
      </c>
      <c r="X404" s="17" t="str">
        <f ca="1">IF(OR(data!$BX404=W$1,data!$BY404=W$1),data!$BW404,"")</f>
        <v/>
      </c>
      <c r="Y404" s="16" t="str">
        <f ca="1">IF(data!$BX404=Z$1,data!$BW404,"")</f>
        <v/>
      </c>
      <c r="Z404" s="16" t="str">
        <f ca="1">IF(data!$BY404=Z$1,data!$BW404,"")</f>
        <v/>
      </c>
      <c r="AA404" s="16" t="str">
        <f ca="1">IF(OR(data!$BX404=Z$1,data!$BY404=Z$1),data!$BW404,"")</f>
        <v/>
      </c>
      <c r="AB404" s="17" t="str">
        <f ca="1">IF(data!$BX404=AC$1,data!$BW404,"")</f>
        <v/>
      </c>
      <c r="AC404" s="17" t="str">
        <f ca="1">IF(data!$BY404=AC$1,data!$BW404,"")</f>
        <v/>
      </c>
      <c r="AD404" s="17" t="str">
        <f ca="1">IF(OR(data!$BX404=AC$1,data!$BY404=AC$1),data!$BW404,"")</f>
        <v/>
      </c>
      <c r="AE404" s="16" t="str">
        <f ca="1">IF(data!$BX404=AF$1,data!$BW404,"")</f>
        <v/>
      </c>
      <c r="AF404" s="16" t="str">
        <f ca="1">IF(data!$BY404=AF$1,data!$BW404,"")</f>
        <v/>
      </c>
      <c r="AG404" s="16" t="str">
        <f ca="1">IF(OR(data!$BX404=AF$1,data!$BY404=AF$1),data!$BW404,"")</f>
        <v/>
      </c>
      <c r="AH404" s="17" t="str">
        <f ca="1">IF(data!$BX404=AI$1,data!$BW404,"")</f>
        <v/>
      </c>
      <c r="AI404" s="17" t="str">
        <f ca="1">IF(data!$BY404=AI$1,data!$BW404,"")</f>
        <v/>
      </c>
      <c r="AJ404" s="17" t="str">
        <f ca="1">IF(OR(data!$BX404=AI$1,data!$BY404=AI$1),data!$BW404,"")</f>
        <v/>
      </c>
      <c r="AK404" s="16" t="str">
        <f ca="1">IF(data!$BX404=AL$1,data!$BW404,"")</f>
        <v/>
      </c>
      <c r="AL404" s="16" t="str">
        <f ca="1">IF(data!$BY404=AL$1,data!$BW404,"")</f>
        <v/>
      </c>
      <c r="AM404" s="16" t="str">
        <f ca="1">IF(OR(data!$BX404=AL$1,data!$BY404=AL$1),data!$BW404,"")</f>
        <v/>
      </c>
      <c r="AN404" s="17" t="str">
        <f ca="1">IF(data!$BX404=AO$1,data!$BW404,"")</f>
        <v/>
      </c>
      <c r="AO404" s="17" t="str">
        <f ca="1">IF(data!$BY404=AO$1,data!$BW404,"")</f>
        <v/>
      </c>
      <c r="AP404" s="17" t="str">
        <f ca="1">IF(OR(data!$BX404=AO$1,data!$BY404=AO$1),data!$BW404,"")</f>
        <v/>
      </c>
      <c r="AQ404" s="16" t="str">
        <f ca="1">IF(data!$BX404=AR$1,data!$BW404,"")</f>
        <v/>
      </c>
      <c r="AR404" s="16" t="str">
        <f ca="1">IF(data!$BY404=AR$1,data!$BW404,"")</f>
        <v/>
      </c>
      <c r="AS404" s="16" t="str">
        <f ca="1">IF(OR(data!$BX404=AR$1,data!$BY404=AR$1),data!$BW404,"")</f>
        <v/>
      </c>
      <c r="AT404" s="17" t="str">
        <f ca="1">IF(data!$BX404=AU$1,data!$BW404,"")</f>
        <v/>
      </c>
      <c r="AU404" s="17" t="str">
        <f ca="1">IF(data!$BY404=AU$1,data!$BW404,"")</f>
        <v/>
      </c>
      <c r="AV404" s="17" t="str">
        <f ca="1">IF(OR(data!$BX404=AU$1,data!$BY404=AU$1),data!$BW404,"")</f>
        <v/>
      </c>
      <c r="AW404" s="16" t="str">
        <f ca="1">IF(data!$BX404=AX$1,data!$BW404,"")</f>
        <v/>
      </c>
      <c r="AX404" s="16" t="str">
        <f ca="1">IF(data!$BY404=AX$1,data!$BW404,"")</f>
        <v/>
      </c>
      <c r="AY404" s="16" t="str">
        <f ca="1">IF(OR(data!$BX404=AX$1,data!$BY404=AX$1),data!$BW404,"")</f>
        <v/>
      </c>
      <c r="AZ404" s="17" t="str">
        <f ca="1">IF(data!$BX404=BA$1,data!$BW404,"")</f>
        <v/>
      </c>
      <c r="BA404" s="17" t="str">
        <f ca="1">IF(data!$BY404=BA$1,data!$BW404,"")</f>
        <v/>
      </c>
      <c r="BB404" s="17" t="str">
        <f ca="1">IF(OR(data!$BX404=BA$1,data!$BY404=BA$1),data!$BW404,"")</f>
        <v/>
      </c>
      <c r="BC404" s="16" t="str">
        <f ca="1">IF(data!$BX404=BD$1,data!$BW404,"")</f>
        <v/>
      </c>
      <c r="BD404" s="16" t="str">
        <f ca="1">IF(data!$BY404=BD$1,data!$BW404,"")</f>
        <v/>
      </c>
      <c r="BE404" s="16" t="str">
        <f ca="1">IF(OR(data!$BX404=BD$1,data!$BY404=BD$1),data!$BW404,"")</f>
        <v/>
      </c>
      <c r="BF404" s="17" t="str">
        <f ca="1">IF(data!$BX404=BG$1,data!$BW404,"")</f>
        <v/>
      </c>
      <c r="BG404" s="17" t="str">
        <f ca="1">IF(data!$BY404=BG$1,data!$BW404,"")</f>
        <v/>
      </c>
      <c r="BH404" s="17" t="str">
        <f ca="1">IF(OR(data!$BX404=BG$1,data!$BY404=BG$1),data!$BW404,"")</f>
        <v/>
      </c>
      <c r="BI404" s="16" t="str">
        <f ca="1">IF(data!$BX404=BJ$1,data!$BW404,"")</f>
        <v/>
      </c>
      <c r="BJ404" s="16" t="str">
        <f ca="1">IF(data!$BY404=BJ$1,data!$BW404,"")</f>
        <v/>
      </c>
      <c r="BK404" s="16" t="str">
        <f ca="1">IF(OR(data!$BX404=BJ$1,data!$BY404=BJ$1),data!$BW404,"")</f>
        <v/>
      </c>
      <c r="BL404" s="17" t="str">
        <f ca="1">IF(data!$BX404=BM$1,data!$BW404,"")</f>
        <v/>
      </c>
      <c r="BM404" s="17" t="str">
        <f ca="1">IF(data!$BY404=BM$1,data!$BW404,"")</f>
        <v/>
      </c>
      <c r="BN404" s="17" t="str">
        <f ca="1">IF(OR(data!$BX404=BM$1,data!$BY404=BM$1),data!$BW404,"")</f>
        <v/>
      </c>
      <c r="BO404" s="16" t="str">
        <f ca="1">IF(data!$BX404=BP$1,data!$BW404,"")</f>
        <v/>
      </c>
      <c r="BP404" s="16" t="str">
        <f ca="1">IF(data!$BY404=BP$1,data!$BW404,"")</f>
        <v/>
      </c>
      <c r="BQ404" s="16" t="str">
        <f ca="1">IF(OR(data!$BX404=BP$1,data!$BY404=BP$1),data!$BW404,"")</f>
        <v/>
      </c>
      <c r="BR404" s="17" t="str">
        <f ca="1">IF(data!$BX404=BS$1,data!$BW404,"")</f>
        <v/>
      </c>
      <c r="BS404" s="17" t="str">
        <f ca="1">IF(data!$BY404=BS$1,data!$BW404,"")</f>
        <v/>
      </c>
      <c r="BT404" s="17" t="str">
        <f ca="1">IF(OR(data!$BX404=BS$1,data!$BY404=BS$1),data!$BW404,"")</f>
        <v/>
      </c>
    </row>
    <row r="405" spans="1:72" s="11" customFormat="1" x14ac:dyDescent="0.25">
      <c r="A405" s="16" t="str">
        <f ca="1">IF(data!$BX405=B$1,data!$BW405,"")</f>
        <v/>
      </c>
      <c r="B405" s="16" t="str">
        <f ca="1">IF(data!$BY405=B$1,data!$BW405,"")</f>
        <v/>
      </c>
      <c r="C405" s="16" t="str">
        <f ca="1">IF(OR(data!$BX405=B$1,data!$BY405=B$1),data!$BW405,"")</f>
        <v/>
      </c>
      <c r="D405" s="17" t="str">
        <f ca="1">IF(data!$BX405=E$1,data!$BW405,"")</f>
        <v/>
      </c>
      <c r="E405" s="17" t="str">
        <f ca="1">IF(data!$BY405=E$1,data!$BW405,"")</f>
        <v/>
      </c>
      <c r="F405" s="17" t="str">
        <f ca="1">IF(OR(data!$BX405=E$1,data!$BY405=E$1),data!$BW405,"")</f>
        <v/>
      </c>
      <c r="G405" s="16" t="str">
        <f ca="1">IF(data!$BX405=H$1,data!$BW405,"")</f>
        <v/>
      </c>
      <c r="H405" s="16" t="str">
        <f ca="1">IF(data!$BY405=H$1,data!$BW405,"")</f>
        <v/>
      </c>
      <c r="I405" s="16" t="str">
        <f ca="1">IF(OR(data!$BX405=H$1,data!$BY405=H$1),data!$BW405,"")</f>
        <v/>
      </c>
      <c r="J405" s="17" t="str">
        <f ca="1">IF(data!$BX405=K$1,data!$BW405,"")</f>
        <v/>
      </c>
      <c r="K405" s="17" t="str">
        <f ca="1">IF(data!$BY405=K$1,data!$BW405,"")</f>
        <v/>
      </c>
      <c r="L405" s="17" t="str">
        <f ca="1">IF(OR(data!$BX405=K$1,data!$BY405=K$1),data!$BW405,"")</f>
        <v/>
      </c>
      <c r="M405" s="16" t="str">
        <f ca="1">IF(data!$BX405=N$1,data!$BW405,"")</f>
        <v/>
      </c>
      <c r="N405" s="16" t="str">
        <f ca="1">IF(data!$BY405=N$1,data!$BW405,"")</f>
        <v/>
      </c>
      <c r="O405" s="16" t="str">
        <f ca="1">IF(OR(data!$BX405=N$1,data!$BY405=N$1),data!$BW405,"")</f>
        <v/>
      </c>
      <c r="P405" s="17" t="str">
        <f ca="1">IF(data!$BX405=Q$1,data!$BW405,"")</f>
        <v/>
      </c>
      <c r="Q405" s="17" t="str">
        <f ca="1">IF(data!$BY405=Q$1,data!$BW405,"")</f>
        <v/>
      </c>
      <c r="R405" s="17" t="str">
        <f ca="1">IF(OR(data!$BX405=Q$1,data!$BY405=Q$1),data!$BW405,"")</f>
        <v/>
      </c>
      <c r="S405" s="16" t="str">
        <f ca="1">IF(data!$BX405=T$1,data!$BW405,"")</f>
        <v/>
      </c>
      <c r="T405" s="16" t="str">
        <f ca="1">IF(data!$BY405=T$1,data!$BW405,"")</f>
        <v/>
      </c>
      <c r="U405" s="16" t="str">
        <f ca="1">IF(OR(data!$BX405=T$1,data!$BY405=T$1),data!$BW405,"")</f>
        <v/>
      </c>
      <c r="V405" s="17" t="str">
        <f ca="1">IF(data!$BX405=W$1,data!$BW405,"")</f>
        <v/>
      </c>
      <c r="W405" s="17" t="str">
        <f ca="1">IF(data!$BY405=W$1,data!$BW405,"")</f>
        <v/>
      </c>
      <c r="X405" s="17" t="str">
        <f ca="1">IF(OR(data!$BX405=W$1,data!$BY405=W$1),data!$BW405,"")</f>
        <v/>
      </c>
      <c r="Y405" s="16" t="str">
        <f ca="1">IF(data!$BX405=Z$1,data!$BW405,"")</f>
        <v/>
      </c>
      <c r="Z405" s="16" t="str">
        <f ca="1">IF(data!$BY405=Z$1,data!$BW405,"")</f>
        <v/>
      </c>
      <c r="AA405" s="16" t="str">
        <f ca="1">IF(OR(data!$BX405=Z$1,data!$BY405=Z$1),data!$BW405,"")</f>
        <v/>
      </c>
      <c r="AB405" s="17" t="str">
        <f ca="1">IF(data!$BX405=AC$1,data!$BW405,"")</f>
        <v/>
      </c>
      <c r="AC405" s="17" t="str">
        <f ca="1">IF(data!$BY405=AC$1,data!$BW405,"")</f>
        <v/>
      </c>
      <c r="AD405" s="17" t="str">
        <f ca="1">IF(OR(data!$BX405=AC$1,data!$BY405=AC$1),data!$BW405,"")</f>
        <v/>
      </c>
      <c r="AE405" s="16" t="str">
        <f ca="1">IF(data!$BX405=AF$1,data!$BW405,"")</f>
        <v/>
      </c>
      <c r="AF405" s="16" t="str">
        <f ca="1">IF(data!$BY405=AF$1,data!$BW405,"")</f>
        <v/>
      </c>
      <c r="AG405" s="16" t="str">
        <f ca="1">IF(OR(data!$BX405=AF$1,data!$BY405=AF$1),data!$BW405,"")</f>
        <v/>
      </c>
      <c r="AH405" s="17" t="str">
        <f ca="1">IF(data!$BX405=AI$1,data!$BW405,"")</f>
        <v/>
      </c>
      <c r="AI405" s="17" t="str">
        <f ca="1">IF(data!$BY405=AI$1,data!$BW405,"")</f>
        <v/>
      </c>
      <c r="AJ405" s="17" t="str">
        <f ca="1">IF(OR(data!$BX405=AI$1,data!$BY405=AI$1),data!$BW405,"")</f>
        <v/>
      </c>
      <c r="AK405" s="16" t="str">
        <f ca="1">IF(data!$BX405=AL$1,data!$BW405,"")</f>
        <v/>
      </c>
      <c r="AL405" s="16" t="str">
        <f ca="1">IF(data!$BY405=AL$1,data!$BW405,"")</f>
        <v/>
      </c>
      <c r="AM405" s="16" t="str">
        <f ca="1">IF(OR(data!$BX405=AL$1,data!$BY405=AL$1),data!$BW405,"")</f>
        <v/>
      </c>
      <c r="AN405" s="17" t="str">
        <f ca="1">IF(data!$BX405=AO$1,data!$BW405,"")</f>
        <v/>
      </c>
      <c r="AO405" s="17" t="str">
        <f ca="1">IF(data!$BY405=AO$1,data!$BW405,"")</f>
        <v/>
      </c>
      <c r="AP405" s="17" t="str">
        <f ca="1">IF(OR(data!$BX405=AO$1,data!$BY405=AO$1),data!$BW405,"")</f>
        <v/>
      </c>
      <c r="AQ405" s="16" t="str">
        <f ca="1">IF(data!$BX405=AR$1,data!$BW405,"")</f>
        <v/>
      </c>
      <c r="AR405" s="16" t="str">
        <f ca="1">IF(data!$BY405=AR$1,data!$BW405,"")</f>
        <v/>
      </c>
      <c r="AS405" s="16" t="str">
        <f ca="1">IF(OR(data!$BX405=AR$1,data!$BY405=AR$1),data!$BW405,"")</f>
        <v/>
      </c>
      <c r="AT405" s="17" t="str">
        <f ca="1">IF(data!$BX405=AU$1,data!$BW405,"")</f>
        <v/>
      </c>
      <c r="AU405" s="17" t="str">
        <f ca="1">IF(data!$BY405=AU$1,data!$BW405,"")</f>
        <v/>
      </c>
      <c r="AV405" s="17" t="str">
        <f ca="1">IF(OR(data!$BX405=AU$1,data!$BY405=AU$1),data!$BW405,"")</f>
        <v/>
      </c>
      <c r="AW405" s="16" t="str">
        <f ca="1">IF(data!$BX405=AX$1,data!$BW405,"")</f>
        <v/>
      </c>
      <c r="AX405" s="16" t="str">
        <f ca="1">IF(data!$BY405=AX$1,data!$BW405,"")</f>
        <v/>
      </c>
      <c r="AY405" s="16" t="str">
        <f ca="1">IF(OR(data!$BX405=AX$1,data!$BY405=AX$1),data!$BW405,"")</f>
        <v/>
      </c>
      <c r="AZ405" s="17" t="str">
        <f ca="1">IF(data!$BX405=BA$1,data!$BW405,"")</f>
        <v/>
      </c>
      <c r="BA405" s="17" t="str">
        <f ca="1">IF(data!$BY405=BA$1,data!$BW405,"")</f>
        <v/>
      </c>
      <c r="BB405" s="17" t="str">
        <f ca="1">IF(OR(data!$BX405=BA$1,data!$BY405=BA$1),data!$BW405,"")</f>
        <v/>
      </c>
      <c r="BC405" s="16" t="str">
        <f ca="1">IF(data!$BX405=BD$1,data!$BW405,"")</f>
        <v/>
      </c>
      <c r="BD405" s="16" t="str">
        <f ca="1">IF(data!$BY405=BD$1,data!$BW405,"")</f>
        <v/>
      </c>
      <c r="BE405" s="16" t="str">
        <f ca="1">IF(OR(data!$BX405=BD$1,data!$BY405=BD$1),data!$BW405,"")</f>
        <v/>
      </c>
      <c r="BF405" s="17" t="str">
        <f ca="1">IF(data!$BX405=BG$1,data!$BW405,"")</f>
        <v/>
      </c>
      <c r="BG405" s="17" t="str">
        <f ca="1">IF(data!$BY405=BG$1,data!$BW405,"")</f>
        <v/>
      </c>
      <c r="BH405" s="17" t="str">
        <f ca="1">IF(OR(data!$BX405=BG$1,data!$BY405=BG$1),data!$BW405,"")</f>
        <v/>
      </c>
      <c r="BI405" s="16" t="str">
        <f ca="1">IF(data!$BX405=BJ$1,data!$BW405,"")</f>
        <v/>
      </c>
      <c r="BJ405" s="16" t="str">
        <f ca="1">IF(data!$BY405=BJ$1,data!$BW405,"")</f>
        <v/>
      </c>
      <c r="BK405" s="16" t="str">
        <f ca="1">IF(OR(data!$BX405=BJ$1,data!$BY405=BJ$1),data!$BW405,"")</f>
        <v/>
      </c>
      <c r="BL405" s="17" t="str">
        <f ca="1">IF(data!$BX405=BM$1,data!$BW405,"")</f>
        <v/>
      </c>
      <c r="BM405" s="17" t="str">
        <f ca="1">IF(data!$BY405=BM$1,data!$BW405,"")</f>
        <v/>
      </c>
      <c r="BN405" s="17" t="str">
        <f ca="1">IF(OR(data!$BX405=BM$1,data!$BY405=BM$1),data!$BW405,"")</f>
        <v/>
      </c>
      <c r="BO405" s="16" t="str">
        <f ca="1">IF(data!$BX405=BP$1,data!$BW405,"")</f>
        <v/>
      </c>
      <c r="BP405" s="16" t="str">
        <f ca="1">IF(data!$BY405=BP$1,data!$BW405,"")</f>
        <v/>
      </c>
      <c r="BQ405" s="16" t="str">
        <f ca="1">IF(OR(data!$BX405=BP$1,data!$BY405=BP$1),data!$BW405,"")</f>
        <v/>
      </c>
      <c r="BR405" s="17" t="str">
        <f ca="1">IF(data!$BX405=BS$1,data!$BW405,"")</f>
        <v/>
      </c>
      <c r="BS405" s="17" t="str">
        <f ca="1">IF(data!$BY405=BS$1,data!$BW405,"")</f>
        <v/>
      </c>
      <c r="BT405" s="17" t="str">
        <f ca="1">IF(OR(data!$BX405=BS$1,data!$BY405=BS$1),data!$BW405,"")</f>
        <v/>
      </c>
    </row>
    <row r="406" spans="1:72" s="11" customFormat="1" x14ac:dyDescent="0.25">
      <c r="A406" s="16" t="str">
        <f ca="1">IF(data!$BX406=B$1,data!$BW406,"")</f>
        <v/>
      </c>
      <c r="B406" s="16" t="str">
        <f ca="1">IF(data!$BY406=B$1,data!$BW406,"")</f>
        <v/>
      </c>
      <c r="C406" s="16" t="str">
        <f ca="1">IF(OR(data!$BX406=B$1,data!$BY406=B$1),data!$BW406,"")</f>
        <v/>
      </c>
      <c r="D406" s="17" t="str">
        <f ca="1">IF(data!$BX406=E$1,data!$BW406,"")</f>
        <v/>
      </c>
      <c r="E406" s="17" t="str">
        <f ca="1">IF(data!$BY406=E$1,data!$BW406,"")</f>
        <v/>
      </c>
      <c r="F406" s="17" t="str">
        <f ca="1">IF(OR(data!$BX406=E$1,data!$BY406=E$1),data!$BW406,"")</f>
        <v/>
      </c>
      <c r="G406" s="16" t="str">
        <f ca="1">IF(data!$BX406=H$1,data!$BW406,"")</f>
        <v/>
      </c>
      <c r="H406" s="16" t="str">
        <f ca="1">IF(data!$BY406=H$1,data!$BW406,"")</f>
        <v/>
      </c>
      <c r="I406" s="16" t="str">
        <f ca="1">IF(OR(data!$BX406=H$1,data!$BY406=H$1),data!$BW406,"")</f>
        <v/>
      </c>
      <c r="J406" s="17" t="str">
        <f ca="1">IF(data!$BX406=K$1,data!$BW406,"")</f>
        <v/>
      </c>
      <c r="K406" s="17" t="str">
        <f ca="1">IF(data!$BY406=K$1,data!$BW406,"")</f>
        <v/>
      </c>
      <c r="L406" s="17" t="str">
        <f ca="1">IF(OR(data!$BX406=K$1,data!$BY406=K$1),data!$BW406,"")</f>
        <v/>
      </c>
      <c r="M406" s="16" t="str">
        <f ca="1">IF(data!$BX406=N$1,data!$BW406,"")</f>
        <v/>
      </c>
      <c r="N406" s="16" t="str">
        <f ca="1">IF(data!$BY406=N$1,data!$BW406,"")</f>
        <v/>
      </c>
      <c r="O406" s="16" t="str">
        <f ca="1">IF(OR(data!$BX406=N$1,data!$BY406=N$1),data!$BW406,"")</f>
        <v/>
      </c>
      <c r="P406" s="17" t="str">
        <f ca="1">IF(data!$BX406=Q$1,data!$BW406,"")</f>
        <v/>
      </c>
      <c r="Q406" s="17" t="str">
        <f ca="1">IF(data!$BY406=Q$1,data!$BW406,"")</f>
        <v/>
      </c>
      <c r="R406" s="17" t="str">
        <f ca="1">IF(OR(data!$BX406=Q$1,data!$BY406=Q$1),data!$BW406,"")</f>
        <v/>
      </c>
      <c r="S406" s="16" t="str">
        <f ca="1">IF(data!$BX406=T$1,data!$BW406,"")</f>
        <v/>
      </c>
      <c r="T406" s="16" t="str">
        <f ca="1">IF(data!$BY406=T$1,data!$BW406,"")</f>
        <v/>
      </c>
      <c r="U406" s="16" t="str">
        <f ca="1">IF(OR(data!$BX406=T$1,data!$BY406=T$1),data!$BW406,"")</f>
        <v/>
      </c>
      <c r="V406" s="17" t="str">
        <f ca="1">IF(data!$BX406=W$1,data!$BW406,"")</f>
        <v/>
      </c>
      <c r="W406" s="17" t="str">
        <f ca="1">IF(data!$BY406=W$1,data!$BW406,"")</f>
        <v/>
      </c>
      <c r="X406" s="17" t="str">
        <f ca="1">IF(OR(data!$BX406=W$1,data!$BY406=W$1),data!$BW406,"")</f>
        <v/>
      </c>
      <c r="Y406" s="16" t="str">
        <f ca="1">IF(data!$BX406=Z$1,data!$BW406,"")</f>
        <v/>
      </c>
      <c r="Z406" s="16" t="str">
        <f ca="1">IF(data!$BY406=Z$1,data!$BW406,"")</f>
        <v/>
      </c>
      <c r="AA406" s="16" t="str">
        <f ca="1">IF(OR(data!$BX406=Z$1,data!$BY406=Z$1),data!$BW406,"")</f>
        <v/>
      </c>
      <c r="AB406" s="17" t="str">
        <f ca="1">IF(data!$BX406=AC$1,data!$BW406,"")</f>
        <v/>
      </c>
      <c r="AC406" s="17" t="str">
        <f ca="1">IF(data!$BY406=AC$1,data!$BW406,"")</f>
        <v/>
      </c>
      <c r="AD406" s="17" t="str">
        <f ca="1">IF(OR(data!$BX406=AC$1,data!$BY406=AC$1),data!$BW406,"")</f>
        <v/>
      </c>
      <c r="AE406" s="16" t="str">
        <f ca="1">IF(data!$BX406=AF$1,data!$BW406,"")</f>
        <v/>
      </c>
      <c r="AF406" s="16" t="str">
        <f ca="1">IF(data!$BY406=AF$1,data!$BW406,"")</f>
        <v/>
      </c>
      <c r="AG406" s="16" t="str">
        <f ca="1">IF(OR(data!$BX406=AF$1,data!$BY406=AF$1),data!$BW406,"")</f>
        <v/>
      </c>
      <c r="AH406" s="17" t="str">
        <f ca="1">IF(data!$BX406=AI$1,data!$BW406,"")</f>
        <v/>
      </c>
      <c r="AI406" s="17" t="str">
        <f ca="1">IF(data!$BY406=AI$1,data!$BW406,"")</f>
        <v/>
      </c>
      <c r="AJ406" s="17" t="str">
        <f ca="1">IF(OR(data!$BX406=AI$1,data!$BY406=AI$1),data!$BW406,"")</f>
        <v/>
      </c>
      <c r="AK406" s="16" t="str">
        <f ca="1">IF(data!$BX406=AL$1,data!$BW406,"")</f>
        <v/>
      </c>
      <c r="AL406" s="16" t="str">
        <f ca="1">IF(data!$BY406=AL$1,data!$BW406,"")</f>
        <v/>
      </c>
      <c r="AM406" s="16" t="str">
        <f ca="1">IF(OR(data!$BX406=AL$1,data!$BY406=AL$1),data!$BW406,"")</f>
        <v/>
      </c>
      <c r="AN406" s="17" t="str">
        <f ca="1">IF(data!$BX406=AO$1,data!$BW406,"")</f>
        <v/>
      </c>
      <c r="AO406" s="17" t="str">
        <f ca="1">IF(data!$BY406=AO$1,data!$BW406,"")</f>
        <v/>
      </c>
      <c r="AP406" s="17" t="str">
        <f ca="1">IF(OR(data!$BX406=AO$1,data!$BY406=AO$1),data!$BW406,"")</f>
        <v/>
      </c>
      <c r="AQ406" s="16" t="str">
        <f ca="1">IF(data!$BX406=AR$1,data!$BW406,"")</f>
        <v/>
      </c>
      <c r="AR406" s="16" t="str">
        <f ca="1">IF(data!$BY406=AR$1,data!$BW406,"")</f>
        <v/>
      </c>
      <c r="AS406" s="16" t="str">
        <f ca="1">IF(OR(data!$BX406=AR$1,data!$BY406=AR$1),data!$BW406,"")</f>
        <v/>
      </c>
      <c r="AT406" s="17" t="str">
        <f ca="1">IF(data!$BX406=AU$1,data!$BW406,"")</f>
        <v/>
      </c>
      <c r="AU406" s="17" t="str">
        <f ca="1">IF(data!$BY406=AU$1,data!$BW406,"")</f>
        <v/>
      </c>
      <c r="AV406" s="17" t="str">
        <f ca="1">IF(OR(data!$BX406=AU$1,data!$BY406=AU$1),data!$BW406,"")</f>
        <v/>
      </c>
      <c r="AW406" s="16" t="str">
        <f ca="1">IF(data!$BX406=AX$1,data!$BW406,"")</f>
        <v/>
      </c>
      <c r="AX406" s="16" t="str">
        <f ca="1">IF(data!$BY406=AX$1,data!$BW406,"")</f>
        <v/>
      </c>
      <c r="AY406" s="16" t="str">
        <f ca="1">IF(OR(data!$BX406=AX$1,data!$BY406=AX$1),data!$BW406,"")</f>
        <v/>
      </c>
      <c r="AZ406" s="17" t="str">
        <f ca="1">IF(data!$BX406=BA$1,data!$BW406,"")</f>
        <v/>
      </c>
      <c r="BA406" s="17" t="str">
        <f ca="1">IF(data!$BY406=BA$1,data!$BW406,"")</f>
        <v/>
      </c>
      <c r="BB406" s="17" t="str">
        <f ca="1">IF(OR(data!$BX406=BA$1,data!$BY406=BA$1),data!$BW406,"")</f>
        <v/>
      </c>
      <c r="BC406" s="16" t="str">
        <f ca="1">IF(data!$BX406=BD$1,data!$BW406,"")</f>
        <v/>
      </c>
      <c r="BD406" s="16" t="str">
        <f ca="1">IF(data!$BY406=BD$1,data!$BW406,"")</f>
        <v/>
      </c>
      <c r="BE406" s="16" t="str">
        <f ca="1">IF(OR(data!$BX406=BD$1,data!$BY406=BD$1),data!$BW406,"")</f>
        <v/>
      </c>
      <c r="BF406" s="17" t="str">
        <f ca="1">IF(data!$BX406=BG$1,data!$BW406,"")</f>
        <v/>
      </c>
      <c r="BG406" s="17" t="str">
        <f ca="1">IF(data!$BY406=BG$1,data!$BW406,"")</f>
        <v/>
      </c>
      <c r="BH406" s="17" t="str">
        <f ca="1">IF(OR(data!$BX406=BG$1,data!$BY406=BG$1),data!$BW406,"")</f>
        <v/>
      </c>
      <c r="BI406" s="16" t="str">
        <f ca="1">IF(data!$BX406=BJ$1,data!$BW406,"")</f>
        <v/>
      </c>
      <c r="BJ406" s="16" t="str">
        <f ca="1">IF(data!$BY406=BJ$1,data!$BW406,"")</f>
        <v/>
      </c>
      <c r="BK406" s="16" t="str">
        <f ca="1">IF(OR(data!$BX406=BJ$1,data!$BY406=BJ$1),data!$BW406,"")</f>
        <v/>
      </c>
      <c r="BL406" s="17" t="str">
        <f ca="1">IF(data!$BX406=BM$1,data!$BW406,"")</f>
        <v/>
      </c>
      <c r="BM406" s="17" t="str">
        <f ca="1">IF(data!$BY406=BM$1,data!$BW406,"")</f>
        <v/>
      </c>
      <c r="BN406" s="17" t="str">
        <f ca="1">IF(OR(data!$BX406=BM$1,data!$BY406=BM$1),data!$BW406,"")</f>
        <v/>
      </c>
      <c r="BO406" s="16" t="str">
        <f ca="1">IF(data!$BX406=BP$1,data!$BW406,"")</f>
        <v/>
      </c>
      <c r="BP406" s="16" t="str">
        <f ca="1">IF(data!$BY406=BP$1,data!$BW406,"")</f>
        <v/>
      </c>
      <c r="BQ406" s="16" t="str">
        <f ca="1">IF(OR(data!$BX406=BP$1,data!$BY406=BP$1),data!$BW406,"")</f>
        <v/>
      </c>
      <c r="BR406" s="17" t="str">
        <f ca="1">IF(data!$BX406=BS$1,data!$BW406,"")</f>
        <v/>
      </c>
      <c r="BS406" s="17" t="str">
        <f ca="1">IF(data!$BY406=BS$1,data!$BW406,"")</f>
        <v/>
      </c>
      <c r="BT406" s="17" t="str">
        <f ca="1">IF(OR(data!$BX406=BS$1,data!$BY406=BS$1),data!$BW406,"")</f>
        <v/>
      </c>
    </row>
    <row r="407" spans="1:72" s="11" customFormat="1" x14ac:dyDescent="0.25">
      <c r="A407" s="16" t="str">
        <f ca="1">IF(data!$BX407=B$1,data!$BW407,"")</f>
        <v/>
      </c>
      <c r="B407" s="16" t="str">
        <f ca="1">IF(data!$BY407=B$1,data!$BW407,"")</f>
        <v/>
      </c>
      <c r="C407" s="16" t="str">
        <f ca="1">IF(OR(data!$BX407=B$1,data!$BY407=B$1),data!$BW407,"")</f>
        <v/>
      </c>
      <c r="D407" s="17" t="str">
        <f ca="1">IF(data!$BX407=E$1,data!$BW407,"")</f>
        <v/>
      </c>
      <c r="E407" s="17" t="str">
        <f ca="1">IF(data!$BY407=E$1,data!$BW407,"")</f>
        <v/>
      </c>
      <c r="F407" s="17" t="str">
        <f ca="1">IF(OR(data!$BX407=E$1,data!$BY407=E$1),data!$BW407,"")</f>
        <v/>
      </c>
      <c r="G407" s="16" t="str">
        <f ca="1">IF(data!$BX407=H$1,data!$BW407,"")</f>
        <v/>
      </c>
      <c r="H407" s="16" t="str">
        <f ca="1">IF(data!$BY407=H$1,data!$BW407,"")</f>
        <v/>
      </c>
      <c r="I407" s="16" t="str">
        <f ca="1">IF(OR(data!$BX407=H$1,data!$BY407=H$1),data!$BW407,"")</f>
        <v/>
      </c>
      <c r="J407" s="17" t="str">
        <f ca="1">IF(data!$BX407=K$1,data!$BW407,"")</f>
        <v/>
      </c>
      <c r="K407" s="17" t="str">
        <f ca="1">IF(data!$BY407=K$1,data!$BW407,"")</f>
        <v/>
      </c>
      <c r="L407" s="17" t="str">
        <f ca="1">IF(OR(data!$BX407=K$1,data!$BY407=K$1),data!$BW407,"")</f>
        <v/>
      </c>
      <c r="M407" s="16" t="str">
        <f ca="1">IF(data!$BX407=N$1,data!$BW407,"")</f>
        <v/>
      </c>
      <c r="N407" s="16" t="str">
        <f ca="1">IF(data!$BY407=N$1,data!$BW407,"")</f>
        <v/>
      </c>
      <c r="O407" s="16" t="str">
        <f ca="1">IF(OR(data!$BX407=N$1,data!$BY407=N$1),data!$BW407,"")</f>
        <v/>
      </c>
      <c r="P407" s="17" t="str">
        <f ca="1">IF(data!$BX407=Q$1,data!$BW407,"")</f>
        <v/>
      </c>
      <c r="Q407" s="17" t="str">
        <f ca="1">IF(data!$BY407=Q$1,data!$BW407,"")</f>
        <v/>
      </c>
      <c r="R407" s="17" t="str">
        <f ca="1">IF(OR(data!$BX407=Q$1,data!$BY407=Q$1),data!$BW407,"")</f>
        <v/>
      </c>
      <c r="S407" s="16" t="str">
        <f ca="1">IF(data!$BX407=T$1,data!$BW407,"")</f>
        <v/>
      </c>
      <c r="T407" s="16" t="str">
        <f ca="1">IF(data!$BY407=T$1,data!$BW407,"")</f>
        <v/>
      </c>
      <c r="U407" s="16" t="str">
        <f ca="1">IF(OR(data!$BX407=T$1,data!$BY407=T$1),data!$BW407,"")</f>
        <v/>
      </c>
      <c r="V407" s="17" t="str">
        <f ca="1">IF(data!$BX407=W$1,data!$BW407,"")</f>
        <v/>
      </c>
      <c r="W407" s="17" t="str">
        <f ca="1">IF(data!$BY407=W$1,data!$BW407,"")</f>
        <v/>
      </c>
      <c r="X407" s="17" t="str">
        <f ca="1">IF(OR(data!$BX407=W$1,data!$BY407=W$1),data!$BW407,"")</f>
        <v/>
      </c>
      <c r="Y407" s="16" t="str">
        <f ca="1">IF(data!$BX407=Z$1,data!$BW407,"")</f>
        <v/>
      </c>
      <c r="Z407" s="16" t="str">
        <f ca="1">IF(data!$BY407=Z$1,data!$BW407,"")</f>
        <v/>
      </c>
      <c r="AA407" s="16" t="str">
        <f ca="1">IF(OR(data!$BX407=Z$1,data!$BY407=Z$1),data!$BW407,"")</f>
        <v/>
      </c>
      <c r="AB407" s="17" t="str">
        <f ca="1">IF(data!$BX407=AC$1,data!$BW407,"")</f>
        <v/>
      </c>
      <c r="AC407" s="17" t="str">
        <f ca="1">IF(data!$BY407=AC$1,data!$BW407,"")</f>
        <v/>
      </c>
      <c r="AD407" s="17" t="str">
        <f ca="1">IF(OR(data!$BX407=AC$1,data!$BY407=AC$1),data!$BW407,"")</f>
        <v/>
      </c>
      <c r="AE407" s="16" t="str">
        <f ca="1">IF(data!$BX407=AF$1,data!$BW407,"")</f>
        <v/>
      </c>
      <c r="AF407" s="16" t="str">
        <f ca="1">IF(data!$BY407=AF$1,data!$BW407,"")</f>
        <v/>
      </c>
      <c r="AG407" s="16" t="str">
        <f ca="1">IF(OR(data!$BX407=AF$1,data!$BY407=AF$1),data!$BW407,"")</f>
        <v/>
      </c>
      <c r="AH407" s="17" t="str">
        <f ca="1">IF(data!$BX407=AI$1,data!$BW407,"")</f>
        <v/>
      </c>
      <c r="AI407" s="17" t="str">
        <f ca="1">IF(data!$BY407=AI$1,data!$BW407,"")</f>
        <v/>
      </c>
      <c r="AJ407" s="17" t="str">
        <f ca="1">IF(OR(data!$BX407=AI$1,data!$BY407=AI$1),data!$BW407,"")</f>
        <v/>
      </c>
      <c r="AK407" s="16" t="str">
        <f ca="1">IF(data!$BX407=AL$1,data!$BW407,"")</f>
        <v/>
      </c>
      <c r="AL407" s="16" t="str">
        <f ca="1">IF(data!$BY407=AL$1,data!$BW407,"")</f>
        <v/>
      </c>
      <c r="AM407" s="16" t="str">
        <f ca="1">IF(OR(data!$BX407=AL$1,data!$BY407=AL$1),data!$BW407,"")</f>
        <v/>
      </c>
      <c r="AN407" s="17" t="str">
        <f ca="1">IF(data!$BX407=AO$1,data!$BW407,"")</f>
        <v/>
      </c>
      <c r="AO407" s="17" t="str">
        <f ca="1">IF(data!$BY407=AO$1,data!$BW407,"")</f>
        <v/>
      </c>
      <c r="AP407" s="17" t="str">
        <f ca="1">IF(OR(data!$BX407=AO$1,data!$BY407=AO$1),data!$BW407,"")</f>
        <v/>
      </c>
      <c r="AQ407" s="16" t="str">
        <f ca="1">IF(data!$BX407=AR$1,data!$BW407,"")</f>
        <v/>
      </c>
      <c r="AR407" s="16" t="str">
        <f ca="1">IF(data!$BY407=AR$1,data!$BW407,"")</f>
        <v/>
      </c>
      <c r="AS407" s="16" t="str">
        <f ca="1">IF(OR(data!$BX407=AR$1,data!$BY407=AR$1),data!$BW407,"")</f>
        <v/>
      </c>
      <c r="AT407" s="17" t="str">
        <f ca="1">IF(data!$BX407=AU$1,data!$BW407,"")</f>
        <v/>
      </c>
      <c r="AU407" s="17" t="str">
        <f ca="1">IF(data!$BY407=AU$1,data!$BW407,"")</f>
        <v/>
      </c>
      <c r="AV407" s="17" t="str">
        <f ca="1">IF(OR(data!$BX407=AU$1,data!$BY407=AU$1),data!$BW407,"")</f>
        <v/>
      </c>
      <c r="AW407" s="16" t="str">
        <f ca="1">IF(data!$BX407=AX$1,data!$BW407,"")</f>
        <v/>
      </c>
      <c r="AX407" s="16" t="str">
        <f ca="1">IF(data!$BY407=AX$1,data!$BW407,"")</f>
        <v/>
      </c>
      <c r="AY407" s="16" t="str">
        <f ca="1">IF(OR(data!$BX407=AX$1,data!$BY407=AX$1),data!$BW407,"")</f>
        <v/>
      </c>
      <c r="AZ407" s="17" t="str">
        <f ca="1">IF(data!$BX407=BA$1,data!$BW407,"")</f>
        <v/>
      </c>
      <c r="BA407" s="17" t="str">
        <f ca="1">IF(data!$BY407=BA$1,data!$BW407,"")</f>
        <v/>
      </c>
      <c r="BB407" s="17" t="str">
        <f ca="1">IF(OR(data!$BX407=BA$1,data!$BY407=BA$1),data!$BW407,"")</f>
        <v/>
      </c>
      <c r="BC407" s="16" t="str">
        <f ca="1">IF(data!$BX407=BD$1,data!$BW407,"")</f>
        <v/>
      </c>
      <c r="BD407" s="16" t="str">
        <f ca="1">IF(data!$BY407=BD$1,data!$BW407,"")</f>
        <v/>
      </c>
      <c r="BE407" s="16" t="str">
        <f ca="1">IF(OR(data!$BX407=BD$1,data!$BY407=BD$1),data!$BW407,"")</f>
        <v/>
      </c>
      <c r="BF407" s="17" t="str">
        <f ca="1">IF(data!$BX407=BG$1,data!$BW407,"")</f>
        <v/>
      </c>
      <c r="BG407" s="17" t="str">
        <f ca="1">IF(data!$BY407=BG$1,data!$BW407,"")</f>
        <v/>
      </c>
      <c r="BH407" s="17" t="str">
        <f ca="1">IF(OR(data!$BX407=BG$1,data!$BY407=BG$1),data!$BW407,"")</f>
        <v/>
      </c>
      <c r="BI407" s="16" t="str">
        <f ca="1">IF(data!$BX407=BJ$1,data!$BW407,"")</f>
        <v/>
      </c>
      <c r="BJ407" s="16" t="str">
        <f ca="1">IF(data!$BY407=BJ$1,data!$BW407,"")</f>
        <v/>
      </c>
      <c r="BK407" s="16" t="str">
        <f ca="1">IF(OR(data!$BX407=BJ$1,data!$BY407=BJ$1),data!$BW407,"")</f>
        <v/>
      </c>
      <c r="BL407" s="17" t="str">
        <f ca="1">IF(data!$BX407=BM$1,data!$BW407,"")</f>
        <v/>
      </c>
      <c r="BM407" s="17" t="str">
        <f ca="1">IF(data!$BY407=BM$1,data!$BW407,"")</f>
        <v/>
      </c>
      <c r="BN407" s="17" t="str">
        <f ca="1">IF(OR(data!$BX407=BM$1,data!$BY407=BM$1),data!$BW407,"")</f>
        <v/>
      </c>
      <c r="BO407" s="16" t="str">
        <f ca="1">IF(data!$BX407=BP$1,data!$BW407,"")</f>
        <v/>
      </c>
      <c r="BP407" s="16" t="str">
        <f ca="1">IF(data!$BY407=BP$1,data!$BW407,"")</f>
        <v/>
      </c>
      <c r="BQ407" s="16" t="str">
        <f ca="1">IF(OR(data!$BX407=BP$1,data!$BY407=BP$1),data!$BW407,"")</f>
        <v/>
      </c>
      <c r="BR407" s="17" t="str">
        <f ca="1">IF(data!$BX407=BS$1,data!$BW407,"")</f>
        <v/>
      </c>
      <c r="BS407" s="17" t="str">
        <f ca="1">IF(data!$BY407=BS$1,data!$BW407,"")</f>
        <v/>
      </c>
      <c r="BT407" s="17" t="str">
        <f ca="1">IF(OR(data!$BX407=BS$1,data!$BY407=BS$1),data!$BW407,"")</f>
        <v/>
      </c>
    </row>
    <row r="408" spans="1:72" s="11" customFormat="1" x14ac:dyDescent="0.25">
      <c r="A408" s="16" t="str">
        <f ca="1">IF(data!$BX408=B$1,data!$BW408,"")</f>
        <v/>
      </c>
      <c r="B408" s="16" t="str">
        <f ca="1">IF(data!$BY408=B$1,data!$BW408,"")</f>
        <v/>
      </c>
      <c r="C408" s="16" t="str">
        <f ca="1">IF(OR(data!$BX408=B$1,data!$BY408=B$1),data!$BW408,"")</f>
        <v/>
      </c>
      <c r="D408" s="17" t="str">
        <f ca="1">IF(data!$BX408=E$1,data!$BW408,"")</f>
        <v/>
      </c>
      <c r="E408" s="17" t="str">
        <f ca="1">IF(data!$BY408=E$1,data!$BW408,"")</f>
        <v/>
      </c>
      <c r="F408" s="17" t="str">
        <f ca="1">IF(OR(data!$BX408=E$1,data!$BY408=E$1),data!$BW408,"")</f>
        <v/>
      </c>
      <c r="G408" s="16" t="str">
        <f ca="1">IF(data!$BX408=H$1,data!$BW408,"")</f>
        <v/>
      </c>
      <c r="H408" s="16" t="str">
        <f ca="1">IF(data!$BY408=H$1,data!$BW408,"")</f>
        <v/>
      </c>
      <c r="I408" s="16" t="str">
        <f ca="1">IF(OR(data!$BX408=H$1,data!$BY408=H$1),data!$BW408,"")</f>
        <v/>
      </c>
      <c r="J408" s="17" t="str">
        <f ca="1">IF(data!$BX408=K$1,data!$BW408,"")</f>
        <v/>
      </c>
      <c r="K408" s="17" t="str">
        <f ca="1">IF(data!$BY408=K$1,data!$BW408,"")</f>
        <v/>
      </c>
      <c r="L408" s="17" t="str">
        <f ca="1">IF(OR(data!$BX408=K$1,data!$BY408=K$1),data!$BW408,"")</f>
        <v/>
      </c>
      <c r="M408" s="16" t="str">
        <f ca="1">IF(data!$BX408=N$1,data!$BW408,"")</f>
        <v/>
      </c>
      <c r="N408" s="16" t="str">
        <f ca="1">IF(data!$BY408=N$1,data!$BW408,"")</f>
        <v/>
      </c>
      <c r="O408" s="16" t="str">
        <f ca="1">IF(OR(data!$BX408=N$1,data!$BY408=N$1),data!$BW408,"")</f>
        <v/>
      </c>
      <c r="P408" s="17" t="str">
        <f ca="1">IF(data!$BX408=Q$1,data!$BW408,"")</f>
        <v/>
      </c>
      <c r="Q408" s="17" t="str">
        <f ca="1">IF(data!$BY408=Q$1,data!$BW408,"")</f>
        <v/>
      </c>
      <c r="R408" s="17" t="str">
        <f ca="1">IF(OR(data!$BX408=Q$1,data!$BY408=Q$1),data!$BW408,"")</f>
        <v/>
      </c>
      <c r="S408" s="16" t="str">
        <f ca="1">IF(data!$BX408=T$1,data!$BW408,"")</f>
        <v/>
      </c>
      <c r="T408" s="16" t="str">
        <f ca="1">IF(data!$BY408=T$1,data!$BW408,"")</f>
        <v/>
      </c>
      <c r="U408" s="16" t="str">
        <f ca="1">IF(OR(data!$BX408=T$1,data!$BY408=T$1),data!$BW408,"")</f>
        <v/>
      </c>
      <c r="V408" s="17" t="str">
        <f ca="1">IF(data!$BX408=W$1,data!$BW408,"")</f>
        <v/>
      </c>
      <c r="W408" s="17" t="str">
        <f ca="1">IF(data!$BY408=W$1,data!$BW408,"")</f>
        <v/>
      </c>
      <c r="X408" s="17" t="str">
        <f ca="1">IF(OR(data!$BX408=W$1,data!$BY408=W$1),data!$BW408,"")</f>
        <v/>
      </c>
      <c r="Y408" s="16" t="str">
        <f ca="1">IF(data!$BX408=Z$1,data!$BW408,"")</f>
        <v/>
      </c>
      <c r="Z408" s="16" t="str">
        <f ca="1">IF(data!$BY408=Z$1,data!$BW408,"")</f>
        <v/>
      </c>
      <c r="AA408" s="16" t="str">
        <f ca="1">IF(OR(data!$BX408=Z$1,data!$BY408=Z$1),data!$BW408,"")</f>
        <v/>
      </c>
      <c r="AB408" s="17" t="str">
        <f ca="1">IF(data!$BX408=AC$1,data!$BW408,"")</f>
        <v/>
      </c>
      <c r="AC408" s="17" t="str">
        <f ca="1">IF(data!$BY408=AC$1,data!$BW408,"")</f>
        <v/>
      </c>
      <c r="AD408" s="17" t="str">
        <f ca="1">IF(OR(data!$BX408=AC$1,data!$BY408=AC$1),data!$BW408,"")</f>
        <v/>
      </c>
      <c r="AE408" s="16" t="str">
        <f ca="1">IF(data!$BX408=AF$1,data!$BW408,"")</f>
        <v/>
      </c>
      <c r="AF408" s="16" t="str">
        <f ca="1">IF(data!$BY408=AF$1,data!$BW408,"")</f>
        <v/>
      </c>
      <c r="AG408" s="16" t="str">
        <f ca="1">IF(OR(data!$BX408=AF$1,data!$BY408=AF$1),data!$BW408,"")</f>
        <v/>
      </c>
      <c r="AH408" s="17" t="str">
        <f ca="1">IF(data!$BX408=AI$1,data!$BW408,"")</f>
        <v/>
      </c>
      <c r="AI408" s="17" t="str">
        <f ca="1">IF(data!$BY408=AI$1,data!$BW408,"")</f>
        <v/>
      </c>
      <c r="AJ408" s="17" t="str">
        <f ca="1">IF(OR(data!$BX408=AI$1,data!$BY408=AI$1),data!$BW408,"")</f>
        <v/>
      </c>
      <c r="AK408" s="16" t="str">
        <f ca="1">IF(data!$BX408=AL$1,data!$BW408,"")</f>
        <v/>
      </c>
      <c r="AL408" s="16" t="str">
        <f ca="1">IF(data!$BY408=AL$1,data!$BW408,"")</f>
        <v/>
      </c>
      <c r="AM408" s="16" t="str">
        <f ca="1">IF(OR(data!$BX408=AL$1,data!$BY408=AL$1),data!$BW408,"")</f>
        <v/>
      </c>
      <c r="AN408" s="17" t="str">
        <f ca="1">IF(data!$BX408=AO$1,data!$BW408,"")</f>
        <v/>
      </c>
      <c r="AO408" s="17" t="str">
        <f ca="1">IF(data!$BY408=AO$1,data!$BW408,"")</f>
        <v/>
      </c>
      <c r="AP408" s="17" t="str">
        <f ca="1">IF(OR(data!$BX408=AO$1,data!$BY408=AO$1),data!$BW408,"")</f>
        <v/>
      </c>
      <c r="AQ408" s="16" t="str">
        <f ca="1">IF(data!$BX408=AR$1,data!$BW408,"")</f>
        <v/>
      </c>
      <c r="AR408" s="16" t="str">
        <f ca="1">IF(data!$BY408=AR$1,data!$BW408,"")</f>
        <v/>
      </c>
      <c r="AS408" s="16" t="str">
        <f ca="1">IF(OR(data!$BX408=AR$1,data!$BY408=AR$1),data!$BW408,"")</f>
        <v/>
      </c>
      <c r="AT408" s="17" t="str">
        <f ca="1">IF(data!$BX408=AU$1,data!$BW408,"")</f>
        <v/>
      </c>
      <c r="AU408" s="17" t="str">
        <f ca="1">IF(data!$BY408=AU$1,data!$BW408,"")</f>
        <v/>
      </c>
      <c r="AV408" s="17" t="str">
        <f ca="1">IF(OR(data!$BX408=AU$1,data!$BY408=AU$1),data!$BW408,"")</f>
        <v/>
      </c>
      <c r="AW408" s="16" t="str">
        <f ca="1">IF(data!$BX408=AX$1,data!$BW408,"")</f>
        <v/>
      </c>
      <c r="AX408" s="16" t="str">
        <f ca="1">IF(data!$BY408=AX$1,data!$BW408,"")</f>
        <v/>
      </c>
      <c r="AY408" s="16" t="str">
        <f ca="1">IF(OR(data!$BX408=AX$1,data!$BY408=AX$1),data!$BW408,"")</f>
        <v/>
      </c>
      <c r="AZ408" s="17" t="str">
        <f ca="1">IF(data!$BX408=BA$1,data!$BW408,"")</f>
        <v/>
      </c>
      <c r="BA408" s="17" t="str">
        <f ca="1">IF(data!$BY408=BA$1,data!$BW408,"")</f>
        <v/>
      </c>
      <c r="BB408" s="17" t="str">
        <f ca="1">IF(OR(data!$BX408=BA$1,data!$BY408=BA$1),data!$BW408,"")</f>
        <v/>
      </c>
      <c r="BC408" s="16" t="str">
        <f ca="1">IF(data!$BX408=BD$1,data!$BW408,"")</f>
        <v/>
      </c>
      <c r="BD408" s="16" t="str">
        <f ca="1">IF(data!$BY408=BD$1,data!$BW408,"")</f>
        <v/>
      </c>
      <c r="BE408" s="16" t="str">
        <f ca="1">IF(OR(data!$BX408=BD$1,data!$BY408=BD$1),data!$BW408,"")</f>
        <v/>
      </c>
      <c r="BF408" s="17" t="str">
        <f ca="1">IF(data!$BX408=BG$1,data!$BW408,"")</f>
        <v/>
      </c>
      <c r="BG408" s="17" t="str">
        <f ca="1">IF(data!$BY408=BG$1,data!$BW408,"")</f>
        <v/>
      </c>
      <c r="BH408" s="17" t="str">
        <f ca="1">IF(OR(data!$BX408=BG$1,data!$BY408=BG$1),data!$BW408,"")</f>
        <v/>
      </c>
      <c r="BI408" s="16" t="str">
        <f ca="1">IF(data!$BX408=BJ$1,data!$BW408,"")</f>
        <v/>
      </c>
      <c r="BJ408" s="16" t="str">
        <f ca="1">IF(data!$BY408=BJ$1,data!$BW408,"")</f>
        <v/>
      </c>
      <c r="BK408" s="16" t="str">
        <f ca="1">IF(OR(data!$BX408=BJ$1,data!$BY408=BJ$1),data!$BW408,"")</f>
        <v/>
      </c>
      <c r="BL408" s="17" t="str">
        <f ca="1">IF(data!$BX408=BM$1,data!$BW408,"")</f>
        <v/>
      </c>
      <c r="BM408" s="17" t="str">
        <f ca="1">IF(data!$BY408=BM$1,data!$BW408,"")</f>
        <v/>
      </c>
      <c r="BN408" s="17" t="str">
        <f ca="1">IF(OR(data!$BX408=BM$1,data!$BY408=BM$1),data!$BW408,"")</f>
        <v/>
      </c>
      <c r="BO408" s="16" t="str">
        <f ca="1">IF(data!$BX408=BP$1,data!$BW408,"")</f>
        <v/>
      </c>
      <c r="BP408" s="16" t="str">
        <f ca="1">IF(data!$BY408=BP$1,data!$BW408,"")</f>
        <v/>
      </c>
      <c r="BQ408" s="16" t="str">
        <f ca="1">IF(OR(data!$BX408=BP$1,data!$BY408=BP$1),data!$BW408,"")</f>
        <v/>
      </c>
      <c r="BR408" s="17" t="str">
        <f ca="1">IF(data!$BX408=BS$1,data!$BW408,"")</f>
        <v/>
      </c>
      <c r="BS408" s="17" t="str">
        <f ca="1">IF(data!$BY408=BS$1,data!$BW408,"")</f>
        <v/>
      </c>
      <c r="BT408" s="17" t="str">
        <f ca="1">IF(OR(data!$BX408=BS$1,data!$BY408=BS$1),data!$BW408,"")</f>
        <v/>
      </c>
    </row>
    <row r="409" spans="1:72" s="11" customFormat="1" x14ac:dyDescent="0.25">
      <c r="A409" s="16" t="str">
        <f ca="1">IF(data!$BX409=B$1,data!$BW409,"")</f>
        <v/>
      </c>
      <c r="B409" s="16" t="str">
        <f ca="1">IF(data!$BY409=B$1,data!$BW409,"")</f>
        <v/>
      </c>
      <c r="C409" s="16" t="str">
        <f ca="1">IF(OR(data!$BX409=B$1,data!$BY409=B$1),data!$BW409,"")</f>
        <v/>
      </c>
      <c r="D409" s="17" t="str">
        <f ca="1">IF(data!$BX409=E$1,data!$BW409,"")</f>
        <v/>
      </c>
      <c r="E409" s="17" t="str">
        <f ca="1">IF(data!$BY409=E$1,data!$BW409,"")</f>
        <v/>
      </c>
      <c r="F409" s="17" t="str">
        <f ca="1">IF(OR(data!$BX409=E$1,data!$BY409=E$1),data!$BW409,"")</f>
        <v/>
      </c>
      <c r="G409" s="16" t="str">
        <f ca="1">IF(data!$BX409=H$1,data!$BW409,"")</f>
        <v/>
      </c>
      <c r="H409" s="16" t="str">
        <f ca="1">IF(data!$BY409=H$1,data!$BW409,"")</f>
        <v/>
      </c>
      <c r="I409" s="16" t="str">
        <f ca="1">IF(OR(data!$BX409=H$1,data!$BY409=H$1),data!$BW409,"")</f>
        <v/>
      </c>
      <c r="J409" s="17" t="str">
        <f ca="1">IF(data!$BX409=K$1,data!$BW409,"")</f>
        <v/>
      </c>
      <c r="K409" s="17" t="str">
        <f ca="1">IF(data!$BY409=K$1,data!$BW409,"")</f>
        <v/>
      </c>
      <c r="L409" s="17" t="str">
        <f ca="1">IF(OR(data!$BX409=K$1,data!$BY409=K$1),data!$BW409,"")</f>
        <v/>
      </c>
      <c r="M409" s="16" t="str">
        <f ca="1">IF(data!$BX409=N$1,data!$BW409,"")</f>
        <v/>
      </c>
      <c r="N409" s="16" t="str">
        <f ca="1">IF(data!$BY409=N$1,data!$BW409,"")</f>
        <v/>
      </c>
      <c r="O409" s="16" t="str">
        <f ca="1">IF(OR(data!$BX409=N$1,data!$BY409=N$1),data!$BW409,"")</f>
        <v/>
      </c>
      <c r="P409" s="17" t="str">
        <f ca="1">IF(data!$BX409=Q$1,data!$BW409,"")</f>
        <v/>
      </c>
      <c r="Q409" s="17" t="str">
        <f ca="1">IF(data!$BY409=Q$1,data!$BW409,"")</f>
        <v/>
      </c>
      <c r="R409" s="17" t="str">
        <f ca="1">IF(OR(data!$BX409=Q$1,data!$BY409=Q$1),data!$BW409,"")</f>
        <v/>
      </c>
      <c r="S409" s="16" t="str">
        <f ca="1">IF(data!$BX409=T$1,data!$BW409,"")</f>
        <v/>
      </c>
      <c r="T409" s="16" t="str">
        <f ca="1">IF(data!$BY409=T$1,data!$BW409,"")</f>
        <v/>
      </c>
      <c r="U409" s="16" t="str">
        <f ca="1">IF(OR(data!$BX409=T$1,data!$BY409=T$1),data!$BW409,"")</f>
        <v/>
      </c>
      <c r="V409" s="17" t="str">
        <f ca="1">IF(data!$BX409=W$1,data!$BW409,"")</f>
        <v/>
      </c>
      <c r="W409" s="17" t="str">
        <f ca="1">IF(data!$BY409=W$1,data!$BW409,"")</f>
        <v/>
      </c>
      <c r="X409" s="17" t="str">
        <f ca="1">IF(OR(data!$BX409=W$1,data!$BY409=W$1),data!$BW409,"")</f>
        <v/>
      </c>
      <c r="Y409" s="16" t="str">
        <f ca="1">IF(data!$BX409=Z$1,data!$BW409,"")</f>
        <v/>
      </c>
      <c r="Z409" s="16" t="str">
        <f ca="1">IF(data!$BY409=Z$1,data!$BW409,"")</f>
        <v/>
      </c>
      <c r="AA409" s="16" t="str">
        <f ca="1">IF(OR(data!$BX409=Z$1,data!$BY409=Z$1),data!$BW409,"")</f>
        <v/>
      </c>
      <c r="AB409" s="17" t="str">
        <f ca="1">IF(data!$BX409=AC$1,data!$BW409,"")</f>
        <v/>
      </c>
      <c r="AC409" s="17" t="str">
        <f ca="1">IF(data!$BY409=AC$1,data!$BW409,"")</f>
        <v/>
      </c>
      <c r="AD409" s="17" t="str">
        <f ca="1">IF(OR(data!$BX409=AC$1,data!$BY409=AC$1),data!$BW409,"")</f>
        <v/>
      </c>
      <c r="AE409" s="16" t="str">
        <f ca="1">IF(data!$BX409=AF$1,data!$BW409,"")</f>
        <v/>
      </c>
      <c r="AF409" s="16" t="str">
        <f ca="1">IF(data!$BY409=AF$1,data!$BW409,"")</f>
        <v/>
      </c>
      <c r="AG409" s="16" t="str">
        <f ca="1">IF(OR(data!$BX409=AF$1,data!$BY409=AF$1),data!$BW409,"")</f>
        <v/>
      </c>
      <c r="AH409" s="17" t="str">
        <f ca="1">IF(data!$BX409=AI$1,data!$BW409,"")</f>
        <v/>
      </c>
      <c r="AI409" s="17" t="str">
        <f ca="1">IF(data!$BY409=AI$1,data!$BW409,"")</f>
        <v/>
      </c>
      <c r="AJ409" s="17" t="str">
        <f ca="1">IF(OR(data!$BX409=AI$1,data!$BY409=AI$1),data!$BW409,"")</f>
        <v/>
      </c>
      <c r="AK409" s="16" t="str">
        <f ca="1">IF(data!$BX409=AL$1,data!$BW409,"")</f>
        <v/>
      </c>
      <c r="AL409" s="16" t="str">
        <f ca="1">IF(data!$BY409=AL$1,data!$BW409,"")</f>
        <v/>
      </c>
      <c r="AM409" s="16" t="str">
        <f ca="1">IF(OR(data!$BX409=AL$1,data!$BY409=AL$1),data!$BW409,"")</f>
        <v/>
      </c>
      <c r="AN409" s="17" t="str">
        <f ca="1">IF(data!$BX409=AO$1,data!$BW409,"")</f>
        <v/>
      </c>
      <c r="AO409" s="17" t="str">
        <f ca="1">IF(data!$BY409=AO$1,data!$BW409,"")</f>
        <v/>
      </c>
      <c r="AP409" s="17" t="str">
        <f ca="1">IF(OR(data!$BX409=AO$1,data!$BY409=AO$1),data!$BW409,"")</f>
        <v/>
      </c>
      <c r="AQ409" s="16" t="str">
        <f ca="1">IF(data!$BX409=AR$1,data!$BW409,"")</f>
        <v/>
      </c>
      <c r="AR409" s="16" t="str">
        <f ca="1">IF(data!$BY409=AR$1,data!$BW409,"")</f>
        <v/>
      </c>
      <c r="AS409" s="16" t="str">
        <f ca="1">IF(OR(data!$BX409=AR$1,data!$BY409=AR$1),data!$BW409,"")</f>
        <v/>
      </c>
      <c r="AT409" s="17" t="str">
        <f ca="1">IF(data!$BX409=AU$1,data!$BW409,"")</f>
        <v/>
      </c>
      <c r="AU409" s="17" t="str">
        <f ca="1">IF(data!$BY409=AU$1,data!$BW409,"")</f>
        <v/>
      </c>
      <c r="AV409" s="17" t="str">
        <f ca="1">IF(OR(data!$BX409=AU$1,data!$BY409=AU$1),data!$BW409,"")</f>
        <v/>
      </c>
      <c r="AW409" s="16" t="str">
        <f ca="1">IF(data!$BX409=AX$1,data!$BW409,"")</f>
        <v/>
      </c>
      <c r="AX409" s="16" t="str">
        <f ca="1">IF(data!$BY409=AX$1,data!$BW409,"")</f>
        <v/>
      </c>
      <c r="AY409" s="16" t="str">
        <f ca="1">IF(OR(data!$BX409=AX$1,data!$BY409=AX$1),data!$BW409,"")</f>
        <v/>
      </c>
      <c r="AZ409" s="17" t="str">
        <f ca="1">IF(data!$BX409=BA$1,data!$BW409,"")</f>
        <v/>
      </c>
      <c r="BA409" s="17" t="str">
        <f ca="1">IF(data!$BY409=BA$1,data!$BW409,"")</f>
        <v/>
      </c>
      <c r="BB409" s="17" t="str">
        <f ca="1">IF(OR(data!$BX409=BA$1,data!$BY409=BA$1),data!$BW409,"")</f>
        <v/>
      </c>
      <c r="BC409" s="16" t="str">
        <f ca="1">IF(data!$BX409=BD$1,data!$BW409,"")</f>
        <v/>
      </c>
      <c r="BD409" s="16" t="str">
        <f ca="1">IF(data!$BY409=BD$1,data!$BW409,"")</f>
        <v/>
      </c>
      <c r="BE409" s="16" t="str">
        <f ca="1">IF(OR(data!$BX409=BD$1,data!$BY409=BD$1),data!$BW409,"")</f>
        <v/>
      </c>
      <c r="BF409" s="17" t="str">
        <f ca="1">IF(data!$BX409=BG$1,data!$BW409,"")</f>
        <v/>
      </c>
      <c r="BG409" s="17" t="str">
        <f ca="1">IF(data!$BY409=BG$1,data!$BW409,"")</f>
        <v/>
      </c>
      <c r="BH409" s="17" t="str">
        <f ca="1">IF(OR(data!$BX409=BG$1,data!$BY409=BG$1),data!$BW409,"")</f>
        <v/>
      </c>
      <c r="BI409" s="16" t="str">
        <f ca="1">IF(data!$BX409=BJ$1,data!$BW409,"")</f>
        <v/>
      </c>
      <c r="BJ409" s="16" t="str">
        <f ca="1">IF(data!$BY409=BJ$1,data!$BW409,"")</f>
        <v/>
      </c>
      <c r="BK409" s="16" t="str">
        <f ca="1">IF(OR(data!$BX409=BJ$1,data!$BY409=BJ$1),data!$BW409,"")</f>
        <v/>
      </c>
      <c r="BL409" s="17" t="str">
        <f ca="1">IF(data!$BX409=BM$1,data!$BW409,"")</f>
        <v/>
      </c>
      <c r="BM409" s="17" t="str">
        <f ca="1">IF(data!$BY409=BM$1,data!$BW409,"")</f>
        <v/>
      </c>
      <c r="BN409" s="17" t="str">
        <f ca="1">IF(OR(data!$BX409=BM$1,data!$BY409=BM$1),data!$BW409,"")</f>
        <v/>
      </c>
      <c r="BO409" s="16" t="str">
        <f ca="1">IF(data!$BX409=BP$1,data!$BW409,"")</f>
        <v/>
      </c>
      <c r="BP409" s="16" t="str">
        <f ca="1">IF(data!$BY409=BP$1,data!$BW409,"")</f>
        <v/>
      </c>
      <c r="BQ409" s="16" t="str">
        <f ca="1">IF(OR(data!$BX409=BP$1,data!$BY409=BP$1),data!$BW409,"")</f>
        <v/>
      </c>
      <c r="BR409" s="17" t="str">
        <f ca="1">IF(data!$BX409=BS$1,data!$BW409,"")</f>
        <v/>
      </c>
      <c r="BS409" s="17" t="str">
        <f ca="1">IF(data!$BY409=BS$1,data!$BW409,"")</f>
        <v/>
      </c>
      <c r="BT409" s="17" t="str">
        <f ca="1">IF(OR(data!$BX409=BS$1,data!$BY409=BS$1),data!$BW409,"")</f>
        <v/>
      </c>
    </row>
    <row r="410" spans="1:72" s="11" customFormat="1" x14ac:dyDescent="0.25">
      <c r="A410" s="16" t="str">
        <f ca="1">IF(data!$BX410=B$1,data!$BW410,"")</f>
        <v/>
      </c>
      <c r="B410" s="16" t="str">
        <f ca="1">IF(data!$BY410=B$1,data!$BW410,"")</f>
        <v/>
      </c>
      <c r="C410" s="16" t="str">
        <f ca="1">IF(OR(data!$BX410=B$1,data!$BY410=B$1),data!$BW410,"")</f>
        <v/>
      </c>
      <c r="D410" s="17" t="str">
        <f ca="1">IF(data!$BX410=E$1,data!$BW410,"")</f>
        <v/>
      </c>
      <c r="E410" s="17" t="str">
        <f ca="1">IF(data!$BY410=E$1,data!$BW410,"")</f>
        <v/>
      </c>
      <c r="F410" s="17" t="str">
        <f ca="1">IF(OR(data!$BX410=E$1,data!$BY410=E$1),data!$BW410,"")</f>
        <v/>
      </c>
      <c r="G410" s="16" t="str">
        <f ca="1">IF(data!$BX410=H$1,data!$BW410,"")</f>
        <v/>
      </c>
      <c r="H410" s="16" t="str">
        <f ca="1">IF(data!$BY410=H$1,data!$BW410,"")</f>
        <v/>
      </c>
      <c r="I410" s="16" t="str">
        <f ca="1">IF(OR(data!$BX410=H$1,data!$BY410=H$1),data!$BW410,"")</f>
        <v/>
      </c>
      <c r="J410" s="17" t="str">
        <f ca="1">IF(data!$BX410=K$1,data!$BW410,"")</f>
        <v/>
      </c>
      <c r="K410" s="17" t="str">
        <f ca="1">IF(data!$BY410=K$1,data!$BW410,"")</f>
        <v/>
      </c>
      <c r="L410" s="17" t="str">
        <f ca="1">IF(OR(data!$BX410=K$1,data!$BY410=K$1),data!$BW410,"")</f>
        <v/>
      </c>
      <c r="M410" s="16" t="str">
        <f ca="1">IF(data!$BX410=N$1,data!$BW410,"")</f>
        <v/>
      </c>
      <c r="N410" s="16" t="str">
        <f ca="1">IF(data!$BY410=N$1,data!$BW410,"")</f>
        <v/>
      </c>
      <c r="O410" s="16" t="str">
        <f ca="1">IF(OR(data!$BX410=N$1,data!$BY410=N$1),data!$BW410,"")</f>
        <v/>
      </c>
      <c r="P410" s="17" t="str">
        <f ca="1">IF(data!$BX410=Q$1,data!$BW410,"")</f>
        <v/>
      </c>
      <c r="Q410" s="17" t="str">
        <f ca="1">IF(data!$BY410=Q$1,data!$BW410,"")</f>
        <v/>
      </c>
      <c r="R410" s="17" t="str">
        <f ca="1">IF(OR(data!$BX410=Q$1,data!$BY410=Q$1),data!$BW410,"")</f>
        <v/>
      </c>
      <c r="S410" s="16" t="str">
        <f ca="1">IF(data!$BX410=T$1,data!$BW410,"")</f>
        <v/>
      </c>
      <c r="T410" s="16" t="str">
        <f ca="1">IF(data!$BY410=T$1,data!$BW410,"")</f>
        <v/>
      </c>
      <c r="U410" s="16" t="str">
        <f ca="1">IF(OR(data!$BX410=T$1,data!$BY410=T$1),data!$BW410,"")</f>
        <v/>
      </c>
      <c r="V410" s="17" t="str">
        <f ca="1">IF(data!$BX410=W$1,data!$BW410,"")</f>
        <v/>
      </c>
      <c r="W410" s="17" t="str">
        <f ca="1">IF(data!$BY410=W$1,data!$BW410,"")</f>
        <v/>
      </c>
      <c r="X410" s="17" t="str">
        <f ca="1">IF(OR(data!$BX410=W$1,data!$BY410=W$1),data!$BW410,"")</f>
        <v/>
      </c>
      <c r="Y410" s="16" t="str">
        <f ca="1">IF(data!$BX410=Z$1,data!$BW410,"")</f>
        <v/>
      </c>
      <c r="Z410" s="16" t="str">
        <f ca="1">IF(data!$BY410=Z$1,data!$BW410,"")</f>
        <v/>
      </c>
      <c r="AA410" s="16" t="str">
        <f ca="1">IF(OR(data!$BX410=Z$1,data!$BY410=Z$1),data!$BW410,"")</f>
        <v/>
      </c>
      <c r="AB410" s="17" t="str">
        <f ca="1">IF(data!$BX410=AC$1,data!$BW410,"")</f>
        <v/>
      </c>
      <c r="AC410" s="17" t="str">
        <f ca="1">IF(data!$BY410=AC$1,data!$BW410,"")</f>
        <v/>
      </c>
      <c r="AD410" s="17" t="str">
        <f ca="1">IF(OR(data!$BX410=AC$1,data!$BY410=AC$1),data!$BW410,"")</f>
        <v/>
      </c>
      <c r="AE410" s="16" t="str">
        <f ca="1">IF(data!$BX410=AF$1,data!$BW410,"")</f>
        <v/>
      </c>
      <c r="AF410" s="16" t="str">
        <f ca="1">IF(data!$BY410=AF$1,data!$BW410,"")</f>
        <v/>
      </c>
      <c r="AG410" s="16" t="str">
        <f ca="1">IF(OR(data!$BX410=AF$1,data!$BY410=AF$1),data!$BW410,"")</f>
        <v/>
      </c>
      <c r="AH410" s="17" t="str">
        <f ca="1">IF(data!$BX410=AI$1,data!$BW410,"")</f>
        <v/>
      </c>
      <c r="AI410" s="17" t="str">
        <f ca="1">IF(data!$BY410=AI$1,data!$BW410,"")</f>
        <v/>
      </c>
      <c r="AJ410" s="17" t="str">
        <f ca="1">IF(OR(data!$BX410=AI$1,data!$BY410=AI$1),data!$BW410,"")</f>
        <v/>
      </c>
      <c r="AK410" s="16" t="str">
        <f ca="1">IF(data!$BX410=AL$1,data!$BW410,"")</f>
        <v/>
      </c>
      <c r="AL410" s="16" t="str">
        <f ca="1">IF(data!$BY410=AL$1,data!$BW410,"")</f>
        <v/>
      </c>
      <c r="AM410" s="16" t="str">
        <f ca="1">IF(OR(data!$BX410=AL$1,data!$BY410=AL$1),data!$BW410,"")</f>
        <v/>
      </c>
      <c r="AN410" s="17" t="str">
        <f ca="1">IF(data!$BX410=AO$1,data!$BW410,"")</f>
        <v/>
      </c>
      <c r="AO410" s="17" t="str">
        <f ca="1">IF(data!$BY410=AO$1,data!$BW410,"")</f>
        <v/>
      </c>
      <c r="AP410" s="17" t="str">
        <f ca="1">IF(OR(data!$BX410=AO$1,data!$BY410=AO$1),data!$BW410,"")</f>
        <v/>
      </c>
      <c r="AQ410" s="16" t="str">
        <f ca="1">IF(data!$BX410=AR$1,data!$BW410,"")</f>
        <v/>
      </c>
      <c r="AR410" s="16" t="str">
        <f ca="1">IF(data!$BY410=AR$1,data!$BW410,"")</f>
        <v/>
      </c>
      <c r="AS410" s="16" t="str">
        <f ca="1">IF(OR(data!$BX410=AR$1,data!$BY410=AR$1),data!$BW410,"")</f>
        <v/>
      </c>
      <c r="AT410" s="17" t="str">
        <f ca="1">IF(data!$BX410=AU$1,data!$BW410,"")</f>
        <v/>
      </c>
      <c r="AU410" s="17" t="str">
        <f ca="1">IF(data!$BY410=AU$1,data!$BW410,"")</f>
        <v/>
      </c>
      <c r="AV410" s="17" t="str">
        <f ca="1">IF(OR(data!$BX410=AU$1,data!$BY410=AU$1),data!$BW410,"")</f>
        <v/>
      </c>
      <c r="AW410" s="16" t="str">
        <f ca="1">IF(data!$BX410=AX$1,data!$BW410,"")</f>
        <v/>
      </c>
      <c r="AX410" s="16" t="str">
        <f ca="1">IF(data!$BY410=AX$1,data!$BW410,"")</f>
        <v/>
      </c>
      <c r="AY410" s="16" t="str">
        <f ca="1">IF(OR(data!$BX410=AX$1,data!$BY410=AX$1),data!$BW410,"")</f>
        <v/>
      </c>
      <c r="AZ410" s="17" t="str">
        <f ca="1">IF(data!$BX410=BA$1,data!$BW410,"")</f>
        <v/>
      </c>
      <c r="BA410" s="17" t="str">
        <f ca="1">IF(data!$BY410=BA$1,data!$BW410,"")</f>
        <v/>
      </c>
      <c r="BB410" s="17" t="str">
        <f ca="1">IF(OR(data!$BX410=BA$1,data!$BY410=BA$1),data!$BW410,"")</f>
        <v/>
      </c>
      <c r="BC410" s="16" t="str">
        <f ca="1">IF(data!$BX410=BD$1,data!$BW410,"")</f>
        <v/>
      </c>
      <c r="BD410" s="16" t="str">
        <f ca="1">IF(data!$BY410=BD$1,data!$BW410,"")</f>
        <v/>
      </c>
      <c r="BE410" s="16" t="str">
        <f ca="1">IF(OR(data!$BX410=BD$1,data!$BY410=BD$1),data!$BW410,"")</f>
        <v/>
      </c>
      <c r="BF410" s="17" t="str">
        <f ca="1">IF(data!$BX410=BG$1,data!$BW410,"")</f>
        <v/>
      </c>
      <c r="BG410" s="17" t="str">
        <f ca="1">IF(data!$BY410=BG$1,data!$BW410,"")</f>
        <v/>
      </c>
      <c r="BH410" s="17" t="str">
        <f ca="1">IF(OR(data!$BX410=BG$1,data!$BY410=BG$1),data!$BW410,"")</f>
        <v/>
      </c>
      <c r="BI410" s="16" t="str">
        <f ca="1">IF(data!$BX410=BJ$1,data!$BW410,"")</f>
        <v/>
      </c>
      <c r="BJ410" s="16" t="str">
        <f ca="1">IF(data!$BY410=BJ$1,data!$BW410,"")</f>
        <v/>
      </c>
      <c r="BK410" s="16" t="str">
        <f ca="1">IF(OR(data!$BX410=BJ$1,data!$BY410=BJ$1),data!$BW410,"")</f>
        <v/>
      </c>
      <c r="BL410" s="17" t="str">
        <f ca="1">IF(data!$BX410=BM$1,data!$BW410,"")</f>
        <v/>
      </c>
      <c r="BM410" s="17" t="str">
        <f ca="1">IF(data!$BY410=BM$1,data!$BW410,"")</f>
        <v/>
      </c>
      <c r="BN410" s="17" t="str">
        <f ca="1">IF(OR(data!$BX410=BM$1,data!$BY410=BM$1),data!$BW410,"")</f>
        <v/>
      </c>
      <c r="BO410" s="16" t="str">
        <f ca="1">IF(data!$BX410=BP$1,data!$BW410,"")</f>
        <v/>
      </c>
      <c r="BP410" s="16" t="str">
        <f ca="1">IF(data!$BY410=BP$1,data!$BW410,"")</f>
        <v/>
      </c>
      <c r="BQ410" s="16" t="str">
        <f ca="1">IF(OR(data!$BX410=BP$1,data!$BY410=BP$1),data!$BW410,"")</f>
        <v/>
      </c>
      <c r="BR410" s="17" t="str">
        <f ca="1">IF(data!$BX410=BS$1,data!$BW410,"")</f>
        <v/>
      </c>
      <c r="BS410" s="17" t="str">
        <f ca="1">IF(data!$BY410=BS$1,data!$BW410,"")</f>
        <v/>
      </c>
      <c r="BT410" s="17" t="str">
        <f ca="1">IF(OR(data!$BX410=BS$1,data!$BY410=BS$1),data!$BW410,"")</f>
        <v/>
      </c>
    </row>
    <row r="411" spans="1:72" s="11" customFormat="1" x14ac:dyDescent="0.25">
      <c r="A411" s="16" t="str">
        <f ca="1">IF(data!$BX411=B$1,data!$BW411,"")</f>
        <v/>
      </c>
      <c r="B411" s="16" t="str">
        <f ca="1">IF(data!$BY411=B$1,data!$BW411,"")</f>
        <v/>
      </c>
      <c r="C411" s="16" t="str">
        <f ca="1">IF(OR(data!$BX411=B$1,data!$BY411=B$1),data!$BW411,"")</f>
        <v/>
      </c>
      <c r="D411" s="17" t="str">
        <f ca="1">IF(data!$BX411=E$1,data!$BW411,"")</f>
        <v/>
      </c>
      <c r="E411" s="17" t="str">
        <f ca="1">IF(data!$BY411=E$1,data!$BW411,"")</f>
        <v/>
      </c>
      <c r="F411" s="17" t="str">
        <f ca="1">IF(OR(data!$BX411=E$1,data!$BY411=E$1),data!$BW411,"")</f>
        <v/>
      </c>
      <c r="G411" s="16" t="str">
        <f ca="1">IF(data!$BX411=H$1,data!$BW411,"")</f>
        <v/>
      </c>
      <c r="H411" s="16" t="str">
        <f ca="1">IF(data!$BY411=H$1,data!$BW411,"")</f>
        <v/>
      </c>
      <c r="I411" s="16" t="str">
        <f ca="1">IF(OR(data!$BX411=H$1,data!$BY411=H$1),data!$BW411,"")</f>
        <v/>
      </c>
      <c r="J411" s="17" t="str">
        <f ca="1">IF(data!$BX411=K$1,data!$BW411,"")</f>
        <v/>
      </c>
      <c r="K411" s="17" t="str">
        <f ca="1">IF(data!$BY411=K$1,data!$BW411,"")</f>
        <v/>
      </c>
      <c r="L411" s="17" t="str">
        <f ca="1">IF(OR(data!$BX411=K$1,data!$BY411=K$1),data!$BW411,"")</f>
        <v/>
      </c>
      <c r="M411" s="16" t="str">
        <f ca="1">IF(data!$BX411=N$1,data!$BW411,"")</f>
        <v/>
      </c>
      <c r="N411" s="16" t="str">
        <f ca="1">IF(data!$BY411=N$1,data!$BW411,"")</f>
        <v/>
      </c>
      <c r="O411" s="16" t="str">
        <f ca="1">IF(OR(data!$BX411=N$1,data!$BY411=N$1),data!$BW411,"")</f>
        <v/>
      </c>
      <c r="P411" s="17" t="str">
        <f ca="1">IF(data!$BX411=Q$1,data!$BW411,"")</f>
        <v/>
      </c>
      <c r="Q411" s="17" t="str">
        <f ca="1">IF(data!$BY411=Q$1,data!$BW411,"")</f>
        <v/>
      </c>
      <c r="R411" s="17" t="str">
        <f ca="1">IF(OR(data!$BX411=Q$1,data!$BY411=Q$1),data!$BW411,"")</f>
        <v/>
      </c>
      <c r="S411" s="16" t="str">
        <f ca="1">IF(data!$BX411=T$1,data!$BW411,"")</f>
        <v/>
      </c>
      <c r="T411" s="16" t="str">
        <f ca="1">IF(data!$BY411=T$1,data!$BW411,"")</f>
        <v/>
      </c>
      <c r="U411" s="16" t="str">
        <f ca="1">IF(OR(data!$BX411=T$1,data!$BY411=T$1),data!$BW411,"")</f>
        <v/>
      </c>
      <c r="V411" s="17" t="str">
        <f ca="1">IF(data!$BX411=W$1,data!$BW411,"")</f>
        <v/>
      </c>
      <c r="W411" s="17" t="str">
        <f ca="1">IF(data!$BY411=W$1,data!$BW411,"")</f>
        <v/>
      </c>
      <c r="X411" s="17" t="str">
        <f ca="1">IF(OR(data!$BX411=W$1,data!$BY411=W$1),data!$BW411,"")</f>
        <v/>
      </c>
      <c r="Y411" s="16" t="str">
        <f ca="1">IF(data!$BX411=Z$1,data!$BW411,"")</f>
        <v/>
      </c>
      <c r="Z411" s="16" t="str">
        <f ca="1">IF(data!$BY411=Z$1,data!$BW411,"")</f>
        <v/>
      </c>
      <c r="AA411" s="16" t="str">
        <f ca="1">IF(OR(data!$BX411=Z$1,data!$BY411=Z$1),data!$BW411,"")</f>
        <v/>
      </c>
      <c r="AB411" s="17" t="str">
        <f ca="1">IF(data!$BX411=AC$1,data!$BW411,"")</f>
        <v/>
      </c>
      <c r="AC411" s="17" t="str">
        <f ca="1">IF(data!$BY411=AC$1,data!$BW411,"")</f>
        <v/>
      </c>
      <c r="AD411" s="17" t="str">
        <f ca="1">IF(OR(data!$BX411=AC$1,data!$BY411=AC$1),data!$BW411,"")</f>
        <v/>
      </c>
      <c r="AE411" s="16" t="str">
        <f ca="1">IF(data!$BX411=AF$1,data!$BW411,"")</f>
        <v/>
      </c>
      <c r="AF411" s="16" t="str">
        <f ca="1">IF(data!$BY411=AF$1,data!$BW411,"")</f>
        <v/>
      </c>
      <c r="AG411" s="16" t="str">
        <f ca="1">IF(OR(data!$BX411=AF$1,data!$BY411=AF$1),data!$BW411,"")</f>
        <v/>
      </c>
      <c r="AH411" s="17" t="str">
        <f ca="1">IF(data!$BX411=AI$1,data!$BW411,"")</f>
        <v/>
      </c>
      <c r="AI411" s="17" t="str">
        <f ca="1">IF(data!$BY411=AI$1,data!$BW411,"")</f>
        <v/>
      </c>
      <c r="AJ411" s="17" t="str">
        <f ca="1">IF(OR(data!$BX411=AI$1,data!$BY411=AI$1),data!$BW411,"")</f>
        <v/>
      </c>
      <c r="AK411" s="16" t="str">
        <f ca="1">IF(data!$BX411=AL$1,data!$BW411,"")</f>
        <v/>
      </c>
      <c r="AL411" s="16" t="str">
        <f ca="1">IF(data!$BY411=AL$1,data!$BW411,"")</f>
        <v/>
      </c>
      <c r="AM411" s="16" t="str">
        <f ca="1">IF(OR(data!$BX411=AL$1,data!$BY411=AL$1),data!$BW411,"")</f>
        <v/>
      </c>
      <c r="AN411" s="17" t="str">
        <f ca="1">IF(data!$BX411=AO$1,data!$BW411,"")</f>
        <v/>
      </c>
      <c r="AO411" s="17" t="str">
        <f ca="1">IF(data!$BY411=AO$1,data!$BW411,"")</f>
        <v/>
      </c>
      <c r="AP411" s="17" t="str">
        <f ca="1">IF(OR(data!$BX411=AO$1,data!$BY411=AO$1),data!$BW411,"")</f>
        <v/>
      </c>
      <c r="AQ411" s="16" t="str">
        <f ca="1">IF(data!$BX411=AR$1,data!$BW411,"")</f>
        <v/>
      </c>
      <c r="AR411" s="16" t="str">
        <f ca="1">IF(data!$BY411=AR$1,data!$BW411,"")</f>
        <v/>
      </c>
      <c r="AS411" s="16" t="str">
        <f ca="1">IF(OR(data!$BX411=AR$1,data!$BY411=AR$1),data!$BW411,"")</f>
        <v/>
      </c>
      <c r="AT411" s="17" t="str">
        <f ca="1">IF(data!$BX411=AU$1,data!$BW411,"")</f>
        <v/>
      </c>
      <c r="AU411" s="17" t="str">
        <f ca="1">IF(data!$BY411=AU$1,data!$BW411,"")</f>
        <v/>
      </c>
      <c r="AV411" s="17" t="str">
        <f ca="1">IF(OR(data!$BX411=AU$1,data!$BY411=AU$1),data!$BW411,"")</f>
        <v/>
      </c>
      <c r="AW411" s="16" t="str">
        <f ca="1">IF(data!$BX411=AX$1,data!$BW411,"")</f>
        <v/>
      </c>
      <c r="AX411" s="16" t="str">
        <f ca="1">IF(data!$BY411=AX$1,data!$BW411,"")</f>
        <v/>
      </c>
      <c r="AY411" s="16" t="str">
        <f ca="1">IF(OR(data!$BX411=AX$1,data!$BY411=AX$1),data!$BW411,"")</f>
        <v/>
      </c>
      <c r="AZ411" s="17" t="str">
        <f ca="1">IF(data!$BX411=BA$1,data!$BW411,"")</f>
        <v/>
      </c>
      <c r="BA411" s="17" t="str">
        <f ca="1">IF(data!$BY411=BA$1,data!$BW411,"")</f>
        <v/>
      </c>
      <c r="BB411" s="17" t="str">
        <f ca="1">IF(OR(data!$BX411=BA$1,data!$BY411=BA$1),data!$BW411,"")</f>
        <v/>
      </c>
      <c r="BC411" s="16" t="str">
        <f ca="1">IF(data!$BX411=BD$1,data!$BW411,"")</f>
        <v/>
      </c>
      <c r="BD411" s="16" t="str">
        <f ca="1">IF(data!$BY411=BD$1,data!$BW411,"")</f>
        <v/>
      </c>
      <c r="BE411" s="16" t="str">
        <f ca="1">IF(OR(data!$BX411=BD$1,data!$BY411=BD$1),data!$BW411,"")</f>
        <v/>
      </c>
      <c r="BF411" s="17" t="str">
        <f ca="1">IF(data!$BX411=BG$1,data!$BW411,"")</f>
        <v/>
      </c>
      <c r="BG411" s="17" t="str">
        <f ca="1">IF(data!$BY411=BG$1,data!$BW411,"")</f>
        <v/>
      </c>
      <c r="BH411" s="17" t="str">
        <f ca="1">IF(OR(data!$BX411=BG$1,data!$BY411=BG$1),data!$BW411,"")</f>
        <v/>
      </c>
      <c r="BI411" s="16" t="str">
        <f ca="1">IF(data!$BX411=BJ$1,data!$BW411,"")</f>
        <v/>
      </c>
      <c r="BJ411" s="16" t="str">
        <f ca="1">IF(data!$BY411=BJ$1,data!$BW411,"")</f>
        <v/>
      </c>
      <c r="BK411" s="16" t="str">
        <f ca="1">IF(OR(data!$BX411=BJ$1,data!$BY411=BJ$1),data!$BW411,"")</f>
        <v/>
      </c>
      <c r="BL411" s="17" t="str">
        <f ca="1">IF(data!$BX411=BM$1,data!$BW411,"")</f>
        <v/>
      </c>
      <c r="BM411" s="17" t="str">
        <f ca="1">IF(data!$BY411=BM$1,data!$BW411,"")</f>
        <v/>
      </c>
      <c r="BN411" s="17" t="str">
        <f ca="1">IF(OR(data!$BX411=BM$1,data!$BY411=BM$1),data!$BW411,"")</f>
        <v/>
      </c>
      <c r="BO411" s="16" t="str">
        <f ca="1">IF(data!$BX411=BP$1,data!$BW411,"")</f>
        <v/>
      </c>
      <c r="BP411" s="16" t="str">
        <f ca="1">IF(data!$BY411=BP$1,data!$BW411,"")</f>
        <v/>
      </c>
      <c r="BQ411" s="16" t="str">
        <f ca="1">IF(OR(data!$BX411=BP$1,data!$BY411=BP$1),data!$BW411,"")</f>
        <v/>
      </c>
      <c r="BR411" s="17" t="str">
        <f ca="1">IF(data!$BX411=BS$1,data!$BW411,"")</f>
        <v/>
      </c>
      <c r="BS411" s="17" t="str">
        <f ca="1">IF(data!$BY411=BS$1,data!$BW411,"")</f>
        <v/>
      </c>
      <c r="BT411" s="17" t="str">
        <f ca="1">IF(OR(data!$BX411=BS$1,data!$BY411=BS$1),data!$BW411,"")</f>
        <v/>
      </c>
    </row>
    <row r="412" spans="1:72" s="11" customFormat="1" x14ac:dyDescent="0.25">
      <c r="A412" s="16" t="str">
        <f ca="1">IF(data!$BX412=B$1,data!$BW412,"")</f>
        <v/>
      </c>
      <c r="B412" s="16" t="str">
        <f ca="1">IF(data!$BY412=B$1,data!$BW412,"")</f>
        <v/>
      </c>
      <c r="C412" s="16" t="str">
        <f ca="1">IF(OR(data!$BX412=B$1,data!$BY412=B$1),data!$BW412,"")</f>
        <v/>
      </c>
      <c r="D412" s="17" t="str">
        <f ca="1">IF(data!$BX412=E$1,data!$BW412,"")</f>
        <v/>
      </c>
      <c r="E412" s="17" t="str">
        <f ca="1">IF(data!$BY412=E$1,data!$BW412,"")</f>
        <v/>
      </c>
      <c r="F412" s="17" t="str">
        <f ca="1">IF(OR(data!$BX412=E$1,data!$BY412=E$1),data!$BW412,"")</f>
        <v/>
      </c>
      <c r="G412" s="16" t="str">
        <f ca="1">IF(data!$BX412=H$1,data!$BW412,"")</f>
        <v/>
      </c>
      <c r="H412" s="16" t="str">
        <f ca="1">IF(data!$BY412=H$1,data!$BW412,"")</f>
        <v/>
      </c>
      <c r="I412" s="16" t="str">
        <f ca="1">IF(OR(data!$BX412=H$1,data!$BY412=H$1),data!$BW412,"")</f>
        <v/>
      </c>
      <c r="J412" s="17" t="str">
        <f ca="1">IF(data!$BX412=K$1,data!$BW412,"")</f>
        <v/>
      </c>
      <c r="K412" s="17" t="str">
        <f ca="1">IF(data!$BY412=K$1,data!$BW412,"")</f>
        <v/>
      </c>
      <c r="L412" s="17" t="str">
        <f ca="1">IF(OR(data!$BX412=K$1,data!$BY412=K$1),data!$BW412,"")</f>
        <v/>
      </c>
      <c r="M412" s="16" t="str">
        <f ca="1">IF(data!$BX412=N$1,data!$BW412,"")</f>
        <v/>
      </c>
      <c r="N412" s="16" t="str">
        <f ca="1">IF(data!$BY412=N$1,data!$BW412,"")</f>
        <v/>
      </c>
      <c r="O412" s="16" t="str">
        <f ca="1">IF(OR(data!$BX412=N$1,data!$BY412=N$1),data!$BW412,"")</f>
        <v/>
      </c>
      <c r="P412" s="17" t="str">
        <f ca="1">IF(data!$BX412=Q$1,data!$BW412,"")</f>
        <v/>
      </c>
      <c r="Q412" s="17" t="str">
        <f ca="1">IF(data!$BY412=Q$1,data!$BW412,"")</f>
        <v/>
      </c>
      <c r="R412" s="17" t="str">
        <f ca="1">IF(OR(data!$BX412=Q$1,data!$BY412=Q$1),data!$BW412,"")</f>
        <v/>
      </c>
      <c r="S412" s="16" t="str">
        <f ca="1">IF(data!$BX412=T$1,data!$BW412,"")</f>
        <v/>
      </c>
      <c r="T412" s="16" t="str">
        <f ca="1">IF(data!$BY412=T$1,data!$BW412,"")</f>
        <v/>
      </c>
      <c r="U412" s="16" t="str">
        <f ca="1">IF(OR(data!$BX412=T$1,data!$BY412=T$1),data!$BW412,"")</f>
        <v/>
      </c>
      <c r="V412" s="17" t="str">
        <f ca="1">IF(data!$BX412=W$1,data!$BW412,"")</f>
        <v/>
      </c>
      <c r="W412" s="17" t="str">
        <f ca="1">IF(data!$BY412=W$1,data!$BW412,"")</f>
        <v/>
      </c>
      <c r="X412" s="17" t="str">
        <f ca="1">IF(OR(data!$BX412=W$1,data!$BY412=W$1),data!$BW412,"")</f>
        <v/>
      </c>
      <c r="Y412" s="16" t="str">
        <f ca="1">IF(data!$BX412=Z$1,data!$BW412,"")</f>
        <v/>
      </c>
      <c r="Z412" s="16" t="str">
        <f ca="1">IF(data!$BY412=Z$1,data!$BW412,"")</f>
        <v/>
      </c>
      <c r="AA412" s="16" t="str">
        <f ca="1">IF(OR(data!$BX412=Z$1,data!$BY412=Z$1),data!$BW412,"")</f>
        <v/>
      </c>
      <c r="AB412" s="17" t="str">
        <f ca="1">IF(data!$BX412=AC$1,data!$BW412,"")</f>
        <v/>
      </c>
      <c r="AC412" s="17" t="str">
        <f ca="1">IF(data!$BY412=AC$1,data!$BW412,"")</f>
        <v/>
      </c>
      <c r="AD412" s="17" t="str">
        <f ca="1">IF(OR(data!$BX412=AC$1,data!$BY412=AC$1),data!$BW412,"")</f>
        <v/>
      </c>
      <c r="AE412" s="16" t="str">
        <f ca="1">IF(data!$BX412=AF$1,data!$BW412,"")</f>
        <v/>
      </c>
      <c r="AF412" s="16" t="str">
        <f ca="1">IF(data!$BY412=AF$1,data!$BW412,"")</f>
        <v/>
      </c>
      <c r="AG412" s="16" t="str">
        <f ca="1">IF(OR(data!$BX412=AF$1,data!$BY412=AF$1),data!$BW412,"")</f>
        <v/>
      </c>
      <c r="AH412" s="17" t="str">
        <f ca="1">IF(data!$BX412=AI$1,data!$BW412,"")</f>
        <v/>
      </c>
      <c r="AI412" s="17" t="str">
        <f ca="1">IF(data!$BY412=AI$1,data!$BW412,"")</f>
        <v/>
      </c>
      <c r="AJ412" s="17" t="str">
        <f ca="1">IF(OR(data!$BX412=AI$1,data!$BY412=AI$1),data!$BW412,"")</f>
        <v/>
      </c>
      <c r="AK412" s="16" t="str">
        <f ca="1">IF(data!$BX412=AL$1,data!$BW412,"")</f>
        <v/>
      </c>
      <c r="AL412" s="16" t="str">
        <f ca="1">IF(data!$BY412=AL$1,data!$BW412,"")</f>
        <v/>
      </c>
      <c r="AM412" s="16" t="str">
        <f ca="1">IF(OR(data!$BX412=AL$1,data!$BY412=AL$1),data!$BW412,"")</f>
        <v/>
      </c>
      <c r="AN412" s="17" t="str">
        <f ca="1">IF(data!$BX412=AO$1,data!$BW412,"")</f>
        <v/>
      </c>
      <c r="AO412" s="17" t="str">
        <f ca="1">IF(data!$BY412=AO$1,data!$BW412,"")</f>
        <v/>
      </c>
      <c r="AP412" s="17" t="str">
        <f ca="1">IF(OR(data!$BX412=AO$1,data!$BY412=AO$1),data!$BW412,"")</f>
        <v/>
      </c>
      <c r="AQ412" s="16" t="str">
        <f ca="1">IF(data!$BX412=AR$1,data!$BW412,"")</f>
        <v/>
      </c>
      <c r="AR412" s="16" t="str">
        <f ca="1">IF(data!$BY412=AR$1,data!$BW412,"")</f>
        <v/>
      </c>
      <c r="AS412" s="16" t="str">
        <f ca="1">IF(OR(data!$BX412=AR$1,data!$BY412=AR$1),data!$BW412,"")</f>
        <v/>
      </c>
      <c r="AT412" s="17" t="str">
        <f ca="1">IF(data!$BX412=AU$1,data!$BW412,"")</f>
        <v/>
      </c>
      <c r="AU412" s="17" t="str">
        <f ca="1">IF(data!$BY412=AU$1,data!$BW412,"")</f>
        <v/>
      </c>
      <c r="AV412" s="17" t="str">
        <f ca="1">IF(OR(data!$BX412=AU$1,data!$BY412=AU$1),data!$BW412,"")</f>
        <v/>
      </c>
      <c r="AW412" s="16" t="str">
        <f ca="1">IF(data!$BX412=AX$1,data!$BW412,"")</f>
        <v/>
      </c>
      <c r="AX412" s="16" t="str">
        <f ca="1">IF(data!$BY412=AX$1,data!$BW412,"")</f>
        <v/>
      </c>
      <c r="AY412" s="16" t="str">
        <f ca="1">IF(OR(data!$BX412=AX$1,data!$BY412=AX$1),data!$BW412,"")</f>
        <v/>
      </c>
      <c r="AZ412" s="17" t="str">
        <f ca="1">IF(data!$BX412=BA$1,data!$BW412,"")</f>
        <v/>
      </c>
      <c r="BA412" s="17" t="str">
        <f ca="1">IF(data!$BY412=BA$1,data!$BW412,"")</f>
        <v/>
      </c>
      <c r="BB412" s="17" t="str">
        <f ca="1">IF(OR(data!$BX412=BA$1,data!$BY412=BA$1),data!$BW412,"")</f>
        <v/>
      </c>
      <c r="BC412" s="16" t="str">
        <f ca="1">IF(data!$BX412=BD$1,data!$BW412,"")</f>
        <v/>
      </c>
      <c r="BD412" s="16" t="str">
        <f ca="1">IF(data!$BY412=BD$1,data!$BW412,"")</f>
        <v/>
      </c>
      <c r="BE412" s="16" t="str">
        <f ca="1">IF(OR(data!$BX412=BD$1,data!$BY412=BD$1),data!$BW412,"")</f>
        <v/>
      </c>
      <c r="BF412" s="17" t="str">
        <f ca="1">IF(data!$BX412=BG$1,data!$BW412,"")</f>
        <v/>
      </c>
      <c r="BG412" s="17" t="str">
        <f ca="1">IF(data!$BY412=BG$1,data!$BW412,"")</f>
        <v/>
      </c>
      <c r="BH412" s="17" t="str">
        <f ca="1">IF(OR(data!$BX412=BG$1,data!$BY412=BG$1),data!$BW412,"")</f>
        <v/>
      </c>
      <c r="BI412" s="16" t="str">
        <f ca="1">IF(data!$BX412=BJ$1,data!$BW412,"")</f>
        <v/>
      </c>
      <c r="BJ412" s="16" t="str">
        <f ca="1">IF(data!$BY412=BJ$1,data!$BW412,"")</f>
        <v/>
      </c>
      <c r="BK412" s="16" t="str">
        <f ca="1">IF(OR(data!$BX412=BJ$1,data!$BY412=BJ$1),data!$BW412,"")</f>
        <v/>
      </c>
      <c r="BL412" s="17" t="str">
        <f ca="1">IF(data!$BX412=BM$1,data!$BW412,"")</f>
        <v/>
      </c>
      <c r="BM412" s="17" t="str">
        <f ca="1">IF(data!$BY412=BM$1,data!$BW412,"")</f>
        <v/>
      </c>
      <c r="BN412" s="17" t="str">
        <f ca="1">IF(OR(data!$BX412=BM$1,data!$BY412=BM$1),data!$BW412,"")</f>
        <v/>
      </c>
      <c r="BO412" s="16" t="str">
        <f ca="1">IF(data!$BX412=BP$1,data!$BW412,"")</f>
        <v/>
      </c>
      <c r="BP412" s="16" t="str">
        <f ca="1">IF(data!$BY412=BP$1,data!$BW412,"")</f>
        <v/>
      </c>
      <c r="BQ412" s="16" t="str">
        <f ca="1">IF(OR(data!$BX412=BP$1,data!$BY412=BP$1),data!$BW412,"")</f>
        <v/>
      </c>
      <c r="BR412" s="17" t="str">
        <f ca="1">IF(data!$BX412=BS$1,data!$BW412,"")</f>
        <v/>
      </c>
      <c r="BS412" s="17" t="str">
        <f ca="1">IF(data!$BY412=BS$1,data!$BW412,"")</f>
        <v/>
      </c>
      <c r="BT412" s="17" t="str">
        <f ca="1">IF(OR(data!$BX412=BS$1,data!$BY412=BS$1),data!$BW412,"")</f>
        <v/>
      </c>
    </row>
    <row r="413" spans="1:72" s="11" customFormat="1" x14ac:dyDescent="0.25">
      <c r="A413" s="16" t="str">
        <f ca="1">IF(data!$BX413=B$1,data!$BW413,"")</f>
        <v/>
      </c>
      <c r="B413" s="16" t="str">
        <f ca="1">IF(data!$BY413=B$1,data!$BW413,"")</f>
        <v/>
      </c>
      <c r="C413" s="16" t="str">
        <f ca="1">IF(OR(data!$BX413=B$1,data!$BY413=B$1),data!$BW413,"")</f>
        <v/>
      </c>
      <c r="D413" s="17" t="str">
        <f ca="1">IF(data!$BX413=E$1,data!$BW413,"")</f>
        <v/>
      </c>
      <c r="E413" s="17" t="str">
        <f ca="1">IF(data!$BY413=E$1,data!$BW413,"")</f>
        <v/>
      </c>
      <c r="F413" s="17" t="str">
        <f ca="1">IF(OR(data!$BX413=E$1,data!$BY413=E$1),data!$BW413,"")</f>
        <v/>
      </c>
      <c r="G413" s="16" t="str">
        <f ca="1">IF(data!$BX413=H$1,data!$BW413,"")</f>
        <v/>
      </c>
      <c r="H413" s="16" t="str">
        <f ca="1">IF(data!$BY413=H$1,data!$BW413,"")</f>
        <v/>
      </c>
      <c r="I413" s="16" t="str">
        <f ca="1">IF(OR(data!$BX413=H$1,data!$BY413=H$1),data!$BW413,"")</f>
        <v/>
      </c>
      <c r="J413" s="17" t="str">
        <f ca="1">IF(data!$BX413=K$1,data!$BW413,"")</f>
        <v/>
      </c>
      <c r="K413" s="17" t="str">
        <f ca="1">IF(data!$BY413=K$1,data!$BW413,"")</f>
        <v/>
      </c>
      <c r="L413" s="17" t="str">
        <f ca="1">IF(OR(data!$BX413=K$1,data!$BY413=K$1),data!$BW413,"")</f>
        <v/>
      </c>
      <c r="M413" s="16" t="str">
        <f ca="1">IF(data!$BX413=N$1,data!$BW413,"")</f>
        <v/>
      </c>
      <c r="N413" s="16" t="str">
        <f ca="1">IF(data!$BY413=N$1,data!$BW413,"")</f>
        <v/>
      </c>
      <c r="O413" s="16" t="str">
        <f ca="1">IF(OR(data!$BX413=N$1,data!$BY413=N$1),data!$BW413,"")</f>
        <v/>
      </c>
      <c r="P413" s="17" t="str">
        <f ca="1">IF(data!$BX413=Q$1,data!$BW413,"")</f>
        <v/>
      </c>
      <c r="Q413" s="17" t="str">
        <f ca="1">IF(data!$BY413=Q$1,data!$BW413,"")</f>
        <v/>
      </c>
      <c r="R413" s="17" t="str">
        <f ca="1">IF(OR(data!$BX413=Q$1,data!$BY413=Q$1),data!$BW413,"")</f>
        <v/>
      </c>
      <c r="S413" s="16" t="str">
        <f ca="1">IF(data!$BX413=T$1,data!$BW413,"")</f>
        <v/>
      </c>
      <c r="T413" s="16" t="str">
        <f ca="1">IF(data!$BY413=T$1,data!$BW413,"")</f>
        <v/>
      </c>
      <c r="U413" s="16" t="str">
        <f ca="1">IF(OR(data!$BX413=T$1,data!$BY413=T$1),data!$BW413,"")</f>
        <v/>
      </c>
      <c r="V413" s="17" t="str">
        <f ca="1">IF(data!$BX413=W$1,data!$BW413,"")</f>
        <v/>
      </c>
      <c r="W413" s="17" t="str">
        <f ca="1">IF(data!$BY413=W$1,data!$BW413,"")</f>
        <v/>
      </c>
      <c r="X413" s="17" t="str">
        <f ca="1">IF(OR(data!$BX413=W$1,data!$BY413=W$1),data!$BW413,"")</f>
        <v/>
      </c>
      <c r="Y413" s="16" t="str">
        <f ca="1">IF(data!$BX413=Z$1,data!$BW413,"")</f>
        <v/>
      </c>
      <c r="Z413" s="16" t="str">
        <f ca="1">IF(data!$BY413=Z$1,data!$BW413,"")</f>
        <v/>
      </c>
      <c r="AA413" s="16" t="str">
        <f ca="1">IF(OR(data!$BX413=Z$1,data!$BY413=Z$1),data!$BW413,"")</f>
        <v/>
      </c>
      <c r="AB413" s="17" t="str">
        <f ca="1">IF(data!$BX413=AC$1,data!$BW413,"")</f>
        <v/>
      </c>
      <c r="AC413" s="17" t="str">
        <f ca="1">IF(data!$BY413=AC$1,data!$BW413,"")</f>
        <v/>
      </c>
      <c r="AD413" s="17" t="str">
        <f ca="1">IF(OR(data!$BX413=AC$1,data!$BY413=AC$1),data!$BW413,"")</f>
        <v/>
      </c>
      <c r="AE413" s="16" t="str">
        <f ca="1">IF(data!$BX413=AF$1,data!$BW413,"")</f>
        <v/>
      </c>
      <c r="AF413" s="16" t="str">
        <f ca="1">IF(data!$BY413=AF$1,data!$BW413,"")</f>
        <v/>
      </c>
      <c r="AG413" s="16" t="str">
        <f ca="1">IF(OR(data!$BX413=AF$1,data!$BY413=AF$1),data!$BW413,"")</f>
        <v/>
      </c>
      <c r="AH413" s="17" t="str">
        <f ca="1">IF(data!$BX413=AI$1,data!$BW413,"")</f>
        <v/>
      </c>
      <c r="AI413" s="17" t="str">
        <f ca="1">IF(data!$BY413=AI$1,data!$BW413,"")</f>
        <v/>
      </c>
      <c r="AJ413" s="17" t="str">
        <f ca="1">IF(OR(data!$BX413=AI$1,data!$BY413=AI$1),data!$BW413,"")</f>
        <v/>
      </c>
      <c r="AK413" s="16" t="str">
        <f ca="1">IF(data!$BX413=AL$1,data!$BW413,"")</f>
        <v/>
      </c>
      <c r="AL413" s="16" t="str">
        <f ca="1">IF(data!$BY413=AL$1,data!$BW413,"")</f>
        <v/>
      </c>
      <c r="AM413" s="16" t="str">
        <f ca="1">IF(OR(data!$BX413=AL$1,data!$BY413=AL$1),data!$BW413,"")</f>
        <v/>
      </c>
      <c r="AN413" s="17" t="str">
        <f ca="1">IF(data!$BX413=AO$1,data!$BW413,"")</f>
        <v/>
      </c>
      <c r="AO413" s="17" t="str">
        <f ca="1">IF(data!$BY413=AO$1,data!$BW413,"")</f>
        <v/>
      </c>
      <c r="AP413" s="17" t="str">
        <f ca="1">IF(OR(data!$BX413=AO$1,data!$BY413=AO$1),data!$BW413,"")</f>
        <v/>
      </c>
      <c r="AQ413" s="16" t="str">
        <f ca="1">IF(data!$BX413=AR$1,data!$BW413,"")</f>
        <v/>
      </c>
      <c r="AR413" s="16" t="str">
        <f ca="1">IF(data!$BY413=AR$1,data!$BW413,"")</f>
        <v/>
      </c>
      <c r="AS413" s="16" t="str">
        <f ca="1">IF(OR(data!$BX413=AR$1,data!$BY413=AR$1),data!$BW413,"")</f>
        <v/>
      </c>
      <c r="AT413" s="17" t="str">
        <f ca="1">IF(data!$BX413=AU$1,data!$BW413,"")</f>
        <v/>
      </c>
      <c r="AU413" s="17" t="str">
        <f ca="1">IF(data!$BY413=AU$1,data!$BW413,"")</f>
        <v/>
      </c>
      <c r="AV413" s="17" t="str">
        <f ca="1">IF(OR(data!$BX413=AU$1,data!$BY413=AU$1),data!$BW413,"")</f>
        <v/>
      </c>
      <c r="AW413" s="16" t="str">
        <f ca="1">IF(data!$BX413=AX$1,data!$BW413,"")</f>
        <v/>
      </c>
      <c r="AX413" s="16" t="str">
        <f ca="1">IF(data!$BY413=AX$1,data!$BW413,"")</f>
        <v/>
      </c>
      <c r="AY413" s="16" t="str">
        <f ca="1">IF(OR(data!$BX413=AX$1,data!$BY413=AX$1),data!$BW413,"")</f>
        <v/>
      </c>
      <c r="AZ413" s="17" t="str">
        <f ca="1">IF(data!$BX413=BA$1,data!$BW413,"")</f>
        <v/>
      </c>
      <c r="BA413" s="17" t="str">
        <f ca="1">IF(data!$BY413=BA$1,data!$BW413,"")</f>
        <v/>
      </c>
      <c r="BB413" s="17" t="str">
        <f ca="1">IF(OR(data!$BX413=BA$1,data!$BY413=BA$1),data!$BW413,"")</f>
        <v/>
      </c>
      <c r="BC413" s="16" t="str">
        <f ca="1">IF(data!$BX413=BD$1,data!$BW413,"")</f>
        <v/>
      </c>
      <c r="BD413" s="16" t="str">
        <f ca="1">IF(data!$BY413=BD$1,data!$BW413,"")</f>
        <v/>
      </c>
      <c r="BE413" s="16" t="str">
        <f ca="1">IF(OR(data!$BX413=BD$1,data!$BY413=BD$1),data!$BW413,"")</f>
        <v/>
      </c>
      <c r="BF413" s="17" t="str">
        <f ca="1">IF(data!$BX413=BG$1,data!$BW413,"")</f>
        <v/>
      </c>
      <c r="BG413" s="17" t="str">
        <f ca="1">IF(data!$BY413=BG$1,data!$BW413,"")</f>
        <v/>
      </c>
      <c r="BH413" s="17" t="str">
        <f ca="1">IF(OR(data!$BX413=BG$1,data!$BY413=BG$1),data!$BW413,"")</f>
        <v/>
      </c>
      <c r="BI413" s="16" t="str">
        <f ca="1">IF(data!$BX413=BJ$1,data!$BW413,"")</f>
        <v/>
      </c>
      <c r="BJ413" s="16" t="str">
        <f ca="1">IF(data!$BY413=BJ$1,data!$BW413,"")</f>
        <v/>
      </c>
      <c r="BK413" s="16" t="str">
        <f ca="1">IF(OR(data!$BX413=BJ$1,data!$BY413=BJ$1),data!$BW413,"")</f>
        <v/>
      </c>
      <c r="BL413" s="17" t="str">
        <f ca="1">IF(data!$BX413=BM$1,data!$BW413,"")</f>
        <v/>
      </c>
      <c r="BM413" s="17" t="str">
        <f ca="1">IF(data!$BY413=BM$1,data!$BW413,"")</f>
        <v/>
      </c>
      <c r="BN413" s="17" t="str">
        <f ca="1">IF(OR(data!$BX413=BM$1,data!$BY413=BM$1),data!$BW413,"")</f>
        <v/>
      </c>
      <c r="BO413" s="16" t="str">
        <f ca="1">IF(data!$BX413=BP$1,data!$BW413,"")</f>
        <v/>
      </c>
      <c r="BP413" s="16" t="str">
        <f ca="1">IF(data!$BY413=BP$1,data!$BW413,"")</f>
        <v/>
      </c>
      <c r="BQ413" s="16" t="str">
        <f ca="1">IF(OR(data!$BX413=BP$1,data!$BY413=BP$1),data!$BW413,"")</f>
        <v/>
      </c>
      <c r="BR413" s="17" t="str">
        <f ca="1">IF(data!$BX413=BS$1,data!$BW413,"")</f>
        <v/>
      </c>
      <c r="BS413" s="17" t="str">
        <f ca="1">IF(data!$BY413=BS$1,data!$BW413,"")</f>
        <v/>
      </c>
      <c r="BT413" s="17" t="str">
        <f ca="1">IF(OR(data!$BX413=BS$1,data!$BY413=BS$1),data!$BW413,"")</f>
        <v/>
      </c>
    </row>
    <row r="414" spans="1:72" s="11" customFormat="1" x14ac:dyDescent="0.25">
      <c r="A414" s="16" t="str">
        <f ca="1">IF(data!$BX414=B$1,data!$BW414,"")</f>
        <v/>
      </c>
      <c r="B414" s="16" t="str">
        <f ca="1">IF(data!$BY414=B$1,data!$BW414,"")</f>
        <v/>
      </c>
      <c r="C414" s="16" t="str">
        <f ca="1">IF(OR(data!$BX414=B$1,data!$BY414=B$1),data!$BW414,"")</f>
        <v/>
      </c>
      <c r="D414" s="17" t="str">
        <f ca="1">IF(data!$BX414=E$1,data!$BW414,"")</f>
        <v/>
      </c>
      <c r="E414" s="17" t="str">
        <f ca="1">IF(data!$BY414=E$1,data!$BW414,"")</f>
        <v/>
      </c>
      <c r="F414" s="17" t="str">
        <f ca="1">IF(OR(data!$BX414=E$1,data!$BY414=E$1),data!$BW414,"")</f>
        <v/>
      </c>
      <c r="G414" s="16" t="str">
        <f ca="1">IF(data!$BX414=H$1,data!$BW414,"")</f>
        <v/>
      </c>
      <c r="H414" s="16" t="str">
        <f ca="1">IF(data!$BY414=H$1,data!$BW414,"")</f>
        <v/>
      </c>
      <c r="I414" s="16" t="str">
        <f ca="1">IF(OR(data!$BX414=H$1,data!$BY414=H$1),data!$BW414,"")</f>
        <v/>
      </c>
      <c r="J414" s="17" t="str">
        <f ca="1">IF(data!$BX414=K$1,data!$BW414,"")</f>
        <v/>
      </c>
      <c r="K414" s="17" t="str">
        <f ca="1">IF(data!$BY414=K$1,data!$BW414,"")</f>
        <v/>
      </c>
      <c r="L414" s="17" t="str">
        <f ca="1">IF(OR(data!$BX414=K$1,data!$BY414=K$1),data!$BW414,"")</f>
        <v/>
      </c>
      <c r="M414" s="16" t="str">
        <f ca="1">IF(data!$BX414=N$1,data!$BW414,"")</f>
        <v/>
      </c>
      <c r="N414" s="16" t="str">
        <f ca="1">IF(data!$BY414=N$1,data!$BW414,"")</f>
        <v/>
      </c>
      <c r="O414" s="16" t="str">
        <f ca="1">IF(OR(data!$BX414=N$1,data!$BY414=N$1),data!$BW414,"")</f>
        <v/>
      </c>
      <c r="P414" s="17" t="str">
        <f ca="1">IF(data!$BX414=Q$1,data!$BW414,"")</f>
        <v/>
      </c>
      <c r="Q414" s="17" t="str">
        <f ca="1">IF(data!$BY414=Q$1,data!$BW414,"")</f>
        <v/>
      </c>
      <c r="R414" s="17" t="str">
        <f ca="1">IF(OR(data!$BX414=Q$1,data!$BY414=Q$1),data!$BW414,"")</f>
        <v/>
      </c>
      <c r="S414" s="16" t="str">
        <f ca="1">IF(data!$BX414=T$1,data!$BW414,"")</f>
        <v/>
      </c>
      <c r="T414" s="16" t="str">
        <f ca="1">IF(data!$BY414=T$1,data!$BW414,"")</f>
        <v/>
      </c>
      <c r="U414" s="16" t="str">
        <f ca="1">IF(OR(data!$BX414=T$1,data!$BY414=T$1),data!$BW414,"")</f>
        <v/>
      </c>
      <c r="V414" s="17" t="str">
        <f ca="1">IF(data!$BX414=W$1,data!$BW414,"")</f>
        <v/>
      </c>
      <c r="W414" s="17" t="str">
        <f ca="1">IF(data!$BY414=W$1,data!$BW414,"")</f>
        <v/>
      </c>
      <c r="X414" s="17" t="str">
        <f ca="1">IF(OR(data!$BX414=W$1,data!$BY414=W$1),data!$BW414,"")</f>
        <v/>
      </c>
      <c r="Y414" s="16" t="str">
        <f ca="1">IF(data!$BX414=Z$1,data!$BW414,"")</f>
        <v/>
      </c>
      <c r="Z414" s="16" t="str">
        <f ca="1">IF(data!$BY414=Z$1,data!$BW414,"")</f>
        <v/>
      </c>
      <c r="AA414" s="16" t="str">
        <f ca="1">IF(OR(data!$BX414=Z$1,data!$BY414=Z$1),data!$BW414,"")</f>
        <v/>
      </c>
      <c r="AB414" s="17" t="str">
        <f ca="1">IF(data!$BX414=AC$1,data!$BW414,"")</f>
        <v/>
      </c>
      <c r="AC414" s="17" t="str">
        <f ca="1">IF(data!$BY414=AC$1,data!$BW414,"")</f>
        <v/>
      </c>
      <c r="AD414" s="17" t="str">
        <f ca="1">IF(OR(data!$BX414=AC$1,data!$BY414=AC$1),data!$BW414,"")</f>
        <v/>
      </c>
      <c r="AE414" s="16" t="str">
        <f ca="1">IF(data!$BX414=AF$1,data!$BW414,"")</f>
        <v/>
      </c>
      <c r="AF414" s="16" t="str">
        <f ca="1">IF(data!$BY414=AF$1,data!$BW414,"")</f>
        <v/>
      </c>
      <c r="AG414" s="16" t="str">
        <f ca="1">IF(OR(data!$BX414=AF$1,data!$BY414=AF$1),data!$BW414,"")</f>
        <v/>
      </c>
      <c r="AH414" s="17" t="str">
        <f ca="1">IF(data!$BX414=AI$1,data!$BW414,"")</f>
        <v/>
      </c>
      <c r="AI414" s="17" t="str">
        <f ca="1">IF(data!$BY414=AI$1,data!$BW414,"")</f>
        <v/>
      </c>
      <c r="AJ414" s="17" t="str">
        <f ca="1">IF(OR(data!$BX414=AI$1,data!$BY414=AI$1),data!$BW414,"")</f>
        <v/>
      </c>
      <c r="AK414" s="16" t="str">
        <f ca="1">IF(data!$BX414=AL$1,data!$BW414,"")</f>
        <v/>
      </c>
      <c r="AL414" s="16" t="str">
        <f ca="1">IF(data!$BY414=AL$1,data!$BW414,"")</f>
        <v/>
      </c>
      <c r="AM414" s="16" t="str">
        <f ca="1">IF(OR(data!$BX414=AL$1,data!$BY414=AL$1),data!$BW414,"")</f>
        <v/>
      </c>
      <c r="AN414" s="17" t="str">
        <f ca="1">IF(data!$BX414=AO$1,data!$BW414,"")</f>
        <v/>
      </c>
      <c r="AO414" s="17" t="str">
        <f ca="1">IF(data!$BY414=AO$1,data!$BW414,"")</f>
        <v/>
      </c>
      <c r="AP414" s="17" t="str">
        <f ca="1">IF(OR(data!$BX414=AO$1,data!$BY414=AO$1),data!$BW414,"")</f>
        <v/>
      </c>
      <c r="AQ414" s="16" t="str">
        <f ca="1">IF(data!$BX414=AR$1,data!$BW414,"")</f>
        <v/>
      </c>
      <c r="AR414" s="16" t="str">
        <f ca="1">IF(data!$BY414=AR$1,data!$BW414,"")</f>
        <v/>
      </c>
      <c r="AS414" s="16" t="str">
        <f ca="1">IF(OR(data!$BX414=AR$1,data!$BY414=AR$1),data!$BW414,"")</f>
        <v/>
      </c>
      <c r="AT414" s="17" t="str">
        <f ca="1">IF(data!$BX414=AU$1,data!$BW414,"")</f>
        <v/>
      </c>
      <c r="AU414" s="17" t="str">
        <f ca="1">IF(data!$BY414=AU$1,data!$BW414,"")</f>
        <v/>
      </c>
      <c r="AV414" s="17" t="str">
        <f ca="1">IF(OR(data!$BX414=AU$1,data!$BY414=AU$1),data!$BW414,"")</f>
        <v/>
      </c>
      <c r="AW414" s="16" t="str">
        <f ca="1">IF(data!$BX414=AX$1,data!$BW414,"")</f>
        <v/>
      </c>
      <c r="AX414" s="16" t="str">
        <f ca="1">IF(data!$BY414=AX$1,data!$BW414,"")</f>
        <v/>
      </c>
      <c r="AY414" s="16" t="str">
        <f ca="1">IF(OR(data!$BX414=AX$1,data!$BY414=AX$1),data!$BW414,"")</f>
        <v/>
      </c>
      <c r="AZ414" s="17" t="str">
        <f ca="1">IF(data!$BX414=BA$1,data!$BW414,"")</f>
        <v/>
      </c>
      <c r="BA414" s="17" t="str">
        <f ca="1">IF(data!$BY414=BA$1,data!$BW414,"")</f>
        <v/>
      </c>
      <c r="BB414" s="17" t="str">
        <f ca="1">IF(OR(data!$BX414=BA$1,data!$BY414=BA$1),data!$BW414,"")</f>
        <v/>
      </c>
      <c r="BC414" s="16" t="str">
        <f ca="1">IF(data!$BX414=BD$1,data!$BW414,"")</f>
        <v/>
      </c>
      <c r="BD414" s="16" t="str">
        <f ca="1">IF(data!$BY414=BD$1,data!$BW414,"")</f>
        <v/>
      </c>
      <c r="BE414" s="16" t="str">
        <f ca="1">IF(OR(data!$BX414=BD$1,data!$BY414=BD$1),data!$BW414,"")</f>
        <v/>
      </c>
      <c r="BF414" s="17" t="str">
        <f ca="1">IF(data!$BX414=BG$1,data!$BW414,"")</f>
        <v/>
      </c>
      <c r="BG414" s="17" t="str">
        <f ca="1">IF(data!$BY414=BG$1,data!$BW414,"")</f>
        <v/>
      </c>
      <c r="BH414" s="17" t="str">
        <f ca="1">IF(OR(data!$BX414=BG$1,data!$BY414=BG$1),data!$BW414,"")</f>
        <v/>
      </c>
      <c r="BI414" s="16" t="str">
        <f ca="1">IF(data!$BX414=BJ$1,data!$BW414,"")</f>
        <v/>
      </c>
      <c r="BJ414" s="16" t="str">
        <f ca="1">IF(data!$BY414=BJ$1,data!$BW414,"")</f>
        <v/>
      </c>
      <c r="BK414" s="16" t="str">
        <f ca="1">IF(OR(data!$BX414=BJ$1,data!$BY414=BJ$1),data!$BW414,"")</f>
        <v/>
      </c>
      <c r="BL414" s="17" t="str">
        <f ca="1">IF(data!$BX414=BM$1,data!$BW414,"")</f>
        <v/>
      </c>
      <c r="BM414" s="17" t="str">
        <f ca="1">IF(data!$BY414=BM$1,data!$BW414,"")</f>
        <v/>
      </c>
      <c r="BN414" s="17" t="str">
        <f ca="1">IF(OR(data!$BX414=BM$1,data!$BY414=BM$1),data!$BW414,"")</f>
        <v/>
      </c>
      <c r="BO414" s="16" t="str">
        <f ca="1">IF(data!$BX414=BP$1,data!$BW414,"")</f>
        <v/>
      </c>
      <c r="BP414" s="16" t="str">
        <f ca="1">IF(data!$BY414=BP$1,data!$BW414,"")</f>
        <v/>
      </c>
      <c r="BQ414" s="16" t="str">
        <f ca="1">IF(OR(data!$BX414=BP$1,data!$BY414=BP$1),data!$BW414,"")</f>
        <v/>
      </c>
      <c r="BR414" s="17" t="str">
        <f ca="1">IF(data!$BX414=BS$1,data!$BW414,"")</f>
        <v/>
      </c>
      <c r="BS414" s="17" t="str">
        <f ca="1">IF(data!$BY414=BS$1,data!$BW414,"")</f>
        <v/>
      </c>
      <c r="BT414" s="17" t="str">
        <f ca="1">IF(OR(data!$BX414=BS$1,data!$BY414=BS$1),data!$BW414,"")</f>
        <v/>
      </c>
    </row>
    <row r="415" spans="1:72" s="11" customFormat="1" x14ac:dyDescent="0.25">
      <c r="A415" s="16" t="str">
        <f ca="1">IF(data!$BX415=B$1,data!$BW415,"")</f>
        <v/>
      </c>
      <c r="B415" s="16" t="str">
        <f ca="1">IF(data!$BY415=B$1,data!$BW415,"")</f>
        <v/>
      </c>
      <c r="C415" s="16" t="str">
        <f ca="1">IF(OR(data!$BX415=B$1,data!$BY415=B$1),data!$BW415,"")</f>
        <v/>
      </c>
      <c r="D415" s="17" t="str">
        <f ca="1">IF(data!$BX415=E$1,data!$BW415,"")</f>
        <v/>
      </c>
      <c r="E415" s="17" t="str">
        <f ca="1">IF(data!$BY415=E$1,data!$BW415,"")</f>
        <v/>
      </c>
      <c r="F415" s="17" t="str">
        <f ca="1">IF(OR(data!$BX415=E$1,data!$BY415=E$1),data!$BW415,"")</f>
        <v/>
      </c>
      <c r="G415" s="16" t="str">
        <f ca="1">IF(data!$BX415=H$1,data!$BW415,"")</f>
        <v/>
      </c>
      <c r="H415" s="16" t="str">
        <f ca="1">IF(data!$BY415=H$1,data!$BW415,"")</f>
        <v/>
      </c>
      <c r="I415" s="16" t="str">
        <f ca="1">IF(OR(data!$BX415=H$1,data!$BY415=H$1),data!$BW415,"")</f>
        <v/>
      </c>
      <c r="J415" s="17" t="str">
        <f ca="1">IF(data!$BX415=K$1,data!$BW415,"")</f>
        <v/>
      </c>
      <c r="K415" s="17" t="str">
        <f ca="1">IF(data!$BY415=K$1,data!$BW415,"")</f>
        <v/>
      </c>
      <c r="L415" s="17" t="str">
        <f ca="1">IF(OR(data!$BX415=K$1,data!$BY415=K$1),data!$BW415,"")</f>
        <v/>
      </c>
      <c r="M415" s="16" t="str">
        <f ca="1">IF(data!$BX415=N$1,data!$BW415,"")</f>
        <v/>
      </c>
      <c r="N415" s="16" t="str">
        <f ca="1">IF(data!$BY415=N$1,data!$BW415,"")</f>
        <v/>
      </c>
      <c r="O415" s="16" t="str">
        <f ca="1">IF(OR(data!$BX415=N$1,data!$BY415=N$1),data!$BW415,"")</f>
        <v/>
      </c>
      <c r="P415" s="17" t="str">
        <f ca="1">IF(data!$BX415=Q$1,data!$BW415,"")</f>
        <v/>
      </c>
      <c r="Q415" s="17" t="str">
        <f ca="1">IF(data!$BY415=Q$1,data!$BW415,"")</f>
        <v/>
      </c>
      <c r="R415" s="17" t="str">
        <f ca="1">IF(OR(data!$BX415=Q$1,data!$BY415=Q$1),data!$BW415,"")</f>
        <v/>
      </c>
      <c r="S415" s="16" t="str">
        <f ca="1">IF(data!$BX415=T$1,data!$BW415,"")</f>
        <v/>
      </c>
      <c r="T415" s="16" t="str">
        <f ca="1">IF(data!$BY415=T$1,data!$BW415,"")</f>
        <v/>
      </c>
      <c r="U415" s="16" t="str">
        <f ca="1">IF(OR(data!$BX415=T$1,data!$BY415=T$1),data!$BW415,"")</f>
        <v/>
      </c>
      <c r="V415" s="17" t="str">
        <f ca="1">IF(data!$BX415=W$1,data!$BW415,"")</f>
        <v/>
      </c>
      <c r="W415" s="17" t="str">
        <f ca="1">IF(data!$BY415=W$1,data!$BW415,"")</f>
        <v/>
      </c>
      <c r="X415" s="17" t="str">
        <f ca="1">IF(OR(data!$BX415=W$1,data!$BY415=W$1),data!$BW415,"")</f>
        <v/>
      </c>
      <c r="Y415" s="16" t="str">
        <f ca="1">IF(data!$BX415=Z$1,data!$BW415,"")</f>
        <v/>
      </c>
      <c r="Z415" s="16" t="str">
        <f ca="1">IF(data!$BY415=Z$1,data!$BW415,"")</f>
        <v/>
      </c>
      <c r="AA415" s="16" t="str">
        <f ca="1">IF(OR(data!$BX415=Z$1,data!$BY415=Z$1),data!$BW415,"")</f>
        <v/>
      </c>
      <c r="AB415" s="17" t="str">
        <f ca="1">IF(data!$BX415=AC$1,data!$BW415,"")</f>
        <v/>
      </c>
      <c r="AC415" s="17" t="str">
        <f ca="1">IF(data!$BY415=AC$1,data!$BW415,"")</f>
        <v/>
      </c>
      <c r="AD415" s="17" t="str">
        <f ca="1">IF(OR(data!$BX415=AC$1,data!$BY415=AC$1),data!$BW415,"")</f>
        <v/>
      </c>
      <c r="AE415" s="16" t="str">
        <f ca="1">IF(data!$BX415=AF$1,data!$BW415,"")</f>
        <v/>
      </c>
      <c r="AF415" s="16" t="str">
        <f ca="1">IF(data!$BY415=AF$1,data!$BW415,"")</f>
        <v/>
      </c>
      <c r="AG415" s="16" t="str">
        <f ca="1">IF(OR(data!$BX415=AF$1,data!$BY415=AF$1),data!$BW415,"")</f>
        <v/>
      </c>
      <c r="AH415" s="17" t="str">
        <f ca="1">IF(data!$BX415=AI$1,data!$BW415,"")</f>
        <v/>
      </c>
      <c r="AI415" s="17" t="str">
        <f ca="1">IF(data!$BY415=AI$1,data!$BW415,"")</f>
        <v/>
      </c>
      <c r="AJ415" s="17" t="str">
        <f ca="1">IF(OR(data!$BX415=AI$1,data!$BY415=AI$1),data!$BW415,"")</f>
        <v/>
      </c>
      <c r="AK415" s="16" t="str">
        <f ca="1">IF(data!$BX415=AL$1,data!$BW415,"")</f>
        <v/>
      </c>
      <c r="AL415" s="16" t="str">
        <f ca="1">IF(data!$BY415=AL$1,data!$BW415,"")</f>
        <v/>
      </c>
      <c r="AM415" s="16" t="str">
        <f ca="1">IF(OR(data!$BX415=AL$1,data!$BY415=AL$1),data!$BW415,"")</f>
        <v/>
      </c>
      <c r="AN415" s="17" t="str">
        <f ca="1">IF(data!$BX415=AO$1,data!$BW415,"")</f>
        <v/>
      </c>
      <c r="AO415" s="17" t="str">
        <f ca="1">IF(data!$BY415=AO$1,data!$BW415,"")</f>
        <v/>
      </c>
      <c r="AP415" s="17" t="str">
        <f ca="1">IF(OR(data!$BX415=AO$1,data!$BY415=AO$1),data!$BW415,"")</f>
        <v/>
      </c>
      <c r="AQ415" s="16" t="str">
        <f ca="1">IF(data!$BX415=AR$1,data!$BW415,"")</f>
        <v/>
      </c>
      <c r="AR415" s="16" t="str">
        <f ca="1">IF(data!$BY415=AR$1,data!$BW415,"")</f>
        <v/>
      </c>
      <c r="AS415" s="16" t="str">
        <f ca="1">IF(OR(data!$BX415=AR$1,data!$BY415=AR$1),data!$BW415,"")</f>
        <v/>
      </c>
      <c r="AT415" s="17" t="str">
        <f ca="1">IF(data!$BX415=AU$1,data!$BW415,"")</f>
        <v/>
      </c>
      <c r="AU415" s="17" t="str">
        <f ca="1">IF(data!$BY415=AU$1,data!$BW415,"")</f>
        <v/>
      </c>
      <c r="AV415" s="17" t="str">
        <f ca="1">IF(OR(data!$BX415=AU$1,data!$BY415=AU$1),data!$BW415,"")</f>
        <v/>
      </c>
      <c r="AW415" s="16" t="str">
        <f ca="1">IF(data!$BX415=AX$1,data!$BW415,"")</f>
        <v/>
      </c>
      <c r="AX415" s="16" t="str">
        <f ca="1">IF(data!$BY415=AX$1,data!$BW415,"")</f>
        <v/>
      </c>
      <c r="AY415" s="16" t="str">
        <f ca="1">IF(OR(data!$BX415=AX$1,data!$BY415=AX$1),data!$BW415,"")</f>
        <v/>
      </c>
      <c r="AZ415" s="17" t="str">
        <f ca="1">IF(data!$BX415=BA$1,data!$BW415,"")</f>
        <v/>
      </c>
      <c r="BA415" s="17" t="str">
        <f ca="1">IF(data!$BY415=BA$1,data!$BW415,"")</f>
        <v/>
      </c>
      <c r="BB415" s="17" t="str">
        <f ca="1">IF(OR(data!$BX415=BA$1,data!$BY415=BA$1),data!$BW415,"")</f>
        <v/>
      </c>
      <c r="BC415" s="16" t="str">
        <f ca="1">IF(data!$BX415=BD$1,data!$BW415,"")</f>
        <v/>
      </c>
      <c r="BD415" s="16" t="str">
        <f ca="1">IF(data!$BY415=BD$1,data!$BW415,"")</f>
        <v/>
      </c>
      <c r="BE415" s="16" t="str">
        <f ca="1">IF(OR(data!$BX415=BD$1,data!$BY415=BD$1),data!$BW415,"")</f>
        <v/>
      </c>
      <c r="BF415" s="17" t="str">
        <f ca="1">IF(data!$BX415=BG$1,data!$BW415,"")</f>
        <v/>
      </c>
      <c r="BG415" s="17" t="str">
        <f ca="1">IF(data!$BY415=BG$1,data!$BW415,"")</f>
        <v/>
      </c>
      <c r="BH415" s="17" t="str">
        <f ca="1">IF(OR(data!$BX415=BG$1,data!$BY415=BG$1),data!$BW415,"")</f>
        <v/>
      </c>
      <c r="BI415" s="16" t="str">
        <f ca="1">IF(data!$BX415=BJ$1,data!$BW415,"")</f>
        <v/>
      </c>
      <c r="BJ415" s="16" t="str">
        <f ca="1">IF(data!$BY415=BJ$1,data!$BW415,"")</f>
        <v/>
      </c>
      <c r="BK415" s="16" t="str">
        <f ca="1">IF(OR(data!$BX415=BJ$1,data!$BY415=BJ$1),data!$BW415,"")</f>
        <v/>
      </c>
      <c r="BL415" s="17" t="str">
        <f ca="1">IF(data!$BX415=BM$1,data!$BW415,"")</f>
        <v/>
      </c>
      <c r="BM415" s="17" t="str">
        <f ca="1">IF(data!$BY415=BM$1,data!$BW415,"")</f>
        <v/>
      </c>
      <c r="BN415" s="17" t="str">
        <f ca="1">IF(OR(data!$BX415=BM$1,data!$BY415=BM$1),data!$BW415,"")</f>
        <v/>
      </c>
      <c r="BO415" s="16" t="str">
        <f ca="1">IF(data!$BX415=BP$1,data!$BW415,"")</f>
        <v/>
      </c>
      <c r="BP415" s="16" t="str">
        <f ca="1">IF(data!$BY415=BP$1,data!$BW415,"")</f>
        <v/>
      </c>
      <c r="BQ415" s="16" t="str">
        <f ca="1">IF(OR(data!$BX415=BP$1,data!$BY415=BP$1),data!$BW415,"")</f>
        <v/>
      </c>
      <c r="BR415" s="17" t="str">
        <f ca="1">IF(data!$BX415=BS$1,data!$BW415,"")</f>
        <v/>
      </c>
      <c r="BS415" s="17" t="str">
        <f ca="1">IF(data!$BY415=BS$1,data!$BW415,"")</f>
        <v/>
      </c>
      <c r="BT415" s="17" t="str">
        <f ca="1">IF(OR(data!$BX415=BS$1,data!$BY415=BS$1),data!$BW415,"")</f>
        <v/>
      </c>
    </row>
    <row r="416" spans="1:72" s="11" customFormat="1" x14ac:dyDescent="0.25">
      <c r="A416" s="16" t="str">
        <f ca="1">IF(data!$BX416=B$1,data!$BW416,"")</f>
        <v/>
      </c>
      <c r="B416" s="16" t="str">
        <f ca="1">IF(data!$BY416=B$1,data!$BW416,"")</f>
        <v/>
      </c>
      <c r="C416" s="16" t="str">
        <f ca="1">IF(OR(data!$BX416=B$1,data!$BY416=B$1),data!$BW416,"")</f>
        <v/>
      </c>
      <c r="D416" s="17" t="str">
        <f ca="1">IF(data!$BX416=E$1,data!$BW416,"")</f>
        <v/>
      </c>
      <c r="E416" s="17" t="str">
        <f ca="1">IF(data!$BY416=E$1,data!$BW416,"")</f>
        <v/>
      </c>
      <c r="F416" s="17" t="str">
        <f ca="1">IF(OR(data!$BX416=E$1,data!$BY416=E$1),data!$BW416,"")</f>
        <v/>
      </c>
      <c r="G416" s="16" t="str">
        <f ca="1">IF(data!$BX416=H$1,data!$BW416,"")</f>
        <v/>
      </c>
      <c r="H416" s="16" t="str">
        <f ca="1">IF(data!$BY416=H$1,data!$BW416,"")</f>
        <v/>
      </c>
      <c r="I416" s="16" t="str">
        <f ca="1">IF(OR(data!$BX416=H$1,data!$BY416=H$1),data!$BW416,"")</f>
        <v/>
      </c>
      <c r="J416" s="17" t="str">
        <f ca="1">IF(data!$BX416=K$1,data!$BW416,"")</f>
        <v/>
      </c>
      <c r="K416" s="17" t="str">
        <f ca="1">IF(data!$BY416=K$1,data!$BW416,"")</f>
        <v/>
      </c>
      <c r="L416" s="17" t="str">
        <f ca="1">IF(OR(data!$BX416=K$1,data!$BY416=K$1),data!$BW416,"")</f>
        <v/>
      </c>
      <c r="M416" s="16" t="str">
        <f ca="1">IF(data!$BX416=N$1,data!$BW416,"")</f>
        <v/>
      </c>
      <c r="N416" s="16" t="str">
        <f ca="1">IF(data!$BY416=N$1,data!$BW416,"")</f>
        <v/>
      </c>
      <c r="O416" s="16" t="str">
        <f ca="1">IF(OR(data!$BX416=N$1,data!$BY416=N$1),data!$BW416,"")</f>
        <v/>
      </c>
      <c r="P416" s="17" t="str">
        <f ca="1">IF(data!$BX416=Q$1,data!$BW416,"")</f>
        <v/>
      </c>
      <c r="Q416" s="17" t="str">
        <f ca="1">IF(data!$BY416=Q$1,data!$BW416,"")</f>
        <v/>
      </c>
      <c r="R416" s="17" t="str">
        <f ca="1">IF(OR(data!$BX416=Q$1,data!$BY416=Q$1),data!$BW416,"")</f>
        <v/>
      </c>
      <c r="S416" s="16" t="str">
        <f ca="1">IF(data!$BX416=T$1,data!$BW416,"")</f>
        <v/>
      </c>
      <c r="T416" s="16" t="str">
        <f ca="1">IF(data!$BY416=T$1,data!$BW416,"")</f>
        <v/>
      </c>
      <c r="U416" s="16" t="str">
        <f ca="1">IF(OR(data!$BX416=T$1,data!$BY416=T$1),data!$BW416,"")</f>
        <v/>
      </c>
      <c r="V416" s="17" t="str">
        <f ca="1">IF(data!$BX416=W$1,data!$BW416,"")</f>
        <v/>
      </c>
      <c r="W416" s="17" t="str">
        <f ca="1">IF(data!$BY416=W$1,data!$BW416,"")</f>
        <v/>
      </c>
      <c r="X416" s="17" t="str">
        <f ca="1">IF(OR(data!$BX416=W$1,data!$BY416=W$1),data!$BW416,"")</f>
        <v/>
      </c>
      <c r="Y416" s="16" t="str">
        <f ca="1">IF(data!$BX416=Z$1,data!$BW416,"")</f>
        <v/>
      </c>
      <c r="Z416" s="16" t="str">
        <f ca="1">IF(data!$BY416=Z$1,data!$BW416,"")</f>
        <v/>
      </c>
      <c r="AA416" s="16" t="str">
        <f ca="1">IF(OR(data!$BX416=Z$1,data!$BY416=Z$1),data!$BW416,"")</f>
        <v/>
      </c>
      <c r="AB416" s="17" t="str">
        <f ca="1">IF(data!$BX416=AC$1,data!$BW416,"")</f>
        <v/>
      </c>
      <c r="AC416" s="17" t="str">
        <f ca="1">IF(data!$BY416=AC$1,data!$BW416,"")</f>
        <v/>
      </c>
      <c r="AD416" s="17" t="str">
        <f ca="1">IF(OR(data!$BX416=AC$1,data!$BY416=AC$1),data!$BW416,"")</f>
        <v/>
      </c>
      <c r="AE416" s="16" t="str">
        <f ca="1">IF(data!$BX416=AF$1,data!$BW416,"")</f>
        <v/>
      </c>
      <c r="AF416" s="16" t="str">
        <f ca="1">IF(data!$BY416=AF$1,data!$BW416,"")</f>
        <v/>
      </c>
      <c r="AG416" s="16" t="str">
        <f ca="1">IF(OR(data!$BX416=AF$1,data!$BY416=AF$1),data!$BW416,"")</f>
        <v/>
      </c>
      <c r="AH416" s="17" t="str">
        <f ca="1">IF(data!$BX416=AI$1,data!$BW416,"")</f>
        <v/>
      </c>
      <c r="AI416" s="17" t="str">
        <f ca="1">IF(data!$BY416=AI$1,data!$BW416,"")</f>
        <v/>
      </c>
      <c r="AJ416" s="17" t="str">
        <f ca="1">IF(OR(data!$BX416=AI$1,data!$BY416=AI$1),data!$BW416,"")</f>
        <v/>
      </c>
      <c r="AK416" s="16" t="str">
        <f ca="1">IF(data!$BX416=AL$1,data!$BW416,"")</f>
        <v/>
      </c>
      <c r="AL416" s="16" t="str">
        <f ca="1">IF(data!$BY416=AL$1,data!$BW416,"")</f>
        <v/>
      </c>
      <c r="AM416" s="16" t="str">
        <f ca="1">IF(OR(data!$BX416=AL$1,data!$BY416=AL$1),data!$BW416,"")</f>
        <v/>
      </c>
      <c r="AN416" s="17" t="str">
        <f ca="1">IF(data!$BX416=AO$1,data!$BW416,"")</f>
        <v/>
      </c>
      <c r="AO416" s="17" t="str">
        <f ca="1">IF(data!$BY416=AO$1,data!$BW416,"")</f>
        <v/>
      </c>
      <c r="AP416" s="17" t="str">
        <f ca="1">IF(OR(data!$BX416=AO$1,data!$BY416=AO$1),data!$BW416,"")</f>
        <v/>
      </c>
      <c r="AQ416" s="16" t="str">
        <f ca="1">IF(data!$BX416=AR$1,data!$BW416,"")</f>
        <v/>
      </c>
      <c r="AR416" s="16" t="str">
        <f ca="1">IF(data!$BY416=AR$1,data!$BW416,"")</f>
        <v/>
      </c>
      <c r="AS416" s="16" t="str">
        <f ca="1">IF(OR(data!$BX416=AR$1,data!$BY416=AR$1),data!$BW416,"")</f>
        <v/>
      </c>
      <c r="AT416" s="17" t="str">
        <f ca="1">IF(data!$BX416=AU$1,data!$BW416,"")</f>
        <v/>
      </c>
      <c r="AU416" s="17" t="str">
        <f ca="1">IF(data!$BY416=AU$1,data!$BW416,"")</f>
        <v/>
      </c>
      <c r="AV416" s="17" t="str">
        <f ca="1">IF(OR(data!$BX416=AU$1,data!$BY416=AU$1),data!$BW416,"")</f>
        <v/>
      </c>
      <c r="AW416" s="16" t="str">
        <f ca="1">IF(data!$BX416=AX$1,data!$BW416,"")</f>
        <v/>
      </c>
      <c r="AX416" s="16" t="str">
        <f ca="1">IF(data!$BY416=AX$1,data!$BW416,"")</f>
        <v/>
      </c>
      <c r="AY416" s="16" t="str">
        <f ca="1">IF(OR(data!$BX416=AX$1,data!$BY416=AX$1),data!$BW416,"")</f>
        <v/>
      </c>
      <c r="AZ416" s="17" t="str">
        <f ca="1">IF(data!$BX416=BA$1,data!$BW416,"")</f>
        <v/>
      </c>
      <c r="BA416" s="17" t="str">
        <f ca="1">IF(data!$BY416=BA$1,data!$BW416,"")</f>
        <v/>
      </c>
      <c r="BB416" s="17" t="str">
        <f ca="1">IF(OR(data!$BX416=BA$1,data!$BY416=BA$1),data!$BW416,"")</f>
        <v/>
      </c>
      <c r="BC416" s="16" t="str">
        <f ca="1">IF(data!$BX416=BD$1,data!$BW416,"")</f>
        <v/>
      </c>
      <c r="BD416" s="16" t="str">
        <f ca="1">IF(data!$BY416=BD$1,data!$BW416,"")</f>
        <v/>
      </c>
      <c r="BE416" s="16" t="str">
        <f ca="1">IF(OR(data!$BX416=BD$1,data!$BY416=BD$1),data!$BW416,"")</f>
        <v/>
      </c>
      <c r="BF416" s="17" t="str">
        <f ca="1">IF(data!$BX416=BG$1,data!$BW416,"")</f>
        <v/>
      </c>
      <c r="BG416" s="17" t="str">
        <f ca="1">IF(data!$BY416=BG$1,data!$BW416,"")</f>
        <v/>
      </c>
      <c r="BH416" s="17" t="str">
        <f ca="1">IF(OR(data!$BX416=BG$1,data!$BY416=BG$1),data!$BW416,"")</f>
        <v/>
      </c>
      <c r="BI416" s="16" t="str">
        <f ca="1">IF(data!$BX416=BJ$1,data!$BW416,"")</f>
        <v/>
      </c>
      <c r="BJ416" s="16" t="str">
        <f ca="1">IF(data!$BY416=BJ$1,data!$BW416,"")</f>
        <v/>
      </c>
      <c r="BK416" s="16" t="str">
        <f ca="1">IF(OR(data!$BX416=BJ$1,data!$BY416=BJ$1),data!$BW416,"")</f>
        <v/>
      </c>
      <c r="BL416" s="17" t="str">
        <f ca="1">IF(data!$BX416=BM$1,data!$BW416,"")</f>
        <v/>
      </c>
      <c r="BM416" s="17" t="str">
        <f ca="1">IF(data!$BY416=BM$1,data!$BW416,"")</f>
        <v/>
      </c>
      <c r="BN416" s="17" t="str">
        <f ca="1">IF(OR(data!$BX416=BM$1,data!$BY416=BM$1),data!$BW416,"")</f>
        <v/>
      </c>
      <c r="BO416" s="16" t="str">
        <f ca="1">IF(data!$BX416=BP$1,data!$BW416,"")</f>
        <v/>
      </c>
      <c r="BP416" s="16" t="str">
        <f ca="1">IF(data!$BY416=BP$1,data!$BW416,"")</f>
        <v/>
      </c>
      <c r="BQ416" s="16" t="str">
        <f ca="1">IF(OR(data!$BX416=BP$1,data!$BY416=BP$1),data!$BW416,"")</f>
        <v/>
      </c>
      <c r="BR416" s="17" t="str">
        <f ca="1">IF(data!$BX416=BS$1,data!$BW416,"")</f>
        <v/>
      </c>
      <c r="BS416" s="17" t="str">
        <f ca="1">IF(data!$BY416=BS$1,data!$BW416,"")</f>
        <v/>
      </c>
      <c r="BT416" s="17" t="str">
        <f ca="1">IF(OR(data!$BX416=BS$1,data!$BY416=BS$1),data!$BW416,"")</f>
        <v/>
      </c>
    </row>
    <row r="417" spans="1:72" s="11" customFormat="1" x14ac:dyDescent="0.25">
      <c r="A417" s="16" t="str">
        <f ca="1">IF(data!$BX417=B$1,data!$BW417,"")</f>
        <v/>
      </c>
      <c r="B417" s="16" t="str">
        <f ca="1">IF(data!$BY417=B$1,data!$BW417,"")</f>
        <v/>
      </c>
      <c r="C417" s="16" t="str">
        <f ca="1">IF(OR(data!$BX417=B$1,data!$BY417=B$1),data!$BW417,"")</f>
        <v/>
      </c>
      <c r="D417" s="17" t="str">
        <f ca="1">IF(data!$BX417=E$1,data!$BW417,"")</f>
        <v/>
      </c>
      <c r="E417" s="17" t="str">
        <f ca="1">IF(data!$BY417=E$1,data!$BW417,"")</f>
        <v/>
      </c>
      <c r="F417" s="17" t="str">
        <f ca="1">IF(OR(data!$BX417=E$1,data!$BY417=E$1),data!$BW417,"")</f>
        <v/>
      </c>
      <c r="G417" s="16" t="str">
        <f ca="1">IF(data!$BX417=H$1,data!$BW417,"")</f>
        <v/>
      </c>
      <c r="H417" s="16" t="str">
        <f ca="1">IF(data!$BY417=H$1,data!$BW417,"")</f>
        <v/>
      </c>
      <c r="I417" s="16" t="str">
        <f ca="1">IF(OR(data!$BX417=H$1,data!$BY417=H$1),data!$BW417,"")</f>
        <v/>
      </c>
      <c r="J417" s="17" t="str">
        <f ca="1">IF(data!$BX417=K$1,data!$BW417,"")</f>
        <v/>
      </c>
      <c r="K417" s="17" t="str">
        <f ca="1">IF(data!$BY417=K$1,data!$BW417,"")</f>
        <v/>
      </c>
      <c r="L417" s="17" t="str">
        <f ca="1">IF(OR(data!$BX417=K$1,data!$BY417=K$1),data!$BW417,"")</f>
        <v/>
      </c>
      <c r="M417" s="16" t="str">
        <f ca="1">IF(data!$BX417=N$1,data!$BW417,"")</f>
        <v/>
      </c>
      <c r="N417" s="16" t="str">
        <f ca="1">IF(data!$BY417=N$1,data!$BW417,"")</f>
        <v/>
      </c>
      <c r="O417" s="16" t="str">
        <f ca="1">IF(OR(data!$BX417=N$1,data!$BY417=N$1),data!$BW417,"")</f>
        <v/>
      </c>
      <c r="P417" s="17" t="str">
        <f ca="1">IF(data!$BX417=Q$1,data!$BW417,"")</f>
        <v/>
      </c>
      <c r="Q417" s="17" t="str">
        <f ca="1">IF(data!$BY417=Q$1,data!$BW417,"")</f>
        <v/>
      </c>
      <c r="R417" s="17" t="str">
        <f ca="1">IF(OR(data!$BX417=Q$1,data!$BY417=Q$1),data!$BW417,"")</f>
        <v/>
      </c>
      <c r="S417" s="16" t="str">
        <f ca="1">IF(data!$BX417=T$1,data!$BW417,"")</f>
        <v/>
      </c>
      <c r="T417" s="16" t="str">
        <f ca="1">IF(data!$BY417=T$1,data!$BW417,"")</f>
        <v/>
      </c>
      <c r="U417" s="16" t="str">
        <f ca="1">IF(OR(data!$BX417=T$1,data!$BY417=T$1),data!$BW417,"")</f>
        <v/>
      </c>
      <c r="V417" s="17" t="str">
        <f ca="1">IF(data!$BX417=W$1,data!$BW417,"")</f>
        <v/>
      </c>
      <c r="W417" s="17" t="str">
        <f ca="1">IF(data!$BY417=W$1,data!$BW417,"")</f>
        <v/>
      </c>
      <c r="X417" s="17" t="str">
        <f ca="1">IF(OR(data!$BX417=W$1,data!$BY417=W$1),data!$BW417,"")</f>
        <v/>
      </c>
      <c r="Y417" s="16" t="str">
        <f ca="1">IF(data!$BX417=Z$1,data!$BW417,"")</f>
        <v/>
      </c>
      <c r="Z417" s="16" t="str">
        <f ca="1">IF(data!$BY417=Z$1,data!$BW417,"")</f>
        <v/>
      </c>
      <c r="AA417" s="16" t="str">
        <f ca="1">IF(OR(data!$BX417=Z$1,data!$BY417=Z$1),data!$BW417,"")</f>
        <v/>
      </c>
      <c r="AB417" s="17" t="str">
        <f ca="1">IF(data!$BX417=AC$1,data!$BW417,"")</f>
        <v/>
      </c>
      <c r="AC417" s="17" t="str">
        <f ca="1">IF(data!$BY417=AC$1,data!$BW417,"")</f>
        <v/>
      </c>
      <c r="AD417" s="17" t="str">
        <f ca="1">IF(OR(data!$BX417=AC$1,data!$BY417=AC$1),data!$BW417,"")</f>
        <v/>
      </c>
      <c r="AE417" s="16" t="str">
        <f ca="1">IF(data!$BX417=AF$1,data!$BW417,"")</f>
        <v/>
      </c>
      <c r="AF417" s="16" t="str">
        <f ca="1">IF(data!$BY417=AF$1,data!$BW417,"")</f>
        <v/>
      </c>
      <c r="AG417" s="16" t="str">
        <f ca="1">IF(OR(data!$BX417=AF$1,data!$BY417=AF$1),data!$BW417,"")</f>
        <v/>
      </c>
      <c r="AH417" s="17" t="str">
        <f ca="1">IF(data!$BX417=AI$1,data!$BW417,"")</f>
        <v/>
      </c>
      <c r="AI417" s="17" t="str">
        <f ca="1">IF(data!$BY417=AI$1,data!$BW417,"")</f>
        <v/>
      </c>
      <c r="AJ417" s="17" t="str">
        <f ca="1">IF(OR(data!$BX417=AI$1,data!$BY417=AI$1),data!$BW417,"")</f>
        <v/>
      </c>
      <c r="AK417" s="16" t="str">
        <f ca="1">IF(data!$BX417=AL$1,data!$BW417,"")</f>
        <v/>
      </c>
      <c r="AL417" s="16" t="str">
        <f ca="1">IF(data!$BY417=AL$1,data!$BW417,"")</f>
        <v/>
      </c>
      <c r="AM417" s="16" t="str">
        <f ca="1">IF(OR(data!$BX417=AL$1,data!$BY417=AL$1),data!$BW417,"")</f>
        <v/>
      </c>
      <c r="AN417" s="17" t="str">
        <f ca="1">IF(data!$BX417=AO$1,data!$BW417,"")</f>
        <v/>
      </c>
      <c r="AO417" s="17" t="str">
        <f ca="1">IF(data!$BY417=AO$1,data!$BW417,"")</f>
        <v/>
      </c>
      <c r="AP417" s="17" t="str">
        <f ca="1">IF(OR(data!$BX417=AO$1,data!$BY417=AO$1),data!$BW417,"")</f>
        <v/>
      </c>
      <c r="AQ417" s="16" t="str">
        <f ca="1">IF(data!$BX417=AR$1,data!$BW417,"")</f>
        <v/>
      </c>
      <c r="AR417" s="16" t="str">
        <f ca="1">IF(data!$BY417=AR$1,data!$BW417,"")</f>
        <v/>
      </c>
      <c r="AS417" s="16" t="str">
        <f ca="1">IF(OR(data!$BX417=AR$1,data!$BY417=AR$1),data!$BW417,"")</f>
        <v/>
      </c>
      <c r="AT417" s="17" t="str">
        <f ca="1">IF(data!$BX417=AU$1,data!$BW417,"")</f>
        <v/>
      </c>
      <c r="AU417" s="17" t="str">
        <f ca="1">IF(data!$BY417=AU$1,data!$BW417,"")</f>
        <v/>
      </c>
      <c r="AV417" s="17" t="str">
        <f ca="1">IF(OR(data!$BX417=AU$1,data!$BY417=AU$1),data!$BW417,"")</f>
        <v/>
      </c>
      <c r="AW417" s="16" t="str">
        <f ca="1">IF(data!$BX417=AX$1,data!$BW417,"")</f>
        <v/>
      </c>
      <c r="AX417" s="16" t="str">
        <f ca="1">IF(data!$BY417=AX$1,data!$BW417,"")</f>
        <v/>
      </c>
      <c r="AY417" s="16" t="str">
        <f ca="1">IF(OR(data!$BX417=AX$1,data!$BY417=AX$1),data!$BW417,"")</f>
        <v/>
      </c>
      <c r="AZ417" s="17" t="str">
        <f ca="1">IF(data!$BX417=BA$1,data!$BW417,"")</f>
        <v/>
      </c>
      <c r="BA417" s="17" t="str">
        <f ca="1">IF(data!$BY417=BA$1,data!$BW417,"")</f>
        <v/>
      </c>
      <c r="BB417" s="17" t="str">
        <f ca="1">IF(OR(data!$BX417=BA$1,data!$BY417=BA$1),data!$BW417,"")</f>
        <v/>
      </c>
      <c r="BC417" s="16" t="str">
        <f ca="1">IF(data!$BX417=BD$1,data!$BW417,"")</f>
        <v/>
      </c>
      <c r="BD417" s="16" t="str">
        <f ca="1">IF(data!$BY417=BD$1,data!$BW417,"")</f>
        <v/>
      </c>
      <c r="BE417" s="16" t="str">
        <f ca="1">IF(OR(data!$BX417=BD$1,data!$BY417=BD$1),data!$BW417,"")</f>
        <v/>
      </c>
      <c r="BF417" s="17" t="str">
        <f ca="1">IF(data!$BX417=BG$1,data!$BW417,"")</f>
        <v/>
      </c>
      <c r="BG417" s="17" t="str">
        <f ca="1">IF(data!$BY417=BG$1,data!$BW417,"")</f>
        <v/>
      </c>
      <c r="BH417" s="17" t="str">
        <f ca="1">IF(OR(data!$BX417=BG$1,data!$BY417=BG$1),data!$BW417,"")</f>
        <v/>
      </c>
      <c r="BI417" s="16" t="str">
        <f ca="1">IF(data!$BX417=BJ$1,data!$BW417,"")</f>
        <v/>
      </c>
      <c r="BJ417" s="16" t="str">
        <f ca="1">IF(data!$BY417=BJ$1,data!$BW417,"")</f>
        <v/>
      </c>
      <c r="BK417" s="16" t="str">
        <f ca="1">IF(OR(data!$BX417=BJ$1,data!$BY417=BJ$1),data!$BW417,"")</f>
        <v/>
      </c>
      <c r="BL417" s="17" t="str">
        <f ca="1">IF(data!$BX417=BM$1,data!$BW417,"")</f>
        <v/>
      </c>
      <c r="BM417" s="17" t="str">
        <f ca="1">IF(data!$BY417=BM$1,data!$BW417,"")</f>
        <v/>
      </c>
      <c r="BN417" s="17" t="str">
        <f ca="1">IF(OR(data!$BX417=BM$1,data!$BY417=BM$1),data!$BW417,"")</f>
        <v/>
      </c>
      <c r="BO417" s="16" t="str">
        <f ca="1">IF(data!$BX417=BP$1,data!$BW417,"")</f>
        <v/>
      </c>
      <c r="BP417" s="16" t="str">
        <f ca="1">IF(data!$BY417=BP$1,data!$BW417,"")</f>
        <v/>
      </c>
      <c r="BQ417" s="16" t="str">
        <f ca="1">IF(OR(data!$BX417=BP$1,data!$BY417=BP$1),data!$BW417,"")</f>
        <v/>
      </c>
      <c r="BR417" s="17" t="str">
        <f ca="1">IF(data!$BX417=BS$1,data!$BW417,"")</f>
        <v/>
      </c>
      <c r="BS417" s="17" t="str">
        <f ca="1">IF(data!$BY417=BS$1,data!$BW417,"")</f>
        <v/>
      </c>
      <c r="BT417" s="17" t="str">
        <f ca="1">IF(OR(data!$BX417=BS$1,data!$BY417=BS$1),data!$BW417,"")</f>
        <v/>
      </c>
    </row>
    <row r="418" spans="1:72" s="11" customFormat="1" x14ac:dyDescent="0.25">
      <c r="A418" s="16" t="str">
        <f ca="1">IF(data!$BX418=B$1,data!$BW418,"")</f>
        <v/>
      </c>
      <c r="B418" s="16" t="str">
        <f ca="1">IF(data!$BY418=B$1,data!$BW418,"")</f>
        <v/>
      </c>
      <c r="C418" s="16" t="str">
        <f ca="1">IF(OR(data!$BX418=B$1,data!$BY418=B$1),data!$BW418,"")</f>
        <v/>
      </c>
      <c r="D418" s="17" t="str">
        <f ca="1">IF(data!$BX418=E$1,data!$BW418,"")</f>
        <v/>
      </c>
      <c r="E418" s="17" t="str">
        <f ca="1">IF(data!$BY418=E$1,data!$BW418,"")</f>
        <v/>
      </c>
      <c r="F418" s="17" t="str">
        <f ca="1">IF(OR(data!$BX418=E$1,data!$BY418=E$1),data!$BW418,"")</f>
        <v/>
      </c>
      <c r="G418" s="16" t="str">
        <f ca="1">IF(data!$BX418=H$1,data!$BW418,"")</f>
        <v/>
      </c>
      <c r="H418" s="16" t="str">
        <f ca="1">IF(data!$BY418=H$1,data!$BW418,"")</f>
        <v/>
      </c>
      <c r="I418" s="16" t="str">
        <f ca="1">IF(OR(data!$BX418=H$1,data!$BY418=H$1),data!$BW418,"")</f>
        <v/>
      </c>
      <c r="J418" s="17" t="str">
        <f ca="1">IF(data!$BX418=K$1,data!$BW418,"")</f>
        <v/>
      </c>
      <c r="K418" s="17" t="str">
        <f ca="1">IF(data!$BY418=K$1,data!$BW418,"")</f>
        <v/>
      </c>
      <c r="L418" s="17" t="str">
        <f ca="1">IF(OR(data!$BX418=K$1,data!$BY418=K$1),data!$BW418,"")</f>
        <v/>
      </c>
      <c r="M418" s="16" t="str">
        <f ca="1">IF(data!$BX418=N$1,data!$BW418,"")</f>
        <v/>
      </c>
      <c r="N418" s="16" t="str">
        <f ca="1">IF(data!$BY418=N$1,data!$BW418,"")</f>
        <v/>
      </c>
      <c r="O418" s="16" t="str">
        <f ca="1">IF(OR(data!$BX418=N$1,data!$BY418=N$1),data!$BW418,"")</f>
        <v/>
      </c>
      <c r="P418" s="17" t="str">
        <f ca="1">IF(data!$BX418=Q$1,data!$BW418,"")</f>
        <v/>
      </c>
      <c r="Q418" s="17" t="str">
        <f ca="1">IF(data!$BY418=Q$1,data!$BW418,"")</f>
        <v/>
      </c>
      <c r="R418" s="17" t="str">
        <f ca="1">IF(OR(data!$BX418=Q$1,data!$BY418=Q$1),data!$BW418,"")</f>
        <v/>
      </c>
      <c r="S418" s="16" t="str">
        <f ca="1">IF(data!$BX418=T$1,data!$BW418,"")</f>
        <v/>
      </c>
      <c r="T418" s="16" t="str">
        <f ca="1">IF(data!$BY418=T$1,data!$BW418,"")</f>
        <v/>
      </c>
      <c r="U418" s="16" t="str">
        <f ca="1">IF(OR(data!$BX418=T$1,data!$BY418=T$1),data!$BW418,"")</f>
        <v/>
      </c>
      <c r="V418" s="17" t="str">
        <f ca="1">IF(data!$BX418=W$1,data!$BW418,"")</f>
        <v/>
      </c>
      <c r="W418" s="17" t="str">
        <f ca="1">IF(data!$BY418=W$1,data!$BW418,"")</f>
        <v/>
      </c>
      <c r="X418" s="17" t="str">
        <f ca="1">IF(OR(data!$BX418=W$1,data!$BY418=W$1),data!$BW418,"")</f>
        <v/>
      </c>
      <c r="Y418" s="16" t="str">
        <f ca="1">IF(data!$BX418=Z$1,data!$BW418,"")</f>
        <v/>
      </c>
      <c r="Z418" s="16" t="str">
        <f ca="1">IF(data!$BY418=Z$1,data!$BW418,"")</f>
        <v/>
      </c>
      <c r="AA418" s="16" t="str">
        <f ca="1">IF(OR(data!$BX418=Z$1,data!$BY418=Z$1),data!$BW418,"")</f>
        <v/>
      </c>
      <c r="AB418" s="17" t="str">
        <f ca="1">IF(data!$BX418=AC$1,data!$BW418,"")</f>
        <v/>
      </c>
      <c r="AC418" s="17" t="str">
        <f ca="1">IF(data!$BY418=AC$1,data!$BW418,"")</f>
        <v/>
      </c>
      <c r="AD418" s="17" t="str">
        <f ca="1">IF(OR(data!$BX418=AC$1,data!$BY418=AC$1),data!$BW418,"")</f>
        <v/>
      </c>
      <c r="AE418" s="16" t="str">
        <f ca="1">IF(data!$BX418=AF$1,data!$BW418,"")</f>
        <v/>
      </c>
      <c r="AF418" s="16" t="str">
        <f ca="1">IF(data!$BY418=AF$1,data!$BW418,"")</f>
        <v/>
      </c>
      <c r="AG418" s="16" t="str">
        <f ca="1">IF(OR(data!$BX418=AF$1,data!$BY418=AF$1),data!$BW418,"")</f>
        <v/>
      </c>
      <c r="AH418" s="17" t="str">
        <f ca="1">IF(data!$BX418=AI$1,data!$BW418,"")</f>
        <v/>
      </c>
      <c r="AI418" s="17" t="str">
        <f ca="1">IF(data!$BY418=AI$1,data!$BW418,"")</f>
        <v/>
      </c>
      <c r="AJ418" s="17" t="str">
        <f ca="1">IF(OR(data!$BX418=AI$1,data!$BY418=AI$1),data!$BW418,"")</f>
        <v/>
      </c>
      <c r="AK418" s="16" t="str">
        <f ca="1">IF(data!$BX418=AL$1,data!$BW418,"")</f>
        <v/>
      </c>
      <c r="AL418" s="16" t="str">
        <f ca="1">IF(data!$BY418=AL$1,data!$BW418,"")</f>
        <v/>
      </c>
      <c r="AM418" s="16" t="str">
        <f ca="1">IF(OR(data!$BX418=AL$1,data!$BY418=AL$1),data!$BW418,"")</f>
        <v/>
      </c>
      <c r="AN418" s="17" t="str">
        <f ca="1">IF(data!$BX418=AO$1,data!$BW418,"")</f>
        <v/>
      </c>
      <c r="AO418" s="17" t="str">
        <f ca="1">IF(data!$BY418=AO$1,data!$BW418,"")</f>
        <v/>
      </c>
      <c r="AP418" s="17" t="str">
        <f ca="1">IF(OR(data!$BX418=AO$1,data!$BY418=AO$1),data!$BW418,"")</f>
        <v/>
      </c>
      <c r="AQ418" s="16" t="str">
        <f ca="1">IF(data!$BX418=AR$1,data!$BW418,"")</f>
        <v/>
      </c>
      <c r="AR418" s="16" t="str">
        <f ca="1">IF(data!$BY418=AR$1,data!$BW418,"")</f>
        <v/>
      </c>
      <c r="AS418" s="16" t="str">
        <f ca="1">IF(OR(data!$BX418=AR$1,data!$BY418=AR$1),data!$BW418,"")</f>
        <v/>
      </c>
      <c r="AT418" s="17" t="str">
        <f ca="1">IF(data!$BX418=AU$1,data!$BW418,"")</f>
        <v/>
      </c>
      <c r="AU418" s="17" t="str">
        <f ca="1">IF(data!$BY418=AU$1,data!$BW418,"")</f>
        <v/>
      </c>
      <c r="AV418" s="17" t="str">
        <f ca="1">IF(OR(data!$BX418=AU$1,data!$BY418=AU$1),data!$BW418,"")</f>
        <v/>
      </c>
      <c r="AW418" s="16" t="str">
        <f ca="1">IF(data!$BX418=AX$1,data!$BW418,"")</f>
        <v/>
      </c>
      <c r="AX418" s="16" t="str">
        <f ca="1">IF(data!$BY418=AX$1,data!$BW418,"")</f>
        <v/>
      </c>
      <c r="AY418" s="16" t="str">
        <f ca="1">IF(OR(data!$BX418=AX$1,data!$BY418=AX$1),data!$BW418,"")</f>
        <v/>
      </c>
      <c r="AZ418" s="17" t="str">
        <f ca="1">IF(data!$BX418=BA$1,data!$BW418,"")</f>
        <v/>
      </c>
      <c r="BA418" s="17" t="str">
        <f ca="1">IF(data!$BY418=BA$1,data!$BW418,"")</f>
        <v/>
      </c>
      <c r="BB418" s="17" t="str">
        <f ca="1">IF(OR(data!$BX418=BA$1,data!$BY418=BA$1),data!$BW418,"")</f>
        <v/>
      </c>
      <c r="BC418" s="16" t="str">
        <f ca="1">IF(data!$BX418=BD$1,data!$BW418,"")</f>
        <v/>
      </c>
      <c r="BD418" s="16" t="str">
        <f ca="1">IF(data!$BY418=BD$1,data!$BW418,"")</f>
        <v/>
      </c>
      <c r="BE418" s="16" t="str">
        <f ca="1">IF(OR(data!$BX418=BD$1,data!$BY418=BD$1),data!$BW418,"")</f>
        <v/>
      </c>
      <c r="BF418" s="17" t="str">
        <f ca="1">IF(data!$BX418=BG$1,data!$BW418,"")</f>
        <v/>
      </c>
      <c r="BG418" s="17" t="str">
        <f ca="1">IF(data!$BY418=BG$1,data!$BW418,"")</f>
        <v/>
      </c>
      <c r="BH418" s="17" t="str">
        <f ca="1">IF(OR(data!$BX418=BG$1,data!$BY418=BG$1),data!$BW418,"")</f>
        <v/>
      </c>
      <c r="BI418" s="16" t="str">
        <f ca="1">IF(data!$BX418=BJ$1,data!$BW418,"")</f>
        <v/>
      </c>
      <c r="BJ418" s="16" t="str">
        <f ca="1">IF(data!$BY418=BJ$1,data!$BW418,"")</f>
        <v/>
      </c>
      <c r="BK418" s="16" t="str">
        <f ca="1">IF(OR(data!$BX418=BJ$1,data!$BY418=BJ$1),data!$BW418,"")</f>
        <v/>
      </c>
      <c r="BL418" s="17" t="str">
        <f ca="1">IF(data!$BX418=BM$1,data!$BW418,"")</f>
        <v/>
      </c>
      <c r="BM418" s="17" t="str">
        <f ca="1">IF(data!$BY418=BM$1,data!$BW418,"")</f>
        <v/>
      </c>
      <c r="BN418" s="17" t="str">
        <f ca="1">IF(OR(data!$BX418=BM$1,data!$BY418=BM$1),data!$BW418,"")</f>
        <v/>
      </c>
      <c r="BO418" s="16" t="str">
        <f ca="1">IF(data!$BX418=BP$1,data!$BW418,"")</f>
        <v/>
      </c>
      <c r="BP418" s="16" t="str">
        <f ca="1">IF(data!$BY418=BP$1,data!$BW418,"")</f>
        <v/>
      </c>
      <c r="BQ418" s="16" t="str">
        <f ca="1">IF(OR(data!$BX418=BP$1,data!$BY418=BP$1),data!$BW418,"")</f>
        <v/>
      </c>
      <c r="BR418" s="17" t="str">
        <f ca="1">IF(data!$BX418=BS$1,data!$BW418,"")</f>
        <v/>
      </c>
      <c r="BS418" s="17" t="str">
        <f ca="1">IF(data!$BY418=BS$1,data!$BW418,"")</f>
        <v/>
      </c>
      <c r="BT418" s="17" t="str">
        <f ca="1">IF(OR(data!$BX418=BS$1,data!$BY418=BS$1),data!$BW418,"")</f>
        <v/>
      </c>
    </row>
    <row r="419" spans="1:72" s="11" customFormat="1" x14ac:dyDescent="0.25">
      <c r="A419" s="16" t="str">
        <f ca="1">IF(data!$BX419=B$1,data!$BW419,"")</f>
        <v/>
      </c>
      <c r="B419" s="16" t="str">
        <f ca="1">IF(data!$BY419=B$1,data!$BW419,"")</f>
        <v/>
      </c>
      <c r="C419" s="16" t="str">
        <f ca="1">IF(OR(data!$BX419=B$1,data!$BY419=B$1),data!$BW419,"")</f>
        <v/>
      </c>
      <c r="D419" s="17" t="str">
        <f ca="1">IF(data!$BX419=E$1,data!$BW419,"")</f>
        <v/>
      </c>
      <c r="E419" s="17" t="str">
        <f ca="1">IF(data!$BY419=E$1,data!$BW419,"")</f>
        <v/>
      </c>
      <c r="F419" s="17" t="str">
        <f ca="1">IF(OR(data!$BX419=E$1,data!$BY419=E$1),data!$BW419,"")</f>
        <v/>
      </c>
      <c r="G419" s="16" t="str">
        <f ca="1">IF(data!$BX419=H$1,data!$BW419,"")</f>
        <v/>
      </c>
      <c r="H419" s="16" t="str">
        <f ca="1">IF(data!$BY419=H$1,data!$BW419,"")</f>
        <v/>
      </c>
      <c r="I419" s="16" t="str">
        <f ca="1">IF(OR(data!$BX419=H$1,data!$BY419=H$1),data!$BW419,"")</f>
        <v/>
      </c>
      <c r="J419" s="17" t="str">
        <f ca="1">IF(data!$BX419=K$1,data!$BW419,"")</f>
        <v/>
      </c>
      <c r="K419" s="17" t="str">
        <f ca="1">IF(data!$BY419=K$1,data!$BW419,"")</f>
        <v/>
      </c>
      <c r="L419" s="17" t="str">
        <f ca="1">IF(OR(data!$BX419=K$1,data!$BY419=K$1),data!$BW419,"")</f>
        <v/>
      </c>
      <c r="M419" s="16" t="str">
        <f ca="1">IF(data!$BX419=N$1,data!$BW419,"")</f>
        <v/>
      </c>
      <c r="N419" s="16" t="str">
        <f ca="1">IF(data!$BY419=N$1,data!$BW419,"")</f>
        <v/>
      </c>
      <c r="O419" s="16" t="str">
        <f ca="1">IF(OR(data!$BX419=N$1,data!$BY419=N$1),data!$BW419,"")</f>
        <v/>
      </c>
      <c r="P419" s="17" t="str">
        <f ca="1">IF(data!$BX419=Q$1,data!$BW419,"")</f>
        <v/>
      </c>
      <c r="Q419" s="17" t="str">
        <f ca="1">IF(data!$BY419=Q$1,data!$BW419,"")</f>
        <v/>
      </c>
      <c r="R419" s="17" t="str">
        <f ca="1">IF(OR(data!$BX419=Q$1,data!$BY419=Q$1),data!$BW419,"")</f>
        <v/>
      </c>
      <c r="S419" s="16" t="str">
        <f ca="1">IF(data!$BX419=T$1,data!$BW419,"")</f>
        <v/>
      </c>
      <c r="T419" s="16" t="str">
        <f ca="1">IF(data!$BY419=T$1,data!$BW419,"")</f>
        <v/>
      </c>
      <c r="U419" s="16" t="str">
        <f ca="1">IF(OR(data!$BX419=T$1,data!$BY419=T$1),data!$BW419,"")</f>
        <v/>
      </c>
      <c r="V419" s="17" t="str">
        <f ca="1">IF(data!$BX419=W$1,data!$BW419,"")</f>
        <v/>
      </c>
      <c r="W419" s="17" t="str">
        <f ca="1">IF(data!$BY419=W$1,data!$BW419,"")</f>
        <v/>
      </c>
      <c r="X419" s="17" t="str">
        <f ca="1">IF(OR(data!$BX419=W$1,data!$BY419=W$1),data!$BW419,"")</f>
        <v/>
      </c>
      <c r="Y419" s="16" t="str">
        <f ca="1">IF(data!$BX419=Z$1,data!$BW419,"")</f>
        <v/>
      </c>
      <c r="Z419" s="16" t="str">
        <f ca="1">IF(data!$BY419=Z$1,data!$BW419,"")</f>
        <v/>
      </c>
      <c r="AA419" s="16" t="str">
        <f ca="1">IF(OR(data!$BX419=Z$1,data!$BY419=Z$1),data!$BW419,"")</f>
        <v/>
      </c>
      <c r="AB419" s="17" t="str">
        <f ca="1">IF(data!$BX419=AC$1,data!$BW419,"")</f>
        <v/>
      </c>
      <c r="AC419" s="17" t="str">
        <f ca="1">IF(data!$BY419=AC$1,data!$BW419,"")</f>
        <v/>
      </c>
      <c r="AD419" s="17" t="str">
        <f ca="1">IF(OR(data!$BX419=AC$1,data!$BY419=AC$1),data!$BW419,"")</f>
        <v/>
      </c>
      <c r="AE419" s="16" t="str">
        <f ca="1">IF(data!$BX419=AF$1,data!$BW419,"")</f>
        <v/>
      </c>
      <c r="AF419" s="16" t="str">
        <f ca="1">IF(data!$BY419=AF$1,data!$BW419,"")</f>
        <v/>
      </c>
      <c r="AG419" s="16" t="str">
        <f ca="1">IF(OR(data!$BX419=AF$1,data!$BY419=AF$1),data!$BW419,"")</f>
        <v/>
      </c>
      <c r="AH419" s="17" t="str">
        <f ca="1">IF(data!$BX419=AI$1,data!$BW419,"")</f>
        <v/>
      </c>
      <c r="AI419" s="17" t="str">
        <f ca="1">IF(data!$BY419=AI$1,data!$BW419,"")</f>
        <v/>
      </c>
      <c r="AJ419" s="17" t="str">
        <f ca="1">IF(OR(data!$BX419=AI$1,data!$BY419=AI$1),data!$BW419,"")</f>
        <v/>
      </c>
      <c r="AK419" s="16" t="str">
        <f ca="1">IF(data!$BX419=AL$1,data!$BW419,"")</f>
        <v/>
      </c>
      <c r="AL419" s="16" t="str">
        <f ca="1">IF(data!$BY419=AL$1,data!$BW419,"")</f>
        <v/>
      </c>
      <c r="AM419" s="16" t="str">
        <f ca="1">IF(OR(data!$BX419=AL$1,data!$BY419=AL$1),data!$BW419,"")</f>
        <v/>
      </c>
      <c r="AN419" s="17" t="str">
        <f ca="1">IF(data!$BX419=AO$1,data!$BW419,"")</f>
        <v/>
      </c>
      <c r="AO419" s="17" t="str">
        <f ca="1">IF(data!$BY419=AO$1,data!$BW419,"")</f>
        <v/>
      </c>
      <c r="AP419" s="17" t="str">
        <f ca="1">IF(OR(data!$BX419=AO$1,data!$BY419=AO$1),data!$BW419,"")</f>
        <v/>
      </c>
      <c r="AQ419" s="16" t="str">
        <f ca="1">IF(data!$BX419=AR$1,data!$BW419,"")</f>
        <v/>
      </c>
      <c r="AR419" s="16" t="str">
        <f ca="1">IF(data!$BY419=AR$1,data!$BW419,"")</f>
        <v/>
      </c>
      <c r="AS419" s="16" t="str">
        <f ca="1">IF(OR(data!$BX419=AR$1,data!$BY419=AR$1),data!$BW419,"")</f>
        <v/>
      </c>
      <c r="AT419" s="17" t="str">
        <f ca="1">IF(data!$BX419=AU$1,data!$BW419,"")</f>
        <v/>
      </c>
      <c r="AU419" s="17" t="str">
        <f ca="1">IF(data!$BY419=AU$1,data!$BW419,"")</f>
        <v/>
      </c>
      <c r="AV419" s="17" t="str">
        <f ca="1">IF(OR(data!$BX419=AU$1,data!$BY419=AU$1),data!$BW419,"")</f>
        <v/>
      </c>
      <c r="AW419" s="16" t="str">
        <f ca="1">IF(data!$BX419=AX$1,data!$BW419,"")</f>
        <v/>
      </c>
      <c r="AX419" s="16" t="str">
        <f ca="1">IF(data!$BY419=AX$1,data!$BW419,"")</f>
        <v/>
      </c>
      <c r="AY419" s="16" t="str">
        <f ca="1">IF(OR(data!$BX419=AX$1,data!$BY419=AX$1),data!$BW419,"")</f>
        <v/>
      </c>
      <c r="AZ419" s="17" t="str">
        <f ca="1">IF(data!$BX419=BA$1,data!$BW419,"")</f>
        <v/>
      </c>
      <c r="BA419" s="17" t="str">
        <f ca="1">IF(data!$BY419=BA$1,data!$BW419,"")</f>
        <v/>
      </c>
      <c r="BB419" s="17" t="str">
        <f ca="1">IF(OR(data!$BX419=BA$1,data!$BY419=BA$1),data!$BW419,"")</f>
        <v/>
      </c>
      <c r="BC419" s="16" t="str">
        <f ca="1">IF(data!$BX419=BD$1,data!$BW419,"")</f>
        <v/>
      </c>
      <c r="BD419" s="16" t="str">
        <f ca="1">IF(data!$BY419=BD$1,data!$BW419,"")</f>
        <v/>
      </c>
      <c r="BE419" s="16" t="str">
        <f ca="1">IF(OR(data!$BX419=BD$1,data!$BY419=BD$1),data!$BW419,"")</f>
        <v/>
      </c>
      <c r="BF419" s="17" t="str">
        <f ca="1">IF(data!$BX419=BG$1,data!$BW419,"")</f>
        <v/>
      </c>
      <c r="BG419" s="17" t="str">
        <f ca="1">IF(data!$BY419=BG$1,data!$BW419,"")</f>
        <v/>
      </c>
      <c r="BH419" s="17" t="str">
        <f ca="1">IF(OR(data!$BX419=BG$1,data!$BY419=BG$1),data!$BW419,"")</f>
        <v/>
      </c>
      <c r="BI419" s="16" t="str">
        <f ca="1">IF(data!$BX419=BJ$1,data!$BW419,"")</f>
        <v/>
      </c>
      <c r="BJ419" s="16" t="str">
        <f ca="1">IF(data!$BY419=BJ$1,data!$BW419,"")</f>
        <v/>
      </c>
      <c r="BK419" s="16" t="str">
        <f ca="1">IF(OR(data!$BX419=BJ$1,data!$BY419=BJ$1),data!$BW419,"")</f>
        <v/>
      </c>
      <c r="BL419" s="17" t="str">
        <f ca="1">IF(data!$BX419=BM$1,data!$BW419,"")</f>
        <v/>
      </c>
      <c r="BM419" s="17" t="str">
        <f ca="1">IF(data!$BY419=BM$1,data!$BW419,"")</f>
        <v/>
      </c>
      <c r="BN419" s="17" t="str">
        <f ca="1">IF(OR(data!$BX419=BM$1,data!$BY419=BM$1),data!$BW419,"")</f>
        <v/>
      </c>
      <c r="BO419" s="16" t="str">
        <f ca="1">IF(data!$BX419=BP$1,data!$BW419,"")</f>
        <v/>
      </c>
      <c r="BP419" s="16" t="str">
        <f ca="1">IF(data!$BY419=BP$1,data!$BW419,"")</f>
        <v/>
      </c>
      <c r="BQ419" s="16" t="str">
        <f ca="1">IF(OR(data!$BX419=BP$1,data!$BY419=BP$1),data!$BW419,"")</f>
        <v/>
      </c>
      <c r="BR419" s="17" t="str">
        <f ca="1">IF(data!$BX419=BS$1,data!$BW419,"")</f>
        <v/>
      </c>
      <c r="BS419" s="17" t="str">
        <f ca="1">IF(data!$BY419=BS$1,data!$BW419,"")</f>
        <v/>
      </c>
      <c r="BT419" s="17" t="str">
        <f ca="1">IF(OR(data!$BX419=BS$1,data!$BY419=BS$1),data!$BW419,"")</f>
        <v/>
      </c>
    </row>
    <row r="420" spans="1:72" s="11" customFormat="1" x14ac:dyDescent="0.25">
      <c r="A420" s="16" t="str">
        <f ca="1">IF(data!$BX420=B$1,data!$BW420,"")</f>
        <v/>
      </c>
      <c r="B420" s="16" t="str">
        <f ca="1">IF(data!$BY420=B$1,data!$BW420,"")</f>
        <v/>
      </c>
      <c r="C420" s="16" t="str">
        <f ca="1">IF(OR(data!$BX420=B$1,data!$BY420=B$1),data!$BW420,"")</f>
        <v/>
      </c>
      <c r="D420" s="17" t="str">
        <f ca="1">IF(data!$BX420=E$1,data!$BW420,"")</f>
        <v/>
      </c>
      <c r="E420" s="17" t="str">
        <f ca="1">IF(data!$BY420=E$1,data!$BW420,"")</f>
        <v/>
      </c>
      <c r="F420" s="17" t="str">
        <f ca="1">IF(OR(data!$BX420=E$1,data!$BY420=E$1),data!$BW420,"")</f>
        <v/>
      </c>
      <c r="G420" s="16" t="str">
        <f ca="1">IF(data!$BX420=H$1,data!$BW420,"")</f>
        <v/>
      </c>
      <c r="H420" s="16" t="str">
        <f ca="1">IF(data!$BY420=H$1,data!$BW420,"")</f>
        <v/>
      </c>
      <c r="I420" s="16" t="str">
        <f ca="1">IF(OR(data!$BX420=H$1,data!$BY420=H$1),data!$BW420,"")</f>
        <v/>
      </c>
      <c r="J420" s="17" t="str">
        <f ca="1">IF(data!$BX420=K$1,data!$BW420,"")</f>
        <v/>
      </c>
      <c r="K420" s="17" t="str">
        <f ca="1">IF(data!$BY420=K$1,data!$BW420,"")</f>
        <v/>
      </c>
      <c r="L420" s="17" t="str">
        <f ca="1">IF(OR(data!$BX420=K$1,data!$BY420=K$1),data!$BW420,"")</f>
        <v/>
      </c>
      <c r="M420" s="16" t="str">
        <f ca="1">IF(data!$BX420=N$1,data!$BW420,"")</f>
        <v/>
      </c>
      <c r="N420" s="16" t="str">
        <f ca="1">IF(data!$BY420=N$1,data!$BW420,"")</f>
        <v/>
      </c>
      <c r="O420" s="16" t="str">
        <f ca="1">IF(OR(data!$BX420=N$1,data!$BY420=N$1),data!$BW420,"")</f>
        <v/>
      </c>
      <c r="P420" s="17" t="str">
        <f ca="1">IF(data!$BX420=Q$1,data!$BW420,"")</f>
        <v/>
      </c>
      <c r="Q420" s="17" t="str">
        <f ca="1">IF(data!$BY420=Q$1,data!$BW420,"")</f>
        <v/>
      </c>
      <c r="R420" s="17" t="str">
        <f ca="1">IF(OR(data!$BX420=Q$1,data!$BY420=Q$1),data!$BW420,"")</f>
        <v/>
      </c>
      <c r="S420" s="16" t="str">
        <f ca="1">IF(data!$BX420=T$1,data!$BW420,"")</f>
        <v/>
      </c>
      <c r="T420" s="16" t="str">
        <f ca="1">IF(data!$BY420=T$1,data!$BW420,"")</f>
        <v/>
      </c>
      <c r="U420" s="16" t="str">
        <f ca="1">IF(OR(data!$BX420=T$1,data!$BY420=T$1),data!$BW420,"")</f>
        <v/>
      </c>
      <c r="V420" s="17" t="str">
        <f ca="1">IF(data!$BX420=W$1,data!$BW420,"")</f>
        <v/>
      </c>
      <c r="W420" s="17" t="str">
        <f ca="1">IF(data!$BY420=W$1,data!$BW420,"")</f>
        <v/>
      </c>
      <c r="X420" s="17" t="str">
        <f ca="1">IF(OR(data!$BX420=W$1,data!$BY420=W$1),data!$BW420,"")</f>
        <v/>
      </c>
      <c r="Y420" s="16" t="str">
        <f ca="1">IF(data!$BX420=Z$1,data!$BW420,"")</f>
        <v/>
      </c>
      <c r="Z420" s="16" t="str">
        <f ca="1">IF(data!$BY420=Z$1,data!$BW420,"")</f>
        <v/>
      </c>
      <c r="AA420" s="16" t="str">
        <f ca="1">IF(OR(data!$BX420=Z$1,data!$BY420=Z$1),data!$BW420,"")</f>
        <v/>
      </c>
      <c r="AB420" s="17" t="str">
        <f ca="1">IF(data!$BX420=AC$1,data!$BW420,"")</f>
        <v/>
      </c>
      <c r="AC420" s="17" t="str">
        <f ca="1">IF(data!$BY420=AC$1,data!$BW420,"")</f>
        <v/>
      </c>
      <c r="AD420" s="17" t="str">
        <f ca="1">IF(OR(data!$BX420=AC$1,data!$BY420=AC$1),data!$BW420,"")</f>
        <v/>
      </c>
      <c r="AE420" s="16" t="str">
        <f ca="1">IF(data!$BX420=AF$1,data!$BW420,"")</f>
        <v/>
      </c>
      <c r="AF420" s="16" t="str">
        <f ca="1">IF(data!$BY420=AF$1,data!$BW420,"")</f>
        <v/>
      </c>
      <c r="AG420" s="16" t="str">
        <f ca="1">IF(OR(data!$BX420=AF$1,data!$BY420=AF$1),data!$BW420,"")</f>
        <v/>
      </c>
      <c r="AH420" s="17" t="str">
        <f ca="1">IF(data!$BX420=AI$1,data!$BW420,"")</f>
        <v/>
      </c>
      <c r="AI420" s="17" t="str">
        <f ca="1">IF(data!$BY420=AI$1,data!$BW420,"")</f>
        <v/>
      </c>
      <c r="AJ420" s="17" t="str">
        <f ca="1">IF(OR(data!$BX420=AI$1,data!$BY420=AI$1),data!$BW420,"")</f>
        <v/>
      </c>
      <c r="AK420" s="16" t="str">
        <f ca="1">IF(data!$BX420=AL$1,data!$BW420,"")</f>
        <v/>
      </c>
      <c r="AL420" s="16" t="str">
        <f ca="1">IF(data!$BY420=AL$1,data!$BW420,"")</f>
        <v/>
      </c>
      <c r="AM420" s="16" t="str">
        <f ca="1">IF(OR(data!$BX420=AL$1,data!$BY420=AL$1),data!$BW420,"")</f>
        <v/>
      </c>
      <c r="AN420" s="17" t="str">
        <f ca="1">IF(data!$BX420=AO$1,data!$BW420,"")</f>
        <v/>
      </c>
      <c r="AO420" s="17" t="str">
        <f ca="1">IF(data!$BY420=AO$1,data!$BW420,"")</f>
        <v/>
      </c>
      <c r="AP420" s="17" t="str">
        <f ca="1">IF(OR(data!$BX420=AO$1,data!$BY420=AO$1),data!$BW420,"")</f>
        <v/>
      </c>
      <c r="AQ420" s="16" t="str">
        <f ca="1">IF(data!$BX420=AR$1,data!$BW420,"")</f>
        <v/>
      </c>
      <c r="AR420" s="16" t="str">
        <f ca="1">IF(data!$BY420=AR$1,data!$BW420,"")</f>
        <v/>
      </c>
      <c r="AS420" s="16" t="str">
        <f ca="1">IF(OR(data!$BX420=AR$1,data!$BY420=AR$1),data!$BW420,"")</f>
        <v/>
      </c>
      <c r="AT420" s="17" t="str">
        <f ca="1">IF(data!$BX420=AU$1,data!$BW420,"")</f>
        <v/>
      </c>
      <c r="AU420" s="17" t="str">
        <f ca="1">IF(data!$BY420=AU$1,data!$BW420,"")</f>
        <v/>
      </c>
      <c r="AV420" s="17" t="str">
        <f ca="1">IF(OR(data!$BX420=AU$1,data!$BY420=AU$1),data!$BW420,"")</f>
        <v/>
      </c>
      <c r="AW420" s="16" t="str">
        <f ca="1">IF(data!$BX420=AX$1,data!$BW420,"")</f>
        <v/>
      </c>
      <c r="AX420" s="16" t="str">
        <f ca="1">IF(data!$BY420=AX$1,data!$BW420,"")</f>
        <v/>
      </c>
      <c r="AY420" s="16" t="str">
        <f ca="1">IF(OR(data!$BX420=AX$1,data!$BY420=AX$1),data!$BW420,"")</f>
        <v/>
      </c>
      <c r="AZ420" s="17" t="str">
        <f ca="1">IF(data!$BX420=BA$1,data!$BW420,"")</f>
        <v/>
      </c>
      <c r="BA420" s="17" t="str">
        <f ca="1">IF(data!$BY420=BA$1,data!$BW420,"")</f>
        <v/>
      </c>
      <c r="BB420" s="17" t="str">
        <f ca="1">IF(OR(data!$BX420=BA$1,data!$BY420=BA$1),data!$BW420,"")</f>
        <v/>
      </c>
      <c r="BC420" s="16" t="str">
        <f ca="1">IF(data!$BX420=BD$1,data!$BW420,"")</f>
        <v/>
      </c>
      <c r="BD420" s="16" t="str">
        <f ca="1">IF(data!$BY420=BD$1,data!$BW420,"")</f>
        <v/>
      </c>
      <c r="BE420" s="16" t="str">
        <f ca="1">IF(OR(data!$BX420=BD$1,data!$BY420=BD$1),data!$BW420,"")</f>
        <v/>
      </c>
      <c r="BF420" s="17" t="str">
        <f ca="1">IF(data!$BX420=BG$1,data!$BW420,"")</f>
        <v/>
      </c>
      <c r="BG420" s="17" t="str">
        <f ca="1">IF(data!$BY420=BG$1,data!$BW420,"")</f>
        <v/>
      </c>
      <c r="BH420" s="17" t="str">
        <f ca="1">IF(OR(data!$BX420=BG$1,data!$BY420=BG$1),data!$BW420,"")</f>
        <v/>
      </c>
      <c r="BI420" s="16" t="str">
        <f ca="1">IF(data!$BX420=BJ$1,data!$BW420,"")</f>
        <v/>
      </c>
      <c r="BJ420" s="16" t="str">
        <f ca="1">IF(data!$BY420=BJ$1,data!$BW420,"")</f>
        <v/>
      </c>
      <c r="BK420" s="16" t="str">
        <f ca="1">IF(OR(data!$BX420=BJ$1,data!$BY420=BJ$1),data!$BW420,"")</f>
        <v/>
      </c>
      <c r="BL420" s="17" t="str">
        <f ca="1">IF(data!$BX420=BM$1,data!$BW420,"")</f>
        <v/>
      </c>
      <c r="BM420" s="17" t="str">
        <f ca="1">IF(data!$BY420=BM$1,data!$BW420,"")</f>
        <v/>
      </c>
      <c r="BN420" s="17" t="str">
        <f ca="1">IF(OR(data!$BX420=BM$1,data!$BY420=BM$1),data!$BW420,"")</f>
        <v/>
      </c>
      <c r="BO420" s="16" t="str">
        <f ca="1">IF(data!$BX420=BP$1,data!$BW420,"")</f>
        <v/>
      </c>
      <c r="BP420" s="16" t="str">
        <f ca="1">IF(data!$BY420=BP$1,data!$BW420,"")</f>
        <v/>
      </c>
      <c r="BQ420" s="16" t="str">
        <f ca="1">IF(OR(data!$BX420=BP$1,data!$BY420=BP$1),data!$BW420,"")</f>
        <v/>
      </c>
      <c r="BR420" s="17" t="str">
        <f ca="1">IF(data!$BX420=BS$1,data!$BW420,"")</f>
        <v/>
      </c>
      <c r="BS420" s="17" t="str">
        <f ca="1">IF(data!$BY420=BS$1,data!$BW420,"")</f>
        <v/>
      </c>
      <c r="BT420" s="17" t="str">
        <f ca="1">IF(OR(data!$BX420=BS$1,data!$BY420=BS$1),data!$BW420,"")</f>
        <v/>
      </c>
    </row>
    <row r="421" spans="1:72" s="11" customFormat="1" x14ac:dyDescent="0.25">
      <c r="A421" s="16" t="str">
        <f ca="1">IF(data!$BX421=B$1,data!$BW421,"")</f>
        <v/>
      </c>
      <c r="B421" s="16" t="str">
        <f ca="1">IF(data!$BY421=B$1,data!$BW421,"")</f>
        <v/>
      </c>
      <c r="C421" s="16" t="str">
        <f ca="1">IF(OR(data!$BX421=B$1,data!$BY421=B$1),data!$BW421,"")</f>
        <v/>
      </c>
      <c r="D421" s="17" t="str">
        <f ca="1">IF(data!$BX421=E$1,data!$BW421,"")</f>
        <v/>
      </c>
      <c r="E421" s="17" t="str">
        <f ca="1">IF(data!$BY421=E$1,data!$BW421,"")</f>
        <v/>
      </c>
      <c r="F421" s="17" t="str">
        <f ca="1">IF(OR(data!$BX421=E$1,data!$BY421=E$1),data!$BW421,"")</f>
        <v/>
      </c>
      <c r="G421" s="16" t="str">
        <f ca="1">IF(data!$BX421=H$1,data!$BW421,"")</f>
        <v/>
      </c>
      <c r="H421" s="16" t="str">
        <f ca="1">IF(data!$BY421=H$1,data!$BW421,"")</f>
        <v/>
      </c>
      <c r="I421" s="16" t="str">
        <f ca="1">IF(OR(data!$BX421=H$1,data!$BY421=H$1),data!$BW421,"")</f>
        <v/>
      </c>
      <c r="J421" s="17" t="str">
        <f ca="1">IF(data!$BX421=K$1,data!$BW421,"")</f>
        <v/>
      </c>
      <c r="K421" s="17" t="str">
        <f ca="1">IF(data!$BY421=K$1,data!$BW421,"")</f>
        <v/>
      </c>
      <c r="L421" s="17" t="str">
        <f ca="1">IF(OR(data!$BX421=K$1,data!$BY421=K$1),data!$BW421,"")</f>
        <v/>
      </c>
      <c r="M421" s="16" t="str">
        <f ca="1">IF(data!$BX421=N$1,data!$BW421,"")</f>
        <v/>
      </c>
      <c r="N421" s="16" t="str">
        <f ca="1">IF(data!$BY421=N$1,data!$BW421,"")</f>
        <v/>
      </c>
      <c r="O421" s="16" t="str">
        <f ca="1">IF(OR(data!$BX421=N$1,data!$BY421=N$1),data!$BW421,"")</f>
        <v/>
      </c>
      <c r="P421" s="17" t="str">
        <f ca="1">IF(data!$BX421=Q$1,data!$BW421,"")</f>
        <v/>
      </c>
      <c r="Q421" s="17" t="str">
        <f ca="1">IF(data!$BY421=Q$1,data!$BW421,"")</f>
        <v/>
      </c>
      <c r="R421" s="17" t="str">
        <f ca="1">IF(OR(data!$BX421=Q$1,data!$BY421=Q$1),data!$BW421,"")</f>
        <v/>
      </c>
      <c r="S421" s="16" t="str">
        <f ca="1">IF(data!$BX421=T$1,data!$BW421,"")</f>
        <v/>
      </c>
      <c r="T421" s="16" t="str">
        <f ca="1">IF(data!$BY421=T$1,data!$BW421,"")</f>
        <v/>
      </c>
      <c r="U421" s="16" t="str">
        <f ca="1">IF(OR(data!$BX421=T$1,data!$BY421=T$1),data!$BW421,"")</f>
        <v/>
      </c>
      <c r="V421" s="17" t="str">
        <f ca="1">IF(data!$BX421=W$1,data!$BW421,"")</f>
        <v/>
      </c>
      <c r="W421" s="17" t="str">
        <f ca="1">IF(data!$BY421=W$1,data!$BW421,"")</f>
        <v/>
      </c>
      <c r="X421" s="17" t="str">
        <f ca="1">IF(OR(data!$BX421=W$1,data!$BY421=W$1),data!$BW421,"")</f>
        <v/>
      </c>
      <c r="Y421" s="16" t="str">
        <f ca="1">IF(data!$BX421=Z$1,data!$BW421,"")</f>
        <v/>
      </c>
      <c r="Z421" s="16" t="str">
        <f ca="1">IF(data!$BY421=Z$1,data!$BW421,"")</f>
        <v/>
      </c>
      <c r="AA421" s="16" t="str">
        <f ca="1">IF(OR(data!$BX421=Z$1,data!$BY421=Z$1),data!$BW421,"")</f>
        <v/>
      </c>
      <c r="AB421" s="17" t="str">
        <f ca="1">IF(data!$BX421=AC$1,data!$BW421,"")</f>
        <v/>
      </c>
      <c r="AC421" s="17" t="str">
        <f ca="1">IF(data!$BY421=AC$1,data!$BW421,"")</f>
        <v/>
      </c>
      <c r="AD421" s="17" t="str">
        <f ca="1">IF(OR(data!$BX421=AC$1,data!$BY421=AC$1),data!$BW421,"")</f>
        <v/>
      </c>
      <c r="AE421" s="16" t="str">
        <f ca="1">IF(data!$BX421=AF$1,data!$BW421,"")</f>
        <v/>
      </c>
      <c r="AF421" s="16" t="str">
        <f ca="1">IF(data!$BY421=AF$1,data!$BW421,"")</f>
        <v/>
      </c>
      <c r="AG421" s="16" t="str">
        <f ca="1">IF(OR(data!$BX421=AF$1,data!$BY421=AF$1),data!$BW421,"")</f>
        <v/>
      </c>
      <c r="AH421" s="17" t="str">
        <f ca="1">IF(data!$BX421=AI$1,data!$BW421,"")</f>
        <v/>
      </c>
      <c r="AI421" s="17" t="str">
        <f ca="1">IF(data!$BY421=AI$1,data!$BW421,"")</f>
        <v/>
      </c>
      <c r="AJ421" s="17" t="str">
        <f ca="1">IF(OR(data!$BX421=AI$1,data!$BY421=AI$1),data!$BW421,"")</f>
        <v/>
      </c>
      <c r="AK421" s="16" t="str">
        <f ca="1">IF(data!$BX421=AL$1,data!$BW421,"")</f>
        <v/>
      </c>
      <c r="AL421" s="16" t="str">
        <f ca="1">IF(data!$BY421=AL$1,data!$BW421,"")</f>
        <v/>
      </c>
      <c r="AM421" s="16" t="str">
        <f ca="1">IF(OR(data!$BX421=AL$1,data!$BY421=AL$1),data!$BW421,"")</f>
        <v/>
      </c>
      <c r="AN421" s="17" t="str">
        <f ca="1">IF(data!$BX421=AO$1,data!$BW421,"")</f>
        <v/>
      </c>
      <c r="AO421" s="17" t="str">
        <f ca="1">IF(data!$BY421=AO$1,data!$BW421,"")</f>
        <v/>
      </c>
      <c r="AP421" s="17" t="str">
        <f ca="1">IF(OR(data!$BX421=AO$1,data!$BY421=AO$1),data!$BW421,"")</f>
        <v/>
      </c>
      <c r="AQ421" s="16" t="str">
        <f ca="1">IF(data!$BX421=AR$1,data!$BW421,"")</f>
        <v/>
      </c>
      <c r="AR421" s="16" t="str">
        <f ca="1">IF(data!$BY421=AR$1,data!$BW421,"")</f>
        <v/>
      </c>
      <c r="AS421" s="16" t="str">
        <f ca="1">IF(OR(data!$BX421=AR$1,data!$BY421=AR$1),data!$BW421,"")</f>
        <v/>
      </c>
      <c r="AT421" s="17" t="str">
        <f ca="1">IF(data!$BX421=AU$1,data!$BW421,"")</f>
        <v/>
      </c>
      <c r="AU421" s="17" t="str">
        <f ca="1">IF(data!$BY421=AU$1,data!$BW421,"")</f>
        <v/>
      </c>
      <c r="AV421" s="17" t="str">
        <f ca="1">IF(OR(data!$BX421=AU$1,data!$BY421=AU$1),data!$BW421,"")</f>
        <v/>
      </c>
      <c r="AW421" s="16" t="str">
        <f ca="1">IF(data!$BX421=AX$1,data!$BW421,"")</f>
        <v/>
      </c>
      <c r="AX421" s="16" t="str">
        <f ca="1">IF(data!$BY421=AX$1,data!$BW421,"")</f>
        <v/>
      </c>
      <c r="AY421" s="16" t="str">
        <f ca="1">IF(OR(data!$BX421=AX$1,data!$BY421=AX$1),data!$BW421,"")</f>
        <v/>
      </c>
      <c r="AZ421" s="17" t="str">
        <f ca="1">IF(data!$BX421=BA$1,data!$BW421,"")</f>
        <v/>
      </c>
      <c r="BA421" s="17" t="str">
        <f ca="1">IF(data!$BY421=BA$1,data!$BW421,"")</f>
        <v/>
      </c>
      <c r="BB421" s="17" t="str">
        <f ca="1">IF(OR(data!$BX421=BA$1,data!$BY421=BA$1),data!$BW421,"")</f>
        <v/>
      </c>
      <c r="BC421" s="16" t="str">
        <f ca="1">IF(data!$BX421=BD$1,data!$BW421,"")</f>
        <v/>
      </c>
      <c r="BD421" s="16" t="str">
        <f ca="1">IF(data!$BY421=BD$1,data!$BW421,"")</f>
        <v/>
      </c>
      <c r="BE421" s="16" t="str">
        <f ca="1">IF(OR(data!$BX421=BD$1,data!$BY421=BD$1),data!$BW421,"")</f>
        <v/>
      </c>
      <c r="BF421" s="17" t="str">
        <f ca="1">IF(data!$BX421=BG$1,data!$BW421,"")</f>
        <v/>
      </c>
      <c r="BG421" s="17" t="str">
        <f ca="1">IF(data!$BY421=BG$1,data!$BW421,"")</f>
        <v/>
      </c>
      <c r="BH421" s="17" t="str">
        <f ca="1">IF(OR(data!$BX421=BG$1,data!$BY421=BG$1),data!$BW421,"")</f>
        <v/>
      </c>
      <c r="BI421" s="16" t="str">
        <f ca="1">IF(data!$BX421=BJ$1,data!$BW421,"")</f>
        <v/>
      </c>
      <c r="BJ421" s="16" t="str">
        <f ca="1">IF(data!$BY421=BJ$1,data!$BW421,"")</f>
        <v/>
      </c>
      <c r="BK421" s="16" t="str">
        <f ca="1">IF(OR(data!$BX421=BJ$1,data!$BY421=BJ$1),data!$BW421,"")</f>
        <v/>
      </c>
      <c r="BL421" s="17" t="str">
        <f ca="1">IF(data!$BX421=BM$1,data!$BW421,"")</f>
        <v/>
      </c>
      <c r="BM421" s="17" t="str">
        <f ca="1">IF(data!$BY421=BM$1,data!$BW421,"")</f>
        <v/>
      </c>
      <c r="BN421" s="17" t="str">
        <f ca="1">IF(OR(data!$BX421=BM$1,data!$BY421=BM$1),data!$BW421,"")</f>
        <v/>
      </c>
      <c r="BO421" s="16" t="str">
        <f ca="1">IF(data!$BX421=BP$1,data!$BW421,"")</f>
        <v/>
      </c>
      <c r="BP421" s="16" t="str">
        <f ca="1">IF(data!$BY421=BP$1,data!$BW421,"")</f>
        <v/>
      </c>
      <c r="BQ421" s="16" t="str">
        <f ca="1">IF(OR(data!$BX421=BP$1,data!$BY421=BP$1),data!$BW421,"")</f>
        <v/>
      </c>
      <c r="BR421" s="17" t="str">
        <f ca="1">IF(data!$BX421=BS$1,data!$BW421,"")</f>
        <v/>
      </c>
      <c r="BS421" s="17" t="str">
        <f ca="1">IF(data!$BY421=BS$1,data!$BW421,"")</f>
        <v/>
      </c>
      <c r="BT421" s="17" t="str">
        <f ca="1">IF(OR(data!$BX421=BS$1,data!$BY421=BS$1),data!$BW421,"")</f>
        <v/>
      </c>
    </row>
    <row r="422" spans="1:72" s="11" customFormat="1" x14ac:dyDescent="0.25">
      <c r="A422" s="16" t="str">
        <f ca="1">IF(data!$BX422=B$1,data!$BW422,"")</f>
        <v/>
      </c>
      <c r="B422" s="16" t="str">
        <f ca="1">IF(data!$BY422=B$1,data!$BW422,"")</f>
        <v/>
      </c>
      <c r="C422" s="16" t="str">
        <f ca="1">IF(OR(data!$BX422=B$1,data!$BY422=B$1),data!$BW422,"")</f>
        <v/>
      </c>
      <c r="D422" s="17" t="str">
        <f ca="1">IF(data!$BX422=E$1,data!$BW422,"")</f>
        <v/>
      </c>
      <c r="E422" s="17" t="str">
        <f ca="1">IF(data!$BY422=E$1,data!$BW422,"")</f>
        <v/>
      </c>
      <c r="F422" s="17" t="str">
        <f ca="1">IF(OR(data!$BX422=E$1,data!$BY422=E$1),data!$BW422,"")</f>
        <v/>
      </c>
      <c r="G422" s="16" t="str">
        <f ca="1">IF(data!$BX422=H$1,data!$BW422,"")</f>
        <v/>
      </c>
      <c r="H422" s="16" t="str">
        <f ca="1">IF(data!$BY422=H$1,data!$BW422,"")</f>
        <v/>
      </c>
      <c r="I422" s="16" t="str">
        <f ca="1">IF(OR(data!$BX422=H$1,data!$BY422=H$1),data!$BW422,"")</f>
        <v/>
      </c>
      <c r="J422" s="17" t="str">
        <f ca="1">IF(data!$BX422=K$1,data!$BW422,"")</f>
        <v/>
      </c>
      <c r="K422" s="17" t="str">
        <f ca="1">IF(data!$BY422=K$1,data!$BW422,"")</f>
        <v/>
      </c>
      <c r="L422" s="17" t="str">
        <f ca="1">IF(OR(data!$BX422=K$1,data!$BY422=K$1),data!$BW422,"")</f>
        <v/>
      </c>
      <c r="M422" s="16" t="str">
        <f ca="1">IF(data!$BX422=N$1,data!$BW422,"")</f>
        <v/>
      </c>
      <c r="N422" s="16" t="str">
        <f ca="1">IF(data!$BY422=N$1,data!$BW422,"")</f>
        <v/>
      </c>
      <c r="O422" s="16" t="str">
        <f ca="1">IF(OR(data!$BX422=N$1,data!$BY422=N$1),data!$BW422,"")</f>
        <v/>
      </c>
      <c r="P422" s="17" t="str">
        <f ca="1">IF(data!$BX422=Q$1,data!$BW422,"")</f>
        <v/>
      </c>
      <c r="Q422" s="17" t="str">
        <f ca="1">IF(data!$BY422=Q$1,data!$BW422,"")</f>
        <v/>
      </c>
      <c r="R422" s="17" t="str">
        <f ca="1">IF(OR(data!$BX422=Q$1,data!$BY422=Q$1),data!$BW422,"")</f>
        <v/>
      </c>
      <c r="S422" s="16" t="str">
        <f ca="1">IF(data!$BX422=T$1,data!$BW422,"")</f>
        <v/>
      </c>
      <c r="T422" s="16" t="str">
        <f ca="1">IF(data!$BY422=T$1,data!$BW422,"")</f>
        <v/>
      </c>
      <c r="U422" s="16" t="str">
        <f ca="1">IF(OR(data!$BX422=T$1,data!$BY422=T$1),data!$BW422,"")</f>
        <v/>
      </c>
      <c r="V422" s="17" t="str">
        <f ca="1">IF(data!$BX422=W$1,data!$BW422,"")</f>
        <v/>
      </c>
      <c r="W422" s="17" t="str">
        <f ca="1">IF(data!$BY422=W$1,data!$BW422,"")</f>
        <v/>
      </c>
      <c r="X422" s="17" t="str">
        <f ca="1">IF(OR(data!$BX422=W$1,data!$BY422=W$1),data!$BW422,"")</f>
        <v/>
      </c>
      <c r="Y422" s="16" t="str">
        <f ca="1">IF(data!$BX422=Z$1,data!$BW422,"")</f>
        <v/>
      </c>
      <c r="Z422" s="16" t="str">
        <f ca="1">IF(data!$BY422=Z$1,data!$BW422,"")</f>
        <v/>
      </c>
      <c r="AA422" s="16" t="str">
        <f ca="1">IF(OR(data!$BX422=Z$1,data!$BY422=Z$1),data!$BW422,"")</f>
        <v/>
      </c>
      <c r="AB422" s="17" t="str">
        <f ca="1">IF(data!$BX422=AC$1,data!$BW422,"")</f>
        <v/>
      </c>
      <c r="AC422" s="17" t="str">
        <f ca="1">IF(data!$BY422=AC$1,data!$BW422,"")</f>
        <v/>
      </c>
      <c r="AD422" s="17" t="str">
        <f ca="1">IF(OR(data!$BX422=AC$1,data!$BY422=AC$1),data!$BW422,"")</f>
        <v/>
      </c>
      <c r="AE422" s="16" t="str">
        <f ca="1">IF(data!$BX422=AF$1,data!$BW422,"")</f>
        <v/>
      </c>
      <c r="AF422" s="16" t="str">
        <f ca="1">IF(data!$BY422=AF$1,data!$BW422,"")</f>
        <v/>
      </c>
      <c r="AG422" s="16" t="str">
        <f ca="1">IF(OR(data!$BX422=AF$1,data!$BY422=AF$1),data!$BW422,"")</f>
        <v/>
      </c>
      <c r="AH422" s="17" t="str">
        <f ca="1">IF(data!$BX422=AI$1,data!$BW422,"")</f>
        <v/>
      </c>
      <c r="AI422" s="17" t="str">
        <f ca="1">IF(data!$BY422=AI$1,data!$BW422,"")</f>
        <v/>
      </c>
      <c r="AJ422" s="17" t="str">
        <f ca="1">IF(OR(data!$BX422=AI$1,data!$BY422=AI$1),data!$BW422,"")</f>
        <v/>
      </c>
      <c r="AK422" s="16" t="str">
        <f ca="1">IF(data!$BX422=AL$1,data!$BW422,"")</f>
        <v/>
      </c>
      <c r="AL422" s="16" t="str">
        <f ca="1">IF(data!$BY422=AL$1,data!$BW422,"")</f>
        <v/>
      </c>
      <c r="AM422" s="16" t="str">
        <f ca="1">IF(OR(data!$BX422=AL$1,data!$BY422=AL$1),data!$BW422,"")</f>
        <v/>
      </c>
      <c r="AN422" s="17" t="str">
        <f ca="1">IF(data!$BX422=AO$1,data!$BW422,"")</f>
        <v/>
      </c>
      <c r="AO422" s="17" t="str">
        <f ca="1">IF(data!$BY422=AO$1,data!$BW422,"")</f>
        <v/>
      </c>
      <c r="AP422" s="17" t="str">
        <f ca="1">IF(OR(data!$BX422=AO$1,data!$BY422=AO$1),data!$BW422,"")</f>
        <v/>
      </c>
      <c r="AQ422" s="16" t="str">
        <f ca="1">IF(data!$BX422=AR$1,data!$BW422,"")</f>
        <v/>
      </c>
      <c r="AR422" s="16" t="str">
        <f ca="1">IF(data!$BY422=AR$1,data!$BW422,"")</f>
        <v/>
      </c>
      <c r="AS422" s="16" t="str">
        <f ca="1">IF(OR(data!$BX422=AR$1,data!$BY422=AR$1),data!$BW422,"")</f>
        <v/>
      </c>
      <c r="AT422" s="17" t="str">
        <f ca="1">IF(data!$BX422=AU$1,data!$BW422,"")</f>
        <v/>
      </c>
      <c r="AU422" s="17" t="str">
        <f ca="1">IF(data!$BY422=AU$1,data!$BW422,"")</f>
        <v/>
      </c>
      <c r="AV422" s="17" t="str">
        <f ca="1">IF(OR(data!$BX422=AU$1,data!$BY422=AU$1),data!$BW422,"")</f>
        <v/>
      </c>
      <c r="AW422" s="16" t="str">
        <f ca="1">IF(data!$BX422=AX$1,data!$BW422,"")</f>
        <v/>
      </c>
      <c r="AX422" s="16" t="str">
        <f ca="1">IF(data!$BY422=AX$1,data!$BW422,"")</f>
        <v/>
      </c>
      <c r="AY422" s="16" t="str">
        <f ca="1">IF(OR(data!$BX422=AX$1,data!$BY422=AX$1),data!$BW422,"")</f>
        <v/>
      </c>
      <c r="AZ422" s="17" t="str">
        <f ca="1">IF(data!$BX422=BA$1,data!$BW422,"")</f>
        <v/>
      </c>
      <c r="BA422" s="17" t="str">
        <f ca="1">IF(data!$BY422=BA$1,data!$BW422,"")</f>
        <v/>
      </c>
      <c r="BB422" s="17" t="str">
        <f ca="1">IF(OR(data!$BX422=BA$1,data!$BY422=BA$1),data!$BW422,"")</f>
        <v/>
      </c>
      <c r="BC422" s="16" t="str">
        <f ca="1">IF(data!$BX422=BD$1,data!$BW422,"")</f>
        <v/>
      </c>
      <c r="BD422" s="16" t="str">
        <f ca="1">IF(data!$BY422=BD$1,data!$BW422,"")</f>
        <v/>
      </c>
      <c r="BE422" s="16" t="str">
        <f ca="1">IF(OR(data!$BX422=BD$1,data!$BY422=BD$1),data!$BW422,"")</f>
        <v/>
      </c>
      <c r="BF422" s="17" t="str">
        <f ca="1">IF(data!$BX422=BG$1,data!$BW422,"")</f>
        <v/>
      </c>
      <c r="BG422" s="17" t="str">
        <f ca="1">IF(data!$BY422=BG$1,data!$BW422,"")</f>
        <v/>
      </c>
      <c r="BH422" s="17" t="str">
        <f ca="1">IF(OR(data!$BX422=BG$1,data!$BY422=BG$1),data!$BW422,"")</f>
        <v/>
      </c>
      <c r="BI422" s="16" t="str">
        <f ca="1">IF(data!$BX422=BJ$1,data!$BW422,"")</f>
        <v/>
      </c>
      <c r="BJ422" s="16" t="str">
        <f ca="1">IF(data!$BY422=BJ$1,data!$BW422,"")</f>
        <v/>
      </c>
      <c r="BK422" s="16" t="str">
        <f ca="1">IF(OR(data!$BX422=BJ$1,data!$BY422=BJ$1),data!$BW422,"")</f>
        <v/>
      </c>
      <c r="BL422" s="17" t="str">
        <f ca="1">IF(data!$BX422=BM$1,data!$BW422,"")</f>
        <v/>
      </c>
      <c r="BM422" s="17" t="str">
        <f ca="1">IF(data!$BY422=BM$1,data!$BW422,"")</f>
        <v/>
      </c>
      <c r="BN422" s="17" t="str">
        <f ca="1">IF(OR(data!$BX422=BM$1,data!$BY422=BM$1),data!$BW422,"")</f>
        <v/>
      </c>
      <c r="BO422" s="16" t="str">
        <f ca="1">IF(data!$BX422=BP$1,data!$BW422,"")</f>
        <v/>
      </c>
      <c r="BP422" s="16" t="str">
        <f ca="1">IF(data!$BY422=BP$1,data!$BW422,"")</f>
        <v/>
      </c>
      <c r="BQ422" s="16" t="str">
        <f ca="1">IF(OR(data!$BX422=BP$1,data!$BY422=BP$1),data!$BW422,"")</f>
        <v/>
      </c>
      <c r="BR422" s="17" t="str">
        <f ca="1">IF(data!$BX422=BS$1,data!$BW422,"")</f>
        <v/>
      </c>
      <c r="BS422" s="17" t="str">
        <f ca="1">IF(data!$BY422=BS$1,data!$BW422,"")</f>
        <v/>
      </c>
      <c r="BT422" s="17" t="str">
        <f ca="1">IF(OR(data!$BX422=BS$1,data!$BY422=BS$1),data!$BW422,"")</f>
        <v/>
      </c>
    </row>
    <row r="423" spans="1:72" s="11" customFormat="1" x14ac:dyDescent="0.25">
      <c r="A423" s="16" t="str">
        <f ca="1">IF(data!$BX423=B$1,data!$BW423,"")</f>
        <v/>
      </c>
      <c r="B423" s="16" t="str">
        <f ca="1">IF(data!$BY423=B$1,data!$BW423,"")</f>
        <v/>
      </c>
      <c r="C423" s="16" t="str">
        <f ca="1">IF(OR(data!$BX423=B$1,data!$BY423=B$1),data!$BW423,"")</f>
        <v/>
      </c>
      <c r="D423" s="17" t="str">
        <f ca="1">IF(data!$BX423=E$1,data!$BW423,"")</f>
        <v/>
      </c>
      <c r="E423" s="17" t="str">
        <f ca="1">IF(data!$BY423=E$1,data!$BW423,"")</f>
        <v/>
      </c>
      <c r="F423" s="17" t="str">
        <f ca="1">IF(OR(data!$BX423=E$1,data!$BY423=E$1),data!$BW423,"")</f>
        <v/>
      </c>
      <c r="G423" s="16" t="str">
        <f ca="1">IF(data!$BX423=H$1,data!$BW423,"")</f>
        <v/>
      </c>
      <c r="H423" s="16" t="str">
        <f ca="1">IF(data!$BY423=H$1,data!$BW423,"")</f>
        <v/>
      </c>
      <c r="I423" s="16" t="str">
        <f ca="1">IF(OR(data!$BX423=H$1,data!$BY423=H$1),data!$BW423,"")</f>
        <v/>
      </c>
      <c r="J423" s="17" t="str">
        <f ca="1">IF(data!$BX423=K$1,data!$BW423,"")</f>
        <v/>
      </c>
      <c r="K423" s="17" t="str">
        <f ca="1">IF(data!$BY423=K$1,data!$BW423,"")</f>
        <v/>
      </c>
      <c r="L423" s="17" t="str">
        <f ca="1">IF(OR(data!$BX423=K$1,data!$BY423=K$1),data!$BW423,"")</f>
        <v/>
      </c>
      <c r="M423" s="16" t="str">
        <f ca="1">IF(data!$BX423=N$1,data!$BW423,"")</f>
        <v/>
      </c>
      <c r="N423" s="16" t="str">
        <f ca="1">IF(data!$BY423=N$1,data!$BW423,"")</f>
        <v/>
      </c>
      <c r="O423" s="16" t="str">
        <f ca="1">IF(OR(data!$BX423=N$1,data!$BY423=N$1),data!$BW423,"")</f>
        <v/>
      </c>
      <c r="P423" s="17" t="str">
        <f ca="1">IF(data!$BX423=Q$1,data!$BW423,"")</f>
        <v/>
      </c>
      <c r="Q423" s="17" t="str">
        <f ca="1">IF(data!$BY423=Q$1,data!$BW423,"")</f>
        <v/>
      </c>
      <c r="R423" s="17" t="str">
        <f ca="1">IF(OR(data!$BX423=Q$1,data!$BY423=Q$1),data!$BW423,"")</f>
        <v/>
      </c>
      <c r="S423" s="16" t="str">
        <f ca="1">IF(data!$BX423=T$1,data!$BW423,"")</f>
        <v/>
      </c>
      <c r="T423" s="16" t="str">
        <f ca="1">IF(data!$BY423=T$1,data!$BW423,"")</f>
        <v/>
      </c>
      <c r="U423" s="16" t="str">
        <f ca="1">IF(OR(data!$BX423=T$1,data!$BY423=T$1),data!$BW423,"")</f>
        <v/>
      </c>
      <c r="V423" s="17" t="str">
        <f ca="1">IF(data!$BX423=W$1,data!$BW423,"")</f>
        <v/>
      </c>
      <c r="W423" s="17" t="str">
        <f ca="1">IF(data!$BY423=W$1,data!$BW423,"")</f>
        <v/>
      </c>
      <c r="X423" s="17" t="str">
        <f ca="1">IF(OR(data!$BX423=W$1,data!$BY423=W$1),data!$BW423,"")</f>
        <v/>
      </c>
      <c r="Y423" s="16" t="str">
        <f ca="1">IF(data!$BX423=Z$1,data!$BW423,"")</f>
        <v/>
      </c>
      <c r="Z423" s="16" t="str">
        <f ca="1">IF(data!$BY423=Z$1,data!$BW423,"")</f>
        <v/>
      </c>
      <c r="AA423" s="16" t="str">
        <f ca="1">IF(OR(data!$BX423=Z$1,data!$BY423=Z$1),data!$BW423,"")</f>
        <v/>
      </c>
      <c r="AB423" s="17" t="str">
        <f ca="1">IF(data!$BX423=AC$1,data!$BW423,"")</f>
        <v/>
      </c>
      <c r="AC423" s="17" t="str">
        <f ca="1">IF(data!$BY423=AC$1,data!$BW423,"")</f>
        <v/>
      </c>
      <c r="AD423" s="17" t="str">
        <f ca="1">IF(OR(data!$BX423=AC$1,data!$BY423=AC$1),data!$BW423,"")</f>
        <v/>
      </c>
      <c r="AE423" s="16" t="str">
        <f ca="1">IF(data!$BX423=AF$1,data!$BW423,"")</f>
        <v/>
      </c>
      <c r="AF423" s="16" t="str">
        <f ca="1">IF(data!$BY423=AF$1,data!$BW423,"")</f>
        <v/>
      </c>
      <c r="AG423" s="16" t="str">
        <f ca="1">IF(OR(data!$BX423=AF$1,data!$BY423=AF$1),data!$BW423,"")</f>
        <v/>
      </c>
      <c r="AH423" s="17" t="str">
        <f ca="1">IF(data!$BX423=AI$1,data!$BW423,"")</f>
        <v/>
      </c>
      <c r="AI423" s="17" t="str">
        <f ca="1">IF(data!$BY423=AI$1,data!$BW423,"")</f>
        <v/>
      </c>
      <c r="AJ423" s="17" t="str">
        <f ca="1">IF(OR(data!$BX423=AI$1,data!$BY423=AI$1),data!$BW423,"")</f>
        <v/>
      </c>
      <c r="AK423" s="16" t="str">
        <f ca="1">IF(data!$BX423=AL$1,data!$BW423,"")</f>
        <v/>
      </c>
      <c r="AL423" s="16" t="str">
        <f ca="1">IF(data!$BY423=AL$1,data!$BW423,"")</f>
        <v/>
      </c>
      <c r="AM423" s="16" t="str">
        <f ca="1">IF(OR(data!$BX423=AL$1,data!$BY423=AL$1),data!$BW423,"")</f>
        <v/>
      </c>
      <c r="AN423" s="17" t="str">
        <f ca="1">IF(data!$BX423=AO$1,data!$BW423,"")</f>
        <v/>
      </c>
      <c r="AO423" s="17" t="str">
        <f ca="1">IF(data!$BY423=AO$1,data!$BW423,"")</f>
        <v/>
      </c>
      <c r="AP423" s="17" t="str">
        <f ca="1">IF(OR(data!$BX423=AO$1,data!$BY423=AO$1),data!$BW423,"")</f>
        <v/>
      </c>
      <c r="AQ423" s="16" t="str">
        <f ca="1">IF(data!$BX423=AR$1,data!$BW423,"")</f>
        <v/>
      </c>
      <c r="AR423" s="16" t="str">
        <f ca="1">IF(data!$BY423=AR$1,data!$BW423,"")</f>
        <v/>
      </c>
      <c r="AS423" s="16" t="str">
        <f ca="1">IF(OR(data!$BX423=AR$1,data!$BY423=AR$1),data!$BW423,"")</f>
        <v/>
      </c>
      <c r="AT423" s="17" t="str">
        <f ca="1">IF(data!$BX423=AU$1,data!$BW423,"")</f>
        <v/>
      </c>
      <c r="AU423" s="17" t="str">
        <f ca="1">IF(data!$BY423=AU$1,data!$BW423,"")</f>
        <v/>
      </c>
      <c r="AV423" s="17" t="str">
        <f ca="1">IF(OR(data!$BX423=AU$1,data!$BY423=AU$1),data!$BW423,"")</f>
        <v/>
      </c>
      <c r="AW423" s="16" t="str">
        <f ca="1">IF(data!$BX423=AX$1,data!$BW423,"")</f>
        <v/>
      </c>
      <c r="AX423" s="16" t="str">
        <f ca="1">IF(data!$BY423=AX$1,data!$BW423,"")</f>
        <v/>
      </c>
      <c r="AY423" s="16" t="str">
        <f ca="1">IF(OR(data!$BX423=AX$1,data!$BY423=AX$1),data!$BW423,"")</f>
        <v/>
      </c>
      <c r="AZ423" s="17" t="str">
        <f ca="1">IF(data!$BX423=BA$1,data!$BW423,"")</f>
        <v/>
      </c>
      <c r="BA423" s="17" t="str">
        <f ca="1">IF(data!$BY423=BA$1,data!$BW423,"")</f>
        <v/>
      </c>
      <c r="BB423" s="17" t="str">
        <f ca="1">IF(OR(data!$BX423=BA$1,data!$BY423=BA$1),data!$BW423,"")</f>
        <v/>
      </c>
      <c r="BC423" s="16" t="str">
        <f ca="1">IF(data!$BX423=BD$1,data!$BW423,"")</f>
        <v/>
      </c>
      <c r="BD423" s="16" t="str">
        <f ca="1">IF(data!$BY423=BD$1,data!$BW423,"")</f>
        <v/>
      </c>
      <c r="BE423" s="16" t="str">
        <f ca="1">IF(OR(data!$BX423=BD$1,data!$BY423=BD$1),data!$BW423,"")</f>
        <v/>
      </c>
      <c r="BF423" s="17" t="str">
        <f ca="1">IF(data!$BX423=BG$1,data!$BW423,"")</f>
        <v/>
      </c>
      <c r="BG423" s="17" t="str">
        <f ca="1">IF(data!$BY423=BG$1,data!$BW423,"")</f>
        <v/>
      </c>
      <c r="BH423" s="17" t="str">
        <f ca="1">IF(OR(data!$BX423=BG$1,data!$BY423=BG$1),data!$BW423,"")</f>
        <v/>
      </c>
      <c r="BI423" s="16" t="str">
        <f ca="1">IF(data!$BX423=BJ$1,data!$BW423,"")</f>
        <v/>
      </c>
      <c r="BJ423" s="16" t="str">
        <f ca="1">IF(data!$BY423=BJ$1,data!$BW423,"")</f>
        <v/>
      </c>
      <c r="BK423" s="16" t="str">
        <f ca="1">IF(OR(data!$BX423=BJ$1,data!$BY423=BJ$1),data!$BW423,"")</f>
        <v/>
      </c>
      <c r="BL423" s="17" t="str">
        <f ca="1">IF(data!$BX423=BM$1,data!$BW423,"")</f>
        <v/>
      </c>
      <c r="BM423" s="17" t="str">
        <f ca="1">IF(data!$BY423=BM$1,data!$BW423,"")</f>
        <v/>
      </c>
      <c r="BN423" s="17" t="str">
        <f ca="1">IF(OR(data!$BX423=BM$1,data!$BY423=BM$1),data!$BW423,"")</f>
        <v/>
      </c>
      <c r="BO423" s="16" t="str">
        <f ca="1">IF(data!$BX423=BP$1,data!$BW423,"")</f>
        <v/>
      </c>
      <c r="BP423" s="16" t="str">
        <f ca="1">IF(data!$BY423=BP$1,data!$BW423,"")</f>
        <v/>
      </c>
      <c r="BQ423" s="16" t="str">
        <f ca="1">IF(OR(data!$BX423=BP$1,data!$BY423=BP$1),data!$BW423,"")</f>
        <v/>
      </c>
      <c r="BR423" s="17" t="str">
        <f ca="1">IF(data!$BX423=BS$1,data!$BW423,"")</f>
        <v/>
      </c>
      <c r="BS423" s="17" t="str">
        <f ca="1">IF(data!$BY423=BS$1,data!$BW423,"")</f>
        <v/>
      </c>
      <c r="BT423" s="17" t="str">
        <f ca="1">IF(OR(data!$BX423=BS$1,data!$BY423=BS$1),data!$BW423,"")</f>
        <v/>
      </c>
    </row>
    <row r="424" spans="1:72" s="11" customFormat="1" x14ac:dyDescent="0.25">
      <c r="A424" s="16" t="str">
        <f ca="1">IF(data!$BX424=B$1,data!$BW424,"")</f>
        <v/>
      </c>
      <c r="B424" s="16" t="str">
        <f ca="1">IF(data!$BY424=B$1,data!$BW424,"")</f>
        <v/>
      </c>
      <c r="C424" s="16" t="str">
        <f ca="1">IF(OR(data!$BX424=B$1,data!$BY424=B$1),data!$BW424,"")</f>
        <v/>
      </c>
      <c r="D424" s="17" t="str">
        <f ca="1">IF(data!$BX424=E$1,data!$BW424,"")</f>
        <v/>
      </c>
      <c r="E424" s="17" t="str">
        <f ca="1">IF(data!$BY424=E$1,data!$BW424,"")</f>
        <v/>
      </c>
      <c r="F424" s="17" t="str">
        <f ca="1">IF(OR(data!$BX424=E$1,data!$BY424=E$1),data!$BW424,"")</f>
        <v/>
      </c>
      <c r="G424" s="16" t="str">
        <f ca="1">IF(data!$BX424=H$1,data!$BW424,"")</f>
        <v/>
      </c>
      <c r="H424" s="16" t="str">
        <f ca="1">IF(data!$BY424=H$1,data!$BW424,"")</f>
        <v/>
      </c>
      <c r="I424" s="16" t="str">
        <f ca="1">IF(OR(data!$BX424=H$1,data!$BY424=H$1),data!$BW424,"")</f>
        <v/>
      </c>
      <c r="J424" s="17" t="str">
        <f ca="1">IF(data!$BX424=K$1,data!$BW424,"")</f>
        <v/>
      </c>
      <c r="K424" s="17" t="str">
        <f ca="1">IF(data!$BY424=K$1,data!$BW424,"")</f>
        <v/>
      </c>
      <c r="L424" s="17" t="str">
        <f ca="1">IF(OR(data!$BX424=K$1,data!$BY424=K$1),data!$BW424,"")</f>
        <v/>
      </c>
      <c r="M424" s="16" t="str">
        <f ca="1">IF(data!$BX424=N$1,data!$BW424,"")</f>
        <v/>
      </c>
      <c r="N424" s="16" t="str">
        <f ca="1">IF(data!$BY424=N$1,data!$BW424,"")</f>
        <v/>
      </c>
      <c r="O424" s="16" t="str">
        <f ca="1">IF(OR(data!$BX424=N$1,data!$BY424=N$1),data!$BW424,"")</f>
        <v/>
      </c>
      <c r="P424" s="17" t="str">
        <f ca="1">IF(data!$BX424=Q$1,data!$BW424,"")</f>
        <v/>
      </c>
      <c r="Q424" s="17" t="str">
        <f ca="1">IF(data!$BY424=Q$1,data!$BW424,"")</f>
        <v/>
      </c>
      <c r="R424" s="17" t="str">
        <f ca="1">IF(OR(data!$BX424=Q$1,data!$BY424=Q$1),data!$BW424,"")</f>
        <v/>
      </c>
      <c r="S424" s="16" t="str">
        <f ca="1">IF(data!$BX424=T$1,data!$BW424,"")</f>
        <v/>
      </c>
      <c r="T424" s="16" t="str">
        <f ca="1">IF(data!$BY424=T$1,data!$BW424,"")</f>
        <v/>
      </c>
      <c r="U424" s="16" t="str">
        <f ca="1">IF(OR(data!$BX424=T$1,data!$BY424=T$1),data!$BW424,"")</f>
        <v/>
      </c>
      <c r="V424" s="17" t="str">
        <f ca="1">IF(data!$BX424=W$1,data!$BW424,"")</f>
        <v/>
      </c>
      <c r="W424" s="17" t="str">
        <f ca="1">IF(data!$BY424=W$1,data!$BW424,"")</f>
        <v/>
      </c>
      <c r="X424" s="17" t="str">
        <f ca="1">IF(OR(data!$BX424=W$1,data!$BY424=W$1),data!$BW424,"")</f>
        <v/>
      </c>
      <c r="Y424" s="16" t="str">
        <f ca="1">IF(data!$BX424=Z$1,data!$BW424,"")</f>
        <v/>
      </c>
      <c r="Z424" s="16" t="str">
        <f ca="1">IF(data!$BY424=Z$1,data!$BW424,"")</f>
        <v/>
      </c>
      <c r="AA424" s="16" t="str">
        <f ca="1">IF(OR(data!$BX424=Z$1,data!$BY424=Z$1),data!$BW424,"")</f>
        <v/>
      </c>
      <c r="AB424" s="17" t="str">
        <f ca="1">IF(data!$BX424=AC$1,data!$BW424,"")</f>
        <v/>
      </c>
      <c r="AC424" s="17" t="str">
        <f ca="1">IF(data!$BY424=AC$1,data!$BW424,"")</f>
        <v/>
      </c>
      <c r="AD424" s="17" t="str">
        <f ca="1">IF(OR(data!$BX424=AC$1,data!$BY424=AC$1),data!$BW424,"")</f>
        <v/>
      </c>
      <c r="AE424" s="16" t="str">
        <f ca="1">IF(data!$BX424=AF$1,data!$BW424,"")</f>
        <v/>
      </c>
      <c r="AF424" s="16" t="str">
        <f ca="1">IF(data!$BY424=AF$1,data!$BW424,"")</f>
        <v/>
      </c>
      <c r="AG424" s="16" t="str">
        <f ca="1">IF(OR(data!$BX424=AF$1,data!$BY424=AF$1),data!$BW424,"")</f>
        <v/>
      </c>
      <c r="AH424" s="17" t="str">
        <f ca="1">IF(data!$BX424=AI$1,data!$BW424,"")</f>
        <v/>
      </c>
      <c r="AI424" s="17" t="str">
        <f ca="1">IF(data!$BY424=AI$1,data!$BW424,"")</f>
        <v/>
      </c>
      <c r="AJ424" s="17" t="str">
        <f ca="1">IF(OR(data!$BX424=AI$1,data!$BY424=AI$1),data!$BW424,"")</f>
        <v/>
      </c>
      <c r="AK424" s="16" t="str">
        <f ca="1">IF(data!$BX424=AL$1,data!$BW424,"")</f>
        <v/>
      </c>
      <c r="AL424" s="16" t="str">
        <f ca="1">IF(data!$BY424=AL$1,data!$BW424,"")</f>
        <v/>
      </c>
      <c r="AM424" s="16" t="str">
        <f ca="1">IF(OR(data!$BX424=AL$1,data!$BY424=AL$1),data!$BW424,"")</f>
        <v/>
      </c>
      <c r="AN424" s="17" t="str">
        <f ca="1">IF(data!$BX424=AO$1,data!$BW424,"")</f>
        <v/>
      </c>
      <c r="AO424" s="17" t="str">
        <f ca="1">IF(data!$BY424=AO$1,data!$BW424,"")</f>
        <v/>
      </c>
      <c r="AP424" s="17" t="str">
        <f ca="1">IF(OR(data!$BX424=AO$1,data!$BY424=AO$1),data!$BW424,"")</f>
        <v/>
      </c>
      <c r="AQ424" s="16" t="str">
        <f ca="1">IF(data!$BX424=AR$1,data!$BW424,"")</f>
        <v/>
      </c>
      <c r="AR424" s="16" t="str">
        <f ca="1">IF(data!$BY424=AR$1,data!$BW424,"")</f>
        <v/>
      </c>
      <c r="AS424" s="16" t="str">
        <f ca="1">IF(OR(data!$BX424=AR$1,data!$BY424=AR$1),data!$BW424,"")</f>
        <v/>
      </c>
      <c r="AT424" s="17" t="str">
        <f ca="1">IF(data!$BX424=AU$1,data!$BW424,"")</f>
        <v/>
      </c>
      <c r="AU424" s="17" t="str">
        <f ca="1">IF(data!$BY424=AU$1,data!$BW424,"")</f>
        <v/>
      </c>
      <c r="AV424" s="17" t="str">
        <f ca="1">IF(OR(data!$BX424=AU$1,data!$BY424=AU$1),data!$BW424,"")</f>
        <v/>
      </c>
      <c r="AW424" s="16" t="str">
        <f ca="1">IF(data!$BX424=AX$1,data!$BW424,"")</f>
        <v/>
      </c>
      <c r="AX424" s="16" t="str">
        <f ca="1">IF(data!$BY424=AX$1,data!$BW424,"")</f>
        <v/>
      </c>
      <c r="AY424" s="16" t="str">
        <f ca="1">IF(OR(data!$BX424=AX$1,data!$BY424=AX$1),data!$BW424,"")</f>
        <v/>
      </c>
      <c r="AZ424" s="17" t="str">
        <f ca="1">IF(data!$BX424=BA$1,data!$BW424,"")</f>
        <v/>
      </c>
      <c r="BA424" s="17" t="str">
        <f ca="1">IF(data!$BY424=BA$1,data!$BW424,"")</f>
        <v/>
      </c>
      <c r="BB424" s="17" t="str">
        <f ca="1">IF(OR(data!$BX424=BA$1,data!$BY424=BA$1),data!$BW424,"")</f>
        <v/>
      </c>
      <c r="BC424" s="16" t="str">
        <f ca="1">IF(data!$BX424=BD$1,data!$BW424,"")</f>
        <v/>
      </c>
      <c r="BD424" s="16" t="str">
        <f ca="1">IF(data!$BY424=BD$1,data!$BW424,"")</f>
        <v/>
      </c>
      <c r="BE424" s="16" t="str">
        <f ca="1">IF(OR(data!$BX424=BD$1,data!$BY424=BD$1),data!$BW424,"")</f>
        <v/>
      </c>
      <c r="BF424" s="17" t="str">
        <f ca="1">IF(data!$BX424=BG$1,data!$BW424,"")</f>
        <v/>
      </c>
      <c r="BG424" s="17" t="str">
        <f ca="1">IF(data!$BY424=BG$1,data!$BW424,"")</f>
        <v/>
      </c>
      <c r="BH424" s="17" t="str">
        <f ca="1">IF(OR(data!$BX424=BG$1,data!$BY424=BG$1),data!$BW424,"")</f>
        <v/>
      </c>
      <c r="BI424" s="16" t="str">
        <f ca="1">IF(data!$BX424=BJ$1,data!$BW424,"")</f>
        <v/>
      </c>
      <c r="BJ424" s="16" t="str">
        <f ca="1">IF(data!$BY424=BJ$1,data!$BW424,"")</f>
        <v/>
      </c>
      <c r="BK424" s="16" t="str">
        <f ca="1">IF(OR(data!$BX424=BJ$1,data!$BY424=BJ$1),data!$BW424,"")</f>
        <v/>
      </c>
      <c r="BL424" s="17" t="str">
        <f ca="1">IF(data!$BX424=BM$1,data!$BW424,"")</f>
        <v/>
      </c>
      <c r="BM424" s="17" t="str">
        <f ca="1">IF(data!$BY424=BM$1,data!$BW424,"")</f>
        <v/>
      </c>
      <c r="BN424" s="17" t="str">
        <f ca="1">IF(OR(data!$BX424=BM$1,data!$BY424=BM$1),data!$BW424,"")</f>
        <v/>
      </c>
      <c r="BO424" s="16" t="str">
        <f ca="1">IF(data!$BX424=BP$1,data!$BW424,"")</f>
        <v/>
      </c>
      <c r="BP424" s="16" t="str">
        <f ca="1">IF(data!$BY424=BP$1,data!$BW424,"")</f>
        <v/>
      </c>
      <c r="BQ424" s="16" t="str">
        <f ca="1">IF(OR(data!$BX424=BP$1,data!$BY424=BP$1),data!$BW424,"")</f>
        <v/>
      </c>
      <c r="BR424" s="17" t="str">
        <f ca="1">IF(data!$BX424=BS$1,data!$BW424,"")</f>
        <v/>
      </c>
      <c r="BS424" s="17" t="str">
        <f ca="1">IF(data!$BY424=BS$1,data!$BW424,"")</f>
        <v/>
      </c>
      <c r="BT424" s="17" t="str">
        <f ca="1">IF(OR(data!$BX424=BS$1,data!$BY424=BS$1),data!$BW424,"")</f>
        <v/>
      </c>
    </row>
    <row r="425" spans="1:72" s="11" customFormat="1" x14ac:dyDescent="0.25">
      <c r="A425" s="16" t="str">
        <f ca="1">IF(data!$BX425=B$1,data!$BW425,"")</f>
        <v/>
      </c>
      <c r="B425" s="16" t="str">
        <f ca="1">IF(data!$BY425=B$1,data!$BW425,"")</f>
        <v/>
      </c>
      <c r="C425" s="16" t="str">
        <f ca="1">IF(OR(data!$BX425=B$1,data!$BY425=B$1),data!$BW425,"")</f>
        <v/>
      </c>
      <c r="D425" s="17" t="str">
        <f ca="1">IF(data!$BX425=E$1,data!$BW425,"")</f>
        <v/>
      </c>
      <c r="E425" s="17" t="str">
        <f ca="1">IF(data!$BY425=E$1,data!$BW425,"")</f>
        <v/>
      </c>
      <c r="F425" s="17" t="str">
        <f ca="1">IF(OR(data!$BX425=E$1,data!$BY425=E$1),data!$BW425,"")</f>
        <v/>
      </c>
      <c r="G425" s="16" t="str">
        <f ca="1">IF(data!$BX425=H$1,data!$BW425,"")</f>
        <v/>
      </c>
      <c r="H425" s="16" t="str">
        <f ca="1">IF(data!$BY425=H$1,data!$BW425,"")</f>
        <v/>
      </c>
      <c r="I425" s="16" t="str">
        <f ca="1">IF(OR(data!$BX425=H$1,data!$BY425=H$1),data!$BW425,"")</f>
        <v/>
      </c>
      <c r="J425" s="17" t="str">
        <f ca="1">IF(data!$BX425=K$1,data!$BW425,"")</f>
        <v/>
      </c>
      <c r="K425" s="17" t="str">
        <f ca="1">IF(data!$BY425=K$1,data!$BW425,"")</f>
        <v/>
      </c>
      <c r="L425" s="17" t="str">
        <f ca="1">IF(OR(data!$BX425=K$1,data!$BY425=K$1),data!$BW425,"")</f>
        <v/>
      </c>
      <c r="M425" s="16" t="str">
        <f ca="1">IF(data!$BX425=N$1,data!$BW425,"")</f>
        <v/>
      </c>
      <c r="N425" s="16" t="str">
        <f ca="1">IF(data!$BY425=N$1,data!$BW425,"")</f>
        <v/>
      </c>
      <c r="O425" s="16" t="str">
        <f ca="1">IF(OR(data!$BX425=N$1,data!$BY425=N$1),data!$BW425,"")</f>
        <v/>
      </c>
      <c r="P425" s="17" t="str">
        <f ca="1">IF(data!$BX425=Q$1,data!$BW425,"")</f>
        <v/>
      </c>
      <c r="Q425" s="17" t="str">
        <f ca="1">IF(data!$BY425=Q$1,data!$BW425,"")</f>
        <v/>
      </c>
      <c r="R425" s="17" t="str">
        <f ca="1">IF(OR(data!$BX425=Q$1,data!$BY425=Q$1),data!$BW425,"")</f>
        <v/>
      </c>
      <c r="S425" s="16" t="str">
        <f ca="1">IF(data!$BX425=T$1,data!$BW425,"")</f>
        <v/>
      </c>
      <c r="T425" s="16" t="str">
        <f ca="1">IF(data!$BY425=T$1,data!$BW425,"")</f>
        <v/>
      </c>
      <c r="U425" s="16" t="str">
        <f ca="1">IF(OR(data!$BX425=T$1,data!$BY425=T$1),data!$BW425,"")</f>
        <v/>
      </c>
      <c r="V425" s="17" t="str">
        <f ca="1">IF(data!$BX425=W$1,data!$BW425,"")</f>
        <v/>
      </c>
      <c r="W425" s="17" t="str">
        <f ca="1">IF(data!$BY425=W$1,data!$BW425,"")</f>
        <v/>
      </c>
      <c r="X425" s="17" t="str">
        <f ca="1">IF(OR(data!$BX425=W$1,data!$BY425=W$1),data!$BW425,"")</f>
        <v/>
      </c>
      <c r="Y425" s="16" t="str">
        <f ca="1">IF(data!$BX425=Z$1,data!$BW425,"")</f>
        <v/>
      </c>
      <c r="Z425" s="16" t="str">
        <f ca="1">IF(data!$BY425=Z$1,data!$BW425,"")</f>
        <v/>
      </c>
      <c r="AA425" s="16" t="str">
        <f ca="1">IF(OR(data!$BX425=Z$1,data!$BY425=Z$1),data!$BW425,"")</f>
        <v/>
      </c>
      <c r="AB425" s="17" t="str">
        <f ca="1">IF(data!$BX425=AC$1,data!$BW425,"")</f>
        <v/>
      </c>
      <c r="AC425" s="17" t="str">
        <f ca="1">IF(data!$BY425=AC$1,data!$BW425,"")</f>
        <v/>
      </c>
      <c r="AD425" s="17" t="str">
        <f ca="1">IF(OR(data!$BX425=AC$1,data!$BY425=AC$1),data!$BW425,"")</f>
        <v/>
      </c>
      <c r="AE425" s="16" t="str">
        <f ca="1">IF(data!$BX425=AF$1,data!$BW425,"")</f>
        <v/>
      </c>
      <c r="AF425" s="16" t="str">
        <f ca="1">IF(data!$BY425=AF$1,data!$BW425,"")</f>
        <v/>
      </c>
      <c r="AG425" s="16" t="str">
        <f ca="1">IF(OR(data!$BX425=AF$1,data!$BY425=AF$1),data!$BW425,"")</f>
        <v/>
      </c>
      <c r="AH425" s="17" t="str">
        <f ca="1">IF(data!$BX425=AI$1,data!$BW425,"")</f>
        <v/>
      </c>
      <c r="AI425" s="17" t="str">
        <f ca="1">IF(data!$BY425=AI$1,data!$BW425,"")</f>
        <v/>
      </c>
      <c r="AJ425" s="17" t="str">
        <f ca="1">IF(OR(data!$BX425=AI$1,data!$BY425=AI$1),data!$BW425,"")</f>
        <v/>
      </c>
      <c r="AK425" s="16" t="str">
        <f ca="1">IF(data!$BX425=AL$1,data!$BW425,"")</f>
        <v/>
      </c>
      <c r="AL425" s="16" t="str">
        <f ca="1">IF(data!$BY425=AL$1,data!$BW425,"")</f>
        <v/>
      </c>
      <c r="AM425" s="16" t="str">
        <f ca="1">IF(OR(data!$BX425=AL$1,data!$BY425=AL$1),data!$BW425,"")</f>
        <v/>
      </c>
      <c r="AN425" s="17" t="str">
        <f ca="1">IF(data!$BX425=AO$1,data!$BW425,"")</f>
        <v/>
      </c>
      <c r="AO425" s="17" t="str">
        <f ca="1">IF(data!$BY425=AO$1,data!$BW425,"")</f>
        <v/>
      </c>
      <c r="AP425" s="17" t="str">
        <f ca="1">IF(OR(data!$BX425=AO$1,data!$BY425=AO$1),data!$BW425,"")</f>
        <v/>
      </c>
      <c r="AQ425" s="16" t="str">
        <f ca="1">IF(data!$BX425=AR$1,data!$BW425,"")</f>
        <v/>
      </c>
      <c r="AR425" s="16" t="str">
        <f ca="1">IF(data!$BY425=AR$1,data!$BW425,"")</f>
        <v/>
      </c>
      <c r="AS425" s="16" t="str">
        <f ca="1">IF(OR(data!$BX425=AR$1,data!$BY425=AR$1),data!$BW425,"")</f>
        <v/>
      </c>
      <c r="AT425" s="17" t="str">
        <f ca="1">IF(data!$BX425=AU$1,data!$BW425,"")</f>
        <v/>
      </c>
      <c r="AU425" s="17" t="str">
        <f ca="1">IF(data!$BY425=AU$1,data!$BW425,"")</f>
        <v/>
      </c>
      <c r="AV425" s="17" t="str">
        <f ca="1">IF(OR(data!$BX425=AU$1,data!$BY425=AU$1),data!$BW425,"")</f>
        <v/>
      </c>
      <c r="AW425" s="16" t="str">
        <f ca="1">IF(data!$BX425=AX$1,data!$BW425,"")</f>
        <v/>
      </c>
      <c r="AX425" s="16" t="str">
        <f ca="1">IF(data!$BY425=AX$1,data!$BW425,"")</f>
        <v/>
      </c>
      <c r="AY425" s="16" t="str">
        <f ca="1">IF(OR(data!$BX425=AX$1,data!$BY425=AX$1),data!$BW425,"")</f>
        <v/>
      </c>
      <c r="AZ425" s="17" t="str">
        <f ca="1">IF(data!$BX425=BA$1,data!$BW425,"")</f>
        <v/>
      </c>
      <c r="BA425" s="17" t="str">
        <f ca="1">IF(data!$BY425=BA$1,data!$BW425,"")</f>
        <v/>
      </c>
      <c r="BB425" s="17" t="str">
        <f ca="1">IF(OR(data!$BX425=BA$1,data!$BY425=BA$1),data!$BW425,"")</f>
        <v/>
      </c>
      <c r="BC425" s="16" t="str">
        <f ca="1">IF(data!$BX425=BD$1,data!$BW425,"")</f>
        <v/>
      </c>
      <c r="BD425" s="16" t="str">
        <f ca="1">IF(data!$BY425=BD$1,data!$BW425,"")</f>
        <v/>
      </c>
      <c r="BE425" s="16" t="str">
        <f ca="1">IF(OR(data!$BX425=BD$1,data!$BY425=BD$1),data!$BW425,"")</f>
        <v/>
      </c>
      <c r="BF425" s="17" t="str">
        <f ca="1">IF(data!$BX425=BG$1,data!$BW425,"")</f>
        <v/>
      </c>
      <c r="BG425" s="17" t="str">
        <f ca="1">IF(data!$BY425=BG$1,data!$BW425,"")</f>
        <v/>
      </c>
      <c r="BH425" s="17" t="str">
        <f ca="1">IF(OR(data!$BX425=BG$1,data!$BY425=BG$1),data!$BW425,"")</f>
        <v/>
      </c>
      <c r="BI425" s="16" t="str">
        <f ca="1">IF(data!$BX425=BJ$1,data!$BW425,"")</f>
        <v/>
      </c>
      <c r="BJ425" s="16" t="str">
        <f ca="1">IF(data!$BY425=BJ$1,data!$BW425,"")</f>
        <v/>
      </c>
      <c r="BK425" s="16" t="str">
        <f ca="1">IF(OR(data!$BX425=BJ$1,data!$BY425=BJ$1),data!$BW425,"")</f>
        <v/>
      </c>
      <c r="BL425" s="17" t="str">
        <f ca="1">IF(data!$BX425=BM$1,data!$BW425,"")</f>
        <v/>
      </c>
      <c r="BM425" s="17" t="str">
        <f ca="1">IF(data!$BY425=BM$1,data!$BW425,"")</f>
        <v/>
      </c>
      <c r="BN425" s="17" t="str">
        <f ca="1">IF(OR(data!$BX425=BM$1,data!$BY425=BM$1),data!$BW425,"")</f>
        <v/>
      </c>
      <c r="BO425" s="16" t="str">
        <f ca="1">IF(data!$BX425=BP$1,data!$BW425,"")</f>
        <v/>
      </c>
      <c r="BP425" s="16" t="str">
        <f ca="1">IF(data!$BY425=BP$1,data!$BW425,"")</f>
        <v/>
      </c>
      <c r="BQ425" s="16" t="str">
        <f ca="1">IF(OR(data!$BX425=BP$1,data!$BY425=BP$1),data!$BW425,"")</f>
        <v/>
      </c>
      <c r="BR425" s="17" t="str">
        <f ca="1">IF(data!$BX425=BS$1,data!$BW425,"")</f>
        <v/>
      </c>
      <c r="BS425" s="17" t="str">
        <f ca="1">IF(data!$BY425=BS$1,data!$BW425,"")</f>
        <v/>
      </c>
      <c r="BT425" s="17" t="str">
        <f ca="1">IF(OR(data!$BX425=BS$1,data!$BY425=BS$1),data!$BW425,"")</f>
        <v/>
      </c>
    </row>
    <row r="426" spans="1:72" s="11" customFormat="1" x14ac:dyDescent="0.25">
      <c r="A426" s="16" t="str">
        <f ca="1">IF(data!$BX426=B$1,data!$BW426,"")</f>
        <v/>
      </c>
      <c r="B426" s="16" t="str">
        <f ca="1">IF(data!$BY426=B$1,data!$BW426,"")</f>
        <v/>
      </c>
      <c r="C426" s="16" t="str">
        <f ca="1">IF(OR(data!$BX426=B$1,data!$BY426=B$1),data!$BW426,"")</f>
        <v/>
      </c>
      <c r="D426" s="17" t="str">
        <f ca="1">IF(data!$BX426=E$1,data!$BW426,"")</f>
        <v/>
      </c>
      <c r="E426" s="17" t="str">
        <f ca="1">IF(data!$BY426=E$1,data!$BW426,"")</f>
        <v/>
      </c>
      <c r="F426" s="17" t="str">
        <f ca="1">IF(OR(data!$BX426=E$1,data!$BY426=E$1),data!$BW426,"")</f>
        <v/>
      </c>
      <c r="G426" s="16" t="str">
        <f ca="1">IF(data!$BX426=H$1,data!$BW426,"")</f>
        <v/>
      </c>
      <c r="H426" s="16" t="str">
        <f ca="1">IF(data!$BY426=H$1,data!$BW426,"")</f>
        <v/>
      </c>
      <c r="I426" s="16" t="str">
        <f ca="1">IF(OR(data!$BX426=H$1,data!$BY426=H$1),data!$BW426,"")</f>
        <v/>
      </c>
      <c r="J426" s="17" t="str">
        <f ca="1">IF(data!$BX426=K$1,data!$BW426,"")</f>
        <v/>
      </c>
      <c r="K426" s="17" t="str">
        <f ca="1">IF(data!$BY426=K$1,data!$BW426,"")</f>
        <v/>
      </c>
      <c r="L426" s="17" t="str">
        <f ca="1">IF(OR(data!$BX426=K$1,data!$BY426=K$1),data!$BW426,"")</f>
        <v/>
      </c>
      <c r="M426" s="16" t="str">
        <f ca="1">IF(data!$BX426=N$1,data!$BW426,"")</f>
        <v/>
      </c>
      <c r="N426" s="16" t="str">
        <f ca="1">IF(data!$BY426=N$1,data!$BW426,"")</f>
        <v/>
      </c>
      <c r="O426" s="16" t="str">
        <f ca="1">IF(OR(data!$BX426=N$1,data!$BY426=N$1),data!$BW426,"")</f>
        <v/>
      </c>
      <c r="P426" s="17" t="str">
        <f ca="1">IF(data!$BX426=Q$1,data!$BW426,"")</f>
        <v/>
      </c>
      <c r="Q426" s="17" t="str">
        <f ca="1">IF(data!$BY426=Q$1,data!$BW426,"")</f>
        <v/>
      </c>
      <c r="R426" s="17" t="str">
        <f ca="1">IF(OR(data!$BX426=Q$1,data!$BY426=Q$1),data!$BW426,"")</f>
        <v/>
      </c>
      <c r="S426" s="16" t="str">
        <f ca="1">IF(data!$BX426=T$1,data!$BW426,"")</f>
        <v/>
      </c>
      <c r="T426" s="16" t="str">
        <f ca="1">IF(data!$BY426=T$1,data!$BW426,"")</f>
        <v/>
      </c>
      <c r="U426" s="16" t="str">
        <f ca="1">IF(OR(data!$BX426=T$1,data!$BY426=T$1),data!$BW426,"")</f>
        <v/>
      </c>
      <c r="V426" s="17" t="str">
        <f ca="1">IF(data!$BX426=W$1,data!$BW426,"")</f>
        <v/>
      </c>
      <c r="W426" s="17" t="str">
        <f ca="1">IF(data!$BY426=W$1,data!$BW426,"")</f>
        <v/>
      </c>
      <c r="X426" s="17" t="str">
        <f ca="1">IF(OR(data!$BX426=W$1,data!$BY426=W$1),data!$BW426,"")</f>
        <v/>
      </c>
      <c r="Y426" s="16" t="str">
        <f ca="1">IF(data!$BX426=Z$1,data!$BW426,"")</f>
        <v/>
      </c>
      <c r="Z426" s="16" t="str">
        <f ca="1">IF(data!$BY426=Z$1,data!$BW426,"")</f>
        <v/>
      </c>
      <c r="AA426" s="16" t="str">
        <f ca="1">IF(OR(data!$BX426=Z$1,data!$BY426=Z$1),data!$BW426,"")</f>
        <v/>
      </c>
      <c r="AB426" s="17" t="str">
        <f ca="1">IF(data!$BX426=AC$1,data!$BW426,"")</f>
        <v/>
      </c>
      <c r="AC426" s="17" t="str">
        <f ca="1">IF(data!$BY426=AC$1,data!$BW426,"")</f>
        <v/>
      </c>
      <c r="AD426" s="17" t="str">
        <f ca="1">IF(OR(data!$BX426=AC$1,data!$BY426=AC$1),data!$BW426,"")</f>
        <v/>
      </c>
      <c r="AE426" s="16" t="str">
        <f ca="1">IF(data!$BX426=AF$1,data!$BW426,"")</f>
        <v/>
      </c>
      <c r="AF426" s="16" t="str">
        <f ca="1">IF(data!$BY426=AF$1,data!$BW426,"")</f>
        <v/>
      </c>
      <c r="AG426" s="16" t="str">
        <f ca="1">IF(OR(data!$BX426=AF$1,data!$BY426=AF$1),data!$BW426,"")</f>
        <v/>
      </c>
      <c r="AH426" s="17" t="str">
        <f ca="1">IF(data!$BX426=AI$1,data!$BW426,"")</f>
        <v/>
      </c>
      <c r="AI426" s="17" t="str">
        <f ca="1">IF(data!$BY426=AI$1,data!$BW426,"")</f>
        <v/>
      </c>
      <c r="AJ426" s="17" t="str">
        <f ca="1">IF(OR(data!$BX426=AI$1,data!$BY426=AI$1),data!$BW426,"")</f>
        <v/>
      </c>
      <c r="AK426" s="16" t="str">
        <f ca="1">IF(data!$BX426=AL$1,data!$BW426,"")</f>
        <v/>
      </c>
      <c r="AL426" s="16" t="str">
        <f ca="1">IF(data!$BY426=AL$1,data!$BW426,"")</f>
        <v/>
      </c>
      <c r="AM426" s="16" t="str">
        <f ca="1">IF(OR(data!$BX426=AL$1,data!$BY426=AL$1),data!$BW426,"")</f>
        <v/>
      </c>
      <c r="AN426" s="17" t="str">
        <f ca="1">IF(data!$BX426=AO$1,data!$BW426,"")</f>
        <v/>
      </c>
      <c r="AO426" s="17" t="str">
        <f ca="1">IF(data!$BY426=AO$1,data!$BW426,"")</f>
        <v/>
      </c>
      <c r="AP426" s="17" t="str">
        <f ca="1">IF(OR(data!$BX426=AO$1,data!$BY426=AO$1),data!$BW426,"")</f>
        <v/>
      </c>
      <c r="AQ426" s="16" t="str">
        <f ca="1">IF(data!$BX426=AR$1,data!$BW426,"")</f>
        <v/>
      </c>
      <c r="AR426" s="16" t="str">
        <f ca="1">IF(data!$BY426=AR$1,data!$BW426,"")</f>
        <v/>
      </c>
      <c r="AS426" s="16" t="str">
        <f ca="1">IF(OR(data!$BX426=AR$1,data!$BY426=AR$1),data!$BW426,"")</f>
        <v/>
      </c>
      <c r="AT426" s="17" t="str">
        <f ca="1">IF(data!$BX426=AU$1,data!$BW426,"")</f>
        <v/>
      </c>
      <c r="AU426" s="17" t="str">
        <f ca="1">IF(data!$BY426=AU$1,data!$BW426,"")</f>
        <v/>
      </c>
      <c r="AV426" s="17" t="str">
        <f ca="1">IF(OR(data!$BX426=AU$1,data!$BY426=AU$1),data!$BW426,"")</f>
        <v/>
      </c>
      <c r="AW426" s="16" t="str">
        <f ca="1">IF(data!$BX426=AX$1,data!$BW426,"")</f>
        <v/>
      </c>
      <c r="AX426" s="16" t="str">
        <f ca="1">IF(data!$BY426=AX$1,data!$BW426,"")</f>
        <v/>
      </c>
      <c r="AY426" s="16" t="str">
        <f ca="1">IF(OR(data!$BX426=AX$1,data!$BY426=AX$1),data!$BW426,"")</f>
        <v/>
      </c>
      <c r="AZ426" s="17" t="str">
        <f ca="1">IF(data!$BX426=BA$1,data!$BW426,"")</f>
        <v/>
      </c>
      <c r="BA426" s="17" t="str">
        <f ca="1">IF(data!$BY426=BA$1,data!$BW426,"")</f>
        <v/>
      </c>
      <c r="BB426" s="17" t="str">
        <f ca="1">IF(OR(data!$BX426=BA$1,data!$BY426=BA$1),data!$BW426,"")</f>
        <v/>
      </c>
      <c r="BC426" s="16" t="str">
        <f ca="1">IF(data!$BX426=BD$1,data!$BW426,"")</f>
        <v/>
      </c>
      <c r="BD426" s="16" t="str">
        <f ca="1">IF(data!$BY426=BD$1,data!$BW426,"")</f>
        <v/>
      </c>
      <c r="BE426" s="16" t="str">
        <f ca="1">IF(OR(data!$BX426=BD$1,data!$BY426=BD$1),data!$BW426,"")</f>
        <v/>
      </c>
      <c r="BF426" s="17" t="str">
        <f ca="1">IF(data!$BX426=BG$1,data!$BW426,"")</f>
        <v/>
      </c>
      <c r="BG426" s="17" t="str">
        <f ca="1">IF(data!$BY426=BG$1,data!$BW426,"")</f>
        <v/>
      </c>
      <c r="BH426" s="17" t="str">
        <f ca="1">IF(OR(data!$BX426=BG$1,data!$BY426=BG$1),data!$BW426,"")</f>
        <v/>
      </c>
      <c r="BI426" s="16" t="str">
        <f ca="1">IF(data!$BX426=BJ$1,data!$BW426,"")</f>
        <v/>
      </c>
      <c r="BJ426" s="16" t="str">
        <f ca="1">IF(data!$BY426=BJ$1,data!$BW426,"")</f>
        <v/>
      </c>
      <c r="BK426" s="16" t="str">
        <f ca="1">IF(OR(data!$BX426=BJ$1,data!$BY426=BJ$1),data!$BW426,"")</f>
        <v/>
      </c>
      <c r="BL426" s="17" t="str">
        <f ca="1">IF(data!$BX426=BM$1,data!$BW426,"")</f>
        <v/>
      </c>
      <c r="BM426" s="17" t="str">
        <f ca="1">IF(data!$BY426=BM$1,data!$BW426,"")</f>
        <v/>
      </c>
      <c r="BN426" s="17" t="str">
        <f ca="1">IF(OR(data!$BX426=BM$1,data!$BY426=BM$1),data!$BW426,"")</f>
        <v/>
      </c>
      <c r="BO426" s="16" t="str">
        <f ca="1">IF(data!$BX426=BP$1,data!$BW426,"")</f>
        <v/>
      </c>
      <c r="BP426" s="16" t="str">
        <f ca="1">IF(data!$BY426=BP$1,data!$BW426,"")</f>
        <v/>
      </c>
      <c r="BQ426" s="16" t="str">
        <f ca="1">IF(OR(data!$BX426=BP$1,data!$BY426=BP$1),data!$BW426,"")</f>
        <v/>
      </c>
      <c r="BR426" s="17" t="str">
        <f ca="1">IF(data!$BX426=BS$1,data!$BW426,"")</f>
        <v/>
      </c>
      <c r="BS426" s="17" t="str">
        <f ca="1">IF(data!$BY426=BS$1,data!$BW426,"")</f>
        <v/>
      </c>
      <c r="BT426" s="17" t="str">
        <f ca="1">IF(OR(data!$BX426=BS$1,data!$BY426=BS$1),data!$BW426,"")</f>
        <v/>
      </c>
    </row>
    <row r="427" spans="1:72" s="11" customFormat="1" x14ac:dyDescent="0.25">
      <c r="A427" s="16" t="str">
        <f ca="1">IF(data!$BX427=B$1,data!$BW427,"")</f>
        <v/>
      </c>
      <c r="B427" s="16" t="str">
        <f ca="1">IF(data!$BY427=B$1,data!$BW427,"")</f>
        <v/>
      </c>
      <c r="C427" s="16" t="str">
        <f ca="1">IF(OR(data!$BX427=B$1,data!$BY427=B$1),data!$BW427,"")</f>
        <v/>
      </c>
      <c r="D427" s="17" t="str">
        <f ca="1">IF(data!$BX427=E$1,data!$BW427,"")</f>
        <v/>
      </c>
      <c r="E427" s="17" t="str">
        <f ca="1">IF(data!$BY427=E$1,data!$BW427,"")</f>
        <v/>
      </c>
      <c r="F427" s="17" t="str">
        <f ca="1">IF(OR(data!$BX427=E$1,data!$BY427=E$1),data!$BW427,"")</f>
        <v/>
      </c>
      <c r="G427" s="16" t="str">
        <f ca="1">IF(data!$BX427=H$1,data!$BW427,"")</f>
        <v/>
      </c>
      <c r="H427" s="16" t="str">
        <f ca="1">IF(data!$BY427=H$1,data!$BW427,"")</f>
        <v/>
      </c>
      <c r="I427" s="16" t="str">
        <f ca="1">IF(OR(data!$BX427=H$1,data!$BY427=H$1),data!$BW427,"")</f>
        <v/>
      </c>
      <c r="J427" s="17" t="str">
        <f ca="1">IF(data!$BX427=K$1,data!$BW427,"")</f>
        <v/>
      </c>
      <c r="K427" s="17" t="str">
        <f ca="1">IF(data!$BY427=K$1,data!$BW427,"")</f>
        <v/>
      </c>
      <c r="L427" s="17" t="str">
        <f ca="1">IF(OR(data!$BX427=K$1,data!$BY427=K$1),data!$BW427,"")</f>
        <v/>
      </c>
      <c r="M427" s="16" t="str">
        <f ca="1">IF(data!$BX427=N$1,data!$BW427,"")</f>
        <v/>
      </c>
      <c r="N427" s="16" t="str">
        <f ca="1">IF(data!$BY427=N$1,data!$BW427,"")</f>
        <v/>
      </c>
      <c r="O427" s="16" t="str">
        <f ca="1">IF(OR(data!$BX427=N$1,data!$BY427=N$1),data!$BW427,"")</f>
        <v/>
      </c>
      <c r="P427" s="17" t="str">
        <f ca="1">IF(data!$BX427=Q$1,data!$BW427,"")</f>
        <v/>
      </c>
      <c r="Q427" s="17" t="str">
        <f ca="1">IF(data!$BY427=Q$1,data!$BW427,"")</f>
        <v/>
      </c>
      <c r="R427" s="17" t="str">
        <f ca="1">IF(OR(data!$BX427=Q$1,data!$BY427=Q$1),data!$BW427,"")</f>
        <v/>
      </c>
      <c r="S427" s="16" t="str">
        <f ca="1">IF(data!$BX427=T$1,data!$BW427,"")</f>
        <v/>
      </c>
      <c r="T427" s="16" t="str">
        <f ca="1">IF(data!$BY427=T$1,data!$BW427,"")</f>
        <v/>
      </c>
      <c r="U427" s="16" t="str">
        <f ca="1">IF(OR(data!$BX427=T$1,data!$BY427=T$1),data!$BW427,"")</f>
        <v/>
      </c>
      <c r="V427" s="17" t="str">
        <f ca="1">IF(data!$BX427=W$1,data!$BW427,"")</f>
        <v/>
      </c>
      <c r="W427" s="17" t="str">
        <f ca="1">IF(data!$BY427=W$1,data!$BW427,"")</f>
        <v/>
      </c>
      <c r="X427" s="17" t="str">
        <f ca="1">IF(OR(data!$BX427=W$1,data!$BY427=W$1),data!$BW427,"")</f>
        <v/>
      </c>
      <c r="Y427" s="16" t="str">
        <f ca="1">IF(data!$BX427=Z$1,data!$BW427,"")</f>
        <v/>
      </c>
      <c r="Z427" s="16" t="str">
        <f ca="1">IF(data!$BY427=Z$1,data!$BW427,"")</f>
        <v/>
      </c>
      <c r="AA427" s="16" t="str">
        <f ca="1">IF(OR(data!$BX427=Z$1,data!$BY427=Z$1),data!$BW427,"")</f>
        <v/>
      </c>
      <c r="AB427" s="17" t="str">
        <f ca="1">IF(data!$BX427=AC$1,data!$BW427,"")</f>
        <v/>
      </c>
      <c r="AC427" s="17" t="str">
        <f ca="1">IF(data!$BY427=AC$1,data!$BW427,"")</f>
        <v/>
      </c>
      <c r="AD427" s="17" t="str">
        <f ca="1">IF(OR(data!$BX427=AC$1,data!$BY427=AC$1),data!$BW427,"")</f>
        <v/>
      </c>
      <c r="AE427" s="16" t="str">
        <f ca="1">IF(data!$BX427=AF$1,data!$BW427,"")</f>
        <v/>
      </c>
      <c r="AF427" s="16" t="str">
        <f ca="1">IF(data!$BY427=AF$1,data!$BW427,"")</f>
        <v/>
      </c>
      <c r="AG427" s="16" t="str">
        <f ca="1">IF(OR(data!$BX427=AF$1,data!$BY427=AF$1),data!$BW427,"")</f>
        <v/>
      </c>
      <c r="AH427" s="17" t="str">
        <f ca="1">IF(data!$BX427=AI$1,data!$BW427,"")</f>
        <v/>
      </c>
      <c r="AI427" s="17" t="str">
        <f ca="1">IF(data!$BY427=AI$1,data!$BW427,"")</f>
        <v/>
      </c>
      <c r="AJ427" s="17" t="str">
        <f ca="1">IF(OR(data!$BX427=AI$1,data!$BY427=AI$1),data!$BW427,"")</f>
        <v/>
      </c>
      <c r="AK427" s="16" t="str">
        <f ca="1">IF(data!$BX427=AL$1,data!$BW427,"")</f>
        <v/>
      </c>
      <c r="AL427" s="16" t="str">
        <f ca="1">IF(data!$BY427=AL$1,data!$BW427,"")</f>
        <v/>
      </c>
      <c r="AM427" s="16" t="str">
        <f ca="1">IF(OR(data!$BX427=AL$1,data!$BY427=AL$1),data!$BW427,"")</f>
        <v/>
      </c>
      <c r="AN427" s="17" t="str">
        <f ca="1">IF(data!$BX427=AO$1,data!$BW427,"")</f>
        <v/>
      </c>
      <c r="AO427" s="17" t="str">
        <f ca="1">IF(data!$BY427=AO$1,data!$BW427,"")</f>
        <v/>
      </c>
      <c r="AP427" s="17" t="str">
        <f ca="1">IF(OR(data!$BX427=AO$1,data!$BY427=AO$1),data!$BW427,"")</f>
        <v/>
      </c>
      <c r="AQ427" s="16" t="str">
        <f ca="1">IF(data!$BX427=AR$1,data!$BW427,"")</f>
        <v/>
      </c>
      <c r="AR427" s="16" t="str">
        <f ca="1">IF(data!$BY427=AR$1,data!$BW427,"")</f>
        <v/>
      </c>
      <c r="AS427" s="16" t="str">
        <f ca="1">IF(OR(data!$BX427=AR$1,data!$BY427=AR$1),data!$BW427,"")</f>
        <v/>
      </c>
      <c r="AT427" s="17" t="str">
        <f ca="1">IF(data!$BX427=AU$1,data!$BW427,"")</f>
        <v/>
      </c>
      <c r="AU427" s="17" t="str">
        <f ca="1">IF(data!$BY427=AU$1,data!$BW427,"")</f>
        <v/>
      </c>
      <c r="AV427" s="17" t="str">
        <f ca="1">IF(OR(data!$BX427=AU$1,data!$BY427=AU$1),data!$BW427,"")</f>
        <v/>
      </c>
      <c r="AW427" s="16" t="str">
        <f ca="1">IF(data!$BX427=AX$1,data!$BW427,"")</f>
        <v/>
      </c>
      <c r="AX427" s="16" t="str">
        <f ca="1">IF(data!$BY427=AX$1,data!$BW427,"")</f>
        <v/>
      </c>
      <c r="AY427" s="16" t="str">
        <f ca="1">IF(OR(data!$BX427=AX$1,data!$BY427=AX$1),data!$BW427,"")</f>
        <v/>
      </c>
      <c r="AZ427" s="17" t="str">
        <f ca="1">IF(data!$BX427=BA$1,data!$BW427,"")</f>
        <v/>
      </c>
      <c r="BA427" s="17" t="str">
        <f ca="1">IF(data!$BY427=BA$1,data!$BW427,"")</f>
        <v/>
      </c>
      <c r="BB427" s="17" t="str">
        <f ca="1">IF(OR(data!$BX427=BA$1,data!$BY427=BA$1),data!$BW427,"")</f>
        <v/>
      </c>
      <c r="BC427" s="16" t="str">
        <f ca="1">IF(data!$BX427=BD$1,data!$BW427,"")</f>
        <v/>
      </c>
      <c r="BD427" s="16" t="str">
        <f ca="1">IF(data!$BY427=BD$1,data!$BW427,"")</f>
        <v/>
      </c>
      <c r="BE427" s="16" t="str">
        <f ca="1">IF(OR(data!$BX427=BD$1,data!$BY427=BD$1),data!$BW427,"")</f>
        <v/>
      </c>
      <c r="BF427" s="17" t="str">
        <f ca="1">IF(data!$BX427=BG$1,data!$BW427,"")</f>
        <v/>
      </c>
      <c r="BG427" s="17" t="str">
        <f ca="1">IF(data!$BY427=BG$1,data!$BW427,"")</f>
        <v/>
      </c>
      <c r="BH427" s="17" t="str">
        <f ca="1">IF(OR(data!$BX427=BG$1,data!$BY427=BG$1),data!$BW427,"")</f>
        <v/>
      </c>
      <c r="BI427" s="16" t="str">
        <f ca="1">IF(data!$BX427=BJ$1,data!$BW427,"")</f>
        <v/>
      </c>
      <c r="BJ427" s="16" t="str">
        <f ca="1">IF(data!$BY427=BJ$1,data!$BW427,"")</f>
        <v/>
      </c>
      <c r="BK427" s="16" t="str">
        <f ca="1">IF(OR(data!$BX427=BJ$1,data!$BY427=BJ$1),data!$BW427,"")</f>
        <v/>
      </c>
      <c r="BL427" s="17" t="str">
        <f ca="1">IF(data!$BX427=BM$1,data!$BW427,"")</f>
        <v/>
      </c>
      <c r="BM427" s="17" t="str">
        <f ca="1">IF(data!$BY427=BM$1,data!$BW427,"")</f>
        <v/>
      </c>
      <c r="BN427" s="17" t="str">
        <f ca="1">IF(OR(data!$BX427=BM$1,data!$BY427=BM$1),data!$BW427,"")</f>
        <v/>
      </c>
      <c r="BO427" s="16" t="str">
        <f ca="1">IF(data!$BX427=BP$1,data!$BW427,"")</f>
        <v/>
      </c>
      <c r="BP427" s="16" t="str">
        <f ca="1">IF(data!$BY427=BP$1,data!$BW427,"")</f>
        <v/>
      </c>
      <c r="BQ427" s="16" t="str">
        <f ca="1">IF(OR(data!$BX427=BP$1,data!$BY427=BP$1),data!$BW427,"")</f>
        <v/>
      </c>
      <c r="BR427" s="17" t="str">
        <f ca="1">IF(data!$BX427=BS$1,data!$BW427,"")</f>
        <v/>
      </c>
      <c r="BS427" s="17" t="str">
        <f ca="1">IF(data!$BY427=BS$1,data!$BW427,"")</f>
        <v/>
      </c>
      <c r="BT427" s="17" t="str">
        <f ca="1">IF(OR(data!$BX427=BS$1,data!$BY427=BS$1),data!$BW427,"")</f>
        <v/>
      </c>
    </row>
    <row r="428" spans="1:72" s="11" customFormat="1" x14ac:dyDescent="0.25">
      <c r="A428" s="16" t="str">
        <f ca="1">IF(data!$BX428=B$1,data!$BW428,"")</f>
        <v/>
      </c>
      <c r="B428" s="16" t="str">
        <f ca="1">IF(data!$BY428=B$1,data!$BW428,"")</f>
        <v/>
      </c>
      <c r="C428" s="16" t="str">
        <f ca="1">IF(OR(data!$BX428=B$1,data!$BY428=B$1),data!$BW428,"")</f>
        <v/>
      </c>
      <c r="D428" s="17" t="str">
        <f ca="1">IF(data!$BX428=E$1,data!$BW428,"")</f>
        <v/>
      </c>
      <c r="E428" s="17" t="str">
        <f ca="1">IF(data!$BY428=E$1,data!$BW428,"")</f>
        <v/>
      </c>
      <c r="F428" s="17" t="str">
        <f ca="1">IF(OR(data!$BX428=E$1,data!$BY428=E$1),data!$BW428,"")</f>
        <v/>
      </c>
      <c r="G428" s="16" t="str">
        <f ca="1">IF(data!$BX428=H$1,data!$BW428,"")</f>
        <v/>
      </c>
      <c r="H428" s="16" t="str">
        <f ca="1">IF(data!$BY428=H$1,data!$BW428,"")</f>
        <v/>
      </c>
      <c r="I428" s="16" t="str">
        <f ca="1">IF(OR(data!$BX428=H$1,data!$BY428=H$1),data!$BW428,"")</f>
        <v/>
      </c>
      <c r="J428" s="17" t="str">
        <f ca="1">IF(data!$BX428=K$1,data!$BW428,"")</f>
        <v/>
      </c>
      <c r="K428" s="17" t="str">
        <f ca="1">IF(data!$BY428=K$1,data!$BW428,"")</f>
        <v/>
      </c>
      <c r="L428" s="17" t="str">
        <f ca="1">IF(OR(data!$BX428=K$1,data!$BY428=K$1),data!$BW428,"")</f>
        <v/>
      </c>
      <c r="M428" s="16" t="str">
        <f ca="1">IF(data!$BX428=N$1,data!$BW428,"")</f>
        <v/>
      </c>
      <c r="N428" s="16" t="str">
        <f ca="1">IF(data!$BY428=N$1,data!$BW428,"")</f>
        <v/>
      </c>
      <c r="O428" s="16" t="str">
        <f ca="1">IF(OR(data!$BX428=N$1,data!$BY428=N$1),data!$BW428,"")</f>
        <v/>
      </c>
      <c r="P428" s="17" t="str">
        <f ca="1">IF(data!$BX428=Q$1,data!$BW428,"")</f>
        <v/>
      </c>
      <c r="Q428" s="17" t="str">
        <f ca="1">IF(data!$BY428=Q$1,data!$BW428,"")</f>
        <v/>
      </c>
      <c r="R428" s="17" t="str">
        <f ca="1">IF(OR(data!$BX428=Q$1,data!$BY428=Q$1),data!$BW428,"")</f>
        <v/>
      </c>
      <c r="S428" s="16" t="str">
        <f ca="1">IF(data!$BX428=T$1,data!$BW428,"")</f>
        <v/>
      </c>
      <c r="T428" s="16" t="str">
        <f ca="1">IF(data!$BY428=T$1,data!$BW428,"")</f>
        <v/>
      </c>
      <c r="U428" s="16" t="str">
        <f ca="1">IF(OR(data!$BX428=T$1,data!$BY428=T$1),data!$BW428,"")</f>
        <v/>
      </c>
      <c r="V428" s="17" t="str">
        <f ca="1">IF(data!$BX428=W$1,data!$BW428,"")</f>
        <v/>
      </c>
      <c r="W428" s="17" t="str">
        <f ca="1">IF(data!$BY428=W$1,data!$BW428,"")</f>
        <v/>
      </c>
      <c r="X428" s="17" t="str">
        <f ca="1">IF(OR(data!$BX428=W$1,data!$BY428=W$1),data!$BW428,"")</f>
        <v/>
      </c>
      <c r="Y428" s="16" t="str">
        <f ca="1">IF(data!$BX428=Z$1,data!$BW428,"")</f>
        <v/>
      </c>
      <c r="Z428" s="16" t="str">
        <f ca="1">IF(data!$BY428=Z$1,data!$BW428,"")</f>
        <v/>
      </c>
      <c r="AA428" s="16" t="str">
        <f ca="1">IF(OR(data!$BX428=Z$1,data!$BY428=Z$1),data!$BW428,"")</f>
        <v/>
      </c>
      <c r="AB428" s="17" t="str">
        <f ca="1">IF(data!$BX428=AC$1,data!$BW428,"")</f>
        <v/>
      </c>
      <c r="AC428" s="17" t="str">
        <f ca="1">IF(data!$BY428=AC$1,data!$BW428,"")</f>
        <v/>
      </c>
      <c r="AD428" s="17" t="str">
        <f ca="1">IF(OR(data!$BX428=AC$1,data!$BY428=AC$1),data!$BW428,"")</f>
        <v/>
      </c>
      <c r="AE428" s="16" t="str">
        <f ca="1">IF(data!$BX428=AF$1,data!$BW428,"")</f>
        <v/>
      </c>
      <c r="AF428" s="16" t="str">
        <f ca="1">IF(data!$BY428=AF$1,data!$BW428,"")</f>
        <v/>
      </c>
      <c r="AG428" s="16" t="str">
        <f ca="1">IF(OR(data!$BX428=AF$1,data!$BY428=AF$1),data!$BW428,"")</f>
        <v/>
      </c>
      <c r="AH428" s="17" t="str">
        <f ca="1">IF(data!$BX428=AI$1,data!$BW428,"")</f>
        <v/>
      </c>
      <c r="AI428" s="17" t="str">
        <f ca="1">IF(data!$BY428=AI$1,data!$BW428,"")</f>
        <v/>
      </c>
      <c r="AJ428" s="17" t="str">
        <f ca="1">IF(OR(data!$BX428=AI$1,data!$BY428=AI$1),data!$BW428,"")</f>
        <v/>
      </c>
      <c r="AK428" s="16" t="str">
        <f ca="1">IF(data!$BX428=AL$1,data!$BW428,"")</f>
        <v/>
      </c>
      <c r="AL428" s="16" t="str">
        <f ca="1">IF(data!$BY428=AL$1,data!$BW428,"")</f>
        <v/>
      </c>
      <c r="AM428" s="16" t="str">
        <f ca="1">IF(OR(data!$BX428=AL$1,data!$BY428=AL$1),data!$BW428,"")</f>
        <v/>
      </c>
      <c r="AN428" s="17" t="str">
        <f ca="1">IF(data!$BX428=AO$1,data!$BW428,"")</f>
        <v/>
      </c>
      <c r="AO428" s="17" t="str">
        <f ca="1">IF(data!$BY428=AO$1,data!$BW428,"")</f>
        <v/>
      </c>
      <c r="AP428" s="17" t="str">
        <f ca="1">IF(OR(data!$BX428=AO$1,data!$BY428=AO$1),data!$BW428,"")</f>
        <v/>
      </c>
      <c r="AQ428" s="16" t="str">
        <f ca="1">IF(data!$BX428=AR$1,data!$BW428,"")</f>
        <v/>
      </c>
      <c r="AR428" s="16" t="str">
        <f ca="1">IF(data!$BY428=AR$1,data!$BW428,"")</f>
        <v/>
      </c>
      <c r="AS428" s="16" t="str">
        <f ca="1">IF(OR(data!$BX428=AR$1,data!$BY428=AR$1),data!$BW428,"")</f>
        <v/>
      </c>
      <c r="AT428" s="17" t="str">
        <f ca="1">IF(data!$BX428=AU$1,data!$BW428,"")</f>
        <v/>
      </c>
      <c r="AU428" s="17" t="str">
        <f ca="1">IF(data!$BY428=AU$1,data!$BW428,"")</f>
        <v/>
      </c>
      <c r="AV428" s="17" t="str">
        <f ca="1">IF(OR(data!$BX428=AU$1,data!$BY428=AU$1),data!$BW428,"")</f>
        <v/>
      </c>
      <c r="AW428" s="16" t="str">
        <f ca="1">IF(data!$BX428=AX$1,data!$BW428,"")</f>
        <v/>
      </c>
      <c r="AX428" s="16" t="str">
        <f ca="1">IF(data!$BY428=AX$1,data!$BW428,"")</f>
        <v/>
      </c>
      <c r="AY428" s="16" t="str">
        <f ca="1">IF(OR(data!$BX428=AX$1,data!$BY428=AX$1),data!$BW428,"")</f>
        <v/>
      </c>
      <c r="AZ428" s="17" t="str">
        <f ca="1">IF(data!$BX428=BA$1,data!$BW428,"")</f>
        <v/>
      </c>
      <c r="BA428" s="17" t="str">
        <f ca="1">IF(data!$BY428=BA$1,data!$BW428,"")</f>
        <v/>
      </c>
      <c r="BB428" s="17" t="str">
        <f ca="1">IF(OR(data!$BX428=BA$1,data!$BY428=BA$1),data!$BW428,"")</f>
        <v/>
      </c>
      <c r="BC428" s="16" t="str">
        <f ca="1">IF(data!$BX428=BD$1,data!$BW428,"")</f>
        <v/>
      </c>
      <c r="BD428" s="16" t="str">
        <f ca="1">IF(data!$BY428=BD$1,data!$BW428,"")</f>
        <v/>
      </c>
      <c r="BE428" s="16" t="str">
        <f ca="1">IF(OR(data!$BX428=BD$1,data!$BY428=BD$1),data!$BW428,"")</f>
        <v/>
      </c>
      <c r="BF428" s="17" t="str">
        <f ca="1">IF(data!$BX428=BG$1,data!$BW428,"")</f>
        <v/>
      </c>
      <c r="BG428" s="17" t="str">
        <f ca="1">IF(data!$BY428=BG$1,data!$BW428,"")</f>
        <v/>
      </c>
      <c r="BH428" s="17" t="str">
        <f ca="1">IF(OR(data!$BX428=BG$1,data!$BY428=BG$1),data!$BW428,"")</f>
        <v/>
      </c>
      <c r="BI428" s="16" t="str">
        <f ca="1">IF(data!$BX428=BJ$1,data!$BW428,"")</f>
        <v/>
      </c>
      <c r="BJ428" s="16" t="str">
        <f ca="1">IF(data!$BY428=BJ$1,data!$BW428,"")</f>
        <v/>
      </c>
      <c r="BK428" s="16" t="str">
        <f ca="1">IF(OR(data!$BX428=BJ$1,data!$BY428=BJ$1),data!$BW428,"")</f>
        <v/>
      </c>
      <c r="BL428" s="17" t="str">
        <f ca="1">IF(data!$BX428=BM$1,data!$BW428,"")</f>
        <v/>
      </c>
      <c r="BM428" s="17" t="str">
        <f ca="1">IF(data!$BY428=BM$1,data!$BW428,"")</f>
        <v/>
      </c>
      <c r="BN428" s="17" t="str">
        <f ca="1">IF(OR(data!$BX428=BM$1,data!$BY428=BM$1),data!$BW428,"")</f>
        <v/>
      </c>
      <c r="BO428" s="16" t="str">
        <f ca="1">IF(data!$BX428=BP$1,data!$BW428,"")</f>
        <v/>
      </c>
      <c r="BP428" s="16" t="str">
        <f ca="1">IF(data!$BY428=BP$1,data!$BW428,"")</f>
        <v/>
      </c>
      <c r="BQ428" s="16" t="str">
        <f ca="1">IF(OR(data!$BX428=BP$1,data!$BY428=BP$1),data!$BW428,"")</f>
        <v/>
      </c>
      <c r="BR428" s="17" t="str">
        <f ca="1">IF(data!$BX428=BS$1,data!$BW428,"")</f>
        <v/>
      </c>
      <c r="BS428" s="17" t="str">
        <f ca="1">IF(data!$BY428=BS$1,data!$BW428,"")</f>
        <v/>
      </c>
      <c r="BT428" s="17" t="str">
        <f ca="1">IF(OR(data!$BX428=BS$1,data!$BY428=BS$1),data!$BW428,"")</f>
        <v/>
      </c>
    </row>
    <row r="429" spans="1:72" s="11" customFormat="1" x14ac:dyDescent="0.25">
      <c r="A429" s="16" t="str">
        <f ca="1">IF(data!$BX429=B$1,data!$BW429,"")</f>
        <v/>
      </c>
      <c r="B429" s="16" t="str">
        <f ca="1">IF(data!$BY429=B$1,data!$BW429,"")</f>
        <v/>
      </c>
      <c r="C429" s="16" t="str">
        <f ca="1">IF(OR(data!$BX429=B$1,data!$BY429=B$1),data!$BW429,"")</f>
        <v/>
      </c>
      <c r="D429" s="17" t="str">
        <f ca="1">IF(data!$BX429=E$1,data!$BW429,"")</f>
        <v/>
      </c>
      <c r="E429" s="17" t="str">
        <f ca="1">IF(data!$BY429=E$1,data!$BW429,"")</f>
        <v/>
      </c>
      <c r="F429" s="17" t="str">
        <f ca="1">IF(OR(data!$BX429=E$1,data!$BY429=E$1),data!$BW429,"")</f>
        <v/>
      </c>
      <c r="G429" s="16" t="str">
        <f ca="1">IF(data!$BX429=H$1,data!$BW429,"")</f>
        <v/>
      </c>
      <c r="H429" s="16" t="str">
        <f ca="1">IF(data!$BY429=H$1,data!$BW429,"")</f>
        <v/>
      </c>
      <c r="I429" s="16" t="str">
        <f ca="1">IF(OR(data!$BX429=H$1,data!$BY429=H$1),data!$BW429,"")</f>
        <v/>
      </c>
      <c r="J429" s="17" t="str">
        <f ca="1">IF(data!$BX429=K$1,data!$BW429,"")</f>
        <v/>
      </c>
      <c r="K429" s="17" t="str">
        <f ca="1">IF(data!$BY429=K$1,data!$BW429,"")</f>
        <v/>
      </c>
      <c r="L429" s="17" t="str">
        <f ca="1">IF(OR(data!$BX429=K$1,data!$BY429=K$1),data!$BW429,"")</f>
        <v/>
      </c>
      <c r="M429" s="16" t="str">
        <f ca="1">IF(data!$BX429=N$1,data!$BW429,"")</f>
        <v/>
      </c>
      <c r="N429" s="16" t="str">
        <f ca="1">IF(data!$BY429=N$1,data!$BW429,"")</f>
        <v/>
      </c>
      <c r="O429" s="16" t="str">
        <f ca="1">IF(OR(data!$BX429=N$1,data!$BY429=N$1),data!$BW429,"")</f>
        <v/>
      </c>
      <c r="P429" s="17" t="str">
        <f ca="1">IF(data!$BX429=Q$1,data!$BW429,"")</f>
        <v/>
      </c>
      <c r="Q429" s="17" t="str">
        <f ca="1">IF(data!$BY429=Q$1,data!$BW429,"")</f>
        <v/>
      </c>
      <c r="R429" s="17" t="str">
        <f ca="1">IF(OR(data!$BX429=Q$1,data!$BY429=Q$1),data!$BW429,"")</f>
        <v/>
      </c>
      <c r="S429" s="16" t="str">
        <f ca="1">IF(data!$BX429=T$1,data!$BW429,"")</f>
        <v/>
      </c>
      <c r="T429" s="16" t="str">
        <f ca="1">IF(data!$BY429=T$1,data!$BW429,"")</f>
        <v/>
      </c>
      <c r="U429" s="16" t="str">
        <f ca="1">IF(OR(data!$BX429=T$1,data!$BY429=T$1),data!$BW429,"")</f>
        <v/>
      </c>
      <c r="V429" s="17" t="str">
        <f ca="1">IF(data!$BX429=W$1,data!$BW429,"")</f>
        <v/>
      </c>
      <c r="W429" s="17" t="str">
        <f ca="1">IF(data!$BY429=W$1,data!$BW429,"")</f>
        <v/>
      </c>
      <c r="X429" s="17" t="str">
        <f ca="1">IF(OR(data!$BX429=W$1,data!$BY429=W$1),data!$BW429,"")</f>
        <v/>
      </c>
      <c r="Y429" s="16" t="str">
        <f ca="1">IF(data!$BX429=Z$1,data!$BW429,"")</f>
        <v/>
      </c>
      <c r="Z429" s="16" t="str">
        <f ca="1">IF(data!$BY429=Z$1,data!$BW429,"")</f>
        <v/>
      </c>
      <c r="AA429" s="16" t="str">
        <f ca="1">IF(OR(data!$BX429=Z$1,data!$BY429=Z$1),data!$BW429,"")</f>
        <v/>
      </c>
      <c r="AB429" s="17" t="str">
        <f ca="1">IF(data!$BX429=AC$1,data!$BW429,"")</f>
        <v/>
      </c>
      <c r="AC429" s="17" t="str">
        <f ca="1">IF(data!$BY429=AC$1,data!$BW429,"")</f>
        <v/>
      </c>
      <c r="AD429" s="17" t="str">
        <f ca="1">IF(OR(data!$BX429=AC$1,data!$BY429=AC$1),data!$BW429,"")</f>
        <v/>
      </c>
      <c r="AE429" s="16" t="str">
        <f ca="1">IF(data!$BX429=AF$1,data!$BW429,"")</f>
        <v/>
      </c>
      <c r="AF429" s="16" t="str">
        <f ca="1">IF(data!$BY429=AF$1,data!$BW429,"")</f>
        <v/>
      </c>
      <c r="AG429" s="16" t="str">
        <f ca="1">IF(OR(data!$BX429=AF$1,data!$BY429=AF$1),data!$BW429,"")</f>
        <v/>
      </c>
      <c r="AH429" s="17" t="str">
        <f ca="1">IF(data!$BX429=AI$1,data!$BW429,"")</f>
        <v/>
      </c>
      <c r="AI429" s="17" t="str">
        <f ca="1">IF(data!$BY429=AI$1,data!$BW429,"")</f>
        <v/>
      </c>
      <c r="AJ429" s="17" t="str">
        <f ca="1">IF(OR(data!$BX429=AI$1,data!$BY429=AI$1),data!$BW429,"")</f>
        <v/>
      </c>
      <c r="AK429" s="16" t="str">
        <f ca="1">IF(data!$BX429=AL$1,data!$BW429,"")</f>
        <v/>
      </c>
      <c r="AL429" s="16" t="str">
        <f ca="1">IF(data!$BY429=AL$1,data!$BW429,"")</f>
        <v/>
      </c>
      <c r="AM429" s="16" t="str">
        <f ca="1">IF(OR(data!$BX429=AL$1,data!$BY429=AL$1),data!$BW429,"")</f>
        <v/>
      </c>
      <c r="AN429" s="17" t="str">
        <f ca="1">IF(data!$BX429=AO$1,data!$BW429,"")</f>
        <v/>
      </c>
      <c r="AO429" s="17" t="str">
        <f ca="1">IF(data!$BY429=AO$1,data!$BW429,"")</f>
        <v/>
      </c>
      <c r="AP429" s="17" t="str">
        <f ca="1">IF(OR(data!$BX429=AO$1,data!$BY429=AO$1),data!$BW429,"")</f>
        <v/>
      </c>
      <c r="AQ429" s="16" t="str">
        <f ca="1">IF(data!$BX429=AR$1,data!$BW429,"")</f>
        <v/>
      </c>
      <c r="AR429" s="16" t="str">
        <f ca="1">IF(data!$BY429=AR$1,data!$BW429,"")</f>
        <v/>
      </c>
      <c r="AS429" s="16" t="str">
        <f ca="1">IF(OR(data!$BX429=AR$1,data!$BY429=AR$1),data!$BW429,"")</f>
        <v/>
      </c>
      <c r="AT429" s="17" t="str">
        <f ca="1">IF(data!$BX429=AU$1,data!$BW429,"")</f>
        <v/>
      </c>
      <c r="AU429" s="17" t="str">
        <f ca="1">IF(data!$BY429=AU$1,data!$BW429,"")</f>
        <v/>
      </c>
      <c r="AV429" s="17" t="str">
        <f ca="1">IF(OR(data!$BX429=AU$1,data!$BY429=AU$1),data!$BW429,"")</f>
        <v/>
      </c>
      <c r="AW429" s="16" t="str">
        <f ca="1">IF(data!$BX429=AX$1,data!$BW429,"")</f>
        <v/>
      </c>
      <c r="AX429" s="16" t="str">
        <f ca="1">IF(data!$BY429=AX$1,data!$BW429,"")</f>
        <v/>
      </c>
      <c r="AY429" s="16" t="str">
        <f ca="1">IF(OR(data!$BX429=AX$1,data!$BY429=AX$1),data!$BW429,"")</f>
        <v/>
      </c>
      <c r="AZ429" s="17" t="str">
        <f ca="1">IF(data!$BX429=BA$1,data!$BW429,"")</f>
        <v/>
      </c>
      <c r="BA429" s="17" t="str">
        <f ca="1">IF(data!$BY429=BA$1,data!$BW429,"")</f>
        <v/>
      </c>
      <c r="BB429" s="17" t="str">
        <f ca="1">IF(OR(data!$BX429=BA$1,data!$BY429=BA$1),data!$BW429,"")</f>
        <v/>
      </c>
      <c r="BC429" s="16" t="str">
        <f ca="1">IF(data!$BX429=BD$1,data!$BW429,"")</f>
        <v/>
      </c>
      <c r="BD429" s="16" t="str">
        <f ca="1">IF(data!$BY429=BD$1,data!$BW429,"")</f>
        <v/>
      </c>
      <c r="BE429" s="16" t="str">
        <f ca="1">IF(OR(data!$BX429=BD$1,data!$BY429=BD$1),data!$BW429,"")</f>
        <v/>
      </c>
      <c r="BF429" s="17" t="str">
        <f ca="1">IF(data!$BX429=BG$1,data!$BW429,"")</f>
        <v/>
      </c>
      <c r="BG429" s="17" t="str">
        <f ca="1">IF(data!$BY429=BG$1,data!$BW429,"")</f>
        <v/>
      </c>
      <c r="BH429" s="17" t="str">
        <f ca="1">IF(OR(data!$BX429=BG$1,data!$BY429=BG$1),data!$BW429,"")</f>
        <v/>
      </c>
      <c r="BI429" s="16" t="str">
        <f ca="1">IF(data!$BX429=BJ$1,data!$BW429,"")</f>
        <v/>
      </c>
      <c r="BJ429" s="16" t="str">
        <f ca="1">IF(data!$BY429=BJ$1,data!$BW429,"")</f>
        <v/>
      </c>
      <c r="BK429" s="16" t="str">
        <f ca="1">IF(OR(data!$BX429=BJ$1,data!$BY429=BJ$1),data!$BW429,"")</f>
        <v/>
      </c>
      <c r="BL429" s="17" t="str">
        <f ca="1">IF(data!$BX429=BM$1,data!$BW429,"")</f>
        <v/>
      </c>
      <c r="BM429" s="17" t="str">
        <f ca="1">IF(data!$BY429=BM$1,data!$BW429,"")</f>
        <v/>
      </c>
      <c r="BN429" s="17" t="str">
        <f ca="1">IF(OR(data!$BX429=BM$1,data!$BY429=BM$1),data!$BW429,"")</f>
        <v/>
      </c>
      <c r="BO429" s="16" t="str">
        <f ca="1">IF(data!$BX429=BP$1,data!$BW429,"")</f>
        <v/>
      </c>
      <c r="BP429" s="16" t="str">
        <f ca="1">IF(data!$BY429=BP$1,data!$BW429,"")</f>
        <v/>
      </c>
      <c r="BQ429" s="16" t="str">
        <f ca="1">IF(OR(data!$BX429=BP$1,data!$BY429=BP$1),data!$BW429,"")</f>
        <v/>
      </c>
      <c r="BR429" s="17" t="str">
        <f ca="1">IF(data!$BX429=BS$1,data!$BW429,"")</f>
        <v/>
      </c>
      <c r="BS429" s="17" t="str">
        <f ca="1">IF(data!$BY429=BS$1,data!$BW429,"")</f>
        <v/>
      </c>
      <c r="BT429" s="17" t="str">
        <f ca="1">IF(OR(data!$BX429=BS$1,data!$BY429=BS$1),data!$BW429,"")</f>
        <v/>
      </c>
    </row>
    <row r="430" spans="1:72" s="11" customFormat="1" x14ac:dyDescent="0.25">
      <c r="A430" s="16" t="str">
        <f ca="1">IF(data!$BX430=B$1,data!$BW430,"")</f>
        <v/>
      </c>
      <c r="B430" s="16" t="str">
        <f ca="1">IF(data!$BY430=B$1,data!$BW430,"")</f>
        <v/>
      </c>
      <c r="C430" s="16" t="str">
        <f ca="1">IF(OR(data!$BX430=B$1,data!$BY430=B$1),data!$BW430,"")</f>
        <v/>
      </c>
      <c r="D430" s="17" t="str">
        <f ca="1">IF(data!$BX430=E$1,data!$BW430,"")</f>
        <v/>
      </c>
      <c r="E430" s="17" t="str">
        <f ca="1">IF(data!$BY430=E$1,data!$BW430,"")</f>
        <v/>
      </c>
      <c r="F430" s="17" t="str">
        <f ca="1">IF(OR(data!$BX430=E$1,data!$BY430=E$1),data!$BW430,"")</f>
        <v/>
      </c>
      <c r="G430" s="16" t="str">
        <f ca="1">IF(data!$BX430=H$1,data!$BW430,"")</f>
        <v/>
      </c>
      <c r="H430" s="16" t="str">
        <f ca="1">IF(data!$BY430=H$1,data!$BW430,"")</f>
        <v/>
      </c>
      <c r="I430" s="16" t="str">
        <f ca="1">IF(OR(data!$BX430=H$1,data!$BY430=H$1),data!$BW430,"")</f>
        <v/>
      </c>
      <c r="J430" s="17" t="str">
        <f ca="1">IF(data!$BX430=K$1,data!$BW430,"")</f>
        <v/>
      </c>
      <c r="K430" s="17" t="str">
        <f ca="1">IF(data!$BY430=K$1,data!$BW430,"")</f>
        <v/>
      </c>
      <c r="L430" s="17" t="str">
        <f ca="1">IF(OR(data!$BX430=K$1,data!$BY430=K$1),data!$BW430,"")</f>
        <v/>
      </c>
      <c r="M430" s="16" t="str">
        <f ca="1">IF(data!$BX430=N$1,data!$BW430,"")</f>
        <v/>
      </c>
      <c r="N430" s="16" t="str">
        <f ca="1">IF(data!$BY430=N$1,data!$BW430,"")</f>
        <v/>
      </c>
      <c r="O430" s="16" t="str">
        <f ca="1">IF(OR(data!$BX430=N$1,data!$BY430=N$1),data!$BW430,"")</f>
        <v/>
      </c>
      <c r="P430" s="17" t="str">
        <f ca="1">IF(data!$BX430=Q$1,data!$BW430,"")</f>
        <v/>
      </c>
      <c r="Q430" s="17" t="str">
        <f ca="1">IF(data!$BY430=Q$1,data!$BW430,"")</f>
        <v/>
      </c>
      <c r="R430" s="17" t="str">
        <f ca="1">IF(OR(data!$BX430=Q$1,data!$BY430=Q$1),data!$BW430,"")</f>
        <v/>
      </c>
      <c r="S430" s="16" t="str">
        <f ca="1">IF(data!$BX430=T$1,data!$BW430,"")</f>
        <v/>
      </c>
      <c r="T430" s="16" t="str">
        <f ca="1">IF(data!$BY430=T$1,data!$BW430,"")</f>
        <v/>
      </c>
      <c r="U430" s="16" t="str">
        <f ca="1">IF(OR(data!$BX430=T$1,data!$BY430=T$1),data!$BW430,"")</f>
        <v/>
      </c>
      <c r="V430" s="17" t="str">
        <f ca="1">IF(data!$BX430=W$1,data!$BW430,"")</f>
        <v/>
      </c>
      <c r="W430" s="17" t="str">
        <f ca="1">IF(data!$BY430=W$1,data!$BW430,"")</f>
        <v/>
      </c>
      <c r="X430" s="17" t="str">
        <f ca="1">IF(OR(data!$BX430=W$1,data!$BY430=W$1),data!$BW430,"")</f>
        <v/>
      </c>
      <c r="Y430" s="16" t="str">
        <f ca="1">IF(data!$BX430=Z$1,data!$BW430,"")</f>
        <v/>
      </c>
      <c r="Z430" s="16" t="str">
        <f ca="1">IF(data!$BY430=Z$1,data!$BW430,"")</f>
        <v/>
      </c>
      <c r="AA430" s="16" t="str">
        <f ca="1">IF(OR(data!$BX430=Z$1,data!$BY430=Z$1),data!$BW430,"")</f>
        <v/>
      </c>
      <c r="AB430" s="17" t="str">
        <f ca="1">IF(data!$BX430=AC$1,data!$BW430,"")</f>
        <v/>
      </c>
      <c r="AC430" s="17" t="str">
        <f ca="1">IF(data!$BY430=AC$1,data!$BW430,"")</f>
        <v/>
      </c>
      <c r="AD430" s="17" t="str">
        <f ca="1">IF(OR(data!$BX430=AC$1,data!$BY430=AC$1),data!$BW430,"")</f>
        <v/>
      </c>
      <c r="AE430" s="16" t="str">
        <f ca="1">IF(data!$BX430=AF$1,data!$BW430,"")</f>
        <v/>
      </c>
      <c r="AF430" s="16" t="str">
        <f ca="1">IF(data!$BY430=AF$1,data!$BW430,"")</f>
        <v/>
      </c>
      <c r="AG430" s="16" t="str">
        <f ca="1">IF(OR(data!$BX430=AF$1,data!$BY430=AF$1),data!$BW430,"")</f>
        <v/>
      </c>
      <c r="AH430" s="17" t="str">
        <f ca="1">IF(data!$BX430=AI$1,data!$BW430,"")</f>
        <v/>
      </c>
      <c r="AI430" s="17" t="str">
        <f ca="1">IF(data!$BY430=AI$1,data!$BW430,"")</f>
        <v/>
      </c>
      <c r="AJ430" s="17" t="str">
        <f ca="1">IF(OR(data!$BX430=AI$1,data!$BY430=AI$1),data!$BW430,"")</f>
        <v/>
      </c>
      <c r="AK430" s="16" t="str">
        <f ca="1">IF(data!$BX430=AL$1,data!$BW430,"")</f>
        <v/>
      </c>
      <c r="AL430" s="16" t="str">
        <f ca="1">IF(data!$BY430=AL$1,data!$BW430,"")</f>
        <v/>
      </c>
      <c r="AM430" s="16" t="str">
        <f ca="1">IF(OR(data!$BX430=AL$1,data!$BY430=AL$1),data!$BW430,"")</f>
        <v/>
      </c>
      <c r="AN430" s="17" t="str">
        <f ca="1">IF(data!$BX430=AO$1,data!$BW430,"")</f>
        <v/>
      </c>
      <c r="AO430" s="17" t="str">
        <f ca="1">IF(data!$BY430=AO$1,data!$BW430,"")</f>
        <v/>
      </c>
      <c r="AP430" s="17" t="str">
        <f ca="1">IF(OR(data!$BX430=AO$1,data!$BY430=AO$1),data!$BW430,"")</f>
        <v/>
      </c>
      <c r="AQ430" s="16" t="str">
        <f ca="1">IF(data!$BX430=AR$1,data!$BW430,"")</f>
        <v/>
      </c>
      <c r="AR430" s="16" t="str">
        <f ca="1">IF(data!$BY430=AR$1,data!$BW430,"")</f>
        <v/>
      </c>
      <c r="AS430" s="16" t="str">
        <f ca="1">IF(OR(data!$BX430=AR$1,data!$BY430=AR$1),data!$BW430,"")</f>
        <v/>
      </c>
      <c r="AT430" s="17" t="str">
        <f ca="1">IF(data!$BX430=AU$1,data!$BW430,"")</f>
        <v/>
      </c>
      <c r="AU430" s="17" t="str">
        <f ca="1">IF(data!$BY430=AU$1,data!$BW430,"")</f>
        <v/>
      </c>
      <c r="AV430" s="17" t="str">
        <f ca="1">IF(OR(data!$BX430=AU$1,data!$BY430=AU$1),data!$BW430,"")</f>
        <v/>
      </c>
      <c r="AW430" s="16" t="str">
        <f ca="1">IF(data!$BX430=AX$1,data!$BW430,"")</f>
        <v/>
      </c>
      <c r="AX430" s="16" t="str">
        <f ca="1">IF(data!$BY430=AX$1,data!$BW430,"")</f>
        <v/>
      </c>
      <c r="AY430" s="16" t="str">
        <f ca="1">IF(OR(data!$BX430=AX$1,data!$BY430=AX$1),data!$BW430,"")</f>
        <v/>
      </c>
      <c r="AZ430" s="17" t="str">
        <f ca="1">IF(data!$BX430=BA$1,data!$BW430,"")</f>
        <v/>
      </c>
      <c r="BA430" s="17" t="str">
        <f ca="1">IF(data!$BY430=BA$1,data!$BW430,"")</f>
        <v/>
      </c>
      <c r="BB430" s="17" t="str">
        <f ca="1">IF(OR(data!$BX430=BA$1,data!$BY430=BA$1),data!$BW430,"")</f>
        <v/>
      </c>
      <c r="BC430" s="16" t="str">
        <f ca="1">IF(data!$BX430=BD$1,data!$BW430,"")</f>
        <v/>
      </c>
      <c r="BD430" s="16" t="str">
        <f ca="1">IF(data!$BY430=BD$1,data!$BW430,"")</f>
        <v/>
      </c>
      <c r="BE430" s="16" t="str">
        <f ca="1">IF(OR(data!$BX430=BD$1,data!$BY430=BD$1),data!$BW430,"")</f>
        <v/>
      </c>
      <c r="BF430" s="17" t="str">
        <f ca="1">IF(data!$BX430=BG$1,data!$BW430,"")</f>
        <v/>
      </c>
      <c r="BG430" s="17" t="str">
        <f ca="1">IF(data!$BY430=BG$1,data!$BW430,"")</f>
        <v/>
      </c>
      <c r="BH430" s="17" t="str">
        <f ca="1">IF(OR(data!$BX430=BG$1,data!$BY430=BG$1),data!$BW430,"")</f>
        <v/>
      </c>
      <c r="BI430" s="16" t="str">
        <f ca="1">IF(data!$BX430=BJ$1,data!$BW430,"")</f>
        <v/>
      </c>
      <c r="BJ430" s="16" t="str">
        <f ca="1">IF(data!$BY430=BJ$1,data!$BW430,"")</f>
        <v/>
      </c>
      <c r="BK430" s="16" t="str">
        <f ca="1">IF(OR(data!$BX430=BJ$1,data!$BY430=BJ$1),data!$BW430,"")</f>
        <v/>
      </c>
      <c r="BL430" s="17" t="str">
        <f ca="1">IF(data!$BX430=BM$1,data!$BW430,"")</f>
        <v/>
      </c>
      <c r="BM430" s="17" t="str">
        <f ca="1">IF(data!$BY430=BM$1,data!$BW430,"")</f>
        <v/>
      </c>
      <c r="BN430" s="17" t="str">
        <f ca="1">IF(OR(data!$BX430=BM$1,data!$BY430=BM$1),data!$BW430,"")</f>
        <v/>
      </c>
      <c r="BO430" s="16" t="str">
        <f ca="1">IF(data!$BX430=BP$1,data!$BW430,"")</f>
        <v/>
      </c>
      <c r="BP430" s="16" t="str">
        <f ca="1">IF(data!$BY430=BP$1,data!$BW430,"")</f>
        <v/>
      </c>
      <c r="BQ430" s="16" t="str">
        <f ca="1">IF(OR(data!$BX430=BP$1,data!$BY430=BP$1),data!$BW430,"")</f>
        <v/>
      </c>
      <c r="BR430" s="17" t="str">
        <f ca="1">IF(data!$BX430=BS$1,data!$BW430,"")</f>
        <v/>
      </c>
      <c r="BS430" s="17" t="str">
        <f ca="1">IF(data!$BY430=BS$1,data!$BW430,"")</f>
        <v/>
      </c>
      <c r="BT430" s="17" t="str">
        <f ca="1">IF(OR(data!$BX430=BS$1,data!$BY430=BS$1),data!$BW430,"")</f>
        <v/>
      </c>
    </row>
    <row r="431" spans="1:72" s="11" customFormat="1" x14ac:dyDescent="0.25">
      <c r="A431" s="16" t="str">
        <f ca="1">IF(data!$BX431=B$1,data!$BW431,"")</f>
        <v/>
      </c>
      <c r="B431" s="16" t="str">
        <f ca="1">IF(data!$BY431=B$1,data!$BW431,"")</f>
        <v/>
      </c>
      <c r="C431" s="16" t="str">
        <f ca="1">IF(OR(data!$BX431=B$1,data!$BY431=B$1),data!$BW431,"")</f>
        <v/>
      </c>
      <c r="D431" s="17" t="str">
        <f ca="1">IF(data!$BX431=E$1,data!$BW431,"")</f>
        <v/>
      </c>
      <c r="E431" s="17" t="str">
        <f ca="1">IF(data!$BY431=E$1,data!$BW431,"")</f>
        <v/>
      </c>
      <c r="F431" s="17" t="str">
        <f ca="1">IF(OR(data!$BX431=E$1,data!$BY431=E$1),data!$BW431,"")</f>
        <v/>
      </c>
      <c r="G431" s="16" t="str">
        <f ca="1">IF(data!$BX431=H$1,data!$BW431,"")</f>
        <v/>
      </c>
      <c r="H431" s="16" t="str">
        <f ca="1">IF(data!$BY431=H$1,data!$BW431,"")</f>
        <v/>
      </c>
      <c r="I431" s="16" t="str">
        <f ca="1">IF(OR(data!$BX431=H$1,data!$BY431=H$1),data!$BW431,"")</f>
        <v/>
      </c>
      <c r="J431" s="17" t="str">
        <f ca="1">IF(data!$BX431=K$1,data!$BW431,"")</f>
        <v/>
      </c>
      <c r="K431" s="17" t="str">
        <f ca="1">IF(data!$BY431=K$1,data!$BW431,"")</f>
        <v/>
      </c>
      <c r="L431" s="17" t="str">
        <f ca="1">IF(OR(data!$BX431=K$1,data!$BY431=K$1),data!$BW431,"")</f>
        <v/>
      </c>
      <c r="M431" s="16" t="str">
        <f ca="1">IF(data!$BX431=N$1,data!$BW431,"")</f>
        <v/>
      </c>
      <c r="N431" s="16" t="str">
        <f ca="1">IF(data!$BY431=N$1,data!$BW431,"")</f>
        <v/>
      </c>
      <c r="O431" s="16" t="str">
        <f ca="1">IF(OR(data!$BX431=N$1,data!$BY431=N$1),data!$BW431,"")</f>
        <v/>
      </c>
      <c r="P431" s="17" t="str">
        <f ca="1">IF(data!$BX431=Q$1,data!$BW431,"")</f>
        <v/>
      </c>
      <c r="Q431" s="17" t="str">
        <f ca="1">IF(data!$BY431=Q$1,data!$BW431,"")</f>
        <v/>
      </c>
      <c r="R431" s="17" t="str">
        <f ca="1">IF(OR(data!$BX431=Q$1,data!$BY431=Q$1),data!$BW431,"")</f>
        <v/>
      </c>
      <c r="S431" s="16" t="str">
        <f ca="1">IF(data!$BX431=T$1,data!$BW431,"")</f>
        <v/>
      </c>
      <c r="T431" s="16" t="str">
        <f ca="1">IF(data!$BY431=T$1,data!$BW431,"")</f>
        <v/>
      </c>
      <c r="U431" s="16" t="str">
        <f ca="1">IF(OR(data!$BX431=T$1,data!$BY431=T$1),data!$BW431,"")</f>
        <v/>
      </c>
      <c r="V431" s="17" t="str">
        <f ca="1">IF(data!$BX431=W$1,data!$BW431,"")</f>
        <v/>
      </c>
      <c r="W431" s="17" t="str">
        <f ca="1">IF(data!$BY431=W$1,data!$BW431,"")</f>
        <v/>
      </c>
      <c r="X431" s="17" t="str">
        <f ca="1">IF(OR(data!$BX431=W$1,data!$BY431=W$1),data!$BW431,"")</f>
        <v/>
      </c>
      <c r="Y431" s="16" t="str">
        <f ca="1">IF(data!$BX431=Z$1,data!$BW431,"")</f>
        <v/>
      </c>
      <c r="Z431" s="16" t="str">
        <f ca="1">IF(data!$BY431=Z$1,data!$BW431,"")</f>
        <v/>
      </c>
      <c r="AA431" s="16" t="str">
        <f ca="1">IF(OR(data!$BX431=Z$1,data!$BY431=Z$1),data!$BW431,"")</f>
        <v/>
      </c>
      <c r="AB431" s="17" t="str">
        <f ca="1">IF(data!$BX431=AC$1,data!$BW431,"")</f>
        <v/>
      </c>
      <c r="AC431" s="17" t="str">
        <f ca="1">IF(data!$BY431=AC$1,data!$BW431,"")</f>
        <v/>
      </c>
      <c r="AD431" s="17" t="str">
        <f ca="1">IF(OR(data!$BX431=AC$1,data!$BY431=AC$1),data!$BW431,"")</f>
        <v/>
      </c>
      <c r="AE431" s="16" t="str">
        <f ca="1">IF(data!$BX431=AF$1,data!$BW431,"")</f>
        <v/>
      </c>
      <c r="AF431" s="16" t="str">
        <f ca="1">IF(data!$BY431=AF$1,data!$BW431,"")</f>
        <v/>
      </c>
      <c r="AG431" s="16" t="str">
        <f ca="1">IF(OR(data!$BX431=AF$1,data!$BY431=AF$1),data!$BW431,"")</f>
        <v/>
      </c>
      <c r="AH431" s="17" t="str">
        <f ca="1">IF(data!$BX431=AI$1,data!$BW431,"")</f>
        <v/>
      </c>
      <c r="AI431" s="17" t="str">
        <f ca="1">IF(data!$BY431=AI$1,data!$BW431,"")</f>
        <v/>
      </c>
      <c r="AJ431" s="17" t="str">
        <f ca="1">IF(OR(data!$BX431=AI$1,data!$BY431=AI$1),data!$BW431,"")</f>
        <v/>
      </c>
      <c r="AK431" s="16" t="str">
        <f ca="1">IF(data!$BX431=AL$1,data!$BW431,"")</f>
        <v/>
      </c>
      <c r="AL431" s="16" t="str">
        <f ca="1">IF(data!$BY431=AL$1,data!$BW431,"")</f>
        <v/>
      </c>
      <c r="AM431" s="16" t="str">
        <f ca="1">IF(OR(data!$BX431=AL$1,data!$BY431=AL$1),data!$BW431,"")</f>
        <v/>
      </c>
      <c r="AN431" s="17" t="str">
        <f ca="1">IF(data!$BX431=AO$1,data!$BW431,"")</f>
        <v/>
      </c>
      <c r="AO431" s="17" t="str">
        <f ca="1">IF(data!$BY431=AO$1,data!$BW431,"")</f>
        <v/>
      </c>
      <c r="AP431" s="17" t="str">
        <f ca="1">IF(OR(data!$BX431=AO$1,data!$BY431=AO$1),data!$BW431,"")</f>
        <v/>
      </c>
      <c r="AQ431" s="16" t="str">
        <f ca="1">IF(data!$BX431=AR$1,data!$BW431,"")</f>
        <v/>
      </c>
      <c r="AR431" s="16" t="str">
        <f ca="1">IF(data!$BY431=AR$1,data!$BW431,"")</f>
        <v/>
      </c>
      <c r="AS431" s="16" t="str">
        <f ca="1">IF(OR(data!$BX431=AR$1,data!$BY431=AR$1),data!$BW431,"")</f>
        <v/>
      </c>
      <c r="AT431" s="17" t="str">
        <f ca="1">IF(data!$BX431=AU$1,data!$BW431,"")</f>
        <v/>
      </c>
      <c r="AU431" s="17" t="str">
        <f ca="1">IF(data!$BY431=AU$1,data!$BW431,"")</f>
        <v/>
      </c>
      <c r="AV431" s="17" t="str">
        <f ca="1">IF(OR(data!$BX431=AU$1,data!$BY431=AU$1),data!$BW431,"")</f>
        <v/>
      </c>
      <c r="AW431" s="16" t="str">
        <f ca="1">IF(data!$BX431=AX$1,data!$BW431,"")</f>
        <v/>
      </c>
      <c r="AX431" s="16" t="str">
        <f ca="1">IF(data!$BY431=AX$1,data!$BW431,"")</f>
        <v/>
      </c>
      <c r="AY431" s="16" t="str">
        <f ca="1">IF(OR(data!$BX431=AX$1,data!$BY431=AX$1),data!$BW431,"")</f>
        <v/>
      </c>
      <c r="AZ431" s="17" t="str">
        <f ca="1">IF(data!$BX431=BA$1,data!$BW431,"")</f>
        <v/>
      </c>
      <c r="BA431" s="17" t="str">
        <f ca="1">IF(data!$BY431=BA$1,data!$BW431,"")</f>
        <v/>
      </c>
      <c r="BB431" s="17" t="str">
        <f ca="1">IF(OR(data!$BX431=BA$1,data!$BY431=BA$1),data!$BW431,"")</f>
        <v/>
      </c>
      <c r="BC431" s="16" t="str">
        <f ca="1">IF(data!$BX431=BD$1,data!$BW431,"")</f>
        <v/>
      </c>
      <c r="BD431" s="16" t="str">
        <f ca="1">IF(data!$BY431=BD$1,data!$BW431,"")</f>
        <v/>
      </c>
      <c r="BE431" s="16" t="str">
        <f ca="1">IF(OR(data!$BX431=BD$1,data!$BY431=BD$1),data!$BW431,"")</f>
        <v/>
      </c>
      <c r="BF431" s="17" t="str">
        <f ca="1">IF(data!$BX431=BG$1,data!$BW431,"")</f>
        <v/>
      </c>
      <c r="BG431" s="17" t="str">
        <f ca="1">IF(data!$BY431=BG$1,data!$BW431,"")</f>
        <v/>
      </c>
      <c r="BH431" s="17" t="str">
        <f ca="1">IF(OR(data!$BX431=BG$1,data!$BY431=BG$1),data!$BW431,"")</f>
        <v/>
      </c>
      <c r="BI431" s="16" t="str">
        <f ca="1">IF(data!$BX431=BJ$1,data!$BW431,"")</f>
        <v/>
      </c>
      <c r="BJ431" s="16" t="str">
        <f ca="1">IF(data!$BY431=BJ$1,data!$BW431,"")</f>
        <v/>
      </c>
      <c r="BK431" s="16" t="str">
        <f ca="1">IF(OR(data!$BX431=BJ$1,data!$BY431=BJ$1),data!$BW431,"")</f>
        <v/>
      </c>
      <c r="BL431" s="17" t="str">
        <f ca="1">IF(data!$BX431=BM$1,data!$BW431,"")</f>
        <v/>
      </c>
      <c r="BM431" s="17" t="str">
        <f ca="1">IF(data!$BY431=BM$1,data!$BW431,"")</f>
        <v/>
      </c>
      <c r="BN431" s="17" t="str">
        <f ca="1">IF(OR(data!$BX431=BM$1,data!$BY431=BM$1),data!$BW431,"")</f>
        <v/>
      </c>
      <c r="BO431" s="16" t="str">
        <f ca="1">IF(data!$BX431=BP$1,data!$BW431,"")</f>
        <v/>
      </c>
      <c r="BP431" s="16" t="str">
        <f ca="1">IF(data!$BY431=BP$1,data!$BW431,"")</f>
        <v/>
      </c>
      <c r="BQ431" s="16" t="str">
        <f ca="1">IF(OR(data!$BX431=BP$1,data!$BY431=BP$1),data!$BW431,"")</f>
        <v/>
      </c>
      <c r="BR431" s="17" t="str">
        <f ca="1">IF(data!$BX431=BS$1,data!$BW431,"")</f>
        <v/>
      </c>
      <c r="BS431" s="17" t="str">
        <f ca="1">IF(data!$BY431=BS$1,data!$BW431,"")</f>
        <v/>
      </c>
      <c r="BT431" s="17" t="str">
        <f ca="1">IF(OR(data!$BX431=BS$1,data!$BY431=BS$1),data!$BW431,"")</f>
        <v/>
      </c>
    </row>
    <row r="432" spans="1:72" s="11" customFormat="1" x14ac:dyDescent="0.25">
      <c r="A432" s="16" t="str">
        <f ca="1">IF(data!$BX432=B$1,data!$BW432,"")</f>
        <v/>
      </c>
      <c r="B432" s="16" t="str">
        <f ca="1">IF(data!$BY432=B$1,data!$BW432,"")</f>
        <v/>
      </c>
      <c r="C432" s="16" t="str">
        <f ca="1">IF(OR(data!$BX432=B$1,data!$BY432=B$1),data!$BW432,"")</f>
        <v/>
      </c>
      <c r="D432" s="17" t="str">
        <f ca="1">IF(data!$BX432=E$1,data!$BW432,"")</f>
        <v/>
      </c>
      <c r="E432" s="17" t="str">
        <f ca="1">IF(data!$BY432=E$1,data!$BW432,"")</f>
        <v/>
      </c>
      <c r="F432" s="17" t="str">
        <f ca="1">IF(OR(data!$BX432=E$1,data!$BY432=E$1),data!$BW432,"")</f>
        <v/>
      </c>
      <c r="G432" s="16" t="str">
        <f ca="1">IF(data!$BX432=H$1,data!$BW432,"")</f>
        <v/>
      </c>
      <c r="H432" s="16" t="str">
        <f ca="1">IF(data!$BY432=H$1,data!$BW432,"")</f>
        <v/>
      </c>
      <c r="I432" s="16" t="str">
        <f ca="1">IF(OR(data!$BX432=H$1,data!$BY432=H$1),data!$BW432,"")</f>
        <v/>
      </c>
      <c r="J432" s="17" t="str">
        <f ca="1">IF(data!$BX432=K$1,data!$BW432,"")</f>
        <v/>
      </c>
      <c r="K432" s="17" t="str">
        <f ca="1">IF(data!$BY432=K$1,data!$BW432,"")</f>
        <v/>
      </c>
      <c r="L432" s="17" t="str">
        <f ca="1">IF(OR(data!$BX432=K$1,data!$BY432=K$1),data!$BW432,"")</f>
        <v/>
      </c>
      <c r="M432" s="16" t="str">
        <f ca="1">IF(data!$BX432=N$1,data!$BW432,"")</f>
        <v/>
      </c>
      <c r="N432" s="16" t="str">
        <f ca="1">IF(data!$BY432=N$1,data!$BW432,"")</f>
        <v/>
      </c>
      <c r="O432" s="16" t="str">
        <f ca="1">IF(OR(data!$BX432=N$1,data!$BY432=N$1),data!$BW432,"")</f>
        <v/>
      </c>
      <c r="P432" s="17" t="str">
        <f ca="1">IF(data!$BX432=Q$1,data!$BW432,"")</f>
        <v/>
      </c>
      <c r="Q432" s="17" t="str">
        <f ca="1">IF(data!$BY432=Q$1,data!$BW432,"")</f>
        <v/>
      </c>
      <c r="R432" s="17" t="str">
        <f ca="1">IF(OR(data!$BX432=Q$1,data!$BY432=Q$1),data!$BW432,"")</f>
        <v/>
      </c>
      <c r="S432" s="16" t="str">
        <f ca="1">IF(data!$BX432=T$1,data!$BW432,"")</f>
        <v/>
      </c>
      <c r="T432" s="16" t="str">
        <f ca="1">IF(data!$BY432=T$1,data!$BW432,"")</f>
        <v/>
      </c>
      <c r="U432" s="16" t="str">
        <f ca="1">IF(OR(data!$BX432=T$1,data!$BY432=T$1),data!$BW432,"")</f>
        <v/>
      </c>
      <c r="V432" s="17" t="str">
        <f ca="1">IF(data!$BX432=W$1,data!$BW432,"")</f>
        <v/>
      </c>
      <c r="W432" s="17" t="str">
        <f ca="1">IF(data!$BY432=W$1,data!$BW432,"")</f>
        <v/>
      </c>
      <c r="X432" s="17" t="str">
        <f ca="1">IF(OR(data!$BX432=W$1,data!$BY432=W$1),data!$BW432,"")</f>
        <v/>
      </c>
      <c r="Y432" s="16" t="str">
        <f ca="1">IF(data!$BX432=Z$1,data!$BW432,"")</f>
        <v/>
      </c>
      <c r="Z432" s="16" t="str">
        <f ca="1">IF(data!$BY432=Z$1,data!$BW432,"")</f>
        <v/>
      </c>
      <c r="AA432" s="16" t="str">
        <f ca="1">IF(OR(data!$BX432=Z$1,data!$BY432=Z$1),data!$BW432,"")</f>
        <v/>
      </c>
      <c r="AB432" s="17" t="str">
        <f ca="1">IF(data!$BX432=AC$1,data!$BW432,"")</f>
        <v/>
      </c>
      <c r="AC432" s="17" t="str">
        <f ca="1">IF(data!$BY432=AC$1,data!$BW432,"")</f>
        <v/>
      </c>
      <c r="AD432" s="17" t="str">
        <f ca="1">IF(OR(data!$BX432=AC$1,data!$BY432=AC$1),data!$BW432,"")</f>
        <v/>
      </c>
      <c r="AE432" s="16" t="str">
        <f ca="1">IF(data!$BX432=AF$1,data!$BW432,"")</f>
        <v/>
      </c>
      <c r="AF432" s="16" t="str">
        <f ca="1">IF(data!$BY432=AF$1,data!$BW432,"")</f>
        <v/>
      </c>
      <c r="AG432" s="16" t="str">
        <f ca="1">IF(OR(data!$BX432=AF$1,data!$BY432=AF$1),data!$BW432,"")</f>
        <v/>
      </c>
      <c r="AH432" s="17" t="str">
        <f ca="1">IF(data!$BX432=AI$1,data!$BW432,"")</f>
        <v/>
      </c>
      <c r="AI432" s="17" t="str">
        <f ca="1">IF(data!$BY432=AI$1,data!$BW432,"")</f>
        <v/>
      </c>
      <c r="AJ432" s="17" t="str">
        <f ca="1">IF(OR(data!$BX432=AI$1,data!$BY432=AI$1),data!$BW432,"")</f>
        <v/>
      </c>
      <c r="AK432" s="16" t="str">
        <f ca="1">IF(data!$BX432=AL$1,data!$BW432,"")</f>
        <v/>
      </c>
      <c r="AL432" s="16" t="str">
        <f ca="1">IF(data!$BY432=AL$1,data!$BW432,"")</f>
        <v/>
      </c>
      <c r="AM432" s="16" t="str">
        <f ca="1">IF(OR(data!$BX432=AL$1,data!$BY432=AL$1),data!$BW432,"")</f>
        <v/>
      </c>
      <c r="AN432" s="17" t="str">
        <f ca="1">IF(data!$BX432=AO$1,data!$BW432,"")</f>
        <v/>
      </c>
      <c r="AO432" s="17" t="str">
        <f ca="1">IF(data!$BY432=AO$1,data!$BW432,"")</f>
        <v/>
      </c>
      <c r="AP432" s="17" t="str">
        <f ca="1">IF(OR(data!$BX432=AO$1,data!$BY432=AO$1),data!$BW432,"")</f>
        <v/>
      </c>
      <c r="AQ432" s="16" t="str">
        <f ca="1">IF(data!$BX432=AR$1,data!$BW432,"")</f>
        <v/>
      </c>
      <c r="AR432" s="16" t="str">
        <f ca="1">IF(data!$BY432=AR$1,data!$BW432,"")</f>
        <v/>
      </c>
      <c r="AS432" s="16" t="str">
        <f ca="1">IF(OR(data!$BX432=AR$1,data!$BY432=AR$1),data!$BW432,"")</f>
        <v/>
      </c>
      <c r="AT432" s="17" t="str">
        <f ca="1">IF(data!$BX432=AU$1,data!$BW432,"")</f>
        <v/>
      </c>
      <c r="AU432" s="17" t="str">
        <f ca="1">IF(data!$BY432=AU$1,data!$BW432,"")</f>
        <v/>
      </c>
      <c r="AV432" s="17" t="str">
        <f ca="1">IF(OR(data!$BX432=AU$1,data!$BY432=AU$1),data!$BW432,"")</f>
        <v/>
      </c>
      <c r="AW432" s="16" t="str">
        <f ca="1">IF(data!$BX432=AX$1,data!$BW432,"")</f>
        <v/>
      </c>
      <c r="AX432" s="16" t="str">
        <f ca="1">IF(data!$BY432=AX$1,data!$BW432,"")</f>
        <v/>
      </c>
      <c r="AY432" s="16" t="str">
        <f ca="1">IF(OR(data!$BX432=AX$1,data!$BY432=AX$1),data!$BW432,"")</f>
        <v/>
      </c>
      <c r="AZ432" s="17" t="str">
        <f ca="1">IF(data!$BX432=BA$1,data!$BW432,"")</f>
        <v/>
      </c>
      <c r="BA432" s="17" t="str">
        <f ca="1">IF(data!$BY432=BA$1,data!$BW432,"")</f>
        <v/>
      </c>
      <c r="BB432" s="17" t="str">
        <f ca="1">IF(OR(data!$BX432=BA$1,data!$BY432=BA$1),data!$BW432,"")</f>
        <v/>
      </c>
      <c r="BC432" s="16" t="str">
        <f ca="1">IF(data!$BX432=BD$1,data!$BW432,"")</f>
        <v/>
      </c>
      <c r="BD432" s="16" t="str">
        <f ca="1">IF(data!$BY432=BD$1,data!$BW432,"")</f>
        <v/>
      </c>
      <c r="BE432" s="16" t="str">
        <f ca="1">IF(OR(data!$BX432=BD$1,data!$BY432=BD$1),data!$BW432,"")</f>
        <v/>
      </c>
      <c r="BF432" s="17" t="str">
        <f ca="1">IF(data!$BX432=BG$1,data!$BW432,"")</f>
        <v/>
      </c>
      <c r="BG432" s="17" t="str">
        <f ca="1">IF(data!$BY432=BG$1,data!$BW432,"")</f>
        <v/>
      </c>
      <c r="BH432" s="17" t="str">
        <f ca="1">IF(OR(data!$BX432=BG$1,data!$BY432=BG$1),data!$BW432,"")</f>
        <v/>
      </c>
      <c r="BI432" s="16" t="str">
        <f ca="1">IF(data!$BX432=BJ$1,data!$BW432,"")</f>
        <v/>
      </c>
      <c r="BJ432" s="16" t="str">
        <f ca="1">IF(data!$BY432=BJ$1,data!$BW432,"")</f>
        <v/>
      </c>
      <c r="BK432" s="16" t="str">
        <f ca="1">IF(OR(data!$BX432=BJ$1,data!$BY432=BJ$1),data!$BW432,"")</f>
        <v/>
      </c>
      <c r="BL432" s="17" t="str">
        <f ca="1">IF(data!$BX432=BM$1,data!$BW432,"")</f>
        <v/>
      </c>
      <c r="BM432" s="17" t="str">
        <f ca="1">IF(data!$BY432=BM$1,data!$BW432,"")</f>
        <v/>
      </c>
      <c r="BN432" s="17" t="str">
        <f ca="1">IF(OR(data!$BX432=BM$1,data!$BY432=BM$1),data!$BW432,"")</f>
        <v/>
      </c>
      <c r="BO432" s="16" t="str">
        <f ca="1">IF(data!$BX432=BP$1,data!$BW432,"")</f>
        <v/>
      </c>
      <c r="BP432" s="16" t="str">
        <f ca="1">IF(data!$BY432=BP$1,data!$BW432,"")</f>
        <v/>
      </c>
      <c r="BQ432" s="16" t="str">
        <f ca="1">IF(OR(data!$BX432=BP$1,data!$BY432=BP$1),data!$BW432,"")</f>
        <v/>
      </c>
      <c r="BR432" s="17" t="str">
        <f ca="1">IF(data!$BX432=BS$1,data!$BW432,"")</f>
        <v/>
      </c>
      <c r="BS432" s="17" t="str">
        <f ca="1">IF(data!$BY432=BS$1,data!$BW432,"")</f>
        <v/>
      </c>
      <c r="BT432" s="17" t="str">
        <f ca="1">IF(OR(data!$BX432=BS$1,data!$BY432=BS$1),data!$BW432,"")</f>
        <v/>
      </c>
    </row>
    <row r="433" spans="1:72" s="11" customFormat="1" x14ac:dyDescent="0.25">
      <c r="A433" s="16" t="str">
        <f ca="1">IF(data!$BX433=B$1,data!$BW433,"")</f>
        <v/>
      </c>
      <c r="B433" s="16" t="str">
        <f ca="1">IF(data!$BY433=B$1,data!$BW433,"")</f>
        <v/>
      </c>
      <c r="C433" s="16" t="str">
        <f ca="1">IF(OR(data!$BX433=B$1,data!$BY433=B$1),data!$BW433,"")</f>
        <v/>
      </c>
      <c r="D433" s="17" t="str">
        <f ca="1">IF(data!$BX433=E$1,data!$BW433,"")</f>
        <v/>
      </c>
      <c r="E433" s="17" t="str">
        <f ca="1">IF(data!$BY433=E$1,data!$BW433,"")</f>
        <v/>
      </c>
      <c r="F433" s="17" t="str">
        <f ca="1">IF(OR(data!$BX433=E$1,data!$BY433=E$1),data!$BW433,"")</f>
        <v/>
      </c>
      <c r="G433" s="16" t="str">
        <f ca="1">IF(data!$BX433=H$1,data!$BW433,"")</f>
        <v/>
      </c>
      <c r="H433" s="16" t="str">
        <f ca="1">IF(data!$BY433=H$1,data!$BW433,"")</f>
        <v/>
      </c>
      <c r="I433" s="16" t="str">
        <f ca="1">IF(OR(data!$BX433=H$1,data!$BY433=H$1),data!$BW433,"")</f>
        <v/>
      </c>
      <c r="J433" s="17" t="str">
        <f ca="1">IF(data!$BX433=K$1,data!$BW433,"")</f>
        <v/>
      </c>
      <c r="K433" s="17" t="str">
        <f ca="1">IF(data!$BY433=K$1,data!$BW433,"")</f>
        <v/>
      </c>
      <c r="L433" s="17" t="str">
        <f ca="1">IF(OR(data!$BX433=K$1,data!$BY433=K$1),data!$BW433,"")</f>
        <v/>
      </c>
      <c r="M433" s="16" t="str">
        <f ca="1">IF(data!$BX433=N$1,data!$BW433,"")</f>
        <v/>
      </c>
      <c r="N433" s="16" t="str">
        <f ca="1">IF(data!$BY433=N$1,data!$BW433,"")</f>
        <v/>
      </c>
      <c r="O433" s="16" t="str">
        <f ca="1">IF(OR(data!$BX433=N$1,data!$BY433=N$1),data!$BW433,"")</f>
        <v/>
      </c>
      <c r="P433" s="17" t="str">
        <f ca="1">IF(data!$BX433=Q$1,data!$BW433,"")</f>
        <v/>
      </c>
      <c r="Q433" s="17" t="str">
        <f ca="1">IF(data!$BY433=Q$1,data!$BW433,"")</f>
        <v/>
      </c>
      <c r="R433" s="17" t="str">
        <f ca="1">IF(OR(data!$BX433=Q$1,data!$BY433=Q$1),data!$BW433,"")</f>
        <v/>
      </c>
      <c r="S433" s="16" t="str">
        <f ca="1">IF(data!$BX433=T$1,data!$BW433,"")</f>
        <v/>
      </c>
      <c r="T433" s="16" t="str">
        <f ca="1">IF(data!$BY433=T$1,data!$BW433,"")</f>
        <v/>
      </c>
      <c r="U433" s="16" t="str">
        <f ca="1">IF(OR(data!$BX433=T$1,data!$BY433=T$1),data!$BW433,"")</f>
        <v/>
      </c>
      <c r="V433" s="17" t="str">
        <f ca="1">IF(data!$BX433=W$1,data!$BW433,"")</f>
        <v/>
      </c>
      <c r="W433" s="17" t="str">
        <f ca="1">IF(data!$BY433=W$1,data!$BW433,"")</f>
        <v/>
      </c>
      <c r="X433" s="17" t="str">
        <f ca="1">IF(OR(data!$BX433=W$1,data!$BY433=W$1),data!$BW433,"")</f>
        <v/>
      </c>
      <c r="Y433" s="16" t="str">
        <f ca="1">IF(data!$BX433=Z$1,data!$BW433,"")</f>
        <v/>
      </c>
      <c r="Z433" s="16" t="str">
        <f ca="1">IF(data!$BY433=Z$1,data!$BW433,"")</f>
        <v/>
      </c>
      <c r="AA433" s="16" t="str">
        <f ca="1">IF(OR(data!$BX433=Z$1,data!$BY433=Z$1),data!$BW433,"")</f>
        <v/>
      </c>
      <c r="AB433" s="17" t="str">
        <f ca="1">IF(data!$BX433=AC$1,data!$BW433,"")</f>
        <v/>
      </c>
      <c r="AC433" s="17" t="str">
        <f ca="1">IF(data!$BY433=AC$1,data!$BW433,"")</f>
        <v/>
      </c>
      <c r="AD433" s="17" t="str">
        <f ca="1">IF(OR(data!$BX433=AC$1,data!$BY433=AC$1),data!$BW433,"")</f>
        <v/>
      </c>
      <c r="AE433" s="16" t="str">
        <f ca="1">IF(data!$BX433=AF$1,data!$BW433,"")</f>
        <v/>
      </c>
      <c r="AF433" s="16" t="str">
        <f ca="1">IF(data!$BY433=AF$1,data!$BW433,"")</f>
        <v/>
      </c>
      <c r="AG433" s="16" t="str">
        <f ca="1">IF(OR(data!$BX433=AF$1,data!$BY433=AF$1),data!$BW433,"")</f>
        <v/>
      </c>
      <c r="AH433" s="17" t="str">
        <f ca="1">IF(data!$BX433=AI$1,data!$BW433,"")</f>
        <v/>
      </c>
      <c r="AI433" s="17" t="str">
        <f ca="1">IF(data!$BY433=AI$1,data!$BW433,"")</f>
        <v/>
      </c>
      <c r="AJ433" s="17" t="str">
        <f ca="1">IF(OR(data!$BX433=AI$1,data!$BY433=AI$1),data!$BW433,"")</f>
        <v/>
      </c>
      <c r="AK433" s="16" t="str">
        <f ca="1">IF(data!$BX433=AL$1,data!$BW433,"")</f>
        <v/>
      </c>
      <c r="AL433" s="16" t="str">
        <f ca="1">IF(data!$BY433=AL$1,data!$BW433,"")</f>
        <v/>
      </c>
      <c r="AM433" s="16" t="str">
        <f ca="1">IF(OR(data!$BX433=AL$1,data!$BY433=AL$1),data!$BW433,"")</f>
        <v/>
      </c>
      <c r="AN433" s="17" t="str">
        <f ca="1">IF(data!$BX433=AO$1,data!$BW433,"")</f>
        <v/>
      </c>
      <c r="AO433" s="17" t="str">
        <f ca="1">IF(data!$BY433=AO$1,data!$BW433,"")</f>
        <v/>
      </c>
      <c r="AP433" s="17" t="str">
        <f ca="1">IF(OR(data!$BX433=AO$1,data!$BY433=AO$1),data!$BW433,"")</f>
        <v/>
      </c>
      <c r="AQ433" s="16" t="str">
        <f ca="1">IF(data!$BX433=AR$1,data!$BW433,"")</f>
        <v/>
      </c>
      <c r="AR433" s="16" t="str">
        <f ca="1">IF(data!$BY433=AR$1,data!$BW433,"")</f>
        <v/>
      </c>
      <c r="AS433" s="16" t="str">
        <f ca="1">IF(OR(data!$BX433=AR$1,data!$BY433=AR$1),data!$BW433,"")</f>
        <v/>
      </c>
      <c r="AT433" s="17" t="str">
        <f ca="1">IF(data!$BX433=AU$1,data!$BW433,"")</f>
        <v/>
      </c>
      <c r="AU433" s="17" t="str">
        <f ca="1">IF(data!$BY433=AU$1,data!$BW433,"")</f>
        <v/>
      </c>
      <c r="AV433" s="17" t="str">
        <f ca="1">IF(OR(data!$BX433=AU$1,data!$BY433=AU$1),data!$BW433,"")</f>
        <v/>
      </c>
      <c r="AW433" s="16" t="str">
        <f ca="1">IF(data!$BX433=AX$1,data!$BW433,"")</f>
        <v/>
      </c>
      <c r="AX433" s="16" t="str">
        <f ca="1">IF(data!$BY433=AX$1,data!$BW433,"")</f>
        <v/>
      </c>
      <c r="AY433" s="16" t="str">
        <f ca="1">IF(OR(data!$BX433=AX$1,data!$BY433=AX$1),data!$BW433,"")</f>
        <v/>
      </c>
      <c r="AZ433" s="17" t="str">
        <f ca="1">IF(data!$BX433=BA$1,data!$BW433,"")</f>
        <v/>
      </c>
      <c r="BA433" s="17" t="str">
        <f ca="1">IF(data!$BY433=BA$1,data!$BW433,"")</f>
        <v/>
      </c>
      <c r="BB433" s="17" t="str">
        <f ca="1">IF(OR(data!$BX433=BA$1,data!$BY433=BA$1),data!$BW433,"")</f>
        <v/>
      </c>
      <c r="BC433" s="16" t="str">
        <f ca="1">IF(data!$BX433=BD$1,data!$BW433,"")</f>
        <v/>
      </c>
      <c r="BD433" s="16" t="str">
        <f ca="1">IF(data!$BY433=BD$1,data!$BW433,"")</f>
        <v/>
      </c>
      <c r="BE433" s="16" t="str">
        <f ca="1">IF(OR(data!$BX433=BD$1,data!$BY433=BD$1),data!$BW433,"")</f>
        <v/>
      </c>
      <c r="BF433" s="17" t="str">
        <f ca="1">IF(data!$BX433=BG$1,data!$BW433,"")</f>
        <v/>
      </c>
      <c r="BG433" s="17" t="str">
        <f ca="1">IF(data!$BY433=BG$1,data!$BW433,"")</f>
        <v/>
      </c>
      <c r="BH433" s="17" t="str">
        <f ca="1">IF(OR(data!$BX433=BG$1,data!$BY433=BG$1),data!$BW433,"")</f>
        <v/>
      </c>
      <c r="BI433" s="16" t="str">
        <f ca="1">IF(data!$BX433=BJ$1,data!$BW433,"")</f>
        <v/>
      </c>
      <c r="BJ433" s="16" t="str">
        <f ca="1">IF(data!$BY433=BJ$1,data!$BW433,"")</f>
        <v/>
      </c>
      <c r="BK433" s="16" t="str">
        <f ca="1">IF(OR(data!$BX433=BJ$1,data!$BY433=BJ$1),data!$BW433,"")</f>
        <v/>
      </c>
      <c r="BL433" s="17" t="str">
        <f ca="1">IF(data!$BX433=BM$1,data!$BW433,"")</f>
        <v/>
      </c>
      <c r="BM433" s="17" t="str">
        <f ca="1">IF(data!$BY433=BM$1,data!$BW433,"")</f>
        <v/>
      </c>
      <c r="BN433" s="17" t="str">
        <f ca="1">IF(OR(data!$BX433=BM$1,data!$BY433=BM$1),data!$BW433,"")</f>
        <v/>
      </c>
      <c r="BO433" s="16" t="str">
        <f ca="1">IF(data!$BX433=BP$1,data!$BW433,"")</f>
        <v/>
      </c>
      <c r="BP433" s="16" t="str">
        <f ca="1">IF(data!$BY433=BP$1,data!$BW433,"")</f>
        <v/>
      </c>
      <c r="BQ433" s="16" t="str">
        <f ca="1">IF(OR(data!$BX433=BP$1,data!$BY433=BP$1),data!$BW433,"")</f>
        <v/>
      </c>
      <c r="BR433" s="17" t="str">
        <f ca="1">IF(data!$BX433=BS$1,data!$BW433,"")</f>
        <v/>
      </c>
      <c r="BS433" s="17" t="str">
        <f ca="1">IF(data!$BY433=BS$1,data!$BW433,"")</f>
        <v/>
      </c>
      <c r="BT433" s="17" t="str">
        <f ca="1">IF(OR(data!$BX433=BS$1,data!$BY433=BS$1),data!$BW433,"")</f>
        <v/>
      </c>
    </row>
    <row r="434" spans="1:72" s="11" customFormat="1" x14ac:dyDescent="0.25">
      <c r="A434" s="16" t="str">
        <f ca="1">IF(data!$BX434=B$1,data!$BW434,"")</f>
        <v/>
      </c>
      <c r="B434" s="16" t="str">
        <f ca="1">IF(data!$BY434=B$1,data!$BW434,"")</f>
        <v/>
      </c>
      <c r="C434" s="16" t="str">
        <f ca="1">IF(OR(data!$BX434=B$1,data!$BY434=B$1),data!$BW434,"")</f>
        <v/>
      </c>
      <c r="D434" s="17" t="str">
        <f ca="1">IF(data!$BX434=E$1,data!$BW434,"")</f>
        <v/>
      </c>
      <c r="E434" s="17" t="str">
        <f ca="1">IF(data!$BY434=E$1,data!$BW434,"")</f>
        <v/>
      </c>
      <c r="F434" s="17" t="str">
        <f ca="1">IF(OR(data!$BX434=E$1,data!$BY434=E$1),data!$BW434,"")</f>
        <v/>
      </c>
      <c r="G434" s="16" t="str">
        <f ca="1">IF(data!$BX434=H$1,data!$BW434,"")</f>
        <v/>
      </c>
      <c r="H434" s="16" t="str">
        <f ca="1">IF(data!$BY434=H$1,data!$BW434,"")</f>
        <v/>
      </c>
      <c r="I434" s="16" t="str">
        <f ca="1">IF(OR(data!$BX434=H$1,data!$BY434=H$1),data!$BW434,"")</f>
        <v/>
      </c>
      <c r="J434" s="17" t="str">
        <f ca="1">IF(data!$BX434=K$1,data!$BW434,"")</f>
        <v/>
      </c>
      <c r="K434" s="17" t="str">
        <f ca="1">IF(data!$BY434=K$1,data!$BW434,"")</f>
        <v/>
      </c>
      <c r="L434" s="17" t="str">
        <f ca="1">IF(OR(data!$BX434=K$1,data!$BY434=K$1),data!$BW434,"")</f>
        <v/>
      </c>
      <c r="M434" s="16" t="str">
        <f ca="1">IF(data!$BX434=N$1,data!$BW434,"")</f>
        <v/>
      </c>
      <c r="N434" s="16" t="str">
        <f ca="1">IF(data!$BY434=N$1,data!$BW434,"")</f>
        <v/>
      </c>
      <c r="O434" s="16" t="str">
        <f ca="1">IF(OR(data!$BX434=N$1,data!$BY434=N$1),data!$BW434,"")</f>
        <v/>
      </c>
      <c r="P434" s="17" t="str">
        <f ca="1">IF(data!$BX434=Q$1,data!$BW434,"")</f>
        <v/>
      </c>
      <c r="Q434" s="17" t="str">
        <f ca="1">IF(data!$BY434=Q$1,data!$BW434,"")</f>
        <v/>
      </c>
      <c r="R434" s="17" t="str">
        <f ca="1">IF(OR(data!$BX434=Q$1,data!$BY434=Q$1),data!$BW434,"")</f>
        <v/>
      </c>
      <c r="S434" s="16" t="str">
        <f ca="1">IF(data!$BX434=T$1,data!$BW434,"")</f>
        <v/>
      </c>
      <c r="T434" s="16" t="str">
        <f ca="1">IF(data!$BY434=T$1,data!$BW434,"")</f>
        <v/>
      </c>
      <c r="U434" s="16" t="str">
        <f ca="1">IF(OR(data!$BX434=T$1,data!$BY434=T$1),data!$BW434,"")</f>
        <v/>
      </c>
      <c r="V434" s="17" t="str">
        <f ca="1">IF(data!$BX434=W$1,data!$BW434,"")</f>
        <v/>
      </c>
      <c r="W434" s="17" t="str">
        <f ca="1">IF(data!$BY434=W$1,data!$BW434,"")</f>
        <v/>
      </c>
      <c r="X434" s="17" t="str">
        <f ca="1">IF(OR(data!$BX434=W$1,data!$BY434=W$1),data!$BW434,"")</f>
        <v/>
      </c>
      <c r="Y434" s="16" t="str">
        <f ca="1">IF(data!$BX434=Z$1,data!$BW434,"")</f>
        <v/>
      </c>
      <c r="Z434" s="16" t="str">
        <f ca="1">IF(data!$BY434=Z$1,data!$BW434,"")</f>
        <v/>
      </c>
      <c r="AA434" s="16" t="str">
        <f ca="1">IF(OR(data!$BX434=Z$1,data!$BY434=Z$1),data!$BW434,"")</f>
        <v/>
      </c>
      <c r="AB434" s="17" t="str">
        <f ca="1">IF(data!$BX434=AC$1,data!$BW434,"")</f>
        <v/>
      </c>
      <c r="AC434" s="17" t="str">
        <f ca="1">IF(data!$BY434=AC$1,data!$BW434,"")</f>
        <v/>
      </c>
      <c r="AD434" s="17" t="str">
        <f ca="1">IF(OR(data!$BX434=AC$1,data!$BY434=AC$1),data!$BW434,"")</f>
        <v/>
      </c>
      <c r="AE434" s="16" t="str">
        <f ca="1">IF(data!$BX434=AF$1,data!$BW434,"")</f>
        <v/>
      </c>
      <c r="AF434" s="16" t="str">
        <f ca="1">IF(data!$BY434=AF$1,data!$BW434,"")</f>
        <v/>
      </c>
      <c r="AG434" s="16" t="str">
        <f ca="1">IF(OR(data!$BX434=AF$1,data!$BY434=AF$1),data!$BW434,"")</f>
        <v/>
      </c>
      <c r="AH434" s="17" t="str">
        <f ca="1">IF(data!$BX434=AI$1,data!$BW434,"")</f>
        <v/>
      </c>
      <c r="AI434" s="17" t="str">
        <f ca="1">IF(data!$BY434=AI$1,data!$BW434,"")</f>
        <v/>
      </c>
      <c r="AJ434" s="17" t="str">
        <f ca="1">IF(OR(data!$BX434=AI$1,data!$BY434=AI$1),data!$BW434,"")</f>
        <v/>
      </c>
      <c r="AK434" s="16" t="str">
        <f ca="1">IF(data!$BX434=AL$1,data!$BW434,"")</f>
        <v/>
      </c>
      <c r="AL434" s="16" t="str">
        <f ca="1">IF(data!$BY434=AL$1,data!$BW434,"")</f>
        <v/>
      </c>
      <c r="AM434" s="16" t="str">
        <f ca="1">IF(OR(data!$BX434=AL$1,data!$BY434=AL$1),data!$BW434,"")</f>
        <v/>
      </c>
      <c r="AN434" s="17" t="str">
        <f ca="1">IF(data!$BX434=AO$1,data!$BW434,"")</f>
        <v/>
      </c>
      <c r="AO434" s="17" t="str">
        <f ca="1">IF(data!$BY434=AO$1,data!$BW434,"")</f>
        <v/>
      </c>
      <c r="AP434" s="17" t="str">
        <f ca="1">IF(OR(data!$BX434=AO$1,data!$BY434=AO$1),data!$BW434,"")</f>
        <v/>
      </c>
      <c r="AQ434" s="16" t="str">
        <f ca="1">IF(data!$BX434=AR$1,data!$BW434,"")</f>
        <v/>
      </c>
      <c r="AR434" s="16" t="str">
        <f ca="1">IF(data!$BY434=AR$1,data!$BW434,"")</f>
        <v/>
      </c>
      <c r="AS434" s="16" t="str">
        <f ca="1">IF(OR(data!$BX434=AR$1,data!$BY434=AR$1),data!$BW434,"")</f>
        <v/>
      </c>
      <c r="AT434" s="17" t="str">
        <f ca="1">IF(data!$BX434=AU$1,data!$BW434,"")</f>
        <v/>
      </c>
      <c r="AU434" s="17" t="str">
        <f ca="1">IF(data!$BY434=AU$1,data!$BW434,"")</f>
        <v/>
      </c>
      <c r="AV434" s="17" t="str">
        <f ca="1">IF(OR(data!$BX434=AU$1,data!$BY434=AU$1),data!$BW434,"")</f>
        <v/>
      </c>
      <c r="AW434" s="16" t="str">
        <f ca="1">IF(data!$BX434=AX$1,data!$BW434,"")</f>
        <v/>
      </c>
      <c r="AX434" s="16" t="str">
        <f ca="1">IF(data!$BY434=AX$1,data!$BW434,"")</f>
        <v/>
      </c>
      <c r="AY434" s="16" t="str">
        <f ca="1">IF(OR(data!$BX434=AX$1,data!$BY434=AX$1),data!$BW434,"")</f>
        <v/>
      </c>
      <c r="AZ434" s="17" t="str">
        <f ca="1">IF(data!$BX434=BA$1,data!$BW434,"")</f>
        <v/>
      </c>
      <c r="BA434" s="17" t="str">
        <f ca="1">IF(data!$BY434=BA$1,data!$BW434,"")</f>
        <v/>
      </c>
      <c r="BB434" s="17" t="str">
        <f ca="1">IF(OR(data!$BX434=BA$1,data!$BY434=BA$1),data!$BW434,"")</f>
        <v/>
      </c>
      <c r="BC434" s="16" t="str">
        <f ca="1">IF(data!$BX434=BD$1,data!$BW434,"")</f>
        <v/>
      </c>
      <c r="BD434" s="16" t="str">
        <f ca="1">IF(data!$BY434=BD$1,data!$BW434,"")</f>
        <v/>
      </c>
      <c r="BE434" s="16" t="str">
        <f ca="1">IF(OR(data!$BX434=BD$1,data!$BY434=BD$1),data!$BW434,"")</f>
        <v/>
      </c>
      <c r="BF434" s="17" t="str">
        <f ca="1">IF(data!$BX434=BG$1,data!$BW434,"")</f>
        <v/>
      </c>
      <c r="BG434" s="17" t="str">
        <f ca="1">IF(data!$BY434=BG$1,data!$BW434,"")</f>
        <v/>
      </c>
      <c r="BH434" s="17" t="str">
        <f ca="1">IF(OR(data!$BX434=BG$1,data!$BY434=BG$1),data!$BW434,"")</f>
        <v/>
      </c>
      <c r="BI434" s="16" t="str">
        <f ca="1">IF(data!$BX434=BJ$1,data!$BW434,"")</f>
        <v/>
      </c>
      <c r="BJ434" s="16" t="str">
        <f ca="1">IF(data!$BY434=BJ$1,data!$BW434,"")</f>
        <v/>
      </c>
      <c r="BK434" s="16" t="str">
        <f ca="1">IF(OR(data!$BX434=BJ$1,data!$BY434=BJ$1),data!$BW434,"")</f>
        <v/>
      </c>
      <c r="BL434" s="17" t="str">
        <f ca="1">IF(data!$BX434=BM$1,data!$BW434,"")</f>
        <v/>
      </c>
      <c r="BM434" s="17" t="str">
        <f ca="1">IF(data!$BY434=BM$1,data!$BW434,"")</f>
        <v/>
      </c>
      <c r="BN434" s="17" t="str">
        <f ca="1">IF(OR(data!$BX434=BM$1,data!$BY434=BM$1),data!$BW434,"")</f>
        <v/>
      </c>
      <c r="BO434" s="16" t="str">
        <f ca="1">IF(data!$BX434=BP$1,data!$BW434,"")</f>
        <v/>
      </c>
      <c r="BP434" s="16" t="str">
        <f ca="1">IF(data!$BY434=BP$1,data!$BW434,"")</f>
        <v/>
      </c>
      <c r="BQ434" s="16" t="str">
        <f ca="1">IF(OR(data!$BX434=BP$1,data!$BY434=BP$1),data!$BW434,"")</f>
        <v/>
      </c>
      <c r="BR434" s="17" t="str">
        <f ca="1">IF(data!$BX434=BS$1,data!$BW434,"")</f>
        <v/>
      </c>
      <c r="BS434" s="17" t="str">
        <f ca="1">IF(data!$BY434=BS$1,data!$BW434,"")</f>
        <v/>
      </c>
      <c r="BT434" s="17" t="str">
        <f ca="1">IF(OR(data!$BX434=BS$1,data!$BY434=BS$1),data!$BW434,"")</f>
        <v/>
      </c>
    </row>
    <row r="435" spans="1:72" s="11" customFormat="1" x14ac:dyDescent="0.25">
      <c r="A435" s="16" t="str">
        <f ca="1">IF(data!$BX435=B$1,data!$BW435,"")</f>
        <v/>
      </c>
      <c r="B435" s="16" t="str">
        <f ca="1">IF(data!$BY435=B$1,data!$BW435,"")</f>
        <v/>
      </c>
      <c r="C435" s="16" t="str">
        <f ca="1">IF(OR(data!$BX435=B$1,data!$BY435=B$1),data!$BW435,"")</f>
        <v/>
      </c>
      <c r="D435" s="17" t="str">
        <f ca="1">IF(data!$BX435=E$1,data!$BW435,"")</f>
        <v/>
      </c>
      <c r="E435" s="17" t="str">
        <f ca="1">IF(data!$BY435=E$1,data!$BW435,"")</f>
        <v/>
      </c>
      <c r="F435" s="17" t="str">
        <f ca="1">IF(OR(data!$BX435=E$1,data!$BY435=E$1),data!$BW435,"")</f>
        <v/>
      </c>
      <c r="G435" s="16" t="str">
        <f ca="1">IF(data!$BX435=H$1,data!$BW435,"")</f>
        <v/>
      </c>
      <c r="H435" s="16" t="str">
        <f ca="1">IF(data!$BY435=H$1,data!$BW435,"")</f>
        <v/>
      </c>
      <c r="I435" s="16" t="str">
        <f ca="1">IF(OR(data!$BX435=H$1,data!$BY435=H$1),data!$BW435,"")</f>
        <v/>
      </c>
      <c r="J435" s="17" t="str">
        <f ca="1">IF(data!$BX435=K$1,data!$BW435,"")</f>
        <v/>
      </c>
      <c r="K435" s="17" t="str">
        <f ca="1">IF(data!$BY435=K$1,data!$BW435,"")</f>
        <v/>
      </c>
      <c r="L435" s="17" t="str">
        <f ca="1">IF(OR(data!$BX435=K$1,data!$BY435=K$1),data!$BW435,"")</f>
        <v/>
      </c>
      <c r="M435" s="16" t="str">
        <f ca="1">IF(data!$BX435=N$1,data!$BW435,"")</f>
        <v/>
      </c>
      <c r="N435" s="16" t="str">
        <f ca="1">IF(data!$BY435=N$1,data!$BW435,"")</f>
        <v/>
      </c>
      <c r="O435" s="16" t="str">
        <f ca="1">IF(OR(data!$BX435=N$1,data!$BY435=N$1),data!$BW435,"")</f>
        <v/>
      </c>
      <c r="P435" s="17" t="str">
        <f ca="1">IF(data!$BX435=Q$1,data!$BW435,"")</f>
        <v/>
      </c>
      <c r="Q435" s="17" t="str">
        <f ca="1">IF(data!$BY435=Q$1,data!$BW435,"")</f>
        <v/>
      </c>
      <c r="R435" s="17" t="str">
        <f ca="1">IF(OR(data!$BX435=Q$1,data!$BY435=Q$1),data!$BW435,"")</f>
        <v/>
      </c>
      <c r="S435" s="16" t="str">
        <f ca="1">IF(data!$BX435=T$1,data!$BW435,"")</f>
        <v/>
      </c>
      <c r="T435" s="16" t="str">
        <f ca="1">IF(data!$BY435=T$1,data!$BW435,"")</f>
        <v/>
      </c>
      <c r="U435" s="16" t="str">
        <f ca="1">IF(OR(data!$BX435=T$1,data!$BY435=T$1),data!$BW435,"")</f>
        <v/>
      </c>
      <c r="V435" s="17" t="str">
        <f ca="1">IF(data!$BX435=W$1,data!$BW435,"")</f>
        <v/>
      </c>
      <c r="W435" s="17" t="str">
        <f ca="1">IF(data!$BY435=W$1,data!$BW435,"")</f>
        <v/>
      </c>
      <c r="X435" s="17" t="str">
        <f ca="1">IF(OR(data!$BX435=W$1,data!$BY435=W$1),data!$BW435,"")</f>
        <v/>
      </c>
      <c r="Y435" s="16" t="str">
        <f ca="1">IF(data!$BX435=Z$1,data!$BW435,"")</f>
        <v/>
      </c>
      <c r="Z435" s="16" t="str">
        <f ca="1">IF(data!$BY435=Z$1,data!$BW435,"")</f>
        <v/>
      </c>
      <c r="AA435" s="16" t="str">
        <f ca="1">IF(OR(data!$BX435=Z$1,data!$BY435=Z$1),data!$BW435,"")</f>
        <v/>
      </c>
      <c r="AB435" s="17" t="str">
        <f ca="1">IF(data!$BX435=AC$1,data!$BW435,"")</f>
        <v/>
      </c>
      <c r="AC435" s="17" t="str">
        <f ca="1">IF(data!$BY435=AC$1,data!$BW435,"")</f>
        <v/>
      </c>
      <c r="AD435" s="17" t="str">
        <f ca="1">IF(OR(data!$BX435=AC$1,data!$BY435=AC$1),data!$BW435,"")</f>
        <v/>
      </c>
      <c r="AE435" s="16" t="str">
        <f ca="1">IF(data!$BX435=AF$1,data!$BW435,"")</f>
        <v/>
      </c>
      <c r="AF435" s="16" t="str">
        <f ca="1">IF(data!$BY435=AF$1,data!$BW435,"")</f>
        <v/>
      </c>
      <c r="AG435" s="16" t="str">
        <f ca="1">IF(OR(data!$BX435=AF$1,data!$BY435=AF$1),data!$BW435,"")</f>
        <v/>
      </c>
      <c r="AH435" s="17" t="str">
        <f ca="1">IF(data!$BX435=AI$1,data!$BW435,"")</f>
        <v/>
      </c>
      <c r="AI435" s="17" t="str">
        <f ca="1">IF(data!$BY435=AI$1,data!$BW435,"")</f>
        <v/>
      </c>
      <c r="AJ435" s="17" t="str">
        <f ca="1">IF(OR(data!$BX435=AI$1,data!$BY435=AI$1),data!$BW435,"")</f>
        <v/>
      </c>
      <c r="AK435" s="16" t="str">
        <f ca="1">IF(data!$BX435=AL$1,data!$BW435,"")</f>
        <v/>
      </c>
      <c r="AL435" s="16" t="str">
        <f ca="1">IF(data!$BY435=AL$1,data!$BW435,"")</f>
        <v/>
      </c>
      <c r="AM435" s="16" t="str">
        <f ca="1">IF(OR(data!$BX435=AL$1,data!$BY435=AL$1),data!$BW435,"")</f>
        <v/>
      </c>
      <c r="AN435" s="17" t="str">
        <f ca="1">IF(data!$BX435=AO$1,data!$BW435,"")</f>
        <v/>
      </c>
      <c r="AO435" s="17" t="str">
        <f ca="1">IF(data!$BY435=AO$1,data!$BW435,"")</f>
        <v/>
      </c>
      <c r="AP435" s="17" t="str">
        <f ca="1">IF(OR(data!$BX435=AO$1,data!$BY435=AO$1),data!$BW435,"")</f>
        <v/>
      </c>
      <c r="AQ435" s="16" t="str">
        <f ca="1">IF(data!$BX435=AR$1,data!$BW435,"")</f>
        <v/>
      </c>
      <c r="AR435" s="16" t="str">
        <f ca="1">IF(data!$BY435=AR$1,data!$BW435,"")</f>
        <v/>
      </c>
      <c r="AS435" s="16" t="str">
        <f ca="1">IF(OR(data!$BX435=AR$1,data!$BY435=AR$1),data!$BW435,"")</f>
        <v/>
      </c>
      <c r="AT435" s="17" t="str">
        <f ca="1">IF(data!$BX435=AU$1,data!$BW435,"")</f>
        <v/>
      </c>
      <c r="AU435" s="17" t="str">
        <f ca="1">IF(data!$BY435=AU$1,data!$BW435,"")</f>
        <v/>
      </c>
      <c r="AV435" s="17" t="str">
        <f ca="1">IF(OR(data!$BX435=AU$1,data!$BY435=AU$1),data!$BW435,"")</f>
        <v/>
      </c>
      <c r="AW435" s="16" t="str">
        <f ca="1">IF(data!$BX435=AX$1,data!$BW435,"")</f>
        <v/>
      </c>
      <c r="AX435" s="16" t="str">
        <f ca="1">IF(data!$BY435=AX$1,data!$BW435,"")</f>
        <v/>
      </c>
      <c r="AY435" s="16" t="str">
        <f ca="1">IF(OR(data!$BX435=AX$1,data!$BY435=AX$1),data!$BW435,"")</f>
        <v/>
      </c>
      <c r="AZ435" s="17" t="str">
        <f ca="1">IF(data!$BX435=BA$1,data!$BW435,"")</f>
        <v/>
      </c>
      <c r="BA435" s="17" t="str">
        <f ca="1">IF(data!$BY435=BA$1,data!$BW435,"")</f>
        <v/>
      </c>
      <c r="BB435" s="17" t="str">
        <f ca="1">IF(OR(data!$BX435=BA$1,data!$BY435=BA$1),data!$BW435,"")</f>
        <v/>
      </c>
      <c r="BC435" s="16" t="str">
        <f ca="1">IF(data!$BX435=BD$1,data!$BW435,"")</f>
        <v/>
      </c>
      <c r="BD435" s="16" t="str">
        <f ca="1">IF(data!$BY435=BD$1,data!$BW435,"")</f>
        <v/>
      </c>
      <c r="BE435" s="16" t="str">
        <f ca="1">IF(OR(data!$BX435=BD$1,data!$BY435=BD$1),data!$BW435,"")</f>
        <v/>
      </c>
      <c r="BF435" s="17" t="str">
        <f ca="1">IF(data!$BX435=BG$1,data!$BW435,"")</f>
        <v/>
      </c>
      <c r="BG435" s="17" t="str">
        <f ca="1">IF(data!$BY435=BG$1,data!$BW435,"")</f>
        <v/>
      </c>
      <c r="BH435" s="17" t="str">
        <f ca="1">IF(OR(data!$BX435=BG$1,data!$BY435=BG$1),data!$BW435,"")</f>
        <v/>
      </c>
      <c r="BI435" s="16" t="str">
        <f ca="1">IF(data!$BX435=BJ$1,data!$BW435,"")</f>
        <v/>
      </c>
      <c r="BJ435" s="16" t="str">
        <f ca="1">IF(data!$BY435=BJ$1,data!$BW435,"")</f>
        <v/>
      </c>
      <c r="BK435" s="16" t="str">
        <f ca="1">IF(OR(data!$BX435=BJ$1,data!$BY435=BJ$1),data!$BW435,"")</f>
        <v/>
      </c>
      <c r="BL435" s="17" t="str">
        <f ca="1">IF(data!$BX435=BM$1,data!$BW435,"")</f>
        <v/>
      </c>
      <c r="BM435" s="17" t="str">
        <f ca="1">IF(data!$BY435=BM$1,data!$BW435,"")</f>
        <v/>
      </c>
      <c r="BN435" s="17" t="str">
        <f ca="1">IF(OR(data!$BX435=BM$1,data!$BY435=BM$1),data!$BW435,"")</f>
        <v/>
      </c>
      <c r="BO435" s="16" t="str">
        <f ca="1">IF(data!$BX435=BP$1,data!$BW435,"")</f>
        <v/>
      </c>
      <c r="BP435" s="16" t="str">
        <f ca="1">IF(data!$BY435=BP$1,data!$BW435,"")</f>
        <v/>
      </c>
      <c r="BQ435" s="16" t="str">
        <f ca="1">IF(OR(data!$BX435=BP$1,data!$BY435=BP$1),data!$BW435,"")</f>
        <v/>
      </c>
      <c r="BR435" s="17" t="str">
        <f ca="1">IF(data!$BX435=BS$1,data!$BW435,"")</f>
        <v/>
      </c>
      <c r="BS435" s="17" t="str">
        <f ca="1">IF(data!$BY435=BS$1,data!$BW435,"")</f>
        <v/>
      </c>
      <c r="BT435" s="17" t="str">
        <f ca="1">IF(OR(data!$BX435=BS$1,data!$BY435=BS$1),data!$BW435,"")</f>
        <v/>
      </c>
    </row>
    <row r="436" spans="1:72" s="11" customFormat="1" x14ac:dyDescent="0.25">
      <c r="A436" s="16" t="str">
        <f ca="1">IF(data!$BX436=B$1,data!$BW436,"")</f>
        <v/>
      </c>
      <c r="B436" s="16" t="str">
        <f ca="1">IF(data!$BY436=B$1,data!$BW436,"")</f>
        <v/>
      </c>
      <c r="C436" s="16" t="str">
        <f ca="1">IF(OR(data!$BX436=B$1,data!$BY436=B$1),data!$BW436,"")</f>
        <v/>
      </c>
      <c r="D436" s="17" t="str">
        <f ca="1">IF(data!$BX436=E$1,data!$BW436,"")</f>
        <v/>
      </c>
      <c r="E436" s="17" t="str">
        <f ca="1">IF(data!$BY436=E$1,data!$BW436,"")</f>
        <v/>
      </c>
      <c r="F436" s="17" t="str">
        <f ca="1">IF(OR(data!$BX436=E$1,data!$BY436=E$1),data!$BW436,"")</f>
        <v/>
      </c>
      <c r="G436" s="16" t="str">
        <f ca="1">IF(data!$BX436=H$1,data!$BW436,"")</f>
        <v/>
      </c>
      <c r="H436" s="16" t="str">
        <f ca="1">IF(data!$BY436=H$1,data!$BW436,"")</f>
        <v/>
      </c>
      <c r="I436" s="16" t="str">
        <f ca="1">IF(OR(data!$BX436=H$1,data!$BY436=H$1),data!$BW436,"")</f>
        <v/>
      </c>
      <c r="J436" s="17" t="str">
        <f ca="1">IF(data!$BX436=K$1,data!$BW436,"")</f>
        <v/>
      </c>
      <c r="K436" s="17" t="str">
        <f ca="1">IF(data!$BY436=K$1,data!$BW436,"")</f>
        <v/>
      </c>
      <c r="L436" s="17" t="str">
        <f ca="1">IF(OR(data!$BX436=K$1,data!$BY436=K$1),data!$BW436,"")</f>
        <v/>
      </c>
      <c r="M436" s="16" t="str">
        <f ca="1">IF(data!$BX436=N$1,data!$BW436,"")</f>
        <v/>
      </c>
      <c r="N436" s="16" t="str">
        <f ca="1">IF(data!$BY436=N$1,data!$BW436,"")</f>
        <v/>
      </c>
      <c r="O436" s="16" t="str">
        <f ca="1">IF(OR(data!$BX436=N$1,data!$BY436=N$1),data!$BW436,"")</f>
        <v/>
      </c>
      <c r="P436" s="17" t="str">
        <f ca="1">IF(data!$BX436=Q$1,data!$BW436,"")</f>
        <v/>
      </c>
      <c r="Q436" s="17" t="str">
        <f ca="1">IF(data!$BY436=Q$1,data!$BW436,"")</f>
        <v/>
      </c>
      <c r="R436" s="17" t="str">
        <f ca="1">IF(OR(data!$BX436=Q$1,data!$BY436=Q$1),data!$BW436,"")</f>
        <v/>
      </c>
      <c r="S436" s="16" t="str">
        <f ca="1">IF(data!$BX436=T$1,data!$BW436,"")</f>
        <v/>
      </c>
      <c r="T436" s="16" t="str">
        <f ca="1">IF(data!$BY436=T$1,data!$BW436,"")</f>
        <v/>
      </c>
      <c r="U436" s="16" t="str">
        <f ca="1">IF(OR(data!$BX436=T$1,data!$BY436=T$1),data!$BW436,"")</f>
        <v/>
      </c>
      <c r="V436" s="17" t="str">
        <f ca="1">IF(data!$BX436=W$1,data!$BW436,"")</f>
        <v/>
      </c>
      <c r="W436" s="17" t="str">
        <f ca="1">IF(data!$BY436=W$1,data!$BW436,"")</f>
        <v/>
      </c>
      <c r="X436" s="17" t="str">
        <f ca="1">IF(OR(data!$BX436=W$1,data!$BY436=W$1),data!$BW436,"")</f>
        <v/>
      </c>
      <c r="Y436" s="16" t="str">
        <f ca="1">IF(data!$BX436=Z$1,data!$BW436,"")</f>
        <v/>
      </c>
      <c r="Z436" s="16" t="str">
        <f ca="1">IF(data!$BY436=Z$1,data!$BW436,"")</f>
        <v/>
      </c>
      <c r="AA436" s="16" t="str">
        <f ca="1">IF(OR(data!$BX436=Z$1,data!$BY436=Z$1),data!$BW436,"")</f>
        <v/>
      </c>
      <c r="AB436" s="17" t="str">
        <f ca="1">IF(data!$BX436=AC$1,data!$BW436,"")</f>
        <v/>
      </c>
      <c r="AC436" s="17" t="str">
        <f ca="1">IF(data!$BY436=AC$1,data!$BW436,"")</f>
        <v/>
      </c>
      <c r="AD436" s="17" t="str">
        <f ca="1">IF(OR(data!$BX436=AC$1,data!$BY436=AC$1),data!$BW436,"")</f>
        <v/>
      </c>
      <c r="AE436" s="16" t="str">
        <f ca="1">IF(data!$BX436=AF$1,data!$BW436,"")</f>
        <v/>
      </c>
      <c r="AF436" s="16" t="str">
        <f ca="1">IF(data!$BY436=AF$1,data!$BW436,"")</f>
        <v/>
      </c>
      <c r="AG436" s="16" t="str">
        <f ca="1">IF(OR(data!$BX436=AF$1,data!$BY436=AF$1),data!$BW436,"")</f>
        <v/>
      </c>
      <c r="AH436" s="17" t="str">
        <f ca="1">IF(data!$BX436=AI$1,data!$BW436,"")</f>
        <v/>
      </c>
      <c r="AI436" s="17" t="str">
        <f ca="1">IF(data!$BY436=AI$1,data!$BW436,"")</f>
        <v/>
      </c>
      <c r="AJ436" s="17" t="str">
        <f ca="1">IF(OR(data!$BX436=AI$1,data!$BY436=AI$1),data!$BW436,"")</f>
        <v/>
      </c>
      <c r="AK436" s="16" t="str">
        <f ca="1">IF(data!$BX436=AL$1,data!$BW436,"")</f>
        <v/>
      </c>
      <c r="AL436" s="16" t="str">
        <f ca="1">IF(data!$BY436=AL$1,data!$BW436,"")</f>
        <v/>
      </c>
      <c r="AM436" s="16" t="str">
        <f ca="1">IF(OR(data!$BX436=AL$1,data!$BY436=AL$1),data!$BW436,"")</f>
        <v/>
      </c>
      <c r="AN436" s="17" t="str">
        <f ca="1">IF(data!$BX436=AO$1,data!$BW436,"")</f>
        <v/>
      </c>
      <c r="AO436" s="17" t="str">
        <f ca="1">IF(data!$BY436=AO$1,data!$BW436,"")</f>
        <v/>
      </c>
      <c r="AP436" s="17" t="str">
        <f ca="1">IF(OR(data!$BX436=AO$1,data!$BY436=AO$1),data!$BW436,"")</f>
        <v/>
      </c>
      <c r="AQ436" s="16" t="str">
        <f ca="1">IF(data!$BX436=AR$1,data!$BW436,"")</f>
        <v/>
      </c>
      <c r="AR436" s="16" t="str">
        <f ca="1">IF(data!$BY436=AR$1,data!$BW436,"")</f>
        <v/>
      </c>
      <c r="AS436" s="16" t="str">
        <f ca="1">IF(OR(data!$BX436=AR$1,data!$BY436=AR$1),data!$BW436,"")</f>
        <v/>
      </c>
      <c r="AT436" s="17" t="str">
        <f ca="1">IF(data!$BX436=AU$1,data!$BW436,"")</f>
        <v/>
      </c>
      <c r="AU436" s="17" t="str">
        <f ca="1">IF(data!$BY436=AU$1,data!$BW436,"")</f>
        <v/>
      </c>
      <c r="AV436" s="17" t="str">
        <f ca="1">IF(OR(data!$BX436=AU$1,data!$BY436=AU$1),data!$BW436,"")</f>
        <v/>
      </c>
      <c r="AW436" s="16" t="str">
        <f ca="1">IF(data!$BX436=AX$1,data!$BW436,"")</f>
        <v/>
      </c>
      <c r="AX436" s="16" t="str">
        <f ca="1">IF(data!$BY436=AX$1,data!$BW436,"")</f>
        <v/>
      </c>
      <c r="AY436" s="16" t="str">
        <f ca="1">IF(OR(data!$BX436=AX$1,data!$BY436=AX$1),data!$BW436,"")</f>
        <v/>
      </c>
      <c r="AZ436" s="17" t="str">
        <f ca="1">IF(data!$BX436=BA$1,data!$BW436,"")</f>
        <v/>
      </c>
      <c r="BA436" s="17" t="str">
        <f ca="1">IF(data!$BY436=BA$1,data!$BW436,"")</f>
        <v/>
      </c>
      <c r="BB436" s="17" t="str">
        <f ca="1">IF(OR(data!$BX436=BA$1,data!$BY436=BA$1),data!$BW436,"")</f>
        <v/>
      </c>
      <c r="BC436" s="16" t="str">
        <f ca="1">IF(data!$BX436=BD$1,data!$BW436,"")</f>
        <v/>
      </c>
      <c r="BD436" s="16" t="str">
        <f ca="1">IF(data!$BY436=BD$1,data!$BW436,"")</f>
        <v/>
      </c>
      <c r="BE436" s="16" t="str">
        <f ca="1">IF(OR(data!$BX436=BD$1,data!$BY436=BD$1),data!$BW436,"")</f>
        <v/>
      </c>
      <c r="BF436" s="17" t="str">
        <f ca="1">IF(data!$BX436=BG$1,data!$BW436,"")</f>
        <v/>
      </c>
      <c r="BG436" s="17" t="str">
        <f ca="1">IF(data!$BY436=BG$1,data!$BW436,"")</f>
        <v/>
      </c>
      <c r="BH436" s="17" t="str">
        <f ca="1">IF(OR(data!$BX436=BG$1,data!$BY436=BG$1),data!$BW436,"")</f>
        <v/>
      </c>
      <c r="BI436" s="16" t="str">
        <f ca="1">IF(data!$BX436=BJ$1,data!$BW436,"")</f>
        <v/>
      </c>
      <c r="BJ436" s="16" t="str">
        <f ca="1">IF(data!$BY436=BJ$1,data!$BW436,"")</f>
        <v/>
      </c>
      <c r="BK436" s="16" t="str">
        <f ca="1">IF(OR(data!$BX436=BJ$1,data!$BY436=BJ$1),data!$BW436,"")</f>
        <v/>
      </c>
      <c r="BL436" s="17" t="str">
        <f ca="1">IF(data!$BX436=BM$1,data!$BW436,"")</f>
        <v/>
      </c>
      <c r="BM436" s="17" t="str">
        <f ca="1">IF(data!$BY436=BM$1,data!$BW436,"")</f>
        <v/>
      </c>
      <c r="BN436" s="17" t="str">
        <f ca="1">IF(OR(data!$BX436=BM$1,data!$BY436=BM$1),data!$BW436,"")</f>
        <v/>
      </c>
      <c r="BO436" s="16" t="str">
        <f ca="1">IF(data!$BX436=BP$1,data!$BW436,"")</f>
        <v/>
      </c>
      <c r="BP436" s="16" t="str">
        <f ca="1">IF(data!$BY436=BP$1,data!$BW436,"")</f>
        <v/>
      </c>
      <c r="BQ436" s="16" t="str">
        <f ca="1">IF(OR(data!$BX436=BP$1,data!$BY436=BP$1),data!$BW436,"")</f>
        <v/>
      </c>
      <c r="BR436" s="17" t="str">
        <f ca="1">IF(data!$BX436=BS$1,data!$BW436,"")</f>
        <v/>
      </c>
      <c r="BS436" s="17" t="str">
        <f ca="1">IF(data!$BY436=BS$1,data!$BW436,"")</f>
        <v/>
      </c>
      <c r="BT436" s="17" t="str">
        <f ca="1">IF(OR(data!$BX436=BS$1,data!$BY436=BS$1),data!$BW436,"")</f>
        <v/>
      </c>
    </row>
    <row r="437" spans="1:72" s="11" customFormat="1" x14ac:dyDescent="0.25">
      <c r="A437" s="16" t="str">
        <f ca="1">IF(data!$BX437=B$1,data!$BW437,"")</f>
        <v/>
      </c>
      <c r="B437" s="16" t="str">
        <f ca="1">IF(data!$BY437=B$1,data!$BW437,"")</f>
        <v/>
      </c>
      <c r="C437" s="16" t="str">
        <f ca="1">IF(OR(data!$BX437=B$1,data!$BY437=B$1),data!$BW437,"")</f>
        <v/>
      </c>
      <c r="D437" s="17" t="str">
        <f ca="1">IF(data!$BX437=E$1,data!$BW437,"")</f>
        <v/>
      </c>
      <c r="E437" s="17" t="str">
        <f ca="1">IF(data!$BY437=E$1,data!$BW437,"")</f>
        <v/>
      </c>
      <c r="F437" s="17" t="str">
        <f ca="1">IF(OR(data!$BX437=E$1,data!$BY437=E$1),data!$BW437,"")</f>
        <v/>
      </c>
      <c r="G437" s="16" t="str">
        <f ca="1">IF(data!$BX437=H$1,data!$BW437,"")</f>
        <v/>
      </c>
      <c r="H437" s="16" t="str">
        <f ca="1">IF(data!$BY437=H$1,data!$BW437,"")</f>
        <v/>
      </c>
      <c r="I437" s="16" t="str">
        <f ca="1">IF(OR(data!$BX437=H$1,data!$BY437=H$1),data!$BW437,"")</f>
        <v/>
      </c>
      <c r="J437" s="17" t="str">
        <f ca="1">IF(data!$BX437=K$1,data!$BW437,"")</f>
        <v/>
      </c>
      <c r="K437" s="17" t="str">
        <f ca="1">IF(data!$BY437=K$1,data!$BW437,"")</f>
        <v/>
      </c>
      <c r="L437" s="17" t="str">
        <f ca="1">IF(OR(data!$BX437=K$1,data!$BY437=K$1),data!$BW437,"")</f>
        <v/>
      </c>
      <c r="M437" s="16" t="str">
        <f ca="1">IF(data!$BX437=N$1,data!$BW437,"")</f>
        <v/>
      </c>
      <c r="N437" s="16" t="str">
        <f ca="1">IF(data!$BY437=N$1,data!$BW437,"")</f>
        <v/>
      </c>
      <c r="O437" s="16" t="str">
        <f ca="1">IF(OR(data!$BX437=N$1,data!$BY437=N$1),data!$BW437,"")</f>
        <v/>
      </c>
      <c r="P437" s="17" t="str">
        <f ca="1">IF(data!$BX437=Q$1,data!$BW437,"")</f>
        <v/>
      </c>
      <c r="Q437" s="17" t="str">
        <f ca="1">IF(data!$BY437=Q$1,data!$BW437,"")</f>
        <v/>
      </c>
      <c r="R437" s="17" t="str">
        <f ca="1">IF(OR(data!$BX437=Q$1,data!$BY437=Q$1),data!$BW437,"")</f>
        <v/>
      </c>
      <c r="S437" s="16" t="str">
        <f ca="1">IF(data!$BX437=T$1,data!$BW437,"")</f>
        <v/>
      </c>
      <c r="T437" s="16" t="str">
        <f ca="1">IF(data!$BY437=T$1,data!$BW437,"")</f>
        <v/>
      </c>
      <c r="U437" s="16" t="str">
        <f ca="1">IF(OR(data!$BX437=T$1,data!$BY437=T$1),data!$BW437,"")</f>
        <v/>
      </c>
      <c r="V437" s="17" t="str">
        <f ca="1">IF(data!$BX437=W$1,data!$BW437,"")</f>
        <v/>
      </c>
      <c r="W437" s="17" t="str">
        <f ca="1">IF(data!$BY437=W$1,data!$BW437,"")</f>
        <v/>
      </c>
      <c r="X437" s="17" t="str">
        <f ca="1">IF(OR(data!$BX437=W$1,data!$BY437=W$1),data!$BW437,"")</f>
        <v/>
      </c>
      <c r="Y437" s="16" t="str">
        <f ca="1">IF(data!$BX437=Z$1,data!$BW437,"")</f>
        <v/>
      </c>
      <c r="Z437" s="16" t="str">
        <f ca="1">IF(data!$BY437=Z$1,data!$BW437,"")</f>
        <v/>
      </c>
      <c r="AA437" s="16" t="str">
        <f ca="1">IF(OR(data!$BX437=Z$1,data!$BY437=Z$1),data!$BW437,"")</f>
        <v/>
      </c>
      <c r="AB437" s="17" t="str">
        <f ca="1">IF(data!$BX437=AC$1,data!$BW437,"")</f>
        <v/>
      </c>
      <c r="AC437" s="17" t="str">
        <f ca="1">IF(data!$BY437=AC$1,data!$BW437,"")</f>
        <v/>
      </c>
      <c r="AD437" s="17" t="str">
        <f ca="1">IF(OR(data!$BX437=AC$1,data!$BY437=AC$1),data!$BW437,"")</f>
        <v/>
      </c>
      <c r="AE437" s="16" t="str">
        <f ca="1">IF(data!$BX437=AF$1,data!$BW437,"")</f>
        <v/>
      </c>
      <c r="AF437" s="16" t="str">
        <f ca="1">IF(data!$BY437=AF$1,data!$BW437,"")</f>
        <v/>
      </c>
      <c r="AG437" s="16" t="str">
        <f ca="1">IF(OR(data!$BX437=AF$1,data!$BY437=AF$1),data!$BW437,"")</f>
        <v/>
      </c>
      <c r="AH437" s="17" t="str">
        <f ca="1">IF(data!$BX437=AI$1,data!$BW437,"")</f>
        <v/>
      </c>
      <c r="AI437" s="17" t="str">
        <f ca="1">IF(data!$BY437=AI$1,data!$BW437,"")</f>
        <v/>
      </c>
      <c r="AJ437" s="17" t="str">
        <f ca="1">IF(OR(data!$BX437=AI$1,data!$BY437=AI$1),data!$BW437,"")</f>
        <v/>
      </c>
      <c r="AK437" s="16" t="str">
        <f ca="1">IF(data!$BX437=AL$1,data!$BW437,"")</f>
        <v/>
      </c>
      <c r="AL437" s="16" t="str">
        <f ca="1">IF(data!$BY437=AL$1,data!$BW437,"")</f>
        <v/>
      </c>
      <c r="AM437" s="16" t="str">
        <f ca="1">IF(OR(data!$BX437=AL$1,data!$BY437=AL$1),data!$BW437,"")</f>
        <v/>
      </c>
      <c r="AN437" s="17" t="str">
        <f ca="1">IF(data!$BX437=AO$1,data!$BW437,"")</f>
        <v/>
      </c>
      <c r="AO437" s="17" t="str">
        <f ca="1">IF(data!$BY437=AO$1,data!$BW437,"")</f>
        <v/>
      </c>
      <c r="AP437" s="17" t="str">
        <f ca="1">IF(OR(data!$BX437=AO$1,data!$BY437=AO$1),data!$BW437,"")</f>
        <v/>
      </c>
      <c r="AQ437" s="16" t="str">
        <f ca="1">IF(data!$BX437=AR$1,data!$BW437,"")</f>
        <v/>
      </c>
      <c r="AR437" s="16" t="str">
        <f ca="1">IF(data!$BY437=AR$1,data!$BW437,"")</f>
        <v/>
      </c>
      <c r="AS437" s="16" t="str">
        <f ca="1">IF(OR(data!$BX437=AR$1,data!$BY437=AR$1),data!$BW437,"")</f>
        <v/>
      </c>
      <c r="AT437" s="17" t="str">
        <f ca="1">IF(data!$BX437=AU$1,data!$BW437,"")</f>
        <v/>
      </c>
      <c r="AU437" s="17" t="str">
        <f ca="1">IF(data!$BY437=AU$1,data!$BW437,"")</f>
        <v/>
      </c>
      <c r="AV437" s="17" t="str">
        <f ca="1">IF(OR(data!$BX437=AU$1,data!$BY437=AU$1),data!$BW437,"")</f>
        <v/>
      </c>
      <c r="AW437" s="16" t="str">
        <f ca="1">IF(data!$BX437=AX$1,data!$BW437,"")</f>
        <v/>
      </c>
      <c r="AX437" s="16" t="str">
        <f ca="1">IF(data!$BY437=AX$1,data!$BW437,"")</f>
        <v/>
      </c>
      <c r="AY437" s="16" t="str">
        <f ca="1">IF(OR(data!$BX437=AX$1,data!$BY437=AX$1),data!$BW437,"")</f>
        <v/>
      </c>
      <c r="AZ437" s="17" t="str">
        <f ca="1">IF(data!$BX437=BA$1,data!$BW437,"")</f>
        <v/>
      </c>
      <c r="BA437" s="17" t="str">
        <f ca="1">IF(data!$BY437=BA$1,data!$BW437,"")</f>
        <v/>
      </c>
      <c r="BB437" s="17" t="str">
        <f ca="1">IF(OR(data!$BX437=BA$1,data!$BY437=BA$1),data!$BW437,"")</f>
        <v/>
      </c>
      <c r="BC437" s="16" t="str">
        <f ca="1">IF(data!$BX437=BD$1,data!$BW437,"")</f>
        <v/>
      </c>
      <c r="BD437" s="16" t="str">
        <f ca="1">IF(data!$BY437=BD$1,data!$BW437,"")</f>
        <v/>
      </c>
      <c r="BE437" s="16" t="str">
        <f ca="1">IF(OR(data!$BX437=BD$1,data!$BY437=BD$1),data!$BW437,"")</f>
        <v/>
      </c>
      <c r="BF437" s="17" t="str">
        <f ca="1">IF(data!$BX437=BG$1,data!$BW437,"")</f>
        <v/>
      </c>
      <c r="BG437" s="17" t="str">
        <f ca="1">IF(data!$BY437=BG$1,data!$BW437,"")</f>
        <v/>
      </c>
      <c r="BH437" s="17" t="str">
        <f ca="1">IF(OR(data!$BX437=BG$1,data!$BY437=BG$1),data!$BW437,"")</f>
        <v/>
      </c>
      <c r="BI437" s="16" t="str">
        <f ca="1">IF(data!$BX437=BJ$1,data!$BW437,"")</f>
        <v/>
      </c>
      <c r="BJ437" s="16" t="str">
        <f ca="1">IF(data!$BY437=BJ$1,data!$BW437,"")</f>
        <v/>
      </c>
      <c r="BK437" s="16" t="str">
        <f ca="1">IF(OR(data!$BX437=BJ$1,data!$BY437=BJ$1),data!$BW437,"")</f>
        <v/>
      </c>
      <c r="BL437" s="17" t="str">
        <f ca="1">IF(data!$BX437=BM$1,data!$BW437,"")</f>
        <v/>
      </c>
      <c r="BM437" s="17" t="str">
        <f ca="1">IF(data!$BY437=BM$1,data!$BW437,"")</f>
        <v/>
      </c>
      <c r="BN437" s="17" t="str">
        <f ca="1">IF(OR(data!$BX437=BM$1,data!$BY437=BM$1),data!$BW437,"")</f>
        <v/>
      </c>
      <c r="BO437" s="16" t="str">
        <f ca="1">IF(data!$BX437=BP$1,data!$BW437,"")</f>
        <v/>
      </c>
      <c r="BP437" s="16" t="str">
        <f ca="1">IF(data!$BY437=BP$1,data!$BW437,"")</f>
        <v/>
      </c>
      <c r="BQ437" s="16" t="str">
        <f ca="1">IF(OR(data!$BX437=BP$1,data!$BY437=BP$1),data!$BW437,"")</f>
        <v/>
      </c>
      <c r="BR437" s="17" t="str">
        <f ca="1">IF(data!$BX437=BS$1,data!$BW437,"")</f>
        <v/>
      </c>
      <c r="BS437" s="17" t="str">
        <f ca="1">IF(data!$BY437=BS$1,data!$BW437,"")</f>
        <v/>
      </c>
      <c r="BT437" s="17" t="str">
        <f ca="1">IF(OR(data!$BX437=BS$1,data!$BY437=BS$1),data!$BW437,"")</f>
        <v/>
      </c>
    </row>
    <row r="438" spans="1:72" s="11" customFormat="1" x14ac:dyDescent="0.25">
      <c r="A438" s="16" t="str">
        <f ca="1">IF(data!$BX438=B$1,data!$BW438,"")</f>
        <v/>
      </c>
      <c r="B438" s="16" t="str">
        <f ca="1">IF(data!$BY438=B$1,data!$BW438,"")</f>
        <v/>
      </c>
      <c r="C438" s="16" t="str">
        <f ca="1">IF(OR(data!$BX438=B$1,data!$BY438=B$1),data!$BW438,"")</f>
        <v/>
      </c>
      <c r="D438" s="17" t="str">
        <f ca="1">IF(data!$BX438=E$1,data!$BW438,"")</f>
        <v/>
      </c>
      <c r="E438" s="17" t="str">
        <f ca="1">IF(data!$BY438=E$1,data!$BW438,"")</f>
        <v/>
      </c>
      <c r="F438" s="17" t="str">
        <f ca="1">IF(OR(data!$BX438=E$1,data!$BY438=E$1),data!$BW438,"")</f>
        <v/>
      </c>
      <c r="G438" s="16" t="str">
        <f ca="1">IF(data!$BX438=H$1,data!$BW438,"")</f>
        <v/>
      </c>
      <c r="H438" s="16" t="str">
        <f ca="1">IF(data!$BY438=H$1,data!$BW438,"")</f>
        <v/>
      </c>
      <c r="I438" s="16" t="str">
        <f ca="1">IF(OR(data!$BX438=H$1,data!$BY438=H$1),data!$BW438,"")</f>
        <v/>
      </c>
      <c r="J438" s="17" t="str">
        <f ca="1">IF(data!$BX438=K$1,data!$BW438,"")</f>
        <v/>
      </c>
      <c r="K438" s="17" t="str">
        <f ca="1">IF(data!$BY438=K$1,data!$BW438,"")</f>
        <v/>
      </c>
      <c r="L438" s="17" t="str">
        <f ca="1">IF(OR(data!$BX438=K$1,data!$BY438=K$1),data!$BW438,"")</f>
        <v/>
      </c>
      <c r="M438" s="16" t="str">
        <f ca="1">IF(data!$BX438=N$1,data!$BW438,"")</f>
        <v/>
      </c>
      <c r="N438" s="16" t="str">
        <f ca="1">IF(data!$BY438=N$1,data!$BW438,"")</f>
        <v/>
      </c>
      <c r="O438" s="16" t="str">
        <f ca="1">IF(OR(data!$BX438=N$1,data!$BY438=N$1),data!$BW438,"")</f>
        <v/>
      </c>
      <c r="P438" s="17" t="str">
        <f ca="1">IF(data!$BX438=Q$1,data!$BW438,"")</f>
        <v/>
      </c>
      <c r="Q438" s="17" t="str">
        <f ca="1">IF(data!$BY438=Q$1,data!$BW438,"")</f>
        <v/>
      </c>
      <c r="R438" s="17" t="str">
        <f ca="1">IF(OR(data!$BX438=Q$1,data!$BY438=Q$1),data!$BW438,"")</f>
        <v/>
      </c>
      <c r="S438" s="16" t="str">
        <f ca="1">IF(data!$BX438=T$1,data!$BW438,"")</f>
        <v/>
      </c>
      <c r="T438" s="16" t="str">
        <f ca="1">IF(data!$BY438=T$1,data!$BW438,"")</f>
        <v/>
      </c>
      <c r="U438" s="16" t="str">
        <f ca="1">IF(OR(data!$BX438=T$1,data!$BY438=T$1),data!$BW438,"")</f>
        <v/>
      </c>
      <c r="V438" s="17" t="str">
        <f ca="1">IF(data!$BX438=W$1,data!$BW438,"")</f>
        <v/>
      </c>
      <c r="W438" s="17" t="str">
        <f ca="1">IF(data!$BY438=W$1,data!$BW438,"")</f>
        <v/>
      </c>
      <c r="X438" s="17" t="str">
        <f ca="1">IF(OR(data!$BX438=W$1,data!$BY438=W$1),data!$BW438,"")</f>
        <v/>
      </c>
      <c r="Y438" s="16" t="str">
        <f ca="1">IF(data!$BX438=Z$1,data!$BW438,"")</f>
        <v/>
      </c>
      <c r="Z438" s="16" t="str">
        <f ca="1">IF(data!$BY438=Z$1,data!$BW438,"")</f>
        <v/>
      </c>
      <c r="AA438" s="16" t="str">
        <f ca="1">IF(OR(data!$BX438=Z$1,data!$BY438=Z$1),data!$BW438,"")</f>
        <v/>
      </c>
      <c r="AB438" s="17" t="str">
        <f ca="1">IF(data!$BX438=AC$1,data!$BW438,"")</f>
        <v/>
      </c>
      <c r="AC438" s="17" t="str">
        <f ca="1">IF(data!$BY438=AC$1,data!$BW438,"")</f>
        <v/>
      </c>
      <c r="AD438" s="17" t="str">
        <f ca="1">IF(OR(data!$BX438=AC$1,data!$BY438=AC$1),data!$BW438,"")</f>
        <v/>
      </c>
      <c r="AE438" s="16" t="str">
        <f ca="1">IF(data!$BX438=AF$1,data!$BW438,"")</f>
        <v/>
      </c>
      <c r="AF438" s="16" t="str">
        <f ca="1">IF(data!$BY438=AF$1,data!$BW438,"")</f>
        <v/>
      </c>
      <c r="AG438" s="16" t="str">
        <f ca="1">IF(OR(data!$BX438=AF$1,data!$BY438=AF$1),data!$BW438,"")</f>
        <v/>
      </c>
      <c r="AH438" s="17" t="str">
        <f ca="1">IF(data!$BX438=AI$1,data!$BW438,"")</f>
        <v/>
      </c>
      <c r="AI438" s="17" t="str">
        <f ca="1">IF(data!$BY438=AI$1,data!$BW438,"")</f>
        <v/>
      </c>
      <c r="AJ438" s="17" t="str">
        <f ca="1">IF(OR(data!$BX438=AI$1,data!$BY438=AI$1),data!$BW438,"")</f>
        <v/>
      </c>
      <c r="AK438" s="16" t="str">
        <f ca="1">IF(data!$BX438=AL$1,data!$BW438,"")</f>
        <v/>
      </c>
      <c r="AL438" s="16" t="str">
        <f ca="1">IF(data!$BY438=AL$1,data!$BW438,"")</f>
        <v/>
      </c>
      <c r="AM438" s="16" t="str">
        <f ca="1">IF(OR(data!$BX438=AL$1,data!$BY438=AL$1),data!$BW438,"")</f>
        <v/>
      </c>
      <c r="AN438" s="17" t="str">
        <f ca="1">IF(data!$BX438=AO$1,data!$BW438,"")</f>
        <v/>
      </c>
      <c r="AO438" s="17" t="str">
        <f ca="1">IF(data!$BY438=AO$1,data!$BW438,"")</f>
        <v/>
      </c>
      <c r="AP438" s="17" t="str">
        <f ca="1">IF(OR(data!$BX438=AO$1,data!$BY438=AO$1),data!$BW438,"")</f>
        <v/>
      </c>
      <c r="AQ438" s="16" t="str">
        <f ca="1">IF(data!$BX438=AR$1,data!$BW438,"")</f>
        <v/>
      </c>
      <c r="AR438" s="16" t="str">
        <f ca="1">IF(data!$BY438=AR$1,data!$BW438,"")</f>
        <v/>
      </c>
      <c r="AS438" s="16" t="str">
        <f ca="1">IF(OR(data!$BX438=AR$1,data!$BY438=AR$1),data!$BW438,"")</f>
        <v/>
      </c>
      <c r="AT438" s="17" t="str">
        <f ca="1">IF(data!$BX438=AU$1,data!$BW438,"")</f>
        <v/>
      </c>
      <c r="AU438" s="17" t="str">
        <f ca="1">IF(data!$BY438=AU$1,data!$BW438,"")</f>
        <v/>
      </c>
      <c r="AV438" s="17" t="str">
        <f ca="1">IF(OR(data!$BX438=AU$1,data!$BY438=AU$1),data!$BW438,"")</f>
        <v/>
      </c>
      <c r="AW438" s="16" t="str">
        <f ca="1">IF(data!$BX438=AX$1,data!$BW438,"")</f>
        <v/>
      </c>
      <c r="AX438" s="16" t="str">
        <f ca="1">IF(data!$BY438=AX$1,data!$BW438,"")</f>
        <v/>
      </c>
      <c r="AY438" s="16" t="str">
        <f ca="1">IF(OR(data!$BX438=AX$1,data!$BY438=AX$1),data!$BW438,"")</f>
        <v/>
      </c>
      <c r="AZ438" s="17" t="str">
        <f ca="1">IF(data!$BX438=BA$1,data!$BW438,"")</f>
        <v/>
      </c>
      <c r="BA438" s="17" t="str">
        <f ca="1">IF(data!$BY438=BA$1,data!$BW438,"")</f>
        <v/>
      </c>
      <c r="BB438" s="17" t="str">
        <f ca="1">IF(OR(data!$BX438=BA$1,data!$BY438=BA$1),data!$BW438,"")</f>
        <v/>
      </c>
      <c r="BC438" s="16" t="str">
        <f ca="1">IF(data!$BX438=BD$1,data!$BW438,"")</f>
        <v/>
      </c>
      <c r="BD438" s="16" t="str">
        <f ca="1">IF(data!$BY438=BD$1,data!$BW438,"")</f>
        <v/>
      </c>
      <c r="BE438" s="16" t="str">
        <f ca="1">IF(OR(data!$BX438=BD$1,data!$BY438=BD$1),data!$BW438,"")</f>
        <v/>
      </c>
      <c r="BF438" s="17" t="str">
        <f ca="1">IF(data!$BX438=BG$1,data!$BW438,"")</f>
        <v/>
      </c>
      <c r="BG438" s="17" t="str">
        <f ca="1">IF(data!$BY438=BG$1,data!$BW438,"")</f>
        <v/>
      </c>
      <c r="BH438" s="17" t="str">
        <f ca="1">IF(OR(data!$BX438=BG$1,data!$BY438=BG$1),data!$BW438,"")</f>
        <v/>
      </c>
      <c r="BI438" s="16" t="str">
        <f ca="1">IF(data!$BX438=BJ$1,data!$BW438,"")</f>
        <v/>
      </c>
      <c r="BJ438" s="16" t="str">
        <f ca="1">IF(data!$BY438=BJ$1,data!$BW438,"")</f>
        <v/>
      </c>
      <c r="BK438" s="16" t="str">
        <f ca="1">IF(OR(data!$BX438=BJ$1,data!$BY438=BJ$1),data!$BW438,"")</f>
        <v/>
      </c>
      <c r="BL438" s="17" t="str">
        <f ca="1">IF(data!$BX438=BM$1,data!$BW438,"")</f>
        <v/>
      </c>
      <c r="BM438" s="17" t="str">
        <f ca="1">IF(data!$BY438=BM$1,data!$BW438,"")</f>
        <v/>
      </c>
      <c r="BN438" s="17" t="str">
        <f ca="1">IF(OR(data!$BX438=BM$1,data!$BY438=BM$1),data!$BW438,"")</f>
        <v/>
      </c>
      <c r="BO438" s="16" t="str">
        <f ca="1">IF(data!$BX438=BP$1,data!$BW438,"")</f>
        <v/>
      </c>
      <c r="BP438" s="16" t="str">
        <f ca="1">IF(data!$BY438=BP$1,data!$BW438,"")</f>
        <v/>
      </c>
      <c r="BQ438" s="16" t="str">
        <f ca="1">IF(OR(data!$BX438=BP$1,data!$BY438=BP$1),data!$BW438,"")</f>
        <v/>
      </c>
      <c r="BR438" s="17" t="str">
        <f ca="1">IF(data!$BX438=BS$1,data!$BW438,"")</f>
        <v/>
      </c>
      <c r="BS438" s="17" t="str">
        <f ca="1">IF(data!$BY438=BS$1,data!$BW438,"")</f>
        <v/>
      </c>
      <c r="BT438" s="17" t="str">
        <f ca="1">IF(OR(data!$BX438=BS$1,data!$BY438=BS$1),data!$BW438,"")</f>
        <v/>
      </c>
    </row>
    <row r="439" spans="1:72" s="11" customFormat="1" x14ac:dyDescent="0.25">
      <c r="A439" s="16" t="str">
        <f ca="1">IF(data!$BX439=B$1,data!$BW439,"")</f>
        <v/>
      </c>
      <c r="B439" s="16" t="str">
        <f ca="1">IF(data!$BY439=B$1,data!$BW439,"")</f>
        <v/>
      </c>
      <c r="C439" s="16" t="str">
        <f ca="1">IF(OR(data!$BX439=B$1,data!$BY439=B$1),data!$BW439,"")</f>
        <v/>
      </c>
      <c r="D439" s="17" t="str">
        <f ca="1">IF(data!$BX439=E$1,data!$BW439,"")</f>
        <v/>
      </c>
      <c r="E439" s="17" t="str">
        <f ca="1">IF(data!$BY439=E$1,data!$BW439,"")</f>
        <v/>
      </c>
      <c r="F439" s="17" t="str">
        <f ca="1">IF(OR(data!$BX439=E$1,data!$BY439=E$1),data!$BW439,"")</f>
        <v/>
      </c>
      <c r="G439" s="16" t="str">
        <f ca="1">IF(data!$BX439=H$1,data!$BW439,"")</f>
        <v/>
      </c>
      <c r="H439" s="16" t="str">
        <f ca="1">IF(data!$BY439=H$1,data!$BW439,"")</f>
        <v/>
      </c>
      <c r="I439" s="16" t="str">
        <f ca="1">IF(OR(data!$BX439=H$1,data!$BY439=H$1),data!$BW439,"")</f>
        <v/>
      </c>
      <c r="J439" s="17" t="str">
        <f ca="1">IF(data!$BX439=K$1,data!$BW439,"")</f>
        <v/>
      </c>
      <c r="K439" s="17" t="str">
        <f ca="1">IF(data!$BY439=K$1,data!$BW439,"")</f>
        <v/>
      </c>
      <c r="L439" s="17" t="str">
        <f ca="1">IF(OR(data!$BX439=K$1,data!$BY439=K$1),data!$BW439,"")</f>
        <v/>
      </c>
      <c r="M439" s="16" t="str">
        <f ca="1">IF(data!$BX439=N$1,data!$BW439,"")</f>
        <v/>
      </c>
      <c r="N439" s="16" t="str">
        <f ca="1">IF(data!$BY439=N$1,data!$BW439,"")</f>
        <v/>
      </c>
      <c r="O439" s="16" t="str">
        <f ca="1">IF(OR(data!$BX439=N$1,data!$BY439=N$1),data!$BW439,"")</f>
        <v/>
      </c>
      <c r="P439" s="17" t="str">
        <f ca="1">IF(data!$BX439=Q$1,data!$BW439,"")</f>
        <v/>
      </c>
      <c r="Q439" s="17" t="str">
        <f ca="1">IF(data!$BY439=Q$1,data!$BW439,"")</f>
        <v/>
      </c>
      <c r="R439" s="17" t="str">
        <f ca="1">IF(OR(data!$BX439=Q$1,data!$BY439=Q$1),data!$BW439,"")</f>
        <v/>
      </c>
      <c r="S439" s="16" t="str">
        <f ca="1">IF(data!$BX439=T$1,data!$BW439,"")</f>
        <v/>
      </c>
      <c r="T439" s="16" t="str">
        <f ca="1">IF(data!$BY439=T$1,data!$BW439,"")</f>
        <v/>
      </c>
      <c r="U439" s="16" t="str">
        <f ca="1">IF(OR(data!$BX439=T$1,data!$BY439=T$1),data!$BW439,"")</f>
        <v/>
      </c>
      <c r="V439" s="17" t="str">
        <f ca="1">IF(data!$BX439=W$1,data!$BW439,"")</f>
        <v/>
      </c>
      <c r="W439" s="17" t="str">
        <f ca="1">IF(data!$BY439=W$1,data!$BW439,"")</f>
        <v/>
      </c>
      <c r="X439" s="17" t="str">
        <f ca="1">IF(OR(data!$BX439=W$1,data!$BY439=W$1),data!$BW439,"")</f>
        <v/>
      </c>
      <c r="Y439" s="16" t="str">
        <f ca="1">IF(data!$BX439=Z$1,data!$BW439,"")</f>
        <v/>
      </c>
      <c r="Z439" s="16" t="str">
        <f ca="1">IF(data!$BY439=Z$1,data!$BW439,"")</f>
        <v/>
      </c>
      <c r="AA439" s="16" t="str">
        <f ca="1">IF(OR(data!$BX439=Z$1,data!$BY439=Z$1),data!$BW439,"")</f>
        <v/>
      </c>
      <c r="AB439" s="17" t="str">
        <f ca="1">IF(data!$BX439=AC$1,data!$BW439,"")</f>
        <v/>
      </c>
      <c r="AC439" s="17" t="str">
        <f ca="1">IF(data!$BY439=AC$1,data!$BW439,"")</f>
        <v/>
      </c>
      <c r="AD439" s="17" t="str">
        <f ca="1">IF(OR(data!$BX439=AC$1,data!$BY439=AC$1),data!$BW439,"")</f>
        <v/>
      </c>
      <c r="AE439" s="16" t="str">
        <f ca="1">IF(data!$BX439=AF$1,data!$BW439,"")</f>
        <v/>
      </c>
      <c r="AF439" s="16" t="str">
        <f ca="1">IF(data!$BY439=AF$1,data!$BW439,"")</f>
        <v/>
      </c>
      <c r="AG439" s="16" t="str">
        <f ca="1">IF(OR(data!$BX439=AF$1,data!$BY439=AF$1),data!$BW439,"")</f>
        <v/>
      </c>
      <c r="AH439" s="17" t="str">
        <f ca="1">IF(data!$BX439=AI$1,data!$BW439,"")</f>
        <v/>
      </c>
      <c r="AI439" s="17" t="str">
        <f ca="1">IF(data!$BY439=AI$1,data!$BW439,"")</f>
        <v/>
      </c>
      <c r="AJ439" s="17" t="str">
        <f ca="1">IF(OR(data!$BX439=AI$1,data!$BY439=AI$1),data!$BW439,"")</f>
        <v/>
      </c>
      <c r="AK439" s="16" t="str">
        <f ca="1">IF(data!$BX439=AL$1,data!$BW439,"")</f>
        <v/>
      </c>
      <c r="AL439" s="16" t="str">
        <f ca="1">IF(data!$BY439=AL$1,data!$BW439,"")</f>
        <v/>
      </c>
      <c r="AM439" s="16" t="str">
        <f ca="1">IF(OR(data!$BX439=AL$1,data!$BY439=AL$1),data!$BW439,"")</f>
        <v/>
      </c>
      <c r="AN439" s="17" t="str">
        <f ca="1">IF(data!$BX439=AO$1,data!$BW439,"")</f>
        <v/>
      </c>
      <c r="AO439" s="17" t="str">
        <f ca="1">IF(data!$BY439=AO$1,data!$BW439,"")</f>
        <v/>
      </c>
      <c r="AP439" s="17" t="str">
        <f ca="1">IF(OR(data!$BX439=AO$1,data!$BY439=AO$1),data!$BW439,"")</f>
        <v/>
      </c>
      <c r="AQ439" s="16" t="str">
        <f ca="1">IF(data!$BX439=AR$1,data!$BW439,"")</f>
        <v/>
      </c>
      <c r="AR439" s="16" t="str">
        <f ca="1">IF(data!$BY439=AR$1,data!$BW439,"")</f>
        <v/>
      </c>
      <c r="AS439" s="16" t="str">
        <f ca="1">IF(OR(data!$BX439=AR$1,data!$BY439=AR$1),data!$BW439,"")</f>
        <v/>
      </c>
      <c r="AT439" s="17" t="str">
        <f ca="1">IF(data!$BX439=AU$1,data!$BW439,"")</f>
        <v/>
      </c>
      <c r="AU439" s="17" t="str">
        <f ca="1">IF(data!$BY439=AU$1,data!$BW439,"")</f>
        <v/>
      </c>
      <c r="AV439" s="17" t="str">
        <f ca="1">IF(OR(data!$BX439=AU$1,data!$BY439=AU$1),data!$BW439,"")</f>
        <v/>
      </c>
      <c r="AW439" s="16" t="str">
        <f ca="1">IF(data!$BX439=AX$1,data!$BW439,"")</f>
        <v/>
      </c>
      <c r="AX439" s="16" t="str">
        <f ca="1">IF(data!$BY439=AX$1,data!$BW439,"")</f>
        <v/>
      </c>
      <c r="AY439" s="16" t="str">
        <f ca="1">IF(OR(data!$BX439=AX$1,data!$BY439=AX$1),data!$BW439,"")</f>
        <v/>
      </c>
      <c r="AZ439" s="17" t="str">
        <f ca="1">IF(data!$BX439=BA$1,data!$BW439,"")</f>
        <v/>
      </c>
      <c r="BA439" s="17" t="str">
        <f ca="1">IF(data!$BY439=BA$1,data!$BW439,"")</f>
        <v/>
      </c>
      <c r="BB439" s="17" t="str">
        <f ca="1">IF(OR(data!$BX439=BA$1,data!$BY439=BA$1),data!$BW439,"")</f>
        <v/>
      </c>
      <c r="BC439" s="16" t="str">
        <f ca="1">IF(data!$BX439=BD$1,data!$BW439,"")</f>
        <v/>
      </c>
      <c r="BD439" s="16" t="str">
        <f ca="1">IF(data!$BY439=BD$1,data!$BW439,"")</f>
        <v/>
      </c>
      <c r="BE439" s="16" t="str">
        <f ca="1">IF(OR(data!$BX439=BD$1,data!$BY439=BD$1),data!$BW439,"")</f>
        <v/>
      </c>
      <c r="BF439" s="17" t="str">
        <f ca="1">IF(data!$BX439=BG$1,data!$BW439,"")</f>
        <v/>
      </c>
      <c r="BG439" s="17" t="str">
        <f ca="1">IF(data!$BY439=BG$1,data!$BW439,"")</f>
        <v/>
      </c>
      <c r="BH439" s="17" t="str">
        <f ca="1">IF(OR(data!$BX439=BG$1,data!$BY439=BG$1),data!$BW439,"")</f>
        <v/>
      </c>
      <c r="BI439" s="16" t="str">
        <f ca="1">IF(data!$BX439=BJ$1,data!$BW439,"")</f>
        <v/>
      </c>
      <c r="BJ439" s="16" t="str">
        <f ca="1">IF(data!$BY439=BJ$1,data!$BW439,"")</f>
        <v/>
      </c>
      <c r="BK439" s="16" t="str">
        <f ca="1">IF(OR(data!$BX439=BJ$1,data!$BY439=BJ$1),data!$BW439,"")</f>
        <v/>
      </c>
      <c r="BL439" s="17" t="str">
        <f ca="1">IF(data!$BX439=BM$1,data!$BW439,"")</f>
        <v/>
      </c>
      <c r="BM439" s="17" t="str">
        <f ca="1">IF(data!$BY439=BM$1,data!$BW439,"")</f>
        <v/>
      </c>
      <c r="BN439" s="17" t="str">
        <f ca="1">IF(OR(data!$BX439=BM$1,data!$BY439=BM$1),data!$BW439,"")</f>
        <v/>
      </c>
      <c r="BO439" s="16" t="str">
        <f ca="1">IF(data!$BX439=BP$1,data!$BW439,"")</f>
        <v/>
      </c>
      <c r="BP439" s="16" t="str">
        <f ca="1">IF(data!$BY439=BP$1,data!$BW439,"")</f>
        <v/>
      </c>
      <c r="BQ439" s="16" t="str">
        <f ca="1">IF(OR(data!$BX439=BP$1,data!$BY439=BP$1),data!$BW439,"")</f>
        <v/>
      </c>
      <c r="BR439" s="17" t="str">
        <f ca="1">IF(data!$BX439=BS$1,data!$BW439,"")</f>
        <v/>
      </c>
      <c r="BS439" s="17" t="str">
        <f ca="1">IF(data!$BY439=BS$1,data!$BW439,"")</f>
        <v/>
      </c>
      <c r="BT439" s="17" t="str">
        <f ca="1">IF(OR(data!$BX439=BS$1,data!$BY439=BS$1),data!$BW439,"")</f>
        <v/>
      </c>
    </row>
    <row r="440" spans="1:72" s="11" customFormat="1" x14ac:dyDescent="0.25">
      <c r="A440" s="16" t="str">
        <f ca="1">IF(data!$BX440=B$1,data!$BW440,"")</f>
        <v/>
      </c>
      <c r="B440" s="16" t="str">
        <f ca="1">IF(data!$BY440=B$1,data!$BW440,"")</f>
        <v/>
      </c>
      <c r="C440" s="16" t="str">
        <f ca="1">IF(OR(data!$BX440=B$1,data!$BY440=B$1),data!$BW440,"")</f>
        <v/>
      </c>
      <c r="D440" s="17" t="str">
        <f ca="1">IF(data!$BX440=E$1,data!$BW440,"")</f>
        <v/>
      </c>
      <c r="E440" s="17" t="str">
        <f ca="1">IF(data!$BY440=E$1,data!$BW440,"")</f>
        <v/>
      </c>
      <c r="F440" s="17" t="str">
        <f ca="1">IF(OR(data!$BX440=E$1,data!$BY440=E$1),data!$BW440,"")</f>
        <v/>
      </c>
      <c r="G440" s="16" t="str">
        <f ca="1">IF(data!$BX440=H$1,data!$BW440,"")</f>
        <v/>
      </c>
      <c r="H440" s="16" t="str">
        <f ca="1">IF(data!$BY440=H$1,data!$BW440,"")</f>
        <v/>
      </c>
      <c r="I440" s="16" t="str">
        <f ca="1">IF(OR(data!$BX440=H$1,data!$BY440=H$1),data!$BW440,"")</f>
        <v/>
      </c>
      <c r="J440" s="17" t="str">
        <f ca="1">IF(data!$BX440=K$1,data!$BW440,"")</f>
        <v/>
      </c>
      <c r="K440" s="17" t="str">
        <f ca="1">IF(data!$BY440=K$1,data!$BW440,"")</f>
        <v/>
      </c>
      <c r="L440" s="17" t="str">
        <f ca="1">IF(OR(data!$BX440=K$1,data!$BY440=K$1),data!$BW440,"")</f>
        <v/>
      </c>
      <c r="M440" s="16" t="str">
        <f ca="1">IF(data!$BX440=N$1,data!$BW440,"")</f>
        <v/>
      </c>
      <c r="N440" s="16" t="str">
        <f ca="1">IF(data!$BY440=N$1,data!$BW440,"")</f>
        <v/>
      </c>
      <c r="O440" s="16" t="str">
        <f ca="1">IF(OR(data!$BX440=N$1,data!$BY440=N$1),data!$BW440,"")</f>
        <v/>
      </c>
      <c r="P440" s="17" t="str">
        <f ca="1">IF(data!$BX440=Q$1,data!$BW440,"")</f>
        <v/>
      </c>
      <c r="Q440" s="17" t="str">
        <f ca="1">IF(data!$BY440=Q$1,data!$BW440,"")</f>
        <v/>
      </c>
      <c r="R440" s="17" t="str">
        <f ca="1">IF(OR(data!$BX440=Q$1,data!$BY440=Q$1),data!$BW440,"")</f>
        <v/>
      </c>
      <c r="S440" s="16" t="str">
        <f ca="1">IF(data!$BX440=T$1,data!$BW440,"")</f>
        <v/>
      </c>
      <c r="T440" s="16" t="str">
        <f ca="1">IF(data!$BY440=T$1,data!$BW440,"")</f>
        <v/>
      </c>
      <c r="U440" s="16" t="str">
        <f ca="1">IF(OR(data!$BX440=T$1,data!$BY440=T$1),data!$BW440,"")</f>
        <v/>
      </c>
      <c r="V440" s="17" t="str">
        <f ca="1">IF(data!$BX440=W$1,data!$BW440,"")</f>
        <v/>
      </c>
      <c r="W440" s="17" t="str">
        <f ca="1">IF(data!$BY440=W$1,data!$BW440,"")</f>
        <v/>
      </c>
      <c r="X440" s="17" t="str">
        <f ca="1">IF(OR(data!$BX440=W$1,data!$BY440=W$1),data!$BW440,"")</f>
        <v/>
      </c>
      <c r="Y440" s="16" t="str">
        <f ca="1">IF(data!$BX440=Z$1,data!$BW440,"")</f>
        <v/>
      </c>
      <c r="Z440" s="16" t="str">
        <f ca="1">IF(data!$BY440=Z$1,data!$BW440,"")</f>
        <v/>
      </c>
      <c r="AA440" s="16" t="str">
        <f ca="1">IF(OR(data!$BX440=Z$1,data!$BY440=Z$1),data!$BW440,"")</f>
        <v/>
      </c>
      <c r="AB440" s="17" t="str">
        <f ca="1">IF(data!$BX440=AC$1,data!$BW440,"")</f>
        <v/>
      </c>
      <c r="AC440" s="17" t="str">
        <f ca="1">IF(data!$BY440=AC$1,data!$BW440,"")</f>
        <v/>
      </c>
      <c r="AD440" s="17" t="str">
        <f ca="1">IF(OR(data!$BX440=AC$1,data!$BY440=AC$1),data!$BW440,"")</f>
        <v/>
      </c>
      <c r="AE440" s="16" t="str">
        <f ca="1">IF(data!$BX440=AF$1,data!$BW440,"")</f>
        <v/>
      </c>
      <c r="AF440" s="16" t="str">
        <f ca="1">IF(data!$BY440=AF$1,data!$BW440,"")</f>
        <v/>
      </c>
      <c r="AG440" s="16" t="str">
        <f ca="1">IF(OR(data!$BX440=AF$1,data!$BY440=AF$1),data!$BW440,"")</f>
        <v/>
      </c>
      <c r="AH440" s="17" t="str">
        <f ca="1">IF(data!$BX440=AI$1,data!$BW440,"")</f>
        <v/>
      </c>
      <c r="AI440" s="17" t="str">
        <f ca="1">IF(data!$BY440=AI$1,data!$BW440,"")</f>
        <v/>
      </c>
      <c r="AJ440" s="17" t="str">
        <f ca="1">IF(OR(data!$BX440=AI$1,data!$BY440=AI$1),data!$BW440,"")</f>
        <v/>
      </c>
      <c r="AK440" s="16" t="str">
        <f ca="1">IF(data!$BX440=AL$1,data!$BW440,"")</f>
        <v/>
      </c>
      <c r="AL440" s="16" t="str">
        <f ca="1">IF(data!$BY440=AL$1,data!$BW440,"")</f>
        <v/>
      </c>
      <c r="AM440" s="16" t="str">
        <f ca="1">IF(OR(data!$BX440=AL$1,data!$BY440=AL$1),data!$BW440,"")</f>
        <v/>
      </c>
      <c r="AN440" s="17" t="str">
        <f ca="1">IF(data!$BX440=AO$1,data!$BW440,"")</f>
        <v/>
      </c>
      <c r="AO440" s="17" t="str">
        <f ca="1">IF(data!$BY440=AO$1,data!$BW440,"")</f>
        <v/>
      </c>
      <c r="AP440" s="17" t="str">
        <f ca="1">IF(OR(data!$BX440=AO$1,data!$BY440=AO$1),data!$BW440,"")</f>
        <v/>
      </c>
      <c r="AQ440" s="16" t="str">
        <f ca="1">IF(data!$BX440=AR$1,data!$BW440,"")</f>
        <v/>
      </c>
      <c r="AR440" s="16" t="str">
        <f ca="1">IF(data!$BY440=AR$1,data!$BW440,"")</f>
        <v/>
      </c>
      <c r="AS440" s="16" t="str">
        <f ca="1">IF(OR(data!$BX440=AR$1,data!$BY440=AR$1),data!$BW440,"")</f>
        <v/>
      </c>
      <c r="AT440" s="17" t="str">
        <f ca="1">IF(data!$BX440=AU$1,data!$BW440,"")</f>
        <v/>
      </c>
      <c r="AU440" s="17" t="str">
        <f ca="1">IF(data!$BY440=AU$1,data!$BW440,"")</f>
        <v/>
      </c>
      <c r="AV440" s="17" t="str">
        <f ca="1">IF(OR(data!$BX440=AU$1,data!$BY440=AU$1),data!$BW440,"")</f>
        <v/>
      </c>
      <c r="AW440" s="16" t="str">
        <f ca="1">IF(data!$BX440=AX$1,data!$BW440,"")</f>
        <v/>
      </c>
      <c r="AX440" s="16" t="str">
        <f ca="1">IF(data!$BY440=AX$1,data!$BW440,"")</f>
        <v/>
      </c>
      <c r="AY440" s="16" t="str">
        <f ca="1">IF(OR(data!$BX440=AX$1,data!$BY440=AX$1),data!$BW440,"")</f>
        <v/>
      </c>
      <c r="AZ440" s="17" t="str">
        <f ca="1">IF(data!$BX440=BA$1,data!$BW440,"")</f>
        <v/>
      </c>
      <c r="BA440" s="17" t="str">
        <f ca="1">IF(data!$BY440=BA$1,data!$BW440,"")</f>
        <v/>
      </c>
      <c r="BB440" s="17" t="str">
        <f ca="1">IF(OR(data!$BX440=BA$1,data!$BY440=BA$1),data!$BW440,"")</f>
        <v/>
      </c>
      <c r="BC440" s="16" t="str">
        <f ca="1">IF(data!$BX440=BD$1,data!$BW440,"")</f>
        <v/>
      </c>
      <c r="BD440" s="16" t="str">
        <f ca="1">IF(data!$BY440=BD$1,data!$BW440,"")</f>
        <v/>
      </c>
      <c r="BE440" s="16" t="str">
        <f ca="1">IF(OR(data!$BX440=BD$1,data!$BY440=BD$1),data!$BW440,"")</f>
        <v/>
      </c>
      <c r="BF440" s="17" t="str">
        <f ca="1">IF(data!$BX440=BG$1,data!$BW440,"")</f>
        <v/>
      </c>
      <c r="BG440" s="17" t="str">
        <f ca="1">IF(data!$BY440=BG$1,data!$BW440,"")</f>
        <v/>
      </c>
      <c r="BH440" s="17" t="str">
        <f ca="1">IF(OR(data!$BX440=BG$1,data!$BY440=BG$1),data!$BW440,"")</f>
        <v/>
      </c>
      <c r="BI440" s="16" t="str">
        <f ca="1">IF(data!$BX440=BJ$1,data!$BW440,"")</f>
        <v/>
      </c>
      <c r="BJ440" s="16" t="str">
        <f ca="1">IF(data!$BY440=BJ$1,data!$BW440,"")</f>
        <v/>
      </c>
      <c r="BK440" s="16" t="str">
        <f ca="1">IF(OR(data!$BX440=BJ$1,data!$BY440=BJ$1),data!$BW440,"")</f>
        <v/>
      </c>
      <c r="BL440" s="17" t="str">
        <f ca="1">IF(data!$BX440=BM$1,data!$BW440,"")</f>
        <v/>
      </c>
      <c r="BM440" s="17" t="str">
        <f ca="1">IF(data!$BY440=BM$1,data!$BW440,"")</f>
        <v/>
      </c>
      <c r="BN440" s="17" t="str">
        <f ca="1">IF(OR(data!$BX440=BM$1,data!$BY440=BM$1),data!$BW440,"")</f>
        <v/>
      </c>
      <c r="BO440" s="16" t="str">
        <f ca="1">IF(data!$BX440=BP$1,data!$BW440,"")</f>
        <v/>
      </c>
      <c r="BP440" s="16" t="str">
        <f ca="1">IF(data!$BY440=BP$1,data!$BW440,"")</f>
        <v/>
      </c>
      <c r="BQ440" s="16" t="str">
        <f ca="1">IF(OR(data!$BX440=BP$1,data!$BY440=BP$1),data!$BW440,"")</f>
        <v/>
      </c>
      <c r="BR440" s="17" t="str">
        <f ca="1">IF(data!$BX440=BS$1,data!$BW440,"")</f>
        <v/>
      </c>
      <c r="BS440" s="17" t="str">
        <f ca="1">IF(data!$BY440=BS$1,data!$BW440,"")</f>
        <v/>
      </c>
      <c r="BT440" s="17" t="str">
        <f ca="1">IF(OR(data!$BX440=BS$1,data!$BY440=BS$1),data!$BW440,"")</f>
        <v/>
      </c>
    </row>
    <row r="441" spans="1:72" s="11" customFormat="1" x14ac:dyDescent="0.25">
      <c r="A441" s="16" t="str">
        <f ca="1">IF(data!$BX441=B$1,data!$BW441,"")</f>
        <v/>
      </c>
      <c r="B441" s="16" t="str">
        <f ca="1">IF(data!$BY441=B$1,data!$BW441,"")</f>
        <v/>
      </c>
      <c r="C441" s="16" t="str">
        <f ca="1">IF(OR(data!$BX441=B$1,data!$BY441=B$1),data!$BW441,"")</f>
        <v/>
      </c>
      <c r="D441" s="17" t="str">
        <f ca="1">IF(data!$BX441=E$1,data!$BW441,"")</f>
        <v/>
      </c>
      <c r="E441" s="17" t="str">
        <f ca="1">IF(data!$BY441=E$1,data!$BW441,"")</f>
        <v/>
      </c>
      <c r="F441" s="17" t="str">
        <f ca="1">IF(OR(data!$BX441=E$1,data!$BY441=E$1),data!$BW441,"")</f>
        <v/>
      </c>
      <c r="G441" s="16" t="str">
        <f ca="1">IF(data!$BX441=H$1,data!$BW441,"")</f>
        <v/>
      </c>
      <c r="H441" s="16" t="str">
        <f ca="1">IF(data!$BY441=H$1,data!$BW441,"")</f>
        <v/>
      </c>
      <c r="I441" s="16" t="str">
        <f ca="1">IF(OR(data!$BX441=H$1,data!$BY441=H$1),data!$BW441,"")</f>
        <v/>
      </c>
      <c r="J441" s="17" t="str">
        <f ca="1">IF(data!$BX441=K$1,data!$BW441,"")</f>
        <v/>
      </c>
      <c r="K441" s="17" t="str">
        <f ca="1">IF(data!$BY441=K$1,data!$BW441,"")</f>
        <v/>
      </c>
      <c r="L441" s="17" t="str">
        <f ca="1">IF(OR(data!$BX441=K$1,data!$BY441=K$1),data!$BW441,"")</f>
        <v/>
      </c>
      <c r="M441" s="16" t="str">
        <f ca="1">IF(data!$BX441=N$1,data!$BW441,"")</f>
        <v/>
      </c>
      <c r="N441" s="16" t="str">
        <f ca="1">IF(data!$BY441=N$1,data!$BW441,"")</f>
        <v/>
      </c>
      <c r="O441" s="16" t="str">
        <f ca="1">IF(OR(data!$BX441=N$1,data!$BY441=N$1),data!$BW441,"")</f>
        <v/>
      </c>
      <c r="P441" s="17" t="str">
        <f ca="1">IF(data!$BX441=Q$1,data!$BW441,"")</f>
        <v/>
      </c>
      <c r="Q441" s="17" t="str">
        <f ca="1">IF(data!$BY441=Q$1,data!$BW441,"")</f>
        <v/>
      </c>
      <c r="R441" s="17" t="str">
        <f ca="1">IF(OR(data!$BX441=Q$1,data!$BY441=Q$1),data!$BW441,"")</f>
        <v/>
      </c>
      <c r="S441" s="16" t="str">
        <f ca="1">IF(data!$BX441=T$1,data!$BW441,"")</f>
        <v/>
      </c>
      <c r="T441" s="16" t="str">
        <f ca="1">IF(data!$BY441=T$1,data!$BW441,"")</f>
        <v/>
      </c>
      <c r="U441" s="16" t="str">
        <f ca="1">IF(OR(data!$BX441=T$1,data!$BY441=T$1),data!$BW441,"")</f>
        <v/>
      </c>
      <c r="V441" s="17" t="str">
        <f ca="1">IF(data!$BX441=W$1,data!$BW441,"")</f>
        <v/>
      </c>
      <c r="W441" s="17" t="str">
        <f ca="1">IF(data!$BY441=W$1,data!$BW441,"")</f>
        <v/>
      </c>
      <c r="X441" s="17" t="str">
        <f ca="1">IF(OR(data!$BX441=W$1,data!$BY441=W$1),data!$BW441,"")</f>
        <v/>
      </c>
      <c r="Y441" s="16" t="str">
        <f ca="1">IF(data!$BX441=Z$1,data!$BW441,"")</f>
        <v/>
      </c>
      <c r="Z441" s="16" t="str">
        <f ca="1">IF(data!$BY441=Z$1,data!$BW441,"")</f>
        <v/>
      </c>
      <c r="AA441" s="16" t="str">
        <f ca="1">IF(OR(data!$BX441=Z$1,data!$BY441=Z$1),data!$BW441,"")</f>
        <v/>
      </c>
      <c r="AB441" s="17" t="str">
        <f ca="1">IF(data!$BX441=AC$1,data!$BW441,"")</f>
        <v/>
      </c>
      <c r="AC441" s="17" t="str">
        <f ca="1">IF(data!$BY441=AC$1,data!$BW441,"")</f>
        <v/>
      </c>
      <c r="AD441" s="17" t="str">
        <f ca="1">IF(OR(data!$BX441=AC$1,data!$BY441=AC$1),data!$BW441,"")</f>
        <v/>
      </c>
      <c r="AE441" s="16" t="str">
        <f ca="1">IF(data!$BX441=AF$1,data!$BW441,"")</f>
        <v/>
      </c>
      <c r="AF441" s="16" t="str">
        <f ca="1">IF(data!$BY441=AF$1,data!$BW441,"")</f>
        <v/>
      </c>
      <c r="AG441" s="16" t="str">
        <f ca="1">IF(OR(data!$BX441=AF$1,data!$BY441=AF$1),data!$BW441,"")</f>
        <v/>
      </c>
      <c r="AH441" s="17" t="str">
        <f ca="1">IF(data!$BX441=AI$1,data!$BW441,"")</f>
        <v/>
      </c>
      <c r="AI441" s="17" t="str">
        <f ca="1">IF(data!$BY441=AI$1,data!$BW441,"")</f>
        <v/>
      </c>
      <c r="AJ441" s="17" t="str">
        <f ca="1">IF(OR(data!$BX441=AI$1,data!$BY441=AI$1),data!$BW441,"")</f>
        <v/>
      </c>
      <c r="AK441" s="16" t="str">
        <f ca="1">IF(data!$BX441=AL$1,data!$BW441,"")</f>
        <v/>
      </c>
      <c r="AL441" s="16" t="str">
        <f ca="1">IF(data!$BY441=AL$1,data!$BW441,"")</f>
        <v/>
      </c>
      <c r="AM441" s="16" t="str">
        <f ca="1">IF(OR(data!$BX441=AL$1,data!$BY441=AL$1),data!$BW441,"")</f>
        <v/>
      </c>
      <c r="AN441" s="17" t="str">
        <f ca="1">IF(data!$BX441=AO$1,data!$BW441,"")</f>
        <v/>
      </c>
      <c r="AO441" s="17" t="str">
        <f ca="1">IF(data!$BY441=AO$1,data!$BW441,"")</f>
        <v/>
      </c>
      <c r="AP441" s="17" t="str">
        <f ca="1">IF(OR(data!$BX441=AO$1,data!$BY441=AO$1),data!$BW441,"")</f>
        <v/>
      </c>
      <c r="AQ441" s="16" t="str">
        <f ca="1">IF(data!$BX441=AR$1,data!$BW441,"")</f>
        <v/>
      </c>
      <c r="AR441" s="16" t="str">
        <f ca="1">IF(data!$BY441=AR$1,data!$BW441,"")</f>
        <v/>
      </c>
      <c r="AS441" s="16" t="str">
        <f ca="1">IF(OR(data!$BX441=AR$1,data!$BY441=AR$1),data!$BW441,"")</f>
        <v/>
      </c>
      <c r="AT441" s="17" t="str">
        <f ca="1">IF(data!$BX441=AU$1,data!$BW441,"")</f>
        <v/>
      </c>
      <c r="AU441" s="17" t="str">
        <f ca="1">IF(data!$BY441=AU$1,data!$BW441,"")</f>
        <v/>
      </c>
      <c r="AV441" s="17" t="str">
        <f ca="1">IF(OR(data!$BX441=AU$1,data!$BY441=AU$1),data!$BW441,"")</f>
        <v/>
      </c>
      <c r="AW441" s="16" t="str">
        <f ca="1">IF(data!$BX441=AX$1,data!$BW441,"")</f>
        <v/>
      </c>
      <c r="AX441" s="16" t="str">
        <f ca="1">IF(data!$BY441=AX$1,data!$BW441,"")</f>
        <v/>
      </c>
      <c r="AY441" s="16" t="str">
        <f ca="1">IF(OR(data!$BX441=AX$1,data!$BY441=AX$1),data!$BW441,"")</f>
        <v/>
      </c>
      <c r="AZ441" s="17" t="str">
        <f ca="1">IF(data!$BX441=BA$1,data!$BW441,"")</f>
        <v/>
      </c>
      <c r="BA441" s="17" t="str">
        <f ca="1">IF(data!$BY441=BA$1,data!$BW441,"")</f>
        <v/>
      </c>
      <c r="BB441" s="17" t="str">
        <f ca="1">IF(OR(data!$BX441=BA$1,data!$BY441=BA$1),data!$BW441,"")</f>
        <v/>
      </c>
      <c r="BC441" s="16" t="str">
        <f ca="1">IF(data!$BX441=BD$1,data!$BW441,"")</f>
        <v/>
      </c>
      <c r="BD441" s="16" t="str">
        <f ca="1">IF(data!$BY441=BD$1,data!$BW441,"")</f>
        <v/>
      </c>
      <c r="BE441" s="16" t="str">
        <f ca="1">IF(OR(data!$BX441=BD$1,data!$BY441=BD$1),data!$BW441,"")</f>
        <v/>
      </c>
      <c r="BF441" s="17" t="str">
        <f ca="1">IF(data!$BX441=BG$1,data!$BW441,"")</f>
        <v/>
      </c>
      <c r="BG441" s="17" t="str">
        <f ca="1">IF(data!$BY441=BG$1,data!$BW441,"")</f>
        <v/>
      </c>
      <c r="BH441" s="17" t="str">
        <f ca="1">IF(OR(data!$BX441=BG$1,data!$BY441=BG$1),data!$BW441,"")</f>
        <v/>
      </c>
      <c r="BI441" s="16" t="str">
        <f ca="1">IF(data!$BX441=BJ$1,data!$BW441,"")</f>
        <v/>
      </c>
      <c r="BJ441" s="16" t="str">
        <f ca="1">IF(data!$BY441=BJ$1,data!$BW441,"")</f>
        <v/>
      </c>
      <c r="BK441" s="16" t="str">
        <f ca="1">IF(OR(data!$BX441=BJ$1,data!$BY441=BJ$1),data!$BW441,"")</f>
        <v/>
      </c>
      <c r="BL441" s="17" t="str">
        <f ca="1">IF(data!$BX441=BM$1,data!$BW441,"")</f>
        <v/>
      </c>
      <c r="BM441" s="17" t="str">
        <f ca="1">IF(data!$BY441=BM$1,data!$BW441,"")</f>
        <v/>
      </c>
      <c r="BN441" s="17" t="str">
        <f ca="1">IF(OR(data!$BX441=BM$1,data!$BY441=BM$1),data!$BW441,"")</f>
        <v/>
      </c>
      <c r="BO441" s="16" t="str">
        <f ca="1">IF(data!$BX441=BP$1,data!$BW441,"")</f>
        <v/>
      </c>
      <c r="BP441" s="16" t="str">
        <f ca="1">IF(data!$BY441=BP$1,data!$BW441,"")</f>
        <v/>
      </c>
      <c r="BQ441" s="16" t="str">
        <f ca="1">IF(OR(data!$BX441=BP$1,data!$BY441=BP$1),data!$BW441,"")</f>
        <v/>
      </c>
      <c r="BR441" s="17" t="str">
        <f ca="1">IF(data!$BX441=BS$1,data!$BW441,"")</f>
        <v/>
      </c>
      <c r="BS441" s="17" t="str">
        <f ca="1">IF(data!$BY441=BS$1,data!$BW441,"")</f>
        <v/>
      </c>
      <c r="BT441" s="17" t="str">
        <f ca="1">IF(OR(data!$BX441=BS$1,data!$BY441=BS$1),data!$BW441,"")</f>
        <v/>
      </c>
    </row>
    <row r="442" spans="1:72" s="11" customFormat="1" x14ac:dyDescent="0.25">
      <c r="A442" s="16" t="str">
        <f ca="1">IF(data!$BX442=B$1,data!$BW442,"")</f>
        <v/>
      </c>
      <c r="B442" s="16" t="str">
        <f ca="1">IF(data!$BY442=B$1,data!$BW442,"")</f>
        <v/>
      </c>
      <c r="C442" s="16" t="str">
        <f ca="1">IF(OR(data!$BX442=B$1,data!$BY442=B$1),data!$BW442,"")</f>
        <v/>
      </c>
      <c r="D442" s="17" t="str">
        <f ca="1">IF(data!$BX442=E$1,data!$BW442,"")</f>
        <v/>
      </c>
      <c r="E442" s="17" t="str">
        <f ca="1">IF(data!$BY442=E$1,data!$BW442,"")</f>
        <v/>
      </c>
      <c r="F442" s="17" t="str">
        <f ca="1">IF(OR(data!$BX442=E$1,data!$BY442=E$1),data!$BW442,"")</f>
        <v/>
      </c>
      <c r="G442" s="16" t="str">
        <f ca="1">IF(data!$BX442=H$1,data!$BW442,"")</f>
        <v/>
      </c>
      <c r="H442" s="16" t="str">
        <f ca="1">IF(data!$BY442=H$1,data!$BW442,"")</f>
        <v/>
      </c>
      <c r="I442" s="16" t="str">
        <f ca="1">IF(OR(data!$BX442=H$1,data!$BY442=H$1),data!$BW442,"")</f>
        <v/>
      </c>
      <c r="J442" s="17" t="str">
        <f ca="1">IF(data!$BX442=K$1,data!$BW442,"")</f>
        <v/>
      </c>
      <c r="K442" s="17" t="str">
        <f ca="1">IF(data!$BY442=K$1,data!$BW442,"")</f>
        <v/>
      </c>
      <c r="L442" s="17" t="str">
        <f ca="1">IF(OR(data!$BX442=K$1,data!$BY442=K$1),data!$BW442,"")</f>
        <v/>
      </c>
      <c r="M442" s="16" t="str">
        <f ca="1">IF(data!$BX442=N$1,data!$BW442,"")</f>
        <v/>
      </c>
      <c r="N442" s="16" t="str">
        <f ca="1">IF(data!$BY442=N$1,data!$BW442,"")</f>
        <v/>
      </c>
      <c r="O442" s="16" t="str">
        <f ca="1">IF(OR(data!$BX442=N$1,data!$BY442=N$1),data!$BW442,"")</f>
        <v/>
      </c>
      <c r="P442" s="17" t="str">
        <f ca="1">IF(data!$BX442=Q$1,data!$BW442,"")</f>
        <v/>
      </c>
      <c r="Q442" s="17" t="str">
        <f ca="1">IF(data!$BY442=Q$1,data!$BW442,"")</f>
        <v/>
      </c>
      <c r="R442" s="17" t="str">
        <f ca="1">IF(OR(data!$BX442=Q$1,data!$BY442=Q$1),data!$BW442,"")</f>
        <v/>
      </c>
      <c r="S442" s="16" t="str">
        <f ca="1">IF(data!$BX442=T$1,data!$BW442,"")</f>
        <v/>
      </c>
      <c r="T442" s="16" t="str">
        <f ca="1">IF(data!$BY442=T$1,data!$BW442,"")</f>
        <v/>
      </c>
      <c r="U442" s="16" t="str">
        <f ca="1">IF(OR(data!$BX442=T$1,data!$BY442=T$1),data!$BW442,"")</f>
        <v/>
      </c>
      <c r="V442" s="17" t="str">
        <f ca="1">IF(data!$BX442=W$1,data!$BW442,"")</f>
        <v/>
      </c>
      <c r="W442" s="17" t="str">
        <f ca="1">IF(data!$BY442=W$1,data!$BW442,"")</f>
        <v/>
      </c>
      <c r="X442" s="17" t="str">
        <f ca="1">IF(OR(data!$BX442=W$1,data!$BY442=W$1),data!$BW442,"")</f>
        <v/>
      </c>
      <c r="Y442" s="16" t="str">
        <f ca="1">IF(data!$BX442=Z$1,data!$BW442,"")</f>
        <v/>
      </c>
      <c r="Z442" s="16" t="str">
        <f ca="1">IF(data!$BY442=Z$1,data!$BW442,"")</f>
        <v/>
      </c>
      <c r="AA442" s="16" t="str">
        <f ca="1">IF(OR(data!$BX442=Z$1,data!$BY442=Z$1),data!$BW442,"")</f>
        <v/>
      </c>
      <c r="AB442" s="17" t="str">
        <f ca="1">IF(data!$BX442=AC$1,data!$BW442,"")</f>
        <v/>
      </c>
      <c r="AC442" s="17" t="str">
        <f ca="1">IF(data!$BY442=AC$1,data!$BW442,"")</f>
        <v/>
      </c>
      <c r="AD442" s="17" t="str">
        <f ca="1">IF(OR(data!$BX442=AC$1,data!$BY442=AC$1),data!$BW442,"")</f>
        <v/>
      </c>
      <c r="AE442" s="16" t="str">
        <f ca="1">IF(data!$BX442=AF$1,data!$BW442,"")</f>
        <v/>
      </c>
      <c r="AF442" s="16" t="str">
        <f ca="1">IF(data!$BY442=AF$1,data!$BW442,"")</f>
        <v/>
      </c>
      <c r="AG442" s="16" t="str">
        <f ca="1">IF(OR(data!$BX442=AF$1,data!$BY442=AF$1),data!$BW442,"")</f>
        <v/>
      </c>
      <c r="AH442" s="17" t="str">
        <f ca="1">IF(data!$BX442=AI$1,data!$BW442,"")</f>
        <v/>
      </c>
      <c r="AI442" s="17" t="str">
        <f ca="1">IF(data!$BY442=AI$1,data!$BW442,"")</f>
        <v/>
      </c>
      <c r="AJ442" s="17" t="str">
        <f ca="1">IF(OR(data!$BX442=AI$1,data!$BY442=AI$1),data!$BW442,"")</f>
        <v/>
      </c>
      <c r="AK442" s="16" t="str">
        <f ca="1">IF(data!$BX442=AL$1,data!$BW442,"")</f>
        <v/>
      </c>
      <c r="AL442" s="16" t="str">
        <f ca="1">IF(data!$BY442=AL$1,data!$BW442,"")</f>
        <v/>
      </c>
      <c r="AM442" s="16" t="str">
        <f ca="1">IF(OR(data!$BX442=AL$1,data!$BY442=AL$1),data!$BW442,"")</f>
        <v/>
      </c>
      <c r="AN442" s="17" t="str">
        <f ca="1">IF(data!$BX442=AO$1,data!$BW442,"")</f>
        <v/>
      </c>
      <c r="AO442" s="17" t="str">
        <f ca="1">IF(data!$BY442=AO$1,data!$BW442,"")</f>
        <v/>
      </c>
      <c r="AP442" s="17" t="str">
        <f ca="1">IF(OR(data!$BX442=AO$1,data!$BY442=AO$1),data!$BW442,"")</f>
        <v/>
      </c>
      <c r="AQ442" s="16" t="str">
        <f ca="1">IF(data!$BX442=AR$1,data!$BW442,"")</f>
        <v/>
      </c>
      <c r="AR442" s="16" t="str">
        <f ca="1">IF(data!$BY442=AR$1,data!$BW442,"")</f>
        <v/>
      </c>
      <c r="AS442" s="16" t="str">
        <f ca="1">IF(OR(data!$BX442=AR$1,data!$BY442=AR$1),data!$BW442,"")</f>
        <v/>
      </c>
      <c r="AT442" s="17" t="str">
        <f ca="1">IF(data!$BX442=AU$1,data!$BW442,"")</f>
        <v/>
      </c>
      <c r="AU442" s="17" t="str">
        <f ca="1">IF(data!$BY442=AU$1,data!$BW442,"")</f>
        <v/>
      </c>
      <c r="AV442" s="17" t="str">
        <f ca="1">IF(OR(data!$BX442=AU$1,data!$BY442=AU$1),data!$BW442,"")</f>
        <v/>
      </c>
      <c r="AW442" s="16" t="str">
        <f ca="1">IF(data!$BX442=AX$1,data!$BW442,"")</f>
        <v/>
      </c>
      <c r="AX442" s="16" t="str">
        <f ca="1">IF(data!$BY442=AX$1,data!$BW442,"")</f>
        <v/>
      </c>
      <c r="AY442" s="16" t="str">
        <f ca="1">IF(OR(data!$BX442=AX$1,data!$BY442=AX$1),data!$BW442,"")</f>
        <v/>
      </c>
      <c r="AZ442" s="17" t="str">
        <f ca="1">IF(data!$BX442=BA$1,data!$BW442,"")</f>
        <v/>
      </c>
      <c r="BA442" s="17" t="str">
        <f ca="1">IF(data!$BY442=BA$1,data!$BW442,"")</f>
        <v/>
      </c>
      <c r="BB442" s="17" t="str">
        <f ca="1">IF(OR(data!$BX442=BA$1,data!$BY442=BA$1),data!$BW442,"")</f>
        <v/>
      </c>
      <c r="BC442" s="16" t="str">
        <f ca="1">IF(data!$BX442=BD$1,data!$BW442,"")</f>
        <v/>
      </c>
      <c r="BD442" s="16" t="str">
        <f ca="1">IF(data!$BY442=BD$1,data!$BW442,"")</f>
        <v/>
      </c>
      <c r="BE442" s="16" t="str">
        <f ca="1">IF(OR(data!$BX442=BD$1,data!$BY442=BD$1),data!$BW442,"")</f>
        <v/>
      </c>
      <c r="BF442" s="17" t="str">
        <f ca="1">IF(data!$BX442=BG$1,data!$BW442,"")</f>
        <v/>
      </c>
      <c r="BG442" s="17" t="str">
        <f ca="1">IF(data!$BY442=BG$1,data!$BW442,"")</f>
        <v/>
      </c>
      <c r="BH442" s="17" t="str">
        <f ca="1">IF(OR(data!$BX442=BG$1,data!$BY442=BG$1),data!$BW442,"")</f>
        <v/>
      </c>
      <c r="BI442" s="16" t="str">
        <f ca="1">IF(data!$BX442=BJ$1,data!$BW442,"")</f>
        <v/>
      </c>
      <c r="BJ442" s="16" t="str">
        <f ca="1">IF(data!$BY442=BJ$1,data!$BW442,"")</f>
        <v/>
      </c>
      <c r="BK442" s="16" t="str">
        <f ca="1">IF(OR(data!$BX442=BJ$1,data!$BY442=BJ$1),data!$BW442,"")</f>
        <v/>
      </c>
      <c r="BL442" s="17" t="str">
        <f ca="1">IF(data!$BX442=BM$1,data!$BW442,"")</f>
        <v/>
      </c>
      <c r="BM442" s="17" t="str">
        <f ca="1">IF(data!$BY442=BM$1,data!$BW442,"")</f>
        <v/>
      </c>
      <c r="BN442" s="17" t="str">
        <f ca="1">IF(OR(data!$BX442=BM$1,data!$BY442=BM$1),data!$BW442,"")</f>
        <v/>
      </c>
      <c r="BO442" s="16" t="str">
        <f ca="1">IF(data!$BX442=BP$1,data!$BW442,"")</f>
        <v/>
      </c>
      <c r="BP442" s="16" t="str">
        <f ca="1">IF(data!$BY442=BP$1,data!$BW442,"")</f>
        <v/>
      </c>
      <c r="BQ442" s="16" t="str">
        <f ca="1">IF(OR(data!$BX442=BP$1,data!$BY442=BP$1),data!$BW442,"")</f>
        <v/>
      </c>
      <c r="BR442" s="17" t="str">
        <f ca="1">IF(data!$BX442=BS$1,data!$BW442,"")</f>
        <v/>
      </c>
      <c r="BS442" s="17" t="str">
        <f ca="1">IF(data!$BY442=BS$1,data!$BW442,"")</f>
        <v/>
      </c>
      <c r="BT442" s="17" t="str">
        <f ca="1">IF(OR(data!$BX442=BS$1,data!$BY442=BS$1),data!$BW442,"")</f>
        <v/>
      </c>
    </row>
    <row r="443" spans="1:72" s="11" customFormat="1" x14ac:dyDescent="0.25">
      <c r="A443" s="16" t="str">
        <f ca="1">IF(data!$BX443=B$1,data!$BW443,"")</f>
        <v/>
      </c>
      <c r="B443" s="16" t="str">
        <f ca="1">IF(data!$BY443=B$1,data!$BW443,"")</f>
        <v/>
      </c>
      <c r="C443" s="16" t="str">
        <f ca="1">IF(OR(data!$BX443=B$1,data!$BY443=B$1),data!$BW443,"")</f>
        <v/>
      </c>
      <c r="D443" s="17" t="str">
        <f ca="1">IF(data!$BX443=E$1,data!$BW443,"")</f>
        <v/>
      </c>
      <c r="E443" s="17" t="str">
        <f ca="1">IF(data!$BY443=E$1,data!$BW443,"")</f>
        <v/>
      </c>
      <c r="F443" s="17" t="str">
        <f ca="1">IF(OR(data!$BX443=E$1,data!$BY443=E$1),data!$BW443,"")</f>
        <v/>
      </c>
      <c r="G443" s="16" t="str">
        <f ca="1">IF(data!$BX443=H$1,data!$BW443,"")</f>
        <v/>
      </c>
      <c r="H443" s="16" t="str">
        <f ca="1">IF(data!$BY443=H$1,data!$BW443,"")</f>
        <v/>
      </c>
      <c r="I443" s="16" t="str">
        <f ca="1">IF(OR(data!$BX443=H$1,data!$BY443=H$1),data!$BW443,"")</f>
        <v/>
      </c>
      <c r="J443" s="17" t="str">
        <f ca="1">IF(data!$BX443=K$1,data!$BW443,"")</f>
        <v/>
      </c>
      <c r="K443" s="17" t="str">
        <f ca="1">IF(data!$BY443=K$1,data!$BW443,"")</f>
        <v/>
      </c>
      <c r="L443" s="17" t="str">
        <f ca="1">IF(OR(data!$BX443=K$1,data!$BY443=K$1),data!$BW443,"")</f>
        <v/>
      </c>
      <c r="M443" s="16" t="str">
        <f ca="1">IF(data!$BX443=N$1,data!$BW443,"")</f>
        <v/>
      </c>
      <c r="N443" s="16" t="str">
        <f ca="1">IF(data!$BY443=N$1,data!$BW443,"")</f>
        <v/>
      </c>
      <c r="O443" s="16" t="str">
        <f ca="1">IF(OR(data!$BX443=N$1,data!$BY443=N$1),data!$BW443,"")</f>
        <v/>
      </c>
      <c r="P443" s="17" t="str">
        <f ca="1">IF(data!$BX443=Q$1,data!$BW443,"")</f>
        <v/>
      </c>
      <c r="Q443" s="17" t="str">
        <f ca="1">IF(data!$BY443=Q$1,data!$BW443,"")</f>
        <v/>
      </c>
      <c r="R443" s="17" t="str">
        <f ca="1">IF(OR(data!$BX443=Q$1,data!$BY443=Q$1),data!$BW443,"")</f>
        <v/>
      </c>
      <c r="S443" s="16" t="str">
        <f ca="1">IF(data!$BX443=T$1,data!$BW443,"")</f>
        <v/>
      </c>
      <c r="T443" s="16" t="str">
        <f ca="1">IF(data!$BY443=T$1,data!$BW443,"")</f>
        <v/>
      </c>
      <c r="U443" s="16" t="str">
        <f ca="1">IF(OR(data!$BX443=T$1,data!$BY443=T$1),data!$BW443,"")</f>
        <v/>
      </c>
      <c r="V443" s="17" t="str">
        <f ca="1">IF(data!$BX443=W$1,data!$BW443,"")</f>
        <v/>
      </c>
      <c r="W443" s="17" t="str">
        <f ca="1">IF(data!$BY443=W$1,data!$BW443,"")</f>
        <v/>
      </c>
      <c r="X443" s="17" t="str">
        <f ca="1">IF(OR(data!$BX443=W$1,data!$BY443=W$1),data!$BW443,"")</f>
        <v/>
      </c>
      <c r="Y443" s="16" t="str">
        <f ca="1">IF(data!$BX443=Z$1,data!$BW443,"")</f>
        <v/>
      </c>
      <c r="Z443" s="16" t="str">
        <f ca="1">IF(data!$BY443=Z$1,data!$BW443,"")</f>
        <v/>
      </c>
      <c r="AA443" s="16" t="str">
        <f ca="1">IF(OR(data!$BX443=Z$1,data!$BY443=Z$1),data!$BW443,"")</f>
        <v/>
      </c>
      <c r="AB443" s="17" t="str">
        <f ca="1">IF(data!$BX443=AC$1,data!$BW443,"")</f>
        <v/>
      </c>
      <c r="AC443" s="17" t="str">
        <f ca="1">IF(data!$BY443=AC$1,data!$BW443,"")</f>
        <v/>
      </c>
      <c r="AD443" s="17" t="str">
        <f ca="1">IF(OR(data!$BX443=AC$1,data!$BY443=AC$1),data!$BW443,"")</f>
        <v/>
      </c>
      <c r="AE443" s="16" t="str">
        <f ca="1">IF(data!$BX443=AF$1,data!$BW443,"")</f>
        <v/>
      </c>
      <c r="AF443" s="16" t="str">
        <f ca="1">IF(data!$BY443=AF$1,data!$BW443,"")</f>
        <v/>
      </c>
      <c r="AG443" s="16" t="str">
        <f ca="1">IF(OR(data!$BX443=AF$1,data!$BY443=AF$1),data!$BW443,"")</f>
        <v/>
      </c>
      <c r="AH443" s="17" t="str">
        <f ca="1">IF(data!$BX443=AI$1,data!$BW443,"")</f>
        <v/>
      </c>
      <c r="AI443" s="17" t="str">
        <f ca="1">IF(data!$BY443=AI$1,data!$BW443,"")</f>
        <v/>
      </c>
      <c r="AJ443" s="17" t="str">
        <f ca="1">IF(OR(data!$BX443=AI$1,data!$BY443=AI$1),data!$BW443,"")</f>
        <v/>
      </c>
      <c r="AK443" s="16" t="str">
        <f ca="1">IF(data!$BX443=AL$1,data!$BW443,"")</f>
        <v/>
      </c>
      <c r="AL443" s="16" t="str">
        <f ca="1">IF(data!$BY443=AL$1,data!$BW443,"")</f>
        <v/>
      </c>
      <c r="AM443" s="16" t="str">
        <f ca="1">IF(OR(data!$BX443=AL$1,data!$BY443=AL$1),data!$BW443,"")</f>
        <v/>
      </c>
      <c r="AN443" s="17" t="str">
        <f ca="1">IF(data!$BX443=AO$1,data!$BW443,"")</f>
        <v/>
      </c>
      <c r="AO443" s="17" t="str">
        <f ca="1">IF(data!$BY443=AO$1,data!$BW443,"")</f>
        <v/>
      </c>
      <c r="AP443" s="17" t="str">
        <f ca="1">IF(OR(data!$BX443=AO$1,data!$BY443=AO$1),data!$BW443,"")</f>
        <v/>
      </c>
      <c r="AQ443" s="16" t="str">
        <f ca="1">IF(data!$BX443=AR$1,data!$BW443,"")</f>
        <v/>
      </c>
      <c r="AR443" s="16" t="str">
        <f ca="1">IF(data!$BY443=AR$1,data!$BW443,"")</f>
        <v/>
      </c>
      <c r="AS443" s="16" t="str">
        <f ca="1">IF(OR(data!$BX443=AR$1,data!$BY443=AR$1),data!$BW443,"")</f>
        <v/>
      </c>
      <c r="AT443" s="17" t="str">
        <f ca="1">IF(data!$BX443=AU$1,data!$BW443,"")</f>
        <v/>
      </c>
      <c r="AU443" s="17" t="str">
        <f ca="1">IF(data!$BY443=AU$1,data!$BW443,"")</f>
        <v/>
      </c>
      <c r="AV443" s="17" t="str">
        <f ca="1">IF(OR(data!$BX443=AU$1,data!$BY443=AU$1),data!$BW443,"")</f>
        <v/>
      </c>
      <c r="AW443" s="16" t="str">
        <f ca="1">IF(data!$BX443=AX$1,data!$BW443,"")</f>
        <v/>
      </c>
      <c r="AX443" s="16" t="str">
        <f ca="1">IF(data!$BY443=AX$1,data!$BW443,"")</f>
        <v/>
      </c>
      <c r="AY443" s="16" t="str">
        <f ca="1">IF(OR(data!$BX443=AX$1,data!$BY443=AX$1),data!$BW443,"")</f>
        <v/>
      </c>
      <c r="AZ443" s="17" t="str">
        <f ca="1">IF(data!$BX443=BA$1,data!$BW443,"")</f>
        <v/>
      </c>
      <c r="BA443" s="17" t="str">
        <f ca="1">IF(data!$BY443=BA$1,data!$BW443,"")</f>
        <v/>
      </c>
      <c r="BB443" s="17" t="str">
        <f ca="1">IF(OR(data!$BX443=BA$1,data!$BY443=BA$1),data!$BW443,"")</f>
        <v/>
      </c>
      <c r="BC443" s="16" t="str">
        <f ca="1">IF(data!$BX443=BD$1,data!$BW443,"")</f>
        <v/>
      </c>
      <c r="BD443" s="16" t="str">
        <f ca="1">IF(data!$BY443=BD$1,data!$BW443,"")</f>
        <v/>
      </c>
      <c r="BE443" s="16" t="str">
        <f ca="1">IF(OR(data!$BX443=BD$1,data!$BY443=BD$1),data!$BW443,"")</f>
        <v/>
      </c>
      <c r="BF443" s="17" t="str">
        <f ca="1">IF(data!$BX443=BG$1,data!$BW443,"")</f>
        <v/>
      </c>
      <c r="BG443" s="17" t="str">
        <f ca="1">IF(data!$BY443=BG$1,data!$BW443,"")</f>
        <v/>
      </c>
      <c r="BH443" s="17" t="str">
        <f ca="1">IF(OR(data!$BX443=BG$1,data!$BY443=BG$1),data!$BW443,"")</f>
        <v/>
      </c>
      <c r="BI443" s="16" t="str">
        <f ca="1">IF(data!$BX443=BJ$1,data!$BW443,"")</f>
        <v/>
      </c>
      <c r="BJ443" s="16" t="str">
        <f ca="1">IF(data!$BY443=BJ$1,data!$BW443,"")</f>
        <v/>
      </c>
      <c r="BK443" s="16" t="str">
        <f ca="1">IF(OR(data!$BX443=BJ$1,data!$BY443=BJ$1),data!$BW443,"")</f>
        <v/>
      </c>
      <c r="BL443" s="17" t="str">
        <f ca="1">IF(data!$BX443=BM$1,data!$BW443,"")</f>
        <v/>
      </c>
      <c r="BM443" s="17" t="str">
        <f ca="1">IF(data!$BY443=BM$1,data!$BW443,"")</f>
        <v/>
      </c>
      <c r="BN443" s="17" t="str">
        <f ca="1">IF(OR(data!$BX443=BM$1,data!$BY443=BM$1),data!$BW443,"")</f>
        <v/>
      </c>
      <c r="BO443" s="16" t="str">
        <f ca="1">IF(data!$BX443=BP$1,data!$BW443,"")</f>
        <v/>
      </c>
      <c r="BP443" s="16" t="str">
        <f ca="1">IF(data!$BY443=BP$1,data!$BW443,"")</f>
        <v/>
      </c>
      <c r="BQ443" s="16" t="str">
        <f ca="1">IF(OR(data!$BX443=BP$1,data!$BY443=BP$1),data!$BW443,"")</f>
        <v/>
      </c>
      <c r="BR443" s="17" t="str">
        <f ca="1">IF(data!$BX443=BS$1,data!$BW443,"")</f>
        <v/>
      </c>
      <c r="BS443" s="17" t="str">
        <f ca="1">IF(data!$BY443=BS$1,data!$BW443,"")</f>
        <v/>
      </c>
      <c r="BT443" s="17" t="str">
        <f ca="1">IF(OR(data!$BX443=BS$1,data!$BY443=BS$1),data!$BW443,"")</f>
        <v/>
      </c>
    </row>
    <row r="444" spans="1:72" s="11" customFormat="1" x14ac:dyDescent="0.25">
      <c r="A444" s="16" t="str">
        <f ca="1">IF(data!$BX444=B$1,data!$BW444,"")</f>
        <v/>
      </c>
      <c r="B444" s="16" t="str">
        <f ca="1">IF(data!$BY444=B$1,data!$BW444,"")</f>
        <v/>
      </c>
      <c r="C444" s="16" t="str">
        <f ca="1">IF(OR(data!$BX444=B$1,data!$BY444=B$1),data!$BW444,"")</f>
        <v/>
      </c>
      <c r="D444" s="17" t="str">
        <f ca="1">IF(data!$BX444=E$1,data!$BW444,"")</f>
        <v/>
      </c>
      <c r="E444" s="17" t="str">
        <f ca="1">IF(data!$BY444=E$1,data!$BW444,"")</f>
        <v/>
      </c>
      <c r="F444" s="17" t="str">
        <f ca="1">IF(OR(data!$BX444=E$1,data!$BY444=E$1),data!$BW444,"")</f>
        <v/>
      </c>
      <c r="G444" s="16" t="str">
        <f ca="1">IF(data!$BX444=H$1,data!$BW444,"")</f>
        <v/>
      </c>
      <c r="H444" s="16" t="str">
        <f ca="1">IF(data!$BY444=H$1,data!$BW444,"")</f>
        <v/>
      </c>
      <c r="I444" s="16" t="str">
        <f ca="1">IF(OR(data!$BX444=H$1,data!$BY444=H$1),data!$BW444,"")</f>
        <v/>
      </c>
      <c r="J444" s="17" t="str">
        <f ca="1">IF(data!$BX444=K$1,data!$BW444,"")</f>
        <v/>
      </c>
      <c r="K444" s="17" t="str">
        <f ca="1">IF(data!$BY444=K$1,data!$BW444,"")</f>
        <v/>
      </c>
      <c r="L444" s="17" t="str">
        <f ca="1">IF(OR(data!$BX444=K$1,data!$BY444=K$1),data!$BW444,"")</f>
        <v/>
      </c>
      <c r="M444" s="16" t="str">
        <f ca="1">IF(data!$BX444=N$1,data!$BW444,"")</f>
        <v/>
      </c>
      <c r="N444" s="16" t="str">
        <f ca="1">IF(data!$BY444=N$1,data!$BW444,"")</f>
        <v/>
      </c>
      <c r="O444" s="16" t="str">
        <f ca="1">IF(OR(data!$BX444=N$1,data!$BY444=N$1),data!$BW444,"")</f>
        <v/>
      </c>
      <c r="P444" s="17" t="str">
        <f ca="1">IF(data!$BX444=Q$1,data!$BW444,"")</f>
        <v/>
      </c>
      <c r="Q444" s="17" t="str">
        <f ca="1">IF(data!$BY444=Q$1,data!$BW444,"")</f>
        <v/>
      </c>
      <c r="R444" s="17" t="str">
        <f ca="1">IF(OR(data!$BX444=Q$1,data!$BY444=Q$1),data!$BW444,"")</f>
        <v/>
      </c>
      <c r="S444" s="16" t="str">
        <f ca="1">IF(data!$BX444=T$1,data!$BW444,"")</f>
        <v/>
      </c>
      <c r="T444" s="16" t="str">
        <f ca="1">IF(data!$BY444=T$1,data!$BW444,"")</f>
        <v/>
      </c>
      <c r="U444" s="16" t="str">
        <f ca="1">IF(OR(data!$BX444=T$1,data!$BY444=T$1),data!$BW444,"")</f>
        <v/>
      </c>
      <c r="V444" s="17" t="str">
        <f ca="1">IF(data!$BX444=W$1,data!$BW444,"")</f>
        <v/>
      </c>
      <c r="W444" s="17" t="str">
        <f ca="1">IF(data!$BY444=W$1,data!$BW444,"")</f>
        <v/>
      </c>
      <c r="X444" s="17" t="str">
        <f ca="1">IF(OR(data!$BX444=W$1,data!$BY444=W$1),data!$BW444,"")</f>
        <v/>
      </c>
      <c r="Y444" s="16" t="str">
        <f ca="1">IF(data!$BX444=Z$1,data!$BW444,"")</f>
        <v/>
      </c>
      <c r="Z444" s="16" t="str">
        <f ca="1">IF(data!$BY444=Z$1,data!$BW444,"")</f>
        <v/>
      </c>
      <c r="AA444" s="16" t="str">
        <f ca="1">IF(OR(data!$BX444=Z$1,data!$BY444=Z$1),data!$BW444,"")</f>
        <v/>
      </c>
      <c r="AB444" s="17" t="str">
        <f ca="1">IF(data!$BX444=AC$1,data!$BW444,"")</f>
        <v/>
      </c>
      <c r="AC444" s="17" t="str">
        <f ca="1">IF(data!$BY444=AC$1,data!$BW444,"")</f>
        <v/>
      </c>
      <c r="AD444" s="17" t="str">
        <f ca="1">IF(OR(data!$BX444=AC$1,data!$BY444=AC$1),data!$BW444,"")</f>
        <v/>
      </c>
      <c r="AE444" s="16" t="str">
        <f ca="1">IF(data!$BX444=AF$1,data!$BW444,"")</f>
        <v/>
      </c>
      <c r="AF444" s="16" t="str">
        <f ca="1">IF(data!$BY444=AF$1,data!$BW444,"")</f>
        <v/>
      </c>
      <c r="AG444" s="16" t="str">
        <f ca="1">IF(OR(data!$BX444=AF$1,data!$BY444=AF$1),data!$BW444,"")</f>
        <v/>
      </c>
      <c r="AH444" s="17" t="str">
        <f ca="1">IF(data!$BX444=AI$1,data!$BW444,"")</f>
        <v/>
      </c>
      <c r="AI444" s="17" t="str">
        <f ca="1">IF(data!$BY444=AI$1,data!$BW444,"")</f>
        <v/>
      </c>
      <c r="AJ444" s="17" t="str">
        <f ca="1">IF(OR(data!$BX444=AI$1,data!$BY444=AI$1),data!$BW444,"")</f>
        <v/>
      </c>
      <c r="AK444" s="16" t="str">
        <f ca="1">IF(data!$BX444=AL$1,data!$BW444,"")</f>
        <v/>
      </c>
      <c r="AL444" s="16" t="str">
        <f ca="1">IF(data!$BY444=AL$1,data!$BW444,"")</f>
        <v/>
      </c>
      <c r="AM444" s="16" t="str">
        <f ca="1">IF(OR(data!$BX444=AL$1,data!$BY444=AL$1),data!$BW444,"")</f>
        <v/>
      </c>
      <c r="AN444" s="17" t="str">
        <f ca="1">IF(data!$BX444=AO$1,data!$BW444,"")</f>
        <v/>
      </c>
      <c r="AO444" s="17" t="str">
        <f ca="1">IF(data!$BY444=AO$1,data!$BW444,"")</f>
        <v/>
      </c>
      <c r="AP444" s="17" t="str">
        <f ca="1">IF(OR(data!$BX444=AO$1,data!$BY444=AO$1),data!$BW444,"")</f>
        <v/>
      </c>
      <c r="AQ444" s="16" t="str">
        <f ca="1">IF(data!$BX444=AR$1,data!$BW444,"")</f>
        <v/>
      </c>
      <c r="AR444" s="16" t="str">
        <f ca="1">IF(data!$BY444=AR$1,data!$BW444,"")</f>
        <v/>
      </c>
      <c r="AS444" s="16" t="str">
        <f ca="1">IF(OR(data!$BX444=AR$1,data!$BY444=AR$1),data!$BW444,"")</f>
        <v/>
      </c>
      <c r="AT444" s="17" t="str">
        <f ca="1">IF(data!$BX444=AU$1,data!$BW444,"")</f>
        <v/>
      </c>
      <c r="AU444" s="17" t="str">
        <f ca="1">IF(data!$BY444=AU$1,data!$BW444,"")</f>
        <v/>
      </c>
      <c r="AV444" s="17" t="str">
        <f ca="1">IF(OR(data!$BX444=AU$1,data!$BY444=AU$1),data!$BW444,"")</f>
        <v/>
      </c>
      <c r="AW444" s="16" t="str">
        <f ca="1">IF(data!$BX444=AX$1,data!$BW444,"")</f>
        <v/>
      </c>
      <c r="AX444" s="16" t="str">
        <f ca="1">IF(data!$BY444=AX$1,data!$BW444,"")</f>
        <v/>
      </c>
      <c r="AY444" s="16" t="str">
        <f ca="1">IF(OR(data!$BX444=AX$1,data!$BY444=AX$1),data!$BW444,"")</f>
        <v/>
      </c>
      <c r="AZ444" s="17" t="str">
        <f ca="1">IF(data!$BX444=BA$1,data!$BW444,"")</f>
        <v/>
      </c>
      <c r="BA444" s="17" t="str">
        <f ca="1">IF(data!$BY444=BA$1,data!$BW444,"")</f>
        <v/>
      </c>
      <c r="BB444" s="17" t="str">
        <f ca="1">IF(OR(data!$BX444=BA$1,data!$BY444=BA$1),data!$BW444,"")</f>
        <v/>
      </c>
      <c r="BC444" s="16" t="str">
        <f ca="1">IF(data!$BX444=BD$1,data!$BW444,"")</f>
        <v/>
      </c>
      <c r="BD444" s="16" t="str">
        <f ca="1">IF(data!$BY444=BD$1,data!$BW444,"")</f>
        <v/>
      </c>
      <c r="BE444" s="16" t="str">
        <f ca="1">IF(OR(data!$BX444=BD$1,data!$BY444=BD$1),data!$BW444,"")</f>
        <v/>
      </c>
      <c r="BF444" s="17" t="str">
        <f ca="1">IF(data!$BX444=BG$1,data!$BW444,"")</f>
        <v/>
      </c>
      <c r="BG444" s="17" t="str">
        <f ca="1">IF(data!$BY444=BG$1,data!$BW444,"")</f>
        <v/>
      </c>
      <c r="BH444" s="17" t="str">
        <f ca="1">IF(OR(data!$BX444=BG$1,data!$BY444=BG$1),data!$BW444,"")</f>
        <v/>
      </c>
      <c r="BI444" s="16" t="str">
        <f ca="1">IF(data!$BX444=BJ$1,data!$BW444,"")</f>
        <v/>
      </c>
      <c r="BJ444" s="16" t="str">
        <f ca="1">IF(data!$BY444=BJ$1,data!$BW444,"")</f>
        <v/>
      </c>
      <c r="BK444" s="16" t="str">
        <f ca="1">IF(OR(data!$BX444=BJ$1,data!$BY444=BJ$1),data!$BW444,"")</f>
        <v/>
      </c>
      <c r="BL444" s="17" t="str">
        <f ca="1">IF(data!$BX444=BM$1,data!$BW444,"")</f>
        <v/>
      </c>
      <c r="BM444" s="17" t="str">
        <f ca="1">IF(data!$BY444=BM$1,data!$BW444,"")</f>
        <v/>
      </c>
      <c r="BN444" s="17" t="str">
        <f ca="1">IF(OR(data!$BX444=BM$1,data!$BY444=BM$1),data!$BW444,"")</f>
        <v/>
      </c>
      <c r="BO444" s="16" t="str">
        <f ca="1">IF(data!$BX444=BP$1,data!$BW444,"")</f>
        <v/>
      </c>
      <c r="BP444" s="16" t="str">
        <f ca="1">IF(data!$BY444=BP$1,data!$BW444,"")</f>
        <v/>
      </c>
      <c r="BQ444" s="16" t="str">
        <f ca="1">IF(OR(data!$BX444=BP$1,data!$BY444=BP$1),data!$BW444,"")</f>
        <v/>
      </c>
      <c r="BR444" s="17" t="str">
        <f ca="1">IF(data!$BX444=BS$1,data!$BW444,"")</f>
        <v/>
      </c>
      <c r="BS444" s="17" t="str">
        <f ca="1">IF(data!$BY444=BS$1,data!$BW444,"")</f>
        <v/>
      </c>
      <c r="BT444" s="17" t="str">
        <f ca="1">IF(OR(data!$BX444=BS$1,data!$BY444=BS$1),data!$BW444,"")</f>
        <v/>
      </c>
    </row>
    <row r="445" spans="1:72" s="11" customFormat="1" x14ac:dyDescent="0.25">
      <c r="A445" s="16" t="str">
        <f ca="1">IF(data!$BX445=B$1,data!$BW445,"")</f>
        <v/>
      </c>
      <c r="B445" s="16" t="str">
        <f ca="1">IF(data!$BY445=B$1,data!$BW445,"")</f>
        <v/>
      </c>
      <c r="C445" s="16" t="str">
        <f ca="1">IF(OR(data!$BX445=B$1,data!$BY445=B$1),data!$BW445,"")</f>
        <v/>
      </c>
      <c r="D445" s="17" t="str">
        <f ca="1">IF(data!$BX445=E$1,data!$BW445,"")</f>
        <v/>
      </c>
      <c r="E445" s="17" t="str">
        <f ca="1">IF(data!$BY445=E$1,data!$BW445,"")</f>
        <v/>
      </c>
      <c r="F445" s="17" t="str">
        <f ca="1">IF(OR(data!$BX445=E$1,data!$BY445=E$1),data!$BW445,"")</f>
        <v/>
      </c>
      <c r="G445" s="16" t="str">
        <f ca="1">IF(data!$BX445=H$1,data!$BW445,"")</f>
        <v/>
      </c>
      <c r="H445" s="16" t="str">
        <f ca="1">IF(data!$BY445=H$1,data!$BW445,"")</f>
        <v/>
      </c>
      <c r="I445" s="16" t="str">
        <f ca="1">IF(OR(data!$BX445=H$1,data!$BY445=H$1),data!$BW445,"")</f>
        <v/>
      </c>
      <c r="J445" s="17" t="str">
        <f ca="1">IF(data!$BX445=K$1,data!$BW445,"")</f>
        <v/>
      </c>
      <c r="K445" s="17" t="str">
        <f ca="1">IF(data!$BY445=K$1,data!$BW445,"")</f>
        <v/>
      </c>
      <c r="L445" s="17" t="str">
        <f ca="1">IF(OR(data!$BX445=K$1,data!$BY445=K$1),data!$BW445,"")</f>
        <v/>
      </c>
      <c r="M445" s="16" t="str">
        <f ca="1">IF(data!$BX445=N$1,data!$BW445,"")</f>
        <v/>
      </c>
      <c r="N445" s="16" t="str">
        <f ca="1">IF(data!$BY445=N$1,data!$BW445,"")</f>
        <v/>
      </c>
      <c r="O445" s="16" t="str">
        <f ca="1">IF(OR(data!$BX445=N$1,data!$BY445=N$1),data!$BW445,"")</f>
        <v/>
      </c>
      <c r="P445" s="17" t="str">
        <f ca="1">IF(data!$BX445=Q$1,data!$BW445,"")</f>
        <v/>
      </c>
      <c r="Q445" s="17" t="str">
        <f ca="1">IF(data!$BY445=Q$1,data!$BW445,"")</f>
        <v/>
      </c>
      <c r="R445" s="17" t="str">
        <f ca="1">IF(OR(data!$BX445=Q$1,data!$BY445=Q$1),data!$BW445,"")</f>
        <v/>
      </c>
      <c r="S445" s="16" t="str">
        <f ca="1">IF(data!$BX445=T$1,data!$BW445,"")</f>
        <v/>
      </c>
      <c r="T445" s="16" t="str">
        <f ca="1">IF(data!$BY445=T$1,data!$BW445,"")</f>
        <v/>
      </c>
      <c r="U445" s="16" t="str">
        <f ca="1">IF(OR(data!$BX445=T$1,data!$BY445=T$1),data!$BW445,"")</f>
        <v/>
      </c>
      <c r="V445" s="17" t="str">
        <f ca="1">IF(data!$BX445=W$1,data!$BW445,"")</f>
        <v/>
      </c>
      <c r="W445" s="17" t="str">
        <f ca="1">IF(data!$BY445=W$1,data!$BW445,"")</f>
        <v/>
      </c>
      <c r="X445" s="17" t="str">
        <f ca="1">IF(OR(data!$BX445=W$1,data!$BY445=W$1),data!$BW445,"")</f>
        <v/>
      </c>
      <c r="Y445" s="16" t="str">
        <f ca="1">IF(data!$BX445=Z$1,data!$BW445,"")</f>
        <v/>
      </c>
      <c r="Z445" s="16" t="str">
        <f ca="1">IF(data!$BY445=Z$1,data!$BW445,"")</f>
        <v/>
      </c>
      <c r="AA445" s="16" t="str">
        <f ca="1">IF(OR(data!$BX445=Z$1,data!$BY445=Z$1),data!$BW445,"")</f>
        <v/>
      </c>
      <c r="AB445" s="17" t="str">
        <f ca="1">IF(data!$BX445=AC$1,data!$BW445,"")</f>
        <v/>
      </c>
      <c r="AC445" s="17" t="str">
        <f ca="1">IF(data!$BY445=AC$1,data!$BW445,"")</f>
        <v/>
      </c>
      <c r="AD445" s="17" t="str">
        <f ca="1">IF(OR(data!$BX445=AC$1,data!$BY445=AC$1),data!$BW445,"")</f>
        <v/>
      </c>
      <c r="AE445" s="16" t="str">
        <f ca="1">IF(data!$BX445=AF$1,data!$BW445,"")</f>
        <v/>
      </c>
      <c r="AF445" s="16" t="str">
        <f ca="1">IF(data!$BY445=AF$1,data!$BW445,"")</f>
        <v/>
      </c>
      <c r="AG445" s="16" t="str">
        <f ca="1">IF(OR(data!$BX445=AF$1,data!$BY445=AF$1),data!$BW445,"")</f>
        <v/>
      </c>
      <c r="AH445" s="17" t="str">
        <f ca="1">IF(data!$BX445=AI$1,data!$BW445,"")</f>
        <v/>
      </c>
      <c r="AI445" s="17" t="str">
        <f ca="1">IF(data!$BY445=AI$1,data!$BW445,"")</f>
        <v/>
      </c>
      <c r="AJ445" s="17" t="str">
        <f ca="1">IF(OR(data!$BX445=AI$1,data!$BY445=AI$1),data!$BW445,"")</f>
        <v/>
      </c>
      <c r="AK445" s="16" t="str">
        <f ca="1">IF(data!$BX445=AL$1,data!$BW445,"")</f>
        <v/>
      </c>
      <c r="AL445" s="16" t="str">
        <f ca="1">IF(data!$BY445=AL$1,data!$BW445,"")</f>
        <v/>
      </c>
      <c r="AM445" s="16" t="str">
        <f ca="1">IF(OR(data!$BX445=AL$1,data!$BY445=AL$1),data!$BW445,"")</f>
        <v/>
      </c>
      <c r="AN445" s="17" t="str">
        <f ca="1">IF(data!$BX445=AO$1,data!$BW445,"")</f>
        <v/>
      </c>
      <c r="AO445" s="17" t="str">
        <f ca="1">IF(data!$BY445=AO$1,data!$BW445,"")</f>
        <v/>
      </c>
      <c r="AP445" s="17" t="str">
        <f ca="1">IF(OR(data!$BX445=AO$1,data!$BY445=AO$1),data!$BW445,"")</f>
        <v/>
      </c>
      <c r="AQ445" s="16" t="str">
        <f ca="1">IF(data!$BX445=AR$1,data!$BW445,"")</f>
        <v/>
      </c>
      <c r="AR445" s="16" t="str">
        <f ca="1">IF(data!$BY445=AR$1,data!$BW445,"")</f>
        <v/>
      </c>
      <c r="AS445" s="16" t="str">
        <f ca="1">IF(OR(data!$BX445=AR$1,data!$BY445=AR$1),data!$BW445,"")</f>
        <v/>
      </c>
      <c r="AT445" s="17" t="str">
        <f ca="1">IF(data!$BX445=AU$1,data!$BW445,"")</f>
        <v/>
      </c>
      <c r="AU445" s="17" t="str">
        <f ca="1">IF(data!$BY445=AU$1,data!$BW445,"")</f>
        <v/>
      </c>
      <c r="AV445" s="17" t="str">
        <f ca="1">IF(OR(data!$BX445=AU$1,data!$BY445=AU$1),data!$BW445,"")</f>
        <v/>
      </c>
      <c r="AW445" s="16" t="str">
        <f ca="1">IF(data!$BX445=AX$1,data!$BW445,"")</f>
        <v/>
      </c>
      <c r="AX445" s="16" t="str">
        <f ca="1">IF(data!$BY445=AX$1,data!$BW445,"")</f>
        <v/>
      </c>
      <c r="AY445" s="16" t="str">
        <f ca="1">IF(OR(data!$BX445=AX$1,data!$BY445=AX$1),data!$BW445,"")</f>
        <v/>
      </c>
      <c r="AZ445" s="17" t="str">
        <f ca="1">IF(data!$BX445=BA$1,data!$BW445,"")</f>
        <v/>
      </c>
      <c r="BA445" s="17" t="str">
        <f ca="1">IF(data!$BY445=BA$1,data!$BW445,"")</f>
        <v/>
      </c>
      <c r="BB445" s="17" t="str">
        <f ca="1">IF(OR(data!$BX445=BA$1,data!$BY445=BA$1),data!$BW445,"")</f>
        <v/>
      </c>
      <c r="BC445" s="16" t="str">
        <f ca="1">IF(data!$BX445=BD$1,data!$BW445,"")</f>
        <v/>
      </c>
      <c r="BD445" s="16" t="str">
        <f ca="1">IF(data!$BY445=BD$1,data!$BW445,"")</f>
        <v/>
      </c>
      <c r="BE445" s="16" t="str">
        <f ca="1">IF(OR(data!$BX445=BD$1,data!$BY445=BD$1),data!$BW445,"")</f>
        <v/>
      </c>
      <c r="BF445" s="17" t="str">
        <f ca="1">IF(data!$BX445=BG$1,data!$BW445,"")</f>
        <v/>
      </c>
      <c r="BG445" s="17" t="str">
        <f ca="1">IF(data!$BY445=BG$1,data!$BW445,"")</f>
        <v/>
      </c>
      <c r="BH445" s="17" t="str">
        <f ca="1">IF(OR(data!$BX445=BG$1,data!$BY445=BG$1),data!$BW445,"")</f>
        <v/>
      </c>
      <c r="BI445" s="16" t="str">
        <f ca="1">IF(data!$BX445=BJ$1,data!$BW445,"")</f>
        <v/>
      </c>
      <c r="BJ445" s="16" t="str">
        <f ca="1">IF(data!$BY445=BJ$1,data!$BW445,"")</f>
        <v/>
      </c>
      <c r="BK445" s="16" t="str">
        <f ca="1">IF(OR(data!$BX445=BJ$1,data!$BY445=BJ$1),data!$BW445,"")</f>
        <v/>
      </c>
      <c r="BL445" s="17" t="str">
        <f ca="1">IF(data!$BX445=BM$1,data!$BW445,"")</f>
        <v/>
      </c>
      <c r="BM445" s="17" t="str">
        <f ca="1">IF(data!$BY445=BM$1,data!$BW445,"")</f>
        <v/>
      </c>
      <c r="BN445" s="17" t="str">
        <f ca="1">IF(OR(data!$BX445=BM$1,data!$BY445=BM$1),data!$BW445,"")</f>
        <v/>
      </c>
      <c r="BO445" s="16" t="str">
        <f ca="1">IF(data!$BX445=BP$1,data!$BW445,"")</f>
        <v/>
      </c>
      <c r="BP445" s="16" t="str">
        <f ca="1">IF(data!$BY445=BP$1,data!$BW445,"")</f>
        <v/>
      </c>
      <c r="BQ445" s="16" t="str">
        <f ca="1">IF(OR(data!$BX445=BP$1,data!$BY445=BP$1),data!$BW445,"")</f>
        <v/>
      </c>
      <c r="BR445" s="17" t="str">
        <f ca="1">IF(data!$BX445=BS$1,data!$BW445,"")</f>
        <v/>
      </c>
      <c r="BS445" s="17" t="str">
        <f ca="1">IF(data!$BY445=BS$1,data!$BW445,"")</f>
        <v/>
      </c>
      <c r="BT445" s="17" t="str">
        <f ca="1">IF(OR(data!$BX445=BS$1,data!$BY445=BS$1),data!$BW445,"")</f>
        <v/>
      </c>
    </row>
    <row r="446" spans="1:72" s="11" customFormat="1" x14ac:dyDescent="0.25">
      <c r="A446" s="16" t="str">
        <f ca="1">IF(data!$BX446=B$1,data!$BW446,"")</f>
        <v/>
      </c>
      <c r="B446" s="16" t="str">
        <f ca="1">IF(data!$BY446=B$1,data!$BW446,"")</f>
        <v/>
      </c>
      <c r="C446" s="16" t="str">
        <f ca="1">IF(OR(data!$BX446=B$1,data!$BY446=B$1),data!$BW446,"")</f>
        <v/>
      </c>
      <c r="D446" s="17" t="str">
        <f ca="1">IF(data!$BX446=E$1,data!$BW446,"")</f>
        <v/>
      </c>
      <c r="E446" s="17" t="str">
        <f ca="1">IF(data!$BY446=E$1,data!$BW446,"")</f>
        <v/>
      </c>
      <c r="F446" s="17" t="str">
        <f ca="1">IF(OR(data!$BX446=E$1,data!$BY446=E$1),data!$BW446,"")</f>
        <v/>
      </c>
      <c r="G446" s="16" t="str">
        <f ca="1">IF(data!$BX446=H$1,data!$BW446,"")</f>
        <v/>
      </c>
      <c r="H446" s="16" t="str">
        <f ca="1">IF(data!$BY446=H$1,data!$BW446,"")</f>
        <v/>
      </c>
      <c r="I446" s="16" t="str">
        <f ca="1">IF(OR(data!$BX446=H$1,data!$BY446=H$1),data!$BW446,"")</f>
        <v/>
      </c>
      <c r="J446" s="17" t="str">
        <f ca="1">IF(data!$BX446=K$1,data!$BW446,"")</f>
        <v/>
      </c>
      <c r="K446" s="17" t="str">
        <f ca="1">IF(data!$BY446=K$1,data!$BW446,"")</f>
        <v/>
      </c>
      <c r="L446" s="17" t="str">
        <f ca="1">IF(OR(data!$BX446=K$1,data!$BY446=K$1),data!$BW446,"")</f>
        <v/>
      </c>
      <c r="M446" s="16" t="str">
        <f ca="1">IF(data!$BX446=N$1,data!$BW446,"")</f>
        <v/>
      </c>
      <c r="N446" s="16" t="str">
        <f ca="1">IF(data!$BY446=N$1,data!$BW446,"")</f>
        <v/>
      </c>
      <c r="O446" s="16" t="str">
        <f ca="1">IF(OR(data!$BX446=N$1,data!$BY446=N$1),data!$BW446,"")</f>
        <v/>
      </c>
      <c r="P446" s="17" t="str">
        <f ca="1">IF(data!$BX446=Q$1,data!$BW446,"")</f>
        <v/>
      </c>
      <c r="Q446" s="17" t="str">
        <f ca="1">IF(data!$BY446=Q$1,data!$BW446,"")</f>
        <v/>
      </c>
      <c r="R446" s="17" t="str">
        <f ca="1">IF(OR(data!$BX446=Q$1,data!$BY446=Q$1),data!$BW446,"")</f>
        <v/>
      </c>
      <c r="S446" s="16" t="str">
        <f ca="1">IF(data!$BX446=T$1,data!$BW446,"")</f>
        <v/>
      </c>
      <c r="T446" s="16" t="str">
        <f ca="1">IF(data!$BY446=T$1,data!$BW446,"")</f>
        <v/>
      </c>
      <c r="U446" s="16" t="str">
        <f ca="1">IF(OR(data!$BX446=T$1,data!$BY446=T$1),data!$BW446,"")</f>
        <v/>
      </c>
      <c r="V446" s="17" t="str">
        <f ca="1">IF(data!$BX446=W$1,data!$BW446,"")</f>
        <v/>
      </c>
      <c r="W446" s="17" t="str">
        <f ca="1">IF(data!$BY446=W$1,data!$BW446,"")</f>
        <v/>
      </c>
      <c r="X446" s="17" t="str">
        <f ca="1">IF(OR(data!$BX446=W$1,data!$BY446=W$1),data!$BW446,"")</f>
        <v/>
      </c>
      <c r="Y446" s="16" t="str">
        <f ca="1">IF(data!$BX446=Z$1,data!$BW446,"")</f>
        <v/>
      </c>
      <c r="Z446" s="16" t="str">
        <f ca="1">IF(data!$BY446=Z$1,data!$BW446,"")</f>
        <v/>
      </c>
      <c r="AA446" s="16" t="str">
        <f ca="1">IF(OR(data!$BX446=Z$1,data!$BY446=Z$1),data!$BW446,"")</f>
        <v/>
      </c>
      <c r="AB446" s="17" t="str">
        <f ca="1">IF(data!$BX446=AC$1,data!$BW446,"")</f>
        <v/>
      </c>
      <c r="AC446" s="17" t="str">
        <f ca="1">IF(data!$BY446=AC$1,data!$BW446,"")</f>
        <v/>
      </c>
      <c r="AD446" s="17" t="str">
        <f ca="1">IF(OR(data!$BX446=AC$1,data!$BY446=AC$1),data!$BW446,"")</f>
        <v/>
      </c>
      <c r="AE446" s="16" t="str">
        <f ca="1">IF(data!$BX446=AF$1,data!$BW446,"")</f>
        <v/>
      </c>
      <c r="AF446" s="16" t="str">
        <f ca="1">IF(data!$BY446=AF$1,data!$BW446,"")</f>
        <v/>
      </c>
      <c r="AG446" s="16" t="str">
        <f ca="1">IF(OR(data!$BX446=AF$1,data!$BY446=AF$1),data!$BW446,"")</f>
        <v/>
      </c>
      <c r="AH446" s="17" t="str">
        <f ca="1">IF(data!$BX446=AI$1,data!$BW446,"")</f>
        <v/>
      </c>
      <c r="AI446" s="17" t="str">
        <f ca="1">IF(data!$BY446=AI$1,data!$BW446,"")</f>
        <v/>
      </c>
      <c r="AJ446" s="17" t="str">
        <f ca="1">IF(OR(data!$BX446=AI$1,data!$BY446=AI$1),data!$BW446,"")</f>
        <v/>
      </c>
      <c r="AK446" s="16" t="str">
        <f ca="1">IF(data!$BX446=AL$1,data!$BW446,"")</f>
        <v/>
      </c>
      <c r="AL446" s="16" t="str">
        <f ca="1">IF(data!$BY446=AL$1,data!$BW446,"")</f>
        <v/>
      </c>
      <c r="AM446" s="16" t="str">
        <f ca="1">IF(OR(data!$BX446=AL$1,data!$BY446=AL$1),data!$BW446,"")</f>
        <v/>
      </c>
      <c r="AN446" s="17" t="str">
        <f ca="1">IF(data!$BX446=AO$1,data!$BW446,"")</f>
        <v/>
      </c>
      <c r="AO446" s="17" t="str">
        <f ca="1">IF(data!$BY446=AO$1,data!$BW446,"")</f>
        <v/>
      </c>
      <c r="AP446" s="17" t="str">
        <f ca="1">IF(OR(data!$BX446=AO$1,data!$BY446=AO$1),data!$BW446,"")</f>
        <v/>
      </c>
      <c r="AQ446" s="16" t="str">
        <f ca="1">IF(data!$BX446=AR$1,data!$BW446,"")</f>
        <v/>
      </c>
      <c r="AR446" s="16" t="str">
        <f ca="1">IF(data!$BY446=AR$1,data!$BW446,"")</f>
        <v/>
      </c>
      <c r="AS446" s="16" t="str">
        <f ca="1">IF(OR(data!$BX446=AR$1,data!$BY446=AR$1),data!$BW446,"")</f>
        <v/>
      </c>
      <c r="AT446" s="17" t="str">
        <f ca="1">IF(data!$BX446=AU$1,data!$BW446,"")</f>
        <v/>
      </c>
      <c r="AU446" s="17" t="str">
        <f ca="1">IF(data!$BY446=AU$1,data!$BW446,"")</f>
        <v/>
      </c>
      <c r="AV446" s="17" t="str">
        <f ca="1">IF(OR(data!$BX446=AU$1,data!$BY446=AU$1),data!$BW446,"")</f>
        <v/>
      </c>
      <c r="AW446" s="16" t="str">
        <f ca="1">IF(data!$BX446=AX$1,data!$BW446,"")</f>
        <v/>
      </c>
      <c r="AX446" s="16" t="str">
        <f ca="1">IF(data!$BY446=AX$1,data!$BW446,"")</f>
        <v/>
      </c>
      <c r="AY446" s="16" t="str">
        <f ca="1">IF(OR(data!$BX446=AX$1,data!$BY446=AX$1),data!$BW446,"")</f>
        <v/>
      </c>
      <c r="AZ446" s="17" t="str">
        <f ca="1">IF(data!$BX446=BA$1,data!$BW446,"")</f>
        <v/>
      </c>
      <c r="BA446" s="17" t="str">
        <f ca="1">IF(data!$BY446=BA$1,data!$BW446,"")</f>
        <v/>
      </c>
      <c r="BB446" s="17" t="str">
        <f ca="1">IF(OR(data!$BX446=BA$1,data!$BY446=BA$1),data!$BW446,"")</f>
        <v/>
      </c>
      <c r="BC446" s="16" t="str">
        <f ca="1">IF(data!$BX446=BD$1,data!$BW446,"")</f>
        <v/>
      </c>
      <c r="BD446" s="16" t="str">
        <f ca="1">IF(data!$BY446=BD$1,data!$BW446,"")</f>
        <v/>
      </c>
      <c r="BE446" s="16" t="str">
        <f ca="1">IF(OR(data!$BX446=BD$1,data!$BY446=BD$1),data!$BW446,"")</f>
        <v/>
      </c>
      <c r="BF446" s="17" t="str">
        <f ca="1">IF(data!$BX446=BG$1,data!$BW446,"")</f>
        <v/>
      </c>
      <c r="BG446" s="17" t="str">
        <f ca="1">IF(data!$BY446=BG$1,data!$BW446,"")</f>
        <v/>
      </c>
      <c r="BH446" s="17" t="str">
        <f ca="1">IF(OR(data!$BX446=BG$1,data!$BY446=BG$1),data!$BW446,"")</f>
        <v/>
      </c>
      <c r="BI446" s="16" t="str">
        <f ca="1">IF(data!$BX446=BJ$1,data!$BW446,"")</f>
        <v/>
      </c>
      <c r="BJ446" s="16" t="str">
        <f ca="1">IF(data!$BY446=BJ$1,data!$BW446,"")</f>
        <v/>
      </c>
      <c r="BK446" s="16" t="str">
        <f ca="1">IF(OR(data!$BX446=BJ$1,data!$BY446=BJ$1),data!$BW446,"")</f>
        <v/>
      </c>
      <c r="BL446" s="17" t="str">
        <f ca="1">IF(data!$BX446=BM$1,data!$BW446,"")</f>
        <v/>
      </c>
      <c r="BM446" s="17" t="str">
        <f ca="1">IF(data!$BY446=BM$1,data!$BW446,"")</f>
        <v/>
      </c>
      <c r="BN446" s="17" t="str">
        <f ca="1">IF(OR(data!$BX446=BM$1,data!$BY446=BM$1),data!$BW446,"")</f>
        <v/>
      </c>
      <c r="BO446" s="16" t="str">
        <f ca="1">IF(data!$BX446=BP$1,data!$BW446,"")</f>
        <v/>
      </c>
      <c r="BP446" s="16" t="str">
        <f ca="1">IF(data!$BY446=BP$1,data!$BW446,"")</f>
        <v/>
      </c>
      <c r="BQ446" s="16" t="str">
        <f ca="1">IF(OR(data!$BX446=BP$1,data!$BY446=BP$1),data!$BW446,"")</f>
        <v/>
      </c>
      <c r="BR446" s="17" t="str">
        <f ca="1">IF(data!$BX446=BS$1,data!$BW446,"")</f>
        <v/>
      </c>
      <c r="BS446" s="17" t="str">
        <f ca="1">IF(data!$BY446=BS$1,data!$BW446,"")</f>
        <v/>
      </c>
      <c r="BT446" s="17" t="str">
        <f ca="1">IF(OR(data!$BX446=BS$1,data!$BY446=BS$1),data!$BW446,"")</f>
        <v/>
      </c>
    </row>
    <row r="447" spans="1:72" s="11" customFormat="1" x14ac:dyDescent="0.25">
      <c r="A447" s="16" t="str">
        <f ca="1">IF(data!$BX447=B$1,data!$BW447,"")</f>
        <v/>
      </c>
      <c r="B447" s="16" t="str">
        <f ca="1">IF(data!$BY447=B$1,data!$BW447,"")</f>
        <v/>
      </c>
      <c r="C447" s="16" t="str">
        <f ca="1">IF(OR(data!$BX447=B$1,data!$BY447=B$1),data!$BW447,"")</f>
        <v/>
      </c>
      <c r="D447" s="17" t="str">
        <f ca="1">IF(data!$BX447=E$1,data!$BW447,"")</f>
        <v/>
      </c>
      <c r="E447" s="17" t="str">
        <f ca="1">IF(data!$BY447=E$1,data!$BW447,"")</f>
        <v/>
      </c>
      <c r="F447" s="17" t="str">
        <f ca="1">IF(OR(data!$BX447=E$1,data!$BY447=E$1),data!$BW447,"")</f>
        <v/>
      </c>
      <c r="G447" s="16" t="str">
        <f ca="1">IF(data!$BX447=H$1,data!$BW447,"")</f>
        <v/>
      </c>
      <c r="H447" s="16" t="str">
        <f ca="1">IF(data!$BY447=H$1,data!$BW447,"")</f>
        <v/>
      </c>
      <c r="I447" s="16" t="str">
        <f ca="1">IF(OR(data!$BX447=H$1,data!$BY447=H$1),data!$BW447,"")</f>
        <v/>
      </c>
      <c r="J447" s="17" t="str">
        <f ca="1">IF(data!$BX447=K$1,data!$BW447,"")</f>
        <v/>
      </c>
      <c r="K447" s="17" t="str">
        <f ca="1">IF(data!$BY447=K$1,data!$BW447,"")</f>
        <v/>
      </c>
      <c r="L447" s="17" t="str">
        <f ca="1">IF(OR(data!$BX447=K$1,data!$BY447=K$1),data!$BW447,"")</f>
        <v/>
      </c>
      <c r="M447" s="16" t="str">
        <f ca="1">IF(data!$BX447=N$1,data!$BW447,"")</f>
        <v/>
      </c>
      <c r="N447" s="16" t="str">
        <f ca="1">IF(data!$BY447=N$1,data!$BW447,"")</f>
        <v/>
      </c>
      <c r="O447" s="16" t="str">
        <f ca="1">IF(OR(data!$BX447=N$1,data!$BY447=N$1),data!$BW447,"")</f>
        <v/>
      </c>
      <c r="P447" s="17" t="str">
        <f ca="1">IF(data!$BX447=Q$1,data!$BW447,"")</f>
        <v/>
      </c>
      <c r="Q447" s="17" t="str">
        <f ca="1">IF(data!$BY447=Q$1,data!$BW447,"")</f>
        <v/>
      </c>
      <c r="R447" s="17" t="str">
        <f ca="1">IF(OR(data!$BX447=Q$1,data!$BY447=Q$1),data!$BW447,"")</f>
        <v/>
      </c>
      <c r="S447" s="16" t="str">
        <f ca="1">IF(data!$BX447=T$1,data!$BW447,"")</f>
        <v/>
      </c>
      <c r="T447" s="16" t="str">
        <f ca="1">IF(data!$BY447=T$1,data!$BW447,"")</f>
        <v/>
      </c>
      <c r="U447" s="16" t="str">
        <f ca="1">IF(OR(data!$BX447=T$1,data!$BY447=T$1),data!$BW447,"")</f>
        <v/>
      </c>
      <c r="V447" s="17" t="str">
        <f ca="1">IF(data!$BX447=W$1,data!$BW447,"")</f>
        <v/>
      </c>
      <c r="W447" s="17" t="str">
        <f ca="1">IF(data!$BY447=W$1,data!$BW447,"")</f>
        <v/>
      </c>
      <c r="X447" s="17" t="str">
        <f ca="1">IF(OR(data!$BX447=W$1,data!$BY447=W$1),data!$BW447,"")</f>
        <v/>
      </c>
      <c r="Y447" s="16" t="str">
        <f ca="1">IF(data!$BX447=Z$1,data!$BW447,"")</f>
        <v/>
      </c>
      <c r="Z447" s="16" t="str">
        <f ca="1">IF(data!$BY447=Z$1,data!$BW447,"")</f>
        <v/>
      </c>
      <c r="AA447" s="16" t="str">
        <f ca="1">IF(OR(data!$BX447=Z$1,data!$BY447=Z$1),data!$BW447,"")</f>
        <v/>
      </c>
      <c r="AB447" s="17" t="str">
        <f ca="1">IF(data!$BX447=AC$1,data!$BW447,"")</f>
        <v/>
      </c>
      <c r="AC447" s="17" t="str">
        <f ca="1">IF(data!$BY447=AC$1,data!$BW447,"")</f>
        <v/>
      </c>
      <c r="AD447" s="17" t="str">
        <f ca="1">IF(OR(data!$BX447=AC$1,data!$BY447=AC$1),data!$BW447,"")</f>
        <v/>
      </c>
      <c r="AE447" s="16" t="str">
        <f ca="1">IF(data!$BX447=AF$1,data!$BW447,"")</f>
        <v/>
      </c>
      <c r="AF447" s="16" t="str">
        <f ca="1">IF(data!$BY447=AF$1,data!$BW447,"")</f>
        <v/>
      </c>
      <c r="AG447" s="16" t="str">
        <f ca="1">IF(OR(data!$BX447=AF$1,data!$BY447=AF$1),data!$BW447,"")</f>
        <v/>
      </c>
      <c r="AH447" s="17" t="str">
        <f ca="1">IF(data!$BX447=AI$1,data!$BW447,"")</f>
        <v/>
      </c>
      <c r="AI447" s="17" t="str">
        <f ca="1">IF(data!$BY447=AI$1,data!$BW447,"")</f>
        <v/>
      </c>
      <c r="AJ447" s="17" t="str">
        <f ca="1">IF(OR(data!$BX447=AI$1,data!$BY447=AI$1),data!$BW447,"")</f>
        <v/>
      </c>
      <c r="AK447" s="16" t="str">
        <f ca="1">IF(data!$BX447=AL$1,data!$BW447,"")</f>
        <v/>
      </c>
      <c r="AL447" s="16" t="str">
        <f ca="1">IF(data!$BY447=AL$1,data!$BW447,"")</f>
        <v/>
      </c>
      <c r="AM447" s="16" t="str">
        <f ca="1">IF(OR(data!$BX447=AL$1,data!$BY447=AL$1),data!$BW447,"")</f>
        <v/>
      </c>
      <c r="AN447" s="17" t="str">
        <f ca="1">IF(data!$BX447=AO$1,data!$BW447,"")</f>
        <v/>
      </c>
      <c r="AO447" s="17" t="str">
        <f ca="1">IF(data!$BY447=AO$1,data!$BW447,"")</f>
        <v/>
      </c>
      <c r="AP447" s="17" t="str">
        <f ca="1">IF(OR(data!$BX447=AO$1,data!$BY447=AO$1),data!$BW447,"")</f>
        <v/>
      </c>
      <c r="AQ447" s="16" t="str">
        <f ca="1">IF(data!$BX447=AR$1,data!$BW447,"")</f>
        <v/>
      </c>
      <c r="AR447" s="16" t="str">
        <f ca="1">IF(data!$BY447=AR$1,data!$BW447,"")</f>
        <v/>
      </c>
      <c r="AS447" s="16" t="str">
        <f ca="1">IF(OR(data!$BX447=AR$1,data!$BY447=AR$1),data!$BW447,"")</f>
        <v/>
      </c>
      <c r="AT447" s="17" t="str">
        <f ca="1">IF(data!$BX447=AU$1,data!$BW447,"")</f>
        <v/>
      </c>
      <c r="AU447" s="17" t="str">
        <f ca="1">IF(data!$BY447=AU$1,data!$BW447,"")</f>
        <v/>
      </c>
      <c r="AV447" s="17" t="str">
        <f ca="1">IF(OR(data!$BX447=AU$1,data!$BY447=AU$1),data!$BW447,"")</f>
        <v/>
      </c>
      <c r="AW447" s="16" t="str">
        <f ca="1">IF(data!$BX447=AX$1,data!$BW447,"")</f>
        <v/>
      </c>
      <c r="AX447" s="16" t="str">
        <f ca="1">IF(data!$BY447=AX$1,data!$BW447,"")</f>
        <v/>
      </c>
      <c r="AY447" s="16" t="str">
        <f ca="1">IF(OR(data!$BX447=AX$1,data!$BY447=AX$1),data!$BW447,"")</f>
        <v/>
      </c>
      <c r="AZ447" s="17" t="str">
        <f ca="1">IF(data!$BX447=BA$1,data!$BW447,"")</f>
        <v/>
      </c>
      <c r="BA447" s="17" t="str">
        <f ca="1">IF(data!$BY447=BA$1,data!$BW447,"")</f>
        <v/>
      </c>
      <c r="BB447" s="17" t="str">
        <f ca="1">IF(OR(data!$BX447=BA$1,data!$BY447=BA$1),data!$BW447,"")</f>
        <v/>
      </c>
      <c r="BC447" s="16" t="str">
        <f ca="1">IF(data!$BX447=BD$1,data!$BW447,"")</f>
        <v/>
      </c>
      <c r="BD447" s="16" t="str">
        <f ca="1">IF(data!$BY447=BD$1,data!$BW447,"")</f>
        <v/>
      </c>
      <c r="BE447" s="16" t="str">
        <f ca="1">IF(OR(data!$BX447=BD$1,data!$BY447=BD$1),data!$BW447,"")</f>
        <v/>
      </c>
      <c r="BF447" s="17" t="str">
        <f ca="1">IF(data!$BX447=BG$1,data!$BW447,"")</f>
        <v/>
      </c>
      <c r="BG447" s="17" t="str">
        <f ca="1">IF(data!$BY447=BG$1,data!$BW447,"")</f>
        <v/>
      </c>
      <c r="BH447" s="17" t="str">
        <f ca="1">IF(OR(data!$BX447=BG$1,data!$BY447=BG$1),data!$BW447,"")</f>
        <v/>
      </c>
      <c r="BI447" s="16" t="str">
        <f ca="1">IF(data!$BX447=BJ$1,data!$BW447,"")</f>
        <v/>
      </c>
      <c r="BJ447" s="16" t="str">
        <f ca="1">IF(data!$BY447=BJ$1,data!$BW447,"")</f>
        <v/>
      </c>
      <c r="BK447" s="16" t="str">
        <f ca="1">IF(OR(data!$BX447=BJ$1,data!$BY447=BJ$1),data!$BW447,"")</f>
        <v/>
      </c>
      <c r="BL447" s="17" t="str">
        <f ca="1">IF(data!$BX447=BM$1,data!$BW447,"")</f>
        <v/>
      </c>
      <c r="BM447" s="17" t="str">
        <f ca="1">IF(data!$BY447=BM$1,data!$BW447,"")</f>
        <v/>
      </c>
      <c r="BN447" s="17" t="str">
        <f ca="1">IF(OR(data!$BX447=BM$1,data!$BY447=BM$1),data!$BW447,"")</f>
        <v/>
      </c>
      <c r="BO447" s="16" t="str">
        <f ca="1">IF(data!$BX447=BP$1,data!$BW447,"")</f>
        <v/>
      </c>
      <c r="BP447" s="16" t="str">
        <f ca="1">IF(data!$BY447=BP$1,data!$BW447,"")</f>
        <v/>
      </c>
      <c r="BQ447" s="16" t="str">
        <f ca="1">IF(OR(data!$BX447=BP$1,data!$BY447=BP$1),data!$BW447,"")</f>
        <v/>
      </c>
      <c r="BR447" s="17" t="str">
        <f ca="1">IF(data!$BX447=BS$1,data!$BW447,"")</f>
        <v/>
      </c>
      <c r="BS447" s="17" t="str">
        <f ca="1">IF(data!$BY447=BS$1,data!$BW447,"")</f>
        <v/>
      </c>
      <c r="BT447" s="17" t="str">
        <f ca="1">IF(OR(data!$BX447=BS$1,data!$BY447=BS$1),data!$BW447,"")</f>
        <v/>
      </c>
    </row>
    <row r="448" spans="1:72" s="11" customFormat="1" x14ac:dyDescent="0.25">
      <c r="A448" s="16" t="str">
        <f ca="1">IF(data!$BX448=B$1,data!$BW448,"")</f>
        <v/>
      </c>
      <c r="B448" s="16" t="str">
        <f ca="1">IF(data!$BY448=B$1,data!$BW448,"")</f>
        <v/>
      </c>
      <c r="C448" s="16" t="str">
        <f ca="1">IF(OR(data!$BX448=B$1,data!$BY448=B$1),data!$BW448,"")</f>
        <v/>
      </c>
      <c r="D448" s="17" t="str">
        <f ca="1">IF(data!$BX448=E$1,data!$BW448,"")</f>
        <v/>
      </c>
      <c r="E448" s="17" t="str">
        <f ca="1">IF(data!$BY448=E$1,data!$BW448,"")</f>
        <v/>
      </c>
      <c r="F448" s="17" t="str">
        <f ca="1">IF(OR(data!$BX448=E$1,data!$BY448=E$1),data!$BW448,"")</f>
        <v/>
      </c>
      <c r="G448" s="16" t="str">
        <f ca="1">IF(data!$BX448=H$1,data!$BW448,"")</f>
        <v/>
      </c>
      <c r="H448" s="16" t="str">
        <f ca="1">IF(data!$BY448=H$1,data!$BW448,"")</f>
        <v/>
      </c>
      <c r="I448" s="16" t="str">
        <f ca="1">IF(OR(data!$BX448=H$1,data!$BY448=H$1),data!$BW448,"")</f>
        <v/>
      </c>
      <c r="J448" s="17" t="str">
        <f ca="1">IF(data!$BX448=K$1,data!$BW448,"")</f>
        <v/>
      </c>
      <c r="K448" s="17" t="str">
        <f ca="1">IF(data!$BY448=K$1,data!$BW448,"")</f>
        <v/>
      </c>
      <c r="L448" s="17" t="str">
        <f ca="1">IF(OR(data!$BX448=K$1,data!$BY448=K$1),data!$BW448,"")</f>
        <v/>
      </c>
      <c r="M448" s="16" t="str">
        <f ca="1">IF(data!$BX448=N$1,data!$BW448,"")</f>
        <v/>
      </c>
      <c r="N448" s="16" t="str">
        <f ca="1">IF(data!$BY448=N$1,data!$BW448,"")</f>
        <v/>
      </c>
      <c r="O448" s="16" t="str">
        <f ca="1">IF(OR(data!$BX448=N$1,data!$BY448=N$1),data!$BW448,"")</f>
        <v/>
      </c>
      <c r="P448" s="17" t="str">
        <f ca="1">IF(data!$BX448=Q$1,data!$BW448,"")</f>
        <v/>
      </c>
      <c r="Q448" s="17" t="str">
        <f ca="1">IF(data!$BY448=Q$1,data!$BW448,"")</f>
        <v/>
      </c>
      <c r="R448" s="17" t="str">
        <f ca="1">IF(OR(data!$BX448=Q$1,data!$BY448=Q$1),data!$BW448,"")</f>
        <v/>
      </c>
      <c r="S448" s="16" t="str">
        <f ca="1">IF(data!$BX448=T$1,data!$BW448,"")</f>
        <v/>
      </c>
      <c r="T448" s="16" t="str">
        <f ca="1">IF(data!$BY448=T$1,data!$BW448,"")</f>
        <v/>
      </c>
      <c r="U448" s="16" t="str">
        <f ca="1">IF(OR(data!$BX448=T$1,data!$BY448=T$1),data!$BW448,"")</f>
        <v/>
      </c>
      <c r="V448" s="17" t="str">
        <f ca="1">IF(data!$BX448=W$1,data!$BW448,"")</f>
        <v/>
      </c>
      <c r="W448" s="17" t="str">
        <f ca="1">IF(data!$BY448=W$1,data!$BW448,"")</f>
        <v/>
      </c>
      <c r="X448" s="17" t="str">
        <f ca="1">IF(OR(data!$BX448=W$1,data!$BY448=W$1),data!$BW448,"")</f>
        <v/>
      </c>
      <c r="Y448" s="16" t="str">
        <f ca="1">IF(data!$BX448=Z$1,data!$BW448,"")</f>
        <v/>
      </c>
      <c r="Z448" s="16" t="str">
        <f ca="1">IF(data!$BY448=Z$1,data!$BW448,"")</f>
        <v/>
      </c>
      <c r="AA448" s="16" t="str">
        <f ca="1">IF(OR(data!$BX448=Z$1,data!$BY448=Z$1),data!$BW448,"")</f>
        <v/>
      </c>
      <c r="AB448" s="17" t="str">
        <f ca="1">IF(data!$BX448=AC$1,data!$BW448,"")</f>
        <v/>
      </c>
      <c r="AC448" s="17" t="str">
        <f ca="1">IF(data!$BY448=AC$1,data!$BW448,"")</f>
        <v/>
      </c>
      <c r="AD448" s="17" t="str">
        <f ca="1">IF(OR(data!$BX448=AC$1,data!$BY448=AC$1),data!$BW448,"")</f>
        <v/>
      </c>
      <c r="AE448" s="16" t="str">
        <f ca="1">IF(data!$BX448=AF$1,data!$BW448,"")</f>
        <v/>
      </c>
      <c r="AF448" s="16" t="str">
        <f ca="1">IF(data!$BY448=AF$1,data!$BW448,"")</f>
        <v/>
      </c>
      <c r="AG448" s="16" t="str">
        <f ca="1">IF(OR(data!$BX448=AF$1,data!$BY448=AF$1),data!$BW448,"")</f>
        <v/>
      </c>
      <c r="AH448" s="17" t="str">
        <f ca="1">IF(data!$BX448=AI$1,data!$BW448,"")</f>
        <v/>
      </c>
      <c r="AI448" s="17" t="str">
        <f ca="1">IF(data!$BY448=AI$1,data!$BW448,"")</f>
        <v/>
      </c>
      <c r="AJ448" s="17" t="str">
        <f ca="1">IF(OR(data!$BX448=AI$1,data!$BY448=AI$1),data!$BW448,"")</f>
        <v/>
      </c>
      <c r="AK448" s="16" t="str">
        <f ca="1">IF(data!$BX448=AL$1,data!$BW448,"")</f>
        <v/>
      </c>
      <c r="AL448" s="16" t="str">
        <f ca="1">IF(data!$BY448=AL$1,data!$BW448,"")</f>
        <v/>
      </c>
      <c r="AM448" s="16" t="str">
        <f ca="1">IF(OR(data!$BX448=AL$1,data!$BY448=AL$1),data!$BW448,"")</f>
        <v/>
      </c>
      <c r="AN448" s="17" t="str">
        <f ca="1">IF(data!$BX448=AO$1,data!$BW448,"")</f>
        <v/>
      </c>
      <c r="AO448" s="17" t="str">
        <f ca="1">IF(data!$BY448=AO$1,data!$BW448,"")</f>
        <v/>
      </c>
      <c r="AP448" s="17" t="str">
        <f ca="1">IF(OR(data!$BX448=AO$1,data!$BY448=AO$1),data!$BW448,"")</f>
        <v/>
      </c>
      <c r="AQ448" s="16" t="str">
        <f ca="1">IF(data!$BX448=AR$1,data!$BW448,"")</f>
        <v/>
      </c>
      <c r="AR448" s="16" t="str">
        <f ca="1">IF(data!$BY448=AR$1,data!$BW448,"")</f>
        <v/>
      </c>
      <c r="AS448" s="16" t="str">
        <f ca="1">IF(OR(data!$BX448=AR$1,data!$BY448=AR$1),data!$BW448,"")</f>
        <v/>
      </c>
      <c r="AT448" s="17" t="str">
        <f ca="1">IF(data!$BX448=AU$1,data!$BW448,"")</f>
        <v/>
      </c>
      <c r="AU448" s="17" t="str">
        <f ca="1">IF(data!$BY448=AU$1,data!$BW448,"")</f>
        <v/>
      </c>
      <c r="AV448" s="17" t="str">
        <f ca="1">IF(OR(data!$BX448=AU$1,data!$BY448=AU$1),data!$BW448,"")</f>
        <v/>
      </c>
      <c r="AW448" s="16" t="str">
        <f ca="1">IF(data!$BX448=AX$1,data!$BW448,"")</f>
        <v/>
      </c>
      <c r="AX448" s="16" t="str">
        <f ca="1">IF(data!$BY448=AX$1,data!$BW448,"")</f>
        <v/>
      </c>
      <c r="AY448" s="16" t="str">
        <f ca="1">IF(OR(data!$BX448=AX$1,data!$BY448=AX$1),data!$BW448,"")</f>
        <v/>
      </c>
      <c r="AZ448" s="17" t="str">
        <f ca="1">IF(data!$BX448=BA$1,data!$BW448,"")</f>
        <v/>
      </c>
      <c r="BA448" s="17" t="str">
        <f ca="1">IF(data!$BY448=BA$1,data!$BW448,"")</f>
        <v/>
      </c>
      <c r="BB448" s="17" t="str">
        <f ca="1">IF(OR(data!$BX448=BA$1,data!$BY448=BA$1),data!$BW448,"")</f>
        <v/>
      </c>
      <c r="BC448" s="16" t="str">
        <f ca="1">IF(data!$BX448=BD$1,data!$BW448,"")</f>
        <v/>
      </c>
      <c r="BD448" s="16" t="str">
        <f ca="1">IF(data!$BY448=BD$1,data!$BW448,"")</f>
        <v/>
      </c>
      <c r="BE448" s="16" t="str">
        <f ca="1">IF(OR(data!$BX448=BD$1,data!$BY448=BD$1),data!$BW448,"")</f>
        <v/>
      </c>
      <c r="BF448" s="17" t="str">
        <f ca="1">IF(data!$BX448=BG$1,data!$BW448,"")</f>
        <v/>
      </c>
      <c r="BG448" s="17" t="str">
        <f ca="1">IF(data!$BY448=BG$1,data!$BW448,"")</f>
        <v/>
      </c>
      <c r="BH448" s="17" t="str">
        <f ca="1">IF(OR(data!$BX448=BG$1,data!$BY448=BG$1),data!$BW448,"")</f>
        <v/>
      </c>
      <c r="BI448" s="16" t="str">
        <f ca="1">IF(data!$BX448=BJ$1,data!$BW448,"")</f>
        <v/>
      </c>
      <c r="BJ448" s="16" t="str">
        <f ca="1">IF(data!$BY448=BJ$1,data!$BW448,"")</f>
        <v/>
      </c>
      <c r="BK448" s="16" t="str">
        <f ca="1">IF(OR(data!$BX448=BJ$1,data!$BY448=BJ$1),data!$BW448,"")</f>
        <v/>
      </c>
      <c r="BL448" s="17" t="str">
        <f ca="1">IF(data!$BX448=BM$1,data!$BW448,"")</f>
        <v/>
      </c>
      <c r="BM448" s="17" t="str">
        <f ca="1">IF(data!$BY448=BM$1,data!$BW448,"")</f>
        <v/>
      </c>
      <c r="BN448" s="17" t="str">
        <f ca="1">IF(OR(data!$BX448=BM$1,data!$BY448=BM$1),data!$BW448,"")</f>
        <v/>
      </c>
      <c r="BO448" s="16" t="str">
        <f ca="1">IF(data!$BX448=BP$1,data!$BW448,"")</f>
        <v/>
      </c>
      <c r="BP448" s="16" t="str">
        <f ca="1">IF(data!$BY448=BP$1,data!$BW448,"")</f>
        <v/>
      </c>
      <c r="BQ448" s="16" t="str">
        <f ca="1">IF(OR(data!$BX448=BP$1,data!$BY448=BP$1),data!$BW448,"")</f>
        <v/>
      </c>
      <c r="BR448" s="17" t="str">
        <f ca="1">IF(data!$BX448=BS$1,data!$BW448,"")</f>
        <v/>
      </c>
      <c r="BS448" s="17" t="str">
        <f ca="1">IF(data!$BY448=BS$1,data!$BW448,"")</f>
        <v/>
      </c>
      <c r="BT448" s="17" t="str">
        <f ca="1">IF(OR(data!$BX448=BS$1,data!$BY448=BS$1),data!$BW448,"")</f>
        <v/>
      </c>
    </row>
    <row r="449" spans="1:72" s="11" customFormat="1" x14ac:dyDescent="0.25">
      <c r="A449" s="16" t="str">
        <f ca="1">IF(data!$BX449=B$1,data!$BW449,"")</f>
        <v/>
      </c>
      <c r="B449" s="16" t="str">
        <f ca="1">IF(data!$BY449=B$1,data!$BW449,"")</f>
        <v/>
      </c>
      <c r="C449" s="16" t="str">
        <f ca="1">IF(OR(data!$BX449=B$1,data!$BY449=B$1),data!$BW449,"")</f>
        <v/>
      </c>
      <c r="D449" s="17" t="str">
        <f ca="1">IF(data!$BX449=E$1,data!$BW449,"")</f>
        <v/>
      </c>
      <c r="E449" s="17" t="str">
        <f ca="1">IF(data!$BY449=E$1,data!$BW449,"")</f>
        <v/>
      </c>
      <c r="F449" s="17" t="str">
        <f ca="1">IF(OR(data!$BX449=E$1,data!$BY449=E$1),data!$BW449,"")</f>
        <v/>
      </c>
      <c r="G449" s="16" t="str">
        <f ca="1">IF(data!$BX449=H$1,data!$BW449,"")</f>
        <v/>
      </c>
      <c r="H449" s="16" t="str">
        <f ca="1">IF(data!$BY449=H$1,data!$BW449,"")</f>
        <v/>
      </c>
      <c r="I449" s="16" t="str">
        <f ca="1">IF(OR(data!$BX449=H$1,data!$BY449=H$1),data!$BW449,"")</f>
        <v/>
      </c>
      <c r="J449" s="17" t="str">
        <f ca="1">IF(data!$BX449=K$1,data!$BW449,"")</f>
        <v/>
      </c>
      <c r="K449" s="17" t="str">
        <f ca="1">IF(data!$BY449=K$1,data!$BW449,"")</f>
        <v/>
      </c>
      <c r="L449" s="17" t="str">
        <f ca="1">IF(OR(data!$BX449=K$1,data!$BY449=K$1),data!$BW449,"")</f>
        <v/>
      </c>
      <c r="M449" s="16" t="str">
        <f ca="1">IF(data!$BX449=N$1,data!$BW449,"")</f>
        <v/>
      </c>
      <c r="N449" s="16" t="str">
        <f ca="1">IF(data!$BY449=N$1,data!$BW449,"")</f>
        <v/>
      </c>
      <c r="O449" s="16" t="str">
        <f ca="1">IF(OR(data!$BX449=N$1,data!$BY449=N$1),data!$BW449,"")</f>
        <v/>
      </c>
      <c r="P449" s="17" t="str">
        <f ca="1">IF(data!$BX449=Q$1,data!$BW449,"")</f>
        <v/>
      </c>
      <c r="Q449" s="17" t="str">
        <f ca="1">IF(data!$BY449=Q$1,data!$BW449,"")</f>
        <v/>
      </c>
      <c r="R449" s="17" t="str">
        <f ca="1">IF(OR(data!$BX449=Q$1,data!$BY449=Q$1),data!$BW449,"")</f>
        <v/>
      </c>
      <c r="S449" s="16" t="str">
        <f ca="1">IF(data!$BX449=T$1,data!$BW449,"")</f>
        <v/>
      </c>
      <c r="T449" s="16" t="str">
        <f ca="1">IF(data!$BY449=T$1,data!$BW449,"")</f>
        <v/>
      </c>
      <c r="U449" s="16" t="str">
        <f ca="1">IF(OR(data!$BX449=T$1,data!$BY449=T$1),data!$BW449,"")</f>
        <v/>
      </c>
      <c r="V449" s="17" t="str">
        <f ca="1">IF(data!$BX449=W$1,data!$BW449,"")</f>
        <v/>
      </c>
      <c r="W449" s="17" t="str">
        <f ca="1">IF(data!$BY449=W$1,data!$BW449,"")</f>
        <v/>
      </c>
      <c r="X449" s="17" t="str">
        <f ca="1">IF(OR(data!$BX449=W$1,data!$BY449=W$1),data!$BW449,"")</f>
        <v/>
      </c>
      <c r="Y449" s="16" t="str">
        <f ca="1">IF(data!$BX449=Z$1,data!$BW449,"")</f>
        <v/>
      </c>
      <c r="Z449" s="16" t="str">
        <f ca="1">IF(data!$BY449=Z$1,data!$BW449,"")</f>
        <v/>
      </c>
      <c r="AA449" s="16" t="str">
        <f ca="1">IF(OR(data!$BX449=Z$1,data!$BY449=Z$1),data!$BW449,"")</f>
        <v/>
      </c>
      <c r="AB449" s="17" t="str">
        <f ca="1">IF(data!$BX449=AC$1,data!$BW449,"")</f>
        <v/>
      </c>
      <c r="AC449" s="17" t="str">
        <f ca="1">IF(data!$BY449=AC$1,data!$BW449,"")</f>
        <v/>
      </c>
      <c r="AD449" s="17" t="str">
        <f ca="1">IF(OR(data!$BX449=AC$1,data!$BY449=AC$1),data!$BW449,"")</f>
        <v/>
      </c>
      <c r="AE449" s="16" t="str">
        <f ca="1">IF(data!$BX449=AF$1,data!$BW449,"")</f>
        <v/>
      </c>
      <c r="AF449" s="16" t="str">
        <f ca="1">IF(data!$BY449=AF$1,data!$BW449,"")</f>
        <v/>
      </c>
      <c r="AG449" s="16" t="str">
        <f ca="1">IF(OR(data!$BX449=AF$1,data!$BY449=AF$1),data!$BW449,"")</f>
        <v/>
      </c>
      <c r="AH449" s="17" t="str">
        <f ca="1">IF(data!$BX449=AI$1,data!$BW449,"")</f>
        <v/>
      </c>
      <c r="AI449" s="17" t="str">
        <f ca="1">IF(data!$BY449=AI$1,data!$BW449,"")</f>
        <v/>
      </c>
      <c r="AJ449" s="17" t="str">
        <f ca="1">IF(OR(data!$BX449=AI$1,data!$BY449=AI$1),data!$BW449,"")</f>
        <v/>
      </c>
      <c r="AK449" s="16" t="str">
        <f ca="1">IF(data!$BX449=AL$1,data!$BW449,"")</f>
        <v/>
      </c>
      <c r="AL449" s="16" t="str">
        <f ca="1">IF(data!$BY449=AL$1,data!$BW449,"")</f>
        <v/>
      </c>
      <c r="AM449" s="16" t="str">
        <f ca="1">IF(OR(data!$BX449=AL$1,data!$BY449=AL$1),data!$BW449,"")</f>
        <v/>
      </c>
      <c r="AN449" s="17" t="str">
        <f ca="1">IF(data!$BX449=AO$1,data!$BW449,"")</f>
        <v/>
      </c>
      <c r="AO449" s="17" t="str">
        <f ca="1">IF(data!$BY449=AO$1,data!$BW449,"")</f>
        <v/>
      </c>
      <c r="AP449" s="17" t="str">
        <f ca="1">IF(OR(data!$BX449=AO$1,data!$BY449=AO$1),data!$BW449,"")</f>
        <v/>
      </c>
      <c r="AQ449" s="16" t="str">
        <f ca="1">IF(data!$BX449=AR$1,data!$BW449,"")</f>
        <v/>
      </c>
      <c r="AR449" s="16" t="str">
        <f ca="1">IF(data!$BY449=AR$1,data!$BW449,"")</f>
        <v/>
      </c>
      <c r="AS449" s="16" t="str">
        <f ca="1">IF(OR(data!$BX449=AR$1,data!$BY449=AR$1),data!$BW449,"")</f>
        <v/>
      </c>
      <c r="AT449" s="17" t="str">
        <f ca="1">IF(data!$BX449=AU$1,data!$BW449,"")</f>
        <v/>
      </c>
      <c r="AU449" s="17" t="str">
        <f ca="1">IF(data!$BY449=AU$1,data!$BW449,"")</f>
        <v/>
      </c>
      <c r="AV449" s="17" t="str">
        <f ca="1">IF(OR(data!$BX449=AU$1,data!$BY449=AU$1),data!$BW449,"")</f>
        <v/>
      </c>
      <c r="AW449" s="16" t="str">
        <f ca="1">IF(data!$BX449=AX$1,data!$BW449,"")</f>
        <v/>
      </c>
      <c r="AX449" s="16" t="str">
        <f ca="1">IF(data!$BY449=AX$1,data!$BW449,"")</f>
        <v/>
      </c>
      <c r="AY449" s="16" t="str">
        <f ca="1">IF(OR(data!$BX449=AX$1,data!$BY449=AX$1),data!$BW449,"")</f>
        <v/>
      </c>
      <c r="AZ449" s="17" t="str">
        <f ca="1">IF(data!$BX449=BA$1,data!$BW449,"")</f>
        <v/>
      </c>
      <c r="BA449" s="17" t="str">
        <f ca="1">IF(data!$BY449=BA$1,data!$BW449,"")</f>
        <v/>
      </c>
      <c r="BB449" s="17" t="str">
        <f ca="1">IF(OR(data!$BX449=BA$1,data!$BY449=BA$1),data!$BW449,"")</f>
        <v/>
      </c>
      <c r="BC449" s="16" t="str">
        <f ca="1">IF(data!$BX449=BD$1,data!$BW449,"")</f>
        <v/>
      </c>
      <c r="BD449" s="16" t="str">
        <f ca="1">IF(data!$BY449=BD$1,data!$BW449,"")</f>
        <v/>
      </c>
      <c r="BE449" s="16" t="str">
        <f ca="1">IF(OR(data!$BX449=BD$1,data!$BY449=BD$1),data!$BW449,"")</f>
        <v/>
      </c>
      <c r="BF449" s="17" t="str">
        <f ca="1">IF(data!$BX449=BG$1,data!$BW449,"")</f>
        <v/>
      </c>
      <c r="BG449" s="17" t="str">
        <f ca="1">IF(data!$BY449=BG$1,data!$BW449,"")</f>
        <v/>
      </c>
      <c r="BH449" s="17" t="str">
        <f ca="1">IF(OR(data!$BX449=BG$1,data!$BY449=BG$1),data!$BW449,"")</f>
        <v/>
      </c>
      <c r="BI449" s="16" t="str">
        <f ca="1">IF(data!$BX449=BJ$1,data!$BW449,"")</f>
        <v/>
      </c>
      <c r="BJ449" s="16" t="str">
        <f ca="1">IF(data!$BY449=BJ$1,data!$BW449,"")</f>
        <v/>
      </c>
      <c r="BK449" s="16" t="str">
        <f ca="1">IF(OR(data!$BX449=BJ$1,data!$BY449=BJ$1),data!$BW449,"")</f>
        <v/>
      </c>
      <c r="BL449" s="17" t="str">
        <f ca="1">IF(data!$BX449=BM$1,data!$BW449,"")</f>
        <v/>
      </c>
      <c r="BM449" s="17" t="str">
        <f ca="1">IF(data!$BY449=BM$1,data!$BW449,"")</f>
        <v/>
      </c>
      <c r="BN449" s="17" t="str">
        <f ca="1">IF(OR(data!$BX449=BM$1,data!$BY449=BM$1),data!$BW449,"")</f>
        <v/>
      </c>
      <c r="BO449" s="16" t="str">
        <f ca="1">IF(data!$BX449=BP$1,data!$BW449,"")</f>
        <v/>
      </c>
      <c r="BP449" s="16" t="str">
        <f ca="1">IF(data!$BY449=BP$1,data!$BW449,"")</f>
        <v/>
      </c>
      <c r="BQ449" s="16" t="str">
        <f ca="1">IF(OR(data!$BX449=BP$1,data!$BY449=BP$1),data!$BW449,"")</f>
        <v/>
      </c>
      <c r="BR449" s="17" t="str">
        <f ca="1">IF(data!$BX449=BS$1,data!$BW449,"")</f>
        <v/>
      </c>
      <c r="BS449" s="17" t="str">
        <f ca="1">IF(data!$BY449=BS$1,data!$BW449,"")</f>
        <v/>
      </c>
      <c r="BT449" s="17" t="str">
        <f ca="1">IF(OR(data!$BX449=BS$1,data!$BY449=BS$1),data!$BW449,"")</f>
        <v/>
      </c>
    </row>
    <row r="450" spans="1:72" s="11" customFormat="1" x14ac:dyDescent="0.25">
      <c r="A450" s="16" t="str">
        <f ca="1">IF(data!$BX450=B$1,data!$BW450,"")</f>
        <v/>
      </c>
      <c r="B450" s="16" t="str">
        <f ca="1">IF(data!$BY450=B$1,data!$BW450,"")</f>
        <v/>
      </c>
      <c r="C450" s="16" t="str">
        <f ca="1">IF(OR(data!$BX450=B$1,data!$BY450=B$1),data!$BW450,"")</f>
        <v/>
      </c>
      <c r="D450" s="17" t="str">
        <f ca="1">IF(data!$BX450=E$1,data!$BW450,"")</f>
        <v/>
      </c>
      <c r="E450" s="17" t="str">
        <f ca="1">IF(data!$BY450=E$1,data!$BW450,"")</f>
        <v/>
      </c>
      <c r="F450" s="17" t="str">
        <f ca="1">IF(OR(data!$BX450=E$1,data!$BY450=E$1),data!$BW450,"")</f>
        <v/>
      </c>
      <c r="G450" s="16" t="str">
        <f ca="1">IF(data!$BX450=H$1,data!$BW450,"")</f>
        <v/>
      </c>
      <c r="H450" s="16" t="str">
        <f ca="1">IF(data!$BY450=H$1,data!$BW450,"")</f>
        <v/>
      </c>
      <c r="I450" s="16" t="str">
        <f ca="1">IF(OR(data!$BX450=H$1,data!$BY450=H$1),data!$BW450,"")</f>
        <v/>
      </c>
      <c r="J450" s="17" t="str">
        <f ca="1">IF(data!$BX450=K$1,data!$BW450,"")</f>
        <v/>
      </c>
      <c r="K450" s="17" t="str">
        <f ca="1">IF(data!$BY450=K$1,data!$BW450,"")</f>
        <v/>
      </c>
      <c r="L450" s="17" t="str">
        <f ca="1">IF(OR(data!$BX450=K$1,data!$BY450=K$1),data!$BW450,"")</f>
        <v/>
      </c>
      <c r="M450" s="16" t="str">
        <f ca="1">IF(data!$BX450=N$1,data!$BW450,"")</f>
        <v/>
      </c>
      <c r="N450" s="16" t="str">
        <f ca="1">IF(data!$BY450=N$1,data!$BW450,"")</f>
        <v/>
      </c>
      <c r="O450" s="16" t="str">
        <f ca="1">IF(OR(data!$BX450=N$1,data!$BY450=N$1),data!$BW450,"")</f>
        <v/>
      </c>
      <c r="P450" s="17" t="str">
        <f ca="1">IF(data!$BX450=Q$1,data!$BW450,"")</f>
        <v/>
      </c>
      <c r="Q450" s="17" t="str">
        <f ca="1">IF(data!$BY450=Q$1,data!$BW450,"")</f>
        <v/>
      </c>
      <c r="R450" s="17" t="str">
        <f ca="1">IF(OR(data!$BX450=Q$1,data!$BY450=Q$1),data!$BW450,"")</f>
        <v/>
      </c>
      <c r="S450" s="16" t="str">
        <f ca="1">IF(data!$BX450=T$1,data!$BW450,"")</f>
        <v/>
      </c>
      <c r="T450" s="16" t="str">
        <f ca="1">IF(data!$BY450=T$1,data!$BW450,"")</f>
        <v/>
      </c>
      <c r="U450" s="16" t="str">
        <f ca="1">IF(OR(data!$BX450=T$1,data!$BY450=T$1),data!$BW450,"")</f>
        <v/>
      </c>
      <c r="V450" s="17" t="str">
        <f ca="1">IF(data!$BX450=W$1,data!$BW450,"")</f>
        <v/>
      </c>
      <c r="W450" s="17" t="str">
        <f ca="1">IF(data!$BY450=W$1,data!$BW450,"")</f>
        <v/>
      </c>
      <c r="X450" s="17" t="str">
        <f ca="1">IF(OR(data!$BX450=W$1,data!$BY450=W$1),data!$BW450,"")</f>
        <v/>
      </c>
      <c r="Y450" s="16" t="str">
        <f ca="1">IF(data!$BX450=Z$1,data!$BW450,"")</f>
        <v/>
      </c>
      <c r="Z450" s="16" t="str">
        <f ca="1">IF(data!$BY450=Z$1,data!$BW450,"")</f>
        <v/>
      </c>
      <c r="AA450" s="16" t="str">
        <f ca="1">IF(OR(data!$BX450=Z$1,data!$BY450=Z$1),data!$BW450,"")</f>
        <v/>
      </c>
      <c r="AB450" s="17" t="str">
        <f ca="1">IF(data!$BX450=AC$1,data!$BW450,"")</f>
        <v/>
      </c>
      <c r="AC450" s="17" t="str">
        <f ca="1">IF(data!$BY450=AC$1,data!$BW450,"")</f>
        <v/>
      </c>
      <c r="AD450" s="17" t="str">
        <f ca="1">IF(OR(data!$BX450=AC$1,data!$BY450=AC$1),data!$BW450,"")</f>
        <v/>
      </c>
      <c r="AE450" s="16" t="str">
        <f ca="1">IF(data!$BX450=AF$1,data!$BW450,"")</f>
        <v/>
      </c>
      <c r="AF450" s="16" t="str">
        <f ca="1">IF(data!$BY450=AF$1,data!$BW450,"")</f>
        <v/>
      </c>
      <c r="AG450" s="16" t="str">
        <f ca="1">IF(OR(data!$BX450=AF$1,data!$BY450=AF$1),data!$BW450,"")</f>
        <v/>
      </c>
      <c r="AH450" s="17" t="str">
        <f ca="1">IF(data!$BX450=AI$1,data!$BW450,"")</f>
        <v/>
      </c>
      <c r="AI450" s="17" t="str">
        <f ca="1">IF(data!$BY450=AI$1,data!$BW450,"")</f>
        <v/>
      </c>
      <c r="AJ450" s="17" t="str">
        <f ca="1">IF(OR(data!$BX450=AI$1,data!$BY450=AI$1),data!$BW450,"")</f>
        <v/>
      </c>
      <c r="AK450" s="16" t="str">
        <f ca="1">IF(data!$BX450=AL$1,data!$BW450,"")</f>
        <v/>
      </c>
      <c r="AL450" s="16" t="str">
        <f ca="1">IF(data!$BY450=AL$1,data!$BW450,"")</f>
        <v/>
      </c>
      <c r="AM450" s="16" t="str">
        <f ca="1">IF(OR(data!$BX450=AL$1,data!$BY450=AL$1),data!$BW450,"")</f>
        <v/>
      </c>
      <c r="AN450" s="17" t="str">
        <f ca="1">IF(data!$BX450=AO$1,data!$BW450,"")</f>
        <v/>
      </c>
      <c r="AO450" s="17" t="str">
        <f ca="1">IF(data!$BY450=AO$1,data!$BW450,"")</f>
        <v/>
      </c>
      <c r="AP450" s="17" t="str">
        <f ca="1">IF(OR(data!$BX450=AO$1,data!$BY450=AO$1),data!$BW450,"")</f>
        <v/>
      </c>
      <c r="AQ450" s="16" t="str">
        <f ca="1">IF(data!$BX450=AR$1,data!$BW450,"")</f>
        <v/>
      </c>
      <c r="AR450" s="16" t="str">
        <f ca="1">IF(data!$BY450=AR$1,data!$BW450,"")</f>
        <v/>
      </c>
      <c r="AS450" s="16" t="str">
        <f ca="1">IF(OR(data!$BX450=AR$1,data!$BY450=AR$1),data!$BW450,"")</f>
        <v/>
      </c>
      <c r="AT450" s="17" t="str">
        <f ca="1">IF(data!$BX450=AU$1,data!$BW450,"")</f>
        <v/>
      </c>
      <c r="AU450" s="17" t="str">
        <f ca="1">IF(data!$BY450=AU$1,data!$BW450,"")</f>
        <v/>
      </c>
      <c r="AV450" s="17" t="str">
        <f ca="1">IF(OR(data!$BX450=AU$1,data!$BY450=AU$1),data!$BW450,"")</f>
        <v/>
      </c>
      <c r="AW450" s="16" t="str">
        <f ca="1">IF(data!$BX450=AX$1,data!$BW450,"")</f>
        <v/>
      </c>
      <c r="AX450" s="16" t="str">
        <f ca="1">IF(data!$BY450=AX$1,data!$BW450,"")</f>
        <v/>
      </c>
      <c r="AY450" s="16" t="str">
        <f ca="1">IF(OR(data!$BX450=AX$1,data!$BY450=AX$1),data!$BW450,"")</f>
        <v/>
      </c>
      <c r="AZ450" s="17" t="str">
        <f ca="1">IF(data!$BX450=BA$1,data!$BW450,"")</f>
        <v/>
      </c>
      <c r="BA450" s="17" t="str">
        <f ca="1">IF(data!$BY450=BA$1,data!$BW450,"")</f>
        <v/>
      </c>
      <c r="BB450" s="17" t="str">
        <f ca="1">IF(OR(data!$BX450=BA$1,data!$BY450=BA$1),data!$BW450,"")</f>
        <v/>
      </c>
      <c r="BC450" s="16" t="str">
        <f ca="1">IF(data!$BX450=BD$1,data!$BW450,"")</f>
        <v/>
      </c>
      <c r="BD450" s="16" t="str">
        <f ca="1">IF(data!$BY450=BD$1,data!$BW450,"")</f>
        <v/>
      </c>
      <c r="BE450" s="16" t="str">
        <f ca="1">IF(OR(data!$BX450=BD$1,data!$BY450=BD$1),data!$BW450,"")</f>
        <v/>
      </c>
      <c r="BF450" s="17" t="str">
        <f ca="1">IF(data!$BX450=BG$1,data!$BW450,"")</f>
        <v/>
      </c>
      <c r="BG450" s="17" t="str">
        <f ca="1">IF(data!$BY450=BG$1,data!$BW450,"")</f>
        <v/>
      </c>
      <c r="BH450" s="17" t="str">
        <f ca="1">IF(OR(data!$BX450=BG$1,data!$BY450=BG$1),data!$BW450,"")</f>
        <v/>
      </c>
      <c r="BI450" s="16" t="str">
        <f ca="1">IF(data!$BX450=BJ$1,data!$BW450,"")</f>
        <v/>
      </c>
      <c r="BJ450" s="16" t="str">
        <f ca="1">IF(data!$BY450=BJ$1,data!$BW450,"")</f>
        <v/>
      </c>
      <c r="BK450" s="16" t="str">
        <f ca="1">IF(OR(data!$BX450=BJ$1,data!$BY450=BJ$1),data!$BW450,"")</f>
        <v/>
      </c>
      <c r="BL450" s="17" t="str">
        <f ca="1">IF(data!$BX450=BM$1,data!$BW450,"")</f>
        <v/>
      </c>
      <c r="BM450" s="17" t="str">
        <f ca="1">IF(data!$BY450=BM$1,data!$BW450,"")</f>
        <v/>
      </c>
      <c r="BN450" s="17" t="str">
        <f ca="1">IF(OR(data!$BX450=BM$1,data!$BY450=BM$1),data!$BW450,"")</f>
        <v/>
      </c>
      <c r="BO450" s="16" t="str">
        <f ca="1">IF(data!$BX450=BP$1,data!$BW450,"")</f>
        <v/>
      </c>
      <c r="BP450" s="16" t="str">
        <f ca="1">IF(data!$BY450=BP$1,data!$BW450,"")</f>
        <v/>
      </c>
      <c r="BQ450" s="16" t="str">
        <f ca="1">IF(OR(data!$BX450=BP$1,data!$BY450=BP$1),data!$BW450,"")</f>
        <v/>
      </c>
      <c r="BR450" s="17" t="str">
        <f ca="1">IF(data!$BX450=BS$1,data!$BW450,"")</f>
        <v/>
      </c>
      <c r="BS450" s="17" t="str">
        <f ca="1">IF(data!$BY450=BS$1,data!$BW450,"")</f>
        <v/>
      </c>
      <c r="BT450" s="17" t="str">
        <f ca="1">IF(OR(data!$BX450=BS$1,data!$BY450=BS$1),data!$BW450,"")</f>
        <v/>
      </c>
    </row>
    <row r="451" spans="1:72" s="11" customFormat="1" x14ac:dyDescent="0.25">
      <c r="A451" s="16" t="str">
        <f ca="1">IF(data!$BX451=B$1,data!$BW451,"")</f>
        <v/>
      </c>
      <c r="B451" s="16" t="str">
        <f ca="1">IF(data!$BY451=B$1,data!$BW451,"")</f>
        <v/>
      </c>
      <c r="C451" s="16" t="str">
        <f ca="1">IF(OR(data!$BX451=B$1,data!$BY451=B$1),data!$BW451,"")</f>
        <v/>
      </c>
      <c r="D451" s="17" t="str">
        <f ca="1">IF(data!$BX451=E$1,data!$BW451,"")</f>
        <v/>
      </c>
      <c r="E451" s="17" t="str">
        <f ca="1">IF(data!$BY451=E$1,data!$BW451,"")</f>
        <v/>
      </c>
      <c r="F451" s="17" t="str">
        <f ca="1">IF(OR(data!$BX451=E$1,data!$BY451=E$1),data!$BW451,"")</f>
        <v/>
      </c>
      <c r="G451" s="16" t="str">
        <f ca="1">IF(data!$BX451=H$1,data!$BW451,"")</f>
        <v/>
      </c>
      <c r="H451" s="16" t="str">
        <f ca="1">IF(data!$BY451=H$1,data!$BW451,"")</f>
        <v/>
      </c>
      <c r="I451" s="16" t="str">
        <f ca="1">IF(OR(data!$BX451=H$1,data!$BY451=H$1),data!$BW451,"")</f>
        <v/>
      </c>
      <c r="J451" s="17" t="str">
        <f ca="1">IF(data!$BX451=K$1,data!$BW451,"")</f>
        <v/>
      </c>
      <c r="K451" s="17" t="str">
        <f ca="1">IF(data!$BY451=K$1,data!$BW451,"")</f>
        <v/>
      </c>
      <c r="L451" s="17" t="str">
        <f ca="1">IF(OR(data!$BX451=K$1,data!$BY451=K$1),data!$BW451,"")</f>
        <v/>
      </c>
      <c r="M451" s="16" t="str">
        <f ca="1">IF(data!$BX451=N$1,data!$BW451,"")</f>
        <v/>
      </c>
      <c r="N451" s="16" t="str">
        <f ca="1">IF(data!$BY451=N$1,data!$BW451,"")</f>
        <v/>
      </c>
      <c r="O451" s="16" t="str">
        <f ca="1">IF(OR(data!$BX451=N$1,data!$BY451=N$1),data!$BW451,"")</f>
        <v/>
      </c>
      <c r="P451" s="17" t="str">
        <f ca="1">IF(data!$BX451=Q$1,data!$BW451,"")</f>
        <v/>
      </c>
      <c r="Q451" s="17" t="str">
        <f ca="1">IF(data!$BY451=Q$1,data!$BW451,"")</f>
        <v/>
      </c>
      <c r="R451" s="17" t="str">
        <f ca="1">IF(OR(data!$BX451=Q$1,data!$BY451=Q$1),data!$BW451,"")</f>
        <v/>
      </c>
      <c r="S451" s="16" t="str">
        <f ca="1">IF(data!$BX451=T$1,data!$BW451,"")</f>
        <v/>
      </c>
      <c r="T451" s="16" t="str">
        <f ca="1">IF(data!$BY451=T$1,data!$BW451,"")</f>
        <v/>
      </c>
      <c r="U451" s="16" t="str">
        <f ca="1">IF(OR(data!$BX451=T$1,data!$BY451=T$1),data!$BW451,"")</f>
        <v/>
      </c>
      <c r="V451" s="17" t="str">
        <f ca="1">IF(data!$BX451=W$1,data!$BW451,"")</f>
        <v/>
      </c>
      <c r="W451" s="17" t="str">
        <f ca="1">IF(data!$BY451=W$1,data!$BW451,"")</f>
        <v/>
      </c>
      <c r="X451" s="17" t="str">
        <f ca="1">IF(OR(data!$BX451=W$1,data!$BY451=W$1),data!$BW451,"")</f>
        <v/>
      </c>
      <c r="Y451" s="16" t="str">
        <f ca="1">IF(data!$BX451=Z$1,data!$BW451,"")</f>
        <v/>
      </c>
      <c r="Z451" s="16" t="str">
        <f ca="1">IF(data!$BY451=Z$1,data!$BW451,"")</f>
        <v/>
      </c>
      <c r="AA451" s="16" t="str">
        <f ca="1">IF(OR(data!$BX451=Z$1,data!$BY451=Z$1),data!$BW451,"")</f>
        <v/>
      </c>
      <c r="AB451" s="17" t="str">
        <f ca="1">IF(data!$BX451=AC$1,data!$BW451,"")</f>
        <v/>
      </c>
      <c r="AC451" s="17" t="str">
        <f ca="1">IF(data!$BY451=AC$1,data!$BW451,"")</f>
        <v/>
      </c>
      <c r="AD451" s="17" t="str">
        <f ca="1">IF(OR(data!$BX451=AC$1,data!$BY451=AC$1),data!$BW451,"")</f>
        <v/>
      </c>
      <c r="AE451" s="16" t="str">
        <f ca="1">IF(data!$BX451=AF$1,data!$BW451,"")</f>
        <v/>
      </c>
      <c r="AF451" s="16" t="str">
        <f ca="1">IF(data!$BY451=AF$1,data!$BW451,"")</f>
        <v/>
      </c>
      <c r="AG451" s="16" t="str">
        <f ca="1">IF(OR(data!$BX451=AF$1,data!$BY451=AF$1),data!$BW451,"")</f>
        <v/>
      </c>
      <c r="AH451" s="17" t="str">
        <f ca="1">IF(data!$BX451=AI$1,data!$BW451,"")</f>
        <v/>
      </c>
      <c r="AI451" s="17" t="str">
        <f ca="1">IF(data!$BY451=AI$1,data!$BW451,"")</f>
        <v/>
      </c>
      <c r="AJ451" s="17" t="str">
        <f ca="1">IF(OR(data!$BX451=AI$1,data!$BY451=AI$1),data!$BW451,"")</f>
        <v/>
      </c>
      <c r="AK451" s="16" t="str">
        <f ca="1">IF(data!$BX451=AL$1,data!$BW451,"")</f>
        <v/>
      </c>
      <c r="AL451" s="16" t="str">
        <f ca="1">IF(data!$BY451=AL$1,data!$BW451,"")</f>
        <v/>
      </c>
      <c r="AM451" s="16" t="str">
        <f ca="1">IF(OR(data!$BX451=AL$1,data!$BY451=AL$1),data!$BW451,"")</f>
        <v/>
      </c>
      <c r="AN451" s="17" t="str">
        <f ca="1">IF(data!$BX451=AO$1,data!$BW451,"")</f>
        <v/>
      </c>
      <c r="AO451" s="17" t="str">
        <f ca="1">IF(data!$BY451=AO$1,data!$BW451,"")</f>
        <v/>
      </c>
      <c r="AP451" s="17" t="str">
        <f ca="1">IF(OR(data!$BX451=AO$1,data!$BY451=AO$1),data!$BW451,"")</f>
        <v/>
      </c>
      <c r="AQ451" s="16" t="str">
        <f ca="1">IF(data!$BX451=AR$1,data!$BW451,"")</f>
        <v/>
      </c>
      <c r="AR451" s="16" t="str">
        <f ca="1">IF(data!$BY451=AR$1,data!$BW451,"")</f>
        <v/>
      </c>
      <c r="AS451" s="16" t="str">
        <f ca="1">IF(OR(data!$BX451=AR$1,data!$BY451=AR$1),data!$BW451,"")</f>
        <v/>
      </c>
      <c r="AT451" s="17" t="str">
        <f ca="1">IF(data!$BX451=AU$1,data!$BW451,"")</f>
        <v/>
      </c>
      <c r="AU451" s="17" t="str">
        <f ca="1">IF(data!$BY451=AU$1,data!$BW451,"")</f>
        <v/>
      </c>
      <c r="AV451" s="17" t="str">
        <f ca="1">IF(OR(data!$BX451=AU$1,data!$BY451=AU$1),data!$BW451,"")</f>
        <v/>
      </c>
      <c r="AW451" s="16" t="str">
        <f ca="1">IF(data!$BX451=AX$1,data!$BW451,"")</f>
        <v/>
      </c>
      <c r="AX451" s="16" t="str">
        <f ca="1">IF(data!$BY451=AX$1,data!$BW451,"")</f>
        <v/>
      </c>
      <c r="AY451" s="16" t="str">
        <f ca="1">IF(OR(data!$BX451=AX$1,data!$BY451=AX$1),data!$BW451,"")</f>
        <v/>
      </c>
      <c r="AZ451" s="17" t="str">
        <f ca="1">IF(data!$BX451=BA$1,data!$BW451,"")</f>
        <v/>
      </c>
      <c r="BA451" s="17" t="str">
        <f ca="1">IF(data!$BY451=BA$1,data!$BW451,"")</f>
        <v/>
      </c>
      <c r="BB451" s="17" t="str">
        <f ca="1">IF(OR(data!$BX451=BA$1,data!$BY451=BA$1),data!$BW451,"")</f>
        <v/>
      </c>
      <c r="BC451" s="16" t="str">
        <f ca="1">IF(data!$BX451=BD$1,data!$BW451,"")</f>
        <v/>
      </c>
      <c r="BD451" s="16" t="str">
        <f ca="1">IF(data!$BY451=BD$1,data!$BW451,"")</f>
        <v/>
      </c>
      <c r="BE451" s="16" t="str">
        <f ca="1">IF(OR(data!$BX451=BD$1,data!$BY451=BD$1),data!$BW451,"")</f>
        <v/>
      </c>
      <c r="BF451" s="17" t="str">
        <f ca="1">IF(data!$BX451=BG$1,data!$BW451,"")</f>
        <v/>
      </c>
      <c r="BG451" s="17" t="str">
        <f ca="1">IF(data!$BY451=BG$1,data!$BW451,"")</f>
        <v/>
      </c>
      <c r="BH451" s="17" t="str">
        <f ca="1">IF(OR(data!$BX451=BG$1,data!$BY451=BG$1),data!$BW451,"")</f>
        <v/>
      </c>
      <c r="BI451" s="16" t="str">
        <f ca="1">IF(data!$BX451=BJ$1,data!$BW451,"")</f>
        <v/>
      </c>
      <c r="BJ451" s="16" t="str">
        <f ca="1">IF(data!$BY451=BJ$1,data!$BW451,"")</f>
        <v/>
      </c>
      <c r="BK451" s="16" t="str">
        <f ca="1">IF(OR(data!$BX451=BJ$1,data!$BY451=BJ$1),data!$BW451,"")</f>
        <v/>
      </c>
      <c r="BL451" s="17" t="str">
        <f ca="1">IF(data!$BX451=BM$1,data!$BW451,"")</f>
        <v/>
      </c>
      <c r="BM451" s="17" t="str">
        <f ca="1">IF(data!$BY451=BM$1,data!$BW451,"")</f>
        <v/>
      </c>
      <c r="BN451" s="17" t="str">
        <f ca="1">IF(OR(data!$BX451=BM$1,data!$BY451=BM$1),data!$BW451,"")</f>
        <v/>
      </c>
      <c r="BO451" s="16" t="str">
        <f ca="1">IF(data!$BX451=BP$1,data!$BW451,"")</f>
        <v/>
      </c>
      <c r="BP451" s="16" t="str">
        <f ca="1">IF(data!$BY451=BP$1,data!$BW451,"")</f>
        <v/>
      </c>
      <c r="BQ451" s="16" t="str">
        <f ca="1">IF(OR(data!$BX451=BP$1,data!$BY451=BP$1),data!$BW451,"")</f>
        <v/>
      </c>
      <c r="BR451" s="17" t="str">
        <f ca="1">IF(data!$BX451=BS$1,data!$BW451,"")</f>
        <v/>
      </c>
      <c r="BS451" s="17" t="str">
        <f ca="1">IF(data!$BY451=BS$1,data!$BW451,"")</f>
        <v/>
      </c>
      <c r="BT451" s="17" t="str">
        <f ca="1">IF(OR(data!$BX451=BS$1,data!$BY451=BS$1),data!$BW451,"")</f>
        <v/>
      </c>
    </row>
    <row r="452" spans="1:72" s="11" customFormat="1" x14ac:dyDescent="0.25">
      <c r="A452" s="16" t="str">
        <f ca="1">IF(data!$BX452=B$1,data!$BW452,"")</f>
        <v/>
      </c>
      <c r="B452" s="16" t="str">
        <f ca="1">IF(data!$BY452=B$1,data!$BW452,"")</f>
        <v/>
      </c>
      <c r="C452" s="16" t="str">
        <f ca="1">IF(OR(data!$BX452=B$1,data!$BY452=B$1),data!$BW452,"")</f>
        <v/>
      </c>
      <c r="D452" s="17" t="str">
        <f ca="1">IF(data!$BX452=E$1,data!$BW452,"")</f>
        <v/>
      </c>
      <c r="E452" s="17" t="str">
        <f ca="1">IF(data!$BY452=E$1,data!$BW452,"")</f>
        <v/>
      </c>
      <c r="F452" s="17" t="str">
        <f ca="1">IF(OR(data!$BX452=E$1,data!$BY452=E$1),data!$BW452,"")</f>
        <v/>
      </c>
      <c r="G452" s="16" t="str">
        <f ca="1">IF(data!$BX452=H$1,data!$BW452,"")</f>
        <v/>
      </c>
      <c r="H452" s="16" t="str">
        <f ca="1">IF(data!$BY452=H$1,data!$BW452,"")</f>
        <v/>
      </c>
      <c r="I452" s="16" t="str">
        <f ca="1">IF(OR(data!$BX452=H$1,data!$BY452=H$1),data!$BW452,"")</f>
        <v/>
      </c>
      <c r="J452" s="17" t="str">
        <f ca="1">IF(data!$BX452=K$1,data!$BW452,"")</f>
        <v/>
      </c>
      <c r="K452" s="17" t="str">
        <f ca="1">IF(data!$BY452=K$1,data!$BW452,"")</f>
        <v/>
      </c>
      <c r="L452" s="17" t="str">
        <f ca="1">IF(OR(data!$BX452=K$1,data!$BY452=K$1),data!$BW452,"")</f>
        <v/>
      </c>
      <c r="M452" s="16" t="str">
        <f ca="1">IF(data!$BX452=N$1,data!$BW452,"")</f>
        <v/>
      </c>
      <c r="N452" s="16" t="str">
        <f ca="1">IF(data!$BY452=N$1,data!$BW452,"")</f>
        <v/>
      </c>
      <c r="O452" s="16" t="str">
        <f ca="1">IF(OR(data!$BX452=N$1,data!$BY452=N$1),data!$BW452,"")</f>
        <v/>
      </c>
      <c r="P452" s="17" t="str">
        <f ca="1">IF(data!$BX452=Q$1,data!$BW452,"")</f>
        <v/>
      </c>
      <c r="Q452" s="17" t="str">
        <f ca="1">IF(data!$BY452=Q$1,data!$BW452,"")</f>
        <v/>
      </c>
      <c r="R452" s="17" t="str">
        <f ca="1">IF(OR(data!$BX452=Q$1,data!$BY452=Q$1),data!$BW452,"")</f>
        <v/>
      </c>
      <c r="S452" s="16" t="str">
        <f ca="1">IF(data!$BX452=T$1,data!$BW452,"")</f>
        <v/>
      </c>
      <c r="T452" s="16" t="str">
        <f ca="1">IF(data!$BY452=T$1,data!$BW452,"")</f>
        <v/>
      </c>
      <c r="U452" s="16" t="str">
        <f ca="1">IF(OR(data!$BX452=T$1,data!$BY452=T$1),data!$BW452,"")</f>
        <v/>
      </c>
      <c r="V452" s="17" t="str">
        <f ca="1">IF(data!$BX452=W$1,data!$BW452,"")</f>
        <v/>
      </c>
      <c r="W452" s="17" t="str">
        <f ca="1">IF(data!$BY452=W$1,data!$BW452,"")</f>
        <v/>
      </c>
      <c r="X452" s="17" t="str">
        <f ca="1">IF(OR(data!$BX452=W$1,data!$BY452=W$1),data!$BW452,"")</f>
        <v/>
      </c>
      <c r="Y452" s="16" t="str">
        <f ca="1">IF(data!$BX452=Z$1,data!$BW452,"")</f>
        <v/>
      </c>
      <c r="Z452" s="16" t="str">
        <f ca="1">IF(data!$BY452=Z$1,data!$BW452,"")</f>
        <v/>
      </c>
      <c r="AA452" s="16" t="str">
        <f ca="1">IF(OR(data!$BX452=Z$1,data!$BY452=Z$1),data!$BW452,"")</f>
        <v/>
      </c>
      <c r="AB452" s="17" t="str">
        <f ca="1">IF(data!$BX452=AC$1,data!$BW452,"")</f>
        <v/>
      </c>
      <c r="AC452" s="17" t="str">
        <f ca="1">IF(data!$BY452=AC$1,data!$BW452,"")</f>
        <v/>
      </c>
      <c r="AD452" s="17" t="str">
        <f ca="1">IF(OR(data!$BX452=AC$1,data!$BY452=AC$1),data!$BW452,"")</f>
        <v/>
      </c>
      <c r="AE452" s="16" t="str">
        <f ca="1">IF(data!$BX452=AF$1,data!$BW452,"")</f>
        <v/>
      </c>
      <c r="AF452" s="16" t="str">
        <f ca="1">IF(data!$BY452=AF$1,data!$BW452,"")</f>
        <v/>
      </c>
      <c r="AG452" s="16" t="str">
        <f ca="1">IF(OR(data!$BX452=AF$1,data!$BY452=AF$1),data!$BW452,"")</f>
        <v/>
      </c>
      <c r="AH452" s="17" t="str">
        <f ca="1">IF(data!$BX452=AI$1,data!$BW452,"")</f>
        <v/>
      </c>
      <c r="AI452" s="17" t="str">
        <f ca="1">IF(data!$BY452=AI$1,data!$BW452,"")</f>
        <v/>
      </c>
      <c r="AJ452" s="17" t="str">
        <f ca="1">IF(OR(data!$BX452=AI$1,data!$BY452=AI$1),data!$BW452,"")</f>
        <v/>
      </c>
      <c r="AK452" s="16" t="str">
        <f ca="1">IF(data!$BX452=AL$1,data!$BW452,"")</f>
        <v/>
      </c>
      <c r="AL452" s="16" t="str">
        <f ca="1">IF(data!$BY452=AL$1,data!$BW452,"")</f>
        <v/>
      </c>
      <c r="AM452" s="16" t="str">
        <f ca="1">IF(OR(data!$BX452=AL$1,data!$BY452=AL$1),data!$BW452,"")</f>
        <v/>
      </c>
      <c r="AN452" s="17" t="str">
        <f ca="1">IF(data!$BX452=AO$1,data!$BW452,"")</f>
        <v/>
      </c>
      <c r="AO452" s="17" t="str">
        <f ca="1">IF(data!$BY452=AO$1,data!$BW452,"")</f>
        <v/>
      </c>
      <c r="AP452" s="17" t="str">
        <f ca="1">IF(OR(data!$BX452=AO$1,data!$BY452=AO$1),data!$BW452,"")</f>
        <v/>
      </c>
      <c r="AQ452" s="16" t="str">
        <f ca="1">IF(data!$BX452=AR$1,data!$BW452,"")</f>
        <v/>
      </c>
      <c r="AR452" s="16" t="str">
        <f ca="1">IF(data!$BY452=AR$1,data!$BW452,"")</f>
        <v/>
      </c>
      <c r="AS452" s="16" t="str">
        <f ca="1">IF(OR(data!$BX452=AR$1,data!$BY452=AR$1),data!$BW452,"")</f>
        <v/>
      </c>
      <c r="AT452" s="17" t="str">
        <f ca="1">IF(data!$BX452=AU$1,data!$BW452,"")</f>
        <v/>
      </c>
      <c r="AU452" s="17" t="str">
        <f ca="1">IF(data!$BY452=AU$1,data!$BW452,"")</f>
        <v/>
      </c>
      <c r="AV452" s="17" t="str">
        <f ca="1">IF(OR(data!$BX452=AU$1,data!$BY452=AU$1),data!$BW452,"")</f>
        <v/>
      </c>
      <c r="AW452" s="16" t="str">
        <f ca="1">IF(data!$BX452=AX$1,data!$BW452,"")</f>
        <v/>
      </c>
      <c r="AX452" s="16" t="str">
        <f ca="1">IF(data!$BY452=AX$1,data!$BW452,"")</f>
        <v/>
      </c>
      <c r="AY452" s="16" t="str">
        <f ca="1">IF(OR(data!$BX452=AX$1,data!$BY452=AX$1),data!$BW452,"")</f>
        <v/>
      </c>
      <c r="AZ452" s="17" t="str">
        <f ca="1">IF(data!$BX452=BA$1,data!$BW452,"")</f>
        <v/>
      </c>
      <c r="BA452" s="17" t="str">
        <f ca="1">IF(data!$BY452=BA$1,data!$BW452,"")</f>
        <v/>
      </c>
      <c r="BB452" s="17" t="str">
        <f ca="1">IF(OR(data!$BX452=BA$1,data!$BY452=BA$1),data!$BW452,"")</f>
        <v/>
      </c>
      <c r="BC452" s="16" t="str">
        <f ca="1">IF(data!$BX452=BD$1,data!$BW452,"")</f>
        <v/>
      </c>
      <c r="BD452" s="16" t="str">
        <f ca="1">IF(data!$BY452=BD$1,data!$BW452,"")</f>
        <v/>
      </c>
      <c r="BE452" s="16" t="str">
        <f ca="1">IF(OR(data!$BX452=BD$1,data!$BY452=BD$1),data!$BW452,"")</f>
        <v/>
      </c>
      <c r="BF452" s="17" t="str">
        <f ca="1">IF(data!$BX452=BG$1,data!$BW452,"")</f>
        <v/>
      </c>
      <c r="BG452" s="17" t="str">
        <f ca="1">IF(data!$BY452=BG$1,data!$BW452,"")</f>
        <v/>
      </c>
      <c r="BH452" s="17" t="str">
        <f ca="1">IF(OR(data!$BX452=BG$1,data!$BY452=BG$1),data!$BW452,"")</f>
        <v/>
      </c>
      <c r="BI452" s="16" t="str">
        <f ca="1">IF(data!$BX452=BJ$1,data!$BW452,"")</f>
        <v/>
      </c>
      <c r="BJ452" s="16" t="str">
        <f ca="1">IF(data!$BY452=BJ$1,data!$BW452,"")</f>
        <v/>
      </c>
      <c r="BK452" s="16" t="str">
        <f ca="1">IF(OR(data!$BX452=BJ$1,data!$BY452=BJ$1),data!$BW452,"")</f>
        <v/>
      </c>
      <c r="BL452" s="17" t="str">
        <f ca="1">IF(data!$BX452=BM$1,data!$BW452,"")</f>
        <v/>
      </c>
      <c r="BM452" s="17" t="str">
        <f ca="1">IF(data!$BY452=BM$1,data!$BW452,"")</f>
        <v/>
      </c>
      <c r="BN452" s="17" t="str">
        <f ca="1">IF(OR(data!$BX452=BM$1,data!$BY452=BM$1),data!$BW452,"")</f>
        <v/>
      </c>
      <c r="BO452" s="16" t="str">
        <f ca="1">IF(data!$BX452=BP$1,data!$BW452,"")</f>
        <v/>
      </c>
      <c r="BP452" s="16" t="str">
        <f ca="1">IF(data!$BY452=BP$1,data!$BW452,"")</f>
        <v/>
      </c>
      <c r="BQ452" s="16" t="str">
        <f ca="1">IF(OR(data!$BX452=BP$1,data!$BY452=BP$1),data!$BW452,"")</f>
        <v/>
      </c>
      <c r="BR452" s="17" t="str">
        <f ca="1">IF(data!$BX452=BS$1,data!$BW452,"")</f>
        <v/>
      </c>
      <c r="BS452" s="17" t="str">
        <f ca="1">IF(data!$BY452=BS$1,data!$BW452,"")</f>
        <v/>
      </c>
      <c r="BT452" s="17" t="str">
        <f ca="1">IF(OR(data!$BX452=BS$1,data!$BY452=BS$1),data!$BW452,"")</f>
        <v/>
      </c>
    </row>
    <row r="453" spans="1:72" s="11" customFormat="1" x14ac:dyDescent="0.25">
      <c r="A453" s="16" t="str">
        <f ca="1">IF(data!$BX453=B$1,data!$BW453,"")</f>
        <v/>
      </c>
      <c r="B453" s="16" t="str">
        <f ca="1">IF(data!$BY453=B$1,data!$BW453,"")</f>
        <v/>
      </c>
      <c r="C453" s="16" t="str">
        <f ca="1">IF(OR(data!$BX453=B$1,data!$BY453=B$1),data!$BW453,"")</f>
        <v/>
      </c>
      <c r="D453" s="17" t="str">
        <f ca="1">IF(data!$BX453=E$1,data!$BW453,"")</f>
        <v/>
      </c>
      <c r="E453" s="17" t="str">
        <f ca="1">IF(data!$BY453=E$1,data!$BW453,"")</f>
        <v/>
      </c>
      <c r="F453" s="17" t="str">
        <f ca="1">IF(OR(data!$BX453=E$1,data!$BY453=E$1),data!$BW453,"")</f>
        <v/>
      </c>
      <c r="G453" s="16" t="str">
        <f ca="1">IF(data!$BX453=H$1,data!$BW453,"")</f>
        <v/>
      </c>
      <c r="H453" s="16" t="str">
        <f ca="1">IF(data!$BY453=H$1,data!$BW453,"")</f>
        <v/>
      </c>
      <c r="I453" s="16" t="str">
        <f ca="1">IF(OR(data!$BX453=H$1,data!$BY453=H$1),data!$BW453,"")</f>
        <v/>
      </c>
      <c r="J453" s="17" t="str">
        <f ca="1">IF(data!$BX453=K$1,data!$BW453,"")</f>
        <v/>
      </c>
      <c r="K453" s="17" t="str">
        <f ca="1">IF(data!$BY453=K$1,data!$BW453,"")</f>
        <v/>
      </c>
      <c r="L453" s="17" t="str">
        <f ca="1">IF(OR(data!$BX453=K$1,data!$BY453=K$1),data!$BW453,"")</f>
        <v/>
      </c>
      <c r="M453" s="16" t="str">
        <f ca="1">IF(data!$BX453=N$1,data!$BW453,"")</f>
        <v/>
      </c>
      <c r="N453" s="16" t="str">
        <f ca="1">IF(data!$BY453=N$1,data!$BW453,"")</f>
        <v/>
      </c>
      <c r="O453" s="16" t="str">
        <f ca="1">IF(OR(data!$BX453=N$1,data!$BY453=N$1),data!$BW453,"")</f>
        <v/>
      </c>
      <c r="P453" s="17" t="str">
        <f ca="1">IF(data!$BX453=Q$1,data!$BW453,"")</f>
        <v/>
      </c>
      <c r="Q453" s="17" t="str">
        <f ca="1">IF(data!$BY453=Q$1,data!$BW453,"")</f>
        <v/>
      </c>
      <c r="R453" s="17" t="str">
        <f ca="1">IF(OR(data!$BX453=Q$1,data!$BY453=Q$1),data!$BW453,"")</f>
        <v/>
      </c>
      <c r="S453" s="16" t="str">
        <f ca="1">IF(data!$BX453=T$1,data!$BW453,"")</f>
        <v/>
      </c>
      <c r="T453" s="16" t="str">
        <f ca="1">IF(data!$BY453=T$1,data!$BW453,"")</f>
        <v/>
      </c>
      <c r="U453" s="16" t="str">
        <f ca="1">IF(OR(data!$BX453=T$1,data!$BY453=T$1),data!$BW453,"")</f>
        <v/>
      </c>
      <c r="V453" s="17" t="str">
        <f ca="1">IF(data!$BX453=W$1,data!$BW453,"")</f>
        <v/>
      </c>
      <c r="W453" s="17" t="str">
        <f ca="1">IF(data!$BY453=W$1,data!$BW453,"")</f>
        <v/>
      </c>
      <c r="X453" s="17" t="str">
        <f ca="1">IF(OR(data!$BX453=W$1,data!$BY453=W$1),data!$BW453,"")</f>
        <v/>
      </c>
      <c r="Y453" s="16" t="str">
        <f ca="1">IF(data!$BX453=Z$1,data!$BW453,"")</f>
        <v/>
      </c>
      <c r="Z453" s="16" t="str">
        <f ca="1">IF(data!$BY453=Z$1,data!$BW453,"")</f>
        <v/>
      </c>
      <c r="AA453" s="16" t="str">
        <f ca="1">IF(OR(data!$BX453=Z$1,data!$BY453=Z$1),data!$BW453,"")</f>
        <v/>
      </c>
      <c r="AB453" s="17" t="str">
        <f ca="1">IF(data!$BX453=AC$1,data!$BW453,"")</f>
        <v/>
      </c>
      <c r="AC453" s="17" t="str">
        <f ca="1">IF(data!$BY453=AC$1,data!$BW453,"")</f>
        <v/>
      </c>
      <c r="AD453" s="17" t="str">
        <f ca="1">IF(OR(data!$BX453=AC$1,data!$BY453=AC$1),data!$BW453,"")</f>
        <v/>
      </c>
      <c r="AE453" s="16" t="str">
        <f ca="1">IF(data!$BX453=AF$1,data!$BW453,"")</f>
        <v/>
      </c>
      <c r="AF453" s="16" t="str">
        <f ca="1">IF(data!$BY453=AF$1,data!$BW453,"")</f>
        <v/>
      </c>
      <c r="AG453" s="16" t="str">
        <f ca="1">IF(OR(data!$BX453=AF$1,data!$BY453=AF$1),data!$BW453,"")</f>
        <v/>
      </c>
      <c r="AH453" s="17" t="str">
        <f ca="1">IF(data!$BX453=AI$1,data!$BW453,"")</f>
        <v/>
      </c>
      <c r="AI453" s="17" t="str">
        <f ca="1">IF(data!$BY453=AI$1,data!$BW453,"")</f>
        <v/>
      </c>
      <c r="AJ453" s="17" t="str">
        <f ca="1">IF(OR(data!$BX453=AI$1,data!$BY453=AI$1),data!$BW453,"")</f>
        <v/>
      </c>
      <c r="AK453" s="16" t="str">
        <f ca="1">IF(data!$BX453=AL$1,data!$BW453,"")</f>
        <v/>
      </c>
      <c r="AL453" s="16" t="str">
        <f ca="1">IF(data!$BY453=AL$1,data!$BW453,"")</f>
        <v/>
      </c>
      <c r="AM453" s="16" t="str">
        <f ca="1">IF(OR(data!$BX453=AL$1,data!$BY453=AL$1),data!$BW453,"")</f>
        <v/>
      </c>
      <c r="AN453" s="17" t="str">
        <f ca="1">IF(data!$BX453=AO$1,data!$BW453,"")</f>
        <v/>
      </c>
      <c r="AO453" s="17" t="str">
        <f ca="1">IF(data!$BY453=AO$1,data!$BW453,"")</f>
        <v/>
      </c>
      <c r="AP453" s="17" t="str">
        <f ca="1">IF(OR(data!$BX453=AO$1,data!$BY453=AO$1),data!$BW453,"")</f>
        <v/>
      </c>
      <c r="AQ453" s="16" t="str">
        <f ca="1">IF(data!$BX453=AR$1,data!$BW453,"")</f>
        <v/>
      </c>
      <c r="AR453" s="16" t="str">
        <f ca="1">IF(data!$BY453=AR$1,data!$BW453,"")</f>
        <v/>
      </c>
      <c r="AS453" s="16" t="str">
        <f ca="1">IF(OR(data!$BX453=AR$1,data!$BY453=AR$1),data!$BW453,"")</f>
        <v/>
      </c>
      <c r="AT453" s="17" t="str">
        <f ca="1">IF(data!$BX453=AU$1,data!$BW453,"")</f>
        <v/>
      </c>
      <c r="AU453" s="17" t="str">
        <f ca="1">IF(data!$BY453=AU$1,data!$BW453,"")</f>
        <v/>
      </c>
      <c r="AV453" s="17" t="str">
        <f ca="1">IF(OR(data!$BX453=AU$1,data!$BY453=AU$1),data!$BW453,"")</f>
        <v/>
      </c>
      <c r="AW453" s="16" t="str">
        <f ca="1">IF(data!$BX453=AX$1,data!$BW453,"")</f>
        <v/>
      </c>
      <c r="AX453" s="16" t="str">
        <f ca="1">IF(data!$BY453=AX$1,data!$BW453,"")</f>
        <v/>
      </c>
      <c r="AY453" s="16" t="str">
        <f ca="1">IF(OR(data!$BX453=AX$1,data!$BY453=AX$1),data!$BW453,"")</f>
        <v/>
      </c>
      <c r="AZ453" s="17" t="str">
        <f ca="1">IF(data!$BX453=BA$1,data!$BW453,"")</f>
        <v/>
      </c>
      <c r="BA453" s="17" t="str">
        <f ca="1">IF(data!$BY453=BA$1,data!$BW453,"")</f>
        <v/>
      </c>
      <c r="BB453" s="17" t="str">
        <f ca="1">IF(OR(data!$BX453=BA$1,data!$BY453=BA$1),data!$BW453,"")</f>
        <v/>
      </c>
      <c r="BC453" s="16" t="str">
        <f ca="1">IF(data!$BX453=BD$1,data!$BW453,"")</f>
        <v/>
      </c>
      <c r="BD453" s="16" t="str">
        <f ca="1">IF(data!$BY453=BD$1,data!$BW453,"")</f>
        <v/>
      </c>
      <c r="BE453" s="16" t="str">
        <f ca="1">IF(OR(data!$BX453=BD$1,data!$BY453=BD$1),data!$BW453,"")</f>
        <v/>
      </c>
      <c r="BF453" s="17" t="str">
        <f ca="1">IF(data!$BX453=BG$1,data!$BW453,"")</f>
        <v/>
      </c>
      <c r="BG453" s="17" t="str">
        <f ca="1">IF(data!$BY453=BG$1,data!$BW453,"")</f>
        <v/>
      </c>
      <c r="BH453" s="17" t="str">
        <f ca="1">IF(OR(data!$BX453=BG$1,data!$BY453=BG$1),data!$BW453,"")</f>
        <v/>
      </c>
      <c r="BI453" s="16" t="str">
        <f ca="1">IF(data!$BX453=BJ$1,data!$BW453,"")</f>
        <v/>
      </c>
      <c r="BJ453" s="16" t="str">
        <f ca="1">IF(data!$BY453=BJ$1,data!$BW453,"")</f>
        <v/>
      </c>
      <c r="BK453" s="16" t="str">
        <f ca="1">IF(OR(data!$BX453=BJ$1,data!$BY453=BJ$1),data!$BW453,"")</f>
        <v/>
      </c>
      <c r="BL453" s="17" t="str">
        <f ca="1">IF(data!$BX453=BM$1,data!$BW453,"")</f>
        <v/>
      </c>
      <c r="BM453" s="17" t="str">
        <f ca="1">IF(data!$BY453=BM$1,data!$BW453,"")</f>
        <v/>
      </c>
      <c r="BN453" s="17" t="str">
        <f ca="1">IF(OR(data!$BX453=BM$1,data!$BY453=BM$1),data!$BW453,"")</f>
        <v/>
      </c>
      <c r="BO453" s="16" t="str">
        <f ca="1">IF(data!$BX453=BP$1,data!$BW453,"")</f>
        <v/>
      </c>
      <c r="BP453" s="16" t="str">
        <f ca="1">IF(data!$BY453=BP$1,data!$BW453,"")</f>
        <v/>
      </c>
      <c r="BQ453" s="16" t="str">
        <f ca="1">IF(OR(data!$BX453=BP$1,data!$BY453=BP$1),data!$BW453,"")</f>
        <v/>
      </c>
      <c r="BR453" s="17" t="str">
        <f ca="1">IF(data!$BX453=BS$1,data!$BW453,"")</f>
        <v/>
      </c>
      <c r="BS453" s="17" t="str">
        <f ca="1">IF(data!$BY453=BS$1,data!$BW453,"")</f>
        <v/>
      </c>
      <c r="BT453" s="17" t="str">
        <f ca="1">IF(OR(data!$BX453=BS$1,data!$BY453=BS$1),data!$BW453,"")</f>
        <v/>
      </c>
    </row>
    <row r="454" spans="1:72" s="11" customFormat="1" x14ac:dyDescent="0.25">
      <c r="A454" s="16" t="str">
        <f ca="1">IF(data!$BX454=B$1,data!$BW454,"")</f>
        <v/>
      </c>
      <c r="B454" s="16" t="str">
        <f ca="1">IF(data!$BY454=B$1,data!$BW454,"")</f>
        <v/>
      </c>
      <c r="C454" s="16" t="str">
        <f ca="1">IF(OR(data!$BX454=B$1,data!$BY454=B$1),data!$BW454,"")</f>
        <v/>
      </c>
      <c r="D454" s="17" t="str">
        <f ca="1">IF(data!$BX454=E$1,data!$BW454,"")</f>
        <v/>
      </c>
      <c r="E454" s="17" t="str">
        <f ca="1">IF(data!$BY454=E$1,data!$BW454,"")</f>
        <v/>
      </c>
      <c r="F454" s="17" t="str">
        <f ca="1">IF(OR(data!$BX454=E$1,data!$BY454=E$1),data!$BW454,"")</f>
        <v/>
      </c>
      <c r="G454" s="16" t="str">
        <f ca="1">IF(data!$BX454=H$1,data!$BW454,"")</f>
        <v/>
      </c>
      <c r="H454" s="16" t="str">
        <f ca="1">IF(data!$BY454=H$1,data!$BW454,"")</f>
        <v/>
      </c>
      <c r="I454" s="16" t="str">
        <f ca="1">IF(OR(data!$BX454=H$1,data!$BY454=H$1),data!$BW454,"")</f>
        <v/>
      </c>
      <c r="J454" s="17" t="str">
        <f ca="1">IF(data!$BX454=K$1,data!$BW454,"")</f>
        <v/>
      </c>
      <c r="K454" s="17" t="str">
        <f ca="1">IF(data!$BY454=K$1,data!$BW454,"")</f>
        <v/>
      </c>
      <c r="L454" s="17" t="str">
        <f ca="1">IF(OR(data!$BX454=K$1,data!$BY454=K$1),data!$BW454,"")</f>
        <v/>
      </c>
      <c r="M454" s="16" t="str">
        <f ca="1">IF(data!$BX454=N$1,data!$BW454,"")</f>
        <v/>
      </c>
      <c r="N454" s="16" t="str">
        <f ca="1">IF(data!$BY454=N$1,data!$BW454,"")</f>
        <v/>
      </c>
      <c r="O454" s="16" t="str">
        <f ca="1">IF(OR(data!$BX454=N$1,data!$BY454=N$1),data!$BW454,"")</f>
        <v/>
      </c>
      <c r="P454" s="17" t="str">
        <f ca="1">IF(data!$BX454=Q$1,data!$BW454,"")</f>
        <v/>
      </c>
      <c r="Q454" s="17" t="str">
        <f ca="1">IF(data!$BY454=Q$1,data!$BW454,"")</f>
        <v/>
      </c>
      <c r="R454" s="17" t="str">
        <f ca="1">IF(OR(data!$BX454=Q$1,data!$BY454=Q$1),data!$BW454,"")</f>
        <v/>
      </c>
      <c r="S454" s="16" t="str">
        <f ca="1">IF(data!$BX454=T$1,data!$BW454,"")</f>
        <v/>
      </c>
      <c r="T454" s="16" t="str">
        <f ca="1">IF(data!$BY454=T$1,data!$BW454,"")</f>
        <v/>
      </c>
      <c r="U454" s="16" t="str">
        <f ca="1">IF(OR(data!$BX454=T$1,data!$BY454=T$1),data!$BW454,"")</f>
        <v/>
      </c>
      <c r="V454" s="17" t="str">
        <f ca="1">IF(data!$BX454=W$1,data!$BW454,"")</f>
        <v/>
      </c>
      <c r="W454" s="17" t="str">
        <f ca="1">IF(data!$BY454=W$1,data!$BW454,"")</f>
        <v/>
      </c>
      <c r="X454" s="17" t="str">
        <f ca="1">IF(OR(data!$BX454=W$1,data!$BY454=W$1),data!$BW454,"")</f>
        <v/>
      </c>
      <c r="Y454" s="16" t="str">
        <f ca="1">IF(data!$BX454=Z$1,data!$BW454,"")</f>
        <v/>
      </c>
      <c r="Z454" s="16" t="str">
        <f ca="1">IF(data!$BY454=Z$1,data!$BW454,"")</f>
        <v/>
      </c>
      <c r="AA454" s="16" t="str">
        <f ca="1">IF(OR(data!$BX454=Z$1,data!$BY454=Z$1),data!$BW454,"")</f>
        <v/>
      </c>
      <c r="AB454" s="17" t="str">
        <f ca="1">IF(data!$BX454=AC$1,data!$BW454,"")</f>
        <v/>
      </c>
      <c r="AC454" s="17" t="str">
        <f ca="1">IF(data!$BY454=AC$1,data!$BW454,"")</f>
        <v/>
      </c>
      <c r="AD454" s="17" t="str">
        <f ca="1">IF(OR(data!$BX454=AC$1,data!$BY454=AC$1),data!$BW454,"")</f>
        <v/>
      </c>
      <c r="AE454" s="16" t="str">
        <f ca="1">IF(data!$BX454=AF$1,data!$BW454,"")</f>
        <v/>
      </c>
      <c r="AF454" s="16" t="str">
        <f ca="1">IF(data!$BY454=AF$1,data!$BW454,"")</f>
        <v/>
      </c>
      <c r="AG454" s="16" t="str">
        <f ca="1">IF(OR(data!$BX454=AF$1,data!$BY454=AF$1),data!$BW454,"")</f>
        <v/>
      </c>
      <c r="AH454" s="17" t="str">
        <f ca="1">IF(data!$BX454=AI$1,data!$BW454,"")</f>
        <v/>
      </c>
      <c r="AI454" s="17" t="str">
        <f ca="1">IF(data!$BY454=AI$1,data!$BW454,"")</f>
        <v/>
      </c>
      <c r="AJ454" s="17" t="str">
        <f ca="1">IF(OR(data!$BX454=AI$1,data!$BY454=AI$1),data!$BW454,"")</f>
        <v/>
      </c>
      <c r="AK454" s="16" t="str">
        <f ca="1">IF(data!$BX454=AL$1,data!$BW454,"")</f>
        <v/>
      </c>
      <c r="AL454" s="16" t="str">
        <f ca="1">IF(data!$BY454=AL$1,data!$BW454,"")</f>
        <v/>
      </c>
      <c r="AM454" s="16" t="str">
        <f ca="1">IF(OR(data!$BX454=AL$1,data!$BY454=AL$1),data!$BW454,"")</f>
        <v/>
      </c>
      <c r="AN454" s="17" t="str">
        <f ca="1">IF(data!$BX454=AO$1,data!$BW454,"")</f>
        <v/>
      </c>
      <c r="AO454" s="17" t="str">
        <f ca="1">IF(data!$BY454=AO$1,data!$BW454,"")</f>
        <v/>
      </c>
      <c r="AP454" s="17" t="str">
        <f ca="1">IF(OR(data!$BX454=AO$1,data!$BY454=AO$1),data!$BW454,"")</f>
        <v/>
      </c>
      <c r="AQ454" s="16" t="str">
        <f ca="1">IF(data!$BX454=AR$1,data!$BW454,"")</f>
        <v/>
      </c>
      <c r="AR454" s="16" t="str">
        <f ca="1">IF(data!$BY454=AR$1,data!$BW454,"")</f>
        <v/>
      </c>
      <c r="AS454" s="16" t="str">
        <f ca="1">IF(OR(data!$BX454=AR$1,data!$BY454=AR$1),data!$BW454,"")</f>
        <v/>
      </c>
      <c r="AT454" s="17" t="str">
        <f ca="1">IF(data!$BX454=AU$1,data!$BW454,"")</f>
        <v/>
      </c>
      <c r="AU454" s="17" t="str">
        <f ca="1">IF(data!$BY454=AU$1,data!$BW454,"")</f>
        <v/>
      </c>
      <c r="AV454" s="17" t="str">
        <f ca="1">IF(OR(data!$BX454=AU$1,data!$BY454=AU$1),data!$BW454,"")</f>
        <v/>
      </c>
      <c r="AW454" s="16" t="str">
        <f ca="1">IF(data!$BX454=AX$1,data!$BW454,"")</f>
        <v/>
      </c>
      <c r="AX454" s="16" t="str">
        <f ca="1">IF(data!$BY454=AX$1,data!$BW454,"")</f>
        <v/>
      </c>
      <c r="AY454" s="16" t="str">
        <f ca="1">IF(OR(data!$BX454=AX$1,data!$BY454=AX$1),data!$BW454,"")</f>
        <v/>
      </c>
      <c r="AZ454" s="17" t="str">
        <f ca="1">IF(data!$BX454=BA$1,data!$BW454,"")</f>
        <v/>
      </c>
      <c r="BA454" s="17" t="str">
        <f ca="1">IF(data!$BY454=BA$1,data!$BW454,"")</f>
        <v/>
      </c>
      <c r="BB454" s="17" t="str">
        <f ca="1">IF(OR(data!$BX454=BA$1,data!$BY454=BA$1),data!$BW454,"")</f>
        <v/>
      </c>
      <c r="BC454" s="16" t="str">
        <f ca="1">IF(data!$BX454=BD$1,data!$BW454,"")</f>
        <v/>
      </c>
      <c r="BD454" s="16" t="str">
        <f ca="1">IF(data!$BY454=BD$1,data!$BW454,"")</f>
        <v/>
      </c>
      <c r="BE454" s="16" t="str">
        <f ca="1">IF(OR(data!$BX454=BD$1,data!$BY454=BD$1),data!$BW454,"")</f>
        <v/>
      </c>
      <c r="BF454" s="17" t="str">
        <f ca="1">IF(data!$BX454=BG$1,data!$BW454,"")</f>
        <v/>
      </c>
      <c r="BG454" s="17" t="str">
        <f ca="1">IF(data!$BY454=BG$1,data!$BW454,"")</f>
        <v/>
      </c>
      <c r="BH454" s="17" t="str">
        <f ca="1">IF(OR(data!$BX454=BG$1,data!$BY454=BG$1),data!$BW454,"")</f>
        <v/>
      </c>
      <c r="BI454" s="16" t="str">
        <f ca="1">IF(data!$BX454=BJ$1,data!$BW454,"")</f>
        <v/>
      </c>
      <c r="BJ454" s="16" t="str">
        <f ca="1">IF(data!$BY454=BJ$1,data!$BW454,"")</f>
        <v/>
      </c>
      <c r="BK454" s="16" t="str">
        <f ca="1">IF(OR(data!$BX454=BJ$1,data!$BY454=BJ$1),data!$BW454,"")</f>
        <v/>
      </c>
      <c r="BL454" s="17" t="str">
        <f ca="1">IF(data!$BX454=BM$1,data!$BW454,"")</f>
        <v/>
      </c>
      <c r="BM454" s="17" t="str">
        <f ca="1">IF(data!$BY454=BM$1,data!$BW454,"")</f>
        <v/>
      </c>
      <c r="BN454" s="17" t="str">
        <f ca="1">IF(OR(data!$BX454=BM$1,data!$BY454=BM$1),data!$BW454,"")</f>
        <v/>
      </c>
      <c r="BO454" s="16" t="str">
        <f ca="1">IF(data!$BX454=BP$1,data!$BW454,"")</f>
        <v/>
      </c>
      <c r="BP454" s="16" t="str">
        <f ca="1">IF(data!$BY454=BP$1,data!$BW454,"")</f>
        <v/>
      </c>
      <c r="BQ454" s="16" t="str">
        <f ca="1">IF(OR(data!$BX454=BP$1,data!$BY454=BP$1),data!$BW454,"")</f>
        <v/>
      </c>
      <c r="BR454" s="17" t="str">
        <f ca="1">IF(data!$BX454=BS$1,data!$BW454,"")</f>
        <v/>
      </c>
      <c r="BS454" s="17" t="str">
        <f ca="1">IF(data!$BY454=BS$1,data!$BW454,"")</f>
        <v/>
      </c>
      <c r="BT454" s="17" t="str">
        <f ca="1">IF(OR(data!$BX454=BS$1,data!$BY454=BS$1),data!$BW454,"")</f>
        <v/>
      </c>
    </row>
    <row r="455" spans="1:72" s="11" customFormat="1" x14ac:dyDescent="0.25">
      <c r="A455" s="16" t="str">
        <f ca="1">IF(data!$BX455=B$1,data!$BW455,"")</f>
        <v/>
      </c>
      <c r="B455" s="16" t="str">
        <f ca="1">IF(data!$BY455=B$1,data!$BW455,"")</f>
        <v/>
      </c>
      <c r="C455" s="16" t="str">
        <f ca="1">IF(OR(data!$BX455=B$1,data!$BY455=B$1),data!$BW455,"")</f>
        <v/>
      </c>
      <c r="D455" s="17" t="str">
        <f ca="1">IF(data!$BX455=E$1,data!$BW455,"")</f>
        <v/>
      </c>
      <c r="E455" s="17" t="str">
        <f ca="1">IF(data!$BY455=E$1,data!$BW455,"")</f>
        <v/>
      </c>
      <c r="F455" s="17" t="str">
        <f ca="1">IF(OR(data!$BX455=E$1,data!$BY455=E$1),data!$BW455,"")</f>
        <v/>
      </c>
      <c r="G455" s="16" t="str">
        <f ca="1">IF(data!$BX455=H$1,data!$BW455,"")</f>
        <v/>
      </c>
      <c r="H455" s="16" t="str">
        <f ca="1">IF(data!$BY455=H$1,data!$BW455,"")</f>
        <v/>
      </c>
      <c r="I455" s="16" t="str">
        <f ca="1">IF(OR(data!$BX455=H$1,data!$BY455=H$1),data!$BW455,"")</f>
        <v/>
      </c>
      <c r="J455" s="17" t="str">
        <f ca="1">IF(data!$BX455=K$1,data!$BW455,"")</f>
        <v/>
      </c>
      <c r="K455" s="17" t="str">
        <f ca="1">IF(data!$BY455=K$1,data!$BW455,"")</f>
        <v/>
      </c>
      <c r="L455" s="17" t="str">
        <f ca="1">IF(OR(data!$BX455=K$1,data!$BY455=K$1),data!$BW455,"")</f>
        <v/>
      </c>
      <c r="M455" s="16" t="str">
        <f ca="1">IF(data!$BX455=N$1,data!$BW455,"")</f>
        <v/>
      </c>
      <c r="N455" s="16" t="str">
        <f ca="1">IF(data!$BY455=N$1,data!$BW455,"")</f>
        <v/>
      </c>
      <c r="O455" s="16" t="str">
        <f ca="1">IF(OR(data!$BX455=N$1,data!$BY455=N$1),data!$BW455,"")</f>
        <v/>
      </c>
      <c r="P455" s="17" t="str">
        <f ca="1">IF(data!$BX455=Q$1,data!$BW455,"")</f>
        <v/>
      </c>
      <c r="Q455" s="17" t="str">
        <f ca="1">IF(data!$BY455=Q$1,data!$BW455,"")</f>
        <v/>
      </c>
      <c r="R455" s="17" t="str">
        <f ca="1">IF(OR(data!$BX455=Q$1,data!$BY455=Q$1),data!$BW455,"")</f>
        <v/>
      </c>
      <c r="S455" s="16" t="str">
        <f ca="1">IF(data!$BX455=T$1,data!$BW455,"")</f>
        <v/>
      </c>
      <c r="T455" s="16" t="str">
        <f ca="1">IF(data!$BY455=T$1,data!$BW455,"")</f>
        <v/>
      </c>
      <c r="U455" s="16" t="str">
        <f ca="1">IF(OR(data!$BX455=T$1,data!$BY455=T$1),data!$BW455,"")</f>
        <v/>
      </c>
      <c r="V455" s="17" t="str">
        <f ca="1">IF(data!$BX455=W$1,data!$BW455,"")</f>
        <v/>
      </c>
      <c r="W455" s="17" t="str">
        <f ca="1">IF(data!$BY455=W$1,data!$BW455,"")</f>
        <v/>
      </c>
      <c r="X455" s="17" t="str">
        <f ca="1">IF(OR(data!$BX455=W$1,data!$BY455=W$1),data!$BW455,"")</f>
        <v/>
      </c>
      <c r="Y455" s="16" t="str">
        <f ca="1">IF(data!$BX455=Z$1,data!$BW455,"")</f>
        <v/>
      </c>
      <c r="Z455" s="16" t="str">
        <f ca="1">IF(data!$BY455=Z$1,data!$BW455,"")</f>
        <v/>
      </c>
      <c r="AA455" s="16" t="str">
        <f ca="1">IF(OR(data!$BX455=Z$1,data!$BY455=Z$1),data!$BW455,"")</f>
        <v/>
      </c>
      <c r="AB455" s="17" t="str">
        <f ca="1">IF(data!$BX455=AC$1,data!$BW455,"")</f>
        <v/>
      </c>
      <c r="AC455" s="17" t="str">
        <f ca="1">IF(data!$BY455=AC$1,data!$BW455,"")</f>
        <v/>
      </c>
      <c r="AD455" s="17" t="str">
        <f ca="1">IF(OR(data!$BX455=AC$1,data!$BY455=AC$1),data!$BW455,"")</f>
        <v/>
      </c>
      <c r="AE455" s="16" t="str">
        <f ca="1">IF(data!$BX455=AF$1,data!$BW455,"")</f>
        <v/>
      </c>
      <c r="AF455" s="16" t="str">
        <f ca="1">IF(data!$BY455=AF$1,data!$BW455,"")</f>
        <v/>
      </c>
      <c r="AG455" s="16" t="str">
        <f ca="1">IF(OR(data!$BX455=AF$1,data!$BY455=AF$1),data!$BW455,"")</f>
        <v/>
      </c>
      <c r="AH455" s="17" t="str">
        <f ca="1">IF(data!$BX455=AI$1,data!$BW455,"")</f>
        <v/>
      </c>
      <c r="AI455" s="17" t="str">
        <f ca="1">IF(data!$BY455=AI$1,data!$BW455,"")</f>
        <v/>
      </c>
      <c r="AJ455" s="17" t="str">
        <f ca="1">IF(OR(data!$BX455=AI$1,data!$BY455=AI$1),data!$BW455,"")</f>
        <v/>
      </c>
      <c r="AK455" s="16" t="str">
        <f ca="1">IF(data!$BX455=AL$1,data!$BW455,"")</f>
        <v/>
      </c>
      <c r="AL455" s="16" t="str">
        <f ca="1">IF(data!$BY455=AL$1,data!$BW455,"")</f>
        <v/>
      </c>
      <c r="AM455" s="16" t="str">
        <f ca="1">IF(OR(data!$BX455=AL$1,data!$BY455=AL$1),data!$BW455,"")</f>
        <v/>
      </c>
      <c r="AN455" s="17" t="str">
        <f ca="1">IF(data!$BX455=AO$1,data!$BW455,"")</f>
        <v/>
      </c>
      <c r="AO455" s="17" t="str">
        <f ca="1">IF(data!$BY455=AO$1,data!$BW455,"")</f>
        <v/>
      </c>
      <c r="AP455" s="17" t="str">
        <f ca="1">IF(OR(data!$BX455=AO$1,data!$BY455=AO$1),data!$BW455,"")</f>
        <v/>
      </c>
      <c r="AQ455" s="16" t="str">
        <f ca="1">IF(data!$BX455=AR$1,data!$BW455,"")</f>
        <v/>
      </c>
      <c r="AR455" s="16" t="str">
        <f ca="1">IF(data!$BY455=AR$1,data!$BW455,"")</f>
        <v/>
      </c>
      <c r="AS455" s="16" t="str">
        <f ca="1">IF(OR(data!$BX455=AR$1,data!$BY455=AR$1),data!$BW455,"")</f>
        <v/>
      </c>
      <c r="AT455" s="17" t="str">
        <f ca="1">IF(data!$BX455=AU$1,data!$BW455,"")</f>
        <v/>
      </c>
      <c r="AU455" s="17" t="str">
        <f ca="1">IF(data!$BY455=AU$1,data!$BW455,"")</f>
        <v/>
      </c>
      <c r="AV455" s="17" t="str">
        <f ca="1">IF(OR(data!$BX455=AU$1,data!$BY455=AU$1),data!$BW455,"")</f>
        <v/>
      </c>
      <c r="AW455" s="16" t="str">
        <f ca="1">IF(data!$BX455=AX$1,data!$BW455,"")</f>
        <v/>
      </c>
      <c r="AX455" s="16" t="str">
        <f ca="1">IF(data!$BY455=AX$1,data!$BW455,"")</f>
        <v/>
      </c>
      <c r="AY455" s="16" t="str">
        <f ca="1">IF(OR(data!$BX455=AX$1,data!$BY455=AX$1),data!$BW455,"")</f>
        <v/>
      </c>
      <c r="AZ455" s="17" t="str">
        <f ca="1">IF(data!$BX455=BA$1,data!$BW455,"")</f>
        <v/>
      </c>
      <c r="BA455" s="17" t="str">
        <f ca="1">IF(data!$BY455=BA$1,data!$BW455,"")</f>
        <v/>
      </c>
      <c r="BB455" s="17" t="str">
        <f ca="1">IF(OR(data!$BX455=BA$1,data!$BY455=BA$1),data!$BW455,"")</f>
        <v/>
      </c>
      <c r="BC455" s="16" t="str">
        <f ca="1">IF(data!$BX455=BD$1,data!$BW455,"")</f>
        <v/>
      </c>
      <c r="BD455" s="16" t="str">
        <f ca="1">IF(data!$BY455=BD$1,data!$BW455,"")</f>
        <v/>
      </c>
      <c r="BE455" s="16" t="str">
        <f ca="1">IF(OR(data!$BX455=BD$1,data!$BY455=BD$1),data!$BW455,"")</f>
        <v/>
      </c>
      <c r="BF455" s="17" t="str">
        <f ca="1">IF(data!$BX455=BG$1,data!$BW455,"")</f>
        <v/>
      </c>
      <c r="BG455" s="17" t="str">
        <f ca="1">IF(data!$BY455=BG$1,data!$BW455,"")</f>
        <v/>
      </c>
      <c r="BH455" s="17" t="str">
        <f ca="1">IF(OR(data!$BX455=BG$1,data!$BY455=BG$1),data!$BW455,"")</f>
        <v/>
      </c>
      <c r="BI455" s="16" t="str">
        <f ca="1">IF(data!$BX455=BJ$1,data!$BW455,"")</f>
        <v/>
      </c>
      <c r="BJ455" s="16" t="str">
        <f ca="1">IF(data!$BY455=BJ$1,data!$BW455,"")</f>
        <v/>
      </c>
      <c r="BK455" s="16" t="str">
        <f ca="1">IF(OR(data!$BX455=BJ$1,data!$BY455=BJ$1),data!$BW455,"")</f>
        <v/>
      </c>
      <c r="BL455" s="17" t="str">
        <f ca="1">IF(data!$BX455=BM$1,data!$BW455,"")</f>
        <v/>
      </c>
      <c r="BM455" s="17" t="str">
        <f ca="1">IF(data!$BY455=BM$1,data!$BW455,"")</f>
        <v/>
      </c>
      <c r="BN455" s="17" t="str">
        <f ca="1">IF(OR(data!$BX455=BM$1,data!$BY455=BM$1),data!$BW455,"")</f>
        <v/>
      </c>
      <c r="BO455" s="16" t="str">
        <f ca="1">IF(data!$BX455=BP$1,data!$BW455,"")</f>
        <v/>
      </c>
      <c r="BP455" s="16" t="str">
        <f ca="1">IF(data!$BY455=BP$1,data!$BW455,"")</f>
        <v/>
      </c>
      <c r="BQ455" s="16" t="str">
        <f ca="1">IF(OR(data!$BX455=BP$1,data!$BY455=BP$1),data!$BW455,"")</f>
        <v/>
      </c>
      <c r="BR455" s="17" t="str">
        <f ca="1">IF(data!$BX455=BS$1,data!$BW455,"")</f>
        <v/>
      </c>
      <c r="BS455" s="17" t="str">
        <f ca="1">IF(data!$BY455=BS$1,data!$BW455,"")</f>
        <v/>
      </c>
      <c r="BT455" s="17" t="str">
        <f ca="1">IF(OR(data!$BX455=BS$1,data!$BY455=BS$1),data!$BW455,"")</f>
        <v/>
      </c>
    </row>
    <row r="456" spans="1:72" s="11" customFormat="1" x14ac:dyDescent="0.25">
      <c r="A456" s="16" t="str">
        <f ca="1">IF(data!$BX456=B$1,data!$BW456,"")</f>
        <v/>
      </c>
      <c r="B456" s="16" t="str">
        <f ca="1">IF(data!$BY456=B$1,data!$BW456,"")</f>
        <v/>
      </c>
      <c r="C456" s="16" t="str">
        <f ca="1">IF(OR(data!$BX456=B$1,data!$BY456=B$1),data!$BW456,"")</f>
        <v/>
      </c>
      <c r="D456" s="17" t="str">
        <f ca="1">IF(data!$BX456=E$1,data!$BW456,"")</f>
        <v/>
      </c>
      <c r="E456" s="17" t="str">
        <f ca="1">IF(data!$BY456=E$1,data!$BW456,"")</f>
        <v/>
      </c>
      <c r="F456" s="17" t="str">
        <f ca="1">IF(OR(data!$BX456=E$1,data!$BY456=E$1),data!$BW456,"")</f>
        <v/>
      </c>
      <c r="G456" s="16" t="str">
        <f ca="1">IF(data!$BX456=H$1,data!$BW456,"")</f>
        <v/>
      </c>
      <c r="H456" s="16" t="str">
        <f ca="1">IF(data!$BY456=H$1,data!$BW456,"")</f>
        <v/>
      </c>
      <c r="I456" s="16" t="str">
        <f ca="1">IF(OR(data!$BX456=H$1,data!$BY456=H$1),data!$BW456,"")</f>
        <v/>
      </c>
      <c r="J456" s="17" t="str">
        <f ca="1">IF(data!$BX456=K$1,data!$BW456,"")</f>
        <v/>
      </c>
      <c r="K456" s="17" t="str">
        <f ca="1">IF(data!$BY456=K$1,data!$BW456,"")</f>
        <v/>
      </c>
      <c r="L456" s="17" t="str">
        <f ca="1">IF(OR(data!$BX456=K$1,data!$BY456=K$1),data!$BW456,"")</f>
        <v/>
      </c>
      <c r="M456" s="16" t="str">
        <f ca="1">IF(data!$BX456=N$1,data!$BW456,"")</f>
        <v/>
      </c>
      <c r="N456" s="16" t="str">
        <f ca="1">IF(data!$BY456=N$1,data!$BW456,"")</f>
        <v/>
      </c>
      <c r="O456" s="16" t="str">
        <f ca="1">IF(OR(data!$BX456=N$1,data!$BY456=N$1),data!$BW456,"")</f>
        <v/>
      </c>
      <c r="P456" s="17" t="str">
        <f ca="1">IF(data!$BX456=Q$1,data!$BW456,"")</f>
        <v/>
      </c>
      <c r="Q456" s="17" t="str">
        <f ca="1">IF(data!$BY456=Q$1,data!$BW456,"")</f>
        <v/>
      </c>
      <c r="R456" s="17" t="str">
        <f ca="1">IF(OR(data!$BX456=Q$1,data!$BY456=Q$1),data!$BW456,"")</f>
        <v/>
      </c>
      <c r="S456" s="16" t="str">
        <f ca="1">IF(data!$BX456=T$1,data!$BW456,"")</f>
        <v/>
      </c>
      <c r="T456" s="16" t="str">
        <f ca="1">IF(data!$BY456=T$1,data!$BW456,"")</f>
        <v/>
      </c>
      <c r="U456" s="16" t="str">
        <f ca="1">IF(OR(data!$BX456=T$1,data!$BY456=T$1),data!$BW456,"")</f>
        <v/>
      </c>
      <c r="V456" s="17" t="str">
        <f ca="1">IF(data!$BX456=W$1,data!$BW456,"")</f>
        <v/>
      </c>
      <c r="W456" s="17" t="str">
        <f ca="1">IF(data!$BY456=W$1,data!$BW456,"")</f>
        <v/>
      </c>
      <c r="X456" s="17" t="str">
        <f ca="1">IF(OR(data!$BX456=W$1,data!$BY456=W$1),data!$BW456,"")</f>
        <v/>
      </c>
      <c r="Y456" s="16" t="str">
        <f ca="1">IF(data!$BX456=Z$1,data!$BW456,"")</f>
        <v/>
      </c>
      <c r="Z456" s="16" t="str">
        <f ca="1">IF(data!$BY456=Z$1,data!$BW456,"")</f>
        <v/>
      </c>
      <c r="AA456" s="16" t="str">
        <f ca="1">IF(OR(data!$BX456=Z$1,data!$BY456=Z$1),data!$BW456,"")</f>
        <v/>
      </c>
      <c r="AB456" s="17" t="str">
        <f ca="1">IF(data!$BX456=AC$1,data!$BW456,"")</f>
        <v/>
      </c>
      <c r="AC456" s="17" t="str">
        <f ca="1">IF(data!$BY456=AC$1,data!$BW456,"")</f>
        <v/>
      </c>
      <c r="AD456" s="17" t="str">
        <f ca="1">IF(OR(data!$BX456=AC$1,data!$BY456=AC$1),data!$BW456,"")</f>
        <v/>
      </c>
      <c r="AE456" s="16" t="str">
        <f ca="1">IF(data!$BX456=AF$1,data!$BW456,"")</f>
        <v/>
      </c>
      <c r="AF456" s="16" t="str">
        <f ca="1">IF(data!$BY456=AF$1,data!$BW456,"")</f>
        <v/>
      </c>
      <c r="AG456" s="16" t="str">
        <f ca="1">IF(OR(data!$BX456=AF$1,data!$BY456=AF$1),data!$BW456,"")</f>
        <v/>
      </c>
      <c r="AH456" s="17" t="str">
        <f ca="1">IF(data!$BX456=AI$1,data!$BW456,"")</f>
        <v/>
      </c>
      <c r="AI456" s="17" t="str">
        <f ca="1">IF(data!$BY456=AI$1,data!$BW456,"")</f>
        <v/>
      </c>
      <c r="AJ456" s="17" t="str">
        <f ca="1">IF(OR(data!$BX456=AI$1,data!$BY456=AI$1),data!$BW456,"")</f>
        <v/>
      </c>
      <c r="AK456" s="16" t="str">
        <f ca="1">IF(data!$BX456=AL$1,data!$BW456,"")</f>
        <v/>
      </c>
      <c r="AL456" s="16" t="str">
        <f ca="1">IF(data!$BY456=AL$1,data!$BW456,"")</f>
        <v/>
      </c>
      <c r="AM456" s="16" t="str">
        <f ca="1">IF(OR(data!$BX456=AL$1,data!$BY456=AL$1),data!$BW456,"")</f>
        <v/>
      </c>
      <c r="AN456" s="17" t="str">
        <f ca="1">IF(data!$BX456=AO$1,data!$BW456,"")</f>
        <v/>
      </c>
      <c r="AO456" s="17" t="str">
        <f ca="1">IF(data!$BY456=AO$1,data!$BW456,"")</f>
        <v/>
      </c>
      <c r="AP456" s="17" t="str">
        <f ca="1">IF(OR(data!$BX456=AO$1,data!$BY456=AO$1),data!$BW456,"")</f>
        <v/>
      </c>
      <c r="AQ456" s="16" t="str">
        <f ca="1">IF(data!$BX456=AR$1,data!$BW456,"")</f>
        <v/>
      </c>
      <c r="AR456" s="16" t="str">
        <f ca="1">IF(data!$BY456=AR$1,data!$BW456,"")</f>
        <v/>
      </c>
      <c r="AS456" s="16" t="str">
        <f ca="1">IF(OR(data!$BX456=AR$1,data!$BY456=AR$1),data!$BW456,"")</f>
        <v/>
      </c>
      <c r="AT456" s="17" t="str">
        <f ca="1">IF(data!$BX456=AU$1,data!$BW456,"")</f>
        <v/>
      </c>
      <c r="AU456" s="17" t="str">
        <f ca="1">IF(data!$BY456=AU$1,data!$BW456,"")</f>
        <v/>
      </c>
      <c r="AV456" s="17" t="str">
        <f ca="1">IF(OR(data!$BX456=AU$1,data!$BY456=AU$1),data!$BW456,"")</f>
        <v/>
      </c>
      <c r="AW456" s="16" t="str">
        <f ca="1">IF(data!$BX456=AX$1,data!$BW456,"")</f>
        <v/>
      </c>
      <c r="AX456" s="16" t="str">
        <f ca="1">IF(data!$BY456=AX$1,data!$BW456,"")</f>
        <v/>
      </c>
      <c r="AY456" s="16" t="str">
        <f ca="1">IF(OR(data!$BX456=AX$1,data!$BY456=AX$1),data!$BW456,"")</f>
        <v/>
      </c>
      <c r="AZ456" s="17" t="str">
        <f ca="1">IF(data!$BX456=BA$1,data!$BW456,"")</f>
        <v/>
      </c>
      <c r="BA456" s="17" t="str">
        <f ca="1">IF(data!$BY456=BA$1,data!$BW456,"")</f>
        <v/>
      </c>
      <c r="BB456" s="17" t="str">
        <f ca="1">IF(OR(data!$BX456=BA$1,data!$BY456=BA$1),data!$BW456,"")</f>
        <v/>
      </c>
      <c r="BC456" s="16" t="str">
        <f ca="1">IF(data!$BX456=BD$1,data!$BW456,"")</f>
        <v/>
      </c>
      <c r="BD456" s="16" t="str">
        <f ca="1">IF(data!$BY456=BD$1,data!$BW456,"")</f>
        <v/>
      </c>
      <c r="BE456" s="16" t="str">
        <f ca="1">IF(OR(data!$BX456=BD$1,data!$BY456=BD$1),data!$BW456,"")</f>
        <v/>
      </c>
      <c r="BF456" s="17" t="str">
        <f ca="1">IF(data!$BX456=BG$1,data!$BW456,"")</f>
        <v/>
      </c>
      <c r="BG456" s="17" t="str">
        <f ca="1">IF(data!$BY456=BG$1,data!$BW456,"")</f>
        <v/>
      </c>
      <c r="BH456" s="17" t="str">
        <f ca="1">IF(OR(data!$BX456=BG$1,data!$BY456=BG$1),data!$BW456,"")</f>
        <v/>
      </c>
      <c r="BI456" s="16" t="str">
        <f ca="1">IF(data!$BX456=BJ$1,data!$BW456,"")</f>
        <v/>
      </c>
      <c r="BJ456" s="16" t="str">
        <f ca="1">IF(data!$BY456=BJ$1,data!$BW456,"")</f>
        <v/>
      </c>
      <c r="BK456" s="16" t="str">
        <f ca="1">IF(OR(data!$BX456=BJ$1,data!$BY456=BJ$1),data!$BW456,"")</f>
        <v/>
      </c>
      <c r="BL456" s="17" t="str">
        <f ca="1">IF(data!$BX456=BM$1,data!$BW456,"")</f>
        <v/>
      </c>
      <c r="BM456" s="17" t="str">
        <f ca="1">IF(data!$BY456=BM$1,data!$BW456,"")</f>
        <v/>
      </c>
      <c r="BN456" s="17" t="str">
        <f ca="1">IF(OR(data!$BX456=BM$1,data!$BY456=BM$1),data!$BW456,"")</f>
        <v/>
      </c>
      <c r="BO456" s="16" t="str">
        <f ca="1">IF(data!$BX456=BP$1,data!$BW456,"")</f>
        <v/>
      </c>
      <c r="BP456" s="16" t="str">
        <f ca="1">IF(data!$BY456=BP$1,data!$BW456,"")</f>
        <v/>
      </c>
      <c r="BQ456" s="16" t="str">
        <f ca="1">IF(OR(data!$BX456=BP$1,data!$BY456=BP$1),data!$BW456,"")</f>
        <v/>
      </c>
      <c r="BR456" s="17" t="str">
        <f ca="1">IF(data!$BX456=BS$1,data!$BW456,"")</f>
        <v/>
      </c>
      <c r="BS456" s="17" t="str">
        <f ca="1">IF(data!$BY456=BS$1,data!$BW456,"")</f>
        <v/>
      </c>
      <c r="BT456" s="17" t="str">
        <f ca="1">IF(OR(data!$BX456=BS$1,data!$BY456=BS$1),data!$BW456,"")</f>
        <v/>
      </c>
    </row>
    <row r="457" spans="1:72" s="11" customFormat="1" x14ac:dyDescent="0.25">
      <c r="A457" s="16" t="str">
        <f ca="1">IF(data!$BX457=B$1,data!$BW457,"")</f>
        <v/>
      </c>
      <c r="B457" s="16" t="str">
        <f ca="1">IF(data!$BY457=B$1,data!$BW457,"")</f>
        <v/>
      </c>
      <c r="C457" s="16" t="str">
        <f ca="1">IF(OR(data!$BX457=B$1,data!$BY457=B$1),data!$BW457,"")</f>
        <v/>
      </c>
      <c r="D457" s="17" t="str">
        <f ca="1">IF(data!$BX457=E$1,data!$BW457,"")</f>
        <v/>
      </c>
      <c r="E457" s="17" t="str">
        <f ca="1">IF(data!$BY457=E$1,data!$BW457,"")</f>
        <v/>
      </c>
      <c r="F457" s="17" t="str">
        <f ca="1">IF(OR(data!$BX457=E$1,data!$BY457=E$1),data!$BW457,"")</f>
        <v/>
      </c>
      <c r="G457" s="16" t="str">
        <f ca="1">IF(data!$BX457=H$1,data!$BW457,"")</f>
        <v/>
      </c>
      <c r="H457" s="16" t="str">
        <f ca="1">IF(data!$BY457=H$1,data!$BW457,"")</f>
        <v/>
      </c>
      <c r="I457" s="16" t="str">
        <f ca="1">IF(OR(data!$BX457=H$1,data!$BY457=H$1),data!$BW457,"")</f>
        <v/>
      </c>
      <c r="J457" s="17" t="str">
        <f ca="1">IF(data!$BX457=K$1,data!$BW457,"")</f>
        <v/>
      </c>
      <c r="K457" s="17" t="str">
        <f ca="1">IF(data!$BY457=K$1,data!$BW457,"")</f>
        <v/>
      </c>
      <c r="L457" s="17" t="str">
        <f ca="1">IF(OR(data!$BX457=K$1,data!$BY457=K$1),data!$BW457,"")</f>
        <v/>
      </c>
      <c r="M457" s="16" t="str">
        <f ca="1">IF(data!$BX457=N$1,data!$BW457,"")</f>
        <v/>
      </c>
      <c r="N457" s="16" t="str">
        <f ca="1">IF(data!$BY457=N$1,data!$BW457,"")</f>
        <v/>
      </c>
      <c r="O457" s="16" t="str">
        <f ca="1">IF(OR(data!$BX457=N$1,data!$BY457=N$1),data!$BW457,"")</f>
        <v/>
      </c>
      <c r="P457" s="17" t="str">
        <f ca="1">IF(data!$BX457=Q$1,data!$BW457,"")</f>
        <v/>
      </c>
      <c r="Q457" s="17" t="str">
        <f ca="1">IF(data!$BY457=Q$1,data!$BW457,"")</f>
        <v/>
      </c>
      <c r="R457" s="17" t="str">
        <f ca="1">IF(OR(data!$BX457=Q$1,data!$BY457=Q$1),data!$BW457,"")</f>
        <v/>
      </c>
      <c r="S457" s="16" t="str">
        <f ca="1">IF(data!$BX457=T$1,data!$BW457,"")</f>
        <v/>
      </c>
      <c r="T457" s="16" t="str">
        <f ca="1">IF(data!$BY457=T$1,data!$BW457,"")</f>
        <v/>
      </c>
      <c r="U457" s="16" t="str">
        <f ca="1">IF(OR(data!$BX457=T$1,data!$BY457=T$1),data!$BW457,"")</f>
        <v/>
      </c>
      <c r="V457" s="17" t="str">
        <f ca="1">IF(data!$BX457=W$1,data!$BW457,"")</f>
        <v/>
      </c>
      <c r="W457" s="17" t="str">
        <f ca="1">IF(data!$BY457=W$1,data!$BW457,"")</f>
        <v/>
      </c>
      <c r="X457" s="17" t="str">
        <f ca="1">IF(OR(data!$BX457=W$1,data!$BY457=W$1),data!$BW457,"")</f>
        <v/>
      </c>
      <c r="Y457" s="16" t="str">
        <f ca="1">IF(data!$BX457=Z$1,data!$BW457,"")</f>
        <v/>
      </c>
      <c r="Z457" s="16" t="str">
        <f ca="1">IF(data!$BY457=Z$1,data!$BW457,"")</f>
        <v/>
      </c>
      <c r="AA457" s="16" t="str">
        <f ca="1">IF(OR(data!$BX457=Z$1,data!$BY457=Z$1),data!$BW457,"")</f>
        <v/>
      </c>
      <c r="AB457" s="17" t="str">
        <f ca="1">IF(data!$BX457=AC$1,data!$BW457,"")</f>
        <v/>
      </c>
      <c r="AC457" s="17" t="str">
        <f ca="1">IF(data!$BY457=AC$1,data!$BW457,"")</f>
        <v/>
      </c>
      <c r="AD457" s="17" t="str">
        <f ca="1">IF(OR(data!$BX457=AC$1,data!$BY457=AC$1),data!$BW457,"")</f>
        <v/>
      </c>
      <c r="AE457" s="16" t="str">
        <f ca="1">IF(data!$BX457=AF$1,data!$BW457,"")</f>
        <v/>
      </c>
      <c r="AF457" s="16" t="str">
        <f ca="1">IF(data!$BY457=AF$1,data!$BW457,"")</f>
        <v/>
      </c>
      <c r="AG457" s="16" t="str">
        <f ca="1">IF(OR(data!$BX457=AF$1,data!$BY457=AF$1),data!$BW457,"")</f>
        <v/>
      </c>
      <c r="AH457" s="17" t="str">
        <f ca="1">IF(data!$BX457=AI$1,data!$BW457,"")</f>
        <v/>
      </c>
      <c r="AI457" s="17" t="str">
        <f ca="1">IF(data!$BY457=AI$1,data!$BW457,"")</f>
        <v/>
      </c>
      <c r="AJ457" s="17" t="str">
        <f ca="1">IF(OR(data!$BX457=AI$1,data!$BY457=AI$1),data!$BW457,"")</f>
        <v/>
      </c>
      <c r="AK457" s="16" t="str">
        <f ca="1">IF(data!$BX457=AL$1,data!$BW457,"")</f>
        <v/>
      </c>
      <c r="AL457" s="16" t="str">
        <f ca="1">IF(data!$BY457=AL$1,data!$BW457,"")</f>
        <v/>
      </c>
      <c r="AM457" s="16" t="str">
        <f ca="1">IF(OR(data!$BX457=AL$1,data!$BY457=AL$1),data!$BW457,"")</f>
        <v/>
      </c>
      <c r="AN457" s="17" t="str">
        <f ca="1">IF(data!$BX457=AO$1,data!$BW457,"")</f>
        <v/>
      </c>
      <c r="AO457" s="17" t="str">
        <f ca="1">IF(data!$BY457=AO$1,data!$BW457,"")</f>
        <v/>
      </c>
      <c r="AP457" s="17" t="str">
        <f ca="1">IF(OR(data!$BX457=AO$1,data!$BY457=AO$1),data!$BW457,"")</f>
        <v/>
      </c>
      <c r="AQ457" s="16" t="str">
        <f ca="1">IF(data!$BX457=AR$1,data!$BW457,"")</f>
        <v/>
      </c>
      <c r="AR457" s="16" t="str">
        <f ca="1">IF(data!$BY457=AR$1,data!$BW457,"")</f>
        <v/>
      </c>
      <c r="AS457" s="16" t="str">
        <f ca="1">IF(OR(data!$BX457=AR$1,data!$BY457=AR$1),data!$BW457,"")</f>
        <v/>
      </c>
      <c r="AT457" s="17" t="str">
        <f ca="1">IF(data!$BX457=AU$1,data!$BW457,"")</f>
        <v/>
      </c>
      <c r="AU457" s="17" t="str">
        <f ca="1">IF(data!$BY457=AU$1,data!$BW457,"")</f>
        <v/>
      </c>
      <c r="AV457" s="17" t="str">
        <f ca="1">IF(OR(data!$BX457=AU$1,data!$BY457=AU$1),data!$BW457,"")</f>
        <v/>
      </c>
      <c r="AW457" s="16" t="str">
        <f ca="1">IF(data!$BX457=AX$1,data!$BW457,"")</f>
        <v/>
      </c>
      <c r="AX457" s="16" t="str">
        <f ca="1">IF(data!$BY457=AX$1,data!$BW457,"")</f>
        <v/>
      </c>
      <c r="AY457" s="16" t="str">
        <f ca="1">IF(OR(data!$BX457=AX$1,data!$BY457=AX$1),data!$BW457,"")</f>
        <v/>
      </c>
      <c r="AZ457" s="17" t="str">
        <f ca="1">IF(data!$BX457=BA$1,data!$BW457,"")</f>
        <v/>
      </c>
      <c r="BA457" s="17" t="str">
        <f ca="1">IF(data!$BY457=BA$1,data!$BW457,"")</f>
        <v/>
      </c>
      <c r="BB457" s="17" t="str">
        <f ca="1">IF(OR(data!$BX457=BA$1,data!$BY457=BA$1),data!$BW457,"")</f>
        <v/>
      </c>
      <c r="BC457" s="16" t="str">
        <f ca="1">IF(data!$BX457=BD$1,data!$BW457,"")</f>
        <v/>
      </c>
      <c r="BD457" s="16" t="str">
        <f ca="1">IF(data!$BY457=BD$1,data!$BW457,"")</f>
        <v/>
      </c>
      <c r="BE457" s="16" t="str">
        <f ca="1">IF(OR(data!$BX457=BD$1,data!$BY457=BD$1),data!$BW457,"")</f>
        <v/>
      </c>
      <c r="BF457" s="17" t="str">
        <f ca="1">IF(data!$BX457=BG$1,data!$BW457,"")</f>
        <v/>
      </c>
      <c r="BG457" s="17" t="str">
        <f ca="1">IF(data!$BY457=BG$1,data!$BW457,"")</f>
        <v/>
      </c>
      <c r="BH457" s="17" t="str">
        <f ca="1">IF(OR(data!$BX457=BG$1,data!$BY457=BG$1),data!$BW457,"")</f>
        <v/>
      </c>
      <c r="BI457" s="16" t="str">
        <f ca="1">IF(data!$BX457=BJ$1,data!$BW457,"")</f>
        <v/>
      </c>
      <c r="BJ457" s="16" t="str">
        <f ca="1">IF(data!$BY457=BJ$1,data!$BW457,"")</f>
        <v/>
      </c>
      <c r="BK457" s="16" t="str">
        <f ca="1">IF(OR(data!$BX457=BJ$1,data!$BY457=BJ$1),data!$BW457,"")</f>
        <v/>
      </c>
      <c r="BL457" s="17" t="str">
        <f ca="1">IF(data!$BX457=BM$1,data!$BW457,"")</f>
        <v/>
      </c>
      <c r="BM457" s="17" t="str">
        <f ca="1">IF(data!$BY457=BM$1,data!$BW457,"")</f>
        <v/>
      </c>
      <c r="BN457" s="17" t="str">
        <f ca="1">IF(OR(data!$BX457=BM$1,data!$BY457=BM$1),data!$BW457,"")</f>
        <v/>
      </c>
      <c r="BO457" s="16" t="str">
        <f ca="1">IF(data!$BX457=BP$1,data!$BW457,"")</f>
        <v/>
      </c>
      <c r="BP457" s="16" t="str">
        <f ca="1">IF(data!$BY457=BP$1,data!$BW457,"")</f>
        <v/>
      </c>
      <c r="BQ457" s="16" t="str">
        <f ca="1">IF(OR(data!$BX457=BP$1,data!$BY457=BP$1),data!$BW457,"")</f>
        <v/>
      </c>
      <c r="BR457" s="17" t="str">
        <f ca="1">IF(data!$BX457=BS$1,data!$BW457,"")</f>
        <v/>
      </c>
      <c r="BS457" s="17" t="str">
        <f ca="1">IF(data!$BY457=BS$1,data!$BW457,"")</f>
        <v/>
      </c>
      <c r="BT457" s="17" t="str">
        <f ca="1">IF(OR(data!$BX457=BS$1,data!$BY457=BS$1),data!$BW457,"")</f>
        <v/>
      </c>
    </row>
    <row r="458" spans="1:72" s="11" customFormat="1" x14ac:dyDescent="0.25">
      <c r="A458" s="16" t="str">
        <f ca="1">IF(data!$BX458=B$1,data!$BW458,"")</f>
        <v/>
      </c>
      <c r="B458" s="16" t="str">
        <f ca="1">IF(data!$BY458=B$1,data!$BW458,"")</f>
        <v/>
      </c>
      <c r="C458" s="16" t="str">
        <f ca="1">IF(OR(data!$BX458=B$1,data!$BY458=B$1),data!$BW458,"")</f>
        <v/>
      </c>
      <c r="D458" s="17" t="str">
        <f ca="1">IF(data!$BX458=E$1,data!$BW458,"")</f>
        <v/>
      </c>
      <c r="E458" s="17" t="str">
        <f ca="1">IF(data!$BY458=E$1,data!$BW458,"")</f>
        <v/>
      </c>
      <c r="F458" s="17" t="str">
        <f ca="1">IF(OR(data!$BX458=E$1,data!$BY458=E$1),data!$BW458,"")</f>
        <v/>
      </c>
      <c r="G458" s="16" t="str">
        <f ca="1">IF(data!$BX458=H$1,data!$BW458,"")</f>
        <v/>
      </c>
      <c r="H458" s="16" t="str">
        <f ca="1">IF(data!$BY458=H$1,data!$BW458,"")</f>
        <v/>
      </c>
      <c r="I458" s="16" t="str">
        <f ca="1">IF(OR(data!$BX458=H$1,data!$BY458=H$1),data!$BW458,"")</f>
        <v/>
      </c>
      <c r="J458" s="17" t="str">
        <f ca="1">IF(data!$BX458=K$1,data!$BW458,"")</f>
        <v/>
      </c>
      <c r="K458" s="17" t="str">
        <f ca="1">IF(data!$BY458=K$1,data!$BW458,"")</f>
        <v/>
      </c>
      <c r="L458" s="17" t="str">
        <f ca="1">IF(OR(data!$BX458=K$1,data!$BY458=K$1),data!$BW458,"")</f>
        <v/>
      </c>
      <c r="M458" s="16" t="str">
        <f ca="1">IF(data!$BX458=N$1,data!$BW458,"")</f>
        <v/>
      </c>
      <c r="N458" s="16" t="str">
        <f ca="1">IF(data!$BY458=N$1,data!$BW458,"")</f>
        <v/>
      </c>
      <c r="O458" s="16" t="str">
        <f ca="1">IF(OR(data!$BX458=N$1,data!$BY458=N$1),data!$BW458,"")</f>
        <v/>
      </c>
      <c r="P458" s="17" t="str">
        <f ca="1">IF(data!$BX458=Q$1,data!$BW458,"")</f>
        <v/>
      </c>
      <c r="Q458" s="17" t="str">
        <f ca="1">IF(data!$BY458=Q$1,data!$BW458,"")</f>
        <v/>
      </c>
      <c r="R458" s="17" t="str">
        <f ca="1">IF(OR(data!$BX458=Q$1,data!$BY458=Q$1),data!$BW458,"")</f>
        <v/>
      </c>
      <c r="S458" s="16" t="str">
        <f ca="1">IF(data!$BX458=T$1,data!$BW458,"")</f>
        <v/>
      </c>
      <c r="T458" s="16" t="str">
        <f ca="1">IF(data!$BY458=T$1,data!$BW458,"")</f>
        <v/>
      </c>
      <c r="U458" s="16" t="str">
        <f ca="1">IF(OR(data!$BX458=T$1,data!$BY458=T$1),data!$BW458,"")</f>
        <v/>
      </c>
      <c r="V458" s="17" t="str">
        <f ca="1">IF(data!$BX458=W$1,data!$BW458,"")</f>
        <v/>
      </c>
      <c r="W458" s="17" t="str">
        <f ca="1">IF(data!$BY458=W$1,data!$BW458,"")</f>
        <v/>
      </c>
      <c r="X458" s="17" t="str">
        <f ca="1">IF(OR(data!$BX458=W$1,data!$BY458=W$1),data!$BW458,"")</f>
        <v/>
      </c>
      <c r="Y458" s="16" t="str">
        <f ca="1">IF(data!$BX458=Z$1,data!$BW458,"")</f>
        <v/>
      </c>
      <c r="Z458" s="16" t="str">
        <f ca="1">IF(data!$BY458=Z$1,data!$BW458,"")</f>
        <v/>
      </c>
      <c r="AA458" s="16" t="str">
        <f ca="1">IF(OR(data!$BX458=Z$1,data!$BY458=Z$1),data!$BW458,"")</f>
        <v/>
      </c>
      <c r="AB458" s="17" t="str">
        <f ca="1">IF(data!$BX458=AC$1,data!$BW458,"")</f>
        <v/>
      </c>
      <c r="AC458" s="17" t="str">
        <f ca="1">IF(data!$BY458=AC$1,data!$BW458,"")</f>
        <v/>
      </c>
      <c r="AD458" s="17" t="str">
        <f ca="1">IF(OR(data!$BX458=AC$1,data!$BY458=AC$1),data!$BW458,"")</f>
        <v/>
      </c>
      <c r="AE458" s="16" t="str">
        <f ca="1">IF(data!$BX458=AF$1,data!$BW458,"")</f>
        <v/>
      </c>
      <c r="AF458" s="16" t="str">
        <f ca="1">IF(data!$BY458=AF$1,data!$BW458,"")</f>
        <v/>
      </c>
      <c r="AG458" s="16" t="str">
        <f ca="1">IF(OR(data!$BX458=AF$1,data!$BY458=AF$1),data!$BW458,"")</f>
        <v/>
      </c>
      <c r="AH458" s="17" t="str">
        <f ca="1">IF(data!$BX458=AI$1,data!$BW458,"")</f>
        <v/>
      </c>
      <c r="AI458" s="17" t="str">
        <f ca="1">IF(data!$BY458=AI$1,data!$BW458,"")</f>
        <v/>
      </c>
      <c r="AJ458" s="17" t="str">
        <f ca="1">IF(OR(data!$BX458=AI$1,data!$BY458=AI$1),data!$BW458,"")</f>
        <v/>
      </c>
      <c r="AK458" s="16" t="str">
        <f ca="1">IF(data!$BX458=AL$1,data!$BW458,"")</f>
        <v/>
      </c>
      <c r="AL458" s="16" t="str">
        <f ca="1">IF(data!$BY458=AL$1,data!$BW458,"")</f>
        <v/>
      </c>
      <c r="AM458" s="16" t="str">
        <f ca="1">IF(OR(data!$BX458=AL$1,data!$BY458=AL$1),data!$BW458,"")</f>
        <v/>
      </c>
      <c r="AN458" s="17" t="str">
        <f ca="1">IF(data!$BX458=AO$1,data!$BW458,"")</f>
        <v/>
      </c>
      <c r="AO458" s="17" t="str">
        <f ca="1">IF(data!$BY458=AO$1,data!$BW458,"")</f>
        <v/>
      </c>
      <c r="AP458" s="17" t="str">
        <f ca="1">IF(OR(data!$BX458=AO$1,data!$BY458=AO$1),data!$BW458,"")</f>
        <v/>
      </c>
      <c r="AQ458" s="16" t="str">
        <f ca="1">IF(data!$BX458=AR$1,data!$BW458,"")</f>
        <v/>
      </c>
      <c r="AR458" s="16" t="str">
        <f ca="1">IF(data!$BY458=AR$1,data!$BW458,"")</f>
        <v/>
      </c>
      <c r="AS458" s="16" t="str">
        <f ca="1">IF(OR(data!$BX458=AR$1,data!$BY458=AR$1),data!$BW458,"")</f>
        <v/>
      </c>
      <c r="AT458" s="17" t="str">
        <f ca="1">IF(data!$BX458=AU$1,data!$BW458,"")</f>
        <v/>
      </c>
      <c r="AU458" s="17" t="str">
        <f ca="1">IF(data!$BY458=AU$1,data!$BW458,"")</f>
        <v/>
      </c>
      <c r="AV458" s="17" t="str">
        <f ca="1">IF(OR(data!$BX458=AU$1,data!$BY458=AU$1),data!$BW458,"")</f>
        <v/>
      </c>
      <c r="AW458" s="16" t="str">
        <f ca="1">IF(data!$BX458=AX$1,data!$BW458,"")</f>
        <v/>
      </c>
      <c r="AX458" s="16" t="str">
        <f ca="1">IF(data!$BY458=AX$1,data!$BW458,"")</f>
        <v/>
      </c>
      <c r="AY458" s="16" t="str">
        <f ca="1">IF(OR(data!$BX458=AX$1,data!$BY458=AX$1),data!$BW458,"")</f>
        <v/>
      </c>
      <c r="AZ458" s="17" t="str">
        <f ca="1">IF(data!$BX458=BA$1,data!$BW458,"")</f>
        <v/>
      </c>
      <c r="BA458" s="17" t="str">
        <f ca="1">IF(data!$BY458=BA$1,data!$BW458,"")</f>
        <v/>
      </c>
      <c r="BB458" s="17" t="str">
        <f ca="1">IF(OR(data!$BX458=BA$1,data!$BY458=BA$1),data!$BW458,"")</f>
        <v/>
      </c>
      <c r="BC458" s="16" t="str">
        <f ca="1">IF(data!$BX458=BD$1,data!$BW458,"")</f>
        <v/>
      </c>
      <c r="BD458" s="16" t="str">
        <f ca="1">IF(data!$BY458=BD$1,data!$BW458,"")</f>
        <v/>
      </c>
      <c r="BE458" s="16" t="str">
        <f ca="1">IF(OR(data!$BX458=BD$1,data!$BY458=BD$1),data!$BW458,"")</f>
        <v/>
      </c>
      <c r="BF458" s="17" t="str">
        <f ca="1">IF(data!$BX458=BG$1,data!$BW458,"")</f>
        <v/>
      </c>
      <c r="BG458" s="17" t="str">
        <f ca="1">IF(data!$BY458=BG$1,data!$BW458,"")</f>
        <v/>
      </c>
      <c r="BH458" s="17" t="str">
        <f ca="1">IF(OR(data!$BX458=BG$1,data!$BY458=BG$1),data!$BW458,"")</f>
        <v/>
      </c>
      <c r="BI458" s="16" t="str">
        <f ca="1">IF(data!$BX458=BJ$1,data!$BW458,"")</f>
        <v/>
      </c>
      <c r="BJ458" s="16" t="str">
        <f ca="1">IF(data!$BY458=BJ$1,data!$BW458,"")</f>
        <v/>
      </c>
      <c r="BK458" s="16" t="str">
        <f ca="1">IF(OR(data!$BX458=BJ$1,data!$BY458=BJ$1),data!$BW458,"")</f>
        <v/>
      </c>
      <c r="BL458" s="17" t="str">
        <f ca="1">IF(data!$BX458=BM$1,data!$BW458,"")</f>
        <v/>
      </c>
      <c r="BM458" s="17" t="str">
        <f ca="1">IF(data!$BY458=BM$1,data!$BW458,"")</f>
        <v/>
      </c>
      <c r="BN458" s="17" t="str">
        <f ca="1">IF(OR(data!$BX458=BM$1,data!$BY458=BM$1),data!$BW458,"")</f>
        <v/>
      </c>
      <c r="BO458" s="16" t="str">
        <f ca="1">IF(data!$BX458=BP$1,data!$BW458,"")</f>
        <v/>
      </c>
      <c r="BP458" s="16" t="str">
        <f ca="1">IF(data!$BY458=BP$1,data!$BW458,"")</f>
        <v/>
      </c>
      <c r="BQ458" s="16" t="str">
        <f ca="1">IF(OR(data!$BX458=BP$1,data!$BY458=BP$1),data!$BW458,"")</f>
        <v/>
      </c>
      <c r="BR458" s="17" t="str">
        <f ca="1">IF(data!$BX458=BS$1,data!$BW458,"")</f>
        <v/>
      </c>
      <c r="BS458" s="17" t="str">
        <f ca="1">IF(data!$BY458=BS$1,data!$BW458,"")</f>
        <v/>
      </c>
      <c r="BT458" s="17" t="str">
        <f ca="1">IF(OR(data!$BX458=BS$1,data!$BY458=BS$1),data!$BW458,"")</f>
        <v/>
      </c>
    </row>
    <row r="459" spans="1:72" s="11" customFormat="1" x14ac:dyDescent="0.25">
      <c r="A459" s="16" t="str">
        <f ca="1">IF(data!$BX459=B$1,data!$BW459,"")</f>
        <v/>
      </c>
      <c r="B459" s="16" t="str">
        <f ca="1">IF(data!$BY459=B$1,data!$BW459,"")</f>
        <v/>
      </c>
      <c r="C459" s="16" t="str">
        <f ca="1">IF(OR(data!$BX459=B$1,data!$BY459=B$1),data!$BW459,"")</f>
        <v/>
      </c>
      <c r="D459" s="17" t="str">
        <f ca="1">IF(data!$BX459=E$1,data!$BW459,"")</f>
        <v/>
      </c>
      <c r="E459" s="17" t="str">
        <f ca="1">IF(data!$BY459=E$1,data!$BW459,"")</f>
        <v/>
      </c>
      <c r="F459" s="17" t="str">
        <f ca="1">IF(OR(data!$BX459=E$1,data!$BY459=E$1),data!$BW459,"")</f>
        <v/>
      </c>
      <c r="G459" s="16" t="str">
        <f ca="1">IF(data!$BX459=H$1,data!$BW459,"")</f>
        <v/>
      </c>
      <c r="H459" s="16" t="str">
        <f ca="1">IF(data!$BY459=H$1,data!$BW459,"")</f>
        <v/>
      </c>
      <c r="I459" s="16" t="str">
        <f ca="1">IF(OR(data!$BX459=H$1,data!$BY459=H$1),data!$BW459,"")</f>
        <v/>
      </c>
      <c r="J459" s="17" t="str">
        <f ca="1">IF(data!$BX459=K$1,data!$BW459,"")</f>
        <v/>
      </c>
      <c r="K459" s="17" t="str">
        <f ca="1">IF(data!$BY459=K$1,data!$BW459,"")</f>
        <v/>
      </c>
      <c r="L459" s="17" t="str">
        <f ca="1">IF(OR(data!$BX459=K$1,data!$BY459=K$1),data!$BW459,"")</f>
        <v/>
      </c>
      <c r="M459" s="16" t="str">
        <f ca="1">IF(data!$BX459=N$1,data!$BW459,"")</f>
        <v/>
      </c>
      <c r="N459" s="16" t="str">
        <f ca="1">IF(data!$BY459=N$1,data!$BW459,"")</f>
        <v/>
      </c>
      <c r="O459" s="16" t="str">
        <f ca="1">IF(OR(data!$BX459=N$1,data!$BY459=N$1),data!$BW459,"")</f>
        <v/>
      </c>
      <c r="P459" s="17" t="str">
        <f ca="1">IF(data!$BX459=Q$1,data!$BW459,"")</f>
        <v/>
      </c>
      <c r="Q459" s="17" t="str">
        <f ca="1">IF(data!$BY459=Q$1,data!$BW459,"")</f>
        <v/>
      </c>
      <c r="R459" s="17" t="str">
        <f ca="1">IF(OR(data!$BX459=Q$1,data!$BY459=Q$1),data!$BW459,"")</f>
        <v/>
      </c>
      <c r="S459" s="16" t="str">
        <f ca="1">IF(data!$BX459=T$1,data!$BW459,"")</f>
        <v/>
      </c>
      <c r="T459" s="16" t="str">
        <f ca="1">IF(data!$BY459=T$1,data!$BW459,"")</f>
        <v/>
      </c>
      <c r="U459" s="16" t="str">
        <f ca="1">IF(OR(data!$BX459=T$1,data!$BY459=T$1),data!$BW459,"")</f>
        <v/>
      </c>
      <c r="V459" s="17" t="str">
        <f ca="1">IF(data!$BX459=W$1,data!$BW459,"")</f>
        <v/>
      </c>
      <c r="W459" s="17" t="str">
        <f ca="1">IF(data!$BY459=W$1,data!$BW459,"")</f>
        <v/>
      </c>
      <c r="X459" s="17" t="str">
        <f ca="1">IF(OR(data!$BX459=W$1,data!$BY459=W$1),data!$BW459,"")</f>
        <v/>
      </c>
      <c r="Y459" s="16" t="str">
        <f ca="1">IF(data!$BX459=Z$1,data!$BW459,"")</f>
        <v/>
      </c>
      <c r="Z459" s="16" t="str">
        <f ca="1">IF(data!$BY459=Z$1,data!$BW459,"")</f>
        <v/>
      </c>
      <c r="AA459" s="16" t="str">
        <f ca="1">IF(OR(data!$BX459=Z$1,data!$BY459=Z$1),data!$BW459,"")</f>
        <v/>
      </c>
      <c r="AB459" s="17" t="str">
        <f ca="1">IF(data!$BX459=AC$1,data!$BW459,"")</f>
        <v/>
      </c>
      <c r="AC459" s="17" t="str">
        <f ca="1">IF(data!$BY459=AC$1,data!$BW459,"")</f>
        <v/>
      </c>
      <c r="AD459" s="17" t="str">
        <f ca="1">IF(OR(data!$BX459=AC$1,data!$BY459=AC$1),data!$BW459,"")</f>
        <v/>
      </c>
      <c r="AE459" s="16" t="str">
        <f ca="1">IF(data!$BX459=AF$1,data!$BW459,"")</f>
        <v/>
      </c>
      <c r="AF459" s="16" t="str">
        <f ca="1">IF(data!$BY459=AF$1,data!$BW459,"")</f>
        <v/>
      </c>
      <c r="AG459" s="16" t="str">
        <f ca="1">IF(OR(data!$BX459=AF$1,data!$BY459=AF$1),data!$BW459,"")</f>
        <v/>
      </c>
      <c r="AH459" s="17" t="str">
        <f ca="1">IF(data!$BX459=AI$1,data!$BW459,"")</f>
        <v/>
      </c>
      <c r="AI459" s="17" t="str">
        <f ca="1">IF(data!$BY459=AI$1,data!$BW459,"")</f>
        <v/>
      </c>
      <c r="AJ459" s="17" t="str">
        <f ca="1">IF(OR(data!$BX459=AI$1,data!$BY459=AI$1),data!$BW459,"")</f>
        <v/>
      </c>
      <c r="AK459" s="16" t="str">
        <f ca="1">IF(data!$BX459=AL$1,data!$BW459,"")</f>
        <v/>
      </c>
      <c r="AL459" s="16" t="str">
        <f ca="1">IF(data!$BY459=AL$1,data!$BW459,"")</f>
        <v/>
      </c>
      <c r="AM459" s="16" t="str">
        <f ca="1">IF(OR(data!$BX459=AL$1,data!$BY459=AL$1),data!$BW459,"")</f>
        <v/>
      </c>
      <c r="AN459" s="17" t="str">
        <f ca="1">IF(data!$BX459=AO$1,data!$BW459,"")</f>
        <v/>
      </c>
      <c r="AO459" s="17" t="str">
        <f ca="1">IF(data!$BY459=AO$1,data!$BW459,"")</f>
        <v/>
      </c>
      <c r="AP459" s="17" t="str">
        <f ca="1">IF(OR(data!$BX459=AO$1,data!$BY459=AO$1),data!$BW459,"")</f>
        <v/>
      </c>
      <c r="AQ459" s="16" t="str">
        <f ca="1">IF(data!$BX459=AR$1,data!$BW459,"")</f>
        <v/>
      </c>
      <c r="AR459" s="16" t="str">
        <f ca="1">IF(data!$BY459=AR$1,data!$BW459,"")</f>
        <v/>
      </c>
      <c r="AS459" s="16" t="str">
        <f ca="1">IF(OR(data!$BX459=AR$1,data!$BY459=AR$1),data!$BW459,"")</f>
        <v/>
      </c>
      <c r="AT459" s="17" t="str">
        <f ca="1">IF(data!$BX459=AU$1,data!$BW459,"")</f>
        <v/>
      </c>
      <c r="AU459" s="17" t="str">
        <f ca="1">IF(data!$BY459=AU$1,data!$BW459,"")</f>
        <v/>
      </c>
      <c r="AV459" s="17" t="str">
        <f ca="1">IF(OR(data!$BX459=AU$1,data!$BY459=AU$1),data!$BW459,"")</f>
        <v/>
      </c>
      <c r="AW459" s="16" t="str">
        <f ca="1">IF(data!$BX459=AX$1,data!$BW459,"")</f>
        <v/>
      </c>
      <c r="AX459" s="16" t="str">
        <f ca="1">IF(data!$BY459=AX$1,data!$BW459,"")</f>
        <v/>
      </c>
      <c r="AY459" s="16" t="str">
        <f ca="1">IF(OR(data!$BX459=AX$1,data!$BY459=AX$1),data!$BW459,"")</f>
        <v/>
      </c>
      <c r="AZ459" s="17" t="str">
        <f ca="1">IF(data!$BX459=BA$1,data!$BW459,"")</f>
        <v/>
      </c>
      <c r="BA459" s="17" t="str">
        <f ca="1">IF(data!$BY459=BA$1,data!$BW459,"")</f>
        <v/>
      </c>
      <c r="BB459" s="17" t="str">
        <f ca="1">IF(OR(data!$BX459=BA$1,data!$BY459=BA$1),data!$BW459,"")</f>
        <v/>
      </c>
      <c r="BC459" s="16" t="str">
        <f ca="1">IF(data!$BX459=BD$1,data!$BW459,"")</f>
        <v/>
      </c>
      <c r="BD459" s="16" t="str">
        <f ca="1">IF(data!$BY459=BD$1,data!$BW459,"")</f>
        <v/>
      </c>
      <c r="BE459" s="16" t="str">
        <f ca="1">IF(OR(data!$BX459=BD$1,data!$BY459=BD$1),data!$BW459,"")</f>
        <v/>
      </c>
      <c r="BF459" s="17" t="str">
        <f ca="1">IF(data!$BX459=BG$1,data!$BW459,"")</f>
        <v/>
      </c>
      <c r="BG459" s="17" t="str">
        <f ca="1">IF(data!$BY459=BG$1,data!$BW459,"")</f>
        <v/>
      </c>
      <c r="BH459" s="17" t="str">
        <f ca="1">IF(OR(data!$BX459=BG$1,data!$BY459=BG$1),data!$BW459,"")</f>
        <v/>
      </c>
      <c r="BI459" s="16" t="str">
        <f ca="1">IF(data!$BX459=BJ$1,data!$BW459,"")</f>
        <v/>
      </c>
      <c r="BJ459" s="16" t="str">
        <f ca="1">IF(data!$BY459=BJ$1,data!$BW459,"")</f>
        <v/>
      </c>
      <c r="BK459" s="16" t="str">
        <f ca="1">IF(OR(data!$BX459=BJ$1,data!$BY459=BJ$1),data!$BW459,"")</f>
        <v/>
      </c>
      <c r="BL459" s="17" t="str">
        <f ca="1">IF(data!$BX459=BM$1,data!$BW459,"")</f>
        <v/>
      </c>
      <c r="BM459" s="17" t="str">
        <f ca="1">IF(data!$BY459=BM$1,data!$BW459,"")</f>
        <v/>
      </c>
      <c r="BN459" s="17" t="str">
        <f ca="1">IF(OR(data!$BX459=BM$1,data!$BY459=BM$1),data!$BW459,"")</f>
        <v/>
      </c>
      <c r="BO459" s="16" t="str">
        <f ca="1">IF(data!$BX459=BP$1,data!$BW459,"")</f>
        <v/>
      </c>
      <c r="BP459" s="16" t="str">
        <f ca="1">IF(data!$BY459=BP$1,data!$BW459,"")</f>
        <v/>
      </c>
      <c r="BQ459" s="16" t="str">
        <f ca="1">IF(OR(data!$BX459=BP$1,data!$BY459=BP$1),data!$BW459,"")</f>
        <v/>
      </c>
      <c r="BR459" s="17" t="str">
        <f ca="1">IF(data!$BX459=BS$1,data!$BW459,"")</f>
        <v/>
      </c>
      <c r="BS459" s="17" t="str">
        <f ca="1">IF(data!$BY459=BS$1,data!$BW459,"")</f>
        <v/>
      </c>
      <c r="BT459" s="17" t="str">
        <f ca="1">IF(OR(data!$BX459=BS$1,data!$BY459=BS$1),data!$BW459,"")</f>
        <v/>
      </c>
    </row>
    <row r="460" spans="1:72" s="11" customFormat="1" x14ac:dyDescent="0.25">
      <c r="A460" s="16" t="str">
        <f ca="1">IF(data!$BX460=B$1,data!$BW460,"")</f>
        <v/>
      </c>
      <c r="B460" s="16" t="str">
        <f ca="1">IF(data!$BY460=B$1,data!$BW460,"")</f>
        <v/>
      </c>
      <c r="C460" s="16" t="str">
        <f ca="1">IF(OR(data!$BX460=B$1,data!$BY460=B$1),data!$BW460,"")</f>
        <v/>
      </c>
      <c r="D460" s="17" t="str">
        <f ca="1">IF(data!$BX460=E$1,data!$BW460,"")</f>
        <v/>
      </c>
      <c r="E460" s="17" t="str">
        <f ca="1">IF(data!$BY460=E$1,data!$BW460,"")</f>
        <v/>
      </c>
      <c r="F460" s="17" t="str">
        <f ca="1">IF(OR(data!$BX460=E$1,data!$BY460=E$1),data!$BW460,"")</f>
        <v/>
      </c>
      <c r="G460" s="16" t="str">
        <f ca="1">IF(data!$BX460=H$1,data!$BW460,"")</f>
        <v/>
      </c>
      <c r="H460" s="16" t="str">
        <f ca="1">IF(data!$BY460=H$1,data!$BW460,"")</f>
        <v/>
      </c>
      <c r="I460" s="16" t="str">
        <f ca="1">IF(OR(data!$BX460=H$1,data!$BY460=H$1),data!$BW460,"")</f>
        <v/>
      </c>
      <c r="J460" s="17" t="str">
        <f ca="1">IF(data!$BX460=K$1,data!$BW460,"")</f>
        <v/>
      </c>
      <c r="K460" s="17" t="str">
        <f ca="1">IF(data!$BY460=K$1,data!$BW460,"")</f>
        <v/>
      </c>
      <c r="L460" s="17" t="str">
        <f ca="1">IF(OR(data!$BX460=K$1,data!$BY460=K$1),data!$BW460,"")</f>
        <v/>
      </c>
      <c r="M460" s="16" t="str">
        <f ca="1">IF(data!$BX460=N$1,data!$BW460,"")</f>
        <v/>
      </c>
      <c r="N460" s="16" t="str">
        <f ca="1">IF(data!$BY460=N$1,data!$BW460,"")</f>
        <v/>
      </c>
      <c r="O460" s="16" t="str">
        <f ca="1">IF(OR(data!$BX460=N$1,data!$BY460=N$1),data!$BW460,"")</f>
        <v/>
      </c>
      <c r="P460" s="17" t="str">
        <f ca="1">IF(data!$BX460=Q$1,data!$BW460,"")</f>
        <v/>
      </c>
      <c r="Q460" s="17" t="str">
        <f ca="1">IF(data!$BY460=Q$1,data!$BW460,"")</f>
        <v/>
      </c>
      <c r="R460" s="17" t="str">
        <f ca="1">IF(OR(data!$BX460=Q$1,data!$BY460=Q$1),data!$BW460,"")</f>
        <v/>
      </c>
      <c r="S460" s="16" t="str">
        <f ca="1">IF(data!$BX460=T$1,data!$BW460,"")</f>
        <v/>
      </c>
      <c r="T460" s="16" t="str">
        <f ca="1">IF(data!$BY460=T$1,data!$BW460,"")</f>
        <v/>
      </c>
      <c r="U460" s="16" t="str">
        <f ca="1">IF(OR(data!$BX460=T$1,data!$BY460=T$1),data!$BW460,"")</f>
        <v/>
      </c>
      <c r="V460" s="17" t="str">
        <f ca="1">IF(data!$BX460=W$1,data!$BW460,"")</f>
        <v/>
      </c>
      <c r="W460" s="17" t="str">
        <f ca="1">IF(data!$BY460=W$1,data!$BW460,"")</f>
        <v/>
      </c>
      <c r="X460" s="17" t="str">
        <f ca="1">IF(OR(data!$BX460=W$1,data!$BY460=W$1),data!$BW460,"")</f>
        <v/>
      </c>
      <c r="Y460" s="16" t="str">
        <f ca="1">IF(data!$BX460=Z$1,data!$BW460,"")</f>
        <v/>
      </c>
      <c r="Z460" s="16" t="str">
        <f ca="1">IF(data!$BY460=Z$1,data!$BW460,"")</f>
        <v/>
      </c>
      <c r="AA460" s="16" t="str">
        <f ca="1">IF(OR(data!$BX460=Z$1,data!$BY460=Z$1),data!$BW460,"")</f>
        <v/>
      </c>
      <c r="AB460" s="17" t="str">
        <f ca="1">IF(data!$BX460=AC$1,data!$BW460,"")</f>
        <v/>
      </c>
      <c r="AC460" s="17" t="str">
        <f ca="1">IF(data!$BY460=AC$1,data!$BW460,"")</f>
        <v/>
      </c>
      <c r="AD460" s="17" t="str">
        <f ca="1">IF(OR(data!$BX460=AC$1,data!$BY460=AC$1),data!$BW460,"")</f>
        <v/>
      </c>
      <c r="AE460" s="16" t="str">
        <f ca="1">IF(data!$BX460=AF$1,data!$BW460,"")</f>
        <v/>
      </c>
      <c r="AF460" s="16" t="str">
        <f ca="1">IF(data!$BY460=AF$1,data!$BW460,"")</f>
        <v/>
      </c>
      <c r="AG460" s="16" t="str">
        <f ca="1">IF(OR(data!$BX460=AF$1,data!$BY460=AF$1),data!$BW460,"")</f>
        <v/>
      </c>
      <c r="AH460" s="17" t="str">
        <f ca="1">IF(data!$BX460=AI$1,data!$BW460,"")</f>
        <v/>
      </c>
      <c r="AI460" s="17" t="str">
        <f ca="1">IF(data!$BY460=AI$1,data!$BW460,"")</f>
        <v/>
      </c>
      <c r="AJ460" s="17" t="str">
        <f ca="1">IF(OR(data!$BX460=AI$1,data!$BY460=AI$1),data!$BW460,"")</f>
        <v/>
      </c>
      <c r="AK460" s="16" t="str">
        <f ca="1">IF(data!$BX460=AL$1,data!$BW460,"")</f>
        <v/>
      </c>
      <c r="AL460" s="16" t="str">
        <f ca="1">IF(data!$BY460=AL$1,data!$BW460,"")</f>
        <v/>
      </c>
      <c r="AM460" s="16" t="str">
        <f ca="1">IF(OR(data!$BX460=AL$1,data!$BY460=AL$1),data!$BW460,"")</f>
        <v/>
      </c>
      <c r="AN460" s="17" t="str">
        <f ca="1">IF(data!$BX460=AO$1,data!$BW460,"")</f>
        <v/>
      </c>
      <c r="AO460" s="17" t="str">
        <f ca="1">IF(data!$BY460=AO$1,data!$BW460,"")</f>
        <v/>
      </c>
      <c r="AP460" s="17" t="str">
        <f ca="1">IF(OR(data!$BX460=AO$1,data!$BY460=AO$1),data!$BW460,"")</f>
        <v/>
      </c>
      <c r="AQ460" s="16" t="str">
        <f ca="1">IF(data!$BX460=AR$1,data!$BW460,"")</f>
        <v/>
      </c>
      <c r="AR460" s="16" t="str">
        <f ca="1">IF(data!$BY460=AR$1,data!$BW460,"")</f>
        <v/>
      </c>
      <c r="AS460" s="16" t="str">
        <f ca="1">IF(OR(data!$BX460=AR$1,data!$BY460=AR$1),data!$BW460,"")</f>
        <v/>
      </c>
      <c r="AT460" s="17" t="str">
        <f ca="1">IF(data!$BX460=AU$1,data!$BW460,"")</f>
        <v/>
      </c>
      <c r="AU460" s="17" t="str">
        <f ca="1">IF(data!$BY460=AU$1,data!$BW460,"")</f>
        <v/>
      </c>
      <c r="AV460" s="17" t="str">
        <f ca="1">IF(OR(data!$BX460=AU$1,data!$BY460=AU$1),data!$BW460,"")</f>
        <v/>
      </c>
      <c r="AW460" s="16" t="str">
        <f ca="1">IF(data!$BX460=AX$1,data!$BW460,"")</f>
        <v/>
      </c>
      <c r="AX460" s="16" t="str">
        <f ca="1">IF(data!$BY460=AX$1,data!$BW460,"")</f>
        <v/>
      </c>
      <c r="AY460" s="16" t="str">
        <f ca="1">IF(OR(data!$BX460=AX$1,data!$BY460=AX$1),data!$BW460,"")</f>
        <v/>
      </c>
      <c r="AZ460" s="17" t="str">
        <f ca="1">IF(data!$BX460=BA$1,data!$BW460,"")</f>
        <v/>
      </c>
      <c r="BA460" s="17" t="str">
        <f ca="1">IF(data!$BY460=BA$1,data!$BW460,"")</f>
        <v/>
      </c>
      <c r="BB460" s="17" t="str">
        <f ca="1">IF(OR(data!$BX460=BA$1,data!$BY460=BA$1),data!$BW460,"")</f>
        <v/>
      </c>
      <c r="BC460" s="16" t="str">
        <f ca="1">IF(data!$BX460=BD$1,data!$BW460,"")</f>
        <v/>
      </c>
      <c r="BD460" s="16" t="str">
        <f ca="1">IF(data!$BY460=BD$1,data!$BW460,"")</f>
        <v/>
      </c>
      <c r="BE460" s="16" t="str">
        <f ca="1">IF(OR(data!$BX460=BD$1,data!$BY460=BD$1),data!$BW460,"")</f>
        <v/>
      </c>
      <c r="BF460" s="17" t="str">
        <f ca="1">IF(data!$BX460=BG$1,data!$BW460,"")</f>
        <v/>
      </c>
      <c r="BG460" s="17" t="str">
        <f ca="1">IF(data!$BY460=BG$1,data!$BW460,"")</f>
        <v/>
      </c>
      <c r="BH460" s="17" t="str">
        <f ca="1">IF(OR(data!$BX460=BG$1,data!$BY460=BG$1),data!$BW460,"")</f>
        <v/>
      </c>
      <c r="BI460" s="16" t="str">
        <f ca="1">IF(data!$BX460=BJ$1,data!$BW460,"")</f>
        <v/>
      </c>
      <c r="BJ460" s="16" t="str">
        <f ca="1">IF(data!$BY460=BJ$1,data!$BW460,"")</f>
        <v/>
      </c>
      <c r="BK460" s="16" t="str">
        <f ca="1">IF(OR(data!$BX460=BJ$1,data!$BY460=BJ$1),data!$BW460,"")</f>
        <v/>
      </c>
      <c r="BL460" s="17" t="str">
        <f ca="1">IF(data!$BX460=BM$1,data!$BW460,"")</f>
        <v/>
      </c>
      <c r="BM460" s="17" t="str">
        <f ca="1">IF(data!$BY460=BM$1,data!$BW460,"")</f>
        <v/>
      </c>
      <c r="BN460" s="17" t="str">
        <f ca="1">IF(OR(data!$BX460=BM$1,data!$BY460=BM$1),data!$BW460,"")</f>
        <v/>
      </c>
      <c r="BO460" s="16" t="str">
        <f ca="1">IF(data!$BX460=BP$1,data!$BW460,"")</f>
        <v/>
      </c>
      <c r="BP460" s="16" t="str">
        <f ca="1">IF(data!$BY460=BP$1,data!$BW460,"")</f>
        <v/>
      </c>
      <c r="BQ460" s="16" t="str">
        <f ca="1">IF(OR(data!$BX460=BP$1,data!$BY460=BP$1),data!$BW460,"")</f>
        <v/>
      </c>
      <c r="BR460" s="17" t="str">
        <f ca="1">IF(data!$BX460=BS$1,data!$BW460,"")</f>
        <v/>
      </c>
      <c r="BS460" s="17" t="str">
        <f ca="1">IF(data!$BY460=BS$1,data!$BW460,"")</f>
        <v/>
      </c>
      <c r="BT460" s="17" t="str">
        <f ca="1">IF(OR(data!$BX460=BS$1,data!$BY460=BS$1),data!$BW460,"")</f>
        <v/>
      </c>
    </row>
    <row r="461" spans="1:72" s="11" customFormat="1" x14ac:dyDescent="0.25">
      <c r="A461" s="16" t="str">
        <f ca="1">IF(data!$BX461=B$1,data!$BW461,"")</f>
        <v/>
      </c>
      <c r="B461" s="16" t="str">
        <f ca="1">IF(data!$BY461=B$1,data!$BW461,"")</f>
        <v/>
      </c>
      <c r="C461" s="16" t="str">
        <f ca="1">IF(OR(data!$BX461=B$1,data!$BY461=B$1),data!$BW461,"")</f>
        <v/>
      </c>
      <c r="D461" s="17" t="str">
        <f ca="1">IF(data!$BX461=E$1,data!$BW461,"")</f>
        <v/>
      </c>
      <c r="E461" s="17" t="str">
        <f ca="1">IF(data!$BY461=E$1,data!$BW461,"")</f>
        <v/>
      </c>
      <c r="F461" s="17" t="str">
        <f ca="1">IF(OR(data!$BX461=E$1,data!$BY461=E$1),data!$BW461,"")</f>
        <v/>
      </c>
      <c r="G461" s="16" t="str">
        <f ca="1">IF(data!$BX461=H$1,data!$BW461,"")</f>
        <v/>
      </c>
      <c r="H461" s="16" t="str">
        <f ca="1">IF(data!$BY461=H$1,data!$BW461,"")</f>
        <v/>
      </c>
      <c r="I461" s="16" t="str">
        <f ca="1">IF(OR(data!$BX461=H$1,data!$BY461=H$1),data!$BW461,"")</f>
        <v/>
      </c>
      <c r="J461" s="17" t="str">
        <f ca="1">IF(data!$BX461=K$1,data!$BW461,"")</f>
        <v/>
      </c>
      <c r="K461" s="17" t="str">
        <f ca="1">IF(data!$BY461=K$1,data!$BW461,"")</f>
        <v/>
      </c>
      <c r="L461" s="17" t="str">
        <f ca="1">IF(OR(data!$BX461=K$1,data!$BY461=K$1),data!$BW461,"")</f>
        <v/>
      </c>
      <c r="M461" s="16" t="str">
        <f ca="1">IF(data!$BX461=N$1,data!$BW461,"")</f>
        <v/>
      </c>
      <c r="N461" s="16" t="str">
        <f ca="1">IF(data!$BY461=N$1,data!$BW461,"")</f>
        <v/>
      </c>
      <c r="O461" s="16" t="str">
        <f ca="1">IF(OR(data!$BX461=N$1,data!$BY461=N$1),data!$BW461,"")</f>
        <v/>
      </c>
      <c r="P461" s="17" t="str">
        <f ca="1">IF(data!$BX461=Q$1,data!$BW461,"")</f>
        <v/>
      </c>
      <c r="Q461" s="17" t="str">
        <f ca="1">IF(data!$BY461=Q$1,data!$BW461,"")</f>
        <v/>
      </c>
      <c r="R461" s="17" t="str">
        <f ca="1">IF(OR(data!$BX461=Q$1,data!$BY461=Q$1),data!$BW461,"")</f>
        <v/>
      </c>
      <c r="S461" s="16" t="str">
        <f ca="1">IF(data!$BX461=T$1,data!$BW461,"")</f>
        <v/>
      </c>
      <c r="T461" s="16" t="str">
        <f ca="1">IF(data!$BY461=T$1,data!$BW461,"")</f>
        <v/>
      </c>
      <c r="U461" s="16" t="str">
        <f ca="1">IF(OR(data!$BX461=T$1,data!$BY461=T$1),data!$BW461,"")</f>
        <v/>
      </c>
      <c r="V461" s="17" t="str">
        <f ca="1">IF(data!$BX461=W$1,data!$BW461,"")</f>
        <v/>
      </c>
      <c r="W461" s="17" t="str">
        <f ca="1">IF(data!$BY461=W$1,data!$BW461,"")</f>
        <v/>
      </c>
      <c r="X461" s="17" t="str">
        <f ca="1">IF(OR(data!$BX461=W$1,data!$BY461=W$1),data!$BW461,"")</f>
        <v/>
      </c>
      <c r="Y461" s="16" t="str">
        <f ca="1">IF(data!$BX461=Z$1,data!$BW461,"")</f>
        <v/>
      </c>
      <c r="Z461" s="16" t="str">
        <f ca="1">IF(data!$BY461=Z$1,data!$BW461,"")</f>
        <v/>
      </c>
      <c r="AA461" s="16" t="str">
        <f ca="1">IF(OR(data!$BX461=Z$1,data!$BY461=Z$1),data!$BW461,"")</f>
        <v/>
      </c>
      <c r="AB461" s="17" t="str">
        <f ca="1">IF(data!$BX461=AC$1,data!$BW461,"")</f>
        <v/>
      </c>
      <c r="AC461" s="17" t="str">
        <f ca="1">IF(data!$BY461=AC$1,data!$BW461,"")</f>
        <v/>
      </c>
      <c r="AD461" s="17" t="str">
        <f ca="1">IF(OR(data!$BX461=AC$1,data!$BY461=AC$1),data!$BW461,"")</f>
        <v/>
      </c>
      <c r="AE461" s="16" t="str">
        <f ca="1">IF(data!$BX461=AF$1,data!$BW461,"")</f>
        <v/>
      </c>
      <c r="AF461" s="16" t="str">
        <f ca="1">IF(data!$BY461=AF$1,data!$BW461,"")</f>
        <v/>
      </c>
      <c r="AG461" s="16" t="str">
        <f ca="1">IF(OR(data!$BX461=AF$1,data!$BY461=AF$1),data!$BW461,"")</f>
        <v/>
      </c>
      <c r="AH461" s="17" t="str">
        <f ca="1">IF(data!$BX461=AI$1,data!$BW461,"")</f>
        <v/>
      </c>
      <c r="AI461" s="17" t="str">
        <f ca="1">IF(data!$BY461=AI$1,data!$BW461,"")</f>
        <v/>
      </c>
      <c r="AJ461" s="17" t="str">
        <f ca="1">IF(OR(data!$BX461=AI$1,data!$BY461=AI$1),data!$BW461,"")</f>
        <v/>
      </c>
      <c r="AK461" s="16" t="str">
        <f ca="1">IF(data!$BX461=AL$1,data!$BW461,"")</f>
        <v/>
      </c>
      <c r="AL461" s="16" t="str">
        <f ca="1">IF(data!$BY461=AL$1,data!$BW461,"")</f>
        <v/>
      </c>
      <c r="AM461" s="16" t="str">
        <f ca="1">IF(OR(data!$BX461=AL$1,data!$BY461=AL$1),data!$BW461,"")</f>
        <v/>
      </c>
      <c r="AN461" s="17" t="str">
        <f ca="1">IF(data!$BX461=AO$1,data!$BW461,"")</f>
        <v/>
      </c>
      <c r="AO461" s="17" t="str">
        <f ca="1">IF(data!$BY461=AO$1,data!$BW461,"")</f>
        <v/>
      </c>
      <c r="AP461" s="17" t="str">
        <f ca="1">IF(OR(data!$BX461=AO$1,data!$BY461=AO$1),data!$BW461,"")</f>
        <v/>
      </c>
      <c r="AQ461" s="16" t="str">
        <f ca="1">IF(data!$BX461=AR$1,data!$BW461,"")</f>
        <v/>
      </c>
      <c r="AR461" s="16" t="str">
        <f ca="1">IF(data!$BY461=AR$1,data!$BW461,"")</f>
        <v/>
      </c>
      <c r="AS461" s="16" t="str">
        <f ca="1">IF(OR(data!$BX461=AR$1,data!$BY461=AR$1),data!$BW461,"")</f>
        <v/>
      </c>
      <c r="AT461" s="17" t="str">
        <f ca="1">IF(data!$BX461=AU$1,data!$BW461,"")</f>
        <v/>
      </c>
      <c r="AU461" s="17" t="str">
        <f ca="1">IF(data!$BY461=AU$1,data!$BW461,"")</f>
        <v/>
      </c>
      <c r="AV461" s="17" t="str">
        <f ca="1">IF(OR(data!$BX461=AU$1,data!$BY461=AU$1),data!$BW461,"")</f>
        <v/>
      </c>
      <c r="AW461" s="16" t="str">
        <f ca="1">IF(data!$BX461=AX$1,data!$BW461,"")</f>
        <v/>
      </c>
      <c r="AX461" s="16" t="str">
        <f ca="1">IF(data!$BY461=AX$1,data!$BW461,"")</f>
        <v/>
      </c>
      <c r="AY461" s="16" t="str">
        <f ca="1">IF(OR(data!$BX461=AX$1,data!$BY461=AX$1),data!$BW461,"")</f>
        <v/>
      </c>
      <c r="AZ461" s="17" t="str">
        <f ca="1">IF(data!$BX461=BA$1,data!$BW461,"")</f>
        <v/>
      </c>
      <c r="BA461" s="17" t="str">
        <f ca="1">IF(data!$BY461=BA$1,data!$BW461,"")</f>
        <v/>
      </c>
      <c r="BB461" s="17" t="str">
        <f ca="1">IF(OR(data!$BX461=BA$1,data!$BY461=BA$1),data!$BW461,"")</f>
        <v/>
      </c>
      <c r="BC461" s="16" t="str">
        <f ca="1">IF(data!$BX461=BD$1,data!$BW461,"")</f>
        <v/>
      </c>
      <c r="BD461" s="16" t="str">
        <f ca="1">IF(data!$BY461=BD$1,data!$BW461,"")</f>
        <v/>
      </c>
      <c r="BE461" s="16" t="str">
        <f ca="1">IF(OR(data!$BX461=BD$1,data!$BY461=BD$1),data!$BW461,"")</f>
        <v/>
      </c>
      <c r="BF461" s="17" t="str">
        <f ca="1">IF(data!$BX461=BG$1,data!$BW461,"")</f>
        <v/>
      </c>
      <c r="BG461" s="17" t="str">
        <f ca="1">IF(data!$BY461=BG$1,data!$BW461,"")</f>
        <v/>
      </c>
      <c r="BH461" s="17" t="str">
        <f ca="1">IF(OR(data!$BX461=BG$1,data!$BY461=BG$1),data!$BW461,"")</f>
        <v/>
      </c>
      <c r="BI461" s="16" t="str">
        <f ca="1">IF(data!$BX461=BJ$1,data!$BW461,"")</f>
        <v/>
      </c>
      <c r="BJ461" s="16" t="str">
        <f ca="1">IF(data!$BY461=BJ$1,data!$BW461,"")</f>
        <v/>
      </c>
      <c r="BK461" s="16" t="str">
        <f ca="1">IF(OR(data!$BX461=BJ$1,data!$BY461=BJ$1),data!$BW461,"")</f>
        <v/>
      </c>
      <c r="BL461" s="17" t="str">
        <f ca="1">IF(data!$BX461=BM$1,data!$BW461,"")</f>
        <v/>
      </c>
      <c r="BM461" s="17" t="str">
        <f ca="1">IF(data!$BY461=BM$1,data!$BW461,"")</f>
        <v/>
      </c>
      <c r="BN461" s="17" t="str">
        <f ca="1">IF(OR(data!$BX461=BM$1,data!$BY461=BM$1),data!$BW461,"")</f>
        <v/>
      </c>
      <c r="BO461" s="16" t="str">
        <f ca="1">IF(data!$BX461=BP$1,data!$BW461,"")</f>
        <v/>
      </c>
      <c r="BP461" s="16" t="str">
        <f ca="1">IF(data!$BY461=BP$1,data!$BW461,"")</f>
        <v/>
      </c>
      <c r="BQ461" s="16" t="str">
        <f ca="1">IF(OR(data!$BX461=BP$1,data!$BY461=BP$1),data!$BW461,"")</f>
        <v/>
      </c>
      <c r="BR461" s="17" t="str">
        <f ca="1">IF(data!$BX461=BS$1,data!$BW461,"")</f>
        <v/>
      </c>
      <c r="BS461" s="17" t="str">
        <f ca="1">IF(data!$BY461=BS$1,data!$BW461,"")</f>
        <v/>
      </c>
      <c r="BT461" s="17" t="str">
        <f ca="1">IF(OR(data!$BX461=BS$1,data!$BY461=BS$1),data!$BW461,"")</f>
        <v/>
      </c>
    </row>
    <row r="462" spans="1:72" s="11" customFormat="1" x14ac:dyDescent="0.25">
      <c r="A462" s="16" t="str">
        <f ca="1">IF(data!$BX462=B$1,data!$BW462,"")</f>
        <v/>
      </c>
      <c r="B462" s="16" t="str">
        <f ca="1">IF(data!$BY462=B$1,data!$BW462,"")</f>
        <v/>
      </c>
      <c r="C462" s="16" t="str">
        <f ca="1">IF(OR(data!$BX462=B$1,data!$BY462=B$1),data!$BW462,"")</f>
        <v/>
      </c>
      <c r="D462" s="17" t="str">
        <f ca="1">IF(data!$BX462=E$1,data!$BW462,"")</f>
        <v/>
      </c>
      <c r="E462" s="17" t="str">
        <f ca="1">IF(data!$BY462=E$1,data!$BW462,"")</f>
        <v/>
      </c>
      <c r="F462" s="17" t="str">
        <f ca="1">IF(OR(data!$BX462=E$1,data!$BY462=E$1),data!$BW462,"")</f>
        <v/>
      </c>
      <c r="G462" s="16" t="str">
        <f ca="1">IF(data!$BX462=H$1,data!$BW462,"")</f>
        <v/>
      </c>
      <c r="H462" s="16" t="str">
        <f ca="1">IF(data!$BY462=H$1,data!$BW462,"")</f>
        <v/>
      </c>
      <c r="I462" s="16" t="str">
        <f ca="1">IF(OR(data!$BX462=H$1,data!$BY462=H$1),data!$BW462,"")</f>
        <v/>
      </c>
      <c r="J462" s="17" t="str">
        <f ca="1">IF(data!$BX462=K$1,data!$BW462,"")</f>
        <v/>
      </c>
      <c r="K462" s="17" t="str">
        <f ca="1">IF(data!$BY462=K$1,data!$BW462,"")</f>
        <v/>
      </c>
      <c r="L462" s="17" t="str">
        <f ca="1">IF(OR(data!$BX462=K$1,data!$BY462=K$1),data!$BW462,"")</f>
        <v/>
      </c>
      <c r="M462" s="16" t="str">
        <f ca="1">IF(data!$BX462=N$1,data!$BW462,"")</f>
        <v/>
      </c>
      <c r="N462" s="16" t="str">
        <f ca="1">IF(data!$BY462=N$1,data!$BW462,"")</f>
        <v/>
      </c>
      <c r="O462" s="16" t="str">
        <f ca="1">IF(OR(data!$BX462=N$1,data!$BY462=N$1),data!$BW462,"")</f>
        <v/>
      </c>
      <c r="P462" s="17" t="str">
        <f ca="1">IF(data!$BX462=Q$1,data!$BW462,"")</f>
        <v/>
      </c>
      <c r="Q462" s="17" t="str">
        <f ca="1">IF(data!$BY462=Q$1,data!$BW462,"")</f>
        <v/>
      </c>
      <c r="R462" s="17" t="str">
        <f ca="1">IF(OR(data!$BX462=Q$1,data!$BY462=Q$1),data!$BW462,"")</f>
        <v/>
      </c>
      <c r="S462" s="16" t="str">
        <f ca="1">IF(data!$BX462=T$1,data!$BW462,"")</f>
        <v/>
      </c>
      <c r="T462" s="16" t="str">
        <f ca="1">IF(data!$BY462=T$1,data!$BW462,"")</f>
        <v/>
      </c>
      <c r="U462" s="16" t="str">
        <f ca="1">IF(OR(data!$BX462=T$1,data!$BY462=T$1),data!$BW462,"")</f>
        <v/>
      </c>
      <c r="V462" s="17" t="str">
        <f ca="1">IF(data!$BX462=W$1,data!$BW462,"")</f>
        <v/>
      </c>
      <c r="W462" s="17" t="str">
        <f ca="1">IF(data!$BY462=W$1,data!$BW462,"")</f>
        <v/>
      </c>
      <c r="X462" s="17" t="str">
        <f ca="1">IF(OR(data!$BX462=W$1,data!$BY462=W$1),data!$BW462,"")</f>
        <v/>
      </c>
      <c r="Y462" s="16" t="str">
        <f ca="1">IF(data!$BX462=Z$1,data!$BW462,"")</f>
        <v/>
      </c>
      <c r="Z462" s="16" t="str">
        <f ca="1">IF(data!$BY462=Z$1,data!$BW462,"")</f>
        <v/>
      </c>
      <c r="AA462" s="16" t="str">
        <f ca="1">IF(OR(data!$BX462=Z$1,data!$BY462=Z$1),data!$BW462,"")</f>
        <v/>
      </c>
      <c r="AB462" s="17" t="str">
        <f ca="1">IF(data!$BX462=AC$1,data!$BW462,"")</f>
        <v/>
      </c>
      <c r="AC462" s="17" t="str">
        <f ca="1">IF(data!$BY462=AC$1,data!$BW462,"")</f>
        <v/>
      </c>
      <c r="AD462" s="17" t="str">
        <f ca="1">IF(OR(data!$BX462=AC$1,data!$BY462=AC$1),data!$BW462,"")</f>
        <v/>
      </c>
      <c r="AE462" s="16" t="str">
        <f ca="1">IF(data!$BX462=AF$1,data!$BW462,"")</f>
        <v/>
      </c>
      <c r="AF462" s="16" t="str">
        <f ca="1">IF(data!$BY462=AF$1,data!$BW462,"")</f>
        <v/>
      </c>
      <c r="AG462" s="16" t="str">
        <f ca="1">IF(OR(data!$BX462=AF$1,data!$BY462=AF$1),data!$BW462,"")</f>
        <v/>
      </c>
      <c r="AH462" s="17" t="str">
        <f ca="1">IF(data!$BX462=AI$1,data!$BW462,"")</f>
        <v/>
      </c>
      <c r="AI462" s="17" t="str">
        <f ca="1">IF(data!$BY462=AI$1,data!$BW462,"")</f>
        <v/>
      </c>
      <c r="AJ462" s="17" t="str">
        <f ca="1">IF(OR(data!$BX462=AI$1,data!$BY462=AI$1),data!$BW462,"")</f>
        <v/>
      </c>
      <c r="AK462" s="16" t="str">
        <f ca="1">IF(data!$BX462=AL$1,data!$BW462,"")</f>
        <v/>
      </c>
      <c r="AL462" s="16" t="str">
        <f ca="1">IF(data!$BY462=AL$1,data!$BW462,"")</f>
        <v/>
      </c>
      <c r="AM462" s="16" t="str">
        <f ca="1">IF(OR(data!$BX462=AL$1,data!$BY462=AL$1),data!$BW462,"")</f>
        <v/>
      </c>
      <c r="AN462" s="17" t="str">
        <f ca="1">IF(data!$BX462=AO$1,data!$BW462,"")</f>
        <v/>
      </c>
      <c r="AO462" s="17" t="str">
        <f ca="1">IF(data!$BY462=AO$1,data!$BW462,"")</f>
        <v/>
      </c>
      <c r="AP462" s="17" t="str">
        <f ca="1">IF(OR(data!$BX462=AO$1,data!$BY462=AO$1),data!$BW462,"")</f>
        <v/>
      </c>
      <c r="AQ462" s="16" t="str">
        <f ca="1">IF(data!$BX462=AR$1,data!$BW462,"")</f>
        <v/>
      </c>
      <c r="AR462" s="16" t="str">
        <f ca="1">IF(data!$BY462=AR$1,data!$BW462,"")</f>
        <v/>
      </c>
      <c r="AS462" s="16" t="str">
        <f ca="1">IF(OR(data!$BX462=AR$1,data!$BY462=AR$1),data!$BW462,"")</f>
        <v/>
      </c>
      <c r="AT462" s="17" t="str">
        <f ca="1">IF(data!$BX462=AU$1,data!$BW462,"")</f>
        <v/>
      </c>
      <c r="AU462" s="17" t="str">
        <f ca="1">IF(data!$BY462=AU$1,data!$BW462,"")</f>
        <v/>
      </c>
      <c r="AV462" s="17" t="str">
        <f ca="1">IF(OR(data!$BX462=AU$1,data!$BY462=AU$1),data!$BW462,"")</f>
        <v/>
      </c>
      <c r="AW462" s="16" t="str">
        <f ca="1">IF(data!$BX462=AX$1,data!$BW462,"")</f>
        <v/>
      </c>
      <c r="AX462" s="16" t="str">
        <f ca="1">IF(data!$BY462=AX$1,data!$BW462,"")</f>
        <v/>
      </c>
      <c r="AY462" s="16" t="str">
        <f ca="1">IF(OR(data!$BX462=AX$1,data!$BY462=AX$1),data!$BW462,"")</f>
        <v/>
      </c>
      <c r="AZ462" s="17" t="str">
        <f ca="1">IF(data!$BX462=BA$1,data!$BW462,"")</f>
        <v/>
      </c>
      <c r="BA462" s="17" t="str">
        <f ca="1">IF(data!$BY462=BA$1,data!$BW462,"")</f>
        <v/>
      </c>
      <c r="BB462" s="17" t="str">
        <f ca="1">IF(OR(data!$BX462=BA$1,data!$BY462=BA$1),data!$BW462,"")</f>
        <v/>
      </c>
      <c r="BC462" s="16" t="str">
        <f ca="1">IF(data!$BX462=BD$1,data!$BW462,"")</f>
        <v/>
      </c>
      <c r="BD462" s="16" t="str">
        <f ca="1">IF(data!$BY462=BD$1,data!$BW462,"")</f>
        <v/>
      </c>
      <c r="BE462" s="16" t="str">
        <f ca="1">IF(OR(data!$BX462=BD$1,data!$BY462=BD$1),data!$BW462,"")</f>
        <v/>
      </c>
      <c r="BF462" s="17" t="str">
        <f ca="1">IF(data!$BX462=BG$1,data!$BW462,"")</f>
        <v/>
      </c>
      <c r="BG462" s="17" t="str">
        <f ca="1">IF(data!$BY462=BG$1,data!$BW462,"")</f>
        <v/>
      </c>
      <c r="BH462" s="17" t="str">
        <f ca="1">IF(OR(data!$BX462=BG$1,data!$BY462=BG$1),data!$BW462,"")</f>
        <v/>
      </c>
      <c r="BI462" s="16" t="str">
        <f ca="1">IF(data!$BX462=BJ$1,data!$BW462,"")</f>
        <v/>
      </c>
      <c r="BJ462" s="16" t="str">
        <f ca="1">IF(data!$BY462=BJ$1,data!$BW462,"")</f>
        <v/>
      </c>
      <c r="BK462" s="16" t="str">
        <f ca="1">IF(OR(data!$BX462=BJ$1,data!$BY462=BJ$1),data!$BW462,"")</f>
        <v/>
      </c>
      <c r="BL462" s="17" t="str">
        <f ca="1">IF(data!$BX462=BM$1,data!$BW462,"")</f>
        <v/>
      </c>
      <c r="BM462" s="17" t="str">
        <f ca="1">IF(data!$BY462=BM$1,data!$BW462,"")</f>
        <v/>
      </c>
      <c r="BN462" s="17" t="str">
        <f ca="1">IF(OR(data!$BX462=BM$1,data!$BY462=BM$1),data!$BW462,"")</f>
        <v/>
      </c>
      <c r="BO462" s="16" t="str">
        <f ca="1">IF(data!$BX462=BP$1,data!$BW462,"")</f>
        <v/>
      </c>
      <c r="BP462" s="16" t="str">
        <f ca="1">IF(data!$BY462=BP$1,data!$BW462,"")</f>
        <v/>
      </c>
      <c r="BQ462" s="16" t="str">
        <f ca="1">IF(OR(data!$BX462=BP$1,data!$BY462=BP$1),data!$BW462,"")</f>
        <v/>
      </c>
      <c r="BR462" s="17" t="str">
        <f ca="1">IF(data!$BX462=BS$1,data!$BW462,"")</f>
        <v/>
      </c>
      <c r="BS462" s="17" t="str">
        <f ca="1">IF(data!$BY462=BS$1,data!$BW462,"")</f>
        <v/>
      </c>
      <c r="BT462" s="17" t="str">
        <f ca="1">IF(OR(data!$BX462=BS$1,data!$BY462=BS$1),data!$BW462,"")</f>
        <v/>
      </c>
    </row>
    <row r="463" spans="1:72" s="11" customFormat="1" x14ac:dyDescent="0.25">
      <c r="A463" s="16" t="str">
        <f ca="1">IF(data!$BX463=B$1,data!$BW463,"")</f>
        <v/>
      </c>
      <c r="B463" s="16" t="str">
        <f ca="1">IF(data!$BY463=B$1,data!$BW463,"")</f>
        <v/>
      </c>
      <c r="C463" s="16" t="str">
        <f ca="1">IF(OR(data!$BX463=B$1,data!$BY463=B$1),data!$BW463,"")</f>
        <v/>
      </c>
      <c r="D463" s="17" t="str">
        <f ca="1">IF(data!$BX463=E$1,data!$BW463,"")</f>
        <v/>
      </c>
      <c r="E463" s="17" t="str">
        <f ca="1">IF(data!$BY463=E$1,data!$BW463,"")</f>
        <v/>
      </c>
      <c r="F463" s="17" t="str">
        <f ca="1">IF(OR(data!$BX463=E$1,data!$BY463=E$1),data!$BW463,"")</f>
        <v/>
      </c>
      <c r="G463" s="16" t="str">
        <f ca="1">IF(data!$BX463=H$1,data!$BW463,"")</f>
        <v/>
      </c>
      <c r="H463" s="16" t="str">
        <f ca="1">IF(data!$BY463=H$1,data!$BW463,"")</f>
        <v/>
      </c>
      <c r="I463" s="16" t="str">
        <f ca="1">IF(OR(data!$BX463=H$1,data!$BY463=H$1),data!$BW463,"")</f>
        <v/>
      </c>
      <c r="J463" s="17" t="str">
        <f ca="1">IF(data!$BX463=K$1,data!$BW463,"")</f>
        <v/>
      </c>
      <c r="K463" s="17" t="str">
        <f ca="1">IF(data!$BY463=K$1,data!$BW463,"")</f>
        <v/>
      </c>
      <c r="L463" s="17" t="str">
        <f ca="1">IF(OR(data!$BX463=K$1,data!$BY463=K$1),data!$BW463,"")</f>
        <v/>
      </c>
      <c r="M463" s="16" t="str">
        <f ca="1">IF(data!$BX463=N$1,data!$BW463,"")</f>
        <v/>
      </c>
      <c r="N463" s="16" t="str">
        <f ca="1">IF(data!$BY463=N$1,data!$BW463,"")</f>
        <v/>
      </c>
      <c r="O463" s="16" t="str">
        <f ca="1">IF(OR(data!$BX463=N$1,data!$BY463=N$1),data!$BW463,"")</f>
        <v/>
      </c>
      <c r="P463" s="17" t="str">
        <f ca="1">IF(data!$BX463=Q$1,data!$BW463,"")</f>
        <v/>
      </c>
      <c r="Q463" s="17" t="str">
        <f ca="1">IF(data!$BY463=Q$1,data!$BW463,"")</f>
        <v/>
      </c>
      <c r="R463" s="17" t="str">
        <f ca="1">IF(OR(data!$BX463=Q$1,data!$BY463=Q$1),data!$BW463,"")</f>
        <v/>
      </c>
      <c r="S463" s="16" t="str">
        <f ca="1">IF(data!$BX463=T$1,data!$BW463,"")</f>
        <v/>
      </c>
      <c r="T463" s="16" t="str">
        <f ca="1">IF(data!$BY463=T$1,data!$BW463,"")</f>
        <v/>
      </c>
      <c r="U463" s="16" t="str">
        <f ca="1">IF(OR(data!$BX463=T$1,data!$BY463=T$1),data!$BW463,"")</f>
        <v/>
      </c>
      <c r="V463" s="17" t="str">
        <f ca="1">IF(data!$BX463=W$1,data!$BW463,"")</f>
        <v/>
      </c>
      <c r="W463" s="17" t="str">
        <f ca="1">IF(data!$BY463=W$1,data!$BW463,"")</f>
        <v/>
      </c>
      <c r="X463" s="17" t="str">
        <f ca="1">IF(OR(data!$BX463=W$1,data!$BY463=W$1),data!$BW463,"")</f>
        <v/>
      </c>
      <c r="Y463" s="16" t="str">
        <f ca="1">IF(data!$BX463=Z$1,data!$BW463,"")</f>
        <v/>
      </c>
      <c r="Z463" s="16" t="str">
        <f ca="1">IF(data!$BY463=Z$1,data!$BW463,"")</f>
        <v/>
      </c>
      <c r="AA463" s="16" t="str">
        <f ca="1">IF(OR(data!$BX463=Z$1,data!$BY463=Z$1),data!$BW463,"")</f>
        <v/>
      </c>
      <c r="AB463" s="17" t="str">
        <f ca="1">IF(data!$BX463=AC$1,data!$BW463,"")</f>
        <v/>
      </c>
      <c r="AC463" s="17" t="str">
        <f ca="1">IF(data!$BY463=AC$1,data!$BW463,"")</f>
        <v/>
      </c>
      <c r="AD463" s="17" t="str">
        <f ca="1">IF(OR(data!$BX463=AC$1,data!$BY463=AC$1),data!$BW463,"")</f>
        <v/>
      </c>
      <c r="AE463" s="16" t="str">
        <f ca="1">IF(data!$BX463=AF$1,data!$BW463,"")</f>
        <v/>
      </c>
      <c r="AF463" s="16" t="str">
        <f ca="1">IF(data!$BY463=AF$1,data!$BW463,"")</f>
        <v/>
      </c>
      <c r="AG463" s="16" t="str">
        <f ca="1">IF(OR(data!$BX463=AF$1,data!$BY463=AF$1),data!$BW463,"")</f>
        <v/>
      </c>
      <c r="AH463" s="17" t="str">
        <f ca="1">IF(data!$BX463=AI$1,data!$BW463,"")</f>
        <v/>
      </c>
      <c r="AI463" s="17" t="str">
        <f ca="1">IF(data!$BY463=AI$1,data!$BW463,"")</f>
        <v/>
      </c>
      <c r="AJ463" s="17" t="str">
        <f ca="1">IF(OR(data!$BX463=AI$1,data!$BY463=AI$1),data!$BW463,"")</f>
        <v/>
      </c>
      <c r="AK463" s="16" t="str">
        <f ca="1">IF(data!$BX463=AL$1,data!$BW463,"")</f>
        <v/>
      </c>
      <c r="AL463" s="16" t="str">
        <f ca="1">IF(data!$BY463=AL$1,data!$BW463,"")</f>
        <v/>
      </c>
      <c r="AM463" s="16" t="str">
        <f ca="1">IF(OR(data!$BX463=AL$1,data!$BY463=AL$1),data!$BW463,"")</f>
        <v/>
      </c>
      <c r="AN463" s="17" t="str">
        <f ca="1">IF(data!$BX463=AO$1,data!$BW463,"")</f>
        <v/>
      </c>
      <c r="AO463" s="17" t="str">
        <f ca="1">IF(data!$BY463=AO$1,data!$BW463,"")</f>
        <v/>
      </c>
      <c r="AP463" s="17" t="str">
        <f ca="1">IF(OR(data!$BX463=AO$1,data!$BY463=AO$1),data!$BW463,"")</f>
        <v/>
      </c>
      <c r="AQ463" s="16" t="str">
        <f ca="1">IF(data!$BX463=AR$1,data!$BW463,"")</f>
        <v/>
      </c>
      <c r="AR463" s="16" t="str">
        <f ca="1">IF(data!$BY463=AR$1,data!$BW463,"")</f>
        <v/>
      </c>
      <c r="AS463" s="16" t="str">
        <f ca="1">IF(OR(data!$BX463=AR$1,data!$BY463=AR$1),data!$BW463,"")</f>
        <v/>
      </c>
      <c r="AT463" s="17" t="str">
        <f ca="1">IF(data!$BX463=AU$1,data!$BW463,"")</f>
        <v/>
      </c>
      <c r="AU463" s="17" t="str">
        <f ca="1">IF(data!$BY463=AU$1,data!$BW463,"")</f>
        <v/>
      </c>
      <c r="AV463" s="17" t="str">
        <f ca="1">IF(OR(data!$BX463=AU$1,data!$BY463=AU$1),data!$BW463,"")</f>
        <v/>
      </c>
      <c r="AW463" s="16" t="str">
        <f ca="1">IF(data!$BX463=AX$1,data!$BW463,"")</f>
        <v/>
      </c>
      <c r="AX463" s="16" t="str">
        <f ca="1">IF(data!$BY463=AX$1,data!$BW463,"")</f>
        <v/>
      </c>
      <c r="AY463" s="16" t="str">
        <f ca="1">IF(OR(data!$BX463=AX$1,data!$BY463=AX$1),data!$BW463,"")</f>
        <v/>
      </c>
      <c r="AZ463" s="17" t="str">
        <f ca="1">IF(data!$BX463=BA$1,data!$BW463,"")</f>
        <v/>
      </c>
      <c r="BA463" s="17" t="str">
        <f ca="1">IF(data!$BY463=BA$1,data!$BW463,"")</f>
        <v/>
      </c>
      <c r="BB463" s="17" t="str">
        <f ca="1">IF(OR(data!$BX463=BA$1,data!$BY463=BA$1),data!$BW463,"")</f>
        <v/>
      </c>
      <c r="BC463" s="16" t="str">
        <f ca="1">IF(data!$BX463=BD$1,data!$BW463,"")</f>
        <v/>
      </c>
      <c r="BD463" s="16" t="str">
        <f ca="1">IF(data!$BY463=BD$1,data!$BW463,"")</f>
        <v/>
      </c>
      <c r="BE463" s="16" t="str">
        <f ca="1">IF(OR(data!$BX463=BD$1,data!$BY463=BD$1),data!$BW463,"")</f>
        <v/>
      </c>
      <c r="BF463" s="17" t="str">
        <f ca="1">IF(data!$BX463=BG$1,data!$BW463,"")</f>
        <v/>
      </c>
      <c r="BG463" s="17" t="str">
        <f ca="1">IF(data!$BY463=BG$1,data!$BW463,"")</f>
        <v/>
      </c>
      <c r="BH463" s="17" t="str">
        <f ca="1">IF(OR(data!$BX463=BG$1,data!$BY463=BG$1),data!$BW463,"")</f>
        <v/>
      </c>
      <c r="BI463" s="16" t="str">
        <f ca="1">IF(data!$BX463=BJ$1,data!$BW463,"")</f>
        <v/>
      </c>
      <c r="BJ463" s="16" t="str">
        <f ca="1">IF(data!$BY463=BJ$1,data!$BW463,"")</f>
        <v/>
      </c>
      <c r="BK463" s="16" t="str">
        <f ca="1">IF(OR(data!$BX463=BJ$1,data!$BY463=BJ$1),data!$BW463,"")</f>
        <v/>
      </c>
      <c r="BL463" s="17" t="str">
        <f ca="1">IF(data!$BX463=BM$1,data!$BW463,"")</f>
        <v/>
      </c>
      <c r="BM463" s="17" t="str">
        <f ca="1">IF(data!$BY463=BM$1,data!$BW463,"")</f>
        <v/>
      </c>
      <c r="BN463" s="17" t="str">
        <f ca="1">IF(OR(data!$BX463=BM$1,data!$BY463=BM$1),data!$BW463,"")</f>
        <v/>
      </c>
      <c r="BO463" s="16" t="str">
        <f ca="1">IF(data!$BX463=BP$1,data!$BW463,"")</f>
        <v/>
      </c>
      <c r="BP463" s="16" t="str">
        <f ca="1">IF(data!$BY463=BP$1,data!$BW463,"")</f>
        <v/>
      </c>
      <c r="BQ463" s="16" t="str">
        <f ca="1">IF(OR(data!$BX463=BP$1,data!$BY463=BP$1),data!$BW463,"")</f>
        <v/>
      </c>
      <c r="BR463" s="17" t="str">
        <f ca="1">IF(data!$BX463=BS$1,data!$BW463,"")</f>
        <v/>
      </c>
      <c r="BS463" s="17" t="str">
        <f ca="1">IF(data!$BY463=BS$1,data!$BW463,"")</f>
        <v/>
      </c>
      <c r="BT463" s="17" t="str">
        <f ca="1">IF(OR(data!$BX463=BS$1,data!$BY463=BS$1),data!$BW463,"")</f>
        <v/>
      </c>
    </row>
    <row r="464" spans="1:72" s="11" customFormat="1" x14ac:dyDescent="0.25">
      <c r="A464" s="16" t="str">
        <f ca="1">IF(data!$BX464=B$1,data!$BW464,"")</f>
        <v/>
      </c>
      <c r="B464" s="16" t="str">
        <f ca="1">IF(data!$BY464=B$1,data!$BW464,"")</f>
        <v/>
      </c>
      <c r="C464" s="16" t="str">
        <f ca="1">IF(OR(data!$BX464=B$1,data!$BY464=B$1),data!$BW464,"")</f>
        <v/>
      </c>
      <c r="D464" s="17" t="str">
        <f ca="1">IF(data!$BX464=E$1,data!$BW464,"")</f>
        <v/>
      </c>
      <c r="E464" s="17" t="str">
        <f ca="1">IF(data!$BY464=E$1,data!$BW464,"")</f>
        <v/>
      </c>
      <c r="F464" s="17" t="str">
        <f ca="1">IF(OR(data!$BX464=E$1,data!$BY464=E$1),data!$BW464,"")</f>
        <v/>
      </c>
      <c r="G464" s="16" t="str">
        <f ca="1">IF(data!$BX464=H$1,data!$BW464,"")</f>
        <v/>
      </c>
      <c r="H464" s="16" t="str">
        <f ca="1">IF(data!$BY464=H$1,data!$BW464,"")</f>
        <v/>
      </c>
      <c r="I464" s="16" t="str">
        <f ca="1">IF(OR(data!$BX464=H$1,data!$BY464=H$1),data!$BW464,"")</f>
        <v/>
      </c>
      <c r="J464" s="17" t="str">
        <f ca="1">IF(data!$BX464=K$1,data!$BW464,"")</f>
        <v/>
      </c>
      <c r="K464" s="17" t="str">
        <f ca="1">IF(data!$BY464=K$1,data!$BW464,"")</f>
        <v/>
      </c>
      <c r="L464" s="17" t="str">
        <f ca="1">IF(OR(data!$BX464=K$1,data!$BY464=K$1),data!$BW464,"")</f>
        <v/>
      </c>
      <c r="M464" s="16" t="str">
        <f ca="1">IF(data!$BX464=N$1,data!$BW464,"")</f>
        <v/>
      </c>
      <c r="N464" s="16" t="str">
        <f ca="1">IF(data!$BY464=N$1,data!$BW464,"")</f>
        <v/>
      </c>
      <c r="O464" s="16" t="str">
        <f ca="1">IF(OR(data!$BX464=N$1,data!$BY464=N$1),data!$BW464,"")</f>
        <v/>
      </c>
      <c r="P464" s="17" t="str">
        <f ca="1">IF(data!$BX464=Q$1,data!$BW464,"")</f>
        <v/>
      </c>
      <c r="Q464" s="17" t="str">
        <f ca="1">IF(data!$BY464=Q$1,data!$BW464,"")</f>
        <v/>
      </c>
      <c r="R464" s="17" t="str">
        <f ca="1">IF(OR(data!$BX464=Q$1,data!$BY464=Q$1),data!$BW464,"")</f>
        <v/>
      </c>
      <c r="S464" s="16" t="str">
        <f ca="1">IF(data!$BX464=T$1,data!$BW464,"")</f>
        <v/>
      </c>
      <c r="T464" s="16" t="str">
        <f ca="1">IF(data!$BY464=T$1,data!$BW464,"")</f>
        <v/>
      </c>
      <c r="U464" s="16" t="str">
        <f ca="1">IF(OR(data!$BX464=T$1,data!$BY464=T$1),data!$BW464,"")</f>
        <v/>
      </c>
      <c r="V464" s="17" t="str">
        <f ca="1">IF(data!$BX464=W$1,data!$BW464,"")</f>
        <v/>
      </c>
      <c r="W464" s="17" t="str">
        <f ca="1">IF(data!$BY464=W$1,data!$BW464,"")</f>
        <v/>
      </c>
      <c r="X464" s="17" t="str">
        <f ca="1">IF(OR(data!$BX464=W$1,data!$BY464=W$1),data!$BW464,"")</f>
        <v/>
      </c>
      <c r="Y464" s="16" t="str">
        <f ca="1">IF(data!$BX464=Z$1,data!$BW464,"")</f>
        <v/>
      </c>
      <c r="Z464" s="16" t="str">
        <f ca="1">IF(data!$BY464=Z$1,data!$BW464,"")</f>
        <v/>
      </c>
      <c r="AA464" s="16" t="str">
        <f ca="1">IF(OR(data!$BX464=Z$1,data!$BY464=Z$1),data!$BW464,"")</f>
        <v/>
      </c>
      <c r="AB464" s="17" t="str">
        <f ca="1">IF(data!$BX464=AC$1,data!$BW464,"")</f>
        <v/>
      </c>
      <c r="AC464" s="17" t="str">
        <f ca="1">IF(data!$BY464=AC$1,data!$BW464,"")</f>
        <v/>
      </c>
      <c r="AD464" s="17" t="str">
        <f ca="1">IF(OR(data!$BX464=AC$1,data!$BY464=AC$1),data!$BW464,"")</f>
        <v/>
      </c>
      <c r="AE464" s="16" t="str">
        <f ca="1">IF(data!$BX464=AF$1,data!$BW464,"")</f>
        <v/>
      </c>
      <c r="AF464" s="16" t="str">
        <f ca="1">IF(data!$BY464=AF$1,data!$BW464,"")</f>
        <v/>
      </c>
      <c r="AG464" s="16" t="str">
        <f ca="1">IF(OR(data!$BX464=AF$1,data!$BY464=AF$1),data!$BW464,"")</f>
        <v/>
      </c>
      <c r="AH464" s="17" t="str">
        <f ca="1">IF(data!$BX464=AI$1,data!$BW464,"")</f>
        <v/>
      </c>
      <c r="AI464" s="17" t="str">
        <f ca="1">IF(data!$BY464=AI$1,data!$BW464,"")</f>
        <v/>
      </c>
      <c r="AJ464" s="17" t="str">
        <f ca="1">IF(OR(data!$BX464=AI$1,data!$BY464=AI$1),data!$BW464,"")</f>
        <v/>
      </c>
      <c r="AK464" s="16" t="str">
        <f ca="1">IF(data!$BX464=AL$1,data!$BW464,"")</f>
        <v/>
      </c>
      <c r="AL464" s="16" t="str">
        <f ca="1">IF(data!$BY464=AL$1,data!$BW464,"")</f>
        <v/>
      </c>
      <c r="AM464" s="16" t="str">
        <f ca="1">IF(OR(data!$BX464=AL$1,data!$BY464=AL$1),data!$BW464,"")</f>
        <v/>
      </c>
      <c r="AN464" s="17" t="str">
        <f ca="1">IF(data!$BX464=AO$1,data!$BW464,"")</f>
        <v/>
      </c>
      <c r="AO464" s="17" t="str">
        <f ca="1">IF(data!$BY464=AO$1,data!$BW464,"")</f>
        <v/>
      </c>
      <c r="AP464" s="17" t="str">
        <f ca="1">IF(OR(data!$BX464=AO$1,data!$BY464=AO$1),data!$BW464,"")</f>
        <v/>
      </c>
      <c r="AQ464" s="16" t="str">
        <f ca="1">IF(data!$BX464=AR$1,data!$BW464,"")</f>
        <v/>
      </c>
      <c r="AR464" s="16" t="str">
        <f ca="1">IF(data!$BY464=AR$1,data!$BW464,"")</f>
        <v/>
      </c>
      <c r="AS464" s="16" t="str">
        <f ca="1">IF(OR(data!$BX464=AR$1,data!$BY464=AR$1),data!$BW464,"")</f>
        <v/>
      </c>
      <c r="AT464" s="17" t="str">
        <f ca="1">IF(data!$BX464=AU$1,data!$BW464,"")</f>
        <v/>
      </c>
      <c r="AU464" s="17" t="str">
        <f ca="1">IF(data!$BY464=AU$1,data!$BW464,"")</f>
        <v/>
      </c>
      <c r="AV464" s="17" t="str">
        <f ca="1">IF(OR(data!$BX464=AU$1,data!$BY464=AU$1),data!$BW464,"")</f>
        <v/>
      </c>
      <c r="AW464" s="16" t="str">
        <f ca="1">IF(data!$BX464=AX$1,data!$BW464,"")</f>
        <v/>
      </c>
      <c r="AX464" s="16" t="str">
        <f ca="1">IF(data!$BY464=AX$1,data!$BW464,"")</f>
        <v/>
      </c>
      <c r="AY464" s="16" t="str">
        <f ca="1">IF(OR(data!$BX464=AX$1,data!$BY464=AX$1),data!$BW464,"")</f>
        <v/>
      </c>
      <c r="AZ464" s="17" t="str">
        <f ca="1">IF(data!$BX464=BA$1,data!$BW464,"")</f>
        <v/>
      </c>
      <c r="BA464" s="17" t="str">
        <f ca="1">IF(data!$BY464=BA$1,data!$BW464,"")</f>
        <v/>
      </c>
      <c r="BB464" s="17" t="str">
        <f ca="1">IF(OR(data!$BX464=BA$1,data!$BY464=BA$1),data!$BW464,"")</f>
        <v/>
      </c>
      <c r="BC464" s="16" t="str">
        <f ca="1">IF(data!$BX464=BD$1,data!$BW464,"")</f>
        <v/>
      </c>
      <c r="BD464" s="16" t="str">
        <f ca="1">IF(data!$BY464=BD$1,data!$BW464,"")</f>
        <v/>
      </c>
      <c r="BE464" s="16" t="str">
        <f ca="1">IF(OR(data!$BX464=BD$1,data!$BY464=BD$1),data!$BW464,"")</f>
        <v/>
      </c>
      <c r="BF464" s="17" t="str">
        <f ca="1">IF(data!$BX464=BG$1,data!$BW464,"")</f>
        <v/>
      </c>
      <c r="BG464" s="17" t="str">
        <f ca="1">IF(data!$BY464=BG$1,data!$BW464,"")</f>
        <v/>
      </c>
      <c r="BH464" s="17" t="str">
        <f ca="1">IF(OR(data!$BX464=BG$1,data!$BY464=BG$1),data!$BW464,"")</f>
        <v/>
      </c>
      <c r="BI464" s="16" t="str">
        <f ca="1">IF(data!$BX464=BJ$1,data!$BW464,"")</f>
        <v/>
      </c>
      <c r="BJ464" s="16" t="str">
        <f ca="1">IF(data!$BY464=BJ$1,data!$BW464,"")</f>
        <v/>
      </c>
      <c r="BK464" s="16" t="str">
        <f ca="1">IF(OR(data!$BX464=BJ$1,data!$BY464=BJ$1),data!$BW464,"")</f>
        <v/>
      </c>
      <c r="BL464" s="17" t="str">
        <f ca="1">IF(data!$BX464=BM$1,data!$BW464,"")</f>
        <v/>
      </c>
      <c r="BM464" s="17" t="str">
        <f ca="1">IF(data!$BY464=BM$1,data!$BW464,"")</f>
        <v/>
      </c>
      <c r="BN464" s="17" t="str">
        <f ca="1">IF(OR(data!$BX464=BM$1,data!$BY464=BM$1),data!$BW464,"")</f>
        <v/>
      </c>
      <c r="BO464" s="16" t="str">
        <f ca="1">IF(data!$BX464=BP$1,data!$BW464,"")</f>
        <v/>
      </c>
      <c r="BP464" s="16" t="str">
        <f ca="1">IF(data!$BY464=BP$1,data!$BW464,"")</f>
        <v/>
      </c>
      <c r="BQ464" s="16" t="str">
        <f ca="1">IF(OR(data!$BX464=BP$1,data!$BY464=BP$1),data!$BW464,"")</f>
        <v/>
      </c>
      <c r="BR464" s="17" t="str">
        <f ca="1">IF(data!$BX464=BS$1,data!$BW464,"")</f>
        <v/>
      </c>
      <c r="BS464" s="17" t="str">
        <f ca="1">IF(data!$BY464=BS$1,data!$BW464,"")</f>
        <v/>
      </c>
      <c r="BT464" s="17" t="str">
        <f ca="1">IF(OR(data!$BX464=BS$1,data!$BY464=BS$1),data!$BW464,"")</f>
        <v/>
      </c>
    </row>
    <row r="465" spans="1:72" s="11" customFormat="1" x14ac:dyDescent="0.25">
      <c r="A465" s="16" t="str">
        <f ca="1">IF(data!$BX465=B$1,data!$BW465,"")</f>
        <v/>
      </c>
      <c r="B465" s="16" t="str">
        <f ca="1">IF(data!$BY465=B$1,data!$BW465,"")</f>
        <v/>
      </c>
      <c r="C465" s="16" t="str">
        <f ca="1">IF(OR(data!$BX465=B$1,data!$BY465=B$1),data!$BW465,"")</f>
        <v/>
      </c>
      <c r="D465" s="17" t="str">
        <f ca="1">IF(data!$BX465=E$1,data!$BW465,"")</f>
        <v/>
      </c>
      <c r="E465" s="17" t="str">
        <f ca="1">IF(data!$BY465=E$1,data!$BW465,"")</f>
        <v/>
      </c>
      <c r="F465" s="17" t="str">
        <f ca="1">IF(OR(data!$BX465=E$1,data!$BY465=E$1),data!$BW465,"")</f>
        <v/>
      </c>
      <c r="G465" s="16" t="str">
        <f ca="1">IF(data!$BX465=H$1,data!$BW465,"")</f>
        <v/>
      </c>
      <c r="H465" s="16" t="str">
        <f ca="1">IF(data!$BY465=H$1,data!$BW465,"")</f>
        <v/>
      </c>
      <c r="I465" s="16" t="str">
        <f ca="1">IF(OR(data!$BX465=H$1,data!$BY465=H$1),data!$BW465,"")</f>
        <v/>
      </c>
      <c r="J465" s="17" t="str">
        <f ca="1">IF(data!$BX465=K$1,data!$BW465,"")</f>
        <v/>
      </c>
      <c r="K465" s="17" t="str">
        <f ca="1">IF(data!$BY465=K$1,data!$BW465,"")</f>
        <v/>
      </c>
      <c r="L465" s="17" t="str">
        <f ca="1">IF(OR(data!$BX465=K$1,data!$BY465=K$1),data!$BW465,"")</f>
        <v/>
      </c>
      <c r="M465" s="16" t="str">
        <f ca="1">IF(data!$BX465=N$1,data!$BW465,"")</f>
        <v/>
      </c>
      <c r="N465" s="16" t="str">
        <f ca="1">IF(data!$BY465=N$1,data!$BW465,"")</f>
        <v/>
      </c>
      <c r="O465" s="16" t="str">
        <f ca="1">IF(OR(data!$BX465=N$1,data!$BY465=N$1),data!$BW465,"")</f>
        <v/>
      </c>
      <c r="P465" s="17" t="str">
        <f ca="1">IF(data!$BX465=Q$1,data!$BW465,"")</f>
        <v/>
      </c>
      <c r="Q465" s="17" t="str">
        <f ca="1">IF(data!$BY465=Q$1,data!$BW465,"")</f>
        <v/>
      </c>
      <c r="R465" s="17" t="str">
        <f ca="1">IF(OR(data!$BX465=Q$1,data!$BY465=Q$1),data!$BW465,"")</f>
        <v/>
      </c>
      <c r="S465" s="16" t="str">
        <f ca="1">IF(data!$BX465=T$1,data!$BW465,"")</f>
        <v/>
      </c>
      <c r="T465" s="16" t="str">
        <f ca="1">IF(data!$BY465=T$1,data!$BW465,"")</f>
        <v/>
      </c>
      <c r="U465" s="16" t="str">
        <f ca="1">IF(OR(data!$BX465=T$1,data!$BY465=T$1),data!$BW465,"")</f>
        <v/>
      </c>
      <c r="V465" s="17" t="str">
        <f ca="1">IF(data!$BX465=W$1,data!$BW465,"")</f>
        <v/>
      </c>
      <c r="W465" s="17" t="str">
        <f ca="1">IF(data!$BY465=W$1,data!$BW465,"")</f>
        <v/>
      </c>
      <c r="X465" s="17" t="str">
        <f ca="1">IF(OR(data!$BX465=W$1,data!$BY465=W$1),data!$BW465,"")</f>
        <v/>
      </c>
      <c r="Y465" s="16" t="str">
        <f ca="1">IF(data!$BX465=Z$1,data!$BW465,"")</f>
        <v/>
      </c>
      <c r="Z465" s="16" t="str">
        <f ca="1">IF(data!$BY465=Z$1,data!$BW465,"")</f>
        <v/>
      </c>
      <c r="AA465" s="16" t="str">
        <f ca="1">IF(OR(data!$BX465=Z$1,data!$BY465=Z$1),data!$BW465,"")</f>
        <v/>
      </c>
      <c r="AB465" s="17" t="str">
        <f ca="1">IF(data!$BX465=AC$1,data!$BW465,"")</f>
        <v/>
      </c>
      <c r="AC465" s="17" t="str">
        <f ca="1">IF(data!$BY465=AC$1,data!$BW465,"")</f>
        <v/>
      </c>
      <c r="AD465" s="17" t="str">
        <f ca="1">IF(OR(data!$BX465=AC$1,data!$BY465=AC$1),data!$BW465,"")</f>
        <v/>
      </c>
      <c r="AE465" s="16" t="str">
        <f ca="1">IF(data!$BX465=AF$1,data!$BW465,"")</f>
        <v/>
      </c>
      <c r="AF465" s="16" t="str">
        <f ca="1">IF(data!$BY465=AF$1,data!$BW465,"")</f>
        <v/>
      </c>
      <c r="AG465" s="16" t="str">
        <f ca="1">IF(OR(data!$BX465=AF$1,data!$BY465=AF$1),data!$BW465,"")</f>
        <v/>
      </c>
      <c r="AH465" s="17" t="str">
        <f ca="1">IF(data!$BX465=AI$1,data!$BW465,"")</f>
        <v/>
      </c>
      <c r="AI465" s="17" t="str">
        <f ca="1">IF(data!$BY465=AI$1,data!$BW465,"")</f>
        <v/>
      </c>
      <c r="AJ465" s="17" t="str">
        <f ca="1">IF(OR(data!$BX465=AI$1,data!$BY465=AI$1),data!$BW465,"")</f>
        <v/>
      </c>
      <c r="AK465" s="16" t="str">
        <f ca="1">IF(data!$BX465=AL$1,data!$BW465,"")</f>
        <v/>
      </c>
      <c r="AL465" s="16" t="str">
        <f ca="1">IF(data!$BY465=AL$1,data!$BW465,"")</f>
        <v/>
      </c>
      <c r="AM465" s="16" t="str">
        <f ca="1">IF(OR(data!$BX465=AL$1,data!$BY465=AL$1),data!$BW465,"")</f>
        <v/>
      </c>
      <c r="AN465" s="17" t="str">
        <f ca="1">IF(data!$BX465=AO$1,data!$BW465,"")</f>
        <v/>
      </c>
      <c r="AO465" s="17" t="str">
        <f ca="1">IF(data!$BY465=AO$1,data!$BW465,"")</f>
        <v/>
      </c>
      <c r="AP465" s="17" t="str">
        <f ca="1">IF(OR(data!$BX465=AO$1,data!$BY465=AO$1),data!$BW465,"")</f>
        <v/>
      </c>
      <c r="AQ465" s="16" t="str">
        <f ca="1">IF(data!$BX465=AR$1,data!$BW465,"")</f>
        <v/>
      </c>
      <c r="AR465" s="16" t="str">
        <f ca="1">IF(data!$BY465=AR$1,data!$BW465,"")</f>
        <v/>
      </c>
      <c r="AS465" s="16" t="str">
        <f ca="1">IF(OR(data!$BX465=AR$1,data!$BY465=AR$1),data!$BW465,"")</f>
        <v/>
      </c>
      <c r="AT465" s="17" t="str">
        <f ca="1">IF(data!$BX465=AU$1,data!$BW465,"")</f>
        <v/>
      </c>
      <c r="AU465" s="17" t="str">
        <f ca="1">IF(data!$BY465=AU$1,data!$BW465,"")</f>
        <v/>
      </c>
      <c r="AV465" s="17" t="str">
        <f ca="1">IF(OR(data!$BX465=AU$1,data!$BY465=AU$1),data!$BW465,"")</f>
        <v/>
      </c>
      <c r="AW465" s="16" t="str">
        <f ca="1">IF(data!$BX465=AX$1,data!$BW465,"")</f>
        <v/>
      </c>
      <c r="AX465" s="16" t="str">
        <f ca="1">IF(data!$BY465=AX$1,data!$BW465,"")</f>
        <v/>
      </c>
      <c r="AY465" s="16" t="str">
        <f ca="1">IF(OR(data!$BX465=AX$1,data!$BY465=AX$1),data!$BW465,"")</f>
        <v/>
      </c>
      <c r="AZ465" s="17" t="str">
        <f ca="1">IF(data!$BX465=BA$1,data!$BW465,"")</f>
        <v/>
      </c>
      <c r="BA465" s="17" t="str">
        <f ca="1">IF(data!$BY465=BA$1,data!$BW465,"")</f>
        <v/>
      </c>
      <c r="BB465" s="17" t="str">
        <f ca="1">IF(OR(data!$BX465=BA$1,data!$BY465=BA$1),data!$BW465,"")</f>
        <v/>
      </c>
      <c r="BC465" s="16" t="str">
        <f ca="1">IF(data!$BX465=BD$1,data!$BW465,"")</f>
        <v/>
      </c>
      <c r="BD465" s="16" t="str">
        <f ca="1">IF(data!$BY465=BD$1,data!$BW465,"")</f>
        <v/>
      </c>
      <c r="BE465" s="16" t="str">
        <f ca="1">IF(OR(data!$BX465=BD$1,data!$BY465=BD$1),data!$BW465,"")</f>
        <v/>
      </c>
      <c r="BF465" s="17" t="str">
        <f ca="1">IF(data!$BX465=BG$1,data!$BW465,"")</f>
        <v/>
      </c>
      <c r="BG465" s="17" t="str">
        <f ca="1">IF(data!$BY465=BG$1,data!$BW465,"")</f>
        <v/>
      </c>
      <c r="BH465" s="17" t="str">
        <f ca="1">IF(OR(data!$BX465=BG$1,data!$BY465=BG$1),data!$BW465,"")</f>
        <v/>
      </c>
      <c r="BI465" s="16" t="str">
        <f ca="1">IF(data!$BX465=BJ$1,data!$BW465,"")</f>
        <v/>
      </c>
      <c r="BJ465" s="16" t="str">
        <f ca="1">IF(data!$BY465=BJ$1,data!$BW465,"")</f>
        <v/>
      </c>
      <c r="BK465" s="16" t="str">
        <f ca="1">IF(OR(data!$BX465=BJ$1,data!$BY465=BJ$1),data!$BW465,"")</f>
        <v/>
      </c>
      <c r="BL465" s="17" t="str">
        <f ca="1">IF(data!$BX465=BM$1,data!$BW465,"")</f>
        <v/>
      </c>
      <c r="BM465" s="17" t="str">
        <f ca="1">IF(data!$BY465=BM$1,data!$BW465,"")</f>
        <v/>
      </c>
      <c r="BN465" s="17" t="str">
        <f ca="1">IF(OR(data!$BX465=BM$1,data!$BY465=BM$1),data!$BW465,"")</f>
        <v/>
      </c>
      <c r="BO465" s="16" t="str">
        <f ca="1">IF(data!$BX465=BP$1,data!$BW465,"")</f>
        <v/>
      </c>
      <c r="BP465" s="16" t="str">
        <f ca="1">IF(data!$BY465=BP$1,data!$BW465,"")</f>
        <v/>
      </c>
      <c r="BQ465" s="16" t="str">
        <f ca="1">IF(OR(data!$BX465=BP$1,data!$BY465=BP$1),data!$BW465,"")</f>
        <v/>
      </c>
      <c r="BR465" s="17" t="str">
        <f ca="1">IF(data!$BX465=BS$1,data!$BW465,"")</f>
        <v/>
      </c>
      <c r="BS465" s="17" t="str">
        <f ca="1">IF(data!$BY465=BS$1,data!$BW465,"")</f>
        <v/>
      </c>
      <c r="BT465" s="17" t="str">
        <f ca="1">IF(OR(data!$BX465=BS$1,data!$BY465=BS$1),data!$BW465,"")</f>
        <v/>
      </c>
    </row>
    <row r="466" spans="1:72" s="11" customFormat="1" x14ac:dyDescent="0.25">
      <c r="A466" s="16" t="str">
        <f ca="1">IF(data!$BX466=B$1,data!$BW466,"")</f>
        <v/>
      </c>
      <c r="B466" s="16" t="str">
        <f ca="1">IF(data!$BY466=B$1,data!$BW466,"")</f>
        <v/>
      </c>
      <c r="C466" s="16" t="str">
        <f ca="1">IF(OR(data!$BX466=B$1,data!$BY466=B$1),data!$BW466,"")</f>
        <v/>
      </c>
      <c r="D466" s="17" t="str">
        <f ca="1">IF(data!$BX466=E$1,data!$BW466,"")</f>
        <v/>
      </c>
      <c r="E466" s="17" t="str">
        <f ca="1">IF(data!$BY466=E$1,data!$BW466,"")</f>
        <v/>
      </c>
      <c r="F466" s="17" t="str">
        <f ca="1">IF(OR(data!$BX466=E$1,data!$BY466=E$1),data!$BW466,"")</f>
        <v/>
      </c>
      <c r="G466" s="16" t="str">
        <f ca="1">IF(data!$BX466=H$1,data!$BW466,"")</f>
        <v/>
      </c>
      <c r="H466" s="16" t="str">
        <f ca="1">IF(data!$BY466=H$1,data!$BW466,"")</f>
        <v/>
      </c>
      <c r="I466" s="16" t="str">
        <f ca="1">IF(OR(data!$BX466=H$1,data!$BY466=H$1),data!$BW466,"")</f>
        <v/>
      </c>
      <c r="J466" s="17" t="str">
        <f ca="1">IF(data!$BX466=K$1,data!$BW466,"")</f>
        <v/>
      </c>
      <c r="K466" s="17" t="str">
        <f ca="1">IF(data!$BY466=K$1,data!$BW466,"")</f>
        <v/>
      </c>
      <c r="L466" s="17" t="str">
        <f ca="1">IF(OR(data!$BX466=K$1,data!$BY466=K$1),data!$BW466,"")</f>
        <v/>
      </c>
      <c r="M466" s="16" t="str">
        <f ca="1">IF(data!$BX466=N$1,data!$BW466,"")</f>
        <v/>
      </c>
      <c r="N466" s="16" t="str">
        <f ca="1">IF(data!$BY466=N$1,data!$BW466,"")</f>
        <v/>
      </c>
      <c r="O466" s="16" t="str">
        <f ca="1">IF(OR(data!$BX466=N$1,data!$BY466=N$1),data!$BW466,"")</f>
        <v/>
      </c>
      <c r="P466" s="17" t="str">
        <f ca="1">IF(data!$BX466=Q$1,data!$BW466,"")</f>
        <v/>
      </c>
      <c r="Q466" s="17" t="str">
        <f ca="1">IF(data!$BY466=Q$1,data!$BW466,"")</f>
        <v/>
      </c>
      <c r="R466" s="17" t="str">
        <f ca="1">IF(OR(data!$BX466=Q$1,data!$BY466=Q$1),data!$BW466,"")</f>
        <v/>
      </c>
      <c r="S466" s="16" t="str">
        <f ca="1">IF(data!$BX466=T$1,data!$BW466,"")</f>
        <v/>
      </c>
      <c r="T466" s="16" t="str">
        <f ca="1">IF(data!$BY466=T$1,data!$BW466,"")</f>
        <v/>
      </c>
      <c r="U466" s="16" t="str">
        <f ca="1">IF(OR(data!$BX466=T$1,data!$BY466=T$1),data!$BW466,"")</f>
        <v/>
      </c>
      <c r="V466" s="17" t="str">
        <f ca="1">IF(data!$BX466=W$1,data!$BW466,"")</f>
        <v/>
      </c>
      <c r="W466" s="17" t="str">
        <f ca="1">IF(data!$BY466=W$1,data!$BW466,"")</f>
        <v/>
      </c>
      <c r="X466" s="17" t="str">
        <f ca="1">IF(OR(data!$BX466=W$1,data!$BY466=W$1),data!$BW466,"")</f>
        <v/>
      </c>
      <c r="Y466" s="16" t="str">
        <f ca="1">IF(data!$BX466=Z$1,data!$BW466,"")</f>
        <v/>
      </c>
      <c r="Z466" s="16" t="str">
        <f ca="1">IF(data!$BY466=Z$1,data!$BW466,"")</f>
        <v/>
      </c>
      <c r="AA466" s="16" t="str">
        <f ca="1">IF(OR(data!$BX466=Z$1,data!$BY466=Z$1),data!$BW466,"")</f>
        <v/>
      </c>
      <c r="AB466" s="17" t="str">
        <f ca="1">IF(data!$BX466=AC$1,data!$BW466,"")</f>
        <v/>
      </c>
      <c r="AC466" s="17" t="str">
        <f ca="1">IF(data!$BY466=AC$1,data!$BW466,"")</f>
        <v/>
      </c>
      <c r="AD466" s="17" t="str">
        <f ca="1">IF(OR(data!$BX466=AC$1,data!$BY466=AC$1),data!$BW466,"")</f>
        <v/>
      </c>
      <c r="AE466" s="16" t="str">
        <f ca="1">IF(data!$BX466=AF$1,data!$BW466,"")</f>
        <v/>
      </c>
      <c r="AF466" s="16" t="str">
        <f ca="1">IF(data!$BY466=AF$1,data!$BW466,"")</f>
        <v/>
      </c>
      <c r="AG466" s="16" t="str">
        <f ca="1">IF(OR(data!$BX466=AF$1,data!$BY466=AF$1),data!$BW466,"")</f>
        <v/>
      </c>
      <c r="AH466" s="17" t="str">
        <f ca="1">IF(data!$BX466=AI$1,data!$BW466,"")</f>
        <v/>
      </c>
      <c r="AI466" s="17" t="str">
        <f ca="1">IF(data!$BY466=AI$1,data!$BW466,"")</f>
        <v/>
      </c>
      <c r="AJ466" s="17" t="str">
        <f ca="1">IF(OR(data!$BX466=AI$1,data!$BY466=AI$1),data!$BW466,"")</f>
        <v/>
      </c>
      <c r="AK466" s="16" t="str">
        <f ca="1">IF(data!$BX466=AL$1,data!$BW466,"")</f>
        <v/>
      </c>
      <c r="AL466" s="16" t="str">
        <f ca="1">IF(data!$BY466=AL$1,data!$BW466,"")</f>
        <v/>
      </c>
      <c r="AM466" s="16" t="str">
        <f ca="1">IF(OR(data!$BX466=AL$1,data!$BY466=AL$1),data!$BW466,"")</f>
        <v/>
      </c>
      <c r="AN466" s="17" t="str">
        <f ca="1">IF(data!$BX466=AO$1,data!$BW466,"")</f>
        <v/>
      </c>
      <c r="AO466" s="17" t="str">
        <f ca="1">IF(data!$BY466=AO$1,data!$BW466,"")</f>
        <v/>
      </c>
      <c r="AP466" s="17" t="str">
        <f ca="1">IF(OR(data!$BX466=AO$1,data!$BY466=AO$1),data!$BW466,"")</f>
        <v/>
      </c>
      <c r="AQ466" s="16" t="str">
        <f ca="1">IF(data!$BX466=AR$1,data!$BW466,"")</f>
        <v/>
      </c>
      <c r="AR466" s="16" t="str">
        <f ca="1">IF(data!$BY466=AR$1,data!$BW466,"")</f>
        <v/>
      </c>
      <c r="AS466" s="16" t="str">
        <f ca="1">IF(OR(data!$BX466=AR$1,data!$BY466=AR$1),data!$BW466,"")</f>
        <v/>
      </c>
      <c r="AT466" s="17" t="str">
        <f ca="1">IF(data!$BX466=AU$1,data!$BW466,"")</f>
        <v/>
      </c>
      <c r="AU466" s="17" t="str">
        <f ca="1">IF(data!$BY466=AU$1,data!$BW466,"")</f>
        <v/>
      </c>
      <c r="AV466" s="17" t="str">
        <f ca="1">IF(OR(data!$BX466=AU$1,data!$BY466=AU$1),data!$BW466,"")</f>
        <v/>
      </c>
      <c r="AW466" s="16" t="str">
        <f ca="1">IF(data!$BX466=AX$1,data!$BW466,"")</f>
        <v/>
      </c>
      <c r="AX466" s="16" t="str">
        <f ca="1">IF(data!$BY466=AX$1,data!$BW466,"")</f>
        <v/>
      </c>
      <c r="AY466" s="16" t="str">
        <f ca="1">IF(OR(data!$BX466=AX$1,data!$BY466=AX$1),data!$BW466,"")</f>
        <v/>
      </c>
      <c r="AZ466" s="17" t="str">
        <f ca="1">IF(data!$BX466=BA$1,data!$BW466,"")</f>
        <v/>
      </c>
      <c r="BA466" s="17" t="str">
        <f ca="1">IF(data!$BY466=BA$1,data!$BW466,"")</f>
        <v/>
      </c>
      <c r="BB466" s="17" t="str">
        <f ca="1">IF(OR(data!$BX466=BA$1,data!$BY466=BA$1),data!$BW466,"")</f>
        <v/>
      </c>
      <c r="BC466" s="16" t="str">
        <f ca="1">IF(data!$BX466=BD$1,data!$BW466,"")</f>
        <v/>
      </c>
      <c r="BD466" s="16" t="str">
        <f ca="1">IF(data!$BY466=BD$1,data!$BW466,"")</f>
        <v/>
      </c>
      <c r="BE466" s="16" t="str">
        <f ca="1">IF(OR(data!$BX466=BD$1,data!$BY466=BD$1),data!$BW466,"")</f>
        <v/>
      </c>
      <c r="BF466" s="17" t="str">
        <f ca="1">IF(data!$BX466=BG$1,data!$BW466,"")</f>
        <v/>
      </c>
      <c r="BG466" s="17" t="str">
        <f ca="1">IF(data!$BY466=BG$1,data!$BW466,"")</f>
        <v/>
      </c>
      <c r="BH466" s="17" t="str">
        <f ca="1">IF(OR(data!$BX466=BG$1,data!$BY466=BG$1),data!$BW466,"")</f>
        <v/>
      </c>
      <c r="BI466" s="16" t="str">
        <f ca="1">IF(data!$BX466=BJ$1,data!$BW466,"")</f>
        <v/>
      </c>
      <c r="BJ466" s="16" t="str">
        <f ca="1">IF(data!$BY466=BJ$1,data!$BW466,"")</f>
        <v/>
      </c>
      <c r="BK466" s="16" t="str">
        <f ca="1">IF(OR(data!$BX466=BJ$1,data!$BY466=BJ$1),data!$BW466,"")</f>
        <v/>
      </c>
      <c r="BL466" s="17" t="str">
        <f ca="1">IF(data!$BX466=BM$1,data!$BW466,"")</f>
        <v/>
      </c>
      <c r="BM466" s="17" t="str">
        <f ca="1">IF(data!$BY466=BM$1,data!$BW466,"")</f>
        <v/>
      </c>
      <c r="BN466" s="17" t="str">
        <f ca="1">IF(OR(data!$BX466=BM$1,data!$BY466=BM$1),data!$BW466,"")</f>
        <v/>
      </c>
      <c r="BO466" s="16" t="str">
        <f ca="1">IF(data!$BX466=BP$1,data!$BW466,"")</f>
        <v/>
      </c>
      <c r="BP466" s="16" t="str">
        <f ca="1">IF(data!$BY466=BP$1,data!$BW466,"")</f>
        <v/>
      </c>
      <c r="BQ466" s="16" t="str">
        <f ca="1">IF(OR(data!$BX466=BP$1,data!$BY466=BP$1),data!$BW466,"")</f>
        <v/>
      </c>
      <c r="BR466" s="17" t="str">
        <f ca="1">IF(data!$BX466=BS$1,data!$BW466,"")</f>
        <v/>
      </c>
      <c r="BS466" s="17" t="str">
        <f ca="1">IF(data!$BY466=BS$1,data!$BW466,"")</f>
        <v/>
      </c>
      <c r="BT466" s="17" t="str">
        <f ca="1">IF(OR(data!$BX466=BS$1,data!$BY466=BS$1),data!$BW466,"")</f>
        <v/>
      </c>
    </row>
    <row r="467" spans="1:72" s="11" customFormat="1" x14ac:dyDescent="0.25">
      <c r="A467" s="16" t="str">
        <f ca="1">IF(data!$BX467=B$1,data!$BW467,"")</f>
        <v/>
      </c>
      <c r="B467" s="16" t="str">
        <f ca="1">IF(data!$BY467=B$1,data!$BW467,"")</f>
        <v/>
      </c>
      <c r="C467" s="16" t="str">
        <f ca="1">IF(OR(data!$BX467=B$1,data!$BY467=B$1),data!$BW467,"")</f>
        <v/>
      </c>
      <c r="D467" s="17" t="str">
        <f ca="1">IF(data!$BX467=E$1,data!$BW467,"")</f>
        <v/>
      </c>
      <c r="E467" s="17" t="str">
        <f ca="1">IF(data!$BY467=E$1,data!$BW467,"")</f>
        <v/>
      </c>
      <c r="F467" s="17" t="str">
        <f ca="1">IF(OR(data!$BX467=E$1,data!$BY467=E$1),data!$BW467,"")</f>
        <v/>
      </c>
      <c r="G467" s="16" t="str">
        <f ca="1">IF(data!$BX467=H$1,data!$BW467,"")</f>
        <v/>
      </c>
      <c r="H467" s="16" t="str">
        <f ca="1">IF(data!$BY467=H$1,data!$BW467,"")</f>
        <v/>
      </c>
      <c r="I467" s="16" t="str">
        <f ca="1">IF(OR(data!$BX467=H$1,data!$BY467=H$1),data!$BW467,"")</f>
        <v/>
      </c>
      <c r="J467" s="17" t="str">
        <f ca="1">IF(data!$BX467=K$1,data!$BW467,"")</f>
        <v/>
      </c>
      <c r="K467" s="17" t="str">
        <f ca="1">IF(data!$BY467=K$1,data!$BW467,"")</f>
        <v/>
      </c>
      <c r="L467" s="17" t="str">
        <f ca="1">IF(OR(data!$BX467=K$1,data!$BY467=K$1),data!$BW467,"")</f>
        <v/>
      </c>
      <c r="M467" s="16" t="str">
        <f ca="1">IF(data!$BX467=N$1,data!$BW467,"")</f>
        <v/>
      </c>
      <c r="N467" s="16" t="str">
        <f ca="1">IF(data!$BY467=N$1,data!$BW467,"")</f>
        <v/>
      </c>
      <c r="O467" s="16" t="str">
        <f ca="1">IF(OR(data!$BX467=N$1,data!$BY467=N$1),data!$BW467,"")</f>
        <v/>
      </c>
      <c r="P467" s="17" t="str">
        <f ca="1">IF(data!$BX467=Q$1,data!$BW467,"")</f>
        <v/>
      </c>
      <c r="Q467" s="17" t="str">
        <f ca="1">IF(data!$BY467=Q$1,data!$BW467,"")</f>
        <v/>
      </c>
      <c r="R467" s="17" t="str">
        <f ca="1">IF(OR(data!$BX467=Q$1,data!$BY467=Q$1),data!$BW467,"")</f>
        <v/>
      </c>
      <c r="S467" s="16" t="str">
        <f ca="1">IF(data!$BX467=T$1,data!$BW467,"")</f>
        <v/>
      </c>
      <c r="T467" s="16" t="str">
        <f ca="1">IF(data!$BY467=T$1,data!$BW467,"")</f>
        <v/>
      </c>
      <c r="U467" s="16" t="str">
        <f ca="1">IF(OR(data!$BX467=T$1,data!$BY467=T$1),data!$BW467,"")</f>
        <v/>
      </c>
      <c r="V467" s="17" t="str">
        <f ca="1">IF(data!$BX467=W$1,data!$BW467,"")</f>
        <v/>
      </c>
      <c r="W467" s="17" t="str">
        <f ca="1">IF(data!$BY467=W$1,data!$BW467,"")</f>
        <v/>
      </c>
      <c r="X467" s="17" t="str">
        <f ca="1">IF(OR(data!$BX467=W$1,data!$BY467=W$1),data!$BW467,"")</f>
        <v/>
      </c>
      <c r="Y467" s="16" t="str">
        <f ca="1">IF(data!$BX467=Z$1,data!$BW467,"")</f>
        <v/>
      </c>
      <c r="Z467" s="16" t="str">
        <f ca="1">IF(data!$BY467=Z$1,data!$BW467,"")</f>
        <v/>
      </c>
      <c r="AA467" s="16" t="str">
        <f ca="1">IF(OR(data!$BX467=Z$1,data!$BY467=Z$1),data!$BW467,"")</f>
        <v/>
      </c>
      <c r="AB467" s="17" t="str">
        <f ca="1">IF(data!$BX467=AC$1,data!$BW467,"")</f>
        <v/>
      </c>
      <c r="AC467" s="17" t="str">
        <f ca="1">IF(data!$BY467=AC$1,data!$BW467,"")</f>
        <v/>
      </c>
      <c r="AD467" s="17" t="str">
        <f ca="1">IF(OR(data!$BX467=AC$1,data!$BY467=AC$1),data!$BW467,"")</f>
        <v/>
      </c>
      <c r="AE467" s="16" t="str">
        <f ca="1">IF(data!$BX467=AF$1,data!$BW467,"")</f>
        <v/>
      </c>
      <c r="AF467" s="16" t="str">
        <f ca="1">IF(data!$BY467=AF$1,data!$BW467,"")</f>
        <v/>
      </c>
      <c r="AG467" s="16" t="str">
        <f ca="1">IF(OR(data!$BX467=AF$1,data!$BY467=AF$1),data!$BW467,"")</f>
        <v/>
      </c>
      <c r="AH467" s="17" t="str">
        <f ca="1">IF(data!$BX467=AI$1,data!$BW467,"")</f>
        <v/>
      </c>
      <c r="AI467" s="17" t="str">
        <f ca="1">IF(data!$BY467=AI$1,data!$BW467,"")</f>
        <v/>
      </c>
      <c r="AJ467" s="17" t="str">
        <f ca="1">IF(OR(data!$BX467=AI$1,data!$BY467=AI$1),data!$BW467,"")</f>
        <v/>
      </c>
      <c r="AK467" s="16" t="str">
        <f ca="1">IF(data!$BX467=AL$1,data!$BW467,"")</f>
        <v/>
      </c>
      <c r="AL467" s="16" t="str">
        <f ca="1">IF(data!$BY467=AL$1,data!$BW467,"")</f>
        <v/>
      </c>
      <c r="AM467" s="16" t="str">
        <f ca="1">IF(OR(data!$BX467=AL$1,data!$BY467=AL$1),data!$BW467,"")</f>
        <v/>
      </c>
      <c r="AN467" s="17" t="str">
        <f ca="1">IF(data!$BX467=AO$1,data!$BW467,"")</f>
        <v/>
      </c>
      <c r="AO467" s="17" t="str">
        <f ca="1">IF(data!$BY467=AO$1,data!$BW467,"")</f>
        <v/>
      </c>
      <c r="AP467" s="17" t="str">
        <f ca="1">IF(OR(data!$BX467=AO$1,data!$BY467=AO$1),data!$BW467,"")</f>
        <v/>
      </c>
      <c r="AQ467" s="16" t="str">
        <f ca="1">IF(data!$BX467=AR$1,data!$BW467,"")</f>
        <v/>
      </c>
      <c r="AR467" s="16" t="str">
        <f ca="1">IF(data!$BY467=AR$1,data!$BW467,"")</f>
        <v/>
      </c>
      <c r="AS467" s="16" t="str">
        <f ca="1">IF(OR(data!$BX467=AR$1,data!$BY467=AR$1),data!$BW467,"")</f>
        <v/>
      </c>
      <c r="AT467" s="17" t="str">
        <f ca="1">IF(data!$BX467=AU$1,data!$BW467,"")</f>
        <v/>
      </c>
      <c r="AU467" s="17" t="str">
        <f ca="1">IF(data!$BY467=AU$1,data!$BW467,"")</f>
        <v/>
      </c>
      <c r="AV467" s="17" t="str">
        <f ca="1">IF(OR(data!$BX467=AU$1,data!$BY467=AU$1),data!$BW467,"")</f>
        <v/>
      </c>
      <c r="AW467" s="16" t="str">
        <f ca="1">IF(data!$BX467=AX$1,data!$BW467,"")</f>
        <v/>
      </c>
      <c r="AX467" s="16" t="str">
        <f ca="1">IF(data!$BY467=AX$1,data!$BW467,"")</f>
        <v/>
      </c>
      <c r="AY467" s="16" t="str">
        <f ca="1">IF(OR(data!$BX467=AX$1,data!$BY467=AX$1),data!$BW467,"")</f>
        <v/>
      </c>
      <c r="AZ467" s="17" t="str">
        <f ca="1">IF(data!$BX467=BA$1,data!$BW467,"")</f>
        <v/>
      </c>
      <c r="BA467" s="17" t="str">
        <f ca="1">IF(data!$BY467=BA$1,data!$BW467,"")</f>
        <v/>
      </c>
      <c r="BB467" s="17" t="str">
        <f ca="1">IF(OR(data!$BX467=BA$1,data!$BY467=BA$1),data!$BW467,"")</f>
        <v/>
      </c>
      <c r="BC467" s="16" t="str">
        <f ca="1">IF(data!$BX467=BD$1,data!$BW467,"")</f>
        <v/>
      </c>
      <c r="BD467" s="16" t="str">
        <f ca="1">IF(data!$BY467=BD$1,data!$BW467,"")</f>
        <v/>
      </c>
      <c r="BE467" s="16" t="str">
        <f ca="1">IF(OR(data!$BX467=BD$1,data!$BY467=BD$1),data!$BW467,"")</f>
        <v/>
      </c>
      <c r="BF467" s="17" t="str">
        <f ca="1">IF(data!$BX467=BG$1,data!$BW467,"")</f>
        <v/>
      </c>
      <c r="BG467" s="17" t="str">
        <f ca="1">IF(data!$BY467=BG$1,data!$BW467,"")</f>
        <v/>
      </c>
      <c r="BH467" s="17" t="str">
        <f ca="1">IF(OR(data!$BX467=BG$1,data!$BY467=BG$1),data!$BW467,"")</f>
        <v/>
      </c>
      <c r="BI467" s="16" t="str">
        <f ca="1">IF(data!$BX467=BJ$1,data!$BW467,"")</f>
        <v/>
      </c>
      <c r="BJ467" s="16" t="str">
        <f ca="1">IF(data!$BY467=BJ$1,data!$BW467,"")</f>
        <v/>
      </c>
      <c r="BK467" s="16" t="str">
        <f ca="1">IF(OR(data!$BX467=BJ$1,data!$BY467=BJ$1),data!$BW467,"")</f>
        <v/>
      </c>
      <c r="BL467" s="17" t="str">
        <f ca="1">IF(data!$BX467=BM$1,data!$BW467,"")</f>
        <v/>
      </c>
      <c r="BM467" s="17" t="str">
        <f ca="1">IF(data!$BY467=BM$1,data!$BW467,"")</f>
        <v/>
      </c>
      <c r="BN467" s="17" t="str">
        <f ca="1">IF(OR(data!$BX467=BM$1,data!$BY467=BM$1),data!$BW467,"")</f>
        <v/>
      </c>
      <c r="BO467" s="16" t="str">
        <f ca="1">IF(data!$BX467=BP$1,data!$BW467,"")</f>
        <v/>
      </c>
      <c r="BP467" s="16" t="str">
        <f ca="1">IF(data!$BY467=BP$1,data!$BW467,"")</f>
        <v/>
      </c>
      <c r="BQ467" s="16" t="str">
        <f ca="1">IF(OR(data!$BX467=BP$1,data!$BY467=BP$1),data!$BW467,"")</f>
        <v/>
      </c>
      <c r="BR467" s="17" t="str">
        <f ca="1">IF(data!$BX467=BS$1,data!$BW467,"")</f>
        <v/>
      </c>
      <c r="BS467" s="17" t="str">
        <f ca="1">IF(data!$BY467=BS$1,data!$BW467,"")</f>
        <v/>
      </c>
      <c r="BT467" s="17" t="str">
        <f ca="1">IF(OR(data!$BX467=BS$1,data!$BY467=BS$1),data!$BW467,"")</f>
        <v/>
      </c>
    </row>
    <row r="468" spans="1:72" s="11" customFormat="1" x14ac:dyDescent="0.25">
      <c r="A468" s="16" t="str">
        <f ca="1">IF(data!$BX468=B$1,data!$BW468,"")</f>
        <v/>
      </c>
      <c r="B468" s="16" t="str">
        <f ca="1">IF(data!$BY468=B$1,data!$BW468,"")</f>
        <v/>
      </c>
      <c r="C468" s="16" t="str">
        <f ca="1">IF(OR(data!$BX468=B$1,data!$BY468=B$1),data!$BW468,"")</f>
        <v/>
      </c>
      <c r="D468" s="17" t="str">
        <f ca="1">IF(data!$BX468=E$1,data!$BW468,"")</f>
        <v/>
      </c>
      <c r="E468" s="17" t="str">
        <f ca="1">IF(data!$BY468=E$1,data!$BW468,"")</f>
        <v/>
      </c>
      <c r="F468" s="17" t="str">
        <f ca="1">IF(OR(data!$BX468=E$1,data!$BY468=E$1),data!$BW468,"")</f>
        <v/>
      </c>
      <c r="G468" s="16" t="str">
        <f ca="1">IF(data!$BX468=H$1,data!$BW468,"")</f>
        <v/>
      </c>
      <c r="H468" s="16" t="str">
        <f ca="1">IF(data!$BY468=H$1,data!$BW468,"")</f>
        <v/>
      </c>
      <c r="I468" s="16" t="str">
        <f ca="1">IF(OR(data!$BX468=H$1,data!$BY468=H$1),data!$BW468,"")</f>
        <v/>
      </c>
      <c r="J468" s="17" t="str">
        <f ca="1">IF(data!$BX468=K$1,data!$BW468,"")</f>
        <v/>
      </c>
      <c r="K468" s="17" t="str">
        <f ca="1">IF(data!$BY468=K$1,data!$BW468,"")</f>
        <v/>
      </c>
      <c r="L468" s="17" t="str">
        <f ca="1">IF(OR(data!$BX468=K$1,data!$BY468=K$1),data!$BW468,"")</f>
        <v/>
      </c>
      <c r="M468" s="16" t="str">
        <f ca="1">IF(data!$BX468=N$1,data!$BW468,"")</f>
        <v/>
      </c>
      <c r="N468" s="16" t="str">
        <f ca="1">IF(data!$BY468=N$1,data!$BW468,"")</f>
        <v/>
      </c>
      <c r="O468" s="16" t="str">
        <f ca="1">IF(OR(data!$BX468=N$1,data!$BY468=N$1),data!$BW468,"")</f>
        <v/>
      </c>
      <c r="P468" s="17" t="str">
        <f ca="1">IF(data!$BX468=Q$1,data!$BW468,"")</f>
        <v/>
      </c>
      <c r="Q468" s="17" t="str">
        <f ca="1">IF(data!$BY468=Q$1,data!$BW468,"")</f>
        <v/>
      </c>
      <c r="R468" s="17" t="str">
        <f ca="1">IF(OR(data!$BX468=Q$1,data!$BY468=Q$1),data!$BW468,"")</f>
        <v/>
      </c>
      <c r="S468" s="16" t="str">
        <f ca="1">IF(data!$BX468=T$1,data!$BW468,"")</f>
        <v/>
      </c>
      <c r="T468" s="16" t="str">
        <f ca="1">IF(data!$BY468=T$1,data!$BW468,"")</f>
        <v/>
      </c>
      <c r="U468" s="16" t="str">
        <f ca="1">IF(OR(data!$BX468=T$1,data!$BY468=T$1),data!$BW468,"")</f>
        <v/>
      </c>
      <c r="V468" s="17" t="str">
        <f ca="1">IF(data!$BX468=W$1,data!$BW468,"")</f>
        <v/>
      </c>
      <c r="W468" s="17" t="str">
        <f ca="1">IF(data!$BY468=W$1,data!$BW468,"")</f>
        <v/>
      </c>
      <c r="X468" s="17" t="str">
        <f ca="1">IF(OR(data!$BX468=W$1,data!$BY468=W$1),data!$BW468,"")</f>
        <v/>
      </c>
      <c r="Y468" s="16" t="str">
        <f ca="1">IF(data!$BX468=Z$1,data!$BW468,"")</f>
        <v/>
      </c>
      <c r="Z468" s="16" t="str">
        <f ca="1">IF(data!$BY468=Z$1,data!$BW468,"")</f>
        <v/>
      </c>
      <c r="AA468" s="16" t="str">
        <f ca="1">IF(OR(data!$BX468=Z$1,data!$BY468=Z$1),data!$BW468,"")</f>
        <v/>
      </c>
      <c r="AB468" s="17" t="str">
        <f ca="1">IF(data!$BX468=AC$1,data!$BW468,"")</f>
        <v/>
      </c>
      <c r="AC468" s="17" t="str">
        <f ca="1">IF(data!$BY468=AC$1,data!$BW468,"")</f>
        <v/>
      </c>
      <c r="AD468" s="17" t="str">
        <f ca="1">IF(OR(data!$BX468=AC$1,data!$BY468=AC$1),data!$BW468,"")</f>
        <v/>
      </c>
      <c r="AE468" s="16" t="str">
        <f ca="1">IF(data!$BX468=AF$1,data!$BW468,"")</f>
        <v/>
      </c>
      <c r="AF468" s="16" t="str">
        <f ca="1">IF(data!$BY468=AF$1,data!$BW468,"")</f>
        <v/>
      </c>
      <c r="AG468" s="16" t="str">
        <f ca="1">IF(OR(data!$BX468=AF$1,data!$BY468=AF$1),data!$BW468,"")</f>
        <v/>
      </c>
      <c r="AH468" s="17" t="str">
        <f ca="1">IF(data!$BX468=AI$1,data!$BW468,"")</f>
        <v/>
      </c>
      <c r="AI468" s="17" t="str">
        <f ca="1">IF(data!$BY468=AI$1,data!$BW468,"")</f>
        <v/>
      </c>
      <c r="AJ468" s="17" t="str">
        <f ca="1">IF(OR(data!$BX468=AI$1,data!$BY468=AI$1),data!$BW468,"")</f>
        <v/>
      </c>
      <c r="AK468" s="16" t="str">
        <f ca="1">IF(data!$BX468=AL$1,data!$BW468,"")</f>
        <v/>
      </c>
      <c r="AL468" s="16" t="str">
        <f ca="1">IF(data!$BY468=AL$1,data!$BW468,"")</f>
        <v/>
      </c>
      <c r="AM468" s="16" t="str">
        <f ca="1">IF(OR(data!$BX468=AL$1,data!$BY468=AL$1),data!$BW468,"")</f>
        <v/>
      </c>
      <c r="AN468" s="17" t="str">
        <f ca="1">IF(data!$BX468=AO$1,data!$BW468,"")</f>
        <v/>
      </c>
      <c r="AO468" s="17" t="str">
        <f ca="1">IF(data!$BY468=AO$1,data!$BW468,"")</f>
        <v/>
      </c>
      <c r="AP468" s="17" t="str">
        <f ca="1">IF(OR(data!$BX468=AO$1,data!$BY468=AO$1),data!$BW468,"")</f>
        <v/>
      </c>
      <c r="AQ468" s="16" t="str">
        <f ca="1">IF(data!$BX468=AR$1,data!$BW468,"")</f>
        <v/>
      </c>
      <c r="AR468" s="16" t="str">
        <f ca="1">IF(data!$BY468=AR$1,data!$BW468,"")</f>
        <v/>
      </c>
      <c r="AS468" s="16" t="str">
        <f ca="1">IF(OR(data!$BX468=AR$1,data!$BY468=AR$1),data!$BW468,"")</f>
        <v/>
      </c>
      <c r="AT468" s="17" t="str">
        <f ca="1">IF(data!$BX468=AU$1,data!$BW468,"")</f>
        <v/>
      </c>
      <c r="AU468" s="17" t="str">
        <f ca="1">IF(data!$BY468=AU$1,data!$BW468,"")</f>
        <v/>
      </c>
      <c r="AV468" s="17" t="str">
        <f ca="1">IF(OR(data!$BX468=AU$1,data!$BY468=AU$1),data!$BW468,"")</f>
        <v/>
      </c>
      <c r="AW468" s="16" t="str">
        <f ca="1">IF(data!$BX468=AX$1,data!$BW468,"")</f>
        <v/>
      </c>
      <c r="AX468" s="16" t="str">
        <f ca="1">IF(data!$BY468=AX$1,data!$BW468,"")</f>
        <v/>
      </c>
      <c r="AY468" s="16" t="str">
        <f ca="1">IF(OR(data!$BX468=AX$1,data!$BY468=AX$1),data!$BW468,"")</f>
        <v/>
      </c>
      <c r="AZ468" s="17" t="str">
        <f ca="1">IF(data!$BX468=BA$1,data!$BW468,"")</f>
        <v/>
      </c>
      <c r="BA468" s="17" t="str">
        <f ca="1">IF(data!$BY468=BA$1,data!$BW468,"")</f>
        <v/>
      </c>
      <c r="BB468" s="17" t="str">
        <f ca="1">IF(OR(data!$BX468=BA$1,data!$BY468=BA$1),data!$BW468,"")</f>
        <v/>
      </c>
      <c r="BC468" s="16" t="str">
        <f ca="1">IF(data!$BX468=BD$1,data!$BW468,"")</f>
        <v/>
      </c>
      <c r="BD468" s="16" t="str">
        <f ca="1">IF(data!$BY468=BD$1,data!$BW468,"")</f>
        <v/>
      </c>
      <c r="BE468" s="16" t="str">
        <f ca="1">IF(OR(data!$BX468=BD$1,data!$BY468=BD$1),data!$BW468,"")</f>
        <v/>
      </c>
      <c r="BF468" s="17" t="str">
        <f ca="1">IF(data!$BX468=BG$1,data!$BW468,"")</f>
        <v/>
      </c>
      <c r="BG468" s="17" t="str">
        <f ca="1">IF(data!$BY468=BG$1,data!$BW468,"")</f>
        <v/>
      </c>
      <c r="BH468" s="17" t="str">
        <f ca="1">IF(OR(data!$BX468=BG$1,data!$BY468=BG$1),data!$BW468,"")</f>
        <v/>
      </c>
      <c r="BI468" s="16" t="str">
        <f ca="1">IF(data!$BX468=BJ$1,data!$BW468,"")</f>
        <v/>
      </c>
      <c r="BJ468" s="16" t="str">
        <f ca="1">IF(data!$BY468=BJ$1,data!$BW468,"")</f>
        <v/>
      </c>
      <c r="BK468" s="16" t="str">
        <f ca="1">IF(OR(data!$BX468=BJ$1,data!$BY468=BJ$1),data!$BW468,"")</f>
        <v/>
      </c>
      <c r="BL468" s="17" t="str">
        <f ca="1">IF(data!$BX468=BM$1,data!$BW468,"")</f>
        <v/>
      </c>
      <c r="BM468" s="17" t="str">
        <f ca="1">IF(data!$BY468=BM$1,data!$BW468,"")</f>
        <v/>
      </c>
      <c r="BN468" s="17" t="str">
        <f ca="1">IF(OR(data!$BX468=BM$1,data!$BY468=BM$1),data!$BW468,"")</f>
        <v/>
      </c>
      <c r="BO468" s="16" t="str">
        <f ca="1">IF(data!$BX468=BP$1,data!$BW468,"")</f>
        <v/>
      </c>
      <c r="BP468" s="16" t="str">
        <f ca="1">IF(data!$BY468=BP$1,data!$BW468,"")</f>
        <v/>
      </c>
      <c r="BQ468" s="16" t="str">
        <f ca="1">IF(OR(data!$BX468=BP$1,data!$BY468=BP$1),data!$BW468,"")</f>
        <v/>
      </c>
      <c r="BR468" s="17" t="str">
        <f ca="1">IF(data!$BX468=BS$1,data!$BW468,"")</f>
        <v/>
      </c>
      <c r="BS468" s="17" t="str">
        <f ca="1">IF(data!$BY468=BS$1,data!$BW468,"")</f>
        <v/>
      </c>
      <c r="BT468" s="17" t="str">
        <f ca="1">IF(OR(data!$BX468=BS$1,data!$BY468=BS$1),data!$BW468,"")</f>
        <v/>
      </c>
    </row>
    <row r="469" spans="1:72" s="11" customFormat="1" x14ac:dyDescent="0.25">
      <c r="A469" s="16" t="str">
        <f ca="1">IF(data!$BX469=B$1,data!$BW469,"")</f>
        <v/>
      </c>
      <c r="B469" s="16" t="str">
        <f ca="1">IF(data!$BY469=B$1,data!$BW469,"")</f>
        <v/>
      </c>
      <c r="C469" s="16" t="str">
        <f ca="1">IF(OR(data!$BX469=B$1,data!$BY469=B$1),data!$BW469,"")</f>
        <v/>
      </c>
      <c r="D469" s="17" t="str">
        <f ca="1">IF(data!$BX469=E$1,data!$BW469,"")</f>
        <v/>
      </c>
      <c r="E469" s="17" t="str">
        <f ca="1">IF(data!$BY469=E$1,data!$BW469,"")</f>
        <v/>
      </c>
      <c r="F469" s="17" t="str">
        <f ca="1">IF(OR(data!$BX469=E$1,data!$BY469=E$1),data!$BW469,"")</f>
        <v/>
      </c>
      <c r="G469" s="16" t="str">
        <f ca="1">IF(data!$BX469=H$1,data!$BW469,"")</f>
        <v/>
      </c>
      <c r="H469" s="16" t="str">
        <f ca="1">IF(data!$BY469=H$1,data!$BW469,"")</f>
        <v/>
      </c>
      <c r="I469" s="16" t="str">
        <f ca="1">IF(OR(data!$BX469=H$1,data!$BY469=H$1),data!$BW469,"")</f>
        <v/>
      </c>
      <c r="J469" s="17" t="str">
        <f ca="1">IF(data!$BX469=K$1,data!$BW469,"")</f>
        <v/>
      </c>
      <c r="K469" s="17" t="str">
        <f ca="1">IF(data!$BY469=K$1,data!$BW469,"")</f>
        <v/>
      </c>
      <c r="L469" s="17" t="str">
        <f ca="1">IF(OR(data!$BX469=K$1,data!$BY469=K$1),data!$BW469,"")</f>
        <v/>
      </c>
      <c r="M469" s="16" t="str">
        <f ca="1">IF(data!$BX469=N$1,data!$BW469,"")</f>
        <v/>
      </c>
      <c r="N469" s="16" t="str">
        <f ca="1">IF(data!$BY469=N$1,data!$BW469,"")</f>
        <v/>
      </c>
      <c r="O469" s="16" t="str">
        <f ca="1">IF(OR(data!$BX469=N$1,data!$BY469=N$1),data!$BW469,"")</f>
        <v/>
      </c>
      <c r="P469" s="17" t="str">
        <f ca="1">IF(data!$BX469=Q$1,data!$BW469,"")</f>
        <v/>
      </c>
      <c r="Q469" s="17" t="str">
        <f ca="1">IF(data!$BY469=Q$1,data!$BW469,"")</f>
        <v/>
      </c>
      <c r="R469" s="17" t="str">
        <f ca="1">IF(OR(data!$BX469=Q$1,data!$BY469=Q$1),data!$BW469,"")</f>
        <v/>
      </c>
      <c r="S469" s="16" t="str">
        <f ca="1">IF(data!$BX469=T$1,data!$BW469,"")</f>
        <v/>
      </c>
      <c r="T469" s="16" t="str">
        <f ca="1">IF(data!$BY469=T$1,data!$BW469,"")</f>
        <v/>
      </c>
      <c r="U469" s="16" t="str">
        <f ca="1">IF(OR(data!$BX469=T$1,data!$BY469=T$1),data!$BW469,"")</f>
        <v/>
      </c>
      <c r="V469" s="17" t="str">
        <f ca="1">IF(data!$BX469=W$1,data!$BW469,"")</f>
        <v/>
      </c>
      <c r="W469" s="17" t="str">
        <f ca="1">IF(data!$BY469=W$1,data!$BW469,"")</f>
        <v/>
      </c>
      <c r="X469" s="17" t="str">
        <f ca="1">IF(OR(data!$BX469=W$1,data!$BY469=W$1),data!$BW469,"")</f>
        <v/>
      </c>
      <c r="Y469" s="16" t="str">
        <f ca="1">IF(data!$BX469=Z$1,data!$BW469,"")</f>
        <v/>
      </c>
      <c r="Z469" s="16" t="str">
        <f ca="1">IF(data!$BY469=Z$1,data!$BW469,"")</f>
        <v/>
      </c>
      <c r="AA469" s="16" t="str">
        <f ca="1">IF(OR(data!$BX469=Z$1,data!$BY469=Z$1),data!$BW469,"")</f>
        <v/>
      </c>
      <c r="AB469" s="17" t="str">
        <f ca="1">IF(data!$BX469=AC$1,data!$BW469,"")</f>
        <v/>
      </c>
      <c r="AC469" s="17" t="str">
        <f ca="1">IF(data!$BY469=AC$1,data!$BW469,"")</f>
        <v/>
      </c>
      <c r="AD469" s="17" t="str">
        <f ca="1">IF(OR(data!$BX469=AC$1,data!$BY469=AC$1),data!$BW469,"")</f>
        <v/>
      </c>
      <c r="AE469" s="16" t="str">
        <f ca="1">IF(data!$BX469=AF$1,data!$BW469,"")</f>
        <v/>
      </c>
      <c r="AF469" s="16" t="str">
        <f ca="1">IF(data!$BY469=AF$1,data!$BW469,"")</f>
        <v/>
      </c>
      <c r="AG469" s="16" t="str">
        <f ca="1">IF(OR(data!$BX469=AF$1,data!$BY469=AF$1),data!$BW469,"")</f>
        <v/>
      </c>
      <c r="AH469" s="17" t="str">
        <f ca="1">IF(data!$BX469=AI$1,data!$BW469,"")</f>
        <v/>
      </c>
      <c r="AI469" s="17" t="str">
        <f ca="1">IF(data!$BY469=AI$1,data!$BW469,"")</f>
        <v/>
      </c>
      <c r="AJ469" s="17" t="str">
        <f ca="1">IF(OR(data!$BX469=AI$1,data!$BY469=AI$1),data!$BW469,"")</f>
        <v/>
      </c>
      <c r="AK469" s="16" t="str">
        <f ca="1">IF(data!$BX469=AL$1,data!$BW469,"")</f>
        <v/>
      </c>
      <c r="AL469" s="16" t="str">
        <f ca="1">IF(data!$BY469=AL$1,data!$BW469,"")</f>
        <v/>
      </c>
      <c r="AM469" s="16" t="str">
        <f ca="1">IF(OR(data!$BX469=AL$1,data!$BY469=AL$1),data!$BW469,"")</f>
        <v/>
      </c>
      <c r="AN469" s="17" t="str">
        <f ca="1">IF(data!$BX469=AO$1,data!$BW469,"")</f>
        <v/>
      </c>
      <c r="AO469" s="17" t="str">
        <f ca="1">IF(data!$BY469=AO$1,data!$BW469,"")</f>
        <v/>
      </c>
      <c r="AP469" s="17" t="str">
        <f ca="1">IF(OR(data!$BX469=AO$1,data!$BY469=AO$1),data!$BW469,"")</f>
        <v/>
      </c>
      <c r="AQ469" s="16" t="str">
        <f ca="1">IF(data!$BX469=AR$1,data!$BW469,"")</f>
        <v/>
      </c>
      <c r="AR469" s="16" t="str">
        <f ca="1">IF(data!$BY469=AR$1,data!$BW469,"")</f>
        <v/>
      </c>
      <c r="AS469" s="16" t="str">
        <f ca="1">IF(OR(data!$BX469=AR$1,data!$BY469=AR$1),data!$BW469,"")</f>
        <v/>
      </c>
      <c r="AT469" s="17" t="str">
        <f ca="1">IF(data!$BX469=AU$1,data!$BW469,"")</f>
        <v/>
      </c>
      <c r="AU469" s="17" t="str">
        <f ca="1">IF(data!$BY469=AU$1,data!$BW469,"")</f>
        <v/>
      </c>
      <c r="AV469" s="17" t="str">
        <f ca="1">IF(OR(data!$BX469=AU$1,data!$BY469=AU$1),data!$BW469,"")</f>
        <v/>
      </c>
      <c r="AW469" s="16" t="str">
        <f ca="1">IF(data!$BX469=AX$1,data!$BW469,"")</f>
        <v/>
      </c>
      <c r="AX469" s="16" t="str">
        <f ca="1">IF(data!$BY469=AX$1,data!$BW469,"")</f>
        <v/>
      </c>
      <c r="AY469" s="16" t="str">
        <f ca="1">IF(OR(data!$BX469=AX$1,data!$BY469=AX$1),data!$BW469,"")</f>
        <v/>
      </c>
      <c r="AZ469" s="17" t="str">
        <f ca="1">IF(data!$BX469=BA$1,data!$BW469,"")</f>
        <v/>
      </c>
      <c r="BA469" s="17" t="str">
        <f ca="1">IF(data!$BY469=BA$1,data!$BW469,"")</f>
        <v/>
      </c>
      <c r="BB469" s="17" t="str">
        <f ca="1">IF(OR(data!$BX469=BA$1,data!$BY469=BA$1),data!$BW469,"")</f>
        <v/>
      </c>
      <c r="BC469" s="16" t="str">
        <f ca="1">IF(data!$BX469=BD$1,data!$BW469,"")</f>
        <v/>
      </c>
      <c r="BD469" s="16" t="str">
        <f ca="1">IF(data!$BY469=BD$1,data!$BW469,"")</f>
        <v/>
      </c>
      <c r="BE469" s="16" t="str">
        <f ca="1">IF(OR(data!$BX469=BD$1,data!$BY469=BD$1),data!$BW469,"")</f>
        <v/>
      </c>
      <c r="BF469" s="17" t="str">
        <f ca="1">IF(data!$BX469=BG$1,data!$BW469,"")</f>
        <v/>
      </c>
      <c r="BG469" s="17" t="str">
        <f ca="1">IF(data!$BY469=BG$1,data!$BW469,"")</f>
        <v/>
      </c>
      <c r="BH469" s="17" t="str">
        <f ca="1">IF(OR(data!$BX469=BG$1,data!$BY469=BG$1),data!$BW469,"")</f>
        <v/>
      </c>
      <c r="BI469" s="16" t="str">
        <f ca="1">IF(data!$BX469=BJ$1,data!$BW469,"")</f>
        <v/>
      </c>
      <c r="BJ469" s="16" t="str">
        <f ca="1">IF(data!$BY469=BJ$1,data!$BW469,"")</f>
        <v/>
      </c>
      <c r="BK469" s="16" t="str">
        <f ca="1">IF(OR(data!$BX469=BJ$1,data!$BY469=BJ$1),data!$BW469,"")</f>
        <v/>
      </c>
      <c r="BL469" s="17" t="str">
        <f ca="1">IF(data!$BX469=BM$1,data!$BW469,"")</f>
        <v/>
      </c>
      <c r="BM469" s="17" t="str">
        <f ca="1">IF(data!$BY469=BM$1,data!$BW469,"")</f>
        <v/>
      </c>
      <c r="BN469" s="17" t="str">
        <f ca="1">IF(OR(data!$BX469=BM$1,data!$BY469=BM$1),data!$BW469,"")</f>
        <v/>
      </c>
      <c r="BO469" s="16" t="str">
        <f ca="1">IF(data!$BX469=BP$1,data!$BW469,"")</f>
        <v/>
      </c>
      <c r="BP469" s="16" t="str">
        <f ca="1">IF(data!$BY469=BP$1,data!$BW469,"")</f>
        <v/>
      </c>
      <c r="BQ469" s="16" t="str">
        <f ca="1">IF(OR(data!$BX469=BP$1,data!$BY469=BP$1),data!$BW469,"")</f>
        <v/>
      </c>
      <c r="BR469" s="17" t="str">
        <f ca="1">IF(data!$BX469=BS$1,data!$BW469,"")</f>
        <v/>
      </c>
      <c r="BS469" s="17" t="str">
        <f ca="1">IF(data!$BY469=BS$1,data!$BW469,"")</f>
        <v/>
      </c>
      <c r="BT469" s="17" t="str">
        <f ca="1">IF(OR(data!$BX469=BS$1,data!$BY469=BS$1),data!$BW469,"")</f>
        <v/>
      </c>
    </row>
    <row r="470" spans="1:72" s="11" customFormat="1" x14ac:dyDescent="0.25">
      <c r="A470" s="16" t="str">
        <f ca="1">IF(data!$BX470=B$1,data!$BW470,"")</f>
        <v/>
      </c>
      <c r="B470" s="16" t="str">
        <f ca="1">IF(data!$BY470=B$1,data!$BW470,"")</f>
        <v/>
      </c>
      <c r="C470" s="16" t="str">
        <f ca="1">IF(OR(data!$BX470=B$1,data!$BY470=B$1),data!$BW470,"")</f>
        <v/>
      </c>
      <c r="D470" s="17" t="str">
        <f ca="1">IF(data!$BX470=E$1,data!$BW470,"")</f>
        <v/>
      </c>
      <c r="E470" s="17" t="str">
        <f ca="1">IF(data!$BY470=E$1,data!$BW470,"")</f>
        <v/>
      </c>
      <c r="F470" s="17" t="str">
        <f ca="1">IF(OR(data!$BX470=E$1,data!$BY470=E$1),data!$BW470,"")</f>
        <v/>
      </c>
      <c r="G470" s="16" t="str">
        <f ca="1">IF(data!$BX470=H$1,data!$BW470,"")</f>
        <v/>
      </c>
      <c r="H470" s="16" t="str">
        <f ca="1">IF(data!$BY470=H$1,data!$BW470,"")</f>
        <v/>
      </c>
      <c r="I470" s="16" t="str">
        <f ca="1">IF(OR(data!$BX470=H$1,data!$BY470=H$1),data!$BW470,"")</f>
        <v/>
      </c>
      <c r="J470" s="17" t="str">
        <f ca="1">IF(data!$BX470=K$1,data!$BW470,"")</f>
        <v/>
      </c>
      <c r="K470" s="17" t="str">
        <f ca="1">IF(data!$BY470=K$1,data!$BW470,"")</f>
        <v/>
      </c>
      <c r="L470" s="17" t="str">
        <f ca="1">IF(OR(data!$BX470=K$1,data!$BY470=K$1),data!$BW470,"")</f>
        <v/>
      </c>
      <c r="M470" s="16" t="str">
        <f ca="1">IF(data!$BX470=N$1,data!$BW470,"")</f>
        <v/>
      </c>
      <c r="N470" s="16" t="str">
        <f ca="1">IF(data!$BY470=N$1,data!$BW470,"")</f>
        <v/>
      </c>
      <c r="O470" s="16" t="str">
        <f ca="1">IF(OR(data!$BX470=N$1,data!$BY470=N$1),data!$BW470,"")</f>
        <v/>
      </c>
      <c r="P470" s="17" t="str">
        <f ca="1">IF(data!$BX470=Q$1,data!$BW470,"")</f>
        <v/>
      </c>
      <c r="Q470" s="17" t="str">
        <f ca="1">IF(data!$BY470=Q$1,data!$BW470,"")</f>
        <v/>
      </c>
      <c r="R470" s="17" t="str">
        <f ca="1">IF(OR(data!$BX470=Q$1,data!$BY470=Q$1),data!$BW470,"")</f>
        <v/>
      </c>
      <c r="S470" s="16" t="str">
        <f ca="1">IF(data!$BX470=T$1,data!$BW470,"")</f>
        <v/>
      </c>
      <c r="T470" s="16" t="str">
        <f ca="1">IF(data!$BY470=T$1,data!$BW470,"")</f>
        <v/>
      </c>
      <c r="U470" s="16" t="str">
        <f ca="1">IF(OR(data!$BX470=T$1,data!$BY470=T$1),data!$BW470,"")</f>
        <v/>
      </c>
      <c r="V470" s="17" t="str">
        <f ca="1">IF(data!$BX470=W$1,data!$BW470,"")</f>
        <v/>
      </c>
      <c r="W470" s="17" t="str">
        <f ca="1">IF(data!$BY470=W$1,data!$BW470,"")</f>
        <v/>
      </c>
      <c r="X470" s="17" t="str">
        <f ca="1">IF(OR(data!$BX470=W$1,data!$BY470=W$1),data!$BW470,"")</f>
        <v/>
      </c>
      <c r="Y470" s="16" t="str">
        <f ca="1">IF(data!$BX470=Z$1,data!$BW470,"")</f>
        <v/>
      </c>
      <c r="Z470" s="16" t="str">
        <f ca="1">IF(data!$BY470=Z$1,data!$BW470,"")</f>
        <v/>
      </c>
      <c r="AA470" s="16" t="str">
        <f ca="1">IF(OR(data!$BX470=Z$1,data!$BY470=Z$1),data!$BW470,"")</f>
        <v/>
      </c>
      <c r="AB470" s="17" t="str">
        <f ca="1">IF(data!$BX470=AC$1,data!$BW470,"")</f>
        <v/>
      </c>
      <c r="AC470" s="17" t="str">
        <f ca="1">IF(data!$BY470=AC$1,data!$BW470,"")</f>
        <v/>
      </c>
      <c r="AD470" s="17" t="str">
        <f ca="1">IF(OR(data!$BX470=AC$1,data!$BY470=AC$1),data!$BW470,"")</f>
        <v/>
      </c>
      <c r="AE470" s="16" t="str">
        <f ca="1">IF(data!$BX470=AF$1,data!$BW470,"")</f>
        <v/>
      </c>
      <c r="AF470" s="16" t="str">
        <f ca="1">IF(data!$BY470=AF$1,data!$BW470,"")</f>
        <v/>
      </c>
      <c r="AG470" s="16" t="str">
        <f ca="1">IF(OR(data!$BX470=AF$1,data!$BY470=AF$1),data!$BW470,"")</f>
        <v/>
      </c>
      <c r="AH470" s="17" t="str">
        <f ca="1">IF(data!$BX470=AI$1,data!$BW470,"")</f>
        <v/>
      </c>
      <c r="AI470" s="17" t="str">
        <f ca="1">IF(data!$BY470=AI$1,data!$BW470,"")</f>
        <v/>
      </c>
      <c r="AJ470" s="17" t="str">
        <f ca="1">IF(OR(data!$BX470=AI$1,data!$BY470=AI$1),data!$BW470,"")</f>
        <v/>
      </c>
      <c r="AK470" s="16" t="str">
        <f ca="1">IF(data!$BX470=AL$1,data!$BW470,"")</f>
        <v/>
      </c>
      <c r="AL470" s="16" t="str">
        <f ca="1">IF(data!$BY470=AL$1,data!$BW470,"")</f>
        <v/>
      </c>
      <c r="AM470" s="16" t="str">
        <f ca="1">IF(OR(data!$BX470=AL$1,data!$BY470=AL$1),data!$BW470,"")</f>
        <v/>
      </c>
      <c r="AN470" s="17" t="str">
        <f ca="1">IF(data!$BX470=AO$1,data!$BW470,"")</f>
        <v/>
      </c>
      <c r="AO470" s="17" t="str">
        <f ca="1">IF(data!$BY470=AO$1,data!$BW470,"")</f>
        <v/>
      </c>
      <c r="AP470" s="17" t="str">
        <f ca="1">IF(OR(data!$BX470=AO$1,data!$BY470=AO$1),data!$BW470,"")</f>
        <v/>
      </c>
      <c r="AQ470" s="16" t="str">
        <f ca="1">IF(data!$BX470=AR$1,data!$BW470,"")</f>
        <v/>
      </c>
      <c r="AR470" s="16" t="str">
        <f ca="1">IF(data!$BY470=AR$1,data!$BW470,"")</f>
        <v/>
      </c>
      <c r="AS470" s="16" t="str">
        <f ca="1">IF(OR(data!$BX470=AR$1,data!$BY470=AR$1),data!$BW470,"")</f>
        <v/>
      </c>
      <c r="AT470" s="17" t="str">
        <f ca="1">IF(data!$BX470=AU$1,data!$BW470,"")</f>
        <v/>
      </c>
      <c r="AU470" s="17" t="str">
        <f ca="1">IF(data!$BY470=AU$1,data!$BW470,"")</f>
        <v/>
      </c>
      <c r="AV470" s="17" t="str">
        <f ca="1">IF(OR(data!$BX470=AU$1,data!$BY470=AU$1),data!$BW470,"")</f>
        <v/>
      </c>
      <c r="AW470" s="16" t="str">
        <f ca="1">IF(data!$BX470=AX$1,data!$BW470,"")</f>
        <v/>
      </c>
      <c r="AX470" s="16" t="str">
        <f ca="1">IF(data!$BY470=AX$1,data!$BW470,"")</f>
        <v/>
      </c>
      <c r="AY470" s="16" t="str">
        <f ca="1">IF(OR(data!$BX470=AX$1,data!$BY470=AX$1),data!$BW470,"")</f>
        <v/>
      </c>
      <c r="AZ470" s="17" t="str">
        <f ca="1">IF(data!$BX470=BA$1,data!$BW470,"")</f>
        <v/>
      </c>
      <c r="BA470" s="17" t="str">
        <f ca="1">IF(data!$BY470=BA$1,data!$BW470,"")</f>
        <v/>
      </c>
      <c r="BB470" s="17" t="str">
        <f ca="1">IF(OR(data!$BX470=BA$1,data!$BY470=BA$1),data!$BW470,"")</f>
        <v/>
      </c>
      <c r="BC470" s="16" t="str">
        <f ca="1">IF(data!$BX470=BD$1,data!$BW470,"")</f>
        <v/>
      </c>
      <c r="BD470" s="16" t="str">
        <f ca="1">IF(data!$BY470=BD$1,data!$BW470,"")</f>
        <v/>
      </c>
      <c r="BE470" s="16" t="str">
        <f ca="1">IF(OR(data!$BX470=BD$1,data!$BY470=BD$1),data!$BW470,"")</f>
        <v/>
      </c>
      <c r="BF470" s="17" t="str">
        <f ca="1">IF(data!$BX470=BG$1,data!$BW470,"")</f>
        <v/>
      </c>
      <c r="BG470" s="17" t="str">
        <f ca="1">IF(data!$BY470=BG$1,data!$BW470,"")</f>
        <v/>
      </c>
      <c r="BH470" s="17" t="str">
        <f ca="1">IF(OR(data!$BX470=BG$1,data!$BY470=BG$1),data!$BW470,"")</f>
        <v/>
      </c>
      <c r="BI470" s="16" t="str">
        <f ca="1">IF(data!$BX470=BJ$1,data!$BW470,"")</f>
        <v/>
      </c>
      <c r="BJ470" s="16" t="str">
        <f ca="1">IF(data!$BY470=BJ$1,data!$BW470,"")</f>
        <v/>
      </c>
      <c r="BK470" s="16" t="str">
        <f ca="1">IF(OR(data!$BX470=BJ$1,data!$BY470=BJ$1),data!$BW470,"")</f>
        <v/>
      </c>
      <c r="BL470" s="17" t="str">
        <f ca="1">IF(data!$BX470=BM$1,data!$BW470,"")</f>
        <v/>
      </c>
      <c r="BM470" s="17" t="str">
        <f ca="1">IF(data!$BY470=BM$1,data!$BW470,"")</f>
        <v/>
      </c>
      <c r="BN470" s="17" t="str">
        <f ca="1">IF(OR(data!$BX470=BM$1,data!$BY470=BM$1),data!$BW470,"")</f>
        <v/>
      </c>
      <c r="BO470" s="16" t="str">
        <f ca="1">IF(data!$BX470=BP$1,data!$BW470,"")</f>
        <v/>
      </c>
      <c r="BP470" s="16" t="str">
        <f ca="1">IF(data!$BY470=BP$1,data!$BW470,"")</f>
        <v/>
      </c>
      <c r="BQ470" s="16" t="str">
        <f ca="1">IF(OR(data!$BX470=BP$1,data!$BY470=BP$1),data!$BW470,"")</f>
        <v/>
      </c>
      <c r="BR470" s="17" t="str">
        <f ca="1">IF(data!$BX470=BS$1,data!$BW470,"")</f>
        <v/>
      </c>
      <c r="BS470" s="17" t="str">
        <f ca="1">IF(data!$BY470=BS$1,data!$BW470,"")</f>
        <v/>
      </c>
      <c r="BT470" s="17" t="str">
        <f ca="1">IF(OR(data!$BX470=BS$1,data!$BY470=BS$1),data!$BW470,"")</f>
        <v/>
      </c>
    </row>
    <row r="471" spans="1:72" s="11" customFormat="1" x14ac:dyDescent="0.25">
      <c r="A471" s="16" t="str">
        <f ca="1">IF(data!$BX471=B$1,data!$BW471,"")</f>
        <v/>
      </c>
      <c r="B471" s="16" t="str">
        <f ca="1">IF(data!$BY471=B$1,data!$BW471,"")</f>
        <v/>
      </c>
      <c r="C471" s="16" t="str">
        <f ca="1">IF(OR(data!$BX471=B$1,data!$BY471=B$1),data!$BW471,"")</f>
        <v/>
      </c>
      <c r="D471" s="17" t="str">
        <f ca="1">IF(data!$BX471=E$1,data!$BW471,"")</f>
        <v/>
      </c>
      <c r="E471" s="17" t="str">
        <f ca="1">IF(data!$BY471=E$1,data!$BW471,"")</f>
        <v/>
      </c>
      <c r="F471" s="17" t="str">
        <f ca="1">IF(OR(data!$BX471=E$1,data!$BY471=E$1),data!$BW471,"")</f>
        <v/>
      </c>
      <c r="G471" s="16" t="str">
        <f ca="1">IF(data!$BX471=H$1,data!$BW471,"")</f>
        <v/>
      </c>
      <c r="H471" s="16" t="str">
        <f ca="1">IF(data!$BY471=H$1,data!$BW471,"")</f>
        <v/>
      </c>
      <c r="I471" s="16" t="str">
        <f ca="1">IF(OR(data!$BX471=H$1,data!$BY471=H$1),data!$BW471,"")</f>
        <v/>
      </c>
      <c r="J471" s="17" t="str">
        <f ca="1">IF(data!$BX471=K$1,data!$BW471,"")</f>
        <v/>
      </c>
      <c r="K471" s="17" t="str">
        <f ca="1">IF(data!$BY471=K$1,data!$BW471,"")</f>
        <v/>
      </c>
      <c r="L471" s="17" t="str">
        <f ca="1">IF(OR(data!$BX471=K$1,data!$BY471=K$1),data!$BW471,"")</f>
        <v/>
      </c>
      <c r="M471" s="16" t="str">
        <f ca="1">IF(data!$BX471=N$1,data!$BW471,"")</f>
        <v/>
      </c>
      <c r="N471" s="16" t="str">
        <f ca="1">IF(data!$BY471=N$1,data!$BW471,"")</f>
        <v/>
      </c>
      <c r="O471" s="16" t="str">
        <f ca="1">IF(OR(data!$BX471=N$1,data!$BY471=N$1),data!$BW471,"")</f>
        <v/>
      </c>
      <c r="P471" s="17" t="str">
        <f ca="1">IF(data!$BX471=Q$1,data!$BW471,"")</f>
        <v/>
      </c>
      <c r="Q471" s="17" t="str">
        <f ca="1">IF(data!$BY471=Q$1,data!$BW471,"")</f>
        <v/>
      </c>
      <c r="R471" s="17" t="str">
        <f ca="1">IF(OR(data!$BX471=Q$1,data!$BY471=Q$1),data!$BW471,"")</f>
        <v/>
      </c>
      <c r="S471" s="16" t="str">
        <f ca="1">IF(data!$BX471=T$1,data!$BW471,"")</f>
        <v/>
      </c>
      <c r="T471" s="16" t="str">
        <f ca="1">IF(data!$BY471=T$1,data!$BW471,"")</f>
        <v/>
      </c>
      <c r="U471" s="16" t="str">
        <f ca="1">IF(OR(data!$BX471=T$1,data!$BY471=T$1),data!$BW471,"")</f>
        <v/>
      </c>
      <c r="V471" s="17" t="str">
        <f ca="1">IF(data!$BX471=W$1,data!$BW471,"")</f>
        <v/>
      </c>
      <c r="W471" s="17" t="str">
        <f ca="1">IF(data!$BY471=W$1,data!$BW471,"")</f>
        <v/>
      </c>
      <c r="X471" s="17" t="str">
        <f ca="1">IF(OR(data!$BX471=W$1,data!$BY471=W$1),data!$BW471,"")</f>
        <v/>
      </c>
      <c r="Y471" s="16" t="str">
        <f ca="1">IF(data!$BX471=Z$1,data!$BW471,"")</f>
        <v/>
      </c>
      <c r="Z471" s="16" t="str">
        <f ca="1">IF(data!$BY471=Z$1,data!$BW471,"")</f>
        <v/>
      </c>
      <c r="AA471" s="16" t="str">
        <f ca="1">IF(OR(data!$BX471=Z$1,data!$BY471=Z$1),data!$BW471,"")</f>
        <v/>
      </c>
      <c r="AB471" s="17" t="str">
        <f ca="1">IF(data!$BX471=AC$1,data!$BW471,"")</f>
        <v/>
      </c>
      <c r="AC471" s="17" t="str">
        <f ca="1">IF(data!$BY471=AC$1,data!$BW471,"")</f>
        <v/>
      </c>
      <c r="AD471" s="17" t="str">
        <f ca="1">IF(OR(data!$BX471=AC$1,data!$BY471=AC$1),data!$BW471,"")</f>
        <v/>
      </c>
      <c r="AE471" s="16" t="str">
        <f ca="1">IF(data!$BX471=AF$1,data!$BW471,"")</f>
        <v/>
      </c>
      <c r="AF471" s="16" t="str">
        <f ca="1">IF(data!$BY471=AF$1,data!$BW471,"")</f>
        <v/>
      </c>
      <c r="AG471" s="16" t="str">
        <f ca="1">IF(OR(data!$BX471=AF$1,data!$BY471=AF$1),data!$BW471,"")</f>
        <v/>
      </c>
      <c r="AH471" s="17" t="str">
        <f ca="1">IF(data!$BX471=AI$1,data!$BW471,"")</f>
        <v/>
      </c>
      <c r="AI471" s="17" t="str">
        <f ca="1">IF(data!$BY471=AI$1,data!$BW471,"")</f>
        <v/>
      </c>
      <c r="AJ471" s="17" t="str">
        <f ca="1">IF(OR(data!$BX471=AI$1,data!$BY471=AI$1),data!$BW471,"")</f>
        <v/>
      </c>
      <c r="AK471" s="16" t="str">
        <f ca="1">IF(data!$BX471=AL$1,data!$BW471,"")</f>
        <v/>
      </c>
      <c r="AL471" s="16" t="str">
        <f ca="1">IF(data!$BY471=AL$1,data!$BW471,"")</f>
        <v/>
      </c>
      <c r="AM471" s="16" t="str">
        <f ca="1">IF(OR(data!$BX471=AL$1,data!$BY471=AL$1),data!$BW471,"")</f>
        <v/>
      </c>
      <c r="AN471" s="17" t="str">
        <f ca="1">IF(data!$BX471=AO$1,data!$BW471,"")</f>
        <v/>
      </c>
      <c r="AO471" s="17" t="str">
        <f ca="1">IF(data!$BY471=AO$1,data!$BW471,"")</f>
        <v/>
      </c>
      <c r="AP471" s="17" t="str">
        <f ca="1">IF(OR(data!$BX471=AO$1,data!$BY471=AO$1),data!$BW471,"")</f>
        <v/>
      </c>
      <c r="AQ471" s="16" t="str">
        <f ca="1">IF(data!$BX471=AR$1,data!$BW471,"")</f>
        <v/>
      </c>
      <c r="AR471" s="16" t="str">
        <f ca="1">IF(data!$BY471=AR$1,data!$BW471,"")</f>
        <v/>
      </c>
      <c r="AS471" s="16" t="str">
        <f ca="1">IF(OR(data!$BX471=AR$1,data!$BY471=AR$1),data!$BW471,"")</f>
        <v/>
      </c>
      <c r="AT471" s="17" t="str">
        <f ca="1">IF(data!$BX471=AU$1,data!$BW471,"")</f>
        <v/>
      </c>
      <c r="AU471" s="17" t="str">
        <f ca="1">IF(data!$BY471=AU$1,data!$BW471,"")</f>
        <v/>
      </c>
      <c r="AV471" s="17" t="str">
        <f ca="1">IF(OR(data!$BX471=AU$1,data!$BY471=AU$1),data!$BW471,"")</f>
        <v/>
      </c>
      <c r="AW471" s="16" t="str">
        <f ca="1">IF(data!$BX471=AX$1,data!$BW471,"")</f>
        <v/>
      </c>
      <c r="AX471" s="16" t="str">
        <f ca="1">IF(data!$BY471=AX$1,data!$BW471,"")</f>
        <v/>
      </c>
      <c r="AY471" s="16" t="str">
        <f ca="1">IF(OR(data!$BX471=AX$1,data!$BY471=AX$1),data!$BW471,"")</f>
        <v/>
      </c>
      <c r="AZ471" s="17" t="str">
        <f ca="1">IF(data!$BX471=BA$1,data!$BW471,"")</f>
        <v/>
      </c>
      <c r="BA471" s="17" t="str">
        <f ca="1">IF(data!$BY471=BA$1,data!$BW471,"")</f>
        <v/>
      </c>
      <c r="BB471" s="17" t="str">
        <f ca="1">IF(OR(data!$BX471=BA$1,data!$BY471=BA$1),data!$BW471,"")</f>
        <v/>
      </c>
      <c r="BC471" s="16" t="str">
        <f ca="1">IF(data!$BX471=BD$1,data!$BW471,"")</f>
        <v/>
      </c>
      <c r="BD471" s="16" t="str">
        <f ca="1">IF(data!$BY471=BD$1,data!$BW471,"")</f>
        <v/>
      </c>
      <c r="BE471" s="16" t="str">
        <f ca="1">IF(OR(data!$BX471=BD$1,data!$BY471=BD$1),data!$BW471,"")</f>
        <v/>
      </c>
      <c r="BF471" s="17" t="str">
        <f ca="1">IF(data!$BX471=BG$1,data!$BW471,"")</f>
        <v/>
      </c>
      <c r="BG471" s="17" t="str">
        <f ca="1">IF(data!$BY471=BG$1,data!$BW471,"")</f>
        <v/>
      </c>
      <c r="BH471" s="17" t="str">
        <f ca="1">IF(OR(data!$BX471=BG$1,data!$BY471=BG$1),data!$BW471,"")</f>
        <v/>
      </c>
      <c r="BI471" s="16" t="str">
        <f ca="1">IF(data!$BX471=BJ$1,data!$BW471,"")</f>
        <v/>
      </c>
      <c r="BJ471" s="16" t="str">
        <f ca="1">IF(data!$BY471=BJ$1,data!$BW471,"")</f>
        <v/>
      </c>
      <c r="BK471" s="16" t="str">
        <f ca="1">IF(OR(data!$BX471=BJ$1,data!$BY471=BJ$1),data!$BW471,"")</f>
        <v/>
      </c>
      <c r="BL471" s="17" t="str">
        <f ca="1">IF(data!$BX471=BM$1,data!$BW471,"")</f>
        <v/>
      </c>
      <c r="BM471" s="17" t="str">
        <f ca="1">IF(data!$BY471=BM$1,data!$BW471,"")</f>
        <v/>
      </c>
      <c r="BN471" s="17" t="str">
        <f ca="1">IF(OR(data!$BX471=BM$1,data!$BY471=BM$1),data!$BW471,"")</f>
        <v/>
      </c>
      <c r="BO471" s="16" t="str">
        <f ca="1">IF(data!$BX471=BP$1,data!$BW471,"")</f>
        <v/>
      </c>
      <c r="BP471" s="16" t="str">
        <f ca="1">IF(data!$BY471=BP$1,data!$BW471,"")</f>
        <v/>
      </c>
      <c r="BQ471" s="16" t="str">
        <f ca="1">IF(OR(data!$BX471=BP$1,data!$BY471=BP$1),data!$BW471,"")</f>
        <v/>
      </c>
      <c r="BR471" s="17" t="str">
        <f ca="1">IF(data!$BX471=BS$1,data!$BW471,"")</f>
        <v/>
      </c>
      <c r="BS471" s="17" t="str">
        <f ca="1">IF(data!$BY471=BS$1,data!$BW471,"")</f>
        <v/>
      </c>
      <c r="BT471" s="17" t="str">
        <f ca="1">IF(OR(data!$BX471=BS$1,data!$BY471=BS$1),data!$BW471,"")</f>
        <v/>
      </c>
    </row>
    <row r="472" spans="1:72" s="11" customFormat="1" x14ac:dyDescent="0.25">
      <c r="A472" s="16" t="str">
        <f ca="1">IF(data!$BX472=B$1,data!$BW472,"")</f>
        <v/>
      </c>
      <c r="B472" s="16" t="str">
        <f ca="1">IF(data!$BY472=B$1,data!$BW472,"")</f>
        <v/>
      </c>
      <c r="C472" s="16" t="str">
        <f ca="1">IF(OR(data!$BX472=B$1,data!$BY472=B$1),data!$BW472,"")</f>
        <v/>
      </c>
      <c r="D472" s="17" t="str">
        <f ca="1">IF(data!$BX472=E$1,data!$BW472,"")</f>
        <v/>
      </c>
      <c r="E472" s="17" t="str">
        <f ca="1">IF(data!$BY472=E$1,data!$BW472,"")</f>
        <v/>
      </c>
      <c r="F472" s="17" t="str">
        <f ca="1">IF(OR(data!$BX472=E$1,data!$BY472=E$1),data!$BW472,"")</f>
        <v/>
      </c>
      <c r="G472" s="16" t="str">
        <f ca="1">IF(data!$BX472=H$1,data!$BW472,"")</f>
        <v/>
      </c>
      <c r="H472" s="16" t="str">
        <f ca="1">IF(data!$BY472=H$1,data!$BW472,"")</f>
        <v/>
      </c>
      <c r="I472" s="16" t="str">
        <f ca="1">IF(OR(data!$BX472=H$1,data!$BY472=H$1),data!$BW472,"")</f>
        <v/>
      </c>
      <c r="J472" s="17" t="str">
        <f ca="1">IF(data!$BX472=K$1,data!$BW472,"")</f>
        <v/>
      </c>
      <c r="K472" s="17" t="str">
        <f ca="1">IF(data!$BY472=K$1,data!$BW472,"")</f>
        <v/>
      </c>
      <c r="L472" s="17" t="str">
        <f ca="1">IF(OR(data!$BX472=K$1,data!$BY472=K$1),data!$BW472,"")</f>
        <v/>
      </c>
      <c r="M472" s="16" t="str">
        <f ca="1">IF(data!$BX472=N$1,data!$BW472,"")</f>
        <v/>
      </c>
      <c r="N472" s="16" t="str">
        <f ca="1">IF(data!$BY472=N$1,data!$BW472,"")</f>
        <v/>
      </c>
      <c r="O472" s="16" t="str">
        <f ca="1">IF(OR(data!$BX472=N$1,data!$BY472=N$1),data!$BW472,"")</f>
        <v/>
      </c>
      <c r="P472" s="17" t="str">
        <f ca="1">IF(data!$BX472=Q$1,data!$BW472,"")</f>
        <v/>
      </c>
      <c r="Q472" s="17" t="str">
        <f ca="1">IF(data!$BY472=Q$1,data!$BW472,"")</f>
        <v/>
      </c>
      <c r="R472" s="17" t="str">
        <f ca="1">IF(OR(data!$BX472=Q$1,data!$BY472=Q$1),data!$BW472,"")</f>
        <v/>
      </c>
      <c r="S472" s="16" t="str">
        <f ca="1">IF(data!$BX472=T$1,data!$BW472,"")</f>
        <v/>
      </c>
      <c r="T472" s="16" t="str">
        <f ca="1">IF(data!$BY472=T$1,data!$BW472,"")</f>
        <v/>
      </c>
      <c r="U472" s="16" t="str">
        <f ca="1">IF(OR(data!$BX472=T$1,data!$BY472=T$1),data!$BW472,"")</f>
        <v/>
      </c>
      <c r="V472" s="17" t="str">
        <f ca="1">IF(data!$BX472=W$1,data!$BW472,"")</f>
        <v/>
      </c>
      <c r="W472" s="17" t="str">
        <f ca="1">IF(data!$BY472=W$1,data!$BW472,"")</f>
        <v/>
      </c>
      <c r="X472" s="17" t="str">
        <f ca="1">IF(OR(data!$BX472=W$1,data!$BY472=W$1),data!$BW472,"")</f>
        <v/>
      </c>
      <c r="Y472" s="16" t="str">
        <f ca="1">IF(data!$BX472=Z$1,data!$BW472,"")</f>
        <v/>
      </c>
      <c r="Z472" s="16" t="str">
        <f ca="1">IF(data!$BY472=Z$1,data!$BW472,"")</f>
        <v/>
      </c>
      <c r="AA472" s="16" t="str">
        <f ca="1">IF(OR(data!$BX472=Z$1,data!$BY472=Z$1),data!$BW472,"")</f>
        <v/>
      </c>
      <c r="AB472" s="17" t="str">
        <f ca="1">IF(data!$BX472=AC$1,data!$BW472,"")</f>
        <v/>
      </c>
      <c r="AC472" s="17" t="str">
        <f ca="1">IF(data!$BY472=AC$1,data!$BW472,"")</f>
        <v/>
      </c>
      <c r="AD472" s="17" t="str">
        <f ca="1">IF(OR(data!$BX472=AC$1,data!$BY472=AC$1),data!$BW472,"")</f>
        <v/>
      </c>
      <c r="AE472" s="16" t="str">
        <f ca="1">IF(data!$BX472=AF$1,data!$BW472,"")</f>
        <v/>
      </c>
      <c r="AF472" s="16" t="str">
        <f ca="1">IF(data!$BY472=AF$1,data!$BW472,"")</f>
        <v/>
      </c>
      <c r="AG472" s="16" t="str">
        <f ca="1">IF(OR(data!$BX472=AF$1,data!$BY472=AF$1),data!$BW472,"")</f>
        <v/>
      </c>
      <c r="AH472" s="17" t="str">
        <f ca="1">IF(data!$BX472=AI$1,data!$BW472,"")</f>
        <v/>
      </c>
      <c r="AI472" s="17" t="str">
        <f ca="1">IF(data!$BY472=AI$1,data!$BW472,"")</f>
        <v/>
      </c>
      <c r="AJ472" s="17" t="str">
        <f ca="1">IF(OR(data!$BX472=AI$1,data!$BY472=AI$1),data!$BW472,"")</f>
        <v/>
      </c>
      <c r="AK472" s="16" t="str">
        <f ca="1">IF(data!$BX472=AL$1,data!$BW472,"")</f>
        <v/>
      </c>
      <c r="AL472" s="16" t="str">
        <f ca="1">IF(data!$BY472=AL$1,data!$BW472,"")</f>
        <v/>
      </c>
      <c r="AM472" s="16" t="str">
        <f ca="1">IF(OR(data!$BX472=AL$1,data!$BY472=AL$1),data!$BW472,"")</f>
        <v/>
      </c>
      <c r="AN472" s="17" t="str">
        <f ca="1">IF(data!$BX472=AO$1,data!$BW472,"")</f>
        <v/>
      </c>
      <c r="AO472" s="17" t="str">
        <f ca="1">IF(data!$BY472=AO$1,data!$BW472,"")</f>
        <v/>
      </c>
      <c r="AP472" s="17" t="str">
        <f ca="1">IF(OR(data!$BX472=AO$1,data!$BY472=AO$1),data!$BW472,"")</f>
        <v/>
      </c>
      <c r="AQ472" s="16" t="str">
        <f ca="1">IF(data!$BX472=AR$1,data!$BW472,"")</f>
        <v/>
      </c>
      <c r="AR472" s="16" t="str">
        <f ca="1">IF(data!$BY472=AR$1,data!$BW472,"")</f>
        <v/>
      </c>
      <c r="AS472" s="16" t="str">
        <f ca="1">IF(OR(data!$BX472=AR$1,data!$BY472=AR$1),data!$BW472,"")</f>
        <v/>
      </c>
      <c r="AT472" s="17" t="str">
        <f ca="1">IF(data!$BX472=AU$1,data!$BW472,"")</f>
        <v/>
      </c>
      <c r="AU472" s="17" t="str">
        <f ca="1">IF(data!$BY472=AU$1,data!$BW472,"")</f>
        <v/>
      </c>
      <c r="AV472" s="17" t="str">
        <f ca="1">IF(OR(data!$BX472=AU$1,data!$BY472=AU$1),data!$BW472,"")</f>
        <v/>
      </c>
      <c r="AW472" s="16" t="str">
        <f ca="1">IF(data!$BX472=AX$1,data!$BW472,"")</f>
        <v/>
      </c>
      <c r="AX472" s="16" t="str">
        <f ca="1">IF(data!$BY472=AX$1,data!$BW472,"")</f>
        <v/>
      </c>
      <c r="AY472" s="16" t="str">
        <f ca="1">IF(OR(data!$BX472=AX$1,data!$BY472=AX$1),data!$BW472,"")</f>
        <v/>
      </c>
      <c r="AZ472" s="17" t="str">
        <f ca="1">IF(data!$BX472=BA$1,data!$BW472,"")</f>
        <v/>
      </c>
      <c r="BA472" s="17" t="str">
        <f ca="1">IF(data!$BY472=BA$1,data!$BW472,"")</f>
        <v/>
      </c>
      <c r="BB472" s="17" t="str">
        <f ca="1">IF(OR(data!$BX472=BA$1,data!$BY472=BA$1),data!$BW472,"")</f>
        <v/>
      </c>
      <c r="BC472" s="16" t="str">
        <f ca="1">IF(data!$BX472=BD$1,data!$BW472,"")</f>
        <v/>
      </c>
      <c r="BD472" s="16" t="str">
        <f ca="1">IF(data!$BY472=BD$1,data!$BW472,"")</f>
        <v/>
      </c>
      <c r="BE472" s="16" t="str">
        <f ca="1">IF(OR(data!$BX472=BD$1,data!$BY472=BD$1),data!$BW472,"")</f>
        <v/>
      </c>
      <c r="BF472" s="17" t="str">
        <f ca="1">IF(data!$BX472=BG$1,data!$BW472,"")</f>
        <v/>
      </c>
      <c r="BG472" s="17" t="str">
        <f ca="1">IF(data!$BY472=BG$1,data!$BW472,"")</f>
        <v/>
      </c>
      <c r="BH472" s="17" t="str">
        <f ca="1">IF(OR(data!$BX472=BG$1,data!$BY472=BG$1),data!$BW472,"")</f>
        <v/>
      </c>
      <c r="BI472" s="16" t="str">
        <f ca="1">IF(data!$BX472=BJ$1,data!$BW472,"")</f>
        <v/>
      </c>
      <c r="BJ472" s="16" t="str">
        <f ca="1">IF(data!$BY472=BJ$1,data!$BW472,"")</f>
        <v/>
      </c>
      <c r="BK472" s="16" t="str">
        <f ca="1">IF(OR(data!$BX472=BJ$1,data!$BY472=BJ$1),data!$BW472,"")</f>
        <v/>
      </c>
      <c r="BL472" s="17" t="str">
        <f ca="1">IF(data!$BX472=BM$1,data!$BW472,"")</f>
        <v/>
      </c>
      <c r="BM472" s="17" t="str">
        <f ca="1">IF(data!$BY472=BM$1,data!$BW472,"")</f>
        <v/>
      </c>
      <c r="BN472" s="17" t="str">
        <f ca="1">IF(OR(data!$BX472=BM$1,data!$BY472=BM$1),data!$BW472,"")</f>
        <v/>
      </c>
      <c r="BO472" s="16" t="str">
        <f ca="1">IF(data!$BX472=BP$1,data!$BW472,"")</f>
        <v/>
      </c>
      <c r="BP472" s="16" t="str">
        <f ca="1">IF(data!$BY472=BP$1,data!$BW472,"")</f>
        <v/>
      </c>
      <c r="BQ472" s="16" t="str">
        <f ca="1">IF(OR(data!$BX472=BP$1,data!$BY472=BP$1),data!$BW472,"")</f>
        <v/>
      </c>
      <c r="BR472" s="17" t="str">
        <f ca="1">IF(data!$BX472=BS$1,data!$BW472,"")</f>
        <v/>
      </c>
      <c r="BS472" s="17" t="str">
        <f ca="1">IF(data!$BY472=BS$1,data!$BW472,"")</f>
        <v/>
      </c>
      <c r="BT472" s="17" t="str">
        <f ca="1">IF(OR(data!$BX472=BS$1,data!$BY472=BS$1),data!$BW472,"")</f>
        <v/>
      </c>
    </row>
    <row r="473" spans="1:72" s="11" customFormat="1" x14ac:dyDescent="0.25">
      <c r="A473" s="16" t="str">
        <f ca="1">IF(data!$BX473=B$1,data!$BW473,"")</f>
        <v/>
      </c>
      <c r="B473" s="16" t="str">
        <f ca="1">IF(data!$BY473=B$1,data!$BW473,"")</f>
        <v/>
      </c>
      <c r="C473" s="16" t="str">
        <f ca="1">IF(OR(data!$BX473=B$1,data!$BY473=B$1),data!$BW473,"")</f>
        <v/>
      </c>
      <c r="D473" s="17" t="str">
        <f ca="1">IF(data!$BX473=E$1,data!$BW473,"")</f>
        <v/>
      </c>
      <c r="E473" s="17" t="str">
        <f ca="1">IF(data!$BY473=E$1,data!$BW473,"")</f>
        <v/>
      </c>
      <c r="F473" s="17" t="str">
        <f ca="1">IF(OR(data!$BX473=E$1,data!$BY473=E$1),data!$BW473,"")</f>
        <v/>
      </c>
      <c r="G473" s="16" t="str">
        <f ca="1">IF(data!$BX473=H$1,data!$BW473,"")</f>
        <v/>
      </c>
      <c r="H473" s="16" t="str">
        <f ca="1">IF(data!$BY473=H$1,data!$BW473,"")</f>
        <v/>
      </c>
      <c r="I473" s="16" t="str">
        <f ca="1">IF(OR(data!$BX473=H$1,data!$BY473=H$1),data!$BW473,"")</f>
        <v/>
      </c>
      <c r="J473" s="17" t="str">
        <f ca="1">IF(data!$BX473=K$1,data!$BW473,"")</f>
        <v/>
      </c>
      <c r="K473" s="17" t="str">
        <f ca="1">IF(data!$BY473=K$1,data!$BW473,"")</f>
        <v/>
      </c>
      <c r="L473" s="17" t="str">
        <f ca="1">IF(OR(data!$BX473=K$1,data!$BY473=K$1),data!$BW473,"")</f>
        <v/>
      </c>
      <c r="M473" s="16" t="str">
        <f ca="1">IF(data!$BX473=N$1,data!$BW473,"")</f>
        <v/>
      </c>
      <c r="N473" s="16" t="str">
        <f ca="1">IF(data!$BY473=N$1,data!$BW473,"")</f>
        <v/>
      </c>
      <c r="O473" s="16" t="str">
        <f ca="1">IF(OR(data!$BX473=N$1,data!$BY473=N$1),data!$BW473,"")</f>
        <v/>
      </c>
      <c r="P473" s="17" t="str">
        <f ca="1">IF(data!$BX473=Q$1,data!$BW473,"")</f>
        <v/>
      </c>
      <c r="Q473" s="17" t="str">
        <f ca="1">IF(data!$BY473=Q$1,data!$BW473,"")</f>
        <v/>
      </c>
      <c r="R473" s="17" t="str">
        <f ca="1">IF(OR(data!$BX473=Q$1,data!$BY473=Q$1),data!$BW473,"")</f>
        <v/>
      </c>
      <c r="S473" s="16" t="str">
        <f ca="1">IF(data!$BX473=T$1,data!$BW473,"")</f>
        <v/>
      </c>
      <c r="T473" s="16" t="str">
        <f ca="1">IF(data!$BY473=T$1,data!$BW473,"")</f>
        <v/>
      </c>
      <c r="U473" s="16" t="str">
        <f ca="1">IF(OR(data!$BX473=T$1,data!$BY473=T$1),data!$BW473,"")</f>
        <v/>
      </c>
      <c r="V473" s="17" t="str">
        <f ca="1">IF(data!$BX473=W$1,data!$BW473,"")</f>
        <v/>
      </c>
      <c r="W473" s="17" t="str">
        <f ca="1">IF(data!$BY473=W$1,data!$BW473,"")</f>
        <v/>
      </c>
      <c r="X473" s="17" t="str">
        <f ca="1">IF(OR(data!$BX473=W$1,data!$BY473=W$1),data!$BW473,"")</f>
        <v/>
      </c>
      <c r="Y473" s="16" t="str">
        <f ca="1">IF(data!$BX473=Z$1,data!$BW473,"")</f>
        <v/>
      </c>
      <c r="Z473" s="16" t="str">
        <f ca="1">IF(data!$BY473=Z$1,data!$BW473,"")</f>
        <v/>
      </c>
      <c r="AA473" s="16" t="str">
        <f ca="1">IF(OR(data!$BX473=Z$1,data!$BY473=Z$1),data!$BW473,"")</f>
        <v/>
      </c>
      <c r="AB473" s="17" t="str">
        <f ca="1">IF(data!$BX473=AC$1,data!$BW473,"")</f>
        <v/>
      </c>
      <c r="AC473" s="17" t="str">
        <f ca="1">IF(data!$BY473=AC$1,data!$BW473,"")</f>
        <v/>
      </c>
      <c r="AD473" s="17" t="str">
        <f ca="1">IF(OR(data!$BX473=AC$1,data!$BY473=AC$1),data!$BW473,"")</f>
        <v/>
      </c>
      <c r="AE473" s="16" t="str">
        <f ca="1">IF(data!$BX473=AF$1,data!$BW473,"")</f>
        <v/>
      </c>
      <c r="AF473" s="16" t="str">
        <f ca="1">IF(data!$BY473=AF$1,data!$BW473,"")</f>
        <v/>
      </c>
      <c r="AG473" s="16" t="str">
        <f ca="1">IF(OR(data!$BX473=AF$1,data!$BY473=AF$1),data!$BW473,"")</f>
        <v/>
      </c>
      <c r="AH473" s="17" t="str">
        <f ca="1">IF(data!$BX473=AI$1,data!$BW473,"")</f>
        <v/>
      </c>
      <c r="AI473" s="17" t="str">
        <f ca="1">IF(data!$BY473=AI$1,data!$BW473,"")</f>
        <v/>
      </c>
      <c r="AJ473" s="17" t="str">
        <f ca="1">IF(OR(data!$BX473=AI$1,data!$BY473=AI$1),data!$BW473,"")</f>
        <v/>
      </c>
      <c r="AK473" s="16" t="str">
        <f ca="1">IF(data!$BX473=AL$1,data!$BW473,"")</f>
        <v/>
      </c>
      <c r="AL473" s="16" t="str">
        <f ca="1">IF(data!$BY473=AL$1,data!$BW473,"")</f>
        <v/>
      </c>
      <c r="AM473" s="16" t="str">
        <f ca="1">IF(OR(data!$BX473=AL$1,data!$BY473=AL$1),data!$BW473,"")</f>
        <v/>
      </c>
      <c r="AN473" s="17" t="str">
        <f ca="1">IF(data!$BX473=AO$1,data!$BW473,"")</f>
        <v/>
      </c>
      <c r="AO473" s="17" t="str">
        <f ca="1">IF(data!$BY473=AO$1,data!$BW473,"")</f>
        <v/>
      </c>
      <c r="AP473" s="17" t="str">
        <f ca="1">IF(OR(data!$BX473=AO$1,data!$BY473=AO$1),data!$BW473,"")</f>
        <v/>
      </c>
      <c r="AQ473" s="16" t="str">
        <f ca="1">IF(data!$BX473=AR$1,data!$BW473,"")</f>
        <v/>
      </c>
      <c r="AR473" s="16" t="str">
        <f ca="1">IF(data!$BY473=AR$1,data!$BW473,"")</f>
        <v/>
      </c>
      <c r="AS473" s="16" t="str">
        <f ca="1">IF(OR(data!$BX473=AR$1,data!$BY473=AR$1),data!$BW473,"")</f>
        <v/>
      </c>
      <c r="AT473" s="17" t="str">
        <f ca="1">IF(data!$BX473=AU$1,data!$BW473,"")</f>
        <v/>
      </c>
      <c r="AU473" s="17" t="str">
        <f ca="1">IF(data!$BY473=AU$1,data!$BW473,"")</f>
        <v/>
      </c>
      <c r="AV473" s="17" t="str">
        <f ca="1">IF(OR(data!$BX473=AU$1,data!$BY473=AU$1),data!$BW473,"")</f>
        <v/>
      </c>
      <c r="AW473" s="16" t="str">
        <f ca="1">IF(data!$BX473=AX$1,data!$BW473,"")</f>
        <v/>
      </c>
      <c r="AX473" s="16" t="str">
        <f ca="1">IF(data!$BY473=AX$1,data!$BW473,"")</f>
        <v/>
      </c>
      <c r="AY473" s="16" t="str">
        <f ca="1">IF(OR(data!$BX473=AX$1,data!$BY473=AX$1),data!$BW473,"")</f>
        <v/>
      </c>
      <c r="AZ473" s="17" t="str">
        <f ca="1">IF(data!$BX473=BA$1,data!$BW473,"")</f>
        <v/>
      </c>
      <c r="BA473" s="17" t="str">
        <f ca="1">IF(data!$BY473=BA$1,data!$BW473,"")</f>
        <v/>
      </c>
      <c r="BB473" s="17" t="str">
        <f ca="1">IF(OR(data!$BX473=BA$1,data!$BY473=BA$1),data!$BW473,"")</f>
        <v/>
      </c>
      <c r="BC473" s="16" t="str">
        <f ca="1">IF(data!$BX473=BD$1,data!$BW473,"")</f>
        <v/>
      </c>
      <c r="BD473" s="16" t="str">
        <f ca="1">IF(data!$BY473=BD$1,data!$BW473,"")</f>
        <v/>
      </c>
      <c r="BE473" s="16" t="str">
        <f ca="1">IF(OR(data!$BX473=BD$1,data!$BY473=BD$1),data!$BW473,"")</f>
        <v/>
      </c>
      <c r="BF473" s="17" t="str">
        <f ca="1">IF(data!$BX473=BG$1,data!$BW473,"")</f>
        <v/>
      </c>
      <c r="BG473" s="17" t="str">
        <f ca="1">IF(data!$BY473=BG$1,data!$BW473,"")</f>
        <v/>
      </c>
      <c r="BH473" s="17" t="str">
        <f ca="1">IF(OR(data!$BX473=BG$1,data!$BY473=BG$1),data!$BW473,"")</f>
        <v/>
      </c>
      <c r="BI473" s="16" t="str">
        <f ca="1">IF(data!$BX473=BJ$1,data!$BW473,"")</f>
        <v/>
      </c>
      <c r="BJ473" s="16" t="str">
        <f ca="1">IF(data!$BY473=BJ$1,data!$BW473,"")</f>
        <v/>
      </c>
      <c r="BK473" s="16" t="str">
        <f ca="1">IF(OR(data!$BX473=BJ$1,data!$BY473=BJ$1),data!$BW473,"")</f>
        <v/>
      </c>
      <c r="BL473" s="17" t="str">
        <f ca="1">IF(data!$BX473=BM$1,data!$BW473,"")</f>
        <v/>
      </c>
      <c r="BM473" s="17" t="str">
        <f ca="1">IF(data!$BY473=BM$1,data!$BW473,"")</f>
        <v/>
      </c>
      <c r="BN473" s="17" t="str">
        <f ca="1">IF(OR(data!$BX473=BM$1,data!$BY473=BM$1),data!$BW473,"")</f>
        <v/>
      </c>
      <c r="BO473" s="16" t="str">
        <f ca="1">IF(data!$BX473=BP$1,data!$BW473,"")</f>
        <v/>
      </c>
      <c r="BP473" s="16" t="str">
        <f ca="1">IF(data!$BY473=BP$1,data!$BW473,"")</f>
        <v/>
      </c>
      <c r="BQ473" s="16" t="str">
        <f ca="1">IF(OR(data!$BX473=BP$1,data!$BY473=BP$1),data!$BW473,"")</f>
        <v/>
      </c>
      <c r="BR473" s="17" t="str">
        <f ca="1">IF(data!$BX473=BS$1,data!$BW473,"")</f>
        <v/>
      </c>
      <c r="BS473" s="17" t="str">
        <f ca="1">IF(data!$BY473=BS$1,data!$BW473,"")</f>
        <v/>
      </c>
      <c r="BT473" s="17" t="str">
        <f ca="1">IF(OR(data!$BX473=BS$1,data!$BY473=BS$1),data!$BW473,"")</f>
        <v/>
      </c>
    </row>
    <row r="474" spans="1:72" s="11" customFormat="1" x14ac:dyDescent="0.25">
      <c r="A474" s="16" t="str">
        <f ca="1">IF(data!$BX474=B$1,data!$BW474,"")</f>
        <v/>
      </c>
      <c r="B474" s="16" t="str">
        <f ca="1">IF(data!$BY474=B$1,data!$BW474,"")</f>
        <v/>
      </c>
      <c r="C474" s="16" t="str">
        <f ca="1">IF(OR(data!$BX474=B$1,data!$BY474=B$1),data!$BW474,"")</f>
        <v/>
      </c>
      <c r="D474" s="17" t="str">
        <f ca="1">IF(data!$BX474=E$1,data!$BW474,"")</f>
        <v/>
      </c>
      <c r="E474" s="17" t="str">
        <f ca="1">IF(data!$BY474=E$1,data!$BW474,"")</f>
        <v/>
      </c>
      <c r="F474" s="17" t="str">
        <f ca="1">IF(OR(data!$BX474=E$1,data!$BY474=E$1),data!$BW474,"")</f>
        <v/>
      </c>
      <c r="G474" s="16" t="str">
        <f ca="1">IF(data!$BX474=H$1,data!$BW474,"")</f>
        <v/>
      </c>
      <c r="H474" s="16" t="str">
        <f ca="1">IF(data!$BY474=H$1,data!$BW474,"")</f>
        <v/>
      </c>
      <c r="I474" s="16" t="str">
        <f ca="1">IF(OR(data!$BX474=H$1,data!$BY474=H$1),data!$BW474,"")</f>
        <v/>
      </c>
      <c r="J474" s="17" t="str">
        <f ca="1">IF(data!$BX474=K$1,data!$BW474,"")</f>
        <v/>
      </c>
      <c r="K474" s="17" t="str">
        <f ca="1">IF(data!$BY474=K$1,data!$BW474,"")</f>
        <v/>
      </c>
      <c r="L474" s="17" t="str">
        <f ca="1">IF(OR(data!$BX474=K$1,data!$BY474=K$1),data!$BW474,"")</f>
        <v/>
      </c>
      <c r="M474" s="16" t="str">
        <f ca="1">IF(data!$BX474=N$1,data!$BW474,"")</f>
        <v/>
      </c>
      <c r="N474" s="16" t="str">
        <f ca="1">IF(data!$BY474=N$1,data!$BW474,"")</f>
        <v/>
      </c>
      <c r="O474" s="16" t="str">
        <f ca="1">IF(OR(data!$BX474=N$1,data!$BY474=N$1),data!$BW474,"")</f>
        <v/>
      </c>
      <c r="P474" s="17" t="str">
        <f ca="1">IF(data!$BX474=Q$1,data!$BW474,"")</f>
        <v/>
      </c>
      <c r="Q474" s="17" t="str">
        <f ca="1">IF(data!$BY474=Q$1,data!$BW474,"")</f>
        <v/>
      </c>
      <c r="R474" s="17" t="str">
        <f ca="1">IF(OR(data!$BX474=Q$1,data!$BY474=Q$1),data!$BW474,"")</f>
        <v/>
      </c>
      <c r="S474" s="16" t="str">
        <f ca="1">IF(data!$BX474=T$1,data!$BW474,"")</f>
        <v/>
      </c>
      <c r="T474" s="16" t="str">
        <f ca="1">IF(data!$BY474=T$1,data!$BW474,"")</f>
        <v/>
      </c>
      <c r="U474" s="16" t="str">
        <f ca="1">IF(OR(data!$BX474=T$1,data!$BY474=T$1),data!$BW474,"")</f>
        <v/>
      </c>
      <c r="V474" s="17" t="str">
        <f ca="1">IF(data!$BX474=W$1,data!$BW474,"")</f>
        <v/>
      </c>
      <c r="W474" s="17" t="str">
        <f ca="1">IF(data!$BY474=W$1,data!$BW474,"")</f>
        <v/>
      </c>
      <c r="X474" s="17" t="str">
        <f ca="1">IF(OR(data!$BX474=W$1,data!$BY474=W$1),data!$BW474,"")</f>
        <v/>
      </c>
      <c r="Y474" s="16" t="str">
        <f ca="1">IF(data!$BX474=Z$1,data!$BW474,"")</f>
        <v/>
      </c>
      <c r="Z474" s="16" t="str">
        <f ca="1">IF(data!$BY474=Z$1,data!$BW474,"")</f>
        <v/>
      </c>
      <c r="AA474" s="16" t="str">
        <f ca="1">IF(OR(data!$BX474=Z$1,data!$BY474=Z$1),data!$BW474,"")</f>
        <v/>
      </c>
      <c r="AB474" s="17" t="str">
        <f ca="1">IF(data!$BX474=AC$1,data!$BW474,"")</f>
        <v/>
      </c>
      <c r="AC474" s="17" t="str">
        <f ca="1">IF(data!$BY474=AC$1,data!$BW474,"")</f>
        <v/>
      </c>
      <c r="AD474" s="17" t="str">
        <f ca="1">IF(OR(data!$BX474=AC$1,data!$BY474=AC$1),data!$BW474,"")</f>
        <v/>
      </c>
      <c r="AE474" s="16" t="str">
        <f ca="1">IF(data!$BX474=AF$1,data!$BW474,"")</f>
        <v/>
      </c>
      <c r="AF474" s="16" t="str">
        <f ca="1">IF(data!$BY474=AF$1,data!$BW474,"")</f>
        <v/>
      </c>
      <c r="AG474" s="16" t="str">
        <f ca="1">IF(OR(data!$BX474=AF$1,data!$BY474=AF$1),data!$BW474,"")</f>
        <v/>
      </c>
      <c r="AH474" s="17" t="str">
        <f ca="1">IF(data!$BX474=AI$1,data!$BW474,"")</f>
        <v/>
      </c>
      <c r="AI474" s="17" t="str">
        <f ca="1">IF(data!$BY474=AI$1,data!$BW474,"")</f>
        <v/>
      </c>
      <c r="AJ474" s="17" t="str">
        <f ca="1">IF(OR(data!$BX474=AI$1,data!$BY474=AI$1),data!$BW474,"")</f>
        <v/>
      </c>
      <c r="AK474" s="16" t="str">
        <f ca="1">IF(data!$BX474=AL$1,data!$BW474,"")</f>
        <v/>
      </c>
      <c r="AL474" s="16" t="str">
        <f ca="1">IF(data!$BY474=AL$1,data!$BW474,"")</f>
        <v/>
      </c>
      <c r="AM474" s="16" t="str">
        <f ca="1">IF(OR(data!$BX474=AL$1,data!$BY474=AL$1),data!$BW474,"")</f>
        <v/>
      </c>
      <c r="AN474" s="17" t="str">
        <f ca="1">IF(data!$BX474=AO$1,data!$BW474,"")</f>
        <v/>
      </c>
      <c r="AO474" s="17" t="str">
        <f ca="1">IF(data!$BY474=AO$1,data!$BW474,"")</f>
        <v/>
      </c>
      <c r="AP474" s="17" t="str">
        <f ca="1">IF(OR(data!$BX474=AO$1,data!$BY474=AO$1),data!$BW474,"")</f>
        <v/>
      </c>
      <c r="AQ474" s="16" t="str">
        <f ca="1">IF(data!$BX474=AR$1,data!$BW474,"")</f>
        <v/>
      </c>
      <c r="AR474" s="16" t="str">
        <f ca="1">IF(data!$BY474=AR$1,data!$BW474,"")</f>
        <v/>
      </c>
      <c r="AS474" s="16" t="str">
        <f ca="1">IF(OR(data!$BX474=AR$1,data!$BY474=AR$1),data!$BW474,"")</f>
        <v/>
      </c>
      <c r="AT474" s="17" t="str">
        <f ca="1">IF(data!$BX474=AU$1,data!$BW474,"")</f>
        <v/>
      </c>
      <c r="AU474" s="17" t="str">
        <f ca="1">IF(data!$BY474=AU$1,data!$BW474,"")</f>
        <v/>
      </c>
      <c r="AV474" s="17" t="str">
        <f ca="1">IF(OR(data!$BX474=AU$1,data!$BY474=AU$1),data!$BW474,"")</f>
        <v/>
      </c>
      <c r="AW474" s="16" t="str">
        <f ca="1">IF(data!$BX474=AX$1,data!$BW474,"")</f>
        <v/>
      </c>
      <c r="AX474" s="16" t="str">
        <f ca="1">IF(data!$BY474=AX$1,data!$BW474,"")</f>
        <v/>
      </c>
      <c r="AY474" s="16" t="str">
        <f ca="1">IF(OR(data!$BX474=AX$1,data!$BY474=AX$1),data!$BW474,"")</f>
        <v/>
      </c>
      <c r="AZ474" s="17" t="str">
        <f ca="1">IF(data!$BX474=BA$1,data!$BW474,"")</f>
        <v/>
      </c>
      <c r="BA474" s="17" t="str">
        <f ca="1">IF(data!$BY474=BA$1,data!$BW474,"")</f>
        <v/>
      </c>
      <c r="BB474" s="17" t="str">
        <f ca="1">IF(OR(data!$BX474=BA$1,data!$BY474=BA$1),data!$BW474,"")</f>
        <v/>
      </c>
      <c r="BC474" s="16" t="str">
        <f ca="1">IF(data!$BX474=BD$1,data!$BW474,"")</f>
        <v/>
      </c>
      <c r="BD474" s="16" t="str">
        <f ca="1">IF(data!$BY474=BD$1,data!$BW474,"")</f>
        <v/>
      </c>
      <c r="BE474" s="16" t="str">
        <f ca="1">IF(OR(data!$BX474=BD$1,data!$BY474=BD$1),data!$BW474,"")</f>
        <v/>
      </c>
      <c r="BF474" s="17" t="str">
        <f ca="1">IF(data!$BX474=BG$1,data!$BW474,"")</f>
        <v/>
      </c>
      <c r="BG474" s="17" t="str">
        <f ca="1">IF(data!$BY474=BG$1,data!$BW474,"")</f>
        <v/>
      </c>
      <c r="BH474" s="17" t="str">
        <f ca="1">IF(OR(data!$BX474=BG$1,data!$BY474=BG$1),data!$BW474,"")</f>
        <v/>
      </c>
      <c r="BI474" s="16" t="str">
        <f ca="1">IF(data!$BX474=BJ$1,data!$BW474,"")</f>
        <v/>
      </c>
      <c r="BJ474" s="16" t="str">
        <f ca="1">IF(data!$BY474=BJ$1,data!$BW474,"")</f>
        <v/>
      </c>
      <c r="BK474" s="16" t="str">
        <f ca="1">IF(OR(data!$BX474=BJ$1,data!$BY474=BJ$1),data!$BW474,"")</f>
        <v/>
      </c>
      <c r="BL474" s="17" t="str">
        <f ca="1">IF(data!$BX474=BM$1,data!$BW474,"")</f>
        <v/>
      </c>
      <c r="BM474" s="17" t="str">
        <f ca="1">IF(data!$BY474=BM$1,data!$BW474,"")</f>
        <v/>
      </c>
      <c r="BN474" s="17" t="str">
        <f ca="1">IF(OR(data!$BX474=BM$1,data!$BY474=BM$1),data!$BW474,"")</f>
        <v/>
      </c>
      <c r="BO474" s="16" t="str">
        <f ca="1">IF(data!$BX474=BP$1,data!$BW474,"")</f>
        <v/>
      </c>
      <c r="BP474" s="16" t="str">
        <f ca="1">IF(data!$BY474=BP$1,data!$BW474,"")</f>
        <v/>
      </c>
      <c r="BQ474" s="16" t="str">
        <f ca="1">IF(OR(data!$BX474=BP$1,data!$BY474=BP$1),data!$BW474,"")</f>
        <v/>
      </c>
      <c r="BR474" s="17" t="str">
        <f ca="1">IF(data!$BX474=BS$1,data!$BW474,"")</f>
        <v/>
      </c>
      <c r="BS474" s="17" t="str">
        <f ca="1">IF(data!$BY474=BS$1,data!$BW474,"")</f>
        <v/>
      </c>
      <c r="BT474" s="17" t="str">
        <f ca="1">IF(OR(data!$BX474=BS$1,data!$BY474=BS$1),data!$BW474,"")</f>
        <v/>
      </c>
    </row>
    <row r="475" spans="1:72" s="11" customFormat="1" x14ac:dyDescent="0.25">
      <c r="A475" s="16" t="str">
        <f ca="1">IF(data!$BX475=B$1,data!$BW475,"")</f>
        <v/>
      </c>
      <c r="B475" s="16" t="str">
        <f ca="1">IF(data!$BY475=B$1,data!$BW475,"")</f>
        <v/>
      </c>
      <c r="C475" s="16" t="str">
        <f ca="1">IF(OR(data!$BX475=B$1,data!$BY475=B$1),data!$BW475,"")</f>
        <v/>
      </c>
      <c r="D475" s="17" t="str">
        <f ca="1">IF(data!$BX475=E$1,data!$BW475,"")</f>
        <v/>
      </c>
      <c r="E475" s="17" t="str">
        <f ca="1">IF(data!$BY475=E$1,data!$BW475,"")</f>
        <v/>
      </c>
      <c r="F475" s="17" t="str">
        <f ca="1">IF(OR(data!$BX475=E$1,data!$BY475=E$1),data!$BW475,"")</f>
        <v/>
      </c>
      <c r="G475" s="16" t="str">
        <f ca="1">IF(data!$BX475=H$1,data!$BW475,"")</f>
        <v/>
      </c>
      <c r="H475" s="16" t="str">
        <f ca="1">IF(data!$BY475=H$1,data!$BW475,"")</f>
        <v/>
      </c>
      <c r="I475" s="16" t="str">
        <f ca="1">IF(OR(data!$BX475=H$1,data!$BY475=H$1),data!$BW475,"")</f>
        <v/>
      </c>
      <c r="J475" s="17" t="str">
        <f ca="1">IF(data!$BX475=K$1,data!$BW475,"")</f>
        <v/>
      </c>
      <c r="K475" s="17" t="str">
        <f ca="1">IF(data!$BY475=K$1,data!$BW475,"")</f>
        <v/>
      </c>
      <c r="L475" s="17" t="str">
        <f ca="1">IF(OR(data!$BX475=K$1,data!$BY475=K$1),data!$BW475,"")</f>
        <v/>
      </c>
      <c r="M475" s="16" t="str">
        <f ca="1">IF(data!$BX475=N$1,data!$BW475,"")</f>
        <v/>
      </c>
      <c r="N475" s="16" t="str">
        <f ca="1">IF(data!$BY475=N$1,data!$BW475,"")</f>
        <v/>
      </c>
      <c r="O475" s="16" t="str">
        <f ca="1">IF(OR(data!$BX475=N$1,data!$BY475=N$1),data!$BW475,"")</f>
        <v/>
      </c>
      <c r="P475" s="17" t="str">
        <f ca="1">IF(data!$BX475=Q$1,data!$BW475,"")</f>
        <v/>
      </c>
      <c r="Q475" s="17" t="str">
        <f ca="1">IF(data!$BY475=Q$1,data!$BW475,"")</f>
        <v/>
      </c>
      <c r="R475" s="17" t="str">
        <f ca="1">IF(OR(data!$BX475=Q$1,data!$BY475=Q$1),data!$BW475,"")</f>
        <v/>
      </c>
      <c r="S475" s="16" t="str">
        <f ca="1">IF(data!$BX475=T$1,data!$BW475,"")</f>
        <v/>
      </c>
      <c r="T475" s="16" t="str">
        <f ca="1">IF(data!$BY475=T$1,data!$BW475,"")</f>
        <v/>
      </c>
      <c r="U475" s="16" t="str">
        <f ca="1">IF(OR(data!$BX475=T$1,data!$BY475=T$1),data!$BW475,"")</f>
        <v/>
      </c>
      <c r="V475" s="17" t="str">
        <f ca="1">IF(data!$BX475=W$1,data!$BW475,"")</f>
        <v/>
      </c>
      <c r="W475" s="17" t="str">
        <f ca="1">IF(data!$BY475=W$1,data!$BW475,"")</f>
        <v/>
      </c>
      <c r="X475" s="17" t="str">
        <f ca="1">IF(OR(data!$BX475=W$1,data!$BY475=W$1),data!$BW475,"")</f>
        <v/>
      </c>
      <c r="Y475" s="16" t="str">
        <f ca="1">IF(data!$BX475=Z$1,data!$BW475,"")</f>
        <v/>
      </c>
      <c r="Z475" s="16" t="str">
        <f ca="1">IF(data!$BY475=Z$1,data!$BW475,"")</f>
        <v/>
      </c>
      <c r="AA475" s="16" t="str">
        <f ca="1">IF(OR(data!$BX475=Z$1,data!$BY475=Z$1),data!$BW475,"")</f>
        <v/>
      </c>
      <c r="AB475" s="17" t="str">
        <f ca="1">IF(data!$BX475=AC$1,data!$BW475,"")</f>
        <v/>
      </c>
      <c r="AC475" s="17" t="str">
        <f ca="1">IF(data!$BY475=AC$1,data!$BW475,"")</f>
        <v/>
      </c>
      <c r="AD475" s="17" t="str">
        <f ca="1">IF(OR(data!$BX475=AC$1,data!$BY475=AC$1),data!$BW475,"")</f>
        <v/>
      </c>
      <c r="AE475" s="16" t="str">
        <f ca="1">IF(data!$BX475=AF$1,data!$BW475,"")</f>
        <v/>
      </c>
      <c r="AF475" s="16" t="str">
        <f ca="1">IF(data!$BY475=AF$1,data!$BW475,"")</f>
        <v/>
      </c>
      <c r="AG475" s="16" t="str">
        <f ca="1">IF(OR(data!$BX475=AF$1,data!$BY475=AF$1),data!$BW475,"")</f>
        <v/>
      </c>
      <c r="AH475" s="17" t="str">
        <f ca="1">IF(data!$BX475=AI$1,data!$BW475,"")</f>
        <v/>
      </c>
      <c r="AI475" s="17" t="str">
        <f ca="1">IF(data!$BY475=AI$1,data!$BW475,"")</f>
        <v/>
      </c>
      <c r="AJ475" s="17" t="str">
        <f ca="1">IF(OR(data!$BX475=AI$1,data!$BY475=AI$1),data!$BW475,"")</f>
        <v/>
      </c>
      <c r="AK475" s="16" t="str">
        <f ca="1">IF(data!$BX475=AL$1,data!$BW475,"")</f>
        <v/>
      </c>
      <c r="AL475" s="16" t="str">
        <f ca="1">IF(data!$BY475=AL$1,data!$BW475,"")</f>
        <v/>
      </c>
      <c r="AM475" s="16" t="str">
        <f ca="1">IF(OR(data!$BX475=AL$1,data!$BY475=AL$1),data!$BW475,"")</f>
        <v/>
      </c>
      <c r="AN475" s="17" t="str">
        <f ca="1">IF(data!$BX475=AO$1,data!$BW475,"")</f>
        <v/>
      </c>
      <c r="AO475" s="17" t="str">
        <f ca="1">IF(data!$BY475=AO$1,data!$BW475,"")</f>
        <v/>
      </c>
      <c r="AP475" s="17" t="str">
        <f ca="1">IF(OR(data!$BX475=AO$1,data!$BY475=AO$1),data!$BW475,"")</f>
        <v/>
      </c>
      <c r="AQ475" s="16" t="str">
        <f ca="1">IF(data!$BX475=AR$1,data!$BW475,"")</f>
        <v/>
      </c>
      <c r="AR475" s="16" t="str">
        <f ca="1">IF(data!$BY475=AR$1,data!$BW475,"")</f>
        <v/>
      </c>
      <c r="AS475" s="16" t="str">
        <f ca="1">IF(OR(data!$BX475=AR$1,data!$BY475=AR$1),data!$BW475,"")</f>
        <v/>
      </c>
      <c r="AT475" s="17" t="str">
        <f ca="1">IF(data!$BX475=AU$1,data!$BW475,"")</f>
        <v/>
      </c>
      <c r="AU475" s="17" t="str">
        <f ca="1">IF(data!$BY475=AU$1,data!$BW475,"")</f>
        <v/>
      </c>
      <c r="AV475" s="17" t="str">
        <f ca="1">IF(OR(data!$BX475=AU$1,data!$BY475=AU$1),data!$BW475,"")</f>
        <v/>
      </c>
      <c r="AW475" s="16" t="str">
        <f ca="1">IF(data!$BX475=AX$1,data!$BW475,"")</f>
        <v/>
      </c>
      <c r="AX475" s="16" t="str">
        <f ca="1">IF(data!$BY475=AX$1,data!$BW475,"")</f>
        <v/>
      </c>
      <c r="AY475" s="16" t="str">
        <f ca="1">IF(OR(data!$BX475=AX$1,data!$BY475=AX$1),data!$BW475,"")</f>
        <v/>
      </c>
      <c r="AZ475" s="17" t="str">
        <f ca="1">IF(data!$BX475=BA$1,data!$BW475,"")</f>
        <v/>
      </c>
      <c r="BA475" s="17" t="str">
        <f ca="1">IF(data!$BY475=BA$1,data!$BW475,"")</f>
        <v/>
      </c>
      <c r="BB475" s="17" t="str">
        <f ca="1">IF(OR(data!$BX475=BA$1,data!$BY475=BA$1),data!$BW475,"")</f>
        <v/>
      </c>
      <c r="BC475" s="16" t="str">
        <f ca="1">IF(data!$BX475=BD$1,data!$BW475,"")</f>
        <v/>
      </c>
      <c r="BD475" s="16" t="str">
        <f ca="1">IF(data!$BY475=BD$1,data!$BW475,"")</f>
        <v/>
      </c>
      <c r="BE475" s="16" t="str">
        <f ca="1">IF(OR(data!$BX475=BD$1,data!$BY475=BD$1),data!$BW475,"")</f>
        <v/>
      </c>
      <c r="BF475" s="17" t="str">
        <f ca="1">IF(data!$BX475=BG$1,data!$BW475,"")</f>
        <v/>
      </c>
      <c r="BG475" s="17" t="str">
        <f ca="1">IF(data!$BY475=BG$1,data!$BW475,"")</f>
        <v/>
      </c>
      <c r="BH475" s="17" t="str">
        <f ca="1">IF(OR(data!$BX475=BG$1,data!$BY475=BG$1),data!$BW475,"")</f>
        <v/>
      </c>
      <c r="BI475" s="16" t="str">
        <f ca="1">IF(data!$BX475=BJ$1,data!$BW475,"")</f>
        <v/>
      </c>
      <c r="BJ475" s="16" t="str">
        <f ca="1">IF(data!$BY475=BJ$1,data!$BW475,"")</f>
        <v/>
      </c>
      <c r="BK475" s="16" t="str">
        <f ca="1">IF(OR(data!$BX475=BJ$1,data!$BY475=BJ$1),data!$BW475,"")</f>
        <v/>
      </c>
      <c r="BL475" s="17" t="str">
        <f ca="1">IF(data!$BX475=BM$1,data!$BW475,"")</f>
        <v/>
      </c>
      <c r="BM475" s="17" t="str">
        <f ca="1">IF(data!$BY475=BM$1,data!$BW475,"")</f>
        <v/>
      </c>
      <c r="BN475" s="17" t="str">
        <f ca="1">IF(OR(data!$BX475=BM$1,data!$BY475=BM$1),data!$BW475,"")</f>
        <v/>
      </c>
      <c r="BO475" s="16" t="str">
        <f ca="1">IF(data!$BX475=BP$1,data!$BW475,"")</f>
        <v/>
      </c>
      <c r="BP475" s="16" t="str">
        <f ca="1">IF(data!$BY475=BP$1,data!$BW475,"")</f>
        <v/>
      </c>
      <c r="BQ475" s="16" t="str">
        <f ca="1">IF(OR(data!$BX475=BP$1,data!$BY475=BP$1),data!$BW475,"")</f>
        <v/>
      </c>
      <c r="BR475" s="17" t="str">
        <f ca="1">IF(data!$BX475=BS$1,data!$BW475,"")</f>
        <v/>
      </c>
      <c r="BS475" s="17" t="str">
        <f ca="1">IF(data!$BY475=BS$1,data!$BW475,"")</f>
        <v/>
      </c>
      <c r="BT475" s="17" t="str">
        <f ca="1">IF(OR(data!$BX475=BS$1,data!$BY475=BS$1),data!$BW475,"")</f>
        <v/>
      </c>
    </row>
    <row r="476" spans="1:72" s="11" customFormat="1" x14ac:dyDescent="0.25">
      <c r="A476" s="16" t="str">
        <f ca="1">IF(data!$BX476=B$1,data!$BW476,"")</f>
        <v/>
      </c>
      <c r="B476" s="16" t="str">
        <f ca="1">IF(data!$BY476=B$1,data!$BW476,"")</f>
        <v/>
      </c>
      <c r="C476" s="16" t="str">
        <f ca="1">IF(OR(data!$BX476=B$1,data!$BY476=B$1),data!$BW476,"")</f>
        <v/>
      </c>
      <c r="D476" s="17" t="str">
        <f ca="1">IF(data!$BX476=E$1,data!$BW476,"")</f>
        <v/>
      </c>
      <c r="E476" s="17" t="str">
        <f ca="1">IF(data!$BY476=E$1,data!$BW476,"")</f>
        <v/>
      </c>
      <c r="F476" s="17" t="str">
        <f ca="1">IF(OR(data!$BX476=E$1,data!$BY476=E$1),data!$BW476,"")</f>
        <v/>
      </c>
      <c r="G476" s="16" t="str">
        <f ca="1">IF(data!$BX476=H$1,data!$BW476,"")</f>
        <v/>
      </c>
      <c r="H476" s="16" t="str">
        <f ca="1">IF(data!$BY476=H$1,data!$BW476,"")</f>
        <v/>
      </c>
      <c r="I476" s="16" t="str">
        <f ca="1">IF(OR(data!$BX476=H$1,data!$BY476=H$1),data!$BW476,"")</f>
        <v/>
      </c>
      <c r="J476" s="17" t="str">
        <f ca="1">IF(data!$BX476=K$1,data!$BW476,"")</f>
        <v/>
      </c>
      <c r="K476" s="17" t="str">
        <f ca="1">IF(data!$BY476=K$1,data!$BW476,"")</f>
        <v/>
      </c>
      <c r="L476" s="17" t="str">
        <f ca="1">IF(OR(data!$BX476=K$1,data!$BY476=K$1),data!$BW476,"")</f>
        <v/>
      </c>
      <c r="M476" s="16" t="str">
        <f ca="1">IF(data!$BX476=N$1,data!$BW476,"")</f>
        <v/>
      </c>
      <c r="N476" s="16" t="str">
        <f ca="1">IF(data!$BY476=N$1,data!$BW476,"")</f>
        <v/>
      </c>
      <c r="O476" s="16" t="str">
        <f ca="1">IF(OR(data!$BX476=N$1,data!$BY476=N$1),data!$BW476,"")</f>
        <v/>
      </c>
      <c r="P476" s="17" t="str">
        <f ca="1">IF(data!$BX476=Q$1,data!$BW476,"")</f>
        <v/>
      </c>
      <c r="Q476" s="17" t="str">
        <f ca="1">IF(data!$BY476=Q$1,data!$BW476,"")</f>
        <v/>
      </c>
      <c r="R476" s="17" t="str">
        <f ca="1">IF(OR(data!$BX476=Q$1,data!$BY476=Q$1),data!$BW476,"")</f>
        <v/>
      </c>
      <c r="S476" s="16" t="str">
        <f ca="1">IF(data!$BX476=T$1,data!$BW476,"")</f>
        <v/>
      </c>
      <c r="T476" s="16" t="str">
        <f ca="1">IF(data!$BY476=T$1,data!$BW476,"")</f>
        <v/>
      </c>
      <c r="U476" s="16" t="str">
        <f ca="1">IF(OR(data!$BX476=T$1,data!$BY476=T$1),data!$BW476,"")</f>
        <v/>
      </c>
      <c r="V476" s="17" t="str">
        <f ca="1">IF(data!$BX476=W$1,data!$BW476,"")</f>
        <v/>
      </c>
      <c r="W476" s="17" t="str">
        <f ca="1">IF(data!$BY476=W$1,data!$BW476,"")</f>
        <v/>
      </c>
      <c r="X476" s="17" t="str">
        <f ca="1">IF(OR(data!$BX476=W$1,data!$BY476=W$1),data!$BW476,"")</f>
        <v/>
      </c>
      <c r="Y476" s="16" t="str">
        <f ca="1">IF(data!$BX476=Z$1,data!$BW476,"")</f>
        <v/>
      </c>
      <c r="Z476" s="16" t="str">
        <f ca="1">IF(data!$BY476=Z$1,data!$BW476,"")</f>
        <v/>
      </c>
      <c r="AA476" s="16" t="str">
        <f ca="1">IF(OR(data!$BX476=Z$1,data!$BY476=Z$1),data!$BW476,"")</f>
        <v/>
      </c>
      <c r="AB476" s="17" t="str">
        <f ca="1">IF(data!$BX476=AC$1,data!$BW476,"")</f>
        <v/>
      </c>
      <c r="AC476" s="17" t="str">
        <f ca="1">IF(data!$BY476=AC$1,data!$BW476,"")</f>
        <v/>
      </c>
      <c r="AD476" s="17" t="str">
        <f ca="1">IF(OR(data!$BX476=AC$1,data!$BY476=AC$1),data!$BW476,"")</f>
        <v/>
      </c>
      <c r="AE476" s="16" t="str">
        <f ca="1">IF(data!$BX476=AF$1,data!$BW476,"")</f>
        <v/>
      </c>
      <c r="AF476" s="16" t="str">
        <f ca="1">IF(data!$BY476=AF$1,data!$BW476,"")</f>
        <v/>
      </c>
      <c r="AG476" s="16" t="str">
        <f ca="1">IF(OR(data!$BX476=AF$1,data!$BY476=AF$1),data!$BW476,"")</f>
        <v/>
      </c>
      <c r="AH476" s="17" t="str">
        <f ca="1">IF(data!$BX476=AI$1,data!$BW476,"")</f>
        <v/>
      </c>
      <c r="AI476" s="17" t="str">
        <f ca="1">IF(data!$BY476=AI$1,data!$BW476,"")</f>
        <v/>
      </c>
      <c r="AJ476" s="17" t="str">
        <f ca="1">IF(OR(data!$BX476=AI$1,data!$BY476=AI$1),data!$BW476,"")</f>
        <v/>
      </c>
      <c r="AK476" s="16" t="str">
        <f ca="1">IF(data!$BX476=AL$1,data!$BW476,"")</f>
        <v/>
      </c>
      <c r="AL476" s="16" t="str">
        <f ca="1">IF(data!$BY476=AL$1,data!$BW476,"")</f>
        <v/>
      </c>
      <c r="AM476" s="16" t="str">
        <f ca="1">IF(OR(data!$BX476=AL$1,data!$BY476=AL$1),data!$BW476,"")</f>
        <v/>
      </c>
      <c r="AN476" s="17" t="str">
        <f ca="1">IF(data!$BX476=AO$1,data!$BW476,"")</f>
        <v/>
      </c>
      <c r="AO476" s="17" t="str">
        <f ca="1">IF(data!$BY476=AO$1,data!$BW476,"")</f>
        <v/>
      </c>
      <c r="AP476" s="17" t="str">
        <f ca="1">IF(OR(data!$BX476=AO$1,data!$BY476=AO$1),data!$BW476,"")</f>
        <v/>
      </c>
      <c r="AQ476" s="16" t="str">
        <f ca="1">IF(data!$BX476=AR$1,data!$BW476,"")</f>
        <v/>
      </c>
      <c r="AR476" s="16" t="str">
        <f ca="1">IF(data!$BY476=AR$1,data!$BW476,"")</f>
        <v/>
      </c>
      <c r="AS476" s="16" t="str">
        <f ca="1">IF(OR(data!$BX476=AR$1,data!$BY476=AR$1),data!$BW476,"")</f>
        <v/>
      </c>
      <c r="AT476" s="17" t="str">
        <f ca="1">IF(data!$BX476=AU$1,data!$BW476,"")</f>
        <v/>
      </c>
      <c r="AU476" s="17" t="str">
        <f ca="1">IF(data!$BY476=AU$1,data!$BW476,"")</f>
        <v/>
      </c>
      <c r="AV476" s="17" t="str">
        <f ca="1">IF(OR(data!$BX476=AU$1,data!$BY476=AU$1),data!$BW476,"")</f>
        <v/>
      </c>
      <c r="AW476" s="16" t="str">
        <f ca="1">IF(data!$BX476=AX$1,data!$BW476,"")</f>
        <v/>
      </c>
      <c r="AX476" s="16" t="str">
        <f ca="1">IF(data!$BY476=AX$1,data!$BW476,"")</f>
        <v/>
      </c>
      <c r="AY476" s="16" t="str">
        <f ca="1">IF(OR(data!$BX476=AX$1,data!$BY476=AX$1),data!$BW476,"")</f>
        <v/>
      </c>
      <c r="AZ476" s="17" t="str">
        <f ca="1">IF(data!$BX476=BA$1,data!$BW476,"")</f>
        <v/>
      </c>
      <c r="BA476" s="17" t="str">
        <f ca="1">IF(data!$BY476=BA$1,data!$BW476,"")</f>
        <v/>
      </c>
      <c r="BB476" s="17" t="str">
        <f ca="1">IF(OR(data!$BX476=BA$1,data!$BY476=BA$1),data!$BW476,"")</f>
        <v/>
      </c>
      <c r="BC476" s="16" t="str">
        <f ca="1">IF(data!$BX476=BD$1,data!$BW476,"")</f>
        <v/>
      </c>
      <c r="BD476" s="16" t="str">
        <f ca="1">IF(data!$BY476=BD$1,data!$BW476,"")</f>
        <v/>
      </c>
      <c r="BE476" s="16" t="str">
        <f ca="1">IF(OR(data!$BX476=BD$1,data!$BY476=BD$1),data!$BW476,"")</f>
        <v/>
      </c>
      <c r="BF476" s="17" t="str">
        <f ca="1">IF(data!$BX476=BG$1,data!$BW476,"")</f>
        <v/>
      </c>
      <c r="BG476" s="17" t="str">
        <f ca="1">IF(data!$BY476=BG$1,data!$BW476,"")</f>
        <v/>
      </c>
      <c r="BH476" s="17" t="str">
        <f ca="1">IF(OR(data!$BX476=BG$1,data!$BY476=BG$1),data!$BW476,"")</f>
        <v/>
      </c>
      <c r="BI476" s="16" t="str">
        <f ca="1">IF(data!$BX476=BJ$1,data!$BW476,"")</f>
        <v/>
      </c>
      <c r="BJ476" s="16" t="str">
        <f ca="1">IF(data!$BY476=BJ$1,data!$BW476,"")</f>
        <v/>
      </c>
      <c r="BK476" s="16" t="str">
        <f ca="1">IF(OR(data!$BX476=BJ$1,data!$BY476=BJ$1),data!$BW476,"")</f>
        <v/>
      </c>
      <c r="BL476" s="17" t="str">
        <f ca="1">IF(data!$BX476=BM$1,data!$BW476,"")</f>
        <v/>
      </c>
      <c r="BM476" s="17" t="str">
        <f ca="1">IF(data!$BY476=BM$1,data!$BW476,"")</f>
        <v/>
      </c>
      <c r="BN476" s="17" t="str">
        <f ca="1">IF(OR(data!$BX476=BM$1,data!$BY476=BM$1),data!$BW476,"")</f>
        <v/>
      </c>
      <c r="BO476" s="16" t="str">
        <f ca="1">IF(data!$BX476=BP$1,data!$BW476,"")</f>
        <v/>
      </c>
      <c r="BP476" s="16" t="str">
        <f ca="1">IF(data!$BY476=BP$1,data!$BW476,"")</f>
        <v/>
      </c>
      <c r="BQ476" s="16" t="str">
        <f ca="1">IF(OR(data!$BX476=BP$1,data!$BY476=BP$1),data!$BW476,"")</f>
        <v/>
      </c>
      <c r="BR476" s="17" t="str">
        <f ca="1">IF(data!$BX476=BS$1,data!$BW476,"")</f>
        <v/>
      </c>
      <c r="BS476" s="17" t="str">
        <f ca="1">IF(data!$BY476=BS$1,data!$BW476,"")</f>
        <v/>
      </c>
      <c r="BT476" s="17" t="str">
        <f ca="1">IF(OR(data!$BX476=BS$1,data!$BY476=BS$1),data!$BW476,"")</f>
        <v/>
      </c>
    </row>
    <row r="477" spans="1:72" s="11" customFormat="1" x14ac:dyDescent="0.25">
      <c r="A477" s="16" t="str">
        <f ca="1">IF(data!$BX477=B$1,data!$BW477,"")</f>
        <v/>
      </c>
      <c r="B477" s="16" t="str">
        <f ca="1">IF(data!$BY477=B$1,data!$BW477,"")</f>
        <v/>
      </c>
      <c r="C477" s="16" t="str">
        <f ca="1">IF(OR(data!$BX477=B$1,data!$BY477=B$1),data!$BW477,"")</f>
        <v/>
      </c>
      <c r="D477" s="17" t="str">
        <f ca="1">IF(data!$BX477=E$1,data!$BW477,"")</f>
        <v/>
      </c>
      <c r="E477" s="17" t="str">
        <f ca="1">IF(data!$BY477=E$1,data!$BW477,"")</f>
        <v/>
      </c>
      <c r="F477" s="17" t="str">
        <f ca="1">IF(OR(data!$BX477=E$1,data!$BY477=E$1),data!$BW477,"")</f>
        <v/>
      </c>
      <c r="G477" s="16" t="str">
        <f ca="1">IF(data!$BX477=H$1,data!$BW477,"")</f>
        <v/>
      </c>
      <c r="H477" s="16" t="str">
        <f ca="1">IF(data!$BY477=H$1,data!$BW477,"")</f>
        <v/>
      </c>
      <c r="I477" s="16" t="str">
        <f ca="1">IF(OR(data!$BX477=H$1,data!$BY477=H$1),data!$BW477,"")</f>
        <v/>
      </c>
      <c r="J477" s="17" t="str">
        <f ca="1">IF(data!$BX477=K$1,data!$BW477,"")</f>
        <v/>
      </c>
      <c r="K477" s="17" t="str">
        <f ca="1">IF(data!$BY477=K$1,data!$BW477,"")</f>
        <v/>
      </c>
      <c r="L477" s="17" t="str">
        <f ca="1">IF(OR(data!$BX477=K$1,data!$BY477=K$1),data!$BW477,"")</f>
        <v/>
      </c>
      <c r="M477" s="16" t="str">
        <f ca="1">IF(data!$BX477=N$1,data!$BW477,"")</f>
        <v/>
      </c>
      <c r="N477" s="16" t="str">
        <f ca="1">IF(data!$BY477=N$1,data!$BW477,"")</f>
        <v/>
      </c>
      <c r="O477" s="16" t="str">
        <f ca="1">IF(OR(data!$BX477=N$1,data!$BY477=N$1),data!$BW477,"")</f>
        <v/>
      </c>
      <c r="P477" s="17" t="str">
        <f ca="1">IF(data!$BX477=Q$1,data!$BW477,"")</f>
        <v/>
      </c>
      <c r="Q477" s="17" t="str">
        <f ca="1">IF(data!$BY477=Q$1,data!$BW477,"")</f>
        <v/>
      </c>
      <c r="R477" s="17" t="str">
        <f ca="1">IF(OR(data!$BX477=Q$1,data!$BY477=Q$1),data!$BW477,"")</f>
        <v/>
      </c>
      <c r="S477" s="16" t="str">
        <f ca="1">IF(data!$BX477=T$1,data!$BW477,"")</f>
        <v/>
      </c>
      <c r="T477" s="16" t="str">
        <f ca="1">IF(data!$BY477=T$1,data!$BW477,"")</f>
        <v/>
      </c>
      <c r="U477" s="16" t="str">
        <f ca="1">IF(OR(data!$BX477=T$1,data!$BY477=T$1),data!$BW477,"")</f>
        <v/>
      </c>
      <c r="V477" s="17" t="str">
        <f ca="1">IF(data!$BX477=W$1,data!$BW477,"")</f>
        <v/>
      </c>
      <c r="W477" s="17" t="str">
        <f ca="1">IF(data!$BY477=W$1,data!$BW477,"")</f>
        <v/>
      </c>
      <c r="X477" s="17" t="str">
        <f ca="1">IF(OR(data!$BX477=W$1,data!$BY477=W$1),data!$BW477,"")</f>
        <v/>
      </c>
      <c r="Y477" s="16" t="str">
        <f ca="1">IF(data!$BX477=Z$1,data!$BW477,"")</f>
        <v/>
      </c>
      <c r="Z477" s="16" t="str">
        <f ca="1">IF(data!$BY477=Z$1,data!$BW477,"")</f>
        <v/>
      </c>
      <c r="AA477" s="16" t="str">
        <f ca="1">IF(OR(data!$BX477=Z$1,data!$BY477=Z$1),data!$BW477,"")</f>
        <v/>
      </c>
      <c r="AB477" s="17" t="str">
        <f ca="1">IF(data!$BX477=AC$1,data!$BW477,"")</f>
        <v/>
      </c>
      <c r="AC477" s="17" t="str">
        <f ca="1">IF(data!$BY477=AC$1,data!$BW477,"")</f>
        <v/>
      </c>
      <c r="AD477" s="17" t="str">
        <f ca="1">IF(OR(data!$BX477=AC$1,data!$BY477=AC$1),data!$BW477,"")</f>
        <v/>
      </c>
      <c r="AE477" s="16" t="str">
        <f ca="1">IF(data!$BX477=AF$1,data!$BW477,"")</f>
        <v/>
      </c>
      <c r="AF477" s="16" t="str">
        <f ca="1">IF(data!$BY477=AF$1,data!$BW477,"")</f>
        <v/>
      </c>
      <c r="AG477" s="16" t="str">
        <f ca="1">IF(OR(data!$BX477=AF$1,data!$BY477=AF$1),data!$BW477,"")</f>
        <v/>
      </c>
      <c r="AH477" s="17" t="str">
        <f ca="1">IF(data!$BX477=AI$1,data!$BW477,"")</f>
        <v/>
      </c>
      <c r="AI477" s="17" t="str">
        <f ca="1">IF(data!$BY477=AI$1,data!$BW477,"")</f>
        <v/>
      </c>
      <c r="AJ477" s="17" t="str">
        <f ca="1">IF(OR(data!$BX477=AI$1,data!$BY477=AI$1),data!$BW477,"")</f>
        <v/>
      </c>
      <c r="AK477" s="16" t="str">
        <f ca="1">IF(data!$BX477=AL$1,data!$BW477,"")</f>
        <v/>
      </c>
      <c r="AL477" s="16" t="str">
        <f ca="1">IF(data!$BY477=AL$1,data!$BW477,"")</f>
        <v/>
      </c>
      <c r="AM477" s="16" t="str">
        <f ca="1">IF(OR(data!$BX477=AL$1,data!$BY477=AL$1),data!$BW477,"")</f>
        <v/>
      </c>
      <c r="AN477" s="17" t="str">
        <f ca="1">IF(data!$BX477=AO$1,data!$BW477,"")</f>
        <v/>
      </c>
      <c r="AO477" s="17" t="str">
        <f ca="1">IF(data!$BY477=AO$1,data!$BW477,"")</f>
        <v/>
      </c>
      <c r="AP477" s="17" t="str">
        <f ca="1">IF(OR(data!$BX477=AO$1,data!$BY477=AO$1),data!$BW477,"")</f>
        <v/>
      </c>
      <c r="AQ477" s="16" t="str">
        <f ca="1">IF(data!$BX477=AR$1,data!$BW477,"")</f>
        <v/>
      </c>
      <c r="AR477" s="16" t="str">
        <f ca="1">IF(data!$BY477=AR$1,data!$BW477,"")</f>
        <v/>
      </c>
      <c r="AS477" s="16" t="str">
        <f ca="1">IF(OR(data!$BX477=AR$1,data!$BY477=AR$1),data!$BW477,"")</f>
        <v/>
      </c>
      <c r="AT477" s="17" t="str">
        <f ca="1">IF(data!$BX477=AU$1,data!$BW477,"")</f>
        <v/>
      </c>
      <c r="AU477" s="17" t="str">
        <f ca="1">IF(data!$BY477=AU$1,data!$BW477,"")</f>
        <v/>
      </c>
      <c r="AV477" s="17" t="str">
        <f ca="1">IF(OR(data!$BX477=AU$1,data!$BY477=AU$1),data!$BW477,"")</f>
        <v/>
      </c>
      <c r="AW477" s="16" t="str">
        <f ca="1">IF(data!$BX477=AX$1,data!$BW477,"")</f>
        <v/>
      </c>
      <c r="AX477" s="16" t="str">
        <f ca="1">IF(data!$BY477=AX$1,data!$BW477,"")</f>
        <v/>
      </c>
      <c r="AY477" s="16" t="str">
        <f ca="1">IF(OR(data!$BX477=AX$1,data!$BY477=AX$1),data!$BW477,"")</f>
        <v/>
      </c>
      <c r="AZ477" s="17" t="str">
        <f ca="1">IF(data!$BX477=BA$1,data!$BW477,"")</f>
        <v/>
      </c>
      <c r="BA477" s="17" t="str">
        <f ca="1">IF(data!$BY477=BA$1,data!$BW477,"")</f>
        <v/>
      </c>
      <c r="BB477" s="17" t="str">
        <f ca="1">IF(OR(data!$BX477=BA$1,data!$BY477=BA$1),data!$BW477,"")</f>
        <v/>
      </c>
      <c r="BC477" s="16" t="str">
        <f ca="1">IF(data!$BX477=BD$1,data!$BW477,"")</f>
        <v/>
      </c>
      <c r="BD477" s="16" t="str">
        <f ca="1">IF(data!$BY477=BD$1,data!$BW477,"")</f>
        <v/>
      </c>
      <c r="BE477" s="16" t="str">
        <f ca="1">IF(OR(data!$BX477=BD$1,data!$BY477=BD$1),data!$BW477,"")</f>
        <v/>
      </c>
      <c r="BF477" s="17" t="str">
        <f ca="1">IF(data!$BX477=BG$1,data!$BW477,"")</f>
        <v/>
      </c>
      <c r="BG477" s="17" t="str">
        <f ca="1">IF(data!$BY477=BG$1,data!$BW477,"")</f>
        <v/>
      </c>
      <c r="BH477" s="17" t="str">
        <f ca="1">IF(OR(data!$BX477=BG$1,data!$BY477=BG$1),data!$BW477,"")</f>
        <v/>
      </c>
      <c r="BI477" s="16" t="str">
        <f ca="1">IF(data!$BX477=BJ$1,data!$BW477,"")</f>
        <v/>
      </c>
      <c r="BJ477" s="16" t="str">
        <f ca="1">IF(data!$BY477=BJ$1,data!$BW477,"")</f>
        <v/>
      </c>
      <c r="BK477" s="16" t="str">
        <f ca="1">IF(OR(data!$BX477=BJ$1,data!$BY477=BJ$1),data!$BW477,"")</f>
        <v/>
      </c>
      <c r="BL477" s="17" t="str">
        <f ca="1">IF(data!$BX477=BM$1,data!$BW477,"")</f>
        <v/>
      </c>
      <c r="BM477" s="17" t="str">
        <f ca="1">IF(data!$BY477=BM$1,data!$BW477,"")</f>
        <v/>
      </c>
      <c r="BN477" s="17" t="str">
        <f ca="1">IF(OR(data!$BX477=BM$1,data!$BY477=BM$1),data!$BW477,"")</f>
        <v/>
      </c>
      <c r="BO477" s="16" t="str">
        <f ca="1">IF(data!$BX477=BP$1,data!$BW477,"")</f>
        <v/>
      </c>
      <c r="BP477" s="16" t="str">
        <f ca="1">IF(data!$BY477=BP$1,data!$BW477,"")</f>
        <v/>
      </c>
      <c r="BQ477" s="16" t="str">
        <f ca="1">IF(OR(data!$BX477=BP$1,data!$BY477=BP$1),data!$BW477,"")</f>
        <v/>
      </c>
      <c r="BR477" s="17" t="str">
        <f ca="1">IF(data!$BX477=BS$1,data!$BW477,"")</f>
        <v/>
      </c>
      <c r="BS477" s="17" t="str">
        <f ca="1">IF(data!$BY477=BS$1,data!$BW477,"")</f>
        <v/>
      </c>
      <c r="BT477" s="17" t="str">
        <f ca="1">IF(OR(data!$BX477=BS$1,data!$BY477=BS$1),data!$BW477,"")</f>
        <v/>
      </c>
    </row>
    <row r="478" spans="1:72" s="11" customFormat="1" x14ac:dyDescent="0.25">
      <c r="A478" s="16" t="str">
        <f ca="1">IF(data!$BX478=B$1,data!$BW478,"")</f>
        <v/>
      </c>
      <c r="B478" s="16" t="str">
        <f ca="1">IF(data!$BY478=B$1,data!$BW478,"")</f>
        <v/>
      </c>
      <c r="C478" s="16" t="str">
        <f ca="1">IF(OR(data!$BX478=B$1,data!$BY478=B$1),data!$BW478,"")</f>
        <v/>
      </c>
      <c r="D478" s="17" t="str">
        <f ca="1">IF(data!$BX478=E$1,data!$BW478,"")</f>
        <v/>
      </c>
      <c r="E478" s="17" t="str">
        <f ca="1">IF(data!$BY478=E$1,data!$BW478,"")</f>
        <v/>
      </c>
      <c r="F478" s="17" t="str">
        <f ca="1">IF(OR(data!$BX478=E$1,data!$BY478=E$1),data!$BW478,"")</f>
        <v/>
      </c>
      <c r="G478" s="16" t="str">
        <f ca="1">IF(data!$BX478=H$1,data!$BW478,"")</f>
        <v/>
      </c>
      <c r="H478" s="16" t="str">
        <f ca="1">IF(data!$BY478=H$1,data!$BW478,"")</f>
        <v/>
      </c>
      <c r="I478" s="16" t="str">
        <f ca="1">IF(OR(data!$BX478=H$1,data!$BY478=H$1),data!$BW478,"")</f>
        <v/>
      </c>
      <c r="J478" s="17" t="str">
        <f ca="1">IF(data!$BX478=K$1,data!$BW478,"")</f>
        <v/>
      </c>
      <c r="K478" s="17" t="str">
        <f ca="1">IF(data!$BY478=K$1,data!$BW478,"")</f>
        <v/>
      </c>
      <c r="L478" s="17" t="str">
        <f ca="1">IF(OR(data!$BX478=K$1,data!$BY478=K$1),data!$BW478,"")</f>
        <v/>
      </c>
      <c r="M478" s="16" t="str">
        <f ca="1">IF(data!$BX478=N$1,data!$BW478,"")</f>
        <v/>
      </c>
      <c r="N478" s="16" t="str">
        <f ca="1">IF(data!$BY478=N$1,data!$BW478,"")</f>
        <v/>
      </c>
      <c r="O478" s="16" t="str">
        <f ca="1">IF(OR(data!$BX478=N$1,data!$BY478=N$1),data!$BW478,"")</f>
        <v/>
      </c>
      <c r="P478" s="17" t="str">
        <f ca="1">IF(data!$BX478=Q$1,data!$BW478,"")</f>
        <v/>
      </c>
      <c r="Q478" s="17" t="str">
        <f ca="1">IF(data!$BY478=Q$1,data!$BW478,"")</f>
        <v/>
      </c>
      <c r="R478" s="17" t="str">
        <f ca="1">IF(OR(data!$BX478=Q$1,data!$BY478=Q$1),data!$BW478,"")</f>
        <v/>
      </c>
      <c r="S478" s="16" t="str">
        <f ca="1">IF(data!$BX478=T$1,data!$BW478,"")</f>
        <v/>
      </c>
      <c r="T478" s="16" t="str">
        <f ca="1">IF(data!$BY478=T$1,data!$BW478,"")</f>
        <v/>
      </c>
      <c r="U478" s="16" t="str">
        <f ca="1">IF(OR(data!$BX478=T$1,data!$BY478=T$1),data!$BW478,"")</f>
        <v/>
      </c>
      <c r="V478" s="17" t="str">
        <f ca="1">IF(data!$BX478=W$1,data!$BW478,"")</f>
        <v/>
      </c>
      <c r="W478" s="17" t="str">
        <f ca="1">IF(data!$BY478=W$1,data!$BW478,"")</f>
        <v/>
      </c>
      <c r="X478" s="17" t="str">
        <f ca="1">IF(OR(data!$BX478=W$1,data!$BY478=W$1),data!$BW478,"")</f>
        <v/>
      </c>
      <c r="Y478" s="16" t="str">
        <f ca="1">IF(data!$BX478=Z$1,data!$BW478,"")</f>
        <v/>
      </c>
      <c r="Z478" s="16" t="str">
        <f ca="1">IF(data!$BY478=Z$1,data!$BW478,"")</f>
        <v/>
      </c>
      <c r="AA478" s="16" t="str">
        <f ca="1">IF(OR(data!$BX478=Z$1,data!$BY478=Z$1),data!$BW478,"")</f>
        <v/>
      </c>
      <c r="AB478" s="17" t="str">
        <f ca="1">IF(data!$BX478=AC$1,data!$BW478,"")</f>
        <v/>
      </c>
      <c r="AC478" s="17" t="str">
        <f ca="1">IF(data!$BY478=AC$1,data!$BW478,"")</f>
        <v/>
      </c>
      <c r="AD478" s="17" t="str">
        <f ca="1">IF(OR(data!$BX478=AC$1,data!$BY478=AC$1),data!$BW478,"")</f>
        <v/>
      </c>
      <c r="AE478" s="16" t="str">
        <f ca="1">IF(data!$BX478=AF$1,data!$BW478,"")</f>
        <v/>
      </c>
      <c r="AF478" s="16" t="str">
        <f ca="1">IF(data!$BY478=AF$1,data!$BW478,"")</f>
        <v/>
      </c>
      <c r="AG478" s="16" t="str">
        <f ca="1">IF(OR(data!$BX478=AF$1,data!$BY478=AF$1),data!$BW478,"")</f>
        <v/>
      </c>
      <c r="AH478" s="17" t="str">
        <f ca="1">IF(data!$BX478=AI$1,data!$BW478,"")</f>
        <v/>
      </c>
      <c r="AI478" s="17" t="str">
        <f ca="1">IF(data!$BY478=AI$1,data!$BW478,"")</f>
        <v/>
      </c>
      <c r="AJ478" s="17" t="str">
        <f ca="1">IF(OR(data!$BX478=AI$1,data!$BY478=AI$1),data!$BW478,"")</f>
        <v/>
      </c>
      <c r="AK478" s="16" t="str">
        <f ca="1">IF(data!$BX478=AL$1,data!$BW478,"")</f>
        <v/>
      </c>
      <c r="AL478" s="16" t="str">
        <f ca="1">IF(data!$BY478=AL$1,data!$BW478,"")</f>
        <v/>
      </c>
      <c r="AM478" s="16" t="str">
        <f ca="1">IF(OR(data!$BX478=AL$1,data!$BY478=AL$1),data!$BW478,"")</f>
        <v/>
      </c>
      <c r="AN478" s="17" t="str">
        <f ca="1">IF(data!$BX478=AO$1,data!$BW478,"")</f>
        <v/>
      </c>
      <c r="AO478" s="17" t="str">
        <f ca="1">IF(data!$BY478=AO$1,data!$BW478,"")</f>
        <v/>
      </c>
      <c r="AP478" s="17" t="str">
        <f ca="1">IF(OR(data!$BX478=AO$1,data!$BY478=AO$1),data!$BW478,"")</f>
        <v/>
      </c>
      <c r="AQ478" s="16" t="str">
        <f ca="1">IF(data!$BX478=AR$1,data!$BW478,"")</f>
        <v/>
      </c>
      <c r="AR478" s="16" t="str">
        <f ca="1">IF(data!$BY478=AR$1,data!$BW478,"")</f>
        <v/>
      </c>
      <c r="AS478" s="16" t="str">
        <f ca="1">IF(OR(data!$BX478=AR$1,data!$BY478=AR$1),data!$BW478,"")</f>
        <v/>
      </c>
      <c r="AT478" s="17" t="str">
        <f ca="1">IF(data!$BX478=AU$1,data!$BW478,"")</f>
        <v/>
      </c>
      <c r="AU478" s="17" t="str">
        <f ca="1">IF(data!$BY478=AU$1,data!$BW478,"")</f>
        <v/>
      </c>
      <c r="AV478" s="17" t="str">
        <f ca="1">IF(OR(data!$BX478=AU$1,data!$BY478=AU$1),data!$BW478,"")</f>
        <v/>
      </c>
      <c r="AW478" s="16" t="str">
        <f ca="1">IF(data!$BX478=AX$1,data!$BW478,"")</f>
        <v/>
      </c>
      <c r="AX478" s="16" t="str">
        <f ca="1">IF(data!$BY478=AX$1,data!$BW478,"")</f>
        <v/>
      </c>
      <c r="AY478" s="16" t="str">
        <f ca="1">IF(OR(data!$BX478=AX$1,data!$BY478=AX$1),data!$BW478,"")</f>
        <v/>
      </c>
      <c r="AZ478" s="17" t="str">
        <f ca="1">IF(data!$BX478=BA$1,data!$BW478,"")</f>
        <v/>
      </c>
      <c r="BA478" s="17" t="str">
        <f ca="1">IF(data!$BY478=BA$1,data!$BW478,"")</f>
        <v/>
      </c>
      <c r="BB478" s="17" t="str">
        <f ca="1">IF(OR(data!$BX478=BA$1,data!$BY478=BA$1),data!$BW478,"")</f>
        <v/>
      </c>
      <c r="BC478" s="16" t="str">
        <f ca="1">IF(data!$BX478=BD$1,data!$BW478,"")</f>
        <v/>
      </c>
      <c r="BD478" s="16" t="str">
        <f ca="1">IF(data!$BY478=BD$1,data!$BW478,"")</f>
        <v/>
      </c>
      <c r="BE478" s="16" t="str">
        <f ca="1">IF(OR(data!$BX478=BD$1,data!$BY478=BD$1),data!$BW478,"")</f>
        <v/>
      </c>
      <c r="BF478" s="17" t="str">
        <f ca="1">IF(data!$BX478=BG$1,data!$BW478,"")</f>
        <v/>
      </c>
      <c r="BG478" s="17" t="str">
        <f ca="1">IF(data!$BY478=BG$1,data!$BW478,"")</f>
        <v/>
      </c>
      <c r="BH478" s="17" t="str">
        <f ca="1">IF(OR(data!$BX478=BG$1,data!$BY478=BG$1),data!$BW478,"")</f>
        <v/>
      </c>
      <c r="BI478" s="16" t="str">
        <f ca="1">IF(data!$BX478=BJ$1,data!$BW478,"")</f>
        <v/>
      </c>
      <c r="BJ478" s="16" t="str">
        <f ca="1">IF(data!$BY478=BJ$1,data!$BW478,"")</f>
        <v/>
      </c>
      <c r="BK478" s="16" t="str">
        <f ca="1">IF(OR(data!$BX478=BJ$1,data!$BY478=BJ$1),data!$BW478,"")</f>
        <v/>
      </c>
      <c r="BL478" s="17" t="str">
        <f ca="1">IF(data!$BX478=BM$1,data!$BW478,"")</f>
        <v/>
      </c>
      <c r="BM478" s="17" t="str">
        <f ca="1">IF(data!$BY478=BM$1,data!$BW478,"")</f>
        <v/>
      </c>
      <c r="BN478" s="17" t="str">
        <f ca="1">IF(OR(data!$BX478=BM$1,data!$BY478=BM$1),data!$BW478,"")</f>
        <v/>
      </c>
      <c r="BO478" s="16" t="str">
        <f ca="1">IF(data!$BX478=BP$1,data!$BW478,"")</f>
        <v/>
      </c>
      <c r="BP478" s="16" t="str">
        <f ca="1">IF(data!$BY478=BP$1,data!$BW478,"")</f>
        <v/>
      </c>
      <c r="BQ478" s="16" t="str">
        <f ca="1">IF(OR(data!$BX478=BP$1,data!$BY478=BP$1),data!$BW478,"")</f>
        <v/>
      </c>
      <c r="BR478" s="17" t="str">
        <f ca="1">IF(data!$BX478=BS$1,data!$BW478,"")</f>
        <v/>
      </c>
      <c r="BS478" s="17" t="str">
        <f ca="1">IF(data!$BY478=BS$1,data!$BW478,"")</f>
        <v/>
      </c>
      <c r="BT478" s="17" t="str">
        <f ca="1">IF(OR(data!$BX478=BS$1,data!$BY478=BS$1),data!$BW478,"")</f>
        <v/>
      </c>
    </row>
    <row r="479" spans="1:72" s="11" customFormat="1" x14ac:dyDescent="0.25">
      <c r="A479" s="16" t="str">
        <f ca="1">IF(data!$BX479=B$1,data!$BW479,"")</f>
        <v/>
      </c>
      <c r="B479" s="16" t="str">
        <f ca="1">IF(data!$BY479=B$1,data!$BW479,"")</f>
        <v/>
      </c>
      <c r="C479" s="16" t="str">
        <f ca="1">IF(OR(data!$BX479=B$1,data!$BY479=B$1),data!$BW479,"")</f>
        <v/>
      </c>
      <c r="D479" s="17" t="str">
        <f ca="1">IF(data!$BX479=E$1,data!$BW479,"")</f>
        <v/>
      </c>
      <c r="E479" s="17" t="str">
        <f ca="1">IF(data!$BY479=E$1,data!$BW479,"")</f>
        <v/>
      </c>
      <c r="F479" s="17" t="str">
        <f ca="1">IF(OR(data!$BX479=E$1,data!$BY479=E$1),data!$BW479,"")</f>
        <v/>
      </c>
      <c r="G479" s="16" t="str">
        <f ca="1">IF(data!$BX479=H$1,data!$BW479,"")</f>
        <v/>
      </c>
      <c r="H479" s="16" t="str">
        <f ca="1">IF(data!$BY479=H$1,data!$BW479,"")</f>
        <v/>
      </c>
      <c r="I479" s="16" t="str">
        <f ca="1">IF(OR(data!$BX479=H$1,data!$BY479=H$1),data!$BW479,"")</f>
        <v/>
      </c>
      <c r="J479" s="17" t="str">
        <f ca="1">IF(data!$BX479=K$1,data!$BW479,"")</f>
        <v/>
      </c>
      <c r="K479" s="17" t="str">
        <f ca="1">IF(data!$BY479=K$1,data!$BW479,"")</f>
        <v/>
      </c>
      <c r="L479" s="17" t="str">
        <f ca="1">IF(OR(data!$BX479=K$1,data!$BY479=K$1),data!$BW479,"")</f>
        <v/>
      </c>
      <c r="M479" s="16" t="str">
        <f ca="1">IF(data!$BX479=N$1,data!$BW479,"")</f>
        <v/>
      </c>
      <c r="N479" s="16" t="str">
        <f ca="1">IF(data!$BY479=N$1,data!$BW479,"")</f>
        <v/>
      </c>
      <c r="O479" s="16" t="str">
        <f ca="1">IF(OR(data!$BX479=N$1,data!$BY479=N$1),data!$BW479,"")</f>
        <v/>
      </c>
      <c r="P479" s="17" t="str">
        <f ca="1">IF(data!$BX479=Q$1,data!$BW479,"")</f>
        <v/>
      </c>
      <c r="Q479" s="17" t="str">
        <f ca="1">IF(data!$BY479=Q$1,data!$BW479,"")</f>
        <v/>
      </c>
      <c r="R479" s="17" t="str">
        <f ca="1">IF(OR(data!$BX479=Q$1,data!$BY479=Q$1),data!$BW479,"")</f>
        <v/>
      </c>
      <c r="S479" s="16" t="str">
        <f ca="1">IF(data!$BX479=T$1,data!$BW479,"")</f>
        <v/>
      </c>
      <c r="T479" s="16" t="str">
        <f ca="1">IF(data!$BY479=T$1,data!$BW479,"")</f>
        <v/>
      </c>
      <c r="U479" s="16" t="str">
        <f ca="1">IF(OR(data!$BX479=T$1,data!$BY479=T$1),data!$BW479,"")</f>
        <v/>
      </c>
      <c r="V479" s="17" t="str">
        <f ca="1">IF(data!$BX479=W$1,data!$BW479,"")</f>
        <v/>
      </c>
      <c r="W479" s="17" t="str">
        <f ca="1">IF(data!$BY479=W$1,data!$BW479,"")</f>
        <v/>
      </c>
      <c r="X479" s="17" t="str">
        <f ca="1">IF(OR(data!$BX479=W$1,data!$BY479=W$1),data!$BW479,"")</f>
        <v/>
      </c>
      <c r="Y479" s="16" t="str">
        <f ca="1">IF(data!$BX479=Z$1,data!$BW479,"")</f>
        <v/>
      </c>
      <c r="Z479" s="16" t="str">
        <f ca="1">IF(data!$BY479=Z$1,data!$BW479,"")</f>
        <v/>
      </c>
      <c r="AA479" s="16" t="str">
        <f ca="1">IF(OR(data!$BX479=Z$1,data!$BY479=Z$1),data!$BW479,"")</f>
        <v/>
      </c>
      <c r="AB479" s="17" t="str">
        <f ca="1">IF(data!$BX479=AC$1,data!$BW479,"")</f>
        <v/>
      </c>
      <c r="AC479" s="17" t="str">
        <f ca="1">IF(data!$BY479=AC$1,data!$BW479,"")</f>
        <v/>
      </c>
      <c r="AD479" s="17" t="str">
        <f ca="1">IF(OR(data!$BX479=AC$1,data!$BY479=AC$1),data!$BW479,"")</f>
        <v/>
      </c>
      <c r="AE479" s="16" t="str">
        <f ca="1">IF(data!$BX479=AF$1,data!$BW479,"")</f>
        <v/>
      </c>
      <c r="AF479" s="16" t="str">
        <f ca="1">IF(data!$BY479=AF$1,data!$BW479,"")</f>
        <v/>
      </c>
      <c r="AG479" s="16" t="str">
        <f ca="1">IF(OR(data!$BX479=AF$1,data!$BY479=AF$1),data!$BW479,"")</f>
        <v/>
      </c>
      <c r="AH479" s="17" t="str">
        <f ca="1">IF(data!$BX479=AI$1,data!$BW479,"")</f>
        <v/>
      </c>
      <c r="AI479" s="17" t="str">
        <f ca="1">IF(data!$BY479=AI$1,data!$BW479,"")</f>
        <v/>
      </c>
      <c r="AJ479" s="17" t="str">
        <f ca="1">IF(OR(data!$BX479=AI$1,data!$BY479=AI$1),data!$BW479,"")</f>
        <v/>
      </c>
      <c r="AK479" s="16" t="str">
        <f ca="1">IF(data!$BX479=AL$1,data!$BW479,"")</f>
        <v/>
      </c>
      <c r="AL479" s="16" t="str">
        <f ca="1">IF(data!$BY479=AL$1,data!$BW479,"")</f>
        <v/>
      </c>
      <c r="AM479" s="16" t="str">
        <f ca="1">IF(OR(data!$BX479=AL$1,data!$BY479=AL$1),data!$BW479,"")</f>
        <v/>
      </c>
      <c r="AN479" s="17" t="str">
        <f ca="1">IF(data!$BX479=AO$1,data!$BW479,"")</f>
        <v/>
      </c>
      <c r="AO479" s="17" t="str">
        <f ca="1">IF(data!$BY479=AO$1,data!$BW479,"")</f>
        <v/>
      </c>
      <c r="AP479" s="17" t="str">
        <f ca="1">IF(OR(data!$BX479=AO$1,data!$BY479=AO$1),data!$BW479,"")</f>
        <v/>
      </c>
      <c r="AQ479" s="16" t="str">
        <f ca="1">IF(data!$BX479=AR$1,data!$BW479,"")</f>
        <v/>
      </c>
      <c r="AR479" s="16" t="str">
        <f ca="1">IF(data!$BY479=AR$1,data!$BW479,"")</f>
        <v/>
      </c>
      <c r="AS479" s="16" t="str">
        <f ca="1">IF(OR(data!$BX479=AR$1,data!$BY479=AR$1),data!$BW479,"")</f>
        <v/>
      </c>
      <c r="AT479" s="17" t="str">
        <f ca="1">IF(data!$BX479=AU$1,data!$BW479,"")</f>
        <v/>
      </c>
      <c r="AU479" s="17" t="str">
        <f ca="1">IF(data!$BY479=AU$1,data!$BW479,"")</f>
        <v/>
      </c>
      <c r="AV479" s="17" t="str">
        <f ca="1">IF(OR(data!$BX479=AU$1,data!$BY479=AU$1),data!$BW479,"")</f>
        <v/>
      </c>
      <c r="AW479" s="16" t="str">
        <f ca="1">IF(data!$BX479=AX$1,data!$BW479,"")</f>
        <v/>
      </c>
      <c r="AX479" s="16" t="str">
        <f ca="1">IF(data!$BY479=AX$1,data!$BW479,"")</f>
        <v/>
      </c>
      <c r="AY479" s="16" t="str">
        <f ca="1">IF(OR(data!$BX479=AX$1,data!$BY479=AX$1),data!$BW479,"")</f>
        <v/>
      </c>
      <c r="AZ479" s="17" t="str">
        <f ca="1">IF(data!$BX479=BA$1,data!$BW479,"")</f>
        <v/>
      </c>
      <c r="BA479" s="17" t="str">
        <f ca="1">IF(data!$BY479=BA$1,data!$BW479,"")</f>
        <v/>
      </c>
      <c r="BB479" s="17" t="str">
        <f ca="1">IF(OR(data!$BX479=BA$1,data!$BY479=BA$1),data!$BW479,"")</f>
        <v/>
      </c>
      <c r="BC479" s="16" t="str">
        <f ca="1">IF(data!$BX479=BD$1,data!$BW479,"")</f>
        <v/>
      </c>
      <c r="BD479" s="16" t="str">
        <f ca="1">IF(data!$BY479=BD$1,data!$BW479,"")</f>
        <v/>
      </c>
      <c r="BE479" s="16" t="str">
        <f ca="1">IF(OR(data!$BX479=BD$1,data!$BY479=BD$1),data!$BW479,"")</f>
        <v/>
      </c>
      <c r="BF479" s="17" t="str">
        <f ca="1">IF(data!$BX479=BG$1,data!$BW479,"")</f>
        <v/>
      </c>
      <c r="BG479" s="17" t="str">
        <f ca="1">IF(data!$BY479=BG$1,data!$BW479,"")</f>
        <v/>
      </c>
      <c r="BH479" s="17" t="str">
        <f ca="1">IF(OR(data!$BX479=BG$1,data!$BY479=BG$1),data!$BW479,"")</f>
        <v/>
      </c>
      <c r="BI479" s="16" t="str">
        <f ca="1">IF(data!$BX479=BJ$1,data!$BW479,"")</f>
        <v/>
      </c>
      <c r="BJ479" s="16" t="str">
        <f ca="1">IF(data!$BY479=BJ$1,data!$BW479,"")</f>
        <v/>
      </c>
      <c r="BK479" s="16" t="str">
        <f ca="1">IF(OR(data!$BX479=BJ$1,data!$BY479=BJ$1),data!$BW479,"")</f>
        <v/>
      </c>
      <c r="BL479" s="17" t="str">
        <f ca="1">IF(data!$BX479=BM$1,data!$BW479,"")</f>
        <v/>
      </c>
      <c r="BM479" s="17" t="str">
        <f ca="1">IF(data!$BY479=BM$1,data!$BW479,"")</f>
        <v/>
      </c>
      <c r="BN479" s="17" t="str">
        <f ca="1">IF(OR(data!$BX479=BM$1,data!$BY479=BM$1),data!$BW479,"")</f>
        <v/>
      </c>
      <c r="BO479" s="16" t="str">
        <f ca="1">IF(data!$BX479=BP$1,data!$BW479,"")</f>
        <v/>
      </c>
      <c r="BP479" s="16" t="str">
        <f ca="1">IF(data!$BY479=BP$1,data!$BW479,"")</f>
        <v/>
      </c>
      <c r="BQ479" s="16" t="str">
        <f ca="1">IF(OR(data!$BX479=BP$1,data!$BY479=BP$1),data!$BW479,"")</f>
        <v/>
      </c>
      <c r="BR479" s="17" t="str">
        <f ca="1">IF(data!$BX479=BS$1,data!$BW479,"")</f>
        <v/>
      </c>
      <c r="BS479" s="17" t="str">
        <f ca="1">IF(data!$BY479=BS$1,data!$BW479,"")</f>
        <v/>
      </c>
      <c r="BT479" s="17" t="str">
        <f ca="1">IF(OR(data!$BX479=BS$1,data!$BY479=BS$1),data!$BW479,"")</f>
        <v/>
      </c>
    </row>
    <row r="480" spans="1:72" s="11" customFormat="1" x14ac:dyDescent="0.25">
      <c r="A480" s="16" t="str">
        <f ca="1">IF(data!$BX480=B$1,data!$BW480,"")</f>
        <v/>
      </c>
      <c r="B480" s="16" t="str">
        <f ca="1">IF(data!$BY480=B$1,data!$BW480,"")</f>
        <v/>
      </c>
      <c r="C480" s="16" t="str">
        <f ca="1">IF(OR(data!$BX480=B$1,data!$BY480=B$1),data!$BW480,"")</f>
        <v/>
      </c>
      <c r="D480" s="17" t="str">
        <f ca="1">IF(data!$BX480=E$1,data!$BW480,"")</f>
        <v/>
      </c>
      <c r="E480" s="17" t="str">
        <f ca="1">IF(data!$BY480=E$1,data!$BW480,"")</f>
        <v/>
      </c>
      <c r="F480" s="17" t="str">
        <f ca="1">IF(OR(data!$BX480=E$1,data!$BY480=E$1),data!$BW480,"")</f>
        <v/>
      </c>
      <c r="G480" s="16" t="str">
        <f ca="1">IF(data!$BX480=H$1,data!$BW480,"")</f>
        <v/>
      </c>
      <c r="H480" s="16" t="str">
        <f ca="1">IF(data!$BY480=H$1,data!$BW480,"")</f>
        <v/>
      </c>
      <c r="I480" s="16" t="str">
        <f ca="1">IF(OR(data!$BX480=H$1,data!$BY480=H$1),data!$BW480,"")</f>
        <v/>
      </c>
      <c r="J480" s="17" t="str">
        <f ca="1">IF(data!$BX480=K$1,data!$BW480,"")</f>
        <v/>
      </c>
      <c r="K480" s="17" t="str">
        <f ca="1">IF(data!$BY480=K$1,data!$BW480,"")</f>
        <v/>
      </c>
      <c r="L480" s="17" t="str">
        <f ca="1">IF(OR(data!$BX480=K$1,data!$BY480=K$1),data!$BW480,"")</f>
        <v/>
      </c>
      <c r="M480" s="16" t="str">
        <f ca="1">IF(data!$BX480=N$1,data!$BW480,"")</f>
        <v/>
      </c>
      <c r="N480" s="16" t="str">
        <f ca="1">IF(data!$BY480=N$1,data!$BW480,"")</f>
        <v/>
      </c>
      <c r="O480" s="16" t="str">
        <f ca="1">IF(OR(data!$BX480=N$1,data!$BY480=N$1),data!$BW480,"")</f>
        <v/>
      </c>
      <c r="P480" s="17" t="str">
        <f ca="1">IF(data!$BX480=Q$1,data!$BW480,"")</f>
        <v/>
      </c>
      <c r="Q480" s="17" t="str">
        <f ca="1">IF(data!$BY480=Q$1,data!$BW480,"")</f>
        <v/>
      </c>
      <c r="R480" s="17" t="str">
        <f ca="1">IF(OR(data!$BX480=Q$1,data!$BY480=Q$1),data!$BW480,"")</f>
        <v/>
      </c>
      <c r="S480" s="16" t="str">
        <f ca="1">IF(data!$BX480=T$1,data!$BW480,"")</f>
        <v/>
      </c>
      <c r="T480" s="16" t="str">
        <f ca="1">IF(data!$BY480=T$1,data!$BW480,"")</f>
        <v/>
      </c>
      <c r="U480" s="16" t="str">
        <f ca="1">IF(OR(data!$BX480=T$1,data!$BY480=T$1),data!$BW480,"")</f>
        <v/>
      </c>
      <c r="V480" s="17" t="str">
        <f ca="1">IF(data!$BX480=W$1,data!$BW480,"")</f>
        <v/>
      </c>
      <c r="W480" s="17" t="str">
        <f ca="1">IF(data!$BY480=W$1,data!$BW480,"")</f>
        <v/>
      </c>
      <c r="X480" s="17" t="str">
        <f ca="1">IF(OR(data!$BX480=W$1,data!$BY480=W$1),data!$BW480,"")</f>
        <v/>
      </c>
      <c r="Y480" s="16" t="str">
        <f ca="1">IF(data!$BX480=Z$1,data!$BW480,"")</f>
        <v/>
      </c>
      <c r="Z480" s="16" t="str">
        <f ca="1">IF(data!$BY480=Z$1,data!$BW480,"")</f>
        <v/>
      </c>
      <c r="AA480" s="16" t="str">
        <f ca="1">IF(OR(data!$BX480=Z$1,data!$BY480=Z$1),data!$BW480,"")</f>
        <v/>
      </c>
      <c r="AB480" s="17" t="str">
        <f ca="1">IF(data!$BX480=AC$1,data!$BW480,"")</f>
        <v/>
      </c>
      <c r="AC480" s="17" t="str">
        <f ca="1">IF(data!$BY480=AC$1,data!$BW480,"")</f>
        <v/>
      </c>
      <c r="AD480" s="17" t="str">
        <f ca="1">IF(OR(data!$BX480=AC$1,data!$BY480=AC$1),data!$BW480,"")</f>
        <v/>
      </c>
      <c r="AE480" s="16" t="str">
        <f ca="1">IF(data!$BX480=AF$1,data!$BW480,"")</f>
        <v/>
      </c>
      <c r="AF480" s="16" t="str">
        <f ca="1">IF(data!$BY480=AF$1,data!$BW480,"")</f>
        <v/>
      </c>
      <c r="AG480" s="16" t="str">
        <f ca="1">IF(OR(data!$BX480=AF$1,data!$BY480=AF$1),data!$BW480,"")</f>
        <v/>
      </c>
      <c r="AH480" s="17" t="str">
        <f ca="1">IF(data!$BX480=AI$1,data!$BW480,"")</f>
        <v/>
      </c>
      <c r="AI480" s="17" t="str">
        <f ca="1">IF(data!$BY480=AI$1,data!$BW480,"")</f>
        <v/>
      </c>
      <c r="AJ480" s="17" t="str">
        <f ca="1">IF(OR(data!$BX480=AI$1,data!$BY480=AI$1),data!$BW480,"")</f>
        <v/>
      </c>
      <c r="AK480" s="16" t="str">
        <f ca="1">IF(data!$BX480=AL$1,data!$BW480,"")</f>
        <v/>
      </c>
      <c r="AL480" s="16" t="str">
        <f ca="1">IF(data!$BY480=AL$1,data!$BW480,"")</f>
        <v/>
      </c>
      <c r="AM480" s="16" t="str">
        <f ca="1">IF(OR(data!$BX480=AL$1,data!$BY480=AL$1),data!$BW480,"")</f>
        <v/>
      </c>
      <c r="AN480" s="17" t="str">
        <f ca="1">IF(data!$BX480=AO$1,data!$BW480,"")</f>
        <v/>
      </c>
      <c r="AO480" s="17" t="str">
        <f ca="1">IF(data!$BY480=AO$1,data!$BW480,"")</f>
        <v/>
      </c>
      <c r="AP480" s="17" t="str">
        <f ca="1">IF(OR(data!$BX480=AO$1,data!$BY480=AO$1),data!$BW480,"")</f>
        <v/>
      </c>
      <c r="AQ480" s="16" t="str">
        <f ca="1">IF(data!$BX480=AR$1,data!$BW480,"")</f>
        <v/>
      </c>
      <c r="AR480" s="16" t="str">
        <f ca="1">IF(data!$BY480=AR$1,data!$BW480,"")</f>
        <v/>
      </c>
      <c r="AS480" s="16" t="str">
        <f ca="1">IF(OR(data!$BX480=AR$1,data!$BY480=AR$1),data!$BW480,"")</f>
        <v/>
      </c>
      <c r="AT480" s="17" t="str">
        <f ca="1">IF(data!$BX480=AU$1,data!$BW480,"")</f>
        <v/>
      </c>
      <c r="AU480" s="17" t="str">
        <f ca="1">IF(data!$BY480=AU$1,data!$BW480,"")</f>
        <v/>
      </c>
      <c r="AV480" s="17" t="str">
        <f ca="1">IF(OR(data!$BX480=AU$1,data!$BY480=AU$1),data!$BW480,"")</f>
        <v/>
      </c>
      <c r="AW480" s="16" t="str">
        <f ca="1">IF(data!$BX480=AX$1,data!$BW480,"")</f>
        <v/>
      </c>
      <c r="AX480" s="16" t="str">
        <f ca="1">IF(data!$BY480=AX$1,data!$BW480,"")</f>
        <v/>
      </c>
      <c r="AY480" s="16" t="str">
        <f ca="1">IF(OR(data!$BX480=AX$1,data!$BY480=AX$1),data!$BW480,"")</f>
        <v/>
      </c>
      <c r="AZ480" s="17" t="str">
        <f ca="1">IF(data!$BX480=BA$1,data!$BW480,"")</f>
        <v/>
      </c>
      <c r="BA480" s="17" t="str">
        <f ca="1">IF(data!$BY480=BA$1,data!$BW480,"")</f>
        <v/>
      </c>
      <c r="BB480" s="17" t="str">
        <f ca="1">IF(OR(data!$BX480=BA$1,data!$BY480=BA$1),data!$BW480,"")</f>
        <v/>
      </c>
      <c r="BC480" s="16" t="str">
        <f ca="1">IF(data!$BX480=BD$1,data!$BW480,"")</f>
        <v/>
      </c>
      <c r="BD480" s="16" t="str">
        <f ca="1">IF(data!$BY480=BD$1,data!$BW480,"")</f>
        <v/>
      </c>
      <c r="BE480" s="16" t="str">
        <f ca="1">IF(OR(data!$BX480=BD$1,data!$BY480=BD$1),data!$BW480,"")</f>
        <v/>
      </c>
      <c r="BF480" s="17" t="str">
        <f ca="1">IF(data!$BX480=BG$1,data!$BW480,"")</f>
        <v/>
      </c>
      <c r="BG480" s="17" t="str">
        <f ca="1">IF(data!$BY480=BG$1,data!$BW480,"")</f>
        <v/>
      </c>
      <c r="BH480" s="17" t="str">
        <f ca="1">IF(OR(data!$BX480=BG$1,data!$BY480=BG$1),data!$BW480,"")</f>
        <v/>
      </c>
      <c r="BI480" s="16" t="str">
        <f ca="1">IF(data!$BX480=BJ$1,data!$BW480,"")</f>
        <v/>
      </c>
      <c r="BJ480" s="16" t="str">
        <f ca="1">IF(data!$BY480=BJ$1,data!$BW480,"")</f>
        <v/>
      </c>
      <c r="BK480" s="16" t="str">
        <f ca="1">IF(OR(data!$BX480=BJ$1,data!$BY480=BJ$1),data!$BW480,"")</f>
        <v/>
      </c>
      <c r="BL480" s="17" t="str">
        <f ca="1">IF(data!$BX480=BM$1,data!$BW480,"")</f>
        <v/>
      </c>
      <c r="BM480" s="17" t="str">
        <f ca="1">IF(data!$BY480=BM$1,data!$BW480,"")</f>
        <v/>
      </c>
      <c r="BN480" s="17" t="str">
        <f ca="1">IF(OR(data!$BX480=BM$1,data!$BY480=BM$1),data!$BW480,"")</f>
        <v/>
      </c>
      <c r="BO480" s="16" t="str">
        <f ca="1">IF(data!$BX480=BP$1,data!$BW480,"")</f>
        <v/>
      </c>
      <c r="BP480" s="16" t="str">
        <f ca="1">IF(data!$BY480=BP$1,data!$BW480,"")</f>
        <v/>
      </c>
      <c r="BQ480" s="16" t="str">
        <f ca="1">IF(OR(data!$BX480=BP$1,data!$BY480=BP$1),data!$BW480,"")</f>
        <v/>
      </c>
      <c r="BR480" s="17" t="str">
        <f ca="1">IF(data!$BX480=BS$1,data!$BW480,"")</f>
        <v/>
      </c>
      <c r="BS480" s="17" t="str">
        <f ca="1">IF(data!$BY480=BS$1,data!$BW480,"")</f>
        <v/>
      </c>
      <c r="BT480" s="17" t="str">
        <f ca="1">IF(OR(data!$BX480=BS$1,data!$BY480=BS$1),data!$BW480,"")</f>
        <v/>
      </c>
    </row>
    <row r="481" spans="1:72" s="11" customFormat="1" x14ac:dyDescent="0.25">
      <c r="A481" s="16" t="str">
        <f ca="1">IF(data!$BX481=B$1,data!$BW481,"")</f>
        <v/>
      </c>
      <c r="B481" s="16" t="str">
        <f ca="1">IF(data!$BY481=B$1,data!$BW481,"")</f>
        <v/>
      </c>
      <c r="C481" s="16" t="str">
        <f ca="1">IF(OR(data!$BX481=B$1,data!$BY481=B$1),data!$BW481,"")</f>
        <v/>
      </c>
      <c r="D481" s="17" t="str">
        <f ca="1">IF(data!$BX481=E$1,data!$BW481,"")</f>
        <v/>
      </c>
      <c r="E481" s="17" t="str">
        <f ca="1">IF(data!$BY481=E$1,data!$BW481,"")</f>
        <v/>
      </c>
      <c r="F481" s="17" t="str">
        <f ca="1">IF(OR(data!$BX481=E$1,data!$BY481=E$1),data!$BW481,"")</f>
        <v/>
      </c>
      <c r="G481" s="16" t="str">
        <f ca="1">IF(data!$BX481=H$1,data!$BW481,"")</f>
        <v/>
      </c>
      <c r="H481" s="16" t="str">
        <f ca="1">IF(data!$BY481=H$1,data!$BW481,"")</f>
        <v/>
      </c>
      <c r="I481" s="16" t="str">
        <f ca="1">IF(OR(data!$BX481=H$1,data!$BY481=H$1),data!$BW481,"")</f>
        <v/>
      </c>
      <c r="J481" s="17" t="str">
        <f ca="1">IF(data!$BX481=K$1,data!$BW481,"")</f>
        <v/>
      </c>
      <c r="K481" s="17" t="str">
        <f ca="1">IF(data!$BY481=K$1,data!$BW481,"")</f>
        <v/>
      </c>
      <c r="L481" s="17" t="str">
        <f ca="1">IF(OR(data!$BX481=K$1,data!$BY481=K$1),data!$BW481,"")</f>
        <v/>
      </c>
      <c r="M481" s="16" t="str">
        <f ca="1">IF(data!$BX481=N$1,data!$BW481,"")</f>
        <v/>
      </c>
      <c r="N481" s="16" t="str">
        <f ca="1">IF(data!$BY481=N$1,data!$BW481,"")</f>
        <v/>
      </c>
      <c r="O481" s="16" t="str">
        <f ca="1">IF(OR(data!$BX481=N$1,data!$BY481=N$1),data!$BW481,"")</f>
        <v/>
      </c>
      <c r="P481" s="17" t="str">
        <f ca="1">IF(data!$BX481=Q$1,data!$BW481,"")</f>
        <v/>
      </c>
      <c r="Q481" s="17" t="str">
        <f ca="1">IF(data!$BY481=Q$1,data!$BW481,"")</f>
        <v/>
      </c>
      <c r="R481" s="17" t="str">
        <f ca="1">IF(OR(data!$BX481=Q$1,data!$BY481=Q$1),data!$BW481,"")</f>
        <v/>
      </c>
      <c r="S481" s="16" t="str">
        <f ca="1">IF(data!$BX481=T$1,data!$BW481,"")</f>
        <v/>
      </c>
      <c r="T481" s="16" t="str">
        <f ca="1">IF(data!$BY481=T$1,data!$BW481,"")</f>
        <v/>
      </c>
      <c r="U481" s="16" t="str">
        <f ca="1">IF(OR(data!$BX481=T$1,data!$BY481=T$1),data!$BW481,"")</f>
        <v/>
      </c>
      <c r="V481" s="17" t="str">
        <f ca="1">IF(data!$BX481=W$1,data!$BW481,"")</f>
        <v/>
      </c>
      <c r="W481" s="17" t="str">
        <f ca="1">IF(data!$BY481=W$1,data!$BW481,"")</f>
        <v/>
      </c>
      <c r="X481" s="17" t="str">
        <f ca="1">IF(OR(data!$BX481=W$1,data!$BY481=W$1),data!$BW481,"")</f>
        <v/>
      </c>
      <c r="Y481" s="16" t="str">
        <f ca="1">IF(data!$BX481=Z$1,data!$BW481,"")</f>
        <v/>
      </c>
      <c r="Z481" s="16" t="str">
        <f ca="1">IF(data!$BY481=Z$1,data!$BW481,"")</f>
        <v/>
      </c>
      <c r="AA481" s="16" t="str">
        <f ca="1">IF(OR(data!$BX481=Z$1,data!$BY481=Z$1),data!$BW481,"")</f>
        <v/>
      </c>
      <c r="AB481" s="17" t="str">
        <f ca="1">IF(data!$BX481=AC$1,data!$BW481,"")</f>
        <v/>
      </c>
      <c r="AC481" s="17" t="str">
        <f ca="1">IF(data!$BY481=AC$1,data!$BW481,"")</f>
        <v/>
      </c>
      <c r="AD481" s="17" t="str">
        <f ca="1">IF(OR(data!$BX481=AC$1,data!$BY481=AC$1),data!$BW481,"")</f>
        <v/>
      </c>
      <c r="AE481" s="16" t="str">
        <f ca="1">IF(data!$BX481=AF$1,data!$BW481,"")</f>
        <v/>
      </c>
      <c r="AF481" s="16" t="str">
        <f ca="1">IF(data!$BY481=AF$1,data!$BW481,"")</f>
        <v/>
      </c>
      <c r="AG481" s="16" t="str">
        <f ca="1">IF(OR(data!$BX481=AF$1,data!$BY481=AF$1),data!$BW481,"")</f>
        <v/>
      </c>
      <c r="AH481" s="17" t="str">
        <f ca="1">IF(data!$BX481=AI$1,data!$BW481,"")</f>
        <v/>
      </c>
      <c r="AI481" s="17" t="str">
        <f ca="1">IF(data!$BY481=AI$1,data!$BW481,"")</f>
        <v/>
      </c>
      <c r="AJ481" s="17" t="str">
        <f ca="1">IF(OR(data!$BX481=AI$1,data!$BY481=AI$1),data!$BW481,"")</f>
        <v/>
      </c>
      <c r="AK481" s="16" t="str">
        <f ca="1">IF(data!$BX481=AL$1,data!$BW481,"")</f>
        <v/>
      </c>
      <c r="AL481" s="16" t="str">
        <f ca="1">IF(data!$BY481=AL$1,data!$BW481,"")</f>
        <v/>
      </c>
      <c r="AM481" s="16" t="str">
        <f ca="1">IF(OR(data!$BX481=AL$1,data!$BY481=AL$1),data!$BW481,"")</f>
        <v/>
      </c>
      <c r="AN481" s="17" t="str">
        <f ca="1">IF(data!$BX481=AO$1,data!$BW481,"")</f>
        <v/>
      </c>
      <c r="AO481" s="17" t="str">
        <f ca="1">IF(data!$BY481=AO$1,data!$BW481,"")</f>
        <v/>
      </c>
      <c r="AP481" s="17" t="str">
        <f ca="1">IF(OR(data!$BX481=AO$1,data!$BY481=AO$1),data!$BW481,"")</f>
        <v/>
      </c>
      <c r="AQ481" s="16" t="str">
        <f ca="1">IF(data!$BX481=AR$1,data!$BW481,"")</f>
        <v/>
      </c>
      <c r="AR481" s="16" t="str">
        <f ca="1">IF(data!$BY481=AR$1,data!$BW481,"")</f>
        <v/>
      </c>
      <c r="AS481" s="16" t="str">
        <f ca="1">IF(OR(data!$BX481=AR$1,data!$BY481=AR$1),data!$BW481,"")</f>
        <v/>
      </c>
      <c r="AT481" s="17" t="str">
        <f ca="1">IF(data!$BX481=AU$1,data!$BW481,"")</f>
        <v/>
      </c>
      <c r="AU481" s="17" t="str">
        <f ca="1">IF(data!$BY481=AU$1,data!$BW481,"")</f>
        <v/>
      </c>
      <c r="AV481" s="17" t="str">
        <f ca="1">IF(OR(data!$BX481=AU$1,data!$BY481=AU$1),data!$BW481,"")</f>
        <v/>
      </c>
      <c r="AW481" s="16" t="str">
        <f ca="1">IF(data!$BX481=AX$1,data!$BW481,"")</f>
        <v/>
      </c>
      <c r="AX481" s="16" t="str">
        <f ca="1">IF(data!$BY481=AX$1,data!$BW481,"")</f>
        <v/>
      </c>
      <c r="AY481" s="16" t="str">
        <f ca="1">IF(OR(data!$BX481=AX$1,data!$BY481=AX$1),data!$BW481,"")</f>
        <v/>
      </c>
      <c r="AZ481" s="17" t="str">
        <f ca="1">IF(data!$BX481=BA$1,data!$BW481,"")</f>
        <v/>
      </c>
      <c r="BA481" s="17" t="str">
        <f ca="1">IF(data!$BY481=BA$1,data!$BW481,"")</f>
        <v/>
      </c>
      <c r="BB481" s="17" t="str">
        <f ca="1">IF(OR(data!$BX481=BA$1,data!$BY481=BA$1),data!$BW481,"")</f>
        <v/>
      </c>
      <c r="BC481" s="16" t="str">
        <f ca="1">IF(data!$BX481=BD$1,data!$BW481,"")</f>
        <v/>
      </c>
      <c r="BD481" s="16" t="str">
        <f ca="1">IF(data!$BY481=BD$1,data!$BW481,"")</f>
        <v/>
      </c>
      <c r="BE481" s="16" t="str">
        <f ca="1">IF(OR(data!$BX481=BD$1,data!$BY481=BD$1),data!$BW481,"")</f>
        <v/>
      </c>
      <c r="BF481" s="17" t="str">
        <f ca="1">IF(data!$BX481=BG$1,data!$BW481,"")</f>
        <v/>
      </c>
      <c r="BG481" s="17" t="str">
        <f ca="1">IF(data!$BY481=BG$1,data!$BW481,"")</f>
        <v/>
      </c>
      <c r="BH481" s="17" t="str">
        <f ca="1">IF(OR(data!$BX481=BG$1,data!$BY481=BG$1),data!$BW481,"")</f>
        <v/>
      </c>
      <c r="BI481" s="16" t="str">
        <f ca="1">IF(data!$BX481=BJ$1,data!$BW481,"")</f>
        <v/>
      </c>
      <c r="BJ481" s="16" t="str">
        <f ca="1">IF(data!$BY481=BJ$1,data!$BW481,"")</f>
        <v/>
      </c>
      <c r="BK481" s="16" t="str">
        <f ca="1">IF(OR(data!$BX481=BJ$1,data!$BY481=BJ$1),data!$BW481,"")</f>
        <v/>
      </c>
      <c r="BL481" s="17" t="str">
        <f ca="1">IF(data!$BX481=BM$1,data!$BW481,"")</f>
        <v/>
      </c>
      <c r="BM481" s="17" t="str">
        <f ca="1">IF(data!$BY481=BM$1,data!$BW481,"")</f>
        <v/>
      </c>
      <c r="BN481" s="17" t="str">
        <f ca="1">IF(OR(data!$BX481=BM$1,data!$BY481=BM$1),data!$BW481,"")</f>
        <v/>
      </c>
      <c r="BO481" s="16" t="str">
        <f ca="1">IF(data!$BX481=BP$1,data!$BW481,"")</f>
        <v/>
      </c>
      <c r="BP481" s="16" t="str">
        <f ca="1">IF(data!$BY481=BP$1,data!$BW481,"")</f>
        <v/>
      </c>
      <c r="BQ481" s="16" t="str">
        <f ca="1">IF(OR(data!$BX481=BP$1,data!$BY481=BP$1),data!$BW481,"")</f>
        <v/>
      </c>
      <c r="BR481" s="17" t="str">
        <f ca="1">IF(data!$BX481=BS$1,data!$BW481,"")</f>
        <v/>
      </c>
      <c r="BS481" s="17" t="str">
        <f ca="1">IF(data!$BY481=BS$1,data!$BW481,"")</f>
        <v/>
      </c>
      <c r="BT481" s="17" t="str">
        <f ca="1">IF(OR(data!$BX481=BS$1,data!$BY481=BS$1),data!$BW481,"")</f>
        <v/>
      </c>
    </row>
    <row r="482" spans="1:72" s="11" customFormat="1" x14ac:dyDescent="0.25">
      <c r="A482" s="16" t="str">
        <f ca="1">IF(data!$BX482=B$1,data!$BW482,"")</f>
        <v/>
      </c>
      <c r="B482" s="16" t="str">
        <f ca="1">IF(data!$BY482=B$1,data!$BW482,"")</f>
        <v/>
      </c>
      <c r="C482" s="16" t="str">
        <f ca="1">IF(OR(data!$BX482=B$1,data!$BY482=B$1),data!$BW482,"")</f>
        <v/>
      </c>
      <c r="D482" s="17" t="str">
        <f ca="1">IF(data!$BX482=E$1,data!$BW482,"")</f>
        <v/>
      </c>
      <c r="E482" s="17" t="str">
        <f ca="1">IF(data!$BY482=E$1,data!$BW482,"")</f>
        <v/>
      </c>
      <c r="F482" s="17" t="str">
        <f ca="1">IF(OR(data!$BX482=E$1,data!$BY482=E$1),data!$BW482,"")</f>
        <v/>
      </c>
      <c r="G482" s="16" t="str">
        <f ca="1">IF(data!$BX482=H$1,data!$BW482,"")</f>
        <v/>
      </c>
      <c r="H482" s="16" t="str">
        <f ca="1">IF(data!$BY482=H$1,data!$BW482,"")</f>
        <v/>
      </c>
      <c r="I482" s="16" t="str">
        <f ca="1">IF(OR(data!$BX482=H$1,data!$BY482=H$1),data!$BW482,"")</f>
        <v/>
      </c>
      <c r="J482" s="17" t="str">
        <f ca="1">IF(data!$BX482=K$1,data!$BW482,"")</f>
        <v/>
      </c>
      <c r="K482" s="17" t="str">
        <f ca="1">IF(data!$BY482=K$1,data!$BW482,"")</f>
        <v/>
      </c>
      <c r="L482" s="17" t="str">
        <f ca="1">IF(OR(data!$BX482=K$1,data!$BY482=K$1),data!$BW482,"")</f>
        <v/>
      </c>
      <c r="M482" s="16" t="str">
        <f ca="1">IF(data!$BX482=N$1,data!$BW482,"")</f>
        <v/>
      </c>
      <c r="N482" s="16" t="str">
        <f ca="1">IF(data!$BY482=N$1,data!$BW482,"")</f>
        <v/>
      </c>
      <c r="O482" s="16" t="str">
        <f ca="1">IF(OR(data!$BX482=N$1,data!$BY482=N$1),data!$BW482,"")</f>
        <v/>
      </c>
      <c r="P482" s="17" t="str">
        <f ca="1">IF(data!$BX482=Q$1,data!$BW482,"")</f>
        <v/>
      </c>
      <c r="Q482" s="17" t="str">
        <f ca="1">IF(data!$BY482=Q$1,data!$BW482,"")</f>
        <v/>
      </c>
      <c r="R482" s="17" t="str">
        <f ca="1">IF(OR(data!$BX482=Q$1,data!$BY482=Q$1),data!$BW482,"")</f>
        <v/>
      </c>
      <c r="S482" s="16" t="str">
        <f ca="1">IF(data!$BX482=T$1,data!$BW482,"")</f>
        <v/>
      </c>
      <c r="T482" s="16" t="str">
        <f ca="1">IF(data!$BY482=T$1,data!$BW482,"")</f>
        <v/>
      </c>
      <c r="U482" s="16" t="str">
        <f ca="1">IF(OR(data!$BX482=T$1,data!$BY482=T$1),data!$BW482,"")</f>
        <v/>
      </c>
      <c r="V482" s="17" t="str">
        <f ca="1">IF(data!$BX482=W$1,data!$BW482,"")</f>
        <v/>
      </c>
      <c r="W482" s="17" t="str">
        <f ca="1">IF(data!$BY482=W$1,data!$BW482,"")</f>
        <v/>
      </c>
      <c r="X482" s="17" t="str">
        <f ca="1">IF(OR(data!$BX482=W$1,data!$BY482=W$1),data!$BW482,"")</f>
        <v/>
      </c>
      <c r="Y482" s="16" t="str">
        <f ca="1">IF(data!$BX482=Z$1,data!$BW482,"")</f>
        <v/>
      </c>
      <c r="Z482" s="16" t="str">
        <f ca="1">IF(data!$BY482=Z$1,data!$BW482,"")</f>
        <v/>
      </c>
      <c r="AA482" s="16" t="str">
        <f ca="1">IF(OR(data!$BX482=Z$1,data!$BY482=Z$1),data!$BW482,"")</f>
        <v/>
      </c>
      <c r="AB482" s="17" t="str">
        <f ca="1">IF(data!$BX482=AC$1,data!$BW482,"")</f>
        <v/>
      </c>
      <c r="AC482" s="17" t="str">
        <f ca="1">IF(data!$BY482=AC$1,data!$BW482,"")</f>
        <v/>
      </c>
      <c r="AD482" s="17" t="str">
        <f ca="1">IF(OR(data!$BX482=AC$1,data!$BY482=AC$1),data!$BW482,"")</f>
        <v/>
      </c>
      <c r="AE482" s="16" t="str">
        <f ca="1">IF(data!$BX482=AF$1,data!$BW482,"")</f>
        <v/>
      </c>
      <c r="AF482" s="16" t="str">
        <f ca="1">IF(data!$BY482=AF$1,data!$BW482,"")</f>
        <v/>
      </c>
      <c r="AG482" s="16" t="str">
        <f ca="1">IF(OR(data!$BX482=AF$1,data!$BY482=AF$1),data!$BW482,"")</f>
        <v/>
      </c>
      <c r="AH482" s="17" t="str">
        <f ca="1">IF(data!$BX482=AI$1,data!$BW482,"")</f>
        <v/>
      </c>
      <c r="AI482" s="17" t="str">
        <f ca="1">IF(data!$BY482=AI$1,data!$BW482,"")</f>
        <v/>
      </c>
      <c r="AJ482" s="17" t="str">
        <f ca="1">IF(OR(data!$BX482=AI$1,data!$BY482=AI$1),data!$BW482,"")</f>
        <v/>
      </c>
      <c r="AK482" s="16" t="str">
        <f ca="1">IF(data!$BX482=AL$1,data!$BW482,"")</f>
        <v/>
      </c>
      <c r="AL482" s="16" t="str">
        <f ca="1">IF(data!$BY482=AL$1,data!$BW482,"")</f>
        <v/>
      </c>
      <c r="AM482" s="16" t="str">
        <f ca="1">IF(OR(data!$BX482=AL$1,data!$BY482=AL$1),data!$BW482,"")</f>
        <v/>
      </c>
      <c r="AN482" s="17" t="str">
        <f ca="1">IF(data!$BX482=AO$1,data!$BW482,"")</f>
        <v/>
      </c>
      <c r="AO482" s="17" t="str">
        <f ca="1">IF(data!$BY482=AO$1,data!$BW482,"")</f>
        <v/>
      </c>
      <c r="AP482" s="17" t="str">
        <f ca="1">IF(OR(data!$BX482=AO$1,data!$BY482=AO$1),data!$BW482,"")</f>
        <v/>
      </c>
      <c r="AQ482" s="16" t="str">
        <f ca="1">IF(data!$BX482=AR$1,data!$BW482,"")</f>
        <v/>
      </c>
      <c r="AR482" s="16" t="str">
        <f ca="1">IF(data!$BY482=AR$1,data!$BW482,"")</f>
        <v/>
      </c>
      <c r="AS482" s="16" t="str">
        <f ca="1">IF(OR(data!$BX482=AR$1,data!$BY482=AR$1),data!$BW482,"")</f>
        <v/>
      </c>
      <c r="AT482" s="17" t="str">
        <f ca="1">IF(data!$BX482=AU$1,data!$BW482,"")</f>
        <v/>
      </c>
      <c r="AU482" s="17" t="str">
        <f ca="1">IF(data!$BY482=AU$1,data!$BW482,"")</f>
        <v/>
      </c>
      <c r="AV482" s="17" t="str">
        <f ca="1">IF(OR(data!$BX482=AU$1,data!$BY482=AU$1),data!$BW482,"")</f>
        <v/>
      </c>
      <c r="AW482" s="16" t="str">
        <f ca="1">IF(data!$BX482=AX$1,data!$BW482,"")</f>
        <v/>
      </c>
      <c r="AX482" s="16" t="str">
        <f ca="1">IF(data!$BY482=AX$1,data!$BW482,"")</f>
        <v/>
      </c>
      <c r="AY482" s="16" t="str">
        <f ca="1">IF(OR(data!$BX482=AX$1,data!$BY482=AX$1),data!$BW482,"")</f>
        <v/>
      </c>
      <c r="AZ482" s="17" t="str">
        <f ca="1">IF(data!$BX482=BA$1,data!$BW482,"")</f>
        <v/>
      </c>
      <c r="BA482" s="17" t="str">
        <f ca="1">IF(data!$BY482=BA$1,data!$BW482,"")</f>
        <v/>
      </c>
      <c r="BB482" s="17" t="str">
        <f ca="1">IF(OR(data!$BX482=BA$1,data!$BY482=BA$1),data!$BW482,"")</f>
        <v/>
      </c>
      <c r="BC482" s="16" t="str">
        <f ca="1">IF(data!$BX482=BD$1,data!$BW482,"")</f>
        <v/>
      </c>
      <c r="BD482" s="16" t="str">
        <f ca="1">IF(data!$BY482=BD$1,data!$BW482,"")</f>
        <v/>
      </c>
      <c r="BE482" s="16" t="str">
        <f ca="1">IF(OR(data!$BX482=BD$1,data!$BY482=BD$1),data!$BW482,"")</f>
        <v/>
      </c>
      <c r="BF482" s="17" t="str">
        <f ca="1">IF(data!$BX482=BG$1,data!$BW482,"")</f>
        <v/>
      </c>
      <c r="BG482" s="17" t="str">
        <f ca="1">IF(data!$BY482=BG$1,data!$BW482,"")</f>
        <v/>
      </c>
      <c r="BH482" s="17" t="str">
        <f ca="1">IF(OR(data!$BX482=BG$1,data!$BY482=BG$1),data!$BW482,"")</f>
        <v/>
      </c>
      <c r="BI482" s="16" t="str">
        <f ca="1">IF(data!$BX482=BJ$1,data!$BW482,"")</f>
        <v/>
      </c>
      <c r="BJ482" s="16" t="str">
        <f ca="1">IF(data!$BY482=BJ$1,data!$BW482,"")</f>
        <v/>
      </c>
      <c r="BK482" s="16" t="str">
        <f ca="1">IF(OR(data!$BX482=BJ$1,data!$BY482=BJ$1),data!$BW482,"")</f>
        <v/>
      </c>
      <c r="BL482" s="17" t="str">
        <f ca="1">IF(data!$BX482=BM$1,data!$BW482,"")</f>
        <v/>
      </c>
      <c r="BM482" s="17" t="str">
        <f ca="1">IF(data!$BY482=BM$1,data!$BW482,"")</f>
        <v/>
      </c>
      <c r="BN482" s="17" t="str">
        <f ca="1">IF(OR(data!$BX482=BM$1,data!$BY482=BM$1),data!$BW482,"")</f>
        <v/>
      </c>
      <c r="BO482" s="16" t="str">
        <f ca="1">IF(data!$BX482=BP$1,data!$BW482,"")</f>
        <v/>
      </c>
      <c r="BP482" s="16" t="str">
        <f ca="1">IF(data!$BY482=BP$1,data!$BW482,"")</f>
        <v/>
      </c>
      <c r="BQ482" s="16" t="str">
        <f ca="1">IF(OR(data!$BX482=BP$1,data!$BY482=BP$1),data!$BW482,"")</f>
        <v/>
      </c>
      <c r="BR482" s="17" t="str">
        <f ca="1">IF(data!$BX482=BS$1,data!$BW482,"")</f>
        <v/>
      </c>
      <c r="BS482" s="17" t="str">
        <f ca="1">IF(data!$BY482=BS$1,data!$BW482,"")</f>
        <v/>
      </c>
      <c r="BT482" s="17" t="str">
        <f ca="1">IF(OR(data!$BX482=BS$1,data!$BY482=BS$1),data!$BW482,"")</f>
        <v/>
      </c>
    </row>
    <row r="483" spans="1:72" s="11" customFormat="1" x14ac:dyDescent="0.25">
      <c r="A483" s="16" t="str">
        <f ca="1">IF(data!$BX483=B$1,data!$BW483,"")</f>
        <v/>
      </c>
      <c r="B483" s="16" t="str">
        <f ca="1">IF(data!$BY483=B$1,data!$BW483,"")</f>
        <v/>
      </c>
      <c r="C483" s="16" t="str">
        <f ca="1">IF(OR(data!$BX483=B$1,data!$BY483=B$1),data!$BW483,"")</f>
        <v/>
      </c>
      <c r="D483" s="17" t="str">
        <f ca="1">IF(data!$BX483=E$1,data!$BW483,"")</f>
        <v/>
      </c>
      <c r="E483" s="17" t="str">
        <f ca="1">IF(data!$BY483=E$1,data!$BW483,"")</f>
        <v/>
      </c>
      <c r="F483" s="17" t="str">
        <f ca="1">IF(OR(data!$BX483=E$1,data!$BY483=E$1),data!$BW483,"")</f>
        <v/>
      </c>
      <c r="G483" s="16" t="str">
        <f ca="1">IF(data!$BX483=H$1,data!$BW483,"")</f>
        <v/>
      </c>
      <c r="H483" s="16" t="str">
        <f ca="1">IF(data!$BY483=H$1,data!$BW483,"")</f>
        <v/>
      </c>
      <c r="I483" s="16" t="str">
        <f ca="1">IF(OR(data!$BX483=H$1,data!$BY483=H$1),data!$BW483,"")</f>
        <v/>
      </c>
      <c r="J483" s="17" t="str">
        <f ca="1">IF(data!$BX483=K$1,data!$BW483,"")</f>
        <v/>
      </c>
      <c r="K483" s="17" t="str">
        <f ca="1">IF(data!$BY483=K$1,data!$BW483,"")</f>
        <v/>
      </c>
      <c r="L483" s="17" t="str">
        <f ca="1">IF(OR(data!$BX483=K$1,data!$BY483=K$1),data!$BW483,"")</f>
        <v/>
      </c>
      <c r="M483" s="16" t="str">
        <f ca="1">IF(data!$BX483=N$1,data!$BW483,"")</f>
        <v/>
      </c>
      <c r="N483" s="16" t="str">
        <f ca="1">IF(data!$BY483=N$1,data!$BW483,"")</f>
        <v/>
      </c>
      <c r="O483" s="16" t="str">
        <f ca="1">IF(OR(data!$BX483=N$1,data!$BY483=N$1),data!$BW483,"")</f>
        <v/>
      </c>
      <c r="P483" s="17" t="str">
        <f ca="1">IF(data!$BX483=Q$1,data!$BW483,"")</f>
        <v/>
      </c>
      <c r="Q483" s="17" t="str">
        <f ca="1">IF(data!$BY483=Q$1,data!$BW483,"")</f>
        <v/>
      </c>
      <c r="R483" s="17" t="str">
        <f ca="1">IF(OR(data!$BX483=Q$1,data!$BY483=Q$1),data!$BW483,"")</f>
        <v/>
      </c>
      <c r="S483" s="16" t="str">
        <f ca="1">IF(data!$BX483=T$1,data!$BW483,"")</f>
        <v/>
      </c>
      <c r="T483" s="16" t="str">
        <f ca="1">IF(data!$BY483=T$1,data!$BW483,"")</f>
        <v/>
      </c>
      <c r="U483" s="16" t="str">
        <f ca="1">IF(OR(data!$BX483=T$1,data!$BY483=T$1),data!$BW483,"")</f>
        <v/>
      </c>
      <c r="V483" s="17" t="str">
        <f ca="1">IF(data!$BX483=W$1,data!$BW483,"")</f>
        <v/>
      </c>
      <c r="W483" s="17" t="str">
        <f ca="1">IF(data!$BY483=W$1,data!$BW483,"")</f>
        <v/>
      </c>
      <c r="X483" s="17" t="str">
        <f ca="1">IF(OR(data!$BX483=W$1,data!$BY483=W$1),data!$BW483,"")</f>
        <v/>
      </c>
      <c r="Y483" s="16" t="str">
        <f ca="1">IF(data!$BX483=Z$1,data!$BW483,"")</f>
        <v/>
      </c>
      <c r="Z483" s="16" t="str">
        <f ca="1">IF(data!$BY483=Z$1,data!$BW483,"")</f>
        <v/>
      </c>
      <c r="AA483" s="16" t="str">
        <f ca="1">IF(OR(data!$BX483=Z$1,data!$BY483=Z$1),data!$BW483,"")</f>
        <v/>
      </c>
      <c r="AB483" s="17" t="str">
        <f ca="1">IF(data!$BX483=AC$1,data!$BW483,"")</f>
        <v/>
      </c>
      <c r="AC483" s="17" t="str">
        <f ca="1">IF(data!$BY483=AC$1,data!$BW483,"")</f>
        <v/>
      </c>
      <c r="AD483" s="17" t="str">
        <f ca="1">IF(OR(data!$BX483=AC$1,data!$BY483=AC$1),data!$BW483,"")</f>
        <v/>
      </c>
      <c r="AE483" s="16" t="str">
        <f ca="1">IF(data!$BX483=AF$1,data!$BW483,"")</f>
        <v/>
      </c>
      <c r="AF483" s="16" t="str">
        <f ca="1">IF(data!$BY483=AF$1,data!$BW483,"")</f>
        <v/>
      </c>
      <c r="AG483" s="16" t="str">
        <f ca="1">IF(OR(data!$BX483=AF$1,data!$BY483=AF$1),data!$BW483,"")</f>
        <v/>
      </c>
      <c r="AH483" s="17" t="str">
        <f ca="1">IF(data!$BX483=AI$1,data!$BW483,"")</f>
        <v/>
      </c>
      <c r="AI483" s="17" t="str">
        <f ca="1">IF(data!$BY483=AI$1,data!$BW483,"")</f>
        <v/>
      </c>
      <c r="AJ483" s="17" t="str">
        <f ca="1">IF(OR(data!$BX483=AI$1,data!$BY483=AI$1),data!$BW483,"")</f>
        <v/>
      </c>
      <c r="AK483" s="16" t="str">
        <f ca="1">IF(data!$BX483=AL$1,data!$BW483,"")</f>
        <v/>
      </c>
      <c r="AL483" s="16" t="str">
        <f ca="1">IF(data!$BY483=AL$1,data!$BW483,"")</f>
        <v/>
      </c>
      <c r="AM483" s="16" t="str">
        <f ca="1">IF(OR(data!$BX483=AL$1,data!$BY483=AL$1),data!$BW483,"")</f>
        <v/>
      </c>
      <c r="AN483" s="17" t="str">
        <f ca="1">IF(data!$BX483=AO$1,data!$BW483,"")</f>
        <v/>
      </c>
      <c r="AO483" s="17" t="str">
        <f ca="1">IF(data!$BY483=AO$1,data!$BW483,"")</f>
        <v/>
      </c>
      <c r="AP483" s="17" t="str">
        <f ca="1">IF(OR(data!$BX483=AO$1,data!$BY483=AO$1),data!$BW483,"")</f>
        <v/>
      </c>
      <c r="AQ483" s="16" t="str">
        <f ca="1">IF(data!$BX483=AR$1,data!$BW483,"")</f>
        <v/>
      </c>
      <c r="AR483" s="16" t="str">
        <f ca="1">IF(data!$BY483=AR$1,data!$BW483,"")</f>
        <v/>
      </c>
      <c r="AS483" s="16" t="str">
        <f ca="1">IF(OR(data!$BX483=AR$1,data!$BY483=AR$1),data!$BW483,"")</f>
        <v/>
      </c>
      <c r="AT483" s="17" t="str">
        <f ca="1">IF(data!$BX483=AU$1,data!$BW483,"")</f>
        <v/>
      </c>
      <c r="AU483" s="17" t="str">
        <f ca="1">IF(data!$BY483=AU$1,data!$BW483,"")</f>
        <v/>
      </c>
      <c r="AV483" s="17" t="str">
        <f ca="1">IF(OR(data!$BX483=AU$1,data!$BY483=AU$1),data!$BW483,"")</f>
        <v/>
      </c>
      <c r="AW483" s="16" t="str">
        <f ca="1">IF(data!$BX483=AX$1,data!$BW483,"")</f>
        <v/>
      </c>
      <c r="AX483" s="16" t="str">
        <f ca="1">IF(data!$BY483=AX$1,data!$BW483,"")</f>
        <v/>
      </c>
      <c r="AY483" s="16" t="str">
        <f ca="1">IF(OR(data!$BX483=AX$1,data!$BY483=AX$1),data!$BW483,"")</f>
        <v/>
      </c>
      <c r="AZ483" s="17" t="str">
        <f ca="1">IF(data!$BX483=BA$1,data!$BW483,"")</f>
        <v/>
      </c>
      <c r="BA483" s="17" t="str">
        <f ca="1">IF(data!$BY483=BA$1,data!$BW483,"")</f>
        <v/>
      </c>
      <c r="BB483" s="17" t="str">
        <f ca="1">IF(OR(data!$BX483=BA$1,data!$BY483=BA$1),data!$BW483,"")</f>
        <v/>
      </c>
      <c r="BC483" s="16" t="str">
        <f ca="1">IF(data!$BX483=BD$1,data!$BW483,"")</f>
        <v/>
      </c>
      <c r="BD483" s="16" t="str">
        <f ca="1">IF(data!$BY483=BD$1,data!$BW483,"")</f>
        <v/>
      </c>
      <c r="BE483" s="16" t="str">
        <f ca="1">IF(OR(data!$BX483=BD$1,data!$BY483=BD$1),data!$BW483,"")</f>
        <v/>
      </c>
      <c r="BF483" s="17" t="str">
        <f ca="1">IF(data!$BX483=BG$1,data!$BW483,"")</f>
        <v/>
      </c>
      <c r="BG483" s="17" t="str">
        <f ca="1">IF(data!$BY483=BG$1,data!$BW483,"")</f>
        <v/>
      </c>
      <c r="BH483" s="17" t="str">
        <f ca="1">IF(OR(data!$BX483=BG$1,data!$BY483=BG$1),data!$BW483,"")</f>
        <v/>
      </c>
      <c r="BI483" s="16" t="str">
        <f ca="1">IF(data!$BX483=BJ$1,data!$BW483,"")</f>
        <v/>
      </c>
      <c r="BJ483" s="16" t="str">
        <f ca="1">IF(data!$BY483=BJ$1,data!$BW483,"")</f>
        <v/>
      </c>
      <c r="BK483" s="16" t="str">
        <f ca="1">IF(OR(data!$BX483=BJ$1,data!$BY483=BJ$1),data!$BW483,"")</f>
        <v/>
      </c>
      <c r="BL483" s="17" t="str">
        <f ca="1">IF(data!$BX483=BM$1,data!$BW483,"")</f>
        <v/>
      </c>
      <c r="BM483" s="17" t="str">
        <f ca="1">IF(data!$BY483=BM$1,data!$BW483,"")</f>
        <v/>
      </c>
      <c r="BN483" s="17" t="str">
        <f ca="1">IF(OR(data!$BX483=BM$1,data!$BY483=BM$1),data!$BW483,"")</f>
        <v/>
      </c>
      <c r="BO483" s="16" t="str">
        <f ca="1">IF(data!$BX483=BP$1,data!$BW483,"")</f>
        <v/>
      </c>
      <c r="BP483" s="16" t="str">
        <f ca="1">IF(data!$BY483=BP$1,data!$BW483,"")</f>
        <v/>
      </c>
      <c r="BQ483" s="16" t="str">
        <f ca="1">IF(OR(data!$BX483=BP$1,data!$BY483=BP$1),data!$BW483,"")</f>
        <v/>
      </c>
      <c r="BR483" s="17" t="str">
        <f ca="1">IF(data!$BX483=BS$1,data!$BW483,"")</f>
        <v/>
      </c>
      <c r="BS483" s="17" t="str">
        <f ca="1">IF(data!$BY483=BS$1,data!$BW483,"")</f>
        <v/>
      </c>
      <c r="BT483" s="17" t="str">
        <f ca="1">IF(OR(data!$BX483=BS$1,data!$BY483=BS$1),data!$BW483,"")</f>
        <v/>
      </c>
    </row>
    <row r="484" spans="1:72" s="11" customFormat="1" x14ac:dyDescent="0.25">
      <c r="A484" s="16" t="str">
        <f ca="1">IF(data!$BX484=B$1,data!$BW484,"")</f>
        <v/>
      </c>
      <c r="B484" s="16" t="str">
        <f ca="1">IF(data!$BY484=B$1,data!$BW484,"")</f>
        <v/>
      </c>
      <c r="C484" s="16" t="str">
        <f ca="1">IF(OR(data!$BX484=B$1,data!$BY484=B$1),data!$BW484,"")</f>
        <v/>
      </c>
      <c r="D484" s="17" t="str">
        <f ca="1">IF(data!$BX484=E$1,data!$BW484,"")</f>
        <v/>
      </c>
      <c r="E484" s="17" t="str">
        <f ca="1">IF(data!$BY484=E$1,data!$BW484,"")</f>
        <v/>
      </c>
      <c r="F484" s="17" t="str">
        <f ca="1">IF(OR(data!$BX484=E$1,data!$BY484=E$1),data!$BW484,"")</f>
        <v/>
      </c>
      <c r="G484" s="16" t="str">
        <f ca="1">IF(data!$BX484=H$1,data!$BW484,"")</f>
        <v/>
      </c>
      <c r="H484" s="16" t="str">
        <f ca="1">IF(data!$BY484=H$1,data!$BW484,"")</f>
        <v/>
      </c>
      <c r="I484" s="16" t="str">
        <f ca="1">IF(OR(data!$BX484=H$1,data!$BY484=H$1),data!$BW484,"")</f>
        <v/>
      </c>
      <c r="J484" s="17" t="str">
        <f ca="1">IF(data!$BX484=K$1,data!$BW484,"")</f>
        <v/>
      </c>
      <c r="K484" s="17" t="str">
        <f ca="1">IF(data!$BY484=K$1,data!$BW484,"")</f>
        <v/>
      </c>
      <c r="L484" s="17" t="str">
        <f ca="1">IF(OR(data!$BX484=K$1,data!$BY484=K$1),data!$BW484,"")</f>
        <v/>
      </c>
      <c r="M484" s="16" t="str">
        <f ca="1">IF(data!$BX484=N$1,data!$BW484,"")</f>
        <v/>
      </c>
      <c r="N484" s="16" t="str">
        <f ca="1">IF(data!$BY484=N$1,data!$BW484,"")</f>
        <v/>
      </c>
      <c r="O484" s="16" t="str">
        <f ca="1">IF(OR(data!$BX484=N$1,data!$BY484=N$1),data!$BW484,"")</f>
        <v/>
      </c>
      <c r="P484" s="17" t="str">
        <f ca="1">IF(data!$BX484=Q$1,data!$BW484,"")</f>
        <v/>
      </c>
      <c r="Q484" s="17" t="str">
        <f ca="1">IF(data!$BY484=Q$1,data!$BW484,"")</f>
        <v/>
      </c>
      <c r="R484" s="17" t="str">
        <f ca="1">IF(OR(data!$BX484=Q$1,data!$BY484=Q$1),data!$BW484,"")</f>
        <v/>
      </c>
      <c r="S484" s="16" t="str">
        <f ca="1">IF(data!$BX484=T$1,data!$BW484,"")</f>
        <v/>
      </c>
      <c r="T484" s="16" t="str">
        <f ca="1">IF(data!$BY484=T$1,data!$BW484,"")</f>
        <v/>
      </c>
      <c r="U484" s="16" t="str">
        <f ca="1">IF(OR(data!$BX484=T$1,data!$BY484=T$1),data!$BW484,"")</f>
        <v/>
      </c>
      <c r="V484" s="17" t="str">
        <f ca="1">IF(data!$BX484=W$1,data!$BW484,"")</f>
        <v/>
      </c>
      <c r="W484" s="17" t="str">
        <f ca="1">IF(data!$BY484=W$1,data!$BW484,"")</f>
        <v/>
      </c>
      <c r="X484" s="17" t="str">
        <f ca="1">IF(OR(data!$BX484=W$1,data!$BY484=W$1),data!$BW484,"")</f>
        <v/>
      </c>
      <c r="Y484" s="16" t="str">
        <f ca="1">IF(data!$BX484=Z$1,data!$BW484,"")</f>
        <v/>
      </c>
      <c r="Z484" s="16" t="str">
        <f ca="1">IF(data!$BY484=Z$1,data!$BW484,"")</f>
        <v/>
      </c>
      <c r="AA484" s="16" t="str">
        <f ca="1">IF(OR(data!$BX484=Z$1,data!$BY484=Z$1),data!$BW484,"")</f>
        <v/>
      </c>
      <c r="AB484" s="17" t="str">
        <f ca="1">IF(data!$BX484=AC$1,data!$BW484,"")</f>
        <v/>
      </c>
      <c r="AC484" s="17" t="str">
        <f ca="1">IF(data!$BY484=AC$1,data!$BW484,"")</f>
        <v/>
      </c>
      <c r="AD484" s="17" t="str">
        <f ca="1">IF(OR(data!$BX484=AC$1,data!$BY484=AC$1),data!$BW484,"")</f>
        <v/>
      </c>
      <c r="AE484" s="16" t="str">
        <f ca="1">IF(data!$BX484=AF$1,data!$BW484,"")</f>
        <v/>
      </c>
      <c r="AF484" s="16" t="str">
        <f ca="1">IF(data!$BY484=AF$1,data!$BW484,"")</f>
        <v/>
      </c>
      <c r="AG484" s="16" t="str">
        <f ca="1">IF(OR(data!$BX484=AF$1,data!$BY484=AF$1),data!$BW484,"")</f>
        <v/>
      </c>
      <c r="AH484" s="17" t="str">
        <f ca="1">IF(data!$BX484=AI$1,data!$BW484,"")</f>
        <v/>
      </c>
      <c r="AI484" s="17" t="str">
        <f ca="1">IF(data!$BY484=AI$1,data!$BW484,"")</f>
        <v/>
      </c>
      <c r="AJ484" s="17" t="str">
        <f ca="1">IF(OR(data!$BX484=AI$1,data!$BY484=AI$1),data!$BW484,"")</f>
        <v/>
      </c>
      <c r="AK484" s="16" t="str">
        <f ca="1">IF(data!$BX484=AL$1,data!$BW484,"")</f>
        <v/>
      </c>
      <c r="AL484" s="16" t="str">
        <f ca="1">IF(data!$BY484=AL$1,data!$BW484,"")</f>
        <v/>
      </c>
      <c r="AM484" s="16" t="str">
        <f ca="1">IF(OR(data!$BX484=AL$1,data!$BY484=AL$1),data!$BW484,"")</f>
        <v/>
      </c>
      <c r="AN484" s="17" t="str">
        <f ca="1">IF(data!$BX484=AO$1,data!$BW484,"")</f>
        <v/>
      </c>
      <c r="AO484" s="17" t="str">
        <f ca="1">IF(data!$BY484=AO$1,data!$BW484,"")</f>
        <v/>
      </c>
      <c r="AP484" s="17" t="str">
        <f ca="1">IF(OR(data!$BX484=AO$1,data!$BY484=AO$1),data!$BW484,"")</f>
        <v/>
      </c>
      <c r="AQ484" s="16" t="str">
        <f ca="1">IF(data!$BX484=AR$1,data!$BW484,"")</f>
        <v/>
      </c>
      <c r="AR484" s="16" t="str">
        <f ca="1">IF(data!$BY484=AR$1,data!$BW484,"")</f>
        <v/>
      </c>
      <c r="AS484" s="16" t="str">
        <f ca="1">IF(OR(data!$BX484=AR$1,data!$BY484=AR$1),data!$BW484,"")</f>
        <v/>
      </c>
      <c r="AT484" s="17" t="str">
        <f ca="1">IF(data!$BX484=AU$1,data!$BW484,"")</f>
        <v/>
      </c>
      <c r="AU484" s="17" t="str">
        <f ca="1">IF(data!$BY484=AU$1,data!$BW484,"")</f>
        <v/>
      </c>
      <c r="AV484" s="17" t="str">
        <f ca="1">IF(OR(data!$BX484=AU$1,data!$BY484=AU$1),data!$BW484,"")</f>
        <v/>
      </c>
      <c r="AW484" s="16" t="str">
        <f ca="1">IF(data!$BX484=AX$1,data!$BW484,"")</f>
        <v/>
      </c>
      <c r="AX484" s="16" t="str">
        <f ca="1">IF(data!$BY484=AX$1,data!$BW484,"")</f>
        <v/>
      </c>
      <c r="AY484" s="16" t="str">
        <f ca="1">IF(OR(data!$BX484=AX$1,data!$BY484=AX$1),data!$BW484,"")</f>
        <v/>
      </c>
      <c r="AZ484" s="17" t="str">
        <f ca="1">IF(data!$BX484=BA$1,data!$BW484,"")</f>
        <v/>
      </c>
      <c r="BA484" s="17" t="str">
        <f ca="1">IF(data!$BY484=BA$1,data!$BW484,"")</f>
        <v/>
      </c>
      <c r="BB484" s="17" t="str">
        <f ca="1">IF(OR(data!$BX484=BA$1,data!$BY484=BA$1),data!$BW484,"")</f>
        <v/>
      </c>
      <c r="BC484" s="16" t="str">
        <f ca="1">IF(data!$BX484=BD$1,data!$BW484,"")</f>
        <v/>
      </c>
      <c r="BD484" s="16" t="str">
        <f ca="1">IF(data!$BY484=BD$1,data!$BW484,"")</f>
        <v/>
      </c>
      <c r="BE484" s="16" t="str">
        <f ca="1">IF(OR(data!$BX484=BD$1,data!$BY484=BD$1),data!$BW484,"")</f>
        <v/>
      </c>
      <c r="BF484" s="17" t="str">
        <f ca="1">IF(data!$BX484=BG$1,data!$BW484,"")</f>
        <v/>
      </c>
      <c r="BG484" s="17" t="str">
        <f ca="1">IF(data!$BY484=BG$1,data!$BW484,"")</f>
        <v/>
      </c>
      <c r="BH484" s="17" t="str">
        <f ca="1">IF(OR(data!$BX484=BG$1,data!$BY484=BG$1),data!$BW484,"")</f>
        <v/>
      </c>
      <c r="BI484" s="16" t="str">
        <f ca="1">IF(data!$BX484=BJ$1,data!$BW484,"")</f>
        <v/>
      </c>
      <c r="BJ484" s="16" t="str">
        <f ca="1">IF(data!$BY484=BJ$1,data!$BW484,"")</f>
        <v/>
      </c>
      <c r="BK484" s="16" t="str">
        <f ca="1">IF(OR(data!$BX484=BJ$1,data!$BY484=BJ$1),data!$BW484,"")</f>
        <v/>
      </c>
      <c r="BL484" s="17" t="str">
        <f ca="1">IF(data!$BX484=BM$1,data!$BW484,"")</f>
        <v/>
      </c>
      <c r="BM484" s="17" t="str">
        <f ca="1">IF(data!$BY484=BM$1,data!$BW484,"")</f>
        <v/>
      </c>
      <c r="BN484" s="17" t="str">
        <f ca="1">IF(OR(data!$BX484=BM$1,data!$BY484=BM$1),data!$BW484,"")</f>
        <v/>
      </c>
      <c r="BO484" s="16" t="str">
        <f ca="1">IF(data!$BX484=BP$1,data!$BW484,"")</f>
        <v/>
      </c>
      <c r="BP484" s="16" t="str">
        <f ca="1">IF(data!$BY484=BP$1,data!$BW484,"")</f>
        <v/>
      </c>
      <c r="BQ484" s="16" t="str">
        <f ca="1">IF(OR(data!$BX484=BP$1,data!$BY484=BP$1),data!$BW484,"")</f>
        <v/>
      </c>
      <c r="BR484" s="17" t="str">
        <f ca="1">IF(data!$BX484=BS$1,data!$BW484,"")</f>
        <v/>
      </c>
      <c r="BS484" s="17" t="str">
        <f ca="1">IF(data!$BY484=BS$1,data!$BW484,"")</f>
        <v/>
      </c>
      <c r="BT484" s="17" t="str">
        <f ca="1">IF(OR(data!$BX484=BS$1,data!$BY484=BS$1),data!$BW484,"")</f>
        <v/>
      </c>
    </row>
    <row r="485" spans="1:72" s="11" customFormat="1" x14ac:dyDescent="0.25">
      <c r="A485" s="16" t="str">
        <f ca="1">IF(data!$BX485=B$1,data!$BW485,"")</f>
        <v/>
      </c>
      <c r="B485" s="16" t="str">
        <f ca="1">IF(data!$BY485=B$1,data!$BW485,"")</f>
        <v/>
      </c>
      <c r="C485" s="16" t="str">
        <f ca="1">IF(OR(data!$BX485=B$1,data!$BY485=B$1),data!$BW485,"")</f>
        <v/>
      </c>
      <c r="D485" s="17" t="str">
        <f ca="1">IF(data!$BX485=E$1,data!$BW485,"")</f>
        <v/>
      </c>
      <c r="E485" s="17" t="str">
        <f ca="1">IF(data!$BY485=E$1,data!$BW485,"")</f>
        <v/>
      </c>
      <c r="F485" s="17" t="str">
        <f ca="1">IF(OR(data!$BX485=E$1,data!$BY485=E$1),data!$BW485,"")</f>
        <v/>
      </c>
      <c r="G485" s="16" t="str">
        <f ca="1">IF(data!$BX485=H$1,data!$BW485,"")</f>
        <v/>
      </c>
      <c r="H485" s="16" t="str">
        <f ca="1">IF(data!$BY485=H$1,data!$BW485,"")</f>
        <v/>
      </c>
      <c r="I485" s="16" t="str">
        <f ca="1">IF(OR(data!$BX485=H$1,data!$BY485=H$1),data!$BW485,"")</f>
        <v/>
      </c>
      <c r="J485" s="17" t="str">
        <f ca="1">IF(data!$BX485=K$1,data!$BW485,"")</f>
        <v/>
      </c>
      <c r="K485" s="17" t="str">
        <f ca="1">IF(data!$BY485=K$1,data!$BW485,"")</f>
        <v/>
      </c>
      <c r="L485" s="17" t="str">
        <f ca="1">IF(OR(data!$BX485=K$1,data!$BY485=K$1),data!$BW485,"")</f>
        <v/>
      </c>
      <c r="M485" s="16" t="str">
        <f ca="1">IF(data!$BX485=N$1,data!$BW485,"")</f>
        <v/>
      </c>
      <c r="N485" s="16" t="str">
        <f ca="1">IF(data!$BY485=N$1,data!$BW485,"")</f>
        <v/>
      </c>
      <c r="O485" s="16" t="str">
        <f ca="1">IF(OR(data!$BX485=N$1,data!$BY485=N$1),data!$BW485,"")</f>
        <v/>
      </c>
      <c r="P485" s="17" t="str">
        <f ca="1">IF(data!$BX485=Q$1,data!$BW485,"")</f>
        <v/>
      </c>
      <c r="Q485" s="17" t="str">
        <f ca="1">IF(data!$BY485=Q$1,data!$BW485,"")</f>
        <v/>
      </c>
      <c r="R485" s="17" t="str">
        <f ca="1">IF(OR(data!$BX485=Q$1,data!$BY485=Q$1),data!$BW485,"")</f>
        <v/>
      </c>
      <c r="S485" s="16" t="str">
        <f ca="1">IF(data!$BX485=T$1,data!$BW485,"")</f>
        <v/>
      </c>
      <c r="T485" s="16" t="str">
        <f ca="1">IF(data!$BY485=T$1,data!$BW485,"")</f>
        <v/>
      </c>
      <c r="U485" s="16" t="str">
        <f ca="1">IF(OR(data!$BX485=T$1,data!$BY485=T$1),data!$BW485,"")</f>
        <v/>
      </c>
      <c r="V485" s="17" t="str">
        <f ca="1">IF(data!$BX485=W$1,data!$BW485,"")</f>
        <v/>
      </c>
      <c r="W485" s="17" t="str">
        <f ca="1">IF(data!$BY485=W$1,data!$BW485,"")</f>
        <v/>
      </c>
      <c r="X485" s="17" t="str">
        <f ca="1">IF(OR(data!$BX485=W$1,data!$BY485=W$1),data!$BW485,"")</f>
        <v/>
      </c>
      <c r="Y485" s="16" t="str">
        <f ca="1">IF(data!$BX485=Z$1,data!$BW485,"")</f>
        <v/>
      </c>
      <c r="Z485" s="16" t="str">
        <f ca="1">IF(data!$BY485=Z$1,data!$BW485,"")</f>
        <v/>
      </c>
      <c r="AA485" s="16" t="str">
        <f ca="1">IF(OR(data!$BX485=Z$1,data!$BY485=Z$1),data!$BW485,"")</f>
        <v/>
      </c>
      <c r="AB485" s="17" t="str">
        <f ca="1">IF(data!$BX485=AC$1,data!$BW485,"")</f>
        <v/>
      </c>
      <c r="AC485" s="17" t="str">
        <f ca="1">IF(data!$BY485=AC$1,data!$BW485,"")</f>
        <v/>
      </c>
      <c r="AD485" s="17" t="str">
        <f ca="1">IF(OR(data!$BX485=AC$1,data!$BY485=AC$1),data!$BW485,"")</f>
        <v/>
      </c>
      <c r="AE485" s="16" t="str">
        <f ca="1">IF(data!$BX485=AF$1,data!$BW485,"")</f>
        <v/>
      </c>
      <c r="AF485" s="16" t="str">
        <f ca="1">IF(data!$BY485=AF$1,data!$BW485,"")</f>
        <v/>
      </c>
      <c r="AG485" s="16" t="str">
        <f ca="1">IF(OR(data!$BX485=AF$1,data!$BY485=AF$1),data!$BW485,"")</f>
        <v/>
      </c>
      <c r="AH485" s="17" t="str">
        <f ca="1">IF(data!$BX485=AI$1,data!$BW485,"")</f>
        <v/>
      </c>
      <c r="AI485" s="17" t="str">
        <f ca="1">IF(data!$BY485=AI$1,data!$BW485,"")</f>
        <v/>
      </c>
      <c r="AJ485" s="17" t="str">
        <f ca="1">IF(OR(data!$BX485=AI$1,data!$BY485=AI$1),data!$BW485,"")</f>
        <v/>
      </c>
      <c r="AK485" s="16" t="str">
        <f ca="1">IF(data!$BX485=AL$1,data!$BW485,"")</f>
        <v/>
      </c>
      <c r="AL485" s="16" t="str">
        <f ca="1">IF(data!$BY485=AL$1,data!$BW485,"")</f>
        <v/>
      </c>
      <c r="AM485" s="16" t="str">
        <f ca="1">IF(OR(data!$BX485=AL$1,data!$BY485=AL$1),data!$BW485,"")</f>
        <v/>
      </c>
      <c r="AN485" s="17" t="str">
        <f ca="1">IF(data!$BX485=AO$1,data!$BW485,"")</f>
        <v/>
      </c>
      <c r="AO485" s="17" t="str">
        <f ca="1">IF(data!$BY485=AO$1,data!$BW485,"")</f>
        <v/>
      </c>
      <c r="AP485" s="17" t="str">
        <f ca="1">IF(OR(data!$BX485=AO$1,data!$BY485=AO$1),data!$BW485,"")</f>
        <v/>
      </c>
      <c r="AQ485" s="16" t="str">
        <f ca="1">IF(data!$BX485=AR$1,data!$BW485,"")</f>
        <v/>
      </c>
      <c r="AR485" s="16" t="str">
        <f ca="1">IF(data!$BY485=AR$1,data!$BW485,"")</f>
        <v/>
      </c>
      <c r="AS485" s="16" t="str">
        <f ca="1">IF(OR(data!$BX485=AR$1,data!$BY485=AR$1),data!$BW485,"")</f>
        <v/>
      </c>
      <c r="AT485" s="17" t="str">
        <f ca="1">IF(data!$BX485=AU$1,data!$BW485,"")</f>
        <v/>
      </c>
      <c r="AU485" s="17" t="str">
        <f ca="1">IF(data!$BY485=AU$1,data!$BW485,"")</f>
        <v/>
      </c>
      <c r="AV485" s="17" t="str">
        <f ca="1">IF(OR(data!$BX485=AU$1,data!$BY485=AU$1),data!$BW485,"")</f>
        <v/>
      </c>
      <c r="AW485" s="16" t="str">
        <f ca="1">IF(data!$BX485=AX$1,data!$BW485,"")</f>
        <v/>
      </c>
      <c r="AX485" s="16" t="str">
        <f ca="1">IF(data!$BY485=AX$1,data!$BW485,"")</f>
        <v/>
      </c>
      <c r="AY485" s="16" t="str">
        <f ca="1">IF(OR(data!$BX485=AX$1,data!$BY485=AX$1),data!$BW485,"")</f>
        <v/>
      </c>
      <c r="AZ485" s="17" t="str">
        <f ca="1">IF(data!$BX485=BA$1,data!$BW485,"")</f>
        <v/>
      </c>
      <c r="BA485" s="17" t="str">
        <f ca="1">IF(data!$BY485=BA$1,data!$BW485,"")</f>
        <v/>
      </c>
      <c r="BB485" s="17" t="str">
        <f ca="1">IF(OR(data!$BX485=BA$1,data!$BY485=BA$1),data!$BW485,"")</f>
        <v/>
      </c>
      <c r="BC485" s="16" t="str">
        <f ca="1">IF(data!$BX485=BD$1,data!$BW485,"")</f>
        <v/>
      </c>
      <c r="BD485" s="16" t="str">
        <f ca="1">IF(data!$BY485=BD$1,data!$BW485,"")</f>
        <v/>
      </c>
      <c r="BE485" s="16" t="str">
        <f ca="1">IF(OR(data!$BX485=BD$1,data!$BY485=BD$1),data!$BW485,"")</f>
        <v/>
      </c>
      <c r="BF485" s="17" t="str">
        <f ca="1">IF(data!$BX485=BG$1,data!$BW485,"")</f>
        <v/>
      </c>
      <c r="BG485" s="17" t="str">
        <f ca="1">IF(data!$BY485=BG$1,data!$BW485,"")</f>
        <v/>
      </c>
      <c r="BH485" s="17" t="str">
        <f ca="1">IF(OR(data!$BX485=BG$1,data!$BY485=BG$1),data!$BW485,"")</f>
        <v/>
      </c>
      <c r="BI485" s="16" t="str">
        <f ca="1">IF(data!$BX485=BJ$1,data!$BW485,"")</f>
        <v/>
      </c>
      <c r="BJ485" s="16" t="str">
        <f ca="1">IF(data!$BY485=BJ$1,data!$BW485,"")</f>
        <v/>
      </c>
      <c r="BK485" s="16" t="str">
        <f ca="1">IF(OR(data!$BX485=BJ$1,data!$BY485=BJ$1),data!$BW485,"")</f>
        <v/>
      </c>
      <c r="BL485" s="17" t="str">
        <f ca="1">IF(data!$BX485=BM$1,data!$BW485,"")</f>
        <v/>
      </c>
      <c r="BM485" s="17" t="str">
        <f ca="1">IF(data!$BY485=BM$1,data!$BW485,"")</f>
        <v/>
      </c>
      <c r="BN485" s="17" t="str">
        <f ca="1">IF(OR(data!$BX485=BM$1,data!$BY485=BM$1),data!$BW485,"")</f>
        <v/>
      </c>
      <c r="BO485" s="16" t="str">
        <f ca="1">IF(data!$BX485=BP$1,data!$BW485,"")</f>
        <v/>
      </c>
      <c r="BP485" s="16" t="str">
        <f ca="1">IF(data!$BY485=BP$1,data!$BW485,"")</f>
        <v/>
      </c>
      <c r="BQ485" s="16" t="str">
        <f ca="1">IF(OR(data!$BX485=BP$1,data!$BY485=BP$1),data!$BW485,"")</f>
        <v/>
      </c>
      <c r="BR485" s="17" t="str">
        <f ca="1">IF(data!$BX485=BS$1,data!$BW485,"")</f>
        <v/>
      </c>
      <c r="BS485" s="17" t="str">
        <f ca="1">IF(data!$BY485=BS$1,data!$BW485,"")</f>
        <v/>
      </c>
      <c r="BT485" s="17" t="str">
        <f ca="1">IF(OR(data!$BX485=BS$1,data!$BY485=BS$1),data!$BW485,"")</f>
        <v/>
      </c>
    </row>
    <row r="486" spans="1:72" s="11" customFormat="1" x14ac:dyDescent="0.25">
      <c r="A486" s="16" t="str">
        <f ca="1">IF(data!$BX486=B$1,data!$BW486,"")</f>
        <v/>
      </c>
      <c r="B486" s="16" t="str">
        <f ca="1">IF(data!$BY486=B$1,data!$BW486,"")</f>
        <v/>
      </c>
      <c r="C486" s="16" t="str">
        <f ca="1">IF(OR(data!$BX486=B$1,data!$BY486=B$1),data!$BW486,"")</f>
        <v/>
      </c>
      <c r="D486" s="17" t="str">
        <f ca="1">IF(data!$BX486=E$1,data!$BW486,"")</f>
        <v/>
      </c>
      <c r="E486" s="17" t="str">
        <f ca="1">IF(data!$BY486=E$1,data!$BW486,"")</f>
        <v/>
      </c>
      <c r="F486" s="17" t="str">
        <f ca="1">IF(OR(data!$BX486=E$1,data!$BY486=E$1),data!$BW486,"")</f>
        <v/>
      </c>
      <c r="G486" s="16" t="str">
        <f ca="1">IF(data!$BX486=H$1,data!$BW486,"")</f>
        <v/>
      </c>
      <c r="H486" s="16" t="str">
        <f ca="1">IF(data!$BY486=H$1,data!$BW486,"")</f>
        <v/>
      </c>
      <c r="I486" s="16" t="str">
        <f ca="1">IF(OR(data!$BX486=H$1,data!$BY486=H$1),data!$BW486,"")</f>
        <v/>
      </c>
      <c r="J486" s="17" t="str">
        <f ca="1">IF(data!$BX486=K$1,data!$BW486,"")</f>
        <v/>
      </c>
      <c r="K486" s="17" t="str">
        <f ca="1">IF(data!$BY486=K$1,data!$BW486,"")</f>
        <v/>
      </c>
      <c r="L486" s="17" t="str">
        <f ca="1">IF(OR(data!$BX486=K$1,data!$BY486=K$1),data!$BW486,"")</f>
        <v/>
      </c>
      <c r="M486" s="16" t="str">
        <f ca="1">IF(data!$BX486=N$1,data!$BW486,"")</f>
        <v/>
      </c>
      <c r="N486" s="16" t="str">
        <f ca="1">IF(data!$BY486=N$1,data!$BW486,"")</f>
        <v/>
      </c>
      <c r="O486" s="16" t="str">
        <f ca="1">IF(OR(data!$BX486=N$1,data!$BY486=N$1),data!$BW486,"")</f>
        <v/>
      </c>
      <c r="P486" s="17" t="str">
        <f ca="1">IF(data!$BX486=Q$1,data!$BW486,"")</f>
        <v/>
      </c>
      <c r="Q486" s="17" t="str">
        <f ca="1">IF(data!$BY486=Q$1,data!$BW486,"")</f>
        <v/>
      </c>
      <c r="R486" s="17" t="str">
        <f ca="1">IF(OR(data!$BX486=Q$1,data!$BY486=Q$1),data!$BW486,"")</f>
        <v/>
      </c>
      <c r="S486" s="16" t="str">
        <f ca="1">IF(data!$BX486=T$1,data!$BW486,"")</f>
        <v/>
      </c>
      <c r="T486" s="16" t="str">
        <f ca="1">IF(data!$BY486=T$1,data!$BW486,"")</f>
        <v/>
      </c>
      <c r="U486" s="16" t="str">
        <f ca="1">IF(OR(data!$BX486=T$1,data!$BY486=T$1),data!$BW486,"")</f>
        <v/>
      </c>
      <c r="V486" s="17" t="str">
        <f ca="1">IF(data!$BX486=W$1,data!$BW486,"")</f>
        <v/>
      </c>
      <c r="W486" s="17" t="str">
        <f ca="1">IF(data!$BY486=W$1,data!$BW486,"")</f>
        <v/>
      </c>
      <c r="X486" s="17" t="str">
        <f ca="1">IF(OR(data!$BX486=W$1,data!$BY486=W$1),data!$BW486,"")</f>
        <v/>
      </c>
      <c r="Y486" s="16" t="str">
        <f ca="1">IF(data!$BX486=Z$1,data!$BW486,"")</f>
        <v/>
      </c>
      <c r="Z486" s="16" t="str">
        <f ca="1">IF(data!$BY486=Z$1,data!$BW486,"")</f>
        <v/>
      </c>
      <c r="AA486" s="16" t="str">
        <f ca="1">IF(OR(data!$BX486=Z$1,data!$BY486=Z$1),data!$BW486,"")</f>
        <v/>
      </c>
      <c r="AB486" s="17" t="str">
        <f ca="1">IF(data!$BX486=AC$1,data!$BW486,"")</f>
        <v/>
      </c>
      <c r="AC486" s="17" t="str">
        <f ca="1">IF(data!$BY486=AC$1,data!$BW486,"")</f>
        <v/>
      </c>
      <c r="AD486" s="17" t="str">
        <f ca="1">IF(OR(data!$BX486=AC$1,data!$BY486=AC$1),data!$BW486,"")</f>
        <v/>
      </c>
      <c r="AE486" s="16" t="str">
        <f ca="1">IF(data!$BX486=AF$1,data!$BW486,"")</f>
        <v/>
      </c>
      <c r="AF486" s="16" t="str">
        <f ca="1">IF(data!$BY486=AF$1,data!$BW486,"")</f>
        <v/>
      </c>
      <c r="AG486" s="16" t="str">
        <f ca="1">IF(OR(data!$BX486=AF$1,data!$BY486=AF$1),data!$BW486,"")</f>
        <v/>
      </c>
      <c r="AH486" s="17" t="str">
        <f ca="1">IF(data!$BX486=AI$1,data!$BW486,"")</f>
        <v/>
      </c>
      <c r="AI486" s="17" t="str">
        <f ca="1">IF(data!$BY486=AI$1,data!$BW486,"")</f>
        <v/>
      </c>
      <c r="AJ486" s="17" t="str">
        <f ca="1">IF(OR(data!$BX486=AI$1,data!$BY486=AI$1),data!$BW486,"")</f>
        <v/>
      </c>
      <c r="AK486" s="16" t="str">
        <f ca="1">IF(data!$BX486=AL$1,data!$BW486,"")</f>
        <v/>
      </c>
      <c r="AL486" s="16" t="str">
        <f ca="1">IF(data!$BY486=AL$1,data!$BW486,"")</f>
        <v/>
      </c>
      <c r="AM486" s="16" t="str">
        <f ca="1">IF(OR(data!$BX486=AL$1,data!$BY486=AL$1),data!$BW486,"")</f>
        <v/>
      </c>
      <c r="AN486" s="17" t="str">
        <f ca="1">IF(data!$BX486=AO$1,data!$BW486,"")</f>
        <v/>
      </c>
      <c r="AO486" s="17" t="str">
        <f ca="1">IF(data!$BY486=AO$1,data!$BW486,"")</f>
        <v/>
      </c>
      <c r="AP486" s="17" t="str">
        <f ca="1">IF(OR(data!$BX486=AO$1,data!$BY486=AO$1),data!$BW486,"")</f>
        <v/>
      </c>
      <c r="AQ486" s="16" t="str">
        <f ca="1">IF(data!$BX486=AR$1,data!$BW486,"")</f>
        <v/>
      </c>
      <c r="AR486" s="16" t="str">
        <f ca="1">IF(data!$BY486=AR$1,data!$BW486,"")</f>
        <v/>
      </c>
      <c r="AS486" s="16" t="str">
        <f ca="1">IF(OR(data!$BX486=AR$1,data!$BY486=AR$1),data!$BW486,"")</f>
        <v/>
      </c>
      <c r="AT486" s="17" t="str">
        <f ca="1">IF(data!$BX486=AU$1,data!$BW486,"")</f>
        <v/>
      </c>
      <c r="AU486" s="17" t="str">
        <f ca="1">IF(data!$BY486=AU$1,data!$BW486,"")</f>
        <v/>
      </c>
      <c r="AV486" s="17" t="str">
        <f ca="1">IF(OR(data!$BX486=AU$1,data!$BY486=AU$1),data!$BW486,"")</f>
        <v/>
      </c>
      <c r="AW486" s="16" t="str">
        <f ca="1">IF(data!$BX486=AX$1,data!$BW486,"")</f>
        <v/>
      </c>
      <c r="AX486" s="16" t="str">
        <f ca="1">IF(data!$BY486=AX$1,data!$BW486,"")</f>
        <v/>
      </c>
      <c r="AY486" s="16" t="str">
        <f ca="1">IF(OR(data!$BX486=AX$1,data!$BY486=AX$1),data!$BW486,"")</f>
        <v/>
      </c>
      <c r="AZ486" s="17" t="str">
        <f ca="1">IF(data!$BX486=BA$1,data!$BW486,"")</f>
        <v/>
      </c>
      <c r="BA486" s="17" t="str">
        <f ca="1">IF(data!$BY486=BA$1,data!$BW486,"")</f>
        <v/>
      </c>
      <c r="BB486" s="17" t="str">
        <f ca="1">IF(OR(data!$BX486=BA$1,data!$BY486=BA$1),data!$BW486,"")</f>
        <v/>
      </c>
      <c r="BC486" s="16" t="str">
        <f ca="1">IF(data!$BX486=BD$1,data!$BW486,"")</f>
        <v/>
      </c>
      <c r="BD486" s="16" t="str">
        <f ca="1">IF(data!$BY486=BD$1,data!$BW486,"")</f>
        <v/>
      </c>
      <c r="BE486" s="16" t="str">
        <f ca="1">IF(OR(data!$BX486=BD$1,data!$BY486=BD$1),data!$BW486,"")</f>
        <v/>
      </c>
      <c r="BF486" s="17" t="str">
        <f ca="1">IF(data!$BX486=BG$1,data!$BW486,"")</f>
        <v/>
      </c>
      <c r="BG486" s="17" t="str">
        <f ca="1">IF(data!$BY486=BG$1,data!$BW486,"")</f>
        <v/>
      </c>
      <c r="BH486" s="17" t="str">
        <f ca="1">IF(OR(data!$BX486=BG$1,data!$BY486=BG$1),data!$BW486,"")</f>
        <v/>
      </c>
      <c r="BI486" s="16" t="str">
        <f ca="1">IF(data!$BX486=BJ$1,data!$BW486,"")</f>
        <v/>
      </c>
      <c r="BJ486" s="16" t="str">
        <f ca="1">IF(data!$BY486=BJ$1,data!$BW486,"")</f>
        <v/>
      </c>
      <c r="BK486" s="16" t="str">
        <f ca="1">IF(OR(data!$BX486=BJ$1,data!$BY486=BJ$1),data!$BW486,"")</f>
        <v/>
      </c>
      <c r="BL486" s="17" t="str">
        <f ca="1">IF(data!$BX486=BM$1,data!$BW486,"")</f>
        <v/>
      </c>
      <c r="BM486" s="17" t="str">
        <f ca="1">IF(data!$BY486=BM$1,data!$BW486,"")</f>
        <v/>
      </c>
      <c r="BN486" s="17" t="str">
        <f ca="1">IF(OR(data!$BX486=BM$1,data!$BY486=BM$1),data!$BW486,"")</f>
        <v/>
      </c>
      <c r="BO486" s="16" t="str">
        <f ca="1">IF(data!$BX486=BP$1,data!$BW486,"")</f>
        <v/>
      </c>
      <c r="BP486" s="16" t="str">
        <f ca="1">IF(data!$BY486=BP$1,data!$BW486,"")</f>
        <v/>
      </c>
      <c r="BQ486" s="16" t="str">
        <f ca="1">IF(OR(data!$BX486=BP$1,data!$BY486=BP$1),data!$BW486,"")</f>
        <v/>
      </c>
      <c r="BR486" s="17" t="str">
        <f ca="1">IF(data!$BX486=BS$1,data!$BW486,"")</f>
        <v/>
      </c>
      <c r="BS486" s="17" t="str">
        <f ca="1">IF(data!$BY486=BS$1,data!$BW486,"")</f>
        <v/>
      </c>
      <c r="BT486" s="17" t="str">
        <f ca="1">IF(OR(data!$BX486=BS$1,data!$BY486=BS$1),data!$BW486,"")</f>
        <v/>
      </c>
    </row>
    <row r="487" spans="1:72" s="11" customFormat="1" x14ac:dyDescent="0.25">
      <c r="A487" s="16" t="str">
        <f ca="1">IF(data!$BX487=B$1,data!$BW487,"")</f>
        <v/>
      </c>
      <c r="B487" s="16" t="str">
        <f ca="1">IF(data!$BY487=B$1,data!$BW487,"")</f>
        <v/>
      </c>
      <c r="C487" s="16" t="str">
        <f ca="1">IF(OR(data!$BX487=B$1,data!$BY487=B$1),data!$BW487,"")</f>
        <v/>
      </c>
      <c r="D487" s="17" t="str">
        <f ca="1">IF(data!$BX487=E$1,data!$BW487,"")</f>
        <v/>
      </c>
      <c r="E487" s="17" t="str">
        <f ca="1">IF(data!$BY487=E$1,data!$BW487,"")</f>
        <v/>
      </c>
      <c r="F487" s="17" t="str">
        <f ca="1">IF(OR(data!$BX487=E$1,data!$BY487=E$1),data!$BW487,"")</f>
        <v/>
      </c>
      <c r="G487" s="16" t="str">
        <f ca="1">IF(data!$BX487=H$1,data!$BW487,"")</f>
        <v/>
      </c>
      <c r="H487" s="16" t="str">
        <f ca="1">IF(data!$BY487=H$1,data!$BW487,"")</f>
        <v/>
      </c>
      <c r="I487" s="16" t="str">
        <f ca="1">IF(OR(data!$BX487=H$1,data!$BY487=H$1),data!$BW487,"")</f>
        <v/>
      </c>
      <c r="J487" s="17" t="str">
        <f ca="1">IF(data!$BX487=K$1,data!$BW487,"")</f>
        <v/>
      </c>
      <c r="K487" s="17" t="str">
        <f ca="1">IF(data!$BY487=K$1,data!$BW487,"")</f>
        <v/>
      </c>
      <c r="L487" s="17" t="str">
        <f ca="1">IF(OR(data!$BX487=K$1,data!$BY487=K$1),data!$BW487,"")</f>
        <v/>
      </c>
      <c r="M487" s="16" t="str">
        <f ca="1">IF(data!$BX487=N$1,data!$BW487,"")</f>
        <v/>
      </c>
      <c r="N487" s="16" t="str">
        <f ca="1">IF(data!$BY487=N$1,data!$BW487,"")</f>
        <v/>
      </c>
      <c r="O487" s="16" t="str">
        <f ca="1">IF(OR(data!$BX487=N$1,data!$BY487=N$1),data!$BW487,"")</f>
        <v/>
      </c>
      <c r="P487" s="17" t="str">
        <f ca="1">IF(data!$BX487=Q$1,data!$BW487,"")</f>
        <v/>
      </c>
      <c r="Q487" s="17" t="str">
        <f ca="1">IF(data!$BY487=Q$1,data!$BW487,"")</f>
        <v/>
      </c>
      <c r="R487" s="17" t="str">
        <f ca="1">IF(OR(data!$BX487=Q$1,data!$BY487=Q$1),data!$BW487,"")</f>
        <v/>
      </c>
      <c r="S487" s="16" t="str">
        <f ca="1">IF(data!$BX487=T$1,data!$BW487,"")</f>
        <v/>
      </c>
      <c r="T487" s="16" t="str">
        <f ca="1">IF(data!$BY487=T$1,data!$BW487,"")</f>
        <v/>
      </c>
      <c r="U487" s="16" t="str">
        <f ca="1">IF(OR(data!$BX487=T$1,data!$BY487=T$1),data!$BW487,"")</f>
        <v/>
      </c>
      <c r="V487" s="17" t="str">
        <f ca="1">IF(data!$BX487=W$1,data!$BW487,"")</f>
        <v/>
      </c>
      <c r="W487" s="17" t="str">
        <f ca="1">IF(data!$BY487=W$1,data!$BW487,"")</f>
        <v/>
      </c>
      <c r="X487" s="17" t="str">
        <f ca="1">IF(OR(data!$BX487=W$1,data!$BY487=W$1),data!$BW487,"")</f>
        <v/>
      </c>
      <c r="Y487" s="16" t="str">
        <f ca="1">IF(data!$BX487=Z$1,data!$BW487,"")</f>
        <v/>
      </c>
      <c r="Z487" s="16" t="str">
        <f ca="1">IF(data!$BY487=Z$1,data!$BW487,"")</f>
        <v/>
      </c>
      <c r="AA487" s="16" t="str">
        <f ca="1">IF(OR(data!$BX487=Z$1,data!$BY487=Z$1),data!$BW487,"")</f>
        <v/>
      </c>
      <c r="AB487" s="17" t="str">
        <f ca="1">IF(data!$BX487=AC$1,data!$BW487,"")</f>
        <v/>
      </c>
      <c r="AC487" s="17" t="str">
        <f ca="1">IF(data!$BY487=AC$1,data!$BW487,"")</f>
        <v/>
      </c>
      <c r="AD487" s="17" t="str">
        <f ca="1">IF(OR(data!$BX487=AC$1,data!$BY487=AC$1),data!$BW487,"")</f>
        <v/>
      </c>
      <c r="AE487" s="16" t="str">
        <f ca="1">IF(data!$BX487=AF$1,data!$BW487,"")</f>
        <v/>
      </c>
      <c r="AF487" s="16" t="str">
        <f ca="1">IF(data!$BY487=AF$1,data!$BW487,"")</f>
        <v/>
      </c>
      <c r="AG487" s="16" t="str">
        <f ca="1">IF(OR(data!$BX487=AF$1,data!$BY487=AF$1),data!$BW487,"")</f>
        <v/>
      </c>
      <c r="AH487" s="17" t="str">
        <f ca="1">IF(data!$BX487=AI$1,data!$BW487,"")</f>
        <v/>
      </c>
      <c r="AI487" s="17" t="str">
        <f ca="1">IF(data!$BY487=AI$1,data!$BW487,"")</f>
        <v/>
      </c>
      <c r="AJ487" s="17" t="str">
        <f ca="1">IF(OR(data!$BX487=AI$1,data!$BY487=AI$1),data!$BW487,"")</f>
        <v/>
      </c>
      <c r="AK487" s="16" t="str">
        <f ca="1">IF(data!$BX487=AL$1,data!$BW487,"")</f>
        <v/>
      </c>
      <c r="AL487" s="16" t="str">
        <f ca="1">IF(data!$BY487=AL$1,data!$BW487,"")</f>
        <v/>
      </c>
      <c r="AM487" s="16" t="str">
        <f ca="1">IF(OR(data!$BX487=AL$1,data!$BY487=AL$1),data!$BW487,"")</f>
        <v/>
      </c>
      <c r="AN487" s="17" t="str">
        <f ca="1">IF(data!$BX487=AO$1,data!$BW487,"")</f>
        <v/>
      </c>
      <c r="AO487" s="17" t="str">
        <f ca="1">IF(data!$BY487=AO$1,data!$BW487,"")</f>
        <v/>
      </c>
      <c r="AP487" s="17" t="str">
        <f ca="1">IF(OR(data!$BX487=AO$1,data!$BY487=AO$1),data!$BW487,"")</f>
        <v/>
      </c>
      <c r="AQ487" s="16" t="str">
        <f ca="1">IF(data!$BX487=AR$1,data!$BW487,"")</f>
        <v/>
      </c>
      <c r="AR487" s="16" t="str">
        <f ca="1">IF(data!$BY487=AR$1,data!$BW487,"")</f>
        <v/>
      </c>
      <c r="AS487" s="16" t="str">
        <f ca="1">IF(OR(data!$BX487=AR$1,data!$BY487=AR$1),data!$BW487,"")</f>
        <v/>
      </c>
      <c r="AT487" s="17" t="str">
        <f ca="1">IF(data!$BX487=AU$1,data!$BW487,"")</f>
        <v/>
      </c>
      <c r="AU487" s="17" t="str">
        <f ca="1">IF(data!$BY487=AU$1,data!$BW487,"")</f>
        <v/>
      </c>
      <c r="AV487" s="17" t="str">
        <f ca="1">IF(OR(data!$BX487=AU$1,data!$BY487=AU$1),data!$BW487,"")</f>
        <v/>
      </c>
      <c r="AW487" s="16" t="str">
        <f ca="1">IF(data!$BX487=AX$1,data!$BW487,"")</f>
        <v/>
      </c>
      <c r="AX487" s="16" t="str">
        <f ca="1">IF(data!$BY487=AX$1,data!$BW487,"")</f>
        <v/>
      </c>
      <c r="AY487" s="16" t="str">
        <f ca="1">IF(OR(data!$BX487=AX$1,data!$BY487=AX$1),data!$BW487,"")</f>
        <v/>
      </c>
      <c r="AZ487" s="17" t="str">
        <f ca="1">IF(data!$BX487=BA$1,data!$BW487,"")</f>
        <v/>
      </c>
      <c r="BA487" s="17" t="str">
        <f ca="1">IF(data!$BY487=BA$1,data!$BW487,"")</f>
        <v/>
      </c>
      <c r="BB487" s="17" t="str">
        <f ca="1">IF(OR(data!$BX487=BA$1,data!$BY487=BA$1),data!$BW487,"")</f>
        <v/>
      </c>
      <c r="BC487" s="16" t="str">
        <f ca="1">IF(data!$BX487=BD$1,data!$BW487,"")</f>
        <v/>
      </c>
      <c r="BD487" s="16" t="str">
        <f ca="1">IF(data!$BY487=BD$1,data!$BW487,"")</f>
        <v/>
      </c>
      <c r="BE487" s="16" t="str">
        <f ca="1">IF(OR(data!$BX487=BD$1,data!$BY487=BD$1),data!$BW487,"")</f>
        <v/>
      </c>
      <c r="BF487" s="17" t="str">
        <f ca="1">IF(data!$BX487=BG$1,data!$BW487,"")</f>
        <v/>
      </c>
      <c r="BG487" s="17" t="str">
        <f ca="1">IF(data!$BY487=BG$1,data!$BW487,"")</f>
        <v/>
      </c>
      <c r="BH487" s="17" t="str">
        <f ca="1">IF(OR(data!$BX487=BG$1,data!$BY487=BG$1),data!$BW487,"")</f>
        <v/>
      </c>
      <c r="BI487" s="16" t="str">
        <f ca="1">IF(data!$BX487=BJ$1,data!$BW487,"")</f>
        <v/>
      </c>
      <c r="BJ487" s="16" t="str">
        <f ca="1">IF(data!$BY487=BJ$1,data!$BW487,"")</f>
        <v/>
      </c>
      <c r="BK487" s="16" t="str">
        <f ca="1">IF(OR(data!$BX487=BJ$1,data!$BY487=BJ$1),data!$BW487,"")</f>
        <v/>
      </c>
      <c r="BL487" s="17" t="str">
        <f ca="1">IF(data!$BX487=BM$1,data!$BW487,"")</f>
        <v/>
      </c>
      <c r="BM487" s="17" t="str">
        <f ca="1">IF(data!$BY487=BM$1,data!$BW487,"")</f>
        <v/>
      </c>
      <c r="BN487" s="17" t="str">
        <f ca="1">IF(OR(data!$BX487=BM$1,data!$BY487=BM$1),data!$BW487,"")</f>
        <v/>
      </c>
      <c r="BO487" s="16" t="str">
        <f ca="1">IF(data!$BX487=BP$1,data!$BW487,"")</f>
        <v/>
      </c>
      <c r="BP487" s="16" t="str">
        <f ca="1">IF(data!$BY487=BP$1,data!$BW487,"")</f>
        <v/>
      </c>
      <c r="BQ487" s="16" t="str">
        <f ca="1">IF(OR(data!$BX487=BP$1,data!$BY487=BP$1),data!$BW487,"")</f>
        <v/>
      </c>
      <c r="BR487" s="17" t="str">
        <f ca="1">IF(data!$BX487=BS$1,data!$BW487,"")</f>
        <v/>
      </c>
      <c r="BS487" s="17" t="str">
        <f ca="1">IF(data!$BY487=BS$1,data!$BW487,"")</f>
        <v/>
      </c>
      <c r="BT487" s="17" t="str">
        <f ca="1">IF(OR(data!$BX487=BS$1,data!$BY487=BS$1),data!$BW487,"")</f>
        <v/>
      </c>
    </row>
    <row r="488" spans="1:72" s="11" customFormat="1" x14ac:dyDescent="0.25">
      <c r="A488" s="16" t="str">
        <f ca="1">IF(data!$BX488=B$1,data!$BW488,"")</f>
        <v/>
      </c>
      <c r="B488" s="16" t="str">
        <f ca="1">IF(data!$BY488=B$1,data!$BW488,"")</f>
        <v/>
      </c>
      <c r="C488" s="16" t="str">
        <f ca="1">IF(OR(data!$BX488=B$1,data!$BY488=B$1),data!$BW488,"")</f>
        <v/>
      </c>
      <c r="D488" s="17" t="str">
        <f ca="1">IF(data!$BX488=E$1,data!$BW488,"")</f>
        <v/>
      </c>
      <c r="E488" s="17" t="str">
        <f ca="1">IF(data!$BY488=E$1,data!$BW488,"")</f>
        <v/>
      </c>
      <c r="F488" s="17" t="str">
        <f ca="1">IF(OR(data!$BX488=E$1,data!$BY488=E$1),data!$BW488,"")</f>
        <v/>
      </c>
      <c r="G488" s="16" t="str">
        <f ca="1">IF(data!$BX488=H$1,data!$BW488,"")</f>
        <v/>
      </c>
      <c r="H488" s="16" t="str">
        <f ca="1">IF(data!$BY488=H$1,data!$BW488,"")</f>
        <v/>
      </c>
      <c r="I488" s="16" t="str">
        <f ca="1">IF(OR(data!$BX488=H$1,data!$BY488=H$1),data!$BW488,"")</f>
        <v/>
      </c>
      <c r="J488" s="17" t="str">
        <f ca="1">IF(data!$BX488=K$1,data!$BW488,"")</f>
        <v/>
      </c>
      <c r="K488" s="17" t="str">
        <f ca="1">IF(data!$BY488=K$1,data!$BW488,"")</f>
        <v/>
      </c>
      <c r="L488" s="17" t="str">
        <f ca="1">IF(OR(data!$BX488=K$1,data!$BY488=K$1),data!$BW488,"")</f>
        <v/>
      </c>
      <c r="M488" s="16" t="str">
        <f ca="1">IF(data!$BX488=N$1,data!$BW488,"")</f>
        <v/>
      </c>
      <c r="N488" s="16" t="str">
        <f ca="1">IF(data!$BY488=N$1,data!$BW488,"")</f>
        <v/>
      </c>
      <c r="O488" s="16" t="str">
        <f ca="1">IF(OR(data!$BX488=N$1,data!$BY488=N$1),data!$BW488,"")</f>
        <v/>
      </c>
      <c r="P488" s="17" t="str">
        <f ca="1">IF(data!$BX488=Q$1,data!$BW488,"")</f>
        <v/>
      </c>
      <c r="Q488" s="17" t="str">
        <f ca="1">IF(data!$BY488=Q$1,data!$BW488,"")</f>
        <v/>
      </c>
      <c r="R488" s="17" t="str">
        <f ca="1">IF(OR(data!$BX488=Q$1,data!$BY488=Q$1),data!$BW488,"")</f>
        <v/>
      </c>
      <c r="S488" s="16" t="str">
        <f ca="1">IF(data!$BX488=T$1,data!$BW488,"")</f>
        <v/>
      </c>
      <c r="T488" s="16" t="str">
        <f ca="1">IF(data!$BY488=T$1,data!$BW488,"")</f>
        <v/>
      </c>
      <c r="U488" s="16" t="str">
        <f ca="1">IF(OR(data!$BX488=T$1,data!$BY488=T$1),data!$BW488,"")</f>
        <v/>
      </c>
      <c r="V488" s="17" t="str">
        <f ca="1">IF(data!$BX488=W$1,data!$BW488,"")</f>
        <v/>
      </c>
      <c r="W488" s="17" t="str">
        <f ca="1">IF(data!$BY488=W$1,data!$BW488,"")</f>
        <v/>
      </c>
      <c r="X488" s="17" t="str">
        <f ca="1">IF(OR(data!$BX488=W$1,data!$BY488=W$1),data!$BW488,"")</f>
        <v/>
      </c>
      <c r="Y488" s="16" t="str">
        <f ca="1">IF(data!$BX488=Z$1,data!$BW488,"")</f>
        <v/>
      </c>
      <c r="Z488" s="16" t="str">
        <f ca="1">IF(data!$BY488=Z$1,data!$BW488,"")</f>
        <v/>
      </c>
      <c r="AA488" s="16" t="str">
        <f ca="1">IF(OR(data!$BX488=Z$1,data!$BY488=Z$1),data!$BW488,"")</f>
        <v/>
      </c>
      <c r="AB488" s="17" t="str">
        <f ca="1">IF(data!$BX488=AC$1,data!$BW488,"")</f>
        <v/>
      </c>
      <c r="AC488" s="17" t="str">
        <f ca="1">IF(data!$BY488=AC$1,data!$BW488,"")</f>
        <v/>
      </c>
      <c r="AD488" s="17" t="str">
        <f ca="1">IF(OR(data!$BX488=AC$1,data!$BY488=AC$1),data!$BW488,"")</f>
        <v/>
      </c>
      <c r="AE488" s="16" t="str">
        <f ca="1">IF(data!$BX488=AF$1,data!$BW488,"")</f>
        <v/>
      </c>
      <c r="AF488" s="16" t="str">
        <f ca="1">IF(data!$BY488=AF$1,data!$BW488,"")</f>
        <v/>
      </c>
      <c r="AG488" s="16" t="str">
        <f ca="1">IF(OR(data!$BX488=AF$1,data!$BY488=AF$1),data!$BW488,"")</f>
        <v/>
      </c>
      <c r="AH488" s="17" t="str">
        <f ca="1">IF(data!$BX488=AI$1,data!$BW488,"")</f>
        <v/>
      </c>
      <c r="AI488" s="17" t="str">
        <f ca="1">IF(data!$BY488=AI$1,data!$BW488,"")</f>
        <v/>
      </c>
      <c r="AJ488" s="17" t="str">
        <f ca="1">IF(OR(data!$BX488=AI$1,data!$BY488=AI$1),data!$BW488,"")</f>
        <v/>
      </c>
      <c r="AK488" s="16" t="str">
        <f ca="1">IF(data!$BX488=AL$1,data!$BW488,"")</f>
        <v/>
      </c>
      <c r="AL488" s="16" t="str">
        <f ca="1">IF(data!$BY488=AL$1,data!$BW488,"")</f>
        <v/>
      </c>
      <c r="AM488" s="16" t="str">
        <f ca="1">IF(OR(data!$BX488=AL$1,data!$BY488=AL$1),data!$BW488,"")</f>
        <v/>
      </c>
      <c r="AN488" s="17" t="str">
        <f ca="1">IF(data!$BX488=AO$1,data!$BW488,"")</f>
        <v/>
      </c>
      <c r="AO488" s="17" t="str">
        <f ca="1">IF(data!$BY488=AO$1,data!$BW488,"")</f>
        <v/>
      </c>
      <c r="AP488" s="17" t="str">
        <f ca="1">IF(OR(data!$BX488=AO$1,data!$BY488=AO$1),data!$BW488,"")</f>
        <v/>
      </c>
      <c r="AQ488" s="16" t="str">
        <f ca="1">IF(data!$BX488=AR$1,data!$BW488,"")</f>
        <v/>
      </c>
      <c r="AR488" s="16" t="str">
        <f ca="1">IF(data!$BY488=AR$1,data!$BW488,"")</f>
        <v/>
      </c>
      <c r="AS488" s="16" t="str">
        <f ca="1">IF(OR(data!$BX488=AR$1,data!$BY488=AR$1),data!$BW488,"")</f>
        <v/>
      </c>
      <c r="AT488" s="17" t="str">
        <f ca="1">IF(data!$BX488=AU$1,data!$BW488,"")</f>
        <v/>
      </c>
      <c r="AU488" s="17" t="str">
        <f ca="1">IF(data!$BY488=AU$1,data!$BW488,"")</f>
        <v/>
      </c>
      <c r="AV488" s="17" t="str">
        <f ca="1">IF(OR(data!$BX488=AU$1,data!$BY488=AU$1),data!$BW488,"")</f>
        <v/>
      </c>
      <c r="AW488" s="16" t="str">
        <f ca="1">IF(data!$BX488=AX$1,data!$BW488,"")</f>
        <v/>
      </c>
      <c r="AX488" s="16" t="str">
        <f ca="1">IF(data!$BY488=AX$1,data!$BW488,"")</f>
        <v/>
      </c>
      <c r="AY488" s="16" t="str">
        <f ca="1">IF(OR(data!$BX488=AX$1,data!$BY488=AX$1),data!$BW488,"")</f>
        <v/>
      </c>
      <c r="AZ488" s="17" t="str">
        <f ca="1">IF(data!$BX488=BA$1,data!$BW488,"")</f>
        <v/>
      </c>
      <c r="BA488" s="17" t="str">
        <f ca="1">IF(data!$BY488=BA$1,data!$BW488,"")</f>
        <v/>
      </c>
      <c r="BB488" s="17" t="str">
        <f ca="1">IF(OR(data!$BX488=BA$1,data!$BY488=BA$1),data!$BW488,"")</f>
        <v/>
      </c>
      <c r="BC488" s="16" t="str">
        <f ca="1">IF(data!$BX488=BD$1,data!$BW488,"")</f>
        <v/>
      </c>
      <c r="BD488" s="16" t="str">
        <f ca="1">IF(data!$BY488=BD$1,data!$BW488,"")</f>
        <v/>
      </c>
      <c r="BE488" s="16" t="str">
        <f ca="1">IF(OR(data!$BX488=BD$1,data!$BY488=BD$1),data!$BW488,"")</f>
        <v/>
      </c>
      <c r="BF488" s="17" t="str">
        <f ca="1">IF(data!$BX488=BG$1,data!$BW488,"")</f>
        <v/>
      </c>
      <c r="BG488" s="17" t="str">
        <f ca="1">IF(data!$BY488=BG$1,data!$BW488,"")</f>
        <v/>
      </c>
      <c r="BH488" s="17" t="str">
        <f ca="1">IF(OR(data!$BX488=BG$1,data!$BY488=BG$1),data!$BW488,"")</f>
        <v/>
      </c>
      <c r="BI488" s="16" t="str">
        <f ca="1">IF(data!$BX488=BJ$1,data!$BW488,"")</f>
        <v/>
      </c>
      <c r="BJ488" s="16" t="str">
        <f ca="1">IF(data!$BY488=BJ$1,data!$BW488,"")</f>
        <v/>
      </c>
      <c r="BK488" s="16" t="str">
        <f ca="1">IF(OR(data!$BX488=BJ$1,data!$BY488=BJ$1),data!$BW488,"")</f>
        <v/>
      </c>
      <c r="BL488" s="17" t="str">
        <f ca="1">IF(data!$BX488=BM$1,data!$BW488,"")</f>
        <v/>
      </c>
      <c r="BM488" s="17" t="str">
        <f ca="1">IF(data!$BY488=BM$1,data!$BW488,"")</f>
        <v/>
      </c>
      <c r="BN488" s="17" t="str">
        <f ca="1">IF(OR(data!$BX488=BM$1,data!$BY488=BM$1),data!$BW488,"")</f>
        <v/>
      </c>
      <c r="BO488" s="16" t="str">
        <f ca="1">IF(data!$BX488=BP$1,data!$BW488,"")</f>
        <v/>
      </c>
      <c r="BP488" s="16" t="str">
        <f ca="1">IF(data!$BY488=BP$1,data!$BW488,"")</f>
        <v/>
      </c>
      <c r="BQ488" s="16" t="str">
        <f ca="1">IF(OR(data!$BX488=BP$1,data!$BY488=BP$1),data!$BW488,"")</f>
        <v/>
      </c>
      <c r="BR488" s="17" t="str">
        <f ca="1">IF(data!$BX488=BS$1,data!$BW488,"")</f>
        <v/>
      </c>
      <c r="BS488" s="17" t="str">
        <f ca="1">IF(data!$BY488=BS$1,data!$BW488,"")</f>
        <v/>
      </c>
      <c r="BT488" s="17" t="str">
        <f ca="1">IF(OR(data!$BX488=BS$1,data!$BY488=BS$1),data!$BW488,"")</f>
        <v/>
      </c>
    </row>
    <row r="489" spans="1:72" s="11" customFormat="1" x14ac:dyDescent="0.25">
      <c r="A489" s="16" t="str">
        <f ca="1">IF(data!$BX489=B$1,data!$BW489,"")</f>
        <v/>
      </c>
      <c r="B489" s="16" t="str">
        <f ca="1">IF(data!$BY489=B$1,data!$BW489,"")</f>
        <v/>
      </c>
      <c r="C489" s="16" t="str">
        <f ca="1">IF(OR(data!$BX489=B$1,data!$BY489=B$1),data!$BW489,"")</f>
        <v/>
      </c>
      <c r="D489" s="17" t="str">
        <f ca="1">IF(data!$BX489=E$1,data!$BW489,"")</f>
        <v/>
      </c>
      <c r="E489" s="17" t="str">
        <f ca="1">IF(data!$BY489=E$1,data!$BW489,"")</f>
        <v/>
      </c>
      <c r="F489" s="17" t="str">
        <f ca="1">IF(OR(data!$BX489=E$1,data!$BY489=E$1),data!$BW489,"")</f>
        <v/>
      </c>
      <c r="G489" s="16" t="str">
        <f ca="1">IF(data!$BX489=H$1,data!$BW489,"")</f>
        <v/>
      </c>
      <c r="H489" s="16" t="str">
        <f ca="1">IF(data!$BY489=H$1,data!$BW489,"")</f>
        <v/>
      </c>
      <c r="I489" s="16" t="str">
        <f ca="1">IF(OR(data!$BX489=H$1,data!$BY489=H$1),data!$BW489,"")</f>
        <v/>
      </c>
      <c r="J489" s="17" t="str">
        <f ca="1">IF(data!$BX489=K$1,data!$BW489,"")</f>
        <v/>
      </c>
      <c r="K489" s="17" t="str">
        <f ca="1">IF(data!$BY489=K$1,data!$BW489,"")</f>
        <v/>
      </c>
      <c r="L489" s="17" t="str">
        <f ca="1">IF(OR(data!$BX489=K$1,data!$BY489=K$1),data!$BW489,"")</f>
        <v/>
      </c>
      <c r="M489" s="16" t="str">
        <f ca="1">IF(data!$BX489=N$1,data!$BW489,"")</f>
        <v/>
      </c>
      <c r="N489" s="16" t="str">
        <f ca="1">IF(data!$BY489=N$1,data!$BW489,"")</f>
        <v/>
      </c>
      <c r="O489" s="16" t="str">
        <f ca="1">IF(OR(data!$BX489=N$1,data!$BY489=N$1),data!$BW489,"")</f>
        <v/>
      </c>
      <c r="P489" s="17" t="str">
        <f ca="1">IF(data!$BX489=Q$1,data!$BW489,"")</f>
        <v/>
      </c>
      <c r="Q489" s="17" t="str">
        <f ca="1">IF(data!$BY489=Q$1,data!$BW489,"")</f>
        <v/>
      </c>
      <c r="R489" s="17" t="str">
        <f ca="1">IF(OR(data!$BX489=Q$1,data!$BY489=Q$1),data!$BW489,"")</f>
        <v/>
      </c>
      <c r="S489" s="16" t="str">
        <f ca="1">IF(data!$BX489=T$1,data!$BW489,"")</f>
        <v/>
      </c>
      <c r="T489" s="16" t="str">
        <f ca="1">IF(data!$BY489=T$1,data!$BW489,"")</f>
        <v/>
      </c>
      <c r="U489" s="16" t="str">
        <f ca="1">IF(OR(data!$BX489=T$1,data!$BY489=T$1),data!$BW489,"")</f>
        <v/>
      </c>
      <c r="V489" s="17" t="str">
        <f ca="1">IF(data!$BX489=W$1,data!$BW489,"")</f>
        <v/>
      </c>
      <c r="W489" s="17" t="str">
        <f ca="1">IF(data!$BY489=W$1,data!$BW489,"")</f>
        <v/>
      </c>
      <c r="X489" s="17" t="str">
        <f ca="1">IF(OR(data!$BX489=W$1,data!$BY489=W$1),data!$BW489,"")</f>
        <v/>
      </c>
      <c r="Y489" s="16" t="str">
        <f ca="1">IF(data!$BX489=Z$1,data!$BW489,"")</f>
        <v/>
      </c>
      <c r="Z489" s="16" t="str">
        <f ca="1">IF(data!$BY489=Z$1,data!$BW489,"")</f>
        <v/>
      </c>
      <c r="AA489" s="16" t="str">
        <f ca="1">IF(OR(data!$BX489=Z$1,data!$BY489=Z$1),data!$BW489,"")</f>
        <v/>
      </c>
      <c r="AB489" s="17" t="str">
        <f ca="1">IF(data!$BX489=AC$1,data!$BW489,"")</f>
        <v/>
      </c>
      <c r="AC489" s="17" t="str">
        <f ca="1">IF(data!$BY489=AC$1,data!$BW489,"")</f>
        <v/>
      </c>
      <c r="AD489" s="17" t="str">
        <f ca="1">IF(OR(data!$BX489=AC$1,data!$BY489=AC$1),data!$BW489,"")</f>
        <v/>
      </c>
      <c r="AE489" s="16" t="str">
        <f ca="1">IF(data!$BX489=AF$1,data!$BW489,"")</f>
        <v/>
      </c>
      <c r="AF489" s="16" t="str">
        <f ca="1">IF(data!$BY489=AF$1,data!$BW489,"")</f>
        <v/>
      </c>
      <c r="AG489" s="16" t="str">
        <f ca="1">IF(OR(data!$BX489=AF$1,data!$BY489=AF$1),data!$BW489,"")</f>
        <v/>
      </c>
      <c r="AH489" s="17" t="str">
        <f ca="1">IF(data!$BX489=AI$1,data!$BW489,"")</f>
        <v/>
      </c>
      <c r="AI489" s="17" t="str">
        <f ca="1">IF(data!$BY489=AI$1,data!$BW489,"")</f>
        <v/>
      </c>
      <c r="AJ489" s="17" t="str">
        <f ca="1">IF(OR(data!$BX489=AI$1,data!$BY489=AI$1),data!$BW489,"")</f>
        <v/>
      </c>
      <c r="AK489" s="16" t="str">
        <f ca="1">IF(data!$BX489=AL$1,data!$BW489,"")</f>
        <v/>
      </c>
      <c r="AL489" s="16" t="str">
        <f ca="1">IF(data!$BY489=AL$1,data!$BW489,"")</f>
        <v/>
      </c>
      <c r="AM489" s="16" t="str">
        <f ca="1">IF(OR(data!$BX489=AL$1,data!$BY489=AL$1),data!$BW489,"")</f>
        <v/>
      </c>
      <c r="AN489" s="17" t="str">
        <f ca="1">IF(data!$BX489=AO$1,data!$BW489,"")</f>
        <v/>
      </c>
      <c r="AO489" s="17" t="str">
        <f ca="1">IF(data!$BY489=AO$1,data!$BW489,"")</f>
        <v/>
      </c>
      <c r="AP489" s="17" t="str">
        <f ca="1">IF(OR(data!$BX489=AO$1,data!$BY489=AO$1),data!$BW489,"")</f>
        <v/>
      </c>
      <c r="AQ489" s="16" t="str">
        <f ca="1">IF(data!$BX489=AR$1,data!$BW489,"")</f>
        <v/>
      </c>
      <c r="AR489" s="16" t="str">
        <f ca="1">IF(data!$BY489=AR$1,data!$BW489,"")</f>
        <v/>
      </c>
      <c r="AS489" s="16" t="str">
        <f ca="1">IF(OR(data!$BX489=AR$1,data!$BY489=AR$1),data!$BW489,"")</f>
        <v/>
      </c>
      <c r="AT489" s="17" t="str">
        <f ca="1">IF(data!$BX489=AU$1,data!$BW489,"")</f>
        <v/>
      </c>
      <c r="AU489" s="17" t="str">
        <f ca="1">IF(data!$BY489=AU$1,data!$BW489,"")</f>
        <v/>
      </c>
      <c r="AV489" s="17" t="str">
        <f ca="1">IF(OR(data!$BX489=AU$1,data!$BY489=AU$1),data!$BW489,"")</f>
        <v/>
      </c>
      <c r="AW489" s="16" t="str">
        <f ca="1">IF(data!$BX489=AX$1,data!$BW489,"")</f>
        <v/>
      </c>
      <c r="AX489" s="16" t="str">
        <f ca="1">IF(data!$BY489=AX$1,data!$BW489,"")</f>
        <v/>
      </c>
      <c r="AY489" s="16" t="str">
        <f ca="1">IF(OR(data!$BX489=AX$1,data!$BY489=AX$1),data!$BW489,"")</f>
        <v/>
      </c>
      <c r="AZ489" s="17" t="str">
        <f ca="1">IF(data!$BX489=BA$1,data!$BW489,"")</f>
        <v/>
      </c>
      <c r="BA489" s="17" t="str">
        <f ca="1">IF(data!$BY489=BA$1,data!$BW489,"")</f>
        <v/>
      </c>
      <c r="BB489" s="17" t="str">
        <f ca="1">IF(OR(data!$BX489=BA$1,data!$BY489=BA$1),data!$BW489,"")</f>
        <v/>
      </c>
      <c r="BC489" s="16" t="str">
        <f ca="1">IF(data!$BX489=BD$1,data!$BW489,"")</f>
        <v/>
      </c>
      <c r="BD489" s="16" t="str">
        <f ca="1">IF(data!$BY489=BD$1,data!$BW489,"")</f>
        <v/>
      </c>
      <c r="BE489" s="16" t="str">
        <f ca="1">IF(OR(data!$BX489=BD$1,data!$BY489=BD$1),data!$BW489,"")</f>
        <v/>
      </c>
      <c r="BF489" s="17" t="str">
        <f ca="1">IF(data!$BX489=BG$1,data!$BW489,"")</f>
        <v/>
      </c>
      <c r="BG489" s="17" t="str">
        <f ca="1">IF(data!$BY489=BG$1,data!$BW489,"")</f>
        <v/>
      </c>
      <c r="BH489" s="17" t="str">
        <f ca="1">IF(OR(data!$BX489=BG$1,data!$BY489=BG$1),data!$BW489,"")</f>
        <v/>
      </c>
      <c r="BI489" s="16" t="str">
        <f ca="1">IF(data!$BX489=BJ$1,data!$BW489,"")</f>
        <v/>
      </c>
      <c r="BJ489" s="16" t="str">
        <f ca="1">IF(data!$BY489=BJ$1,data!$BW489,"")</f>
        <v/>
      </c>
      <c r="BK489" s="16" t="str">
        <f ca="1">IF(OR(data!$BX489=BJ$1,data!$BY489=BJ$1),data!$BW489,"")</f>
        <v/>
      </c>
      <c r="BL489" s="17" t="str">
        <f ca="1">IF(data!$BX489=BM$1,data!$BW489,"")</f>
        <v/>
      </c>
      <c r="BM489" s="17" t="str">
        <f ca="1">IF(data!$BY489=BM$1,data!$BW489,"")</f>
        <v/>
      </c>
      <c r="BN489" s="17" t="str">
        <f ca="1">IF(OR(data!$BX489=BM$1,data!$BY489=BM$1),data!$BW489,"")</f>
        <v/>
      </c>
      <c r="BO489" s="16" t="str">
        <f ca="1">IF(data!$BX489=BP$1,data!$BW489,"")</f>
        <v/>
      </c>
      <c r="BP489" s="16" t="str">
        <f ca="1">IF(data!$BY489=BP$1,data!$BW489,"")</f>
        <v/>
      </c>
      <c r="BQ489" s="16" t="str">
        <f ca="1">IF(OR(data!$BX489=BP$1,data!$BY489=BP$1),data!$BW489,"")</f>
        <v/>
      </c>
      <c r="BR489" s="17" t="str">
        <f ca="1">IF(data!$BX489=BS$1,data!$BW489,"")</f>
        <v/>
      </c>
      <c r="BS489" s="17" t="str">
        <f ca="1">IF(data!$BY489=BS$1,data!$BW489,"")</f>
        <v/>
      </c>
      <c r="BT489" s="17" t="str">
        <f ca="1">IF(OR(data!$BX489=BS$1,data!$BY489=BS$1),data!$BW489,"")</f>
        <v/>
      </c>
    </row>
    <row r="490" spans="1:72" s="11" customFormat="1" x14ac:dyDescent="0.25">
      <c r="A490" s="16" t="str">
        <f ca="1">IF(data!$BX490=B$1,data!$BW490,"")</f>
        <v/>
      </c>
      <c r="B490" s="16" t="str">
        <f ca="1">IF(data!$BY490=B$1,data!$BW490,"")</f>
        <v/>
      </c>
      <c r="C490" s="16" t="str">
        <f ca="1">IF(OR(data!$BX490=B$1,data!$BY490=B$1),data!$BW490,"")</f>
        <v/>
      </c>
      <c r="D490" s="17" t="str">
        <f ca="1">IF(data!$BX490=E$1,data!$BW490,"")</f>
        <v/>
      </c>
      <c r="E490" s="17" t="str">
        <f ca="1">IF(data!$BY490=E$1,data!$BW490,"")</f>
        <v/>
      </c>
      <c r="F490" s="17" t="str">
        <f ca="1">IF(OR(data!$BX490=E$1,data!$BY490=E$1),data!$BW490,"")</f>
        <v/>
      </c>
      <c r="G490" s="16" t="str">
        <f ca="1">IF(data!$BX490=H$1,data!$BW490,"")</f>
        <v/>
      </c>
      <c r="H490" s="16" t="str">
        <f ca="1">IF(data!$BY490=H$1,data!$BW490,"")</f>
        <v/>
      </c>
      <c r="I490" s="16" t="str">
        <f ca="1">IF(OR(data!$BX490=H$1,data!$BY490=H$1),data!$BW490,"")</f>
        <v/>
      </c>
      <c r="J490" s="17" t="str">
        <f ca="1">IF(data!$BX490=K$1,data!$BW490,"")</f>
        <v/>
      </c>
      <c r="K490" s="17" t="str">
        <f ca="1">IF(data!$BY490=K$1,data!$BW490,"")</f>
        <v/>
      </c>
      <c r="L490" s="17" t="str">
        <f ca="1">IF(OR(data!$BX490=K$1,data!$BY490=K$1),data!$BW490,"")</f>
        <v/>
      </c>
      <c r="M490" s="16" t="str">
        <f ca="1">IF(data!$BX490=N$1,data!$BW490,"")</f>
        <v/>
      </c>
      <c r="N490" s="16" t="str">
        <f ca="1">IF(data!$BY490=N$1,data!$BW490,"")</f>
        <v/>
      </c>
      <c r="O490" s="16" t="str">
        <f ca="1">IF(OR(data!$BX490=N$1,data!$BY490=N$1),data!$BW490,"")</f>
        <v/>
      </c>
      <c r="P490" s="17" t="str">
        <f ca="1">IF(data!$BX490=Q$1,data!$BW490,"")</f>
        <v/>
      </c>
      <c r="Q490" s="17" t="str">
        <f ca="1">IF(data!$BY490=Q$1,data!$BW490,"")</f>
        <v/>
      </c>
      <c r="R490" s="17" t="str">
        <f ca="1">IF(OR(data!$BX490=Q$1,data!$BY490=Q$1),data!$BW490,"")</f>
        <v/>
      </c>
      <c r="S490" s="16" t="str">
        <f ca="1">IF(data!$BX490=T$1,data!$BW490,"")</f>
        <v/>
      </c>
      <c r="T490" s="16" t="str">
        <f ca="1">IF(data!$BY490=T$1,data!$BW490,"")</f>
        <v/>
      </c>
      <c r="U490" s="16" t="str">
        <f ca="1">IF(OR(data!$BX490=T$1,data!$BY490=T$1),data!$BW490,"")</f>
        <v/>
      </c>
      <c r="V490" s="17" t="str">
        <f ca="1">IF(data!$BX490=W$1,data!$BW490,"")</f>
        <v/>
      </c>
      <c r="W490" s="17" t="str">
        <f ca="1">IF(data!$BY490=W$1,data!$BW490,"")</f>
        <v/>
      </c>
      <c r="X490" s="17" t="str">
        <f ca="1">IF(OR(data!$BX490=W$1,data!$BY490=W$1),data!$BW490,"")</f>
        <v/>
      </c>
      <c r="Y490" s="16" t="str">
        <f ca="1">IF(data!$BX490=Z$1,data!$BW490,"")</f>
        <v/>
      </c>
      <c r="Z490" s="16" t="str">
        <f ca="1">IF(data!$BY490=Z$1,data!$BW490,"")</f>
        <v/>
      </c>
      <c r="AA490" s="16" t="str">
        <f ca="1">IF(OR(data!$BX490=Z$1,data!$BY490=Z$1),data!$BW490,"")</f>
        <v/>
      </c>
      <c r="AB490" s="17" t="str">
        <f ca="1">IF(data!$BX490=AC$1,data!$BW490,"")</f>
        <v/>
      </c>
      <c r="AC490" s="17" t="str">
        <f ca="1">IF(data!$BY490=AC$1,data!$BW490,"")</f>
        <v/>
      </c>
      <c r="AD490" s="17" t="str">
        <f ca="1">IF(OR(data!$BX490=AC$1,data!$BY490=AC$1),data!$BW490,"")</f>
        <v/>
      </c>
      <c r="AE490" s="16" t="str">
        <f ca="1">IF(data!$BX490=AF$1,data!$BW490,"")</f>
        <v/>
      </c>
      <c r="AF490" s="16" t="str">
        <f ca="1">IF(data!$BY490=AF$1,data!$BW490,"")</f>
        <v/>
      </c>
      <c r="AG490" s="16" t="str">
        <f ca="1">IF(OR(data!$BX490=AF$1,data!$BY490=AF$1),data!$BW490,"")</f>
        <v/>
      </c>
      <c r="AH490" s="17" t="str">
        <f ca="1">IF(data!$BX490=AI$1,data!$BW490,"")</f>
        <v/>
      </c>
      <c r="AI490" s="17" t="str">
        <f ca="1">IF(data!$BY490=AI$1,data!$BW490,"")</f>
        <v/>
      </c>
      <c r="AJ490" s="17" t="str">
        <f ca="1">IF(OR(data!$BX490=AI$1,data!$BY490=AI$1),data!$BW490,"")</f>
        <v/>
      </c>
      <c r="AK490" s="16" t="str">
        <f ca="1">IF(data!$BX490=AL$1,data!$BW490,"")</f>
        <v/>
      </c>
      <c r="AL490" s="16" t="str">
        <f ca="1">IF(data!$BY490=AL$1,data!$BW490,"")</f>
        <v/>
      </c>
      <c r="AM490" s="16" t="str">
        <f ca="1">IF(OR(data!$BX490=AL$1,data!$BY490=AL$1),data!$BW490,"")</f>
        <v/>
      </c>
      <c r="AN490" s="17" t="str">
        <f ca="1">IF(data!$BX490=AO$1,data!$BW490,"")</f>
        <v/>
      </c>
      <c r="AO490" s="17" t="str">
        <f ca="1">IF(data!$BY490=AO$1,data!$BW490,"")</f>
        <v/>
      </c>
      <c r="AP490" s="17" t="str">
        <f ca="1">IF(OR(data!$BX490=AO$1,data!$BY490=AO$1),data!$BW490,"")</f>
        <v/>
      </c>
      <c r="AQ490" s="16" t="str">
        <f ca="1">IF(data!$BX490=AR$1,data!$BW490,"")</f>
        <v/>
      </c>
      <c r="AR490" s="16" t="str">
        <f ca="1">IF(data!$BY490=AR$1,data!$BW490,"")</f>
        <v/>
      </c>
      <c r="AS490" s="16" t="str">
        <f ca="1">IF(OR(data!$BX490=AR$1,data!$BY490=AR$1),data!$BW490,"")</f>
        <v/>
      </c>
      <c r="AT490" s="17" t="str">
        <f ca="1">IF(data!$BX490=AU$1,data!$BW490,"")</f>
        <v/>
      </c>
      <c r="AU490" s="17" t="str">
        <f ca="1">IF(data!$BY490=AU$1,data!$BW490,"")</f>
        <v/>
      </c>
      <c r="AV490" s="17" t="str">
        <f ca="1">IF(OR(data!$BX490=AU$1,data!$BY490=AU$1),data!$BW490,"")</f>
        <v/>
      </c>
      <c r="AW490" s="16" t="str">
        <f ca="1">IF(data!$BX490=AX$1,data!$BW490,"")</f>
        <v/>
      </c>
      <c r="AX490" s="16" t="str">
        <f ca="1">IF(data!$BY490=AX$1,data!$BW490,"")</f>
        <v/>
      </c>
      <c r="AY490" s="16" t="str">
        <f ca="1">IF(OR(data!$BX490=AX$1,data!$BY490=AX$1),data!$BW490,"")</f>
        <v/>
      </c>
      <c r="AZ490" s="17" t="str">
        <f ca="1">IF(data!$BX490=BA$1,data!$BW490,"")</f>
        <v/>
      </c>
      <c r="BA490" s="17" t="str">
        <f ca="1">IF(data!$BY490=BA$1,data!$BW490,"")</f>
        <v/>
      </c>
      <c r="BB490" s="17" t="str">
        <f ca="1">IF(OR(data!$BX490=BA$1,data!$BY490=BA$1),data!$BW490,"")</f>
        <v/>
      </c>
      <c r="BC490" s="16" t="str">
        <f ca="1">IF(data!$BX490=BD$1,data!$BW490,"")</f>
        <v/>
      </c>
      <c r="BD490" s="16" t="str">
        <f ca="1">IF(data!$BY490=BD$1,data!$BW490,"")</f>
        <v/>
      </c>
      <c r="BE490" s="16" t="str">
        <f ca="1">IF(OR(data!$BX490=BD$1,data!$BY490=BD$1),data!$BW490,"")</f>
        <v/>
      </c>
      <c r="BF490" s="17" t="str">
        <f ca="1">IF(data!$BX490=BG$1,data!$BW490,"")</f>
        <v/>
      </c>
      <c r="BG490" s="17" t="str">
        <f ca="1">IF(data!$BY490=BG$1,data!$BW490,"")</f>
        <v/>
      </c>
      <c r="BH490" s="17" t="str">
        <f ca="1">IF(OR(data!$BX490=BG$1,data!$BY490=BG$1),data!$BW490,"")</f>
        <v/>
      </c>
      <c r="BI490" s="16" t="str">
        <f ca="1">IF(data!$BX490=BJ$1,data!$BW490,"")</f>
        <v/>
      </c>
      <c r="BJ490" s="16" t="str">
        <f ca="1">IF(data!$BY490=BJ$1,data!$BW490,"")</f>
        <v/>
      </c>
      <c r="BK490" s="16" t="str">
        <f ca="1">IF(OR(data!$BX490=BJ$1,data!$BY490=BJ$1),data!$BW490,"")</f>
        <v/>
      </c>
      <c r="BL490" s="17" t="str">
        <f ca="1">IF(data!$BX490=BM$1,data!$BW490,"")</f>
        <v/>
      </c>
      <c r="BM490" s="17" t="str">
        <f ca="1">IF(data!$BY490=BM$1,data!$BW490,"")</f>
        <v/>
      </c>
      <c r="BN490" s="17" t="str">
        <f ca="1">IF(OR(data!$BX490=BM$1,data!$BY490=BM$1),data!$BW490,"")</f>
        <v/>
      </c>
      <c r="BO490" s="16" t="str">
        <f ca="1">IF(data!$BX490=BP$1,data!$BW490,"")</f>
        <v/>
      </c>
      <c r="BP490" s="16" t="str">
        <f ca="1">IF(data!$BY490=BP$1,data!$BW490,"")</f>
        <v/>
      </c>
      <c r="BQ490" s="16" t="str">
        <f ca="1">IF(OR(data!$BX490=BP$1,data!$BY490=BP$1),data!$BW490,"")</f>
        <v/>
      </c>
      <c r="BR490" s="17" t="str">
        <f ca="1">IF(data!$BX490=BS$1,data!$BW490,"")</f>
        <v/>
      </c>
      <c r="BS490" s="17" t="str">
        <f ca="1">IF(data!$BY490=BS$1,data!$BW490,"")</f>
        <v/>
      </c>
      <c r="BT490" s="17" t="str">
        <f ca="1">IF(OR(data!$BX490=BS$1,data!$BY490=BS$1),data!$BW490,"")</f>
        <v/>
      </c>
    </row>
    <row r="491" spans="1:72" s="11" customFormat="1" x14ac:dyDescent="0.25">
      <c r="A491" s="16" t="str">
        <f ca="1">IF(data!$BX491=B$1,data!$BW491,"")</f>
        <v/>
      </c>
      <c r="B491" s="16" t="str">
        <f ca="1">IF(data!$BY491=B$1,data!$BW491,"")</f>
        <v/>
      </c>
      <c r="C491" s="16" t="str">
        <f ca="1">IF(OR(data!$BX491=B$1,data!$BY491=B$1),data!$BW491,"")</f>
        <v/>
      </c>
      <c r="D491" s="17" t="str">
        <f ca="1">IF(data!$BX491=E$1,data!$BW491,"")</f>
        <v/>
      </c>
      <c r="E491" s="17" t="str">
        <f ca="1">IF(data!$BY491=E$1,data!$BW491,"")</f>
        <v/>
      </c>
      <c r="F491" s="17" t="str">
        <f ca="1">IF(OR(data!$BX491=E$1,data!$BY491=E$1),data!$BW491,"")</f>
        <v/>
      </c>
      <c r="G491" s="16" t="str">
        <f ca="1">IF(data!$BX491=H$1,data!$BW491,"")</f>
        <v/>
      </c>
      <c r="H491" s="16" t="str">
        <f ca="1">IF(data!$BY491=H$1,data!$BW491,"")</f>
        <v/>
      </c>
      <c r="I491" s="16" t="str">
        <f ca="1">IF(OR(data!$BX491=H$1,data!$BY491=H$1),data!$BW491,"")</f>
        <v/>
      </c>
      <c r="J491" s="17" t="str">
        <f ca="1">IF(data!$BX491=K$1,data!$BW491,"")</f>
        <v/>
      </c>
      <c r="K491" s="17" t="str">
        <f ca="1">IF(data!$BY491=K$1,data!$BW491,"")</f>
        <v/>
      </c>
      <c r="L491" s="17" t="str">
        <f ca="1">IF(OR(data!$BX491=K$1,data!$BY491=K$1),data!$BW491,"")</f>
        <v/>
      </c>
      <c r="M491" s="16" t="str">
        <f ca="1">IF(data!$BX491=N$1,data!$BW491,"")</f>
        <v/>
      </c>
      <c r="N491" s="16" t="str">
        <f ca="1">IF(data!$BY491=N$1,data!$BW491,"")</f>
        <v/>
      </c>
      <c r="O491" s="16" t="str">
        <f ca="1">IF(OR(data!$BX491=N$1,data!$BY491=N$1),data!$BW491,"")</f>
        <v/>
      </c>
      <c r="P491" s="17" t="str">
        <f ca="1">IF(data!$BX491=Q$1,data!$BW491,"")</f>
        <v/>
      </c>
      <c r="Q491" s="17" t="str">
        <f ca="1">IF(data!$BY491=Q$1,data!$BW491,"")</f>
        <v/>
      </c>
      <c r="R491" s="17" t="str">
        <f ca="1">IF(OR(data!$BX491=Q$1,data!$BY491=Q$1),data!$BW491,"")</f>
        <v/>
      </c>
      <c r="S491" s="16" t="str">
        <f ca="1">IF(data!$BX491=T$1,data!$BW491,"")</f>
        <v/>
      </c>
      <c r="T491" s="16" t="str">
        <f ca="1">IF(data!$BY491=T$1,data!$BW491,"")</f>
        <v/>
      </c>
      <c r="U491" s="16" t="str">
        <f ca="1">IF(OR(data!$BX491=T$1,data!$BY491=T$1),data!$BW491,"")</f>
        <v/>
      </c>
      <c r="V491" s="17" t="str">
        <f ca="1">IF(data!$BX491=W$1,data!$BW491,"")</f>
        <v/>
      </c>
      <c r="W491" s="17" t="str">
        <f ca="1">IF(data!$BY491=W$1,data!$BW491,"")</f>
        <v/>
      </c>
      <c r="X491" s="17" t="str">
        <f ca="1">IF(OR(data!$BX491=W$1,data!$BY491=W$1),data!$BW491,"")</f>
        <v/>
      </c>
      <c r="Y491" s="16" t="str">
        <f ca="1">IF(data!$BX491=Z$1,data!$BW491,"")</f>
        <v/>
      </c>
      <c r="Z491" s="16" t="str">
        <f ca="1">IF(data!$BY491=Z$1,data!$BW491,"")</f>
        <v/>
      </c>
      <c r="AA491" s="16" t="str">
        <f ca="1">IF(OR(data!$BX491=Z$1,data!$BY491=Z$1),data!$BW491,"")</f>
        <v/>
      </c>
      <c r="AB491" s="17" t="str">
        <f ca="1">IF(data!$BX491=AC$1,data!$BW491,"")</f>
        <v/>
      </c>
      <c r="AC491" s="17" t="str">
        <f ca="1">IF(data!$BY491=AC$1,data!$BW491,"")</f>
        <v/>
      </c>
      <c r="AD491" s="17" t="str">
        <f ca="1">IF(OR(data!$BX491=AC$1,data!$BY491=AC$1),data!$BW491,"")</f>
        <v/>
      </c>
      <c r="AE491" s="16" t="str">
        <f ca="1">IF(data!$BX491=AF$1,data!$BW491,"")</f>
        <v/>
      </c>
      <c r="AF491" s="16" t="str">
        <f ca="1">IF(data!$BY491=AF$1,data!$BW491,"")</f>
        <v/>
      </c>
      <c r="AG491" s="16" t="str">
        <f ca="1">IF(OR(data!$BX491=AF$1,data!$BY491=AF$1),data!$BW491,"")</f>
        <v/>
      </c>
      <c r="AH491" s="17" t="str">
        <f ca="1">IF(data!$BX491=AI$1,data!$BW491,"")</f>
        <v/>
      </c>
      <c r="AI491" s="17" t="str">
        <f ca="1">IF(data!$BY491=AI$1,data!$BW491,"")</f>
        <v/>
      </c>
      <c r="AJ491" s="17" t="str">
        <f ca="1">IF(OR(data!$BX491=AI$1,data!$BY491=AI$1),data!$BW491,"")</f>
        <v/>
      </c>
      <c r="AK491" s="16" t="str">
        <f ca="1">IF(data!$BX491=AL$1,data!$BW491,"")</f>
        <v/>
      </c>
      <c r="AL491" s="16" t="str">
        <f ca="1">IF(data!$BY491=AL$1,data!$BW491,"")</f>
        <v/>
      </c>
      <c r="AM491" s="16" t="str">
        <f ca="1">IF(OR(data!$BX491=AL$1,data!$BY491=AL$1),data!$BW491,"")</f>
        <v/>
      </c>
      <c r="AN491" s="17" t="str">
        <f ca="1">IF(data!$BX491=AO$1,data!$BW491,"")</f>
        <v/>
      </c>
      <c r="AO491" s="17" t="str">
        <f ca="1">IF(data!$BY491=AO$1,data!$BW491,"")</f>
        <v/>
      </c>
      <c r="AP491" s="17" t="str">
        <f ca="1">IF(OR(data!$BX491=AO$1,data!$BY491=AO$1),data!$BW491,"")</f>
        <v/>
      </c>
      <c r="AQ491" s="16" t="str">
        <f ca="1">IF(data!$BX491=AR$1,data!$BW491,"")</f>
        <v/>
      </c>
      <c r="AR491" s="16" t="str">
        <f ca="1">IF(data!$BY491=AR$1,data!$BW491,"")</f>
        <v/>
      </c>
      <c r="AS491" s="16" t="str">
        <f ca="1">IF(OR(data!$BX491=AR$1,data!$BY491=AR$1),data!$BW491,"")</f>
        <v/>
      </c>
      <c r="AT491" s="17" t="str">
        <f ca="1">IF(data!$BX491=AU$1,data!$BW491,"")</f>
        <v/>
      </c>
      <c r="AU491" s="17" t="str">
        <f ca="1">IF(data!$BY491=AU$1,data!$BW491,"")</f>
        <v/>
      </c>
      <c r="AV491" s="17" t="str">
        <f ca="1">IF(OR(data!$BX491=AU$1,data!$BY491=AU$1),data!$BW491,"")</f>
        <v/>
      </c>
      <c r="AW491" s="16" t="str">
        <f ca="1">IF(data!$BX491=AX$1,data!$BW491,"")</f>
        <v/>
      </c>
      <c r="AX491" s="16" t="str">
        <f ca="1">IF(data!$BY491=AX$1,data!$BW491,"")</f>
        <v/>
      </c>
      <c r="AY491" s="16" t="str">
        <f ca="1">IF(OR(data!$BX491=AX$1,data!$BY491=AX$1),data!$BW491,"")</f>
        <v/>
      </c>
      <c r="AZ491" s="17" t="str">
        <f ca="1">IF(data!$BX491=BA$1,data!$BW491,"")</f>
        <v/>
      </c>
      <c r="BA491" s="17" t="str">
        <f ca="1">IF(data!$BY491=BA$1,data!$BW491,"")</f>
        <v/>
      </c>
      <c r="BB491" s="17" t="str">
        <f ca="1">IF(OR(data!$BX491=BA$1,data!$BY491=BA$1),data!$BW491,"")</f>
        <v/>
      </c>
      <c r="BC491" s="16" t="str">
        <f ca="1">IF(data!$BX491=BD$1,data!$BW491,"")</f>
        <v/>
      </c>
      <c r="BD491" s="16" t="str">
        <f ca="1">IF(data!$BY491=BD$1,data!$BW491,"")</f>
        <v/>
      </c>
      <c r="BE491" s="16" t="str">
        <f ca="1">IF(OR(data!$BX491=BD$1,data!$BY491=BD$1),data!$BW491,"")</f>
        <v/>
      </c>
      <c r="BF491" s="17" t="str">
        <f ca="1">IF(data!$BX491=BG$1,data!$BW491,"")</f>
        <v/>
      </c>
      <c r="BG491" s="17" t="str">
        <f ca="1">IF(data!$BY491=BG$1,data!$BW491,"")</f>
        <v/>
      </c>
      <c r="BH491" s="17" t="str">
        <f ca="1">IF(OR(data!$BX491=BG$1,data!$BY491=BG$1),data!$BW491,"")</f>
        <v/>
      </c>
      <c r="BI491" s="16" t="str">
        <f ca="1">IF(data!$BX491=BJ$1,data!$BW491,"")</f>
        <v/>
      </c>
      <c r="BJ491" s="16" t="str">
        <f ca="1">IF(data!$BY491=BJ$1,data!$BW491,"")</f>
        <v/>
      </c>
      <c r="BK491" s="16" t="str">
        <f ca="1">IF(OR(data!$BX491=BJ$1,data!$BY491=BJ$1),data!$BW491,"")</f>
        <v/>
      </c>
      <c r="BL491" s="17" t="str">
        <f ca="1">IF(data!$BX491=BM$1,data!$BW491,"")</f>
        <v/>
      </c>
      <c r="BM491" s="17" t="str">
        <f ca="1">IF(data!$BY491=BM$1,data!$BW491,"")</f>
        <v/>
      </c>
      <c r="BN491" s="17" t="str">
        <f ca="1">IF(OR(data!$BX491=BM$1,data!$BY491=BM$1),data!$BW491,"")</f>
        <v/>
      </c>
      <c r="BO491" s="16" t="str">
        <f ca="1">IF(data!$BX491=BP$1,data!$BW491,"")</f>
        <v/>
      </c>
      <c r="BP491" s="16" t="str">
        <f ca="1">IF(data!$BY491=BP$1,data!$BW491,"")</f>
        <v/>
      </c>
      <c r="BQ491" s="16" t="str">
        <f ca="1">IF(OR(data!$BX491=BP$1,data!$BY491=BP$1),data!$BW491,"")</f>
        <v/>
      </c>
      <c r="BR491" s="17" t="str">
        <f ca="1">IF(data!$BX491=BS$1,data!$BW491,"")</f>
        <v/>
      </c>
      <c r="BS491" s="17" t="str">
        <f ca="1">IF(data!$BY491=BS$1,data!$BW491,"")</f>
        <v/>
      </c>
      <c r="BT491" s="17" t="str">
        <f ca="1">IF(OR(data!$BX491=BS$1,data!$BY491=BS$1),data!$BW491,"")</f>
        <v/>
      </c>
    </row>
    <row r="492" spans="1:72" s="11" customFormat="1" x14ac:dyDescent="0.25">
      <c r="A492" s="16" t="str">
        <f ca="1">IF(data!$BX492=B$1,data!$BW492,"")</f>
        <v/>
      </c>
      <c r="B492" s="16" t="str">
        <f ca="1">IF(data!$BY492=B$1,data!$BW492,"")</f>
        <v/>
      </c>
      <c r="C492" s="16" t="str">
        <f ca="1">IF(OR(data!$BX492=B$1,data!$BY492=B$1),data!$BW492,"")</f>
        <v/>
      </c>
      <c r="D492" s="17" t="str">
        <f ca="1">IF(data!$BX492=E$1,data!$BW492,"")</f>
        <v/>
      </c>
      <c r="E492" s="17" t="str">
        <f ca="1">IF(data!$BY492=E$1,data!$BW492,"")</f>
        <v/>
      </c>
      <c r="F492" s="17" t="str">
        <f ca="1">IF(OR(data!$BX492=E$1,data!$BY492=E$1),data!$BW492,"")</f>
        <v/>
      </c>
      <c r="G492" s="16" t="str">
        <f ca="1">IF(data!$BX492=H$1,data!$BW492,"")</f>
        <v/>
      </c>
      <c r="H492" s="16" t="str">
        <f ca="1">IF(data!$BY492=H$1,data!$BW492,"")</f>
        <v/>
      </c>
      <c r="I492" s="16" t="str">
        <f ca="1">IF(OR(data!$BX492=H$1,data!$BY492=H$1),data!$BW492,"")</f>
        <v/>
      </c>
      <c r="J492" s="17" t="str">
        <f ca="1">IF(data!$BX492=K$1,data!$BW492,"")</f>
        <v/>
      </c>
      <c r="K492" s="17" t="str">
        <f ca="1">IF(data!$BY492=K$1,data!$BW492,"")</f>
        <v/>
      </c>
      <c r="L492" s="17" t="str">
        <f ca="1">IF(OR(data!$BX492=K$1,data!$BY492=K$1),data!$BW492,"")</f>
        <v/>
      </c>
      <c r="M492" s="16" t="str">
        <f ca="1">IF(data!$BX492=N$1,data!$BW492,"")</f>
        <v/>
      </c>
      <c r="N492" s="16" t="str">
        <f ca="1">IF(data!$BY492=N$1,data!$BW492,"")</f>
        <v/>
      </c>
      <c r="O492" s="16" t="str">
        <f ca="1">IF(OR(data!$BX492=N$1,data!$BY492=N$1),data!$BW492,"")</f>
        <v/>
      </c>
      <c r="P492" s="17" t="str">
        <f ca="1">IF(data!$BX492=Q$1,data!$BW492,"")</f>
        <v/>
      </c>
      <c r="Q492" s="17" t="str">
        <f ca="1">IF(data!$BY492=Q$1,data!$BW492,"")</f>
        <v/>
      </c>
      <c r="R492" s="17" t="str">
        <f ca="1">IF(OR(data!$BX492=Q$1,data!$BY492=Q$1),data!$BW492,"")</f>
        <v/>
      </c>
      <c r="S492" s="16" t="str">
        <f ca="1">IF(data!$BX492=T$1,data!$BW492,"")</f>
        <v/>
      </c>
      <c r="T492" s="16" t="str">
        <f ca="1">IF(data!$BY492=T$1,data!$BW492,"")</f>
        <v/>
      </c>
      <c r="U492" s="16" t="str">
        <f ca="1">IF(OR(data!$BX492=T$1,data!$BY492=T$1),data!$BW492,"")</f>
        <v/>
      </c>
      <c r="V492" s="17" t="str">
        <f ca="1">IF(data!$BX492=W$1,data!$BW492,"")</f>
        <v/>
      </c>
      <c r="W492" s="17" t="str">
        <f ca="1">IF(data!$BY492=W$1,data!$BW492,"")</f>
        <v/>
      </c>
      <c r="X492" s="17" t="str">
        <f ca="1">IF(OR(data!$BX492=W$1,data!$BY492=W$1),data!$BW492,"")</f>
        <v/>
      </c>
      <c r="Y492" s="16" t="str">
        <f ca="1">IF(data!$BX492=Z$1,data!$BW492,"")</f>
        <v/>
      </c>
      <c r="Z492" s="16" t="str">
        <f ca="1">IF(data!$BY492=Z$1,data!$BW492,"")</f>
        <v/>
      </c>
      <c r="AA492" s="16" t="str">
        <f ca="1">IF(OR(data!$BX492=Z$1,data!$BY492=Z$1),data!$BW492,"")</f>
        <v/>
      </c>
      <c r="AB492" s="17" t="str">
        <f ca="1">IF(data!$BX492=AC$1,data!$BW492,"")</f>
        <v/>
      </c>
      <c r="AC492" s="17" t="str">
        <f ca="1">IF(data!$BY492=AC$1,data!$BW492,"")</f>
        <v/>
      </c>
      <c r="AD492" s="17" t="str">
        <f ca="1">IF(OR(data!$BX492=AC$1,data!$BY492=AC$1),data!$BW492,"")</f>
        <v/>
      </c>
      <c r="AE492" s="16" t="str">
        <f ca="1">IF(data!$BX492=AF$1,data!$BW492,"")</f>
        <v/>
      </c>
      <c r="AF492" s="16" t="str">
        <f ca="1">IF(data!$BY492=AF$1,data!$BW492,"")</f>
        <v/>
      </c>
      <c r="AG492" s="16" t="str">
        <f ca="1">IF(OR(data!$BX492=AF$1,data!$BY492=AF$1),data!$BW492,"")</f>
        <v/>
      </c>
      <c r="AH492" s="17" t="str">
        <f ca="1">IF(data!$BX492=AI$1,data!$BW492,"")</f>
        <v/>
      </c>
      <c r="AI492" s="17" t="str">
        <f ca="1">IF(data!$BY492=AI$1,data!$BW492,"")</f>
        <v/>
      </c>
      <c r="AJ492" s="17" t="str">
        <f ca="1">IF(OR(data!$BX492=AI$1,data!$BY492=AI$1),data!$BW492,"")</f>
        <v/>
      </c>
      <c r="AK492" s="16" t="str">
        <f ca="1">IF(data!$BX492=AL$1,data!$BW492,"")</f>
        <v/>
      </c>
      <c r="AL492" s="16" t="str">
        <f ca="1">IF(data!$BY492=AL$1,data!$BW492,"")</f>
        <v/>
      </c>
      <c r="AM492" s="16" t="str">
        <f ca="1">IF(OR(data!$BX492=AL$1,data!$BY492=AL$1),data!$BW492,"")</f>
        <v/>
      </c>
      <c r="AN492" s="17" t="str">
        <f ca="1">IF(data!$BX492=AO$1,data!$BW492,"")</f>
        <v/>
      </c>
      <c r="AO492" s="17" t="str">
        <f ca="1">IF(data!$BY492=AO$1,data!$BW492,"")</f>
        <v/>
      </c>
      <c r="AP492" s="17" t="str">
        <f ca="1">IF(OR(data!$BX492=AO$1,data!$BY492=AO$1),data!$BW492,"")</f>
        <v/>
      </c>
      <c r="AQ492" s="16" t="str">
        <f ca="1">IF(data!$BX492=AR$1,data!$BW492,"")</f>
        <v/>
      </c>
      <c r="AR492" s="16" t="str">
        <f ca="1">IF(data!$BY492=AR$1,data!$BW492,"")</f>
        <v/>
      </c>
      <c r="AS492" s="16" t="str">
        <f ca="1">IF(OR(data!$BX492=AR$1,data!$BY492=AR$1),data!$BW492,"")</f>
        <v/>
      </c>
      <c r="AT492" s="17" t="str">
        <f ca="1">IF(data!$BX492=AU$1,data!$BW492,"")</f>
        <v/>
      </c>
      <c r="AU492" s="17" t="str">
        <f ca="1">IF(data!$BY492=AU$1,data!$BW492,"")</f>
        <v/>
      </c>
      <c r="AV492" s="17" t="str">
        <f ca="1">IF(OR(data!$BX492=AU$1,data!$BY492=AU$1),data!$BW492,"")</f>
        <v/>
      </c>
      <c r="AW492" s="16" t="str">
        <f ca="1">IF(data!$BX492=AX$1,data!$BW492,"")</f>
        <v/>
      </c>
      <c r="AX492" s="16" t="str">
        <f ca="1">IF(data!$BY492=AX$1,data!$BW492,"")</f>
        <v/>
      </c>
      <c r="AY492" s="16" t="str">
        <f ca="1">IF(OR(data!$BX492=AX$1,data!$BY492=AX$1),data!$BW492,"")</f>
        <v/>
      </c>
      <c r="AZ492" s="17" t="str">
        <f ca="1">IF(data!$BX492=BA$1,data!$BW492,"")</f>
        <v/>
      </c>
      <c r="BA492" s="17" t="str">
        <f ca="1">IF(data!$BY492=BA$1,data!$BW492,"")</f>
        <v/>
      </c>
      <c r="BB492" s="17" t="str">
        <f ca="1">IF(OR(data!$BX492=BA$1,data!$BY492=BA$1),data!$BW492,"")</f>
        <v/>
      </c>
      <c r="BC492" s="16" t="str">
        <f ca="1">IF(data!$BX492=BD$1,data!$BW492,"")</f>
        <v/>
      </c>
      <c r="BD492" s="16" t="str">
        <f ca="1">IF(data!$BY492=BD$1,data!$BW492,"")</f>
        <v/>
      </c>
      <c r="BE492" s="16" t="str">
        <f ca="1">IF(OR(data!$BX492=BD$1,data!$BY492=BD$1),data!$BW492,"")</f>
        <v/>
      </c>
      <c r="BF492" s="17" t="str">
        <f ca="1">IF(data!$BX492=BG$1,data!$BW492,"")</f>
        <v/>
      </c>
      <c r="BG492" s="17" t="str">
        <f ca="1">IF(data!$BY492=BG$1,data!$BW492,"")</f>
        <v/>
      </c>
      <c r="BH492" s="17" t="str">
        <f ca="1">IF(OR(data!$BX492=BG$1,data!$BY492=BG$1),data!$BW492,"")</f>
        <v/>
      </c>
      <c r="BI492" s="16" t="str">
        <f ca="1">IF(data!$BX492=BJ$1,data!$BW492,"")</f>
        <v/>
      </c>
      <c r="BJ492" s="16" t="str">
        <f ca="1">IF(data!$BY492=BJ$1,data!$BW492,"")</f>
        <v/>
      </c>
      <c r="BK492" s="16" t="str">
        <f ca="1">IF(OR(data!$BX492=BJ$1,data!$BY492=BJ$1),data!$BW492,"")</f>
        <v/>
      </c>
      <c r="BL492" s="17" t="str">
        <f ca="1">IF(data!$BX492=BM$1,data!$BW492,"")</f>
        <v/>
      </c>
      <c r="BM492" s="17" t="str">
        <f ca="1">IF(data!$BY492=BM$1,data!$BW492,"")</f>
        <v/>
      </c>
      <c r="BN492" s="17" t="str">
        <f ca="1">IF(OR(data!$BX492=BM$1,data!$BY492=BM$1),data!$BW492,"")</f>
        <v/>
      </c>
      <c r="BO492" s="16" t="str">
        <f ca="1">IF(data!$BX492=BP$1,data!$BW492,"")</f>
        <v/>
      </c>
      <c r="BP492" s="16" t="str">
        <f ca="1">IF(data!$BY492=BP$1,data!$BW492,"")</f>
        <v/>
      </c>
      <c r="BQ492" s="16" t="str">
        <f ca="1">IF(OR(data!$BX492=BP$1,data!$BY492=BP$1),data!$BW492,"")</f>
        <v/>
      </c>
      <c r="BR492" s="17" t="str">
        <f ca="1">IF(data!$BX492=BS$1,data!$BW492,"")</f>
        <v/>
      </c>
      <c r="BS492" s="17" t="str">
        <f ca="1">IF(data!$BY492=BS$1,data!$BW492,"")</f>
        <v/>
      </c>
      <c r="BT492" s="17" t="str">
        <f ca="1">IF(OR(data!$BX492=BS$1,data!$BY492=BS$1),data!$BW492,"")</f>
        <v/>
      </c>
    </row>
    <row r="493" spans="1:72" s="11" customFormat="1" x14ac:dyDescent="0.25">
      <c r="A493" s="16" t="str">
        <f ca="1">IF(data!$BX493=B$1,data!$BW493,"")</f>
        <v/>
      </c>
      <c r="B493" s="16" t="str">
        <f ca="1">IF(data!$BY493=B$1,data!$BW493,"")</f>
        <v/>
      </c>
      <c r="C493" s="16" t="str">
        <f ca="1">IF(OR(data!$BX493=B$1,data!$BY493=B$1),data!$BW493,"")</f>
        <v/>
      </c>
      <c r="D493" s="17" t="str">
        <f ca="1">IF(data!$BX493=E$1,data!$BW493,"")</f>
        <v/>
      </c>
      <c r="E493" s="17" t="str">
        <f ca="1">IF(data!$BY493=E$1,data!$BW493,"")</f>
        <v/>
      </c>
      <c r="F493" s="17" t="str">
        <f ca="1">IF(OR(data!$BX493=E$1,data!$BY493=E$1),data!$BW493,"")</f>
        <v/>
      </c>
      <c r="G493" s="16" t="str">
        <f ca="1">IF(data!$BX493=H$1,data!$BW493,"")</f>
        <v/>
      </c>
      <c r="H493" s="16" t="str">
        <f ca="1">IF(data!$BY493=H$1,data!$BW493,"")</f>
        <v/>
      </c>
      <c r="I493" s="16" t="str">
        <f ca="1">IF(OR(data!$BX493=H$1,data!$BY493=H$1),data!$BW493,"")</f>
        <v/>
      </c>
      <c r="J493" s="17" t="str">
        <f ca="1">IF(data!$BX493=K$1,data!$BW493,"")</f>
        <v/>
      </c>
      <c r="K493" s="17" t="str">
        <f ca="1">IF(data!$BY493=K$1,data!$BW493,"")</f>
        <v/>
      </c>
      <c r="L493" s="17" t="str">
        <f ca="1">IF(OR(data!$BX493=K$1,data!$BY493=K$1),data!$BW493,"")</f>
        <v/>
      </c>
      <c r="M493" s="16" t="str">
        <f ca="1">IF(data!$BX493=N$1,data!$BW493,"")</f>
        <v/>
      </c>
      <c r="N493" s="16" t="str">
        <f ca="1">IF(data!$BY493=N$1,data!$BW493,"")</f>
        <v/>
      </c>
      <c r="O493" s="16" t="str">
        <f ca="1">IF(OR(data!$BX493=N$1,data!$BY493=N$1),data!$BW493,"")</f>
        <v/>
      </c>
      <c r="P493" s="17" t="str">
        <f ca="1">IF(data!$BX493=Q$1,data!$BW493,"")</f>
        <v/>
      </c>
      <c r="Q493" s="17" t="str">
        <f ca="1">IF(data!$BY493=Q$1,data!$BW493,"")</f>
        <v/>
      </c>
      <c r="R493" s="17" t="str">
        <f ca="1">IF(OR(data!$BX493=Q$1,data!$BY493=Q$1),data!$BW493,"")</f>
        <v/>
      </c>
      <c r="S493" s="16" t="str">
        <f ca="1">IF(data!$BX493=T$1,data!$BW493,"")</f>
        <v/>
      </c>
      <c r="T493" s="16" t="str">
        <f ca="1">IF(data!$BY493=T$1,data!$BW493,"")</f>
        <v/>
      </c>
      <c r="U493" s="16" t="str">
        <f ca="1">IF(OR(data!$BX493=T$1,data!$BY493=T$1),data!$BW493,"")</f>
        <v/>
      </c>
      <c r="V493" s="17" t="str">
        <f ca="1">IF(data!$BX493=W$1,data!$BW493,"")</f>
        <v/>
      </c>
      <c r="W493" s="17" t="str">
        <f ca="1">IF(data!$BY493=W$1,data!$BW493,"")</f>
        <v/>
      </c>
      <c r="X493" s="17" t="str">
        <f ca="1">IF(OR(data!$BX493=W$1,data!$BY493=W$1),data!$BW493,"")</f>
        <v/>
      </c>
      <c r="Y493" s="16" t="str">
        <f ca="1">IF(data!$BX493=Z$1,data!$BW493,"")</f>
        <v/>
      </c>
      <c r="Z493" s="16" t="str">
        <f ca="1">IF(data!$BY493=Z$1,data!$BW493,"")</f>
        <v/>
      </c>
      <c r="AA493" s="16" t="str">
        <f ca="1">IF(OR(data!$BX493=Z$1,data!$BY493=Z$1),data!$BW493,"")</f>
        <v/>
      </c>
      <c r="AB493" s="17" t="str">
        <f ca="1">IF(data!$BX493=AC$1,data!$BW493,"")</f>
        <v/>
      </c>
      <c r="AC493" s="17" t="str">
        <f ca="1">IF(data!$BY493=AC$1,data!$BW493,"")</f>
        <v/>
      </c>
      <c r="AD493" s="17" t="str">
        <f ca="1">IF(OR(data!$BX493=AC$1,data!$BY493=AC$1),data!$BW493,"")</f>
        <v/>
      </c>
      <c r="AE493" s="16" t="str">
        <f ca="1">IF(data!$BX493=AF$1,data!$BW493,"")</f>
        <v/>
      </c>
      <c r="AF493" s="16" t="str">
        <f ca="1">IF(data!$BY493=AF$1,data!$BW493,"")</f>
        <v/>
      </c>
      <c r="AG493" s="16" t="str">
        <f ca="1">IF(OR(data!$BX493=AF$1,data!$BY493=AF$1),data!$BW493,"")</f>
        <v/>
      </c>
      <c r="AH493" s="17" t="str">
        <f ca="1">IF(data!$BX493=AI$1,data!$BW493,"")</f>
        <v/>
      </c>
      <c r="AI493" s="17" t="str">
        <f ca="1">IF(data!$BY493=AI$1,data!$BW493,"")</f>
        <v/>
      </c>
      <c r="AJ493" s="17" t="str">
        <f ca="1">IF(OR(data!$BX493=AI$1,data!$BY493=AI$1),data!$BW493,"")</f>
        <v/>
      </c>
      <c r="AK493" s="16" t="str">
        <f ca="1">IF(data!$BX493=AL$1,data!$BW493,"")</f>
        <v/>
      </c>
      <c r="AL493" s="16" t="str">
        <f ca="1">IF(data!$BY493=AL$1,data!$BW493,"")</f>
        <v/>
      </c>
      <c r="AM493" s="16" t="str">
        <f ca="1">IF(OR(data!$BX493=AL$1,data!$BY493=AL$1),data!$BW493,"")</f>
        <v/>
      </c>
      <c r="AN493" s="17" t="str">
        <f ca="1">IF(data!$BX493=AO$1,data!$BW493,"")</f>
        <v/>
      </c>
      <c r="AO493" s="17" t="str">
        <f ca="1">IF(data!$BY493=AO$1,data!$BW493,"")</f>
        <v/>
      </c>
      <c r="AP493" s="17" t="str">
        <f ca="1">IF(OR(data!$BX493=AO$1,data!$BY493=AO$1),data!$BW493,"")</f>
        <v/>
      </c>
      <c r="AQ493" s="16" t="str">
        <f ca="1">IF(data!$BX493=AR$1,data!$BW493,"")</f>
        <v/>
      </c>
      <c r="AR493" s="16" t="str">
        <f ca="1">IF(data!$BY493=AR$1,data!$BW493,"")</f>
        <v/>
      </c>
      <c r="AS493" s="16" t="str">
        <f ca="1">IF(OR(data!$BX493=AR$1,data!$BY493=AR$1),data!$BW493,"")</f>
        <v/>
      </c>
      <c r="AT493" s="17" t="str">
        <f ca="1">IF(data!$BX493=AU$1,data!$BW493,"")</f>
        <v/>
      </c>
      <c r="AU493" s="17" t="str">
        <f ca="1">IF(data!$BY493=AU$1,data!$BW493,"")</f>
        <v/>
      </c>
      <c r="AV493" s="17" t="str">
        <f ca="1">IF(OR(data!$BX493=AU$1,data!$BY493=AU$1),data!$BW493,"")</f>
        <v/>
      </c>
      <c r="AW493" s="16" t="str">
        <f ca="1">IF(data!$BX493=AX$1,data!$BW493,"")</f>
        <v/>
      </c>
      <c r="AX493" s="16" t="str">
        <f ca="1">IF(data!$BY493=AX$1,data!$BW493,"")</f>
        <v/>
      </c>
      <c r="AY493" s="16" t="str">
        <f ca="1">IF(OR(data!$BX493=AX$1,data!$BY493=AX$1),data!$BW493,"")</f>
        <v/>
      </c>
      <c r="AZ493" s="17" t="str">
        <f ca="1">IF(data!$BX493=BA$1,data!$BW493,"")</f>
        <v/>
      </c>
      <c r="BA493" s="17" t="str">
        <f ca="1">IF(data!$BY493=BA$1,data!$BW493,"")</f>
        <v/>
      </c>
      <c r="BB493" s="17" t="str">
        <f ca="1">IF(OR(data!$BX493=BA$1,data!$BY493=BA$1),data!$BW493,"")</f>
        <v/>
      </c>
      <c r="BC493" s="16" t="str">
        <f ca="1">IF(data!$BX493=BD$1,data!$BW493,"")</f>
        <v/>
      </c>
      <c r="BD493" s="16" t="str">
        <f ca="1">IF(data!$BY493=BD$1,data!$BW493,"")</f>
        <v/>
      </c>
      <c r="BE493" s="16" t="str">
        <f ca="1">IF(OR(data!$BX493=BD$1,data!$BY493=BD$1),data!$BW493,"")</f>
        <v/>
      </c>
      <c r="BF493" s="17" t="str">
        <f ca="1">IF(data!$BX493=BG$1,data!$BW493,"")</f>
        <v/>
      </c>
      <c r="BG493" s="17" t="str">
        <f ca="1">IF(data!$BY493=BG$1,data!$BW493,"")</f>
        <v/>
      </c>
      <c r="BH493" s="17" t="str">
        <f ca="1">IF(OR(data!$BX493=BG$1,data!$BY493=BG$1),data!$BW493,"")</f>
        <v/>
      </c>
      <c r="BI493" s="16" t="str">
        <f ca="1">IF(data!$BX493=BJ$1,data!$BW493,"")</f>
        <v/>
      </c>
      <c r="BJ493" s="16" t="str">
        <f ca="1">IF(data!$BY493=BJ$1,data!$BW493,"")</f>
        <v/>
      </c>
      <c r="BK493" s="16" t="str">
        <f ca="1">IF(OR(data!$BX493=BJ$1,data!$BY493=BJ$1),data!$BW493,"")</f>
        <v/>
      </c>
      <c r="BL493" s="17" t="str">
        <f ca="1">IF(data!$BX493=BM$1,data!$BW493,"")</f>
        <v/>
      </c>
      <c r="BM493" s="17" t="str">
        <f ca="1">IF(data!$BY493=BM$1,data!$BW493,"")</f>
        <v/>
      </c>
      <c r="BN493" s="17" t="str">
        <f ca="1">IF(OR(data!$BX493=BM$1,data!$BY493=BM$1),data!$BW493,"")</f>
        <v/>
      </c>
      <c r="BO493" s="16" t="str">
        <f ca="1">IF(data!$BX493=BP$1,data!$BW493,"")</f>
        <v/>
      </c>
      <c r="BP493" s="16" t="str">
        <f ca="1">IF(data!$BY493=BP$1,data!$BW493,"")</f>
        <v/>
      </c>
      <c r="BQ493" s="16" t="str">
        <f ca="1">IF(OR(data!$BX493=BP$1,data!$BY493=BP$1),data!$BW493,"")</f>
        <v/>
      </c>
      <c r="BR493" s="17" t="str">
        <f ca="1">IF(data!$BX493=BS$1,data!$BW493,"")</f>
        <v/>
      </c>
      <c r="BS493" s="17" t="str">
        <f ca="1">IF(data!$BY493=BS$1,data!$BW493,"")</f>
        <v/>
      </c>
      <c r="BT493" s="17" t="str">
        <f ca="1">IF(OR(data!$BX493=BS$1,data!$BY493=BS$1),data!$BW493,"")</f>
        <v/>
      </c>
    </row>
    <row r="494" spans="1:72" s="11" customFormat="1" x14ac:dyDescent="0.25">
      <c r="A494" s="16" t="str">
        <f ca="1">IF(data!$BX494=B$1,data!$BW494,"")</f>
        <v/>
      </c>
      <c r="B494" s="16" t="str">
        <f ca="1">IF(data!$BY494=B$1,data!$BW494,"")</f>
        <v/>
      </c>
      <c r="C494" s="16" t="str">
        <f ca="1">IF(OR(data!$BX494=B$1,data!$BY494=B$1),data!$BW494,"")</f>
        <v/>
      </c>
      <c r="D494" s="17" t="str">
        <f ca="1">IF(data!$BX494=E$1,data!$BW494,"")</f>
        <v/>
      </c>
      <c r="E494" s="17" t="str">
        <f ca="1">IF(data!$BY494=E$1,data!$BW494,"")</f>
        <v/>
      </c>
      <c r="F494" s="17" t="str">
        <f ca="1">IF(OR(data!$BX494=E$1,data!$BY494=E$1),data!$BW494,"")</f>
        <v/>
      </c>
      <c r="G494" s="16" t="str">
        <f ca="1">IF(data!$BX494=H$1,data!$BW494,"")</f>
        <v/>
      </c>
      <c r="H494" s="16" t="str">
        <f ca="1">IF(data!$BY494=H$1,data!$BW494,"")</f>
        <v/>
      </c>
      <c r="I494" s="16" t="str">
        <f ca="1">IF(OR(data!$BX494=H$1,data!$BY494=H$1),data!$BW494,"")</f>
        <v/>
      </c>
      <c r="J494" s="17" t="str">
        <f ca="1">IF(data!$BX494=K$1,data!$BW494,"")</f>
        <v/>
      </c>
      <c r="K494" s="17" t="str">
        <f ca="1">IF(data!$BY494=K$1,data!$BW494,"")</f>
        <v/>
      </c>
      <c r="L494" s="17" t="str">
        <f ca="1">IF(OR(data!$BX494=K$1,data!$BY494=K$1),data!$BW494,"")</f>
        <v/>
      </c>
      <c r="M494" s="16" t="str">
        <f ca="1">IF(data!$BX494=N$1,data!$BW494,"")</f>
        <v/>
      </c>
      <c r="N494" s="16" t="str">
        <f ca="1">IF(data!$BY494=N$1,data!$BW494,"")</f>
        <v/>
      </c>
      <c r="O494" s="16" t="str">
        <f ca="1">IF(OR(data!$BX494=N$1,data!$BY494=N$1),data!$BW494,"")</f>
        <v/>
      </c>
      <c r="P494" s="17" t="str">
        <f ca="1">IF(data!$BX494=Q$1,data!$BW494,"")</f>
        <v/>
      </c>
      <c r="Q494" s="17" t="str">
        <f ca="1">IF(data!$BY494=Q$1,data!$BW494,"")</f>
        <v/>
      </c>
      <c r="R494" s="17" t="str">
        <f ca="1">IF(OR(data!$BX494=Q$1,data!$BY494=Q$1),data!$BW494,"")</f>
        <v/>
      </c>
      <c r="S494" s="16" t="str">
        <f ca="1">IF(data!$BX494=T$1,data!$BW494,"")</f>
        <v/>
      </c>
      <c r="T494" s="16" t="str">
        <f ca="1">IF(data!$BY494=T$1,data!$BW494,"")</f>
        <v/>
      </c>
      <c r="U494" s="16" t="str">
        <f ca="1">IF(OR(data!$BX494=T$1,data!$BY494=T$1),data!$BW494,"")</f>
        <v/>
      </c>
      <c r="V494" s="17" t="str">
        <f ca="1">IF(data!$BX494=W$1,data!$BW494,"")</f>
        <v/>
      </c>
      <c r="W494" s="17" t="str">
        <f ca="1">IF(data!$BY494=W$1,data!$BW494,"")</f>
        <v/>
      </c>
      <c r="X494" s="17" t="str">
        <f ca="1">IF(OR(data!$BX494=W$1,data!$BY494=W$1),data!$BW494,"")</f>
        <v/>
      </c>
      <c r="Y494" s="16" t="str">
        <f ca="1">IF(data!$BX494=Z$1,data!$BW494,"")</f>
        <v/>
      </c>
      <c r="Z494" s="16" t="str">
        <f ca="1">IF(data!$BY494=Z$1,data!$BW494,"")</f>
        <v/>
      </c>
      <c r="AA494" s="16" t="str">
        <f ca="1">IF(OR(data!$BX494=Z$1,data!$BY494=Z$1),data!$BW494,"")</f>
        <v/>
      </c>
      <c r="AB494" s="17" t="str">
        <f ca="1">IF(data!$BX494=AC$1,data!$BW494,"")</f>
        <v/>
      </c>
      <c r="AC494" s="17" t="str">
        <f ca="1">IF(data!$BY494=AC$1,data!$BW494,"")</f>
        <v/>
      </c>
      <c r="AD494" s="17" t="str">
        <f ca="1">IF(OR(data!$BX494=AC$1,data!$BY494=AC$1),data!$BW494,"")</f>
        <v/>
      </c>
      <c r="AE494" s="16" t="str">
        <f ca="1">IF(data!$BX494=AF$1,data!$BW494,"")</f>
        <v/>
      </c>
      <c r="AF494" s="16" t="str">
        <f ca="1">IF(data!$BY494=AF$1,data!$BW494,"")</f>
        <v/>
      </c>
      <c r="AG494" s="16" t="str">
        <f ca="1">IF(OR(data!$BX494=AF$1,data!$BY494=AF$1),data!$BW494,"")</f>
        <v/>
      </c>
      <c r="AH494" s="17" t="str">
        <f ca="1">IF(data!$BX494=AI$1,data!$BW494,"")</f>
        <v/>
      </c>
      <c r="AI494" s="17" t="str">
        <f ca="1">IF(data!$BY494=AI$1,data!$BW494,"")</f>
        <v/>
      </c>
      <c r="AJ494" s="17" t="str">
        <f ca="1">IF(OR(data!$BX494=AI$1,data!$BY494=AI$1),data!$BW494,"")</f>
        <v/>
      </c>
      <c r="AK494" s="16" t="str">
        <f ca="1">IF(data!$BX494=AL$1,data!$BW494,"")</f>
        <v/>
      </c>
      <c r="AL494" s="16" t="str">
        <f ca="1">IF(data!$BY494=AL$1,data!$BW494,"")</f>
        <v/>
      </c>
      <c r="AM494" s="16" t="str">
        <f ca="1">IF(OR(data!$BX494=AL$1,data!$BY494=AL$1),data!$BW494,"")</f>
        <v/>
      </c>
      <c r="AN494" s="17" t="str">
        <f ca="1">IF(data!$BX494=AO$1,data!$BW494,"")</f>
        <v/>
      </c>
      <c r="AO494" s="17" t="str">
        <f ca="1">IF(data!$BY494=AO$1,data!$BW494,"")</f>
        <v/>
      </c>
      <c r="AP494" s="17" t="str">
        <f ca="1">IF(OR(data!$BX494=AO$1,data!$BY494=AO$1),data!$BW494,"")</f>
        <v/>
      </c>
      <c r="AQ494" s="16" t="str">
        <f ca="1">IF(data!$BX494=AR$1,data!$BW494,"")</f>
        <v/>
      </c>
      <c r="AR494" s="16" t="str">
        <f ca="1">IF(data!$BY494=AR$1,data!$BW494,"")</f>
        <v/>
      </c>
      <c r="AS494" s="16" t="str">
        <f ca="1">IF(OR(data!$BX494=AR$1,data!$BY494=AR$1),data!$BW494,"")</f>
        <v/>
      </c>
      <c r="AT494" s="17" t="str">
        <f ca="1">IF(data!$BX494=AU$1,data!$BW494,"")</f>
        <v/>
      </c>
      <c r="AU494" s="17" t="str">
        <f ca="1">IF(data!$BY494=AU$1,data!$BW494,"")</f>
        <v/>
      </c>
      <c r="AV494" s="17" t="str">
        <f ca="1">IF(OR(data!$BX494=AU$1,data!$BY494=AU$1),data!$BW494,"")</f>
        <v/>
      </c>
      <c r="AW494" s="16" t="str">
        <f ca="1">IF(data!$BX494=AX$1,data!$BW494,"")</f>
        <v/>
      </c>
      <c r="AX494" s="16" t="str">
        <f ca="1">IF(data!$BY494=AX$1,data!$BW494,"")</f>
        <v/>
      </c>
      <c r="AY494" s="16" t="str">
        <f ca="1">IF(OR(data!$BX494=AX$1,data!$BY494=AX$1),data!$BW494,"")</f>
        <v/>
      </c>
      <c r="AZ494" s="17" t="str">
        <f ca="1">IF(data!$BX494=BA$1,data!$BW494,"")</f>
        <v/>
      </c>
      <c r="BA494" s="17" t="str">
        <f ca="1">IF(data!$BY494=BA$1,data!$BW494,"")</f>
        <v/>
      </c>
      <c r="BB494" s="17" t="str">
        <f ca="1">IF(OR(data!$BX494=BA$1,data!$BY494=BA$1),data!$BW494,"")</f>
        <v/>
      </c>
      <c r="BC494" s="16" t="str">
        <f ca="1">IF(data!$BX494=BD$1,data!$BW494,"")</f>
        <v/>
      </c>
      <c r="BD494" s="16" t="str">
        <f ca="1">IF(data!$BY494=BD$1,data!$BW494,"")</f>
        <v/>
      </c>
      <c r="BE494" s="16" t="str">
        <f ca="1">IF(OR(data!$BX494=BD$1,data!$BY494=BD$1),data!$BW494,"")</f>
        <v/>
      </c>
      <c r="BF494" s="17" t="str">
        <f ca="1">IF(data!$BX494=BG$1,data!$BW494,"")</f>
        <v/>
      </c>
      <c r="BG494" s="17" t="str">
        <f ca="1">IF(data!$BY494=BG$1,data!$BW494,"")</f>
        <v/>
      </c>
      <c r="BH494" s="17" t="str">
        <f ca="1">IF(OR(data!$BX494=BG$1,data!$BY494=BG$1),data!$BW494,"")</f>
        <v/>
      </c>
      <c r="BI494" s="16" t="str">
        <f ca="1">IF(data!$BX494=BJ$1,data!$BW494,"")</f>
        <v/>
      </c>
      <c r="BJ494" s="16" t="str">
        <f ca="1">IF(data!$BY494=BJ$1,data!$BW494,"")</f>
        <v/>
      </c>
      <c r="BK494" s="16" t="str">
        <f ca="1">IF(OR(data!$BX494=BJ$1,data!$BY494=BJ$1),data!$BW494,"")</f>
        <v/>
      </c>
      <c r="BL494" s="17" t="str">
        <f ca="1">IF(data!$BX494=BM$1,data!$BW494,"")</f>
        <v/>
      </c>
      <c r="BM494" s="17" t="str">
        <f ca="1">IF(data!$BY494=BM$1,data!$BW494,"")</f>
        <v/>
      </c>
      <c r="BN494" s="17" t="str">
        <f ca="1">IF(OR(data!$BX494=BM$1,data!$BY494=BM$1),data!$BW494,"")</f>
        <v/>
      </c>
      <c r="BO494" s="16" t="str">
        <f ca="1">IF(data!$BX494=BP$1,data!$BW494,"")</f>
        <v/>
      </c>
      <c r="BP494" s="16" t="str">
        <f ca="1">IF(data!$BY494=BP$1,data!$BW494,"")</f>
        <v/>
      </c>
      <c r="BQ494" s="16" t="str">
        <f ca="1">IF(OR(data!$BX494=BP$1,data!$BY494=BP$1),data!$BW494,"")</f>
        <v/>
      </c>
      <c r="BR494" s="17" t="str">
        <f ca="1">IF(data!$BX494=BS$1,data!$BW494,"")</f>
        <v/>
      </c>
      <c r="BS494" s="17" t="str">
        <f ca="1">IF(data!$BY494=BS$1,data!$BW494,"")</f>
        <v/>
      </c>
      <c r="BT494" s="17" t="str">
        <f ca="1">IF(OR(data!$BX494=BS$1,data!$BY494=BS$1),data!$BW494,"")</f>
        <v/>
      </c>
    </row>
    <row r="495" spans="1:72" s="11" customFormat="1" x14ac:dyDescent="0.25">
      <c r="A495" s="16" t="str">
        <f ca="1">IF(data!$BX495=B$1,data!$BW495,"")</f>
        <v/>
      </c>
      <c r="B495" s="16" t="str">
        <f ca="1">IF(data!$BY495=B$1,data!$BW495,"")</f>
        <v/>
      </c>
      <c r="C495" s="16" t="str">
        <f ca="1">IF(OR(data!$BX495=B$1,data!$BY495=B$1),data!$BW495,"")</f>
        <v/>
      </c>
      <c r="D495" s="17" t="str">
        <f ca="1">IF(data!$BX495=E$1,data!$BW495,"")</f>
        <v/>
      </c>
      <c r="E495" s="17" t="str">
        <f ca="1">IF(data!$BY495=E$1,data!$BW495,"")</f>
        <v/>
      </c>
      <c r="F495" s="17" t="str">
        <f ca="1">IF(OR(data!$BX495=E$1,data!$BY495=E$1),data!$BW495,"")</f>
        <v/>
      </c>
      <c r="G495" s="16" t="str">
        <f ca="1">IF(data!$BX495=H$1,data!$BW495,"")</f>
        <v/>
      </c>
      <c r="H495" s="16" t="str">
        <f ca="1">IF(data!$BY495=H$1,data!$BW495,"")</f>
        <v/>
      </c>
      <c r="I495" s="16" t="str">
        <f ca="1">IF(OR(data!$BX495=H$1,data!$BY495=H$1),data!$BW495,"")</f>
        <v/>
      </c>
      <c r="J495" s="17" t="str">
        <f ca="1">IF(data!$BX495=K$1,data!$BW495,"")</f>
        <v/>
      </c>
      <c r="K495" s="17" t="str">
        <f ca="1">IF(data!$BY495=K$1,data!$BW495,"")</f>
        <v/>
      </c>
      <c r="L495" s="17" t="str">
        <f ca="1">IF(OR(data!$BX495=K$1,data!$BY495=K$1),data!$BW495,"")</f>
        <v/>
      </c>
      <c r="M495" s="16" t="str">
        <f ca="1">IF(data!$BX495=N$1,data!$BW495,"")</f>
        <v/>
      </c>
      <c r="N495" s="16" t="str">
        <f ca="1">IF(data!$BY495=N$1,data!$BW495,"")</f>
        <v/>
      </c>
      <c r="O495" s="16" t="str">
        <f ca="1">IF(OR(data!$BX495=N$1,data!$BY495=N$1),data!$BW495,"")</f>
        <v/>
      </c>
      <c r="P495" s="17" t="str">
        <f ca="1">IF(data!$BX495=Q$1,data!$BW495,"")</f>
        <v/>
      </c>
      <c r="Q495" s="17" t="str">
        <f ca="1">IF(data!$BY495=Q$1,data!$BW495,"")</f>
        <v/>
      </c>
      <c r="R495" s="17" t="str">
        <f ca="1">IF(OR(data!$BX495=Q$1,data!$BY495=Q$1),data!$BW495,"")</f>
        <v/>
      </c>
      <c r="S495" s="16" t="str">
        <f ca="1">IF(data!$BX495=T$1,data!$BW495,"")</f>
        <v/>
      </c>
      <c r="T495" s="16" t="str">
        <f ca="1">IF(data!$BY495=T$1,data!$BW495,"")</f>
        <v/>
      </c>
      <c r="U495" s="16" t="str">
        <f ca="1">IF(OR(data!$BX495=T$1,data!$BY495=T$1),data!$BW495,"")</f>
        <v/>
      </c>
      <c r="V495" s="17" t="str">
        <f ca="1">IF(data!$BX495=W$1,data!$BW495,"")</f>
        <v/>
      </c>
      <c r="W495" s="17" t="str">
        <f ca="1">IF(data!$BY495=W$1,data!$BW495,"")</f>
        <v/>
      </c>
      <c r="X495" s="17" t="str">
        <f ca="1">IF(OR(data!$BX495=W$1,data!$BY495=W$1),data!$BW495,"")</f>
        <v/>
      </c>
      <c r="Y495" s="16" t="str">
        <f ca="1">IF(data!$BX495=Z$1,data!$BW495,"")</f>
        <v/>
      </c>
      <c r="Z495" s="16" t="str">
        <f ca="1">IF(data!$BY495=Z$1,data!$BW495,"")</f>
        <v/>
      </c>
      <c r="AA495" s="16" t="str">
        <f ca="1">IF(OR(data!$BX495=Z$1,data!$BY495=Z$1),data!$BW495,"")</f>
        <v/>
      </c>
      <c r="AB495" s="17" t="str">
        <f ca="1">IF(data!$BX495=AC$1,data!$BW495,"")</f>
        <v/>
      </c>
      <c r="AC495" s="17" t="str">
        <f ca="1">IF(data!$BY495=AC$1,data!$BW495,"")</f>
        <v/>
      </c>
      <c r="AD495" s="17" t="str">
        <f ca="1">IF(OR(data!$BX495=AC$1,data!$BY495=AC$1),data!$BW495,"")</f>
        <v/>
      </c>
      <c r="AE495" s="16" t="str">
        <f ca="1">IF(data!$BX495=AF$1,data!$BW495,"")</f>
        <v/>
      </c>
      <c r="AF495" s="16" t="str">
        <f ca="1">IF(data!$BY495=AF$1,data!$BW495,"")</f>
        <v/>
      </c>
      <c r="AG495" s="16" t="str">
        <f ca="1">IF(OR(data!$BX495=AF$1,data!$BY495=AF$1),data!$BW495,"")</f>
        <v/>
      </c>
      <c r="AH495" s="17" t="str">
        <f ca="1">IF(data!$BX495=AI$1,data!$BW495,"")</f>
        <v/>
      </c>
      <c r="AI495" s="17" t="str">
        <f ca="1">IF(data!$BY495=AI$1,data!$BW495,"")</f>
        <v/>
      </c>
      <c r="AJ495" s="17" t="str">
        <f ca="1">IF(OR(data!$BX495=AI$1,data!$BY495=AI$1),data!$BW495,"")</f>
        <v/>
      </c>
      <c r="AK495" s="16" t="str">
        <f ca="1">IF(data!$BX495=AL$1,data!$BW495,"")</f>
        <v/>
      </c>
      <c r="AL495" s="16" t="str">
        <f ca="1">IF(data!$BY495=AL$1,data!$BW495,"")</f>
        <v/>
      </c>
      <c r="AM495" s="16" t="str">
        <f ca="1">IF(OR(data!$BX495=AL$1,data!$BY495=AL$1),data!$BW495,"")</f>
        <v/>
      </c>
      <c r="AN495" s="17" t="str">
        <f ca="1">IF(data!$BX495=AO$1,data!$BW495,"")</f>
        <v/>
      </c>
      <c r="AO495" s="17" t="str">
        <f ca="1">IF(data!$BY495=AO$1,data!$BW495,"")</f>
        <v/>
      </c>
      <c r="AP495" s="17" t="str">
        <f ca="1">IF(OR(data!$BX495=AO$1,data!$BY495=AO$1),data!$BW495,"")</f>
        <v/>
      </c>
      <c r="AQ495" s="16" t="str">
        <f ca="1">IF(data!$BX495=AR$1,data!$BW495,"")</f>
        <v/>
      </c>
      <c r="AR495" s="16" t="str">
        <f ca="1">IF(data!$BY495=AR$1,data!$BW495,"")</f>
        <v/>
      </c>
      <c r="AS495" s="16" t="str">
        <f ca="1">IF(OR(data!$BX495=AR$1,data!$BY495=AR$1),data!$BW495,"")</f>
        <v/>
      </c>
      <c r="AT495" s="17" t="str">
        <f ca="1">IF(data!$BX495=AU$1,data!$BW495,"")</f>
        <v/>
      </c>
      <c r="AU495" s="17" t="str">
        <f ca="1">IF(data!$BY495=AU$1,data!$BW495,"")</f>
        <v/>
      </c>
      <c r="AV495" s="17" t="str">
        <f ca="1">IF(OR(data!$BX495=AU$1,data!$BY495=AU$1),data!$BW495,"")</f>
        <v/>
      </c>
      <c r="AW495" s="16" t="str">
        <f ca="1">IF(data!$BX495=AX$1,data!$BW495,"")</f>
        <v/>
      </c>
      <c r="AX495" s="16" t="str">
        <f ca="1">IF(data!$BY495=AX$1,data!$BW495,"")</f>
        <v/>
      </c>
      <c r="AY495" s="16" t="str">
        <f ca="1">IF(OR(data!$BX495=AX$1,data!$BY495=AX$1),data!$BW495,"")</f>
        <v/>
      </c>
      <c r="AZ495" s="17" t="str">
        <f ca="1">IF(data!$BX495=BA$1,data!$BW495,"")</f>
        <v/>
      </c>
      <c r="BA495" s="17" t="str">
        <f ca="1">IF(data!$BY495=BA$1,data!$BW495,"")</f>
        <v/>
      </c>
      <c r="BB495" s="17" t="str">
        <f ca="1">IF(OR(data!$BX495=BA$1,data!$BY495=BA$1),data!$BW495,"")</f>
        <v/>
      </c>
      <c r="BC495" s="16" t="str">
        <f ca="1">IF(data!$BX495=BD$1,data!$BW495,"")</f>
        <v/>
      </c>
      <c r="BD495" s="16" t="str">
        <f ca="1">IF(data!$BY495=BD$1,data!$BW495,"")</f>
        <v/>
      </c>
      <c r="BE495" s="16" t="str">
        <f ca="1">IF(OR(data!$BX495=BD$1,data!$BY495=BD$1),data!$BW495,"")</f>
        <v/>
      </c>
      <c r="BF495" s="17" t="str">
        <f ca="1">IF(data!$BX495=BG$1,data!$BW495,"")</f>
        <v/>
      </c>
      <c r="BG495" s="17" t="str">
        <f ca="1">IF(data!$BY495=BG$1,data!$BW495,"")</f>
        <v/>
      </c>
      <c r="BH495" s="17" t="str">
        <f ca="1">IF(OR(data!$BX495=BG$1,data!$BY495=BG$1),data!$BW495,"")</f>
        <v/>
      </c>
      <c r="BI495" s="16" t="str">
        <f ca="1">IF(data!$BX495=BJ$1,data!$BW495,"")</f>
        <v/>
      </c>
      <c r="BJ495" s="16" t="str">
        <f ca="1">IF(data!$BY495=BJ$1,data!$BW495,"")</f>
        <v/>
      </c>
      <c r="BK495" s="16" t="str">
        <f ca="1">IF(OR(data!$BX495=BJ$1,data!$BY495=BJ$1),data!$BW495,"")</f>
        <v/>
      </c>
      <c r="BL495" s="17" t="str">
        <f ca="1">IF(data!$BX495=BM$1,data!$BW495,"")</f>
        <v/>
      </c>
      <c r="BM495" s="17" t="str">
        <f ca="1">IF(data!$BY495=BM$1,data!$BW495,"")</f>
        <v/>
      </c>
      <c r="BN495" s="17" t="str">
        <f ca="1">IF(OR(data!$BX495=BM$1,data!$BY495=BM$1),data!$BW495,"")</f>
        <v/>
      </c>
      <c r="BO495" s="16" t="str">
        <f ca="1">IF(data!$BX495=BP$1,data!$BW495,"")</f>
        <v/>
      </c>
      <c r="BP495" s="16" t="str">
        <f ca="1">IF(data!$BY495=BP$1,data!$BW495,"")</f>
        <v/>
      </c>
      <c r="BQ495" s="16" t="str">
        <f ca="1">IF(OR(data!$BX495=BP$1,data!$BY495=BP$1),data!$BW495,"")</f>
        <v/>
      </c>
      <c r="BR495" s="17" t="str">
        <f ca="1">IF(data!$BX495=BS$1,data!$BW495,"")</f>
        <v/>
      </c>
      <c r="BS495" s="17" t="str">
        <f ca="1">IF(data!$BY495=BS$1,data!$BW495,"")</f>
        <v/>
      </c>
      <c r="BT495" s="17" t="str">
        <f ca="1">IF(OR(data!$BX495=BS$1,data!$BY495=BS$1),data!$BW495,"")</f>
        <v/>
      </c>
    </row>
    <row r="496" spans="1:72" s="11" customFormat="1" x14ac:dyDescent="0.25">
      <c r="A496" s="16" t="str">
        <f ca="1">IF(data!$BX496=B$1,data!$BW496,"")</f>
        <v/>
      </c>
      <c r="B496" s="16" t="str">
        <f ca="1">IF(data!$BY496=B$1,data!$BW496,"")</f>
        <v/>
      </c>
      <c r="C496" s="16" t="str">
        <f ca="1">IF(OR(data!$BX496=B$1,data!$BY496=B$1),data!$BW496,"")</f>
        <v/>
      </c>
      <c r="D496" s="17" t="str">
        <f ca="1">IF(data!$BX496=E$1,data!$BW496,"")</f>
        <v/>
      </c>
      <c r="E496" s="17" t="str">
        <f ca="1">IF(data!$BY496=E$1,data!$BW496,"")</f>
        <v/>
      </c>
      <c r="F496" s="17" t="str">
        <f ca="1">IF(OR(data!$BX496=E$1,data!$BY496=E$1),data!$BW496,"")</f>
        <v/>
      </c>
      <c r="G496" s="16" t="str">
        <f ca="1">IF(data!$BX496=H$1,data!$BW496,"")</f>
        <v/>
      </c>
      <c r="H496" s="16" t="str">
        <f ca="1">IF(data!$BY496=H$1,data!$BW496,"")</f>
        <v/>
      </c>
      <c r="I496" s="16" t="str">
        <f ca="1">IF(OR(data!$BX496=H$1,data!$BY496=H$1),data!$BW496,"")</f>
        <v/>
      </c>
      <c r="J496" s="17" t="str">
        <f ca="1">IF(data!$BX496=K$1,data!$BW496,"")</f>
        <v/>
      </c>
      <c r="K496" s="17" t="str">
        <f ca="1">IF(data!$BY496=K$1,data!$BW496,"")</f>
        <v/>
      </c>
      <c r="L496" s="17" t="str">
        <f ca="1">IF(OR(data!$BX496=K$1,data!$BY496=K$1),data!$BW496,"")</f>
        <v/>
      </c>
      <c r="M496" s="16" t="str">
        <f ca="1">IF(data!$BX496=N$1,data!$BW496,"")</f>
        <v/>
      </c>
      <c r="N496" s="16" t="str">
        <f ca="1">IF(data!$BY496=N$1,data!$BW496,"")</f>
        <v/>
      </c>
      <c r="O496" s="16" t="str">
        <f ca="1">IF(OR(data!$BX496=N$1,data!$BY496=N$1),data!$BW496,"")</f>
        <v/>
      </c>
      <c r="P496" s="17" t="str">
        <f ca="1">IF(data!$BX496=Q$1,data!$BW496,"")</f>
        <v/>
      </c>
      <c r="Q496" s="17" t="str">
        <f ca="1">IF(data!$BY496=Q$1,data!$BW496,"")</f>
        <v/>
      </c>
      <c r="R496" s="17" t="str">
        <f ca="1">IF(OR(data!$BX496=Q$1,data!$BY496=Q$1),data!$BW496,"")</f>
        <v/>
      </c>
      <c r="S496" s="16" t="str">
        <f ca="1">IF(data!$BX496=T$1,data!$BW496,"")</f>
        <v/>
      </c>
      <c r="T496" s="16" t="str">
        <f ca="1">IF(data!$BY496=T$1,data!$BW496,"")</f>
        <v/>
      </c>
      <c r="U496" s="16" t="str">
        <f ca="1">IF(OR(data!$BX496=T$1,data!$BY496=T$1),data!$BW496,"")</f>
        <v/>
      </c>
      <c r="V496" s="17" t="str">
        <f ca="1">IF(data!$BX496=W$1,data!$BW496,"")</f>
        <v/>
      </c>
      <c r="W496" s="17" t="str">
        <f ca="1">IF(data!$BY496=W$1,data!$BW496,"")</f>
        <v/>
      </c>
      <c r="X496" s="17" t="str">
        <f ca="1">IF(OR(data!$BX496=W$1,data!$BY496=W$1),data!$BW496,"")</f>
        <v/>
      </c>
      <c r="Y496" s="16" t="str">
        <f ca="1">IF(data!$BX496=Z$1,data!$BW496,"")</f>
        <v/>
      </c>
      <c r="Z496" s="16" t="str">
        <f ca="1">IF(data!$BY496=Z$1,data!$BW496,"")</f>
        <v/>
      </c>
      <c r="AA496" s="16" t="str">
        <f ca="1">IF(OR(data!$BX496=Z$1,data!$BY496=Z$1),data!$BW496,"")</f>
        <v/>
      </c>
      <c r="AB496" s="17" t="str">
        <f ca="1">IF(data!$BX496=AC$1,data!$BW496,"")</f>
        <v/>
      </c>
      <c r="AC496" s="17" t="str">
        <f ca="1">IF(data!$BY496=AC$1,data!$BW496,"")</f>
        <v/>
      </c>
      <c r="AD496" s="17" t="str">
        <f ca="1">IF(OR(data!$BX496=AC$1,data!$BY496=AC$1),data!$BW496,"")</f>
        <v/>
      </c>
      <c r="AE496" s="16" t="str">
        <f ca="1">IF(data!$BX496=AF$1,data!$BW496,"")</f>
        <v/>
      </c>
      <c r="AF496" s="16" t="str">
        <f ca="1">IF(data!$BY496=AF$1,data!$BW496,"")</f>
        <v/>
      </c>
      <c r="AG496" s="16" t="str">
        <f ca="1">IF(OR(data!$BX496=AF$1,data!$BY496=AF$1),data!$BW496,"")</f>
        <v/>
      </c>
      <c r="AH496" s="17" t="str">
        <f ca="1">IF(data!$BX496=AI$1,data!$BW496,"")</f>
        <v/>
      </c>
      <c r="AI496" s="17" t="str">
        <f ca="1">IF(data!$BY496=AI$1,data!$BW496,"")</f>
        <v/>
      </c>
      <c r="AJ496" s="17" t="str">
        <f ca="1">IF(OR(data!$BX496=AI$1,data!$BY496=AI$1),data!$BW496,"")</f>
        <v/>
      </c>
      <c r="AK496" s="16" t="str">
        <f ca="1">IF(data!$BX496=AL$1,data!$BW496,"")</f>
        <v/>
      </c>
      <c r="AL496" s="16" t="str">
        <f ca="1">IF(data!$BY496=AL$1,data!$BW496,"")</f>
        <v/>
      </c>
      <c r="AM496" s="16" t="str">
        <f ca="1">IF(OR(data!$BX496=AL$1,data!$BY496=AL$1),data!$BW496,"")</f>
        <v/>
      </c>
      <c r="AN496" s="17" t="str">
        <f ca="1">IF(data!$BX496=AO$1,data!$BW496,"")</f>
        <v/>
      </c>
      <c r="AO496" s="17" t="str">
        <f ca="1">IF(data!$BY496=AO$1,data!$BW496,"")</f>
        <v/>
      </c>
      <c r="AP496" s="17" t="str">
        <f ca="1">IF(OR(data!$BX496=AO$1,data!$BY496=AO$1),data!$BW496,"")</f>
        <v/>
      </c>
      <c r="AQ496" s="16" t="str">
        <f ca="1">IF(data!$BX496=AR$1,data!$BW496,"")</f>
        <v/>
      </c>
      <c r="AR496" s="16" t="str">
        <f ca="1">IF(data!$BY496=AR$1,data!$BW496,"")</f>
        <v/>
      </c>
      <c r="AS496" s="16" t="str">
        <f ca="1">IF(OR(data!$BX496=AR$1,data!$BY496=AR$1),data!$BW496,"")</f>
        <v/>
      </c>
      <c r="AT496" s="17" t="str">
        <f ca="1">IF(data!$BX496=AU$1,data!$BW496,"")</f>
        <v/>
      </c>
      <c r="AU496" s="17" t="str">
        <f ca="1">IF(data!$BY496=AU$1,data!$BW496,"")</f>
        <v/>
      </c>
      <c r="AV496" s="17" t="str">
        <f ca="1">IF(OR(data!$BX496=AU$1,data!$BY496=AU$1),data!$BW496,"")</f>
        <v/>
      </c>
      <c r="AW496" s="16" t="str">
        <f ca="1">IF(data!$BX496=AX$1,data!$BW496,"")</f>
        <v/>
      </c>
      <c r="AX496" s="16" t="str">
        <f ca="1">IF(data!$BY496=AX$1,data!$BW496,"")</f>
        <v/>
      </c>
      <c r="AY496" s="16" t="str">
        <f ca="1">IF(OR(data!$BX496=AX$1,data!$BY496=AX$1),data!$BW496,"")</f>
        <v/>
      </c>
      <c r="AZ496" s="17" t="str">
        <f ca="1">IF(data!$BX496=BA$1,data!$BW496,"")</f>
        <v/>
      </c>
      <c r="BA496" s="17" t="str">
        <f ca="1">IF(data!$BY496=BA$1,data!$BW496,"")</f>
        <v/>
      </c>
      <c r="BB496" s="17" t="str">
        <f ca="1">IF(OR(data!$BX496=BA$1,data!$BY496=BA$1),data!$BW496,"")</f>
        <v/>
      </c>
      <c r="BC496" s="16" t="str">
        <f ca="1">IF(data!$BX496=BD$1,data!$BW496,"")</f>
        <v/>
      </c>
      <c r="BD496" s="16" t="str">
        <f ca="1">IF(data!$BY496=BD$1,data!$BW496,"")</f>
        <v/>
      </c>
      <c r="BE496" s="16" t="str">
        <f ca="1">IF(OR(data!$BX496=BD$1,data!$BY496=BD$1),data!$BW496,"")</f>
        <v/>
      </c>
      <c r="BF496" s="17" t="str">
        <f ca="1">IF(data!$BX496=BG$1,data!$BW496,"")</f>
        <v/>
      </c>
      <c r="BG496" s="17" t="str">
        <f ca="1">IF(data!$BY496=BG$1,data!$BW496,"")</f>
        <v/>
      </c>
      <c r="BH496" s="17" t="str">
        <f ca="1">IF(OR(data!$BX496=BG$1,data!$BY496=BG$1),data!$BW496,"")</f>
        <v/>
      </c>
      <c r="BI496" s="16" t="str">
        <f ca="1">IF(data!$BX496=BJ$1,data!$BW496,"")</f>
        <v/>
      </c>
      <c r="BJ496" s="16" t="str">
        <f ca="1">IF(data!$BY496=BJ$1,data!$BW496,"")</f>
        <v/>
      </c>
      <c r="BK496" s="16" t="str">
        <f ca="1">IF(OR(data!$BX496=BJ$1,data!$BY496=BJ$1),data!$BW496,"")</f>
        <v/>
      </c>
      <c r="BL496" s="17" t="str">
        <f ca="1">IF(data!$BX496=BM$1,data!$BW496,"")</f>
        <v/>
      </c>
      <c r="BM496" s="17" t="str">
        <f ca="1">IF(data!$BY496=BM$1,data!$BW496,"")</f>
        <v/>
      </c>
      <c r="BN496" s="17" t="str">
        <f ca="1">IF(OR(data!$BX496=BM$1,data!$BY496=BM$1),data!$BW496,"")</f>
        <v/>
      </c>
      <c r="BO496" s="16" t="str">
        <f ca="1">IF(data!$BX496=BP$1,data!$BW496,"")</f>
        <v/>
      </c>
      <c r="BP496" s="16" t="str">
        <f ca="1">IF(data!$BY496=BP$1,data!$BW496,"")</f>
        <v/>
      </c>
      <c r="BQ496" s="16" t="str">
        <f ca="1">IF(OR(data!$BX496=BP$1,data!$BY496=BP$1),data!$BW496,"")</f>
        <v/>
      </c>
      <c r="BR496" s="17" t="str">
        <f ca="1">IF(data!$BX496=BS$1,data!$BW496,"")</f>
        <v/>
      </c>
      <c r="BS496" s="17" t="str">
        <f ca="1">IF(data!$BY496=BS$1,data!$BW496,"")</f>
        <v/>
      </c>
      <c r="BT496" s="17" t="str">
        <f ca="1">IF(OR(data!$BX496=BS$1,data!$BY496=BS$1),data!$BW496,"")</f>
        <v/>
      </c>
    </row>
    <row r="497" spans="1:72" s="11" customFormat="1" x14ac:dyDescent="0.25">
      <c r="A497" s="16" t="str">
        <f ca="1">IF(data!$BX497=B$1,data!$BW497,"")</f>
        <v/>
      </c>
      <c r="B497" s="16" t="str">
        <f ca="1">IF(data!$BY497=B$1,data!$BW497,"")</f>
        <v/>
      </c>
      <c r="C497" s="16" t="str">
        <f ca="1">IF(OR(data!$BX497=B$1,data!$BY497=B$1),data!$BW497,"")</f>
        <v/>
      </c>
      <c r="D497" s="17" t="str">
        <f ca="1">IF(data!$BX497=E$1,data!$BW497,"")</f>
        <v/>
      </c>
      <c r="E497" s="17" t="str">
        <f ca="1">IF(data!$BY497=E$1,data!$BW497,"")</f>
        <v/>
      </c>
      <c r="F497" s="17" t="str">
        <f ca="1">IF(OR(data!$BX497=E$1,data!$BY497=E$1),data!$BW497,"")</f>
        <v/>
      </c>
      <c r="G497" s="16" t="str">
        <f ca="1">IF(data!$BX497=H$1,data!$BW497,"")</f>
        <v/>
      </c>
      <c r="H497" s="16" t="str">
        <f ca="1">IF(data!$BY497=H$1,data!$BW497,"")</f>
        <v/>
      </c>
      <c r="I497" s="16" t="str">
        <f ca="1">IF(OR(data!$BX497=H$1,data!$BY497=H$1),data!$BW497,"")</f>
        <v/>
      </c>
      <c r="J497" s="17" t="str">
        <f ca="1">IF(data!$BX497=K$1,data!$BW497,"")</f>
        <v/>
      </c>
      <c r="K497" s="17" t="str">
        <f ca="1">IF(data!$BY497=K$1,data!$BW497,"")</f>
        <v/>
      </c>
      <c r="L497" s="17" t="str">
        <f ca="1">IF(OR(data!$BX497=K$1,data!$BY497=K$1),data!$BW497,"")</f>
        <v/>
      </c>
      <c r="M497" s="16" t="str">
        <f ca="1">IF(data!$BX497=N$1,data!$BW497,"")</f>
        <v/>
      </c>
      <c r="N497" s="16" t="str">
        <f ca="1">IF(data!$BY497=N$1,data!$BW497,"")</f>
        <v/>
      </c>
      <c r="O497" s="16" t="str">
        <f ca="1">IF(OR(data!$BX497=N$1,data!$BY497=N$1),data!$BW497,"")</f>
        <v/>
      </c>
      <c r="P497" s="17" t="str">
        <f ca="1">IF(data!$BX497=Q$1,data!$BW497,"")</f>
        <v/>
      </c>
      <c r="Q497" s="17" t="str">
        <f ca="1">IF(data!$BY497=Q$1,data!$BW497,"")</f>
        <v/>
      </c>
      <c r="R497" s="17" t="str">
        <f ca="1">IF(OR(data!$BX497=Q$1,data!$BY497=Q$1),data!$BW497,"")</f>
        <v/>
      </c>
      <c r="S497" s="16" t="str">
        <f ca="1">IF(data!$BX497=T$1,data!$BW497,"")</f>
        <v/>
      </c>
      <c r="T497" s="16" t="str">
        <f ca="1">IF(data!$BY497=T$1,data!$BW497,"")</f>
        <v/>
      </c>
      <c r="U497" s="16" t="str">
        <f ca="1">IF(OR(data!$BX497=T$1,data!$BY497=T$1),data!$BW497,"")</f>
        <v/>
      </c>
      <c r="V497" s="17" t="str">
        <f ca="1">IF(data!$BX497=W$1,data!$BW497,"")</f>
        <v/>
      </c>
      <c r="W497" s="17" t="str">
        <f ca="1">IF(data!$BY497=W$1,data!$BW497,"")</f>
        <v/>
      </c>
      <c r="X497" s="17" t="str">
        <f ca="1">IF(OR(data!$BX497=W$1,data!$BY497=W$1),data!$BW497,"")</f>
        <v/>
      </c>
      <c r="Y497" s="16" t="str">
        <f ca="1">IF(data!$BX497=Z$1,data!$BW497,"")</f>
        <v/>
      </c>
      <c r="Z497" s="16" t="str">
        <f ca="1">IF(data!$BY497=Z$1,data!$BW497,"")</f>
        <v/>
      </c>
      <c r="AA497" s="16" t="str">
        <f ca="1">IF(OR(data!$BX497=Z$1,data!$BY497=Z$1),data!$BW497,"")</f>
        <v/>
      </c>
      <c r="AB497" s="17" t="str">
        <f ca="1">IF(data!$BX497=AC$1,data!$BW497,"")</f>
        <v/>
      </c>
      <c r="AC497" s="17" t="str">
        <f ca="1">IF(data!$BY497=AC$1,data!$BW497,"")</f>
        <v/>
      </c>
      <c r="AD497" s="17" t="str">
        <f ca="1">IF(OR(data!$BX497=AC$1,data!$BY497=AC$1),data!$BW497,"")</f>
        <v/>
      </c>
      <c r="AE497" s="16" t="str">
        <f ca="1">IF(data!$BX497=AF$1,data!$BW497,"")</f>
        <v/>
      </c>
      <c r="AF497" s="16" t="str">
        <f ca="1">IF(data!$BY497=AF$1,data!$BW497,"")</f>
        <v/>
      </c>
      <c r="AG497" s="16" t="str">
        <f ca="1">IF(OR(data!$BX497=AF$1,data!$BY497=AF$1),data!$BW497,"")</f>
        <v/>
      </c>
      <c r="AH497" s="17" t="str">
        <f ca="1">IF(data!$BX497=AI$1,data!$BW497,"")</f>
        <v/>
      </c>
      <c r="AI497" s="17" t="str">
        <f ca="1">IF(data!$BY497=AI$1,data!$BW497,"")</f>
        <v/>
      </c>
      <c r="AJ497" s="17" t="str">
        <f ca="1">IF(OR(data!$BX497=AI$1,data!$BY497=AI$1),data!$BW497,"")</f>
        <v/>
      </c>
      <c r="AK497" s="16" t="str">
        <f ca="1">IF(data!$BX497=AL$1,data!$BW497,"")</f>
        <v/>
      </c>
      <c r="AL497" s="16" t="str">
        <f ca="1">IF(data!$BY497=AL$1,data!$BW497,"")</f>
        <v/>
      </c>
      <c r="AM497" s="16" t="str">
        <f ca="1">IF(OR(data!$BX497=AL$1,data!$BY497=AL$1),data!$BW497,"")</f>
        <v/>
      </c>
      <c r="AN497" s="17" t="str">
        <f ca="1">IF(data!$BX497=AO$1,data!$BW497,"")</f>
        <v/>
      </c>
      <c r="AO497" s="17" t="str">
        <f ca="1">IF(data!$BY497=AO$1,data!$BW497,"")</f>
        <v/>
      </c>
      <c r="AP497" s="17" t="str">
        <f ca="1">IF(OR(data!$BX497=AO$1,data!$BY497=AO$1),data!$BW497,"")</f>
        <v/>
      </c>
      <c r="AQ497" s="16" t="str">
        <f ca="1">IF(data!$BX497=AR$1,data!$BW497,"")</f>
        <v/>
      </c>
      <c r="AR497" s="16" t="str">
        <f ca="1">IF(data!$BY497=AR$1,data!$BW497,"")</f>
        <v/>
      </c>
      <c r="AS497" s="16" t="str">
        <f ca="1">IF(OR(data!$BX497=AR$1,data!$BY497=AR$1),data!$BW497,"")</f>
        <v/>
      </c>
      <c r="AT497" s="17" t="str">
        <f ca="1">IF(data!$BX497=AU$1,data!$BW497,"")</f>
        <v/>
      </c>
      <c r="AU497" s="17" t="str">
        <f ca="1">IF(data!$BY497=AU$1,data!$BW497,"")</f>
        <v/>
      </c>
      <c r="AV497" s="17" t="str">
        <f ca="1">IF(OR(data!$BX497=AU$1,data!$BY497=AU$1),data!$BW497,"")</f>
        <v/>
      </c>
      <c r="AW497" s="16" t="str">
        <f ca="1">IF(data!$BX497=AX$1,data!$BW497,"")</f>
        <v/>
      </c>
      <c r="AX497" s="16" t="str">
        <f ca="1">IF(data!$BY497=AX$1,data!$BW497,"")</f>
        <v/>
      </c>
      <c r="AY497" s="16" t="str">
        <f ca="1">IF(OR(data!$BX497=AX$1,data!$BY497=AX$1),data!$BW497,"")</f>
        <v/>
      </c>
      <c r="AZ497" s="17" t="str">
        <f ca="1">IF(data!$BX497=BA$1,data!$BW497,"")</f>
        <v/>
      </c>
      <c r="BA497" s="17" t="str">
        <f ca="1">IF(data!$BY497=BA$1,data!$BW497,"")</f>
        <v/>
      </c>
      <c r="BB497" s="17" t="str">
        <f ca="1">IF(OR(data!$BX497=BA$1,data!$BY497=BA$1),data!$BW497,"")</f>
        <v/>
      </c>
      <c r="BC497" s="16" t="str">
        <f ca="1">IF(data!$BX497=BD$1,data!$BW497,"")</f>
        <v/>
      </c>
      <c r="BD497" s="16" t="str">
        <f ca="1">IF(data!$BY497=BD$1,data!$BW497,"")</f>
        <v/>
      </c>
      <c r="BE497" s="16" t="str">
        <f ca="1">IF(OR(data!$BX497=BD$1,data!$BY497=BD$1),data!$BW497,"")</f>
        <v/>
      </c>
      <c r="BF497" s="17" t="str">
        <f ca="1">IF(data!$BX497=BG$1,data!$BW497,"")</f>
        <v/>
      </c>
      <c r="BG497" s="17" t="str">
        <f ca="1">IF(data!$BY497=BG$1,data!$BW497,"")</f>
        <v/>
      </c>
      <c r="BH497" s="17" t="str">
        <f ca="1">IF(OR(data!$BX497=BG$1,data!$BY497=BG$1),data!$BW497,"")</f>
        <v/>
      </c>
      <c r="BI497" s="16" t="str">
        <f ca="1">IF(data!$BX497=BJ$1,data!$BW497,"")</f>
        <v/>
      </c>
      <c r="BJ497" s="16" t="str">
        <f ca="1">IF(data!$BY497=BJ$1,data!$BW497,"")</f>
        <v/>
      </c>
      <c r="BK497" s="16" t="str">
        <f ca="1">IF(OR(data!$BX497=BJ$1,data!$BY497=BJ$1),data!$BW497,"")</f>
        <v/>
      </c>
      <c r="BL497" s="17" t="str">
        <f ca="1">IF(data!$BX497=BM$1,data!$BW497,"")</f>
        <v/>
      </c>
      <c r="BM497" s="17" t="str">
        <f ca="1">IF(data!$BY497=BM$1,data!$BW497,"")</f>
        <v/>
      </c>
      <c r="BN497" s="17" t="str">
        <f ca="1">IF(OR(data!$BX497=BM$1,data!$BY497=BM$1),data!$BW497,"")</f>
        <v/>
      </c>
      <c r="BO497" s="16" t="str">
        <f ca="1">IF(data!$BX497=BP$1,data!$BW497,"")</f>
        <v/>
      </c>
      <c r="BP497" s="16" t="str">
        <f ca="1">IF(data!$BY497=BP$1,data!$BW497,"")</f>
        <v/>
      </c>
      <c r="BQ497" s="16" t="str">
        <f ca="1">IF(OR(data!$BX497=BP$1,data!$BY497=BP$1),data!$BW497,"")</f>
        <v/>
      </c>
      <c r="BR497" s="17" t="str">
        <f ca="1">IF(data!$BX497=BS$1,data!$BW497,"")</f>
        <v/>
      </c>
      <c r="BS497" s="17" t="str">
        <f ca="1">IF(data!$BY497=BS$1,data!$BW497,"")</f>
        <v/>
      </c>
      <c r="BT497" s="17" t="str">
        <f ca="1">IF(OR(data!$BX497=BS$1,data!$BY497=BS$1),data!$BW497,"")</f>
        <v/>
      </c>
    </row>
    <row r="498" spans="1:72" s="11" customFormat="1" x14ac:dyDescent="0.25">
      <c r="A498" s="16" t="str">
        <f ca="1">IF(data!$BX498=B$1,data!$BW498,"")</f>
        <v/>
      </c>
      <c r="B498" s="16" t="str">
        <f ca="1">IF(data!$BY498=B$1,data!$BW498,"")</f>
        <v/>
      </c>
      <c r="C498" s="16" t="str">
        <f ca="1">IF(OR(data!$BX498=B$1,data!$BY498=B$1),data!$BW498,"")</f>
        <v/>
      </c>
      <c r="D498" s="17" t="str">
        <f ca="1">IF(data!$BX498=E$1,data!$BW498,"")</f>
        <v/>
      </c>
      <c r="E498" s="17" t="str">
        <f ca="1">IF(data!$BY498=E$1,data!$BW498,"")</f>
        <v/>
      </c>
      <c r="F498" s="17" t="str">
        <f ca="1">IF(OR(data!$BX498=E$1,data!$BY498=E$1),data!$BW498,"")</f>
        <v/>
      </c>
      <c r="G498" s="16" t="str">
        <f ca="1">IF(data!$BX498=H$1,data!$BW498,"")</f>
        <v/>
      </c>
      <c r="H498" s="16" t="str">
        <f ca="1">IF(data!$BY498=H$1,data!$BW498,"")</f>
        <v/>
      </c>
      <c r="I498" s="16" t="str">
        <f ca="1">IF(OR(data!$BX498=H$1,data!$BY498=H$1),data!$BW498,"")</f>
        <v/>
      </c>
      <c r="J498" s="17" t="str">
        <f ca="1">IF(data!$BX498=K$1,data!$BW498,"")</f>
        <v/>
      </c>
      <c r="K498" s="17" t="str">
        <f ca="1">IF(data!$BY498=K$1,data!$BW498,"")</f>
        <v/>
      </c>
      <c r="L498" s="17" t="str">
        <f ca="1">IF(OR(data!$BX498=K$1,data!$BY498=K$1),data!$BW498,"")</f>
        <v/>
      </c>
      <c r="M498" s="16" t="str">
        <f ca="1">IF(data!$BX498=N$1,data!$BW498,"")</f>
        <v/>
      </c>
      <c r="N498" s="16" t="str">
        <f ca="1">IF(data!$BY498=N$1,data!$BW498,"")</f>
        <v/>
      </c>
      <c r="O498" s="16" t="str">
        <f ca="1">IF(OR(data!$BX498=N$1,data!$BY498=N$1),data!$BW498,"")</f>
        <v/>
      </c>
      <c r="P498" s="17" t="str">
        <f ca="1">IF(data!$BX498=Q$1,data!$BW498,"")</f>
        <v/>
      </c>
      <c r="Q498" s="17" t="str">
        <f ca="1">IF(data!$BY498=Q$1,data!$BW498,"")</f>
        <v/>
      </c>
      <c r="R498" s="17" t="str">
        <f ca="1">IF(OR(data!$BX498=Q$1,data!$BY498=Q$1),data!$BW498,"")</f>
        <v/>
      </c>
      <c r="S498" s="16" t="str">
        <f ca="1">IF(data!$BX498=T$1,data!$BW498,"")</f>
        <v/>
      </c>
      <c r="T498" s="16" t="str">
        <f ca="1">IF(data!$BY498=T$1,data!$BW498,"")</f>
        <v/>
      </c>
      <c r="U498" s="16" t="str">
        <f ca="1">IF(OR(data!$BX498=T$1,data!$BY498=T$1),data!$BW498,"")</f>
        <v/>
      </c>
      <c r="V498" s="17" t="str">
        <f ca="1">IF(data!$BX498=W$1,data!$BW498,"")</f>
        <v/>
      </c>
      <c r="W498" s="17" t="str">
        <f ca="1">IF(data!$BY498=W$1,data!$BW498,"")</f>
        <v/>
      </c>
      <c r="X498" s="17" t="str">
        <f ca="1">IF(OR(data!$BX498=W$1,data!$BY498=W$1),data!$BW498,"")</f>
        <v/>
      </c>
      <c r="Y498" s="16" t="str">
        <f ca="1">IF(data!$BX498=Z$1,data!$BW498,"")</f>
        <v/>
      </c>
      <c r="Z498" s="16" t="str">
        <f ca="1">IF(data!$BY498=Z$1,data!$BW498,"")</f>
        <v/>
      </c>
      <c r="AA498" s="16" t="str">
        <f ca="1">IF(OR(data!$BX498=Z$1,data!$BY498=Z$1),data!$BW498,"")</f>
        <v/>
      </c>
      <c r="AB498" s="17" t="str">
        <f ca="1">IF(data!$BX498=AC$1,data!$BW498,"")</f>
        <v/>
      </c>
      <c r="AC498" s="17" t="str">
        <f ca="1">IF(data!$BY498=AC$1,data!$BW498,"")</f>
        <v/>
      </c>
      <c r="AD498" s="17" t="str">
        <f ca="1">IF(OR(data!$BX498=AC$1,data!$BY498=AC$1),data!$BW498,"")</f>
        <v/>
      </c>
      <c r="AE498" s="16" t="str">
        <f ca="1">IF(data!$BX498=AF$1,data!$BW498,"")</f>
        <v/>
      </c>
      <c r="AF498" s="16" t="str">
        <f ca="1">IF(data!$BY498=AF$1,data!$BW498,"")</f>
        <v/>
      </c>
      <c r="AG498" s="16" t="str">
        <f ca="1">IF(OR(data!$BX498=AF$1,data!$BY498=AF$1),data!$BW498,"")</f>
        <v/>
      </c>
      <c r="AH498" s="17" t="str">
        <f ca="1">IF(data!$BX498=AI$1,data!$BW498,"")</f>
        <v/>
      </c>
      <c r="AI498" s="17" t="str">
        <f ca="1">IF(data!$BY498=AI$1,data!$BW498,"")</f>
        <v/>
      </c>
      <c r="AJ498" s="17" t="str">
        <f ca="1">IF(OR(data!$BX498=AI$1,data!$BY498=AI$1),data!$BW498,"")</f>
        <v/>
      </c>
      <c r="AK498" s="16" t="str">
        <f ca="1">IF(data!$BX498=AL$1,data!$BW498,"")</f>
        <v/>
      </c>
      <c r="AL498" s="16" t="str">
        <f ca="1">IF(data!$BY498=AL$1,data!$BW498,"")</f>
        <v/>
      </c>
      <c r="AM498" s="16" t="str">
        <f ca="1">IF(OR(data!$BX498=AL$1,data!$BY498=AL$1),data!$BW498,"")</f>
        <v/>
      </c>
      <c r="AN498" s="17" t="str">
        <f ca="1">IF(data!$BX498=AO$1,data!$BW498,"")</f>
        <v/>
      </c>
      <c r="AO498" s="17" t="str">
        <f ca="1">IF(data!$BY498=AO$1,data!$BW498,"")</f>
        <v/>
      </c>
      <c r="AP498" s="17" t="str">
        <f ca="1">IF(OR(data!$BX498=AO$1,data!$BY498=AO$1),data!$BW498,"")</f>
        <v/>
      </c>
      <c r="AQ498" s="16" t="str">
        <f ca="1">IF(data!$BX498=AR$1,data!$BW498,"")</f>
        <v/>
      </c>
      <c r="AR498" s="16" t="str">
        <f ca="1">IF(data!$BY498=AR$1,data!$BW498,"")</f>
        <v/>
      </c>
      <c r="AS498" s="16" t="str">
        <f ca="1">IF(OR(data!$BX498=AR$1,data!$BY498=AR$1),data!$BW498,"")</f>
        <v/>
      </c>
      <c r="AT498" s="17" t="str">
        <f ca="1">IF(data!$BX498=AU$1,data!$BW498,"")</f>
        <v/>
      </c>
      <c r="AU498" s="17" t="str">
        <f ca="1">IF(data!$BY498=AU$1,data!$BW498,"")</f>
        <v/>
      </c>
      <c r="AV498" s="17" t="str">
        <f ca="1">IF(OR(data!$BX498=AU$1,data!$BY498=AU$1),data!$BW498,"")</f>
        <v/>
      </c>
      <c r="AW498" s="16" t="str">
        <f ca="1">IF(data!$BX498=AX$1,data!$BW498,"")</f>
        <v/>
      </c>
      <c r="AX498" s="16" t="str">
        <f ca="1">IF(data!$BY498=AX$1,data!$BW498,"")</f>
        <v/>
      </c>
      <c r="AY498" s="16" t="str">
        <f ca="1">IF(OR(data!$BX498=AX$1,data!$BY498=AX$1),data!$BW498,"")</f>
        <v/>
      </c>
      <c r="AZ498" s="17" t="str">
        <f ca="1">IF(data!$BX498=BA$1,data!$BW498,"")</f>
        <v/>
      </c>
      <c r="BA498" s="17" t="str">
        <f ca="1">IF(data!$BY498=BA$1,data!$BW498,"")</f>
        <v/>
      </c>
      <c r="BB498" s="17" t="str">
        <f ca="1">IF(OR(data!$BX498=BA$1,data!$BY498=BA$1),data!$BW498,"")</f>
        <v/>
      </c>
      <c r="BC498" s="16" t="str">
        <f ca="1">IF(data!$BX498=BD$1,data!$BW498,"")</f>
        <v/>
      </c>
      <c r="BD498" s="16" t="str">
        <f ca="1">IF(data!$BY498=BD$1,data!$BW498,"")</f>
        <v/>
      </c>
      <c r="BE498" s="16" t="str">
        <f ca="1">IF(OR(data!$BX498=BD$1,data!$BY498=BD$1),data!$BW498,"")</f>
        <v/>
      </c>
      <c r="BF498" s="17" t="str">
        <f ca="1">IF(data!$BX498=BG$1,data!$BW498,"")</f>
        <v/>
      </c>
      <c r="BG498" s="17" t="str">
        <f ca="1">IF(data!$BY498=BG$1,data!$BW498,"")</f>
        <v/>
      </c>
      <c r="BH498" s="17" t="str">
        <f ca="1">IF(OR(data!$BX498=BG$1,data!$BY498=BG$1),data!$BW498,"")</f>
        <v/>
      </c>
      <c r="BI498" s="16" t="str">
        <f ca="1">IF(data!$BX498=BJ$1,data!$BW498,"")</f>
        <v/>
      </c>
      <c r="BJ498" s="16" t="str">
        <f ca="1">IF(data!$BY498=BJ$1,data!$BW498,"")</f>
        <v/>
      </c>
      <c r="BK498" s="16" t="str">
        <f ca="1">IF(OR(data!$BX498=BJ$1,data!$BY498=BJ$1),data!$BW498,"")</f>
        <v/>
      </c>
      <c r="BL498" s="17" t="str">
        <f ca="1">IF(data!$BX498=BM$1,data!$BW498,"")</f>
        <v/>
      </c>
      <c r="BM498" s="17" t="str">
        <f ca="1">IF(data!$BY498=BM$1,data!$BW498,"")</f>
        <v/>
      </c>
      <c r="BN498" s="17" t="str">
        <f ca="1">IF(OR(data!$BX498=BM$1,data!$BY498=BM$1),data!$BW498,"")</f>
        <v/>
      </c>
      <c r="BO498" s="16" t="str">
        <f ca="1">IF(data!$BX498=BP$1,data!$BW498,"")</f>
        <v/>
      </c>
      <c r="BP498" s="16" t="str">
        <f ca="1">IF(data!$BY498=BP$1,data!$BW498,"")</f>
        <v/>
      </c>
      <c r="BQ498" s="16" t="str">
        <f ca="1">IF(OR(data!$BX498=BP$1,data!$BY498=BP$1),data!$BW498,"")</f>
        <v/>
      </c>
      <c r="BR498" s="17" t="str">
        <f ca="1">IF(data!$BX498=BS$1,data!$BW498,"")</f>
        <v/>
      </c>
      <c r="BS498" s="17" t="str">
        <f ca="1">IF(data!$BY498=BS$1,data!$BW498,"")</f>
        <v/>
      </c>
      <c r="BT498" s="17" t="str">
        <f ca="1">IF(OR(data!$BX498=BS$1,data!$BY498=BS$1),data!$BW498,"")</f>
        <v/>
      </c>
    </row>
    <row r="499" spans="1:72" s="11" customFormat="1" x14ac:dyDescent="0.25">
      <c r="A499" s="16" t="str">
        <f ca="1">IF(data!$BX499=B$1,data!$BW499,"")</f>
        <v/>
      </c>
      <c r="B499" s="16" t="str">
        <f ca="1">IF(data!$BY499=B$1,data!$BW499,"")</f>
        <v/>
      </c>
      <c r="C499" s="16" t="str">
        <f ca="1">IF(OR(data!$BX499=B$1,data!$BY499=B$1),data!$BW499,"")</f>
        <v/>
      </c>
      <c r="D499" s="17" t="str">
        <f ca="1">IF(data!$BX499=E$1,data!$BW499,"")</f>
        <v/>
      </c>
      <c r="E499" s="17" t="str">
        <f ca="1">IF(data!$BY499=E$1,data!$BW499,"")</f>
        <v/>
      </c>
      <c r="F499" s="17" t="str">
        <f ca="1">IF(OR(data!$BX499=E$1,data!$BY499=E$1),data!$BW499,"")</f>
        <v/>
      </c>
      <c r="G499" s="16" t="str">
        <f ca="1">IF(data!$BX499=H$1,data!$BW499,"")</f>
        <v/>
      </c>
      <c r="H499" s="16" t="str">
        <f ca="1">IF(data!$BY499=H$1,data!$BW499,"")</f>
        <v/>
      </c>
      <c r="I499" s="16" t="str">
        <f ca="1">IF(OR(data!$BX499=H$1,data!$BY499=H$1),data!$BW499,"")</f>
        <v/>
      </c>
      <c r="J499" s="17" t="str">
        <f ca="1">IF(data!$BX499=K$1,data!$BW499,"")</f>
        <v/>
      </c>
      <c r="K499" s="17" t="str">
        <f ca="1">IF(data!$BY499=K$1,data!$BW499,"")</f>
        <v/>
      </c>
      <c r="L499" s="17" t="str">
        <f ca="1">IF(OR(data!$BX499=K$1,data!$BY499=K$1),data!$BW499,"")</f>
        <v/>
      </c>
      <c r="M499" s="16" t="str">
        <f ca="1">IF(data!$BX499=N$1,data!$BW499,"")</f>
        <v/>
      </c>
      <c r="N499" s="16" t="str">
        <f ca="1">IF(data!$BY499=N$1,data!$BW499,"")</f>
        <v/>
      </c>
      <c r="O499" s="16" t="str">
        <f ca="1">IF(OR(data!$BX499=N$1,data!$BY499=N$1),data!$BW499,"")</f>
        <v/>
      </c>
      <c r="P499" s="17" t="str">
        <f ca="1">IF(data!$BX499=Q$1,data!$BW499,"")</f>
        <v/>
      </c>
      <c r="Q499" s="17" t="str">
        <f ca="1">IF(data!$BY499=Q$1,data!$BW499,"")</f>
        <v/>
      </c>
      <c r="R499" s="17" t="str">
        <f ca="1">IF(OR(data!$BX499=Q$1,data!$BY499=Q$1),data!$BW499,"")</f>
        <v/>
      </c>
      <c r="S499" s="16" t="str">
        <f ca="1">IF(data!$BX499=T$1,data!$BW499,"")</f>
        <v/>
      </c>
      <c r="T499" s="16" t="str">
        <f ca="1">IF(data!$BY499=T$1,data!$BW499,"")</f>
        <v/>
      </c>
      <c r="U499" s="16" t="str">
        <f ca="1">IF(OR(data!$BX499=T$1,data!$BY499=T$1),data!$BW499,"")</f>
        <v/>
      </c>
      <c r="V499" s="17" t="str">
        <f ca="1">IF(data!$BX499=W$1,data!$BW499,"")</f>
        <v/>
      </c>
      <c r="W499" s="17" t="str">
        <f ca="1">IF(data!$BY499=W$1,data!$BW499,"")</f>
        <v/>
      </c>
      <c r="X499" s="17" t="str">
        <f ca="1">IF(OR(data!$BX499=W$1,data!$BY499=W$1),data!$BW499,"")</f>
        <v/>
      </c>
      <c r="Y499" s="16" t="str">
        <f ca="1">IF(data!$BX499=Z$1,data!$BW499,"")</f>
        <v/>
      </c>
      <c r="Z499" s="16" t="str">
        <f ca="1">IF(data!$BY499=Z$1,data!$BW499,"")</f>
        <v/>
      </c>
      <c r="AA499" s="16" t="str">
        <f ca="1">IF(OR(data!$BX499=Z$1,data!$BY499=Z$1),data!$BW499,"")</f>
        <v/>
      </c>
      <c r="AB499" s="17" t="str">
        <f ca="1">IF(data!$BX499=AC$1,data!$BW499,"")</f>
        <v/>
      </c>
      <c r="AC499" s="17" t="str">
        <f ca="1">IF(data!$BY499=AC$1,data!$BW499,"")</f>
        <v/>
      </c>
      <c r="AD499" s="17" t="str">
        <f ca="1">IF(OR(data!$BX499=AC$1,data!$BY499=AC$1),data!$BW499,"")</f>
        <v/>
      </c>
      <c r="AE499" s="16" t="str">
        <f ca="1">IF(data!$BX499=AF$1,data!$BW499,"")</f>
        <v/>
      </c>
      <c r="AF499" s="16" t="str">
        <f ca="1">IF(data!$BY499=AF$1,data!$BW499,"")</f>
        <v/>
      </c>
      <c r="AG499" s="16" t="str">
        <f ca="1">IF(OR(data!$BX499=AF$1,data!$BY499=AF$1),data!$BW499,"")</f>
        <v/>
      </c>
      <c r="AH499" s="17" t="str">
        <f ca="1">IF(data!$BX499=AI$1,data!$BW499,"")</f>
        <v/>
      </c>
      <c r="AI499" s="17" t="str">
        <f ca="1">IF(data!$BY499=AI$1,data!$BW499,"")</f>
        <v/>
      </c>
      <c r="AJ499" s="17" t="str">
        <f ca="1">IF(OR(data!$BX499=AI$1,data!$BY499=AI$1),data!$BW499,"")</f>
        <v/>
      </c>
      <c r="AK499" s="16" t="str">
        <f ca="1">IF(data!$BX499=AL$1,data!$BW499,"")</f>
        <v/>
      </c>
      <c r="AL499" s="16" t="str">
        <f ca="1">IF(data!$BY499=AL$1,data!$BW499,"")</f>
        <v/>
      </c>
      <c r="AM499" s="16" t="str">
        <f ca="1">IF(OR(data!$BX499=AL$1,data!$BY499=AL$1),data!$BW499,"")</f>
        <v/>
      </c>
      <c r="AN499" s="17" t="str">
        <f ca="1">IF(data!$BX499=AO$1,data!$BW499,"")</f>
        <v/>
      </c>
      <c r="AO499" s="17" t="str">
        <f ca="1">IF(data!$BY499=AO$1,data!$BW499,"")</f>
        <v/>
      </c>
      <c r="AP499" s="17" t="str">
        <f ca="1">IF(OR(data!$BX499=AO$1,data!$BY499=AO$1),data!$BW499,"")</f>
        <v/>
      </c>
      <c r="AQ499" s="16" t="str">
        <f ca="1">IF(data!$BX499=AR$1,data!$BW499,"")</f>
        <v/>
      </c>
      <c r="AR499" s="16" t="str">
        <f ca="1">IF(data!$BY499=AR$1,data!$BW499,"")</f>
        <v/>
      </c>
      <c r="AS499" s="16" t="str">
        <f ca="1">IF(OR(data!$BX499=AR$1,data!$BY499=AR$1),data!$BW499,"")</f>
        <v/>
      </c>
      <c r="AT499" s="17" t="str">
        <f ca="1">IF(data!$BX499=AU$1,data!$BW499,"")</f>
        <v/>
      </c>
      <c r="AU499" s="17" t="str">
        <f ca="1">IF(data!$BY499=AU$1,data!$BW499,"")</f>
        <v/>
      </c>
      <c r="AV499" s="17" t="str">
        <f ca="1">IF(OR(data!$BX499=AU$1,data!$BY499=AU$1),data!$BW499,"")</f>
        <v/>
      </c>
      <c r="AW499" s="16" t="str">
        <f ca="1">IF(data!$BX499=AX$1,data!$BW499,"")</f>
        <v/>
      </c>
      <c r="AX499" s="16" t="str">
        <f ca="1">IF(data!$BY499=AX$1,data!$BW499,"")</f>
        <v/>
      </c>
      <c r="AY499" s="16" t="str">
        <f ca="1">IF(OR(data!$BX499=AX$1,data!$BY499=AX$1),data!$BW499,"")</f>
        <v/>
      </c>
      <c r="AZ499" s="17" t="str">
        <f ca="1">IF(data!$BX499=BA$1,data!$BW499,"")</f>
        <v/>
      </c>
      <c r="BA499" s="17" t="str">
        <f ca="1">IF(data!$BY499=BA$1,data!$BW499,"")</f>
        <v/>
      </c>
      <c r="BB499" s="17" t="str">
        <f ca="1">IF(OR(data!$BX499=BA$1,data!$BY499=BA$1),data!$BW499,"")</f>
        <v/>
      </c>
      <c r="BC499" s="16" t="str">
        <f ca="1">IF(data!$BX499=BD$1,data!$BW499,"")</f>
        <v/>
      </c>
      <c r="BD499" s="16" t="str">
        <f ca="1">IF(data!$BY499=BD$1,data!$BW499,"")</f>
        <v/>
      </c>
      <c r="BE499" s="16" t="str">
        <f ca="1">IF(OR(data!$BX499=BD$1,data!$BY499=BD$1),data!$BW499,"")</f>
        <v/>
      </c>
      <c r="BF499" s="17" t="str">
        <f ca="1">IF(data!$BX499=BG$1,data!$BW499,"")</f>
        <v/>
      </c>
      <c r="BG499" s="17" t="str">
        <f ca="1">IF(data!$BY499=BG$1,data!$BW499,"")</f>
        <v/>
      </c>
      <c r="BH499" s="17" t="str">
        <f ca="1">IF(OR(data!$BX499=BG$1,data!$BY499=BG$1),data!$BW499,"")</f>
        <v/>
      </c>
      <c r="BI499" s="16" t="str">
        <f ca="1">IF(data!$BX499=BJ$1,data!$BW499,"")</f>
        <v/>
      </c>
      <c r="BJ499" s="16" t="str">
        <f ca="1">IF(data!$BY499=BJ$1,data!$BW499,"")</f>
        <v/>
      </c>
      <c r="BK499" s="16" t="str">
        <f ca="1">IF(OR(data!$BX499=BJ$1,data!$BY499=BJ$1),data!$BW499,"")</f>
        <v/>
      </c>
      <c r="BL499" s="17" t="str">
        <f ca="1">IF(data!$BX499=BM$1,data!$BW499,"")</f>
        <v/>
      </c>
      <c r="BM499" s="17" t="str">
        <f ca="1">IF(data!$BY499=BM$1,data!$BW499,"")</f>
        <v/>
      </c>
      <c r="BN499" s="17" t="str">
        <f ca="1">IF(OR(data!$BX499=BM$1,data!$BY499=BM$1),data!$BW499,"")</f>
        <v/>
      </c>
      <c r="BO499" s="16" t="str">
        <f ca="1">IF(data!$BX499=BP$1,data!$BW499,"")</f>
        <v/>
      </c>
      <c r="BP499" s="16" t="str">
        <f ca="1">IF(data!$BY499=BP$1,data!$BW499,"")</f>
        <v/>
      </c>
      <c r="BQ499" s="16" t="str">
        <f ca="1">IF(OR(data!$BX499=BP$1,data!$BY499=BP$1),data!$BW499,"")</f>
        <v/>
      </c>
      <c r="BR499" s="17" t="str">
        <f ca="1">IF(data!$BX499=BS$1,data!$BW499,"")</f>
        <v/>
      </c>
      <c r="BS499" s="17" t="str">
        <f ca="1">IF(data!$BY499=BS$1,data!$BW499,"")</f>
        <v/>
      </c>
      <c r="BT499" s="17" t="str">
        <f ca="1">IF(OR(data!$BX499=BS$1,data!$BY499=BS$1),data!$BW499,"")</f>
        <v/>
      </c>
    </row>
    <row r="500" spans="1:72" s="11" customFormat="1" x14ac:dyDescent="0.25">
      <c r="A500" s="16" t="str">
        <f ca="1">IF(data!$BX500=B$1,data!$BW500,"")</f>
        <v/>
      </c>
      <c r="B500" s="16" t="str">
        <f ca="1">IF(data!$BY500=B$1,data!$BW500,"")</f>
        <v/>
      </c>
      <c r="C500" s="16" t="str">
        <f ca="1">IF(OR(data!$BX500=B$1,data!$BY500=B$1),data!$BW500,"")</f>
        <v/>
      </c>
      <c r="D500" s="17" t="str">
        <f ca="1">IF(data!$BX500=E$1,data!$BW500,"")</f>
        <v/>
      </c>
      <c r="E500" s="17" t="str">
        <f ca="1">IF(data!$BY500=E$1,data!$BW500,"")</f>
        <v/>
      </c>
      <c r="F500" s="17" t="str">
        <f ca="1">IF(OR(data!$BX500=E$1,data!$BY500=E$1),data!$BW500,"")</f>
        <v/>
      </c>
      <c r="G500" s="16" t="str">
        <f ca="1">IF(data!$BX500=H$1,data!$BW500,"")</f>
        <v/>
      </c>
      <c r="H500" s="16" t="str">
        <f ca="1">IF(data!$BY500=H$1,data!$BW500,"")</f>
        <v/>
      </c>
      <c r="I500" s="16" t="str">
        <f ca="1">IF(OR(data!$BX500=H$1,data!$BY500=H$1),data!$BW500,"")</f>
        <v/>
      </c>
      <c r="J500" s="17" t="str">
        <f ca="1">IF(data!$BX500=K$1,data!$BW500,"")</f>
        <v/>
      </c>
      <c r="K500" s="17" t="str">
        <f ca="1">IF(data!$BY500=K$1,data!$BW500,"")</f>
        <v/>
      </c>
      <c r="L500" s="17" t="str">
        <f ca="1">IF(OR(data!$BX500=K$1,data!$BY500=K$1),data!$BW500,"")</f>
        <v/>
      </c>
      <c r="M500" s="16" t="str">
        <f ca="1">IF(data!$BX500=N$1,data!$BW500,"")</f>
        <v/>
      </c>
      <c r="N500" s="16" t="str">
        <f ca="1">IF(data!$BY500=N$1,data!$BW500,"")</f>
        <v/>
      </c>
      <c r="O500" s="16" t="str">
        <f ca="1">IF(OR(data!$BX500=N$1,data!$BY500=N$1),data!$BW500,"")</f>
        <v/>
      </c>
      <c r="P500" s="17" t="str">
        <f ca="1">IF(data!$BX500=Q$1,data!$BW500,"")</f>
        <v/>
      </c>
      <c r="Q500" s="17" t="str">
        <f ca="1">IF(data!$BY500=Q$1,data!$BW500,"")</f>
        <v/>
      </c>
      <c r="R500" s="17" t="str">
        <f ca="1">IF(OR(data!$BX500=Q$1,data!$BY500=Q$1),data!$BW500,"")</f>
        <v/>
      </c>
      <c r="S500" s="16" t="str">
        <f ca="1">IF(data!$BX500=T$1,data!$BW500,"")</f>
        <v/>
      </c>
      <c r="T500" s="16" t="str">
        <f ca="1">IF(data!$BY500=T$1,data!$BW500,"")</f>
        <v/>
      </c>
      <c r="U500" s="16" t="str">
        <f ca="1">IF(OR(data!$BX500=T$1,data!$BY500=T$1),data!$BW500,"")</f>
        <v/>
      </c>
      <c r="V500" s="17" t="str">
        <f ca="1">IF(data!$BX500=W$1,data!$BW500,"")</f>
        <v/>
      </c>
      <c r="W500" s="17" t="str">
        <f ca="1">IF(data!$BY500=W$1,data!$BW500,"")</f>
        <v/>
      </c>
      <c r="X500" s="17" t="str">
        <f ca="1">IF(OR(data!$BX500=W$1,data!$BY500=W$1),data!$BW500,"")</f>
        <v/>
      </c>
      <c r="Y500" s="16" t="str">
        <f ca="1">IF(data!$BX500=Z$1,data!$BW500,"")</f>
        <v/>
      </c>
      <c r="Z500" s="16" t="str">
        <f ca="1">IF(data!$BY500=Z$1,data!$BW500,"")</f>
        <v/>
      </c>
      <c r="AA500" s="16" t="str">
        <f ca="1">IF(OR(data!$BX500=Z$1,data!$BY500=Z$1),data!$BW500,"")</f>
        <v/>
      </c>
      <c r="AB500" s="17" t="str">
        <f ca="1">IF(data!$BX500=AC$1,data!$BW500,"")</f>
        <v/>
      </c>
      <c r="AC500" s="17" t="str">
        <f ca="1">IF(data!$BY500=AC$1,data!$BW500,"")</f>
        <v/>
      </c>
      <c r="AD500" s="17" t="str">
        <f ca="1">IF(OR(data!$BX500=AC$1,data!$BY500=AC$1),data!$BW500,"")</f>
        <v/>
      </c>
      <c r="AE500" s="16" t="str">
        <f ca="1">IF(data!$BX500=AF$1,data!$BW500,"")</f>
        <v/>
      </c>
      <c r="AF500" s="16" t="str">
        <f ca="1">IF(data!$BY500=AF$1,data!$BW500,"")</f>
        <v/>
      </c>
      <c r="AG500" s="16" t="str">
        <f ca="1">IF(OR(data!$BX500=AF$1,data!$BY500=AF$1),data!$BW500,"")</f>
        <v/>
      </c>
      <c r="AH500" s="17" t="str">
        <f ca="1">IF(data!$BX500=AI$1,data!$BW500,"")</f>
        <v/>
      </c>
      <c r="AI500" s="17" t="str">
        <f ca="1">IF(data!$BY500=AI$1,data!$BW500,"")</f>
        <v/>
      </c>
      <c r="AJ500" s="17" t="str">
        <f ca="1">IF(OR(data!$BX500=AI$1,data!$BY500=AI$1),data!$BW500,"")</f>
        <v/>
      </c>
      <c r="AK500" s="16" t="str">
        <f ca="1">IF(data!$BX500=AL$1,data!$BW500,"")</f>
        <v/>
      </c>
      <c r="AL500" s="16" t="str">
        <f ca="1">IF(data!$BY500=AL$1,data!$BW500,"")</f>
        <v/>
      </c>
      <c r="AM500" s="16" t="str">
        <f ca="1">IF(OR(data!$BX500=AL$1,data!$BY500=AL$1),data!$BW500,"")</f>
        <v/>
      </c>
      <c r="AN500" s="17" t="str">
        <f ca="1">IF(data!$BX500=AO$1,data!$BW500,"")</f>
        <v/>
      </c>
      <c r="AO500" s="17" t="str">
        <f ca="1">IF(data!$BY500=AO$1,data!$BW500,"")</f>
        <v/>
      </c>
      <c r="AP500" s="17" t="str">
        <f ca="1">IF(OR(data!$BX500=AO$1,data!$BY500=AO$1),data!$BW500,"")</f>
        <v/>
      </c>
      <c r="AQ500" s="16" t="str">
        <f ca="1">IF(data!$BX500=AR$1,data!$BW500,"")</f>
        <v/>
      </c>
      <c r="AR500" s="16" t="str">
        <f ca="1">IF(data!$BY500=AR$1,data!$BW500,"")</f>
        <v/>
      </c>
      <c r="AS500" s="16" t="str">
        <f ca="1">IF(OR(data!$BX500=AR$1,data!$BY500=AR$1),data!$BW500,"")</f>
        <v/>
      </c>
      <c r="AT500" s="17" t="str">
        <f ca="1">IF(data!$BX500=AU$1,data!$BW500,"")</f>
        <v/>
      </c>
      <c r="AU500" s="17" t="str">
        <f ca="1">IF(data!$BY500=AU$1,data!$BW500,"")</f>
        <v/>
      </c>
      <c r="AV500" s="17" t="str">
        <f ca="1">IF(OR(data!$BX500=AU$1,data!$BY500=AU$1),data!$BW500,"")</f>
        <v/>
      </c>
      <c r="AW500" s="16" t="str">
        <f ca="1">IF(data!$BX500=AX$1,data!$BW500,"")</f>
        <v/>
      </c>
      <c r="AX500" s="16" t="str">
        <f ca="1">IF(data!$BY500=AX$1,data!$BW500,"")</f>
        <v/>
      </c>
      <c r="AY500" s="16" t="str">
        <f ca="1">IF(OR(data!$BX500=AX$1,data!$BY500=AX$1),data!$BW500,"")</f>
        <v/>
      </c>
      <c r="AZ500" s="17" t="str">
        <f ca="1">IF(data!$BX500=BA$1,data!$BW500,"")</f>
        <v/>
      </c>
      <c r="BA500" s="17" t="str">
        <f ca="1">IF(data!$BY500=BA$1,data!$BW500,"")</f>
        <v/>
      </c>
      <c r="BB500" s="17" t="str">
        <f ca="1">IF(OR(data!$BX500=BA$1,data!$BY500=BA$1),data!$BW500,"")</f>
        <v/>
      </c>
      <c r="BC500" s="16" t="str">
        <f ca="1">IF(data!$BX500=BD$1,data!$BW500,"")</f>
        <v/>
      </c>
      <c r="BD500" s="16" t="str">
        <f ca="1">IF(data!$BY500=BD$1,data!$BW500,"")</f>
        <v/>
      </c>
      <c r="BE500" s="16" t="str">
        <f ca="1">IF(OR(data!$BX500=BD$1,data!$BY500=BD$1),data!$BW500,"")</f>
        <v/>
      </c>
      <c r="BF500" s="17" t="str">
        <f ca="1">IF(data!$BX500=BG$1,data!$BW500,"")</f>
        <v/>
      </c>
      <c r="BG500" s="17" t="str">
        <f ca="1">IF(data!$BY500=BG$1,data!$BW500,"")</f>
        <v/>
      </c>
      <c r="BH500" s="17" t="str">
        <f ca="1">IF(OR(data!$BX500=BG$1,data!$BY500=BG$1),data!$BW500,"")</f>
        <v/>
      </c>
      <c r="BI500" s="16" t="str">
        <f ca="1">IF(data!$BX500=BJ$1,data!$BW500,"")</f>
        <v/>
      </c>
      <c r="BJ500" s="16" t="str">
        <f ca="1">IF(data!$BY500=BJ$1,data!$BW500,"")</f>
        <v/>
      </c>
      <c r="BK500" s="16" t="str">
        <f ca="1">IF(OR(data!$BX500=BJ$1,data!$BY500=BJ$1),data!$BW500,"")</f>
        <v/>
      </c>
      <c r="BL500" s="17" t="str">
        <f ca="1">IF(data!$BX500=BM$1,data!$BW500,"")</f>
        <v/>
      </c>
      <c r="BM500" s="17" t="str">
        <f ca="1">IF(data!$BY500=BM$1,data!$BW500,"")</f>
        <v/>
      </c>
      <c r="BN500" s="17" t="str">
        <f ca="1">IF(OR(data!$BX500=BM$1,data!$BY500=BM$1),data!$BW500,"")</f>
        <v/>
      </c>
      <c r="BO500" s="16" t="str">
        <f ca="1">IF(data!$BX500=BP$1,data!$BW500,"")</f>
        <v/>
      </c>
      <c r="BP500" s="16" t="str">
        <f ca="1">IF(data!$BY500=BP$1,data!$BW500,"")</f>
        <v/>
      </c>
      <c r="BQ500" s="16" t="str">
        <f ca="1">IF(OR(data!$BX500=BP$1,data!$BY500=BP$1),data!$BW500,"")</f>
        <v/>
      </c>
      <c r="BR500" s="17" t="str">
        <f ca="1">IF(data!$BX500=BS$1,data!$BW500,"")</f>
        <v/>
      </c>
      <c r="BS500" s="17" t="str">
        <f ca="1">IF(data!$BY500=BS$1,data!$BW500,"")</f>
        <v/>
      </c>
      <c r="BT500" s="17" t="str">
        <f ca="1">IF(OR(data!$BX500=BS$1,data!$BY500=BS$1),data!$BW500,"")</f>
        <v/>
      </c>
    </row>
    <row r="501" spans="1:72" s="11" customFormat="1" x14ac:dyDescent="0.25">
      <c r="A501" s="16" t="str">
        <f ca="1">IF(data!$BX501=B$1,data!$BW501,"")</f>
        <v/>
      </c>
      <c r="B501" s="16" t="str">
        <f ca="1">IF(data!$BY501=B$1,data!$BW501,"")</f>
        <v/>
      </c>
      <c r="C501" s="16" t="str">
        <f ca="1">IF(OR(data!$BX501=B$1,data!$BY501=B$1),data!$BW501,"")</f>
        <v/>
      </c>
      <c r="D501" s="17" t="str">
        <f ca="1">IF(data!$BX501=E$1,data!$BW501,"")</f>
        <v/>
      </c>
      <c r="E501" s="17" t="str">
        <f ca="1">IF(data!$BY501=E$1,data!$BW501,"")</f>
        <v/>
      </c>
      <c r="F501" s="17" t="str">
        <f ca="1">IF(OR(data!$BX501=E$1,data!$BY501=E$1),data!$BW501,"")</f>
        <v/>
      </c>
      <c r="G501" s="16" t="str">
        <f ca="1">IF(data!$BX501=H$1,data!$BW501,"")</f>
        <v/>
      </c>
      <c r="H501" s="16" t="str">
        <f ca="1">IF(data!$BY501=H$1,data!$BW501,"")</f>
        <v/>
      </c>
      <c r="I501" s="16" t="str">
        <f ca="1">IF(OR(data!$BX501=H$1,data!$BY501=H$1),data!$BW501,"")</f>
        <v/>
      </c>
      <c r="J501" s="17" t="str">
        <f ca="1">IF(data!$BX501=K$1,data!$BW501,"")</f>
        <v/>
      </c>
      <c r="K501" s="17" t="str">
        <f ca="1">IF(data!$BY501=K$1,data!$BW501,"")</f>
        <v/>
      </c>
      <c r="L501" s="17" t="str">
        <f ca="1">IF(OR(data!$BX501=K$1,data!$BY501=K$1),data!$BW501,"")</f>
        <v/>
      </c>
      <c r="M501" s="16" t="str">
        <f ca="1">IF(data!$BX501=N$1,data!$BW501,"")</f>
        <v/>
      </c>
      <c r="N501" s="16" t="str">
        <f ca="1">IF(data!$BY501=N$1,data!$BW501,"")</f>
        <v/>
      </c>
      <c r="O501" s="16" t="str">
        <f ca="1">IF(OR(data!$BX501=N$1,data!$BY501=N$1),data!$BW501,"")</f>
        <v/>
      </c>
      <c r="P501" s="17" t="str">
        <f ca="1">IF(data!$BX501=Q$1,data!$BW501,"")</f>
        <v/>
      </c>
      <c r="Q501" s="17" t="str">
        <f ca="1">IF(data!$BY501=Q$1,data!$BW501,"")</f>
        <v/>
      </c>
      <c r="R501" s="17" t="str">
        <f ca="1">IF(OR(data!$BX501=Q$1,data!$BY501=Q$1),data!$BW501,"")</f>
        <v/>
      </c>
      <c r="S501" s="16" t="str">
        <f ca="1">IF(data!$BX501=T$1,data!$BW501,"")</f>
        <v/>
      </c>
      <c r="T501" s="16" t="str">
        <f ca="1">IF(data!$BY501=T$1,data!$BW501,"")</f>
        <v/>
      </c>
      <c r="U501" s="16" t="str">
        <f ca="1">IF(OR(data!$BX501=T$1,data!$BY501=T$1),data!$BW501,"")</f>
        <v/>
      </c>
      <c r="V501" s="17" t="str">
        <f ca="1">IF(data!$BX501=W$1,data!$BW501,"")</f>
        <v/>
      </c>
      <c r="W501" s="17" t="str">
        <f ca="1">IF(data!$BY501=W$1,data!$BW501,"")</f>
        <v/>
      </c>
      <c r="X501" s="17" t="str">
        <f ca="1">IF(OR(data!$BX501=W$1,data!$BY501=W$1),data!$BW501,"")</f>
        <v/>
      </c>
      <c r="Y501" s="16" t="str">
        <f ca="1">IF(data!$BX501=Z$1,data!$BW501,"")</f>
        <v/>
      </c>
      <c r="Z501" s="16" t="str">
        <f ca="1">IF(data!$BY501=Z$1,data!$BW501,"")</f>
        <v/>
      </c>
      <c r="AA501" s="16" t="str">
        <f ca="1">IF(OR(data!$BX501=Z$1,data!$BY501=Z$1),data!$BW501,"")</f>
        <v/>
      </c>
      <c r="AB501" s="17" t="str">
        <f ca="1">IF(data!$BX501=AC$1,data!$BW501,"")</f>
        <v/>
      </c>
      <c r="AC501" s="17" t="str">
        <f ca="1">IF(data!$BY501=AC$1,data!$BW501,"")</f>
        <v/>
      </c>
      <c r="AD501" s="17" t="str">
        <f ca="1">IF(OR(data!$BX501=AC$1,data!$BY501=AC$1),data!$BW501,"")</f>
        <v/>
      </c>
      <c r="AE501" s="16" t="str">
        <f ca="1">IF(data!$BX501=AF$1,data!$BW501,"")</f>
        <v/>
      </c>
      <c r="AF501" s="16" t="str">
        <f ca="1">IF(data!$BY501=AF$1,data!$BW501,"")</f>
        <v/>
      </c>
      <c r="AG501" s="16" t="str">
        <f ca="1">IF(OR(data!$BX501=AF$1,data!$BY501=AF$1),data!$BW501,"")</f>
        <v/>
      </c>
      <c r="AH501" s="17" t="str">
        <f ca="1">IF(data!$BX501=AI$1,data!$BW501,"")</f>
        <v/>
      </c>
      <c r="AI501" s="17" t="str">
        <f ca="1">IF(data!$BY501=AI$1,data!$BW501,"")</f>
        <v/>
      </c>
      <c r="AJ501" s="17" t="str">
        <f ca="1">IF(OR(data!$BX501=AI$1,data!$BY501=AI$1),data!$BW501,"")</f>
        <v/>
      </c>
      <c r="AK501" s="16" t="str">
        <f ca="1">IF(data!$BX501=AL$1,data!$BW501,"")</f>
        <v/>
      </c>
      <c r="AL501" s="16" t="str">
        <f ca="1">IF(data!$BY501=AL$1,data!$BW501,"")</f>
        <v/>
      </c>
      <c r="AM501" s="16" t="str">
        <f ca="1">IF(OR(data!$BX501=AL$1,data!$BY501=AL$1),data!$BW501,"")</f>
        <v/>
      </c>
      <c r="AN501" s="17" t="str">
        <f ca="1">IF(data!$BX501=AO$1,data!$BW501,"")</f>
        <v/>
      </c>
      <c r="AO501" s="17" t="str">
        <f ca="1">IF(data!$BY501=AO$1,data!$BW501,"")</f>
        <v/>
      </c>
      <c r="AP501" s="17" t="str">
        <f ca="1">IF(OR(data!$BX501=AO$1,data!$BY501=AO$1),data!$BW501,"")</f>
        <v/>
      </c>
      <c r="AQ501" s="16" t="str">
        <f ca="1">IF(data!$BX501=AR$1,data!$BW501,"")</f>
        <v/>
      </c>
      <c r="AR501" s="16" t="str">
        <f ca="1">IF(data!$BY501=AR$1,data!$BW501,"")</f>
        <v/>
      </c>
      <c r="AS501" s="16" t="str">
        <f ca="1">IF(OR(data!$BX501=AR$1,data!$BY501=AR$1),data!$BW501,"")</f>
        <v/>
      </c>
      <c r="AT501" s="17" t="str">
        <f ca="1">IF(data!$BX501=AU$1,data!$BW501,"")</f>
        <v/>
      </c>
      <c r="AU501" s="17" t="str">
        <f ca="1">IF(data!$BY501=AU$1,data!$BW501,"")</f>
        <v/>
      </c>
      <c r="AV501" s="17" t="str">
        <f ca="1">IF(OR(data!$BX501=AU$1,data!$BY501=AU$1),data!$BW501,"")</f>
        <v/>
      </c>
      <c r="AW501" s="16" t="str">
        <f ca="1">IF(data!$BX501=AX$1,data!$BW501,"")</f>
        <v/>
      </c>
      <c r="AX501" s="16" t="str">
        <f ca="1">IF(data!$BY501=AX$1,data!$BW501,"")</f>
        <v/>
      </c>
      <c r="AY501" s="16" t="str">
        <f ca="1">IF(OR(data!$BX501=AX$1,data!$BY501=AX$1),data!$BW501,"")</f>
        <v/>
      </c>
      <c r="AZ501" s="17" t="str">
        <f ca="1">IF(data!$BX501=BA$1,data!$BW501,"")</f>
        <v/>
      </c>
      <c r="BA501" s="17" t="str">
        <f ca="1">IF(data!$BY501=BA$1,data!$BW501,"")</f>
        <v/>
      </c>
      <c r="BB501" s="17" t="str">
        <f ca="1">IF(OR(data!$BX501=BA$1,data!$BY501=BA$1),data!$BW501,"")</f>
        <v/>
      </c>
      <c r="BC501" s="16" t="str">
        <f ca="1">IF(data!$BX501=BD$1,data!$BW501,"")</f>
        <v/>
      </c>
      <c r="BD501" s="16" t="str">
        <f ca="1">IF(data!$BY501=BD$1,data!$BW501,"")</f>
        <v/>
      </c>
      <c r="BE501" s="16" t="str">
        <f ca="1">IF(OR(data!$BX501=BD$1,data!$BY501=BD$1),data!$BW501,"")</f>
        <v/>
      </c>
      <c r="BF501" s="17" t="str">
        <f ca="1">IF(data!$BX501=BG$1,data!$BW501,"")</f>
        <v/>
      </c>
      <c r="BG501" s="17" t="str">
        <f ca="1">IF(data!$BY501=BG$1,data!$BW501,"")</f>
        <v/>
      </c>
      <c r="BH501" s="17" t="str">
        <f ca="1">IF(OR(data!$BX501=BG$1,data!$BY501=BG$1),data!$BW501,"")</f>
        <v/>
      </c>
      <c r="BI501" s="16" t="str">
        <f ca="1">IF(data!$BX501=BJ$1,data!$BW501,"")</f>
        <v/>
      </c>
      <c r="BJ501" s="16" t="str">
        <f ca="1">IF(data!$BY501=BJ$1,data!$BW501,"")</f>
        <v/>
      </c>
      <c r="BK501" s="16" t="str">
        <f ca="1">IF(OR(data!$BX501=BJ$1,data!$BY501=BJ$1),data!$BW501,"")</f>
        <v/>
      </c>
      <c r="BL501" s="17" t="str">
        <f ca="1">IF(data!$BX501=BM$1,data!$BW501,"")</f>
        <v/>
      </c>
      <c r="BM501" s="17" t="str">
        <f ca="1">IF(data!$BY501=BM$1,data!$BW501,"")</f>
        <v/>
      </c>
      <c r="BN501" s="17" t="str">
        <f ca="1">IF(OR(data!$BX501=BM$1,data!$BY501=BM$1),data!$BW501,"")</f>
        <v/>
      </c>
      <c r="BO501" s="16" t="str">
        <f ca="1">IF(data!$BX501=BP$1,data!$BW501,"")</f>
        <v/>
      </c>
      <c r="BP501" s="16" t="str">
        <f ca="1">IF(data!$BY501=BP$1,data!$BW501,"")</f>
        <v/>
      </c>
      <c r="BQ501" s="16" t="str">
        <f ca="1">IF(OR(data!$BX501=BP$1,data!$BY501=BP$1),data!$BW501,"")</f>
        <v/>
      </c>
      <c r="BR501" s="17" t="str">
        <f ca="1">IF(data!$BX501=BS$1,data!$BW501,"")</f>
        <v/>
      </c>
      <c r="BS501" s="17" t="str">
        <f ca="1">IF(data!$BY501=BS$1,data!$BW501,"")</f>
        <v/>
      </c>
      <c r="BT501" s="17" t="str">
        <f ca="1">IF(OR(data!$BX501=BS$1,data!$BY501=BS$1),data!$BW501,"")</f>
        <v/>
      </c>
    </row>
    <row r="502" spans="1:72" s="11" customFormat="1" x14ac:dyDescent="0.25">
      <c r="A502" s="16" t="str">
        <f ca="1">IF(data!$BX502=B$1,data!$BW502,"")</f>
        <v/>
      </c>
      <c r="B502" s="16" t="str">
        <f ca="1">IF(data!$BY502=B$1,data!$BW502,"")</f>
        <v/>
      </c>
      <c r="C502" s="16" t="str">
        <f ca="1">IF(OR(data!$BX502=B$1,data!$BY502=B$1),data!$BW502,"")</f>
        <v/>
      </c>
      <c r="D502" s="17" t="str">
        <f ca="1">IF(data!$BX502=E$1,data!$BW502,"")</f>
        <v/>
      </c>
      <c r="E502" s="17" t="str">
        <f ca="1">IF(data!$BY502=E$1,data!$BW502,"")</f>
        <v/>
      </c>
      <c r="F502" s="17" t="str">
        <f ca="1">IF(OR(data!$BX502=E$1,data!$BY502=E$1),data!$BW502,"")</f>
        <v/>
      </c>
      <c r="G502" s="16" t="str">
        <f ca="1">IF(data!$BX502=H$1,data!$BW502,"")</f>
        <v/>
      </c>
      <c r="H502" s="16" t="str">
        <f ca="1">IF(data!$BY502=H$1,data!$BW502,"")</f>
        <v/>
      </c>
      <c r="I502" s="16" t="str">
        <f ca="1">IF(OR(data!$BX502=H$1,data!$BY502=H$1),data!$BW502,"")</f>
        <v/>
      </c>
      <c r="J502" s="17" t="str">
        <f ca="1">IF(data!$BX502=K$1,data!$BW502,"")</f>
        <v/>
      </c>
      <c r="K502" s="17" t="str">
        <f ca="1">IF(data!$BY502=K$1,data!$BW502,"")</f>
        <v/>
      </c>
      <c r="L502" s="17" t="str">
        <f ca="1">IF(OR(data!$BX502=K$1,data!$BY502=K$1),data!$BW502,"")</f>
        <v/>
      </c>
      <c r="M502" s="16" t="str">
        <f ca="1">IF(data!$BX502=N$1,data!$BW502,"")</f>
        <v/>
      </c>
      <c r="N502" s="16" t="str">
        <f ca="1">IF(data!$BY502=N$1,data!$BW502,"")</f>
        <v/>
      </c>
      <c r="O502" s="16" t="str">
        <f ca="1">IF(OR(data!$BX502=N$1,data!$BY502=N$1),data!$BW502,"")</f>
        <v/>
      </c>
      <c r="P502" s="17" t="str">
        <f ca="1">IF(data!$BX502=Q$1,data!$BW502,"")</f>
        <v/>
      </c>
      <c r="Q502" s="17" t="str">
        <f ca="1">IF(data!$BY502=Q$1,data!$BW502,"")</f>
        <v/>
      </c>
      <c r="R502" s="17" t="str">
        <f ca="1">IF(OR(data!$BX502=Q$1,data!$BY502=Q$1),data!$BW502,"")</f>
        <v/>
      </c>
      <c r="S502" s="16" t="str">
        <f ca="1">IF(data!$BX502=T$1,data!$BW502,"")</f>
        <v/>
      </c>
      <c r="T502" s="16" t="str">
        <f ca="1">IF(data!$BY502=T$1,data!$BW502,"")</f>
        <v/>
      </c>
      <c r="U502" s="16" t="str">
        <f ca="1">IF(OR(data!$BX502=T$1,data!$BY502=T$1),data!$BW502,"")</f>
        <v/>
      </c>
      <c r="V502" s="17" t="str">
        <f ca="1">IF(data!$BX502=W$1,data!$BW502,"")</f>
        <v/>
      </c>
      <c r="W502" s="17" t="str">
        <f ca="1">IF(data!$BY502=W$1,data!$BW502,"")</f>
        <v/>
      </c>
      <c r="X502" s="17" t="str">
        <f ca="1">IF(OR(data!$BX502=W$1,data!$BY502=W$1),data!$BW502,"")</f>
        <v/>
      </c>
      <c r="Y502" s="16" t="str">
        <f ca="1">IF(data!$BX502=Z$1,data!$BW502,"")</f>
        <v/>
      </c>
      <c r="Z502" s="16" t="str">
        <f ca="1">IF(data!$BY502=Z$1,data!$BW502,"")</f>
        <v/>
      </c>
      <c r="AA502" s="16" t="str">
        <f ca="1">IF(OR(data!$BX502=Z$1,data!$BY502=Z$1),data!$BW502,"")</f>
        <v/>
      </c>
      <c r="AB502" s="17" t="str">
        <f ca="1">IF(data!$BX502=AC$1,data!$BW502,"")</f>
        <v/>
      </c>
      <c r="AC502" s="17" t="str">
        <f ca="1">IF(data!$BY502=AC$1,data!$BW502,"")</f>
        <v/>
      </c>
      <c r="AD502" s="17" t="str">
        <f ca="1">IF(OR(data!$BX502=AC$1,data!$BY502=AC$1),data!$BW502,"")</f>
        <v/>
      </c>
      <c r="AE502" s="16" t="str">
        <f ca="1">IF(data!$BX502=AF$1,data!$BW502,"")</f>
        <v/>
      </c>
      <c r="AF502" s="16" t="str">
        <f ca="1">IF(data!$BY502=AF$1,data!$BW502,"")</f>
        <v/>
      </c>
      <c r="AG502" s="16" t="str">
        <f ca="1">IF(OR(data!$BX502=AF$1,data!$BY502=AF$1),data!$BW502,"")</f>
        <v/>
      </c>
      <c r="AH502" s="17" t="str">
        <f ca="1">IF(data!$BX502=AI$1,data!$BW502,"")</f>
        <v/>
      </c>
      <c r="AI502" s="17" t="str">
        <f ca="1">IF(data!$BY502=AI$1,data!$BW502,"")</f>
        <v/>
      </c>
      <c r="AJ502" s="17" t="str">
        <f ca="1">IF(OR(data!$BX502=AI$1,data!$BY502=AI$1),data!$BW502,"")</f>
        <v/>
      </c>
      <c r="AK502" s="16" t="str">
        <f ca="1">IF(data!$BX502=AL$1,data!$BW502,"")</f>
        <v/>
      </c>
      <c r="AL502" s="16" t="str">
        <f ca="1">IF(data!$BY502=AL$1,data!$BW502,"")</f>
        <v/>
      </c>
      <c r="AM502" s="16" t="str">
        <f ca="1">IF(OR(data!$BX502=AL$1,data!$BY502=AL$1),data!$BW502,"")</f>
        <v/>
      </c>
      <c r="AN502" s="17" t="str">
        <f ca="1">IF(data!$BX502=AO$1,data!$BW502,"")</f>
        <v/>
      </c>
      <c r="AO502" s="17" t="str">
        <f ca="1">IF(data!$BY502=AO$1,data!$BW502,"")</f>
        <v/>
      </c>
      <c r="AP502" s="17" t="str">
        <f ca="1">IF(OR(data!$BX502=AO$1,data!$BY502=AO$1),data!$BW502,"")</f>
        <v/>
      </c>
      <c r="AQ502" s="16" t="str">
        <f ca="1">IF(data!$BX502=AR$1,data!$BW502,"")</f>
        <v/>
      </c>
      <c r="AR502" s="16" t="str">
        <f ca="1">IF(data!$BY502=AR$1,data!$BW502,"")</f>
        <v/>
      </c>
      <c r="AS502" s="16" t="str">
        <f ca="1">IF(OR(data!$BX502=AR$1,data!$BY502=AR$1),data!$BW502,"")</f>
        <v/>
      </c>
      <c r="AT502" s="17" t="str">
        <f ca="1">IF(data!$BX502=AU$1,data!$BW502,"")</f>
        <v/>
      </c>
      <c r="AU502" s="17" t="str">
        <f ca="1">IF(data!$BY502=AU$1,data!$BW502,"")</f>
        <v/>
      </c>
      <c r="AV502" s="17" t="str">
        <f ca="1">IF(OR(data!$BX502=AU$1,data!$BY502=AU$1),data!$BW502,"")</f>
        <v/>
      </c>
      <c r="AW502" s="16" t="str">
        <f ca="1">IF(data!$BX502=AX$1,data!$BW502,"")</f>
        <v/>
      </c>
      <c r="AX502" s="16" t="str">
        <f ca="1">IF(data!$BY502=AX$1,data!$BW502,"")</f>
        <v/>
      </c>
      <c r="AY502" s="16" t="str">
        <f ca="1">IF(OR(data!$BX502=AX$1,data!$BY502=AX$1),data!$BW502,"")</f>
        <v/>
      </c>
      <c r="AZ502" s="17" t="str">
        <f ca="1">IF(data!$BX502=BA$1,data!$BW502,"")</f>
        <v/>
      </c>
      <c r="BA502" s="17" t="str">
        <f ca="1">IF(data!$BY502=BA$1,data!$BW502,"")</f>
        <v/>
      </c>
      <c r="BB502" s="17" t="str">
        <f ca="1">IF(OR(data!$BX502=BA$1,data!$BY502=BA$1),data!$BW502,"")</f>
        <v/>
      </c>
      <c r="BC502" s="16" t="str">
        <f ca="1">IF(data!$BX502=BD$1,data!$BW502,"")</f>
        <v/>
      </c>
      <c r="BD502" s="16" t="str">
        <f ca="1">IF(data!$BY502=BD$1,data!$BW502,"")</f>
        <v/>
      </c>
      <c r="BE502" s="16" t="str">
        <f ca="1">IF(OR(data!$BX502=BD$1,data!$BY502=BD$1),data!$BW502,"")</f>
        <v/>
      </c>
      <c r="BF502" s="17" t="str">
        <f ca="1">IF(data!$BX502=BG$1,data!$BW502,"")</f>
        <v/>
      </c>
      <c r="BG502" s="17" t="str">
        <f ca="1">IF(data!$BY502=BG$1,data!$BW502,"")</f>
        <v/>
      </c>
      <c r="BH502" s="17" t="str">
        <f ca="1">IF(OR(data!$BX502=BG$1,data!$BY502=BG$1),data!$BW502,"")</f>
        <v/>
      </c>
      <c r="BI502" s="16" t="str">
        <f ca="1">IF(data!$BX502=BJ$1,data!$BW502,"")</f>
        <v/>
      </c>
      <c r="BJ502" s="16" t="str">
        <f ca="1">IF(data!$BY502=BJ$1,data!$BW502,"")</f>
        <v/>
      </c>
      <c r="BK502" s="16" t="str">
        <f ca="1">IF(OR(data!$BX502=BJ$1,data!$BY502=BJ$1),data!$BW502,"")</f>
        <v/>
      </c>
      <c r="BL502" s="17" t="str">
        <f ca="1">IF(data!$BX502=BM$1,data!$BW502,"")</f>
        <v/>
      </c>
      <c r="BM502" s="17" t="str">
        <f ca="1">IF(data!$BY502=BM$1,data!$BW502,"")</f>
        <v/>
      </c>
      <c r="BN502" s="17" t="str">
        <f ca="1">IF(OR(data!$BX502=BM$1,data!$BY502=BM$1),data!$BW502,"")</f>
        <v/>
      </c>
      <c r="BO502" s="16" t="str">
        <f ca="1">IF(data!$BX502=BP$1,data!$BW502,"")</f>
        <v/>
      </c>
      <c r="BP502" s="16" t="str">
        <f ca="1">IF(data!$BY502=BP$1,data!$BW502,"")</f>
        <v/>
      </c>
      <c r="BQ502" s="16" t="str">
        <f ca="1">IF(OR(data!$BX502=BP$1,data!$BY502=BP$1),data!$BW502,"")</f>
        <v/>
      </c>
      <c r="BR502" s="17" t="str">
        <f ca="1">IF(data!$BX502=BS$1,data!$BW502,"")</f>
        <v/>
      </c>
      <c r="BS502" s="17" t="str">
        <f ca="1">IF(data!$BY502=BS$1,data!$BW502,"")</f>
        <v/>
      </c>
      <c r="BT502" s="17" t="str">
        <f ca="1">IF(OR(data!$BX502=BS$1,data!$BY502=BS$1),data!$BW502,"")</f>
        <v/>
      </c>
    </row>
    <row r="503" spans="1:72" s="11" customFormat="1" x14ac:dyDescent="0.25">
      <c r="A503" s="16" t="str">
        <f ca="1">IF(data!$BX503=B$1,data!$BW503,"")</f>
        <v/>
      </c>
      <c r="B503" s="16" t="str">
        <f ca="1">IF(data!$BY503=B$1,data!$BW503,"")</f>
        <v/>
      </c>
      <c r="C503" s="16" t="str">
        <f ca="1">IF(OR(data!$BX503=B$1,data!$BY503=B$1),data!$BW503,"")</f>
        <v/>
      </c>
      <c r="D503" s="17" t="str">
        <f ca="1">IF(data!$BX503=E$1,data!$BW503,"")</f>
        <v/>
      </c>
      <c r="E503" s="17" t="str">
        <f ca="1">IF(data!$BY503=E$1,data!$BW503,"")</f>
        <v/>
      </c>
      <c r="F503" s="17" t="str">
        <f ca="1">IF(OR(data!$BX503=E$1,data!$BY503=E$1),data!$BW503,"")</f>
        <v/>
      </c>
      <c r="G503" s="16" t="str">
        <f ca="1">IF(data!$BX503=H$1,data!$BW503,"")</f>
        <v/>
      </c>
      <c r="H503" s="16" t="str">
        <f ca="1">IF(data!$BY503=H$1,data!$BW503,"")</f>
        <v/>
      </c>
      <c r="I503" s="16" t="str">
        <f ca="1">IF(OR(data!$BX503=H$1,data!$BY503=H$1),data!$BW503,"")</f>
        <v/>
      </c>
      <c r="J503" s="17" t="str">
        <f ca="1">IF(data!$BX503=K$1,data!$BW503,"")</f>
        <v/>
      </c>
      <c r="K503" s="17" t="str">
        <f ca="1">IF(data!$BY503=K$1,data!$BW503,"")</f>
        <v/>
      </c>
      <c r="L503" s="17" t="str">
        <f ca="1">IF(OR(data!$BX503=K$1,data!$BY503=K$1),data!$BW503,"")</f>
        <v/>
      </c>
      <c r="M503" s="16" t="str">
        <f ca="1">IF(data!$BX503=N$1,data!$BW503,"")</f>
        <v/>
      </c>
      <c r="N503" s="16" t="str">
        <f ca="1">IF(data!$BY503=N$1,data!$BW503,"")</f>
        <v/>
      </c>
      <c r="O503" s="16" t="str">
        <f ca="1">IF(OR(data!$BX503=N$1,data!$BY503=N$1),data!$BW503,"")</f>
        <v/>
      </c>
      <c r="P503" s="17" t="str">
        <f ca="1">IF(data!$BX503=Q$1,data!$BW503,"")</f>
        <v/>
      </c>
      <c r="Q503" s="17" t="str">
        <f ca="1">IF(data!$BY503=Q$1,data!$BW503,"")</f>
        <v/>
      </c>
      <c r="R503" s="17" t="str">
        <f ca="1">IF(OR(data!$BX503=Q$1,data!$BY503=Q$1),data!$BW503,"")</f>
        <v/>
      </c>
      <c r="S503" s="16" t="str">
        <f ca="1">IF(data!$BX503=T$1,data!$BW503,"")</f>
        <v/>
      </c>
      <c r="T503" s="16" t="str">
        <f ca="1">IF(data!$BY503=T$1,data!$BW503,"")</f>
        <v/>
      </c>
      <c r="U503" s="16" t="str">
        <f ca="1">IF(OR(data!$BX503=T$1,data!$BY503=T$1),data!$BW503,"")</f>
        <v/>
      </c>
      <c r="V503" s="17" t="str">
        <f ca="1">IF(data!$BX503=W$1,data!$BW503,"")</f>
        <v/>
      </c>
      <c r="W503" s="17" t="str">
        <f ca="1">IF(data!$BY503=W$1,data!$BW503,"")</f>
        <v/>
      </c>
      <c r="X503" s="17" t="str">
        <f ca="1">IF(OR(data!$BX503=W$1,data!$BY503=W$1),data!$BW503,"")</f>
        <v/>
      </c>
      <c r="Y503" s="16" t="str">
        <f ca="1">IF(data!$BX503=Z$1,data!$BW503,"")</f>
        <v/>
      </c>
      <c r="Z503" s="16" t="str">
        <f ca="1">IF(data!$BY503=Z$1,data!$BW503,"")</f>
        <v/>
      </c>
      <c r="AA503" s="16" t="str">
        <f ca="1">IF(OR(data!$BX503=Z$1,data!$BY503=Z$1),data!$BW503,"")</f>
        <v/>
      </c>
      <c r="AB503" s="17" t="str">
        <f ca="1">IF(data!$BX503=AC$1,data!$BW503,"")</f>
        <v/>
      </c>
      <c r="AC503" s="17" t="str">
        <f ca="1">IF(data!$BY503=AC$1,data!$BW503,"")</f>
        <v/>
      </c>
      <c r="AD503" s="17" t="str">
        <f ca="1">IF(OR(data!$BX503=AC$1,data!$BY503=AC$1),data!$BW503,"")</f>
        <v/>
      </c>
      <c r="AE503" s="16" t="str">
        <f ca="1">IF(data!$BX503=AF$1,data!$BW503,"")</f>
        <v/>
      </c>
      <c r="AF503" s="16" t="str">
        <f ca="1">IF(data!$BY503=AF$1,data!$BW503,"")</f>
        <v/>
      </c>
      <c r="AG503" s="16" t="str">
        <f ca="1">IF(OR(data!$BX503=AF$1,data!$BY503=AF$1),data!$BW503,"")</f>
        <v/>
      </c>
      <c r="AH503" s="17" t="str">
        <f ca="1">IF(data!$BX503=AI$1,data!$BW503,"")</f>
        <v/>
      </c>
      <c r="AI503" s="17" t="str">
        <f ca="1">IF(data!$BY503=AI$1,data!$BW503,"")</f>
        <v/>
      </c>
      <c r="AJ503" s="17" t="str">
        <f ca="1">IF(OR(data!$BX503=AI$1,data!$BY503=AI$1),data!$BW503,"")</f>
        <v/>
      </c>
      <c r="AK503" s="16" t="str">
        <f ca="1">IF(data!$BX503=AL$1,data!$BW503,"")</f>
        <v/>
      </c>
      <c r="AL503" s="16" t="str">
        <f ca="1">IF(data!$BY503=AL$1,data!$BW503,"")</f>
        <v/>
      </c>
      <c r="AM503" s="16" t="str">
        <f ca="1">IF(OR(data!$BX503=AL$1,data!$BY503=AL$1),data!$BW503,"")</f>
        <v/>
      </c>
      <c r="AN503" s="17" t="str">
        <f ca="1">IF(data!$BX503=AO$1,data!$BW503,"")</f>
        <v/>
      </c>
      <c r="AO503" s="17" t="str">
        <f ca="1">IF(data!$BY503=AO$1,data!$BW503,"")</f>
        <v/>
      </c>
      <c r="AP503" s="17" t="str">
        <f ca="1">IF(OR(data!$BX503=AO$1,data!$BY503=AO$1),data!$BW503,"")</f>
        <v/>
      </c>
      <c r="AQ503" s="16" t="str">
        <f ca="1">IF(data!$BX503=AR$1,data!$BW503,"")</f>
        <v/>
      </c>
      <c r="AR503" s="16" t="str">
        <f ca="1">IF(data!$BY503=AR$1,data!$BW503,"")</f>
        <v/>
      </c>
      <c r="AS503" s="16" t="str">
        <f ca="1">IF(OR(data!$BX503=AR$1,data!$BY503=AR$1),data!$BW503,"")</f>
        <v/>
      </c>
      <c r="AT503" s="17" t="str">
        <f ca="1">IF(data!$BX503=AU$1,data!$BW503,"")</f>
        <v/>
      </c>
      <c r="AU503" s="17" t="str">
        <f ca="1">IF(data!$BY503=AU$1,data!$BW503,"")</f>
        <v/>
      </c>
      <c r="AV503" s="17" t="str">
        <f ca="1">IF(OR(data!$BX503=AU$1,data!$BY503=AU$1),data!$BW503,"")</f>
        <v/>
      </c>
      <c r="AW503" s="16" t="str">
        <f ca="1">IF(data!$BX503=AX$1,data!$BW503,"")</f>
        <v/>
      </c>
      <c r="AX503" s="16" t="str">
        <f ca="1">IF(data!$BY503=AX$1,data!$BW503,"")</f>
        <v/>
      </c>
      <c r="AY503" s="16" t="str">
        <f ca="1">IF(OR(data!$BX503=AX$1,data!$BY503=AX$1),data!$BW503,"")</f>
        <v/>
      </c>
      <c r="AZ503" s="17" t="str">
        <f ca="1">IF(data!$BX503=BA$1,data!$BW503,"")</f>
        <v/>
      </c>
      <c r="BA503" s="17" t="str">
        <f ca="1">IF(data!$BY503=BA$1,data!$BW503,"")</f>
        <v/>
      </c>
      <c r="BB503" s="17" t="str">
        <f ca="1">IF(OR(data!$BX503=BA$1,data!$BY503=BA$1),data!$BW503,"")</f>
        <v/>
      </c>
      <c r="BC503" s="16" t="str">
        <f ca="1">IF(data!$BX503=BD$1,data!$BW503,"")</f>
        <v/>
      </c>
      <c r="BD503" s="16" t="str">
        <f ca="1">IF(data!$BY503=BD$1,data!$BW503,"")</f>
        <v/>
      </c>
      <c r="BE503" s="16" t="str">
        <f ca="1">IF(OR(data!$BX503=BD$1,data!$BY503=BD$1),data!$BW503,"")</f>
        <v/>
      </c>
      <c r="BF503" s="17" t="str">
        <f ca="1">IF(data!$BX503=BG$1,data!$BW503,"")</f>
        <v/>
      </c>
      <c r="BG503" s="17" t="str">
        <f ca="1">IF(data!$BY503=BG$1,data!$BW503,"")</f>
        <v/>
      </c>
      <c r="BH503" s="17" t="str">
        <f ca="1">IF(OR(data!$BX503=BG$1,data!$BY503=BG$1),data!$BW503,"")</f>
        <v/>
      </c>
      <c r="BI503" s="16" t="str">
        <f ca="1">IF(data!$BX503=BJ$1,data!$BW503,"")</f>
        <v/>
      </c>
      <c r="BJ503" s="16" t="str">
        <f ca="1">IF(data!$BY503=BJ$1,data!$BW503,"")</f>
        <v/>
      </c>
      <c r="BK503" s="16" t="str">
        <f ca="1">IF(OR(data!$BX503=BJ$1,data!$BY503=BJ$1),data!$BW503,"")</f>
        <v/>
      </c>
      <c r="BL503" s="17" t="str">
        <f ca="1">IF(data!$BX503=BM$1,data!$BW503,"")</f>
        <v/>
      </c>
      <c r="BM503" s="17" t="str">
        <f ca="1">IF(data!$BY503=BM$1,data!$BW503,"")</f>
        <v/>
      </c>
      <c r="BN503" s="17" t="str">
        <f ca="1">IF(OR(data!$BX503=BM$1,data!$BY503=BM$1),data!$BW503,"")</f>
        <v/>
      </c>
      <c r="BO503" s="16" t="str">
        <f ca="1">IF(data!$BX503=BP$1,data!$BW503,"")</f>
        <v/>
      </c>
      <c r="BP503" s="16" t="str">
        <f ca="1">IF(data!$BY503=BP$1,data!$BW503,"")</f>
        <v/>
      </c>
      <c r="BQ503" s="16" t="str">
        <f ca="1">IF(OR(data!$BX503=BP$1,data!$BY503=BP$1),data!$BW503,"")</f>
        <v/>
      </c>
      <c r="BR503" s="17" t="str">
        <f ca="1">IF(data!$BX503=BS$1,data!$BW503,"")</f>
        <v/>
      </c>
      <c r="BS503" s="17" t="str">
        <f ca="1">IF(data!$BY503=BS$1,data!$BW503,"")</f>
        <v/>
      </c>
      <c r="BT503" s="17" t="str">
        <f ca="1">IF(OR(data!$BX503=BS$1,data!$BY503=BS$1),data!$BW503,"")</f>
        <v/>
      </c>
    </row>
    <row r="504" spans="1:72" s="11" customFormat="1" x14ac:dyDescent="0.25">
      <c r="A504" s="16" t="str">
        <f ca="1">IF(data!$BX504=B$1,data!$BW504,"")</f>
        <v/>
      </c>
      <c r="B504" s="16" t="str">
        <f ca="1">IF(data!$BY504=B$1,data!$BW504,"")</f>
        <v/>
      </c>
      <c r="C504" s="16" t="str">
        <f ca="1">IF(OR(data!$BX504=B$1,data!$BY504=B$1),data!$BW504,"")</f>
        <v/>
      </c>
      <c r="D504" s="17" t="str">
        <f ca="1">IF(data!$BX504=E$1,data!$BW504,"")</f>
        <v/>
      </c>
      <c r="E504" s="17" t="str">
        <f ca="1">IF(data!$BY504=E$1,data!$BW504,"")</f>
        <v/>
      </c>
      <c r="F504" s="17" t="str">
        <f ca="1">IF(OR(data!$BX504=E$1,data!$BY504=E$1),data!$BW504,"")</f>
        <v/>
      </c>
      <c r="G504" s="16" t="str">
        <f ca="1">IF(data!$BX504=H$1,data!$BW504,"")</f>
        <v/>
      </c>
      <c r="H504" s="16" t="str">
        <f ca="1">IF(data!$BY504=H$1,data!$BW504,"")</f>
        <v/>
      </c>
      <c r="I504" s="16" t="str">
        <f ca="1">IF(OR(data!$BX504=H$1,data!$BY504=H$1),data!$BW504,"")</f>
        <v/>
      </c>
      <c r="J504" s="17" t="str">
        <f ca="1">IF(data!$BX504=K$1,data!$BW504,"")</f>
        <v/>
      </c>
      <c r="K504" s="17" t="str">
        <f ca="1">IF(data!$BY504=K$1,data!$BW504,"")</f>
        <v/>
      </c>
      <c r="L504" s="17" t="str">
        <f ca="1">IF(OR(data!$BX504=K$1,data!$BY504=K$1),data!$BW504,"")</f>
        <v/>
      </c>
      <c r="M504" s="16" t="str">
        <f ca="1">IF(data!$BX504=N$1,data!$BW504,"")</f>
        <v/>
      </c>
      <c r="N504" s="16" t="str">
        <f ca="1">IF(data!$BY504=N$1,data!$BW504,"")</f>
        <v/>
      </c>
      <c r="O504" s="16" t="str">
        <f ca="1">IF(OR(data!$BX504=N$1,data!$BY504=N$1),data!$BW504,"")</f>
        <v/>
      </c>
      <c r="P504" s="17" t="str">
        <f ca="1">IF(data!$BX504=Q$1,data!$BW504,"")</f>
        <v/>
      </c>
      <c r="Q504" s="17" t="str">
        <f ca="1">IF(data!$BY504=Q$1,data!$BW504,"")</f>
        <v/>
      </c>
      <c r="R504" s="17" t="str">
        <f ca="1">IF(OR(data!$BX504=Q$1,data!$BY504=Q$1),data!$BW504,"")</f>
        <v/>
      </c>
      <c r="S504" s="16" t="str">
        <f ca="1">IF(data!$BX504=T$1,data!$BW504,"")</f>
        <v/>
      </c>
      <c r="T504" s="16" t="str">
        <f ca="1">IF(data!$BY504=T$1,data!$BW504,"")</f>
        <v/>
      </c>
      <c r="U504" s="16" t="str">
        <f ca="1">IF(OR(data!$BX504=T$1,data!$BY504=T$1),data!$BW504,"")</f>
        <v/>
      </c>
      <c r="V504" s="17" t="str">
        <f ca="1">IF(data!$BX504=W$1,data!$BW504,"")</f>
        <v/>
      </c>
      <c r="W504" s="17" t="str">
        <f ca="1">IF(data!$BY504=W$1,data!$BW504,"")</f>
        <v/>
      </c>
      <c r="X504" s="17" t="str">
        <f ca="1">IF(OR(data!$BX504=W$1,data!$BY504=W$1),data!$BW504,"")</f>
        <v/>
      </c>
      <c r="Y504" s="16" t="str">
        <f ca="1">IF(data!$BX504=Z$1,data!$BW504,"")</f>
        <v/>
      </c>
      <c r="Z504" s="16" t="str">
        <f ca="1">IF(data!$BY504=Z$1,data!$BW504,"")</f>
        <v/>
      </c>
      <c r="AA504" s="16" t="str">
        <f ca="1">IF(OR(data!$BX504=Z$1,data!$BY504=Z$1),data!$BW504,"")</f>
        <v/>
      </c>
      <c r="AB504" s="17" t="str">
        <f ca="1">IF(data!$BX504=AC$1,data!$BW504,"")</f>
        <v/>
      </c>
      <c r="AC504" s="17" t="str">
        <f ca="1">IF(data!$BY504=AC$1,data!$BW504,"")</f>
        <v/>
      </c>
      <c r="AD504" s="17" t="str">
        <f ca="1">IF(OR(data!$BX504=AC$1,data!$BY504=AC$1),data!$BW504,"")</f>
        <v/>
      </c>
      <c r="AE504" s="16" t="str">
        <f ca="1">IF(data!$BX504=AF$1,data!$BW504,"")</f>
        <v/>
      </c>
      <c r="AF504" s="16" t="str">
        <f ca="1">IF(data!$BY504=AF$1,data!$BW504,"")</f>
        <v/>
      </c>
      <c r="AG504" s="16" t="str">
        <f ca="1">IF(OR(data!$BX504=AF$1,data!$BY504=AF$1),data!$BW504,"")</f>
        <v/>
      </c>
      <c r="AH504" s="17" t="str">
        <f ca="1">IF(data!$BX504=AI$1,data!$BW504,"")</f>
        <v/>
      </c>
      <c r="AI504" s="17" t="str">
        <f ca="1">IF(data!$BY504=AI$1,data!$BW504,"")</f>
        <v/>
      </c>
      <c r="AJ504" s="17" t="str">
        <f ca="1">IF(OR(data!$BX504=AI$1,data!$BY504=AI$1),data!$BW504,"")</f>
        <v/>
      </c>
      <c r="AK504" s="16" t="str">
        <f ca="1">IF(data!$BX504=AL$1,data!$BW504,"")</f>
        <v/>
      </c>
      <c r="AL504" s="16" t="str">
        <f ca="1">IF(data!$BY504=AL$1,data!$BW504,"")</f>
        <v/>
      </c>
      <c r="AM504" s="16" t="str">
        <f ca="1">IF(OR(data!$BX504=AL$1,data!$BY504=AL$1),data!$BW504,"")</f>
        <v/>
      </c>
      <c r="AN504" s="17" t="str">
        <f ca="1">IF(data!$BX504=AO$1,data!$BW504,"")</f>
        <v/>
      </c>
      <c r="AO504" s="17" t="str">
        <f ca="1">IF(data!$BY504=AO$1,data!$BW504,"")</f>
        <v/>
      </c>
      <c r="AP504" s="17" t="str">
        <f ca="1">IF(OR(data!$BX504=AO$1,data!$BY504=AO$1),data!$BW504,"")</f>
        <v/>
      </c>
      <c r="AQ504" s="16" t="str">
        <f ca="1">IF(data!$BX504=AR$1,data!$BW504,"")</f>
        <v/>
      </c>
      <c r="AR504" s="16" t="str">
        <f ca="1">IF(data!$BY504=AR$1,data!$BW504,"")</f>
        <v/>
      </c>
      <c r="AS504" s="16" t="str">
        <f ca="1">IF(OR(data!$BX504=AR$1,data!$BY504=AR$1),data!$BW504,"")</f>
        <v/>
      </c>
      <c r="AT504" s="17" t="str">
        <f ca="1">IF(data!$BX504=AU$1,data!$BW504,"")</f>
        <v/>
      </c>
      <c r="AU504" s="17" t="str">
        <f ca="1">IF(data!$BY504=AU$1,data!$BW504,"")</f>
        <v/>
      </c>
      <c r="AV504" s="17" t="str">
        <f ca="1">IF(OR(data!$BX504=AU$1,data!$BY504=AU$1),data!$BW504,"")</f>
        <v/>
      </c>
      <c r="AW504" s="16" t="str">
        <f ca="1">IF(data!$BX504=AX$1,data!$BW504,"")</f>
        <v/>
      </c>
      <c r="AX504" s="16" t="str">
        <f ca="1">IF(data!$BY504=AX$1,data!$BW504,"")</f>
        <v/>
      </c>
      <c r="AY504" s="16" t="str">
        <f ca="1">IF(OR(data!$BX504=AX$1,data!$BY504=AX$1),data!$BW504,"")</f>
        <v/>
      </c>
      <c r="AZ504" s="17" t="str">
        <f ca="1">IF(data!$BX504=BA$1,data!$BW504,"")</f>
        <v/>
      </c>
      <c r="BA504" s="17" t="str">
        <f ca="1">IF(data!$BY504=BA$1,data!$BW504,"")</f>
        <v/>
      </c>
      <c r="BB504" s="17" t="str">
        <f ca="1">IF(OR(data!$BX504=BA$1,data!$BY504=BA$1),data!$BW504,"")</f>
        <v/>
      </c>
      <c r="BC504" s="16" t="str">
        <f ca="1">IF(data!$BX504=BD$1,data!$BW504,"")</f>
        <v/>
      </c>
      <c r="BD504" s="16" t="str">
        <f ca="1">IF(data!$BY504=BD$1,data!$BW504,"")</f>
        <v/>
      </c>
      <c r="BE504" s="16" t="str">
        <f ca="1">IF(OR(data!$BX504=BD$1,data!$BY504=BD$1),data!$BW504,"")</f>
        <v/>
      </c>
      <c r="BF504" s="17" t="str">
        <f ca="1">IF(data!$BX504=BG$1,data!$BW504,"")</f>
        <v/>
      </c>
      <c r="BG504" s="17" t="str">
        <f ca="1">IF(data!$BY504=BG$1,data!$BW504,"")</f>
        <v/>
      </c>
      <c r="BH504" s="17" t="str">
        <f ca="1">IF(OR(data!$BX504=BG$1,data!$BY504=BG$1),data!$BW504,"")</f>
        <v/>
      </c>
      <c r="BI504" s="16" t="str">
        <f ca="1">IF(data!$BX504=BJ$1,data!$BW504,"")</f>
        <v/>
      </c>
      <c r="BJ504" s="16" t="str">
        <f ca="1">IF(data!$BY504=BJ$1,data!$BW504,"")</f>
        <v/>
      </c>
      <c r="BK504" s="16" t="str">
        <f ca="1">IF(OR(data!$BX504=BJ$1,data!$BY504=BJ$1),data!$BW504,"")</f>
        <v/>
      </c>
      <c r="BL504" s="17" t="str">
        <f ca="1">IF(data!$BX504=BM$1,data!$BW504,"")</f>
        <v/>
      </c>
      <c r="BM504" s="17" t="str">
        <f ca="1">IF(data!$BY504=BM$1,data!$BW504,"")</f>
        <v/>
      </c>
      <c r="BN504" s="17" t="str">
        <f ca="1">IF(OR(data!$BX504=BM$1,data!$BY504=BM$1),data!$BW504,"")</f>
        <v/>
      </c>
      <c r="BO504" s="16" t="str">
        <f ca="1">IF(data!$BX504=BP$1,data!$BW504,"")</f>
        <v/>
      </c>
      <c r="BP504" s="16" t="str">
        <f ca="1">IF(data!$BY504=BP$1,data!$BW504,"")</f>
        <v/>
      </c>
      <c r="BQ504" s="16" t="str">
        <f ca="1">IF(OR(data!$BX504=BP$1,data!$BY504=BP$1),data!$BW504,"")</f>
        <v/>
      </c>
      <c r="BR504" s="17" t="str">
        <f ca="1">IF(data!$BX504=BS$1,data!$BW504,"")</f>
        <v/>
      </c>
      <c r="BS504" s="17" t="str">
        <f ca="1">IF(data!$BY504=BS$1,data!$BW504,"")</f>
        <v/>
      </c>
      <c r="BT504" s="17" t="str">
        <f ca="1">IF(OR(data!$BX504=BS$1,data!$BY504=BS$1),data!$BW504,"")</f>
        <v/>
      </c>
    </row>
    <row r="505" spans="1:72" s="11" customFormat="1" x14ac:dyDescent="0.25">
      <c r="A505" s="16" t="str">
        <f ca="1">IF(data!$BX505=B$1,data!$BW505,"")</f>
        <v/>
      </c>
      <c r="B505" s="16" t="str">
        <f ca="1">IF(data!$BY505=B$1,data!$BW505,"")</f>
        <v/>
      </c>
      <c r="C505" s="16" t="str">
        <f ca="1">IF(OR(data!$BX505=B$1,data!$BY505=B$1),data!$BW505,"")</f>
        <v/>
      </c>
      <c r="D505" s="17" t="str">
        <f ca="1">IF(data!$BX505=E$1,data!$BW505,"")</f>
        <v/>
      </c>
      <c r="E505" s="17" t="str">
        <f ca="1">IF(data!$BY505=E$1,data!$BW505,"")</f>
        <v/>
      </c>
      <c r="F505" s="17" t="str">
        <f ca="1">IF(OR(data!$BX505=E$1,data!$BY505=E$1),data!$BW505,"")</f>
        <v/>
      </c>
      <c r="G505" s="16" t="str">
        <f ca="1">IF(data!$BX505=H$1,data!$BW505,"")</f>
        <v/>
      </c>
      <c r="H505" s="16" t="str">
        <f ca="1">IF(data!$BY505=H$1,data!$BW505,"")</f>
        <v/>
      </c>
      <c r="I505" s="16" t="str">
        <f ca="1">IF(OR(data!$BX505=H$1,data!$BY505=H$1),data!$BW505,"")</f>
        <v/>
      </c>
      <c r="J505" s="17" t="str">
        <f ca="1">IF(data!$BX505=K$1,data!$BW505,"")</f>
        <v/>
      </c>
      <c r="K505" s="17" t="str">
        <f ca="1">IF(data!$BY505=K$1,data!$BW505,"")</f>
        <v/>
      </c>
      <c r="L505" s="17" t="str">
        <f ca="1">IF(OR(data!$BX505=K$1,data!$BY505=K$1),data!$BW505,"")</f>
        <v/>
      </c>
      <c r="M505" s="16" t="str">
        <f ca="1">IF(data!$BX505=N$1,data!$BW505,"")</f>
        <v/>
      </c>
      <c r="N505" s="16" t="str">
        <f ca="1">IF(data!$BY505=N$1,data!$BW505,"")</f>
        <v/>
      </c>
      <c r="O505" s="16" t="str">
        <f ca="1">IF(OR(data!$BX505=N$1,data!$BY505=N$1),data!$BW505,"")</f>
        <v/>
      </c>
      <c r="P505" s="17" t="str">
        <f ca="1">IF(data!$BX505=Q$1,data!$BW505,"")</f>
        <v/>
      </c>
      <c r="Q505" s="17" t="str">
        <f ca="1">IF(data!$BY505=Q$1,data!$BW505,"")</f>
        <v/>
      </c>
      <c r="R505" s="17" t="str">
        <f ca="1">IF(OR(data!$BX505=Q$1,data!$BY505=Q$1),data!$BW505,"")</f>
        <v/>
      </c>
      <c r="S505" s="16" t="str">
        <f ca="1">IF(data!$BX505=T$1,data!$BW505,"")</f>
        <v/>
      </c>
      <c r="T505" s="16" t="str">
        <f ca="1">IF(data!$BY505=T$1,data!$BW505,"")</f>
        <v/>
      </c>
      <c r="U505" s="16" t="str">
        <f ca="1">IF(OR(data!$BX505=T$1,data!$BY505=T$1),data!$BW505,"")</f>
        <v/>
      </c>
      <c r="V505" s="17" t="str">
        <f ca="1">IF(data!$BX505=W$1,data!$BW505,"")</f>
        <v/>
      </c>
      <c r="W505" s="17" t="str">
        <f ca="1">IF(data!$BY505=W$1,data!$BW505,"")</f>
        <v/>
      </c>
      <c r="X505" s="17" t="str">
        <f ca="1">IF(OR(data!$BX505=W$1,data!$BY505=W$1),data!$BW505,"")</f>
        <v/>
      </c>
      <c r="Y505" s="16" t="str">
        <f ca="1">IF(data!$BX505=Z$1,data!$BW505,"")</f>
        <v/>
      </c>
      <c r="Z505" s="16" t="str">
        <f ca="1">IF(data!$BY505=Z$1,data!$BW505,"")</f>
        <v/>
      </c>
      <c r="AA505" s="16" t="str">
        <f ca="1">IF(OR(data!$BX505=Z$1,data!$BY505=Z$1),data!$BW505,"")</f>
        <v/>
      </c>
      <c r="AB505" s="17" t="str">
        <f ca="1">IF(data!$BX505=AC$1,data!$BW505,"")</f>
        <v/>
      </c>
      <c r="AC505" s="17" t="str">
        <f ca="1">IF(data!$BY505=AC$1,data!$BW505,"")</f>
        <v/>
      </c>
      <c r="AD505" s="17" t="str">
        <f ca="1">IF(OR(data!$BX505=AC$1,data!$BY505=AC$1),data!$BW505,"")</f>
        <v/>
      </c>
      <c r="AE505" s="16" t="str">
        <f ca="1">IF(data!$BX505=AF$1,data!$BW505,"")</f>
        <v/>
      </c>
      <c r="AF505" s="16" t="str">
        <f ca="1">IF(data!$BY505=AF$1,data!$BW505,"")</f>
        <v/>
      </c>
      <c r="AG505" s="16" t="str">
        <f ca="1">IF(OR(data!$BX505=AF$1,data!$BY505=AF$1),data!$BW505,"")</f>
        <v/>
      </c>
      <c r="AH505" s="17" t="str">
        <f ca="1">IF(data!$BX505=AI$1,data!$BW505,"")</f>
        <v/>
      </c>
      <c r="AI505" s="17" t="str">
        <f ca="1">IF(data!$BY505=AI$1,data!$BW505,"")</f>
        <v/>
      </c>
      <c r="AJ505" s="17" t="str">
        <f ca="1">IF(OR(data!$BX505=AI$1,data!$BY505=AI$1),data!$BW505,"")</f>
        <v/>
      </c>
      <c r="AK505" s="16" t="str">
        <f ca="1">IF(data!$BX505=AL$1,data!$BW505,"")</f>
        <v/>
      </c>
      <c r="AL505" s="16" t="str">
        <f ca="1">IF(data!$BY505=AL$1,data!$BW505,"")</f>
        <v/>
      </c>
      <c r="AM505" s="16" t="str">
        <f ca="1">IF(OR(data!$BX505=AL$1,data!$BY505=AL$1),data!$BW505,"")</f>
        <v/>
      </c>
      <c r="AN505" s="17" t="str">
        <f ca="1">IF(data!$BX505=AO$1,data!$BW505,"")</f>
        <v/>
      </c>
      <c r="AO505" s="17" t="str">
        <f ca="1">IF(data!$BY505=AO$1,data!$BW505,"")</f>
        <v/>
      </c>
      <c r="AP505" s="17" t="str">
        <f ca="1">IF(OR(data!$BX505=AO$1,data!$BY505=AO$1),data!$BW505,"")</f>
        <v/>
      </c>
      <c r="AQ505" s="16" t="str">
        <f ca="1">IF(data!$BX505=AR$1,data!$BW505,"")</f>
        <v/>
      </c>
      <c r="AR505" s="16" t="str">
        <f ca="1">IF(data!$BY505=AR$1,data!$BW505,"")</f>
        <v/>
      </c>
      <c r="AS505" s="16" t="str">
        <f ca="1">IF(OR(data!$BX505=AR$1,data!$BY505=AR$1),data!$BW505,"")</f>
        <v/>
      </c>
      <c r="AT505" s="17" t="str">
        <f ca="1">IF(data!$BX505=AU$1,data!$BW505,"")</f>
        <v/>
      </c>
      <c r="AU505" s="17" t="str">
        <f ca="1">IF(data!$BY505=AU$1,data!$BW505,"")</f>
        <v/>
      </c>
      <c r="AV505" s="17" t="str">
        <f ca="1">IF(OR(data!$BX505=AU$1,data!$BY505=AU$1),data!$BW505,"")</f>
        <v/>
      </c>
      <c r="AW505" s="16" t="str">
        <f ca="1">IF(data!$BX505=AX$1,data!$BW505,"")</f>
        <v/>
      </c>
      <c r="AX505" s="16" t="str">
        <f ca="1">IF(data!$BY505=AX$1,data!$BW505,"")</f>
        <v/>
      </c>
      <c r="AY505" s="16" t="str">
        <f ca="1">IF(OR(data!$BX505=AX$1,data!$BY505=AX$1),data!$BW505,"")</f>
        <v/>
      </c>
      <c r="AZ505" s="17" t="str">
        <f ca="1">IF(data!$BX505=BA$1,data!$BW505,"")</f>
        <v/>
      </c>
      <c r="BA505" s="17" t="str">
        <f ca="1">IF(data!$BY505=BA$1,data!$BW505,"")</f>
        <v/>
      </c>
      <c r="BB505" s="17" t="str">
        <f ca="1">IF(OR(data!$BX505=BA$1,data!$BY505=BA$1),data!$BW505,"")</f>
        <v/>
      </c>
      <c r="BC505" s="16" t="str">
        <f ca="1">IF(data!$BX505=BD$1,data!$BW505,"")</f>
        <v/>
      </c>
      <c r="BD505" s="16" t="str">
        <f ca="1">IF(data!$BY505=BD$1,data!$BW505,"")</f>
        <v/>
      </c>
      <c r="BE505" s="16" t="str">
        <f ca="1">IF(OR(data!$BX505=BD$1,data!$BY505=BD$1),data!$BW505,"")</f>
        <v/>
      </c>
      <c r="BF505" s="17" t="str">
        <f ca="1">IF(data!$BX505=BG$1,data!$BW505,"")</f>
        <v/>
      </c>
      <c r="BG505" s="17" t="str">
        <f ca="1">IF(data!$BY505=BG$1,data!$BW505,"")</f>
        <v/>
      </c>
      <c r="BH505" s="17" t="str">
        <f ca="1">IF(OR(data!$BX505=BG$1,data!$BY505=BG$1),data!$BW505,"")</f>
        <v/>
      </c>
      <c r="BI505" s="16" t="str">
        <f ca="1">IF(data!$BX505=BJ$1,data!$BW505,"")</f>
        <v/>
      </c>
      <c r="BJ505" s="16" t="str">
        <f ca="1">IF(data!$BY505=BJ$1,data!$BW505,"")</f>
        <v/>
      </c>
      <c r="BK505" s="16" t="str">
        <f ca="1">IF(OR(data!$BX505=BJ$1,data!$BY505=BJ$1),data!$BW505,"")</f>
        <v/>
      </c>
      <c r="BL505" s="17" t="str">
        <f ca="1">IF(data!$BX505=BM$1,data!$BW505,"")</f>
        <v/>
      </c>
      <c r="BM505" s="17" t="str">
        <f ca="1">IF(data!$BY505=BM$1,data!$BW505,"")</f>
        <v/>
      </c>
      <c r="BN505" s="17" t="str">
        <f ca="1">IF(OR(data!$BX505=BM$1,data!$BY505=BM$1),data!$BW505,"")</f>
        <v/>
      </c>
      <c r="BO505" s="16" t="str">
        <f ca="1">IF(data!$BX505=BP$1,data!$BW505,"")</f>
        <v/>
      </c>
      <c r="BP505" s="16" t="str">
        <f ca="1">IF(data!$BY505=BP$1,data!$BW505,"")</f>
        <v/>
      </c>
      <c r="BQ505" s="16" t="str">
        <f ca="1">IF(OR(data!$BX505=BP$1,data!$BY505=BP$1),data!$BW505,"")</f>
        <v/>
      </c>
      <c r="BR505" s="17" t="str">
        <f ca="1">IF(data!$BX505=BS$1,data!$BW505,"")</f>
        <v/>
      </c>
      <c r="BS505" s="17" t="str">
        <f ca="1">IF(data!$BY505=BS$1,data!$BW505,"")</f>
        <v/>
      </c>
      <c r="BT505" s="17" t="str">
        <f ca="1">IF(OR(data!$BX505=BS$1,data!$BY505=BS$1),data!$BW505,"")</f>
        <v/>
      </c>
    </row>
    <row r="506" spans="1:72" s="11" customFormat="1" x14ac:dyDescent="0.25">
      <c r="A506" s="16" t="str">
        <f ca="1">IF(data!$BX506=B$1,data!$BW506,"")</f>
        <v/>
      </c>
      <c r="B506" s="16" t="str">
        <f ca="1">IF(data!$BY506=B$1,data!$BW506,"")</f>
        <v/>
      </c>
      <c r="C506" s="16" t="str">
        <f ca="1">IF(OR(data!$BX506=B$1,data!$BY506=B$1),data!$BW506,"")</f>
        <v/>
      </c>
      <c r="D506" s="17" t="str">
        <f ca="1">IF(data!$BX506=E$1,data!$BW506,"")</f>
        <v/>
      </c>
      <c r="E506" s="17" t="str">
        <f ca="1">IF(data!$BY506=E$1,data!$BW506,"")</f>
        <v/>
      </c>
      <c r="F506" s="17" t="str">
        <f ca="1">IF(OR(data!$BX506=E$1,data!$BY506=E$1),data!$BW506,"")</f>
        <v/>
      </c>
      <c r="G506" s="16" t="str">
        <f ca="1">IF(data!$BX506=H$1,data!$BW506,"")</f>
        <v/>
      </c>
      <c r="H506" s="16" t="str">
        <f ca="1">IF(data!$BY506=H$1,data!$BW506,"")</f>
        <v/>
      </c>
      <c r="I506" s="16" t="str">
        <f ca="1">IF(OR(data!$BX506=H$1,data!$BY506=H$1),data!$BW506,"")</f>
        <v/>
      </c>
      <c r="J506" s="17" t="str">
        <f ca="1">IF(data!$BX506=K$1,data!$BW506,"")</f>
        <v/>
      </c>
      <c r="K506" s="17" t="str">
        <f ca="1">IF(data!$BY506=K$1,data!$BW506,"")</f>
        <v/>
      </c>
      <c r="L506" s="17" t="str">
        <f ca="1">IF(OR(data!$BX506=K$1,data!$BY506=K$1),data!$BW506,"")</f>
        <v/>
      </c>
      <c r="M506" s="16" t="str">
        <f ca="1">IF(data!$BX506=N$1,data!$BW506,"")</f>
        <v/>
      </c>
      <c r="N506" s="16" t="str">
        <f ca="1">IF(data!$BY506=N$1,data!$BW506,"")</f>
        <v/>
      </c>
      <c r="O506" s="16" t="str">
        <f ca="1">IF(OR(data!$BX506=N$1,data!$BY506=N$1),data!$BW506,"")</f>
        <v/>
      </c>
      <c r="P506" s="17" t="str">
        <f ca="1">IF(data!$BX506=Q$1,data!$BW506,"")</f>
        <v/>
      </c>
      <c r="Q506" s="17" t="str">
        <f ca="1">IF(data!$BY506=Q$1,data!$BW506,"")</f>
        <v/>
      </c>
      <c r="R506" s="17" t="str">
        <f ca="1">IF(OR(data!$BX506=Q$1,data!$BY506=Q$1),data!$BW506,"")</f>
        <v/>
      </c>
      <c r="S506" s="16" t="str">
        <f ca="1">IF(data!$BX506=T$1,data!$BW506,"")</f>
        <v/>
      </c>
      <c r="T506" s="16" t="str">
        <f ca="1">IF(data!$BY506=T$1,data!$BW506,"")</f>
        <v/>
      </c>
      <c r="U506" s="16" t="str">
        <f ca="1">IF(OR(data!$BX506=T$1,data!$BY506=T$1),data!$BW506,"")</f>
        <v/>
      </c>
      <c r="V506" s="17" t="str">
        <f ca="1">IF(data!$BX506=W$1,data!$BW506,"")</f>
        <v/>
      </c>
      <c r="W506" s="17" t="str">
        <f ca="1">IF(data!$BY506=W$1,data!$BW506,"")</f>
        <v/>
      </c>
      <c r="X506" s="17" t="str">
        <f ca="1">IF(OR(data!$BX506=W$1,data!$BY506=W$1),data!$BW506,"")</f>
        <v/>
      </c>
      <c r="Y506" s="16" t="str">
        <f ca="1">IF(data!$BX506=Z$1,data!$BW506,"")</f>
        <v/>
      </c>
      <c r="Z506" s="16" t="str">
        <f ca="1">IF(data!$BY506=Z$1,data!$BW506,"")</f>
        <v/>
      </c>
      <c r="AA506" s="16" t="str">
        <f ca="1">IF(OR(data!$BX506=Z$1,data!$BY506=Z$1),data!$BW506,"")</f>
        <v/>
      </c>
      <c r="AB506" s="17" t="str">
        <f ca="1">IF(data!$BX506=AC$1,data!$BW506,"")</f>
        <v/>
      </c>
      <c r="AC506" s="17" t="str">
        <f ca="1">IF(data!$BY506=AC$1,data!$BW506,"")</f>
        <v/>
      </c>
      <c r="AD506" s="17" t="str">
        <f ca="1">IF(OR(data!$BX506=AC$1,data!$BY506=AC$1),data!$BW506,"")</f>
        <v/>
      </c>
      <c r="AE506" s="16" t="str">
        <f ca="1">IF(data!$BX506=AF$1,data!$BW506,"")</f>
        <v/>
      </c>
      <c r="AF506" s="16" t="str">
        <f ca="1">IF(data!$BY506=AF$1,data!$BW506,"")</f>
        <v/>
      </c>
      <c r="AG506" s="16" t="str">
        <f ca="1">IF(OR(data!$BX506=AF$1,data!$BY506=AF$1),data!$BW506,"")</f>
        <v/>
      </c>
      <c r="AH506" s="17" t="str">
        <f ca="1">IF(data!$BX506=AI$1,data!$BW506,"")</f>
        <v/>
      </c>
      <c r="AI506" s="17" t="str">
        <f ca="1">IF(data!$BY506=AI$1,data!$BW506,"")</f>
        <v/>
      </c>
      <c r="AJ506" s="17" t="str">
        <f ca="1">IF(OR(data!$BX506=AI$1,data!$BY506=AI$1),data!$BW506,"")</f>
        <v/>
      </c>
      <c r="AK506" s="16" t="str">
        <f ca="1">IF(data!$BX506=AL$1,data!$BW506,"")</f>
        <v/>
      </c>
      <c r="AL506" s="16" t="str">
        <f ca="1">IF(data!$BY506=AL$1,data!$BW506,"")</f>
        <v/>
      </c>
      <c r="AM506" s="16" t="str">
        <f ca="1">IF(OR(data!$BX506=AL$1,data!$BY506=AL$1),data!$BW506,"")</f>
        <v/>
      </c>
      <c r="AN506" s="17" t="str">
        <f ca="1">IF(data!$BX506=AO$1,data!$BW506,"")</f>
        <v/>
      </c>
      <c r="AO506" s="17" t="str">
        <f ca="1">IF(data!$BY506=AO$1,data!$BW506,"")</f>
        <v/>
      </c>
      <c r="AP506" s="17" t="str">
        <f ca="1">IF(OR(data!$BX506=AO$1,data!$BY506=AO$1),data!$BW506,"")</f>
        <v/>
      </c>
      <c r="AQ506" s="16" t="str">
        <f ca="1">IF(data!$BX506=AR$1,data!$BW506,"")</f>
        <v/>
      </c>
      <c r="AR506" s="16" t="str">
        <f ca="1">IF(data!$BY506=AR$1,data!$BW506,"")</f>
        <v/>
      </c>
      <c r="AS506" s="16" t="str">
        <f ca="1">IF(OR(data!$BX506=AR$1,data!$BY506=AR$1),data!$BW506,"")</f>
        <v/>
      </c>
      <c r="AT506" s="17" t="str">
        <f ca="1">IF(data!$BX506=AU$1,data!$BW506,"")</f>
        <v/>
      </c>
      <c r="AU506" s="17" t="str">
        <f ca="1">IF(data!$BY506=AU$1,data!$BW506,"")</f>
        <v/>
      </c>
      <c r="AV506" s="17" t="str">
        <f ca="1">IF(OR(data!$BX506=AU$1,data!$BY506=AU$1),data!$BW506,"")</f>
        <v/>
      </c>
      <c r="AW506" s="16" t="str">
        <f ca="1">IF(data!$BX506=AX$1,data!$BW506,"")</f>
        <v/>
      </c>
      <c r="AX506" s="16" t="str">
        <f ca="1">IF(data!$BY506=AX$1,data!$BW506,"")</f>
        <v/>
      </c>
      <c r="AY506" s="16" t="str">
        <f ca="1">IF(OR(data!$BX506=AX$1,data!$BY506=AX$1),data!$BW506,"")</f>
        <v/>
      </c>
      <c r="AZ506" s="17" t="str">
        <f ca="1">IF(data!$BX506=BA$1,data!$BW506,"")</f>
        <v/>
      </c>
      <c r="BA506" s="17" t="str">
        <f ca="1">IF(data!$BY506=BA$1,data!$BW506,"")</f>
        <v/>
      </c>
      <c r="BB506" s="17" t="str">
        <f ca="1">IF(OR(data!$BX506=BA$1,data!$BY506=BA$1),data!$BW506,"")</f>
        <v/>
      </c>
      <c r="BC506" s="16" t="str">
        <f ca="1">IF(data!$BX506=BD$1,data!$BW506,"")</f>
        <v/>
      </c>
      <c r="BD506" s="16" t="str">
        <f ca="1">IF(data!$BY506=BD$1,data!$BW506,"")</f>
        <v/>
      </c>
      <c r="BE506" s="16" t="str">
        <f ca="1">IF(OR(data!$BX506=BD$1,data!$BY506=BD$1),data!$BW506,"")</f>
        <v/>
      </c>
      <c r="BF506" s="17" t="str">
        <f ca="1">IF(data!$BX506=BG$1,data!$BW506,"")</f>
        <v/>
      </c>
      <c r="BG506" s="17" t="str">
        <f ca="1">IF(data!$BY506=BG$1,data!$BW506,"")</f>
        <v/>
      </c>
      <c r="BH506" s="17" t="str">
        <f ca="1">IF(OR(data!$BX506=BG$1,data!$BY506=BG$1),data!$BW506,"")</f>
        <v/>
      </c>
      <c r="BI506" s="16" t="str">
        <f ca="1">IF(data!$BX506=BJ$1,data!$BW506,"")</f>
        <v/>
      </c>
      <c r="BJ506" s="16" t="str">
        <f ca="1">IF(data!$BY506=BJ$1,data!$BW506,"")</f>
        <v/>
      </c>
      <c r="BK506" s="16" t="str">
        <f ca="1">IF(OR(data!$BX506=BJ$1,data!$BY506=BJ$1),data!$BW506,"")</f>
        <v/>
      </c>
      <c r="BL506" s="17" t="str">
        <f ca="1">IF(data!$BX506=BM$1,data!$BW506,"")</f>
        <v/>
      </c>
      <c r="BM506" s="17" t="str">
        <f ca="1">IF(data!$BY506=BM$1,data!$BW506,"")</f>
        <v/>
      </c>
      <c r="BN506" s="17" t="str">
        <f ca="1">IF(OR(data!$BX506=BM$1,data!$BY506=BM$1),data!$BW506,"")</f>
        <v/>
      </c>
      <c r="BO506" s="16" t="str">
        <f ca="1">IF(data!$BX506=BP$1,data!$BW506,"")</f>
        <v/>
      </c>
      <c r="BP506" s="16" t="str">
        <f ca="1">IF(data!$BY506=BP$1,data!$BW506,"")</f>
        <v/>
      </c>
      <c r="BQ506" s="16" t="str">
        <f ca="1">IF(OR(data!$BX506=BP$1,data!$BY506=BP$1),data!$BW506,"")</f>
        <v/>
      </c>
      <c r="BR506" s="17" t="str">
        <f ca="1">IF(data!$BX506=BS$1,data!$BW506,"")</f>
        <v/>
      </c>
      <c r="BS506" s="17" t="str">
        <f ca="1">IF(data!$BY506=BS$1,data!$BW506,"")</f>
        <v/>
      </c>
      <c r="BT506" s="17" t="str">
        <f ca="1">IF(OR(data!$BX506=BS$1,data!$BY506=BS$1),data!$BW506,"")</f>
        <v/>
      </c>
    </row>
    <row r="507" spans="1:72" s="11" customFormat="1" x14ac:dyDescent="0.25">
      <c r="A507" s="16" t="str">
        <f ca="1">IF(data!$BX507=B$1,data!$BW507,"")</f>
        <v/>
      </c>
      <c r="B507" s="16" t="str">
        <f ca="1">IF(data!$BY507=B$1,data!$BW507,"")</f>
        <v/>
      </c>
      <c r="C507" s="16" t="str">
        <f ca="1">IF(OR(data!$BX507=B$1,data!$BY507=B$1),data!$BW507,"")</f>
        <v/>
      </c>
      <c r="D507" s="17" t="str">
        <f ca="1">IF(data!$BX507=E$1,data!$BW507,"")</f>
        <v/>
      </c>
      <c r="E507" s="17" t="str">
        <f ca="1">IF(data!$BY507=E$1,data!$BW507,"")</f>
        <v/>
      </c>
      <c r="F507" s="17" t="str">
        <f ca="1">IF(OR(data!$BX507=E$1,data!$BY507=E$1),data!$BW507,"")</f>
        <v/>
      </c>
      <c r="G507" s="16" t="str">
        <f ca="1">IF(data!$BX507=H$1,data!$BW507,"")</f>
        <v/>
      </c>
      <c r="H507" s="16" t="str">
        <f ca="1">IF(data!$BY507=H$1,data!$BW507,"")</f>
        <v/>
      </c>
      <c r="I507" s="16" t="str">
        <f ca="1">IF(OR(data!$BX507=H$1,data!$BY507=H$1),data!$BW507,"")</f>
        <v/>
      </c>
      <c r="J507" s="17" t="str">
        <f ca="1">IF(data!$BX507=K$1,data!$BW507,"")</f>
        <v/>
      </c>
      <c r="K507" s="17" t="str">
        <f ca="1">IF(data!$BY507=K$1,data!$BW507,"")</f>
        <v/>
      </c>
      <c r="L507" s="17" t="str">
        <f ca="1">IF(OR(data!$BX507=K$1,data!$BY507=K$1),data!$BW507,"")</f>
        <v/>
      </c>
      <c r="M507" s="16" t="str">
        <f ca="1">IF(data!$BX507=N$1,data!$BW507,"")</f>
        <v/>
      </c>
      <c r="N507" s="16" t="str">
        <f ca="1">IF(data!$BY507=N$1,data!$BW507,"")</f>
        <v/>
      </c>
      <c r="O507" s="16" t="str">
        <f ca="1">IF(OR(data!$BX507=N$1,data!$BY507=N$1),data!$BW507,"")</f>
        <v/>
      </c>
      <c r="P507" s="17" t="str">
        <f ca="1">IF(data!$BX507=Q$1,data!$BW507,"")</f>
        <v/>
      </c>
      <c r="Q507" s="17" t="str">
        <f ca="1">IF(data!$BY507=Q$1,data!$BW507,"")</f>
        <v/>
      </c>
      <c r="R507" s="17" t="str">
        <f ca="1">IF(OR(data!$BX507=Q$1,data!$BY507=Q$1),data!$BW507,"")</f>
        <v/>
      </c>
      <c r="S507" s="16" t="str">
        <f ca="1">IF(data!$BX507=T$1,data!$BW507,"")</f>
        <v/>
      </c>
      <c r="T507" s="16" t="str">
        <f ca="1">IF(data!$BY507=T$1,data!$BW507,"")</f>
        <v/>
      </c>
      <c r="U507" s="16" t="str">
        <f ca="1">IF(OR(data!$BX507=T$1,data!$BY507=T$1),data!$BW507,"")</f>
        <v/>
      </c>
      <c r="V507" s="17" t="str">
        <f ca="1">IF(data!$BX507=W$1,data!$BW507,"")</f>
        <v/>
      </c>
      <c r="W507" s="17" t="str">
        <f ca="1">IF(data!$BY507=W$1,data!$BW507,"")</f>
        <v/>
      </c>
      <c r="X507" s="17" t="str">
        <f ca="1">IF(OR(data!$BX507=W$1,data!$BY507=W$1),data!$BW507,"")</f>
        <v/>
      </c>
      <c r="Y507" s="16" t="str">
        <f ca="1">IF(data!$BX507=Z$1,data!$BW507,"")</f>
        <v/>
      </c>
      <c r="Z507" s="16" t="str">
        <f ca="1">IF(data!$BY507=Z$1,data!$BW507,"")</f>
        <v/>
      </c>
      <c r="AA507" s="16" t="str">
        <f ca="1">IF(OR(data!$BX507=Z$1,data!$BY507=Z$1),data!$BW507,"")</f>
        <v/>
      </c>
      <c r="AB507" s="17" t="str">
        <f ca="1">IF(data!$BX507=AC$1,data!$BW507,"")</f>
        <v/>
      </c>
      <c r="AC507" s="17" t="str">
        <f ca="1">IF(data!$BY507=AC$1,data!$BW507,"")</f>
        <v/>
      </c>
      <c r="AD507" s="17" t="str">
        <f ca="1">IF(OR(data!$BX507=AC$1,data!$BY507=AC$1),data!$BW507,"")</f>
        <v/>
      </c>
      <c r="AE507" s="16" t="str">
        <f ca="1">IF(data!$BX507=AF$1,data!$BW507,"")</f>
        <v/>
      </c>
      <c r="AF507" s="16" t="str">
        <f ca="1">IF(data!$BY507=AF$1,data!$BW507,"")</f>
        <v/>
      </c>
      <c r="AG507" s="16" t="str">
        <f ca="1">IF(OR(data!$BX507=AF$1,data!$BY507=AF$1),data!$BW507,"")</f>
        <v/>
      </c>
      <c r="AH507" s="17" t="str">
        <f ca="1">IF(data!$BX507=AI$1,data!$BW507,"")</f>
        <v/>
      </c>
      <c r="AI507" s="17" t="str">
        <f ca="1">IF(data!$BY507=AI$1,data!$BW507,"")</f>
        <v/>
      </c>
      <c r="AJ507" s="17" t="str">
        <f ca="1">IF(OR(data!$BX507=AI$1,data!$BY507=AI$1),data!$BW507,"")</f>
        <v/>
      </c>
      <c r="AK507" s="16" t="str">
        <f ca="1">IF(data!$BX507=AL$1,data!$BW507,"")</f>
        <v/>
      </c>
      <c r="AL507" s="16" t="str">
        <f ca="1">IF(data!$BY507=AL$1,data!$BW507,"")</f>
        <v/>
      </c>
      <c r="AM507" s="16" t="str">
        <f ca="1">IF(OR(data!$BX507=AL$1,data!$BY507=AL$1),data!$BW507,"")</f>
        <v/>
      </c>
      <c r="AN507" s="17" t="str">
        <f ca="1">IF(data!$BX507=AO$1,data!$BW507,"")</f>
        <v/>
      </c>
      <c r="AO507" s="17" t="str">
        <f ca="1">IF(data!$BY507=AO$1,data!$BW507,"")</f>
        <v/>
      </c>
      <c r="AP507" s="17" t="str">
        <f ca="1">IF(OR(data!$BX507=AO$1,data!$BY507=AO$1),data!$BW507,"")</f>
        <v/>
      </c>
      <c r="AQ507" s="16" t="str">
        <f ca="1">IF(data!$BX507=AR$1,data!$BW507,"")</f>
        <v/>
      </c>
      <c r="AR507" s="16" t="str">
        <f ca="1">IF(data!$BY507=AR$1,data!$BW507,"")</f>
        <v/>
      </c>
      <c r="AS507" s="16" t="str">
        <f ca="1">IF(OR(data!$BX507=AR$1,data!$BY507=AR$1),data!$BW507,"")</f>
        <v/>
      </c>
      <c r="AT507" s="17" t="str">
        <f ca="1">IF(data!$BX507=AU$1,data!$BW507,"")</f>
        <v/>
      </c>
      <c r="AU507" s="17" t="str">
        <f ca="1">IF(data!$BY507=AU$1,data!$BW507,"")</f>
        <v/>
      </c>
      <c r="AV507" s="17" t="str">
        <f ca="1">IF(OR(data!$BX507=AU$1,data!$BY507=AU$1),data!$BW507,"")</f>
        <v/>
      </c>
      <c r="AW507" s="16" t="str">
        <f ca="1">IF(data!$BX507=AX$1,data!$BW507,"")</f>
        <v/>
      </c>
      <c r="AX507" s="16" t="str">
        <f ca="1">IF(data!$BY507=AX$1,data!$BW507,"")</f>
        <v/>
      </c>
      <c r="AY507" s="16" t="str">
        <f ca="1">IF(OR(data!$BX507=AX$1,data!$BY507=AX$1),data!$BW507,"")</f>
        <v/>
      </c>
      <c r="AZ507" s="17" t="str">
        <f ca="1">IF(data!$BX507=BA$1,data!$BW507,"")</f>
        <v/>
      </c>
      <c r="BA507" s="17" t="str">
        <f ca="1">IF(data!$BY507=BA$1,data!$BW507,"")</f>
        <v/>
      </c>
      <c r="BB507" s="17" t="str">
        <f ca="1">IF(OR(data!$BX507=BA$1,data!$BY507=BA$1),data!$BW507,"")</f>
        <v/>
      </c>
      <c r="BC507" s="16" t="str">
        <f ca="1">IF(data!$BX507=BD$1,data!$BW507,"")</f>
        <v/>
      </c>
      <c r="BD507" s="16" t="str">
        <f ca="1">IF(data!$BY507=BD$1,data!$BW507,"")</f>
        <v/>
      </c>
      <c r="BE507" s="16" t="str">
        <f ca="1">IF(OR(data!$BX507=BD$1,data!$BY507=BD$1),data!$BW507,"")</f>
        <v/>
      </c>
      <c r="BF507" s="17" t="str">
        <f ca="1">IF(data!$BX507=BG$1,data!$BW507,"")</f>
        <v/>
      </c>
      <c r="BG507" s="17" t="str">
        <f ca="1">IF(data!$BY507=BG$1,data!$BW507,"")</f>
        <v/>
      </c>
      <c r="BH507" s="17" t="str">
        <f ca="1">IF(OR(data!$BX507=BG$1,data!$BY507=BG$1),data!$BW507,"")</f>
        <v/>
      </c>
      <c r="BI507" s="16" t="str">
        <f ca="1">IF(data!$BX507=BJ$1,data!$BW507,"")</f>
        <v/>
      </c>
      <c r="BJ507" s="16" t="str">
        <f ca="1">IF(data!$BY507=BJ$1,data!$BW507,"")</f>
        <v/>
      </c>
      <c r="BK507" s="16" t="str">
        <f ca="1">IF(OR(data!$BX507=BJ$1,data!$BY507=BJ$1),data!$BW507,"")</f>
        <v/>
      </c>
      <c r="BL507" s="17" t="str">
        <f ca="1">IF(data!$BX507=BM$1,data!$BW507,"")</f>
        <v/>
      </c>
      <c r="BM507" s="17" t="str">
        <f ca="1">IF(data!$BY507=BM$1,data!$BW507,"")</f>
        <v/>
      </c>
      <c r="BN507" s="17" t="str">
        <f ca="1">IF(OR(data!$BX507=BM$1,data!$BY507=BM$1),data!$BW507,"")</f>
        <v/>
      </c>
      <c r="BO507" s="16" t="str">
        <f ca="1">IF(data!$BX507=BP$1,data!$BW507,"")</f>
        <v/>
      </c>
      <c r="BP507" s="16" t="str">
        <f ca="1">IF(data!$BY507=BP$1,data!$BW507,"")</f>
        <v/>
      </c>
      <c r="BQ507" s="16" t="str">
        <f ca="1">IF(OR(data!$BX507=BP$1,data!$BY507=BP$1),data!$BW507,"")</f>
        <v/>
      </c>
      <c r="BR507" s="17" t="str">
        <f ca="1">IF(data!$BX507=BS$1,data!$BW507,"")</f>
        <v/>
      </c>
      <c r="BS507" s="17" t="str">
        <f ca="1">IF(data!$BY507=BS$1,data!$BW507,"")</f>
        <v/>
      </c>
      <c r="BT507" s="17" t="str">
        <f ca="1">IF(OR(data!$BX507=BS$1,data!$BY507=BS$1),data!$BW507,"")</f>
        <v/>
      </c>
    </row>
    <row r="508" spans="1:72" s="11" customFormat="1" x14ac:dyDescent="0.25">
      <c r="A508" s="16" t="str">
        <f ca="1">IF(data!$BX508=B$1,data!$BW508,"")</f>
        <v/>
      </c>
      <c r="B508" s="16" t="str">
        <f ca="1">IF(data!$BY508=B$1,data!$BW508,"")</f>
        <v/>
      </c>
      <c r="C508" s="16" t="str">
        <f ca="1">IF(OR(data!$BX508=B$1,data!$BY508=B$1),data!$BW508,"")</f>
        <v/>
      </c>
      <c r="D508" s="17" t="str">
        <f ca="1">IF(data!$BX508=E$1,data!$BW508,"")</f>
        <v/>
      </c>
      <c r="E508" s="17" t="str">
        <f ca="1">IF(data!$BY508=E$1,data!$BW508,"")</f>
        <v/>
      </c>
      <c r="F508" s="17" t="str">
        <f ca="1">IF(OR(data!$BX508=E$1,data!$BY508=E$1),data!$BW508,"")</f>
        <v/>
      </c>
      <c r="G508" s="16" t="str">
        <f ca="1">IF(data!$BX508=H$1,data!$BW508,"")</f>
        <v/>
      </c>
      <c r="H508" s="16" t="str">
        <f ca="1">IF(data!$BY508=H$1,data!$BW508,"")</f>
        <v/>
      </c>
      <c r="I508" s="16" t="str">
        <f ca="1">IF(OR(data!$BX508=H$1,data!$BY508=H$1),data!$BW508,"")</f>
        <v/>
      </c>
      <c r="J508" s="17" t="str">
        <f ca="1">IF(data!$BX508=K$1,data!$BW508,"")</f>
        <v/>
      </c>
      <c r="K508" s="17" t="str">
        <f ca="1">IF(data!$BY508=K$1,data!$BW508,"")</f>
        <v/>
      </c>
      <c r="L508" s="17" t="str">
        <f ca="1">IF(OR(data!$BX508=K$1,data!$BY508=K$1),data!$BW508,"")</f>
        <v/>
      </c>
      <c r="M508" s="16" t="str">
        <f ca="1">IF(data!$BX508=N$1,data!$BW508,"")</f>
        <v/>
      </c>
      <c r="N508" s="16" t="str">
        <f ca="1">IF(data!$BY508=N$1,data!$BW508,"")</f>
        <v/>
      </c>
      <c r="O508" s="16" t="str">
        <f ca="1">IF(OR(data!$BX508=N$1,data!$BY508=N$1),data!$BW508,"")</f>
        <v/>
      </c>
      <c r="P508" s="17" t="str">
        <f ca="1">IF(data!$BX508=Q$1,data!$BW508,"")</f>
        <v/>
      </c>
      <c r="Q508" s="17" t="str">
        <f ca="1">IF(data!$BY508=Q$1,data!$BW508,"")</f>
        <v/>
      </c>
      <c r="R508" s="17" t="str">
        <f ca="1">IF(OR(data!$BX508=Q$1,data!$BY508=Q$1),data!$BW508,"")</f>
        <v/>
      </c>
      <c r="S508" s="16" t="str">
        <f ca="1">IF(data!$BX508=T$1,data!$BW508,"")</f>
        <v/>
      </c>
      <c r="T508" s="16" t="str">
        <f ca="1">IF(data!$BY508=T$1,data!$BW508,"")</f>
        <v/>
      </c>
      <c r="U508" s="16" t="str">
        <f ca="1">IF(OR(data!$BX508=T$1,data!$BY508=T$1),data!$BW508,"")</f>
        <v/>
      </c>
      <c r="V508" s="17" t="str">
        <f ca="1">IF(data!$BX508=W$1,data!$BW508,"")</f>
        <v/>
      </c>
      <c r="W508" s="17" t="str">
        <f ca="1">IF(data!$BY508=W$1,data!$BW508,"")</f>
        <v/>
      </c>
      <c r="X508" s="17" t="str">
        <f ca="1">IF(OR(data!$BX508=W$1,data!$BY508=W$1),data!$BW508,"")</f>
        <v/>
      </c>
      <c r="Y508" s="16" t="str">
        <f ca="1">IF(data!$BX508=Z$1,data!$BW508,"")</f>
        <v/>
      </c>
      <c r="Z508" s="16" t="str">
        <f ca="1">IF(data!$BY508=Z$1,data!$BW508,"")</f>
        <v/>
      </c>
      <c r="AA508" s="16" t="str">
        <f ca="1">IF(OR(data!$BX508=Z$1,data!$BY508=Z$1),data!$BW508,"")</f>
        <v/>
      </c>
      <c r="AB508" s="17" t="str">
        <f ca="1">IF(data!$BX508=AC$1,data!$BW508,"")</f>
        <v/>
      </c>
      <c r="AC508" s="17" t="str">
        <f ca="1">IF(data!$BY508=AC$1,data!$BW508,"")</f>
        <v/>
      </c>
      <c r="AD508" s="17" t="str">
        <f ca="1">IF(OR(data!$BX508=AC$1,data!$BY508=AC$1),data!$BW508,"")</f>
        <v/>
      </c>
      <c r="AE508" s="16" t="str">
        <f ca="1">IF(data!$BX508=AF$1,data!$BW508,"")</f>
        <v/>
      </c>
      <c r="AF508" s="16" t="str">
        <f ca="1">IF(data!$BY508=AF$1,data!$BW508,"")</f>
        <v/>
      </c>
      <c r="AG508" s="16" t="str">
        <f ca="1">IF(OR(data!$BX508=AF$1,data!$BY508=AF$1),data!$BW508,"")</f>
        <v/>
      </c>
      <c r="AH508" s="17" t="str">
        <f ca="1">IF(data!$BX508=AI$1,data!$BW508,"")</f>
        <v/>
      </c>
      <c r="AI508" s="17" t="str">
        <f ca="1">IF(data!$BY508=AI$1,data!$BW508,"")</f>
        <v/>
      </c>
      <c r="AJ508" s="17" t="str">
        <f ca="1">IF(OR(data!$BX508=AI$1,data!$BY508=AI$1),data!$BW508,"")</f>
        <v/>
      </c>
      <c r="AK508" s="16" t="str">
        <f ca="1">IF(data!$BX508=AL$1,data!$BW508,"")</f>
        <v/>
      </c>
      <c r="AL508" s="16" t="str">
        <f ca="1">IF(data!$BY508=AL$1,data!$BW508,"")</f>
        <v/>
      </c>
      <c r="AM508" s="16" t="str">
        <f ca="1">IF(OR(data!$BX508=AL$1,data!$BY508=AL$1),data!$BW508,"")</f>
        <v/>
      </c>
      <c r="AN508" s="17" t="str">
        <f ca="1">IF(data!$BX508=AO$1,data!$BW508,"")</f>
        <v/>
      </c>
      <c r="AO508" s="17" t="str">
        <f ca="1">IF(data!$BY508=AO$1,data!$BW508,"")</f>
        <v/>
      </c>
      <c r="AP508" s="17" t="str">
        <f ca="1">IF(OR(data!$BX508=AO$1,data!$BY508=AO$1),data!$BW508,"")</f>
        <v/>
      </c>
      <c r="AQ508" s="16" t="str">
        <f ca="1">IF(data!$BX508=AR$1,data!$BW508,"")</f>
        <v/>
      </c>
      <c r="AR508" s="16" t="str">
        <f ca="1">IF(data!$BY508=AR$1,data!$BW508,"")</f>
        <v/>
      </c>
      <c r="AS508" s="16" t="str">
        <f ca="1">IF(OR(data!$BX508=AR$1,data!$BY508=AR$1),data!$BW508,"")</f>
        <v/>
      </c>
      <c r="AT508" s="17" t="str">
        <f ca="1">IF(data!$BX508=AU$1,data!$BW508,"")</f>
        <v/>
      </c>
      <c r="AU508" s="17" t="str">
        <f ca="1">IF(data!$BY508=AU$1,data!$BW508,"")</f>
        <v/>
      </c>
      <c r="AV508" s="17" t="str">
        <f ca="1">IF(OR(data!$BX508=AU$1,data!$BY508=AU$1),data!$BW508,"")</f>
        <v/>
      </c>
      <c r="AW508" s="16" t="str">
        <f ca="1">IF(data!$BX508=AX$1,data!$BW508,"")</f>
        <v/>
      </c>
      <c r="AX508" s="16" t="str">
        <f ca="1">IF(data!$BY508=AX$1,data!$BW508,"")</f>
        <v/>
      </c>
      <c r="AY508" s="16" t="str">
        <f ca="1">IF(OR(data!$BX508=AX$1,data!$BY508=AX$1),data!$BW508,"")</f>
        <v/>
      </c>
      <c r="AZ508" s="17" t="str">
        <f ca="1">IF(data!$BX508=BA$1,data!$BW508,"")</f>
        <v/>
      </c>
      <c r="BA508" s="17" t="str">
        <f ca="1">IF(data!$BY508=BA$1,data!$BW508,"")</f>
        <v/>
      </c>
      <c r="BB508" s="17" t="str">
        <f ca="1">IF(OR(data!$BX508=BA$1,data!$BY508=BA$1),data!$BW508,"")</f>
        <v/>
      </c>
      <c r="BC508" s="16" t="str">
        <f ca="1">IF(data!$BX508=BD$1,data!$BW508,"")</f>
        <v/>
      </c>
      <c r="BD508" s="16" t="str">
        <f ca="1">IF(data!$BY508=BD$1,data!$BW508,"")</f>
        <v/>
      </c>
      <c r="BE508" s="16" t="str">
        <f ca="1">IF(OR(data!$BX508=BD$1,data!$BY508=BD$1),data!$BW508,"")</f>
        <v/>
      </c>
      <c r="BF508" s="17" t="str">
        <f ca="1">IF(data!$BX508=BG$1,data!$BW508,"")</f>
        <v/>
      </c>
      <c r="BG508" s="17" t="str">
        <f ca="1">IF(data!$BY508=BG$1,data!$BW508,"")</f>
        <v/>
      </c>
      <c r="BH508" s="17" t="str">
        <f ca="1">IF(OR(data!$BX508=BG$1,data!$BY508=BG$1),data!$BW508,"")</f>
        <v/>
      </c>
      <c r="BI508" s="16" t="str">
        <f ca="1">IF(data!$BX508=BJ$1,data!$BW508,"")</f>
        <v/>
      </c>
      <c r="BJ508" s="16" t="str">
        <f ca="1">IF(data!$BY508=BJ$1,data!$BW508,"")</f>
        <v/>
      </c>
      <c r="BK508" s="16" t="str">
        <f ca="1">IF(OR(data!$BX508=BJ$1,data!$BY508=BJ$1),data!$BW508,"")</f>
        <v/>
      </c>
      <c r="BL508" s="17" t="str">
        <f ca="1">IF(data!$BX508=BM$1,data!$BW508,"")</f>
        <v/>
      </c>
      <c r="BM508" s="17" t="str">
        <f ca="1">IF(data!$BY508=BM$1,data!$BW508,"")</f>
        <v/>
      </c>
      <c r="BN508" s="17" t="str">
        <f ca="1">IF(OR(data!$BX508=BM$1,data!$BY508=BM$1),data!$BW508,"")</f>
        <v/>
      </c>
      <c r="BO508" s="16" t="str">
        <f ca="1">IF(data!$BX508=BP$1,data!$BW508,"")</f>
        <v/>
      </c>
      <c r="BP508" s="16" t="str">
        <f ca="1">IF(data!$BY508=BP$1,data!$BW508,"")</f>
        <v/>
      </c>
      <c r="BQ508" s="16" t="str">
        <f ca="1">IF(OR(data!$BX508=BP$1,data!$BY508=BP$1),data!$BW508,"")</f>
        <v/>
      </c>
      <c r="BR508" s="17" t="str">
        <f ca="1">IF(data!$BX508=BS$1,data!$BW508,"")</f>
        <v/>
      </c>
      <c r="BS508" s="17" t="str">
        <f ca="1">IF(data!$BY508=BS$1,data!$BW508,"")</f>
        <v/>
      </c>
      <c r="BT508" s="17" t="str">
        <f ca="1">IF(OR(data!$BX508=BS$1,data!$BY508=BS$1),data!$BW508,"")</f>
        <v/>
      </c>
    </row>
    <row r="509" spans="1:72" s="11" customFormat="1" x14ac:dyDescent="0.25">
      <c r="A509" s="16" t="str">
        <f ca="1">IF(data!$BX509=B$1,data!$BW509,"")</f>
        <v/>
      </c>
      <c r="B509" s="16" t="str">
        <f ca="1">IF(data!$BY509=B$1,data!$BW509,"")</f>
        <v/>
      </c>
      <c r="C509" s="16" t="str">
        <f ca="1">IF(OR(data!$BX509=B$1,data!$BY509=B$1),data!$BW509,"")</f>
        <v/>
      </c>
      <c r="D509" s="17" t="str">
        <f ca="1">IF(data!$BX509=E$1,data!$BW509,"")</f>
        <v/>
      </c>
      <c r="E509" s="17" t="str">
        <f ca="1">IF(data!$BY509=E$1,data!$BW509,"")</f>
        <v/>
      </c>
      <c r="F509" s="17" t="str">
        <f ca="1">IF(OR(data!$BX509=E$1,data!$BY509=E$1),data!$BW509,"")</f>
        <v/>
      </c>
      <c r="G509" s="16" t="str">
        <f ca="1">IF(data!$BX509=H$1,data!$BW509,"")</f>
        <v/>
      </c>
      <c r="H509" s="16" t="str">
        <f ca="1">IF(data!$BY509=H$1,data!$BW509,"")</f>
        <v/>
      </c>
      <c r="I509" s="16" t="str">
        <f ca="1">IF(OR(data!$BX509=H$1,data!$BY509=H$1),data!$BW509,"")</f>
        <v/>
      </c>
      <c r="J509" s="17" t="str">
        <f ca="1">IF(data!$BX509=K$1,data!$BW509,"")</f>
        <v/>
      </c>
      <c r="K509" s="17" t="str">
        <f ca="1">IF(data!$BY509=K$1,data!$BW509,"")</f>
        <v/>
      </c>
      <c r="L509" s="17" t="str">
        <f ca="1">IF(OR(data!$BX509=K$1,data!$BY509=K$1),data!$BW509,"")</f>
        <v/>
      </c>
      <c r="M509" s="16" t="str">
        <f ca="1">IF(data!$BX509=N$1,data!$BW509,"")</f>
        <v/>
      </c>
      <c r="N509" s="16" t="str">
        <f ca="1">IF(data!$BY509=N$1,data!$BW509,"")</f>
        <v/>
      </c>
      <c r="O509" s="16" t="str">
        <f ca="1">IF(OR(data!$BX509=N$1,data!$BY509=N$1),data!$BW509,"")</f>
        <v/>
      </c>
      <c r="P509" s="17" t="str">
        <f ca="1">IF(data!$BX509=Q$1,data!$BW509,"")</f>
        <v/>
      </c>
      <c r="Q509" s="17" t="str">
        <f ca="1">IF(data!$BY509=Q$1,data!$BW509,"")</f>
        <v/>
      </c>
      <c r="R509" s="17" t="str">
        <f ca="1">IF(OR(data!$BX509=Q$1,data!$BY509=Q$1),data!$BW509,"")</f>
        <v/>
      </c>
      <c r="S509" s="16" t="str">
        <f ca="1">IF(data!$BX509=T$1,data!$BW509,"")</f>
        <v/>
      </c>
      <c r="T509" s="16" t="str">
        <f ca="1">IF(data!$BY509=T$1,data!$BW509,"")</f>
        <v/>
      </c>
      <c r="U509" s="16" t="str">
        <f ca="1">IF(OR(data!$BX509=T$1,data!$BY509=T$1),data!$BW509,"")</f>
        <v/>
      </c>
      <c r="V509" s="17" t="str">
        <f ca="1">IF(data!$BX509=W$1,data!$BW509,"")</f>
        <v/>
      </c>
      <c r="W509" s="17" t="str">
        <f ca="1">IF(data!$BY509=W$1,data!$BW509,"")</f>
        <v/>
      </c>
      <c r="X509" s="17" t="str">
        <f ca="1">IF(OR(data!$BX509=W$1,data!$BY509=W$1),data!$BW509,"")</f>
        <v/>
      </c>
      <c r="Y509" s="16" t="str">
        <f ca="1">IF(data!$BX509=Z$1,data!$BW509,"")</f>
        <v/>
      </c>
      <c r="Z509" s="16" t="str">
        <f ca="1">IF(data!$BY509=Z$1,data!$BW509,"")</f>
        <v/>
      </c>
      <c r="AA509" s="16" t="str">
        <f ca="1">IF(OR(data!$BX509=Z$1,data!$BY509=Z$1),data!$BW509,"")</f>
        <v/>
      </c>
      <c r="AB509" s="17" t="str">
        <f ca="1">IF(data!$BX509=AC$1,data!$BW509,"")</f>
        <v/>
      </c>
      <c r="AC509" s="17" t="str">
        <f ca="1">IF(data!$BY509=AC$1,data!$BW509,"")</f>
        <v/>
      </c>
      <c r="AD509" s="17" t="str">
        <f ca="1">IF(OR(data!$BX509=AC$1,data!$BY509=AC$1),data!$BW509,"")</f>
        <v/>
      </c>
      <c r="AE509" s="16" t="str">
        <f ca="1">IF(data!$BX509=AF$1,data!$BW509,"")</f>
        <v/>
      </c>
      <c r="AF509" s="16" t="str">
        <f ca="1">IF(data!$BY509=AF$1,data!$BW509,"")</f>
        <v/>
      </c>
      <c r="AG509" s="16" t="str">
        <f ca="1">IF(OR(data!$BX509=AF$1,data!$BY509=AF$1),data!$BW509,"")</f>
        <v/>
      </c>
      <c r="AH509" s="17" t="str">
        <f ca="1">IF(data!$BX509=AI$1,data!$BW509,"")</f>
        <v/>
      </c>
      <c r="AI509" s="17" t="str">
        <f ca="1">IF(data!$BY509=AI$1,data!$BW509,"")</f>
        <v/>
      </c>
      <c r="AJ509" s="17" t="str">
        <f ca="1">IF(OR(data!$BX509=AI$1,data!$BY509=AI$1),data!$BW509,"")</f>
        <v/>
      </c>
      <c r="AK509" s="16" t="str">
        <f ca="1">IF(data!$BX509=AL$1,data!$BW509,"")</f>
        <v/>
      </c>
      <c r="AL509" s="16" t="str">
        <f ca="1">IF(data!$BY509=AL$1,data!$BW509,"")</f>
        <v/>
      </c>
      <c r="AM509" s="16" t="str">
        <f ca="1">IF(OR(data!$BX509=AL$1,data!$BY509=AL$1),data!$BW509,"")</f>
        <v/>
      </c>
      <c r="AN509" s="17" t="str">
        <f ca="1">IF(data!$BX509=AO$1,data!$BW509,"")</f>
        <v/>
      </c>
      <c r="AO509" s="17" t="str">
        <f ca="1">IF(data!$BY509=AO$1,data!$BW509,"")</f>
        <v/>
      </c>
      <c r="AP509" s="17" t="str">
        <f ca="1">IF(OR(data!$BX509=AO$1,data!$BY509=AO$1),data!$BW509,"")</f>
        <v/>
      </c>
      <c r="AQ509" s="16" t="str">
        <f ca="1">IF(data!$BX509=AR$1,data!$BW509,"")</f>
        <v/>
      </c>
      <c r="AR509" s="16" t="str">
        <f ca="1">IF(data!$BY509=AR$1,data!$BW509,"")</f>
        <v/>
      </c>
      <c r="AS509" s="16" t="str">
        <f ca="1">IF(OR(data!$BX509=AR$1,data!$BY509=AR$1),data!$BW509,"")</f>
        <v/>
      </c>
      <c r="AT509" s="17" t="str">
        <f ca="1">IF(data!$BX509=AU$1,data!$BW509,"")</f>
        <v/>
      </c>
      <c r="AU509" s="17" t="str">
        <f ca="1">IF(data!$BY509=AU$1,data!$BW509,"")</f>
        <v/>
      </c>
      <c r="AV509" s="17" t="str">
        <f ca="1">IF(OR(data!$BX509=AU$1,data!$BY509=AU$1),data!$BW509,"")</f>
        <v/>
      </c>
      <c r="AW509" s="16" t="str">
        <f ca="1">IF(data!$BX509=AX$1,data!$BW509,"")</f>
        <v/>
      </c>
      <c r="AX509" s="16" t="str">
        <f ca="1">IF(data!$BY509=AX$1,data!$BW509,"")</f>
        <v/>
      </c>
      <c r="AY509" s="16" t="str">
        <f ca="1">IF(OR(data!$BX509=AX$1,data!$BY509=AX$1),data!$BW509,"")</f>
        <v/>
      </c>
      <c r="AZ509" s="17" t="str">
        <f ca="1">IF(data!$BX509=BA$1,data!$BW509,"")</f>
        <v/>
      </c>
      <c r="BA509" s="17" t="str">
        <f ca="1">IF(data!$BY509=BA$1,data!$BW509,"")</f>
        <v/>
      </c>
      <c r="BB509" s="17" t="str">
        <f ca="1">IF(OR(data!$BX509=BA$1,data!$BY509=BA$1),data!$BW509,"")</f>
        <v/>
      </c>
      <c r="BC509" s="16" t="str">
        <f ca="1">IF(data!$BX509=BD$1,data!$BW509,"")</f>
        <v/>
      </c>
      <c r="BD509" s="16" t="str">
        <f ca="1">IF(data!$BY509=BD$1,data!$BW509,"")</f>
        <v/>
      </c>
      <c r="BE509" s="16" t="str">
        <f ca="1">IF(OR(data!$BX509=BD$1,data!$BY509=BD$1),data!$BW509,"")</f>
        <v/>
      </c>
      <c r="BF509" s="17" t="str">
        <f ca="1">IF(data!$BX509=BG$1,data!$BW509,"")</f>
        <v/>
      </c>
      <c r="BG509" s="17" t="str">
        <f ca="1">IF(data!$BY509=BG$1,data!$BW509,"")</f>
        <v/>
      </c>
      <c r="BH509" s="17" t="str">
        <f ca="1">IF(OR(data!$BX509=BG$1,data!$BY509=BG$1),data!$BW509,"")</f>
        <v/>
      </c>
      <c r="BI509" s="16" t="str">
        <f ca="1">IF(data!$BX509=BJ$1,data!$BW509,"")</f>
        <v/>
      </c>
      <c r="BJ509" s="16" t="str">
        <f ca="1">IF(data!$BY509=BJ$1,data!$BW509,"")</f>
        <v/>
      </c>
      <c r="BK509" s="16" t="str">
        <f ca="1">IF(OR(data!$BX509=BJ$1,data!$BY509=BJ$1),data!$BW509,"")</f>
        <v/>
      </c>
      <c r="BL509" s="17" t="str">
        <f ca="1">IF(data!$BX509=BM$1,data!$BW509,"")</f>
        <v/>
      </c>
      <c r="BM509" s="17" t="str">
        <f ca="1">IF(data!$BY509=BM$1,data!$BW509,"")</f>
        <v/>
      </c>
      <c r="BN509" s="17" t="str">
        <f ca="1">IF(OR(data!$BX509=BM$1,data!$BY509=BM$1),data!$BW509,"")</f>
        <v/>
      </c>
      <c r="BO509" s="16" t="str">
        <f ca="1">IF(data!$BX509=BP$1,data!$BW509,"")</f>
        <v/>
      </c>
      <c r="BP509" s="16" t="str">
        <f ca="1">IF(data!$BY509=BP$1,data!$BW509,"")</f>
        <v/>
      </c>
      <c r="BQ509" s="16" t="str">
        <f ca="1">IF(OR(data!$BX509=BP$1,data!$BY509=BP$1),data!$BW509,"")</f>
        <v/>
      </c>
      <c r="BR509" s="17" t="str">
        <f ca="1">IF(data!$BX509=BS$1,data!$BW509,"")</f>
        <v/>
      </c>
      <c r="BS509" s="17" t="str">
        <f ca="1">IF(data!$BY509=BS$1,data!$BW509,"")</f>
        <v/>
      </c>
      <c r="BT509" s="17" t="str">
        <f ca="1">IF(OR(data!$BX509=BS$1,data!$BY509=BS$1),data!$BW509,"")</f>
        <v/>
      </c>
    </row>
    <row r="510" spans="1:72" s="11" customFormat="1" x14ac:dyDescent="0.25">
      <c r="A510" s="16" t="str">
        <f ca="1">IF(data!$BX510=B$1,data!$BW510,"")</f>
        <v/>
      </c>
      <c r="B510" s="16" t="str">
        <f ca="1">IF(data!$BY510=B$1,data!$BW510,"")</f>
        <v/>
      </c>
      <c r="C510" s="16" t="str">
        <f ca="1">IF(OR(data!$BX510=B$1,data!$BY510=B$1),data!$BW510,"")</f>
        <v/>
      </c>
      <c r="D510" s="17" t="str">
        <f ca="1">IF(data!$BX510=E$1,data!$BW510,"")</f>
        <v/>
      </c>
      <c r="E510" s="17" t="str">
        <f ca="1">IF(data!$BY510=E$1,data!$BW510,"")</f>
        <v/>
      </c>
      <c r="F510" s="17" t="str">
        <f ca="1">IF(OR(data!$BX510=E$1,data!$BY510=E$1),data!$BW510,"")</f>
        <v/>
      </c>
      <c r="G510" s="16" t="str">
        <f ca="1">IF(data!$BX510=H$1,data!$BW510,"")</f>
        <v/>
      </c>
      <c r="H510" s="16" t="str">
        <f ca="1">IF(data!$BY510=H$1,data!$BW510,"")</f>
        <v/>
      </c>
      <c r="I510" s="16" t="str">
        <f ca="1">IF(OR(data!$BX510=H$1,data!$BY510=H$1),data!$BW510,"")</f>
        <v/>
      </c>
      <c r="J510" s="17" t="str">
        <f ca="1">IF(data!$BX510=K$1,data!$BW510,"")</f>
        <v/>
      </c>
      <c r="K510" s="17" t="str">
        <f ca="1">IF(data!$BY510=K$1,data!$BW510,"")</f>
        <v/>
      </c>
      <c r="L510" s="17" t="str">
        <f ca="1">IF(OR(data!$BX510=K$1,data!$BY510=K$1),data!$BW510,"")</f>
        <v/>
      </c>
      <c r="M510" s="16" t="str">
        <f ca="1">IF(data!$BX510=N$1,data!$BW510,"")</f>
        <v/>
      </c>
      <c r="N510" s="16" t="str">
        <f ca="1">IF(data!$BY510=N$1,data!$BW510,"")</f>
        <v/>
      </c>
      <c r="O510" s="16" t="str">
        <f ca="1">IF(OR(data!$BX510=N$1,data!$BY510=N$1),data!$BW510,"")</f>
        <v/>
      </c>
      <c r="P510" s="17" t="str">
        <f ca="1">IF(data!$BX510=Q$1,data!$BW510,"")</f>
        <v/>
      </c>
      <c r="Q510" s="17" t="str">
        <f ca="1">IF(data!$BY510=Q$1,data!$BW510,"")</f>
        <v/>
      </c>
      <c r="R510" s="17" t="str">
        <f ca="1">IF(OR(data!$BX510=Q$1,data!$BY510=Q$1),data!$BW510,"")</f>
        <v/>
      </c>
      <c r="S510" s="16" t="str">
        <f ca="1">IF(data!$BX510=T$1,data!$BW510,"")</f>
        <v/>
      </c>
      <c r="T510" s="16" t="str">
        <f ca="1">IF(data!$BY510=T$1,data!$BW510,"")</f>
        <v/>
      </c>
      <c r="U510" s="16" t="str">
        <f ca="1">IF(OR(data!$BX510=T$1,data!$BY510=T$1),data!$BW510,"")</f>
        <v/>
      </c>
      <c r="V510" s="17" t="str">
        <f ca="1">IF(data!$BX510=W$1,data!$BW510,"")</f>
        <v/>
      </c>
      <c r="W510" s="17" t="str">
        <f ca="1">IF(data!$BY510=W$1,data!$BW510,"")</f>
        <v/>
      </c>
      <c r="X510" s="17" t="str">
        <f ca="1">IF(OR(data!$BX510=W$1,data!$BY510=W$1),data!$BW510,"")</f>
        <v/>
      </c>
      <c r="Y510" s="16" t="str">
        <f ca="1">IF(data!$BX510=Z$1,data!$BW510,"")</f>
        <v/>
      </c>
      <c r="Z510" s="16" t="str">
        <f ca="1">IF(data!$BY510=Z$1,data!$BW510,"")</f>
        <v/>
      </c>
      <c r="AA510" s="16" t="str">
        <f ca="1">IF(OR(data!$BX510=Z$1,data!$BY510=Z$1),data!$BW510,"")</f>
        <v/>
      </c>
      <c r="AB510" s="17" t="str">
        <f ca="1">IF(data!$BX510=AC$1,data!$BW510,"")</f>
        <v/>
      </c>
      <c r="AC510" s="17" t="str">
        <f ca="1">IF(data!$BY510=AC$1,data!$BW510,"")</f>
        <v/>
      </c>
      <c r="AD510" s="17" t="str">
        <f ca="1">IF(OR(data!$BX510=AC$1,data!$BY510=AC$1),data!$BW510,"")</f>
        <v/>
      </c>
      <c r="AE510" s="16" t="str">
        <f ca="1">IF(data!$BX510=AF$1,data!$BW510,"")</f>
        <v/>
      </c>
      <c r="AF510" s="16" t="str">
        <f ca="1">IF(data!$BY510=AF$1,data!$BW510,"")</f>
        <v/>
      </c>
      <c r="AG510" s="16" t="str">
        <f ca="1">IF(OR(data!$BX510=AF$1,data!$BY510=AF$1),data!$BW510,"")</f>
        <v/>
      </c>
      <c r="AH510" s="17" t="str">
        <f ca="1">IF(data!$BX510=AI$1,data!$BW510,"")</f>
        <v/>
      </c>
      <c r="AI510" s="17" t="str">
        <f ca="1">IF(data!$BY510=AI$1,data!$BW510,"")</f>
        <v/>
      </c>
      <c r="AJ510" s="17" t="str">
        <f ca="1">IF(OR(data!$BX510=AI$1,data!$BY510=AI$1),data!$BW510,"")</f>
        <v/>
      </c>
      <c r="AK510" s="16" t="str">
        <f ca="1">IF(data!$BX510=AL$1,data!$BW510,"")</f>
        <v/>
      </c>
      <c r="AL510" s="16" t="str">
        <f ca="1">IF(data!$BY510=AL$1,data!$BW510,"")</f>
        <v/>
      </c>
      <c r="AM510" s="16" t="str">
        <f ca="1">IF(OR(data!$BX510=AL$1,data!$BY510=AL$1),data!$BW510,"")</f>
        <v/>
      </c>
      <c r="AN510" s="17" t="str">
        <f ca="1">IF(data!$BX510=AO$1,data!$BW510,"")</f>
        <v/>
      </c>
      <c r="AO510" s="17" t="str">
        <f ca="1">IF(data!$BY510=AO$1,data!$BW510,"")</f>
        <v/>
      </c>
      <c r="AP510" s="17" t="str">
        <f ca="1">IF(OR(data!$BX510=AO$1,data!$BY510=AO$1),data!$BW510,"")</f>
        <v/>
      </c>
      <c r="AQ510" s="16" t="str">
        <f ca="1">IF(data!$BX510=AR$1,data!$BW510,"")</f>
        <v/>
      </c>
      <c r="AR510" s="16" t="str">
        <f ca="1">IF(data!$BY510=AR$1,data!$BW510,"")</f>
        <v/>
      </c>
      <c r="AS510" s="16" t="str">
        <f ca="1">IF(OR(data!$BX510=AR$1,data!$BY510=AR$1),data!$BW510,"")</f>
        <v/>
      </c>
      <c r="AT510" s="17" t="str">
        <f ca="1">IF(data!$BX510=AU$1,data!$BW510,"")</f>
        <v/>
      </c>
      <c r="AU510" s="17" t="str">
        <f ca="1">IF(data!$BY510=AU$1,data!$BW510,"")</f>
        <v/>
      </c>
      <c r="AV510" s="17" t="str">
        <f ca="1">IF(OR(data!$BX510=AU$1,data!$BY510=AU$1),data!$BW510,"")</f>
        <v/>
      </c>
      <c r="AW510" s="16" t="str">
        <f ca="1">IF(data!$BX510=AX$1,data!$BW510,"")</f>
        <v/>
      </c>
      <c r="AX510" s="16" t="str">
        <f ca="1">IF(data!$BY510=AX$1,data!$BW510,"")</f>
        <v/>
      </c>
      <c r="AY510" s="16" t="str">
        <f ca="1">IF(OR(data!$BX510=AX$1,data!$BY510=AX$1),data!$BW510,"")</f>
        <v/>
      </c>
      <c r="AZ510" s="17" t="str">
        <f ca="1">IF(data!$BX510=BA$1,data!$BW510,"")</f>
        <v/>
      </c>
      <c r="BA510" s="17" t="str">
        <f ca="1">IF(data!$BY510=BA$1,data!$BW510,"")</f>
        <v/>
      </c>
      <c r="BB510" s="17" t="str">
        <f ca="1">IF(OR(data!$BX510=BA$1,data!$BY510=BA$1),data!$BW510,"")</f>
        <v/>
      </c>
      <c r="BC510" s="16" t="str">
        <f ca="1">IF(data!$BX510=BD$1,data!$BW510,"")</f>
        <v/>
      </c>
      <c r="BD510" s="16" t="str">
        <f ca="1">IF(data!$BY510=BD$1,data!$BW510,"")</f>
        <v/>
      </c>
      <c r="BE510" s="16" t="str">
        <f ca="1">IF(OR(data!$BX510=BD$1,data!$BY510=BD$1),data!$BW510,"")</f>
        <v/>
      </c>
      <c r="BF510" s="17" t="str">
        <f ca="1">IF(data!$BX510=BG$1,data!$BW510,"")</f>
        <v/>
      </c>
      <c r="BG510" s="17" t="str">
        <f ca="1">IF(data!$BY510=BG$1,data!$BW510,"")</f>
        <v/>
      </c>
      <c r="BH510" s="17" t="str">
        <f ca="1">IF(OR(data!$BX510=BG$1,data!$BY510=BG$1),data!$BW510,"")</f>
        <v/>
      </c>
      <c r="BI510" s="16" t="str">
        <f ca="1">IF(data!$BX510=BJ$1,data!$BW510,"")</f>
        <v/>
      </c>
      <c r="BJ510" s="16" t="str">
        <f ca="1">IF(data!$BY510=BJ$1,data!$BW510,"")</f>
        <v/>
      </c>
      <c r="BK510" s="16" t="str">
        <f ca="1">IF(OR(data!$BX510=BJ$1,data!$BY510=BJ$1),data!$BW510,"")</f>
        <v/>
      </c>
      <c r="BL510" s="17" t="str">
        <f ca="1">IF(data!$BX510=BM$1,data!$BW510,"")</f>
        <v/>
      </c>
      <c r="BM510" s="17" t="str">
        <f ca="1">IF(data!$BY510=BM$1,data!$BW510,"")</f>
        <v/>
      </c>
      <c r="BN510" s="17" t="str">
        <f ca="1">IF(OR(data!$BX510=BM$1,data!$BY510=BM$1),data!$BW510,"")</f>
        <v/>
      </c>
      <c r="BO510" s="16" t="str">
        <f ca="1">IF(data!$BX510=BP$1,data!$BW510,"")</f>
        <v/>
      </c>
      <c r="BP510" s="16" t="str">
        <f ca="1">IF(data!$BY510=BP$1,data!$BW510,"")</f>
        <v/>
      </c>
      <c r="BQ510" s="16" t="str">
        <f ca="1">IF(OR(data!$BX510=BP$1,data!$BY510=BP$1),data!$BW510,"")</f>
        <v/>
      </c>
      <c r="BR510" s="17" t="str">
        <f ca="1">IF(data!$BX510=BS$1,data!$BW510,"")</f>
        <v/>
      </c>
      <c r="BS510" s="17" t="str">
        <f ca="1">IF(data!$BY510=BS$1,data!$BW510,"")</f>
        <v/>
      </c>
      <c r="BT510" s="17" t="str">
        <f ca="1">IF(OR(data!$BX510=BS$1,data!$BY510=BS$1),data!$BW510,"")</f>
        <v/>
      </c>
    </row>
    <row r="511" spans="1:72" s="11" customFormat="1" x14ac:dyDescent="0.25">
      <c r="A511" s="16" t="str">
        <f ca="1">IF(data!$BX511=B$1,data!$BW511,"")</f>
        <v/>
      </c>
      <c r="B511" s="16" t="str">
        <f ca="1">IF(data!$BY511=B$1,data!$BW511,"")</f>
        <v/>
      </c>
      <c r="C511" s="16" t="str">
        <f ca="1">IF(OR(data!$BX511=B$1,data!$BY511=B$1),data!$BW511,"")</f>
        <v/>
      </c>
      <c r="D511" s="17" t="str">
        <f ca="1">IF(data!$BX511=E$1,data!$BW511,"")</f>
        <v/>
      </c>
      <c r="E511" s="17" t="str">
        <f ca="1">IF(data!$BY511=E$1,data!$BW511,"")</f>
        <v/>
      </c>
      <c r="F511" s="17" t="str">
        <f ca="1">IF(OR(data!$BX511=E$1,data!$BY511=E$1),data!$BW511,"")</f>
        <v/>
      </c>
      <c r="G511" s="16" t="str">
        <f ca="1">IF(data!$BX511=H$1,data!$BW511,"")</f>
        <v/>
      </c>
      <c r="H511" s="16" t="str">
        <f ca="1">IF(data!$BY511=H$1,data!$BW511,"")</f>
        <v/>
      </c>
      <c r="I511" s="16" t="str">
        <f ca="1">IF(OR(data!$BX511=H$1,data!$BY511=H$1),data!$BW511,"")</f>
        <v/>
      </c>
      <c r="J511" s="17" t="str">
        <f ca="1">IF(data!$BX511=K$1,data!$BW511,"")</f>
        <v/>
      </c>
      <c r="K511" s="17" t="str">
        <f ca="1">IF(data!$BY511=K$1,data!$BW511,"")</f>
        <v/>
      </c>
      <c r="L511" s="17" t="str">
        <f ca="1">IF(OR(data!$BX511=K$1,data!$BY511=K$1),data!$BW511,"")</f>
        <v/>
      </c>
      <c r="M511" s="16" t="str">
        <f ca="1">IF(data!$BX511=N$1,data!$BW511,"")</f>
        <v/>
      </c>
      <c r="N511" s="16" t="str">
        <f ca="1">IF(data!$BY511=N$1,data!$BW511,"")</f>
        <v/>
      </c>
      <c r="O511" s="16" t="str">
        <f ca="1">IF(OR(data!$BX511=N$1,data!$BY511=N$1),data!$BW511,"")</f>
        <v/>
      </c>
      <c r="P511" s="17" t="str">
        <f ca="1">IF(data!$BX511=Q$1,data!$BW511,"")</f>
        <v/>
      </c>
      <c r="Q511" s="17" t="str">
        <f ca="1">IF(data!$BY511=Q$1,data!$BW511,"")</f>
        <v/>
      </c>
      <c r="R511" s="17" t="str">
        <f ca="1">IF(OR(data!$BX511=Q$1,data!$BY511=Q$1),data!$BW511,"")</f>
        <v/>
      </c>
      <c r="S511" s="16" t="str">
        <f ca="1">IF(data!$BX511=T$1,data!$BW511,"")</f>
        <v/>
      </c>
      <c r="T511" s="16" t="str">
        <f ca="1">IF(data!$BY511=T$1,data!$BW511,"")</f>
        <v/>
      </c>
      <c r="U511" s="16" t="str">
        <f ca="1">IF(OR(data!$BX511=T$1,data!$BY511=T$1),data!$BW511,"")</f>
        <v/>
      </c>
      <c r="V511" s="17" t="str">
        <f ca="1">IF(data!$BX511=W$1,data!$BW511,"")</f>
        <v/>
      </c>
      <c r="W511" s="17" t="str">
        <f ca="1">IF(data!$BY511=W$1,data!$BW511,"")</f>
        <v/>
      </c>
      <c r="X511" s="17" t="str">
        <f ca="1">IF(OR(data!$BX511=W$1,data!$BY511=W$1),data!$BW511,"")</f>
        <v/>
      </c>
      <c r="Y511" s="16" t="str">
        <f ca="1">IF(data!$BX511=Z$1,data!$BW511,"")</f>
        <v/>
      </c>
      <c r="Z511" s="16" t="str">
        <f ca="1">IF(data!$BY511=Z$1,data!$BW511,"")</f>
        <v/>
      </c>
      <c r="AA511" s="16" t="str">
        <f ca="1">IF(OR(data!$BX511=Z$1,data!$BY511=Z$1),data!$BW511,"")</f>
        <v/>
      </c>
      <c r="AB511" s="17" t="str">
        <f ca="1">IF(data!$BX511=AC$1,data!$BW511,"")</f>
        <v/>
      </c>
      <c r="AC511" s="17" t="str">
        <f ca="1">IF(data!$BY511=AC$1,data!$BW511,"")</f>
        <v/>
      </c>
      <c r="AD511" s="17" t="str">
        <f ca="1">IF(OR(data!$BX511=AC$1,data!$BY511=AC$1),data!$BW511,"")</f>
        <v/>
      </c>
      <c r="AE511" s="16" t="str">
        <f ca="1">IF(data!$BX511=AF$1,data!$BW511,"")</f>
        <v/>
      </c>
      <c r="AF511" s="16" t="str">
        <f ca="1">IF(data!$BY511=AF$1,data!$BW511,"")</f>
        <v/>
      </c>
      <c r="AG511" s="16" t="str">
        <f ca="1">IF(OR(data!$BX511=AF$1,data!$BY511=AF$1),data!$BW511,"")</f>
        <v/>
      </c>
      <c r="AH511" s="17" t="str">
        <f ca="1">IF(data!$BX511=AI$1,data!$BW511,"")</f>
        <v/>
      </c>
      <c r="AI511" s="17" t="str">
        <f ca="1">IF(data!$BY511=AI$1,data!$BW511,"")</f>
        <v/>
      </c>
      <c r="AJ511" s="17" t="str">
        <f ca="1">IF(OR(data!$BX511=AI$1,data!$BY511=AI$1),data!$BW511,"")</f>
        <v/>
      </c>
      <c r="AK511" s="16" t="str">
        <f ca="1">IF(data!$BX511=AL$1,data!$BW511,"")</f>
        <v/>
      </c>
      <c r="AL511" s="16" t="str">
        <f ca="1">IF(data!$BY511=AL$1,data!$BW511,"")</f>
        <v/>
      </c>
      <c r="AM511" s="16" t="str">
        <f ca="1">IF(OR(data!$BX511=AL$1,data!$BY511=AL$1),data!$BW511,"")</f>
        <v/>
      </c>
      <c r="AN511" s="17" t="str">
        <f ca="1">IF(data!$BX511=AO$1,data!$BW511,"")</f>
        <v/>
      </c>
      <c r="AO511" s="17" t="str">
        <f ca="1">IF(data!$BY511=AO$1,data!$BW511,"")</f>
        <v/>
      </c>
      <c r="AP511" s="17" t="str">
        <f ca="1">IF(OR(data!$BX511=AO$1,data!$BY511=AO$1),data!$BW511,"")</f>
        <v/>
      </c>
      <c r="AQ511" s="16" t="str">
        <f ca="1">IF(data!$BX511=AR$1,data!$BW511,"")</f>
        <v/>
      </c>
      <c r="AR511" s="16" t="str">
        <f ca="1">IF(data!$BY511=AR$1,data!$BW511,"")</f>
        <v/>
      </c>
      <c r="AS511" s="16" t="str">
        <f ca="1">IF(OR(data!$BX511=AR$1,data!$BY511=AR$1),data!$BW511,"")</f>
        <v/>
      </c>
      <c r="AT511" s="17" t="str">
        <f ca="1">IF(data!$BX511=AU$1,data!$BW511,"")</f>
        <v/>
      </c>
      <c r="AU511" s="17" t="str">
        <f ca="1">IF(data!$BY511=AU$1,data!$BW511,"")</f>
        <v/>
      </c>
      <c r="AV511" s="17" t="str">
        <f ca="1">IF(OR(data!$BX511=AU$1,data!$BY511=AU$1),data!$BW511,"")</f>
        <v/>
      </c>
      <c r="AW511" s="16" t="str">
        <f ca="1">IF(data!$BX511=AX$1,data!$BW511,"")</f>
        <v/>
      </c>
      <c r="AX511" s="16" t="str">
        <f ca="1">IF(data!$BY511=AX$1,data!$BW511,"")</f>
        <v/>
      </c>
      <c r="AY511" s="16" t="str">
        <f ca="1">IF(OR(data!$BX511=AX$1,data!$BY511=AX$1),data!$BW511,"")</f>
        <v/>
      </c>
      <c r="AZ511" s="17" t="str">
        <f ca="1">IF(data!$BX511=BA$1,data!$BW511,"")</f>
        <v/>
      </c>
      <c r="BA511" s="17" t="str">
        <f ca="1">IF(data!$BY511=BA$1,data!$BW511,"")</f>
        <v/>
      </c>
      <c r="BB511" s="17" t="str">
        <f ca="1">IF(OR(data!$BX511=BA$1,data!$BY511=BA$1),data!$BW511,"")</f>
        <v/>
      </c>
      <c r="BC511" s="16" t="str">
        <f ca="1">IF(data!$BX511=BD$1,data!$BW511,"")</f>
        <v/>
      </c>
      <c r="BD511" s="16" t="str">
        <f ca="1">IF(data!$BY511=BD$1,data!$BW511,"")</f>
        <v/>
      </c>
      <c r="BE511" s="16" t="str">
        <f ca="1">IF(OR(data!$BX511=BD$1,data!$BY511=BD$1),data!$BW511,"")</f>
        <v/>
      </c>
      <c r="BF511" s="17" t="str">
        <f ca="1">IF(data!$BX511=BG$1,data!$BW511,"")</f>
        <v/>
      </c>
      <c r="BG511" s="17" t="str">
        <f ca="1">IF(data!$BY511=BG$1,data!$BW511,"")</f>
        <v/>
      </c>
      <c r="BH511" s="17" t="str">
        <f ca="1">IF(OR(data!$BX511=BG$1,data!$BY511=BG$1),data!$BW511,"")</f>
        <v/>
      </c>
      <c r="BI511" s="16" t="str">
        <f ca="1">IF(data!$BX511=BJ$1,data!$BW511,"")</f>
        <v/>
      </c>
      <c r="BJ511" s="16" t="str">
        <f ca="1">IF(data!$BY511=BJ$1,data!$BW511,"")</f>
        <v/>
      </c>
      <c r="BK511" s="16" t="str">
        <f ca="1">IF(OR(data!$BX511=BJ$1,data!$BY511=BJ$1),data!$BW511,"")</f>
        <v/>
      </c>
      <c r="BL511" s="17" t="str">
        <f ca="1">IF(data!$BX511=BM$1,data!$BW511,"")</f>
        <v/>
      </c>
      <c r="BM511" s="17" t="str">
        <f ca="1">IF(data!$BY511=BM$1,data!$BW511,"")</f>
        <v/>
      </c>
      <c r="BN511" s="17" t="str">
        <f ca="1">IF(OR(data!$BX511=BM$1,data!$BY511=BM$1),data!$BW511,"")</f>
        <v/>
      </c>
      <c r="BO511" s="16" t="str">
        <f ca="1">IF(data!$BX511=BP$1,data!$BW511,"")</f>
        <v/>
      </c>
      <c r="BP511" s="16" t="str">
        <f ca="1">IF(data!$BY511=BP$1,data!$BW511,"")</f>
        <v/>
      </c>
      <c r="BQ511" s="16" t="str">
        <f ca="1">IF(OR(data!$BX511=BP$1,data!$BY511=BP$1),data!$BW511,"")</f>
        <v/>
      </c>
      <c r="BR511" s="17" t="str">
        <f ca="1">IF(data!$BX511=BS$1,data!$BW511,"")</f>
        <v/>
      </c>
      <c r="BS511" s="17" t="str">
        <f ca="1">IF(data!$BY511=BS$1,data!$BW511,"")</f>
        <v/>
      </c>
      <c r="BT511" s="17" t="str">
        <f ca="1">IF(OR(data!$BX511=BS$1,data!$BY511=BS$1),data!$BW511,"")</f>
        <v/>
      </c>
    </row>
    <row r="512" spans="1:72" s="11" customFormat="1" x14ac:dyDescent="0.25">
      <c r="A512" s="16" t="str">
        <f ca="1">IF(data!$BX512=B$1,data!$BW512,"")</f>
        <v/>
      </c>
      <c r="B512" s="16" t="str">
        <f ca="1">IF(data!$BY512=B$1,data!$BW512,"")</f>
        <v/>
      </c>
      <c r="C512" s="16" t="str">
        <f ca="1">IF(OR(data!$BX512=B$1,data!$BY512=B$1),data!$BW512,"")</f>
        <v/>
      </c>
      <c r="D512" s="17" t="str">
        <f ca="1">IF(data!$BX512=E$1,data!$BW512,"")</f>
        <v/>
      </c>
      <c r="E512" s="17" t="str">
        <f ca="1">IF(data!$BY512=E$1,data!$BW512,"")</f>
        <v/>
      </c>
      <c r="F512" s="17" t="str">
        <f ca="1">IF(OR(data!$BX512=E$1,data!$BY512=E$1),data!$BW512,"")</f>
        <v/>
      </c>
      <c r="G512" s="16" t="str">
        <f ca="1">IF(data!$BX512=H$1,data!$BW512,"")</f>
        <v/>
      </c>
      <c r="H512" s="16" t="str">
        <f ca="1">IF(data!$BY512=H$1,data!$BW512,"")</f>
        <v/>
      </c>
      <c r="I512" s="16" t="str">
        <f ca="1">IF(OR(data!$BX512=H$1,data!$BY512=H$1),data!$BW512,"")</f>
        <v/>
      </c>
      <c r="J512" s="17" t="str">
        <f ca="1">IF(data!$BX512=K$1,data!$BW512,"")</f>
        <v/>
      </c>
      <c r="K512" s="17" t="str">
        <f ca="1">IF(data!$BY512=K$1,data!$BW512,"")</f>
        <v/>
      </c>
      <c r="L512" s="17" t="str">
        <f ca="1">IF(OR(data!$BX512=K$1,data!$BY512=K$1),data!$BW512,"")</f>
        <v/>
      </c>
      <c r="M512" s="16" t="str">
        <f ca="1">IF(data!$BX512=N$1,data!$BW512,"")</f>
        <v/>
      </c>
      <c r="N512" s="16" t="str">
        <f ca="1">IF(data!$BY512=N$1,data!$BW512,"")</f>
        <v/>
      </c>
      <c r="O512" s="16" t="str">
        <f ca="1">IF(OR(data!$BX512=N$1,data!$BY512=N$1),data!$BW512,"")</f>
        <v/>
      </c>
      <c r="P512" s="17" t="str">
        <f ca="1">IF(data!$BX512=Q$1,data!$BW512,"")</f>
        <v/>
      </c>
      <c r="Q512" s="17" t="str">
        <f ca="1">IF(data!$BY512=Q$1,data!$BW512,"")</f>
        <v/>
      </c>
      <c r="R512" s="17" t="str">
        <f ca="1">IF(OR(data!$BX512=Q$1,data!$BY512=Q$1),data!$BW512,"")</f>
        <v/>
      </c>
      <c r="S512" s="16" t="str">
        <f ca="1">IF(data!$BX512=T$1,data!$BW512,"")</f>
        <v/>
      </c>
      <c r="T512" s="16" t="str">
        <f ca="1">IF(data!$BY512=T$1,data!$BW512,"")</f>
        <v/>
      </c>
      <c r="U512" s="16" t="str">
        <f ca="1">IF(OR(data!$BX512=T$1,data!$BY512=T$1),data!$BW512,"")</f>
        <v/>
      </c>
      <c r="V512" s="17" t="str">
        <f ca="1">IF(data!$BX512=W$1,data!$BW512,"")</f>
        <v/>
      </c>
      <c r="W512" s="17" t="str">
        <f ca="1">IF(data!$BY512=W$1,data!$BW512,"")</f>
        <v/>
      </c>
      <c r="X512" s="17" t="str">
        <f ca="1">IF(OR(data!$BX512=W$1,data!$BY512=W$1),data!$BW512,"")</f>
        <v/>
      </c>
      <c r="Y512" s="16" t="str">
        <f ca="1">IF(data!$BX512=Z$1,data!$BW512,"")</f>
        <v/>
      </c>
      <c r="Z512" s="16" t="str">
        <f ca="1">IF(data!$BY512=Z$1,data!$BW512,"")</f>
        <v/>
      </c>
      <c r="AA512" s="16" t="str">
        <f ca="1">IF(OR(data!$BX512=Z$1,data!$BY512=Z$1),data!$BW512,"")</f>
        <v/>
      </c>
      <c r="AB512" s="17" t="str">
        <f ca="1">IF(data!$BX512=AC$1,data!$BW512,"")</f>
        <v/>
      </c>
      <c r="AC512" s="17" t="str">
        <f ca="1">IF(data!$BY512=AC$1,data!$BW512,"")</f>
        <v/>
      </c>
      <c r="AD512" s="17" t="str">
        <f ca="1">IF(OR(data!$BX512=AC$1,data!$BY512=AC$1),data!$BW512,"")</f>
        <v/>
      </c>
      <c r="AE512" s="16" t="str">
        <f ca="1">IF(data!$BX512=AF$1,data!$BW512,"")</f>
        <v/>
      </c>
      <c r="AF512" s="16" t="str">
        <f ca="1">IF(data!$BY512=AF$1,data!$BW512,"")</f>
        <v/>
      </c>
      <c r="AG512" s="16" t="str">
        <f ca="1">IF(OR(data!$BX512=AF$1,data!$BY512=AF$1),data!$BW512,"")</f>
        <v/>
      </c>
      <c r="AH512" s="17" t="str">
        <f ca="1">IF(data!$BX512=AI$1,data!$BW512,"")</f>
        <v/>
      </c>
      <c r="AI512" s="17" t="str">
        <f ca="1">IF(data!$BY512=AI$1,data!$BW512,"")</f>
        <v/>
      </c>
      <c r="AJ512" s="17" t="str">
        <f ca="1">IF(OR(data!$BX512=AI$1,data!$BY512=AI$1),data!$BW512,"")</f>
        <v/>
      </c>
      <c r="AK512" s="16" t="str">
        <f ca="1">IF(data!$BX512=AL$1,data!$BW512,"")</f>
        <v/>
      </c>
      <c r="AL512" s="16" t="str">
        <f ca="1">IF(data!$BY512=AL$1,data!$BW512,"")</f>
        <v/>
      </c>
      <c r="AM512" s="16" t="str">
        <f ca="1">IF(OR(data!$BX512=AL$1,data!$BY512=AL$1),data!$BW512,"")</f>
        <v/>
      </c>
      <c r="AN512" s="17" t="str">
        <f ca="1">IF(data!$BX512=AO$1,data!$BW512,"")</f>
        <v/>
      </c>
      <c r="AO512" s="17" t="str">
        <f ca="1">IF(data!$BY512=AO$1,data!$BW512,"")</f>
        <v/>
      </c>
      <c r="AP512" s="17" t="str">
        <f ca="1">IF(OR(data!$BX512=AO$1,data!$BY512=AO$1),data!$BW512,"")</f>
        <v/>
      </c>
      <c r="AQ512" s="16" t="str">
        <f ca="1">IF(data!$BX512=AR$1,data!$BW512,"")</f>
        <v/>
      </c>
      <c r="AR512" s="16" t="str">
        <f ca="1">IF(data!$BY512=AR$1,data!$BW512,"")</f>
        <v/>
      </c>
      <c r="AS512" s="16" t="str">
        <f ca="1">IF(OR(data!$BX512=AR$1,data!$BY512=AR$1),data!$BW512,"")</f>
        <v/>
      </c>
      <c r="AT512" s="17" t="str">
        <f ca="1">IF(data!$BX512=AU$1,data!$BW512,"")</f>
        <v/>
      </c>
      <c r="AU512" s="17" t="str">
        <f ca="1">IF(data!$BY512=AU$1,data!$BW512,"")</f>
        <v/>
      </c>
      <c r="AV512" s="17" t="str">
        <f ca="1">IF(OR(data!$BX512=AU$1,data!$BY512=AU$1),data!$BW512,"")</f>
        <v/>
      </c>
      <c r="AW512" s="16" t="str">
        <f ca="1">IF(data!$BX512=AX$1,data!$BW512,"")</f>
        <v/>
      </c>
      <c r="AX512" s="16" t="str">
        <f ca="1">IF(data!$BY512=AX$1,data!$BW512,"")</f>
        <v/>
      </c>
      <c r="AY512" s="16" t="str">
        <f ca="1">IF(OR(data!$BX512=AX$1,data!$BY512=AX$1),data!$BW512,"")</f>
        <v/>
      </c>
      <c r="AZ512" s="17" t="str">
        <f ca="1">IF(data!$BX512=BA$1,data!$BW512,"")</f>
        <v/>
      </c>
      <c r="BA512" s="17" t="str">
        <f ca="1">IF(data!$BY512=BA$1,data!$BW512,"")</f>
        <v/>
      </c>
      <c r="BB512" s="17" t="str">
        <f ca="1">IF(OR(data!$BX512=BA$1,data!$BY512=BA$1),data!$BW512,"")</f>
        <v/>
      </c>
      <c r="BC512" s="16" t="str">
        <f ca="1">IF(data!$BX512=BD$1,data!$BW512,"")</f>
        <v/>
      </c>
      <c r="BD512" s="16" t="str">
        <f ca="1">IF(data!$BY512=BD$1,data!$BW512,"")</f>
        <v/>
      </c>
      <c r="BE512" s="16" t="str">
        <f ca="1">IF(OR(data!$BX512=BD$1,data!$BY512=BD$1),data!$BW512,"")</f>
        <v/>
      </c>
      <c r="BF512" s="17" t="str">
        <f ca="1">IF(data!$BX512=BG$1,data!$BW512,"")</f>
        <v/>
      </c>
      <c r="BG512" s="17" t="str">
        <f ca="1">IF(data!$BY512=BG$1,data!$BW512,"")</f>
        <v/>
      </c>
      <c r="BH512" s="17" t="str">
        <f ca="1">IF(OR(data!$BX512=BG$1,data!$BY512=BG$1),data!$BW512,"")</f>
        <v/>
      </c>
      <c r="BI512" s="16" t="str">
        <f ca="1">IF(data!$BX512=BJ$1,data!$BW512,"")</f>
        <v/>
      </c>
      <c r="BJ512" s="16" t="str">
        <f ca="1">IF(data!$BY512=BJ$1,data!$BW512,"")</f>
        <v/>
      </c>
      <c r="BK512" s="16" t="str">
        <f ca="1">IF(OR(data!$BX512=BJ$1,data!$BY512=BJ$1),data!$BW512,"")</f>
        <v/>
      </c>
      <c r="BL512" s="17" t="str">
        <f ca="1">IF(data!$BX512=BM$1,data!$BW512,"")</f>
        <v/>
      </c>
      <c r="BM512" s="17" t="str">
        <f ca="1">IF(data!$BY512=BM$1,data!$BW512,"")</f>
        <v/>
      </c>
      <c r="BN512" s="17" t="str">
        <f ca="1">IF(OR(data!$BX512=BM$1,data!$BY512=BM$1),data!$BW512,"")</f>
        <v/>
      </c>
      <c r="BO512" s="16" t="str">
        <f ca="1">IF(data!$BX512=BP$1,data!$BW512,"")</f>
        <v/>
      </c>
      <c r="BP512" s="16" t="str">
        <f ca="1">IF(data!$BY512=BP$1,data!$BW512,"")</f>
        <v/>
      </c>
      <c r="BQ512" s="16" t="str">
        <f ca="1">IF(OR(data!$BX512=BP$1,data!$BY512=BP$1),data!$BW512,"")</f>
        <v/>
      </c>
      <c r="BR512" s="17" t="str">
        <f ca="1">IF(data!$BX512=BS$1,data!$BW512,"")</f>
        <v/>
      </c>
      <c r="BS512" s="17" t="str">
        <f ca="1">IF(data!$BY512=BS$1,data!$BW512,"")</f>
        <v/>
      </c>
      <c r="BT512" s="17" t="str">
        <f ca="1">IF(OR(data!$BX512=BS$1,data!$BY512=BS$1),data!$BW512,"")</f>
        <v/>
      </c>
    </row>
    <row r="513" spans="1:72" s="11" customFormat="1" x14ac:dyDescent="0.25">
      <c r="A513" s="16" t="str">
        <f ca="1">IF(data!$BX513=B$1,data!$BW513,"")</f>
        <v/>
      </c>
      <c r="B513" s="16" t="str">
        <f ca="1">IF(data!$BY513=B$1,data!$BW513,"")</f>
        <v/>
      </c>
      <c r="C513" s="16" t="str">
        <f ca="1">IF(OR(data!$BX513=B$1,data!$BY513=B$1),data!$BW513,"")</f>
        <v/>
      </c>
      <c r="D513" s="17" t="str">
        <f ca="1">IF(data!$BX513=E$1,data!$BW513,"")</f>
        <v/>
      </c>
      <c r="E513" s="17" t="str">
        <f ca="1">IF(data!$BY513=E$1,data!$BW513,"")</f>
        <v/>
      </c>
      <c r="F513" s="17" t="str">
        <f ca="1">IF(OR(data!$BX513=E$1,data!$BY513=E$1),data!$BW513,"")</f>
        <v/>
      </c>
      <c r="G513" s="16" t="str">
        <f ca="1">IF(data!$BX513=H$1,data!$BW513,"")</f>
        <v/>
      </c>
      <c r="H513" s="16" t="str">
        <f ca="1">IF(data!$BY513=H$1,data!$BW513,"")</f>
        <v/>
      </c>
      <c r="I513" s="16" t="str">
        <f ca="1">IF(OR(data!$BX513=H$1,data!$BY513=H$1),data!$BW513,"")</f>
        <v/>
      </c>
      <c r="J513" s="17" t="str">
        <f ca="1">IF(data!$BX513=K$1,data!$BW513,"")</f>
        <v/>
      </c>
      <c r="K513" s="17" t="str">
        <f ca="1">IF(data!$BY513=K$1,data!$BW513,"")</f>
        <v/>
      </c>
      <c r="L513" s="17" t="str">
        <f ca="1">IF(OR(data!$BX513=K$1,data!$BY513=K$1),data!$BW513,"")</f>
        <v/>
      </c>
      <c r="M513" s="16" t="str">
        <f ca="1">IF(data!$BX513=N$1,data!$BW513,"")</f>
        <v/>
      </c>
      <c r="N513" s="16" t="str">
        <f ca="1">IF(data!$BY513=N$1,data!$BW513,"")</f>
        <v/>
      </c>
      <c r="O513" s="16" t="str">
        <f ca="1">IF(OR(data!$BX513=N$1,data!$BY513=N$1),data!$BW513,"")</f>
        <v/>
      </c>
      <c r="P513" s="17" t="str">
        <f ca="1">IF(data!$BX513=Q$1,data!$BW513,"")</f>
        <v/>
      </c>
      <c r="Q513" s="17" t="str">
        <f ca="1">IF(data!$BY513=Q$1,data!$BW513,"")</f>
        <v/>
      </c>
      <c r="R513" s="17" t="str">
        <f ca="1">IF(OR(data!$BX513=Q$1,data!$BY513=Q$1),data!$BW513,"")</f>
        <v/>
      </c>
      <c r="S513" s="16" t="str">
        <f ca="1">IF(data!$BX513=T$1,data!$BW513,"")</f>
        <v/>
      </c>
      <c r="T513" s="16" t="str">
        <f ca="1">IF(data!$BY513=T$1,data!$BW513,"")</f>
        <v/>
      </c>
      <c r="U513" s="16" t="str">
        <f ca="1">IF(OR(data!$BX513=T$1,data!$BY513=T$1),data!$BW513,"")</f>
        <v/>
      </c>
      <c r="V513" s="17" t="str">
        <f ca="1">IF(data!$BX513=W$1,data!$BW513,"")</f>
        <v/>
      </c>
      <c r="W513" s="17" t="str">
        <f ca="1">IF(data!$BY513=W$1,data!$BW513,"")</f>
        <v/>
      </c>
      <c r="X513" s="17" t="str">
        <f ca="1">IF(OR(data!$BX513=W$1,data!$BY513=W$1),data!$BW513,"")</f>
        <v/>
      </c>
      <c r="Y513" s="16" t="str">
        <f ca="1">IF(data!$BX513=Z$1,data!$BW513,"")</f>
        <v/>
      </c>
      <c r="Z513" s="16" t="str">
        <f ca="1">IF(data!$BY513=Z$1,data!$BW513,"")</f>
        <v/>
      </c>
      <c r="AA513" s="16" t="str">
        <f ca="1">IF(OR(data!$BX513=Z$1,data!$BY513=Z$1),data!$BW513,"")</f>
        <v/>
      </c>
      <c r="AB513" s="17" t="str">
        <f ca="1">IF(data!$BX513=AC$1,data!$BW513,"")</f>
        <v/>
      </c>
      <c r="AC513" s="17" t="str">
        <f ca="1">IF(data!$BY513=AC$1,data!$BW513,"")</f>
        <v/>
      </c>
      <c r="AD513" s="17" t="str">
        <f ca="1">IF(OR(data!$BX513=AC$1,data!$BY513=AC$1),data!$BW513,"")</f>
        <v/>
      </c>
      <c r="AE513" s="16" t="str">
        <f ca="1">IF(data!$BX513=AF$1,data!$BW513,"")</f>
        <v/>
      </c>
      <c r="AF513" s="16" t="str">
        <f ca="1">IF(data!$BY513=AF$1,data!$BW513,"")</f>
        <v/>
      </c>
      <c r="AG513" s="16" t="str">
        <f ca="1">IF(OR(data!$BX513=AF$1,data!$BY513=AF$1),data!$BW513,"")</f>
        <v/>
      </c>
      <c r="AH513" s="17" t="str">
        <f ca="1">IF(data!$BX513=AI$1,data!$BW513,"")</f>
        <v/>
      </c>
      <c r="AI513" s="17" t="str">
        <f ca="1">IF(data!$BY513=AI$1,data!$BW513,"")</f>
        <v/>
      </c>
      <c r="AJ513" s="17" t="str">
        <f ca="1">IF(OR(data!$BX513=AI$1,data!$BY513=AI$1),data!$BW513,"")</f>
        <v/>
      </c>
      <c r="AK513" s="16" t="str">
        <f ca="1">IF(data!$BX513=AL$1,data!$BW513,"")</f>
        <v/>
      </c>
      <c r="AL513" s="16" t="str">
        <f ca="1">IF(data!$BY513=AL$1,data!$BW513,"")</f>
        <v/>
      </c>
      <c r="AM513" s="16" t="str">
        <f ca="1">IF(OR(data!$BX513=AL$1,data!$BY513=AL$1),data!$BW513,"")</f>
        <v/>
      </c>
      <c r="AN513" s="17" t="str">
        <f ca="1">IF(data!$BX513=AO$1,data!$BW513,"")</f>
        <v/>
      </c>
      <c r="AO513" s="17" t="str">
        <f ca="1">IF(data!$BY513=AO$1,data!$BW513,"")</f>
        <v/>
      </c>
      <c r="AP513" s="17" t="str">
        <f ca="1">IF(OR(data!$BX513=AO$1,data!$BY513=AO$1),data!$BW513,"")</f>
        <v/>
      </c>
      <c r="AQ513" s="16" t="str">
        <f ca="1">IF(data!$BX513=AR$1,data!$BW513,"")</f>
        <v/>
      </c>
      <c r="AR513" s="16" t="str">
        <f ca="1">IF(data!$BY513=AR$1,data!$BW513,"")</f>
        <v/>
      </c>
      <c r="AS513" s="16" t="str">
        <f ca="1">IF(OR(data!$BX513=AR$1,data!$BY513=AR$1),data!$BW513,"")</f>
        <v/>
      </c>
      <c r="AT513" s="17" t="str">
        <f ca="1">IF(data!$BX513=AU$1,data!$BW513,"")</f>
        <v/>
      </c>
      <c r="AU513" s="17" t="str">
        <f ca="1">IF(data!$BY513=AU$1,data!$BW513,"")</f>
        <v/>
      </c>
      <c r="AV513" s="17" t="str">
        <f ca="1">IF(OR(data!$BX513=AU$1,data!$BY513=AU$1),data!$BW513,"")</f>
        <v/>
      </c>
      <c r="AW513" s="16" t="str">
        <f ca="1">IF(data!$BX513=AX$1,data!$BW513,"")</f>
        <v/>
      </c>
      <c r="AX513" s="16" t="str">
        <f ca="1">IF(data!$BY513=AX$1,data!$BW513,"")</f>
        <v/>
      </c>
      <c r="AY513" s="16" t="str">
        <f ca="1">IF(OR(data!$BX513=AX$1,data!$BY513=AX$1),data!$BW513,"")</f>
        <v/>
      </c>
      <c r="AZ513" s="17" t="str">
        <f ca="1">IF(data!$BX513=BA$1,data!$BW513,"")</f>
        <v/>
      </c>
      <c r="BA513" s="17" t="str">
        <f ca="1">IF(data!$BY513=BA$1,data!$BW513,"")</f>
        <v/>
      </c>
      <c r="BB513" s="17" t="str">
        <f ca="1">IF(OR(data!$BX513=BA$1,data!$BY513=BA$1),data!$BW513,"")</f>
        <v/>
      </c>
      <c r="BC513" s="16" t="str">
        <f ca="1">IF(data!$BX513=BD$1,data!$BW513,"")</f>
        <v/>
      </c>
      <c r="BD513" s="16" t="str">
        <f ca="1">IF(data!$BY513=BD$1,data!$BW513,"")</f>
        <v/>
      </c>
      <c r="BE513" s="16" t="str">
        <f ca="1">IF(OR(data!$BX513=BD$1,data!$BY513=BD$1),data!$BW513,"")</f>
        <v/>
      </c>
      <c r="BF513" s="17" t="str">
        <f ca="1">IF(data!$BX513=BG$1,data!$BW513,"")</f>
        <v/>
      </c>
      <c r="BG513" s="17" t="str">
        <f ca="1">IF(data!$BY513=BG$1,data!$BW513,"")</f>
        <v/>
      </c>
      <c r="BH513" s="17" t="str">
        <f ca="1">IF(OR(data!$BX513=BG$1,data!$BY513=BG$1),data!$BW513,"")</f>
        <v/>
      </c>
      <c r="BI513" s="16" t="str">
        <f ca="1">IF(data!$BX513=BJ$1,data!$BW513,"")</f>
        <v/>
      </c>
      <c r="BJ513" s="16" t="str">
        <f ca="1">IF(data!$BY513=BJ$1,data!$BW513,"")</f>
        <v/>
      </c>
      <c r="BK513" s="16" t="str">
        <f ca="1">IF(OR(data!$BX513=BJ$1,data!$BY513=BJ$1),data!$BW513,"")</f>
        <v/>
      </c>
      <c r="BL513" s="17" t="str">
        <f ca="1">IF(data!$BX513=BM$1,data!$BW513,"")</f>
        <v/>
      </c>
      <c r="BM513" s="17" t="str">
        <f ca="1">IF(data!$BY513=BM$1,data!$BW513,"")</f>
        <v/>
      </c>
      <c r="BN513" s="17" t="str">
        <f ca="1">IF(OR(data!$BX513=BM$1,data!$BY513=BM$1),data!$BW513,"")</f>
        <v/>
      </c>
      <c r="BO513" s="16" t="str">
        <f ca="1">IF(data!$BX513=BP$1,data!$BW513,"")</f>
        <v/>
      </c>
      <c r="BP513" s="16" t="str">
        <f ca="1">IF(data!$BY513=BP$1,data!$BW513,"")</f>
        <v/>
      </c>
      <c r="BQ513" s="16" t="str">
        <f ca="1">IF(OR(data!$BX513=BP$1,data!$BY513=BP$1),data!$BW513,"")</f>
        <v/>
      </c>
      <c r="BR513" s="17" t="str">
        <f ca="1">IF(data!$BX513=BS$1,data!$BW513,"")</f>
        <v/>
      </c>
      <c r="BS513" s="17" t="str">
        <f ca="1">IF(data!$BY513=BS$1,data!$BW513,"")</f>
        <v/>
      </c>
      <c r="BT513" s="17" t="str">
        <f ca="1">IF(OR(data!$BX513=BS$1,data!$BY513=BS$1),data!$BW513,"")</f>
        <v/>
      </c>
    </row>
    <row r="514" spans="1:72" s="11" customFormat="1" x14ac:dyDescent="0.25">
      <c r="A514" s="16" t="str">
        <f ca="1">IF(data!$BX514=B$1,data!$BW514,"")</f>
        <v/>
      </c>
      <c r="B514" s="16" t="str">
        <f ca="1">IF(data!$BY514=B$1,data!$BW514,"")</f>
        <v/>
      </c>
      <c r="C514" s="16" t="str">
        <f ca="1">IF(OR(data!$BX514=B$1,data!$BY514=B$1),data!$BW514,"")</f>
        <v/>
      </c>
      <c r="D514" s="17" t="str">
        <f ca="1">IF(data!$BX514=E$1,data!$BW514,"")</f>
        <v/>
      </c>
      <c r="E514" s="17" t="str">
        <f ca="1">IF(data!$BY514=E$1,data!$BW514,"")</f>
        <v/>
      </c>
      <c r="F514" s="17" t="str">
        <f ca="1">IF(OR(data!$BX514=E$1,data!$BY514=E$1),data!$BW514,"")</f>
        <v/>
      </c>
      <c r="G514" s="16" t="str">
        <f ca="1">IF(data!$BX514=H$1,data!$BW514,"")</f>
        <v/>
      </c>
      <c r="H514" s="16" t="str">
        <f ca="1">IF(data!$BY514=H$1,data!$BW514,"")</f>
        <v/>
      </c>
      <c r="I514" s="16" t="str">
        <f ca="1">IF(OR(data!$BX514=H$1,data!$BY514=H$1),data!$BW514,"")</f>
        <v/>
      </c>
      <c r="J514" s="17" t="str">
        <f ca="1">IF(data!$BX514=K$1,data!$BW514,"")</f>
        <v/>
      </c>
      <c r="K514" s="17" t="str">
        <f ca="1">IF(data!$BY514=K$1,data!$BW514,"")</f>
        <v/>
      </c>
      <c r="L514" s="17" t="str">
        <f ca="1">IF(OR(data!$BX514=K$1,data!$BY514=K$1),data!$BW514,"")</f>
        <v/>
      </c>
      <c r="M514" s="16" t="str">
        <f ca="1">IF(data!$BX514=N$1,data!$BW514,"")</f>
        <v/>
      </c>
      <c r="N514" s="16" t="str">
        <f ca="1">IF(data!$BY514=N$1,data!$BW514,"")</f>
        <v/>
      </c>
      <c r="O514" s="16" t="str">
        <f ca="1">IF(OR(data!$BX514=N$1,data!$BY514=N$1),data!$BW514,"")</f>
        <v/>
      </c>
      <c r="P514" s="17" t="str">
        <f ca="1">IF(data!$BX514=Q$1,data!$BW514,"")</f>
        <v/>
      </c>
      <c r="Q514" s="17" t="str">
        <f ca="1">IF(data!$BY514=Q$1,data!$BW514,"")</f>
        <v/>
      </c>
      <c r="R514" s="17" t="str">
        <f ca="1">IF(OR(data!$BX514=Q$1,data!$BY514=Q$1),data!$BW514,"")</f>
        <v/>
      </c>
      <c r="S514" s="16" t="str">
        <f ca="1">IF(data!$BX514=T$1,data!$BW514,"")</f>
        <v/>
      </c>
      <c r="T514" s="16" t="str">
        <f ca="1">IF(data!$BY514=T$1,data!$BW514,"")</f>
        <v/>
      </c>
      <c r="U514" s="16" t="str">
        <f ca="1">IF(OR(data!$BX514=T$1,data!$BY514=T$1),data!$BW514,"")</f>
        <v/>
      </c>
      <c r="V514" s="17" t="str">
        <f ca="1">IF(data!$BX514=W$1,data!$BW514,"")</f>
        <v/>
      </c>
      <c r="W514" s="17" t="str">
        <f ca="1">IF(data!$BY514=W$1,data!$BW514,"")</f>
        <v/>
      </c>
      <c r="X514" s="17" t="str">
        <f ca="1">IF(OR(data!$BX514=W$1,data!$BY514=W$1),data!$BW514,"")</f>
        <v/>
      </c>
      <c r="Y514" s="16" t="str">
        <f ca="1">IF(data!$BX514=Z$1,data!$BW514,"")</f>
        <v/>
      </c>
      <c r="Z514" s="16" t="str">
        <f ca="1">IF(data!$BY514=Z$1,data!$BW514,"")</f>
        <v/>
      </c>
      <c r="AA514" s="16" t="str">
        <f ca="1">IF(OR(data!$BX514=Z$1,data!$BY514=Z$1),data!$BW514,"")</f>
        <v/>
      </c>
      <c r="AB514" s="17" t="str">
        <f ca="1">IF(data!$BX514=AC$1,data!$BW514,"")</f>
        <v/>
      </c>
      <c r="AC514" s="17" t="str">
        <f ca="1">IF(data!$BY514=AC$1,data!$BW514,"")</f>
        <v/>
      </c>
      <c r="AD514" s="17" t="str">
        <f ca="1">IF(OR(data!$BX514=AC$1,data!$BY514=AC$1),data!$BW514,"")</f>
        <v/>
      </c>
      <c r="AE514" s="16" t="str">
        <f ca="1">IF(data!$BX514=AF$1,data!$BW514,"")</f>
        <v/>
      </c>
      <c r="AF514" s="16" t="str">
        <f ca="1">IF(data!$BY514=AF$1,data!$BW514,"")</f>
        <v/>
      </c>
      <c r="AG514" s="16" t="str">
        <f ca="1">IF(OR(data!$BX514=AF$1,data!$BY514=AF$1),data!$BW514,"")</f>
        <v/>
      </c>
      <c r="AH514" s="17" t="str">
        <f ca="1">IF(data!$BX514=AI$1,data!$BW514,"")</f>
        <v/>
      </c>
      <c r="AI514" s="17" t="str">
        <f ca="1">IF(data!$BY514=AI$1,data!$BW514,"")</f>
        <v/>
      </c>
      <c r="AJ514" s="17" t="str">
        <f ca="1">IF(OR(data!$BX514=AI$1,data!$BY514=AI$1),data!$BW514,"")</f>
        <v/>
      </c>
      <c r="AK514" s="16" t="str">
        <f ca="1">IF(data!$BX514=AL$1,data!$BW514,"")</f>
        <v/>
      </c>
      <c r="AL514" s="16" t="str">
        <f ca="1">IF(data!$BY514=AL$1,data!$BW514,"")</f>
        <v/>
      </c>
      <c r="AM514" s="16" t="str">
        <f ca="1">IF(OR(data!$BX514=AL$1,data!$BY514=AL$1),data!$BW514,"")</f>
        <v/>
      </c>
      <c r="AN514" s="17" t="str">
        <f ca="1">IF(data!$BX514=AO$1,data!$BW514,"")</f>
        <v/>
      </c>
      <c r="AO514" s="17" t="str">
        <f ca="1">IF(data!$BY514=AO$1,data!$BW514,"")</f>
        <v/>
      </c>
      <c r="AP514" s="17" t="str">
        <f ca="1">IF(OR(data!$BX514=AO$1,data!$BY514=AO$1),data!$BW514,"")</f>
        <v/>
      </c>
      <c r="AQ514" s="16" t="str">
        <f ca="1">IF(data!$BX514=AR$1,data!$BW514,"")</f>
        <v/>
      </c>
      <c r="AR514" s="16" t="str">
        <f ca="1">IF(data!$BY514=AR$1,data!$BW514,"")</f>
        <v/>
      </c>
      <c r="AS514" s="16" t="str">
        <f ca="1">IF(OR(data!$BX514=AR$1,data!$BY514=AR$1),data!$BW514,"")</f>
        <v/>
      </c>
      <c r="AT514" s="17" t="str">
        <f ca="1">IF(data!$BX514=AU$1,data!$BW514,"")</f>
        <v/>
      </c>
      <c r="AU514" s="17" t="str">
        <f ca="1">IF(data!$BY514=AU$1,data!$BW514,"")</f>
        <v/>
      </c>
      <c r="AV514" s="17" t="str">
        <f ca="1">IF(OR(data!$BX514=AU$1,data!$BY514=AU$1),data!$BW514,"")</f>
        <v/>
      </c>
      <c r="AW514" s="16" t="str">
        <f ca="1">IF(data!$BX514=AX$1,data!$BW514,"")</f>
        <v/>
      </c>
      <c r="AX514" s="16" t="str">
        <f ca="1">IF(data!$BY514=AX$1,data!$BW514,"")</f>
        <v/>
      </c>
      <c r="AY514" s="16" t="str">
        <f ca="1">IF(OR(data!$BX514=AX$1,data!$BY514=AX$1),data!$BW514,"")</f>
        <v/>
      </c>
      <c r="AZ514" s="17" t="str">
        <f ca="1">IF(data!$BX514=BA$1,data!$BW514,"")</f>
        <v/>
      </c>
      <c r="BA514" s="17" t="str">
        <f ca="1">IF(data!$BY514=BA$1,data!$BW514,"")</f>
        <v/>
      </c>
      <c r="BB514" s="17" t="str">
        <f ca="1">IF(OR(data!$BX514=BA$1,data!$BY514=BA$1),data!$BW514,"")</f>
        <v/>
      </c>
      <c r="BC514" s="16" t="str">
        <f ca="1">IF(data!$BX514=BD$1,data!$BW514,"")</f>
        <v/>
      </c>
      <c r="BD514" s="16" t="str">
        <f ca="1">IF(data!$BY514=BD$1,data!$BW514,"")</f>
        <v/>
      </c>
      <c r="BE514" s="16" t="str">
        <f ca="1">IF(OR(data!$BX514=BD$1,data!$BY514=BD$1),data!$BW514,"")</f>
        <v/>
      </c>
      <c r="BF514" s="17" t="str">
        <f ca="1">IF(data!$BX514=BG$1,data!$BW514,"")</f>
        <v/>
      </c>
      <c r="BG514" s="17" t="str">
        <f ca="1">IF(data!$BY514=BG$1,data!$BW514,"")</f>
        <v/>
      </c>
      <c r="BH514" s="17" t="str">
        <f ca="1">IF(OR(data!$BX514=BG$1,data!$BY514=BG$1),data!$BW514,"")</f>
        <v/>
      </c>
      <c r="BI514" s="16" t="str">
        <f ca="1">IF(data!$BX514=BJ$1,data!$BW514,"")</f>
        <v/>
      </c>
      <c r="BJ514" s="16" t="str">
        <f ca="1">IF(data!$BY514=BJ$1,data!$BW514,"")</f>
        <v/>
      </c>
      <c r="BK514" s="16" t="str">
        <f ca="1">IF(OR(data!$BX514=BJ$1,data!$BY514=BJ$1),data!$BW514,"")</f>
        <v/>
      </c>
      <c r="BL514" s="17" t="str">
        <f ca="1">IF(data!$BX514=BM$1,data!$BW514,"")</f>
        <v/>
      </c>
      <c r="BM514" s="17" t="str">
        <f ca="1">IF(data!$BY514=BM$1,data!$BW514,"")</f>
        <v/>
      </c>
      <c r="BN514" s="17" t="str">
        <f ca="1">IF(OR(data!$BX514=BM$1,data!$BY514=BM$1),data!$BW514,"")</f>
        <v/>
      </c>
      <c r="BO514" s="16" t="str">
        <f ca="1">IF(data!$BX514=BP$1,data!$BW514,"")</f>
        <v/>
      </c>
      <c r="BP514" s="16" t="str">
        <f ca="1">IF(data!$BY514=BP$1,data!$BW514,"")</f>
        <v/>
      </c>
      <c r="BQ514" s="16" t="str">
        <f ca="1">IF(OR(data!$BX514=BP$1,data!$BY514=BP$1),data!$BW514,"")</f>
        <v/>
      </c>
      <c r="BR514" s="17" t="str">
        <f ca="1">IF(data!$BX514=BS$1,data!$BW514,"")</f>
        <v/>
      </c>
      <c r="BS514" s="17" t="str">
        <f ca="1">IF(data!$BY514=BS$1,data!$BW514,"")</f>
        <v/>
      </c>
      <c r="BT514" s="17" t="str">
        <f ca="1">IF(OR(data!$BX514=BS$1,data!$BY514=BS$1),data!$BW514,"")</f>
        <v/>
      </c>
    </row>
    <row r="515" spans="1:72" s="11" customFormat="1" x14ac:dyDescent="0.25">
      <c r="A515" s="16" t="str">
        <f ca="1">IF(data!$BX515=B$1,data!$BW515,"")</f>
        <v/>
      </c>
      <c r="B515" s="16" t="str">
        <f ca="1">IF(data!$BY515=B$1,data!$BW515,"")</f>
        <v/>
      </c>
      <c r="C515" s="16" t="str">
        <f ca="1">IF(OR(data!$BX515=B$1,data!$BY515=B$1),data!$BW515,"")</f>
        <v/>
      </c>
      <c r="D515" s="17" t="str">
        <f ca="1">IF(data!$BX515=E$1,data!$BW515,"")</f>
        <v/>
      </c>
      <c r="E515" s="17" t="str">
        <f ca="1">IF(data!$BY515=E$1,data!$BW515,"")</f>
        <v/>
      </c>
      <c r="F515" s="17" t="str">
        <f ca="1">IF(OR(data!$BX515=E$1,data!$BY515=E$1),data!$BW515,"")</f>
        <v/>
      </c>
      <c r="G515" s="16" t="str">
        <f ca="1">IF(data!$BX515=H$1,data!$BW515,"")</f>
        <v/>
      </c>
      <c r="H515" s="16" t="str">
        <f ca="1">IF(data!$BY515=H$1,data!$BW515,"")</f>
        <v/>
      </c>
      <c r="I515" s="16" t="str">
        <f ca="1">IF(OR(data!$BX515=H$1,data!$BY515=H$1),data!$BW515,"")</f>
        <v/>
      </c>
      <c r="J515" s="17" t="str">
        <f ca="1">IF(data!$BX515=K$1,data!$BW515,"")</f>
        <v/>
      </c>
      <c r="K515" s="17" t="str">
        <f ca="1">IF(data!$BY515=K$1,data!$BW515,"")</f>
        <v/>
      </c>
      <c r="L515" s="17" t="str">
        <f ca="1">IF(OR(data!$BX515=K$1,data!$BY515=K$1),data!$BW515,"")</f>
        <v/>
      </c>
      <c r="M515" s="16" t="str">
        <f ca="1">IF(data!$BX515=N$1,data!$BW515,"")</f>
        <v/>
      </c>
      <c r="N515" s="16" t="str">
        <f ca="1">IF(data!$BY515=N$1,data!$BW515,"")</f>
        <v/>
      </c>
      <c r="O515" s="16" t="str">
        <f ca="1">IF(OR(data!$BX515=N$1,data!$BY515=N$1),data!$BW515,"")</f>
        <v/>
      </c>
      <c r="P515" s="17" t="str">
        <f ca="1">IF(data!$BX515=Q$1,data!$BW515,"")</f>
        <v/>
      </c>
      <c r="Q515" s="17" t="str">
        <f ca="1">IF(data!$BY515=Q$1,data!$BW515,"")</f>
        <v/>
      </c>
      <c r="R515" s="17" t="str">
        <f ca="1">IF(OR(data!$BX515=Q$1,data!$BY515=Q$1),data!$BW515,"")</f>
        <v/>
      </c>
      <c r="S515" s="16" t="str">
        <f ca="1">IF(data!$BX515=T$1,data!$BW515,"")</f>
        <v/>
      </c>
      <c r="T515" s="16" t="str">
        <f ca="1">IF(data!$BY515=T$1,data!$BW515,"")</f>
        <v/>
      </c>
      <c r="U515" s="16" t="str">
        <f ca="1">IF(OR(data!$BX515=T$1,data!$BY515=T$1),data!$BW515,"")</f>
        <v/>
      </c>
      <c r="V515" s="17" t="str">
        <f ca="1">IF(data!$BX515=W$1,data!$BW515,"")</f>
        <v/>
      </c>
      <c r="W515" s="17" t="str">
        <f ca="1">IF(data!$BY515=W$1,data!$BW515,"")</f>
        <v/>
      </c>
      <c r="X515" s="17" t="str">
        <f ca="1">IF(OR(data!$BX515=W$1,data!$BY515=W$1),data!$BW515,"")</f>
        <v/>
      </c>
      <c r="Y515" s="16" t="str">
        <f ca="1">IF(data!$BX515=Z$1,data!$BW515,"")</f>
        <v/>
      </c>
      <c r="Z515" s="16" t="str">
        <f ca="1">IF(data!$BY515=Z$1,data!$BW515,"")</f>
        <v/>
      </c>
      <c r="AA515" s="16" t="str">
        <f ca="1">IF(OR(data!$BX515=Z$1,data!$BY515=Z$1),data!$BW515,"")</f>
        <v/>
      </c>
      <c r="AB515" s="17" t="str">
        <f ca="1">IF(data!$BX515=AC$1,data!$BW515,"")</f>
        <v/>
      </c>
      <c r="AC515" s="17" t="str">
        <f ca="1">IF(data!$BY515=AC$1,data!$BW515,"")</f>
        <v/>
      </c>
      <c r="AD515" s="17" t="str">
        <f ca="1">IF(OR(data!$BX515=AC$1,data!$BY515=AC$1),data!$BW515,"")</f>
        <v/>
      </c>
      <c r="AE515" s="16" t="str">
        <f ca="1">IF(data!$BX515=AF$1,data!$BW515,"")</f>
        <v/>
      </c>
      <c r="AF515" s="16" t="str">
        <f ca="1">IF(data!$BY515=AF$1,data!$BW515,"")</f>
        <v/>
      </c>
      <c r="AG515" s="16" t="str">
        <f ca="1">IF(OR(data!$BX515=AF$1,data!$BY515=AF$1),data!$BW515,"")</f>
        <v/>
      </c>
      <c r="AH515" s="17" t="str">
        <f ca="1">IF(data!$BX515=AI$1,data!$BW515,"")</f>
        <v/>
      </c>
      <c r="AI515" s="17" t="str">
        <f ca="1">IF(data!$BY515=AI$1,data!$BW515,"")</f>
        <v/>
      </c>
      <c r="AJ515" s="17" t="str">
        <f ca="1">IF(OR(data!$BX515=AI$1,data!$BY515=AI$1),data!$BW515,"")</f>
        <v/>
      </c>
      <c r="AK515" s="16" t="str">
        <f ca="1">IF(data!$BX515=AL$1,data!$BW515,"")</f>
        <v/>
      </c>
      <c r="AL515" s="16" t="str">
        <f ca="1">IF(data!$BY515=AL$1,data!$BW515,"")</f>
        <v/>
      </c>
      <c r="AM515" s="16" t="str">
        <f ca="1">IF(OR(data!$BX515=AL$1,data!$BY515=AL$1),data!$BW515,"")</f>
        <v/>
      </c>
      <c r="AN515" s="17" t="str">
        <f ca="1">IF(data!$BX515=AO$1,data!$BW515,"")</f>
        <v/>
      </c>
      <c r="AO515" s="17" t="str">
        <f ca="1">IF(data!$BY515=AO$1,data!$BW515,"")</f>
        <v/>
      </c>
      <c r="AP515" s="17" t="str">
        <f ca="1">IF(OR(data!$BX515=AO$1,data!$BY515=AO$1),data!$BW515,"")</f>
        <v/>
      </c>
      <c r="AQ515" s="16" t="str">
        <f ca="1">IF(data!$BX515=AR$1,data!$BW515,"")</f>
        <v/>
      </c>
      <c r="AR515" s="16" t="str">
        <f ca="1">IF(data!$BY515=AR$1,data!$BW515,"")</f>
        <v/>
      </c>
      <c r="AS515" s="16" t="str">
        <f ca="1">IF(OR(data!$BX515=AR$1,data!$BY515=AR$1),data!$BW515,"")</f>
        <v/>
      </c>
      <c r="AT515" s="17" t="str">
        <f ca="1">IF(data!$BX515=AU$1,data!$BW515,"")</f>
        <v/>
      </c>
      <c r="AU515" s="17" t="str">
        <f ca="1">IF(data!$BY515=AU$1,data!$BW515,"")</f>
        <v/>
      </c>
      <c r="AV515" s="17" t="str">
        <f ca="1">IF(OR(data!$BX515=AU$1,data!$BY515=AU$1),data!$BW515,"")</f>
        <v/>
      </c>
      <c r="AW515" s="16" t="str">
        <f ca="1">IF(data!$BX515=AX$1,data!$BW515,"")</f>
        <v/>
      </c>
      <c r="AX515" s="16" t="str">
        <f ca="1">IF(data!$BY515=AX$1,data!$BW515,"")</f>
        <v/>
      </c>
      <c r="AY515" s="16" t="str">
        <f ca="1">IF(OR(data!$BX515=AX$1,data!$BY515=AX$1),data!$BW515,"")</f>
        <v/>
      </c>
      <c r="AZ515" s="17" t="str">
        <f ca="1">IF(data!$BX515=BA$1,data!$BW515,"")</f>
        <v/>
      </c>
      <c r="BA515" s="17" t="str">
        <f ca="1">IF(data!$BY515=BA$1,data!$BW515,"")</f>
        <v/>
      </c>
      <c r="BB515" s="17" t="str">
        <f ca="1">IF(OR(data!$BX515=BA$1,data!$BY515=BA$1),data!$BW515,"")</f>
        <v/>
      </c>
      <c r="BC515" s="16" t="str">
        <f ca="1">IF(data!$BX515=BD$1,data!$BW515,"")</f>
        <v/>
      </c>
      <c r="BD515" s="16" t="str">
        <f ca="1">IF(data!$BY515=BD$1,data!$BW515,"")</f>
        <v/>
      </c>
      <c r="BE515" s="16" t="str">
        <f ca="1">IF(OR(data!$BX515=BD$1,data!$BY515=BD$1),data!$BW515,"")</f>
        <v/>
      </c>
      <c r="BF515" s="17" t="str">
        <f ca="1">IF(data!$BX515=BG$1,data!$BW515,"")</f>
        <v/>
      </c>
      <c r="BG515" s="17" t="str">
        <f ca="1">IF(data!$BY515=BG$1,data!$BW515,"")</f>
        <v/>
      </c>
      <c r="BH515" s="17" t="str">
        <f ca="1">IF(OR(data!$BX515=BG$1,data!$BY515=BG$1),data!$BW515,"")</f>
        <v/>
      </c>
      <c r="BI515" s="16" t="str">
        <f ca="1">IF(data!$BX515=BJ$1,data!$BW515,"")</f>
        <v/>
      </c>
      <c r="BJ515" s="16" t="str">
        <f ca="1">IF(data!$BY515=BJ$1,data!$BW515,"")</f>
        <v/>
      </c>
      <c r="BK515" s="16" t="str">
        <f ca="1">IF(OR(data!$BX515=BJ$1,data!$BY515=BJ$1),data!$BW515,"")</f>
        <v/>
      </c>
      <c r="BL515" s="17" t="str">
        <f ca="1">IF(data!$BX515=BM$1,data!$BW515,"")</f>
        <v/>
      </c>
      <c r="BM515" s="17" t="str">
        <f ca="1">IF(data!$BY515=BM$1,data!$BW515,"")</f>
        <v/>
      </c>
      <c r="BN515" s="17" t="str">
        <f ca="1">IF(OR(data!$BX515=BM$1,data!$BY515=BM$1),data!$BW515,"")</f>
        <v/>
      </c>
      <c r="BO515" s="16" t="str">
        <f ca="1">IF(data!$BX515=BP$1,data!$BW515,"")</f>
        <v/>
      </c>
      <c r="BP515" s="16" t="str">
        <f ca="1">IF(data!$BY515=BP$1,data!$BW515,"")</f>
        <v/>
      </c>
      <c r="BQ515" s="16" t="str">
        <f ca="1">IF(OR(data!$BX515=BP$1,data!$BY515=BP$1),data!$BW515,"")</f>
        <v/>
      </c>
      <c r="BR515" s="17" t="str">
        <f ca="1">IF(data!$BX515=BS$1,data!$BW515,"")</f>
        <v/>
      </c>
      <c r="BS515" s="17" t="str">
        <f ca="1">IF(data!$BY515=BS$1,data!$BW515,"")</f>
        <v/>
      </c>
      <c r="BT515" s="17" t="str">
        <f ca="1">IF(OR(data!$BX515=BS$1,data!$BY515=BS$1),data!$BW515,"")</f>
        <v/>
      </c>
    </row>
    <row r="516" spans="1:72" s="11" customFormat="1" x14ac:dyDescent="0.25">
      <c r="A516" s="16" t="str">
        <f ca="1">IF(data!$BX516=B$1,data!$BW516,"")</f>
        <v/>
      </c>
      <c r="B516" s="16" t="str">
        <f ca="1">IF(data!$BY516=B$1,data!$BW516,"")</f>
        <v/>
      </c>
      <c r="C516" s="16" t="str">
        <f ca="1">IF(OR(data!$BX516=B$1,data!$BY516=B$1),data!$BW516,"")</f>
        <v/>
      </c>
      <c r="D516" s="17" t="str">
        <f ca="1">IF(data!$BX516=E$1,data!$BW516,"")</f>
        <v/>
      </c>
      <c r="E516" s="17" t="str">
        <f ca="1">IF(data!$BY516=E$1,data!$BW516,"")</f>
        <v/>
      </c>
      <c r="F516" s="17" t="str">
        <f ca="1">IF(OR(data!$BX516=E$1,data!$BY516=E$1),data!$BW516,"")</f>
        <v/>
      </c>
      <c r="G516" s="16" t="str">
        <f ca="1">IF(data!$BX516=H$1,data!$BW516,"")</f>
        <v/>
      </c>
      <c r="H516" s="16" t="str">
        <f ca="1">IF(data!$BY516=H$1,data!$BW516,"")</f>
        <v/>
      </c>
      <c r="I516" s="16" t="str">
        <f ca="1">IF(OR(data!$BX516=H$1,data!$BY516=H$1),data!$BW516,"")</f>
        <v/>
      </c>
      <c r="J516" s="17" t="str">
        <f ca="1">IF(data!$BX516=K$1,data!$BW516,"")</f>
        <v/>
      </c>
      <c r="K516" s="17" t="str">
        <f ca="1">IF(data!$BY516=K$1,data!$BW516,"")</f>
        <v/>
      </c>
      <c r="L516" s="17" t="str">
        <f ca="1">IF(OR(data!$BX516=K$1,data!$BY516=K$1),data!$BW516,"")</f>
        <v/>
      </c>
      <c r="M516" s="16" t="str">
        <f ca="1">IF(data!$BX516=N$1,data!$BW516,"")</f>
        <v/>
      </c>
      <c r="N516" s="16" t="str">
        <f ca="1">IF(data!$BY516=N$1,data!$BW516,"")</f>
        <v/>
      </c>
      <c r="O516" s="16" t="str">
        <f ca="1">IF(OR(data!$BX516=N$1,data!$BY516=N$1),data!$BW516,"")</f>
        <v/>
      </c>
      <c r="P516" s="17" t="str">
        <f ca="1">IF(data!$BX516=Q$1,data!$BW516,"")</f>
        <v/>
      </c>
      <c r="Q516" s="17" t="str">
        <f ca="1">IF(data!$BY516=Q$1,data!$BW516,"")</f>
        <v/>
      </c>
      <c r="R516" s="17" t="str">
        <f ca="1">IF(OR(data!$BX516=Q$1,data!$BY516=Q$1),data!$BW516,"")</f>
        <v/>
      </c>
      <c r="S516" s="16" t="str">
        <f ca="1">IF(data!$BX516=T$1,data!$BW516,"")</f>
        <v/>
      </c>
      <c r="T516" s="16" t="str">
        <f ca="1">IF(data!$BY516=T$1,data!$BW516,"")</f>
        <v/>
      </c>
      <c r="U516" s="16" t="str">
        <f ca="1">IF(OR(data!$BX516=T$1,data!$BY516=T$1),data!$BW516,"")</f>
        <v/>
      </c>
      <c r="V516" s="17" t="str">
        <f ca="1">IF(data!$BX516=W$1,data!$BW516,"")</f>
        <v/>
      </c>
      <c r="W516" s="17" t="str">
        <f ca="1">IF(data!$BY516=W$1,data!$BW516,"")</f>
        <v/>
      </c>
      <c r="X516" s="17" t="str">
        <f ca="1">IF(OR(data!$BX516=W$1,data!$BY516=W$1),data!$BW516,"")</f>
        <v/>
      </c>
      <c r="Y516" s="16" t="str">
        <f ca="1">IF(data!$BX516=Z$1,data!$BW516,"")</f>
        <v/>
      </c>
      <c r="Z516" s="16" t="str">
        <f ca="1">IF(data!$BY516=Z$1,data!$BW516,"")</f>
        <v/>
      </c>
      <c r="AA516" s="16" t="str">
        <f ca="1">IF(OR(data!$BX516=Z$1,data!$BY516=Z$1),data!$BW516,"")</f>
        <v/>
      </c>
      <c r="AB516" s="17" t="str">
        <f ca="1">IF(data!$BX516=AC$1,data!$BW516,"")</f>
        <v/>
      </c>
      <c r="AC516" s="17" t="str">
        <f ca="1">IF(data!$BY516=AC$1,data!$BW516,"")</f>
        <v/>
      </c>
      <c r="AD516" s="17" t="str">
        <f ca="1">IF(OR(data!$BX516=AC$1,data!$BY516=AC$1),data!$BW516,"")</f>
        <v/>
      </c>
      <c r="AE516" s="16" t="str">
        <f ca="1">IF(data!$BX516=AF$1,data!$BW516,"")</f>
        <v/>
      </c>
      <c r="AF516" s="16" t="str">
        <f ca="1">IF(data!$BY516=AF$1,data!$BW516,"")</f>
        <v/>
      </c>
      <c r="AG516" s="16" t="str">
        <f ca="1">IF(OR(data!$BX516=AF$1,data!$BY516=AF$1),data!$BW516,"")</f>
        <v/>
      </c>
      <c r="AH516" s="17" t="str">
        <f ca="1">IF(data!$BX516=AI$1,data!$BW516,"")</f>
        <v/>
      </c>
      <c r="AI516" s="17" t="str">
        <f ca="1">IF(data!$BY516=AI$1,data!$BW516,"")</f>
        <v/>
      </c>
      <c r="AJ516" s="17" t="str">
        <f ca="1">IF(OR(data!$BX516=AI$1,data!$BY516=AI$1),data!$BW516,"")</f>
        <v/>
      </c>
      <c r="AK516" s="16" t="str">
        <f ca="1">IF(data!$BX516=AL$1,data!$BW516,"")</f>
        <v/>
      </c>
      <c r="AL516" s="16" t="str">
        <f ca="1">IF(data!$BY516=AL$1,data!$BW516,"")</f>
        <v/>
      </c>
      <c r="AM516" s="16" t="str">
        <f ca="1">IF(OR(data!$BX516=AL$1,data!$BY516=AL$1),data!$BW516,"")</f>
        <v/>
      </c>
      <c r="AN516" s="17" t="str">
        <f ca="1">IF(data!$BX516=AO$1,data!$BW516,"")</f>
        <v/>
      </c>
      <c r="AO516" s="17" t="str">
        <f ca="1">IF(data!$BY516=AO$1,data!$BW516,"")</f>
        <v/>
      </c>
      <c r="AP516" s="17" t="str">
        <f ca="1">IF(OR(data!$BX516=AO$1,data!$BY516=AO$1),data!$BW516,"")</f>
        <v/>
      </c>
      <c r="AQ516" s="16" t="str">
        <f ca="1">IF(data!$BX516=AR$1,data!$BW516,"")</f>
        <v/>
      </c>
      <c r="AR516" s="16" t="str">
        <f ca="1">IF(data!$BY516=AR$1,data!$BW516,"")</f>
        <v/>
      </c>
      <c r="AS516" s="16" t="str">
        <f ca="1">IF(OR(data!$BX516=AR$1,data!$BY516=AR$1),data!$BW516,"")</f>
        <v/>
      </c>
      <c r="AT516" s="17" t="str">
        <f ca="1">IF(data!$BX516=AU$1,data!$BW516,"")</f>
        <v/>
      </c>
      <c r="AU516" s="17" t="str">
        <f ca="1">IF(data!$BY516=AU$1,data!$BW516,"")</f>
        <v/>
      </c>
      <c r="AV516" s="17" t="str">
        <f ca="1">IF(OR(data!$BX516=AU$1,data!$BY516=AU$1),data!$BW516,"")</f>
        <v/>
      </c>
      <c r="AW516" s="16" t="str">
        <f ca="1">IF(data!$BX516=AX$1,data!$BW516,"")</f>
        <v/>
      </c>
      <c r="AX516" s="16" t="str">
        <f ca="1">IF(data!$BY516=AX$1,data!$BW516,"")</f>
        <v/>
      </c>
      <c r="AY516" s="16" t="str">
        <f ca="1">IF(OR(data!$BX516=AX$1,data!$BY516=AX$1),data!$BW516,"")</f>
        <v/>
      </c>
      <c r="AZ516" s="17" t="str">
        <f ca="1">IF(data!$BX516=BA$1,data!$BW516,"")</f>
        <v/>
      </c>
      <c r="BA516" s="17" t="str">
        <f ca="1">IF(data!$BY516=BA$1,data!$BW516,"")</f>
        <v/>
      </c>
      <c r="BB516" s="17" t="str">
        <f ca="1">IF(OR(data!$BX516=BA$1,data!$BY516=BA$1),data!$BW516,"")</f>
        <v/>
      </c>
      <c r="BC516" s="16" t="str">
        <f ca="1">IF(data!$BX516=BD$1,data!$BW516,"")</f>
        <v/>
      </c>
      <c r="BD516" s="16" t="str">
        <f ca="1">IF(data!$BY516=BD$1,data!$BW516,"")</f>
        <v/>
      </c>
      <c r="BE516" s="16" t="str">
        <f ca="1">IF(OR(data!$BX516=BD$1,data!$BY516=BD$1),data!$BW516,"")</f>
        <v/>
      </c>
      <c r="BF516" s="17" t="str">
        <f ca="1">IF(data!$BX516=BG$1,data!$BW516,"")</f>
        <v/>
      </c>
      <c r="BG516" s="17" t="str">
        <f ca="1">IF(data!$BY516=BG$1,data!$BW516,"")</f>
        <v/>
      </c>
      <c r="BH516" s="17" t="str">
        <f ca="1">IF(OR(data!$BX516=BG$1,data!$BY516=BG$1),data!$BW516,"")</f>
        <v/>
      </c>
      <c r="BI516" s="16" t="str">
        <f ca="1">IF(data!$BX516=BJ$1,data!$BW516,"")</f>
        <v/>
      </c>
      <c r="BJ516" s="16" t="str">
        <f ca="1">IF(data!$BY516=BJ$1,data!$BW516,"")</f>
        <v/>
      </c>
      <c r="BK516" s="16" t="str">
        <f ca="1">IF(OR(data!$BX516=BJ$1,data!$BY516=BJ$1),data!$BW516,"")</f>
        <v/>
      </c>
      <c r="BL516" s="17" t="str">
        <f ca="1">IF(data!$BX516=BM$1,data!$BW516,"")</f>
        <v/>
      </c>
      <c r="BM516" s="17" t="str">
        <f ca="1">IF(data!$BY516=BM$1,data!$BW516,"")</f>
        <v/>
      </c>
      <c r="BN516" s="17" t="str">
        <f ca="1">IF(OR(data!$BX516=BM$1,data!$BY516=BM$1),data!$BW516,"")</f>
        <v/>
      </c>
      <c r="BO516" s="16" t="str">
        <f ca="1">IF(data!$BX516=BP$1,data!$BW516,"")</f>
        <v/>
      </c>
      <c r="BP516" s="16" t="str">
        <f ca="1">IF(data!$BY516=BP$1,data!$BW516,"")</f>
        <v/>
      </c>
      <c r="BQ516" s="16" t="str">
        <f ca="1">IF(OR(data!$BX516=BP$1,data!$BY516=BP$1),data!$BW516,"")</f>
        <v/>
      </c>
      <c r="BR516" s="17" t="str">
        <f ca="1">IF(data!$BX516=BS$1,data!$BW516,"")</f>
        <v/>
      </c>
      <c r="BS516" s="17" t="str">
        <f ca="1">IF(data!$BY516=BS$1,data!$BW516,"")</f>
        <v/>
      </c>
      <c r="BT516" s="17" t="str">
        <f ca="1">IF(OR(data!$BX516=BS$1,data!$BY516=BS$1),data!$BW516,"")</f>
        <v/>
      </c>
    </row>
    <row r="517" spans="1:72" s="11" customFormat="1" x14ac:dyDescent="0.25">
      <c r="A517" s="16" t="str">
        <f ca="1">IF(data!$BX517=B$1,data!$BW517,"")</f>
        <v/>
      </c>
      <c r="B517" s="16" t="str">
        <f ca="1">IF(data!$BY517=B$1,data!$BW517,"")</f>
        <v/>
      </c>
      <c r="C517" s="16" t="str">
        <f ca="1">IF(OR(data!$BX517=B$1,data!$BY517=B$1),data!$BW517,"")</f>
        <v/>
      </c>
      <c r="D517" s="17" t="str">
        <f ca="1">IF(data!$BX517=E$1,data!$BW517,"")</f>
        <v/>
      </c>
      <c r="E517" s="17" t="str">
        <f ca="1">IF(data!$BY517=E$1,data!$BW517,"")</f>
        <v/>
      </c>
      <c r="F517" s="17" t="str">
        <f ca="1">IF(OR(data!$BX517=E$1,data!$BY517=E$1),data!$BW517,"")</f>
        <v/>
      </c>
      <c r="G517" s="16" t="str">
        <f ca="1">IF(data!$BX517=H$1,data!$BW517,"")</f>
        <v/>
      </c>
      <c r="H517" s="16" t="str">
        <f ca="1">IF(data!$BY517=H$1,data!$BW517,"")</f>
        <v/>
      </c>
      <c r="I517" s="16" t="str">
        <f ca="1">IF(OR(data!$BX517=H$1,data!$BY517=H$1),data!$BW517,"")</f>
        <v/>
      </c>
      <c r="J517" s="17" t="str">
        <f ca="1">IF(data!$BX517=K$1,data!$BW517,"")</f>
        <v/>
      </c>
      <c r="K517" s="17" t="str">
        <f ca="1">IF(data!$BY517=K$1,data!$BW517,"")</f>
        <v/>
      </c>
      <c r="L517" s="17" t="str">
        <f ca="1">IF(OR(data!$BX517=K$1,data!$BY517=K$1),data!$BW517,"")</f>
        <v/>
      </c>
      <c r="M517" s="16" t="str">
        <f ca="1">IF(data!$BX517=N$1,data!$BW517,"")</f>
        <v/>
      </c>
      <c r="N517" s="16" t="str">
        <f ca="1">IF(data!$BY517=N$1,data!$BW517,"")</f>
        <v/>
      </c>
      <c r="O517" s="16" t="str">
        <f ca="1">IF(OR(data!$BX517=N$1,data!$BY517=N$1),data!$BW517,"")</f>
        <v/>
      </c>
      <c r="P517" s="17" t="str">
        <f ca="1">IF(data!$BX517=Q$1,data!$BW517,"")</f>
        <v/>
      </c>
      <c r="Q517" s="17" t="str">
        <f ca="1">IF(data!$BY517=Q$1,data!$BW517,"")</f>
        <v/>
      </c>
      <c r="R517" s="17" t="str">
        <f ca="1">IF(OR(data!$BX517=Q$1,data!$BY517=Q$1),data!$BW517,"")</f>
        <v/>
      </c>
      <c r="S517" s="16" t="str">
        <f ca="1">IF(data!$BX517=T$1,data!$BW517,"")</f>
        <v/>
      </c>
      <c r="T517" s="16" t="str">
        <f ca="1">IF(data!$BY517=T$1,data!$BW517,"")</f>
        <v/>
      </c>
      <c r="U517" s="16" t="str">
        <f ca="1">IF(OR(data!$BX517=T$1,data!$BY517=T$1),data!$BW517,"")</f>
        <v/>
      </c>
      <c r="V517" s="17" t="str">
        <f ca="1">IF(data!$BX517=W$1,data!$BW517,"")</f>
        <v/>
      </c>
      <c r="W517" s="17" t="str">
        <f ca="1">IF(data!$BY517=W$1,data!$BW517,"")</f>
        <v/>
      </c>
      <c r="X517" s="17" t="str">
        <f ca="1">IF(OR(data!$BX517=W$1,data!$BY517=W$1),data!$BW517,"")</f>
        <v/>
      </c>
      <c r="Y517" s="16" t="str">
        <f ca="1">IF(data!$BX517=Z$1,data!$BW517,"")</f>
        <v/>
      </c>
      <c r="Z517" s="16" t="str">
        <f ca="1">IF(data!$BY517=Z$1,data!$BW517,"")</f>
        <v/>
      </c>
      <c r="AA517" s="16" t="str">
        <f ca="1">IF(OR(data!$BX517=Z$1,data!$BY517=Z$1),data!$BW517,"")</f>
        <v/>
      </c>
      <c r="AB517" s="17" t="str">
        <f ca="1">IF(data!$BX517=AC$1,data!$BW517,"")</f>
        <v/>
      </c>
      <c r="AC517" s="17" t="str">
        <f ca="1">IF(data!$BY517=AC$1,data!$BW517,"")</f>
        <v/>
      </c>
      <c r="AD517" s="17" t="str">
        <f ca="1">IF(OR(data!$BX517=AC$1,data!$BY517=AC$1),data!$BW517,"")</f>
        <v/>
      </c>
      <c r="AE517" s="16" t="str">
        <f ca="1">IF(data!$BX517=AF$1,data!$BW517,"")</f>
        <v/>
      </c>
      <c r="AF517" s="16" t="str">
        <f ca="1">IF(data!$BY517=AF$1,data!$BW517,"")</f>
        <v/>
      </c>
      <c r="AG517" s="16" t="str">
        <f ca="1">IF(OR(data!$BX517=AF$1,data!$BY517=AF$1),data!$BW517,"")</f>
        <v/>
      </c>
      <c r="AH517" s="17" t="str">
        <f ca="1">IF(data!$BX517=AI$1,data!$BW517,"")</f>
        <v/>
      </c>
      <c r="AI517" s="17" t="str">
        <f ca="1">IF(data!$BY517=AI$1,data!$BW517,"")</f>
        <v/>
      </c>
      <c r="AJ517" s="17" t="str">
        <f ca="1">IF(OR(data!$BX517=AI$1,data!$BY517=AI$1),data!$BW517,"")</f>
        <v/>
      </c>
      <c r="AK517" s="16" t="str">
        <f ca="1">IF(data!$BX517=AL$1,data!$BW517,"")</f>
        <v/>
      </c>
      <c r="AL517" s="16" t="str">
        <f ca="1">IF(data!$BY517=AL$1,data!$BW517,"")</f>
        <v/>
      </c>
      <c r="AM517" s="16" t="str">
        <f ca="1">IF(OR(data!$BX517=AL$1,data!$BY517=AL$1),data!$BW517,"")</f>
        <v/>
      </c>
      <c r="AN517" s="17" t="str">
        <f ca="1">IF(data!$BX517=AO$1,data!$BW517,"")</f>
        <v/>
      </c>
      <c r="AO517" s="17" t="str">
        <f ca="1">IF(data!$BY517=AO$1,data!$BW517,"")</f>
        <v/>
      </c>
      <c r="AP517" s="17" t="str">
        <f ca="1">IF(OR(data!$BX517=AO$1,data!$BY517=AO$1),data!$BW517,"")</f>
        <v/>
      </c>
      <c r="AQ517" s="16" t="str">
        <f ca="1">IF(data!$BX517=AR$1,data!$BW517,"")</f>
        <v/>
      </c>
      <c r="AR517" s="16" t="str">
        <f ca="1">IF(data!$BY517=AR$1,data!$BW517,"")</f>
        <v/>
      </c>
      <c r="AS517" s="16" t="str">
        <f ca="1">IF(OR(data!$BX517=AR$1,data!$BY517=AR$1),data!$BW517,"")</f>
        <v/>
      </c>
      <c r="AT517" s="17" t="str">
        <f ca="1">IF(data!$BX517=AU$1,data!$BW517,"")</f>
        <v/>
      </c>
      <c r="AU517" s="17" t="str">
        <f ca="1">IF(data!$BY517=AU$1,data!$BW517,"")</f>
        <v/>
      </c>
      <c r="AV517" s="17" t="str">
        <f ca="1">IF(OR(data!$BX517=AU$1,data!$BY517=AU$1),data!$BW517,"")</f>
        <v/>
      </c>
      <c r="AW517" s="16" t="str">
        <f ca="1">IF(data!$BX517=AX$1,data!$BW517,"")</f>
        <v/>
      </c>
      <c r="AX517" s="16" t="str">
        <f ca="1">IF(data!$BY517=AX$1,data!$BW517,"")</f>
        <v/>
      </c>
      <c r="AY517" s="16" t="str">
        <f ca="1">IF(OR(data!$BX517=AX$1,data!$BY517=AX$1),data!$BW517,"")</f>
        <v/>
      </c>
      <c r="AZ517" s="17" t="str">
        <f ca="1">IF(data!$BX517=BA$1,data!$BW517,"")</f>
        <v/>
      </c>
      <c r="BA517" s="17" t="str">
        <f ca="1">IF(data!$BY517=BA$1,data!$BW517,"")</f>
        <v/>
      </c>
      <c r="BB517" s="17" t="str">
        <f ca="1">IF(OR(data!$BX517=BA$1,data!$BY517=BA$1),data!$BW517,"")</f>
        <v/>
      </c>
      <c r="BC517" s="16" t="str">
        <f ca="1">IF(data!$BX517=BD$1,data!$BW517,"")</f>
        <v/>
      </c>
      <c r="BD517" s="16" t="str">
        <f ca="1">IF(data!$BY517=BD$1,data!$BW517,"")</f>
        <v/>
      </c>
      <c r="BE517" s="16" t="str">
        <f ca="1">IF(OR(data!$BX517=BD$1,data!$BY517=BD$1),data!$BW517,"")</f>
        <v/>
      </c>
      <c r="BF517" s="17" t="str">
        <f ca="1">IF(data!$BX517=BG$1,data!$BW517,"")</f>
        <v/>
      </c>
      <c r="BG517" s="17" t="str">
        <f ca="1">IF(data!$BY517=BG$1,data!$BW517,"")</f>
        <v/>
      </c>
      <c r="BH517" s="17" t="str">
        <f ca="1">IF(OR(data!$BX517=BG$1,data!$BY517=BG$1),data!$BW517,"")</f>
        <v/>
      </c>
      <c r="BI517" s="16" t="str">
        <f ca="1">IF(data!$BX517=BJ$1,data!$BW517,"")</f>
        <v/>
      </c>
      <c r="BJ517" s="16" t="str">
        <f ca="1">IF(data!$BY517=BJ$1,data!$BW517,"")</f>
        <v/>
      </c>
      <c r="BK517" s="16" t="str">
        <f ca="1">IF(OR(data!$BX517=BJ$1,data!$BY517=BJ$1),data!$BW517,"")</f>
        <v/>
      </c>
      <c r="BL517" s="17" t="str">
        <f ca="1">IF(data!$BX517=BM$1,data!$BW517,"")</f>
        <v/>
      </c>
      <c r="BM517" s="17" t="str">
        <f ca="1">IF(data!$BY517=BM$1,data!$BW517,"")</f>
        <v/>
      </c>
      <c r="BN517" s="17" t="str">
        <f ca="1">IF(OR(data!$BX517=BM$1,data!$BY517=BM$1),data!$BW517,"")</f>
        <v/>
      </c>
      <c r="BO517" s="16" t="str">
        <f ca="1">IF(data!$BX517=BP$1,data!$BW517,"")</f>
        <v/>
      </c>
      <c r="BP517" s="16" t="str">
        <f ca="1">IF(data!$BY517=BP$1,data!$BW517,"")</f>
        <v/>
      </c>
      <c r="BQ517" s="16" t="str">
        <f ca="1">IF(OR(data!$BX517=BP$1,data!$BY517=BP$1),data!$BW517,"")</f>
        <v/>
      </c>
      <c r="BR517" s="17" t="str">
        <f ca="1">IF(data!$BX517=BS$1,data!$BW517,"")</f>
        <v/>
      </c>
      <c r="BS517" s="17" t="str">
        <f ca="1">IF(data!$BY517=BS$1,data!$BW517,"")</f>
        <v/>
      </c>
      <c r="BT517" s="17" t="str">
        <f ca="1">IF(OR(data!$BX517=BS$1,data!$BY517=BS$1),data!$BW517,"")</f>
        <v/>
      </c>
    </row>
    <row r="518" spans="1:72" s="11" customFormat="1" x14ac:dyDescent="0.25">
      <c r="A518" s="16" t="str">
        <f ca="1">IF(data!$BX518=B$1,data!$BW518,"")</f>
        <v/>
      </c>
      <c r="B518" s="16" t="str">
        <f ca="1">IF(data!$BY518=B$1,data!$BW518,"")</f>
        <v/>
      </c>
      <c r="C518" s="16" t="str">
        <f ca="1">IF(OR(data!$BX518=B$1,data!$BY518=B$1),data!$BW518,"")</f>
        <v/>
      </c>
      <c r="D518" s="17" t="str">
        <f ca="1">IF(data!$BX518=E$1,data!$BW518,"")</f>
        <v/>
      </c>
      <c r="E518" s="17" t="str">
        <f ca="1">IF(data!$BY518=E$1,data!$BW518,"")</f>
        <v/>
      </c>
      <c r="F518" s="17" t="str">
        <f ca="1">IF(OR(data!$BX518=E$1,data!$BY518=E$1),data!$BW518,"")</f>
        <v/>
      </c>
      <c r="G518" s="16" t="str">
        <f ca="1">IF(data!$BX518=H$1,data!$BW518,"")</f>
        <v/>
      </c>
      <c r="H518" s="16" t="str">
        <f ca="1">IF(data!$BY518=H$1,data!$BW518,"")</f>
        <v/>
      </c>
      <c r="I518" s="16" t="str">
        <f ca="1">IF(OR(data!$BX518=H$1,data!$BY518=H$1),data!$BW518,"")</f>
        <v/>
      </c>
      <c r="J518" s="17" t="str">
        <f ca="1">IF(data!$BX518=K$1,data!$BW518,"")</f>
        <v/>
      </c>
      <c r="K518" s="17" t="str">
        <f ca="1">IF(data!$BY518=K$1,data!$BW518,"")</f>
        <v/>
      </c>
      <c r="L518" s="17" t="str">
        <f ca="1">IF(OR(data!$BX518=K$1,data!$BY518=K$1),data!$BW518,"")</f>
        <v/>
      </c>
      <c r="M518" s="16" t="str">
        <f ca="1">IF(data!$BX518=N$1,data!$BW518,"")</f>
        <v/>
      </c>
      <c r="N518" s="16" t="str">
        <f ca="1">IF(data!$BY518=N$1,data!$BW518,"")</f>
        <v/>
      </c>
      <c r="O518" s="16" t="str">
        <f ca="1">IF(OR(data!$BX518=N$1,data!$BY518=N$1),data!$BW518,"")</f>
        <v/>
      </c>
      <c r="P518" s="17" t="str">
        <f ca="1">IF(data!$BX518=Q$1,data!$BW518,"")</f>
        <v/>
      </c>
      <c r="Q518" s="17" t="str">
        <f ca="1">IF(data!$BY518=Q$1,data!$BW518,"")</f>
        <v/>
      </c>
      <c r="R518" s="17" t="str">
        <f ca="1">IF(OR(data!$BX518=Q$1,data!$BY518=Q$1),data!$BW518,"")</f>
        <v/>
      </c>
      <c r="S518" s="16" t="str">
        <f ca="1">IF(data!$BX518=T$1,data!$BW518,"")</f>
        <v/>
      </c>
      <c r="T518" s="16" t="str">
        <f ca="1">IF(data!$BY518=T$1,data!$BW518,"")</f>
        <v/>
      </c>
      <c r="U518" s="16" t="str">
        <f ca="1">IF(OR(data!$BX518=T$1,data!$BY518=T$1),data!$BW518,"")</f>
        <v/>
      </c>
      <c r="V518" s="17" t="str">
        <f ca="1">IF(data!$BX518=W$1,data!$BW518,"")</f>
        <v/>
      </c>
      <c r="W518" s="17" t="str">
        <f ca="1">IF(data!$BY518=W$1,data!$BW518,"")</f>
        <v/>
      </c>
      <c r="X518" s="17" t="str">
        <f ca="1">IF(OR(data!$BX518=W$1,data!$BY518=W$1),data!$BW518,"")</f>
        <v/>
      </c>
      <c r="Y518" s="16" t="str">
        <f ca="1">IF(data!$BX518=Z$1,data!$BW518,"")</f>
        <v/>
      </c>
      <c r="Z518" s="16" t="str">
        <f ca="1">IF(data!$BY518=Z$1,data!$BW518,"")</f>
        <v/>
      </c>
      <c r="AA518" s="16" t="str">
        <f ca="1">IF(OR(data!$BX518=Z$1,data!$BY518=Z$1),data!$BW518,"")</f>
        <v/>
      </c>
      <c r="AB518" s="17" t="str">
        <f ca="1">IF(data!$BX518=AC$1,data!$BW518,"")</f>
        <v/>
      </c>
      <c r="AC518" s="17" t="str">
        <f ca="1">IF(data!$BY518=AC$1,data!$BW518,"")</f>
        <v/>
      </c>
      <c r="AD518" s="17" t="str">
        <f ca="1">IF(OR(data!$BX518=AC$1,data!$BY518=AC$1),data!$BW518,"")</f>
        <v/>
      </c>
      <c r="AE518" s="16" t="str">
        <f ca="1">IF(data!$BX518=AF$1,data!$BW518,"")</f>
        <v/>
      </c>
      <c r="AF518" s="16" t="str">
        <f ca="1">IF(data!$BY518=AF$1,data!$BW518,"")</f>
        <v/>
      </c>
      <c r="AG518" s="16" t="str">
        <f ca="1">IF(OR(data!$BX518=AF$1,data!$BY518=AF$1),data!$BW518,"")</f>
        <v/>
      </c>
      <c r="AH518" s="17" t="str">
        <f ca="1">IF(data!$BX518=AI$1,data!$BW518,"")</f>
        <v/>
      </c>
      <c r="AI518" s="17" t="str">
        <f ca="1">IF(data!$BY518=AI$1,data!$BW518,"")</f>
        <v/>
      </c>
      <c r="AJ518" s="17" t="str">
        <f ca="1">IF(OR(data!$BX518=AI$1,data!$BY518=AI$1),data!$BW518,"")</f>
        <v/>
      </c>
      <c r="AK518" s="16" t="str">
        <f ca="1">IF(data!$BX518=AL$1,data!$BW518,"")</f>
        <v/>
      </c>
      <c r="AL518" s="16" t="str">
        <f ca="1">IF(data!$BY518=AL$1,data!$BW518,"")</f>
        <v/>
      </c>
      <c r="AM518" s="16" t="str">
        <f ca="1">IF(OR(data!$BX518=AL$1,data!$BY518=AL$1),data!$BW518,"")</f>
        <v/>
      </c>
      <c r="AN518" s="17" t="str">
        <f ca="1">IF(data!$BX518=AO$1,data!$BW518,"")</f>
        <v/>
      </c>
      <c r="AO518" s="17" t="str">
        <f ca="1">IF(data!$BY518=AO$1,data!$BW518,"")</f>
        <v/>
      </c>
      <c r="AP518" s="17" t="str">
        <f ca="1">IF(OR(data!$BX518=AO$1,data!$BY518=AO$1),data!$BW518,"")</f>
        <v/>
      </c>
      <c r="AQ518" s="16" t="str">
        <f ca="1">IF(data!$BX518=AR$1,data!$BW518,"")</f>
        <v/>
      </c>
      <c r="AR518" s="16" t="str">
        <f ca="1">IF(data!$BY518=AR$1,data!$BW518,"")</f>
        <v/>
      </c>
      <c r="AS518" s="16" t="str">
        <f ca="1">IF(OR(data!$BX518=AR$1,data!$BY518=AR$1),data!$BW518,"")</f>
        <v/>
      </c>
      <c r="AT518" s="17" t="str">
        <f ca="1">IF(data!$BX518=AU$1,data!$BW518,"")</f>
        <v/>
      </c>
      <c r="AU518" s="17" t="str">
        <f ca="1">IF(data!$BY518=AU$1,data!$BW518,"")</f>
        <v/>
      </c>
      <c r="AV518" s="17" t="str">
        <f ca="1">IF(OR(data!$BX518=AU$1,data!$BY518=AU$1),data!$BW518,"")</f>
        <v/>
      </c>
      <c r="AW518" s="16" t="str">
        <f ca="1">IF(data!$BX518=AX$1,data!$BW518,"")</f>
        <v/>
      </c>
      <c r="AX518" s="16" t="str">
        <f ca="1">IF(data!$BY518=AX$1,data!$BW518,"")</f>
        <v/>
      </c>
      <c r="AY518" s="16" t="str">
        <f ca="1">IF(OR(data!$BX518=AX$1,data!$BY518=AX$1),data!$BW518,"")</f>
        <v/>
      </c>
      <c r="AZ518" s="17" t="str">
        <f ca="1">IF(data!$BX518=BA$1,data!$BW518,"")</f>
        <v/>
      </c>
      <c r="BA518" s="17" t="str">
        <f ca="1">IF(data!$BY518=BA$1,data!$BW518,"")</f>
        <v/>
      </c>
      <c r="BB518" s="17" t="str">
        <f ca="1">IF(OR(data!$BX518=BA$1,data!$BY518=BA$1),data!$BW518,"")</f>
        <v/>
      </c>
      <c r="BC518" s="16" t="str">
        <f ca="1">IF(data!$BX518=BD$1,data!$BW518,"")</f>
        <v/>
      </c>
      <c r="BD518" s="16" t="str">
        <f ca="1">IF(data!$BY518=BD$1,data!$BW518,"")</f>
        <v/>
      </c>
      <c r="BE518" s="16" t="str">
        <f ca="1">IF(OR(data!$BX518=BD$1,data!$BY518=BD$1),data!$BW518,"")</f>
        <v/>
      </c>
      <c r="BF518" s="17" t="str">
        <f ca="1">IF(data!$BX518=BG$1,data!$BW518,"")</f>
        <v/>
      </c>
      <c r="BG518" s="17" t="str">
        <f ca="1">IF(data!$BY518=BG$1,data!$BW518,"")</f>
        <v/>
      </c>
      <c r="BH518" s="17" t="str">
        <f ca="1">IF(OR(data!$BX518=BG$1,data!$BY518=BG$1),data!$BW518,"")</f>
        <v/>
      </c>
      <c r="BI518" s="16" t="str">
        <f ca="1">IF(data!$BX518=BJ$1,data!$BW518,"")</f>
        <v/>
      </c>
      <c r="BJ518" s="16" t="str">
        <f ca="1">IF(data!$BY518=BJ$1,data!$BW518,"")</f>
        <v/>
      </c>
      <c r="BK518" s="16" t="str">
        <f ca="1">IF(OR(data!$BX518=BJ$1,data!$BY518=BJ$1),data!$BW518,"")</f>
        <v/>
      </c>
      <c r="BL518" s="17" t="str">
        <f ca="1">IF(data!$BX518=BM$1,data!$BW518,"")</f>
        <v/>
      </c>
      <c r="BM518" s="17" t="str">
        <f ca="1">IF(data!$BY518=BM$1,data!$BW518,"")</f>
        <v/>
      </c>
      <c r="BN518" s="17" t="str">
        <f ca="1">IF(OR(data!$BX518=BM$1,data!$BY518=BM$1),data!$BW518,"")</f>
        <v/>
      </c>
      <c r="BO518" s="16" t="str">
        <f ca="1">IF(data!$BX518=BP$1,data!$BW518,"")</f>
        <v/>
      </c>
      <c r="BP518" s="16" t="str">
        <f ca="1">IF(data!$BY518=BP$1,data!$BW518,"")</f>
        <v/>
      </c>
      <c r="BQ518" s="16" t="str">
        <f ca="1">IF(OR(data!$BX518=BP$1,data!$BY518=BP$1),data!$BW518,"")</f>
        <v/>
      </c>
      <c r="BR518" s="17" t="str">
        <f ca="1">IF(data!$BX518=BS$1,data!$BW518,"")</f>
        <v/>
      </c>
      <c r="BS518" s="17" t="str">
        <f ca="1">IF(data!$BY518=BS$1,data!$BW518,"")</f>
        <v/>
      </c>
      <c r="BT518" s="17" t="str">
        <f ca="1">IF(OR(data!$BX518=BS$1,data!$BY518=BS$1),data!$BW518,"")</f>
        <v/>
      </c>
    </row>
    <row r="519" spans="1:72" s="11" customFormat="1" x14ac:dyDescent="0.25">
      <c r="A519" s="16" t="str">
        <f ca="1">IF(data!$BX519=B$1,data!$BW519,"")</f>
        <v/>
      </c>
      <c r="B519" s="16" t="str">
        <f ca="1">IF(data!$BY519=B$1,data!$BW519,"")</f>
        <v/>
      </c>
      <c r="C519" s="16" t="str">
        <f ca="1">IF(OR(data!$BX519=B$1,data!$BY519=B$1),data!$BW519,"")</f>
        <v/>
      </c>
      <c r="D519" s="17" t="str">
        <f ca="1">IF(data!$BX519=E$1,data!$BW519,"")</f>
        <v/>
      </c>
      <c r="E519" s="17" t="str">
        <f ca="1">IF(data!$BY519=E$1,data!$BW519,"")</f>
        <v/>
      </c>
      <c r="F519" s="17" t="str">
        <f ca="1">IF(OR(data!$BX519=E$1,data!$BY519=E$1),data!$BW519,"")</f>
        <v/>
      </c>
      <c r="G519" s="16" t="str">
        <f ca="1">IF(data!$BX519=H$1,data!$BW519,"")</f>
        <v/>
      </c>
      <c r="H519" s="16" t="str">
        <f ca="1">IF(data!$BY519=H$1,data!$BW519,"")</f>
        <v/>
      </c>
      <c r="I519" s="16" t="str">
        <f ca="1">IF(OR(data!$BX519=H$1,data!$BY519=H$1),data!$BW519,"")</f>
        <v/>
      </c>
      <c r="J519" s="17" t="str">
        <f ca="1">IF(data!$BX519=K$1,data!$BW519,"")</f>
        <v/>
      </c>
      <c r="K519" s="17" t="str">
        <f ca="1">IF(data!$BY519=K$1,data!$BW519,"")</f>
        <v/>
      </c>
      <c r="L519" s="17" t="str">
        <f ca="1">IF(OR(data!$BX519=K$1,data!$BY519=K$1),data!$BW519,"")</f>
        <v/>
      </c>
      <c r="M519" s="16" t="str">
        <f ca="1">IF(data!$BX519=N$1,data!$BW519,"")</f>
        <v/>
      </c>
      <c r="N519" s="16" t="str">
        <f ca="1">IF(data!$BY519=N$1,data!$BW519,"")</f>
        <v/>
      </c>
      <c r="O519" s="16" t="str">
        <f ca="1">IF(OR(data!$BX519=N$1,data!$BY519=N$1),data!$BW519,"")</f>
        <v/>
      </c>
      <c r="P519" s="17" t="str">
        <f ca="1">IF(data!$BX519=Q$1,data!$BW519,"")</f>
        <v/>
      </c>
      <c r="Q519" s="17" t="str">
        <f ca="1">IF(data!$BY519=Q$1,data!$BW519,"")</f>
        <v/>
      </c>
      <c r="R519" s="17" t="str">
        <f ca="1">IF(OR(data!$BX519=Q$1,data!$BY519=Q$1),data!$BW519,"")</f>
        <v/>
      </c>
      <c r="S519" s="16" t="str">
        <f ca="1">IF(data!$BX519=T$1,data!$BW519,"")</f>
        <v/>
      </c>
      <c r="T519" s="16" t="str">
        <f ca="1">IF(data!$BY519=T$1,data!$BW519,"")</f>
        <v/>
      </c>
      <c r="U519" s="16" t="str">
        <f ca="1">IF(OR(data!$BX519=T$1,data!$BY519=T$1),data!$BW519,"")</f>
        <v/>
      </c>
      <c r="V519" s="17" t="str">
        <f ca="1">IF(data!$BX519=W$1,data!$BW519,"")</f>
        <v/>
      </c>
      <c r="W519" s="17" t="str">
        <f ca="1">IF(data!$BY519=W$1,data!$BW519,"")</f>
        <v/>
      </c>
      <c r="X519" s="17" t="str">
        <f ca="1">IF(OR(data!$BX519=W$1,data!$BY519=W$1),data!$BW519,"")</f>
        <v/>
      </c>
      <c r="Y519" s="16" t="str">
        <f ca="1">IF(data!$BX519=Z$1,data!$BW519,"")</f>
        <v/>
      </c>
      <c r="Z519" s="16" t="str">
        <f ca="1">IF(data!$BY519=Z$1,data!$BW519,"")</f>
        <v/>
      </c>
      <c r="AA519" s="16" t="str">
        <f ca="1">IF(OR(data!$BX519=Z$1,data!$BY519=Z$1),data!$BW519,"")</f>
        <v/>
      </c>
      <c r="AB519" s="17" t="str">
        <f ca="1">IF(data!$BX519=AC$1,data!$BW519,"")</f>
        <v/>
      </c>
      <c r="AC519" s="17" t="str">
        <f ca="1">IF(data!$BY519=AC$1,data!$BW519,"")</f>
        <v/>
      </c>
      <c r="AD519" s="17" t="str">
        <f ca="1">IF(OR(data!$BX519=AC$1,data!$BY519=AC$1),data!$BW519,"")</f>
        <v/>
      </c>
      <c r="AE519" s="16" t="str">
        <f ca="1">IF(data!$BX519=AF$1,data!$BW519,"")</f>
        <v/>
      </c>
      <c r="AF519" s="16" t="str">
        <f ca="1">IF(data!$BY519=AF$1,data!$BW519,"")</f>
        <v/>
      </c>
      <c r="AG519" s="16" t="str">
        <f ca="1">IF(OR(data!$BX519=AF$1,data!$BY519=AF$1),data!$BW519,"")</f>
        <v/>
      </c>
      <c r="AH519" s="17" t="str">
        <f ca="1">IF(data!$BX519=AI$1,data!$BW519,"")</f>
        <v/>
      </c>
      <c r="AI519" s="17" t="str">
        <f ca="1">IF(data!$BY519=AI$1,data!$BW519,"")</f>
        <v/>
      </c>
      <c r="AJ519" s="17" t="str">
        <f ca="1">IF(OR(data!$BX519=AI$1,data!$BY519=AI$1),data!$BW519,"")</f>
        <v/>
      </c>
      <c r="AK519" s="16" t="str">
        <f ca="1">IF(data!$BX519=AL$1,data!$BW519,"")</f>
        <v/>
      </c>
      <c r="AL519" s="16" t="str">
        <f ca="1">IF(data!$BY519=AL$1,data!$BW519,"")</f>
        <v/>
      </c>
      <c r="AM519" s="16" t="str">
        <f ca="1">IF(OR(data!$BX519=AL$1,data!$BY519=AL$1),data!$BW519,"")</f>
        <v/>
      </c>
      <c r="AN519" s="17" t="str">
        <f ca="1">IF(data!$BX519=AO$1,data!$BW519,"")</f>
        <v/>
      </c>
      <c r="AO519" s="17" t="str">
        <f ca="1">IF(data!$BY519=AO$1,data!$BW519,"")</f>
        <v/>
      </c>
      <c r="AP519" s="17" t="str">
        <f ca="1">IF(OR(data!$BX519=AO$1,data!$BY519=AO$1),data!$BW519,"")</f>
        <v/>
      </c>
      <c r="AQ519" s="16" t="str">
        <f ca="1">IF(data!$BX519=AR$1,data!$BW519,"")</f>
        <v/>
      </c>
      <c r="AR519" s="16" t="str">
        <f ca="1">IF(data!$BY519=AR$1,data!$BW519,"")</f>
        <v/>
      </c>
      <c r="AS519" s="16" t="str">
        <f ca="1">IF(OR(data!$BX519=AR$1,data!$BY519=AR$1),data!$BW519,"")</f>
        <v/>
      </c>
      <c r="AT519" s="17" t="str">
        <f ca="1">IF(data!$BX519=AU$1,data!$BW519,"")</f>
        <v/>
      </c>
      <c r="AU519" s="17" t="str">
        <f ca="1">IF(data!$BY519=AU$1,data!$BW519,"")</f>
        <v/>
      </c>
      <c r="AV519" s="17" t="str">
        <f ca="1">IF(OR(data!$BX519=AU$1,data!$BY519=AU$1),data!$BW519,"")</f>
        <v/>
      </c>
      <c r="AW519" s="16" t="str">
        <f ca="1">IF(data!$BX519=AX$1,data!$BW519,"")</f>
        <v/>
      </c>
      <c r="AX519" s="16" t="str">
        <f ca="1">IF(data!$BY519=AX$1,data!$BW519,"")</f>
        <v/>
      </c>
      <c r="AY519" s="16" t="str">
        <f ca="1">IF(OR(data!$BX519=AX$1,data!$BY519=AX$1),data!$BW519,"")</f>
        <v/>
      </c>
      <c r="AZ519" s="17" t="str">
        <f ca="1">IF(data!$BX519=BA$1,data!$BW519,"")</f>
        <v/>
      </c>
      <c r="BA519" s="17" t="str">
        <f ca="1">IF(data!$BY519=BA$1,data!$BW519,"")</f>
        <v/>
      </c>
      <c r="BB519" s="17" t="str">
        <f ca="1">IF(OR(data!$BX519=BA$1,data!$BY519=BA$1),data!$BW519,"")</f>
        <v/>
      </c>
      <c r="BC519" s="16" t="str">
        <f ca="1">IF(data!$BX519=BD$1,data!$BW519,"")</f>
        <v/>
      </c>
      <c r="BD519" s="16" t="str">
        <f ca="1">IF(data!$BY519=BD$1,data!$BW519,"")</f>
        <v/>
      </c>
      <c r="BE519" s="16" t="str">
        <f ca="1">IF(OR(data!$BX519=BD$1,data!$BY519=BD$1),data!$BW519,"")</f>
        <v/>
      </c>
      <c r="BF519" s="17" t="str">
        <f ca="1">IF(data!$BX519=BG$1,data!$BW519,"")</f>
        <v/>
      </c>
      <c r="BG519" s="17" t="str">
        <f ca="1">IF(data!$BY519=BG$1,data!$BW519,"")</f>
        <v/>
      </c>
      <c r="BH519" s="17" t="str">
        <f ca="1">IF(OR(data!$BX519=BG$1,data!$BY519=BG$1),data!$BW519,"")</f>
        <v/>
      </c>
      <c r="BI519" s="16" t="str">
        <f ca="1">IF(data!$BX519=BJ$1,data!$BW519,"")</f>
        <v/>
      </c>
      <c r="BJ519" s="16" t="str">
        <f ca="1">IF(data!$BY519=BJ$1,data!$BW519,"")</f>
        <v/>
      </c>
      <c r="BK519" s="16" t="str">
        <f ca="1">IF(OR(data!$BX519=BJ$1,data!$BY519=BJ$1),data!$BW519,"")</f>
        <v/>
      </c>
      <c r="BL519" s="17" t="str">
        <f ca="1">IF(data!$BX519=BM$1,data!$BW519,"")</f>
        <v/>
      </c>
      <c r="BM519" s="17" t="str">
        <f ca="1">IF(data!$BY519=BM$1,data!$BW519,"")</f>
        <v/>
      </c>
      <c r="BN519" s="17" t="str">
        <f ca="1">IF(OR(data!$BX519=BM$1,data!$BY519=BM$1),data!$BW519,"")</f>
        <v/>
      </c>
      <c r="BO519" s="16" t="str">
        <f ca="1">IF(data!$BX519=BP$1,data!$BW519,"")</f>
        <v/>
      </c>
      <c r="BP519" s="16" t="str">
        <f ca="1">IF(data!$BY519=BP$1,data!$BW519,"")</f>
        <v/>
      </c>
      <c r="BQ519" s="16" t="str">
        <f ca="1">IF(OR(data!$BX519=BP$1,data!$BY519=BP$1),data!$BW519,"")</f>
        <v/>
      </c>
      <c r="BR519" s="17" t="str">
        <f ca="1">IF(data!$BX519=BS$1,data!$BW519,"")</f>
        <v/>
      </c>
      <c r="BS519" s="17" t="str">
        <f ca="1">IF(data!$BY519=BS$1,data!$BW519,"")</f>
        <v/>
      </c>
      <c r="BT519" s="17" t="str">
        <f ca="1">IF(OR(data!$BX519=BS$1,data!$BY519=BS$1),data!$BW519,"")</f>
        <v/>
      </c>
    </row>
    <row r="520" spans="1:72" s="11" customFormat="1" x14ac:dyDescent="0.25">
      <c r="A520" s="16" t="str">
        <f ca="1">IF(data!$BX520=B$1,data!$BW520,"")</f>
        <v/>
      </c>
      <c r="B520" s="16" t="str">
        <f ca="1">IF(data!$BY520=B$1,data!$BW520,"")</f>
        <v/>
      </c>
      <c r="C520" s="16" t="str">
        <f ca="1">IF(OR(data!$BX520=B$1,data!$BY520=B$1),data!$BW520,"")</f>
        <v/>
      </c>
      <c r="D520" s="17" t="str">
        <f ca="1">IF(data!$BX520=E$1,data!$BW520,"")</f>
        <v/>
      </c>
      <c r="E520" s="17" t="str">
        <f ca="1">IF(data!$BY520=E$1,data!$BW520,"")</f>
        <v/>
      </c>
      <c r="F520" s="17" t="str">
        <f ca="1">IF(OR(data!$BX520=E$1,data!$BY520=E$1),data!$BW520,"")</f>
        <v/>
      </c>
      <c r="G520" s="16" t="str">
        <f ca="1">IF(data!$BX520=H$1,data!$BW520,"")</f>
        <v/>
      </c>
      <c r="H520" s="16" t="str">
        <f ca="1">IF(data!$BY520=H$1,data!$BW520,"")</f>
        <v/>
      </c>
      <c r="I520" s="16" t="str">
        <f ca="1">IF(OR(data!$BX520=H$1,data!$BY520=H$1),data!$BW520,"")</f>
        <v/>
      </c>
      <c r="J520" s="17" t="str">
        <f ca="1">IF(data!$BX520=K$1,data!$BW520,"")</f>
        <v/>
      </c>
      <c r="K520" s="17" t="str">
        <f ca="1">IF(data!$BY520=K$1,data!$BW520,"")</f>
        <v/>
      </c>
      <c r="L520" s="17" t="str">
        <f ca="1">IF(OR(data!$BX520=K$1,data!$BY520=K$1),data!$BW520,"")</f>
        <v/>
      </c>
      <c r="M520" s="16" t="str">
        <f ca="1">IF(data!$BX520=N$1,data!$BW520,"")</f>
        <v/>
      </c>
      <c r="N520" s="16" t="str">
        <f ca="1">IF(data!$BY520=N$1,data!$BW520,"")</f>
        <v/>
      </c>
      <c r="O520" s="16" t="str">
        <f ca="1">IF(OR(data!$BX520=N$1,data!$BY520=N$1),data!$BW520,"")</f>
        <v/>
      </c>
      <c r="P520" s="17" t="str">
        <f ca="1">IF(data!$BX520=Q$1,data!$BW520,"")</f>
        <v/>
      </c>
      <c r="Q520" s="17" t="str">
        <f ca="1">IF(data!$BY520=Q$1,data!$BW520,"")</f>
        <v/>
      </c>
      <c r="R520" s="17" t="str">
        <f ca="1">IF(OR(data!$BX520=Q$1,data!$BY520=Q$1),data!$BW520,"")</f>
        <v/>
      </c>
      <c r="S520" s="16" t="str">
        <f ca="1">IF(data!$BX520=T$1,data!$BW520,"")</f>
        <v/>
      </c>
      <c r="T520" s="16" t="str">
        <f ca="1">IF(data!$BY520=T$1,data!$BW520,"")</f>
        <v/>
      </c>
      <c r="U520" s="16" t="str">
        <f ca="1">IF(OR(data!$BX520=T$1,data!$BY520=T$1),data!$BW520,"")</f>
        <v/>
      </c>
      <c r="V520" s="17" t="str">
        <f ca="1">IF(data!$BX520=W$1,data!$BW520,"")</f>
        <v/>
      </c>
      <c r="W520" s="17" t="str">
        <f ca="1">IF(data!$BY520=W$1,data!$BW520,"")</f>
        <v/>
      </c>
      <c r="X520" s="17" t="str">
        <f ca="1">IF(OR(data!$BX520=W$1,data!$BY520=W$1),data!$BW520,"")</f>
        <v/>
      </c>
      <c r="Y520" s="16" t="str">
        <f ca="1">IF(data!$BX520=Z$1,data!$BW520,"")</f>
        <v/>
      </c>
      <c r="Z520" s="16" t="str">
        <f ca="1">IF(data!$BY520=Z$1,data!$BW520,"")</f>
        <v/>
      </c>
      <c r="AA520" s="16" t="str">
        <f ca="1">IF(OR(data!$BX520=Z$1,data!$BY520=Z$1),data!$BW520,"")</f>
        <v/>
      </c>
      <c r="AB520" s="17" t="str">
        <f ca="1">IF(data!$BX520=AC$1,data!$BW520,"")</f>
        <v/>
      </c>
      <c r="AC520" s="17" t="str">
        <f ca="1">IF(data!$BY520=AC$1,data!$BW520,"")</f>
        <v/>
      </c>
      <c r="AD520" s="17" t="str">
        <f ca="1">IF(OR(data!$BX520=AC$1,data!$BY520=AC$1),data!$BW520,"")</f>
        <v/>
      </c>
      <c r="AE520" s="16" t="str">
        <f ca="1">IF(data!$BX520=AF$1,data!$BW520,"")</f>
        <v/>
      </c>
      <c r="AF520" s="16" t="str">
        <f ca="1">IF(data!$BY520=AF$1,data!$BW520,"")</f>
        <v/>
      </c>
      <c r="AG520" s="16" t="str">
        <f ca="1">IF(OR(data!$BX520=AF$1,data!$BY520=AF$1),data!$BW520,"")</f>
        <v/>
      </c>
      <c r="AH520" s="17" t="str">
        <f ca="1">IF(data!$BX520=AI$1,data!$BW520,"")</f>
        <v/>
      </c>
      <c r="AI520" s="17" t="str">
        <f ca="1">IF(data!$BY520=AI$1,data!$BW520,"")</f>
        <v/>
      </c>
      <c r="AJ520" s="17" t="str">
        <f ca="1">IF(OR(data!$BX520=AI$1,data!$BY520=AI$1),data!$BW520,"")</f>
        <v/>
      </c>
      <c r="AK520" s="16" t="str">
        <f ca="1">IF(data!$BX520=AL$1,data!$BW520,"")</f>
        <v/>
      </c>
      <c r="AL520" s="16" t="str">
        <f ca="1">IF(data!$BY520=AL$1,data!$BW520,"")</f>
        <v/>
      </c>
      <c r="AM520" s="16" t="str">
        <f ca="1">IF(OR(data!$BX520=AL$1,data!$BY520=AL$1),data!$BW520,"")</f>
        <v/>
      </c>
      <c r="AN520" s="17" t="str">
        <f ca="1">IF(data!$BX520=AO$1,data!$BW520,"")</f>
        <v/>
      </c>
      <c r="AO520" s="17" t="str">
        <f ca="1">IF(data!$BY520=AO$1,data!$BW520,"")</f>
        <v/>
      </c>
      <c r="AP520" s="17" t="str">
        <f ca="1">IF(OR(data!$BX520=AO$1,data!$BY520=AO$1),data!$BW520,"")</f>
        <v/>
      </c>
      <c r="AQ520" s="16" t="str">
        <f ca="1">IF(data!$BX520=AR$1,data!$BW520,"")</f>
        <v/>
      </c>
      <c r="AR520" s="16" t="str">
        <f ca="1">IF(data!$BY520=AR$1,data!$BW520,"")</f>
        <v/>
      </c>
      <c r="AS520" s="16" t="str">
        <f ca="1">IF(OR(data!$BX520=AR$1,data!$BY520=AR$1),data!$BW520,"")</f>
        <v/>
      </c>
      <c r="AT520" s="17" t="str">
        <f ca="1">IF(data!$BX520=AU$1,data!$BW520,"")</f>
        <v/>
      </c>
      <c r="AU520" s="17" t="str">
        <f ca="1">IF(data!$BY520=AU$1,data!$BW520,"")</f>
        <v/>
      </c>
      <c r="AV520" s="17" t="str">
        <f ca="1">IF(OR(data!$BX520=AU$1,data!$BY520=AU$1),data!$BW520,"")</f>
        <v/>
      </c>
      <c r="AW520" s="16" t="str">
        <f ca="1">IF(data!$BX520=AX$1,data!$BW520,"")</f>
        <v/>
      </c>
      <c r="AX520" s="16" t="str">
        <f ca="1">IF(data!$BY520=AX$1,data!$BW520,"")</f>
        <v/>
      </c>
      <c r="AY520" s="16" t="str">
        <f ca="1">IF(OR(data!$BX520=AX$1,data!$BY520=AX$1),data!$BW520,"")</f>
        <v/>
      </c>
      <c r="AZ520" s="17" t="str">
        <f ca="1">IF(data!$BX520=BA$1,data!$BW520,"")</f>
        <v/>
      </c>
      <c r="BA520" s="17" t="str">
        <f ca="1">IF(data!$BY520=BA$1,data!$BW520,"")</f>
        <v/>
      </c>
      <c r="BB520" s="17" t="str">
        <f ca="1">IF(OR(data!$BX520=BA$1,data!$BY520=BA$1),data!$BW520,"")</f>
        <v/>
      </c>
      <c r="BC520" s="16" t="str">
        <f ca="1">IF(data!$BX520=BD$1,data!$BW520,"")</f>
        <v/>
      </c>
      <c r="BD520" s="16" t="str">
        <f ca="1">IF(data!$BY520=BD$1,data!$BW520,"")</f>
        <v/>
      </c>
      <c r="BE520" s="16" t="str">
        <f ca="1">IF(OR(data!$BX520=BD$1,data!$BY520=BD$1),data!$BW520,"")</f>
        <v/>
      </c>
      <c r="BF520" s="17" t="str">
        <f ca="1">IF(data!$BX520=BG$1,data!$BW520,"")</f>
        <v/>
      </c>
      <c r="BG520" s="17" t="str">
        <f ca="1">IF(data!$BY520=BG$1,data!$BW520,"")</f>
        <v/>
      </c>
      <c r="BH520" s="17" t="str">
        <f ca="1">IF(OR(data!$BX520=BG$1,data!$BY520=BG$1),data!$BW520,"")</f>
        <v/>
      </c>
      <c r="BI520" s="16" t="str">
        <f ca="1">IF(data!$BX520=BJ$1,data!$BW520,"")</f>
        <v/>
      </c>
      <c r="BJ520" s="16" t="str">
        <f ca="1">IF(data!$BY520=BJ$1,data!$BW520,"")</f>
        <v/>
      </c>
      <c r="BK520" s="16" t="str">
        <f ca="1">IF(OR(data!$BX520=BJ$1,data!$BY520=BJ$1),data!$BW520,"")</f>
        <v/>
      </c>
      <c r="BL520" s="17" t="str">
        <f ca="1">IF(data!$BX520=BM$1,data!$BW520,"")</f>
        <v/>
      </c>
      <c r="BM520" s="17" t="str">
        <f ca="1">IF(data!$BY520=BM$1,data!$BW520,"")</f>
        <v/>
      </c>
      <c r="BN520" s="17" t="str">
        <f ca="1">IF(OR(data!$BX520=BM$1,data!$BY520=BM$1),data!$BW520,"")</f>
        <v/>
      </c>
      <c r="BO520" s="16" t="str">
        <f ca="1">IF(data!$BX520=BP$1,data!$BW520,"")</f>
        <v/>
      </c>
      <c r="BP520" s="16" t="str">
        <f ca="1">IF(data!$BY520=BP$1,data!$BW520,"")</f>
        <v/>
      </c>
      <c r="BQ520" s="16" t="str">
        <f ca="1">IF(OR(data!$BX520=BP$1,data!$BY520=BP$1),data!$BW520,"")</f>
        <v/>
      </c>
      <c r="BR520" s="17" t="str">
        <f ca="1">IF(data!$BX520=BS$1,data!$BW520,"")</f>
        <v/>
      </c>
      <c r="BS520" s="17" t="str">
        <f ca="1">IF(data!$BY520=BS$1,data!$BW520,"")</f>
        <v/>
      </c>
      <c r="BT520" s="17" t="str">
        <f ca="1">IF(OR(data!$BX520=BS$1,data!$BY520=BS$1),data!$BW520,"")</f>
        <v/>
      </c>
    </row>
    <row r="521" spans="1:72" s="11" customFormat="1" x14ac:dyDescent="0.25">
      <c r="A521" s="16" t="str">
        <f ca="1">IF(data!$BX521=B$1,data!$BW521,"")</f>
        <v/>
      </c>
      <c r="B521" s="16" t="str">
        <f ca="1">IF(data!$BY521=B$1,data!$BW521,"")</f>
        <v/>
      </c>
      <c r="C521" s="16" t="str">
        <f ca="1">IF(OR(data!$BX521=B$1,data!$BY521=B$1),data!$BW521,"")</f>
        <v/>
      </c>
      <c r="D521" s="17" t="str">
        <f ca="1">IF(data!$BX521=E$1,data!$BW521,"")</f>
        <v/>
      </c>
      <c r="E521" s="17" t="str">
        <f ca="1">IF(data!$BY521=E$1,data!$BW521,"")</f>
        <v/>
      </c>
      <c r="F521" s="17" t="str">
        <f ca="1">IF(OR(data!$BX521=E$1,data!$BY521=E$1),data!$BW521,"")</f>
        <v/>
      </c>
      <c r="G521" s="16" t="str">
        <f ca="1">IF(data!$BX521=H$1,data!$BW521,"")</f>
        <v/>
      </c>
      <c r="H521" s="16" t="str">
        <f ca="1">IF(data!$BY521=H$1,data!$BW521,"")</f>
        <v/>
      </c>
      <c r="I521" s="16" t="str">
        <f ca="1">IF(OR(data!$BX521=H$1,data!$BY521=H$1),data!$BW521,"")</f>
        <v/>
      </c>
      <c r="J521" s="17" t="str">
        <f ca="1">IF(data!$BX521=K$1,data!$BW521,"")</f>
        <v/>
      </c>
      <c r="K521" s="17" t="str">
        <f ca="1">IF(data!$BY521=K$1,data!$BW521,"")</f>
        <v/>
      </c>
      <c r="L521" s="17" t="str">
        <f ca="1">IF(OR(data!$BX521=K$1,data!$BY521=K$1),data!$BW521,"")</f>
        <v/>
      </c>
      <c r="M521" s="16" t="str">
        <f ca="1">IF(data!$BX521=N$1,data!$BW521,"")</f>
        <v/>
      </c>
      <c r="N521" s="16" t="str">
        <f ca="1">IF(data!$BY521=N$1,data!$BW521,"")</f>
        <v/>
      </c>
      <c r="O521" s="16" t="str">
        <f ca="1">IF(OR(data!$BX521=N$1,data!$BY521=N$1),data!$BW521,"")</f>
        <v/>
      </c>
      <c r="P521" s="17" t="str">
        <f ca="1">IF(data!$BX521=Q$1,data!$BW521,"")</f>
        <v/>
      </c>
      <c r="Q521" s="17" t="str">
        <f ca="1">IF(data!$BY521=Q$1,data!$BW521,"")</f>
        <v/>
      </c>
      <c r="R521" s="17" t="str">
        <f ca="1">IF(OR(data!$BX521=Q$1,data!$BY521=Q$1),data!$BW521,"")</f>
        <v/>
      </c>
      <c r="S521" s="16" t="str">
        <f ca="1">IF(data!$BX521=T$1,data!$BW521,"")</f>
        <v/>
      </c>
      <c r="T521" s="16" t="str">
        <f ca="1">IF(data!$BY521=T$1,data!$BW521,"")</f>
        <v/>
      </c>
      <c r="U521" s="16" t="str">
        <f ca="1">IF(OR(data!$BX521=T$1,data!$BY521=T$1),data!$BW521,"")</f>
        <v/>
      </c>
      <c r="V521" s="17" t="str">
        <f ca="1">IF(data!$BX521=W$1,data!$BW521,"")</f>
        <v/>
      </c>
      <c r="W521" s="17" t="str">
        <f ca="1">IF(data!$BY521=W$1,data!$BW521,"")</f>
        <v/>
      </c>
      <c r="X521" s="17" t="str">
        <f ca="1">IF(OR(data!$BX521=W$1,data!$BY521=W$1),data!$BW521,"")</f>
        <v/>
      </c>
      <c r="Y521" s="16" t="str">
        <f ca="1">IF(data!$BX521=Z$1,data!$BW521,"")</f>
        <v/>
      </c>
      <c r="Z521" s="16" t="str">
        <f ca="1">IF(data!$BY521=Z$1,data!$BW521,"")</f>
        <v/>
      </c>
      <c r="AA521" s="16" t="str">
        <f ca="1">IF(OR(data!$BX521=Z$1,data!$BY521=Z$1),data!$BW521,"")</f>
        <v/>
      </c>
      <c r="AB521" s="17" t="str">
        <f ca="1">IF(data!$BX521=AC$1,data!$BW521,"")</f>
        <v/>
      </c>
      <c r="AC521" s="17" t="str">
        <f ca="1">IF(data!$BY521=AC$1,data!$BW521,"")</f>
        <v/>
      </c>
      <c r="AD521" s="17" t="str">
        <f ca="1">IF(OR(data!$BX521=AC$1,data!$BY521=AC$1),data!$BW521,"")</f>
        <v/>
      </c>
      <c r="AE521" s="16" t="str">
        <f ca="1">IF(data!$BX521=AF$1,data!$BW521,"")</f>
        <v/>
      </c>
      <c r="AF521" s="16" t="str">
        <f ca="1">IF(data!$BY521=AF$1,data!$BW521,"")</f>
        <v/>
      </c>
      <c r="AG521" s="16" t="str">
        <f ca="1">IF(OR(data!$BX521=AF$1,data!$BY521=AF$1),data!$BW521,"")</f>
        <v/>
      </c>
      <c r="AH521" s="17" t="str">
        <f ca="1">IF(data!$BX521=AI$1,data!$BW521,"")</f>
        <v/>
      </c>
      <c r="AI521" s="17" t="str">
        <f ca="1">IF(data!$BY521=AI$1,data!$BW521,"")</f>
        <v/>
      </c>
      <c r="AJ521" s="17" t="str">
        <f ca="1">IF(OR(data!$BX521=AI$1,data!$BY521=AI$1),data!$BW521,"")</f>
        <v/>
      </c>
      <c r="AK521" s="16" t="str">
        <f ca="1">IF(data!$BX521=AL$1,data!$BW521,"")</f>
        <v/>
      </c>
      <c r="AL521" s="16" t="str">
        <f ca="1">IF(data!$BY521=AL$1,data!$BW521,"")</f>
        <v/>
      </c>
      <c r="AM521" s="16" t="str">
        <f ca="1">IF(OR(data!$BX521=AL$1,data!$BY521=AL$1),data!$BW521,"")</f>
        <v/>
      </c>
      <c r="AN521" s="17" t="str">
        <f ca="1">IF(data!$BX521=AO$1,data!$BW521,"")</f>
        <v/>
      </c>
      <c r="AO521" s="17" t="str">
        <f ca="1">IF(data!$BY521=AO$1,data!$BW521,"")</f>
        <v/>
      </c>
      <c r="AP521" s="17" t="str">
        <f ca="1">IF(OR(data!$BX521=AO$1,data!$BY521=AO$1),data!$BW521,"")</f>
        <v/>
      </c>
      <c r="AQ521" s="16" t="str">
        <f ca="1">IF(data!$BX521=AR$1,data!$BW521,"")</f>
        <v/>
      </c>
      <c r="AR521" s="16" t="str">
        <f ca="1">IF(data!$BY521=AR$1,data!$BW521,"")</f>
        <v/>
      </c>
      <c r="AS521" s="16" t="str">
        <f ca="1">IF(OR(data!$BX521=AR$1,data!$BY521=AR$1),data!$BW521,"")</f>
        <v/>
      </c>
      <c r="AT521" s="17" t="str">
        <f ca="1">IF(data!$BX521=AU$1,data!$BW521,"")</f>
        <v/>
      </c>
      <c r="AU521" s="17" t="str">
        <f ca="1">IF(data!$BY521=AU$1,data!$BW521,"")</f>
        <v/>
      </c>
      <c r="AV521" s="17" t="str">
        <f ca="1">IF(OR(data!$BX521=AU$1,data!$BY521=AU$1),data!$BW521,"")</f>
        <v/>
      </c>
      <c r="AW521" s="16" t="str">
        <f ca="1">IF(data!$BX521=AX$1,data!$BW521,"")</f>
        <v/>
      </c>
      <c r="AX521" s="16" t="str">
        <f ca="1">IF(data!$BY521=AX$1,data!$BW521,"")</f>
        <v/>
      </c>
      <c r="AY521" s="16" t="str">
        <f ca="1">IF(OR(data!$BX521=AX$1,data!$BY521=AX$1),data!$BW521,"")</f>
        <v/>
      </c>
      <c r="AZ521" s="17" t="str">
        <f ca="1">IF(data!$BX521=BA$1,data!$BW521,"")</f>
        <v/>
      </c>
      <c r="BA521" s="17" t="str">
        <f ca="1">IF(data!$BY521=BA$1,data!$BW521,"")</f>
        <v/>
      </c>
      <c r="BB521" s="17" t="str">
        <f ca="1">IF(OR(data!$BX521=BA$1,data!$BY521=BA$1),data!$BW521,"")</f>
        <v/>
      </c>
      <c r="BC521" s="16" t="str">
        <f ca="1">IF(data!$BX521=BD$1,data!$BW521,"")</f>
        <v/>
      </c>
      <c r="BD521" s="16" t="str">
        <f ca="1">IF(data!$BY521=BD$1,data!$BW521,"")</f>
        <v/>
      </c>
      <c r="BE521" s="16" t="str">
        <f ca="1">IF(OR(data!$BX521=BD$1,data!$BY521=BD$1),data!$BW521,"")</f>
        <v/>
      </c>
      <c r="BF521" s="17" t="str">
        <f ca="1">IF(data!$BX521=BG$1,data!$BW521,"")</f>
        <v/>
      </c>
      <c r="BG521" s="17" t="str">
        <f ca="1">IF(data!$BY521=BG$1,data!$BW521,"")</f>
        <v/>
      </c>
      <c r="BH521" s="17" t="str">
        <f ca="1">IF(OR(data!$BX521=BG$1,data!$BY521=BG$1),data!$BW521,"")</f>
        <v/>
      </c>
      <c r="BI521" s="16" t="str">
        <f ca="1">IF(data!$BX521=BJ$1,data!$BW521,"")</f>
        <v/>
      </c>
      <c r="BJ521" s="16" t="str">
        <f ca="1">IF(data!$BY521=BJ$1,data!$BW521,"")</f>
        <v/>
      </c>
      <c r="BK521" s="16" t="str">
        <f ca="1">IF(OR(data!$BX521=BJ$1,data!$BY521=BJ$1),data!$BW521,"")</f>
        <v/>
      </c>
      <c r="BL521" s="17" t="str">
        <f ca="1">IF(data!$BX521=BM$1,data!$BW521,"")</f>
        <v/>
      </c>
      <c r="BM521" s="17" t="str">
        <f ca="1">IF(data!$BY521=BM$1,data!$BW521,"")</f>
        <v/>
      </c>
      <c r="BN521" s="17" t="str">
        <f ca="1">IF(OR(data!$BX521=BM$1,data!$BY521=BM$1),data!$BW521,"")</f>
        <v/>
      </c>
      <c r="BO521" s="16" t="str">
        <f ca="1">IF(data!$BX521=BP$1,data!$BW521,"")</f>
        <v/>
      </c>
      <c r="BP521" s="16" t="str">
        <f ca="1">IF(data!$BY521=BP$1,data!$BW521,"")</f>
        <v/>
      </c>
      <c r="BQ521" s="16" t="str">
        <f ca="1">IF(OR(data!$BX521=BP$1,data!$BY521=BP$1),data!$BW521,"")</f>
        <v/>
      </c>
      <c r="BR521" s="17" t="str">
        <f ca="1">IF(data!$BX521=BS$1,data!$BW521,"")</f>
        <v/>
      </c>
      <c r="BS521" s="17" t="str">
        <f ca="1">IF(data!$BY521=BS$1,data!$BW521,"")</f>
        <v/>
      </c>
      <c r="BT521" s="17" t="str">
        <f ca="1">IF(OR(data!$BX521=BS$1,data!$BY521=BS$1),data!$BW521,"")</f>
        <v/>
      </c>
    </row>
    <row r="522" spans="1:72" s="11" customFormat="1" x14ac:dyDescent="0.25">
      <c r="A522" s="16" t="str">
        <f ca="1">IF(data!$BX522=B$1,data!$BW522,"")</f>
        <v/>
      </c>
      <c r="B522" s="16" t="str">
        <f ca="1">IF(data!$BY522=B$1,data!$BW522,"")</f>
        <v/>
      </c>
      <c r="C522" s="16" t="str">
        <f ca="1">IF(OR(data!$BX522=B$1,data!$BY522=B$1),data!$BW522,"")</f>
        <v/>
      </c>
      <c r="D522" s="17" t="str">
        <f ca="1">IF(data!$BX522=E$1,data!$BW522,"")</f>
        <v/>
      </c>
      <c r="E522" s="17" t="str">
        <f ca="1">IF(data!$BY522=E$1,data!$BW522,"")</f>
        <v/>
      </c>
      <c r="F522" s="17" t="str">
        <f ca="1">IF(OR(data!$BX522=E$1,data!$BY522=E$1),data!$BW522,"")</f>
        <v/>
      </c>
      <c r="G522" s="16" t="str">
        <f ca="1">IF(data!$BX522=H$1,data!$BW522,"")</f>
        <v/>
      </c>
      <c r="H522" s="16" t="str">
        <f ca="1">IF(data!$BY522=H$1,data!$BW522,"")</f>
        <v/>
      </c>
      <c r="I522" s="16" t="str">
        <f ca="1">IF(OR(data!$BX522=H$1,data!$BY522=H$1),data!$BW522,"")</f>
        <v/>
      </c>
      <c r="J522" s="17" t="str">
        <f ca="1">IF(data!$BX522=K$1,data!$BW522,"")</f>
        <v/>
      </c>
      <c r="K522" s="17" t="str">
        <f ca="1">IF(data!$BY522=K$1,data!$BW522,"")</f>
        <v/>
      </c>
      <c r="L522" s="17" t="str">
        <f ca="1">IF(OR(data!$BX522=K$1,data!$BY522=K$1),data!$BW522,"")</f>
        <v/>
      </c>
      <c r="M522" s="16" t="str">
        <f ca="1">IF(data!$BX522=N$1,data!$BW522,"")</f>
        <v/>
      </c>
      <c r="N522" s="16" t="str">
        <f ca="1">IF(data!$BY522=N$1,data!$BW522,"")</f>
        <v/>
      </c>
      <c r="O522" s="16" t="str">
        <f ca="1">IF(OR(data!$BX522=N$1,data!$BY522=N$1),data!$BW522,"")</f>
        <v/>
      </c>
      <c r="P522" s="17" t="str">
        <f ca="1">IF(data!$BX522=Q$1,data!$BW522,"")</f>
        <v/>
      </c>
      <c r="Q522" s="17" t="str">
        <f ca="1">IF(data!$BY522=Q$1,data!$BW522,"")</f>
        <v/>
      </c>
      <c r="R522" s="17" t="str">
        <f ca="1">IF(OR(data!$BX522=Q$1,data!$BY522=Q$1),data!$BW522,"")</f>
        <v/>
      </c>
      <c r="S522" s="16" t="str">
        <f ca="1">IF(data!$BX522=T$1,data!$BW522,"")</f>
        <v/>
      </c>
      <c r="T522" s="16" t="str">
        <f ca="1">IF(data!$BY522=T$1,data!$BW522,"")</f>
        <v/>
      </c>
      <c r="U522" s="16" t="str">
        <f ca="1">IF(OR(data!$BX522=T$1,data!$BY522=T$1),data!$BW522,"")</f>
        <v/>
      </c>
      <c r="V522" s="17" t="str">
        <f ca="1">IF(data!$BX522=W$1,data!$BW522,"")</f>
        <v/>
      </c>
      <c r="W522" s="17" t="str">
        <f ca="1">IF(data!$BY522=W$1,data!$BW522,"")</f>
        <v/>
      </c>
      <c r="X522" s="17" t="str">
        <f ca="1">IF(OR(data!$BX522=W$1,data!$BY522=W$1),data!$BW522,"")</f>
        <v/>
      </c>
      <c r="Y522" s="16" t="str">
        <f ca="1">IF(data!$BX522=Z$1,data!$BW522,"")</f>
        <v/>
      </c>
      <c r="Z522" s="16" t="str">
        <f ca="1">IF(data!$BY522=Z$1,data!$BW522,"")</f>
        <v/>
      </c>
      <c r="AA522" s="16" t="str">
        <f ca="1">IF(OR(data!$BX522=Z$1,data!$BY522=Z$1),data!$BW522,"")</f>
        <v/>
      </c>
      <c r="AB522" s="17" t="str">
        <f ca="1">IF(data!$BX522=AC$1,data!$BW522,"")</f>
        <v/>
      </c>
      <c r="AC522" s="17" t="str">
        <f ca="1">IF(data!$BY522=AC$1,data!$BW522,"")</f>
        <v/>
      </c>
      <c r="AD522" s="17" t="str">
        <f ca="1">IF(OR(data!$BX522=AC$1,data!$BY522=AC$1),data!$BW522,"")</f>
        <v/>
      </c>
      <c r="AE522" s="16" t="str">
        <f ca="1">IF(data!$BX522=AF$1,data!$BW522,"")</f>
        <v/>
      </c>
      <c r="AF522" s="16" t="str">
        <f ca="1">IF(data!$BY522=AF$1,data!$BW522,"")</f>
        <v/>
      </c>
      <c r="AG522" s="16" t="str">
        <f ca="1">IF(OR(data!$BX522=AF$1,data!$BY522=AF$1),data!$BW522,"")</f>
        <v/>
      </c>
      <c r="AH522" s="17" t="str">
        <f ca="1">IF(data!$BX522=AI$1,data!$BW522,"")</f>
        <v/>
      </c>
      <c r="AI522" s="17" t="str">
        <f ca="1">IF(data!$BY522=AI$1,data!$BW522,"")</f>
        <v/>
      </c>
      <c r="AJ522" s="17" t="str">
        <f ca="1">IF(OR(data!$BX522=AI$1,data!$BY522=AI$1),data!$BW522,"")</f>
        <v/>
      </c>
      <c r="AK522" s="16" t="str">
        <f ca="1">IF(data!$BX522=AL$1,data!$BW522,"")</f>
        <v/>
      </c>
      <c r="AL522" s="16" t="str">
        <f ca="1">IF(data!$BY522=AL$1,data!$BW522,"")</f>
        <v/>
      </c>
      <c r="AM522" s="16" t="str">
        <f ca="1">IF(OR(data!$BX522=AL$1,data!$BY522=AL$1),data!$BW522,"")</f>
        <v/>
      </c>
      <c r="AN522" s="17" t="str">
        <f ca="1">IF(data!$BX522=AO$1,data!$BW522,"")</f>
        <v/>
      </c>
      <c r="AO522" s="17" t="str">
        <f ca="1">IF(data!$BY522=AO$1,data!$BW522,"")</f>
        <v/>
      </c>
      <c r="AP522" s="17" t="str">
        <f ca="1">IF(OR(data!$BX522=AO$1,data!$BY522=AO$1),data!$BW522,"")</f>
        <v/>
      </c>
      <c r="AQ522" s="16" t="str">
        <f ca="1">IF(data!$BX522=AR$1,data!$BW522,"")</f>
        <v/>
      </c>
      <c r="AR522" s="16" t="str">
        <f ca="1">IF(data!$BY522=AR$1,data!$BW522,"")</f>
        <v/>
      </c>
      <c r="AS522" s="16" t="str">
        <f ca="1">IF(OR(data!$BX522=AR$1,data!$BY522=AR$1),data!$BW522,"")</f>
        <v/>
      </c>
      <c r="AT522" s="17" t="str">
        <f ca="1">IF(data!$BX522=AU$1,data!$BW522,"")</f>
        <v/>
      </c>
      <c r="AU522" s="17" t="str">
        <f ca="1">IF(data!$BY522=AU$1,data!$BW522,"")</f>
        <v/>
      </c>
      <c r="AV522" s="17" t="str">
        <f ca="1">IF(OR(data!$BX522=AU$1,data!$BY522=AU$1),data!$BW522,"")</f>
        <v/>
      </c>
      <c r="AW522" s="16" t="str">
        <f ca="1">IF(data!$BX522=AX$1,data!$BW522,"")</f>
        <v/>
      </c>
      <c r="AX522" s="16" t="str">
        <f ca="1">IF(data!$BY522=AX$1,data!$BW522,"")</f>
        <v/>
      </c>
      <c r="AY522" s="16" t="str">
        <f ca="1">IF(OR(data!$BX522=AX$1,data!$BY522=AX$1),data!$BW522,"")</f>
        <v/>
      </c>
      <c r="AZ522" s="17" t="str">
        <f ca="1">IF(data!$BX522=BA$1,data!$BW522,"")</f>
        <v/>
      </c>
      <c r="BA522" s="17" t="str">
        <f ca="1">IF(data!$BY522=BA$1,data!$BW522,"")</f>
        <v/>
      </c>
      <c r="BB522" s="17" t="str">
        <f ca="1">IF(OR(data!$BX522=BA$1,data!$BY522=BA$1),data!$BW522,"")</f>
        <v/>
      </c>
      <c r="BC522" s="16" t="str">
        <f ca="1">IF(data!$BX522=BD$1,data!$BW522,"")</f>
        <v/>
      </c>
      <c r="BD522" s="16" t="str">
        <f ca="1">IF(data!$BY522=BD$1,data!$BW522,"")</f>
        <v/>
      </c>
      <c r="BE522" s="16" t="str">
        <f ca="1">IF(OR(data!$BX522=BD$1,data!$BY522=BD$1),data!$BW522,"")</f>
        <v/>
      </c>
      <c r="BF522" s="17" t="str">
        <f ca="1">IF(data!$BX522=BG$1,data!$BW522,"")</f>
        <v/>
      </c>
      <c r="BG522" s="17" t="str">
        <f ca="1">IF(data!$BY522=BG$1,data!$BW522,"")</f>
        <v/>
      </c>
      <c r="BH522" s="17" t="str">
        <f ca="1">IF(OR(data!$BX522=BG$1,data!$BY522=BG$1),data!$BW522,"")</f>
        <v/>
      </c>
      <c r="BI522" s="16" t="str">
        <f ca="1">IF(data!$BX522=BJ$1,data!$BW522,"")</f>
        <v/>
      </c>
      <c r="BJ522" s="16" t="str">
        <f ca="1">IF(data!$BY522=BJ$1,data!$BW522,"")</f>
        <v/>
      </c>
      <c r="BK522" s="16" t="str">
        <f ca="1">IF(OR(data!$BX522=BJ$1,data!$BY522=BJ$1),data!$BW522,"")</f>
        <v/>
      </c>
      <c r="BL522" s="17" t="str">
        <f ca="1">IF(data!$BX522=BM$1,data!$BW522,"")</f>
        <v/>
      </c>
      <c r="BM522" s="17" t="str">
        <f ca="1">IF(data!$BY522=BM$1,data!$BW522,"")</f>
        <v/>
      </c>
      <c r="BN522" s="17" t="str">
        <f ca="1">IF(OR(data!$BX522=BM$1,data!$BY522=BM$1),data!$BW522,"")</f>
        <v/>
      </c>
      <c r="BO522" s="16" t="str">
        <f ca="1">IF(data!$BX522=BP$1,data!$BW522,"")</f>
        <v/>
      </c>
      <c r="BP522" s="16" t="str">
        <f ca="1">IF(data!$BY522=BP$1,data!$BW522,"")</f>
        <v/>
      </c>
      <c r="BQ522" s="16" t="str">
        <f ca="1">IF(OR(data!$BX522=BP$1,data!$BY522=BP$1),data!$BW522,"")</f>
        <v/>
      </c>
      <c r="BR522" s="17" t="str">
        <f ca="1">IF(data!$BX522=BS$1,data!$BW522,"")</f>
        <v/>
      </c>
      <c r="BS522" s="17" t="str">
        <f ca="1">IF(data!$BY522=BS$1,data!$BW522,"")</f>
        <v/>
      </c>
      <c r="BT522" s="17" t="str">
        <f ca="1">IF(OR(data!$BX522=BS$1,data!$BY522=BS$1),data!$BW522,"")</f>
        <v/>
      </c>
    </row>
    <row r="523" spans="1:72" s="11" customFormat="1" x14ac:dyDescent="0.25">
      <c r="A523" s="16" t="str">
        <f ca="1">IF(data!$BX523=B$1,data!$BW523,"")</f>
        <v/>
      </c>
      <c r="B523" s="16" t="str">
        <f ca="1">IF(data!$BY523=B$1,data!$BW523,"")</f>
        <v/>
      </c>
      <c r="C523" s="16" t="str">
        <f ca="1">IF(OR(data!$BX523=B$1,data!$BY523=B$1),data!$BW523,"")</f>
        <v/>
      </c>
      <c r="D523" s="17" t="str">
        <f ca="1">IF(data!$BX523=E$1,data!$BW523,"")</f>
        <v/>
      </c>
      <c r="E523" s="17" t="str">
        <f ca="1">IF(data!$BY523=E$1,data!$BW523,"")</f>
        <v/>
      </c>
      <c r="F523" s="17" t="str">
        <f ca="1">IF(OR(data!$BX523=E$1,data!$BY523=E$1),data!$BW523,"")</f>
        <v/>
      </c>
      <c r="G523" s="16" t="str">
        <f ca="1">IF(data!$BX523=H$1,data!$BW523,"")</f>
        <v/>
      </c>
      <c r="H523" s="16" t="str">
        <f ca="1">IF(data!$BY523=H$1,data!$BW523,"")</f>
        <v/>
      </c>
      <c r="I523" s="16" t="str">
        <f ca="1">IF(OR(data!$BX523=H$1,data!$BY523=H$1),data!$BW523,"")</f>
        <v/>
      </c>
      <c r="J523" s="17" t="str">
        <f ca="1">IF(data!$BX523=K$1,data!$BW523,"")</f>
        <v/>
      </c>
      <c r="K523" s="17" t="str">
        <f ca="1">IF(data!$BY523=K$1,data!$BW523,"")</f>
        <v/>
      </c>
      <c r="L523" s="17" t="str">
        <f ca="1">IF(OR(data!$BX523=K$1,data!$BY523=K$1),data!$BW523,"")</f>
        <v/>
      </c>
      <c r="M523" s="16" t="str">
        <f ca="1">IF(data!$BX523=N$1,data!$BW523,"")</f>
        <v/>
      </c>
      <c r="N523" s="16" t="str">
        <f ca="1">IF(data!$BY523=N$1,data!$BW523,"")</f>
        <v/>
      </c>
      <c r="O523" s="16" t="str">
        <f ca="1">IF(OR(data!$BX523=N$1,data!$BY523=N$1),data!$BW523,"")</f>
        <v/>
      </c>
      <c r="P523" s="17" t="str">
        <f ca="1">IF(data!$BX523=Q$1,data!$BW523,"")</f>
        <v/>
      </c>
      <c r="Q523" s="17" t="str">
        <f ca="1">IF(data!$BY523=Q$1,data!$BW523,"")</f>
        <v/>
      </c>
      <c r="R523" s="17" t="str">
        <f ca="1">IF(OR(data!$BX523=Q$1,data!$BY523=Q$1),data!$BW523,"")</f>
        <v/>
      </c>
      <c r="S523" s="16" t="str">
        <f ca="1">IF(data!$BX523=T$1,data!$BW523,"")</f>
        <v/>
      </c>
      <c r="T523" s="16" t="str">
        <f ca="1">IF(data!$BY523=T$1,data!$BW523,"")</f>
        <v/>
      </c>
      <c r="U523" s="16" t="str">
        <f ca="1">IF(OR(data!$BX523=T$1,data!$BY523=T$1),data!$BW523,"")</f>
        <v/>
      </c>
      <c r="V523" s="17" t="str">
        <f ca="1">IF(data!$BX523=W$1,data!$BW523,"")</f>
        <v/>
      </c>
      <c r="W523" s="17" t="str">
        <f ca="1">IF(data!$BY523=W$1,data!$BW523,"")</f>
        <v/>
      </c>
      <c r="X523" s="17" t="str">
        <f ca="1">IF(OR(data!$BX523=W$1,data!$BY523=W$1),data!$BW523,"")</f>
        <v/>
      </c>
      <c r="Y523" s="16" t="str">
        <f ca="1">IF(data!$BX523=Z$1,data!$BW523,"")</f>
        <v/>
      </c>
      <c r="Z523" s="16" t="str">
        <f ca="1">IF(data!$BY523=Z$1,data!$BW523,"")</f>
        <v/>
      </c>
      <c r="AA523" s="16" t="str">
        <f ca="1">IF(OR(data!$BX523=Z$1,data!$BY523=Z$1),data!$BW523,"")</f>
        <v/>
      </c>
      <c r="AB523" s="17" t="str">
        <f ca="1">IF(data!$BX523=AC$1,data!$BW523,"")</f>
        <v/>
      </c>
      <c r="AC523" s="17" t="str">
        <f ca="1">IF(data!$BY523=AC$1,data!$BW523,"")</f>
        <v/>
      </c>
      <c r="AD523" s="17" t="str">
        <f ca="1">IF(OR(data!$BX523=AC$1,data!$BY523=AC$1),data!$BW523,"")</f>
        <v/>
      </c>
      <c r="AE523" s="16" t="str">
        <f ca="1">IF(data!$BX523=AF$1,data!$BW523,"")</f>
        <v/>
      </c>
      <c r="AF523" s="16" t="str">
        <f ca="1">IF(data!$BY523=AF$1,data!$BW523,"")</f>
        <v/>
      </c>
      <c r="AG523" s="16" t="str">
        <f ca="1">IF(OR(data!$BX523=AF$1,data!$BY523=AF$1),data!$BW523,"")</f>
        <v/>
      </c>
      <c r="AH523" s="17" t="str">
        <f ca="1">IF(data!$BX523=AI$1,data!$BW523,"")</f>
        <v/>
      </c>
      <c r="AI523" s="17" t="str">
        <f ca="1">IF(data!$BY523=AI$1,data!$BW523,"")</f>
        <v/>
      </c>
      <c r="AJ523" s="17" t="str">
        <f ca="1">IF(OR(data!$BX523=AI$1,data!$BY523=AI$1),data!$BW523,"")</f>
        <v/>
      </c>
      <c r="AK523" s="16" t="str">
        <f ca="1">IF(data!$BX523=AL$1,data!$BW523,"")</f>
        <v/>
      </c>
      <c r="AL523" s="16" t="str">
        <f ca="1">IF(data!$BY523=AL$1,data!$BW523,"")</f>
        <v/>
      </c>
      <c r="AM523" s="16" t="str">
        <f ca="1">IF(OR(data!$BX523=AL$1,data!$BY523=AL$1),data!$BW523,"")</f>
        <v/>
      </c>
      <c r="AN523" s="17" t="str">
        <f ca="1">IF(data!$BX523=AO$1,data!$BW523,"")</f>
        <v/>
      </c>
      <c r="AO523" s="17" t="str">
        <f ca="1">IF(data!$BY523=AO$1,data!$BW523,"")</f>
        <v/>
      </c>
      <c r="AP523" s="17" t="str">
        <f ca="1">IF(OR(data!$BX523=AO$1,data!$BY523=AO$1),data!$BW523,"")</f>
        <v/>
      </c>
      <c r="AQ523" s="16" t="str">
        <f ca="1">IF(data!$BX523=AR$1,data!$BW523,"")</f>
        <v/>
      </c>
      <c r="AR523" s="16" t="str">
        <f ca="1">IF(data!$BY523=AR$1,data!$BW523,"")</f>
        <v/>
      </c>
      <c r="AS523" s="16" t="str">
        <f ca="1">IF(OR(data!$BX523=AR$1,data!$BY523=AR$1),data!$BW523,"")</f>
        <v/>
      </c>
      <c r="AT523" s="17" t="str">
        <f ca="1">IF(data!$BX523=AU$1,data!$BW523,"")</f>
        <v/>
      </c>
      <c r="AU523" s="17" t="str">
        <f ca="1">IF(data!$BY523=AU$1,data!$BW523,"")</f>
        <v/>
      </c>
      <c r="AV523" s="17" t="str">
        <f ca="1">IF(OR(data!$BX523=AU$1,data!$BY523=AU$1),data!$BW523,"")</f>
        <v/>
      </c>
      <c r="AW523" s="16" t="str">
        <f ca="1">IF(data!$BX523=AX$1,data!$BW523,"")</f>
        <v/>
      </c>
      <c r="AX523" s="16" t="str">
        <f ca="1">IF(data!$BY523=AX$1,data!$BW523,"")</f>
        <v/>
      </c>
      <c r="AY523" s="16" t="str">
        <f ca="1">IF(OR(data!$BX523=AX$1,data!$BY523=AX$1),data!$BW523,"")</f>
        <v/>
      </c>
      <c r="AZ523" s="17" t="str">
        <f ca="1">IF(data!$BX523=BA$1,data!$BW523,"")</f>
        <v/>
      </c>
      <c r="BA523" s="17" t="str">
        <f ca="1">IF(data!$BY523=BA$1,data!$BW523,"")</f>
        <v/>
      </c>
      <c r="BB523" s="17" t="str">
        <f ca="1">IF(OR(data!$BX523=BA$1,data!$BY523=BA$1),data!$BW523,"")</f>
        <v/>
      </c>
      <c r="BC523" s="16" t="str">
        <f ca="1">IF(data!$BX523=BD$1,data!$BW523,"")</f>
        <v/>
      </c>
      <c r="BD523" s="16" t="str">
        <f ca="1">IF(data!$BY523=BD$1,data!$BW523,"")</f>
        <v/>
      </c>
      <c r="BE523" s="16" t="str">
        <f ca="1">IF(OR(data!$BX523=BD$1,data!$BY523=BD$1),data!$BW523,"")</f>
        <v/>
      </c>
      <c r="BF523" s="17" t="str">
        <f ca="1">IF(data!$BX523=BG$1,data!$BW523,"")</f>
        <v/>
      </c>
      <c r="BG523" s="17" t="str">
        <f ca="1">IF(data!$BY523=BG$1,data!$BW523,"")</f>
        <v/>
      </c>
      <c r="BH523" s="17" t="str">
        <f ca="1">IF(OR(data!$BX523=BG$1,data!$BY523=BG$1),data!$BW523,"")</f>
        <v/>
      </c>
      <c r="BI523" s="16" t="str">
        <f ca="1">IF(data!$BX523=BJ$1,data!$BW523,"")</f>
        <v/>
      </c>
      <c r="BJ523" s="16" t="str">
        <f ca="1">IF(data!$BY523=BJ$1,data!$BW523,"")</f>
        <v/>
      </c>
      <c r="BK523" s="16" t="str">
        <f ca="1">IF(OR(data!$BX523=BJ$1,data!$BY523=BJ$1),data!$BW523,"")</f>
        <v/>
      </c>
      <c r="BL523" s="17" t="str">
        <f ca="1">IF(data!$BX523=BM$1,data!$BW523,"")</f>
        <v/>
      </c>
      <c r="BM523" s="17" t="str">
        <f ca="1">IF(data!$BY523=BM$1,data!$BW523,"")</f>
        <v/>
      </c>
      <c r="BN523" s="17" t="str">
        <f ca="1">IF(OR(data!$BX523=BM$1,data!$BY523=BM$1),data!$BW523,"")</f>
        <v/>
      </c>
      <c r="BO523" s="16" t="str">
        <f ca="1">IF(data!$BX523=BP$1,data!$BW523,"")</f>
        <v/>
      </c>
      <c r="BP523" s="16" t="str">
        <f ca="1">IF(data!$BY523=BP$1,data!$BW523,"")</f>
        <v/>
      </c>
      <c r="BQ523" s="16" t="str">
        <f ca="1">IF(OR(data!$BX523=BP$1,data!$BY523=BP$1),data!$BW523,"")</f>
        <v/>
      </c>
      <c r="BR523" s="17" t="str">
        <f ca="1">IF(data!$BX523=BS$1,data!$BW523,"")</f>
        <v/>
      </c>
      <c r="BS523" s="17" t="str">
        <f ca="1">IF(data!$BY523=BS$1,data!$BW523,"")</f>
        <v/>
      </c>
      <c r="BT523" s="17" t="str">
        <f ca="1">IF(OR(data!$BX523=BS$1,data!$BY523=BS$1),data!$BW523,"")</f>
        <v/>
      </c>
    </row>
    <row r="524" spans="1:72" s="11" customFormat="1" x14ac:dyDescent="0.25">
      <c r="A524" s="16" t="str">
        <f ca="1">IF(data!$BX524=B$1,data!$BW524,"")</f>
        <v/>
      </c>
      <c r="B524" s="16" t="str">
        <f ca="1">IF(data!$BY524=B$1,data!$BW524,"")</f>
        <v/>
      </c>
      <c r="C524" s="16" t="str">
        <f ca="1">IF(OR(data!$BX524=B$1,data!$BY524=B$1),data!$BW524,"")</f>
        <v/>
      </c>
      <c r="D524" s="17" t="str">
        <f ca="1">IF(data!$BX524=E$1,data!$BW524,"")</f>
        <v/>
      </c>
      <c r="E524" s="17" t="str">
        <f ca="1">IF(data!$BY524=E$1,data!$BW524,"")</f>
        <v/>
      </c>
      <c r="F524" s="17" t="str">
        <f ca="1">IF(OR(data!$BX524=E$1,data!$BY524=E$1),data!$BW524,"")</f>
        <v/>
      </c>
      <c r="G524" s="16" t="str">
        <f ca="1">IF(data!$BX524=H$1,data!$BW524,"")</f>
        <v/>
      </c>
      <c r="H524" s="16" t="str">
        <f ca="1">IF(data!$BY524=H$1,data!$BW524,"")</f>
        <v/>
      </c>
      <c r="I524" s="16" t="str">
        <f ca="1">IF(OR(data!$BX524=H$1,data!$BY524=H$1),data!$BW524,"")</f>
        <v/>
      </c>
      <c r="J524" s="17" t="str">
        <f ca="1">IF(data!$BX524=K$1,data!$BW524,"")</f>
        <v/>
      </c>
      <c r="K524" s="17" t="str">
        <f ca="1">IF(data!$BY524=K$1,data!$BW524,"")</f>
        <v/>
      </c>
      <c r="L524" s="17" t="str">
        <f ca="1">IF(OR(data!$BX524=K$1,data!$BY524=K$1),data!$BW524,"")</f>
        <v/>
      </c>
      <c r="M524" s="16" t="str">
        <f ca="1">IF(data!$BX524=N$1,data!$BW524,"")</f>
        <v/>
      </c>
      <c r="N524" s="16" t="str">
        <f ca="1">IF(data!$BY524=N$1,data!$BW524,"")</f>
        <v/>
      </c>
      <c r="O524" s="16" t="str">
        <f ca="1">IF(OR(data!$BX524=N$1,data!$BY524=N$1),data!$BW524,"")</f>
        <v/>
      </c>
      <c r="P524" s="17" t="str">
        <f ca="1">IF(data!$BX524=Q$1,data!$BW524,"")</f>
        <v/>
      </c>
      <c r="Q524" s="17" t="str">
        <f ca="1">IF(data!$BY524=Q$1,data!$BW524,"")</f>
        <v/>
      </c>
      <c r="R524" s="17" t="str">
        <f ca="1">IF(OR(data!$BX524=Q$1,data!$BY524=Q$1),data!$BW524,"")</f>
        <v/>
      </c>
      <c r="S524" s="16" t="str">
        <f ca="1">IF(data!$BX524=T$1,data!$BW524,"")</f>
        <v/>
      </c>
      <c r="T524" s="16" t="str">
        <f ca="1">IF(data!$BY524=T$1,data!$BW524,"")</f>
        <v/>
      </c>
      <c r="U524" s="16" t="str">
        <f ca="1">IF(OR(data!$BX524=T$1,data!$BY524=T$1),data!$BW524,"")</f>
        <v/>
      </c>
      <c r="V524" s="17" t="str">
        <f ca="1">IF(data!$BX524=W$1,data!$BW524,"")</f>
        <v/>
      </c>
      <c r="W524" s="17" t="str">
        <f ca="1">IF(data!$BY524=W$1,data!$BW524,"")</f>
        <v/>
      </c>
      <c r="X524" s="17" t="str">
        <f ca="1">IF(OR(data!$BX524=W$1,data!$BY524=W$1),data!$BW524,"")</f>
        <v/>
      </c>
      <c r="Y524" s="16" t="str">
        <f ca="1">IF(data!$BX524=Z$1,data!$BW524,"")</f>
        <v/>
      </c>
      <c r="Z524" s="16" t="str">
        <f ca="1">IF(data!$BY524=Z$1,data!$BW524,"")</f>
        <v/>
      </c>
      <c r="AA524" s="16" t="str">
        <f ca="1">IF(OR(data!$BX524=Z$1,data!$BY524=Z$1),data!$BW524,"")</f>
        <v/>
      </c>
      <c r="AB524" s="17" t="str">
        <f ca="1">IF(data!$BX524=AC$1,data!$BW524,"")</f>
        <v/>
      </c>
      <c r="AC524" s="17" t="str">
        <f ca="1">IF(data!$BY524=AC$1,data!$BW524,"")</f>
        <v/>
      </c>
      <c r="AD524" s="17" t="str">
        <f ca="1">IF(OR(data!$BX524=AC$1,data!$BY524=AC$1),data!$BW524,"")</f>
        <v/>
      </c>
      <c r="AE524" s="16" t="str">
        <f ca="1">IF(data!$BX524=AF$1,data!$BW524,"")</f>
        <v/>
      </c>
      <c r="AF524" s="16" t="str">
        <f ca="1">IF(data!$BY524=AF$1,data!$BW524,"")</f>
        <v/>
      </c>
      <c r="AG524" s="16" t="str">
        <f ca="1">IF(OR(data!$BX524=AF$1,data!$BY524=AF$1),data!$BW524,"")</f>
        <v/>
      </c>
      <c r="AH524" s="17" t="str">
        <f ca="1">IF(data!$BX524=AI$1,data!$BW524,"")</f>
        <v/>
      </c>
      <c r="AI524" s="17" t="str">
        <f ca="1">IF(data!$BY524=AI$1,data!$BW524,"")</f>
        <v/>
      </c>
      <c r="AJ524" s="17" t="str">
        <f ca="1">IF(OR(data!$BX524=AI$1,data!$BY524=AI$1),data!$BW524,"")</f>
        <v/>
      </c>
      <c r="AK524" s="16" t="str">
        <f ca="1">IF(data!$BX524=AL$1,data!$BW524,"")</f>
        <v/>
      </c>
      <c r="AL524" s="16" t="str">
        <f ca="1">IF(data!$BY524=AL$1,data!$BW524,"")</f>
        <v/>
      </c>
      <c r="AM524" s="16" t="str">
        <f ca="1">IF(OR(data!$BX524=AL$1,data!$BY524=AL$1),data!$BW524,"")</f>
        <v/>
      </c>
      <c r="AN524" s="17" t="str">
        <f ca="1">IF(data!$BX524=AO$1,data!$BW524,"")</f>
        <v/>
      </c>
      <c r="AO524" s="17" t="str">
        <f ca="1">IF(data!$BY524=AO$1,data!$BW524,"")</f>
        <v/>
      </c>
      <c r="AP524" s="17" t="str">
        <f ca="1">IF(OR(data!$BX524=AO$1,data!$BY524=AO$1),data!$BW524,"")</f>
        <v/>
      </c>
      <c r="AQ524" s="16" t="str">
        <f ca="1">IF(data!$BX524=AR$1,data!$BW524,"")</f>
        <v/>
      </c>
      <c r="AR524" s="16" t="str">
        <f ca="1">IF(data!$BY524=AR$1,data!$BW524,"")</f>
        <v/>
      </c>
      <c r="AS524" s="16" t="str">
        <f ca="1">IF(OR(data!$BX524=AR$1,data!$BY524=AR$1),data!$BW524,"")</f>
        <v/>
      </c>
      <c r="AT524" s="17" t="str">
        <f ca="1">IF(data!$BX524=AU$1,data!$BW524,"")</f>
        <v/>
      </c>
      <c r="AU524" s="17" t="str">
        <f ca="1">IF(data!$BY524=AU$1,data!$BW524,"")</f>
        <v/>
      </c>
      <c r="AV524" s="17" t="str">
        <f ca="1">IF(OR(data!$BX524=AU$1,data!$BY524=AU$1),data!$BW524,"")</f>
        <v/>
      </c>
      <c r="AW524" s="16" t="str">
        <f ca="1">IF(data!$BX524=AX$1,data!$BW524,"")</f>
        <v/>
      </c>
      <c r="AX524" s="16" t="str">
        <f ca="1">IF(data!$BY524=AX$1,data!$BW524,"")</f>
        <v/>
      </c>
      <c r="AY524" s="16" t="str">
        <f ca="1">IF(OR(data!$BX524=AX$1,data!$BY524=AX$1),data!$BW524,"")</f>
        <v/>
      </c>
      <c r="AZ524" s="17" t="str">
        <f ca="1">IF(data!$BX524=BA$1,data!$BW524,"")</f>
        <v/>
      </c>
      <c r="BA524" s="17" t="str">
        <f ca="1">IF(data!$BY524=BA$1,data!$BW524,"")</f>
        <v/>
      </c>
      <c r="BB524" s="17" t="str">
        <f ca="1">IF(OR(data!$BX524=BA$1,data!$BY524=BA$1),data!$BW524,"")</f>
        <v/>
      </c>
      <c r="BC524" s="16" t="str">
        <f ca="1">IF(data!$BX524=BD$1,data!$BW524,"")</f>
        <v/>
      </c>
      <c r="BD524" s="16" t="str">
        <f ca="1">IF(data!$BY524=BD$1,data!$BW524,"")</f>
        <v/>
      </c>
      <c r="BE524" s="16" t="str">
        <f ca="1">IF(OR(data!$BX524=BD$1,data!$BY524=BD$1),data!$BW524,"")</f>
        <v/>
      </c>
      <c r="BF524" s="17" t="str">
        <f ca="1">IF(data!$BX524=BG$1,data!$BW524,"")</f>
        <v/>
      </c>
      <c r="BG524" s="17" t="str">
        <f ca="1">IF(data!$BY524=BG$1,data!$BW524,"")</f>
        <v/>
      </c>
      <c r="BH524" s="17" t="str">
        <f ca="1">IF(OR(data!$BX524=BG$1,data!$BY524=BG$1),data!$BW524,"")</f>
        <v/>
      </c>
      <c r="BI524" s="16" t="str">
        <f ca="1">IF(data!$BX524=BJ$1,data!$BW524,"")</f>
        <v/>
      </c>
      <c r="BJ524" s="16" t="str">
        <f ca="1">IF(data!$BY524=BJ$1,data!$BW524,"")</f>
        <v/>
      </c>
      <c r="BK524" s="16" t="str">
        <f ca="1">IF(OR(data!$BX524=BJ$1,data!$BY524=BJ$1),data!$BW524,"")</f>
        <v/>
      </c>
      <c r="BL524" s="17" t="str">
        <f ca="1">IF(data!$BX524=BM$1,data!$BW524,"")</f>
        <v/>
      </c>
      <c r="BM524" s="17" t="str">
        <f ca="1">IF(data!$BY524=BM$1,data!$BW524,"")</f>
        <v/>
      </c>
      <c r="BN524" s="17" t="str">
        <f ca="1">IF(OR(data!$BX524=BM$1,data!$BY524=BM$1),data!$BW524,"")</f>
        <v/>
      </c>
      <c r="BO524" s="16" t="str">
        <f ca="1">IF(data!$BX524=BP$1,data!$BW524,"")</f>
        <v/>
      </c>
      <c r="BP524" s="16" t="str">
        <f ca="1">IF(data!$BY524=BP$1,data!$BW524,"")</f>
        <v/>
      </c>
      <c r="BQ524" s="16" t="str">
        <f ca="1">IF(OR(data!$BX524=BP$1,data!$BY524=BP$1),data!$BW524,"")</f>
        <v/>
      </c>
      <c r="BR524" s="17" t="str">
        <f ca="1">IF(data!$BX524=BS$1,data!$BW524,"")</f>
        <v/>
      </c>
      <c r="BS524" s="17" t="str">
        <f ca="1">IF(data!$BY524=BS$1,data!$BW524,"")</f>
        <v/>
      </c>
      <c r="BT524" s="17" t="str">
        <f ca="1">IF(OR(data!$BX524=BS$1,data!$BY524=BS$1),data!$BW524,"")</f>
        <v/>
      </c>
    </row>
    <row r="525" spans="1:72" s="11" customFormat="1" x14ac:dyDescent="0.25">
      <c r="A525" s="16" t="str">
        <f ca="1">IF(data!$BX525=B$1,data!$BW525,"")</f>
        <v/>
      </c>
      <c r="B525" s="16" t="str">
        <f ca="1">IF(data!$BY525=B$1,data!$BW525,"")</f>
        <v/>
      </c>
      <c r="C525" s="16" t="str">
        <f ca="1">IF(OR(data!$BX525=B$1,data!$BY525=B$1),data!$BW525,"")</f>
        <v/>
      </c>
      <c r="D525" s="17" t="str">
        <f ca="1">IF(data!$BX525=E$1,data!$BW525,"")</f>
        <v/>
      </c>
      <c r="E525" s="17" t="str">
        <f ca="1">IF(data!$BY525=E$1,data!$BW525,"")</f>
        <v/>
      </c>
      <c r="F525" s="17" t="str">
        <f ca="1">IF(OR(data!$BX525=E$1,data!$BY525=E$1),data!$BW525,"")</f>
        <v/>
      </c>
      <c r="G525" s="16" t="str">
        <f ca="1">IF(data!$BX525=H$1,data!$BW525,"")</f>
        <v/>
      </c>
      <c r="H525" s="16" t="str">
        <f ca="1">IF(data!$BY525=H$1,data!$BW525,"")</f>
        <v/>
      </c>
      <c r="I525" s="16" t="str">
        <f ca="1">IF(OR(data!$BX525=H$1,data!$BY525=H$1),data!$BW525,"")</f>
        <v/>
      </c>
      <c r="J525" s="17" t="str">
        <f ca="1">IF(data!$BX525=K$1,data!$BW525,"")</f>
        <v/>
      </c>
      <c r="K525" s="17" t="str">
        <f ca="1">IF(data!$BY525=K$1,data!$BW525,"")</f>
        <v/>
      </c>
      <c r="L525" s="17" t="str">
        <f ca="1">IF(OR(data!$BX525=K$1,data!$BY525=K$1),data!$BW525,"")</f>
        <v/>
      </c>
      <c r="M525" s="16" t="str">
        <f ca="1">IF(data!$BX525=N$1,data!$BW525,"")</f>
        <v/>
      </c>
      <c r="N525" s="16" t="str">
        <f ca="1">IF(data!$BY525=N$1,data!$BW525,"")</f>
        <v/>
      </c>
      <c r="O525" s="16" t="str">
        <f ca="1">IF(OR(data!$BX525=N$1,data!$BY525=N$1),data!$BW525,"")</f>
        <v/>
      </c>
      <c r="P525" s="17" t="str">
        <f ca="1">IF(data!$BX525=Q$1,data!$BW525,"")</f>
        <v/>
      </c>
      <c r="Q525" s="17" t="str">
        <f ca="1">IF(data!$BY525=Q$1,data!$BW525,"")</f>
        <v/>
      </c>
      <c r="R525" s="17" t="str">
        <f ca="1">IF(OR(data!$BX525=Q$1,data!$BY525=Q$1),data!$BW525,"")</f>
        <v/>
      </c>
      <c r="S525" s="16" t="str">
        <f ca="1">IF(data!$BX525=T$1,data!$BW525,"")</f>
        <v/>
      </c>
      <c r="T525" s="16" t="str">
        <f ca="1">IF(data!$BY525=T$1,data!$BW525,"")</f>
        <v/>
      </c>
      <c r="U525" s="16" t="str">
        <f ca="1">IF(OR(data!$BX525=T$1,data!$BY525=T$1),data!$BW525,"")</f>
        <v/>
      </c>
      <c r="V525" s="17" t="str">
        <f ca="1">IF(data!$BX525=W$1,data!$BW525,"")</f>
        <v/>
      </c>
      <c r="W525" s="17" t="str">
        <f ca="1">IF(data!$BY525=W$1,data!$BW525,"")</f>
        <v/>
      </c>
      <c r="X525" s="17" t="str">
        <f ca="1">IF(OR(data!$BX525=W$1,data!$BY525=W$1),data!$BW525,"")</f>
        <v/>
      </c>
      <c r="Y525" s="16" t="str">
        <f ca="1">IF(data!$BX525=Z$1,data!$BW525,"")</f>
        <v/>
      </c>
      <c r="Z525" s="16" t="str">
        <f ca="1">IF(data!$BY525=Z$1,data!$BW525,"")</f>
        <v/>
      </c>
      <c r="AA525" s="16" t="str">
        <f ca="1">IF(OR(data!$BX525=Z$1,data!$BY525=Z$1),data!$BW525,"")</f>
        <v/>
      </c>
      <c r="AB525" s="17" t="str">
        <f ca="1">IF(data!$BX525=AC$1,data!$BW525,"")</f>
        <v/>
      </c>
      <c r="AC525" s="17" t="str">
        <f ca="1">IF(data!$BY525=AC$1,data!$BW525,"")</f>
        <v/>
      </c>
      <c r="AD525" s="17" t="str">
        <f ca="1">IF(OR(data!$BX525=AC$1,data!$BY525=AC$1),data!$BW525,"")</f>
        <v/>
      </c>
      <c r="AE525" s="16" t="str">
        <f ca="1">IF(data!$BX525=AF$1,data!$BW525,"")</f>
        <v/>
      </c>
      <c r="AF525" s="16" t="str">
        <f ca="1">IF(data!$BY525=AF$1,data!$BW525,"")</f>
        <v/>
      </c>
      <c r="AG525" s="16" t="str">
        <f ca="1">IF(OR(data!$BX525=AF$1,data!$BY525=AF$1),data!$BW525,"")</f>
        <v/>
      </c>
      <c r="AH525" s="17" t="str">
        <f ca="1">IF(data!$BX525=AI$1,data!$BW525,"")</f>
        <v/>
      </c>
      <c r="AI525" s="17" t="str">
        <f ca="1">IF(data!$BY525=AI$1,data!$BW525,"")</f>
        <v/>
      </c>
      <c r="AJ525" s="17" t="str">
        <f ca="1">IF(OR(data!$BX525=AI$1,data!$BY525=AI$1),data!$BW525,"")</f>
        <v/>
      </c>
      <c r="AK525" s="16" t="str">
        <f ca="1">IF(data!$BX525=AL$1,data!$BW525,"")</f>
        <v/>
      </c>
      <c r="AL525" s="16" t="str">
        <f ca="1">IF(data!$BY525=AL$1,data!$BW525,"")</f>
        <v/>
      </c>
      <c r="AM525" s="16" t="str">
        <f ca="1">IF(OR(data!$BX525=AL$1,data!$BY525=AL$1),data!$BW525,"")</f>
        <v/>
      </c>
      <c r="AN525" s="17" t="str">
        <f ca="1">IF(data!$BX525=AO$1,data!$BW525,"")</f>
        <v/>
      </c>
      <c r="AO525" s="17" t="str">
        <f ca="1">IF(data!$BY525=AO$1,data!$BW525,"")</f>
        <v/>
      </c>
      <c r="AP525" s="17" t="str">
        <f ca="1">IF(OR(data!$BX525=AO$1,data!$BY525=AO$1),data!$BW525,"")</f>
        <v/>
      </c>
      <c r="AQ525" s="16" t="str">
        <f ca="1">IF(data!$BX525=AR$1,data!$BW525,"")</f>
        <v/>
      </c>
      <c r="AR525" s="16" t="str">
        <f ca="1">IF(data!$BY525=AR$1,data!$BW525,"")</f>
        <v/>
      </c>
      <c r="AS525" s="16" t="str">
        <f ca="1">IF(OR(data!$BX525=AR$1,data!$BY525=AR$1),data!$BW525,"")</f>
        <v/>
      </c>
      <c r="AT525" s="17" t="str">
        <f ca="1">IF(data!$BX525=AU$1,data!$BW525,"")</f>
        <v/>
      </c>
      <c r="AU525" s="17" t="str">
        <f ca="1">IF(data!$BY525=AU$1,data!$BW525,"")</f>
        <v/>
      </c>
      <c r="AV525" s="17" t="str">
        <f ca="1">IF(OR(data!$BX525=AU$1,data!$BY525=AU$1),data!$BW525,"")</f>
        <v/>
      </c>
      <c r="AW525" s="16" t="str">
        <f ca="1">IF(data!$BX525=AX$1,data!$BW525,"")</f>
        <v/>
      </c>
      <c r="AX525" s="16" t="str">
        <f ca="1">IF(data!$BY525=AX$1,data!$BW525,"")</f>
        <v/>
      </c>
      <c r="AY525" s="16" t="str">
        <f ca="1">IF(OR(data!$BX525=AX$1,data!$BY525=AX$1),data!$BW525,"")</f>
        <v/>
      </c>
      <c r="AZ525" s="17" t="str">
        <f ca="1">IF(data!$BX525=BA$1,data!$BW525,"")</f>
        <v/>
      </c>
      <c r="BA525" s="17" t="str">
        <f ca="1">IF(data!$BY525=BA$1,data!$BW525,"")</f>
        <v/>
      </c>
      <c r="BB525" s="17" t="str">
        <f ca="1">IF(OR(data!$BX525=BA$1,data!$BY525=BA$1),data!$BW525,"")</f>
        <v/>
      </c>
      <c r="BC525" s="16" t="str">
        <f ca="1">IF(data!$BX525=BD$1,data!$BW525,"")</f>
        <v/>
      </c>
      <c r="BD525" s="16" t="str">
        <f ca="1">IF(data!$BY525=BD$1,data!$BW525,"")</f>
        <v/>
      </c>
      <c r="BE525" s="16" t="str">
        <f ca="1">IF(OR(data!$BX525=BD$1,data!$BY525=BD$1),data!$BW525,"")</f>
        <v/>
      </c>
      <c r="BF525" s="17" t="str">
        <f ca="1">IF(data!$BX525=BG$1,data!$BW525,"")</f>
        <v/>
      </c>
      <c r="BG525" s="17" t="str">
        <f ca="1">IF(data!$BY525=BG$1,data!$BW525,"")</f>
        <v/>
      </c>
      <c r="BH525" s="17" t="str">
        <f ca="1">IF(OR(data!$BX525=BG$1,data!$BY525=BG$1),data!$BW525,"")</f>
        <v/>
      </c>
      <c r="BI525" s="16" t="str">
        <f ca="1">IF(data!$BX525=BJ$1,data!$BW525,"")</f>
        <v/>
      </c>
      <c r="BJ525" s="16" t="str">
        <f ca="1">IF(data!$BY525=BJ$1,data!$BW525,"")</f>
        <v/>
      </c>
      <c r="BK525" s="16" t="str">
        <f ca="1">IF(OR(data!$BX525=BJ$1,data!$BY525=BJ$1),data!$BW525,"")</f>
        <v/>
      </c>
      <c r="BL525" s="17" t="str">
        <f ca="1">IF(data!$BX525=BM$1,data!$BW525,"")</f>
        <v/>
      </c>
      <c r="BM525" s="17" t="str">
        <f ca="1">IF(data!$BY525=BM$1,data!$BW525,"")</f>
        <v/>
      </c>
      <c r="BN525" s="17" t="str">
        <f ca="1">IF(OR(data!$BX525=BM$1,data!$BY525=BM$1),data!$BW525,"")</f>
        <v/>
      </c>
      <c r="BO525" s="16" t="str">
        <f ca="1">IF(data!$BX525=BP$1,data!$BW525,"")</f>
        <v/>
      </c>
      <c r="BP525" s="16" t="str">
        <f ca="1">IF(data!$BY525=BP$1,data!$BW525,"")</f>
        <v/>
      </c>
      <c r="BQ525" s="16" t="str">
        <f ca="1">IF(OR(data!$BX525=BP$1,data!$BY525=BP$1),data!$BW525,"")</f>
        <v/>
      </c>
      <c r="BR525" s="17" t="str">
        <f ca="1">IF(data!$BX525=BS$1,data!$BW525,"")</f>
        <v/>
      </c>
      <c r="BS525" s="17" t="str">
        <f ca="1">IF(data!$BY525=BS$1,data!$BW525,"")</f>
        <v/>
      </c>
      <c r="BT525" s="17" t="str">
        <f ca="1">IF(OR(data!$BX525=BS$1,data!$BY525=BS$1),data!$BW525,"")</f>
        <v/>
      </c>
    </row>
    <row r="526" spans="1:72" s="11" customFormat="1" x14ac:dyDescent="0.25">
      <c r="A526" s="16" t="str">
        <f ca="1">IF(data!$BX526=B$1,data!$BW526,"")</f>
        <v/>
      </c>
      <c r="B526" s="16" t="str">
        <f ca="1">IF(data!$BY526=B$1,data!$BW526,"")</f>
        <v/>
      </c>
      <c r="C526" s="16" t="str">
        <f ca="1">IF(OR(data!$BX526=B$1,data!$BY526=B$1),data!$BW526,"")</f>
        <v/>
      </c>
      <c r="D526" s="17" t="str">
        <f ca="1">IF(data!$BX526=E$1,data!$BW526,"")</f>
        <v/>
      </c>
      <c r="E526" s="17" t="str">
        <f ca="1">IF(data!$BY526=E$1,data!$BW526,"")</f>
        <v/>
      </c>
      <c r="F526" s="17" t="str">
        <f ca="1">IF(OR(data!$BX526=E$1,data!$BY526=E$1),data!$BW526,"")</f>
        <v/>
      </c>
      <c r="G526" s="16" t="str">
        <f ca="1">IF(data!$BX526=H$1,data!$BW526,"")</f>
        <v/>
      </c>
      <c r="H526" s="16" t="str">
        <f ca="1">IF(data!$BY526=H$1,data!$BW526,"")</f>
        <v/>
      </c>
      <c r="I526" s="16" t="str">
        <f ca="1">IF(OR(data!$BX526=H$1,data!$BY526=H$1),data!$BW526,"")</f>
        <v/>
      </c>
      <c r="J526" s="17" t="str">
        <f ca="1">IF(data!$BX526=K$1,data!$BW526,"")</f>
        <v/>
      </c>
      <c r="K526" s="17" t="str">
        <f ca="1">IF(data!$BY526=K$1,data!$BW526,"")</f>
        <v/>
      </c>
      <c r="L526" s="17" t="str">
        <f ca="1">IF(OR(data!$BX526=K$1,data!$BY526=K$1),data!$BW526,"")</f>
        <v/>
      </c>
      <c r="M526" s="16" t="str">
        <f ca="1">IF(data!$BX526=N$1,data!$BW526,"")</f>
        <v/>
      </c>
      <c r="N526" s="16" t="str">
        <f ca="1">IF(data!$BY526=N$1,data!$BW526,"")</f>
        <v/>
      </c>
      <c r="O526" s="16" t="str">
        <f ca="1">IF(OR(data!$BX526=N$1,data!$BY526=N$1),data!$BW526,"")</f>
        <v/>
      </c>
      <c r="P526" s="17" t="str">
        <f ca="1">IF(data!$BX526=Q$1,data!$BW526,"")</f>
        <v/>
      </c>
      <c r="Q526" s="17" t="str">
        <f ca="1">IF(data!$BY526=Q$1,data!$BW526,"")</f>
        <v/>
      </c>
      <c r="R526" s="17" t="str">
        <f ca="1">IF(OR(data!$BX526=Q$1,data!$BY526=Q$1),data!$BW526,"")</f>
        <v/>
      </c>
      <c r="S526" s="16" t="str">
        <f ca="1">IF(data!$BX526=T$1,data!$BW526,"")</f>
        <v/>
      </c>
      <c r="T526" s="16" t="str">
        <f ca="1">IF(data!$BY526=T$1,data!$BW526,"")</f>
        <v/>
      </c>
      <c r="U526" s="16" t="str">
        <f ca="1">IF(OR(data!$BX526=T$1,data!$BY526=T$1),data!$BW526,"")</f>
        <v/>
      </c>
      <c r="V526" s="17" t="str">
        <f ca="1">IF(data!$BX526=W$1,data!$BW526,"")</f>
        <v/>
      </c>
      <c r="W526" s="17" t="str">
        <f ca="1">IF(data!$BY526=W$1,data!$BW526,"")</f>
        <v/>
      </c>
      <c r="X526" s="17" t="str">
        <f ca="1">IF(OR(data!$BX526=W$1,data!$BY526=W$1),data!$BW526,"")</f>
        <v/>
      </c>
      <c r="Y526" s="16" t="str">
        <f ca="1">IF(data!$BX526=Z$1,data!$BW526,"")</f>
        <v/>
      </c>
      <c r="Z526" s="16" t="str">
        <f ca="1">IF(data!$BY526=Z$1,data!$BW526,"")</f>
        <v/>
      </c>
      <c r="AA526" s="16" t="str">
        <f ca="1">IF(OR(data!$BX526=Z$1,data!$BY526=Z$1),data!$BW526,"")</f>
        <v/>
      </c>
      <c r="AB526" s="17" t="str">
        <f ca="1">IF(data!$BX526=AC$1,data!$BW526,"")</f>
        <v/>
      </c>
      <c r="AC526" s="17" t="str">
        <f ca="1">IF(data!$BY526=AC$1,data!$BW526,"")</f>
        <v/>
      </c>
      <c r="AD526" s="17" t="str">
        <f ca="1">IF(OR(data!$BX526=AC$1,data!$BY526=AC$1),data!$BW526,"")</f>
        <v/>
      </c>
      <c r="AE526" s="16" t="str">
        <f ca="1">IF(data!$BX526=AF$1,data!$BW526,"")</f>
        <v/>
      </c>
      <c r="AF526" s="16" t="str">
        <f ca="1">IF(data!$BY526=AF$1,data!$BW526,"")</f>
        <v/>
      </c>
      <c r="AG526" s="16" t="str">
        <f ca="1">IF(OR(data!$BX526=AF$1,data!$BY526=AF$1),data!$BW526,"")</f>
        <v/>
      </c>
      <c r="AH526" s="17" t="str">
        <f ca="1">IF(data!$BX526=AI$1,data!$BW526,"")</f>
        <v/>
      </c>
      <c r="AI526" s="17" t="str">
        <f ca="1">IF(data!$BY526=AI$1,data!$BW526,"")</f>
        <v/>
      </c>
      <c r="AJ526" s="17" t="str">
        <f ca="1">IF(OR(data!$BX526=AI$1,data!$BY526=AI$1),data!$BW526,"")</f>
        <v/>
      </c>
      <c r="AK526" s="16" t="str">
        <f ca="1">IF(data!$BX526=AL$1,data!$BW526,"")</f>
        <v/>
      </c>
      <c r="AL526" s="16" t="str">
        <f ca="1">IF(data!$BY526=AL$1,data!$BW526,"")</f>
        <v/>
      </c>
      <c r="AM526" s="16" t="str">
        <f ca="1">IF(OR(data!$BX526=AL$1,data!$BY526=AL$1),data!$BW526,"")</f>
        <v/>
      </c>
      <c r="AN526" s="17" t="str">
        <f ca="1">IF(data!$BX526=AO$1,data!$BW526,"")</f>
        <v/>
      </c>
      <c r="AO526" s="17" t="str">
        <f ca="1">IF(data!$BY526=AO$1,data!$BW526,"")</f>
        <v/>
      </c>
      <c r="AP526" s="17" t="str">
        <f ca="1">IF(OR(data!$BX526=AO$1,data!$BY526=AO$1),data!$BW526,"")</f>
        <v/>
      </c>
      <c r="AQ526" s="16" t="str">
        <f ca="1">IF(data!$BX526=AR$1,data!$BW526,"")</f>
        <v/>
      </c>
      <c r="AR526" s="16" t="str">
        <f ca="1">IF(data!$BY526=AR$1,data!$BW526,"")</f>
        <v/>
      </c>
      <c r="AS526" s="16" t="str">
        <f ca="1">IF(OR(data!$BX526=AR$1,data!$BY526=AR$1),data!$BW526,"")</f>
        <v/>
      </c>
      <c r="AT526" s="17" t="str">
        <f ca="1">IF(data!$BX526=AU$1,data!$BW526,"")</f>
        <v/>
      </c>
      <c r="AU526" s="17" t="str">
        <f ca="1">IF(data!$BY526=AU$1,data!$BW526,"")</f>
        <v/>
      </c>
      <c r="AV526" s="17" t="str">
        <f ca="1">IF(OR(data!$BX526=AU$1,data!$BY526=AU$1),data!$BW526,"")</f>
        <v/>
      </c>
      <c r="AW526" s="16" t="str">
        <f ca="1">IF(data!$BX526=AX$1,data!$BW526,"")</f>
        <v/>
      </c>
      <c r="AX526" s="16" t="str">
        <f ca="1">IF(data!$BY526=AX$1,data!$BW526,"")</f>
        <v/>
      </c>
      <c r="AY526" s="16" t="str">
        <f ca="1">IF(OR(data!$BX526=AX$1,data!$BY526=AX$1),data!$BW526,"")</f>
        <v/>
      </c>
      <c r="AZ526" s="17" t="str">
        <f ca="1">IF(data!$BX526=BA$1,data!$BW526,"")</f>
        <v/>
      </c>
      <c r="BA526" s="17" t="str">
        <f ca="1">IF(data!$BY526=BA$1,data!$BW526,"")</f>
        <v/>
      </c>
      <c r="BB526" s="17" t="str">
        <f ca="1">IF(OR(data!$BX526=BA$1,data!$BY526=BA$1),data!$BW526,"")</f>
        <v/>
      </c>
      <c r="BC526" s="16" t="str">
        <f ca="1">IF(data!$BX526=BD$1,data!$BW526,"")</f>
        <v/>
      </c>
      <c r="BD526" s="16" t="str">
        <f ca="1">IF(data!$BY526=BD$1,data!$BW526,"")</f>
        <v/>
      </c>
      <c r="BE526" s="16" t="str">
        <f ca="1">IF(OR(data!$BX526=BD$1,data!$BY526=BD$1),data!$BW526,"")</f>
        <v/>
      </c>
      <c r="BF526" s="17" t="str">
        <f ca="1">IF(data!$BX526=BG$1,data!$BW526,"")</f>
        <v/>
      </c>
      <c r="BG526" s="17" t="str">
        <f ca="1">IF(data!$BY526=BG$1,data!$BW526,"")</f>
        <v/>
      </c>
      <c r="BH526" s="17" t="str">
        <f ca="1">IF(OR(data!$BX526=BG$1,data!$BY526=BG$1),data!$BW526,"")</f>
        <v/>
      </c>
      <c r="BI526" s="16" t="str">
        <f ca="1">IF(data!$BX526=BJ$1,data!$BW526,"")</f>
        <v/>
      </c>
      <c r="BJ526" s="16" t="str">
        <f ca="1">IF(data!$BY526=BJ$1,data!$BW526,"")</f>
        <v/>
      </c>
      <c r="BK526" s="16" t="str">
        <f ca="1">IF(OR(data!$BX526=BJ$1,data!$BY526=BJ$1),data!$BW526,"")</f>
        <v/>
      </c>
      <c r="BL526" s="17" t="str">
        <f ca="1">IF(data!$BX526=BM$1,data!$BW526,"")</f>
        <v/>
      </c>
      <c r="BM526" s="17" t="str">
        <f ca="1">IF(data!$BY526=BM$1,data!$BW526,"")</f>
        <v/>
      </c>
      <c r="BN526" s="17" t="str">
        <f ca="1">IF(OR(data!$BX526=BM$1,data!$BY526=BM$1),data!$BW526,"")</f>
        <v/>
      </c>
      <c r="BO526" s="16" t="str">
        <f ca="1">IF(data!$BX526=BP$1,data!$BW526,"")</f>
        <v/>
      </c>
      <c r="BP526" s="16" t="str">
        <f ca="1">IF(data!$BY526=BP$1,data!$BW526,"")</f>
        <v/>
      </c>
      <c r="BQ526" s="16" t="str">
        <f ca="1">IF(OR(data!$BX526=BP$1,data!$BY526=BP$1),data!$BW526,"")</f>
        <v/>
      </c>
      <c r="BR526" s="17" t="str">
        <f ca="1">IF(data!$BX526=BS$1,data!$BW526,"")</f>
        <v/>
      </c>
      <c r="BS526" s="17" t="str">
        <f ca="1">IF(data!$BY526=BS$1,data!$BW526,"")</f>
        <v/>
      </c>
      <c r="BT526" s="17" t="str">
        <f ca="1">IF(OR(data!$BX526=BS$1,data!$BY526=BS$1),data!$BW526,"")</f>
        <v/>
      </c>
    </row>
    <row r="527" spans="1:72" s="11" customFormat="1" x14ac:dyDescent="0.25">
      <c r="A527" s="16" t="str">
        <f ca="1">IF(data!$BX527=B$1,data!$BW527,"")</f>
        <v/>
      </c>
      <c r="B527" s="16" t="str">
        <f ca="1">IF(data!$BY527=B$1,data!$BW527,"")</f>
        <v/>
      </c>
      <c r="C527" s="16" t="str">
        <f ca="1">IF(OR(data!$BX527=B$1,data!$BY527=B$1),data!$BW527,"")</f>
        <v/>
      </c>
      <c r="D527" s="17" t="str">
        <f ca="1">IF(data!$BX527=E$1,data!$BW527,"")</f>
        <v/>
      </c>
      <c r="E527" s="17" t="str">
        <f ca="1">IF(data!$BY527=E$1,data!$BW527,"")</f>
        <v/>
      </c>
      <c r="F527" s="17" t="str">
        <f ca="1">IF(OR(data!$BX527=E$1,data!$BY527=E$1),data!$BW527,"")</f>
        <v/>
      </c>
      <c r="G527" s="16" t="str">
        <f ca="1">IF(data!$BX527=H$1,data!$BW527,"")</f>
        <v/>
      </c>
      <c r="H527" s="16" t="str">
        <f ca="1">IF(data!$BY527=H$1,data!$BW527,"")</f>
        <v/>
      </c>
      <c r="I527" s="16" t="str">
        <f ca="1">IF(OR(data!$BX527=H$1,data!$BY527=H$1),data!$BW527,"")</f>
        <v/>
      </c>
      <c r="J527" s="17" t="str">
        <f ca="1">IF(data!$BX527=K$1,data!$BW527,"")</f>
        <v/>
      </c>
      <c r="K527" s="17" t="str">
        <f ca="1">IF(data!$BY527=K$1,data!$BW527,"")</f>
        <v/>
      </c>
      <c r="L527" s="17" t="str">
        <f ca="1">IF(OR(data!$BX527=K$1,data!$BY527=K$1),data!$BW527,"")</f>
        <v/>
      </c>
      <c r="M527" s="16" t="str">
        <f ca="1">IF(data!$BX527=N$1,data!$BW527,"")</f>
        <v/>
      </c>
      <c r="N527" s="16" t="str">
        <f ca="1">IF(data!$BY527=N$1,data!$BW527,"")</f>
        <v/>
      </c>
      <c r="O527" s="16" t="str">
        <f ca="1">IF(OR(data!$BX527=N$1,data!$BY527=N$1),data!$BW527,"")</f>
        <v/>
      </c>
      <c r="P527" s="17" t="str">
        <f ca="1">IF(data!$BX527=Q$1,data!$BW527,"")</f>
        <v/>
      </c>
      <c r="Q527" s="17" t="str">
        <f ca="1">IF(data!$BY527=Q$1,data!$BW527,"")</f>
        <v/>
      </c>
      <c r="R527" s="17" t="str">
        <f ca="1">IF(OR(data!$BX527=Q$1,data!$BY527=Q$1),data!$BW527,"")</f>
        <v/>
      </c>
      <c r="S527" s="16" t="str">
        <f ca="1">IF(data!$BX527=T$1,data!$BW527,"")</f>
        <v/>
      </c>
      <c r="T527" s="16" t="str">
        <f ca="1">IF(data!$BY527=T$1,data!$BW527,"")</f>
        <v/>
      </c>
      <c r="U527" s="16" t="str">
        <f ca="1">IF(OR(data!$BX527=T$1,data!$BY527=T$1),data!$BW527,"")</f>
        <v/>
      </c>
      <c r="V527" s="17" t="str">
        <f ca="1">IF(data!$BX527=W$1,data!$BW527,"")</f>
        <v/>
      </c>
      <c r="W527" s="17" t="str">
        <f ca="1">IF(data!$BY527=W$1,data!$BW527,"")</f>
        <v/>
      </c>
      <c r="X527" s="17" t="str">
        <f ca="1">IF(OR(data!$BX527=W$1,data!$BY527=W$1),data!$BW527,"")</f>
        <v/>
      </c>
      <c r="Y527" s="16" t="str">
        <f ca="1">IF(data!$BX527=Z$1,data!$BW527,"")</f>
        <v/>
      </c>
      <c r="Z527" s="16" t="str">
        <f ca="1">IF(data!$BY527=Z$1,data!$BW527,"")</f>
        <v/>
      </c>
      <c r="AA527" s="16" t="str">
        <f ca="1">IF(OR(data!$BX527=Z$1,data!$BY527=Z$1),data!$BW527,"")</f>
        <v/>
      </c>
      <c r="AB527" s="17" t="str">
        <f ca="1">IF(data!$BX527=AC$1,data!$BW527,"")</f>
        <v/>
      </c>
      <c r="AC527" s="17" t="str">
        <f ca="1">IF(data!$BY527=AC$1,data!$BW527,"")</f>
        <v/>
      </c>
      <c r="AD527" s="17" t="str">
        <f ca="1">IF(OR(data!$BX527=AC$1,data!$BY527=AC$1),data!$BW527,"")</f>
        <v/>
      </c>
      <c r="AE527" s="16" t="str">
        <f ca="1">IF(data!$BX527=AF$1,data!$BW527,"")</f>
        <v/>
      </c>
      <c r="AF527" s="16" t="str">
        <f ca="1">IF(data!$BY527=AF$1,data!$BW527,"")</f>
        <v/>
      </c>
      <c r="AG527" s="16" t="str">
        <f ca="1">IF(OR(data!$BX527=AF$1,data!$BY527=AF$1),data!$BW527,"")</f>
        <v/>
      </c>
      <c r="AH527" s="17" t="str">
        <f ca="1">IF(data!$BX527=AI$1,data!$BW527,"")</f>
        <v/>
      </c>
      <c r="AI527" s="17" t="str">
        <f ca="1">IF(data!$BY527=AI$1,data!$BW527,"")</f>
        <v/>
      </c>
      <c r="AJ527" s="17" t="str">
        <f ca="1">IF(OR(data!$BX527=AI$1,data!$BY527=AI$1),data!$BW527,"")</f>
        <v/>
      </c>
      <c r="AK527" s="16" t="str">
        <f ca="1">IF(data!$BX527=AL$1,data!$BW527,"")</f>
        <v/>
      </c>
      <c r="AL527" s="16" t="str">
        <f ca="1">IF(data!$BY527=AL$1,data!$BW527,"")</f>
        <v/>
      </c>
      <c r="AM527" s="16" t="str">
        <f ca="1">IF(OR(data!$BX527=AL$1,data!$BY527=AL$1),data!$BW527,"")</f>
        <v/>
      </c>
      <c r="AN527" s="17" t="str">
        <f ca="1">IF(data!$BX527=AO$1,data!$BW527,"")</f>
        <v/>
      </c>
      <c r="AO527" s="17" t="str">
        <f ca="1">IF(data!$BY527=AO$1,data!$BW527,"")</f>
        <v/>
      </c>
      <c r="AP527" s="17" t="str">
        <f ca="1">IF(OR(data!$BX527=AO$1,data!$BY527=AO$1),data!$BW527,"")</f>
        <v/>
      </c>
      <c r="AQ527" s="16" t="str">
        <f ca="1">IF(data!$BX527=AR$1,data!$BW527,"")</f>
        <v/>
      </c>
      <c r="AR527" s="16" t="str">
        <f ca="1">IF(data!$BY527=AR$1,data!$BW527,"")</f>
        <v/>
      </c>
      <c r="AS527" s="16" t="str">
        <f ca="1">IF(OR(data!$BX527=AR$1,data!$BY527=AR$1),data!$BW527,"")</f>
        <v/>
      </c>
      <c r="AT527" s="17" t="str">
        <f ca="1">IF(data!$BX527=AU$1,data!$BW527,"")</f>
        <v/>
      </c>
      <c r="AU527" s="17" t="str">
        <f ca="1">IF(data!$BY527=AU$1,data!$BW527,"")</f>
        <v/>
      </c>
      <c r="AV527" s="17" t="str">
        <f ca="1">IF(OR(data!$BX527=AU$1,data!$BY527=AU$1),data!$BW527,"")</f>
        <v/>
      </c>
      <c r="AW527" s="16" t="str">
        <f ca="1">IF(data!$BX527=AX$1,data!$BW527,"")</f>
        <v/>
      </c>
      <c r="AX527" s="16" t="str">
        <f ca="1">IF(data!$BY527=AX$1,data!$BW527,"")</f>
        <v/>
      </c>
      <c r="AY527" s="16" t="str">
        <f ca="1">IF(OR(data!$BX527=AX$1,data!$BY527=AX$1),data!$BW527,"")</f>
        <v/>
      </c>
      <c r="AZ527" s="17" t="str">
        <f ca="1">IF(data!$BX527=BA$1,data!$BW527,"")</f>
        <v/>
      </c>
      <c r="BA527" s="17" t="str">
        <f ca="1">IF(data!$BY527=BA$1,data!$BW527,"")</f>
        <v/>
      </c>
      <c r="BB527" s="17" t="str">
        <f ca="1">IF(OR(data!$BX527=BA$1,data!$BY527=BA$1),data!$BW527,"")</f>
        <v/>
      </c>
      <c r="BC527" s="16" t="str">
        <f ca="1">IF(data!$BX527=BD$1,data!$BW527,"")</f>
        <v/>
      </c>
      <c r="BD527" s="16" t="str">
        <f ca="1">IF(data!$BY527=BD$1,data!$BW527,"")</f>
        <v/>
      </c>
      <c r="BE527" s="16" t="str">
        <f ca="1">IF(OR(data!$BX527=BD$1,data!$BY527=BD$1),data!$BW527,"")</f>
        <v/>
      </c>
      <c r="BF527" s="17" t="str">
        <f ca="1">IF(data!$BX527=BG$1,data!$BW527,"")</f>
        <v/>
      </c>
      <c r="BG527" s="17" t="str">
        <f ca="1">IF(data!$BY527=BG$1,data!$BW527,"")</f>
        <v/>
      </c>
      <c r="BH527" s="17" t="str">
        <f ca="1">IF(OR(data!$BX527=BG$1,data!$BY527=BG$1),data!$BW527,"")</f>
        <v/>
      </c>
      <c r="BI527" s="16" t="str">
        <f ca="1">IF(data!$BX527=BJ$1,data!$BW527,"")</f>
        <v/>
      </c>
      <c r="BJ527" s="16" t="str">
        <f ca="1">IF(data!$BY527=BJ$1,data!$BW527,"")</f>
        <v/>
      </c>
      <c r="BK527" s="16" t="str">
        <f ca="1">IF(OR(data!$BX527=BJ$1,data!$BY527=BJ$1),data!$BW527,"")</f>
        <v/>
      </c>
      <c r="BL527" s="17" t="str">
        <f ca="1">IF(data!$BX527=BM$1,data!$BW527,"")</f>
        <v/>
      </c>
      <c r="BM527" s="17" t="str">
        <f ca="1">IF(data!$BY527=BM$1,data!$BW527,"")</f>
        <v/>
      </c>
      <c r="BN527" s="17" t="str">
        <f ca="1">IF(OR(data!$BX527=BM$1,data!$BY527=BM$1),data!$BW527,"")</f>
        <v/>
      </c>
      <c r="BO527" s="16" t="str">
        <f ca="1">IF(data!$BX527=BP$1,data!$BW527,"")</f>
        <v/>
      </c>
      <c r="BP527" s="16" t="str">
        <f ca="1">IF(data!$BY527=BP$1,data!$BW527,"")</f>
        <v/>
      </c>
      <c r="BQ527" s="16" t="str">
        <f ca="1">IF(OR(data!$BX527=BP$1,data!$BY527=BP$1),data!$BW527,"")</f>
        <v/>
      </c>
      <c r="BR527" s="17" t="str">
        <f ca="1">IF(data!$BX527=BS$1,data!$BW527,"")</f>
        <v/>
      </c>
      <c r="BS527" s="17" t="str">
        <f ca="1">IF(data!$BY527=BS$1,data!$BW527,"")</f>
        <v/>
      </c>
      <c r="BT527" s="17" t="str">
        <f ca="1">IF(OR(data!$BX527=BS$1,data!$BY527=BS$1),data!$BW527,"")</f>
        <v/>
      </c>
    </row>
    <row r="528" spans="1:72" s="11" customFormat="1" x14ac:dyDescent="0.25">
      <c r="A528" s="16" t="str">
        <f ca="1">IF(data!$BX528=B$1,data!$BW528,"")</f>
        <v/>
      </c>
      <c r="B528" s="16" t="str">
        <f ca="1">IF(data!$BY528=B$1,data!$BW528,"")</f>
        <v/>
      </c>
      <c r="C528" s="16" t="str">
        <f ca="1">IF(OR(data!$BX528=B$1,data!$BY528=B$1),data!$BW528,"")</f>
        <v/>
      </c>
      <c r="D528" s="17" t="str">
        <f ca="1">IF(data!$BX528=E$1,data!$BW528,"")</f>
        <v/>
      </c>
      <c r="E528" s="17" t="str">
        <f ca="1">IF(data!$BY528=E$1,data!$BW528,"")</f>
        <v/>
      </c>
      <c r="F528" s="17" t="str">
        <f ca="1">IF(OR(data!$BX528=E$1,data!$BY528=E$1),data!$BW528,"")</f>
        <v/>
      </c>
      <c r="G528" s="16" t="str">
        <f ca="1">IF(data!$BX528=H$1,data!$BW528,"")</f>
        <v/>
      </c>
      <c r="H528" s="16" t="str">
        <f ca="1">IF(data!$BY528=H$1,data!$BW528,"")</f>
        <v/>
      </c>
      <c r="I528" s="16" t="str">
        <f ca="1">IF(OR(data!$BX528=H$1,data!$BY528=H$1),data!$BW528,"")</f>
        <v/>
      </c>
      <c r="J528" s="17" t="str">
        <f ca="1">IF(data!$BX528=K$1,data!$BW528,"")</f>
        <v/>
      </c>
      <c r="K528" s="17" t="str">
        <f ca="1">IF(data!$BY528=K$1,data!$BW528,"")</f>
        <v/>
      </c>
      <c r="L528" s="17" t="str">
        <f ca="1">IF(OR(data!$BX528=K$1,data!$BY528=K$1),data!$BW528,"")</f>
        <v/>
      </c>
      <c r="M528" s="16" t="str">
        <f ca="1">IF(data!$BX528=N$1,data!$BW528,"")</f>
        <v/>
      </c>
      <c r="N528" s="16" t="str">
        <f ca="1">IF(data!$BY528=N$1,data!$BW528,"")</f>
        <v/>
      </c>
      <c r="O528" s="16" t="str">
        <f ca="1">IF(OR(data!$BX528=N$1,data!$BY528=N$1),data!$BW528,"")</f>
        <v/>
      </c>
      <c r="P528" s="17" t="str">
        <f ca="1">IF(data!$BX528=Q$1,data!$BW528,"")</f>
        <v/>
      </c>
      <c r="Q528" s="17" t="str">
        <f ca="1">IF(data!$BY528=Q$1,data!$BW528,"")</f>
        <v/>
      </c>
      <c r="R528" s="17" t="str">
        <f ca="1">IF(OR(data!$BX528=Q$1,data!$BY528=Q$1),data!$BW528,"")</f>
        <v/>
      </c>
      <c r="S528" s="16" t="str">
        <f ca="1">IF(data!$BX528=T$1,data!$BW528,"")</f>
        <v/>
      </c>
      <c r="T528" s="16" t="str">
        <f ca="1">IF(data!$BY528=T$1,data!$BW528,"")</f>
        <v/>
      </c>
      <c r="U528" s="16" t="str">
        <f ca="1">IF(OR(data!$BX528=T$1,data!$BY528=T$1),data!$BW528,"")</f>
        <v/>
      </c>
      <c r="V528" s="17" t="str">
        <f ca="1">IF(data!$BX528=W$1,data!$BW528,"")</f>
        <v/>
      </c>
      <c r="W528" s="17" t="str">
        <f ca="1">IF(data!$BY528=W$1,data!$BW528,"")</f>
        <v/>
      </c>
      <c r="X528" s="17" t="str">
        <f ca="1">IF(OR(data!$BX528=W$1,data!$BY528=W$1),data!$BW528,"")</f>
        <v/>
      </c>
      <c r="Y528" s="16" t="str">
        <f ca="1">IF(data!$BX528=Z$1,data!$BW528,"")</f>
        <v/>
      </c>
      <c r="Z528" s="16" t="str">
        <f ca="1">IF(data!$BY528=Z$1,data!$BW528,"")</f>
        <v/>
      </c>
      <c r="AA528" s="16" t="str">
        <f ca="1">IF(OR(data!$BX528=Z$1,data!$BY528=Z$1),data!$BW528,"")</f>
        <v/>
      </c>
      <c r="AB528" s="17" t="str">
        <f ca="1">IF(data!$BX528=AC$1,data!$BW528,"")</f>
        <v/>
      </c>
      <c r="AC528" s="17" t="str">
        <f ca="1">IF(data!$BY528=AC$1,data!$BW528,"")</f>
        <v/>
      </c>
      <c r="AD528" s="17" t="str">
        <f ca="1">IF(OR(data!$BX528=AC$1,data!$BY528=AC$1),data!$BW528,"")</f>
        <v/>
      </c>
      <c r="AE528" s="16" t="str">
        <f ca="1">IF(data!$BX528=AF$1,data!$BW528,"")</f>
        <v/>
      </c>
      <c r="AF528" s="16" t="str">
        <f ca="1">IF(data!$BY528=AF$1,data!$BW528,"")</f>
        <v/>
      </c>
      <c r="AG528" s="16" t="str">
        <f ca="1">IF(OR(data!$BX528=AF$1,data!$BY528=AF$1),data!$BW528,"")</f>
        <v/>
      </c>
      <c r="AH528" s="17" t="str">
        <f ca="1">IF(data!$BX528=AI$1,data!$BW528,"")</f>
        <v/>
      </c>
      <c r="AI528" s="17" t="str">
        <f ca="1">IF(data!$BY528=AI$1,data!$BW528,"")</f>
        <v/>
      </c>
      <c r="AJ528" s="17" t="str">
        <f ca="1">IF(OR(data!$BX528=AI$1,data!$BY528=AI$1),data!$BW528,"")</f>
        <v/>
      </c>
      <c r="AK528" s="16" t="str">
        <f ca="1">IF(data!$BX528=AL$1,data!$BW528,"")</f>
        <v/>
      </c>
      <c r="AL528" s="16" t="str">
        <f ca="1">IF(data!$BY528=AL$1,data!$BW528,"")</f>
        <v/>
      </c>
      <c r="AM528" s="16" t="str">
        <f ca="1">IF(OR(data!$BX528=AL$1,data!$BY528=AL$1),data!$BW528,"")</f>
        <v/>
      </c>
      <c r="AN528" s="17" t="str">
        <f ca="1">IF(data!$BX528=AO$1,data!$BW528,"")</f>
        <v/>
      </c>
      <c r="AO528" s="17" t="str">
        <f ca="1">IF(data!$BY528=AO$1,data!$BW528,"")</f>
        <v/>
      </c>
      <c r="AP528" s="17" t="str">
        <f ca="1">IF(OR(data!$BX528=AO$1,data!$BY528=AO$1),data!$BW528,"")</f>
        <v/>
      </c>
      <c r="AQ528" s="16" t="str">
        <f ca="1">IF(data!$BX528=AR$1,data!$BW528,"")</f>
        <v/>
      </c>
      <c r="AR528" s="16" t="str">
        <f ca="1">IF(data!$BY528=AR$1,data!$BW528,"")</f>
        <v/>
      </c>
      <c r="AS528" s="16" t="str">
        <f ca="1">IF(OR(data!$BX528=AR$1,data!$BY528=AR$1),data!$BW528,"")</f>
        <v/>
      </c>
      <c r="AT528" s="17" t="str">
        <f ca="1">IF(data!$BX528=AU$1,data!$BW528,"")</f>
        <v/>
      </c>
      <c r="AU528" s="17" t="str">
        <f ca="1">IF(data!$BY528=AU$1,data!$BW528,"")</f>
        <v/>
      </c>
      <c r="AV528" s="17" t="str">
        <f ca="1">IF(OR(data!$BX528=AU$1,data!$BY528=AU$1),data!$BW528,"")</f>
        <v/>
      </c>
      <c r="AW528" s="16" t="str">
        <f ca="1">IF(data!$BX528=AX$1,data!$BW528,"")</f>
        <v/>
      </c>
      <c r="AX528" s="16" t="str">
        <f ca="1">IF(data!$BY528=AX$1,data!$BW528,"")</f>
        <v/>
      </c>
      <c r="AY528" s="16" t="str">
        <f ca="1">IF(OR(data!$BX528=AX$1,data!$BY528=AX$1),data!$BW528,"")</f>
        <v/>
      </c>
      <c r="AZ528" s="17" t="str">
        <f ca="1">IF(data!$BX528=BA$1,data!$BW528,"")</f>
        <v/>
      </c>
      <c r="BA528" s="17" t="str">
        <f ca="1">IF(data!$BY528=BA$1,data!$BW528,"")</f>
        <v/>
      </c>
      <c r="BB528" s="17" t="str">
        <f ca="1">IF(OR(data!$BX528=BA$1,data!$BY528=BA$1),data!$BW528,"")</f>
        <v/>
      </c>
      <c r="BC528" s="16" t="str">
        <f ca="1">IF(data!$BX528=BD$1,data!$BW528,"")</f>
        <v/>
      </c>
      <c r="BD528" s="16" t="str">
        <f ca="1">IF(data!$BY528=BD$1,data!$BW528,"")</f>
        <v/>
      </c>
      <c r="BE528" s="16" t="str">
        <f ca="1">IF(OR(data!$BX528=BD$1,data!$BY528=BD$1),data!$BW528,"")</f>
        <v/>
      </c>
      <c r="BF528" s="17" t="str">
        <f ca="1">IF(data!$BX528=BG$1,data!$BW528,"")</f>
        <v/>
      </c>
      <c r="BG528" s="17" t="str">
        <f ca="1">IF(data!$BY528=BG$1,data!$BW528,"")</f>
        <v/>
      </c>
      <c r="BH528" s="17" t="str">
        <f ca="1">IF(OR(data!$BX528=BG$1,data!$BY528=BG$1),data!$BW528,"")</f>
        <v/>
      </c>
      <c r="BI528" s="16" t="str">
        <f ca="1">IF(data!$BX528=BJ$1,data!$BW528,"")</f>
        <v/>
      </c>
      <c r="BJ528" s="16" t="str">
        <f ca="1">IF(data!$BY528=BJ$1,data!$BW528,"")</f>
        <v/>
      </c>
      <c r="BK528" s="16" t="str">
        <f ca="1">IF(OR(data!$BX528=BJ$1,data!$BY528=BJ$1),data!$BW528,"")</f>
        <v/>
      </c>
      <c r="BL528" s="17" t="str">
        <f ca="1">IF(data!$BX528=BM$1,data!$BW528,"")</f>
        <v/>
      </c>
      <c r="BM528" s="17" t="str">
        <f ca="1">IF(data!$BY528=BM$1,data!$BW528,"")</f>
        <v/>
      </c>
      <c r="BN528" s="17" t="str">
        <f ca="1">IF(OR(data!$BX528=BM$1,data!$BY528=BM$1),data!$BW528,"")</f>
        <v/>
      </c>
      <c r="BO528" s="16" t="str">
        <f ca="1">IF(data!$BX528=BP$1,data!$BW528,"")</f>
        <v/>
      </c>
      <c r="BP528" s="16" t="str">
        <f ca="1">IF(data!$BY528=BP$1,data!$BW528,"")</f>
        <v/>
      </c>
      <c r="BQ528" s="16" t="str">
        <f ca="1">IF(OR(data!$BX528=BP$1,data!$BY528=BP$1),data!$BW528,"")</f>
        <v/>
      </c>
      <c r="BR528" s="17" t="str">
        <f ca="1">IF(data!$BX528=BS$1,data!$BW528,"")</f>
        <v/>
      </c>
      <c r="BS528" s="17" t="str">
        <f ca="1">IF(data!$BY528=BS$1,data!$BW528,"")</f>
        <v/>
      </c>
      <c r="BT528" s="17" t="str">
        <f ca="1">IF(OR(data!$BX528=BS$1,data!$BY528=BS$1),data!$BW528,"")</f>
        <v/>
      </c>
    </row>
    <row r="529" spans="1:72" s="11" customFormat="1" x14ac:dyDescent="0.25">
      <c r="A529" s="16" t="str">
        <f ca="1">IF(data!$BX529=B$1,data!$BW529,"")</f>
        <v/>
      </c>
      <c r="B529" s="16" t="str">
        <f ca="1">IF(data!$BY529=B$1,data!$BW529,"")</f>
        <v/>
      </c>
      <c r="C529" s="16" t="str">
        <f ca="1">IF(OR(data!$BX529=B$1,data!$BY529=B$1),data!$BW529,"")</f>
        <v/>
      </c>
      <c r="D529" s="17" t="str">
        <f ca="1">IF(data!$BX529=E$1,data!$BW529,"")</f>
        <v/>
      </c>
      <c r="E529" s="17" t="str">
        <f ca="1">IF(data!$BY529=E$1,data!$BW529,"")</f>
        <v/>
      </c>
      <c r="F529" s="17" t="str">
        <f ca="1">IF(OR(data!$BX529=E$1,data!$BY529=E$1),data!$BW529,"")</f>
        <v/>
      </c>
      <c r="G529" s="16" t="str">
        <f ca="1">IF(data!$BX529=H$1,data!$BW529,"")</f>
        <v/>
      </c>
      <c r="H529" s="16" t="str">
        <f ca="1">IF(data!$BY529=H$1,data!$BW529,"")</f>
        <v/>
      </c>
      <c r="I529" s="16" t="str">
        <f ca="1">IF(OR(data!$BX529=H$1,data!$BY529=H$1),data!$BW529,"")</f>
        <v/>
      </c>
      <c r="J529" s="17" t="str">
        <f ca="1">IF(data!$BX529=K$1,data!$BW529,"")</f>
        <v/>
      </c>
      <c r="K529" s="17" t="str">
        <f ca="1">IF(data!$BY529=K$1,data!$BW529,"")</f>
        <v/>
      </c>
      <c r="L529" s="17" t="str">
        <f ca="1">IF(OR(data!$BX529=K$1,data!$BY529=K$1),data!$BW529,"")</f>
        <v/>
      </c>
      <c r="M529" s="16" t="str">
        <f ca="1">IF(data!$BX529=N$1,data!$BW529,"")</f>
        <v/>
      </c>
      <c r="N529" s="16" t="str">
        <f ca="1">IF(data!$BY529=N$1,data!$BW529,"")</f>
        <v/>
      </c>
      <c r="O529" s="16" t="str">
        <f ca="1">IF(OR(data!$BX529=N$1,data!$BY529=N$1),data!$BW529,"")</f>
        <v/>
      </c>
      <c r="P529" s="17" t="str">
        <f ca="1">IF(data!$BX529=Q$1,data!$BW529,"")</f>
        <v/>
      </c>
      <c r="Q529" s="17" t="str">
        <f ca="1">IF(data!$BY529=Q$1,data!$BW529,"")</f>
        <v/>
      </c>
      <c r="R529" s="17" t="str">
        <f ca="1">IF(OR(data!$BX529=Q$1,data!$BY529=Q$1),data!$BW529,"")</f>
        <v/>
      </c>
      <c r="S529" s="16" t="str">
        <f ca="1">IF(data!$BX529=T$1,data!$BW529,"")</f>
        <v/>
      </c>
      <c r="T529" s="16" t="str">
        <f ca="1">IF(data!$BY529=T$1,data!$BW529,"")</f>
        <v/>
      </c>
      <c r="U529" s="16" t="str">
        <f ca="1">IF(OR(data!$BX529=T$1,data!$BY529=T$1),data!$BW529,"")</f>
        <v/>
      </c>
      <c r="V529" s="17" t="str">
        <f ca="1">IF(data!$BX529=W$1,data!$BW529,"")</f>
        <v/>
      </c>
      <c r="W529" s="17" t="str">
        <f ca="1">IF(data!$BY529=W$1,data!$BW529,"")</f>
        <v/>
      </c>
      <c r="X529" s="17" t="str">
        <f ca="1">IF(OR(data!$BX529=W$1,data!$BY529=W$1),data!$BW529,"")</f>
        <v/>
      </c>
      <c r="Y529" s="16" t="str">
        <f ca="1">IF(data!$BX529=Z$1,data!$BW529,"")</f>
        <v/>
      </c>
      <c r="Z529" s="16" t="str">
        <f ca="1">IF(data!$BY529=Z$1,data!$BW529,"")</f>
        <v/>
      </c>
      <c r="AA529" s="16" t="str">
        <f ca="1">IF(OR(data!$BX529=Z$1,data!$BY529=Z$1),data!$BW529,"")</f>
        <v/>
      </c>
      <c r="AB529" s="17" t="str">
        <f ca="1">IF(data!$BX529=AC$1,data!$BW529,"")</f>
        <v/>
      </c>
      <c r="AC529" s="17" t="str">
        <f ca="1">IF(data!$BY529=AC$1,data!$BW529,"")</f>
        <v/>
      </c>
      <c r="AD529" s="17" t="str">
        <f ca="1">IF(OR(data!$BX529=AC$1,data!$BY529=AC$1),data!$BW529,"")</f>
        <v/>
      </c>
      <c r="AE529" s="16" t="str">
        <f ca="1">IF(data!$BX529=AF$1,data!$BW529,"")</f>
        <v/>
      </c>
      <c r="AF529" s="16" t="str">
        <f ca="1">IF(data!$BY529=AF$1,data!$BW529,"")</f>
        <v/>
      </c>
      <c r="AG529" s="16" t="str">
        <f ca="1">IF(OR(data!$BX529=AF$1,data!$BY529=AF$1),data!$BW529,"")</f>
        <v/>
      </c>
      <c r="AH529" s="17" t="str">
        <f ca="1">IF(data!$BX529=AI$1,data!$BW529,"")</f>
        <v/>
      </c>
      <c r="AI529" s="17" t="str">
        <f ca="1">IF(data!$BY529=AI$1,data!$BW529,"")</f>
        <v/>
      </c>
      <c r="AJ529" s="17" t="str">
        <f ca="1">IF(OR(data!$BX529=AI$1,data!$BY529=AI$1),data!$BW529,"")</f>
        <v/>
      </c>
      <c r="AK529" s="16" t="str">
        <f ca="1">IF(data!$BX529=AL$1,data!$BW529,"")</f>
        <v/>
      </c>
      <c r="AL529" s="16" t="str">
        <f ca="1">IF(data!$BY529=AL$1,data!$BW529,"")</f>
        <v/>
      </c>
      <c r="AM529" s="16" t="str">
        <f ca="1">IF(OR(data!$BX529=AL$1,data!$BY529=AL$1),data!$BW529,"")</f>
        <v/>
      </c>
      <c r="AN529" s="17" t="str">
        <f ca="1">IF(data!$BX529=AO$1,data!$BW529,"")</f>
        <v/>
      </c>
      <c r="AO529" s="17" t="str">
        <f ca="1">IF(data!$BY529=AO$1,data!$BW529,"")</f>
        <v/>
      </c>
      <c r="AP529" s="17" t="str">
        <f ca="1">IF(OR(data!$BX529=AO$1,data!$BY529=AO$1),data!$BW529,"")</f>
        <v/>
      </c>
      <c r="AQ529" s="16" t="str">
        <f ca="1">IF(data!$BX529=AR$1,data!$BW529,"")</f>
        <v/>
      </c>
      <c r="AR529" s="16" t="str">
        <f ca="1">IF(data!$BY529=AR$1,data!$BW529,"")</f>
        <v/>
      </c>
      <c r="AS529" s="16" t="str">
        <f ca="1">IF(OR(data!$BX529=AR$1,data!$BY529=AR$1),data!$BW529,"")</f>
        <v/>
      </c>
      <c r="AT529" s="17" t="str">
        <f ca="1">IF(data!$BX529=AU$1,data!$BW529,"")</f>
        <v/>
      </c>
      <c r="AU529" s="17" t="str">
        <f ca="1">IF(data!$BY529=AU$1,data!$BW529,"")</f>
        <v/>
      </c>
      <c r="AV529" s="17" t="str">
        <f ca="1">IF(OR(data!$BX529=AU$1,data!$BY529=AU$1),data!$BW529,"")</f>
        <v/>
      </c>
      <c r="AW529" s="16" t="str">
        <f ca="1">IF(data!$BX529=AX$1,data!$BW529,"")</f>
        <v/>
      </c>
      <c r="AX529" s="16" t="str">
        <f ca="1">IF(data!$BY529=AX$1,data!$BW529,"")</f>
        <v/>
      </c>
      <c r="AY529" s="16" t="str">
        <f ca="1">IF(OR(data!$BX529=AX$1,data!$BY529=AX$1),data!$BW529,"")</f>
        <v/>
      </c>
      <c r="AZ529" s="17" t="str">
        <f ca="1">IF(data!$BX529=BA$1,data!$BW529,"")</f>
        <v/>
      </c>
      <c r="BA529" s="17" t="str">
        <f ca="1">IF(data!$BY529=BA$1,data!$BW529,"")</f>
        <v/>
      </c>
      <c r="BB529" s="17" t="str">
        <f ca="1">IF(OR(data!$BX529=BA$1,data!$BY529=BA$1),data!$BW529,"")</f>
        <v/>
      </c>
      <c r="BC529" s="16" t="str">
        <f ca="1">IF(data!$BX529=BD$1,data!$BW529,"")</f>
        <v/>
      </c>
      <c r="BD529" s="16" t="str">
        <f ca="1">IF(data!$BY529=BD$1,data!$BW529,"")</f>
        <v/>
      </c>
      <c r="BE529" s="16" t="str">
        <f ca="1">IF(OR(data!$BX529=BD$1,data!$BY529=BD$1),data!$BW529,"")</f>
        <v/>
      </c>
      <c r="BF529" s="17" t="str">
        <f ca="1">IF(data!$BX529=BG$1,data!$BW529,"")</f>
        <v/>
      </c>
      <c r="BG529" s="17" t="str">
        <f ca="1">IF(data!$BY529=BG$1,data!$BW529,"")</f>
        <v/>
      </c>
      <c r="BH529" s="17" t="str">
        <f ca="1">IF(OR(data!$BX529=BG$1,data!$BY529=BG$1),data!$BW529,"")</f>
        <v/>
      </c>
      <c r="BI529" s="16" t="str">
        <f ca="1">IF(data!$BX529=BJ$1,data!$BW529,"")</f>
        <v/>
      </c>
      <c r="BJ529" s="16" t="str">
        <f ca="1">IF(data!$BY529=BJ$1,data!$BW529,"")</f>
        <v/>
      </c>
      <c r="BK529" s="16" t="str">
        <f ca="1">IF(OR(data!$BX529=BJ$1,data!$BY529=BJ$1),data!$BW529,"")</f>
        <v/>
      </c>
      <c r="BL529" s="17" t="str">
        <f ca="1">IF(data!$BX529=BM$1,data!$BW529,"")</f>
        <v/>
      </c>
      <c r="BM529" s="17" t="str">
        <f ca="1">IF(data!$BY529=BM$1,data!$BW529,"")</f>
        <v/>
      </c>
      <c r="BN529" s="17" t="str">
        <f ca="1">IF(OR(data!$BX529=BM$1,data!$BY529=BM$1),data!$BW529,"")</f>
        <v/>
      </c>
      <c r="BO529" s="16" t="str">
        <f ca="1">IF(data!$BX529=BP$1,data!$BW529,"")</f>
        <v/>
      </c>
      <c r="BP529" s="16" t="str">
        <f ca="1">IF(data!$BY529=BP$1,data!$BW529,"")</f>
        <v/>
      </c>
      <c r="BQ529" s="16" t="str">
        <f ca="1">IF(OR(data!$BX529=BP$1,data!$BY529=BP$1),data!$BW529,"")</f>
        <v/>
      </c>
      <c r="BR529" s="17" t="str">
        <f ca="1">IF(data!$BX529=BS$1,data!$BW529,"")</f>
        <v/>
      </c>
      <c r="BS529" s="17" t="str">
        <f ca="1">IF(data!$BY529=BS$1,data!$BW529,"")</f>
        <v/>
      </c>
      <c r="BT529" s="17" t="str">
        <f ca="1">IF(OR(data!$BX529=BS$1,data!$BY529=BS$1),data!$BW529,"")</f>
        <v/>
      </c>
    </row>
    <row r="530" spans="1:72" s="11" customFormat="1" x14ac:dyDescent="0.25">
      <c r="A530" s="16" t="str">
        <f ca="1">IF(data!$BX530=B$1,data!$BW530,"")</f>
        <v/>
      </c>
      <c r="B530" s="16" t="str">
        <f ca="1">IF(data!$BY530=B$1,data!$BW530,"")</f>
        <v/>
      </c>
      <c r="C530" s="16" t="str">
        <f ca="1">IF(OR(data!$BX530=B$1,data!$BY530=B$1),data!$BW530,"")</f>
        <v/>
      </c>
      <c r="D530" s="17" t="str">
        <f ca="1">IF(data!$BX530=E$1,data!$BW530,"")</f>
        <v/>
      </c>
      <c r="E530" s="17" t="str">
        <f ca="1">IF(data!$BY530=E$1,data!$BW530,"")</f>
        <v/>
      </c>
      <c r="F530" s="17" t="str">
        <f ca="1">IF(OR(data!$BX530=E$1,data!$BY530=E$1),data!$BW530,"")</f>
        <v/>
      </c>
      <c r="G530" s="16" t="str">
        <f ca="1">IF(data!$BX530=H$1,data!$BW530,"")</f>
        <v/>
      </c>
      <c r="H530" s="16" t="str">
        <f ca="1">IF(data!$BY530=H$1,data!$BW530,"")</f>
        <v/>
      </c>
      <c r="I530" s="16" t="str">
        <f ca="1">IF(OR(data!$BX530=H$1,data!$BY530=H$1),data!$BW530,"")</f>
        <v/>
      </c>
      <c r="J530" s="17" t="str">
        <f ca="1">IF(data!$BX530=K$1,data!$BW530,"")</f>
        <v/>
      </c>
      <c r="K530" s="17" t="str">
        <f ca="1">IF(data!$BY530=K$1,data!$BW530,"")</f>
        <v/>
      </c>
      <c r="L530" s="17" t="str">
        <f ca="1">IF(OR(data!$BX530=K$1,data!$BY530=K$1),data!$BW530,"")</f>
        <v/>
      </c>
      <c r="M530" s="16" t="str">
        <f ca="1">IF(data!$BX530=N$1,data!$BW530,"")</f>
        <v/>
      </c>
      <c r="N530" s="16" t="str">
        <f ca="1">IF(data!$BY530=N$1,data!$BW530,"")</f>
        <v/>
      </c>
      <c r="O530" s="16" t="str">
        <f ca="1">IF(OR(data!$BX530=N$1,data!$BY530=N$1),data!$BW530,"")</f>
        <v/>
      </c>
      <c r="P530" s="17" t="str">
        <f ca="1">IF(data!$BX530=Q$1,data!$BW530,"")</f>
        <v/>
      </c>
      <c r="Q530" s="17" t="str">
        <f ca="1">IF(data!$BY530=Q$1,data!$BW530,"")</f>
        <v/>
      </c>
      <c r="R530" s="17" t="str">
        <f ca="1">IF(OR(data!$BX530=Q$1,data!$BY530=Q$1),data!$BW530,"")</f>
        <v/>
      </c>
      <c r="S530" s="16" t="str">
        <f ca="1">IF(data!$BX530=T$1,data!$BW530,"")</f>
        <v/>
      </c>
      <c r="T530" s="16" t="str">
        <f ca="1">IF(data!$BY530=T$1,data!$BW530,"")</f>
        <v/>
      </c>
      <c r="U530" s="16" t="str">
        <f ca="1">IF(OR(data!$BX530=T$1,data!$BY530=T$1),data!$BW530,"")</f>
        <v/>
      </c>
      <c r="V530" s="17" t="str">
        <f ca="1">IF(data!$BX530=W$1,data!$BW530,"")</f>
        <v/>
      </c>
      <c r="W530" s="17" t="str">
        <f ca="1">IF(data!$BY530=W$1,data!$BW530,"")</f>
        <v/>
      </c>
      <c r="X530" s="17" t="str">
        <f ca="1">IF(OR(data!$BX530=W$1,data!$BY530=W$1),data!$BW530,"")</f>
        <v/>
      </c>
      <c r="Y530" s="16" t="str">
        <f ca="1">IF(data!$BX530=Z$1,data!$BW530,"")</f>
        <v/>
      </c>
      <c r="Z530" s="16" t="str">
        <f ca="1">IF(data!$BY530=Z$1,data!$BW530,"")</f>
        <v/>
      </c>
      <c r="AA530" s="16" t="str">
        <f ca="1">IF(OR(data!$BX530=Z$1,data!$BY530=Z$1),data!$BW530,"")</f>
        <v/>
      </c>
      <c r="AB530" s="17" t="str">
        <f ca="1">IF(data!$BX530=AC$1,data!$BW530,"")</f>
        <v/>
      </c>
      <c r="AC530" s="17" t="str">
        <f ca="1">IF(data!$BY530=AC$1,data!$BW530,"")</f>
        <v/>
      </c>
      <c r="AD530" s="17" t="str">
        <f ca="1">IF(OR(data!$BX530=AC$1,data!$BY530=AC$1),data!$BW530,"")</f>
        <v/>
      </c>
      <c r="AE530" s="16" t="str">
        <f ca="1">IF(data!$BX530=AF$1,data!$BW530,"")</f>
        <v/>
      </c>
      <c r="AF530" s="16" t="str">
        <f ca="1">IF(data!$BY530=AF$1,data!$BW530,"")</f>
        <v/>
      </c>
      <c r="AG530" s="16" t="str">
        <f ca="1">IF(OR(data!$BX530=AF$1,data!$BY530=AF$1),data!$BW530,"")</f>
        <v/>
      </c>
      <c r="AH530" s="17" t="str">
        <f ca="1">IF(data!$BX530=AI$1,data!$BW530,"")</f>
        <v/>
      </c>
      <c r="AI530" s="17" t="str">
        <f ca="1">IF(data!$BY530=AI$1,data!$BW530,"")</f>
        <v/>
      </c>
      <c r="AJ530" s="17" t="str">
        <f ca="1">IF(OR(data!$BX530=AI$1,data!$BY530=AI$1),data!$BW530,"")</f>
        <v/>
      </c>
      <c r="AK530" s="16" t="str">
        <f ca="1">IF(data!$BX530=AL$1,data!$BW530,"")</f>
        <v/>
      </c>
      <c r="AL530" s="16" t="str">
        <f ca="1">IF(data!$BY530=AL$1,data!$BW530,"")</f>
        <v/>
      </c>
      <c r="AM530" s="16" t="str">
        <f ca="1">IF(OR(data!$BX530=AL$1,data!$BY530=AL$1),data!$BW530,"")</f>
        <v/>
      </c>
      <c r="AN530" s="17" t="str">
        <f ca="1">IF(data!$BX530=AO$1,data!$BW530,"")</f>
        <v/>
      </c>
      <c r="AO530" s="17" t="str">
        <f ca="1">IF(data!$BY530=AO$1,data!$BW530,"")</f>
        <v/>
      </c>
      <c r="AP530" s="17" t="str">
        <f ca="1">IF(OR(data!$BX530=AO$1,data!$BY530=AO$1),data!$BW530,"")</f>
        <v/>
      </c>
      <c r="AQ530" s="16" t="str">
        <f ca="1">IF(data!$BX530=AR$1,data!$BW530,"")</f>
        <v/>
      </c>
      <c r="AR530" s="16" t="str">
        <f ca="1">IF(data!$BY530=AR$1,data!$BW530,"")</f>
        <v/>
      </c>
      <c r="AS530" s="16" t="str">
        <f ca="1">IF(OR(data!$BX530=AR$1,data!$BY530=AR$1),data!$BW530,"")</f>
        <v/>
      </c>
      <c r="AT530" s="17" t="str">
        <f ca="1">IF(data!$BX530=AU$1,data!$BW530,"")</f>
        <v/>
      </c>
      <c r="AU530" s="17" t="str">
        <f ca="1">IF(data!$BY530=AU$1,data!$BW530,"")</f>
        <v/>
      </c>
      <c r="AV530" s="17" t="str">
        <f ca="1">IF(OR(data!$BX530=AU$1,data!$BY530=AU$1),data!$BW530,"")</f>
        <v/>
      </c>
      <c r="AW530" s="16" t="str">
        <f ca="1">IF(data!$BX530=AX$1,data!$BW530,"")</f>
        <v/>
      </c>
      <c r="AX530" s="16" t="str">
        <f ca="1">IF(data!$BY530=AX$1,data!$BW530,"")</f>
        <v/>
      </c>
      <c r="AY530" s="16" t="str">
        <f ca="1">IF(OR(data!$BX530=AX$1,data!$BY530=AX$1),data!$BW530,"")</f>
        <v/>
      </c>
      <c r="AZ530" s="17" t="str">
        <f ca="1">IF(data!$BX530=BA$1,data!$BW530,"")</f>
        <v/>
      </c>
      <c r="BA530" s="17" t="str">
        <f ca="1">IF(data!$BY530=BA$1,data!$BW530,"")</f>
        <v/>
      </c>
      <c r="BB530" s="17" t="str">
        <f ca="1">IF(OR(data!$BX530=BA$1,data!$BY530=BA$1),data!$BW530,"")</f>
        <v/>
      </c>
      <c r="BC530" s="16" t="str">
        <f ca="1">IF(data!$BX530=BD$1,data!$BW530,"")</f>
        <v/>
      </c>
      <c r="BD530" s="16" t="str">
        <f ca="1">IF(data!$BY530=BD$1,data!$BW530,"")</f>
        <v/>
      </c>
      <c r="BE530" s="16" t="str">
        <f ca="1">IF(OR(data!$BX530=BD$1,data!$BY530=BD$1),data!$BW530,"")</f>
        <v/>
      </c>
      <c r="BF530" s="17" t="str">
        <f ca="1">IF(data!$BX530=BG$1,data!$BW530,"")</f>
        <v/>
      </c>
      <c r="BG530" s="17" t="str">
        <f ca="1">IF(data!$BY530=BG$1,data!$BW530,"")</f>
        <v/>
      </c>
      <c r="BH530" s="17" t="str">
        <f ca="1">IF(OR(data!$BX530=BG$1,data!$BY530=BG$1),data!$BW530,"")</f>
        <v/>
      </c>
      <c r="BI530" s="16" t="str">
        <f ca="1">IF(data!$BX530=BJ$1,data!$BW530,"")</f>
        <v/>
      </c>
      <c r="BJ530" s="16" t="str">
        <f ca="1">IF(data!$BY530=BJ$1,data!$BW530,"")</f>
        <v/>
      </c>
      <c r="BK530" s="16" t="str">
        <f ca="1">IF(OR(data!$BX530=BJ$1,data!$BY530=BJ$1),data!$BW530,"")</f>
        <v/>
      </c>
      <c r="BL530" s="17" t="str">
        <f ca="1">IF(data!$BX530=BM$1,data!$BW530,"")</f>
        <v/>
      </c>
      <c r="BM530" s="17" t="str">
        <f ca="1">IF(data!$BY530=BM$1,data!$BW530,"")</f>
        <v/>
      </c>
      <c r="BN530" s="17" t="str">
        <f ca="1">IF(OR(data!$BX530=BM$1,data!$BY530=BM$1),data!$BW530,"")</f>
        <v/>
      </c>
      <c r="BO530" s="16" t="str">
        <f ca="1">IF(data!$BX530=BP$1,data!$BW530,"")</f>
        <v/>
      </c>
      <c r="BP530" s="16" t="str">
        <f ca="1">IF(data!$BY530=BP$1,data!$BW530,"")</f>
        <v/>
      </c>
      <c r="BQ530" s="16" t="str">
        <f ca="1">IF(OR(data!$BX530=BP$1,data!$BY530=BP$1),data!$BW530,"")</f>
        <v/>
      </c>
      <c r="BR530" s="17" t="str">
        <f ca="1">IF(data!$BX530=BS$1,data!$BW530,"")</f>
        <v/>
      </c>
      <c r="BS530" s="17" t="str">
        <f ca="1">IF(data!$BY530=BS$1,data!$BW530,"")</f>
        <v/>
      </c>
      <c r="BT530" s="17" t="str">
        <f ca="1">IF(OR(data!$BX530=BS$1,data!$BY530=BS$1),data!$BW530,"")</f>
        <v/>
      </c>
    </row>
    <row r="531" spans="1:72" s="11" customFormat="1" x14ac:dyDescent="0.25">
      <c r="A531" s="16" t="str">
        <f ca="1">IF(data!$BX531=B$1,data!$BW531,"")</f>
        <v/>
      </c>
      <c r="B531" s="16" t="str">
        <f ca="1">IF(data!$BY531=B$1,data!$BW531,"")</f>
        <v/>
      </c>
      <c r="C531" s="16" t="str">
        <f ca="1">IF(OR(data!$BX531=B$1,data!$BY531=B$1),data!$BW531,"")</f>
        <v/>
      </c>
      <c r="D531" s="17" t="str">
        <f ca="1">IF(data!$BX531=E$1,data!$BW531,"")</f>
        <v/>
      </c>
      <c r="E531" s="17" t="str">
        <f ca="1">IF(data!$BY531=E$1,data!$BW531,"")</f>
        <v/>
      </c>
      <c r="F531" s="17" t="str">
        <f ca="1">IF(OR(data!$BX531=E$1,data!$BY531=E$1),data!$BW531,"")</f>
        <v/>
      </c>
      <c r="G531" s="16" t="str">
        <f ca="1">IF(data!$BX531=H$1,data!$BW531,"")</f>
        <v/>
      </c>
      <c r="H531" s="16" t="str">
        <f ca="1">IF(data!$BY531=H$1,data!$BW531,"")</f>
        <v/>
      </c>
      <c r="I531" s="16" t="str">
        <f ca="1">IF(OR(data!$BX531=H$1,data!$BY531=H$1),data!$BW531,"")</f>
        <v/>
      </c>
      <c r="J531" s="17" t="str">
        <f ca="1">IF(data!$BX531=K$1,data!$BW531,"")</f>
        <v/>
      </c>
      <c r="K531" s="17" t="str">
        <f ca="1">IF(data!$BY531=K$1,data!$BW531,"")</f>
        <v/>
      </c>
      <c r="L531" s="17" t="str">
        <f ca="1">IF(OR(data!$BX531=K$1,data!$BY531=K$1),data!$BW531,"")</f>
        <v/>
      </c>
      <c r="M531" s="16" t="str">
        <f ca="1">IF(data!$BX531=N$1,data!$BW531,"")</f>
        <v/>
      </c>
      <c r="N531" s="16" t="str">
        <f ca="1">IF(data!$BY531=N$1,data!$BW531,"")</f>
        <v/>
      </c>
      <c r="O531" s="16" t="str">
        <f ca="1">IF(OR(data!$BX531=N$1,data!$BY531=N$1),data!$BW531,"")</f>
        <v/>
      </c>
      <c r="P531" s="17" t="str">
        <f ca="1">IF(data!$BX531=Q$1,data!$BW531,"")</f>
        <v/>
      </c>
      <c r="Q531" s="17" t="str">
        <f ca="1">IF(data!$BY531=Q$1,data!$BW531,"")</f>
        <v/>
      </c>
      <c r="R531" s="17" t="str">
        <f ca="1">IF(OR(data!$BX531=Q$1,data!$BY531=Q$1),data!$BW531,"")</f>
        <v/>
      </c>
      <c r="S531" s="16" t="str">
        <f ca="1">IF(data!$BX531=T$1,data!$BW531,"")</f>
        <v/>
      </c>
      <c r="T531" s="16" t="str">
        <f ca="1">IF(data!$BY531=T$1,data!$BW531,"")</f>
        <v/>
      </c>
      <c r="U531" s="16" t="str">
        <f ca="1">IF(OR(data!$BX531=T$1,data!$BY531=T$1),data!$BW531,"")</f>
        <v/>
      </c>
      <c r="V531" s="17" t="str">
        <f ca="1">IF(data!$BX531=W$1,data!$BW531,"")</f>
        <v/>
      </c>
      <c r="W531" s="17" t="str">
        <f ca="1">IF(data!$BY531=W$1,data!$BW531,"")</f>
        <v/>
      </c>
      <c r="X531" s="17" t="str">
        <f ca="1">IF(OR(data!$BX531=W$1,data!$BY531=W$1),data!$BW531,"")</f>
        <v/>
      </c>
      <c r="Y531" s="16" t="str">
        <f ca="1">IF(data!$BX531=Z$1,data!$BW531,"")</f>
        <v/>
      </c>
      <c r="Z531" s="16" t="str">
        <f ca="1">IF(data!$BY531=Z$1,data!$BW531,"")</f>
        <v/>
      </c>
      <c r="AA531" s="16" t="str">
        <f ca="1">IF(OR(data!$BX531=Z$1,data!$BY531=Z$1),data!$BW531,"")</f>
        <v/>
      </c>
      <c r="AB531" s="17" t="str">
        <f ca="1">IF(data!$BX531=AC$1,data!$BW531,"")</f>
        <v/>
      </c>
      <c r="AC531" s="17" t="str">
        <f ca="1">IF(data!$BY531=AC$1,data!$BW531,"")</f>
        <v/>
      </c>
      <c r="AD531" s="17" t="str">
        <f ca="1">IF(OR(data!$BX531=AC$1,data!$BY531=AC$1),data!$BW531,"")</f>
        <v/>
      </c>
      <c r="AE531" s="16" t="str">
        <f ca="1">IF(data!$BX531=AF$1,data!$BW531,"")</f>
        <v/>
      </c>
      <c r="AF531" s="16" t="str">
        <f ca="1">IF(data!$BY531=AF$1,data!$BW531,"")</f>
        <v/>
      </c>
      <c r="AG531" s="16" t="str">
        <f ca="1">IF(OR(data!$BX531=AF$1,data!$BY531=AF$1),data!$BW531,"")</f>
        <v/>
      </c>
      <c r="AH531" s="17" t="str">
        <f ca="1">IF(data!$BX531=AI$1,data!$BW531,"")</f>
        <v/>
      </c>
      <c r="AI531" s="17" t="str">
        <f ca="1">IF(data!$BY531=AI$1,data!$BW531,"")</f>
        <v/>
      </c>
      <c r="AJ531" s="17" t="str">
        <f ca="1">IF(OR(data!$BX531=AI$1,data!$BY531=AI$1),data!$BW531,"")</f>
        <v/>
      </c>
      <c r="AK531" s="16" t="str">
        <f ca="1">IF(data!$BX531=AL$1,data!$BW531,"")</f>
        <v/>
      </c>
      <c r="AL531" s="16" t="str">
        <f ca="1">IF(data!$BY531=AL$1,data!$BW531,"")</f>
        <v/>
      </c>
      <c r="AM531" s="16" t="str">
        <f ca="1">IF(OR(data!$BX531=AL$1,data!$BY531=AL$1),data!$BW531,"")</f>
        <v/>
      </c>
      <c r="AN531" s="17" t="str">
        <f ca="1">IF(data!$BX531=AO$1,data!$BW531,"")</f>
        <v/>
      </c>
      <c r="AO531" s="17" t="str">
        <f ca="1">IF(data!$BY531=AO$1,data!$BW531,"")</f>
        <v/>
      </c>
      <c r="AP531" s="17" t="str">
        <f ca="1">IF(OR(data!$BX531=AO$1,data!$BY531=AO$1),data!$BW531,"")</f>
        <v/>
      </c>
      <c r="AQ531" s="16" t="str">
        <f ca="1">IF(data!$BX531=AR$1,data!$BW531,"")</f>
        <v/>
      </c>
      <c r="AR531" s="16" t="str">
        <f ca="1">IF(data!$BY531=AR$1,data!$BW531,"")</f>
        <v/>
      </c>
      <c r="AS531" s="16" t="str">
        <f ca="1">IF(OR(data!$BX531=AR$1,data!$BY531=AR$1),data!$BW531,"")</f>
        <v/>
      </c>
      <c r="AT531" s="17" t="str">
        <f ca="1">IF(data!$BX531=AU$1,data!$BW531,"")</f>
        <v/>
      </c>
      <c r="AU531" s="17" t="str">
        <f ca="1">IF(data!$BY531=AU$1,data!$BW531,"")</f>
        <v/>
      </c>
      <c r="AV531" s="17" t="str">
        <f ca="1">IF(OR(data!$BX531=AU$1,data!$BY531=AU$1),data!$BW531,"")</f>
        <v/>
      </c>
      <c r="AW531" s="16" t="str">
        <f ca="1">IF(data!$BX531=AX$1,data!$BW531,"")</f>
        <v/>
      </c>
      <c r="AX531" s="16" t="str">
        <f ca="1">IF(data!$BY531=AX$1,data!$BW531,"")</f>
        <v/>
      </c>
      <c r="AY531" s="16" t="str">
        <f ca="1">IF(OR(data!$BX531=AX$1,data!$BY531=AX$1),data!$BW531,"")</f>
        <v/>
      </c>
      <c r="AZ531" s="17" t="str">
        <f ca="1">IF(data!$BX531=BA$1,data!$BW531,"")</f>
        <v/>
      </c>
      <c r="BA531" s="17" t="str">
        <f ca="1">IF(data!$BY531=BA$1,data!$BW531,"")</f>
        <v/>
      </c>
      <c r="BB531" s="17" t="str">
        <f ca="1">IF(OR(data!$BX531=BA$1,data!$BY531=BA$1),data!$BW531,"")</f>
        <v/>
      </c>
      <c r="BC531" s="16" t="str">
        <f ca="1">IF(data!$BX531=BD$1,data!$BW531,"")</f>
        <v/>
      </c>
      <c r="BD531" s="16" t="str">
        <f ca="1">IF(data!$BY531=BD$1,data!$BW531,"")</f>
        <v/>
      </c>
      <c r="BE531" s="16" t="str">
        <f ca="1">IF(OR(data!$BX531=BD$1,data!$BY531=BD$1),data!$BW531,"")</f>
        <v/>
      </c>
      <c r="BF531" s="17" t="str">
        <f ca="1">IF(data!$BX531=BG$1,data!$BW531,"")</f>
        <v/>
      </c>
      <c r="BG531" s="17" t="str">
        <f ca="1">IF(data!$BY531=BG$1,data!$BW531,"")</f>
        <v/>
      </c>
      <c r="BH531" s="17" t="str">
        <f ca="1">IF(OR(data!$BX531=BG$1,data!$BY531=BG$1),data!$BW531,"")</f>
        <v/>
      </c>
      <c r="BI531" s="16" t="str">
        <f ca="1">IF(data!$BX531=BJ$1,data!$BW531,"")</f>
        <v/>
      </c>
      <c r="BJ531" s="16" t="str">
        <f ca="1">IF(data!$BY531=BJ$1,data!$BW531,"")</f>
        <v/>
      </c>
      <c r="BK531" s="16" t="str">
        <f ca="1">IF(OR(data!$BX531=BJ$1,data!$BY531=BJ$1),data!$BW531,"")</f>
        <v/>
      </c>
      <c r="BL531" s="17" t="str">
        <f ca="1">IF(data!$BX531=BM$1,data!$BW531,"")</f>
        <v/>
      </c>
      <c r="BM531" s="17" t="str">
        <f ca="1">IF(data!$BY531=BM$1,data!$BW531,"")</f>
        <v/>
      </c>
      <c r="BN531" s="17" t="str">
        <f ca="1">IF(OR(data!$BX531=BM$1,data!$BY531=BM$1),data!$BW531,"")</f>
        <v/>
      </c>
      <c r="BO531" s="16" t="str">
        <f ca="1">IF(data!$BX531=BP$1,data!$BW531,"")</f>
        <v/>
      </c>
      <c r="BP531" s="16" t="str">
        <f ca="1">IF(data!$BY531=BP$1,data!$BW531,"")</f>
        <v/>
      </c>
      <c r="BQ531" s="16" t="str">
        <f ca="1">IF(OR(data!$BX531=BP$1,data!$BY531=BP$1),data!$BW531,"")</f>
        <v/>
      </c>
      <c r="BR531" s="17" t="str">
        <f ca="1">IF(data!$BX531=BS$1,data!$BW531,"")</f>
        <v/>
      </c>
      <c r="BS531" s="17" t="str">
        <f ca="1">IF(data!$BY531=BS$1,data!$BW531,"")</f>
        <v/>
      </c>
      <c r="BT531" s="17" t="str">
        <f ca="1">IF(OR(data!$BX531=BS$1,data!$BY531=BS$1),data!$BW531,"")</f>
        <v/>
      </c>
    </row>
    <row r="532" spans="1:72" s="11" customFormat="1" x14ac:dyDescent="0.25">
      <c r="A532" s="16" t="str">
        <f ca="1">IF(data!$BX532=B$1,data!$BW532,"")</f>
        <v/>
      </c>
      <c r="B532" s="16" t="str">
        <f ca="1">IF(data!$BY532=B$1,data!$BW532,"")</f>
        <v/>
      </c>
      <c r="C532" s="16" t="str">
        <f ca="1">IF(OR(data!$BX532=B$1,data!$BY532=B$1),data!$BW532,"")</f>
        <v/>
      </c>
      <c r="D532" s="17" t="str">
        <f ca="1">IF(data!$BX532=E$1,data!$BW532,"")</f>
        <v/>
      </c>
      <c r="E532" s="17" t="str">
        <f ca="1">IF(data!$BY532=E$1,data!$BW532,"")</f>
        <v/>
      </c>
      <c r="F532" s="17" t="str">
        <f ca="1">IF(OR(data!$BX532=E$1,data!$BY532=E$1),data!$BW532,"")</f>
        <v/>
      </c>
      <c r="G532" s="16" t="str">
        <f ca="1">IF(data!$BX532=H$1,data!$BW532,"")</f>
        <v/>
      </c>
      <c r="H532" s="16" t="str">
        <f ca="1">IF(data!$BY532=H$1,data!$BW532,"")</f>
        <v/>
      </c>
      <c r="I532" s="16" t="str">
        <f ca="1">IF(OR(data!$BX532=H$1,data!$BY532=H$1),data!$BW532,"")</f>
        <v/>
      </c>
      <c r="J532" s="17" t="str">
        <f ca="1">IF(data!$BX532=K$1,data!$BW532,"")</f>
        <v/>
      </c>
      <c r="K532" s="17" t="str">
        <f ca="1">IF(data!$BY532=K$1,data!$BW532,"")</f>
        <v/>
      </c>
      <c r="L532" s="17" t="str">
        <f ca="1">IF(OR(data!$BX532=K$1,data!$BY532=K$1),data!$BW532,"")</f>
        <v/>
      </c>
      <c r="M532" s="16" t="str">
        <f ca="1">IF(data!$BX532=N$1,data!$BW532,"")</f>
        <v/>
      </c>
      <c r="N532" s="16" t="str">
        <f ca="1">IF(data!$BY532=N$1,data!$BW532,"")</f>
        <v/>
      </c>
      <c r="O532" s="16" t="str">
        <f ca="1">IF(OR(data!$BX532=N$1,data!$BY532=N$1),data!$BW532,"")</f>
        <v/>
      </c>
      <c r="P532" s="17" t="str">
        <f ca="1">IF(data!$BX532=Q$1,data!$BW532,"")</f>
        <v/>
      </c>
      <c r="Q532" s="17" t="str">
        <f ca="1">IF(data!$BY532=Q$1,data!$BW532,"")</f>
        <v/>
      </c>
      <c r="R532" s="17" t="str">
        <f ca="1">IF(OR(data!$BX532=Q$1,data!$BY532=Q$1),data!$BW532,"")</f>
        <v/>
      </c>
      <c r="S532" s="16" t="str">
        <f ca="1">IF(data!$BX532=T$1,data!$BW532,"")</f>
        <v/>
      </c>
      <c r="T532" s="16" t="str">
        <f ca="1">IF(data!$BY532=T$1,data!$BW532,"")</f>
        <v/>
      </c>
      <c r="U532" s="16" t="str">
        <f ca="1">IF(OR(data!$BX532=T$1,data!$BY532=T$1),data!$BW532,"")</f>
        <v/>
      </c>
      <c r="V532" s="17" t="str">
        <f ca="1">IF(data!$BX532=W$1,data!$BW532,"")</f>
        <v/>
      </c>
      <c r="W532" s="17" t="str">
        <f ca="1">IF(data!$BY532=W$1,data!$BW532,"")</f>
        <v/>
      </c>
      <c r="X532" s="17" t="str">
        <f ca="1">IF(OR(data!$BX532=W$1,data!$BY532=W$1),data!$BW532,"")</f>
        <v/>
      </c>
      <c r="Y532" s="16" t="str">
        <f ca="1">IF(data!$BX532=Z$1,data!$BW532,"")</f>
        <v/>
      </c>
      <c r="Z532" s="16" t="str">
        <f ca="1">IF(data!$BY532=Z$1,data!$BW532,"")</f>
        <v/>
      </c>
      <c r="AA532" s="16" t="str">
        <f ca="1">IF(OR(data!$BX532=Z$1,data!$BY532=Z$1),data!$BW532,"")</f>
        <v/>
      </c>
      <c r="AB532" s="17" t="str">
        <f ca="1">IF(data!$BX532=AC$1,data!$BW532,"")</f>
        <v/>
      </c>
      <c r="AC532" s="17" t="str">
        <f ca="1">IF(data!$BY532=AC$1,data!$BW532,"")</f>
        <v/>
      </c>
      <c r="AD532" s="17" t="str">
        <f ca="1">IF(OR(data!$BX532=AC$1,data!$BY532=AC$1),data!$BW532,"")</f>
        <v/>
      </c>
      <c r="AE532" s="16" t="str">
        <f ca="1">IF(data!$BX532=AF$1,data!$BW532,"")</f>
        <v/>
      </c>
      <c r="AF532" s="16" t="str">
        <f ca="1">IF(data!$BY532=AF$1,data!$BW532,"")</f>
        <v/>
      </c>
      <c r="AG532" s="16" t="str">
        <f ca="1">IF(OR(data!$BX532=AF$1,data!$BY532=AF$1),data!$BW532,"")</f>
        <v/>
      </c>
      <c r="AH532" s="17" t="str">
        <f ca="1">IF(data!$BX532=AI$1,data!$BW532,"")</f>
        <v/>
      </c>
      <c r="AI532" s="17" t="str">
        <f ca="1">IF(data!$BY532=AI$1,data!$BW532,"")</f>
        <v/>
      </c>
      <c r="AJ532" s="17" t="str">
        <f ca="1">IF(OR(data!$BX532=AI$1,data!$BY532=AI$1),data!$BW532,"")</f>
        <v/>
      </c>
      <c r="AK532" s="16" t="str">
        <f ca="1">IF(data!$BX532=AL$1,data!$BW532,"")</f>
        <v/>
      </c>
      <c r="AL532" s="16" t="str">
        <f ca="1">IF(data!$BY532=AL$1,data!$BW532,"")</f>
        <v/>
      </c>
      <c r="AM532" s="16" t="str">
        <f ca="1">IF(OR(data!$BX532=AL$1,data!$BY532=AL$1),data!$BW532,"")</f>
        <v/>
      </c>
      <c r="AN532" s="17" t="str">
        <f ca="1">IF(data!$BX532=AO$1,data!$BW532,"")</f>
        <v/>
      </c>
      <c r="AO532" s="17" t="str">
        <f ca="1">IF(data!$BY532=AO$1,data!$BW532,"")</f>
        <v/>
      </c>
      <c r="AP532" s="17" t="str">
        <f ca="1">IF(OR(data!$BX532=AO$1,data!$BY532=AO$1),data!$BW532,"")</f>
        <v/>
      </c>
      <c r="AQ532" s="16" t="str">
        <f ca="1">IF(data!$BX532=AR$1,data!$BW532,"")</f>
        <v/>
      </c>
      <c r="AR532" s="16" t="str">
        <f ca="1">IF(data!$BY532=AR$1,data!$BW532,"")</f>
        <v/>
      </c>
      <c r="AS532" s="16" t="str">
        <f ca="1">IF(OR(data!$BX532=AR$1,data!$BY532=AR$1),data!$BW532,"")</f>
        <v/>
      </c>
      <c r="AT532" s="17" t="str">
        <f ca="1">IF(data!$BX532=AU$1,data!$BW532,"")</f>
        <v/>
      </c>
      <c r="AU532" s="17" t="str">
        <f ca="1">IF(data!$BY532=AU$1,data!$BW532,"")</f>
        <v/>
      </c>
      <c r="AV532" s="17" t="str">
        <f ca="1">IF(OR(data!$BX532=AU$1,data!$BY532=AU$1),data!$BW532,"")</f>
        <v/>
      </c>
      <c r="AW532" s="16" t="str">
        <f ca="1">IF(data!$BX532=AX$1,data!$BW532,"")</f>
        <v/>
      </c>
      <c r="AX532" s="16" t="str">
        <f ca="1">IF(data!$BY532=AX$1,data!$BW532,"")</f>
        <v/>
      </c>
      <c r="AY532" s="16" t="str">
        <f ca="1">IF(OR(data!$BX532=AX$1,data!$BY532=AX$1),data!$BW532,"")</f>
        <v/>
      </c>
      <c r="AZ532" s="17" t="str">
        <f ca="1">IF(data!$BX532=BA$1,data!$BW532,"")</f>
        <v/>
      </c>
      <c r="BA532" s="17" t="str">
        <f ca="1">IF(data!$BY532=BA$1,data!$BW532,"")</f>
        <v/>
      </c>
      <c r="BB532" s="17" t="str">
        <f ca="1">IF(OR(data!$BX532=BA$1,data!$BY532=BA$1),data!$BW532,"")</f>
        <v/>
      </c>
      <c r="BC532" s="16" t="str">
        <f ca="1">IF(data!$BX532=BD$1,data!$BW532,"")</f>
        <v/>
      </c>
      <c r="BD532" s="16" t="str">
        <f ca="1">IF(data!$BY532=BD$1,data!$BW532,"")</f>
        <v/>
      </c>
      <c r="BE532" s="16" t="str">
        <f ca="1">IF(OR(data!$BX532=BD$1,data!$BY532=BD$1),data!$BW532,"")</f>
        <v/>
      </c>
      <c r="BF532" s="17" t="str">
        <f ca="1">IF(data!$BX532=BG$1,data!$BW532,"")</f>
        <v/>
      </c>
      <c r="BG532" s="17" t="str">
        <f ca="1">IF(data!$BY532=BG$1,data!$BW532,"")</f>
        <v/>
      </c>
      <c r="BH532" s="17" t="str">
        <f ca="1">IF(OR(data!$BX532=BG$1,data!$BY532=BG$1),data!$BW532,"")</f>
        <v/>
      </c>
      <c r="BI532" s="16" t="str">
        <f ca="1">IF(data!$BX532=BJ$1,data!$BW532,"")</f>
        <v/>
      </c>
      <c r="BJ532" s="16" t="str">
        <f ca="1">IF(data!$BY532=BJ$1,data!$BW532,"")</f>
        <v/>
      </c>
      <c r="BK532" s="16" t="str">
        <f ca="1">IF(OR(data!$BX532=BJ$1,data!$BY532=BJ$1),data!$BW532,"")</f>
        <v/>
      </c>
      <c r="BL532" s="17" t="str">
        <f ca="1">IF(data!$BX532=BM$1,data!$BW532,"")</f>
        <v/>
      </c>
      <c r="BM532" s="17" t="str">
        <f ca="1">IF(data!$BY532=BM$1,data!$BW532,"")</f>
        <v/>
      </c>
      <c r="BN532" s="17" t="str">
        <f ca="1">IF(OR(data!$BX532=BM$1,data!$BY532=BM$1),data!$BW532,"")</f>
        <v/>
      </c>
      <c r="BO532" s="16" t="str">
        <f ca="1">IF(data!$BX532=BP$1,data!$BW532,"")</f>
        <v/>
      </c>
      <c r="BP532" s="16" t="str">
        <f ca="1">IF(data!$BY532=BP$1,data!$BW532,"")</f>
        <v/>
      </c>
      <c r="BQ532" s="16" t="str">
        <f ca="1">IF(OR(data!$BX532=BP$1,data!$BY532=BP$1),data!$BW532,"")</f>
        <v/>
      </c>
      <c r="BR532" s="17" t="str">
        <f ca="1">IF(data!$BX532=BS$1,data!$BW532,"")</f>
        <v/>
      </c>
      <c r="BS532" s="17" t="str">
        <f ca="1">IF(data!$BY532=BS$1,data!$BW532,"")</f>
        <v/>
      </c>
      <c r="BT532" s="17" t="str">
        <f ca="1">IF(OR(data!$BX532=BS$1,data!$BY532=BS$1),data!$BW532,"")</f>
        <v/>
      </c>
    </row>
    <row r="533" spans="1:72" s="11" customFormat="1" x14ac:dyDescent="0.25">
      <c r="A533" s="16" t="str">
        <f ca="1">IF(data!$BX533=B$1,data!$BW533,"")</f>
        <v/>
      </c>
      <c r="B533" s="16" t="str">
        <f ca="1">IF(data!$BY533=B$1,data!$BW533,"")</f>
        <v/>
      </c>
      <c r="C533" s="16" t="str">
        <f ca="1">IF(OR(data!$BX533=B$1,data!$BY533=B$1),data!$BW533,"")</f>
        <v/>
      </c>
      <c r="D533" s="17" t="str">
        <f ca="1">IF(data!$BX533=E$1,data!$BW533,"")</f>
        <v/>
      </c>
      <c r="E533" s="17" t="str">
        <f ca="1">IF(data!$BY533=E$1,data!$BW533,"")</f>
        <v/>
      </c>
      <c r="F533" s="17" t="str">
        <f ca="1">IF(OR(data!$BX533=E$1,data!$BY533=E$1),data!$BW533,"")</f>
        <v/>
      </c>
      <c r="G533" s="16" t="str">
        <f ca="1">IF(data!$BX533=H$1,data!$BW533,"")</f>
        <v/>
      </c>
      <c r="H533" s="16" t="str">
        <f ca="1">IF(data!$BY533=H$1,data!$BW533,"")</f>
        <v/>
      </c>
      <c r="I533" s="16" t="str">
        <f ca="1">IF(OR(data!$BX533=H$1,data!$BY533=H$1),data!$BW533,"")</f>
        <v/>
      </c>
      <c r="J533" s="17" t="str">
        <f ca="1">IF(data!$BX533=K$1,data!$BW533,"")</f>
        <v/>
      </c>
      <c r="K533" s="17" t="str">
        <f ca="1">IF(data!$BY533=K$1,data!$BW533,"")</f>
        <v/>
      </c>
      <c r="L533" s="17" t="str">
        <f ca="1">IF(OR(data!$BX533=K$1,data!$BY533=K$1),data!$BW533,"")</f>
        <v/>
      </c>
      <c r="M533" s="16" t="str">
        <f ca="1">IF(data!$BX533=N$1,data!$BW533,"")</f>
        <v/>
      </c>
      <c r="N533" s="16" t="str">
        <f ca="1">IF(data!$BY533=N$1,data!$BW533,"")</f>
        <v/>
      </c>
      <c r="O533" s="16" t="str">
        <f ca="1">IF(OR(data!$BX533=N$1,data!$BY533=N$1),data!$BW533,"")</f>
        <v/>
      </c>
      <c r="P533" s="17" t="str">
        <f ca="1">IF(data!$BX533=Q$1,data!$BW533,"")</f>
        <v/>
      </c>
      <c r="Q533" s="17" t="str">
        <f ca="1">IF(data!$BY533=Q$1,data!$BW533,"")</f>
        <v/>
      </c>
      <c r="R533" s="17" t="str">
        <f ca="1">IF(OR(data!$BX533=Q$1,data!$BY533=Q$1),data!$BW533,"")</f>
        <v/>
      </c>
      <c r="S533" s="16" t="str">
        <f ca="1">IF(data!$BX533=T$1,data!$BW533,"")</f>
        <v/>
      </c>
      <c r="T533" s="16" t="str">
        <f ca="1">IF(data!$BY533=T$1,data!$BW533,"")</f>
        <v/>
      </c>
      <c r="U533" s="16" t="str">
        <f ca="1">IF(OR(data!$BX533=T$1,data!$BY533=T$1),data!$BW533,"")</f>
        <v/>
      </c>
      <c r="V533" s="17" t="str">
        <f ca="1">IF(data!$BX533=W$1,data!$BW533,"")</f>
        <v/>
      </c>
      <c r="W533" s="17" t="str">
        <f ca="1">IF(data!$BY533=W$1,data!$BW533,"")</f>
        <v/>
      </c>
      <c r="X533" s="17" t="str">
        <f ca="1">IF(OR(data!$BX533=W$1,data!$BY533=W$1),data!$BW533,"")</f>
        <v/>
      </c>
      <c r="Y533" s="16" t="str">
        <f ca="1">IF(data!$BX533=Z$1,data!$BW533,"")</f>
        <v/>
      </c>
      <c r="Z533" s="16" t="str">
        <f ca="1">IF(data!$BY533=Z$1,data!$BW533,"")</f>
        <v/>
      </c>
      <c r="AA533" s="16" t="str">
        <f ca="1">IF(OR(data!$BX533=Z$1,data!$BY533=Z$1),data!$BW533,"")</f>
        <v/>
      </c>
      <c r="AB533" s="17" t="str">
        <f ca="1">IF(data!$BX533=AC$1,data!$BW533,"")</f>
        <v/>
      </c>
      <c r="AC533" s="17" t="str">
        <f ca="1">IF(data!$BY533=AC$1,data!$BW533,"")</f>
        <v/>
      </c>
      <c r="AD533" s="17" t="str">
        <f ca="1">IF(OR(data!$BX533=AC$1,data!$BY533=AC$1),data!$BW533,"")</f>
        <v/>
      </c>
      <c r="AE533" s="16" t="str">
        <f ca="1">IF(data!$BX533=AF$1,data!$BW533,"")</f>
        <v/>
      </c>
      <c r="AF533" s="16" t="str">
        <f ca="1">IF(data!$BY533=AF$1,data!$BW533,"")</f>
        <v/>
      </c>
      <c r="AG533" s="16" t="str">
        <f ca="1">IF(OR(data!$BX533=AF$1,data!$BY533=AF$1),data!$BW533,"")</f>
        <v/>
      </c>
      <c r="AH533" s="17" t="str">
        <f ca="1">IF(data!$BX533=AI$1,data!$BW533,"")</f>
        <v/>
      </c>
      <c r="AI533" s="17" t="str">
        <f ca="1">IF(data!$BY533=AI$1,data!$BW533,"")</f>
        <v/>
      </c>
      <c r="AJ533" s="17" t="str">
        <f ca="1">IF(OR(data!$BX533=AI$1,data!$BY533=AI$1),data!$BW533,"")</f>
        <v/>
      </c>
      <c r="AK533" s="16" t="str">
        <f ca="1">IF(data!$BX533=AL$1,data!$BW533,"")</f>
        <v/>
      </c>
      <c r="AL533" s="16" t="str">
        <f ca="1">IF(data!$BY533=AL$1,data!$BW533,"")</f>
        <v/>
      </c>
      <c r="AM533" s="16" t="str">
        <f ca="1">IF(OR(data!$BX533=AL$1,data!$BY533=AL$1),data!$BW533,"")</f>
        <v/>
      </c>
      <c r="AN533" s="17" t="str">
        <f ca="1">IF(data!$BX533=AO$1,data!$BW533,"")</f>
        <v/>
      </c>
      <c r="AO533" s="17" t="str">
        <f ca="1">IF(data!$BY533=AO$1,data!$BW533,"")</f>
        <v/>
      </c>
      <c r="AP533" s="17" t="str">
        <f ca="1">IF(OR(data!$BX533=AO$1,data!$BY533=AO$1),data!$BW533,"")</f>
        <v/>
      </c>
      <c r="AQ533" s="16" t="str">
        <f ca="1">IF(data!$BX533=AR$1,data!$BW533,"")</f>
        <v/>
      </c>
      <c r="AR533" s="16" t="str">
        <f ca="1">IF(data!$BY533=AR$1,data!$BW533,"")</f>
        <v/>
      </c>
      <c r="AS533" s="16" t="str">
        <f ca="1">IF(OR(data!$BX533=AR$1,data!$BY533=AR$1),data!$BW533,"")</f>
        <v/>
      </c>
      <c r="AT533" s="17" t="str">
        <f ca="1">IF(data!$BX533=AU$1,data!$BW533,"")</f>
        <v/>
      </c>
      <c r="AU533" s="17" t="str">
        <f ca="1">IF(data!$BY533=AU$1,data!$BW533,"")</f>
        <v/>
      </c>
      <c r="AV533" s="17" t="str">
        <f ca="1">IF(OR(data!$BX533=AU$1,data!$BY533=AU$1),data!$BW533,"")</f>
        <v/>
      </c>
      <c r="AW533" s="16" t="str">
        <f ca="1">IF(data!$BX533=AX$1,data!$BW533,"")</f>
        <v/>
      </c>
      <c r="AX533" s="16" t="str">
        <f ca="1">IF(data!$BY533=AX$1,data!$BW533,"")</f>
        <v/>
      </c>
      <c r="AY533" s="16" t="str">
        <f ca="1">IF(OR(data!$BX533=AX$1,data!$BY533=AX$1),data!$BW533,"")</f>
        <v/>
      </c>
      <c r="AZ533" s="17" t="str">
        <f ca="1">IF(data!$BX533=BA$1,data!$BW533,"")</f>
        <v/>
      </c>
      <c r="BA533" s="17" t="str">
        <f ca="1">IF(data!$BY533=BA$1,data!$BW533,"")</f>
        <v/>
      </c>
      <c r="BB533" s="17" t="str">
        <f ca="1">IF(OR(data!$BX533=BA$1,data!$BY533=BA$1),data!$BW533,"")</f>
        <v/>
      </c>
      <c r="BC533" s="16" t="str">
        <f ca="1">IF(data!$BX533=BD$1,data!$BW533,"")</f>
        <v/>
      </c>
      <c r="BD533" s="16" t="str">
        <f ca="1">IF(data!$BY533=BD$1,data!$BW533,"")</f>
        <v/>
      </c>
      <c r="BE533" s="16" t="str">
        <f ca="1">IF(OR(data!$BX533=BD$1,data!$BY533=BD$1),data!$BW533,"")</f>
        <v/>
      </c>
      <c r="BF533" s="17" t="str">
        <f ca="1">IF(data!$BX533=BG$1,data!$BW533,"")</f>
        <v/>
      </c>
      <c r="BG533" s="17" t="str">
        <f ca="1">IF(data!$BY533=BG$1,data!$BW533,"")</f>
        <v/>
      </c>
      <c r="BH533" s="17" t="str">
        <f ca="1">IF(OR(data!$BX533=BG$1,data!$BY533=BG$1),data!$BW533,"")</f>
        <v/>
      </c>
      <c r="BI533" s="16" t="str">
        <f ca="1">IF(data!$BX533=BJ$1,data!$BW533,"")</f>
        <v/>
      </c>
      <c r="BJ533" s="16" t="str">
        <f ca="1">IF(data!$BY533=BJ$1,data!$BW533,"")</f>
        <v/>
      </c>
      <c r="BK533" s="16" t="str">
        <f ca="1">IF(OR(data!$BX533=BJ$1,data!$BY533=BJ$1),data!$BW533,"")</f>
        <v/>
      </c>
      <c r="BL533" s="17" t="str">
        <f ca="1">IF(data!$BX533=BM$1,data!$BW533,"")</f>
        <v/>
      </c>
      <c r="BM533" s="17" t="str">
        <f ca="1">IF(data!$BY533=BM$1,data!$BW533,"")</f>
        <v/>
      </c>
      <c r="BN533" s="17" t="str">
        <f ca="1">IF(OR(data!$BX533=BM$1,data!$BY533=BM$1),data!$BW533,"")</f>
        <v/>
      </c>
      <c r="BO533" s="16" t="str">
        <f ca="1">IF(data!$BX533=BP$1,data!$BW533,"")</f>
        <v/>
      </c>
      <c r="BP533" s="16" t="str">
        <f ca="1">IF(data!$BY533=BP$1,data!$BW533,"")</f>
        <v/>
      </c>
      <c r="BQ533" s="16" t="str">
        <f ca="1">IF(OR(data!$BX533=BP$1,data!$BY533=BP$1),data!$BW533,"")</f>
        <v/>
      </c>
      <c r="BR533" s="17" t="str">
        <f ca="1">IF(data!$BX533=BS$1,data!$BW533,"")</f>
        <v/>
      </c>
      <c r="BS533" s="17" t="str">
        <f ca="1">IF(data!$BY533=BS$1,data!$BW533,"")</f>
        <v/>
      </c>
      <c r="BT533" s="17" t="str">
        <f ca="1">IF(OR(data!$BX533=BS$1,data!$BY533=BS$1),data!$BW533,"")</f>
        <v/>
      </c>
    </row>
    <row r="534" spans="1:72" s="11" customFormat="1" x14ac:dyDescent="0.25">
      <c r="A534" s="16" t="str">
        <f ca="1">IF(data!$BX534=B$1,data!$BW534,"")</f>
        <v/>
      </c>
      <c r="B534" s="16" t="str">
        <f ca="1">IF(data!$BY534=B$1,data!$BW534,"")</f>
        <v/>
      </c>
      <c r="C534" s="16" t="str">
        <f ca="1">IF(OR(data!$BX534=B$1,data!$BY534=B$1),data!$BW534,"")</f>
        <v/>
      </c>
      <c r="D534" s="17" t="str">
        <f ca="1">IF(data!$BX534=E$1,data!$BW534,"")</f>
        <v/>
      </c>
      <c r="E534" s="17" t="str">
        <f ca="1">IF(data!$BY534=E$1,data!$BW534,"")</f>
        <v/>
      </c>
      <c r="F534" s="17" t="str">
        <f ca="1">IF(OR(data!$BX534=E$1,data!$BY534=E$1),data!$BW534,"")</f>
        <v/>
      </c>
      <c r="G534" s="16" t="str">
        <f ca="1">IF(data!$BX534=H$1,data!$BW534,"")</f>
        <v/>
      </c>
      <c r="H534" s="16" t="str">
        <f ca="1">IF(data!$BY534=H$1,data!$BW534,"")</f>
        <v/>
      </c>
      <c r="I534" s="16" t="str">
        <f ca="1">IF(OR(data!$BX534=H$1,data!$BY534=H$1),data!$BW534,"")</f>
        <v/>
      </c>
      <c r="J534" s="17" t="str">
        <f ca="1">IF(data!$BX534=K$1,data!$BW534,"")</f>
        <v/>
      </c>
      <c r="K534" s="17" t="str">
        <f ca="1">IF(data!$BY534=K$1,data!$BW534,"")</f>
        <v/>
      </c>
      <c r="L534" s="17" t="str">
        <f ca="1">IF(OR(data!$BX534=K$1,data!$BY534=K$1),data!$BW534,"")</f>
        <v/>
      </c>
      <c r="M534" s="16" t="str">
        <f ca="1">IF(data!$BX534=N$1,data!$BW534,"")</f>
        <v/>
      </c>
      <c r="N534" s="16" t="str">
        <f ca="1">IF(data!$BY534=N$1,data!$BW534,"")</f>
        <v/>
      </c>
      <c r="O534" s="16" t="str">
        <f ca="1">IF(OR(data!$BX534=N$1,data!$BY534=N$1),data!$BW534,"")</f>
        <v/>
      </c>
      <c r="P534" s="17" t="str">
        <f ca="1">IF(data!$BX534=Q$1,data!$BW534,"")</f>
        <v/>
      </c>
      <c r="Q534" s="17" t="str">
        <f ca="1">IF(data!$BY534=Q$1,data!$BW534,"")</f>
        <v/>
      </c>
      <c r="R534" s="17" t="str">
        <f ca="1">IF(OR(data!$BX534=Q$1,data!$BY534=Q$1),data!$BW534,"")</f>
        <v/>
      </c>
      <c r="S534" s="16" t="str">
        <f ca="1">IF(data!$BX534=T$1,data!$BW534,"")</f>
        <v/>
      </c>
      <c r="T534" s="16" t="str">
        <f ca="1">IF(data!$BY534=T$1,data!$BW534,"")</f>
        <v/>
      </c>
      <c r="U534" s="16" t="str">
        <f ca="1">IF(OR(data!$BX534=T$1,data!$BY534=T$1),data!$BW534,"")</f>
        <v/>
      </c>
      <c r="V534" s="17" t="str">
        <f ca="1">IF(data!$BX534=W$1,data!$BW534,"")</f>
        <v/>
      </c>
      <c r="W534" s="17" t="str">
        <f ca="1">IF(data!$BY534=W$1,data!$BW534,"")</f>
        <v/>
      </c>
      <c r="X534" s="17" t="str">
        <f ca="1">IF(OR(data!$BX534=W$1,data!$BY534=W$1),data!$BW534,"")</f>
        <v/>
      </c>
      <c r="Y534" s="16" t="str">
        <f ca="1">IF(data!$BX534=Z$1,data!$BW534,"")</f>
        <v/>
      </c>
      <c r="Z534" s="16" t="str">
        <f ca="1">IF(data!$BY534=Z$1,data!$BW534,"")</f>
        <v/>
      </c>
      <c r="AA534" s="16" t="str">
        <f ca="1">IF(OR(data!$BX534=Z$1,data!$BY534=Z$1),data!$BW534,"")</f>
        <v/>
      </c>
      <c r="AB534" s="17" t="str">
        <f ca="1">IF(data!$BX534=AC$1,data!$BW534,"")</f>
        <v/>
      </c>
      <c r="AC534" s="17" t="str">
        <f ca="1">IF(data!$BY534=AC$1,data!$BW534,"")</f>
        <v/>
      </c>
      <c r="AD534" s="17" t="str">
        <f ca="1">IF(OR(data!$BX534=AC$1,data!$BY534=AC$1),data!$BW534,"")</f>
        <v/>
      </c>
      <c r="AE534" s="16" t="str">
        <f ca="1">IF(data!$BX534=AF$1,data!$BW534,"")</f>
        <v/>
      </c>
      <c r="AF534" s="16" t="str">
        <f ca="1">IF(data!$BY534=AF$1,data!$BW534,"")</f>
        <v/>
      </c>
      <c r="AG534" s="16" t="str">
        <f ca="1">IF(OR(data!$BX534=AF$1,data!$BY534=AF$1),data!$BW534,"")</f>
        <v/>
      </c>
      <c r="AH534" s="17" t="str">
        <f ca="1">IF(data!$BX534=AI$1,data!$BW534,"")</f>
        <v/>
      </c>
      <c r="AI534" s="17" t="str">
        <f ca="1">IF(data!$BY534=AI$1,data!$BW534,"")</f>
        <v/>
      </c>
      <c r="AJ534" s="17" t="str">
        <f ca="1">IF(OR(data!$BX534=AI$1,data!$BY534=AI$1),data!$BW534,"")</f>
        <v/>
      </c>
      <c r="AK534" s="16" t="str">
        <f ca="1">IF(data!$BX534=AL$1,data!$BW534,"")</f>
        <v/>
      </c>
      <c r="AL534" s="16" t="str">
        <f ca="1">IF(data!$BY534=AL$1,data!$BW534,"")</f>
        <v/>
      </c>
      <c r="AM534" s="16" t="str">
        <f ca="1">IF(OR(data!$BX534=AL$1,data!$BY534=AL$1),data!$BW534,"")</f>
        <v/>
      </c>
      <c r="AN534" s="17" t="str">
        <f ca="1">IF(data!$BX534=AO$1,data!$BW534,"")</f>
        <v/>
      </c>
      <c r="AO534" s="17" t="str">
        <f ca="1">IF(data!$BY534=AO$1,data!$BW534,"")</f>
        <v/>
      </c>
      <c r="AP534" s="17" t="str">
        <f ca="1">IF(OR(data!$BX534=AO$1,data!$BY534=AO$1),data!$BW534,"")</f>
        <v/>
      </c>
      <c r="AQ534" s="16" t="str">
        <f ca="1">IF(data!$BX534=AR$1,data!$BW534,"")</f>
        <v/>
      </c>
      <c r="AR534" s="16" t="str">
        <f ca="1">IF(data!$BY534=AR$1,data!$BW534,"")</f>
        <v/>
      </c>
      <c r="AS534" s="16" t="str">
        <f ca="1">IF(OR(data!$BX534=AR$1,data!$BY534=AR$1),data!$BW534,"")</f>
        <v/>
      </c>
      <c r="AT534" s="17" t="str">
        <f ca="1">IF(data!$BX534=AU$1,data!$BW534,"")</f>
        <v/>
      </c>
      <c r="AU534" s="17" t="str">
        <f ca="1">IF(data!$BY534=AU$1,data!$BW534,"")</f>
        <v/>
      </c>
      <c r="AV534" s="17" t="str">
        <f ca="1">IF(OR(data!$BX534=AU$1,data!$BY534=AU$1),data!$BW534,"")</f>
        <v/>
      </c>
      <c r="AW534" s="16" t="str">
        <f ca="1">IF(data!$BX534=AX$1,data!$BW534,"")</f>
        <v/>
      </c>
      <c r="AX534" s="16" t="str">
        <f ca="1">IF(data!$BY534=AX$1,data!$BW534,"")</f>
        <v/>
      </c>
      <c r="AY534" s="16" t="str">
        <f ca="1">IF(OR(data!$BX534=AX$1,data!$BY534=AX$1),data!$BW534,"")</f>
        <v/>
      </c>
      <c r="AZ534" s="17" t="str">
        <f ca="1">IF(data!$BX534=BA$1,data!$BW534,"")</f>
        <v/>
      </c>
      <c r="BA534" s="17" t="str">
        <f ca="1">IF(data!$BY534=BA$1,data!$BW534,"")</f>
        <v/>
      </c>
      <c r="BB534" s="17" t="str">
        <f ca="1">IF(OR(data!$BX534=BA$1,data!$BY534=BA$1),data!$BW534,"")</f>
        <v/>
      </c>
      <c r="BC534" s="16" t="str">
        <f ca="1">IF(data!$BX534=BD$1,data!$BW534,"")</f>
        <v/>
      </c>
      <c r="BD534" s="16" t="str">
        <f ca="1">IF(data!$BY534=BD$1,data!$BW534,"")</f>
        <v/>
      </c>
      <c r="BE534" s="16" t="str">
        <f ca="1">IF(OR(data!$BX534=BD$1,data!$BY534=BD$1),data!$BW534,"")</f>
        <v/>
      </c>
      <c r="BF534" s="17" t="str">
        <f ca="1">IF(data!$BX534=BG$1,data!$BW534,"")</f>
        <v/>
      </c>
      <c r="BG534" s="17" t="str">
        <f ca="1">IF(data!$BY534=BG$1,data!$BW534,"")</f>
        <v/>
      </c>
      <c r="BH534" s="17" t="str">
        <f ca="1">IF(OR(data!$BX534=BG$1,data!$BY534=BG$1),data!$BW534,"")</f>
        <v/>
      </c>
      <c r="BI534" s="16" t="str">
        <f ca="1">IF(data!$BX534=BJ$1,data!$BW534,"")</f>
        <v/>
      </c>
      <c r="BJ534" s="16" t="str">
        <f ca="1">IF(data!$BY534=BJ$1,data!$BW534,"")</f>
        <v/>
      </c>
      <c r="BK534" s="16" t="str">
        <f ca="1">IF(OR(data!$BX534=BJ$1,data!$BY534=BJ$1),data!$BW534,"")</f>
        <v/>
      </c>
      <c r="BL534" s="17" t="str">
        <f ca="1">IF(data!$BX534=BM$1,data!$BW534,"")</f>
        <v/>
      </c>
      <c r="BM534" s="17" t="str">
        <f ca="1">IF(data!$BY534=BM$1,data!$BW534,"")</f>
        <v/>
      </c>
      <c r="BN534" s="17" t="str">
        <f ca="1">IF(OR(data!$BX534=BM$1,data!$BY534=BM$1),data!$BW534,"")</f>
        <v/>
      </c>
      <c r="BO534" s="16" t="str">
        <f ca="1">IF(data!$BX534=BP$1,data!$BW534,"")</f>
        <v/>
      </c>
      <c r="BP534" s="16" t="str">
        <f ca="1">IF(data!$BY534=BP$1,data!$BW534,"")</f>
        <v/>
      </c>
      <c r="BQ534" s="16" t="str">
        <f ca="1">IF(OR(data!$BX534=BP$1,data!$BY534=BP$1),data!$BW534,"")</f>
        <v/>
      </c>
      <c r="BR534" s="17" t="str">
        <f ca="1">IF(data!$BX534=BS$1,data!$BW534,"")</f>
        <v/>
      </c>
      <c r="BS534" s="17" t="str">
        <f ca="1">IF(data!$BY534=BS$1,data!$BW534,"")</f>
        <v/>
      </c>
      <c r="BT534" s="17" t="str">
        <f ca="1">IF(OR(data!$BX534=BS$1,data!$BY534=BS$1),data!$BW534,"")</f>
        <v/>
      </c>
    </row>
    <row r="535" spans="1:72" s="11" customFormat="1" x14ac:dyDescent="0.25">
      <c r="A535" s="16" t="str">
        <f ca="1">IF(data!$BX535=B$1,data!$BW535,"")</f>
        <v/>
      </c>
      <c r="B535" s="16" t="str">
        <f ca="1">IF(data!$BY535=B$1,data!$BW535,"")</f>
        <v/>
      </c>
      <c r="C535" s="16" t="str">
        <f ca="1">IF(OR(data!$BX535=B$1,data!$BY535=B$1),data!$BW535,"")</f>
        <v/>
      </c>
      <c r="D535" s="17" t="str">
        <f ca="1">IF(data!$BX535=E$1,data!$BW535,"")</f>
        <v/>
      </c>
      <c r="E535" s="17" t="str">
        <f ca="1">IF(data!$BY535=E$1,data!$BW535,"")</f>
        <v/>
      </c>
      <c r="F535" s="17" t="str">
        <f ca="1">IF(OR(data!$BX535=E$1,data!$BY535=E$1),data!$BW535,"")</f>
        <v/>
      </c>
      <c r="G535" s="16" t="str">
        <f ca="1">IF(data!$BX535=H$1,data!$BW535,"")</f>
        <v/>
      </c>
      <c r="H535" s="16" t="str">
        <f ca="1">IF(data!$BY535=H$1,data!$BW535,"")</f>
        <v/>
      </c>
      <c r="I535" s="16" t="str">
        <f ca="1">IF(OR(data!$BX535=H$1,data!$BY535=H$1),data!$BW535,"")</f>
        <v/>
      </c>
      <c r="J535" s="17" t="str">
        <f ca="1">IF(data!$BX535=K$1,data!$BW535,"")</f>
        <v/>
      </c>
      <c r="K535" s="17" t="str">
        <f ca="1">IF(data!$BY535=K$1,data!$BW535,"")</f>
        <v/>
      </c>
      <c r="L535" s="17" t="str">
        <f ca="1">IF(OR(data!$BX535=K$1,data!$BY535=K$1),data!$BW535,"")</f>
        <v/>
      </c>
      <c r="M535" s="16" t="str">
        <f ca="1">IF(data!$BX535=N$1,data!$BW535,"")</f>
        <v/>
      </c>
      <c r="N535" s="16" t="str">
        <f ca="1">IF(data!$BY535=N$1,data!$BW535,"")</f>
        <v/>
      </c>
      <c r="O535" s="16" t="str">
        <f ca="1">IF(OR(data!$BX535=N$1,data!$BY535=N$1),data!$BW535,"")</f>
        <v/>
      </c>
      <c r="P535" s="17" t="str">
        <f ca="1">IF(data!$BX535=Q$1,data!$BW535,"")</f>
        <v/>
      </c>
      <c r="Q535" s="17" t="str">
        <f ca="1">IF(data!$BY535=Q$1,data!$BW535,"")</f>
        <v/>
      </c>
      <c r="R535" s="17" t="str">
        <f ca="1">IF(OR(data!$BX535=Q$1,data!$BY535=Q$1),data!$BW535,"")</f>
        <v/>
      </c>
      <c r="S535" s="16" t="str">
        <f ca="1">IF(data!$BX535=T$1,data!$BW535,"")</f>
        <v/>
      </c>
      <c r="T535" s="16" t="str">
        <f ca="1">IF(data!$BY535=T$1,data!$BW535,"")</f>
        <v/>
      </c>
      <c r="U535" s="16" t="str">
        <f ca="1">IF(OR(data!$BX535=T$1,data!$BY535=T$1),data!$BW535,"")</f>
        <v/>
      </c>
      <c r="V535" s="17" t="str">
        <f ca="1">IF(data!$BX535=W$1,data!$BW535,"")</f>
        <v/>
      </c>
      <c r="W535" s="17" t="str">
        <f ca="1">IF(data!$BY535=W$1,data!$BW535,"")</f>
        <v/>
      </c>
      <c r="X535" s="17" t="str">
        <f ca="1">IF(OR(data!$BX535=W$1,data!$BY535=W$1),data!$BW535,"")</f>
        <v/>
      </c>
      <c r="Y535" s="16" t="str">
        <f ca="1">IF(data!$BX535=Z$1,data!$BW535,"")</f>
        <v/>
      </c>
      <c r="Z535" s="16" t="str">
        <f ca="1">IF(data!$BY535=Z$1,data!$BW535,"")</f>
        <v/>
      </c>
      <c r="AA535" s="16" t="str">
        <f ca="1">IF(OR(data!$BX535=Z$1,data!$BY535=Z$1),data!$BW535,"")</f>
        <v/>
      </c>
      <c r="AB535" s="17" t="str">
        <f ca="1">IF(data!$BX535=AC$1,data!$BW535,"")</f>
        <v/>
      </c>
      <c r="AC535" s="17" t="str">
        <f ca="1">IF(data!$BY535=AC$1,data!$BW535,"")</f>
        <v/>
      </c>
      <c r="AD535" s="17" t="str">
        <f ca="1">IF(OR(data!$BX535=AC$1,data!$BY535=AC$1),data!$BW535,"")</f>
        <v/>
      </c>
      <c r="AE535" s="16" t="str">
        <f ca="1">IF(data!$BX535=AF$1,data!$BW535,"")</f>
        <v/>
      </c>
      <c r="AF535" s="16" t="str">
        <f ca="1">IF(data!$BY535=AF$1,data!$BW535,"")</f>
        <v/>
      </c>
      <c r="AG535" s="16" t="str">
        <f ca="1">IF(OR(data!$BX535=AF$1,data!$BY535=AF$1),data!$BW535,"")</f>
        <v/>
      </c>
      <c r="AH535" s="17" t="str">
        <f ca="1">IF(data!$BX535=AI$1,data!$BW535,"")</f>
        <v/>
      </c>
      <c r="AI535" s="17" t="str">
        <f ca="1">IF(data!$BY535=AI$1,data!$BW535,"")</f>
        <v/>
      </c>
      <c r="AJ535" s="17" t="str">
        <f ca="1">IF(OR(data!$BX535=AI$1,data!$BY535=AI$1),data!$BW535,"")</f>
        <v/>
      </c>
      <c r="AK535" s="16" t="str">
        <f ca="1">IF(data!$BX535=AL$1,data!$BW535,"")</f>
        <v/>
      </c>
      <c r="AL535" s="16" t="str">
        <f ca="1">IF(data!$BY535=AL$1,data!$BW535,"")</f>
        <v/>
      </c>
      <c r="AM535" s="16" t="str">
        <f ca="1">IF(OR(data!$BX535=AL$1,data!$BY535=AL$1),data!$BW535,"")</f>
        <v/>
      </c>
      <c r="AN535" s="17" t="str">
        <f ca="1">IF(data!$BX535=AO$1,data!$BW535,"")</f>
        <v/>
      </c>
      <c r="AO535" s="17" t="str">
        <f ca="1">IF(data!$BY535=AO$1,data!$BW535,"")</f>
        <v/>
      </c>
      <c r="AP535" s="17" t="str">
        <f ca="1">IF(OR(data!$BX535=AO$1,data!$BY535=AO$1),data!$BW535,"")</f>
        <v/>
      </c>
      <c r="AQ535" s="16" t="str">
        <f ca="1">IF(data!$BX535=AR$1,data!$BW535,"")</f>
        <v/>
      </c>
      <c r="AR535" s="16" t="str">
        <f ca="1">IF(data!$BY535=AR$1,data!$BW535,"")</f>
        <v/>
      </c>
      <c r="AS535" s="16" t="str">
        <f ca="1">IF(OR(data!$BX535=AR$1,data!$BY535=AR$1),data!$BW535,"")</f>
        <v/>
      </c>
      <c r="AT535" s="17" t="str">
        <f ca="1">IF(data!$BX535=AU$1,data!$BW535,"")</f>
        <v/>
      </c>
      <c r="AU535" s="17" t="str">
        <f ca="1">IF(data!$BY535=AU$1,data!$BW535,"")</f>
        <v/>
      </c>
      <c r="AV535" s="17" t="str">
        <f ca="1">IF(OR(data!$BX535=AU$1,data!$BY535=AU$1),data!$BW535,"")</f>
        <v/>
      </c>
      <c r="AW535" s="16" t="str">
        <f ca="1">IF(data!$BX535=AX$1,data!$BW535,"")</f>
        <v/>
      </c>
      <c r="AX535" s="16" t="str">
        <f ca="1">IF(data!$BY535=AX$1,data!$BW535,"")</f>
        <v/>
      </c>
      <c r="AY535" s="16" t="str">
        <f ca="1">IF(OR(data!$BX535=AX$1,data!$BY535=AX$1),data!$BW535,"")</f>
        <v/>
      </c>
      <c r="AZ535" s="17" t="str">
        <f ca="1">IF(data!$BX535=BA$1,data!$BW535,"")</f>
        <v/>
      </c>
      <c r="BA535" s="17" t="str">
        <f ca="1">IF(data!$BY535=BA$1,data!$BW535,"")</f>
        <v/>
      </c>
      <c r="BB535" s="17" t="str">
        <f ca="1">IF(OR(data!$BX535=BA$1,data!$BY535=BA$1),data!$BW535,"")</f>
        <v/>
      </c>
      <c r="BC535" s="16" t="str">
        <f ca="1">IF(data!$BX535=BD$1,data!$BW535,"")</f>
        <v/>
      </c>
      <c r="BD535" s="16" t="str">
        <f ca="1">IF(data!$BY535=BD$1,data!$BW535,"")</f>
        <v/>
      </c>
      <c r="BE535" s="16" t="str">
        <f ca="1">IF(OR(data!$BX535=BD$1,data!$BY535=BD$1),data!$BW535,"")</f>
        <v/>
      </c>
      <c r="BF535" s="17" t="str">
        <f ca="1">IF(data!$BX535=BG$1,data!$BW535,"")</f>
        <v/>
      </c>
      <c r="BG535" s="17" t="str">
        <f ca="1">IF(data!$BY535=BG$1,data!$BW535,"")</f>
        <v/>
      </c>
      <c r="BH535" s="17" t="str">
        <f ca="1">IF(OR(data!$BX535=BG$1,data!$BY535=BG$1),data!$BW535,"")</f>
        <v/>
      </c>
      <c r="BI535" s="16" t="str">
        <f ca="1">IF(data!$BX535=BJ$1,data!$BW535,"")</f>
        <v/>
      </c>
      <c r="BJ535" s="16" t="str">
        <f ca="1">IF(data!$BY535=BJ$1,data!$BW535,"")</f>
        <v/>
      </c>
      <c r="BK535" s="16" t="str">
        <f ca="1">IF(OR(data!$BX535=BJ$1,data!$BY535=BJ$1),data!$BW535,"")</f>
        <v/>
      </c>
      <c r="BL535" s="17" t="str">
        <f ca="1">IF(data!$BX535=BM$1,data!$BW535,"")</f>
        <v/>
      </c>
      <c r="BM535" s="17" t="str">
        <f ca="1">IF(data!$BY535=BM$1,data!$BW535,"")</f>
        <v/>
      </c>
      <c r="BN535" s="17" t="str">
        <f ca="1">IF(OR(data!$BX535=BM$1,data!$BY535=BM$1),data!$BW535,"")</f>
        <v/>
      </c>
      <c r="BO535" s="16" t="str">
        <f ca="1">IF(data!$BX535=BP$1,data!$BW535,"")</f>
        <v/>
      </c>
      <c r="BP535" s="16" t="str">
        <f ca="1">IF(data!$BY535=BP$1,data!$BW535,"")</f>
        <v/>
      </c>
      <c r="BQ535" s="16" t="str">
        <f ca="1">IF(OR(data!$BX535=BP$1,data!$BY535=BP$1),data!$BW535,"")</f>
        <v/>
      </c>
      <c r="BR535" s="17" t="str">
        <f ca="1">IF(data!$BX535=BS$1,data!$BW535,"")</f>
        <v/>
      </c>
      <c r="BS535" s="17" t="str">
        <f ca="1">IF(data!$BY535=BS$1,data!$BW535,"")</f>
        <v/>
      </c>
      <c r="BT535" s="17" t="str">
        <f ca="1">IF(OR(data!$BX535=BS$1,data!$BY535=BS$1),data!$BW535,"")</f>
        <v/>
      </c>
    </row>
    <row r="536" spans="1:72" s="11" customFormat="1" x14ac:dyDescent="0.25">
      <c r="A536" s="16" t="str">
        <f ca="1">IF(data!$BX536=B$1,data!$BW536,"")</f>
        <v/>
      </c>
      <c r="B536" s="16" t="str">
        <f ca="1">IF(data!$BY536=B$1,data!$BW536,"")</f>
        <v/>
      </c>
      <c r="C536" s="16" t="str">
        <f ca="1">IF(OR(data!$BX536=B$1,data!$BY536=B$1),data!$BW536,"")</f>
        <v/>
      </c>
      <c r="D536" s="17" t="str">
        <f ca="1">IF(data!$BX536=E$1,data!$BW536,"")</f>
        <v/>
      </c>
      <c r="E536" s="17" t="str">
        <f ca="1">IF(data!$BY536=E$1,data!$BW536,"")</f>
        <v/>
      </c>
      <c r="F536" s="17" t="str">
        <f ca="1">IF(OR(data!$BX536=E$1,data!$BY536=E$1),data!$BW536,"")</f>
        <v/>
      </c>
      <c r="G536" s="16" t="str">
        <f ca="1">IF(data!$BX536=H$1,data!$BW536,"")</f>
        <v/>
      </c>
      <c r="H536" s="16" t="str">
        <f ca="1">IF(data!$BY536=H$1,data!$BW536,"")</f>
        <v/>
      </c>
      <c r="I536" s="16" t="str">
        <f ca="1">IF(OR(data!$BX536=H$1,data!$BY536=H$1),data!$BW536,"")</f>
        <v/>
      </c>
      <c r="J536" s="17" t="str">
        <f ca="1">IF(data!$BX536=K$1,data!$BW536,"")</f>
        <v/>
      </c>
      <c r="K536" s="17" t="str">
        <f ca="1">IF(data!$BY536=K$1,data!$BW536,"")</f>
        <v/>
      </c>
      <c r="L536" s="17" t="str">
        <f ca="1">IF(OR(data!$BX536=K$1,data!$BY536=K$1),data!$BW536,"")</f>
        <v/>
      </c>
      <c r="M536" s="16" t="str">
        <f ca="1">IF(data!$BX536=N$1,data!$BW536,"")</f>
        <v/>
      </c>
      <c r="N536" s="16" t="str">
        <f ca="1">IF(data!$BY536=N$1,data!$BW536,"")</f>
        <v/>
      </c>
      <c r="O536" s="16" t="str">
        <f ca="1">IF(OR(data!$BX536=N$1,data!$BY536=N$1),data!$BW536,"")</f>
        <v/>
      </c>
      <c r="P536" s="17" t="str">
        <f ca="1">IF(data!$BX536=Q$1,data!$BW536,"")</f>
        <v/>
      </c>
      <c r="Q536" s="17" t="str">
        <f ca="1">IF(data!$BY536=Q$1,data!$BW536,"")</f>
        <v/>
      </c>
      <c r="R536" s="17" t="str">
        <f ca="1">IF(OR(data!$BX536=Q$1,data!$BY536=Q$1),data!$BW536,"")</f>
        <v/>
      </c>
      <c r="S536" s="16" t="str">
        <f ca="1">IF(data!$BX536=T$1,data!$BW536,"")</f>
        <v/>
      </c>
      <c r="T536" s="16" t="str">
        <f ca="1">IF(data!$BY536=T$1,data!$BW536,"")</f>
        <v/>
      </c>
      <c r="U536" s="16" t="str">
        <f ca="1">IF(OR(data!$BX536=T$1,data!$BY536=T$1),data!$BW536,"")</f>
        <v/>
      </c>
      <c r="V536" s="17" t="str">
        <f ca="1">IF(data!$BX536=W$1,data!$BW536,"")</f>
        <v/>
      </c>
      <c r="W536" s="17" t="str">
        <f ca="1">IF(data!$BY536=W$1,data!$BW536,"")</f>
        <v/>
      </c>
      <c r="X536" s="17" t="str">
        <f ca="1">IF(OR(data!$BX536=W$1,data!$BY536=W$1),data!$BW536,"")</f>
        <v/>
      </c>
      <c r="Y536" s="16" t="str">
        <f ca="1">IF(data!$BX536=Z$1,data!$BW536,"")</f>
        <v/>
      </c>
      <c r="Z536" s="16" t="str">
        <f ca="1">IF(data!$BY536=Z$1,data!$BW536,"")</f>
        <v/>
      </c>
      <c r="AA536" s="16" t="str">
        <f ca="1">IF(OR(data!$BX536=Z$1,data!$BY536=Z$1),data!$BW536,"")</f>
        <v/>
      </c>
      <c r="AB536" s="17" t="str">
        <f ca="1">IF(data!$BX536=AC$1,data!$BW536,"")</f>
        <v/>
      </c>
      <c r="AC536" s="17" t="str">
        <f ca="1">IF(data!$BY536=AC$1,data!$BW536,"")</f>
        <v/>
      </c>
      <c r="AD536" s="17" t="str">
        <f ca="1">IF(OR(data!$BX536=AC$1,data!$BY536=AC$1),data!$BW536,"")</f>
        <v/>
      </c>
      <c r="AE536" s="16" t="str">
        <f ca="1">IF(data!$BX536=AF$1,data!$BW536,"")</f>
        <v/>
      </c>
      <c r="AF536" s="16" t="str">
        <f ca="1">IF(data!$BY536=AF$1,data!$BW536,"")</f>
        <v/>
      </c>
      <c r="AG536" s="16" t="str">
        <f ca="1">IF(OR(data!$BX536=AF$1,data!$BY536=AF$1),data!$BW536,"")</f>
        <v/>
      </c>
      <c r="AH536" s="17" t="str">
        <f ca="1">IF(data!$BX536=AI$1,data!$BW536,"")</f>
        <v/>
      </c>
      <c r="AI536" s="17" t="str">
        <f ca="1">IF(data!$BY536=AI$1,data!$BW536,"")</f>
        <v/>
      </c>
      <c r="AJ536" s="17" t="str">
        <f ca="1">IF(OR(data!$BX536=AI$1,data!$BY536=AI$1),data!$BW536,"")</f>
        <v/>
      </c>
      <c r="AK536" s="16" t="str">
        <f ca="1">IF(data!$BX536=AL$1,data!$BW536,"")</f>
        <v/>
      </c>
      <c r="AL536" s="16" t="str">
        <f ca="1">IF(data!$BY536=AL$1,data!$BW536,"")</f>
        <v/>
      </c>
      <c r="AM536" s="16" t="str">
        <f ca="1">IF(OR(data!$BX536=AL$1,data!$BY536=AL$1),data!$BW536,"")</f>
        <v/>
      </c>
      <c r="AN536" s="17" t="str">
        <f ca="1">IF(data!$BX536=AO$1,data!$BW536,"")</f>
        <v/>
      </c>
      <c r="AO536" s="17" t="str">
        <f ca="1">IF(data!$BY536=AO$1,data!$BW536,"")</f>
        <v/>
      </c>
      <c r="AP536" s="17" t="str">
        <f ca="1">IF(OR(data!$BX536=AO$1,data!$BY536=AO$1),data!$BW536,"")</f>
        <v/>
      </c>
      <c r="AQ536" s="16" t="str">
        <f ca="1">IF(data!$BX536=AR$1,data!$BW536,"")</f>
        <v/>
      </c>
      <c r="AR536" s="16" t="str">
        <f ca="1">IF(data!$BY536=AR$1,data!$BW536,"")</f>
        <v/>
      </c>
      <c r="AS536" s="16" t="str">
        <f ca="1">IF(OR(data!$BX536=AR$1,data!$BY536=AR$1),data!$BW536,"")</f>
        <v/>
      </c>
      <c r="AT536" s="17" t="str">
        <f ca="1">IF(data!$BX536=AU$1,data!$BW536,"")</f>
        <v/>
      </c>
      <c r="AU536" s="17" t="str">
        <f ca="1">IF(data!$BY536=AU$1,data!$BW536,"")</f>
        <v/>
      </c>
      <c r="AV536" s="17" t="str">
        <f ca="1">IF(OR(data!$BX536=AU$1,data!$BY536=AU$1),data!$BW536,"")</f>
        <v/>
      </c>
      <c r="AW536" s="16" t="str">
        <f ca="1">IF(data!$BX536=AX$1,data!$BW536,"")</f>
        <v/>
      </c>
      <c r="AX536" s="16" t="str">
        <f ca="1">IF(data!$BY536=AX$1,data!$BW536,"")</f>
        <v/>
      </c>
      <c r="AY536" s="16" t="str">
        <f ca="1">IF(OR(data!$BX536=AX$1,data!$BY536=AX$1),data!$BW536,"")</f>
        <v/>
      </c>
      <c r="AZ536" s="17" t="str">
        <f ca="1">IF(data!$BX536=BA$1,data!$BW536,"")</f>
        <v/>
      </c>
      <c r="BA536" s="17" t="str">
        <f ca="1">IF(data!$BY536=BA$1,data!$BW536,"")</f>
        <v/>
      </c>
      <c r="BB536" s="17" t="str">
        <f ca="1">IF(OR(data!$BX536=BA$1,data!$BY536=BA$1),data!$BW536,"")</f>
        <v/>
      </c>
      <c r="BC536" s="16" t="str">
        <f ca="1">IF(data!$BX536=BD$1,data!$BW536,"")</f>
        <v/>
      </c>
      <c r="BD536" s="16" t="str">
        <f ca="1">IF(data!$BY536=BD$1,data!$BW536,"")</f>
        <v/>
      </c>
      <c r="BE536" s="16" t="str">
        <f ca="1">IF(OR(data!$BX536=BD$1,data!$BY536=BD$1),data!$BW536,"")</f>
        <v/>
      </c>
      <c r="BF536" s="17" t="str">
        <f ca="1">IF(data!$BX536=BG$1,data!$BW536,"")</f>
        <v/>
      </c>
      <c r="BG536" s="17" t="str">
        <f ca="1">IF(data!$BY536=BG$1,data!$BW536,"")</f>
        <v/>
      </c>
      <c r="BH536" s="17" t="str">
        <f ca="1">IF(OR(data!$BX536=BG$1,data!$BY536=BG$1),data!$BW536,"")</f>
        <v/>
      </c>
      <c r="BI536" s="16" t="str">
        <f ca="1">IF(data!$BX536=BJ$1,data!$BW536,"")</f>
        <v/>
      </c>
      <c r="BJ536" s="16" t="str">
        <f ca="1">IF(data!$BY536=BJ$1,data!$BW536,"")</f>
        <v/>
      </c>
      <c r="BK536" s="16" t="str">
        <f ca="1">IF(OR(data!$BX536=BJ$1,data!$BY536=BJ$1),data!$BW536,"")</f>
        <v/>
      </c>
      <c r="BL536" s="17" t="str">
        <f ca="1">IF(data!$BX536=BM$1,data!$BW536,"")</f>
        <v/>
      </c>
      <c r="BM536" s="17" t="str">
        <f ca="1">IF(data!$BY536=BM$1,data!$BW536,"")</f>
        <v/>
      </c>
      <c r="BN536" s="17" t="str">
        <f ca="1">IF(OR(data!$BX536=BM$1,data!$BY536=BM$1),data!$BW536,"")</f>
        <v/>
      </c>
      <c r="BO536" s="16" t="str">
        <f ca="1">IF(data!$BX536=BP$1,data!$BW536,"")</f>
        <v/>
      </c>
      <c r="BP536" s="16" t="str">
        <f ca="1">IF(data!$BY536=BP$1,data!$BW536,"")</f>
        <v/>
      </c>
      <c r="BQ536" s="16" t="str">
        <f ca="1">IF(OR(data!$BX536=BP$1,data!$BY536=BP$1),data!$BW536,"")</f>
        <v/>
      </c>
      <c r="BR536" s="17" t="str">
        <f ca="1">IF(data!$BX536=BS$1,data!$BW536,"")</f>
        <v/>
      </c>
      <c r="BS536" s="17" t="str">
        <f ca="1">IF(data!$BY536=BS$1,data!$BW536,"")</f>
        <v/>
      </c>
      <c r="BT536" s="17" t="str">
        <f ca="1">IF(OR(data!$BX536=BS$1,data!$BY536=BS$1),data!$BW536,"")</f>
        <v/>
      </c>
    </row>
    <row r="537" spans="1:72" s="11" customFormat="1" x14ac:dyDescent="0.25">
      <c r="A537" s="16" t="str">
        <f ca="1">IF(data!$BX537=B$1,data!$BW537,"")</f>
        <v/>
      </c>
      <c r="B537" s="16" t="str">
        <f ca="1">IF(data!$BY537=B$1,data!$BW537,"")</f>
        <v/>
      </c>
      <c r="C537" s="16" t="str">
        <f ca="1">IF(OR(data!$BX537=B$1,data!$BY537=B$1),data!$BW537,"")</f>
        <v/>
      </c>
      <c r="D537" s="17" t="str">
        <f ca="1">IF(data!$BX537=E$1,data!$BW537,"")</f>
        <v/>
      </c>
      <c r="E537" s="17" t="str">
        <f ca="1">IF(data!$BY537=E$1,data!$BW537,"")</f>
        <v/>
      </c>
      <c r="F537" s="17" t="str">
        <f ca="1">IF(OR(data!$BX537=E$1,data!$BY537=E$1),data!$BW537,"")</f>
        <v/>
      </c>
      <c r="G537" s="16" t="str">
        <f ca="1">IF(data!$BX537=H$1,data!$BW537,"")</f>
        <v/>
      </c>
      <c r="H537" s="16" t="str">
        <f ca="1">IF(data!$BY537=H$1,data!$BW537,"")</f>
        <v/>
      </c>
      <c r="I537" s="16" t="str">
        <f ca="1">IF(OR(data!$BX537=H$1,data!$BY537=H$1),data!$BW537,"")</f>
        <v/>
      </c>
      <c r="J537" s="17" t="str">
        <f ca="1">IF(data!$BX537=K$1,data!$BW537,"")</f>
        <v/>
      </c>
      <c r="K537" s="17" t="str">
        <f ca="1">IF(data!$BY537=K$1,data!$BW537,"")</f>
        <v/>
      </c>
      <c r="L537" s="17" t="str">
        <f ca="1">IF(OR(data!$BX537=K$1,data!$BY537=K$1),data!$BW537,"")</f>
        <v/>
      </c>
      <c r="M537" s="16" t="str">
        <f ca="1">IF(data!$BX537=N$1,data!$BW537,"")</f>
        <v/>
      </c>
      <c r="N537" s="16" t="str">
        <f ca="1">IF(data!$BY537=N$1,data!$BW537,"")</f>
        <v/>
      </c>
      <c r="O537" s="16" t="str">
        <f ca="1">IF(OR(data!$BX537=N$1,data!$BY537=N$1),data!$BW537,"")</f>
        <v/>
      </c>
      <c r="P537" s="17" t="str">
        <f ca="1">IF(data!$BX537=Q$1,data!$BW537,"")</f>
        <v/>
      </c>
      <c r="Q537" s="17" t="str">
        <f ca="1">IF(data!$BY537=Q$1,data!$BW537,"")</f>
        <v/>
      </c>
      <c r="R537" s="17" t="str">
        <f ca="1">IF(OR(data!$BX537=Q$1,data!$BY537=Q$1),data!$BW537,"")</f>
        <v/>
      </c>
      <c r="S537" s="16" t="str">
        <f ca="1">IF(data!$BX537=T$1,data!$BW537,"")</f>
        <v/>
      </c>
      <c r="T537" s="16" t="str">
        <f ca="1">IF(data!$BY537=T$1,data!$BW537,"")</f>
        <v/>
      </c>
      <c r="U537" s="16" t="str">
        <f ca="1">IF(OR(data!$BX537=T$1,data!$BY537=T$1),data!$BW537,"")</f>
        <v/>
      </c>
      <c r="V537" s="17" t="str">
        <f ca="1">IF(data!$BX537=W$1,data!$BW537,"")</f>
        <v/>
      </c>
      <c r="W537" s="17" t="str">
        <f ca="1">IF(data!$BY537=W$1,data!$BW537,"")</f>
        <v/>
      </c>
      <c r="X537" s="17" t="str">
        <f ca="1">IF(OR(data!$BX537=W$1,data!$BY537=W$1),data!$BW537,"")</f>
        <v/>
      </c>
      <c r="Y537" s="16" t="str">
        <f ca="1">IF(data!$BX537=Z$1,data!$BW537,"")</f>
        <v/>
      </c>
      <c r="Z537" s="16" t="str">
        <f ca="1">IF(data!$BY537=Z$1,data!$BW537,"")</f>
        <v/>
      </c>
      <c r="AA537" s="16" t="str">
        <f ca="1">IF(OR(data!$BX537=Z$1,data!$BY537=Z$1),data!$BW537,"")</f>
        <v/>
      </c>
      <c r="AB537" s="17" t="str">
        <f ca="1">IF(data!$BX537=AC$1,data!$BW537,"")</f>
        <v/>
      </c>
      <c r="AC537" s="17" t="str">
        <f ca="1">IF(data!$BY537=AC$1,data!$BW537,"")</f>
        <v/>
      </c>
      <c r="AD537" s="17" t="str">
        <f ca="1">IF(OR(data!$BX537=AC$1,data!$BY537=AC$1),data!$BW537,"")</f>
        <v/>
      </c>
      <c r="AE537" s="16" t="str">
        <f ca="1">IF(data!$BX537=AF$1,data!$BW537,"")</f>
        <v/>
      </c>
      <c r="AF537" s="16" t="str">
        <f ca="1">IF(data!$BY537=AF$1,data!$BW537,"")</f>
        <v/>
      </c>
      <c r="AG537" s="16" t="str">
        <f ca="1">IF(OR(data!$BX537=AF$1,data!$BY537=AF$1),data!$BW537,"")</f>
        <v/>
      </c>
      <c r="AH537" s="17" t="str">
        <f ca="1">IF(data!$BX537=AI$1,data!$BW537,"")</f>
        <v/>
      </c>
      <c r="AI537" s="17" t="str">
        <f ca="1">IF(data!$BY537=AI$1,data!$BW537,"")</f>
        <v/>
      </c>
      <c r="AJ537" s="17" t="str">
        <f ca="1">IF(OR(data!$BX537=AI$1,data!$BY537=AI$1),data!$BW537,"")</f>
        <v/>
      </c>
      <c r="AK537" s="16" t="str">
        <f ca="1">IF(data!$BX537=AL$1,data!$BW537,"")</f>
        <v/>
      </c>
      <c r="AL537" s="16" t="str">
        <f ca="1">IF(data!$BY537=AL$1,data!$BW537,"")</f>
        <v/>
      </c>
      <c r="AM537" s="16" t="str">
        <f ca="1">IF(OR(data!$BX537=AL$1,data!$BY537=AL$1),data!$BW537,"")</f>
        <v/>
      </c>
      <c r="AN537" s="17" t="str">
        <f ca="1">IF(data!$BX537=AO$1,data!$BW537,"")</f>
        <v/>
      </c>
      <c r="AO537" s="17" t="str">
        <f ca="1">IF(data!$BY537=AO$1,data!$BW537,"")</f>
        <v/>
      </c>
      <c r="AP537" s="17" t="str">
        <f ca="1">IF(OR(data!$BX537=AO$1,data!$BY537=AO$1),data!$BW537,"")</f>
        <v/>
      </c>
      <c r="AQ537" s="16" t="str">
        <f ca="1">IF(data!$BX537=AR$1,data!$BW537,"")</f>
        <v/>
      </c>
      <c r="AR537" s="16" t="str">
        <f ca="1">IF(data!$BY537=AR$1,data!$BW537,"")</f>
        <v/>
      </c>
      <c r="AS537" s="16" t="str">
        <f ca="1">IF(OR(data!$BX537=AR$1,data!$BY537=AR$1),data!$BW537,"")</f>
        <v/>
      </c>
      <c r="AT537" s="17" t="str">
        <f ca="1">IF(data!$BX537=AU$1,data!$BW537,"")</f>
        <v/>
      </c>
      <c r="AU537" s="17" t="str">
        <f ca="1">IF(data!$BY537=AU$1,data!$BW537,"")</f>
        <v/>
      </c>
      <c r="AV537" s="17" t="str">
        <f ca="1">IF(OR(data!$BX537=AU$1,data!$BY537=AU$1),data!$BW537,"")</f>
        <v/>
      </c>
      <c r="AW537" s="16" t="str">
        <f ca="1">IF(data!$BX537=AX$1,data!$BW537,"")</f>
        <v/>
      </c>
      <c r="AX537" s="16" t="str">
        <f ca="1">IF(data!$BY537=AX$1,data!$BW537,"")</f>
        <v/>
      </c>
      <c r="AY537" s="16" t="str">
        <f ca="1">IF(OR(data!$BX537=AX$1,data!$BY537=AX$1),data!$BW537,"")</f>
        <v/>
      </c>
      <c r="AZ537" s="17" t="str">
        <f ca="1">IF(data!$BX537=BA$1,data!$BW537,"")</f>
        <v/>
      </c>
      <c r="BA537" s="17" t="str">
        <f ca="1">IF(data!$BY537=BA$1,data!$BW537,"")</f>
        <v/>
      </c>
      <c r="BB537" s="17" t="str">
        <f ca="1">IF(OR(data!$BX537=BA$1,data!$BY537=BA$1),data!$BW537,"")</f>
        <v/>
      </c>
      <c r="BC537" s="16" t="str">
        <f ca="1">IF(data!$BX537=BD$1,data!$BW537,"")</f>
        <v/>
      </c>
      <c r="BD537" s="16" t="str">
        <f ca="1">IF(data!$BY537=BD$1,data!$BW537,"")</f>
        <v/>
      </c>
      <c r="BE537" s="16" t="str">
        <f ca="1">IF(OR(data!$BX537=BD$1,data!$BY537=BD$1),data!$BW537,"")</f>
        <v/>
      </c>
      <c r="BF537" s="17" t="str">
        <f ca="1">IF(data!$BX537=BG$1,data!$BW537,"")</f>
        <v/>
      </c>
      <c r="BG537" s="17" t="str">
        <f ca="1">IF(data!$BY537=BG$1,data!$BW537,"")</f>
        <v/>
      </c>
      <c r="BH537" s="17" t="str">
        <f ca="1">IF(OR(data!$BX537=BG$1,data!$BY537=BG$1),data!$BW537,"")</f>
        <v/>
      </c>
      <c r="BI537" s="16" t="str">
        <f ca="1">IF(data!$BX537=BJ$1,data!$BW537,"")</f>
        <v/>
      </c>
      <c r="BJ537" s="16" t="str">
        <f ca="1">IF(data!$BY537=BJ$1,data!$BW537,"")</f>
        <v/>
      </c>
      <c r="BK537" s="16" t="str">
        <f ca="1">IF(OR(data!$BX537=BJ$1,data!$BY537=BJ$1),data!$BW537,"")</f>
        <v/>
      </c>
      <c r="BL537" s="17" t="str">
        <f ca="1">IF(data!$BX537=BM$1,data!$BW537,"")</f>
        <v/>
      </c>
      <c r="BM537" s="17" t="str">
        <f ca="1">IF(data!$BY537=BM$1,data!$BW537,"")</f>
        <v/>
      </c>
      <c r="BN537" s="17" t="str">
        <f ca="1">IF(OR(data!$BX537=BM$1,data!$BY537=BM$1),data!$BW537,"")</f>
        <v/>
      </c>
      <c r="BO537" s="16" t="str">
        <f ca="1">IF(data!$BX537=BP$1,data!$BW537,"")</f>
        <v/>
      </c>
      <c r="BP537" s="16" t="str">
        <f ca="1">IF(data!$BY537=BP$1,data!$BW537,"")</f>
        <v/>
      </c>
      <c r="BQ537" s="16" t="str">
        <f ca="1">IF(OR(data!$BX537=BP$1,data!$BY537=BP$1),data!$BW537,"")</f>
        <v/>
      </c>
      <c r="BR537" s="17" t="str">
        <f ca="1">IF(data!$BX537=BS$1,data!$BW537,"")</f>
        <v/>
      </c>
      <c r="BS537" s="17" t="str">
        <f ca="1">IF(data!$BY537=BS$1,data!$BW537,"")</f>
        <v/>
      </c>
      <c r="BT537" s="17" t="str">
        <f ca="1">IF(OR(data!$BX537=BS$1,data!$BY537=BS$1),data!$BW537,"")</f>
        <v/>
      </c>
    </row>
    <row r="538" spans="1:72" s="11" customFormat="1" x14ac:dyDescent="0.25">
      <c r="A538" s="16" t="str">
        <f ca="1">IF(data!$BX538=B$1,data!$BW538,"")</f>
        <v/>
      </c>
      <c r="B538" s="16" t="str">
        <f ca="1">IF(data!$BY538=B$1,data!$BW538,"")</f>
        <v/>
      </c>
      <c r="C538" s="16" t="str">
        <f ca="1">IF(OR(data!$BX538=B$1,data!$BY538=B$1),data!$BW538,"")</f>
        <v/>
      </c>
      <c r="D538" s="17" t="str">
        <f ca="1">IF(data!$BX538=E$1,data!$BW538,"")</f>
        <v/>
      </c>
      <c r="E538" s="17" t="str">
        <f ca="1">IF(data!$BY538=E$1,data!$BW538,"")</f>
        <v/>
      </c>
      <c r="F538" s="17" t="str">
        <f ca="1">IF(OR(data!$BX538=E$1,data!$BY538=E$1),data!$BW538,"")</f>
        <v/>
      </c>
      <c r="G538" s="16" t="str">
        <f ca="1">IF(data!$BX538=H$1,data!$BW538,"")</f>
        <v/>
      </c>
      <c r="H538" s="16" t="str">
        <f ca="1">IF(data!$BY538=H$1,data!$BW538,"")</f>
        <v/>
      </c>
      <c r="I538" s="16" t="str">
        <f ca="1">IF(OR(data!$BX538=H$1,data!$BY538=H$1),data!$BW538,"")</f>
        <v/>
      </c>
      <c r="J538" s="17" t="str">
        <f ca="1">IF(data!$BX538=K$1,data!$BW538,"")</f>
        <v/>
      </c>
      <c r="K538" s="17" t="str">
        <f ca="1">IF(data!$BY538=K$1,data!$BW538,"")</f>
        <v/>
      </c>
      <c r="L538" s="17" t="str">
        <f ca="1">IF(OR(data!$BX538=K$1,data!$BY538=K$1),data!$BW538,"")</f>
        <v/>
      </c>
      <c r="M538" s="16" t="str">
        <f ca="1">IF(data!$BX538=N$1,data!$BW538,"")</f>
        <v/>
      </c>
      <c r="N538" s="16" t="str">
        <f ca="1">IF(data!$BY538=N$1,data!$BW538,"")</f>
        <v/>
      </c>
      <c r="O538" s="16" t="str">
        <f ca="1">IF(OR(data!$BX538=N$1,data!$BY538=N$1),data!$BW538,"")</f>
        <v/>
      </c>
      <c r="P538" s="17" t="str">
        <f ca="1">IF(data!$BX538=Q$1,data!$BW538,"")</f>
        <v/>
      </c>
      <c r="Q538" s="17" t="str">
        <f ca="1">IF(data!$BY538=Q$1,data!$BW538,"")</f>
        <v/>
      </c>
      <c r="R538" s="17" t="str">
        <f ca="1">IF(OR(data!$BX538=Q$1,data!$BY538=Q$1),data!$BW538,"")</f>
        <v/>
      </c>
      <c r="S538" s="16" t="str">
        <f ca="1">IF(data!$BX538=T$1,data!$BW538,"")</f>
        <v/>
      </c>
      <c r="T538" s="16" t="str">
        <f ca="1">IF(data!$BY538=T$1,data!$BW538,"")</f>
        <v/>
      </c>
      <c r="U538" s="16" t="str">
        <f ca="1">IF(OR(data!$BX538=T$1,data!$BY538=T$1),data!$BW538,"")</f>
        <v/>
      </c>
      <c r="V538" s="17" t="str">
        <f ca="1">IF(data!$BX538=W$1,data!$BW538,"")</f>
        <v/>
      </c>
      <c r="W538" s="17" t="str">
        <f ca="1">IF(data!$BY538=W$1,data!$BW538,"")</f>
        <v/>
      </c>
      <c r="X538" s="17" t="str">
        <f ca="1">IF(OR(data!$BX538=W$1,data!$BY538=W$1),data!$BW538,"")</f>
        <v/>
      </c>
      <c r="Y538" s="16" t="str">
        <f ca="1">IF(data!$BX538=Z$1,data!$BW538,"")</f>
        <v/>
      </c>
      <c r="Z538" s="16" t="str">
        <f ca="1">IF(data!$BY538=Z$1,data!$BW538,"")</f>
        <v/>
      </c>
      <c r="AA538" s="16" t="str">
        <f ca="1">IF(OR(data!$BX538=Z$1,data!$BY538=Z$1),data!$BW538,"")</f>
        <v/>
      </c>
      <c r="AB538" s="17" t="str">
        <f ca="1">IF(data!$BX538=AC$1,data!$BW538,"")</f>
        <v/>
      </c>
      <c r="AC538" s="17" t="str">
        <f ca="1">IF(data!$BY538=AC$1,data!$BW538,"")</f>
        <v/>
      </c>
      <c r="AD538" s="17" t="str">
        <f ca="1">IF(OR(data!$BX538=AC$1,data!$BY538=AC$1),data!$BW538,"")</f>
        <v/>
      </c>
      <c r="AE538" s="16" t="str">
        <f ca="1">IF(data!$BX538=AF$1,data!$BW538,"")</f>
        <v/>
      </c>
      <c r="AF538" s="16" t="str">
        <f ca="1">IF(data!$BY538=AF$1,data!$BW538,"")</f>
        <v/>
      </c>
      <c r="AG538" s="16" t="str">
        <f ca="1">IF(OR(data!$BX538=AF$1,data!$BY538=AF$1),data!$BW538,"")</f>
        <v/>
      </c>
      <c r="AH538" s="17" t="str">
        <f ca="1">IF(data!$BX538=AI$1,data!$BW538,"")</f>
        <v/>
      </c>
      <c r="AI538" s="17" t="str">
        <f ca="1">IF(data!$BY538=AI$1,data!$BW538,"")</f>
        <v/>
      </c>
      <c r="AJ538" s="17" t="str">
        <f ca="1">IF(OR(data!$BX538=AI$1,data!$BY538=AI$1),data!$BW538,"")</f>
        <v/>
      </c>
      <c r="AK538" s="16" t="str">
        <f ca="1">IF(data!$BX538=AL$1,data!$BW538,"")</f>
        <v/>
      </c>
      <c r="AL538" s="16" t="str">
        <f ca="1">IF(data!$BY538=AL$1,data!$BW538,"")</f>
        <v/>
      </c>
      <c r="AM538" s="16" t="str">
        <f ca="1">IF(OR(data!$BX538=AL$1,data!$BY538=AL$1),data!$BW538,"")</f>
        <v/>
      </c>
      <c r="AN538" s="17" t="str">
        <f ca="1">IF(data!$BX538=AO$1,data!$BW538,"")</f>
        <v/>
      </c>
      <c r="AO538" s="17" t="str">
        <f ca="1">IF(data!$BY538=AO$1,data!$BW538,"")</f>
        <v/>
      </c>
      <c r="AP538" s="17" t="str">
        <f ca="1">IF(OR(data!$BX538=AO$1,data!$BY538=AO$1),data!$BW538,"")</f>
        <v/>
      </c>
      <c r="AQ538" s="16" t="str">
        <f ca="1">IF(data!$BX538=AR$1,data!$BW538,"")</f>
        <v/>
      </c>
      <c r="AR538" s="16" t="str">
        <f ca="1">IF(data!$BY538=AR$1,data!$BW538,"")</f>
        <v/>
      </c>
      <c r="AS538" s="16" t="str">
        <f ca="1">IF(OR(data!$BX538=AR$1,data!$BY538=AR$1),data!$BW538,"")</f>
        <v/>
      </c>
      <c r="AT538" s="17" t="str">
        <f ca="1">IF(data!$BX538=AU$1,data!$BW538,"")</f>
        <v/>
      </c>
      <c r="AU538" s="17" t="str">
        <f ca="1">IF(data!$BY538=AU$1,data!$BW538,"")</f>
        <v/>
      </c>
      <c r="AV538" s="17" t="str">
        <f ca="1">IF(OR(data!$BX538=AU$1,data!$BY538=AU$1),data!$BW538,"")</f>
        <v/>
      </c>
      <c r="AW538" s="16" t="str">
        <f ca="1">IF(data!$BX538=AX$1,data!$BW538,"")</f>
        <v/>
      </c>
      <c r="AX538" s="16" t="str">
        <f ca="1">IF(data!$BY538=AX$1,data!$BW538,"")</f>
        <v/>
      </c>
      <c r="AY538" s="16" t="str">
        <f ca="1">IF(OR(data!$BX538=AX$1,data!$BY538=AX$1),data!$BW538,"")</f>
        <v/>
      </c>
      <c r="AZ538" s="17" t="str">
        <f ca="1">IF(data!$BX538=BA$1,data!$BW538,"")</f>
        <v/>
      </c>
      <c r="BA538" s="17" t="str">
        <f ca="1">IF(data!$BY538=BA$1,data!$BW538,"")</f>
        <v/>
      </c>
      <c r="BB538" s="17" t="str">
        <f ca="1">IF(OR(data!$BX538=BA$1,data!$BY538=BA$1),data!$BW538,"")</f>
        <v/>
      </c>
      <c r="BC538" s="16" t="str">
        <f ca="1">IF(data!$BX538=BD$1,data!$BW538,"")</f>
        <v/>
      </c>
      <c r="BD538" s="16" t="str">
        <f ca="1">IF(data!$BY538=BD$1,data!$BW538,"")</f>
        <v/>
      </c>
      <c r="BE538" s="16" t="str">
        <f ca="1">IF(OR(data!$BX538=BD$1,data!$BY538=BD$1),data!$BW538,"")</f>
        <v/>
      </c>
      <c r="BF538" s="17" t="str">
        <f ca="1">IF(data!$BX538=BG$1,data!$BW538,"")</f>
        <v/>
      </c>
      <c r="BG538" s="17" t="str">
        <f ca="1">IF(data!$BY538=BG$1,data!$BW538,"")</f>
        <v/>
      </c>
      <c r="BH538" s="17" t="str">
        <f ca="1">IF(OR(data!$BX538=BG$1,data!$BY538=BG$1),data!$BW538,"")</f>
        <v/>
      </c>
      <c r="BI538" s="16" t="str">
        <f ca="1">IF(data!$BX538=BJ$1,data!$BW538,"")</f>
        <v/>
      </c>
      <c r="BJ538" s="16" t="str">
        <f ca="1">IF(data!$BY538=BJ$1,data!$BW538,"")</f>
        <v/>
      </c>
      <c r="BK538" s="16" t="str">
        <f ca="1">IF(OR(data!$BX538=BJ$1,data!$BY538=BJ$1),data!$BW538,"")</f>
        <v/>
      </c>
      <c r="BL538" s="17" t="str">
        <f ca="1">IF(data!$BX538=BM$1,data!$BW538,"")</f>
        <v/>
      </c>
      <c r="BM538" s="17" t="str">
        <f ca="1">IF(data!$BY538=BM$1,data!$BW538,"")</f>
        <v/>
      </c>
      <c r="BN538" s="17" t="str">
        <f ca="1">IF(OR(data!$BX538=BM$1,data!$BY538=BM$1),data!$BW538,"")</f>
        <v/>
      </c>
      <c r="BO538" s="16" t="str">
        <f ca="1">IF(data!$BX538=BP$1,data!$BW538,"")</f>
        <v/>
      </c>
      <c r="BP538" s="16" t="str">
        <f ca="1">IF(data!$BY538=BP$1,data!$BW538,"")</f>
        <v/>
      </c>
      <c r="BQ538" s="16" t="str">
        <f ca="1">IF(OR(data!$BX538=BP$1,data!$BY538=BP$1),data!$BW538,"")</f>
        <v/>
      </c>
      <c r="BR538" s="17" t="str">
        <f ca="1">IF(data!$BX538=BS$1,data!$BW538,"")</f>
        <v/>
      </c>
      <c r="BS538" s="17" t="str">
        <f ca="1">IF(data!$BY538=BS$1,data!$BW538,"")</f>
        <v/>
      </c>
      <c r="BT538" s="17" t="str">
        <f ca="1">IF(OR(data!$BX538=BS$1,data!$BY538=BS$1),data!$BW538,"")</f>
        <v/>
      </c>
    </row>
    <row r="539" spans="1:72" s="11" customFormat="1" x14ac:dyDescent="0.25">
      <c r="A539" s="16" t="str">
        <f ca="1">IF(data!$BX539=B$1,data!$BW539,"")</f>
        <v/>
      </c>
      <c r="B539" s="16" t="str">
        <f ca="1">IF(data!$BY539=B$1,data!$BW539,"")</f>
        <v/>
      </c>
      <c r="C539" s="16" t="str">
        <f ca="1">IF(OR(data!$BX539=B$1,data!$BY539=B$1),data!$BW539,"")</f>
        <v/>
      </c>
      <c r="D539" s="17" t="str">
        <f ca="1">IF(data!$BX539=E$1,data!$BW539,"")</f>
        <v/>
      </c>
      <c r="E539" s="17" t="str">
        <f ca="1">IF(data!$BY539=E$1,data!$BW539,"")</f>
        <v/>
      </c>
      <c r="F539" s="17" t="str">
        <f ca="1">IF(OR(data!$BX539=E$1,data!$BY539=E$1),data!$BW539,"")</f>
        <v/>
      </c>
      <c r="G539" s="16" t="str">
        <f ca="1">IF(data!$BX539=H$1,data!$BW539,"")</f>
        <v/>
      </c>
      <c r="H539" s="16" t="str">
        <f ca="1">IF(data!$BY539=H$1,data!$BW539,"")</f>
        <v/>
      </c>
      <c r="I539" s="16" t="str">
        <f ca="1">IF(OR(data!$BX539=H$1,data!$BY539=H$1),data!$BW539,"")</f>
        <v/>
      </c>
      <c r="J539" s="17" t="str">
        <f ca="1">IF(data!$BX539=K$1,data!$BW539,"")</f>
        <v/>
      </c>
      <c r="K539" s="17" t="str">
        <f ca="1">IF(data!$BY539=K$1,data!$BW539,"")</f>
        <v/>
      </c>
      <c r="L539" s="17" t="str">
        <f ca="1">IF(OR(data!$BX539=K$1,data!$BY539=K$1),data!$BW539,"")</f>
        <v/>
      </c>
      <c r="M539" s="16" t="str">
        <f ca="1">IF(data!$BX539=N$1,data!$BW539,"")</f>
        <v/>
      </c>
      <c r="N539" s="16" t="str">
        <f ca="1">IF(data!$BY539=N$1,data!$BW539,"")</f>
        <v/>
      </c>
      <c r="O539" s="16" t="str">
        <f ca="1">IF(OR(data!$BX539=N$1,data!$BY539=N$1),data!$BW539,"")</f>
        <v/>
      </c>
      <c r="P539" s="17" t="str">
        <f ca="1">IF(data!$BX539=Q$1,data!$BW539,"")</f>
        <v/>
      </c>
      <c r="Q539" s="17" t="str">
        <f ca="1">IF(data!$BY539=Q$1,data!$BW539,"")</f>
        <v/>
      </c>
      <c r="R539" s="17" t="str">
        <f ca="1">IF(OR(data!$BX539=Q$1,data!$BY539=Q$1),data!$BW539,"")</f>
        <v/>
      </c>
      <c r="S539" s="16" t="str">
        <f ca="1">IF(data!$BX539=T$1,data!$BW539,"")</f>
        <v/>
      </c>
      <c r="T539" s="16" t="str">
        <f ca="1">IF(data!$BY539=T$1,data!$BW539,"")</f>
        <v/>
      </c>
      <c r="U539" s="16" t="str">
        <f ca="1">IF(OR(data!$BX539=T$1,data!$BY539=T$1),data!$BW539,"")</f>
        <v/>
      </c>
      <c r="V539" s="17" t="str">
        <f ca="1">IF(data!$BX539=W$1,data!$BW539,"")</f>
        <v/>
      </c>
      <c r="W539" s="17" t="str">
        <f ca="1">IF(data!$BY539=W$1,data!$BW539,"")</f>
        <v/>
      </c>
      <c r="X539" s="17" t="str">
        <f ca="1">IF(OR(data!$BX539=W$1,data!$BY539=W$1),data!$BW539,"")</f>
        <v/>
      </c>
      <c r="Y539" s="16" t="str">
        <f ca="1">IF(data!$BX539=Z$1,data!$BW539,"")</f>
        <v/>
      </c>
      <c r="Z539" s="16" t="str">
        <f ca="1">IF(data!$BY539=Z$1,data!$BW539,"")</f>
        <v/>
      </c>
      <c r="AA539" s="16" t="str">
        <f ca="1">IF(OR(data!$BX539=Z$1,data!$BY539=Z$1),data!$BW539,"")</f>
        <v/>
      </c>
      <c r="AB539" s="17" t="str">
        <f ca="1">IF(data!$BX539=AC$1,data!$BW539,"")</f>
        <v/>
      </c>
      <c r="AC539" s="17" t="str">
        <f ca="1">IF(data!$BY539=AC$1,data!$BW539,"")</f>
        <v/>
      </c>
      <c r="AD539" s="17" t="str">
        <f ca="1">IF(OR(data!$BX539=AC$1,data!$BY539=AC$1),data!$BW539,"")</f>
        <v/>
      </c>
      <c r="AE539" s="16" t="str">
        <f ca="1">IF(data!$BX539=AF$1,data!$BW539,"")</f>
        <v/>
      </c>
      <c r="AF539" s="16" t="str">
        <f ca="1">IF(data!$BY539=AF$1,data!$BW539,"")</f>
        <v/>
      </c>
      <c r="AG539" s="16" t="str">
        <f ca="1">IF(OR(data!$BX539=AF$1,data!$BY539=AF$1),data!$BW539,"")</f>
        <v/>
      </c>
      <c r="AH539" s="17" t="str">
        <f ca="1">IF(data!$BX539=AI$1,data!$BW539,"")</f>
        <v/>
      </c>
      <c r="AI539" s="17" t="str">
        <f ca="1">IF(data!$BY539=AI$1,data!$BW539,"")</f>
        <v/>
      </c>
      <c r="AJ539" s="17" t="str">
        <f ca="1">IF(OR(data!$BX539=AI$1,data!$BY539=AI$1),data!$BW539,"")</f>
        <v/>
      </c>
      <c r="AK539" s="16" t="str">
        <f ca="1">IF(data!$BX539=AL$1,data!$BW539,"")</f>
        <v/>
      </c>
      <c r="AL539" s="16" t="str">
        <f ca="1">IF(data!$BY539=AL$1,data!$BW539,"")</f>
        <v/>
      </c>
      <c r="AM539" s="16" t="str">
        <f ca="1">IF(OR(data!$BX539=AL$1,data!$BY539=AL$1),data!$BW539,"")</f>
        <v/>
      </c>
      <c r="AN539" s="17" t="str">
        <f ca="1">IF(data!$BX539=AO$1,data!$BW539,"")</f>
        <v/>
      </c>
      <c r="AO539" s="17" t="str">
        <f ca="1">IF(data!$BY539=AO$1,data!$BW539,"")</f>
        <v/>
      </c>
      <c r="AP539" s="17" t="str">
        <f ca="1">IF(OR(data!$BX539=AO$1,data!$BY539=AO$1),data!$BW539,"")</f>
        <v/>
      </c>
      <c r="AQ539" s="16" t="str">
        <f ca="1">IF(data!$BX539=AR$1,data!$BW539,"")</f>
        <v/>
      </c>
      <c r="AR539" s="16" t="str">
        <f ca="1">IF(data!$BY539=AR$1,data!$BW539,"")</f>
        <v/>
      </c>
      <c r="AS539" s="16" t="str">
        <f ca="1">IF(OR(data!$BX539=AR$1,data!$BY539=AR$1),data!$BW539,"")</f>
        <v/>
      </c>
      <c r="AT539" s="17" t="str">
        <f ca="1">IF(data!$BX539=AU$1,data!$BW539,"")</f>
        <v/>
      </c>
      <c r="AU539" s="17" t="str">
        <f ca="1">IF(data!$BY539=AU$1,data!$BW539,"")</f>
        <v/>
      </c>
      <c r="AV539" s="17" t="str">
        <f ca="1">IF(OR(data!$BX539=AU$1,data!$BY539=AU$1),data!$BW539,"")</f>
        <v/>
      </c>
      <c r="AW539" s="16" t="str">
        <f ca="1">IF(data!$BX539=AX$1,data!$BW539,"")</f>
        <v/>
      </c>
      <c r="AX539" s="16" t="str">
        <f ca="1">IF(data!$BY539=AX$1,data!$BW539,"")</f>
        <v/>
      </c>
      <c r="AY539" s="16" t="str">
        <f ca="1">IF(OR(data!$BX539=AX$1,data!$BY539=AX$1),data!$BW539,"")</f>
        <v/>
      </c>
      <c r="AZ539" s="17" t="str">
        <f ca="1">IF(data!$BX539=BA$1,data!$BW539,"")</f>
        <v/>
      </c>
      <c r="BA539" s="17" t="str">
        <f ca="1">IF(data!$BY539=BA$1,data!$BW539,"")</f>
        <v/>
      </c>
      <c r="BB539" s="17" t="str">
        <f ca="1">IF(OR(data!$BX539=BA$1,data!$BY539=BA$1),data!$BW539,"")</f>
        <v/>
      </c>
      <c r="BC539" s="16" t="str">
        <f ca="1">IF(data!$BX539=BD$1,data!$BW539,"")</f>
        <v/>
      </c>
      <c r="BD539" s="16" t="str">
        <f ca="1">IF(data!$BY539=BD$1,data!$BW539,"")</f>
        <v/>
      </c>
      <c r="BE539" s="16" t="str">
        <f ca="1">IF(OR(data!$BX539=BD$1,data!$BY539=BD$1),data!$BW539,"")</f>
        <v/>
      </c>
      <c r="BF539" s="17" t="str">
        <f ca="1">IF(data!$BX539=BG$1,data!$BW539,"")</f>
        <v/>
      </c>
      <c r="BG539" s="17" t="str">
        <f ca="1">IF(data!$BY539=BG$1,data!$BW539,"")</f>
        <v/>
      </c>
      <c r="BH539" s="17" t="str">
        <f ca="1">IF(OR(data!$BX539=BG$1,data!$BY539=BG$1),data!$BW539,"")</f>
        <v/>
      </c>
      <c r="BI539" s="16" t="str">
        <f ca="1">IF(data!$BX539=BJ$1,data!$BW539,"")</f>
        <v/>
      </c>
      <c r="BJ539" s="16" t="str">
        <f ca="1">IF(data!$BY539=BJ$1,data!$BW539,"")</f>
        <v/>
      </c>
      <c r="BK539" s="16" t="str">
        <f ca="1">IF(OR(data!$BX539=BJ$1,data!$BY539=BJ$1),data!$BW539,"")</f>
        <v/>
      </c>
      <c r="BL539" s="17" t="str">
        <f ca="1">IF(data!$BX539=BM$1,data!$BW539,"")</f>
        <v/>
      </c>
      <c r="BM539" s="17" t="str">
        <f ca="1">IF(data!$BY539=BM$1,data!$BW539,"")</f>
        <v/>
      </c>
      <c r="BN539" s="17" t="str">
        <f ca="1">IF(OR(data!$BX539=BM$1,data!$BY539=BM$1),data!$BW539,"")</f>
        <v/>
      </c>
      <c r="BO539" s="16" t="str">
        <f ca="1">IF(data!$BX539=BP$1,data!$BW539,"")</f>
        <v/>
      </c>
      <c r="BP539" s="16" t="str">
        <f ca="1">IF(data!$BY539=BP$1,data!$BW539,"")</f>
        <v/>
      </c>
      <c r="BQ539" s="16" t="str">
        <f ca="1">IF(OR(data!$BX539=BP$1,data!$BY539=BP$1),data!$BW539,"")</f>
        <v/>
      </c>
      <c r="BR539" s="17" t="str">
        <f ca="1">IF(data!$BX539=BS$1,data!$BW539,"")</f>
        <v/>
      </c>
      <c r="BS539" s="17" t="str">
        <f ca="1">IF(data!$BY539=BS$1,data!$BW539,"")</f>
        <v/>
      </c>
      <c r="BT539" s="17" t="str">
        <f ca="1">IF(OR(data!$BX539=BS$1,data!$BY539=BS$1),data!$BW539,"")</f>
        <v/>
      </c>
    </row>
    <row r="540" spans="1:72" s="11" customFormat="1" x14ac:dyDescent="0.25">
      <c r="A540" s="16" t="str">
        <f ca="1">IF(data!$BX540=B$1,data!$BW540,"")</f>
        <v/>
      </c>
      <c r="B540" s="16" t="str">
        <f ca="1">IF(data!$BY540=B$1,data!$BW540,"")</f>
        <v/>
      </c>
      <c r="C540" s="16" t="str">
        <f ca="1">IF(OR(data!$BX540=B$1,data!$BY540=B$1),data!$BW540,"")</f>
        <v/>
      </c>
      <c r="D540" s="17" t="str">
        <f ca="1">IF(data!$BX540=E$1,data!$BW540,"")</f>
        <v/>
      </c>
      <c r="E540" s="17" t="str">
        <f ca="1">IF(data!$BY540=E$1,data!$BW540,"")</f>
        <v/>
      </c>
      <c r="F540" s="17" t="str">
        <f ca="1">IF(OR(data!$BX540=E$1,data!$BY540=E$1),data!$BW540,"")</f>
        <v/>
      </c>
      <c r="G540" s="16" t="str">
        <f ca="1">IF(data!$BX540=H$1,data!$BW540,"")</f>
        <v/>
      </c>
      <c r="H540" s="16" t="str">
        <f ca="1">IF(data!$BY540=H$1,data!$BW540,"")</f>
        <v/>
      </c>
      <c r="I540" s="16" t="str">
        <f ca="1">IF(OR(data!$BX540=H$1,data!$BY540=H$1),data!$BW540,"")</f>
        <v/>
      </c>
      <c r="J540" s="17" t="str">
        <f ca="1">IF(data!$BX540=K$1,data!$BW540,"")</f>
        <v/>
      </c>
      <c r="K540" s="17" t="str">
        <f ca="1">IF(data!$BY540=K$1,data!$BW540,"")</f>
        <v/>
      </c>
      <c r="L540" s="17" t="str">
        <f ca="1">IF(OR(data!$BX540=K$1,data!$BY540=K$1),data!$BW540,"")</f>
        <v/>
      </c>
      <c r="M540" s="16" t="str">
        <f ca="1">IF(data!$BX540=N$1,data!$BW540,"")</f>
        <v/>
      </c>
      <c r="N540" s="16" t="str">
        <f ca="1">IF(data!$BY540=N$1,data!$BW540,"")</f>
        <v/>
      </c>
      <c r="O540" s="16" t="str">
        <f ca="1">IF(OR(data!$BX540=N$1,data!$BY540=N$1),data!$BW540,"")</f>
        <v/>
      </c>
      <c r="P540" s="17" t="str">
        <f ca="1">IF(data!$BX540=Q$1,data!$BW540,"")</f>
        <v/>
      </c>
      <c r="Q540" s="17" t="str">
        <f ca="1">IF(data!$BY540=Q$1,data!$BW540,"")</f>
        <v/>
      </c>
      <c r="R540" s="17" t="str">
        <f ca="1">IF(OR(data!$BX540=Q$1,data!$BY540=Q$1),data!$BW540,"")</f>
        <v/>
      </c>
      <c r="S540" s="16" t="str">
        <f ca="1">IF(data!$BX540=T$1,data!$BW540,"")</f>
        <v/>
      </c>
      <c r="T540" s="16" t="str">
        <f ca="1">IF(data!$BY540=T$1,data!$BW540,"")</f>
        <v/>
      </c>
      <c r="U540" s="16" t="str">
        <f ca="1">IF(OR(data!$BX540=T$1,data!$BY540=T$1),data!$BW540,"")</f>
        <v/>
      </c>
      <c r="V540" s="17" t="str">
        <f ca="1">IF(data!$BX540=W$1,data!$BW540,"")</f>
        <v/>
      </c>
      <c r="W540" s="17" t="str">
        <f ca="1">IF(data!$BY540=W$1,data!$BW540,"")</f>
        <v/>
      </c>
      <c r="X540" s="17" t="str">
        <f ca="1">IF(OR(data!$BX540=W$1,data!$BY540=W$1),data!$BW540,"")</f>
        <v/>
      </c>
      <c r="Y540" s="16" t="str">
        <f ca="1">IF(data!$BX540=Z$1,data!$BW540,"")</f>
        <v/>
      </c>
      <c r="Z540" s="16" t="str">
        <f ca="1">IF(data!$BY540=Z$1,data!$BW540,"")</f>
        <v/>
      </c>
      <c r="AA540" s="16" t="str">
        <f ca="1">IF(OR(data!$BX540=Z$1,data!$BY540=Z$1),data!$BW540,"")</f>
        <v/>
      </c>
      <c r="AB540" s="17" t="str">
        <f ca="1">IF(data!$BX540=AC$1,data!$BW540,"")</f>
        <v/>
      </c>
      <c r="AC540" s="17" t="str">
        <f ca="1">IF(data!$BY540=AC$1,data!$BW540,"")</f>
        <v/>
      </c>
      <c r="AD540" s="17" t="str">
        <f ca="1">IF(OR(data!$BX540=AC$1,data!$BY540=AC$1),data!$BW540,"")</f>
        <v/>
      </c>
      <c r="AE540" s="16" t="str">
        <f ca="1">IF(data!$BX540=AF$1,data!$BW540,"")</f>
        <v/>
      </c>
      <c r="AF540" s="16" t="str">
        <f ca="1">IF(data!$BY540=AF$1,data!$BW540,"")</f>
        <v/>
      </c>
      <c r="AG540" s="16" t="str">
        <f ca="1">IF(OR(data!$BX540=AF$1,data!$BY540=AF$1),data!$BW540,"")</f>
        <v/>
      </c>
      <c r="AH540" s="17" t="str">
        <f ca="1">IF(data!$BX540=AI$1,data!$BW540,"")</f>
        <v/>
      </c>
      <c r="AI540" s="17" t="str">
        <f ca="1">IF(data!$BY540=AI$1,data!$BW540,"")</f>
        <v/>
      </c>
      <c r="AJ540" s="17" t="str">
        <f ca="1">IF(OR(data!$BX540=AI$1,data!$BY540=AI$1),data!$BW540,"")</f>
        <v/>
      </c>
      <c r="AK540" s="16" t="str">
        <f ca="1">IF(data!$BX540=AL$1,data!$BW540,"")</f>
        <v/>
      </c>
      <c r="AL540" s="16" t="str">
        <f ca="1">IF(data!$BY540=AL$1,data!$BW540,"")</f>
        <v/>
      </c>
      <c r="AM540" s="16" t="str">
        <f ca="1">IF(OR(data!$BX540=AL$1,data!$BY540=AL$1),data!$BW540,"")</f>
        <v/>
      </c>
      <c r="AN540" s="17" t="str">
        <f ca="1">IF(data!$BX540=AO$1,data!$BW540,"")</f>
        <v/>
      </c>
      <c r="AO540" s="17" t="str">
        <f ca="1">IF(data!$BY540=AO$1,data!$BW540,"")</f>
        <v/>
      </c>
      <c r="AP540" s="17" t="str">
        <f ca="1">IF(OR(data!$BX540=AO$1,data!$BY540=AO$1),data!$BW540,"")</f>
        <v/>
      </c>
      <c r="AQ540" s="16" t="str">
        <f ca="1">IF(data!$BX540=AR$1,data!$BW540,"")</f>
        <v/>
      </c>
      <c r="AR540" s="16" t="str">
        <f ca="1">IF(data!$BY540=AR$1,data!$BW540,"")</f>
        <v/>
      </c>
      <c r="AS540" s="16" t="str">
        <f ca="1">IF(OR(data!$BX540=AR$1,data!$BY540=AR$1),data!$BW540,"")</f>
        <v/>
      </c>
      <c r="AT540" s="17" t="str">
        <f ca="1">IF(data!$BX540=AU$1,data!$BW540,"")</f>
        <v/>
      </c>
      <c r="AU540" s="17" t="str">
        <f ca="1">IF(data!$BY540=AU$1,data!$BW540,"")</f>
        <v/>
      </c>
      <c r="AV540" s="17" t="str">
        <f ca="1">IF(OR(data!$BX540=AU$1,data!$BY540=AU$1),data!$BW540,"")</f>
        <v/>
      </c>
      <c r="AW540" s="16" t="str">
        <f ca="1">IF(data!$BX540=AX$1,data!$BW540,"")</f>
        <v/>
      </c>
      <c r="AX540" s="16" t="str">
        <f ca="1">IF(data!$BY540=AX$1,data!$BW540,"")</f>
        <v/>
      </c>
      <c r="AY540" s="16" t="str">
        <f ca="1">IF(OR(data!$BX540=AX$1,data!$BY540=AX$1),data!$BW540,"")</f>
        <v/>
      </c>
      <c r="AZ540" s="17" t="str">
        <f ca="1">IF(data!$BX540=BA$1,data!$BW540,"")</f>
        <v/>
      </c>
      <c r="BA540" s="17" t="str">
        <f ca="1">IF(data!$BY540=BA$1,data!$BW540,"")</f>
        <v/>
      </c>
      <c r="BB540" s="17" t="str">
        <f ca="1">IF(OR(data!$BX540=BA$1,data!$BY540=BA$1),data!$BW540,"")</f>
        <v/>
      </c>
      <c r="BC540" s="16" t="str">
        <f ca="1">IF(data!$BX540=BD$1,data!$BW540,"")</f>
        <v/>
      </c>
      <c r="BD540" s="16" t="str">
        <f ca="1">IF(data!$BY540=BD$1,data!$BW540,"")</f>
        <v/>
      </c>
      <c r="BE540" s="16" t="str">
        <f ca="1">IF(OR(data!$BX540=BD$1,data!$BY540=BD$1),data!$BW540,"")</f>
        <v/>
      </c>
      <c r="BF540" s="17" t="str">
        <f ca="1">IF(data!$BX540=BG$1,data!$BW540,"")</f>
        <v/>
      </c>
      <c r="BG540" s="17" t="str">
        <f ca="1">IF(data!$BY540=BG$1,data!$BW540,"")</f>
        <v/>
      </c>
      <c r="BH540" s="17" t="str">
        <f ca="1">IF(OR(data!$BX540=BG$1,data!$BY540=BG$1),data!$BW540,"")</f>
        <v/>
      </c>
      <c r="BI540" s="16" t="str">
        <f ca="1">IF(data!$BX540=BJ$1,data!$BW540,"")</f>
        <v/>
      </c>
      <c r="BJ540" s="16" t="str">
        <f ca="1">IF(data!$BY540=BJ$1,data!$BW540,"")</f>
        <v/>
      </c>
      <c r="BK540" s="16" t="str">
        <f ca="1">IF(OR(data!$BX540=BJ$1,data!$BY540=BJ$1),data!$BW540,"")</f>
        <v/>
      </c>
      <c r="BL540" s="17" t="str">
        <f ca="1">IF(data!$BX540=BM$1,data!$BW540,"")</f>
        <v/>
      </c>
      <c r="BM540" s="17" t="str">
        <f ca="1">IF(data!$BY540=BM$1,data!$BW540,"")</f>
        <v/>
      </c>
      <c r="BN540" s="17" t="str">
        <f ca="1">IF(OR(data!$BX540=BM$1,data!$BY540=BM$1),data!$BW540,"")</f>
        <v/>
      </c>
      <c r="BO540" s="16" t="str">
        <f ca="1">IF(data!$BX540=BP$1,data!$BW540,"")</f>
        <v/>
      </c>
      <c r="BP540" s="16" t="str">
        <f ca="1">IF(data!$BY540=BP$1,data!$BW540,"")</f>
        <v/>
      </c>
      <c r="BQ540" s="16" t="str">
        <f ca="1">IF(OR(data!$BX540=BP$1,data!$BY540=BP$1),data!$BW540,"")</f>
        <v/>
      </c>
      <c r="BR540" s="17" t="str">
        <f ca="1">IF(data!$BX540=BS$1,data!$BW540,"")</f>
        <v/>
      </c>
      <c r="BS540" s="17" t="str">
        <f ca="1">IF(data!$BY540=BS$1,data!$BW540,"")</f>
        <v/>
      </c>
      <c r="BT540" s="17" t="str">
        <f ca="1">IF(OR(data!$BX540=BS$1,data!$BY540=BS$1),data!$BW540,"")</f>
        <v/>
      </c>
    </row>
    <row r="541" spans="1:72" s="11" customFormat="1" x14ac:dyDescent="0.25">
      <c r="A541" s="16" t="str">
        <f ca="1">IF(data!$BX541=B$1,data!$BW541,"")</f>
        <v/>
      </c>
      <c r="B541" s="16" t="str">
        <f ca="1">IF(data!$BY541=B$1,data!$BW541,"")</f>
        <v/>
      </c>
      <c r="C541" s="16" t="str">
        <f ca="1">IF(OR(data!$BX541=B$1,data!$BY541=B$1),data!$BW541,"")</f>
        <v/>
      </c>
      <c r="D541" s="17" t="str">
        <f ca="1">IF(data!$BX541=E$1,data!$BW541,"")</f>
        <v/>
      </c>
      <c r="E541" s="17" t="str">
        <f ca="1">IF(data!$BY541=E$1,data!$BW541,"")</f>
        <v/>
      </c>
      <c r="F541" s="17" t="str">
        <f ca="1">IF(OR(data!$BX541=E$1,data!$BY541=E$1),data!$BW541,"")</f>
        <v/>
      </c>
      <c r="G541" s="16" t="str">
        <f ca="1">IF(data!$BX541=H$1,data!$BW541,"")</f>
        <v/>
      </c>
      <c r="H541" s="16" t="str">
        <f ca="1">IF(data!$BY541=H$1,data!$BW541,"")</f>
        <v/>
      </c>
      <c r="I541" s="16" t="str">
        <f ca="1">IF(OR(data!$BX541=H$1,data!$BY541=H$1),data!$BW541,"")</f>
        <v/>
      </c>
      <c r="J541" s="17" t="str">
        <f ca="1">IF(data!$BX541=K$1,data!$BW541,"")</f>
        <v/>
      </c>
      <c r="K541" s="17" t="str">
        <f ca="1">IF(data!$BY541=K$1,data!$BW541,"")</f>
        <v/>
      </c>
      <c r="L541" s="17" t="str">
        <f ca="1">IF(OR(data!$BX541=K$1,data!$BY541=K$1),data!$BW541,"")</f>
        <v/>
      </c>
      <c r="M541" s="16" t="str">
        <f ca="1">IF(data!$BX541=N$1,data!$BW541,"")</f>
        <v/>
      </c>
      <c r="N541" s="16" t="str">
        <f ca="1">IF(data!$BY541=N$1,data!$BW541,"")</f>
        <v/>
      </c>
      <c r="O541" s="16" t="str">
        <f ca="1">IF(OR(data!$BX541=N$1,data!$BY541=N$1),data!$BW541,"")</f>
        <v/>
      </c>
      <c r="P541" s="17" t="str">
        <f ca="1">IF(data!$BX541=Q$1,data!$BW541,"")</f>
        <v/>
      </c>
      <c r="Q541" s="17" t="str">
        <f ca="1">IF(data!$BY541=Q$1,data!$BW541,"")</f>
        <v/>
      </c>
      <c r="R541" s="17" t="str">
        <f ca="1">IF(OR(data!$BX541=Q$1,data!$BY541=Q$1),data!$BW541,"")</f>
        <v/>
      </c>
      <c r="S541" s="16" t="str">
        <f ca="1">IF(data!$BX541=T$1,data!$BW541,"")</f>
        <v/>
      </c>
      <c r="T541" s="16" t="str">
        <f ca="1">IF(data!$BY541=T$1,data!$BW541,"")</f>
        <v/>
      </c>
      <c r="U541" s="16" t="str">
        <f ca="1">IF(OR(data!$BX541=T$1,data!$BY541=T$1),data!$BW541,"")</f>
        <v/>
      </c>
      <c r="V541" s="17" t="str">
        <f ca="1">IF(data!$BX541=W$1,data!$BW541,"")</f>
        <v/>
      </c>
      <c r="W541" s="17" t="str">
        <f ca="1">IF(data!$BY541=W$1,data!$BW541,"")</f>
        <v/>
      </c>
      <c r="X541" s="17" t="str">
        <f ca="1">IF(OR(data!$BX541=W$1,data!$BY541=W$1),data!$BW541,"")</f>
        <v/>
      </c>
      <c r="Y541" s="16" t="str">
        <f ca="1">IF(data!$BX541=Z$1,data!$BW541,"")</f>
        <v/>
      </c>
      <c r="Z541" s="16" t="str">
        <f ca="1">IF(data!$BY541=Z$1,data!$BW541,"")</f>
        <v/>
      </c>
      <c r="AA541" s="16" t="str">
        <f ca="1">IF(OR(data!$BX541=Z$1,data!$BY541=Z$1),data!$BW541,"")</f>
        <v/>
      </c>
      <c r="AB541" s="17" t="str">
        <f ca="1">IF(data!$BX541=AC$1,data!$BW541,"")</f>
        <v/>
      </c>
      <c r="AC541" s="17" t="str">
        <f ca="1">IF(data!$BY541=AC$1,data!$BW541,"")</f>
        <v/>
      </c>
      <c r="AD541" s="17" t="str">
        <f ca="1">IF(OR(data!$BX541=AC$1,data!$BY541=AC$1),data!$BW541,"")</f>
        <v/>
      </c>
      <c r="AE541" s="16" t="str">
        <f ca="1">IF(data!$BX541=AF$1,data!$BW541,"")</f>
        <v/>
      </c>
      <c r="AF541" s="16" t="str">
        <f ca="1">IF(data!$BY541=AF$1,data!$BW541,"")</f>
        <v/>
      </c>
      <c r="AG541" s="16" t="str">
        <f ca="1">IF(OR(data!$BX541=AF$1,data!$BY541=AF$1),data!$BW541,"")</f>
        <v/>
      </c>
      <c r="AH541" s="17" t="str">
        <f ca="1">IF(data!$BX541=AI$1,data!$BW541,"")</f>
        <v/>
      </c>
      <c r="AI541" s="17" t="str">
        <f ca="1">IF(data!$BY541=AI$1,data!$BW541,"")</f>
        <v/>
      </c>
      <c r="AJ541" s="17" t="str">
        <f ca="1">IF(OR(data!$BX541=AI$1,data!$BY541=AI$1),data!$BW541,"")</f>
        <v/>
      </c>
      <c r="AK541" s="16" t="str">
        <f ca="1">IF(data!$BX541=AL$1,data!$BW541,"")</f>
        <v/>
      </c>
      <c r="AL541" s="16" t="str">
        <f ca="1">IF(data!$BY541=AL$1,data!$BW541,"")</f>
        <v/>
      </c>
      <c r="AM541" s="16" t="str">
        <f ca="1">IF(OR(data!$BX541=AL$1,data!$BY541=AL$1),data!$BW541,"")</f>
        <v/>
      </c>
      <c r="AN541" s="17" t="str">
        <f ca="1">IF(data!$BX541=AO$1,data!$BW541,"")</f>
        <v/>
      </c>
      <c r="AO541" s="17" t="str">
        <f ca="1">IF(data!$BY541=AO$1,data!$BW541,"")</f>
        <v/>
      </c>
      <c r="AP541" s="17" t="str">
        <f ca="1">IF(OR(data!$BX541=AO$1,data!$BY541=AO$1),data!$BW541,"")</f>
        <v/>
      </c>
      <c r="AQ541" s="16" t="str">
        <f ca="1">IF(data!$BX541=AR$1,data!$BW541,"")</f>
        <v/>
      </c>
      <c r="AR541" s="16" t="str">
        <f ca="1">IF(data!$BY541=AR$1,data!$BW541,"")</f>
        <v/>
      </c>
      <c r="AS541" s="16" t="str">
        <f ca="1">IF(OR(data!$BX541=AR$1,data!$BY541=AR$1),data!$BW541,"")</f>
        <v/>
      </c>
      <c r="AT541" s="17" t="str">
        <f ca="1">IF(data!$BX541=AU$1,data!$BW541,"")</f>
        <v/>
      </c>
      <c r="AU541" s="17" t="str">
        <f ca="1">IF(data!$BY541=AU$1,data!$BW541,"")</f>
        <v/>
      </c>
      <c r="AV541" s="17" t="str">
        <f ca="1">IF(OR(data!$BX541=AU$1,data!$BY541=AU$1),data!$BW541,"")</f>
        <v/>
      </c>
      <c r="AW541" s="16" t="str">
        <f ca="1">IF(data!$BX541=AX$1,data!$BW541,"")</f>
        <v/>
      </c>
      <c r="AX541" s="16" t="str">
        <f ca="1">IF(data!$BY541=AX$1,data!$BW541,"")</f>
        <v/>
      </c>
      <c r="AY541" s="16" t="str">
        <f ca="1">IF(OR(data!$BX541=AX$1,data!$BY541=AX$1),data!$BW541,"")</f>
        <v/>
      </c>
      <c r="AZ541" s="17" t="str">
        <f ca="1">IF(data!$BX541=BA$1,data!$BW541,"")</f>
        <v/>
      </c>
      <c r="BA541" s="17" t="str">
        <f ca="1">IF(data!$BY541=BA$1,data!$BW541,"")</f>
        <v/>
      </c>
      <c r="BB541" s="17" t="str">
        <f ca="1">IF(OR(data!$BX541=BA$1,data!$BY541=BA$1),data!$BW541,"")</f>
        <v/>
      </c>
      <c r="BC541" s="16" t="str">
        <f ca="1">IF(data!$BX541=BD$1,data!$BW541,"")</f>
        <v/>
      </c>
      <c r="BD541" s="16" t="str">
        <f ca="1">IF(data!$BY541=BD$1,data!$BW541,"")</f>
        <v/>
      </c>
      <c r="BE541" s="16" t="str">
        <f ca="1">IF(OR(data!$BX541=BD$1,data!$BY541=BD$1),data!$BW541,"")</f>
        <v/>
      </c>
      <c r="BF541" s="17" t="str">
        <f ca="1">IF(data!$BX541=BG$1,data!$BW541,"")</f>
        <v/>
      </c>
      <c r="BG541" s="17" t="str">
        <f ca="1">IF(data!$BY541=BG$1,data!$BW541,"")</f>
        <v/>
      </c>
      <c r="BH541" s="17" t="str">
        <f ca="1">IF(OR(data!$BX541=BG$1,data!$BY541=BG$1),data!$BW541,"")</f>
        <v/>
      </c>
      <c r="BI541" s="16" t="str">
        <f ca="1">IF(data!$BX541=BJ$1,data!$BW541,"")</f>
        <v/>
      </c>
      <c r="BJ541" s="16" t="str">
        <f ca="1">IF(data!$BY541=BJ$1,data!$BW541,"")</f>
        <v/>
      </c>
      <c r="BK541" s="16" t="str">
        <f ca="1">IF(OR(data!$BX541=BJ$1,data!$BY541=BJ$1),data!$BW541,"")</f>
        <v/>
      </c>
      <c r="BL541" s="17" t="str">
        <f ca="1">IF(data!$BX541=BM$1,data!$BW541,"")</f>
        <v/>
      </c>
      <c r="BM541" s="17" t="str">
        <f ca="1">IF(data!$BY541=BM$1,data!$BW541,"")</f>
        <v/>
      </c>
      <c r="BN541" s="17" t="str">
        <f ca="1">IF(OR(data!$BX541=BM$1,data!$BY541=BM$1),data!$BW541,"")</f>
        <v/>
      </c>
      <c r="BO541" s="16" t="str">
        <f ca="1">IF(data!$BX541=BP$1,data!$BW541,"")</f>
        <v/>
      </c>
      <c r="BP541" s="16" t="str">
        <f ca="1">IF(data!$BY541=BP$1,data!$BW541,"")</f>
        <v/>
      </c>
      <c r="BQ541" s="16" t="str">
        <f ca="1">IF(OR(data!$BX541=BP$1,data!$BY541=BP$1),data!$BW541,"")</f>
        <v/>
      </c>
      <c r="BR541" s="17" t="str">
        <f ca="1">IF(data!$BX541=BS$1,data!$BW541,"")</f>
        <v/>
      </c>
      <c r="BS541" s="17" t="str">
        <f ca="1">IF(data!$BY541=BS$1,data!$BW541,"")</f>
        <v/>
      </c>
      <c r="BT541" s="17" t="str">
        <f ca="1">IF(OR(data!$BX541=BS$1,data!$BY541=BS$1),data!$BW541,"")</f>
        <v/>
      </c>
    </row>
    <row r="542" spans="1:72" s="11" customFormat="1" x14ac:dyDescent="0.25">
      <c r="A542" s="16" t="str">
        <f ca="1">IF(data!$BX542=B$1,data!$BW542,"")</f>
        <v/>
      </c>
      <c r="B542" s="16" t="str">
        <f ca="1">IF(data!$BY542=B$1,data!$BW542,"")</f>
        <v/>
      </c>
      <c r="C542" s="16" t="str">
        <f ca="1">IF(OR(data!$BX542=B$1,data!$BY542=B$1),data!$BW542,"")</f>
        <v/>
      </c>
      <c r="D542" s="17" t="str">
        <f ca="1">IF(data!$BX542=E$1,data!$BW542,"")</f>
        <v/>
      </c>
      <c r="E542" s="17" t="str">
        <f ca="1">IF(data!$BY542=E$1,data!$BW542,"")</f>
        <v/>
      </c>
      <c r="F542" s="17" t="str">
        <f ca="1">IF(OR(data!$BX542=E$1,data!$BY542=E$1),data!$BW542,"")</f>
        <v/>
      </c>
      <c r="G542" s="16" t="str">
        <f ca="1">IF(data!$BX542=H$1,data!$BW542,"")</f>
        <v/>
      </c>
      <c r="H542" s="16" t="str">
        <f ca="1">IF(data!$BY542=H$1,data!$BW542,"")</f>
        <v/>
      </c>
      <c r="I542" s="16" t="str">
        <f ca="1">IF(OR(data!$BX542=H$1,data!$BY542=H$1),data!$BW542,"")</f>
        <v/>
      </c>
      <c r="J542" s="17" t="str">
        <f ca="1">IF(data!$BX542=K$1,data!$BW542,"")</f>
        <v/>
      </c>
      <c r="K542" s="17" t="str">
        <f ca="1">IF(data!$BY542=K$1,data!$BW542,"")</f>
        <v/>
      </c>
      <c r="L542" s="17" t="str">
        <f ca="1">IF(OR(data!$BX542=K$1,data!$BY542=K$1),data!$BW542,"")</f>
        <v/>
      </c>
      <c r="M542" s="16" t="str">
        <f ca="1">IF(data!$BX542=N$1,data!$BW542,"")</f>
        <v/>
      </c>
      <c r="N542" s="16" t="str">
        <f ca="1">IF(data!$BY542=N$1,data!$BW542,"")</f>
        <v/>
      </c>
      <c r="O542" s="16" t="str">
        <f ca="1">IF(OR(data!$BX542=N$1,data!$BY542=N$1),data!$BW542,"")</f>
        <v/>
      </c>
      <c r="P542" s="17" t="str">
        <f ca="1">IF(data!$BX542=Q$1,data!$BW542,"")</f>
        <v/>
      </c>
      <c r="Q542" s="17" t="str">
        <f ca="1">IF(data!$BY542=Q$1,data!$BW542,"")</f>
        <v/>
      </c>
      <c r="R542" s="17" t="str">
        <f ca="1">IF(OR(data!$BX542=Q$1,data!$BY542=Q$1),data!$BW542,"")</f>
        <v/>
      </c>
      <c r="S542" s="16" t="str">
        <f ca="1">IF(data!$BX542=T$1,data!$BW542,"")</f>
        <v/>
      </c>
      <c r="T542" s="16" t="str">
        <f ca="1">IF(data!$BY542=T$1,data!$BW542,"")</f>
        <v/>
      </c>
      <c r="U542" s="16" t="str">
        <f ca="1">IF(OR(data!$BX542=T$1,data!$BY542=T$1),data!$BW542,"")</f>
        <v/>
      </c>
      <c r="V542" s="17" t="str">
        <f ca="1">IF(data!$BX542=W$1,data!$BW542,"")</f>
        <v/>
      </c>
      <c r="W542" s="17" t="str">
        <f ca="1">IF(data!$BY542=W$1,data!$BW542,"")</f>
        <v/>
      </c>
      <c r="X542" s="17" t="str">
        <f ca="1">IF(OR(data!$BX542=W$1,data!$BY542=W$1),data!$BW542,"")</f>
        <v/>
      </c>
      <c r="Y542" s="16" t="str">
        <f ca="1">IF(data!$BX542=Z$1,data!$BW542,"")</f>
        <v/>
      </c>
      <c r="Z542" s="16" t="str">
        <f ca="1">IF(data!$BY542=Z$1,data!$BW542,"")</f>
        <v/>
      </c>
      <c r="AA542" s="16" t="str">
        <f ca="1">IF(OR(data!$BX542=Z$1,data!$BY542=Z$1),data!$BW542,"")</f>
        <v/>
      </c>
      <c r="AB542" s="17" t="str">
        <f ca="1">IF(data!$BX542=AC$1,data!$BW542,"")</f>
        <v/>
      </c>
      <c r="AC542" s="17" t="str">
        <f ca="1">IF(data!$BY542=AC$1,data!$BW542,"")</f>
        <v/>
      </c>
      <c r="AD542" s="17" t="str">
        <f ca="1">IF(OR(data!$BX542=AC$1,data!$BY542=AC$1),data!$BW542,"")</f>
        <v/>
      </c>
      <c r="AE542" s="16" t="str">
        <f ca="1">IF(data!$BX542=AF$1,data!$BW542,"")</f>
        <v/>
      </c>
      <c r="AF542" s="16" t="str">
        <f ca="1">IF(data!$BY542=AF$1,data!$BW542,"")</f>
        <v/>
      </c>
      <c r="AG542" s="16" t="str">
        <f ca="1">IF(OR(data!$BX542=AF$1,data!$BY542=AF$1),data!$BW542,"")</f>
        <v/>
      </c>
      <c r="AH542" s="17" t="str">
        <f ca="1">IF(data!$BX542=AI$1,data!$BW542,"")</f>
        <v/>
      </c>
      <c r="AI542" s="17" t="str">
        <f ca="1">IF(data!$BY542=AI$1,data!$BW542,"")</f>
        <v/>
      </c>
      <c r="AJ542" s="17" t="str">
        <f ca="1">IF(OR(data!$BX542=AI$1,data!$BY542=AI$1),data!$BW542,"")</f>
        <v/>
      </c>
      <c r="AK542" s="16" t="str">
        <f ca="1">IF(data!$BX542=AL$1,data!$BW542,"")</f>
        <v/>
      </c>
      <c r="AL542" s="16" t="str">
        <f ca="1">IF(data!$BY542=AL$1,data!$BW542,"")</f>
        <v/>
      </c>
      <c r="AM542" s="16" t="str">
        <f ca="1">IF(OR(data!$BX542=AL$1,data!$BY542=AL$1),data!$BW542,"")</f>
        <v/>
      </c>
      <c r="AN542" s="17" t="str">
        <f ca="1">IF(data!$BX542=AO$1,data!$BW542,"")</f>
        <v/>
      </c>
      <c r="AO542" s="17" t="str">
        <f ca="1">IF(data!$BY542=AO$1,data!$BW542,"")</f>
        <v/>
      </c>
      <c r="AP542" s="17" t="str">
        <f ca="1">IF(OR(data!$BX542=AO$1,data!$BY542=AO$1),data!$BW542,"")</f>
        <v/>
      </c>
      <c r="AQ542" s="16" t="str">
        <f ca="1">IF(data!$BX542=AR$1,data!$BW542,"")</f>
        <v/>
      </c>
      <c r="AR542" s="16" t="str">
        <f ca="1">IF(data!$BY542=AR$1,data!$BW542,"")</f>
        <v/>
      </c>
      <c r="AS542" s="16" t="str">
        <f ca="1">IF(OR(data!$BX542=AR$1,data!$BY542=AR$1),data!$BW542,"")</f>
        <v/>
      </c>
      <c r="AT542" s="17" t="str">
        <f ca="1">IF(data!$BX542=AU$1,data!$BW542,"")</f>
        <v/>
      </c>
      <c r="AU542" s="17" t="str">
        <f ca="1">IF(data!$BY542=AU$1,data!$BW542,"")</f>
        <v/>
      </c>
      <c r="AV542" s="17" t="str">
        <f ca="1">IF(OR(data!$BX542=AU$1,data!$BY542=AU$1),data!$BW542,"")</f>
        <v/>
      </c>
      <c r="AW542" s="16" t="str">
        <f ca="1">IF(data!$BX542=AX$1,data!$BW542,"")</f>
        <v/>
      </c>
      <c r="AX542" s="16" t="str">
        <f ca="1">IF(data!$BY542=AX$1,data!$BW542,"")</f>
        <v/>
      </c>
      <c r="AY542" s="16" t="str">
        <f ca="1">IF(OR(data!$BX542=AX$1,data!$BY542=AX$1),data!$BW542,"")</f>
        <v/>
      </c>
      <c r="AZ542" s="17" t="str">
        <f ca="1">IF(data!$BX542=BA$1,data!$BW542,"")</f>
        <v/>
      </c>
      <c r="BA542" s="17" t="str">
        <f ca="1">IF(data!$BY542=BA$1,data!$BW542,"")</f>
        <v/>
      </c>
      <c r="BB542" s="17" t="str">
        <f ca="1">IF(OR(data!$BX542=BA$1,data!$BY542=BA$1),data!$BW542,"")</f>
        <v/>
      </c>
      <c r="BC542" s="16" t="str">
        <f ca="1">IF(data!$BX542=BD$1,data!$BW542,"")</f>
        <v/>
      </c>
      <c r="BD542" s="16" t="str">
        <f ca="1">IF(data!$BY542=BD$1,data!$BW542,"")</f>
        <v/>
      </c>
      <c r="BE542" s="16" t="str">
        <f ca="1">IF(OR(data!$BX542=BD$1,data!$BY542=BD$1),data!$BW542,"")</f>
        <v/>
      </c>
      <c r="BF542" s="17" t="str">
        <f ca="1">IF(data!$BX542=BG$1,data!$BW542,"")</f>
        <v/>
      </c>
      <c r="BG542" s="17" t="str">
        <f ca="1">IF(data!$BY542=BG$1,data!$BW542,"")</f>
        <v/>
      </c>
      <c r="BH542" s="17" t="str">
        <f ca="1">IF(OR(data!$BX542=BG$1,data!$BY542=BG$1),data!$BW542,"")</f>
        <v/>
      </c>
      <c r="BI542" s="16" t="str">
        <f ca="1">IF(data!$BX542=BJ$1,data!$BW542,"")</f>
        <v/>
      </c>
      <c r="BJ542" s="16" t="str">
        <f ca="1">IF(data!$BY542=BJ$1,data!$BW542,"")</f>
        <v/>
      </c>
      <c r="BK542" s="16" t="str">
        <f ca="1">IF(OR(data!$BX542=BJ$1,data!$BY542=BJ$1),data!$BW542,"")</f>
        <v/>
      </c>
      <c r="BL542" s="17" t="str">
        <f ca="1">IF(data!$BX542=BM$1,data!$BW542,"")</f>
        <v/>
      </c>
      <c r="BM542" s="17" t="str">
        <f ca="1">IF(data!$BY542=BM$1,data!$BW542,"")</f>
        <v/>
      </c>
      <c r="BN542" s="17" t="str">
        <f ca="1">IF(OR(data!$BX542=BM$1,data!$BY542=BM$1),data!$BW542,"")</f>
        <v/>
      </c>
      <c r="BO542" s="16" t="str">
        <f ca="1">IF(data!$BX542=BP$1,data!$BW542,"")</f>
        <v/>
      </c>
      <c r="BP542" s="16" t="str">
        <f ca="1">IF(data!$BY542=BP$1,data!$BW542,"")</f>
        <v/>
      </c>
      <c r="BQ542" s="16" t="str">
        <f ca="1">IF(OR(data!$BX542=BP$1,data!$BY542=BP$1),data!$BW542,"")</f>
        <v/>
      </c>
      <c r="BR542" s="17" t="str">
        <f ca="1">IF(data!$BX542=BS$1,data!$BW542,"")</f>
        <v/>
      </c>
      <c r="BS542" s="17" t="str">
        <f ca="1">IF(data!$BY542=BS$1,data!$BW542,"")</f>
        <v/>
      </c>
      <c r="BT542" s="17" t="str">
        <f ca="1">IF(OR(data!$BX542=BS$1,data!$BY542=BS$1),data!$BW542,"")</f>
        <v/>
      </c>
    </row>
    <row r="543" spans="1:72" s="11" customFormat="1" x14ac:dyDescent="0.25">
      <c r="A543" s="16" t="str">
        <f ca="1">IF(data!$BX543=B$1,data!$BW543,"")</f>
        <v/>
      </c>
      <c r="B543" s="16" t="str">
        <f ca="1">IF(data!$BY543=B$1,data!$BW543,"")</f>
        <v/>
      </c>
      <c r="C543" s="16" t="str">
        <f ca="1">IF(OR(data!$BX543=B$1,data!$BY543=B$1),data!$BW543,"")</f>
        <v/>
      </c>
      <c r="D543" s="17" t="str">
        <f ca="1">IF(data!$BX543=E$1,data!$BW543,"")</f>
        <v/>
      </c>
      <c r="E543" s="17" t="str">
        <f ca="1">IF(data!$BY543=E$1,data!$BW543,"")</f>
        <v/>
      </c>
      <c r="F543" s="17" t="str">
        <f ca="1">IF(OR(data!$BX543=E$1,data!$BY543=E$1),data!$BW543,"")</f>
        <v/>
      </c>
      <c r="G543" s="16" t="str">
        <f ca="1">IF(data!$BX543=H$1,data!$BW543,"")</f>
        <v/>
      </c>
      <c r="H543" s="16" t="str">
        <f ca="1">IF(data!$BY543=H$1,data!$BW543,"")</f>
        <v/>
      </c>
      <c r="I543" s="16" t="str">
        <f ca="1">IF(OR(data!$BX543=H$1,data!$BY543=H$1),data!$BW543,"")</f>
        <v/>
      </c>
      <c r="J543" s="17" t="str">
        <f ca="1">IF(data!$BX543=K$1,data!$BW543,"")</f>
        <v/>
      </c>
      <c r="K543" s="17" t="str">
        <f ca="1">IF(data!$BY543=K$1,data!$BW543,"")</f>
        <v/>
      </c>
      <c r="L543" s="17" t="str">
        <f ca="1">IF(OR(data!$BX543=K$1,data!$BY543=K$1),data!$BW543,"")</f>
        <v/>
      </c>
      <c r="M543" s="16" t="str">
        <f ca="1">IF(data!$BX543=N$1,data!$BW543,"")</f>
        <v/>
      </c>
      <c r="N543" s="16" t="str">
        <f ca="1">IF(data!$BY543=N$1,data!$BW543,"")</f>
        <v/>
      </c>
      <c r="O543" s="16" t="str">
        <f ca="1">IF(OR(data!$BX543=N$1,data!$BY543=N$1),data!$BW543,"")</f>
        <v/>
      </c>
      <c r="P543" s="17" t="str">
        <f ca="1">IF(data!$BX543=Q$1,data!$BW543,"")</f>
        <v/>
      </c>
      <c r="Q543" s="17" t="str">
        <f ca="1">IF(data!$BY543=Q$1,data!$BW543,"")</f>
        <v/>
      </c>
      <c r="R543" s="17" t="str">
        <f ca="1">IF(OR(data!$BX543=Q$1,data!$BY543=Q$1),data!$BW543,"")</f>
        <v/>
      </c>
      <c r="S543" s="16" t="str">
        <f ca="1">IF(data!$BX543=T$1,data!$BW543,"")</f>
        <v/>
      </c>
      <c r="T543" s="16" t="str">
        <f ca="1">IF(data!$BY543=T$1,data!$BW543,"")</f>
        <v/>
      </c>
      <c r="U543" s="16" t="str">
        <f ca="1">IF(OR(data!$BX543=T$1,data!$BY543=T$1),data!$BW543,"")</f>
        <v/>
      </c>
      <c r="V543" s="17" t="str">
        <f ca="1">IF(data!$BX543=W$1,data!$BW543,"")</f>
        <v/>
      </c>
      <c r="W543" s="17" t="str">
        <f ca="1">IF(data!$BY543=W$1,data!$BW543,"")</f>
        <v/>
      </c>
      <c r="X543" s="17" t="str">
        <f ca="1">IF(OR(data!$BX543=W$1,data!$BY543=W$1),data!$BW543,"")</f>
        <v/>
      </c>
      <c r="Y543" s="16" t="str">
        <f ca="1">IF(data!$BX543=Z$1,data!$BW543,"")</f>
        <v/>
      </c>
      <c r="Z543" s="16" t="str">
        <f ca="1">IF(data!$BY543=Z$1,data!$BW543,"")</f>
        <v/>
      </c>
      <c r="AA543" s="16" t="str">
        <f ca="1">IF(OR(data!$BX543=Z$1,data!$BY543=Z$1),data!$BW543,"")</f>
        <v/>
      </c>
      <c r="AB543" s="17" t="str">
        <f ca="1">IF(data!$BX543=AC$1,data!$BW543,"")</f>
        <v/>
      </c>
      <c r="AC543" s="17" t="str">
        <f ca="1">IF(data!$BY543=AC$1,data!$BW543,"")</f>
        <v/>
      </c>
      <c r="AD543" s="17" t="str">
        <f ca="1">IF(OR(data!$BX543=AC$1,data!$BY543=AC$1),data!$BW543,"")</f>
        <v/>
      </c>
      <c r="AE543" s="16" t="str">
        <f ca="1">IF(data!$BX543=AF$1,data!$BW543,"")</f>
        <v/>
      </c>
      <c r="AF543" s="16" t="str">
        <f ca="1">IF(data!$BY543=AF$1,data!$BW543,"")</f>
        <v/>
      </c>
      <c r="AG543" s="16" t="str">
        <f ca="1">IF(OR(data!$BX543=AF$1,data!$BY543=AF$1),data!$BW543,"")</f>
        <v/>
      </c>
      <c r="AH543" s="17" t="str">
        <f ca="1">IF(data!$BX543=AI$1,data!$BW543,"")</f>
        <v/>
      </c>
      <c r="AI543" s="17" t="str">
        <f ca="1">IF(data!$BY543=AI$1,data!$BW543,"")</f>
        <v/>
      </c>
      <c r="AJ543" s="17" t="str">
        <f ca="1">IF(OR(data!$BX543=AI$1,data!$BY543=AI$1),data!$BW543,"")</f>
        <v/>
      </c>
      <c r="AK543" s="16" t="str">
        <f ca="1">IF(data!$BX543=AL$1,data!$BW543,"")</f>
        <v/>
      </c>
      <c r="AL543" s="16" t="str">
        <f ca="1">IF(data!$BY543=AL$1,data!$BW543,"")</f>
        <v/>
      </c>
      <c r="AM543" s="16" t="str">
        <f ca="1">IF(OR(data!$BX543=AL$1,data!$BY543=AL$1),data!$BW543,"")</f>
        <v/>
      </c>
      <c r="AN543" s="17" t="str">
        <f ca="1">IF(data!$BX543=AO$1,data!$BW543,"")</f>
        <v/>
      </c>
      <c r="AO543" s="17" t="str">
        <f ca="1">IF(data!$BY543=AO$1,data!$BW543,"")</f>
        <v/>
      </c>
      <c r="AP543" s="17" t="str">
        <f ca="1">IF(OR(data!$BX543=AO$1,data!$BY543=AO$1),data!$BW543,"")</f>
        <v/>
      </c>
      <c r="AQ543" s="16" t="str">
        <f ca="1">IF(data!$BX543=AR$1,data!$BW543,"")</f>
        <v/>
      </c>
      <c r="AR543" s="16" t="str">
        <f ca="1">IF(data!$BY543=AR$1,data!$BW543,"")</f>
        <v/>
      </c>
      <c r="AS543" s="16" t="str">
        <f ca="1">IF(OR(data!$BX543=AR$1,data!$BY543=AR$1),data!$BW543,"")</f>
        <v/>
      </c>
      <c r="AT543" s="17" t="str">
        <f ca="1">IF(data!$BX543=AU$1,data!$BW543,"")</f>
        <v/>
      </c>
      <c r="AU543" s="17" t="str">
        <f ca="1">IF(data!$BY543=AU$1,data!$BW543,"")</f>
        <v/>
      </c>
      <c r="AV543" s="17" t="str">
        <f ca="1">IF(OR(data!$BX543=AU$1,data!$BY543=AU$1),data!$BW543,"")</f>
        <v/>
      </c>
      <c r="AW543" s="16" t="str">
        <f ca="1">IF(data!$BX543=AX$1,data!$BW543,"")</f>
        <v/>
      </c>
      <c r="AX543" s="16" t="str">
        <f ca="1">IF(data!$BY543=AX$1,data!$BW543,"")</f>
        <v/>
      </c>
      <c r="AY543" s="16" t="str">
        <f ca="1">IF(OR(data!$BX543=AX$1,data!$BY543=AX$1),data!$BW543,"")</f>
        <v/>
      </c>
      <c r="AZ543" s="17" t="str">
        <f ca="1">IF(data!$BX543=BA$1,data!$BW543,"")</f>
        <v/>
      </c>
      <c r="BA543" s="17" t="str">
        <f ca="1">IF(data!$BY543=BA$1,data!$BW543,"")</f>
        <v/>
      </c>
      <c r="BB543" s="17" t="str">
        <f ca="1">IF(OR(data!$BX543=BA$1,data!$BY543=BA$1),data!$BW543,"")</f>
        <v/>
      </c>
      <c r="BC543" s="16" t="str">
        <f ca="1">IF(data!$BX543=BD$1,data!$BW543,"")</f>
        <v/>
      </c>
      <c r="BD543" s="16" t="str">
        <f ca="1">IF(data!$BY543=BD$1,data!$BW543,"")</f>
        <v/>
      </c>
      <c r="BE543" s="16" t="str">
        <f ca="1">IF(OR(data!$BX543=BD$1,data!$BY543=BD$1),data!$BW543,"")</f>
        <v/>
      </c>
      <c r="BF543" s="17" t="str">
        <f ca="1">IF(data!$BX543=BG$1,data!$BW543,"")</f>
        <v/>
      </c>
      <c r="BG543" s="17" t="str">
        <f ca="1">IF(data!$BY543=BG$1,data!$BW543,"")</f>
        <v/>
      </c>
      <c r="BH543" s="17" t="str">
        <f ca="1">IF(OR(data!$BX543=BG$1,data!$BY543=BG$1),data!$BW543,"")</f>
        <v/>
      </c>
      <c r="BI543" s="16" t="str">
        <f ca="1">IF(data!$BX543=BJ$1,data!$BW543,"")</f>
        <v/>
      </c>
      <c r="BJ543" s="16" t="str">
        <f ca="1">IF(data!$BY543=BJ$1,data!$BW543,"")</f>
        <v/>
      </c>
      <c r="BK543" s="16" t="str">
        <f ca="1">IF(OR(data!$BX543=BJ$1,data!$BY543=BJ$1),data!$BW543,"")</f>
        <v/>
      </c>
      <c r="BL543" s="17" t="str">
        <f ca="1">IF(data!$BX543=BM$1,data!$BW543,"")</f>
        <v/>
      </c>
      <c r="BM543" s="17" t="str">
        <f ca="1">IF(data!$BY543=BM$1,data!$BW543,"")</f>
        <v/>
      </c>
      <c r="BN543" s="17" t="str">
        <f ca="1">IF(OR(data!$BX543=BM$1,data!$BY543=BM$1),data!$BW543,"")</f>
        <v/>
      </c>
      <c r="BO543" s="16" t="str">
        <f ca="1">IF(data!$BX543=BP$1,data!$BW543,"")</f>
        <v/>
      </c>
      <c r="BP543" s="16" t="str">
        <f ca="1">IF(data!$BY543=BP$1,data!$BW543,"")</f>
        <v/>
      </c>
      <c r="BQ543" s="16" t="str">
        <f ca="1">IF(OR(data!$BX543=BP$1,data!$BY543=BP$1),data!$BW543,"")</f>
        <v/>
      </c>
      <c r="BR543" s="17" t="str">
        <f ca="1">IF(data!$BX543=BS$1,data!$BW543,"")</f>
        <v/>
      </c>
      <c r="BS543" s="17" t="str">
        <f ca="1">IF(data!$BY543=BS$1,data!$BW543,"")</f>
        <v/>
      </c>
      <c r="BT543" s="17" t="str">
        <f ca="1">IF(OR(data!$BX543=BS$1,data!$BY543=BS$1),data!$BW543,"")</f>
        <v/>
      </c>
    </row>
    <row r="544" spans="1:72" s="11" customFormat="1" x14ac:dyDescent="0.25">
      <c r="A544" s="16" t="str">
        <f ca="1">IF(data!$BX544=B$1,data!$BW544,"")</f>
        <v/>
      </c>
      <c r="B544" s="16" t="str">
        <f ca="1">IF(data!$BY544=B$1,data!$BW544,"")</f>
        <v/>
      </c>
      <c r="C544" s="16" t="str">
        <f ca="1">IF(OR(data!$BX544=B$1,data!$BY544=B$1),data!$BW544,"")</f>
        <v/>
      </c>
      <c r="D544" s="17" t="str">
        <f ca="1">IF(data!$BX544=E$1,data!$BW544,"")</f>
        <v/>
      </c>
      <c r="E544" s="17" t="str">
        <f ca="1">IF(data!$BY544=E$1,data!$BW544,"")</f>
        <v/>
      </c>
      <c r="F544" s="17" t="str">
        <f ca="1">IF(OR(data!$BX544=E$1,data!$BY544=E$1),data!$BW544,"")</f>
        <v/>
      </c>
      <c r="G544" s="16" t="str">
        <f ca="1">IF(data!$BX544=H$1,data!$BW544,"")</f>
        <v/>
      </c>
      <c r="H544" s="16" t="str">
        <f ca="1">IF(data!$BY544=H$1,data!$BW544,"")</f>
        <v/>
      </c>
      <c r="I544" s="16" t="str">
        <f ca="1">IF(OR(data!$BX544=H$1,data!$BY544=H$1),data!$BW544,"")</f>
        <v/>
      </c>
      <c r="J544" s="17" t="str">
        <f ca="1">IF(data!$BX544=K$1,data!$BW544,"")</f>
        <v/>
      </c>
      <c r="K544" s="17" t="str">
        <f ca="1">IF(data!$BY544=K$1,data!$BW544,"")</f>
        <v/>
      </c>
      <c r="L544" s="17" t="str">
        <f ca="1">IF(OR(data!$BX544=K$1,data!$BY544=K$1),data!$BW544,"")</f>
        <v/>
      </c>
      <c r="M544" s="16" t="str">
        <f ca="1">IF(data!$BX544=N$1,data!$BW544,"")</f>
        <v/>
      </c>
      <c r="N544" s="16" t="str">
        <f ca="1">IF(data!$BY544=N$1,data!$BW544,"")</f>
        <v/>
      </c>
      <c r="O544" s="16" t="str">
        <f ca="1">IF(OR(data!$BX544=N$1,data!$BY544=N$1),data!$BW544,"")</f>
        <v/>
      </c>
      <c r="P544" s="17" t="str">
        <f ca="1">IF(data!$BX544=Q$1,data!$BW544,"")</f>
        <v/>
      </c>
      <c r="Q544" s="17" t="str">
        <f ca="1">IF(data!$BY544=Q$1,data!$BW544,"")</f>
        <v/>
      </c>
      <c r="R544" s="17" t="str">
        <f ca="1">IF(OR(data!$BX544=Q$1,data!$BY544=Q$1),data!$BW544,"")</f>
        <v/>
      </c>
      <c r="S544" s="16" t="str">
        <f ca="1">IF(data!$BX544=T$1,data!$BW544,"")</f>
        <v/>
      </c>
      <c r="T544" s="16" t="str">
        <f ca="1">IF(data!$BY544=T$1,data!$BW544,"")</f>
        <v/>
      </c>
      <c r="U544" s="16" t="str">
        <f ca="1">IF(OR(data!$BX544=T$1,data!$BY544=T$1),data!$BW544,"")</f>
        <v/>
      </c>
      <c r="V544" s="17" t="str">
        <f ca="1">IF(data!$BX544=W$1,data!$BW544,"")</f>
        <v/>
      </c>
      <c r="W544" s="17" t="str">
        <f ca="1">IF(data!$BY544=W$1,data!$BW544,"")</f>
        <v/>
      </c>
      <c r="X544" s="17" t="str">
        <f ca="1">IF(OR(data!$BX544=W$1,data!$BY544=W$1),data!$BW544,"")</f>
        <v/>
      </c>
      <c r="Y544" s="16" t="str">
        <f ca="1">IF(data!$BX544=Z$1,data!$BW544,"")</f>
        <v/>
      </c>
      <c r="Z544" s="16" t="str">
        <f ca="1">IF(data!$BY544=Z$1,data!$BW544,"")</f>
        <v/>
      </c>
      <c r="AA544" s="16" t="str">
        <f ca="1">IF(OR(data!$BX544=Z$1,data!$BY544=Z$1),data!$BW544,"")</f>
        <v/>
      </c>
      <c r="AB544" s="17" t="str">
        <f ca="1">IF(data!$BX544=AC$1,data!$BW544,"")</f>
        <v/>
      </c>
      <c r="AC544" s="17" t="str">
        <f ca="1">IF(data!$BY544=AC$1,data!$BW544,"")</f>
        <v/>
      </c>
      <c r="AD544" s="17" t="str">
        <f ca="1">IF(OR(data!$BX544=AC$1,data!$BY544=AC$1),data!$BW544,"")</f>
        <v/>
      </c>
      <c r="AE544" s="16" t="str">
        <f ca="1">IF(data!$BX544=AF$1,data!$BW544,"")</f>
        <v/>
      </c>
      <c r="AF544" s="16" t="str">
        <f ca="1">IF(data!$BY544=AF$1,data!$BW544,"")</f>
        <v/>
      </c>
      <c r="AG544" s="16" t="str">
        <f ca="1">IF(OR(data!$BX544=AF$1,data!$BY544=AF$1),data!$BW544,"")</f>
        <v/>
      </c>
      <c r="AH544" s="17" t="str">
        <f ca="1">IF(data!$BX544=AI$1,data!$BW544,"")</f>
        <v/>
      </c>
      <c r="AI544" s="17" t="str">
        <f ca="1">IF(data!$BY544=AI$1,data!$BW544,"")</f>
        <v/>
      </c>
      <c r="AJ544" s="17" t="str">
        <f ca="1">IF(OR(data!$BX544=AI$1,data!$BY544=AI$1),data!$BW544,"")</f>
        <v/>
      </c>
      <c r="AK544" s="16" t="str">
        <f ca="1">IF(data!$BX544=AL$1,data!$BW544,"")</f>
        <v/>
      </c>
      <c r="AL544" s="16" t="str">
        <f ca="1">IF(data!$BY544=AL$1,data!$BW544,"")</f>
        <v/>
      </c>
      <c r="AM544" s="16" t="str">
        <f ca="1">IF(OR(data!$BX544=AL$1,data!$BY544=AL$1),data!$BW544,"")</f>
        <v/>
      </c>
      <c r="AN544" s="17" t="str">
        <f ca="1">IF(data!$BX544=AO$1,data!$BW544,"")</f>
        <v/>
      </c>
      <c r="AO544" s="17" t="str">
        <f ca="1">IF(data!$BY544=AO$1,data!$BW544,"")</f>
        <v/>
      </c>
      <c r="AP544" s="17" t="str">
        <f ca="1">IF(OR(data!$BX544=AO$1,data!$BY544=AO$1),data!$BW544,"")</f>
        <v/>
      </c>
      <c r="AQ544" s="16" t="str">
        <f ca="1">IF(data!$BX544=AR$1,data!$BW544,"")</f>
        <v/>
      </c>
      <c r="AR544" s="16" t="str">
        <f ca="1">IF(data!$BY544=AR$1,data!$BW544,"")</f>
        <v/>
      </c>
      <c r="AS544" s="16" t="str">
        <f ca="1">IF(OR(data!$BX544=AR$1,data!$BY544=AR$1),data!$BW544,"")</f>
        <v/>
      </c>
      <c r="AT544" s="17" t="str">
        <f ca="1">IF(data!$BX544=AU$1,data!$BW544,"")</f>
        <v/>
      </c>
      <c r="AU544" s="17" t="str">
        <f ca="1">IF(data!$BY544=AU$1,data!$BW544,"")</f>
        <v/>
      </c>
      <c r="AV544" s="17" t="str">
        <f ca="1">IF(OR(data!$BX544=AU$1,data!$BY544=AU$1),data!$BW544,"")</f>
        <v/>
      </c>
      <c r="AW544" s="16" t="str">
        <f ca="1">IF(data!$BX544=AX$1,data!$BW544,"")</f>
        <v/>
      </c>
      <c r="AX544" s="16" t="str">
        <f ca="1">IF(data!$BY544=AX$1,data!$BW544,"")</f>
        <v/>
      </c>
      <c r="AY544" s="16" t="str">
        <f ca="1">IF(OR(data!$BX544=AX$1,data!$BY544=AX$1),data!$BW544,"")</f>
        <v/>
      </c>
      <c r="AZ544" s="17" t="str">
        <f ca="1">IF(data!$BX544=BA$1,data!$BW544,"")</f>
        <v/>
      </c>
      <c r="BA544" s="17" t="str">
        <f ca="1">IF(data!$BY544=BA$1,data!$BW544,"")</f>
        <v/>
      </c>
      <c r="BB544" s="17" t="str">
        <f ca="1">IF(OR(data!$BX544=BA$1,data!$BY544=BA$1),data!$BW544,"")</f>
        <v/>
      </c>
      <c r="BC544" s="16" t="str">
        <f ca="1">IF(data!$BX544=BD$1,data!$BW544,"")</f>
        <v/>
      </c>
      <c r="BD544" s="16" t="str">
        <f ca="1">IF(data!$BY544=BD$1,data!$BW544,"")</f>
        <v/>
      </c>
      <c r="BE544" s="16" t="str">
        <f ca="1">IF(OR(data!$BX544=BD$1,data!$BY544=BD$1),data!$BW544,"")</f>
        <v/>
      </c>
      <c r="BF544" s="17" t="str">
        <f ca="1">IF(data!$BX544=BG$1,data!$BW544,"")</f>
        <v/>
      </c>
      <c r="BG544" s="17" t="str">
        <f ca="1">IF(data!$BY544=BG$1,data!$BW544,"")</f>
        <v/>
      </c>
      <c r="BH544" s="17" t="str">
        <f ca="1">IF(OR(data!$BX544=BG$1,data!$BY544=BG$1),data!$BW544,"")</f>
        <v/>
      </c>
      <c r="BI544" s="16" t="str">
        <f ca="1">IF(data!$BX544=BJ$1,data!$BW544,"")</f>
        <v/>
      </c>
      <c r="BJ544" s="16" t="str">
        <f ca="1">IF(data!$BY544=BJ$1,data!$BW544,"")</f>
        <v/>
      </c>
      <c r="BK544" s="16" t="str">
        <f ca="1">IF(OR(data!$BX544=BJ$1,data!$BY544=BJ$1),data!$BW544,"")</f>
        <v/>
      </c>
      <c r="BL544" s="17" t="str">
        <f ca="1">IF(data!$BX544=BM$1,data!$BW544,"")</f>
        <v/>
      </c>
      <c r="BM544" s="17" t="str">
        <f ca="1">IF(data!$BY544=BM$1,data!$BW544,"")</f>
        <v/>
      </c>
      <c r="BN544" s="17" t="str">
        <f ca="1">IF(OR(data!$BX544=BM$1,data!$BY544=BM$1),data!$BW544,"")</f>
        <v/>
      </c>
      <c r="BO544" s="16" t="str">
        <f ca="1">IF(data!$BX544=BP$1,data!$BW544,"")</f>
        <v/>
      </c>
      <c r="BP544" s="16" t="str">
        <f ca="1">IF(data!$BY544=BP$1,data!$BW544,"")</f>
        <v/>
      </c>
      <c r="BQ544" s="16" t="str">
        <f ca="1">IF(OR(data!$BX544=BP$1,data!$BY544=BP$1),data!$BW544,"")</f>
        <v/>
      </c>
      <c r="BR544" s="17" t="str">
        <f ca="1">IF(data!$BX544=BS$1,data!$BW544,"")</f>
        <v/>
      </c>
      <c r="BS544" s="17" t="str">
        <f ca="1">IF(data!$BY544=BS$1,data!$BW544,"")</f>
        <v/>
      </c>
      <c r="BT544" s="17" t="str">
        <f ca="1">IF(OR(data!$BX544=BS$1,data!$BY544=BS$1),data!$BW544,"")</f>
        <v/>
      </c>
    </row>
    <row r="545" spans="1:72" s="11" customFormat="1" x14ac:dyDescent="0.25">
      <c r="A545" s="16" t="str">
        <f ca="1">IF(data!$BX545=B$1,data!$BW545,"")</f>
        <v/>
      </c>
      <c r="B545" s="16" t="str">
        <f ca="1">IF(data!$BY545=B$1,data!$BW545,"")</f>
        <v/>
      </c>
      <c r="C545" s="16" t="str">
        <f ca="1">IF(OR(data!$BX545=B$1,data!$BY545=B$1),data!$BW545,"")</f>
        <v/>
      </c>
      <c r="D545" s="17" t="str">
        <f ca="1">IF(data!$BX545=E$1,data!$BW545,"")</f>
        <v/>
      </c>
      <c r="E545" s="17" t="str">
        <f ca="1">IF(data!$BY545=E$1,data!$BW545,"")</f>
        <v/>
      </c>
      <c r="F545" s="17" t="str">
        <f ca="1">IF(OR(data!$BX545=E$1,data!$BY545=E$1),data!$BW545,"")</f>
        <v/>
      </c>
      <c r="G545" s="16" t="str">
        <f ca="1">IF(data!$BX545=H$1,data!$BW545,"")</f>
        <v/>
      </c>
      <c r="H545" s="16" t="str">
        <f ca="1">IF(data!$BY545=H$1,data!$BW545,"")</f>
        <v/>
      </c>
      <c r="I545" s="16" t="str">
        <f ca="1">IF(OR(data!$BX545=H$1,data!$BY545=H$1),data!$BW545,"")</f>
        <v/>
      </c>
      <c r="J545" s="17" t="str">
        <f ca="1">IF(data!$BX545=K$1,data!$BW545,"")</f>
        <v/>
      </c>
      <c r="K545" s="17" t="str">
        <f ca="1">IF(data!$BY545=K$1,data!$BW545,"")</f>
        <v/>
      </c>
      <c r="L545" s="17" t="str">
        <f ca="1">IF(OR(data!$BX545=K$1,data!$BY545=K$1),data!$BW545,"")</f>
        <v/>
      </c>
      <c r="M545" s="16" t="str">
        <f ca="1">IF(data!$BX545=N$1,data!$BW545,"")</f>
        <v/>
      </c>
      <c r="N545" s="16" t="str">
        <f ca="1">IF(data!$BY545=N$1,data!$BW545,"")</f>
        <v/>
      </c>
      <c r="O545" s="16" t="str">
        <f ca="1">IF(OR(data!$BX545=N$1,data!$BY545=N$1),data!$BW545,"")</f>
        <v/>
      </c>
      <c r="P545" s="17" t="str">
        <f ca="1">IF(data!$BX545=Q$1,data!$BW545,"")</f>
        <v/>
      </c>
      <c r="Q545" s="17" t="str">
        <f ca="1">IF(data!$BY545=Q$1,data!$BW545,"")</f>
        <v/>
      </c>
      <c r="R545" s="17" t="str">
        <f ca="1">IF(OR(data!$BX545=Q$1,data!$BY545=Q$1),data!$BW545,"")</f>
        <v/>
      </c>
      <c r="S545" s="16" t="str">
        <f ca="1">IF(data!$BX545=T$1,data!$BW545,"")</f>
        <v/>
      </c>
      <c r="T545" s="16" t="str">
        <f ca="1">IF(data!$BY545=T$1,data!$BW545,"")</f>
        <v/>
      </c>
      <c r="U545" s="16" t="str">
        <f ca="1">IF(OR(data!$BX545=T$1,data!$BY545=T$1),data!$BW545,"")</f>
        <v/>
      </c>
      <c r="V545" s="17" t="str">
        <f ca="1">IF(data!$BX545=W$1,data!$BW545,"")</f>
        <v/>
      </c>
      <c r="W545" s="17" t="str">
        <f ca="1">IF(data!$BY545=W$1,data!$BW545,"")</f>
        <v/>
      </c>
      <c r="X545" s="17" t="str">
        <f ca="1">IF(OR(data!$BX545=W$1,data!$BY545=W$1),data!$BW545,"")</f>
        <v/>
      </c>
      <c r="Y545" s="16" t="str">
        <f ca="1">IF(data!$BX545=Z$1,data!$BW545,"")</f>
        <v/>
      </c>
      <c r="Z545" s="16" t="str">
        <f ca="1">IF(data!$BY545=Z$1,data!$BW545,"")</f>
        <v/>
      </c>
      <c r="AA545" s="16" t="str">
        <f ca="1">IF(OR(data!$BX545=Z$1,data!$BY545=Z$1),data!$BW545,"")</f>
        <v/>
      </c>
      <c r="AB545" s="17" t="str">
        <f ca="1">IF(data!$BX545=AC$1,data!$BW545,"")</f>
        <v/>
      </c>
      <c r="AC545" s="17" t="str">
        <f ca="1">IF(data!$BY545=AC$1,data!$BW545,"")</f>
        <v/>
      </c>
      <c r="AD545" s="17" t="str">
        <f ca="1">IF(OR(data!$BX545=AC$1,data!$BY545=AC$1),data!$BW545,"")</f>
        <v/>
      </c>
      <c r="AE545" s="16" t="str">
        <f ca="1">IF(data!$BX545=AF$1,data!$BW545,"")</f>
        <v/>
      </c>
      <c r="AF545" s="16" t="str">
        <f ca="1">IF(data!$BY545=AF$1,data!$BW545,"")</f>
        <v/>
      </c>
      <c r="AG545" s="16" t="str">
        <f ca="1">IF(OR(data!$BX545=AF$1,data!$BY545=AF$1),data!$BW545,"")</f>
        <v/>
      </c>
      <c r="AH545" s="17" t="str">
        <f ca="1">IF(data!$BX545=AI$1,data!$BW545,"")</f>
        <v/>
      </c>
      <c r="AI545" s="17" t="str">
        <f ca="1">IF(data!$BY545=AI$1,data!$BW545,"")</f>
        <v/>
      </c>
      <c r="AJ545" s="17" t="str">
        <f ca="1">IF(OR(data!$BX545=AI$1,data!$BY545=AI$1),data!$BW545,"")</f>
        <v/>
      </c>
      <c r="AK545" s="16" t="str">
        <f ca="1">IF(data!$BX545=AL$1,data!$BW545,"")</f>
        <v/>
      </c>
      <c r="AL545" s="16" t="str">
        <f ca="1">IF(data!$BY545=AL$1,data!$BW545,"")</f>
        <v/>
      </c>
      <c r="AM545" s="16" t="str">
        <f ca="1">IF(OR(data!$BX545=AL$1,data!$BY545=AL$1),data!$BW545,"")</f>
        <v/>
      </c>
      <c r="AN545" s="17" t="str">
        <f ca="1">IF(data!$BX545=AO$1,data!$BW545,"")</f>
        <v/>
      </c>
      <c r="AO545" s="17" t="str">
        <f ca="1">IF(data!$BY545=AO$1,data!$BW545,"")</f>
        <v/>
      </c>
      <c r="AP545" s="17" t="str">
        <f ca="1">IF(OR(data!$BX545=AO$1,data!$BY545=AO$1),data!$BW545,"")</f>
        <v/>
      </c>
      <c r="AQ545" s="16" t="str">
        <f ca="1">IF(data!$BX545=AR$1,data!$BW545,"")</f>
        <v/>
      </c>
      <c r="AR545" s="16" t="str">
        <f ca="1">IF(data!$BY545=AR$1,data!$BW545,"")</f>
        <v/>
      </c>
      <c r="AS545" s="16" t="str">
        <f ca="1">IF(OR(data!$BX545=AR$1,data!$BY545=AR$1),data!$BW545,"")</f>
        <v/>
      </c>
      <c r="AT545" s="17" t="str">
        <f ca="1">IF(data!$BX545=AU$1,data!$BW545,"")</f>
        <v/>
      </c>
      <c r="AU545" s="17" t="str">
        <f ca="1">IF(data!$BY545=AU$1,data!$BW545,"")</f>
        <v/>
      </c>
      <c r="AV545" s="17" t="str">
        <f ca="1">IF(OR(data!$BX545=AU$1,data!$BY545=AU$1),data!$BW545,"")</f>
        <v/>
      </c>
      <c r="AW545" s="16" t="str">
        <f ca="1">IF(data!$BX545=AX$1,data!$BW545,"")</f>
        <v/>
      </c>
      <c r="AX545" s="16" t="str">
        <f ca="1">IF(data!$BY545=AX$1,data!$BW545,"")</f>
        <v/>
      </c>
      <c r="AY545" s="16" t="str">
        <f ca="1">IF(OR(data!$BX545=AX$1,data!$BY545=AX$1),data!$BW545,"")</f>
        <v/>
      </c>
      <c r="AZ545" s="17" t="str">
        <f ca="1">IF(data!$BX545=BA$1,data!$BW545,"")</f>
        <v/>
      </c>
      <c r="BA545" s="17" t="str">
        <f ca="1">IF(data!$BY545=BA$1,data!$BW545,"")</f>
        <v/>
      </c>
      <c r="BB545" s="17" t="str">
        <f ca="1">IF(OR(data!$BX545=BA$1,data!$BY545=BA$1),data!$BW545,"")</f>
        <v/>
      </c>
      <c r="BC545" s="16" t="str">
        <f ca="1">IF(data!$BX545=BD$1,data!$BW545,"")</f>
        <v/>
      </c>
      <c r="BD545" s="16" t="str">
        <f ca="1">IF(data!$BY545=BD$1,data!$BW545,"")</f>
        <v/>
      </c>
      <c r="BE545" s="16" t="str">
        <f ca="1">IF(OR(data!$BX545=BD$1,data!$BY545=BD$1),data!$BW545,"")</f>
        <v/>
      </c>
      <c r="BF545" s="17" t="str">
        <f ca="1">IF(data!$BX545=BG$1,data!$BW545,"")</f>
        <v/>
      </c>
      <c r="BG545" s="17" t="str">
        <f ca="1">IF(data!$BY545=BG$1,data!$BW545,"")</f>
        <v/>
      </c>
      <c r="BH545" s="17" t="str">
        <f ca="1">IF(OR(data!$BX545=BG$1,data!$BY545=BG$1),data!$BW545,"")</f>
        <v/>
      </c>
      <c r="BI545" s="16" t="str">
        <f ca="1">IF(data!$BX545=BJ$1,data!$BW545,"")</f>
        <v/>
      </c>
      <c r="BJ545" s="16" t="str">
        <f ca="1">IF(data!$BY545=BJ$1,data!$BW545,"")</f>
        <v/>
      </c>
      <c r="BK545" s="16" t="str">
        <f ca="1">IF(OR(data!$BX545=BJ$1,data!$BY545=BJ$1),data!$BW545,"")</f>
        <v/>
      </c>
      <c r="BL545" s="17" t="str">
        <f ca="1">IF(data!$BX545=BM$1,data!$BW545,"")</f>
        <v/>
      </c>
      <c r="BM545" s="17" t="str">
        <f ca="1">IF(data!$BY545=BM$1,data!$BW545,"")</f>
        <v/>
      </c>
      <c r="BN545" s="17" t="str">
        <f ca="1">IF(OR(data!$BX545=BM$1,data!$BY545=BM$1),data!$BW545,"")</f>
        <v/>
      </c>
      <c r="BO545" s="16" t="str">
        <f ca="1">IF(data!$BX545=BP$1,data!$BW545,"")</f>
        <v/>
      </c>
      <c r="BP545" s="16" t="str">
        <f ca="1">IF(data!$BY545=BP$1,data!$BW545,"")</f>
        <v/>
      </c>
      <c r="BQ545" s="16" t="str">
        <f ca="1">IF(OR(data!$BX545=BP$1,data!$BY545=BP$1),data!$BW545,"")</f>
        <v/>
      </c>
      <c r="BR545" s="17" t="str">
        <f ca="1">IF(data!$BX545=BS$1,data!$BW545,"")</f>
        <v/>
      </c>
      <c r="BS545" s="17" t="str">
        <f ca="1">IF(data!$BY545=BS$1,data!$BW545,"")</f>
        <v/>
      </c>
      <c r="BT545" s="17" t="str">
        <f ca="1">IF(OR(data!$BX545=BS$1,data!$BY545=BS$1),data!$BW545,"")</f>
        <v/>
      </c>
    </row>
    <row r="546" spans="1:72" s="11" customFormat="1" x14ac:dyDescent="0.25">
      <c r="A546" s="16" t="str">
        <f ca="1">IF(data!$BX546=B$1,data!$BW546,"")</f>
        <v/>
      </c>
      <c r="B546" s="16" t="str">
        <f ca="1">IF(data!$BY546=B$1,data!$BW546,"")</f>
        <v/>
      </c>
      <c r="C546" s="16" t="str">
        <f ca="1">IF(OR(data!$BX546=B$1,data!$BY546=B$1),data!$BW546,"")</f>
        <v/>
      </c>
      <c r="D546" s="17" t="str">
        <f ca="1">IF(data!$BX546=E$1,data!$BW546,"")</f>
        <v/>
      </c>
      <c r="E546" s="17" t="str">
        <f ca="1">IF(data!$BY546=E$1,data!$BW546,"")</f>
        <v/>
      </c>
      <c r="F546" s="17" t="str">
        <f ca="1">IF(OR(data!$BX546=E$1,data!$BY546=E$1),data!$BW546,"")</f>
        <v/>
      </c>
      <c r="G546" s="16" t="str">
        <f ca="1">IF(data!$BX546=H$1,data!$BW546,"")</f>
        <v/>
      </c>
      <c r="H546" s="16" t="str">
        <f ca="1">IF(data!$BY546=H$1,data!$BW546,"")</f>
        <v/>
      </c>
      <c r="I546" s="16" t="str">
        <f ca="1">IF(OR(data!$BX546=H$1,data!$BY546=H$1),data!$BW546,"")</f>
        <v/>
      </c>
      <c r="J546" s="17" t="str">
        <f ca="1">IF(data!$BX546=K$1,data!$BW546,"")</f>
        <v/>
      </c>
      <c r="K546" s="17" t="str">
        <f ca="1">IF(data!$BY546=K$1,data!$BW546,"")</f>
        <v/>
      </c>
      <c r="L546" s="17" t="str">
        <f ca="1">IF(OR(data!$BX546=K$1,data!$BY546=K$1),data!$BW546,"")</f>
        <v/>
      </c>
      <c r="M546" s="16" t="str">
        <f ca="1">IF(data!$BX546=N$1,data!$BW546,"")</f>
        <v/>
      </c>
      <c r="N546" s="16" t="str">
        <f ca="1">IF(data!$BY546=N$1,data!$BW546,"")</f>
        <v/>
      </c>
      <c r="O546" s="16" t="str">
        <f ca="1">IF(OR(data!$BX546=N$1,data!$BY546=N$1),data!$BW546,"")</f>
        <v/>
      </c>
      <c r="P546" s="17" t="str">
        <f ca="1">IF(data!$BX546=Q$1,data!$BW546,"")</f>
        <v/>
      </c>
      <c r="Q546" s="17" t="str">
        <f ca="1">IF(data!$BY546=Q$1,data!$BW546,"")</f>
        <v/>
      </c>
      <c r="R546" s="17" t="str">
        <f ca="1">IF(OR(data!$BX546=Q$1,data!$BY546=Q$1),data!$BW546,"")</f>
        <v/>
      </c>
      <c r="S546" s="16" t="str">
        <f ca="1">IF(data!$BX546=T$1,data!$BW546,"")</f>
        <v/>
      </c>
      <c r="T546" s="16" t="str">
        <f ca="1">IF(data!$BY546=T$1,data!$BW546,"")</f>
        <v/>
      </c>
      <c r="U546" s="16" t="str">
        <f ca="1">IF(OR(data!$BX546=T$1,data!$BY546=T$1),data!$BW546,"")</f>
        <v/>
      </c>
      <c r="V546" s="17" t="str">
        <f ca="1">IF(data!$BX546=W$1,data!$BW546,"")</f>
        <v/>
      </c>
      <c r="W546" s="17" t="str">
        <f ca="1">IF(data!$BY546=W$1,data!$BW546,"")</f>
        <v/>
      </c>
      <c r="X546" s="17" t="str">
        <f ca="1">IF(OR(data!$BX546=W$1,data!$BY546=W$1),data!$BW546,"")</f>
        <v/>
      </c>
      <c r="Y546" s="16" t="str">
        <f ca="1">IF(data!$BX546=Z$1,data!$BW546,"")</f>
        <v/>
      </c>
      <c r="Z546" s="16" t="str">
        <f ca="1">IF(data!$BY546=Z$1,data!$BW546,"")</f>
        <v/>
      </c>
      <c r="AA546" s="16" t="str">
        <f ca="1">IF(OR(data!$BX546=Z$1,data!$BY546=Z$1),data!$BW546,"")</f>
        <v/>
      </c>
      <c r="AB546" s="17" t="str">
        <f ca="1">IF(data!$BX546=AC$1,data!$BW546,"")</f>
        <v/>
      </c>
      <c r="AC546" s="17" t="str">
        <f ca="1">IF(data!$BY546=AC$1,data!$BW546,"")</f>
        <v/>
      </c>
      <c r="AD546" s="17" t="str">
        <f ca="1">IF(OR(data!$BX546=AC$1,data!$BY546=AC$1),data!$BW546,"")</f>
        <v/>
      </c>
      <c r="AE546" s="16" t="str">
        <f ca="1">IF(data!$BX546=AF$1,data!$BW546,"")</f>
        <v/>
      </c>
      <c r="AF546" s="16" t="str">
        <f ca="1">IF(data!$BY546=AF$1,data!$BW546,"")</f>
        <v/>
      </c>
      <c r="AG546" s="16" t="str">
        <f ca="1">IF(OR(data!$BX546=AF$1,data!$BY546=AF$1),data!$BW546,"")</f>
        <v/>
      </c>
      <c r="AH546" s="17" t="str">
        <f ca="1">IF(data!$BX546=AI$1,data!$BW546,"")</f>
        <v/>
      </c>
      <c r="AI546" s="17" t="str">
        <f ca="1">IF(data!$BY546=AI$1,data!$BW546,"")</f>
        <v/>
      </c>
      <c r="AJ546" s="17" t="str">
        <f ca="1">IF(OR(data!$BX546=AI$1,data!$BY546=AI$1),data!$BW546,"")</f>
        <v/>
      </c>
      <c r="AK546" s="16" t="str">
        <f ca="1">IF(data!$BX546=AL$1,data!$BW546,"")</f>
        <v/>
      </c>
      <c r="AL546" s="16" t="str">
        <f ca="1">IF(data!$BY546=AL$1,data!$BW546,"")</f>
        <v/>
      </c>
      <c r="AM546" s="16" t="str">
        <f ca="1">IF(OR(data!$BX546=AL$1,data!$BY546=AL$1),data!$BW546,"")</f>
        <v/>
      </c>
      <c r="AN546" s="17" t="str">
        <f ca="1">IF(data!$BX546=AO$1,data!$BW546,"")</f>
        <v/>
      </c>
      <c r="AO546" s="17" t="str">
        <f ca="1">IF(data!$BY546=AO$1,data!$BW546,"")</f>
        <v/>
      </c>
      <c r="AP546" s="17" t="str">
        <f ca="1">IF(OR(data!$BX546=AO$1,data!$BY546=AO$1),data!$BW546,"")</f>
        <v/>
      </c>
      <c r="AQ546" s="16" t="str">
        <f ca="1">IF(data!$BX546=AR$1,data!$BW546,"")</f>
        <v/>
      </c>
      <c r="AR546" s="16" t="str">
        <f ca="1">IF(data!$BY546=AR$1,data!$BW546,"")</f>
        <v/>
      </c>
      <c r="AS546" s="16" t="str">
        <f ca="1">IF(OR(data!$BX546=AR$1,data!$BY546=AR$1),data!$BW546,"")</f>
        <v/>
      </c>
      <c r="AT546" s="17" t="str">
        <f ca="1">IF(data!$BX546=AU$1,data!$BW546,"")</f>
        <v/>
      </c>
      <c r="AU546" s="17" t="str">
        <f ca="1">IF(data!$BY546=AU$1,data!$BW546,"")</f>
        <v/>
      </c>
      <c r="AV546" s="17" t="str">
        <f ca="1">IF(OR(data!$BX546=AU$1,data!$BY546=AU$1),data!$BW546,"")</f>
        <v/>
      </c>
      <c r="AW546" s="16" t="str">
        <f ca="1">IF(data!$BX546=AX$1,data!$BW546,"")</f>
        <v/>
      </c>
      <c r="AX546" s="16" t="str">
        <f ca="1">IF(data!$BY546=AX$1,data!$BW546,"")</f>
        <v/>
      </c>
      <c r="AY546" s="16" t="str">
        <f ca="1">IF(OR(data!$BX546=AX$1,data!$BY546=AX$1),data!$BW546,"")</f>
        <v/>
      </c>
      <c r="AZ546" s="17" t="str">
        <f ca="1">IF(data!$BX546=BA$1,data!$BW546,"")</f>
        <v/>
      </c>
      <c r="BA546" s="17" t="str">
        <f ca="1">IF(data!$BY546=BA$1,data!$BW546,"")</f>
        <v/>
      </c>
      <c r="BB546" s="17" t="str">
        <f ca="1">IF(OR(data!$BX546=BA$1,data!$BY546=BA$1),data!$BW546,"")</f>
        <v/>
      </c>
      <c r="BC546" s="16" t="str">
        <f ca="1">IF(data!$BX546=BD$1,data!$BW546,"")</f>
        <v/>
      </c>
      <c r="BD546" s="16" t="str">
        <f ca="1">IF(data!$BY546=BD$1,data!$BW546,"")</f>
        <v/>
      </c>
      <c r="BE546" s="16" t="str">
        <f ca="1">IF(OR(data!$BX546=BD$1,data!$BY546=BD$1),data!$BW546,"")</f>
        <v/>
      </c>
      <c r="BF546" s="17" t="str">
        <f ca="1">IF(data!$BX546=BG$1,data!$BW546,"")</f>
        <v/>
      </c>
      <c r="BG546" s="17" t="str">
        <f ca="1">IF(data!$BY546=BG$1,data!$BW546,"")</f>
        <v/>
      </c>
      <c r="BH546" s="17" t="str">
        <f ca="1">IF(OR(data!$BX546=BG$1,data!$BY546=BG$1),data!$BW546,"")</f>
        <v/>
      </c>
      <c r="BI546" s="16" t="str">
        <f ca="1">IF(data!$BX546=BJ$1,data!$BW546,"")</f>
        <v/>
      </c>
      <c r="BJ546" s="16" t="str">
        <f ca="1">IF(data!$BY546=BJ$1,data!$BW546,"")</f>
        <v/>
      </c>
      <c r="BK546" s="16" t="str">
        <f ca="1">IF(OR(data!$BX546=BJ$1,data!$BY546=BJ$1),data!$BW546,"")</f>
        <v/>
      </c>
      <c r="BL546" s="17" t="str">
        <f ca="1">IF(data!$BX546=BM$1,data!$BW546,"")</f>
        <v/>
      </c>
      <c r="BM546" s="17" t="str">
        <f ca="1">IF(data!$BY546=BM$1,data!$BW546,"")</f>
        <v/>
      </c>
      <c r="BN546" s="17" t="str">
        <f ca="1">IF(OR(data!$BX546=BM$1,data!$BY546=BM$1),data!$BW546,"")</f>
        <v/>
      </c>
      <c r="BO546" s="16" t="str">
        <f ca="1">IF(data!$BX546=BP$1,data!$BW546,"")</f>
        <v/>
      </c>
      <c r="BP546" s="16" t="str">
        <f ca="1">IF(data!$BY546=BP$1,data!$BW546,"")</f>
        <v/>
      </c>
      <c r="BQ546" s="16" t="str">
        <f ca="1">IF(OR(data!$BX546=BP$1,data!$BY546=BP$1),data!$BW546,"")</f>
        <v/>
      </c>
      <c r="BR546" s="17" t="str">
        <f ca="1">IF(data!$BX546=BS$1,data!$BW546,"")</f>
        <v/>
      </c>
      <c r="BS546" s="17" t="str">
        <f ca="1">IF(data!$BY546=BS$1,data!$BW546,"")</f>
        <v/>
      </c>
      <c r="BT546" s="17" t="str">
        <f ca="1">IF(OR(data!$BX546=BS$1,data!$BY546=BS$1),data!$BW546,"")</f>
        <v/>
      </c>
    </row>
    <row r="547" spans="1:72" s="11" customFormat="1" x14ac:dyDescent="0.25">
      <c r="A547" s="16" t="str">
        <f ca="1">IF(data!$BX547=B$1,data!$BW547,"")</f>
        <v/>
      </c>
      <c r="B547" s="16" t="str">
        <f ca="1">IF(data!$BY547=B$1,data!$BW547,"")</f>
        <v/>
      </c>
      <c r="C547" s="16" t="str">
        <f ca="1">IF(OR(data!$BX547=B$1,data!$BY547=B$1),data!$BW547,"")</f>
        <v/>
      </c>
      <c r="D547" s="17" t="str">
        <f ca="1">IF(data!$BX547=E$1,data!$BW547,"")</f>
        <v/>
      </c>
      <c r="E547" s="17" t="str">
        <f ca="1">IF(data!$BY547=E$1,data!$BW547,"")</f>
        <v/>
      </c>
      <c r="F547" s="17" t="str">
        <f ca="1">IF(OR(data!$BX547=E$1,data!$BY547=E$1),data!$BW547,"")</f>
        <v/>
      </c>
      <c r="G547" s="16" t="str">
        <f ca="1">IF(data!$BX547=H$1,data!$BW547,"")</f>
        <v/>
      </c>
      <c r="H547" s="16" t="str">
        <f ca="1">IF(data!$BY547=H$1,data!$BW547,"")</f>
        <v/>
      </c>
      <c r="I547" s="16" t="str">
        <f ca="1">IF(OR(data!$BX547=H$1,data!$BY547=H$1),data!$BW547,"")</f>
        <v/>
      </c>
      <c r="J547" s="17" t="str">
        <f ca="1">IF(data!$BX547=K$1,data!$BW547,"")</f>
        <v/>
      </c>
      <c r="K547" s="17" t="str">
        <f ca="1">IF(data!$BY547=K$1,data!$BW547,"")</f>
        <v/>
      </c>
      <c r="L547" s="17" t="str">
        <f ca="1">IF(OR(data!$BX547=K$1,data!$BY547=K$1),data!$BW547,"")</f>
        <v/>
      </c>
      <c r="M547" s="16" t="str">
        <f ca="1">IF(data!$BX547=N$1,data!$BW547,"")</f>
        <v/>
      </c>
      <c r="N547" s="16" t="str">
        <f ca="1">IF(data!$BY547=N$1,data!$BW547,"")</f>
        <v/>
      </c>
      <c r="O547" s="16" t="str">
        <f ca="1">IF(OR(data!$BX547=N$1,data!$BY547=N$1),data!$BW547,"")</f>
        <v/>
      </c>
      <c r="P547" s="17" t="str">
        <f ca="1">IF(data!$BX547=Q$1,data!$BW547,"")</f>
        <v/>
      </c>
      <c r="Q547" s="17" t="str">
        <f ca="1">IF(data!$BY547=Q$1,data!$BW547,"")</f>
        <v/>
      </c>
      <c r="R547" s="17" t="str">
        <f ca="1">IF(OR(data!$BX547=Q$1,data!$BY547=Q$1),data!$BW547,"")</f>
        <v/>
      </c>
      <c r="S547" s="16" t="str">
        <f ca="1">IF(data!$BX547=T$1,data!$BW547,"")</f>
        <v/>
      </c>
      <c r="T547" s="16" t="str">
        <f ca="1">IF(data!$BY547=T$1,data!$BW547,"")</f>
        <v/>
      </c>
      <c r="U547" s="16" t="str">
        <f ca="1">IF(OR(data!$BX547=T$1,data!$BY547=T$1),data!$BW547,"")</f>
        <v/>
      </c>
      <c r="V547" s="17" t="str">
        <f ca="1">IF(data!$BX547=W$1,data!$BW547,"")</f>
        <v/>
      </c>
      <c r="W547" s="17" t="str">
        <f ca="1">IF(data!$BY547=W$1,data!$BW547,"")</f>
        <v/>
      </c>
      <c r="X547" s="17" t="str">
        <f ca="1">IF(OR(data!$BX547=W$1,data!$BY547=W$1),data!$BW547,"")</f>
        <v/>
      </c>
      <c r="Y547" s="16" t="str">
        <f ca="1">IF(data!$BX547=Z$1,data!$BW547,"")</f>
        <v/>
      </c>
      <c r="Z547" s="16" t="str">
        <f ca="1">IF(data!$BY547=Z$1,data!$BW547,"")</f>
        <v/>
      </c>
      <c r="AA547" s="16" t="str">
        <f ca="1">IF(OR(data!$BX547=Z$1,data!$BY547=Z$1),data!$BW547,"")</f>
        <v/>
      </c>
      <c r="AB547" s="17" t="str">
        <f ca="1">IF(data!$BX547=AC$1,data!$BW547,"")</f>
        <v/>
      </c>
      <c r="AC547" s="17" t="str">
        <f ca="1">IF(data!$BY547=AC$1,data!$BW547,"")</f>
        <v/>
      </c>
      <c r="AD547" s="17" t="str">
        <f ca="1">IF(OR(data!$BX547=AC$1,data!$BY547=AC$1),data!$BW547,"")</f>
        <v/>
      </c>
      <c r="AE547" s="16" t="str">
        <f ca="1">IF(data!$BX547=AF$1,data!$BW547,"")</f>
        <v/>
      </c>
      <c r="AF547" s="16" t="str">
        <f ca="1">IF(data!$BY547=AF$1,data!$BW547,"")</f>
        <v/>
      </c>
      <c r="AG547" s="16" t="str">
        <f ca="1">IF(OR(data!$BX547=AF$1,data!$BY547=AF$1),data!$BW547,"")</f>
        <v/>
      </c>
      <c r="AH547" s="17" t="str">
        <f ca="1">IF(data!$BX547=AI$1,data!$BW547,"")</f>
        <v/>
      </c>
      <c r="AI547" s="17" t="str">
        <f ca="1">IF(data!$BY547=AI$1,data!$BW547,"")</f>
        <v/>
      </c>
      <c r="AJ547" s="17" t="str">
        <f ca="1">IF(OR(data!$BX547=AI$1,data!$BY547=AI$1),data!$BW547,"")</f>
        <v/>
      </c>
      <c r="AK547" s="16" t="str">
        <f ca="1">IF(data!$BX547=AL$1,data!$BW547,"")</f>
        <v/>
      </c>
      <c r="AL547" s="16" t="str">
        <f ca="1">IF(data!$BY547=AL$1,data!$BW547,"")</f>
        <v/>
      </c>
      <c r="AM547" s="16" t="str">
        <f ca="1">IF(OR(data!$BX547=AL$1,data!$BY547=AL$1),data!$BW547,"")</f>
        <v/>
      </c>
      <c r="AN547" s="17" t="str">
        <f ca="1">IF(data!$BX547=AO$1,data!$BW547,"")</f>
        <v/>
      </c>
      <c r="AO547" s="17" t="str">
        <f ca="1">IF(data!$BY547=AO$1,data!$BW547,"")</f>
        <v/>
      </c>
      <c r="AP547" s="17" t="str">
        <f ca="1">IF(OR(data!$BX547=AO$1,data!$BY547=AO$1),data!$BW547,"")</f>
        <v/>
      </c>
      <c r="AQ547" s="16" t="str">
        <f ca="1">IF(data!$BX547=AR$1,data!$BW547,"")</f>
        <v/>
      </c>
      <c r="AR547" s="16" t="str">
        <f ca="1">IF(data!$BY547=AR$1,data!$BW547,"")</f>
        <v/>
      </c>
      <c r="AS547" s="16" t="str">
        <f ca="1">IF(OR(data!$BX547=AR$1,data!$BY547=AR$1),data!$BW547,"")</f>
        <v/>
      </c>
      <c r="AT547" s="17" t="str">
        <f ca="1">IF(data!$BX547=AU$1,data!$BW547,"")</f>
        <v/>
      </c>
      <c r="AU547" s="17" t="str">
        <f ca="1">IF(data!$BY547=AU$1,data!$BW547,"")</f>
        <v/>
      </c>
      <c r="AV547" s="17" t="str">
        <f ca="1">IF(OR(data!$BX547=AU$1,data!$BY547=AU$1),data!$BW547,"")</f>
        <v/>
      </c>
      <c r="AW547" s="16" t="str">
        <f ca="1">IF(data!$BX547=AX$1,data!$BW547,"")</f>
        <v/>
      </c>
      <c r="AX547" s="16" t="str">
        <f ca="1">IF(data!$BY547=AX$1,data!$BW547,"")</f>
        <v/>
      </c>
      <c r="AY547" s="16" t="str">
        <f ca="1">IF(OR(data!$BX547=AX$1,data!$BY547=AX$1),data!$BW547,"")</f>
        <v/>
      </c>
      <c r="AZ547" s="17" t="str">
        <f ca="1">IF(data!$BX547=BA$1,data!$BW547,"")</f>
        <v/>
      </c>
      <c r="BA547" s="17" t="str">
        <f ca="1">IF(data!$BY547=BA$1,data!$BW547,"")</f>
        <v/>
      </c>
      <c r="BB547" s="17" t="str">
        <f ca="1">IF(OR(data!$BX547=BA$1,data!$BY547=BA$1),data!$BW547,"")</f>
        <v/>
      </c>
      <c r="BC547" s="16" t="str">
        <f ca="1">IF(data!$BX547=BD$1,data!$BW547,"")</f>
        <v/>
      </c>
      <c r="BD547" s="16" t="str">
        <f ca="1">IF(data!$BY547=BD$1,data!$BW547,"")</f>
        <v/>
      </c>
      <c r="BE547" s="16" t="str">
        <f ca="1">IF(OR(data!$BX547=BD$1,data!$BY547=BD$1),data!$BW547,"")</f>
        <v/>
      </c>
      <c r="BF547" s="17" t="str">
        <f ca="1">IF(data!$BX547=BG$1,data!$BW547,"")</f>
        <v/>
      </c>
      <c r="BG547" s="17" t="str">
        <f ca="1">IF(data!$BY547=BG$1,data!$BW547,"")</f>
        <v/>
      </c>
      <c r="BH547" s="17" t="str">
        <f ca="1">IF(OR(data!$BX547=BG$1,data!$BY547=BG$1),data!$BW547,"")</f>
        <v/>
      </c>
      <c r="BI547" s="16" t="str">
        <f ca="1">IF(data!$BX547=BJ$1,data!$BW547,"")</f>
        <v/>
      </c>
      <c r="BJ547" s="16" t="str">
        <f ca="1">IF(data!$BY547=BJ$1,data!$BW547,"")</f>
        <v/>
      </c>
      <c r="BK547" s="16" t="str">
        <f ca="1">IF(OR(data!$BX547=BJ$1,data!$BY547=BJ$1),data!$BW547,"")</f>
        <v/>
      </c>
      <c r="BL547" s="17" t="str">
        <f ca="1">IF(data!$BX547=BM$1,data!$BW547,"")</f>
        <v/>
      </c>
      <c r="BM547" s="17" t="str">
        <f ca="1">IF(data!$BY547=BM$1,data!$BW547,"")</f>
        <v/>
      </c>
      <c r="BN547" s="17" t="str">
        <f ca="1">IF(OR(data!$BX547=BM$1,data!$BY547=BM$1),data!$BW547,"")</f>
        <v/>
      </c>
      <c r="BO547" s="16" t="str">
        <f ca="1">IF(data!$BX547=BP$1,data!$BW547,"")</f>
        <v/>
      </c>
      <c r="BP547" s="16" t="str">
        <f ca="1">IF(data!$BY547=BP$1,data!$BW547,"")</f>
        <v/>
      </c>
      <c r="BQ547" s="16" t="str">
        <f ca="1">IF(OR(data!$BX547=BP$1,data!$BY547=BP$1),data!$BW547,"")</f>
        <v/>
      </c>
      <c r="BR547" s="17" t="str">
        <f ca="1">IF(data!$BX547=BS$1,data!$BW547,"")</f>
        <v/>
      </c>
      <c r="BS547" s="17" t="str">
        <f ca="1">IF(data!$BY547=BS$1,data!$BW547,"")</f>
        <v/>
      </c>
      <c r="BT547" s="17" t="str">
        <f ca="1">IF(OR(data!$BX547=BS$1,data!$BY547=BS$1),data!$BW547,"")</f>
        <v/>
      </c>
    </row>
    <row r="548" spans="1:72" s="11" customFormat="1" x14ac:dyDescent="0.25">
      <c r="A548" s="16" t="str">
        <f ca="1">IF(data!$BX548=B$1,data!$BW548,"")</f>
        <v/>
      </c>
      <c r="B548" s="16" t="str">
        <f ca="1">IF(data!$BY548=B$1,data!$BW548,"")</f>
        <v/>
      </c>
      <c r="C548" s="16" t="str">
        <f ca="1">IF(OR(data!$BX548=B$1,data!$BY548=B$1),data!$BW548,"")</f>
        <v/>
      </c>
      <c r="D548" s="17" t="str">
        <f ca="1">IF(data!$BX548=E$1,data!$BW548,"")</f>
        <v/>
      </c>
      <c r="E548" s="17" t="str">
        <f ca="1">IF(data!$BY548=E$1,data!$BW548,"")</f>
        <v/>
      </c>
      <c r="F548" s="17" t="str">
        <f ca="1">IF(OR(data!$BX548=E$1,data!$BY548=E$1),data!$BW548,"")</f>
        <v/>
      </c>
      <c r="G548" s="16" t="str">
        <f ca="1">IF(data!$BX548=H$1,data!$BW548,"")</f>
        <v/>
      </c>
      <c r="H548" s="16" t="str">
        <f ca="1">IF(data!$BY548=H$1,data!$BW548,"")</f>
        <v/>
      </c>
      <c r="I548" s="16" t="str">
        <f ca="1">IF(OR(data!$BX548=H$1,data!$BY548=H$1),data!$BW548,"")</f>
        <v/>
      </c>
      <c r="J548" s="17" t="str">
        <f ca="1">IF(data!$BX548=K$1,data!$BW548,"")</f>
        <v/>
      </c>
      <c r="K548" s="17" t="str">
        <f ca="1">IF(data!$BY548=K$1,data!$BW548,"")</f>
        <v/>
      </c>
      <c r="L548" s="17" t="str">
        <f ca="1">IF(OR(data!$BX548=K$1,data!$BY548=K$1),data!$BW548,"")</f>
        <v/>
      </c>
      <c r="M548" s="16" t="str">
        <f ca="1">IF(data!$BX548=N$1,data!$BW548,"")</f>
        <v/>
      </c>
      <c r="N548" s="16" t="str">
        <f ca="1">IF(data!$BY548=N$1,data!$BW548,"")</f>
        <v/>
      </c>
      <c r="O548" s="16" t="str">
        <f ca="1">IF(OR(data!$BX548=N$1,data!$BY548=N$1),data!$BW548,"")</f>
        <v/>
      </c>
      <c r="P548" s="17" t="str">
        <f ca="1">IF(data!$BX548=Q$1,data!$BW548,"")</f>
        <v/>
      </c>
      <c r="Q548" s="17" t="str">
        <f ca="1">IF(data!$BY548=Q$1,data!$BW548,"")</f>
        <v/>
      </c>
      <c r="R548" s="17" t="str">
        <f ca="1">IF(OR(data!$BX548=Q$1,data!$BY548=Q$1),data!$BW548,"")</f>
        <v/>
      </c>
      <c r="S548" s="16" t="str">
        <f ca="1">IF(data!$BX548=T$1,data!$BW548,"")</f>
        <v/>
      </c>
      <c r="T548" s="16" t="str">
        <f ca="1">IF(data!$BY548=T$1,data!$BW548,"")</f>
        <v/>
      </c>
      <c r="U548" s="16" t="str">
        <f ca="1">IF(OR(data!$BX548=T$1,data!$BY548=T$1),data!$BW548,"")</f>
        <v/>
      </c>
      <c r="V548" s="17" t="str">
        <f ca="1">IF(data!$BX548=W$1,data!$BW548,"")</f>
        <v/>
      </c>
      <c r="W548" s="17" t="str">
        <f ca="1">IF(data!$BY548=W$1,data!$BW548,"")</f>
        <v/>
      </c>
      <c r="X548" s="17" t="str">
        <f ca="1">IF(OR(data!$BX548=W$1,data!$BY548=W$1),data!$BW548,"")</f>
        <v/>
      </c>
      <c r="Y548" s="16" t="str">
        <f ca="1">IF(data!$BX548=Z$1,data!$BW548,"")</f>
        <v/>
      </c>
      <c r="Z548" s="16" t="str">
        <f ca="1">IF(data!$BY548=Z$1,data!$BW548,"")</f>
        <v/>
      </c>
      <c r="AA548" s="16" t="str">
        <f ca="1">IF(OR(data!$BX548=Z$1,data!$BY548=Z$1),data!$BW548,"")</f>
        <v/>
      </c>
      <c r="AB548" s="17" t="str">
        <f ca="1">IF(data!$BX548=AC$1,data!$BW548,"")</f>
        <v/>
      </c>
      <c r="AC548" s="17" t="str">
        <f ca="1">IF(data!$BY548=AC$1,data!$BW548,"")</f>
        <v/>
      </c>
      <c r="AD548" s="17" t="str">
        <f ca="1">IF(OR(data!$BX548=AC$1,data!$BY548=AC$1),data!$BW548,"")</f>
        <v/>
      </c>
      <c r="AE548" s="16" t="str">
        <f ca="1">IF(data!$BX548=AF$1,data!$BW548,"")</f>
        <v/>
      </c>
      <c r="AF548" s="16" t="str">
        <f ca="1">IF(data!$BY548=AF$1,data!$BW548,"")</f>
        <v/>
      </c>
      <c r="AG548" s="16" t="str">
        <f ca="1">IF(OR(data!$BX548=AF$1,data!$BY548=AF$1),data!$BW548,"")</f>
        <v/>
      </c>
      <c r="AH548" s="17" t="str">
        <f ca="1">IF(data!$BX548=AI$1,data!$BW548,"")</f>
        <v/>
      </c>
      <c r="AI548" s="17" t="str">
        <f ca="1">IF(data!$BY548=AI$1,data!$BW548,"")</f>
        <v/>
      </c>
      <c r="AJ548" s="17" t="str">
        <f ca="1">IF(OR(data!$BX548=AI$1,data!$BY548=AI$1),data!$BW548,"")</f>
        <v/>
      </c>
      <c r="AK548" s="16" t="str">
        <f ca="1">IF(data!$BX548=AL$1,data!$BW548,"")</f>
        <v/>
      </c>
      <c r="AL548" s="16" t="str">
        <f ca="1">IF(data!$BY548=AL$1,data!$BW548,"")</f>
        <v/>
      </c>
      <c r="AM548" s="16" t="str">
        <f ca="1">IF(OR(data!$BX548=AL$1,data!$BY548=AL$1),data!$BW548,"")</f>
        <v/>
      </c>
      <c r="AN548" s="17" t="str">
        <f ca="1">IF(data!$BX548=AO$1,data!$BW548,"")</f>
        <v/>
      </c>
      <c r="AO548" s="17" t="str">
        <f ca="1">IF(data!$BY548=AO$1,data!$BW548,"")</f>
        <v/>
      </c>
      <c r="AP548" s="17" t="str">
        <f ca="1">IF(OR(data!$BX548=AO$1,data!$BY548=AO$1),data!$BW548,"")</f>
        <v/>
      </c>
      <c r="AQ548" s="16" t="str">
        <f ca="1">IF(data!$BX548=AR$1,data!$BW548,"")</f>
        <v/>
      </c>
      <c r="AR548" s="16" t="str">
        <f ca="1">IF(data!$BY548=AR$1,data!$BW548,"")</f>
        <v/>
      </c>
      <c r="AS548" s="16" t="str">
        <f ca="1">IF(OR(data!$BX548=AR$1,data!$BY548=AR$1),data!$BW548,"")</f>
        <v/>
      </c>
      <c r="AT548" s="17" t="str">
        <f ca="1">IF(data!$BX548=AU$1,data!$BW548,"")</f>
        <v/>
      </c>
      <c r="AU548" s="17" t="str">
        <f ca="1">IF(data!$BY548=AU$1,data!$BW548,"")</f>
        <v/>
      </c>
      <c r="AV548" s="17" t="str">
        <f ca="1">IF(OR(data!$BX548=AU$1,data!$BY548=AU$1),data!$BW548,"")</f>
        <v/>
      </c>
      <c r="AW548" s="16" t="str">
        <f ca="1">IF(data!$BX548=AX$1,data!$BW548,"")</f>
        <v/>
      </c>
      <c r="AX548" s="16" t="str">
        <f ca="1">IF(data!$BY548=AX$1,data!$BW548,"")</f>
        <v/>
      </c>
      <c r="AY548" s="16" t="str">
        <f ca="1">IF(OR(data!$BX548=AX$1,data!$BY548=AX$1),data!$BW548,"")</f>
        <v/>
      </c>
      <c r="AZ548" s="17" t="str">
        <f ca="1">IF(data!$BX548=BA$1,data!$BW548,"")</f>
        <v/>
      </c>
      <c r="BA548" s="17" t="str">
        <f ca="1">IF(data!$BY548=BA$1,data!$BW548,"")</f>
        <v/>
      </c>
      <c r="BB548" s="17" t="str">
        <f ca="1">IF(OR(data!$BX548=BA$1,data!$BY548=BA$1),data!$BW548,"")</f>
        <v/>
      </c>
      <c r="BC548" s="16" t="str">
        <f ca="1">IF(data!$BX548=BD$1,data!$BW548,"")</f>
        <v/>
      </c>
      <c r="BD548" s="16" t="str">
        <f ca="1">IF(data!$BY548=BD$1,data!$BW548,"")</f>
        <v/>
      </c>
      <c r="BE548" s="16" t="str">
        <f ca="1">IF(OR(data!$BX548=BD$1,data!$BY548=BD$1),data!$BW548,"")</f>
        <v/>
      </c>
      <c r="BF548" s="17" t="str">
        <f ca="1">IF(data!$BX548=BG$1,data!$BW548,"")</f>
        <v/>
      </c>
      <c r="BG548" s="17" t="str">
        <f ca="1">IF(data!$BY548=BG$1,data!$BW548,"")</f>
        <v/>
      </c>
      <c r="BH548" s="17" t="str">
        <f ca="1">IF(OR(data!$BX548=BG$1,data!$BY548=BG$1),data!$BW548,"")</f>
        <v/>
      </c>
      <c r="BI548" s="16" t="str">
        <f ca="1">IF(data!$BX548=BJ$1,data!$BW548,"")</f>
        <v/>
      </c>
      <c r="BJ548" s="16" t="str">
        <f ca="1">IF(data!$BY548=BJ$1,data!$BW548,"")</f>
        <v/>
      </c>
      <c r="BK548" s="16" t="str">
        <f ca="1">IF(OR(data!$BX548=BJ$1,data!$BY548=BJ$1),data!$BW548,"")</f>
        <v/>
      </c>
      <c r="BL548" s="17" t="str">
        <f ca="1">IF(data!$BX548=BM$1,data!$BW548,"")</f>
        <v/>
      </c>
      <c r="BM548" s="17" t="str">
        <f ca="1">IF(data!$BY548=BM$1,data!$BW548,"")</f>
        <v/>
      </c>
      <c r="BN548" s="17" t="str">
        <f ca="1">IF(OR(data!$BX548=BM$1,data!$BY548=BM$1),data!$BW548,"")</f>
        <v/>
      </c>
      <c r="BO548" s="16" t="str">
        <f ca="1">IF(data!$BX548=BP$1,data!$BW548,"")</f>
        <v/>
      </c>
      <c r="BP548" s="16" t="str">
        <f ca="1">IF(data!$BY548=BP$1,data!$BW548,"")</f>
        <v/>
      </c>
      <c r="BQ548" s="16" t="str">
        <f ca="1">IF(OR(data!$BX548=BP$1,data!$BY548=BP$1),data!$BW548,"")</f>
        <v/>
      </c>
      <c r="BR548" s="17" t="str">
        <f ca="1">IF(data!$BX548=BS$1,data!$BW548,"")</f>
        <v/>
      </c>
      <c r="BS548" s="17" t="str">
        <f ca="1">IF(data!$BY548=BS$1,data!$BW548,"")</f>
        <v/>
      </c>
      <c r="BT548" s="17" t="str">
        <f ca="1">IF(OR(data!$BX548=BS$1,data!$BY548=BS$1),data!$BW548,"")</f>
        <v/>
      </c>
    </row>
    <row r="549" spans="1:72" s="11" customFormat="1" x14ac:dyDescent="0.25">
      <c r="A549" s="16" t="str">
        <f ca="1">IF(data!$BX549=B$1,data!$BW549,"")</f>
        <v/>
      </c>
      <c r="B549" s="16" t="str">
        <f ca="1">IF(data!$BY549=B$1,data!$BW549,"")</f>
        <v/>
      </c>
      <c r="C549" s="16" t="str">
        <f ca="1">IF(OR(data!$BX549=B$1,data!$BY549=B$1),data!$BW549,"")</f>
        <v/>
      </c>
      <c r="D549" s="17" t="str">
        <f ca="1">IF(data!$BX549=E$1,data!$BW549,"")</f>
        <v/>
      </c>
      <c r="E549" s="17" t="str">
        <f ca="1">IF(data!$BY549=E$1,data!$BW549,"")</f>
        <v/>
      </c>
      <c r="F549" s="17" t="str">
        <f ca="1">IF(OR(data!$BX549=E$1,data!$BY549=E$1),data!$BW549,"")</f>
        <v/>
      </c>
      <c r="G549" s="16" t="str">
        <f ca="1">IF(data!$BX549=H$1,data!$BW549,"")</f>
        <v/>
      </c>
      <c r="H549" s="16" t="str">
        <f ca="1">IF(data!$BY549=H$1,data!$BW549,"")</f>
        <v/>
      </c>
      <c r="I549" s="16" t="str">
        <f ca="1">IF(OR(data!$BX549=H$1,data!$BY549=H$1),data!$BW549,"")</f>
        <v/>
      </c>
      <c r="J549" s="17" t="str">
        <f ca="1">IF(data!$BX549=K$1,data!$BW549,"")</f>
        <v/>
      </c>
      <c r="K549" s="17" t="str">
        <f ca="1">IF(data!$BY549=K$1,data!$BW549,"")</f>
        <v/>
      </c>
      <c r="L549" s="17" t="str">
        <f ca="1">IF(OR(data!$BX549=K$1,data!$BY549=K$1),data!$BW549,"")</f>
        <v/>
      </c>
      <c r="M549" s="16" t="str">
        <f ca="1">IF(data!$BX549=N$1,data!$BW549,"")</f>
        <v/>
      </c>
      <c r="N549" s="16" t="str">
        <f ca="1">IF(data!$BY549=N$1,data!$BW549,"")</f>
        <v/>
      </c>
      <c r="O549" s="16" t="str">
        <f ca="1">IF(OR(data!$BX549=N$1,data!$BY549=N$1),data!$BW549,"")</f>
        <v/>
      </c>
      <c r="P549" s="17" t="str">
        <f ca="1">IF(data!$BX549=Q$1,data!$BW549,"")</f>
        <v/>
      </c>
      <c r="Q549" s="17" t="str">
        <f ca="1">IF(data!$BY549=Q$1,data!$BW549,"")</f>
        <v/>
      </c>
      <c r="R549" s="17" t="str">
        <f ca="1">IF(OR(data!$BX549=Q$1,data!$BY549=Q$1),data!$BW549,"")</f>
        <v/>
      </c>
      <c r="S549" s="16" t="str">
        <f ca="1">IF(data!$BX549=T$1,data!$BW549,"")</f>
        <v/>
      </c>
      <c r="T549" s="16" t="str">
        <f ca="1">IF(data!$BY549=T$1,data!$BW549,"")</f>
        <v/>
      </c>
      <c r="U549" s="16" t="str">
        <f ca="1">IF(OR(data!$BX549=T$1,data!$BY549=T$1),data!$BW549,"")</f>
        <v/>
      </c>
      <c r="V549" s="17" t="str">
        <f ca="1">IF(data!$BX549=W$1,data!$BW549,"")</f>
        <v/>
      </c>
      <c r="W549" s="17" t="str">
        <f ca="1">IF(data!$BY549=W$1,data!$BW549,"")</f>
        <v/>
      </c>
      <c r="X549" s="17" t="str">
        <f ca="1">IF(OR(data!$BX549=W$1,data!$BY549=W$1),data!$BW549,"")</f>
        <v/>
      </c>
      <c r="Y549" s="16" t="str">
        <f ca="1">IF(data!$BX549=Z$1,data!$BW549,"")</f>
        <v/>
      </c>
      <c r="Z549" s="16" t="str">
        <f ca="1">IF(data!$BY549=Z$1,data!$BW549,"")</f>
        <v/>
      </c>
      <c r="AA549" s="16" t="str">
        <f ca="1">IF(OR(data!$BX549=Z$1,data!$BY549=Z$1),data!$BW549,"")</f>
        <v/>
      </c>
      <c r="AB549" s="17" t="str">
        <f ca="1">IF(data!$BX549=AC$1,data!$BW549,"")</f>
        <v/>
      </c>
      <c r="AC549" s="17" t="str">
        <f ca="1">IF(data!$BY549=AC$1,data!$BW549,"")</f>
        <v/>
      </c>
      <c r="AD549" s="17" t="str">
        <f ca="1">IF(OR(data!$BX549=AC$1,data!$BY549=AC$1),data!$BW549,"")</f>
        <v/>
      </c>
      <c r="AE549" s="16" t="str">
        <f ca="1">IF(data!$BX549=AF$1,data!$BW549,"")</f>
        <v/>
      </c>
      <c r="AF549" s="16" t="str">
        <f ca="1">IF(data!$BY549=AF$1,data!$BW549,"")</f>
        <v/>
      </c>
      <c r="AG549" s="16" t="str">
        <f ca="1">IF(OR(data!$BX549=AF$1,data!$BY549=AF$1),data!$BW549,"")</f>
        <v/>
      </c>
      <c r="AH549" s="17" t="str">
        <f ca="1">IF(data!$BX549=AI$1,data!$BW549,"")</f>
        <v/>
      </c>
      <c r="AI549" s="17" t="str">
        <f ca="1">IF(data!$BY549=AI$1,data!$BW549,"")</f>
        <v/>
      </c>
      <c r="AJ549" s="17" t="str">
        <f ca="1">IF(OR(data!$BX549=AI$1,data!$BY549=AI$1),data!$BW549,"")</f>
        <v/>
      </c>
      <c r="AK549" s="16" t="str">
        <f ca="1">IF(data!$BX549=AL$1,data!$BW549,"")</f>
        <v/>
      </c>
      <c r="AL549" s="16" t="str">
        <f ca="1">IF(data!$BY549=AL$1,data!$BW549,"")</f>
        <v/>
      </c>
      <c r="AM549" s="16" t="str">
        <f ca="1">IF(OR(data!$BX549=AL$1,data!$BY549=AL$1),data!$BW549,"")</f>
        <v/>
      </c>
      <c r="AN549" s="17" t="str">
        <f ca="1">IF(data!$BX549=AO$1,data!$BW549,"")</f>
        <v/>
      </c>
      <c r="AO549" s="17" t="str">
        <f ca="1">IF(data!$BY549=AO$1,data!$BW549,"")</f>
        <v/>
      </c>
      <c r="AP549" s="17" t="str">
        <f ca="1">IF(OR(data!$BX549=AO$1,data!$BY549=AO$1),data!$BW549,"")</f>
        <v/>
      </c>
      <c r="AQ549" s="16" t="str">
        <f ca="1">IF(data!$BX549=AR$1,data!$BW549,"")</f>
        <v/>
      </c>
      <c r="AR549" s="16" t="str">
        <f ca="1">IF(data!$BY549=AR$1,data!$BW549,"")</f>
        <v/>
      </c>
      <c r="AS549" s="16" t="str">
        <f ca="1">IF(OR(data!$BX549=AR$1,data!$BY549=AR$1),data!$BW549,"")</f>
        <v/>
      </c>
      <c r="AT549" s="17" t="str">
        <f ca="1">IF(data!$BX549=AU$1,data!$BW549,"")</f>
        <v/>
      </c>
      <c r="AU549" s="17" t="str">
        <f ca="1">IF(data!$BY549=AU$1,data!$BW549,"")</f>
        <v/>
      </c>
      <c r="AV549" s="17" t="str">
        <f ca="1">IF(OR(data!$BX549=AU$1,data!$BY549=AU$1),data!$BW549,"")</f>
        <v/>
      </c>
      <c r="AW549" s="16" t="str">
        <f ca="1">IF(data!$BX549=AX$1,data!$BW549,"")</f>
        <v/>
      </c>
      <c r="AX549" s="16" t="str">
        <f ca="1">IF(data!$BY549=AX$1,data!$BW549,"")</f>
        <v/>
      </c>
      <c r="AY549" s="16" t="str">
        <f ca="1">IF(OR(data!$BX549=AX$1,data!$BY549=AX$1),data!$BW549,"")</f>
        <v/>
      </c>
      <c r="AZ549" s="17" t="str">
        <f ca="1">IF(data!$BX549=BA$1,data!$BW549,"")</f>
        <v/>
      </c>
      <c r="BA549" s="17" t="str">
        <f ca="1">IF(data!$BY549=BA$1,data!$BW549,"")</f>
        <v/>
      </c>
      <c r="BB549" s="17" t="str">
        <f ca="1">IF(OR(data!$BX549=BA$1,data!$BY549=BA$1),data!$BW549,"")</f>
        <v/>
      </c>
      <c r="BC549" s="16" t="str">
        <f ca="1">IF(data!$BX549=BD$1,data!$BW549,"")</f>
        <v/>
      </c>
      <c r="BD549" s="16" t="str">
        <f ca="1">IF(data!$BY549=BD$1,data!$BW549,"")</f>
        <v/>
      </c>
      <c r="BE549" s="16" t="str">
        <f ca="1">IF(OR(data!$BX549=BD$1,data!$BY549=BD$1),data!$BW549,"")</f>
        <v/>
      </c>
      <c r="BF549" s="17" t="str">
        <f ca="1">IF(data!$BX549=BG$1,data!$BW549,"")</f>
        <v/>
      </c>
      <c r="BG549" s="17" t="str">
        <f ca="1">IF(data!$BY549=BG$1,data!$BW549,"")</f>
        <v/>
      </c>
      <c r="BH549" s="17" t="str">
        <f ca="1">IF(OR(data!$BX549=BG$1,data!$BY549=BG$1),data!$BW549,"")</f>
        <v/>
      </c>
      <c r="BI549" s="16" t="str">
        <f ca="1">IF(data!$BX549=BJ$1,data!$BW549,"")</f>
        <v/>
      </c>
      <c r="BJ549" s="16" t="str">
        <f ca="1">IF(data!$BY549=BJ$1,data!$BW549,"")</f>
        <v/>
      </c>
      <c r="BK549" s="16" t="str">
        <f ca="1">IF(OR(data!$BX549=BJ$1,data!$BY549=BJ$1),data!$BW549,"")</f>
        <v/>
      </c>
      <c r="BL549" s="17" t="str">
        <f ca="1">IF(data!$BX549=BM$1,data!$BW549,"")</f>
        <v/>
      </c>
      <c r="BM549" s="17" t="str">
        <f ca="1">IF(data!$BY549=BM$1,data!$BW549,"")</f>
        <v/>
      </c>
      <c r="BN549" s="17" t="str">
        <f ca="1">IF(OR(data!$BX549=BM$1,data!$BY549=BM$1),data!$BW549,"")</f>
        <v/>
      </c>
      <c r="BO549" s="16" t="str">
        <f ca="1">IF(data!$BX549=BP$1,data!$BW549,"")</f>
        <v/>
      </c>
      <c r="BP549" s="16" t="str">
        <f ca="1">IF(data!$BY549=BP$1,data!$BW549,"")</f>
        <v/>
      </c>
      <c r="BQ549" s="16" t="str">
        <f ca="1">IF(OR(data!$BX549=BP$1,data!$BY549=BP$1),data!$BW549,"")</f>
        <v/>
      </c>
      <c r="BR549" s="17" t="str">
        <f ca="1">IF(data!$BX549=BS$1,data!$BW549,"")</f>
        <v/>
      </c>
      <c r="BS549" s="17" t="str">
        <f ca="1">IF(data!$BY549=BS$1,data!$BW549,"")</f>
        <v/>
      </c>
      <c r="BT549" s="17" t="str">
        <f ca="1">IF(OR(data!$BX549=BS$1,data!$BY549=BS$1),data!$BW549,"")</f>
        <v/>
      </c>
    </row>
    <row r="550" spans="1:72" s="11" customFormat="1" x14ac:dyDescent="0.25">
      <c r="A550" s="16" t="str">
        <f ca="1">IF(data!$BX550=B$1,data!$BW550,"")</f>
        <v/>
      </c>
      <c r="B550" s="16" t="str">
        <f ca="1">IF(data!$BY550=B$1,data!$BW550,"")</f>
        <v/>
      </c>
      <c r="C550" s="16" t="str">
        <f ca="1">IF(OR(data!$BX550=B$1,data!$BY550=B$1),data!$BW550,"")</f>
        <v/>
      </c>
      <c r="D550" s="17" t="str">
        <f ca="1">IF(data!$BX550=E$1,data!$BW550,"")</f>
        <v/>
      </c>
      <c r="E550" s="17" t="str">
        <f ca="1">IF(data!$BY550=E$1,data!$BW550,"")</f>
        <v/>
      </c>
      <c r="F550" s="17" t="str">
        <f ca="1">IF(OR(data!$BX550=E$1,data!$BY550=E$1),data!$BW550,"")</f>
        <v/>
      </c>
      <c r="G550" s="16" t="str">
        <f ca="1">IF(data!$BX550=H$1,data!$BW550,"")</f>
        <v/>
      </c>
      <c r="H550" s="16" t="str">
        <f ca="1">IF(data!$BY550=H$1,data!$BW550,"")</f>
        <v/>
      </c>
      <c r="I550" s="16" t="str">
        <f ca="1">IF(OR(data!$BX550=H$1,data!$BY550=H$1),data!$BW550,"")</f>
        <v/>
      </c>
      <c r="J550" s="17" t="str">
        <f ca="1">IF(data!$BX550=K$1,data!$BW550,"")</f>
        <v/>
      </c>
      <c r="K550" s="17" t="str">
        <f ca="1">IF(data!$BY550=K$1,data!$BW550,"")</f>
        <v/>
      </c>
      <c r="L550" s="17" t="str">
        <f ca="1">IF(OR(data!$BX550=K$1,data!$BY550=K$1),data!$BW550,"")</f>
        <v/>
      </c>
      <c r="M550" s="16" t="str">
        <f ca="1">IF(data!$BX550=N$1,data!$BW550,"")</f>
        <v/>
      </c>
      <c r="N550" s="16" t="str">
        <f ca="1">IF(data!$BY550=N$1,data!$BW550,"")</f>
        <v/>
      </c>
      <c r="O550" s="16" t="str">
        <f ca="1">IF(OR(data!$BX550=N$1,data!$BY550=N$1),data!$BW550,"")</f>
        <v/>
      </c>
      <c r="P550" s="17" t="str">
        <f ca="1">IF(data!$BX550=Q$1,data!$BW550,"")</f>
        <v/>
      </c>
      <c r="Q550" s="17" t="str">
        <f ca="1">IF(data!$BY550=Q$1,data!$BW550,"")</f>
        <v/>
      </c>
      <c r="R550" s="17" t="str">
        <f ca="1">IF(OR(data!$BX550=Q$1,data!$BY550=Q$1),data!$BW550,"")</f>
        <v/>
      </c>
      <c r="S550" s="16" t="str">
        <f ca="1">IF(data!$BX550=T$1,data!$BW550,"")</f>
        <v/>
      </c>
      <c r="T550" s="16" t="str">
        <f ca="1">IF(data!$BY550=T$1,data!$BW550,"")</f>
        <v/>
      </c>
      <c r="U550" s="16" t="str">
        <f ca="1">IF(OR(data!$BX550=T$1,data!$BY550=T$1),data!$BW550,"")</f>
        <v/>
      </c>
      <c r="V550" s="17" t="str">
        <f ca="1">IF(data!$BX550=W$1,data!$BW550,"")</f>
        <v/>
      </c>
      <c r="W550" s="17" t="str">
        <f ca="1">IF(data!$BY550=W$1,data!$BW550,"")</f>
        <v/>
      </c>
      <c r="X550" s="17" t="str">
        <f ca="1">IF(OR(data!$BX550=W$1,data!$BY550=W$1),data!$BW550,"")</f>
        <v/>
      </c>
      <c r="Y550" s="16" t="str">
        <f ca="1">IF(data!$BX550=Z$1,data!$BW550,"")</f>
        <v/>
      </c>
      <c r="Z550" s="16" t="str">
        <f ca="1">IF(data!$BY550=Z$1,data!$BW550,"")</f>
        <v/>
      </c>
      <c r="AA550" s="16" t="str">
        <f ca="1">IF(OR(data!$BX550=Z$1,data!$BY550=Z$1),data!$BW550,"")</f>
        <v/>
      </c>
      <c r="AB550" s="17" t="str">
        <f ca="1">IF(data!$BX550=AC$1,data!$BW550,"")</f>
        <v/>
      </c>
      <c r="AC550" s="17" t="str">
        <f ca="1">IF(data!$BY550=AC$1,data!$BW550,"")</f>
        <v/>
      </c>
      <c r="AD550" s="17" t="str">
        <f ca="1">IF(OR(data!$BX550=AC$1,data!$BY550=AC$1),data!$BW550,"")</f>
        <v/>
      </c>
      <c r="AE550" s="16" t="str">
        <f ca="1">IF(data!$BX550=AF$1,data!$BW550,"")</f>
        <v/>
      </c>
      <c r="AF550" s="16" t="str">
        <f ca="1">IF(data!$BY550=AF$1,data!$BW550,"")</f>
        <v/>
      </c>
      <c r="AG550" s="16" t="str">
        <f ca="1">IF(OR(data!$BX550=AF$1,data!$BY550=AF$1),data!$BW550,"")</f>
        <v/>
      </c>
      <c r="AH550" s="17" t="str">
        <f ca="1">IF(data!$BX550=AI$1,data!$BW550,"")</f>
        <v/>
      </c>
      <c r="AI550" s="17" t="str">
        <f ca="1">IF(data!$BY550=AI$1,data!$BW550,"")</f>
        <v/>
      </c>
      <c r="AJ550" s="17" t="str">
        <f ca="1">IF(OR(data!$BX550=AI$1,data!$BY550=AI$1),data!$BW550,"")</f>
        <v/>
      </c>
      <c r="AK550" s="16" t="str">
        <f ca="1">IF(data!$BX550=AL$1,data!$BW550,"")</f>
        <v/>
      </c>
      <c r="AL550" s="16" t="str">
        <f ca="1">IF(data!$BY550=AL$1,data!$BW550,"")</f>
        <v/>
      </c>
      <c r="AM550" s="16" t="str">
        <f ca="1">IF(OR(data!$BX550=AL$1,data!$BY550=AL$1),data!$BW550,"")</f>
        <v/>
      </c>
      <c r="AN550" s="17" t="str">
        <f ca="1">IF(data!$BX550=AO$1,data!$BW550,"")</f>
        <v/>
      </c>
      <c r="AO550" s="17" t="str">
        <f ca="1">IF(data!$BY550=AO$1,data!$BW550,"")</f>
        <v/>
      </c>
      <c r="AP550" s="17" t="str">
        <f ca="1">IF(OR(data!$BX550=AO$1,data!$BY550=AO$1),data!$BW550,"")</f>
        <v/>
      </c>
      <c r="AQ550" s="16" t="str">
        <f ca="1">IF(data!$BX550=AR$1,data!$BW550,"")</f>
        <v/>
      </c>
      <c r="AR550" s="16" t="str">
        <f ca="1">IF(data!$BY550=AR$1,data!$BW550,"")</f>
        <v/>
      </c>
      <c r="AS550" s="16" t="str">
        <f ca="1">IF(OR(data!$BX550=AR$1,data!$BY550=AR$1),data!$BW550,"")</f>
        <v/>
      </c>
      <c r="AT550" s="17" t="str">
        <f ca="1">IF(data!$BX550=AU$1,data!$BW550,"")</f>
        <v/>
      </c>
      <c r="AU550" s="17" t="str">
        <f ca="1">IF(data!$BY550=AU$1,data!$BW550,"")</f>
        <v/>
      </c>
      <c r="AV550" s="17" t="str">
        <f ca="1">IF(OR(data!$BX550=AU$1,data!$BY550=AU$1),data!$BW550,"")</f>
        <v/>
      </c>
      <c r="AW550" s="16" t="str">
        <f ca="1">IF(data!$BX550=AX$1,data!$BW550,"")</f>
        <v/>
      </c>
      <c r="AX550" s="16" t="str">
        <f ca="1">IF(data!$BY550=AX$1,data!$BW550,"")</f>
        <v/>
      </c>
      <c r="AY550" s="16" t="str">
        <f ca="1">IF(OR(data!$BX550=AX$1,data!$BY550=AX$1),data!$BW550,"")</f>
        <v/>
      </c>
      <c r="AZ550" s="17" t="str">
        <f ca="1">IF(data!$BX550=BA$1,data!$BW550,"")</f>
        <v/>
      </c>
      <c r="BA550" s="17" t="str">
        <f ca="1">IF(data!$BY550=BA$1,data!$BW550,"")</f>
        <v/>
      </c>
      <c r="BB550" s="17" t="str">
        <f ca="1">IF(OR(data!$BX550=BA$1,data!$BY550=BA$1),data!$BW550,"")</f>
        <v/>
      </c>
      <c r="BC550" s="16" t="str">
        <f ca="1">IF(data!$BX550=BD$1,data!$BW550,"")</f>
        <v/>
      </c>
      <c r="BD550" s="16" t="str">
        <f ca="1">IF(data!$BY550=BD$1,data!$BW550,"")</f>
        <v/>
      </c>
      <c r="BE550" s="16" t="str">
        <f ca="1">IF(OR(data!$BX550=BD$1,data!$BY550=BD$1),data!$BW550,"")</f>
        <v/>
      </c>
      <c r="BF550" s="17" t="str">
        <f ca="1">IF(data!$BX550=BG$1,data!$BW550,"")</f>
        <v/>
      </c>
      <c r="BG550" s="17" t="str">
        <f ca="1">IF(data!$BY550=BG$1,data!$BW550,"")</f>
        <v/>
      </c>
      <c r="BH550" s="17" t="str">
        <f ca="1">IF(OR(data!$BX550=BG$1,data!$BY550=BG$1),data!$BW550,"")</f>
        <v/>
      </c>
      <c r="BI550" s="16" t="str">
        <f ca="1">IF(data!$BX550=BJ$1,data!$BW550,"")</f>
        <v/>
      </c>
      <c r="BJ550" s="16" t="str">
        <f ca="1">IF(data!$BY550=BJ$1,data!$BW550,"")</f>
        <v/>
      </c>
      <c r="BK550" s="16" t="str">
        <f ca="1">IF(OR(data!$BX550=BJ$1,data!$BY550=BJ$1),data!$BW550,"")</f>
        <v/>
      </c>
      <c r="BL550" s="17" t="str">
        <f ca="1">IF(data!$BX550=BM$1,data!$BW550,"")</f>
        <v/>
      </c>
      <c r="BM550" s="17" t="str">
        <f ca="1">IF(data!$BY550=BM$1,data!$BW550,"")</f>
        <v/>
      </c>
      <c r="BN550" s="17" t="str">
        <f ca="1">IF(OR(data!$BX550=BM$1,data!$BY550=BM$1),data!$BW550,"")</f>
        <v/>
      </c>
      <c r="BO550" s="16" t="str">
        <f ca="1">IF(data!$BX550=BP$1,data!$BW550,"")</f>
        <v/>
      </c>
      <c r="BP550" s="16" t="str">
        <f ca="1">IF(data!$BY550=BP$1,data!$BW550,"")</f>
        <v/>
      </c>
      <c r="BQ550" s="16" t="str">
        <f ca="1">IF(OR(data!$BX550=BP$1,data!$BY550=BP$1),data!$BW550,"")</f>
        <v/>
      </c>
      <c r="BR550" s="17" t="str">
        <f ca="1">IF(data!$BX550=BS$1,data!$BW550,"")</f>
        <v/>
      </c>
      <c r="BS550" s="17" t="str">
        <f ca="1">IF(data!$BY550=BS$1,data!$BW550,"")</f>
        <v/>
      </c>
      <c r="BT550" s="17" t="str">
        <f ca="1">IF(OR(data!$BX550=BS$1,data!$BY550=BS$1),data!$BW550,"")</f>
        <v/>
      </c>
    </row>
    <row r="551" spans="1:72" s="11" customFormat="1" x14ac:dyDescent="0.25">
      <c r="A551" s="16" t="str">
        <f ca="1">IF(data!$BX551=B$1,data!$BW551,"")</f>
        <v/>
      </c>
      <c r="B551" s="16" t="str">
        <f ca="1">IF(data!$BY551=B$1,data!$BW551,"")</f>
        <v/>
      </c>
      <c r="C551" s="16" t="str">
        <f ca="1">IF(OR(data!$BX551=B$1,data!$BY551=B$1),data!$BW551,"")</f>
        <v/>
      </c>
      <c r="D551" s="17" t="str">
        <f ca="1">IF(data!$BX551=E$1,data!$BW551,"")</f>
        <v/>
      </c>
      <c r="E551" s="17" t="str">
        <f ca="1">IF(data!$BY551=E$1,data!$BW551,"")</f>
        <v/>
      </c>
      <c r="F551" s="17" t="str">
        <f ca="1">IF(OR(data!$BX551=E$1,data!$BY551=E$1),data!$BW551,"")</f>
        <v/>
      </c>
      <c r="G551" s="16" t="str">
        <f ca="1">IF(data!$BX551=H$1,data!$BW551,"")</f>
        <v/>
      </c>
      <c r="H551" s="16" t="str">
        <f ca="1">IF(data!$BY551=H$1,data!$BW551,"")</f>
        <v/>
      </c>
      <c r="I551" s="16" t="str">
        <f ca="1">IF(OR(data!$BX551=H$1,data!$BY551=H$1),data!$BW551,"")</f>
        <v/>
      </c>
      <c r="J551" s="17" t="str">
        <f ca="1">IF(data!$BX551=K$1,data!$BW551,"")</f>
        <v/>
      </c>
      <c r="K551" s="17" t="str">
        <f ca="1">IF(data!$BY551=K$1,data!$BW551,"")</f>
        <v/>
      </c>
      <c r="L551" s="17" t="str">
        <f ca="1">IF(OR(data!$BX551=K$1,data!$BY551=K$1),data!$BW551,"")</f>
        <v/>
      </c>
      <c r="M551" s="16" t="str">
        <f ca="1">IF(data!$BX551=N$1,data!$BW551,"")</f>
        <v/>
      </c>
      <c r="N551" s="16" t="str">
        <f ca="1">IF(data!$BY551=N$1,data!$BW551,"")</f>
        <v/>
      </c>
      <c r="O551" s="16" t="str">
        <f ca="1">IF(OR(data!$BX551=N$1,data!$BY551=N$1),data!$BW551,"")</f>
        <v/>
      </c>
      <c r="P551" s="17" t="str">
        <f ca="1">IF(data!$BX551=Q$1,data!$BW551,"")</f>
        <v/>
      </c>
      <c r="Q551" s="17" t="str">
        <f ca="1">IF(data!$BY551=Q$1,data!$BW551,"")</f>
        <v/>
      </c>
      <c r="R551" s="17" t="str">
        <f ca="1">IF(OR(data!$BX551=Q$1,data!$BY551=Q$1),data!$BW551,"")</f>
        <v/>
      </c>
      <c r="S551" s="16" t="str">
        <f ca="1">IF(data!$BX551=T$1,data!$BW551,"")</f>
        <v/>
      </c>
      <c r="T551" s="16" t="str">
        <f ca="1">IF(data!$BY551=T$1,data!$BW551,"")</f>
        <v/>
      </c>
      <c r="U551" s="16" t="str">
        <f ca="1">IF(OR(data!$BX551=T$1,data!$BY551=T$1),data!$BW551,"")</f>
        <v/>
      </c>
      <c r="V551" s="17" t="str">
        <f ca="1">IF(data!$BX551=W$1,data!$BW551,"")</f>
        <v/>
      </c>
      <c r="W551" s="17" t="str">
        <f ca="1">IF(data!$BY551=W$1,data!$BW551,"")</f>
        <v/>
      </c>
      <c r="X551" s="17" t="str">
        <f ca="1">IF(OR(data!$BX551=W$1,data!$BY551=W$1),data!$BW551,"")</f>
        <v/>
      </c>
      <c r="Y551" s="16" t="str">
        <f ca="1">IF(data!$BX551=Z$1,data!$BW551,"")</f>
        <v/>
      </c>
      <c r="Z551" s="16" t="str">
        <f ca="1">IF(data!$BY551=Z$1,data!$BW551,"")</f>
        <v/>
      </c>
      <c r="AA551" s="16" t="str">
        <f ca="1">IF(OR(data!$BX551=Z$1,data!$BY551=Z$1),data!$BW551,"")</f>
        <v/>
      </c>
      <c r="AB551" s="17" t="str">
        <f ca="1">IF(data!$BX551=AC$1,data!$BW551,"")</f>
        <v/>
      </c>
      <c r="AC551" s="17" t="str">
        <f ca="1">IF(data!$BY551=AC$1,data!$BW551,"")</f>
        <v/>
      </c>
      <c r="AD551" s="17" t="str">
        <f ca="1">IF(OR(data!$BX551=AC$1,data!$BY551=AC$1),data!$BW551,"")</f>
        <v/>
      </c>
      <c r="AE551" s="16" t="str">
        <f ca="1">IF(data!$BX551=AF$1,data!$BW551,"")</f>
        <v/>
      </c>
      <c r="AF551" s="16" t="str">
        <f ca="1">IF(data!$BY551=AF$1,data!$BW551,"")</f>
        <v/>
      </c>
      <c r="AG551" s="16" t="str">
        <f ca="1">IF(OR(data!$BX551=AF$1,data!$BY551=AF$1),data!$BW551,"")</f>
        <v/>
      </c>
      <c r="AH551" s="17" t="str">
        <f ca="1">IF(data!$BX551=AI$1,data!$BW551,"")</f>
        <v/>
      </c>
      <c r="AI551" s="17" t="str">
        <f ca="1">IF(data!$BY551=AI$1,data!$BW551,"")</f>
        <v/>
      </c>
      <c r="AJ551" s="17" t="str">
        <f ca="1">IF(OR(data!$BX551=AI$1,data!$BY551=AI$1),data!$BW551,"")</f>
        <v/>
      </c>
      <c r="AK551" s="16" t="str">
        <f ca="1">IF(data!$BX551=AL$1,data!$BW551,"")</f>
        <v/>
      </c>
      <c r="AL551" s="16" t="str">
        <f ca="1">IF(data!$BY551=AL$1,data!$BW551,"")</f>
        <v/>
      </c>
      <c r="AM551" s="16" t="str">
        <f ca="1">IF(OR(data!$BX551=AL$1,data!$BY551=AL$1),data!$BW551,"")</f>
        <v/>
      </c>
      <c r="AN551" s="17" t="str">
        <f ca="1">IF(data!$BX551=AO$1,data!$BW551,"")</f>
        <v/>
      </c>
      <c r="AO551" s="17" t="str">
        <f ca="1">IF(data!$BY551=AO$1,data!$BW551,"")</f>
        <v/>
      </c>
      <c r="AP551" s="17" t="str">
        <f ca="1">IF(OR(data!$BX551=AO$1,data!$BY551=AO$1),data!$BW551,"")</f>
        <v/>
      </c>
      <c r="AQ551" s="16" t="str">
        <f ca="1">IF(data!$BX551=AR$1,data!$BW551,"")</f>
        <v/>
      </c>
      <c r="AR551" s="16" t="str">
        <f ca="1">IF(data!$BY551=AR$1,data!$BW551,"")</f>
        <v/>
      </c>
      <c r="AS551" s="16" t="str">
        <f ca="1">IF(OR(data!$BX551=AR$1,data!$BY551=AR$1),data!$BW551,"")</f>
        <v/>
      </c>
      <c r="AT551" s="17" t="str">
        <f ca="1">IF(data!$BX551=AU$1,data!$BW551,"")</f>
        <v/>
      </c>
      <c r="AU551" s="17" t="str">
        <f ca="1">IF(data!$BY551=AU$1,data!$BW551,"")</f>
        <v/>
      </c>
      <c r="AV551" s="17" t="str">
        <f ca="1">IF(OR(data!$BX551=AU$1,data!$BY551=AU$1),data!$BW551,"")</f>
        <v/>
      </c>
      <c r="AW551" s="16" t="str">
        <f ca="1">IF(data!$BX551=AX$1,data!$BW551,"")</f>
        <v/>
      </c>
      <c r="AX551" s="16" t="str">
        <f ca="1">IF(data!$BY551=AX$1,data!$BW551,"")</f>
        <v/>
      </c>
      <c r="AY551" s="16" t="str">
        <f ca="1">IF(OR(data!$BX551=AX$1,data!$BY551=AX$1),data!$BW551,"")</f>
        <v/>
      </c>
      <c r="AZ551" s="17" t="str">
        <f ca="1">IF(data!$BX551=BA$1,data!$BW551,"")</f>
        <v/>
      </c>
      <c r="BA551" s="17" t="str">
        <f ca="1">IF(data!$BY551=BA$1,data!$BW551,"")</f>
        <v/>
      </c>
      <c r="BB551" s="17" t="str">
        <f ca="1">IF(OR(data!$BX551=BA$1,data!$BY551=BA$1),data!$BW551,"")</f>
        <v/>
      </c>
      <c r="BC551" s="16" t="str">
        <f ca="1">IF(data!$BX551=BD$1,data!$BW551,"")</f>
        <v/>
      </c>
      <c r="BD551" s="16" t="str">
        <f ca="1">IF(data!$BY551=BD$1,data!$BW551,"")</f>
        <v/>
      </c>
      <c r="BE551" s="16" t="str">
        <f ca="1">IF(OR(data!$BX551=BD$1,data!$BY551=BD$1),data!$BW551,"")</f>
        <v/>
      </c>
      <c r="BF551" s="17" t="str">
        <f ca="1">IF(data!$BX551=BG$1,data!$BW551,"")</f>
        <v/>
      </c>
      <c r="BG551" s="17" t="str">
        <f ca="1">IF(data!$BY551=BG$1,data!$BW551,"")</f>
        <v/>
      </c>
      <c r="BH551" s="17" t="str">
        <f ca="1">IF(OR(data!$BX551=BG$1,data!$BY551=BG$1),data!$BW551,"")</f>
        <v/>
      </c>
      <c r="BI551" s="16" t="str">
        <f ca="1">IF(data!$BX551=BJ$1,data!$BW551,"")</f>
        <v/>
      </c>
      <c r="BJ551" s="16" t="str">
        <f ca="1">IF(data!$BY551=BJ$1,data!$BW551,"")</f>
        <v/>
      </c>
      <c r="BK551" s="16" t="str">
        <f ca="1">IF(OR(data!$BX551=BJ$1,data!$BY551=BJ$1),data!$BW551,"")</f>
        <v/>
      </c>
      <c r="BL551" s="17" t="str">
        <f ca="1">IF(data!$BX551=BM$1,data!$BW551,"")</f>
        <v/>
      </c>
      <c r="BM551" s="17" t="str">
        <f ca="1">IF(data!$BY551=BM$1,data!$BW551,"")</f>
        <v/>
      </c>
      <c r="BN551" s="17" t="str">
        <f ca="1">IF(OR(data!$BX551=BM$1,data!$BY551=BM$1),data!$BW551,"")</f>
        <v/>
      </c>
      <c r="BO551" s="16" t="str">
        <f ca="1">IF(data!$BX551=BP$1,data!$BW551,"")</f>
        <v/>
      </c>
      <c r="BP551" s="16" t="str">
        <f ca="1">IF(data!$BY551=BP$1,data!$BW551,"")</f>
        <v/>
      </c>
      <c r="BQ551" s="16" t="str">
        <f ca="1">IF(OR(data!$BX551=BP$1,data!$BY551=BP$1),data!$BW551,"")</f>
        <v/>
      </c>
      <c r="BR551" s="17" t="str">
        <f ca="1">IF(data!$BX551=BS$1,data!$BW551,"")</f>
        <v/>
      </c>
      <c r="BS551" s="17" t="str">
        <f ca="1">IF(data!$BY551=BS$1,data!$BW551,"")</f>
        <v/>
      </c>
      <c r="BT551" s="17" t="str">
        <f ca="1">IF(OR(data!$BX551=BS$1,data!$BY551=BS$1),data!$BW551,"")</f>
        <v/>
      </c>
    </row>
    <row r="552" spans="1:72" s="11" customFormat="1" x14ac:dyDescent="0.25">
      <c r="A552" s="16" t="str">
        <f ca="1">IF(data!$BX552=B$1,data!$BW552,"")</f>
        <v/>
      </c>
      <c r="B552" s="16" t="str">
        <f ca="1">IF(data!$BY552=B$1,data!$BW552,"")</f>
        <v/>
      </c>
      <c r="C552" s="16" t="str">
        <f ca="1">IF(OR(data!$BX552=B$1,data!$BY552=B$1),data!$BW552,"")</f>
        <v/>
      </c>
      <c r="D552" s="17" t="str">
        <f ca="1">IF(data!$BX552=E$1,data!$BW552,"")</f>
        <v/>
      </c>
      <c r="E552" s="17" t="str">
        <f ca="1">IF(data!$BY552=E$1,data!$BW552,"")</f>
        <v/>
      </c>
      <c r="F552" s="17" t="str">
        <f ca="1">IF(OR(data!$BX552=E$1,data!$BY552=E$1),data!$BW552,"")</f>
        <v/>
      </c>
      <c r="G552" s="16" t="str">
        <f ca="1">IF(data!$BX552=H$1,data!$BW552,"")</f>
        <v/>
      </c>
      <c r="H552" s="16" t="str">
        <f ca="1">IF(data!$BY552=H$1,data!$BW552,"")</f>
        <v/>
      </c>
      <c r="I552" s="16" t="str">
        <f ca="1">IF(OR(data!$BX552=H$1,data!$BY552=H$1),data!$BW552,"")</f>
        <v/>
      </c>
      <c r="J552" s="17" t="str">
        <f ca="1">IF(data!$BX552=K$1,data!$BW552,"")</f>
        <v/>
      </c>
      <c r="K552" s="17" t="str">
        <f ca="1">IF(data!$BY552=K$1,data!$BW552,"")</f>
        <v/>
      </c>
      <c r="L552" s="17" t="str">
        <f ca="1">IF(OR(data!$BX552=K$1,data!$BY552=K$1),data!$BW552,"")</f>
        <v/>
      </c>
      <c r="M552" s="16" t="str">
        <f ca="1">IF(data!$BX552=N$1,data!$BW552,"")</f>
        <v/>
      </c>
      <c r="N552" s="16" t="str">
        <f ca="1">IF(data!$BY552=N$1,data!$BW552,"")</f>
        <v/>
      </c>
      <c r="O552" s="16" t="str">
        <f ca="1">IF(OR(data!$BX552=N$1,data!$BY552=N$1),data!$BW552,"")</f>
        <v/>
      </c>
      <c r="P552" s="17" t="str">
        <f ca="1">IF(data!$BX552=Q$1,data!$BW552,"")</f>
        <v/>
      </c>
      <c r="Q552" s="17" t="str">
        <f ca="1">IF(data!$BY552=Q$1,data!$BW552,"")</f>
        <v/>
      </c>
      <c r="R552" s="17" t="str">
        <f ca="1">IF(OR(data!$BX552=Q$1,data!$BY552=Q$1),data!$BW552,"")</f>
        <v/>
      </c>
      <c r="S552" s="16" t="str">
        <f ca="1">IF(data!$BX552=T$1,data!$BW552,"")</f>
        <v/>
      </c>
      <c r="T552" s="16" t="str">
        <f ca="1">IF(data!$BY552=T$1,data!$BW552,"")</f>
        <v/>
      </c>
      <c r="U552" s="16" t="str">
        <f ca="1">IF(OR(data!$BX552=T$1,data!$BY552=T$1),data!$BW552,"")</f>
        <v/>
      </c>
      <c r="V552" s="17" t="str">
        <f ca="1">IF(data!$BX552=W$1,data!$BW552,"")</f>
        <v/>
      </c>
      <c r="W552" s="17" t="str">
        <f ca="1">IF(data!$BY552=W$1,data!$BW552,"")</f>
        <v/>
      </c>
      <c r="X552" s="17" t="str">
        <f ca="1">IF(OR(data!$BX552=W$1,data!$BY552=W$1),data!$BW552,"")</f>
        <v/>
      </c>
      <c r="Y552" s="16" t="str">
        <f ca="1">IF(data!$BX552=Z$1,data!$BW552,"")</f>
        <v/>
      </c>
      <c r="Z552" s="16" t="str">
        <f ca="1">IF(data!$BY552=Z$1,data!$BW552,"")</f>
        <v/>
      </c>
      <c r="AA552" s="16" t="str">
        <f ca="1">IF(OR(data!$BX552=Z$1,data!$BY552=Z$1),data!$BW552,"")</f>
        <v/>
      </c>
      <c r="AB552" s="17" t="str">
        <f ca="1">IF(data!$BX552=AC$1,data!$BW552,"")</f>
        <v/>
      </c>
      <c r="AC552" s="17" t="str">
        <f ca="1">IF(data!$BY552=AC$1,data!$BW552,"")</f>
        <v/>
      </c>
      <c r="AD552" s="17" t="str">
        <f ca="1">IF(OR(data!$BX552=AC$1,data!$BY552=AC$1),data!$BW552,"")</f>
        <v/>
      </c>
      <c r="AE552" s="16" t="str">
        <f ca="1">IF(data!$BX552=AF$1,data!$BW552,"")</f>
        <v/>
      </c>
      <c r="AF552" s="16" t="str">
        <f ca="1">IF(data!$BY552=AF$1,data!$BW552,"")</f>
        <v/>
      </c>
      <c r="AG552" s="16" t="str">
        <f ca="1">IF(OR(data!$BX552=AF$1,data!$BY552=AF$1),data!$BW552,"")</f>
        <v/>
      </c>
      <c r="AH552" s="17" t="str">
        <f ca="1">IF(data!$BX552=AI$1,data!$BW552,"")</f>
        <v/>
      </c>
      <c r="AI552" s="17" t="str">
        <f ca="1">IF(data!$BY552=AI$1,data!$BW552,"")</f>
        <v/>
      </c>
      <c r="AJ552" s="17" t="str">
        <f ca="1">IF(OR(data!$BX552=AI$1,data!$BY552=AI$1),data!$BW552,"")</f>
        <v/>
      </c>
      <c r="AK552" s="16" t="str">
        <f ca="1">IF(data!$BX552=AL$1,data!$BW552,"")</f>
        <v/>
      </c>
      <c r="AL552" s="16" t="str">
        <f ca="1">IF(data!$BY552=AL$1,data!$BW552,"")</f>
        <v/>
      </c>
      <c r="AM552" s="16" t="str">
        <f ca="1">IF(OR(data!$BX552=AL$1,data!$BY552=AL$1),data!$BW552,"")</f>
        <v/>
      </c>
      <c r="AN552" s="17" t="str">
        <f ca="1">IF(data!$BX552=AO$1,data!$BW552,"")</f>
        <v/>
      </c>
      <c r="AO552" s="17" t="str">
        <f ca="1">IF(data!$BY552=AO$1,data!$BW552,"")</f>
        <v/>
      </c>
      <c r="AP552" s="17" t="str">
        <f ca="1">IF(OR(data!$BX552=AO$1,data!$BY552=AO$1),data!$BW552,"")</f>
        <v/>
      </c>
      <c r="AQ552" s="16" t="str">
        <f ca="1">IF(data!$BX552=AR$1,data!$BW552,"")</f>
        <v/>
      </c>
      <c r="AR552" s="16" t="str">
        <f ca="1">IF(data!$BY552=AR$1,data!$BW552,"")</f>
        <v/>
      </c>
      <c r="AS552" s="16" t="str">
        <f ca="1">IF(OR(data!$BX552=AR$1,data!$BY552=AR$1),data!$BW552,"")</f>
        <v/>
      </c>
      <c r="AT552" s="17" t="str">
        <f ca="1">IF(data!$BX552=AU$1,data!$BW552,"")</f>
        <v/>
      </c>
      <c r="AU552" s="17" t="str">
        <f ca="1">IF(data!$BY552=AU$1,data!$BW552,"")</f>
        <v/>
      </c>
      <c r="AV552" s="17" t="str">
        <f ca="1">IF(OR(data!$BX552=AU$1,data!$BY552=AU$1),data!$BW552,"")</f>
        <v/>
      </c>
      <c r="AW552" s="16" t="str">
        <f ca="1">IF(data!$BX552=AX$1,data!$BW552,"")</f>
        <v/>
      </c>
      <c r="AX552" s="16" t="str">
        <f ca="1">IF(data!$BY552=AX$1,data!$BW552,"")</f>
        <v/>
      </c>
      <c r="AY552" s="16" t="str">
        <f ca="1">IF(OR(data!$BX552=AX$1,data!$BY552=AX$1),data!$BW552,"")</f>
        <v/>
      </c>
      <c r="AZ552" s="17" t="str">
        <f ca="1">IF(data!$BX552=BA$1,data!$BW552,"")</f>
        <v/>
      </c>
      <c r="BA552" s="17" t="str">
        <f ca="1">IF(data!$BY552=BA$1,data!$BW552,"")</f>
        <v/>
      </c>
      <c r="BB552" s="17" t="str">
        <f ca="1">IF(OR(data!$BX552=BA$1,data!$BY552=BA$1),data!$BW552,"")</f>
        <v/>
      </c>
      <c r="BC552" s="16" t="str">
        <f ca="1">IF(data!$BX552=BD$1,data!$BW552,"")</f>
        <v/>
      </c>
      <c r="BD552" s="16" t="str">
        <f ca="1">IF(data!$BY552=BD$1,data!$BW552,"")</f>
        <v/>
      </c>
      <c r="BE552" s="16" t="str">
        <f ca="1">IF(OR(data!$BX552=BD$1,data!$BY552=BD$1),data!$BW552,"")</f>
        <v/>
      </c>
      <c r="BF552" s="17" t="str">
        <f ca="1">IF(data!$BX552=BG$1,data!$BW552,"")</f>
        <v/>
      </c>
      <c r="BG552" s="17" t="str">
        <f ca="1">IF(data!$BY552=BG$1,data!$BW552,"")</f>
        <v/>
      </c>
      <c r="BH552" s="17" t="str">
        <f ca="1">IF(OR(data!$BX552=BG$1,data!$BY552=BG$1),data!$BW552,"")</f>
        <v/>
      </c>
      <c r="BI552" s="16" t="str">
        <f ca="1">IF(data!$BX552=BJ$1,data!$BW552,"")</f>
        <v/>
      </c>
      <c r="BJ552" s="16" t="str">
        <f ca="1">IF(data!$BY552=BJ$1,data!$BW552,"")</f>
        <v/>
      </c>
      <c r="BK552" s="16" t="str">
        <f ca="1">IF(OR(data!$BX552=BJ$1,data!$BY552=BJ$1),data!$BW552,"")</f>
        <v/>
      </c>
      <c r="BL552" s="17" t="str">
        <f ca="1">IF(data!$BX552=BM$1,data!$BW552,"")</f>
        <v/>
      </c>
      <c r="BM552" s="17" t="str">
        <f ca="1">IF(data!$BY552=BM$1,data!$BW552,"")</f>
        <v/>
      </c>
      <c r="BN552" s="17" t="str">
        <f ca="1">IF(OR(data!$BX552=BM$1,data!$BY552=BM$1),data!$BW552,"")</f>
        <v/>
      </c>
      <c r="BO552" s="16" t="str">
        <f ca="1">IF(data!$BX552=BP$1,data!$BW552,"")</f>
        <v/>
      </c>
      <c r="BP552" s="16" t="str">
        <f ca="1">IF(data!$BY552=BP$1,data!$BW552,"")</f>
        <v/>
      </c>
      <c r="BQ552" s="16" t="str">
        <f ca="1">IF(OR(data!$BX552=BP$1,data!$BY552=BP$1),data!$BW552,"")</f>
        <v/>
      </c>
      <c r="BR552" s="17" t="str">
        <f ca="1">IF(data!$BX552=BS$1,data!$BW552,"")</f>
        <v/>
      </c>
      <c r="BS552" s="17" t="str">
        <f ca="1">IF(data!$BY552=BS$1,data!$BW552,"")</f>
        <v/>
      </c>
      <c r="BT552" s="17" t="str">
        <f ca="1">IF(OR(data!$BX552=BS$1,data!$BY552=BS$1),data!$BW552,"")</f>
        <v/>
      </c>
    </row>
    <row r="553" spans="1:72" s="11" customFormat="1" x14ac:dyDescent="0.25">
      <c r="A553" s="16" t="str">
        <f ca="1">IF(data!$BX553=B$1,data!$BW553,"")</f>
        <v/>
      </c>
      <c r="B553" s="16" t="str">
        <f ca="1">IF(data!$BY553=B$1,data!$BW553,"")</f>
        <v/>
      </c>
      <c r="C553" s="16" t="str">
        <f ca="1">IF(OR(data!$BX553=B$1,data!$BY553=B$1),data!$BW553,"")</f>
        <v/>
      </c>
      <c r="D553" s="17" t="str">
        <f ca="1">IF(data!$BX553=E$1,data!$BW553,"")</f>
        <v/>
      </c>
      <c r="E553" s="17" t="str">
        <f ca="1">IF(data!$BY553=E$1,data!$BW553,"")</f>
        <v/>
      </c>
      <c r="F553" s="17" t="str">
        <f ca="1">IF(OR(data!$BX553=E$1,data!$BY553=E$1),data!$BW553,"")</f>
        <v/>
      </c>
      <c r="G553" s="16" t="str">
        <f ca="1">IF(data!$BX553=H$1,data!$BW553,"")</f>
        <v/>
      </c>
      <c r="H553" s="16" t="str">
        <f ca="1">IF(data!$BY553=H$1,data!$BW553,"")</f>
        <v/>
      </c>
      <c r="I553" s="16" t="str">
        <f ca="1">IF(OR(data!$BX553=H$1,data!$BY553=H$1),data!$BW553,"")</f>
        <v/>
      </c>
      <c r="J553" s="17" t="str">
        <f ca="1">IF(data!$BX553=K$1,data!$BW553,"")</f>
        <v/>
      </c>
      <c r="K553" s="17" t="str">
        <f ca="1">IF(data!$BY553=K$1,data!$BW553,"")</f>
        <v/>
      </c>
      <c r="L553" s="17" t="str">
        <f ca="1">IF(OR(data!$BX553=K$1,data!$BY553=K$1),data!$BW553,"")</f>
        <v/>
      </c>
      <c r="M553" s="16" t="str">
        <f ca="1">IF(data!$BX553=N$1,data!$BW553,"")</f>
        <v/>
      </c>
      <c r="N553" s="16" t="str">
        <f ca="1">IF(data!$BY553=N$1,data!$BW553,"")</f>
        <v/>
      </c>
      <c r="O553" s="16" t="str">
        <f ca="1">IF(OR(data!$BX553=N$1,data!$BY553=N$1),data!$BW553,"")</f>
        <v/>
      </c>
      <c r="P553" s="17" t="str">
        <f ca="1">IF(data!$BX553=Q$1,data!$BW553,"")</f>
        <v/>
      </c>
      <c r="Q553" s="17" t="str">
        <f ca="1">IF(data!$BY553=Q$1,data!$BW553,"")</f>
        <v/>
      </c>
      <c r="R553" s="17" t="str">
        <f ca="1">IF(OR(data!$BX553=Q$1,data!$BY553=Q$1),data!$BW553,"")</f>
        <v/>
      </c>
      <c r="S553" s="16" t="str">
        <f ca="1">IF(data!$BX553=T$1,data!$BW553,"")</f>
        <v/>
      </c>
      <c r="T553" s="16" t="str">
        <f ca="1">IF(data!$BY553=T$1,data!$BW553,"")</f>
        <v/>
      </c>
      <c r="U553" s="16" t="str">
        <f ca="1">IF(OR(data!$BX553=T$1,data!$BY553=T$1),data!$BW553,"")</f>
        <v/>
      </c>
      <c r="V553" s="17" t="str">
        <f ca="1">IF(data!$BX553=W$1,data!$BW553,"")</f>
        <v/>
      </c>
      <c r="W553" s="17" t="str">
        <f ca="1">IF(data!$BY553=W$1,data!$BW553,"")</f>
        <v/>
      </c>
      <c r="X553" s="17" t="str">
        <f ca="1">IF(OR(data!$BX553=W$1,data!$BY553=W$1),data!$BW553,"")</f>
        <v/>
      </c>
      <c r="Y553" s="16" t="str">
        <f ca="1">IF(data!$BX553=Z$1,data!$BW553,"")</f>
        <v/>
      </c>
      <c r="Z553" s="16" t="str">
        <f ca="1">IF(data!$BY553=Z$1,data!$BW553,"")</f>
        <v/>
      </c>
      <c r="AA553" s="16" t="str">
        <f ca="1">IF(OR(data!$BX553=Z$1,data!$BY553=Z$1),data!$BW553,"")</f>
        <v/>
      </c>
      <c r="AB553" s="17" t="str">
        <f ca="1">IF(data!$BX553=AC$1,data!$BW553,"")</f>
        <v/>
      </c>
      <c r="AC553" s="17" t="str">
        <f ca="1">IF(data!$BY553=AC$1,data!$BW553,"")</f>
        <v/>
      </c>
      <c r="AD553" s="17" t="str">
        <f ca="1">IF(OR(data!$BX553=AC$1,data!$BY553=AC$1),data!$BW553,"")</f>
        <v/>
      </c>
      <c r="AE553" s="16" t="str">
        <f ca="1">IF(data!$BX553=AF$1,data!$BW553,"")</f>
        <v/>
      </c>
      <c r="AF553" s="16" t="str">
        <f ca="1">IF(data!$BY553=AF$1,data!$BW553,"")</f>
        <v/>
      </c>
      <c r="AG553" s="16" t="str">
        <f ca="1">IF(OR(data!$BX553=AF$1,data!$BY553=AF$1),data!$BW553,"")</f>
        <v/>
      </c>
      <c r="AH553" s="17" t="str">
        <f ca="1">IF(data!$BX553=AI$1,data!$BW553,"")</f>
        <v/>
      </c>
      <c r="AI553" s="17" t="str">
        <f ca="1">IF(data!$BY553=AI$1,data!$BW553,"")</f>
        <v/>
      </c>
      <c r="AJ553" s="17" t="str">
        <f ca="1">IF(OR(data!$BX553=AI$1,data!$BY553=AI$1),data!$BW553,"")</f>
        <v/>
      </c>
      <c r="AK553" s="16" t="str">
        <f ca="1">IF(data!$BX553=AL$1,data!$BW553,"")</f>
        <v/>
      </c>
      <c r="AL553" s="16" t="str">
        <f ca="1">IF(data!$BY553=AL$1,data!$BW553,"")</f>
        <v/>
      </c>
      <c r="AM553" s="16" t="str">
        <f ca="1">IF(OR(data!$BX553=AL$1,data!$BY553=AL$1),data!$BW553,"")</f>
        <v/>
      </c>
      <c r="AN553" s="17" t="str">
        <f ca="1">IF(data!$BX553=AO$1,data!$BW553,"")</f>
        <v/>
      </c>
      <c r="AO553" s="17" t="str">
        <f ca="1">IF(data!$BY553=AO$1,data!$BW553,"")</f>
        <v/>
      </c>
      <c r="AP553" s="17" t="str">
        <f ca="1">IF(OR(data!$BX553=AO$1,data!$BY553=AO$1),data!$BW553,"")</f>
        <v/>
      </c>
      <c r="AQ553" s="16" t="str">
        <f ca="1">IF(data!$BX553=AR$1,data!$BW553,"")</f>
        <v/>
      </c>
      <c r="AR553" s="16" t="str">
        <f ca="1">IF(data!$BY553=AR$1,data!$BW553,"")</f>
        <v/>
      </c>
      <c r="AS553" s="16" t="str">
        <f ca="1">IF(OR(data!$BX553=AR$1,data!$BY553=AR$1),data!$BW553,"")</f>
        <v/>
      </c>
      <c r="AT553" s="17" t="str">
        <f ca="1">IF(data!$BX553=AU$1,data!$BW553,"")</f>
        <v/>
      </c>
      <c r="AU553" s="17" t="str">
        <f ca="1">IF(data!$BY553=AU$1,data!$BW553,"")</f>
        <v/>
      </c>
      <c r="AV553" s="17" t="str">
        <f ca="1">IF(OR(data!$BX553=AU$1,data!$BY553=AU$1),data!$BW553,"")</f>
        <v/>
      </c>
      <c r="AW553" s="16" t="str">
        <f ca="1">IF(data!$BX553=AX$1,data!$BW553,"")</f>
        <v/>
      </c>
      <c r="AX553" s="16" t="str">
        <f ca="1">IF(data!$BY553=AX$1,data!$BW553,"")</f>
        <v/>
      </c>
      <c r="AY553" s="16" t="str">
        <f ca="1">IF(OR(data!$BX553=AX$1,data!$BY553=AX$1),data!$BW553,"")</f>
        <v/>
      </c>
      <c r="AZ553" s="17" t="str">
        <f ca="1">IF(data!$BX553=BA$1,data!$BW553,"")</f>
        <v/>
      </c>
      <c r="BA553" s="17" t="str">
        <f ca="1">IF(data!$BY553=BA$1,data!$BW553,"")</f>
        <v/>
      </c>
      <c r="BB553" s="17" t="str">
        <f ca="1">IF(OR(data!$BX553=BA$1,data!$BY553=BA$1),data!$BW553,"")</f>
        <v/>
      </c>
      <c r="BC553" s="16" t="str">
        <f ca="1">IF(data!$BX553=BD$1,data!$BW553,"")</f>
        <v/>
      </c>
      <c r="BD553" s="16" t="str">
        <f ca="1">IF(data!$BY553=BD$1,data!$BW553,"")</f>
        <v/>
      </c>
      <c r="BE553" s="16" t="str">
        <f ca="1">IF(OR(data!$BX553=BD$1,data!$BY553=BD$1),data!$BW553,"")</f>
        <v/>
      </c>
      <c r="BF553" s="17" t="str">
        <f ca="1">IF(data!$BX553=BG$1,data!$BW553,"")</f>
        <v/>
      </c>
      <c r="BG553" s="17" t="str">
        <f ca="1">IF(data!$BY553=BG$1,data!$BW553,"")</f>
        <v/>
      </c>
      <c r="BH553" s="17" t="str">
        <f ca="1">IF(OR(data!$BX553=BG$1,data!$BY553=BG$1),data!$BW553,"")</f>
        <v/>
      </c>
      <c r="BI553" s="16" t="str">
        <f ca="1">IF(data!$BX553=BJ$1,data!$BW553,"")</f>
        <v/>
      </c>
      <c r="BJ553" s="16" t="str">
        <f ca="1">IF(data!$BY553=BJ$1,data!$BW553,"")</f>
        <v/>
      </c>
      <c r="BK553" s="16" t="str">
        <f ca="1">IF(OR(data!$BX553=BJ$1,data!$BY553=BJ$1),data!$BW553,"")</f>
        <v/>
      </c>
      <c r="BL553" s="17" t="str">
        <f ca="1">IF(data!$BX553=BM$1,data!$BW553,"")</f>
        <v/>
      </c>
      <c r="BM553" s="17" t="str">
        <f ca="1">IF(data!$BY553=BM$1,data!$BW553,"")</f>
        <v/>
      </c>
      <c r="BN553" s="17" t="str">
        <f ca="1">IF(OR(data!$BX553=BM$1,data!$BY553=BM$1),data!$BW553,"")</f>
        <v/>
      </c>
      <c r="BO553" s="16" t="str">
        <f ca="1">IF(data!$BX553=BP$1,data!$BW553,"")</f>
        <v/>
      </c>
      <c r="BP553" s="16" t="str">
        <f ca="1">IF(data!$BY553=BP$1,data!$BW553,"")</f>
        <v/>
      </c>
      <c r="BQ553" s="16" t="str">
        <f ca="1">IF(OR(data!$BX553=BP$1,data!$BY553=BP$1),data!$BW553,"")</f>
        <v/>
      </c>
      <c r="BR553" s="17" t="str">
        <f ca="1">IF(data!$BX553=BS$1,data!$BW553,"")</f>
        <v/>
      </c>
      <c r="BS553" s="17" t="str">
        <f ca="1">IF(data!$BY553=BS$1,data!$BW553,"")</f>
        <v/>
      </c>
      <c r="BT553" s="17" t="str">
        <f ca="1">IF(OR(data!$BX553=BS$1,data!$BY553=BS$1),data!$BW553,"")</f>
        <v/>
      </c>
    </row>
    <row r="554" spans="1:72" s="11" customFormat="1" x14ac:dyDescent="0.25">
      <c r="A554" s="16" t="str">
        <f ca="1">IF(data!$BX554=B$1,data!$BW554,"")</f>
        <v/>
      </c>
      <c r="B554" s="16" t="str">
        <f ca="1">IF(data!$BY554=B$1,data!$BW554,"")</f>
        <v/>
      </c>
      <c r="C554" s="16" t="str">
        <f ca="1">IF(OR(data!$BX554=B$1,data!$BY554=B$1),data!$BW554,"")</f>
        <v/>
      </c>
      <c r="D554" s="17" t="str">
        <f ca="1">IF(data!$BX554=E$1,data!$BW554,"")</f>
        <v/>
      </c>
      <c r="E554" s="17" t="str">
        <f ca="1">IF(data!$BY554=E$1,data!$BW554,"")</f>
        <v/>
      </c>
      <c r="F554" s="17" t="str">
        <f ca="1">IF(OR(data!$BX554=E$1,data!$BY554=E$1),data!$BW554,"")</f>
        <v/>
      </c>
      <c r="G554" s="16" t="str">
        <f ca="1">IF(data!$BX554=H$1,data!$BW554,"")</f>
        <v/>
      </c>
      <c r="H554" s="16" t="str">
        <f ca="1">IF(data!$BY554=H$1,data!$BW554,"")</f>
        <v/>
      </c>
      <c r="I554" s="16" t="str">
        <f ca="1">IF(OR(data!$BX554=H$1,data!$BY554=H$1),data!$BW554,"")</f>
        <v/>
      </c>
      <c r="J554" s="17" t="str">
        <f ca="1">IF(data!$BX554=K$1,data!$BW554,"")</f>
        <v/>
      </c>
      <c r="K554" s="17" t="str">
        <f ca="1">IF(data!$BY554=K$1,data!$BW554,"")</f>
        <v/>
      </c>
      <c r="L554" s="17" t="str">
        <f ca="1">IF(OR(data!$BX554=K$1,data!$BY554=K$1),data!$BW554,"")</f>
        <v/>
      </c>
      <c r="M554" s="16" t="str">
        <f ca="1">IF(data!$BX554=N$1,data!$BW554,"")</f>
        <v/>
      </c>
      <c r="N554" s="16" t="str">
        <f ca="1">IF(data!$BY554=N$1,data!$BW554,"")</f>
        <v/>
      </c>
      <c r="O554" s="16" t="str">
        <f ca="1">IF(OR(data!$BX554=N$1,data!$BY554=N$1),data!$BW554,"")</f>
        <v/>
      </c>
      <c r="P554" s="17" t="str">
        <f ca="1">IF(data!$BX554=Q$1,data!$BW554,"")</f>
        <v/>
      </c>
      <c r="Q554" s="17" t="str">
        <f ca="1">IF(data!$BY554=Q$1,data!$BW554,"")</f>
        <v/>
      </c>
      <c r="R554" s="17" t="str">
        <f ca="1">IF(OR(data!$BX554=Q$1,data!$BY554=Q$1),data!$BW554,"")</f>
        <v/>
      </c>
      <c r="S554" s="16" t="str">
        <f ca="1">IF(data!$BX554=T$1,data!$BW554,"")</f>
        <v/>
      </c>
      <c r="T554" s="16" t="str">
        <f ca="1">IF(data!$BY554=T$1,data!$BW554,"")</f>
        <v/>
      </c>
      <c r="U554" s="16" t="str">
        <f ca="1">IF(OR(data!$BX554=T$1,data!$BY554=T$1),data!$BW554,"")</f>
        <v/>
      </c>
      <c r="V554" s="17" t="str">
        <f ca="1">IF(data!$BX554=W$1,data!$BW554,"")</f>
        <v/>
      </c>
      <c r="W554" s="17" t="str">
        <f ca="1">IF(data!$BY554=W$1,data!$BW554,"")</f>
        <v/>
      </c>
      <c r="X554" s="17" t="str">
        <f ca="1">IF(OR(data!$BX554=W$1,data!$BY554=W$1),data!$BW554,"")</f>
        <v/>
      </c>
      <c r="Y554" s="16" t="str">
        <f ca="1">IF(data!$BX554=Z$1,data!$BW554,"")</f>
        <v/>
      </c>
      <c r="Z554" s="16" t="str">
        <f ca="1">IF(data!$BY554=Z$1,data!$BW554,"")</f>
        <v/>
      </c>
      <c r="AA554" s="16" t="str">
        <f ca="1">IF(OR(data!$BX554=Z$1,data!$BY554=Z$1),data!$BW554,"")</f>
        <v/>
      </c>
      <c r="AB554" s="17" t="str">
        <f ca="1">IF(data!$BX554=AC$1,data!$BW554,"")</f>
        <v/>
      </c>
      <c r="AC554" s="17" t="str">
        <f ca="1">IF(data!$BY554=AC$1,data!$BW554,"")</f>
        <v/>
      </c>
      <c r="AD554" s="17" t="str">
        <f ca="1">IF(OR(data!$BX554=AC$1,data!$BY554=AC$1),data!$BW554,"")</f>
        <v/>
      </c>
      <c r="AE554" s="16" t="str">
        <f ca="1">IF(data!$BX554=AF$1,data!$BW554,"")</f>
        <v/>
      </c>
      <c r="AF554" s="16" t="str">
        <f ca="1">IF(data!$BY554=AF$1,data!$BW554,"")</f>
        <v/>
      </c>
      <c r="AG554" s="16" t="str">
        <f ca="1">IF(OR(data!$BX554=AF$1,data!$BY554=AF$1),data!$BW554,"")</f>
        <v/>
      </c>
      <c r="AH554" s="17" t="str">
        <f ca="1">IF(data!$BX554=AI$1,data!$BW554,"")</f>
        <v/>
      </c>
      <c r="AI554" s="17" t="str">
        <f ca="1">IF(data!$BY554=AI$1,data!$BW554,"")</f>
        <v/>
      </c>
      <c r="AJ554" s="17" t="str">
        <f ca="1">IF(OR(data!$BX554=AI$1,data!$BY554=AI$1),data!$BW554,"")</f>
        <v/>
      </c>
      <c r="AK554" s="16" t="str">
        <f ca="1">IF(data!$BX554=AL$1,data!$BW554,"")</f>
        <v/>
      </c>
      <c r="AL554" s="16" t="str">
        <f ca="1">IF(data!$BY554=AL$1,data!$BW554,"")</f>
        <v/>
      </c>
      <c r="AM554" s="16" t="str">
        <f ca="1">IF(OR(data!$BX554=AL$1,data!$BY554=AL$1),data!$BW554,"")</f>
        <v/>
      </c>
      <c r="AN554" s="17" t="str">
        <f ca="1">IF(data!$BX554=AO$1,data!$BW554,"")</f>
        <v/>
      </c>
      <c r="AO554" s="17" t="str">
        <f ca="1">IF(data!$BY554=AO$1,data!$BW554,"")</f>
        <v/>
      </c>
      <c r="AP554" s="17" t="str">
        <f ca="1">IF(OR(data!$BX554=AO$1,data!$BY554=AO$1),data!$BW554,"")</f>
        <v/>
      </c>
      <c r="AQ554" s="16" t="str">
        <f ca="1">IF(data!$BX554=AR$1,data!$BW554,"")</f>
        <v/>
      </c>
      <c r="AR554" s="16" t="str">
        <f ca="1">IF(data!$BY554=AR$1,data!$BW554,"")</f>
        <v/>
      </c>
      <c r="AS554" s="16" t="str">
        <f ca="1">IF(OR(data!$BX554=AR$1,data!$BY554=AR$1),data!$BW554,"")</f>
        <v/>
      </c>
      <c r="AT554" s="17" t="str">
        <f ca="1">IF(data!$BX554=AU$1,data!$BW554,"")</f>
        <v/>
      </c>
      <c r="AU554" s="17" t="str">
        <f ca="1">IF(data!$BY554=AU$1,data!$BW554,"")</f>
        <v/>
      </c>
      <c r="AV554" s="17" t="str">
        <f ca="1">IF(OR(data!$BX554=AU$1,data!$BY554=AU$1),data!$BW554,"")</f>
        <v/>
      </c>
      <c r="AW554" s="16" t="str">
        <f ca="1">IF(data!$BX554=AX$1,data!$BW554,"")</f>
        <v/>
      </c>
      <c r="AX554" s="16" t="str">
        <f ca="1">IF(data!$BY554=AX$1,data!$BW554,"")</f>
        <v/>
      </c>
      <c r="AY554" s="16" t="str">
        <f ca="1">IF(OR(data!$BX554=AX$1,data!$BY554=AX$1),data!$BW554,"")</f>
        <v/>
      </c>
      <c r="AZ554" s="17" t="str">
        <f ca="1">IF(data!$BX554=BA$1,data!$BW554,"")</f>
        <v/>
      </c>
      <c r="BA554" s="17" t="str">
        <f ca="1">IF(data!$BY554=BA$1,data!$BW554,"")</f>
        <v/>
      </c>
      <c r="BB554" s="17" t="str">
        <f ca="1">IF(OR(data!$BX554=BA$1,data!$BY554=BA$1),data!$BW554,"")</f>
        <v/>
      </c>
      <c r="BC554" s="16" t="str">
        <f ca="1">IF(data!$BX554=BD$1,data!$BW554,"")</f>
        <v/>
      </c>
      <c r="BD554" s="16" t="str">
        <f ca="1">IF(data!$BY554=BD$1,data!$BW554,"")</f>
        <v/>
      </c>
      <c r="BE554" s="16" t="str">
        <f ca="1">IF(OR(data!$BX554=BD$1,data!$BY554=BD$1),data!$BW554,"")</f>
        <v/>
      </c>
      <c r="BF554" s="17" t="str">
        <f ca="1">IF(data!$BX554=BG$1,data!$BW554,"")</f>
        <v/>
      </c>
      <c r="BG554" s="17" t="str">
        <f ca="1">IF(data!$BY554=BG$1,data!$BW554,"")</f>
        <v/>
      </c>
      <c r="BH554" s="17" t="str">
        <f ca="1">IF(OR(data!$BX554=BG$1,data!$BY554=BG$1),data!$BW554,"")</f>
        <v/>
      </c>
      <c r="BI554" s="16" t="str">
        <f ca="1">IF(data!$BX554=BJ$1,data!$BW554,"")</f>
        <v/>
      </c>
      <c r="BJ554" s="16" t="str">
        <f ca="1">IF(data!$BY554=BJ$1,data!$BW554,"")</f>
        <v/>
      </c>
      <c r="BK554" s="16" t="str">
        <f ca="1">IF(OR(data!$BX554=BJ$1,data!$BY554=BJ$1),data!$BW554,"")</f>
        <v/>
      </c>
      <c r="BL554" s="17" t="str">
        <f ca="1">IF(data!$BX554=BM$1,data!$BW554,"")</f>
        <v/>
      </c>
      <c r="BM554" s="17" t="str">
        <f ca="1">IF(data!$BY554=BM$1,data!$BW554,"")</f>
        <v/>
      </c>
      <c r="BN554" s="17" t="str">
        <f ca="1">IF(OR(data!$BX554=BM$1,data!$BY554=BM$1),data!$BW554,"")</f>
        <v/>
      </c>
      <c r="BO554" s="16" t="str">
        <f ca="1">IF(data!$BX554=BP$1,data!$BW554,"")</f>
        <v/>
      </c>
      <c r="BP554" s="16" t="str">
        <f ca="1">IF(data!$BY554=BP$1,data!$BW554,"")</f>
        <v/>
      </c>
      <c r="BQ554" s="16" t="str">
        <f ca="1">IF(OR(data!$BX554=BP$1,data!$BY554=BP$1),data!$BW554,"")</f>
        <v/>
      </c>
      <c r="BR554" s="17" t="str">
        <f ca="1">IF(data!$BX554=BS$1,data!$BW554,"")</f>
        <v/>
      </c>
      <c r="BS554" s="17" t="str">
        <f ca="1">IF(data!$BY554=BS$1,data!$BW554,"")</f>
        <v/>
      </c>
      <c r="BT554" s="17" t="str">
        <f ca="1">IF(OR(data!$BX554=BS$1,data!$BY554=BS$1),data!$BW554,"")</f>
        <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FF00"/>
  </sheetPr>
  <dimension ref="A1:W53"/>
  <sheetViews>
    <sheetView zoomScale="85" zoomScaleNormal="85" workbookViewId="0"/>
  </sheetViews>
  <sheetFormatPr defaultColWidth="20.7109375" defaultRowHeight="15" x14ac:dyDescent="0.25"/>
  <cols>
    <col min="1" max="16384" width="20.7109375" style="82"/>
  </cols>
  <sheetData>
    <row r="1" spans="1:14" ht="18" customHeight="1" x14ac:dyDescent="0.25">
      <c r="A1" s="82" t="str">
        <f>IF(HLOOKUP($G$6,$A$27:$W$51,A28+1,FALSE)="","",HLOOKUP($G$6,$A$27:$W$51,A28+1,FALSE))</f>
        <v>Aston Villa</v>
      </c>
      <c r="B1" s="82" t="s">
        <v>24</v>
      </c>
      <c r="C1" s="4" t="str">
        <f>IF(A1="","",A1)</f>
        <v>Aston Villa</v>
      </c>
      <c r="D1" s="82" t="s">
        <v>249</v>
      </c>
      <c r="E1" s="83" t="s">
        <v>204</v>
      </c>
      <c r="F1" s="82" t="s">
        <v>186</v>
      </c>
      <c r="G1" s="82" t="s">
        <v>194</v>
      </c>
      <c r="H1" s="82" t="s">
        <v>189</v>
      </c>
      <c r="I1" s="82" t="s">
        <v>194</v>
      </c>
      <c r="J1" s="82" t="s">
        <v>418</v>
      </c>
    </row>
    <row r="2" spans="1:14" ht="18" customHeight="1" x14ac:dyDescent="0.25">
      <c r="A2" s="82" t="str">
        <f t="shared" ref="A2:A24" si="0">IF(HLOOKUP($G$6,$A$27:$W$51,A29+1,FALSE)="","",HLOOKUP($G$6,$A$27:$W$51,A29+1,FALSE))</f>
        <v>Birmingham</v>
      </c>
      <c r="B2" s="82" t="s">
        <v>25</v>
      </c>
      <c r="C2" s="4" t="str">
        <f t="shared" ref="C2:C24" si="1">IF(A2="","",A2)</f>
        <v>Birmingham</v>
      </c>
      <c r="D2" s="82" t="s">
        <v>203</v>
      </c>
      <c r="E2" s="83" t="s">
        <v>226</v>
      </c>
      <c r="F2" s="82" t="s">
        <v>188</v>
      </c>
      <c r="G2" s="82" t="s">
        <v>199</v>
      </c>
      <c r="H2" s="82" t="s">
        <v>190</v>
      </c>
      <c r="I2" s="82" t="s">
        <v>201</v>
      </c>
      <c r="J2" s="82" t="s">
        <v>9</v>
      </c>
    </row>
    <row r="3" spans="1:14" ht="18" customHeight="1" x14ac:dyDescent="0.25">
      <c r="A3" s="82" t="str">
        <f t="shared" si="0"/>
        <v>Blackburn</v>
      </c>
      <c r="B3" s="82" t="s">
        <v>26</v>
      </c>
      <c r="C3" s="4" t="str">
        <f t="shared" si="1"/>
        <v>Blackburn</v>
      </c>
      <c r="D3" s="82" t="s">
        <v>205</v>
      </c>
      <c r="E3" s="83" t="s">
        <v>48</v>
      </c>
      <c r="F3" s="82" t="s">
        <v>187</v>
      </c>
      <c r="G3" s="82" t="s">
        <v>200</v>
      </c>
      <c r="H3" s="82" t="s">
        <v>191</v>
      </c>
      <c r="I3" s="82" t="s">
        <v>202</v>
      </c>
      <c r="J3" s="82" t="s">
        <v>7</v>
      </c>
    </row>
    <row r="4" spans="1:14" ht="18" customHeight="1" x14ac:dyDescent="0.25">
      <c r="A4" s="82" t="str">
        <f t="shared" si="0"/>
        <v>Bolton</v>
      </c>
      <c r="B4" s="82" t="s">
        <v>27</v>
      </c>
      <c r="C4" s="4" t="str">
        <f t="shared" si="1"/>
        <v>Bolton</v>
      </c>
      <c r="D4" s="82" t="s">
        <v>206</v>
      </c>
      <c r="E4" s="83" t="s">
        <v>227</v>
      </c>
      <c r="J4" s="82" t="s">
        <v>8</v>
      </c>
    </row>
    <row r="5" spans="1:14" ht="18" customHeight="1" x14ac:dyDescent="0.25">
      <c r="A5" s="82" t="str">
        <f t="shared" si="0"/>
        <v>Brentford</v>
      </c>
      <c r="B5" s="82" t="s">
        <v>28</v>
      </c>
      <c r="C5" s="4" t="str">
        <f t="shared" si="1"/>
        <v>Brentford</v>
      </c>
      <c r="D5" s="82" t="s">
        <v>207</v>
      </c>
      <c r="E5" s="83" t="s">
        <v>228</v>
      </c>
      <c r="F5" s="82" t="s">
        <v>661</v>
      </c>
      <c r="G5" s="84" t="str">
        <f>'SELECT LEAGUE'!B5</f>
        <v>England Championship</v>
      </c>
    </row>
    <row r="6" spans="1:14" ht="18" customHeight="1" x14ac:dyDescent="0.25">
      <c r="A6" s="82" t="str">
        <f t="shared" si="0"/>
        <v>Bristol City</v>
      </c>
      <c r="B6" s="82" t="s">
        <v>29</v>
      </c>
      <c r="C6" s="4" t="str">
        <f t="shared" si="1"/>
        <v>Bristol City</v>
      </c>
      <c r="D6" s="82" t="s">
        <v>208</v>
      </c>
      <c r="E6" s="83" t="s">
        <v>229</v>
      </c>
      <c r="F6" s="82" t="s">
        <v>662</v>
      </c>
      <c r="G6" s="87" t="str">
        <f>VLOOKUP(G5,D1:E23,2,FALSE)</f>
        <v>E1</v>
      </c>
    </row>
    <row r="7" spans="1:14" ht="18" customHeight="1" x14ac:dyDescent="0.25">
      <c r="A7" s="82" t="str">
        <f t="shared" si="0"/>
        <v>Derby</v>
      </c>
      <c r="B7" s="82" t="s">
        <v>30</v>
      </c>
      <c r="C7" s="4" t="str">
        <f t="shared" si="1"/>
        <v>Derby</v>
      </c>
      <c r="D7" s="82" t="s">
        <v>209</v>
      </c>
      <c r="E7" s="83" t="s">
        <v>230</v>
      </c>
      <c r="F7" s="82" t="s">
        <v>417</v>
      </c>
      <c r="G7" s="84">
        <f>HLOOKUP(G6,B27:W52,26,FALSE)</f>
        <v>24</v>
      </c>
    </row>
    <row r="8" spans="1:14" ht="18" customHeight="1" x14ac:dyDescent="0.25">
      <c r="A8" s="82" t="str">
        <f t="shared" si="0"/>
        <v>Hull</v>
      </c>
      <c r="B8" s="82" t="s">
        <v>31</v>
      </c>
      <c r="C8" s="4" t="str">
        <f t="shared" si="1"/>
        <v>Hull</v>
      </c>
      <c r="D8" s="82" t="s">
        <v>210</v>
      </c>
      <c r="E8" s="83" t="s">
        <v>231</v>
      </c>
    </row>
    <row r="9" spans="1:14" ht="18" customHeight="1" x14ac:dyDescent="0.25">
      <c r="A9" s="82" t="str">
        <f t="shared" si="0"/>
        <v>Ipswich</v>
      </c>
      <c r="B9" s="82" t="s">
        <v>32</v>
      </c>
      <c r="C9" s="4" t="str">
        <f t="shared" si="1"/>
        <v>Ipswich</v>
      </c>
      <c r="D9" s="82" t="s">
        <v>211</v>
      </c>
      <c r="E9" s="83" t="s">
        <v>232</v>
      </c>
      <c r="F9" s="1806" t="s">
        <v>720</v>
      </c>
      <c r="G9" s="1007" t="s">
        <v>65</v>
      </c>
      <c r="H9" s="1007" t="s">
        <v>66</v>
      </c>
      <c r="I9" s="1007" t="s">
        <v>67</v>
      </c>
      <c r="J9" s="1007" t="s">
        <v>68</v>
      </c>
      <c r="K9" s="1007" t="s">
        <v>69</v>
      </c>
      <c r="L9" s="1007" t="s">
        <v>70</v>
      </c>
      <c r="M9" s="1007" t="s">
        <v>71</v>
      </c>
      <c r="N9" s="1007" t="s">
        <v>72</v>
      </c>
    </row>
    <row r="10" spans="1:14" ht="18" customHeight="1" x14ac:dyDescent="0.25">
      <c r="A10" s="82" t="str">
        <f t="shared" si="0"/>
        <v>Leeds</v>
      </c>
      <c r="B10" s="82" t="s">
        <v>33</v>
      </c>
      <c r="C10" s="4" t="str">
        <f t="shared" si="1"/>
        <v>Leeds</v>
      </c>
      <c r="D10" s="82" t="s">
        <v>212</v>
      </c>
      <c r="E10" s="83" t="s">
        <v>233</v>
      </c>
      <c r="F10" s="1806"/>
      <c r="G10" s="1007">
        <f ca="1">data!CS1</f>
        <v>0</v>
      </c>
      <c r="H10" s="1007">
        <f ca="1">data!CT1</f>
        <v>0</v>
      </c>
      <c r="I10" s="1007">
        <f ca="1">data!CU1</f>
        <v>0</v>
      </c>
      <c r="J10" s="1007">
        <f ca="1">data!CV1</f>
        <v>0</v>
      </c>
      <c r="K10" s="1007">
        <f ca="1">data!CW1</f>
        <v>0</v>
      </c>
      <c r="L10" s="1007">
        <f ca="1">data!CX1</f>
        <v>0</v>
      </c>
      <c r="M10" s="1007">
        <f ca="1">data!CY1</f>
        <v>0</v>
      </c>
      <c r="N10" s="1007">
        <f ca="1">data!CZ1</f>
        <v>0</v>
      </c>
    </row>
    <row r="11" spans="1:14" ht="18" customHeight="1" x14ac:dyDescent="0.25">
      <c r="A11" s="82" t="str">
        <f t="shared" si="0"/>
        <v>Middlesbrough</v>
      </c>
      <c r="B11" s="82" t="s">
        <v>34</v>
      </c>
      <c r="C11" s="4" t="str">
        <f t="shared" si="1"/>
        <v>Middlesbrough</v>
      </c>
      <c r="D11" s="82" t="s">
        <v>213</v>
      </c>
      <c r="E11" s="83" t="s">
        <v>234</v>
      </c>
      <c r="F11" s="1806"/>
      <c r="G11" s="1008" t="s">
        <v>721</v>
      </c>
      <c r="H11" s="1008" t="s">
        <v>722</v>
      </c>
      <c r="I11" s="1008" t="s">
        <v>723</v>
      </c>
      <c r="J11" s="1008" t="s">
        <v>724</v>
      </c>
      <c r="K11" s="1008" t="s">
        <v>725</v>
      </c>
      <c r="L11" s="1008" t="s">
        <v>726</v>
      </c>
      <c r="M11" s="1008" t="s">
        <v>192</v>
      </c>
      <c r="N11" s="1008" t="s">
        <v>193</v>
      </c>
    </row>
    <row r="12" spans="1:14" ht="18" customHeight="1" x14ac:dyDescent="0.25">
      <c r="A12" s="82" t="str">
        <f t="shared" si="0"/>
        <v>Millwall</v>
      </c>
      <c r="B12" s="82" t="s">
        <v>35</v>
      </c>
      <c r="C12" s="4" t="str">
        <f t="shared" si="1"/>
        <v>Millwall</v>
      </c>
      <c r="D12" s="82" t="s">
        <v>214</v>
      </c>
      <c r="E12" s="83" t="s">
        <v>235</v>
      </c>
      <c r="F12" s="1806"/>
      <c r="G12" s="1008" t="str">
        <f ca="1">IF(G10=0,"",CONCATENATE(G10," ",G11," odds"))</f>
        <v/>
      </c>
      <c r="H12" s="1008" t="str">
        <f t="shared" ref="H12:M12" ca="1" si="2">IF(H10=0,"",IF(G12="",CONCATENATE(H10," ",H11," odds"),CONCATENATE(", ",H10," ",H11," odds")))</f>
        <v/>
      </c>
      <c r="I12" s="1008" t="str">
        <f t="shared" ca="1" si="2"/>
        <v/>
      </c>
      <c r="J12" s="1008" t="str">
        <f t="shared" ca="1" si="2"/>
        <v/>
      </c>
      <c r="K12" s="1008" t="str">
        <f t="shared" ca="1" si="2"/>
        <v/>
      </c>
      <c r="L12" s="1008" t="str">
        <f t="shared" ca="1" si="2"/>
        <v/>
      </c>
      <c r="M12" s="1008" t="str">
        <f t="shared" ca="1" si="2"/>
        <v/>
      </c>
      <c r="N12" s="1008" t="str">
        <f t="shared" ref="N12" ca="1" si="3">IF(N10=0,"",IF(M12="",CONCATENATE(N10," ",N11," odds"),CONCATENATE(", ",N10," ",N11," odds")))</f>
        <v/>
      </c>
    </row>
    <row r="13" spans="1:14" ht="18" customHeight="1" x14ac:dyDescent="0.25">
      <c r="A13" s="82" t="str">
        <f t="shared" si="0"/>
        <v>Norwich</v>
      </c>
      <c r="B13" s="82" t="s">
        <v>36</v>
      </c>
      <c r="C13" s="4" t="str">
        <f t="shared" si="1"/>
        <v>Norwich</v>
      </c>
      <c r="D13" s="82" t="s">
        <v>215</v>
      </c>
      <c r="E13" s="83" t="s">
        <v>236</v>
      </c>
      <c r="F13" s="1009" t="s">
        <v>727</v>
      </c>
      <c r="G13" s="1010" t="str">
        <f ca="1">CONCATENATE(G12,H12,I12,J12,K12,L12,M12,N12)</f>
        <v/>
      </c>
      <c r="H13" s="1011"/>
      <c r="I13" s="1011"/>
      <c r="J13" s="1011"/>
      <c r="K13" s="1011"/>
      <c r="L13" s="1011"/>
      <c r="M13" s="1011"/>
      <c r="N13" s="1011"/>
    </row>
    <row r="14" spans="1:14" ht="18" customHeight="1" x14ac:dyDescent="0.25">
      <c r="A14" s="82" t="str">
        <f t="shared" si="0"/>
        <v>Nott'm Forest</v>
      </c>
      <c r="B14" s="82" t="s">
        <v>37</v>
      </c>
      <c r="C14" s="4" t="str">
        <f t="shared" si="1"/>
        <v>Nott'm Forest</v>
      </c>
      <c r="D14" s="82" t="s">
        <v>216</v>
      </c>
      <c r="E14" s="83" t="s">
        <v>237</v>
      </c>
    </row>
    <row r="15" spans="1:14" ht="18" customHeight="1" x14ac:dyDescent="0.25">
      <c r="A15" s="82" t="str">
        <f t="shared" si="0"/>
        <v>Preston</v>
      </c>
      <c r="B15" s="82" t="s">
        <v>38</v>
      </c>
      <c r="C15" s="4" t="str">
        <f t="shared" si="1"/>
        <v>Preston</v>
      </c>
      <c r="D15" s="82" t="s">
        <v>217</v>
      </c>
      <c r="E15" s="83" t="s">
        <v>238</v>
      </c>
    </row>
    <row r="16" spans="1:14" ht="18" customHeight="1" x14ac:dyDescent="0.25">
      <c r="A16" s="82" t="str">
        <f t="shared" si="0"/>
        <v>QPR</v>
      </c>
      <c r="B16" s="82" t="s">
        <v>39</v>
      </c>
      <c r="C16" s="4" t="str">
        <f t="shared" si="1"/>
        <v>QPR</v>
      </c>
      <c r="D16" s="82" t="s">
        <v>218</v>
      </c>
      <c r="E16" s="83" t="s">
        <v>239</v>
      </c>
    </row>
    <row r="17" spans="1:23" ht="18" customHeight="1" x14ac:dyDescent="0.25">
      <c r="A17" s="82" t="str">
        <f t="shared" si="0"/>
        <v>Reading</v>
      </c>
      <c r="B17" s="82" t="s">
        <v>40</v>
      </c>
      <c r="C17" s="4" t="str">
        <f t="shared" si="1"/>
        <v>Reading</v>
      </c>
      <c r="D17" s="82" t="s">
        <v>219</v>
      </c>
      <c r="E17" s="83" t="s">
        <v>240</v>
      </c>
    </row>
    <row r="18" spans="1:23" ht="18" customHeight="1" x14ac:dyDescent="0.25">
      <c r="A18" s="82" t="str">
        <f t="shared" si="0"/>
        <v>Rotherham</v>
      </c>
      <c r="B18" s="82" t="s">
        <v>41</v>
      </c>
      <c r="C18" s="4" t="str">
        <f t="shared" si="1"/>
        <v>Rotherham</v>
      </c>
      <c r="D18" s="82" t="s">
        <v>220</v>
      </c>
      <c r="E18" s="83" t="s">
        <v>241</v>
      </c>
    </row>
    <row r="19" spans="1:23" ht="18" customHeight="1" x14ac:dyDescent="0.25">
      <c r="A19" s="82" t="str">
        <f t="shared" si="0"/>
        <v>Sheffield United</v>
      </c>
      <c r="B19" s="82" t="s">
        <v>42</v>
      </c>
      <c r="C19" s="4" t="str">
        <f t="shared" si="1"/>
        <v>Sheffield United</v>
      </c>
      <c r="D19" s="82" t="s">
        <v>223</v>
      </c>
      <c r="E19" s="83" t="s">
        <v>242</v>
      </c>
    </row>
    <row r="20" spans="1:23" ht="18" customHeight="1" x14ac:dyDescent="0.25">
      <c r="A20" s="82" t="str">
        <f t="shared" si="0"/>
        <v>Sheffield Weds</v>
      </c>
      <c r="B20" s="82" t="s">
        <v>43</v>
      </c>
      <c r="C20" s="4" t="str">
        <f t="shared" si="1"/>
        <v>Sheffield Weds</v>
      </c>
      <c r="D20" s="82" t="s">
        <v>224</v>
      </c>
      <c r="E20" s="83" t="s">
        <v>243</v>
      </c>
    </row>
    <row r="21" spans="1:23" ht="18" customHeight="1" x14ac:dyDescent="0.25">
      <c r="A21" s="82" t="str">
        <f t="shared" si="0"/>
        <v>Stoke</v>
      </c>
      <c r="B21" s="82" t="s">
        <v>44</v>
      </c>
      <c r="C21" s="4" t="str">
        <f t="shared" si="1"/>
        <v>Stoke</v>
      </c>
      <c r="D21" s="82" t="s">
        <v>225</v>
      </c>
      <c r="E21" s="83" t="s">
        <v>244</v>
      </c>
    </row>
    <row r="22" spans="1:23" ht="18" customHeight="1" x14ac:dyDescent="0.25">
      <c r="A22" s="82" t="str">
        <f t="shared" si="0"/>
        <v>Swansea</v>
      </c>
      <c r="B22" s="82" t="s">
        <v>45</v>
      </c>
      <c r="C22" s="4" t="str">
        <f t="shared" si="1"/>
        <v>Swansea</v>
      </c>
      <c r="D22" s="82" t="s">
        <v>221</v>
      </c>
      <c r="E22" s="83" t="s">
        <v>245</v>
      </c>
    </row>
    <row r="23" spans="1:23" ht="18" customHeight="1" x14ac:dyDescent="0.25">
      <c r="A23" s="82" t="str">
        <f t="shared" si="0"/>
        <v>West Brom</v>
      </c>
      <c r="B23" s="82" t="s">
        <v>46</v>
      </c>
      <c r="C23" s="4" t="str">
        <f t="shared" si="1"/>
        <v>West Brom</v>
      </c>
      <c r="D23" s="82" t="s">
        <v>222</v>
      </c>
      <c r="E23" s="83" t="s">
        <v>246</v>
      </c>
    </row>
    <row r="24" spans="1:23" ht="18" customHeight="1" x14ac:dyDescent="0.25">
      <c r="A24" s="82" t="str">
        <f t="shared" si="0"/>
        <v>Wigan</v>
      </c>
      <c r="B24" s="82" t="s">
        <v>47</v>
      </c>
      <c r="C24" s="4" t="str">
        <f t="shared" si="1"/>
        <v>Wigan</v>
      </c>
    </row>
    <row r="25" spans="1:23" ht="18" customHeight="1" x14ac:dyDescent="0.25"/>
    <row r="26" spans="1:23" ht="18" customHeight="1" x14ac:dyDescent="0.25">
      <c r="A26" s="82" t="s">
        <v>197</v>
      </c>
      <c r="B26" s="82" t="s">
        <v>203</v>
      </c>
      <c r="C26" s="82" t="s">
        <v>205</v>
      </c>
      <c r="D26" s="82" t="s">
        <v>206</v>
      </c>
      <c r="E26" s="82" t="s">
        <v>207</v>
      </c>
      <c r="F26" s="82" t="s">
        <v>208</v>
      </c>
      <c r="G26" s="82" t="s">
        <v>209</v>
      </c>
      <c r="H26" s="82" t="s">
        <v>210</v>
      </c>
      <c r="I26" s="82" t="s">
        <v>211</v>
      </c>
      <c r="J26" s="82" t="s">
        <v>212</v>
      </c>
      <c r="K26" s="82" t="s">
        <v>213</v>
      </c>
      <c r="L26" s="82" t="s">
        <v>214</v>
      </c>
      <c r="M26" s="82" t="s">
        <v>215</v>
      </c>
      <c r="N26" s="82" t="s">
        <v>216</v>
      </c>
      <c r="O26" s="82" t="s">
        <v>217</v>
      </c>
      <c r="P26" s="82" t="s">
        <v>218</v>
      </c>
      <c r="Q26" s="82" t="s">
        <v>219</v>
      </c>
      <c r="R26" s="82" t="s">
        <v>220</v>
      </c>
      <c r="S26" s="82" t="s">
        <v>223</v>
      </c>
      <c r="T26" s="82" t="s">
        <v>224</v>
      </c>
      <c r="U26" s="82" t="s">
        <v>225</v>
      </c>
      <c r="V26" s="82" t="s">
        <v>221</v>
      </c>
      <c r="W26" s="82" t="s">
        <v>222</v>
      </c>
    </row>
    <row r="27" spans="1:23" s="84" customFormat="1" ht="18" customHeight="1" x14ac:dyDescent="0.25">
      <c r="A27" s="88" t="s">
        <v>198</v>
      </c>
      <c r="B27" s="84" t="s">
        <v>226</v>
      </c>
      <c r="C27" s="84" t="s">
        <v>48</v>
      </c>
      <c r="D27" s="84" t="s">
        <v>227</v>
      </c>
      <c r="E27" s="84" t="s">
        <v>228</v>
      </c>
      <c r="F27" s="84" t="s">
        <v>229</v>
      </c>
      <c r="G27" s="84" t="s">
        <v>230</v>
      </c>
      <c r="H27" s="84" t="s">
        <v>231</v>
      </c>
      <c r="I27" s="84" t="s">
        <v>232</v>
      </c>
      <c r="J27" s="84" t="s">
        <v>233</v>
      </c>
      <c r="K27" s="84" t="s">
        <v>234</v>
      </c>
      <c r="L27" s="84" t="s">
        <v>235</v>
      </c>
      <c r="M27" s="84" t="s">
        <v>236</v>
      </c>
      <c r="N27" s="84" t="s">
        <v>237</v>
      </c>
      <c r="O27" s="84" t="s">
        <v>238</v>
      </c>
      <c r="P27" s="84" t="s">
        <v>239</v>
      </c>
      <c r="Q27" s="84" t="s">
        <v>240</v>
      </c>
      <c r="R27" s="84" t="s">
        <v>241</v>
      </c>
      <c r="S27" s="84" t="s">
        <v>242</v>
      </c>
      <c r="T27" s="84" t="s">
        <v>243</v>
      </c>
      <c r="U27" s="84" t="s">
        <v>244</v>
      </c>
      <c r="V27" s="84" t="s">
        <v>245</v>
      </c>
      <c r="W27" s="84" t="s">
        <v>246</v>
      </c>
    </row>
    <row r="28" spans="1:23" ht="18" customHeight="1" x14ac:dyDescent="0.25">
      <c r="A28" s="83">
        <v>1</v>
      </c>
      <c r="B28" s="82" t="str">
        <f>IF(data!FB3="","",data!FB3)</f>
        <v>Arsenal</v>
      </c>
      <c r="C28" s="82" t="str">
        <f>IF(data!FC3="","",data!FC3)</f>
        <v>Aston Villa</v>
      </c>
      <c r="D28" s="82" t="str">
        <f>IF(data!FD3="","",data!FD3)</f>
        <v>Accrington</v>
      </c>
      <c r="E28" s="82" t="str">
        <f>IF(data!FE3="","",data!FE3)</f>
        <v>Bury</v>
      </c>
      <c r="F28" s="82" t="str">
        <f>IF(data!FF3="","",data!FF3)</f>
        <v>Aldershot</v>
      </c>
      <c r="G28" s="82" t="str">
        <f>IF(data!FG3="","",data!FG3)</f>
        <v>Aberdeen</v>
      </c>
      <c r="H28" s="82" t="str">
        <f>IF(data!FH3="","",data!FH3)</f>
        <v>Alloa</v>
      </c>
      <c r="I28" s="82" t="str">
        <f>IF(data!FI3="","",data!FI3)</f>
        <v>Airdrie Utd</v>
      </c>
      <c r="J28" s="82" t="str">
        <f>IF(data!FJ3="","",data!FJ3)</f>
        <v>Albion Rvs</v>
      </c>
      <c r="K28" s="82" t="str">
        <f>IF(data!FK3="","",data!FK3)</f>
        <v>Augsburg</v>
      </c>
      <c r="L28" s="82" t="str">
        <f>IF(data!FL3="","",data!FL3)</f>
        <v>Bielefeld</v>
      </c>
      <c r="M28" s="82" t="str">
        <f>IF(data!FM3="","",data!FM3)</f>
        <v>Alaves</v>
      </c>
      <c r="N28" s="82" t="str">
        <f>IF(data!FN3="","",data!FN3)</f>
        <v>Albacete</v>
      </c>
      <c r="O28" s="82" t="str">
        <f>IF(data!FO3="","",data!FO3)</f>
        <v>Atalanta</v>
      </c>
      <c r="P28" s="82" t="str">
        <f>IF(data!FP3="","",data!FP3)</f>
        <v>Ascoli</v>
      </c>
      <c r="Q28" s="82" t="str">
        <f>IF(data!FQ3="","",data!FQ3)</f>
        <v>Amiens</v>
      </c>
      <c r="R28" s="82" t="str">
        <f>IF(data!FR3="","",data!FR3)</f>
        <v>Ajaccio</v>
      </c>
      <c r="S28" s="82" t="str">
        <f>IF(data!FS3="","",data!FS3)</f>
        <v>Anderlecht</v>
      </c>
      <c r="T28" s="82" t="str">
        <f>IF(data!FT3="","",data!FT3)</f>
        <v>Ajax</v>
      </c>
      <c r="U28" s="82" t="str">
        <f>IF(data!FU3="","",data!FU3)</f>
        <v>Aves</v>
      </c>
      <c r="V28" s="82" t="str">
        <f>IF(data!FV3="","",data!FV3)</f>
        <v>Akhisar Belediyespor</v>
      </c>
      <c r="W28" s="82" t="str">
        <f>IF(data!FW3="","",data!FW3)</f>
        <v>AEK</v>
      </c>
    </row>
    <row r="29" spans="1:23" ht="18" customHeight="1" x14ac:dyDescent="0.25">
      <c r="A29" s="83">
        <v>2</v>
      </c>
      <c r="B29" s="82" t="str">
        <f>IF(data!FB4="","",data!FB4)</f>
        <v>Bournemouth</v>
      </c>
      <c r="C29" s="82" t="str">
        <f>IF(data!FC4="","",data!FC4)</f>
        <v>Birmingham</v>
      </c>
      <c r="D29" s="82" t="str">
        <f>IF(data!FD4="","",data!FD4)</f>
        <v>AFC Wimbledon</v>
      </c>
      <c r="E29" s="82" t="str">
        <f>IF(data!FE4="","",data!FE4)</f>
        <v>Cambridge</v>
      </c>
      <c r="F29" s="82" t="str">
        <f>IF(data!FF4="","",data!FF4)</f>
        <v>Barnet</v>
      </c>
      <c r="G29" s="82" t="str">
        <f>IF(data!FG4="","",data!FG4)</f>
        <v>Celtic</v>
      </c>
      <c r="H29" s="82" t="str">
        <f>IF(data!FH4="","",data!FH4)</f>
        <v>Ayr</v>
      </c>
      <c r="I29" s="82" t="str">
        <f>IF(data!FI4="","",data!FI4)</f>
        <v>Arbroath</v>
      </c>
      <c r="J29" s="82" t="str">
        <f>IF(data!FJ4="","",data!FJ4)</f>
        <v>Annan Athletic</v>
      </c>
      <c r="K29" s="82" t="str">
        <f>IF(data!FK4="","",data!FK4)</f>
        <v>Bayern Munich</v>
      </c>
      <c r="L29" s="82" t="str">
        <f>IF(data!FL4="","",data!FL4)</f>
        <v>Bochum</v>
      </c>
      <c r="M29" s="82" t="str">
        <f>IF(data!FM4="","",data!FM4)</f>
        <v>Ath Bilbao</v>
      </c>
      <c r="N29" s="82" t="str">
        <f>IF(data!FN4="","",data!FN4)</f>
        <v>Alcorcon</v>
      </c>
      <c r="O29" s="82" t="str">
        <f>IF(data!FO4="","",data!FO4)</f>
        <v>Bologna</v>
      </c>
      <c r="P29" s="82" t="str">
        <f>IF(data!FP4="","",data!FP4)</f>
        <v>Benevento</v>
      </c>
      <c r="Q29" s="82" t="str">
        <f>IF(data!FQ4="","",data!FQ4)</f>
        <v>Angers</v>
      </c>
      <c r="R29" s="82" t="str">
        <f>IF(data!FR4="","",data!FR4)</f>
        <v>Ajaccio GFCO</v>
      </c>
      <c r="S29" s="82" t="str">
        <f>IF(data!FS4="","",data!FS4)</f>
        <v>Antwerp</v>
      </c>
      <c r="T29" s="82" t="str">
        <f>IF(data!FT4="","",data!FT4)</f>
        <v>AZ Alkmaar</v>
      </c>
      <c r="U29" s="82" t="str">
        <f>IF(data!FU4="","",data!FU4)</f>
        <v>Belenenses</v>
      </c>
      <c r="V29" s="82" t="str">
        <f>IF(data!FV4="","",data!FV4)</f>
        <v>Alanyaspor</v>
      </c>
      <c r="W29" s="82" t="str">
        <f>IF(data!FW4="","",data!FW4)</f>
        <v>Apollon</v>
      </c>
    </row>
    <row r="30" spans="1:23" ht="18" customHeight="1" x14ac:dyDescent="0.25">
      <c r="A30" s="83">
        <v>3</v>
      </c>
      <c r="B30" s="82" t="str">
        <f>IF(data!FB5="","",data!FB5)</f>
        <v>Brighton</v>
      </c>
      <c r="C30" s="82" t="str">
        <f>IF(data!FC5="","",data!FC5)</f>
        <v>Blackburn</v>
      </c>
      <c r="D30" s="82" t="str">
        <f>IF(data!FD5="","",data!FD5)</f>
        <v>Barnsley</v>
      </c>
      <c r="E30" s="82" t="str">
        <f>IF(data!FE5="","",data!FE5)</f>
        <v>Carlisle</v>
      </c>
      <c r="F30" s="82" t="str">
        <f>IF(data!FF5="","",data!FF5)</f>
        <v>Barrow</v>
      </c>
      <c r="G30" s="82" t="str">
        <f>IF(data!FG5="","",data!FG5)</f>
        <v>Dundee</v>
      </c>
      <c r="H30" s="82" t="str">
        <f>IF(data!FH5="","",data!FH5)</f>
        <v>Dundee United</v>
      </c>
      <c r="I30" s="82" t="str">
        <f>IF(data!FI5="","",data!FI5)</f>
        <v>Brechin</v>
      </c>
      <c r="J30" s="82" t="str">
        <f>IF(data!FJ5="","",data!FJ5)</f>
        <v>Berwick</v>
      </c>
      <c r="K30" s="82" t="str">
        <f>IF(data!FK5="","",data!FK5)</f>
        <v>Dortmund</v>
      </c>
      <c r="L30" s="82" t="str">
        <f>IF(data!FL5="","",data!FL5)</f>
        <v>Darmstadt</v>
      </c>
      <c r="M30" s="82" t="str">
        <f>IF(data!FM5="","",data!FM5)</f>
        <v>Ath Madrid</v>
      </c>
      <c r="N30" s="82" t="str">
        <f>IF(data!FN5="","",data!FN5)</f>
        <v>Almeria</v>
      </c>
      <c r="O30" s="82" t="str">
        <f>IF(data!FO5="","",data!FO5)</f>
        <v>Cagliari</v>
      </c>
      <c r="P30" s="82" t="str">
        <f>IF(data!FP5="","",data!FP5)</f>
        <v>Brescia</v>
      </c>
      <c r="Q30" s="82" t="str">
        <f>IF(data!FQ5="","",data!FQ5)</f>
        <v>Bordeaux</v>
      </c>
      <c r="R30" s="82" t="str">
        <f>IF(data!FR5="","",data!FR5)</f>
        <v>Auxerre</v>
      </c>
      <c r="S30" s="82" t="str">
        <f>IF(data!FS5="","",data!FS5)</f>
        <v>Cercle Brugge</v>
      </c>
      <c r="T30" s="82" t="str">
        <f>IF(data!FT5="","",data!FT5)</f>
        <v>Den Haag</v>
      </c>
      <c r="U30" s="82" t="str">
        <f>IF(data!FU5="","",data!FU5)</f>
        <v>Benfica</v>
      </c>
      <c r="V30" s="82" t="str">
        <f>IF(data!FV5="","",data!FV5)</f>
        <v>Ankaragucu</v>
      </c>
      <c r="W30" s="82" t="str">
        <f>IF(data!FW5="","",data!FW5)</f>
        <v>Aris</v>
      </c>
    </row>
    <row r="31" spans="1:23" ht="18" customHeight="1" x14ac:dyDescent="0.25">
      <c r="A31" s="83">
        <v>4</v>
      </c>
      <c r="B31" s="82" t="str">
        <f>IF(data!FB6="","",data!FB6)</f>
        <v>Burnley</v>
      </c>
      <c r="C31" s="82" t="str">
        <f>IF(data!FC6="","",data!FC6)</f>
        <v>Bolton</v>
      </c>
      <c r="D31" s="82" t="str">
        <f>IF(data!FD6="","",data!FD6)</f>
        <v>Blackpool</v>
      </c>
      <c r="E31" s="82" t="str">
        <f>IF(data!FE6="","",data!FE6)</f>
        <v>Cheltenham</v>
      </c>
      <c r="F31" s="82" t="str">
        <f>IF(data!FF6="","",data!FF6)</f>
        <v>Boreham Wood</v>
      </c>
      <c r="G31" s="82" t="str">
        <f>IF(data!FG6="","",data!FG6)</f>
        <v>Hamilton</v>
      </c>
      <c r="H31" s="82" t="str">
        <f>IF(data!FH6="","",data!FH6)</f>
        <v>Dunfermline</v>
      </c>
      <c r="I31" s="82" t="str">
        <f>IF(data!FI6="","",data!FI6)</f>
        <v>Dumbarton</v>
      </c>
      <c r="J31" s="82" t="str">
        <f>IF(data!FJ6="","",data!FJ6)</f>
        <v>Clyde</v>
      </c>
      <c r="K31" s="82" t="str">
        <f>IF(data!FK6="","",data!FK6)</f>
        <v>Ein Frankfurt</v>
      </c>
      <c r="L31" s="82" t="str">
        <f>IF(data!FL6="","",data!FL6)</f>
        <v>Dresden</v>
      </c>
      <c r="M31" s="82" t="str">
        <f>IF(data!FM6="","",data!FM6)</f>
        <v>Barcelona</v>
      </c>
      <c r="N31" s="82" t="str">
        <f>IF(data!FN6="","",data!FN6)</f>
        <v>Cadiz</v>
      </c>
      <c r="O31" s="82" t="str">
        <f>IF(data!FO6="","",data!FO6)</f>
        <v>Chievo</v>
      </c>
      <c r="P31" s="82" t="str">
        <f>IF(data!FP6="","",data!FP6)</f>
        <v>Carpi</v>
      </c>
      <c r="Q31" s="82" t="str">
        <f>IF(data!FQ6="","",data!FQ6)</f>
        <v>Caen</v>
      </c>
      <c r="R31" s="82" t="str">
        <f>IF(data!FR6="","",data!FR6)</f>
        <v>Beziers</v>
      </c>
      <c r="S31" s="82" t="str">
        <f>IF(data!FS6="","",data!FS6)</f>
        <v>Charleroi</v>
      </c>
      <c r="T31" s="82" t="str">
        <f>IF(data!FT6="","",data!FT6)</f>
        <v>Excelsior</v>
      </c>
      <c r="U31" s="82" t="str">
        <f>IF(data!FU6="","",data!FU6)</f>
        <v>Boavista</v>
      </c>
      <c r="V31" s="82" t="str">
        <f>IF(data!FV6="","",data!FV6)</f>
        <v>Antalyaspor</v>
      </c>
      <c r="W31" s="82" t="str">
        <f>IF(data!FW6="","",data!FW6)</f>
        <v>Asteras Tripolis</v>
      </c>
    </row>
    <row r="32" spans="1:23" ht="18" customHeight="1" x14ac:dyDescent="0.25">
      <c r="A32" s="83">
        <v>5</v>
      </c>
      <c r="B32" s="82" t="str">
        <f>IF(data!FB7="","",data!FB7)</f>
        <v>Cardiff</v>
      </c>
      <c r="C32" s="82" t="str">
        <f>IF(data!FC7="","",data!FC7)</f>
        <v>Brentford</v>
      </c>
      <c r="D32" s="82" t="str">
        <f>IF(data!FD7="","",data!FD7)</f>
        <v>Bradford</v>
      </c>
      <c r="E32" s="82" t="str">
        <f>IF(data!FE7="","",data!FE7)</f>
        <v>Colchester</v>
      </c>
      <c r="F32" s="82" t="str">
        <f>IF(data!FF7="","",data!FF7)</f>
        <v>Braintree Town</v>
      </c>
      <c r="G32" s="82" t="str">
        <f>IF(data!FG7="","",data!FG7)</f>
        <v>Hearts</v>
      </c>
      <c r="H32" s="82" t="str">
        <f>IF(data!FH7="","",data!FH7)</f>
        <v>Falkirk</v>
      </c>
      <c r="I32" s="82" t="str">
        <f>IF(data!FI7="","",data!FI7)</f>
        <v>East Fife</v>
      </c>
      <c r="J32" s="82" t="str">
        <f>IF(data!FJ7="","",data!FJ7)</f>
        <v>Cowdenbeath</v>
      </c>
      <c r="K32" s="82" t="str">
        <f>IF(data!FK7="","",data!FK7)</f>
        <v>Fortuna Dusseldorf</v>
      </c>
      <c r="L32" s="82" t="str">
        <f>IF(data!FL7="","",data!FL7)</f>
        <v>Duisburg</v>
      </c>
      <c r="M32" s="82" t="str">
        <f>IF(data!FM7="","",data!FM7)</f>
        <v>Betis</v>
      </c>
      <c r="N32" s="82" t="str">
        <f>IF(data!FN7="","",data!FN7)</f>
        <v>Cordoba</v>
      </c>
      <c r="O32" s="82" t="str">
        <f>IF(data!FO7="","",data!FO7)</f>
        <v>Empoli</v>
      </c>
      <c r="P32" s="82" t="str">
        <f>IF(data!FP7="","",data!FP7)</f>
        <v>Cittadella</v>
      </c>
      <c r="Q32" s="82" t="str">
        <f>IF(data!FQ7="","",data!FQ7)</f>
        <v>Dijon</v>
      </c>
      <c r="R32" s="82" t="str">
        <f>IF(data!FR7="","",data!FR7)</f>
        <v>Brest</v>
      </c>
      <c r="S32" s="82" t="str">
        <f>IF(data!FS7="","",data!FS7)</f>
        <v>Club Brugge</v>
      </c>
      <c r="T32" s="82" t="str">
        <f>IF(data!FT7="","",data!FT7)</f>
        <v>FC Emmen</v>
      </c>
      <c r="U32" s="82" t="str">
        <f>IF(data!FU7="","",data!FU7)</f>
        <v>Chaves</v>
      </c>
      <c r="V32" s="82" t="str">
        <f>IF(data!FV7="","",data!FV7)</f>
        <v>Besiktas</v>
      </c>
      <c r="W32" s="82" t="str">
        <f>IF(data!FW7="","",data!FW7)</f>
        <v>Atromitos</v>
      </c>
    </row>
    <row r="33" spans="1:23" ht="18" customHeight="1" x14ac:dyDescent="0.25">
      <c r="A33" s="83">
        <v>6</v>
      </c>
      <c r="B33" s="82" t="str">
        <f>IF(data!FB8="","",data!FB8)</f>
        <v>Chelsea</v>
      </c>
      <c r="C33" s="82" t="str">
        <f>IF(data!FC8="","",data!FC8)</f>
        <v>Bristol City</v>
      </c>
      <c r="D33" s="82" t="str">
        <f>IF(data!FD8="","",data!FD8)</f>
        <v>Bristol Rvs</v>
      </c>
      <c r="E33" s="82" t="str">
        <f>IF(data!FE8="","",data!FE8)</f>
        <v>Crawley Town</v>
      </c>
      <c r="F33" s="82" t="str">
        <f>IF(data!FF8="","",data!FF8)</f>
        <v>Bromley</v>
      </c>
      <c r="G33" s="82" t="str">
        <f>IF(data!FG8="","",data!FG8)</f>
        <v>Hibernian</v>
      </c>
      <c r="H33" s="82" t="str">
        <f>IF(data!FH8="","",data!FH8)</f>
        <v>Inverness C</v>
      </c>
      <c r="I33" s="82" t="str">
        <f>IF(data!FI8="","",data!FI8)</f>
        <v>Forfar</v>
      </c>
      <c r="J33" s="82" t="str">
        <f>IF(data!FJ8="","",data!FJ8)</f>
        <v>Edinburgh City</v>
      </c>
      <c r="K33" s="82" t="str">
        <f>IF(data!FK8="","",data!FK8)</f>
        <v>Freiburg</v>
      </c>
      <c r="L33" s="82" t="str">
        <f>IF(data!FL8="","",data!FL8)</f>
        <v>Erzgebirge Aue</v>
      </c>
      <c r="M33" s="82" t="str">
        <f>IF(data!FM8="","",data!FM8)</f>
        <v>Celta</v>
      </c>
      <c r="N33" s="82" t="str">
        <f>IF(data!FN8="","",data!FN8)</f>
        <v>Elche</v>
      </c>
      <c r="O33" s="82" t="str">
        <f>IF(data!FO8="","",data!FO8)</f>
        <v>Fiorentina</v>
      </c>
      <c r="P33" s="82" t="str">
        <f>IF(data!FP8="","",data!FP8)</f>
        <v>Cosenza</v>
      </c>
      <c r="Q33" s="82" t="str">
        <f>IF(data!FQ8="","",data!FQ8)</f>
        <v>Guingamp</v>
      </c>
      <c r="R33" s="82" t="str">
        <f>IF(data!FR8="","",data!FR8)</f>
        <v>Chateauroux</v>
      </c>
      <c r="S33" s="82" t="str">
        <f>IF(data!FS8="","",data!FS8)</f>
        <v>Eupen</v>
      </c>
      <c r="T33" s="82" t="str">
        <f>IF(data!FT8="","",data!FT8)</f>
        <v>Feyenoord</v>
      </c>
      <c r="U33" s="82" t="str">
        <f>IF(data!FU8="","",data!FU8)</f>
        <v>Feirense</v>
      </c>
      <c r="V33" s="82" t="str">
        <f>IF(data!FV8="","",data!FV8)</f>
        <v>Bursaspor</v>
      </c>
      <c r="W33" s="82" t="str">
        <f>IF(data!FW8="","",data!FW8)</f>
        <v>Giannina</v>
      </c>
    </row>
    <row r="34" spans="1:23" ht="18" customHeight="1" x14ac:dyDescent="0.25">
      <c r="A34" s="83">
        <v>7</v>
      </c>
      <c r="B34" s="82" t="str">
        <f>IF(data!FB9="","",data!FB9)</f>
        <v>Crystal Palace</v>
      </c>
      <c r="C34" s="82" t="str">
        <f>IF(data!FC9="","",data!FC9)</f>
        <v>Derby</v>
      </c>
      <c r="D34" s="82" t="str">
        <f>IF(data!FD9="","",data!FD9)</f>
        <v>Burton</v>
      </c>
      <c r="E34" s="82" t="str">
        <f>IF(data!FE9="","",data!FE9)</f>
        <v>Crewe</v>
      </c>
      <c r="F34" s="82" t="str">
        <f>IF(data!FF9="","",data!FF9)</f>
        <v>Chesterfield</v>
      </c>
      <c r="G34" s="82" t="str">
        <f>IF(data!FG9="","",data!FG9)</f>
        <v>Kilmarnock</v>
      </c>
      <c r="H34" s="82" t="str">
        <f>IF(data!FH9="","",data!FH9)</f>
        <v>Morton</v>
      </c>
      <c r="I34" s="82" t="str">
        <f>IF(data!FI9="","",data!FI9)</f>
        <v>Montrose</v>
      </c>
      <c r="J34" s="82" t="str">
        <f>IF(data!FJ9="","",data!FJ9)</f>
        <v>Elgin</v>
      </c>
      <c r="K34" s="82" t="str">
        <f>IF(data!FK9="","",data!FK9)</f>
        <v>Hannover</v>
      </c>
      <c r="L34" s="82" t="str">
        <f>IF(data!FL9="","",data!FL9)</f>
        <v>FC Koln</v>
      </c>
      <c r="M34" s="82" t="str">
        <f>IF(data!FM9="","",data!FM9)</f>
        <v>Eibar</v>
      </c>
      <c r="N34" s="82" t="str">
        <f>IF(data!FN9="","",data!FN9)</f>
        <v>Extremadura UD</v>
      </c>
      <c r="O34" s="82" t="str">
        <f>IF(data!FO9="","",data!FO9)</f>
        <v>Frosinone</v>
      </c>
      <c r="P34" s="82" t="str">
        <f>IF(data!FP9="","",data!FP9)</f>
        <v>Cremonese</v>
      </c>
      <c r="Q34" s="82" t="str">
        <f>IF(data!FQ9="","",data!FQ9)</f>
        <v>Lille</v>
      </c>
      <c r="R34" s="82" t="str">
        <f>IF(data!FR9="","",data!FR9)</f>
        <v>Clermont</v>
      </c>
      <c r="S34" s="82" t="str">
        <f>IF(data!FS9="","",data!FS9)</f>
        <v>Genk</v>
      </c>
      <c r="T34" s="82" t="str">
        <f>IF(data!FT9="","",data!FT9)</f>
        <v>For Sittard</v>
      </c>
      <c r="U34" s="82" t="str">
        <f>IF(data!FU9="","",data!FU9)</f>
        <v>Guimaraes</v>
      </c>
      <c r="V34" s="82" t="str">
        <f>IF(data!FV9="","",data!FV9)</f>
        <v>Buyuksehyr</v>
      </c>
      <c r="W34" s="82" t="str">
        <f>IF(data!FW9="","",data!FW9)</f>
        <v>Lamia</v>
      </c>
    </row>
    <row r="35" spans="1:23" ht="18" customHeight="1" x14ac:dyDescent="0.25">
      <c r="A35" s="83">
        <v>8</v>
      </c>
      <c r="B35" s="82" t="str">
        <f>IF(data!FB10="","",data!FB10)</f>
        <v>Everton</v>
      </c>
      <c r="C35" s="82" t="str">
        <f>IF(data!FC10="","",data!FC10)</f>
        <v>Hull</v>
      </c>
      <c r="D35" s="82" t="str">
        <f>IF(data!FD10="","",data!FD10)</f>
        <v>Charlton</v>
      </c>
      <c r="E35" s="82" t="str">
        <f>IF(data!FE10="","",data!FE10)</f>
        <v>Exeter</v>
      </c>
      <c r="F35" s="82" t="str">
        <f>IF(data!FF10="","",data!FF10)</f>
        <v>Dag and Red</v>
      </c>
      <c r="G35" s="82" t="str">
        <f>IF(data!FG10="","",data!FG10)</f>
        <v>Livingston</v>
      </c>
      <c r="H35" s="82" t="str">
        <f>IF(data!FH10="","",data!FH10)</f>
        <v>Partick</v>
      </c>
      <c r="I35" s="82" t="str">
        <f>IF(data!FI10="","",data!FI10)</f>
        <v>Raith Rvs</v>
      </c>
      <c r="J35" s="82" t="str">
        <f>IF(data!FJ10="","",data!FJ10)</f>
        <v>Peterhead</v>
      </c>
      <c r="K35" s="82" t="str">
        <f>IF(data!FK10="","",data!FK10)</f>
        <v>Hertha</v>
      </c>
      <c r="L35" s="82" t="str">
        <f>IF(data!FL10="","",data!FL10)</f>
        <v>Greuther Furth</v>
      </c>
      <c r="M35" s="82" t="str">
        <f>IF(data!FM10="","",data!FM10)</f>
        <v>Espanol</v>
      </c>
      <c r="N35" s="82" t="str">
        <f>IF(data!FN10="","",data!FN10)</f>
        <v>Gimnastic</v>
      </c>
      <c r="O35" s="82" t="str">
        <f>IF(data!FO10="","",data!FO10)</f>
        <v>Genoa</v>
      </c>
      <c r="P35" s="82" t="str">
        <f>IF(data!FP10="","",data!FP10)</f>
        <v>Crotone</v>
      </c>
      <c r="Q35" s="82" t="str">
        <f>IF(data!FQ10="","",data!FQ10)</f>
        <v>Lyon</v>
      </c>
      <c r="R35" s="82" t="str">
        <f>IF(data!FR10="","",data!FR10)</f>
        <v>Grenoble</v>
      </c>
      <c r="S35" s="82" t="str">
        <f>IF(data!FS10="","",data!FS10)</f>
        <v>Gent</v>
      </c>
      <c r="T35" s="82" t="str">
        <f>IF(data!FT10="","",data!FT10)</f>
        <v>Graafschap</v>
      </c>
      <c r="U35" s="82" t="str">
        <f>IF(data!FU10="","",data!FU10)</f>
        <v>Maritimo</v>
      </c>
      <c r="V35" s="82" t="str">
        <f>IF(data!FV10="","",data!FV10)</f>
        <v>Erzurum BB</v>
      </c>
      <c r="W35" s="82" t="str">
        <f>IF(data!FW10="","",data!FW10)</f>
        <v>Larisa</v>
      </c>
    </row>
    <row r="36" spans="1:23" ht="18" customHeight="1" x14ac:dyDescent="0.25">
      <c r="A36" s="83">
        <v>9</v>
      </c>
      <c r="B36" s="82" t="str">
        <f>IF(data!FB11="","",data!FB11)</f>
        <v>Fulham</v>
      </c>
      <c r="C36" s="82" t="str">
        <f>IF(data!FC11="","",data!FC11)</f>
        <v>Ipswich</v>
      </c>
      <c r="D36" s="82" t="str">
        <f>IF(data!FD11="","",data!FD11)</f>
        <v>Coventry</v>
      </c>
      <c r="E36" s="82" t="str">
        <f>IF(data!FE11="","",data!FE11)</f>
        <v>Forest Green</v>
      </c>
      <c r="F36" s="82" t="str">
        <f>IF(data!FF11="","",data!FF11)</f>
        <v>Dover Athletic</v>
      </c>
      <c r="G36" s="82" t="str">
        <f>IF(data!FG11="","",data!FG11)</f>
        <v>Motherwell</v>
      </c>
      <c r="H36" s="82" t="str">
        <f>IF(data!FH11="","",data!FH11)</f>
        <v>Queen of Sth</v>
      </c>
      <c r="I36" s="82" t="str">
        <f>IF(data!FI11="","",data!FI11)</f>
        <v>Stenhousemuir</v>
      </c>
      <c r="J36" s="82" t="str">
        <f>IF(data!FJ11="","",data!FJ11)</f>
        <v>Queens Park</v>
      </c>
      <c r="K36" s="82" t="str">
        <f>IF(data!FK11="","",data!FK11)</f>
        <v>Hoffenheim</v>
      </c>
      <c r="L36" s="82" t="str">
        <f>IF(data!FL11="","",data!FL11)</f>
        <v>Hamburg</v>
      </c>
      <c r="M36" s="82" t="str">
        <f>IF(data!FM11="","",data!FM11)</f>
        <v>Getafe</v>
      </c>
      <c r="N36" s="82" t="str">
        <f>IF(data!FN11="","",data!FN11)</f>
        <v>Granada</v>
      </c>
      <c r="O36" s="82" t="str">
        <f>IF(data!FO11="","",data!FO11)</f>
        <v>Inter</v>
      </c>
      <c r="P36" s="82" t="str">
        <f>IF(data!FP11="","",data!FP11)</f>
        <v>Foggia</v>
      </c>
      <c r="Q36" s="82" t="str">
        <f>IF(data!FQ11="","",data!FQ11)</f>
        <v>Marseille</v>
      </c>
      <c r="R36" s="82" t="str">
        <f>IF(data!FR11="","",data!FR11)</f>
        <v>Le Havre</v>
      </c>
      <c r="S36" s="82" t="str">
        <f>IF(data!FS11="","",data!FS11)</f>
        <v>Kortrijk</v>
      </c>
      <c r="T36" s="82" t="str">
        <f>IF(data!FT11="","",data!FT11)</f>
        <v>Groningen</v>
      </c>
      <c r="U36" s="82" t="str">
        <f>IF(data!FU11="","",data!FU11)</f>
        <v>Moreirense</v>
      </c>
      <c r="V36" s="82" t="str">
        <f>IF(data!FV11="","",data!FV11)</f>
        <v>Fenerbahce</v>
      </c>
      <c r="W36" s="82" t="str">
        <f>IF(data!FW11="","",data!FW11)</f>
        <v>Levadeiakos</v>
      </c>
    </row>
    <row r="37" spans="1:23" ht="18" customHeight="1" x14ac:dyDescent="0.25">
      <c r="A37" s="83">
        <v>10</v>
      </c>
      <c r="B37" s="82" t="str">
        <f>IF(data!FB12="","",data!FB12)</f>
        <v>Huddersfield</v>
      </c>
      <c r="C37" s="82" t="str">
        <f>IF(data!FC12="","",data!FC12)</f>
        <v>Leeds</v>
      </c>
      <c r="D37" s="82" t="str">
        <f>IF(data!FD12="","",data!FD12)</f>
        <v>Doncaster</v>
      </c>
      <c r="E37" s="82" t="str">
        <f>IF(data!FE12="","",data!FE12)</f>
        <v>Grimsby</v>
      </c>
      <c r="F37" s="82" t="str">
        <f>IF(data!FF12="","",data!FF12)</f>
        <v>Eastleigh</v>
      </c>
      <c r="G37" s="82" t="str">
        <f>IF(data!FG12="","",data!FG12)</f>
        <v>Rangers</v>
      </c>
      <c r="H37" s="82" t="str">
        <f>IF(data!FH12="","",data!FH12)</f>
        <v>Ross County</v>
      </c>
      <c r="I37" s="82" t="str">
        <f>IF(data!FI12="","",data!FI12)</f>
        <v>Stranraer</v>
      </c>
      <c r="J37" s="82" t="str">
        <f>IF(data!FJ12="","",data!FJ12)</f>
        <v>Stirling</v>
      </c>
      <c r="K37" s="82" t="str">
        <f>IF(data!FK12="","",data!FK12)</f>
        <v>Leverkusen</v>
      </c>
      <c r="L37" s="82" t="str">
        <f>IF(data!FL12="","",data!FL12)</f>
        <v>Heidenheim</v>
      </c>
      <c r="M37" s="82" t="str">
        <f>IF(data!FM12="","",data!FM12)</f>
        <v>Girona</v>
      </c>
      <c r="N37" s="82" t="str">
        <f>IF(data!FN12="","",data!FN12)</f>
        <v>La Coruna</v>
      </c>
      <c r="O37" s="82" t="str">
        <f>IF(data!FO12="","",data!FO12)</f>
        <v>Juventus</v>
      </c>
      <c r="P37" s="82" t="str">
        <f>IF(data!FP12="","",data!FP12)</f>
        <v>Lecce</v>
      </c>
      <c r="Q37" s="82" t="str">
        <f>IF(data!FQ12="","",data!FQ12)</f>
        <v>Monaco</v>
      </c>
      <c r="R37" s="82" t="str">
        <f>IF(data!FR12="","",data!FR12)</f>
        <v>Lens</v>
      </c>
      <c r="S37" s="82" t="str">
        <f>IF(data!FS12="","",data!FS12)</f>
        <v>Lokeren</v>
      </c>
      <c r="T37" s="82" t="str">
        <f>IF(data!FT12="","",data!FT12)</f>
        <v>Heerenveen</v>
      </c>
      <c r="U37" s="82" t="str">
        <f>IF(data!FU12="","",data!FU12)</f>
        <v>Nacional</v>
      </c>
      <c r="V37" s="82" t="str">
        <f>IF(data!FV12="","",data!FV12)</f>
        <v>Galatasaray</v>
      </c>
      <c r="W37" s="82" t="str">
        <f>IF(data!FW12="","",data!FW12)</f>
        <v>OFI Crete</v>
      </c>
    </row>
    <row r="38" spans="1:23" ht="18" customHeight="1" x14ac:dyDescent="0.25">
      <c r="A38" s="83">
        <v>11</v>
      </c>
      <c r="B38" s="82" t="str">
        <f>IF(data!FB13="","",data!FB13)</f>
        <v>Leicester</v>
      </c>
      <c r="C38" s="82" t="str">
        <f>IF(data!FC13="","",data!FC13)</f>
        <v>Middlesbrough</v>
      </c>
      <c r="D38" s="82" t="str">
        <f>IF(data!FD13="","",data!FD13)</f>
        <v>Fleetwood Town</v>
      </c>
      <c r="E38" s="82" t="str">
        <f>IF(data!FE13="","",data!FE13)</f>
        <v>Lincoln</v>
      </c>
      <c r="F38" s="82" t="str">
        <f>IF(data!FF13="","",data!FF13)</f>
        <v>Ebbsfleet</v>
      </c>
      <c r="G38" s="82" t="str">
        <f>IF(data!FG13="","",data!FG13)</f>
        <v>St Johnstone</v>
      </c>
      <c r="H38" s="82" t="str">
        <f>IF(data!FH13="","",data!FH13)</f>
        <v/>
      </c>
      <c r="I38" s="82" t="str">
        <f>IF(data!FI13="","",data!FI13)</f>
        <v/>
      </c>
      <c r="J38" s="82" t="str">
        <f>IF(data!FJ13="","",data!FJ13)</f>
        <v/>
      </c>
      <c r="K38" s="82" t="str">
        <f>IF(data!FK13="","",data!FK13)</f>
        <v>Mainz</v>
      </c>
      <c r="L38" s="82" t="str">
        <f>IF(data!FL13="","",data!FL13)</f>
        <v>Holstein Kiel</v>
      </c>
      <c r="M38" s="82" t="str">
        <f>IF(data!FM13="","",data!FM13)</f>
        <v>Huesca</v>
      </c>
      <c r="N38" s="82" t="str">
        <f>IF(data!FN13="","",data!FN13)</f>
        <v>Las Palmas</v>
      </c>
      <c r="O38" s="82" t="str">
        <f>IF(data!FO13="","",data!FO13)</f>
        <v>Lazio</v>
      </c>
      <c r="P38" s="82" t="str">
        <f>IF(data!FP13="","",data!FP13)</f>
        <v>Livorno</v>
      </c>
      <c r="Q38" s="82" t="str">
        <f>IF(data!FQ13="","",data!FQ13)</f>
        <v>Montpellier</v>
      </c>
      <c r="R38" s="82" t="str">
        <f>IF(data!FR13="","",data!FR13)</f>
        <v>Lorient</v>
      </c>
      <c r="S38" s="82" t="str">
        <f>IF(data!FS13="","",data!FS13)</f>
        <v>Mouscron</v>
      </c>
      <c r="T38" s="82" t="str">
        <f>IF(data!FT13="","",data!FT13)</f>
        <v>Heracles</v>
      </c>
      <c r="U38" s="82" t="str">
        <f>IF(data!FU13="","",data!FU13)</f>
        <v>Portimonense</v>
      </c>
      <c r="V38" s="82" t="str">
        <f>IF(data!FV13="","",data!FV13)</f>
        <v>Goztep</v>
      </c>
      <c r="W38" s="82" t="str">
        <f>IF(data!FW13="","",data!FW13)</f>
        <v>Olympiakos</v>
      </c>
    </row>
    <row r="39" spans="1:23" ht="18" customHeight="1" x14ac:dyDescent="0.25">
      <c r="A39" s="83">
        <v>12</v>
      </c>
      <c r="B39" s="82" t="str">
        <f>IF(data!FB14="","",data!FB14)</f>
        <v>Liverpool</v>
      </c>
      <c r="C39" s="82" t="str">
        <f>IF(data!FC14="","",data!FC14)</f>
        <v>Millwall</v>
      </c>
      <c r="D39" s="82" t="str">
        <f>IF(data!FD14="","",data!FD14)</f>
        <v>Gillingham</v>
      </c>
      <c r="E39" s="82" t="str">
        <f>IF(data!FE14="","",data!FE14)</f>
        <v>Macclesfield</v>
      </c>
      <c r="F39" s="82" t="str">
        <f>IF(data!FF14="","",data!FF14)</f>
        <v>Fylde</v>
      </c>
      <c r="G39" s="82" t="str">
        <f>IF(data!FG14="","",data!FG14)</f>
        <v>St Mirren</v>
      </c>
      <c r="H39" s="82" t="str">
        <f>IF(data!FH14="","",data!FH14)</f>
        <v/>
      </c>
      <c r="I39" s="82" t="str">
        <f>IF(data!FI14="","",data!FI14)</f>
        <v/>
      </c>
      <c r="J39" s="82" t="str">
        <f>IF(data!FJ14="","",data!FJ14)</f>
        <v/>
      </c>
      <c r="K39" s="82" t="str">
        <f>IF(data!FK14="","",data!FK14)</f>
        <v>M'gladbach</v>
      </c>
      <c r="L39" s="82" t="str">
        <f>IF(data!FL14="","",data!FL14)</f>
        <v>Ingolstadt</v>
      </c>
      <c r="M39" s="82" t="str">
        <f>IF(data!FM14="","",data!FM14)</f>
        <v>Leganes</v>
      </c>
      <c r="N39" s="82" t="str">
        <f>IF(data!FN14="","",data!FN14)</f>
        <v>Lugo</v>
      </c>
      <c r="O39" s="82" t="str">
        <f>IF(data!FO14="","",data!FO14)</f>
        <v>Milan</v>
      </c>
      <c r="P39" s="82" t="str">
        <f>IF(data!FP14="","",data!FP14)</f>
        <v>Padova</v>
      </c>
      <c r="Q39" s="82" t="str">
        <f>IF(data!FQ14="","",data!FQ14)</f>
        <v>Nantes</v>
      </c>
      <c r="R39" s="82" t="str">
        <f>IF(data!FR14="","",data!FR14)</f>
        <v>Metz</v>
      </c>
      <c r="S39" s="82" t="str">
        <f>IF(data!FS14="","",data!FS14)</f>
        <v>Oostende</v>
      </c>
      <c r="T39" s="82" t="str">
        <f>IF(data!FT14="","",data!FT14)</f>
        <v>NAC Breda</v>
      </c>
      <c r="U39" s="82" t="str">
        <f>IF(data!FU14="","",data!FU14)</f>
        <v>Porto</v>
      </c>
      <c r="V39" s="82" t="str">
        <f>IF(data!FV14="","",data!FV14)</f>
        <v>Kasimpasa</v>
      </c>
      <c r="W39" s="82" t="str">
        <f>IF(data!FW14="","",data!FW14)</f>
        <v>Panathinaikos</v>
      </c>
    </row>
    <row r="40" spans="1:23" ht="18" customHeight="1" x14ac:dyDescent="0.25">
      <c r="A40" s="83">
        <v>13</v>
      </c>
      <c r="B40" s="82" t="str">
        <f>IF(data!FB15="","",data!FB15)</f>
        <v>Man City</v>
      </c>
      <c r="C40" s="82" t="str">
        <f>IF(data!FC15="","",data!FC15)</f>
        <v>Norwich</v>
      </c>
      <c r="D40" s="82" t="str">
        <f>IF(data!FD15="","",data!FD15)</f>
        <v>Luton</v>
      </c>
      <c r="E40" s="82" t="str">
        <f>IF(data!FE15="","",data!FE15)</f>
        <v>Mansfield</v>
      </c>
      <c r="F40" s="82" t="str">
        <f>IF(data!FF15="","",data!FF15)</f>
        <v>Gateshead</v>
      </c>
      <c r="G40" s="82" t="str">
        <f>IF(data!FG15="","",data!FG15)</f>
        <v/>
      </c>
      <c r="H40" s="82" t="str">
        <f>IF(data!FH15="","",data!FH15)</f>
        <v/>
      </c>
      <c r="I40" s="82" t="str">
        <f>IF(data!FI15="","",data!FI15)</f>
        <v/>
      </c>
      <c r="J40" s="82" t="str">
        <f>IF(data!FJ15="","",data!FJ15)</f>
        <v/>
      </c>
      <c r="K40" s="82" t="str">
        <f>IF(data!FK15="","",data!FK15)</f>
        <v>Nurnberg</v>
      </c>
      <c r="L40" s="82" t="str">
        <f>IF(data!FL15="","",data!FL15)</f>
        <v>Magdeburg</v>
      </c>
      <c r="M40" s="82" t="str">
        <f>IF(data!FM15="","",data!FM15)</f>
        <v>Levante</v>
      </c>
      <c r="N40" s="82" t="str">
        <f>IF(data!FN15="","",data!FN15)</f>
        <v>Malaga</v>
      </c>
      <c r="O40" s="82" t="str">
        <f>IF(data!FO15="","",data!FO15)</f>
        <v>Napoli</v>
      </c>
      <c r="P40" s="82" t="str">
        <f>IF(data!FP15="","",data!FP15)</f>
        <v>Palermo</v>
      </c>
      <c r="Q40" s="82" t="str">
        <f>IF(data!FQ15="","",data!FQ15)</f>
        <v>Nice</v>
      </c>
      <c r="R40" s="82" t="str">
        <f>IF(data!FR15="","",data!FR15)</f>
        <v>Nancy</v>
      </c>
      <c r="S40" s="82" t="str">
        <f>IF(data!FS15="","",data!FS15)</f>
        <v>St Truiden</v>
      </c>
      <c r="T40" s="82" t="str">
        <f>IF(data!FT15="","",data!FT15)</f>
        <v>PSV Eindhoven</v>
      </c>
      <c r="U40" s="82" t="str">
        <f>IF(data!FU15="","",data!FU15)</f>
        <v>Rio Ave</v>
      </c>
      <c r="V40" s="82" t="str">
        <f>IF(data!FV15="","",data!FV15)</f>
        <v>Kayserispor</v>
      </c>
      <c r="W40" s="82" t="str">
        <f>IF(data!FW15="","",data!FW15)</f>
        <v>Panetolikos</v>
      </c>
    </row>
    <row r="41" spans="1:23" ht="18" customHeight="1" x14ac:dyDescent="0.25">
      <c r="A41" s="83">
        <v>14</v>
      </c>
      <c r="B41" s="82" t="str">
        <f>IF(data!FB16="","",data!FB16)</f>
        <v>Man United</v>
      </c>
      <c r="C41" s="82" t="str">
        <f>IF(data!FC16="","",data!FC16)</f>
        <v>Nott'm Forest</v>
      </c>
      <c r="D41" s="82" t="str">
        <f>IF(data!FD16="","",data!FD16)</f>
        <v>Oxford</v>
      </c>
      <c r="E41" s="82" t="str">
        <f>IF(data!FE16="","",data!FE16)</f>
        <v>Milton Keynes Dons</v>
      </c>
      <c r="F41" s="82" t="str">
        <f>IF(data!FF16="","",data!FF16)</f>
        <v>Halifax</v>
      </c>
      <c r="G41" s="82" t="str">
        <f>IF(data!FG16="","",data!FG16)</f>
        <v/>
      </c>
      <c r="H41" s="82" t="str">
        <f>IF(data!FH16="","",data!FH16)</f>
        <v/>
      </c>
      <c r="I41" s="82" t="str">
        <f>IF(data!FI16="","",data!FI16)</f>
        <v/>
      </c>
      <c r="J41" s="82" t="str">
        <f>IF(data!FJ16="","",data!FJ16)</f>
        <v/>
      </c>
      <c r="K41" s="82" t="str">
        <f>IF(data!FK16="","",data!FK16)</f>
        <v>RB Leipzig</v>
      </c>
      <c r="L41" s="82" t="str">
        <f>IF(data!FL16="","",data!FL16)</f>
        <v>Paderborn</v>
      </c>
      <c r="M41" s="82" t="str">
        <f>IF(data!FM16="","",data!FM16)</f>
        <v>Real Madrid</v>
      </c>
      <c r="N41" s="82" t="str">
        <f>IF(data!FN16="","",data!FN16)</f>
        <v>Mallorca</v>
      </c>
      <c r="O41" s="82" t="str">
        <f>IF(data!FO16="","",data!FO16)</f>
        <v>Parma</v>
      </c>
      <c r="P41" s="82" t="str">
        <f>IF(data!FP16="","",data!FP16)</f>
        <v>Perugia</v>
      </c>
      <c r="Q41" s="82" t="str">
        <f>IF(data!FQ16="","",data!FQ16)</f>
        <v>Nimes</v>
      </c>
      <c r="R41" s="82" t="str">
        <f>IF(data!FR16="","",data!FR16)</f>
        <v>Niort</v>
      </c>
      <c r="S41" s="82" t="str">
        <f>IF(data!FS16="","",data!FS16)</f>
        <v>Standard</v>
      </c>
      <c r="T41" s="82" t="str">
        <f>IF(data!FT16="","",data!FT16)</f>
        <v>Utrecht</v>
      </c>
      <c r="U41" s="82" t="str">
        <f>IF(data!FU16="","",data!FU16)</f>
        <v>Santa Clara</v>
      </c>
      <c r="V41" s="82" t="str">
        <f>IF(data!FV16="","",data!FV16)</f>
        <v>Konyaspor</v>
      </c>
      <c r="W41" s="82" t="str">
        <f>IF(data!FW16="","",data!FW16)</f>
        <v>Panionios</v>
      </c>
    </row>
    <row r="42" spans="1:23" ht="18" customHeight="1" x14ac:dyDescent="0.25">
      <c r="A42" s="83">
        <v>15</v>
      </c>
      <c r="B42" s="82" t="str">
        <f>IF(data!FB17="","",data!FB17)</f>
        <v>Newcastle</v>
      </c>
      <c r="C42" s="82" t="str">
        <f>IF(data!FC17="","",data!FC17)</f>
        <v>Preston</v>
      </c>
      <c r="D42" s="82" t="str">
        <f>IF(data!FD17="","",data!FD17)</f>
        <v>Peterboro</v>
      </c>
      <c r="E42" s="82" t="str">
        <f>IF(data!FE17="","",data!FE17)</f>
        <v>Morecambe</v>
      </c>
      <c r="F42" s="82" t="str">
        <f>IF(data!FF17="","",data!FF17)</f>
        <v>Harrogate</v>
      </c>
      <c r="G42" s="82" t="str">
        <f>IF(data!FG17="","",data!FG17)</f>
        <v/>
      </c>
      <c r="H42" s="82" t="str">
        <f>IF(data!FH17="","",data!FH17)</f>
        <v/>
      </c>
      <c r="I42" s="82" t="str">
        <f>IF(data!FI17="","",data!FI17)</f>
        <v/>
      </c>
      <c r="J42" s="82" t="str">
        <f>IF(data!FJ17="","",data!FJ17)</f>
        <v/>
      </c>
      <c r="K42" s="82" t="str">
        <f>IF(data!FK17="","",data!FK17)</f>
        <v>Schalke 04</v>
      </c>
      <c r="L42" s="82" t="str">
        <f>IF(data!FL17="","",data!FL17)</f>
        <v>Regensburg</v>
      </c>
      <c r="M42" s="82" t="str">
        <f>IF(data!FM17="","",data!FM17)</f>
        <v>Sevilla</v>
      </c>
      <c r="N42" s="82" t="str">
        <f>IF(data!FN17="","",data!FN17)</f>
        <v>Numancia</v>
      </c>
      <c r="O42" s="82" t="str">
        <f>IF(data!FO17="","",data!FO17)</f>
        <v>Roma</v>
      </c>
      <c r="P42" s="82" t="str">
        <f>IF(data!FP17="","",data!FP17)</f>
        <v>Pescara</v>
      </c>
      <c r="Q42" s="82" t="str">
        <f>IF(data!FQ17="","",data!FQ17)</f>
        <v>Paris SG</v>
      </c>
      <c r="R42" s="82" t="str">
        <f>IF(data!FR17="","",data!FR17)</f>
        <v>Orleans</v>
      </c>
      <c r="S42" s="82" t="str">
        <f>IF(data!FS17="","",data!FS17)</f>
        <v>Waasland-Beveren</v>
      </c>
      <c r="T42" s="82" t="str">
        <f>IF(data!FT17="","",data!FT17)</f>
        <v>Vitesse</v>
      </c>
      <c r="U42" s="82" t="str">
        <f>IF(data!FU17="","",data!FU17)</f>
        <v>Setubal</v>
      </c>
      <c r="V42" s="82" t="str">
        <f>IF(data!FV17="","",data!FV17)</f>
        <v>Rizespor</v>
      </c>
      <c r="W42" s="82" t="str">
        <f>IF(data!FW17="","",data!FW17)</f>
        <v>PAOK</v>
      </c>
    </row>
    <row r="43" spans="1:23" ht="18" customHeight="1" x14ac:dyDescent="0.25">
      <c r="A43" s="83">
        <v>16</v>
      </c>
      <c r="B43" s="82" t="str">
        <f>IF(data!FB18="","",data!FB18)</f>
        <v>Southampton</v>
      </c>
      <c r="C43" s="82" t="str">
        <f>IF(data!FC18="","",data!FC18)</f>
        <v>QPR</v>
      </c>
      <c r="D43" s="82" t="str">
        <f>IF(data!FD18="","",data!FD18)</f>
        <v>Plymouth</v>
      </c>
      <c r="E43" s="82" t="str">
        <f>IF(data!FE18="","",data!FE18)</f>
        <v>Newport County</v>
      </c>
      <c r="F43" s="82" t="str">
        <f>IF(data!FF18="","",data!FF18)</f>
        <v>Hartlepool</v>
      </c>
      <c r="G43" s="82" t="str">
        <f>IF(data!FG18="","",data!FG18)</f>
        <v/>
      </c>
      <c r="H43" s="82" t="str">
        <f>IF(data!FH18="","",data!FH18)</f>
        <v/>
      </c>
      <c r="I43" s="82" t="str">
        <f>IF(data!FI18="","",data!FI18)</f>
        <v/>
      </c>
      <c r="J43" s="82" t="str">
        <f>IF(data!FJ18="","",data!FJ18)</f>
        <v/>
      </c>
      <c r="K43" s="82" t="str">
        <f>IF(data!FK18="","",data!FK18)</f>
        <v>Stuttgart</v>
      </c>
      <c r="L43" s="82" t="str">
        <f>IF(data!FL18="","",data!FL18)</f>
        <v>Sandhausen</v>
      </c>
      <c r="M43" s="82" t="str">
        <f>IF(data!FM18="","",data!FM18)</f>
        <v>Sociedad</v>
      </c>
      <c r="N43" s="82" t="str">
        <f>IF(data!FN18="","",data!FN18)</f>
        <v>Osasuna</v>
      </c>
      <c r="O43" s="82" t="str">
        <f>IF(data!FO18="","",data!FO18)</f>
        <v>Sampdoria</v>
      </c>
      <c r="P43" s="82" t="str">
        <f>IF(data!FP18="","",data!FP18)</f>
        <v>Salernitana</v>
      </c>
      <c r="Q43" s="82" t="str">
        <f>IF(data!FQ18="","",data!FQ18)</f>
        <v>Reims</v>
      </c>
      <c r="R43" s="82" t="str">
        <f>IF(data!FR18="","",data!FR18)</f>
        <v>Paris FC</v>
      </c>
      <c r="S43" s="82" t="str">
        <f>IF(data!FS18="","",data!FS18)</f>
        <v>Waregem</v>
      </c>
      <c r="T43" s="82" t="str">
        <f>IF(data!FT18="","",data!FT18)</f>
        <v>VVV Venlo</v>
      </c>
      <c r="U43" s="82" t="str">
        <f>IF(data!FU18="","",data!FU18)</f>
        <v>Sp Braga</v>
      </c>
      <c r="V43" s="82" t="str">
        <f>IF(data!FV18="","",data!FV18)</f>
        <v>Sivasspor</v>
      </c>
      <c r="W43" s="82" t="str">
        <f>IF(data!FW18="","",data!FW18)</f>
        <v>Xanthi</v>
      </c>
    </row>
    <row r="44" spans="1:23" ht="18" customHeight="1" x14ac:dyDescent="0.25">
      <c r="A44" s="83">
        <v>17</v>
      </c>
      <c r="B44" s="82" t="str">
        <f>IF(data!FB19="","",data!FB19)</f>
        <v>Tottenham</v>
      </c>
      <c r="C44" s="82" t="str">
        <f>IF(data!FC19="","",data!FC19)</f>
        <v>Reading</v>
      </c>
      <c r="D44" s="82" t="str">
        <f>IF(data!FD19="","",data!FD19)</f>
        <v>Portsmouth</v>
      </c>
      <c r="E44" s="82" t="str">
        <f>IF(data!FE19="","",data!FE19)</f>
        <v>Northampton</v>
      </c>
      <c r="F44" s="82" t="str">
        <f>IF(data!FF19="","",data!FF19)</f>
        <v>Havant &amp; Waterlooville</v>
      </c>
      <c r="G44" s="82" t="str">
        <f>IF(data!FG19="","",data!FG19)</f>
        <v/>
      </c>
      <c r="H44" s="82" t="str">
        <f>IF(data!FH19="","",data!FH19)</f>
        <v/>
      </c>
      <c r="I44" s="82" t="str">
        <f>IF(data!FI19="","",data!FI19)</f>
        <v/>
      </c>
      <c r="J44" s="82" t="str">
        <f>IF(data!FJ19="","",data!FJ19)</f>
        <v/>
      </c>
      <c r="K44" s="82" t="str">
        <f>IF(data!FK19="","",data!FK19)</f>
        <v>Werder Bremen</v>
      </c>
      <c r="L44" s="82" t="str">
        <f>IF(data!FL19="","",data!FL19)</f>
        <v>St Pauli</v>
      </c>
      <c r="M44" s="82" t="str">
        <f>IF(data!FM19="","",data!FM19)</f>
        <v>Valencia</v>
      </c>
      <c r="N44" s="82" t="str">
        <f>IF(data!FN19="","",data!FN19)</f>
        <v>Oviedo</v>
      </c>
      <c r="O44" s="82" t="str">
        <f>IF(data!FO19="","",data!FO19)</f>
        <v>Sassuolo</v>
      </c>
      <c r="P44" s="82" t="str">
        <f>IF(data!FP19="","",data!FP19)</f>
        <v>Spezia</v>
      </c>
      <c r="Q44" s="82" t="str">
        <f>IF(data!FQ19="","",data!FQ19)</f>
        <v>Rennes</v>
      </c>
      <c r="R44" s="82" t="str">
        <f>IF(data!FR19="","",data!FR19)</f>
        <v>Red Star</v>
      </c>
      <c r="S44" s="82" t="str">
        <f>IF(data!FS19="","",data!FS19)</f>
        <v/>
      </c>
      <c r="T44" s="82" t="str">
        <f>IF(data!FT19="","",data!FT19)</f>
        <v>Willem II</v>
      </c>
      <c r="U44" s="82" t="str">
        <f>IF(data!FU19="","",data!FU19)</f>
        <v>Sp Lisbon</v>
      </c>
      <c r="V44" s="82" t="str">
        <f>IF(data!FV19="","",data!FV19)</f>
        <v>Trabzonspor</v>
      </c>
      <c r="W44" s="82" t="str">
        <f>IF(data!FW19="","",data!FW19)</f>
        <v/>
      </c>
    </row>
    <row r="45" spans="1:23" ht="18" customHeight="1" x14ac:dyDescent="0.25">
      <c r="A45" s="83">
        <v>18</v>
      </c>
      <c r="B45" s="82" t="str">
        <f>IF(data!FB20="","",data!FB20)</f>
        <v>Watford</v>
      </c>
      <c r="C45" s="82" t="str">
        <f>IF(data!FC20="","",data!FC20)</f>
        <v>Rotherham</v>
      </c>
      <c r="D45" s="82" t="str">
        <f>IF(data!FD20="","",data!FD20)</f>
        <v>Rochdale</v>
      </c>
      <c r="E45" s="82" t="str">
        <f>IF(data!FE20="","",data!FE20)</f>
        <v>Notts County</v>
      </c>
      <c r="F45" s="82" t="str">
        <f>IF(data!FF20="","",data!FF20)</f>
        <v>Leyton Orient</v>
      </c>
      <c r="G45" s="82" t="str">
        <f>IF(data!FG20="","",data!FG20)</f>
        <v/>
      </c>
      <c r="H45" s="82" t="str">
        <f>IF(data!FH20="","",data!FH20)</f>
        <v/>
      </c>
      <c r="I45" s="82" t="str">
        <f>IF(data!FI20="","",data!FI20)</f>
        <v/>
      </c>
      <c r="J45" s="82" t="str">
        <f>IF(data!FJ20="","",data!FJ20)</f>
        <v/>
      </c>
      <c r="K45" s="82" t="str">
        <f>IF(data!FK20="","",data!FK20)</f>
        <v>Wolfsburg</v>
      </c>
      <c r="L45" s="82" t="str">
        <f>IF(data!FL20="","",data!FL20)</f>
        <v>Union Berlin</v>
      </c>
      <c r="M45" s="82" t="str">
        <f>IF(data!FM20="","",data!FM20)</f>
        <v>Valladolid</v>
      </c>
      <c r="N45" s="82" t="str">
        <f>IF(data!FN20="","",data!FN20)</f>
        <v>Rayo Majadahonda</v>
      </c>
      <c r="O45" s="82" t="str">
        <f>IF(data!FO20="","",data!FO20)</f>
        <v>Spal</v>
      </c>
      <c r="P45" s="82" t="str">
        <f>IF(data!FP20="","",data!FP20)</f>
        <v>Venezia</v>
      </c>
      <c r="Q45" s="82" t="str">
        <f>IF(data!FQ20="","",data!FQ20)</f>
        <v>St Etienne</v>
      </c>
      <c r="R45" s="82" t="str">
        <f>IF(data!FR20="","",data!FR20)</f>
        <v>Sochaux</v>
      </c>
      <c r="S45" s="82" t="str">
        <f>IF(data!FS20="","",data!FS20)</f>
        <v/>
      </c>
      <c r="T45" s="82" t="str">
        <f>IF(data!FT20="","",data!FT20)</f>
        <v>Zwolle</v>
      </c>
      <c r="U45" s="82" t="str">
        <f>IF(data!FU20="","",data!FU20)</f>
        <v>Tondela</v>
      </c>
      <c r="V45" s="82" t="str">
        <f>IF(data!FV20="","",data!FV20)</f>
        <v>Yeni Malatyaspor</v>
      </c>
      <c r="W45" s="82" t="str">
        <f>IF(data!FW20="","",data!FW20)</f>
        <v/>
      </c>
    </row>
    <row r="46" spans="1:23" ht="18" customHeight="1" x14ac:dyDescent="0.25">
      <c r="A46" s="83">
        <v>19</v>
      </c>
      <c r="B46" s="82" t="str">
        <f>IF(data!FB21="","",data!FB21)</f>
        <v>West Ham</v>
      </c>
      <c r="C46" s="82" t="str">
        <f>IF(data!FC21="","",data!FC21)</f>
        <v>Sheffield United</v>
      </c>
      <c r="D46" s="82" t="str">
        <f>IF(data!FD21="","",data!FD21)</f>
        <v>Scunthorpe</v>
      </c>
      <c r="E46" s="82" t="str">
        <f>IF(data!FE21="","",data!FE21)</f>
        <v>Oldham</v>
      </c>
      <c r="F46" s="82" t="str">
        <f>IF(data!FF21="","",data!FF21)</f>
        <v>Maidenhead</v>
      </c>
      <c r="G46" s="82" t="str">
        <f>IF(data!FG21="","",data!FG21)</f>
        <v/>
      </c>
      <c r="H46" s="82" t="str">
        <f>IF(data!FH21="","",data!FH21)</f>
        <v/>
      </c>
      <c r="I46" s="82" t="str">
        <f>IF(data!FI21="","",data!FI21)</f>
        <v/>
      </c>
      <c r="J46" s="82" t="str">
        <f>IF(data!FJ21="","",data!FJ21)</f>
        <v/>
      </c>
      <c r="K46" s="82" t="str">
        <f>IF(data!FK21="","",data!FK21)</f>
        <v/>
      </c>
      <c r="L46" s="82" t="str">
        <f>IF(data!FL21="","",data!FL21)</f>
        <v/>
      </c>
      <c r="M46" s="82" t="str">
        <f>IF(data!FM21="","",data!FM21)</f>
        <v>Vallecano</v>
      </c>
      <c r="N46" s="82" t="str">
        <f>IF(data!FN21="","",data!FN21)</f>
        <v>Reus Deportiu</v>
      </c>
      <c r="O46" s="82" t="str">
        <f>IF(data!FO21="","",data!FO21)</f>
        <v>Torino</v>
      </c>
      <c r="P46" s="82" t="str">
        <f>IF(data!FP21="","",data!FP21)</f>
        <v>Verona</v>
      </c>
      <c r="Q46" s="82" t="str">
        <f>IF(data!FQ21="","",data!FQ21)</f>
        <v>Strasbourg</v>
      </c>
      <c r="R46" s="82" t="str">
        <f>IF(data!FR21="","",data!FR21)</f>
        <v>Troyes</v>
      </c>
      <c r="S46" s="82" t="str">
        <f>IF(data!FS21="","",data!FS21)</f>
        <v/>
      </c>
      <c r="T46" s="82" t="str">
        <f>IF(data!FT21="","",data!FT21)</f>
        <v/>
      </c>
      <c r="U46" s="82" t="str">
        <f>IF(data!FU21="","",data!FU21)</f>
        <v/>
      </c>
      <c r="V46" s="82" t="str">
        <f>IF(data!FV21="","",data!FV21)</f>
        <v/>
      </c>
      <c r="W46" s="82" t="str">
        <f>IF(data!FW21="","",data!FW21)</f>
        <v/>
      </c>
    </row>
    <row r="47" spans="1:23" ht="18" customHeight="1" x14ac:dyDescent="0.25">
      <c r="A47" s="83">
        <v>20</v>
      </c>
      <c r="B47" s="82" t="str">
        <f>IF(data!FB22="","",data!FB22)</f>
        <v>Wolves</v>
      </c>
      <c r="C47" s="82" t="str">
        <f>IF(data!FC22="","",data!FC22)</f>
        <v>Sheffield Weds</v>
      </c>
      <c r="D47" s="82" t="str">
        <f>IF(data!FD22="","",data!FD22)</f>
        <v>Shrewsbury</v>
      </c>
      <c r="E47" s="82" t="str">
        <f>IF(data!FE22="","",data!FE22)</f>
        <v>Port Vale</v>
      </c>
      <c r="F47" s="82" t="str">
        <f>IF(data!FF22="","",data!FF22)</f>
        <v>Maidstone</v>
      </c>
      <c r="G47" s="82" t="str">
        <f>IF(data!FG22="","",data!FG22)</f>
        <v/>
      </c>
      <c r="H47" s="82" t="str">
        <f>IF(data!FH22="","",data!FH22)</f>
        <v/>
      </c>
      <c r="I47" s="82" t="str">
        <f>IF(data!FI22="","",data!FI22)</f>
        <v/>
      </c>
      <c r="J47" s="82" t="str">
        <f>IF(data!FJ22="","",data!FJ22)</f>
        <v/>
      </c>
      <c r="K47" s="82" t="str">
        <f>IF(data!FK22="","",data!FK22)</f>
        <v/>
      </c>
      <c r="L47" s="82" t="str">
        <f>IF(data!FL22="","",data!FL22)</f>
        <v/>
      </c>
      <c r="M47" s="82" t="str">
        <f>IF(data!FM22="","",data!FM22)</f>
        <v>Villarreal</v>
      </c>
      <c r="N47" s="82" t="str">
        <f>IF(data!FN22="","",data!FN22)</f>
        <v>Sp Gijon</v>
      </c>
      <c r="O47" s="82" t="str">
        <f>IF(data!FO22="","",data!FO22)</f>
        <v>Udinese</v>
      </c>
      <c r="P47" s="82" t="str">
        <f>IF(data!FP22="","",data!FP22)</f>
        <v/>
      </c>
      <c r="Q47" s="82" t="str">
        <f>IF(data!FQ22="","",data!FQ22)</f>
        <v>Toulouse</v>
      </c>
      <c r="R47" s="82" t="str">
        <f>IF(data!FR22="","",data!FR22)</f>
        <v>Valenciennes</v>
      </c>
      <c r="S47" s="82" t="str">
        <f>IF(data!FS22="","",data!FS22)</f>
        <v/>
      </c>
      <c r="T47" s="82" t="str">
        <f>IF(data!FT22="","",data!FT22)</f>
        <v/>
      </c>
      <c r="U47" s="82" t="str">
        <f>IF(data!FU22="","",data!FU22)</f>
        <v/>
      </c>
      <c r="V47" s="82" t="str">
        <f>IF(data!FV22="","",data!FV22)</f>
        <v/>
      </c>
      <c r="W47" s="82" t="str">
        <f>IF(data!FW22="","",data!FW22)</f>
        <v/>
      </c>
    </row>
    <row r="48" spans="1:23" ht="18" customHeight="1" x14ac:dyDescent="0.25">
      <c r="A48" s="83">
        <v>21</v>
      </c>
      <c r="B48" s="82" t="str">
        <f>IF(data!FB23="","",data!FB23)</f>
        <v/>
      </c>
      <c r="C48" s="82" t="str">
        <f>IF(data!FC23="","",data!FC23)</f>
        <v>Stoke</v>
      </c>
      <c r="D48" s="82" t="str">
        <f>IF(data!FD23="","",data!FD23)</f>
        <v>Southend</v>
      </c>
      <c r="E48" s="82" t="str">
        <f>IF(data!FE23="","",data!FE23)</f>
        <v>Stevenage</v>
      </c>
      <c r="F48" s="82" t="str">
        <f>IF(data!FF23="","",data!FF23)</f>
        <v>Salford</v>
      </c>
      <c r="G48" s="82" t="str">
        <f>IF(data!FG23="","",data!FG23)</f>
        <v/>
      </c>
      <c r="H48" s="82" t="str">
        <f>IF(data!FH23="","",data!FH23)</f>
        <v/>
      </c>
      <c r="I48" s="82" t="str">
        <f>IF(data!FI23="","",data!FI23)</f>
        <v/>
      </c>
      <c r="J48" s="82" t="str">
        <f>IF(data!FJ23="","",data!FJ23)</f>
        <v/>
      </c>
      <c r="K48" s="82" t="str">
        <f>IF(data!FK23="","",data!FK23)</f>
        <v/>
      </c>
      <c r="L48" s="82" t="str">
        <f>IF(data!FL23="","",data!FL23)</f>
        <v/>
      </c>
      <c r="M48" s="82" t="str">
        <f>IF(data!FM23="","",data!FM23)</f>
        <v/>
      </c>
      <c r="N48" s="82" t="str">
        <f>IF(data!FN23="","",data!FN23)</f>
        <v>Tenerife</v>
      </c>
      <c r="O48" s="82" t="str">
        <f>IF(data!FO23="","",data!FO23)</f>
        <v/>
      </c>
      <c r="P48" s="82" t="str">
        <f>IF(data!FP23="","",data!FP23)</f>
        <v/>
      </c>
      <c r="Q48" s="82" t="str">
        <f>IF(data!FQ23="","",data!FQ23)</f>
        <v/>
      </c>
      <c r="R48" s="82" t="str">
        <f>IF(data!FR23="","",data!FR23)</f>
        <v/>
      </c>
      <c r="S48" s="82" t="str">
        <f>IF(data!FS23="","",data!FS23)</f>
        <v/>
      </c>
      <c r="T48" s="82" t="str">
        <f>IF(data!FT23="","",data!FT23)</f>
        <v/>
      </c>
      <c r="U48" s="82" t="str">
        <f>IF(data!FU23="","",data!FU23)</f>
        <v/>
      </c>
      <c r="V48" s="82" t="str">
        <f>IF(data!FV23="","",data!FV23)</f>
        <v/>
      </c>
      <c r="W48" s="82" t="str">
        <f>IF(data!FW23="","",data!FW23)</f>
        <v/>
      </c>
    </row>
    <row r="49" spans="1:23" ht="18" customHeight="1" x14ac:dyDescent="0.25">
      <c r="A49" s="83">
        <v>22</v>
      </c>
      <c r="B49" s="82" t="str">
        <f>IF(data!FB24="","",data!FB24)</f>
        <v/>
      </c>
      <c r="C49" s="82" t="str">
        <f>IF(data!FC24="","",data!FC24)</f>
        <v>Swansea</v>
      </c>
      <c r="D49" s="82" t="str">
        <f>IF(data!FD24="","",data!FD24)</f>
        <v>Sunderland</v>
      </c>
      <c r="E49" s="82" t="str">
        <f>IF(data!FE24="","",data!FE24)</f>
        <v>Swindon</v>
      </c>
      <c r="F49" s="82" t="str">
        <f>IF(data!FF24="","",data!FF24)</f>
        <v>Solihull</v>
      </c>
      <c r="G49" s="82" t="str">
        <f>IF(data!FG24="","",data!FG24)</f>
        <v/>
      </c>
      <c r="H49" s="82" t="str">
        <f>IF(data!FH24="","",data!FH24)</f>
        <v/>
      </c>
      <c r="I49" s="82" t="str">
        <f>IF(data!FI24="","",data!FI24)</f>
        <v/>
      </c>
      <c r="J49" s="82" t="str">
        <f>IF(data!FJ24="","",data!FJ24)</f>
        <v/>
      </c>
      <c r="K49" s="82" t="str">
        <f>IF(data!FK24="","",data!FK24)</f>
        <v/>
      </c>
      <c r="L49" s="82" t="str">
        <f>IF(data!FL24="","",data!FL24)</f>
        <v/>
      </c>
      <c r="M49" s="82" t="str">
        <f>IF(data!FM24="","",data!FM24)</f>
        <v/>
      </c>
      <c r="N49" s="82" t="str">
        <f>IF(data!FN24="","",data!FN24)</f>
        <v>Zaragoza</v>
      </c>
      <c r="O49" s="82" t="str">
        <f>IF(data!FO24="","",data!FO24)</f>
        <v/>
      </c>
      <c r="P49" s="82" t="str">
        <f>IF(data!FP24="","",data!FP24)</f>
        <v/>
      </c>
      <c r="Q49" s="82" t="str">
        <f>IF(data!FQ24="","",data!FQ24)</f>
        <v/>
      </c>
      <c r="R49" s="82" t="str">
        <f>IF(data!FR24="","",data!FR24)</f>
        <v/>
      </c>
      <c r="S49" s="82" t="str">
        <f>IF(data!FS24="","",data!FS24)</f>
        <v/>
      </c>
      <c r="T49" s="82" t="str">
        <f>IF(data!FT24="","",data!FT24)</f>
        <v/>
      </c>
      <c r="U49" s="82" t="str">
        <f>IF(data!FU24="","",data!FU24)</f>
        <v/>
      </c>
      <c r="V49" s="82" t="str">
        <f>IF(data!FV24="","",data!FV24)</f>
        <v/>
      </c>
      <c r="W49" s="82" t="str">
        <f>IF(data!FW24="","",data!FW24)</f>
        <v/>
      </c>
    </row>
    <row r="50" spans="1:23" ht="18" customHeight="1" x14ac:dyDescent="0.25">
      <c r="A50" s="83">
        <v>23</v>
      </c>
      <c r="B50" s="82" t="str">
        <f>IF(data!FB25="","",data!FB25)</f>
        <v/>
      </c>
      <c r="C50" s="82" t="str">
        <f>IF(data!FC25="","",data!FC25)</f>
        <v>West Brom</v>
      </c>
      <c r="D50" s="82" t="str">
        <f>IF(data!FD25="","",data!FD25)</f>
        <v>Walsall</v>
      </c>
      <c r="E50" s="82" t="str">
        <f>IF(data!FE25="","",data!FE25)</f>
        <v>Tranmere</v>
      </c>
      <c r="F50" s="82" t="str">
        <f>IF(data!FF25="","",data!FF25)</f>
        <v>Sutton</v>
      </c>
      <c r="G50" s="82" t="str">
        <f>IF(data!FG25="","",data!FG25)</f>
        <v/>
      </c>
      <c r="H50" s="82" t="str">
        <f>IF(data!FH25="","",data!FH25)</f>
        <v/>
      </c>
      <c r="I50" s="82" t="str">
        <f>IF(data!FI25="","",data!FI25)</f>
        <v/>
      </c>
      <c r="J50" s="82" t="str">
        <f>IF(data!FJ25="","",data!FJ25)</f>
        <v/>
      </c>
      <c r="K50" s="82" t="str">
        <f>IF(data!FK25="","",data!FK25)</f>
        <v/>
      </c>
      <c r="L50" s="82" t="str">
        <f>IF(data!FL25="","",data!FL25)</f>
        <v/>
      </c>
      <c r="M50" s="82" t="str">
        <f>IF(data!FM25="","",data!FM25)</f>
        <v/>
      </c>
      <c r="N50" s="82" t="str">
        <f>IF(data!FN25="","",data!FN25)</f>
        <v/>
      </c>
      <c r="O50" s="82" t="str">
        <f>IF(data!FO25="","",data!FO25)</f>
        <v/>
      </c>
      <c r="P50" s="82" t="str">
        <f>IF(data!FP25="","",data!FP25)</f>
        <v/>
      </c>
      <c r="Q50" s="82" t="str">
        <f>IF(data!FQ25="","",data!FQ25)</f>
        <v/>
      </c>
      <c r="R50" s="82" t="str">
        <f>IF(data!FR25="","",data!FR25)</f>
        <v/>
      </c>
      <c r="S50" s="82" t="str">
        <f>IF(data!FS25="","",data!FS25)</f>
        <v/>
      </c>
      <c r="T50" s="82" t="str">
        <f>IF(data!FT25="","",data!FT25)</f>
        <v/>
      </c>
      <c r="U50" s="82" t="str">
        <f>IF(data!FU25="","",data!FU25)</f>
        <v/>
      </c>
      <c r="V50" s="82" t="str">
        <f>IF(data!FV25="","",data!FV25)</f>
        <v/>
      </c>
      <c r="W50" s="82" t="str">
        <f>IF(data!FW25="","",data!FW25)</f>
        <v/>
      </c>
    </row>
    <row r="51" spans="1:23" ht="18" customHeight="1" x14ac:dyDescent="0.25">
      <c r="A51" s="83">
        <v>24</v>
      </c>
      <c r="B51" s="82" t="str">
        <f>IF(data!FB26="","",data!FB26)</f>
        <v/>
      </c>
      <c r="C51" s="82" t="str">
        <f>IF(data!FC26="","",data!FC26)</f>
        <v>Wigan</v>
      </c>
      <c r="D51" s="82" t="str">
        <f>IF(data!FD26="","",data!FD26)</f>
        <v>Wycombe</v>
      </c>
      <c r="E51" s="82" t="str">
        <f>IF(data!FE26="","",data!FE26)</f>
        <v>Yeovil</v>
      </c>
      <c r="F51" s="82" t="str">
        <f>IF(data!FF26="","",data!FF26)</f>
        <v>Wrexham</v>
      </c>
      <c r="G51" s="82" t="str">
        <f>IF(data!FG26="","",data!FG26)</f>
        <v/>
      </c>
      <c r="H51" s="82" t="str">
        <f>IF(data!FH26="","",data!FH26)</f>
        <v/>
      </c>
      <c r="I51" s="82" t="str">
        <f>IF(data!FI26="","",data!FI26)</f>
        <v/>
      </c>
      <c r="J51" s="82" t="str">
        <f>IF(data!FJ26="","",data!FJ26)</f>
        <v/>
      </c>
      <c r="K51" s="82" t="str">
        <f>IF(data!FK26="","",data!FK26)</f>
        <v/>
      </c>
      <c r="L51" s="82" t="str">
        <f>IF(data!FL26="","",data!FL26)</f>
        <v/>
      </c>
      <c r="M51" s="82" t="str">
        <f>IF(data!FM26="","",data!FM26)</f>
        <v/>
      </c>
      <c r="N51" s="82" t="str">
        <f>IF(data!FN26="","",data!FN26)</f>
        <v/>
      </c>
      <c r="O51" s="82" t="str">
        <f>IF(data!FO26="","",data!FO26)</f>
        <v/>
      </c>
      <c r="P51" s="82" t="str">
        <f>IF(data!FP26="","",data!FP26)</f>
        <v/>
      </c>
      <c r="Q51" s="82" t="str">
        <f>IF(data!FQ26="","",data!FQ26)</f>
        <v/>
      </c>
      <c r="R51" s="82" t="str">
        <f>IF(data!FR26="","",data!FR26)</f>
        <v/>
      </c>
      <c r="S51" s="82" t="str">
        <f>IF(data!FS26="","",data!FS26)</f>
        <v/>
      </c>
      <c r="T51" s="82" t="str">
        <f>IF(data!FT26="","",data!FT26)</f>
        <v/>
      </c>
      <c r="U51" s="82" t="str">
        <f>IF(data!FU26="","",data!FU26)</f>
        <v/>
      </c>
      <c r="V51" s="82" t="str">
        <f>IF(data!FV26="","",data!FV26)</f>
        <v/>
      </c>
      <c r="W51" s="82" t="str">
        <f>IF(data!FW26="","",data!FW26)</f>
        <v/>
      </c>
    </row>
    <row r="52" spans="1:23" s="403" customFormat="1" x14ac:dyDescent="0.25">
      <c r="A52" s="403" t="s">
        <v>416</v>
      </c>
      <c r="B52" s="403">
        <f>data!FB28</f>
        <v>20</v>
      </c>
      <c r="C52" s="403">
        <f>data!FC28</f>
        <v>24</v>
      </c>
      <c r="D52" s="403">
        <f>data!FD28</f>
        <v>24</v>
      </c>
      <c r="E52" s="403">
        <f>data!FE28</f>
        <v>24</v>
      </c>
      <c r="F52" s="403">
        <f>data!FF28</f>
        <v>24</v>
      </c>
      <c r="G52" s="403">
        <f>data!FG28</f>
        <v>12</v>
      </c>
      <c r="H52" s="403">
        <f>data!FH28</f>
        <v>10</v>
      </c>
      <c r="I52" s="403">
        <f>data!FI28</f>
        <v>10</v>
      </c>
      <c r="J52" s="403">
        <f>data!FJ28</f>
        <v>10</v>
      </c>
      <c r="K52" s="403">
        <f>data!FK28</f>
        <v>18</v>
      </c>
      <c r="L52" s="403">
        <f>data!FL28</f>
        <v>18</v>
      </c>
      <c r="M52" s="403">
        <f>data!FM28</f>
        <v>20</v>
      </c>
      <c r="N52" s="403">
        <f>data!FN28</f>
        <v>22</v>
      </c>
      <c r="O52" s="403">
        <f>data!FO28</f>
        <v>20</v>
      </c>
      <c r="P52" s="403">
        <f>data!FP28</f>
        <v>19</v>
      </c>
      <c r="Q52" s="403">
        <f>data!FQ28</f>
        <v>20</v>
      </c>
      <c r="R52" s="403">
        <f>data!FR28</f>
        <v>20</v>
      </c>
      <c r="S52" s="403">
        <f>data!FS28</f>
        <v>16</v>
      </c>
      <c r="T52" s="403">
        <f>data!FT28</f>
        <v>18</v>
      </c>
      <c r="U52" s="403">
        <f>data!FU28</f>
        <v>18</v>
      </c>
      <c r="V52" s="403">
        <f>data!FV28</f>
        <v>18</v>
      </c>
      <c r="W52" s="403">
        <f>data!FW28</f>
        <v>16</v>
      </c>
    </row>
    <row r="53" spans="1:23" s="61" customFormat="1" x14ac:dyDescent="0.25">
      <c r="A53" s="61" t="s">
        <v>457</v>
      </c>
      <c r="B53" s="61">
        <f>B52*(B52-1)</f>
        <v>380</v>
      </c>
      <c r="C53" s="61">
        <f>C52*(C52-1)</f>
        <v>552</v>
      </c>
      <c r="D53" s="61">
        <f t="shared" ref="D53:W53" si="4">D52*(D52-1)</f>
        <v>552</v>
      </c>
      <c r="E53" s="61">
        <f t="shared" si="4"/>
        <v>552</v>
      </c>
      <c r="F53" s="61">
        <f t="shared" si="4"/>
        <v>552</v>
      </c>
      <c r="G53" s="61">
        <f>2*G52*(G52-1)</f>
        <v>264</v>
      </c>
      <c r="H53" s="61">
        <f t="shared" ref="H53:J53" si="5">2*H52*(H52-1)</f>
        <v>180</v>
      </c>
      <c r="I53" s="61">
        <f t="shared" si="5"/>
        <v>180</v>
      </c>
      <c r="J53" s="61">
        <f t="shared" si="5"/>
        <v>180</v>
      </c>
      <c r="K53" s="61">
        <f t="shared" si="4"/>
        <v>306</v>
      </c>
      <c r="L53" s="61">
        <f t="shared" si="4"/>
        <v>306</v>
      </c>
      <c r="M53" s="61">
        <f t="shared" si="4"/>
        <v>380</v>
      </c>
      <c r="N53" s="61">
        <f t="shared" si="4"/>
        <v>462</v>
      </c>
      <c r="O53" s="61">
        <f t="shared" si="4"/>
        <v>380</v>
      </c>
      <c r="P53" s="61">
        <f t="shared" si="4"/>
        <v>342</v>
      </c>
      <c r="Q53" s="61">
        <f t="shared" si="4"/>
        <v>380</v>
      </c>
      <c r="R53" s="61">
        <f t="shared" si="4"/>
        <v>380</v>
      </c>
      <c r="S53" s="61">
        <f t="shared" si="4"/>
        <v>240</v>
      </c>
      <c r="T53" s="61">
        <f t="shared" si="4"/>
        <v>306</v>
      </c>
      <c r="U53" s="61">
        <f t="shared" si="4"/>
        <v>306</v>
      </c>
      <c r="V53" s="61">
        <f t="shared" si="4"/>
        <v>306</v>
      </c>
      <c r="W53" s="61">
        <f t="shared" si="4"/>
        <v>240</v>
      </c>
    </row>
  </sheetData>
  <sheetProtection sheet="1" objects="1" scenarios="1"/>
  <sortState ref="S28:S43">
    <sortCondition ref="S28"/>
  </sortState>
  <mergeCells count="1">
    <mergeCell ref="F9:F1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Z82"/>
  <sheetViews>
    <sheetView showGridLines="0" showRowColHeaders="0" zoomScale="90" zoomScaleNormal="90" workbookViewId="0">
      <selection sqref="A1:Z1"/>
    </sheetView>
  </sheetViews>
  <sheetFormatPr defaultRowHeight="15.95" customHeight="1" x14ac:dyDescent="0.25"/>
  <cols>
    <col min="1" max="1" width="4.7109375" style="350" customWidth="1"/>
    <col min="2" max="2" width="16.7109375" style="350" customWidth="1"/>
    <col min="3" max="26" width="6.7109375" style="350" customWidth="1"/>
    <col min="27" max="16384" width="9.140625" style="350"/>
  </cols>
  <sheetData>
    <row r="1" spans="1:26" ht="24.95" customHeight="1" x14ac:dyDescent="0.25">
      <c r="A1" s="1339" t="str">
        <f>CONCATENATE('SELECT LEAGUE'!B5," 2018/2019 - LEAGUE  TABLE")</f>
        <v>England Championship 2018/2019 - LEAGUE  TABLE</v>
      </c>
      <c r="B1" s="1339"/>
      <c r="C1" s="1339"/>
      <c r="D1" s="1339"/>
      <c r="E1" s="1339"/>
      <c r="F1" s="1339"/>
      <c r="G1" s="1339"/>
      <c r="H1" s="1339"/>
      <c r="I1" s="1339"/>
      <c r="J1" s="1339"/>
      <c r="K1" s="1339"/>
      <c r="L1" s="1339"/>
      <c r="M1" s="1339"/>
      <c r="N1" s="1339"/>
      <c r="O1" s="1339"/>
      <c r="P1" s="1339"/>
      <c r="Q1" s="1339"/>
      <c r="R1" s="1339"/>
      <c r="S1" s="1339"/>
      <c r="T1" s="1339"/>
      <c r="U1" s="1339"/>
      <c r="V1" s="1339"/>
      <c r="W1" s="1339"/>
      <c r="X1" s="1339"/>
      <c r="Y1" s="1339"/>
      <c r="Z1" s="1339"/>
    </row>
    <row r="2" spans="1:26" ht="5.0999999999999996" customHeight="1" x14ac:dyDescent="0.25"/>
    <row r="3" spans="1:26" ht="15.95" customHeight="1" x14ac:dyDescent="0.25">
      <c r="A3" s="1340" t="s">
        <v>21</v>
      </c>
      <c r="B3" s="1340"/>
      <c r="C3" s="1340"/>
      <c r="D3" s="1340"/>
      <c r="E3" s="1340"/>
      <c r="F3" s="1340"/>
      <c r="G3" s="1340"/>
      <c r="H3" s="1340"/>
      <c r="I3" s="1340"/>
      <c r="J3" s="1340"/>
      <c r="K3" s="1341" t="s">
        <v>410</v>
      </c>
      <c r="L3" s="1341"/>
      <c r="M3" s="1341"/>
      <c r="N3" s="1341"/>
      <c r="O3" s="1341"/>
      <c r="P3" s="1341"/>
      <c r="Q3" s="1341"/>
      <c r="R3" s="1341"/>
      <c r="S3" s="1341"/>
      <c r="T3" s="1341"/>
      <c r="U3" s="1341"/>
      <c r="V3" s="1341"/>
      <c r="W3" s="1341"/>
      <c r="X3" s="1341"/>
      <c r="Y3" s="1341"/>
      <c r="Z3" s="1341"/>
    </row>
    <row r="4" spans="1:26" s="351" customFormat="1" ht="50.1" customHeight="1" x14ac:dyDescent="0.25">
      <c r="A4" s="919" t="s">
        <v>19</v>
      </c>
      <c r="B4" s="904" t="s">
        <v>11</v>
      </c>
      <c r="C4" s="901" t="s">
        <v>12</v>
      </c>
      <c r="D4" s="902" t="s">
        <v>13</v>
      </c>
      <c r="E4" s="903" t="s">
        <v>14</v>
      </c>
      <c r="F4" s="904" t="s">
        <v>15</v>
      </c>
      <c r="G4" s="902" t="s">
        <v>179</v>
      </c>
      <c r="H4" s="903" t="s">
        <v>180</v>
      </c>
      <c r="I4" s="904" t="s">
        <v>16</v>
      </c>
      <c r="J4" s="901" t="s">
        <v>17</v>
      </c>
      <c r="K4" s="910" t="s">
        <v>179</v>
      </c>
      <c r="L4" s="911" t="s">
        <v>180</v>
      </c>
      <c r="M4" s="910" t="s">
        <v>171</v>
      </c>
      <c r="N4" s="911" t="s">
        <v>172</v>
      </c>
      <c r="O4" s="910" t="s">
        <v>165</v>
      </c>
      <c r="P4" s="911" t="s">
        <v>166</v>
      </c>
      <c r="Q4" s="910" t="s">
        <v>167</v>
      </c>
      <c r="R4" s="911" t="s">
        <v>168</v>
      </c>
      <c r="S4" s="910" t="s">
        <v>175</v>
      </c>
      <c r="T4" s="911" t="s">
        <v>176</v>
      </c>
      <c r="U4" s="910" t="s">
        <v>177</v>
      </c>
      <c r="V4" s="911" t="s">
        <v>178</v>
      </c>
      <c r="W4" s="905" t="s">
        <v>169</v>
      </c>
      <c r="X4" s="905" t="s">
        <v>268</v>
      </c>
      <c r="Y4" s="910" t="s">
        <v>173</v>
      </c>
      <c r="Z4" s="911" t="s">
        <v>174</v>
      </c>
    </row>
    <row r="5" spans="1:26" ht="15.95" customHeight="1" x14ac:dyDescent="0.25">
      <c r="A5" s="920">
        <v>1</v>
      </c>
      <c r="B5" s="921" t="str">
        <f ca="1">IFERROR(VLOOKUP($A5,'calc-table'!$B$58:$AA$81,COLUMN(),FALSE),"-")</f>
        <v>Sheffield United</v>
      </c>
      <c r="C5" s="907">
        <f ca="1">IFERROR(VLOOKUP($A5,'calc-table'!$B$58:$AA$81,COLUMN(),FALSE),"-")</f>
        <v>12</v>
      </c>
      <c r="D5" s="892">
        <f ca="1">IFERROR(VLOOKUP($A5,'calc-table'!$B$58:$AA$81,COLUMN(),FALSE),"-")</f>
        <v>8</v>
      </c>
      <c r="E5" s="893">
        <f ca="1">IFERROR(VLOOKUP($A5,'calc-table'!$B$58:$AA$81,COLUMN(),FALSE),"-")</f>
        <v>1</v>
      </c>
      <c r="F5" s="894">
        <f ca="1">IFERROR(VLOOKUP($A5,'calc-table'!$B$58:$AA$81,COLUMN(),FALSE),"-")</f>
        <v>3</v>
      </c>
      <c r="G5" s="892">
        <f ca="1">IFERROR(VLOOKUP($A5,'calc-table'!$B$58:$AA$81,COLUMN(),FALSE),"-")</f>
        <v>21</v>
      </c>
      <c r="H5" s="893">
        <f ca="1">IFERROR(VLOOKUP($A5,'calc-table'!$B$58:$AA$81,COLUMN(),FALSE),"-")</f>
        <v>13</v>
      </c>
      <c r="I5" s="894">
        <f ca="1">IFERROR(VLOOKUP($A5,'calc-table'!$B$58:$AA$81,COLUMN(),FALSE),"-")</f>
        <v>8</v>
      </c>
      <c r="J5" s="906">
        <f ca="1">IFERROR(VLOOKUP($A5,'calc-table'!$B$58:$AA$81,COLUMN(),FALSE),"-")</f>
        <v>25</v>
      </c>
      <c r="K5" s="912">
        <f ca="1">IFERROR(VLOOKUP($A5,'calc-table'!$B$58:$AA$81,COLUMN(),FALSE),"-")</f>
        <v>1.75</v>
      </c>
      <c r="L5" s="913">
        <f ca="1">IFERROR(VLOOKUP($A5,'calc-table'!$B$58:$AA$81,COLUMN(),FALSE),"-")</f>
        <v>1.0833333333333333</v>
      </c>
      <c r="M5" s="912">
        <f ca="1">IFERROR(VLOOKUP($A5,'calc-table'!$B$58:$AA$81,COLUMN(),FALSE)/$C5,"-")</f>
        <v>7.166666666666667</v>
      </c>
      <c r="N5" s="913">
        <f ca="1">IFERROR(VLOOKUP($A5,'calc-table'!$B$58:$AA$81,COLUMN(),FALSE)/$C5,"-")</f>
        <v>4.166666666666667</v>
      </c>
      <c r="O5" s="912">
        <f ca="1">IFERROR(VLOOKUP($A5,'calc-table'!$B$58:$AA$81,COLUMN(),FALSE)/$C5,"-")</f>
        <v>12.25</v>
      </c>
      <c r="P5" s="913">
        <f ca="1">IFERROR(VLOOKUP($A5,'calc-table'!$B$58:$AA$81,COLUMN(),FALSE)/$C5,"-")</f>
        <v>11</v>
      </c>
      <c r="Q5" s="912">
        <f ca="1">IFERROR(VLOOKUP($A5,'calc-table'!$B$58:$AA$81,COLUMN(),FALSE)/$C5,"-")</f>
        <v>4.333333333333333</v>
      </c>
      <c r="R5" s="913">
        <f ca="1">IFERROR(VLOOKUP($A5,'calc-table'!$B$58:$AA$81,COLUMN(),FALSE)/$C5,"-")</f>
        <v>3.5</v>
      </c>
      <c r="S5" s="912">
        <f ca="1">IFERROR(VLOOKUP($A5,'calc-table'!$B$58:$AA$81,COLUMN(),FALSE),"-")</f>
        <v>7</v>
      </c>
      <c r="T5" s="913">
        <f ca="1">IFERROR(VLOOKUP($A5,'calc-table'!$B$58:$AA$81,COLUMN(),FALSE),"-")</f>
        <v>2.4761904761904763</v>
      </c>
      <c r="U5" s="912">
        <f ca="1">IFERROR(VLOOKUP($A5,'calc-table'!$B$58:$AA$81,COLUMN(),FALSE),"-")</f>
        <v>10.153846153846153</v>
      </c>
      <c r="V5" s="913">
        <f ca="1">IFERROR(VLOOKUP($A5,'calc-table'!$B$58:$AA$81,COLUMN(),FALSE),"-")</f>
        <v>3.2307692307692308</v>
      </c>
      <c r="W5" s="908">
        <f ca="1">IFERROR(VLOOKUP($A5,'calc-table'!$B$58:$AA$81,COLUMN(),FALSE)/$C5,"-")</f>
        <v>1.75</v>
      </c>
      <c r="X5" s="909">
        <f ca="1">IFERROR(VLOOKUP($A5,'calc-table'!$B$58:$AA$81,COLUMN(),FALSE),"-")</f>
        <v>0</v>
      </c>
      <c r="Y5" s="912">
        <f ca="1">IFERROR(VLOOKUP($A5,'calc-table'!$B$58:$AA$81,COLUMN(),FALSE)/$C5,"-")</f>
        <v>11.833333333333334</v>
      </c>
      <c r="Z5" s="913">
        <f ca="1">IFERROR(VLOOKUP($A5,'calc-table'!$B$58:$AA$81,COLUMN(),FALSE)/$C5,"-")</f>
        <v>9.9166666666666661</v>
      </c>
    </row>
    <row r="6" spans="1:26" ht="15.95" customHeight="1" x14ac:dyDescent="0.25">
      <c r="A6" s="922">
        <v>2</v>
      </c>
      <c r="B6" s="923" t="str">
        <f ca="1">IFERROR(VLOOKUP($A6,'calc-table'!$B$58:$AA$81,COLUMN(),FALSE),"-")</f>
        <v>West Brom</v>
      </c>
      <c r="C6" s="366">
        <f ca="1">IFERROR(VLOOKUP($A6,'calc-table'!$B$58:$AA$81,COLUMN(),FALSE),"-")</f>
        <v>12</v>
      </c>
      <c r="D6" s="895">
        <f ca="1">IFERROR(VLOOKUP($A6,'calc-table'!$B$58:$AA$81,COLUMN(),FALSE),"-")</f>
        <v>7</v>
      </c>
      <c r="E6" s="896">
        <f ca="1">IFERROR(VLOOKUP($A6,'calc-table'!$B$58:$AA$81,COLUMN(),FALSE),"-")</f>
        <v>3</v>
      </c>
      <c r="F6" s="897">
        <f ca="1">IFERROR(VLOOKUP($A6,'calc-table'!$B$58:$AA$81,COLUMN(),FALSE),"-")</f>
        <v>2</v>
      </c>
      <c r="G6" s="895">
        <f ca="1">IFERROR(VLOOKUP($A6,'calc-table'!$B$58:$AA$81,COLUMN(),FALSE),"-")</f>
        <v>31</v>
      </c>
      <c r="H6" s="896">
        <f ca="1">IFERROR(VLOOKUP($A6,'calc-table'!$B$58:$AA$81,COLUMN(),FALSE),"-")</f>
        <v>17</v>
      </c>
      <c r="I6" s="897">
        <f ca="1">IFERROR(VLOOKUP($A6,'calc-table'!$B$58:$AA$81,COLUMN(),FALSE),"-")</f>
        <v>14</v>
      </c>
      <c r="J6" s="364">
        <f ca="1">IFERROR(VLOOKUP($A6,'calc-table'!$B$58:$AA$81,COLUMN(),FALSE),"-")</f>
        <v>24</v>
      </c>
      <c r="K6" s="914">
        <f ca="1">IFERROR(VLOOKUP($A6,'calc-table'!$B$58:$AA$81,COLUMN(),FALSE),"-")</f>
        <v>2.5833333333333335</v>
      </c>
      <c r="L6" s="915">
        <f ca="1">IFERROR(VLOOKUP($A6,'calc-table'!$B$58:$AA$81,COLUMN(),FALSE),"-")</f>
        <v>1.4166666666666667</v>
      </c>
      <c r="M6" s="914">
        <f ca="1">IFERROR(VLOOKUP($A6,'calc-table'!$B$58:$AA$81,COLUMN(),FALSE)/$C6,"-")</f>
        <v>4.416666666666667</v>
      </c>
      <c r="N6" s="915">
        <f ca="1">IFERROR(VLOOKUP($A6,'calc-table'!$B$58:$AA$81,COLUMN(),FALSE)/$C6,"-")</f>
        <v>5.5</v>
      </c>
      <c r="O6" s="914">
        <f ca="1">IFERROR(VLOOKUP($A6,'calc-table'!$B$58:$AA$81,COLUMN(),FALSE)/$C6,"-")</f>
        <v>14</v>
      </c>
      <c r="P6" s="915">
        <f ca="1">IFERROR(VLOOKUP($A6,'calc-table'!$B$58:$AA$81,COLUMN(),FALSE)/$C6,"-")</f>
        <v>14.916666666666666</v>
      </c>
      <c r="Q6" s="914">
        <f ca="1">IFERROR(VLOOKUP($A6,'calc-table'!$B$58:$AA$81,COLUMN(),FALSE)/$C6,"-")</f>
        <v>4.916666666666667</v>
      </c>
      <c r="R6" s="915">
        <f ca="1">IFERROR(VLOOKUP($A6,'calc-table'!$B$58:$AA$81,COLUMN(),FALSE)/$C6,"-")</f>
        <v>4.916666666666667</v>
      </c>
      <c r="S6" s="914">
        <f ca="1">IFERROR(VLOOKUP($A6,'calc-table'!$B$58:$AA$81,COLUMN(),FALSE),"-")</f>
        <v>5.419354838709677</v>
      </c>
      <c r="T6" s="915">
        <f ca="1">IFERROR(VLOOKUP($A6,'calc-table'!$B$58:$AA$81,COLUMN(),FALSE),"-")</f>
        <v>1.903225806451613</v>
      </c>
      <c r="U6" s="914">
        <f ca="1">IFERROR(VLOOKUP($A6,'calc-table'!$B$58:$AA$81,COLUMN(),FALSE),"-")</f>
        <v>10.529411764705882</v>
      </c>
      <c r="V6" s="915">
        <f ca="1">IFERROR(VLOOKUP($A6,'calc-table'!$B$58:$AA$81,COLUMN(),FALSE),"-")</f>
        <v>3.4705882352941178</v>
      </c>
      <c r="W6" s="397">
        <f ca="1">IFERROR(VLOOKUP($A6,'calc-table'!$B$58:$AA$81,COLUMN(),FALSE)/$C6,"-")</f>
        <v>1.75</v>
      </c>
      <c r="X6" s="367">
        <f ca="1">IFERROR(VLOOKUP($A6,'calc-table'!$B$58:$AA$81,COLUMN(),FALSE),"-")</f>
        <v>0</v>
      </c>
      <c r="Y6" s="914">
        <f ca="1">IFERROR(VLOOKUP($A6,'calc-table'!$B$58:$AA$81,COLUMN(),FALSE)/$C6,"-")</f>
        <v>11.333333333333334</v>
      </c>
      <c r="Z6" s="915">
        <f ca="1">IFERROR(VLOOKUP($A6,'calc-table'!$B$58:$AA$81,COLUMN(),FALSE)/$C6,"-")</f>
        <v>12.166666666666666</v>
      </c>
    </row>
    <row r="7" spans="1:26" ht="15.95" customHeight="1" x14ac:dyDescent="0.25">
      <c r="A7" s="922">
        <v>3</v>
      </c>
      <c r="B7" s="923" t="str">
        <f ca="1">IFERROR(VLOOKUP($A7,'calc-table'!$B$58:$AA$81,COLUMN(),FALSE),"-")</f>
        <v>Leeds</v>
      </c>
      <c r="C7" s="366">
        <f ca="1">IFERROR(VLOOKUP($A7,'calc-table'!$B$58:$AA$81,COLUMN(),FALSE),"-")</f>
        <v>12</v>
      </c>
      <c r="D7" s="895">
        <f ca="1">IFERROR(VLOOKUP($A7,'calc-table'!$B$58:$AA$81,COLUMN(),FALSE),"-")</f>
        <v>6</v>
      </c>
      <c r="E7" s="896">
        <f ca="1">IFERROR(VLOOKUP($A7,'calc-table'!$B$58:$AA$81,COLUMN(),FALSE),"-")</f>
        <v>5</v>
      </c>
      <c r="F7" s="897">
        <f ca="1">IFERROR(VLOOKUP($A7,'calc-table'!$B$58:$AA$81,COLUMN(),FALSE),"-")</f>
        <v>1</v>
      </c>
      <c r="G7" s="895">
        <f ca="1">IFERROR(VLOOKUP($A7,'calc-table'!$B$58:$AA$81,COLUMN(),FALSE),"-")</f>
        <v>22</v>
      </c>
      <c r="H7" s="896">
        <f ca="1">IFERROR(VLOOKUP($A7,'calc-table'!$B$58:$AA$81,COLUMN(),FALSE),"-")</f>
        <v>9</v>
      </c>
      <c r="I7" s="897">
        <f ca="1">IFERROR(VLOOKUP($A7,'calc-table'!$B$58:$AA$81,COLUMN(),FALSE),"-")</f>
        <v>13</v>
      </c>
      <c r="J7" s="364">
        <f ca="1">IFERROR(VLOOKUP($A7,'calc-table'!$B$58:$AA$81,COLUMN(),FALSE),"-")</f>
        <v>23</v>
      </c>
      <c r="K7" s="914">
        <f ca="1">IFERROR(VLOOKUP($A7,'calc-table'!$B$58:$AA$81,COLUMN(),FALSE),"-")</f>
        <v>1.8333333333333333</v>
      </c>
      <c r="L7" s="915">
        <f ca="1">IFERROR(VLOOKUP($A7,'calc-table'!$B$58:$AA$81,COLUMN(),FALSE),"-")</f>
        <v>0.75</v>
      </c>
      <c r="M7" s="914">
        <f ca="1">IFERROR(VLOOKUP($A7,'calc-table'!$B$58:$AA$81,COLUMN(),FALSE)/$C7,"-")</f>
        <v>5.166666666666667</v>
      </c>
      <c r="N7" s="915">
        <f ca="1">IFERROR(VLOOKUP($A7,'calc-table'!$B$58:$AA$81,COLUMN(),FALSE)/$C7,"-")</f>
        <v>3.8333333333333335</v>
      </c>
      <c r="O7" s="914">
        <f ca="1">IFERROR(VLOOKUP($A7,'calc-table'!$B$58:$AA$81,COLUMN(),FALSE)/$C7,"-")</f>
        <v>14.166666666666666</v>
      </c>
      <c r="P7" s="915">
        <f ca="1">IFERROR(VLOOKUP($A7,'calc-table'!$B$58:$AA$81,COLUMN(),FALSE)/$C7,"-")</f>
        <v>9.9166666666666661</v>
      </c>
      <c r="Q7" s="914">
        <f ca="1">IFERROR(VLOOKUP($A7,'calc-table'!$B$58:$AA$81,COLUMN(),FALSE)/$C7,"-")</f>
        <v>4.583333333333333</v>
      </c>
      <c r="R7" s="915">
        <f ca="1">IFERROR(VLOOKUP($A7,'calc-table'!$B$58:$AA$81,COLUMN(),FALSE)/$C7,"-")</f>
        <v>3.5</v>
      </c>
      <c r="S7" s="914">
        <f ca="1">IFERROR(VLOOKUP($A7,'calc-table'!$B$58:$AA$81,COLUMN(),FALSE),"-")</f>
        <v>7.7272727272727275</v>
      </c>
      <c r="T7" s="915">
        <f ca="1">IFERROR(VLOOKUP($A7,'calc-table'!$B$58:$AA$81,COLUMN(),FALSE),"-")</f>
        <v>2.5</v>
      </c>
      <c r="U7" s="914">
        <f ca="1">IFERROR(VLOOKUP($A7,'calc-table'!$B$58:$AA$81,COLUMN(),FALSE),"-")</f>
        <v>13.222222222222221</v>
      </c>
      <c r="V7" s="915">
        <f ca="1">IFERROR(VLOOKUP($A7,'calc-table'!$B$58:$AA$81,COLUMN(),FALSE),"-")</f>
        <v>4.666666666666667</v>
      </c>
      <c r="W7" s="397">
        <f ca="1">IFERROR(VLOOKUP($A7,'calc-table'!$B$58:$AA$81,COLUMN(),FALSE)/$C7,"-")</f>
        <v>1.75</v>
      </c>
      <c r="X7" s="367">
        <f ca="1">IFERROR(VLOOKUP($A7,'calc-table'!$B$58:$AA$81,COLUMN(),FALSE),"-")</f>
        <v>1</v>
      </c>
      <c r="Y7" s="914">
        <f ca="1">IFERROR(VLOOKUP($A7,'calc-table'!$B$58:$AA$81,COLUMN(),FALSE)/$C7,"-")</f>
        <v>12.916666666666666</v>
      </c>
      <c r="Z7" s="915">
        <f ca="1">IFERROR(VLOOKUP($A7,'calc-table'!$B$58:$AA$81,COLUMN(),FALSE)/$C7,"-")</f>
        <v>13.083333333333334</v>
      </c>
    </row>
    <row r="8" spans="1:26" ht="15.95" customHeight="1" x14ac:dyDescent="0.25">
      <c r="A8" s="922">
        <v>4</v>
      </c>
      <c r="B8" s="923" t="str">
        <f ca="1">IFERROR(VLOOKUP($A8,'calc-table'!$B$58:$AA$81,COLUMN(),FALSE),"-")</f>
        <v>Middlesbrough</v>
      </c>
      <c r="C8" s="366">
        <f ca="1">IFERROR(VLOOKUP($A8,'calc-table'!$B$58:$AA$81,COLUMN(),FALSE),"-")</f>
        <v>12</v>
      </c>
      <c r="D8" s="895">
        <f ca="1">IFERROR(VLOOKUP($A8,'calc-table'!$B$58:$AA$81,COLUMN(),FALSE),"-")</f>
        <v>6</v>
      </c>
      <c r="E8" s="896">
        <f ca="1">IFERROR(VLOOKUP($A8,'calc-table'!$B$58:$AA$81,COLUMN(),FALSE),"-")</f>
        <v>4</v>
      </c>
      <c r="F8" s="897">
        <f ca="1">IFERROR(VLOOKUP($A8,'calc-table'!$B$58:$AA$81,COLUMN(),FALSE),"-")</f>
        <v>2</v>
      </c>
      <c r="G8" s="895">
        <f ca="1">IFERROR(VLOOKUP($A8,'calc-table'!$B$58:$AA$81,COLUMN(),FALSE),"-")</f>
        <v>14</v>
      </c>
      <c r="H8" s="896">
        <f ca="1">IFERROR(VLOOKUP($A8,'calc-table'!$B$58:$AA$81,COLUMN(),FALSE),"-")</f>
        <v>6</v>
      </c>
      <c r="I8" s="897">
        <f ca="1">IFERROR(VLOOKUP($A8,'calc-table'!$B$58:$AA$81,COLUMN(),FALSE),"-")</f>
        <v>8</v>
      </c>
      <c r="J8" s="364">
        <f ca="1">IFERROR(VLOOKUP($A8,'calc-table'!$B$58:$AA$81,COLUMN(),FALSE),"-")</f>
        <v>22</v>
      </c>
      <c r="K8" s="914">
        <f ca="1">IFERROR(VLOOKUP($A8,'calc-table'!$B$58:$AA$81,COLUMN(),FALSE),"-")</f>
        <v>1.1666666666666667</v>
      </c>
      <c r="L8" s="915">
        <f ca="1">IFERROR(VLOOKUP($A8,'calc-table'!$B$58:$AA$81,COLUMN(),FALSE),"-")</f>
        <v>0.5</v>
      </c>
      <c r="M8" s="914">
        <f ca="1">IFERROR(VLOOKUP($A8,'calc-table'!$B$58:$AA$81,COLUMN(),FALSE)/$C8,"-")</f>
        <v>6.25</v>
      </c>
      <c r="N8" s="915">
        <f ca="1">IFERROR(VLOOKUP($A8,'calc-table'!$B$58:$AA$81,COLUMN(),FALSE)/$C8,"-")</f>
        <v>4.166666666666667</v>
      </c>
      <c r="O8" s="914">
        <f ca="1">IFERROR(VLOOKUP($A8,'calc-table'!$B$58:$AA$81,COLUMN(),FALSE)/$C8,"-")</f>
        <v>13.416666666666666</v>
      </c>
      <c r="P8" s="915">
        <f ca="1">IFERROR(VLOOKUP($A8,'calc-table'!$B$58:$AA$81,COLUMN(),FALSE)/$C8,"-")</f>
        <v>11.666666666666666</v>
      </c>
      <c r="Q8" s="914">
        <f ca="1">IFERROR(VLOOKUP($A8,'calc-table'!$B$58:$AA$81,COLUMN(),FALSE)/$C8,"-")</f>
        <v>3.5833333333333335</v>
      </c>
      <c r="R8" s="915">
        <f ca="1">IFERROR(VLOOKUP($A8,'calc-table'!$B$58:$AA$81,COLUMN(),FALSE)/$C8,"-")</f>
        <v>3.1666666666666665</v>
      </c>
      <c r="S8" s="914">
        <f ca="1">IFERROR(VLOOKUP($A8,'calc-table'!$B$58:$AA$81,COLUMN(),FALSE),"-")</f>
        <v>11.5</v>
      </c>
      <c r="T8" s="915">
        <f ca="1">IFERROR(VLOOKUP($A8,'calc-table'!$B$58:$AA$81,COLUMN(),FALSE),"-")</f>
        <v>3.0714285714285716</v>
      </c>
      <c r="U8" s="914">
        <f ca="1">IFERROR(VLOOKUP($A8,'calc-table'!$B$58:$AA$81,COLUMN(),FALSE),"-")</f>
        <v>23.333333333333332</v>
      </c>
      <c r="V8" s="915">
        <f ca="1">IFERROR(VLOOKUP($A8,'calc-table'!$B$58:$AA$81,COLUMN(),FALSE),"-")</f>
        <v>6.333333333333333</v>
      </c>
      <c r="W8" s="397">
        <f ca="1">IFERROR(VLOOKUP($A8,'calc-table'!$B$58:$AA$81,COLUMN(),FALSE)/$C8,"-")</f>
        <v>1.6666666666666667</v>
      </c>
      <c r="X8" s="367">
        <f ca="1">IFERROR(VLOOKUP($A8,'calc-table'!$B$58:$AA$81,COLUMN(),FALSE),"-")</f>
        <v>1</v>
      </c>
      <c r="Y8" s="914">
        <f ca="1">IFERROR(VLOOKUP($A8,'calc-table'!$B$58:$AA$81,COLUMN(),FALSE)/$C8,"-")</f>
        <v>11.5</v>
      </c>
      <c r="Z8" s="915">
        <f ca="1">IFERROR(VLOOKUP($A8,'calc-table'!$B$58:$AA$81,COLUMN(),FALSE)/$C8,"-")</f>
        <v>11.583333333333334</v>
      </c>
    </row>
    <row r="9" spans="1:26" ht="15.95" customHeight="1" x14ac:dyDescent="0.25">
      <c r="A9" s="922">
        <v>5</v>
      </c>
      <c r="B9" s="923" t="str">
        <f ca="1">IFERROR(VLOOKUP($A9,'calc-table'!$B$58:$AA$81,COLUMN(),FALSE),"-")</f>
        <v>Nott'm Forest</v>
      </c>
      <c r="C9" s="366">
        <f ca="1">IFERROR(VLOOKUP($A9,'calc-table'!$B$58:$AA$81,COLUMN(),FALSE),"-")</f>
        <v>12</v>
      </c>
      <c r="D9" s="895">
        <f ca="1">IFERROR(VLOOKUP($A9,'calc-table'!$B$58:$AA$81,COLUMN(),FALSE),"-")</f>
        <v>4</v>
      </c>
      <c r="E9" s="896">
        <f ca="1">IFERROR(VLOOKUP($A9,'calc-table'!$B$58:$AA$81,COLUMN(),FALSE),"-")</f>
        <v>7</v>
      </c>
      <c r="F9" s="897">
        <f ca="1">IFERROR(VLOOKUP($A9,'calc-table'!$B$58:$AA$81,COLUMN(),FALSE),"-")</f>
        <v>1</v>
      </c>
      <c r="G9" s="895">
        <f ca="1">IFERROR(VLOOKUP($A9,'calc-table'!$B$58:$AA$81,COLUMN(),FALSE),"-")</f>
        <v>17</v>
      </c>
      <c r="H9" s="896">
        <f ca="1">IFERROR(VLOOKUP($A9,'calc-table'!$B$58:$AA$81,COLUMN(),FALSE),"-")</f>
        <v>13</v>
      </c>
      <c r="I9" s="897">
        <f ca="1">IFERROR(VLOOKUP($A9,'calc-table'!$B$58:$AA$81,COLUMN(),FALSE),"-")</f>
        <v>4</v>
      </c>
      <c r="J9" s="364">
        <f ca="1">IFERROR(VLOOKUP($A9,'calc-table'!$B$58:$AA$81,COLUMN(),FALSE),"-")</f>
        <v>19</v>
      </c>
      <c r="K9" s="914">
        <f ca="1">IFERROR(VLOOKUP($A9,'calc-table'!$B$58:$AA$81,COLUMN(),FALSE),"-")</f>
        <v>1.4166666666666667</v>
      </c>
      <c r="L9" s="915">
        <f ca="1">IFERROR(VLOOKUP($A9,'calc-table'!$B$58:$AA$81,COLUMN(),FALSE),"-")</f>
        <v>1.0833333333333333</v>
      </c>
      <c r="M9" s="914">
        <f ca="1">IFERROR(VLOOKUP($A9,'calc-table'!$B$58:$AA$81,COLUMN(),FALSE)/$C9,"-")</f>
        <v>5.666666666666667</v>
      </c>
      <c r="N9" s="915">
        <f ca="1">IFERROR(VLOOKUP($A9,'calc-table'!$B$58:$AA$81,COLUMN(),FALSE)/$C9,"-")</f>
        <v>5.916666666666667</v>
      </c>
      <c r="O9" s="914">
        <f ca="1">IFERROR(VLOOKUP($A9,'calc-table'!$B$58:$AA$81,COLUMN(),FALSE)/$C9,"-")</f>
        <v>12.5</v>
      </c>
      <c r="P9" s="915">
        <f ca="1">IFERROR(VLOOKUP($A9,'calc-table'!$B$58:$AA$81,COLUMN(),FALSE)/$C9,"-")</f>
        <v>12.583333333333334</v>
      </c>
      <c r="Q9" s="914">
        <f ca="1">IFERROR(VLOOKUP($A9,'calc-table'!$B$58:$AA$81,COLUMN(),FALSE)/$C9,"-")</f>
        <v>3.9166666666666665</v>
      </c>
      <c r="R9" s="915">
        <f ca="1">IFERROR(VLOOKUP($A9,'calc-table'!$B$58:$AA$81,COLUMN(),FALSE)/$C9,"-")</f>
        <v>4.416666666666667</v>
      </c>
      <c r="S9" s="914">
        <f ca="1">IFERROR(VLOOKUP($A9,'calc-table'!$B$58:$AA$81,COLUMN(),FALSE),"-")</f>
        <v>8.8235294117647065</v>
      </c>
      <c r="T9" s="915">
        <f ca="1">IFERROR(VLOOKUP($A9,'calc-table'!$B$58:$AA$81,COLUMN(),FALSE),"-")</f>
        <v>2.7647058823529411</v>
      </c>
      <c r="U9" s="914">
        <f ca="1">IFERROR(VLOOKUP($A9,'calc-table'!$B$58:$AA$81,COLUMN(),FALSE),"-")</f>
        <v>11.615384615384615</v>
      </c>
      <c r="V9" s="915">
        <f ca="1">IFERROR(VLOOKUP($A9,'calc-table'!$B$58:$AA$81,COLUMN(),FALSE),"-")</f>
        <v>4.0769230769230766</v>
      </c>
      <c r="W9" s="397">
        <f ca="1">IFERROR(VLOOKUP($A9,'calc-table'!$B$58:$AA$81,COLUMN(),FALSE)/$C9,"-")</f>
        <v>2.5</v>
      </c>
      <c r="X9" s="367">
        <f ca="1">IFERROR(VLOOKUP($A9,'calc-table'!$B$58:$AA$81,COLUMN(),FALSE),"-")</f>
        <v>1</v>
      </c>
      <c r="Y9" s="914">
        <f ca="1">IFERROR(VLOOKUP($A9,'calc-table'!$B$58:$AA$81,COLUMN(),FALSE)/$C9,"-")</f>
        <v>14.583333333333334</v>
      </c>
      <c r="Z9" s="915">
        <f ca="1">IFERROR(VLOOKUP($A9,'calc-table'!$B$58:$AA$81,COLUMN(),FALSE)/$C9,"-")</f>
        <v>12</v>
      </c>
    </row>
    <row r="10" spans="1:26" ht="15.95" customHeight="1" x14ac:dyDescent="0.25">
      <c r="A10" s="922">
        <v>6</v>
      </c>
      <c r="B10" s="923" t="str">
        <f ca="1">IFERROR(VLOOKUP($A10,'calc-table'!$B$58:$AA$81,COLUMN(),FALSE),"-")</f>
        <v>Sheffield Weds</v>
      </c>
      <c r="C10" s="366">
        <f ca="1">IFERROR(VLOOKUP($A10,'calc-table'!$B$58:$AA$81,COLUMN(),FALSE),"-")</f>
        <v>12</v>
      </c>
      <c r="D10" s="895">
        <f ca="1">IFERROR(VLOOKUP($A10,'calc-table'!$B$58:$AA$81,COLUMN(),FALSE),"-")</f>
        <v>5</v>
      </c>
      <c r="E10" s="896">
        <f ca="1">IFERROR(VLOOKUP($A10,'calc-table'!$B$58:$AA$81,COLUMN(),FALSE),"-")</f>
        <v>4</v>
      </c>
      <c r="F10" s="897">
        <f ca="1">IFERROR(VLOOKUP($A10,'calc-table'!$B$58:$AA$81,COLUMN(),FALSE),"-")</f>
        <v>3</v>
      </c>
      <c r="G10" s="895">
        <f ca="1">IFERROR(VLOOKUP($A10,'calc-table'!$B$58:$AA$81,COLUMN(),FALSE),"-")</f>
        <v>19</v>
      </c>
      <c r="H10" s="896">
        <f ca="1">IFERROR(VLOOKUP($A10,'calc-table'!$B$58:$AA$81,COLUMN(),FALSE),"-")</f>
        <v>18</v>
      </c>
      <c r="I10" s="897">
        <f ca="1">IFERROR(VLOOKUP($A10,'calc-table'!$B$58:$AA$81,COLUMN(),FALSE),"-")</f>
        <v>1</v>
      </c>
      <c r="J10" s="364">
        <f ca="1">IFERROR(VLOOKUP($A10,'calc-table'!$B$58:$AA$81,COLUMN(),FALSE),"-")</f>
        <v>19</v>
      </c>
      <c r="K10" s="914">
        <f ca="1">IFERROR(VLOOKUP($A10,'calc-table'!$B$58:$AA$81,COLUMN(),FALSE),"-")</f>
        <v>1.5833333333333333</v>
      </c>
      <c r="L10" s="915">
        <f ca="1">IFERROR(VLOOKUP($A10,'calc-table'!$B$58:$AA$81,COLUMN(),FALSE),"-")</f>
        <v>1.5</v>
      </c>
      <c r="M10" s="914">
        <f ca="1">IFERROR(VLOOKUP($A10,'calc-table'!$B$58:$AA$81,COLUMN(),FALSE)/$C10,"-")</f>
        <v>4.583333333333333</v>
      </c>
      <c r="N10" s="915">
        <f ca="1">IFERROR(VLOOKUP($A10,'calc-table'!$B$58:$AA$81,COLUMN(),FALSE)/$C10,"-")</f>
        <v>6.333333333333333</v>
      </c>
      <c r="O10" s="914">
        <f ca="1">IFERROR(VLOOKUP($A10,'calc-table'!$B$58:$AA$81,COLUMN(),FALSE)/$C10,"-")</f>
        <v>10.333333333333334</v>
      </c>
      <c r="P10" s="915">
        <f ca="1">IFERROR(VLOOKUP($A10,'calc-table'!$B$58:$AA$81,COLUMN(),FALSE)/$C10,"-")</f>
        <v>15.75</v>
      </c>
      <c r="Q10" s="914">
        <f ca="1">IFERROR(VLOOKUP($A10,'calc-table'!$B$58:$AA$81,COLUMN(),FALSE)/$C10,"-")</f>
        <v>3.9166666666666665</v>
      </c>
      <c r="R10" s="915">
        <f ca="1">IFERROR(VLOOKUP($A10,'calc-table'!$B$58:$AA$81,COLUMN(),FALSE)/$C10,"-")</f>
        <v>5.333333333333333</v>
      </c>
      <c r="S10" s="914">
        <f ca="1">IFERROR(VLOOKUP($A10,'calc-table'!$B$58:$AA$81,COLUMN(),FALSE),"-")</f>
        <v>6.5263157894736841</v>
      </c>
      <c r="T10" s="915">
        <f ca="1">IFERROR(VLOOKUP($A10,'calc-table'!$B$58:$AA$81,COLUMN(),FALSE),"-")</f>
        <v>2.4736842105263159</v>
      </c>
      <c r="U10" s="914">
        <f ca="1">IFERROR(VLOOKUP($A10,'calc-table'!$B$58:$AA$81,COLUMN(),FALSE),"-")</f>
        <v>10.5</v>
      </c>
      <c r="V10" s="915">
        <f ca="1">IFERROR(VLOOKUP($A10,'calc-table'!$B$58:$AA$81,COLUMN(),FALSE),"-")</f>
        <v>3.5555555555555554</v>
      </c>
      <c r="W10" s="397">
        <f ca="1">IFERROR(VLOOKUP($A10,'calc-table'!$B$58:$AA$81,COLUMN(),FALSE)/$C10,"-")</f>
        <v>1.9166666666666667</v>
      </c>
      <c r="X10" s="367">
        <f ca="1">IFERROR(VLOOKUP($A10,'calc-table'!$B$58:$AA$81,COLUMN(),FALSE),"-")</f>
        <v>1</v>
      </c>
      <c r="Y10" s="914">
        <f ca="1">IFERROR(VLOOKUP($A10,'calc-table'!$B$58:$AA$81,COLUMN(),FALSE)/$C10,"-")</f>
        <v>12.5</v>
      </c>
      <c r="Z10" s="915">
        <f ca="1">IFERROR(VLOOKUP($A10,'calc-table'!$B$58:$AA$81,COLUMN(),FALSE)/$C10,"-")</f>
        <v>11.083333333333334</v>
      </c>
    </row>
    <row r="11" spans="1:26" ht="15.95" customHeight="1" x14ac:dyDescent="0.25">
      <c r="A11" s="922">
        <v>7</v>
      </c>
      <c r="B11" s="923" t="str">
        <f ca="1">IFERROR(VLOOKUP($A11,'calc-table'!$B$58:$AA$81,COLUMN(),FALSE),"-")</f>
        <v>Brentford</v>
      </c>
      <c r="C11" s="366">
        <f ca="1">IFERROR(VLOOKUP($A11,'calc-table'!$B$58:$AA$81,COLUMN(),FALSE),"-")</f>
        <v>12</v>
      </c>
      <c r="D11" s="895">
        <f ca="1">IFERROR(VLOOKUP($A11,'calc-table'!$B$58:$AA$81,COLUMN(),FALSE),"-")</f>
        <v>4</v>
      </c>
      <c r="E11" s="896">
        <f ca="1">IFERROR(VLOOKUP($A11,'calc-table'!$B$58:$AA$81,COLUMN(),FALSE),"-")</f>
        <v>6</v>
      </c>
      <c r="F11" s="897">
        <f ca="1">IFERROR(VLOOKUP($A11,'calc-table'!$B$58:$AA$81,COLUMN(),FALSE),"-")</f>
        <v>2</v>
      </c>
      <c r="G11" s="895">
        <f ca="1">IFERROR(VLOOKUP($A11,'calc-table'!$B$58:$AA$81,COLUMN(),FALSE),"-")</f>
        <v>20</v>
      </c>
      <c r="H11" s="896">
        <f ca="1">IFERROR(VLOOKUP($A11,'calc-table'!$B$58:$AA$81,COLUMN(),FALSE),"-")</f>
        <v>14</v>
      </c>
      <c r="I11" s="897">
        <f ca="1">IFERROR(VLOOKUP($A11,'calc-table'!$B$58:$AA$81,COLUMN(),FALSE),"-")</f>
        <v>6</v>
      </c>
      <c r="J11" s="364">
        <f ca="1">IFERROR(VLOOKUP($A11,'calc-table'!$B$58:$AA$81,COLUMN(),FALSE),"-")</f>
        <v>18</v>
      </c>
      <c r="K11" s="914">
        <f ca="1">IFERROR(VLOOKUP($A11,'calc-table'!$B$58:$AA$81,COLUMN(),FALSE),"-")</f>
        <v>1.6666666666666667</v>
      </c>
      <c r="L11" s="915">
        <f ca="1">IFERROR(VLOOKUP($A11,'calc-table'!$B$58:$AA$81,COLUMN(),FALSE),"-")</f>
        <v>1.1666666666666667</v>
      </c>
      <c r="M11" s="914">
        <f ca="1">IFERROR(VLOOKUP($A11,'calc-table'!$B$58:$AA$81,COLUMN(),FALSE)/$C11,"-")</f>
        <v>7.416666666666667</v>
      </c>
      <c r="N11" s="915">
        <f ca="1">IFERROR(VLOOKUP($A11,'calc-table'!$B$58:$AA$81,COLUMN(),FALSE)/$C11,"-")</f>
        <v>4.166666666666667</v>
      </c>
      <c r="O11" s="914">
        <f ca="1">IFERROR(VLOOKUP($A11,'calc-table'!$B$58:$AA$81,COLUMN(),FALSE)/$C11,"-")</f>
        <v>15</v>
      </c>
      <c r="P11" s="915">
        <f ca="1">IFERROR(VLOOKUP($A11,'calc-table'!$B$58:$AA$81,COLUMN(),FALSE)/$C11,"-")</f>
        <v>9.75</v>
      </c>
      <c r="Q11" s="914">
        <f ca="1">IFERROR(VLOOKUP($A11,'calc-table'!$B$58:$AA$81,COLUMN(),FALSE)/$C11,"-")</f>
        <v>6.25</v>
      </c>
      <c r="R11" s="915">
        <f ca="1">IFERROR(VLOOKUP($A11,'calc-table'!$B$58:$AA$81,COLUMN(),FALSE)/$C11,"-")</f>
        <v>3.6666666666666665</v>
      </c>
      <c r="S11" s="914">
        <f ca="1">IFERROR(VLOOKUP($A11,'calc-table'!$B$58:$AA$81,COLUMN(),FALSE),"-")</f>
        <v>9</v>
      </c>
      <c r="T11" s="915">
        <f ca="1">IFERROR(VLOOKUP($A11,'calc-table'!$B$58:$AA$81,COLUMN(),FALSE),"-")</f>
        <v>3.75</v>
      </c>
      <c r="U11" s="914">
        <f ca="1">IFERROR(VLOOKUP($A11,'calc-table'!$B$58:$AA$81,COLUMN(),FALSE),"-")</f>
        <v>8.3571428571428577</v>
      </c>
      <c r="V11" s="915">
        <f ca="1">IFERROR(VLOOKUP($A11,'calc-table'!$B$58:$AA$81,COLUMN(),FALSE),"-")</f>
        <v>3.1428571428571428</v>
      </c>
      <c r="W11" s="397">
        <f ca="1">IFERROR(VLOOKUP($A11,'calc-table'!$B$58:$AA$81,COLUMN(),FALSE)/$C11,"-")</f>
        <v>1.9166666666666667</v>
      </c>
      <c r="X11" s="367">
        <f ca="1">IFERROR(VLOOKUP($A11,'calc-table'!$B$58:$AA$81,COLUMN(),FALSE),"-")</f>
        <v>1</v>
      </c>
      <c r="Y11" s="914">
        <f ca="1">IFERROR(VLOOKUP($A11,'calc-table'!$B$58:$AA$81,COLUMN(),FALSE)/$C11,"-")</f>
        <v>12</v>
      </c>
      <c r="Z11" s="915">
        <f ca="1">IFERROR(VLOOKUP($A11,'calc-table'!$B$58:$AA$81,COLUMN(),FALSE)/$C11,"-")</f>
        <v>13.25</v>
      </c>
    </row>
    <row r="12" spans="1:26" ht="15.95" customHeight="1" x14ac:dyDescent="0.25">
      <c r="A12" s="922">
        <v>8</v>
      </c>
      <c r="B12" s="923" t="str">
        <f ca="1">IFERROR(VLOOKUP($A12,'calc-table'!$B$58:$AA$81,COLUMN(),FALSE),"-")</f>
        <v>Derby</v>
      </c>
      <c r="C12" s="366">
        <f ca="1">IFERROR(VLOOKUP($A12,'calc-table'!$B$58:$AA$81,COLUMN(),FALSE),"-")</f>
        <v>12</v>
      </c>
      <c r="D12" s="895">
        <f ca="1">IFERROR(VLOOKUP($A12,'calc-table'!$B$58:$AA$81,COLUMN(),FALSE),"-")</f>
        <v>5</v>
      </c>
      <c r="E12" s="896">
        <f ca="1">IFERROR(VLOOKUP($A12,'calc-table'!$B$58:$AA$81,COLUMN(),FALSE),"-")</f>
        <v>3</v>
      </c>
      <c r="F12" s="897">
        <f ca="1">IFERROR(VLOOKUP($A12,'calc-table'!$B$58:$AA$81,COLUMN(),FALSE),"-")</f>
        <v>4</v>
      </c>
      <c r="G12" s="895">
        <f ca="1">IFERROR(VLOOKUP($A12,'calc-table'!$B$58:$AA$81,COLUMN(),FALSE),"-")</f>
        <v>15</v>
      </c>
      <c r="H12" s="896">
        <f ca="1">IFERROR(VLOOKUP($A12,'calc-table'!$B$58:$AA$81,COLUMN(),FALSE),"-")</f>
        <v>13</v>
      </c>
      <c r="I12" s="897">
        <f ca="1">IFERROR(VLOOKUP($A12,'calc-table'!$B$58:$AA$81,COLUMN(),FALSE),"-")</f>
        <v>2</v>
      </c>
      <c r="J12" s="364">
        <f ca="1">IFERROR(VLOOKUP($A12,'calc-table'!$B$58:$AA$81,COLUMN(),FALSE),"-")</f>
        <v>18</v>
      </c>
      <c r="K12" s="914">
        <f ca="1">IFERROR(VLOOKUP($A12,'calc-table'!$B$58:$AA$81,COLUMN(),FALSE),"-")</f>
        <v>1.25</v>
      </c>
      <c r="L12" s="915">
        <f ca="1">IFERROR(VLOOKUP($A12,'calc-table'!$B$58:$AA$81,COLUMN(),FALSE),"-")</f>
        <v>1.0833333333333333</v>
      </c>
      <c r="M12" s="914">
        <f ca="1">IFERROR(VLOOKUP($A12,'calc-table'!$B$58:$AA$81,COLUMN(),FALSE)/$C12,"-")</f>
        <v>6.416666666666667</v>
      </c>
      <c r="N12" s="915">
        <f ca="1">IFERROR(VLOOKUP($A12,'calc-table'!$B$58:$AA$81,COLUMN(),FALSE)/$C12,"-")</f>
        <v>4.666666666666667</v>
      </c>
      <c r="O12" s="914">
        <f ca="1">IFERROR(VLOOKUP($A12,'calc-table'!$B$58:$AA$81,COLUMN(),FALSE)/$C12,"-")</f>
        <v>13.833333333333334</v>
      </c>
      <c r="P12" s="915">
        <f ca="1">IFERROR(VLOOKUP($A12,'calc-table'!$B$58:$AA$81,COLUMN(),FALSE)/$C12,"-")</f>
        <v>12.083333333333334</v>
      </c>
      <c r="Q12" s="914">
        <f ca="1">IFERROR(VLOOKUP($A12,'calc-table'!$B$58:$AA$81,COLUMN(),FALSE)/$C12,"-")</f>
        <v>3.9166666666666665</v>
      </c>
      <c r="R12" s="915">
        <f ca="1">IFERROR(VLOOKUP($A12,'calc-table'!$B$58:$AA$81,COLUMN(),FALSE)/$C12,"-")</f>
        <v>3.6666666666666665</v>
      </c>
      <c r="S12" s="914">
        <f ca="1">IFERROR(VLOOKUP($A12,'calc-table'!$B$58:$AA$81,COLUMN(),FALSE),"-")</f>
        <v>11.066666666666666</v>
      </c>
      <c r="T12" s="915">
        <f ca="1">IFERROR(VLOOKUP($A12,'calc-table'!$B$58:$AA$81,COLUMN(),FALSE),"-")</f>
        <v>3.1333333333333333</v>
      </c>
      <c r="U12" s="914">
        <f ca="1">IFERROR(VLOOKUP($A12,'calc-table'!$B$58:$AA$81,COLUMN(),FALSE),"-")</f>
        <v>11.153846153846153</v>
      </c>
      <c r="V12" s="915">
        <f ca="1">IFERROR(VLOOKUP($A12,'calc-table'!$B$58:$AA$81,COLUMN(),FALSE),"-")</f>
        <v>3.3846153846153846</v>
      </c>
      <c r="W12" s="397">
        <f ca="1">IFERROR(VLOOKUP($A12,'calc-table'!$B$58:$AA$81,COLUMN(),FALSE)/$C12,"-")</f>
        <v>2.25</v>
      </c>
      <c r="X12" s="367">
        <f ca="1">IFERROR(VLOOKUP($A12,'calc-table'!$B$58:$AA$81,COLUMN(),FALSE),"-")</f>
        <v>1</v>
      </c>
      <c r="Y12" s="914">
        <f ca="1">IFERROR(VLOOKUP($A12,'calc-table'!$B$58:$AA$81,COLUMN(),FALSE)/$C12,"-")</f>
        <v>12.5</v>
      </c>
      <c r="Z12" s="915">
        <f ca="1">IFERROR(VLOOKUP($A12,'calc-table'!$B$58:$AA$81,COLUMN(),FALSE)/$C12,"-")</f>
        <v>13.916666666666666</v>
      </c>
    </row>
    <row r="13" spans="1:26" ht="15.95" customHeight="1" x14ac:dyDescent="0.25">
      <c r="A13" s="922">
        <v>9</v>
      </c>
      <c r="B13" s="923" t="str">
        <f ca="1">IFERROR(VLOOKUP($A13,'calc-table'!$B$58:$AA$81,COLUMN(),FALSE),"-")</f>
        <v>Norwich</v>
      </c>
      <c r="C13" s="366">
        <f ca="1">IFERROR(VLOOKUP($A13,'calc-table'!$B$58:$AA$81,COLUMN(),FALSE),"-")</f>
        <v>12</v>
      </c>
      <c r="D13" s="895">
        <f ca="1">IFERROR(VLOOKUP($A13,'calc-table'!$B$58:$AA$81,COLUMN(),FALSE),"-")</f>
        <v>5</v>
      </c>
      <c r="E13" s="896">
        <f ca="1">IFERROR(VLOOKUP($A13,'calc-table'!$B$58:$AA$81,COLUMN(),FALSE),"-")</f>
        <v>3</v>
      </c>
      <c r="F13" s="897">
        <f ca="1">IFERROR(VLOOKUP($A13,'calc-table'!$B$58:$AA$81,COLUMN(),FALSE),"-")</f>
        <v>4</v>
      </c>
      <c r="G13" s="895">
        <f ca="1">IFERROR(VLOOKUP($A13,'calc-table'!$B$58:$AA$81,COLUMN(),FALSE),"-")</f>
        <v>15</v>
      </c>
      <c r="H13" s="896">
        <f ca="1">IFERROR(VLOOKUP($A13,'calc-table'!$B$58:$AA$81,COLUMN(),FALSE),"-")</f>
        <v>15</v>
      </c>
      <c r="I13" s="897">
        <f ca="1">IFERROR(VLOOKUP($A13,'calc-table'!$B$58:$AA$81,COLUMN(),FALSE),"-")</f>
        <v>0</v>
      </c>
      <c r="J13" s="364">
        <f ca="1">IFERROR(VLOOKUP($A13,'calc-table'!$B$58:$AA$81,COLUMN(),FALSE),"-")</f>
        <v>18</v>
      </c>
      <c r="K13" s="914">
        <f ca="1">IFERROR(VLOOKUP($A13,'calc-table'!$B$58:$AA$81,COLUMN(),FALSE),"-")</f>
        <v>1.25</v>
      </c>
      <c r="L13" s="915">
        <f ca="1">IFERROR(VLOOKUP($A13,'calc-table'!$B$58:$AA$81,COLUMN(),FALSE),"-")</f>
        <v>1.25</v>
      </c>
      <c r="M13" s="914">
        <f ca="1">IFERROR(VLOOKUP($A13,'calc-table'!$B$58:$AA$81,COLUMN(),FALSE)/$C13,"-")</f>
        <v>5.833333333333333</v>
      </c>
      <c r="N13" s="915">
        <f ca="1">IFERROR(VLOOKUP($A13,'calc-table'!$B$58:$AA$81,COLUMN(),FALSE)/$C13,"-")</f>
        <v>4.5</v>
      </c>
      <c r="O13" s="914">
        <f ca="1">IFERROR(VLOOKUP($A13,'calc-table'!$B$58:$AA$81,COLUMN(),FALSE)/$C13,"-")</f>
        <v>13.25</v>
      </c>
      <c r="P13" s="915">
        <f ca="1">IFERROR(VLOOKUP($A13,'calc-table'!$B$58:$AA$81,COLUMN(),FALSE)/$C13,"-")</f>
        <v>12.083333333333334</v>
      </c>
      <c r="Q13" s="914">
        <f ca="1">IFERROR(VLOOKUP($A13,'calc-table'!$B$58:$AA$81,COLUMN(),FALSE)/$C13,"-")</f>
        <v>4.5</v>
      </c>
      <c r="R13" s="915">
        <f ca="1">IFERROR(VLOOKUP($A13,'calc-table'!$B$58:$AA$81,COLUMN(),FALSE)/$C13,"-")</f>
        <v>4</v>
      </c>
      <c r="S13" s="914">
        <f ca="1">IFERROR(VLOOKUP($A13,'calc-table'!$B$58:$AA$81,COLUMN(),FALSE),"-")</f>
        <v>10.6</v>
      </c>
      <c r="T13" s="915">
        <f ca="1">IFERROR(VLOOKUP($A13,'calc-table'!$B$58:$AA$81,COLUMN(),FALSE),"-")</f>
        <v>3.6</v>
      </c>
      <c r="U13" s="914">
        <f ca="1">IFERROR(VLOOKUP($A13,'calc-table'!$B$58:$AA$81,COLUMN(),FALSE),"-")</f>
        <v>9.6666666666666661</v>
      </c>
      <c r="V13" s="915">
        <f ca="1">IFERROR(VLOOKUP($A13,'calc-table'!$B$58:$AA$81,COLUMN(),FALSE),"-")</f>
        <v>3.2</v>
      </c>
      <c r="W13" s="397">
        <f ca="1">IFERROR(VLOOKUP($A13,'calc-table'!$B$58:$AA$81,COLUMN(),FALSE)/$C13,"-")</f>
        <v>1.6666666666666667</v>
      </c>
      <c r="X13" s="367">
        <f ca="1">IFERROR(VLOOKUP($A13,'calc-table'!$B$58:$AA$81,COLUMN(),FALSE),"-")</f>
        <v>0</v>
      </c>
      <c r="Y13" s="914">
        <f ca="1">IFERROR(VLOOKUP($A13,'calc-table'!$B$58:$AA$81,COLUMN(),FALSE)/$C13,"-")</f>
        <v>13.333333333333334</v>
      </c>
      <c r="Z13" s="915">
        <f ca="1">IFERROR(VLOOKUP($A13,'calc-table'!$B$58:$AA$81,COLUMN(),FALSE)/$C13,"-")</f>
        <v>14.333333333333334</v>
      </c>
    </row>
    <row r="14" spans="1:26" ht="15.95" customHeight="1" x14ac:dyDescent="0.25">
      <c r="A14" s="922">
        <v>10</v>
      </c>
      <c r="B14" s="923" t="str">
        <f ca="1">IFERROR(VLOOKUP($A14,'calc-table'!$B$58:$AA$81,COLUMN(),FALSE),"-")</f>
        <v>Blackburn</v>
      </c>
      <c r="C14" s="366">
        <f ca="1">IFERROR(VLOOKUP($A14,'calc-table'!$B$58:$AA$81,COLUMN(),FALSE),"-")</f>
        <v>12</v>
      </c>
      <c r="D14" s="895">
        <f ca="1">IFERROR(VLOOKUP($A14,'calc-table'!$B$58:$AA$81,COLUMN(),FALSE),"-")</f>
        <v>4</v>
      </c>
      <c r="E14" s="896">
        <f ca="1">IFERROR(VLOOKUP($A14,'calc-table'!$B$58:$AA$81,COLUMN(),FALSE),"-")</f>
        <v>6</v>
      </c>
      <c r="F14" s="897">
        <f ca="1">IFERROR(VLOOKUP($A14,'calc-table'!$B$58:$AA$81,COLUMN(),FALSE),"-")</f>
        <v>2</v>
      </c>
      <c r="G14" s="895">
        <f ca="1">IFERROR(VLOOKUP($A14,'calc-table'!$B$58:$AA$81,COLUMN(),FALSE),"-")</f>
        <v>14</v>
      </c>
      <c r="H14" s="896">
        <f ca="1">IFERROR(VLOOKUP($A14,'calc-table'!$B$58:$AA$81,COLUMN(),FALSE),"-")</f>
        <v>15</v>
      </c>
      <c r="I14" s="897">
        <f ca="1">IFERROR(VLOOKUP($A14,'calc-table'!$B$58:$AA$81,COLUMN(),FALSE),"-")</f>
        <v>-1</v>
      </c>
      <c r="J14" s="364">
        <f ca="1">IFERROR(VLOOKUP($A14,'calc-table'!$B$58:$AA$81,COLUMN(),FALSE),"-")</f>
        <v>18</v>
      </c>
      <c r="K14" s="914">
        <f ca="1">IFERROR(VLOOKUP($A14,'calc-table'!$B$58:$AA$81,COLUMN(),FALSE),"-")</f>
        <v>1.1666666666666667</v>
      </c>
      <c r="L14" s="915">
        <f ca="1">IFERROR(VLOOKUP($A14,'calc-table'!$B$58:$AA$81,COLUMN(),FALSE),"-")</f>
        <v>1.25</v>
      </c>
      <c r="M14" s="914">
        <f ca="1">IFERROR(VLOOKUP($A14,'calc-table'!$B$58:$AA$81,COLUMN(),FALSE)/$C14,"-")</f>
        <v>3.8333333333333335</v>
      </c>
      <c r="N14" s="915">
        <f ca="1">IFERROR(VLOOKUP($A14,'calc-table'!$B$58:$AA$81,COLUMN(),FALSE)/$C14,"-")</f>
        <v>4.916666666666667</v>
      </c>
      <c r="O14" s="914">
        <f ca="1">IFERROR(VLOOKUP($A14,'calc-table'!$B$58:$AA$81,COLUMN(),FALSE)/$C14,"-")</f>
        <v>10.583333333333334</v>
      </c>
      <c r="P14" s="915">
        <f ca="1">IFERROR(VLOOKUP($A14,'calc-table'!$B$58:$AA$81,COLUMN(),FALSE)/$C14,"-")</f>
        <v>13.166666666666666</v>
      </c>
      <c r="Q14" s="914">
        <f ca="1">IFERROR(VLOOKUP($A14,'calc-table'!$B$58:$AA$81,COLUMN(),FALSE)/$C14,"-")</f>
        <v>3.6666666666666665</v>
      </c>
      <c r="R14" s="915">
        <f ca="1">IFERROR(VLOOKUP($A14,'calc-table'!$B$58:$AA$81,COLUMN(),FALSE)/$C14,"-")</f>
        <v>4.25</v>
      </c>
      <c r="S14" s="914">
        <f ca="1">IFERROR(VLOOKUP($A14,'calc-table'!$B$58:$AA$81,COLUMN(),FALSE),"-")</f>
        <v>9.0714285714285712</v>
      </c>
      <c r="T14" s="915">
        <f ca="1">IFERROR(VLOOKUP($A14,'calc-table'!$B$58:$AA$81,COLUMN(),FALSE),"-")</f>
        <v>3.1428571428571428</v>
      </c>
      <c r="U14" s="914">
        <f ca="1">IFERROR(VLOOKUP($A14,'calc-table'!$B$58:$AA$81,COLUMN(),FALSE),"-")</f>
        <v>10.533333333333333</v>
      </c>
      <c r="V14" s="915">
        <f ca="1">IFERROR(VLOOKUP($A14,'calc-table'!$B$58:$AA$81,COLUMN(),FALSE),"-")</f>
        <v>3.4</v>
      </c>
      <c r="W14" s="397">
        <f ca="1">IFERROR(VLOOKUP($A14,'calc-table'!$B$58:$AA$81,COLUMN(),FALSE)/$C14,"-")</f>
        <v>1.5</v>
      </c>
      <c r="X14" s="367">
        <f ca="1">IFERROR(VLOOKUP($A14,'calc-table'!$B$58:$AA$81,COLUMN(),FALSE),"-")</f>
        <v>0</v>
      </c>
      <c r="Y14" s="914">
        <f ca="1">IFERROR(VLOOKUP($A14,'calc-table'!$B$58:$AA$81,COLUMN(),FALSE)/$C14,"-")</f>
        <v>11.75</v>
      </c>
      <c r="Z14" s="915">
        <f ca="1">IFERROR(VLOOKUP($A14,'calc-table'!$B$58:$AA$81,COLUMN(),FALSE)/$C14,"-")</f>
        <v>11.416666666666666</v>
      </c>
    </row>
    <row r="15" spans="1:26" ht="15.95" customHeight="1" x14ac:dyDescent="0.25">
      <c r="A15" s="922">
        <v>11</v>
      </c>
      <c r="B15" s="923" t="str">
        <f ca="1">IFERROR(VLOOKUP($A15,'calc-table'!$B$58:$AA$81,COLUMN(),FALSE),"-")</f>
        <v>Swansea</v>
      </c>
      <c r="C15" s="366">
        <f ca="1">IFERROR(VLOOKUP($A15,'calc-table'!$B$58:$AA$81,COLUMN(),FALSE),"-")</f>
        <v>12</v>
      </c>
      <c r="D15" s="895">
        <f ca="1">IFERROR(VLOOKUP($A15,'calc-table'!$B$58:$AA$81,COLUMN(),FALSE),"-")</f>
        <v>4</v>
      </c>
      <c r="E15" s="896">
        <f ca="1">IFERROR(VLOOKUP($A15,'calc-table'!$B$58:$AA$81,COLUMN(),FALSE),"-")</f>
        <v>5</v>
      </c>
      <c r="F15" s="897">
        <f ca="1">IFERROR(VLOOKUP($A15,'calc-table'!$B$58:$AA$81,COLUMN(),FALSE),"-")</f>
        <v>3</v>
      </c>
      <c r="G15" s="895">
        <f ca="1">IFERROR(VLOOKUP($A15,'calc-table'!$B$58:$AA$81,COLUMN(),FALSE),"-")</f>
        <v>12</v>
      </c>
      <c r="H15" s="896">
        <f ca="1">IFERROR(VLOOKUP($A15,'calc-table'!$B$58:$AA$81,COLUMN(),FALSE),"-")</f>
        <v>9</v>
      </c>
      <c r="I15" s="897">
        <f ca="1">IFERROR(VLOOKUP($A15,'calc-table'!$B$58:$AA$81,COLUMN(),FALSE),"-")</f>
        <v>3</v>
      </c>
      <c r="J15" s="364">
        <f ca="1">IFERROR(VLOOKUP($A15,'calc-table'!$B$58:$AA$81,COLUMN(),FALSE),"-")</f>
        <v>17</v>
      </c>
      <c r="K15" s="914">
        <f ca="1">IFERROR(VLOOKUP($A15,'calc-table'!$B$58:$AA$81,COLUMN(),FALSE),"-")</f>
        <v>1</v>
      </c>
      <c r="L15" s="915">
        <f ca="1">IFERROR(VLOOKUP($A15,'calc-table'!$B$58:$AA$81,COLUMN(),FALSE),"-")</f>
        <v>0.75</v>
      </c>
      <c r="M15" s="914">
        <f ca="1">IFERROR(VLOOKUP($A15,'calc-table'!$B$58:$AA$81,COLUMN(),FALSE)/$C15,"-")</f>
        <v>4.25</v>
      </c>
      <c r="N15" s="915">
        <f ca="1">IFERROR(VLOOKUP($A15,'calc-table'!$B$58:$AA$81,COLUMN(),FALSE)/$C15,"-")</f>
        <v>5.916666666666667</v>
      </c>
      <c r="O15" s="914">
        <f ca="1">IFERROR(VLOOKUP($A15,'calc-table'!$B$58:$AA$81,COLUMN(),FALSE)/$C15,"-")</f>
        <v>10.5</v>
      </c>
      <c r="P15" s="915">
        <f ca="1">IFERROR(VLOOKUP($A15,'calc-table'!$B$58:$AA$81,COLUMN(),FALSE)/$C15,"-")</f>
        <v>11.833333333333334</v>
      </c>
      <c r="Q15" s="914">
        <f ca="1">IFERROR(VLOOKUP($A15,'calc-table'!$B$58:$AA$81,COLUMN(),FALSE)/$C15,"-")</f>
        <v>3.4166666666666665</v>
      </c>
      <c r="R15" s="915">
        <f ca="1">IFERROR(VLOOKUP($A15,'calc-table'!$B$58:$AA$81,COLUMN(),FALSE)/$C15,"-")</f>
        <v>3.4166666666666665</v>
      </c>
      <c r="S15" s="914">
        <f ca="1">IFERROR(VLOOKUP($A15,'calc-table'!$B$58:$AA$81,COLUMN(),FALSE),"-")</f>
        <v>10.5</v>
      </c>
      <c r="T15" s="915">
        <f ca="1">IFERROR(VLOOKUP($A15,'calc-table'!$B$58:$AA$81,COLUMN(),FALSE),"-")</f>
        <v>3.4166666666666665</v>
      </c>
      <c r="U15" s="914">
        <f ca="1">IFERROR(VLOOKUP($A15,'calc-table'!$B$58:$AA$81,COLUMN(),FALSE),"-")</f>
        <v>15.777777777777779</v>
      </c>
      <c r="V15" s="915">
        <f ca="1">IFERROR(VLOOKUP($A15,'calc-table'!$B$58:$AA$81,COLUMN(),FALSE),"-")</f>
        <v>4.5555555555555554</v>
      </c>
      <c r="W15" s="397">
        <f ca="1">IFERROR(VLOOKUP($A15,'calc-table'!$B$58:$AA$81,COLUMN(),FALSE)/$C15,"-")</f>
        <v>0.33333333333333331</v>
      </c>
      <c r="X15" s="367">
        <f ca="1">IFERROR(VLOOKUP($A15,'calc-table'!$B$58:$AA$81,COLUMN(),FALSE),"-")</f>
        <v>1</v>
      </c>
      <c r="Y15" s="914">
        <f ca="1">IFERROR(VLOOKUP($A15,'calc-table'!$B$58:$AA$81,COLUMN(),FALSE)/$C15,"-")</f>
        <v>8.25</v>
      </c>
      <c r="Z15" s="915">
        <f ca="1">IFERROR(VLOOKUP($A15,'calc-table'!$B$58:$AA$81,COLUMN(),FALSE)/$C15,"-")</f>
        <v>12.666666666666666</v>
      </c>
    </row>
    <row r="16" spans="1:26" ht="15.95" customHeight="1" x14ac:dyDescent="0.25">
      <c r="A16" s="922">
        <v>12</v>
      </c>
      <c r="B16" s="923" t="str">
        <f ca="1">IFERROR(VLOOKUP($A16,'calc-table'!$B$58:$AA$81,COLUMN(),FALSE),"-")</f>
        <v>Wigan</v>
      </c>
      <c r="C16" s="366">
        <f ca="1">IFERROR(VLOOKUP($A16,'calc-table'!$B$58:$AA$81,COLUMN(),FALSE),"-")</f>
        <v>12</v>
      </c>
      <c r="D16" s="895">
        <f ca="1">IFERROR(VLOOKUP($A16,'calc-table'!$B$58:$AA$81,COLUMN(),FALSE),"-")</f>
        <v>5</v>
      </c>
      <c r="E16" s="896">
        <f ca="1">IFERROR(VLOOKUP($A16,'calc-table'!$B$58:$AA$81,COLUMN(),FALSE),"-")</f>
        <v>2</v>
      </c>
      <c r="F16" s="897">
        <f ca="1">IFERROR(VLOOKUP($A16,'calc-table'!$B$58:$AA$81,COLUMN(),FALSE),"-")</f>
        <v>5</v>
      </c>
      <c r="G16" s="895">
        <f ca="1">IFERROR(VLOOKUP($A16,'calc-table'!$B$58:$AA$81,COLUMN(),FALSE),"-")</f>
        <v>14</v>
      </c>
      <c r="H16" s="896">
        <f ca="1">IFERROR(VLOOKUP($A16,'calc-table'!$B$58:$AA$81,COLUMN(),FALSE),"-")</f>
        <v>16</v>
      </c>
      <c r="I16" s="897">
        <f ca="1">IFERROR(VLOOKUP($A16,'calc-table'!$B$58:$AA$81,COLUMN(),FALSE),"-")</f>
        <v>-2</v>
      </c>
      <c r="J16" s="364">
        <f ca="1">IFERROR(VLOOKUP($A16,'calc-table'!$B$58:$AA$81,COLUMN(),FALSE),"-")</f>
        <v>17</v>
      </c>
      <c r="K16" s="914">
        <f ca="1">IFERROR(VLOOKUP($A16,'calc-table'!$B$58:$AA$81,COLUMN(),FALSE),"-")</f>
        <v>1.1666666666666667</v>
      </c>
      <c r="L16" s="915">
        <f ca="1">IFERROR(VLOOKUP($A16,'calc-table'!$B$58:$AA$81,COLUMN(),FALSE),"-")</f>
        <v>1.3333333333333333</v>
      </c>
      <c r="M16" s="914">
        <f ca="1">IFERROR(VLOOKUP($A16,'calc-table'!$B$58:$AA$81,COLUMN(),FALSE)/$C16,"-")</f>
        <v>4.083333333333333</v>
      </c>
      <c r="N16" s="915">
        <f ca="1">IFERROR(VLOOKUP($A16,'calc-table'!$B$58:$AA$81,COLUMN(),FALSE)/$C16,"-")</f>
        <v>6.416666666666667</v>
      </c>
      <c r="O16" s="914">
        <f ca="1">IFERROR(VLOOKUP($A16,'calc-table'!$B$58:$AA$81,COLUMN(),FALSE)/$C16,"-")</f>
        <v>13.25</v>
      </c>
      <c r="P16" s="915">
        <f ca="1">IFERROR(VLOOKUP($A16,'calc-table'!$B$58:$AA$81,COLUMN(),FALSE)/$C16,"-")</f>
        <v>12.833333333333334</v>
      </c>
      <c r="Q16" s="914">
        <f ca="1">IFERROR(VLOOKUP($A16,'calc-table'!$B$58:$AA$81,COLUMN(),FALSE)/$C16,"-")</f>
        <v>3.6666666666666665</v>
      </c>
      <c r="R16" s="915">
        <f ca="1">IFERROR(VLOOKUP($A16,'calc-table'!$B$58:$AA$81,COLUMN(),FALSE)/$C16,"-")</f>
        <v>4.166666666666667</v>
      </c>
      <c r="S16" s="914">
        <f ca="1">IFERROR(VLOOKUP($A16,'calc-table'!$B$58:$AA$81,COLUMN(),FALSE),"-")</f>
        <v>11.357142857142858</v>
      </c>
      <c r="T16" s="915">
        <f ca="1">IFERROR(VLOOKUP($A16,'calc-table'!$B$58:$AA$81,COLUMN(),FALSE),"-")</f>
        <v>3.1428571428571428</v>
      </c>
      <c r="U16" s="914">
        <f ca="1">IFERROR(VLOOKUP($A16,'calc-table'!$B$58:$AA$81,COLUMN(),FALSE),"-")</f>
        <v>9.625</v>
      </c>
      <c r="V16" s="915">
        <f ca="1">IFERROR(VLOOKUP($A16,'calc-table'!$B$58:$AA$81,COLUMN(),FALSE),"-")</f>
        <v>3.125</v>
      </c>
      <c r="W16" s="397">
        <f ca="1">IFERROR(VLOOKUP($A16,'calc-table'!$B$58:$AA$81,COLUMN(),FALSE)/$C16,"-")</f>
        <v>2.0833333333333335</v>
      </c>
      <c r="X16" s="367">
        <f ca="1">IFERROR(VLOOKUP($A16,'calc-table'!$B$58:$AA$81,COLUMN(),FALSE),"-")</f>
        <v>2</v>
      </c>
      <c r="Y16" s="914">
        <f ca="1">IFERROR(VLOOKUP($A16,'calc-table'!$B$58:$AA$81,COLUMN(),FALSE)/$C16,"-")</f>
        <v>14.416666666666666</v>
      </c>
      <c r="Z16" s="915">
        <f ca="1">IFERROR(VLOOKUP($A16,'calc-table'!$B$58:$AA$81,COLUMN(),FALSE)/$C16,"-")</f>
        <v>13.166666666666666</v>
      </c>
    </row>
    <row r="17" spans="1:26" ht="15.95" customHeight="1" x14ac:dyDescent="0.25">
      <c r="A17" s="922">
        <v>13</v>
      </c>
      <c r="B17" s="923" t="str">
        <f ca="1">IFERROR(VLOOKUP($A17,'calc-table'!$B$58:$AA$81,COLUMN(),FALSE),"-")</f>
        <v>Bristol City</v>
      </c>
      <c r="C17" s="366">
        <f ca="1">IFERROR(VLOOKUP($A17,'calc-table'!$B$58:$AA$81,COLUMN(),FALSE),"-")</f>
        <v>12</v>
      </c>
      <c r="D17" s="895">
        <f ca="1">IFERROR(VLOOKUP($A17,'calc-table'!$B$58:$AA$81,COLUMN(),FALSE),"-")</f>
        <v>4</v>
      </c>
      <c r="E17" s="896">
        <f ca="1">IFERROR(VLOOKUP($A17,'calc-table'!$B$58:$AA$81,COLUMN(),FALSE),"-")</f>
        <v>4</v>
      </c>
      <c r="F17" s="897">
        <f ca="1">IFERROR(VLOOKUP($A17,'calc-table'!$B$58:$AA$81,COLUMN(),FALSE),"-")</f>
        <v>4</v>
      </c>
      <c r="G17" s="895">
        <f ca="1">IFERROR(VLOOKUP($A17,'calc-table'!$B$58:$AA$81,COLUMN(),FALSE),"-")</f>
        <v>16</v>
      </c>
      <c r="H17" s="896">
        <f ca="1">IFERROR(VLOOKUP($A17,'calc-table'!$B$58:$AA$81,COLUMN(),FALSE),"-")</f>
        <v>14</v>
      </c>
      <c r="I17" s="897">
        <f ca="1">IFERROR(VLOOKUP($A17,'calc-table'!$B$58:$AA$81,COLUMN(),FALSE),"-")</f>
        <v>2</v>
      </c>
      <c r="J17" s="364">
        <f ca="1">IFERROR(VLOOKUP($A17,'calc-table'!$B$58:$AA$81,COLUMN(),FALSE),"-")</f>
        <v>16</v>
      </c>
      <c r="K17" s="914">
        <f ca="1">IFERROR(VLOOKUP($A17,'calc-table'!$B$58:$AA$81,COLUMN(),FALSE),"-")</f>
        <v>1.3333333333333333</v>
      </c>
      <c r="L17" s="915">
        <f ca="1">IFERROR(VLOOKUP($A17,'calc-table'!$B$58:$AA$81,COLUMN(),FALSE),"-")</f>
        <v>1.1666666666666667</v>
      </c>
      <c r="M17" s="914">
        <f ca="1">IFERROR(VLOOKUP($A17,'calc-table'!$B$58:$AA$81,COLUMN(),FALSE)/$C17,"-")</f>
        <v>5.166666666666667</v>
      </c>
      <c r="N17" s="915">
        <f ca="1">IFERROR(VLOOKUP($A17,'calc-table'!$B$58:$AA$81,COLUMN(),FALSE)/$C17,"-")</f>
        <v>4.583333333333333</v>
      </c>
      <c r="O17" s="914">
        <f ca="1">IFERROR(VLOOKUP($A17,'calc-table'!$B$58:$AA$81,COLUMN(),FALSE)/$C17,"-")</f>
        <v>13.916666666666666</v>
      </c>
      <c r="P17" s="915">
        <f ca="1">IFERROR(VLOOKUP($A17,'calc-table'!$B$58:$AA$81,COLUMN(),FALSE)/$C17,"-")</f>
        <v>12.333333333333334</v>
      </c>
      <c r="Q17" s="914">
        <f ca="1">IFERROR(VLOOKUP($A17,'calc-table'!$B$58:$AA$81,COLUMN(),FALSE)/$C17,"-")</f>
        <v>5.166666666666667</v>
      </c>
      <c r="R17" s="915">
        <f ca="1">IFERROR(VLOOKUP($A17,'calc-table'!$B$58:$AA$81,COLUMN(),FALSE)/$C17,"-")</f>
        <v>3.75</v>
      </c>
      <c r="S17" s="914">
        <f ca="1">IFERROR(VLOOKUP($A17,'calc-table'!$B$58:$AA$81,COLUMN(),FALSE),"-")</f>
        <v>10.4375</v>
      </c>
      <c r="T17" s="915">
        <f ca="1">IFERROR(VLOOKUP($A17,'calc-table'!$B$58:$AA$81,COLUMN(),FALSE),"-")</f>
        <v>3.875</v>
      </c>
      <c r="U17" s="914">
        <f ca="1">IFERROR(VLOOKUP($A17,'calc-table'!$B$58:$AA$81,COLUMN(),FALSE),"-")</f>
        <v>10.571428571428571</v>
      </c>
      <c r="V17" s="915">
        <f ca="1">IFERROR(VLOOKUP($A17,'calc-table'!$B$58:$AA$81,COLUMN(),FALSE),"-")</f>
        <v>3.2142857142857144</v>
      </c>
      <c r="W17" s="397">
        <f ca="1">IFERROR(VLOOKUP($A17,'calc-table'!$B$58:$AA$81,COLUMN(),FALSE)/$C17,"-")</f>
        <v>1.3333333333333333</v>
      </c>
      <c r="X17" s="367">
        <f ca="1">IFERROR(VLOOKUP($A17,'calc-table'!$B$58:$AA$81,COLUMN(),FALSE),"-")</f>
        <v>0</v>
      </c>
      <c r="Y17" s="914">
        <f ca="1">IFERROR(VLOOKUP($A17,'calc-table'!$B$58:$AA$81,COLUMN(),FALSE)/$C17,"-")</f>
        <v>10.666666666666666</v>
      </c>
      <c r="Z17" s="915">
        <f ca="1">IFERROR(VLOOKUP($A17,'calc-table'!$B$58:$AA$81,COLUMN(),FALSE)/$C17,"-")</f>
        <v>14.166666666666666</v>
      </c>
    </row>
    <row r="18" spans="1:26" ht="15.95" customHeight="1" x14ac:dyDescent="0.25">
      <c r="A18" s="922">
        <v>14</v>
      </c>
      <c r="B18" s="923" t="str">
        <f ca="1">IFERROR(VLOOKUP($A18,'calc-table'!$B$58:$AA$81,COLUMN(),FALSE),"-")</f>
        <v>Stoke</v>
      </c>
      <c r="C18" s="366">
        <f ca="1">IFERROR(VLOOKUP($A18,'calc-table'!$B$58:$AA$81,COLUMN(),FALSE),"-")</f>
        <v>12</v>
      </c>
      <c r="D18" s="895">
        <f ca="1">IFERROR(VLOOKUP($A18,'calc-table'!$B$58:$AA$81,COLUMN(),FALSE),"-")</f>
        <v>4</v>
      </c>
      <c r="E18" s="896">
        <f ca="1">IFERROR(VLOOKUP($A18,'calc-table'!$B$58:$AA$81,COLUMN(),FALSE),"-")</f>
        <v>4</v>
      </c>
      <c r="F18" s="897">
        <f ca="1">IFERROR(VLOOKUP($A18,'calc-table'!$B$58:$AA$81,COLUMN(),FALSE),"-")</f>
        <v>4</v>
      </c>
      <c r="G18" s="895">
        <f ca="1">IFERROR(VLOOKUP($A18,'calc-table'!$B$58:$AA$81,COLUMN(),FALSE),"-")</f>
        <v>17</v>
      </c>
      <c r="H18" s="896">
        <f ca="1">IFERROR(VLOOKUP($A18,'calc-table'!$B$58:$AA$81,COLUMN(),FALSE),"-")</f>
        <v>18</v>
      </c>
      <c r="I18" s="897">
        <f ca="1">IFERROR(VLOOKUP($A18,'calc-table'!$B$58:$AA$81,COLUMN(),FALSE),"-")</f>
        <v>-1</v>
      </c>
      <c r="J18" s="364">
        <f ca="1">IFERROR(VLOOKUP($A18,'calc-table'!$B$58:$AA$81,COLUMN(),FALSE),"-")</f>
        <v>16</v>
      </c>
      <c r="K18" s="914">
        <f ca="1">IFERROR(VLOOKUP($A18,'calc-table'!$B$58:$AA$81,COLUMN(),FALSE),"-")</f>
        <v>1.4166666666666667</v>
      </c>
      <c r="L18" s="915">
        <f ca="1">IFERROR(VLOOKUP($A18,'calc-table'!$B$58:$AA$81,COLUMN(),FALSE),"-")</f>
        <v>1.5</v>
      </c>
      <c r="M18" s="914">
        <f ca="1">IFERROR(VLOOKUP($A18,'calc-table'!$B$58:$AA$81,COLUMN(),FALSE)/$C18,"-")</f>
        <v>5.583333333333333</v>
      </c>
      <c r="N18" s="915">
        <f ca="1">IFERROR(VLOOKUP($A18,'calc-table'!$B$58:$AA$81,COLUMN(),FALSE)/$C18,"-")</f>
        <v>4.166666666666667</v>
      </c>
      <c r="O18" s="914">
        <f ca="1">IFERROR(VLOOKUP($A18,'calc-table'!$B$58:$AA$81,COLUMN(),FALSE)/$C18,"-")</f>
        <v>11.666666666666666</v>
      </c>
      <c r="P18" s="915">
        <f ca="1">IFERROR(VLOOKUP($A18,'calc-table'!$B$58:$AA$81,COLUMN(),FALSE)/$C18,"-")</f>
        <v>11.416666666666666</v>
      </c>
      <c r="Q18" s="914">
        <f ca="1">IFERROR(VLOOKUP($A18,'calc-table'!$B$58:$AA$81,COLUMN(),FALSE)/$C18,"-")</f>
        <v>3.9166666666666665</v>
      </c>
      <c r="R18" s="915">
        <f ca="1">IFERROR(VLOOKUP($A18,'calc-table'!$B$58:$AA$81,COLUMN(),FALSE)/$C18,"-")</f>
        <v>3.75</v>
      </c>
      <c r="S18" s="914">
        <f ca="1">IFERROR(VLOOKUP($A18,'calc-table'!$B$58:$AA$81,COLUMN(),FALSE),"-")</f>
        <v>8.235294117647058</v>
      </c>
      <c r="T18" s="915">
        <f ca="1">IFERROR(VLOOKUP($A18,'calc-table'!$B$58:$AA$81,COLUMN(),FALSE),"-")</f>
        <v>2.7647058823529411</v>
      </c>
      <c r="U18" s="914">
        <f ca="1">IFERROR(VLOOKUP($A18,'calc-table'!$B$58:$AA$81,COLUMN(),FALSE),"-")</f>
        <v>7.6111111111111107</v>
      </c>
      <c r="V18" s="915">
        <f ca="1">IFERROR(VLOOKUP($A18,'calc-table'!$B$58:$AA$81,COLUMN(),FALSE),"-")</f>
        <v>2.5</v>
      </c>
      <c r="W18" s="397">
        <f ca="1">IFERROR(VLOOKUP($A18,'calc-table'!$B$58:$AA$81,COLUMN(),FALSE)/$C18,"-")</f>
        <v>1.3333333333333333</v>
      </c>
      <c r="X18" s="367">
        <f ca="1">IFERROR(VLOOKUP($A18,'calc-table'!$B$58:$AA$81,COLUMN(),FALSE),"-")</f>
        <v>1</v>
      </c>
      <c r="Y18" s="914">
        <f ca="1">IFERROR(VLOOKUP($A18,'calc-table'!$B$58:$AA$81,COLUMN(),FALSE)/$C18,"-")</f>
        <v>12.083333333333334</v>
      </c>
      <c r="Z18" s="915">
        <f ca="1">IFERROR(VLOOKUP($A18,'calc-table'!$B$58:$AA$81,COLUMN(),FALSE)/$C18,"-")</f>
        <v>12.166666666666666</v>
      </c>
    </row>
    <row r="19" spans="1:26" ht="15.95" customHeight="1" x14ac:dyDescent="0.25">
      <c r="A19" s="922">
        <v>15</v>
      </c>
      <c r="B19" s="923" t="str">
        <f ca="1">IFERROR(VLOOKUP($A19,'calc-table'!$B$58:$AA$81,COLUMN(),FALSE),"-")</f>
        <v>Aston Villa</v>
      </c>
      <c r="C19" s="366">
        <f ca="1">IFERROR(VLOOKUP($A19,'calc-table'!$B$58:$AA$81,COLUMN(),FALSE),"-")</f>
        <v>12</v>
      </c>
      <c r="D19" s="895">
        <f ca="1">IFERROR(VLOOKUP($A19,'calc-table'!$B$58:$AA$81,COLUMN(),FALSE),"-")</f>
        <v>3</v>
      </c>
      <c r="E19" s="896">
        <f ca="1">IFERROR(VLOOKUP($A19,'calc-table'!$B$58:$AA$81,COLUMN(),FALSE),"-")</f>
        <v>6</v>
      </c>
      <c r="F19" s="897">
        <f ca="1">IFERROR(VLOOKUP($A19,'calc-table'!$B$58:$AA$81,COLUMN(),FALSE),"-")</f>
        <v>3</v>
      </c>
      <c r="G19" s="895">
        <f ca="1">IFERROR(VLOOKUP($A19,'calc-table'!$B$58:$AA$81,COLUMN(),FALSE),"-")</f>
        <v>20</v>
      </c>
      <c r="H19" s="896">
        <f ca="1">IFERROR(VLOOKUP($A19,'calc-table'!$B$58:$AA$81,COLUMN(),FALSE),"-")</f>
        <v>20</v>
      </c>
      <c r="I19" s="897">
        <f ca="1">IFERROR(VLOOKUP($A19,'calc-table'!$B$58:$AA$81,COLUMN(),FALSE),"-")</f>
        <v>0</v>
      </c>
      <c r="J19" s="364">
        <f ca="1">IFERROR(VLOOKUP($A19,'calc-table'!$B$58:$AA$81,COLUMN(),FALSE),"-")</f>
        <v>15</v>
      </c>
      <c r="K19" s="914">
        <f ca="1">IFERROR(VLOOKUP($A19,'calc-table'!$B$58:$AA$81,COLUMN(),FALSE),"-")</f>
        <v>1.6666666666666667</v>
      </c>
      <c r="L19" s="915">
        <f ca="1">IFERROR(VLOOKUP($A19,'calc-table'!$B$58:$AA$81,COLUMN(),FALSE),"-")</f>
        <v>1.6666666666666667</v>
      </c>
      <c r="M19" s="914">
        <f ca="1">IFERROR(VLOOKUP($A19,'calc-table'!$B$58:$AA$81,COLUMN(),FALSE)/$C19,"-")</f>
        <v>4.583333333333333</v>
      </c>
      <c r="N19" s="915">
        <f ca="1">IFERROR(VLOOKUP($A19,'calc-table'!$B$58:$AA$81,COLUMN(),FALSE)/$C19,"-")</f>
        <v>5.666666666666667</v>
      </c>
      <c r="O19" s="914">
        <f ca="1">IFERROR(VLOOKUP($A19,'calc-table'!$B$58:$AA$81,COLUMN(),FALSE)/$C19,"-")</f>
        <v>13.25</v>
      </c>
      <c r="P19" s="915">
        <f ca="1">IFERROR(VLOOKUP($A19,'calc-table'!$B$58:$AA$81,COLUMN(),FALSE)/$C19,"-")</f>
        <v>12.083333333333334</v>
      </c>
      <c r="Q19" s="914">
        <f ca="1">IFERROR(VLOOKUP($A19,'calc-table'!$B$58:$AA$81,COLUMN(),FALSE)/$C19,"-")</f>
        <v>4.833333333333333</v>
      </c>
      <c r="R19" s="915">
        <f ca="1">IFERROR(VLOOKUP($A19,'calc-table'!$B$58:$AA$81,COLUMN(),FALSE)/$C19,"-")</f>
        <v>4.333333333333333</v>
      </c>
      <c r="S19" s="914">
        <f ca="1">IFERROR(VLOOKUP($A19,'calc-table'!$B$58:$AA$81,COLUMN(),FALSE),"-")</f>
        <v>7.95</v>
      </c>
      <c r="T19" s="915">
        <f ca="1">IFERROR(VLOOKUP($A19,'calc-table'!$B$58:$AA$81,COLUMN(),FALSE),"-")</f>
        <v>2.9</v>
      </c>
      <c r="U19" s="914">
        <f ca="1">IFERROR(VLOOKUP($A19,'calc-table'!$B$58:$AA$81,COLUMN(),FALSE),"-")</f>
        <v>7.25</v>
      </c>
      <c r="V19" s="915">
        <f ca="1">IFERROR(VLOOKUP($A19,'calc-table'!$B$58:$AA$81,COLUMN(),FALSE),"-")</f>
        <v>2.6</v>
      </c>
      <c r="W19" s="397">
        <f ca="1">IFERROR(VLOOKUP($A19,'calc-table'!$B$58:$AA$81,COLUMN(),FALSE)/$C19,"-")</f>
        <v>1.6666666666666667</v>
      </c>
      <c r="X19" s="367">
        <f ca="1">IFERROR(VLOOKUP($A19,'calc-table'!$B$58:$AA$81,COLUMN(),FALSE),"-")</f>
        <v>1</v>
      </c>
      <c r="Y19" s="914">
        <f ca="1">IFERROR(VLOOKUP($A19,'calc-table'!$B$58:$AA$81,COLUMN(),FALSE)/$C19,"-")</f>
        <v>12.25</v>
      </c>
      <c r="Z19" s="915">
        <f ca="1">IFERROR(VLOOKUP($A19,'calc-table'!$B$58:$AA$81,COLUMN(),FALSE)/$C19,"-")</f>
        <v>13.916666666666666</v>
      </c>
    </row>
    <row r="20" spans="1:26" ht="15.95" customHeight="1" x14ac:dyDescent="0.25">
      <c r="A20" s="922">
        <v>16</v>
      </c>
      <c r="B20" s="923" t="str">
        <f ca="1">IFERROR(VLOOKUP($A20,'calc-table'!$B$58:$AA$81,COLUMN(),FALSE),"-")</f>
        <v>Bolton</v>
      </c>
      <c r="C20" s="366">
        <f ca="1">IFERROR(VLOOKUP($A20,'calc-table'!$B$58:$AA$81,COLUMN(),FALSE),"-")</f>
        <v>12</v>
      </c>
      <c r="D20" s="895">
        <f ca="1">IFERROR(VLOOKUP($A20,'calc-table'!$B$58:$AA$81,COLUMN(),FALSE),"-")</f>
        <v>4</v>
      </c>
      <c r="E20" s="896">
        <f ca="1">IFERROR(VLOOKUP($A20,'calc-table'!$B$58:$AA$81,COLUMN(),FALSE),"-")</f>
        <v>3</v>
      </c>
      <c r="F20" s="897">
        <f ca="1">IFERROR(VLOOKUP($A20,'calc-table'!$B$58:$AA$81,COLUMN(),FALSE),"-")</f>
        <v>5</v>
      </c>
      <c r="G20" s="895">
        <f ca="1">IFERROR(VLOOKUP($A20,'calc-table'!$B$58:$AA$81,COLUMN(),FALSE),"-")</f>
        <v>10</v>
      </c>
      <c r="H20" s="896">
        <f ca="1">IFERROR(VLOOKUP($A20,'calc-table'!$B$58:$AA$81,COLUMN(),FALSE),"-")</f>
        <v>15</v>
      </c>
      <c r="I20" s="897">
        <f ca="1">IFERROR(VLOOKUP($A20,'calc-table'!$B$58:$AA$81,COLUMN(),FALSE),"-")</f>
        <v>-5</v>
      </c>
      <c r="J20" s="364">
        <f ca="1">IFERROR(VLOOKUP($A20,'calc-table'!$B$58:$AA$81,COLUMN(),FALSE),"-")</f>
        <v>15</v>
      </c>
      <c r="K20" s="914">
        <f ca="1">IFERROR(VLOOKUP($A20,'calc-table'!$B$58:$AA$81,COLUMN(),FALSE),"-")</f>
        <v>0.83333333333333337</v>
      </c>
      <c r="L20" s="915">
        <f ca="1">IFERROR(VLOOKUP($A20,'calc-table'!$B$58:$AA$81,COLUMN(),FALSE),"-")</f>
        <v>1.25</v>
      </c>
      <c r="M20" s="914">
        <f ca="1">IFERROR(VLOOKUP($A20,'calc-table'!$B$58:$AA$81,COLUMN(),FALSE)/$C20,"-")</f>
        <v>4.75</v>
      </c>
      <c r="N20" s="915">
        <f ca="1">IFERROR(VLOOKUP($A20,'calc-table'!$B$58:$AA$81,COLUMN(),FALSE)/$C20,"-")</f>
        <v>7.5</v>
      </c>
      <c r="O20" s="914">
        <f ca="1">IFERROR(VLOOKUP($A20,'calc-table'!$B$58:$AA$81,COLUMN(),FALSE)/$C20,"-")</f>
        <v>9.0833333333333339</v>
      </c>
      <c r="P20" s="915">
        <f ca="1">IFERROR(VLOOKUP($A20,'calc-table'!$B$58:$AA$81,COLUMN(),FALSE)/$C20,"-")</f>
        <v>14.583333333333334</v>
      </c>
      <c r="Q20" s="914">
        <f ca="1">IFERROR(VLOOKUP($A20,'calc-table'!$B$58:$AA$81,COLUMN(),FALSE)/$C20,"-")</f>
        <v>2.8333333333333335</v>
      </c>
      <c r="R20" s="915">
        <f ca="1">IFERROR(VLOOKUP($A20,'calc-table'!$B$58:$AA$81,COLUMN(),FALSE)/$C20,"-")</f>
        <v>3.9166666666666665</v>
      </c>
      <c r="S20" s="914">
        <f ca="1">IFERROR(VLOOKUP($A20,'calc-table'!$B$58:$AA$81,COLUMN(),FALSE),"-")</f>
        <v>10.9</v>
      </c>
      <c r="T20" s="915">
        <f ca="1">IFERROR(VLOOKUP($A20,'calc-table'!$B$58:$AA$81,COLUMN(),FALSE),"-")</f>
        <v>3.4</v>
      </c>
      <c r="U20" s="914">
        <f ca="1">IFERROR(VLOOKUP($A20,'calc-table'!$B$58:$AA$81,COLUMN(),FALSE),"-")</f>
        <v>11.666666666666666</v>
      </c>
      <c r="V20" s="915">
        <f ca="1">IFERROR(VLOOKUP($A20,'calc-table'!$B$58:$AA$81,COLUMN(),FALSE),"-")</f>
        <v>3.1333333333333333</v>
      </c>
      <c r="W20" s="397">
        <f ca="1">IFERROR(VLOOKUP($A20,'calc-table'!$B$58:$AA$81,COLUMN(),FALSE)/$C20,"-")</f>
        <v>2.25</v>
      </c>
      <c r="X20" s="367">
        <f ca="1">IFERROR(VLOOKUP($A20,'calc-table'!$B$58:$AA$81,COLUMN(),FALSE),"-")</f>
        <v>1</v>
      </c>
      <c r="Y20" s="914">
        <f ca="1">IFERROR(VLOOKUP($A20,'calc-table'!$B$58:$AA$81,COLUMN(),FALSE)/$C20,"-")</f>
        <v>13.25</v>
      </c>
      <c r="Z20" s="915">
        <f ca="1">IFERROR(VLOOKUP($A20,'calc-table'!$B$58:$AA$81,COLUMN(),FALSE)/$C20,"-")</f>
        <v>11.083333333333334</v>
      </c>
    </row>
    <row r="21" spans="1:26" ht="15.95" customHeight="1" x14ac:dyDescent="0.25">
      <c r="A21" s="922">
        <v>17</v>
      </c>
      <c r="B21" s="923" t="str">
        <f ca="1">IFERROR(VLOOKUP($A21,'calc-table'!$B$58:$AA$81,COLUMN(),FALSE),"-")</f>
        <v>Birmingham</v>
      </c>
      <c r="C21" s="366">
        <f ca="1">IFERROR(VLOOKUP($A21,'calc-table'!$B$58:$AA$81,COLUMN(),FALSE),"-")</f>
        <v>12</v>
      </c>
      <c r="D21" s="895">
        <f ca="1">IFERROR(VLOOKUP($A21,'calc-table'!$B$58:$AA$81,COLUMN(),FALSE),"-")</f>
        <v>2</v>
      </c>
      <c r="E21" s="896">
        <f ca="1">IFERROR(VLOOKUP($A21,'calc-table'!$B$58:$AA$81,COLUMN(),FALSE),"-")</f>
        <v>8</v>
      </c>
      <c r="F21" s="897">
        <f ca="1">IFERROR(VLOOKUP($A21,'calc-table'!$B$58:$AA$81,COLUMN(),FALSE),"-")</f>
        <v>2</v>
      </c>
      <c r="G21" s="895">
        <f ca="1">IFERROR(VLOOKUP($A21,'calc-table'!$B$58:$AA$81,COLUMN(),FALSE),"-")</f>
        <v>13</v>
      </c>
      <c r="H21" s="896">
        <f ca="1">IFERROR(VLOOKUP($A21,'calc-table'!$B$58:$AA$81,COLUMN(),FALSE),"-")</f>
        <v>12</v>
      </c>
      <c r="I21" s="897">
        <f ca="1">IFERROR(VLOOKUP($A21,'calc-table'!$B$58:$AA$81,COLUMN(),FALSE),"-")</f>
        <v>1</v>
      </c>
      <c r="J21" s="364">
        <f ca="1">IFERROR(VLOOKUP($A21,'calc-table'!$B$58:$AA$81,COLUMN(),FALSE),"-")</f>
        <v>14</v>
      </c>
      <c r="K21" s="914">
        <f ca="1">IFERROR(VLOOKUP($A21,'calc-table'!$B$58:$AA$81,COLUMN(),FALSE),"-")</f>
        <v>1.0833333333333333</v>
      </c>
      <c r="L21" s="915">
        <f ca="1">IFERROR(VLOOKUP($A21,'calc-table'!$B$58:$AA$81,COLUMN(),FALSE),"-")</f>
        <v>1</v>
      </c>
      <c r="M21" s="914">
        <f ca="1">IFERROR(VLOOKUP($A21,'calc-table'!$B$58:$AA$81,COLUMN(),FALSE)/$C21,"-")</f>
        <v>6.416666666666667</v>
      </c>
      <c r="N21" s="915">
        <f ca="1">IFERROR(VLOOKUP($A21,'calc-table'!$B$58:$AA$81,COLUMN(),FALSE)/$C21,"-")</f>
        <v>4</v>
      </c>
      <c r="O21" s="914">
        <f ca="1">IFERROR(VLOOKUP($A21,'calc-table'!$B$58:$AA$81,COLUMN(),FALSE)/$C21,"-")</f>
        <v>12.916666666666666</v>
      </c>
      <c r="P21" s="915">
        <f ca="1">IFERROR(VLOOKUP($A21,'calc-table'!$B$58:$AA$81,COLUMN(),FALSE)/$C21,"-")</f>
        <v>11.25</v>
      </c>
      <c r="Q21" s="914">
        <f ca="1">IFERROR(VLOOKUP($A21,'calc-table'!$B$58:$AA$81,COLUMN(),FALSE)/$C21,"-")</f>
        <v>5</v>
      </c>
      <c r="R21" s="915">
        <f ca="1">IFERROR(VLOOKUP($A21,'calc-table'!$B$58:$AA$81,COLUMN(),FALSE)/$C21,"-")</f>
        <v>4</v>
      </c>
      <c r="S21" s="914">
        <f ca="1">IFERROR(VLOOKUP($A21,'calc-table'!$B$58:$AA$81,COLUMN(),FALSE),"-")</f>
        <v>11.923076923076923</v>
      </c>
      <c r="T21" s="915">
        <f ca="1">IFERROR(VLOOKUP($A21,'calc-table'!$B$58:$AA$81,COLUMN(),FALSE),"-")</f>
        <v>4.615384615384615</v>
      </c>
      <c r="U21" s="914">
        <f ca="1">IFERROR(VLOOKUP($A21,'calc-table'!$B$58:$AA$81,COLUMN(),FALSE),"-")</f>
        <v>11.25</v>
      </c>
      <c r="V21" s="915">
        <f ca="1">IFERROR(VLOOKUP($A21,'calc-table'!$B$58:$AA$81,COLUMN(),FALSE),"-")</f>
        <v>4</v>
      </c>
      <c r="W21" s="397">
        <f ca="1">IFERROR(VLOOKUP($A21,'calc-table'!$B$58:$AA$81,COLUMN(),FALSE)/$C21,"-")</f>
        <v>1.5</v>
      </c>
      <c r="X21" s="367">
        <f ca="1">IFERROR(VLOOKUP($A21,'calc-table'!$B$58:$AA$81,COLUMN(),FALSE),"-")</f>
        <v>2</v>
      </c>
      <c r="Y21" s="914">
        <f ca="1">IFERROR(VLOOKUP($A21,'calc-table'!$B$58:$AA$81,COLUMN(),FALSE)/$C21,"-")</f>
        <v>15</v>
      </c>
      <c r="Z21" s="915">
        <f ca="1">IFERROR(VLOOKUP($A21,'calc-table'!$B$58:$AA$81,COLUMN(),FALSE)/$C21,"-")</f>
        <v>13</v>
      </c>
    </row>
    <row r="22" spans="1:26" ht="15.95" customHeight="1" x14ac:dyDescent="0.25">
      <c r="A22" s="922">
        <v>18</v>
      </c>
      <c r="B22" s="923" t="str">
        <f ca="1">IFERROR(VLOOKUP($A22,'calc-table'!$B$58:$AA$81,COLUMN(),FALSE),"-")</f>
        <v>QPR</v>
      </c>
      <c r="C22" s="366">
        <f ca="1">IFERROR(VLOOKUP($A22,'calc-table'!$B$58:$AA$81,COLUMN(),FALSE),"-")</f>
        <v>12</v>
      </c>
      <c r="D22" s="895">
        <f ca="1">IFERROR(VLOOKUP($A22,'calc-table'!$B$58:$AA$81,COLUMN(),FALSE),"-")</f>
        <v>4</v>
      </c>
      <c r="E22" s="896">
        <f ca="1">IFERROR(VLOOKUP($A22,'calc-table'!$B$58:$AA$81,COLUMN(),FALSE),"-")</f>
        <v>2</v>
      </c>
      <c r="F22" s="897">
        <f ca="1">IFERROR(VLOOKUP($A22,'calc-table'!$B$58:$AA$81,COLUMN(),FALSE),"-")</f>
        <v>6</v>
      </c>
      <c r="G22" s="895">
        <f ca="1">IFERROR(VLOOKUP($A22,'calc-table'!$B$58:$AA$81,COLUMN(),FALSE),"-")</f>
        <v>9</v>
      </c>
      <c r="H22" s="896">
        <f ca="1">IFERROR(VLOOKUP($A22,'calc-table'!$B$58:$AA$81,COLUMN(),FALSE),"-")</f>
        <v>19</v>
      </c>
      <c r="I22" s="897">
        <f ca="1">IFERROR(VLOOKUP($A22,'calc-table'!$B$58:$AA$81,COLUMN(),FALSE),"-")</f>
        <v>-10</v>
      </c>
      <c r="J22" s="364">
        <f ca="1">IFERROR(VLOOKUP($A22,'calc-table'!$B$58:$AA$81,COLUMN(),FALSE),"-")</f>
        <v>14</v>
      </c>
      <c r="K22" s="914">
        <f ca="1">IFERROR(VLOOKUP($A22,'calc-table'!$B$58:$AA$81,COLUMN(),FALSE),"-")</f>
        <v>0.75</v>
      </c>
      <c r="L22" s="915">
        <f ca="1">IFERROR(VLOOKUP($A22,'calc-table'!$B$58:$AA$81,COLUMN(),FALSE),"-")</f>
        <v>1.5833333333333333</v>
      </c>
      <c r="M22" s="914">
        <f ca="1">IFERROR(VLOOKUP($A22,'calc-table'!$B$58:$AA$81,COLUMN(),FALSE)/$C22,"-")</f>
        <v>3.4166666666666665</v>
      </c>
      <c r="N22" s="915">
        <f ca="1">IFERROR(VLOOKUP($A22,'calc-table'!$B$58:$AA$81,COLUMN(),FALSE)/$C22,"-")</f>
        <v>5.333333333333333</v>
      </c>
      <c r="O22" s="914">
        <f ca="1">IFERROR(VLOOKUP($A22,'calc-table'!$B$58:$AA$81,COLUMN(),FALSE)/$C22,"-")</f>
        <v>12</v>
      </c>
      <c r="P22" s="915">
        <f ca="1">IFERROR(VLOOKUP($A22,'calc-table'!$B$58:$AA$81,COLUMN(),FALSE)/$C22,"-")</f>
        <v>11.833333333333334</v>
      </c>
      <c r="Q22" s="914">
        <f ca="1">IFERROR(VLOOKUP($A22,'calc-table'!$B$58:$AA$81,COLUMN(),FALSE)/$C22,"-")</f>
        <v>3.6666666666666665</v>
      </c>
      <c r="R22" s="915">
        <f ca="1">IFERROR(VLOOKUP($A22,'calc-table'!$B$58:$AA$81,COLUMN(),FALSE)/$C22,"-")</f>
        <v>3.9166666666666665</v>
      </c>
      <c r="S22" s="914">
        <f ca="1">IFERROR(VLOOKUP($A22,'calc-table'!$B$58:$AA$81,COLUMN(),FALSE),"-")</f>
        <v>16</v>
      </c>
      <c r="T22" s="915">
        <f ca="1">IFERROR(VLOOKUP($A22,'calc-table'!$B$58:$AA$81,COLUMN(),FALSE),"-")</f>
        <v>4.8888888888888893</v>
      </c>
      <c r="U22" s="914">
        <f ca="1">IFERROR(VLOOKUP($A22,'calc-table'!$B$58:$AA$81,COLUMN(),FALSE),"-")</f>
        <v>7.4736842105263159</v>
      </c>
      <c r="V22" s="915">
        <f ca="1">IFERROR(VLOOKUP($A22,'calc-table'!$B$58:$AA$81,COLUMN(),FALSE),"-")</f>
        <v>2.4736842105263159</v>
      </c>
      <c r="W22" s="397">
        <f ca="1">IFERROR(VLOOKUP($A22,'calc-table'!$B$58:$AA$81,COLUMN(),FALSE)/$C22,"-")</f>
        <v>1.3333333333333333</v>
      </c>
      <c r="X22" s="367">
        <f ca="1">IFERROR(VLOOKUP($A22,'calc-table'!$B$58:$AA$81,COLUMN(),FALSE),"-")</f>
        <v>0</v>
      </c>
      <c r="Y22" s="914">
        <f ca="1">IFERROR(VLOOKUP($A22,'calc-table'!$B$58:$AA$81,COLUMN(),FALSE)/$C22,"-")</f>
        <v>15.333333333333334</v>
      </c>
      <c r="Z22" s="915">
        <f ca="1">IFERROR(VLOOKUP($A22,'calc-table'!$B$58:$AA$81,COLUMN(),FALSE)/$C22,"-")</f>
        <v>13.416666666666666</v>
      </c>
    </row>
    <row r="23" spans="1:26" ht="15.95" customHeight="1" x14ac:dyDescent="0.25">
      <c r="A23" s="922">
        <v>19</v>
      </c>
      <c r="B23" s="923" t="str">
        <f ca="1">IFERROR(VLOOKUP($A23,'calc-table'!$B$58:$AA$81,COLUMN(),FALSE),"-")</f>
        <v>Rotherham</v>
      </c>
      <c r="C23" s="366">
        <f ca="1">IFERROR(VLOOKUP($A23,'calc-table'!$B$58:$AA$81,COLUMN(),FALSE),"-")</f>
        <v>12</v>
      </c>
      <c r="D23" s="895">
        <f ca="1">IFERROR(VLOOKUP($A23,'calc-table'!$B$58:$AA$81,COLUMN(),FALSE),"-")</f>
        <v>3</v>
      </c>
      <c r="E23" s="896">
        <f ca="1">IFERROR(VLOOKUP($A23,'calc-table'!$B$58:$AA$81,COLUMN(),FALSE),"-")</f>
        <v>2</v>
      </c>
      <c r="F23" s="897">
        <f ca="1">IFERROR(VLOOKUP($A23,'calc-table'!$B$58:$AA$81,COLUMN(),FALSE),"-")</f>
        <v>7</v>
      </c>
      <c r="G23" s="895">
        <f ca="1">IFERROR(VLOOKUP($A23,'calc-table'!$B$58:$AA$81,COLUMN(),FALSE),"-")</f>
        <v>9</v>
      </c>
      <c r="H23" s="896">
        <f ca="1">IFERROR(VLOOKUP($A23,'calc-table'!$B$58:$AA$81,COLUMN(),FALSE),"-")</f>
        <v>19</v>
      </c>
      <c r="I23" s="897">
        <f ca="1">IFERROR(VLOOKUP($A23,'calc-table'!$B$58:$AA$81,COLUMN(),FALSE),"-")</f>
        <v>-10</v>
      </c>
      <c r="J23" s="364">
        <f ca="1">IFERROR(VLOOKUP($A23,'calc-table'!$B$58:$AA$81,COLUMN(),FALSE),"-")</f>
        <v>11</v>
      </c>
      <c r="K23" s="914">
        <f ca="1">IFERROR(VLOOKUP($A23,'calc-table'!$B$58:$AA$81,COLUMN(),FALSE),"-")</f>
        <v>0.75</v>
      </c>
      <c r="L23" s="915">
        <f ca="1">IFERROR(VLOOKUP($A23,'calc-table'!$B$58:$AA$81,COLUMN(),FALSE),"-")</f>
        <v>1.5833333333333333</v>
      </c>
      <c r="M23" s="914">
        <f ca="1">IFERROR(VLOOKUP($A23,'calc-table'!$B$58:$AA$81,COLUMN(),FALSE)/$C23,"-")</f>
        <v>4.333333333333333</v>
      </c>
      <c r="N23" s="915">
        <f ca="1">IFERROR(VLOOKUP($A23,'calc-table'!$B$58:$AA$81,COLUMN(),FALSE)/$C23,"-")</f>
        <v>6.166666666666667</v>
      </c>
      <c r="O23" s="914">
        <f ca="1">IFERROR(VLOOKUP($A23,'calc-table'!$B$58:$AA$81,COLUMN(),FALSE)/$C23,"-")</f>
        <v>12.416666666666666</v>
      </c>
      <c r="P23" s="915">
        <f ca="1">IFERROR(VLOOKUP($A23,'calc-table'!$B$58:$AA$81,COLUMN(),FALSE)/$C23,"-")</f>
        <v>14.083333333333334</v>
      </c>
      <c r="Q23" s="914">
        <f ca="1">IFERROR(VLOOKUP($A23,'calc-table'!$B$58:$AA$81,COLUMN(),FALSE)/$C23,"-")</f>
        <v>4</v>
      </c>
      <c r="R23" s="915">
        <f ca="1">IFERROR(VLOOKUP($A23,'calc-table'!$B$58:$AA$81,COLUMN(),FALSE)/$C23,"-")</f>
        <v>5.166666666666667</v>
      </c>
      <c r="S23" s="914">
        <f ca="1">IFERROR(VLOOKUP($A23,'calc-table'!$B$58:$AA$81,COLUMN(),FALSE),"-")</f>
        <v>16.555555555555557</v>
      </c>
      <c r="T23" s="915">
        <f ca="1">IFERROR(VLOOKUP($A23,'calc-table'!$B$58:$AA$81,COLUMN(),FALSE),"-")</f>
        <v>5.333333333333333</v>
      </c>
      <c r="U23" s="914">
        <f ca="1">IFERROR(VLOOKUP($A23,'calc-table'!$B$58:$AA$81,COLUMN(),FALSE),"-")</f>
        <v>8.8947368421052637</v>
      </c>
      <c r="V23" s="915">
        <f ca="1">IFERROR(VLOOKUP($A23,'calc-table'!$B$58:$AA$81,COLUMN(),FALSE),"-")</f>
        <v>3.263157894736842</v>
      </c>
      <c r="W23" s="397">
        <f ca="1">IFERROR(VLOOKUP($A23,'calc-table'!$B$58:$AA$81,COLUMN(),FALSE)/$C23,"-")</f>
        <v>1.8333333333333333</v>
      </c>
      <c r="X23" s="367">
        <f ca="1">IFERROR(VLOOKUP($A23,'calc-table'!$B$58:$AA$81,COLUMN(),FALSE),"-")</f>
        <v>0</v>
      </c>
      <c r="Y23" s="914">
        <f ca="1">IFERROR(VLOOKUP($A23,'calc-table'!$B$58:$AA$81,COLUMN(),FALSE)/$C23,"-")</f>
        <v>12.333333333333334</v>
      </c>
      <c r="Z23" s="915">
        <f ca="1">IFERROR(VLOOKUP($A23,'calc-table'!$B$58:$AA$81,COLUMN(),FALSE)/$C23,"-")</f>
        <v>10.833333333333334</v>
      </c>
    </row>
    <row r="24" spans="1:26" ht="15.95" customHeight="1" x14ac:dyDescent="0.25">
      <c r="A24" s="922">
        <v>20</v>
      </c>
      <c r="B24" s="923" t="str">
        <f ca="1">IFERROR(VLOOKUP($A24,'calc-table'!$B$58:$AA$81,COLUMN(),FALSE),"-")</f>
        <v>Millwall</v>
      </c>
      <c r="C24" s="366">
        <f ca="1">IFERROR(VLOOKUP($A24,'calc-table'!$B$58:$AA$81,COLUMN(),FALSE),"-")</f>
        <v>12</v>
      </c>
      <c r="D24" s="895">
        <f ca="1">IFERROR(VLOOKUP($A24,'calc-table'!$B$58:$AA$81,COLUMN(),FALSE),"-")</f>
        <v>2</v>
      </c>
      <c r="E24" s="896">
        <f ca="1">IFERROR(VLOOKUP($A24,'calc-table'!$B$58:$AA$81,COLUMN(),FALSE),"-")</f>
        <v>4</v>
      </c>
      <c r="F24" s="897">
        <f ca="1">IFERROR(VLOOKUP($A24,'calc-table'!$B$58:$AA$81,COLUMN(),FALSE),"-")</f>
        <v>6</v>
      </c>
      <c r="G24" s="895">
        <f ca="1">IFERROR(VLOOKUP($A24,'calc-table'!$B$58:$AA$81,COLUMN(),FALSE),"-")</f>
        <v>13</v>
      </c>
      <c r="H24" s="896">
        <f ca="1">IFERROR(VLOOKUP($A24,'calc-table'!$B$58:$AA$81,COLUMN(),FALSE),"-")</f>
        <v>19</v>
      </c>
      <c r="I24" s="897">
        <f ca="1">IFERROR(VLOOKUP($A24,'calc-table'!$B$58:$AA$81,COLUMN(),FALSE),"-")</f>
        <v>-6</v>
      </c>
      <c r="J24" s="364">
        <f ca="1">IFERROR(VLOOKUP($A24,'calc-table'!$B$58:$AA$81,COLUMN(),FALSE),"-")</f>
        <v>10</v>
      </c>
      <c r="K24" s="914">
        <f ca="1">IFERROR(VLOOKUP($A24,'calc-table'!$B$58:$AA$81,COLUMN(),FALSE),"-")</f>
        <v>1.0833333333333333</v>
      </c>
      <c r="L24" s="915">
        <f ca="1">IFERROR(VLOOKUP($A24,'calc-table'!$B$58:$AA$81,COLUMN(),FALSE),"-")</f>
        <v>1.5833333333333333</v>
      </c>
      <c r="M24" s="914">
        <f ca="1">IFERROR(VLOOKUP($A24,'calc-table'!$B$58:$AA$81,COLUMN(),FALSE)/$C24,"-")</f>
        <v>5.25</v>
      </c>
      <c r="N24" s="915">
        <f ca="1">IFERROR(VLOOKUP($A24,'calc-table'!$B$58:$AA$81,COLUMN(),FALSE)/$C24,"-")</f>
        <v>5.416666666666667</v>
      </c>
      <c r="O24" s="914">
        <f ca="1">IFERROR(VLOOKUP($A24,'calc-table'!$B$58:$AA$81,COLUMN(),FALSE)/$C24,"-")</f>
        <v>12.666666666666666</v>
      </c>
      <c r="P24" s="915">
        <f ca="1">IFERROR(VLOOKUP($A24,'calc-table'!$B$58:$AA$81,COLUMN(),FALSE)/$C24,"-")</f>
        <v>11.666666666666666</v>
      </c>
      <c r="Q24" s="914">
        <f ca="1">IFERROR(VLOOKUP($A24,'calc-table'!$B$58:$AA$81,COLUMN(),FALSE)/$C24,"-")</f>
        <v>3.5</v>
      </c>
      <c r="R24" s="915">
        <f ca="1">IFERROR(VLOOKUP($A24,'calc-table'!$B$58:$AA$81,COLUMN(),FALSE)/$C24,"-")</f>
        <v>4</v>
      </c>
      <c r="S24" s="914">
        <f ca="1">IFERROR(VLOOKUP($A24,'calc-table'!$B$58:$AA$81,COLUMN(),FALSE),"-")</f>
        <v>11.692307692307692</v>
      </c>
      <c r="T24" s="915">
        <f ca="1">IFERROR(VLOOKUP($A24,'calc-table'!$B$58:$AA$81,COLUMN(),FALSE),"-")</f>
        <v>3.2307692307692308</v>
      </c>
      <c r="U24" s="914">
        <f ca="1">IFERROR(VLOOKUP($A24,'calc-table'!$B$58:$AA$81,COLUMN(),FALSE),"-")</f>
        <v>7.3684210526315788</v>
      </c>
      <c r="V24" s="915">
        <f ca="1">IFERROR(VLOOKUP($A24,'calc-table'!$B$58:$AA$81,COLUMN(),FALSE),"-")</f>
        <v>2.5263157894736841</v>
      </c>
      <c r="W24" s="397">
        <f ca="1">IFERROR(VLOOKUP($A24,'calc-table'!$B$58:$AA$81,COLUMN(),FALSE)/$C24,"-")</f>
        <v>1.25</v>
      </c>
      <c r="X24" s="367">
        <f ca="1">IFERROR(VLOOKUP($A24,'calc-table'!$B$58:$AA$81,COLUMN(),FALSE),"-")</f>
        <v>0</v>
      </c>
      <c r="Y24" s="914">
        <f ca="1">IFERROR(VLOOKUP($A24,'calc-table'!$B$58:$AA$81,COLUMN(),FALSE)/$C24,"-")</f>
        <v>12.083333333333334</v>
      </c>
      <c r="Z24" s="915">
        <f ca="1">IFERROR(VLOOKUP($A24,'calc-table'!$B$58:$AA$81,COLUMN(),FALSE)/$C24,"-")</f>
        <v>10.333333333333334</v>
      </c>
    </row>
    <row r="25" spans="1:26" ht="15.95" customHeight="1" x14ac:dyDescent="0.25">
      <c r="A25" s="922">
        <v>21</v>
      </c>
      <c r="B25" s="923" t="str">
        <f ca="1">IFERROR(VLOOKUP($A25,'calc-table'!$B$58:$AA$81,COLUMN(),FALSE),"-")</f>
        <v>Reading</v>
      </c>
      <c r="C25" s="366">
        <f ca="1">IFERROR(VLOOKUP($A25,'calc-table'!$B$58:$AA$81,COLUMN(),FALSE),"-")</f>
        <v>12</v>
      </c>
      <c r="D25" s="895">
        <f ca="1">IFERROR(VLOOKUP($A25,'calc-table'!$B$58:$AA$81,COLUMN(),FALSE),"-")</f>
        <v>2</v>
      </c>
      <c r="E25" s="896">
        <f ca="1">IFERROR(VLOOKUP($A25,'calc-table'!$B$58:$AA$81,COLUMN(),FALSE),"-")</f>
        <v>3</v>
      </c>
      <c r="F25" s="897">
        <f ca="1">IFERROR(VLOOKUP($A25,'calc-table'!$B$58:$AA$81,COLUMN(),FALSE),"-")</f>
        <v>7</v>
      </c>
      <c r="G25" s="895">
        <f ca="1">IFERROR(VLOOKUP($A25,'calc-table'!$B$58:$AA$81,COLUMN(),FALSE),"-")</f>
        <v>15</v>
      </c>
      <c r="H25" s="896">
        <f ca="1">IFERROR(VLOOKUP($A25,'calc-table'!$B$58:$AA$81,COLUMN(),FALSE),"-")</f>
        <v>20</v>
      </c>
      <c r="I25" s="897">
        <f ca="1">IFERROR(VLOOKUP($A25,'calc-table'!$B$58:$AA$81,COLUMN(),FALSE),"-")</f>
        <v>-5</v>
      </c>
      <c r="J25" s="364">
        <f ca="1">IFERROR(VLOOKUP($A25,'calc-table'!$B$58:$AA$81,COLUMN(),FALSE),"-")</f>
        <v>9</v>
      </c>
      <c r="K25" s="914">
        <f ca="1">IFERROR(VLOOKUP($A25,'calc-table'!$B$58:$AA$81,COLUMN(),FALSE),"-")</f>
        <v>1.25</v>
      </c>
      <c r="L25" s="915">
        <f ca="1">IFERROR(VLOOKUP($A25,'calc-table'!$B$58:$AA$81,COLUMN(),FALSE),"-")</f>
        <v>1.6666666666666667</v>
      </c>
      <c r="M25" s="914">
        <f ca="1">IFERROR(VLOOKUP($A25,'calc-table'!$B$58:$AA$81,COLUMN(),FALSE)/$C25,"-")</f>
        <v>4.75</v>
      </c>
      <c r="N25" s="915">
        <f ca="1">IFERROR(VLOOKUP($A25,'calc-table'!$B$58:$AA$81,COLUMN(),FALSE)/$C25,"-")</f>
        <v>5.583333333333333</v>
      </c>
      <c r="O25" s="914">
        <f ca="1">IFERROR(VLOOKUP($A25,'calc-table'!$B$58:$AA$81,COLUMN(),FALSE)/$C25,"-")</f>
        <v>11.333333333333334</v>
      </c>
      <c r="P25" s="915">
        <f ca="1">IFERROR(VLOOKUP($A25,'calc-table'!$B$58:$AA$81,COLUMN(),FALSE)/$C25,"-")</f>
        <v>13.25</v>
      </c>
      <c r="Q25" s="914">
        <f ca="1">IFERROR(VLOOKUP($A25,'calc-table'!$B$58:$AA$81,COLUMN(),FALSE)/$C25,"-")</f>
        <v>4.166666666666667</v>
      </c>
      <c r="R25" s="915">
        <f ca="1">IFERROR(VLOOKUP($A25,'calc-table'!$B$58:$AA$81,COLUMN(),FALSE)/$C25,"-")</f>
        <v>4.583333333333333</v>
      </c>
      <c r="S25" s="914">
        <f ca="1">IFERROR(VLOOKUP($A25,'calc-table'!$B$58:$AA$81,COLUMN(),FALSE),"-")</f>
        <v>9.0666666666666664</v>
      </c>
      <c r="T25" s="915">
        <f ca="1">IFERROR(VLOOKUP($A25,'calc-table'!$B$58:$AA$81,COLUMN(),FALSE),"-")</f>
        <v>3.3333333333333335</v>
      </c>
      <c r="U25" s="914">
        <f ca="1">IFERROR(VLOOKUP($A25,'calc-table'!$B$58:$AA$81,COLUMN(),FALSE),"-")</f>
        <v>7.95</v>
      </c>
      <c r="V25" s="915">
        <f ca="1">IFERROR(VLOOKUP($A25,'calc-table'!$B$58:$AA$81,COLUMN(),FALSE),"-")</f>
        <v>2.75</v>
      </c>
      <c r="W25" s="397">
        <f ca="1">IFERROR(VLOOKUP($A25,'calc-table'!$B$58:$AA$81,COLUMN(),FALSE)/$C25,"-")</f>
        <v>1.5833333333333333</v>
      </c>
      <c r="X25" s="367">
        <f ca="1">IFERROR(VLOOKUP($A25,'calc-table'!$B$58:$AA$81,COLUMN(),FALSE),"-")</f>
        <v>1</v>
      </c>
      <c r="Y25" s="914">
        <f ca="1">IFERROR(VLOOKUP($A25,'calc-table'!$B$58:$AA$81,COLUMN(),FALSE)/$C25,"-")</f>
        <v>11.833333333333334</v>
      </c>
      <c r="Z25" s="915">
        <f ca="1">IFERROR(VLOOKUP($A25,'calc-table'!$B$58:$AA$81,COLUMN(),FALSE)/$C25,"-")</f>
        <v>13.333333333333334</v>
      </c>
    </row>
    <row r="26" spans="1:26" ht="15.95" customHeight="1" x14ac:dyDescent="0.25">
      <c r="A26" s="922">
        <v>22</v>
      </c>
      <c r="B26" s="923" t="str">
        <f ca="1">IFERROR(VLOOKUP($A26,'calc-table'!$B$58:$AA$81,COLUMN(),FALSE),"-")</f>
        <v>Preston</v>
      </c>
      <c r="C26" s="366">
        <f ca="1">IFERROR(VLOOKUP($A26,'calc-table'!$B$58:$AA$81,COLUMN(),FALSE),"-")</f>
        <v>12</v>
      </c>
      <c r="D26" s="895">
        <f ca="1">IFERROR(VLOOKUP($A26,'calc-table'!$B$58:$AA$81,COLUMN(),FALSE),"-")</f>
        <v>2</v>
      </c>
      <c r="E26" s="896">
        <f ca="1">IFERROR(VLOOKUP($A26,'calc-table'!$B$58:$AA$81,COLUMN(),FALSE),"-")</f>
        <v>3</v>
      </c>
      <c r="F26" s="897">
        <f ca="1">IFERROR(VLOOKUP($A26,'calc-table'!$B$58:$AA$81,COLUMN(),FALSE),"-")</f>
        <v>7</v>
      </c>
      <c r="G26" s="895">
        <f ca="1">IFERROR(VLOOKUP($A26,'calc-table'!$B$58:$AA$81,COLUMN(),FALSE),"-")</f>
        <v>18</v>
      </c>
      <c r="H26" s="896">
        <f ca="1">IFERROR(VLOOKUP($A26,'calc-table'!$B$58:$AA$81,COLUMN(),FALSE),"-")</f>
        <v>24</v>
      </c>
      <c r="I26" s="897">
        <f ca="1">IFERROR(VLOOKUP($A26,'calc-table'!$B$58:$AA$81,COLUMN(),FALSE),"-")</f>
        <v>-6</v>
      </c>
      <c r="J26" s="364">
        <f ca="1">IFERROR(VLOOKUP($A26,'calc-table'!$B$58:$AA$81,COLUMN(),FALSE),"-")</f>
        <v>9</v>
      </c>
      <c r="K26" s="914">
        <f ca="1">IFERROR(VLOOKUP($A26,'calc-table'!$B$58:$AA$81,COLUMN(),FALSE),"-")</f>
        <v>1.5</v>
      </c>
      <c r="L26" s="915">
        <f ca="1">IFERROR(VLOOKUP($A26,'calc-table'!$B$58:$AA$81,COLUMN(),FALSE),"-")</f>
        <v>2</v>
      </c>
      <c r="M26" s="914">
        <f ca="1">IFERROR(VLOOKUP($A26,'calc-table'!$B$58:$AA$81,COLUMN(),FALSE)/$C26,"-")</f>
        <v>4.75</v>
      </c>
      <c r="N26" s="915">
        <f ca="1">IFERROR(VLOOKUP($A26,'calc-table'!$B$58:$AA$81,COLUMN(),FALSE)/$C26,"-")</f>
        <v>4.583333333333333</v>
      </c>
      <c r="O26" s="914">
        <f ca="1">IFERROR(VLOOKUP($A26,'calc-table'!$B$58:$AA$81,COLUMN(),FALSE)/$C26,"-")</f>
        <v>12.916666666666666</v>
      </c>
      <c r="P26" s="915">
        <f ca="1">IFERROR(VLOOKUP($A26,'calc-table'!$B$58:$AA$81,COLUMN(),FALSE)/$C26,"-")</f>
        <v>11.75</v>
      </c>
      <c r="Q26" s="914">
        <f ca="1">IFERROR(VLOOKUP($A26,'calc-table'!$B$58:$AA$81,COLUMN(),FALSE)/$C26,"-")</f>
        <v>4.583333333333333</v>
      </c>
      <c r="R26" s="915">
        <f ca="1">IFERROR(VLOOKUP($A26,'calc-table'!$B$58:$AA$81,COLUMN(),FALSE)/$C26,"-")</f>
        <v>4.583333333333333</v>
      </c>
      <c r="S26" s="914">
        <f ca="1">IFERROR(VLOOKUP($A26,'calc-table'!$B$58:$AA$81,COLUMN(),FALSE),"-")</f>
        <v>8.6111111111111107</v>
      </c>
      <c r="T26" s="915">
        <f ca="1">IFERROR(VLOOKUP($A26,'calc-table'!$B$58:$AA$81,COLUMN(),FALSE),"-")</f>
        <v>3.0555555555555554</v>
      </c>
      <c r="U26" s="914">
        <f ca="1">IFERROR(VLOOKUP($A26,'calc-table'!$B$58:$AA$81,COLUMN(),FALSE),"-")</f>
        <v>5.875</v>
      </c>
      <c r="V26" s="915">
        <f ca="1">IFERROR(VLOOKUP($A26,'calc-table'!$B$58:$AA$81,COLUMN(),FALSE),"-")</f>
        <v>2.2916666666666665</v>
      </c>
      <c r="W26" s="397">
        <f ca="1">IFERROR(VLOOKUP($A26,'calc-table'!$B$58:$AA$81,COLUMN(),FALSE)/$C26,"-")</f>
        <v>1.5833333333333333</v>
      </c>
      <c r="X26" s="367">
        <f ca="1">IFERROR(VLOOKUP($A26,'calc-table'!$B$58:$AA$81,COLUMN(),FALSE),"-")</f>
        <v>1</v>
      </c>
      <c r="Y26" s="914">
        <f ca="1">IFERROR(VLOOKUP($A26,'calc-table'!$B$58:$AA$81,COLUMN(),FALSE)/$C26,"-")</f>
        <v>11.583333333333334</v>
      </c>
      <c r="Z26" s="915">
        <f ca="1">IFERROR(VLOOKUP($A26,'calc-table'!$B$58:$AA$81,COLUMN(),FALSE)/$C26,"-")</f>
        <v>12.166666666666666</v>
      </c>
    </row>
    <row r="27" spans="1:26" ht="15.95" customHeight="1" x14ac:dyDescent="0.25">
      <c r="A27" s="922">
        <v>23</v>
      </c>
      <c r="B27" s="923" t="str">
        <f ca="1">IFERROR(VLOOKUP($A27,'calc-table'!$B$58:$AA$81,COLUMN(),FALSE),"-")</f>
        <v>Ipswich</v>
      </c>
      <c r="C27" s="366">
        <f ca="1">IFERROR(VLOOKUP($A27,'calc-table'!$B$58:$AA$81,COLUMN(),FALSE),"-")</f>
        <v>12</v>
      </c>
      <c r="D27" s="895">
        <f ca="1">IFERROR(VLOOKUP($A27,'calc-table'!$B$58:$AA$81,COLUMN(),FALSE),"-")</f>
        <v>1</v>
      </c>
      <c r="E27" s="896">
        <f ca="1">IFERROR(VLOOKUP($A27,'calc-table'!$B$58:$AA$81,COLUMN(),FALSE),"-")</f>
        <v>6</v>
      </c>
      <c r="F27" s="897">
        <f ca="1">IFERROR(VLOOKUP($A27,'calc-table'!$B$58:$AA$81,COLUMN(),FALSE),"-")</f>
        <v>5</v>
      </c>
      <c r="G27" s="895">
        <f ca="1">IFERROR(VLOOKUP($A27,'calc-table'!$B$58:$AA$81,COLUMN(),FALSE),"-")</f>
        <v>11</v>
      </c>
      <c r="H27" s="896">
        <f ca="1">IFERROR(VLOOKUP($A27,'calc-table'!$B$58:$AA$81,COLUMN(),FALSE),"-")</f>
        <v>18</v>
      </c>
      <c r="I27" s="897">
        <f ca="1">IFERROR(VLOOKUP($A27,'calc-table'!$B$58:$AA$81,COLUMN(),FALSE),"-")</f>
        <v>-7</v>
      </c>
      <c r="J27" s="364">
        <f ca="1">IFERROR(VLOOKUP($A27,'calc-table'!$B$58:$AA$81,COLUMN(),FALSE),"-")</f>
        <v>9</v>
      </c>
      <c r="K27" s="914">
        <f ca="1">IFERROR(VLOOKUP($A27,'calc-table'!$B$58:$AA$81,COLUMN(),FALSE),"-")</f>
        <v>0.91666666666666663</v>
      </c>
      <c r="L27" s="915">
        <f ca="1">IFERROR(VLOOKUP($A27,'calc-table'!$B$58:$AA$81,COLUMN(),FALSE),"-")</f>
        <v>1.5</v>
      </c>
      <c r="M27" s="914">
        <f ca="1">IFERROR(VLOOKUP($A27,'calc-table'!$B$58:$AA$81,COLUMN(),FALSE)/$C27,"-")</f>
        <v>5.583333333333333</v>
      </c>
      <c r="N27" s="915">
        <f ca="1">IFERROR(VLOOKUP($A27,'calc-table'!$B$58:$AA$81,COLUMN(),FALSE)/$C27,"-")</f>
        <v>5.416666666666667</v>
      </c>
      <c r="O27" s="914">
        <f ca="1">IFERROR(VLOOKUP($A27,'calc-table'!$B$58:$AA$81,COLUMN(),FALSE)/$C27,"-")</f>
        <v>10.333333333333334</v>
      </c>
      <c r="P27" s="915">
        <f ca="1">IFERROR(VLOOKUP($A27,'calc-table'!$B$58:$AA$81,COLUMN(),FALSE)/$C27,"-")</f>
        <v>12.333333333333334</v>
      </c>
      <c r="Q27" s="914">
        <f ca="1">IFERROR(VLOOKUP($A27,'calc-table'!$B$58:$AA$81,COLUMN(),FALSE)/$C27,"-")</f>
        <v>2.75</v>
      </c>
      <c r="R27" s="915">
        <f ca="1">IFERROR(VLOOKUP($A27,'calc-table'!$B$58:$AA$81,COLUMN(),FALSE)/$C27,"-")</f>
        <v>3.75</v>
      </c>
      <c r="S27" s="914">
        <f ca="1">IFERROR(VLOOKUP($A27,'calc-table'!$B$58:$AA$81,COLUMN(),FALSE),"-")</f>
        <v>11.272727272727273</v>
      </c>
      <c r="T27" s="915">
        <f ca="1">IFERROR(VLOOKUP($A27,'calc-table'!$B$58:$AA$81,COLUMN(),FALSE),"-")</f>
        <v>3</v>
      </c>
      <c r="U27" s="914">
        <f ca="1">IFERROR(VLOOKUP($A27,'calc-table'!$B$58:$AA$81,COLUMN(),FALSE),"-")</f>
        <v>8.2222222222222214</v>
      </c>
      <c r="V27" s="915">
        <f ca="1">IFERROR(VLOOKUP($A27,'calc-table'!$B$58:$AA$81,COLUMN(),FALSE),"-")</f>
        <v>2.5</v>
      </c>
      <c r="W27" s="397">
        <f ca="1">IFERROR(VLOOKUP($A27,'calc-table'!$B$58:$AA$81,COLUMN(),FALSE)/$C27,"-")</f>
        <v>1.25</v>
      </c>
      <c r="X27" s="367">
        <f ca="1">IFERROR(VLOOKUP($A27,'calc-table'!$B$58:$AA$81,COLUMN(),FALSE),"-")</f>
        <v>4</v>
      </c>
      <c r="Y27" s="914">
        <f ca="1">IFERROR(VLOOKUP($A27,'calc-table'!$B$58:$AA$81,COLUMN(),FALSE)/$C27,"-")</f>
        <v>13.25</v>
      </c>
      <c r="Z27" s="915">
        <f ca="1">IFERROR(VLOOKUP($A27,'calc-table'!$B$58:$AA$81,COLUMN(),FALSE)/$C27,"-")</f>
        <v>12</v>
      </c>
    </row>
    <row r="28" spans="1:26" ht="15.95" customHeight="1" x14ac:dyDescent="0.25">
      <c r="A28" s="924">
        <v>24</v>
      </c>
      <c r="B28" s="925" t="str">
        <f ca="1">IFERROR(VLOOKUP($A28,'calc-table'!$B$58:$AA$81,COLUMN(),FALSE),"-")</f>
        <v>Hull</v>
      </c>
      <c r="C28" s="378">
        <f ca="1">IFERROR(VLOOKUP($A28,'calc-table'!$B$58:$AA$81,COLUMN(),FALSE),"-")</f>
        <v>12</v>
      </c>
      <c r="D28" s="898">
        <f ca="1">IFERROR(VLOOKUP($A28,'calc-table'!$B$58:$AA$81,COLUMN(),FALSE),"-")</f>
        <v>2</v>
      </c>
      <c r="E28" s="899">
        <f ca="1">IFERROR(VLOOKUP($A28,'calc-table'!$B$58:$AA$81,COLUMN(),FALSE),"-")</f>
        <v>2</v>
      </c>
      <c r="F28" s="900">
        <f ca="1">IFERROR(VLOOKUP($A28,'calc-table'!$B$58:$AA$81,COLUMN(),FALSE),"-")</f>
        <v>8</v>
      </c>
      <c r="G28" s="898">
        <f ca="1">IFERROR(VLOOKUP($A28,'calc-table'!$B$58:$AA$81,COLUMN(),FALSE),"-")</f>
        <v>10</v>
      </c>
      <c r="H28" s="899">
        <f ca="1">IFERROR(VLOOKUP($A28,'calc-table'!$B$58:$AA$81,COLUMN(),FALSE),"-")</f>
        <v>19</v>
      </c>
      <c r="I28" s="900">
        <f ca="1">IFERROR(VLOOKUP($A28,'calc-table'!$B$58:$AA$81,COLUMN(),FALSE),"-")</f>
        <v>-9</v>
      </c>
      <c r="J28" s="376">
        <f ca="1">IFERROR(VLOOKUP($A28,'calc-table'!$B$58:$AA$81,COLUMN(),FALSE),"-")</f>
        <v>8</v>
      </c>
      <c r="K28" s="916">
        <f ca="1">IFERROR(VLOOKUP($A28,'calc-table'!$B$58:$AA$81,COLUMN(),FALSE),"-")</f>
        <v>0.83333333333333337</v>
      </c>
      <c r="L28" s="917">
        <f ca="1">IFERROR(VLOOKUP($A28,'calc-table'!$B$58:$AA$81,COLUMN(),FALSE),"-")</f>
        <v>1.5833333333333333</v>
      </c>
      <c r="M28" s="916">
        <f ca="1">IFERROR(VLOOKUP($A28,'calc-table'!$B$58:$AA$81,COLUMN(),FALSE)/$C28,"-")</f>
        <v>4.583333333333333</v>
      </c>
      <c r="N28" s="917">
        <f ca="1">IFERROR(VLOOKUP($A28,'calc-table'!$B$58:$AA$81,COLUMN(),FALSE)/$C28,"-")</f>
        <v>5.333333333333333</v>
      </c>
      <c r="O28" s="916">
        <f ca="1">IFERROR(VLOOKUP($A28,'calc-table'!$B$58:$AA$81,COLUMN(),FALSE)/$C28,"-")</f>
        <v>10.833333333333334</v>
      </c>
      <c r="P28" s="917">
        <f ca="1">IFERROR(VLOOKUP($A28,'calc-table'!$B$58:$AA$81,COLUMN(),FALSE)/$C28,"-")</f>
        <v>12.25</v>
      </c>
      <c r="Q28" s="916">
        <f ca="1">IFERROR(VLOOKUP($A28,'calc-table'!$B$58:$AA$81,COLUMN(),FALSE)/$C28,"-")</f>
        <v>3.1666666666666665</v>
      </c>
      <c r="R28" s="917">
        <f ca="1">IFERROR(VLOOKUP($A28,'calc-table'!$B$58:$AA$81,COLUMN(),FALSE)/$C28,"-")</f>
        <v>4.5</v>
      </c>
      <c r="S28" s="916">
        <f ca="1">IFERROR(VLOOKUP($A28,'calc-table'!$B$58:$AA$81,COLUMN(),FALSE),"-")</f>
        <v>13</v>
      </c>
      <c r="T28" s="917">
        <f ca="1">IFERROR(VLOOKUP($A28,'calc-table'!$B$58:$AA$81,COLUMN(),FALSE),"-")</f>
        <v>3.8</v>
      </c>
      <c r="U28" s="916">
        <f ca="1">IFERROR(VLOOKUP($A28,'calc-table'!$B$58:$AA$81,COLUMN(),FALSE),"-")</f>
        <v>7.7368421052631575</v>
      </c>
      <c r="V28" s="917">
        <f ca="1">IFERROR(VLOOKUP($A28,'calc-table'!$B$58:$AA$81,COLUMN(),FALSE),"-")</f>
        <v>2.8421052631578947</v>
      </c>
      <c r="W28" s="398">
        <f ca="1">IFERROR(VLOOKUP($A28,'calc-table'!$B$58:$AA$81,COLUMN(),FALSE)/$C28,"-")</f>
        <v>1.4166666666666667</v>
      </c>
      <c r="X28" s="379">
        <f ca="1">IFERROR(VLOOKUP($A28,'calc-table'!$B$58:$AA$81,COLUMN(),FALSE),"-")</f>
        <v>1</v>
      </c>
      <c r="Y28" s="916">
        <f ca="1">IFERROR(VLOOKUP($A28,'calc-table'!$B$58:$AA$81,COLUMN(),FALSE)/$C28,"-")</f>
        <v>10.416666666666666</v>
      </c>
      <c r="Z28" s="917">
        <f ca="1">IFERROR(VLOOKUP($A28,'calc-table'!$B$58:$AA$81,COLUMN(),FALSE)/$C28,"-")</f>
        <v>12</v>
      </c>
    </row>
    <row r="29" spans="1:26" ht="15.95" customHeight="1" x14ac:dyDescent="0.25">
      <c r="Q29" s="918"/>
      <c r="R29" s="918"/>
    </row>
    <row r="30" spans="1:26" ht="15.95" customHeight="1" x14ac:dyDescent="0.25">
      <c r="A30" s="1340" t="s">
        <v>10</v>
      </c>
      <c r="B30" s="1340"/>
      <c r="C30" s="1340"/>
      <c r="D30" s="1340"/>
      <c r="E30" s="1340"/>
      <c r="F30" s="1340"/>
      <c r="G30" s="1340"/>
      <c r="H30" s="1340"/>
      <c r="I30" s="1340"/>
      <c r="J30" s="1340"/>
      <c r="K30" s="1341" t="s">
        <v>410</v>
      </c>
      <c r="L30" s="1341"/>
      <c r="M30" s="1341"/>
      <c r="N30" s="1341"/>
      <c r="O30" s="1341"/>
      <c r="P30" s="1341"/>
      <c r="Q30" s="1341"/>
      <c r="R30" s="1341"/>
      <c r="S30" s="1341"/>
      <c r="T30" s="1341"/>
      <c r="U30" s="1341"/>
      <c r="V30" s="1341"/>
      <c r="W30" s="1341"/>
      <c r="X30" s="1341"/>
      <c r="Y30" s="1341"/>
      <c r="Z30" s="1341"/>
    </row>
    <row r="31" spans="1:26" s="351" customFormat="1" ht="50.1" customHeight="1" x14ac:dyDescent="0.25">
      <c r="A31" s="919" t="s">
        <v>19</v>
      </c>
      <c r="B31" s="904" t="s">
        <v>11</v>
      </c>
      <c r="C31" s="901" t="s">
        <v>12</v>
      </c>
      <c r="D31" s="902" t="s">
        <v>13</v>
      </c>
      <c r="E31" s="903" t="s">
        <v>14</v>
      </c>
      <c r="F31" s="904" t="s">
        <v>15</v>
      </c>
      <c r="G31" s="902" t="s">
        <v>179</v>
      </c>
      <c r="H31" s="903" t="s">
        <v>180</v>
      </c>
      <c r="I31" s="904" t="s">
        <v>16</v>
      </c>
      <c r="J31" s="901" t="s">
        <v>17</v>
      </c>
      <c r="K31" s="910" t="s">
        <v>179</v>
      </c>
      <c r="L31" s="911" t="s">
        <v>180</v>
      </c>
      <c r="M31" s="910" t="s">
        <v>171</v>
      </c>
      <c r="N31" s="911" t="s">
        <v>172</v>
      </c>
      <c r="O31" s="910" t="s">
        <v>165</v>
      </c>
      <c r="P31" s="911" t="s">
        <v>166</v>
      </c>
      <c r="Q31" s="910" t="s">
        <v>167</v>
      </c>
      <c r="R31" s="911" t="s">
        <v>168</v>
      </c>
      <c r="S31" s="910" t="s">
        <v>175</v>
      </c>
      <c r="T31" s="911" t="s">
        <v>176</v>
      </c>
      <c r="U31" s="910" t="s">
        <v>177</v>
      </c>
      <c r="V31" s="911" t="s">
        <v>178</v>
      </c>
      <c r="W31" s="905" t="s">
        <v>169</v>
      </c>
      <c r="X31" s="905" t="s">
        <v>268</v>
      </c>
      <c r="Y31" s="910" t="s">
        <v>173</v>
      </c>
      <c r="Z31" s="911" t="s">
        <v>174</v>
      </c>
    </row>
    <row r="32" spans="1:26" ht="15.95" customHeight="1" x14ac:dyDescent="0.25">
      <c r="A32" s="920">
        <v>1</v>
      </c>
      <c r="B32" s="921" t="str">
        <f ca="1">IFERROR(VLOOKUP($A32,'calc-table'!$B$4:$AA$27,COLUMN(),FALSE),"-")</f>
        <v>West Brom</v>
      </c>
      <c r="C32" s="907">
        <f ca="1">IFERROR(VLOOKUP($A32,'calc-table'!$B$4:$AA$27,COLUMN(),FALSE),"-")</f>
        <v>6</v>
      </c>
      <c r="D32" s="892">
        <f ca="1">IFERROR(VLOOKUP($A32,'calc-table'!$B$4:$AA$27,COLUMN(),FALSE),"-")</f>
        <v>5</v>
      </c>
      <c r="E32" s="893">
        <f ca="1">IFERROR(VLOOKUP($A32,'calc-table'!$B$4:$AA$27,COLUMN(),FALSE),"-")</f>
        <v>0</v>
      </c>
      <c r="F32" s="894">
        <f ca="1">IFERROR(VLOOKUP($A32,'calc-table'!$B$4:$AA$27,COLUMN(),FALSE),"-")</f>
        <v>1</v>
      </c>
      <c r="G32" s="892">
        <f ca="1">IFERROR(VLOOKUP($A32,'calc-table'!$B$4:$AA$27,COLUMN(),FALSE),"-")</f>
        <v>20</v>
      </c>
      <c r="H32" s="893">
        <f ca="1">IFERROR(VLOOKUP($A32,'calc-table'!$B$4:$AA$27,COLUMN(),FALSE),"-")</f>
        <v>7</v>
      </c>
      <c r="I32" s="894">
        <f ca="1">IFERROR(VLOOKUP($A32,'calc-table'!$B$4:$AA$27,COLUMN(),FALSE),"-")</f>
        <v>13</v>
      </c>
      <c r="J32" s="906">
        <f ca="1">IFERROR(VLOOKUP($A32,'calc-table'!$B$4:$AA$27,COLUMN(),FALSE),"-")</f>
        <v>15</v>
      </c>
      <c r="K32" s="912">
        <f ca="1">IFERROR(VLOOKUP($A32,'calc-table'!$B$4:$AA$27,COLUMN(),FALSE),"-")</f>
        <v>3.3333333333333335</v>
      </c>
      <c r="L32" s="913">
        <f ca="1">IFERROR(VLOOKUP($A32,'calc-table'!$B$4:$AA$27,COLUMN(),FALSE),"-")</f>
        <v>1.1666666666666667</v>
      </c>
      <c r="M32" s="912">
        <f ca="1">IFERROR(VLOOKUP($A32,'calc-table'!$B$4:$AA$27,COLUMN(),FALSE)/$C32,"-")</f>
        <v>5.333333333333333</v>
      </c>
      <c r="N32" s="913">
        <f ca="1">IFERROR(VLOOKUP($A32,'calc-table'!$B$4:$AA$27,COLUMN(),FALSE)/$C32,"-")</f>
        <v>5.666666666666667</v>
      </c>
      <c r="O32" s="912">
        <f ca="1">IFERROR(VLOOKUP($A32,'calc-table'!$B$4:$AA$27,COLUMN(),FALSE)/$C32,"-")</f>
        <v>14.333333333333334</v>
      </c>
      <c r="P32" s="913">
        <f ca="1">IFERROR(VLOOKUP($A32,'calc-table'!$B$4:$AA$27,COLUMN(),FALSE)/$C32,"-")</f>
        <v>13.5</v>
      </c>
      <c r="Q32" s="912">
        <f ca="1">IFERROR(VLOOKUP($A32,'calc-table'!$B$4:$AA$27,COLUMN(),FALSE)/$C32,"-")</f>
        <v>5.666666666666667</v>
      </c>
      <c r="R32" s="913">
        <f ca="1">IFERROR(VLOOKUP($A32,'calc-table'!$B$4:$AA$27,COLUMN(),FALSE)/$C32,"-")</f>
        <v>4.5</v>
      </c>
      <c r="S32" s="912">
        <f ca="1">IFERROR(VLOOKUP($A32,'calc-table'!$B$4:$AA$27,COLUMN(),FALSE),"-")</f>
        <v>4.3</v>
      </c>
      <c r="T32" s="913">
        <f ca="1">IFERROR(VLOOKUP($A32,'calc-table'!$B$4:$AA$27,COLUMN(),FALSE),"-")</f>
        <v>1.7</v>
      </c>
      <c r="U32" s="912">
        <f ca="1">IFERROR(VLOOKUP($A32,'calc-table'!$B$4:$AA$27,COLUMN(),FALSE),"-")</f>
        <v>11.571428571428571</v>
      </c>
      <c r="V32" s="913">
        <f ca="1">IFERROR(VLOOKUP($A32,'calc-table'!$B$4:$AA$27,COLUMN(),FALSE),"-")</f>
        <v>3.8571428571428572</v>
      </c>
      <c r="W32" s="908">
        <f ca="1">IFERROR(VLOOKUP($A32,'calc-table'!$B$4:$AA$27,COLUMN(),FALSE)/$C32,"-")</f>
        <v>1.6666666666666667</v>
      </c>
      <c r="X32" s="909">
        <f ca="1">IFERROR(VLOOKUP($A32,'calc-table'!$B$4:$AA$27,COLUMN(),FALSE),"-")</f>
        <v>0</v>
      </c>
      <c r="Y32" s="912">
        <f ca="1">IFERROR(VLOOKUP($A32,'calc-table'!$B$4:$AA$27,COLUMN(),FALSE)/$C32,"-")</f>
        <v>10</v>
      </c>
      <c r="Z32" s="913">
        <f ca="1">IFERROR(VLOOKUP($A32,'calc-table'!$B$4:$AA$27,COLUMN(),FALSE)/$C32,"-")</f>
        <v>12.166666666666666</v>
      </c>
    </row>
    <row r="33" spans="1:26" ht="15.95" customHeight="1" x14ac:dyDescent="0.25">
      <c r="A33" s="922">
        <v>2</v>
      </c>
      <c r="B33" s="923" t="str">
        <f ca="1">IFERROR(VLOOKUP($A33,'calc-table'!$B$4:$AA$27,COLUMN(),FALSE),"-")</f>
        <v>Brentford</v>
      </c>
      <c r="C33" s="366">
        <f ca="1">IFERROR(VLOOKUP($A33,'calc-table'!$B$4:$AA$27,COLUMN(),FALSE),"-")</f>
        <v>6</v>
      </c>
      <c r="D33" s="895">
        <f ca="1">IFERROR(VLOOKUP($A33,'calc-table'!$B$4:$AA$27,COLUMN(),FALSE),"-")</f>
        <v>4</v>
      </c>
      <c r="E33" s="896">
        <f ca="1">IFERROR(VLOOKUP($A33,'calc-table'!$B$4:$AA$27,COLUMN(),FALSE),"-")</f>
        <v>2</v>
      </c>
      <c r="F33" s="897">
        <f ca="1">IFERROR(VLOOKUP($A33,'calc-table'!$B$4:$AA$27,COLUMN(),FALSE),"-")</f>
        <v>0</v>
      </c>
      <c r="G33" s="895">
        <f ca="1">IFERROR(VLOOKUP($A33,'calc-table'!$B$4:$AA$27,COLUMN(),FALSE),"-")</f>
        <v>14</v>
      </c>
      <c r="H33" s="896">
        <f ca="1">IFERROR(VLOOKUP($A33,'calc-table'!$B$4:$AA$27,COLUMN(),FALSE),"-")</f>
        <v>5</v>
      </c>
      <c r="I33" s="897">
        <f ca="1">IFERROR(VLOOKUP($A33,'calc-table'!$B$4:$AA$27,COLUMN(),FALSE),"-")</f>
        <v>9</v>
      </c>
      <c r="J33" s="364">
        <f ca="1">IFERROR(VLOOKUP($A33,'calc-table'!$B$4:$AA$27,COLUMN(),FALSE),"-")</f>
        <v>14</v>
      </c>
      <c r="K33" s="914">
        <f ca="1">IFERROR(VLOOKUP($A33,'calc-table'!$B$4:$AA$27,COLUMN(),FALSE),"-")</f>
        <v>2.3333333333333335</v>
      </c>
      <c r="L33" s="915">
        <f ca="1">IFERROR(VLOOKUP($A33,'calc-table'!$B$4:$AA$27,COLUMN(),FALSE),"-")</f>
        <v>0.83333333333333337</v>
      </c>
      <c r="M33" s="914">
        <f ca="1">IFERROR(VLOOKUP($A33,'calc-table'!$B$4:$AA$27,COLUMN(),FALSE)/$C33,"-")</f>
        <v>9.1666666666666661</v>
      </c>
      <c r="N33" s="915">
        <f ca="1">IFERROR(VLOOKUP($A33,'calc-table'!$B$4:$AA$27,COLUMN(),FALSE)/$C33,"-")</f>
        <v>3.1666666666666665</v>
      </c>
      <c r="O33" s="914">
        <f ca="1">IFERROR(VLOOKUP($A33,'calc-table'!$B$4:$AA$27,COLUMN(),FALSE)/$C33,"-")</f>
        <v>16.5</v>
      </c>
      <c r="P33" s="915">
        <f ca="1">IFERROR(VLOOKUP($A33,'calc-table'!$B$4:$AA$27,COLUMN(),FALSE)/$C33,"-")</f>
        <v>8.5</v>
      </c>
      <c r="Q33" s="914">
        <f ca="1">IFERROR(VLOOKUP($A33,'calc-table'!$B$4:$AA$27,COLUMN(),FALSE)/$C33,"-")</f>
        <v>7.5</v>
      </c>
      <c r="R33" s="915">
        <f ca="1">IFERROR(VLOOKUP($A33,'calc-table'!$B$4:$AA$27,COLUMN(),FALSE)/$C33,"-")</f>
        <v>3.1666666666666665</v>
      </c>
      <c r="S33" s="914">
        <f ca="1">IFERROR(VLOOKUP($A33,'calc-table'!$B$4:$AA$27,COLUMN(),FALSE),"-")</f>
        <v>7.0714285714285712</v>
      </c>
      <c r="T33" s="915">
        <f ca="1">IFERROR(VLOOKUP($A33,'calc-table'!$B$4:$AA$27,COLUMN(),FALSE),"-")</f>
        <v>3.2142857142857144</v>
      </c>
      <c r="U33" s="914">
        <f ca="1">IFERROR(VLOOKUP($A33,'calc-table'!$B$4:$AA$27,COLUMN(),FALSE),"-")</f>
        <v>10.199999999999999</v>
      </c>
      <c r="V33" s="915">
        <f ca="1">IFERROR(VLOOKUP($A33,'calc-table'!$B$4:$AA$27,COLUMN(),FALSE),"-")</f>
        <v>3.8</v>
      </c>
      <c r="W33" s="397">
        <f ca="1">IFERROR(VLOOKUP($A33,'calc-table'!$B$4:$AA$27,COLUMN(),FALSE)/$C33,"-")</f>
        <v>2.5</v>
      </c>
      <c r="X33" s="367">
        <f ca="1">IFERROR(VLOOKUP($A33,'calc-table'!$B$4:$AA$27,COLUMN(),FALSE),"-")</f>
        <v>1</v>
      </c>
      <c r="Y33" s="914">
        <f ca="1">IFERROR(VLOOKUP($A33,'calc-table'!$B$4:$AA$27,COLUMN(),FALSE)/$C33,"-")</f>
        <v>12.833333333333334</v>
      </c>
      <c r="Z33" s="915">
        <f ca="1">IFERROR(VLOOKUP($A33,'calc-table'!$B$4:$AA$27,COLUMN(),FALSE)/$C33,"-")</f>
        <v>13.333333333333334</v>
      </c>
    </row>
    <row r="34" spans="1:26" ht="15.95" customHeight="1" x14ac:dyDescent="0.25">
      <c r="A34" s="922">
        <v>3</v>
      </c>
      <c r="B34" s="923" t="str">
        <f ca="1">IFERROR(VLOOKUP($A34,'calc-table'!$B$4:$AA$27,COLUMN(),FALSE),"-")</f>
        <v>Wigan</v>
      </c>
      <c r="C34" s="366">
        <f ca="1">IFERROR(VLOOKUP($A34,'calc-table'!$B$4:$AA$27,COLUMN(),FALSE),"-")</f>
        <v>6</v>
      </c>
      <c r="D34" s="895">
        <f ca="1">IFERROR(VLOOKUP($A34,'calc-table'!$B$4:$AA$27,COLUMN(),FALSE),"-")</f>
        <v>4</v>
      </c>
      <c r="E34" s="896">
        <f ca="1">IFERROR(VLOOKUP($A34,'calc-table'!$B$4:$AA$27,COLUMN(),FALSE),"-")</f>
        <v>2</v>
      </c>
      <c r="F34" s="897">
        <f ca="1">IFERROR(VLOOKUP($A34,'calc-table'!$B$4:$AA$27,COLUMN(),FALSE),"-")</f>
        <v>0</v>
      </c>
      <c r="G34" s="895">
        <f ca="1">IFERROR(VLOOKUP($A34,'calc-table'!$B$4:$AA$27,COLUMN(),FALSE),"-")</f>
        <v>9</v>
      </c>
      <c r="H34" s="896">
        <f ca="1">IFERROR(VLOOKUP($A34,'calc-table'!$B$4:$AA$27,COLUMN(),FALSE),"-")</f>
        <v>5</v>
      </c>
      <c r="I34" s="897">
        <f ca="1">IFERROR(VLOOKUP($A34,'calc-table'!$B$4:$AA$27,COLUMN(),FALSE),"-")</f>
        <v>4</v>
      </c>
      <c r="J34" s="364">
        <f ca="1">IFERROR(VLOOKUP($A34,'calc-table'!$B$4:$AA$27,COLUMN(),FALSE),"-")</f>
        <v>14</v>
      </c>
      <c r="K34" s="914">
        <f ca="1">IFERROR(VLOOKUP($A34,'calc-table'!$B$4:$AA$27,COLUMN(),FALSE),"-")</f>
        <v>1.5</v>
      </c>
      <c r="L34" s="915">
        <f ca="1">IFERROR(VLOOKUP($A34,'calc-table'!$B$4:$AA$27,COLUMN(),FALSE),"-")</f>
        <v>0.83333333333333337</v>
      </c>
      <c r="M34" s="914">
        <f ca="1">IFERROR(VLOOKUP($A34,'calc-table'!$B$4:$AA$27,COLUMN(),FALSE)/$C34,"-")</f>
        <v>4.5</v>
      </c>
      <c r="N34" s="915">
        <f ca="1">IFERROR(VLOOKUP($A34,'calc-table'!$B$4:$AA$27,COLUMN(),FALSE)/$C34,"-")</f>
        <v>6.5</v>
      </c>
      <c r="O34" s="914">
        <f ca="1">IFERROR(VLOOKUP($A34,'calc-table'!$B$4:$AA$27,COLUMN(),FALSE)/$C34,"-")</f>
        <v>15.166666666666666</v>
      </c>
      <c r="P34" s="915">
        <f ca="1">IFERROR(VLOOKUP($A34,'calc-table'!$B$4:$AA$27,COLUMN(),FALSE)/$C34,"-")</f>
        <v>11</v>
      </c>
      <c r="Q34" s="914">
        <f ca="1">IFERROR(VLOOKUP($A34,'calc-table'!$B$4:$AA$27,COLUMN(),FALSE)/$C34,"-")</f>
        <v>4.666666666666667</v>
      </c>
      <c r="R34" s="915">
        <f ca="1">IFERROR(VLOOKUP($A34,'calc-table'!$B$4:$AA$27,COLUMN(),FALSE)/$C34,"-")</f>
        <v>4</v>
      </c>
      <c r="S34" s="914">
        <f ca="1">IFERROR(VLOOKUP($A34,'calc-table'!$B$4:$AA$27,COLUMN(),FALSE),"-")</f>
        <v>10.111111111111111</v>
      </c>
      <c r="T34" s="915">
        <f ca="1">IFERROR(VLOOKUP($A34,'calc-table'!$B$4:$AA$27,COLUMN(),FALSE),"-")</f>
        <v>3.1111111111111112</v>
      </c>
      <c r="U34" s="914">
        <f ca="1">IFERROR(VLOOKUP($A34,'calc-table'!$B$4:$AA$27,COLUMN(),FALSE),"-")</f>
        <v>13.2</v>
      </c>
      <c r="V34" s="915">
        <f ca="1">IFERROR(VLOOKUP($A34,'calc-table'!$B$4:$AA$27,COLUMN(),FALSE),"-")</f>
        <v>4.8</v>
      </c>
      <c r="W34" s="397">
        <f ca="1">IFERROR(VLOOKUP($A34,'calc-table'!$B$4:$AA$27,COLUMN(),FALSE)/$C34,"-")</f>
        <v>1.5</v>
      </c>
      <c r="X34" s="367">
        <f ca="1">IFERROR(VLOOKUP($A34,'calc-table'!$B$4:$AA$27,COLUMN(),FALSE),"-")</f>
        <v>0</v>
      </c>
      <c r="Y34" s="914">
        <f ca="1">IFERROR(VLOOKUP($A34,'calc-table'!$B$4:$AA$27,COLUMN(),FALSE)/$C34,"-")</f>
        <v>13</v>
      </c>
      <c r="Z34" s="915">
        <f ca="1">IFERROR(VLOOKUP($A34,'calc-table'!$B$4:$AA$27,COLUMN(),FALSE)/$C34,"-")</f>
        <v>12.333333333333334</v>
      </c>
    </row>
    <row r="35" spans="1:26" ht="15.95" customHeight="1" x14ac:dyDescent="0.25">
      <c r="A35" s="922">
        <v>4</v>
      </c>
      <c r="B35" s="923" t="str">
        <f ca="1">IFERROR(VLOOKUP($A35,'calc-table'!$B$4:$AA$27,COLUMN(),FALSE),"-")</f>
        <v>Sheffield United</v>
      </c>
      <c r="C35" s="366">
        <f ca="1">IFERROR(VLOOKUP($A35,'calc-table'!$B$4:$AA$27,COLUMN(),FALSE),"-")</f>
        <v>6</v>
      </c>
      <c r="D35" s="895">
        <f ca="1">IFERROR(VLOOKUP($A35,'calc-table'!$B$4:$AA$27,COLUMN(),FALSE),"-")</f>
        <v>4</v>
      </c>
      <c r="E35" s="896">
        <f ca="1">IFERROR(VLOOKUP($A35,'calc-table'!$B$4:$AA$27,COLUMN(),FALSE),"-")</f>
        <v>1</v>
      </c>
      <c r="F35" s="897">
        <f ca="1">IFERROR(VLOOKUP($A35,'calc-table'!$B$4:$AA$27,COLUMN(),FALSE),"-")</f>
        <v>1</v>
      </c>
      <c r="G35" s="895">
        <f ca="1">IFERROR(VLOOKUP($A35,'calc-table'!$B$4:$AA$27,COLUMN(),FALSE),"-")</f>
        <v>11</v>
      </c>
      <c r="H35" s="896">
        <f ca="1">IFERROR(VLOOKUP($A35,'calc-table'!$B$4:$AA$27,COLUMN(),FALSE),"-")</f>
        <v>6</v>
      </c>
      <c r="I35" s="897">
        <f ca="1">IFERROR(VLOOKUP($A35,'calc-table'!$B$4:$AA$27,COLUMN(),FALSE),"-")</f>
        <v>5</v>
      </c>
      <c r="J35" s="364">
        <f ca="1">IFERROR(VLOOKUP($A35,'calc-table'!$B$4:$AA$27,COLUMN(),FALSE),"-")</f>
        <v>13</v>
      </c>
      <c r="K35" s="914">
        <f ca="1">IFERROR(VLOOKUP($A35,'calc-table'!$B$4:$AA$27,COLUMN(),FALSE),"-")</f>
        <v>1.8333333333333333</v>
      </c>
      <c r="L35" s="915">
        <f ca="1">IFERROR(VLOOKUP($A35,'calc-table'!$B$4:$AA$27,COLUMN(),FALSE),"-")</f>
        <v>1</v>
      </c>
      <c r="M35" s="914">
        <f ca="1">IFERROR(VLOOKUP($A35,'calc-table'!$B$4:$AA$27,COLUMN(),FALSE)/$C35,"-")</f>
        <v>7.166666666666667</v>
      </c>
      <c r="N35" s="915">
        <f ca="1">IFERROR(VLOOKUP($A35,'calc-table'!$B$4:$AA$27,COLUMN(),FALSE)/$C35,"-")</f>
        <v>3.1666666666666665</v>
      </c>
      <c r="O35" s="914">
        <f ca="1">IFERROR(VLOOKUP($A35,'calc-table'!$B$4:$AA$27,COLUMN(),FALSE)/$C35,"-")</f>
        <v>11</v>
      </c>
      <c r="P35" s="915">
        <f ca="1">IFERROR(VLOOKUP($A35,'calc-table'!$B$4:$AA$27,COLUMN(),FALSE)/$C35,"-")</f>
        <v>10</v>
      </c>
      <c r="Q35" s="914">
        <f ca="1">IFERROR(VLOOKUP($A35,'calc-table'!$B$4:$AA$27,COLUMN(),FALSE)/$C35,"-")</f>
        <v>3.6666666666666665</v>
      </c>
      <c r="R35" s="915">
        <f ca="1">IFERROR(VLOOKUP($A35,'calc-table'!$B$4:$AA$27,COLUMN(),FALSE)/$C35,"-")</f>
        <v>3.1666666666666665</v>
      </c>
      <c r="S35" s="914">
        <f ca="1">IFERROR(VLOOKUP($A35,'calc-table'!$B$4:$AA$27,COLUMN(),FALSE),"-")</f>
        <v>6</v>
      </c>
      <c r="T35" s="915">
        <f ca="1">IFERROR(VLOOKUP($A35,'calc-table'!$B$4:$AA$27,COLUMN(),FALSE),"-")</f>
        <v>2</v>
      </c>
      <c r="U35" s="914">
        <f ca="1">IFERROR(VLOOKUP($A35,'calc-table'!$B$4:$AA$27,COLUMN(),FALSE),"-")</f>
        <v>10</v>
      </c>
      <c r="V35" s="915">
        <f ca="1">IFERROR(VLOOKUP($A35,'calc-table'!$B$4:$AA$27,COLUMN(),FALSE),"-")</f>
        <v>3.1666666666666665</v>
      </c>
      <c r="W35" s="397">
        <f ca="1">IFERROR(VLOOKUP($A35,'calc-table'!$B$4:$AA$27,COLUMN(),FALSE)/$C35,"-")</f>
        <v>1.1666666666666667</v>
      </c>
      <c r="X35" s="367">
        <f ca="1">IFERROR(VLOOKUP($A35,'calc-table'!$B$4:$AA$27,COLUMN(),FALSE),"-")</f>
        <v>0</v>
      </c>
      <c r="Y35" s="914">
        <f ca="1">IFERROR(VLOOKUP($A35,'calc-table'!$B$4:$AA$27,COLUMN(),FALSE)/$C35,"-")</f>
        <v>11.666666666666666</v>
      </c>
      <c r="Z35" s="915">
        <f ca="1">IFERROR(VLOOKUP($A35,'calc-table'!$B$4:$AA$27,COLUMN(),FALSE)/$C35,"-")</f>
        <v>8.5</v>
      </c>
    </row>
    <row r="36" spans="1:26" ht="15.95" customHeight="1" x14ac:dyDescent="0.25">
      <c r="A36" s="922">
        <v>5</v>
      </c>
      <c r="B36" s="923" t="str">
        <f ca="1">IFERROR(VLOOKUP($A36,'calc-table'!$B$4:$AA$27,COLUMN(),FALSE),"-")</f>
        <v>Middlesbrough</v>
      </c>
      <c r="C36" s="366">
        <f ca="1">IFERROR(VLOOKUP($A36,'calc-table'!$B$4:$AA$27,COLUMN(),FALSE),"-")</f>
        <v>6</v>
      </c>
      <c r="D36" s="895">
        <f ca="1">IFERROR(VLOOKUP($A36,'calc-table'!$B$4:$AA$27,COLUMN(),FALSE),"-")</f>
        <v>4</v>
      </c>
      <c r="E36" s="896">
        <f ca="1">IFERROR(VLOOKUP($A36,'calc-table'!$B$4:$AA$27,COLUMN(),FALSE),"-")</f>
        <v>1</v>
      </c>
      <c r="F36" s="897">
        <f ca="1">IFERROR(VLOOKUP($A36,'calc-table'!$B$4:$AA$27,COLUMN(),FALSE),"-")</f>
        <v>1</v>
      </c>
      <c r="G36" s="895">
        <f ca="1">IFERROR(VLOOKUP($A36,'calc-table'!$B$4:$AA$27,COLUMN(),FALSE),"-")</f>
        <v>7</v>
      </c>
      <c r="H36" s="896">
        <f ca="1">IFERROR(VLOOKUP($A36,'calc-table'!$B$4:$AA$27,COLUMN(),FALSE),"-")</f>
        <v>2</v>
      </c>
      <c r="I36" s="897">
        <f ca="1">IFERROR(VLOOKUP($A36,'calc-table'!$B$4:$AA$27,COLUMN(),FALSE),"-")</f>
        <v>5</v>
      </c>
      <c r="J36" s="364">
        <f ca="1">IFERROR(VLOOKUP($A36,'calc-table'!$B$4:$AA$27,COLUMN(),FALSE),"-")</f>
        <v>13</v>
      </c>
      <c r="K36" s="914">
        <f ca="1">IFERROR(VLOOKUP($A36,'calc-table'!$B$4:$AA$27,COLUMN(),FALSE),"-")</f>
        <v>1.1666666666666667</v>
      </c>
      <c r="L36" s="915">
        <f ca="1">IFERROR(VLOOKUP($A36,'calc-table'!$B$4:$AA$27,COLUMN(),FALSE),"-")</f>
        <v>0.33333333333333331</v>
      </c>
      <c r="M36" s="914">
        <f ca="1">IFERROR(VLOOKUP($A36,'calc-table'!$B$4:$AA$27,COLUMN(),FALSE)/$C36,"-")</f>
        <v>8.5</v>
      </c>
      <c r="N36" s="915">
        <f ca="1">IFERROR(VLOOKUP($A36,'calc-table'!$B$4:$AA$27,COLUMN(),FALSE)/$C36,"-")</f>
        <v>4.5</v>
      </c>
      <c r="O36" s="914">
        <f ca="1">IFERROR(VLOOKUP($A36,'calc-table'!$B$4:$AA$27,COLUMN(),FALSE)/$C36,"-")</f>
        <v>15.5</v>
      </c>
      <c r="P36" s="915">
        <f ca="1">IFERROR(VLOOKUP($A36,'calc-table'!$B$4:$AA$27,COLUMN(),FALSE)/$C36,"-")</f>
        <v>11.5</v>
      </c>
      <c r="Q36" s="914">
        <f ca="1">IFERROR(VLOOKUP($A36,'calc-table'!$B$4:$AA$27,COLUMN(),FALSE)/$C36,"-")</f>
        <v>4</v>
      </c>
      <c r="R36" s="915">
        <f ca="1">IFERROR(VLOOKUP($A36,'calc-table'!$B$4:$AA$27,COLUMN(),FALSE)/$C36,"-")</f>
        <v>3.1666666666666665</v>
      </c>
      <c r="S36" s="914">
        <f ca="1">IFERROR(VLOOKUP($A36,'calc-table'!$B$4:$AA$27,COLUMN(),FALSE),"-")</f>
        <v>13.285714285714286</v>
      </c>
      <c r="T36" s="915">
        <f ca="1">IFERROR(VLOOKUP($A36,'calc-table'!$B$4:$AA$27,COLUMN(),FALSE),"-")</f>
        <v>3.4285714285714284</v>
      </c>
      <c r="U36" s="914">
        <f ca="1">IFERROR(VLOOKUP($A36,'calc-table'!$B$4:$AA$27,COLUMN(),FALSE),"-")</f>
        <v>34.5</v>
      </c>
      <c r="V36" s="915">
        <f ca="1">IFERROR(VLOOKUP($A36,'calc-table'!$B$4:$AA$27,COLUMN(),FALSE),"-")</f>
        <v>9.5</v>
      </c>
      <c r="W36" s="397">
        <f ca="1">IFERROR(VLOOKUP($A36,'calc-table'!$B$4:$AA$27,COLUMN(),FALSE)/$C36,"-")</f>
        <v>1.5</v>
      </c>
      <c r="X36" s="367">
        <f ca="1">IFERROR(VLOOKUP($A36,'calc-table'!$B$4:$AA$27,COLUMN(),FALSE),"-")</f>
        <v>0</v>
      </c>
      <c r="Y36" s="914">
        <f ca="1">IFERROR(VLOOKUP($A36,'calc-table'!$B$4:$AA$27,COLUMN(),FALSE)/$C36,"-")</f>
        <v>11</v>
      </c>
      <c r="Z36" s="915">
        <f ca="1">IFERROR(VLOOKUP($A36,'calc-table'!$B$4:$AA$27,COLUMN(),FALSE)/$C36,"-")</f>
        <v>12.5</v>
      </c>
    </row>
    <row r="37" spans="1:26" ht="15.95" customHeight="1" x14ac:dyDescent="0.25">
      <c r="A37" s="922">
        <v>6</v>
      </c>
      <c r="B37" s="923" t="str">
        <f ca="1">IFERROR(VLOOKUP($A37,'calc-table'!$B$4:$AA$27,COLUMN(),FALSE),"-")</f>
        <v>Nott'm Forest</v>
      </c>
      <c r="C37" s="366">
        <f ca="1">IFERROR(VLOOKUP($A37,'calc-table'!$B$4:$AA$27,COLUMN(),FALSE),"-")</f>
        <v>6</v>
      </c>
      <c r="D37" s="895">
        <f ca="1">IFERROR(VLOOKUP($A37,'calc-table'!$B$4:$AA$27,COLUMN(),FALSE),"-")</f>
        <v>3</v>
      </c>
      <c r="E37" s="896">
        <f ca="1">IFERROR(VLOOKUP($A37,'calc-table'!$B$4:$AA$27,COLUMN(),FALSE),"-")</f>
        <v>3</v>
      </c>
      <c r="F37" s="897">
        <f ca="1">IFERROR(VLOOKUP($A37,'calc-table'!$B$4:$AA$27,COLUMN(),FALSE),"-")</f>
        <v>0</v>
      </c>
      <c r="G37" s="895">
        <f ca="1">IFERROR(VLOOKUP($A37,'calc-table'!$B$4:$AA$27,COLUMN(),FALSE),"-")</f>
        <v>9</v>
      </c>
      <c r="H37" s="896">
        <f ca="1">IFERROR(VLOOKUP($A37,'calc-table'!$B$4:$AA$27,COLUMN(),FALSE),"-")</f>
        <v>6</v>
      </c>
      <c r="I37" s="897">
        <f ca="1">IFERROR(VLOOKUP($A37,'calc-table'!$B$4:$AA$27,COLUMN(),FALSE),"-")</f>
        <v>3</v>
      </c>
      <c r="J37" s="364">
        <f ca="1">IFERROR(VLOOKUP($A37,'calc-table'!$B$4:$AA$27,COLUMN(),FALSE),"-")</f>
        <v>12</v>
      </c>
      <c r="K37" s="914">
        <f ca="1">IFERROR(VLOOKUP($A37,'calc-table'!$B$4:$AA$27,COLUMN(),FALSE),"-")</f>
        <v>1.5</v>
      </c>
      <c r="L37" s="915">
        <f ca="1">IFERROR(VLOOKUP($A37,'calc-table'!$B$4:$AA$27,COLUMN(),FALSE),"-")</f>
        <v>1</v>
      </c>
      <c r="M37" s="914">
        <f ca="1">IFERROR(VLOOKUP($A37,'calc-table'!$B$4:$AA$27,COLUMN(),FALSE)/$C37,"-")</f>
        <v>3.5</v>
      </c>
      <c r="N37" s="915">
        <f ca="1">IFERROR(VLOOKUP($A37,'calc-table'!$B$4:$AA$27,COLUMN(),FALSE)/$C37,"-")</f>
        <v>4.5</v>
      </c>
      <c r="O37" s="914">
        <f ca="1">IFERROR(VLOOKUP($A37,'calc-table'!$B$4:$AA$27,COLUMN(),FALSE)/$C37,"-")</f>
        <v>11.666666666666666</v>
      </c>
      <c r="P37" s="915">
        <f ca="1">IFERROR(VLOOKUP($A37,'calc-table'!$B$4:$AA$27,COLUMN(),FALSE)/$C37,"-")</f>
        <v>9.5</v>
      </c>
      <c r="Q37" s="914">
        <f ca="1">IFERROR(VLOOKUP($A37,'calc-table'!$B$4:$AA$27,COLUMN(),FALSE)/$C37,"-")</f>
        <v>3.5</v>
      </c>
      <c r="R37" s="915">
        <f ca="1">IFERROR(VLOOKUP($A37,'calc-table'!$B$4:$AA$27,COLUMN(),FALSE)/$C37,"-")</f>
        <v>3.6666666666666665</v>
      </c>
      <c r="S37" s="914">
        <f ca="1">IFERROR(VLOOKUP($A37,'calc-table'!$B$4:$AA$27,COLUMN(),FALSE),"-")</f>
        <v>7.7777777777777777</v>
      </c>
      <c r="T37" s="915">
        <f ca="1">IFERROR(VLOOKUP($A37,'calc-table'!$B$4:$AA$27,COLUMN(),FALSE),"-")</f>
        <v>2.3333333333333335</v>
      </c>
      <c r="U37" s="914">
        <f ca="1">IFERROR(VLOOKUP($A37,'calc-table'!$B$4:$AA$27,COLUMN(),FALSE),"-")</f>
        <v>9.5</v>
      </c>
      <c r="V37" s="915">
        <f ca="1">IFERROR(VLOOKUP($A37,'calc-table'!$B$4:$AA$27,COLUMN(),FALSE),"-")</f>
        <v>3.6666666666666665</v>
      </c>
      <c r="W37" s="397">
        <f ca="1">IFERROR(VLOOKUP($A37,'calc-table'!$B$4:$AA$27,COLUMN(),FALSE)/$C37,"-")</f>
        <v>1.6666666666666667</v>
      </c>
      <c r="X37" s="367">
        <f ca="1">IFERROR(VLOOKUP($A37,'calc-table'!$B$4:$AA$27,COLUMN(),FALSE),"-")</f>
        <v>0</v>
      </c>
      <c r="Y37" s="914">
        <f ca="1">IFERROR(VLOOKUP($A37,'calc-table'!$B$4:$AA$27,COLUMN(),FALSE)/$C37,"-")</f>
        <v>14</v>
      </c>
      <c r="Z37" s="915">
        <f ca="1">IFERROR(VLOOKUP($A37,'calc-table'!$B$4:$AA$27,COLUMN(),FALSE)/$C37,"-")</f>
        <v>14</v>
      </c>
    </row>
    <row r="38" spans="1:26" ht="15.95" customHeight="1" x14ac:dyDescent="0.25">
      <c r="A38" s="922">
        <v>7</v>
      </c>
      <c r="B38" s="923" t="str">
        <f ca="1">IFERROR(VLOOKUP($A38,'calc-table'!$B$4:$AA$27,COLUMN(),FALSE),"-")</f>
        <v>Leeds</v>
      </c>
      <c r="C38" s="366">
        <f ca="1">IFERROR(VLOOKUP($A38,'calc-table'!$B$4:$AA$27,COLUMN(),FALSE),"-")</f>
        <v>6</v>
      </c>
      <c r="D38" s="895">
        <f ca="1">IFERROR(VLOOKUP($A38,'calc-table'!$B$4:$AA$27,COLUMN(),FALSE),"-")</f>
        <v>3</v>
      </c>
      <c r="E38" s="896">
        <f ca="1">IFERROR(VLOOKUP($A38,'calc-table'!$B$4:$AA$27,COLUMN(),FALSE),"-")</f>
        <v>2</v>
      </c>
      <c r="F38" s="897">
        <f ca="1">IFERROR(VLOOKUP($A38,'calc-table'!$B$4:$AA$27,COLUMN(),FALSE),"-")</f>
        <v>1</v>
      </c>
      <c r="G38" s="895">
        <f ca="1">IFERROR(VLOOKUP($A38,'calc-table'!$B$4:$AA$27,COLUMN(),FALSE),"-")</f>
        <v>10</v>
      </c>
      <c r="H38" s="896">
        <f ca="1">IFERROR(VLOOKUP($A38,'calc-table'!$B$4:$AA$27,COLUMN(),FALSE),"-")</f>
        <v>4</v>
      </c>
      <c r="I38" s="897">
        <f ca="1">IFERROR(VLOOKUP($A38,'calc-table'!$B$4:$AA$27,COLUMN(),FALSE),"-")</f>
        <v>6</v>
      </c>
      <c r="J38" s="364">
        <f ca="1">IFERROR(VLOOKUP($A38,'calc-table'!$B$4:$AA$27,COLUMN(),FALSE),"-")</f>
        <v>11</v>
      </c>
      <c r="K38" s="914">
        <f ca="1">IFERROR(VLOOKUP($A38,'calc-table'!$B$4:$AA$27,COLUMN(),FALSE),"-")</f>
        <v>1.6666666666666667</v>
      </c>
      <c r="L38" s="915">
        <f ca="1">IFERROR(VLOOKUP($A38,'calc-table'!$B$4:$AA$27,COLUMN(),FALSE),"-")</f>
        <v>0.66666666666666663</v>
      </c>
      <c r="M38" s="914">
        <f ca="1">IFERROR(VLOOKUP($A38,'calc-table'!$B$4:$AA$27,COLUMN(),FALSE)/$C38,"-")</f>
        <v>4.833333333333333</v>
      </c>
      <c r="N38" s="915">
        <f ca="1">IFERROR(VLOOKUP($A38,'calc-table'!$B$4:$AA$27,COLUMN(),FALSE)/$C38,"-")</f>
        <v>3.1666666666666665</v>
      </c>
      <c r="O38" s="914">
        <f ca="1">IFERROR(VLOOKUP($A38,'calc-table'!$B$4:$AA$27,COLUMN(),FALSE)/$C38,"-")</f>
        <v>14.333333333333334</v>
      </c>
      <c r="P38" s="915">
        <f ca="1">IFERROR(VLOOKUP($A38,'calc-table'!$B$4:$AA$27,COLUMN(),FALSE)/$C38,"-")</f>
        <v>8.1666666666666661</v>
      </c>
      <c r="Q38" s="914">
        <f ca="1">IFERROR(VLOOKUP($A38,'calc-table'!$B$4:$AA$27,COLUMN(),FALSE)/$C38,"-")</f>
        <v>4.666666666666667</v>
      </c>
      <c r="R38" s="915">
        <f ca="1">IFERROR(VLOOKUP($A38,'calc-table'!$B$4:$AA$27,COLUMN(),FALSE)/$C38,"-")</f>
        <v>4.166666666666667</v>
      </c>
      <c r="S38" s="914">
        <f ca="1">IFERROR(VLOOKUP($A38,'calc-table'!$B$4:$AA$27,COLUMN(),FALSE),"-")</f>
        <v>8.6</v>
      </c>
      <c r="T38" s="915">
        <f ca="1">IFERROR(VLOOKUP($A38,'calc-table'!$B$4:$AA$27,COLUMN(),FALSE),"-")</f>
        <v>2.8</v>
      </c>
      <c r="U38" s="914">
        <f ca="1">IFERROR(VLOOKUP($A38,'calc-table'!$B$4:$AA$27,COLUMN(),FALSE),"-")</f>
        <v>12.25</v>
      </c>
      <c r="V38" s="915">
        <f ca="1">IFERROR(VLOOKUP($A38,'calc-table'!$B$4:$AA$27,COLUMN(),FALSE),"-")</f>
        <v>6.25</v>
      </c>
      <c r="W38" s="397">
        <f ca="1">IFERROR(VLOOKUP($A38,'calc-table'!$B$4:$AA$27,COLUMN(),FALSE)/$C38,"-")</f>
        <v>1.5</v>
      </c>
      <c r="X38" s="367">
        <f ca="1">IFERROR(VLOOKUP($A38,'calc-table'!$B$4:$AA$27,COLUMN(),FALSE),"-")</f>
        <v>1</v>
      </c>
      <c r="Y38" s="914">
        <f ca="1">IFERROR(VLOOKUP($A38,'calc-table'!$B$4:$AA$27,COLUMN(),FALSE)/$C38,"-")</f>
        <v>13</v>
      </c>
      <c r="Z38" s="915">
        <f ca="1">IFERROR(VLOOKUP($A38,'calc-table'!$B$4:$AA$27,COLUMN(),FALSE)/$C38,"-")</f>
        <v>13.333333333333334</v>
      </c>
    </row>
    <row r="39" spans="1:26" ht="15.95" customHeight="1" x14ac:dyDescent="0.25">
      <c r="A39" s="922">
        <v>8</v>
      </c>
      <c r="B39" s="923" t="str">
        <f ca="1">IFERROR(VLOOKUP($A39,'calc-table'!$B$4:$AA$27,COLUMN(),FALSE),"-")</f>
        <v>Derby</v>
      </c>
      <c r="C39" s="366">
        <f ca="1">IFERROR(VLOOKUP($A39,'calc-table'!$B$4:$AA$27,COLUMN(),FALSE),"-")</f>
        <v>6</v>
      </c>
      <c r="D39" s="895">
        <f ca="1">IFERROR(VLOOKUP($A39,'calc-table'!$B$4:$AA$27,COLUMN(),FALSE),"-")</f>
        <v>3</v>
      </c>
      <c r="E39" s="896">
        <f ca="1">IFERROR(VLOOKUP($A39,'calc-table'!$B$4:$AA$27,COLUMN(),FALSE),"-")</f>
        <v>2</v>
      </c>
      <c r="F39" s="897">
        <f ca="1">IFERROR(VLOOKUP($A39,'calc-table'!$B$4:$AA$27,COLUMN(),FALSE),"-")</f>
        <v>1</v>
      </c>
      <c r="G39" s="895">
        <f ca="1">IFERROR(VLOOKUP($A39,'calc-table'!$B$4:$AA$27,COLUMN(),FALSE),"-")</f>
        <v>9</v>
      </c>
      <c r="H39" s="896">
        <f ca="1">IFERROR(VLOOKUP($A39,'calc-table'!$B$4:$AA$27,COLUMN(),FALSE),"-")</f>
        <v>6</v>
      </c>
      <c r="I39" s="897">
        <f ca="1">IFERROR(VLOOKUP($A39,'calc-table'!$B$4:$AA$27,COLUMN(),FALSE),"-")</f>
        <v>3</v>
      </c>
      <c r="J39" s="364">
        <f ca="1">IFERROR(VLOOKUP($A39,'calc-table'!$B$4:$AA$27,COLUMN(),FALSE),"-")</f>
        <v>11</v>
      </c>
      <c r="K39" s="914">
        <f ca="1">IFERROR(VLOOKUP($A39,'calc-table'!$B$4:$AA$27,COLUMN(),FALSE),"-")</f>
        <v>1.5</v>
      </c>
      <c r="L39" s="915">
        <f ca="1">IFERROR(VLOOKUP($A39,'calc-table'!$B$4:$AA$27,COLUMN(),FALSE),"-")</f>
        <v>1</v>
      </c>
      <c r="M39" s="914">
        <f ca="1">IFERROR(VLOOKUP($A39,'calc-table'!$B$4:$AA$27,COLUMN(),FALSE)/$C39,"-")</f>
        <v>4.833333333333333</v>
      </c>
      <c r="N39" s="915">
        <f ca="1">IFERROR(VLOOKUP($A39,'calc-table'!$B$4:$AA$27,COLUMN(),FALSE)/$C39,"-")</f>
        <v>5.166666666666667</v>
      </c>
      <c r="O39" s="914">
        <f ca="1">IFERROR(VLOOKUP($A39,'calc-table'!$B$4:$AA$27,COLUMN(),FALSE)/$C39,"-")</f>
        <v>14.833333333333334</v>
      </c>
      <c r="P39" s="915">
        <f ca="1">IFERROR(VLOOKUP($A39,'calc-table'!$B$4:$AA$27,COLUMN(),FALSE)/$C39,"-")</f>
        <v>11.666666666666666</v>
      </c>
      <c r="Q39" s="914">
        <f ca="1">IFERROR(VLOOKUP($A39,'calc-table'!$B$4:$AA$27,COLUMN(),FALSE)/$C39,"-")</f>
        <v>4.166666666666667</v>
      </c>
      <c r="R39" s="915">
        <f ca="1">IFERROR(VLOOKUP($A39,'calc-table'!$B$4:$AA$27,COLUMN(),FALSE)/$C39,"-")</f>
        <v>3.6666666666666665</v>
      </c>
      <c r="S39" s="914">
        <f ca="1">IFERROR(VLOOKUP($A39,'calc-table'!$B$4:$AA$27,COLUMN(),FALSE),"-")</f>
        <v>9.8888888888888893</v>
      </c>
      <c r="T39" s="915">
        <f ca="1">IFERROR(VLOOKUP($A39,'calc-table'!$B$4:$AA$27,COLUMN(),FALSE),"-")</f>
        <v>2.7777777777777777</v>
      </c>
      <c r="U39" s="914">
        <f ca="1">IFERROR(VLOOKUP($A39,'calc-table'!$B$4:$AA$27,COLUMN(),FALSE),"-")</f>
        <v>11.666666666666666</v>
      </c>
      <c r="V39" s="915">
        <f ca="1">IFERROR(VLOOKUP($A39,'calc-table'!$B$4:$AA$27,COLUMN(),FALSE),"-")</f>
        <v>3.6666666666666665</v>
      </c>
      <c r="W39" s="397">
        <f ca="1">IFERROR(VLOOKUP($A39,'calc-table'!$B$4:$AA$27,COLUMN(),FALSE)/$C39,"-")</f>
        <v>2.3333333333333335</v>
      </c>
      <c r="X39" s="367">
        <f ca="1">IFERROR(VLOOKUP($A39,'calc-table'!$B$4:$AA$27,COLUMN(),FALSE),"-")</f>
        <v>0</v>
      </c>
      <c r="Y39" s="914">
        <f ca="1">IFERROR(VLOOKUP($A39,'calc-table'!$B$4:$AA$27,COLUMN(),FALSE)/$C39,"-")</f>
        <v>12.666666666666666</v>
      </c>
      <c r="Z39" s="915">
        <f ca="1">IFERROR(VLOOKUP($A39,'calc-table'!$B$4:$AA$27,COLUMN(),FALSE)/$C39,"-")</f>
        <v>13</v>
      </c>
    </row>
    <row r="40" spans="1:26" ht="15.95" customHeight="1" x14ac:dyDescent="0.25">
      <c r="A40" s="922">
        <v>9</v>
      </c>
      <c r="B40" s="923" t="str">
        <f ca="1">IFERROR(VLOOKUP($A40,'calc-table'!$B$4:$AA$27,COLUMN(),FALSE),"-")</f>
        <v>Rotherham</v>
      </c>
      <c r="C40" s="366">
        <f ca="1">IFERROR(VLOOKUP($A40,'calc-table'!$B$4:$AA$27,COLUMN(),FALSE),"-")</f>
        <v>6</v>
      </c>
      <c r="D40" s="895">
        <f ca="1">IFERROR(VLOOKUP($A40,'calc-table'!$B$4:$AA$27,COLUMN(),FALSE),"-")</f>
        <v>3</v>
      </c>
      <c r="E40" s="896">
        <f ca="1">IFERROR(VLOOKUP($A40,'calc-table'!$B$4:$AA$27,COLUMN(),FALSE),"-")</f>
        <v>2</v>
      </c>
      <c r="F40" s="897">
        <f ca="1">IFERROR(VLOOKUP($A40,'calc-table'!$B$4:$AA$27,COLUMN(),FALSE),"-")</f>
        <v>1</v>
      </c>
      <c r="G40" s="895">
        <f ca="1">IFERROR(VLOOKUP($A40,'calc-table'!$B$4:$AA$27,COLUMN(),FALSE),"-")</f>
        <v>7</v>
      </c>
      <c r="H40" s="896">
        <f ca="1">IFERROR(VLOOKUP($A40,'calc-table'!$B$4:$AA$27,COLUMN(),FALSE),"-")</f>
        <v>5</v>
      </c>
      <c r="I40" s="897">
        <f ca="1">IFERROR(VLOOKUP($A40,'calc-table'!$B$4:$AA$27,COLUMN(),FALSE),"-")</f>
        <v>2</v>
      </c>
      <c r="J40" s="364">
        <f ca="1">IFERROR(VLOOKUP($A40,'calc-table'!$B$4:$AA$27,COLUMN(),FALSE),"-")</f>
        <v>11</v>
      </c>
      <c r="K40" s="914">
        <f ca="1">IFERROR(VLOOKUP($A40,'calc-table'!$B$4:$AA$27,COLUMN(),FALSE),"-")</f>
        <v>1.1666666666666667</v>
      </c>
      <c r="L40" s="915">
        <f ca="1">IFERROR(VLOOKUP($A40,'calc-table'!$B$4:$AA$27,COLUMN(),FALSE),"-")</f>
        <v>0.83333333333333337</v>
      </c>
      <c r="M40" s="914">
        <f ca="1">IFERROR(VLOOKUP($A40,'calc-table'!$B$4:$AA$27,COLUMN(),FALSE)/$C40,"-")</f>
        <v>5</v>
      </c>
      <c r="N40" s="915">
        <f ca="1">IFERROR(VLOOKUP($A40,'calc-table'!$B$4:$AA$27,COLUMN(),FALSE)/$C40,"-")</f>
        <v>6.833333333333333</v>
      </c>
      <c r="O40" s="914">
        <f ca="1">IFERROR(VLOOKUP($A40,'calc-table'!$B$4:$AA$27,COLUMN(),FALSE)/$C40,"-")</f>
        <v>14.5</v>
      </c>
      <c r="P40" s="915">
        <f ca="1">IFERROR(VLOOKUP($A40,'calc-table'!$B$4:$AA$27,COLUMN(),FALSE)/$C40,"-")</f>
        <v>14.333333333333334</v>
      </c>
      <c r="Q40" s="914">
        <f ca="1">IFERROR(VLOOKUP($A40,'calc-table'!$B$4:$AA$27,COLUMN(),FALSE)/$C40,"-")</f>
        <v>4.166666666666667</v>
      </c>
      <c r="R40" s="915">
        <f ca="1">IFERROR(VLOOKUP($A40,'calc-table'!$B$4:$AA$27,COLUMN(),FALSE)/$C40,"-")</f>
        <v>4.666666666666667</v>
      </c>
      <c r="S40" s="914">
        <f ca="1">IFERROR(VLOOKUP($A40,'calc-table'!$B$4:$AA$27,COLUMN(),FALSE),"-")</f>
        <v>12.428571428571429</v>
      </c>
      <c r="T40" s="915">
        <f ca="1">IFERROR(VLOOKUP($A40,'calc-table'!$B$4:$AA$27,COLUMN(),FALSE),"-")</f>
        <v>3.5714285714285716</v>
      </c>
      <c r="U40" s="914">
        <f ca="1">IFERROR(VLOOKUP($A40,'calc-table'!$B$4:$AA$27,COLUMN(),FALSE),"-")</f>
        <v>17.2</v>
      </c>
      <c r="V40" s="915">
        <f ca="1">IFERROR(VLOOKUP($A40,'calc-table'!$B$4:$AA$27,COLUMN(),FALSE),"-")</f>
        <v>5.6</v>
      </c>
      <c r="W40" s="397">
        <f ca="1">IFERROR(VLOOKUP($A40,'calc-table'!$B$4:$AA$27,COLUMN(),FALSE)/$C40,"-")</f>
        <v>1.6666666666666667</v>
      </c>
      <c r="X40" s="367">
        <f ca="1">IFERROR(VLOOKUP($A40,'calc-table'!$B$4:$AA$27,COLUMN(),FALSE),"-")</f>
        <v>0</v>
      </c>
      <c r="Y40" s="914">
        <f ca="1">IFERROR(VLOOKUP($A40,'calc-table'!$B$4:$AA$27,COLUMN(),FALSE)/$C40,"-")</f>
        <v>11.333333333333334</v>
      </c>
      <c r="Z40" s="915">
        <f ca="1">IFERROR(VLOOKUP($A40,'calc-table'!$B$4:$AA$27,COLUMN(),FALSE)/$C40,"-")</f>
        <v>10.333333333333334</v>
      </c>
    </row>
    <row r="41" spans="1:26" ht="15.95" customHeight="1" x14ac:dyDescent="0.25">
      <c r="A41" s="922">
        <v>10</v>
      </c>
      <c r="B41" s="923" t="str">
        <f ca="1">IFERROR(VLOOKUP($A41,'calc-table'!$B$4:$AA$27,COLUMN(),FALSE),"-")</f>
        <v>Sheffield Weds</v>
      </c>
      <c r="C41" s="366">
        <f ca="1">IFERROR(VLOOKUP($A41,'calc-table'!$B$4:$AA$27,COLUMN(),FALSE),"-")</f>
        <v>6</v>
      </c>
      <c r="D41" s="895">
        <f ca="1">IFERROR(VLOOKUP($A41,'calc-table'!$B$4:$AA$27,COLUMN(),FALSE),"-")</f>
        <v>2</v>
      </c>
      <c r="E41" s="896">
        <f ca="1">IFERROR(VLOOKUP($A41,'calc-table'!$B$4:$AA$27,COLUMN(),FALSE),"-")</f>
        <v>4</v>
      </c>
      <c r="F41" s="897">
        <f ca="1">IFERROR(VLOOKUP($A41,'calc-table'!$B$4:$AA$27,COLUMN(),FALSE),"-")</f>
        <v>0</v>
      </c>
      <c r="G41" s="895">
        <f ca="1">IFERROR(VLOOKUP($A41,'calc-table'!$B$4:$AA$27,COLUMN(),FALSE),"-")</f>
        <v>10</v>
      </c>
      <c r="H41" s="896">
        <f ca="1">IFERROR(VLOOKUP($A41,'calc-table'!$B$4:$AA$27,COLUMN(),FALSE),"-")</f>
        <v>8</v>
      </c>
      <c r="I41" s="897">
        <f ca="1">IFERROR(VLOOKUP($A41,'calc-table'!$B$4:$AA$27,COLUMN(),FALSE),"-")</f>
        <v>2</v>
      </c>
      <c r="J41" s="364">
        <f ca="1">IFERROR(VLOOKUP($A41,'calc-table'!$B$4:$AA$27,COLUMN(),FALSE),"-")</f>
        <v>10</v>
      </c>
      <c r="K41" s="914">
        <f ca="1">IFERROR(VLOOKUP($A41,'calc-table'!$B$4:$AA$27,COLUMN(),FALSE),"-")</f>
        <v>1.6666666666666667</v>
      </c>
      <c r="L41" s="915">
        <f ca="1">IFERROR(VLOOKUP($A41,'calc-table'!$B$4:$AA$27,COLUMN(),FALSE),"-")</f>
        <v>1.3333333333333333</v>
      </c>
      <c r="M41" s="914">
        <f ca="1">IFERROR(VLOOKUP($A41,'calc-table'!$B$4:$AA$27,COLUMN(),FALSE)/$C41,"-")</f>
        <v>5.333333333333333</v>
      </c>
      <c r="N41" s="915">
        <f ca="1">IFERROR(VLOOKUP($A41,'calc-table'!$B$4:$AA$27,COLUMN(),FALSE)/$C41,"-")</f>
        <v>7.5</v>
      </c>
      <c r="O41" s="914">
        <f ca="1">IFERROR(VLOOKUP($A41,'calc-table'!$B$4:$AA$27,COLUMN(),FALSE)/$C41,"-")</f>
        <v>12.333333333333334</v>
      </c>
      <c r="P41" s="915">
        <f ca="1">IFERROR(VLOOKUP($A41,'calc-table'!$B$4:$AA$27,COLUMN(),FALSE)/$C41,"-")</f>
        <v>16.5</v>
      </c>
      <c r="Q41" s="914">
        <f ca="1">IFERROR(VLOOKUP($A41,'calc-table'!$B$4:$AA$27,COLUMN(),FALSE)/$C41,"-")</f>
        <v>4.166666666666667</v>
      </c>
      <c r="R41" s="915">
        <f ca="1">IFERROR(VLOOKUP($A41,'calc-table'!$B$4:$AA$27,COLUMN(),FALSE)/$C41,"-")</f>
        <v>4.333333333333333</v>
      </c>
      <c r="S41" s="914">
        <f ca="1">IFERROR(VLOOKUP($A41,'calc-table'!$B$4:$AA$27,COLUMN(),FALSE),"-")</f>
        <v>7.4</v>
      </c>
      <c r="T41" s="915">
        <f ca="1">IFERROR(VLOOKUP($A41,'calc-table'!$B$4:$AA$27,COLUMN(),FALSE),"-")</f>
        <v>2.5</v>
      </c>
      <c r="U41" s="914">
        <f ca="1">IFERROR(VLOOKUP($A41,'calc-table'!$B$4:$AA$27,COLUMN(),FALSE),"-")</f>
        <v>12.375</v>
      </c>
      <c r="V41" s="915">
        <f ca="1">IFERROR(VLOOKUP($A41,'calc-table'!$B$4:$AA$27,COLUMN(),FALSE),"-")</f>
        <v>3.25</v>
      </c>
      <c r="W41" s="397">
        <f ca="1">IFERROR(VLOOKUP($A41,'calc-table'!$B$4:$AA$27,COLUMN(),FALSE)/$C41,"-")</f>
        <v>2</v>
      </c>
      <c r="X41" s="367">
        <f ca="1">IFERROR(VLOOKUP($A41,'calc-table'!$B$4:$AA$27,COLUMN(),FALSE),"-")</f>
        <v>0</v>
      </c>
      <c r="Y41" s="914">
        <f ca="1">IFERROR(VLOOKUP($A41,'calc-table'!$B$4:$AA$27,COLUMN(),FALSE)/$C41,"-")</f>
        <v>10.5</v>
      </c>
      <c r="Z41" s="915">
        <f ca="1">IFERROR(VLOOKUP($A41,'calc-table'!$B$4:$AA$27,COLUMN(),FALSE)/$C41,"-")</f>
        <v>10.5</v>
      </c>
    </row>
    <row r="42" spans="1:26" ht="15.95" customHeight="1" x14ac:dyDescent="0.25">
      <c r="A42" s="922">
        <v>11</v>
      </c>
      <c r="B42" s="923" t="str">
        <f ca="1">IFERROR(VLOOKUP($A42,'calc-table'!$B$4:$AA$27,COLUMN(),FALSE),"-")</f>
        <v>Stoke</v>
      </c>
      <c r="C42" s="366">
        <f ca="1">IFERROR(VLOOKUP($A42,'calc-table'!$B$4:$AA$27,COLUMN(),FALSE),"-")</f>
        <v>6</v>
      </c>
      <c r="D42" s="895">
        <f ca="1">IFERROR(VLOOKUP($A42,'calc-table'!$B$4:$AA$27,COLUMN(),FALSE),"-")</f>
        <v>3</v>
      </c>
      <c r="E42" s="896">
        <f ca="1">IFERROR(VLOOKUP($A42,'calc-table'!$B$4:$AA$27,COLUMN(),FALSE),"-")</f>
        <v>1</v>
      </c>
      <c r="F42" s="897">
        <f ca="1">IFERROR(VLOOKUP($A42,'calc-table'!$B$4:$AA$27,COLUMN(),FALSE),"-")</f>
        <v>2</v>
      </c>
      <c r="G42" s="895">
        <f ca="1">IFERROR(VLOOKUP($A42,'calc-table'!$B$4:$AA$27,COLUMN(),FALSE),"-")</f>
        <v>8</v>
      </c>
      <c r="H42" s="896">
        <f ca="1">IFERROR(VLOOKUP($A42,'calc-table'!$B$4:$AA$27,COLUMN(),FALSE),"-")</f>
        <v>7</v>
      </c>
      <c r="I42" s="897">
        <f ca="1">IFERROR(VLOOKUP($A42,'calc-table'!$B$4:$AA$27,COLUMN(),FALSE),"-")</f>
        <v>1</v>
      </c>
      <c r="J42" s="364">
        <f ca="1">IFERROR(VLOOKUP($A42,'calc-table'!$B$4:$AA$27,COLUMN(),FALSE),"-")</f>
        <v>10</v>
      </c>
      <c r="K42" s="914">
        <f ca="1">IFERROR(VLOOKUP($A42,'calc-table'!$B$4:$AA$27,COLUMN(),FALSE),"-")</f>
        <v>1.3333333333333333</v>
      </c>
      <c r="L42" s="915">
        <f ca="1">IFERROR(VLOOKUP($A42,'calc-table'!$B$4:$AA$27,COLUMN(),FALSE),"-")</f>
        <v>1.1666666666666667</v>
      </c>
      <c r="M42" s="914">
        <f ca="1">IFERROR(VLOOKUP($A42,'calc-table'!$B$4:$AA$27,COLUMN(),FALSE)/$C42,"-")</f>
        <v>5.5</v>
      </c>
      <c r="N42" s="915">
        <f ca="1">IFERROR(VLOOKUP($A42,'calc-table'!$B$4:$AA$27,COLUMN(),FALSE)/$C42,"-")</f>
        <v>3.6666666666666665</v>
      </c>
      <c r="O42" s="914">
        <f ca="1">IFERROR(VLOOKUP($A42,'calc-table'!$B$4:$AA$27,COLUMN(),FALSE)/$C42,"-")</f>
        <v>11.333333333333334</v>
      </c>
      <c r="P42" s="915">
        <f ca="1">IFERROR(VLOOKUP($A42,'calc-table'!$B$4:$AA$27,COLUMN(),FALSE)/$C42,"-")</f>
        <v>9.8333333333333339</v>
      </c>
      <c r="Q42" s="914">
        <f ca="1">IFERROR(VLOOKUP($A42,'calc-table'!$B$4:$AA$27,COLUMN(),FALSE)/$C42,"-")</f>
        <v>3.5</v>
      </c>
      <c r="R42" s="915">
        <f ca="1">IFERROR(VLOOKUP($A42,'calc-table'!$B$4:$AA$27,COLUMN(),FALSE)/$C42,"-")</f>
        <v>3.1666666666666665</v>
      </c>
      <c r="S42" s="914">
        <f ca="1">IFERROR(VLOOKUP($A42,'calc-table'!$B$4:$AA$27,COLUMN(),FALSE),"-")</f>
        <v>8.5</v>
      </c>
      <c r="T42" s="915">
        <f ca="1">IFERROR(VLOOKUP($A42,'calc-table'!$B$4:$AA$27,COLUMN(),FALSE),"-")</f>
        <v>2.625</v>
      </c>
      <c r="U42" s="914">
        <f ca="1">IFERROR(VLOOKUP($A42,'calc-table'!$B$4:$AA$27,COLUMN(),FALSE),"-")</f>
        <v>8.4285714285714288</v>
      </c>
      <c r="V42" s="915">
        <f ca="1">IFERROR(VLOOKUP($A42,'calc-table'!$B$4:$AA$27,COLUMN(),FALSE),"-")</f>
        <v>2.7142857142857144</v>
      </c>
      <c r="W42" s="397">
        <f ca="1">IFERROR(VLOOKUP($A42,'calc-table'!$B$4:$AA$27,COLUMN(),FALSE)/$C42,"-")</f>
        <v>1.8333333333333333</v>
      </c>
      <c r="X42" s="367">
        <f ca="1">IFERROR(VLOOKUP($A42,'calc-table'!$B$4:$AA$27,COLUMN(),FALSE),"-")</f>
        <v>1</v>
      </c>
      <c r="Y42" s="914">
        <f ca="1">IFERROR(VLOOKUP($A42,'calc-table'!$B$4:$AA$27,COLUMN(),FALSE)/$C42,"-")</f>
        <v>13.166666666666666</v>
      </c>
      <c r="Z42" s="915">
        <f ca="1">IFERROR(VLOOKUP($A42,'calc-table'!$B$4:$AA$27,COLUMN(),FALSE)/$C42,"-")</f>
        <v>12.833333333333334</v>
      </c>
    </row>
    <row r="43" spans="1:26" ht="15.95" customHeight="1" x14ac:dyDescent="0.25">
      <c r="A43" s="922">
        <v>12</v>
      </c>
      <c r="B43" s="923" t="str">
        <f ca="1">IFERROR(VLOOKUP($A43,'calc-table'!$B$4:$AA$27,COLUMN(),FALSE),"-")</f>
        <v>Aston Villa</v>
      </c>
      <c r="C43" s="366">
        <f ca="1">IFERROR(VLOOKUP($A43,'calc-table'!$B$4:$AA$27,COLUMN(),FALSE),"-")</f>
        <v>6</v>
      </c>
      <c r="D43" s="895">
        <f ca="1">IFERROR(VLOOKUP($A43,'calc-table'!$B$4:$AA$27,COLUMN(),FALSE),"-")</f>
        <v>2</v>
      </c>
      <c r="E43" s="896">
        <f ca="1">IFERROR(VLOOKUP($A43,'calc-table'!$B$4:$AA$27,COLUMN(),FALSE),"-")</f>
        <v>3</v>
      </c>
      <c r="F43" s="897">
        <f ca="1">IFERROR(VLOOKUP($A43,'calc-table'!$B$4:$AA$27,COLUMN(),FALSE),"-")</f>
        <v>1</v>
      </c>
      <c r="G43" s="895">
        <f ca="1">IFERROR(VLOOKUP($A43,'calc-table'!$B$4:$AA$27,COLUMN(),FALSE),"-")</f>
        <v>12</v>
      </c>
      <c r="H43" s="896">
        <f ca="1">IFERROR(VLOOKUP($A43,'calc-table'!$B$4:$AA$27,COLUMN(),FALSE),"-")</f>
        <v>10</v>
      </c>
      <c r="I43" s="897">
        <f ca="1">IFERROR(VLOOKUP($A43,'calc-table'!$B$4:$AA$27,COLUMN(),FALSE),"-")</f>
        <v>2</v>
      </c>
      <c r="J43" s="364">
        <f ca="1">IFERROR(VLOOKUP($A43,'calc-table'!$B$4:$AA$27,COLUMN(),FALSE),"-")</f>
        <v>9</v>
      </c>
      <c r="K43" s="914">
        <f ca="1">IFERROR(VLOOKUP($A43,'calc-table'!$B$4:$AA$27,COLUMN(),FALSE),"-")</f>
        <v>2</v>
      </c>
      <c r="L43" s="915">
        <f ca="1">IFERROR(VLOOKUP($A43,'calc-table'!$B$4:$AA$27,COLUMN(),FALSE),"-")</f>
        <v>1.6666666666666667</v>
      </c>
      <c r="M43" s="914">
        <f ca="1">IFERROR(VLOOKUP($A43,'calc-table'!$B$4:$AA$27,COLUMN(),FALSE)/$C43,"-")</f>
        <v>5</v>
      </c>
      <c r="N43" s="915">
        <f ca="1">IFERROR(VLOOKUP($A43,'calc-table'!$B$4:$AA$27,COLUMN(),FALSE)/$C43,"-")</f>
        <v>5.5</v>
      </c>
      <c r="O43" s="914">
        <f ca="1">IFERROR(VLOOKUP($A43,'calc-table'!$B$4:$AA$27,COLUMN(),FALSE)/$C43,"-")</f>
        <v>16.333333333333332</v>
      </c>
      <c r="P43" s="915">
        <f ca="1">IFERROR(VLOOKUP($A43,'calc-table'!$B$4:$AA$27,COLUMN(),FALSE)/$C43,"-")</f>
        <v>13</v>
      </c>
      <c r="Q43" s="914">
        <f ca="1">IFERROR(VLOOKUP($A43,'calc-table'!$B$4:$AA$27,COLUMN(),FALSE)/$C43,"-")</f>
        <v>5.833333333333333</v>
      </c>
      <c r="R43" s="915">
        <f ca="1">IFERROR(VLOOKUP($A43,'calc-table'!$B$4:$AA$27,COLUMN(),FALSE)/$C43,"-")</f>
        <v>5.333333333333333</v>
      </c>
      <c r="S43" s="914">
        <f ca="1">IFERROR(VLOOKUP($A43,'calc-table'!$B$4:$AA$27,COLUMN(),FALSE),"-")</f>
        <v>8.1666666666666661</v>
      </c>
      <c r="T43" s="915">
        <f ca="1">IFERROR(VLOOKUP($A43,'calc-table'!$B$4:$AA$27,COLUMN(),FALSE),"-")</f>
        <v>2.9166666666666665</v>
      </c>
      <c r="U43" s="914">
        <f ca="1">IFERROR(VLOOKUP($A43,'calc-table'!$B$4:$AA$27,COLUMN(),FALSE),"-")</f>
        <v>7.8</v>
      </c>
      <c r="V43" s="915">
        <f ca="1">IFERROR(VLOOKUP($A43,'calc-table'!$B$4:$AA$27,COLUMN(),FALSE),"-")</f>
        <v>3.2</v>
      </c>
      <c r="W43" s="397">
        <f ca="1">IFERROR(VLOOKUP($A43,'calc-table'!$B$4:$AA$27,COLUMN(),FALSE)/$C43,"-")</f>
        <v>1.6666666666666667</v>
      </c>
      <c r="X43" s="367">
        <f ca="1">IFERROR(VLOOKUP($A43,'calc-table'!$B$4:$AA$27,COLUMN(),FALSE),"-")</f>
        <v>1</v>
      </c>
      <c r="Y43" s="914">
        <f ca="1">IFERROR(VLOOKUP($A43,'calc-table'!$B$4:$AA$27,COLUMN(),FALSE)/$C43,"-")</f>
        <v>12</v>
      </c>
      <c r="Z43" s="915">
        <f ca="1">IFERROR(VLOOKUP($A43,'calc-table'!$B$4:$AA$27,COLUMN(),FALSE)/$C43,"-")</f>
        <v>14.666666666666666</v>
      </c>
    </row>
    <row r="44" spans="1:26" ht="15.95" customHeight="1" x14ac:dyDescent="0.25">
      <c r="A44" s="922">
        <v>13</v>
      </c>
      <c r="B44" s="923" t="str">
        <f ca="1">IFERROR(VLOOKUP($A44,'calc-table'!$B$4:$AA$27,COLUMN(),FALSE),"-")</f>
        <v>Norwich</v>
      </c>
      <c r="C44" s="366">
        <f ca="1">IFERROR(VLOOKUP($A44,'calc-table'!$B$4:$AA$27,COLUMN(),FALSE),"-")</f>
        <v>6</v>
      </c>
      <c r="D44" s="895">
        <f ca="1">IFERROR(VLOOKUP($A44,'calc-table'!$B$4:$AA$27,COLUMN(),FALSE),"-")</f>
        <v>3</v>
      </c>
      <c r="E44" s="896">
        <f ca="1">IFERROR(VLOOKUP($A44,'calc-table'!$B$4:$AA$27,COLUMN(),FALSE),"-")</f>
        <v>0</v>
      </c>
      <c r="F44" s="897">
        <f ca="1">IFERROR(VLOOKUP($A44,'calc-table'!$B$4:$AA$27,COLUMN(),FALSE),"-")</f>
        <v>3</v>
      </c>
      <c r="G44" s="895">
        <f ca="1">IFERROR(VLOOKUP($A44,'calc-table'!$B$4:$AA$27,COLUMN(),FALSE),"-")</f>
        <v>7</v>
      </c>
      <c r="H44" s="896">
        <f ca="1">IFERROR(VLOOKUP($A44,'calc-table'!$B$4:$AA$27,COLUMN(),FALSE),"-")</f>
        <v>8</v>
      </c>
      <c r="I44" s="897">
        <f ca="1">IFERROR(VLOOKUP($A44,'calc-table'!$B$4:$AA$27,COLUMN(),FALSE),"-")</f>
        <v>-1</v>
      </c>
      <c r="J44" s="364">
        <f ca="1">IFERROR(VLOOKUP($A44,'calc-table'!$B$4:$AA$27,COLUMN(),FALSE),"-")</f>
        <v>9</v>
      </c>
      <c r="K44" s="914">
        <f ca="1">IFERROR(VLOOKUP($A44,'calc-table'!$B$4:$AA$27,COLUMN(),FALSE),"-")</f>
        <v>1.1666666666666667</v>
      </c>
      <c r="L44" s="915">
        <f ca="1">IFERROR(VLOOKUP($A44,'calc-table'!$B$4:$AA$27,COLUMN(),FALSE),"-")</f>
        <v>1.3333333333333333</v>
      </c>
      <c r="M44" s="914">
        <f ca="1">IFERROR(VLOOKUP($A44,'calc-table'!$B$4:$AA$27,COLUMN(),FALSE)/$C44,"-")</f>
        <v>6.5</v>
      </c>
      <c r="N44" s="915">
        <f ca="1">IFERROR(VLOOKUP($A44,'calc-table'!$B$4:$AA$27,COLUMN(),FALSE)/$C44,"-")</f>
        <v>3.1666666666666665</v>
      </c>
      <c r="O44" s="914">
        <f ca="1">IFERROR(VLOOKUP($A44,'calc-table'!$B$4:$AA$27,COLUMN(),FALSE)/$C44,"-")</f>
        <v>14.5</v>
      </c>
      <c r="P44" s="915">
        <f ca="1">IFERROR(VLOOKUP($A44,'calc-table'!$B$4:$AA$27,COLUMN(),FALSE)/$C44,"-")</f>
        <v>9.8333333333333339</v>
      </c>
      <c r="Q44" s="914">
        <f ca="1">IFERROR(VLOOKUP($A44,'calc-table'!$B$4:$AA$27,COLUMN(),FALSE)/$C44,"-")</f>
        <v>4.833333333333333</v>
      </c>
      <c r="R44" s="915">
        <f ca="1">IFERROR(VLOOKUP($A44,'calc-table'!$B$4:$AA$27,COLUMN(),FALSE)/$C44,"-")</f>
        <v>3.1666666666666665</v>
      </c>
      <c r="S44" s="914">
        <f ca="1">IFERROR(VLOOKUP($A44,'calc-table'!$B$4:$AA$27,COLUMN(),FALSE),"-")</f>
        <v>12.428571428571429</v>
      </c>
      <c r="T44" s="915">
        <f ca="1">IFERROR(VLOOKUP($A44,'calc-table'!$B$4:$AA$27,COLUMN(),FALSE),"-")</f>
        <v>4.1428571428571432</v>
      </c>
      <c r="U44" s="914">
        <f ca="1">IFERROR(VLOOKUP($A44,'calc-table'!$B$4:$AA$27,COLUMN(),FALSE),"-")</f>
        <v>7.375</v>
      </c>
      <c r="V44" s="915">
        <f ca="1">IFERROR(VLOOKUP($A44,'calc-table'!$B$4:$AA$27,COLUMN(),FALSE),"-")</f>
        <v>2.375</v>
      </c>
      <c r="W44" s="397">
        <f ca="1">IFERROR(VLOOKUP($A44,'calc-table'!$B$4:$AA$27,COLUMN(),FALSE)/$C44,"-")</f>
        <v>1.1666666666666667</v>
      </c>
      <c r="X44" s="367">
        <f ca="1">IFERROR(VLOOKUP($A44,'calc-table'!$B$4:$AA$27,COLUMN(),FALSE),"-")</f>
        <v>0</v>
      </c>
      <c r="Y44" s="914">
        <f ca="1">IFERROR(VLOOKUP($A44,'calc-table'!$B$4:$AA$27,COLUMN(),FALSE)/$C44,"-")</f>
        <v>12.833333333333334</v>
      </c>
      <c r="Z44" s="915">
        <f ca="1">IFERROR(VLOOKUP($A44,'calc-table'!$B$4:$AA$27,COLUMN(),FALSE)/$C44,"-")</f>
        <v>15.333333333333334</v>
      </c>
    </row>
    <row r="45" spans="1:26" ht="15.95" customHeight="1" x14ac:dyDescent="0.25">
      <c r="A45" s="922">
        <v>14</v>
      </c>
      <c r="B45" s="923" t="str">
        <f ca="1">IFERROR(VLOOKUP($A45,'calc-table'!$B$4:$AA$27,COLUMN(),FALSE),"-")</f>
        <v>Preston</v>
      </c>
      <c r="C45" s="366">
        <f ca="1">IFERROR(VLOOKUP($A45,'calc-table'!$B$4:$AA$27,COLUMN(),FALSE),"-")</f>
        <v>6</v>
      </c>
      <c r="D45" s="895">
        <f ca="1">IFERROR(VLOOKUP($A45,'calc-table'!$B$4:$AA$27,COLUMN(),FALSE),"-")</f>
        <v>2</v>
      </c>
      <c r="E45" s="896">
        <f ca="1">IFERROR(VLOOKUP($A45,'calc-table'!$B$4:$AA$27,COLUMN(),FALSE),"-")</f>
        <v>2</v>
      </c>
      <c r="F45" s="897">
        <f ca="1">IFERROR(VLOOKUP($A45,'calc-table'!$B$4:$AA$27,COLUMN(),FALSE),"-")</f>
        <v>2</v>
      </c>
      <c r="G45" s="895">
        <f ca="1">IFERROR(VLOOKUP($A45,'calc-table'!$B$4:$AA$27,COLUMN(),FALSE),"-")</f>
        <v>13</v>
      </c>
      <c r="H45" s="896">
        <f ca="1">IFERROR(VLOOKUP($A45,'calc-table'!$B$4:$AA$27,COLUMN(),FALSE),"-")</f>
        <v>10</v>
      </c>
      <c r="I45" s="897">
        <f ca="1">IFERROR(VLOOKUP($A45,'calc-table'!$B$4:$AA$27,COLUMN(),FALSE),"-")</f>
        <v>3</v>
      </c>
      <c r="J45" s="364">
        <f ca="1">IFERROR(VLOOKUP($A45,'calc-table'!$B$4:$AA$27,COLUMN(),FALSE),"-")</f>
        <v>8</v>
      </c>
      <c r="K45" s="914">
        <f ca="1">IFERROR(VLOOKUP($A45,'calc-table'!$B$4:$AA$27,COLUMN(),FALSE),"-")</f>
        <v>2.1666666666666665</v>
      </c>
      <c r="L45" s="915">
        <f ca="1">IFERROR(VLOOKUP($A45,'calc-table'!$B$4:$AA$27,COLUMN(),FALSE),"-")</f>
        <v>1.6666666666666667</v>
      </c>
      <c r="M45" s="914">
        <f ca="1">IFERROR(VLOOKUP($A45,'calc-table'!$B$4:$AA$27,COLUMN(),FALSE)/$C45,"-")</f>
        <v>5.666666666666667</v>
      </c>
      <c r="N45" s="915">
        <f ca="1">IFERROR(VLOOKUP($A45,'calc-table'!$B$4:$AA$27,COLUMN(),FALSE)/$C45,"-")</f>
        <v>3.1666666666666665</v>
      </c>
      <c r="O45" s="914">
        <f ca="1">IFERROR(VLOOKUP($A45,'calc-table'!$B$4:$AA$27,COLUMN(),FALSE)/$C45,"-")</f>
        <v>15.666666666666666</v>
      </c>
      <c r="P45" s="915">
        <f ca="1">IFERROR(VLOOKUP($A45,'calc-table'!$B$4:$AA$27,COLUMN(),FALSE)/$C45,"-")</f>
        <v>10.333333333333334</v>
      </c>
      <c r="Q45" s="914">
        <f ca="1">IFERROR(VLOOKUP($A45,'calc-table'!$B$4:$AA$27,COLUMN(),FALSE)/$C45,"-")</f>
        <v>5</v>
      </c>
      <c r="R45" s="915">
        <f ca="1">IFERROR(VLOOKUP($A45,'calc-table'!$B$4:$AA$27,COLUMN(),FALSE)/$C45,"-")</f>
        <v>4.333333333333333</v>
      </c>
      <c r="S45" s="914">
        <f ca="1">IFERROR(VLOOKUP($A45,'calc-table'!$B$4:$AA$27,COLUMN(),FALSE),"-")</f>
        <v>7.2307692307692308</v>
      </c>
      <c r="T45" s="915">
        <f ca="1">IFERROR(VLOOKUP($A45,'calc-table'!$B$4:$AA$27,COLUMN(),FALSE),"-")</f>
        <v>2.3076923076923075</v>
      </c>
      <c r="U45" s="914">
        <f ca="1">IFERROR(VLOOKUP($A45,'calc-table'!$B$4:$AA$27,COLUMN(),FALSE),"-")</f>
        <v>6.2</v>
      </c>
      <c r="V45" s="915">
        <f ca="1">IFERROR(VLOOKUP($A45,'calc-table'!$B$4:$AA$27,COLUMN(),FALSE),"-")</f>
        <v>2.6</v>
      </c>
      <c r="W45" s="397">
        <f ca="1">IFERROR(VLOOKUP($A45,'calc-table'!$B$4:$AA$27,COLUMN(),FALSE)/$C45,"-")</f>
        <v>1.1666666666666667</v>
      </c>
      <c r="X45" s="367">
        <f ca="1">IFERROR(VLOOKUP($A45,'calc-table'!$B$4:$AA$27,COLUMN(),FALSE),"-")</f>
        <v>1</v>
      </c>
      <c r="Y45" s="914">
        <f ca="1">IFERROR(VLOOKUP($A45,'calc-table'!$B$4:$AA$27,COLUMN(),FALSE)/$C45,"-")</f>
        <v>11.333333333333334</v>
      </c>
      <c r="Z45" s="915">
        <f ca="1">IFERROR(VLOOKUP($A45,'calc-table'!$B$4:$AA$27,COLUMN(),FALSE)/$C45,"-")</f>
        <v>12.5</v>
      </c>
    </row>
    <row r="46" spans="1:26" ht="15.95" customHeight="1" x14ac:dyDescent="0.25">
      <c r="A46" s="922">
        <v>15</v>
      </c>
      <c r="B46" s="923" t="str">
        <f ca="1">IFERROR(VLOOKUP($A46,'calc-table'!$B$4:$AA$27,COLUMN(),FALSE),"-")</f>
        <v>Birmingham</v>
      </c>
      <c r="C46" s="366">
        <f ca="1">IFERROR(VLOOKUP($A46,'calc-table'!$B$4:$AA$27,COLUMN(),FALSE),"-")</f>
        <v>6</v>
      </c>
      <c r="D46" s="895">
        <f ca="1">IFERROR(VLOOKUP($A46,'calc-table'!$B$4:$AA$27,COLUMN(),FALSE),"-")</f>
        <v>1</v>
      </c>
      <c r="E46" s="896">
        <f ca="1">IFERROR(VLOOKUP($A46,'calc-table'!$B$4:$AA$27,COLUMN(),FALSE),"-")</f>
        <v>5</v>
      </c>
      <c r="F46" s="897">
        <f ca="1">IFERROR(VLOOKUP($A46,'calc-table'!$B$4:$AA$27,COLUMN(),FALSE),"-")</f>
        <v>0</v>
      </c>
      <c r="G46" s="895">
        <f ca="1">IFERROR(VLOOKUP($A46,'calc-table'!$B$4:$AA$27,COLUMN(),FALSE),"-")</f>
        <v>8</v>
      </c>
      <c r="H46" s="896">
        <f ca="1">IFERROR(VLOOKUP($A46,'calc-table'!$B$4:$AA$27,COLUMN(),FALSE),"-")</f>
        <v>6</v>
      </c>
      <c r="I46" s="897">
        <f ca="1">IFERROR(VLOOKUP($A46,'calc-table'!$B$4:$AA$27,COLUMN(),FALSE),"-")</f>
        <v>2</v>
      </c>
      <c r="J46" s="364">
        <f ca="1">IFERROR(VLOOKUP($A46,'calc-table'!$B$4:$AA$27,COLUMN(),FALSE),"-")</f>
        <v>8</v>
      </c>
      <c r="K46" s="914">
        <f ca="1">IFERROR(VLOOKUP($A46,'calc-table'!$B$4:$AA$27,COLUMN(),FALSE),"-")</f>
        <v>1.3333333333333333</v>
      </c>
      <c r="L46" s="915">
        <f ca="1">IFERROR(VLOOKUP($A46,'calc-table'!$B$4:$AA$27,COLUMN(),FALSE),"-")</f>
        <v>1</v>
      </c>
      <c r="M46" s="914">
        <f ca="1">IFERROR(VLOOKUP($A46,'calc-table'!$B$4:$AA$27,COLUMN(),FALSE)/$C46,"-")</f>
        <v>6.333333333333333</v>
      </c>
      <c r="N46" s="915">
        <f ca="1">IFERROR(VLOOKUP($A46,'calc-table'!$B$4:$AA$27,COLUMN(),FALSE)/$C46,"-")</f>
        <v>2.8333333333333335</v>
      </c>
      <c r="O46" s="914">
        <f ca="1">IFERROR(VLOOKUP($A46,'calc-table'!$B$4:$AA$27,COLUMN(),FALSE)/$C46,"-")</f>
        <v>14.333333333333334</v>
      </c>
      <c r="P46" s="915">
        <f ca="1">IFERROR(VLOOKUP($A46,'calc-table'!$B$4:$AA$27,COLUMN(),FALSE)/$C46,"-")</f>
        <v>11.166666666666666</v>
      </c>
      <c r="Q46" s="914">
        <f ca="1">IFERROR(VLOOKUP($A46,'calc-table'!$B$4:$AA$27,COLUMN(),FALSE)/$C46,"-")</f>
        <v>5.5</v>
      </c>
      <c r="R46" s="915">
        <f ca="1">IFERROR(VLOOKUP($A46,'calc-table'!$B$4:$AA$27,COLUMN(),FALSE)/$C46,"-")</f>
        <v>4</v>
      </c>
      <c r="S46" s="914">
        <f ca="1">IFERROR(VLOOKUP($A46,'calc-table'!$B$4:$AA$27,COLUMN(),FALSE),"-")</f>
        <v>10.75</v>
      </c>
      <c r="T46" s="915">
        <f ca="1">IFERROR(VLOOKUP($A46,'calc-table'!$B$4:$AA$27,COLUMN(),FALSE),"-")</f>
        <v>4.125</v>
      </c>
      <c r="U46" s="914">
        <f ca="1">IFERROR(VLOOKUP($A46,'calc-table'!$B$4:$AA$27,COLUMN(),FALSE),"-")</f>
        <v>11.166666666666666</v>
      </c>
      <c r="V46" s="915">
        <f ca="1">IFERROR(VLOOKUP($A46,'calc-table'!$B$4:$AA$27,COLUMN(),FALSE),"-")</f>
        <v>4</v>
      </c>
      <c r="W46" s="397">
        <f ca="1">IFERROR(VLOOKUP($A46,'calc-table'!$B$4:$AA$27,COLUMN(),FALSE)/$C46,"-")</f>
        <v>0.83333333333333337</v>
      </c>
      <c r="X46" s="367">
        <f ca="1">IFERROR(VLOOKUP($A46,'calc-table'!$B$4:$AA$27,COLUMN(),FALSE),"-")</f>
        <v>0</v>
      </c>
      <c r="Y46" s="914">
        <f ca="1">IFERROR(VLOOKUP($A46,'calc-table'!$B$4:$AA$27,COLUMN(),FALSE)/$C46,"-")</f>
        <v>14.833333333333334</v>
      </c>
      <c r="Z46" s="915">
        <f ca="1">IFERROR(VLOOKUP($A46,'calc-table'!$B$4:$AA$27,COLUMN(),FALSE)/$C46,"-")</f>
        <v>13.833333333333334</v>
      </c>
    </row>
    <row r="47" spans="1:26" ht="15.95" customHeight="1" x14ac:dyDescent="0.25">
      <c r="A47" s="922">
        <v>16</v>
      </c>
      <c r="B47" s="923" t="str">
        <f ca="1">IFERROR(VLOOKUP($A47,'calc-table'!$B$4:$AA$27,COLUMN(),FALSE),"-")</f>
        <v>Swansea</v>
      </c>
      <c r="C47" s="366">
        <f ca="1">IFERROR(VLOOKUP($A47,'calc-table'!$B$4:$AA$27,COLUMN(),FALSE),"-")</f>
        <v>6</v>
      </c>
      <c r="D47" s="895">
        <f ca="1">IFERROR(VLOOKUP($A47,'calc-table'!$B$4:$AA$27,COLUMN(),FALSE),"-")</f>
        <v>2</v>
      </c>
      <c r="E47" s="896">
        <f ca="1">IFERROR(VLOOKUP($A47,'calc-table'!$B$4:$AA$27,COLUMN(),FALSE),"-")</f>
        <v>2</v>
      </c>
      <c r="F47" s="897">
        <f ca="1">IFERROR(VLOOKUP($A47,'calc-table'!$B$4:$AA$27,COLUMN(),FALSE),"-")</f>
        <v>2</v>
      </c>
      <c r="G47" s="895">
        <f ca="1">IFERROR(VLOOKUP($A47,'calc-table'!$B$4:$AA$27,COLUMN(),FALSE),"-")</f>
        <v>8</v>
      </c>
      <c r="H47" s="896">
        <f ca="1">IFERROR(VLOOKUP($A47,'calc-table'!$B$4:$AA$27,COLUMN(),FALSE),"-")</f>
        <v>6</v>
      </c>
      <c r="I47" s="897">
        <f ca="1">IFERROR(VLOOKUP($A47,'calc-table'!$B$4:$AA$27,COLUMN(),FALSE),"-")</f>
        <v>2</v>
      </c>
      <c r="J47" s="364">
        <f ca="1">IFERROR(VLOOKUP($A47,'calc-table'!$B$4:$AA$27,COLUMN(),FALSE),"-")</f>
        <v>8</v>
      </c>
      <c r="K47" s="914">
        <f ca="1">IFERROR(VLOOKUP($A47,'calc-table'!$B$4:$AA$27,COLUMN(),FALSE),"-")</f>
        <v>1.3333333333333333</v>
      </c>
      <c r="L47" s="915">
        <f ca="1">IFERROR(VLOOKUP($A47,'calc-table'!$B$4:$AA$27,COLUMN(),FALSE),"-")</f>
        <v>1</v>
      </c>
      <c r="M47" s="914">
        <f ca="1">IFERROR(VLOOKUP($A47,'calc-table'!$B$4:$AA$27,COLUMN(),FALSE)/$C47,"-")</f>
        <v>5.166666666666667</v>
      </c>
      <c r="N47" s="915">
        <f ca="1">IFERROR(VLOOKUP($A47,'calc-table'!$B$4:$AA$27,COLUMN(),FALSE)/$C47,"-")</f>
        <v>6</v>
      </c>
      <c r="O47" s="914">
        <f ca="1">IFERROR(VLOOKUP($A47,'calc-table'!$B$4:$AA$27,COLUMN(),FALSE)/$C47,"-")</f>
        <v>11.166666666666666</v>
      </c>
      <c r="P47" s="915">
        <f ca="1">IFERROR(VLOOKUP($A47,'calc-table'!$B$4:$AA$27,COLUMN(),FALSE)/$C47,"-")</f>
        <v>11.333333333333334</v>
      </c>
      <c r="Q47" s="914">
        <f ca="1">IFERROR(VLOOKUP($A47,'calc-table'!$B$4:$AA$27,COLUMN(),FALSE)/$C47,"-")</f>
        <v>3.8333333333333335</v>
      </c>
      <c r="R47" s="915">
        <f ca="1">IFERROR(VLOOKUP($A47,'calc-table'!$B$4:$AA$27,COLUMN(),FALSE)/$C47,"-")</f>
        <v>3.6666666666666665</v>
      </c>
      <c r="S47" s="914">
        <f ca="1">IFERROR(VLOOKUP($A47,'calc-table'!$B$4:$AA$27,COLUMN(),FALSE),"-")</f>
        <v>8.375</v>
      </c>
      <c r="T47" s="915">
        <f ca="1">IFERROR(VLOOKUP($A47,'calc-table'!$B$4:$AA$27,COLUMN(),FALSE),"-")</f>
        <v>2.875</v>
      </c>
      <c r="U47" s="914">
        <f ca="1">IFERROR(VLOOKUP($A47,'calc-table'!$B$4:$AA$27,COLUMN(),FALSE),"-")</f>
        <v>11.333333333333334</v>
      </c>
      <c r="V47" s="915">
        <f ca="1">IFERROR(VLOOKUP($A47,'calc-table'!$B$4:$AA$27,COLUMN(),FALSE),"-")</f>
        <v>3.6666666666666665</v>
      </c>
      <c r="W47" s="397">
        <f ca="1">IFERROR(VLOOKUP($A47,'calc-table'!$B$4:$AA$27,COLUMN(),FALSE)/$C47,"-")</f>
        <v>0.16666666666666666</v>
      </c>
      <c r="X47" s="367">
        <f ca="1">IFERROR(VLOOKUP($A47,'calc-table'!$B$4:$AA$27,COLUMN(),FALSE),"-")</f>
        <v>0</v>
      </c>
      <c r="Y47" s="914">
        <f ca="1">IFERROR(VLOOKUP($A47,'calc-table'!$B$4:$AA$27,COLUMN(),FALSE)/$C47,"-")</f>
        <v>7</v>
      </c>
      <c r="Z47" s="915">
        <f ca="1">IFERROR(VLOOKUP($A47,'calc-table'!$B$4:$AA$27,COLUMN(),FALSE)/$C47,"-")</f>
        <v>13.5</v>
      </c>
    </row>
    <row r="48" spans="1:26" ht="15.95" customHeight="1" x14ac:dyDescent="0.25">
      <c r="A48" s="922">
        <v>17</v>
      </c>
      <c r="B48" s="923" t="str">
        <f ca="1">IFERROR(VLOOKUP($A48,'calc-table'!$B$4:$AA$27,COLUMN(),FALSE),"-")</f>
        <v>Bristol City</v>
      </c>
      <c r="C48" s="366">
        <f ca="1">IFERROR(VLOOKUP($A48,'calc-table'!$B$4:$AA$27,COLUMN(),FALSE),"-")</f>
        <v>6</v>
      </c>
      <c r="D48" s="895">
        <f ca="1">IFERROR(VLOOKUP($A48,'calc-table'!$B$4:$AA$27,COLUMN(),FALSE),"-")</f>
        <v>2</v>
      </c>
      <c r="E48" s="896">
        <f ca="1">IFERROR(VLOOKUP($A48,'calc-table'!$B$4:$AA$27,COLUMN(),FALSE),"-")</f>
        <v>2</v>
      </c>
      <c r="F48" s="897">
        <f ca="1">IFERROR(VLOOKUP($A48,'calc-table'!$B$4:$AA$27,COLUMN(),FALSE),"-")</f>
        <v>2</v>
      </c>
      <c r="G48" s="895">
        <f ca="1">IFERROR(VLOOKUP($A48,'calc-table'!$B$4:$AA$27,COLUMN(),FALSE),"-")</f>
        <v>8</v>
      </c>
      <c r="H48" s="896">
        <f ca="1">IFERROR(VLOOKUP($A48,'calc-table'!$B$4:$AA$27,COLUMN(),FALSE),"-")</f>
        <v>7</v>
      </c>
      <c r="I48" s="897">
        <f ca="1">IFERROR(VLOOKUP($A48,'calc-table'!$B$4:$AA$27,COLUMN(),FALSE),"-")</f>
        <v>1</v>
      </c>
      <c r="J48" s="364">
        <f ca="1">IFERROR(VLOOKUP($A48,'calc-table'!$B$4:$AA$27,COLUMN(),FALSE),"-")</f>
        <v>8</v>
      </c>
      <c r="K48" s="914">
        <f ca="1">IFERROR(VLOOKUP($A48,'calc-table'!$B$4:$AA$27,COLUMN(),FALSE),"-")</f>
        <v>1.3333333333333333</v>
      </c>
      <c r="L48" s="915">
        <f ca="1">IFERROR(VLOOKUP($A48,'calc-table'!$B$4:$AA$27,COLUMN(),FALSE),"-")</f>
        <v>1.1666666666666667</v>
      </c>
      <c r="M48" s="914">
        <f ca="1">IFERROR(VLOOKUP($A48,'calc-table'!$B$4:$AA$27,COLUMN(),FALSE)/$C48,"-")</f>
        <v>5</v>
      </c>
      <c r="N48" s="915">
        <f ca="1">IFERROR(VLOOKUP($A48,'calc-table'!$B$4:$AA$27,COLUMN(),FALSE)/$C48,"-")</f>
        <v>5.833333333333333</v>
      </c>
      <c r="O48" s="914">
        <f ca="1">IFERROR(VLOOKUP($A48,'calc-table'!$B$4:$AA$27,COLUMN(),FALSE)/$C48,"-")</f>
        <v>14.166666666666666</v>
      </c>
      <c r="P48" s="915">
        <f ca="1">IFERROR(VLOOKUP($A48,'calc-table'!$B$4:$AA$27,COLUMN(),FALSE)/$C48,"-")</f>
        <v>12.333333333333334</v>
      </c>
      <c r="Q48" s="914">
        <f ca="1">IFERROR(VLOOKUP($A48,'calc-table'!$B$4:$AA$27,COLUMN(),FALSE)/$C48,"-")</f>
        <v>5.333333333333333</v>
      </c>
      <c r="R48" s="915">
        <f ca="1">IFERROR(VLOOKUP($A48,'calc-table'!$B$4:$AA$27,COLUMN(),FALSE)/$C48,"-")</f>
        <v>3.6666666666666665</v>
      </c>
      <c r="S48" s="914">
        <f ca="1">IFERROR(VLOOKUP($A48,'calc-table'!$B$4:$AA$27,COLUMN(),FALSE),"-")</f>
        <v>10.625</v>
      </c>
      <c r="T48" s="915">
        <f ca="1">IFERROR(VLOOKUP($A48,'calc-table'!$B$4:$AA$27,COLUMN(),FALSE),"-")</f>
        <v>4</v>
      </c>
      <c r="U48" s="914">
        <f ca="1">IFERROR(VLOOKUP($A48,'calc-table'!$B$4:$AA$27,COLUMN(),FALSE),"-")</f>
        <v>10.571428571428571</v>
      </c>
      <c r="V48" s="915">
        <f ca="1">IFERROR(VLOOKUP($A48,'calc-table'!$B$4:$AA$27,COLUMN(),FALSE),"-")</f>
        <v>3.1428571428571428</v>
      </c>
      <c r="W48" s="397">
        <f ca="1">IFERROR(VLOOKUP($A48,'calc-table'!$B$4:$AA$27,COLUMN(),FALSE)/$C48,"-")</f>
        <v>0.83333333333333337</v>
      </c>
      <c r="X48" s="367">
        <f ca="1">IFERROR(VLOOKUP($A48,'calc-table'!$B$4:$AA$27,COLUMN(),FALSE),"-")</f>
        <v>0</v>
      </c>
      <c r="Y48" s="914">
        <f ca="1">IFERROR(VLOOKUP($A48,'calc-table'!$B$4:$AA$27,COLUMN(),FALSE)/$C48,"-")</f>
        <v>10</v>
      </c>
      <c r="Z48" s="915">
        <f ca="1">IFERROR(VLOOKUP($A48,'calc-table'!$B$4:$AA$27,COLUMN(),FALSE)/$C48,"-")</f>
        <v>15.166666666666666</v>
      </c>
    </row>
    <row r="49" spans="1:26" ht="15.95" customHeight="1" x14ac:dyDescent="0.25">
      <c r="A49" s="922">
        <v>18</v>
      </c>
      <c r="B49" s="923" t="str">
        <f ca="1">IFERROR(VLOOKUP($A49,'calc-table'!$B$4:$AA$27,COLUMN(),FALSE),"-")</f>
        <v>Millwall</v>
      </c>
      <c r="C49" s="366">
        <f ca="1">IFERROR(VLOOKUP($A49,'calc-table'!$B$4:$AA$27,COLUMN(),FALSE),"-")</f>
        <v>6</v>
      </c>
      <c r="D49" s="895">
        <f ca="1">IFERROR(VLOOKUP($A49,'calc-table'!$B$4:$AA$27,COLUMN(),FALSE),"-")</f>
        <v>2</v>
      </c>
      <c r="E49" s="896">
        <f ca="1">IFERROR(VLOOKUP($A49,'calc-table'!$B$4:$AA$27,COLUMN(),FALSE),"-")</f>
        <v>2</v>
      </c>
      <c r="F49" s="897">
        <f ca="1">IFERROR(VLOOKUP($A49,'calc-table'!$B$4:$AA$27,COLUMN(),FALSE),"-")</f>
        <v>2</v>
      </c>
      <c r="G49" s="895">
        <f ca="1">IFERROR(VLOOKUP($A49,'calc-table'!$B$4:$AA$27,COLUMN(),FALSE),"-")</f>
        <v>10</v>
      </c>
      <c r="H49" s="896">
        <f ca="1">IFERROR(VLOOKUP($A49,'calc-table'!$B$4:$AA$27,COLUMN(),FALSE),"-")</f>
        <v>10</v>
      </c>
      <c r="I49" s="897">
        <f ca="1">IFERROR(VLOOKUP($A49,'calc-table'!$B$4:$AA$27,COLUMN(),FALSE),"-")</f>
        <v>0</v>
      </c>
      <c r="J49" s="364">
        <f ca="1">IFERROR(VLOOKUP($A49,'calc-table'!$B$4:$AA$27,COLUMN(),FALSE),"-")</f>
        <v>8</v>
      </c>
      <c r="K49" s="914">
        <f ca="1">IFERROR(VLOOKUP($A49,'calc-table'!$B$4:$AA$27,COLUMN(),FALSE),"-")</f>
        <v>1.6666666666666667</v>
      </c>
      <c r="L49" s="915">
        <f ca="1">IFERROR(VLOOKUP($A49,'calc-table'!$B$4:$AA$27,COLUMN(),FALSE),"-")</f>
        <v>1.6666666666666667</v>
      </c>
      <c r="M49" s="914">
        <f ca="1">IFERROR(VLOOKUP($A49,'calc-table'!$B$4:$AA$27,COLUMN(),FALSE)/$C49,"-")</f>
        <v>5.833333333333333</v>
      </c>
      <c r="N49" s="915">
        <f ca="1">IFERROR(VLOOKUP($A49,'calc-table'!$B$4:$AA$27,COLUMN(),FALSE)/$C49,"-")</f>
        <v>6.166666666666667</v>
      </c>
      <c r="O49" s="914">
        <f ca="1">IFERROR(VLOOKUP($A49,'calc-table'!$B$4:$AA$27,COLUMN(),FALSE)/$C49,"-")</f>
        <v>12.833333333333334</v>
      </c>
      <c r="P49" s="915">
        <f ca="1">IFERROR(VLOOKUP($A49,'calc-table'!$B$4:$AA$27,COLUMN(),FALSE)/$C49,"-")</f>
        <v>10.666666666666666</v>
      </c>
      <c r="Q49" s="914">
        <f ca="1">IFERROR(VLOOKUP($A49,'calc-table'!$B$4:$AA$27,COLUMN(),FALSE)/$C49,"-")</f>
        <v>3.1666666666666665</v>
      </c>
      <c r="R49" s="915">
        <f ca="1">IFERROR(VLOOKUP($A49,'calc-table'!$B$4:$AA$27,COLUMN(),FALSE)/$C49,"-")</f>
        <v>3.8333333333333335</v>
      </c>
      <c r="S49" s="914">
        <f ca="1">IFERROR(VLOOKUP($A49,'calc-table'!$B$4:$AA$27,COLUMN(),FALSE),"-")</f>
        <v>7.7</v>
      </c>
      <c r="T49" s="915">
        <f ca="1">IFERROR(VLOOKUP($A49,'calc-table'!$B$4:$AA$27,COLUMN(),FALSE),"-")</f>
        <v>1.9</v>
      </c>
      <c r="U49" s="914">
        <f ca="1">IFERROR(VLOOKUP($A49,'calc-table'!$B$4:$AA$27,COLUMN(),FALSE),"-")</f>
        <v>6.4</v>
      </c>
      <c r="V49" s="915">
        <f ca="1">IFERROR(VLOOKUP($A49,'calc-table'!$B$4:$AA$27,COLUMN(),FALSE),"-")</f>
        <v>2.2999999999999998</v>
      </c>
      <c r="W49" s="397">
        <f ca="1">IFERROR(VLOOKUP($A49,'calc-table'!$B$4:$AA$27,COLUMN(),FALSE)/$C49,"-")</f>
        <v>1.3333333333333333</v>
      </c>
      <c r="X49" s="367">
        <f ca="1">IFERROR(VLOOKUP($A49,'calc-table'!$B$4:$AA$27,COLUMN(),FALSE),"-")</f>
        <v>0</v>
      </c>
      <c r="Y49" s="914">
        <f ca="1">IFERROR(VLOOKUP($A49,'calc-table'!$B$4:$AA$27,COLUMN(),FALSE)/$C49,"-")</f>
        <v>13</v>
      </c>
      <c r="Z49" s="915">
        <f ca="1">IFERROR(VLOOKUP($A49,'calc-table'!$B$4:$AA$27,COLUMN(),FALSE)/$C49,"-")</f>
        <v>8.5</v>
      </c>
    </row>
    <row r="50" spans="1:26" ht="15.95" customHeight="1" x14ac:dyDescent="0.25">
      <c r="A50" s="922">
        <v>19</v>
      </c>
      <c r="B50" s="923" t="str">
        <f ca="1">IFERROR(VLOOKUP($A50,'calc-table'!$B$4:$AA$27,COLUMN(),FALSE),"-")</f>
        <v>Blackburn</v>
      </c>
      <c r="C50" s="366">
        <f ca="1">IFERROR(VLOOKUP($A50,'calc-table'!$B$4:$AA$27,COLUMN(),FALSE),"-")</f>
        <v>6</v>
      </c>
      <c r="D50" s="895">
        <f ca="1">IFERROR(VLOOKUP($A50,'calc-table'!$B$4:$AA$27,COLUMN(),FALSE),"-")</f>
        <v>1</v>
      </c>
      <c r="E50" s="896">
        <f ca="1">IFERROR(VLOOKUP($A50,'calc-table'!$B$4:$AA$27,COLUMN(),FALSE),"-")</f>
        <v>4</v>
      </c>
      <c r="F50" s="897">
        <f ca="1">IFERROR(VLOOKUP($A50,'calc-table'!$B$4:$AA$27,COLUMN(),FALSE),"-")</f>
        <v>1</v>
      </c>
      <c r="G50" s="895">
        <f ca="1">IFERROR(VLOOKUP($A50,'calc-table'!$B$4:$AA$27,COLUMN(),FALSE),"-")</f>
        <v>6</v>
      </c>
      <c r="H50" s="896">
        <f ca="1">IFERROR(VLOOKUP($A50,'calc-table'!$B$4:$AA$27,COLUMN(),FALSE),"-")</f>
        <v>7</v>
      </c>
      <c r="I50" s="897">
        <f ca="1">IFERROR(VLOOKUP($A50,'calc-table'!$B$4:$AA$27,COLUMN(),FALSE),"-")</f>
        <v>-1</v>
      </c>
      <c r="J50" s="364">
        <f ca="1">IFERROR(VLOOKUP($A50,'calc-table'!$B$4:$AA$27,COLUMN(),FALSE),"-")</f>
        <v>7</v>
      </c>
      <c r="K50" s="914">
        <f ca="1">IFERROR(VLOOKUP($A50,'calc-table'!$B$4:$AA$27,COLUMN(),FALSE),"-")</f>
        <v>1</v>
      </c>
      <c r="L50" s="915">
        <f ca="1">IFERROR(VLOOKUP($A50,'calc-table'!$B$4:$AA$27,COLUMN(),FALSE),"-")</f>
        <v>1.1666666666666667</v>
      </c>
      <c r="M50" s="914">
        <f ca="1">IFERROR(VLOOKUP($A50,'calc-table'!$B$4:$AA$27,COLUMN(),FALSE)/$C50,"-")</f>
        <v>5.666666666666667</v>
      </c>
      <c r="N50" s="915">
        <f ca="1">IFERROR(VLOOKUP($A50,'calc-table'!$B$4:$AA$27,COLUMN(),FALSE)/$C50,"-")</f>
        <v>4</v>
      </c>
      <c r="O50" s="914">
        <f ca="1">IFERROR(VLOOKUP($A50,'calc-table'!$B$4:$AA$27,COLUMN(),FALSE)/$C50,"-")</f>
        <v>11.833333333333334</v>
      </c>
      <c r="P50" s="915">
        <f ca="1">IFERROR(VLOOKUP($A50,'calc-table'!$B$4:$AA$27,COLUMN(),FALSE)/$C50,"-")</f>
        <v>11.333333333333334</v>
      </c>
      <c r="Q50" s="914">
        <f ca="1">IFERROR(VLOOKUP($A50,'calc-table'!$B$4:$AA$27,COLUMN(),FALSE)/$C50,"-")</f>
        <v>3.8333333333333335</v>
      </c>
      <c r="R50" s="915">
        <f ca="1">IFERROR(VLOOKUP($A50,'calc-table'!$B$4:$AA$27,COLUMN(),FALSE)/$C50,"-")</f>
        <v>4</v>
      </c>
      <c r="S50" s="914">
        <f ca="1">IFERROR(VLOOKUP($A50,'calc-table'!$B$4:$AA$27,COLUMN(),FALSE),"-")</f>
        <v>11.833333333333334</v>
      </c>
      <c r="T50" s="915">
        <f ca="1">IFERROR(VLOOKUP($A50,'calc-table'!$B$4:$AA$27,COLUMN(),FALSE),"-")</f>
        <v>3.8333333333333335</v>
      </c>
      <c r="U50" s="914">
        <f ca="1">IFERROR(VLOOKUP($A50,'calc-table'!$B$4:$AA$27,COLUMN(),FALSE),"-")</f>
        <v>9.7142857142857135</v>
      </c>
      <c r="V50" s="915">
        <f ca="1">IFERROR(VLOOKUP($A50,'calc-table'!$B$4:$AA$27,COLUMN(),FALSE),"-")</f>
        <v>3.4285714285714284</v>
      </c>
      <c r="W50" s="397">
        <f ca="1">IFERROR(VLOOKUP($A50,'calc-table'!$B$4:$AA$27,COLUMN(),FALSE)/$C50,"-")</f>
        <v>0.83333333333333337</v>
      </c>
      <c r="X50" s="367">
        <f ca="1">IFERROR(VLOOKUP($A50,'calc-table'!$B$4:$AA$27,COLUMN(),FALSE),"-")</f>
        <v>0</v>
      </c>
      <c r="Y50" s="914">
        <f ca="1">IFERROR(VLOOKUP($A50,'calc-table'!$B$4:$AA$27,COLUMN(),FALSE)/$C50,"-")</f>
        <v>10.166666666666666</v>
      </c>
      <c r="Z50" s="915">
        <f ca="1">IFERROR(VLOOKUP($A50,'calc-table'!$B$4:$AA$27,COLUMN(),FALSE)/$C50,"-")</f>
        <v>10.5</v>
      </c>
    </row>
    <row r="51" spans="1:26" ht="15.95" customHeight="1" x14ac:dyDescent="0.25">
      <c r="A51" s="922">
        <v>20</v>
      </c>
      <c r="B51" s="923" t="str">
        <f ca="1">IFERROR(VLOOKUP($A51,'calc-table'!$B$4:$AA$27,COLUMN(),FALSE),"-")</f>
        <v>QPR</v>
      </c>
      <c r="C51" s="366">
        <f ca="1">IFERROR(VLOOKUP($A51,'calc-table'!$B$4:$AA$27,COLUMN(),FALSE),"-")</f>
        <v>6</v>
      </c>
      <c r="D51" s="895">
        <f ca="1">IFERROR(VLOOKUP($A51,'calc-table'!$B$4:$AA$27,COLUMN(),FALSE),"-")</f>
        <v>2</v>
      </c>
      <c r="E51" s="896">
        <f ca="1">IFERROR(VLOOKUP($A51,'calc-table'!$B$4:$AA$27,COLUMN(),FALSE),"-")</f>
        <v>1</v>
      </c>
      <c r="F51" s="897">
        <f ca="1">IFERROR(VLOOKUP($A51,'calc-table'!$B$4:$AA$27,COLUMN(),FALSE),"-")</f>
        <v>3</v>
      </c>
      <c r="G51" s="895">
        <f ca="1">IFERROR(VLOOKUP($A51,'calc-table'!$B$4:$AA$27,COLUMN(),FALSE),"-")</f>
        <v>5</v>
      </c>
      <c r="H51" s="896">
        <f ca="1">IFERROR(VLOOKUP($A51,'calc-table'!$B$4:$AA$27,COLUMN(),FALSE),"-")</f>
        <v>7</v>
      </c>
      <c r="I51" s="897">
        <f ca="1">IFERROR(VLOOKUP($A51,'calc-table'!$B$4:$AA$27,COLUMN(),FALSE),"-")</f>
        <v>-2</v>
      </c>
      <c r="J51" s="364">
        <f ca="1">IFERROR(VLOOKUP($A51,'calc-table'!$B$4:$AA$27,COLUMN(),FALSE),"-")</f>
        <v>7</v>
      </c>
      <c r="K51" s="914">
        <f ca="1">IFERROR(VLOOKUP($A51,'calc-table'!$B$4:$AA$27,COLUMN(),FALSE),"-")</f>
        <v>0.83333333333333337</v>
      </c>
      <c r="L51" s="915">
        <f ca="1">IFERROR(VLOOKUP($A51,'calc-table'!$B$4:$AA$27,COLUMN(),FALSE),"-")</f>
        <v>1.1666666666666667</v>
      </c>
      <c r="M51" s="914">
        <f ca="1">IFERROR(VLOOKUP($A51,'calc-table'!$B$4:$AA$27,COLUMN(),FALSE)/$C51,"-")</f>
        <v>3.1666666666666665</v>
      </c>
      <c r="N51" s="915">
        <f ca="1">IFERROR(VLOOKUP($A51,'calc-table'!$B$4:$AA$27,COLUMN(),FALSE)/$C51,"-")</f>
        <v>4.833333333333333</v>
      </c>
      <c r="O51" s="914">
        <f ca="1">IFERROR(VLOOKUP($A51,'calc-table'!$B$4:$AA$27,COLUMN(),FALSE)/$C51,"-")</f>
        <v>13.833333333333334</v>
      </c>
      <c r="P51" s="915">
        <f ca="1">IFERROR(VLOOKUP($A51,'calc-table'!$B$4:$AA$27,COLUMN(),FALSE)/$C51,"-")</f>
        <v>12.333333333333334</v>
      </c>
      <c r="Q51" s="914">
        <f ca="1">IFERROR(VLOOKUP($A51,'calc-table'!$B$4:$AA$27,COLUMN(),FALSE)/$C51,"-")</f>
        <v>4.666666666666667</v>
      </c>
      <c r="R51" s="915">
        <f ca="1">IFERROR(VLOOKUP($A51,'calc-table'!$B$4:$AA$27,COLUMN(),FALSE)/$C51,"-")</f>
        <v>4.333333333333333</v>
      </c>
      <c r="S51" s="914">
        <f ca="1">IFERROR(VLOOKUP($A51,'calc-table'!$B$4:$AA$27,COLUMN(),FALSE),"-")</f>
        <v>16.600000000000001</v>
      </c>
      <c r="T51" s="915">
        <f ca="1">IFERROR(VLOOKUP($A51,'calc-table'!$B$4:$AA$27,COLUMN(),FALSE),"-")</f>
        <v>5.6</v>
      </c>
      <c r="U51" s="914">
        <f ca="1">IFERROR(VLOOKUP($A51,'calc-table'!$B$4:$AA$27,COLUMN(),FALSE),"-")</f>
        <v>10.571428571428571</v>
      </c>
      <c r="V51" s="915">
        <f ca="1">IFERROR(VLOOKUP($A51,'calc-table'!$B$4:$AA$27,COLUMN(),FALSE),"-")</f>
        <v>3.7142857142857144</v>
      </c>
      <c r="W51" s="397">
        <f ca="1">IFERROR(VLOOKUP($A51,'calc-table'!$B$4:$AA$27,COLUMN(),FALSE)/$C51,"-")</f>
        <v>1.6666666666666667</v>
      </c>
      <c r="X51" s="367">
        <f ca="1">IFERROR(VLOOKUP($A51,'calc-table'!$B$4:$AA$27,COLUMN(),FALSE),"-")</f>
        <v>0</v>
      </c>
      <c r="Y51" s="914">
        <f ca="1">IFERROR(VLOOKUP($A51,'calc-table'!$B$4:$AA$27,COLUMN(),FALSE)/$C51,"-")</f>
        <v>16</v>
      </c>
      <c r="Z51" s="915">
        <f ca="1">IFERROR(VLOOKUP($A51,'calc-table'!$B$4:$AA$27,COLUMN(),FALSE)/$C51,"-")</f>
        <v>12.833333333333334</v>
      </c>
    </row>
    <row r="52" spans="1:26" ht="15.95" customHeight="1" x14ac:dyDescent="0.25">
      <c r="A52" s="922">
        <v>21</v>
      </c>
      <c r="B52" s="923" t="str">
        <f ca="1">IFERROR(VLOOKUP($A52,'calc-table'!$B$4:$AA$27,COLUMN(),FALSE),"-")</f>
        <v>Bolton</v>
      </c>
      <c r="C52" s="366">
        <f ca="1">IFERROR(VLOOKUP($A52,'calc-table'!$B$4:$AA$27,COLUMN(),FALSE),"-")</f>
        <v>6</v>
      </c>
      <c r="D52" s="895">
        <f ca="1">IFERROR(VLOOKUP($A52,'calc-table'!$B$4:$AA$27,COLUMN(),FALSE),"-")</f>
        <v>2</v>
      </c>
      <c r="E52" s="896">
        <f ca="1">IFERROR(VLOOKUP($A52,'calc-table'!$B$4:$AA$27,COLUMN(),FALSE),"-")</f>
        <v>1</v>
      </c>
      <c r="F52" s="897">
        <f ca="1">IFERROR(VLOOKUP($A52,'calc-table'!$B$4:$AA$27,COLUMN(),FALSE),"-")</f>
        <v>3</v>
      </c>
      <c r="G52" s="895">
        <f ca="1">IFERROR(VLOOKUP($A52,'calc-table'!$B$4:$AA$27,COLUMN(),FALSE),"-")</f>
        <v>5</v>
      </c>
      <c r="H52" s="896">
        <f ca="1">IFERROR(VLOOKUP($A52,'calc-table'!$B$4:$AA$27,COLUMN(),FALSE),"-")</f>
        <v>8</v>
      </c>
      <c r="I52" s="897">
        <f ca="1">IFERROR(VLOOKUP($A52,'calc-table'!$B$4:$AA$27,COLUMN(),FALSE),"-")</f>
        <v>-3</v>
      </c>
      <c r="J52" s="364">
        <f ca="1">IFERROR(VLOOKUP($A52,'calc-table'!$B$4:$AA$27,COLUMN(),FALSE),"-")</f>
        <v>7</v>
      </c>
      <c r="K52" s="914">
        <f ca="1">IFERROR(VLOOKUP($A52,'calc-table'!$B$4:$AA$27,COLUMN(),FALSE),"-")</f>
        <v>0.83333333333333337</v>
      </c>
      <c r="L52" s="915">
        <f ca="1">IFERROR(VLOOKUP($A52,'calc-table'!$B$4:$AA$27,COLUMN(),FALSE),"-")</f>
        <v>1.3333333333333333</v>
      </c>
      <c r="M52" s="914">
        <f ca="1">IFERROR(VLOOKUP($A52,'calc-table'!$B$4:$AA$27,COLUMN(),FALSE)/$C52,"-")</f>
        <v>6</v>
      </c>
      <c r="N52" s="915">
        <f ca="1">IFERROR(VLOOKUP($A52,'calc-table'!$B$4:$AA$27,COLUMN(),FALSE)/$C52,"-")</f>
        <v>7.166666666666667</v>
      </c>
      <c r="O52" s="914">
        <f ca="1">IFERROR(VLOOKUP($A52,'calc-table'!$B$4:$AA$27,COLUMN(),FALSE)/$C52,"-")</f>
        <v>9.1666666666666661</v>
      </c>
      <c r="P52" s="915">
        <f ca="1">IFERROR(VLOOKUP($A52,'calc-table'!$B$4:$AA$27,COLUMN(),FALSE)/$C52,"-")</f>
        <v>14.333333333333334</v>
      </c>
      <c r="Q52" s="914">
        <f ca="1">IFERROR(VLOOKUP($A52,'calc-table'!$B$4:$AA$27,COLUMN(),FALSE)/$C52,"-")</f>
        <v>2.8333333333333335</v>
      </c>
      <c r="R52" s="915">
        <f ca="1">IFERROR(VLOOKUP($A52,'calc-table'!$B$4:$AA$27,COLUMN(),FALSE)/$C52,"-")</f>
        <v>4</v>
      </c>
      <c r="S52" s="914">
        <f ca="1">IFERROR(VLOOKUP($A52,'calc-table'!$B$4:$AA$27,COLUMN(),FALSE),"-")</f>
        <v>11</v>
      </c>
      <c r="T52" s="915">
        <f ca="1">IFERROR(VLOOKUP($A52,'calc-table'!$B$4:$AA$27,COLUMN(),FALSE),"-")</f>
        <v>3.4</v>
      </c>
      <c r="U52" s="914">
        <f ca="1">IFERROR(VLOOKUP($A52,'calc-table'!$B$4:$AA$27,COLUMN(),FALSE),"-")</f>
        <v>10.75</v>
      </c>
      <c r="V52" s="915">
        <f ca="1">IFERROR(VLOOKUP($A52,'calc-table'!$B$4:$AA$27,COLUMN(),FALSE),"-")</f>
        <v>3</v>
      </c>
      <c r="W52" s="397">
        <f ca="1">IFERROR(VLOOKUP($A52,'calc-table'!$B$4:$AA$27,COLUMN(),FALSE)/$C52,"-")</f>
        <v>2.8333333333333335</v>
      </c>
      <c r="X52" s="367">
        <f ca="1">IFERROR(VLOOKUP($A52,'calc-table'!$B$4:$AA$27,COLUMN(),FALSE),"-")</f>
        <v>0</v>
      </c>
      <c r="Y52" s="914">
        <f ca="1">IFERROR(VLOOKUP($A52,'calc-table'!$B$4:$AA$27,COLUMN(),FALSE)/$C52,"-")</f>
        <v>13.333333333333334</v>
      </c>
      <c r="Z52" s="915">
        <f ca="1">IFERROR(VLOOKUP($A52,'calc-table'!$B$4:$AA$27,COLUMN(),FALSE)/$C52,"-")</f>
        <v>11.333333333333334</v>
      </c>
    </row>
    <row r="53" spans="1:26" ht="15.95" customHeight="1" x14ac:dyDescent="0.25">
      <c r="A53" s="922">
        <v>22</v>
      </c>
      <c r="B53" s="923" t="str">
        <f ca="1">IFERROR(VLOOKUP($A53,'calc-table'!$B$4:$AA$27,COLUMN(),FALSE),"-")</f>
        <v>Ipswich</v>
      </c>
      <c r="C53" s="366">
        <f ca="1">IFERROR(VLOOKUP($A53,'calc-table'!$B$4:$AA$27,COLUMN(),FALSE),"-")</f>
        <v>6</v>
      </c>
      <c r="D53" s="895">
        <f ca="1">IFERROR(VLOOKUP($A53,'calc-table'!$B$4:$AA$27,COLUMN(),FALSE),"-")</f>
        <v>0</v>
      </c>
      <c r="E53" s="896">
        <f ca="1">IFERROR(VLOOKUP($A53,'calc-table'!$B$4:$AA$27,COLUMN(),FALSE),"-")</f>
        <v>5</v>
      </c>
      <c r="F53" s="897">
        <f ca="1">IFERROR(VLOOKUP($A53,'calc-table'!$B$4:$AA$27,COLUMN(),FALSE),"-")</f>
        <v>1</v>
      </c>
      <c r="G53" s="895">
        <f ca="1">IFERROR(VLOOKUP($A53,'calc-table'!$B$4:$AA$27,COLUMN(),FALSE),"-")</f>
        <v>5</v>
      </c>
      <c r="H53" s="896">
        <f ca="1">IFERROR(VLOOKUP($A53,'calc-table'!$B$4:$AA$27,COLUMN(),FALSE),"-")</f>
        <v>7</v>
      </c>
      <c r="I53" s="897">
        <f ca="1">IFERROR(VLOOKUP($A53,'calc-table'!$B$4:$AA$27,COLUMN(),FALSE),"-")</f>
        <v>-2</v>
      </c>
      <c r="J53" s="364">
        <f ca="1">IFERROR(VLOOKUP($A53,'calc-table'!$B$4:$AA$27,COLUMN(),FALSE),"-")</f>
        <v>5</v>
      </c>
      <c r="K53" s="914">
        <f ca="1">IFERROR(VLOOKUP($A53,'calc-table'!$B$4:$AA$27,COLUMN(),FALSE),"-")</f>
        <v>0.83333333333333337</v>
      </c>
      <c r="L53" s="915">
        <f ca="1">IFERROR(VLOOKUP($A53,'calc-table'!$B$4:$AA$27,COLUMN(),FALSE),"-")</f>
        <v>1.1666666666666667</v>
      </c>
      <c r="M53" s="914">
        <f ca="1">IFERROR(VLOOKUP($A53,'calc-table'!$B$4:$AA$27,COLUMN(),FALSE)/$C53,"-")</f>
        <v>5.166666666666667</v>
      </c>
      <c r="N53" s="915">
        <f ca="1">IFERROR(VLOOKUP($A53,'calc-table'!$B$4:$AA$27,COLUMN(),FALSE)/$C53,"-")</f>
        <v>4</v>
      </c>
      <c r="O53" s="914">
        <f ca="1">IFERROR(VLOOKUP($A53,'calc-table'!$B$4:$AA$27,COLUMN(),FALSE)/$C53,"-")</f>
        <v>10.5</v>
      </c>
      <c r="P53" s="915">
        <f ca="1">IFERROR(VLOOKUP($A53,'calc-table'!$B$4:$AA$27,COLUMN(),FALSE)/$C53,"-")</f>
        <v>10.333333333333334</v>
      </c>
      <c r="Q53" s="914">
        <f ca="1">IFERROR(VLOOKUP($A53,'calc-table'!$B$4:$AA$27,COLUMN(),FALSE)/$C53,"-")</f>
        <v>3</v>
      </c>
      <c r="R53" s="915">
        <f ca="1">IFERROR(VLOOKUP($A53,'calc-table'!$B$4:$AA$27,COLUMN(),FALSE)/$C53,"-")</f>
        <v>2.8333333333333335</v>
      </c>
      <c r="S53" s="914">
        <f ca="1">IFERROR(VLOOKUP($A53,'calc-table'!$B$4:$AA$27,COLUMN(),FALSE),"-")</f>
        <v>12.6</v>
      </c>
      <c r="T53" s="915">
        <f ca="1">IFERROR(VLOOKUP($A53,'calc-table'!$B$4:$AA$27,COLUMN(),FALSE),"-")</f>
        <v>3.6</v>
      </c>
      <c r="U53" s="914">
        <f ca="1">IFERROR(VLOOKUP($A53,'calc-table'!$B$4:$AA$27,COLUMN(),FALSE),"-")</f>
        <v>8.8571428571428577</v>
      </c>
      <c r="V53" s="915">
        <f ca="1">IFERROR(VLOOKUP($A53,'calc-table'!$B$4:$AA$27,COLUMN(),FALSE),"-")</f>
        <v>2.4285714285714284</v>
      </c>
      <c r="W53" s="397">
        <f ca="1">IFERROR(VLOOKUP($A53,'calc-table'!$B$4:$AA$27,COLUMN(),FALSE)/$C53,"-")</f>
        <v>1.3333333333333333</v>
      </c>
      <c r="X53" s="367">
        <f ca="1">IFERROR(VLOOKUP($A53,'calc-table'!$B$4:$AA$27,COLUMN(),FALSE),"-")</f>
        <v>2</v>
      </c>
      <c r="Y53" s="914">
        <f ca="1">IFERROR(VLOOKUP($A53,'calc-table'!$B$4:$AA$27,COLUMN(),FALSE)/$C53,"-")</f>
        <v>12.5</v>
      </c>
      <c r="Z53" s="915">
        <f ca="1">IFERROR(VLOOKUP($A53,'calc-table'!$B$4:$AA$27,COLUMN(),FALSE)/$C53,"-")</f>
        <v>14.166666666666666</v>
      </c>
    </row>
    <row r="54" spans="1:26" ht="15.95" customHeight="1" x14ac:dyDescent="0.25">
      <c r="A54" s="922">
        <v>23</v>
      </c>
      <c r="B54" s="923" t="str">
        <f ca="1">IFERROR(VLOOKUP($A54,'calc-table'!$B$4:$AA$27,COLUMN(),FALSE),"-")</f>
        <v>Hull</v>
      </c>
      <c r="C54" s="366">
        <f ca="1">IFERROR(VLOOKUP($A54,'calc-table'!$B$4:$AA$27,COLUMN(),FALSE),"-")</f>
        <v>6</v>
      </c>
      <c r="D54" s="895">
        <f ca="1">IFERROR(VLOOKUP($A54,'calc-table'!$B$4:$AA$27,COLUMN(),FALSE),"-")</f>
        <v>1</v>
      </c>
      <c r="E54" s="896">
        <f ca="1">IFERROR(VLOOKUP($A54,'calc-table'!$B$4:$AA$27,COLUMN(),FALSE),"-")</f>
        <v>1</v>
      </c>
      <c r="F54" s="897">
        <f ca="1">IFERROR(VLOOKUP($A54,'calc-table'!$B$4:$AA$27,COLUMN(),FALSE),"-")</f>
        <v>4</v>
      </c>
      <c r="G54" s="895">
        <f ca="1">IFERROR(VLOOKUP($A54,'calc-table'!$B$4:$AA$27,COLUMN(),FALSE),"-")</f>
        <v>5</v>
      </c>
      <c r="H54" s="896">
        <f ca="1">IFERROR(VLOOKUP($A54,'calc-table'!$B$4:$AA$27,COLUMN(),FALSE),"-")</f>
        <v>8</v>
      </c>
      <c r="I54" s="897">
        <f ca="1">IFERROR(VLOOKUP($A54,'calc-table'!$B$4:$AA$27,COLUMN(),FALSE),"-")</f>
        <v>-3</v>
      </c>
      <c r="J54" s="364">
        <f ca="1">IFERROR(VLOOKUP($A54,'calc-table'!$B$4:$AA$27,COLUMN(),FALSE),"-")</f>
        <v>4</v>
      </c>
      <c r="K54" s="914">
        <f ca="1">IFERROR(VLOOKUP($A54,'calc-table'!$B$4:$AA$27,COLUMN(),FALSE),"-")</f>
        <v>0.83333333333333337</v>
      </c>
      <c r="L54" s="915">
        <f ca="1">IFERROR(VLOOKUP($A54,'calc-table'!$B$4:$AA$27,COLUMN(),FALSE),"-")</f>
        <v>1.3333333333333333</v>
      </c>
      <c r="M54" s="914">
        <f ca="1">IFERROR(VLOOKUP($A54,'calc-table'!$B$4:$AA$27,COLUMN(),FALSE)/$C54,"-")</f>
        <v>4.666666666666667</v>
      </c>
      <c r="N54" s="915">
        <f ca="1">IFERROR(VLOOKUP($A54,'calc-table'!$B$4:$AA$27,COLUMN(),FALSE)/$C54,"-")</f>
        <v>4.333333333333333</v>
      </c>
      <c r="O54" s="914">
        <f ca="1">IFERROR(VLOOKUP($A54,'calc-table'!$B$4:$AA$27,COLUMN(),FALSE)/$C54,"-")</f>
        <v>12</v>
      </c>
      <c r="P54" s="915">
        <f ca="1">IFERROR(VLOOKUP($A54,'calc-table'!$B$4:$AA$27,COLUMN(),FALSE)/$C54,"-")</f>
        <v>10.833333333333334</v>
      </c>
      <c r="Q54" s="914">
        <f ca="1">IFERROR(VLOOKUP($A54,'calc-table'!$B$4:$AA$27,COLUMN(),FALSE)/$C54,"-")</f>
        <v>3.1666666666666665</v>
      </c>
      <c r="R54" s="915">
        <f ca="1">IFERROR(VLOOKUP($A54,'calc-table'!$B$4:$AA$27,COLUMN(),FALSE)/$C54,"-")</f>
        <v>3.8333333333333335</v>
      </c>
      <c r="S54" s="914">
        <f ca="1">IFERROR(VLOOKUP($A54,'calc-table'!$B$4:$AA$27,COLUMN(),FALSE),"-")</f>
        <v>14.4</v>
      </c>
      <c r="T54" s="915">
        <f ca="1">IFERROR(VLOOKUP($A54,'calc-table'!$B$4:$AA$27,COLUMN(),FALSE),"-")</f>
        <v>3.8</v>
      </c>
      <c r="U54" s="914">
        <f ca="1">IFERROR(VLOOKUP($A54,'calc-table'!$B$4:$AA$27,COLUMN(),FALSE),"-")</f>
        <v>8.125</v>
      </c>
      <c r="V54" s="915">
        <f ca="1">IFERROR(VLOOKUP($A54,'calc-table'!$B$4:$AA$27,COLUMN(),FALSE),"-")</f>
        <v>2.875</v>
      </c>
      <c r="W54" s="397">
        <f ca="1">IFERROR(VLOOKUP($A54,'calc-table'!$B$4:$AA$27,COLUMN(),FALSE)/$C54,"-")</f>
        <v>1.5</v>
      </c>
      <c r="X54" s="367">
        <f ca="1">IFERROR(VLOOKUP($A54,'calc-table'!$B$4:$AA$27,COLUMN(),FALSE),"-")</f>
        <v>0</v>
      </c>
      <c r="Y54" s="914">
        <f ca="1">IFERROR(VLOOKUP($A54,'calc-table'!$B$4:$AA$27,COLUMN(),FALSE)/$C54,"-")</f>
        <v>11.333333333333334</v>
      </c>
      <c r="Z54" s="915">
        <f ca="1">IFERROR(VLOOKUP($A54,'calc-table'!$B$4:$AA$27,COLUMN(),FALSE)/$C54,"-")</f>
        <v>14.166666666666666</v>
      </c>
    </row>
    <row r="55" spans="1:26" ht="15.95" customHeight="1" x14ac:dyDescent="0.25">
      <c r="A55" s="924">
        <v>24</v>
      </c>
      <c r="B55" s="925" t="str">
        <f ca="1">IFERROR(VLOOKUP($A55,'calc-table'!$B$4:$AA$27,COLUMN(),FALSE),"-")</f>
        <v>Reading</v>
      </c>
      <c r="C55" s="378">
        <f ca="1">IFERROR(VLOOKUP($A55,'calc-table'!$B$4:$AA$27,COLUMN(),FALSE),"-")</f>
        <v>6</v>
      </c>
      <c r="D55" s="898">
        <f ca="1">IFERROR(VLOOKUP($A55,'calc-table'!$B$4:$AA$27,COLUMN(),FALSE),"-")</f>
        <v>1</v>
      </c>
      <c r="E55" s="899">
        <f ca="1">IFERROR(VLOOKUP($A55,'calc-table'!$B$4:$AA$27,COLUMN(),FALSE),"-")</f>
        <v>0</v>
      </c>
      <c r="F55" s="900">
        <f ca="1">IFERROR(VLOOKUP($A55,'calc-table'!$B$4:$AA$27,COLUMN(),FALSE),"-")</f>
        <v>5</v>
      </c>
      <c r="G55" s="898">
        <f ca="1">IFERROR(VLOOKUP($A55,'calc-table'!$B$4:$AA$27,COLUMN(),FALSE),"-")</f>
        <v>6</v>
      </c>
      <c r="H55" s="899">
        <f ca="1">IFERROR(VLOOKUP($A55,'calc-table'!$B$4:$AA$27,COLUMN(),FALSE),"-")</f>
        <v>8</v>
      </c>
      <c r="I55" s="900">
        <f ca="1">IFERROR(VLOOKUP($A55,'calc-table'!$B$4:$AA$27,COLUMN(),FALSE),"-")</f>
        <v>-2</v>
      </c>
      <c r="J55" s="376">
        <f ca="1">IFERROR(VLOOKUP($A55,'calc-table'!$B$4:$AA$27,COLUMN(),FALSE),"-")</f>
        <v>3</v>
      </c>
      <c r="K55" s="916">
        <f ca="1">IFERROR(VLOOKUP($A55,'calc-table'!$B$4:$AA$27,COLUMN(),FALSE),"-")</f>
        <v>1</v>
      </c>
      <c r="L55" s="917">
        <f ca="1">IFERROR(VLOOKUP($A55,'calc-table'!$B$4:$AA$27,COLUMN(),FALSE),"-")</f>
        <v>1.3333333333333333</v>
      </c>
      <c r="M55" s="916">
        <f ca="1">IFERROR(VLOOKUP($A55,'calc-table'!$B$4:$AA$27,COLUMN(),FALSE)/$C55,"-")</f>
        <v>5</v>
      </c>
      <c r="N55" s="917">
        <f ca="1">IFERROR(VLOOKUP($A55,'calc-table'!$B$4:$AA$27,COLUMN(),FALSE)/$C55,"-")</f>
        <v>4.833333333333333</v>
      </c>
      <c r="O55" s="916">
        <f ca="1">IFERROR(VLOOKUP($A55,'calc-table'!$B$4:$AA$27,COLUMN(),FALSE)/$C55,"-")</f>
        <v>12.666666666666666</v>
      </c>
      <c r="P55" s="917">
        <f ca="1">IFERROR(VLOOKUP($A55,'calc-table'!$B$4:$AA$27,COLUMN(),FALSE)/$C55,"-")</f>
        <v>10</v>
      </c>
      <c r="Q55" s="916">
        <f ca="1">IFERROR(VLOOKUP($A55,'calc-table'!$B$4:$AA$27,COLUMN(),FALSE)/$C55,"-")</f>
        <v>3.5</v>
      </c>
      <c r="R55" s="917">
        <f ca="1">IFERROR(VLOOKUP($A55,'calc-table'!$B$4:$AA$27,COLUMN(),FALSE)/$C55,"-")</f>
        <v>3.6666666666666665</v>
      </c>
      <c r="S55" s="916">
        <f ca="1">IFERROR(VLOOKUP($A55,'calc-table'!$B$4:$AA$27,COLUMN(),FALSE),"-")</f>
        <v>12.666666666666666</v>
      </c>
      <c r="T55" s="917">
        <f ca="1">IFERROR(VLOOKUP($A55,'calc-table'!$B$4:$AA$27,COLUMN(),FALSE),"-")</f>
        <v>3.5</v>
      </c>
      <c r="U55" s="916">
        <f ca="1">IFERROR(VLOOKUP($A55,'calc-table'!$B$4:$AA$27,COLUMN(),FALSE),"-")</f>
        <v>7.5</v>
      </c>
      <c r="V55" s="917">
        <f ca="1">IFERROR(VLOOKUP($A55,'calc-table'!$B$4:$AA$27,COLUMN(),FALSE),"-")</f>
        <v>2.75</v>
      </c>
      <c r="W55" s="398">
        <f ca="1">IFERROR(VLOOKUP($A55,'calc-table'!$B$4:$AA$27,COLUMN(),FALSE)/$C55,"-")</f>
        <v>1.8333333333333333</v>
      </c>
      <c r="X55" s="379">
        <f ca="1">IFERROR(VLOOKUP($A55,'calc-table'!$B$4:$AA$27,COLUMN(),FALSE),"-")</f>
        <v>1</v>
      </c>
      <c r="Y55" s="916">
        <f ca="1">IFERROR(VLOOKUP($A55,'calc-table'!$B$4:$AA$27,COLUMN(),FALSE)/$C55,"-")</f>
        <v>12</v>
      </c>
      <c r="Z55" s="917">
        <f ca="1">IFERROR(VLOOKUP($A55,'calc-table'!$B$4:$AA$27,COLUMN(),FALSE)/$C55,"-")</f>
        <v>15.166666666666666</v>
      </c>
    </row>
    <row r="57" spans="1:26" ht="15.95" customHeight="1" x14ac:dyDescent="0.25">
      <c r="A57" s="1340" t="s">
        <v>20</v>
      </c>
      <c r="B57" s="1340"/>
      <c r="C57" s="1340"/>
      <c r="D57" s="1340"/>
      <c r="E57" s="1340"/>
      <c r="F57" s="1340"/>
      <c r="G57" s="1340"/>
      <c r="H57" s="1340"/>
      <c r="I57" s="1340"/>
      <c r="J57" s="1340"/>
      <c r="K57" s="1341" t="s">
        <v>410</v>
      </c>
      <c r="L57" s="1341"/>
      <c r="M57" s="1341"/>
      <c r="N57" s="1341"/>
      <c r="O57" s="1341"/>
      <c r="P57" s="1341"/>
      <c r="Q57" s="1341"/>
      <c r="R57" s="1341"/>
      <c r="S57" s="1341"/>
      <c r="T57" s="1341"/>
      <c r="U57" s="1341"/>
      <c r="V57" s="1341"/>
      <c r="W57" s="1341"/>
      <c r="X57" s="1341"/>
      <c r="Y57" s="1341"/>
      <c r="Z57" s="1341"/>
    </row>
    <row r="58" spans="1:26" s="351" customFormat="1" ht="50.1" customHeight="1" x14ac:dyDescent="0.25">
      <c r="A58" s="919" t="s">
        <v>19</v>
      </c>
      <c r="B58" s="904" t="s">
        <v>11</v>
      </c>
      <c r="C58" s="901" t="s">
        <v>12</v>
      </c>
      <c r="D58" s="902" t="s">
        <v>13</v>
      </c>
      <c r="E58" s="903" t="s">
        <v>14</v>
      </c>
      <c r="F58" s="904" t="s">
        <v>15</v>
      </c>
      <c r="G58" s="902" t="s">
        <v>179</v>
      </c>
      <c r="H58" s="903" t="s">
        <v>180</v>
      </c>
      <c r="I58" s="904" t="s">
        <v>16</v>
      </c>
      <c r="J58" s="901" t="s">
        <v>17</v>
      </c>
      <c r="K58" s="910" t="s">
        <v>179</v>
      </c>
      <c r="L58" s="911" t="s">
        <v>180</v>
      </c>
      <c r="M58" s="910" t="s">
        <v>171</v>
      </c>
      <c r="N58" s="911" t="s">
        <v>172</v>
      </c>
      <c r="O58" s="910" t="s">
        <v>165</v>
      </c>
      <c r="P58" s="911" t="s">
        <v>166</v>
      </c>
      <c r="Q58" s="910" t="s">
        <v>167</v>
      </c>
      <c r="R58" s="911" t="s">
        <v>168</v>
      </c>
      <c r="S58" s="910" t="s">
        <v>175</v>
      </c>
      <c r="T58" s="911" t="s">
        <v>176</v>
      </c>
      <c r="U58" s="910" t="s">
        <v>177</v>
      </c>
      <c r="V58" s="911" t="s">
        <v>178</v>
      </c>
      <c r="W58" s="905" t="s">
        <v>169</v>
      </c>
      <c r="X58" s="905" t="s">
        <v>268</v>
      </c>
      <c r="Y58" s="910" t="s">
        <v>173</v>
      </c>
      <c r="Z58" s="911" t="s">
        <v>174</v>
      </c>
    </row>
    <row r="59" spans="1:26" ht="15.95" customHeight="1" x14ac:dyDescent="0.25">
      <c r="A59" s="920">
        <v>1</v>
      </c>
      <c r="B59" s="921" t="str">
        <f ca="1">IFERROR(VLOOKUP($A59,'calc-table'!$B$31:$AA$54,COLUMN(),FALSE),"-")</f>
        <v>Leeds</v>
      </c>
      <c r="C59" s="907">
        <f ca="1">IFERROR(VLOOKUP($A59,'calc-table'!$B$31:$AA$54,COLUMN(),FALSE),"-")</f>
        <v>6</v>
      </c>
      <c r="D59" s="892">
        <f ca="1">IFERROR(VLOOKUP($A59,'calc-table'!$B$31:$AA$54,COLUMN(),FALSE),"-")</f>
        <v>3</v>
      </c>
      <c r="E59" s="893">
        <f ca="1">IFERROR(VLOOKUP($A59,'calc-table'!$B$31:$AA$54,COLUMN(),FALSE),"-")</f>
        <v>3</v>
      </c>
      <c r="F59" s="894">
        <f ca="1">IFERROR(VLOOKUP($A59,'calc-table'!$B$31:$AA$54,COLUMN(),FALSE),"-")</f>
        <v>0</v>
      </c>
      <c r="G59" s="892">
        <f ca="1">IFERROR(VLOOKUP($A59,'calc-table'!$B$31:$AA$54,COLUMN(),FALSE),"-")</f>
        <v>12</v>
      </c>
      <c r="H59" s="893">
        <f ca="1">IFERROR(VLOOKUP($A59,'calc-table'!$B$31:$AA$54,COLUMN(),FALSE),"-")</f>
        <v>5</v>
      </c>
      <c r="I59" s="894">
        <f ca="1">IFERROR(VLOOKUP($A59,'calc-table'!$B$31:$AA$54,COLUMN(),FALSE),"-")</f>
        <v>7</v>
      </c>
      <c r="J59" s="906">
        <f ca="1">IFERROR(VLOOKUP($A59,'calc-table'!$B$31:$AA$54,COLUMN(),FALSE),"-")</f>
        <v>12</v>
      </c>
      <c r="K59" s="912">
        <f ca="1">IFERROR(VLOOKUP($A59,'calc-table'!$B$31:$AA$54,COLUMN(),FALSE),"-")</f>
        <v>2</v>
      </c>
      <c r="L59" s="913">
        <f ca="1">IFERROR(VLOOKUP($A59,'calc-table'!$B$31:$AA$54,COLUMN(),FALSE),"-")</f>
        <v>0.83333333333333337</v>
      </c>
      <c r="M59" s="912">
        <f ca="1">IFERROR(VLOOKUP($A59,'calc-table'!$B$31:$AA$54,COLUMN(),FALSE)/$C59,"-")</f>
        <v>5.5</v>
      </c>
      <c r="N59" s="913">
        <f ca="1">IFERROR(VLOOKUP($A59,'calc-table'!$B$31:$AA$54,COLUMN(),FALSE)/$C59,"-")</f>
        <v>4.5</v>
      </c>
      <c r="O59" s="912">
        <f ca="1">IFERROR(VLOOKUP($A59,'calc-table'!$B$31:$AA$54,COLUMN(),FALSE)/$C59,"-")</f>
        <v>14</v>
      </c>
      <c r="P59" s="913">
        <f ca="1">IFERROR(VLOOKUP($A59,'calc-table'!$B$31:$AA$54,COLUMN(),FALSE)/$C59,"-")</f>
        <v>11.666666666666666</v>
      </c>
      <c r="Q59" s="912">
        <f ca="1">IFERROR(VLOOKUP($A59,'calc-table'!$B$31:$AA$54,COLUMN(),FALSE)/$C59,"-")</f>
        <v>4.5</v>
      </c>
      <c r="R59" s="913">
        <f ca="1">IFERROR(VLOOKUP($A59,'calc-table'!$B$31:$AA$54,COLUMN(),FALSE)/$C59,"-")</f>
        <v>2.8333333333333335</v>
      </c>
      <c r="S59" s="912">
        <f ca="1">IFERROR(VLOOKUP($A59,'calc-table'!$B$31:$AA$54,COLUMN(),FALSE),"-")</f>
        <v>7</v>
      </c>
      <c r="T59" s="913">
        <f ca="1">IFERROR(VLOOKUP($A59,'calc-table'!$B$31:$AA$54,COLUMN(),FALSE),"-")</f>
        <v>2.25</v>
      </c>
      <c r="U59" s="912">
        <f ca="1">IFERROR(VLOOKUP($A59,'calc-table'!$B$31:$AA$54,COLUMN(),FALSE),"-")</f>
        <v>14</v>
      </c>
      <c r="V59" s="913">
        <f ca="1">IFERROR(VLOOKUP($A59,'calc-table'!$B$31:$AA$54,COLUMN(),FALSE),"-")</f>
        <v>3.4</v>
      </c>
      <c r="W59" s="908">
        <f ca="1">IFERROR(VLOOKUP($A59,'calc-table'!$B$31:$AA$54,COLUMN(),FALSE)/$C59,"-")</f>
        <v>2</v>
      </c>
      <c r="X59" s="909">
        <f ca="1">IFERROR(VLOOKUP($A59,'calc-table'!$B$31:$AA$54,COLUMN(),FALSE),"-")</f>
        <v>0</v>
      </c>
      <c r="Y59" s="912">
        <f ca="1">IFERROR(VLOOKUP($A59,'calc-table'!$B$31:$AA$54,COLUMN(),FALSE)/$C59,"-")</f>
        <v>12.833333333333334</v>
      </c>
      <c r="Z59" s="913">
        <f ca="1">IFERROR(VLOOKUP($A59,'calc-table'!$B$31:$AA$54,COLUMN(),FALSE)/$C59,"-")</f>
        <v>12.833333333333334</v>
      </c>
    </row>
    <row r="60" spans="1:26" ht="15.95" customHeight="1" x14ac:dyDescent="0.25">
      <c r="A60" s="922">
        <v>2</v>
      </c>
      <c r="B60" s="923" t="str">
        <f ca="1">IFERROR(VLOOKUP($A60,'calc-table'!$B$31:$AA$54,COLUMN(),FALSE),"-")</f>
        <v>Sheffield United</v>
      </c>
      <c r="C60" s="366">
        <f ca="1">IFERROR(VLOOKUP($A60,'calc-table'!$B$31:$AA$54,COLUMN(),FALSE),"-")</f>
        <v>6</v>
      </c>
      <c r="D60" s="895">
        <f ca="1">IFERROR(VLOOKUP($A60,'calc-table'!$B$31:$AA$54,COLUMN(),FALSE),"-")</f>
        <v>4</v>
      </c>
      <c r="E60" s="896">
        <f ca="1">IFERROR(VLOOKUP($A60,'calc-table'!$B$31:$AA$54,COLUMN(),FALSE),"-")</f>
        <v>0</v>
      </c>
      <c r="F60" s="897">
        <f ca="1">IFERROR(VLOOKUP($A60,'calc-table'!$B$31:$AA$54,COLUMN(),FALSE),"-")</f>
        <v>2</v>
      </c>
      <c r="G60" s="895">
        <f ca="1">IFERROR(VLOOKUP($A60,'calc-table'!$B$31:$AA$54,COLUMN(),FALSE),"-")</f>
        <v>10</v>
      </c>
      <c r="H60" s="896">
        <f ca="1">IFERROR(VLOOKUP($A60,'calc-table'!$B$31:$AA$54,COLUMN(),FALSE),"-")</f>
        <v>7</v>
      </c>
      <c r="I60" s="897">
        <f ca="1">IFERROR(VLOOKUP($A60,'calc-table'!$B$31:$AA$54,COLUMN(),FALSE),"-")</f>
        <v>3</v>
      </c>
      <c r="J60" s="364">
        <f ca="1">IFERROR(VLOOKUP($A60,'calc-table'!$B$31:$AA$54,COLUMN(),FALSE),"-")</f>
        <v>12</v>
      </c>
      <c r="K60" s="914">
        <f ca="1">IFERROR(VLOOKUP($A60,'calc-table'!$B$31:$AA$54,COLUMN(),FALSE),"-")</f>
        <v>1.6666666666666667</v>
      </c>
      <c r="L60" s="915">
        <f ca="1">IFERROR(VLOOKUP($A60,'calc-table'!$B$31:$AA$54,COLUMN(),FALSE),"-")</f>
        <v>1.1666666666666667</v>
      </c>
      <c r="M60" s="914">
        <f ca="1">IFERROR(VLOOKUP($A60,'calc-table'!$B$31:$AA$54,COLUMN(),FALSE)/$C60,"-")</f>
        <v>7.166666666666667</v>
      </c>
      <c r="N60" s="915">
        <f ca="1">IFERROR(VLOOKUP($A60,'calc-table'!$B$31:$AA$54,COLUMN(),FALSE)/$C60,"-")</f>
        <v>5.166666666666667</v>
      </c>
      <c r="O60" s="914">
        <f ca="1">IFERROR(VLOOKUP($A60,'calc-table'!$B$31:$AA$54,COLUMN(),FALSE)/$C60,"-")</f>
        <v>13.5</v>
      </c>
      <c r="P60" s="915">
        <f ca="1">IFERROR(VLOOKUP($A60,'calc-table'!$B$31:$AA$54,COLUMN(),FALSE)/$C60,"-")</f>
        <v>12</v>
      </c>
      <c r="Q60" s="914">
        <f ca="1">IFERROR(VLOOKUP($A60,'calc-table'!$B$31:$AA$54,COLUMN(),FALSE)/$C60,"-")</f>
        <v>5</v>
      </c>
      <c r="R60" s="915">
        <f ca="1">IFERROR(VLOOKUP($A60,'calc-table'!$B$31:$AA$54,COLUMN(),FALSE)/$C60,"-")</f>
        <v>3.8333333333333335</v>
      </c>
      <c r="S60" s="914">
        <f ca="1">IFERROR(VLOOKUP($A60,'calc-table'!$B$31:$AA$54,COLUMN(),FALSE),"-")</f>
        <v>8.1</v>
      </c>
      <c r="T60" s="915">
        <f ca="1">IFERROR(VLOOKUP($A60,'calc-table'!$B$31:$AA$54,COLUMN(),FALSE),"-")</f>
        <v>3</v>
      </c>
      <c r="U60" s="914">
        <f ca="1">IFERROR(VLOOKUP($A60,'calc-table'!$B$31:$AA$54,COLUMN(),FALSE),"-")</f>
        <v>10.285714285714286</v>
      </c>
      <c r="V60" s="915">
        <f ca="1">IFERROR(VLOOKUP($A60,'calc-table'!$B$31:$AA$54,COLUMN(),FALSE),"-")</f>
        <v>3.2857142857142856</v>
      </c>
      <c r="W60" s="397">
        <f ca="1">IFERROR(VLOOKUP($A60,'calc-table'!$B$31:$AA$54,COLUMN(),FALSE)/$C60,"-")</f>
        <v>2.3333333333333335</v>
      </c>
      <c r="X60" s="367">
        <f ca="1">IFERROR(VLOOKUP($A60,'calc-table'!$B$31:$AA$54,COLUMN(),FALSE),"-")</f>
        <v>0</v>
      </c>
      <c r="Y60" s="914">
        <f ca="1">IFERROR(VLOOKUP($A60,'calc-table'!$B$31:$AA$54,COLUMN(),FALSE)/$C60,"-")</f>
        <v>12</v>
      </c>
      <c r="Z60" s="915">
        <f ca="1">IFERROR(VLOOKUP($A60,'calc-table'!$B$31:$AA$54,COLUMN(),FALSE)/$C60,"-")</f>
        <v>11.333333333333334</v>
      </c>
    </row>
    <row r="61" spans="1:26" ht="15.95" customHeight="1" x14ac:dyDescent="0.25">
      <c r="A61" s="922">
        <v>3</v>
      </c>
      <c r="B61" s="923" t="str">
        <f ca="1">IFERROR(VLOOKUP($A61,'calc-table'!$B$31:$AA$54,COLUMN(),FALSE),"-")</f>
        <v>Blackburn</v>
      </c>
      <c r="C61" s="366">
        <f ca="1">IFERROR(VLOOKUP($A61,'calc-table'!$B$31:$AA$54,COLUMN(),FALSE),"-")</f>
        <v>6</v>
      </c>
      <c r="D61" s="895">
        <f ca="1">IFERROR(VLOOKUP($A61,'calc-table'!$B$31:$AA$54,COLUMN(),FALSE),"-")</f>
        <v>3</v>
      </c>
      <c r="E61" s="896">
        <f ca="1">IFERROR(VLOOKUP($A61,'calc-table'!$B$31:$AA$54,COLUMN(),FALSE),"-")</f>
        <v>2</v>
      </c>
      <c r="F61" s="897">
        <f ca="1">IFERROR(VLOOKUP($A61,'calc-table'!$B$31:$AA$54,COLUMN(),FALSE),"-")</f>
        <v>1</v>
      </c>
      <c r="G61" s="895">
        <f ca="1">IFERROR(VLOOKUP($A61,'calc-table'!$B$31:$AA$54,COLUMN(),FALSE),"-")</f>
        <v>8</v>
      </c>
      <c r="H61" s="896">
        <f ca="1">IFERROR(VLOOKUP($A61,'calc-table'!$B$31:$AA$54,COLUMN(),FALSE),"-")</f>
        <v>8</v>
      </c>
      <c r="I61" s="897">
        <f ca="1">IFERROR(VLOOKUP($A61,'calc-table'!$B$31:$AA$54,COLUMN(),FALSE),"-")</f>
        <v>0</v>
      </c>
      <c r="J61" s="364">
        <f ca="1">IFERROR(VLOOKUP($A61,'calc-table'!$B$31:$AA$54,COLUMN(),FALSE),"-")</f>
        <v>11</v>
      </c>
      <c r="K61" s="914">
        <f ca="1">IFERROR(VLOOKUP($A61,'calc-table'!$B$31:$AA$54,COLUMN(),FALSE),"-")</f>
        <v>1.3333333333333333</v>
      </c>
      <c r="L61" s="915">
        <f ca="1">IFERROR(VLOOKUP($A61,'calc-table'!$B$31:$AA$54,COLUMN(),FALSE),"-")</f>
        <v>1.3333333333333333</v>
      </c>
      <c r="M61" s="914">
        <f ca="1">IFERROR(VLOOKUP($A61,'calc-table'!$B$31:$AA$54,COLUMN(),FALSE)/$C61,"-")</f>
        <v>2</v>
      </c>
      <c r="N61" s="915">
        <f ca="1">IFERROR(VLOOKUP($A61,'calc-table'!$B$31:$AA$54,COLUMN(),FALSE)/$C61,"-")</f>
        <v>5.833333333333333</v>
      </c>
      <c r="O61" s="914">
        <f ca="1">IFERROR(VLOOKUP($A61,'calc-table'!$B$31:$AA$54,COLUMN(),FALSE)/$C61,"-")</f>
        <v>9.3333333333333339</v>
      </c>
      <c r="P61" s="915">
        <f ca="1">IFERROR(VLOOKUP($A61,'calc-table'!$B$31:$AA$54,COLUMN(),FALSE)/$C61,"-")</f>
        <v>15</v>
      </c>
      <c r="Q61" s="914">
        <f ca="1">IFERROR(VLOOKUP($A61,'calc-table'!$B$31:$AA$54,COLUMN(),FALSE)/$C61,"-")</f>
        <v>3.5</v>
      </c>
      <c r="R61" s="915">
        <f ca="1">IFERROR(VLOOKUP($A61,'calc-table'!$B$31:$AA$54,COLUMN(),FALSE)/$C61,"-")</f>
        <v>4.5</v>
      </c>
      <c r="S61" s="914">
        <f ca="1">IFERROR(VLOOKUP($A61,'calc-table'!$B$31:$AA$54,COLUMN(),FALSE),"-")</f>
        <v>7</v>
      </c>
      <c r="T61" s="915">
        <f ca="1">IFERROR(VLOOKUP($A61,'calc-table'!$B$31:$AA$54,COLUMN(),FALSE),"-")</f>
        <v>2.625</v>
      </c>
      <c r="U61" s="914">
        <f ca="1">IFERROR(VLOOKUP($A61,'calc-table'!$B$31:$AA$54,COLUMN(),FALSE),"-")</f>
        <v>11.25</v>
      </c>
      <c r="V61" s="915">
        <f ca="1">IFERROR(VLOOKUP($A61,'calc-table'!$B$31:$AA$54,COLUMN(),FALSE),"-")</f>
        <v>3.375</v>
      </c>
      <c r="W61" s="397">
        <f ca="1">IFERROR(VLOOKUP($A61,'calc-table'!$B$31:$AA$54,COLUMN(),FALSE)/$C61,"-")</f>
        <v>2.1666666666666665</v>
      </c>
      <c r="X61" s="367">
        <f ca="1">IFERROR(VLOOKUP($A61,'calc-table'!$B$31:$AA$54,COLUMN(),FALSE),"-")</f>
        <v>0</v>
      </c>
      <c r="Y61" s="914">
        <f ca="1">IFERROR(VLOOKUP($A61,'calc-table'!$B$31:$AA$54,COLUMN(),FALSE)/$C61,"-")</f>
        <v>13.333333333333334</v>
      </c>
      <c r="Z61" s="915">
        <f ca="1">IFERROR(VLOOKUP($A61,'calc-table'!$B$31:$AA$54,COLUMN(),FALSE)/$C61,"-")</f>
        <v>12.333333333333334</v>
      </c>
    </row>
    <row r="62" spans="1:26" ht="15.95" customHeight="1" x14ac:dyDescent="0.25">
      <c r="A62" s="922">
        <v>4</v>
      </c>
      <c r="B62" s="923" t="str">
        <f ca="1">IFERROR(VLOOKUP($A62,'calc-table'!$B$31:$AA$54,COLUMN(),FALSE),"-")</f>
        <v>Middlesbrough</v>
      </c>
      <c r="C62" s="366">
        <f ca="1">IFERROR(VLOOKUP($A62,'calc-table'!$B$31:$AA$54,COLUMN(),FALSE),"-")</f>
        <v>6</v>
      </c>
      <c r="D62" s="895">
        <f ca="1">IFERROR(VLOOKUP($A62,'calc-table'!$B$31:$AA$54,COLUMN(),FALSE),"-")</f>
        <v>2</v>
      </c>
      <c r="E62" s="896">
        <f ca="1">IFERROR(VLOOKUP($A62,'calc-table'!$B$31:$AA$54,COLUMN(),FALSE),"-")</f>
        <v>3</v>
      </c>
      <c r="F62" s="897">
        <f ca="1">IFERROR(VLOOKUP($A62,'calc-table'!$B$31:$AA$54,COLUMN(),FALSE),"-")</f>
        <v>1</v>
      </c>
      <c r="G62" s="895">
        <f ca="1">IFERROR(VLOOKUP($A62,'calc-table'!$B$31:$AA$54,COLUMN(),FALSE),"-")</f>
        <v>7</v>
      </c>
      <c r="H62" s="896">
        <f ca="1">IFERROR(VLOOKUP($A62,'calc-table'!$B$31:$AA$54,COLUMN(),FALSE),"-")</f>
        <v>4</v>
      </c>
      <c r="I62" s="897">
        <f ca="1">IFERROR(VLOOKUP($A62,'calc-table'!$B$31:$AA$54,COLUMN(),FALSE),"-")</f>
        <v>3</v>
      </c>
      <c r="J62" s="364">
        <f ca="1">IFERROR(VLOOKUP($A62,'calc-table'!$B$31:$AA$54,COLUMN(),FALSE),"-")</f>
        <v>9</v>
      </c>
      <c r="K62" s="914">
        <f ca="1">IFERROR(VLOOKUP($A62,'calc-table'!$B$31:$AA$54,COLUMN(),FALSE),"-")</f>
        <v>1.1666666666666667</v>
      </c>
      <c r="L62" s="915">
        <f ca="1">IFERROR(VLOOKUP($A62,'calc-table'!$B$31:$AA$54,COLUMN(),FALSE),"-")</f>
        <v>0.66666666666666663</v>
      </c>
      <c r="M62" s="914">
        <f ca="1">IFERROR(VLOOKUP($A62,'calc-table'!$B$31:$AA$54,COLUMN(),FALSE)/$C62,"-")</f>
        <v>4</v>
      </c>
      <c r="N62" s="915">
        <f ca="1">IFERROR(VLOOKUP($A62,'calc-table'!$B$31:$AA$54,COLUMN(),FALSE)/$C62,"-")</f>
        <v>3.8333333333333335</v>
      </c>
      <c r="O62" s="914">
        <f ca="1">IFERROR(VLOOKUP($A62,'calc-table'!$B$31:$AA$54,COLUMN(),FALSE)/$C62,"-")</f>
        <v>11.333333333333334</v>
      </c>
      <c r="P62" s="915">
        <f ca="1">IFERROR(VLOOKUP($A62,'calc-table'!$B$31:$AA$54,COLUMN(),FALSE)/$C62,"-")</f>
        <v>11.833333333333334</v>
      </c>
      <c r="Q62" s="914">
        <f ca="1">IFERROR(VLOOKUP($A62,'calc-table'!$B$31:$AA$54,COLUMN(),FALSE)/$C62,"-")</f>
        <v>3.1666666666666665</v>
      </c>
      <c r="R62" s="915">
        <f ca="1">IFERROR(VLOOKUP($A62,'calc-table'!$B$31:$AA$54,COLUMN(),FALSE)/$C62,"-")</f>
        <v>3.1666666666666665</v>
      </c>
      <c r="S62" s="914">
        <f ca="1">IFERROR(VLOOKUP($A62,'calc-table'!$B$31:$AA$54,COLUMN(),FALSE),"-")</f>
        <v>9.7142857142857135</v>
      </c>
      <c r="T62" s="915">
        <f ca="1">IFERROR(VLOOKUP($A62,'calc-table'!$B$31:$AA$54,COLUMN(),FALSE),"-")</f>
        <v>2.7142857142857144</v>
      </c>
      <c r="U62" s="914">
        <f ca="1">IFERROR(VLOOKUP($A62,'calc-table'!$B$31:$AA$54,COLUMN(),FALSE),"-")</f>
        <v>17.75</v>
      </c>
      <c r="V62" s="915">
        <f ca="1">IFERROR(VLOOKUP($A62,'calc-table'!$B$31:$AA$54,COLUMN(),FALSE),"-")</f>
        <v>4.75</v>
      </c>
      <c r="W62" s="397">
        <f ca="1">IFERROR(VLOOKUP($A62,'calc-table'!$B$31:$AA$54,COLUMN(),FALSE)/$C62,"-")</f>
        <v>1.8333333333333333</v>
      </c>
      <c r="X62" s="367">
        <f ca="1">IFERROR(VLOOKUP($A62,'calc-table'!$B$31:$AA$54,COLUMN(),FALSE),"-")</f>
        <v>1</v>
      </c>
      <c r="Y62" s="914">
        <f ca="1">IFERROR(VLOOKUP($A62,'calc-table'!$B$31:$AA$54,COLUMN(),FALSE)/$C62,"-")</f>
        <v>12</v>
      </c>
      <c r="Z62" s="915">
        <f ca="1">IFERROR(VLOOKUP($A62,'calc-table'!$B$31:$AA$54,COLUMN(),FALSE)/$C62,"-")</f>
        <v>10.666666666666666</v>
      </c>
    </row>
    <row r="63" spans="1:26" ht="15.95" customHeight="1" x14ac:dyDescent="0.25">
      <c r="A63" s="922">
        <v>5</v>
      </c>
      <c r="B63" s="923" t="str">
        <f ca="1">IFERROR(VLOOKUP($A63,'calc-table'!$B$31:$AA$54,COLUMN(),FALSE),"-")</f>
        <v>West Brom</v>
      </c>
      <c r="C63" s="366">
        <f ca="1">IFERROR(VLOOKUP($A63,'calc-table'!$B$31:$AA$54,COLUMN(),FALSE),"-")</f>
        <v>6</v>
      </c>
      <c r="D63" s="895">
        <f ca="1">IFERROR(VLOOKUP($A63,'calc-table'!$B$31:$AA$54,COLUMN(),FALSE),"-")</f>
        <v>2</v>
      </c>
      <c r="E63" s="896">
        <f ca="1">IFERROR(VLOOKUP($A63,'calc-table'!$B$31:$AA$54,COLUMN(),FALSE),"-")</f>
        <v>3</v>
      </c>
      <c r="F63" s="897">
        <f ca="1">IFERROR(VLOOKUP($A63,'calc-table'!$B$31:$AA$54,COLUMN(),FALSE),"-")</f>
        <v>1</v>
      </c>
      <c r="G63" s="895">
        <f ca="1">IFERROR(VLOOKUP($A63,'calc-table'!$B$31:$AA$54,COLUMN(),FALSE),"-")</f>
        <v>11</v>
      </c>
      <c r="H63" s="896">
        <f ca="1">IFERROR(VLOOKUP($A63,'calc-table'!$B$31:$AA$54,COLUMN(),FALSE),"-")</f>
        <v>10</v>
      </c>
      <c r="I63" s="897">
        <f ca="1">IFERROR(VLOOKUP($A63,'calc-table'!$B$31:$AA$54,COLUMN(),FALSE),"-")</f>
        <v>1</v>
      </c>
      <c r="J63" s="364">
        <f ca="1">IFERROR(VLOOKUP($A63,'calc-table'!$B$31:$AA$54,COLUMN(),FALSE),"-")</f>
        <v>9</v>
      </c>
      <c r="K63" s="914">
        <f ca="1">IFERROR(VLOOKUP($A63,'calc-table'!$B$31:$AA$54,COLUMN(),FALSE),"-")</f>
        <v>1.8333333333333333</v>
      </c>
      <c r="L63" s="915">
        <f ca="1">IFERROR(VLOOKUP($A63,'calc-table'!$B$31:$AA$54,COLUMN(),FALSE),"-")</f>
        <v>1.6666666666666667</v>
      </c>
      <c r="M63" s="914">
        <f ca="1">IFERROR(VLOOKUP($A63,'calc-table'!$B$31:$AA$54,COLUMN(),FALSE)/$C63,"-")</f>
        <v>3.5</v>
      </c>
      <c r="N63" s="915">
        <f ca="1">IFERROR(VLOOKUP($A63,'calc-table'!$B$31:$AA$54,COLUMN(),FALSE)/$C63,"-")</f>
        <v>5.333333333333333</v>
      </c>
      <c r="O63" s="914">
        <f ca="1">IFERROR(VLOOKUP($A63,'calc-table'!$B$31:$AA$54,COLUMN(),FALSE)/$C63,"-")</f>
        <v>13.666666666666666</v>
      </c>
      <c r="P63" s="915">
        <f ca="1">IFERROR(VLOOKUP($A63,'calc-table'!$B$31:$AA$54,COLUMN(),FALSE)/$C63,"-")</f>
        <v>16.333333333333332</v>
      </c>
      <c r="Q63" s="914">
        <f ca="1">IFERROR(VLOOKUP($A63,'calc-table'!$B$31:$AA$54,COLUMN(),FALSE)/$C63,"-")</f>
        <v>4.166666666666667</v>
      </c>
      <c r="R63" s="915">
        <f ca="1">IFERROR(VLOOKUP($A63,'calc-table'!$B$31:$AA$54,COLUMN(),FALSE)/$C63,"-")</f>
        <v>5.333333333333333</v>
      </c>
      <c r="S63" s="914">
        <f ca="1">IFERROR(VLOOKUP($A63,'calc-table'!$B$31:$AA$54,COLUMN(),FALSE),"-")</f>
        <v>7.4545454545454541</v>
      </c>
      <c r="T63" s="915">
        <f ca="1">IFERROR(VLOOKUP($A63,'calc-table'!$B$31:$AA$54,COLUMN(),FALSE),"-")</f>
        <v>2.2727272727272729</v>
      </c>
      <c r="U63" s="914">
        <f ca="1">IFERROR(VLOOKUP($A63,'calc-table'!$B$31:$AA$54,COLUMN(),FALSE),"-")</f>
        <v>9.8000000000000007</v>
      </c>
      <c r="V63" s="915">
        <f ca="1">IFERROR(VLOOKUP($A63,'calc-table'!$B$31:$AA$54,COLUMN(),FALSE),"-")</f>
        <v>3.2</v>
      </c>
      <c r="W63" s="397">
        <f ca="1">IFERROR(VLOOKUP($A63,'calc-table'!$B$31:$AA$54,COLUMN(),FALSE)/$C63,"-")</f>
        <v>1.8333333333333333</v>
      </c>
      <c r="X63" s="367">
        <f ca="1">IFERROR(VLOOKUP($A63,'calc-table'!$B$31:$AA$54,COLUMN(),FALSE),"-")</f>
        <v>0</v>
      </c>
      <c r="Y63" s="914">
        <f ca="1">IFERROR(VLOOKUP($A63,'calc-table'!$B$31:$AA$54,COLUMN(),FALSE)/$C63,"-")</f>
        <v>12.666666666666666</v>
      </c>
      <c r="Z63" s="915">
        <f ca="1">IFERROR(VLOOKUP($A63,'calc-table'!$B$31:$AA$54,COLUMN(),FALSE)/$C63,"-")</f>
        <v>12.166666666666666</v>
      </c>
    </row>
    <row r="64" spans="1:26" ht="15.95" customHeight="1" x14ac:dyDescent="0.25">
      <c r="A64" s="922">
        <v>6</v>
      </c>
      <c r="B64" s="923" t="str">
        <f ca="1">IFERROR(VLOOKUP($A64,'calc-table'!$B$31:$AA$54,COLUMN(),FALSE),"-")</f>
        <v>Norwich</v>
      </c>
      <c r="C64" s="366">
        <f ca="1">IFERROR(VLOOKUP($A64,'calc-table'!$B$31:$AA$54,COLUMN(),FALSE),"-")</f>
        <v>6</v>
      </c>
      <c r="D64" s="895">
        <f ca="1">IFERROR(VLOOKUP($A64,'calc-table'!$B$31:$AA$54,COLUMN(),FALSE),"-")</f>
        <v>2</v>
      </c>
      <c r="E64" s="896">
        <f ca="1">IFERROR(VLOOKUP($A64,'calc-table'!$B$31:$AA$54,COLUMN(),FALSE),"-")</f>
        <v>3</v>
      </c>
      <c r="F64" s="897">
        <f ca="1">IFERROR(VLOOKUP($A64,'calc-table'!$B$31:$AA$54,COLUMN(),FALSE),"-")</f>
        <v>1</v>
      </c>
      <c r="G64" s="895">
        <f ca="1">IFERROR(VLOOKUP($A64,'calc-table'!$B$31:$AA$54,COLUMN(),FALSE),"-")</f>
        <v>8</v>
      </c>
      <c r="H64" s="896">
        <f ca="1">IFERROR(VLOOKUP($A64,'calc-table'!$B$31:$AA$54,COLUMN(),FALSE),"-")</f>
        <v>7</v>
      </c>
      <c r="I64" s="897">
        <f ca="1">IFERROR(VLOOKUP($A64,'calc-table'!$B$31:$AA$54,COLUMN(),FALSE),"-")</f>
        <v>1</v>
      </c>
      <c r="J64" s="364">
        <f ca="1">IFERROR(VLOOKUP($A64,'calc-table'!$B$31:$AA$54,COLUMN(),FALSE),"-")</f>
        <v>9</v>
      </c>
      <c r="K64" s="914">
        <f ca="1">IFERROR(VLOOKUP($A64,'calc-table'!$B$31:$AA$54,COLUMN(),FALSE),"-")</f>
        <v>1.3333333333333333</v>
      </c>
      <c r="L64" s="915">
        <f ca="1">IFERROR(VLOOKUP($A64,'calc-table'!$B$31:$AA$54,COLUMN(),FALSE),"-")</f>
        <v>1.1666666666666667</v>
      </c>
      <c r="M64" s="914">
        <f ca="1">IFERROR(VLOOKUP($A64,'calc-table'!$B$31:$AA$54,COLUMN(),FALSE)/$C64,"-")</f>
        <v>5.166666666666667</v>
      </c>
      <c r="N64" s="915">
        <f ca="1">IFERROR(VLOOKUP($A64,'calc-table'!$B$31:$AA$54,COLUMN(),FALSE)/$C64,"-")</f>
        <v>5.833333333333333</v>
      </c>
      <c r="O64" s="914">
        <f ca="1">IFERROR(VLOOKUP($A64,'calc-table'!$B$31:$AA$54,COLUMN(),FALSE)/$C64,"-")</f>
        <v>12</v>
      </c>
      <c r="P64" s="915">
        <f ca="1">IFERROR(VLOOKUP($A64,'calc-table'!$B$31:$AA$54,COLUMN(),FALSE)/$C64,"-")</f>
        <v>14.333333333333334</v>
      </c>
      <c r="Q64" s="914">
        <f ca="1">IFERROR(VLOOKUP($A64,'calc-table'!$B$31:$AA$54,COLUMN(),FALSE)/$C64,"-")</f>
        <v>4.166666666666667</v>
      </c>
      <c r="R64" s="915">
        <f ca="1">IFERROR(VLOOKUP($A64,'calc-table'!$B$31:$AA$54,COLUMN(),FALSE)/$C64,"-")</f>
        <v>4.833333333333333</v>
      </c>
      <c r="S64" s="914">
        <f ca="1">IFERROR(VLOOKUP($A64,'calc-table'!$B$31:$AA$54,COLUMN(),FALSE),"-")</f>
        <v>9</v>
      </c>
      <c r="T64" s="915">
        <f ca="1">IFERROR(VLOOKUP($A64,'calc-table'!$B$31:$AA$54,COLUMN(),FALSE),"-")</f>
        <v>3.125</v>
      </c>
      <c r="U64" s="914">
        <f ca="1">IFERROR(VLOOKUP($A64,'calc-table'!$B$31:$AA$54,COLUMN(),FALSE),"-")</f>
        <v>12.285714285714286</v>
      </c>
      <c r="V64" s="915">
        <f ca="1">IFERROR(VLOOKUP($A64,'calc-table'!$B$31:$AA$54,COLUMN(),FALSE),"-")</f>
        <v>4.1428571428571432</v>
      </c>
      <c r="W64" s="397">
        <f ca="1">IFERROR(VLOOKUP($A64,'calc-table'!$B$31:$AA$54,COLUMN(),FALSE)/$C64,"-")</f>
        <v>2.1666666666666665</v>
      </c>
      <c r="X64" s="367">
        <f ca="1">IFERROR(VLOOKUP($A64,'calc-table'!$B$31:$AA$54,COLUMN(),FALSE),"-")</f>
        <v>0</v>
      </c>
      <c r="Y64" s="914">
        <f ca="1">IFERROR(VLOOKUP($A64,'calc-table'!$B$31:$AA$54,COLUMN(),FALSE)/$C64,"-")</f>
        <v>13.833333333333334</v>
      </c>
      <c r="Z64" s="915">
        <f ca="1">IFERROR(VLOOKUP($A64,'calc-table'!$B$31:$AA$54,COLUMN(),FALSE)/$C64,"-")</f>
        <v>13.333333333333334</v>
      </c>
    </row>
    <row r="65" spans="1:26" ht="15.95" customHeight="1" x14ac:dyDescent="0.25">
      <c r="A65" s="922">
        <v>7</v>
      </c>
      <c r="B65" s="923" t="str">
        <f ca="1">IFERROR(VLOOKUP($A65,'calc-table'!$B$31:$AA$54,COLUMN(),FALSE),"-")</f>
        <v>Swansea</v>
      </c>
      <c r="C65" s="366">
        <f ca="1">IFERROR(VLOOKUP($A65,'calc-table'!$B$31:$AA$54,COLUMN(),FALSE),"-")</f>
        <v>6</v>
      </c>
      <c r="D65" s="895">
        <f ca="1">IFERROR(VLOOKUP($A65,'calc-table'!$B$31:$AA$54,COLUMN(),FALSE),"-")</f>
        <v>2</v>
      </c>
      <c r="E65" s="896">
        <f ca="1">IFERROR(VLOOKUP($A65,'calc-table'!$B$31:$AA$54,COLUMN(),FALSE),"-")</f>
        <v>3</v>
      </c>
      <c r="F65" s="897">
        <f ca="1">IFERROR(VLOOKUP($A65,'calc-table'!$B$31:$AA$54,COLUMN(),FALSE),"-")</f>
        <v>1</v>
      </c>
      <c r="G65" s="895">
        <f ca="1">IFERROR(VLOOKUP($A65,'calc-table'!$B$31:$AA$54,COLUMN(),FALSE),"-")</f>
        <v>4</v>
      </c>
      <c r="H65" s="896">
        <f ca="1">IFERROR(VLOOKUP($A65,'calc-table'!$B$31:$AA$54,COLUMN(),FALSE),"-")</f>
        <v>3</v>
      </c>
      <c r="I65" s="897">
        <f ca="1">IFERROR(VLOOKUP($A65,'calc-table'!$B$31:$AA$54,COLUMN(),FALSE),"-")</f>
        <v>1</v>
      </c>
      <c r="J65" s="364">
        <f ca="1">IFERROR(VLOOKUP($A65,'calc-table'!$B$31:$AA$54,COLUMN(),FALSE),"-")</f>
        <v>9</v>
      </c>
      <c r="K65" s="914">
        <f ca="1">IFERROR(VLOOKUP($A65,'calc-table'!$B$31:$AA$54,COLUMN(),FALSE),"-")</f>
        <v>0.66666666666666663</v>
      </c>
      <c r="L65" s="915">
        <f ca="1">IFERROR(VLOOKUP($A65,'calc-table'!$B$31:$AA$54,COLUMN(),FALSE),"-")</f>
        <v>0.5</v>
      </c>
      <c r="M65" s="914">
        <f ca="1">IFERROR(VLOOKUP($A65,'calc-table'!$B$31:$AA$54,COLUMN(),FALSE)/$C65,"-")</f>
        <v>3.3333333333333335</v>
      </c>
      <c r="N65" s="915">
        <f ca="1">IFERROR(VLOOKUP($A65,'calc-table'!$B$31:$AA$54,COLUMN(),FALSE)/$C65,"-")</f>
        <v>5.833333333333333</v>
      </c>
      <c r="O65" s="914">
        <f ca="1">IFERROR(VLOOKUP($A65,'calc-table'!$B$31:$AA$54,COLUMN(),FALSE)/$C65,"-")</f>
        <v>9.8333333333333339</v>
      </c>
      <c r="P65" s="915">
        <f ca="1">IFERROR(VLOOKUP($A65,'calc-table'!$B$31:$AA$54,COLUMN(),FALSE)/$C65,"-")</f>
        <v>12.333333333333334</v>
      </c>
      <c r="Q65" s="914">
        <f ca="1">IFERROR(VLOOKUP($A65,'calc-table'!$B$31:$AA$54,COLUMN(),FALSE)/$C65,"-")</f>
        <v>3</v>
      </c>
      <c r="R65" s="915">
        <f ca="1">IFERROR(VLOOKUP($A65,'calc-table'!$B$31:$AA$54,COLUMN(),FALSE)/$C65,"-")</f>
        <v>3.1666666666666665</v>
      </c>
      <c r="S65" s="914">
        <f ca="1">IFERROR(VLOOKUP($A65,'calc-table'!$B$31:$AA$54,COLUMN(),FALSE),"-")</f>
        <v>14.75</v>
      </c>
      <c r="T65" s="915">
        <f ca="1">IFERROR(VLOOKUP($A65,'calc-table'!$B$31:$AA$54,COLUMN(),FALSE),"-")</f>
        <v>4.5</v>
      </c>
      <c r="U65" s="914">
        <f ca="1">IFERROR(VLOOKUP($A65,'calc-table'!$B$31:$AA$54,COLUMN(),FALSE),"-")</f>
        <v>24.666666666666668</v>
      </c>
      <c r="V65" s="915">
        <f ca="1">IFERROR(VLOOKUP($A65,'calc-table'!$B$31:$AA$54,COLUMN(),FALSE),"-")</f>
        <v>6.333333333333333</v>
      </c>
      <c r="W65" s="397">
        <f ca="1">IFERROR(VLOOKUP($A65,'calc-table'!$B$31:$AA$54,COLUMN(),FALSE)/$C65,"-")</f>
        <v>0.5</v>
      </c>
      <c r="X65" s="367">
        <f ca="1">IFERROR(VLOOKUP($A65,'calc-table'!$B$31:$AA$54,COLUMN(),FALSE),"-")</f>
        <v>1</v>
      </c>
      <c r="Y65" s="914">
        <f ca="1">IFERROR(VLOOKUP($A65,'calc-table'!$B$31:$AA$54,COLUMN(),FALSE)/$C65,"-")</f>
        <v>9.5</v>
      </c>
      <c r="Z65" s="915">
        <f ca="1">IFERROR(VLOOKUP($A65,'calc-table'!$B$31:$AA$54,COLUMN(),FALSE)/$C65,"-")</f>
        <v>11.833333333333334</v>
      </c>
    </row>
    <row r="66" spans="1:26" ht="15.95" customHeight="1" x14ac:dyDescent="0.25">
      <c r="A66" s="922">
        <v>8</v>
      </c>
      <c r="B66" s="923" t="str">
        <f ca="1">IFERROR(VLOOKUP($A66,'calc-table'!$B$31:$AA$54,COLUMN(),FALSE),"-")</f>
        <v>Sheffield Weds</v>
      </c>
      <c r="C66" s="366">
        <f ca="1">IFERROR(VLOOKUP($A66,'calc-table'!$B$31:$AA$54,COLUMN(),FALSE),"-")</f>
        <v>6</v>
      </c>
      <c r="D66" s="895">
        <f ca="1">IFERROR(VLOOKUP($A66,'calc-table'!$B$31:$AA$54,COLUMN(),FALSE),"-")</f>
        <v>3</v>
      </c>
      <c r="E66" s="896">
        <f ca="1">IFERROR(VLOOKUP($A66,'calc-table'!$B$31:$AA$54,COLUMN(),FALSE),"-")</f>
        <v>0</v>
      </c>
      <c r="F66" s="897">
        <f ca="1">IFERROR(VLOOKUP($A66,'calc-table'!$B$31:$AA$54,COLUMN(),FALSE),"-")</f>
        <v>3</v>
      </c>
      <c r="G66" s="895">
        <f ca="1">IFERROR(VLOOKUP($A66,'calc-table'!$B$31:$AA$54,COLUMN(),FALSE),"-")</f>
        <v>9</v>
      </c>
      <c r="H66" s="896">
        <f ca="1">IFERROR(VLOOKUP($A66,'calc-table'!$B$31:$AA$54,COLUMN(),FALSE),"-")</f>
        <v>10</v>
      </c>
      <c r="I66" s="897">
        <f ca="1">IFERROR(VLOOKUP($A66,'calc-table'!$B$31:$AA$54,COLUMN(),FALSE),"-")</f>
        <v>-1</v>
      </c>
      <c r="J66" s="364">
        <f ca="1">IFERROR(VLOOKUP($A66,'calc-table'!$B$31:$AA$54,COLUMN(),FALSE),"-")</f>
        <v>9</v>
      </c>
      <c r="K66" s="914">
        <f ca="1">IFERROR(VLOOKUP($A66,'calc-table'!$B$31:$AA$54,COLUMN(),FALSE),"-")</f>
        <v>1.5</v>
      </c>
      <c r="L66" s="915">
        <f ca="1">IFERROR(VLOOKUP($A66,'calc-table'!$B$31:$AA$54,COLUMN(),FALSE),"-")</f>
        <v>1.6666666666666667</v>
      </c>
      <c r="M66" s="914">
        <f ca="1">IFERROR(VLOOKUP($A66,'calc-table'!$B$31:$AA$54,COLUMN(),FALSE)/$C66,"-")</f>
        <v>3.8333333333333335</v>
      </c>
      <c r="N66" s="915">
        <f ca="1">IFERROR(VLOOKUP($A66,'calc-table'!$B$31:$AA$54,COLUMN(),FALSE)/$C66,"-")</f>
        <v>5.166666666666667</v>
      </c>
      <c r="O66" s="914">
        <f ca="1">IFERROR(VLOOKUP($A66,'calc-table'!$B$31:$AA$54,COLUMN(),FALSE)/$C66,"-")</f>
        <v>8.3333333333333339</v>
      </c>
      <c r="P66" s="915">
        <f ca="1">IFERROR(VLOOKUP($A66,'calc-table'!$B$31:$AA$54,COLUMN(),FALSE)/$C66,"-")</f>
        <v>15</v>
      </c>
      <c r="Q66" s="914">
        <f ca="1">IFERROR(VLOOKUP($A66,'calc-table'!$B$31:$AA$54,COLUMN(),FALSE)/$C66,"-")</f>
        <v>3.6666666666666665</v>
      </c>
      <c r="R66" s="915">
        <f ca="1">IFERROR(VLOOKUP($A66,'calc-table'!$B$31:$AA$54,COLUMN(),FALSE)/$C66,"-")</f>
        <v>6.333333333333333</v>
      </c>
      <c r="S66" s="914">
        <f ca="1">IFERROR(VLOOKUP($A66,'calc-table'!$B$31:$AA$54,COLUMN(),FALSE),"-")</f>
        <v>5.5555555555555554</v>
      </c>
      <c r="T66" s="915">
        <f ca="1">IFERROR(VLOOKUP($A66,'calc-table'!$B$31:$AA$54,COLUMN(),FALSE),"-")</f>
        <v>2.4444444444444446</v>
      </c>
      <c r="U66" s="914">
        <f ca="1">IFERROR(VLOOKUP($A66,'calc-table'!$B$31:$AA$54,COLUMN(),FALSE),"-")</f>
        <v>9</v>
      </c>
      <c r="V66" s="915">
        <f ca="1">IFERROR(VLOOKUP($A66,'calc-table'!$B$31:$AA$54,COLUMN(),FALSE),"-")</f>
        <v>3.8</v>
      </c>
      <c r="W66" s="397">
        <f ca="1">IFERROR(VLOOKUP($A66,'calc-table'!$B$31:$AA$54,COLUMN(),FALSE)/$C66,"-")</f>
        <v>1.8333333333333333</v>
      </c>
      <c r="X66" s="367">
        <f ca="1">IFERROR(VLOOKUP($A66,'calc-table'!$B$31:$AA$54,COLUMN(),FALSE),"-")</f>
        <v>1</v>
      </c>
      <c r="Y66" s="914">
        <f ca="1">IFERROR(VLOOKUP($A66,'calc-table'!$B$31:$AA$54,COLUMN(),FALSE)/$C66,"-")</f>
        <v>14.5</v>
      </c>
      <c r="Z66" s="915">
        <f ca="1">IFERROR(VLOOKUP($A66,'calc-table'!$B$31:$AA$54,COLUMN(),FALSE)/$C66,"-")</f>
        <v>11.666666666666666</v>
      </c>
    </row>
    <row r="67" spans="1:26" ht="15.95" customHeight="1" x14ac:dyDescent="0.25">
      <c r="A67" s="922">
        <v>9</v>
      </c>
      <c r="B67" s="923" t="str">
        <f ca="1">IFERROR(VLOOKUP($A67,'calc-table'!$B$31:$AA$54,COLUMN(),FALSE),"-")</f>
        <v>Bristol City</v>
      </c>
      <c r="C67" s="366">
        <f ca="1">IFERROR(VLOOKUP($A67,'calc-table'!$B$31:$AA$54,COLUMN(),FALSE),"-")</f>
        <v>6</v>
      </c>
      <c r="D67" s="895">
        <f ca="1">IFERROR(VLOOKUP($A67,'calc-table'!$B$31:$AA$54,COLUMN(),FALSE),"-")</f>
        <v>2</v>
      </c>
      <c r="E67" s="896">
        <f ca="1">IFERROR(VLOOKUP($A67,'calc-table'!$B$31:$AA$54,COLUMN(),FALSE),"-")</f>
        <v>2</v>
      </c>
      <c r="F67" s="897">
        <f ca="1">IFERROR(VLOOKUP($A67,'calc-table'!$B$31:$AA$54,COLUMN(),FALSE),"-")</f>
        <v>2</v>
      </c>
      <c r="G67" s="895">
        <f ca="1">IFERROR(VLOOKUP($A67,'calc-table'!$B$31:$AA$54,COLUMN(),FALSE),"-")</f>
        <v>8</v>
      </c>
      <c r="H67" s="896">
        <f ca="1">IFERROR(VLOOKUP($A67,'calc-table'!$B$31:$AA$54,COLUMN(),FALSE),"-")</f>
        <v>7</v>
      </c>
      <c r="I67" s="897">
        <f ca="1">IFERROR(VLOOKUP($A67,'calc-table'!$B$31:$AA$54,COLUMN(),FALSE),"-")</f>
        <v>1</v>
      </c>
      <c r="J67" s="364">
        <f ca="1">IFERROR(VLOOKUP($A67,'calc-table'!$B$31:$AA$54,COLUMN(),FALSE),"-")</f>
        <v>8</v>
      </c>
      <c r="K67" s="914">
        <f ca="1">IFERROR(VLOOKUP($A67,'calc-table'!$B$31:$AA$54,COLUMN(),FALSE),"-")</f>
        <v>1.3333333333333333</v>
      </c>
      <c r="L67" s="915">
        <f ca="1">IFERROR(VLOOKUP($A67,'calc-table'!$B$31:$AA$54,COLUMN(),FALSE),"-")</f>
        <v>1.1666666666666667</v>
      </c>
      <c r="M67" s="914">
        <f ca="1">IFERROR(VLOOKUP($A67,'calc-table'!$B$31:$AA$54,COLUMN(),FALSE)/$C67,"-")</f>
        <v>5.333333333333333</v>
      </c>
      <c r="N67" s="915">
        <f ca="1">IFERROR(VLOOKUP($A67,'calc-table'!$B$31:$AA$54,COLUMN(),FALSE)/$C67,"-")</f>
        <v>3.3333333333333335</v>
      </c>
      <c r="O67" s="914">
        <f ca="1">IFERROR(VLOOKUP($A67,'calc-table'!$B$31:$AA$54,COLUMN(),FALSE)/$C67,"-")</f>
        <v>13.666666666666666</v>
      </c>
      <c r="P67" s="915">
        <f ca="1">IFERROR(VLOOKUP($A67,'calc-table'!$B$31:$AA$54,COLUMN(),FALSE)/$C67,"-")</f>
        <v>12.333333333333334</v>
      </c>
      <c r="Q67" s="914">
        <f ca="1">IFERROR(VLOOKUP($A67,'calc-table'!$B$31:$AA$54,COLUMN(),FALSE)/$C67,"-")</f>
        <v>5</v>
      </c>
      <c r="R67" s="915">
        <f ca="1">IFERROR(VLOOKUP($A67,'calc-table'!$B$31:$AA$54,COLUMN(),FALSE)/$C67,"-")</f>
        <v>3.8333333333333335</v>
      </c>
      <c r="S67" s="914">
        <f ca="1">IFERROR(VLOOKUP($A67,'calc-table'!$B$31:$AA$54,COLUMN(),FALSE),"-")</f>
        <v>10.25</v>
      </c>
      <c r="T67" s="915">
        <f ca="1">IFERROR(VLOOKUP($A67,'calc-table'!$B$31:$AA$54,COLUMN(),FALSE),"-")</f>
        <v>3.75</v>
      </c>
      <c r="U67" s="914">
        <f ca="1">IFERROR(VLOOKUP($A67,'calc-table'!$B$31:$AA$54,COLUMN(),FALSE),"-")</f>
        <v>10.571428571428571</v>
      </c>
      <c r="V67" s="915">
        <f ca="1">IFERROR(VLOOKUP($A67,'calc-table'!$B$31:$AA$54,COLUMN(),FALSE),"-")</f>
        <v>3.2857142857142856</v>
      </c>
      <c r="W67" s="397">
        <f ca="1">IFERROR(VLOOKUP($A67,'calc-table'!$B$31:$AA$54,COLUMN(),FALSE)/$C67,"-")</f>
        <v>1.8333333333333333</v>
      </c>
      <c r="X67" s="367">
        <f ca="1">IFERROR(VLOOKUP($A67,'calc-table'!$B$31:$AA$54,COLUMN(),FALSE),"-")</f>
        <v>0</v>
      </c>
      <c r="Y67" s="914">
        <f ca="1">IFERROR(VLOOKUP($A67,'calc-table'!$B$31:$AA$54,COLUMN(),FALSE)/$C67,"-")</f>
        <v>11.333333333333334</v>
      </c>
      <c r="Z67" s="915">
        <f ca="1">IFERROR(VLOOKUP($A67,'calc-table'!$B$31:$AA$54,COLUMN(),FALSE)/$C67,"-")</f>
        <v>13.166666666666666</v>
      </c>
    </row>
    <row r="68" spans="1:26" ht="15.95" customHeight="1" x14ac:dyDescent="0.25">
      <c r="A68" s="922">
        <v>10</v>
      </c>
      <c r="B68" s="923" t="str">
        <f ca="1">IFERROR(VLOOKUP($A68,'calc-table'!$B$31:$AA$54,COLUMN(),FALSE),"-")</f>
        <v>Bolton</v>
      </c>
      <c r="C68" s="366">
        <f ca="1">IFERROR(VLOOKUP($A68,'calc-table'!$B$31:$AA$54,COLUMN(),FALSE),"-")</f>
        <v>6</v>
      </c>
      <c r="D68" s="895">
        <f ca="1">IFERROR(VLOOKUP($A68,'calc-table'!$B$31:$AA$54,COLUMN(),FALSE),"-")</f>
        <v>2</v>
      </c>
      <c r="E68" s="896">
        <f ca="1">IFERROR(VLOOKUP($A68,'calc-table'!$B$31:$AA$54,COLUMN(),FALSE),"-")</f>
        <v>2</v>
      </c>
      <c r="F68" s="897">
        <f ca="1">IFERROR(VLOOKUP($A68,'calc-table'!$B$31:$AA$54,COLUMN(),FALSE),"-")</f>
        <v>2</v>
      </c>
      <c r="G68" s="895">
        <f ca="1">IFERROR(VLOOKUP($A68,'calc-table'!$B$31:$AA$54,COLUMN(),FALSE),"-")</f>
        <v>5</v>
      </c>
      <c r="H68" s="896">
        <f ca="1">IFERROR(VLOOKUP($A68,'calc-table'!$B$31:$AA$54,COLUMN(),FALSE),"-")</f>
        <v>7</v>
      </c>
      <c r="I68" s="897">
        <f ca="1">IFERROR(VLOOKUP($A68,'calc-table'!$B$31:$AA$54,COLUMN(),FALSE),"-")</f>
        <v>-2</v>
      </c>
      <c r="J68" s="364">
        <f ca="1">IFERROR(VLOOKUP($A68,'calc-table'!$B$31:$AA$54,COLUMN(),FALSE),"-")</f>
        <v>8</v>
      </c>
      <c r="K68" s="914">
        <f ca="1">IFERROR(VLOOKUP($A68,'calc-table'!$B$31:$AA$54,COLUMN(),FALSE),"-")</f>
        <v>0.83333333333333337</v>
      </c>
      <c r="L68" s="915">
        <f ca="1">IFERROR(VLOOKUP($A68,'calc-table'!$B$31:$AA$54,COLUMN(),FALSE),"-")</f>
        <v>1.1666666666666667</v>
      </c>
      <c r="M68" s="914">
        <f ca="1">IFERROR(VLOOKUP($A68,'calc-table'!$B$31:$AA$54,COLUMN(),FALSE)/$C68,"-")</f>
        <v>3.5</v>
      </c>
      <c r="N68" s="915">
        <f ca="1">IFERROR(VLOOKUP($A68,'calc-table'!$B$31:$AA$54,COLUMN(),FALSE)/$C68,"-")</f>
        <v>7.833333333333333</v>
      </c>
      <c r="O68" s="914">
        <f ca="1">IFERROR(VLOOKUP($A68,'calc-table'!$B$31:$AA$54,COLUMN(),FALSE)/$C68,"-")</f>
        <v>9</v>
      </c>
      <c r="P68" s="915">
        <f ca="1">IFERROR(VLOOKUP($A68,'calc-table'!$B$31:$AA$54,COLUMN(),FALSE)/$C68,"-")</f>
        <v>14.833333333333334</v>
      </c>
      <c r="Q68" s="914">
        <f ca="1">IFERROR(VLOOKUP($A68,'calc-table'!$B$31:$AA$54,COLUMN(),FALSE)/$C68,"-")</f>
        <v>2.8333333333333335</v>
      </c>
      <c r="R68" s="915">
        <f ca="1">IFERROR(VLOOKUP($A68,'calc-table'!$B$31:$AA$54,COLUMN(),FALSE)/$C68,"-")</f>
        <v>3.8333333333333335</v>
      </c>
      <c r="S68" s="914">
        <f ca="1">IFERROR(VLOOKUP($A68,'calc-table'!$B$31:$AA$54,COLUMN(),FALSE),"-")</f>
        <v>10.8</v>
      </c>
      <c r="T68" s="915">
        <f ca="1">IFERROR(VLOOKUP($A68,'calc-table'!$B$31:$AA$54,COLUMN(),FALSE),"-")</f>
        <v>3.4</v>
      </c>
      <c r="U68" s="914">
        <f ca="1">IFERROR(VLOOKUP($A68,'calc-table'!$B$31:$AA$54,COLUMN(),FALSE),"-")</f>
        <v>12.714285714285714</v>
      </c>
      <c r="V68" s="915">
        <f ca="1">IFERROR(VLOOKUP($A68,'calc-table'!$B$31:$AA$54,COLUMN(),FALSE),"-")</f>
        <v>3.2857142857142856</v>
      </c>
      <c r="W68" s="397">
        <f ca="1">IFERROR(VLOOKUP($A68,'calc-table'!$B$31:$AA$54,COLUMN(),FALSE)/$C68,"-")</f>
        <v>1.6666666666666667</v>
      </c>
      <c r="X68" s="367">
        <f ca="1">IFERROR(VLOOKUP($A68,'calc-table'!$B$31:$AA$54,COLUMN(),FALSE),"-")</f>
        <v>1</v>
      </c>
      <c r="Y68" s="914">
        <f ca="1">IFERROR(VLOOKUP($A68,'calc-table'!$B$31:$AA$54,COLUMN(),FALSE)/$C68,"-")</f>
        <v>13.166666666666666</v>
      </c>
      <c r="Z68" s="915">
        <f ca="1">IFERROR(VLOOKUP($A68,'calc-table'!$B$31:$AA$54,COLUMN(),FALSE)/$C68,"-")</f>
        <v>10.833333333333334</v>
      </c>
    </row>
    <row r="69" spans="1:26" ht="15.95" customHeight="1" x14ac:dyDescent="0.25">
      <c r="A69" s="922">
        <v>11</v>
      </c>
      <c r="B69" s="923" t="str">
        <f ca="1">IFERROR(VLOOKUP($A69,'calc-table'!$B$31:$AA$54,COLUMN(),FALSE),"-")</f>
        <v>Nott'm Forest</v>
      </c>
      <c r="C69" s="366">
        <f ca="1">IFERROR(VLOOKUP($A69,'calc-table'!$B$31:$AA$54,COLUMN(),FALSE),"-")</f>
        <v>6</v>
      </c>
      <c r="D69" s="895">
        <f ca="1">IFERROR(VLOOKUP($A69,'calc-table'!$B$31:$AA$54,COLUMN(),FALSE),"-")</f>
        <v>1</v>
      </c>
      <c r="E69" s="896">
        <f ca="1">IFERROR(VLOOKUP($A69,'calc-table'!$B$31:$AA$54,COLUMN(),FALSE),"-")</f>
        <v>4</v>
      </c>
      <c r="F69" s="897">
        <f ca="1">IFERROR(VLOOKUP($A69,'calc-table'!$B$31:$AA$54,COLUMN(),FALSE),"-")</f>
        <v>1</v>
      </c>
      <c r="G69" s="895">
        <f ca="1">IFERROR(VLOOKUP($A69,'calc-table'!$B$31:$AA$54,COLUMN(),FALSE),"-")</f>
        <v>8</v>
      </c>
      <c r="H69" s="896">
        <f ca="1">IFERROR(VLOOKUP($A69,'calc-table'!$B$31:$AA$54,COLUMN(),FALSE),"-")</f>
        <v>7</v>
      </c>
      <c r="I69" s="897">
        <f ca="1">IFERROR(VLOOKUP($A69,'calc-table'!$B$31:$AA$54,COLUMN(),FALSE),"-")</f>
        <v>1</v>
      </c>
      <c r="J69" s="364">
        <f ca="1">IFERROR(VLOOKUP($A69,'calc-table'!$B$31:$AA$54,COLUMN(),FALSE),"-")</f>
        <v>7</v>
      </c>
      <c r="K69" s="914">
        <f ca="1">IFERROR(VLOOKUP($A69,'calc-table'!$B$31:$AA$54,COLUMN(),FALSE),"-")</f>
        <v>1.3333333333333333</v>
      </c>
      <c r="L69" s="915">
        <f ca="1">IFERROR(VLOOKUP($A69,'calc-table'!$B$31:$AA$54,COLUMN(),FALSE),"-")</f>
        <v>1.1666666666666667</v>
      </c>
      <c r="M69" s="914">
        <f ca="1">IFERROR(VLOOKUP($A69,'calc-table'!$B$31:$AA$54,COLUMN(),FALSE)/$C69,"-")</f>
        <v>7.833333333333333</v>
      </c>
      <c r="N69" s="915">
        <f ca="1">IFERROR(VLOOKUP($A69,'calc-table'!$B$31:$AA$54,COLUMN(),FALSE)/$C69,"-")</f>
        <v>7.333333333333333</v>
      </c>
      <c r="O69" s="914">
        <f ca="1">IFERROR(VLOOKUP($A69,'calc-table'!$B$31:$AA$54,COLUMN(),FALSE)/$C69,"-")</f>
        <v>13.333333333333334</v>
      </c>
      <c r="P69" s="915">
        <f ca="1">IFERROR(VLOOKUP($A69,'calc-table'!$B$31:$AA$54,COLUMN(),FALSE)/$C69,"-")</f>
        <v>15.666666666666666</v>
      </c>
      <c r="Q69" s="914">
        <f ca="1">IFERROR(VLOOKUP($A69,'calc-table'!$B$31:$AA$54,COLUMN(),FALSE)/$C69,"-")</f>
        <v>4.333333333333333</v>
      </c>
      <c r="R69" s="915">
        <f ca="1">IFERROR(VLOOKUP($A69,'calc-table'!$B$31:$AA$54,COLUMN(),FALSE)/$C69,"-")</f>
        <v>5.166666666666667</v>
      </c>
      <c r="S69" s="914">
        <f ca="1">IFERROR(VLOOKUP($A69,'calc-table'!$B$31:$AA$54,COLUMN(),FALSE),"-")</f>
        <v>10</v>
      </c>
      <c r="T69" s="915">
        <f ca="1">IFERROR(VLOOKUP($A69,'calc-table'!$B$31:$AA$54,COLUMN(),FALSE),"-")</f>
        <v>3.25</v>
      </c>
      <c r="U69" s="914">
        <f ca="1">IFERROR(VLOOKUP($A69,'calc-table'!$B$31:$AA$54,COLUMN(),FALSE),"-")</f>
        <v>13.428571428571429</v>
      </c>
      <c r="V69" s="915">
        <f ca="1">IFERROR(VLOOKUP($A69,'calc-table'!$B$31:$AA$54,COLUMN(),FALSE),"-")</f>
        <v>4.4285714285714288</v>
      </c>
      <c r="W69" s="397">
        <f ca="1">IFERROR(VLOOKUP($A69,'calc-table'!$B$31:$AA$54,COLUMN(),FALSE)/$C69,"-")</f>
        <v>3.3333333333333335</v>
      </c>
      <c r="X69" s="367">
        <f ca="1">IFERROR(VLOOKUP($A69,'calc-table'!$B$31:$AA$54,COLUMN(),FALSE),"-")</f>
        <v>1</v>
      </c>
      <c r="Y69" s="914">
        <f ca="1">IFERROR(VLOOKUP($A69,'calc-table'!$B$31:$AA$54,COLUMN(),FALSE)/$C69,"-")</f>
        <v>15.166666666666666</v>
      </c>
      <c r="Z69" s="915">
        <f ca="1">IFERROR(VLOOKUP($A69,'calc-table'!$B$31:$AA$54,COLUMN(),FALSE)/$C69,"-")</f>
        <v>10</v>
      </c>
    </row>
    <row r="70" spans="1:26" ht="15.95" customHeight="1" x14ac:dyDescent="0.25">
      <c r="A70" s="922">
        <v>12</v>
      </c>
      <c r="B70" s="923" t="str">
        <f ca="1">IFERROR(VLOOKUP($A70,'calc-table'!$B$31:$AA$54,COLUMN(),FALSE),"-")</f>
        <v>Derby</v>
      </c>
      <c r="C70" s="366">
        <f ca="1">IFERROR(VLOOKUP($A70,'calc-table'!$B$31:$AA$54,COLUMN(),FALSE),"-")</f>
        <v>6</v>
      </c>
      <c r="D70" s="895">
        <f ca="1">IFERROR(VLOOKUP($A70,'calc-table'!$B$31:$AA$54,COLUMN(),FALSE),"-")</f>
        <v>2</v>
      </c>
      <c r="E70" s="896">
        <f ca="1">IFERROR(VLOOKUP($A70,'calc-table'!$B$31:$AA$54,COLUMN(),FALSE),"-")</f>
        <v>1</v>
      </c>
      <c r="F70" s="897">
        <f ca="1">IFERROR(VLOOKUP($A70,'calc-table'!$B$31:$AA$54,COLUMN(),FALSE),"-")</f>
        <v>3</v>
      </c>
      <c r="G70" s="895">
        <f ca="1">IFERROR(VLOOKUP($A70,'calc-table'!$B$31:$AA$54,COLUMN(),FALSE),"-")</f>
        <v>6</v>
      </c>
      <c r="H70" s="896">
        <f ca="1">IFERROR(VLOOKUP($A70,'calc-table'!$B$31:$AA$54,COLUMN(),FALSE),"-")</f>
        <v>7</v>
      </c>
      <c r="I70" s="897">
        <f ca="1">IFERROR(VLOOKUP($A70,'calc-table'!$B$31:$AA$54,COLUMN(),FALSE),"-")</f>
        <v>-1</v>
      </c>
      <c r="J70" s="364">
        <f ca="1">IFERROR(VLOOKUP($A70,'calc-table'!$B$31:$AA$54,COLUMN(),FALSE),"-")</f>
        <v>7</v>
      </c>
      <c r="K70" s="914">
        <f ca="1">IFERROR(VLOOKUP($A70,'calc-table'!$B$31:$AA$54,COLUMN(),FALSE),"-")</f>
        <v>1</v>
      </c>
      <c r="L70" s="915">
        <f ca="1">IFERROR(VLOOKUP($A70,'calc-table'!$B$31:$AA$54,COLUMN(),FALSE),"-")</f>
        <v>1.1666666666666667</v>
      </c>
      <c r="M70" s="914">
        <f ca="1">IFERROR(VLOOKUP($A70,'calc-table'!$B$31:$AA$54,COLUMN(),FALSE)/$C70,"-")</f>
        <v>8</v>
      </c>
      <c r="N70" s="915">
        <f ca="1">IFERROR(VLOOKUP($A70,'calc-table'!$B$31:$AA$54,COLUMN(),FALSE)/$C70,"-")</f>
        <v>4.166666666666667</v>
      </c>
      <c r="O70" s="914">
        <f ca="1">IFERROR(VLOOKUP($A70,'calc-table'!$B$31:$AA$54,COLUMN(),FALSE)/$C70,"-")</f>
        <v>12.833333333333334</v>
      </c>
      <c r="P70" s="915">
        <f ca="1">IFERROR(VLOOKUP($A70,'calc-table'!$B$31:$AA$54,COLUMN(),FALSE)/$C70,"-")</f>
        <v>12.5</v>
      </c>
      <c r="Q70" s="914">
        <f ca="1">IFERROR(VLOOKUP($A70,'calc-table'!$B$31:$AA$54,COLUMN(),FALSE)/$C70,"-")</f>
        <v>3.6666666666666665</v>
      </c>
      <c r="R70" s="915">
        <f ca="1">IFERROR(VLOOKUP($A70,'calc-table'!$B$31:$AA$54,COLUMN(),FALSE)/$C70,"-")</f>
        <v>3.6666666666666665</v>
      </c>
      <c r="S70" s="914">
        <f ca="1">IFERROR(VLOOKUP($A70,'calc-table'!$B$31:$AA$54,COLUMN(),FALSE),"-")</f>
        <v>12.833333333333334</v>
      </c>
      <c r="T70" s="915">
        <f ca="1">IFERROR(VLOOKUP($A70,'calc-table'!$B$31:$AA$54,COLUMN(),FALSE),"-")</f>
        <v>3.6666666666666665</v>
      </c>
      <c r="U70" s="914">
        <f ca="1">IFERROR(VLOOKUP($A70,'calc-table'!$B$31:$AA$54,COLUMN(),FALSE),"-")</f>
        <v>10.714285714285714</v>
      </c>
      <c r="V70" s="915">
        <f ca="1">IFERROR(VLOOKUP($A70,'calc-table'!$B$31:$AA$54,COLUMN(),FALSE),"-")</f>
        <v>3.1428571428571428</v>
      </c>
      <c r="W70" s="397">
        <f ca="1">IFERROR(VLOOKUP($A70,'calc-table'!$B$31:$AA$54,COLUMN(),FALSE)/$C70,"-")</f>
        <v>2.1666666666666665</v>
      </c>
      <c r="X70" s="367">
        <f ca="1">IFERROR(VLOOKUP($A70,'calc-table'!$B$31:$AA$54,COLUMN(),FALSE),"-")</f>
        <v>1</v>
      </c>
      <c r="Y70" s="914">
        <f ca="1">IFERROR(VLOOKUP($A70,'calc-table'!$B$31:$AA$54,COLUMN(),FALSE)/$C70,"-")</f>
        <v>12.333333333333334</v>
      </c>
      <c r="Z70" s="915">
        <f ca="1">IFERROR(VLOOKUP($A70,'calc-table'!$B$31:$AA$54,COLUMN(),FALSE)/$C70,"-")</f>
        <v>14.833333333333334</v>
      </c>
    </row>
    <row r="71" spans="1:26" ht="15.95" customHeight="1" x14ac:dyDescent="0.25">
      <c r="A71" s="922">
        <v>13</v>
      </c>
      <c r="B71" s="923" t="str">
        <f ca="1">IFERROR(VLOOKUP($A71,'calc-table'!$B$31:$AA$54,COLUMN(),FALSE),"-")</f>
        <v>QPR</v>
      </c>
      <c r="C71" s="366">
        <f ca="1">IFERROR(VLOOKUP($A71,'calc-table'!$B$31:$AA$54,COLUMN(),FALSE),"-")</f>
        <v>6</v>
      </c>
      <c r="D71" s="895">
        <f ca="1">IFERROR(VLOOKUP($A71,'calc-table'!$B$31:$AA$54,COLUMN(),FALSE),"-")</f>
        <v>2</v>
      </c>
      <c r="E71" s="896">
        <f ca="1">IFERROR(VLOOKUP($A71,'calc-table'!$B$31:$AA$54,COLUMN(),FALSE),"-")</f>
        <v>1</v>
      </c>
      <c r="F71" s="897">
        <f ca="1">IFERROR(VLOOKUP($A71,'calc-table'!$B$31:$AA$54,COLUMN(),FALSE),"-")</f>
        <v>3</v>
      </c>
      <c r="G71" s="895">
        <f ca="1">IFERROR(VLOOKUP($A71,'calc-table'!$B$31:$AA$54,COLUMN(),FALSE),"-")</f>
        <v>4</v>
      </c>
      <c r="H71" s="896">
        <f ca="1">IFERROR(VLOOKUP($A71,'calc-table'!$B$31:$AA$54,COLUMN(),FALSE),"-")</f>
        <v>12</v>
      </c>
      <c r="I71" s="897">
        <f ca="1">IFERROR(VLOOKUP($A71,'calc-table'!$B$31:$AA$54,COLUMN(),FALSE),"-")</f>
        <v>-8</v>
      </c>
      <c r="J71" s="364">
        <f ca="1">IFERROR(VLOOKUP($A71,'calc-table'!$B$31:$AA$54,COLUMN(),FALSE),"-")</f>
        <v>7</v>
      </c>
      <c r="K71" s="914">
        <f ca="1">IFERROR(VLOOKUP($A71,'calc-table'!$B$31:$AA$54,COLUMN(),FALSE),"-")</f>
        <v>0.66666666666666663</v>
      </c>
      <c r="L71" s="915">
        <f ca="1">IFERROR(VLOOKUP($A71,'calc-table'!$B$31:$AA$54,COLUMN(),FALSE),"-")</f>
        <v>2</v>
      </c>
      <c r="M71" s="914">
        <f ca="1">IFERROR(VLOOKUP($A71,'calc-table'!$B$31:$AA$54,COLUMN(),FALSE)/$C71,"-")</f>
        <v>3.6666666666666665</v>
      </c>
      <c r="N71" s="915">
        <f ca="1">IFERROR(VLOOKUP($A71,'calc-table'!$B$31:$AA$54,COLUMN(),FALSE)/$C71,"-")</f>
        <v>5.833333333333333</v>
      </c>
      <c r="O71" s="914">
        <f ca="1">IFERROR(VLOOKUP($A71,'calc-table'!$B$31:$AA$54,COLUMN(),FALSE)/$C71,"-")</f>
        <v>10.166666666666666</v>
      </c>
      <c r="P71" s="915">
        <f ca="1">IFERROR(VLOOKUP($A71,'calc-table'!$B$31:$AA$54,COLUMN(),FALSE)/$C71,"-")</f>
        <v>11.333333333333334</v>
      </c>
      <c r="Q71" s="914">
        <f ca="1">IFERROR(VLOOKUP($A71,'calc-table'!$B$31:$AA$54,COLUMN(),FALSE)/$C71,"-")</f>
        <v>2.6666666666666665</v>
      </c>
      <c r="R71" s="915">
        <f ca="1">IFERROR(VLOOKUP($A71,'calc-table'!$B$31:$AA$54,COLUMN(),FALSE)/$C71,"-")</f>
        <v>3.5</v>
      </c>
      <c r="S71" s="914">
        <f ca="1">IFERROR(VLOOKUP($A71,'calc-table'!$B$31:$AA$54,COLUMN(),FALSE),"-")</f>
        <v>15.25</v>
      </c>
      <c r="T71" s="915">
        <f ca="1">IFERROR(VLOOKUP($A71,'calc-table'!$B$31:$AA$54,COLUMN(),FALSE),"-")</f>
        <v>4</v>
      </c>
      <c r="U71" s="914">
        <f ca="1">IFERROR(VLOOKUP($A71,'calc-table'!$B$31:$AA$54,COLUMN(),FALSE),"-")</f>
        <v>5.666666666666667</v>
      </c>
      <c r="V71" s="915">
        <f ca="1">IFERROR(VLOOKUP($A71,'calc-table'!$B$31:$AA$54,COLUMN(),FALSE),"-")</f>
        <v>1.75</v>
      </c>
      <c r="W71" s="397">
        <f ca="1">IFERROR(VLOOKUP($A71,'calc-table'!$B$31:$AA$54,COLUMN(),FALSE)/$C71,"-")</f>
        <v>1</v>
      </c>
      <c r="X71" s="367">
        <f ca="1">IFERROR(VLOOKUP($A71,'calc-table'!$B$31:$AA$54,COLUMN(),FALSE),"-")</f>
        <v>0</v>
      </c>
      <c r="Y71" s="914">
        <f ca="1">IFERROR(VLOOKUP($A71,'calc-table'!$B$31:$AA$54,COLUMN(),FALSE)/$C71,"-")</f>
        <v>14.666666666666666</v>
      </c>
      <c r="Z71" s="915">
        <f ca="1">IFERROR(VLOOKUP($A71,'calc-table'!$B$31:$AA$54,COLUMN(),FALSE)/$C71,"-")</f>
        <v>14</v>
      </c>
    </row>
    <row r="72" spans="1:26" ht="15.95" customHeight="1" x14ac:dyDescent="0.25">
      <c r="A72" s="922">
        <v>14</v>
      </c>
      <c r="B72" s="923" t="str">
        <f ca="1">IFERROR(VLOOKUP($A72,'calc-table'!$B$31:$AA$54,COLUMN(),FALSE),"-")</f>
        <v>Birmingham</v>
      </c>
      <c r="C72" s="366">
        <f ca="1">IFERROR(VLOOKUP($A72,'calc-table'!$B$31:$AA$54,COLUMN(),FALSE),"-")</f>
        <v>6</v>
      </c>
      <c r="D72" s="895">
        <f ca="1">IFERROR(VLOOKUP($A72,'calc-table'!$B$31:$AA$54,COLUMN(),FALSE),"-")</f>
        <v>1</v>
      </c>
      <c r="E72" s="896">
        <f ca="1">IFERROR(VLOOKUP($A72,'calc-table'!$B$31:$AA$54,COLUMN(),FALSE),"-")</f>
        <v>3</v>
      </c>
      <c r="F72" s="897">
        <f ca="1">IFERROR(VLOOKUP($A72,'calc-table'!$B$31:$AA$54,COLUMN(),FALSE),"-")</f>
        <v>2</v>
      </c>
      <c r="G72" s="895">
        <f ca="1">IFERROR(VLOOKUP($A72,'calc-table'!$B$31:$AA$54,COLUMN(),FALSE),"-")</f>
        <v>5</v>
      </c>
      <c r="H72" s="896">
        <f ca="1">IFERROR(VLOOKUP($A72,'calc-table'!$B$31:$AA$54,COLUMN(),FALSE),"-")</f>
        <v>6</v>
      </c>
      <c r="I72" s="897">
        <f ca="1">IFERROR(VLOOKUP($A72,'calc-table'!$B$31:$AA$54,COLUMN(),FALSE),"-")</f>
        <v>-1</v>
      </c>
      <c r="J72" s="364">
        <f ca="1">IFERROR(VLOOKUP($A72,'calc-table'!$B$31:$AA$54,COLUMN(),FALSE),"-")</f>
        <v>6</v>
      </c>
      <c r="K72" s="914">
        <f ca="1">IFERROR(VLOOKUP($A72,'calc-table'!$B$31:$AA$54,COLUMN(),FALSE),"-")</f>
        <v>0.83333333333333337</v>
      </c>
      <c r="L72" s="915">
        <f ca="1">IFERROR(VLOOKUP($A72,'calc-table'!$B$31:$AA$54,COLUMN(),FALSE),"-")</f>
        <v>1</v>
      </c>
      <c r="M72" s="914">
        <f ca="1">IFERROR(VLOOKUP($A72,'calc-table'!$B$31:$AA$54,COLUMN(),FALSE)/$C72,"-")</f>
        <v>6.5</v>
      </c>
      <c r="N72" s="915">
        <f ca="1">IFERROR(VLOOKUP($A72,'calc-table'!$B$31:$AA$54,COLUMN(),FALSE)/$C72,"-")</f>
        <v>5.166666666666667</v>
      </c>
      <c r="O72" s="914">
        <f ca="1">IFERROR(VLOOKUP($A72,'calc-table'!$B$31:$AA$54,COLUMN(),FALSE)/$C72,"-")</f>
        <v>11.5</v>
      </c>
      <c r="P72" s="915">
        <f ca="1">IFERROR(VLOOKUP($A72,'calc-table'!$B$31:$AA$54,COLUMN(),FALSE)/$C72,"-")</f>
        <v>11.333333333333334</v>
      </c>
      <c r="Q72" s="914">
        <f ca="1">IFERROR(VLOOKUP($A72,'calc-table'!$B$31:$AA$54,COLUMN(),FALSE)/$C72,"-")</f>
        <v>4.5</v>
      </c>
      <c r="R72" s="915">
        <f ca="1">IFERROR(VLOOKUP($A72,'calc-table'!$B$31:$AA$54,COLUMN(),FALSE)/$C72,"-")</f>
        <v>4</v>
      </c>
      <c r="S72" s="914">
        <f ca="1">IFERROR(VLOOKUP($A72,'calc-table'!$B$31:$AA$54,COLUMN(),FALSE),"-")</f>
        <v>13.8</v>
      </c>
      <c r="T72" s="915">
        <f ca="1">IFERROR(VLOOKUP($A72,'calc-table'!$B$31:$AA$54,COLUMN(),FALSE),"-")</f>
        <v>5.4</v>
      </c>
      <c r="U72" s="914">
        <f ca="1">IFERROR(VLOOKUP($A72,'calc-table'!$B$31:$AA$54,COLUMN(),FALSE),"-")</f>
        <v>11.333333333333334</v>
      </c>
      <c r="V72" s="915">
        <f ca="1">IFERROR(VLOOKUP($A72,'calc-table'!$B$31:$AA$54,COLUMN(),FALSE),"-")</f>
        <v>4</v>
      </c>
      <c r="W72" s="397">
        <f ca="1">IFERROR(VLOOKUP($A72,'calc-table'!$B$31:$AA$54,COLUMN(),FALSE)/$C72,"-")</f>
        <v>2.1666666666666665</v>
      </c>
      <c r="X72" s="367">
        <f ca="1">IFERROR(VLOOKUP($A72,'calc-table'!$B$31:$AA$54,COLUMN(),FALSE),"-")</f>
        <v>2</v>
      </c>
      <c r="Y72" s="914">
        <f ca="1">IFERROR(VLOOKUP($A72,'calc-table'!$B$31:$AA$54,COLUMN(),FALSE)/$C72,"-")</f>
        <v>15.166666666666666</v>
      </c>
      <c r="Z72" s="915">
        <f ca="1">IFERROR(VLOOKUP($A72,'calc-table'!$B$31:$AA$54,COLUMN(),FALSE)/$C72,"-")</f>
        <v>12.166666666666666</v>
      </c>
    </row>
    <row r="73" spans="1:26" ht="15.95" customHeight="1" x14ac:dyDescent="0.25">
      <c r="A73" s="922">
        <v>15</v>
      </c>
      <c r="B73" s="923" t="str">
        <f ca="1">IFERROR(VLOOKUP($A73,'calc-table'!$B$31:$AA$54,COLUMN(),FALSE),"-")</f>
        <v>Stoke</v>
      </c>
      <c r="C73" s="366">
        <f ca="1">IFERROR(VLOOKUP($A73,'calc-table'!$B$31:$AA$54,COLUMN(),FALSE),"-")</f>
        <v>6</v>
      </c>
      <c r="D73" s="895">
        <f ca="1">IFERROR(VLOOKUP($A73,'calc-table'!$B$31:$AA$54,COLUMN(),FALSE),"-")</f>
        <v>1</v>
      </c>
      <c r="E73" s="896">
        <f ca="1">IFERROR(VLOOKUP($A73,'calc-table'!$B$31:$AA$54,COLUMN(),FALSE),"-")</f>
        <v>3</v>
      </c>
      <c r="F73" s="897">
        <f ca="1">IFERROR(VLOOKUP($A73,'calc-table'!$B$31:$AA$54,COLUMN(),FALSE),"-")</f>
        <v>2</v>
      </c>
      <c r="G73" s="895">
        <f ca="1">IFERROR(VLOOKUP($A73,'calc-table'!$B$31:$AA$54,COLUMN(),FALSE),"-")</f>
        <v>9</v>
      </c>
      <c r="H73" s="896">
        <f ca="1">IFERROR(VLOOKUP($A73,'calc-table'!$B$31:$AA$54,COLUMN(),FALSE),"-")</f>
        <v>11</v>
      </c>
      <c r="I73" s="897">
        <f ca="1">IFERROR(VLOOKUP($A73,'calc-table'!$B$31:$AA$54,COLUMN(),FALSE),"-")</f>
        <v>-2</v>
      </c>
      <c r="J73" s="364">
        <f ca="1">IFERROR(VLOOKUP($A73,'calc-table'!$B$31:$AA$54,COLUMN(),FALSE),"-")</f>
        <v>6</v>
      </c>
      <c r="K73" s="914">
        <f ca="1">IFERROR(VLOOKUP($A73,'calc-table'!$B$31:$AA$54,COLUMN(),FALSE),"-")</f>
        <v>1.5</v>
      </c>
      <c r="L73" s="915">
        <f ca="1">IFERROR(VLOOKUP($A73,'calc-table'!$B$31:$AA$54,COLUMN(),FALSE),"-")</f>
        <v>1.8333333333333333</v>
      </c>
      <c r="M73" s="914">
        <f ca="1">IFERROR(VLOOKUP($A73,'calc-table'!$B$31:$AA$54,COLUMN(),FALSE)/$C73,"-")</f>
        <v>5.666666666666667</v>
      </c>
      <c r="N73" s="915">
        <f ca="1">IFERROR(VLOOKUP($A73,'calc-table'!$B$31:$AA$54,COLUMN(),FALSE)/$C73,"-")</f>
        <v>4.666666666666667</v>
      </c>
      <c r="O73" s="914">
        <f ca="1">IFERROR(VLOOKUP($A73,'calc-table'!$B$31:$AA$54,COLUMN(),FALSE)/$C73,"-")</f>
        <v>12</v>
      </c>
      <c r="P73" s="915">
        <f ca="1">IFERROR(VLOOKUP($A73,'calc-table'!$B$31:$AA$54,COLUMN(),FALSE)/$C73,"-")</f>
        <v>13</v>
      </c>
      <c r="Q73" s="914">
        <f ca="1">IFERROR(VLOOKUP($A73,'calc-table'!$B$31:$AA$54,COLUMN(),FALSE)/$C73,"-")</f>
        <v>4.333333333333333</v>
      </c>
      <c r="R73" s="915">
        <f ca="1">IFERROR(VLOOKUP($A73,'calc-table'!$B$31:$AA$54,COLUMN(),FALSE)/$C73,"-")</f>
        <v>4.333333333333333</v>
      </c>
      <c r="S73" s="914">
        <f ca="1">IFERROR(VLOOKUP($A73,'calc-table'!$B$31:$AA$54,COLUMN(),FALSE),"-")</f>
        <v>8</v>
      </c>
      <c r="T73" s="915">
        <f ca="1">IFERROR(VLOOKUP($A73,'calc-table'!$B$31:$AA$54,COLUMN(),FALSE),"-")</f>
        <v>2.8888888888888888</v>
      </c>
      <c r="U73" s="914">
        <f ca="1">IFERROR(VLOOKUP($A73,'calc-table'!$B$31:$AA$54,COLUMN(),FALSE),"-")</f>
        <v>7.0909090909090908</v>
      </c>
      <c r="V73" s="915">
        <f ca="1">IFERROR(VLOOKUP($A73,'calc-table'!$B$31:$AA$54,COLUMN(),FALSE),"-")</f>
        <v>2.3636363636363638</v>
      </c>
      <c r="W73" s="397">
        <f ca="1">IFERROR(VLOOKUP($A73,'calc-table'!$B$31:$AA$54,COLUMN(),FALSE)/$C73,"-")</f>
        <v>0.83333333333333337</v>
      </c>
      <c r="X73" s="367">
        <f ca="1">IFERROR(VLOOKUP($A73,'calc-table'!$B$31:$AA$54,COLUMN(),FALSE),"-")</f>
        <v>0</v>
      </c>
      <c r="Y73" s="914">
        <f ca="1">IFERROR(VLOOKUP($A73,'calc-table'!$B$31:$AA$54,COLUMN(),FALSE)/$C73,"-")</f>
        <v>11</v>
      </c>
      <c r="Z73" s="915">
        <f ca="1">IFERROR(VLOOKUP($A73,'calc-table'!$B$31:$AA$54,COLUMN(),FALSE)/$C73,"-")</f>
        <v>11.5</v>
      </c>
    </row>
    <row r="74" spans="1:26" ht="15.95" customHeight="1" x14ac:dyDescent="0.25">
      <c r="A74" s="922">
        <v>16</v>
      </c>
      <c r="B74" s="923" t="str">
        <f ca="1">IFERROR(VLOOKUP($A74,'calc-table'!$B$31:$AA$54,COLUMN(),FALSE),"-")</f>
        <v>Aston Villa</v>
      </c>
      <c r="C74" s="366">
        <f ca="1">IFERROR(VLOOKUP($A74,'calc-table'!$B$31:$AA$54,COLUMN(),FALSE),"-")</f>
        <v>6</v>
      </c>
      <c r="D74" s="895">
        <f ca="1">IFERROR(VLOOKUP($A74,'calc-table'!$B$31:$AA$54,COLUMN(),FALSE),"-")</f>
        <v>1</v>
      </c>
      <c r="E74" s="896">
        <f ca="1">IFERROR(VLOOKUP($A74,'calc-table'!$B$31:$AA$54,COLUMN(),FALSE),"-")</f>
        <v>3</v>
      </c>
      <c r="F74" s="897">
        <f ca="1">IFERROR(VLOOKUP($A74,'calc-table'!$B$31:$AA$54,COLUMN(),FALSE),"-")</f>
        <v>2</v>
      </c>
      <c r="G74" s="895">
        <f ca="1">IFERROR(VLOOKUP($A74,'calc-table'!$B$31:$AA$54,COLUMN(),FALSE),"-")</f>
        <v>8</v>
      </c>
      <c r="H74" s="896">
        <f ca="1">IFERROR(VLOOKUP($A74,'calc-table'!$B$31:$AA$54,COLUMN(),FALSE),"-")</f>
        <v>10</v>
      </c>
      <c r="I74" s="897">
        <f ca="1">IFERROR(VLOOKUP($A74,'calc-table'!$B$31:$AA$54,COLUMN(),FALSE),"-")</f>
        <v>-2</v>
      </c>
      <c r="J74" s="364">
        <f ca="1">IFERROR(VLOOKUP($A74,'calc-table'!$B$31:$AA$54,COLUMN(),FALSE),"-")</f>
        <v>6</v>
      </c>
      <c r="K74" s="914">
        <f ca="1">IFERROR(VLOOKUP($A74,'calc-table'!$B$31:$AA$54,COLUMN(),FALSE),"-")</f>
        <v>1.3333333333333333</v>
      </c>
      <c r="L74" s="915">
        <f ca="1">IFERROR(VLOOKUP($A74,'calc-table'!$B$31:$AA$54,COLUMN(),FALSE),"-")</f>
        <v>1.6666666666666667</v>
      </c>
      <c r="M74" s="914">
        <f ca="1">IFERROR(VLOOKUP($A74,'calc-table'!$B$31:$AA$54,COLUMN(),FALSE)/$C74,"-")</f>
        <v>4.166666666666667</v>
      </c>
      <c r="N74" s="915">
        <f ca="1">IFERROR(VLOOKUP($A74,'calc-table'!$B$31:$AA$54,COLUMN(),FALSE)/$C74,"-")</f>
        <v>5.833333333333333</v>
      </c>
      <c r="O74" s="914">
        <f ca="1">IFERROR(VLOOKUP($A74,'calc-table'!$B$31:$AA$54,COLUMN(),FALSE)/$C74,"-")</f>
        <v>10.166666666666666</v>
      </c>
      <c r="P74" s="915">
        <f ca="1">IFERROR(VLOOKUP($A74,'calc-table'!$B$31:$AA$54,COLUMN(),FALSE)/$C74,"-")</f>
        <v>11.166666666666666</v>
      </c>
      <c r="Q74" s="914">
        <f ca="1">IFERROR(VLOOKUP($A74,'calc-table'!$B$31:$AA$54,COLUMN(),FALSE)/$C74,"-")</f>
        <v>3.8333333333333335</v>
      </c>
      <c r="R74" s="915">
        <f ca="1">IFERROR(VLOOKUP($A74,'calc-table'!$B$31:$AA$54,COLUMN(),FALSE)/$C74,"-")</f>
        <v>3.3333333333333335</v>
      </c>
      <c r="S74" s="914">
        <f ca="1">IFERROR(VLOOKUP($A74,'calc-table'!$B$31:$AA$54,COLUMN(),FALSE),"-")</f>
        <v>7.625</v>
      </c>
      <c r="T74" s="915">
        <f ca="1">IFERROR(VLOOKUP($A74,'calc-table'!$B$31:$AA$54,COLUMN(),FALSE),"-")</f>
        <v>2.875</v>
      </c>
      <c r="U74" s="914">
        <f ca="1">IFERROR(VLOOKUP($A74,'calc-table'!$B$31:$AA$54,COLUMN(),FALSE),"-")</f>
        <v>6.7</v>
      </c>
      <c r="V74" s="915">
        <f ca="1">IFERROR(VLOOKUP($A74,'calc-table'!$B$31:$AA$54,COLUMN(),FALSE),"-")</f>
        <v>2</v>
      </c>
      <c r="W74" s="397">
        <f ca="1">IFERROR(VLOOKUP($A74,'calc-table'!$B$31:$AA$54,COLUMN(),FALSE)/$C74,"-")</f>
        <v>1.6666666666666667</v>
      </c>
      <c r="X74" s="367">
        <f ca="1">IFERROR(VLOOKUP($A74,'calc-table'!$B$31:$AA$54,COLUMN(),FALSE),"-")</f>
        <v>0</v>
      </c>
      <c r="Y74" s="914">
        <f ca="1">IFERROR(VLOOKUP($A74,'calc-table'!$B$31:$AA$54,COLUMN(),FALSE)/$C74,"-")</f>
        <v>12.5</v>
      </c>
      <c r="Z74" s="915">
        <f ca="1">IFERROR(VLOOKUP($A74,'calc-table'!$B$31:$AA$54,COLUMN(),FALSE)/$C74,"-")</f>
        <v>13.166666666666666</v>
      </c>
    </row>
    <row r="75" spans="1:26" ht="15.95" customHeight="1" x14ac:dyDescent="0.25">
      <c r="A75" s="922">
        <v>17</v>
      </c>
      <c r="B75" s="923" t="str">
        <f ca="1">IFERROR(VLOOKUP($A75,'calc-table'!$B$31:$AA$54,COLUMN(),FALSE),"-")</f>
        <v>Reading</v>
      </c>
      <c r="C75" s="366">
        <f ca="1">IFERROR(VLOOKUP($A75,'calc-table'!$B$31:$AA$54,COLUMN(),FALSE),"-")</f>
        <v>6</v>
      </c>
      <c r="D75" s="895">
        <f ca="1">IFERROR(VLOOKUP($A75,'calc-table'!$B$31:$AA$54,COLUMN(),FALSE),"-")</f>
        <v>1</v>
      </c>
      <c r="E75" s="896">
        <f ca="1">IFERROR(VLOOKUP($A75,'calc-table'!$B$31:$AA$54,COLUMN(),FALSE),"-")</f>
        <v>3</v>
      </c>
      <c r="F75" s="897">
        <f ca="1">IFERROR(VLOOKUP($A75,'calc-table'!$B$31:$AA$54,COLUMN(),FALSE),"-")</f>
        <v>2</v>
      </c>
      <c r="G75" s="895">
        <f ca="1">IFERROR(VLOOKUP($A75,'calc-table'!$B$31:$AA$54,COLUMN(),FALSE),"-")</f>
        <v>9</v>
      </c>
      <c r="H75" s="896">
        <f ca="1">IFERROR(VLOOKUP($A75,'calc-table'!$B$31:$AA$54,COLUMN(),FALSE),"-")</f>
        <v>12</v>
      </c>
      <c r="I75" s="897">
        <f ca="1">IFERROR(VLOOKUP($A75,'calc-table'!$B$31:$AA$54,COLUMN(),FALSE),"-")</f>
        <v>-3</v>
      </c>
      <c r="J75" s="364">
        <f ca="1">IFERROR(VLOOKUP($A75,'calc-table'!$B$31:$AA$54,COLUMN(),FALSE),"-")</f>
        <v>6</v>
      </c>
      <c r="K75" s="914">
        <f ca="1">IFERROR(VLOOKUP($A75,'calc-table'!$B$31:$AA$54,COLUMN(),FALSE),"-")</f>
        <v>1.5</v>
      </c>
      <c r="L75" s="915">
        <f ca="1">IFERROR(VLOOKUP($A75,'calc-table'!$B$31:$AA$54,COLUMN(),FALSE),"-")</f>
        <v>2</v>
      </c>
      <c r="M75" s="914">
        <f ca="1">IFERROR(VLOOKUP($A75,'calc-table'!$B$31:$AA$54,COLUMN(),FALSE)/$C75,"-")</f>
        <v>4.5</v>
      </c>
      <c r="N75" s="915">
        <f ca="1">IFERROR(VLOOKUP($A75,'calc-table'!$B$31:$AA$54,COLUMN(),FALSE)/$C75,"-")</f>
        <v>6.333333333333333</v>
      </c>
      <c r="O75" s="914">
        <f ca="1">IFERROR(VLOOKUP($A75,'calc-table'!$B$31:$AA$54,COLUMN(),FALSE)/$C75,"-")</f>
        <v>10</v>
      </c>
      <c r="P75" s="915">
        <f ca="1">IFERROR(VLOOKUP($A75,'calc-table'!$B$31:$AA$54,COLUMN(),FALSE)/$C75,"-")</f>
        <v>16.5</v>
      </c>
      <c r="Q75" s="914">
        <f ca="1">IFERROR(VLOOKUP($A75,'calc-table'!$B$31:$AA$54,COLUMN(),FALSE)/$C75,"-")</f>
        <v>4.833333333333333</v>
      </c>
      <c r="R75" s="915">
        <f ca="1">IFERROR(VLOOKUP($A75,'calc-table'!$B$31:$AA$54,COLUMN(),FALSE)/$C75,"-")</f>
        <v>5.5</v>
      </c>
      <c r="S75" s="914">
        <f ca="1">IFERROR(VLOOKUP($A75,'calc-table'!$B$31:$AA$54,COLUMN(),FALSE),"-")</f>
        <v>6.666666666666667</v>
      </c>
      <c r="T75" s="915">
        <f ca="1">IFERROR(VLOOKUP($A75,'calc-table'!$B$31:$AA$54,COLUMN(),FALSE),"-")</f>
        <v>3.2222222222222223</v>
      </c>
      <c r="U75" s="914">
        <f ca="1">IFERROR(VLOOKUP($A75,'calc-table'!$B$31:$AA$54,COLUMN(),FALSE),"-")</f>
        <v>8.25</v>
      </c>
      <c r="V75" s="915">
        <f ca="1">IFERROR(VLOOKUP($A75,'calc-table'!$B$31:$AA$54,COLUMN(),FALSE),"-")</f>
        <v>2.75</v>
      </c>
      <c r="W75" s="397">
        <f ca="1">IFERROR(VLOOKUP($A75,'calc-table'!$B$31:$AA$54,COLUMN(),FALSE)/$C75,"-")</f>
        <v>1.3333333333333333</v>
      </c>
      <c r="X75" s="367">
        <f ca="1">IFERROR(VLOOKUP($A75,'calc-table'!$B$31:$AA$54,COLUMN(),FALSE),"-")</f>
        <v>0</v>
      </c>
      <c r="Y75" s="914">
        <f ca="1">IFERROR(VLOOKUP($A75,'calc-table'!$B$31:$AA$54,COLUMN(),FALSE)/$C75,"-")</f>
        <v>11.666666666666666</v>
      </c>
      <c r="Z75" s="915">
        <f ca="1">IFERROR(VLOOKUP($A75,'calc-table'!$B$31:$AA$54,COLUMN(),FALSE)/$C75,"-")</f>
        <v>11.5</v>
      </c>
    </row>
    <row r="76" spans="1:26" ht="15.95" customHeight="1" x14ac:dyDescent="0.25">
      <c r="A76" s="922">
        <v>18</v>
      </c>
      <c r="B76" s="923" t="str">
        <f ca="1">IFERROR(VLOOKUP($A76,'calc-table'!$B$31:$AA$54,COLUMN(),FALSE),"-")</f>
        <v>Brentford</v>
      </c>
      <c r="C76" s="366">
        <f ca="1">IFERROR(VLOOKUP($A76,'calc-table'!$B$31:$AA$54,COLUMN(),FALSE),"-")</f>
        <v>6</v>
      </c>
      <c r="D76" s="895">
        <f ca="1">IFERROR(VLOOKUP($A76,'calc-table'!$B$31:$AA$54,COLUMN(),FALSE),"-")</f>
        <v>0</v>
      </c>
      <c r="E76" s="896">
        <f ca="1">IFERROR(VLOOKUP($A76,'calc-table'!$B$31:$AA$54,COLUMN(),FALSE),"-")</f>
        <v>4</v>
      </c>
      <c r="F76" s="897">
        <f ca="1">IFERROR(VLOOKUP($A76,'calc-table'!$B$31:$AA$54,COLUMN(),FALSE),"-")</f>
        <v>2</v>
      </c>
      <c r="G76" s="895">
        <f ca="1">IFERROR(VLOOKUP($A76,'calc-table'!$B$31:$AA$54,COLUMN(),FALSE),"-")</f>
        <v>6</v>
      </c>
      <c r="H76" s="896">
        <f ca="1">IFERROR(VLOOKUP($A76,'calc-table'!$B$31:$AA$54,COLUMN(),FALSE),"-")</f>
        <v>9</v>
      </c>
      <c r="I76" s="897">
        <f ca="1">IFERROR(VLOOKUP($A76,'calc-table'!$B$31:$AA$54,COLUMN(),FALSE),"-")</f>
        <v>-3</v>
      </c>
      <c r="J76" s="364">
        <f ca="1">IFERROR(VLOOKUP($A76,'calc-table'!$B$31:$AA$54,COLUMN(),FALSE),"-")</f>
        <v>4</v>
      </c>
      <c r="K76" s="914">
        <f ca="1">IFERROR(VLOOKUP($A76,'calc-table'!$B$31:$AA$54,COLUMN(),FALSE),"-")</f>
        <v>1</v>
      </c>
      <c r="L76" s="915">
        <f ca="1">IFERROR(VLOOKUP($A76,'calc-table'!$B$31:$AA$54,COLUMN(),FALSE),"-")</f>
        <v>1.5</v>
      </c>
      <c r="M76" s="914">
        <f ca="1">IFERROR(VLOOKUP($A76,'calc-table'!$B$31:$AA$54,COLUMN(),FALSE)/$C76,"-")</f>
        <v>5.666666666666667</v>
      </c>
      <c r="N76" s="915">
        <f ca="1">IFERROR(VLOOKUP($A76,'calc-table'!$B$31:$AA$54,COLUMN(),FALSE)/$C76,"-")</f>
        <v>5.166666666666667</v>
      </c>
      <c r="O76" s="914">
        <f ca="1">IFERROR(VLOOKUP($A76,'calc-table'!$B$31:$AA$54,COLUMN(),FALSE)/$C76,"-")</f>
        <v>13.5</v>
      </c>
      <c r="P76" s="915">
        <f ca="1">IFERROR(VLOOKUP($A76,'calc-table'!$B$31:$AA$54,COLUMN(),FALSE)/$C76,"-")</f>
        <v>11</v>
      </c>
      <c r="Q76" s="914">
        <f ca="1">IFERROR(VLOOKUP($A76,'calc-table'!$B$31:$AA$54,COLUMN(),FALSE)/$C76,"-")</f>
        <v>5</v>
      </c>
      <c r="R76" s="915">
        <f ca="1">IFERROR(VLOOKUP($A76,'calc-table'!$B$31:$AA$54,COLUMN(),FALSE)/$C76,"-")</f>
        <v>4.166666666666667</v>
      </c>
      <c r="S76" s="914">
        <f ca="1">IFERROR(VLOOKUP($A76,'calc-table'!$B$31:$AA$54,COLUMN(),FALSE),"-")</f>
        <v>13.5</v>
      </c>
      <c r="T76" s="915">
        <f ca="1">IFERROR(VLOOKUP($A76,'calc-table'!$B$31:$AA$54,COLUMN(),FALSE),"-")</f>
        <v>5</v>
      </c>
      <c r="U76" s="914">
        <f ca="1">IFERROR(VLOOKUP($A76,'calc-table'!$B$31:$AA$54,COLUMN(),FALSE),"-")</f>
        <v>7.333333333333333</v>
      </c>
      <c r="V76" s="915">
        <f ca="1">IFERROR(VLOOKUP($A76,'calc-table'!$B$31:$AA$54,COLUMN(),FALSE),"-")</f>
        <v>2.7777777777777777</v>
      </c>
      <c r="W76" s="397">
        <f ca="1">IFERROR(VLOOKUP($A76,'calc-table'!$B$31:$AA$54,COLUMN(),FALSE)/$C76,"-")</f>
        <v>1.3333333333333333</v>
      </c>
      <c r="X76" s="367">
        <f ca="1">IFERROR(VLOOKUP($A76,'calc-table'!$B$31:$AA$54,COLUMN(),FALSE),"-")</f>
        <v>0</v>
      </c>
      <c r="Y76" s="914">
        <f ca="1">IFERROR(VLOOKUP($A76,'calc-table'!$B$31:$AA$54,COLUMN(),FALSE)/$C76,"-")</f>
        <v>11.166666666666666</v>
      </c>
      <c r="Z76" s="915">
        <f ca="1">IFERROR(VLOOKUP($A76,'calc-table'!$B$31:$AA$54,COLUMN(),FALSE)/$C76,"-")</f>
        <v>13.166666666666666</v>
      </c>
    </row>
    <row r="77" spans="1:26" ht="15.95" customHeight="1" x14ac:dyDescent="0.25">
      <c r="A77" s="922">
        <v>19</v>
      </c>
      <c r="B77" s="923" t="str">
        <f ca="1">IFERROR(VLOOKUP($A77,'calc-table'!$B$31:$AA$54,COLUMN(),FALSE),"-")</f>
        <v>Ipswich</v>
      </c>
      <c r="C77" s="366">
        <f ca="1">IFERROR(VLOOKUP($A77,'calc-table'!$B$31:$AA$54,COLUMN(),FALSE),"-")</f>
        <v>6</v>
      </c>
      <c r="D77" s="895">
        <f ca="1">IFERROR(VLOOKUP($A77,'calc-table'!$B$31:$AA$54,COLUMN(),FALSE),"-")</f>
        <v>1</v>
      </c>
      <c r="E77" s="896">
        <f ca="1">IFERROR(VLOOKUP($A77,'calc-table'!$B$31:$AA$54,COLUMN(),FALSE),"-")</f>
        <v>1</v>
      </c>
      <c r="F77" s="897">
        <f ca="1">IFERROR(VLOOKUP($A77,'calc-table'!$B$31:$AA$54,COLUMN(),FALSE),"-")</f>
        <v>4</v>
      </c>
      <c r="G77" s="895">
        <f ca="1">IFERROR(VLOOKUP($A77,'calc-table'!$B$31:$AA$54,COLUMN(),FALSE),"-")</f>
        <v>6</v>
      </c>
      <c r="H77" s="896">
        <f ca="1">IFERROR(VLOOKUP($A77,'calc-table'!$B$31:$AA$54,COLUMN(),FALSE),"-")</f>
        <v>11</v>
      </c>
      <c r="I77" s="897">
        <f ca="1">IFERROR(VLOOKUP($A77,'calc-table'!$B$31:$AA$54,COLUMN(),FALSE),"-")</f>
        <v>-5</v>
      </c>
      <c r="J77" s="364">
        <f ca="1">IFERROR(VLOOKUP($A77,'calc-table'!$B$31:$AA$54,COLUMN(),FALSE),"-")</f>
        <v>4</v>
      </c>
      <c r="K77" s="914">
        <f ca="1">IFERROR(VLOOKUP($A77,'calc-table'!$B$31:$AA$54,COLUMN(),FALSE),"-")</f>
        <v>1</v>
      </c>
      <c r="L77" s="915">
        <f ca="1">IFERROR(VLOOKUP($A77,'calc-table'!$B$31:$AA$54,COLUMN(),FALSE),"-")</f>
        <v>1.8333333333333333</v>
      </c>
      <c r="M77" s="914">
        <f ca="1">IFERROR(VLOOKUP($A77,'calc-table'!$B$31:$AA$54,COLUMN(),FALSE)/$C77,"-")</f>
        <v>6</v>
      </c>
      <c r="N77" s="915">
        <f ca="1">IFERROR(VLOOKUP($A77,'calc-table'!$B$31:$AA$54,COLUMN(),FALSE)/$C77,"-")</f>
        <v>6.833333333333333</v>
      </c>
      <c r="O77" s="914">
        <f ca="1">IFERROR(VLOOKUP($A77,'calc-table'!$B$31:$AA$54,COLUMN(),FALSE)/$C77,"-")</f>
        <v>10.166666666666666</v>
      </c>
      <c r="P77" s="915">
        <f ca="1">IFERROR(VLOOKUP($A77,'calc-table'!$B$31:$AA$54,COLUMN(),FALSE)/$C77,"-")</f>
        <v>14.333333333333334</v>
      </c>
      <c r="Q77" s="914">
        <f ca="1">IFERROR(VLOOKUP($A77,'calc-table'!$B$31:$AA$54,COLUMN(),FALSE)/$C77,"-")</f>
        <v>2.5</v>
      </c>
      <c r="R77" s="915">
        <f ca="1">IFERROR(VLOOKUP($A77,'calc-table'!$B$31:$AA$54,COLUMN(),FALSE)/$C77,"-")</f>
        <v>4.666666666666667</v>
      </c>
      <c r="S77" s="914">
        <f ca="1">IFERROR(VLOOKUP($A77,'calc-table'!$B$31:$AA$54,COLUMN(),FALSE),"-")</f>
        <v>10.166666666666666</v>
      </c>
      <c r="T77" s="915">
        <f ca="1">IFERROR(VLOOKUP($A77,'calc-table'!$B$31:$AA$54,COLUMN(),FALSE),"-")</f>
        <v>2.5</v>
      </c>
      <c r="U77" s="914">
        <f ca="1">IFERROR(VLOOKUP($A77,'calc-table'!$B$31:$AA$54,COLUMN(),FALSE),"-")</f>
        <v>7.8181818181818183</v>
      </c>
      <c r="V77" s="915">
        <f ca="1">IFERROR(VLOOKUP($A77,'calc-table'!$B$31:$AA$54,COLUMN(),FALSE),"-")</f>
        <v>2.5454545454545454</v>
      </c>
      <c r="W77" s="397">
        <f ca="1">IFERROR(VLOOKUP($A77,'calc-table'!$B$31:$AA$54,COLUMN(),FALSE)/$C77,"-")</f>
        <v>1.1666666666666667</v>
      </c>
      <c r="X77" s="367">
        <f ca="1">IFERROR(VLOOKUP($A77,'calc-table'!$B$31:$AA$54,COLUMN(),FALSE),"-")</f>
        <v>2</v>
      </c>
      <c r="Y77" s="914">
        <f ca="1">IFERROR(VLOOKUP($A77,'calc-table'!$B$31:$AA$54,COLUMN(),FALSE)/$C77,"-")</f>
        <v>14</v>
      </c>
      <c r="Z77" s="915">
        <f ca="1">IFERROR(VLOOKUP($A77,'calc-table'!$B$31:$AA$54,COLUMN(),FALSE)/$C77,"-")</f>
        <v>9.8333333333333339</v>
      </c>
    </row>
    <row r="78" spans="1:26" ht="15.95" customHeight="1" x14ac:dyDescent="0.25">
      <c r="A78" s="922">
        <v>20</v>
      </c>
      <c r="B78" s="923" t="str">
        <f ca="1">IFERROR(VLOOKUP($A78,'calc-table'!$B$31:$AA$54,COLUMN(),FALSE),"-")</f>
        <v>Hull</v>
      </c>
      <c r="C78" s="366">
        <f ca="1">IFERROR(VLOOKUP($A78,'calc-table'!$B$31:$AA$54,COLUMN(),FALSE),"-")</f>
        <v>6</v>
      </c>
      <c r="D78" s="895">
        <f ca="1">IFERROR(VLOOKUP($A78,'calc-table'!$B$31:$AA$54,COLUMN(),FALSE),"-")</f>
        <v>1</v>
      </c>
      <c r="E78" s="896">
        <f ca="1">IFERROR(VLOOKUP($A78,'calc-table'!$B$31:$AA$54,COLUMN(),FALSE),"-")</f>
        <v>1</v>
      </c>
      <c r="F78" s="897">
        <f ca="1">IFERROR(VLOOKUP($A78,'calc-table'!$B$31:$AA$54,COLUMN(),FALSE),"-")</f>
        <v>4</v>
      </c>
      <c r="G78" s="895">
        <f ca="1">IFERROR(VLOOKUP($A78,'calc-table'!$B$31:$AA$54,COLUMN(),FALSE),"-")</f>
        <v>5</v>
      </c>
      <c r="H78" s="896">
        <f ca="1">IFERROR(VLOOKUP($A78,'calc-table'!$B$31:$AA$54,COLUMN(),FALSE),"-")</f>
        <v>11</v>
      </c>
      <c r="I78" s="897">
        <f ca="1">IFERROR(VLOOKUP($A78,'calc-table'!$B$31:$AA$54,COLUMN(),FALSE),"-")</f>
        <v>-6</v>
      </c>
      <c r="J78" s="364">
        <f ca="1">IFERROR(VLOOKUP($A78,'calc-table'!$B$31:$AA$54,COLUMN(),FALSE),"-")</f>
        <v>4</v>
      </c>
      <c r="K78" s="914">
        <f ca="1">IFERROR(VLOOKUP($A78,'calc-table'!$B$31:$AA$54,COLUMN(),FALSE),"-")</f>
        <v>0.83333333333333337</v>
      </c>
      <c r="L78" s="915">
        <f ca="1">IFERROR(VLOOKUP($A78,'calc-table'!$B$31:$AA$54,COLUMN(),FALSE),"-")</f>
        <v>1.8333333333333333</v>
      </c>
      <c r="M78" s="914">
        <f ca="1">IFERROR(VLOOKUP($A78,'calc-table'!$B$31:$AA$54,COLUMN(),FALSE)/$C78,"-")</f>
        <v>4.5</v>
      </c>
      <c r="N78" s="915">
        <f ca="1">IFERROR(VLOOKUP($A78,'calc-table'!$B$31:$AA$54,COLUMN(),FALSE)/$C78,"-")</f>
        <v>6.333333333333333</v>
      </c>
      <c r="O78" s="914">
        <f ca="1">IFERROR(VLOOKUP($A78,'calc-table'!$B$31:$AA$54,COLUMN(),FALSE)/$C78,"-")</f>
        <v>9.6666666666666661</v>
      </c>
      <c r="P78" s="915">
        <f ca="1">IFERROR(VLOOKUP($A78,'calc-table'!$B$31:$AA$54,COLUMN(),FALSE)/$C78,"-")</f>
        <v>13.666666666666666</v>
      </c>
      <c r="Q78" s="914">
        <f ca="1">IFERROR(VLOOKUP($A78,'calc-table'!$B$31:$AA$54,COLUMN(),FALSE)/$C78,"-")</f>
        <v>3.1666666666666665</v>
      </c>
      <c r="R78" s="915">
        <f ca="1">IFERROR(VLOOKUP($A78,'calc-table'!$B$31:$AA$54,COLUMN(),FALSE)/$C78,"-")</f>
        <v>5.166666666666667</v>
      </c>
      <c r="S78" s="914">
        <f ca="1">IFERROR(VLOOKUP($A78,'calc-table'!$B$31:$AA$54,COLUMN(),FALSE),"-")</f>
        <v>11.6</v>
      </c>
      <c r="T78" s="915">
        <f ca="1">IFERROR(VLOOKUP($A78,'calc-table'!$B$31:$AA$54,COLUMN(),FALSE),"-")</f>
        <v>3.8</v>
      </c>
      <c r="U78" s="914">
        <f ca="1">IFERROR(VLOOKUP($A78,'calc-table'!$B$31:$AA$54,COLUMN(),FALSE),"-")</f>
        <v>7.4545454545454541</v>
      </c>
      <c r="V78" s="915">
        <f ca="1">IFERROR(VLOOKUP($A78,'calc-table'!$B$31:$AA$54,COLUMN(),FALSE),"-")</f>
        <v>2.8181818181818183</v>
      </c>
      <c r="W78" s="397">
        <f ca="1">IFERROR(VLOOKUP($A78,'calc-table'!$B$31:$AA$54,COLUMN(),FALSE)/$C78,"-")</f>
        <v>1.3333333333333333</v>
      </c>
      <c r="X78" s="367">
        <f ca="1">IFERROR(VLOOKUP($A78,'calc-table'!$B$31:$AA$54,COLUMN(),FALSE),"-")</f>
        <v>1</v>
      </c>
      <c r="Y78" s="914">
        <f ca="1">IFERROR(VLOOKUP($A78,'calc-table'!$B$31:$AA$54,COLUMN(),FALSE)/$C78,"-")</f>
        <v>9.5</v>
      </c>
      <c r="Z78" s="915">
        <f ca="1">IFERROR(VLOOKUP($A78,'calc-table'!$B$31:$AA$54,COLUMN(),FALSE)/$C78,"-")</f>
        <v>9.8333333333333339</v>
      </c>
    </row>
    <row r="79" spans="1:26" ht="15.95" customHeight="1" x14ac:dyDescent="0.25">
      <c r="A79" s="922">
        <v>21</v>
      </c>
      <c r="B79" s="923" t="str">
        <f ca="1">IFERROR(VLOOKUP($A79,'calc-table'!$B$31:$AA$54,COLUMN(),FALSE),"-")</f>
        <v>Wigan</v>
      </c>
      <c r="C79" s="366">
        <f ca="1">IFERROR(VLOOKUP($A79,'calc-table'!$B$31:$AA$54,COLUMN(),FALSE),"-")</f>
        <v>6</v>
      </c>
      <c r="D79" s="895">
        <f ca="1">IFERROR(VLOOKUP($A79,'calc-table'!$B$31:$AA$54,COLUMN(),FALSE),"-")</f>
        <v>1</v>
      </c>
      <c r="E79" s="896">
        <f ca="1">IFERROR(VLOOKUP($A79,'calc-table'!$B$31:$AA$54,COLUMN(),FALSE),"-")</f>
        <v>0</v>
      </c>
      <c r="F79" s="897">
        <f ca="1">IFERROR(VLOOKUP($A79,'calc-table'!$B$31:$AA$54,COLUMN(),FALSE),"-")</f>
        <v>5</v>
      </c>
      <c r="G79" s="895">
        <f ca="1">IFERROR(VLOOKUP($A79,'calc-table'!$B$31:$AA$54,COLUMN(),FALSE),"-")</f>
        <v>5</v>
      </c>
      <c r="H79" s="896">
        <f ca="1">IFERROR(VLOOKUP($A79,'calc-table'!$B$31:$AA$54,COLUMN(),FALSE),"-")</f>
        <v>11</v>
      </c>
      <c r="I79" s="897">
        <f ca="1">IFERROR(VLOOKUP($A79,'calc-table'!$B$31:$AA$54,COLUMN(),FALSE),"-")</f>
        <v>-6</v>
      </c>
      <c r="J79" s="364">
        <f ca="1">IFERROR(VLOOKUP($A79,'calc-table'!$B$31:$AA$54,COLUMN(),FALSE),"-")</f>
        <v>3</v>
      </c>
      <c r="K79" s="914">
        <f ca="1">IFERROR(VLOOKUP($A79,'calc-table'!$B$31:$AA$54,COLUMN(),FALSE),"-")</f>
        <v>0.83333333333333337</v>
      </c>
      <c r="L79" s="915">
        <f ca="1">IFERROR(VLOOKUP($A79,'calc-table'!$B$31:$AA$54,COLUMN(),FALSE),"-")</f>
        <v>1.8333333333333333</v>
      </c>
      <c r="M79" s="914">
        <f ca="1">IFERROR(VLOOKUP($A79,'calc-table'!$B$31:$AA$54,COLUMN(),FALSE)/$C79,"-")</f>
        <v>3.6666666666666665</v>
      </c>
      <c r="N79" s="915">
        <f ca="1">IFERROR(VLOOKUP($A79,'calc-table'!$B$31:$AA$54,COLUMN(),FALSE)/$C79,"-")</f>
        <v>6.333333333333333</v>
      </c>
      <c r="O79" s="914">
        <f ca="1">IFERROR(VLOOKUP($A79,'calc-table'!$B$31:$AA$54,COLUMN(),FALSE)/$C79,"-")</f>
        <v>11.333333333333334</v>
      </c>
      <c r="P79" s="915">
        <f ca="1">IFERROR(VLOOKUP($A79,'calc-table'!$B$31:$AA$54,COLUMN(),FALSE)/$C79,"-")</f>
        <v>14.666666666666666</v>
      </c>
      <c r="Q79" s="914">
        <f ca="1">IFERROR(VLOOKUP($A79,'calc-table'!$B$31:$AA$54,COLUMN(),FALSE)/$C79,"-")</f>
        <v>2.6666666666666665</v>
      </c>
      <c r="R79" s="915">
        <f ca="1">IFERROR(VLOOKUP($A79,'calc-table'!$B$31:$AA$54,COLUMN(),FALSE)/$C79,"-")</f>
        <v>4.333333333333333</v>
      </c>
      <c r="S79" s="914">
        <f ca="1">IFERROR(VLOOKUP($A79,'calc-table'!$B$31:$AA$54,COLUMN(),FALSE),"-")</f>
        <v>13.6</v>
      </c>
      <c r="T79" s="915">
        <f ca="1">IFERROR(VLOOKUP($A79,'calc-table'!$B$31:$AA$54,COLUMN(),FALSE),"-")</f>
        <v>3.2</v>
      </c>
      <c r="U79" s="914">
        <f ca="1">IFERROR(VLOOKUP($A79,'calc-table'!$B$31:$AA$54,COLUMN(),FALSE),"-")</f>
        <v>8</v>
      </c>
      <c r="V79" s="915">
        <f ca="1">IFERROR(VLOOKUP($A79,'calc-table'!$B$31:$AA$54,COLUMN(),FALSE),"-")</f>
        <v>2.3636363636363638</v>
      </c>
      <c r="W79" s="397">
        <f ca="1">IFERROR(VLOOKUP($A79,'calc-table'!$B$31:$AA$54,COLUMN(),FALSE)/$C79,"-")</f>
        <v>2.6666666666666665</v>
      </c>
      <c r="X79" s="367">
        <f ca="1">IFERROR(VLOOKUP($A79,'calc-table'!$B$31:$AA$54,COLUMN(),FALSE),"-")</f>
        <v>2</v>
      </c>
      <c r="Y79" s="914">
        <f ca="1">IFERROR(VLOOKUP($A79,'calc-table'!$B$31:$AA$54,COLUMN(),FALSE)/$C79,"-")</f>
        <v>15.833333333333334</v>
      </c>
      <c r="Z79" s="915">
        <f ca="1">IFERROR(VLOOKUP($A79,'calc-table'!$B$31:$AA$54,COLUMN(),FALSE)/$C79,"-")</f>
        <v>14</v>
      </c>
    </row>
    <row r="80" spans="1:26" ht="15.95" customHeight="1" x14ac:dyDescent="0.25">
      <c r="A80" s="922">
        <v>22</v>
      </c>
      <c r="B80" s="923" t="str">
        <f ca="1">IFERROR(VLOOKUP($A80,'calc-table'!$B$31:$AA$54,COLUMN(),FALSE),"-")</f>
        <v>Millwall</v>
      </c>
      <c r="C80" s="366">
        <f ca="1">IFERROR(VLOOKUP($A80,'calc-table'!$B$31:$AA$54,COLUMN(),FALSE),"-")</f>
        <v>6</v>
      </c>
      <c r="D80" s="895">
        <f ca="1">IFERROR(VLOOKUP($A80,'calc-table'!$B$31:$AA$54,COLUMN(),FALSE),"-")</f>
        <v>0</v>
      </c>
      <c r="E80" s="896">
        <f ca="1">IFERROR(VLOOKUP($A80,'calc-table'!$B$31:$AA$54,COLUMN(),FALSE),"-")</f>
        <v>2</v>
      </c>
      <c r="F80" s="897">
        <f ca="1">IFERROR(VLOOKUP($A80,'calc-table'!$B$31:$AA$54,COLUMN(),FALSE),"-")</f>
        <v>4</v>
      </c>
      <c r="G80" s="895">
        <f ca="1">IFERROR(VLOOKUP($A80,'calc-table'!$B$31:$AA$54,COLUMN(),FALSE),"-")</f>
        <v>3</v>
      </c>
      <c r="H80" s="896">
        <f ca="1">IFERROR(VLOOKUP($A80,'calc-table'!$B$31:$AA$54,COLUMN(),FALSE),"-")</f>
        <v>9</v>
      </c>
      <c r="I80" s="897">
        <f ca="1">IFERROR(VLOOKUP($A80,'calc-table'!$B$31:$AA$54,COLUMN(),FALSE),"-")</f>
        <v>-6</v>
      </c>
      <c r="J80" s="364">
        <f ca="1">IFERROR(VLOOKUP($A80,'calc-table'!$B$31:$AA$54,COLUMN(),FALSE),"-")</f>
        <v>2</v>
      </c>
      <c r="K80" s="914">
        <f ca="1">IFERROR(VLOOKUP($A80,'calc-table'!$B$31:$AA$54,COLUMN(),FALSE),"-")</f>
        <v>0.5</v>
      </c>
      <c r="L80" s="915">
        <f ca="1">IFERROR(VLOOKUP($A80,'calc-table'!$B$31:$AA$54,COLUMN(),FALSE),"-")</f>
        <v>1.5</v>
      </c>
      <c r="M80" s="914">
        <f ca="1">IFERROR(VLOOKUP($A80,'calc-table'!$B$31:$AA$54,COLUMN(),FALSE)/$C80,"-")</f>
        <v>4.666666666666667</v>
      </c>
      <c r="N80" s="915">
        <f ca="1">IFERROR(VLOOKUP($A80,'calc-table'!$B$31:$AA$54,COLUMN(),FALSE)/$C80,"-")</f>
        <v>4.666666666666667</v>
      </c>
      <c r="O80" s="914">
        <f ca="1">IFERROR(VLOOKUP($A80,'calc-table'!$B$31:$AA$54,COLUMN(),FALSE)/$C80,"-")</f>
        <v>12.5</v>
      </c>
      <c r="P80" s="915">
        <f ca="1">IFERROR(VLOOKUP($A80,'calc-table'!$B$31:$AA$54,COLUMN(),FALSE)/$C80,"-")</f>
        <v>12.666666666666666</v>
      </c>
      <c r="Q80" s="914">
        <f ca="1">IFERROR(VLOOKUP($A80,'calc-table'!$B$31:$AA$54,COLUMN(),FALSE)/$C80,"-")</f>
        <v>3.8333333333333335</v>
      </c>
      <c r="R80" s="915">
        <f ca="1">IFERROR(VLOOKUP($A80,'calc-table'!$B$31:$AA$54,COLUMN(),FALSE)/$C80,"-")</f>
        <v>4.166666666666667</v>
      </c>
      <c r="S80" s="914">
        <f ca="1">IFERROR(VLOOKUP($A80,'calc-table'!$B$31:$AA$54,COLUMN(),FALSE),"-")</f>
        <v>25</v>
      </c>
      <c r="T80" s="915">
        <f ca="1">IFERROR(VLOOKUP($A80,'calc-table'!$B$31:$AA$54,COLUMN(),FALSE),"-")</f>
        <v>7.666666666666667</v>
      </c>
      <c r="U80" s="914">
        <f ca="1">IFERROR(VLOOKUP($A80,'calc-table'!$B$31:$AA$54,COLUMN(),FALSE),"-")</f>
        <v>8.4444444444444446</v>
      </c>
      <c r="V80" s="915">
        <f ca="1">IFERROR(VLOOKUP($A80,'calc-table'!$B$31:$AA$54,COLUMN(),FALSE),"-")</f>
        <v>2.7777777777777777</v>
      </c>
      <c r="W80" s="397">
        <f ca="1">IFERROR(VLOOKUP($A80,'calc-table'!$B$31:$AA$54,COLUMN(),FALSE)/$C80,"-")</f>
        <v>1.1666666666666667</v>
      </c>
      <c r="X80" s="367">
        <f ca="1">IFERROR(VLOOKUP($A80,'calc-table'!$B$31:$AA$54,COLUMN(),FALSE),"-")</f>
        <v>0</v>
      </c>
      <c r="Y80" s="914">
        <f ca="1">IFERROR(VLOOKUP($A80,'calc-table'!$B$31:$AA$54,COLUMN(),FALSE)/$C80,"-")</f>
        <v>11.166666666666666</v>
      </c>
      <c r="Z80" s="915">
        <f ca="1">IFERROR(VLOOKUP($A80,'calc-table'!$B$31:$AA$54,COLUMN(),FALSE)/$C80,"-")</f>
        <v>12.166666666666666</v>
      </c>
    </row>
    <row r="81" spans="1:26" ht="15.95" customHeight="1" x14ac:dyDescent="0.25">
      <c r="A81" s="922">
        <v>23</v>
      </c>
      <c r="B81" s="923" t="str">
        <f ca="1">IFERROR(VLOOKUP($A81,'calc-table'!$B$31:$AA$54,COLUMN(),FALSE),"-")</f>
        <v>Preston</v>
      </c>
      <c r="C81" s="366">
        <f ca="1">IFERROR(VLOOKUP($A81,'calc-table'!$B$31:$AA$54,COLUMN(),FALSE),"-")</f>
        <v>6</v>
      </c>
      <c r="D81" s="895">
        <f ca="1">IFERROR(VLOOKUP($A81,'calc-table'!$B$31:$AA$54,COLUMN(),FALSE),"-")</f>
        <v>0</v>
      </c>
      <c r="E81" s="896">
        <f ca="1">IFERROR(VLOOKUP($A81,'calc-table'!$B$31:$AA$54,COLUMN(),FALSE),"-")</f>
        <v>1</v>
      </c>
      <c r="F81" s="897">
        <f ca="1">IFERROR(VLOOKUP($A81,'calc-table'!$B$31:$AA$54,COLUMN(),FALSE),"-")</f>
        <v>5</v>
      </c>
      <c r="G81" s="895">
        <f ca="1">IFERROR(VLOOKUP($A81,'calc-table'!$B$31:$AA$54,COLUMN(),FALSE),"-")</f>
        <v>5</v>
      </c>
      <c r="H81" s="896">
        <f ca="1">IFERROR(VLOOKUP($A81,'calc-table'!$B$31:$AA$54,COLUMN(),FALSE),"-")</f>
        <v>14</v>
      </c>
      <c r="I81" s="897">
        <f ca="1">IFERROR(VLOOKUP($A81,'calc-table'!$B$31:$AA$54,COLUMN(),FALSE),"-")</f>
        <v>-9</v>
      </c>
      <c r="J81" s="364">
        <f ca="1">IFERROR(VLOOKUP($A81,'calc-table'!$B$31:$AA$54,COLUMN(),FALSE),"-")</f>
        <v>1</v>
      </c>
      <c r="K81" s="914">
        <f ca="1">IFERROR(VLOOKUP($A81,'calc-table'!$B$31:$AA$54,COLUMN(),FALSE),"-")</f>
        <v>0.83333333333333337</v>
      </c>
      <c r="L81" s="915">
        <f ca="1">IFERROR(VLOOKUP($A81,'calc-table'!$B$31:$AA$54,COLUMN(),FALSE),"-")</f>
        <v>2.3333333333333335</v>
      </c>
      <c r="M81" s="914">
        <f ca="1">IFERROR(VLOOKUP($A81,'calc-table'!$B$31:$AA$54,COLUMN(),FALSE)/$C81,"-")</f>
        <v>3.8333333333333335</v>
      </c>
      <c r="N81" s="915">
        <f ca="1">IFERROR(VLOOKUP($A81,'calc-table'!$B$31:$AA$54,COLUMN(),FALSE)/$C81,"-")</f>
        <v>6</v>
      </c>
      <c r="O81" s="914">
        <f ca="1">IFERROR(VLOOKUP($A81,'calc-table'!$B$31:$AA$54,COLUMN(),FALSE)/$C81,"-")</f>
        <v>10.166666666666666</v>
      </c>
      <c r="P81" s="915">
        <f ca="1">IFERROR(VLOOKUP($A81,'calc-table'!$B$31:$AA$54,COLUMN(),FALSE)/$C81,"-")</f>
        <v>13.166666666666666</v>
      </c>
      <c r="Q81" s="914">
        <f ca="1">IFERROR(VLOOKUP($A81,'calc-table'!$B$31:$AA$54,COLUMN(),FALSE)/$C81,"-")</f>
        <v>4.166666666666667</v>
      </c>
      <c r="R81" s="915">
        <f ca="1">IFERROR(VLOOKUP($A81,'calc-table'!$B$31:$AA$54,COLUMN(),FALSE)/$C81,"-")</f>
        <v>4.833333333333333</v>
      </c>
      <c r="S81" s="914">
        <f ca="1">IFERROR(VLOOKUP($A81,'calc-table'!$B$31:$AA$54,COLUMN(),FALSE),"-")</f>
        <v>12.2</v>
      </c>
      <c r="T81" s="915">
        <f ca="1">IFERROR(VLOOKUP($A81,'calc-table'!$B$31:$AA$54,COLUMN(),FALSE),"-")</f>
        <v>5</v>
      </c>
      <c r="U81" s="914">
        <f ca="1">IFERROR(VLOOKUP($A81,'calc-table'!$B$31:$AA$54,COLUMN(),FALSE),"-")</f>
        <v>5.6428571428571432</v>
      </c>
      <c r="V81" s="915">
        <f ca="1">IFERROR(VLOOKUP($A81,'calc-table'!$B$31:$AA$54,COLUMN(),FALSE),"-")</f>
        <v>2.0714285714285716</v>
      </c>
      <c r="W81" s="397">
        <f ca="1">IFERROR(VLOOKUP($A81,'calc-table'!$B$31:$AA$54,COLUMN(),FALSE)/$C81,"-")</f>
        <v>2</v>
      </c>
      <c r="X81" s="367">
        <f ca="1">IFERROR(VLOOKUP($A81,'calc-table'!$B$31:$AA$54,COLUMN(),FALSE),"-")</f>
        <v>0</v>
      </c>
      <c r="Y81" s="914">
        <f ca="1">IFERROR(VLOOKUP($A81,'calc-table'!$B$31:$AA$54,COLUMN(),FALSE)/$C81,"-")</f>
        <v>11.833333333333334</v>
      </c>
      <c r="Z81" s="915">
        <f ca="1">IFERROR(VLOOKUP($A81,'calc-table'!$B$31:$AA$54,COLUMN(),FALSE)/$C81,"-")</f>
        <v>11.833333333333334</v>
      </c>
    </row>
    <row r="82" spans="1:26" ht="15.95" customHeight="1" x14ac:dyDescent="0.25">
      <c r="A82" s="924">
        <v>24</v>
      </c>
      <c r="B82" s="925" t="str">
        <f ca="1">IFERROR(VLOOKUP($A82,'calc-table'!$B$31:$AA$54,COLUMN(),FALSE),"-")</f>
        <v>Rotherham</v>
      </c>
      <c r="C82" s="378">
        <f ca="1">IFERROR(VLOOKUP($A82,'calc-table'!$B$31:$AA$54,COLUMN(),FALSE),"-")</f>
        <v>6</v>
      </c>
      <c r="D82" s="898">
        <f ca="1">IFERROR(VLOOKUP($A82,'calc-table'!$B$31:$AA$54,COLUMN(),FALSE),"-")</f>
        <v>0</v>
      </c>
      <c r="E82" s="899">
        <f ca="1">IFERROR(VLOOKUP($A82,'calc-table'!$B$31:$AA$54,COLUMN(),FALSE),"-")</f>
        <v>0</v>
      </c>
      <c r="F82" s="900">
        <f ca="1">IFERROR(VLOOKUP($A82,'calc-table'!$B$31:$AA$54,COLUMN(),FALSE),"-")</f>
        <v>6</v>
      </c>
      <c r="G82" s="898">
        <f ca="1">IFERROR(VLOOKUP($A82,'calc-table'!$B$31:$AA$54,COLUMN(),FALSE),"-")</f>
        <v>2</v>
      </c>
      <c r="H82" s="899">
        <f ca="1">IFERROR(VLOOKUP($A82,'calc-table'!$B$31:$AA$54,COLUMN(),FALSE),"-")</f>
        <v>14</v>
      </c>
      <c r="I82" s="900">
        <f ca="1">IFERROR(VLOOKUP($A82,'calc-table'!$B$31:$AA$54,COLUMN(),FALSE),"-")</f>
        <v>-12</v>
      </c>
      <c r="J82" s="376">
        <f ca="1">IFERROR(VLOOKUP($A82,'calc-table'!$B$31:$AA$54,COLUMN(),FALSE),"-")</f>
        <v>0</v>
      </c>
      <c r="K82" s="916">
        <f ca="1">IFERROR(VLOOKUP($A82,'calc-table'!$B$31:$AA$54,COLUMN(),FALSE),"-")</f>
        <v>0.33333333333333331</v>
      </c>
      <c r="L82" s="917">
        <f ca="1">IFERROR(VLOOKUP($A82,'calc-table'!$B$31:$AA$54,COLUMN(),FALSE),"-")</f>
        <v>2.3333333333333335</v>
      </c>
      <c r="M82" s="916">
        <f ca="1">IFERROR(VLOOKUP($A82,'calc-table'!$B$31:$AA$54,COLUMN(),FALSE)/$C82,"-")</f>
        <v>3.6666666666666665</v>
      </c>
      <c r="N82" s="917">
        <f ca="1">IFERROR(VLOOKUP($A82,'calc-table'!$B$31:$AA$54,COLUMN(),FALSE)/$C82,"-")</f>
        <v>5.5</v>
      </c>
      <c r="O82" s="916">
        <f ca="1">IFERROR(VLOOKUP($A82,'calc-table'!$B$31:$AA$54,COLUMN(),FALSE)/$C82,"-")</f>
        <v>10.333333333333334</v>
      </c>
      <c r="P82" s="917">
        <f ca="1">IFERROR(VLOOKUP($A82,'calc-table'!$B$31:$AA$54,COLUMN(),FALSE)/$C82,"-")</f>
        <v>13.833333333333334</v>
      </c>
      <c r="Q82" s="916">
        <f ca="1">IFERROR(VLOOKUP($A82,'calc-table'!$B$31:$AA$54,COLUMN(),FALSE)/$C82,"-")</f>
        <v>3.8333333333333335</v>
      </c>
      <c r="R82" s="917">
        <f ca="1">IFERROR(VLOOKUP($A82,'calc-table'!$B$31:$AA$54,COLUMN(),FALSE)/$C82,"-")</f>
        <v>5.666666666666667</v>
      </c>
      <c r="S82" s="916">
        <f ca="1">IFERROR(VLOOKUP($A82,'calc-table'!$B$31:$AA$54,COLUMN(),FALSE),"-")</f>
        <v>31</v>
      </c>
      <c r="T82" s="917">
        <f ca="1">IFERROR(VLOOKUP($A82,'calc-table'!$B$31:$AA$54,COLUMN(),FALSE),"-")</f>
        <v>11.5</v>
      </c>
      <c r="U82" s="916">
        <f ca="1">IFERROR(VLOOKUP($A82,'calc-table'!$B$31:$AA$54,COLUMN(),FALSE),"-")</f>
        <v>5.9285714285714288</v>
      </c>
      <c r="V82" s="917">
        <f ca="1">IFERROR(VLOOKUP($A82,'calc-table'!$B$31:$AA$54,COLUMN(),FALSE),"-")</f>
        <v>2.4285714285714284</v>
      </c>
      <c r="W82" s="398">
        <f ca="1">IFERROR(VLOOKUP($A82,'calc-table'!$B$31:$AA$54,COLUMN(),FALSE)/$C82,"-")</f>
        <v>2</v>
      </c>
      <c r="X82" s="379">
        <f ca="1">IFERROR(VLOOKUP($A82,'calc-table'!$B$31:$AA$54,COLUMN(),FALSE),"-")</f>
        <v>0</v>
      </c>
      <c r="Y82" s="916">
        <f ca="1">IFERROR(VLOOKUP($A82,'calc-table'!$B$31:$AA$54,COLUMN(),FALSE)/$C82,"-")</f>
        <v>13.333333333333334</v>
      </c>
      <c r="Z82" s="917">
        <f ca="1">IFERROR(VLOOKUP($A82,'calc-table'!$B$31:$AA$54,COLUMN(),FALSE)/$C82,"-")</f>
        <v>11.333333333333334</v>
      </c>
    </row>
  </sheetData>
  <sheetProtection sheet="1" objects="1" scenarios="1"/>
  <mergeCells count="7">
    <mergeCell ref="A1:Z1"/>
    <mergeCell ref="A3:J3"/>
    <mergeCell ref="A30:J30"/>
    <mergeCell ref="A57:J57"/>
    <mergeCell ref="K3:Z3"/>
    <mergeCell ref="K30:Z30"/>
    <mergeCell ref="K57:Z57"/>
  </mergeCells>
  <conditionalFormatting sqref="A5:Z28">
    <cfRule type="expression" dxfId="92" priority="5">
      <formula>MOD(ROW(),2)=1</formula>
    </cfRule>
  </conditionalFormatting>
  <conditionalFormatting sqref="A32:Z55">
    <cfRule type="expression" dxfId="91" priority="4">
      <formula>MOD(ROW(),2)=1</formula>
    </cfRule>
  </conditionalFormatting>
  <conditionalFormatting sqref="A59:Z82">
    <cfRule type="expression" dxfId="90" priority="3">
      <formula>MOD(ROW(),2)=1</formula>
    </cfRule>
  </conditionalFormatting>
  <conditionalFormatting sqref="A32:Z55">
    <cfRule type="expression" dxfId="89" priority="2">
      <formula>MOD(ROW(),2)=1</formula>
    </cfRule>
  </conditionalFormatting>
  <conditionalFormatting sqref="A59:Z82">
    <cfRule type="expression" dxfId="88" priority="1">
      <formula>MOD(ROW(),2)=1</formula>
    </cfRule>
  </conditionalFormatting>
  <printOptions horizontalCentered="1"/>
  <pageMargins left="0" right="0" top="0.5" bottom="0.25" header="0.3" footer="0.3"/>
  <pageSetup paperSize="9" scale="58" orientation="landscape" r:id="rId1"/>
  <rowBreaks count="2" manualBreakCount="2">
    <brk id="28" max="16383" man="1"/>
    <brk id="5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2060"/>
  </sheetPr>
  <dimension ref="A1:T84"/>
  <sheetViews>
    <sheetView showGridLines="0" showRowColHeaders="0" zoomScaleNormal="100" workbookViewId="0">
      <selection activeCell="L3" sqref="L3:N3"/>
    </sheetView>
  </sheetViews>
  <sheetFormatPr defaultRowHeight="15.95" customHeight="1" x14ac:dyDescent="0.25"/>
  <cols>
    <col min="1" max="1" width="4.7109375" style="350" customWidth="1"/>
    <col min="2" max="2" width="16.7109375" style="350" customWidth="1"/>
    <col min="3" max="15" width="6.7109375" style="350" customWidth="1"/>
    <col min="16" max="17" width="7.7109375" style="350" customWidth="1"/>
    <col min="18" max="20" width="6.7109375" style="350" customWidth="1"/>
    <col min="21" max="16384" width="9.140625" style="350"/>
  </cols>
  <sheetData>
    <row r="1" spans="1:20" ht="24.95" customHeight="1" x14ac:dyDescent="0.25">
      <c r="A1" s="1348" t="str">
        <f>CONCATENATE('SELECT LEAGUE'!B5," 2018/2019 - UNDERS/OVERS PERFORMANCE TABLE")</f>
        <v>England Championship 2018/2019 - UNDERS/OVERS PERFORMANCE TABLE</v>
      </c>
      <c r="B1" s="1348"/>
      <c r="C1" s="1348"/>
      <c r="D1" s="1348"/>
      <c r="E1" s="1348"/>
      <c r="F1" s="1348"/>
      <c r="G1" s="1348"/>
      <c r="H1" s="1348"/>
      <c r="I1" s="1348"/>
      <c r="J1" s="1348"/>
      <c r="K1" s="1348"/>
      <c r="L1" s="1348"/>
      <c r="M1" s="1348"/>
      <c r="N1" s="1348"/>
      <c r="O1" s="1348"/>
      <c r="P1" s="1348"/>
      <c r="Q1" s="1348"/>
      <c r="R1" s="1348"/>
      <c r="S1" s="1348"/>
      <c r="T1" s="1348"/>
    </row>
    <row r="2" spans="1:20" ht="5.0999999999999996" customHeight="1" x14ac:dyDescent="0.25"/>
    <row r="3" spans="1:20" ht="21.95" customHeight="1" x14ac:dyDescent="0.25">
      <c r="F3" s="1349" t="s">
        <v>401</v>
      </c>
      <c r="G3" s="1349"/>
      <c r="H3" s="1349"/>
      <c r="I3" s="1349"/>
      <c r="J3" s="1349"/>
      <c r="K3" s="1349"/>
      <c r="L3" s="1350" t="s">
        <v>191</v>
      </c>
      <c r="M3" s="1350"/>
      <c r="N3" s="1350"/>
    </row>
    <row r="4" spans="1:20" ht="5.0999999999999996" customHeight="1" x14ac:dyDescent="0.25"/>
    <row r="5" spans="1:20" ht="15.95" customHeight="1" x14ac:dyDescent="0.25">
      <c r="A5" s="1347" t="s">
        <v>21</v>
      </c>
      <c r="B5" s="1347"/>
      <c r="C5" s="1347"/>
      <c r="D5" s="1347"/>
      <c r="E5" s="1347"/>
      <c r="F5" s="1347"/>
      <c r="G5" s="1347"/>
      <c r="H5" s="1347"/>
      <c r="I5" s="1347"/>
      <c r="J5" s="1347"/>
      <c r="K5" s="1347"/>
      <c r="L5" s="1345" t="s">
        <v>294</v>
      </c>
      <c r="M5" s="1345"/>
      <c r="N5" s="1346" t="s">
        <v>295</v>
      </c>
      <c r="O5" s="1346"/>
      <c r="P5" s="1346" t="s">
        <v>345</v>
      </c>
      <c r="Q5" s="1346"/>
      <c r="R5" s="1342" t="s">
        <v>343</v>
      </c>
      <c r="S5" s="1343"/>
      <c r="T5" s="1344"/>
    </row>
    <row r="6" spans="1:20" s="351" customFormat="1" ht="35.1" customHeight="1" x14ac:dyDescent="0.25">
      <c r="A6" s="391" t="s">
        <v>19</v>
      </c>
      <c r="B6" s="391" t="s">
        <v>11</v>
      </c>
      <c r="C6" s="391" t="s">
        <v>12</v>
      </c>
      <c r="D6" s="391" t="s">
        <v>13</v>
      </c>
      <c r="E6" s="391" t="s">
        <v>14</v>
      </c>
      <c r="F6" s="391" t="s">
        <v>15</v>
      </c>
      <c r="G6" s="391" t="s">
        <v>179</v>
      </c>
      <c r="H6" s="391" t="s">
        <v>180</v>
      </c>
      <c r="I6" s="391" t="s">
        <v>16</v>
      </c>
      <c r="J6" s="391" t="s">
        <v>17</v>
      </c>
      <c r="K6" s="391" t="s">
        <v>379</v>
      </c>
      <c r="L6" s="392" t="str">
        <f>$L$3</f>
        <v>Over 2.5 goals</v>
      </c>
      <c r="M6" s="393" t="str">
        <f>VLOOKUP(L6,'calc-outable'!$Z$4:$AA$15,2,FALSE)</f>
        <v>Under 2.5 goals</v>
      </c>
      <c r="N6" s="392" t="str">
        <f>$L$3</f>
        <v>Over 2.5 goals</v>
      </c>
      <c r="O6" s="393" t="str">
        <f>VLOOKUP(N6,'calc-outable'!$Z$4:$AA$15,2,FALSE)</f>
        <v>Under 2.5 goals</v>
      </c>
      <c r="P6" s="392" t="str">
        <f>$L$3</f>
        <v>Over 2.5 goals</v>
      </c>
      <c r="Q6" s="393" t="str">
        <f>VLOOKUP(P6,'calc-outable'!$Z$4:$AA$15,2,FALSE)</f>
        <v>Under 2.5 goals</v>
      </c>
      <c r="R6" s="394" t="s">
        <v>291</v>
      </c>
      <c r="S6" s="395" t="s">
        <v>292</v>
      </c>
      <c r="T6" s="396" t="s">
        <v>23</v>
      </c>
    </row>
    <row r="7" spans="1:20" ht="15.95" customHeight="1" x14ac:dyDescent="0.25">
      <c r="A7" s="352">
        <v>1</v>
      </c>
      <c r="B7" s="353" t="str">
        <f ca="1">IFERROR(VLOOKUP($A7,'calc-outable'!$B$58:$AA$81,COLUMN(),FALSE),"-")</f>
        <v>Sheffield Weds</v>
      </c>
      <c r="C7" s="354">
        <f ca="1">IFERROR(VLOOKUP($A7,'calc-outable'!$B$58:$AA$81,COLUMN(),FALSE),"-")</f>
        <v>12</v>
      </c>
      <c r="D7" s="354">
        <f ca="1">IFERROR(VLOOKUP($A7,'calc-outable'!$B$58:$AA$81,COLUMN(),FALSE),"-")</f>
        <v>5</v>
      </c>
      <c r="E7" s="354">
        <f ca="1">IFERROR(VLOOKUP($A7,'calc-outable'!$B$58:$AA$81,COLUMN(),FALSE),"-")</f>
        <v>4</v>
      </c>
      <c r="F7" s="354">
        <f ca="1">IFERROR(VLOOKUP($A7,'calc-outable'!$B$58:$AA$81,COLUMN(),FALSE),"-")</f>
        <v>3</v>
      </c>
      <c r="G7" s="354">
        <f ca="1">IFERROR(VLOOKUP($A7,'calc-outable'!$B$58:$AA$81,COLUMN(),FALSE),"-")</f>
        <v>19</v>
      </c>
      <c r="H7" s="354">
        <f ca="1">IFERROR(VLOOKUP($A7,'calc-outable'!$B$58:$AA$81,COLUMN(),FALSE),"-")</f>
        <v>18</v>
      </c>
      <c r="I7" s="354">
        <f ca="1">IFERROR(VLOOKUP($A7,'calc-outable'!$B$58:$AA$81,COLUMN(),FALSE),"-")</f>
        <v>1</v>
      </c>
      <c r="J7" s="354">
        <f ca="1">IFERROR(VLOOKUP($A7,'calc-outable'!$B$58:$AA$81,COLUMN(),FALSE),"-")</f>
        <v>19</v>
      </c>
      <c r="K7" s="355">
        <f ca="1">IFERROR(VLOOKUP($B7,'calc-table'!$C$58:$AB$81,26,FALSE),"-")</f>
        <v>6</v>
      </c>
      <c r="L7" s="356">
        <f ca="1">IFERROR(VLOOKUP($A7,'calc-outable'!$B$58:$AA$81,VLOOKUP($L$3,'calc-outable'!$Z$4:$AF$15,6,FALSE),FALSE),"-")</f>
        <v>9</v>
      </c>
      <c r="M7" s="357">
        <f ca="1">IFERROR(VLOOKUP($A7,'calc-outable'!$B$58:$AA$81,VLOOKUP($L$3,'calc-outable'!$Z$4:$AF$15,7,FALSE),FALSE),"-")</f>
        <v>3</v>
      </c>
      <c r="N7" s="358">
        <f ca="1">IFERROR(L7*100/C7,"-")</f>
        <v>75</v>
      </c>
      <c r="O7" s="357">
        <f ca="1">IFERROR(M7*100/C7,"-")</f>
        <v>25</v>
      </c>
      <c r="P7" s="359">
        <f ca="1">IFERROR(100/N7,"-")</f>
        <v>1.3333333333333333</v>
      </c>
      <c r="Q7" s="360">
        <f ca="1">IFERROR(100/O7,"-")</f>
        <v>4</v>
      </c>
      <c r="R7" s="361">
        <f ca="1">IFERROR(G7/C7,"-")</f>
        <v>1.5833333333333333</v>
      </c>
      <c r="S7" s="362">
        <f ca="1">IFERROR(H7/C7,"-")</f>
        <v>1.5</v>
      </c>
      <c r="T7" s="363">
        <f ca="1">IFERROR(R7+S7,"-")</f>
        <v>3.083333333333333</v>
      </c>
    </row>
    <row r="8" spans="1:20" ht="15.95" customHeight="1" x14ac:dyDescent="0.25">
      <c r="A8" s="364">
        <v>2</v>
      </c>
      <c r="B8" s="365" t="str">
        <f ca="1">IFERROR(VLOOKUP($A8,'calc-outable'!$B$58:$AA$81,COLUMN(),FALSE),"-")</f>
        <v>Sheffield United</v>
      </c>
      <c r="C8" s="366">
        <f ca="1">IFERROR(VLOOKUP($A8,'calc-outable'!$B$58:$AA$81,COLUMN(),FALSE),"-")</f>
        <v>12</v>
      </c>
      <c r="D8" s="366">
        <f ca="1">IFERROR(VLOOKUP($A8,'calc-outable'!$B$58:$AA$81,COLUMN(),FALSE),"-")</f>
        <v>8</v>
      </c>
      <c r="E8" s="366">
        <f ca="1">IFERROR(VLOOKUP($A8,'calc-outable'!$B$58:$AA$81,COLUMN(),FALSE),"-")</f>
        <v>1</v>
      </c>
      <c r="F8" s="366">
        <f ca="1">IFERROR(VLOOKUP($A8,'calc-outable'!$B$58:$AA$81,COLUMN(),FALSE),"-")</f>
        <v>3</v>
      </c>
      <c r="G8" s="366">
        <f ca="1">IFERROR(VLOOKUP($A8,'calc-outable'!$B$58:$AA$81,COLUMN(),FALSE),"-")</f>
        <v>21</v>
      </c>
      <c r="H8" s="366">
        <f ca="1">IFERROR(VLOOKUP($A8,'calc-outable'!$B$58:$AA$81,COLUMN(),FALSE),"-")</f>
        <v>13</v>
      </c>
      <c r="I8" s="366">
        <f ca="1">IFERROR(VLOOKUP($A8,'calc-outable'!$B$58:$AA$81,COLUMN(),FALSE),"-")</f>
        <v>8</v>
      </c>
      <c r="J8" s="366">
        <f ca="1">IFERROR(VLOOKUP($A8,'calc-outable'!$B$58:$AA$81,COLUMN(),FALSE),"-")</f>
        <v>25</v>
      </c>
      <c r="K8" s="367">
        <f ca="1">IFERROR(VLOOKUP($B8,'calc-table'!$C$58:$AB$81,26,FALSE),"-")</f>
        <v>1</v>
      </c>
      <c r="L8" s="368">
        <f ca="1">IFERROR(VLOOKUP($A8,'calc-outable'!$B$58:$AA$81,VLOOKUP($L$3,'calc-outable'!$Z$4:$AF$15,6,FALSE),FALSE),"-")</f>
        <v>8</v>
      </c>
      <c r="M8" s="369">
        <f ca="1">IFERROR(VLOOKUP($A8,'calc-outable'!$B$58:$AA$81,VLOOKUP($L$3,'calc-outable'!$Z$4:$AF$15,7,FALSE),FALSE),"-")</f>
        <v>4</v>
      </c>
      <c r="N8" s="370">
        <f t="shared" ref="N8:N30" ca="1" si="0">IFERROR(L8*100/C8,"-")</f>
        <v>66.666666666666671</v>
      </c>
      <c r="O8" s="369">
        <f t="shared" ref="O8:O30" ca="1" si="1">IFERROR(M8*100/C8,"-")</f>
        <v>33.333333333333336</v>
      </c>
      <c r="P8" s="371">
        <f t="shared" ref="P8:P30" ca="1" si="2">IFERROR(100/N8,"-")</f>
        <v>1.5</v>
      </c>
      <c r="Q8" s="372">
        <f t="shared" ref="Q8:Q30" ca="1" si="3">IFERROR(100/O8,"-")</f>
        <v>3</v>
      </c>
      <c r="R8" s="373">
        <f t="shared" ref="R8:R30" ca="1" si="4">IFERROR(G8/C8,"-")</f>
        <v>1.75</v>
      </c>
      <c r="S8" s="374">
        <f t="shared" ref="S8:S30" ca="1" si="5">IFERROR(H8/C8,"-")</f>
        <v>1.0833333333333333</v>
      </c>
      <c r="T8" s="375">
        <f t="shared" ref="T8:T30" ca="1" si="6">IFERROR(R8+S8,"-")</f>
        <v>2.833333333333333</v>
      </c>
    </row>
    <row r="9" spans="1:20" ht="15.95" customHeight="1" x14ac:dyDescent="0.25">
      <c r="A9" s="364">
        <v>3</v>
      </c>
      <c r="B9" s="365" t="str">
        <f ca="1">IFERROR(VLOOKUP($A9,'calc-outable'!$B$58:$AA$81,COLUMN(),FALSE),"-")</f>
        <v>West Brom</v>
      </c>
      <c r="C9" s="366">
        <f ca="1">IFERROR(VLOOKUP($A9,'calc-outable'!$B$58:$AA$81,COLUMN(),FALSE),"-")</f>
        <v>12</v>
      </c>
      <c r="D9" s="366">
        <f ca="1">IFERROR(VLOOKUP($A9,'calc-outable'!$B$58:$AA$81,COLUMN(),FALSE),"-")</f>
        <v>7</v>
      </c>
      <c r="E9" s="366">
        <f ca="1">IFERROR(VLOOKUP($A9,'calc-outable'!$B$58:$AA$81,COLUMN(),FALSE),"-")</f>
        <v>3</v>
      </c>
      <c r="F9" s="366">
        <f ca="1">IFERROR(VLOOKUP($A9,'calc-outable'!$B$58:$AA$81,COLUMN(),FALSE),"-")</f>
        <v>2</v>
      </c>
      <c r="G9" s="366">
        <f ca="1">IFERROR(VLOOKUP($A9,'calc-outable'!$B$58:$AA$81,COLUMN(),FALSE),"-")</f>
        <v>31</v>
      </c>
      <c r="H9" s="366">
        <f ca="1">IFERROR(VLOOKUP($A9,'calc-outable'!$B$58:$AA$81,COLUMN(),FALSE),"-")</f>
        <v>17</v>
      </c>
      <c r="I9" s="366">
        <f ca="1">IFERROR(VLOOKUP($A9,'calc-outable'!$B$58:$AA$81,COLUMN(),FALSE),"-")</f>
        <v>14</v>
      </c>
      <c r="J9" s="366">
        <f ca="1">IFERROR(VLOOKUP($A9,'calc-outable'!$B$58:$AA$81,COLUMN(),FALSE),"-")</f>
        <v>24</v>
      </c>
      <c r="K9" s="367">
        <f ca="1">IFERROR(VLOOKUP($B9,'calc-table'!$C$58:$AB$81,26,FALSE),"-")</f>
        <v>2</v>
      </c>
      <c r="L9" s="368">
        <f ca="1">IFERROR(VLOOKUP($A9,'calc-outable'!$B$58:$AA$81,VLOOKUP($L$3,'calc-outable'!$Z$4:$AF$15,6,FALSE),FALSE),"-")</f>
        <v>8</v>
      </c>
      <c r="M9" s="369">
        <f ca="1">IFERROR(VLOOKUP($A9,'calc-outable'!$B$58:$AA$81,VLOOKUP($L$3,'calc-outable'!$Z$4:$AF$15,7,FALSE),FALSE),"-")</f>
        <v>4</v>
      </c>
      <c r="N9" s="370">
        <f t="shared" ca="1" si="0"/>
        <v>66.666666666666671</v>
      </c>
      <c r="O9" s="369">
        <f t="shared" ca="1" si="1"/>
        <v>33.333333333333336</v>
      </c>
      <c r="P9" s="371">
        <f t="shared" ca="1" si="2"/>
        <v>1.5</v>
      </c>
      <c r="Q9" s="372">
        <f t="shared" ca="1" si="3"/>
        <v>3</v>
      </c>
      <c r="R9" s="373">
        <f t="shared" ca="1" si="4"/>
        <v>2.5833333333333335</v>
      </c>
      <c r="S9" s="374">
        <f t="shared" ca="1" si="5"/>
        <v>1.4166666666666667</v>
      </c>
      <c r="T9" s="375">
        <f t="shared" ca="1" si="6"/>
        <v>4</v>
      </c>
    </row>
    <row r="10" spans="1:20" ht="15.95" customHeight="1" x14ac:dyDescent="0.25">
      <c r="A10" s="364">
        <v>4</v>
      </c>
      <c r="B10" s="365" t="str">
        <f ca="1">IFERROR(VLOOKUP($A10,'calc-outable'!$B$58:$AA$81,COLUMN(),FALSE),"-")</f>
        <v>Reading</v>
      </c>
      <c r="C10" s="366">
        <f ca="1">IFERROR(VLOOKUP($A10,'calc-outable'!$B$58:$AA$81,COLUMN(),FALSE),"-")</f>
        <v>12</v>
      </c>
      <c r="D10" s="366">
        <f ca="1">IFERROR(VLOOKUP($A10,'calc-outable'!$B$58:$AA$81,COLUMN(),FALSE),"-")</f>
        <v>2</v>
      </c>
      <c r="E10" s="366">
        <f ca="1">IFERROR(VLOOKUP($A10,'calc-outable'!$B$58:$AA$81,COLUMN(),FALSE),"-")</f>
        <v>3</v>
      </c>
      <c r="F10" s="366">
        <f ca="1">IFERROR(VLOOKUP($A10,'calc-outable'!$B$58:$AA$81,COLUMN(),FALSE),"-")</f>
        <v>7</v>
      </c>
      <c r="G10" s="366">
        <f ca="1">IFERROR(VLOOKUP($A10,'calc-outable'!$B$58:$AA$81,COLUMN(),FALSE),"-")</f>
        <v>15</v>
      </c>
      <c r="H10" s="366">
        <f ca="1">IFERROR(VLOOKUP($A10,'calc-outable'!$B$58:$AA$81,COLUMN(),FALSE),"-")</f>
        <v>20</v>
      </c>
      <c r="I10" s="366">
        <f ca="1">IFERROR(VLOOKUP($A10,'calc-outable'!$B$58:$AA$81,COLUMN(),FALSE),"-")</f>
        <v>-5</v>
      </c>
      <c r="J10" s="366">
        <f ca="1">IFERROR(VLOOKUP($A10,'calc-outable'!$B$58:$AA$81,COLUMN(),FALSE),"-")</f>
        <v>9</v>
      </c>
      <c r="K10" s="367">
        <f ca="1">IFERROR(VLOOKUP($B10,'calc-table'!$C$58:$AB$81,26,FALSE),"-")</f>
        <v>21</v>
      </c>
      <c r="L10" s="368">
        <f ca="1">IFERROR(VLOOKUP($A10,'calc-outable'!$B$58:$AA$81,VLOOKUP($L$3,'calc-outable'!$Z$4:$AF$15,6,FALSE),FALSE),"-")</f>
        <v>8</v>
      </c>
      <c r="M10" s="369">
        <f ca="1">IFERROR(VLOOKUP($A10,'calc-outable'!$B$58:$AA$81,VLOOKUP($L$3,'calc-outable'!$Z$4:$AF$15,7,FALSE),FALSE),"-")</f>
        <v>4</v>
      </c>
      <c r="N10" s="370">
        <f t="shared" ca="1" si="0"/>
        <v>66.666666666666671</v>
      </c>
      <c r="O10" s="369">
        <f t="shared" ca="1" si="1"/>
        <v>33.333333333333336</v>
      </c>
      <c r="P10" s="371">
        <f t="shared" ca="1" si="2"/>
        <v>1.5</v>
      </c>
      <c r="Q10" s="372">
        <f t="shared" ca="1" si="3"/>
        <v>3</v>
      </c>
      <c r="R10" s="373">
        <f t="shared" ca="1" si="4"/>
        <v>1.25</v>
      </c>
      <c r="S10" s="374">
        <f t="shared" ca="1" si="5"/>
        <v>1.6666666666666667</v>
      </c>
      <c r="T10" s="375">
        <f t="shared" ca="1" si="6"/>
        <v>2.916666666666667</v>
      </c>
    </row>
    <row r="11" spans="1:20" ht="15.95" customHeight="1" x14ac:dyDescent="0.25">
      <c r="A11" s="364">
        <v>5</v>
      </c>
      <c r="B11" s="365" t="str">
        <f ca="1">IFERROR(VLOOKUP($A11,'calc-outable'!$B$58:$AA$81,COLUMN(),FALSE),"-")</f>
        <v>Preston</v>
      </c>
      <c r="C11" s="366">
        <f ca="1">IFERROR(VLOOKUP($A11,'calc-outable'!$B$58:$AA$81,COLUMN(),FALSE),"-")</f>
        <v>12</v>
      </c>
      <c r="D11" s="366">
        <f ca="1">IFERROR(VLOOKUP($A11,'calc-outable'!$B$58:$AA$81,COLUMN(),FALSE),"-")</f>
        <v>2</v>
      </c>
      <c r="E11" s="366">
        <f ca="1">IFERROR(VLOOKUP($A11,'calc-outable'!$B$58:$AA$81,COLUMN(),FALSE),"-")</f>
        <v>3</v>
      </c>
      <c r="F11" s="366">
        <f ca="1">IFERROR(VLOOKUP($A11,'calc-outable'!$B$58:$AA$81,COLUMN(),FALSE),"-")</f>
        <v>7</v>
      </c>
      <c r="G11" s="366">
        <f ca="1">IFERROR(VLOOKUP($A11,'calc-outable'!$B$58:$AA$81,COLUMN(),FALSE),"-")</f>
        <v>18</v>
      </c>
      <c r="H11" s="366">
        <f ca="1">IFERROR(VLOOKUP($A11,'calc-outable'!$B$58:$AA$81,COLUMN(),FALSE),"-")</f>
        <v>24</v>
      </c>
      <c r="I11" s="366">
        <f ca="1">IFERROR(VLOOKUP($A11,'calc-outable'!$B$58:$AA$81,COLUMN(),FALSE),"-")</f>
        <v>-6</v>
      </c>
      <c r="J11" s="366">
        <f ca="1">IFERROR(VLOOKUP($A11,'calc-outable'!$B$58:$AA$81,COLUMN(),FALSE),"-")</f>
        <v>9</v>
      </c>
      <c r="K11" s="367">
        <f ca="1">IFERROR(VLOOKUP($B11,'calc-table'!$C$58:$AB$81,26,FALSE),"-")</f>
        <v>22</v>
      </c>
      <c r="L11" s="368">
        <f ca="1">IFERROR(VLOOKUP($A11,'calc-outable'!$B$58:$AA$81,VLOOKUP($L$3,'calc-outable'!$Z$4:$AF$15,6,FALSE),FALSE),"-")</f>
        <v>8</v>
      </c>
      <c r="M11" s="369">
        <f ca="1">IFERROR(VLOOKUP($A11,'calc-outable'!$B$58:$AA$81,VLOOKUP($L$3,'calc-outable'!$Z$4:$AF$15,7,FALSE),FALSE),"-")</f>
        <v>4</v>
      </c>
      <c r="N11" s="370">
        <f t="shared" ca="1" si="0"/>
        <v>66.666666666666671</v>
      </c>
      <c r="O11" s="369">
        <f t="shared" ca="1" si="1"/>
        <v>33.333333333333336</v>
      </c>
      <c r="P11" s="371">
        <f t="shared" ca="1" si="2"/>
        <v>1.5</v>
      </c>
      <c r="Q11" s="372">
        <f t="shared" ca="1" si="3"/>
        <v>3</v>
      </c>
      <c r="R11" s="373">
        <f t="shared" ca="1" si="4"/>
        <v>1.5</v>
      </c>
      <c r="S11" s="374">
        <f t="shared" ca="1" si="5"/>
        <v>2</v>
      </c>
      <c r="T11" s="375">
        <f t="shared" ca="1" si="6"/>
        <v>3.5</v>
      </c>
    </row>
    <row r="12" spans="1:20" ht="15.95" customHeight="1" x14ac:dyDescent="0.25">
      <c r="A12" s="364">
        <v>6</v>
      </c>
      <c r="B12" s="365" t="str">
        <f ca="1">IFERROR(VLOOKUP($A12,'calc-outable'!$B$58:$AA$81,COLUMN(),FALSE),"-")</f>
        <v>Stoke</v>
      </c>
      <c r="C12" s="366">
        <f ca="1">IFERROR(VLOOKUP($A12,'calc-outable'!$B$58:$AA$81,COLUMN(),FALSE),"-")</f>
        <v>12</v>
      </c>
      <c r="D12" s="366">
        <f ca="1">IFERROR(VLOOKUP($A12,'calc-outable'!$B$58:$AA$81,COLUMN(),FALSE),"-")</f>
        <v>4</v>
      </c>
      <c r="E12" s="366">
        <f ca="1">IFERROR(VLOOKUP($A12,'calc-outable'!$B$58:$AA$81,COLUMN(),FALSE),"-")</f>
        <v>4</v>
      </c>
      <c r="F12" s="366">
        <f ca="1">IFERROR(VLOOKUP($A12,'calc-outable'!$B$58:$AA$81,COLUMN(),FALSE),"-")</f>
        <v>4</v>
      </c>
      <c r="G12" s="366">
        <f ca="1">IFERROR(VLOOKUP($A12,'calc-outable'!$B$58:$AA$81,COLUMN(),FALSE),"-")</f>
        <v>17</v>
      </c>
      <c r="H12" s="366">
        <f ca="1">IFERROR(VLOOKUP($A12,'calc-outable'!$B$58:$AA$81,COLUMN(),FALSE),"-")</f>
        <v>18</v>
      </c>
      <c r="I12" s="366">
        <f ca="1">IFERROR(VLOOKUP($A12,'calc-outable'!$B$58:$AA$81,COLUMN(),FALSE),"-")</f>
        <v>-1</v>
      </c>
      <c r="J12" s="366">
        <f ca="1">IFERROR(VLOOKUP($A12,'calc-outable'!$B$58:$AA$81,COLUMN(),FALSE),"-")</f>
        <v>16</v>
      </c>
      <c r="K12" s="367">
        <f ca="1">IFERROR(VLOOKUP($B12,'calc-table'!$C$58:$AB$81,26,FALSE),"-")</f>
        <v>14</v>
      </c>
      <c r="L12" s="368">
        <f ca="1">IFERROR(VLOOKUP($A12,'calc-outable'!$B$58:$AA$81,VLOOKUP($L$3,'calc-outable'!$Z$4:$AF$15,6,FALSE),FALSE),"-")</f>
        <v>7</v>
      </c>
      <c r="M12" s="369">
        <f ca="1">IFERROR(VLOOKUP($A12,'calc-outable'!$B$58:$AA$81,VLOOKUP($L$3,'calc-outable'!$Z$4:$AF$15,7,FALSE),FALSE),"-")</f>
        <v>5</v>
      </c>
      <c r="N12" s="370">
        <f t="shared" ca="1" si="0"/>
        <v>58.333333333333336</v>
      </c>
      <c r="O12" s="369">
        <f t="shared" ca="1" si="1"/>
        <v>41.666666666666664</v>
      </c>
      <c r="P12" s="371">
        <f t="shared" ca="1" si="2"/>
        <v>1.7142857142857142</v>
      </c>
      <c r="Q12" s="372">
        <f t="shared" ca="1" si="3"/>
        <v>2.4000000000000004</v>
      </c>
      <c r="R12" s="373">
        <f t="shared" ca="1" si="4"/>
        <v>1.4166666666666667</v>
      </c>
      <c r="S12" s="374">
        <f t="shared" ca="1" si="5"/>
        <v>1.5</v>
      </c>
      <c r="T12" s="375">
        <f t="shared" ca="1" si="6"/>
        <v>2.916666666666667</v>
      </c>
    </row>
    <row r="13" spans="1:20" ht="15.95" customHeight="1" x14ac:dyDescent="0.25">
      <c r="A13" s="364">
        <v>7</v>
      </c>
      <c r="B13" s="365" t="str">
        <f ca="1">IFERROR(VLOOKUP($A13,'calc-outable'!$B$58:$AA$81,COLUMN(),FALSE),"-")</f>
        <v>Aston Villa</v>
      </c>
      <c r="C13" s="366">
        <f ca="1">IFERROR(VLOOKUP($A13,'calc-outable'!$B$58:$AA$81,COLUMN(),FALSE),"-")</f>
        <v>12</v>
      </c>
      <c r="D13" s="366">
        <f ca="1">IFERROR(VLOOKUP($A13,'calc-outable'!$B$58:$AA$81,COLUMN(),FALSE),"-")</f>
        <v>3</v>
      </c>
      <c r="E13" s="366">
        <f ca="1">IFERROR(VLOOKUP($A13,'calc-outable'!$B$58:$AA$81,COLUMN(),FALSE),"-")</f>
        <v>6</v>
      </c>
      <c r="F13" s="366">
        <f ca="1">IFERROR(VLOOKUP($A13,'calc-outable'!$B$58:$AA$81,COLUMN(),FALSE),"-")</f>
        <v>3</v>
      </c>
      <c r="G13" s="366">
        <f ca="1">IFERROR(VLOOKUP($A13,'calc-outable'!$B$58:$AA$81,COLUMN(),FALSE),"-")</f>
        <v>20</v>
      </c>
      <c r="H13" s="366">
        <f ca="1">IFERROR(VLOOKUP($A13,'calc-outable'!$B$58:$AA$81,COLUMN(),FALSE),"-")</f>
        <v>20</v>
      </c>
      <c r="I13" s="366">
        <f ca="1">IFERROR(VLOOKUP($A13,'calc-outable'!$B$58:$AA$81,COLUMN(),FALSE),"-")</f>
        <v>0</v>
      </c>
      <c r="J13" s="366">
        <f ca="1">IFERROR(VLOOKUP($A13,'calc-outable'!$B$58:$AA$81,COLUMN(),FALSE),"-")</f>
        <v>15</v>
      </c>
      <c r="K13" s="367">
        <f ca="1">IFERROR(VLOOKUP($B13,'calc-table'!$C$58:$AB$81,26,FALSE),"-")</f>
        <v>15</v>
      </c>
      <c r="L13" s="368">
        <f ca="1">IFERROR(VLOOKUP($A13,'calc-outable'!$B$58:$AA$81,VLOOKUP($L$3,'calc-outable'!$Z$4:$AF$15,6,FALSE),FALSE),"-")</f>
        <v>7</v>
      </c>
      <c r="M13" s="369">
        <f ca="1">IFERROR(VLOOKUP($A13,'calc-outable'!$B$58:$AA$81,VLOOKUP($L$3,'calc-outable'!$Z$4:$AF$15,7,FALSE),FALSE),"-")</f>
        <v>5</v>
      </c>
      <c r="N13" s="370">
        <f t="shared" ca="1" si="0"/>
        <v>58.333333333333336</v>
      </c>
      <c r="O13" s="369">
        <f t="shared" ca="1" si="1"/>
        <v>41.666666666666664</v>
      </c>
      <c r="P13" s="371">
        <f t="shared" ca="1" si="2"/>
        <v>1.7142857142857142</v>
      </c>
      <c r="Q13" s="372">
        <f t="shared" ca="1" si="3"/>
        <v>2.4000000000000004</v>
      </c>
      <c r="R13" s="373">
        <f t="shared" ca="1" si="4"/>
        <v>1.6666666666666667</v>
      </c>
      <c r="S13" s="374">
        <f t="shared" ca="1" si="5"/>
        <v>1.6666666666666667</v>
      </c>
      <c r="T13" s="375">
        <f t="shared" ca="1" si="6"/>
        <v>3.3333333333333335</v>
      </c>
    </row>
    <row r="14" spans="1:20" ht="15.95" customHeight="1" x14ac:dyDescent="0.25">
      <c r="A14" s="364">
        <v>8</v>
      </c>
      <c r="B14" s="365" t="str">
        <f ca="1">IFERROR(VLOOKUP($A14,'calc-outable'!$B$58:$AA$81,COLUMN(),FALSE),"-")</f>
        <v>Millwall</v>
      </c>
      <c r="C14" s="366">
        <f ca="1">IFERROR(VLOOKUP($A14,'calc-outable'!$B$58:$AA$81,COLUMN(),FALSE),"-")</f>
        <v>12</v>
      </c>
      <c r="D14" s="366">
        <f ca="1">IFERROR(VLOOKUP($A14,'calc-outable'!$B$58:$AA$81,COLUMN(),FALSE),"-")</f>
        <v>2</v>
      </c>
      <c r="E14" s="366">
        <f ca="1">IFERROR(VLOOKUP($A14,'calc-outable'!$B$58:$AA$81,COLUMN(),FALSE),"-")</f>
        <v>4</v>
      </c>
      <c r="F14" s="366">
        <f ca="1">IFERROR(VLOOKUP($A14,'calc-outable'!$B$58:$AA$81,COLUMN(),FALSE),"-")</f>
        <v>6</v>
      </c>
      <c r="G14" s="366">
        <f ca="1">IFERROR(VLOOKUP($A14,'calc-outable'!$B$58:$AA$81,COLUMN(),FALSE),"-")</f>
        <v>13</v>
      </c>
      <c r="H14" s="366">
        <f ca="1">IFERROR(VLOOKUP($A14,'calc-outable'!$B$58:$AA$81,COLUMN(),FALSE),"-")</f>
        <v>19</v>
      </c>
      <c r="I14" s="366">
        <f ca="1">IFERROR(VLOOKUP($A14,'calc-outable'!$B$58:$AA$81,COLUMN(),FALSE),"-")</f>
        <v>-6</v>
      </c>
      <c r="J14" s="366">
        <f ca="1">IFERROR(VLOOKUP($A14,'calc-outable'!$B$58:$AA$81,COLUMN(),FALSE),"-")</f>
        <v>10</v>
      </c>
      <c r="K14" s="367">
        <f ca="1">IFERROR(VLOOKUP($B14,'calc-table'!$C$58:$AB$81,26,FALSE),"-")</f>
        <v>20</v>
      </c>
      <c r="L14" s="368">
        <f ca="1">IFERROR(VLOOKUP($A14,'calc-outable'!$B$58:$AA$81,VLOOKUP($L$3,'calc-outable'!$Z$4:$AF$15,6,FALSE),FALSE),"-")</f>
        <v>7</v>
      </c>
      <c r="M14" s="369">
        <f ca="1">IFERROR(VLOOKUP($A14,'calc-outable'!$B$58:$AA$81,VLOOKUP($L$3,'calc-outable'!$Z$4:$AF$15,7,FALSE),FALSE),"-")</f>
        <v>5</v>
      </c>
      <c r="N14" s="370">
        <f t="shared" ca="1" si="0"/>
        <v>58.333333333333336</v>
      </c>
      <c r="O14" s="369">
        <f t="shared" ca="1" si="1"/>
        <v>41.666666666666664</v>
      </c>
      <c r="P14" s="371">
        <f t="shared" ca="1" si="2"/>
        <v>1.7142857142857142</v>
      </c>
      <c r="Q14" s="372">
        <f t="shared" ca="1" si="3"/>
        <v>2.4000000000000004</v>
      </c>
      <c r="R14" s="373">
        <f t="shared" ca="1" si="4"/>
        <v>1.0833333333333333</v>
      </c>
      <c r="S14" s="374">
        <f t="shared" ca="1" si="5"/>
        <v>1.5833333333333333</v>
      </c>
      <c r="T14" s="375">
        <f t="shared" ca="1" si="6"/>
        <v>2.6666666666666665</v>
      </c>
    </row>
    <row r="15" spans="1:20" ht="15.95" customHeight="1" x14ac:dyDescent="0.25">
      <c r="A15" s="364">
        <v>9</v>
      </c>
      <c r="B15" s="365" t="str">
        <f ca="1">IFERROR(VLOOKUP($A15,'calc-outable'!$B$58:$AA$81,COLUMN(),FALSE),"-")</f>
        <v>Leeds</v>
      </c>
      <c r="C15" s="366">
        <f ca="1">IFERROR(VLOOKUP($A15,'calc-outable'!$B$58:$AA$81,COLUMN(),FALSE),"-")</f>
        <v>12</v>
      </c>
      <c r="D15" s="366">
        <f ca="1">IFERROR(VLOOKUP($A15,'calc-outable'!$B$58:$AA$81,COLUMN(),FALSE),"-")</f>
        <v>6</v>
      </c>
      <c r="E15" s="366">
        <f ca="1">IFERROR(VLOOKUP($A15,'calc-outable'!$B$58:$AA$81,COLUMN(),FALSE),"-")</f>
        <v>5</v>
      </c>
      <c r="F15" s="366">
        <f ca="1">IFERROR(VLOOKUP($A15,'calc-outable'!$B$58:$AA$81,COLUMN(),FALSE),"-")</f>
        <v>1</v>
      </c>
      <c r="G15" s="366">
        <f ca="1">IFERROR(VLOOKUP($A15,'calc-outable'!$B$58:$AA$81,COLUMN(),FALSE),"-")</f>
        <v>22</v>
      </c>
      <c r="H15" s="366">
        <f ca="1">IFERROR(VLOOKUP($A15,'calc-outable'!$B$58:$AA$81,COLUMN(),FALSE),"-")</f>
        <v>9</v>
      </c>
      <c r="I15" s="366">
        <f ca="1">IFERROR(VLOOKUP($A15,'calc-outable'!$B$58:$AA$81,COLUMN(),FALSE),"-")</f>
        <v>13</v>
      </c>
      <c r="J15" s="366">
        <f ca="1">IFERROR(VLOOKUP($A15,'calc-outable'!$B$58:$AA$81,COLUMN(),FALSE),"-")</f>
        <v>23</v>
      </c>
      <c r="K15" s="367">
        <f ca="1">IFERROR(VLOOKUP($B15,'calc-table'!$C$58:$AB$81,26,FALSE),"-")</f>
        <v>3</v>
      </c>
      <c r="L15" s="368">
        <f ca="1">IFERROR(VLOOKUP($A15,'calc-outable'!$B$58:$AA$81,VLOOKUP($L$3,'calc-outable'!$Z$4:$AF$15,6,FALSE),FALSE),"-")</f>
        <v>6</v>
      </c>
      <c r="M15" s="369">
        <f ca="1">IFERROR(VLOOKUP($A15,'calc-outable'!$B$58:$AA$81,VLOOKUP($L$3,'calc-outable'!$Z$4:$AF$15,7,FALSE),FALSE),"-")</f>
        <v>6</v>
      </c>
      <c r="N15" s="370">
        <f t="shared" ca="1" si="0"/>
        <v>50</v>
      </c>
      <c r="O15" s="369">
        <f t="shared" ca="1" si="1"/>
        <v>50</v>
      </c>
      <c r="P15" s="371">
        <f t="shared" ca="1" si="2"/>
        <v>2</v>
      </c>
      <c r="Q15" s="372">
        <f t="shared" ca="1" si="3"/>
        <v>2</v>
      </c>
      <c r="R15" s="373">
        <f t="shared" ca="1" si="4"/>
        <v>1.8333333333333333</v>
      </c>
      <c r="S15" s="374">
        <f t="shared" ca="1" si="5"/>
        <v>0.75</v>
      </c>
      <c r="T15" s="375">
        <f t="shared" ca="1" si="6"/>
        <v>2.583333333333333</v>
      </c>
    </row>
    <row r="16" spans="1:20" ht="15.95" customHeight="1" x14ac:dyDescent="0.25">
      <c r="A16" s="364">
        <v>10</v>
      </c>
      <c r="B16" s="365" t="str">
        <f ca="1">IFERROR(VLOOKUP($A16,'calc-outable'!$B$58:$AA$81,COLUMN(),FALSE),"-")</f>
        <v>Nott'm Forest</v>
      </c>
      <c r="C16" s="366">
        <f ca="1">IFERROR(VLOOKUP($A16,'calc-outable'!$B$58:$AA$81,COLUMN(),FALSE),"-")</f>
        <v>12</v>
      </c>
      <c r="D16" s="366">
        <f ca="1">IFERROR(VLOOKUP($A16,'calc-outable'!$B$58:$AA$81,COLUMN(),FALSE),"-")</f>
        <v>4</v>
      </c>
      <c r="E16" s="366">
        <f ca="1">IFERROR(VLOOKUP($A16,'calc-outable'!$B$58:$AA$81,COLUMN(),FALSE),"-")</f>
        <v>7</v>
      </c>
      <c r="F16" s="366">
        <f ca="1">IFERROR(VLOOKUP($A16,'calc-outable'!$B$58:$AA$81,COLUMN(),FALSE),"-")</f>
        <v>1</v>
      </c>
      <c r="G16" s="366">
        <f ca="1">IFERROR(VLOOKUP($A16,'calc-outable'!$B$58:$AA$81,COLUMN(),FALSE),"-")</f>
        <v>17</v>
      </c>
      <c r="H16" s="366">
        <f ca="1">IFERROR(VLOOKUP($A16,'calc-outable'!$B$58:$AA$81,COLUMN(),FALSE),"-")</f>
        <v>13</v>
      </c>
      <c r="I16" s="366">
        <f ca="1">IFERROR(VLOOKUP($A16,'calc-outable'!$B$58:$AA$81,COLUMN(),FALSE),"-")</f>
        <v>4</v>
      </c>
      <c r="J16" s="366">
        <f ca="1">IFERROR(VLOOKUP($A16,'calc-outable'!$B$58:$AA$81,COLUMN(),FALSE),"-")</f>
        <v>19</v>
      </c>
      <c r="K16" s="367">
        <f ca="1">IFERROR(VLOOKUP($B16,'calc-table'!$C$58:$AB$81,26,FALSE),"-")</f>
        <v>5</v>
      </c>
      <c r="L16" s="368">
        <f ca="1">IFERROR(VLOOKUP($A16,'calc-outable'!$B$58:$AA$81,VLOOKUP($L$3,'calc-outable'!$Z$4:$AF$15,6,FALSE),FALSE),"-")</f>
        <v>6</v>
      </c>
      <c r="M16" s="369">
        <f ca="1">IFERROR(VLOOKUP($A16,'calc-outable'!$B$58:$AA$81,VLOOKUP($L$3,'calc-outable'!$Z$4:$AF$15,7,FALSE),FALSE),"-")</f>
        <v>6</v>
      </c>
      <c r="N16" s="370">
        <f t="shared" ca="1" si="0"/>
        <v>50</v>
      </c>
      <c r="O16" s="369">
        <f t="shared" ca="1" si="1"/>
        <v>50</v>
      </c>
      <c r="P16" s="371">
        <f t="shared" ca="1" si="2"/>
        <v>2</v>
      </c>
      <c r="Q16" s="372">
        <f t="shared" ca="1" si="3"/>
        <v>2</v>
      </c>
      <c r="R16" s="373">
        <f t="shared" ca="1" si="4"/>
        <v>1.4166666666666667</v>
      </c>
      <c r="S16" s="374">
        <f t="shared" ca="1" si="5"/>
        <v>1.0833333333333333</v>
      </c>
      <c r="T16" s="375">
        <f t="shared" ca="1" si="6"/>
        <v>2.5</v>
      </c>
    </row>
    <row r="17" spans="1:20" ht="15.95" customHeight="1" x14ac:dyDescent="0.25">
      <c r="A17" s="364">
        <v>11</v>
      </c>
      <c r="B17" s="365" t="str">
        <f ca="1">IFERROR(VLOOKUP($A17,'calc-outable'!$B$58:$AA$81,COLUMN(),FALSE),"-")</f>
        <v>Wigan</v>
      </c>
      <c r="C17" s="366">
        <f ca="1">IFERROR(VLOOKUP($A17,'calc-outable'!$B$58:$AA$81,COLUMN(),FALSE),"-")</f>
        <v>12</v>
      </c>
      <c r="D17" s="366">
        <f ca="1">IFERROR(VLOOKUP($A17,'calc-outable'!$B$58:$AA$81,COLUMN(),FALSE),"-")</f>
        <v>5</v>
      </c>
      <c r="E17" s="366">
        <f ca="1">IFERROR(VLOOKUP($A17,'calc-outable'!$B$58:$AA$81,COLUMN(),FALSE),"-")</f>
        <v>2</v>
      </c>
      <c r="F17" s="366">
        <f ca="1">IFERROR(VLOOKUP($A17,'calc-outable'!$B$58:$AA$81,COLUMN(),FALSE),"-")</f>
        <v>5</v>
      </c>
      <c r="G17" s="366">
        <f ca="1">IFERROR(VLOOKUP($A17,'calc-outable'!$B$58:$AA$81,COLUMN(),FALSE),"-")</f>
        <v>14</v>
      </c>
      <c r="H17" s="366">
        <f ca="1">IFERROR(VLOOKUP($A17,'calc-outable'!$B$58:$AA$81,COLUMN(),FALSE),"-")</f>
        <v>16</v>
      </c>
      <c r="I17" s="366">
        <f ca="1">IFERROR(VLOOKUP($A17,'calc-outable'!$B$58:$AA$81,COLUMN(),FALSE),"-")</f>
        <v>-2</v>
      </c>
      <c r="J17" s="366">
        <f ca="1">IFERROR(VLOOKUP($A17,'calc-outable'!$B$58:$AA$81,COLUMN(),FALSE),"-")</f>
        <v>17</v>
      </c>
      <c r="K17" s="367">
        <f ca="1">IFERROR(VLOOKUP($B17,'calc-table'!$C$58:$AB$81,26,FALSE),"-")</f>
        <v>12</v>
      </c>
      <c r="L17" s="368">
        <f ca="1">IFERROR(VLOOKUP($A17,'calc-outable'!$B$58:$AA$81,VLOOKUP($L$3,'calc-outable'!$Z$4:$AF$15,6,FALSE),FALSE),"-")</f>
        <v>6</v>
      </c>
      <c r="M17" s="369">
        <f ca="1">IFERROR(VLOOKUP($A17,'calc-outable'!$B$58:$AA$81,VLOOKUP($L$3,'calc-outable'!$Z$4:$AF$15,7,FALSE),FALSE),"-")</f>
        <v>6</v>
      </c>
      <c r="N17" s="370">
        <f t="shared" ca="1" si="0"/>
        <v>50</v>
      </c>
      <c r="O17" s="369">
        <f t="shared" ca="1" si="1"/>
        <v>50</v>
      </c>
      <c r="P17" s="371">
        <f t="shared" ca="1" si="2"/>
        <v>2</v>
      </c>
      <c r="Q17" s="372">
        <f t="shared" ca="1" si="3"/>
        <v>2</v>
      </c>
      <c r="R17" s="373">
        <f t="shared" ca="1" si="4"/>
        <v>1.1666666666666667</v>
      </c>
      <c r="S17" s="374">
        <f t="shared" ca="1" si="5"/>
        <v>1.3333333333333333</v>
      </c>
      <c r="T17" s="375">
        <f t="shared" ca="1" si="6"/>
        <v>2.5</v>
      </c>
    </row>
    <row r="18" spans="1:20" ht="15.95" customHeight="1" x14ac:dyDescent="0.25">
      <c r="A18" s="364">
        <v>12</v>
      </c>
      <c r="B18" s="365" t="str">
        <f ca="1">IFERROR(VLOOKUP($A18,'calc-outable'!$B$58:$AA$81,COLUMN(),FALSE),"-")</f>
        <v>Brentford</v>
      </c>
      <c r="C18" s="366">
        <f ca="1">IFERROR(VLOOKUP($A18,'calc-outable'!$B$58:$AA$81,COLUMN(),FALSE),"-")</f>
        <v>12</v>
      </c>
      <c r="D18" s="366">
        <f ca="1">IFERROR(VLOOKUP($A18,'calc-outable'!$B$58:$AA$81,COLUMN(),FALSE),"-")</f>
        <v>4</v>
      </c>
      <c r="E18" s="366">
        <f ca="1">IFERROR(VLOOKUP($A18,'calc-outable'!$B$58:$AA$81,COLUMN(),FALSE),"-")</f>
        <v>6</v>
      </c>
      <c r="F18" s="366">
        <f ca="1">IFERROR(VLOOKUP($A18,'calc-outable'!$B$58:$AA$81,COLUMN(),FALSE),"-")</f>
        <v>2</v>
      </c>
      <c r="G18" s="366">
        <f ca="1">IFERROR(VLOOKUP($A18,'calc-outable'!$B$58:$AA$81,COLUMN(),FALSE),"-")</f>
        <v>20</v>
      </c>
      <c r="H18" s="366">
        <f ca="1">IFERROR(VLOOKUP($A18,'calc-outable'!$B$58:$AA$81,COLUMN(),FALSE),"-")</f>
        <v>14</v>
      </c>
      <c r="I18" s="366">
        <f ca="1">IFERROR(VLOOKUP($A18,'calc-outable'!$B$58:$AA$81,COLUMN(),FALSE),"-")</f>
        <v>6</v>
      </c>
      <c r="J18" s="366">
        <f ca="1">IFERROR(VLOOKUP($A18,'calc-outable'!$B$58:$AA$81,COLUMN(),FALSE),"-")</f>
        <v>18</v>
      </c>
      <c r="K18" s="367">
        <f ca="1">IFERROR(VLOOKUP($B18,'calc-table'!$C$58:$AB$81,26,FALSE),"-")</f>
        <v>7</v>
      </c>
      <c r="L18" s="368">
        <f ca="1">IFERROR(VLOOKUP($A18,'calc-outable'!$B$58:$AA$81,VLOOKUP($L$3,'calc-outable'!$Z$4:$AF$15,6,FALSE),FALSE),"-")</f>
        <v>5</v>
      </c>
      <c r="M18" s="369">
        <f ca="1">IFERROR(VLOOKUP($A18,'calc-outable'!$B$58:$AA$81,VLOOKUP($L$3,'calc-outable'!$Z$4:$AF$15,7,FALSE),FALSE),"-")</f>
        <v>7</v>
      </c>
      <c r="N18" s="370">
        <f t="shared" ca="1" si="0"/>
        <v>41.666666666666664</v>
      </c>
      <c r="O18" s="369">
        <f t="shared" ca="1" si="1"/>
        <v>58.333333333333336</v>
      </c>
      <c r="P18" s="371">
        <f t="shared" ca="1" si="2"/>
        <v>2.4000000000000004</v>
      </c>
      <c r="Q18" s="372">
        <f t="shared" ca="1" si="3"/>
        <v>1.7142857142857142</v>
      </c>
      <c r="R18" s="373">
        <f t="shared" ca="1" si="4"/>
        <v>1.6666666666666667</v>
      </c>
      <c r="S18" s="374">
        <f t="shared" ca="1" si="5"/>
        <v>1.1666666666666667</v>
      </c>
      <c r="T18" s="375">
        <f t="shared" ca="1" si="6"/>
        <v>2.8333333333333335</v>
      </c>
    </row>
    <row r="19" spans="1:20" ht="15.95" customHeight="1" x14ac:dyDescent="0.25">
      <c r="A19" s="364">
        <v>13</v>
      </c>
      <c r="B19" s="365" t="str">
        <f ca="1">IFERROR(VLOOKUP($A19,'calc-outable'!$B$58:$AA$81,COLUMN(),FALSE),"-")</f>
        <v>Derby</v>
      </c>
      <c r="C19" s="366">
        <f ca="1">IFERROR(VLOOKUP($A19,'calc-outable'!$B$58:$AA$81,COLUMN(),FALSE),"-")</f>
        <v>12</v>
      </c>
      <c r="D19" s="366">
        <f ca="1">IFERROR(VLOOKUP($A19,'calc-outable'!$B$58:$AA$81,COLUMN(),FALSE),"-")</f>
        <v>5</v>
      </c>
      <c r="E19" s="366">
        <f ca="1">IFERROR(VLOOKUP($A19,'calc-outable'!$B$58:$AA$81,COLUMN(),FALSE),"-")</f>
        <v>3</v>
      </c>
      <c r="F19" s="366">
        <f ca="1">IFERROR(VLOOKUP($A19,'calc-outable'!$B$58:$AA$81,COLUMN(),FALSE),"-")</f>
        <v>4</v>
      </c>
      <c r="G19" s="366">
        <f ca="1">IFERROR(VLOOKUP($A19,'calc-outable'!$B$58:$AA$81,COLUMN(),FALSE),"-")</f>
        <v>15</v>
      </c>
      <c r="H19" s="366">
        <f ca="1">IFERROR(VLOOKUP($A19,'calc-outable'!$B$58:$AA$81,COLUMN(),FALSE),"-")</f>
        <v>13</v>
      </c>
      <c r="I19" s="366">
        <f ca="1">IFERROR(VLOOKUP($A19,'calc-outable'!$B$58:$AA$81,COLUMN(),FALSE),"-")</f>
        <v>2</v>
      </c>
      <c r="J19" s="366">
        <f ca="1">IFERROR(VLOOKUP($A19,'calc-outable'!$B$58:$AA$81,COLUMN(),FALSE),"-")</f>
        <v>18</v>
      </c>
      <c r="K19" s="367">
        <f ca="1">IFERROR(VLOOKUP($B19,'calc-table'!$C$58:$AB$81,26,FALSE),"-")</f>
        <v>8</v>
      </c>
      <c r="L19" s="368">
        <f ca="1">IFERROR(VLOOKUP($A19,'calc-outable'!$B$58:$AA$81,VLOOKUP($L$3,'calc-outable'!$Z$4:$AF$15,6,FALSE),FALSE),"-")</f>
        <v>5</v>
      </c>
      <c r="M19" s="369">
        <f ca="1">IFERROR(VLOOKUP($A19,'calc-outable'!$B$58:$AA$81,VLOOKUP($L$3,'calc-outable'!$Z$4:$AF$15,7,FALSE),FALSE),"-")</f>
        <v>7</v>
      </c>
      <c r="N19" s="370">
        <f t="shared" ca="1" si="0"/>
        <v>41.666666666666664</v>
      </c>
      <c r="O19" s="369">
        <f t="shared" ca="1" si="1"/>
        <v>58.333333333333336</v>
      </c>
      <c r="P19" s="371">
        <f t="shared" ca="1" si="2"/>
        <v>2.4000000000000004</v>
      </c>
      <c r="Q19" s="372">
        <f t="shared" ca="1" si="3"/>
        <v>1.7142857142857142</v>
      </c>
      <c r="R19" s="373">
        <f t="shared" ca="1" si="4"/>
        <v>1.25</v>
      </c>
      <c r="S19" s="374">
        <f t="shared" ca="1" si="5"/>
        <v>1.0833333333333333</v>
      </c>
      <c r="T19" s="375">
        <f t="shared" ca="1" si="6"/>
        <v>2.333333333333333</v>
      </c>
    </row>
    <row r="20" spans="1:20" ht="15.95" customHeight="1" x14ac:dyDescent="0.25">
      <c r="A20" s="364">
        <v>14</v>
      </c>
      <c r="B20" s="365" t="str">
        <f ca="1">IFERROR(VLOOKUP($A20,'calc-outable'!$B$58:$AA$81,COLUMN(),FALSE),"-")</f>
        <v>Norwich</v>
      </c>
      <c r="C20" s="366">
        <f ca="1">IFERROR(VLOOKUP($A20,'calc-outable'!$B$58:$AA$81,COLUMN(),FALSE),"-")</f>
        <v>12</v>
      </c>
      <c r="D20" s="366">
        <f ca="1">IFERROR(VLOOKUP($A20,'calc-outable'!$B$58:$AA$81,COLUMN(),FALSE),"-")</f>
        <v>5</v>
      </c>
      <c r="E20" s="366">
        <f ca="1">IFERROR(VLOOKUP($A20,'calc-outable'!$B$58:$AA$81,COLUMN(),FALSE),"-")</f>
        <v>3</v>
      </c>
      <c r="F20" s="366">
        <f ca="1">IFERROR(VLOOKUP($A20,'calc-outable'!$B$58:$AA$81,COLUMN(),FALSE),"-")</f>
        <v>4</v>
      </c>
      <c r="G20" s="366">
        <f ca="1">IFERROR(VLOOKUP($A20,'calc-outable'!$B$58:$AA$81,COLUMN(),FALSE),"-")</f>
        <v>15</v>
      </c>
      <c r="H20" s="366">
        <f ca="1">IFERROR(VLOOKUP($A20,'calc-outable'!$B$58:$AA$81,COLUMN(),FALSE),"-")</f>
        <v>15</v>
      </c>
      <c r="I20" s="366">
        <f ca="1">IFERROR(VLOOKUP($A20,'calc-outable'!$B$58:$AA$81,COLUMN(),FALSE),"-")</f>
        <v>0</v>
      </c>
      <c r="J20" s="366">
        <f ca="1">IFERROR(VLOOKUP($A20,'calc-outable'!$B$58:$AA$81,COLUMN(),FALSE),"-")</f>
        <v>18</v>
      </c>
      <c r="K20" s="367">
        <f ca="1">IFERROR(VLOOKUP($B20,'calc-table'!$C$58:$AB$81,26,FALSE),"-")</f>
        <v>9</v>
      </c>
      <c r="L20" s="368">
        <f ca="1">IFERROR(VLOOKUP($A20,'calc-outable'!$B$58:$AA$81,VLOOKUP($L$3,'calc-outable'!$Z$4:$AF$15,6,FALSE),FALSE),"-")</f>
        <v>5</v>
      </c>
      <c r="M20" s="369">
        <f ca="1">IFERROR(VLOOKUP($A20,'calc-outable'!$B$58:$AA$81,VLOOKUP($L$3,'calc-outable'!$Z$4:$AF$15,7,FALSE),FALSE),"-")</f>
        <v>7</v>
      </c>
      <c r="N20" s="370">
        <f t="shared" ca="1" si="0"/>
        <v>41.666666666666664</v>
      </c>
      <c r="O20" s="369">
        <f t="shared" ca="1" si="1"/>
        <v>58.333333333333336</v>
      </c>
      <c r="P20" s="371">
        <f t="shared" ca="1" si="2"/>
        <v>2.4000000000000004</v>
      </c>
      <c r="Q20" s="372">
        <f t="shared" ca="1" si="3"/>
        <v>1.7142857142857142</v>
      </c>
      <c r="R20" s="373">
        <f t="shared" ca="1" si="4"/>
        <v>1.25</v>
      </c>
      <c r="S20" s="374">
        <f t="shared" ca="1" si="5"/>
        <v>1.25</v>
      </c>
      <c r="T20" s="375">
        <f t="shared" ca="1" si="6"/>
        <v>2.5</v>
      </c>
    </row>
    <row r="21" spans="1:20" ht="15.95" customHeight="1" x14ac:dyDescent="0.25">
      <c r="A21" s="364">
        <v>15</v>
      </c>
      <c r="B21" s="365" t="str">
        <f ca="1">IFERROR(VLOOKUP($A21,'calc-outable'!$B$58:$AA$81,COLUMN(),FALSE),"-")</f>
        <v>Blackburn</v>
      </c>
      <c r="C21" s="366">
        <f ca="1">IFERROR(VLOOKUP($A21,'calc-outable'!$B$58:$AA$81,COLUMN(),FALSE),"-")</f>
        <v>12</v>
      </c>
      <c r="D21" s="366">
        <f ca="1">IFERROR(VLOOKUP($A21,'calc-outable'!$B$58:$AA$81,COLUMN(),FALSE),"-")</f>
        <v>4</v>
      </c>
      <c r="E21" s="366">
        <f ca="1">IFERROR(VLOOKUP($A21,'calc-outable'!$B$58:$AA$81,COLUMN(),FALSE),"-")</f>
        <v>6</v>
      </c>
      <c r="F21" s="366">
        <f ca="1">IFERROR(VLOOKUP($A21,'calc-outable'!$B$58:$AA$81,COLUMN(),FALSE),"-")</f>
        <v>2</v>
      </c>
      <c r="G21" s="366">
        <f ca="1">IFERROR(VLOOKUP($A21,'calc-outable'!$B$58:$AA$81,COLUMN(),FALSE),"-")</f>
        <v>14</v>
      </c>
      <c r="H21" s="366">
        <f ca="1">IFERROR(VLOOKUP($A21,'calc-outable'!$B$58:$AA$81,COLUMN(),FALSE),"-")</f>
        <v>15</v>
      </c>
      <c r="I21" s="366">
        <f ca="1">IFERROR(VLOOKUP($A21,'calc-outable'!$B$58:$AA$81,COLUMN(),FALSE),"-")</f>
        <v>-1</v>
      </c>
      <c r="J21" s="366">
        <f ca="1">IFERROR(VLOOKUP($A21,'calc-outable'!$B$58:$AA$81,COLUMN(),FALSE),"-")</f>
        <v>18</v>
      </c>
      <c r="K21" s="367">
        <f ca="1">IFERROR(VLOOKUP($B21,'calc-table'!$C$58:$AB$81,26,FALSE),"-")</f>
        <v>10</v>
      </c>
      <c r="L21" s="368">
        <f ca="1">IFERROR(VLOOKUP($A21,'calc-outable'!$B$58:$AA$81,VLOOKUP($L$3,'calc-outable'!$Z$4:$AF$15,6,FALSE),FALSE),"-")</f>
        <v>5</v>
      </c>
      <c r="M21" s="369">
        <f ca="1">IFERROR(VLOOKUP($A21,'calc-outable'!$B$58:$AA$81,VLOOKUP($L$3,'calc-outable'!$Z$4:$AF$15,7,FALSE),FALSE),"-")</f>
        <v>7</v>
      </c>
      <c r="N21" s="370">
        <f t="shared" ca="1" si="0"/>
        <v>41.666666666666664</v>
      </c>
      <c r="O21" s="369">
        <f t="shared" ca="1" si="1"/>
        <v>58.333333333333336</v>
      </c>
      <c r="P21" s="371">
        <f t="shared" ca="1" si="2"/>
        <v>2.4000000000000004</v>
      </c>
      <c r="Q21" s="372">
        <f t="shared" ca="1" si="3"/>
        <v>1.7142857142857142</v>
      </c>
      <c r="R21" s="373">
        <f t="shared" ca="1" si="4"/>
        <v>1.1666666666666667</v>
      </c>
      <c r="S21" s="374">
        <f t="shared" ca="1" si="5"/>
        <v>1.25</v>
      </c>
      <c r="T21" s="375">
        <f t="shared" ca="1" si="6"/>
        <v>2.416666666666667</v>
      </c>
    </row>
    <row r="22" spans="1:20" ht="15.95" customHeight="1" x14ac:dyDescent="0.25">
      <c r="A22" s="364">
        <v>16</v>
      </c>
      <c r="B22" s="365" t="str">
        <f ca="1">IFERROR(VLOOKUP($A22,'calc-outable'!$B$58:$AA$81,COLUMN(),FALSE),"-")</f>
        <v>Swansea</v>
      </c>
      <c r="C22" s="366">
        <f ca="1">IFERROR(VLOOKUP($A22,'calc-outable'!$B$58:$AA$81,COLUMN(),FALSE),"-")</f>
        <v>12</v>
      </c>
      <c r="D22" s="366">
        <f ca="1">IFERROR(VLOOKUP($A22,'calc-outable'!$B$58:$AA$81,COLUMN(),FALSE),"-")</f>
        <v>4</v>
      </c>
      <c r="E22" s="366">
        <f ca="1">IFERROR(VLOOKUP($A22,'calc-outable'!$B$58:$AA$81,COLUMN(),FALSE),"-")</f>
        <v>5</v>
      </c>
      <c r="F22" s="366">
        <f ca="1">IFERROR(VLOOKUP($A22,'calc-outable'!$B$58:$AA$81,COLUMN(),FALSE),"-")</f>
        <v>3</v>
      </c>
      <c r="G22" s="366">
        <f ca="1">IFERROR(VLOOKUP($A22,'calc-outable'!$B$58:$AA$81,COLUMN(),FALSE),"-")</f>
        <v>12</v>
      </c>
      <c r="H22" s="366">
        <f ca="1">IFERROR(VLOOKUP($A22,'calc-outable'!$B$58:$AA$81,COLUMN(),FALSE),"-")</f>
        <v>9</v>
      </c>
      <c r="I22" s="366">
        <f ca="1">IFERROR(VLOOKUP($A22,'calc-outable'!$B$58:$AA$81,COLUMN(),FALSE),"-")</f>
        <v>3</v>
      </c>
      <c r="J22" s="366">
        <f ca="1">IFERROR(VLOOKUP($A22,'calc-outable'!$B$58:$AA$81,COLUMN(),FALSE),"-")</f>
        <v>17</v>
      </c>
      <c r="K22" s="367">
        <f ca="1">IFERROR(VLOOKUP($B22,'calc-table'!$C$58:$AB$81,26,FALSE),"-")</f>
        <v>11</v>
      </c>
      <c r="L22" s="368">
        <f ca="1">IFERROR(VLOOKUP($A22,'calc-outable'!$B$58:$AA$81,VLOOKUP($L$3,'calc-outable'!$Z$4:$AF$15,6,FALSE),FALSE),"-")</f>
        <v>5</v>
      </c>
      <c r="M22" s="369">
        <f ca="1">IFERROR(VLOOKUP($A22,'calc-outable'!$B$58:$AA$81,VLOOKUP($L$3,'calc-outable'!$Z$4:$AF$15,7,FALSE),FALSE),"-")</f>
        <v>7</v>
      </c>
      <c r="N22" s="370">
        <f t="shared" ca="1" si="0"/>
        <v>41.666666666666664</v>
      </c>
      <c r="O22" s="369">
        <f t="shared" ca="1" si="1"/>
        <v>58.333333333333336</v>
      </c>
      <c r="P22" s="371">
        <f t="shared" ca="1" si="2"/>
        <v>2.4000000000000004</v>
      </c>
      <c r="Q22" s="372">
        <f t="shared" ca="1" si="3"/>
        <v>1.7142857142857142</v>
      </c>
      <c r="R22" s="373">
        <f t="shared" ca="1" si="4"/>
        <v>1</v>
      </c>
      <c r="S22" s="374">
        <f t="shared" ca="1" si="5"/>
        <v>0.75</v>
      </c>
      <c r="T22" s="375">
        <f t="shared" ca="1" si="6"/>
        <v>1.75</v>
      </c>
    </row>
    <row r="23" spans="1:20" ht="15.95" customHeight="1" x14ac:dyDescent="0.25">
      <c r="A23" s="364">
        <v>17</v>
      </c>
      <c r="B23" s="365" t="str">
        <f ca="1">IFERROR(VLOOKUP($A23,'calc-outable'!$B$58:$AA$81,COLUMN(),FALSE),"-")</f>
        <v>Bristol City</v>
      </c>
      <c r="C23" s="366">
        <f ca="1">IFERROR(VLOOKUP($A23,'calc-outable'!$B$58:$AA$81,COLUMN(),FALSE),"-")</f>
        <v>12</v>
      </c>
      <c r="D23" s="366">
        <f ca="1">IFERROR(VLOOKUP($A23,'calc-outable'!$B$58:$AA$81,COLUMN(),FALSE),"-")</f>
        <v>4</v>
      </c>
      <c r="E23" s="366">
        <f ca="1">IFERROR(VLOOKUP($A23,'calc-outable'!$B$58:$AA$81,COLUMN(),FALSE),"-")</f>
        <v>4</v>
      </c>
      <c r="F23" s="366">
        <f ca="1">IFERROR(VLOOKUP($A23,'calc-outable'!$B$58:$AA$81,COLUMN(),FALSE),"-")</f>
        <v>4</v>
      </c>
      <c r="G23" s="366">
        <f ca="1">IFERROR(VLOOKUP($A23,'calc-outable'!$B$58:$AA$81,COLUMN(),FALSE),"-")</f>
        <v>16</v>
      </c>
      <c r="H23" s="366">
        <f ca="1">IFERROR(VLOOKUP($A23,'calc-outable'!$B$58:$AA$81,COLUMN(),FALSE),"-")</f>
        <v>14</v>
      </c>
      <c r="I23" s="366">
        <f ca="1">IFERROR(VLOOKUP($A23,'calc-outable'!$B$58:$AA$81,COLUMN(),FALSE),"-")</f>
        <v>2</v>
      </c>
      <c r="J23" s="366">
        <f ca="1">IFERROR(VLOOKUP($A23,'calc-outable'!$B$58:$AA$81,COLUMN(),FALSE),"-")</f>
        <v>16</v>
      </c>
      <c r="K23" s="367">
        <f ca="1">IFERROR(VLOOKUP($B23,'calc-table'!$C$58:$AB$81,26,FALSE),"-")</f>
        <v>13</v>
      </c>
      <c r="L23" s="368">
        <f ca="1">IFERROR(VLOOKUP($A23,'calc-outable'!$B$58:$AA$81,VLOOKUP($L$3,'calc-outable'!$Z$4:$AF$15,6,FALSE),FALSE),"-")</f>
        <v>5</v>
      </c>
      <c r="M23" s="369">
        <f ca="1">IFERROR(VLOOKUP($A23,'calc-outable'!$B$58:$AA$81,VLOOKUP($L$3,'calc-outable'!$Z$4:$AF$15,7,FALSE),FALSE),"-")</f>
        <v>7</v>
      </c>
      <c r="N23" s="370">
        <f t="shared" ca="1" si="0"/>
        <v>41.666666666666664</v>
      </c>
      <c r="O23" s="369">
        <f t="shared" ca="1" si="1"/>
        <v>58.333333333333336</v>
      </c>
      <c r="P23" s="371">
        <f t="shared" ca="1" si="2"/>
        <v>2.4000000000000004</v>
      </c>
      <c r="Q23" s="372">
        <f t="shared" ca="1" si="3"/>
        <v>1.7142857142857142</v>
      </c>
      <c r="R23" s="373">
        <f t="shared" ca="1" si="4"/>
        <v>1.3333333333333333</v>
      </c>
      <c r="S23" s="374">
        <f t="shared" ca="1" si="5"/>
        <v>1.1666666666666667</v>
      </c>
      <c r="T23" s="375">
        <f t="shared" ca="1" si="6"/>
        <v>2.5</v>
      </c>
    </row>
    <row r="24" spans="1:20" ht="15.95" customHeight="1" x14ac:dyDescent="0.25">
      <c r="A24" s="364">
        <v>18</v>
      </c>
      <c r="B24" s="365" t="str">
        <f ca="1">IFERROR(VLOOKUP($A24,'calc-outable'!$B$58:$AA$81,COLUMN(),FALSE),"-")</f>
        <v>Bolton</v>
      </c>
      <c r="C24" s="366">
        <f ca="1">IFERROR(VLOOKUP($A24,'calc-outable'!$B$58:$AA$81,COLUMN(),FALSE),"-")</f>
        <v>12</v>
      </c>
      <c r="D24" s="366">
        <f ca="1">IFERROR(VLOOKUP($A24,'calc-outable'!$B$58:$AA$81,COLUMN(),FALSE),"-")</f>
        <v>4</v>
      </c>
      <c r="E24" s="366">
        <f ca="1">IFERROR(VLOOKUP($A24,'calc-outable'!$B$58:$AA$81,COLUMN(),FALSE),"-")</f>
        <v>3</v>
      </c>
      <c r="F24" s="366">
        <f ca="1">IFERROR(VLOOKUP($A24,'calc-outable'!$B$58:$AA$81,COLUMN(),FALSE),"-")</f>
        <v>5</v>
      </c>
      <c r="G24" s="366">
        <f ca="1">IFERROR(VLOOKUP($A24,'calc-outable'!$B$58:$AA$81,COLUMN(),FALSE),"-")</f>
        <v>10</v>
      </c>
      <c r="H24" s="366">
        <f ca="1">IFERROR(VLOOKUP($A24,'calc-outable'!$B$58:$AA$81,COLUMN(),FALSE),"-")</f>
        <v>15</v>
      </c>
      <c r="I24" s="366">
        <f ca="1">IFERROR(VLOOKUP($A24,'calc-outable'!$B$58:$AA$81,COLUMN(),FALSE),"-")</f>
        <v>-5</v>
      </c>
      <c r="J24" s="366">
        <f ca="1">IFERROR(VLOOKUP($A24,'calc-outable'!$B$58:$AA$81,COLUMN(),FALSE),"-")</f>
        <v>15</v>
      </c>
      <c r="K24" s="367">
        <f ca="1">IFERROR(VLOOKUP($B24,'calc-table'!$C$58:$AB$81,26,FALSE),"-")</f>
        <v>16</v>
      </c>
      <c r="L24" s="368">
        <f ca="1">IFERROR(VLOOKUP($A24,'calc-outable'!$B$58:$AA$81,VLOOKUP($L$3,'calc-outable'!$Z$4:$AF$15,6,FALSE),FALSE),"-")</f>
        <v>5</v>
      </c>
      <c r="M24" s="369">
        <f ca="1">IFERROR(VLOOKUP($A24,'calc-outable'!$B$58:$AA$81,VLOOKUP($L$3,'calc-outable'!$Z$4:$AF$15,7,FALSE),FALSE),"-")</f>
        <v>7</v>
      </c>
      <c r="N24" s="370">
        <f t="shared" ca="1" si="0"/>
        <v>41.666666666666664</v>
      </c>
      <c r="O24" s="369">
        <f t="shared" ca="1" si="1"/>
        <v>58.333333333333336</v>
      </c>
      <c r="P24" s="371">
        <f t="shared" ca="1" si="2"/>
        <v>2.4000000000000004</v>
      </c>
      <c r="Q24" s="372">
        <f t="shared" ca="1" si="3"/>
        <v>1.7142857142857142</v>
      </c>
      <c r="R24" s="373">
        <f t="shared" ca="1" si="4"/>
        <v>0.83333333333333337</v>
      </c>
      <c r="S24" s="374">
        <f t="shared" ca="1" si="5"/>
        <v>1.25</v>
      </c>
      <c r="T24" s="375">
        <f t="shared" ca="1" si="6"/>
        <v>2.0833333333333335</v>
      </c>
    </row>
    <row r="25" spans="1:20" ht="15.95" customHeight="1" x14ac:dyDescent="0.25">
      <c r="A25" s="364">
        <v>19</v>
      </c>
      <c r="B25" s="365" t="str">
        <f ca="1">IFERROR(VLOOKUP($A25,'calc-outable'!$B$58:$AA$81,COLUMN(),FALSE),"-")</f>
        <v>Birmingham</v>
      </c>
      <c r="C25" s="366">
        <f ca="1">IFERROR(VLOOKUP($A25,'calc-outable'!$B$58:$AA$81,COLUMN(),FALSE),"-")</f>
        <v>12</v>
      </c>
      <c r="D25" s="366">
        <f ca="1">IFERROR(VLOOKUP($A25,'calc-outable'!$B$58:$AA$81,COLUMN(),FALSE),"-")</f>
        <v>2</v>
      </c>
      <c r="E25" s="366">
        <f ca="1">IFERROR(VLOOKUP($A25,'calc-outable'!$B$58:$AA$81,COLUMN(),FALSE),"-")</f>
        <v>8</v>
      </c>
      <c r="F25" s="366">
        <f ca="1">IFERROR(VLOOKUP($A25,'calc-outable'!$B$58:$AA$81,COLUMN(),FALSE),"-")</f>
        <v>2</v>
      </c>
      <c r="G25" s="366">
        <f ca="1">IFERROR(VLOOKUP($A25,'calc-outable'!$B$58:$AA$81,COLUMN(),FALSE),"-")</f>
        <v>13</v>
      </c>
      <c r="H25" s="366">
        <f ca="1">IFERROR(VLOOKUP($A25,'calc-outable'!$B$58:$AA$81,COLUMN(),FALSE),"-")</f>
        <v>12</v>
      </c>
      <c r="I25" s="366">
        <f ca="1">IFERROR(VLOOKUP($A25,'calc-outable'!$B$58:$AA$81,COLUMN(),FALSE),"-")</f>
        <v>1</v>
      </c>
      <c r="J25" s="366">
        <f ca="1">IFERROR(VLOOKUP($A25,'calc-outable'!$B$58:$AA$81,COLUMN(),FALSE),"-")</f>
        <v>14</v>
      </c>
      <c r="K25" s="367">
        <f ca="1">IFERROR(VLOOKUP($B25,'calc-table'!$C$58:$AB$81,26,FALSE),"-")</f>
        <v>17</v>
      </c>
      <c r="L25" s="368">
        <f ca="1">IFERROR(VLOOKUP($A25,'calc-outable'!$B$58:$AA$81,VLOOKUP($L$3,'calc-outable'!$Z$4:$AF$15,6,FALSE),FALSE),"-")</f>
        <v>5</v>
      </c>
      <c r="M25" s="369">
        <f ca="1">IFERROR(VLOOKUP($A25,'calc-outable'!$B$58:$AA$81,VLOOKUP($L$3,'calc-outable'!$Z$4:$AF$15,7,FALSE),FALSE),"-")</f>
        <v>7</v>
      </c>
      <c r="N25" s="370">
        <f t="shared" ca="1" si="0"/>
        <v>41.666666666666664</v>
      </c>
      <c r="O25" s="369">
        <f t="shared" ca="1" si="1"/>
        <v>58.333333333333336</v>
      </c>
      <c r="P25" s="371">
        <f t="shared" ca="1" si="2"/>
        <v>2.4000000000000004</v>
      </c>
      <c r="Q25" s="372">
        <f t="shared" ca="1" si="3"/>
        <v>1.7142857142857142</v>
      </c>
      <c r="R25" s="373">
        <f t="shared" ca="1" si="4"/>
        <v>1.0833333333333333</v>
      </c>
      <c r="S25" s="374">
        <f t="shared" ca="1" si="5"/>
        <v>1</v>
      </c>
      <c r="T25" s="375">
        <f t="shared" ca="1" si="6"/>
        <v>2.083333333333333</v>
      </c>
    </row>
    <row r="26" spans="1:20" ht="15.95" customHeight="1" x14ac:dyDescent="0.25">
      <c r="A26" s="364">
        <v>20</v>
      </c>
      <c r="B26" s="365" t="str">
        <f ca="1">IFERROR(VLOOKUP($A26,'calc-outable'!$B$58:$AA$81,COLUMN(),FALSE),"-")</f>
        <v>QPR</v>
      </c>
      <c r="C26" s="366">
        <f ca="1">IFERROR(VLOOKUP($A26,'calc-outable'!$B$58:$AA$81,COLUMN(),FALSE),"-")</f>
        <v>12</v>
      </c>
      <c r="D26" s="366">
        <f ca="1">IFERROR(VLOOKUP($A26,'calc-outable'!$B$58:$AA$81,COLUMN(),FALSE),"-")</f>
        <v>4</v>
      </c>
      <c r="E26" s="366">
        <f ca="1">IFERROR(VLOOKUP($A26,'calc-outable'!$B$58:$AA$81,COLUMN(),FALSE),"-")</f>
        <v>2</v>
      </c>
      <c r="F26" s="366">
        <f ca="1">IFERROR(VLOOKUP($A26,'calc-outable'!$B$58:$AA$81,COLUMN(),FALSE),"-")</f>
        <v>6</v>
      </c>
      <c r="G26" s="366">
        <f ca="1">IFERROR(VLOOKUP($A26,'calc-outable'!$B$58:$AA$81,COLUMN(),FALSE),"-")</f>
        <v>9</v>
      </c>
      <c r="H26" s="366">
        <f ca="1">IFERROR(VLOOKUP($A26,'calc-outable'!$B$58:$AA$81,COLUMN(),FALSE),"-")</f>
        <v>19</v>
      </c>
      <c r="I26" s="366">
        <f ca="1">IFERROR(VLOOKUP($A26,'calc-outable'!$B$58:$AA$81,COLUMN(),FALSE),"-")</f>
        <v>-10</v>
      </c>
      <c r="J26" s="366">
        <f ca="1">IFERROR(VLOOKUP($A26,'calc-outable'!$B$58:$AA$81,COLUMN(),FALSE),"-")</f>
        <v>14</v>
      </c>
      <c r="K26" s="367">
        <f ca="1">IFERROR(VLOOKUP($B26,'calc-table'!$C$58:$AB$81,26,FALSE),"-")</f>
        <v>18</v>
      </c>
      <c r="L26" s="368">
        <f ca="1">IFERROR(VLOOKUP($A26,'calc-outable'!$B$58:$AA$81,VLOOKUP($L$3,'calc-outable'!$Z$4:$AF$15,6,FALSE),FALSE),"-")</f>
        <v>5</v>
      </c>
      <c r="M26" s="369">
        <f ca="1">IFERROR(VLOOKUP($A26,'calc-outable'!$B$58:$AA$81,VLOOKUP($L$3,'calc-outable'!$Z$4:$AF$15,7,FALSE),FALSE),"-")</f>
        <v>7</v>
      </c>
      <c r="N26" s="370">
        <f t="shared" ca="1" si="0"/>
        <v>41.666666666666664</v>
      </c>
      <c r="O26" s="369">
        <f t="shared" ca="1" si="1"/>
        <v>58.333333333333336</v>
      </c>
      <c r="P26" s="371">
        <f t="shared" ca="1" si="2"/>
        <v>2.4000000000000004</v>
      </c>
      <c r="Q26" s="372">
        <f t="shared" ca="1" si="3"/>
        <v>1.7142857142857142</v>
      </c>
      <c r="R26" s="373">
        <f t="shared" ca="1" si="4"/>
        <v>0.75</v>
      </c>
      <c r="S26" s="374">
        <f t="shared" ca="1" si="5"/>
        <v>1.5833333333333333</v>
      </c>
      <c r="T26" s="375">
        <f t="shared" ca="1" si="6"/>
        <v>2.333333333333333</v>
      </c>
    </row>
    <row r="27" spans="1:20" ht="15.95" customHeight="1" x14ac:dyDescent="0.25">
      <c r="A27" s="364">
        <v>21</v>
      </c>
      <c r="B27" s="365" t="str">
        <f ca="1">IFERROR(VLOOKUP($A27,'calc-outable'!$B$58:$AA$81,COLUMN(),FALSE),"-")</f>
        <v>Hull</v>
      </c>
      <c r="C27" s="366">
        <f ca="1">IFERROR(VLOOKUP($A27,'calc-outable'!$B$58:$AA$81,COLUMN(),FALSE),"-")</f>
        <v>12</v>
      </c>
      <c r="D27" s="366">
        <f ca="1">IFERROR(VLOOKUP($A27,'calc-outable'!$B$58:$AA$81,COLUMN(),FALSE),"-")</f>
        <v>2</v>
      </c>
      <c r="E27" s="366">
        <f ca="1">IFERROR(VLOOKUP($A27,'calc-outable'!$B$58:$AA$81,COLUMN(),FALSE),"-")</f>
        <v>2</v>
      </c>
      <c r="F27" s="366">
        <f ca="1">IFERROR(VLOOKUP($A27,'calc-outable'!$B$58:$AA$81,COLUMN(),FALSE),"-")</f>
        <v>8</v>
      </c>
      <c r="G27" s="366">
        <f ca="1">IFERROR(VLOOKUP($A27,'calc-outable'!$B$58:$AA$81,COLUMN(),FALSE),"-")</f>
        <v>10</v>
      </c>
      <c r="H27" s="366">
        <f ca="1">IFERROR(VLOOKUP($A27,'calc-outable'!$B$58:$AA$81,COLUMN(),FALSE),"-")</f>
        <v>19</v>
      </c>
      <c r="I27" s="366">
        <f ca="1">IFERROR(VLOOKUP($A27,'calc-outable'!$B$58:$AA$81,COLUMN(),FALSE),"-")</f>
        <v>-9</v>
      </c>
      <c r="J27" s="366">
        <f ca="1">IFERROR(VLOOKUP($A27,'calc-outable'!$B$58:$AA$81,COLUMN(),FALSE),"-")</f>
        <v>8</v>
      </c>
      <c r="K27" s="367">
        <f ca="1">IFERROR(VLOOKUP($B27,'calc-table'!$C$58:$AB$81,26,FALSE),"-")</f>
        <v>24</v>
      </c>
      <c r="L27" s="368">
        <f ca="1">IFERROR(VLOOKUP($A27,'calc-outable'!$B$58:$AA$81,VLOOKUP($L$3,'calc-outable'!$Z$4:$AF$15,6,FALSE),FALSE),"-")</f>
        <v>5</v>
      </c>
      <c r="M27" s="369">
        <f ca="1">IFERROR(VLOOKUP($A27,'calc-outable'!$B$58:$AA$81,VLOOKUP($L$3,'calc-outable'!$Z$4:$AF$15,7,FALSE),FALSE),"-")</f>
        <v>7</v>
      </c>
      <c r="N27" s="370">
        <f t="shared" ca="1" si="0"/>
        <v>41.666666666666664</v>
      </c>
      <c r="O27" s="369">
        <f t="shared" ca="1" si="1"/>
        <v>58.333333333333336</v>
      </c>
      <c r="P27" s="371">
        <f t="shared" ca="1" si="2"/>
        <v>2.4000000000000004</v>
      </c>
      <c r="Q27" s="372">
        <f t="shared" ca="1" si="3"/>
        <v>1.7142857142857142</v>
      </c>
      <c r="R27" s="373">
        <f t="shared" ca="1" si="4"/>
        <v>0.83333333333333337</v>
      </c>
      <c r="S27" s="374">
        <f t="shared" ca="1" si="5"/>
        <v>1.5833333333333333</v>
      </c>
      <c r="T27" s="375">
        <f t="shared" ca="1" si="6"/>
        <v>2.4166666666666665</v>
      </c>
    </row>
    <row r="28" spans="1:20" ht="15.95" customHeight="1" x14ac:dyDescent="0.25">
      <c r="A28" s="364">
        <v>22</v>
      </c>
      <c r="B28" s="365" t="str">
        <f ca="1">IFERROR(VLOOKUP($A28,'calc-outable'!$B$58:$AA$81,COLUMN(),FALSE),"-")</f>
        <v>Rotherham</v>
      </c>
      <c r="C28" s="366">
        <f ca="1">IFERROR(VLOOKUP($A28,'calc-outable'!$B$58:$AA$81,COLUMN(),FALSE),"-")</f>
        <v>12</v>
      </c>
      <c r="D28" s="366">
        <f ca="1">IFERROR(VLOOKUP($A28,'calc-outable'!$B$58:$AA$81,COLUMN(),FALSE),"-")</f>
        <v>3</v>
      </c>
      <c r="E28" s="366">
        <f ca="1">IFERROR(VLOOKUP($A28,'calc-outable'!$B$58:$AA$81,COLUMN(),FALSE),"-")</f>
        <v>2</v>
      </c>
      <c r="F28" s="366">
        <f ca="1">IFERROR(VLOOKUP($A28,'calc-outable'!$B$58:$AA$81,COLUMN(),FALSE),"-")</f>
        <v>7</v>
      </c>
      <c r="G28" s="366">
        <f ca="1">IFERROR(VLOOKUP($A28,'calc-outable'!$B$58:$AA$81,COLUMN(),FALSE),"-")</f>
        <v>9</v>
      </c>
      <c r="H28" s="366">
        <f ca="1">IFERROR(VLOOKUP($A28,'calc-outable'!$B$58:$AA$81,COLUMN(),FALSE),"-")</f>
        <v>19</v>
      </c>
      <c r="I28" s="366">
        <f ca="1">IFERROR(VLOOKUP($A28,'calc-outable'!$B$58:$AA$81,COLUMN(),FALSE),"-")</f>
        <v>-10</v>
      </c>
      <c r="J28" s="366">
        <f ca="1">IFERROR(VLOOKUP($A28,'calc-outable'!$B$58:$AA$81,COLUMN(),FALSE),"-")</f>
        <v>11</v>
      </c>
      <c r="K28" s="367">
        <f ca="1">IFERROR(VLOOKUP($B28,'calc-table'!$C$58:$AB$81,26,FALSE),"-")</f>
        <v>19</v>
      </c>
      <c r="L28" s="368">
        <f ca="1">IFERROR(VLOOKUP($A28,'calc-outable'!$B$58:$AA$81,VLOOKUP($L$3,'calc-outable'!$Z$4:$AF$15,6,FALSE),FALSE),"-")</f>
        <v>4</v>
      </c>
      <c r="M28" s="369">
        <f ca="1">IFERROR(VLOOKUP($A28,'calc-outable'!$B$58:$AA$81,VLOOKUP($L$3,'calc-outable'!$Z$4:$AF$15,7,FALSE),FALSE),"-")</f>
        <v>8</v>
      </c>
      <c r="N28" s="370">
        <f t="shared" ca="1" si="0"/>
        <v>33.333333333333336</v>
      </c>
      <c r="O28" s="369">
        <f t="shared" ca="1" si="1"/>
        <v>66.666666666666671</v>
      </c>
      <c r="P28" s="371">
        <f t="shared" ca="1" si="2"/>
        <v>3</v>
      </c>
      <c r="Q28" s="372">
        <f t="shared" ca="1" si="3"/>
        <v>1.5</v>
      </c>
      <c r="R28" s="373">
        <f t="shared" ca="1" si="4"/>
        <v>0.75</v>
      </c>
      <c r="S28" s="374">
        <f t="shared" ca="1" si="5"/>
        <v>1.5833333333333333</v>
      </c>
      <c r="T28" s="375">
        <f t="shared" ca="1" si="6"/>
        <v>2.333333333333333</v>
      </c>
    </row>
    <row r="29" spans="1:20" ht="15.95" customHeight="1" x14ac:dyDescent="0.25">
      <c r="A29" s="364">
        <v>23</v>
      </c>
      <c r="B29" s="365" t="str">
        <f ca="1">IFERROR(VLOOKUP($A29,'calc-outable'!$B$58:$AA$81,COLUMN(),FALSE),"-")</f>
        <v>Ipswich</v>
      </c>
      <c r="C29" s="366">
        <f ca="1">IFERROR(VLOOKUP($A29,'calc-outable'!$B$58:$AA$81,COLUMN(),FALSE),"-")</f>
        <v>12</v>
      </c>
      <c r="D29" s="366">
        <f ca="1">IFERROR(VLOOKUP($A29,'calc-outable'!$B$58:$AA$81,COLUMN(),FALSE),"-")</f>
        <v>1</v>
      </c>
      <c r="E29" s="366">
        <f ca="1">IFERROR(VLOOKUP($A29,'calc-outable'!$B$58:$AA$81,COLUMN(),FALSE),"-")</f>
        <v>6</v>
      </c>
      <c r="F29" s="366">
        <f ca="1">IFERROR(VLOOKUP($A29,'calc-outable'!$B$58:$AA$81,COLUMN(),FALSE),"-")</f>
        <v>5</v>
      </c>
      <c r="G29" s="366">
        <f ca="1">IFERROR(VLOOKUP($A29,'calc-outable'!$B$58:$AA$81,COLUMN(),FALSE),"-")</f>
        <v>11</v>
      </c>
      <c r="H29" s="366">
        <f ca="1">IFERROR(VLOOKUP($A29,'calc-outable'!$B$58:$AA$81,COLUMN(),FALSE),"-")</f>
        <v>18</v>
      </c>
      <c r="I29" s="366">
        <f ca="1">IFERROR(VLOOKUP($A29,'calc-outable'!$B$58:$AA$81,COLUMN(),FALSE),"-")</f>
        <v>-7</v>
      </c>
      <c r="J29" s="366">
        <f ca="1">IFERROR(VLOOKUP($A29,'calc-outable'!$B$58:$AA$81,COLUMN(),FALSE),"-")</f>
        <v>9</v>
      </c>
      <c r="K29" s="367">
        <f ca="1">IFERROR(VLOOKUP($B29,'calc-table'!$C$58:$AB$81,26,FALSE),"-")</f>
        <v>23</v>
      </c>
      <c r="L29" s="368">
        <f ca="1">IFERROR(VLOOKUP($A29,'calc-outable'!$B$58:$AA$81,VLOOKUP($L$3,'calc-outable'!$Z$4:$AF$15,6,FALSE),FALSE),"-")</f>
        <v>4</v>
      </c>
      <c r="M29" s="369">
        <f ca="1">IFERROR(VLOOKUP($A29,'calc-outable'!$B$58:$AA$81,VLOOKUP($L$3,'calc-outable'!$Z$4:$AF$15,7,FALSE),FALSE),"-")</f>
        <v>8</v>
      </c>
      <c r="N29" s="370">
        <f t="shared" ca="1" si="0"/>
        <v>33.333333333333336</v>
      </c>
      <c r="O29" s="369">
        <f t="shared" ca="1" si="1"/>
        <v>66.666666666666671</v>
      </c>
      <c r="P29" s="371">
        <f t="shared" ca="1" si="2"/>
        <v>3</v>
      </c>
      <c r="Q29" s="372">
        <f t="shared" ca="1" si="3"/>
        <v>1.5</v>
      </c>
      <c r="R29" s="373">
        <f t="shared" ca="1" si="4"/>
        <v>0.91666666666666663</v>
      </c>
      <c r="S29" s="374">
        <f t="shared" ca="1" si="5"/>
        <v>1.5</v>
      </c>
      <c r="T29" s="375">
        <f t="shared" ca="1" si="6"/>
        <v>2.4166666666666665</v>
      </c>
    </row>
    <row r="30" spans="1:20" ht="15.95" customHeight="1" x14ac:dyDescent="0.25">
      <c r="A30" s="376">
        <v>24</v>
      </c>
      <c r="B30" s="377" t="str">
        <f ca="1">IFERROR(VLOOKUP($A30,'calc-outable'!$B$58:$AA$81,COLUMN(),FALSE),"-")</f>
        <v>Middlesbrough</v>
      </c>
      <c r="C30" s="378">
        <f ca="1">IFERROR(VLOOKUP($A30,'calc-outable'!$B$58:$AA$81,COLUMN(),FALSE),"-")</f>
        <v>12</v>
      </c>
      <c r="D30" s="378">
        <f ca="1">IFERROR(VLOOKUP($A30,'calc-outable'!$B$58:$AA$81,COLUMN(),FALSE),"-")</f>
        <v>6</v>
      </c>
      <c r="E30" s="378">
        <f ca="1">IFERROR(VLOOKUP($A30,'calc-outable'!$B$58:$AA$81,COLUMN(),FALSE),"-")</f>
        <v>4</v>
      </c>
      <c r="F30" s="378">
        <f ca="1">IFERROR(VLOOKUP($A30,'calc-outable'!$B$58:$AA$81,COLUMN(),FALSE),"-")</f>
        <v>2</v>
      </c>
      <c r="G30" s="378">
        <f ca="1">IFERROR(VLOOKUP($A30,'calc-outable'!$B$58:$AA$81,COLUMN(),FALSE),"-")</f>
        <v>14</v>
      </c>
      <c r="H30" s="378">
        <f ca="1">IFERROR(VLOOKUP($A30,'calc-outable'!$B$58:$AA$81,COLUMN(),FALSE),"-")</f>
        <v>6</v>
      </c>
      <c r="I30" s="378">
        <f ca="1">IFERROR(VLOOKUP($A30,'calc-outable'!$B$58:$AA$81,COLUMN(),FALSE),"-")</f>
        <v>8</v>
      </c>
      <c r="J30" s="378">
        <f ca="1">IFERROR(VLOOKUP($A30,'calc-outable'!$B$58:$AA$81,COLUMN(),FALSE),"-")</f>
        <v>22</v>
      </c>
      <c r="K30" s="379">
        <f ca="1">IFERROR(VLOOKUP($B30,'calc-table'!$C$58:$AB$81,26,FALSE),"-")</f>
        <v>4</v>
      </c>
      <c r="L30" s="380">
        <f ca="1">IFERROR(VLOOKUP($A30,'calc-outable'!$B$58:$AA$81,VLOOKUP($L$3,'calc-outable'!$Z$4:$AF$15,6,FALSE),FALSE),"-")</f>
        <v>2</v>
      </c>
      <c r="M30" s="381">
        <f ca="1">IFERROR(VLOOKUP($A30,'calc-outable'!$B$58:$AA$81,VLOOKUP($L$3,'calc-outable'!$Z$4:$AF$15,7,FALSE),FALSE),"-")</f>
        <v>10</v>
      </c>
      <c r="N30" s="382">
        <f t="shared" ca="1" si="0"/>
        <v>16.666666666666668</v>
      </c>
      <c r="O30" s="381">
        <f t="shared" ca="1" si="1"/>
        <v>83.333333333333329</v>
      </c>
      <c r="P30" s="383">
        <f t="shared" ca="1" si="2"/>
        <v>6</v>
      </c>
      <c r="Q30" s="384">
        <f t="shared" ca="1" si="3"/>
        <v>1.2000000000000002</v>
      </c>
      <c r="R30" s="385">
        <f t="shared" ca="1" si="4"/>
        <v>1.1666666666666667</v>
      </c>
      <c r="S30" s="386">
        <f t="shared" ca="1" si="5"/>
        <v>0.5</v>
      </c>
      <c r="T30" s="387">
        <f t="shared" ca="1" si="6"/>
        <v>1.6666666666666667</v>
      </c>
    </row>
    <row r="32" spans="1:20" ht="15.95" customHeight="1" x14ac:dyDescent="0.25">
      <c r="A32" s="1347" t="s">
        <v>10</v>
      </c>
      <c r="B32" s="1347"/>
      <c r="C32" s="1347"/>
      <c r="D32" s="1347"/>
      <c r="E32" s="1347"/>
      <c r="F32" s="1347"/>
      <c r="G32" s="1347"/>
      <c r="H32" s="1347"/>
      <c r="I32" s="1347"/>
      <c r="J32" s="1347"/>
      <c r="K32" s="1347"/>
      <c r="L32" s="1345" t="s">
        <v>294</v>
      </c>
      <c r="M32" s="1345"/>
      <c r="N32" s="1346" t="s">
        <v>295</v>
      </c>
      <c r="O32" s="1346"/>
      <c r="P32" s="1346" t="s">
        <v>345</v>
      </c>
      <c r="Q32" s="1346"/>
      <c r="R32" s="1342" t="s">
        <v>343</v>
      </c>
      <c r="S32" s="1343"/>
      <c r="T32" s="1344"/>
    </row>
    <row r="33" spans="1:20" s="351" customFormat="1" ht="35.1" customHeight="1" x14ac:dyDescent="0.25">
      <c r="A33" s="391" t="s">
        <v>19</v>
      </c>
      <c r="B33" s="391" t="s">
        <v>11</v>
      </c>
      <c r="C33" s="391" t="s">
        <v>12</v>
      </c>
      <c r="D33" s="391" t="s">
        <v>13</v>
      </c>
      <c r="E33" s="391" t="s">
        <v>14</v>
      </c>
      <c r="F33" s="391" t="s">
        <v>15</v>
      </c>
      <c r="G33" s="391" t="s">
        <v>179</v>
      </c>
      <c r="H33" s="391" t="s">
        <v>180</v>
      </c>
      <c r="I33" s="391" t="s">
        <v>16</v>
      </c>
      <c r="J33" s="391" t="s">
        <v>17</v>
      </c>
      <c r="K33" s="391" t="s">
        <v>379</v>
      </c>
      <c r="L33" s="392" t="str">
        <f>$L$3</f>
        <v>Over 2.5 goals</v>
      </c>
      <c r="M33" s="393" t="str">
        <f>VLOOKUP(L33,'calc-outable'!$Z$4:$AA$15,2,FALSE)</f>
        <v>Under 2.5 goals</v>
      </c>
      <c r="N33" s="392" t="str">
        <f>$L$3</f>
        <v>Over 2.5 goals</v>
      </c>
      <c r="O33" s="393" t="str">
        <f>VLOOKUP(N33,'calc-outable'!$Z$4:$AA$15,2,FALSE)</f>
        <v>Under 2.5 goals</v>
      </c>
      <c r="P33" s="392" t="str">
        <f>$L$3</f>
        <v>Over 2.5 goals</v>
      </c>
      <c r="Q33" s="393" t="str">
        <f>VLOOKUP(P33,'calc-outable'!$Z$4:$AA$15,2,FALSE)</f>
        <v>Under 2.5 goals</v>
      </c>
      <c r="R33" s="394" t="s">
        <v>291</v>
      </c>
      <c r="S33" s="395" t="s">
        <v>292</v>
      </c>
      <c r="T33" s="396" t="s">
        <v>23</v>
      </c>
    </row>
    <row r="34" spans="1:20" ht="15.95" customHeight="1" x14ac:dyDescent="0.25">
      <c r="A34" s="352">
        <v>1</v>
      </c>
      <c r="B34" s="388" t="str">
        <f ca="1">IFERROR(VLOOKUP($A34,'calc-outable'!$B$4:$AA$27,COLUMN(),FALSE),"-")</f>
        <v>West Brom</v>
      </c>
      <c r="C34" s="354">
        <f ca="1">IFERROR(VLOOKUP($A34,'calc-outable'!$B$4:$AA$27,COLUMN(),FALSE),"-")</f>
        <v>6</v>
      </c>
      <c r="D34" s="354">
        <f ca="1">IFERROR(VLOOKUP($A34,'calc-outable'!$B$4:$AA$27,COLUMN(),FALSE),"-")</f>
        <v>5</v>
      </c>
      <c r="E34" s="354">
        <f ca="1">IFERROR(VLOOKUP($A34,'calc-outable'!$B$4:$AA$27,COLUMN(),FALSE),"-")</f>
        <v>0</v>
      </c>
      <c r="F34" s="354">
        <f ca="1">IFERROR(VLOOKUP($A34,'calc-outable'!$B$4:$AA$27,COLUMN(),FALSE),"-")</f>
        <v>1</v>
      </c>
      <c r="G34" s="354">
        <f ca="1">IFERROR(VLOOKUP($A34,'calc-outable'!$B$4:$AA$27,COLUMN(),FALSE),"-")</f>
        <v>20</v>
      </c>
      <c r="H34" s="354">
        <f ca="1">IFERROR(VLOOKUP($A34,'calc-outable'!$B$4:$AA$27,COLUMN(),FALSE),"-")</f>
        <v>7</v>
      </c>
      <c r="I34" s="354">
        <f ca="1">IFERROR(VLOOKUP($A34,'calc-outable'!$B$4:$AA$27,COLUMN(),FALSE),"-")</f>
        <v>13</v>
      </c>
      <c r="J34" s="354">
        <f ca="1">IFERROR(VLOOKUP($A34,'calc-outable'!$B$4:$AA$27,COLUMN(),FALSE),"-")</f>
        <v>15</v>
      </c>
      <c r="K34" s="355">
        <f ca="1">IFERROR(VLOOKUP($B34,'calc-table'!$C$4:$AB$27,26,FALSE),"-")</f>
        <v>1</v>
      </c>
      <c r="L34" s="356">
        <f ca="1">IFERROR(VLOOKUP($A34,'calc-outable'!$B$4:$AA$27,VLOOKUP($L$3,'calc-outable'!$Z$4:$AF$15,6,FALSE),FALSE),"-")</f>
        <v>5</v>
      </c>
      <c r="M34" s="357">
        <f ca="1">IFERROR(VLOOKUP($A34,'calc-outable'!$B$4:$AA$27,VLOOKUP($L$3,'calc-outable'!$Z$4:$AF$15,7,FALSE),FALSE),"-")</f>
        <v>1</v>
      </c>
      <c r="N34" s="358">
        <f ca="1">IFERROR(L34*100/C34,"-")</f>
        <v>83.333333333333329</v>
      </c>
      <c r="O34" s="357">
        <f ca="1">IFERROR(M34*100/C34,"-")</f>
        <v>16.666666666666668</v>
      </c>
      <c r="P34" s="359">
        <f ca="1">IFERROR(100/N34,"-")</f>
        <v>1.2000000000000002</v>
      </c>
      <c r="Q34" s="360">
        <f ca="1">IFERROR(100/O34,"-")</f>
        <v>6</v>
      </c>
      <c r="R34" s="361">
        <f ca="1">IFERROR(G34/C34,"-")</f>
        <v>3.3333333333333335</v>
      </c>
      <c r="S34" s="362">
        <f ca="1">IFERROR(H34/C34,"-")</f>
        <v>1.1666666666666667</v>
      </c>
      <c r="T34" s="363">
        <f ca="1">IFERROR(R34+S34,"-")</f>
        <v>4.5</v>
      </c>
    </row>
    <row r="35" spans="1:20" ht="15.95" customHeight="1" x14ac:dyDescent="0.25">
      <c r="A35" s="364">
        <v>2</v>
      </c>
      <c r="B35" s="389" t="str">
        <f ca="1">IFERROR(VLOOKUP($A35,'calc-outable'!$B$4:$AA$27,COLUMN(),FALSE),"-")</f>
        <v>Preston</v>
      </c>
      <c r="C35" s="366">
        <f ca="1">IFERROR(VLOOKUP($A35,'calc-outable'!$B$4:$AA$27,COLUMN(),FALSE),"-")</f>
        <v>6</v>
      </c>
      <c r="D35" s="366">
        <f ca="1">IFERROR(VLOOKUP($A35,'calc-outable'!$B$4:$AA$27,COLUMN(),FALSE),"-")</f>
        <v>2</v>
      </c>
      <c r="E35" s="366">
        <f ca="1">IFERROR(VLOOKUP($A35,'calc-outable'!$B$4:$AA$27,COLUMN(),FALSE),"-")</f>
        <v>2</v>
      </c>
      <c r="F35" s="366">
        <f ca="1">IFERROR(VLOOKUP($A35,'calc-outable'!$B$4:$AA$27,COLUMN(),FALSE),"-")</f>
        <v>2</v>
      </c>
      <c r="G35" s="366">
        <f ca="1">IFERROR(VLOOKUP($A35,'calc-outable'!$B$4:$AA$27,COLUMN(),FALSE),"-")</f>
        <v>13</v>
      </c>
      <c r="H35" s="366">
        <f ca="1">IFERROR(VLOOKUP($A35,'calc-outable'!$B$4:$AA$27,COLUMN(),FALSE),"-")</f>
        <v>10</v>
      </c>
      <c r="I35" s="366">
        <f ca="1">IFERROR(VLOOKUP($A35,'calc-outable'!$B$4:$AA$27,COLUMN(),FALSE),"-")</f>
        <v>3</v>
      </c>
      <c r="J35" s="366">
        <f ca="1">IFERROR(VLOOKUP($A35,'calc-outable'!$B$4:$AA$27,COLUMN(),FALSE),"-")</f>
        <v>8</v>
      </c>
      <c r="K35" s="367">
        <f ca="1">IFERROR(VLOOKUP($B35,'calc-table'!$C$4:$AB$27,26,FALSE),"-")</f>
        <v>14</v>
      </c>
      <c r="L35" s="368">
        <f ca="1">IFERROR(VLOOKUP($A35,'calc-outable'!$B$4:$AA$27,VLOOKUP($L$3,'calc-outable'!$Z$4:$AF$15,6,FALSE),FALSE),"-")</f>
        <v>5</v>
      </c>
      <c r="M35" s="369">
        <f ca="1">IFERROR(VLOOKUP($A35,'calc-outable'!$B$4:$AA$27,VLOOKUP($L$3,'calc-outable'!$Z$4:$AF$15,7,FALSE),FALSE),"-")</f>
        <v>1</v>
      </c>
      <c r="N35" s="370">
        <f t="shared" ref="N35:N57" ca="1" si="7">IFERROR(L35*100/C35,"-")</f>
        <v>83.333333333333329</v>
      </c>
      <c r="O35" s="369">
        <f t="shared" ref="O35:O57" ca="1" si="8">IFERROR(M35*100/C35,"-")</f>
        <v>16.666666666666668</v>
      </c>
      <c r="P35" s="371">
        <f t="shared" ref="P35:P57" ca="1" si="9">IFERROR(100/N35,"-")</f>
        <v>1.2000000000000002</v>
      </c>
      <c r="Q35" s="372">
        <f t="shared" ref="Q35:Q57" ca="1" si="10">IFERROR(100/O35,"-")</f>
        <v>6</v>
      </c>
      <c r="R35" s="373">
        <f t="shared" ref="R35:R57" ca="1" si="11">IFERROR(G35/C35,"-")</f>
        <v>2.1666666666666665</v>
      </c>
      <c r="S35" s="374">
        <f t="shared" ref="S35:S57" ca="1" si="12">IFERROR(H35/C35,"-")</f>
        <v>1.6666666666666667</v>
      </c>
      <c r="T35" s="375">
        <f t="shared" ref="T35:T57" ca="1" si="13">IFERROR(R35+S35,"-")</f>
        <v>3.833333333333333</v>
      </c>
    </row>
    <row r="36" spans="1:20" ht="15.95" customHeight="1" x14ac:dyDescent="0.25">
      <c r="A36" s="364">
        <v>3</v>
      </c>
      <c r="B36" s="389" t="str">
        <f ca="1">IFERROR(VLOOKUP($A36,'calc-outable'!$B$4:$AA$27,COLUMN(),FALSE),"-")</f>
        <v>Millwall</v>
      </c>
      <c r="C36" s="366">
        <f ca="1">IFERROR(VLOOKUP($A36,'calc-outable'!$B$4:$AA$27,COLUMN(),FALSE),"-")</f>
        <v>6</v>
      </c>
      <c r="D36" s="366">
        <f ca="1">IFERROR(VLOOKUP($A36,'calc-outable'!$B$4:$AA$27,COLUMN(),FALSE),"-")</f>
        <v>2</v>
      </c>
      <c r="E36" s="366">
        <f ca="1">IFERROR(VLOOKUP($A36,'calc-outable'!$B$4:$AA$27,COLUMN(),FALSE),"-")</f>
        <v>2</v>
      </c>
      <c r="F36" s="366">
        <f ca="1">IFERROR(VLOOKUP($A36,'calc-outable'!$B$4:$AA$27,COLUMN(),FALSE),"-")</f>
        <v>2</v>
      </c>
      <c r="G36" s="366">
        <f ca="1">IFERROR(VLOOKUP($A36,'calc-outable'!$B$4:$AA$27,COLUMN(),FALSE),"-")</f>
        <v>10</v>
      </c>
      <c r="H36" s="366">
        <f ca="1">IFERROR(VLOOKUP($A36,'calc-outable'!$B$4:$AA$27,COLUMN(),FALSE),"-")</f>
        <v>10</v>
      </c>
      <c r="I36" s="366">
        <f ca="1">IFERROR(VLOOKUP($A36,'calc-outable'!$B$4:$AA$27,COLUMN(),FALSE),"-")</f>
        <v>0</v>
      </c>
      <c r="J36" s="366">
        <f ca="1">IFERROR(VLOOKUP($A36,'calc-outable'!$B$4:$AA$27,COLUMN(),FALSE),"-")</f>
        <v>8</v>
      </c>
      <c r="K36" s="367">
        <f ca="1">IFERROR(VLOOKUP($B36,'calc-table'!$C$4:$AB$27,26,FALSE),"-")</f>
        <v>18</v>
      </c>
      <c r="L36" s="368">
        <f ca="1">IFERROR(VLOOKUP($A36,'calc-outable'!$B$4:$AA$27,VLOOKUP($L$3,'calc-outable'!$Z$4:$AF$15,6,FALSE),FALSE),"-")</f>
        <v>5</v>
      </c>
      <c r="M36" s="369">
        <f ca="1">IFERROR(VLOOKUP($A36,'calc-outable'!$B$4:$AA$27,VLOOKUP($L$3,'calc-outable'!$Z$4:$AF$15,7,FALSE),FALSE),"-")</f>
        <v>1</v>
      </c>
      <c r="N36" s="370">
        <f t="shared" ca="1" si="7"/>
        <v>83.333333333333329</v>
      </c>
      <c r="O36" s="369">
        <f t="shared" ca="1" si="8"/>
        <v>16.666666666666668</v>
      </c>
      <c r="P36" s="371">
        <f t="shared" ca="1" si="9"/>
        <v>1.2000000000000002</v>
      </c>
      <c r="Q36" s="372">
        <f t="shared" ca="1" si="10"/>
        <v>6</v>
      </c>
      <c r="R36" s="373">
        <f t="shared" ca="1" si="11"/>
        <v>1.6666666666666667</v>
      </c>
      <c r="S36" s="374">
        <f t="shared" ca="1" si="12"/>
        <v>1.6666666666666667</v>
      </c>
      <c r="T36" s="375">
        <f t="shared" ca="1" si="13"/>
        <v>3.3333333333333335</v>
      </c>
    </row>
    <row r="37" spans="1:20" ht="15.95" customHeight="1" x14ac:dyDescent="0.25">
      <c r="A37" s="364">
        <v>4</v>
      </c>
      <c r="B37" s="389" t="str">
        <f ca="1">IFERROR(VLOOKUP($A37,'calc-outable'!$B$4:$AA$27,COLUMN(),FALSE),"-")</f>
        <v>Sheffield United</v>
      </c>
      <c r="C37" s="366">
        <f ca="1">IFERROR(VLOOKUP($A37,'calc-outable'!$B$4:$AA$27,COLUMN(),FALSE),"-")</f>
        <v>6</v>
      </c>
      <c r="D37" s="366">
        <f ca="1">IFERROR(VLOOKUP($A37,'calc-outable'!$B$4:$AA$27,COLUMN(),FALSE),"-")</f>
        <v>4</v>
      </c>
      <c r="E37" s="366">
        <f ca="1">IFERROR(VLOOKUP($A37,'calc-outable'!$B$4:$AA$27,COLUMN(),FALSE),"-")</f>
        <v>1</v>
      </c>
      <c r="F37" s="366">
        <f ca="1">IFERROR(VLOOKUP($A37,'calc-outable'!$B$4:$AA$27,COLUMN(),FALSE),"-")</f>
        <v>1</v>
      </c>
      <c r="G37" s="366">
        <f ca="1">IFERROR(VLOOKUP($A37,'calc-outable'!$B$4:$AA$27,COLUMN(),FALSE),"-")</f>
        <v>11</v>
      </c>
      <c r="H37" s="366">
        <f ca="1">IFERROR(VLOOKUP($A37,'calc-outable'!$B$4:$AA$27,COLUMN(),FALSE),"-")</f>
        <v>6</v>
      </c>
      <c r="I37" s="366">
        <f ca="1">IFERROR(VLOOKUP($A37,'calc-outable'!$B$4:$AA$27,COLUMN(),FALSE),"-")</f>
        <v>5</v>
      </c>
      <c r="J37" s="366">
        <f ca="1">IFERROR(VLOOKUP($A37,'calc-outable'!$B$4:$AA$27,COLUMN(),FALSE),"-")</f>
        <v>13</v>
      </c>
      <c r="K37" s="367">
        <f ca="1">IFERROR(VLOOKUP($B37,'calc-table'!$C$4:$AB$27,26,FALSE),"-")</f>
        <v>4</v>
      </c>
      <c r="L37" s="368">
        <f ca="1">IFERROR(VLOOKUP($A37,'calc-outable'!$B$4:$AA$27,VLOOKUP($L$3,'calc-outable'!$Z$4:$AF$15,6,FALSE),FALSE),"-")</f>
        <v>4</v>
      </c>
      <c r="M37" s="369">
        <f ca="1">IFERROR(VLOOKUP($A37,'calc-outable'!$B$4:$AA$27,VLOOKUP($L$3,'calc-outable'!$Z$4:$AF$15,7,FALSE),FALSE),"-")</f>
        <v>2</v>
      </c>
      <c r="N37" s="370">
        <f t="shared" ca="1" si="7"/>
        <v>66.666666666666671</v>
      </c>
      <c r="O37" s="369">
        <f t="shared" ca="1" si="8"/>
        <v>33.333333333333336</v>
      </c>
      <c r="P37" s="371">
        <f t="shared" ca="1" si="9"/>
        <v>1.5</v>
      </c>
      <c r="Q37" s="372">
        <f t="shared" ca="1" si="10"/>
        <v>3</v>
      </c>
      <c r="R37" s="373">
        <f t="shared" ca="1" si="11"/>
        <v>1.8333333333333333</v>
      </c>
      <c r="S37" s="374">
        <f t="shared" ca="1" si="12"/>
        <v>1</v>
      </c>
      <c r="T37" s="375">
        <f t="shared" ca="1" si="13"/>
        <v>2.833333333333333</v>
      </c>
    </row>
    <row r="38" spans="1:20" ht="15.95" customHeight="1" x14ac:dyDescent="0.25">
      <c r="A38" s="364">
        <v>5</v>
      </c>
      <c r="B38" s="389" t="str">
        <f ca="1">IFERROR(VLOOKUP($A38,'calc-outable'!$B$4:$AA$27,COLUMN(),FALSE),"-")</f>
        <v>Sheffield Weds</v>
      </c>
      <c r="C38" s="366">
        <f ca="1">IFERROR(VLOOKUP($A38,'calc-outable'!$B$4:$AA$27,COLUMN(),FALSE),"-")</f>
        <v>6</v>
      </c>
      <c r="D38" s="366">
        <f ca="1">IFERROR(VLOOKUP($A38,'calc-outable'!$B$4:$AA$27,COLUMN(),FALSE),"-")</f>
        <v>2</v>
      </c>
      <c r="E38" s="366">
        <f ca="1">IFERROR(VLOOKUP($A38,'calc-outable'!$B$4:$AA$27,COLUMN(),FALSE),"-")</f>
        <v>4</v>
      </c>
      <c r="F38" s="366">
        <f ca="1">IFERROR(VLOOKUP($A38,'calc-outable'!$B$4:$AA$27,COLUMN(),FALSE),"-")</f>
        <v>0</v>
      </c>
      <c r="G38" s="366">
        <f ca="1">IFERROR(VLOOKUP($A38,'calc-outable'!$B$4:$AA$27,COLUMN(),FALSE),"-")</f>
        <v>10</v>
      </c>
      <c r="H38" s="366">
        <f ca="1">IFERROR(VLOOKUP($A38,'calc-outable'!$B$4:$AA$27,COLUMN(),FALSE),"-")</f>
        <v>8</v>
      </c>
      <c r="I38" s="366">
        <f ca="1">IFERROR(VLOOKUP($A38,'calc-outable'!$B$4:$AA$27,COLUMN(),FALSE),"-")</f>
        <v>2</v>
      </c>
      <c r="J38" s="366">
        <f ca="1">IFERROR(VLOOKUP($A38,'calc-outable'!$B$4:$AA$27,COLUMN(),FALSE),"-")</f>
        <v>10</v>
      </c>
      <c r="K38" s="367">
        <f ca="1">IFERROR(VLOOKUP($B38,'calc-table'!$C$4:$AB$27,26,FALSE),"-")</f>
        <v>10</v>
      </c>
      <c r="L38" s="368">
        <f ca="1">IFERROR(VLOOKUP($A38,'calc-outable'!$B$4:$AA$27,VLOOKUP($L$3,'calc-outable'!$Z$4:$AF$15,6,FALSE),FALSE),"-")</f>
        <v>4</v>
      </c>
      <c r="M38" s="369">
        <f ca="1">IFERROR(VLOOKUP($A38,'calc-outable'!$B$4:$AA$27,VLOOKUP($L$3,'calc-outable'!$Z$4:$AF$15,7,FALSE),FALSE),"-")</f>
        <v>2</v>
      </c>
      <c r="N38" s="370">
        <f t="shared" ca="1" si="7"/>
        <v>66.666666666666671</v>
      </c>
      <c r="O38" s="369">
        <f t="shared" ca="1" si="8"/>
        <v>33.333333333333336</v>
      </c>
      <c r="P38" s="371">
        <f t="shared" ca="1" si="9"/>
        <v>1.5</v>
      </c>
      <c r="Q38" s="372">
        <f t="shared" ca="1" si="10"/>
        <v>3</v>
      </c>
      <c r="R38" s="373">
        <f t="shared" ca="1" si="11"/>
        <v>1.6666666666666667</v>
      </c>
      <c r="S38" s="374">
        <f t="shared" ca="1" si="12"/>
        <v>1.3333333333333333</v>
      </c>
      <c r="T38" s="375">
        <f t="shared" ca="1" si="13"/>
        <v>3</v>
      </c>
    </row>
    <row r="39" spans="1:20" ht="15.95" customHeight="1" x14ac:dyDescent="0.25">
      <c r="A39" s="364">
        <v>6</v>
      </c>
      <c r="B39" s="389" t="str">
        <f ca="1">IFERROR(VLOOKUP($A39,'calc-outable'!$B$4:$AA$27,COLUMN(),FALSE),"-")</f>
        <v>Aston Villa</v>
      </c>
      <c r="C39" s="366">
        <f ca="1">IFERROR(VLOOKUP($A39,'calc-outable'!$B$4:$AA$27,COLUMN(),FALSE),"-")</f>
        <v>6</v>
      </c>
      <c r="D39" s="366">
        <f ca="1">IFERROR(VLOOKUP($A39,'calc-outable'!$B$4:$AA$27,COLUMN(),FALSE),"-")</f>
        <v>2</v>
      </c>
      <c r="E39" s="366">
        <f ca="1">IFERROR(VLOOKUP($A39,'calc-outable'!$B$4:$AA$27,COLUMN(),FALSE),"-")</f>
        <v>3</v>
      </c>
      <c r="F39" s="366">
        <f ca="1">IFERROR(VLOOKUP($A39,'calc-outable'!$B$4:$AA$27,COLUMN(),FALSE),"-")</f>
        <v>1</v>
      </c>
      <c r="G39" s="366">
        <f ca="1">IFERROR(VLOOKUP($A39,'calc-outable'!$B$4:$AA$27,COLUMN(),FALSE),"-")</f>
        <v>12</v>
      </c>
      <c r="H39" s="366">
        <f ca="1">IFERROR(VLOOKUP($A39,'calc-outable'!$B$4:$AA$27,COLUMN(),FALSE),"-")</f>
        <v>10</v>
      </c>
      <c r="I39" s="366">
        <f ca="1">IFERROR(VLOOKUP($A39,'calc-outable'!$B$4:$AA$27,COLUMN(),FALSE),"-")</f>
        <v>2</v>
      </c>
      <c r="J39" s="366">
        <f ca="1">IFERROR(VLOOKUP($A39,'calc-outable'!$B$4:$AA$27,COLUMN(),FALSE),"-")</f>
        <v>9</v>
      </c>
      <c r="K39" s="367">
        <f ca="1">IFERROR(VLOOKUP($B39,'calc-table'!$C$4:$AB$27,26,FALSE),"-")</f>
        <v>12</v>
      </c>
      <c r="L39" s="368">
        <f ca="1">IFERROR(VLOOKUP($A39,'calc-outable'!$B$4:$AA$27,VLOOKUP($L$3,'calc-outable'!$Z$4:$AF$15,6,FALSE),FALSE),"-")</f>
        <v>4</v>
      </c>
      <c r="M39" s="369">
        <f ca="1">IFERROR(VLOOKUP($A39,'calc-outable'!$B$4:$AA$27,VLOOKUP($L$3,'calc-outable'!$Z$4:$AF$15,7,FALSE),FALSE),"-")</f>
        <v>2</v>
      </c>
      <c r="N39" s="370">
        <f t="shared" ca="1" si="7"/>
        <v>66.666666666666671</v>
      </c>
      <c r="O39" s="369">
        <f t="shared" ca="1" si="8"/>
        <v>33.333333333333336</v>
      </c>
      <c r="P39" s="371">
        <f t="shared" ca="1" si="9"/>
        <v>1.5</v>
      </c>
      <c r="Q39" s="372">
        <f t="shared" ca="1" si="10"/>
        <v>3</v>
      </c>
      <c r="R39" s="373">
        <f t="shared" ca="1" si="11"/>
        <v>2</v>
      </c>
      <c r="S39" s="374">
        <f t="shared" ca="1" si="12"/>
        <v>1.6666666666666667</v>
      </c>
      <c r="T39" s="375">
        <f t="shared" ca="1" si="13"/>
        <v>3.666666666666667</v>
      </c>
    </row>
    <row r="40" spans="1:20" ht="15.95" customHeight="1" x14ac:dyDescent="0.25">
      <c r="A40" s="364">
        <v>7</v>
      </c>
      <c r="B40" s="389" t="str">
        <f ca="1">IFERROR(VLOOKUP($A40,'calc-outable'!$B$4:$AA$27,COLUMN(),FALSE),"-")</f>
        <v>Reading</v>
      </c>
      <c r="C40" s="366">
        <f ca="1">IFERROR(VLOOKUP($A40,'calc-outable'!$B$4:$AA$27,COLUMN(),FALSE),"-")</f>
        <v>6</v>
      </c>
      <c r="D40" s="366">
        <f ca="1">IFERROR(VLOOKUP($A40,'calc-outable'!$B$4:$AA$27,COLUMN(),FALSE),"-")</f>
        <v>1</v>
      </c>
      <c r="E40" s="366">
        <f ca="1">IFERROR(VLOOKUP($A40,'calc-outable'!$B$4:$AA$27,COLUMN(),FALSE),"-")</f>
        <v>0</v>
      </c>
      <c r="F40" s="366">
        <f ca="1">IFERROR(VLOOKUP($A40,'calc-outable'!$B$4:$AA$27,COLUMN(),FALSE),"-")</f>
        <v>5</v>
      </c>
      <c r="G40" s="366">
        <f ca="1">IFERROR(VLOOKUP($A40,'calc-outable'!$B$4:$AA$27,COLUMN(),FALSE),"-")</f>
        <v>6</v>
      </c>
      <c r="H40" s="366">
        <f ca="1">IFERROR(VLOOKUP($A40,'calc-outable'!$B$4:$AA$27,COLUMN(),FALSE),"-")</f>
        <v>8</v>
      </c>
      <c r="I40" s="366">
        <f ca="1">IFERROR(VLOOKUP($A40,'calc-outable'!$B$4:$AA$27,COLUMN(),FALSE),"-")</f>
        <v>-2</v>
      </c>
      <c r="J40" s="366">
        <f ca="1">IFERROR(VLOOKUP($A40,'calc-outable'!$B$4:$AA$27,COLUMN(),FALSE),"-")</f>
        <v>3</v>
      </c>
      <c r="K40" s="367">
        <f ca="1">IFERROR(VLOOKUP($B40,'calc-table'!$C$4:$AB$27,26,FALSE),"-")</f>
        <v>24</v>
      </c>
      <c r="L40" s="368">
        <f ca="1">IFERROR(VLOOKUP($A40,'calc-outable'!$B$4:$AA$27,VLOOKUP($L$3,'calc-outable'!$Z$4:$AF$15,6,FALSE),FALSE),"-")</f>
        <v>4</v>
      </c>
      <c r="M40" s="369">
        <f ca="1">IFERROR(VLOOKUP($A40,'calc-outable'!$B$4:$AA$27,VLOOKUP($L$3,'calc-outable'!$Z$4:$AF$15,7,FALSE),FALSE),"-")</f>
        <v>2</v>
      </c>
      <c r="N40" s="370">
        <f t="shared" ca="1" si="7"/>
        <v>66.666666666666671</v>
      </c>
      <c r="O40" s="369">
        <f t="shared" ca="1" si="8"/>
        <v>33.333333333333336</v>
      </c>
      <c r="P40" s="371">
        <f t="shared" ca="1" si="9"/>
        <v>1.5</v>
      </c>
      <c r="Q40" s="372">
        <f t="shared" ca="1" si="10"/>
        <v>3</v>
      </c>
      <c r="R40" s="373">
        <f t="shared" ca="1" si="11"/>
        <v>1</v>
      </c>
      <c r="S40" s="374">
        <f t="shared" ca="1" si="12"/>
        <v>1.3333333333333333</v>
      </c>
      <c r="T40" s="375">
        <f t="shared" ca="1" si="13"/>
        <v>2.333333333333333</v>
      </c>
    </row>
    <row r="41" spans="1:20" ht="15.95" customHeight="1" x14ac:dyDescent="0.25">
      <c r="A41" s="364">
        <v>8</v>
      </c>
      <c r="B41" s="389" t="str">
        <f ca="1">IFERROR(VLOOKUP($A41,'calc-outable'!$B$4:$AA$27,COLUMN(),FALSE),"-")</f>
        <v>Brentford</v>
      </c>
      <c r="C41" s="366">
        <f ca="1">IFERROR(VLOOKUP($A41,'calc-outable'!$B$4:$AA$27,COLUMN(),FALSE),"-")</f>
        <v>6</v>
      </c>
      <c r="D41" s="366">
        <f ca="1">IFERROR(VLOOKUP($A41,'calc-outable'!$B$4:$AA$27,COLUMN(),FALSE),"-")</f>
        <v>4</v>
      </c>
      <c r="E41" s="366">
        <f ca="1">IFERROR(VLOOKUP($A41,'calc-outable'!$B$4:$AA$27,COLUMN(),FALSE),"-")</f>
        <v>2</v>
      </c>
      <c r="F41" s="366">
        <f ca="1">IFERROR(VLOOKUP($A41,'calc-outable'!$B$4:$AA$27,COLUMN(),FALSE),"-")</f>
        <v>0</v>
      </c>
      <c r="G41" s="366">
        <f ca="1">IFERROR(VLOOKUP($A41,'calc-outable'!$B$4:$AA$27,COLUMN(),FALSE),"-")</f>
        <v>14</v>
      </c>
      <c r="H41" s="366">
        <f ca="1">IFERROR(VLOOKUP($A41,'calc-outable'!$B$4:$AA$27,COLUMN(),FALSE),"-")</f>
        <v>5</v>
      </c>
      <c r="I41" s="366">
        <f ca="1">IFERROR(VLOOKUP($A41,'calc-outable'!$B$4:$AA$27,COLUMN(),FALSE),"-")</f>
        <v>9</v>
      </c>
      <c r="J41" s="366">
        <f ca="1">IFERROR(VLOOKUP($A41,'calc-outable'!$B$4:$AA$27,COLUMN(),FALSE),"-")</f>
        <v>14</v>
      </c>
      <c r="K41" s="367">
        <f ca="1">IFERROR(VLOOKUP($B41,'calc-table'!$C$4:$AB$27,26,FALSE),"-")</f>
        <v>2</v>
      </c>
      <c r="L41" s="368">
        <f ca="1">IFERROR(VLOOKUP($A41,'calc-outable'!$B$4:$AA$27,VLOOKUP($L$3,'calc-outable'!$Z$4:$AF$15,6,FALSE),FALSE),"-")</f>
        <v>3</v>
      </c>
      <c r="M41" s="369">
        <f ca="1">IFERROR(VLOOKUP($A41,'calc-outable'!$B$4:$AA$27,VLOOKUP($L$3,'calc-outable'!$Z$4:$AF$15,7,FALSE),FALSE),"-")</f>
        <v>3</v>
      </c>
      <c r="N41" s="370">
        <f t="shared" ca="1" si="7"/>
        <v>50</v>
      </c>
      <c r="O41" s="369">
        <f t="shared" ca="1" si="8"/>
        <v>50</v>
      </c>
      <c r="P41" s="371">
        <f t="shared" ca="1" si="9"/>
        <v>2</v>
      </c>
      <c r="Q41" s="372">
        <f t="shared" ca="1" si="10"/>
        <v>2</v>
      </c>
      <c r="R41" s="373">
        <f t="shared" ca="1" si="11"/>
        <v>2.3333333333333335</v>
      </c>
      <c r="S41" s="374">
        <f t="shared" ca="1" si="12"/>
        <v>0.83333333333333337</v>
      </c>
      <c r="T41" s="375">
        <f t="shared" ca="1" si="13"/>
        <v>3.166666666666667</v>
      </c>
    </row>
    <row r="42" spans="1:20" ht="15.95" customHeight="1" x14ac:dyDescent="0.25">
      <c r="A42" s="364">
        <v>9</v>
      </c>
      <c r="B42" s="389" t="str">
        <f ca="1">IFERROR(VLOOKUP($A42,'calc-outable'!$B$4:$AA$27,COLUMN(),FALSE),"-")</f>
        <v>Wigan</v>
      </c>
      <c r="C42" s="366">
        <f ca="1">IFERROR(VLOOKUP($A42,'calc-outable'!$B$4:$AA$27,COLUMN(),FALSE),"-")</f>
        <v>6</v>
      </c>
      <c r="D42" s="366">
        <f ca="1">IFERROR(VLOOKUP($A42,'calc-outable'!$B$4:$AA$27,COLUMN(),FALSE),"-")</f>
        <v>4</v>
      </c>
      <c r="E42" s="366">
        <f ca="1">IFERROR(VLOOKUP($A42,'calc-outable'!$B$4:$AA$27,COLUMN(),FALSE),"-")</f>
        <v>2</v>
      </c>
      <c r="F42" s="366">
        <f ca="1">IFERROR(VLOOKUP($A42,'calc-outable'!$B$4:$AA$27,COLUMN(),FALSE),"-")</f>
        <v>0</v>
      </c>
      <c r="G42" s="366">
        <f ca="1">IFERROR(VLOOKUP($A42,'calc-outable'!$B$4:$AA$27,COLUMN(),FALSE),"-")</f>
        <v>9</v>
      </c>
      <c r="H42" s="366">
        <f ca="1">IFERROR(VLOOKUP($A42,'calc-outable'!$B$4:$AA$27,COLUMN(),FALSE),"-")</f>
        <v>5</v>
      </c>
      <c r="I42" s="366">
        <f ca="1">IFERROR(VLOOKUP($A42,'calc-outable'!$B$4:$AA$27,COLUMN(),FALSE),"-")</f>
        <v>4</v>
      </c>
      <c r="J42" s="366">
        <f ca="1">IFERROR(VLOOKUP($A42,'calc-outable'!$B$4:$AA$27,COLUMN(),FALSE),"-")</f>
        <v>14</v>
      </c>
      <c r="K42" s="367">
        <f ca="1">IFERROR(VLOOKUP($B42,'calc-table'!$C$4:$AB$27,26,FALSE),"-")</f>
        <v>3</v>
      </c>
      <c r="L42" s="368">
        <f ca="1">IFERROR(VLOOKUP($A42,'calc-outable'!$B$4:$AA$27,VLOOKUP($L$3,'calc-outable'!$Z$4:$AF$15,6,FALSE),FALSE),"-")</f>
        <v>3</v>
      </c>
      <c r="M42" s="369">
        <f ca="1">IFERROR(VLOOKUP($A42,'calc-outable'!$B$4:$AA$27,VLOOKUP($L$3,'calc-outable'!$Z$4:$AF$15,7,FALSE),FALSE),"-")</f>
        <v>3</v>
      </c>
      <c r="N42" s="370">
        <f t="shared" ca="1" si="7"/>
        <v>50</v>
      </c>
      <c r="O42" s="369">
        <f t="shared" ca="1" si="8"/>
        <v>50</v>
      </c>
      <c r="P42" s="371">
        <f t="shared" ca="1" si="9"/>
        <v>2</v>
      </c>
      <c r="Q42" s="372">
        <f t="shared" ca="1" si="10"/>
        <v>2</v>
      </c>
      <c r="R42" s="373">
        <f t="shared" ca="1" si="11"/>
        <v>1.5</v>
      </c>
      <c r="S42" s="374">
        <f t="shared" ca="1" si="12"/>
        <v>0.83333333333333337</v>
      </c>
      <c r="T42" s="375">
        <f t="shared" ca="1" si="13"/>
        <v>2.3333333333333335</v>
      </c>
    </row>
    <row r="43" spans="1:20" ht="15.95" customHeight="1" x14ac:dyDescent="0.25">
      <c r="A43" s="364">
        <v>10</v>
      </c>
      <c r="B43" s="389" t="str">
        <f ca="1">IFERROR(VLOOKUP($A43,'calc-outable'!$B$4:$AA$27,COLUMN(),FALSE),"-")</f>
        <v>Nott'm Forest</v>
      </c>
      <c r="C43" s="366">
        <f ca="1">IFERROR(VLOOKUP($A43,'calc-outable'!$B$4:$AA$27,COLUMN(),FALSE),"-")</f>
        <v>6</v>
      </c>
      <c r="D43" s="366">
        <f ca="1">IFERROR(VLOOKUP($A43,'calc-outable'!$B$4:$AA$27,COLUMN(),FALSE),"-")</f>
        <v>3</v>
      </c>
      <c r="E43" s="366">
        <f ca="1">IFERROR(VLOOKUP($A43,'calc-outable'!$B$4:$AA$27,COLUMN(),FALSE),"-")</f>
        <v>3</v>
      </c>
      <c r="F43" s="366">
        <f ca="1">IFERROR(VLOOKUP($A43,'calc-outable'!$B$4:$AA$27,COLUMN(),FALSE),"-")</f>
        <v>0</v>
      </c>
      <c r="G43" s="366">
        <f ca="1">IFERROR(VLOOKUP($A43,'calc-outable'!$B$4:$AA$27,COLUMN(),FALSE),"-")</f>
        <v>9</v>
      </c>
      <c r="H43" s="366">
        <f ca="1">IFERROR(VLOOKUP($A43,'calc-outable'!$B$4:$AA$27,COLUMN(),FALSE),"-")</f>
        <v>6</v>
      </c>
      <c r="I43" s="366">
        <f ca="1">IFERROR(VLOOKUP($A43,'calc-outable'!$B$4:$AA$27,COLUMN(),FALSE),"-")</f>
        <v>3</v>
      </c>
      <c r="J43" s="366">
        <f ca="1">IFERROR(VLOOKUP($A43,'calc-outable'!$B$4:$AA$27,COLUMN(),FALSE),"-")</f>
        <v>12</v>
      </c>
      <c r="K43" s="367">
        <f ca="1">IFERROR(VLOOKUP($B43,'calc-table'!$C$4:$AB$27,26,FALSE),"-")</f>
        <v>6</v>
      </c>
      <c r="L43" s="368">
        <f ca="1">IFERROR(VLOOKUP($A43,'calc-outable'!$B$4:$AA$27,VLOOKUP($L$3,'calc-outable'!$Z$4:$AF$15,6,FALSE),FALSE),"-")</f>
        <v>3</v>
      </c>
      <c r="M43" s="369">
        <f ca="1">IFERROR(VLOOKUP($A43,'calc-outable'!$B$4:$AA$27,VLOOKUP($L$3,'calc-outable'!$Z$4:$AF$15,7,FALSE),FALSE),"-")</f>
        <v>3</v>
      </c>
      <c r="N43" s="370">
        <f t="shared" ca="1" si="7"/>
        <v>50</v>
      </c>
      <c r="O43" s="369">
        <f t="shared" ca="1" si="8"/>
        <v>50</v>
      </c>
      <c r="P43" s="371">
        <f t="shared" ca="1" si="9"/>
        <v>2</v>
      </c>
      <c r="Q43" s="372">
        <f t="shared" ca="1" si="10"/>
        <v>2</v>
      </c>
      <c r="R43" s="373">
        <f t="shared" ca="1" si="11"/>
        <v>1.5</v>
      </c>
      <c r="S43" s="374">
        <f t="shared" ca="1" si="12"/>
        <v>1</v>
      </c>
      <c r="T43" s="375">
        <f t="shared" ca="1" si="13"/>
        <v>2.5</v>
      </c>
    </row>
    <row r="44" spans="1:20" ht="15.95" customHeight="1" x14ac:dyDescent="0.25">
      <c r="A44" s="364">
        <v>11</v>
      </c>
      <c r="B44" s="389" t="str">
        <f ca="1">IFERROR(VLOOKUP($A44,'calc-outable'!$B$4:$AA$27,COLUMN(),FALSE),"-")</f>
        <v>Leeds</v>
      </c>
      <c r="C44" s="366">
        <f ca="1">IFERROR(VLOOKUP($A44,'calc-outable'!$B$4:$AA$27,COLUMN(),FALSE),"-")</f>
        <v>6</v>
      </c>
      <c r="D44" s="366">
        <f ca="1">IFERROR(VLOOKUP($A44,'calc-outable'!$B$4:$AA$27,COLUMN(),FALSE),"-")</f>
        <v>3</v>
      </c>
      <c r="E44" s="366">
        <f ca="1">IFERROR(VLOOKUP($A44,'calc-outable'!$B$4:$AA$27,COLUMN(),FALSE),"-")</f>
        <v>2</v>
      </c>
      <c r="F44" s="366">
        <f ca="1">IFERROR(VLOOKUP($A44,'calc-outable'!$B$4:$AA$27,COLUMN(),FALSE),"-")</f>
        <v>1</v>
      </c>
      <c r="G44" s="366">
        <f ca="1">IFERROR(VLOOKUP($A44,'calc-outable'!$B$4:$AA$27,COLUMN(),FALSE),"-")</f>
        <v>10</v>
      </c>
      <c r="H44" s="366">
        <f ca="1">IFERROR(VLOOKUP($A44,'calc-outable'!$B$4:$AA$27,COLUMN(),FALSE),"-")</f>
        <v>4</v>
      </c>
      <c r="I44" s="366">
        <f ca="1">IFERROR(VLOOKUP($A44,'calc-outable'!$B$4:$AA$27,COLUMN(),FALSE),"-")</f>
        <v>6</v>
      </c>
      <c r="J44" s="366">
        <f ca="1">IFERROR(VLOOKUP($A44,'calc-outable'!$B$4:$AA$27,COLUMN(),FALSE),"-")</f>
        <v>11</v>
      </c>
      <c r="K44" s="367">
        <f ca="1">IFERROR(VLOOKUP($B44,'calc-table'!$C$4:$AB$27,26,FALSE),"-")</f>
        <v>7</v>
      </c>
      <c r="L44" s="368">
        <f ca="1">IFERROR(VLOOKUP($A44,'calc-outable'!$B$4:$AA$27,VLOOKUP($L$3,'calc-outable'!$Z$4:$AF$15,6,FALSE),FALSE),"-")</f>
        <v>3</v>
      </c>
      <c r="M44" s="369">
        <f ca="1">IFERROR(VLOOKUP($A44,'calc-outable'!$B$4:$AA$27,VLOOKUP($L$3,'calc-outable'!$Z$4:$AF$15,7,FALSE),FALSE),"-")</f>
        <v>3</v>
      </c>
      <c r="N44" s="370">
        <f t="shared" ca="1" si="7"/>
        <v>50</v>
      </c>
      <c r="O44" s="369">
        <f t="shared" ca="1" si="8"/>
        <v>50</v>
      </c>
      <c r="P44" s="371">
        <f t="shared" ca="1" si="9"/>
        <v>2</v>
      </c>
      <c r="Q44" s="372">
        <f t="shared" ca="1" si="10"/>
        <v>2</v>
      </c>
      <c r="R44" s="373">
        <f t="shared" ca="1" si="11"/>
        <v>1.6666666666666667</v>
      </c>
      <c r="S44" s="374">
        <f t="shared" ca="1" si="12"/>
        <v>0.66666666666666663</v>
      </c>
      <c r="T44" s="375">
        <f t="shared" ca="1" si="13"/>
        <v>2.3333333333333335</v>
      </c>
    </row>
    <row r="45" spans="1:20" ht="15.95" customHeight="1" x14ac:dyDescent="0.25">
      <c r="A45" s="364">
        <v>12</v>
      </c>
      <c r="B45" s="389" t="str">
        <f ca="1">IFERROR(VLOOKUP($A45,'calc-outable'!$B$4:$AA$27,COLUMN(),FALSE),"-")</f>
        <v>Birmingham</v>
      </c>
      <c r="C45" s="366">
        <f ca="1">IFERROR(VLOOKUP($A45,'calc-outable'!$B$4:$AA$27,COLUMN(),FALSE),"-")</f>
        <v>6</v>
      </c>
      <c r="D45" s="366">
        <f ca="1">IFERROR(VLOOKUP($A45,'calc-outable'!$B$4:$AA$27,COLUMN(),FALSE),"-")</f>
        <v>1</v>
      </c>
      <c r="E45" s="366">
        <f ca="1">IFERROR(VLOOKUP($A45,'calc-outable'!$B$4:$AA$27,COLUMN(),FALSE),"-")</f>
        <v>5</v>
      </c>
      <c r="F45" s="366">
        <f ca="1">IFERROR(VLOOKUP($A45,'calc-outable'!$B$4:$AA$27,COLUMN(),FALSE),"-")</f>
        <v>0</v>
      </c>
      <c r="G45" s="366">
        <f ca="1">IFERROR(VLOOKUP($A45,'calc-outable'!$B$4:$AA$27,COLUMN(),FALSE),"-")</f>
        <v>8</v>
      </c>
      <c r="H45" s="366">
        <f ca="1">IFERROR(VLOOKUP($A45,'calc-outable'!$B$4:$AA$27,COLUMN(),FALSE),"-")</f>
        <v>6</v>
      </c>
      <c r="I45" s="366">
        <f ca="1">IFERROR(VLOOKUP($A45,'calc-outable'!$B$4:$AA$27,COLUMN(),FALSE),"-")</f>
        <v>2</v>
      </c>
      <c r="J45" s="366">
        <f ca="1">IFERROR(VLOOKUP($A45,'calc-outable'!$B$4:$AA$27,COLUMN(),FALSE),"-")</f>
        <v>8</v>
      </c>
      <c r="K45" s="367">
        <f ca="1">IFERROR(VLOOKUP($B45,'calc-table'!$C$4:$AB$27,26,FALSE),"-")</f>
        <v>15</v>
      </c>
      <c r="L45" s="368">
        <f ca="1">IFERROR(VLOOKUP($A45,'calc-outable'!$B$4:$AA$27,VLOOKUP($L$3,'calc-outable'!$Z$4:$AF$15,6,FALSE),FALSE),"-")</f>
        <v>3</v>
      </c>
      <c r="M45" s="369">
        <f ca="1">IFERROR(VLOOKUP($A45,'calc-outable'!$B$4:$AA$27,VLOOKUP($L$3,'calc-outable'!$Z$4:$AF$15,7,FALSE),FALSE),"-")</f>
        <v>3</v>
      </c>
      <c r="N45" s="370">
        <f t="shared" ca="1" si="7"/>
        <v>50</v>
      </c>
      <c r="O45" s="369">
        <f t="shared" ca="1" si="8"/>
        <v>50</v>
      </c>
      <c r="P45" s="371">
        <f t="shared" ca="1" si="9"/>
        <v>2</v>
      </c>
      <c r="Q45" s="372">
        <f t="shared" ca="1" si="10"/>
        <v>2</v>
      </c>
      <c r="R45" s="373">
        <f t="shared" ca="1" si="11"/>
        <v>1.3333333333333333</v>
      </c>
      <c r="S45" s="374">
        <f t="shared" ca="1" si="12"/>
        <v>1</v>
      </c>
      <c r="T45" s="375">
        <f t="shared" ca="1" si="13"/>
        <v>2.333333333333333</v>
      </c>
    </row>
    <row r="46" spans="1:20" ht="15.95" customHeight="1" x14ac:dyDescent="0.25">
      <c r="A46" s="364">
        <v>13</v>
      </c>
      <c r="B46" s="389" t="str">
        <f ca="1">IFERROR(VLOOKUP($A46,'calc-outable'!$B$4:$AA$27,COLUMN(),FALSE),"-")</f>
        <v>Swansea</v>
      </c>
      <c r="C46" s="366">
        <f ca="1">IFERROR(VLOOKUP($A46,'calc-outable'!$B$4:$AA$27,COLUMN(),FALSE),"-")</f>
        <v>6</v>
      </c>
      <c r="D46" s="366">
        <f ca="1">IFERROR(VLOOKUP($A46,'calc-outable'!$B$4:$AA$27,COLUMN(),FALSE),"-")</f>
        <v>2</v>
      </c>
      <c r="E46" s="366">
        <f ca="1">IFERROR(VLOOKUP($A46,'calc-outable'!$B$4:$AA$27,COLUMN(),FALSE),"-")</f>
        <v>2</v>
      </c>
      <c r="F46" s="366">
        <f ca="1">IFERROR(VLOOKUP($A46,'calc-outable'!$B$4:$AA$27,COLUMN(),FALSE),"-")</f>
        <v>2</v>
      </c>
      <c r="G46" s="366">
        <f ca="1">IFERROR(VLOOKUP($A46,'calc-outable'!$B$4:$AA$27,COLUMN(),FALSE),"-")</f>
        <v>8</v>
      </c>
      <c r="H46" s="366">
        <f ca="1">IFERROR(VLOOKUP($A46,'calc-outable'!$B$4:$AA$27,COLUMN(),FALSE),"-")</f>
        <v>6</v>
      </c>
      <c r="I46" s="366">
        <f ca="1">IFERROR(VLOOKUP($A46,'calc-outable'!$B$4:$AA$27,COLUMN(),FALSE),"-")</f>
        <v>2</v>
      </c>
      <c r="J46" s="366">
        <f ca="1">IFERROR(VLOOKUP($A46,'calc-outable'!$B$4:$AA$27,COLUMN(),FALSE),"-")</f>
        <v>8</v>
      </c>
      <c r="K46" s="367">
        <f ca="1">IFERROR(VLOOKUP($B46,'calc-table'!$C$4:$AB$27,26,FALSE),"-")</f>
        <v>16</v>
      </c>
      <c r="L46" s="368">
        <f ca="1">IFERROR(VLOOKUP($A46,'calc-outable'!$B$4:$AA$27,VLOOKUP($L$3,'calc-outable'!$Z$4:$AF$15,6,FALSE),FALSE),"-")</f>
        <v>3</v>
      </c>
      <c r="M46" s="369">
        <f ca="1">IFERROR(VLOOKUP($A46,'calc-outable'!$B$4:$AA$27,VLOOKUP($L$3,'calc-outable'!$Z$4:$AF$15,7,FALSE),FALSE),"-")</f>
        <v>3</v>
      </c>
      <c r="N46" s="370">
        <f t="shared" ca="1" si="7"/>
        <v>50</v>
      </c>
      <c r="O46" s="369">
        <f t="shared" ca="1" si="8"/>
        <v>50</v>
      </c>
      <c r="P46" s="371">
        <f t="shared" ca="1" si="9"/>
        <v>2</v>
      </c>
      <c r="Q46" s="372">
        <f t="shared" ca="1" si="10"/>
        <v>2</v>
      </c>
      <c r="R46" s="373">
        <f t="shared" ca="1" si="11"/>
        <v>1.3333333333333333</v>
      </c>
      <c r="S46" s="374">
        <f t="shared" ca="1" si="12"/>
        <v>1</v>
      </c>
      <c r="T46" s="375">
        <f t="shared" ca="1" si="13"/>
        <v>2.333333333333333</v>
      </c>
    </row>
    <row r="47" spans="1:20" ht="15.95" customHeight="1" x14ac:dyDescent="0.25">
      <c r="A47" s="364">
        <v>14</v>
      </c>
      <c r="B47" s="389" t="str">
        <f ca="1">IFERROR(VLOOKUP($A47,'calc-outable'!$B$4:$AA$27,COLUMN(),FALSE),"-")</f>
        <v>Bolton</v>
      </c>
      <c r="C47" s="366">
        <f ca="1">IFERROR(VLOOKUP($A47,'calc-outable'!$B$4:$AA$27,COLUMN(),FALSE),"-")</f>
        <v>6</v>
      </c>
      <c r="D47" s="366">
        <f ca="1">IFERROR(VLOOKUP($A47,'calc-outable'!$B$4:$AA$27,COLUMN(),FALSE),"-")</f>
        <v>2</v>
      </c>
      <c r="E47" s="366">
        <f ca="1">IFERROR(VLOOKUP($A47,'calc-outable'!$B$4:$AA$27,COLUMN(),FALSE),"-")</f>
        <v>1</v>
      </c>
      <c r="F47" s="366">
        <f ca="1">IFERROR(VLOOKUP($A47,'calc-outable'!$B$4:$AA$27,COLUMN(),FALSE),"-")</f>
        <v>3</v>
      </c>
      <c r="G47" s="366">
        <f ca="1">IFERROR(VLOOKUP($A47,'calc-outable'!$B$4:$AA$27,COLUMN(),FALSE),"-")</f>
        <v>5</v>
      </c>
      <c r="H47" s="366">
        <f ca="1">IFERROR(VLOOKUP($A47,'calc-outable'!$B$4:$AA$27,COLUMN(),FALSE),"-")</f>
        <v>8</v>
      </c>
      <c r="I47" s="366">
        <f ca="1">IFERROR(VLOOKUP($A47,'calc-outable'!$B$4:$AA$27,COLUMN(),FALSE),"-")</f>
        <v>-3</v>
      </c>
      <c r="J47" s="366">
        <f ca="1">IFERROR(VLOOKUP($A47,'calc-outable'!$B$4:$AA$27,COLUMN(),FALSE),"-")</f>
        <v>7</v>
      </c>
      <c r="K47" s="367">
        <f ca="1">IFERROR(VLOOKUP($B47,'calc-table'!$C$4:$AB$27,26,FALSE),"-")</f>
        <v>21</v>
      </c>
      <c r="L47" s="368">
        <f ca="1">IFERROR(VLOOKUP($A47,'calc-outable'!$B$4:$AA$27,VLOOKUP($L$3,'calc-outable'!$Z$4:$AF$15,6,FALSE),FALSE),"-")</f>
        <v>3</v>
      </c>
      <c r="M47" s="369">
        <f ca="1">IFERROR(VLOOKUP($A47,'calc-outable'!$B$4:$AA$27,VLOOKUP($L$3,'calc-outable'!$Z$4:$AF$15,7,FALSE),FALSE),"-")</f>
        <v>3</v>
      </c>
      <c r="N47" s="370">
        <f t="shared" ca="1" si="7"/>
        <v>50</v>
      </c>
      <c r="O47" s="369">
        <f t="shared" ca="1" si="8"/>
        <v>50</v>
      </c>
      <c r="P47" s="371">
        <f t="shared" ca="1" si="9"/>
        <v>2</v>
      </c>
      <c r="Q47" s="372">
        <f t="shared" ca="1" si="10"/>
        <v>2</v>
      </c>
      <c r="R47" s="373">
        <f t="shared" ca="1" si="11"/>
        <v>0.83333333333333337</v>
      </c>
      <c r="S47" s="374">
        <f t="shared" ca="1" si="12"/>
        <v>1.3333333333333333</v>
      </c>
      <c r="T47" s="375">
        <f t="shared" ca="1" si="13"/>
        <v>2.1666666666666665</v>
      </c>
    </row>
    <row r="48" spans="1:20" ht="15.95" customHeight="1" x14ac:dyDescent="0.25">
      <c r="A48" s="364">
        <v>15</v>
      </c>
      <c r="B48" s="389" t="str">
        <f ca="1">IFERROR(VLOOKUP($A48,'calc-outable'!$B$4:$AA$27,COLUMN(),FALSE),"-")</f>
        <v>Derby</v>
      </c>
      <c r="C48" s="366">
        <f ca="1">IFERROR(VLOOKUP($A48,'calc-outable'!$B$4:$AA$27,COLUMN(),FALSE),"-")</f>
        <v>6</v>
      </c>
      <c r="D48" s="366">
        <f ca="1">IFERROR(VLOOKUP($A48,'calc-outable'!$B$4:$AA$27,COLUMN(),FALSE),"-")</f>
        <v>3</v>
      </c>
      <c r="E48" s="366">
        <f ca="1">IFERROR(VLOOKUP($A48,'calc-outable'!$B$4:$AA$27,COLUMN(),FALSE),"-")</f>
        <v>2</v>
      </c>
      <c r="F48" s="366">
        <f ca="1">IFERROR(VLOOKUP($A48,'calc-outable'!$B$4:$AA$27,COLUMN(),FALSE),"-")</f>
        <v>1</v>
      </c>
      <c r="G48" s="366">
        <f ca="1">IFERROR(VLOOKUP($A48,'calc-outable'!$B$4:$AA$27,COLUMN(),FALSE),"-")</f>
        <v>9</v>
      </c>
      <c r="H48" s="366">
        <f ca="1">IFERROR(VLOOKUP($A48,'calc-outable'!$B$4:$AA$27,COLUMN(),FALSE),"-")</f>
        <v>6</v>
      </c>
      <c r="I48" s="366">
        <f ca="1">IFERROR(VLOOKUP($A48,'calc-outable'!$B$4:$AA$27,COLUMN(),FALSE),"-")</f>
        <v>3</v>
      </c>
      <c r="J48" s="366">
        <f ca="1">IFERROR(VLOOKUP($A48,'calc-outable'!$B$4:$AA$27,COLUMN(),FALSE),"-")</f>
        <v>11</v>
      </c>
      <c r="K48" s="367">
        <f ca="1">IFERROR(VLOOKUP($B48,'calc-table'!$C$4:$AB$27,26,FALSE),"-")</f>
        <v>8</v>
      </c>
      <c r="L48" s="368">
        <f ca="1">IFERROR(VLOOKUP($A48,'calc-outable'!$B$4:$AA$27,VLOOKUP($L$3,'calc-outable'!$Z$4:$AF$15,6,FALSE),FALSE),"-")</f>
        <v>2</v>
      </c>
      <c r="M48" s="369">
        <f ca="1">IFERROR(VLOOKUP($A48,'calc-outable'!$B$4:$AA$27,VLOOKUP($L$3,'calc-outable'!$Z$4:$AF$15,7,FALSE),FALSE),"-")</f>
        <v>4</v>
      </c>
      <c r="N48" s="370">
        <f t="shared" ca="1" si="7"/>
        <v>33.333333333333336</v>
      </c>
      <c r="O48" s="369">
        <f t="shared" ca="1" si="8"/>
        <v>66.666666666666671</v>
      </c>
      <c r="P48" s="371">
        <f t="shared" ca="1" si="9"/>
        <v>3</v>
      </c>
      <c r="Q48" s="372">
        <f t="shared" ca="1" si="10"/>
        <v>1.5</v>
      </c>
      <c r="R48" s="373">
        <f t="shared" ca="1" si="11"/>
        <v>1.5</v>
      </c>
      <c r="S48" s="374">
        <f t="shared" ca="1" si="12"/>
        <v>1</v>
      </c>
      <c r="T48" s="375">
        <f t="shared" ca="1" si="13"/>
        <v>2.5</v>
      </c>
    </row>
    <row r="49" spans="1:20" ht="15.95" customHeight="1" x14ac:dyDescent="0.25">
      <c r="A49" s="364">
        <v>16</v>
      </c>
      <c r="B49" s="389" t="str">
        <f ca="1">IFERROR(VLOOKUP($A49,'calc-outable'!$B$4:$AA$27,COLUMN(),FALSE),"-")</f>
        <v>Rotherham</v>
      </c>
      <c r="C49" s="366">
        <f ca="1">IFERROR(VLOOKUP($A49,'calc-outable'!$B$4:$AA$27,COLUMN(),FALSE),"-")</f>
        <v>6</v>
      </c>
      <c r="D49" s="366">
        <f ca="1">IFERROR(VLOOKUP($A49,'calc-outable'!$B$4:$AA$27,COLUMN(),FALSE),"-")</f>
        <v>3</v>
      </c>
      <c r="E49" s="366">
        <f ca="1">IFERROR(VLOOKUP($A49,'calc-outable'!$B$4:$AA$27,COLUMN(),FALSE),"-")</f>
        <v>2</v>
      </c>
      <c r="F49" s="366">
        <f ca="1">IFERROR(VLOOKUP($A49,'calc-outable'!$B$4:$AA$27,COLUMN(),FALSE),"-")</f>
        <v>1</v>
      </c>
      <c r="G49" s="366">
        <f ca="1">IFERROR(VLOOKUP($A49,'calc-outable'!$B$4:$AA$27,COLUMN(),FALSE),"-")</f>
        <v>7</v>
      </c>
      <c r="H49" s="366">
        <f ca="1">IFERROR(VLOOKUP($A49,'calc-outable'!$B$4:$AA$27,COLUMN(),FALSE),"-")</f>
        <v>5</v>
      </c>
      <c r="I49" s="366">
        <f ca="1">IFERROR(VLOOKUP($A49,'calc-outable'!$B$4:$AA$27,COLUMN(),FALSE),"-")</f>
        <v>2</v>
      </c>
      <c r="J49" s="366">
        <f ca="1">IFERROR(VLOOKUP($A49,'calc-outable'!$B$4:$AA$27,COLUMN(),FALSE),"-")</f>
        <v>11</v>
      </c>
      <c r="K49" s="367">
        <f ca="1">IFERROR(VLOOKUP($B49,'calc-table'!$C$4:$AB$27,26,FALSE),"-")</f>
        <v>9</v>
      </c>
      <c r="L49" s="368">
        <f ca="1">IFERROR(VLOOKUP($A49,'calc-outable'!$B$4:$AA$27,VLOOKUP($L$3,'calc-outable'!$Z$4:$AF$15,6,FALSE),FALSE),"-")</f>
        <v>2</v>
      </c>
      <c r="M49" s="369">
        <f ca="1">IFERROR(VLOOKUP($A49,'calc-outable'!$B$4:$AA$27,VLOOKUP($L$3,'calc-outable'!$Z$4:$AF$15,7,FALSE),FALSE),"-")</f>
        <v>4</v>
      </c>
      <c r="N49" s="370">
        <f t="shared" ca="1" si="7"/>
        <v>33.333333333333336</v>
      </c>
      <c r="O49" s="369">
        <f t="shared" ca="1" si="8"/>
        <v>66.666666666666671</v>
      </c>
      <c r="P49" s="371">
        <f t="shared" ca="1" si="9"/>
        <v>3</v>
      </c>
      <c r="Q49" s="372">
        <f t="shared" ca="1" si="10"/>
        <v>1.5</v>
      </c>
      <c r="R49" s="373">
        <f t="shared" ca="1" si="11"/>
        <v>1.1666666666666667</v>
      </c>
      <c r="S49" s="374">
        <f t="shared" ca="1" si="12"/>
        <v>0.83333333333333337</v>
      </c>
      <c r="T49" s="375">
        <f t="shared" ca="1" si="13"/>
        <v>2</v>
      </c>
    </row>
    <row r="50" spans="1:20" ht="15.95" customHeight="1" x14ac:dyDescent="0.25">
      <c r="A50" s="364">
        <v>17</v>
      </c>
      <c r="B50" s="389" t="str">
        <f ca="1">IFERROR(VLOOKUP($A50,'calc-outable'!$B$4:$AA$27,COLUMN(),FALSE),"-")</f>
        <v>Stoke</v>
      </c>
      <c r="C50" s="366">
        <f ca="1">IFERROR(VLOOKUP($A50,'calc-outable'!$B$4:$AA$27,COLUMN(),FALSE),"-")</f>
        <v>6</v>
      </c>
      <c r="D50" s="366">
        <f ca="1">IFERROR(VLOOKUP($A50,'calc-outable'!$B$4:$AA$27,COLUMN(),FALSE),"-")</f>
        <v>3</v>
      </c>
      <c r="E50" s="366">
        <f ca="1">IFERROR(VLOOKUP($A50,'calc-outable'!$B$4:$AA$27,COLUMN(),FALSE),"-")</f>
        <v>1</v>
      </c>
      <c r="F50" s="366">
        <f ca="1">IFERROR(VLOOKUP($A50,'calc-outable'!$B$4:$AA$27,COLUMN(),FALSE),"-")</f>
        <v>2</v>
      </c>
      <c r="G50" s="366">
        <f ca="1">IFERROR(VLOOKUP($A50,'calc-outable'!$B$4:$AA$27,COLUMN(),FALSE),"-")</f>
        <v>8</v>
      </c>
      <c r="H50" s="366">
        <f ca="1">IFERROR(VLOOKUP($A50,'calc-outable'!$B$4:$AA$27,COLUMN(),FALSE),"-")</f>
        <v>7</v>
      </c>
      <c r="I50" s="366">
        <f ca="1">IFERROR(VLOOKUP($A50,'calc-outable'!$B$4:$AA$27,COLUMN(),FALSE),"-")</f>
        <v>1</v>
      </c>
      <c r="J50" s="366">
        <f ca="1">IFERROR(VLOOKUP($A50,'calc-outable'!$B$4:$AA$27,COLUMN(),FALSE),"-")</f>
        <v>10</v>
      </c>
      <c r="K50" s="367">
        <f ca="1">IFERROR(VLOOKUP($B50,'calc-table'!$C$4:$AB$27,26,FALSE),"-")</f>
        <v>11</v>
      </c>
      <c r="L50" s="368">
        <f ca="1">IFERROR(VLOOKUP($A50,'calc-outable'!$B$4:$AA$27,VLOOKUP($L$3,'calc-outable'!$Z$4:$AF$15,6,FALSE),FALSE),"-")</f>
        <v>2</v>
      </c>
      <c r="M50" s="369">
        <f ca="1">IFERROR(VLOOKUP($A50,'calc-outable'!$B$4:$AA$27,VLOOKUP($L$3,'calc-outable'!$Z$4:$AF$15,7,FALSE),FALSE),"-")</f>
        <v>4</v>
      </c>
      <c r="N50" s="370">
        <f t="shared" ca="1" si="7"/>
        <v>33.333333333333336</v>
      </c>
      <c r="O50" s="369">
        <f t="shared" ca="1" si="8"/>
        <v>66.666666666666671</v>
      </c>
      <c r="P50" s="371">
        <f t="shared" ca="1" si="9"/>
        <v>3</v>
      </c>
      <c r="Q50" s="372">
        <f t="shared" ca="1" si="10"/>
        <v>1.5</v>
      </c>
      <c r="R50" s="373">
        <f t="shared" ca="1" si="11"/>
        <v>1.3333333333333333</v>
      </c>
      <c r="S50" s="374">
        <f t="shared" ca="1" si="12"/>
        <v>1.1666666666666667</v>
      </c>
      <c r="T50" s="375">
        <f t="shared" ca="1" si="13"/>
        <v>2.5</v>
      </c>
    </row>
    <row r="51" spans="1:20" ht="15.95" customHeight="1" x14ac:dyDescent="0.25">
      <c r="A51" s="364">
        <v>18</v>
      </c>
      <c r="B51" s="389" t="str">
        <f ca="1">IFERROR(VLOOKUP($A51,'calc-outable'!$B$4:$AA$27,COLUMN(),FALSE),"-")</f>
        <v>Norwich</v>
      </c>
      <c r="C51" s="366">
        <f ca="1">IFERROR(VLOOKUP($A51,'calc-outable'!$B$4:$AA$27,COLUMN(),FALSE),"-")</f>
        <v>6</v>
      </c>
      <c r="D51" s="366">
        <f ca="1">IFERROR(VLOOKUP($A51,'calc-outable'!$B$4:$AA$27,COLUMN(),FALSE),"-")</f>
        <v>3</v>
      </c>
      <c r="E51" s="366">
        <f ca="1">IFERROR(VLOOKUP($A51,'calc-outable'!$B$4:$AA$27,COLUMN(),FALSE),"-")</f>
        <v>0</v>
      </c>
      <c r="F51" s="366">
        <f ca="1">IFERROR(VLOOKUP($A51,'calc-outable'!$B$4:$AA$27,COLUMN(),FALSE),"-")</f>
        <v>3</v>
      </c>
      <c r="G51" s="366">
        <f ca="1">IFERROR(VLOOKUP($A51,'calc-outable'!$B$4:$AA$27,COLUMN(),FALSE),"-")</f>
        <v>7</v>
      </c>
      <c r="H51" s="366">
        <f ca="1">IFERROR(VLOOKUP($A51,'calc-outable'!$B$4:$AA$27,COLUMN(),FALSE),"-")</f>
        <v>8</v>
      </c>
      <c r="I51" s="366">
        <f ca="1">IFERROR(VLOOKUP($A51,'calc-outable'!$B$4:$AA$27,COLUMN(),FALSE),"-")</f>
        <v>-1</v>
      </c>
      <c r="J51" s="366">
        <f ca="1">IFERROR(VLOOKUP($A51,'calc-outable'!$B$4:$AA$27,COLUMN(),FALSE),"-")</f>
        <v>9</v>
      </c>
      <c r="K51" s="367">
        <f ca="1">IFERROR(VLOOKUP($B51,'calc-table'!$C$4:$AB$27,26,FALSE),"-")</f>
        <v>13</v>
      </c>
      <c r="L51" s="368">
        <f ca="1">IFERROR(VLOOKUP($A51,'calc-outable'!$B$4:$AA$27,VLOOKUP($L$3,'calc-outable'!$Z$4:$AF$15,6,FALSE),FALSE),"-")</f>
        <v>2</v>
      </c>
      <c r="M51" s="369">
        <f ca="1">IFERROR(VLOOKUP($A51,'calc-outable'!$B$4:$AA$27,VLOOKUP($L$3,'calc-outable'!$Z$4:$AF$15,7,FALSE),FALSE),"-")</f>
        <v>4</v>
      </c>
      <c r="N51" s="370">
        <f t="shared" ca="1" si="7"/>
        <v>33.333333333333336</v>
      </c>
      <c r="O51" s="369">
        <f t="shared" ca="1" si="8"/>
        <v>66.666666666666671</v>
      </c>
      <c r="P51" s="371">
        <f t="shared" ca="1" si="9"/>
        <v>3</v>
      </c>
      <c r="Q51" s="372">
        <f t="shared" ca="1" si="10"/>
        <v>1.5</v>
      </c>
      <c r="R51" s="373">
        <f t="shared" ca="1" si="11"/>
        <v>1.1666666666666667</v>
      </c>
      <c r="S51" s="374">
        <f t="shared" ca="1" si="12"/>
        <v>1.3333333333333333</v>
      </c>
      <c r="T51" s="375">
        <f t="shared" ca="1" si="13"/>
        <v>2.5</v>
      </c>
    </row>
    <row r="52" spans="1:20" ht="15.95" customHeight="1" x14ac:dyDescent="0.25">
      <c r="A52" s="364">
        <v>19</v>
      </c>
      <c r="B52" s="389" t="str">
        <f ca="1">IFERROR(VLOOKUP($A52,'calc-outable'!$B$4:$AA$27,COLUMN(),FALSE),"-")</f>
        <v>Bristol City</v>
      </c>
      <c r="C52" s="366">
        <f ca="1">IFERROR(VLOOKUP($A52,'calc-outable'!$B$4:$AA$27,COLUMN(),FALSE),"-")</f>
        <v>6</v>
      </c>
      <c r="D52" s="366">
        <f ca="1">IFERROR(VLOOKUP($A52,'calc-outable'!$B$4:$AA$27,COLUMN(),FALSE),"-")</f>
        <v>2</v>
      </c>
      <c r="E52" s="366">
        <f ca="1">IFERROR(VLOOKUP($A52,'calc-outable'!$B$4:$AA$27,COLUMN(),FALSE),"-")</f>
        <v>2</v>
      </c>
      <c r="F52" s="366">
        <f ca="1">IFERROR(VLOOKUP($A52,'calc-outable'!$B$4:$AA$27,COLUMN(),FALSE),"-")</f>
        <v>2</v>
      </c>
      <c r="G52" s="366">
        <f ca="1">IFERROR(VLOOKUP($A52,'calc-outable'!$B$4:$AA$27,COLUMN(),FALSE),"-")</f>
        <v>8</v>
      </c>
      <c r="H52" s="366">
        <f ca="1">IFERROR(VLOOKUP($A52,'calc-outable'!$B$4:$AA$27,COLUMN(),FALSE),"-")</f>
        <v>7</v>
      </c>
      <c r="I52" s="366">
        <f ca="1">IFERROR(VLOOKUP($A52,'calc-outable'!$B$4:$AA$27,COLUMN(),FALSE),"-")</f>
        <v>1</v>
      </c>
      <c r="J52" s="366">
        <f ca="1">IFERROR(VLOOKUP($A52,'calc-outable'!$B$4:$AA$27,COLUMN(),FALSE),"-")</f>
        <v>8</v>
      </c>
      <c r="K52" s="367">
        <f ca="1">IFERROR(VLOOKUP($B52,'calc-table'!$C$4:$AB$27,26,FALSE),"-")</f>
        <v>17</v>
      </c>
      <c r="L52" s="368">
        <f ca="1">IFERROR(VLOOKUP($A52,'calc-outable'!$B$4:$AA$27,VLOOKUP($L$3,'calc-outable'!$Z$4:$AF$15,6,FALSE),FALSE),"-")</f>
        <v>2</v>
      </c>
      <c r="M52" s="369">
        <f ca="1">IFERROR(VLOOKUP($A52,'calc-outable'!$B$4:$AA$27,VLOOKUP($L$3,'calc-outable'!$Z$4:$AF$15,7,FALSE),FALSE),"-")</f>
        <v>4</v>
      </c>
      <c r="N52" s="370">
        <f t="shared" ca="1" si="7"/>
        <v>33.333333333333336</v>
      </c>
      <c r="O52" s="369">
        <f t="shared" ca="1" si="8"/>
        <v>66.666666666666671</v>
      </c>
      <c r="P52" s="371">
        <f t="shared" ca="1" si="9"/>
        <v>3</v>
      </c>
      <c r="Q52" s="372">
        <f t="shared" ca="1" si="10"/>
        <v>1.5</v>
      </c>
      <c r="R52" s="373">
        <f t="shared" ca="1" si="11"/>
        <v>1.3333333333333333</v>
      </c>
      <c r="S52" s="374">
        <f t="shared" ca="1" si="12"/>
        <v>1.1666666666666667</v>
      </c>
      <c r="T52" s="375">
        <f t="shared" ca="1" si="13"/>
        <v>2.5</v>
      </c>
    </row>
    <row r="53" spans="1:20" ht="15.95" customHeight="1" x14ac:dyDescent="0.25">
      <c r="A53" s="364">
        <v>20</v>
      </c>
      <c r="B53" s="389" t="str">
        <f ca="1">IFERROR(VLOOKUP($A53,'calc-outable'!$B$4:$AA$27,COLUMN(),FALSE),"-")</f>
        <v>Blackburn</v>
      </c>
      <c r="C53" s="366">
        <f ca="1">IFERROR(VLOOKUP($A53,'calc-outable'!$B$4:$AA$27,COLUMN(),FALSE),"-")</f>
        <v>6</v>
      </c>
      <c r="D53" s="366">
        <f ca="1">IFERROR(VLOOKUP($A53,'calc-outable'!$B$4:$AA$27,COLUMN(),FALSE),"-")</f>
        <v>1</v>
      </c>
      <c r="E53" s="366">
        <f ca="1">IFERROR(VLOOKUP($A53,'calc-outable'!$B$4:$AA$27,COLUMN(),FALSE),"-")</f>
        <v>4</v>
      </c>
      <c r="F53" s="366">
        <f ca="1">IFERROR(VLOOKUP($A53,'calc-outable'!$B$4:$AA$27,COLUMN(),FALSE),"-")</f>
        <v>1</v>
      </c>
      <c r="G53" s="366">
        <f ca="1">IFERROR(VLOOKUP($A53,'calc-outable'!$B$4:$AA$27,COLUMN(),FALSE),"-")</f>
        <v>6</v>
      </c>
      <c r="H53" s="366">
        <f ca="1">IFERROR(VLOOKUP($A53,'calc-outable'!$B$4:$AA$27,COLUMN(),FALSE),"-")</f>
        <v>7</v>
      </c>
      <c r="I53" s="366">
        <f ca="1">IFERROR(VLOOKUP($A53,'calc-outable'!$B$4:$AA$27,COLUMN(),FALSE),"-")</f>
        <v>-1</v>
      </c>
      <c r="J53" s="366">
        <f ca="1">IFERROR(VLOOKUP($A53,'calc-outable'!$B$4:$AA$27,COLUMN(),FALSE),"-")</f>
        <v>7</v>
      </c>
      <c r="K53" s="367">
        <f ca="1">IFERROR(VLOOKUP($B53,'calc-table'!$C$4:$AB$27,26,FALSE),"-")</f>
        <v>19</v>
      </c>
      <c r="L53" s="368">
        <f ca="1">IFERROR(VLOOKUP($A53,'calc-outable'!$B$4:$AA$27,VLOOKUP($L$3,'calc-outable'!$Z$4:$AF$15,6,FALSE),FALSE),"-")</f>
        <v>2</v>
      </c>
      <c r="M53" s="369">
        <f ca="1">IFERROR(VLOOKUP($A53,'calc-outable'!$B$4:$AA$27,VLOOKUP($L$3,'calc-outable'!$Z$4:$AF$15,7,FALSE),FALSE),"-")</f>
        <v>4</v>
      </c>
      <c r="N53" s="370">
        <f t="shared" ca="1" si="7"/>
        <v>33.333333333333336</v>
      </c>
      <c r="O53" s="369">
        <f t="shared" ca="1" si="8"/>
        <v>66.666666666666671</v>
      </c>
      <c r="P53" s="371">
        <f t="shared" ca="1" si="9"/>
        <v>3</v>
      </c>
      <c r="Q53" s="372">
        <f t="shared" ca="1" si="10"/>
        <v>1.5</v>
      </c>
      <c r="R53" s="373">
        <f t="shared" ca="1" si="11"/>
        <v>1</v>
      </c>
      <c r="S53" s="374">
        <f t="shared" ca="1" si="12"/>
        <v>1.1666666666666667</v>
      </c>
      <c r="T53" s="375">
        <f t="shared" ca="1" si="13"/>
        <v>2.166666666666667</v>
      </c>
    </row>
    <row r="54" spans="1:20" ht="15.95" customHeight="1" x14ac:dyDescent="0.25">
      <c r="A54" s="364">
        <v>21</v>
      </c>
      <c r="B54" s="389" t="str">
        <f ca="1">IFERROR(VLOOKUP($A54,'calc-outable'!$B$4:$AA$27,COLUMN(),FALSE),"-")</f>
        <v>QPR</v>
      </c>
      <c r="C54" s="366">
        <f ca="1">IFERROR(VLOOKUP($A54,'calc-outable'!$B$4:$AA$27,COLUMN(),FALSE),"-")</f>
        <v>6</v>
      </c>
      <c r="D54" s="366">
        <f ca="1">IFERROR(VLOOKUP($A54,'calc-outable'!$B$4:$AA$27,COLUMN(),FALSE),"-")</f>
        <v>2</v>
      </c>
      <c r="E54" s="366">
        <f ca="1">IFERROR(VLOOKUP($A54,'calc-outable'!$B$4:$AA$27,COLUMN(),FALSE),"-")</f>
        <v>1</v>
      </c>
      <c r="F54" s="366">
        <f ca="1">IFERROR(VLOOKUP($A54,'calc-outable'!$B$4:$AA$27,COLUMN(),FALSE),"-")</f>
        <v>3</v>
      </c>
      <c r="G54" s="366">
        <f ca="1">IFERROR(VLOOKUP($A54,'calc-outable'!$B$4:$AA$27,COLUMN(),FALSE),"-")</f>
        <v>5</v>
      </c>
      <c r="H54" s="366">
        <f ca="1">IFERROR(VLOOKUP($A54,'calc-outable'!$B$4:$AA$27,COLUMN(),FALSE),"-")</f>
        <v>7</v>
      </c>
      <c r="I54" s="366">
        <f ca="1">IFERROR(VLOOKUP($A54,'calc-outable'!$B$4:$AA$27,COLUMN(),FALSE),"-")</f>
        <v>-2</v>
      </c>
      <c r="J54" s="366">
        <f ca="1">IFERROR(VLOOKUP($A54,'calc-outable'!$B$4:$AA$27,COLUMN(),FALSE),"-")</f>
        <v>7</v>
      </c>
      <c r="K54" s="367">
        <f ca="1">IFERROR(VLOOKUP($B54,'calc-table'!$C$4:$AB$27,26,FALSE),"-")</f>
        <v>20</v>
      </c>
      <c r="L54" s="368">
        <f ca="1">IFERROR(VLOOKUP($A54,'calc-outable'!$B$4:$AA$27,VLOOKUP($L$3,'calc-outable'!$Z$4:$AF$15,6,FALSE),FALSE),"-")</f>
        <v>2</v>
      </c>
      <c r="M54" s="369">
        <f ca="1">IFERROR(VLOOKUP($A54,'calc-outable'!$B$4:$AA$27,VLOOKUP($L$3,'calc-outable'!$Z$4:$AF$15,7,FALSE),FALSE),"-")</f>
        <v>4</v>
      </c>
      <c r="N54" s="370">
        <f t="shared" ca="1" si="7"/>
        <v>33.333333333333336</v>
      </c>
      <c r="O54" s="369">
        <f t="shared" ca="1" si="8"/>
        <v>66.666666666666671</v>
      </c>
      <c r="P54" s="371">
        <f t="shared" ca="1" si="9"/>
        <v>3</v>
      </c>
      <c r="Q54" s="372">
        <f t="shared" ca="1" si="10"/>
        <v>1.5</v>
      </c>
      <c r="R54" s="373">
        <f t="shared" ca="1" si="11"/>
        <v>0.83333333333333337</v>
      </c>
      <c r="S54" s="374">
        <f t="shared" ca="1" si="12"/>
        <v>1.1666666666666667</v>
      </c>
      <c r="T54" s="375">
        <f t="shared" ca="1" si="13"/>
        <v>2</v>
      </c>
    </row>
    <row r="55" spans="1:20" ht="15.95" customHeight="1" x14ac:dyDescent="0.25">
      <c r="A55" s="364">
        <v>22</v>
      </c>
      <c r="B55" s="389" t="str">
        <f ca="1">IFERROR(VLOOKUP($A55,'calc-outable'!$B$4:$AA$27,COLUMN(),FALSE),"-")</f>
        <v>Hull</v>
      </c>
      <c r="C55" s="366">
        <f ca="1">IFERROR(VLOOKUP($A55,'calc-outable'!$B$4:$AA$27,COLUMN(),FALSE),"-")</f>
        <v>6</v>
      </c>
      <c r="D55" s="366">
        <f ca="1">IFERROR(VLOOKUP($A55,'calc-outable'!$B$4:$AA$27,COLUMN(),FALSE),"-")</f>
        <v>1</v>
      </c>
      <c r="E55" s="366">
        <f ca="1">IFERROR(VLOOKUP($A55,'calc-outable'!$B$4:$AA$27,COLUMN(),FALSE),"-")</f>
        <v>1</v>
      </c>
      <c r="F55" s="366">
        <f ca="1">IFERROR(VLOOKUP($A55,'calc-outable'!$B$4:$AA$27,COLUMN(),FALSE),"-")</f>
        <v>4</v>
      </c>
      <c r="G55" s="366">
        <f ca="1">IFERROR(VLOOKUP($A55,'calc-outable'!$B$4:$AA$27,COLUMN(),FALSE),"-")</f>
        <v>5</v>
      </c>
      <c r="H55" s="366">
        <f ca="1">IFERROR(VLOOKUP($A55,'calc-outable'!$B$4:$AA$27,COLUMN(),FALSE),"-")</f>
        <v>8</v>
      </c>
      <c r="I55" s="366">
        <f ca="1">IFERROR(VLOOKUP($A55,'calc-outable'!$B$4:$AA$27,COLUMN(),FALSE),"-")</f>
        <v>-3</v>
      </c>
      <c r="J55" s="366">
        <f ca="1">IFERROR(VLOOKUP($A55,'calc-outable'!$B$4:$AA$27,COLUMN(),FALSE),"-")</f>
        <v>4</v>
      </c>
      <c r="K55" s="367">
        <f ca="1">IFERROR(VLOOKUP($B55,'calc-table'!$C$4:$AB$27,26,FALSE),"-")</f>
        <v>23</v>
      </c>
      <c r="L55" s="368">
        <f ca="1">IFERROR(VLOOKUP($A55,'calc-outable'!$B$4:$AA$27,VLOOKUP($L$3,'calc-outable'!$Z$4:$AF$15,6,FALSE),FALSE),"-")</f>
        <v>2</v>
      </c>
      <c r="M55" s="369">
        <f ca="1">IFERROR(VLOOKUP($A55,'calc-outable'!$B$4:$AA$27,VLOOKUP($L$3,'calc-outable'!$Z$4:$AF$15,7,FALSE),FALSE),"-")</f>
        <v>4</v>
      </c>
      <c r="N55" s="370">
        <f t="shared" ca="1" si="7"/>
        <v>33.333333333333336</v>
      </c>
      <c r="O55" s="369">
        <f t="shared" ca="1" si="8"/>
        <v>66.666666666666671</v>
      </c>
      <c r="P55" s="371">
        <f t="shared" ca="1" si="9"/>
        <v>3</v>
      </c>
      <c r="Q55" s="372">
        <f t="shared" ca="1" si="10"/>
        <v>1.5</v>
      </c>
      <c r="R55" s="373">
        <f t="shared" ca="1" si="11"/>
        <v>0.83333333333333337</v>
      </c>
      <c r="S55" s="374">
        <f t="shared" ca="1" si="12"/>
        <v>1.3333333333333333</v>
      </c>
      <c r="T55" s="375">
        <f t="shared" ca="1" si="13"/>
        <v>2.1666666666666665</v>
      </c>
    </row>
    <row r="56" spans="1:20" ht="15.95" customHeight="1" x14ac:dyDescent="0.25">
      <c r="A56" s="364">
        <v>23</v>
      </c>
      <c r="B56" s="389" t="str">
        <f ca="1">IFERROR(VLOOKUP($A56,'calc-outable'!$B$4:$AA$27,COLUMN(),FALSE),"-")</f>
        <v>Middlesbrough</v>
      </c>
      <c r="C56" s="366">
        <f ca="1">IFERROR(VLOOKUP($A56,'calc-outable'!$B$4:$AA$27,COLUMN(),FALSE),"-")</f>
        <v>6</v>
      </c>
      <c r="D56" s="366">
        <f ca="1">IFERROR(VLOOKUP($A56,'calc-outable'!$B$4:$AA$27,COLUMN(),FALSE),"-")</f>
        <v>4</v>
      </c>
      <c r="E56" s="366">
        <f ca="1">IFERROR(VLOOKUP($A56,'calc-outable'!$B$4:$AA$27,COLUMN(),FALSE),"-")</f>
        <v>1</v>
      </c>
      <c r="F56" s="366">
        <f ca="1">IFERROR(VLOOKUP($A56,'calc-outable'!$B$4:$AA$27,COLUMN(),FALSE),"-")</f>
        <v>1</v>
      </c>
      <c r="G56" s="366">
        <f ca="1">IFERROR(VLOOKUP($A56,'calc-outable'!$B$4:$AA$27,COLUMN(),FALSE),"-")</f>
        <v>7</v>
      </c>
      <c r="H56" s="366">
        <f ca="1">IFERROR(VLOOKUP($A56,'calc-outable'!$B$4:$AA$27,COLUMN(),FALSE),"-")</f>
        <v>2</v>
      </c>
      <c r="I56" s="366">
        <f ca="1">IFERROR(VLOOKUP($A56,'calc-outable'!$B$4:$AA$27,COLUMN(),FALSE),"-")</f>
        <v>5</v>
      </c>
      <c r="J56" s="366">
        <f ca="1">IFERROR(VLOOKUP($A56,'calc-outable'!$B$4:$AA$27,COLUMN(),FALSE),"-")</f>
        <v>13</v>
      </c>
      <c r="K56" s="367">
        <f ca="1">IFERROR(VLOOKUP($B56,'calc-table'!$C$4:$AB$27,26,FALSE),"-")</f>
        <v>5</v>
      </c>
      <c r="L56" s="368">
        <f ca="1">IFERROR(VLOOKUP($A56,'calc-outable'!$B$4:$AA$27,VLOOKUP($L$3,'calc-outable'!$Z$4:$AF$15,6,FALSE),FALSE),"-")</f>
        <v>1</v>
      </c>
      <c r="M56" s="369">
        <f ca="1">IFERROR(VLOOKUP($A56,'calc-outable'!$B$4:$AA$27,VLOOKUP($L$3,'calc-outable'!$Z$4:$AF$15,7,FALSE),FALSE),"-")</f>
        <v>5</v>
      </c>
      <c r="N56" s="370">
        <f t="shared" ca="1" si="7"/>
        <v>16.666666666666668</v>
      </c>
      <c r="O56" s="369">
        <f t="shared" ca="1" si="8"/>
        <v>83.333333333333329</v>
      </c>
      <c r="P56" s="371">
        <f t="shared" ca="1" si="9"/>
        <v>6</v>
      </c>
      <c r="Q56" s="372">
        <f t="shared" ca="1" si="10"/>
        <v>1.2000000000000002</v>
      </c>
      <c r="R56" s="373">
        <f t="shared" ca="1" si="11"/>
        <v>1.1666666666666667</v>
      </c>
      <c r="S56" s="374">
        <f t="shared" ca="1" si="12"/>
        <v>0.33333333333333331</v>
      </c>
      <c r="T56" s="375">
        <f t="shared" ca="1" si="13"/>
        <v>1.5</v>
      </c>
    </row>
    <row r="57" spans="1:20" ht="15.95" customHeight="1" x14ac:dyDescent="0.25">
      <c r="A57" s="376">
        <v>24</v>
      </c>
      <c r="B57" s="390" t="str">
        <f ca="1">IFERROR(VLOOKUP($A57,'calc-outable'!$B$4:$AA$27,COLUMN(),FALSE),"-")</f>
        <v>Ipswich</v>
      </c>
      <c r="C57" s="378">
        <f ca="1">IFERROR(VLOOKUP($A57,'calc-outable'!$B$4:$AA$27,COLUMN(),FALSE),"-")</f>
        <v>6</v>
      </c>
      <c r="D57" s="378">
        <f ca="1">IFERROR(VLOOKUP($A57,'calc-outable'!$B$4:$AA$27,COLUMN(),FALSE),"-")</f>
        <v>0</v>
      </c>
      <c r="E57" s="378">
        <f ca="1">IFERROR(VLOOKUP($A57,'calc-outable'!$B$4:$AA$27,COLUMN(),FALSE),"-")</f>
        <v>5</v>
      </c>
      <c r="F57" s="378">
        <f ca="1">IFERROR(VLOOKUP($A57,'calc-outable'!$B$4:$AA$27,COLUMN(),FALSE),"-")</f>
        <v>1</v>
      </c>
      <c r="G57" s="378">
        <f ca="1">IFERROR(VLOOKUP($A57,'calc-outable'!$B$4:$AA$27,COLUMN(),FALSE),"-")</f>
        <v>5</v>
      </c>
      <c r="H57" s="378">
        <f ca="1">IFERROR(VLOOKUP($A57,'calc-outable'!$B$4:$AA$27,COLUMN(),FALSE),"-")</f>
        <v>7</v>
      </c>
      <c r="I57" s="378">
        <f ca="1">IFERROR(VLOOKUP($A57,'calc-outable'!$B$4:$AA$27,COLUMN(),FALSE),"-")</f>
        <v>-2</v>
      </c>
      <c r="J57" s="378">
        <f ca="1">IFERROR(VLOOKUP($A57,'calc-outable'!$B$4:$AA$27,COLUMN(),FALSE),"-")</f>
        <v>5</v>
      </c>
      <c r="K57" s="379">
        <f ca="1">IFERROR(VLOOKUP($B57,'calc-table'!$C$4:$AB$27,26,FALSE),"-")</f>
        <v>22</v>
      </c>
      <c r="L57" s="380">
        <f ca="1">IFERROR(VLOOKUP($A57,'calc-outable'!$B$4:$AA$27,VLOOKUP($L$3,'calc-outable'!$Z$4:$AF$15,6,FALSE),FALSE),"-")</f>
        <v>1</v>
      </c>
      <c r="M57" s="381">
        <f ca="1">IFERROR(VLOOKUP($A57,'calc-outable'!$B$4:$AA$27,VLOOKUP($L$3,'calc-outable'!$Z$4:$AF$15,7,FALSE),FALSE),"-")</f>
        <v>5</v>
      </c>
      <c r="N57" s="382">
        <f t="shared" ca="1" si="7"/>
        <v>16.666666666666668</v>
      </c>
      <c r="O57" s="381">
        <f t="shared" ca="1" si="8"/>
        <v>83.333333333333329</v>
      </c>
      <c r="P57" s="383">
        <f t="shared" ca="1" si="9"/>
        <v>6</v>
      </c>
      <c r="Q57" s="384">
        <f t="shared" ca="1" si="10"/>
        <v>1.2000000000000002</v>
      </c>
      <c r="R57" s="385">
        <f t="shared" ca="1" si="11"/>
        <v>0.83333333333333337</v>
      </c>
      <c r="S57" s="386">
        <f t="shared" ca="1" si="12"/>
        <v>1.1666666666666667</v>
      </c>
      <c r="T57" s="387">
        <f t="shared" ca="1" si="13"/>
        <v>2</v>
      </c>
    </row>
    <row r="59" spans="1:20" ht="15.95" customHeight="1" x14ac:dyDescent="0.25">
      <c r="A59" s="1347" t="s">
        <v>20</v>
      </c>
      <c r="B59" s="1347"/>
      <c r="C59" s="1347"/>
      <c r="D59" s="1347"/>
      <c r="E59" s="1347"/>
      <c r="F59" s="1347"/>
      <c r="G59" s="1347"/>
      <c r="H59" s="1347"/>
      <c r="I59" s="1347"/>
      <c r="J59" s="1347"/>
      <c r="K59" s="1347"/>
      <c r="L59" s="1345" t="s">
        <v>294</v>
      </c>
      <c r="M59" s="1345"/>
      <c r="N59" s="1346" t="s">
        <v>295</v>
      </c>
      <c r="O59" s="1346"/>
      <c r="P59" s="1346" t="s">
        <v>345</v>
      </c>
      <c r="Q59" s="1346"/>
      <c r="R59" s="1342" t="s">
        <v>343</v>
      </c>
      <c r="S59" s="1343"/>
      <c r="T59" s="1344"/>
    </row>
    <row r="60" spans="1:20" s="351" customFormat="1" ht="35.1" customHeight="1" x14ac:dyDescent="0.25">
      <c r="A60" s="391" t="s">
        <v>19</v>
      </c>
      <c r="B60" s="391" t="s">
        <v>11</v>
      </c>
      <c r="C60" s="391" t="s">
        <v>12</v>
      </c>
      <c r="D60" s="391" t="s">
        <v>13</v>
      </c>
      <c r="E60" s="391" t="s">
        <v>14</v>
      </c>
      <c r="F60" s="391" t="s">
        <v>15</v>
      </c>
      <c r="G60" s="391" t="s">
        <v>179</v>
      </c>
      <c r="H60" s="391" t="s">
        <v>180</v>
      </c>
      <c r="I60" s="391" t="s">
        <v>16</v>
      </c>
      <c r="J60" s="391" t="s">
        <v>17</v>
      </c>
      <c r="K60" s="391" t="s">
        <v>379</v>
      </c>
      <c r="L60" s="392" t="str">
        <f>$L$3</f>
        <v>Over 2.5 goals</v>
      </c>
      <c r="M60" s="393" t="str">
        <f>VLOOKUP(L60,'calc-outable'!$Z$4:$AA$15,2,FALSE)</f>
        <v>Under 2.5 goals</v>
      </c>
      <c r="N60" s="392" t="str">
        <f>$L$3</f>
        <v>Over 2.5 goals</v>
      </c>
      <c r="O60" s="393" t="str">
        <f>VLOOKUP(N60,'calc-outable'!$Z$4:$AA$15,2,FALSE)</f>
        <v>Under 2.5 goals</v>
      </c>
      <c r="P60" s="392" t="str">
        <f>$L$3</f>
        <v>Over 2.5 goals</v>
      </c>
      <c r="Q60" s="393" t="str">
        <f>VLOOKUP(P60,'calc-outable'!$Z$4:$AA$15,2,FALSE)</f>
        <v>Under 2.5 goals</v>
      </c>
      <c r="R60" s="394" t="s">
        <v>291</v>
      </c>
      <c r="S60" s="395" t="s">
        <v>292</v>
      </c>
      <c r="T60" s="396" t="s">
        <v>23</v>
      </c>
    </row>
    <row r="61" spans="1:20" ht="15.95" customHeight="1" x14ac:dyDescent="0.25">
      <c r="A61" s="352">
        <v>1</v>
      </c>
      <c r="B61" s="388" t="str">
        <f ca="1">IFERROR(VLOOKUP($A61,'calc-outable'!$B$31:$AA$54,COLUMN(),FALSE),"-")</f>
        <v>Sheffield Weds</v>
      </c>
      <c r="C61" s="354">
        <f ca="1">IFERROR(VLOOKUP($A61,'calc-outable'!$B$31:$AA$54,COLUMN(),FALSE),"-")</f>
        <v>6</v>
      </c>
      <c r="D61" s="354">
        <f ca="1">IFERROR(VLOOKUP($A61,'calc-outable'!$B$31:$AA$54,COLUMN(),FALSE),"-")</f>
        <v>3</v>
      </c>
      <c r="E61" s="354">
        <f ca="1">IFERROR(VLOOKUP($A61,'calc-outable'!$B$31:$AA$54,COLUMN(),FALSE),"-")</f>
        <v>0</v>
      </c>
      <c r="F61" s="354">
        <f ca="1">IFERROR(VLOOKUP($A61,'calc-outable'!$B$31:$AA$54,COLUMN(),FALSE),"-")</f>
        <v>3</v>
      </c>
      <c r="G61" s="354">
        <f ca="1">IFERROR(VLOOKUP($A61,'calc-outable'!$B$31:$AA$54,COLUMN(),FALSE),"-")</f>
        <v>9</v>
      </c>
      <c r="H61" s="354">
        <f ca="1">IFERROR(VLOOKUP($A61,'calc-outable'!$B$31:$AA$54,COLUMN(),FALSE),"-")</f>
        <v>10</v>
      </c>
      <c r="I61" s="354">
        <f ca="1">IFERROR(VLOOKUP($A61,'calc-outable'!$B$31:$AA$54,COLUMN(),FALSE),"-")</f>
        <v>-1</v>
      </c>
      <c r="J61" s="354">
        <f ca="1">IFERROR(VLOOKUP($A61,'calc-outable'!$B$31:$AA$54,COLUMN(),FALSE),"-")</f>
        <v>9</v>
      </c>
      <c r="K61" s="355">
        <f ca="1">IFERROR(VLOOKUP($B61,'calc-table'!$C$31:$AB$54,26,FALSE),"-")</f>
        <v>8</v>
      </c>
      <c r="L61" s="356">
        <f ca="1">IFERROR(VLOOKUP($A61,'calc-outable'!$B$31:$AA$54,VLOOKUP($L$3,'calc-outable'!$Z$4:$AF$15,6,FALSE),FALSE),"-")</f>
        <v>5</v>
      </c>
      <c r="M61" s="357">
        <f ca="1">IFERROR(VLOOKUP($A61,'calc-outable'!$B$31:$AA$54,VLOOKUP($L$3,'calc-outable'!$Z$4:$AF$15,7,FALSE),FALSE),"-")</f>
        <v>1</v>
      </c>
      <c r="N61" s="358">
        <f ca="1">IFERROR(L61*100/C61,"-")</f>
        <v>83.333333333333329</v>
      </c>
      <c r="O61" s="357">
        <f ca="1">IFERROR(M61*100/C61,"-")</f>
        <v>16.666666666666668</v>
      </c>
      <c r="P61" s="359">
        <f ca="1">IFERROR(100/N61,"-")</f>
        <v>1.2000000000000002</v>
      </c>
      <c r="Q61" s="360">
        <f ca="1">IFERROR(100/O61,"-")</f>
        <v>6</v>
      </c>
      <c r="R61" s="361">
        <f ca="1">IFERROR(G61/C61,"-")</f>
        <v>1.5</v>
      </c>
      <c r="S61" s="362">
        <f ca="1">IFERROR(H61/C61,"-")</f>
        <v>1.6666666666666667</v>
      </c>
      <c r="T61" s="363">
        <f ca="1">IFERROR(R61+S61,"-")</f>
        <v>3.166666666666667</v>
      </c>
    </row>
    <row r="62" spans="1:20" ht="15.95" customHeight="1" x14ac:dyDescent="0.25">
      <c r="A62" s="364">
        <v>2</v>
      </c>
      <c r="B62" s="389" t="str">
        <f ca="1">IFERROR(VLOOKUP($A62,'calc-outable'!$B$31:$AA$54,COLUMN(),FALSE),"-")</f>
        <v>Stoke</v>
      </c>
      <c r="C62" s="366">
        <f ca="1">IFERROR(VLOOKUP($A62,'calc-outable'!$B$31:$AA$54,COLUMN(),FALSE),"-")</f>
        <v>6</v>
      </c>
      <c r="D62" s="366">
        <f ca="1">IFERROR(VLOOKUP($A62,'calc-outable'!$B$31:$AA$54,COLUMN(),FALSE),"-")</f>
        <v>1</v>
      </c>
      <c r="E62" s="366">
        <f ca="1">IFERROR(VLOOKUP($A62,'calc-outable'!$B$31:$AA$54,COLUMN(),FALSE),"-")</f>
        <v>3</v>
      </c>
      <c r="F62" s="366">
        <f ca="1">IFERROR(VLOOKUP($A62,'calc-outable'!$B$31:$AA$54,COLUMN(),FALSE),"-")</f>
        <v>2</v>
      </c>
      <c r="G62" s="366">
        <f ca="1">IFERROR(VLOOKUP($A62,'calc-outable'!$B$31:$AA$54,COLUMN(),FALSE),"-")</f>
        <v>9</v>
      </c>
      <c r="H62" s="366">
        <f ca="1">IFERROR(VLOOKUP($A62,'calc-outable'!$B$31:$AA$54,COLUMN(),FALSE),"-")</f>
        <v>11</v>
      </c>
      <c r="I62" s="366">
        <f ca="1">IFERROR(VLOOKUP($A62,'calc-outable'!$B$31:$AA$54,COLUMN(),FALSE),"-")</f>
        <v>-2</v>
      </c>
      <c r="J62" s="366">
        <f ca="1">IFERROR(VLOOKUP($A62,'calc-outable'!$B$31:$AA$54,COLUMN(),FALSE),"-")</f>
        <v>6</v>
      </c>
      <c r="K62" s="367">
        <f ca="1">IFERROR(VLOOKUP($B62,'calc-table'!$C$31:$AB$54,26,FALSE),"-")</f>
        <v>15</v>
      </c>
      <c r="L62" s="368">
        <f ca="1">IFERROR(VLOOKUP($A62,'calc-outable'!$B$31:$AA$54,VLOOKUP($L$3,'calc-outable'!$Z$4:$AF$15,6,FALSE),FALSE),"-")</f>
        <v>5</v>
      </c>
      <c r="M62" s="369">
        <f ca="1">IFERROR(VLOOKUP($A62,'calc-outable'!$B$31:$AA$54,VLOOKUP($L$3,'calc-outable'!$Z$4:$AF$15,7,FALSE),FALSE),"-")</f>
        <v>1</v>
      </c>
      <c r="N62" s="370">
        <f t="shared" ref="N62:N84" ca="1" si="14">IFERROR(L62*100/C62,"-")</f>
        <v>83.333333333333329</v>
      </c>
      <c r="O62" s="369">
        <f t="shared" ref="O62:O84" ca="1" si="15">IFERROR(M62*100/C62,"-")</f>
        <v>16.666666666666668</v>
      </c>
      <c r="P62" s="371">
        <f t="shared" ref="P62:P84" ca="1" si="16">IFERROR(100/N62,"-")</f>
        <v>1.2000000000000002</v>
      </c>
      <c r="Q62" s="372">
        <f t="shared" ref="Q62:Q84" ca="1" si="17">IFERROR(100/O62,"-")</f>
        <v>6</v>
      </c>
      <c r="R62" s="373">
        <f t="shared" ref="R62:R84" ca="1" si="18">IFERROR(G62/C62,"-")</f>
        <v>1.5</v>
      </c>
      <c r="S62" s="374">
        <f t="shared" ref="S62:S84" ca="1" si="19">IFERROR(H62/C62,"-")</f>
        <v>1.8333333333333333</v>
      </c>
      <c r="T62" s="375">
        <f t="shared" ref="T62:T84" ca="1" si="20">IFERROR(R62+S62,"-")</f>
        <v>3.333333333333333</v>
      </c>
    </row>
    <row r="63" spans="1:20" ht="15.95" customHeight="1" x14ac:dyDescent="0.25">
      <c r="A63" s="364">
        <v>3</v>
      </c>
      <c r="B63" s="389" t="str">
        <f ca="1">IFERROR(VLOOKUP($A63,'calc-outable'!$B$31:$AA$54,COLUMN(),FALSE),"-")</f>
        <v>Sheffield United</v>
      </c>
      <c r="C63" s="366">
        <f ca="1">IFERROR(VLOOKUP($A63,'calc-outable'!$B$31:$AA$54,COLUMN(),FALSE),"-")</f>
        <v>6</v>
      </c>
      <c r="D63" s="366">
        <f ca="1">IFERROR(VLOOKUP($A63,'calc-outable'!$B$31:$AA$54,COLUMN(),FALSE),"-")</f>
        <v>4</v>
      </c>
      <c r="E63" s="366">
        <f ca="1">IFERROR(VLOOKUP($A63,'calc-outable'!$B$31:$AA$54,COLUMN(),FALSE),"-")</f>
        <v>0</v>
      </c>
      <c r="F63" s="366">
        <f ca="1">IFERROR(VLOOKUP($A63,'calc-outable'!$B$31:$AA$54,COLUMN(),FALSE),"-")</f>
        <v>2</v>
      </c>
      <c r="G63" s="366">
        <f ca="1">IFERROR(VLOOKUP($A63,'calc-outable'!$B$31:$AA$54,COLUMN(),FALSE),"-")</f>
        <v>10</v>
      </c>
      <c r="H63" s="366">
        <f ca="1">IFERROR(VLOOKUP($A63,'calc-outable'!$B$31:$AA$54,COLUMN(),FALSE),"-")</f>
        <v>7</v>
      </c>
      <c r="I63" s="366">
        <f ca="1">IFERROR(VLOOKUP($A63,'calc-outable'!$B$31:$AA$54,COLUMN(),FALSE),"-")</f>
        <v>3</v>
      </c>
      <c r="J63" s="366">
        <f ca="1">IFERROR(VLOOKUP($A63,'calc-outable'!$B$31:$AA$54,COLUMN(),FALSE),"-")</f>
        <v>12</v>
      </c>
      <c r="K63" s="367">
        <f ca="1">IFERROR(VLOOKUP($B63,'calc-table'!$C$31:$AB$54,26,FALSE),"-")</f>
        <v>2</v>
      </c>
      <c r="L63" s="368">
        <f ca="1">IFERROR(VLOOKUP($A63,'calc-outable'!$B$31:$AA$54,VLOOKUP($L$3,'calc-outable'!$Z$4:$AF$15,6,FALSE),FALSE),"-")</f>
        <v>4</v>
      </c>
      <c r="M63" s="369">
        <f ca="1">IFERROR(VLOOKUP($A63,'calc-outable'!$B$31:$AA$54,VLOOKUP($L$3,'calc-outable'!$Z$4:$AF$15,7,FALSE),FALSE),"-")</f>
        <v>2</v>
      </c>
      <c r="N63" s="370">
        <f t="shared" ca="1" si="14"/>
        <v>66.666666666666671</v>
      </c>
      <c r="O63" s="369">
        <f t="shared" ca="1" si="15"/>
        <v>33.333333333333336</v>
      </c>
      <c r="P63" s="371">
        <f t="shared" ca="1" si="16"/>
        <v>1.5</v>
      </c>
      <c r="Q63" s="372">
        <f t="shared" ca="1" si="17"/>
        <v>3</v>
      </c>
      <c r="R63" s="373">
        <f t="shared" ca="1" si="18"/>
        <v>1.6666666666666667</v>
      </c>
      <c r="S63" s="374">
        <f t="shared" ca="1" si="19"/>
        <v>1.1666666666666667</v>
      </c>
      <c r="T63" s="375">
        <f t="shared" ca="1" si="20"/>
        <v>2.8333333333333335</v>
      </c>
    </row>
    <row r="64" spans="1:20" ht="15.95" customHeight="1" x14ac:dyDescent="0.25">
      <c r="A64" s="364">
        <v>4</v>
      </c>
      <c r="B64" s="389" t="str">
        <f ca="1">IFERROR(VLOOKUP($A64,'calc-outable'!$B$31:$AA$54,COLUMN(),FALSE),"-")</f>
        <v>Reading</v>
      </c>
      <c r="C64" s="366">
        <f ca="1">IFERROR(VLOOKUP($A64,'calc-outable'!$B$31:$AA$54,COLUMN(),FALSE),"-")</f>
        <v>6</v>
      </c>
      <c r="D64" s="366">
        <f ca="1">IFERROR(VLOOKUP($A64,'calc-outable'!$B$31:$AA$54,COLUMN(),FALSE),"-")</f>
        <v>1</v>
      </c>
      <c r="E64" s="366">
        <f ca="1">IFERROR(VLOOKUP($A64,'calc-outable'!$B$31:$AA$54,COLUMN(),FALSE),"-")</f>
        <v>3</v>
      </c>
      <c r="F64" s="366">
        <f ca="1">IFERROR(VLOOKUP($A64,'calc-outable'!$B$31:$AA$54,COLUMN(),FALSE),"-")</f>
        <v>2</v>
      </c>
      <c r="G64" s="366">
        <f ca="1">IFERROR(VLOOKUP($A64,'calc-outable'!$B$31:$AA$54,COLUMN(),FALSE),"-")</f>
        <v>9</v>
      </c>
      <c r="H64" s="366">
        <f ca="1">IFERROR(VLOOKUP($A64,'calc-outable'!$B$31:$AA$54,COLUMN(),FALSE),"-")</f>
        <v>12</v>
      </c>
      <c r="I64" s="366">
        <f ca="1">IFERROR(VLOOKUP($A64,'calc-outable'!$B$31:$AA$54,COLUMN(),FALSE),"-")</f>
        <v>-3</v>
      </c>
      <c r="J64" s="366">
        <f ca="1">IFERROR(VLOOKUP($A64,'calc-outable'!$B$31:$AA$54,COLUMN(),FALSE),"-")</f>
        <v>6</v>
      </c>
      <c r="K64" s="367">
        <f ca="1">IFERROR(VLOOKUP($B64,'calc-table'!$C$31:$AB$54,26,FALSE),"-")</f>
        <v>17</v>
      </c>
      <c r="L64" s="368">
        <f ca="1">IFERROR(VLOOKUP($A64,'calc-outable'!$B$31:$AA$54,VLOOKUP($L$3,'calc-outable'!$Z$4:$AF$15,6,FALSE),FALSE),"-")</f>
        <v>4</v>
      </c>
      <c r="M64" s="369">
        <f ca="1">IFERROR(VLOOKUP($A64,'calc-outable'!$B$31:$AA$54,VLOOKUP($L$3,'calc-outable'!$Z$4:$AF$15,7,FALSE),FALSE),"-")</f>
        <v>2</v>
      </c>
      <c r="N64" s="370">
        <f t="shared" ca="1" si="14"/>
        <v>66.666666666666671</v>
      </c>
      <c r="O64" s="369">
        <f t="shared" ca="1" si="15"/>
        <v>33.333333333333336</v>
      </c>
      <c r="P64" s="371">
        <f t="shared" ca="1" si="16"/>
        <v>1.5</v>
      </c>
      <c r="Q64" s="372">
        <f t="shared" ca="1" si="17"/>
        <v>3</v>
      </c>
      <c r="R64" s="373">
        <f t="shared" ca="1" si="18"/>
        <v>1.5</v>
      </c>
      <c r="S64" s="374">
        <f t="shared" ca="1" si="19"/>
        <v>2</v>
      </c>
      <c r="T64" s="375">
        <f t="shared" ca="1" si="20"/>
        <v>3.5</v>
      </c>
    </row>
    <row r="65" spans="1:20" ht="15.95" customHeight="1" x14ac:dyDescent="0.25">
      <c r="A65" s="364">
        <v>5</v>
      </c>
      <c r="B65" s="389" t="str">
        <f ca="1">IFERROR(VLOOKUP($A65,'calc-outable'!$B$31:$AA$54,COLUMN(),FALSE),"-")</f>
        <v>Leeds</v>
      </c>
      <c r="C65" s="366">
        <f ca="1">IFERROR(VLOOKUP($A65,'calc-outable'!$B$31:$AA$54,COLUMN(),FALSE),"-")</f>
        <v>6</v>
      </c>
      <c r="D65" s="366">
        <f ca="1">IFERROR(VLOOKUP($A65,'calc-outable'!$B$31:$AA$54,COLUMN(),FALSE),"-")</f>
        <v>3</v>
      </c>
      <c r="E65" s="366">
        <f ca="1">IFERROR(VLOOKUP($A65,'calc-outable'!$B$31:$AA$54,COLUMN(),FALSE),"-")</f>
        <v>3</v>
      </c>
      <c r="F65" s="366">
        <f ca="1">IFERROR(VLOOKUP($A65,'calc-outable'!$B$31:$AA$54,COLUMN(),FALSE),"-")</f>
        <v>0</v>
      </c>
      <c r="G65" s="366">
        <f ca="1">IFERROR(VLOOKUP($A65,'calc-outable'!$B$31:$AA$54,COLUMN(),FALSE),"-")</f>
        <v>12</v>
      </c>
      <c r="H65" s="366">
        <f ca="1">IFERROR(VLOOKUP($A65,'calc-outable'!$B$31:$AA$54,COLUMN(),FALSE),"-")</f>
        <v>5</v>
      </c>
      <c r="I65" s="366">
        <f ca="1">IFERROR(VLOOKUP($A65,'calc-outable'!$B$31:$AA$54,COLUMN(),FALSE),"-")</f>
        <v>7</v>
      </c>
      <c r="J65" s="366">
        <f ca="1">IFERROR(VLOOKUP($A65,'calc-outable'!$B$31:$AA$54,COLUMN(),FALSE),"-")</f>
        <v>12</v>
      </c>
      <c r="K65" s="367">
        <f ca="1">IFERROR(VLOOKUP($B65,'calc-table'!$C$31:$AB$54,26,FALSE),"-")</f>
        <v>1</v>
      </c>
      <c r="L65" s="368">
        <f ca="1">IFERROR(VLOOKUP($A65,'calc-outable'!$B$31:$AA$54,VLOOKUP($L$3,'calc-outable'!$Z$4:$AF$15,6,FALSE),FALSE),"-")</f>
        <v>3</v>
      </c>
      <c r="M65" s="369">
        <f ca="1">IFERROR(VLOOKUP($A65,'calc-outable'!$B$31:$AA$54,VLOOKUP($L$3,'calc-outable'!$Z$4:$AF$15,7,FALSE),FALSE),"-")</f>
        <v>3</v>
      </c>
      <c r="N65" s="370">
        <f t="shared" ca="1" si="14"/>
        <v>50</v>
      </c>
      <c r="O65" s="369">
        <f t="shared" ca="1" si="15"/>
        <v>50</v>
      </c>
      <c r="P65" s="371">
        <f t="shared" ca="1" si="16"/>
        <v>2</v>
      </c>
      <c r="Q65" s="372">
        <f t="shared" ca="1" si="17"/>
        <v>2</v>
      </c>
      <c r="R65" s="373">
        <f t="shared" ca="1" si="18"/>
        <v>2</v>
      </c>
      <c r="S65" s="374">
        <f t="shared" ca="1" si="19"/>
        <v>0.83333333333333337</v>
      </c>
      <c r="T65" s="375">
        <f t="shared" ca="1" si="20"/>
        <v>2.8333333333333335</v>
      </c>
    </row>
    <row r="66" spans="1:20" ht="15.95" customHeight="1" x14ac:dyDescent="0.25">
      <c r="A66" s="364">
        <v>6</v>
      </c>
      <c r="B66" s="389" t="str">
        <f ca="1">IFERROR(VLOOKUP($A66,'calc-outable'!$B$31:$AA$54,COLUMN(),FALSE),"-")</f>
        <v>Blackburn</v>
      </c>
      <c r="C66" s="366">
        <f ca="1">IFERROR(VLOOKUP($A66,'calc-outable'!$B$31:$AA$54,COLUMN(),FALSE),"-")</f>
        <v>6</v>
      </c>
      <c r="D66" s="366">
        <f ca="1">IFERROR(VLOOKUP($A66,'calc-outable'!$B$31:$AA$54,COLUMN(),FALSE),"-")</f>
        <v>3</v>
      </c>
      <c r="E66" s="366">
        <f ca="1">IFERROR(VLOOKUP($A66,'calc-outable'!$B$31:$AA$54,COLUMN(),FALSE),"-")</f>
        <v>2</v>
      </c>
      <c r="F66" s="366">
        <f ca="1">IFERROR(VLOOKUP($A66,'calc-outable'!$B$31:$AA$54,COLUMN(),FALSE),"-")</f>
        <v>1</v>
      </c>
      <c r="G66" s="366">
        <f ca="1">IFERROR(VLOOKUP($A66,'calc-outable'!$B$31:$AA$54,COLUMN(),FALSE),"-")</f>
        <v>8</v>
      </c>
      <c r="H66" s="366">
        <f ca="1">IFERROR(VLOOKUP($A66,'calc-outable'!$B$31:$AA$54,COLUMN(),FALSE),"-")</f>
        <v>8</v>
      </c>
      <c r="I66" s="366">
        <f ca="1">IFERROR(VLOOKUP($A66,'calc-outable'!$B$31:$AA$54,COLUMN(),FALSE),"-")</f>
        <v>0</v>
      </c>
      <c r="J66" s="366">
        <f ca="1">IFERROR(VLOOKUP($A66,'calc-outable'!$B$31:$AA$54,COLUMN(),FALSE),"-")</f>
        <v>11</v>
      </c>
      <c r="K66" s="367">
        <f ca="1">IFERROR(VLOOKUP($B66,'calc-table'!$C$31:$AB$54,26,FALSE),"-")</f>
        <v>3</v>
      </c>
      <c r="L66" s="368">
        <f ca="1">IFERROR(VLOOKUP($A66,'calc-outable'!$B$31:$AA$54,VLOOKUP($L$3,'calc-outable'!$Z$4:$AF$15,6,FALSE),FALSE),"-")</f>
        <v>3</v>
      </c>
      <c r="M66" s="369">
        <f ca="1">IFERROR(VLOOKUP($A66,'calc-outable'!$B$31:$AA$54,VLOOKUP($L$3,'calc-outable'!$Z$4:$AF$15,7,FALSE),FALSE),"-")</f>
        <v>3</v>
      </c>
      <c r="N66" s="370">
        <f t="shared" ca="1" si="14"/>
        <v>50</v>
      </c>
      <c r="O66" s="369">
        <f t="shared" ca="1" si="15"/>
        <v>50</v>
      </c>
      <c r="P66" s="371">
        <f t="shared" ca="1" si="16"/>
        <v>2</v>
      </c>
      <c r="Q66" s="372">
        <f t="shared" ca="1" si="17"/>
        <v>2</v>
      </c>
      <c r="R66" s="373">
        <f t="shared" ca="1" si="18"/>
        <v>1.3333333333333333</v>
      </c>
      <c r="S66" s="374">
        <f t="shared" ca="1" si="19"/>
        <v>1.3333333333333333</v>
      </c>
      <c r="T66" s="375">
        <f t="shared" ca="1" si="20"/>
        <v>2.6666666666666665</v>
      </c>
    </row>
    <row r="67" spans="1:20" ht="15.95" customHeight="1" x14ac:dyDescent="0.25">
      <c r="A67" s="364">
        <v>7</v>
      </c>
      <c r="B67" s="389" t="str">
        <f ca="1">IFERROR(VLOOKUP($A67,'calc-outable'!$B$31:$AA$54,COLUMN(),FALSE),"-")</f>
        <v>West Brom</v>
      </c>
      <c r="C67" s="366">
        <f ca="1">IFERROR(VLOOKUP($A67,'calc-outable'!$B$31:$AA$54,COLUMN(),FALSE),"-")</f>
        <v>6</v>
      </c>
      <c r="D67" s="366">
        <f ca="1">IFERROR(VLOOKUP($A67,'calc-outable'!$B$31:$AA$54,COLUMN(),FALSE),"-")</f>
        <v>2</v>
      </c>
      <c r="E67" s="366">
        <f ca="1">IFERROR(VLOOKUP($A67,'calc-outable'!$B$31:$AA$54,COLUMN(),FALSE),"-")</f>
        <v>3</v>
      </c>
      <c r="F67" s="366">
        <f ca="1">IFERROR(VLOOKUP($A67,'calc-outable'!$B$31:$AA$54,COLUMN(),FALSE),"-")</f>
        <v>1</v>
      </c>
      <c r="G67" s="366">
        <f ca="1">IFERROR(VLOOKUP($A67,'calc-outable'!$B$31:$AA$54,COLUMN(),FALSE),"-")</f>
        <v>11</v>
      </c>
      <c r="H67" s="366">
        <f ca="1">IFERROR(VLOOKUP($A67,'calc-outable'!$B$31:$AA$54,COLUMN(),FALSE),"-")</f>
        <v>10</v>
      </c>
      <c r="I67" s="366">
        <f ca="1">IFERROR(VLOOKUP($A67,'calc-outable'!$B$31:$AA$54,COLUMN(),FALSE),"-")</f>
        <v>1</v>
      </c>
      <c r="J67" s="366">
        <f ca="1">IFERROR(VLOOKUP($A67,'calc-outable'!$B$31:$AA$54,COLUMN(),FALSE),"-")</f>
        <v>9</v>
      </c>
      <c r="K67" s="367">
        <f ca="1">IFERROR(VLOOKUP($B67,'calc-table'!$C$31:$AB$54,26,FALSE),"-")</f>
        <v>5</v>
      </c>
      <c r="L67" s="368">
        <f ca="1">IFERROR(VLOOKUP($A67,'calc-outable'!$B$31:$AA$54,VLOOKUP($L$3,'calc-outable'!$Z$4:$AF$15,6,FALSE),FALSE),"-")</f>
        <v>3</v>
      </c>
      <c r="M67" s="369">
        <f ca="1">IFERROR(VLOOKUP($A67,'calc-outable'!$B$31:$AA$54,VLOOKUP($L$3,'calc-outable'!$Z$4:$AF$15,7,FALSE),FALSE),"-")</f>
        <v>3</v>
      </c>
      <c r="N67" s="370">
        <f t="shared" ca="1" si="14"/>
        <v>50</v>
      </c>
      <c r="O67" s="369">
        <f t="shared" ca="1" si="15"/>
        <v>50</v>
      </c>
      <c r="P67" s="371">
        <f t="shared" ca="1" si="16"/>
        <v>2</v>
      </c>
      <c r="Q67" s="372">
        <f t="shared" ca="1" si="17"/>
        <v>2</v>
      </c>
      <c r="R67" s="373">
        <f t="shared" ca="1" si="18"/>
        <v>1.8333333333333333</v>
      </c>
      <c r="S67" s="374">
        <f t="shared" ca="1" si="19"/>
        <v>1.6666666666666667</v>
      </c>
      <c r="T67" s="375">
        <f t="shared" ca="1" si="20"/>
        <v>3.5</v>
      </c>
    </row>
    <row r="68" spans="1:20" ht="15.95" customHeight="1" x14ac:dyDescent="0.25">
      <c r="A68" s="364">
        <v>8</v>
      </c>
      <c r="B68" s="389" t="str">
        <f ca="1">IFERROR(VLOOKUP($A68,'calc-outable'!$B$31:$AA$54,COLUMN(),FALSE),"-")</f>
        <v>Norwich</v>
      </c>
      <c r="C68" s="366">
        <f ca="1">IFERROR(VLOOKUP($A68,'calc-outable'!$B$31:$AA$54,COLUMN(),FALSE),"-")</f>
        <v>6</v>
      </c>
      <c r="D68" s="366">
        <f ca="1">IFERROR(VLOOKUP($A68,'calc-outable'!$B$31:$AA$54,COLUMN(),FALSE),"-")</f>
        <v>2</v>
      </c>
      <c r="E68" s="366">
        <f ca="1">IFERROR(VLOOKUP($A68,'calc-outable'!$B$31:$AA$54,COLUMN(),FALSE),"-")</f>
        <v>3</v>
      </c>
      <c r="F68" s="366">
        <f ca="1">IFERROR(VLOOKUP($A68,'calc-outable'!$B$31:$AA$54,COLUMN(),FALSE),"-")</f>
        <v>1</v>
      </c>
      <c r="G68" s="366">
        <f ca="1">IFERROR(VLOOKUP($A68,'calc-outable'!$B$31:$AA$54,COLUMN(),FALSE),"-")</f>
        <v>8</v>
      </c>
      <c r="H68" s="366">
        <f ca="1">IFERROR(VLOOKUP($A68,'calc-outable'!$B$31:$AA$54,COLUMN(),FALSE),"-")</f>
        <v>7</v>
      </c>
      <c r="I68" s="366">
        <f ca="1">IFERROR(VLOOKUP($A68,'calc-outable'!$B$31:$AA$54,COLUMN(),FALSE),"-")</f>
        <v>1</v>
      </c>
      <c r="J68" s="366">
        <f ca="1">IFERROR(VLOOKUP($A68,'calc-outable'!$B$31:$AA$54,COLUMN(),FALSE),"-")</f>
        <v>9</v>
      </c>
      <c r="K68" s="367">
        <f ca="1">IFERROR(VLOOKUP($B68,'calc-table'!$C$31:$AB$54,26,FALSE),"-")</f>
        <v>6</v>
      </c>
      <c r="L68" s="368">
        <f ca="1">IFERROR(VLOOKUP($A68,'calc-outable'!$B$31:$AA$54,VLOOKUP($L$3,'calc-outable'!$Z$4:$AF$15,6,FALSE),FALSE),"-")</f>
        <v>3</v>
      </c>
      <c r="M68" s="369">
        <f ca="1">IFERROR(VLOOKUP($A68,'calc-outable'!$B$31:$AA$54,VLOOKUP($L$3,'calc-outable'!$Z$4:$AF$15,7,FALSE),FALSE),"-")</f>
        <v>3</v>
      </c>
      <c r="N68" s="370">
        <f t="shared" ca="1" si="14"/>
        <v>50</v>
      </c>
      <c r="O68" s="369">
        <f t="shared" ca="1" si="15"/>
        <v>50</v>
      </c>
      <c r="P68" s="371">
        <f t="shared" ca="1" si="16"/>
        <v>2</v>
      </c>
      <c r="Q68" s="372">
        <f t="shared" ca="1" si="17"/>
        <v>2</v>
      </c>
      <c r="R68" s="373">
        <f t="shared" ca="1" si="18"/>
        <v>1.3333333333333333</v>
      </c>
      <c r="S68" s="374">
        <f t="shared" ca="1" si="19"/>
        <v>1.1666666666666667</v>
      </c>
      <c r="T68" s="375">
        <f t="shared" ca="1" si="20"/>
        <v>2.5</v>
      </c>
    </row>
    <row r="69" spans="1:20" ht="15.95" customHeight="1" x14ac:dyDescent="0.25">
      <c r="A69" s="364">
        <v>9</v>
      </c>
      <c r="B69" s="389" t="str">
        <f ca="1">IFERROR(VLOOKUP($A69,'calc-outable'!$B$31:$AA$54,COLUMN(),FALSE),"-")</f>
        <v>Bristol City</v>
      </c>
      <c r="C69" s="366">
        <f ca="1">IFERROR(VLOOKUP($A69,'calc-outable'!$B$31:$AA$54,COLUMN(),FALSE),"-")</f>
        <v>6</v>
      </c>
      <c r="D69" s="366">
        <f ca="1">IFERROR(VLOOKUP($A69,'calc-outable'!$B$31:$AA$54,COLUMN(),FALSE),"-")</f>
        <v>2</v>
      </c>
      <c r="E69" s="366">
        <f ca="1">IFERROR(VLOOKUP($A69,'calc-outable'!$B$31:$AA$54,COLUMN(),FALSE),"-")</f>
        <v>2</v>
      </c>
      <c r="F69" s="366">
        <f ca="1">IFERROR(VLOOKUP($A69,'calc-outable'!$B$31:$AA$54,COLUMN(),FALSE),"-")</f>
        <v>2</v>
      </c>
      <c r="G69" s="366">
        <f ca="1">IFERROR(VLOOKUP($A69,'calc-outable'!$B$31:$AA$54,COLUMN(),FALSE),"-")</f>
        <v>8</v>
      </c>
      <c r="H69" s="366">
        <f ca="1">IFERROR(VLOOKUP($A69,'calc-outable'!$B$31:$AA$54,COLUMN(),FALSE),"-")</f>
        <v>7</v>
      </c>
      <c r="I69" s="366">
        <f ca="1">IFERROR(VLOOKUP($A69,'calc-outable'!$B$31:$AA$54,COLUMN(),FALSE),"-")</f>
        <v>1</v>
      </c>
      <c r="J69" s="366">
        <f ca="1">IFERROR(VLOOKUP($A69,'calc-outable'!$B$31:$AA$54,COLUMN(),FALSE),"-")</f>
        <v>8</v>
      </c>
      <c r="K69" s="367">
        <f ca="1">IFERROR(VLOOKUP($B69,'calc-table'!$C$31:$AB$54,26,FALSE),"-")</f>
        <v>9</v>
      </c>
      <c r="L69" s="368">
        <f ca="1">IFERROR(VLOOKUP($A69,'calc-outable'!$B$31:$AA$54,VLOOKUP($L$3,'calc-outable'!$Z$4:$AF$15,6,FALSE),FALSE),"-")</f>
        <v>3</v>
      </c>
      <c r="M69" s="369">
        <f ca="1">IFERROR(VLOOKUP($A69,'calc-outable'!$B$31:$AA$54,VLOOKUP($L$3,'calc-outable'!$Z$4:$AF$15,7,FALSE),FALSE),"-")</f>
        <v>3</v>
      </c>
      <c r="N69" s="370">
        <f t="shared" ca="1" si="14"/>
        <v>50</v>
      </c>
      <c r="O69" s="369">
        <f t="shared" ca="1" si="15"/>
        <v>50</v>
      </c>
      <c r="P69" s="371">
        <f t="shared" ca="1" si="16"/>
        <v>2</v>
      </c>
      <c r="Q69" s="372">
        <f t="shared" ca="1" si="17"/>
        <v>2</v>
      </c>
      <c r="R69" s="373">
        <f t="shared" ca="1" si="18"/>
        <v>1.3333333333333333</v>
      </c>
      <c r="S69" s="374">
        <f t="shared" ca="1" si="19"/>
        <v>1.1666666666666667</v>
      </c>
      <c r="T69" s="375">
        <f t="shared" ca="1" si="20"/>
        <v>2.5</v>
      </c>
    </row>
    <row r="70" spans="1:20" ht="15.95" customHeight="1" x14ac:dyDescent="0.25">
      <c r="A70" s="364">
        <v>10</v>
      </c>
      <c r="B70" s="389" t="str">
        <f ca="1">IFERROR(VLOOKUP($A70,'calc-outable'!$B$31:$AA$54,COLUMN(),FALSE),"-")</f>
        <v>Nott'm Forest</v>
      </c>
      <c r="C70" s="366">
        <f ca="1">IFERROR(VLOOKUP($A70,'calc-outable'!$B$31:$AA$54,COLUMN(),FALSE),"-")</f>
        <v>6</v>
      </c>
      <c r="D70" s="366">
        <f ca="1">IFERROR(VLOOKUP($A70,'calc-outable'!$B$31:$AA$54,COLUMN(),FALSE),"-")</f>
        <v>1</v>
      </c>
      <c r="E70" s="366">
        <f ca="1">IFERROR(VLOOKUP($A70,'calc-outable'!$B$31:$AA$54,COLUMN(),FALSE),"-")</f>
        <v>4</v>
      </c>
      <c r="F70" s="366">
        <f ca="1">IFERROR(VLOOKUP($A70,'calc-outable'!$B$31:$AA$54,COLUMN(),FALSE),"-")</f>
        <v>1</v>
      </c>
      <c r="G70" s="366">
        <f ca="1">IFERROR(VLOOKUP($A70,'calc-outable'!$B$31:$AA$54,COLUMN(),FALSE),"-")</f>
        <v>8</v>
      </c>
      <c r="H70" s="366">
        <f ca="1">IFERROR(VLOOKUP($A70,'calc-outable'!$B$31:$AA$54,COLUMN(),FALSE),"-")</f>
        <v>7</v>
      </c>
      <c r="I70" s="366">
        <f ca="1">IFERROR(VLOOKUP($A70,'calc-outable'!$B$31:$AA$54,COLUMN(),FALSE),"-")</f>
        <v>1</v>
      </c>
      <c r="J70" s="366">
        <f ca="1">IFERROR(VLOOKUP($A70,'calc-outable'!$B$31:$AA$54,COLUMN(),FALSE),"-")</f>
        <v>7</v>
      </c>
      <c r="K70" s="367">
        <f ca="1">IFERROR(VLOOKUP($B70,'calc-table'!$C$31:$AB$54,26,FALSE),"-")</f>
        <v>11</v>
      </c>
      <c r="L70" s="368">
        <f ca="1">IFERROR(VLOOKUP($A70,'calc-outable'!$B$31:$AA$54,VLOOKUP($L$3,'calc-outable'!$Z$4:$AF$15,6,FALSE),FALSE),"-")</f>
        <v>3</v>
      </c>
      <c r="M70" s="369">
        <f ca="1">IFERROR(VLOOKUP($A70,'calc-outable'!$B$31:$AA$54,VLOOKUP($L$3,'calc-outable'!$Z$4:$AF$15,7,FALSE),FALSE),"-")</f>
        <v>3</v>
      </c>
      <c r="N70" s="370">
        <f t="shared" ca="1" si="14"/>
        <v>50</v>
      </c>
      <c r="O70" s="369">
        <f t="shared" ca="1" si="15"/>
        <v>50</v>
      </c>
      <c r="P70" s="371">
        <f t="shared" ca="1" si="16"/>
        <v>2</v>
      </c>
      <c r="Q70" s="372">
        <f t="shared" ca="1" si="17"/>
        <v>2</v>
      </c>
      <c r="R70" s="373">
        <f t="shared" ca="1" si="18"/>
        <v>1.3333333333333333</v>
      </c>
      <c r="S70" s="374">
        <f t="shared" ca="1" si="19"/>
        <v>1.1666666666666667</v>
      </c>
      <c r="T70" s="375">
        <f t="shared" ca="1" si="20"/>
        <v>2.5</v>
      </c>
    </row>
    <row r="71" spans="1:20" ht="15.95" customHeight="1" x14ac:dyDescent="0.25">
      <c r="A71" s="364">
        <v>11</v>
      </c>
      <c r="B71" s="389" t="str">
        <f ca="1">IFERROR(VLOOKUP($A71,'calc-outable'!$B$31:$AA$54,COLUMN(),FALSE),"-")</f>
        <v>Derby</v>
      </c>
      <c r="C71" s="366">
        <f ca="1">IFERROR(VLOOKUP($A71,'calc-outable'!$B$31:$AA$54,COLUMN(),FALSE),"-")</f>
        <v>6</v>
      </c>
      <c r="D71" s="366">
        <f ca="1">IFERROR(VLOOKUP($A71,'calc-outable'!$B$31:$AA$54,COLUMN(),FALSE),"-")</f>
        <v>2</v>
      </c>
      <c r="E71" s="366">
        <f ca="1">IFERROR(VLOOKUP($A71,'calc-outable'!$B$31:$AA$54,COLUMN(),FALSE),"-")</f>
        <v>1</v>
      </c>
      <c r="F71" s="366">
        <f ca="1">IFERROR(VLOOKUP($A71,'calc-outable'!$B$31:$AA$54,COLUMN(),FALSE),"-")</f>
        <v>3</v>
      </c>
      <c r="G71" s="366">
        <f ca="1">IFERROR(VLOOKUP($A71,'calc-outable'!$B$31:$AA$54,COLUMN(),FALSE),"-")</f>
        <v>6</v>
      </c>
      <c r="H71" s="366">
        <f ca="1">IFERROR(VLOOKUP($A71,'calc-outable'!$B$31:$AA$54,COLUMN(),FALSE),"-")</f>
        <v>7</v>
      </c>
      <c r="I71" s="366">
        <f ca="1">IFERROR(VLOOKUP($A71,'calc-outable'!$B$31:$AA$54,COLUMN(),FALSE),"-")</f>
        <v>-1</v>
      </c>
      <c r="J71" s="366">
        <f ca="1">IFERROR(VLOOKUP($A71,'calc-outable'!$B$31:$AA$54,COLUMN(),FALSE),"-")</f>
        <v>7</v>
      </c>
      <c r="K71" s="367">
        <f ca="1">IFERROR(VLOOKUP($B71,'calc-table'!$C$31:$AB$54,26,FALSE),"-")</f>
        <v>12</v>
      </c>
      <c r="L71" s="368">
        <f ca="1">IFERROR(VLOOKUP($A71,'calc-outable'!$B$31:$AA$54,VLOOKUP($L$3,'calc-outable'!$Z$4:$AF$15,6,FALSE),FALSE),"-")</f>
        <v>3</v>
      </c>
      <c r="M71" s="369">
        <f ca="1">IFERROR(VLOOKUP($A71,'calc-outable'!$B$31:$AA$54,VLOOKUP($L$3,'calc-outable'!$Z$4:$AF$15,7,FALSE),FALSE),"-")</f>
        <v>3</v>
      </c>
      <c r="N71" s="370">
        <f t="shared" ca="1" si="14"/>
        <v>50</v>
      </c>
      <c r="O71" s="369">
        <f t="shared" ca="1" si="15"/>
        <v>50</v>
      </c>
      <c r="P71" s="371">
        <f t="shared" ca="1" si="16"/>
        <v>2</v>
      </c>
      <c r="Q71" s="372">
        <f t="shared" ca="1" si="17"/>
        <v>2</v>
      </c>
      <c r="R71" s="373">
        <f t="shared" ca="1" si="18"/>
        <v>1</v>
      </c>
      <c r="S71" s="374">
        <f t="shared" ca="1" si="19"/>
        <v>1.1666666666666667</v>
      </c>
      <c r="T71" s="375">
        <f t="shared" ca="1" si="20"/>
        <v>2.166666666666667</v>
      </c>
    </row>
    <row r="72" spans="1:20" ht="15.95" customHeight="1" x14ac:dyDescent="0.25">
      <c r="A72" s="364">
        <v>12</v>
      </c>
      <c r="B72" s="389" t="str">
        <f ca="1">IFERROR(VLOOKUP($A72,'calc-outable'!$B$31:$AA$54,COLUMN(),FALSE),"-")</f>
        <v>QPR</v>
      </c>
      <c r="C72" s="366">
        <f ca="1">IFERROR(VLOOKUP($A72,'calc-outable'!$B$31:$AA$54,COLUMN(),FALSE),"-")</f>
        <v>6</v>
      </c>
      <c r="D72" s="366">
        <f ca="1">IFERROR(VLOOKUP($A72,'calc-outable'!$B$31:$AA$54,COLUMN(),FALSE),"-")</f>
        <v>2</v>
      </c>
      <c r="E72" s="366">
        <f ca="1">IFERROR(VLOOKUP($A72,'calc-outable'!$B$31:$AA$54,COLUMN(),FALSE),"-")</f>
        <v>1</v>
      </c>
      <c r="F72" s="366">
        <f ca="1">IFERROR(VLOOKUP($A72,'calc-outable'!$B$31:$AA$54,COLUMN(),FALSE),"-")</f>
        <v>3</v>
      </c>
      <c r="G72" s="366">
        <f ca="1">IFERROR(VLOOKUP($A72,'calc-outable'!$B$31:$AA$54,COLUMN(),FALSE),"-")</f>
        <v>4</v>
      </c>
      <c r="H72" s="366">
        <f ca="1">IFERROR(VLOOKUP($A72,'calc-outable'!$B$31:$AA$54,COLUMN(),FALSE),"-")</f>
        <v>12</v>
      </c>
      <c r="I72" s="366">
        <f ca="1">IFERROR(VLOOKUP($A72,'calc-outable'!$B$31:$AA$54,COLUMN(),FALSE),"-")</f>
        <v>-8</v>
      </c>
      <c r="J72" s="366">
        <f ca="1">IFERROR(VLOOKUP($A72,'calc-outable'!$B$31:$AA$54,COLUMN(),FALSE),"-")</f>
        <v>7</v>
      </c>
      <c r="K72" s="367">
        <f ca="1">IFERROR(VLOOKUP($B72,'calc-table'!$C$31:$AB$54,26,FALSE),"-")</f>
        <v>13</v>
      </c>
      <c r="L72" s="368">
        <f ca="1">IFERROR(VLOOKUP($A72,'calc-outable'!$B$31:$AA$54,VLOOKUP($L$3,'calc-outable'!$Z$4:$AF$15,6,FALSE),FALSE),"-")</f>
        <v>3</v>
      </c>
      <c r="M72" s="369">
        <f ca="1">IFERROR(VLOOKUP($A72,'calc-outable'!$B$31:$AA$54,VLOOKUP($L$3,'calc-outable'!$Z$4:$AF$15,7,FALSE),FALSE),"-")</f>
        <v>3</v>
      </c>
      <c r="N72" s="370">
        <f t="shared" ca="1" si="14"/>
        <v>50</v>
      </c>
      <c r="O72" s="369">
        <f t="shared" ca="1" si="15"/>
        <v>50</v>
      </c>
      <c r="P72" s="371">
        <f t="shared" ca="1" si="16"/>
        <v>2</v>
      </c>
      <c r="Q72" s="372">
        <f t="shared" ca="1" si="17"/>
        <v>2</v>
      </c>
      <c r="R72" s="373">
        <f t="shared" ca="1" si="18"/>
        <v>0.66666666666666663</v>
      </c>
      <c r="S72" s="374">
        <f t="shared" ca="1" si="19"/>
        <v>2</v>
      </c>
      <c r="T72" s="375">
        <f t="shared" ca="1" si="20"/>
        <v>2.6666666666666665</v>
      </c>
    </row>
    <row r="73" spans="1:20" ht="15.95" customHeight="1" x14ac:dyDescent="0.25">
      <c r="A73" s="364">
        <v>13</v>
      </c>
      <c r="B73" s="389" t="str">
        <f ca="1">IFERROR(VLOOKUP($A73,'calc-outable'!$B$31:$AA$54,COLUMN(),FALSE),"-")</f>
        <v>Aston Villa</v>
      </c>
      <c r="C73" s="366">
        <f ca="1">IFERROR(VLOOKUP($A73,'calc-outable'!$B$31:$AA$54,COLUMN(),FALSE),"-")</f>
        <v>6</v>
      </c>
      <c r="D73" s="366">
        <f ca="1">IFERROR(VLOOKUP($A73,'calc-outable'!$B$31:$AA$54,COLUMN(),FALSE),"-")</f>
        <v>1</v>
      </c>
      <c r="E73" s="366">
        <f ca="1">IFERROR(VLOOKUP($A73,'calc-outable'!$B$31:$AA$54,COLUMN(),FALSE),"-")</f>
        <v>3</v>
      </c>
      <c r="F73" s="366">
        <f ca="1">IFERROR(VLOOKUP($A73,'calc-outable'!$B$31:$AA$54,COLUMN(),FALSE),"-")</f>
        <v>2</v>
      </c>
      <c r="G73" s="366">
        <f ca="1">IFERROR(VLOOKUP($A73,'calc-outable'!$B$31:$AA$54,COLUMN(),FALSE),"-")</f>
        <v>8</v>
      </c>
      <c r="H73" s="366">
        <f ca="1">IFERROR(VLOOKUP($A73,'calc-outable'!$B$31:$AA$54,COLUMN(),FALSE),"-")</f>
        <v>10</v>
      </c>
      <c r="I73" s="366">
        <f ca="1">IFERROR(VLOOKUP($A73,'calc-outable'!$B$31:$AA$54,COLUMN(),FALSE),"-")</f>
        <v>-2</v>
      </c>
      <c r="J73" s="366">
        <f ca="1">IFERROR(VLOOKUP($A73,'calc-outable'!$B$31:$AA$54,COLUMN(),FALSE),"-")</f>
        <v>6</v>
      </c>
      <c r="K73" s="367">
        <f ca="1">IFERROR(VLOOKUP($B73,'calc-table'!$C$31:$AB$54,26,FALSE),"-")</f>
        <v>16</v>
      </c>
      <c r="L73" s="368">
        <f ca="1">IFERROR(VLOOKUP($A73,'calc-outable'!$B$31:$AA$54,VLOOKUP($L$3,'calc-outable'!$Z$4:$AF$15,6,FALSE),FALSE),"-")</f>
        <v>3</v>
      </c>
      <c r="M73" s="369">
        <f ca="1">IFERROR(VLOOKUP($A73,'calc-outable'!$B$31:$AA$54,VLOOKUP($L$3,'calc-outable'!$Z$4:$AF$15,7,FALSE),FALSE),"-")</f>
        <v>3</v>
      </c>
      <c r="N73" s="370">
        <f t="shared" ca="1" si="14"/>
        <v>50</v>
      </c>
      <c r="O73" s="369">
        <f t="shared" ca="1" si="15"/>
        <v>50</v>
      </c>
      <c r="P73" s="371">
        <f t="shared" ca="1" si="16"/>
        <v>2</v>
      </c>
      <c r="Q73" s="372">
        <f t="shared" ca="1" si="17"/>
        <v>2</v>
      </c>
      <c r="R73" s="373">
        <f t="shared" ca="1" si="18"/>
        <v>1.3333333333333333</v>
      </c>
      <c r="S73" s="374">
        <f t="shared" ca="1" si="19"/>
        <v>1.6666666666666667</v>
      </c>
      <c r="T73" s="375">
        <f t="shared" ca="1" si="20"/>
        <v>3</v>
      </c>
    </row>
    <row r="74" spans="1:20" ht="15.95" customHeight="1" x14ac:dyDescent="0.25">
      <c r="A74" s="364">
        <v>14</v>
      </c>
      <c r="B74" s="389" t="str">
        <f ca="1">IFERROR(VLOOKUP($A74,'calc-outable'!$B$31:$AA$54,COLUMN(),FALSE),"-")</f>
        <v>Ipswich</v>
      </c>
      <c r="C74" s="366">
        <f ca="1">IFERROR(VLOOKUP($A74,'calc-outable'!$B$31:$AA$54,COLUMN(),FALSE),"-")</f>
        <v>6</v>
      </c>
      <c r="D74" s="366">
        <f ca="1">IFERROR(VLOOKUP($A74,'calc-outable'!$B$31:$AA$54,COLUMN(),FALSE),"-")</f>
        <v>1</v>
      </c>
      <c r="E74" s="366">
        <f ca="1">IFERROR(VLOOKUP($A74,'calc-outable'!$B$31:$AA$54,COLUMN(),FALSE),"-")</f>
        <v>1</v>
      </c>
      <c r="F74" s="366">
        <f ca="1">IFERROR(VLOOKUP($A74,'calc-outable'!$B$31:$AA$54,COLUMN(),FALSE),"-")</f>
        <v>4</v>
      </c>
      <c r="G74" s="366">
        <f ca="1">IFERROR(VLOOKUP($A74,'calc-outable'!$B$31:$AA$54,COLUMN(),FALSE),"-")</f>
        <v>6</v>
      </c>
      <c r="H74" s="366">
        <f ca="1">IFERROR(VLOOKUP($A74,'calc-outable'!$B$31:$AA$54,COLUMN(),FALSE),"-")</f>
        <v>11</v>
      </c>
      <c r="I74" s="366">
        <f ca="1">IFERROR(VLOOKUP($A74,'calc-outable'!$B$31:$AA$54,COLUMN(),FALSE),"-")</f>
        <v>-5</v>
      </c>
      <c r="J74" s="366">
        <f ca="1">IFERROR(VLOOKUP($A74,'calc-outable'!$B$31:$AA$54,COLUMN(),FALSE),"-")</f>
        <v>4</v>
      </c>
      <c r="K74" s="367">
        <f ca="1">IFERROR(VLOOKUP($B74,'calc-table'!$C$31:$AB$54,26,FALSE),"-")</f>
        <v>19</v>
      </c>
      <c r="L74" s="368">
        <f ca="1">IFERROR(VLOOKUP($A74,'calc-outable'!$B$31:$AA$54,VLOOKUP($L$3,'calc-outable'!$Z$4:$AF$15,6,FALSE),FALSE),"-")</f>
        <v>3</v>
      </c>
      <c r="M74" s="369">
        <f ca="1">IFERROR(VLOOKUP($A74,'calc-outable'!$B$31:$AA$54,VLOOKUP($L$3,'calc-outable'!$Z$4:$AF$15,7,FALSE),FALSE),"-")</f>
        <v>3</v>
      </c>
      <c r="N74" s="370">
        <f t="shared" ca="1" si="14"/>
        <v>50</v>
      </c>
      <c r="O74" s="369">
        <f t="shared" ca="1" si="15"/>
        <v>50</v>
      </c>
      <c r="P74" s="371">
        <f t="shared" ca="1" si="16"/>
        <v>2</v>
      </c>
      <c r="Q74" s="372">
        <f t="shared" ca="1" si="17"/>
        <v>2</v>
      </c>
      <c r="R74" s="373">
        <f t="shared" ca="1" si="18"/>
        <v>1</v>
      </c>
      <c r="S74" s="374">
        <f t="shared" ca="1" si="19"/>
        <v>1.8333333333333333</v>
      </c>
      <c r="T74" s="375">
        <f t="shared" ca="1" si="20"/>
        <v>2.833333333333333</v>
      </c>
    </row>
    <row r="75" spans="1:20" ht="15.95" customHeight="1" x14ac:dyDescent="0.25">
      <c r="A75" s="364">
        <v>15</v>
      </c>
      <c r="B75" s="389" t="str">
        <f ca="1">IFERROR(VLOOKUP($A75,'calc-outable'!$B$31:$AA$54,COLUMN(),FALSE),"-")</f>
        <v>Hull</v>
      </c>
      <c r="C75" s="366">
        <f ca="1">IFERROR(VLOOKUP($A75,'calc-outable'!$B$31:$AA$54,COLUMN(),FALSE),"-")</f>
        <v>6</v>
      </c>
      <c r="D75" s="366">
        <f ca="1">IFERROR(VLOOKUP($A75,'calc-outable'!$B$31:$AA$54,COLUMN(),FALSE),"-")</f>
        <v>1</v>
      </c>
      <c r="E75" s="366">
        <f ca="1">IFERROR(VLOOKUP($A75,'calc-outable'!$B$31:$AA$54,COLUMN(),FALSE),"-")</f>
        <v>1</v>
      </c>
      <c r="F75" s="366">
        <f ca="1">IFERROR(VLOOKUP($A75,'calc-outable'!$B$31:$AA$54,COLUMN(),FALSE),"-")</f>
        <v>4</v>
      </c>
      <c r="G75" s="366">
        <f ca="1">IFERROR(VLOOKUP($A75,'calc-outable'!$B$31:$AA$54,COLUMN(),FALSE),"-")</f>
        <v>5</v>
      </c>
      <c r="H75" s="366">
        <f ca="1">IFERROR(VLOOKUP($A75,'calc-outable'!$B$31:$AA$54,COLUMN(),FALSE),"-")</f>
        <v>11</v>
      </c>
      <c r="I75" s="366">
        <f ca="1">IFERROR(VLOOKUP($A75,'calc-outable'!$B$31:$AA$54,COLUMN(),FALSE),"-")</f>
        <v>-6</v>
      </c>
      <c r="J75" s="366">
        <f ca="1">IFERROR(VLOOKUP($A75,'calc-outable'!$B$31:$AA$54,COLUMN(),FALSE),"-")</f>
        <v>4</v>
      </c>
      <c r="K75" s="367">
        <f ca="1">IFERROR(VLOOKUP($B75,'calc-table'!$C$31:$AB$54,26,FALSE),"-")</f>
        <v>20</v>
      </c>
      <c r="L75" s="368">
        <f ca="1">IFERROR(VLOOKUP($A75,'calc-outable'!$B$31:$AA$54,VLOOKUP($L$3,'calc-outable'!$Z$4:$AF$15,6,FALSE),FALSE),"-")</f>
        <v>3</v>
      </c>
      <c r="M75" s="369">
        <f ca="1">IFERROR(VLOOKUP($A75,'calc-outable'!$B$31:$AA$54,VLOOKUP($L$3,'calc-outable'!$Z$4:$AF$15,7,FALSE),FALSE),"-")</f>
        <v>3</v>
      </c>
      <c r="N75" s="370">
        <f t="shared" ca="1" si="14"/>
        <v>50</v>
      </c>
      <c r="O75" s="369">
        <f t="shared" ca="1" si="15"/>
        <v>50</v>
      </c>
      <c r="P75" s="371">
        <f t="shared" ca="1" si="16"/>
        <v>2</v>
      </c>
      <c r="Q75" s="372">
        <f t="shared" ca="1" si="17"/>
        <v>2</v>
      </c>
      <c r="R75" s="373">
        <f t="shared" ca="1" si="18"/>
        <v>0.83333333333333337</v>
      </c>
      <c r="S75" s="374">
        <f t="shared" ca="1" si="19"/>
        <v>1.8333333333333333</v>
      </c>
      <c r="T75" s="375">
        <f t="shared" ca="1" si="20"/>
        <v>2.6666666666666665</v>
      </c>
    </row>
    <row r="76" spans="1:20" ht="15.95" customHeight="1" x14ac:dyDescent="0.25">
      <c r="A76" s="364">
        <v>16</v>
      </c>
      <c r="B76" s="389" t="str">
        <f ca="1">IFERROR(VLOOKUP($A76,'calc-outable'!$B$31:$AA$54,COLUMN(),FALSE),"-")</f>
        <v>Wigan</v>
      </c>
      <c r="C76" s="366">
        <f ca="1">IFERROR(VLOOKUP($A76,'calc-outable'!$B$31:$AA$54,COLUMN(),FALSE),"-")</f>
        <v>6</v>
      </c>
      <c r="D76" s="366">
        <f ca="1">IFERROR(VLOOKUP($A76,'calc-outable'!$B$31:$AA$54,COLUMN(),FALSE),"-")</f>
        <v>1</v>
      </c>
      <c r="E76" s="366">
        <f ca="1">IFERROR(VLOOKUP($A76,'calc-outable'!$B$31:$AA$54,COLUMN(),FALSE),"-")</f>
        <v>0</v>
      </c>
      <c r="F76" s="366">
        <f ca="1">IFERROR(VLOOKUP($A76,'calc-outable'!$B$31:$AA$54,COLUMN(),FALSE),"-")</f>
        <v>5</v>
      </c>
      <c r="G76" s="366">
        <f ca="1">IFERROR(VLOOKUP($A76,'calc-outable'!$B$31:$AA$54,COLUMN(),FALSE),"-")</f>
        <v>5</v>
      </c>
      <c r="H76" s="366">
        <f ca="1">IFERROR(VLOOKUP($A76,'calc-outable'!$B$31:$AA$54,COLUMN(),FALSE),"-")</f>
        <v>11</v>
      </c>
      <c r="I76" s="366">
        <f ca="1">IFERROR(VLOOKUP($A76,'calc-outable'!$B$31:$AA$54,COLUMN(),FALSE),"-")</f>
        <v>-6</v>
      </c>
      <c r="J76" s="366">
        <f ca="1">IFERROR(VLOOKUP($A76,'calc-outable'!$B$31:$AA$54,COLUMN(),FALSE),"-")</f>
        <v>3</v>
      </c>
      <c r="K76" s="367">
        <f ca="1">IFERROR(VLOOKUP($B76,'calc-table'!$C$31:$AB$54,26,FALSE),"-")</f>
        <v>21</v>
      </c>
      <c r="L76" s="368">
        <f ca="1">IFERROR(VLOOKUP($A76,'calc-outable'!$B$31:$AA$54,VLOOKUP($L$3,'calc-outable'!$Z$4:$AF$15,6,FALSE),FALSE),"-")</f>
        <v>3</v>
      </c>
      <c r="M76" s="369">
        <f ca="1">IFERROR(VLOOKUP($A76,'calc-outable'!$B$31:$AA$54,VLOOKUP($L$3,'calc-outable'!$Z$4:$AF$15,7,FALSE),FALSE),"-")</f>
        <v>3</v>
      </c>
      <c r="N76" s="370">
        <f t="shared" ca="1" si="14"/>
        <v>50</v>
      </c>
      <c r="O76" s="369">
        <f t="shared" ca="1" si="15"/>
        <v>50</v>
      </c>
      <c r="P76" s="371">
        <f t="shared" ca="1" si="16"/>
        <v>2</v>
      </c>
      <c r="Q76" s="372">
        <f t="shared" ca="1" si="17"/>
        <v>2</v>
      </c>
      <c r="R76" s="373">
        <f t="shared" ca="1" si="18"/>
        <v>0.83333333333333337</v>
      </c>
      <c r="S76" s="374">
        <f t="shared" ca="1" si="19"/>
        <v>1.8333333333333333</v>
      </c>
      <c r="T76" s="375">
        <f t="shared" ca="1" si="20"/>
        <v>2.6666666666666665</v>
      </c>
    </row>
    <row r="77" spans="1:20" ht="15.95" customHeight="1" x14ac:dyDescent="0.25">
      <c r="A77" s="364">
        <v>17</v>
      </c>
      <c r="B77" s="389" t="str">
        <f ca="1">IFERROR(VLOOKUP($A77,'calc-outable'!$B$31:$AA$54,COLUMN(),FALSE),"-")</f>
        <v>Preston</v>
      </c>
      <c r="C77" s="366">
        <f ca="1">IFERROR(VLOOKUP($A77,'calc-outable'!$B$31:$AA$54,COLUMN(),FALSE),"-")</f>
        <v>6</v>
      </c>
      <c r="D77" s="366">
        <f ca="1">IFERROR(VLOOKUP($A77,'calc-outable'!$B$31:$AA$54,COLUMN(),FALSE),"-")</f>
        <v>0</v>
      </c>
      <c r="E77" s="366">
        <f ca="1">IFERROR(VLOOKUP($A77,'calc-outable'!$B$31:$AA$54,COLUMN(),FALSE),"-")</f>
        <v>1</v>
      </c>
      <c r="F77" s="366">
        <f ca="1">IFERROR(VLOOKUP($A77,'calc-outable'!$B$31:$AA$54,COLUMN(),FALSE),"-")</f>
        <v>5</v>
      </c>
      <c r="G77" s="366">
        <f ca="1">IFERROR(VLOOKUP($A77,'calc-outable'!$B$31:$AA$54,COLUMN(),FALSE),"-")</f>
        <v>5</v>
      </c>
      <c r="H77" s="366">
        <f ca="1">IFERROR(VLOOKUP($A77,'calc-outable'!$B$31:$AA$54,COLUMN(),FALSE),"-")</f>
        <v>14</v>
      </c>
      <c r="I77" s="366">
        <f ca="1">IFERROR(VLOOKUP($A77,'calc-outable'!$B$31:$AA$54,COLUMN(),FALSE),"-")</f>
        <v>-9</v>
      </c>
      <c r="J77" s="366">
        <f ca="1">IFERROR(VLOOKUP($A77,'calc-outable'!$B$31:$AA$54,COLUMN(),FALSE),"-")</f>
        <v>1</v>
      </c>
      <c r="K77" s="367">
        <f ca="1">IFERROR(VLOOKUP($B77,'calc-table'!$C$31:$AB$54,26,FALSE),"-")</f>
        <v>23</v>
      </c>
      <c r="L77" s="368">
        <f ca="1">IFERROR(VLOOKUP($A77,'calc-outable'!$B$31:$AA$54,VLOOKUP($L$3,'calc-outable'!$Z$4:$AF$15,6,FALSE),FALSE),"-")</f>
        <v>3</v>
      </c>
      <c r="M77" s="369">
        <f ca="1">IFERROR(VLOOKUP($A77,'calc-outable'!$B$31:$AA$54,VLOOKUP($L$3,'calc-outable'!$Z$4:$AF$15,7,FALSE),FALSE),"-")</f>
        <v>3</v>
      </c>
      <c r="N77" s="370">
        <f t="shared" ca="1" si="14"/>
        <v>50</v>
      </c>
      <c r="O77" s="369">
        <f t="shared" ca="1" si="15"/>
        <v>50</v>
      </c>
      <c r="P77" s="371">
        <f t="shared" ca="1" si="16"/>
        <v>2</v>
      </c>
      <c r="Q77" s="372">
        <f t="shared" ca="1" si="17"/>
        <v>2</v>
      </c>
      <c r="R77" s="373">
        <f t="shared" ca="1" si="18"/>
        <v>0.83333333333333337</v>
      </c>
      <c r="S77" s="374">
        <f t="shared" ca="1" si="19"/>
        <v>2.3333333333333335</v>
      </c>
      <c r="T77" s="375">
        <f t="shared" ca="1" si="20"/>
        <v>3.166666666666667</v>
      </c>
    </row>
    <row r="78" spans="1:20" ht="15.95" customHeight="1" x14ac:dyDescent="0.25">
      <c r="A78" s="364">
        <v>18</v>
      </c>
      <c r="B78" s="389" t="str">
        <f ca="1">IFERROR(VLOOKUP($A78,'calc-outable'!$B$31:$AA$54,COLUMN(),FALSE),"-")</f>
        <v>Swansea</v>
      </c>
      <c r="C78" s="366">
        <f ca="1">IFERROR(VLOOKUP($A78,'calc-outable'!$B$31:$AA$54,COLUMN(),FALSE),"-")</f>
        <v>6</v>
      </c>
      <c r="D78" s="366">
        <f ca="1">IFERROR(VLOOKUP($A78,'calc-outable'!$B$31:$AA$54,COLUMN(),FALSE),"-")</f>
        <v>2</v>
      </c>
      <c r="E78" s="366">
        <f ca="1">IFERROR(VLOOKUP($A78,'calc-outable'!$B$31:$AA$54,COLUMN(),FALSE),"-")</f>
        <v>3</v>
      </c>
      <c r="F78" s="366">
        <f ca="1">IFERROR(VLOOKUP($A78,'calc-outable'!$B$31:$AA$54,COLUMN(),FALSE),"-")</f>
        <v>1</v>
      </c>
      <c r="G78" s="366">
        <f ca="1">IFERROR(VLOOKUP($A78,'calc-outable'!$B$31:$AA$54,COLUMN(),FALSE),"-")</f>
        <v>4</v>
      </c>
      <c r="H78" s="366">
        <f ca="1">IFERROR(VLOOKUP($A78,'calc-outable'!$B$31:$AA$54,COLUMN(),FALSE),"-")</f>
        <v>3</v>
      </c>
      <c r="I78" s="366">
        <f ca="1">IFERROR(VLOOKUP($A78,'calc-outable'!$B$31:$AA$54,COLUMN(),FALSE),"-")</f>
        <v>1</v>
      </c>
      <c r="J78" s="366">
        <f ca="1">IFERROR(VLOOKUP($A78,'calc-outable'!$B$31:$AA$54,COLUMN(),FALSE),"-")</f>
        <v>9</v>
      </c>
      <c r="K78" s="367">
        <f ca="1">IFERROR(VLOOKUP($B78,'calc-table'!$C$31:$AB$54,26,FALSE),"-")</f>
        <v>7</v>
      </c>
      <c r="L78" s="368">
        <f ca="1">IFERROR(VLOOKUP($A78,'calc-outable'!$B$31:$AA$54,VLOOKUP($L$3,'calc-outable'!$Z$4:$AF$15,6,FALSE),FALSE),"-")</f>
        <v>2</v>
      </c>
      <c r="M78" s="369">
        <f ca="1">IFERROR(VLOOKUP($A78,'calc-outable'!$B$31:$AA$54,VLOOKUP($L$3,'calc-outable'!$Z$4:$AF$15,7,FALSE),FALSE),"-")</f>
        <v>4</v>
      </c>
      <c r="N78" s="370">
        <f t="shared" ca="1" si="14"/>
        <v>33.333333333333336</v>
      </c>
      <c r="O78" s="369">
        <f t="shared" ca="1" si="15"/>
        <v>66.666666666666671</v>
      </c>
      <c r="P78" s="371">
        <f t="shared" ca="1" si="16"/>
        <v>3</v>
      </c>
      <c r="Q78" s="372">
        <f t="shared" ca="1" si="17"/>
        <v>1.5</v>
      </c>
      <c r="R78" s="373">
        <f t="shared" ca="1" si="18"/>
        <v>0.66666666666666663</v>
      </c>
      <c r="S78" s="374">
        <f t="shared" ca="1" si="19"/>
        <v>0.5</v>
      </c>
      <c r="T78" s="375">
        <f t="shared" ca="1" si="20"/>
        <v>1.1666666666666665</v>
      </c>
    </row>
    <row r="79" spans="1:20" ht="15.95" customHeight="1" x14ac:dyDescent="0.25">
      <c r="A79" s="364">
        <v>19</v>
      </c>
      <c r="B79" s="389" t="str">
        <f ca="1">IFERROR(VLOOKUP($A79,'calc-outable'!$B$31:$AA$54,COLUMN(),FALSE),"-")</f>
        <v>Bolton</v>
      </c>
      <c r="C79" s="366">
        <f ca="1">IFERROR(VLOOKUP($A79,'calc-outable'!$B$31:$AA$54,COLUMN(),FALSE),"-")</f>
        <v>6</v>
      </c>
      <c r="D79" s="366">
        <f ca="1">IFERROR(VLOOKUP($A79,'calc-outable'!$B$31:$AA$54,COLUMN(),FALSE),"-")</f>
        <v>2</v>
      </c>
      <c r="E79" s="366">
        <f ca="1">IFERROR(VLOOKUP($A79,'calc-outable'!$B$31:$AA$54,COLUMN(),FALSE),"-")</f>
        <v>2</v>
      </c>
      <c r="F79" s="366">
        <f ca="1">IFERROR(VLOOKUP($A79,'calc-outable'!$B$31:$AA$54,COLUMN(),FALSE),"-")</f>
        <v>2</v>
      </c>
      <c r="G79" s="366">
        <f ca="1">IFERROR(VLOOKUP($A79,'calc-outable'!$B$31:$AA$54,COLUMN(),FALSE),"-")</f>
        <v>5</v>
      </c>
      <c r="H79" s="366">
        <f ca="1">IFERROR(VLOOKUP($A79,'calc-outable'!$B$31:$AA$54,COLUMN(),FALSE),"-")</f>
        <v>7</v>
      </c>
      <c r="I79" s="366">
        <f ca="1">IFERROR(VLOOKUP($A79,'calc-outable'!$B$31:$AA$54,COLUMN(),FALSE),"-")</f>
        <v>-2</v>
      </c>
      <c r="J79" s="366">
        <f ca="1">IFERROR(VLOOKUP($A79,'calc-outable'!$B$31:$AA$54,COLUMN(),FALSE),"-")</f>
        <v>8</v>
      </c>
      <c r="K79" s="367">
        <f ca="1">IFERROR(VLOOKUP($B79,'calc-table'!$C$31:$AB$54,26,FALSE),"-")</f>
        <v>10</v>
      </c>
      <c r="L79" s="368">
        <f ca="1">IFERROR(VLOOKUP($A79,'calc-outable'!$B$31:$AA$54,VLOOKUP($L$3,'calc-outable'!$Z$4:$AF$15,6,FALSE),FALSE),"-")</f>
        <v>2</v>
      </c>
      <c r="M79" s="369">
        <f ca="1">IFERROR(VLOOKUP($A79,'calc-outable'!$B$31:$AA$54,VLOOKUP($L$3,'calc-outable'!$Z$4:$AF$15,7,FALSE),FALSE),"-")</f>
        <v>4</v>
      </c>
      <c r="N79" s="370">
        <f t="shared" ca="1" si="14"/>
        <v>33.333333333333336</v>
      </c>
      <c r="O79" s="369">
        <f t="shared" ca="1" si="15"/>
        <v>66.666666666666671</v>
      </c>
      <c r="P79" s="371">
        <f t="shared" ca="1" si="16"/>
        <v>3</v>
      </c>
      <c r="Q79" s="372">
        <f t="shared" ca="1" si="17"/>
        <v>1.5</v>
      </c>
      <c r="R79" s="373">
        <f t="shared" ca="1" si="18"/>
        <v>0.83333333333333337</v>
      </c>
      <c r="S79" s="374">
        <f t="shared" ca="1" si="19"/>
        <v>1.1666666666666667</v>
      </c>
      <c r="T79" s="375">
        <f t="shared" ca="1" si="20"/>
        <v>2</v>
      </c>
    </row>
    <row r="80" spans="1:20" ht="15.95" customHeight="1" x14ac:dyDescent="0.25">
      <c r="A80" s="364">
        <v>20</v>
      </c>
      <c r="B80" s="389" t="str">
        <f ca="1">IFERROR(VLOOKUP($A80,'calc-outable'!$B$31:$AA$54,COLUMN(),FALSE),"-")</f>
        <v>Birmingham</v>
      </c>
      <c r="C80" s="366">
        <f ca="1">IFERROR(VLOOKUP($A80,'calc-outable'!$B$31:$AA$54,COLUMN(),FALSE),"-")</f>
        <v>6</v>
      </c>
      <c r="D80" s="366">
        <f ca="1">IFERROR(VLOOKUP($A80,'calc-outable'!$B$31:$AA$54,COLUMN(),FALSE),"-")</f>
        <v>1</v>
      </c>
      <c r="E80" s="366">
        <f ca="1">IFERROR(VLOOKUP($A80,'calc-outable'!$B$31:$AA$54,COLUMN(),FALSE),"-")</f>
        <v>3</v>
      </c>
      <c r="F80" s="366">
        <f ca="1">IFERROR(VLOOKUP($A80,'calc-outable'!$B$31:$AA$54,COLUMN(),FALSE),"-")</f>
        <v>2</v>
      </c>
      <c r="G80" s="366">
        <f ca="1">IFERROR(VLOOKUP($A80,'calc-outable'!$B$31:$AA$54,COLUMN(),FALSE),"-")</f>
        <v>5</v>
      </c>
      <c r="H80" s="366">
        <f ca="1">IFERROR(VLOOKUP($A80,'calc-outable'!$B$31:$AA$54,COLUMN(),FALSE),"-")</f>
        <v>6</v>
      </c>
      <c r="I80" s="366">
        <f ca="1">IFERROR(VLOOKUP($A80,'calc-outable'!$B$31:$AA$54,COLUMN(),FALSE),"-")</f>
        <v>-1</v>
      </c>
      <c r="J80" s="366">
        <f ca="1">IFERROR(VLOOKUP($A80,'calc-outable'!$B$31:$AA$54,COLUMN(),FALSE),"-")</f>
        <v>6</v>
      </c>
      <c r="K80" s="367">
        <f ca="1">IFERROR(VLOOKUP($B80,'calc-table'!$C$31:$AB$54,26,FALSE),"-")</f>
        <v>14</v>
      </c>
      <c r="L80" s="368">
        <f ca="1">IFERROR(VLOOKUP($A80,'calc-outable'!$B$31:$AA$54,VLOOKUP($L$3,'calc-outable'!$Z$4:$AF$15,6,FALSE),FALSE),"-")</f>
        <v>2</v>
      </c>
      <c r="M80" s="369">
        <f ca="1">IFERROR(VLOOKUP($A80,'calc-outable'!$B$31:$AA$54,VLOOKUP($L$3,'calc-outable'!$Z$4:$AF$15,7,FALSE),FALSE),"-")</f>
        <v>4</v>
      </c>
      <c r="N80" s="370">
        <f t="shared" ca="1" si="14"/>
        <v>33.333333333333336</v>
      </c>
      <c r="O80" s="369">
        <f t="shared" ca="1" si="15"/>
        <v>66.666666666666671</v>
      </c>
      <c r="P80" s="371">
        <f t="shared" ca="1" si="16"/>
        <v>3</v>
      </c>
      <c r="Q80" s="372">
        <f t="shared" ca="1" si="17"/>
        <v>1.5</v>
      </c>
      <c r="R80" s="373">
        <f t="shared" ca="1" si="18"/>
        <v>0.83333333333333337</v>
      </c>
      <c r="S80" s="374">
        <f t="shared" ca="1" si="19"/>
        <v>1</v>
      </c>
      <c r="T80" s="375">
        <f t="shared" ca="1" si="20"/>
        <v>1.8333333333333335</v>
      </c>
    </row>
    <row r="81" spans="1:20" ht="15.95" customHeight="1" x14ac:dyDescent="0.25">
      <c r="A81" s="364">
        <v>21</v>
      </c>
      <c r="B81" s="389" t="str">
        <f ca="1">IFERROR(VLOOKUP($A81,'calc-outable'!$B$31:$AA$54,COLUMN(),FALSE),"-")</f>
        <v>Brentford</v>
      </c>
      <c r="C81" s="366">
        <f ca="1">IFERROR(VLOOKUP($A81,'calc-outable'!$B$31:$AA$54,COLUMN(),FALSE),"-")</f>
        <v>6</v>
      </c>
      <c r="D81" s="366">
        <f ca="1">IFERROR(VLOOKUP($A81,'calc-outable'!$B$31:$AA$54,COLUMN(),FALSE),"-")</f>
        <v>0</v>
      </c>
      <c r="E81" s="366">
        <f ca="1">IFERROR(VLOOKUP($A81,'calc-outable'!$B$31:$AA$54,COLUMN(),FALSE),"-")</f>
        <v>4</v>
      </c>
      <c r="F81" s="366">
        <f ca="1">IFERROR(VLOOKUP($A81,'calc-outable'!$B$31:$AA$54,COLUMN(),FALSE),"-")</f>
        <v>2</v>
      </c>
      <c r="G81" s="366">
        <f ca="1">IFERROR(VLOOKUP($A81,'calc-outable'!$B$31:$AA$54,COLUMN(),FALSE),"-")</f>
        <v>6</v>
      </c>
      <c r="H81" s="366">
        <f ca="1">IFERROR(VLOOKUP($A81,'calc-outable'!$B$31:$AA$54,COLUMN(),FALSE),"-")</f>
        <v>9</v>
      </c>
      <c r="I81" s="366">
        <f ca="1">IFERROR(VLOOKUP($A81,'calc-outable'!$B$31:$AA$54,COLUMN(),FALSE),"-")</f>
        <v>-3</v>
      </c>
      <c r="J81" s="366">
        <f ca="1">IFERROR(VLOOKUP($A81,'calc-outable'!$B$31:$AA$54,COLUMN(),FALSE),"-")</f>
        <v>4</v>
      </c>
      <c r="K81" s="367">
        <f ca="1">IFERROR(VLOOKUP($B81,'calc-table'!$C$31:$AB$54,26,FALSE),"-")</f>
        <v>18</v>
      </c>
      <c r="L81" s="368">
        <f ca="1">IFERROR(VLOOKUP($A81,'calc-outable'!$B$31:$AA$54,VLOOKUP($L$3,'calc-outable'!$Z$4:$AF$15,6,FALSE),FALSE),"-")</f>
        <v>2</v>
      </c>
      <c r="M81" s="369">
        <f ca="1">IFERROR(VLOOKUP($A81,'calc-outable'!$B$31:$AA$54,VLOOKUP($L$3,'calc-outable'!$Z$4:$AF$15,7,FALSE),FALSE),"-")</f>
        <v>4</v>
      </c>
      <c r="N81" s="370">
        <f t="shared" ca="1" si="14"/>
        <v>33.333333333333336</v>
      </c>
      <c r="O81" s="369">
        <f t="shared" ca="1" si="15"/>
        <v>66.666666666666671</v>
      </c>
      <c r="P81" s="371">
        <f t="shared" ca="1" si="16"/>
        <v>3</v>
      </c>
      <c r="Q81" s="372">
        <f t="shared" ca="1" si="17"/>
        <v>1.5</v>
      </c>
      <c r="R81" s="373">
        <f t="shared" ca="1" si="18"/>
        <v>1</v>
      </c>
      <c r="S81" s="374">
        <f t="shared" ca="1" si="19"/>
        <v>1.5</v>
      </c>
      <c r="T81" s="375">
        <f t="shared" ca="1" si="20"/>
        <v>2.5</v>
      </c>
    </row>
    <row r="82" spans="1:20" ht="15.95" customHeight="1" x14ac:dyDescent="0.25">
      <c r="A82" s="364">
        <v>22</v>
      </c>
      <c r="B82" s="389" t="str">
        <f ca="1">IFERROR(VLOOKUP($A82,'calc-outable'!$B$31:$AA$54,COLUMN(),FALSE),"-")</f>
        <v>Millwall</v>
      </c>
      <c r="C82" s="366">
        <f ca="1">IFERROR(VLOOKUP($A82,'calc-outable'!$B$31:$AA$54,COLUMN(),FALSE),"-")</f>
        <v>6</v>
      </c>
      <c r="D82" s="366">
        <f ca="1">IFERROR(VLOOKUP($A82,'calc-outable'!$B$31:$AA$54,COLUMN(),FALSE),"-")</f>
        <v>0</v>
      </c>
      <c r="E82" s="366">
        <f ca="1">IFERROR(VLOOKUP($A82,'calc-outable'!$B$31:$AA$54,COLUMN(),FALSE),"-")</f>
        <v>2</v>
      </c>
      <c r="F82" s="366">
        <f ca="1">IFERROR(VLOOKUP($A82,'calc-outable'!$B$31:$AA$54,COLUMN(),FALSE),"-")</f>
        <v>4</v>
      </c>
      <c r="G82" s="366">
        <f ca="1">IFERROR(VLOOKUP($A82,'calc-outable'!$B$31:$AA$54,COLUMN(),FALSE),"-")</f>
        <v>3</v>
      </c>
      <c r="H82" s="366">
        <f ca="1">IFERROR(VLOOKUP($A82,'calc-outable'!$B$31:$AA$54,COLUMN(),FALSE),"-")</f>
        <v>9</v>
      </c>
      <c r="I82" s="366">
        <f ca="1">IFERROR(VLOOKUP($A82,'calc-outable'!$B$31:$AA$54,COLUMN(),FALSE),"-")</f>
        <v>-6</v>
      </c>
      <c r="J82" s="366">
        <f ca="1">IFERROR(VLOOKUP($A82,'calc-outable'!$B$31:$AA$54,COLUMN(),FALSE),"-")</f>
        <v>2</v>
      </c>
      <c r="K82" s="367">
        <f ca="1">IFERROR(VLOOKUP($B82,'calc-table'!$C$31:$AB$54,26,FALSE),"-")</f>
        <v>22</v>
      </c>
      <c r="L82" s="368">
        <f ca="1">IFERROR(VLOOKUP($A82,'calc-outable'!$B$31:$AA$54,VLOOKUP($L$3,'calc-outable'!$Z$4:$AF$15,6,FALSE),FALSE),"-")</f>
        <v>2</v>
      </c>
      <c r="M82" s="369">
        <f ca="1">IFERROR(VLOOKUP($A82,'calc-outable'!$B$31:$AA$54,VLOOKUP($L$3,'calc-outable'!$Z$4:$AF$15,7,FALSE),FALSE),"-")</f>
        <v>4</v>
      </c>
      <c r="N82" s="370">
        <f t="shared" ca="1" si="14"/>
        <v>33.333333333333336</v>
      </c>
      <c r="O82" s="369">
        <f t="shared" ca="1" si="15"/>
        <v>66.666666666666671</v>
      </c>
      <c r="P82" s="371">
        <f t="shared" ca="1" si="16"/>
        <v>3</v>
      </c>
      <c r="Q82" s="372">
        <f t="shared" ca="1" si="17"/>
        <v>1.5</v>
      </c>
      <c r="R82" s="373">
        <f t="shared" ca="1" si="18"/>
        <v>0.5</v>
      </c>
      <c r="S82" s="374">
        <f t="shared" ca="1" si="19"/>
        <v>1.5</v>
      </c>
      <c r="T82" s="375">
        <f t="shared" ca="1" si="20"/>
        <v>2</v>
      </c>
    </row>
    <row r="83" spans="1:20" ht="15.95" customHeight="1" x14ac:dyDescent="0.25">
      <c r="A83" s="364">
        <v>23</v>
      </c>
      <c r="B83" s="389" t="str">
        <f ca="1">IFERROR(VLOOKUP($A83,'calc-outable'!$B$31:$AA$54,COLUMN(),FALSE),"-")</f>
        <v>Rotherham</v>
      </c>
      <c r="C83" s="366">
        <f ca="1">IFERROR(VLOOKUP($A83,'calc-outable'!$B$31:$AA$54,COLUMN(),FALSE),"-")</f>
        <v>6</v>
      </c>
      <c r="D83" s="366">
        <f ca="1">IFERROR(VLOOKUP($A83,'calc-outable'!$B$31:$AA$54,COLUMN(),FALSE),"-")</f>
        <v>0</v>
      </c>
      <c r="E83" s="366">
        <f ca="1">IFERROR(VLOOKUP($A83,'calc-outable'!$B$31:$AA$54,COLUMN(),FALSE),"-")</f>
        <v>0</v>
      </c>
      <c r="F83" s="366">
        <f ca="1">IFERROR(VLOOKUP($A83,'calc-outable'!$B$31:$AA$54,COLUMN(),FALSE),"-")</f>
        <v>6</v>
      </c>
      <c r="G83" s="366">
        <f ca="1">IFERROR(VLOOKUP($A83,'calc-outable'!$B$31:$AA$54,COLUMN(),FALSE),"-")</f>
        <v>2</v>
      </c>
      <c r="H83" s="366">
        <f ca="1">IFERROR(VLOOKUP($A83,'calc-outable'!$B$31:$AA$54,COLUMN(),FALSE),"-")</f>
        <v>14</v>
      </c>
      <c r="I83" s="366">
        <f ca="1">IFERROR(VLOOKUP($A83,'calc-outable'!$B$31:$AA$54,COLUMN(),FALSE),"-")</f>
        <v>-12</v>
      </c>
      <c r="J83" s="366">
        <f ca="1">IFERROR(VLOOKUP($A83,'calc-outable'!$B$31:$AA$54,COLUMN(),FALSE),"-")</f>
        <v>0</v>
      </c>
      <c r="K83" s="367">
        <f ca="1">IFERROR(VLOOKUP($B83,'calc-table'!$C$31:$AB$54,26,FALSE),"-")</f>
        <v>24</v>
      </c>
      <c r="L83" s="368">
        <f ca="1">IFERROR(VLOOKUP($A83,'calc-outable'!$B$31:$AA$54,VLOOKUP($L$3,'calc-outable'!$Z$4:$AF$15,6,FALSE),FALSE),"-")</f>
        <v>2</v>
      </c>
      <c r="M83" s="369">
        <f ca="1">IFERROR(VLOOKUP($A83,'calc-outable'!$B$31:$AA$54,VLOOKUP($L$3,'calc-outable'!$Z$4:$AF$15,7,FALSE),FALSE),"-")</f>
        <v>4</v>
      </c>
      <c r="N83" s="370">
        <f t="shared" ca="1" si="14"/>
        <v>33.333333333333336</v>
      </c>
      <c r="O83" s="369">
        <f t="shared" ca="1" si="15"/>
        <v>66.666666666666671</v>
      </c>
      <c r="P83" s="371">
        <f t="shared" ca="1" si="16"/>
        <v>3</v>
      </c>
      <c r="Q83" s="372">
        <f t="shared" ca="1" si="17"/>
        <v>1.5</v>
      </c>
      <c r="R83" s="373">
        <f t="shared" ca="1" si="18"/>
        <v>0.33333333333333331</v>
      </c>
      <c r="S83" s="374">
        <f t="shared" ca="1" si="19"/>
        <v>2.3333333333333335</v>
      </c>
      <c r="T83" s="375">
        <f t="shared" ca="1" si="20"/>
        <v>2.666666666666667</v>
      </c>
    </row>
    <row r="84" spans="1:20" ht="15.95" customHeight="1" x14ac:dyDescent="0.25">
      <c r="A84" s="376">
        <v>24</v>
      </c>
      <c r="B84" s="390" t="str">
        <f ca="1">IFERROR(VLOOKUP($A84,'calc-outable'!$B$31:$AA$54,COLUMN(),FALSE),"-")</f>
        <v>Middlesbrough</v>
      </c>
      <c r="C84" s="378">
        <f ca="1">IFERROR(VLOOKUP($A84,'calc-outable'!$B$31:$AA$54,COLUMN(),FALSE),"-")</f>
        <v>6</v>
      </c>
      <c r="D84" s="378">
        <f ca="1">IFERROR(VLOOKUP($A84,'calc-outable'!$B$31:$AA$54,COLUMN(),FALSE),"-")</f>
        <v>2</v>
      </c>
      <c r="E84" s="378">
        <f ca="1">IFERROR(VLOOKUP($A84,'calc-outable'!$B$31:$AA$54,COLUMN(),FALSE),"-")</f>
        <v>3</v>
      </c>
      <c r="F84" s="378">
        <f ca="1">IFERROR(VLOOKUP($A84,'calc-outable'!$B$31:$AA$54,COLUMN(),FALSE),"-")</f>
        <v>1</v>
      </c>
      <c r="G84" s="378">
        <f ca="1">IFERROR(VLOOKUP($A84,'calc-outable'!$B$31:$AA$54,COLUMN(),FALSE),"-")</f>
        <v>7</v>
      </c>
      <c r="H84" s="378">
        <f ca="1">IFERROR(VLOOKUP($A84,'calc-outable'!$B$31:$AA$54,COLUMN(),FALSE),"-")</f>
        <v>4</v>
      </c>
      <c r="I84" s="378">
        <f ca="1">IFERROR(VLOOKUP($A84,'calc-outable'!$B$31:$AA$54,COLUMN(),FALSE),"-")</f>
        <v>3</v>
      </c>
      <c r="J84" s="378">
        <f ca="1">IFERROR(VLOOKUP($A84,'calc-outable'!$B$31:$AA$54,COLUMN(),FALSE),"-")</f>
        <v>9</v>
      </c>
      <c r="K84" s="379">
        <f ca="1">IFERROR(VLOOKUP($B84,'calc-table'!$C$31:$AB$54,26,FALSE),"-")</f>
        <v>4</v>
      </c>
      <c r="L84" s="380">
        <f ca="1">IFERROR(VLOOKUP($A84,'calc-outable'!$B$31:$AA$54,VLOOKUP($L$3,'calc-outable'!$Z$4:$AF$15,6,FALSE),FALSE),"-")</f>
        <v>1</v>
      </c>
      <c r="M84" s="381">
        <f ca="1">IFERROR(VLOOKUP($A84,'calc-outable'!$B$31:$AA$54,VLOOKUP($L$3,'calc-outable'!$Z$4:$AF$15,7,FALSE),FALSE),"-")</f>
        <v>5</v>
      </c>
      <c r="N84" s="382">
        <f t="shared" ca="1" si="14"/>
        <v>16.666666666666668</v>
      </c>
      <c r="O84" s="381">
        <f t="shared" ca="1" si="15"/>
        <v>83.333333333333329</v>
      </c>
      <c r="P84" s="383">
        <f t="shared" ca="1" si="16"/>
        <v>6</v>
      </c>
      <c r="Q84" s="384">
        <f t="shared" ca="1" si="17"/>
        <v>1.2000000000000002</v>
      </c>
      <c r="R84" s="385">
        <f t="shared" ca="1" si="18"/>
        <v>1.1666666666666667</v>
      </c>
      <c r="S84" s="386">
        <f t="shared" ca="1" si="19"/>
        <v>0.66666666666666663</v>
      </c>
      <c r="T84" s="387">
        <f t="shared" ca="1" si="20"/>
        <v>1.8333333333333335</v>
      </c>
    </row>
  </sheetData>
  <sheetProtection sheet="1" objects="1" scenarios="1"/>
  <mergeCells count="18">
    <mergeCell ref="A1:T1"/>
    <mergeCell ref="P5:Q5"/>
    <mergeCell ref="L32:M32"/>
    <mergeCell ref="N32:O32"/>
    <mergeCell ref="P32:Q32"/>
    <mergeCell ref="A5:K5"/>
    <mergeCell ref="A32:K32"/>
    <mergeCell ref="L5:M5"/>
    <mergeCell ref="N5:O5"/>
    <mergeCell ref="F3:K3"/>
    <mergeCell ref="L3:N3"/>
    <mergeCell ref="R5:T5"/>
    <mergeCell ref="R32:T32"/>
    <mergeCell ref="R59:T59"/>
    <mergeCell ref="L59:M59"/>
    <mergeCell ref="N59:O59"/>
    <mergeCell ref="P59:Q59"/>
    <mergeCell ref="A59:K59"/>
  </mergeCells>
  <conditionalFormatting sqref="A34:Q57 A61:Q84 A7:T30">
    <cfRule type="expression" dxfId="87" priority="8">
      <formula>MOD(ROW(),2)=1</formula>
    </cfRule>
  </conditionalFormatting>
  <conditionalFormatting sqref="R34:T57">
    <cfRule type="expression" dxfId="86" priority="2">
      <formula>MOD(ROW(),2)=1</formula>
    </cfRule>
  </conditionalFormatting>
  <conditionalFormatting sqref="R61:T84">
    <cfRule type="expression" dxfId="85" priority="1">
      <formula>MOD(ROW(),2)=1</formula>
    </cfRule>
  </conditionalFormatting>
  <printOptions horizontalCentered="1"/>
  <pageMargins left="0" right="0" top="0.5" bottom="0.25" header="0.3" footer="0.3"/>
  <pageSetup paperSize="9" scale="58" orientation="landscape" r:id="rId1"/>
  <rowBreaks count="2" manualBreakCount="2">
    <brk id="30" max="16383" man="1"/>
    <brk id="57"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'calc-outable'!$Z$4:$Z$15</xm:f>
          </x14:formula1>
          <xm:sqref>L3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2060"/>
  </sheetPr>
  <dimension ref="B1:AG239"/>
  <sheetViews>
    <sheetView showGridLines="0" showRowColHeaders="0" zoomScale="90" zoomScaleNormal="90" workbookViewId="0">
      <selection activeCell="L4" sqref="L4:Q4"/>
    </sheetView>
  </sheetViews>
  <sheetFormatPr defaultColWidth="4.7109375" defaultRowHeight="20.100000000000001" customHeight="1" x14ac:dyDescent="0.25"/>
  <cols>
    <col min="1" max="1" width="4.7109375" style="159"/>
    <col min="2" max="2" width="4.7109375" style="159" hidden="1" customWidth="1"/>
    <col min="3" max="7" width="4.7109375" style="167"/>
    <col min="8" max="17" width="4.7109375" style="159"/>
    <col min="18" max="18" width="1.7109375" style="159" customWidth="1"/>
    <col min="19" max="24" width="4.7109375" style="159"/>
    <col min="25" max="25" width="4.7109375" style="159" customWidth="1"/>
    <col min="26" max="26" width="5.7109375" style="401" customWidth="1"/>
    <col min="27" max="31" width="5.7109375" style="159" customWidth="1"/>
    <col min="32" max="16384" width="4.7109375" style="159"/>
  </cols>
  <sheetData>
    <row r="1" spans="3:33" ht="35.1" customHeight="1" x14ac:dyDescent="0.25">
      <c r="C1" s="1637" t="str">
        <f>CONCATENATE('SELECT LEAGUE'!B5," 2018/2019 - HEAD TO HEAD STATS")</f>
        <v>England Championship 2018/2019 - HEAD TO HEAD STATS</v>
      </c>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row>
    <row r="2" spans="3:33" ht="50.1" customHeight="1" x14ac:dyDescent="0.25">
      <c r="C2" s="1351" t="s">
        <v>980</v>
      </c>
      <c r="D2" s="1351"/>
      <c r="E2" s="1351"/>
      <c r="F2" s="1351"/>
      <c r="G2" s="1351"/>
      <c r="H2" s="1351"/>
      <c r="I2" s="1351"/>
      <c r="J2" s="1351"/>
      <c r="K2" s="1351"/>
      <c r="L2" s="1351"/>
      <c r="M2" s="1351"/>
      <c r="N2" s="1351"/>
      <c r="O2" s="1351"/>
      <c r="P2" s="1351"/>
      <c r="Q2" s="1351"/>
      <c r="R2" s="1351"/>
      <c r="S2" s="1351"/>
      <c r="T2" s="1351"/>
      <c r="U2" s="1351"/>
      <c r="V2" s="1351"/>
      <c r="W2" s="1351"/>
      <c r="X2" s="1351"/>
      <c r="Y2" s="1351"/>
      <c r="Z2" s="1351"/>
      <c r="AA2" s="1351"/>
      <c r="AB2" s="1351"/>
      <c r="AC2" s="1351"/>
      <c r="AD2" s="1351"/>
      <c r="AE2" s="1351"/>
    </row>
    <row r="3" spans="3:33" ht="15" customHeight="1" x14ac:dyDescent="0.25">
      <c r="L3" s="1491" t="s">
        <v>341</v>
      </c>
      <c r="M3" s="1491"/>
      <c r="N3" s="1491"/>
      <c r="O3" s="1491"/>
      <c r="P3" s="1491"/>
      <c r="Q3" s="1491"/>
      <c r="S3" s="1491" t="s">
        <v>342</v>
      </c>
      <c r="T3" s="1491"/>
      <c r="U3" s="1491"/>
      <c r="V3" s="1491"/>
      <c r="W3" s="1491"/>
      <c r="X3" s="1491"/>
      <c r="Z3" s="1491"/>
      <c r="AA3" s="1491"/>
      <c r="AB3" s="1491"/>
      <c r="AC3" s="1491"/>
      <c r="AD3" s="1491"/>
      <c r="AE3" s="1491"/>
    </row>
    <row r="4" spans="3:33" ht="20.100000000000001" customHeight="1" x14ac:dyDescent="0.25">
      <c r="C4" s="1492" t="s">
        <v>284</v>
      </c>
      <c r="D4" s="1492"/>
      <c r="E4" s="1492"/>
      <c r="F4" s="1492"/>
      <c r="G4" s="1492"/>
      <c r="H4" s="1492"/>
      <c r="I4" s="1492"/>
      <c r="J4" s="1492"/>
      <c r="K4" s="1492"/>
      <c r="L4" s="1493" t="s">
        <v>760</v>
      </c>
      <c r="M4" s="1493"/>
      <c r="N4" s="1493"/>
      <c r="O4" s="1493"/>
      <c r="P4" s="1493"/>
      <c r="Q4" s="1493"/>
      <c r="S4" s="1493" t="s">
        <v>764</v>
      </c>
      <c r="T4" s="1493"/>
      <c r="U4" s="1493"/>
      <c r="V4" s="1493"/>
      <c r="W4" s="1493"/>
      <c r="X4" s="1493"/>
      <c r="Z4" s="1586" t="s">
        <v>564</v>
      </c>
      <c r="AA4" s="1586"/>
      <c r="AB4" s="1586"/>
      <c r="AC4" s="1586"/>
      <c r="AD4" s="1586"/>
      <c r="AE4" s="1586"/>
    </row>
    <row r="5" spans="3:33" ht="5.0999999999999996" customHeight="1" x14ac:dyDescent="0.25">
      <c r="C5" s="234"/>
      <c r="D5" s="234"/>
      <c r="E5" s="234"/>
      <c r="F5" s="234"/>
      <c r="G5" s="234"/>
      <c r="H5" s="234"/>
      <c r="I5" s="234"/>
      <c r="J5" s="234"/>
      <c r="K5" s="234"/>
      <c r="L5" s="235"/>
      <c r="M5" s="235"/>
      <c r="N5" s="235"/>
      <c r="O5" s="235"/>
      <c r="P5" s="235"/>
      <c r="Q5" s="235"/>
      <c r="R5" s="187"/>
      <c r="S5" s="235"/>
      <c r="T5" s="235"/>
      <c r="U5" s="235"/>
      <c r="V5" s="235"/>
      <c r="W5" s="235"/>
      <c r="X5" s="235"/>
      <c r="Z5" s="535"/>
      <c r="AA5" s="535"/>
      <c r="AB5" s="535"/>
      <c r="AC5" s="535"/>
      <c r="AD5" s="535"/>
      <c r="AE5" s="535"/>
    </row>
    <row r="6" spans="3:33" s="160" customFormat="1" ht="20.100000000000001" customHeight="1" x14ac:dyDescent="0.25">
      <c r="C6" s="1494" t="s">
        <v>285</v>
      </c>
      <c r="D6" s="1494"/>
      <c r="E6" s="1494"/>
      <c r="F6" s="1494"/>
      <c r="G6" s="1494"/>
      <c r="H6" s="1496" t="s">
        <v>286</v>
      </c>
      <c r="I6" s="1497"/>
      <c r="J6" s="1497"/>
      <c r="K6" s="1498"/>
      <c r="L6" s="242" t="s">
        <v>287</v>
      </c>
      <c r="M6" s="243" t="s">
        <v>95</v>
      </c>
      <c r="N6" s="243" t="s">
        <v>76</v>
      </c>
      <c r="O6" s="243" t="s">
        <v>84</v>
      </c>
      <c r="P6" s="243" t="s">
        <v>288</v>
      </c>
      <c r="Q6" s="244" t="s">
        <v>289</v>
      </c>
      <c r="R6" s="534"/>
      <c r="S6" s="242" t="s">
        <v>287</v>
      </c>
      <c r="T6" s="243" t="s">
        <v>95</v>
      </c>
      <c r="U6" s="243" t="s">
        <v>76</v>
      </c>
      <c r="V6" s="243" t="s">
        <v>84</v>
      </c>
      <c r="W6" s="243" t="s">
        <v>288</v>
      </c>
      <c r="X6" s="244" t="s">
        <v>289</v>
      </c>
      <c r="Z6" s="536" t="s">
        <v>287</v>
      </c>
      <c r="AA6" s="537" t="s">
        <v>95</v>
      </c>
      <c r="AB6" s="537" t="s">
        <v>76</v>
      </c>
      <c r="AC6" s="537" t="s">
        <v>84</v>
      </c>
      <c r="AD6" s="537" t="s">
        <v>288</v>
      </c>
      <c r="AE6" s="538" t="s">
        <v>289</v>
      </c>
    </row>
    <row r="7" spans="3:33" ht="20.100000000000001" customHeight="1" x14ac:dyDescent="0.25">
      <c r="C7" s="1495"/>
      <c r="D7" s="1495"/>
      <c r="E7" s="1495"/>
      <c r="F7" s="1495"/>
      <c r="G7" s="1495"/>
      <c r="H7" s="1479" t="s">
        <v>23</v>
      </c>
      <c r="I7" s="1479"/>
      <c r="J7" s="1479"/>
      <c r="K7" s="1479"/>
      <c r="L7" s="255">
        <f ca="1">VLOOKUP($L$4,'Main Table'!$B$5:$Z$28,2,FALSE)</f>
        <v>12</v>
      </c>
      <c r="M7" s="256">
        <f ca="1">VLOOKUP($L$4,'Main Table'!$B$5:$Z$28,3,FALSE)</f>
        <v>4</v>
      </c>
      <c r="N7" s="256">
        <f ca="1">VLOOKUP($L$4,'Main Table'!$B$5:$Z$28,4,FALSE)</f>
        <v>6</v>
      </c>
      <c r="O7" s="256">
        <f ca="1">VLOOKUP($L$4,'Main Table'!$B$5:$Z$28,5,FALSE)</f>
        <v>2</v>
      </c>
      <c r="P7" s="256">
        <f ca="1">VLOOKUP($L$4,'Main Table'!$B$5:$Z$28,6,FALSE)</f>
        <v>14</v>
      </c>
      <c r="Q7" s="257">
        <f ca="1">VLOOKUP($L$4,'Main Table'!$B$5:$Z$28,7,FALSE)</f>
        <v>15</v>
      </c>
      <c r="R7" s="530"/>
      <c r="S7" s="255">
        <f ca="1">VLOOKUP($S$4,'Main Table'!$B$5:$Z$28,2,FALSE)</f>
        <v>12</v>
      </c>
      <c r="T7" s="256">
        <f ca="1">VLOOKUP($S$4,'Main Table'!$B$5:$Z$28,3,FALSE)</f>
        <v>4</v>
      </c>
      <c r="U7" s="256">
        <f ca="1">VLOOKUP($S$4,'Main Table'!$B$5:$Z$28,4,FALSE)</f>
        <v>4</v>
      </c>
      <c r="V7" s="256">
        <f ca="1">VLOOKUP($S$4,'Main Table'!$B$5:$Z$28,5,FALSE)</f>
        <v>4</v>
      </c>
      <c r="W7" s="256">
        <f ca="1">VLOOKUP($S$4,'Main Table'!$B$5:$Z$28,6,FALSE)</f>
        <v>16</v>
      </c>
      <c r="X7" s="257">
        <f ca="1">VLOOKUP($S$4,'Main Table'!$B$5:$Z$28,7,FALSE)</f>
        <v>14</v>
      </c>
      <c r="Z7" s="614">
        <f ca="1">'League Summary'!$H$5</f>
        <v>144</v>
      </c>
      <c r="AA7" s="615">
        <f ca="1">SUM(AA8:AA9)</f>
        <v>96</v>
      </c>
      <c r="AB7" s="540">
        <f ca="1">AB8</f>
        <v>48</v>
      </c>
      <c r="AC7" s="615">
        <f ca="1">SUM(AC8:AC9)</f>
        <v>96</v>
      </c>
      <c r="AD7" s="1638">
        <f t="shared" ref="AD7" ca="1" si="0">AD8+AE8</f>
        <v>375</v>
      </c>
      <c r="AE7" s="1639"/>
      <c r="AG7" s="620"/>
    </row>
    <row r="8" spans="3:33" s="246" customFormat="1" ht="20.100000000000001" customHeight="1" x14ac:dyDescent="0.25">
      <c r="C8" s="1485"/>
      <c r="D8" s="1485"/>
      <c r="E8" s="1485"/>
      <c r="F8" s="1485"/>
      <c r="G8" s="1485"/>
      <c r="H8" s="1499" t="s">
        <v>7</v>
      </c>
      <c r="I8" s="1499"/>
      <c r="J8" s="1499"/>
      <c r="K8" s="1499"/>
      <c r="L8" s="247">
        <f ca="1">VLOOKUP($L$4,'Main Table'!$B$32:$Z$55,2,FALSE)</f>
        <v>6</v>
      </c>
      <c r="M8" s="248">
        <f ca="1">VLOOKUP($L$4,'Main Table'!$B$32:$Z$55,3,FALSE)</f>
        <v>1</v>
      </c>
      <c r="N8" s="248">
        <f ca="1">VLOOKUP($L$4,'Main Table'!$B$32:$Z$55,4,FALSE)</f>
        <v>4</v>
      </c>
      <c r="O8" s="248">
        <f ca="1">VLOOKUP($L$4,'Main Table'!$B$32:$Z$55,5,FALSE)</f>
        <v>1</v>
      </c>
      <c r="P8" s="248">
        <f ca="1">VLOOKUP($L$4,'Main Table'!$B$32:$Z$55,6,FALSE)</f>
        <v>6</v>
      </c>
      <c r="Q8" s="171">
        <f ca="1">VLOOKUP($L$4,'Main Table'!$B$32:$Z$55,7,FALSE)</f>
        <v>7</v>
      </c>
      <c r="R8" s="530"/>
      <c r="S8" s="247">
        <f ca="1">VLOOKUP($S$4,'Main Table'!$B$32:$Z$55,2,FALSE)</f>
        <v>6</v>
      </c>
      <c r="T8" s="248">
        <f ca="1">VLOOKUP($S$4,'Main Table'!$B$32:$Z$55,3,FALSE)</f>
        <v>2</v>
      </c>
      <c r="U8" s="248">
        <f ca="1">VLOOKUP($S$4,'Main Table'!$B$32:$Z$55,4,FALSE)</f>
        <v>2</v>
      </c>
      <c r="V8" s="248">
        <f ca="1">VLOOKUP($S$4,'Main Table'!$B$32:$Z$55,5,FALSE)</f>
        <v>2</v>
      </c>
      <c r="W8" s="248">
        <f ca="1">VLOOKUP($S$4,'Main Table'!$B$32:$Z$55,6,FALSE)</f>
        <v>8</v>
      </c>
      <c r="X8" s="171">
        <f ca="1">VLOOKUP($S$4,'Main Table'!$B$32:$Z$55,7,FALSE)</f>
        <v>7</v>
      </c>
      <c r="Z8" s="542">
        <f ca="1">'League Summary'!$H$5</f>
        <v>144</v>
      </c>
      <c r="AA8" s="543">
        <f ca="1">'League Summary'!$E$17</f>
        <v>59</v>
      </c>
      <c r="AB8" s="543">
        <f ca="1">'League Summary'!$E$18</f>
        <v>48</v>
      </c>
      <c r="AC8" s="543">
        <f ca="1">'League Summary'!$E$19</f>
        <v>37</v>
      </c>
      <c r="AD8" s="543">
        <f ca="1">'League Summary'!$F$11</f>
        <v>212</v>
      </c>
      <c r="AE8" s="544">
        <f ca="1">'League Summary'!$F$12</f>
        <v>163</v>
      </c>
      <c r="AG8" s="620"/>
    </row>
    <row r="9" spans="3:33" ht="20.100000000000001" customHeight="1" x14ac:dyDescent="0.25">
      <c r="C9" s="1485"/>
      <c r="D9" s="1485"/>
      <c r="E9" s="1485"/>
      <c r="F9" s="1485"/>
      <c r="G9" s="1485"/>
      <c r="H9" s="1439" t="s">
        <v>8</v>
      </c>
      <c r="I9" s="1439"/>
      <c r="J9" s="1439"/>
      <c r="K9" s="1439"/>
      <c r="L9" s="245">
        <f ca="1">VLOOKUP($L$4,'Main Table'!$B$59:$Z$82,2,FALSE)</f>
        <v>6</v>
      </c>
      <c r="M9" s="178">
        <f ca="1">VLOOKUP($L$4,'Main Table'!$B$59:$Z$82,3,FALSE)</f>
        <v>3</v>
      </c>
      <c r="N9" s="178">
        <f ca="1">VLOOKUP($L$4,'Main Table'!$B$59:$Z$82,4,FALSE)</f>
        <v>2</v>
      </c>
      <c r="O9" s="178">
        <f ca="1">VLOOKUP($L$4,'Main Table'!$B$59:$Z$82,5,FALSE)</f>
        <v>1</v>
      </c>
      <c r="P9" s="178">
        <f ca="1">VLOOKUP($L$4,'Main Table'!$B$59:$Z$82,6,FALSE)</f>
        <v>8</v>
      </c>
      <c r="Q9" s="179">
        <f ca="1">VLOOKUP($L$4,'Main Table'!$B$59:$Z$82,7,FALSE)</f>
        <v>8</v>
      </c>
      <c r="R9" s="530"/>
      <c r="S9" s="245">
        <f ca="1">VLOOKUP($S$4,'Main Table'!$B$59:$Z$82,2,FALSE)</f>
        <v>6</v>
      </c>
      <c r="T9" s="178">
        <f ca="1">VLOOKUP($S$4,'Main Table'!$B$59:$Z$82,3,FALSE)</f>
        <v>2</v>
      </c>
      <c r="U9" s="178">
        <f ca="1">VLOOKUP($S$4,'Main Table'!$B$59:$Z$82,4,FALSE)</f>
        <v>2</v>
      </c>
      <c r="V9" s="178">
        <f ca="1">VLOOKUP($S$4,'Main Table'!$B$59:$Z$82,5,FALSE)</f>
        <v>2</v>
      </c>
      <c r="W9" s="178">
        <f ca="1">VLOOKUP($S$4,'Main Table'!$B$59:$Z$82,6,FALSE)</f>
        <v>8</v>
      </c>
      <c r="X9" s="179">
        <f ca="1">VLOOKUP($S$4,'Main Table'!$B$59:$Z$82,7,FALSE)</f>
        <v>7</v>
      </c>
      <c r="Z9" s="545">
        <f ca="1">'League Summary'!$H$5</f>
        <v>144</v>
      </c>
      <c r="AA9" s="546">
        <f ca="1">AC8</f>
        <v>37</v>
      </c>
      <c r="AB9" s="546">
        <f ca="1">AB8</f>
        <v>48</v>
      </c>
      <c r="AC9" s="546">
        <f ca="1">AA8</f>
        <v>59</v>
      </c>
      <c r="AD9" s="546">
        <f ca="1">AE8</f>
        <v>163</v>
      </c>
      <c r="AE9" s="547">
        <f ca="1">AD8</f>
        <v>212</v>
      </c>
      <c r="AG9" s="620"/>
    </row>
    <row r="10" spans="3:33" ht="8.1" customHeight="1" x14ac:dyDescent="0.25">
      <c r="C10" s="162"/>
      <c r="D10" s="162"/>
      <c r="E10" s="162"/>
      <c r="F10" s="162"/>
      <c r="G10" s="162"/>
      <c r="H10" s="163"/>
      <c r="I10" s="163"/>
      <c r="J10" s="163"/>
      <c r="K10" s="163"/>
      <c r="L10" s="163"/>
      <c r="M10" s="163"/>
      <c r="N10" s="163"/>
      <c r="O10" s="163"/>
      <c r="P10" s="163"/>
      <c r="Q10" s="163"/>
      <c r="R10" s="187"/>
      <c r="S10" s="163"/>
      <c r="T10" s="163"/>
      <c r="U10" s="163"/>
      <c r="V10" s="163"/>
      <c r="W10" s="163"/>
      <c r="X10" s="163"/>
      <c r="Z10" s="548"/>
      <c r="AA10" s="548"/>
      <c r="AB10" s="548"/>
      <c r="AC10" s="548"/>
      <c r="AD10" s="548"/>
      <c r="AE10" s="548"/>
      <c r="AG10" s="620"/>
    </row>
    <row r="11" spans="3:33" ht="20.100000000000001" customHeight="1" x14ac:dyDescent="0.25">
      <c r="C11" s="1397" t="s">
        <v>286</v>
      </c>
      <c r="D11" s="1398"/>
      <c r="E11" s="1398"/>
      <c r="F11" s="1398"/>
      <c r="G11" s="1398"/>
      <c r="H11" s="1398"/>
      <c r="I11" s="1398"/>
      <c r="J11" s="1398"/>
      <c r="K11" s="1399"/>
      <c r="L11" s="1473" t="s">
        <v>338</v>
      </c>
      <c r="M11" s="1474"/>
      <c r="N11" s="1489" t="s">
        <v>17</v>
      </c>
      <c r="O11" s="1489"/>
      <c r="P11" s="1489" t="s">
        <v>339</v>
      </c>
      <c r="Q11" s="1490"/>
      <c r="R11" s="530"/>
      <c r="S11" s="1473" t="s">
        <v>338</v>
      </c>
      <c r="T11" s="1474"/>
      <c r="U11" s="1489" t="s">
        <v>17</v>
      </c>
      <c r="V11" s="1489"/>
      <c r="W11" s="1489" t="s">
        <v>339</v>
      </c>
      <c r="X11" s="1490"/>
      <c r="Z11" s="1587" t="s">
        <v>338</v>
      </c>
      <c r="AA11" s="1588"/>
      <c r="AB11" s="1589" t="s">
        <v>17</v>
      </c>
      <c r="AC11" s="1589"/>
      <c r="AD11" s="1589" t="s">
        <v>339</v>
      </c>
      <c r="AE11" s="1590"/>
      <c r="AG11" s="620"/>
    </row>
    <row r="12" spans="3:33" ht="20.100000000000001" customHeight="1" x14ac:dyDescent="0.25">
      <c r="C12" s="1476" t="s">
        <v>340</v>
      </c>
      <c r="D12" s="1476"/>
      <c r="E12" s="1476"/>
      <c r="F12" s="1476"/>
      <c r="G12" s="1476"/>
      <c r="H12" s="1479" t="s">
        <v>23</v>
      </c>
      <c r="I12" s="1479"/>
      <c r="J12" s="1479"/>
      <c r="K12" s="1479"/>
      <c r="L12" s="1480">
        <f ca="1">VLOOKUP($L$4,'calc-table'!$C$58:$AB$81,26,FALSE)</f>
        <v>10</v>
      </c>
      <c r="M12" s="1481"/>
      <c r="N12" s="1481">
        <f ca="1">VLOOKUP($L$4,'Main Table'!$B$5:$Z$28,9,FALSE)</f>
        <v>18</v>
      </c>
      <c r="O12" s="1481"/>
      <c r="P12" s="1467">
        <f t="shared" ref="P12:P13" ca="1" si="1">N12/L7</f>
        <v>1.5</v>
      </c>
      <c r="Q12" s="1468"/>
      <c r="R12" s="530"/>
      <c r="S12" s="1480">
        <f ca="1">VLOOKUP($S$4,'calc-table'!$C$58:$AB$81,26,FALSE)</f>
        <v>13</v>
      </c>
      <c r="T12" s="1481"/>
      <c r="U12" s="1481">
        <f ca="1">VLOOKUP($S$4,'Main Table'!$B$5:$Z$28,9,FALSE)</f>
        <v>16</v>
      </c>
      <c r="V12" s="1481"/>
      <c r="W12" s="1467">
        <f t="shared" ref="W12:W13" ca="1" si="2">U12/S7</f>
        <v>1.3333333333333333</v>
      </c>
      <c r="X12" s="1468"/>
      <c r="Z12" s="1359" t="s">
        <v>329</v>
      </c>
      <c r="AA12" s="1358"/>
      <c r="AB12" s="1357" t="s">
        <v>329</v>
      </c>
      <c r="AC12" s="1358"/>
      <c r="AD12" s="1591">
        <f t="shared" ref="AD12" ca="1" si="3">AD13+AD14</f>
        <v>2.666666666666667</v>
      </c>
      <c r="AE12" s="1592"/>
      <c r="AG12" s="620"/>
    </row>
    <row r="13" spans="3:33" s="246" customFormat="1" ht="20.100000000000001" customHeight="1" x14ac:dyDescent="0.25">
      <c r="C13" s="1477"/>
      <c r="D13" s="1477"/>
      <c r="E13" s="1477"/>
      <c r="F13" s="1477"/>
      <c r="G13" s="1477"/>
      <c r="H13" s="1499" t="s">
        <v>7</v>
      </c>
      <c r="I13" s="1499"/>
      <c r="J13" s="1499"/>
      <c r="K13" s="1499"/>
      <c r="L13" s="1549">
        <f ca="1">VLOOKUP($L$4,'calc-table'!$C$4:$AB$27,26,FALSE)</f>
        <v>19</v>
      </c>
      <c r="M13" s="1550"/>
      <c r="N13" s="1550">
        <f ca="1">VLOOKUP($L$4,'Main Table'!$B$32:$Z$55,9,FALSE)</f>
        <v>7</v>
      </c>
      <c r="O13" s="1550"/>
      <c r="P13" s="1551">
        <f t="shared" ca="1" si="1"/>
        <v>1.1666666666666667</v>
      </c>
      <c r="Q13" s="1552"/>
      <c r="R13" s="530"/>
      <c r="S13" s="1549">
        <f ca="1">VLOOKUP($S$4,'calc-table'!$C$4:$AB$27,26,FALSE)</f>
        <v>17</v>
      </c>
      <c r="T13" s="1550"/>
      <c r="U13" s="1550">
        <f ca="1">VLOOKUP($S$4,'Main Table'!$B$32:$Z$55,9,FALSE)</f>
        <v>8</v>
      </c>
      <c r="V13" s="1550"/>
      <c r="W13" s="1551">
        <f t="shared" ca="1" si="2"/>
        <v>1.3333333333333333</v>
      </c>
      <c r="X13" s="1552"/>
      <c r="Z13" s="1593" t="s">
        <v>329</v>
      </c>
      <c r="AA13" s="1594"/>
      <c r="AB13" s="1595" t="s">
        <v>329</v>
      </c>
      <c r="AC13" s="1594"/>
      <c r="AD13" s="1581">
        <f ca="1">IFERROR((AA8*3+AB8)/Z8,"-")</f>
        <v>1.5625</v>
      </c>
      <c r="AE13" s="1582"/>
      <c r="AG13" s="620"/>
    </row>
    <row r="14" spans="3:33" ht="20.100000000000001" customHeight="1" x14ac:dyDescent="0.25">
      <c r="C14" s="1478"/>
      <c r="D14" s="1478"/>
      <c r="E14" s="1478"/>
      <c r="F14" s="1478"/>
      <c r="G14" s="1478"/>
      <c r="H14" s="1439" t="s">
        <v>8</v>
      </c>
      <c r="I14" s="1439"/>
      <c r="J14" s="1439"/>
      <c r="K14" s="1439"/>
      <c r="L14" s="1469">
        <f ca="1">VLOOKUP($L$4,'calc-table'!$C$31:$AB$54,26,FALSE)</f>
        <v>3</v>
      </c>
      <c r="M14" s="1470"/>
      <c r="N14" s="1470">
        <f ca="1">VLOOKUP($L$4,'Main Table'!$B$59:$Z$82,9,FALSE)</f>
        <v>11</v>
      </c>
      <c r="O14" s="1470"/>
      <c r="P14" s="1384">
        <f t="shared" ref="P14" ca="1" si="4">N14/L9</f>
        <v>1.8333333333333333</v>
      </c>
      <c r="Q14" s="1471"/>
      <c r="R14" s="530"/>
      <c r="S14" s="1469">
        <f ca="1">VLOOKUP($S$4,'calc-table'!$C$31:$AB$54,26,FALSE)</f>
        <v>9</v>
      </c>
      <c r="T14" s="1470"/>
      <c r="U14" s="1470">
        <f ca="1">VLOOKUP($S$4,'Main Table'!$B$59:$Z$82,9,FALSE)</f>
        <v>8</v>
      </c>
      <c r="V14" s="1470"/>
      <c r="W14" s="1384">
        <f t="shared" ref="W14" ca="1" si="5">U14/S9</f>
        <v>1.3333333333333333</v>
      </c>
      <c r="X14" s="1471"/>
      <c r="Z14" s="1560" t="s">
        <v>329</v>
      </c>
      <c r="AA14" s="1561"/>
      <c r="AB14" s="1562" t="s">
        <v>329</v>
      </c>
      <c r="AC14" s="1561"/>
      <c r="AD14" s="1563">
        <f t="shared" ref="AD14" ca="1" si="6">IFERROR((AA9*3+AB9)/Z9,"-")</f>
        <v>1.1041666666666667</v>
      </c>
      <c r="AE14" s="1564"/>
      <c r="AG14" s="620"/>
    </row>
    <row r="15" spans="3:33" ht="8.1" customHeight="1" x14ac:dyDescent="0.25">
      <c r="C15" s="162"/>
      <c r="D15" s="162"/>
      <c r="E15" s="162"/>
      <c r="F15" s="162"/>
      <c r="G15" s="162"/>
      <c r="H15" s="163"/>
      <c r="I15" s="163"/>
      <c r="J15" s="163"/>
      <c r="K15" s="163"/>
      <c r="L15" s="163"/>
      <c r="M15" s="163"/>
      <c r="N15" s="163"/>
      <c r="O15" s="163"/>
      <c r="P15" s="163"/>
      <c r="Q15" s="163"/>
      <c r="R15" s="187"/>
      <c r="S15" s="163"/>
      <c r="T15" s="163"/>
      <c r="U15" s="163"/>
      <c r="V15" s="163"/>
      <c r="W15" s="163"/>
      <c r="X15" s="163"/>
      <c r="Z15" s="548"/>
      <c r="AA15" s="548"/>
      <c r="AB15" s="548"/>
      <c r="AC15" s="548"/>
      <c r="AD15" s="548"/>
      <c r="AE15" s="548"/>
      <c r="AG15" s="620"/>
    </row>
    <row r="16" spans="3:33" ht="20.100000000000001" customHeight="1" x14ac:dyDescent="0.25">
      <c r="C16" s="1536" t="s">
        <v>290</v>
      </c>
      <c r="D16" s="1537"/>
      <c r="E16" s="1537"/>
      <c r="F16" s="1537"/>
      <c r="G16" s="1537"/>
      <c r="H16" s="1537"/>
      <c r="I16" s="1537"/>
      <c r="J16" s="1537"/>
      <c r="K16" s="1544"/>
      <c r="L16" s="1545" t="s">
        <v>291</v>
      </c>
      <c r="M16" s="1546"/>
      <c r="N16" s="1546" t="s">
        <v>292</v>
      </c>
      <c r="O16" s="1546"/>
      <c r="P16" s="1546" t="s">
        <v>23</v>
      </c>
      <c r="Q16" s="1547"/>
      <c r="R16" s="530"/>
      <c r="S16" s="1545" t="s">
        <v>291</v>
      </c>
      <c r="T16" s="1546"/>
      <c r="U16" s="1546" t="s">
        <v>292</v>
      </c>
      <c r="V16" s="1546"/>
      <c r="W16" s="1546" t="s">
        <v>23</v>
      </c>
      <c r="X16" s="1547"/>
      <c r="Z16" s="1565" t="s">
        <v>291</v>
      </c>
      <c r="AA16" s="1566"/>
      <c r="AB16" s="1566" t="s">
        <v>292</v>
      </c>
      <c r="AC16" s="1566"/>
      <c r="AD16" s="1566" t="s">
        <v>23</v>
      </c>
      <c r="AE16" s="1567"/>
      <c r="AG16" s="620"/>
    </row>
    <row r="17" spans="3:33" ht="20.100000000000001" customHeight="1" x14ac:dyDescent="0.25">
      <c r="C17" s="1483" t="s">
        <v>343</v>
      </c>
      <c r="D17" s="1483"/>
      <c r="E17" s="1483"/>
      <c r="F17" s="1483"/>
      <c r="G17" s="1483"/>
      <c r="H17" s="1479" t="s">
        <v>23</v>
      </c>
      <c r="I17" s="1479"/>
      <c r="J17" s="1479"/>
      <c r="K17" s="1479"/>
      <c r="L17" s="1486">
        <f t="shared" ref="L17" ca="1" si="7">P7/L7</f>
        <v>1.1666666666666667</v>
      </c>
      <c r="M17" s="1487"/>
      <c r="N17" s="1487">
        <f t="shared" ref="N17" ca="1" si="8">Q7/L7</f>
        <v>1.25</v>
      </c>
      <c r="O17" s="1487"/>
      <c r="P17" s="1487">
        <f t="shared" ref="P17:P19" ca="1" si="9">L17+N17</f>
        <v>2.416666666666667</v>
      </c>
      <c r="Q17" s="1488"/>
      <c r="R17" s="530"/>
      <c r="S17" s="1486">
        <f ca="1">W7/S7</f>
        <v>1.3333333333333333</v>
      </c>
      <c r="T17" s="1487"/>
      <c r="U17" s="1487">
        <f ca="1">X7/S7</f>
        <v>1.1666666666666667</v>
      </c>
      <c r="V17" s="1487"/>
      <c r="W17" s="1487">
        <f t="shared" ref="W17:W19" ca="1" si="10">S17+U17</f>
        <v>2.5</v>
      </c>
      <c r="X17" s="1488"/>
      <c r="Z17" s="1359" t="s">
        <v>329</v>
      </c>
      <c r="AA17" s="1358"/>
      <c r="AB17" s="1357" t="s">
        <v>329</v>
      </c>
      <c r="AC17" s="1358"/>
      <c r="AD17" s="1355">
        <f t="shared" ref="AD17" ca="1" si="11">AD7/Z7</f>
        <v>2.6041666666666665</v>
      </c>
      <c r="AE17" s="1356"/>
      <c r="AG17" s="620"/>
    </row>
    <row r="18" spans="3:33" s="246" customFormat="1" ht="20.100000000000001" customHeight="1" x14ac:dyDescent="0.25">
      <c r="C18" s="1484"/>
      <c r="D18" s="1484"/>
      <c r="E18" s="1484"/>
      <c r="F18" s="1484"/>
      <c r="G18" s="1484"/>
      <c r="H18" s="1499" t="s">
        <v>7</v>
      </c>
      <c r="I18" s="1499"/>
      <c r="J18" s="1499"/>
      <c r="K18" s="1499"/>
      <c r="L18" s="1553">
        <f t="shared" ref="L18" ca="1" si="12">P8/L8</f>
        <v>1</v>
      </c>
      <c r="M18" s="1554"/>
      <c r="N18" s="1554">
        <f t="shared" ref="N18" ca="1" si="13">Q8/L8</f>
        <v>1.1666666666666667</v>
      </c>
      <c r="O18" s="1554"/>
      <c r="P18" s="1554">
        <f t="shared" ref="P18" ca="1" si="14">L18+N18</f>
        <v>2.166666666666667</v>
      </c>
      <c r="Q18" s="1555"/>
      <c r="R18" s="530"/>
      <c r="S18" s="1553">
        <f ca="1">W8/S8</f>
        <v>1.3333333333333333</v>
      </c>
      <c r="T18" s="1554"/>
      <c r="U18" s="1554">
        <f ca="1">X8/S8</f>
        <v>1.1666666666666667</v>
      </c>
      <c r="V18" s="1554"/>
      <c r="W18" s="1554">
        <f t="shared" ref="W18" ca="1" si="15">S18+U18</f>
        <v>2.5</v>
      </c>
      <c r="X18" s="1555"/>
      <c r="Z18" s="1604">
        <f ca="1">AD8/Z8</f>
        <v>1.4722222222222223</v>
      </c>
      <c r="AA18" s="1605"/>
      <c r="AB18" s="1605">
        <f t="shared" ref="AB18" ca="1" si="16">AE8/Z8</f>
        <v>1.1319444444444444</v>
      </c>
      <c r="AC18" s="1605"/>
      <c r="AD18" s="1605">
        <f t="shared" ref="AD18:AD19" ca="1" si="17">Z18+AB18</f>
        <v>2.604166666666667</v>
      </c>
      <c r="AE18" s="1606"/>
      <c r="AG18" s="620"/>
    </row>
    <row r="19" spans="3:33" ht="20.100000000000001" customHeight="1" x14ac:dyDescent="0.25">
      <c r="C19" s="1485"/>
      <c r="D19" s="1485"/>
      <c r="E19" s="1485"/>
      <c r="F19" s="1485"/>
      <c r="G19" s="1485"/>
      <c r="H19" s="1439" t="s">
        <v>8</v>
      </c>
      <c r="I19" s="1439"/>
      <c r="J19" s="1439"/>
      <c r="K19" s="1439"/>
      <c r="L19" s="1482">
        <f t="shared" ref="L19" ca="1" si="18">P9/L9</f>
        <v>1.3333333333333333</v>
      </c>
      <c r="M19" s="1385"/>
      <c r="N19" s="1385">
        <f t="shared" ref="N19" ca="1" si="19">Q9/L9</f>
        <v>1.3333333333333333</v>
      </c>
      <c r="O19" s="1385"/>
      <c r="P19" s="1385">
        <f t="shared" ca="1" si="9"/>
        <v>2.6666666666666665</v>
      </c>
      <c r="Q19" s="1386"/>
      <c r="R19" s="530"/>
      <c r="S19" s="1482">
        <f t="shared" ref="S19" ca="1" si="20">W9/S9</f>
        <v>1.3333333333333333</v>
      </c>
      <c r="T19" s="1385"/>
      <c r="U19" s="1385">
        <f t="shared" ref="U19" ca="1" si="21">X9/S9</f>
        <v>1.1666666666666667</v>
      </c>
      <c r="V19" s="1385"/>
      <c r="W19" s="1385">
        <f t="shared" ca="1" si="10"/>
        <v>2.5</v>
      </c>
      <c r="X19" s="1386"/>
      <c r="Z19" s="1607">
        <f ca="1">AD9/Z9</f>
        <v>1.1319444444444444</v>
      </c>
      <c r="AA19" s="1563"/>
      <c r="AB19" s="1563">
        <f t="shared" ref="AB19" ca="1" si="22">AE9/Z9</f>
        <v>1.4722222222222223</v>
      </c>
      <c r="AC19" s="1563"/>
      <c r="AD19" s="1563">
        <f t="shared" ca="1" si="17"/>
        <v>2.604166666666667</v>
      </c>
      <c r="AE19" s="1564"/>
      <c r="AG19" s="620"/>
    </row>
    <row r="20" spans="3:33" s="237" customFormat="1" ht="8.1" customHeight="1" x14ac:dyDescent="0.25">
      <c r="C20" s="162"/>
      <c r="D20" s="162"/>
      <c r="E20" s="162"/>
      <c r="F20" s="162"/>
      <c r="G20" s="162"/>
      <c r="H20" s="163"/>
      <c r="I20" s="163"/>
      <c r="J20" s="163"/>
      <c r="K20" s="163"/>
      <c r="L20" s="165"/>
      <c r="M20" s="165"/>
      <c r="N20" s="165"/>
      <c r="O20" s="165"/>
      <c r="P20" s="165"/>
      <c r="Q20" s="165"/>
      <c r="R20" s="187"/>
      <c r="S20" s="165"/>
      <c r="T20" s="165"/>
      <c r="U20" s="165"/>
      <c r="V20" s="165"/>
      <c r="W20" s="165"/>
      <c r="X20" s="165"/>
      <c r="Z20" s="549"/>
      <c r="AA20" s="549"/>
      <c r="AB20" s="549"/>
      <c r="AC20" s="549"/>
      <c r="AD20" s="549"/>
      <c r="AE20" s="549"/>
      <c r="AG20" s="620"/>
    </row>
    <row r="21" spans="3:33" s="237" customFormat="1" ht="20.100000000000001" customHeight="1" x14ac:dyDescent="0.25">
      <c r="C21" s="1472" t="s">
        <v>353</v>
      </c>
      <c r="D21" s="1472"/>
      <c r="E21" s="1472"/>
      <c r="F21" s="1472"/>
      <c r="G21" s="1472"/>
      <c r="H21" s="1472"/>
      <c r="I21" s="1472"/>
      <c r="J21" s="1472"/>
      <c r="K21" s="1472"/>
      <c r="L21" s="1473" t="s">
        <v>294</v>
      </c>
      <c r="M21" s="1474"/>
      <c r="N21" s="1474" t="s">
        <v>295</v>
      </c>
      <c r="O21" s="1474"/>
      <c r="P21" s="1474" t="s">
        <v>345</v>
      </c>
      <c r="Q21" s="1475"/>
      <c r="R21" s="530"/>
      <c r="S21" s="1473" t="s">
        <v>294</v>
      </c>
      <c r="T21" s="1474"/>
      <c r="U21" s="1474" t="s">
        <v>295</v>
      </c>
      <c r="V21" s="1474"/>
      <c r="W21" s="1474" t="s">
        <v>345</v>
      </c>
      <c r="X21" s="1475"/>
      <c r="Z21" s="1587" t="s">
        <v>294</v>
      </c>
      <c r="AA21" s="1588"/>
      <c r="AB21" s="1588" t="s">
        <v>295</v>
      </c>
      <c r="AC21" s="1588"/>
      <c r="AD21" s="1588" t="s">
        <v>345</v>
      </c>
      <c r="AE21" s="1608"/>
      <c r="AG21" s="620"/>
    </row>
    <row r="22" spans="3:33" s="237" customFormat="1" ht="20.100000000000001" customHeight="1" x14ac:dyDescent="0.25">
      <c r="C22" s="1440" t="s">
        <v>354</v>
      </c>
      <c r="D22" s="1441"/>
      <c r="E22" s="1441"/>
      <c r="F22" s="1441"/>
      <c r="G22" s="1442"/>
      <c r="H22" s="1449" t="s">
        <v>23</v>
      </c>
      <c r="I22" s="1450"/>
      <c r="J22" s="1432" t="s">
        <v>181</v>
      </c>
      <c r="K22" s="1433"/>
      <c r="L22" s="1432">
        <f t="shared" ref="L22" ca="1" si="23">L25+L28</f>
        <v>4</v>
      </c>
      <c r="M22" s="1433"/>
      <c r="N22" s="1434">
        <f t="shared" ref="N22" ca="1" si="24">L22*100/L$7</f>
        <v>33.333333333333336</v>
      </c>
      <c r="O22" s="1434"/>
      <c r="P22" s="1435">
        <f t="shared" ref="P22:P24" ca="1" si="25">IF(N22=0,"-",100/N22)</f>
        <v>3</v>
      </c>
      <c r="Q22" s="1436"/>
      <c r="R22" s="530"/>
      <c r="S22" s="1432">
        <f t="shared" ref="S22" ca="1" si="26">S25+S28</f>
        <v>3</v>
      </c>
      <c r="T22" s="1433"/>
      <c r="U22" s="1434">
        <f t="shared" ref="U22:U24" ca="1" si="27">S22*100/S$7</f>
        <v>25</v>
      </c>
      <c r="V22" s="1434"/>
      <c r="W22" s="1435">
        <f t="shared" ref="W22:W39" ca="1" si="28">IF(U22=0,"-",100/U22)</f>
        <v>4</v>
      </c>
      <c r="X22" s="1436"/>
      <c r="Z22" s="1596">
        <f t="shared" ref="Z22" ca="1" si="29">Z25+Z27</f>
        <v>71</v>
      </c>
      <c r="AA22" s="1597"/>
      <c r="AB22" s="1598">
        <f t="shared" ref="AB22:AB24" ca="1" si="30">Z22*100/Z$7</f>
        <v>49.305555555555557</v>
      </c>
      <c r="AC22" s="1598"/>
      <c r="AD22" s="1591">
        <f t="shared" ref="AD22:AD39" ca="1" si="31">IF(AB22=0,"-",100/AB22)</f>
        <v>2.028169014084507</v>
      </c>
      <c r="AE22" s="1592"/>
      <c r="AG22" s="620"/>
    </row>
    <row r="23" spans="3:33" s="237" customFormat="1" ht="20.100000000000001" customHeight="1" x14ac:dyDescent="0.25">
      <c r="C23" s="1443"/>
      <c r="D23" s="1444"/>
      <c r="E23" s="1444"/>
      <c r="F23" s="1444"/>
      <c r="G23" s="1445"/>
      <c r="H23" s="1451"/>
      <c r="I23" s="1452"/>
      <c r="J23" s="1415" t="s">
        <v>182</v>
      </c>
      <c r="K23" s="1416"/>
      <c r="L23" s="1415">
        <f t="shared" ref="L23" ca="1" si="32">L26+L29</f>
        <v>7</v>
      </c>
      <c r="M23" s="1416"/>
      <c r="N23" s="1417">
        <f t="shared" ref="N23:N24" ca="1" si="33">L23*100/L$7</f>
        <v>58.333333333333336</v>
      </c>
      <c r="O23" s="1417"/>
      <c r="P23" s="1418">
        <f t="shared" ca="1" si="25"/>
        <v>1.7142857142857142</v>
      </c>
      <c r="Q23" s="1419"/>
      <c r="R23" s="530"/>
      <c r="S23" s="1415">
        <f t="shared" ref="S23" ca="1" si="34">S26+S29</f>
        <v>7</v>
      </c>
      <c r="T23" s="1416"/>
      <c r="U23" s="1417">
        <f t="shared" ca="1" si="27"/>
        <v>58.333333333333336</v>
      </c>
      <c r="V23" s="1417"/>
      <c r="W23" s="1418">
        <f t="shared" ca="1" si="28"/>
        <v>1.7142857142857142</v>
      </c>
      <c r="X23" s="1419"/>
      <c r="Z23" s="1599">
        <f t="shared" ref="Z23" ca="1" si="35">Z26</f>
        <v>73</v>
      </c>
      <c r="AA23" s="1600"/>
      <c r="AB23" s="1601">
        <f t="shared" ca="1" si="30"/>
        <v>50.694444444444443</v>
      </c>
      <c r="AC23" s="1601"/>
      <c r="AD23" s="1602">
        <f t="shared" ca="1" si="31"/>
        <v>1.9726027397260275</v>
      </c>
      <c r="AE23" s="1603"/>
      <c r="AG23" s="620"/>
    </row>
    <row r="24" spans="3:33" s="237" customFormat="1" ht="20.100000000000001" customHeight="1" x14ac:dyDescent="0.25">
      <c r="C24" s="1443"/>
      <c r="D24" s="1444"/>
      <c r="E24" s="1444"/>
      <c r="F24" s="1444"/>
      <c r="G24" s="1445"/>
      <c r="H24" s="1453"/>
      <c r="I24" s="1454"/>
      <c r="J24" s="1437" t="s">
        <v>183</v>
      </c>
      <c r="K24" s="1438"/>
      <c r="L24" s="1437">
        <f t="shared" ref="L24" ca="1" si="36">L27+L30</f>
        <v>1</v>
      </c>
      <c r="M24" s="1438"/>
      <c r="N24" s="1420">
        <f t="shared" ca="1" si="33"/>
        <v>8.3333333333333339</v>
      </c>
      <c r="O24" s="1420"/>
      <c r="P24" s="1421">
        <f t="shared" ca="1" si="25"/>
        <v>12</v>
      </c>
      <c r="Q24" s="1422"/>
      <c r="R24" s="530"/>
      <c r="S24" s="1437">
        <f t="shared" ref="S24" ca="1" si="37">S27+S30</f>
        <v>2</v>
      </c>
      <c r="T24" s="1438"/>
      <c r="U24" s="1420">
        <f t="shared" ca="1" si="27"/>
        <v>16.666666666666668</v>
      </c>
      <c r="V24" s="1420"/>
      <c r="W24" s="1421">
        <f t="shared" ca="1" si="28"/>
        <v>6</v>
      </c>
      <c r="X24" s="1422"/>
      <c r="Z24" s="1568">
        <f t="shared" ref="Z24" ca="1" si="38">Z22</f>
        <v>71</v>
      </c>
      <c r="AA24" s="1569"/>
      <c r="AB24" s="1570">
        <f t="shared" ca="1" si="30"/>
        <v>49.305555555555557</v>
      </c>
      <c r="AC24" s="1570"/>
      <c r="AD24" s="1571">
        <f t="shared" ca="1" si="31"/>
        <v>2.028169014084507</v>
      </c>
      <c r="AE24" s="1572"/>
      <c r="AG24" s="620"/>
    </row>
    <row r="25" spans="3:33" s="246" customFormat="1" ht="20.100000000000001" customHeight="1" x14ac:dyDescent="0.25">
      <c r="C25" s="1443"/>
      <c r="D25" s="1444"/>
      <c r="E25" s="1444"/>
      <c r="F25" s="1444"/>
      <c r="G25" s="1445"/>
      <c r="H25" s="1461" t="s">
        <v>7</v>
      </c>
      <c r="I25" s="1462"/>
      <c r="J25" s="1429" t="s">
        <v>181</v>
      </c>
      <c r="K25" s="1430"/>
      <c r="L25" s="1429">
        <f ca="1">SUMPRODUCT(--(data!$BX$3:$BX$554=$L$4),--(data!$CE$3:$CE$554="H"))</f>
        <v>0</v>
      </c>
      <c r="M25" s="1430"/>
      <c r="N25" s="1431">
        <f t="shared" ref="N25" ca="1" si="39">L25*100/L$8</f>
        <v>0</v>
      </c>
      <c r="O25" s="1431"/>
      <c r="P25" s="1427" t="str">
        <f t="shared" ref="P25:P27" ca="1" si="40">IF(N25=0,"-",100/N25)</f>
        <v>-</v>
      </c>
      <c r="Q25" s="1428"/>
      <c r="R25" s="530"/>
      <c r="S25" s="1429">
        <f ca="1">SUMPRODUCT(--(data!$BX$3:$BX$554=$S$4),--(data!$CE$3:$CE$554="H"))</f>
        <v>1</v>
      </c>
      <c r="T25" s="1430"/>
      <c r="U25" s="1431">
        <f t="shared" ref="U25:U27" ca="1" si="41">S25*100/S$8</f>
        <v>16.666666666666668</v>
      </c>
      <c r="V25" s="1431"/>
      <c r="W25" s="1427">
        <f t="shared" ref="W25:W27" ca="1" si="42">IF(U25=0,"-",100/U25)</f>
        <v>6</v>
      </c>
      <c r="X25" s="1428"/>
      <c r="Z25" s="1573">
        <f ca="1">'League Summary'!E24</f>
        <v>42</v>
      </c>
      <c r="AA25" s="1574"/>
      <c r="AB25" s="1575">
        <f t="shared" ref="AB25:AB27" ca="1" si="43">Z25*100/Z$8</f>
        <v>29.166666666666668</v>
      </c>
      <c r="AC25" s="1575"/>
      <c r="AD25" s="1576">
        <f t="shared" ca="1" si="31"/>
        <v>3.4285714285714284</v>
      </c>
      <c r="AE25" s="1577"/>
      <c r="AG25" s="620"/>
    </row>
    <row r="26" spans="3:33" s="246" customFormat="1" ht="20.100000000000001" customHeight="1" x14ac:dyDescent="0.25">
      <c r="C26" s="1443"/>
      <c r="D26" s="1444"/>
      <c r="E26" s="1444"/>
      <c r="F26" s="1444"/>
      <c r="G26" s="1445"/>
      <c r="H26" s="1463"/>
      <c r="I26" s="1464"/>
      <c r="J26" s="1410" t="s">
        <v>182</v>
      </c>
      <c r="K26" s="1411"/>
      <c r="L26" s="1410">
        <f ca="1">SUMPRODUCT(--(data!$BX$3:$BX$554=$L$4),--(data!$CE$3:$CE$554="D"))</f>
        <v>5</v>
      </c>
      <c r="M26" s="1411"/>
      <c r="N26" s="1412">
        <f t="shared" ref="N26:N27" ca="1" si="44">L26*100/L$8</f>
        <v>83.333333333333329</v>
      </c>
      <c r="O26" s="1412"/>
      <c r="P26" s="1413">
        <f t="shared" ca="1" si="40"/>
        <v>1.2000000000000002</v>
      </c>
      <c r="Q26" s="1414"/>
      <c r="R26" s="530"/>
      <c r="S26" s="1410">
        <f ca="1">SUMPRODUCT(--(data!$BX$3:$BX$554=$S$4),--(data!$CE$3:$CE$554="D"))</f>
        <v>4</v>
      </c>
      <c r="T26" s="1411"/>
      <c r="U26" s="1412">
        <f t="shared" ca="1" si="41"/>
        <v>66.666666666666671</v>
      </c>
      <c r="V26" s="1412"/>
      <c r="W26" s="1413">
        <f t="shared" ca="1" si="42"/>
        <v>1.5</v>
      </c>
      <c r="X26" s="1414"/>
      <c r="Z26" s="1578">
        <f ca="1">'League Summary'!E25</f>
        <v>73</v>
      </c>
      <c r="AA26" s="1579"/>
      <c r="AB26" s="1580">
        <f t="shared" ca="1" si="43"/>
        <v>50.694444444444443</v>
      </c>
      <c r="AC26" s="1580"/>
      <c r="AD26" s="1581">
        <f t="shared" ca="1" si="31"/>
        <v>1.9726027397260275</v>
      </c>
      <c r="AE26" s="1582"/>
      <c r="AG26" s="620"/>
    </row>
    <row r="27" spans="3:33" s="246" customFormat="1" ht="20.100000000000001" customHeight="1" x14ac:dyDescent="0.25">
      <c r="C27" s="1443"/>
      <c r="D27" s="1444"/>
      <c r="E27" s="1444"/>
      <c r="F27" s="1444"/>
      <c r="G27" s="1445"/>
      <c r="H27" s="1465"/>
      <c r="I27" s="1466"/>
      <c r="J27" s="1382" t="s">
        <v>183</v>
      </c>
      <c r="K27" s="1383"/>
      <c r="L27" s="1382">
        <f ca="1">SUMPRODUCT(--(data!$BX$3:$BX$554=$L$4),--(data!$CE$3:$CE$554="A"))</f>
        <v>1</v>
      </c>
      <c r="M27" s="1383"/>
      <c r="N27" s="1384">
        <f t="shared" ca="1" si="44"/>
        <v>16.666666666666668</v>
      </c>
      <c r="O27" s="1384"/>
      <c r="P27" s="1385">
        <f t="shared" ca="1" si="40"/>
        <v>6</v>
      </c>
      <c r="Q27" s="1386"/>
      <c r="R27" s="530"/>
      <c r="S27" s="1382">
        <f ca="1">SUMPRODUCT(--(data!$BX$3:$BX$554=$S$4),--(data!$CE$3:$CE$554="A"))</f>
        <v>1</v>
      </c>
      <c r="T27" s="1383"/>
      <c r="U27" s="1384">
        <f t="shared" ca="1" si="41"/>
        <v>16.666666666666668</v>
      </c>
      <c r="V27" s="1384"/>
      <c r="W27" s="1385">
        <f t="shared" ca="1" si="42"/>
        <v>6</v>
      </c>
      <c r="X27" s="1386"/>
      <c r="Z27" s="1583">
        <f ca="1">'League Summary'!E26</f>
        <v>29</v>
      </c>
      <c r="AA27" s="1584"/>
      <c r="AB27" s="1585">
        <f t="shared" ca="1" si="43"/>
        <v>20.138888888888889</v>
      </c>
      <c r="AC27" s="1585"/>
      <c r="AD27" s="1563">
        <f t="shared" ca="1" si="31"/>
        <v>4.9655172413793105</v>
      </c>
      <c r="AE27" s="1564"/>
      <c r="AG27" s="620"/>
    </row>
    <row r="28" spans="3:33" s="237" customFormat="1" ht="20.100000000000001" customHeight="1" x14ac:dyDescent="0.25">
      <c r="C28" s="1443"/>
      <c r="D28" s="1444"/>
      <c r="E28" s="1444"/>
      <c r="F28" s="1444"/>
      <c r="G28" s="1445"/>
      <c r="H28" s="1455" t="s">
        <v>8</v>
      </c>
      <c r="I28" s="1456"/>
      <c r="J28" s="1429" t="s">
        <v>181</v>
      </c>
      <c r="K28" s="1430"/>
      <c r="L28" s="1429">
        <f ca="1">SUMPRODUCT(--(data!$BY$3:$BY$554=$L$4),--(data!$CE$3:$CE$554="A"))</f>
        <v>4</v>
      </c>
      <c r="M28" s="1430"/>
      <c r="N28" s="1431">
        <f t="shared" ref="N28" ca="1" si="45">L28*100/L$9</f>
        <v>66.666666666666671</v>
      </c>
      <c r="O28" s="1431"/>
      <c r="P28" s="1427">
        <f t="shared" ref="P28:P36" ca="1" si="46">IF(N28=0,"-",100/N28)</f>
        <v>1.5</v>
      </c>
      <c r="Q28" s="1428"/>
      <c r="R28" s="530"/>
      <c r="S28" s="1429">
        <f ca="1">SUMPRODUCT(--(data!$BY$3:$BY$554=$S$4),--(data!$CE$3:$CE$554="A"))</f>
        <v>2</v>
      </c>
      <c r="T28" s="1430"/>
      <c r="U28" s="1431">
        <f t="shared" ref="U28:U30" ca="1" si="47">S28*100/S$9</f>
        <v>33.333333333333336</v>
      </c>
      <c r="V28" s="1431"/>
      <c r="W28" s="1427">
        <f t="shared" ca="1" si="28"/>
        <v>3</v>
      </c>
      <c r="X28" s="1428"/>
      <c r="Z28" s="1573">
        <f t="shared" ref="Z28" ca="1" si="48">Z27</f>
        <v>29</v>
      </c>
      <c r="AA28" s="1574"/>
      <c r="AB28" s="1575">
        <f ca="1">Z28*100/Z$9</f>
        <v>20.138888888888889</v>
      </c>
      <c r="AC28" s="1575"/>
      <c r="AD28" s="1576">
        <f t="shared" ca="1" si="31"/>
        <v>4.9655172413793105</v>
      </c>
      <c r="AE28" s="1577"/>
      <c r="AG28" s="620"/>
    </row>
    <row r="29" spans="3:33" s="237" customFormat="1" ht="20.100000000000001" customHeight="1" x14ac:dyDescent="0.25">
      <c r="C29" s="1443"/>
      <c r="D29" s="1444"/>
      <c r="E29" s="1444"/>
      <c r="F29" s="1444"/>
      <c r="G29" s="1445"/>
      <c r="H29" s="1457"/>
      <c r="I29" s="1458"/>
      <c r="J29" s="1410" t="s">
        <v>182</v>
      </c>
      <c r="K29" s="1411"/>
      <c r="L29" s="1410">
        <f ca="1">SUMPRODUCT(--(data!$BY$3:$BY$554=$L$4),--(data!$CE$3:$CE$554="D"))</f>
        <v>2</v>
      </c>
      <c r="M29" s="1411"/>
      <c r="N29" s="1412">
        <f t="shared" ref="N29:N30" ca="1" si="49">L29*100/L$9</f>
        <v>33.333333333333336</v>
      </c>
      <c r="O29" s="1412"/>
      <c r="P29" s="1413">
        <f t="shared" ca="1" si="46"/>
        <v>3</v>
      </c>
      <c r="Q29" s="1414"/>
      <c r="R29" s="530"/>
      <c r="S29" s="1410">
        <f ca="1">SUMPRODUCT(--(data!$BY$3:$BY$554=$S$4),--(data!$CE$3:$CE$554="D"))</f>
        <v>3</v>
      </c>
      <c r="T29" s="1411"/>
      <c r="U29" s="1412">
        <f t="shared" ca="1" si="47"/>
        <v>50</v>
      </c>
      <c r="V29" s="1412"/>
      <c r="W29" s="1413">
        <f t="shared" ca="1" si="28"/>
        <v>2</v>
      </c>
      <c r="X29" s="1414"/>
      <c r="Z29" s="1578">
        <f t="shared" ref="Z29" ca="1" si="50">Z26</f>
        <v>73</v>
      </c>
      <c r="AA29" s="1579"/>
      <c r="AB29" s="1580">
        <f ca="1">Z29*100/Z$9</f>
        <v>50.694444444444443</v>
      </c>
      <c r="AC29" s="1580"/>
      <c r="AD29" s="1581">
        <f t="shared" ca="1" si="31"/>
        <v>1.9726027397260275</v>
      </c>
      <c r="AE29" s="1582"/>
      <c r="AG29" s="620"/>
    </row>
    <row r="30" spans="3:33" s="237" customFormat="1" ht="20.100000000000001" customHeight="1" x14ac:dyDescent="0.25">
      <c r="C30" s="1446"/>
      <c r="D30" s="1447"/>
      <c r="E30" s="1447"/>
      <c r="F30" s="1447"/>
      <c r="G30" s="1448"/>
      <c r="H30" s="1459"/>
      <c r="I30" s="1460"/>
      <c r="J30" s="1382" t="s">
        <v>183</v>
      </c>
      <c r="K30" s="1383"/>
      <c r="L30" s="1382">
        <f ca="1">SUMPRODUCT(--(data!$BY$3:$BY$554=$L$4),--(data!$CE$3:$CE$554="H"))</f>
        <v>0</v>
      </c>
      <c r="M30" s="1383"/>
      <c r="N30" s="1384">
        <f t="shared" ca="1" si="49"/>
        <v>0</v>
      </c>
      <c r="O30" s="1384"/>
      <c r="P30" s="1385" t="str">
        <f t="shared" ca="1" si="46"/>
        <v>-</v>
      </c>
      <c r="Q30" s="1386"/>
      <c r="R30" s="530"/>
      <c r="S30" s="1382">
        <f ca="1">SUMPRODUCT(--(data!$BY$3:$BY$554=$S$4),--(data!$CE$3:$CE$554="H"))</f>
        <v>1</v>
      </c>
      <c r="T30" s="1383"/>
      <c r="U30" s="1384">
        <f t="shared" ca="1" si="47"/>
        <v>16.666666666666668</v>
      </c>
      <c r="V30" s="1384"/>
      <c r="W30" s="1385">
        <f t="shared" ca="1" si="28"/>
        <v>6</v>
      </c>
      <c r="X30" s="1386"/>
      <c r="Z30" s="1583">
        <f t="shared" ref="Z30" ca="1" si="51">Z25</f>
        <v>42</v>
      </c>
      <c r="AA30" s="1584"/>
      <c r="AB30" s="1585">
        <f ca="1">Z30*100/Z$9</f>
        <v>29.166666666666668</v>
      </c>
      <c r="AC30" s="1585"/>
      <c r="AD30" s="1563">
        <f t="shared" ca="1" si="31"/>
        <v>3.4285714285714284</v>
      </c>
      <c r="AE30" s="1564"/>
      <c r="AG30" s="620"/>
    </row>
    <row r="31" spans="3:33" s="237" customFormat="1" ht="20.100000000000001" customHeight="1" x14ac:dyDescent="0.25">
      <c r="C31" s="1440" t="s">
        <v>355</v>
      </c>
      <c r="D31" s="1441"/>
      <c r="E31" s="1441"/>
      <c r="F31" s="1441"/>
      <c r="G31" s="1442"/>
      <c r="H31" s="1449" t="s">
        <v>23</v>
      </c>
      <c r="I31" s="1450"/>
      <c r="J31" s="1432" t="s">
        <v>181</v>
      </c>
      <c r="K31" s="1433"/>
      <c r="L31" s="1432">
        <f t="shared" ref="L31" ca="1" si="52">L34+L37</f>
        <v>2</v>
      </c>
      <c r="M31" s="1433"/>
      <c r="N31" s="1434">
        <f t="shared" ref="N31:N33" ca="1" si="53">L31*100/L$7</f>
        <v>16.666666666666668</v>
      </c>
      <c r="O31" s="1434"/>
      <c r="P31" s="1435">
        <f t="shared" ca="1" si="46"/>
        <v>6</v>
      </c>
      <c r="Q31" s="1436"/>
      <c r="R31" s="530"/>
      <c r="S31" s="1432">
        <f t="shared" ref="S31" ca="1" si="54">S34+S37</f>
        <v>4</v>
      </c>
      <c r="T31" s="1433"/>
      <c r="U31" s="1434">
        <f t="shared" ref="U31:U33" ca="1" si="55">S31*100/S$7</f>
        <v>33.333333333333336</v>
      </c>
      <c r="V31" s="1434"/>
      <c r="W31" s="1435">
        <f t="shared" ca="1" si="28"/>
        <v>3</v>
      </c>
      <c r="X31" s="1436"/>
      <c r="Z31" s="1596">
        <f t="shared" ref="Z31" ca="1" si="56">Z34+Z36</f>
        <v>82</v>
      </c>
      <c r="AA31" s="1597"/>
      <c r="AB31" s="1598">
        <f t="shared" ref="AB31:AB33" ca="1" si="57">Z31*100/Z$7</f>
        <v>56.944444444444443</v>
      </c>
      <c r="AC31" s="1598"/>
      <c r="AD31" s="1591">
        <f t="shared" ca="1" si="31"/>
        <v>1.7560975609756098</v>
      </c>
      <c r="AE31" s="1592"/>
      <c r="AG31" s="620"/>
    </row>
    <row r="32" spans="3:33" s="237" customFormat="1" ht="20.100000000000001" customHeight="1" x14ac:dyDescent="0.25">
      <c r="C32" s="1443"/>
      <c r="D32" s="1444"/>
      <c r="E32" s="1444"/>
      <c r="F32" s="1444"/>
      <c r="G32" s="1445"/>
      <c r="H32" s="1451"/>
      <c r="I32" s="1452"/>
      <c r="J32" s="1415" t="s">
        <v>182</v>
      </c>
      <c r="K32" s="1416"/>
      <c r="L32" s="1415">
        <f t="shared" ref="L32" ca="1" si="58">L35+L38</f>
        <v>6</v>
      </c>
      <c r="M32" s="1416"/>
      <c r="N32" s="1417">
        <f t="shared" ca="1" si="53"/>
        <v>50</v>
      </c>
      <c r="O32" s="1417"/>
      <c r="P32" s="1418">
        <f t="shared" ca="1" si="46"/>
        <v>2</v>
      </c>
      <c r="Q32" s="1419"/>
      <c r="R32" s="530"/>
      <c r="S32" s="1415">
        <f t="shared" ref="S32" ca="1" si="59">S35+S38</f>
        <v>5</v>
      </c>
      <c r="T32" s="1416"/>
      <c r="U32" s="1417">
        <f t="shared" ca="1" si="55"/>
        <v>41.666666666666664</v>
      </c>
      <c r="V32" s="1417"/>
      <c r="W32" s="1418">
        <f t="shared" ca="1" si="28"/>
        <v>2.4000000000000004</v>
      </c>
      <c r="X32" s="1419"/>
      <c r="Z32" s="1599">
        <f t="shared" ref="Z32" ca="1" si="60">Z35</f>
        <v>62</v>
      </c>
      <c r="AA32" s="1600"/>
      <c r="AB32" s="1601">
        <f t="shared" ca="1" si="57"/>
        <v>43.055555555555557</v>
      </c>
      <c r="AC32" s="1601"/>
      <c r="AD32" s="1602">
        <f t="shared" ca="1" si="31"/>
        <v>2.32258064516129</v>
      </c>
      <c r="AE32" s="1603"/>
      <c r="AG32" s="620"/>
    </row>
    <row r="33" spans="3:33" s="237" customFormat="1" ht="20.100000000000001" customHeight="1" x14ac:dyDescent="0.25">
      <c r="C33" s="1443"/>
      <c r="D33" s="1444"/>
      <c r="E33" s="1444"/>
      <c r="F33" s="1444"/>
      <c r="G33" s="1445"/>
      <c r="H33" s="1453"/>
      <c r="I33" s="1454"/>
      <c r="J33" s="1437" t="s">
        <v>183</v>
      </c>
      <c r="K33" s="1438"/>
      <c r="L33" s="1437">
        <f t="shared" ref="L33" ca="1" si="61">L36+L39</f>
        <v>4</v>
      </c>
      <c r="M33" s="1438"/>
      <c r="N33" s="1420">
        <f t="shared" ca="1" si="53"/>
        <v>33.333333333333336</v>
      </c>
      <c r="O33" s="1420"/>
      <c r="P33" s="1421">
        <f t="shared" ca="1" si="46"/>
        <v>3</v>
      </c>
      <c r="Q33" s="1422"/>
      <c r="R33" s="530"/>
      <c r="S33" s="1437">
        <f t="shared" ref="S33" ca="1" si="62">S36+S39</f>
        <v>3</v>
      </c>
      <c r="T33" s="1438"/>
      <c r="U33" s="1420">
        <f t="shared" ca="1" si="55"/>
        <v>25</v>
      </c>
      <c r="V33" s="1420"/>
      <c r="W33" s="1421">
        <f t="shared" ca="1" si="28"/>
        <v>4</v>
      </c>
      <c r="X33" s="1422"/>
      <c r="Z33" s="1568">
        <f t="shared" ref="Z33" ca="1" si="63">Z31</f>
        <v>82</v>
      </c>
      <c r="AA33" s="1569"/>
      <c r="AB33" s="1570">
        <f t="shared" ca="1" si="57"/>
        <v>56.944444444444443</v>
      </c>
      <c r="AC33" s="1570"/>
      <c r="AD33" s="1571">
        <f t="shared" ca="1" si="31"/>
        <v>1.7560975609756098</v>
      </c>
      <c r="AE33" s="1572"/>
      <c r="AG33" s="620"/>
    </row>
    <row r="34" spans="3:33" s="246" customFormat="1" ht="20.100000000000001" customHeight="1" x14ac:dyDescent="0.25">
      <c r="C34" s="1443"/>
      <c r="D34" s="1444"/>
      <c r="E34" s="1444"/>
      <c r="F34" s="1444"/>
      <c r="G34" s="1445"/>
      <c r="H34" s="1461" t="s">
        <v>7</v>
      </c>
      <c r="I34" s="1462"/>
      <c r="J34" s="1429" t="s">
        <v>181</v>
      </c>
      <c r="K34" s="1430"/>
      <c r="L34" s="1429">
        <f ca="1">SUMPRODUCT(--(data!$BX$3:$BX$554=$L$4),--(data!$DF$3:$DF$554="H"))</f>
        <v>2</v>
      </c>
      <c r="M34" s="1430"/>
      <c r="N34" s="1431">
        <f t="shared" ref="N34:N36" ca="1" si="64">L34*100/L$8</f>
        <v>33.333333333333336</v>
      </c>
      <c r="O34" s="1431"/>
      <c r="P34" s="1427">
        <f t="shared" ca="1" si="46"/>
        <v>3</v>
      </c>
      <c r="Q34" s="1428"/>
      <c r="R34" s="530"/>
      <c r="S34" s="1429">
        <f ca="1">SUMPRODUCT(--(data!$BX$3:$BX$554=$S$4),--(data!$DF$3:$DF$554="H"))</f>
        <v>2</v>
      </c>
      <c r="T34" s="1430"/>
      <c r="U34" s="1431">
        <f t="shared" ref="U34:U36" ca="1" si="65">S34*100/S$8</f>
        <v>33.333333333333336</v>
      </c>
      <c r="V34" s="1431"/>
      <c r="W34" s="1427">
        <f t="shared" ca="1" si="28"/>
        <v>3</v>
      </c>
      <c r="X34" s="1428"/>
      <c r="Z34" s="1573">
        <f ca="1">'League Summary'!O24</f>
        <v>49</v>
      </c>
      <c r="AA34" s="1574"/>
      <c r="AB34" s="1575">
        <f t="shared" ref="AB34:AB36" ca="1" si="66">Z34*100/Z$8</f>
        <v>34.027777777777779</v>
      </c>
      <c r="AC34" s="1575"/>
      <c r="AD34" s="1576">
        <f t="shared" ca="1" si="31"/>
        <v>2.9387755102040813</v>
      </c>
      <c r="AE34" s="1577"/>
      <c r="AG34" s="620"/>
    </row>
    <row r="35" spans="3:33" s="246" customFormat="1" ht="20.100000000000001" customHeight="1" x14ac:dyDescent="0.25">
      <c r="C35" s="1443"/>
      <c r="D35" s="1444"/>
      <c r="E35" s="1444"/>
      <c r="F35" s="1444"/>
      <c r="G35" s="1445"/>
      <c r="H35" s="1463"/>
      <c r="I35" s="1464"/>
      <c r="J35" s="1410" t="s">
        <v>182</v>
      </c>
      <c r="K35" s="1411"/>
      <c r="L35" s="1410">
        <f ca="1">SUMPRODUCT(--(data!$BX$3:$BX$554=$L$4),--(data!$DF$3:$DF$554="D"))</f>
        <v>3</v>
      </c>
      <c r="M35" s="1411"/>
      <c r="N35" s="1412">
        <f t="shared" ca="1" si="64"/>
        <v>50</v>
      </c>
      <c r="O35" s="1412"/>
      <c r="P35" s="1413">
        <f t="shared" ca="1" si="46"/>
        <v>2</v>
      </c>
      <c r="Q35" s="1414"/>
      <c r="R35" s="530"/>
      <c r="S35" s="1410">
        <f ca="1">SUMPRODUCT(--(data!$BX$3:$BX$554=$S$4),--(data!$DF$3:$DF$554="D"))</f>
        <v>2</v>
      </c>
      <c r="T35" s="1411"/>
      <c r="U35" s="1412">
        <f t="shared" ca="1" si="65"/>
        <v>33.333333333333336</v>
      </c>
      <c r="V35" s="1412"/>
      <c r="W35" s="1413">
        <f t="shared" ca="1" si="28"/>
        <v>3</v>
      </c>
      <c r="X35" s="1414"/>
      <c r="Z35" s="1578">
        <f ca="1">'League Summary'!O25</f>
        <v>62</v>
      </c>
      <c r="AA35" s="1579"/>
      <c r="AB35" s="1580">
        <f t="shared" ca="1" si="66"/>
        <v>43.055555555555557</v>
      </c>
      <c r="AC35" s="1580"/>
      <c r="AD35" s="1581">
        <f t="shared" ca="1" si="31"/>
        <v>2.32258064516129</v>
      </c>
      <c r="AE35" s="1582"/>
      <c r="AG35" s="620"/>
    </row>
    <row r="36" spans="3:33" s="246" customFormat="1" ht="20.100000000000001" customHeight="1" x14ac:dyDescent="0.25">
      <c r="C36" s="1443"/>
      <c r="D36" s="1444"/>
      <c r="E36" s="1444"/>
      <c r="F36" s="1444"/>
      <c r="G36" s="1445"/>
      <c r="H36" s="1465"/>
      <c r="I36" s="1466"/>
      <c r="J36" s="1382" t="s">
        <v>183</v>
      </c>
      <c r="K36" s="1383"/>
      <c r="L36" s="1382">
        <f ca="1">SUMPRODUCT(--(data!$BX$3:$BX$554=$L$4),--(data!$DF$3:$DF$554="A"))</f>
        <v>1</v>
      </c>
      <c r="M36" s="1383"/>
      <c r="N36" s="1384">
        <f t="shared" ca="1" si="64"/>
        <v>16.666666666666668</v>
      </c>
      <c r="O36" s="1384"/>
      <c r="P36" s="1385">
        <f t="shared" ca="1" si="46"/>
        <v>6</v>
      </c>
      <c r="Q36" s="1386"/>
      <c r="R36" s="530"/>
      <c r="S36" s="1382">
        <f ca="1">SUMPRODUCT(--(data!$BX$3:$BX$554=$S$4),--(data!$DF$3:$DF$554="A"))</f>
        <v>2</v>
      </c>
      <c r="T36" s="1383"/>
      <c r="U36" s="1384">
        <f t="shared" ca="1" si="65"/>
        <v>33.333333333333336</v>
      </c>
      <c r="V36" s="1384"/>
      <c r="W36" s="1385">
        <f t="shared" ca="1" si="28"/>
        <v>3</v>
      </c>
      <c r="X36" s="1386"/>
      <c r="Z36" s="1583">
        <f ca="1">'League Summary'!O26</f>
        <v>33</v>
      </c>
      <c r="AA36" s="1584"/>
      <c r="AB36" s="1585">
        <f t="shared" ca="1" si="66"/>
        <v>22.916666666666668</v>
      </c>
      <c r="AC36" s="1585"/>
      <c r="AD36" s="1563">
        <f t="shared" ca="1" si="31"/>
        <v>4.3636363636363633</v>
      </c>
      <c r="AE36" s="1564"/>
      <c r="AG36" s="620"/>
    </row>
    <row r="37" spans="3:33" s="237" customFormat="1" ht="20.100000000000001" customHeight="1" x14ac:dyDescent="0.25">
      <c r="C37" s="1443"/>
      <c r="D37" s="1444"/>
      <c r="E37" s="1444"/>
      <c r="F37" s="1444"/>
      <c r="G37" s="1445"/>
      <c r="H37" s="1455" t="s">
        <v>8</v>
      </c>
      <c r="I37" s="1456"/>
      <c r="J37" s="1429" t="s">
        <v>181</v>
      </c>
      <c r="K37" s="1430"/>
      <c r="L37" s="1429">
        <f ca="1">SUMPRODUCT(--(data!$BY$3:$BY$554=$L$4),--(data!$DF$3:$DF$554="A"))</f>
        <v>0</v>
      </c>
      <c r="M37" s="1430"/>
      <c r="N37" s="1431">
        <f t="shared" ref="N37:N39" ca="1" si="67">L37*100/L$9</f>
        <v>0</v>
      </c>
      <c r="O37" s="1431"/>
      <c r="P37" s="1427" t="str">
        <f t="shared" ref="P37:P39" ca="1" si="68">IF(N37=0,"-",100/N37)</f>
        <v>-</v>
      </c>
      <c r="Q37" s="1428"/>
      <c r="R37" s="530"/>
      <c r="S37" s="1429">
        <f ca="1">SUMPRODUCT(--(data!$BY$3:$BY$554=$S$4),--(data!$DF$3:$DF$554="A"))</f>
        <v>2</v>
      </c>
      <c r="T37" s="1430"/>
      <c r="U37" s="1431">
        <f t="shared" ref="U37:U39" ca="1" si="69">S37*100/S$9</f>
        <v>33.333333333333336</v>
      </c>
      <c r="V37" s="1431"/>
      <c r="W37" s="1427">
        <f t="shared" ca="1" si="28"/>
        <v>3</v>
      </c>
      <c r="X37" s="1428"/>
      <c r="Z37" s="1573">
        <f t="shared" ref="Z37" ca="1" si="70">Z36</f>
        <v>33</v>
      </c>
      <c r="AA37" s="1574"/>
      <c r="AB37" s="1575">
        <f t="shared" ref="AB37:AB39" ca="1" si="71">Z37*100/Z$9</f>
        <v>22.916666666666668</v>
      </c>
      <c r="AC37" s="1575"/>
      <c r="AD37" s="1576">
        <f t="shared" ca="1" si="31"/>
        <v>4.3636363636363633</v>
      </c>
      <c r="AE37" s="1577"/>
      <c r="AG37" s="620"/>
    </row>
    <row r="38" spans="3:33" s="237" customFormat="1" ht="20.100000000000001" customHeight="1" x14ac:dyDescent="0.25">
      <c r="C38" s="1443"/>
      <c r="D38" s="1444"/>
      <c r="E38" s="1444"/>
      <c r="F38" s="1444"/>
      <c r="G38" s="1445"/>
      <c r="H38" s="1457"/>
      <c r="I38" s="1458"/>
      <c r="J38" s="1410" t="s">
        <v>182</v>
      </c>
      <c r="K38" s="1411"/>
      <c r="L38" s="1410">
        <f ca="1">SUMPRODUCT(--(data!$BY$3:$BY$554=$L$4),--(data!$DF$3:$DF$554="D"))</f>
        <v>3</v>
      </c>
      <c r="M38" s="1411"/>
      <c r="N38" s="1412">
        <f t="shared" ca="1" si="67"/>
        <v>50</v>
      </c>
      <c r="O38" s="1412"/>
      <c r="P38" s="1413">
        <f t="shared" ca="1" si="68"/>
        <v>2</v>
      </c>
      <c r="Q38" s="1414"/>
      <c r="R38" s="530"/>
      <c r="S38" s="1410">
        <f ca="1">SUMPRODUCT(--(data!$BY$3:$BY$554=$S$4),--(data!$DF$3:$DF$554="D"))</f>
        <v>3</v>
      </c>
      <c r="T38" s="1411"/>
      <c r="U38" s="1412">
        <f t="shared" ca="1" si="69"/>
        <v>50</v>
      </c>
      <c r="V38" s="1412"/>
      <c r="W38" s="1413">
        <f t="shared" ca="1" si="28"/>
        <v>2</v>
      </c>
      <c r="X38" s="1414"/>
      <c r="Z38" s="1578">
        <f t="shared" ref="Z38" ca="1" si="72">Z35</f>
        <v>62</v>
      </c>
      <c r="AA38" s="1579"/>
      <c r="AB38" s="1580">
        <f t="shared" ca="1" si="71"/>
        <v>43.055555555555557</v>
      </c>
      <c r="AC38" s="1580"/>
      <c r="AD38" s="1581">
        <f t="shared" ca="1" si="31"/>
        <v>2.32258064516129</v>
      </c>
      <c r="AE38" s="1582"/>
      <c r="AG38" s="620"/>
    </row>
    <row r="39" spans="3:33" s="237" customFormat="1" ht="20.100000000000001" customHeight="1" x14ac:dyDescent="0.25">
      <c r="C39" s="1446"/>
      <c r="D39" s="1447"/>
      <c r="E39" s="1447"/>
      <c r="F39" s="1447"/>
      <c r="G39" s="1448"/>
      <c r="H39" s="1459"/>
      <c r="I39" s="1460"/>
      <c r="J39" s="1382" t="s">
        <v>183</v>
      </c>
      <c r="K39" s="1383"/>
      <c r="L39" s="1382">
        <f ca="1">SUMPRODUCT(--(data!$BY$3:$BY$554=$L$4),--(data!$DF$3:$DF$554="H"))</f>
        <v>3</v>
      </c>
      <c r="M39" s="1383"/>
      <c r="N39" s="1384">
        <f t="shared" ca="1" si="67"/>
        <v>50</v>
      </c>
      <c r="O39" s="1384"/>
      <c r="P39" s="1385">
        <f t="shared" ca="1" si="68"/>
        <v>2</v>
      </c>
      <c r="Q39" s="1386"/>
      <c r="R39" s="530"/>
      <c r="S39" s="1382">
        <f ca="1">SUMPRODUCT(--(data!$BY$3:$BY$554=$S$4),--(data!$DF$3:$DF$554="H"))</f>
        <v>1</v>
      </c>
      <c r="T39" s="1383"/>
      <c r="U39" s="1384">
        <f t="shared" ca="1" si="69"/>
        <v>16.666666666666668</v>
      </c>
      <c r="V39" s="1384"/>
      <c r="W39" s="1385">
        <f t="shared" ca="1" si="28"/>
        <v>6</v>
      </c>
      <c r="X39" s="1386"/>
      <c r="Z39" s="1583">
        <f t="shared" ref="Z39" ca="1" si="73">Z34</f>
        <v>49</v>
      </c>
      <c r="AA39" s="1584"/>
      <c r="AB39" s="1585">
        <f t="shared" ca="1" si="71"/>
        <v>34.027777777777779</v>
      </c>
      <c r="AC39" s="1585"/>
      <c r="AD39" s="1563">
        <f t="shared" ca="1" si="31"/>
        <v>2.9387755102040813</v>
      </c>
      <c r="AE39" s="1564"/>
      <c r="AG39" s="620"/>
    </row>
    <row r="40" spans="3:33" ht="8.1" customHeight="1" x14ac:dyDescent="0.25">
      <c r="C40" s="162"/>
      <c r="D40" s="162"/>
      <c r="E40" s="162"/>
      <c r="F40" s="162"/>
      <c r="G40" s="162"/>
      <c r="H40" s="163"/>
      <c r="I40" s="163"/>
      <c r="J40" s="163"/>
      <c r="K40" s="163"/>
      <c r="L40" s="165"/>
      <c r="M40" s="165"/>
      <c r="N40" s="165"/>
      <c r="O40" s="165"/>
      <c r="P40" s="165"/>
      <c r="Q40" s="165"/>
      <c r="R40" s="187"/>
      <c r="S40" s="165"/>
      <c r="T40" s="165"/>
      <c r="U40" s="165"/>
      <c r="V40" s="165"/>
      <c r="W40" s="165"/>
      <c r="X40" s="165"/>
      <c r="Z40" s="549"/>
      <c r="AA40" s="549"/>
      <c r="AB40" s="549"/>
      <c r="AC40" s="549"/>
      <c r="AD40" s="549"/>
      <c r="AE40" s="549"/>
      <c r="AG40" s="620"/>
    </row>
    <row r="41" spans="3:33" s="253" customFormat="1" ht="24.95" customHeight="1" x14ac:dyDescent="0.25">
      <c r="C41" s="254"/>
      <c r="D41" s="254"/>
      <c r="E41" s="254"/>
      <c r="F41" s="254"/>
      <c r="G41" s="254"/>
      <c r="H41" s="236"/>
      <c r="I41" s="236"/>
      <c r="J41" s="236"/>
      <c r="K41" s="236"/>
      <c r="L41" s="1387" t="str">
        <f>$L$4</f>
        <v>Blackburn</v>
      </c>
      <c r="M41" s="1387"/>
      <c r="N41" s="1387"/>
      <c r="O41" s="1387"/>
      <c r="P41" s="1387"/>
      <c r="Q41" s="1387"/>
      <c r="R41" s="187"/>
      <c r="S41" s="1387" t="str">
        <f t="shared" ref="S41" si="74">$S$4</f>
        <v>Bristol City</v>
      </c>
      <c r="T41" s="1387"/>
      <c r="U41" s="1387"/>
      <c r="V41" s="1387"/>
      <c r="W41" s="1387"/>
      <c r="X41" s="1387"/>
      <c r="Z41" s="1609" t="str">
        <f t="shared" ref="Z41" si="75">$Z$4</f>
        <v>League Totals / Averages</v>
      </c>
      <c r="AA41" s="1609"/>
      <c r="AB41" s="1609"/>
      <c r="AC41" s="1609"/>
      <c r="AD41" s="1609"/>
      <c r="AE41" s="1609"/>
      <c r="AG41" s="620"/>
    </row>
    <row r="42" spans="3:33" ht="20.100000000000001" customHeight="1" x14ac:dyDescent="0.25">
      <c r="C42" s="1543" t="s">
        <v>293</v>
      </c>
      <c r="D42" s="1543"/>
      <c r="E42" s="1543"/>
      <c r="F42" s="1543"/>
      <c r="G42" s="1543"/>
      <c r="H42" s="1543"/>
      <c r="I42" s="1543"/>
      <c r="J42" s="1543"/>
      <c r="K42" s="1543"/>
      <c r="L42" s="1473" t="s">
        <v>294</v>
      </c>
      <c r="M42" s="1474"/>
      <c r="N42" s="1474" t="s">
        <v>295</v>
      </c>
      <c r="O42" s="1474"/>
      <c r="P42" s="1474" t="s">
        <v>345</v>
      </c>
      <c r="Q42" s="1475"/>
      <c r="R42" s="530"/>
      <c r="S42" s="1473" t="s">
        <v>294</v>
      </c>
      <c r="T42" s="1474"/>
      <c r="U42" s="1474" t="s">
        <v>295</v>
      </c>
      <c r="V42" s="1474"/>
      <c r="W42" s="1474" t="s">
        <v>345</v>
      </c>
      <c r="X42" s="1475"/>
      <c r="Z42" s="1587" t="s">
        <v>294</v>
      </c>
      <c r="AA42" s="1588"/>
      <c r="AB42" s="1588" t="s">
        <v>295</v>
      </c>
      <c r="AC42" s="1588"/>
      <c r="AD42" s="1588" t="s">
        <v>345</v>
      </c>
      <c r="AE42" s="1608"/>
      <c r="AG42" s="620"/>
    </row>
    <row r="43" spans="3:33" ht="20.100000000000001" customHeight="1" x14ac:dyDescent="0.25">
      <c r="C43" s="1483" t="s">
        <v>296</v>
      </c>
      <c r="D43" s="1483"/>
      <c r="E43" s="1483"/>
      <c r="F43" s="1483"/>
      <c r="G43" s="1483"/>
      <c r="H43" s="1479" t="s">
        <v>23</v>
      </c>
      <c r="I43" s="1479"/>
      <c r="J43" s="1479"/>
      <c r="K43" s="1479"/>
      <c r="L43" s="1432">
        <f t="shared" ref="L43" ca="1" si="76">L44+L45</f>
        <v>3</v>
      </c>
      <c r="M43" s="1433"/>
      <c r="N43" s="1434">
        <f ca="1">L43*100/$L$7</f>
        <v>25</v>
      </c>
      <c r="O43" s="1434"/>
      <c r="P43" s="1435">
        <f t="shared" ref="P43:P44" ca="1" si="77">IF(N43=0,"-",100/N43)</f>
        <v>4</v>
      </c>
      <c r="Q43" s="1436"/>
      <c r="R43" s="530"/>
      <c r="S43" s="1408">
        <f t="shared" ref="S43" ca="1" si="78">S44+S45</f>
        <v>3</v>
      </c>
      <c r="T43" s="1548"/>
      <c r="U43" s="1434">
        <f ca="1">S43*100/$S$7</f>
        <v>25</v>
      </c>
      <c r="V43" s="1434"/>
      <c r="W43" s="1435">
        <f t="shared" ref="W43:W72" ca="1" si="79">IF(U43=0,"-",100/U43)</f>
        <v>4</v>
      </c>
      <c r="X43" s="1436"/>
      <c r="Z43" s="1610" t="s">
        <v>329</v>
      </c>
      <c r="AA43" s="1597"/>
      <c r="AB43" s="1611" t="s">
        <v>329</v>
      </c>
      <c r="AC43" s="1598"/>
      <c r="AD43" s="1612" t="s">
        <v>329</v>
      </c>
      <c r="AE43" s="1592"/>
      <c r="AG43" s="620"/>
    </row>
    <row r="44" spans="3:33" s="246" customFormat="1" ht="20.100000000000001" customHeight="1" x14ac:dyDescent="0.25">
      <c r="C44" s="1484"/>
      <c r="D44" s="1484"/>
      <c r="E44" s="1484"/>
      <c r="F44" s="1484"/>
      <c r="G44" s="1484"/>
      <c r="H44" s="1405" t="s">
        <v>7</v>
      </c>
      <c r="I44" s="1405"/>
      <c r="J44" s="1405"/>
      <c r="K44" s="1405"/>
      <c r="L44" s="1410">
        <f ca="1">SUMPRODUCT(--(data!$BX$3:$BX$554=$L$4),data!$DN$3:$DN$554)</f>
        <v>1</v>
      </c>
      <c r="M44" s="1411"/>
      <c r="N44" s="1412">
        <f t="shared" ref="N44" ca="1" si="80">L44*100/$L$8</f>
        <v>16.666666666666668</v>
      </c>
      <c r="O44" s="1412"/>
      <c r="P44" s="1413">
        <f t="shared" ca="1" si="77"/>
        <v>6</v>
      </c>
      <c r="Q44" s="1414"/>
      <c r="R44" s="530"/>
      <c r="S44" s="1410">
        <f ca="1">SUMPRODUCT(--(data!$BX$3:$BX$554=$S$4),data!$DN$3:$DN$554)</f>
        <v>1</v>
      </c>
      <c r="T44" s="1411"/>
      <c r="U44" s="1412">
        <f t="shared" ref="U44" ca="1" si="81">S44*100/$S$8</f>
        <v>16.666666666666668</v>
      </c>
      <c r="V44" s="1412"/>
      <c r="W44" s="1413">
        <f t="shared" ref="W44" ca="1" si="82">IF(U44=0,"-",100/U44)</f>
        <v>6</v>
      </c>
      <c r="X44" s="1414"/>
      <c r="Z44" s="1578">
        <f ca="1">IFERROR(SUMPRODUCT(--(data!$DN$3:$DN$554=1)),"-")</f>
        <v>38</v>
      </c>
      <c r="AA44" s="1579"/>
      <c r="AB44" s="1580">
        <f ca="1">Z44*100/$Z$8</f>
        <v>26.388888888888889</v>
      </c>
      <c r="AC44" s="1580"/>
      <c r="AD44" s="1581">
        <f t="shared" ref="AD44:AD60" ca="1" si="83">IF(AB44=0,"-",100/AB44)</f>
        <v>3.7894736842105261</v>
      </c>
      <c r="AE44" s="1582"/>
      <c r="AG44" s="620"/>
    </row>
    <row r="45" spans="3:33" ht="20.100000000000001" customHeight="1" x14ac:dyDescent="0.25">
      <c r="C45" s="1485"/>
      <c r="D45" s="1485"/>
      <c r="E45" s="1485"/>
      <c r="F45" s="1485"/>
      <c r="G45" s="1485"/>
      <c r="H45" s="1439" t="s">
        <v>8</v>
      </c>
      <c r="I45" s="1439"/>
      <c r="J45" s="1439"/>
      <c r="K45" s="1439"/>
      <c r="L45" s="1382">
        <f ca="1">SUMPRODUCT(--(data!$BY$3:$BY$554=$L$4),data!$DO$3:$DO$554)</f>
        <v>2</v>
      </c>
      <c r="M45" s="1383"/>
      <c r="N45" s="1384">
        <f ca="1">L45*100/$L$9</f>
        <v>33.333333333333336</v>
      </c>
      <c r="O45" s="1384"/>
      <c r="P45" s="1385">
        <f t="shared" ref="P45:P66" ca="1" si="84">IF(N45=0,"-",100/N45)</f>
        <v>3</v>
      </c>
      <c r="Q45" s="1386"/>
      <c r="R45" s="530"/>
      <c r="S45" s="1382">
        <f ca="1">SUMPRODUCT(--(data!$BY$3:$BY$554=$S$4),data!$DO$3:$DO$554)</f>
        <v>2</v>
      </c>
      <c r="T45" s="1383"/>
      <c r="U45" s="1384">
        <f ca="1">S45*100/$S$9</f>
        <v>33.333333333333336</v>
      </c>
      <c r="V45" s="1384"/>
      <c r="W45" s="1385">
        <f t="shared" ca="1" si="79"/>
        <v>3</v>
      </c>
      <c r="X45" s="1386"/>
      <c r="Z45" s="1583">
        <f ca="1">IFERROR(SUMPRODUCT(--(data!$DO$3:$DO$554=1)),"-")</f>
        <v>16</v>
      </c>
      <c r="AA45" s="1584"/>
      <c r="AB45" s="1585">
        <f ca="1">Z45*100/$Z$9</f>
        <v>11.111111111111111</v>
      </c>
      <c r="AC45" s="1585"/>
      <c r="AD45" s="1563">
        <f t="shared" ca="1" si="83"/>
        <v>9</v>
      </c>
      <c r="AE45" s="1564"/>
      <c r="AG45" s="620"/>
    </row>
    <row r="46" spans="3:33" ht="20.100000000000001" customHeight="1" x14ac:dyDescent="0.25">
      <c r="C46" s="1494" t="s">
        <v>297</v>
      </c>
      <c r="D46" s="1494"/>
      <c r="E46" s="1494"/>
      <c r="F46" s="1494"/>
      <c r="G46" s="1494"/>
      <c r="H46" s="1401" t="s">
        <v>23</v>
      </c>
      <c r="I46" s="1401"/>
      <c r="J46" s="1401"/>
      <c r="K46" s="1401"/>
      <c r="L46" s="1432">
        <f t="shared" ref="L46" ca="1" si="85">L47+L48</f>
        <v>5</v>
      </c>
      <c r="M46" s="1433"/>
      <c r="N46" s="1434">
        <f ca="1">L46*100/$L$7</f>
        <v>41.666666666666664</v>
      </c>
      <c r="O46" s="1434"/>
      <c r="P46" s="1435">
        <f t="shared" ca="1" si="84"/>
        <v>2.4000000000000004</v>
      </c>
      <c r="Q46" s="1436"/>
      <c r="R46" s="530"/>
      <c r="S46" s="1432">
        <f t="shared" ref="S46" ca="1" si="86">S47+S48</f>
        <v>4</v>
      </c>
      <c r="T46" s="1433"/>
      <c r="U46" s="1434">
        <f ca="1">S46*100/$S$7</f>
        <v>33.333333333333336</v>
      </c>
      <c r="V46" s="1434"/>
      <c r="W46" s="1435">
        <f t="shared" ca="1" si="79"/>
        <v>3</v>
      </c>
      <c r="X46" s="1436"/>
      <c r="Z46" s="1610" t="s">
        <v>329</v>
      </c>
      <c r="AA46" s="1597"/>
      <c r="AB46" s="1611" t="s">
        <v>329</v>
      </c>
      <c r="AC46" s="1598"/>
      <c r="AD46" s="1612" t="s">
        <v>329</v>
      </c>
      <c r="AE46" s="1592"/>
      <c r="AG46" s="620"/>
    </row>
    <row r="47" spans="3:33" s="246" customFormat="1" ht="20.100000000000001" customHeight="1" x14ac:dyDescent="0.25">
      <c r="C47" s="1484"/>
      <c r="D47" s="1484"/>
      <c r="E47" s="1484"/>
      <c r="F47" s="1484"/>
      <c r="G47" s="1484"/>
      <c r="H47" s="1405" t="s">
        <v>7</v>
      </c>
      <c r="I47" s="1405"/>
      <c r="J47" s="1405"/>
      <c r="K47" s="1405"/>
      <c r="L47" s="1410">
        <f ca="1">SUMPRODUCT(--(data!$BX$3:$BX$554=$L$4),data!$EC$3:$EC$554)</f>
        <v>2</v>
      </c>
      <c r="M47" s="1411"/>
      <c r="N47" s="1412">
        <f t="shared" ref="N47" ca="1" si="87">L47*100/$L$8</f>
        <v>33.333333333333336</v>
      </c>
      <c r="O47" s="1412"/>
      <c r="P47" s="1413">
        <f t="shared" ref="P47" ca="1" si="88">IF(N47=0,"-",100/N47)</f>
        <v>3</v>
      </c>
      <c r="Q47" s="1414"/>
      <c r="R47" s="530"/>
      <c r="S47" s="1410">
        <f ca="1">SUMPRODUCT(--(data!$BX$3:$BX$554=$S$4),data!$EC$3:$EC$554)</f>
        <v>1</v>
      </c>
      <c r="T47" s="1411"/>
      <c r="U47" s="1412">
        <f t="shared" ref="U47" ca="1" si="89">S47*100/$S$8</f>
        <v>16.666666666666668</v>
      </c>
      <c r="V47" s="1412"/>
      <c r="W47" s="1413">
        <f t="shared" ref="W47" ca="1" si="90">IF(U47=0,"-",100/U47)</f>
        <v>6</v>
      </c>
      <c r="X47" s="1414"/>
      <c r="Z47" s="1578">
        <f ca="1">IFERROR(SUMPRODUCT(--(data!$CA$3:$CA$554=0)),"-")</f>
        <v>49</v>
      </c>
      <c r="AA47" s="1579"/>
      <c r="AB47" s="1580">
        <f ca="1">Z47*100/$Z$8</f>
        <v>34.027777777777779</v>
      </c>
      <c r="AC47" s="1580"/>
      <c r="AD47" s="1581">
        <f t="shared" ca="1" si="83"/>
        <v>2.9387755102040813</v>
      </c>
      <c r="AE47" s="1582"/>
      <c r="AG47" s="620"/>
    </row>
    <row r="48" spans="3:33" ht="20.100000000000001" customHeight="1" x14ac:dyDescent="0.25">
      <c r="C48" s="1532"/>
      <c r="D48" s="1532"/>
      <c r="E48" s="1532"/>
      <c r="F48" s="1532"/>
      <c r="G48" s="1532"/>
      <c r="H48" s="1392" t="s">
        <v>8</v>
      </c>
      <c r="I48" s="1392"/>
      <c r="J48" s="1392"/>
      <c r="K48" s="1392"/>
      <c r="L48" s="1382">
        <f ca="1">SUMPRODUCT(--(data!$BY$3:$BY$554=$L$4),data!$ED$3:$ED$554)</f>
        <v>3</v>
      </c>
      <c r="M48" s="1383"/>
      <c r="N48" s="1384">
        <f ca="1">L48*100/$L$9</f>
        <v>50</v>
      </c>
      <c r="O48" s="1384"/>
      <c r="P48" s="1385">
        <f t="shared" ca="1" si="84"/>
        <v>2</v>
      </c>
      <c r="Q48" s="1386"/>
      <c r="R48" s="530"/>
      <c r="S48" s="1382">
        <f ca="1">SUMPRODUCT(--(data!$BY$3:$BY$554=$S$4),data!$ED$3:$ED$554)</f>
        <v>3</v>
      </c>
      <c r="T48" s="1383"/>
      <c r="U48" s="1384">
        <f ca="1">S48*100/$S$9</f>
        <v>50</v>
      </c>
      <c r="V48" s="1384"/>
      <c r="W48" s="1385">
        <f t="shared" ca="1" si="79"/>
        <v>2</v>
      </c>
      <c r="X48" s="1386"/>
      <c r="Z48" s="1583">
        <f ca="1">IFERROR(SUMPRODUCT(--(data!$BZ$3:$BZ$554=0)),"-")</f>
        <v>27</v>
      </c>
      <c r="AA48" s="1584"/>
      <c r="AB48" s="1585">
        <f ca="1">Z48*100/$Z$9</f>
        <v>18.75</v>
      </c>
      <c r="AC48" s="1585"/>
      <c r="AD48" s="1563">
        <f t="shared" ca="1" si="83"/>
        <v>5.333333333333333</v>
      </c>
      <c r="AE48" s="1564"/>
      <c r="AG48" s="620"/>
    </row>
    <row r="49" spans="3:33" ht="20.100000000000001" customHeight="1" x14ac:dyDescent="0.25">
      <c r="C49" s="1483" t="s">
        <v>298</v>
      </c>
      <c r="D49" s="1483"/>
      <c r="E49" s="1483"/>
      <c r="F49" s="1483"/>
      <c r="G49" s="1483"/>
      <c r="H49" s="1479" t="s">
        <v>23</v>
      </c>
      <c r="I49" s="1479"/>
      <c r="J49" s="1479"/>
      <c r="K49" s="1479"/>
      <c r="L49" s="1432">
        <f t="shared" ref="L49" ca="1" si="91">L50+L51</f>
        <v>1</v>
      </c>
      <c r="M49" s="1433"/>
      <c r="N49" s="1434">
        <f ca="1">L49*100/$L$7</f>
        <v>8.3333333333333339</v>
      </c>
      <c r="O49" s="1434"/>
      <c r="P49" s="1435">
        <f t="shared" ca="1" si="84"/>
        <v>12</v>
      </c>
      <c r="Q49" s="1436"/>
      <c r="R49" s="530"/>
      <c r="S49" s="1432">
        <f t="shared" ref="S49" ca="1" si="92">S50+S51</f>
        <v>2</v>
      </c>
      <c r="T49" s="1433"/>
      <c r="U49" s="1434">
        <f ca="1">S49*100/$S$7</f>
        <v>16.666666666666668</v>
      </c>
      <c r="V49" s="1434"/>
      <c r="W49" s="1435">
        <f t="shared" ca="1" si="79"/>
        <v>6</v>
      </c>
      <c r="X49" s="1436"/>
      <c r="Z49" s="1610" t="s">
        <v>329</v>
      </c>
      <c r="AA49" s="1597"/>
      <c r="AB49" s="1611" t="s">
        <v>329</v>
      </c>
      <c r="AC49" s="1598"/>
      <c r="AD49" s="1612" t="s">
        <v>329</v>
      </c>
      <c r="AE49" s="1592"/>
      <c r="AG49" s="620"/>
    </row>
    <row r="50" spans="3:33" s="246" customFormat="1" ht="20.100000000000001" customHeight="1" x14ac:dyDescent="0.25">
      <c r="C50" s="1484"/>
      <c r="D50" s="1484"/>
      <c r="E50" s="1484"/>
      <c r="F50" s="1484"/>
      <c r="G50" s="1484"/>
      <c r="H50" s="1405" t="s">
        <v>7</v>
      </c>
      <c r="I50" s="1405"/>
      <c r="J50" s="1405"/>
      <c r="K50" s="1405"/>
      <c r="L50" s="1410">
        <f ca="1">SUMPRODUCT(--(data!$BX$3:$BX$554=$L$4),data!$EE$3:$EE$554)</f>
        <v>1</v>
      </c>
      <c r="M50" s="1411"/>
      <c r="N50" s="1412">
        <f t="shared" ref="N50" ca="1" si="93">L50*100/$L$8</f>
        <v>16.666666666666668</v>
      </c>
      <c r="O50" s="1412"/>
      <c r="P50" s="1413">
        <f t="shared" ref="P50" ca="1" si="94">IF(N50=0,"-",100/N50)</f>
        <v>6</v>
      </c>
      <c r="Q50" s="1414"/>
      <c r="R50" s="530"/>
      <c r="S50" s="1410">
        <f ca="1">SUMPRODUCT(--(data!$BX$3:$BX$554=$S$4),data!$EE$3:$EE$554)</f>
        <v>1</v>
      </c>
      <c r="T50" s="1411"/>
      <c r="U50" s="1412">
        <f t="shared" ref="U50" ca="1" si="95">S50*100/$S$8</f>
        <v>16.666666666666668</v>
      </c>
      <c r="V50" s="1412"/>
      <c r="W50" s="1413">
        <f t="shared" ref="W50" ca="1" si="96">IF(U50=0,"-",100/U50)</f>
        <v>6</v>
      </c>
      <c r="X50" s="1414"/>
      <c r="Z50" s="1578">
        <f ca="1">IFERROR(SUMPRODUCT(--(data!$EE$3:$EE$554=1)),"-")</f>
        <v>16</v>
      </c>
      <c r="AA50" s="1579"/>
      <c r="AB50" s="1580">
        <f ca="1">Z50*100/$Z$8</f>
        <v>11.111111111111111</v>
      </c>
      <c r="AC50" s="1580"/>
      <c r="AD50" s="1581">
        <f t="shared" ca="1" si="83"/>
        <v>9</v>
      </c>
      <c r="AE50" s="1582"/>
      <c r="AG50" s="620"/>
    </row>
    <row r="51" spans="3:33" ht="20.100000000000001" customHeight="1" x14ac:dyDescent="0.25">
      <c r="C51" s="1485"/>
      <c r="D51" s="1485"/>
      <c r="E51" s="1485"/>
      <c r="F51" s="1485"/>
      <c r="G51" s="1485"/>
      <c r="H51" s="1439" t="s">
        <v>8</v>
      </c>
      <c r="I51" s="1439"/>
      <c r="J51" s="1439"/>
      <c r="K51" s="1439"/>
      <c r="L51" s="1382">
        <f ca="1">SUMPRODUCT(--(data!$BY$3:$BY$554=$L$4),data!$EF$3:$EF$554)</f>
        <v>0</v>
      </c>
      <c r="M51" s="1383"/>
      <c r="N51" s="1384">
        <f ca="1">L51*100/$L$9</f>
        <v>0</v>
      </c>
      <c r="O51" s="1384"/>
      <c r="P51" s="1385" t="str">
        <f t="shared" ca="1" si="84"/>
        <v>-</v>
      </c>
      <c r="Q51" s="1386"/>
      <c r="R51" s="530"/>
      <c r="S51" s="1382">
        <f ca="1">SUMPRODUCT(--(data!$BY$3:$BY$554=$S$4),data!$EF$3:$EF$554)</f>
        <v>1</v>
      </c>
      <c r="T51" s="1383"/>
      <c r="U51" s="1384">
        <f ca="1">S51*100/$S$9</f>
        <v>16.666666666666668</v>
      </c>
      <c r="V51" s="1384"/>
      <c r="W51" s="1385">
        <f t="shared" ca="1" si="79"/>
        <v>6</v>
      </c>
      <c r="X51" s="1386"/>
      <c r="Z51" s="1583">
        <f ca="1">IFERROR(SUMPRODUCT(--(data!$EF$3:$EF$554=1)),"-")</f>
        <v>38</v>
      </c>
      <c r="AA51" s="1584"/>
      <c r="AB51" s="1585">
        <f ca="1">Z51*100/$Z$9</f>
        <v>26.388888888888889</v>
      </c>
      <c r="AC51" s="1585"/>
      <c r="AD51" s="1563">
        <f t="shared" ca="1" si="83"/>
        <v>3.7894736842105261</v>
      </c>
      <c r="AE51" s="1564"/>
      <c r="AG51" s="620"/>
    </row>
    <row r="52" spans="3:33" ht="20.100000000000001" customHeight="1" x14ac:dyDescent="0.25">
      <c r="C52" s="1494" t="s">
        <v>299</v>
      </c>
      <c r="D52" s="1494"/>
      <c r="E52" s="1494"/>
      <c r="F52" s="1494"/>
      <c r="G52" s="1494"/>
      <c r="H52" s="1401" t="s">
        <v>23</v>
      </c>
      <c r="I52" s="1401"/>
      <c r="J52" s="1401"/>
      <c r="K52" s="1401"/>
      <c r="L52" s="1432">
        <f t="shared" ref="L52" ca="1" si="97">L53+L54</f>
        <v>3</v>
      </c>
      <c r="M52" s="1433"/>
      <c r="N52" s="1434">
        <f ca="1">L52*100/$L$7</f>
        <v>25</v>
      </c>
      <c r="O52" s="1434"/>
      <c r="P52" s="1435">
        <f t="shared" ca="1" si="84"/>
        <v>4</v>
      </c>
      <c r="Q52" s="1436"/>
      <c r="R52" s="530"/>
      <c r="S52" s="1432">
        <f t="shared" ref="S52" ca="1" si="98">S53+S54</f>
        <v>3</v>
      </c>
      <c r="T52" s="1433"/>
      <c r="U52" s="1434">
        <f ca="1">S52*100/$S$7</f>
        <v>25</v>
      </c>
      <c r="V52" s="1434"/>
      <c r="W52" s="1435">
        <f t="shared" ca="1" si="79"/>
        <v>4</v>
      </c>
      <c r="X52" s="1436"/>
      <c r="Z52" s="1610" t="s">
        <v>329</v>
      </c>
      <c r="AA52" s="1597"/>
      <c r="AB52" s="1611" t="s">
        <v>329</v>
      </c>
      <c r="AC52" s="1598"/>
      <c r="AD52" s="1612" t="s">
        <v>329</v>
      </c>
      <c r="AE52" s="1592"/>
      <c r="AG52" s="620"/>
    </row>
    <row r="53" spans="3:33" s="246" customFormat="1" ht="20.100000000000001" customHeight="1" x14ac:dyDescent="0.25">
      <c r="C53" s="1484"/>
      <c r="D53" s="1484"/>
      <c r="E53" s="1484"/>
      <c r="F53" s="1484"/>
      <c r="G53" s="1484"/>
      <c r="H53" s="1405" t="s">
        <v>7</v>
      </c>
      <c r="I53" s="1405"/>
      <c r="J53" s="1405"/>
      <c r="K53" s="1405"/>
      <c r="L53" s="1410">
        <f ca="1">SUMPRODUCT(--(data!$BX$3:$BX$554=$L$4),data!$EG$3:$EG$554)</f>
        <v>2</v>
      </c>
      <c r="M53" s="1411"/>
      <c r="N53" s="1412">
        <f t="shared" ref="N53" ca="1" si="99">L53*100/$L$8</f>
        <v>33.333333333333336</v>
      </c>
      <c r="O53" s="1412"/>
      <c r="P53" s="1413">
        <f t="shared" ref="P53" ca="1" si="100">IF(N53=0,"-",100/N53)</f>
        <v>3</v>
      </c>
      <c r="Q53" s="1414"/>
      <c r="R53" s="530"/>
      <c r="S53" s="1410">
        <f ca="1">SUMPRODUCT(--(data!$BX$3:$BX$554=$S$4),data!$EG$3:$EG$554)</f>
        <v>1</v>
      </c>
      <c r="T53" s="1411"/>
      <c r="U53" s="1412">
        <f t="shared" ref="U53" ca="1" si="101">S53*100/$S$8</f>
        <v>16.666666666666668</v>
      </c>
      <c r="V53" s="1412"/>
      <c r="W53" s="1413">
        <f t="shared" ref="W53" ca="1" si="102">IF(U53=0,"-",100/U53)</f>
        <v>6</v>
      </c>
      <c r="X53" s="1414"/>
      <c r="Z53" s="1578">
        <f ca="1">IFERROR(SUMPRODUCT(--(data!$EG$3:$EG$554=1)),"-")</f>
        <v>27</v>
      </c>
      <c r="AA53" s="1579"/>
      <c r="AB53" s="1580">
        <f ca="1">Z53*100/$Z$8</f>
        <v>18.75</v>
      </c>
      <c r="AC53" s="1580"/>
      <c r="AD53" s="1581">
        <f t="shared" ca="1" si="83"/>
        <v>5.333333333333333</v>
      </c>
      <c r="AE53" s="1582"/>
      <c r="AG53" s="620"/>
    </row>
    <row r="54" spans="3:33" ht="20.100000000000001" customHeight="1" x14ac:dyDescent="0.25">
      <c r="C54" s="1532"/>
      <c r="D54" s="1532"/>
      <c r="E54" s="1532"/>
      <c r="F54" s="1532"/>
      <c r="G54" s="1532"/>
      <c r="H54" s="1439" t="s">
        <v>8</v>
      </c>
      <c r="I54" s="1439"/>
      <c r="J54" s="1439"/>
      <c r="K54" s="1439"/>
      <c r="L54" s="1382">
        <f ca="1">SUMPRODUCT(--(data!$BY$3:$BY$554=$L$4),data!$EH$3:$EH$554)</f>
        <v>1</v>
      </c>
      <c r="M54" s="1383"/>
      <c r="N54" s="1384">
        <f ca="1">L54*100/$L$9</f>
        <v>16.666666666666668</v>
      </c>
      <c r="O54" s="1384"/>
      <c r="P54" s="1385">
        <f t="shared" ca="1" si="84"/>
        <v>6</v>
      </c>
      <c r="Q54" s="1386"/>
      <c r="R54" s="530"/>
      <c r="S54" s="1382">
        <f ca="1">SUMPRODUCT(--(data!$BY$3:$BY$554=$S$4),data!$EH$3:$EH$554)</f>
        <v>2</v>
      </c>
      <c r="T54" s="1383"/>
      <c r="U54" s="1384">
        <f ca="1">S54*100/$S$9</f>
        <v>33.333333333333336</v>
      </c>
      <c r="V54" s="1384"/>
      <c r="W54" s="1385">
        <f t="shared" ca="1" si="79"/>
        <v>3</v>
      </c>
      <c r="X54" s="1386"/>
      <c r="Z54" s="1583">
        <f ca="1">IFERROR(SUMPRODUCT(--(data!$EH$3:$EH$554=1)),"-")</f>
        <v>49</v>
      </c>
      <c r="AA54" s="1584"/>
      <c r="AB54" s="1585">
        <f ca="1">Z54*100/$Z$9</f>
        <v>34.027777777777779</v>
      </c>
      <c r="AC54" s="1585"/>
      <c r="AD54" s="1563">
        <f t="shared" ca="1" si="83"/>
        <v>2.9387755102040813</v>
      </c>
      <c r="AE54" s="1564"/>
      <c r="AG54" s="620"/>
    </row>
    <row r="55" spans="3:33" ht="20.100000000000001" customHeight="1" x14ac:dyDescent="0.25">
      <c r="C55" s="1494" t="s">
        <v>300</v>
      </c>
      <c r="D55" s="1494"/>
      <c r="E55" s="1494"/>
      <c r="F55" s="1494"/>
      <c r="G55" s="1494"/>
      <c r="H55" s="1401" t="s">
        <v>23</v>
      </c>
      <c r="I55" s="1401"/>
      <c r="J55" s="1401"/>
      <c r="K55" s="1401"/>
      <c r="L55" s="1432">
        <f t="shared" ref="L55" ca="1" si="103">L56+L57</f>
        <v>0</v>
      </c>
      <c r="M55" s="1433"/>
      <c r="N55" s="1434">
        <f ca="1">L55*100/$L$7</f>
        <v>0</v>
      </c>
      <c r="O55" s="1434"/>
      <c r="P55" s="1435" t="str">
        <f t="shared" ca="1" si="84"/>
        <v>-</v>
      </c>
      <c r="Q55" s="1436"/>
      <c r="R55" s="530"/>
      <c r="S55" s="1432">
        <f t="shared" ref="S55" ca="1" si="104">S56+S57</f>
        <v>1</v>
      </c>
      <c r="T55" s="1433"/>
      <c r="U55" s="1434">
        <f ca="1">S55*100/$S$7</f>
        <v>8.3333333333333339</v>
      </c>
      <c r="V55" s="1434"/>
      <c r="W55" s="1435">
        <f t="shared" ca="1" si="79"/>
        <v>12</v>
      </c>
      <c r="X55" s="1436"/>
      <c r="Z55" s="1610" t="s">
        <v>329</v>
      </c>
      <c r="AA55" s="1597"/>
      <c r="AB55" s="1611" t="s">
        <v>329</v>
      </c>
      <c r="AC55" s="1598"/>
      <c r="AD55" s="1612" t="s">
        <v>329</v>
      </c>
      <c r="AE55" s="1592"/>
      <c r="AG55" s="620"/>
    </row>
    <row r="56" spans="3:33" s="246" customFormat="1" ht="20.100000000000001" customHeight="1" x14ac:dyDescent="0.25">
      <c r="C56" s="1484"/>
      <c r="D56" s="1484"/>
      <c r="E56" s="1484"/>
      <c r="F56" s="1484"/>
      <c r="G56" s="1484"/>
      <c r="H56" s="1405" t="s">
        <v>7</v>
      </c>
      <c r="I56" s="1405"/>
      <c r="J56" s="1405"/>
      <c r="K56" s="1405"/>
      <c r="L56" s="1410">
        <f ca="1">SUMPRODUCT(--(data!$BX$3:$BX$554=$L$4),data!$DP$3:$DP$554)</f>
        <v>0</v>
      </c>
      <c r="M56" s="1411"/>
      <c r="N56" s="1412">
        <f t="shared" ref="N56" ca="1" si="105">L56*100/$L$8</f>
        <v>0</v>
      </c>
      <c r="O56" s="1412"/>
      <c r="P56" s="1413" t="str">
        <f t="shared" ref="P56" ca="1" si="106">IF(N56=0,"-",100/N56)</f>
        <v>-</v>
      </c>
      <c r="Q56" s="1414"/>
      <c r="R56" s="530"/>
      <c r="S56" s="1410">
        <f ca="1">SUMPRODUCT(--(data!$BX$3:$BX$554=$S$4),data!$DP$3:$DP$554)</f>
        <v>0</v>
      </c>
      <c r="T56" s="1411"/>
      <c r="U56" s="1412">
        <f t="shared" ref="U56" ca="1" si="107">S56*100/$S$8</f>
        <v>0</v>
      </c>
      <c r="V56" s="1412"/>
      <c r="W56" s="1413" t="str">
        <f t="shared" ref="W56" ca="1" si="108">IF(U56=0,"-",100/U56)</f>
        <v>-</v>
      </c>
      <c r="X56" s="1414"/>
      <c r="Z56" s="1578">
        <f ca="1">SUMPRODUCT(--(data!$DP$3:$DP$554=1))</f>
        <v>13</v>
      </c>
      <c r="AA56" s="1579"/>
      <c r="AB56" s="1580">
        <f ca="1">Z56*100/$Z$8</f>
        <v>9.0277777777777786</v>
      </c>
      <c r="AC56" s="1580"/>
      <c r="AD56" s="1581">
        <f t="shared" ca="1" si="83"/>
        <v>11.076923076923077</v>
      </c>
      <c r="AE56" s="1582"/>
      <c r="AG56" s="620"/>
    </row>
    <row r="57" spans="3:33" ht="20.100000000000001" customHeight="1" x14ac:dyDescent="0.25">
      <c r="C57" s="1532"/>
      <c r="D57" s="1532"/>
      <c r="E57" s="1532"/>
      <c r="F57" s="1532"/>
      <c r="G57" s="1532"/>
      <c r="H57" s="1439" t="s">
        <v>8</v>
      </c>
      <c r="I57" s="1439"/>
      <c r="J57" s="1439"/>
      <c r="K57" s="1439"/>
      <c r="L57" s="1382">
        <f ca="1">SUMPRODUCT(--(data!$BY$3:$BY$554=$L$4),data!$DQ$3:$DQ$554)</f>
        <v>0</v>
      </c>
      <c r="M57" s="1383"/>
      <c r="N57" s="1384">
        <f ca="1">L57*100/$L$9</f>
        <v>0</v>
      </c>
      <c r="O57" s="1384"/>
      <c r="P57" s="1385" t="str">
        <f t="shared" ca="1" si="84"/>
        <v>-</v>
      </c>
      <c r="Q57" s="1386"/>
      <c r="R57" s="530"/>
      <c r="S57" s="1382">
        <f ca="1">SUMPRODUCT(--(data!$BY$3:$BY$554=$S$4),data!$DQ$3:$DQ$554)</f>
        <v>1</v>
      </c>
      <c r="T57" s="1383"/>
      <c r="U57" s="1384">
        <f ca="1">S57*100/$S$9</f>
        <v>16.666666666666668</v>
      </c>
      <c r="V57" s="1384"/>
      <c r="W57" s="1385">
        <f t="shared" ca="1" si="79"/>
        <v>6</v>
      </c>
      <c r="X57" s="1386"/>
      <c r="Z57" s="1583">
        <f ca="1">SUMPRODUCT(--(data!$DQ$3:$DQ$554=1))</f>
        <v>5</v>
      </c>
      <c r="AA57" s="1584"/>
      <c r="AB57" s="1585">
        <f ca="1">Z57*100/$Z$9</f>
        <v>3.4722222222222223</v>
      </c>
      <c r="AC57" s="1585"/>
      <c r="AD57" s="1563">
        <f t="shared" ca="1" si="83"/>
        <v>28.8</v>
      </c>
      <c r="AE57" s="1564"/>
      <c r="AG57" s="620"/>
    </row>
    <row r="58" spans="3:33" ht="20.100000000000001" customHeight="1" x14ac:dyDescent="0.25">
      <c r="C58" s="1494" t="s">
        <v>301</v>
      </c>
      <c r="D58" s="1494"/>
      <c r="E58" s="1494"/>
      <c r="F58" s="1494"/>
      <c r="G58" s="1494"/>
      <c r="H58" s="1401" t="s">
        <v>23</v>
      </c>
      <c r="I58" s="1401"/>
      <c r="J58" s="1401"/>
      <c r="K58" s="1401"/>
      <c r="L58" s="1432">
        <f t="shared" ref="L58" ca="1" si="109">L59+L60</f>
        <v>1</v>
      </c>
      <c r="M58" s="1433"/>
      <c r="N58" s="1434">
        <f ca="1">L58*100/$L$7</f>
        <v>8.3333333333333339</v>
      </c>
      <c r="O58" s="1434"/>
      <c r="P58" s="1435">
        <f t="shared" ca="1" si="84"/>
        <v>12</v>
      </c>
      <c r="Q58" s="1436"/>
      <c r="R58" s="530"/>
      <c r="S58" s="1432">
        <f t="shared" ref="S58" ca="1" si="110">S59+S60</f>
        <v>2</v>
      </c>
      <c r="T58" s="1433"/>
      <c r="U58" s="1434">
        <f ca="1">S58*100/$S$7</f>
        <v>16.666666666666668</v>
      </c>
      <c r="V58" s="1434"/>
      <c r="W58" s="1435">
        <f t="shared" ca="1" si="79"/>
        <v>6</v>
      </c>
      <c r="X58" s="1436"/>
      <c r="Z58" s="1610" t="s">
        <v>329</v>
      </c>
      <c r="AA58" s="1597"/>
      <c r="AB58" s="1611" t="s">
        <v>329</v>
      </c>
      <c r="AC58" s="1598"/>
      <c r="AD58" s="1612" t="s">
        <v>329</v>
      </c>
      <c r="AE58" s="1592"/>
      <c r="AG58" s="620"/>
    </row>
    <row r="59" spans="3:33" s="246" customFormat="1" ht="20.100000000000001" customHeight="1" x14ac:dyDescent="0.25">
      <c r="C59" s="1484"/>
      <c r="D59" s="1484"/>
      <c r="E59" s="1484"/>
      <c r="F59" s="1484"/>
      <c r="G59" s="1484"/>
      <c r="H59" s="1405" t="s">
        <v>7</v>
      </c>
      <c r="I59" s="1405"/>
      <c r="J59" s="1405"/>
      <c r="K59" s="1405"/>
      <c r="L59" s="1410">
        <f ca="1">SUMPRODUCT(--(data!$BX$3:$BX$554=$L$4),data!$DL$3:$DL$554)</f>
        <v>0</v>
      </c>
      <c r="M59" s="1411"/>
      <c r="N59" s="1412">
        <f t="shared" ref="N59" ca="1" si="111">L59*100/$L$8</f>
        <v>0</v>
      </c>
      <c r="O59" s="1412"/>
      <c r="P59" s="1413" t="str">
        <f t="shared" ref="P59" ca="1" si="112">IF(N59=0,"-",100/N59)</f>
        <v>-</v>
      </c>
      <c r="Q59" s="1414"/>
      <c r="R59" s="530"/>
      <c r="S59" s="1410">
        <f ca="1">SUMPRODUCT(--(data!$BX$3:$BX$554=$S$4),data!$DL$3:$DL$554)</f>
        <v>1</v>
      </c>
      <c r="T59" s="1411"/>
      <c r="U59" s="1412">
        <f t="shared" ref="U59" ca="1" si="113">S59*100/$S$8</f>
        <v>16.666666666666668</v>
      </c>
      <c r="V59" s="1412"/>
      <c r="W59" s="1413">
        <f t="shared" ref="W59" ca="1" si="114">IF(U59=0,"-",100/U59)</f>
        <v>6</v>
      </c>
      <c r="X59" s="1414"/>
      <c r="Z59" s="1578">
        <f ca="1">SUMPRODUCT(--(data!$DL$3:$DL$554=1))</f>
        <v>40</v>
      </c>
      <c r="AA59" s="1579"/>
      <c r="AB59" s="1580">
        <f ca="1">Z59*100/$Z$8</f>
        <v>27.777777777777779</v>
      </c>
      <c r="AC59" s="1580"/>
      <c r="AD59" s="1581">
        <f t="shared" ca="1" si="83"/>
        <v>3.6</v>
      </c>
      <c r="AE59" s="1582"/>
      <c r="AG59" s="620"/>
    </row>
    <row r="60" spans="3:33" ht="20.100000000000001" customHeight="1" x14ac:dyDescent="0.25">
      <c r="C60" s="1532"/>
      <c r="D60" s="1532"/>
      <c r="E60" s="1532"/>
      <c r="F60" s="1532"/>
      <c r="G60" s="1532"/>
      <c r="H60" s="1439" t="s">
        <v>8</v>
      </c>
      <c r="I60" s="1439"/>
      <c r="J60" s="1439"/>
      <c r="K60" s="1439"/>
      <c r="L60" s="1382">
        <f ca="1">SUMPRODUCT(--(data!$BY$3:$BY$554=$L$4),data!$DM$3:$DM$554)</f>
        <v>1</v>
      </c>
      <c r="M60" s="1383"/>
      <c r="N60" s="1384">
        <f ca="1">L60*100/$L$9</f>
        <v>16.666666666666668</v>
      </c>
      <c r="O60" s="1384"/>
      <c r="P60" s="1385">
        <f t="shared" ca="1" si="84"/>
        <v>6</v>
      </c>
      <c r="Q60" s="1386"/>
      <c r="R60" s="530"/>
      <c r="S60" s="1382">
        <f ca="1">SUMPRODUCT(--(data!$BY$3:$BY$554=$S$4),data!$DM$3:$DM$554)</f>
        <v>1</v>
      </c>
      <c r="T60" s="1383"/>
      <c r="U60" s="1384">
        <f ca="1">S60*100/$S$9</f>
        <v>16.666666666666668</v>
      </c>
      <c r="V60" s="1384"/>
      <c r="W60" s="1385">
        <f t="shared" ca="1" si="79"/>
        <v>6</v>
      </c>
      <c r="X60" s="1386"/>
      <c r="Z60" s="1583">
        <f ca="1">SUMPRODUCT(--(data!$DM$3:$DM$554=1))</f>
        <v>26</v>
      </c>
      <c r="AA60" s="1584"/>
      <c r="AB60" s="1585">
        <f ca="1">Z60*100/$Z$9</f>
        <v>18.055555555555557</v>
      </c>
      <c r="AC60" s="1585"/>
      <c r="AD60" s="1563">
        <f t="shared" ca="1" si="83"/>
        <v>5.5384615384615383</v>
      </c>
      <c r="AE60" s="1564"/>
      <c r="AG60" s="620"/>
    </row>
    <row r="61" spans="3:33" s="253" customFormat="1" ht="20.100000000000001" customHeight="1" x14ac:dyDescent="0.25">
      <c r="C61" s="1494" t="s">
        <v>356</v>
      </c>
      <c r="D61" s="1494"/>
      <c r="E61" s="1494"/>
      <c r="F61" s="1401" t="s">
        <v>23</v>
      </c>
      <c r="G61" s="1401"/>
      <c r="H61" s="1401"/>
      <c r="I61" s="1401" t="s">
        <v>313</v>
      </c>
      <c r="J61" s="1401"/>
      <c r="K61" s="1401"/>
      <c r="L61" s="1432">
        <f ca="1">L63+L65</f>
        <v>6</v>
      </c>
      <c r="M61" s="1433"/>
      <c r="N61" s="1434">
        <f t="shared" ref="N61:N62" ca="1" si="115">L61*100/$L$7</f>
        <v>50</v>
      </c>
      <c r="O61" s="1434"/>
      <c r="P61" s="1435">
        <f t="shared" ca="1" si="84"/>
        <v>2</v>
      </c>
      <c r="Q61" s="1436"/>
      <c r="R61" s="530"/>
      <c r="S61" s="1432">
        <f ca="1">S63+S65</f>
        <v>6</v>
      </c>
      <c r="T61" s="1433"/>
      <c r="U61" s="1434">
        <f ca="1">S61*100/$S$7</f>
        <v>50</v>
      </c>
      <c r="V61" s="1434"/>
      <c r="W61" s="1435">
        <f t="shared" ref="W61:W66" ca="1" si="116">IF(U61=0,"-",100/U61)</f>
        <v>2</v>
      </c>
      <c r="X61" s="1436"/>
      <c r="Z61" s="1610">
        <f ca="1">SUMPRODUCT(--(data!$DK$3:$DK$554=$I61))</f>
        <v>79</v>
      </c>
      <c r="AA61" s="1597"/>
      <c r="AB61" s="1611">
        <f ca="1">Z61*100/$Z$8</f>
        <v>54.861111111111114</v>
      </c>
      <c r="AC61" s="1598"/>
      <c r="AD61" s="1612">
        <f t="shared" ref="AD61:AD62" ca="1" si="117">IF(AB61=0,"-",100/AB61)</f>
        <v>1.8227848101265822</v>
      </c>
      <c r="AE61" s="1592"/>
      <c r="AG61" s="620"/>
    </row>
    <row r="62" spans="3:33" s="253" customFormat="1" ht="20.100000000000001" customHeight="1" x14ac:dyDescent="0.25">
      <c r="C62" s="1495"/>
      <c r="D62" s="1495"/>
      <c r="E62" s="1495"/>
      <c r="F62" s="1542"/>
      <c r="G62" s="1542"/>
      <c r="H62" s="1542"/>
      <c r="I62" s="1542" t="s">
        <v>314</v>
      </c>
      <c r="J62" s="1542"/>
      <c r="K62" s="1542"/>
      <c r="L62" s="1437">
        <f ca="1">L64+L66</f>
        <v>6</v>
      </c>
      <c r="M62" s="1438"/>
      <c r="N62" s="1420">
        <f t="shared" ca="1" si="115"/>
        <v>50</v>
      </c>
      <c r="O62" s="1420"/>
      <c r="P62" s="1421">
        <f t="shared" ca="1" si="84"/>
        <v>2</v>
      </c>
      <c r="Q62" s="1422"/>
      <c r="R62" s="530"/>
      <c r="S62" s="1437">
        <f ca="1">S64+S66</f>
        <v>6</v>
      </c>
      <c r="T62" s="1438"/>
      <c r="U62" s="1420">
        <f ca="1">S62*100/$S$7</f>
        <v>50</v>
      </c>
      <c r="V62" s="1420"/>
      <c r="W62" s="1421">
        <f t="shared" ca="1" si="116"/>
        <v>2</v>
      </c>
      <c r="X62" s="1422"/>
      <c r="Z62" s="1613">
        <f ca="1">SUMPRODUCT(--(data!$DK$3:$DK$554=$I62))</f>
        <v>65</v>
      </c>
      <c r="AA62" s="1569"/>
      <c r="AB62" s="1614">
        <f ca="1">Z62*100/$Z$8</f>
        <v>45.138888888888886</v>
      </c>
      <c r="AC62" s="1570"/>
      <c r="AD62" s="1615">
        <f t="shared" ca="1" si="117"/>
        <v>2.2153846153846155</v>
      </c>
      <c r="AE62" s="1572"/>
      <c r="AG62" s="620"/>
    </row>
    <row r="63" spans="3:33" s="253" customFormat="1" ht="20.100000000000001" customHeight="1" x14ac:dyDescent="0.25">
      <c r="C63" s="1495"/>
      <c r="D63" s="1495"/>
      <c r="E63" s="1495"/>
      <c r="F63" s="1499" t="s">
        <v>7</v>
      </c>
      <c r="G63" s="1499"/>
      <c r="H63" s="1499"/>
      <c r="I63" s="1499" t="s">
        <v>313</v>
      </c>
      <c r="J63" s="1499"/>
      <c r="K63" s="1499"/>
      <c r="L63" s="1429">
        <f ca="1">SUMPRODUCT(--(data!$BX$3:$BX$554=L$4),--(data!$DK$3:$DK$554=$I63))</f>
        <v>3</v>
      </c>
      <c r="M63" s="1430"/>
      <c r="N63" s="1431">
        <f ca="1">L63*100/$L$8</f>
        <v>50</v>
      </c>
      <c r="O63" s="1431"/>
      <c r="P63" s="1427">
        <f t="shared" ca="1" si="84"/>
        <v>2</v>
      </c>
      <c r="Q63" s="1428"/>
      <c r="R63" s="530"/>
      <c r="S63" s="1429">
        <f ca="1">SUMPRODUCT(--(data!$BX$3:$BX$554=S$4),--(data!$DK$3:$DK$554=$I63))</f>
        <v>4</v>
      </c>
      <c r="T63" s="1430"/>
      <c r="U63" s="1431">
        <f ca="1">S63*100/$S$8</f>
        <v>66.666666666666671</v>
      </c>
      <c r="V63" s="1431"/>
      <c r="W63" s="1427">
        <f t="shared" ca="1" si="116"/>
        <v>1.5</v>
      </c>
      <c r="X63" s="1428"/>
      <c r="Z63" s="1573" t="s">
        <v>329</v>
      </c>
      <c r="AA63" s="1574"/>
      <c r="AB63" s="1575" t="s">
        <v>329</v>
      </c>
      <c r="AC63" s="1575"/>
      <c r="AD63" s="1576" t="s">
        <v>329</v>
      </c>
      <c r="AE63" s="1577"/>
      <c r="AG63" s="620"/>
    </row>
    <row r="64" spans="3:33" s="253" customFormat="1" ht="20.100000000000001" customHeight="1" x14ac:dyDescent="0.25">
      <c r="C64" s="1495"/>
      <c r="D64" s="1495"/>
      <c r="E64" s="1495"/>
      <c r="F64" s="1392"/>
      <c r="G64" s="1392"/>
      <c r="H64" s="1392"/>
      <c r="I64" s="1392" t="s">
        <v>314</v>
      </c>
      <c r="J64" s="1392"/>
      <c r="K64" s="1392"/>
      <c r="L64" s="1382">
        <f ca="1">SUMPRODUCT(--(data!$BX$3:$BX$554=L$4),--(data!$DK$3:$DK$554=$I64))</f>
        <v>3</v>
      </c>
      <c r="M64" s="1383"/>
      <c r="N64" s="1384">
        <f ca="1">L64*100/$L$8</f>
        <v>50</v>
      </c>
      <c r="O64" s="1384"/>
      <c r="P64" s="1385">
        <f t="shared" ca="1" si="84"/>
        <v>2</v>
      </c>
      <c r="Q64" s="1386"/>
      <c r="R64" s="530"/>
      <c r="S64" s="1382">
        <f ca="1">SUMPRODUCT(--(data!$BX$3:$BX$554=S$4),--(data!$DK$3:$DK$554=$I64))</f>
        <v>2</v>
      </c>
      <c r="T64" s="1383"/>
      <c r="U64" s="1384">
        <f ca="1">S64*100/$S$8</f>
        <v>33.333333333333336</v>
      </c>
      <c r="V64" s="1384"/>
      <c r="W64" s="1385">
        <f t="shared" ca="1" si="116"/>
        <v>3</v>
      </c>
      <c r="X64" s="1386"/>
      <c r="Z64" s="1583" t="s">
        <v>329</v>
      </c>
      <c r="AA64" s="1584"/>
      <c r="AB64" s="1585" t="s">
        <v>329</v>
      </c>
      <c r="AC64" s="1585"/>
      <c r="AD64" s="1563" t="s">
        <v>329</v>
      </c>
      <c r="AE64" s="1564"/>
      <c r="AG64" s="620"/>
    </row>
    <row r="65" spans="3:33" s="253" customFormat="1" ht="20.100000000000001" customHeight="1" x14ac:dyDescent="0.25">
      <c r="C65" s="1495"/>
      <c r="D65" s="1495"/>
      <c r="E65" s="1495"/>
      <c r="F65" s="1499" t="s">
        <v>8</v>
      </c>
      <c r="G65" s="1499"/>
      <c r="H65" s="1499"/>
      <c r="I65" s="1499" t="s">
        <v>313</v>
      </c>
      <c r="J65" s="1499"/>
      <c r="K65" s="1499"/>
      <c r="L65" s="1429">
        <f ca="1">SUMPRODUCT(--(data!$BY$3:$BY$554=L$4),--(data!$DK$3:$DK$554=$I65))</f>
        <v>3</v>
      </c>
      <c r="M65" s="1430"/>
      <c r="N65" s="1431">
        <f t="shared" ref="N65:N66" ca="1" si="118">L65*100/$L$9</f>
        <v>50</v>
      </c>
      <c r="O65" s="1431"/>
      <c r="P65" s="1427">
        <f t="shared" ca="1" si="84"/>
        <v>2</v>
      </c>
      <c r="Q65" s="1428"/>
      <c r="R65" s="530"/>
      <c r="S65" s="1429">
        <f ca="1">SUMPRODUCT(--(data!$BY$3:$BY$554=S$4),--(data!$DK$3:$DK$554=$I65))</f>
        <v>2</v>
      </c>
      <c r="T65" s="1430"/>
      <c r="U65" s="1431">
        <f ca="1">S65*100/$S$9</f>
        <v>33.333333333333336</v>
      </c>
      <c r="V65" s="1431"/>
      <c r="W65" s="1427">
        <f t="shared" ca="1" si="116"/>
        <v>3</v>
      </c>
      <c r="X65" s="1428"/>
      <c r="Z65" s="1573" t="s">
        <v>329</v>
      </c>
      <c r="AA65" s="1574"/>
      <c r="AB65" s="1575" t="s">
        <v>329</v>
      </c>
      <c r="AC65" s="1575"/>
      <c r="AD65" s="1576" t="s">
        <v>329</v>
      </c>
      <c r="AE65" s="1577"/>
      <c r="AG65" s="620"/>
    </row>
    <row r="66" spans="3:33" s="253" customFormat="1" ht="20.100000000000001" customHeight="1" x14ac:dyDescent="0.25">
      <c r="C66" s="1532"/>
      <c r="D66" s="1532"/>
      <c r="E66" s="1532"/>
      <c r="F66" s="1392"/>
      <c r="G66" s="1392"/>
      <c r="H66" s="1392"/>
      <c r="I66" s="1392" t="s">
        <v>314</v>
      </c>
      <c r="J66" s="1392"/>
      <c r="K66" s="1392"/>
      <c r="L66" s="1382">
        <f ca="1">SUMPRODUCT(--(data!$BY$3:$BY$554=L$4),--(data!$DK$3:$DK$554=$I66))</f>
        <v>3</v>
      </c>
      <c r="M66" s="1383"/>
      <c r="N66" s="1384">
        <f t="shared" ca="1" si="118"/>
        <v>50</v>
      </c>
      <c r="O66" s="1384"/>
      <c r="P66" s="1385">
        <f t="shared" ca="1" si="84"/>
        <v>2</v>
      </c>
      <c r="Q66" s="1386"/>
      <c r="R66" s="530"/>
      <c r="S66" s="1382">
        <f ca="1">SUMPRODUCT(--(data!$BY$3:$BY$554=S$4),--(data!$DK$3:$DK$554=$I66))</f>
        <v>4</v>
      </c>
      <c r="T66" s="1383"/>
      <c r="U66" s="1384">
        <f ca="1">S66*100/$S$9</f>
        <v>66.666666666666671</v>
      </c>
      <c r="V66" s="1384"/>
      <c r="W66" s="1385">
        <f t="shared" ca="1" si="116"/>
        <v>1.5</v>
      </c>
      <c r="X66" s="1386"/>
      <c r="Z66" s="1583" t="s">
        <v>329</v>
      </c>
      <c r="AA66" s="1584"/>
      <c r="AB66" s="1585" t="s">
        <v>329</v>
      </c>
      <c r="AC66" s="1585"/>
      <c r="AD66" s="1563" t="s">
        <v>329</v>
      </c>
      <c r="AE66" s="1564"/>
      <c r="AG66" s="620"/>
    </row>
    <row r="67" spans="3:33" s="237" customFormat="1" ht="20.100000000000001" customHeight="1" x14ac:dyDescent="0.25">
      <c r="C67" s="1494" t="s">
        <v>370</v>
      </c>
      <c r="D67" s="1494"/>
      <c r="E67" s="1494"/>
      <c r="F67" s="1401" t="s">
        <v>23</v>
      </c>
      <c r="G67" s="1401"/>
      <c r="H67" s="1401"/>
      <c r="I67" s="1401" t="s">
        <v>313</v>
      </c>
      <c r="J67" s="1401"/>
      <c r="K67" s="1401"/>
      <c r="L67" s="1432">
        <f ca="1">L69+L71</f>
        <v>5</v>
      </c>
      <c r="M67" s="1433"/>
      <c r="N67" s="1434">
        <f t="shared" ref="N67" ca="1" si="119">L67*100/$L$7</f>
        <v>41.666666666666664</v>
      </c>
      <c r="O67" s="1434"/>
      <c r="P67" s="1435">
        <f t="shared" ref="P67:P72" ca="1" si="120">IF(N67=0,"-",100/N67)</f>
        <v>2.4000000000000004</v>
      </c>
      <c r="Q67" s="1436"/>
      <c r="R67" s="530"/>
      <c r="S67" s="1432">
        <f ca="1">S69+S71</f>
        <v>4</v>
      </c>
      <c r="T67" s="1433"/>
      <c r="U67" s="1434">
        <f ca="1">S67*100/$S$7</f>
        <v>33.333333333333336</v>
      </c>
      <c r="V67" s="1434"/>
      <c r="W67" s="1435">
        <f t="shared" ca="1" si="79"/>
        <v>3</v>
      </c>
      <c r="X67" s="1436"/>
      <c r="Z67" s="1610">
        <f ca="1">SUMPRODUCT(--(data!$DK$3:$DK$554=$I67),--(data!$DA$3:$DA$554&gt;2.5))</f>
        <v>61</v>
      </c>
      <c r="AA67" s="1597"/>
      <c r="AB67" s="1611">
        <f ca="1">Z67*100/$Z$8</f>
        <v>42.361111111111114</v>
      </c>
      <c r="AC67" s="1598"/>
      <c r="AD67" s="1612">
        <f t="shared" ref="AD67:AD68" ca="1" si="121">IF(AB67=0,"-",100/AB67)</f>
        <v>2.360655737704918</v>
      </c>
      <c r="AE67" s="1592"/>
      <c r="AG67" s="620"/>
    </row>
    <row r="68" spans="3:33" s="237" customFormat="1" ht="20.100000000000001" customHeight="1" x14ac:dyDescent="0.25">
      <c r="C68" s="1495"/>
      <c r="D68" s="1495"/>
      <c r="E68" s="1495"/>
      <c r="F68" s="1542"/>
      <c r="G68" s="1542"/>
      <c r="H68" s="1542"/>
      <c r="I68" s="1542" t="s">
        <v>314</v>
      </c>
      <c r="J68" s="1542"/>
      <c r="K68" s="1542"/>
      <c r="L68" s="1437">
        <f ca="1">L70+L72</f>
        <v>7</v>
      </c>
      <c r="M68" s="1438"/>
      <c r="N68" s="1420">
        <f t="shared" ref="N68" ca="1" si="122">L68*100/$L$7</f>
        <v>58.333333333333336</v>
      </c>
      <c r="O68" s="1420"/>
      <c r="P68" s="1421">
        <f t="shared" ca="1" si="120"/>
        <v>1.7142857142857142</v>
      </c>
      <c r="Q68" s="1422"/>
      <c r="R68" s="530"/>
      <c r="S68" s="1437">
        <f ca="1">S70+S72</f>
        <v>8</v>
      </c>
      <c r="T68" s="1438"/>
      <c r="U68" s="1420">
        <f ca="1">S68*100/$S$7</f>
        <v>66.666666666666671</v>
      </c>
      <c r="V68" s="1420"/>
      <c r="W68" s="1421">
        <f t="shared" ca="1" si="79"/>
        <v>1.5</v>
      </c>
      <c r="X68" s="1422"/>
      <c r="Z68" s="1613">
        <f t="shared" ref="Z68" ca="1" si="123">Z$8-Z67</f>
        <v>83</v>
      </c>
      <c r="AA68" s="1569"/>
      <c r="AB68" s="1614">
        <f ca="1">Z68*100/$Z$8</f>
        <v>57.638888888888886</v>
      </c>
      <c r="AC68" s="1570"/>
      <c r="AD68" s="1615">
        <f t="shared" ca="1" si="121"/>
        <v>1.7349397590361446</v>
      </c>
      <c r="AE68" s="1572"/>
      <c r="AG68" s="620"/>
    </row>
    <row r="69" spans="3:33" s="246" customFormat="1" ht="20.100000000000001" customHeight="1" x14ac:dyDescent="0.25">
      <c r="C69" s="1495"/>
      <c r="D69" s="1495"/>
      <c r="E69" s="1495"/>
      <c r="F69" s="1499" t="s">
        <v>7</v>
      </c>
      <c r="G69" s="1499"/>
      <c r="H69" s="1499"/>
      <c r="I69" s="1499" t="s">
        <v>313</v>
      </c>
      <c r="J69" s="1499"/>
      <c r="K69" s="1499"/>
      <c r="L69" s="1429">
        <f ca="1">SUMPRODUCT(--(data!$BX$3:$BX$554=L$4),--(data!$DK$3:$DK$554=$I69),--(data!$DA$3:$DA$554&gt;2.5))</f>
        <v>2</v>
      </c>
      <c r="M69" s="1430"/>
      <c r="N69" s="1431">
        <f ca="1">L69*100/$L$8</f>
        <v>33.333333333333336</v>
      </c>
      <c r="O69" s="1431"/>
      <c r="P69" s="1427">
        <f t="shared" ref="P69:P70" ca="1" si="124">IF(N69=0,"-",100/N69)</f>
        <v>3</v>
      </c>
      <c r="Q69" s="1428"/>
      <c r="R69" s="530"/>
      <c r="S69" s="1429">
        <f ca="1">SUMPRODUCT(--(data!$BX$3:$BX$554=S$4),--(data!$DK$3:$DK$554=$I69),--(data!$DA$3:$DA$554&gt;2.5))</f>
        <v>2</v>
      </c>
      <c r="T69" s="1430"/>
      <c r="U69" s="1431">
        <f ca="1">S69*100/$S$8</f>
        <v>33.333333333333336</v>
      </c>
      <c r="V69" s="1431"/>
      <c r="W69" s="1427">
        <f t="shared" ref="W69:W70" ca="1" si="125">IF(U69=0,"-",100/U69)</f>
        <v>3</v>
      </c>
      <c r="X69" s="1428"/>
      <c r="Z69" s="1573" t="s">
        <v>329</v>
      </c>
      <c r="AA69" s="1574"/>
      <c r="AB69" s="1575" t="s">
        <v>329</v>
      </c>
      <c r="AC69" s="1575"/>
      <c r="AD69" s="1576" t="s">
        <v>329</v>
      </c>
      <c r="AE69" s="1577"/>
      <c r="AG69" s="620"/>
    </row>
    <row r="70" spans="3:33" s="246" customFormat="1" ht="20.100000000000001" customHeight="1" x14ac:dyDescent="0.25">
      <c r="C70" s="1495"/>
      <c r="D70" s="1495"/>
      <c r="E70" s="1495"/>
      <c r="F70" s="1392"/>
      <c r="G70" s="1392"/>
      <c r="H70" s="1392"/>
      <c r="I70" s="1392" t="s">
        <v>314</v>
      </c>
      <c r="J70" s="1392"/>
      <c r="K70" s="1392"/>
      <c r="L70" s="1382">
        <f t="shared" ref="L70" ca="1" si="126">L$8-L69</f>
        <v>4</v>
      </c>
      <c r="M70" s="1383"/>
      <c r="N70" s="1384">
        <f ca="1">L70*100/$L$8</f>
        <v>66.666666666666671</v>
      </c>
      <c r="O70" s="1384"/>
      <c r="P70" s="1385">
        <f t="shared" ca="1" si="124"/>
        <v>1.5</v>
      </c>
      <c r="Q70" s="1386"/>
      <c r="R70" s="530"/>
      <c r="S70" s="1382">
        <f t="shared" ref="S70" ca="1" si="127">S$8-S69</f>
        <v>4</v>
      </c>
      <c r="T70" s="1383"/>
      <c r="U70" s="1384">
        <f ca="1">S70*100/$S$8</f>
        <v>66.666666666666671</v>
      </c>
      <c r="V70" s="1384"/>
      <c r="W70" s="1385">
        <f t="shared" ca="1" si="125"/>
        <v>1.5</v>
      </c>
      <c r="X70" s="1386"/>
      <c r="Z70" s="1583" t="s">
        <v>329</v>
      </c>
      <c r="AA70" s="1584"/>
      <c r="AB70" s="1585" t="s">
        <v>329</v>
      </c>
      <c r="AC70" s="1585"/>
      <c r="AD70" s="1563" t="s">
        <v>329</v>
      </c>
      <c r="AE70" s="1564"/>
      <c r="AG70" s="620"/>
    </row>
    <row r="71" spans="3:33" s="237" customFormat="1" ht="20.100000000000001" customHeight="1" x14ac:dyDescent="0.25">
      <c r="C71" s="1495"/>
      <c r="D71" s="1495"/>
      <c r="E71" s="1495"/>
      <c r="F71" s="1499" t="s">
        <v>8</v>
      </c>
      <c r="G71" s="1499"/>
      <c r="H71" s="1499"/>
      <c r="I71" s="1499" t="s">
        <v>313</v>
      </c>
      <c r="J71" s="1499"/>
      <c r="K71" s="1499"/>
      <c r="L71" s="1429">
        <f ca="1">SUMPRODUCT(--(data!$BY$3:$BY$554=L$4),--(data!$DK$3:$DK$554=$I71),--(data!$DA$3:$DA$554&gt;2.5))</f>
        <v>3</v>
      </c>
      <c r="M71" s="1430"/>
      <c r="N71" s="1431">
        <f t="shared" ref="N71" ca="1" si="128">L71*100/$L$9</f>
        <v>50</v>
      </c>
      <c r="O71" s="1431"/>
      <c r="P71" s="1427">
        <f t="shared" ca="1" si="120"/>
        <v>2</v>
      </c>
      <c r="Q71" s="1428"/>
      <c r="R71" s="530"/>
      <c r="S71" s="1429">
        <f ca="1">SUMPRODUCT(--(data!$BY$3:$BY$554=S$4),--(data!$DK$3:$DK$554=$I71),--(data!$DA$3:$DA$554&gt;2.5))</f>
        <v>2</v>
      </c>
      <c r="T71" s="1430"/>
      <c r="U71" s="1431">
        <f ca="1">S71*100/$S$9</f>
        <v>33.333333333333336</v>
      </c>
      <c r="V71" s="1431"/>
      <c r="W71" s="1427">
        <f t="shared" ca="1" si="79"/>
        <v>3</v>
      </c>
      <c r="X71" s="1428"/>
      <c r="Z71" s="1573" t="s">
        <v>329</v>
      </c>
      <c r="AA71" s="1574"/>
      <c r="AB71" s="1575" t="s">
        <v>329</v>
      </c>
      <c r="AC71" s="1575"/>
      <c r="AD71" s="1576" t="s">
        <v>329</v>
      </c>
      <c r="AE71" s="1577"/>
      <c r="AG71" s="620"/>
    </row>
    <row r="72" spans="3:33" s="237" customFormat="1" ht="20.100000000000001" customHeight="1" x14ac:dyDescent="0.25">
      <c r="C72" s="1532"/>
      <c r="D72" s="1532"/>
      <c r="E72" s="1532"/>
      <c r="F72" s="1392"/>
      <c r="G72" s="1392"/>
      <c r="H72" s="1392"/>
      <c r="I72" s="1392" t="s">
        <v>314</v>
      </c>
      <c r="J72" s="1392"/>
      <c r="K72" s="1392"/>
      <c r="L72" s="1382">
        <f t="shared" ref="L72" ca="1" si="129">L$9-L71</f>
        <v>3</v>
      </c>
      <c r="M72" s="1383"/>
      <c r="N72" s="1384">
        <f t="shared" ref="N72" ca="1" si="130">L72*100/$L$9</f>
        <v>50</v>
      </c>
      <c r="O72" s="1384"/>
      <c r="P72" s="1385">
        <f t="shared" ca="1" si="120"/>
        <v>2</v>
      </c>
      <c r="Q72" s="1386"/>
      <c r="R72" s="530"/>
      <c r="S72" s="1382">
        <f t="shared" ref="S72" ca="1" si="131">S$9-S71</f>
        <v>4</v>
      </c>
      <c r="T72" s="1383"/>
      <c r="U72" s="1384">
        <f ca="1">S72*100/$S$9</f>
        <v>66.666666666666671</v>
      </c>
      <c r="V72" s="1384"/>
      <c r="W72" s="1385">
        <f t="shared" ca="1" si="79"/>
        <v>1.5</v>
      </c>
      <c r="X72" s="1386"/>
      <c r="Z72" s="1583" t="s">
        <v>329</v>
      </c>
      <c r="AA72" s="1584"/>
      <c r="AB72" s="1585" t="s">
        <v>329</v>
      </c>
      <c r="AC72" s="1585"/>
      <c r="AD72" s="1563" t="s">
        <v>329</v>
      </c>
      <c r="AE72" s="1564"/>
      <c r="AG72" s="620"/>
    </row>
    <row r="73" spans="3:33" ht="5.0999999999999996" customHeight="1" x14ac:dyDescent="0.25">
      <c r="C73" s="1540"/>
      <c r="D73" s="1540"/>
      <c r="E73" s="1540"/>
      <c r="F73" s="1540"/>
      <c r="G73" s="1540"/>
      <c r="H73" s="1541"/>
      <c r="I73" s="1541"/>
      <c r="J73" s="1541"/>
      <c r="K73" s="1541"/>
      <c r="R73" s="187"/>
      <c r="Z73" s="550"/>
      <c r="AA73" s="550"/>
      <c r="AB73" s="550"/>
      <c r="AC73" s="550"/>
      <c r="AD73" s="550"/>
      <c r="AE73" s="550"/>
      <c r="AG73" s="620"/>
    </row>
    <row r="74" spans="3:33" ht="20.100000000000001" customHeight="1" x14ac:dyDescent="0.25">
      <c r="L74" s="1387" t="str">
        <f>$L$4</f>
        <v>Blackburn</v>
      </c>
      <c r="M74" s="1387"/>
      <c r="N74" s="1387"/>
      <c r="O74" s="1387"/>
      <c r="P74" s="1387"/>
      <c r="Q74" s="1387"/>
      <c r="R74" s="187"/>
      <c r="S74" s="1387" t="str">
        <f t="shared" ref="S74" si="132">$S$4</f>
        <v>Bristol City</v>
      </c>
      <c r="T74" s="1387"/>
      <c r="U74" s="1387"/>
      <c r="V74" s="1387"/>
      <c r="W74" s="1387"/>
      <c r="X74" s="1387"/>
      <c r="Z74" s="1609" t="str">
        <f t="shared" ref="Z74" si="133">$Z$4</f>
        <v>League Totals / Averages</v>
      </c>
      <c r="AA74" s="1609"/>
      <c r="AB74" s="1609"/>
      <c r="AC74" s="1609"/>
      <c r="AD74" s="1609"/>
      <c r="AE74" s="1609"/>
      <c r="AG74" s="620"/>
    </row>
    <row r="75" spans="3:33" ht="20.100000000000001" customHeight="1" x14ac:dyDescent="0.25">
      <c r="C75" s="1536" t="s">
        <v>302</v>
      </c>
      <c r="D75" s="1537"/>
      <c r="E75" s="1537"/>
      <c r="F75" s="1537"/>
      <c r="G75" s="1537"/>
      <c r="H75" s="1537"/>
      <c r="I75" s="1533" t="s">
        <v>303</v>
      </c>
      <c r="J75" s="1533"/>
      <c r="K75" s="1534"/>
      <c r="L75" s="168">
        <v>0.5</v>
      </c>
      <c r="M75" s="169">
        <v>1.5</v>
      </c>
      <c r="N75" s="169">
        <v>2.5</v>
      </c>
      <c r="O75" s="169">
        <v>3.5</v>
      </c>
      <c r="P75" s="169">
        <v>4.5</v>
      </c>
      <c r="Q75" s="170">
        <v>5.5</v>
      </c>
      <c r="R75" s="533"/>
      <c r="S75" s="168">
        <v>0.5</v>
      </c>
      <c r="T75" s="169">
        <v>1.5</v>
      </c>
      <c r="U75" s="169">
        <v>2.5</v>
      </c>
      <c r="V75" s="169">
        <v>3.5</v>
      </c>
      <c r="W75" s="169">
        <v>4.5</v>
      </c>
      <c r="X75" s="170">
        <v>5.5</v>
      </c>
      <c r="Z75" s="551">
        <v>0.5</v>
      </c>
      <c r="AA75" s="552">
        <v>1.5</v>
      </c>
      <c r="AB75" s="552">
        <v>2.5</v>
      </c>
      <c r="AC75" s="552">
        <v>3.5</v>
      </c>
      <c r="AD75" s="552">
        <v>4.5</v>
      </c>
      <c r="AE75" s="553">
        <v>5.5</v>
      </c>
      <c r="AG75" s="620"/>
    </row>
    <row r="76" spans="3:33" ht="20.100000000000001" customHeight="1" x14ac:dyDescent="0.25">
      <c r="C76" s="1483" t="s">
        <v>304</v>
      </c>
      <c r="D76" s="1483"/>
      <c r="E76" s="1483"/>
      <c r="F76" s="1479" t="s">
        <v>23</v>
      </c>
      <c r="G76" s="1479"/>
      <c r="H76" s="1479"/>
      <c r="I76" s="1479" t="s">
        <v>305</v>
      </c>
      <c r="J76" s="1479"/>
      <c r="K76" s="1479"/>
      <c r="L76" s="255">
        <f ca="1">L78+L80</f>
        <v>2</v>
      </c>
      <c r="M76" s="256">
        <f t="shared" ref="M76:Q76" ca="1" si="134">M78+M80</f>
        <v>5</v>
      </c>
      <c r="N76" s="268">
        <f t="shared" ca="1" si="134"/>
        <v>7</v>
      </c>
      <c r="O76" s="256">
        <f t="shared" ca="1" si="134"/>
        <v>7</v>
      </c>
      <c r="P76" s="256">
        <f t="shared" ca="1" si="134"/>
        <v>10</v>
      </c>
      <c r="Q76" s="257">
        <f t="shared" ca="1" si="134"/>
        <v>12</v>
      </c>
      <c r="R76" s="530"/>
      <c r="S76" s="255">
        <f ca="1">S78+S80</f>
        <v>1</v>
      </c>
      <c r="T76" s="256">
        <f t="shared" ref="T76:X76" ca="1" si="135">T78+T80</f>
        <v>4</v>
      </c>
      <c r="U76" s="268">
        <f t="shared" ca="1" si="135"/>
        <v>7</v>
      </c>
      <c r="V76" s="256">
        <f t="shared" ca="1" si="135"/>
        <v>9</v>
      </c>
      <c r="W76" s="256">
        <f t="shared" ca="1" si="135"/>
        <v>10</v>
      </c>
      <c r="X76" s="257">
        <f t="shared" ca="1" si="135"/>
        <v>11</v>
      </c>
      <c r="Z76" s="539">
        <f ca="1">SUMPRODUCT(--(data!$DA$3:$DA$554&lt;Z$75),--(data!$EI$3:$EI$554="Yes"))</f>
        <v>11</v>
      </c>
      <c r="AA76" s="540">
        <f ca="1">SUMPRODUCT(--(data!$DA$3:$DA$554&lt;AA$75),--(data!$EI$3:$EI$554="Yes"))</f>
        <v>39</v>
      </c>
      <c r="AB76" s="554">
        <f ca="1">SUMPRODUCT(--(data!$DA$3:$DA$554&lt;AB$75),--(data!$EI$3:$EI$554="Yes"))</f>
        <v>74</v>
      </c>
      <c r="AC76" s="540">
        <f ca="1">SUMPRODUCT(--(data!$DA$3:$DA$554&lt;AC$75),--(data!$EI$3:$EI$554="Yes"))</f>
        <v>103</v>
      </c>
      <c r="AD76" s="540">
        <f ca="1">SUMPRODUCT(--(data!$DA$3:$DA$554&lt;AD$75),--(data!$EI$3:$EI$554="Yes"))</f>
        <v>126</v>
      </c>
      <c r="AE76" s="541">
        <f ca="1">SUMPRODUCT(--(data!$DA$3:$DA$554&lt;AE$75),--(data!$EI$3:$EI$554="Yes"))</f>
        <v>139</v>
      </c>
      <c r="AG76" s="620"/>
    </row>
    <row r="77" spans="3:33" ht="20.100000000000001" customHeight="1" x14ac:dyDescent="0.25">
      <c r="C77" s="1495"/>
      <c r="D77" s="1495"/>
      <c r="E77" s="1495"/>
      <c r="F77" s="1426"/>
      <c r="G77" s="1426"/>
      <c r="H77" s="1426"/>
      <c r="I77" s="1426" t="s">
        <v>306</v>
      </c>
      <c r="J77" s="1426"/>
      <c r="K77" s="1426"/>
      <c r="L77" s="258">
        <f ca="1">L79+L81</f>
        <v>10</v>
      </c>
      <c r="M77" s="259">
        <f t="shared" ref="M77:Q77" ca="1" si="136">M79+M81</f>
        <v>7</v>
      </c>
      <c r="N77" s="299">
        <f t="shared" ca="1" si="136"/>
        <v>5</v>
      </c>
      <c r="O77" s="259">
        <f t="shared" ca="1" si="136"/>
        <v>5</v>
      </c>
      <c r="P77" s="259">
        <f t="shared" ca="1" si="136"/>
        <v>2</v>
      </c>
      <c r="Q77" s="260">
        <f t="shared" ca="1" si="136"/>
        <v>0</v>
      </c>
      <c r="R77" s="530"/>
      <c r="S77" s="262">
        <f ca="1">S79+S81</f>
        <v>11</v>
      </c>
      <c r="T77" s="263">
        <f t="shared" ref="T77:X77" ca="1" si="137">T79+T81</f>
        <v>8</v>
      </c>
      <c r="U77" s="299">
        <f t="shared" ca="1" si="137"/>
        <v>5</v>
      </c>
      <c r="V77" s="263">
        <f t="shared" ca="1" si="137"/>
        <v>3</v>
      </c>
      <c r="W77" s="263">
        <f t="shared" ca="1" si="137"/>
        <v>2</v>
      </c>
      <c r="X77" s="260">
        <f t="shared" ca="1" si="137"/>
        <v>1</v>
      </c>
      <c r="Z77" s="555">
        <f ca="1">SUMPRODUCT(--(data!$DA$3:$DA$554&gt;Z$75),--(data!$EI$3:$EI$554="Yes"))</f>
        <v>133</v>
      </c>
      <c r="AA77" s="556">
        <f ca="1">SUMPRODUCT(--(data!$DA$3:$DA$554&gt;AA$75),--(data!$EI$3:$EI$554="Yes"))</f>
        <v>105</v>
      </c>
      <c r="AB77" s="557">
        <f ca="1">SUMPRODUCT(--(data!$DA$3:$DA$554&gt;AB$75),--(data!$EI$3:$EI$554="Yes"))</f>
        <v>70</v>
      </c>
      <c r="AC77" s="556">
        <f ca="1">SUMPRODUCT(--(data!$DA$3:$DA$554&gt;AC$75),--(data!$EI$3:$EI$554="Yes"))</f>
        <v>41</v>
      </c>
      <c r="AD77" s="556">
        <f ca="1">SUMPRODUCT(--(data!$DA$3:$DA$554&gt;AD$75),--(data!$EI$3:$EI$554="Yes"))</f>
        <v>18</v>
      </c>
      <c r="AE77" s="558">
        <f ca="1">SUMPRODUCT(--(data!$DA$3:$DA$554&gt;AE$75),--(data!$EI$3:$EI$554="Yes"))</f>
        <v>5</v>
      </c>
      <c r="AG77" s="620"/>
    </row>
    <row r="78" spans="3:33" s="253" customFormat="1" ht="20.100000000000001" customHeight="1" x14ac:dyDescent="0.25">
      <c r="C78" s="1495"/>
      <c r="D78" s="1495"/>
      <c r="E78" s="1495"/>
      <c r="F78" s="1405" t="s">
        <v>7</v>
      </c>
      <c r="G78" s="1405"/>
      <c r="H78" s="1405"/>
      <c r="I78" s="1405" t="s">
        <v>305</v>
      </c>
      <c r="J78" s="1405"/>
      <c r="K78" s="1405"/>
      <c r="L78" s="251">
        <f ca="1">SUMPRODUCT(--(data!$BX$3:$BX$554=$L$4),--(data!$DA$3:$DA$554&lt;L$75))</f>
        <v>1</v>
      </c>
      <c r="M78" s="252">
        <f ca="1">SUMPRODUCT(--(data!$BX$3:$BX$554=$L$4),--(data!$DA$3:$DA$554&lt;M$75))</f>
        <v>2</v>
      </c>
      <c r="N78" s="300">
        <f ca="1">SUMPRODUCT(--(data!$BX$3:$BX$554=$L$4),--(data!$DA$3:$DA$554&lt;N$75))</f>
        <v>4</v>
      </c>
      <c r="O78" s="252">
        <f ca="1">SUMPRODUCT(--(data!$BX$3:$BX$554=$L$4),--(data!$DA$3:$DA$554&lt;O$75))</f>
        <v>4</v>
      </c>
      <c r="P78" s="252">
        <f ca="1">SUMPRODUCT(--(data!$BX$3:$BX$554=$L$4),--(data!$DA$3:$DA$554&lt;P$75))</f>
        <v>6</v>
      </c>
      <c r="Q78" s="174">
        <f ca="1">SUMPRODUCT(--(data!$BX$3:$BX$554=$L$4),--(data!$DA$3:$DA$554&lt;Q$75))</f>
        <v>6</v>
      </c>
      <c r="R78" s="530"/>
      <c r="S78" s="251">
        <f ca="1">SUMPRODUCT(--(data!$BX$3:$BX$554=$S$4),--(data!$DA$3:$DA$554&lt;S$75))</f>
        <v>0</v>
      </c>
      <c r="T78" s="252">
        <f ca="1">SUMPRODUCT(--(data!$BX$3:$BX$554=$S$4),--(data!$DA$3:$DA$554&lt;T$75))</f>
        <v>1</v>
      </c>
      <c r="U78" s="300">
        <f ca="1">SUMPRODUCT(--(data!$BX$3:$BX$554=$S$4),--(data!$DA$3:$DA$554&lt;U$75))</f>
        <v>4</v>
      </c>
      <c r="V78" s="252">
        <f ca="1">SUMPRODUCT(--(data!$BX$3:$BX$554=$S$4),--(data!$DA$3:$DA$554&lt;V$75))</f>
        <v>5</v>
      </c>
      <c r="W78" s="252">
        <f ca="1">SUMPRODUCT(--(data!$BX$3:$BX$554=$S$4),--(data!$DA$3:$DA$554&lt;W$75))</f>
        <v>5</v>
      </c>
      <c r="X78" s="174">
        <f ca="1">SUMPRODUCT(--(data!$BX$3:$BX$554=$S$4),--(data!$DA$3:$DA$554&lt;X$75))</f>
        <v>6</v>
      </c>
      <c r="Z78" s="621" t="s">
        <v>329</v>
      </c>
      <c r="AA78" s="560" t="s">
        <v>329</v>
      </c>
      <c r="AB78" s="561" t="s">
        <v>329</v>
      </c>
      <c r="AC78" s="560" t="s">
        <v>329</v>
      </c>
      <c r="AD78" s="560" t="s">
        <v>329</v>
      </c>
      <c r="AE78" s="562" t="s">
        <v>329</v>
      </c>
      <c r="AG78" s="620"/>
    </row>
    <row r="79" spans="3:33" s="253" customFormat="1" ht="20.100000000000001" customHeight="1" x14ac:dyDescent="0.25">
      <c r="C79" s="1495"/>
      <c r="D79" s="1495"/>
      <c r="E79" s="1495"/>
      <c r="F79" s="1439"/>
      <c r="G79" s="1439"/>
      <c r="H79" s="1439"/>
      <c r="I79" s="1439" t="s">
        <v>306</v>
      </c>
      <c r="J79" s="1439"/>
      <c r="K79" s="1439"/>
      <c r="L79" s="175">
        <f ca="1">SUMPRODUCT(--(data!$BX$3:$BX$554=$L$4),--(data!$DA$3:$DA$554&gt;L$75))</f>
        <v>5</v>
      </c>
      <c r="M79" s="176">
        <f ca="1">SUMPRODUCT(--(data!$BX$3:$BX$554=$L$4),--(data!$DA$3:$DA$554&gt;M$75))</f>
        <v>4</v>
      </c>
      <c r="N79" s="301">
        <f ca="1">SUMPRODUCT(--(data!$BX$3:$BX$554=$L$4),--(data!$DA$3:$DA$554&gt;N$75))</f>
        <v>2</v>
      </c>
      <c r="O79" s="176">
        <f ca="1">SUMPRODUCT(--(data!$BX$3:$BX$554=$L$4),--(data!$DA$3:$DA$554&gt;O$75))</f>
        <v>2</v>
      </c>
      <c r="P79" s="176">
        <f ca="1">SUMPRODUCT(--(data!$BX$3:$BX$554=$L$4),--(data!$DA$3:$DA$554&gt;P$75))</f>
        <v>0</v>
      </c>
      <c r="Q79" s="177">
        <f ca="1">SUMPRODUCT(--(data!$BX$3:$BX$554=$L$4),--(data!$DA$3:$DA$554&gt;Q$75))</f>
        <v>0</v>
      </c>
      <c r="R79" s="530"/>
      <c r="S79" s="175">
        <f ca="1">SUMPRODUCT(--(data!$BX$3:$BX$554=$S$4),--(data!$DA$3:$DA$554&gt;S$75))</f>
        <v>6</v>
      </c>
      <c r="T79" s="176">
        <f ca="1">SUMPRODUCT(--(data!$BX$3:$BX$554=$S$4),--(data!$DA$3:$DA$554&gt;T$75))</f>
        <v>5</v>
      </c>
      <c r="U79" s="301">
        <f ca="1">SUMPRODUCT(--(data!$BX$3:$BX$554=$S$4),--(data!$DA$3:$DA$554&gt;U$75))</f>
        <v>2</v>
      </c>
      <c r="V79" s="176">
        <f ca="1">SUMPRODUCT(--(data!$BX$3:$BX$554=$S$4),--(data!$DA$3:$DA$554&gt;V$75))</f>
        <v>1</v>
      </c>
      <c r="W79" s="176">
        <f ca="1">SUMPRODUCT(--(data!$BX$3:$BX$554=$S$4),--(data!$DA$3:$DA$554&gt;W$75))</f>
        <v>1</v>
      </c>
      <c r="X79" s="177">
        <f ca="1">SUMPRODUCT(--(data!$BX$3:$BX$554=$S$4),--(data!$DA$3:$DA$554&gt;X$75))</f>
        <v>0</v>
      </c>
      <c r="Z79" s="563" t="s">
        <v>329</v>
      </c>
      <c r="AA79" s="564" t="s">
        <v>329</v>
      </c>
      <c r="AB79" s="565" t="s">
        <v>329</v>
      </c>
      <c r="AC79" s="564" t="s">
        <v>329</v>
      </c>
      <c r="AD79" s="564" t="s">
        <v>329</v>
      </c>
      <c r="AE79" s="566" t="s">
        <v>329</v>
      </c>
      <c r="AG79" s="620"/>
    </row>
    <row r="80" spans="3:33" ht="20.100000000000001" customHeight="1" x14ac:dyDescent="0.25">
      <c r="C80" s="1495"/>
      <c r="D80" s="1495"/>
      <c r="E80" s="1495"/>
      <c r="F80" s="1405" t="s">
        <v>8</v>
      </c>
      <c r="G80" s="1405"/>
      <c r="H80" s="1405"/>
      <c r="I80" s="1405" t="s">
        <v>305</v>
      </c>
      <c r="J80" s="1405"/>
      <c r="K80" s="1405"/>
      <c r="L80" s="172">
        <f ca="1">SUMPRODUCT(--(data!$BY$3:$BY$554=$L$4),--(data!$DA$3:$DA$554&lt;L$75))</f>
        <v>1</v>
      </c>
      <c r="M80" s="173">
        <f ca="1">SUMPRODUCT(--(data!$BY$3:$BY$554=$L$4),--(data!$DA$3:$DA$554&lt;M$75))</f>
        <v>3</v>
      </c>
      <c r="N80" s="300">
        <f ca="1">SUMPRODUCT(--(data!$BY$3:$BY$554=$L$4),--(data!$DA$3:$DA$554&lt;N$75))</f>
        <v>3</v>
      </c>
      <c r="O80" s="173">
        <f ca="1">SUMPRODUCT(--(data!$BY$3:$BY$554=$L$4),--(data!$DA$3:$DA$554&lt;O$75))</f>
        <v>3</v>
      </c>
      <c r="P80" s="173">
        <f ca="1">SUMPRODUCT(--(data!$BY$3:$BY$554=$L$4),--(data!$DA$3:$DA$554&lt;P$75))</f>
        <v>4</v>
      </c>
      <c r="Q80" s="174">
        <f ca="1">SUMPRODUCT(--(data!$BY$3:$BY$554=$L$4),--(data!$DA$3:$DA$554&lt;Q$75))</f>
        <v>6</v>
      </c>
      <c r="R80" s="530"/>
      <c r="S80" s="172">
        <f ca="1">SUMPRODUCT(--(data!$BY$3:$BY$554=$S$4),--(data!$DA$3:$DA$554&lt;S$75))</f>
        <v>1</v>
      </c>
      <c r="T80" s="173">
        <f ca="1">SUMPRODUCT(--(data!$BY$3:$BY$554=$S$4),--(data!$DA$3:$DA$554&lt;T$75))</f>
        <v>3</v>
      </c>
      <c r="U80" s="300">
        <f ca="1">SUMPRODUCT(--(data!$BY$3:$BY$554=$S$4),--(data!$DA$3:$DA$554&lt;U$75))</f>
        <v>3</v>
      </c>
      <c r="V80" s="173">
        <f ca="1">SUMPRODUCT(--(data!$BY$3:$BY$554=$S$4),--(data!$DA$3:$DA$554&lt;V$75))</f>
        <v>4</v>
      </c>
      <c r="W80" s="173">
        <f ca="1">SUMPRODUCT(--(data!$BY$3:$BY$554=$S$4),--(data!$DA$3:$DA$554&lt;W$75))</f>
        <v>5</v>
      </c>
      <c r="X80" s="174">
        <f ca="1">SUMPRODUCT(--(data!$BY$3:$BY$554=$S$4),--(data!$DA$3:$DA$554&lt;X$75))</f>
        <v>5</v>
      </c>
      <c r="Z80" s="559" t="s">
        <v>329</v>
      </c>
      <c r="AA80" s="560" t="s">
        <v>329</v>
      </c>
      <c r="AB80" s="561" t="s">
        <v>329</v>
      </c>
      <c r="AC80" s="560" t="s">
        <v>329</v>
      </c>
      <c r="AD80" s="560" t="s">
        <v>329</v>
      </c>
      <c r="AE80" s="562" t="s">
        <v>329</v>
      </c>
      <c r="AG80" s="620"/>
    </row>
    <row r="81" spans="3:33" ht="20.100000000000001" customHeight="1" x14ac:dyDescent="0.25">
      <c r="C81" s="1485"/>
      <c r="D81" s="1485"/>
      <c r="E81" s="1485"/>
      <c r="F81" s="1439"/>
      <c r="G81" s="1439"/>
      <c r="H81" s="1439"/>
      <c r="I81" s="1439" t="s">
        <v>306</v>
      </c>
      <c r="J81" s="1439"/>
      <c r="K81" s="1439"/>
      <c r="L81" s="175">
        <f ca="1">SUMPRODUCT(--(data!$BY$3:$BY$554=$L$4),--(data!$DA$3:$DA$554&gt;L$75))</f>
        <v>5</v>
      </c>
      <c r="M81" s="176">
        <f ca="1">SUMPRODUCT(--(data!$BY$3:$BY$554=$L$4),--(data!$DA$3:$DA$554&gt;M$75))</f>
        <v>3</v>
      </c>
      <c r="N81" s="301">
        <f ca="1">SUMPRODUCT(--(data!$BY$3:$BY$554=$L$4),--(data!$DA$3:$DA$554&gt;N$75))</f>
        <v>3</v>
      </c>
      <c r="O81" s="176">
        <f ca="1">SUMPRODUCT(--(data!$BY$3:$BY$554=$L$4),--(data!$DA$3:$DA$554&gt;O$75))</f>
        <v>3</v>
      </c>
      <c r="P81" s="176">
        <f ca="1">SUMPRODUCT(--(data!$BY$3:$BY$554=$L$4),--(data!$DA$3:$DA$554&gt;P$75))</f>
        <v>2</v>
      </c>
      <c r="Q81" s="177">
        <f ca="1">SUMPRODUCT(--(data!$BY$3:$BY$554=$L$4),--(data!$DA$3:$DA$554&gt;Q$75))</f>
        <v>0</v>
      </c>
      <c r="R81" s="530"/>
      <c r="S81" s="175">
        <f ca="1">SUMPRODUCT(--(data!$BY$3:$BY$554=$S$4),--(data!$DA$3:$DA$554&gt;S$75))</f>
        <v>5</v>
      </c>
      <c r="T81" s="176">
        <f ca="1">SUMPRODUCT(--(data!$BY$3:$BY$554=$S$4),--(data!$DA$3:$DA$554&gt;T$75))</f>
        <v>3</v>
      </c>
      <c r="U81" s="301">
        <f ca="1">SUMPRODUCT(--(data!$BY$3:$BY$554=$S$4),--(data!$DA$3:$DA$554&gt;U$75))</f>
        <v>3</v>
      </c>
      <c r="V81" s="176">
        <f ca="1">SUMPRODUCT(--(data!$BY$3:$BY$554=$S$4),--(data!$DA$3:$DA$554&gt;V$75))</f>
        <v>2</v>
      </c>
      <c r="W81" s="176">
        <f ca="1">SUMPRODUCT(--(data!$BY$3:$BY$554=$S$4),--(data!$DA$3:$DA$554&gt;W$75))</f>
        <v>1</v>
      </c>
      <c r="X81" s="177">
        <f ca="1">SUMPRODUCT(--(data!$BY$3:$BY$554=$S$4),--(data!$DA$3:$DA$554&gt;X$75))</f>
        <v>1</v>
      </c>
      <c r="Z81" s="563" t="s">
        <v>329</v>
      </c>
      <c r="AA81" s="564" t="s">
        <v>329</v>
      </c>
      <c r="AB81" s="565" t="s">
        <v>329</v>
      </c>
      <c r="AC81" s="564" t="s">
        <v>329</v>
      </c>
      <c r="AD81" s="564" t="s">
        <v>329</v>
      </c>
      <c r="AE81" s="566" t="s">
        <v>329</v>
      </c>
      <c r="AG81" s="620"/>
    </row>
    <row r="82" spans="3:33" s="261" customFormat="1" ht="20.100000000000001" customHeight="1" x14ac:dyDescent="0.25">
      <c r="C82" s="1494" t="s">
        <v>307</v>
      </c>
      <c r="D82" s="1494"/>
      <c r="E82" s="1494"/>
      <c r="F82" s="1401" t="s">
        <v>23</v>
      </c>
      <c r="G82" s="1401"/>
      <c r="H82" s="1401"/>
      <c r="I82" s="1401" t="s">
        <v>305</v>
      </c>
      <c r="J82" s="1401"/>
      <c r="K82" s="1401"/>
      <c r="L82" s="284">
        <f ca="1">L76*100/$L$7</f>
        <v>16.666666666666668</v>
      </c>
      <c r="M82" s="285">
        <f t="shared" ref="M82:Q82" ca="1" si="138">M76*100/$L$7</f>
        <v>41.666666666666664</v>
      </c>
      <c r="N82" s="285">
        <f t="shared" ca="1" si="138"/>
        <v>58.333333333333336</v>
      </c>
      <c r="O82" s="285">
        <f t="shared" ca="1" si="138"/>
        <v>58.333333333333336</v>
      </c>
      <c r="P82" s="285">
        <f t="shared" ca="1" si="138"/>
        <v>83.333333333333329</v>
      </c>
      <c r="Q82" s="286">
        <f t="shared" ca="1" si="138"/>
        <v>100</v>
      </c>
      <c r="R82" s="531"/>
      <c r="S82" s="284">
        <f ca="1">S76*100/$S$7</f>
        <v>8.3333333333333339</v>
      </c>
      <c r="T82" s="285">
        <f t="shared" ref="T82:X82" ca="1" si="139">T76*100/$S$7</f>
        <v>33.333333333333336</v>
      </c>
      <c r="U82" s="285">
        <f t="shared" ca="1" si="139"/>
        <v>58.333333333333336</v>
      </c>
      <c r="V82" s="285">
        <f t="shared" ca="1" si="139"/>
        <v>75</v>
      </c>
      <c r="W82" s="285">
        <f t="shared" ca="1" si="139"/>
        <v>83.333333333333329</v>
      </c>
      <c r="X82" s="286">
        <f t="shared" ca="1" si="139"/>
        <v>91.666666666666671</v>
      </c>
      <c r="Z82" s="567">
        <f t="shared" ref="Z82:AE83" ca="1" si="140">Z76*100/$Z$7</f>
        <v>7.6388888888888893</v>
      </c>
      <c r="AA82" s="568">
        <f t="shared" ca="1" si="140"/>
        <v>27.083333333333332</v>
      </c>
      <c r="AB82" s="568">
        <f t="shared" ca="1" si="140"/>
        <v>51.388888888888886</v>
      </c>
      <c r="AC82" s="568">
        <f t="shared" ca="1" si="140"/>
        <v>71.527777777777771</v>
      </c>
      <c r="AD82" s="568">
        <f t="shared" ca="1" si="140"/>
        <v>87.5</v>
      </c>
      <c r="AE82" s="569">
        <f t="shared" ca="1" si="140"/>
        <v>96.527777777777771</v>
      </c>
      <c r="AG82" s="620"/>
    </row>
    <row r="83" spans="3:33" s="261" customFormat="1" ht="20.100000000000001" customHeight="1" x14ac:dyDescent="0.25">
      <c r="C83" s="1495"/>
      <c r="D83" s="1495"/>
      <c r="E83" s="1495"/>
      <c r="F83" s="1426"/>
      <c r="G83" s="1426"/>
      <c r="H83" s="1426"/>
      <c r="I83" s="1426" t="s">
        <v>306</v>
      </c>
      <c r="J83" s="1426"/>
      <c r="K83" s="1426"/>
      <c r="L83" s="287">
        <f ca="1">L77*100/$L$7</f>
        <v>83.333333333333329</v>
      </c>
      <c r="M83" s="288">
        <f t="shared" ref="M83:Q83" ca="1" si="141">M77*100/$L$7</f>
        <v>58.333333333333336</v>
      </c>
      <c r="N83" s="288">
        <f t="shared" ca="1" si="141"/>
        <v>41.666666666666664</v>
      </c>
      <c r="O83" s="288">
        <f t="shared" ca="1" si="141"/>
        <v>41.666666666666664</v>
      </c>
      <c r="P83" s="288">
        <f t="shared" ca="1" si="141"/>
        <v>16.666666666666668</v>
      </c>
      <c r="Q83" s="289">
        <f t="shared" ca="1" si="141"/>
        <v>0</v>
      </c>
      <c r="R83" s="531"/>
      <c r="S83" s="287">
        <f ca="1">S77*100/$S$7</f>
        <v>91.666666666666671</v>
      </c>
      <c r="T83" s="288">
        <f t="shared" ref="T83:X83" ca="1" si="142">T77*100/$S$7</f>
        <v>66.666666666666671</v>
      </c>
      <c r="U83" s="288">
        <f t="shared" ca="1" si="142"/>
        <v>41.666666666666664</v>
      </c>
      <c r="V83" s="288">
        <f t="shared" ca="1" si="142"/>
        <v>25</v>
      </c>
      <c r="W83" s="288">
        <f t="shared" ca="1" si="142"/>
        <v>16.666666666666668</v>
      </c>
      <c r="X83" s="289">
        <f t="shared" ca="1" si="142"/>
        <v>8.3333333333333339</v>
      </c>
      <c r="Z83" s="570">
        <f t="shared" ca="1" si="140"/>
        <v>92.361111111111114</v>
      </c>
      <c r="AA83" s="571">
        <f t="shared" ca="1" si="140"/>
        <v>72.916666666666671</v>
      </c>
      <c r="AB83" s="571">
        <f t="shared" ca="1" si="140"/>
        <v>48.611111111111114</v>
      </c>
      <c r="AC83" s="571">
        <f t="shared" ca="1" si="140"/>
        <v>28.472222222222221</v>
      </c>
      <c r="AD83" s="571">
        <f t="shared" ca="1" si="140"/>
        <v>12.5</v>
      </c>
      <c r="AE83" s="572">
        <f t="shared" ca="1" si="140"/>
        <v>3.4722222222222223</v>
      </c>
      <c r="AG83" s="620"/>
    </row>
    <row r="84" spans="3:33" s="261" customFormat="1" ht="20.100000000000001" customHeight="1" x14ac:dyDescent="0.25">
      <c r="C84" s="1495"/>
      <c r="D84" s="1495"/>
      <c r="E84" s="1495"/>
      <c r="F84" s="1405" t="s">
        <v>7</v>
      </c>
      <c r="G84" s="1405"/>
      <c r="H84" s="1405"/>
      <c r="I84" s="1405" t="s">
        <v>305</v>
      </c>
      <c r="J84" s="1405"/>
      <c r="K84" s="1405"/>
      <c r="L84" s="290">
        <f ca="1">L78*100/$L$8</f>
        <v>16.666666666666668</v>
      </c>
      <c r="M84" s="291">
        <f t="shared" ref="M84:Q84" ca="1" si="143">M78*100/$L$8</f>
        <v>33.333333333333336</v>
      </c>
      <c r="N84" s="291">
        <f t="shared" ca="1" si="143"/>
        <v>66.666666666666671</v>
      </c>
      <c r="O84" s="291">
        <f t="shared" ca="1" si="143"/>
        <v>66.666666666666671</v>
      </c>
      <c r="P84" s="291">
        <f t="shared" ca="1" si="143"/>
        <v>100</v>
      </c>
      <c r="Q84" s="292">
        <f t="shared" ca="1" si="143"/>
        <v>100</v>
      </c>
      <c r="R84" s="531"/>
      <c r="S84" s="290">
        <f ca="1">S78*100/$S$8</f>
        <v>0</v>
      </c>
      <c r="T84" s="291">
        <f t="shared" ref="T84:X84" ca="1" si="144">T78*100/$S$8</f>
        <v>16.666666666666668</v>
      </c>
      <c r="U84" s="291">
        <f t="shared" ca="1" si="144"/>
        <v>66.666666666666671</v>
      </c>
      <c r="V84" s="291">
        <f t="shared" ca="1" si="144"/>
        <v>83.333333333333329</v>
      </c>
      <c r="W84" s="291">
        <f t="shared" ca="1" si="144"/>
        <v>83.333333333333329</v>
      </c>
      <c r="X84" s="292">
        <f t="shared" ca="1" si="144"/>
        <v>100</v>
      </c>
      <c r="Z84" s="573" t="s">
        <v>329</v>
      </c>
      <c r="AA84" s="574" t="s">
        <v>329</v>
      </c>
      <c r="AB84" s="574" t="s">
        <v>329</v>
      </c>
      <c r="AC84" s="574" t="s">
        <v>329</v>
      </c>
      <c r="AD84" s="574" t="s">
        <v>329</v>
      </c>
      <c r="AE84" s="575" t="s">
        <v>329</v>
      </c>
      <c r="AG84" s="620"/>
    </row>
    <row r="85" spans="3:33" s="261" customFormat="1" ht="20.100000000000001" customHeight="1" x14ac:dyDescent="0.25">
      <c r="C85" s="1495"/>
      <c r="D85" s="1495"/>
      <c r="E85" s="1495"/>
      <c r="F85" s="1439"/>
      <c r="G85" s="1439"/>
      <c r="H85" s="1439"/>
      <c r="I85" s="1439" t="s">
        <v>306</v>
      </c>
      <c r="J85" s="1439"/>
      <c r="K85" s="1439"/>
      <c r="L85" s="293">
        <f ca="1">L79*100/$L$8</f>
        <v>83.333333333333329</v>
      </c>
      <c r="M85" s="294">
        <f t="shared" ref="M85:Q85" ca="1" si="145">M79*100/$L$8</f>
        <v>66.666666666666671</v>
      </c>
      <c r="N85" s="294">
        <f t="shared" ca="1" si="145"/>
        <v>33.333333333333336</v>
      </c>
      <c r="O85" s="294">
        <f t="shared" ca="1" si="145"/>
        <v>33.333333333333336</v>
      </c>
      <c r="P85" s="294">
        <f t="shared" ca="1" si="145"/>
        <v>0</v>
      </c>
      <c r="Q85" s="295">
        <f t="shared" ca="1" si="145"/>
        <v>0</v>
      </c>
      <c r="R85" s="531"/>
      <c r="S85" s="293">
        <f ca="1">S79*100/$S$8</f>
        <v>100</v>
      </c>
      <c r="T85" s="294">
        <f t="shared" ref="T85:X85" ca="1" si="146">T79*100/$S$8</f>
        <v>83.333333333333329</v>
      </c>
      <c r="U85" s="294">
        <f t="shared" ca="1" si="146"/>
        <v>33.333333333333336</v>
      </c>
      <c r="V85" s="294">
        <f t="shared" ca="1" si="146"/>
        <v>16.666666666666668</v>
      </c>
      <c r="W85" s="294">
        <f t="shared" ca="1" si="146"/>
        <v>16.666666666666668</v>
      </c>
      <c r="X85" s="295">
        <f t="shared" ca="1" si="146"/>
        <v>0</v>
      </c>
      <c r="Z85" s="576" t="s">
        <v>329</v>
      </c>
      <c r="AA85" s="577" t="s">
        <v>329</v>
      </c>
      <c r="AB85" s="577" t="s">
        <v>329</v>
      </c>
      <c r="AC85" s="577" t="s">
        <v>329</v>
      </c>
      <c r="AD85" s="577" t="s">
        <v>329</v>
      </c>
      <c r="AE85" s="578" t="s">
        <v>329</v>
      </c>
      <c r="AG85" s="620"/>
    </row>
    <row r="86" spans="3:33" s="261" customFormat="1" ht="20.100000000000001" customHeight="1" x14ac:dyDescent="0.25">
      <c r="C86" s="1495"/>
      <c r="D86" s="1495"/>
      <c r="E86" s="1495"/>
      <c r="F86" s="1405" t="s">
        <v>8</v>
      </c>
      <c r="G86" s="1405"/>
      <c r="H86" s="1405"/>
      <c r="I86" s="1405" t="s">
        <v>305</v>
      </c>
      <c r="J86" s="1405"/>
      <c r="K86" s="1405"/>
      <c r="L86" s="290">
        <f ca="1">L80*100/$L$9</f>
        <v>16.666666666666668</v>
      </c>
      <c r="M86" s="291">
        <f t="shared" ref="M86:Q86" ca="1" si="147">M80*100/$L$9</f>
        <v>50</v>
      </c>
      <c r="N86" s="291">
        <f t="shared" ca="1" si="147"/>
        <v>50</v>
      </c>
      <c r="O86" s="291">
        <f t="shared" ca="1" si="147"/>
        <v>50</v>
      </c>
      <c r="P86" s="291">
        <f t="shared" ca="1" si="147"/>
        <v>66.666666666666671</v>
      </c>
      <c r="Q86" s="292">
        <f t="shared" ca="1" si="147"/>
        <v>100</v>
      </c>
      <c r="R86" s="531"/>
      <c r="S86" s="290">
        <f ca="1">S80*100/$S$9</f>
        <v>16.666666666666668</v>
      </c>
      <c r="T86" s="291">
        <f t="shared" ref="T86:X86" ca="1" si="148">T80*100/$S$9</f>
        <v>50</v>
      </c>
      <c r="U86" s="291">
        <f t="shared" ca="1" si="148"/>
        <v>50</v>
      </c>
      <c r="V86" s="291">
        <f t="shared" ca="1" si="148"/>
        <v>66.666666666666671</v>
      </c>
      <c r="W86" s="291">
        <f t="shared" ca="1" si="148"/>
        <v>83.333333333333329</v>
      </c>
      <c r="X86" s="292">
        <f t="shared" ca="1" si="148"/>
        <v>83.333333333333329</v>
      </c>
      <c r="Z86" s="573" t="s">
        <v>329</v>
      </c>
      <c r="AA86" s="574" t="s">
        <v>329</v>
      </c>
      <c r="AB86" s="574" t="s">
        <v>329</v>
      </c>
      <c r="AC86" s="574" t="s">
        <v>329</v>
      </c>
      <c r="AD86" s="574" t="s">
        <v>329</v>
      </c>
      <c r="AE86" s="575" t="s">
        <v>329</v>
      </c>
      <c r="AG86" s="620"/>
    </row>
    <row r="87" spans="3:33" s="261" customFormat="1" ht="20.100000000000001" customHeight="1" x14ac:dyDescent="0.25">
      <c r="C87" s="1532"/>
      <c r="D87" s="1532"/>
      <c r="E87" s="1532"/>
      <c r="F87" s="1392"/>
      <c r="G87" s="1392"/>
      <c r="H87" s="1392"/>
      <c r="I87" s="1392" t="s">
        <v>306</v>
      </c>
      <c r="J87" s="1392"/>
      <c r="K87" s="1392"/>
      <c r="L87" s="296">
        <f ca="1">L81*100/$L$9</f>
        <v>83.333333333333329</v>
      </c>
      <c r="M87" s="297">
        <f t="shared" ref="M87:Q87" ca="1" si="149">M81*100/$L$9</f>
        <v>50</v>
      </c>
      <c r="N87" s="297">
        <f t="shared" ca="1" si="149"/>
        <v>50</v>
      </c>
      <c r="O87" s="297">
        <f t="shared" ca="1" si="149"/>
        <v>50</v>
      </c>
      <c r="P87" s="297">
        <f t="shared" ca="1" si="149"/>
        <v>33.333333333333336</v>
      </c>
      <c r="Q87" s="298">
        <f t="shared" ca="1" si="149"/>
        <v>0</v>
      </c>
      <c r="R87" s="531"/>
      <c r="S87" s="296">
        <f ca="1">S81*100/$S$9</f>
        <v>83.333333333333329</v>
      </c>
      <c r="T87" s="297">
        <f t="shared" ref="T87:X87" ca="1" si="150">T81*100/$S$9</f>
        <v>50</v>
      </c>
      <c r="U87" s="297">
        <f t="shared" ca="1" si="150"/>
        <v>50</v>
      </c>
      <c r="V87" s="297">
        <f t="shared" ca="1" si="150"/>
        <v>33.333333333333336</v>
      </c>
      <c r="W87" s="297">
        <f t="shared" ca="1" si="150"/>
        <v>16.666666666666668</v>
      </c>
      <c r="X87" s="298">
        <f t="shared" ca="1" si="150"/>
        <v>16.666666666666668</v>
      </c>
      <c r="Z87" s="579" t="s">
        <v>329</v>
      </c>
      <c r="AA87" s="580" t="s">
        <v>329</v>
      </c>
      <c r="AB87" s="580" t="s">
        <v>329</v>
      </c>
      <c r="AC87" s="580" t="s">
        <v>329</v>
      </c>
      <c r="AD87" s="580" t="s">
        <v>329</v>
      </c>
      <c r="AE87" s="581" t="s">
        <v>329</v>
      </c>
      <c r="AG87" s="620"/>
    </row>
    <row r="88" spans="3:33" ht="20.100000000000001" customHeight="1" x14ac:dyDescent="0.25">
      <c r="C88" s="1494" t="s">
        <v>345</v>
      </c>
      <c r="D88" s="1494"/>
      <c r="E88" s="1494"/>
      <c r="F88" s="1401" t="s">
        <v>23</v>
      </c>
      <c r="G88" s="1401"/>
      <c r="H88" s="1401"/>
      <c r="I88" s="1401" t="s">
        <v>305</v>
      </c>
      <c r="J88" s="1401"/>
      <c r="K88" s="1401"/>
      <c r="L88" s="269">
        <f ca="1">IFERROR(100/L82,"-")</f>
        <v>6</v>
      </c>
      <c r="M88" s="270">
        <f t="shared" ref="M88:Q88" ca="1" si="151">IFERROR(100/M82,"-")</f>
        <v>2.4000000000000004</v>
      </c>
      <c r="N88" s="270">
        <f t="shared" ca="1" si="151"/>
        <v>1.7142857142857142</v>
      </c>
      <c r="O88" s="270">
        <f t="shared" ca="1" si="151"/>
        <v>1.7142857142857142</v>
      </c>
      <c r="P88" s="270">
        <f t="shared" ca="1" si="151"/>
        <v>1.2000000000000002</v>
      </c>
      <c r="Q88" s="271">
        <f t="shared" ca="1" si="151"/>
        <v>1</v>
      </c>
      <c r="R88" s="532"/>
      <c r="S88" s="269">
        <f t="shared" ref="S88:X88" ca="1" si="152">IFERROR(100/S82,"-")</f>
        <v>12</v>
      </c>
      <c r="T88" s="270">
        <f t="shared" ca="1" si="152"/>
        <v>3</v>
      </c>
      <c r="U88" s="270">
        <f t="shared" ca="1" si="152"/>
        <v>1.7142857142857142</v>
      </c>
      <c r="V88" s="270">
        <f t="shared" ca="1" si="152"/>
        <v>1.3333333333333333</v>
      </c>
      <c r="W88" s="270">
        <f t="shared" ca="1" si="152"/>
        <v>1.2000000000000002</v>
      </c>
      <c r="X88" s="271">
        <f t="shared" ca="1" si="152"/>
        <v>1.0909090909090908</v>
      </c>
      <c r="Z88" s="582">
        <f t="shared" ref="Z88:AE88" ca="1" si="153">IFERROR(100/Z82,"-")</f>
        <v>13.09090909090909</v>
      </c>
      <c r="AA88" s="583">
        <f t="shared" ca="1" si="153"/>
        <v>3.6923076923076925</v>
      </c>
      <c r="AB88" s="583">
        <f t="shared" ca="1" si="153"/>
        <v>1.9459459459459461</v>
      </c>
      <c r="AC88" s="583">
        <f t="shared" ca="1" si="153"/>
        <v>1.3980582524271845</v>
      </c>
      <c r="AD88" s="583">
        <f t="shared" ca="1" si="153"/>
        <v>1.1428571428571428</v>
      </c>
      <c r="AE88" s="584">
        <f t="shared" ca="1" si="153"/>
        <v>1.0359712230215827</v>
      </c>
      <c r="AG88" s="620"/>
    </row>
    <row r="89" spans="3:33" ht="20.100000000000001" customHeight="1" x14ac:dyDescent="0.25">
      <c r="C89" s="1495"/>
      <c r="D89" s="1495"/>
      <c r="E89" s="1495"/>
      <c r="F89" s="1426"/>
      <c r="G89" s="1426"/>
      <c r="H89" s="1426"/>
      <c r="I89" s="1426" t="s">
        <v>306</v>
      </c>
      <c r="J89" s="1426"/>
      <c r="K89" s="1426"/>
      <c r="L89" s="272">
        <f t="shared" ref="L89:Q89" ca="1" si="154">IFERROR(100/L83,"-")</f>
        <v>1.2000000000000002</v>
      </c>
      <c r="M89" s="273">
        <f t="shared" ca="1" si="154"/>
        <v>1.7142857142857142</v>
      </c>
      <c r="N89" s="273">
        <f t="shared" ca="1" si="154"/>
        <v>2.4000000000000004</v>
      </c>
      <c r="O89" s="273">
        <f t="shared" ca="1" si="154"/>
        <v>2.4000000000000004</v>
      </c>
      <c r="P89" s="273">
        <f t="shared" ca="1" si="154"/>
        <v>6</v>
      </c>
      <c r="Q89" s="274" t="str">
        <f t="shared" ca="1" si="154"/>
        <v>-</v>
      </c>
      <c r="R89" s="532"/>
      <c r="S89" s="272">
        <f t="shared" ref="S89:X89" ca="1" si="155">IFERROR(100/S83,"-")</f>
        <v>1.0909090909090908</v>
      </c>
      <c r="T89" s="273">
        <f t="shared" ca="1" si="155"/>
        <v>1.5</v>
      </c>
      <c r="U89" s="273">
        <f t="shared" ca="1" si="155"/>
        <v>2.4000000000000004</v>
      </c>
      <c r="V89" s="273">
        <f t="shared" ca="1" si="155"/>
        <v>4</v>
      </c>
      <c r="W89" s="273">
        <f t="shared" ca="1" si="155"/>
        <v>6</v>
      </c>
      <c r="X89" s="274">
        <f t="shared" ca="1" si="155"/>
        <v>12</v>
      </c>
      <c r="Z89" s="585">
        <f t="shared" ref="Z89:AE89" ca="1" si="156">IFERROR(100/Z83,"-")</f>
        <v>1.0827067669172932</v>
      </c>
      <c r="AA89" s="586">
        <f t="shared" ca="1" si="156"/>
        <v>1.3714285714285714</v>
      </c>
      <c r="AB89" s="586">
        <f t="shared" ca="1" si="156"/>
        <v>2.0571428571428569</v>
      </c>
      <c r="AC89" s="586">
        <f t="shared" ca="1" si="156"/>
        <v>3.5121951219512195</v>
      </c>
      <c r="AD89" s="586">
        <f t="shared" ca="1" si="156"/>
        <v>8</v>
      </c>
      <c r="AE89" s="587">
        <f t="shared" ca="1" si="156"/>
        <v>28.8</v>
      </c>
      <c r="AG89" s="620"/>
    </row>
    <row r="90" spans="3:33" s="253" customFormat="1" ht="20.100000000000001" customHeight="1" x14ac:dyDescent="0.25">
      <c r="C90" s="1495"/>
      <c r="D90" s="1495"/>
      <c r="E90" s="1495"/>
      <c r="F90" s="1405" t="s">
        <v>7</v>
      </c>
      <c r="G90" s="1405"/>
      <c r="H90" s="1405"/>
      <c r="I90" s="1405" t="s">
        <v>305</v>
      </c>
      <c r="J90" s="1405"/>
      <c r="K90" s="1405"/>
      <c r="L90" s="275">
        <f t="shared" ref="L90:Q90" ca="1" si="157">IFERROR(100/L84,"-")</f>
        <v>6</v>
      </c>
      <c r="M90" s="276">
        <f t="shared" ca="1" si="157"/>
        <v>3</v>
      </c>
      <c r="N90" s="276">
        <f t="shared" ca="1" si="157"/>
        <v>1.5</v>
      </c>
      <c r="O90" s="276">
        <f t="shared" ca="1" si="157"/>
        <v>1.5</v>
      </c>
      <c r="P90" s="276">
        <f t="shared" ca="1" si="157"/>
        <v>1</v>
      </c>
      <c r="Q90" s="277">
        <f t="shared" ca="1" si="157"/>
        <v>1</v>
      </c>
      <c r="R90" s="532"/>
      <c r="S90" s="275" t="str">
        <f t="shared" ref="S90:X90" ca="1" si="158">IFERROR(100/S84,"-")</f>
        <v>-</v>
      </c>
      <c r="T90" s="276">
        <f t="shared" ca="1" si="158"/>
        <v>6</v>
      </c>
      <c r="U90" s="276">
        <f t="shared" ca="1" si="158"/>
        <v>1.5</v>
      </c>
      <c r="V90" s="276">
        <f t="shared" ca="1" si="158"/>
        <v>1.2000000000000002</v>
      </c>
      <c r="W90" s="276">
        <f t="shared" ca="1" si="158"/>
        <v>1.2000000000000002</v>
      </c>
      <c r="X90" s="277">
        <f t="shared" ca="1" si="158"/>
        <v>1</v>
      </c>
      <c r="Z90" s="588" t="s">
        <v>329</v>
      </c>
      <c r="AA90" s="589" t="s">
        <v>329</v>
      </c>
      <c r="AB90" s="589" t="s">
        <v>329</v>
      </c>
      <c r="AC90" s="589" t="s">
        <v>329</v>
      </c>
      <c r="AD90" s="589" t="s">
        <v>329</v>
      </c>
      <c r="AE90" s="590" t="s">
        <v>329</v>
      </c>
      <c r="AG90" s="620"/>
    </row>
    <row r="91" spans="3:33" s="253" customFormat="1" ht="20.100000000000001" customHeight="1" x14ac:dyDescent="0.25">
      <c r="C91" s="1495"/>
      <c r="D91" s="1495"/>
      <c r="E91" s="1495"/>
      <c r="F91" s="1439"/>
      <c r="G91" s="1439"/>
      <c r="H91" s="1439"/>
      <c r="I91" s="1439" t="s">
        <v>306</v>
      </c>
      <c r="J91" s="1439"/>
      <c r="K91" s="1439"/>
      <c r="L91" s="278">
        <f t="shared" ref="L91:Q91" ca="1" si="159">IFERROR(100/L85,"-")</f>
        <v>1.2000000000000002</v>
      </c>
      <c r="M91" s="279">
        <f t="shared" ca="1" si="159"/>
        <v>1.5</v>
      </c>
      <c r="N91" s="279">
        <f t="shared" ca="1" si="159"/>
        <v>3</v>
      </c>
      <c r="O91" s="279">
        <f t="shared" ca="1" si="159"/>
        <v>3</v>
      </c>
      <c r="P91" s="279" t="str">
        <f t="shared" ca="1" si="159"/>
        <v>-</v>
      </c>
      <c r="Q91" s="280" t="str">
        <f t="shared" ca="1" si="159"/>
        <v>-</v>
      </c>
      <c r="R91" s="532"/>
      <c r="S91" s="278">
        <f t="shared" ref="S91:X91" ca="1" si="160">IFERROR(100/S85,"-")</f>
        <v>1</v>
      </c>
      <c r="T91" s="279">
        <f t="shared" ca="1" si="160"/>
        <v>1.2000000000000002</v>
      </c>
      <c r="U91" s="279">
        <f t="shared" ca="1" si="160"/>
        <v>3</v>
      </c>
      <c r="V91" s="279">
        <f t="shared" ca="1" si="160"/>
        <v>6</v>
      </c>
      <c r="W91" s="279">
        <f t="shared" ca="1" si="160"/>
        <v>6</v>
      </c>
      <c r="X91" s="280" t="str">
        <f t="shared" ca="1" si="160"/>
        <v>-</v>
      </c>
      <c r="Z91" s="591" t="s">
        <v>329</v>
      </c>
      <c r="AA91" s="592" t="s">
        <v>329</v>
      </c>
      <c r="AB91" s="592" t="s">
        <v>329</v>
      </c>
      <c r="AC91" s="592" t="s">
        <v>329</v>
      </c>
      <c r="AD91" s="592" t="s">
        <v>329</v>
      </c>
      <c r="AE91" s="593" t="s">
        <v>329</v>
      </c>
      <c r="AG91" s="620"/>
    </row>
    <row r="92" spans="3:33" ht="20.100000000000001" customHeight="1" x14ac:dyDescent="0.25">
      <c r="C92" s="1495"/>
      <c r="D92" s="1495"/>
      <c r="E92" s="1495"/>
      <c r="F92" s="1405" t="s">
        <v>8</v>
      </c>
      <c r="G92" s="1405"/>
      <c r="H92" s="1405"/>
      <c r="I92" s="1405" t="s">
        <v>305</v>
      </c>
      <c r="J92" s="1405"/>
      <c r="K92" s="1405"/>
      <c r="L92" s="275">
        <f t="shared" ref="L92:Q92" ca="1" si="161">IFERROR(100/L86,"-")</f>
        <v>6</v>
      </c>
      <c r="M92" s="276">
        <f t="shared" ca="1" si="161"/>
        <v>2</v>
      </c>
      <c r="N92" s="276">
        <f t="shared" ca="1" si="161"/>
        <v>2</v>
      </c>
      <c r="O92" s="276">
        <f t="shared" ca="1" si="161"/>
        <v>2</v>
      </c>
      <c r="P92" s="276">
        <f t="shared" ca="1" si="161"/>
        <v>1.5</v>
      </c>
      <c r="Q92" s="277">
        <f t="shared" ca="1" si="161"/>
        <v>1</v>
      </c>
      <c r="R92" s="532"/>
      <c r="S92" s="275">
        <f t="shared" ref="S92:X92" ca="1" si="162">IFERROR(100/S86,"-")</f>
        <v>6</v>
      </c>
      <c r="T92" s="276">
        <f t="shared" ca="1" si="162"/>
        <v>2</v>
      </c>
      <c r="U92" s="276">
        <f t="shared" ca="1" si="162"/>
        <v>2</v>
      </c>
      <c r="V92" s="276">
        <f t="shared" ca="1" si="162"/>
        <v>1.5</v>
      </c>
      <c r="W92" s="276">
        <f t="shared" ca="1" si="162"/>
        <v>1.2000000000000002</v>
      </c>
      <c r="X92" s="277">
        <f t="shared" ca="1" si="162"/>
        <v>1.2000000000000002</v>
      </c>
      <c r="Z92" s="588" t="s">
        <v>329</v>
      </c>
      <c r="AA92" s="589" t="s">
        <v>329</v>
      </c>
      <c r="AB92" s="589" t="s">
        <v>329</v>
      </c>
      <c r="AC92" s="589" t="s">
        <v>329</v>
      </c>
      <c r="AD92" s="589" t="s">
        <v>329</v>
      </c>
      <c r="AE92" s="590" t="s">
        <v>329</v>
      </c>
      <c r="AG92" s="620"/>
    </row>
    <row r="93" spans="3:33" ht="20.100000000000001" customHeight="1" x14ac:dyDescent="0.25">
      <c r="C93" s="1532"/>
      <c r="D93" s="1532"/>
      <c r="E93" s="1532"/>
      <c r="F93" s="1392"/>
      <c r="G93" s="1392"/>
      <c r="H93" s="1392"/>
      <c r="I93" s="1392" t="s">
        <v>306</v>
      </c>
      <c r="J93" s="1392"/>
      <c r="K93" s="1392"/>
      <c r="L93" s="281">
        <f t="shared" ref="L93:Q93" ca="1" si="163">IFERROR(100/L87,"-")</f>
        <v>1.2000000000000002</v>
      </c>
      <c r="M93" s="282">
        <f t="shared" ca="1" si="163"/>
        <v>2</v>
      </c>
      <c r="N93" s="282">
        <f t="shared" ca="1" si="163"/>
        <v>2</v>
      </c>
      <c r="O93" s="282">
        <f t="shared" ca="1" si="163"/>
        <v>2</v>
      </c>
      <c r="P93" s="282">
        <f t="shared" ca="1" si="163"/>
        <v>3</v>
      </c>
      <c r="Q93" s="283" t="str">
        <f t="shared" ca="1" si="163"/>
        <v>-</v>
      </c>
      <c r="R93" s="532"/>
      <c r="S93" s="281">
        <f t="shared" ref="S93:X93" ca="1" si="164">IFERROR(100/S87,"-")</f>
        <v>1.2000000000000002</v>
      </c>
      <c r="T93" s="282">
        <f t="shared" ca="1" si="164"/>
        <v>2</v>
      </c>
      <c r="U93" s="282">
        <f t="shared" ca="1" si="164"/>
        <v>2</v>
      </c>
      <c r="V93" s="282">
        <f t="shared" ca="1" si="164"/>
        <v>3</v>
      </c>
      <c r="W93" s="282">
        <f t="shared" ca="1" si="164"/>
        <v>6</v>
      </c>
      <c r="X93" s="283">
        <f t="shared" ca="1" si="164"/>
        <v>6</v>
      </c>
      <c r="Z93" s="594" t="s">
        <v>329</v>
      </c>
      <c r="AA93" s="595" t="s">
        <v>329</v>
      </c>
      <c r="AB93" s="595" t="s">
        <v>329</v>
      </c>
      <c r="AC93" s="595" t="s">
        <v>329</v>
      </c>
      <c r="AD93" s="595" t="s">
        <v>329</v>
      </c>
      <c r="AE93" s="596" t="s">
        <v>329</v>
      </c>
      <c r="AG93" s="620"/>
    </row>
    <row r="94" spans="3:33" ht="8.1" customHeight="1" x14ac:dyDescent="0.25">
      <c r="C94" s="1540"/>
      <c r="D94" s="1540"/>
      <c r="E94" s="1540"/>
      <c r="F94" s="1540"/>
      <c r="G94" s="1540"/>
      <c r="H94" s="1541"/>
      <c r="I94" s="1541"/>
      <c r="J94" s="1541"/>
      <c r="K94" s="1541"/>
      <c r="R94" s="187"/>
      <c r="Z94" s="550"/>
      <c r="AA94" s="550"/>
      <c r="AB94" s="550"/>
      <c r="AC94" s="550"/>
      <c r="AD94" s="550"/>
      <c r="AE94" s="550"/>
      <c r="AG94" s="620"/>
    </row>
    <row r="95" spans="3:33" s="438" customFormat="1" ht="20.100000000000001" customHeight="1" x14ac:dyDescent="0.25">
      <c r="C95" s="437"/>
      <c r="D95" s="437"/>
      <c r="E95" s="437"/>
      <c r="F95" s="437"/>
      <c r="G95" s="437"/>
      <c r="L95" s="1387" t="str">
        <f>$L$4</f>
        <v>Blackburn</v>
      </c>
      <c r="M95" s="1387"/>
      <c r="N95" s="1387"/>
      <c r="O95" s="1387"/>
      <c r="P95" s="1387"/>
      <c r="Q95" s="1387"/>
      <c r="R95" s="187"/>
      <c r="S95" s="1387" t="str">
        <f t="shared" ref="S95" si="165">$S$4</f>
        <v>Bristol City</v>
      </c>
      <c r="T95" s="1387"/>
      <c r="U95" s="1387"/>
      <c r="V95" s="1387"/>
      <c r="W95" s="1387"/>
      <c r="X95" s="1387"/>
      <c r="Z95" s="1609" t="str">
        <f t="shared" ref="Z95" si="166">$Z$4</f>
        <v>League Totals / Averages</v>
      </c>
      <c r="AA95" s="1609"/>
      <c r="AB95" s="1609"/>
      <c r="AC95" s="1609"/>
      <c r="AD95" s="1609"/>
      <c r="AE95" s="1609"/>
      <c r="AG95" s="620"/>
    </row>
    <row r="96" spans="3:33" ht="20.100000000000001" customHeight="1" x14ac:dyDescent="0.25">
      <c r="C96" s="1535" t="s">
        <v>308</v>
      </c>
      <c r="D96" s="1535"/>
      <c r="E96" s="1535"/>
      <c r="F96" s="1535"/>
      <c r="G96" s="1535"/>
      <c r="H96" s="1535"/>
      <c r="I96" s="180"/>
      <c r="J96" s="181"/>
      <c r="K96" s="182"/>
      <c r="L96" s="1538" t="s">
        <v>335</v>
      </c>
      <c r="M96" s="1538"/>
      <c r="N96" s="1538"/>
      <c r="O96" s="1539" t="s">
        <v>336</v>
      </c>
      <c r="P96" s="1538"/>
      <c r="Q96" s="1538"/>
      <c r="R96" s="530"/>
      <c r="S96" s="1538" t="s">
        <v>335</v>
      </c>
      <c r="T96" s="1538"/>
      <c r="U96" s="1538"/>
      <c r="V96" s="1539" t="s">
        <v>336</v>
      </c>
      <c r="W96" s="1538"/>
      <c r="X96" s="1538"/>
      <c r="Z96" s="1616" t="s">
        <v>562</v>
      </c>
      <c r="AA96" s="1616"/>
      <c r="AB96" s="1616"/>
      <c r="AC96" s="1617" t="s">
        <v>563</v>
      </c>
      <c r="AD96" s="1616"/>
      <c r="AE96" s="1616"/>
      <c r="AG96" s="620"/>
    </row>
    <row r="97" spans="3:33" ht="20.100000000000001" customHeight="1" x14ac:dyDescent="0.25">
      <c r="C97" s="1535"/>
      <c r="D97" s="1535"/>
      <c r="E97" s="1535"/>
      <c r="F97" s="1535"/>
      <c r="G97" s="1535"/>
      <c r="H97" s="1535"/>
      <c r="I97" s="1423" t="s">
        <v>303</v>
      </c>
      <c r="J97" s="1424"/>
      <c r="K97" s="1425"/>
      <c r="L97" s="168">
        <v>0.5</v>
      </c>
      <c r="M97" s="169">
        <v>1.5</v>
      </c>
      <c r="N97" s="170">
        <v>2.5</v>
      </c>
      <c r="O97" s="302">
        <v>0.5</v>
      </c>
      <c r="P97" s="169">
        <v>1.5</v>
      </c>
      <c r="Q97" s="170">
        <v>2.5</v>
      </c>
      <c r="R97" s="533"/>
      <c r="S97" s="168">
        <v>0.5</v>
      </c>
      <c r="T97" s="169">
        <v>1.5</v>
      </c>
      <c r="U97" s="170">
        <v>2.5</v>
      </c>
      <c r="V97" s="302">
        <v>0.5</v>
      </c>
      <c r="W97" s="169">
        <v>1.5</v>
      </c>
      <c r="X97" s="170">
        <v>2.5</v>
      </c>
      <c r="Z97" s="551">
        <v>0.5</v>
      </c>
      <c r="AA97" s="552">
        <v>1.5</v>
      </c>
      <c r="AB97" s="553">
        <v>2.5</v>
      </c>
      <c r="AC97" s="597">
        <v>0.5</v>
      </c>
      <c r="AD97" s="552">
        <v>1.5</v>
      </c>
      <c r="AE97" s="553">
        <v>2.5</v>
      </c>
      <c r="AG97" s="620"/>
    </row>
    <row r="98" spans="3:33" ht="20.100000000000001" customHeight="1" x14ac:dyDescent="0.25">
      <c r="C98" s="1483" t="s">
        <v>304</v>
      </c>
      <c r="D98" s="1483"/>
      <c r="E98" s="1483"/>
      <c r="F98" s="1479" t="s">
        <v>23</v>
      </c>
      <c r="G98" s="1479"/>
      <c r="H98" s="1479"/>
      <c r="I98" s="1479" t="s">
        <v>305</v>
      </c>
      <c r="J98" s="1479"/>
      <c r="K98" s="1479"/>
      <c r="L98" s="255">
        <f ca="1">L100+L102</f>
        <v>6</v>
      </c>
      <c r="M98" s="256">
        <f t="shared" ref="M98:Q98" ca="1" si="167">M100+M102</f>
        <v>8</v>
      </c>
      <c r="N98" s="257">
        <f t="shared" ca="1" si="167"/>
        <v>11</v>
      </c>
      <c r="O98" s="303">
        <f t="shared" ca="1" si="167"/>
        <v>4</v>
      </c>
      <c r="P98" s="256">
        <f t="shared" ca="1" si="167"/>
        <v>6</v>
      </c>
      <c r="Q98" s="257">
        <f t="shared" ca="1" si="167"/>
        <v>9</v>
      </c>
      <c r="R98" s="530"/>
      <c r="S98" s="255">
        <f ca="1">S100+S102</f>
        <v>5</v>
      </c>
      <c r="T98" s="256">
        <f t="shared" ref="T98:X98" ca="1" si="168">T100+T102</f>
        <v>8</v>
      </c>
      <c r="U98" s="257">
        <f t="shared" ca="1" si="168"/>
        <v>11</v>
      </c>
      <c r="V98" s="303">
        <f t="shared" ca="1" si="168"/>
        <v>4</v>
      </c>
      <c r="W98" s="256">
        <f t="shared" ca="1" si="168"/>
        <v>7</v>
      </c>
      <c r="X98" s="257">
        <f t="shared" ca="1" si="168"/>
        <v>8</v>
      </c>
      <c r="Z98" s="539">
        <f ca="1">SUMPRODUCT(--(data!$DB$3:$DB$554&lt;Z$97),--(data!$EI$3:$EI$554="Yes"))</f>
        <v>54</v>
      </c>
      <c r="AA98" s="540">
        <f ca="1">SUMPRODUCT(--(data!$DB$3:$DB$554&lt;AA$97),--(data!$EI$3:$EI$554="Yes"))</f>
        <v>95</v>
      </c>
      <c r="AB98" s="541">
        <f ca="1">SUMPRODUCT(--(data!$DB$3:$DB$554&lt;AB$97),--(data!$EI$3:$EI$554="Yes"))</f>
        <v>130</v>
      </c>
      <c r="AC98" s="598">
        <f ca="1">SUMPRODUCT(--(data!$DC$3:$DC$554&lt;AC$97),--(data!$EI$3:$EI$554="Yes"))</f>
        <v>31</v>
      </c>
      <c r="AD98" s="540">
        <f ca="1">SUMPRODUCT(--(data!$DC$3:$DC$554&lt;AD$97),--(data!$EI$3:$EI$554="Yes"))</f>
        <v>78</v>
      </c>
      <c r="AE98" s="541">
        <f ca="1">SUMPRODUCT(--(data!$DC$3:$DC$554&lt;AE$97),--(data!$EI$3:$EI$554="Yes"))</f>
        <v>119</v>
      </c>
      <c r="AG98" s="620"/>
    </row>
    <row r="99" spans="3:33" ht="20.100000000000001" customHeight="1" x14ac:dyDescent="0.25">
      <c r="C99" s="1495"/>
      <c r="D99" s="1495"/>
      <c r="E99" s="1495"/>
      <c r="F99" s="1426"/>
      <c r="G99" s="1426"/>
      <c r="H99" s="1426"/>
      <c r="I99" s="1426" t="s">
        <v>306</v>
      </c>
      <c r="J99" s="1426"/>
      <c r="K99" s="1426"/>
      <c r="L99" s="266">
        <f ca="1">L101+L103</f>
        <v>6</v>
      </c>
      <c r="M99" s="267">
        <f t="shared" ref="M99:Q99" ca="1" si="169">M101+M103</f>
        <v>4</v>
      </c>
      <c r="N99" s="260">
        <f t="shared" ca="1" si="169"/>
        <v>1</v>
      </c>
      <c r="O99" s="304">
        <f t="shared" ca="1" si="169"/>
        <v>8</v>
      </c>
      <c r="P99" s="263">
        <f t="shared" ca="1" si="169"/>
        <v>6</v>
      </c>
      <c r="Q99" s="260">
        <f t="shared" ca="1" si="169"/>
        <v>3</v>
      </c>
      <c r="R99" s="530"/>
      <c r="S99" s="266">
        <f ca="1">S101+S103</f>
        <v>7</v>
      </c>
      <c r="T99" s="267">
        <f t="shared" ref="T99:X99" ca="1" si="170">T101+T103</f>
        <v>4</v>
      </c>
      <c r="U99" s="260">
        <f t="shared" ca="1" si="170"/>
        <v>1</v>
      </c>
      <c r="V99" s="304">
        <f t="shared" ca="1" si="170"/>
        <v>8</v>
      </c>
      <c r="W99" s="263">
        <f t="shared" ca="1" si="170"/>
        <v>5</v>
      </c>
      <c r="X99" s="260">
        <f t="shared" ca="1" si="170"/>
        <v>4</v>
      </c>
      <c r="Z99" s="555">
        <f ca="1">SUMPRODUCT(--(data!$DB$3:$DB$554&gt;Z$97),--(data!$EI$3:$EI$554="Yes"))</f>
        <v>90</v>
      </c>
      <c r="AA99" s="556">
        <f ca="1">SUMPRODUCT(--(data!$DB$3:$DB$554&gt;AA$97),--(data!$EI$3:$EI$554="Yes"))</f>
        <v>49</v>
      </c>
      <c r="AB99" s="558">
        <f ca="1">SUMPRODUCT(--(data!$DB$3:$DB$554&gt;AB$97),--(data!$EI$3:$EI$554="Yes"))</f>
        <v>14</v>
      </c>
      <c r="AC99" s="599">
        <f ca="1">SUMPRODUCT(--(data!$DC$3:$DC$554&gt;AC$97),--(data!$EI$3:$EI$554="Yes"))</f>
        <v>113</v>
      </c>
      <c r="AD99" s="556">
        <f ca="1">SUMPRODUCT(--(data!$DC$3:$DC$554&gt;AD$97),--(data!$EI$3:$EI$554="Yes"))</f>
        <v>66</v>
      </c>
      <c r="AE99" s="558">
        <f ca="1">SUMPRODUCT(--(data!$DC$3:$DC$554&gt;AE$97),--(data!$EI$3:$EI$554="Yes"))</f>
        <v>25</v>
      </c>
      <c r="AG99" s="620"/>
    </row>
    <row r="100" spans="3:33" s="253" customFormat="1" ht="20.100000000000001" customHeight="1" x14ac:dyDescent="0.25">
      <c r="C100" s="1495"/>
      <c r="D100" s="1495"/>
      <c r="E100" s="1495"/>
      <c r="F100" s="1405" t="s">
        <v>7</v>
      </c>
      <c r="G100" s="1405"/>
      <c r="H100" s="1405"/>
      <c r="I100" s="1405" t="s">
        <v>305</v>
      </c>
      <c r="J100" s="1405"/>
      <c r="K100" s="1405"/>
      <c r="L100" s="264">
        <f ca="1">SUMPRODUCT(--(data!$BX$3:$BX$554=$L$4),--(data!$DB$3:$DB$554&lt;L$97))</f>
        <v>5</v>
      </c>
      <c r="M100" s="265">
        <f ca="1">SUMPRODUCT(--(data!$BX$3:$BX$554=$L$4),--(data!$DB$3:$DB$554&lt;M$97))</f>
        <v>5</v>
      </c>
      <c r="N100" s="174">
        <f ca="1">SUMPRODUCT(--(data!$BX$3:$BX$554=$L$4),--(data!$DB$3:$DB$554&lt;N$97))</f>
        <v>6</v>
      </c>
      <c r="O100" s="264">
        <f ca="1">SUMPRODUCT(--(data!$BX$3:$BX$554=$L$4),--(data!$DC$3:$DC$554&lt;O$97))</f>
        <v>1</v>
      </c>
      <c r="P100" s="252">
        <f ca="1">SUMPRODUCT(--(data!$BX$3:$BX$554=$L$4),--(data!$DC$3:$DC$554&lt;P$97))</f>
        <v>2</v>
      </c>
      <c r="Q100" s="174">
        <f ca="1">SUMPRODUCT(--(data!$BX$3:$BX$554=$L$4),--(data!$DC$3:$DC$554&lt;Q$97))</f>
        <v>5</v>
      </c>
      <c r="R100" s="530"/>
      <c r="S100" s="264">
        <f ca="1">SUMPRODUCT(--(data!$BX$3:$BX$554=$S$4),--(data!$DB$3:$DB$554&lt;S$97))</f>
        <v>2</v>
      </c>
      <c r="T100" s="265">
        <f ca="1">SUMPRODUCT(--(data!$BX$3:$BX$554=$S$4),--(data!$DB$3:$DB$554&lt;T$97))</f>
        <v>3</v>
      </c>
      <c r="U100" s="174">
        <f ca="1">SUMPRODUCT(--(data!$BX$3:$BX$554=$S$4),--(data!$DB$3:$DB$554&lt;U$97))</f>
        <v>6</v>
      </c>
      <c r="V100" s="264">
        <f ca="1">SUMPRODUCT(--(data!$BX$3:$BX$554=$S$4),--(data!$DC$3:$DC$554&lt;V$97))</f>
        <v>2</v>
      </c>
      <c r="W100" s="265">
        <f ca="1">SUMPRODUCT(--(data!$BX$3:$BX$554=$S$4),--(data!$DC$3:$DC$554&lt;W$97))</f>
        <v>4</v>
      </c>
      <c r="X100" s="174">
        <f ca="1">SUMPRODUCT(--(data!$BX$3:$BX$554=$S$4),--(data!$DC$3:$DC$554&lt;X$97))</f>
        <v>4</v>
      </c>
      <c r="Z100" s="559" t="s">
        <v>329</v>
      </c>
      <c r="AA100" s="560" t="s">
        <v>329</v>
      </c>
      <c r="AB100" s="562" t="s">
        <v>329</v>
      </c>
      <c r="AC100" s="559" t="s">
        <v>329</v>
      </c>
      <c r="AD100" s="560" t="s">
        <v>329</v>
      </c>
      <c r="AE100" s="562" t="s">
        <v>329</v>
      </c>
      <c r="AG100" s="620"/>
    </row>
    <row r="101" spans="3:33" s="253" customFormat="1" ht="20.100000000000001" customHeight="1" x14ac:dyDescent="0.25">
      <c r="C101" s="1495"/>
      <c r="D101" s="1495"/>
      <c r="E101" s="1495"/>
      <c r="F101" s="1439"/>
      <c r="G101" s="1439"/>
      <c r="H101" s="1439"/>
      <c r="I101" s="1439" t="s">
        <v>306</v>
      </c>
      <c r="J101" s="1439"/>
      <c r="K101" s="1439"/>
      <c r="L101" s="175">
        <f ca="1">SUMPRODUCT(--(data!$BX$3:$BX$554=$L$4),--(data!$DB$3:$DB$554&gt;L$97))</f>
        <v>1</v>
      </c>
      <c r="M101" s="176">
        <f ca="1">SUMPRODUCT(--(data!$BX$3:$BX$554=$L$4),--(data!$DB$3:$DB$554&gt;M$97))</f>
        <v>1</v>
      </c>
      <c r="N101" s="177">
        <f ca="1">SUMPRODUCT(--(data!$BX$3:$BX$554=$L$4),--(data!$DB$3:$DB$554&gt;N$97))</f>
        <v>0</v>
      </c>
      <c r="O101" s="175">
        <f ca="1">SUMPRODUCT(--(data!$BX$3:$BX$554=$L$4),--(data!$DC$3:$DC$554&gt;O$97))</f>
        <v>5</v>
      </c>
      <c r="P101" s="176">
        <f ca="1">SUMPRODUCT(--(data!$BX$3:$BX$554=$L$4),--(data!$DC$3:$DC$554&gt;P$97))</f>
        <v>4</v>
      </c>
      <c r="Q101" s="177">
        <f ca="1">SUMPRODUCT(--(data!$BX$3:$BX$554=$L$4),--(data!$DC$3:$DC$554&gt;Q$97))</f>
        <v>1</v>
      </c>
      <c r="R101" s="530"/>
      <c r="S101" s="175">
        <f ca="1">SUMPRODUCT(--(data!$BX$3:$BX$554=$S$4),--(data!$DB$3:$DB$554&gt;S$97))</f>
        <v>4</v>
      </c>
      <c r="T101" s="176">
        <f ca="1">SUMPRODUCT(--(data!$BX$3:$BX$554=$S$4),--(data!$DB$3:$DB$554&gt;T$97))</f>
        <v>3</v>
      </c>
      <c r="U101" s="177">
        <f ca="1">SUMPRODUCT(--(data!$BX$3:$BX$554=$S$4),--(data!$DB$3:$DB$554&gt;U$97))</f>
        <v>0</v>
      </c>
      <c r="V101" s="175">
        <f ca="1">SUMPRODUCT(--(data!$BX$3:$BX$554=$S$4),--(data!$DC$3:$DC$554&gt;V$97))</f>
        <v>4</v>
      </c>
      <c r="W101" s="176">
        <f ca="1">SUMPRODUCT(--(data!$BX$3:$BX$554=$S$4),--(data!$DC$3:$DC$554&gt;W$97))</f>
        <v>2</v>
      </c>
      <c r="X101" s="177">
        <f ca="1">SUMPRODUCT(--(data!$BX$3:$BX$554=$S$4),--(data!$DC$3:$DC$554&gt;X$97))</f>
        <v>2</v>
      </c>
      <c r="Z101" s="563" t="s">
        <v>329</v>
      </c>
      <c r="AA101" s="564" t="s">
        <v>329</v>
      </c>
      <c r="AB101" s="566" t="s">
        <v>329</v>
      </c>
      <c r="AC101" s="563" t="s">
        <v>329</v>
      </c>
      <c r="AD101" s="564" t="s">
        <v>329</v>
      </c>
      <c r="AE101" s="566" t="s">
        <v>329</v>
      </c>
      <c r="AG101" s="620"/>
    </row>
    <row r="102" spans="3:33" ht="20.100000000000001" customHeight="1" x14ac:dyDescent="0.25">
      <c r="C102" s="1495"/>
      <c r="D102" s="1495"/>
      <c r="E102" s="1495"/>
      <c r="F102" s="1405" t="s">
        <v>8</v>
      </c>
      <c r="G102" s="1405"/>
      <c r="H102" s="1405"/>
      <c r="I102" s="1405" t="s">
        <v>305</v>
      </c>
      <c r="J102" s="1405"/>
      <c r="K102" s="1405"/>
      <c r="L102" s="264">
        <f ca="1">SUMPRODUCT(--(data!$BY$3:$BY$554=$L$4),--(data!$DB$3:$DB$554&lt;L$97))</f>
        <v>1</v>
      </c>
      <c r="M102" s="265">
        <f ca="1">SUMPRODUCT(--(data!$BY$3:$BY$554=$L$4),--(data!$DB$3:$DB$554&lt;M$97))</f>
        <v>3</v>
      </c>
      <c r="N102" s="174">
        <f ca="1">SUMPRODUCT(--(data!$BY$3:$BY$554=$L$4),--(data!$DB$3:$DB$554&lt;N$97))</f>
        <v>5</v>
      </c>
      <c r="O102" s="264">
        <f ca="1">SUMPRODUCT(--(data!$BY$3:$BY$554=$L$4),--(data!$DC$3:$DC$554&lt;O$97))</f>
        <v>3</v>
      </c>
      <c r="P102" s="252">
        <f ca="1">SUMPRODUCT(--(data!$BY$3:$BY$554=$L$4),--(data!$DC$3:$DC$554&lt;P$97))</f>
        <v>4</v>
      </c>
      <c r="Q102" s="174">
        <f ca="1">SUMPRODUCT(--(data!$BY$3:$BY$554=$L$4),--(data!$DC$3:$DC$554&lt;Q$97))</f>
        <v>4</v>
      </c>
      <c r="R102" s="530"/>
      <c r="S102" s="264">
        <f ca="1">SUMPRODUCT(--(data!$BY$3:$BY$554=$S$4),--(data!$DB$3:$DB$554&lt;S$97))</f>
        <v>3</v>
      </c>
      <c r="T102" s="265">
        <f ca="1">SUMPRODUCT(--(data!$BY$3:$BY$554=$S$4),--(data!$DB$3:$DB$554&lt;T$97))</f>
        <v>5</v>
      </c>
      <c r="U102" s="174">
        <f ca="1">SUMPRODUCT(--(data!$BY$3:$BY$554=$S$4),--(data!$DB$3:$DB$554&lt;U$97))</f>
        <v>5</v>
      </c>
      <c r="V102" s="264">
        <f ca="1">SUMPRODUCT(--(data!$BY$3:$BY$554=$S$4),--(data!$DC$3:$DC$554&lt;V$97))</f>
        <v>2</v>
      </c>
      <c r="W102" s="265">
        <f ca="1">SUMPRODUCT(--(data!$BY$3:$BY$554=$S$4),--(data!$DC$3:$DC$554&lt;W$97))</f>
        <v>3</v>
      </c>
      <c r="X102" s="174">
        <f ca="1">SUMPRODUCT(--(data!$BY$3:$BY$554=$S$4),--(data!$DC$3:$DC$554&lt;X$97))</f>
        <v>4</v>
      </c>
      <c r="Z102" s="559" t="s">
        <v>329</v>
      </c>
      <c r="AA102" s="560" t="s">
        <v>329</v>
      </c>
      <c r="AB102" s="562" t="s">
        <v>329</v>
      </c>
      <c r="AC102" s="559" t="s">
        <v>329</v>
      </c>
      <c r="AD102" s="560" t="s">
        <v>329</v>
      </c>
      <c r="AE102" s="562" t="s">
        <v>329</v>
      </c>
      <c r="AG102" s="620"/>
    </row>
    <row r="103" spans="3:33" ht="20.100000000000001" customHeight="1" x14ac:dyDescent="0.25">
      <c r="C103" s="1485"/>
      <c r="D103" s="1485"/>
      <c r="E103" s="1485"/>
      <c r="F103" s="1439"/>
      <c r="G103" s="1439"/>
      <c r="H103" s="1439"/>
      <c r="I103" s="1439" t="s">
        <v>306</v>
      </c>
      <c r="J103" s="1439"/>
      <c r="K103" s="1439"/>
      <c r="L103" s="175">
        <f ca="1">SUMPRODUCT(--(data!$BY$3:$BY$554=$L$4),--(data!$DB$3:$DB$554&gt;L$97))</f>
        <v>5</v>
      </c>
      <c r="M103" s="176">
        <f ca="1">SUMPRODUCT(--(data!$BY$3:$BY$554=$L$4),--(data!$DB$3:$DB$554&gt;M$97))</f>
        <v>3</v>
      </c>
      <c r="N103" s="177">
        <f ca="1">SUMPRODUCT(--(data!$BY$3:$BY$554=$L$4),--(data!$DB$3:$DB$554&gt;N$97))</f>
        <v>1</v>
      </c>
      <c r="O103" s="175">
        <f ca="1">SUMPRODUCT(--(data!$BY$3:$BY$554=$L$4),--(data!$DC$3:$DC$554&gt;O$97))</f>
        <v>3</v>
      </c>
      <c r="P103" s="176">
        <f ca="1">SUMPRODUCT(--(data!$BY$3:$BY$554=$L$4),--(data!$DC$3:$DC$554&gt;P$97))</f>
        <v>2</v>
      </c>
      <c r="Q103" s="177">
        <f ca="1">SUMPRODUCT(--(data!$BY$3:$BY$554=$L$4),--(data!$DC$3:$DC$554&gt;Q$97))</f>
        <v>2</v>
      </c>
      <c r="R103" s="530"/>
      <c r="S103" s="175">
        <f ca="1">SUMPRODUCT(--(data!$BY$3:$BY$554=$S$4),--(data!$DB$3:$DB$554&gt;S$97))</f>
        <v>3</v>
      </c>
      <c r="T103" s="176">
        <f ca="1">SUMPRODUCT(--(data!$BY$3:$BY$554=$S$4),--(data!$DB$3:$DB$554&gt;T$97))</f>
        <v>1</v>
      </c>
      <c r="U103" s="177">
        <f ca="1">SUMPRODUCT(--(data!$BY$3:$BY$554=$S$4),--(data!$DB$3:$DB$554&gt;U$97))</f>
        <v>1</v>
      </c>
      <c r="V103" s="175">
        <f ca="1">SUMPRODUCT(--(data!$BY$3:$BY$554=$S$4),--(data!$DC$3:$DC$554&gt;V$97))</f>
        <v>4</v>
      </c>
      <c r="W103" s="176">
        <f ca="1">SUMPRODUCT(--(data!$BY$3:$BY$554=$S$4),--(data!$DC$3:$DC$554&gt;W$97))</f>
        <v>3</v>
      </c>
      <c r="X103" s="177">
        <f ca="1">SUMPRODUCT(--(data!$BY$3:$BY$554=$S$4),--(data!$DC$3:$DC$554&gt;X$97))</f>
        <v>2</v>
      </c>
      <c r="Z103" s="563" t="s">
        <v>329</v>
      </c>
      <c r="AA103" s="564" t="s">
        <v>329</v>
      </c>
      <c r="AB103" s="566" t="s">
        <v>329</v>
      </c>
      <c r="AC103" s="563" t="s">
        <v>329</v>
      </c>
      <c r="AD103" s="564" t="s">
        <v>329</v>
      </c>
      <c r="AE103" s="566" t="s">
        <v>329</v>
      </c>
      <c r="AG103" s="620"/>
    </row>
    <row r="104" spans="3:33" s="261" customFormat="1" ht="20.100000000000001" customHeight="1" x14ac:dyDescent="0.25">
      <c r="C104" s="1494" t="s">
        <v>307</v>
      </c>
      <c r="D104" s="1494"/>
      <c r="E104" s="1494"/>
      <c r="F104" s="1401" t="s">
        <v>23</v>
      </c>
      <c r="G104" s="1401"/>
      <c r="H104" s="1401"/>
      <c r="I104" s="1401" t="s">
        <v>305</v>
      </c>
      <c r="J104" s="1401"/>
      <c r="K104" s="1401"/>
      <c r="L104" s="284">
        <f ca="1">L98*100/$L$7</f>
        <v>50</v>
      </c>
      <c r="M104" s="285">
        <f t="shared" ref="M104:Q104" ca="1" si="171">M98*100/$L$7</f>
        <v>66.666666666666671</v>
      </c>
      <c r="N104" s="286">
        <f t="shared" ca="1" si="171"/>
        <v>91.666666666666671</v>
      </c>
      <c r="O104" s="305">
        <f t="shared" ca="1" si="171"/>
        <v>33.333333333333336</v>
      </c>
      <c r="P104" s="285">
        <f t="shared" ca="1" si="171"/>
        <v>50</v>
      </c>
      <c r="Q104" s="286">
        <f t="shared" ca="1" si="171"/>
        <v>75</v>
      </c>
      <c r="R104" s="531"/>
      <c r="S104" s="284">
        <f ca="1">S98*100/$S$7</f>
        <v>41.666666666666664</v>
      </c>
      <c r="T104" s="285">
        <f t="shared" ref="T104:X104" ca="1" si="172">T98*100/$S$7</f>
        <v>66.666666666666671</v>
      </c>
      <c r="U104" s="286">
        <f t="shared" ca="1" si="172"/>
        <v>91.666666666666671</v>
      </c>
      <c r="V104" s="305">
        <f t="shared" ca="1" si="172"/>
        <v>33.333333333333336</v>
      </c>
      <c r="W104" s="285">
        <f t="shared" ca="1" si="172"/>
        <v>58.333333333333336</v>
      </c>
      <c r="X104" s="286">
        <f t="shared" ca="1" si="172"/>
        <v>66.666666666666671</v>
      </c>
      <c r="Z104" s="567">
        <f t="shared" ref="Z104:AE105" ca="1" si="173">Z98*100/$Z$7</f>
        <v>37.5</v>
      </c>
      <c r="AA104" s="568">
        <f t="shared" ca="1" si="173"/>
        <v>65.972222222222229</v>
      </c>
      <c r="AB104" s="569">
        <f t="shared" ca="1" si="173"/>
        <v>90.277777777777771</v>
      </c>
      <c r="AC104" s="600">
        <f t="shared" ca="1" si="173"/>
        <v>21.527777777777779</v>
      </c>
      <c r="AD104" s="568">
        <f t="shared" ca="1" si="173"/>
        <v>54.166666666666664</v>
      </c>
      <c r="AE104" s="569">
        <f t="shared" ca="1" si="173"/>
        <v>82.638888888888886</v>
      </c>
      <c r="AG104" s="620"/>
    </row>
    <row r="105" spans="3:33" s="261" customFormat="1" ht="20.100000000000001" customHeight="1" x14ac:dyDescent="0.25">
      <c r="C105" s="1495"/>
      <c r="D105" s="1495"/>
      <c r="E105" s="1495"/>
      <c r="F105" s="1426"/>
      <c r="G105" s="1426"/>
      <c r="H105" s="1426"/>
      <c r="I105" s="1426" t="s">
        <v>306</v>
      </c>
      <c r="J105" s="1426"/>
      <c r="K105" s="1426"/>
      <c r="L105" s="287">
        <f ca="1">L99*100/$L$7</f>
        <v>50</v>
      </c>
      <c r="M105" s="288">
        <f t="shared" ref="M105:Q105" ca="1" si="174">M99*100/$L$7</f>
        <v>33.333333333333336</v>
      </c>
      <c r="N105" s="289">
        <f t="shared" ca="1" si="174"/>
        <v>8.3333333333333339</v>
      </c>
      <c r="O105" s="306">
        <f t="shared" ca="1" si="174"/>
        <v>66.666666666666671</v>
      </c>
      <c r="P105" s="288">
        <f t="shared" ca="1" si="174"/>
        <v>50</v>
      </c>
      <c r="Q105" s="289">
        <f t="shared" ca="1" si="174"/>
        <v>25</v>
      </c>
      <c r="R105" s="531"/>
      <c r="S105" s="287">
        <f ca="1">S99*100/$S$7</f>
        <v>58.333333333333336</v>
      </c>
      <c r="T105" s="288">
        <f t="shared" ref="T105:X105" ca="1" si="175">T99*100/$S$7</f>
        <v>33.333333333333336</v>
      </c>
      <c r="U105" s="289">
        <f t="shared" ca="1" si="175"/>
        <v>8.3333333333333339</v>
      </c>
      <c r="V105" s="306">
        <f t="shared" ca="1" si="175"/>
        <v>66.666666666666671</v>
      </c>
      <c r="W105" s="288">
        <f t="shared" ca="1" si="175"/>
        <v>41.666666666666664</v>
      </c>
      <c r="X105" s="289">
        <f t="shared" ca="1" si="175"/>
        <v>33.333333333333336</v>
      </c>
      <c r="Z105" s="570">
        <f t="shared" ca="1" si="173"/>
        <v>62.5</v>
      </c>
      <c r="AA105" s="571">
        <f t="shared" ca="1" si="173"/>
        <v>34.027777777777779</v>
      </c>
      <c r="AB105" s="572">
        <f t="shared" ca="1" si="173"/>
        <v>9.7222222222222214</v>
      </c>
      <c r="AC105" s="601">
        <f t="shared" ca="1" si="173"/>
        <v>78.472222222222229</v>
      </c>
      <c r="AD105" s="571">
        <f t="shared" ca="1" si="173"/>
        <v>45.833333333333336</v>
      </c>
      <c r="AE105" s="572">
        <f t="shared" ca="1" si="173"/>
        <v>17.361111111111111</v>
      </c>
      <c r="AG105" s="620"/>
    </row>
    <row r="106" spans="3:33" s="261" customFormat="1" ht="20.100000000000001" customHeight="1" x14ac:dyDescent="0.25">
      <c r="C106" s="1495"/>
      <c r="D106" s="1495"/>
      <c r="E106" s="1495"/>
      <c r="F106" s="1405" t="s">
        <v>7</v>
      </c>
      <c r="G106" s="1405"/>
      <c r="H106" s="1405"/>
      <c r="I106" s="1405" t="s">
        <v>305</v>
      </c>
      <c r="J106" s="1405"/>
      <c r="K106" s="1405"/>
      <c r="L106" s="290">
        <f ca="1">L100*100/$L$8</f>
        <v>83.333333333333329</v>
      </c>
      <c r="M106" s="291">
        <f t="shared" ref="M106:Q106" ca="1" si="176">M100*100/$L$8</f>
        <v>83.333333333333329</v>
      </c>
      <c r="N106" s="292">
        <f t="shared" ca="1" si="176"/>
        <v>100</v>
      </c>
      <c r="O106" s="307">
        <f t="shared" ca="1" si="176"/>
        <v>16.666666666666668</v>
      </c>
      <c r="P106" s="291">
        <f t="shared" ca="1" si="176"/>
        <v>33.333333333333336</v>
      </c>
      <c r="Q106" s="292">
        <f t="shared" ca="1" si="176"/>
        <v>83.333333333333329</v>
      </c>
      <c r="R106" s="531"/>
      <c r="S106" s="290">
        <f ca="1">S100*100/$S$8</f>
        <v>33.333333333333336</v>
      </c>
      <c r="T106" s="291">
        <f t="shared" ref="T106:X106" ca="1" si="177">T100*100/$S$8</f>
        <v>50</v>
      </c>
      <c r="U106" s="292">
        <f t="shared" ca="1" si="177"/>
        <v>100</v>
      </c>
      <c r="V106" s="307">
        <f t="shared" ca="1" si="177"/>
        <v>33.333333333333336</v>
      </c>
      <c r="W106" s="291">
        <f t="shared" ca="1" si="177"/>
        <v>66.666666666666671</v>
      </c>
      <c r="X106" s="292">
        <f t="shared" ca="1" si="177"/>
        <v>66.666666666666671</v>
      </c>
      <c r="Z106" s="573" t="s">
        <v>329</v>
      </c>
      <c r="AA106" s="574" t="s">
        <v>329</v>
      </c>
      <c r="AB106" s="575" t="s">
        <v>329</v>
      </c>
      <c r="AC106" s="602" t="s">
        <v>329</v>
      </c>
      <c r="AD106" s="574" t="s">
        <v>329</v>
      </c>
      <c r="AE106" s="575" t="s">
        <v>329</v>
      </c>
      <c r="AG106" s="620"/>
    </row>
    <row r="107" spans="3:33" s="261" customFormat="1" ht="20.100000000000001" customHeight="1" x14ac:dyDescent="0.25">
      <c r="C107" s="1495"/>
      <c r="D107" s="1495"/>
      <c r="E107" s="1495"/>
      <c r="F107" s="1439"/>
      <c r="G107" s="1439"/>
      <c r="H107" s="1439"/>
      <c r="I107" s="1439" t="s">
        <v>306</v>
      </c>
      <c r="J107" s="1439"/>
      <c r="K107" s="1439"/>
      <c r="L107" s="293">
        <f ca="1">L101*100/$L$8</f>
        <v>16.666666666666668</v>
      </c>
      <c r="M107" s="294">
        <f t="shared" ref="M107:Q107" ca="1" si="178">M101*100/$L$8</f>
        <v>16.666666666666668</v>
      </c>
      <c r="N107" s="295">
        <f t="shared" ca="1" si="178"/>
        <v>0</v>
      </c>
      <c r="O107" s="308">
        <f t="shared" ca="1" si="178"/>
        <v>83.333333333333329</v>
      </c>
      <c r="P107" s="294">
        <f t="shared" ca="1" si="178"/>
        <v>66.666666666666671</v>
      </c>
      <c r="Q107" s="295">
        <f t="shared" ca="1" si="178"/>
        <v>16.666666666666668</v>
      </c>
      <c r="R107" s="531"/>
      <c r="S107" s="293">
        <f ca="1">S101*100/$S$8</f>
        <v>66.666666666666671</v>
      </c>
      <c r="T107" s="294">
        <f t="shared" ref="T107:X107" ca="1" si="179">T101*100/$S$8</f>
        <v>50</v>
      </c>
      <c r="U107" s="295">
        <f t="shared" ca="1" si="179"/>
        <v>0</v>
      </c>
      <c r="V107" s="308">
        <f t="shared" ca="1" si="179"/>
        <v>66.666666666666671</v>
      </c>
      <c r="W107" s="294">
        <f t="shared" ca="1" si="179"/>
        <v>33.333333333333336</v>
      </c>
      <c r="X107" s="295">
        <f t="shared" ca="1" si="179"/>
        <v>33.333333333333336</v>
      </c>
      <c r="Z107" s="576" t="s">
        <v>329</v>
      </c>
      <c r="AA107" s="577" t="s">
        <v>329</v>
      </c>
      <c r="AB107" s="578" t="s">
        <v>329</v>
      </c>
      <c r="AC107" s="603" t="s">
        <v>329</v>
      </c>
      <c r="AD107" s="577" t="s">
        <v>329</v>
      </c>
      <c r="AE107" s="578" t="s">
        <v>329</v>
      </c>
      <c r="AG107" s="620"/>
    </row>
    <row r="108" spans="3:33" s="261" customFormat="1" ht="20.100000000000001" customHeight="1" x14ac:dyDescent="0.25">
      <c r="C108" s="1495"/>
      <c r="D108" s="1495"/>
      <c r="E108" s="1495"/>
      <c r="F108" s="1405" t="s">
        <v>8</v>
      </c>
      <c r="G108" s="1405"/>
      <c r="H108" s="1405"/>
      <c r="I108" s="1405" t="s">
        <v>305</v>
      </c>
      <c r="J108" s="1405"/>
      <c r="K108" s="1405"/>
      <c r="L108" s="290">
        <f ca="1">L102*100/$L$9</f>
        <v>16.666666666666668</v>
      </c>
      <c r="M108" s="291">
        <f t="shared" ref="M108:Q108" ca="1" si="180">M102*100/$L$9</f>
        <v>50</v>
      </c>
      <c r="N108" s="292">
        <f t="shared" ca="1" si="180"/>
        <v>83.333333333333329</v>
      </c>
      <c r="O108" s="307">
        <f t="shared" ca="1" si="180"/>
        <v>50</v>
      </c>
      <c r="P108" s="291">
        <f t="shared" ca="1" si="180"/>
        <v>66.666666666666671</v>
      </c>
      <c r="Q108" s="292">
        <f t="shared" ca="1" si="180"/>
        <v>66.666666666666671</v>
      </c>
      <c r="R108" s="531"/>
      <c r="S108" s="290">
        <f ca="1">S102*100/$S$9</f>
        <v>50</v>
      </c>
      <c r="T108" s="291">
        <f t="shared" ref="T108:X108" ca="1" si="181">T102*100/$S$9</f>
        <v>83.333333333333329</v>
      </c>
      <c r="U108" s="292">
        <f t="shared" ca="1" si="181"/>
        <v>83.333333333333329</v>
      </c>
      <c r="V108" s="307">
        <f t="shared" ca="1" si="181"/>
        <v>33.333333333333336</v>
      </c>
      <c r="W108" s="291">
        <f t="shared" ca="1" si="181"/>
        <v>50</v>
      </c>
      <c r="X108" s="292">
        <f t="shared" ca="1" si="181"/>
        <v>66.666666666666671</v>
      </c>
      <c r="Z108" s="573" t="s">
        <v>329</v>
      </c>
      <c r="AA108" s="574" t="s">
        <v>329</v>
      </c>
      <c r="AB108" s="575" t="s">
        <v>329</v>
      </c>
      <c r="AC108" s="602" t="s">
        <v>329</v>
      </c>
      <c r="AD108" s="574" t="s">
        <v>329</v>
      </c>
      <c r="AE108" s="575" t="s">
        <v>329</v>
      </c>
      <c r="AG108" s="620"/>
    </row>
    <row r="109" spans="3:33" s="261" customFormat="1" ht="20.100000000000001" customHeight="1" x14ac:dyDescent="0.25">
      <c r="C109" s="1532"/>
      <c r="D109" s="1532"/>
      <c r="E109" s="1532"/>
      <c r="F109" s="1392"/>
      <c r="G109" s="1392"/>
      <c r="H109" s="1392"/>
      <c r="I109" s="1392" t="s">
        <v>306</v>
      </c>
      <c r="J109" s="1392"/>
      <c r="K109" s="1392"/>
      <c r="L109" s="296">
        <f ca="1">L103*100/$L$9</f>
        <v>83.333333333333329</v>
      </c>
      <c r="M109" s="297">
        <f t="shared" ref="M109:Q109" ca="1" si="182">M103*100/$L$9</f>
        <v>50</v>
      </c>
      <c r="N109" s="298">
        <f t="shared" ca="1" si="182"/>
        <v>16.666666666666668</v>
      </c>
      <c r="O109" s="309">
        <f t="shared" ca="1" si="182"/>
        <v>50</v>
      </c>
      <c r="P109" s="297">
        <f t="shared" ca="1" si="182"/>
        <v>33.333333333333336</v>
      </c>
      <c r="Q109" s="298">
        <f t="shared" ca="1" si="182"/>
        <v>33.333333333333336</v>
      </c>
      <c r="R109" s="531"/>
      <c r="S109" s="296">
        <f ca="1">S103*100/$S$9</f>
        <v>50</v>
      </c>
      <c r="T109" s="297">
        <f t="shared" ref="T109:X109" ca="1" si="183">T103*100/$S$9</f>
        <v>16.666666666666668</v>
      </c>
      <c r="U109" s="298">
        <f t="shared" ca="1" si="183"/>
        <v>16.666666666666668</v>
      </c>
      <c r="V109" s="309">
        <f t="shared" ca="1" si="183"/>
        <v>66.666666666666671</v>
      </c>
      <c r="W109" s="297">
        <f t="shared" ca="1" si="183"/>
        <v>50</v>
      </c>
      <c r="X109" s="298">
        <f t="shared" ca="1" si="183"/>
        <v>33.333333333333336</v>
      </c>
      <c r="Z109" s="579" t="s">
        <v>329</v>
      </c>
      <c r="AA109" s="580" t="s">
        <v>329</v>
      </c>
      <c r="AB109" s="581" t="s">
        <v>329</v>
      </c>
      <c r="AC109" s="604" t="s">
        <v>329</v>
      </c>
      <c r="AD109" s="580" t="s">
        <v>329</v>
      </c>
      <c r="AE109" s="581" t="s">
        <v>329</v>
      </c>
      <c r="AG109" s="620"/>
    </row>
    <row r="110" spans="3:33" ht="20.100000000000001" customHeight="1" x14ac:dyDescent="0.25">
      <c r="C110" s="1494" t="s">
        <v>345</v>
      </c>
      <c r="D110" s="1494"/>
      <c r="E110" s="1494"/>
      <c r="F110" s="1401" t="s">
        <v>23</v>
      </c>
      <c r="G110" s="1401"/>
      <c r="H110" s="1401"/>
      <c r="I110" s="1401" t="s">
        <v>305</v>
      </c>
      <c r="J110" s="1401"/>
      <c r="K110" s="1401"/>
      <c r="L110" s="269">
        <f ca="1">IFERROR(100/L104,"-")</f>
        <v>2</v>
      </c>
      <c r="M110" s="270">
        <f t="shared" ref="M110:Q110" ca="1" si="184">IFERROR(100/M104,"-")</f>
        <v>1.5</v>
      </c>
      <c r="N110" s="271">
        <f t="shared" ca="1" si="184"/>
        <v>1.0909090909090908</v>
      </c>
      <c r="O110" s="310">
        <f t="shared" ca="1" si="184"/>
        <v>3</v>
      </c>
      <c r="P110" s="270">
        <f t="shared" ca="1" si="184"/>
        <v>2</v>
      </c>
      <c r="Q110" s="271">
        <f t="shared" ca="1" si="184"/>
        <v>1.3333333333333333</v>
      </c>
      <c r="R110" s="532"/>
      <c r="S110" s="269">
        <f t="shared" ref="S110:X110" ca="1" si="185">IFERROR(100/S104,"-")</f>
        <v>2.4000000000000004</v>
      </c>
      <c r="T110" s="270">
        <f t="shared" ca="1" si="185"/>
        <v>1.5</v>
      </c>
      <c r="U110" s="271">
        <f t="shared" ca="1" si="185"/>
        <v>1.0909090909090908</v>
      </c>
      <c r="V110" s="310">
        <f t="shared" ca="1" si="185"/>
        <v>3</v>
      </c>
      <c r="W110" s="270">
        <f t="shared" ca="1" si="185"/>
        <v>1.7142857142857142</v>
      </c>
      <c r="X110" s="271">
        <f t="shared" ca="1" si="185"/>
        <v>1.5</v>
      </c>
      <c r="Y110" s="261"/>
      <c r="Z110" s="582">
        <f t="shared" ref="Z110:AE110" ca="1" si="186">IFERROR(100/Z104,"-")</f>
        <v>2.6666666666666665</v>
      </c>
      <c r="AA110" s="583">
        <f t="shared" ca="1" si="186"/>
        <v>1.5157894736842104</v>
      </c>
      <c r="AB110" s="584">
        <f t="shared" ca="1" si="186"/>
        <v>1.1076923076923078</v>
      </c>
      <c r="AC110" s="605">
        <f t="shared" ca="1" si="186"/>
        <v>4.6451612903225801</v>
      </c>
      <c r="AD110" s="583">
        <f t="shared" ca="1" si="186"/>
        <v>1.8461538461538463</v>
      </c>
      <c r="AE110" s="584">
        <f t="shared" ca="1" si="186"/>
        <v>1.2100840336134455</v>
      </c>
      <c r="AG110" s="620"/>
    </row>
    <row r="111" spans="3:33" ht="20.100000000000001" customHeight="1" x14ac:dyDescent="0.25">
      <c r="C111" s="1495"/>
      <c r="D111" s="1495"/>
      <c r="E111" s="1495"/>
      <c r="F111" s="1426"/>
      <c r="G111" s="1426"/>
      <c r="H111" s="1426"/>
      <c r="I111" s="1426" t="s">
        <v>306</v>
      </c>
      <c r="J111" s="1426"/>
      <c r="K111" s="1426"/>
      <c r="L111" s="272">
        <f t="shared" ref="L111:Q111" ca="1" si="187">IFERROR(100/L105,"-")</f>
        <v>2</v>
      </c>
      <c r="M111" s="273">
        <f t="shared" ca="1" si="187"/>
        <v>3</v>
      </c>
      <c r="N111" s="274">
        <f t="shared" ca="1" si="187"/>
        <v>12</v>
      </c>
      <c r="O111" s="311">
        <f t="shared" ca="1" si="187"/>
        <v>1.5</v>
      </c>
      <c r="P111" s="273">
        <f t="shared" ca="1" si="187"/>
        <v>2</v>
      </c>
      <c r="Q111" s="274">
        <f t="shared" ca="1" si="187"/>
        <v>4</v>
      </c>
      <c r="R111" s="532"/>
      <c r="S111" s="272">
        <f t="shared" ref="S111:X111" ca="1" si="188">IFERROR(100/S105,"-")</f>
        <v>1.7142857142857142</v>
      </c>
      <c r="T111" s="273">
        <f t="shared" ca="1" si="188"/>
        <v>3</v>
      </c>
      <c r="U111" s="274">
        <f t="shared" ca="1" si="188"/>
        <v>12</v>
      </c>
      <c r="V111" s="311">
        <f t="shared" ca="1" si="188"/>
        <v>1.5</v>
      </c>
      <c r="W111" s="273">
        <f t="shared" ca="1" si="188"/>
        <v>2.4000000000000004</v>
      </c>
      <c r="X111" s="274">
        <f t="shared" ca="1" si="188"/>
        <v>3</v>
      </c>
      <c r="Y111" s="261"/>
      <c r="Z111" s="585">
        <f t="shared" ref="Z111:AE111" ca="1" si="189">IFERROR(100/Z105,"-")</f>
        <v>1.6</v>
      </c>
      <c r="AA111" s="586">
        <f t="shared" ca="1" si="189"/>
        <v>2.9387755102040813</v>
      </c>
      <c r="AB111" s="587">
        <f t="shared" ca="1" si="189"/>
        <v>10.285714285714286</v>
      </c>
      <c r="AC111" s="606">
        <f t="shared" ca="1" si="189"/>
        <v>1.2743362831858407</v>
      </c>
      <c r="AD111" s="586">
        <f t="shared" ca="1" si="189"/>
        <v>2.1818181818181817</v>
      </c>
      <c r="AE111" s="587">
        <f t="shared" ca="1" si="189"/>
        <v>5.76</v>
      </c>
      <c r="AG111" s="620"/>
    </row>
    <row r="112" spans="3:33" s="253" customFormat="1" ht="20.100000000000001" customHeight="1" x14ac:dyDescent="0.25">
      <c r="C112" s="1495"/>
      <c r="D112" s="1495"/>
      <c r="E112" s="1495"/>
      <c r="F112" s="1405" t="s">
        <v>7</v>
      </c>
      <c r="G112" s="1405"/>
      <c r="H112" s="1405"/>
      <c r="I112" s="1405" t="s">
        <v>305</v>
      </c>
      <c r="J112" s="1405"/>
      <c r="K112" s="1405"/>
      <c r="L112" s="275">
        <f t="shared" ref="L112:Q112" ca="1" si="190">IFERROR(100/L106,"-")</f>
        <v>1.2000000000000002</v>
      </c>
      <c r="M112" s="276">
        <f t="shared" ca="1" si="190"/>
        <v>1.2000000000000002</v>
      </c>
      <c r="N112" s="277">
        <f t="shared" ca="1" si="190"/>
        <v>1</v>
      </c>
      <c r="O112" s="312">
        <f t="shared" ca="1" si="190"/>
        <v>6</v>
      </c>
      <c r="P112" s="276">
        <f t="shared" ca="1" si="190"/>
        <v>3</v>
      </c>
      <c r="Q112" s="277">
        <f t="shared" ca="1" si="190"/>
        <v>1.2000000000000002</v>
      </c>
      <c r="R112" s="532"/>
      <c r="S112" s="275">
        <f t="shared" ref="S112:X112" ca="1" si="191">IFERROR(100/S106,"-")</f>
        <v>3</v>
      </c>
      <c r="T112" s="276">
        <f t="shared" ca="1" si="191"/>
        <v>2</v>
      </c>
      <c r="U112" s="277">
        <f t="shared" ca="1" si="191"/>
        <v>1</v>
      </c>
      <c r="V112" s="312">
        <f t="shared" ca="1" si="191"/>
        <v>3</v>
      </c>
      <c r="W112" s="276">
        <f t="shared" ca="1" si="191"/>
        <v>1.5</v>
      </c>
      <c r="X112" s="277">
        <f t="shared" ca="1" si="191"/>
        <v>1.5</v>
      </c>
      <c r="Y112" s="261"/>
      <c r="Z112" s="588" t="s">
        <v>329</v>
      </c>
      <c r="AA112" s="589" t="s">
        <v>329</v>
      </c>
      <c r="AB112" s="590" t="s">
        <v>329</v>
      </c>
      <c r="AC112" s="607" t="s">
        <v>329</v>
      </c>
      <c r="AD112" s="589" t="s">
        <v>329</v>
      </c>
      <c r="AE112" s="590" t="s">
        <v>329</v>
      </c>
      <c r="AG112" s="620"/>
    </row>
    <row r="113" spans="3:33" s="253" customFormat="1" ht="20.100000000000001" customHeight="1" x14ac:dyDescent="0.25">
      <c r="C113" s="1495"/>
      <c r="D113" s="1495"/>
      <c r="E113" s="1495"/>
      <c r="F113" s="1439"/>
      <c r="G113" s="1439"/>
      <c r="H113" s="1439"/>
      <c r="I113" s="1439" t="s">
        <v>306</v>
      </c>
      <c r="J113" s="1439"/>
      <c r="K113" s="1439"/>
      <c r="L113" s="278">
        <f t="shared" ref="L113:Q113" ca="1" si="192">IFERROR(100/L107,"-")</f>
        <v>6</v>
      </c>
      <c r="M113" s="279">
        <f t="shared" ca="1" si="192"/>
        <v>6</v>
      </c>
      <c r="N113" s="280" t="str">
        <f t="shared" ca="1" si="192"/>
        <v>-</v>
      </c>
      <c r="O113" s="313">
        <f t="shared" ca="1" si="192"/>
        <v>1.2000000000000002</v>
      </c>
      <c r="P113" s="279">
        <f t="shared" ca="1" si="192"/>
        <v>1.5</v>
      </c>
      <c r="Q113" s="280">
        <f t="shared" ca="1" si="192"/>
        <v>6</v>
      </c>
      <c r="R113" s="532"/>
      <c r="S113" s="278">
        <f t="shared" ref="S113:X113" ca="1" si="193">IFERROR(100/S107,"-")</f>
        <v>1.5</v>
      </c>
      <c r="T113" s="279">
        <f t="shared" ca="1" si="193"/>
        <v>2</v>
      </c>
      <c r="U113" s="280" t="str">
        <f t="shared" ca="1" si="193"/>
        <v>-</v>
      </c>
      <c r="V113" s="313">
        <f t="shared" ca="1" si="193"/>
        <v>1.5</v>
      </c>
      <c r="W113" s="279">
        <f t="shared" ca="1" si="193"/>
        <v>3</v>
      </c>
      <c r="X113" s="280">
        <f t="shared" ca="1" si="193"/>
        <v>3</v>
      </c>
      <c r="Y113" s="261"/>
      <c r="Z113" s="591" t="s">
        <v>329</v>
      </c>
      <c r="AA113" s="592" t="s">
        <v>329</v>
      </c>
      <c r="AB113" s="593" t="s">
        <v>329</v>
      </c>
      <c r="AC113" s="608" t="s">
        <v>329</v>
      </c>
      <c r="AD113" s="592" t="s">
        <v>329</v>
      </c>
      <c r="AE113" s="593" t="s">
        <v>329</v>
      </c>
      <c r="AG113" s="620"/>
    </row>
    <row r="114" spans="3:33" ht="20.100000000000001" customHeight="1" x14ac:dyDescent="0.25">
      <c r="C114" s="1495"/>
      <c r="D114" s="1495"/>
      <c r="E114" s="1495"/>
      <c r="F114" s="1405" t="s">
        <v>8</v>
      </c>
      <c r="G114" s="1405"/>
      <c r="H114" s="1405"/>
      <c r="I114" s="1405" t="s">
        <v>305</v>
      </c>
      <c r="J114" s="1405"/>
      <c r="K114" s="1405"/>
      <c r="L114" s="275">
        <f t="shared" ref="L114:Q114" ca="1" si="194">IFERROR(100/L108,"-")</f>
        <v>6</v>
      </c>
      <c r="M114" s="276">
        <f t="shared" ca="1" si="194"/>
        <v>2</v>
      </c>
      <c r="N114" s="277">
        <f t="shared" ca="1" si="194"/>
        <v>1.2000000000000002</v>
      </c>
      <c r="O114" s="312">
        <f t="shared" ca="1" si="194"/>
        <v>2</v>
      </c>
      <c r="P114" s="276">
        <f t="shared" ca="1" si="194"/>
        <v>1.5</v>
      </c>
      <c r="Q114" s="277">
        <f t="shared" ca="1" si="194"/>
        <v>1.5</v>
      </c>
      <c r="R114" s="532"/>
      <c r="S114" s="275">
        <f t="shared" ref="S114:X114" ca="1" si="195">IFERROR(100/S108,"-")</f>
        <v>2</v>
      </c>
      <c r="T114" s="276">
        <f t="shared" ca="1" si="195"/>
        <v>1.2000000000000002</v>
      </c>
      <c r="U114" s="277">
        <f t="shared" ca="1" si="195"/>
        <v>1.2000000000000002</v>
      </c>
      <c r="V114" s="312">
        <f t="shared" ca="1" si="195"/>
        <v>3</v>
      </c>
      <c r="W114" s="276">
        <f t="shared" ca="1" si="195"/>
        <v>2</v>
      </c>
      <c r="X114" s="277">
        <f t="shared" ca="1" si="195"/>
        <v>1.5</v>
      </c>
      <c r="Y114" s="261"/>
      <c r="Z114" s="588" t="s">
        <v>329</v>
      </c>
      <c r="AA114" s="589" t="s">
        <v>329</v>
      </c>
      <c r="AB114" s="590" t="s">
        <v>329</v>
      </c>
      <c r="AC114" s="607" t="s">
        <v>329</v>
      </c>
      <c r="AD114" s="589" t="s">
        <v>329</v>
      </c>
      <c r="AE114" s="590" t="s">
        <v>329</v>
      </c>
      <c r="AG114" s="620"/>
    </row>
    <row r="115" spans="3:33" ht="20.100000000000001" customHeight="1" x14ac:dyDescent="0.25">
      <c r="C115" s="1532"/>
      <c r="D115" s="1532"/>
      <c r="E115" s="1532"/>
      <c r="F115" s="1392"/>
      <c r="G115" s="1392"/>
      <c r="H115" s="1392"/>
      <c r="I115" s="1392" t="s">
        <v>306</v>
      </c>
      <c r="J115" s="1392"/>
      <c r="K115" s="1392"/>
      <c r="L115" s="281">
        <f t="shared" ref="L115:Q115" ca="1" si="196">IFERROR(100/L109,"-")</f>
        <v>1.2000000000000002</v>
      </c>
      <c r="M115" s="282">
        <f t="shared" ca="1" si="196"/>
        <v>2</v>
      </c>
      <c r="N115" s="283">
        <f t="shared" ca="1" si="196"/>
        <v>6</v>
      </c>
      <c r="O115" s="314">
        <f t="shared" ca="1" si="196"/>
        <v>2</v>
      </c>
      <c r="P115" s="282">
        <f t="shared" ca="1" si="196"/>
        <v>3</v>
      </c>
      <c r="Q115" s="283">
        <f t="shared" ca="1" si="196"/>
        <v>3</v>
      </c>
      <c r="R115" s="532"/>
      <c r="S115" s="281">
        <f t="shared" ref="S115:X115" ca="1" si="197">IFERROR(100/S109,"-")</f>
        <v>2</v>
      </c>
      <c r="T115" s="282">
        <f t="shared" ca="1" si="197"/>
        <v>6</v>
      </c>
      <c r="U115" s="283">
        <f t="shared" ca="1" si="197"/>
        <v>6</v>
      </c>
      <c r="V115" s="314">
        <f t="shared" ca="1" si="197"/>
        <v>1.5</v>
      </c>
      <c r="W115" s="282">
        <f t="shared" ca="1" si="197"/>
        <v>2</v>
      </c>
      <c r="X115" s="283">
        <f t="shared" ca="1" si="197"/>
        <v>3</v>
      </c>
      <c r="Y115" s="261"/>
      <c r="Z115" s="594" t="s">
        <v>329</v>
      </c>
      <c r="AA115" s="595" t="s">
        <v>329</v>
      </c>
      <c r="AB115" s="596" t="s">
        <v>329</v>
      </c>
      <c r="AC115" s="609" t="s">
        <v>329</v>
      </c>
      <c r="AD115" s="595" t="s">
        <v>329</v>
      </c>
      <c r="AE115" s="596" t="s">
        <v>329</v>
      </c>
      <c r="AG115" s="620"/>
    </row>
    <row r="116" spans="3:33" ht="8.1" customHeight="1" x14ac:dyDescent="0.25">
      <c r="C116" s="1540"/>
      <c r="D116" s="1540"/>
      <c r="E116" s="1540"/>
      <c r="F116" s="1540"/>
      <c r="G116" s="1540"/>
      <c r="H116" s="1541"/>
      <c r="I116" s="1541"/>
      <c r="J116" s="1541"/>
      <c r="K116" s="1541"/>
      <c r="R116" s="187"/>
      <c r="Z116" s="550"/>
      <c r="AA116" s="550"/>
      <c r="AB116" s="550"/>
      <c r="AC116" s="550"/>
      <c r="AD116" s="550"/>
      <c r="AE116" s="550"/>
      <c r="AG116" s="620"/>
    </row>
    <row r="117" spans="3:33" s="438" customFormat="1" ht="20.100000000000001" customHeight="1" x14ac:dyDescent="0.25">
      <c r="C117" s="437"/>
      <c r="D117" s="437"/>
      <c r="E117" s="437"/>
      <c r="F117" s="437"/>
      <c r="G117" s="437"/>
      <c r="L117" s="1387" t="str">
        <f>$L$4</f>
        <v>Blackburn</v>
      </c>
      <c r="M117" s="1387"/>
      <c r="N117" s="1387"/>
      <c r="O117" s="1387"/>
      <c r="P117" s="1387"/>
      <c r="Q117" s="1387"/>
      <c r="R117" s="187"/>
      <c r="S117" s="1387" t="str">
        <f t="shared" ref="S117" si="198">$S$4</f>
        <v>Bristol City</v>
      </c>
      <c r="T117" s="1387"/>
      <c r="U117" s="1387"/>
      <c r="V117" s="1387"/>
      <c r="W117" s="1387"/>
      <c r="X117" s="1387"/>
      <c r="Z117" s="1609" t="str">
        <f t="shared" ref="Z117" si="199">$Z$4</f>
        <v>League Totals / Averages</v>
      </c>
      <c r="AA117" s="1609"/>
      <c r="AB117" s="1609"/>
      <c r="AC117" s="1609"/>
      <c r="AD117" s="1609"/>
      <c r="AE117" s="1609"/>
      <c r="AG117" s="620"/>
    </row>
    <row r="118" spans="3:33" ht="20.100000000000001" customHeight="1" x14ac:dyDescent="0.25">
      <c r="C118" s="1536" t="s">
        <v>309</v>
      </c>
      <c r="D118" s="1537"/>
      <c r="E118" s="1537"/>
      <c r="F118" s="1537"/>
      <c r="G118" s="1537"/>
      <c r="H118" s="1537"/>
      <c r="I118" s="1533" t="s">
        <v>303</v>
      </c>
      <c r="J118" s="1533"/>
      <c r="K118" s="1534"/>
      <c r="L118" s="168">
        <v>0.5</v>
      </c>
      <c r="M118" s="169">
        <v>1.5</v>
      </c>
      <c r="N118" s="169">
        <v>2.5</v>
      </c>
      <c r="O118" s="169">
        <v>3.5</v>
      </c>
      <c r="P118" s="169">
        <v>4.5</v>
      </c>
      <c r="Q118" s="170">
        <v>5.5</v>
      </c>
      <c r="R118" s="533"/>
      <c r="S118" s="168">
        <v>0.5</v>
      </c>
      <c r="T118" s="169">
        <v>1.5</v>
      </c>
      <c r="U118" s="169">
        <v>2.5</v>
      </c>
      <c r="V118" s="169">
        <v>3.5</v>
      </c>
      <c r="W118" s="169">
        <v>4.5</v>
      </c>
      <c r="X118" s="170">
        <v>5.5</v>
      </c>
      <c r="Z118" s="551">
        <v>0.5</v>
      </c>
      <c r="AA118" s="552">
        <v>1.5</v>
      </c>
      <c r="AB118" s="552">
        <v>2.5</v>
      </c>
      <c r="AC118" s="552">
        <v>3.5</v>
      </c>
      <c r="AD118" s="552">
        <v>4.5</v>
      </c>
      <c r="AE118" s="553">
        <v>5.5</v>
      </c>
      <c r="AG118" s="620"/>
    </row>
    <row r="119" spans="3:33" ht="20.100000000000001" customHeight="1" x14ac:dyDescent="0.25">
      <c r="C119" s="1483" t="s">
        <v>310</v>
      </c>
      <c r="D119" s="1483"/>
      <c r="E119" s="1483"/>
      <c r="F119" s="1479" t="s">
        <v>23</v>
      </c>
      <c r="G119" s="1479"/>
      <c r="H119" s="1479"/>
      <c r="I119" s="1479" t="s">
        <v>305</v>
      </c>
      <c r="J119" s="1479"/>
      <c r="K119" s="1479"/>
      <c r="L119" s="255">
        <f ca="1">L121+L123</f>
        <v>5</v>
      </c>
      <c r="M119" s="256">
        <f t="shared" ref="M119:Q119" ca="1" si="200">M121+M123</f>
        <v>7</v>
      </c>
      <c r="N119" s="256">
        <f t="shared" ca="1" si="200"/>
        <v>11</v>
      </c>
      <c r="O119" s="256">
        <f t="shared" ca="1" si="200"/>
        <v>11</v>
      </c>
      <c r="P119" s="256">
        <f t="shared" ca="1" si="200"/>
        <v>12</v>
      </c>
      <c r="Q119" s="257">
        <f t="shared" ca="1" si="200"/>
        <v>12</v>
      </c>
      <c r="R119" s="530"/>
      <c r="S119" s="255">
        <f ca="1">S121+S123</f>
        <v>3</v>
      </c>
      <c r="T119" s="256">
        <f t="shared" ref="T119:X119" ca="1" si="201">T121+T123</f>
        <v>7</v>
      </c>
      <c r="U119" s="256">
        <f t="shared" ca="1" si="201"/>
        <v>11</v>
      </c>
      <c r="V119" s="256">
        <f t="shared" ca="1" si="201"/>
        <v>12</v>
      </c>
      <c r="W119" s="256">
        <f t="shared" ca="1" si="201"/>
        <v>12</v>
      </c>
      <c r="X119" s="257">
        <f t="shared" ca="1" si="201"/>
        <v>12</v>
      </c>
      <c r="Z119" s="539" t="s">
        <v>329</v>
      </c>
      <c r="AA119" s="540" t="s">
        <v>329</v>
      </c>
      <c r="AB119" s="540" t="s">
        <v>329</v>
      </c>
      <c r="AC119" s="540" t="s">
        <v>329</v>
      </c>
      <c r="AD119" s="540" t="s">
        <v>329</v>
      </c>
      <c r="AE119" s="541" t="s">
        <v>329</v>
      </c>
      <c r="AG119" s="620"/>
    </row>
    <row r="120" spans="3:33" ht="20.100000000000001" customHeight="1" x14ac:dyDescent="0.25">
      <c r="C120" s="1495"/>
      <c r="D120" s="1495"/>
      <c r="E120" s="1495"/>
      <c r="F120" s="1426"/>
      <c r="G120" s="1426"/>
      <c r="H120" s="1426"/>
      <c r="I120" s="1426" t="s">
        <v>306</v>
      </c>
      <c r="J120" s="1426"/>
      <c r="K120" s="1426"/>
      <c r="L120" s="262">
        <f ca="1">L122+L124</f>
        <v>7</v>
      </c>
      <c r="M120" s="263">
        <f t="shared" ref="M120:Q120" ca="1" si="202">M122+M124</f>
        <v>5</v>
      </c>
      <c r="N120" s="263">
        <f t="shared" ca="1" si="202"/>
        <v>1</v>
      </c>
      <c r="O120" s="263">
        <f t="shared" ca="1" si="202"/>
        <v>1</v>
      </c>
      <c r="P120" s="263">
        <f t="shared" ca="1" si="202"/>
        <v>0</v>
      </c>
      <c r="Q120" s="260">
        <f t="shared" ca="1" si="202"/>
        <v>0</v>
      </c>
      <c r="R120" s="530"/>
      <c r="S120" s="262">
        <f ca="1">S122+S124</f>
        <v>9</v>
      </c>
      <c r="T120" s="263">
        <f t="shared" ref="T120:X120" ca="1" si="203">T122+T124</f>
        <v>5</v>
      </c>
      <c r="U120" s="263">
        <f t="shared" ca="1" si="203"/>
        <v>1</v>
      </c>
      <c r="V120" s="263">
        <f t="shared" ca="1" si="203"/>
        <v>0</v>
      </c>
      <c r="W120" s="263">
        <f t="shared" ca="1" si="203"/>
        <v>0</v>
      </c>
      <c r="X120" s="260">
        <f t="shared" ca="1" si="203"/>
        <v>0</v>
      </c>
      <c r="Z120" s="555" t="s">
        <v>329</v>
      </c>
      <c r="AA120" s="556" t="s">
        <v>329</v>
      </c>
      <c r="AB120" s="556" t="s">
        <v>329</v>
      </c>
      <c r="AC120" s="556" t="s">
        <v>329</v>
      </c>
      <c r="AD120" s="556" t="s">
        <v>329</v>
      </c>
      <c r="AE120" s="558" t="s">
        <v>329</v>
      </c>
      <c r="AG120" s="620"/>
    </row>
    <row r="121" spans="3:33" s="253" customFormat="1" ht="20.100000000000001" customHeight="1" x14ac:dyDescent="0.25">
      <c r="C121" s="1495"/>
      <c r="D121" s="1495"/>
      <c r="E121" s="1495"/>
      <c r="F121" s="1405" t="s">
        <v>7</v>
      </c>
      <c r="G121" s="1405"/>
      <c r="H121" s="1405"/>
      <c r="I121" s="1405" t="s">
        <v>305</v>
      </c>
      <c r="J121" s="1405"/>
      <c r="K121" s="1405"/>
      <c r="L121" s="315">
        <f ca="1">SUMPRODUCT(--(data!$BX$3:$BX$554=$L$4),--(data!$BZ$3:$BZ$554&lt;L$118))</f>
        <v>2</v>
      </c>
      <c r="M121" s="316">
        <f ca="1">SUMPRODUCT(--(data!$BX$3:$BX$554=$L$4),--(data!$BZ$3:$BZ$554&lt;M$118))</f>
        <v>4</v>
      </c>
      <c r="N121" s="316">
        <f ca="1">SUMPRODUCT(--(data!$BX$3:$BX$554=$L$4),--(data!$BZ$3:$BZ$554&lt;N$118))</f>
        <v>6</v>
      </c>
      <c r="O121" s="316">
        <f ca="1">SUMPRODUCT(--(data!$BX$3:$BX$554=$L$4),--(data!$BZ$3:$BZ$554&lt;O$118))</f>
        <v>6</v>
      </c>
      <c r="P121" s="316">
        <f ca="1">SUMPRODUCT(--(data!$BX$3:$BX$554=$L$4),--(data!$BZ$3:$BZ$554&lt;P$118))</f>
        <v>6</v>
      </c>
      <c r="Q121" s="174">
        <f ca="1">SUMPRODUCT(--(data!$BX$3:$BX$554=$L$4),--(data!$BZ$3:$BZ$554&lt;Q$118))</f>
        <v>6</v>
      </c>
      <c r="R121" s="530"/>
      <c r="S121" s="315">
        <f ca="1">SUMPRODUCT(--(data!$BX$3:$BX$554=$S$4),--(data!$CA$3:$CA$554&lt;S$118))</f>
        <v>1</v>
      </c>
      <c r="T121" s="316">
        <f ca="1">SUMPRODUCT(--(data!$BX$3:$BX$554=$S$4),--(data!$CA$3:$CA$554&lt;T$118))</f>
        <v>4</v>
      </c>
      <c r="U121" s="316">
        <f ca="1">SUMPRODUCT(--(data!$BX$3:$BX$554=$S$4),--(data!$CA$3:$CA$554&lt;U$118))</f>
        <v>6</v>
      </c>
      <c r="V121" s="316">
        <f ca="1">SUMPRODUCT(--(data!$BX$3:$BX$554=$S$4),--(data!$CA$3:$CA$554&lt;V$118))</f>
        <v>6</v>
      </c>
      <c r="W121" s="316">
        <f ca="1">SUMPRODUCT(--(data!$BX$3:$BX$554=$S$4),--(data!$CA$3:$CA$554&lt;W$118))</f>
        <v>6</v>
      </c>
      <c r="X121" s="174">
        <f ca="1">SUMPRODUCT(--(data!$BX$3:$BX$554=$S$4),--(data!$CA$3:$CA$554&lt;X$118))</f>
        <v>6</v>
      </c>
      <c r="Z121" s="559">
        <f ca="1">SUMPRODUCT(--(data!$BZ$3:$BZ$554&lt;Z$118),--(data!$EI$3:$EI$554="Yes"))</f>
        <v>27</v>
      </c>
      <c r="AA121" s="560">
        <f ca="1">SUMPRODUCT(--(data!$BZ$3:$BZ$554&lt;AA$118),--(data!$EI$3:$EI$554="Yes"))</f>
        <v>79</v>
      </c>
      <c r="AB121" s="560">
        <f ca="1">SUMPRODUCT(--(data!$BZ$3:$BZ$554&lt;AB$118),--(data!$EI$3:$EI$554="Yes"))</f>
        <v>125</v>
      </c>
      <c r="AC121" s="560">
        <f ca="1">SUMPRODUCT(--(data!$BZ$3:$BZ$554&lt;AC$118),--(data!$EI$3:$EI$554="Yes"))</f>
        <v>137</v>
      </c>
      <c r="AD121" s="560">
        <f ca="1">SUMPRODUCT(--(data!$BZ$3:$BZ$554&lt;AD$118),--(data!$EI$3:$EI$554="Yes"))</f>
        <v>142</v>
      </c>
      <c r="AE121" s="562">
        <f ca="1">SUMPRODUCT(--(data!$BZ$3:$BZ$554&lt;AE$118),--(data!$EI$3:$EI$554="Yes"))</f>
        <v>143</v>
      </c>
      <c r="AG121" s="620"/>
    </row>
    <row r="122" spans="3:33" s="253" customFormat="1" ht="20.100000000000001" customHeight="1" x14ac:dyDescent="0.25">
      <c r="C122" s="1495"/>
      <c r="D122" s="1495"/>
      <c r="E122" s="1495"/>
      <c r="F122" s="1439"/>
      <c r="G122" s="1439"/>
      <c r="H122" s="1439"/>
      <c r="I122" s="1439" t="s">
        <v>306</v>
      </c>
      <c r="J122" s="1439"/>
      <c r="K122" s="1439"/>
      <c r="L122" s="175">
        <f ca="1">SUMPRODUCT(--(data!$BX$3:$BX$554=$L$4),--(data!$BZ$3:$BZ$554&gt;L$118))</f>
        <v>4</v>
      </c>
      <c r="M122" s="176">
        <f ca="1">SUMPRODUCT(--(data!$BX$3:$BX$554=$L$4),--(data!$BZ$3:$BZ$554&gt;M$118))</f>
        <v>2</v>
      </c>
      <c r="N122" s="176">
        <f ca="1">SUMPRODUCT(--(data!$BX$3:$BX$554=$L$4),--(data!$BZ$3:$BZ$554&gt;N$118))</f>
        <v>0</v>
      </c>
      <c r="O122" s="176">
        <f ca="1">SUMPRODUCT(--(data!$BX$3:$BX$554=$L$4),--(data!$BZ$3:$BZ$554&gt;O$118))</f>
        <v>0</v>
      </c>
      <c r="P122" s="176">
        <f ca="1">SUMPRODUCT(--(data!$BX$3:$BX$554=$L$4),--(data!$BZ$3:$BZ$554&gt;P$118))</f>
        <v>0</v>
      </c>
      <c r="Q122" s="177">
        <f ca="1">SUMPRODUCT(--(data!$BX$3:$BX$554=$L$4),--(data!$BZ$3:$BZ$554&gt;Q$118))</f>
        <v>0</v>
      </c>
      <c r="R122" s="530"/>
      <c r="S122" s="175">
        <f ca="1">SUMPRODUCT(--(data!$BX$3:$BX$554=$S$4),--(data!$CA$3:$CA$554&gt;S$118))</f>
        <v>5</v>
      </c>
      <c r="T122" s="176">
        <f ca="1">SUMPRODUCT(--(data!$BX$3:$BX$554=$S$4),--(data!$CA$3:$CA$554&gt;T$118))</f>
        <v>2</v>
      </c>
      <c r="U122" s="176">
        <f ca="1">SUMPRODUCT(--(data!$BX$3:$BX$554=$S$4),--(data!$CA$3:$CA$554&gt;U$118))</f>
        <v>0</v>
      </c>
      <c r="V122" s="176">
        <f ca="1">SUMPRODUCT(--(data!$BX$3:$BX$554=$S$4),--(data!$CA$3:$CA$554&gt;V$118))</f>
        <v>0</v>
      </c>
      <c r="W122" s="176">
        <f ca="1">SUMPRODUCT(--(data!$BX$3:$BX$554=$S$4),--(data!$CA$3:$CA$554&gt;W$118))</f>
        <v>0</v>
      </c>
      <c r="X122" s="177">
        <f ca="1">SUMPRODUCT(--(data!$BX$3:$BX$554=$S$4),--(data!$CA$3:$CA$554&gt;X$118))</f>
        <v>0</v>
      </c>
      <c r="Z122" s="563">
        <f ca="1">SUMPRODUCT(--(data!$BZ$3:$BZ$554&gt;Z$118),--(data!$EI$3:$EI$554="Yes"))</f>
        <v>117</v>
      </c>
      <c r="AA122" s="564">
        <f ca="1">SUMPRODUCT(--(data!$BZ$3:$BZ$554&gt;AA$118),--(data!$EI$3:$EI$554="Yes"))</f>
        <v>65</v>
      </c>
      <c r="AB122" s="564">
        <f ca="1">SUMPRODUCT(--(data!$BZ$3:$BZ$554&gt;AB$118),--(data!$EI$3:$EI$554="Yes"))</f>
        <v>19</v>
      </c>
      <c r="AC122" s="564">
        <f ca="1">SUMPRODUCT(--(data!$BZ$3:$BZ$554&gt;AC$118),--(data!$EI$3:$EI$554="Yes"))</f>
        <v>7</v>
      </c>
      <c r="AD122" s="564">
        <f ca="1">SUMPRODUCT(--(data!$BZ$3:$BZ$554&gt;AD$118),--(data!$EI$3:$EI$554="Yes"))</f>
        <v>2</v>
      </c>
      <c r="AE122" s="566">
        <f ca="1">SUMPRODUCT(--(data!$BZ$3:$BZ$554&gt;AE$118),--(data!$EI$3:$EI$554="Yes"))</f>
        <v>1</v>
      </c>
      <c r="AG122" s="620"/>
    </row>
    <row r="123" spans="3:33" ht="20.100000000000001" customHeight="1" x14ac:dyDescent="0.25">
      <c r="C123" s="1495"/>
      <c r="D123" s="1495"/>
      <c r="E123" s="1495"/>
      <c r="F123" s="1405" t="s">
        <v>8</v>
      </c>
      <c r="G123" s="1405"/>
      <c r="H123" s="1405"/>
      <c r="I123" s="1405" t="s">
        <v>305</v>
      </c>
      <c r="J123" s="1405"/>
      <c r="K123" s="1405"/>
      <c r="L123" s="315">
        <f ca="1">SUMPRODUCT(--(data!$BY$3:$BY$554=$L$4),--(data!$BZ$3:$BZ$554&lt;L$118))</f>
        <v>3</v>
      </c>
      <c r="M123" s="316">
        <f ca="1">SUMPRODUCT(--(data!$BY$3:$BY$554=$L$4),--(data!$BZ$3:$BZ$554&lt;M$118))</f>
        <v>3</v>
      </c>
      <c r="N123" s="316">
        <f ca="1">SUMPRODUCT(--(data!$BY$3:$BY$554=$L$4),--(data!$BZ$3:$BZ$554&lt;N$118))</f>
        <v>5</v>
      </c>
      <c r="O123" s="316">
        <f ca="1">SUMPRODUCT(--(data!$BY$3:$BY$554=$L$4),--(data!$BZ$3:$BZ$554&lt;O$118))</f>
        <v>5</v>
      </c>
      <c r="P123" s="316">
        <f ca="1">SUMPRODUCT(--(data!$BY$3:$BY$554=$L$4),--(data!$BZ$3:$BZ$554&lt;P$118))</f>
        <v>6</v>
      </c>
      <c r="Q123" s="174">
        <f ca="1">SUMPRODUCT(--(data!$BY$3:$BY$554=$L$4),--(data!$BZ$3:$BZ$554&lt;Q$118))</f>
        <v>6</v>
      </c>
      <c r="R123" s="530"/>
      <c r="S123" s="315">
        <f ca="1">SUMPRODUCT(--(data!$BY$3:$BY$554=$S$4),--(data!$CA$3:$CA$554&lt;S$118))</f>
        <v>2</v>
      </c>
      <c r="T123" s="316">
        <f ca="1">SUMPRODUCT(--(data!$BY$3:$BY$554=$S$4),--(data!$CA$3:$CA$554&lt;T$118))</f>
        <v>3</v>
      </c>
      <c r="U123" s="316">
        <f ca="1">SUMPRODUCT(--(data!$BY$3:$BY$554=$S$4),--(data!$CA$3:$CA$554&lt;U$118))</f>
        <v>5</v>
      </c>
      <c r="V123" s="316">
        <f ca="1">SUMPRODUCT(--(data!$BY$3:$BY$554=$S$4),--(data!$CA$3:$CA$554&lt;V$118))</f>
        <v>6</v>
      </c>
      <c r="W123" s="316">
        <f ca="1">SUMPRODUCT(--(data!$BY$3:$BY$554=$S$4),--(data!$CA$3:$CA$554&lt;W$118))</f>
        <v>6</v>
      </c>
      <c r="X123" s="174">
        <f ca="1">SUMPRODUCT(--(data!$BY$3:$BY$554=$S$4),--(data!$CA$3:$CA$554&lt;X$118))</f>
        <v>6</v>
      </c>
      <c r="Z123" s="559">
        <f ca="1">SUMPRODUCT(--(data!$CA$3:$CA$554&lt;Z$118),--(data!$EI$3:$EI$554="Yes"))</f>
        <v>49</v>
      </c>
      <c r="AA123" s="560">
        <f ca="1">SUMPRODUCT(--(data!$CA$3:$CA$554&lt;AA$118),--(data!$EI$3:$EI$554="Yes"))</f>
        <v>92</v>
      </c>
      <c r="AB123" s="560">
        <f ca="1">SUMPRODUCT(--(data!$CA$3:$CA$554&lt;AB$118),--(data!$EI$3:$EI$554="Yes"))</f>
        <v>130</v>
      </c>
      <c r="AC123" s="560">
        <f ca="1">SUMPRODUCT(--(data!$CA$3:$CA$554&lt;AC$118),--(data!$EI$3:$EI$554="Yes"))</f>
        <v>142</v>
      </c>
      <c r="AD123" s="560">
        <f ca="1">SUMPRODUCT(--(data!$CA$3:$CA$554&lt;AD$118),--(data!$EI$3:$EI$554="Yes"))</f>
        <v>144</v>
      </c>
      <c r="AE123" s="562">
        <f ca="1">SUMPRODUCT(--(data!$CA$3:$CA$554&lt;AE$118),--(data!$EI$3:$EI$554="Yes"))</f>
        <v>144</v>
      </c>
      <c r="AG123" s="620"/>
    </row>
    <row r="124" spans="3:33" ht="20.100000000000001" customHeight="1" x14ac:dyDescent="0.25">
      <c r="C124" s="1485"/>
      <c r="D124" s="1485"/>
      <c r="E124" s="1485"/>
      <c r="F124" s="1439"/>
      <c r="G124" s="1439"/>
      <c r="H124" s="1439"/>
      <c r="I124" s="1439" t="s">
        <v>306</v>
      </c>
      <c r="J124" s="1439"/>
      <c r="K124" s="1439"/>
      <c r="L124" s="175">
        <f ca="1">SUMPRODUCT(--(data!$BY$3:$BY$554=$L$4),--(data!$BZ$3:$BZ$554&gt;L$118))</f>
        <v>3</v>
      </c>
      <c r="M124" s="176">
        <f ca="1">SUMPRODUCT(--(data!$BY$3:$BY$554=$L$4),--(data!$BZ$3:$BZ$554&gt;M$118))</f>
        <v>3</v>
      </c>
      <c r="N124" s="176">
        <f ca="1">SUMPRODUCT(--(data!$BY$3:$BY$554=$L$4),--(data!$BZ$3:$BZ$554&gt;N$118))</f>
        <v>1</v>
      </c>
      <c r="O124" s="176">
        <f ca="1">SUMPRODUCT(--(data!$BY$3:$BY$554=$L$4),--(data!$BZ$3:$BZ$554&gt;O$118))</f>
        <v>1</v>
      </c>
      <c r="P124" s="176">
        <f ca="1">SUMPRODUCT(--(data!$BY$3:$BY$554=$L$4),--(data!$BZ$3:$BZ$554&gt;P$118))</f>
        <v>0</v>
      </c>
      <c r="Q124" s="177">
        <f ca="1">SUMPRODUCT(--(data!$BY$3:$BY$554=$L$4),--(data!$BZ$3:$BZ$554&gt;Q$118))</f>
        <v>0</v>
      </c>
      <c r="R124" s="530"/>
      <c r="S124" s="175">
        <f ca="1">SUMPRODUCT(--(data!$BY$3:$BY$554=$S$4),--(data!$CA$3:$CA$554&gt;S$118))</f>
        <v>4</v>
      </c>
      <c r="T124" s="176">
        <f ca="1">SUMPRODUCT(--(data!$BY$3:$BY$554=$S$4),--(data!$CA$3:$CA$554&gt;T$118))</f>
        <v>3</v>
      </c>
      <c r="U124" s="176">
        <f ca="1">SUMPRODUCT(--(data!$BY$3:$BY$554=$S$4),--(data!$CA$3:$CA$554&gt;U$118))</f>
        <v>1</v>
      </c>
      <c r="V124" s="176">
        <f ca="1">SUMPRODUCT(--(data!$BY$3:$BY$554=$S$4),--(data!$CA$3:$CA$554&gt;V$118))</f>
        <v>0</v>
      </c>
      <c r="W124" s="176">
        <f ca="1">SUMPRODUCT(--(data!$BY$3:$BY$554=$S$4),--(data!$CA$3:$CA$554&gt;W$118))</f>
        <v>0</v>
      </c>
      <c r="X124" s="177">
        <f ca="1">SUMPRODUCT(--(data!$BY$3:$BY$554=$S$4),--(data!$CA$3:$CA$554&gt;X$118))</f>
        <v>0</v>
      </c>
      <c r="Z124" s="563">
        <f ca="1">SUMPRODUCT(--(data!$CA$3:$CA$554&gt;Z$118),--(data!$EI$3:$EI$554="Yes"))</f>
        <v>95</v>
      </c>
      <c r="AA124" s="564">
        <f ca="1">SUMPRODUCT(--(data!$CA$3:$CA$554&gt;AA$118),--(data!$EI$3:$EI$554="Yes"))</f>
        <v>52</v>
      </c>
      <c r="AB124" s="564">
        <f ca="1">SUMPRODUCT(--(data!$CA$3:$CA$554&gt;AB$118),--(data!$EI$3:$EI$554="Yes"))</f>
        <v>14</v>
      </c>
      <c r="AC124" s="564">
        <f ca="1">SUMPRODUCT(--(data!$CA$3:$CA$554&gt;AC$118),--(data!$EI$3:$EI$554="Yes"))</f>
        <v>2</v>
      </c>
      <c r="AD124" s="564">
        <f ca="1">SUMPRODUCT(--(data!$CA$3:$CA$554&gt;AD$118),--(data!$EI$3:$EI$554="Yes"))</f>
        <v>0</v>
      </c>
      <c r="AE124" s="566">
        <f ca="1">SUMPRODUCT(--(data!$CA$3:$CA$554&gt;AE$118),--(data!$EI$3:$EI$554="Yes"))</f>
        <v>0</v>
      </c>
      <c r="AG124" s="620"/>
    </row>
    <row r="125" spans="3:33" s="261" customFormat="1" ht="20.100000000000001" customHeight="1" x14ac:dyDescent="0.25">
      <c r="C125" s="1494" t="s">
        <v>311</v>
      </c>
      <c r="D125" s="1494"/>
      <c r="E125" s="1494"/>
      <c r="F125" s="1401" t="s">
        <v>23</v>
      </c>
      <c r="G125" s="1401"/>
      <c r="H125" s="1401"/>
      <c r="I125" s="1401" t="s">
        <v>305</v>
      </c>
      <c r="J125" s="1401"/>
      <c r="K125" s="1401"/>
      <c r="L125" s="284">
        <f ca="1">L119*100/$L$7</f>
        <v>41.666666666666664</v>
      </c>
      <c r="M125" s="285">
        <f t="shared" ref="M125:Q125" ca="1" si="204">M119*100/$L$7</f>
        <v>58.333333333333336</v>
      </c>
      <c r="N125" s="285">
        <f t="shared" ca="1" si="204"/>
        <v>91.666666666666671</v>
      </c>
      <c r="O125" s="285">
        <f t="shared" ca="1" si="204"/>
        <v>91.666666666666671</v>
      </c>
      <c r="P125" s="285">
        <f t="shared" ca="1" si="204"/>
        <v>100</v>
      </c>
      <c r="Q125" s="286">
        <f t="shared" ca="1" si="204"/>
        <v>100</v>
      </c>
      <c r="R125" s="531"/>
      <c r="S125" s="284">
        <f ca="1">S119*100/$S$7</f>
        <v>25</v>
      </c>
      <c r="T125" s="285">
        <f t="shared" ref="T125:X125" ca="1" si="205">T119*100/$S$7</f>
        <v>58.333333333333336</v>
      </c>
      <c r="U125" s="285">
        <f t="shared" ca="1" si="205"/>
        <v>91.666666666666671</v>
      </c>
      <c r="V125" s="285">
        <f t="shared" ca="1" si="205"/>
        <v>100</v>
      </c>
      <c r="W125" s="285">
        <f t="shared" ca="1" si="205"/>
        <v>100</v>
      </c>
      <c r="X125" s="286">
        <f t="shared" ca="1" si="205"/>
        <v>100</v>
      </c>
      <c r="Z125" s="567" t="s">
        <v>329</v>
      </c>
      <c r="AA125" s="568" t="s">
        <v>329</v>
      </c>
      <c r="AB125" s="568" t="s">
        <v>329</v>
      </c>
      <c r="AC125" s="568" t="s">
        <v>329</v>
      </c>
      <c r="AD125" s="568" t="s">
        <v>329</v>
      </c>
      <c r="AE125" s="569" t="s">
        <v>329</v>
      </c>
      <c r="AG125" s="620"/>
    </row>
    <row r="126" spans="3:33" s="261" customFormat="1" ht="20.100000000000001" customHeight="1" x14ac:dyDescent="0.25">
      <c r="C126" s="1495"/>
      <c r="D126" s="1495"/>
      <c r="E126" s="1495"/>
      <c r="F126" s="1426"/>
      <c r="G126" s="1426"/>
      <c r="H126" s="1426"/>
      <c r="I126" s="1426" t="s">
        <v>306</v>
      </c>
      <c r="J126" s="1426"/>
      <c r="K126" s="1426"/>
      <c r="L126" s="287">
        <f ca="1">L120*100/$L$7</f>
        <v>58.333333333333336</v>
      </c>
      <c r="M126" s="288">
        <f t="shared" ref="M126:Q126" ca="1" si="206">M120*100/$L$7</f>
        <v>41.666666666666664</v>
      </c>
      <c r="N126" s="288">
        <f t="shared" ca="1" si="206"/>
        <v>8.3333333333333339</v>
      </c>
      <c r="O126" s="288">
        <f t="shared" ca="1" si="206"/>
        <v>8.3333333333333339</v>
      </c>
      <c r="P126" s="288">
        <f t="shared" ca="1" si="206"/>
        <v>0</v>
      </c>
      <c r="Q126" s="289">
        <f t="shared" ca="1" si="206"/>
        <v>0</v>
      </c>
      <c r="R126" s="531"/>
      <c r="S126" s="287">
        <f ca="1">S120*100/$S$7</f>
        <v>75</v>
      </c>
      <c r="T126" s="288">
        <f t="shared" ref="T126:X126" ca="1" si="207">T120*100/$S$7</f>
        <v>41.666666666666664</v>
      </c>
      <c r="U126" s="288">
        <f t="shared" ca="1" si="207"/>
        <v>8.3333333333333339</v>
      </c>
      <c r="V126" s="288">
        <f t="shared" ca="1" si="207"/>
        <v>0</v>
      </c>
      <c r="W126" s="288">
        <f t="shared" ca="1" si="207"/>
        <v>0</v>
      </c>
      <c r="X126" s="289">
        <f t="shared" ca="1" si="207"/>
        <v>0</v>
      </c>
      <c r="Z126" s="570" t="s">
        <v>329</v>
      </c>
      <c r="AA126" s="571" t="s">
        <v>329</v>
      </c>
      <c r="AB126" s="571" t="s">
        <v>329</v>
      </c>
      <c r="AC126" s="571" t="s">
        <v>329</v>
      </c>
      <c r="AD126" s="571" t="s">
        <v>329</v>
      </c>
      <c r="AE126" s="572" t="s">
        <v>329</v>
      </c>
      <c r="AG126" s="620"/>
    </row>
    <row r="127" spans="3:33" s="261" customFormat="1" ht="20.100000000000001" customHeight="1" x14ac:dyDescent="0.25">
      <c r="C127" s="1495"/>
      <c r="D127" s="1495"/>
      <c r="E127" s="1495"/>
      <c r="F127" s="1405" t="s">
        <v>7</v>
      </c>
      <c r="G127" s="1405"/>
      <c r="H127" s="1405"/>
      <c r="I127" s="1405" t="s">
        <v>305</v>
      </c>
      <c r="J127" s="1405"/>
      <c r="K127" s="1405"/>
      <c r="L127" s="290">
        <f ca="1">L121*100/$L$8</f>
        <v>33.333333333333336</v>
      </c>
      <c r="M127" s="291">
        <f t="shared" ref="M127:Q127" ca="1" si="208">M121*100/$L$8</f>
        <v>66.666666666666671</v>
      </c>
      <c r="N127" s="291">
        <f t="shared" ca="1" si="208"/>
        <v>100</v>
      </c>
      <c r="O127" s="291">
        <f t="shared" ca="1" si="208"/>
        <v>100</v>
      </c>
      <c r="P127" s="291">
        <f t="shared" ca="1" si="208"/>
        <v>100</v>
      </c>
      <c r="Q127" s="292">
        <f t="shared" ca="1" si="208"/>
        <v>100</v>
      </c>
      <c r="R127" s="531"/>
      <c r="S127" s="290">
        <f ca="1">S121*100/$S$8</f>
        <v>16.666666666666668</v>
      </c>
      <c r="T127" s="291">
        <f t="shared" ref="T127:X127" ca="1" si="209">T121*100/$S$8</f>
        <v>66.666666666666671</v>
      </c>
      <c r="U127" s="291">
        <f t="shared" ca="1" si="209"/>
        <v>100</v>
      </c>
      <c r="V127" s="291">
        <f t="shared" ca="1" si="209"/>
        <v>100</v>
      </c>
      <c r="W127" s="291">
        <f t="shared" ca="1" si="209"/>
        <v>100</v>
      </c>
      <c r="X127" s="292">
        <f t="shared" ca="1" si="209"/>
        <v>100</v>
      </c>
      <c r="Z127" s="573">
        <f t="shared" ref="Z127:AE128" ca="1" si="210">Z121*100/$Z$8</f>
        <v>18.75</v>
      </c>
      <c r="AA127" s="574">
        <f t="shared" ca="1" si="210"/>
        <v>54.861111111111114</v>
      </c>
      <c r="AB127" s="574">
        <f t="shared" ca="1" si="210"/>
        <v>86.805555555555557</v>
      </c>
      <c r="AC127" s="574">
        <f t="shared" ca="1" si="210"/>
        <v>95.138888888888886</v>
      </c>
      <c r="AD127" s="574">
        <f t="shared" ca="1" si="210"/>
        <v>98.611111111111114</v>
      </c>
      <c r="AE127" s="575">
        <f t="shared" ca="1" si="210"/>
        <v>99.305555555555557</v>
      </c>
      <c r="AG127" s="620"/>
    </row>
    <row r="128" spans="3:33" s="261" customFormat="1" ht="20.100000000000001" customHeight="1" x14ac:dyDescent="0.25">
      <c r="C128" s="1495"/>
      <c r="D128" s="1495"/>
      <c r="E128" s="1495"/>
      <c r="F128" s="1439"/>
      <c r="G128" s="1439"/>
      <c r="H128" s="1439"/>
      <c r="I128" s="1439" t="s">
        <v>306</v>
      </c>
      <c r="J128" s="1439"/>
      <c r="K128" s="1439"/>
      <c r="L128" s="293">
        <f ca="1">L122*100/$L$8</f>
        <v>66.666666666666671</v>
      </c>
      <c r="M128" s="294">
        <f t="shared" ref="M128:Q128" ca="1" si="211">M122*100/$L$8</f>
        <v>33.333333333333336</v>
      </c>
      <c r="N128" s="294">
        <f t="shared" ca="1" si="211"/>
        <v>0</v>
      </c>
      <c r="O128" s="294">
        <f t="shared" ca="1" si="211"/>
        <v>0</v>
      </c>
      <c r="P128" s="294">
        <f t="shared" ca="1" si="211"/>
        <v>0</v>
      </c>
      <c r="Q128" s="295">
        <f t="shared" ca="1" si="211"/>
        <v>0</v>
      </c>
      <c r="R128" s="531"/>
      <c r="S128" s="293">
        <f ca="1">S122*100/$S$8</f>
        <v>83.333333333333329</v>
      </c>
      <c r="T128" s="294">
        <f t="shared" ref="T128:X128" ca="1" si="212">T122*100/$S$8</f>
        <v>33.333333333333336</v>
      </c>
      <c r="U128" s="294">
        <f t="shared" ca="1" si="212"/>
        <v>0</v>
      </c>
      <c r="V128" s="294">
        <f t="shared" ca="1" si="212"/>
        <v>0</v>
      </c>
      <c r="W128" s="294">
        <f t="shared" ca="1" si="212"/>
        <v>0</v>
      </c>
      <c r="X128" s="295">
        <f t="shared" ca="1" si="212"/>
        <v>0</v>
      </c>
      <c r="Z128" s="576">
        <f t="shared" ca="1" si="210"/>
        <v>81.25</v>
      </c>
      <c r="AA128" s="577">
        <f t="shared" ca="1" si="210"/>
        <v>45.138888888888886</v>
      </c>
      <c r="AB128" s="577">
        <f t="shared" ca="1" si="210"/>
        <v>13.194444444444445</v>
      </c>
      <c r="AC128" s="577">
        <f t="shared" ca="1" si="210"/>
        <v>4.8611111111111107</v>
      </c>
      <c r="AD128" s="577">
        <f t="shared" ca="1" si="210"/>
        <v>1.3888888888888888</v>
      </c>
      <c r="AE128" s="578">
        <f t="shared" ca="1" si="210"/>
        <v>0.69444444444444442</v>
      </c>
      <c r="AG128" s="620"/>
    </row>
    <row r="129" spans="3:33" s="261" customFormat="1" ht="20.100000000000001" customHeight="1" x14ac:dyDescent="0.25">
      <c r="C129" s="1495"/>
      <c r="D129" s="1495"/>
      <c r="E129" s="1495"/>
      <c r="F129" s="1405" t="s">
        <v>8</v>
      </c>
      <c r="G129" s="1405"/>
      <c r="H129" s="1405"/>
      <c r="I129" s="1405" t="s">
        <v>305</v>
      </c>
      <c r="J129" s="1405"/>
      <c r="K129" s="1405"/>
      <c r="L129" s="290">
        <f ca="1">L123*100/$L$9</f>
        <v>50</v>
      </c>
      <c r="M129" s="291">
        <f t="shared" ref="M129:Q129" ca="1" si="213">M123*100/$L$9</f>
        <v>50</v>
      </c>
      <c r="N129" s="291">
        <f t="shared" ca="1" si="213"/>
        <v>83.333333333333329</v>
      </c>
      <c r="O129" s="291">
        <f t="shared" ca="1" si="213"/>
        <v>83.333333333333329</v>
      </c>
      <c r="P129" s="291">
        <f t="shared" ca="1" si="213"/>
        <v>100</v>
      </c>
      <c r="Q129" s="292">
        <f t="shared" ca="1" si="213"/>
        <v>100</v>
      </c>
      <c r="R129" s="531"/>
      <c r="S129" s="290">
        <f ca="1">S123*100/$S$9</f>
        <v>33.333333333333336</v>
      </c>
      <c r="T129" s="291">
        <f t="shared" ref="T129:X129" ca="1" si="214">T123*100/$S$9</f>
        <v>50</v>
      </c>
      <c r="U129" s="291">
        <f t="shared" ca="1" si="214"/>
        <v>83.333333333333329</v>
      </c>
      <c r="V129" s="291">
        <f t="shared" ca="1" si="214"/>
        <v>100</v>
      </c>
      <c r="W129" s="291">
        <f t="shared" ca="1" si="214"/>
        <v>100</v>
      </c>
      <c r="X129" s="292">
        <f t="shared" ca="1" si="214"/>
        <v>100</v>
      </c>
      <c r="Z129" s="573">
        <f t="shared" ref="Z129:AE130" ca="1" si="215">Z123*100/$Z$9</f>
        <v>34.027777777777779</v>
      </c>
      <c r="AA129" s="574">
        <f t="shared" ca="1" si="215"/>
        <v>63.888888888888886</v>
      </c>
      <c r="AB129" s="574">
        <f t="shared" ca="1" si="215"/>
        <v>90.277777777777771</v>
      </c>
      <c r="AC129" s="574">
        <f t="shared" ca="1" si="215"/>
        <v>98.611111111111114</v>
      </c>
      <c r="AD129" s="574">
        <f t="shared" ca="1" si="215"/>
        <v>100</v>
      </c>
      <c r="AE129" s="575">
        <f t="shared" ca="1" si="215"/>
        <v>100</v>
      </c>
      <c r="AG129" s="620"/>
    </row>
    <row r="130" spans="3:33" s="261" customFormat="1" ht="20.100000000000001" customHeight="1" x14ac:dyDescent="0.25">
      <c r="C130" s="1532"/>
      <c r="D130" s="1532"/>
      <c r="E130" s="1532"/>
      <c r="F130" s="1392"/>
      <c r="G130" s="1392"/>
      <c r="H130" s="1392"/>
      <c r="I130" s="1392" t="s">
        <v>306</v>
      </c>
      <c r="J130" s="1392"/>
      <c r="K130" s="1392"/>
      <c r="L130" s="296">
        <f ca="1">L124*100/$L$9</f>
        <v>50</v>
      </c>
      <c r="M130" s="297">
        <f t="shared" ref="M130:Q130" ca="1" si="216">M124*100/$L$9</f>
        <v>50</v>
      </c>
      <c r="N130" s="297">
        <f t="shared" ca="1" si="216"/>
        <v>16.666666666666668</v>
      </c>
      <c r="O130" s="297">
        <f t="shared" ca="1" si="216"/>
        <v>16.666666666666668</v>
      </c>
      <c r="P130" s="297">
        <f t="shared" ca="1" si="216"/>
        <v>0</v>
      </c>
      <c r="Q130" s="298">
        <f t="shared" ca="1" si="216"/>
        <v>0</v>
      </c>
      <c r="R130" s="531"/>
      <c r="S130" s="296">
        <f ca="1">S124*100/$S$9</f>
        <v>66.666666666666671</v>
      </c>
      <c r="T130" s="297">
        <f t="shared" ref="T130:X130" ca="1" si="217">T124*100/$S$9</f>
        <v>50</v>
      </c>
      <c r="U130" s="297">
        <f t="shared" ca="1" si="217"/>
        <v>16.666666666666668</v>
      </c>
      <c r="V130" s="297">
        <f t="shared" ca="1" si="217"/>
        <v>0</v>
      </c>
      <c r="W130" s="297">
        <f t="shared" ca="1" si="217"/>
        <v>0</v>
      </c>
      <c r="X130" s="298">
        <f t="shared" ca="1" si="217"/>
        <v>0</v>
      </c>
      <c r="Z130" s="579">
        <f t="shared" ca="1" si="215"/>
        <v>65.972222222222229</v>
      </c>
      <c r="AA130" s="580">
        <f t="shared" ca="1" si="215"/>
        <v>36.111111111111114</v>
      </c>
      <c r="AB130" s="580">
        <f t="shared" ca="1" si="215"/>
        <v>9.7222222222222214</v>
      </c>
      <c r="AC130" s="580">
        <f t="shared" ca="1" si="215"/>
        <v>1.3888888888888888</v>
      </c>
      <c r="AD130" s="580">
        <f t="shared" ca="1" si="215"/>
        <v>0</v>
      </c>
      <c r="AE130" s="581">
        <f t="shared" ca="1" si="215"/>
        <v>0</v>
      </c>
      <c r="AG130" s="620"/>
    </row>
    <row r="131" spans="3:33" ht="20.100000000000001" customHeight="1" x14ac:dyDescent="0.25">
      <c r="C131" s="1494" t="s">
        <v>345</v>
      </c>
      <c r="D131" s="1494"/>
      <c r="E131" s="1494"/>
      <c r="F131" s="1401" t="s">
        <v>23</v>
      </c>
      <c r="G131" s="1401"/>
      <c r="H131" s="1401"/>
      <c r="I131" s="1401" t="s">
        <v>305</v>
      </c>
      <c r="J131" s="1401"/>
      <c r="K131" s="1401"/>
      <c r="L131" s="269">
        <f ca="1">IFERROR(100/L125,"-")</f>
        <v>2.4000000000000004</v>
      </c>
      <c r="M131" s="270">
        <f t="shared" ref="M131:Q131" ca="1" si="218">IFERROR(100/M125,"-")</f>
        <v>1.7142857142857142</v>
      </c>
      <c r="N131" s="270">
        <f t="shared" ca="1" si="218"/>
        <v>1.0909090909090908</v>
      </c>
      <c r="O131" s="270">
        <f t="shared" ca="1" si="218"/>
        <v>1.0909090909090908</v>
      </c>
      <c r="P131" s="270">
        <f t="shared" ca="1" si="218"/>
        <v>1</v>
      </c>
      <c r="Q131" s="271">
        <f t="shared" ca="1" si="218"/>
        <v>1</v>
      </c>
      <c r="R131" s="532"/>
      <c r="S131" s="269">
        <f t="shared" ref="S131:X131" ca="1" si="219">IFERROR(100/S125,"-")</f>
        <v>4</v>
      </c>
      <c r="T131" s="270">
        <f t="shared" ca="1" si="219"/>
        <v>1.7142857142857142</v>
      </c>
      <c r="U131" s="270">
        <f t="shared" ca="1" si="219"/>
        <v>1.0909090909090908</v>
      </c>
      <c r="V131" s="270">
        <f t="shared" ca="1" si="219"/>
        <v>1</v>
      </c>
      <c r="W131" s="270">
        <f t="shared" ca="1" si="219"/>
        <v>1</v>
      </c>
      <c r="X131" s="271">
        <f t="shared" ca="1" si="219"/>
        <v>1</v>
      </c>
      <c r="Y131" s="261"/>
      <c r="Z131" s="582" t="s">
        <v>329</v>
      </c>
      <c r="AA131" s="583" t="s">
        <v>329</v>
      </c>
      <c r="AB131" s="583" t="s">
        <v>329</v>
      </c>
      <c r="AC131" s="583" t="s">
        <v>329</v>
      </c>
      <c r="AD131" s="583" t="s">
        <v>329</v>
      </c>
      <c r="AE131" s="584" t="s">
        <v>329</v>
      </c>
      <c r="AG131" s="620"/>
    </row>
    <row r="132" spans="3:33" ht="20.100000000000001" customHeight="1" x14ac:dyDescent="0.25">
      <c r="C132" s="1495"/>
      <c r="D132" s="1495"/>
      <c r="E132" s="1495"/>
      <c r="F132" s="1426"/>
      <c r="G132" s="1426"/>
      <c r="H132" s="1426"/>
      <c r="I132" s="1426" t="s">
        <v>306</v>
      </c>
      <c r="J132" s="1426"/>
      <c r="K132" s="1426"/>
      <c r="L132" s="272">
        <f t="shared" ref="L132:Q132" ca="1" si="220">IFERROR(100/L126,"-")</f>
        <v>1.7142857142857142</v>
      </c>
      <c r="M132" s="273">
        <f t="shared" ca="1" si="220"/>
        <v>2.4000000000000004</v>
      </c>
      <c r="N132" s="273">
        <f t="shared" ca="1" si="220"/>
        <v>12</v>
      </c>
      <c r="O132" s="273">
        <f t="shared" ca="1" si="220"/>
        <v>12</v>
      </c>
      <c r="P132" s="273" t="str">
        <f t="shared" ca="1" si="220"/>
        <v>-</v>
      </c>
      <c r="Q132" s="274" t="str">
        <f t="shared" ca="1" si="220"/>
        <v>-</v>
      </c>
      <c r="R132" s="532"/>
      <c r="S132" s="272">
        <f t="shared" ref="S132:X132" ca="1" si="221">IFERROR(100/S126,"-")</f>
        <v>1.3333333333333333</v>
      </c>
      <c r="T132" s="273">
        <f t="shared" ca="1" si="221"/>
        <v>2.4000000000000004</v>
      </c>
      <c r="U132" s="273">
        <f t="shared" ca="1" si="221"/>
        <v>12</v>
      </c>
      <c r="V132" s="273" t="str">
        <f t="shared" ca="1" si="221"/>
        <v>-</v>
      </c>
      <c r="W132" s="273" t="str">
        <f t="shared" ca="1" si="221"/>
        <v>-</v>
      </c>
      <c r="X132" s="274" t="str">
        <f t="shared" ca="1" si="221"/>
        <v>-</v>
      </c>
      <c r="Y132" s="261"/>
      <c r="Z132" s="585" t="s">
        <v>329</v>
      </c>
      <c r="AA132" s="586" t="s">
        <v>329</v>
      </c>
      <c r="AB132" s="586" t="s">
        <v>329</v>
      </c>
      <c r="AC132" s="586" t="s">
        <v>329</v>
      </c>
      <c r="AD132" s="586" t="s">
        <v>329</v>
      </c>
      <c r="AE132" s="587" t="s">
        <v>329</v>
      </c>
      <c r="AG132" s="620"/>
    </row>
    <row r="133" spans="3:33" s="253" customFormat="1" ht="20.100000000000001" customHeight="1" x14ac:dyDescent="0.25">
      <c r="C133" s="1495"/>
      <c r="D133" s="1495"/>
      <c r="E133" s="1495"/>
      <c r="F133" s="1405" t="s">
        <v>7</v>
      </c>
      <c r="G133" s="1405"/>
      <c r="H133" s="1405"/>
      <c r="I133" s="1405" t="s">
        <v>305</v>
      </c>
      <c r="J133" s="1405"/>
      <c r="K133" s="1405"/>
      <c r="L133" s="275">
        <f t="shared" ref="L133:Q133" ca="1" si="222">IFERROR(100/L127,"-")</f>
        <v>3</v>
      </c>
      <c r="M133" s="276">
        <f t="shared" ca="1" si="222"/>
        <v>1.5</v>
      </c>
      <c r="N133" s="276">
        <f t="shared" ca="1" si="222"/>
        <v>1</v>
      </c>
      <c r="O133" s="276">
        <f t="shared" ca="1" si="222"/>
        <v>1</v>
      </c>
      <c r="P133" s="276">
        <f t="shared" ca="1" si="222"/>
        <v>1</v>
      </c>
      <c r="Q133" s="277">
        <f t="shared" ca="1" si="222"/>
        <v>1</v>
      </c>
      <c r="R133" s="532"/>
      <c r="S133" s="275">
        <f t="shared" ref="S133:X133" ca="1" si="223">IFERROR(100/S127,"-")</f>
        <v>6</v>
      </c>
      <c r="T133" s="276">
        <f t="shared" ca="1" si="223"/>
        <v>1.5</v>
      </c>
      <c r="U133" s="276">
        <f t="shared" ca="1" si="223"/>
        <v>1</v>
      </c>
      <c r="V133" s="276">
        <f t="shared" ca="1" si="223"/>
        <v>1</v>
      </c>
      <c r="W133" s="276">
        <f t="shared" ca="1" si="223"/>
        <v>1</v>
      </c>
      <c r="X133" s="277">
        <f t="shared" ca="1" si="223"/>
        <v>1</v>
      </c>
      <c r="Y133" s="261"/>
      <c r="Z133" s="588">
        <f t="shared" ref="Z133:AE133" ca="1" si="224">IFERROR(100/Z127,"-")</f>
        <v>5.333333333333333</v>
      </c>
      <c r="AA133" s="589">
        <f t="shared" ca="1" si="224"/>
        <v>1.8227848101265822</v>
      </c>
      <c r="AB133" s="589">
        <f t="shared" ca="1" si="224"/>
        <v>1.1519999999999999</v>
      </c>
      <c r="AC133" s="589">
        <f t="shared" ca="1" si="224"/>
        <v>1.051094890510949</v>
      </c>
      <c r="AD133" s="589">
        <f t="shared" ca="1" si="224"/>
        <v>1.0140845070422535</v>
      </c>
      <c r="AE133" s="590">
        <f t="shared" ca="1" si="224"/>
        <v>1.0069930069930069</v>
      </c>
      <c r="AG133" s="620"/>
    </row>
    <row r="134" spans="3:33" s="253" customFormat="1" ht="20.100000000000001" customHeight="1" x14ac:dyDescent="0.25">
      <c r="C134" s="1495"/>
      <c r="D134" s="1495"/>
      <c r="E134" s="1495"/>
      <c r="F134" s="1439"/>
      <c r="G134" s="1439"/>
      <c r="H134" s="1439"/>
      <c r="I134" s="1439" t="s">
        <v>306</v>
      </c>
      <c r="J134" s="1439"/>
      <c r="K134" s="1439"/>
      <c r="L134" s="278">
        <f t="shared" ref="L134:Q134" ca="1" si="225">IFERROR(100/L128,"-")</f>
        <v>1.5</v>
      </c>
      <c r="M134" s="279">
        <f t="shared" ca="1" si="225"/>
        <v>3</v>
      </c>
      <c r="N134" s="279" t="str">
        <f t="shared" ca="1" si="225"/>
        <v>-</v>
      </c>
      <c r="O134" s="279" t="str">
        <f t="shared" ca="1" si="225"/>
        <v>-</v>
      </c>
      <c r="P134" s="279" t="str">
        <f t="shared" ca="1" si="225"/>
        <v>-</v>
      </c>
      <c r="Q134" s="280" t="str">
        <f t="shared" ca="1" si="225"/>
        <v>-</v>
      </c>
      <c r="R134" s="532"/>
      <c r="S134" s="278">
        <f t="shared" ref="S134:X134" ca="1" si="226">IFERROR(100/S128,"-")</f>
        <v>1.2000000000000002</v>
      </c>
      <c r="T134" s="279">
        <f t="shared" ca="1" si="226"/>
        <v>3</v>
      </c>
      <c r="U134" s="279" t="str">
        <f t="shared" ca="1" si="226"/>
        <v>-</v>
      </c>
      <c r="V134" s="279" t="str">
        <f t="shared" ca="1" si="226"/>
        <v>-</v>
      </c>
      <c r="W134" s="279" t="str">
        <f t="shared" ca="1" si="226"/>
        <v>-</v>
      </c>
      <c r="X134" s="280" t="str">
        <f t="shared" ca="1" si="226"/>
        <v>-</v>
      </c>
      <c r="Y134" s="261"/>
      <c r="Z134" s="591">
        <f t="shared" ref="Z134:AE134" ca="1" si="227">IFERROR(100/Z128,"-")</f>
        <v>1.2307692307692308</v>
      </c>
      <c r="AA134" s="592">
        <f t="shared" ca="1" si="227"/>
        <v>2.2153846153846155</v>
      </c>
      <c r="AB134" s="592">
        <f t="shared" ca="1" si="227"/>
        <v>7.5789473684210522</v>
      </c>
      <c r="AC134" s="592">
        <f t="shared" ca="1" si="227"/>
        <v>20.571428571428573</v>
      </c>
      <c r="AD134" s="592">
        <f t="shared" ca="1" si="227"/>
        <v>72</v>
      </c>
      <c r="AE134" s="593">
        <f t="shared" ca="1" si="227"/>
        <v>144</v>
      </c>
      <c r="AG134" s="620"/>
    </row>
    <row r="135" spans="3:33" ht="20.100000000000001" customHeight="1" x14ac:dyDescent="0.25">
      <c r="C135" s="1495"/>
      <c r="D135" s="1495"/>
      <c r="E135" s="1495"/>
      <c r="F135" s="1405" t="s">
        <v>8</v>
      </c>
      <c r="G135" s="1405"/>
      <c r="H135" s="1405"/>
      <c r="I135" s="1405" t="s">
        <v>305</v>
      </c>
      <c r="J135" s="1405"/>
      <c r="K135" s="1405"/>
      <c r="L135" s="275">
        <f t="shared" ref="L135:Q135" ca="1" si="228">IFERROR(100/L129,"-")</f>
        <v>2</v>
      </c>
      <c r="M135" s="276">
        <f t="shared" ca="1" si="228"/>
        <v>2</v>
      </c>
      <c r="N135" s="276">
        <f t="shared" ca="1" si="228"/>
        <v>1.2000000000000002</v>
      </c>
      <c r="O135" s="276">
        <f t="shared" ca="1" si="228"/>
        <v>1.2000000000000002</v>
      </c>
      <c r="P135" s="276">
        <f t="shared" ca="1" si="228"/>
        <v>1</v>
      </c>
      <c r="Q135" s="277">
        <f t="shared" ca="1" si="228"/>
        <v>1</v>
      </c>
      <c r="R135" s="532"/>
      <c r="S135" s="275">
        <f t="shared" ref="S135:X135" ca="1" si="229">IFERROR(100/S129,"-")</f>
        <v>3</v>
      </c>
      <c r="T135" s="276">
        <f t="shared" ca="1" si="229"/>
        <v>2</v>
      </c>
      <c r="U135" s="276">
        <f t="shared" ca="1" si="229"/>
        <v>1.2000000000000002</v>
      </c>
      <c r="V135" s="276">
        <f t="shared" ca="1" si="229"/>
        <v>1</v>
      </c>
      <c r="W135" s="276">
        <f t="shared" ca="1" si="229"/>
        <v>1</v>
      </c>
      <c r="X135" s="277">
        <f t="shared" ca="1" si="229"/>
        <v>1</v>
      </c>
      <c r="Y135" s="261"/>
      <c r="Z135" s="588">
        <f t="shared" ref="Z135:AE135" ca="1" si="230">IFERROR(100/Z129,"-")</f>
        <v>2.9387755102040813</v>
      </c>
      <c r="AA135" s="589">
        <f t="shared" ca="1" si="230"/>
        <v>1.5652173913043479</v>
      </c>
      <c r="AB135" s="589">
        <f t="shared" ca="1" si="230"/>
        <v>1.1076923076923078</v>
      </c>
      <c r="AC135" s="589">
        <f t="shared" ca="1" si="230"/>
        <v>1.0140845070422535</v>
      </c>
      <c r="AD135" s="589">
        <f t="shared" ca="1" si="230"/>
        <v>1</v>
      </c>
      <c r="AE135" s="590">
        <f t="shared" ca="1" si="230"/>
        <v>1</v>
      </c>
      <c r="AG135" s="620"/>
    </row>
    <row r="136" spans="3:33" ht="20.100000000000001" customHeight="1" x14ac:dyDescent="0.25">
      <c r="C136" s="1532"/>
      <c r="D136" s="1532"/>
      <c r="E136" s="1532"/>
      <c r="F136" s="1392"/>
      <c r="G136" s="1392"/>
      <c r="H136" s="1392"/>
      <c r="I136" s="1392" t="s">
        <v>306</v>
      </c>
      <c r="J136" s="1392"/>
      <c r="K136" s="1392"/>
      <c r="L136" s="281">
        <f t="shared" ref="L136:Q136" ca="1" si="231">IFERROR(100/L130,"-")</f>
        <v>2</v>
      </c>
      <c r="M136" s="282">
        <f t="shared" ca="1" si="231"/>
        <v>2</v>
      </c>
      <c r="N136" s="282">
        <f t="shared" ca="1" si="231"/>
        <v>6</v>
      </c>
      <c r="O136" s="282">
        <f t="shared" ca="1" si="231"/>
        <v>6</v>
      </c>
      <c r="P136" s="282" t="str">
        <f t="shared" ca="1" si="231"/>
        <v>-</v>
      </c>
      <c r="Q136" s="283" t="str">
        <f t="shared" ca="1" si="231"/>
        <v>-</v>
      </c>
      <c r="R136" s="532"/>
      <c r="S136" s="281">
        <f t="shared" ref="S136:X136" ca="1" si="232">IFERROR(100/S130,"-")</f>
        <v>1.5</v>
      </c>
      <c r="T136" s="282">
        <f t="shared" ca="1" si="232"/>
        <v>2</v>
      </c>
      <c r="U136" s="282">
        <f t="shared" ca="1" si="232"/>
        <v>6</v>
      </c>
      <c r="V136" s="282" t="str">
        <f t="shared" ca="1" si="232"/>
        <v>-</v>
      </c>
      <c r="W136" s="282" t="str">
        <f t="shared" ca="1" si="232"/>
        <v>-</v>
      </c>
      <c r="X136" s="283" t="str">
        <f t="shared" ca="1" si="232"/>
        <v>-</v>
      </c>
      <c r="Y136" s="261"/>
      <c r="Z136" s="594">
        <f t="shared" ref="Z136:AE136" ca="1" si="233">IFERROR(100/Z130,"-")</f>
        <v>1.5157894736842104</v>
      </c>
      <c r="AA136" s="595">
        <f t="shared" ca="1" si="233"/>
        <v>2.7692307692307692</v>
      </c>
      <c r="AB136" s="595">
        <f t="shared" ca="1" si="233"/>
        <v>10.285714285714286</v>
      </c>
      <c r="AC136" s="595">
        <f t="shared" ca="1" si="233"/>
        <v>72</v>
      </c>
      <c r="AD136" s="595" t="str">
        <f t="shared" ca="1" si="233"/>
        <v>-</v>
      </c>
      <c r="AE136" s="596" t="str">
        <f t="shared" ca="1" si="233"/>
        <v>-</v>
      </c>
      <c r="AG136" s="620"/>
    </row>
    <row r="137" spans="3:33" ht="8.1" customHeight="1" x14ac:dyDescent="0.25">
      <c r="C137" s="1540"/>
      <c r="D137" s="1540"/>
      <c r="E137" s="1540"/>
      <c r="F137" s="1540"/>
      <c r="G137" s="1540"/>
      <c r="H137" s="1541"/>
      <c r="I137" s="1541"/>
      <c r="J137" s="1541"/>
      <c r="K137" s="1541"/>
      <c r="R137" s="187"/>
      <c r="Z137" s="550"/>
      <c r="AA137" s="550"/>
      <c r="AB137" s="550"/>
      <c r="AC137" s="550"/>
      <c r="AD137" s="550"/>
      <c r="AE137" s="550"/>
      <c r="AG137" s="620"/>
    </row>
    <row r="138" spans="3:33" s="438" customFormat="1" ht="20.100000000000001" customHeight="1" x14ac:dyDescent="0.25">
      <c r="C138" s="437"/>
      <c r="D138" s="437"/>
      <c r="E138" s="437"/>
      <c r="F138" s="437"/>
      <c r="G138" s="437"/>
      <c r="L138" s="1387" t="str">
        <f>$L$4</f>
        <v>Blackburn</v>
      </c>
      <c r="M138" s="1387"/>
      <c r="N138" s="1387"/>
      <c r="O138" s="1387"/>
      <c r="P138" s="1387"/>
      <c r="Q138" s="1387"/>
      <c r="R138" s="187"/>
      <c r="S138" s="1387" t="str">
        <f t="shared" ref="S138" si="234">$S$4</f>
        <v>Bristol City</v>
      </c>
      <c r="T138" s="1387"/>
      <c r="U138" s="1387"/>
      <c r="V138" s="1387"/>
      <c r="W138" s="1387"/>
      <c r="X138" s="1387"/>
      <c r="Z138" s="1609" t="str">
        <f t="shared" ref="Z138" si="235">$Z$4</f>
        <v>League Totals / Averages</v>
      </c>
      <c r="AA138" s="1609"/>
      <c r="AB138" s="1609"/>
      <c r="AC138" s="1609"/>
      <c r="AD138" s="1609"/>
      <c r="AE138" s="1609"/>
      <c r="AG138" s="620"/>
    </row>
    <row r="139" spans="3:33" ht="20.100000000000001" customHeight="1" x14ac:dyDescent="0.25">
      <c r="C139" s="1535" t="s">
        <v>312</v>
      </c>
      <c r="D139" s="1535"/>
      <c r="E139" s="1535"/>
      <c r="F139" s="1535"/>
      <c r="G139" s="1535"/>
      <c r="H139" s="1535"/>
      <c r="I139" s="180"/>
      <c r="J139" s="181"/>
      <c r="K139" s="182"/>
      <c r="L139" s="1538" t="s">
        <v>335</v>
      </c>
      <c r="M139" s="1538"/>
      <c r="N139" s="1538"/>
      <c r="O139" s="1539" t="s">
        <v>336</v>
      </c>
      <c r="P139" s="1538"/>
      <c r="Q139" s="1538"/>
      <c r="R139" s="530"/>
      <c r="S139" s="1538" t="s">
        <v>335</v>
      </c>
      <c r="T139" s="1538"/>
      <c r="U139" s="1538"/>
      <c r="V139" s="1539" t="s">
        <v>336</v>
      </c>
      <c r="W139" s="1538"/>
      <c r="X139" s="1538"/>
      <c r="Z139" s="1616" t="s">
        <v>562</v>
      </c>
      <c r="AA139" s="1616"/>
      <c r="AB139" s="1616"/>
      <c r="AC139" s="1617" t="s">
        <v>563</v>
      </c>
      <c r="AD139" s="1616"/>
      <c r="AE139" s="1616"/>
      <c r="AG139" s="620"/>
    </row>
    <row r="140" spans="3:33" ht="20.100000000000001" customHeight="1" x14ac:dyDescent="0.25">
      <c r="C140" s="1535"/>
      <c r="D140" s="1535"/>
      <c r="E140" s="1535"/>
      <c r="F140" s="1535"/>
      <c r="G140" s="1535"/>
      <c r="H140" s="1535"/>
      <c r="I140" s="1423" t="s">
        <v>303</v>
      </c>
      <c r="J140" s="1424"/>
      <c r="K140" s="1425"/>
      <c r="L140" s="168">
        <v>0.5</v>
      </c>
      <c r="M140" s="169">
        <v>1.5</v>
      </c>
      <c r="N140" s="170">
        <v>2.5</v>
      </c>
      <c r="O140" s="302">
        <v>0.5</v>
      </c>
      <c r="P140" s="169">
        <v>1.5</v>
      </c>
      <c r="Q140" s="170">
        <v>2.5</v>
      </c>
      <c r="R140" s="533"/>
      <c r="S140" s="168">
        <v>0.5</v>
      </c>
      <c r="T140" s="169">
        <v>1.5</v>
      </c>
      <c r="U140" s="170">
        <v>2.5</v>
      </c>
      <c r="V140" s="302">
        <v>0.5</v>
      </c>
      <c r="W140" s="169">
        <v>1.5</v>
      </c>
      <c r="X140" s="170">
        <v>2.5</v>
      </c>
      <c r="Z140" s="551">
        <v>0.5</v>
      </c>
      <c r="AA140" s="552">
        <v>1.5</v>
      </c>
      <c r="AB140" s="553">
        <v>2.5</v>
      </c>
      <c r="AC140" s="597">
        <v>0.5</v>
      </c>
      <c r="AD140" s="552">
        <v>1.5</v>
      </c>
      <c r="AE140" s="553">
        <v>2.5</v>
      </c>
      <c r="AG140" s="620"/>
    </row>
    <row r="141" spans="3:33" ht="20.100000000000001" customHeight="1" x14ac:dyDescent="0.25">
      <c r="C141" s="1483" t="s">
        <v>310</v>
      </c>
      <c r="D141" s="1483"/>
      <c r="E141" s="1483"/>
      <c r="F141" s="1479" t="s">
        <v>23</v>
      </c>
      <c r="G141" s="1479"/>
      <c r="H141" s="1479"/>
      <c r="I141" s="1479" t="s">
        <v>305</v>
      </c>
      <c r="J141" s="1479"/>
      <c r="K141" s="1479"/>
      <c r="L141" s="255">
        <f ca="1">L143+L145</f>
        <v>7</v>
      </c>
      <c r="M141" s="256">
        <f t="shared" ref="M141:Q141" ca="1" si="236">M143+M145</f>
        <v>10</v>
      </c>
      <c r="N141" s="257">
        <f t="shared" ca="1" si="236"/>
        <v>12</v>
      </c>
      <c r="O141" s="303">
        <f t="shared" ca="1" si="236"/>
        <v>7</v>
      </c>
      <c r="P141" s="256">
        <f t="shared" ca="1" si="236"/>
        <v>10</v>
      </c>
      <c r="Q141" s="257">
        <f t="shared" ca="1" si="236"/>
        <v>12</v>
      </c>
      <c r="R141" s="530"/>
      <c r="S141" s="255">
        <f ca="1">S143+S145</f>
        <v>7</v>
      </c>
      <c r="T141" s="256">
        <f t="shared" ref="T141:X141" ca="1" si="237">T143+T145</f>
        <v>12</v>
      </c>
      <c r="U141" s="257">
        <f t="shared" ca="1" si="237"/>
        <v>12</v>
      </c>
      <c r="V141" s="303">
        <f t="shared" ca="1" si="237"/>
        <v>6</v>
      </c>
      <c r="W141" s="256">
        <f t="shared" ca="1" si="237"/>
        <v>8</v>
      </c>
      <c r="X141" s="257">
        <f t="shared" ca="1" si="237"/>
        <v>11</v>
      </c>
      <c r="Z141" s="539" t="s">
        <v>329</v>
      </c>
      <c r="AA141" s="540" t="s">
        <v>329</v>
      </c>
      <c r="AB141" s="541" t="s">
        <v>329</v>
      </c>
      <c r="AC141" s="598" t="s">
        <v>329</v>
      </c>
      <c r="AD141" s="540" t="s">
        <v>329</v>
      </c>
      <c r="AE141" s="541" t="s">
        <v>329</v>
      </c>
      <c r="AG141" s="620"/>
    </row>
    <row r="142" spans="3:33" ht="20.100000000000001" customHeight="1" x14ac:dyDescent="0.25">
      <c r="C142" s="1495"/>
      <c r="D142" s="1495"/>
      <c r="E142" s="1495"/>
      <c r="F142" s="1426"/>
      <c r="G142" s="1426"/>
      <c r="H142" s="1426"/>
      <c r="I142" s="1426" t="s">
        <v>306</v>
      </c>
      <c r="J142" s="1426"/>
      <c r="K142" s="1426"/>
      <c r="L142" s="317">
        <f ca="1">L144+L146</f>
        <v>5</v>
      </c>
      <c r="M142" s="318">
        <f t="shared" ref="M142:Q142" ca="1" si="238">M144+M146</f>
        <v>2</v>
      </c>
      <c r="N142" s="260">
        <f t="shared" ca="1" si="238"/>
        <v>0</v>
      </c>
      <c r="O142" s="304">
        <f t="shared" ca="1" si="238"/>
        <v>5</v>
      </c>
      <c r="P142" s="263">
        <f t="shared" ca="1" si="238"/>
        <v>2</v>
      </c>
      <c r="Q142" s="260">
        <f t="shared" ca="1" si="238"/>
        <v>0</v>
      </c>
      <c r="R142" s="530"/>
      <c r="S142" s="317">
        <f ca="1">S144+S146</f>
        <v>5</v>
      </c>
      <c r="T142" s="318">
        <f t="shared" ref="T142:X142" ca="1" si="239">T144+T146</f>
        <v>0</v>
      </c>
      <c r="U142" s="260">
        <f t="shared" ca="1" si="239"/>
        <v>0</v>
      </c>
      <c r="V142" s="304">
        <f t="shared" ca="1" si="239"/>
        <v>6</v>
      </c>
      <c r="W142" s="263">
        <f t="shared" ca="1" si="239"/>
        <v>4</v>
      </c>
      <c r="X142" s="260">
        <f t="shared" ca="1" si="239"/>
        <v>1</v>
      </c>
      <c r="Z142" s="555" t="s">
        <v>329</v>
      </c>
      <c r="AA142" s="556" t="s">
        <v>329</v>
      </c>
      <c r="AB142" s="558" t="s">
        <v>329</v>
      </c>
      <c r="AC142" s="599" t="s">
        <v>329</v>
      </c>
      <c r="AD142" s="556" t="s">
        <v>329</v>
      </c>
      <c r="AE142" s="558" t="s">
        <v>329</v>
      </c>
      <c r="AG142" s="620"/>
    </row>
    <row r="143" spans="3:33" s="253" customFormat="1" ht="20.100000000000001" customHeight="1" x14ac:dyDescent="0.25">
      <c r="C143" s="1495"/>
      <c r="D143" s="1495"/>
      <c r="E143" s="1495"/>
      <c r="F143" s="1405" t="s">
        <v>7</v>
      </c>
      <c r="G143" s="1405"/>
      <c r="H143" s="1405"/>
      <c r="I143" s="1405" t="s">
        <v>305</v>
      </c>
      <c r="J143" s="1405"/>
      <c r="K143" s="1405"/>
      <c r="L143" s="315">
        <f ca="1">SUMPRODUCT(--(data!$BX$3:$BX$554=$L$4),--(data!$CC$3:$CC$554&lt;L$140))</f>
        <v>6</v>
      </c>
      <c r="M143" s="316">
        <f ca="1">SUMPRODUCT(--(data!$BX$3:$BX$554=$L$4),--(data!$CC$3:$CC$554&lt;M$140))</f>
        <v>6</v>
      </c>
      <c r="N143" s="174">
        <f ca="1">SUMPRODUCT(--(data!$BX$3:$BX$554=$L$4),--(data!$CC$3:$CC$554&lt;N$140))</f>
        <v>6</v>
      </c>
      <c r="O143" s="319">
        <f ca="1">SUMPRODUCT(--(data!$BX$3:$BX$554=$L$4),--(data!$DD$3:$DD$554&lt;O$140))</f>
        <v>2</v>
      </c>
      <c r="P143" s="316">
        <f ca="1">SUMPRODUCT(--(data!$BX$3:$BX$554=$L$4),--(data!$DD$3:$DD$554&lt;P$140))</f>
        <v>4</v>
      </c>
      <c r="Q143" s="174">
        <f ca="1">SUMPRODUCT(--(data!$BX$3:$BX$554=$L$4),--(data!$DD$3:$DD$554&lt;Q$140))</f>
        <v>6</v>
      </c>
      <c r="R143" s="530"/>
      <c r="S143" s="315">
        <f ca="1">SUMPRODUCT(--(data!$BX$3:$BX$554=$S$4),--(data!$CC$3:$CC$554&lt;S$140))</f>
        <v>3</v>
      </c>
      <c r="T143" s="316">
        <f ca="1">SUMPRODUCT(--(data!$BX$3:$BX$554=$S$4),--(data!$CC$3:$CC$554&lt;T$140))</f>
        <v>6</v>
      </c>
      <c r="U143" s="174">
        <f ca="1">SUMPRODUCT(--(data!$BX$3:$BX$554=$S$4),--(data!$CC$3:$CC$554&lt;U$140))</f>
        <v>6</v>
      </c>
      <c r="V143" s="319">
        <f ca="1">SUMPRODUCT(--(data!$BX$3:$BX$554=$S$4),--(data!$DD$3:$DD$554&lt;V$140))</f>
        <v>3</v>
      </c>
      <c r="W143" s="316">
        <f ca="1">SUMPRODUCT(--(data!$BX$3:$BX$554=$S$4),--(data!$DD$3:$DD$554&lt;W$140))</f>
        <v>5</v>
      </c>
      <c r="X143" s="174">
        <f ca="1">SUMPRODUCT(--(data!$BX$3:$BX$554=$S$4),--(data!$DD$3:$DD$554&lt;X$140))</f>
        <v>5</v>
      </c>
      <c r="Z143" s="559">
        <f ca="1">SUMPRODUCT(--(data!$CC$3:$CC$554&lt;Z$140),--(data!$EI$3:$EI$554="Yes"))</f>
        <v>78</v>
      </c>
      <c r="AA143" s="560">
        <f ca="1">SUMPRODUCT(--(data!$CC$3:$CC$554&lt;AA$140),--(data!$EI$3:$EI$554="Yes"))</f>
        <v>127</v>
      </c>
      <c r="AB143" s="562">
        <f ca="1">SUMPRODUCT(--(data!$CC$3:$CC$554&lt;AB$140),--(data!$EI$3:$EI$554="Yes"))</f>
        <v>140</v>
      </c>
      <c r="AC143" s="610">
        <f ca="1">SUMPRODUCT(--(data!$DD$3:$DD$554&lt;AC$140),--(data!$EI$3:$EI$554="Yes"))</f>
        <v>53</v>
      </c>
      <c r="AD143" s="560">
        <f ca="1">SUMPRODUCT(--(data!$DD$3:$DD$554&lt;AD$140),--(data!$EI$3:$EI$554="Yes"))</f>
        <v>119</v>
      </c>
      <c r="AE143" s="562">
        <f ca="1">SUMPRODUCT(--(data!$DD$3:$DD$554&lt;AE$140),--(data!$EI$3:$EI$554="Yes"))</f>
        <v>139</v>
      </c>
      <c r="AG143" s="620"/>
    </row>
    <row r="144" spans="3:33" s="253" customFormat="1" ht="20.100000000000001" customHeight="1" x14ac:dyDescent="0.25">
      <c r="C144" s="1495"/>
      <c r="D144" s="1495"/>
      <c r="E144" s="1495"/>
      <c r="F144" s="1439"/>
      <c r="G144" s="1439"/>
      <c r="H144" s="1439"/>
      <c r="I144" s="1439" t="s">
        <v>306</v>
      </c>
      <c r="J144" s="1439"/>
      <c r="K144" s="1439"/>
      <c r="L144" s="175">
        <f ca="1">SUMPRODUCT(--(data!$BX$3:$BX$554=$L$4),--(data!$CC$3:$CC$554&gt;L$140))</f>
        <v>0</v>
      </c>
      <c r="M144" s="176">
        <f ca="1">SUMPRODUCT(--(data!$BX$3:$BX$554=$L$4),--(data!$CC$3:$CC$554&gt;M$140))</f>
        <v>0</v>
      </c>
      <c r="N144" s="177">
        <f ca="1">SUMPRODUCT(--(data!$BX$3:$BX$554=$L$4),--(data!$CC$3:$CC$554&gt;N$140))</f>
        <v>0</v>
      </c>
      <c r="O144" s="320">
        <f ca="1">SUMPRODUCT(--(data!$BX$3:$BX$554=$L$4),--(data!$DD$3:$DD$554&gt;O$140))</f>
        <v>4</v>
      </c>
      <c r="P144" s="176">
        <f ca="1">SUMPRODUCT(--(data!$BX$3:$BX$554=$L$4),--(data!$DD$3:$DD$554&gt;P$140))</f>
        <v>2</v>
      </c>
      <c r="Q144" s="177">
        <f ca="1">SUMPRODUCT(--(data!$BX$3:$BX$554=$L$4),--(data!$DD$3:$DD$554&gt;Q$140))</f>
        <v>0</v>
      </c>
      <c r="R144" s="530"/>
      <c r="S144" s="175">
        <f ca="1">SUMPRODUCT(--(data!$BX$3:$BX$554=$S$4),--(data!$CC$3:$CC$554&gt;S$140))</f>
        <v>3</v>
      </c>
      <c r="T144" s="176">
        <f ca="1">SUMPRODUCT(--(data!$BX$3:$BX$554=$S$4),--(data!$CC$3:$CC$554&gt;T$140))</f>
        <v>0</v>
      </c>
      <c r="U144" s="177">
        <f ca="1">SUMPRODUCT(--(data!$BX$3:$BX$554=$S$4),--(data!$CC$3:$CC$554&gt;U$140))</f>
        <v>0</v>
      </c>
      <c r="V144" s="320">
        <f ca="1">SUMPRODUCT(--(data!$BX$3:$BX$554=$S$4),--(data!$DD$3:$DD$554&gt;V$140))</f>
        <v>3</v>
      </c>
      <c r="W144" s="176">
        <f ca="1">SUMPRODUCT(--(data!$BX$3:$BX$554=$S$4),--(data!$DD$3:$DD$554&gt;W$140))</f>
        <v>1</v>
      </c>
      <c r="X144" s="177">
        <f ca="1">SUMPRODUCT(--(data!$BX$3:$BX$554=$S$4),--(data!$DD$3:$DD$554&gt;X$140))</f>
        <v>1</v>
      </c>
      <c r="Z144" s="563">
        <f ca="1">SUMPRODUCT(--(data!$CC$3:$CC$554&gt;Z$140),--(data!$EI$3:$EI$554="Yes"))</f>
        <v>66</v>
      </c>
      <c r="AA144" s="564">
        <f ca="1">SUMPRODUCT(--(data!$CC$3:$CC$554&gt;AA$140),--(data!$EI$3:$EI$554="Yes"))</f>
        <v>17</v>
      </c>
      <c r="AB144" s="566">
        <f ca="1">SUMPRODUCT(--(data!$CC$3:$CC$554&gt;AB$140),--(data!$EI$3:$EI$554="Yes"))</f>
        <v>4</v>
      </c>
      <c r="AC144" s="611">
        <f ca="1">SUMPRODUCT(--(data!$DD$3:$DD$554&gt;AC$140),--(data!$EI$3:$EI$554="Yes"))</f>
        <v>91</v>
      </c>
      <c r="AD144" s="564">
        <f ca="1">SUMPRODUCT(--(data!$DD$3:$DD$554&gt;AD$140),--(data!$EI$3:$EI$554="Yes"))</f>
        <v>25</v>
      </c>
      <c r="AE144" s="566">
        <f ca="1">SUMPRODUCT(--(data!$DD$3:$DD$554&gt;AE$140),--(data!$EI$3:$EI$554="Yes"))</f>
        <v>5</v>
      </c>
      <c r="AG144" s="620"/>
    </row>
    <row r="145" spans="3:33" ht="20.100000000000001" customHeight="1" x14ac:dyDescent="0.25">
      <c r="C145" s="1495"/>
      <c r="D145" s="1495"/>
      <c r="E145" s="1495"/>
      <c r="F145" s="1405" t="s">
        <v>8</v>
      </c>
      <c r="G145" s="1405"/>
      <c r="H145" s="1405"/>
      <c r="I145" s="1405" t="s">
        <v>305</v>
      </c>
      <c r="J145" s="1405"/>
      <c r="K145" s="1405"/>
      <c r="L145" s="315">
        <f ca="1">SUMPRODUCT(--(data!$BY$3:$BY$554=$L$4),--(data!$CD$3:$CD$554&lt;L$140))</f>
        <v>1</v>
      </c>
      <c r="M145" s="316">
        <f ca="1">SUMPRODUCT(--(data!$BY$3:$BY$554=$L$4),--(data!$CD$3:$CD$554&lt;M$140))</f>
        <v>4</v>
      </c>
      <c r="N145" s="174">
        <f ca="1">SUMPRODUCT(--(data!$BY$3:$BY$554=$L$4),--(data!$CD$3:$CD$554&lt;N$140))</f>
        <v>6</v>
      </c>
      <c r="O145" s="319">
        <f ca="1">SUMPRODUCT(--(data!$BY$3:$BY$554=$L$4),--(data!$DE$3:$DE$554&lt;O$140))</f>
        <v>5</v>
      </c>
      <c r="P145" s="316">
        <f ca="1">SUMPRODUCT(--(data!$BY$3:$BY$554=$L$4),--(data!$DE$3:$DE$554&lt;P$140))</f>
        <v>6</v>
      </c>
      <c r="Q145" s="174">
        <f ca="1">SUMPRODUCT(--(data!$BY$3:$BY$554=$L$4),--(data!$DE$3:$DE$554&lt;Q$140))</f>
        <v>6</v>
      </c>
      <c r="R145" s="530"/>
      <c r="S145" s="315">
        <f ca="1">SUMPRODUCT(--(data!$BY$3:$BY$554=$S$4),--(data!$CD$3:$CD$554&lt;S$140))</f>
        <v>4</v>
      </c>
      <c r="T145" s="316">
        <f ca="1">SUMPRODUCT(--(data!$BY$3:$BY$554=$S$4),--(data!$CD$3:$CD$554&lt;T$140))</f>
        <v>6</v>
      </c>
      <c r="U145" s="174">
        <f ca="1">SUMPRODUCT(--(data!$BY$3:$BY$554=$S$4),--(data!$CD$3:$CD$554&lt;U$140))</f>
        <v>6</v>
      </c>
      <c r="V145" s="319">
        <f ca="1">SUMPRODUCT(--(data!$BY$3:$BY$554=$S$4),--(data!$DE$3:$DE$554&lt;V$140))</f>
        <v>3</v>
      </c>
      <c r="W145" s="316">
        <f ca="1">SUMPRODUCT(--(data!$BY$3:$BY$554=$S$4),--(data!$DE$3:$DE$554&lt;W$140))</f>
        <v>3</v>
      </c>
      <c r="X145" s="174">
        <f ca="1">SUMPRODUCT(--(data!$BY$3:$BY$554=$S$4),--(data!$DE$3:$DE$554&lt;X$140))</f>
        <v>6</v>
      </c>
      <c r="Z145" s="559">
        <f ca="1">SUMPRODUCT(--(data!$CD$3:$CD$554&lt;Z$140),--(data!$EI$3:$EI$554="Yes"))</f>
        <v>91</v>
      </c>
      <c r="AA145" s="560">
        <f ca="1">SUMPRODUCT(--(data!$CD$3:$CD$554&lt;AA$140),--(data!$EI$3:$EI$554="Yes"))</f>
        <v>129</v>
      </c>
      <c r="AB145" s="562">
        <f ca="1">SUMPRODUCT(--(data!$CD$3:$CD$554&lt;AB$140),--(data!$EI$3:$EI$554="Yes"))</f>
        <v>144</v>
      </c>
      <c r="AC145" s="610">
        <f ca="1">SUMPRODUCT(--(data!$DE$3:$DE$554&lt;AC$140),--(data!$EI$3:$EI$554="Yes"))</f>
        <v>76</v>
      </c>
      <c r="AD145" s="560">
        <f ca="1">SUMPRODUCT(--(data!$DE$3:$DE$554&lt;AD$140),--(data!$EI$3:$EI$554="Yes"))</f>
        <v>120</v>
      </c>
      <c r="AE145" s="562">
        <f ca="1">SUMPRODUCT(--(data!$DE$3:$DE$554&lt;AE$140),--(data!$EI$3:$EI$554="Yes"))</f>
        <v>141</v>
      </c>
      <c r="AG145" s="620"/>
    </row>
    <row r="146" spans="3:33" ht="20.100000000000001" customHeight="1" x14ac:dyDescent="0.25">
      <c r="C146" s="1485"/>
      <c r="D146" s="1485"/>
      <c r="E146" s="1485"/>
      <c r="F146" s="1439"/>
      <c r="G146" s="1439"/>
      <c r="H146" s="1439"/>
      <c r="I146" s="1439" t="s">
        <v>306</v>
      </c>
      <c r="J146" s="1439"/>
      <c r="K146" s="1439"/>
      <c r="L146" s="175">
        <f ca="1">SUMPRODUCT(--(data!$BY$3:$BY$554=$L$4),--(data!$CD$3:$CD$554&gt;L$140))</f>
        <v>5</v>
      </c>
      <c r="M146" s="176">
        <f ca="1">SUMPRODUCT(--(data!$BY$3:$BY$554=$L$4),--(data!$CD$3:$CD$554&gt;M$140))</f>
        <v>2</v>
      </c>
      <c r="N146" s="177">
        <f ca="1">SUMPRODUCT(--(data!$BY$3:$BY$554=$L$4),--(data!$CD$3:$CD$554&gt;N$140))</f>
        <v>0</v>
      </c>
      <c r="O146" s="320">
        <f ca="1">SUMPRODUCT(--(data!$BY$3:$BY$554=$L$4),--(data!$DE$3:$DE$554&gt;O$140))</f>
        <v>1</v>
      </c>
      <c r="P146" s="176">
        <f ca="1">SUMPRODUCT(--(data!$BY$3:$BY$554=$L$4),--(data!$DE$3:$DE$554&gt;P$140))</f>
        <v>0</v>
      </c>
      <c r="Q146" s="177">
        <f ca="1">SUMPRODUCT(--(data!$BY$3:$BY$554=$L$4),--(data!$DE$3:$DE$554&gt;Q$140))</f>
        <v>0</v>
      </c>
      <c r="R146" s="530"/>
      <c r="S146" s="175">
        <f ca="1">SUMPRODUCT(--(data!$BY$3:$BY$554=$S$4),--(data!$CD$3:$CD$554&gt;S$140))</f>
        <v>2</v>
      </c>
      <c r="T146" s="176">
        <f ca="1">SUMPRODUCT(--(data!$BY$3:$BY$554=$S$4),--(data!$CD$3:$CD$554&gt;T$140))</f>
        <v>0</v>
      </c>
      <c r="U146" s="177">
        <f ca="1">SUMPRODUCT(--(data!$BY$3:$BY$554=$S$4),--(data!$CD$3:$CD$554&gt;U$140))</f>
        <v>0</v>
      </c>
      <c r="V146" s="320">
        <f ca="1">SUMPRODUCT(--(data!$BY$3:$BY$554=$S$4),--(data!$DE$3:$DE$554&gt;V$140))</f>
        <v>3</v>
      </c>
      <c r="W146" s="176">
        <f ca="1">SUMPRODUCT(--(data!$BY$3:$BY$554=$S$4),--(data!$DE$3:$DE$554&gt;W$140))</f>
        <v>3</v>
      </c>
      <c r="X146" s="177">
        <f ca="1">SUMPRODUCT(--(data!$BY$3:$BY$554=$S$4),--(data!$DE$3:$DE$554&gt;X$140))</f>
        <v>0</v>
      </c>
      <c r="Z146" s="563">
        <f ca="1">SUMPRODUCT(--(data!$CD$3:$CD$554&gt;Z$140),--(data!$EI$3:$EI$554="Yes"))</f>
        <v>53</v>
      </c>
      <c r="AA146" s="564">
        <f ca="1">SUMPRODUCT(--(data!$CD$3:$CD$554&gt;AA$140),--(data!$EI$3:$EI$554="Yes"))</f>
        <v>15</v>
      </c>
      <c r="AB146" s="566">
        <f ca="1">SUMPRODUCT(--(data!$CD$3:$CD$554&gt;AB$140),--(data!$EI$3:$EI$554="Yes"))</f>
        <v>0</v>
      </c>
      <c r="AC146" s="611">
        <f ca="1">SUMPRODUCT(--(data!$DE$3:$DE$554&gt;AC$140),--(data!$EI$3:$EI$554="Yes"))</f>
        <v>68</v>
      </c>
      <c r="AD146" s="564">
        <f ca="1">SUMPRODUCT(--(data!$DE$3:$DE$554&gt;AD$140),--(data!$EI$3:$EI$554="Yes"))</f>
        <v>24</v>
      </c>
      <c r="AE146" s="566">
        <f ca="1">SUMPRODUCT(--(data!$DE$3:$DE$554&gt;AE$140),--(data!$EI$3:$EI$554="Yes"))</f>
        <v>3</v>
      </c>
      <c r="AG146" s="620"/>
    </row>
    <row r="147" spans="3:33" s="261" customFormat="1" ht="20.100000000000001" customHeight="1" x14ac:dyDescent="0.25">
      <c r="C147" s="1494" t="s">
        <v>311</v>
      </c>
      <c r="D147" s="1494"/>
      <c r="E147" s="1494"/>
      <c r="F147" s="1401" t="s">
        <v>23</v>
      </c>
      <c r="G147" s="1401"/>
      <c r="H147" s="1401"/>
      <c r="I147" s="1401" t="s">
        <v>305</v>
      </c>
      <c r="J147" s="1401"/>
      <c r="K147" s="1401"/>
      <c r="L147" s="284">
        <f ca="1">L141*100/$L$7</f>
        <v>58.333333333333336</v>
      </c>
      <c r="M147" s="285">
        <f t="shared" ref="M147:Q147" ca="1" si="240">M141*100/$L$7</f>
        <v>83.333333333333329</v>
      </c>
      <c r="N147" s="286">
        <f t="shared" ca="1" si="240"/>
        <v>100</v>
      </c>
      <c r="O147" s="305">
        <f t="shared" ca="1" si="240"/>
        <v>58.333333333333336</v>
      </c>
      <c r="P147" s="285">
        <f t="shared" ca="1" si="240"/>
        <v>83.333333333333329</v>
      </c>
      <c r="Q147" s="286">
        <f t="shared" ca="1" si="240"/>
        <v>100</v>
      </c>
      <c r="R147" s="531"/>
      <c r="S147" s="284">
        <f ca="1">S141*100/$S$7</f>
        <v>58.333333333333336</v>
      </c>
      <c r="T147" s="285">
        <f t="shared" ref="T147:X147" ca="1" si="241">T141*100/$S$7</f>
        <v>100</v>
      </c>
      <c r="U147" s="286">
        <f t="shared" ca="1" si="241"/>
        <v>100</v>
      </c>
      <c r="V147" s="305">
        <f t="shared" ca="1" si="241"/>
        <v>50</v>
      </c>
      <c r="W147" s="285">
        <f t="shared" ca="1" si="241"/>
        <v>66.666666666666671</v>
      </c>
      <c r="X147" s="286">
        <f t="shared" ca="1" si="241"/>
        <v>91.666666666666671</v>
      </c>
      <c r="Z147" s="567" t="s">
        <v>329</v>
      </c>
      <c r="AA147" s="568" t="s">
        <v>329</v>
      </c>
      <c r="AB147" s="569" t="s">
        <v>329</v>
      </c>
      <c r="AC147" s="600" t="s">
        <v>329</v>
      </c>
      <c r="AD147" s="568" t="s">
        <v>329</v>
      </c>
      <c r="AE147" s="569" t="s">
        <v>329</v>
      </c>
      <c r="AG147" s="620"/>
    </row>
    <row r="148" spans="3:33" s="261" customFormat="1" ht="20.100000000000001" customHeight="1" x14ac:dyDescent="0.25">
      <c r="C148" s="1495"/>
      <c r="D148" s="1495"/>
      <c r="E148" s="1495"/>
      <c r="F148" s="1426"/>
      <c r="G148" s="1426"/>
      <c r="H148" s="1426"/>
      <c r="I148" s="1426" t="s">
        <v>306</v>
      </c>
      <c r="J148" s="1426"/>
      <c r="K148" s="1426"/>
      <c r="L148" s="287">
        <f ca="1">L142*100/$L$7</f>
        <v>41.666666666666664</v>
      </c>
      <c r="M148" s="288">
        <f t="shared" ref="M148:Q148" ca="1" si="242">M142*100/$L$7</f>
        <v>16.666666666666668</v>
      </c>
      <c r="N148" s="289">
        <f t="shared" ca="1" si="242"/>
        <v>0</v>
      </c>
      <c r="O148" s="306">
        <f t="shared" ca="1" si="242"/>
        <v>41.666666666666664</v>
      </c>
      <c r="P148" s="288">
        <f t="shared" ca="1" si="242"/>
        <v>16.666666666666668</v>
      </c>
      <c r="Q148" s="289">
        <f t="shared" ca="1" si="242"/>
        <v>0</v>
      </c>
      <c r="R148" s="531"/>
      <c r="S148" s="287">
        <f ca="1">S142*100/$S$7</f>
        <v>41.666666666666664</v>
      </c>
      <c r="T148" s="288">
        <f t="shared" ref="T148:X148" ca="1" si="243">T142*100/$S$7</f>
        <v>0</v>
      </c>
      <c r="U148" s="289">
        <f t="shared" ca="1" si="243"/>
        <v>0</v>
      </c>
      <c r="V148" s="306">
        <f t="shared" ca="1" si="243"/>
        <v>50</v>
      </c>
      <c r="W148" s="288">
        <f t="shared" ca="1" si="243"/>
        <v>33.333333333333336</v>
      </c>
      <c r="X148" s="289">
        <f t="shared" ca="1" si="243"/>
        <v>8.3333333333333339</v>
      </c>
      <c r="Z148" s="570" t="s">
        <v>329</v>
      </c>
      <c r="AA148" s="571" t="s">
        <v>329</v>
      </c>
      <c r="AB148" s="572" t="s">
        <v>329</v>
      </c>
      <c r="AC148" s="601" t="s">
        <v>329</v>
      </c>
      <c r="AD148" s="571" t="s">
        <v>329</v>
      </c>
      <c r="AE148" s="572" t="s">
        <v>329</v>
      </c>
      <c r="AG148" s="620"/>
    </row>
    <row r="149" spans="3:33" s="261" customFormat="1" ht="20.100000000000001" customHeight="1" x14ac:dyDescent="0.25">
      <c r="C149" s="1495"/>
      <c r="D149" s="1495"/>
      <c r="E149" s="1495"/>
      <c r="F149" s="1405" t="s">
        <v>7</v>
      </c>
      <c r="G149" s="1405"/>
      <c r="H149" s="1405"/>
      <c r="I149" s="1405" t="s">
        <v>305</v>
      </c>
      <c r="J149" s="1405"/>
      <c r="K149" s="1405"/>
      <c r="L149" s="290">
        <f ca="1">L143*100/$L$8</f>
        <v>100</v>
      </c>
      <c r="M149" s="291">
        <f t="shared" ref="M149:Q149" ca="1" si="244">M143*100/$L$8</f>
        <v>100</v>
      </c>
      <c r="N149" s="292">
        <f t="shared" ca="1" si="244"/>
        <v>100</v>
      </c>
      <c r="O149" s="307">
        <f t="shared" ca="1" si="244"/>
        <v>33.333333333333336</v>
      </c>
      <c r="P149" s="291">
        <f t="shared" ca="1" si="244"/>
        <v>66.666666666666671</v>
      </c>
      <c r="Q149" s="292">
        <f t="shared" ca="1" si="244"/>
        <v>100</v>
      </c>
      <c r="R149" s="531"/>
      <c r="S149" s="290">
        <f ca="1">S143*100/$S$8</f>
        <v>50</v>
      </c>
      <c r="T149" s="291">
        <f t="shared" ref="T149:X149" ca="1" si="245">T143*100/$S$8</f>
        <v>100</v>
      </c>
      <c r="U149" s="292">
        <f t="shared" ca="1" si="245"/>
        <v>100</v>
      </c>
      <c r="V149" s="307">
        <f t="shared" ca="1" si="245"/>
        <v>50</v>
      </c>
      <c r="W149" s="291">
        <f t="shared" ca="1" si="245"/>
        <v>83.333333333333329</v>
      </c>
      <c r="X149" s="292">
        <f t="shared" ca="1" si="245"/>
        <v>83.333333333333329</v>
      </c>
      <c r="Z149" s="573">
        <f t="shared" ref="Z149:AE150" ca="1" si="246">Z143*100/$Z$8</f>
        <v>54.166666666666664</v>
      </c>
      <c r="AA149" s="574">
        <f t="shared" ca="1" si="246"/>
        <v>88.194444444444443</v>
      </c>
      <c r="AB149" s="575">
        <f t="shared" ca="1" si="246"/>
        <v>97.222222222222229</v>
      </c>
      <c r="AC149" s="602">
        <f t="shared" ca="1" si="246"/>
        <v>36.805555555555557</v>
      </c>
      <c r="AD149" s="574">
        <f t="shared" ca="1" si="246"/>
        <v>82.638888888888886</v>
      </c>
      <c r="AE149" s="575">
        <f t="shared" ca="1" si="246"/>
        <v>96.527777777777771</v>
      </c>
      <c r="AG149" s="620"/>
    </row>
    <row r="150" spans="3:33" s="261" customFormat="1" ht="20.100000000000001" customHeight="1" x14ac:dyDescent="0.25">
      <c r="C150" s="1495"/>
      <c r="D150" s="1495"/>
      <c r="E150" s="1495"/>
      <c r="F150" s="1439"/>
      <c r="G150" s="1439"/>
      <c r="H150" s="1439"/>
      <c r="I150" s="1439" t="s">
        <v>306</v>
      </c>
      <c r="J150" s="1439"/>
      <c r="K150" s="1439"/>
      <c r="L150" s="293">
        <f ca="1">L144*100/$L$8</f>
        <v>0</v>
      </c>
      <c r="M150" s="294">
        <f t="shared" ref="M150:Q150" ca="1" si="247">M144*100/$L$8</f>
        <v>0</v>
      </c>
      <c r="N150" s="295">
        <f t="shared" ca="1" si="247"/>
        <v>0</v>
      </c>
      <c r="O150" s="308">
        <f t="shared" ca="1" si="247"/>
        <v>66.666666666666671</v>
      </c>
      <c r="P150" s="294">
        <f t="shared" ca="1" si="247"/>
        <v>33.333333333333336</v>
      </c>
      <c r="Q150" s="295">
        <f t="shared" ca="1" si="247"/>
        <v>0</v>
      </c>
      <c r="R150" s="531"/>
      <c r="S150" s="293">
        <f ca="1">S144*100/$S$8</f>
        <v>50</v>
      </c>
      <c r="T150" s="294">
        <f t="shared" ref="T150:X150" ca="1" si="248">T144*100/$S$8</f>
        <v>0</v>
      </c>
      <c r="U150" s="295">
        <f t="shared" ca="1" si="248"/>
        <v>0</v>
      </c>
      <c r="V150" s="308">
        <f t="shared" ca="1" si="248"/>
        <v>50</v>
      </c>
      <c r="W150" s="294">
        <f t="shared" ca="1" si="248"/>
        <v>16.666666666666668</v>
      </c>
      <c r="X150" s="295">
        <f t="shared" ca="1" si="248"/>
        <v>16.666666666666668</v>
      </c>
      <c r="Z150" s="576">
        <f t="shared" ca="1" si="246"/>
        <v>45.833333333333336</v>
      </c>
      <c r="AA150" s="577">
        <f t="shared" ca="1" si="246"/>
        <v>11.805555555555555</v>
      </c>
      <c r="AB150" s="578">
        <f t="shared" ca="1" si="246"/>
        <v>2.7777777777777777</v>
      </c>
      <c r="AC150" s="603">
        <f t="shared" ca="1" si="246"/>
        <v>63.194444444444443</v>
      </c>
      <c r="AD150" s="577">
        <f t="shared" ca="1" si="246"/>
        <v>17.361111111111111</v>
      </c>
      <c r="AE150" s="578">
        <f t="shared" ca="1" si="246"/>
        <v>3.4722222222222223</v>
      </c>
      <c r="AG150" s="620"/>
    </row>
    <row r="151" spans="3:33" s="261" customFormat="1" ht="20.100000000000001" customHeight="1" x14ac:dyDescent="0.25">
      <c r="C151" s="1495"/>
      <c r="D151" s="1495"/>
      <c r="E151" s="1495"/>
      <c r="F151" s="1405" t="s">
        <v>8</v>
      </c>
      <c r="G151" s="1405"/>
      <c r="H151" s="1405"/>
      <c r="I151" s="1405" t="s">
        <v>305</v>
      </c>
      <c r="J151" s="1405"/>
      <c r="K151" s="1405"/>
      <c r="L151" s="290">
        <f ca="1">L145*100/$L$9</f>
        <v>16.666666666666668</v>
      </c>
      <c r="M151" s="291">
        <f t="shared" ref="M151:Q151" ca="1" si="249">M145*100/$L$9</f>
        <v>66.666666666666671</v>
      </c>
      <c r="N151" s="292">
        <f t="shared" ca="1" si="249"/>
        <v>100</v>
      </c>
      <c r="O151" s="307">
        <f t="shared" ca="1" si="249"/>
        <v>83.333333333333329</v>
      </c>
      <c r="P151" s="291">
        <f t="shared" ca="1" si="249"/>
        <v>100</v>
      </c>
      <c r="Q151" s="292">
        <f t="shared" ca="1" si="249"/>
        <v>100</v>
      </c>
      <c r="R151" s="531"/>
      <c r="S151" s="290">
        <f ca="1">S145*100/$S$9</f>
        <v>66.666666666666671</v>
      </c>
      <c r="T151" s="291">
        <f t="shared" ref="T151:X151" ca="1" si="250">T145*100/$S$9</f>
        <v>100</v>
      </c>
      <c r="U151" s="292">
        <f t="shared" ca="1" si="250"/>
        <v>100</v>
      </c>
      <c r="V151" s="307">
        <f t="shared" ca="1" si="250"/>
        <v>50</v>
      </c>
      <c r="W151" s="291">
        <f t="shared" ca="1" si="250"/>
        <v>50</v>
      </c>
      <c r="X151" s="292">
        <f t="shared" ca="1" si="250"/>
        <v>100</v>
      </c>
      <c r="Z151" s="573">
        <f t="shared" ref="Z151:AE152" ca="1" si="251">Z145*100/$Z$9</f>
        <v>63.194444444444443</v>
      </c>
      <c r="AA151" s="574">
        <f t="shared" ca="1" si="251"/>
        <v>89.583333333333329</v>
      </c>
      <c r="AB151" s="575">
        <f t="shared" ca="1" si="251"/>
        <v>100</v>
      </c>
      <c r="AC151" s="602">
        <f t="shared" ca="1" si="251"/>
        <v>52.777777777777779</v>
      </c>
      <c r="AD151" s="574">
        <f t="shared" ca="1" si="251"/>
        <v>83.333333333333329</v>
      </c>
      <c r="AE151" s="575">
        <f t="shared" ca="1" si="251"/>
        <v>97.916666666666671</v>
      </c>
      <c r="AG151" s="620"/>
    </row>
    <row r="152" spans="3:33" s="261" customFormat="1" ht="20.100000000000001" customHeight="1" x14ac:dyDescent="0.25">
      <c r="C152" s="1532"/>
      <c r="D152" s="1532"/>
      <c r="E152" s="1532"/>
      <c r="F152" s="1392"/>
      <c r="G152" s="1392"/>
      <c r="H152" s="1392"/>
      <c r="I152" s="1392" t="s">
        <v>306</v>
      </c>
      <c r="J152" s="1392"/>
      <c r="K152" s="1392"/>
      <c r="L152" s="296">
        <f ca="1">L146*100/$L$9</f>
        <v>83.333333333333329</v>
      </c>
      <c r="M152" s="297">
        <f t="shared" ref="M152:Q152" ca="1" si="252">M146*100/$L$9</f>
        <v>33.333333333333336</v>
      </c>
      <c r="N152" s="298">
        <f t="shared" ca="1" si="252"/>
        <v>0</v>
      </c>
      <c r="O152" s="309">
        <f t="shared" ca="1" si="252"/>
        <v>16.666666666666668</v>
      </c>
      <c r="P152" s="297">
        <f t="shared" ca="1" si="252"/>
        <v>0</v>
      </c>
      <c r="Q152" s="298">
        <f t="shared" ca="1" si="252"/>
        <v>0</v>
      </c>
      <c r="R152" s="531"/>
      <c r="S152" s="296">
        <f ca="1">S146*100/$S$9</f>
        <v>33.333333333333336</v>
      </c>
      <c r="T152" s="297">
        <f t="shared" ref="T152:X152" ca="1" si="253">T146*100/$S$9</f>
        <v>0</v>
      </c>
      <c r="U152" s="298">
        <f t="shared" ca="1" si="253"/>
        <v>0</v>
      </c>
      <c r="V152" s="309">
        <f t="shared" ca="1" si="253"/>
        <v>50</v>
      </c>
      <c r="W152" s="297">
        <f t="shared" ca="1" si="253"/>
        <v>50</v>
      </c>
      <c r="X152" s="298">
        <f t="shared" ca="1" si="253"/>
        <v>0</v>
      </c>
      <c r="Z152" s="579">
        <f t="shared" ca="1" si="251"/>
        <v>36.805555555555557</v>
      </c>
      <c r="AA152" s="580">
        <f t="shared" ca="1" si="251"/>
        <v>10.416666666666666</v>
      </c>
      <c r="AB152" s="581">
        <f t="shared" ca="1" si="251"/>
        <v>0</v>
      </c>
      <c r="AC152" s="604">
        <f t="shared" ca="1" si="251"/>
        <v>47.222222222222221</v>
      </c>
      <c r="AD152" s="580">
        <f t="shared" ca="1" si="251"/>
        <v>16.666666666666668</v>
      </c>
      <c r="AE152" s="581">
        <f t="shared" ca="1" si="251"/>
        <v>2.0833333333333335</v>
      </c>
      <c r="AG152" s="620"/>
    </row>
    <row r="153" spans="3:33" ht="20.100000000000001" customHeight="1" x14ac:dyDescent="0.25">
      <c r="C153" s="1494" t="s">
        <v>345</v>
      </c>
      <c r="D153" s="1494"/>
      <c r="E153" s="1494"/>
      <c r="F153" s="1401" t="s">
        <v>23</v>
      </c>
      <c r="G153" s="1401"/>
      <c r="H153" s="1401"/>
      <c r="I153" s="1401" t="s">
        <v>305</v>
      </c>
      <c r="J153" s="1401"/>
      <c r="K153" s="1401"/>
      <c r="L153" s="269">
        <f ca="1">IFERROR(100/L147,"-")</f>
        <v>1.7142857142857142</v>
      </c>
      <c r="M153" s="270">
        <f t="shared" ref="M153:Q153" ca="1" si="254">IFERROR(100/M147,"-")</f>
        <v>1.2000000000000002</v>
      </c>
      <c r="N153" s="271">
        <f t="shared" ca="1" si="254"/>
        <v>1</v>
      </c>
      <c r="O153" s="310">
        <f t="shared" ca="1" si="254"/>
        <v>1.7142857142857142</v>
      </c>
      <c r="P153" s="270">
        <f t="shared" ca="1" si="254"/>
        <v>1.2000000000000002</v>
      </c>
      <c r="Q153" s="271">
        <f t="shared" ca="1" si="254"/>
        <v>1</v>
      </c>
      <c r="R153" s="532"/>
      <c r="S153" s="269">
        <f t="shared" ref="S153:X153" ca="1" si="255">IFERROR(100/S147,"-")</f>
        <v>1.7142857142857142</v>
      </c>
      <c r="T153" s="270">
        <f t="shared" ca="1" si="255"/>
        <v>1</v>
      </c>
      <c r="U153" s="271">
        <f t="shared" ca="1" si="255"/>
        <v>1</v>
      </c>
      <c r="V153" s="310">
        <f t="shared" ca="1" si="255"/>
        <v>2</v>
      </c>
      <c r="W153" s="270">
        <f t="shared" ca="1" si="255"/>
        <v>1.5</v>
      </c>
      <c r="X153" s="271">
        <f t="shared" ca="1" si="255"/>
        <v>1.0909090909090908</v>
      </c>
      <c r="Y153" s="261"/>
      <c r="Z153" s="582" t="s">
        <v>329</v>
      </c>
      <c r="AA153" s="583" t="s">
        <v>329</v>
      </c>
      <c r="AB153" s="584" t="s">
        <v>329</v>
      </c>
      <c r="AC153" s="605" t="s">
        <v>329</v>
      </c>
      <c r="AD153" s="583" t="s">
        <v>329</v>
      </c>
      <c r="AE153" s="584" t="s">
        <v>329</v>
      </c>
      <c r="AG153" s="620"/>
    </row>
    <row r="154" spans="3:33" ht="20.100000000000001" customHeight="1" x14ac:dyDescent="0.25">
      <c r="C154" s="1495"/>
      <c r="D154" s="1495"/>
      <c r="E154" s="1495"/>
      <c r="F154" s="1426"/>
      <c r="G154" s="1426"/>
      <c r="H154" s="1426"/>
      <c r="I154" s="1426" t="s">
        <v>306</v>
      </c>
      <c r="J154" s="1426"/>
      <c r="K154" s="1426"/>
      <c r="L154" s="272">
        <f t="shared" ref="L154:Q154" ca="1" si="256">IFERROR(100/L148,"-")</f>
        <v>2.4000000000000004</v>
      </c>
      <c r="M154" s="273">
        <f t="shared" ca="1" si="256"/>
        <v>6</v>
      </c>
      <c r="N154" s="274" t="str">
        <f t="shared" ca="1" si="256"/>
        <v>-</v>
      </c>
      <c r="O154" s="311">
        <f t="shared" ca="1" si="256"/>
        <v>2.4000000000000004</v>
      </c>
      <c r="P154" s="273">
        <f t="shared" ca="1" si="256"/>
        <v>6</v>
      </c>
      <c r="Q154" s="274" t="str">
        <f t="shared" ca="1" si="256"/>
        <v>-</v>
      </c>
      <c r="R154" s="532"/>
      <c r="S154" s="272">
        <f t="shared" ref="S154:X154" ca="1" si="257">IFERROR(100/S148,"-")</f>
        <v>2.4000000000000004</v>
      </c>
      <c r="T154" s="273" t="str">
        <f t="shared" ca="1" si="257"/>
        <v>-</v>
      </c>
      <c r="U154" s="274" t="str">
        <f t="shared" ca="1" si="257"/>
        <v>-</v>
      </c>
      <c r="V154" s="311">
        <f t="shared" ca="1" si="257"/>
        <v>2</v>
      </c>
      <c r="W154" s="273">
        <f t="shared" ca="1" si="257"/>
        <v>3</v>
      </c>
      <c r="X154" s="274">
        <f t="shared" ca="1" si="257"/>
        <v>12</v>
      </c>
      <c r="Y154" s="261"/>
      <c r="Z154" s="585" t="s">
        <v>329</v>
      </c>
      <c r="AA154" s="586" t="s">
        <v>329</v>
      </c>
      <c r="AB154" s="587" t="s">
        <v>329</v>
      </c>
      <c r="AC154" s="606" t="s">
        <v>329</v>
      </c>
      <c r="AD154" s="586" t="s">
        <v>329</v>
      </c>
      <c r="AE154" s="587" t="s">
        <v>329</v>
      </c>
      <c r="AG154" s="620"/>
    </row>
    <row r="155" spans="3:33" s="253" customFormat="1" ht="20.100000000000001" customHeight="1" x14ac:dyDescent="0.25">
      <c r="C155" s="1495"/>
      <c r="D155" s="1495"/>
      <c r="E155" s="1495"/>
      <c r="F155" s="1405" t="s">
        <v>7</v>
      </c>
      <c r="G155" s="1405"/>
      <c r="H155" s="1405"/>
      <c r="I155" s="1405" t="s">
        <v>305</v>
      </c>
      <c r="J155" s="1405"/>
      <c r="K155" s="1405"/>
      <c r="L155" s="275">
        <f t="shared" ref="L155:Q155" ca="1" si="258">IFERROR(100/L149,"-")</f>
        <v>1</v>
      </c>
      <c r="M155" s="276">
        <f t="shared" ca="1" si="258"/>
        <v>1</v>
      </c>
      <c r="N155" s="277">
        <f t="shared" ca="1" si="258"/>
        <v>1</v>
      </c>
      <c r="O155" s="312">
        <f t="shared" ca="1" si="258"/>
        <v>3</v>
      </c>
      <c r="P155" s="276">
        <f t="shared" ca="1" si="258"/>
        <v>1.5</v>
      </c>
      <c r="Q155" s="277">
        <f t="shared" ca="1" si="258"/>
        <v>1</v>
      </c>
      <c r="R155" s="532"/>
      <c r="S155" s="275">
        <f t="shared" ref="S155:X155" ca="1" si="259">IFERROR(100/S149,"-")</f>
        <v>2</v>
      </c>
      <c r="T155" s="276">
        <f t="shared" ca="1" si="259"/>
        <v>1</v>
      </c>
      <c r="U155" s="277">
        <f t="shared" ca="1" si="259"/>
        <v>1</v>
      </c>
      <c r="V155" s="312">
        <f t="shared" ca="1" si="259"/>
        <v>2</v>
      </c>
      <c r="W155" s="276">
        <f t="shared" ca="1" si="259"/>
        <v>1.2000000000000002</v>
      </c>
      <c r="X155" s="277">
        <f t="shared" ca="1" si="259"/>
        <v>1.2000000000000002</v>
      </c>
      <c r="Y155" s="261"/>
      <c r="Z155" s="588">
        <f t="shared" ref="Z155:AE155" ca="1" si="260">IFERROR(100/Z149,"-")</f>
        <v>1.8461538461538463</v>
      </c>
      <c r="AA155" s="589">
        <f t="shared" ca="1" si="260"/>
        <v>1.1338582677165354</v>
      </c>
      <c r="AB155" s="590">
        <f t="shared" ca="1" si="260"/>
        <v>1.0285714285714285</v>
      </c>
      <c r="AC155" s="607">
        <f t="shared" ca="1" si="260"/>
        <v>2.7169811320754715</v>
      </c>
      <c r="AD155" s="589">
        <f t="shared" ca="1" si="260"/>
        <v>1.2100840336134455</v>
      </c>
      <c r="AE155" s="590">
        <f t="shared" ca="1" si="260"/>
        <v>1.0359712230215827</v>
      </c>
      <c r="AG155" s="620"/>
    </row>
    <row r="156" spans="3:33" s="253" customFormat="1" ht="20.100000000000001" customHeight="1" x14ac:dyDescent="0.25">
      <c r="C156" s="1495"/>
      <c r="D156" s="1495"/>
      <c r="E156" s="1495"/>
      <c r="F156" s="1439"/>
      <c r="G156" s="1439"/>
      <c r="H156" s="1439"/>
      <c r="I156" s="1439" t="s">
        <v>306</v>
      </c>
      <c r="J156" s="1439"/>
      <c r="K156" s="1439"/>
      <c r="L156" s="278" t="str">
        <f t="shared" ref="L156:Q156" ca="1" si="261">IFERROR(100/L150,"-")</f>
        <v>-</v>
      </c>
      <c r="M156" s="279" t="str">
        <f t="shared" ca="1" si="261"/>
        <v>-</v>
      </c>
      <c r="N156" s="280" t="str">
        <f t="shared" ca="1" si="261"/>
        <v>-</v>
      </c>
      <c r="O156" s="313">
        <f t="shared" ca="1" si="261"/>
        <v>1.5</v>
      </c>
      <c r="P156" s="279">
        <f t="shared" ca="1" si="261"/>
        <v>3</v>
      </c>
      <c r="Q156" s="280" t="str">
        <f t="shared" ca="1" si="261"/>
        <v>-</v>
      </c>
      <c r="R156" s="532"/>
      <c r="S156" s="278">
        <f t="shared" ref="S156:X156" ca="1" si="262">IFERROR(100/S150,"-")</f>
        <v>2</v>
      </c>
      <c r="T156" s="279" t="str">
        <f t="shared" ca="1" si="262"/>
        <v>-</v>
      </c>
      <c r="U156" s="280" t="str">
        <f t="shared" ca="1" si="262"/>
        <v>-</v>
      </c>
      <c r="V156" s="313">
        <f t="shared" ca="1" si="262"/>
        <v>2</v>
      </c>
      <c r="W156" s="279">
        <f t="shared" ca="1" si="262"/>
        <v>6</v>
      </c>
      <c r="X156" s="280">
        <f t="shared" ca="1" si="262"/>
        <v>6</v>
      </c>
      <c r="Y156" s="261"/>
      <c r="Z156" s="591">
        <f t="shared" ref="Z156:AE156" ca="1" si="263">IFERROR(100/Z150,"-")</f>
        <v>2.1818181818181817</v>
      </c>
      <c r="AA156" s="592">
        <f t="shared" ca="1" si="263"/>
        <v>8.4705882352941178</v>
      </c>
      <c r="AB156" s="593">
        <f t="shared" ca="1" si="263"/>
        <v>36</v>
      </c>
      <c r="AC156" s="608">
        <f t="shared" ca="1" si="263"/>
        <v>1.5824175824175823</v>
      </c>
      <c r="AD156" s="592">
        <f t="shared" ca="1" si="263"/>
        <v>5.76</v>
      </c>
      <c r="AE156" s="593">
        <f t="shared" ca="1" si="263"/>
        <v>28.8</v>
      </c>
      <c r="AG156" s="620"/>
    </row>
    <row r="157" spans="3:33" ht="20.100000000000001" customHeight="1" x14ac:dyDescent="0.25">
      <c r="C157" s="1495"/>
      <c r="D157" s="1495"/>
      <c r="E157" s="1495"/>
      <c r="F157" s="1405" t="s">
        <v>8</v>
      </c>
      <c r="G157" s="1405"/>
      <c r="H157" s="1405"/>
      <c r="I157" s="1405" t="s">
        <v>305</v>
      </c>
      <c r="J157" s="1405"/>
      <c r="K157" s="1405"/>
      <c r="L157" s="275">
        <f t="shared" ref="L157:Q157" ca="1" si="264">IFERROR(100/L151,"-")</f>
        <v>6</v>
      </c>
      <c r="M157" s="276">
        <f t="shared" ca="1" si="264"/>
        <v>1.5</v>
      </c>
      <c r="N157" s="277">
        <f t="shared" ca="1" si="264"/>
        <v>1</v>
      </c>
      <c r="O157" s="312">
        <f t="shared" ca="1" si="264"/>
        <v>1.2000000000000002</v>
      </c>
      <c r="P157" s="276">
        <f t="shared" ca="1" si="264"/>
        <v>1</v>
      </c>
      <c r="Q157" s="277">
        <f t="shared" ca="1" si="264"/>
        <v>1</v>
      </c>
      <c r="R157" s="532"/>
      <c r="S157" s="275">
        <f t="shared" ref="S157:X157" ca="1" si="265">IFERROR(100/S151,"-")</f>
        <v>1.5</v>
      </c>
      <c r="T157" s="276">
        <f t="shared" ca="1" si="265"/>
        <v>1</v>
      </c>
      <c r="U157" s="277">
        <f t="shared" ca="1" si="265"/>
        <v>1</v>
      </c>
      <c r="V157" s="312">
        <f t="shared" ca="1" si="265"/>
        <v>2</v>
      </c>
      <c r="W157" s="276">
        <f t="shared" ca="1" si="265"/>
        <v>2</v>
      </c>
      <c r="X157" s="277">
        <f t="shared" ca="1" si="265"/>
        <v>1</v>
      </c>
      <c r="Y157" s="261"/>
      <c r="Z157" s="588">
        <f t="shared" ref="Z157:AE157" ca="1" si="266">IFERROR(100/Z151,"-")</f>
        <v>1.5824175824175823</v>
      </c>
      <c r="AA157" s="589">
        <f t="shared" ca="1" si="266"/>
        <v>1.1162790697674418</v>
      </c>
      <c r="AB157" s="590">
        <f t="shared" ca="1" si="266"/>
        <v>1</v>
      </c>
      <c r="AC157" s="607">
        <f t="shared" ca="1" si="266"/>
        <v>1.8947368421052631</v>
      </c>
      <c r="AD157" s="589">
        <f t="shared" ca="1" si="266"/>
        <v>1.2000000000000002</v>
      </c>
      <c r="AE157" s="590">
        <f t="shared" ca="1" si="266"/>
        <v>1.0212765957446808</v>
      </c>
      <c r="AG157" s="620"/>
    </row>
    <row r="158" spans="3:33" ht="20.100000000000001" customHeight="1" x14ac:dyDescent="0.25">
      <c r="C158" s="1532"/>
      <c r="D158" s="1532"/>
      <c r="E158" s="1532"/>
      <c r="F158" s="1392"/>
      <c r="G158" s="1392"/>
      <c r="H158" s="1392"/>
      <c r="I158" s="1392" t="s">
        <v>306</v>
      </c>
      <c r="J158" s="1392"/>
      <c r="K158" s="1392"/>
      <c r="L158" s="281">
        <f t="shared" ref="L158:Q158" ca="1" si="267">IFERROR(100/L152,"-")</f>
        <v>1.2000000000000002</v>
      </c>
      <c r="M158" s="282">
        <f t="shared" ca="1" si="267"/>
        <v>3</v>
      </c>
      <c r="N158" s="283" t="str">
        <f t="shared" ca="1" si="267"/>
        <v>-</v>
      </c>
      <c r="O158" s="314">
        <f t="shared" ca="1" si="267"/>
        <v>6</v>
      </c>
      <c r="P158" s="282" t="str">
        <f t="shared" ca="1" si="267"/>
        <v>-</v>
      </c>
      <c r="Q158" s="283" t="str">
        <f t="shared" ca="1" si="267"/>
        <v>-</v>
      </c>
      <c r="R158" s="532"/>
      <c r="S158" s="281">
        <f t="shared" ref="S158:X158" ca="1" si="268">IFERROR(100/S152,"-")</f>
        <v>3</v>
      </c>
      <c r="T158" s="282" t="str">
        <f t="shared" ca="1" si="268"/>
        <v>-</v>
      </c>
      <c r="U158" s="283" t="str">
        <f t="shared" ca="1" si="268"/>
        <v>-</v>
      </c>
      <c r="V158" s="314">
        <f t="shared" ca="1" si="268"/>
        <v>2</v>
      </c>
      <c r="W158" s="282">
        <f t="shared" ca="1" si="268"/>
        <v>2</v>
      </c>
      <c r="X158" s="283" t="str">
        <f t="shared" ca="1" si="268"/>
        <v>-</v>
      </c>
      <c r="Y158" s="261"/>
      <c r="Z158" s="594">
        <f t="shared" ref="Z158:AE158" ca="1" si="269">IFERROR(100/Z152,"-")</f>
        <v>2.7169811320754715</v>
      </c>
      <c r="AA158" s="595">
        <f t="shared" ca="1" si="269"/>
        <v>9.6000000000000014</v>
      </c>
      <c r="AB158" s="596" t="str">
        <f t="shared" ca="1" si="269"/>
        <v>-</v>
      </c>
      <c r="AC158" s="609">
        <f t="shared" ca="1" si="269"/>
        <v>2.1176470588235294</v>
      </c>
      <c r="AD158" s="595">
        <f t="shared" ca="1" si="269"/>
        <v>6</v>
      </c>
      <c r="AE158" s="596">
        <f t="shared" ca="1" si="269"/>
        <v>48</v>
      </c>
      <c r="AG158" s="620"/>
    </row>
    <row r="159" spans="3:33" ht="5.0999999999999996" customHeight="1" x14ac:dyDescent="0.25">
      <c r="R159" s="187"/>
      <c r="Z159" s="550"/>
      <c r="AA159" s="550"/>
      <c r="AB159" s="550"/>
      <c r="AC159" s="550"/>
      <c r="AD159" s="550"/>
      <c r="AE159" s="550"/>
      <c r="AG159" s="620"/>
    </row>
    <row r="160" spans="3:33" ht="20.100000000000001" customHeight="1" x14ac:dyDescent="0.25">
      <c r="L160" s="1387" t="str">
        <f>$L$4</f>
        <v>Blackburn</v>
      </c>
      <c r="M160" s="1387"/>
      <c r="N160" s="1387"/>
      <c r="O160" s="1387"/>
      <c r="P160" s="1387"/>
      <c r="Q160" s="1387"/>
      <c r="R160" s="187"/>
      <c r="S160" s="1387" t="str">
        <f t="shared" ref="S160" si="270">$S$4</f>
        <v>Bristol City</v>
      </c>
      <c r="T160" s="1387"/>
      <c r="U160" s="1387"/>
      <c r="V160" s="1387"/>
      <c r="W160" s="1387"/>
      <c r="X160" s="1387"/>
      <c r="Z160" s="1609" t="str">
        <f t="shared" ref="Z160" si="271">$Z$4</f>
        <v>League Totals / Averages</v>
      </c>
      <c r="AA160" s="1609"/>
      <c r="AB160" s="1609"/>
      <c r="AC160" s="1609"/>
      <c r="AD160" s="1609"/>
      <c r="AE160" s="1609"/>
      <c r="AG160" s="620"/>
    </row>
    <row r="161" spans="3:33" ht="20.100000000000001" customHeight="1" x14ac:dyDescent="0.25">
      <c r="C161" s="1397" t="s">
        <v>315</v>
      </c>
      <c r="D161" s="1398"/>
      <c r="E161" s="1398"/>
      <c r="F161" s="1398"/>
      <c r="G161" s="1398"/>
      <c r="H161" s="1398"/>
      <c r="I161" s="1398"/>
      <c r="J161" s="1398"/>
      <c r="K161" s="1399"/>
      <c r="L161" s="249" t="s">
        <v>78</v>
      </c>
      <c r="M161" s="250" t="s">
        <v>73</v>
      </c>
      <c r="N161" s="1370" t="s">
        <v>23</v>
      </c>
      <c r="O161" s="1371"/>
      <c r="P161" s="1395" t="s">
        <v>316</v>
      </c>
      <c r="Q161" s="1396"/>
      <c r="R161" s="530"/>
      <c r="S161" s="249" t="s">
        <v>78</v>
      </c>
      <c r="T161" s="250" t="s">
        <v>73</v>
      </c>
      <c r="U161" s="1370" t="s">
        <v>23</v>
      </c>
      <c r="V161" s="1371"/>
      <c r="W161" s="1395" t="s">
        <v>316</v>
      </c>
      <c r="X161" s="1396"/>
      <c r="Z161" s="1620" t="s">
        <v>329</v>
      </c>
      <c r="AA161" s="1621"/>
      <c r="AB161" s="1622" t="s">
        <v>505</v>
      </c>
      <c r="AC161" s="1623"/>
      <c r="AD161" s="1622" t="s">
        <v>316</v>
      </c>
      <c r="AE161" s="1623"/>
      <c r="AG161" s="620"/>
    </row>
    <row r="162" spans="3:33" ht="20.100000000000001" customHeight="1" x14ac:dyDescent="0.25">
      <c r="C162" s="1400" t="s">
        <v>375</v>
      </c>
      <c r="D162" s="1400"/>
      <c r="E162" s="1400"/>
      <c r="F162" s="1400"/>
      <c r="G162" s="1400"/>
      <c r="H162" s="1401" t="s">
        <v>23</v>
      </c>
      <c r="I162" s="1401"/>
      <c r="J162" s="1401"/>
      <c r="K162" s="1401"/>
      <c r="L162" s="321">
        <f ca="1">IFERROR(VLOOKUP($L$4,'calc-table'!$C$58:$AA$81,12,FALSE)/$L$7,"-")</f>
        <v>3.8333333333333335</v>
      </c>
      <c r="M162" s="321">
        <f ca="1">IFERROR(VLOOKUP($L$4,'calc-table'!$C$58:$AA$81,13,FALSE)/$L$7,"-")</f>
        <v>4.916666666666667</v>
      </c>
      <c r="N162" s="1402">
        <f ca="1">L162+M162</f>
        <v>8.75</v>
      </c>
      <c r="O162" s="1403"/>
      <c r="P162" s="1402">
        <f ca="1">L162-M162</f>
        <v>-1.0833333333333335</v>
      </c>
      <c r="Q162" s="1403"/>
      <c r="R162" s="530"/>
      <c r="S162" s="321">
        <f ca="1">IFERROR(VLOOKUP($S$4,'calc-table'!$C$58:$AA$81,12,FALSE)/$S$7,"-")</f>
        <v>5.166666666666667</v>
      </c>
      <c r="T162" s="321">
        <f ca="1">IFERROR(VLOOKUP($S$4,'calc-table'!$C$58:$AA$81,13,FALSE)/$S$7,"-")</f>
        <v>4.583333333333333</v>
      </c>
      <c r="U162" s="1402">
        <f ca="1">S162+T162</f>
        <v>9.75</v>
      </c>
      <c r="V162" s="1403"/>
      <c r="W162" s="1402">
        <f ca="1">S162-T162</f>
        <v>0.58333333333333393</v>
      </c>
      <c r="X162" s="1403"/>
      <c r="Z162" s="1624" t="s">
        <v>329</v>
      </c>
      <c r="AA162" s="1625"/>
      <c r="AB162" s="1352">
        <f t="shared" ref="AB162" ca="1" si="272">AB163+AB164</f>
        <v>10.354166666666668</v>
      </c>
      <c r="AC162" s="1354"/>
      <c r="AD162" s="1352">
        <f t="shared" ref="AD162" ca="1" si="273">AB163-AB164</f>
        <v>0.71527777777777768</v>
      </c>
      <c r="AE162" s="1354"/>
      <c r="AG162" s="620"/>
    </row>
    <row r="163" spans="3:33" s="253" customFormat="1" ht="20.100000000000001" customHeight="1" x14ac:dyDescent="0.25">
      <c r="C163" s="1400"/>
      <c r="D163" s="1400"/>
      <c r="E163" s="1400"/>
      <c r="F163" s="1400"/>
      <c r="G163" s="1400"/>
      <c r="H163" s="1405" t="s">
        <v>7</v>
      </c>
      <c r="I163" s="1405"/>
      <c r="J163" s="1405"/>
      <c r="K163" s="1405"/>
      <c r="L163" s="322">
        <f ca="1">IFERROR(SUMPRODUCT(--(data!$BX$3:$BX$554=$L$4),data!$CM$3:$CM$554)/L8,"-")</f>
        <v>5.666666666666667</v>
      </c>
      <c r="M163" s="323">
        <f ca="1">IFERROR(SUMPRODUCT(--(data!$BX$3:$BX$554=$L$4),data!$CN$3:$CN$554)/L8,"-")</f>
        <v>4</v>
      </c>
      <c r="N163" s="1368">
        <f ca="1">L163+M163</f>
        <v>9.6666666666666679</v>
      </c>
      <c r="O163" s="1369"/>
      <c r="P163" s="1368">
        <f ca="1">L163-M163</f>
        <v>1.666666666666667</v>
      </c>
      <c r="Q163" s="1369"/>
      <c r="R163" s="530"/>
      <c r="S163" s="322">
        <f ca="1">IFERROR(SUMPRODUCT(--(data!$BX$3:$BX$554=$S$4),data!$CM$3:$CM$554)/S8,"-")</f>
        <v>5</v>
      </c>
      <c r="T163" s="323">
        <f ca="1">IFERROR(SUMPRODUCT(--(data!$BX$3:$BX$554=$S$4),data!$CN$3:$CN$554)/S8,"-")</f>
        <v>5.833333333333333</v>
      </c>
      <c r="U163" s="1368">
        <f ca="1">S163+T163</f>
        <v>10.833333333333332</v>
      </c>
      <c r="V163" s="1369"/>
      <c r="W163" s="1368">
        <f ca="1">S163-T163</f>
        <v>-0.83333333333333304</v>
      </c>
      <c r="X163" s="1369"/>
      <c r="Z163" s="1627" t="s">
        <v>329</v>
      </c>
      <c r="AA163" s="1628"/>
      <c r="AB163" s="1530">
        <f ca="1">AVERAGE(data!$CM$3:$CM$554)</f>
        <v>5.5347222222222223</v>
      </c>
      <c r="AC163" s="1531"/>
      <c r="AD163" s="1530" t="s">
        <v>329</v>
      </c>
      <c r="AE163" s="1531"/>
      <c r="AG163" s="620"/>
    </row>
    <row r="164" spans="3:33" ht="20.100000000000001" customHeight="1" x14ac:dyDescent="0.25">
      <c r="C164" s="1400"/>
      <c r="D164" s="1400"/>
      <c r="E164" s="1400"/>
      <c r="F164" s="1400"/>
      <c r="G164" s="1400"/>
      <c r="H164" s="1392" t="s">
        <v>8</v>
      </c>
      <c r="I164" s="1392"/>
      <c r="J164" s="1392"/>
      <c r="K164" s="1392"/>
      <c r="L164" s="324">
        <f ca="1">IFERROR(SUMPRODUCT(--(data!$BY$3:$BY$554=$L$4),data!$CN$3:$CN$554)/L9,"-")</f>
        <v>2</v>
      </c>
      <c r="M164" s="325">
        <f ca="1">IFERROR(SUMPRODUCT(--(data!$BY$3:$BY$554=$L$4),data!$CM$3:$CM$554)/L9,"-")</f>
        <v>5.833333333333333</v>
      </c>
      <c r="N164" s="1393">
        <f ca="1">L164+M164</f>
        <v>7.833333333333333</v>
      </c>
      <c r="O164" s="1394"/>
      <c r="P164" s="1393">
        <f ca="1">L164-M164</f>
        <v>-3.833333333333333</v>
      </c>
      <c r="Q164" s="1394"/>
      <c r="R164" s="530"/>
      <c r="S164" s="324">
        <f ca="1">IFERROR(SUMPRODUCT(--(data!$BY$3:$BY$554=$S$4),data!$CN$3:$CN$554)/S9,"-")</f>
        <v>5.333333333333333</v>
      </c>
      <c r="T164" s="325">
        <f ca="1">IFERROR(SUMPRODUCT(--(data!$BY$3:$BY$554=$S$4),data!$CM$3:$CM$554)/S9,"-")</f>
        <v>3.3333333333333335</v>
      </c>
      <c r="U164" s="1393">
        <f ca="1">S164+T164</f>
        <v>8.6666666666666661</v>
      </c>
      <c r="V164" s="1394"/>
      <c r="W164" s="1393">
        <f ca="1">S164-T164</f>
        <v>1.9999999999999996</v>
      </c>
      <c r="X164" s="1394"/>
      <c r="Z164" s="1629" t="s">
        <v>329</v>
      </c>
      <c r="AA164" s="1630"/>
      <c r="AB164" s="1618">
        <f ca="1">AVERAGE(data!$CN$3:$CN$554)</f>
        <v>4.8194444444444446</v>
      </c>
      <c r="AC164" s="1619"/>
      <c r="AD164" s="1618" t="s">
        <v>329</v>
      </c>
      <c r="AE164" s="1619"/>
      <c r="AG164" s="620"/>
    </row>
    <row r="165" spans="3:33" ht="8.1" customHeight="1" x14ac:dyDescent="0.25">
      <c r="C165" s="184"/>
      <c r="D165" s="184"/>
      <c r="E165" s="184"/>
      <c r="F165" s="184"/>
      <c r="G165" s="184"/>
      <c r="L165" s="185"/>
      <c r="M165" s="185"/>
      <c r="N165" s="185"/>
      <c r="O165" s="185"/>
      <c r="P165" s="185"/>
      <c r="Q165" s="185"/>
      <c r="R165" s="187"/>
      <c r="S165" s="185"/>
      <c r="T165" s="185"/>
      <c r="U165" s="185"/>
      <c r="V165" s="185"/>
      <c r="W165" s="185"/>
      <c r="X165" s="185"/>
      <c r="Z165" s="612"/>
      <c r="AA165" s="612"/>
      <c r="AB165" s="612"/>
      <c r="AC165" s="612"/>
      <c r="AD165" s="612"/>
      <c r="AE165" s="612"/>
      <c r="AG165" s="620"/>
    </row>
    <row r="166" spans="3:33" ht="20.100000000000001" customHeight="1" x14ac:dyDescent="0.25">
      <c r="C166" s="1397" t="s">
        <v>317</v>
      </c>
      <c r="D166" s="1398"/>
      <c r="E166" s="1398"/>
      <c r="F166" s="1398"/>
      <c r="G166" s="1398"/>
      <c r="H166" s="1398"/>
      <c r="I166" s="1398"/>
      <c r="J166" s="1398"/>
      <c r="K166" s="1399"/>
      <c r="L166" s="1372" t="s">
        <v>371</v>
      </c>
      <c r="M166" s="1373"/>
      <c r="N166" s="1370" t="s">
        <v>372</v>
      </c>
      <c r="O166" s="1371"/>
      <c r="P166" s="1370" t="s">
        <v>23</v>
      </c>
      <c r="Q166" s="1371"/>
      <c r="R166" s="530"/>
      <c r="S166" s="1372" t="s">
        <v>371</v>
      </c>
      <c r="T166" s="1373"/>
      <c r="U166" s="1370" t="s">
        <v>372</v>
      </c>
      <c r="V166" s="1371"/>
      <c r="W166" s="1370" t="s">
        <v>23</v>
      </c>
      <c r="X166" s="1371"/>
      <c r="Z166" s="1620" t="s">
        <v>329</v>
      </c>
      <c r="AA166" s="1621"/>
      <c r="AB166" s="1622" t="s">
        <v>505</v>
      </c>
      <c r="AC166" s="1623"/>
      <c r="AD166" s="1620" t="s">
        <v>329</v>
      </c>
      <c r="AE166" s="1621"/>
      <c r="AG166" s="620"/>
    </row>
    <row r="167" spans="3:33" ht="20.100000000000001" customHeight="1" x14ac:dyDescent="0.25">
      <c r="C167" s="1400" t="s">
        <v>374</v>
      </c>
      <c r="D167" s="1400"/>
      <c r="E167" s="1400"/>
      <c r="F167" s="1400"/>
      <c r="G167" s="1400"/>
      <c r="H167" s="1401" t="s">
        <v>23</v>
      </c>
      <c r="I167" s="1401"/>
      <c r="J167" s="1401"/>
      <c r="K167" s="1401"/>
      <c r="L167" s="1402">
        <f t="shared" ref="L167" ca="1" si="274">IFERROR((L168*$L$8+L169*$L$9)/$L$7,"-")</f>
        <v>1.5</v>
      </c>
      <c r="M167" s="1403"/>
      <c r="N167" s="1402">
        <f t="shared" ref="N167" ca="1" si="275">IFERROR((N168*$L$8+N169*$L$9)/$L$7,"-")</f>
        <v>1.4166666666666667</v>
      </c>
      <c r="O167" s="1403"/>
      <c r="P167" s="1402">
        <f ca="1">L167+N167</f>
        <v>2.916666666666667</v>
      </c>
      <c r="Q167" s="1403"/>
      <c r="R167" s="530"/>
      <c r="S167" s="1402">
        <f t="shared" ref="S167" ca="1" si="276">IFERROR((S168*$S$8+S169*$S$9)/$S$7,"-")</f>
        <v>1.3333333333333333</v>
      </c>
      <c r="T167" s="1403"/>
      <c r="U167" s="1402">
        <f t="shared" ref="U167" ca="1" si="277">IFERROR((U168*$S$8+U169*$S$9)/$S$7,"-")</f>
        <v>2.5</v>
      </c>
      <c r="V167" s="1403"/>
      <c r="W167" s="1402">
        <f ca="1">S167+U167</f>
        <v>3.833333333333333</v>
      </c>
      <c r="X167" s="1403"/>
      <c r="Z167" s="1624" t="s">
        <v>329</v>
      </c>
      <c r="AA167" s="1625"/>
      <c r="AB167" s="1352">
        <f t="shared" ref="AB167" ca="1" si="278">AB168+AB169</f>
        <v>3.2847222222222223</v>
      </c>
      <c r="AC167" s="1354"/>
      <c r="AD167" s="1626" t="s">
        <v>329</v>
      </c>
      <c r="AE167" s="1354"/>
      <c r="AG167" s="620"/>
    </row>
    <row r="168" spans="3:33" s="253" customFormat="1" ht="20.100000000000001" customHeight="1" x14ac:dyDescent="0.25">
      <c r="C168" s="1400"/>
      <c r="D168" s="1400"/>
      <c r="E168" s="1400"/>
      <c r="F168" s="1400"/>
      <c r="G168" s="1400"/>
      <c r="H168" s="1405" t="s">
        <v>7</v>
      </c>
      <c r="I168" s="1405"/>
      <c r="J168" s="1405"/>
      <c r="K168" s="1405"/>
      <c r="L168" s="1368">
        <f ca="1">IFERROR(SUMPRODUCT(--(data!$BX$3:$BX$554=$L$4),data!$CO$3:$CO$554)/L8,"-")</f>
        <v>0.83333333333333337</v>
      </c>
      <c r="M168" s="1369"/>
      <c r="N168" s="1368">
        <f ca="1">IFERROR(SUMPRODUCT(--(data!$BX$3:$BX$554=$L$4),data!$CP$3:$CP$554)/L8,"-")</f>
        <v>1.1666666666666667</v>
      </c>
      <c r="O168" s="1369"/>
      <c r="P168" s="1368">
        <f ca="1">L168+N168</f>
        <v>2</v>
      </c>
      <c r="Q168" s="1369"/>
      <c r="R168" s="530"/>
      <c r="S168" s="1368">
        <f ca="1">IFERROR(SUMPRODUCT(--(data!$BX$3:$BX$554=$S$4),data!$CO$3:$CO$554)/S8,"-")</f>
        <v>0.83333333333333337</v>
      </c>
      <c r="T168" s="1369"/>
      <c r="U168" s="1368">
        <f ca="1">IFERROR(SUMPRODUCT(--(data!$BX$3:$BX$554=$S$4),data!$CP$3:$CP$554)/S8,"-")</f>
        <v>2.8333333333333335</v>
      </c>
      <c r="V168" s="1369"/>
      <c r="W168" s="1368">
        <f ca="1">S168+U168</f>
        <v>3.666666666666667</v>
      </c>
      <c r="X168" s="1369"/>
      <c r="Z168" s="1627" t="s">
        <v>329</v>
      </c>
      <c r="AA168" s="1628"/>
      <c r="AB168" s="1530">
        <f ca="1">AVERAGE(data!$CO$3:$CO$554)</f>
        <v>1.5208333333333333</v>
      </c>
      <c r="AC168" s="1531"/>
      <c r="AD168" s="1530" t="s">
        <v>329</v>
      </c>
      <c r="AE168" s="1531"/>
      <c r="AG168" s="620"/>
    </row>
    <row r="169" spans="3:33" ht="20.100000000000001" customHeight="1" x14ac:dyDescent="0.25">
      <c r="C169" s="1400"/>
      <c r="D169" s="1400"/>
      <c r="E169" s="1400"/>
      <c r="F169" s="1400"/>
      <c r="G169" s="1400"/>
      <c r="H169" s="1392" t="s">
        <v>8</v>
      </c>
      <c r="I169" s="1392"/>
      <c r="J169" s="1392"/>
      <c r="K169" s="1392"/>
      <c r="L169" s="1393">
        <f ca="1">IFERROR(SUMPRODUCT(--(data!$BY$3:$BY$554=$L$4),data!$CP$3:$CP$554)/L9,"-")</f>
        <v>2.1666666666666665</v>
      </c>
      <c r="M169" s="1394"/>
      <c r="N169" s="1393">
        <f ca="1">IFERROR(SUMPRODUCT(--(data!$BY$3:$BY$554=$L$4),data!$CO$3:$CO$554)/L9,"-")</f>
        <v>1.6666666666666667</v>
      </c>
      <c r="O169" s="1394"/>
      <c r="P169" s="1393">
        <f ca="1">L169+N169</f>
        <v>3.833333333333333</v>
      </c>
      <c r="Q169" s="1394"/>
      <c r="R169" s="530"/>
      <c r="S169" s="1393">
        <f ca="1">IFERROR(SUMPRODUCT(--(data!$BY$3:$BY$554=$S$4),data!$CP$3:$CP$554)/S9,"-")</f>
        <v>1.8333333333333333</v>
      </c>
      <c r="T169" s="1394"/>
      <c r="U169" s="1393">
        <f ca="1">IFERROR(SUMPRODUCT(--(data!$BY$3:$BY$554=$S$4),data!$CO$3:$CO$554)/S9,"-")</f>
        <v>2.1666666666666665</v>
      </c>
      <c r="V169" s="1394"/>
      <c r="W169" s="1393">
        <f ca="1">S169+U169</f>
        <v>4</v>
      </c>
      <c r="X169" s="1394"/>
      <c r="Z169" s="1629" t="s">
        <v>329</v>
      </c>
      <c r="AA169" s="1630"/>
      <c r="AB169" s="1618">
        <f ca="1">AVERAGE(data!$CP$3:$CP$554)</f>
        <v>1.7638888888888888</v>
      </c>
      <c r="AC169" s="1619"/>
      <c r="AD169" s="1618" t="s">
        <v>329</v>
      </c>
      <c r="AE169" s="1619"/>
      <c r="AG169" s="620"/>
    </row>
    <row r="170" spans="3:33" ht="8.1" customHeight="1" x14ac:dyDescent="0.25">
      <c r="C170" s="184"/>
      <c r="D170" s="184"/>
      <c r="E170" s="184"/>
      <c r="F170" s="184"/>
      <c r="G170" s="184"/>
      <c r="L170" s="185"/>
      <c r="M170" s="185"/>
      <c r="N170" s="185"/>
      <c r="O170" s="185"/>
      <c r="P170" s="185"/>
      <c r="Q170" s="185"/>
      <c r="R170" s="187"/>
      <c r="S170" s="185"/>
      <c r="T170" s="185"/>
      <c r="U170" s="185"/>
      <c r="V170" s="185"/>
      <c r="W170" s="185"/>
      <c r="X170" s="185"/>
      <c r="Z170" s="612"/>
      <c r="AA170" s="612"/>
      <c r="AB170" s="612"/>
      <c r="AC170" s="612"/>
      <c r="AD170" s="612"/>
      <c r="AE170" s="612"/>
      <c r="AG170" s="620"/>
    </row>
    <row r="171" spans="3:33" ht="20.100000000000001" customHeight="1" x14ac:dyDescent="0.25">
      <c r="C171" s="1397" t="s">
        <v>320</v>
      </c>
      <c r="D171" s="1398"/>
      <c r="E171" s="1398"/>
      <c r="F171" s="1398"/>
      <c r="G171" s="1398"/>
      <c r="H171" s="1398"/>
      <c r="I171" s="1398"/>
      <c r="J171" s="1398"/>
      <c r="K171" s="1399"/>
      <c r="L171" s="1372" t="s">
        <v>371</v>
      </c>
      <c r="M171" s="1373"/>
      <c r="N171" s="1370" t="s">
        <v>372</v>
      </c>
      <c r="O171" s="1371"/>
      <c r="P171" s="1370" t="s">
        <v>23</v>
      </c>
      <c r="Q171" s="1371"/>
      <c r="R171" s="530"/>
      <c r="S171" s="1372" t="s">
        <v>371</v>
      </c>
      <c r="T171" s="1373"/>
      <c r="U171" s="1370" t="s">
        <v>372</v>
      </c>
      <c r="V171" s="1371"/>
      <c r="W171" s="1370" t="s">
        <v>23</v>
      </c>
      <c r="X171" s="1371"/>
      <c r="Z171" s="1620" t="s">
        <v>329</v>
      </c>
      <c r="AA171" s="1621"/>
      <c r="AB171" s="1622" t="s">
        <v>565</v>
      </c>
      <c r="AC171" s="1623"/>
      <c r="AD171" s="1620" t="s">
        <v>329</v>
      </c>
      <c r="AE171" s="1621"/>
      <c r="AG171" s="620"/>
    </row>
    <row r="172" spans="3:33" ht="20.100000000000001" customHeight="1" x14ac:dyDescent="0.25">
      <c r="C172" s="1400" t="s">
        <v>373</v>
      </c>
      <c r="D172" s="1400"/>
      <c r="E172" s="1400"/>
      <c r="F172" s="1400"/>
      <c r="G172" s="1400"/>
      <c r="H172" s="1401" t="s">
        <v>23</v>
      </c>
      <c r="I172" s="1401"/>
      <c r="J172" s="1401"/>
      <c r="K172" s="1401"/>
      <c r="L172" s="1408">
        <f t="shared" ref="L172" ca="1" si="279">L173+L174</f>
        <v>0</v>
      </c>
      <c r="M172" s="1409"/>
      <c r="N172" s="1408">
        <f t="shared" ref="N172" ca="1" si="280">N173+N174</f>
        <v>0</v>
      </c>
      <c r="O172" s="1409"/>
      <c r="P172" s="1408">
        <f ca="1">L172+N172</f>
        <v>0</v>
      </c>
      <c r="Q172" s="1409"/>
      <c r="R172" s="530"/>
      <c r="S172" s="1408">
        <f t="shared" ref="S172" ca="1" si="281">S173+S174</f>
        <v>0</v>
      </c>
      <c r="T172" s="1409"/>
      <c r="U172" s="1408">
        <f t="shared" ref="U172" ca="1" si="282">U173+U174</f>
        <v>0</v>
      </c>
      <c r="V172" s="1409"/>
      <c r="W172" s="1408">
        <f ca="1">S172+U172</f>
        <v>0</v>
      </c>
      <c r="X172" s="1409"/>
      <c r="Z172" s="1624" t="s">
        <v>329</v>
      </c>
      <c r="AA172" s="1625"/>
      <c r="AB172" s="1635">
        <f t="shared" ref="AB172" ca="1" si="283">AB173+AB174</f>
        <v>21</v>
      </c>
      <c r="AC172" s="1636"/>
      <c r="AD172" s="1626" t="s">
        <v>329</v>
      </c>
      <c r="AE172" s="1354"/>
      <c r="AG172" s="620"/>
    </row>
    <row r="173" spans="3:33" s="253" customFormat="1" ht="20.100000000000001" customHeight="1" x14ac:dyDescent="0.25">
      <c r="C173" s="1400"/>
      <c r="D173" s="1400"/>
      <c r="E173" s="1400"/>
      <c r="F173" s="1400"/>
      <c r="G173" s="1400"/>
      <c r="H173" s="1405" t="s">
        <v>7</v>
      </c>
      <c r="I173" s="1405"/>
      <c r="J173" s="1405"/>
      <c r="K173" s="1405"/>
      <c r="L173" s="1388">
        <f ca="1">IFERROR(SUMPRODUCT(--(data!$BX$3:$BX$554=$L$4),data!$CQ$3:$CQ$554),"-")</f>
        <v>0</v>
      </c>
      <c r="M173" s="1389"/>
      <c r="N173" s="1388">
        <f ca="1">IFERROR(SUMPRODUCT(--(data!$BX$3:$BX$554=$L$4),data!$CR$3:$CR$554),"-")</f>
        <v>0</v>
      </c>
      <c r="O173" s="1389"/>
      <c r="P173" s="1388">
        <f ca="1">L173+N173</f>
        <v>0</v>
      </c>
      <c r="Q173" s="1389"/>
      <c r="R173" s="530"/>
      <c r="S173" s="1388">
        <f ca="1">IFERROR(SUMPRODUCT(--(data!$BX$3:$BX$554=$S$4),data!$CQ$3:$CQ$554),"-")</f>
        <v>0</v>
      </c>
      <c r="T173" s="1389"/>
      <c r="U173" s="1388">
        <f ca="1">IFERROR(SUMPRODUCT(--(data!$BX$3:$BX$554=$S$4),data!$CR$3:$CR$554),"-")</f>
        <v>0</v>
      </c>
      <c r="V173" s="1389"/>
      <c r="W173" s="1388">
        <f ca="1">S173+U173</f>
        <v>0</v>
      </c>
      <c r="X173" s="1389"/>
      <c r="Z173" s="1627" t="s">
        <v>329</v>
      </c>
      <c r="AA173" s="1628"/>
      <c r="AB173" s="1631">
        <f ca="1">SUM(data!$CQ$3:$CQ$554)</f>
        <v>8</v>
      </c>
      <c r="AC173" s="1632"/>
      <c r="AD173" s="1530" t="s">
        <v>329</v>
      </c>
      <c r="AE173" s="1531"/>
      <c r="AG173" s="620"/>
    </row>
    <row r="174" spans="3:33" ht="20.100000000000001" customHeight="1" x14ac:dyDescent="0.25">
      <c r="C174" s="1400"/>
      <c r="D174" s="1400"/>
      <c r="E174" s="1400"/>
      <c r="F174" s="1400"/>
      <c r="G174" s="1400"/>
      <c r="H174" s="1392" t="s">
        <v>8</v>
      </c>
      <c r="I174" s="1392"/>
      <c r="J174" s="1392"/>
      <c r="K174" s="1392"/>
      <c r="L174" s="1406">
        <f ca="1">IFERROR(SUMPRODUCT(--(data!$BY$3:$BY$554=$L$4),data!$CR$3:$CR$554),"-")</f>
        <v>0</v>
      </c>
      <c r="M174" s="1407"/>
      <c r="N174" s="1406">
        <f ca="1">IFERROR(SUMPRODUCT(--(data!$BY$3:$BY$554=$L$4),data!$CQ$3:$CQ$554),"-")</f>
        <v>0</v>
      </c>
      <c r="O174" s="1407"/>
      <c r="P174" s="1406">
        <f ca="1">L174+N174</f>
        <v>0</v>
      </c>
      <c r="Q174" s="1407"/>
      <c r="R174" s="530"/>
      <c r="S174" s="1406">
        <f ca="1">IFERROR(SUMPRODUCT(--(data!$BY$3:$BY$554=$S$4),data!$CR$3:$CR$554),"-")</f>
        <v>0</v>
      </c>
      <c r="T174" s="1407"/>
      <c r="U174" s="1406">
        <f ca="1">IFERROR(SUMPRODUCT(--(data!$BY$3:$BY$554=$S$4),data!$CQ$3:$CQ$554),"-")</f>
        <v>0</v>
      </c>
      <c r="V174" s="1407"/>
      <c r="W174" s="1406">
        <f ca="1">S174+U174</f>
        <v>0</v>
      </c>
      <c r="X174" s="1407"/>
      <c r="Z174" s="1629" t="s">
        <v>329</v>
      </c>
      <c r="AA174" s="1630"/>
      <c r="AB174" s="1633">
        <f ca="1">SUM(data!$CR$3:$CR$554)</f>
        <v>13</v>
      </c>
      <c r="AC174" s="1634"/>
      <c r="AD174" s="1618" t="s">
        <v>329</v>
      </c>
      <c r="AE174" s="1619"/>
      <c r="AG174" s="620"/>
    </row>
    <row r="175" spans="3:33" ht="8.1" customHeight="1" x14ac:dyDescent="0.25">
      <c r="L175" s="185"/>
      <c r="M175" s="185"/>
      <c r="N175" s="185"/>
      <c r="O175" s="185"/>
      <c r="P175" s="185"/>
      <c r="Q175" s="185"/>
      <c r="R175" s="187"/>
      <c r="S175" s="185"/>
      <c r="T175" s="185"/>
      <c r="U175" s="185"/>
      <c r="V175" s="185"/>
      <c r="W175" s="185"/>
      <c r="X175" s="185"/>
      <c r="Z175" s="612"/>
      <c r="AA175" s="612"/>
      <c r="AB175" s="612"/>
      <c r="AC175" s="612"/>
      <c r="AD175" s="612"/>
      <c r="AE175" s="612"/>
      <c r="AG175" s="620"/>
    </row>
    <row r="176" spans="3:33" ht="20.100000000000001" customHeight="1" x14ac:dyDescent="0.25">
      <c r="C176" s="1397" t="s">
        <v>321</v>
      </c>
      <c r="D176" s="1398"/>
      <c r="E176" s="1398"/>
      <c r="F176" s="1398"/>
      <c r="G176" s="1398"/>
      <c r="H176" s="1398"/>
      <c r="I176" s="1398"/>
      <c r="J176" s="1398"/>
      <c r="K176" s="1399"/>
      <c r="L176" s="1372" t="s">
        <v>318</v>
      </c>
      <c r="M176" s="1373"/>
      <c r="N176" s="1370" t="s">
        <v>319</v>
      </c>
      <c r="O176" s="1371"/>
      <c r="P176" s="1395" t="s">
        <v>316</v>
      </c>
      <c r="Q176" s="1396"/>
      <c r="R176" s="530"/>
      <c r="S176" s="1372" t="s">
        <v>318</v>
      </c>
      <c r="T176" s="1373"/>
      <c r="U176" s="1370" t="s">
        <v>319</v>
      </c>
      <c r="V176" s="1371"/>
      <c r="W176" s="1395" t="s">
        <v>316</v>
      </c>
      <c r="X176" s="1396"/>
      <c r="Z176" s="1620" t="s">
        <v>329</v>
      </c>
      <c r="AA176" s="1621"/>
      <c r="AB176" s="1622" t="s">
        <v>505</v>
      </c>
      <c r="AC176" s="1623"/>
      <c r="AD176" s="1622" t="s">
        <v>316</v>
      </c>
      <c r="AE176" s="1623"/>
      <c r="AG176" s="620"/>
    </row>
    <row r="177" spans="3:33" ht="20.100000000000001" customHeight="1" x14ac:dyDescent="0.25">
      <c r="C177" s="1400" t="s">
        <v>376</v>
      </c>
      <c r="D177" s="1400"/>
      <c r="E177" s="1400"/>
      <c r="F177" s="1400"/>
      <c r="G177" s="1400"/>
      <c r="H177" s="1401" t="s">
        <v>23</v>
      </c>
      <c r="I177" s="1401"/>
      <c r="J177" s="1401"/>
      <c r="K177" s="1401"/>
      <c r="L177" s="1402">
        <f ca="1">IFERROR(VLOOKUP($L$4,'calc-table'!$C$58:$AA$81,14,FALSE)/$L$7,"-")</f>
        <v>10.583333333333334</v>
      </c>
      <c r="M177" s="1403"/>
      <c r="N177" s="1402">
        <f ca="1">IFERROR(VLOOKUP($L$4,'calc-table'!$C$58:$AA$81,15,FALSE)/$L$7,"-")</f>
        <v>13.166666666666666</v>
      </c>
      <c r="O177" s="1403"/>
      <c r="P177" s="1402">
        <f ca="1">L177-N177</f>
        <v>-2.5833333333333321</v>
      </c>
      <c r="Q177" s="1403"/>
      <c r="R177" s="530"/>
      <c r="S177" s="1402">
        <f ca="1">IFERROR(VLOOKUP($S$4,'calc-table'!$C$58:$AA$81,14,FALSE)/$S$7,"-")</f>
        <v>13.916666666666666</v>
      </c>
      <c r="T177" s="1403"/>
      <c r="U177" s="1402">
        <f ca="1">IFERROR(VLOOKUP($S$4,'calc-table'!$C$58:$AA$81,15,FALSE)/$S$7,"-")</f>
        <v>12.333333333333334</v>
      </c>
      <c r="V177" s="1403"/>
      <c r="W177" s="1402">
        <f ca="1">S177-U177</f>
        <v>1.5833333333333321</v>
      </c>
      <c r="X177" s="1403"/>
      <c r="Z177" s="1624" t="s">
        <v>329</v>
      </c>
      <c r="AA177" s="1625"/>
      <c r="AB177" s="1352">
        <f t="shared" ref="AB177" ca="1" si="284">AB178+AB179</f>
        <v>24.701388888888886</v>
      </c>
      <c r="AC177" s="1354"/>
      <c r="AD177" s="1352">
        <f t="shared" ref="AD177" ca="1" si="285">AB178-AB179</f>
        <v>2.0069444444444446</v>
      </c>
      <c r="AE177" s="1354"/>
      <c r="AG177" s="620"/>
    </row>
    <row r="178" spans="3:33" s="253" customFormat="1" ht="20.100000000000001" customHeight="1" x14ac:dyDescent="0.25">
      <c r="C178" s="1400"/>
      <c r="D178" s="1400"/>
      <c r="E178" s="1400"/>
      <c r="F178" s="1400"/>
      <c r="G178" s="1400"/>
      <c r="H178" s="1405" t="s">
        <v>7</v>
      </c>
      <c r="I178" s="1405"/>
      <c r="J178" s="1405"/>
      <c r="K178" s="1405"/>
      <c r="L178" s="1368">
        <f ca="1">IFERROR(SUMPRODUCT(--(data!$BX$3:$BX$554=$L$4),data!$CG$3:$CG$554)/L8,"-")</f>
        <v>11.833333333333334</v>
      </c>
      <c r="M178" s="1369"/>
      <c r="N178" s="1368">
        <f ca="1">IFERROR(SUMPRODUCT(--(data!$BX$3:$BX$554=$L$4),data!$CH$3:$CH$554)/L8,"-")</f>
        <v>11.333333333333334</v>
      </c>
      <c r="O178" s="1369"/>
      <c r="P178" s="1368">
        <f t="shared" ref="P178" ca="1" si="286">L178-N178</f>
        <v>0.5</v>
      </c>
      <c r="Q178" s="1369"/>
      <c r="R178" s="530"/>
      <c r="S178" s="1368">
        <f ca="1">IFERROR(SUMPRODUCT(--(data!$BX$3:$BX$554=$S$4),data!$CG$3:$CG$554)/S8,"-")</f>
        <v>14.166666666666666</v>
      </c>
      <c r="T178" s="1369"/>
      <c r="U178" s="1368">
        <f ca="1">IFERROR(SUMPRODUCT(--(data!$BX$3:$BX$554=$S$4),data!$CH$3:$CH$554)/S8,"-")</f>
        <v>12.333333333333334</v>
      </c>
      <c r="V178" s="1369"/>
      <c r="W178" s="1368">
        <f t="shared" ref="W178" ca="1" si="287">S178-U178</f>
        <v>1.8333333333333321</v>
      </c>
      <c r="X178" s="1369"/>
      <c r="Z178" s="1627" t="s">
        <v>329</v>
      </c>
      <c r="AA178" s="1628"/>
      <c r="AB178" s="1530">
        <f ca="1">AVERAGE(data!$CG$3:$CG$554)</f>
        <v>13.354166666666666</v>
      </c>
      <c r="AC178" s="1531"/>
      <c r="AD178" s="1530" t="s">
        <v>329</v>
      </c>
      <c r="AE178" s="1531"/>
      <c r="AG178" s="620"/>
    </row>
    <row r="179" spans="3:33" ht="20.100000000000001" customHeight="1" x14ac:dyDescent="0.25">
      <c r="C179" s="1400"/>
      <c r="D179" s="1400"/>
      <c r="E179" s="1400"/>
      <c r="F179" s="1400"/>
      <c r="G179" s="1400"/>
      <c r="H179" s="1392" t="s">
        <v>8</v>
      </c>
      <c r="I179" s="1392"/>
      <c r="J179" s="1392"/>
      <c r="K179" s="1392"/>
      <c r="L179" s="1393">
        <f ca="1">IFERROR(SUMPRODUCT(--(data!$BY$3:$BY$554=$L$4),data!$CH$3:$CH$554)/L9,"-")</f>
        <v>9.3333333333333339</v>
      </c>
      <c r="M179" s="1394"/>
      <c r="N179" s="1393">
        <f ca="1">IFERROR(SUMPRODUCT(--(data!$BY$3:$BY$554=$L$4),data!$CG$3:$CG$554)/L9,"-")</f>
        <v>15</v>
      </c>
      <c r="O179" s="1394"/>
      <c r="P179" s="1393">
        <f t="shared" ref="P179" ca="1" si="288">L179-N179</f>
        <v>-5.6666666666666661</v>
      </c>
      <c r="Q179" s="1394"/>
      <c r="R179" s="530"/>
      <c r="S179" s="1393">
        <f ca="1">IFERROR(SUMPRODUCT(--(data!$BY$3:$BY$554=$S$4),data!$CH$3:$CH$554)/S9,"-")</f>
        <v>13.666666666666666</v>
      </c>
      <c r="T179" s="1394"/>
      <c r="U179" s="1393">
        <f ca="1">IFERROR(SUMPRODUCT(--(data!$BY$3:$BY$554=$S$4),data!$CG$3:$CG$554)/S9,"-")</f>
        <v>12.333333333333334</v>
      </c>
      <c r="V179" s="1394"/>
      <c r="W179" s="1393">
        <f t="shared" ref="W179" ca="1" si="289">S179-U179</f>
        <v>1.3333333333333321</v>
      </c>
      <c r="X179" s="1394"/>
      <c r="Z179" s="1629" t="s">
        <v>329</v>
      </c>
      <c r="AA179" s="1630"/>
      <c r="AB179" s="1618">
        <f ca="1">AVERAGE(data!$CH$3:$CH$554)</f>
        <v>11.347222222222221</v>
      </c>
      <c r="AC179" s="1619"/>
      <c r="AD179" s="1618" t="s">
        <v>329</v>
      </c>
      <c r="AE179" s="1619"/>
      <c r="AG179" s="620"/>
    </row>
    <row r="180" spans="3:33" ht="8.1" customHeight="1" x14ac:dyDescent="0.25">
      <c r="L180" s="185"/>
      <c r="M180" s="185"/>
      <c r="N180" s="185"/>
      <c r="O180" s="185"/>
      <c r="P180" s="185"/>
      <c r="Q180" s="185"/>
      <c r="R180" s="187"/>
      <c r="S180" s="185"/>
      <c r="T180" s="185"/>
      <c r="U180" s="185"/>
      <c r="V180" s="185"/>
      <c r="W180" s="185"/>
      <c r="X180" s="185"/>
      <c r="Z180" s="612"/>
      <c r="AA180" s="612"/>
      <c r="AB180" s="612"/>
      <c r="AC180" s="612"/>
      <c r="AD180" s="612"/>
      <c r="AE180" s="612"/>
      <c r="AG180" s="620"/>
    </row>
    <row r="181" spans="3:33" ht="20.100000000000001" customHeight="1" x14ac:dyDescent="0.25">
      <c r="C181" s="1397" t="s">
        <v>322</v>
      </c>
      <c r="D181" s="1398"/>
      <c r="E181" s="1398"/>
      <c r="F181" s="1398"/>
      <c r="G181" s="1398"/>
      <c r="H181" s="1398"/>
      <c r="I181" s="1398"/>
      <c r="J181" s="1398"/>
      <c r="K181" s="1399"/>
      <c r="L181" s="1372" t="s">
        <v>318</v>
      </c>
      <c r="M181" s="1373"/>
      <c r="N181" s="1370" t="s">
        <v>319</v>
      </c>
      <c r="O181" s="1371"/>
      <c r="P181" s="1395" t="s">
        <v>316</v>
      </c>
      <c r="Q181" s="1396"/>
      <c r="R181" s="530"/>
      <c r="S181" s="1372" t="s">
        <v>318</v>
      </c>
      <c r="T181" s="1373"/>
      <c r="U181" s="1370" t="s">
        <v>319</v>
      </c>
      <c r="V181" s="1371"/>
      <c r="W181" s="1395" t="s">
        <v>316</v>
      </c>
      <c r="X181" s="1396"/>
      <c r="Z181" s="1620" t="s">
        <v>329</v>
      </c>
      <c r="AA181" s="1621"/>
      <c r="AB181" s="1622" t="s">
        <v>505</v>
      </c>
      <c r="AC181" s="1623"/>
      <c r="AD181" s="1622" t="s">
        <v>316</v>
      </c>
      <c r="AE181" s="1623"/>
      <c r="AG181" s="620"/>
    </row>
    <row r="182" spans="3:33" ht="20.100000000000001" customHeight="1" x14ac:dyDescent="0.25">
      <c r="C182" s="1400" t="s">
        <v>377</v>
      </c>
      <c r="D182" s="1400"/>
      <c r="E182" s="1400"/>
      <c r="F182" s="1400"/>
      <c r="G182" s="1400"/>
      <c r="H182" s="1401" t="s">
        <v>23</v>
      </c>
      <c r="I182" s="1401"/>
      <c r="J182" s="1401"/>
      <c r="K182" s="1401"/>
      <c r="L182" s="1402">
        <f ca="1">IFERROR(VLOOKUP($L$4,'calc-table'!$C$58:$AA$81,16,FALSE)/$L$7,"-")</f>
        <v>3.6666666666666665</v>
      </c>
      <c r="M182" s="1403"/>
      <c r="N182" s="1402">
        <f ca="1">IFERROR(VLOOKUP($L$4,'calc-table'!$C$58:$AA$81,17,FALSE)/$L$7,"-")</f>
        <v>4.25</v>
      </c>
      <c r="O182" s="1403"/>
      <c r="P182" s="1402">
        <f ca="1">L182-N182</f>
        <v>-0.58333333333333348</v>
      </c>
      <c r="Q182" s="1403"/>
      <c r="R182" s="530"/>
      <c r="S182" s="1402">
        <f ca="1">IFERROR(VLOOKUP($S$4,'calc-table'!$C$58:$AA$81,16,FALSE)/$S$7,"-")</f>
        <v>5.166666666666667</v>
      </c>
      <c r="T182" s="1403"/>
      <c r="U182" s="1402">
        <f ca="1">IFERROR(VLOOKUP($S$4,'calc-table'!$C$58:$AA$81,17,FALSE)/$S$7,"-")</f>
        <v>3.75</v>
      </c>
      <c r="V182" s="1403"/>
      <c r="W182" s="1402">
        <f ca="1">S182-U182</f>
        <v>1.416666666666667</v>
      </c>
      <c r="X182" s="1403"/>
      <c r="Z182" s="1624" t="s">
        <v>329</v>
      </c>
      <c r="AA182" s="1625"/>
      <c r="AB182" s="1352">
        <f t="shared" ref="AB182" ca="1" si="290">AB183+AB184</f>
        <v>8.1875</v>
      </c>
      <c r="AC182" s="1354"/>
      <c r="AD182" s="1352">
        <f t="shared" ref="AD182" ca="1" si="291">AB183-AB184</f>
        <v>0.49305555555555536</v>
      </c>
      <c r="AE182" s="1354"/>
      <c r="AG182" s="620"/>
    </row>
    <row r="183" spans="3:33" s="253" customFormat="1" ht="20.100000000000001" customHeight="1" x14ac:dyDescent="0.25">
      <c r="C183" s="1400"/>
      <c r="D183" s="1400"/>
      <c r="E183" s="1400"/>
      <c r="F183" s="1400"/>
      <c r="G183" s="1400"/>
      <c r="H183" s="1405" t="s">
        <v>7</v>
      </c>
      <c r="I183" s="1405"/>
      <c r="J183" s="1405"/>
      <c r="K183" s="1405"/>
      <c r="L183" s="1368">
        <f ca="1">IFERROR(SUMPRODUCT(--(data!$BX$3:$BX$554=$L$4),data!$CI$3:$CI$554)/L8,"-")</f>
        <v>3.8333333333333335</v>
      </c>
      <c r="M183" s="1369"/>
      <c r="N183" s="1368">
        <f ca="1">IFERROR(SUMPRODUCT(--(data!$BX$3:$BX$554=$L$4),data!$CJ$3:$CJ$554)/L8,"-")</f>
        <v>4</v>
      </c>
      <c r="O183" s="1369"/>
      <c r="P183" s="1368">
        <f t="shared" ref="P183" ca="1" si="292">L183-N183</f>
        <v>-0.16666666666666652</v>
      </c>
      <c r="Q183" s="1369"/>
      <c r="R183" s="530"/>
      <c r="S183" s="1368">
        <f ca="1">IFERROR(SUMPRODUCT(--(data!$BX$3:$BX$554=$S$4),data!$CI$3:$CI$554)/S8,"-")</f>
        <v>5.333333333333333</v>
      </c>
      <c r="T183" s="1369"/>
      <c r="U183" s="1368">
        <f ca="1">IFERROR(SUMPRODUCT(--(data!$BX$3:$BX$554=$S$4),data!$CJ$3:$CJ$554)/S8,"-")</f>
        <v>3.6666666666666665</v>
      </c>
      <c r="V183" s="1369"/>
      <c r="W183" s="1368">
        <f t="shared" ref="W183" ca="1" si="293">S183-U183</f>
        <v>1.6666666666666665</v>
      </c>
      <c r="X183" s="1369"/>
      <c r="Z183" s="1627" t="s">
        <v>329</v>
      </c>
      <c r="AA183" s="1628"/>
      <c r="AB183" s="1530">
        <f ca="1">AVERAGE(data!$CI$3:$CI$554)</f>
        <v>4.3402777777777777</v>
      </c>
      <c r="AC183" s="1531"/>
      <c r="AD183" s="1530" t="s">
        <v>329</v>
      </c>
      <c r="AE183" s="1531"/>
      <c r="AG183" s="620"/>
    </row>
    <row r="184" spans="3:33" ht="20.100000000000001" customHeight="1" x14ac:dyDescent="0.25">
      <c r="C184" s="1400"/>
      <c r="D184" s="1400"/>
      <c r="E184" s="1400"/>
      <c r="F184" s="1400"/>
      <c r="G184" s="1400"/>
      <c r="H184" s="1392" t="s">
        <v>8</v>
      </c>
      <c r="I184" s="1392"/>
      <c r="J184" s="1392"/>
      <c r="K184" s="1392"/>
      <c r="L184" s="1393">
        <f ca="1">IFERROR(SUMPRODUCT(--(data!$BY$3:$BY$554=$L$4),data!$CJ$3:$CJ$554)/L9,"-")</f>
        <v>3.5</v>
      </c>
      <c r="M184" s="1394"/>
      <c r="N184" s="1393">
        <f ca="1">IFERROR(SUMPRODUCT(--(data!$BY$3:$BY$554=$L$4),data!$CI$3:$CI$554)/L9,"-")</f>
        <v>4.5</v>
      </c>
      <c r="O184" s="1394"/>
      <c r="P184" s="1393">
        <f t="shared" ref="P184" ca="1" si="294">L184-N184</f>
        <v>-1</v>
      </c>
      <c r="Q184" s="1394"/>
      <c r="R184" s="530"/>
      <c r="S184" s="1393">
        <f ca="1">IFERROR(SUMPRODUCT(--(data!$BY$3:$BY$554=$S$4),data!$CJ$3:$CJ$554)/S9,"-")</f>
        <v>5</v>
      </c>
      <c r="T184" s="1394"/>
      <c r="U184" s="1393">
        <f ca="1">IFERROR(SUMPRODUCT(--(data!$BY$3:$BY$554=$S$4),data!$CI$3:$CI$554)/S9,"-")</f>
        <v>3.8333333333333335</v>
      </c>
      <c r="V184" s="1394"/>
      <c r="W184" s="1393">
        <f t="shared" ref="W184" ca="1" si="295">S184-U184</f>
        <v>1.1666666666666665</v>
      </c>
      <c r="X184" s="1394"/>
      <c r="Z184" s="1629" t="s">
        <v>329</v>
      </c>
      <c r="AA184" s="1630"/>
      <c r="AB184" s="1618">
        <f ca="1">AVERAGE(data!$CJ$3:$CJ$554)</f>
        <v>3.8472222222222223</v>
      </c>
      <c r="AC184" s="1619"/>
      <c r="AD184" s="1618" t="s">
        <v>329</v>
      </c>
      <c r="AE184" s="1619"/>
      <c r="AG184" s="620"/>
    </row>
    <row r="185" spans="3:33" ht="8.1" customHeight="1" x14ac:dyDescent="0.25">
      <c r="C185" s="186"/>
      <c r="D185" s="186"/>
      <c r="E185" s="186"/>
      <c r="F185" s="186"/>
      <c r="G185" s="186"/>
      <c r="H185" s="187"/>
      <c r="I185" s="187"/>
      <c r="J185" s="187"/>
      <c r="K185" s="187"/>
      <c r="L185" s="188"/>
      <c r="M185" s="188"/>
      <c r="N185" s="188"/>
      <c r="O185" s="188"/>
      <c r="P185" s="188"/>
      <c r="Q185" s="188"/>
      <c r="R185" s="187"/>
      <c r="S185" s="188"/>
      <c r="T185" s="188"/>
      <c r="U185" s="188"/>
      <c r="V185" s="188"/>
      <c r="W185" s="188"/>
      <c r="X185" s="188"/>
      <c r="Z185" s="613"/>
      <c r="AA185" s="613"/>
      <c r="AB185" s="613"/>
      <c r="AC185" s="613"/>
      <c r="AD185" s="613"/>
      <c r="AE185" s="613"/>
      <c r="AG185" s="620"/>
    </row>
    <row r="186" spans="3:33" ht="20.100000000000001" customHeight="1" x14ac:dyDescent="0.25">
      <c r="C186" s="1397" t="s">
        <v>323</v>
      </c>
      <c r="D186" s="1398"/>
      <c r="E186" s="1398"/>
      <c r="F186" s="1398"/>
      <c r="G186" s="1398"/>
      <c r="H186" s="1398"/>
      <c r="I186" s="1398"/>
      <c r="J186" s="1398"/>
      <c r="K186" s="1399"/>
      <c r="L186" s="1372" t="s">
        <v>324</v>
      </c>
      <c r="M186" s="1373"/>
      <c r="N186" s="1370" t="s">
        <v>325</v>
      </c>
      <c r="O186" s="1371"/>
      <c r="P186" s="1395" t="s">
        <v>23</v>
      </c>
      <c r="Q186" s="1396"/>
      <c r="R186" s="530"/>
      <c r="S186" s="1372" t="s">
        <v>324</v>
      </c>
      <c r="T186" s="1373"/>
      <c r="U186" s="1370" t="s">
        <v>325</v>
      </c>
      <c r="V186" s="1371"/>
      <c r="W186" s="1395" t="s">
        <v>23</v>
      </c>
      <c r="X186" s="1396"/>
      <c r="Z186" s="1640" t="s">
        <v>324</v>
      </c>
      <c r="AA186" s="1621"/>
      <c r="AB186" s="1641" t="s">
        <v>325</v>
      </c>
      <c r="AC186" s="1642"/>
      <c r="AD186" s="1620" t="s">
        <v>329</v>
      </c>
      <c r="AE186" s="1621"/>
      <c r="AG186" s="620"/>
    </row>
    <row r="187" spans="3:33" ht="20.100000000000001" customHeight="1" x14ac:dyDescent="0.25">
      <c r="C187" s="1400" t="s">
        <v>378</v>
      </c>
      <c r="D187" s="1400"/>
      <c r="E187" s="1400"/>
      <c r="F187" s="1400"/>
      <c r="G187" s="1400"/>
      <c r="H187" s="1401" t="s">
        <v>23</v>
      </c>
      <c r="I187" s="1401"/>
      <c r="J187" s="1401"/>
      <c r="K187" s="1401"/>
      <c r="L187" s="1402">
        <f ca="1">IFERROR((L188*$L$8+L189*$L$9)/$L$7,"-")</f>
        <v>11.75</v>
      </c>
      <c r="M187" s="1403"/>
      <c r="N187" s="1402">
        <f ca="1">IFERROR((N188*$L$8+N189*$L$9)/$L$7,"-")</f>
        <v>11.416666666666666</v>
      </c>
      <c r="O187" s="1403"/>
      <c r="P187" s="1402">
        <f ca="1">L187+N187</f>
        <v>23.166666666666664</v>
      </c>
      <c r="Q187" s="1403"/>
      <c r="R187" s="530"/>
      <c r="S187" s="1402">
        <f ca="1">IFERROR((S188*$S$8+S189*$S$9)/$S$7,"-")</f>
        <v>10.666666666666666</v>
      </c>
      <c r="T187" s="1403"/>
      <c r="U187" s="1402">
        <f ca="1">IFERROR((U188*$S$8+U189*$S$9)/$S$7,"-")</f>
        <v>14.166666666666666</v>
      </c>
      <c r="V187" s="1403"/>
      <c r="W187" s="1402">
        <f ca="1">S187+U187</f>
        <v>24.833333333333332</v>
      </c>
      <c r="X187" s="1403"/>
      <c r="Z187" s="1352">
        <f ca="1">Z188+AB188</f>
        <v>24.75</v>
      </c>
      <c r="AA187" s="1353"/>
      <c r="AB187" s="1353"/>
      <c r="AC187" s="1354"/>
      <c r="AD187" s="1626" t="s">
        <v>329</v>
      </c>
      <c r="AE187" s="1354"/>
      <c r="AG187" s="620"/>
    </row>
    <row r="188" spans="3:33" s="253" customFormat="1" ht="20.100000000000001" customHeight="1" x14ac:dyDescent="0.25">
      <c r="C188" s="1400"/>
      <c r="D188" s="1400"/>
      <c r="E188" s="1400"/>
      <c r="F188" s="1400"/>
      <c r="G188" s="1400"/>
      <c r="H188" s="1405" t="s">
        <v>7</v>
      </c>
      <c r="I188" s="1405"/>
      <c r="J188" s="1405"/>
      <c r="K188" s="1405"/>
      <c r="L188" s="1368">
        <f ca="1">IFERROR(SUMPRODUCT(--(data!$BX$3:$BX$554=$L$4),data!$CK$3:$CK$554)/L8,"-")</f>
        <v>10.166666666666666</v>
      </c>
      <c r="M188" s="1369"/>
      <c r="N188" s="1368">
        <f ca="1">IFERROR(SUMPRODUCT(--(data!$BX$3:$BX$554=$L$4),data!$CL$3:$CL$554)/L8,"-")</f>
        <v>10.5</v>
      </c>
      <c r="O188" s="1369"/>
      <c r="P188" s="1368">
        <f ca="1">L188+N188</f>
        <v>20.666666666666664</v>
      </c>
      <c r="Q188" s="1369"/>
      <c r="R188" s="530"/>
      <c r="S188" s="1368">
        <f ca="1">IFERROR(SUMPRODUCT(--(data!$BX$3:$BX$554=$S$4),data!$CK$3:$CK$554)/S8,"-")</f>
        <v>10</v>
      </c>
      <c r="T188" s="1369"/>
      <c r="U188" s="1368">
        <f ca="1">IFERROR(SUMPRODUCT(--(data!$BX$3:$BX$554=$S$4),data!$CL$3:$CL$554)/S8,"-")</f>
        <v>15.166666666666666</v>
      </c>
      <c r="V188" s="1369"/>
      <c r="W188" s="1368">
        <f ca="1">S188+U188</f>
        <v>25.166666666666664</v>
      </c>
      <c r="X188" s="1369"/>
      <c r="Z188" s="1530">
        <f ca="1">AVERAGE(data!$CK$3:$CK$554)</f>
        <v>12.0625</v>
      </c>
      <c r="AA188" s="1531"/>
      <c r="AB188" s="1530">
        <f ca="1">AVERAGE(data!$CL$3:$CL$554)</f>
        <v>12.6875</v>
      </c>
      <c r="AC188" s="1531"/>
      <c r="AD188" s="1530" t="s">
        <v>329</v>
      </c>
      <c r="AE188" s="1531"/>
      <c r="AG188" s="620"/>
    </row>
    <row r="189" spans="3:33" ht="20.100000000000001" customHeight="1" x14ac:dyDescent="0.25">
      <c r="C189" s="1400"/>
      <c r="D189" s="1400"/>
      <c r="E189" s="1400"/>
      <c r="F189" s="1400"/>
      <c r="G189" s="1400"/>
      <c r="H189" s="1392" t="s">
        <v>8</v>
      </c>
      <c r="I189" s="1392"/>
      <c r="J189" s="1392"/>
      <c r="K189" s="1392"/>
      <c r="L189" s="1393">
        <f ca="1">IFERROR(SUMPRODUCT(--(data!$BY$3:$BY$554=$L$4),data!$CL$3:$CL$554)/L9,"-")</f>
        <v>13.333333333333334</v>
      </c>
      <c r="M189" s="1394"/>
      <c r="N189" s="1393">
        <f ca="1">IFERROR(SUMPRODUCT(--(data!$BY$3:$BY$554=$L$4),data!$CK$3:$CK$554)/L9,"-")</f>
        <v>12.333333333333334</v>
      </c>
      <c r="O189" s="1394"/>
      <c r="P189" s="1393">
        <f ca="1">L189+N189</f>
        <v>25.666666666666668</v>
      </c>
      <c r="Q189" s="1394"/>
      <c r="R189" s="530"/>
      <c r="S189" s="1393">
        <f ca="1">IFERROR(SUMPRODUCT(--(data!$BY$3:$BY$554=$S$4),data!$CL$3:$CL$554)/S9,"-")</f>
        <v>11.333333333333334</v>
      </c>
      <c r="T189" s="1394"/>
      <c r="U189" s="1393">
        <f ca="1">IFERROR(SUMPRODUCT(--(data!$BY$3:$BY$554=$S$4),data!$CK$3:$CK$554)/S9,"-")</f>
        <v>13.166666666666666</v>
      </c>
      <c r="V189" s="1394"/>
      <c r="W189" s="1393">
        <f ca="1">S189+U189</f>
        <v>24.5</v>
      </c>
      <c r="X189" s="1394"/>
      <c r="Z189" s="1618">
        <f ca="1">AVERAGE(data!$CL$3:$CL$554)</f>
        <v>12.6875</v>
      </c>
      <c r="AA189" s="1619"/>
      <c r="AB189" s="1618">
        <f ca="1">AVERAGE(data!$CK$3:$CK$554)</f>
        <v>12.0625</v>
      </c>
      <c r="AC189" s="1619"/>
      <c r="AD189" s="1618" t="s">
        <v>329</v>
      </c>
      <c r="AE189" s="1619"/>
      <c r="AG189" s="620"/>
    </row>
    <row r="190" spans="3:33" ht="9.9499999999999993" customHeight="1" x14ac:dyDescent="0.25">
      <c r="Z190" s="490"/>
      <c r="AA190" s="490"/>
      <c r="AG190" s="620"/>
    </row>
    <row r="191" spans="3:33" ht="20.100000000000001" customHeight="1" x14ac:dyDescent="0.25">
      <c r="I191" s="406"/>
      <c r="J191" s="1390" t="s">
        <v>419</v>
      </c>
      <c r="K191" s="1390"/>
      <c r="L191" s="1390"/>
      <c r="M191" s="1390"/>
      <c r="N191" s="1390"/>
      <c r="O191" s="1404" t="s">
        <v>421</v>
      </c>
      <c r="P191" s="1404"/>
      <c r="Q191" s="1367" t="s">
        <v>9</v>
      </c>
      <c r="R191" s="1367"/>
      <c r="S191" s="1367"/>
      <c r="T191" s="1391" t="s">
        <v>420</v>
      </c>
      <c r="U191" s="1391"/>
      <c r="V191" s="1391"/>
      <c r="X191" s="405"/>
    </row>
    <row r="192" spans="3:33" s="401" customFormat="1" ht="5.0999999999999996" customHeight="1" x14ac:dyDescent="0.25">
      <c r="C192" s="400"/>
      <c r="D192" s="400"/>
      <c r="E192" s="400"/>
      <c r="F192" s="400"/>
      <c r="G192" s="400"/>
      <c r="L192" s="404"/>
      <c r="M192" s="404"/>
      <c r="N192" s="404"/>
      <c r="O192" s="404"/>
      <c r="P192" s="404"/>
      <c r="Q192" s="404"/>
      <c r="R192" s="404"/>
      <c r="S192" s="404"/>
      <c r="T192" s="404"/>
      <c r="U192" s="404"/>
      <c r="V192" s="404"/>
      <c r="W192" s="404"/>
      <c r="X192" s="404"/>
    </row>
    <row r="193" spans="2:33" ht="20.100000000000001" customHeight="1" x14ac:dyDescent="0.25">
      <c r="C193" s="1528" t="str">
        <f>L4</f>
        <v>Blackburn</v>
      </c>
      <c r="D193" s="1529"/>
      <c r="E193" s="1529"/>
      <c r="F193" s="1529"/>
      <c r="G193" s="1529"/>
      <c r="H193" s="1529"/>
      <c r="I193" s="1529"/>
      <c r="J193" s="1529"/>
      <c r="K193" s="1529"/>
      <c r="L193" s="1529"/>
      <c r="M193" s="1529"/>
      <c r="N193" s="1529"/>
      <c r="O193" s="1519" t="s">
        <v>326</v>
      </c>
      <c r="P193" s="1520"/>
      <c r="Q193" s="1521"/>
      <c r="R193" s="164"/>
      <c r="S193" s="1528" t="str">
        <f>S4</f>
        <v>Bristol City</v>
      </c>
      <c r="T193" s="1529"/>
      <c r="U193" s="1529"/>
      <c r="V193" s="1529"/>
      <c r="W193" s="1529"/>
      <c r="X193" s="1529"/>
      <c r="Y193" s="1529"/>
      <c r="Z193" s="1529"/>
      <c r="AA193" s="1529"/>
      <c r="AB193" s="1529"/>
      <c r="AC193" s="1529"/>
      <c r="AD193" s="1529"/>
      <c r="AE193" s="1519" t="s">
        <v>326</v>
      </c>
      <c r="AF193" s="1520"/>
      <c r="AG193" s="1521"/>
    </row>
    <row r="194" spans="2:33" s="189" customFormat="1" ht="20.100000000000001" customHeight="1" x14ac:dyDescent="0.25">
      <c r="C194" s="1522" t="s">
        <v>22</v>
      </c>
      <c r="D194" s="1522"/>
      <c r="E194" s="1523" t="s">
        <v>327</v>
      </c>
      <c r="F194" s="1523"/>
      <c r="G194" s="1523"/>
      <c r="H194" s="1523"/>
      <c r="I194" s="1523"/>
      <c r="J194" s="1523"/>
      <c r="K194" s="1523"/>
      <c r="L194" s="1522" t="s">
        <v>328</v>
      </c>
      <c r="M194" s="1522"/>
      <c r="N194" s="1522"/>
      <c r="O194" s="190">
        <v>1</v>
      </c>
      <c r="P194" s="191" t="s">
        <v>96</v>
      </c>
      <c r="Q194" s="192">
        <v>2</v>
      </c>
      <c r="R194" s="183"/>
      <c r="S194" s="1522" t="s">
        <v>22</v>
      </c>
      <c r="T194" s="1522"/>
      <c r="U194" s="1523" t="s">
        <v>327</v>
      </c>
      <c r="V194" s="1523"/>
      <c r="W194" s="1523"/>
      <c r="X194" s="1523"/>
      <c r="Y194" s="1523"/>
      <c r="Z194" s="1523"/>
      <c r="AA194" s="1523"/>
      <c r="AB194" s="1522" t="s">
        <v>328</v>
      </c>
      <c r="AC194" s="1522"/>
      <c r="AD194" s="1522"/>
      <c r="AE194" s="190">
        <v>1</v>
      </c>
      <c r="AF194" s="191" t="s">
        <v>96</v>
      </c>
      <c r="AG194" s="192">
        <v>2</v>
      </c>
    </row>
    <row r="195" spans="2:33" ht="20.100000000000001" customHeight="1" x14ac:dyDescent="0.25">
      <c r="B195" s="159">
        <v>1</v>
      </c>
      <c r="C195" s="1524">
        <f ca="1">IFERROR(VLOOKUP(CONCATENATE($C$193,"-",$Q$191,"-",$B195),'calc-form'!$A$1:$AT$839,3,FALSE),"-")</f>
        <v>43379</v>
      </c>
      <c r="D195" s="1524"/>
      <c r="E195" s="1525" t="str">
        <f ca="1">IFERROR(VLOOKUP(CONCATENATE($C$193,"-",$Q$191,"-",$B195),'calc-form'!$A$1:$AT$839,4,FALSE),"-")</f>
        <v>Bolton</v>
      </c>
      <c r="F195" s="1526"/>
      <c r="G195" s="1526"/>
      <c r="H195" s="408" t="s">
        <v>329</v>
      </c>
      <c r="I195" s="1526" t="str">
        <f ca="1">IFERROR(VLOOKUP(CONCATENATE($C$193,"-",$Q$191,"-",$B195),'calc-form'!$A$1:$AT$839,5,FALSE),"-")</f>
        <v>Blackburn</v>
      </c>
      <c r="J195" s="1526"/>
      <c r="K195" s="1527"/>
      <c r="L195" s="407">
        <f ca="1">IFERROR(VLOOKUP(CONCATENATE($C$193,"-",$Q$191,"-",$B195),'calc-form'!$A$1:$AT$839,6,FALSE),"-")</f>
        <v>0</v>
      </c>
      <c r="M195" s="194">
        <f ca="1">IFERROR(VLOOKUP(CONCATENATE($C$193,"-",$Q$191,"-",$B195),'calc-form'!$A$1:$AT$839,7,FALSE),"-")</f>
        <v>1</v>
      </c>
      <c r="N195" s="195" t="str">
        <f ca="1">IFERROR(IF(L195=M195,"D",IF(OR(AND(C$193=E195,L195&gt;M195),AND(C$193=I195,M195&gt;L195)),"W",IF(OR(AND(C$193=E195,L195&lt;M195),AND(C$193=I195,M195&lt;L195)),"L","Error"))),"-")</f>
        <v>W</v>
      </c>
      <c r="O195" s="196">
        <f ca="1">IFERROR(VLOOKUP(CONCATENATE($C$193,"-",$Q$191,"-",$B195),'calc-form'!$A$1:$AT$839,28,FALSE),"-")</f>
        <v>3.56</v>
      </c>
      <c r="P195" s="197">
        <f ca="1">IFERROR(VLOOKUP(CONCATENATE($C$193,"-",$Q$191,"-",$B195),'calc-form'!$A$1:$AT$839,29,FALSE),"-")</f>
        <v>3.21</v>
      </c>
      <c r="Q195" s="198">
        <f ca="1">IFERROR(VLOOKUP(CONCATENATE($C$193,"-",$Q$191,"-",$B195),'calc-form'!$A$1:$AT$839,30,FALSE),"-")</f>
        <v>2.31</v>
      </c>
      <c r="R195" s="161"/>
      <c r="S195" s="1524">
        <f ca="1">IFERROR(VLOOKUP(CONCATENATE($S$193,"-",$Q$191,"-",$B195),'calc-form'!$A$1:$AT$839,3,FALSE),"-")</f>
        <v>43380</v>
      </c>
      <c r="T195" s="1524"/>
      <c r="U195" s="1525" t="str">
        <f ca="1">IFERROR(VLOOKUP(CONCATENATE($S$193,"-",$Q$191,"-",$B195),'calc-form'!$A$1:$AT$839,4,FALSE),"-")</f>
        <v>Bristol City</v>
      </c>
      <c r="V195" s="1526"/>
      <c r="W195" s="1526"/>
      <c r="X195" s="408" t="s">
        <v>329</v>
      </c>
      <c r="Y195" s="1526" t="str">
        <f ca="1">IFERROR(VLOOKUP(CONCATENATE($S$193,"-",$Q$191,"-",$B195),'calc-form'!$A$1:$AT$839,5,FALSE),"-")</f>
        <v>Sheffield Weds</v>
      </c>
      <c r="Z195" s="1526"/>
      <c r="AA195" s="1527"/>
      <c r="AB195" s="193">
        <f ca="1">IFERROR(VLOOKUP(CONCATENATE($S$193,"-",$Q$191,"-",$B195),'calc-form'!$A$1:$AT$839,6,FALSE),"-")</f>
        <v>1</v>
      </c>
      <c r="AC195" s="194">
        <f ca="1">IFERROR(VLOOKUP(CONCATENATE($S$193,"-",$Q$191,"-",$B195),'calc-form'!$A$1:$AT$839,7,FALSE),"-")</f>
        <v>2</v>
      </c>
      <c r="AD195" s="195" t="str">
        <f ca="1">IFERROR(IF(AB195=AC195,"D",IF(OR(AND(S$193=U195,AB195&gt;AC195),AND(S$193=Y195,AC195&gt;AB195)),"W",IF(OR(AND(S$193=U195,AB195&lt;AC195),AND(S$193=Y195,AC195&lt;AB195)),"L","Error"))),"-")</f>
        <v>L</v>
      </c>
      <c r="AE195" s="196">
        <f ca="1">IFERROR(VLOOKUP(CONCATENATE($S$193,"-",$Q$191,"-",$B195),'calc-form'!$A$1:$AT$839,28,FALSE),"-")</f>
        <v>1.86</v>
      </c>
      <c r="AF195" s="197">
        <f ca="1">IFERROR(VLOOKUP(CONCATENATE($S$193,"-",$Q$191,"-",$B195),'calc-form'!$A$1:$AT$839,29,FALSE),"-")</f>
        <v>3.71</v>
      </c>
      <c r="AG195" s="198">
        <f ca="1">IFERROR(VLOOKUP(CONCATENATE($S$193,"-",$Q$191,"-",$B195),'calc-form'!$A$1:$AT$839,30,FALSE),"-")</f>
        <v>4.54</v>
      </c>
    </row>
    <row r="196" spans="2:33" ht="20.100000000000001" customHeight="1" x14ac:dyDescent="0.25">
      <c r="B196" s="159">
        <v>2</v>
      </c>
      <c r="C196" s="1378">
        <f ca="1">IFERROR(VLOOKUP(CONCATENATE($C$193,"-",$Q$191,"-",$B196),'calc-form'!$A$1:$AT$839,3,FALSE),"-")</f>
        <v>43376</v>
      </c>
      <c r="D196" s="1378"/>
      <c r="E196" s="1379" t="str">
        <f ca="1">IFERROR(VLOOKUP(CONCATENATE($C$193,"-",$Q$191,"-",$B196),'calc-form'!$A$1:$AT$839,4,FALSE),"-")</f>
        <v>Blackburn</v>
      </c>
      <c r="F196" s="1380"/>
      <c r="G196" s="1380"/>
      <c r="H196" s="199" t="s">
        <v>329</v>
      </c>
      <c r="I196" s="1380" t="str">
        <f ca="1">IFERROR(VLOOKUP(CONCATENATE($C$193,"-",$Q$191,"-",$B196),'calc-form'!$A$1:$AT$839,5,FALSE),"-")</f>
        <v>Sheffield United</v>
      </c>
      <c r="J196" s="1380"/>
      <c r="K196" s="1381"/>
      <c r="L196" s="402">
        <f ca="1">IFERROR(VLOOKUP(CONCATENATE($C$193,"-",$Q$191,"-",$B196),'calc-form'!$A$1:$AT$839,6,FALSE),"-")</f>
        <v>0</v>
      </c>
      <c r="M196" s="201">
        <f ca="1">IFERROR(VLOOKUP(CONCATENATE($C$193,"-",$Q$191,"-",$B196),'calc-form'!$A$1:$AT$839,7,FALSE),"-")</f>
        <v>2</v>
      </c>
      <c r="N196" s="202" t="str">
        <f t="shared" ref="N196:N202" ca="1" si="296">IFERROR(IF(L196=M196,"D",IF(OR(AND(C$193=E196,L196&gt;M196),AND(C$193=I196,M196&gt;L196)),"W",IF(OR(AND(C$193=E196,L196&lt;M196),AND(C$193=I196,M196&lt;L196)),"L","Error"))),"-")</f>
        <v>L</v>
      </c>
      <c r="O196" s="203">
        <f ca="1">IFERROR(VLOOKUP(CONCATENATE($C$193,"-",$Q$191,"-",$B196),'calc-form'!$A$1:$AT$839,28,FALSE),"-")</f>
        <v>2.9</v>
      </c>
      <c r="P196" s="204">
        <f ca="1">IFERROR(VLOOKUP(CONCATENATE($C$193,"-",$Q$191,"-",$B196),'calc-form'!$A$1:$AT$839,29,FALSE),"-")</f>
        <v>3.35</v>
      </c>
      <c r="Q196" s="205">
        <f ca="1">IFERROR(VLOOKUP(CONCATENATE($C$193,"-",$Q$191,"-",$B196),'calc-form'!$A$1:$AT$839,30,FALSE),"-")</f>
        <v>2.62</v>
      </c>
      <c r="R196" s="161"/>
      <c r="S196" s="1378">
        <f ca="1">IFERROR(VLOOKUP(CONCATENATE($S$193,"-",$Q$191,"-",$B196),'calc-form'!$A$1:$AT$839,3,FALSE),"-")</f>
        <v>43376</v>
      </c>
      <c r="T196" s="1378"/>
      <c r="U196" s="1379" t="str">
        <f ca="1">IFERROR(VLOOKUP(CONCATENATE($S$193,"-",$Q$191,"-",$B196),'calc-form'!$A$1:$AT$839,4,FALSE),"-")</f>
        <v>Rotherham</v>
      </c>
      <c r="V196" s="1380"/>
      <c r="W196" s="1380"/>
      <c r="X196" s="199" t="s">
        <v>329</v>
      </c>
      <c r="Y196" s="1380" t="str">
        <f ca="1">IFERROR(VLOOKUP(CONCATENATE($S$193,"-",$Q$191,"-",$B196),'calc-form'!$A$1:$AT$839,5,FALSE),"-")</f>
        <v>Bristol City</v>
      </c>
      <c r="Z196" s="1380"/>
      <c r="AA196" s="1381"/>
      <c r="AB196" s="200">
        <f ca="1">IFERROR(VLOOKUP(CONCATENATE($S$193,"-",$Q$191,"-",$B196),'calc-form'!$A$1:$AT$839,6,FALSE),"-")</f>
        <v>0</v>
      </c>
      <c r="AC196" s="201">
        <f ca="1">IFERROR(VLOOKUP(CONCATENATE($S$193,"-",$Q$191,"-",$B196),'calc-form'!$A$1:$AT$839,7,FALSE),"-")</f>
        <v>0</v>
      </c>
      <c r="AD196" s="202" t="str">
        <f t="shared" ref="AD196:AD202" ca="1" si="297">IFERROR(IF(AB196=AC196,"D",IF(OR(AND(S$193=U196,AB196&gt;AC196),AND(S$193=Y196,AC196&gt;AB196)),"W",IF(OR(AND(S$193=U196,AB196&lt;AC196),AND(S$193=Y196,AC196&lt;AB196)),"L","Error"))),"-")</f>
        <v>D</v>
      </c>
      <c r="AE196" s="203">
        <f ca="1">IFERROR(VLOOKUP(CONCATENATE($S$193,"-",$Q$191,"-",$B196),'calc-form'!$A$1:$AT$839,28,FALSE),"-")</f>
        <v>3.58</v>
      </c>
      <c r="AF196" s="204">
        <f ca="1">IFERROR(VLOOKUP(CONCATENATE($S$193,"-",$Q$191,"-",$B196),'calc-form'!$A$1:$AT$839,29,FALSE),"-")</f>
        <v>3.5</v>
      </c>
      <c r="AG196" s="205">
        <f ca="1">IFERROR(VLOOKUP(CONCATENATE($S$193,"-",$Q$191,"-",$B196),'calc-form'!$A$1:$AT$839,30,FALSE),"-")</f>
        <v>2.17</v>
      </c>
    </row>
    <row r="197" spans="2:33" ht="20.100000000000001" customHeight="1" x14ac:dyDescent="0.25">
      <c r="B197" s="159">
        <v>3</v>
      </c>
      <c r="C197" s="1378">
        <f ca="1">IFERROR(VLOOKUP(CONCATENATE($C$193,"-",$Q$191,"-",$B197),'calc-form'!$A$1:$AT$839,3,FALSE),"-")</f>
        <v>43372</v>
      </c>
      <c r="D197" s="1378"/>
      <c r="E197" s="1379" t="str">
        <f ca="1">IFERROR(VLOOKUP(CONCATENATE($C$193,"-",$Q$191,"-",$B197),'calc-form'!$A$1:$AT$839,4,FALSE),"-")</f>
        <v>Blackburn</v>
      </c>
      <c r="F197" s="1380"/>
      <c r="G197" s="1380"/>
      <c r="H197" s="199" t="s">
        <v>329</v>
      </c>
      <c r="I197" s="1380" t="str">
        <f ca="1">IFERROR(VLOOKUP(CONCATENATE($C$193,"-",$Q$191,"-",$B197),'calc-form'!$A$1:$AT$839,5,FALSE),"-")</f>
        <v>Nott'm Forest</v>
      </c>
      <c r="J197" s="1380"/>
      <c r="K197" s="1381"/>
      <c r="L197" s="402">
        <f ca="1">IFERROR(VLOOKUP(CONCATENATE($C$193,"-",$Q$191,"-",$B197),'calc-form'!$A$1:$AT$839,6,FALSE),"-")</f>
        <v>2</v>
      </c>
      <c r="M197" s="201">
        <f ca="1">IFERROR(VLOOKUP(CONCATENATE($C$193,"-",$Q$191,"-",$B197),'calc-form'!$A$1:$AT$839,7,FALSE),"-")</f>
        <v>2</v>
      </c>
      <c r="N197" s="202" t="str">
        <f t="shared" ca="1" si="296"/>
        <v>D</v>
      </c>
      <c r="O197" s="203">
        <f ca="1">IFERROR(VLOOKUP(CONCATENATE($C$193,"-",$Q$191,"-",$B197),'calc-form'!$A$1:$AT$839,28,FALSE),"-")</f>
        <v>2.39</v>
      </c>
      <c r="P197" s="204">
        <f ca="1">IFERROR(VLOOKUP(CONCATENATE($C$193,"-",$Q$191,"-",$B197),'calc-form'!$A$1:$AT$839,29,FALSE),"-")</f>
        <v>3.19</v>
      </c>
      <c r="Q197" s="205">
        <f ca="1">IFERROR(VLOOKUP(CONCATENATE($C$193,"-",$Q$191,"-",$B197),'calc-form'!$A$1:$AT$839,30,FALSE),"-")</f>
        <v>3.42</v>
      </c>
      <c r="R197" s="161"/>
      <c r="S197" s="1378">
        <f ca="1">IFERROR(VLOOKUP(CONCATENATE($S$193,"-",$Q$191,"-",$B197),'calc-form'!$A$1:$AT$839,3,FALSE),"-")</f>
        <v>43371</v>
      </c>
      <c r="T197" s="1378"/>
      <c r="U197" s="1379" t="str">
        <f ca="1">IFERROR(VLOOKUP(CONCATENATE($S$193,"-",$Q$191,"-",$B197),'calc-form'!$A$1:$AT$839,4,FALSE),"-")</f>
        <v>Bristol City</v>
      </c>
      <c r="V197" s="1380"/>
      <c r="W197" s="1380"/>
      <c r="X197" s="199" t="s">
        <v>329</v>
      </c>
      <c r="Y197" s="1380" t="str">
        <f ca="1">IFERROR(VLOOKUP(CONCATENATE($S$193,"-",$Q$191,"-",$B197),'calc-form'!$A$1:$AT$839,5,FALSE),"-")</f>
        <v>Aston Villa</v>
      </c>
      <c r="Z197" s="1380"/>
      <c r="AA197" s="1381"/>
      <c r="AB197" s="200">
        <f ca="1">IFERROR(VLOOKUP(CONCATENATE($S$193,"-",$Q$191,"-",$B197),'calc-form'!$A$1:$AT$839,6,FALSE),"-")</f>
        <v>1</v>
      </c>
      <c r="AC197" s="201">
        <f ca="1">IFERROR(VLOOKUP(CONCATENATE($S$193,"-",$Q$191,"-",$B197),'calc-form'!$A$1:$AT$839,7,FALSE),"-")</f>
        <v>1</v>
      </c>
      <c r="AD197" s="202" t="str">
        <f t="shared" ca="1" si="297"/>
        <v>D</v>
      </c>
      <c r="AE197" s="203">
        <f ca="1">IFERROR(VLOOKUP(CONCATENATE($S$193,"-",$Q$191,"-",$B197),'calc-form'!$A$1:$AT$839,28,FALSE),"-")</f>
        <v>2.5</v>
      </c>
      <c r="AF197" s="204">
        <f ca="1">IFERROR(VLOOKUP(CONCATENATE($S$193,"-",$Q$191,"-",$B197),'calc-form'!$A$1:$AT$839,29,FALSE),"-")</f>
        <v>3.35</v>
      </c>
      <c r="AG197" s="205">
        <f ca="1">IFERROR(VLOOKUP(CONCATENATE($S$193,"-",$Q$191,"-",$B197),'calc-form'!$A$1:$AT$839,30,FALSE),"-")</f>
        <v>3.07</v>
      </c>
    </row>
    <row r="198" spans="2:33" ht="20.100000000000001" customHeight="1" x14ac:dyDescent="0.25">
      <c r="B198" s="159">
        <v>4</v>
      </c>
      <c r="C198" s="1378">
        <f ca="1">IFERROR(VLOOKUP(CONCATENATE($C$193,"-",$Q$191,"-",$B198),'calc-form'!$A$1:$AT$839,3,FALSE),"-")</f>
        <v>43365</v>
      </c>
      <c r="D198" s="1378"/>
      <c r="E198" s="1379" t="str">
        <f ca="1">IFERROR(VLOOKUP(CONCATENATE($C$193,"-",$Q$191,"-",$B198),'calc-form'!$A$1:$AT$839,4,FALSE),"-")</f>
        <v>Stoke</v>
      </c>
      <c r="F198" s="1380"/>
      <c r="G198" s="1380"/>
      <c r="H198" s="199" t="s">
        <v>329</v>
      </c>
      <c r="I198" s="1380" t="str">
        <f ca="1">IFERROR(VLOOKUP(CONCATENATE($C$193,"-",$Q$191,"-",$B198),'calc-form'!$A$1:$AT$839,5,FALSE),"-")</f>
        <v>Blackburn</v>
      </c>
      <c r="J198" s="1380"/>
      <c r="K198" s="1381"/>
      <c r="L198" s="402">
        <f ca="1">IFERROR(VLOOKUP(CONCATENATE($C$193,"-",$Q$191,"-",$B198),'calc-form'!$A$1:$AT$839,6,FALSE),"-")</f>
        <v>2</v>
      </c>
      <c r="M198" s="201">
        <f ca="1">IFERROR(VLOOKUP(CONCATENATE($C$193,"-",$Q$191,"-",$B198),'calc-form'!$A$1:$AT$839,7,FALSE),"-")</f>
        <v>3</v>
      </c>
      <c r="N198" s="202" t="str">
        <f t="shared" ca="1" si="296"/>
        <v>W</v>
      </c>
      <c r="O198" s="203">
        <f ca="1">IFERROR(VLOOKUP(CONCATENATE($C$193,"-",$Q$191,"-",$B198),'calc-form'!$A$1:$AT$839,28,FALSE),"-")</f>
        <v>2.0299999999999998</v>
      </c>
      <c r="P198" s="204">
        <f ca="1">IFERROR(VLOOKUP(CONCATENATE($C$193,"-",$Q$191,"-",$B198),'calc-form'!$A$1:$AT$839,29,FALSE),"-")</f>
        <v>3.41</v>
      </c>
      <c r="Q198" s="205">
        <f ca="1">IFERROR(VLOOKUP(CONCATENATE($C$193,"-",$Q$191,"-",$B198),'calc-form'!$A$1:$AT$839,30,FALSE),"-")</f>
        <v>4.1100000000000003</v>
      </c>
      <c r="R198" s="161"/>
      <c r="S198" s="1378">
        <f ca="1">IFERROR(VLOOKUP(CONCATENATE($S$193,"-",$Q$191,"-",$B198),'calc-form'!$A$1:$AT$839,3,FALSE),"-")</f>
        <v>43364</v>
      </c>
      <c r="T198" s="1378"/>
      <c r="U198" s="1379" t="str">
        <f ca="1">IFERROR(VLOOKUP(CONCATENATE($S$193,"-",$Q$191,"-",$B198),'calc-form'!$A$1:$AT$839,4,FALSE),"-")</f>
        <v>Wigan</v>
      </c>
      <c r="V198" s="1380"/>
      <c r="W198" s="1380"/>
      <c r="X198" s="199" t="s">
        <v>329</v>
      </c>
      <c r="Y198" s="1380" t="str">
        <f ca="1">IFERROR(VLOOKUP(CONCATENATE($S$193,"-",$Q$191,"-",$B198),'calc-form'!$A$1:$AT$839,5,FALSE),"-")</f>
        <v>Bristol City</v>
      </c>
      <c r="Z198" s="1380"/>
      <c r="AA198" s="1381"/>
      <c r="AB198" s="200">
        <f ca="1">IFERROR(VLOOKUP(CONCATENATE($S$193,"-",$Q$191,"-",$B198),'calc-form'!$A$1:$AT$839,6,FALSE),"-")</f>
        <v>1</v>
      </c>
      <c r="AC198" s="201">
        <f ca="1">IFERROR(VLOOKUP(CONCATENATE($S$193,"-",$Q$191,"-",$B198),'calc-form'!$A$1:$AT$839,7,FALSE),"-")</f>
        <v>0</v>
      </c>
      <c r="AD198" s="202" t="str">
        <f t="shared" ca="1" si="297"/>
        <v>L</v>
      </c>
      <c r="AE198" s="203">
        <f ca="1">IFERROR(VLOOKUP(CONCATENATE($S$193,"-",$Q$191,"-",$B198),'calc-form'!$A$1:$AT$839,28,FALSE),"-")</f>
        <v>2.2999999999999998</v>
      </c>
      <c r="AF198" s="204">
        <f ca="1">IFERROR(VLOOKUP(CONCATENATE($S$193,"-",$Q$191,"-",$B198),'calc-form'!$A$1:$AT$839,29,FALSE),"-")</f>
        <v>3.47</v>
      </c>
      <c r="AG198" s="205">
        <f ca="1">IFERROR(VLOOKUP(CONCATENATE($S$193,"-",$Q$191,"-",$B198),'calc-form'!$A$1:$AT$839,30,FALSE),"-")</f>
        <v>3.27</v>
      </c>
    </row>
    <row r="199" spans="2:33" ht="20.100000000000001" customHeight="1" x14ac:dyDescent="0.25">
      <c r="B199" s="159">
        <v>5</v>
      </c>
      <c r="C199" s="1378">
        <f ca="1">IFERROR(VLOOKUP(CONCATENATE($C$193,"-",$Q$191,"-",$B199),'calc-form'!$A$1:$AT$839,3,FALSE),"-")</f>
        <v>43361</v>
      </c>
      <c r="D199" s="1378"/>
      <c r="E199" s="1379" t="str">
        <f ca="1">IFERROR(VLOOKUP(CONCATENATE($C$193,"-",$Q$191,"-",$B199),'calc-form'!$A$1:$AT$839,4,FALSE),"-")</f>
        <v>Derby</v>
      </c>
      <c r="F199" s="1380"/>
      <c r="G199" s="1380"/>
      <c r="H199" s="199" t="s">
        <v>329</v>
      </c>
      <c r="I199" s="1380" t="str">
        <f ca="1">IFERROR(VLOOKUP(CONCATENATE($C$193,"-",$Q$191,"-",$B199),'calc-form'!$A$1:$AT$839,5,FALSE),"-")</f>
        <v>Blackburn</v>
      </c>
      <c r="J199" s="1380"/>
      <c r="K199" s="1381"/>
      <c r="L199" s="402">
        <f ca="1">IFERROR(VLOOKUP(CONCATENATE($C$193,"-",$Q$191,"-",$B199),'calc-form'!$A$1:$AT$839,6,FALSE),"-")</f>
        <v>0</v>
      </c>
      <c r="M199" s="201">
        <f ca="1">IFERROR(VLOOKUP(CONCATENATE($C$193,"-",$Q$191,"-",$B199),'calc-form'!$A$1:$AT$839,7,FALSE),"-")</f>
        <v>0</v>
      </c>
      <c r="N199" s="202" t="str">
        <f t="shared" ca="1" si="296"/>
        <v>D</v>
      </c>
      <c r="O199" s="203">
        <f ca="1">IFERROR(VLOOKUP(CONCATENATE($C$193,"-",$Q$191,"-",$B199),'calc-form'!$A$1:$AT$839,28,FALSE),"-")</f>
        <v>2.2799999999999998</v>
      </c>
      <c r="P199" s="204">
        <f ca="1">IFERROR(VLOOKUP(CONCATENATE($C$193,"-",$Q$191,"-",$B199),'calc-form'!$A$1:$AT$839,29,FALSE),"-")</f>
        <v>3.22</v>
      </c>
      <c r="Q199" s="205">
        <f ca="1">IFERROR(VLOOKUP(CONCATENATE($C$193,"-",$Q$191,"-",$B199),'calc-form'!$A$1:$AT$839,30,FALSE),"-")</f>
        <v>3.57</v>
      </c>
      <c r="R199" s="161"/>
      <c r="S199" s="1378">
        <f ca="1">IFERROR(VLOOKUP(CONCATENATE($S$193,"-",$Q$191,"-",$B199),'calc-form'!$A$1:$AT$839,3,FALSE),"-")</f>
        <v>43361</v>
      </c>
      <c r="T199" s="1378"/>
      <c r="U199" s="1379" t="str">
        <f ca="1">IFERROR(VLOOKUP(CONCATENATE($S$193,"-",$Q$191,"-",$B199),'calc-form'!$A$1:$AT$839,4,FALSE),"-")</f>
        <v>West Brom</v>
      </c>
      <c r="V199" s="1380"/>
      <c r="W199" s="1380"/>
      <c r="X199" s="199" t="s">
        <v>329</v>
      </c>
      <c r="Y199" s="1380" t="str">
        <f ca="1">IFERROR(VLOOKUP(CONCATENATE($S$193,"-",$Q$191,"-",$B199),'calc-form'!$A$1:$AT$839,5,FALSE),"-")</f>
        <v>Bristol City</v>
      </c>
      <c r="Z199" s="1380"/>
      <c r="AA199" s="1381"/>
      <c r="AB199" s="200">
        <f ca="1">IFERROR(VLOOKUP(CONCATENATE($S$193,"-",$Q$191,"-",$B199),'calc-form'!$A$1:$AT$839,6,FALSE),"-")</f>
        <v>4</v>
      </c>
      <c r="AC199" s="201">
        <f ca="1">IFERROR(VLOOKUP(CONCATENATE($S$193,"-",$Q$191,"-",$B199),'calc-form'!$A$1:$AT$839,7,FALSE),"-")</f>
        <v>2</v>
      </c>
      <c r="AD199" s="202" t="str">
        <f t="shared" ca="1" si="297"/>
        <v>L</v>
      </c>
      <c r="AE199" s="203">
        <f ca="1">IFERROR(VLOOKUP(CONCATENATE($S$193,"-",$Q$191,"-",$B199),'calc-form'!$A$1:$AT$839,28,FALSE),"-")</f>
        <v>1.93</v>
      </c>
      <c r="AF199" s="204">
        <f ca="1">IFERROR(VLOOKUP(CONCATENATE($S$193,"-",$Q$191,"-",$B199),'calc-form'!$A$1:$AT$839,29,FALSE),"-")</f>
        <v>3.62</v>
      </c>
      <c r="AG199" s="205">
        <f ca="1">IFERROR(VLOOKUP(CONCATENATE($S$193,"-",$Q$191,"-",$B199),'calc-form'!$A$1:$AT$839,30,FALSE),"-")</f>
        <v>4.28</v>
      </c>
    </row>
    <row r="200" spans="2:33" ht="20.100000000000001" customHeight="1" x14ac:dyDescent="0.25">
      <c r="B200" s="159">
        <v>6</v>
      </c>
      <c r="C200" s="1378">
        <f ca="1">IFERROR(VLOOKUP(CONCATENATE($C$193,"-",$Q$191,"-",$B200),'calc-form'!$A$1:$AT$839,3,FALSE),"-")</f>
        <v>43358</v>
      </c>
      <c r="D200" s="1378"/>
      <c r="E200" s="1379" t="str">
        <f ca="1">IFERROR(VLOOKUP(CONCATENATE($C$193,"-",$Q$191,"-",$B200),'calc-form'!$A$1:$AT$839,4,FALSE),"-")</f>
        <v>Blackburn</v>
      </c>
      <c r="F200" s="1380"/>
      <c r="G200" s="1380"/>
      <c r="H200" s="199" t="s">
        <v>329</v>
      </c>
      <c r="I200" s="1380" t="str">
        <f ca="1">IFERROR(VLOOKUP(CONCATENATE($C$193,"-",$Q$191,"-",$B200),'calc-form'!$A$1:$AT$839,5,FALSE),"-")</f>
        <v>Aston Villa</v>
      </c>
      <c r="J200" s="1380"/>
      <c r="K200" s="1381"/>
      <c r="L200" s="402">
        <f ca="1">IFERROR(VLOOKUP(CONCATENATE($C$193,"-",$Q$191,"-",$B200),'calc-form'!$A$1:$AT$839,6,FALSE),"-")</f>
        <v>1</v>
      </c>
      <c r="M200" s="201">
        <f ca="1">IFERROR(VLOOKUP(CONCATENATE($C$193,"-",$Q$191,"-",$B200),'calc-form'!$A$1:$AT$839,7,FALSE),"-")</f>
        <v>1</v>
      </c>
      <c r="N200" s="202" t="str">
        <f t="shared" ca="1" si="296"/>
        <v>D</v>
      </c>
      <c r="O200" s="203">
        <f ca="1">IFERROR(VLOOKUP(CONCATENATE($C$193,"-",$Q$191,"-",$B200),'calc-form'!$A$1:$AT$839,28,FALSE),"-")</f>
        <v>2.82</v>
      </c>
      <c r="P200" s="204">
        <f ca="1">IFERROR(VLOOKUP(CONCATENATE($C$193,"-",$Q$191,"-",$B200),'calc-form'!$A$1:$AT$839,29,FALSE),"-")</f>
        <v>3.21</v>
      </c>
      <c r="Q200" s="205">
        <f ca="1">IFERROR(VLOOKUP(CONCATENATE($C$193,"-",$Q$191,"-",$B200),'calc-form'!$A$1:$AT$839,30,FALSE),"-")</f>
        <v>2.78</v>
      </c>
      <c r="R200" s="161"/>
      <c r="S200" s="1378">
        <f ca="1">IFERROR(VLOOKUP(CONCATENATE($S$193,"-",$Q$191,"-",$B200),'calc-form'!$A$1:$AT$839,3,FALSE),"-")</f>
        <v>43358</v>
      </c>
      <c r="T200" s="1378"/>
      <c r="U200" s="1379" t="str">
        <f ca="1">IFERROR(VLOOKUP(CONCATENATE($S$193,"-",$Q$191,"-",$B200),'calc-form'!$A$1:$AT$839,4,FALSE),"-")</f>
        <v>Bristol City</v>
      </c>
      <c r="V200" s="1380"/>
      <c r="W200" s="1380"/>
      <c r="X200" s="199" t="s">
        <v>329</v>
      </c>
      <c r="Y200" s="1380" t="str">
        <f ca="1">IFERROR(VLOOKUP(CONCATENATE($S$193,"-",$Q$191,"-",$B200),'calc-form'!$A$1:$AT$839,5,FALSE),"-")</f>
        <v>Sheffield United</v>
      </c>
      <c r="Z200" s="1380"/>
      <c r="AA200" s="1381"/>
      <c r="AB200" s="200">
        <f ca="1">IFERROR(VLOOKUP(CONCATENATE($S$193,"-",$Q$191,"-",$B200),'calc-form'!$A$1:$AT$839,6,FALSE),"-")</f>
        <v>1</v>
      </c>
      <c r="AC200" s="201">
        <f ca="1">IFERROR(VLOOKUP(CONCATENATE($S$193,"-",$Q$191,"-",$B200),'calc-form'!$A$1:$AT$839,7,FALSE),"-")</f>
        <v>0</v>
      </c>
      <c r="AD200" s="202" t="str">
        <f t="shared" ca="1" si="297"/>
        <v>W</v>
      </c>
      <c r="AE200" s="203">
        <f ca="1">IFERROR(VLOOKUP(CONCATENATE($S$193,"-",$Q$191,"-",$B200),'calc-form'!$A$1:$AT$839,28,FALSE),"-")</f>
        <v>2.66</v>
      </c>
      <c r="AF200" s="204">
        <f ca="1">IFERROR(VLOOKUP(CONCATENATE($S$193,"-",$Q$191,"-",$B200),'calc-form'!$A$1:$AT$839,29,FALSE),"-")</f>
        <v>3.38</v>
      </c>
      <c r="AG200" s="205">
        <f ca="1">IFERROR(VLOOKUP(CONCATENATE($S$193,"-",$Q$191,"-",$B200),'calc-form'!$A$1:$AT$839,30,FALSE),"-")</f>
        <v>2.8</v>
      </c>
    </row>
    <row r="201" spans="2:33" ht="20.100000000000001" customHeight="1" x14ac:dyDescent="0.25">
      <c r="B201" s="159">
        <v>7</v>
      </c>
      <c r="C201" s="1378">
        <f ca="1">IFERROR(VLOOKUP(CONCATENATE($C$193,"-",$Q$191,"-",$B201),'calc-form'!$A$1:$AT$839,3,FALSE),"-")</f>
        <v>43345</v>
      </c>
      <c r="D201" s="1378"/>
      <c r="E201" s="1379" t="str">
        <f ca="1">IFERROR(VLOOKUP(CONCATENATE($C$193,"-",$Q$191,"-",$B201),'calc-form'!$A$1:$AT$839,4,FALSE),"-")</f>
        <v>Bristol City</v>
      </c>
      <c r="F201" s="1380"/>
      <c r="G201" s="1380"/>
      <c r="H201" s="199" t="s">
        <v>329</v>
      </c>
      <c r="I201" s="1380" t="str">
        <f ca="1">IFERROR(VLOOKUP(CONCATENATE($C$193,"-",$Q$191,"-",$B201),'calc-form'!$A$1:$AT$839,5,FALSE),"-")</f>
        <v>Blackburn</v>
      </c>
      <c r="J201" s="1380"/>
      <c r="K201" s="1381"/>
      <c r="L201" s="402">
        <f ca="1">IFERROR(VLOOKUP(CONCATENATE($C$193,"-",$Q$191,"-",$B201),'calc-form'!$A$1:$AT$839,6,FALSE),"-")</f>
        <v>4</v>
      </c>
      <c r="M201" s="201">
        <f ca="1">IFERROR(VLOOKUP(CONCATENATE($C$193,"-",$Q$191,"-",$B201),'calc-form'!$A$1:$AT$839,7,FALSE),"-")</f>
        <v>1</v>
      </c>
      <c r="N201" s="202" t="str">
        <f t="shared" ca="1" si="296"/>
        <v>L</v>
      </c>
      <c r="O201" s="203">
        <f ca="1">IFERROR(VLOOKUP(CONCATENATE($C$193,"-",$Q$191,"-",$B201),'calc-form'!$A$1:$AT$839,28,FALSE),"-")</f>
        <v>2.42</v>
      </c>
      <c r="P201" s="204">
        <f ca="1">IFERROR(VLOOKUP(CONCATENATE($C$193,"-",$Q$191,"-",$B201),'calc-form'!$A$1:$AT$839,29,FALSE),"-")</f>
        <v>3.2</v>
      </c>
      <c r="Q201" s="205">
        <f ca="1">IFERROR(VLOOKUP(CONCATENATE($C$193,"-",$Q$191,"-",$B201),'calc-form'!$A$1:$AT$839,30,FALSE),"-")</f>
        <v>3.33</v>
      </c>
      <c r="R201" s="161"/>
      <c r="S201" s="1378">
        <f ca="1">IFERROR(VLOOKUP(CONCATENATE($S$193,"-",$Q$191,"-",$B201),'calc-form'!$A$1:$AT$839,3,FALSE),"-")</f>
        <v>43345</v>
      </c>
      <c r="T201" s="1378"/>
      <c r="U201" s="1379" t="str">
        <f ca="1">IFERROR(VLOOKUP(CONCATENATE($S$193,"-",$Q$191,"-",$B201),'calc-form'!$A$1:$AT$839,4,FALSE),"-")</f>
        <v>Bristol City</v>
      </c>
      <c r="V201" s="1380"/>
      <c r="W201" s="1380"/>
      <c r="X201" s="199" t="s">
        <v>329</v>
      </c>
      <c r="Y201" s="1380" t="str">
        <f ca="1">IFERROR(VLOOKUP(CONCATENATE($S$193,"-",$Q$191,"-",$B201),'calc-form'!$A$1:$AT$839,5,FALSE),"-")</f>
        <v>Blackburn</v>
      </c>
      <c r="Z201" s="1380"/>
      <c r="AA201" s="1381"/>
      <c r="AB201" s="200">
        <f ca="1">IFERROR(VLOOKUP(CONCATENATE($S$193,"-",$Q$191,"-",$B201),'calc-form'!$A$1:$AT$839,6,FALSE),"-")</f>
        <v>4</v>
      </c>
      <c r="AC201" s="201">
        <f ca="1">IFERROR(VLOOKUP(CONCATENATE($S$193,"-",$Q$191,"-",$B201),'calc-form'!$A$1:$AT$839,7,FALSE),"-")</f>
        <v>1</v>
      </c>
      <c r="AD201" s="202" t="str">
        <f t="shared" ca="1" si="297"/>
        <v>W</v>
      </c>
      <c r="AE201" s="203">
        <f ca="1">IFERROR(VLOOKUP(CONCATENATE($S$193,"-",$Q$191,"-",$B201),'calc-form'!$A$1:$AT$839,28,FALSE),"-")</f>
        <v>2.42</v>
      </c>
      <c r="AF201" s="204">
        <f ca="1">IFERROR(VLOOKUP(CONCATENATE($S$193,"-",$Q$191,"-",$B201),'calc-form'!$A$1:$AT$839,29,FALSE),"-")</f>
        <v>3.2</v>
      </c>
      <c r="AG201" s="205">
        <f ca="1">IFERROR(VLOOKUP(CONCATENATE($S$193,"-",$Q$191,"-",$B201),'calc-form'!$A$1:$AT$839,30,FALSE),"-")</f>
        <v>3.33</v>
      </c>
    </row>
    <row r="202" spans="2:33" ht="20.100000000000001" customHeight="1" x14ac:dyDescent="0.25">
      <c r="B202" s="159">
        <v>8</v>
      </c>
      <c r="C202" s="1374">
        <f ca="1">IFERROR(VLOOKUP(CONCATENATE($C$193,"-",$Q$191,"-",$B202),'calc-form'!$A$1:$AT$839,3,FALSE),"-")</f>
        <v>43337</v>
      </c>
      <c r="D202" s="1374"/>
      <c r="E202" s="1375" t="str">
        <f ca="1">IFERROR(VLOOKUP(CONCATENATE($C$193,"-",$Q$191,"-",$B202),'calc-form'!$A$1:$AT$839,4,FALSE),"-")</f>
        <v>Blackburn</v>
      </c>
      <c r="F202" s="1376"/>
      <c r="G202" s="1376"/>
      <c r="H202" s="206" t="s">
        <v>329</v>
      </c>
      <c r="I202" s="1376" t="str">
        <f ca="1">IFERROR(VLOOKUP(CONCATENATE($C$193,"-",$Q$191,"-",$B202),'calc-form'!$A$1:$AT$839,5,FALSE),"-")</f>
        <v>Brentford</v>
      </c>
      <c r="J202" s="1376"/>
      <c r="K202" s="1377"/>
      <c r="L202" s="399">
        <f ca="1">IFERROR(VLOOKUP(CONCATENATE($C$193,"-",$Q$191,"-",$B202),'calc-form'!$A$1:$AT$839,6,FALSE),"-")</f>
        <v>1</v>
      </c>
      <c r="M202" s="208">
        <f ca="1">IFERROR(VLOOKUP(CONCATENATE($C$193,"-",$Q$191,"-",$B202),'calc-form'!$A$1:$AT$839,7,FALSE),"-")</f>
        <v>0</v>
      </c>
      <c r="N202" s="209" t="str">
        <f t="shared" ca="1" si="296"/>
        <v>W</v>
      </c>
      <c r="O202" s="210">
        <f ca="1">IFERROR(VLOOKUP(CONCATENATE($C$193,"-",$Q$191,"-",$B202),'calc-form'!$A$1:$AT$839,28,FALSE),"-")</f>
        <v>2.87</v>
      </c>
      <c r="P202" s="211">
        <f ca="1">IFERROR(VLOOKUP(CONCATENATE($C$193,"-",$Q$191,"-",$B202),'calc-form'!$A$1:$AT$839,29,FALSE),"-")</f>
        <v>3.47</v>
      </c>
      <c r="Q202" s="212">
        <f ca="1">IFERROR(VLOOKUP(CONCATENATE($C$193,"-",$Q$191,"-",$B202),'calc-form'!$A$1:$AT$839,30,FALSE),"-")</f>
        <v>2.58</v>
      </c>
      <c r="R202" s="166"/>
      <c r="S202" s="1374">
        <f ca="1">IFERROR(VLOOKUP(CONCATENATE($S$193,"-",$Q$191,"-",$B202),'calc-form'!$A$1:$AT$839,3,FALSE),"-")</f>
        <v>43337</v>
      </c>
      <c r="T202" s="1374"/>
      <c r="U202" s="1375" t="str">
        <f ca="1">IFERROR(VLOOKUP(CONCATENATE($S$193,"-",$Q$191,"-",$B202),'calc-form'!$A$1:$AT$839,4,FALSE),"-")</f>
        <v>Swansea</v>
      </c>
      <c r="V202" s="1376"/>
      <c r="W202" s="1376"/>
      <c r="X202" s="206" t="s">
        <v>329</v>
      </c>
      <c r="Y202" s="1376" t="str">
        <f ca="1">IFERROR(VLOOKUP(CONCATENATE($S$193,"-",$Q$191,"-",$B202),'calc-form'!$A$1:$AT$839,5,FALSE),"-")</f>
        <v>Bristol City</v>
      </c>
      <c r="Z202" s="1376"/>
      <c r="AA202" s="1377"/>
      <c r="AB202" s="207">
        <f ca="1">IFERROR(VLOOKUP(CONCATENATE($S$193,"-",$Q$191,"-",$B202),'calc-form'!$A$1:$AT$839,6,FALSE),"-")</f>
        <v>0</v>
      </c>
      <c r="AC202" s="208">
        <f ca="1">IFERROR(VLOOKUP(CONCATENATE($S$193,"-",$Q$191,"-",$B202),'calc-form'!$A$1:$AT$839,7,FALSE),"-")</f>
        <v>1</v>
      </c>
      <c r="AD202" s="209" t="str">
        <f t="shared" ca="1" si="297"/>
        <v>W</v>
      </c>
      <c r="AE202" s="210">
        <f ca="1">IFERROR(VLOOKUP(CONCATENATE($S$193,"-",$Q$191,"-",$B202),'calc-form'!$A$1:$AT$839,28,FALSE),"-")</f>
        <v>2.31</v>
      </c>
      <c r="AF202" s="211">
        <f ca="1">IFERROR(VLOOKUP(CONCATENATE($S$193,"-",$Q$191,"-",$B202),'calc-form'!$A$1:$AT$839,29,FALSE),"-")</f>
        <v>3.46</v>
      </c>
      <c r="AG202" s="212">
        <f ca="1">IFERROR(VLOOKUP(CONCATENATE($S$193,"-",$Q$191,"-",$B202),'calc-form'!$A$1:$AT$839,30,FALSE),"-")</f>
        <v>3.33</v>
      </c>
    </row>
    <row r="203" spans="2:33" ht="5.0999999999999996" customHeight="1" x14ac:dyDescent="0.25">
      <c r="C203" s="213"/>
      <c r="D203" s="213"/>
      <c r="E203" s="214"/>
      <c r="F203" s="214"/>
      <c r="G203" s="214"/>
      <c r="H203" s="215"/>
      <c r="I203" s="214"/>
      <c r="J203" s="214"/>
      <c r="K203" s="214"/>
      <c r="L203" s="216"/>
      <c r="M203" s="217"/>
      <c r="O203" s="218"/>
      <c r="P203" s="218"/>
      <c r="Q203" s="218"/>
      <c r="S203" s="213"/>
      <c r="T203" s="213"/>
      <c r="U203" s="214"/>
      <c r="V203" s="214"/>
      <c r="W203" s="214"/>
      <c r="X203" s="215"/>
      <c r="Y203" s="214"/>
      <c r="Z203" s="214"/>
      <c r="AA203" s="214"/>
      <c r="AB203" s="216"/>
      <c r="AC203" s="217"/>
      <c r="AE203" s="218"/>
      <c r="AF203" s="218"/>
      <c r="AG203" s="218"/>
    </row>
    <row r="204" spans="2:33" s="438" customFormat="1" ht="20.100000000000001" customHeight="1" x14ac:dyDescent="0.25">
      <c r="C204" s="213"/>
      <c r="D204" s="1360" t="s">
        <v>330</v>
      </c>
      <c r="E204" s="1361"/>
      <c r="F204" s="1361"/>
      <c r="G204" s="1361"/>
      <c r="H204" s="1361"/>
      <c r="I204" s="1362"/>
      <c r="J204" s="1366" t="str">
        <f t="shared" ref="J204" si="298">$L$4</f>
        <v>Blackburn</v>
      </c>
      <c r="K204" s="1366"/>
      <c r="L204" s="1366"/>
      <c r="M204" s="1366"/>
      <c r="N204" s="1366"/>
      <c r="O204" s="1366"/>
      <c r="P204" s="1366"/>
      <c r="Q204" s="1366"/>
      <c r="R204" s="164"/>
      <c r="S204" s="1366" t="str">
        <f t="shared" ref="S204" si="299">$S$4</f>
        <v>Bristol City</v>
      </c>
      <c r="T204" s="1366"/>
      <c r="U204" s="1366"/>
      <c r="V204" s="1366"/>
      <c r="W204" s="1366"/>
      <c r="X204" s="1366"/>
      <c r="Y204" s="1366"/>
      <c r="Z204" s="1366"/>
      <c r="AA204" s="214"/>
      <c r="AB204" s="216"/>
      <c r="AC204" s="217"/>
      <c r="AE204" s="218"/>
      <c r="AF204" s="218"/>
      <c r="AG204" s="218"/>
    </row>
    <row r="205" spans="2:33" ht="20.100000000000001" customHeight="1" x14ac:dyDescent="0.25">
      <c r="C205" s="526"/>
      <c r="D205" s="1363"/>
      <c r="E205" s="1364"/>
      <c r="F205" s="1364"/>
      <c r="G205" s="1364"/>
      <c r="H205" s="1364"/>
      <c r="I205" s="1365"/>
      <c r="J205" s="512" t="s">
        <v>287</v>
      </c>
      <c r="K205" s="510" t="s">
        <v>95</v>
      </c>
      <c r="L205" s="511" t="s">
        <v>76</v>
      </c>
      <c r="M205" s="512" t="s">
        <v>84</v>
      </c>
      <c r="N205" s="510" t="s">
        <v>288</v>
      </c>
      <c r="O205" s="511" t="s">
        <v>289</v>
      </c>
      <c r="P205" s="517" t="s">
        <v>16</v>
      </c>
      <c r="Q205" s="220" t="s">
        <v>331</v>
      </c>
      <c r="R205" s="161"/>
      <c r="S205" s="220" t="s">
        <v>287</v>
      </c>
      <c r="T205" s="510" t="s">
        <v>95</v>
      </c>
      <c r="U205" s="511" t="s">
        <v>76</v>
      </c>
      <c r="V205" s="512" t="s">
        <v>84</v>
      </c>
      <c r="W205" s="510" t="s">
        <v>288</v>
      </c>
      <c r="X205" s="511" t="s">
        <v>289</v>
      </c>
      <c r="Y205" s="517" t="s">
        <v>16</v>
      </c>
      <c r="Z205" s="220" t="s">
        <v>331</v>
      </c>
      <c r="AA205" s="221"/>
    </row>
    <row r="206" spans="2:33" s="438" customFormat="1" ht="20.100000000000001" customHeight="1" x14ac:dyDescent="0.25">
      <c r="C206" s="222"/>
      <c r="D206" s="1509" t="s">
        <v>332</v>
      </c>
      <c r="E206" s="1510"/>
      <c r="F206" s="1510"/>
      <c r="G206" s="1510"/>
      <c r="H206" s="1510"/>
      <c r="I206" s="1511"/>
      <c r="J206" s="519">
        <f ca="1">SUM(K206:M206)</f>
        <v>8</v>
      </c>
      <c r="K206" s="439">
        <f ca="1">calcform2!D34</f>
        <v>3</v>
      </c>
      <c r="L206" s="520">
        <f ca="1">calcform2!E34</f>
        <v>3</v>
      </c>
      <c r="M206" s="440">
        <f ca="1">calcform2!F34</f>
        <v>2</v>
      </c>
      <c r="N206" s="439">
        <f ca="1">calcform2!G34</f>
        <v>9</v>
      </c>
      <c r="O206" s="520">
        <f ca="1">calcform2!H34</f>
        <v>11</v>
      </c>
      <c r="P206" s="521">
        <f ca="1">N206-O206</f>
        <v>-2</v>
      </c>
      <c r="Q206" s="519">
        <f ca="1">3*K206+L206</f>
        <v>12</v>
      </c>
      <c r="R206" s="527"/>
      <c r="S206" s="519">
        <f t="shared" ref="S206:S211" ca="1" si="300">SUM(T206:V206)</f>
        <v>8</v>
      </c>
      <c r="T206" s="439">
        <f ca="1">calcform2!D69</f>
        <v>3</v>
      </c>
      <c r="U206" s="520">
        <f ca="1">calcform2!E69</f>
        <v>2</v>
      </c>
      <c r="V206" s="440">
        <f ca="1">calcform2!F69</f>
        <v>3</v>
      </c>
      <c r="W206" s="439">
        <f ca="1">calcform2!G69</f>
        <v>10</v>
      </c>
      <c r="X206" s="520">
        <f ca="1">calcform2!H69</f>
        <v>9</v>
      </c>
      <c r="Y206" s="521">
        <f ca="1">W206-X206</f>
        <v>1</v>
      </c>
      <c r="Z206" s="519">
        <f ca="1">3*T206+U206</f>
        <v>11</v>
      </c>
      <c r="AA206" s="434"/>
    </row>
    <row r="207" spans="2:33" s="438" customFormat="1" ht="20.100000000000001" customHeight="1" x14ac:dyDescent="0.25">
      <c r="C207" s="222"/>
      <c r="D207" s="1515" t="s">
        <v>422</v>
      </c>
      <c r="E207" s="1516"/>
      <c r="F207" s="1516"/>
      <c r="G207" s="1516"/>
      <c r="H207" s="1516"/>
      <c r="I207" s="1517"/>
      <c r="J207" s="507">
        <f ca="1">SUM(K207:M207)</f>
        <v>4</v>
      </c>
      <c r="K207" s="513">
        <f ca="1">calcform2!D35</f>
        <v>1</v>
      </c>
      <c r="L207" s="514">
        <f ca="1">calcform2!E35</f>
        <v>2</v>
      </c>
      <c r="M207" s="515">
        <f ca="1">calcform2!F35</f>
        <v>1</v>
      </c>
      <c r="N207" s="513">
        <f ca="1">calcform2!G35</f>
        <v>4</v>
      </c>
      <c r="O207" s="514">
        <f ca="1">calcform2!H35</f>
        <v>5</v>
      </c>
      <c r="P207" s="518">
        <f ca="1">N207-O207</f>
        <v>-1</v>
      </c>
      <c r="Q207" s="507">
        <f ca="1">3*K207+L207</f>
        <v>5</v>
      </c>
      <c r="R207" s="527"/>
      <c r="S207" s="507">
        <f ca="1">SUM(T207:V207)</f>
        <v>4</v>
      </c>
      <c r="T207" s="513">
        <f ca="1">calcform2!D70</f>
        <v>2</v>
      </c>
      <c r="U207" s="514">
        <f ca="1">calcform2!E70</f>
        <v>1</v>
      </c>
      <c r="V207" s="515">
        <f ca="1">calcform2!F70</f>
        <v>1</v>
      </c>
      <c r="W207" s="513">
        <f ca="1">calcform2!G70</f>
        <v>7</v>
      </c>
      <c r="X207" s="514">
        <f ca="1">calcform2!H70</f>
        <v>4</v>
      </c>
      <c r="Y207" s="518">
        <f ca="1">W207-X207</f>
        <v>3</v>
      </c>
      <c r="Z207" s="507">
        <f ca="1">3*T207+U207</f>
        <v>7</v>
      </c>
      <c r="AA207" s="434"/>
    </row>
    <row r="208" spans="2:33" s="438" customFormat="1" ht="20.100000000000001" customHeight="1" x14ac:dyDescent="0.25">
      <c r="C208" s="222"/>
      <c r="D208" s="1512" t="s">
        <v>423</v>
      </c>
      <c r="E208" s="1513"/>
      <c r="F208" s="1513"/>
      <c r="G208" s="1513"/>
      <c r="H208" s="1513"/>
      <c r="I208" s="1514"/>
      <c r="J208" s="508">
        <f t="shared" ref="J208:J211" ca="1" si="301">SUM(K208:M208)</f>
        <v>4</v>
      </c>
      <c r="K208" s="435">
        <f ca="1">calcform2!D36</f>
        <v>2</v>
      </c>
      <c r="L208" s="516">
        <f ca="1">calcform2!E36</f>
        <v>1</v>
      </c>
      <c r="M208" s="436">
        <f ca="1">calcform2!F36</f>
        <v>1</v>
      </c>
      <c r="N208" s="435">
        <f ca="1">calcform2!G36</f>
        <v>5</v>
      </c>
      <c r="O208" s="516">
        <f ca="1">calcform2!H36</f>
        <v>6</v>
      </c>
      <c r="P208" s="179">
        <f t="shared" ref="P208:P211" ca="1" si="302">N208-O208</f>
        <v>-1</v>
      </c>
      <c r="Q208" s="508">
        <f t="shared" ref="Q208:Q211" ca="1" si="303">3*K208+L208</f>
        <v>7</v>
      </c>
      <c r="R208" s="527"/>
      <c r="S208" s="508">
        <f t="shared" ca="1" si="300"/>
        <v>4</v>
      </c>
      <c r="T208" s="435">
        <f ca="1">calcform2!D71</f>
        <v>1</v>
      </c>
      <c r="U208" s="516">
        <f ca="1">calcform2!E71</f>
        <v>1</v>
      </c>
      <c r="V208" s="436">
        <f ca="1">calcform2!F71</f>
        <v>2</v>
      </c>
      <c r="W208" s="435">
        <f ca="1">calcform2!G71</f>
        <v>3</v>
      </c>
      <c r="X208" s="516">
        <f ca="1">calcform2!H71</f>
        <v>5</v>
      </c>
      <c r="Y208" s="179">
        <f t="shared" ref="Y208:Y211" ca="1" si="304">W208-X208</f>
        <v>-2</v>
      </c>
      <c r="Z208" s="508">
        <f t="shared" ref="Z208:Z211" ca="1" si="305">3*T208+U208</f>
        <v>4</v>
      </c>
      <c r="AA208" s="434"/>
    </row>
    <row r="209" spans="3:30" s="438" customFormat="1" ht="20.100000000000001" customHeight="1" x14ac:dyDescent="0.25">
      <c r="C209" s="222"/>
      <c r="D209" s="1509" t="s">
        <v>333</v>
      </c>
      <c r="E209" s="1510"/>
      <c r="F209" s="1510"/>
      <c r="G209" s="1510"/>
      <c r="H209" s="1510"/>
      <c r="I209" s="1511"/>
      <c r="J209" s="522">
        <f t="shared" ca="1" si="301"/>
        <v>12</v>
      </c>
      <c r="K209" s="523">
        <f ca="1">M7</f>
        <v>4</v>
      </c>
      <c r="L209" s="524">
        <f t="shared" ref="L209:O209" ca="1" si="306">N7</f>
        <v>6</v>
      </c>
      <c r="M209" s="525">
        <f t="shared" ca="1" si="306"/>
        <v>2</v>
      </c>
      <c r="N209" s="523">
        <f t="shared" ca="1" si="306"/>
        <v>14</v>
      </c>
      <c r="O209" s="524">
        <f t="shared" ca="1" si="306"/>
        <v>15</v>
      </c>
      <c r="P209" s="257">
        <f t="shared" ca="1" si="302"/>
        <v>-1</v>
      </c>
      <c r="Q209" s="522">
        <f t="shared" ca="1" si="303"/>
        <v>18</v>
      </c>
      <c r="R209" s="527"/>
      <c r="S209" s="522">
        <f t="shared" ca="1" si="300"/>
        <v>12</v>
      </c>
      <c r="T209" s="523">
        <f ca="1">T7</f>
        <v>4</v>
      </c>
      <c r="U209" s="524">
        <f t="shared" ref="U209:X209" ca="1" si="307">U7</f>
        <v>4</v>
      </c>
      <c r="V209" s="525">
        <f t="shared" ca="1" si="307"/>
        <v>4</v>
      </c>
      <c r="W209" s="523">
        <f t="shared" ca="1" si="307"/>
        <v>16</v>
      </c>
      <c r="X209" s="524">
        <f t="shared" ca="1" si="307"/>
        <v>14</v>
      </c>
      <c r="Y209" s="257">
        <f t="shared" ca="1" si="304"/>
        <v>2</v>
      </c>
      <c r="Z209" s="522">
        <f t="shared" ca="1" si="305"/>
        <v>16</v>
      </c>
      <c r="AA209" s="434"/>
    </row>
    <row r="210" spans="3:30" s="438" customFormat="1" ht="20.100000000000001" customHeight="1" x14ac:dyDescent="0.25">
      <c r="C210" s="222"/>
      <c r="D210" s="1515" t="s">
        <v>424</v>
      </c>
      <c r="E210" s="1516"/>
      <c r="F210" s="1516"/>
      <c r="G210" s="1516"/>
      <c r="H210" s="1516"/>
      <c r="I210" s="1517"/>
      <c r="J210" s="507">
        <f t="shared" ref="J210" ca="1" si="308">SUM(K210:M210)</f>
        <v>6</v>
      </c>
      <c r="K210" s="513">
        <f t="shared" ref="K210:K211" ca="1" si="309">M8</f>
        <v>1</v>
      </c>
      <c r="L210" s="514">
        <f t="shared" ref="L210:L211" ca="1" si="310">N8</f>
        <v>4</v>
      </c>
      <c r="M210" s="515">
        <f t="shared" ref="M210:M211" ca="1" si="311">O8</f>
        <v>1</v>
      </c>
      <c r="N210" s="513">
        <f t="shared" ref="N210:N211" ca="1" si="312">P8</f>
        <v>6</v>
      </c>
      <c r="O210" s="514">
        <f t="shared" ref="O210:O211" ca="1" si="313">Q8</f>
        <v>7</v>
      </c>
      <c r="P210" s="518">
        <f t="shared" ref="P210" ca="1" si="314">N210-O210</f>
        <v>-1</v>
      </c>
      <c r="Q210" s="507">
        <f t="shared" ref="Q210" ca="1" si="315">3*K210+L210</f>
        <v>7</v>
      </c>
      <c r="R210" s="527"/>
      <c r="S210" s="507">
        <f t="shared" ref="S210" ca="1" si="316">SUM(T210:V210)</f>
        <v>6</v>
      </c>
      <c r="T210" s="513">
        <f t="shared" ref="T210:X210" ca="1" si="317">T8</f>
        <v>2</v>
      </c>
      <c r="U210" s="514">
        <f t="shared" ca="1" si="317"/>
        <v>2</v>
      </c>
      <c r="V210" s="515">
        <f t="shared" ca="1" si="317"/>
        <v>2</v>
      </c>
      <c r="W210" s="513">
        <f t="shared" ca="1" si="317"/>
        <v>8</v>
      </c>
      <c r="X210" s="514">
        <f t="shared" ca="1" si="317"/>
        <v>7</v>
      </c>
      <c r="Y210" s="518">
        <f t="shared" ca="1" si="304"/>
        <v>1</v>
      </c>
      <c r="Z210" s="507">
        <f t="shared" ca="1" si="305"/>
        <v>8</v>
      </c>
      <c r="AA210" s="434"/>
    </row>
    <row r="211" spans="3:30" s="438" customFormat="1" ht="20.100000000000001" customHeight="1" x14ac:dyDescent="0.25">
      <c r="C211" s="222"/>
      <c r="D211" s="1512" t="s">
        <v>425</v>
      </c>
      <c r="E211" s="1513"/>
      <c r="F211" s="1513"/>
      <c r="G211" s="1513"/>
      <c r="H211" s="1513"/>
      <c r="I211" s="1514"/>
      <c r="J211" s="508">
        <f t="shared" ca="1" si="301"/>
        <v>6</v>
      </c>
      <c r="K211" s="435">
        <f t="shared" ca="1" si="309"/>
        <v>3</v>
      </c>
      <c r="L211" s="516">
        <f t="shared" ca="1" si="310"/>
        <v>2</v>
      </c>
      <c r="M211" s="436">
        <f t="shared" ca="1" si="311"/>
        <v>1</v>
      </c>
      <c r="N211" s="435">
        <f t="shared" ca="1" si="312"/>
        <v>8</v>
      </c>
      <c r="O211" s="516">
        <f t="shared" ca="1" si="313"/>
        <v>8</v>
      </c>
      <c r="P211" s="179">
        <f t="shared" ca="1" si="302"/>
        <v>0</v>
      </c>
      <c r="Q211" s="508">
        <f t="shared" ca="1" si="303"/>
        <v>11</v>
      </c>
      <c r="R211" s="528"/>
      <c r="S211" s="508">
        <f t="shared" ca="1" si="300"/>
        <v>6</v>
      </c>
      <c r="T211" s="435">
        <f t="shared" ref="T211:X211" ca="1" si="318">T9</f>
        <v>2</v>
      </c>
      <c r="U211" s="516">
        <f t="shared" ca="1" si="318"/>
        <v>2</v>
      </c>
      <c r="V211" s="436">
        <f t="shared" ca="1" si="318"/>
        <v>2</v>
      </c>
      <c r="W211" s="435">
        <f t="shared" ca="1" si="318"/>
        <v>8</v>
      </c>
      <c r="X211" s="516">
        <f t="shared" ca="1" si="318"/>
        <v>7</v>
      </c>
      <c r="Y211" s="179">
        <f t="shared" ca="1" si="304"/>
        <v>1</v>
      </c>
      <c r="Z211" s="508">
        <f t="shared" ca="1" si="305"/>
        <v>8</v>
      </c>
      <c r="AA211" s="434"/>
    </row>
    <row r="212" spans="3:30" ht="10.5" customHeight="1" x14ac:dyDescent="0.25"/>
    <row r="213" spans="3:30" ht="20.100000000000001" customHeight="1" x14ac:dyDescent="0.25">
      <c r="F213" s="1518" t="s">
        <v>334</v>
      </c>
      <c r="G213" s="1518"/>
      <c r="H213" s="1518"/>
      <c r="I213" s="1518"/>
      <c r="J213" s="1518"/>
      <c r="K213" s="1518"/>
      <c r="L213" s="1518"/>
      <c r="M213" s="1518"/>
      <c r="N213" s="1518"/>
      <c r="O213" s="1518"/>
      <c r="P213" s="1518"/>
      <c r="Q213" s="1518"/>
      <c r="R213" s="1518"/>
      <c r="S213" s="1518"/>
      <c r="T213" s="1518"/>
      <c r="U213" s="1518"/>
      <c r="V213" s="1518"/>
      <c r="W213" s="1518"/>
      <c r="X213" s="1518"/>
    </row>
    <row r="214" spans="3:30" ht="24.95" customHeight="1" x14ac:dyDescent="0.25">
      <c r="L214" s="1387" t="str">
        <f>IF(OR(teams!G6="SC0",teams!G6="SC1",teams!G6="SC2",teams!G6="SC3"),"",L4)</f>
        <v>Blackburn</v>
      </c>
      <c r="M214" s="1387"/>
      <c r="N214" s="1387"/>
      <c r="O214" s="1387"/>
      <c r="P214" s="1387"/>
      <c r="Q214" s="1387"/>
      <c r="R214" s="189"/>
      <c r="S214" s="1387" t="str">
        <f>IF(OR(teams!G6="SC0",teams!G6="SC1",teams!G6="SC2",teams!G6="SC3"),"",S4)</f>
        <v>Bristol City</v>
      </c>
      <c r="T214" s="1387"/>
      <c r="U214" s="1387"/>
      <c r="V214" s="1387"/>
      <c r="W214" s="1387"/>
      <c r="X214" s="1387"/>
    </row>
    <row r="215" spans="3:30" ht="20.100000000000001" customHeight="1" x14ac:dyDescent="0.25">
      <c r="D215" s="223"/>
      <c r="E215" s="219"/>
      <c r="F215" s="224" t="s">
        <v>19</v>
      </c>
      <c r="G215" s="1506" t="s">
        <v>11</v>
      </c>
      <c r="H215" s="1506"/>
      <c r="I215" s="1506"/>
      <c r="J215" s="1506"/>
      <c r="K215" s="1507"/>
      <c r="L215" s="1508" t="s">
        <v>7</v>
      </c>
      <c r="M215" s="1508"/>
      <c r="N215" s="1508"/>
      <c r="O215" s="1508" t="s">
        <v>8</v>
      </c>
      <c r="P215" s="1508"/>
      <c r="Q215" s="1508"/>
      <c r="R215" s="529"/>
      <c r="S215" s="1508" t="s">
        <v>7</v>
      </c>
      <c r="T215" s="1508"/>
      <c r="U215" s="1508"/>
      <c r="V215" s="1508" t="s">
        <v>8</v>
      </c>
      <c r="W215" s="1508"/>
      <c r="X215" s="1508"/>
    </row>
    <row r="216" spans="3:30" ht="20.100000000000001" customHeight="1" x14ac:dyDescent="0.25">
      <c r="D216" s="223"/>
      <c r="E216" s="222"/>
      <c r="F216" s="225">
        <f ca="1">IF(G216="","",1)</f>
        <v>1</v>
      </c>
      <c r="G216" s="1502" t="str">
        <f ca="1">IF(OR('Main Table'!B5="",'Main Table'!B5="-"),"",'Main Table'!B5)</f>
        <v>Sheffield United</v>
      </c>
      <c r="H216" s="1502"/>
      <c r="I216" s="1502"/>
      <c r="J216" s="1502"/>
      <c r="K216" s="1503"/>
      <c r="L216" s="193">
        <f ca="1">IF(OR($G216="",SUMPRODUCT(--(data!$BX$3:$BX$554=$L$214),--(data!$BY$3:$BY$554=$G216))=0),"",SUMPRODUCT(--(data!$BX$3:$BX$554=$L$214),--(data!$BY$3:$BY$554=$G216),data!$BZ$3:$BZ$554))</f>
        <v>0</v>
      </c>
      <c r="M216" s="226" t="str">
        <f ca="1">IF(OR(L216="",N216=""),"",":")</f>
        <v>:</v>
      </c>
      <c r="N216" s="227">
        <f ca="1">IF(OR($G216="",SUMPRODUCT(--(data!$BX$3:$BX$554=$L$214),--(data!$BY$3:$BY$554=$G216))=0),"",SUMPRODUCT(--(data!$BX$3:$BX$554=$L$214),--(data!$BY$3:$BY$554=$G216),data!$CA$3:$CA$554))</f>
        <v>2</v>
      </c>
      <c r="O216" s="193" t="str">
        <f ca="1">IF(OR($G216="",SUMPRODUCT(--(data!$BX$3:$BX$554=$G216),--(data!$BY$3:$BY$554=$L$214))=0),"",SUMPRODUCT(--(data!$BX$3:$BX$554=$G216),--(data!$BY$3:$BY$554=$L$214),data!$BZ$3:$BZ$554))</f>
        <v/>
      </c>
      <c r="P216" s="226" t="str">
        <f ca="1">IF(OR(O216="",Q216=""),"",":")</f>
        <v/>
      </c>
      <c r="Q216" s="227" t="str">
        <f ca="1">IF(OR($G216="",SUMPRODUCT(--(data!$BX$3:$BX$554=$G216),--(data!$BY$3:$BY$554=$L$214))=0),"",SUMPRODUCT(--(data!$BX$3:$BX$554=$G216),--(data!$BY$3:$BY$554=$L$214),data!$CA$3:$CA$554))</f>
        <v/>
      </c>
      <c r="R216" s="161"/>
      <c r="S216" s="193">
        <f ca="1">IF(OR($G216="",SUMPRODUCT(--(data!$BX$3:$BX$554=$S$214),--(data!$BY$3:$BY$554=$G216))=0),"",SUMPRODUCT(--(data!$BX$3:$BX$554=$S$214),--(data!$BY$3:$BY$554=$G216),data!$BZ$3:$BZ$554))</f>
        <v>1</v>
      </c>
      <c r="T216" s="226" t="str">
        <f ca="1">IF(OR(S216="",U216=""),"",":")</f>
        <v>:</v>
      </c>
      <c r="U216" s="227">
        <f ca="1">IF(OR($G216="",SUMPRODUCT(--(data!$BX$3:$BX$554=$S$214),--(data!$BY$3:$BY$554=$G216))=0),"",SUMPRODUCT(--(data!$BX$3:$BX$554=$S$214),--(data!$BY$3:$BY$554=$G216),data!$CA$3:$CA$554))</f>
        <v>0</v>
      </c>
      <c r="V216" s="193" t="str">
        <f ca="1">IF(OR($G216="",SUMPRODUCT(--(data!$BX$3:$BX$554=$G216),--(data!$BY$3:$BY$554=$S$214))=0),"",SUMPRODUCT(--(data!$BX$3:$BX$554=$G216),--(data!$BY$3:$BY$554=$S$214),data!$BZ$3:$BZ$554))</f>
        <v/>
      </c>
      <c r="W216" s="226" t="str">
        <f ca="1">IF(OR(V216="",X216=""),"",":")</f>
        <v/>
      </c>
      <c r="X216" s="227" t="str">
        <f ca="1">IF(OR($G216="",SUMPRODUCT(--(data!$BX$3:$BX$554=$G216),--(data!$BY$3:$BY$554=$S$214))=0),"",SUMPRODUCT(--(data!$BX$3:$BX$554=$G216),--(data!$BY$3:$BY$554=$S$214),data!$CA$3:$CA$554))</f>
        <v/>
      </c>
      <c r="Y216" s="1556" t="str">
        <f>IF(OR(teams!G6="SC0",teams!G6="SC1",teams!G6="SC2",teams!G6="SC3"),"IMPORTANT NOTE: this table DOES NOT WORK for any of SCOTTISH leagues!","")</f>
        <v/>
      </c>
      <c r="Z216" s="1557"/>
      <c r="AA216" s="1557"/>
      <c r="AB216" s="1557"/>
      <c r="AC216" s="1557"/>
      <c r="AD216" s="1557"/>
    </row>
    <row r="217" spans="3:30" ht="20.100000000000001" customHeight="1" x14ac:dyDescent="0.25">
      <c r="D217" s="223"/>
      <c r="E217" s="222"/>
      <c r="F217" s="228">
        <f ca="1">IF(G217="","",F216+1)</f>
        <v>2</v>
      </c>
      <c r="G217" s="1500" t="str">
        <f ca="1">IF(OR('Main Table'!B6="",'Main Table'!B6="-"),"",'Main Table'!B6)</f>
        <v>West Brom</v>
      </c>
      <c r="H217" s="1500"/>
      <c r="I217" s="1500"/>
      <c r="J217" s="1500"/>
      <c r="K217" s="1501"/>
      <c r="L217" s="200" t="str">
        <f ca="1">IF(OR($G217="",SUMPRODUCT(--(data!$BX$3:$BX$554=$L$214),--(data!$BY$3:$BY$554=$G217))=0),"",SUMPRODUCT(--(data!$BX$3:$BX$554=$L$214),--(data!$BY$3:$BY$554=$G217),data!$BZ$3:$BZ$554))</f>
        <v/>
      </c>
      <c r="M217" s="229" t="str">
        <f t="shared" ref="M217:M239" ca="1" si="319">IF(OR(L217="",N217=""),"",":")</f>
        <v/>
      </c>
      <c r="N217" s="230" t="str">
        <f ca="1">IF(OR($G217="",SUMPRODUCT(--(data!$BX$3:$BX$554=$L$214),--(data!$BY$3:$BY$554=$G217))=0),"",SUMPRODUCT(--(data!$BX$3:$BX$554=$L$214),--(data!$BY$3:$BY$554=$G217),data!$CA$3:$CA$554))</f>
        <v/>
      </c>
      <c r="O217" s="200" t="str">
        <f ca="1">IF(OR($G217="",SUMPRODUCT(--(data!$BX$3:$BX$554=$G217),--(data!$BY$3:$BY$554=$L$214))=0),"",SUMPRODUCT(--(data!$BX$3:$BX$554=$G217),--(data!$BY$3:$BY$554=$L$214),data!$BZ$3:$BZ$554))</f>
        <v/>
      </c>
      <c r="P217" s="229" t="str">
        <f t="shared" ref="P217:P239" ca="1" si="320">IF(OR(O217="",Q217=""),"",":")</f>
        <v/>
      </c>
      <c r="Q217" s="230" t="str">
        <f ca="1">IF(OR($G217="",SUMPRODUCT(--(data!$BX$3:$BX$554=$G217),--(data!$BY$3:$BY$554=$L$214))=0),"",SUMPRODUCT(--(data!$BX$3:$BX$554=$G217),--(data!$BY$3:$BY$554=$L$214),data!$CA$3:$CA$554))</f>
        <v/>
      </c>
      <c r="R217" s="161"/>
      <c r="S217" s="200" t="str">
        <f ca="1">IF(OR($G217="",SUMPRODUCT(--(data!$BX$3:$BX$554=$S$214),--(data!$BY$3:$BY$554=$G217))=0),"",SUMPRODUCT(--(data!$BX$3:$BX$554=$S$214),--(data!$BY$3:$BY$554=$G217),data!$BZ$3:$BZ$554))</f>
        <v/>
      </c>
      <c r="T217" s="229" t="str">
        <f t="shared" ref="T217:T239" ca="1" si="321">IF(OR(S217="",U217=""),"",":")</f>
        <v/>
      </c>
      <c r="U217" s="230" t="str">
        <f ca="1">IF(OR($G217="",SUMPRODUCT(--(data!$BX$3:$BX$554=$S$214),--(data!$BY$3:$BY$554=$G217))=0),"",SUMPRODUCT(--(data!$BX$3:$BX$554=$S$214),--(data!$BY$3:$BY$554=$G217),data!$CA$3:$CA$554))</f>
        <v/>
      </c>
      <c r="V217" s="200">
        <f ca="1">IF(OR($G217="",SUMPRODUCT(--(data!$BX$3:$BX$554=$G217),--(data!$BY$3:$BY$554=$S$214))=0),"",SUMPRODUCT(--(data!$BX$3:$BX$554=$G217),--(data!$BY$3:$BY$554=$S$214),data!$BZ$3:$BZ$554))</f>
        <v>4</v>
      </c>
      <c r="W217" s="229" t="str">
        <f t="shared" ref="W217:W239" ca="1" si="322">IF(OR(V217="",X217=""),"",":")</f>
        <v>:</v>
      </c>
      <c r="X217" s="230">
        <f ca="1">IF(OR($G217="",SUMPRODUCT(--(data!$BX$3:$BX$554=$G217),--(data!$BY$3:$BY$554=$S$214))=0),"",SUMPRODUCT(--(data!$BX$3:$BX$554=$G217),--(data!$BY$3:$BY$554=$S$214),data!$CA$3:$CA$554))</f>
        <v>2</v>
      </c>
      <c r="Y217" s="1556"/>
      <c r="Z217" s="1557"/>
      <c r="AA217" s="1557"/>
      <c r="AB217" s="1557"/>
      <c r="AC217" s="1557"/>
      <c r="AD217" s="1557"/>
    </row>
    <row r="218" spans="3:30" ht="20.100000000000001" customHeight="1" x14ac:dyDescent="0.25">
      <c r="D218" s="223"/>
      <c r="E218" s="222"/>
      <c r="F218" s="228">
        <f t="shared" ref="F218:F239" ca="1" si="323">IF(G218="","",F217+1)</f>
        <v>3</v>
      </c>
      <c r="G218" s="1500" t="str">
        <f ca="1">IF(OR('Main Table'!B7="",'Main Table'!B7="-"),"",'Main Table'!B7)</f>
        <v>Leeds</v>
      </c>
      <c r="H218" s="1500"/>
      <c r="I218" s="1500"/>
      <c r="J218" s="1500"/>
      <c r="K218" s="1501"/>
      <c r="L218" s="200" t="str">
        <f ca="1">IF(OR($G218="",SUMPRODUCT(--(data!$BX$3:$BX$554=$L$214),--(data!$BY$3:$BY$554=$G218))=0),"",SUMPRODUCT(--(data!$BX$3:$BX$554=$L$214),--(data!$BY$3:$BY$554=$G218),data!$BZ$3:$BZ$554))</f>
        <v/>
      </c>
      <c r="M218" s="229" t="str">
        <f t="shared" ca="1" si="319"/>
        <v/>
      </c>
      <c r="N218" s="230" t="str">
        <f ca="1">IF(OR($G218="",SUMPRODUCT(--(data!$BX$3:$BX$554=$L$214),--(data!$BY$3:$BY$554=$G218))=0),"",SUMPRODUCT(--(data!$BX$3:$BX$554=$L$214),--(data!$BY$3:$BY$554=$G218),data!$CA$3:$CA$554))</f>
        <v/>
      </c>
      <c r="O218" s="200" t="str">
        <f ca="1">IF(OR($G218="",SUMPRODUCT(--(data!$BX$3:$BX$554=$G218),--(data!$BY$3:$BY$554=$L$214))=0),"",SUMPRODUCT(--(data!$BX$3:$BX$554=$G218),--(data!$BY$3:$BY$554=$L$214),data!$BZ$3:$BZ$554))</f>
        <v/>
      </c>
      <c r="P218" s="229" t="str">
        <f t="shared" ca="1" si="320"/>
        <v/>
      </c>
      <c r="Q218" s="230" t="str">
        <f ca="1">IF(OR($G218="",SUMPRODUCT(--(data!$BX$3:$BX$554=$G218),--(data!$BY$3:$BY$554=$L$214))=0),"",SUMPRODUCT(--(data!$BX$3:$BX$554=$G218),--(data!$BY$3:$BY$554=$L$214),data!$CA$3:$CA$554))</f>
        <v/>
      </c>
      <c r="R218" s="161"/>
      <c r="S218" s="200" t="str">
        <f ca="1">IF(OR($G218="",SUMPRODUCT(--(data!$BX$3:$BX$554=$S$214),--(data!$BY$3:$BY$554=$G218))=0),"",SUMPRODUCT(--(data!$BX$3:$BX$554=$S$214),--(data!$BY$3:$BY$554=$G218),data!$BZ$3:$BZ$554))</f>
        <v/>
      </c>
      <c r="T218" s="229" t="str">
        <f t="shared" ca="1" si="321"/>
        <v/>
      </c>
      <c r="U218" s="230" t="str">
        <f ca="1">IF(OR($G218="",SUMPRODUCT(--(data!$BX$3:$BX$554=$S$214),--(data!$BY$3:$BY$554=$G218))=0),"",SUMPRODUCT(--(data!$BX$3:$BX$554=$S$214),--(data!$BY$3:$BY$554=$G218),data!$CA$3:$CA$554))</f>
        <v/>
      </c>
      <c r="V218" s="200" t="str">
        <f ca="1">IF(OR($G218="",SUMPRODUCT(--(data!$BX$3:$BX$554=$G218),--(data!$BY$3:$BY$554=$S$214))=0),"",SUMPRODUCT(--(data!$BX$3:$BX$554=$G218),--(data!$BY$3:$BY$554=$S$214),data!$BZ$3:$BZ$554))</f>
        <v/>
      </c>
      <c r="W218" s="229" t="str">
        <f t="shared" ca="1" si="322"/>
        <v/>
      </c>
      <c r="X218" s="230" t="str">
        <f ca="1">IF(OR($G218="",SUMPRODUCT(--(data!$BX$3:$BX$554=$G218),--(data!$BY$3:$BY$554=$S$214))=0),"",SUMPRODUCT(--(data!$BX$3:$BX$554=$G218),--(data!$BY$3:$BY$554=$S$214),data!$CA$3:$CA$554))</f>
        <v/>
      </c>
      <c r="Y218" s="1556"/>
      <c r="Z218" s="1557"/>
      <c r="AA218" s="1557"/>
      <c r="AB218" s="1557"/>
      <c r="AC218" s="1557"/>
      <c r="AD218" s="1557"/>
    </row>
    <row r="219" spans="3:30" ht="20.100000000000001" customHeight="1" x14ac:dyDescent="0.25">
      <c r="D219" s="223"/>
      <c r="E219" s="222"/>
      <c r="F219" s="228">
        <f t="shared" ca="1" si="323"/>
        <v>4</v>
      </c>
      <c r="G219" s="1500" t="str">
        <f ca="1">IF(OR('Main Table'!B8="",'Main Table'!B8="-"),"",'Main Table'!B8)</f>
        <v>Middlesbrough</v>
      </c>
      <c r="H219" s="1500"/>
      <c r="I219" s="1500"/>
      <c r="J219" s="1500"/>
      <c r="K219" s="1501"/>
      <c r="L219" s="200" t="str">
        <f ca="1">IF(OR($G219="",SUMPRODUCT(--(data!$BX$3:$BX$554=$L$214),--(data!$BY$3:$BY$554=$G219))=0),"",SUMPRODUCT(--(data!$BX$3:$BX$554=$L$214),--(data!$BY$3:$BY$554=$G219),data!$BZ$3:$BZ$554))</f>
        <v/>
      </c>
      <c r="M219" s="229" t="str">
        <f t="shared" ca="1" si="319"/>
        <v/>
      </c>
      <c r="N219" s="230" t="str">
        <f ca="1">IF(OR($G219="",SUMPRODUCT(--(data!$BX$3:$BX$554=$L$214),--(data!$BY$3:$BY$554=$G219))=0),"",SUMPRODUCT(--(data!$BX$3:$BX$554=$L$214),--(data!$BY$3:$BY$554=$G219),data!$CA$3:$CA$554))</f>
        <v/>
      </c>
      <c r="O219" s="200" t="str">
        <f ca="1">IF(OR($G219="",SUMPRODUCT(--(data!$BX$3:$BX$554=$G219),--(data!$BY$3:$BY$554=$L$214))=0),"",SUMPRODUCT(--(data!$BX$3:$BX$554=$G219),--(data!$BY$3:$BY$554=$L$214),data!$BZ$3:$BZ$554))</f>
        <v/>
      </c>
      <c r="P219" s="229" t="str">
        <f t="shared" ca="1" si="320"/>
        <v/>
      </c>
      <c r="Q219" s="230" t="str">
        <f ca="1">IF(OR($G219="",SUMPRODUCT(--(data!$BX$3:$BX$554=$G219),--(data!$BY$3:$BY$554=$L$214))=0),"",SUMPRODUCT(--(data!$BX$3:$BX$554=$G219),--(data!$BY$3:$BY$554=$L$214),data!$CA$3:$CA$554))</f>
        <v/>
      </c>
      <c r="R219" s="161"/>
      <c r="S219" s="200">
        <f ca="1">IF(OR($G219="",SUMPRODUCT(--(data!$BX$3:$BX$554=$S$214),--(data!$BY$3:$BY$554=$G219))=0),"",SUMPRODUCT(--(data!$BX$3:$BX$554=$S$214),--(data!$BY$3:$BY$554=$G219),data!$BZ$3:$BZ$554))</f>
        <v>0</v>
      </c>
      <c r="T219" s="229" t="str">
        <f t="shared" ca="1" si="321"/>
        <v>:</v>
      </c>
      <c r="U219" s="230">
        <f ca="1">IF(OR($G219="",SUMPRODUCT(--(data!$BX$3:$BX$554=$S$214),--(data!$BY$3:$BY$554=$G219))=0),"",SUMPRODUCT(--(data!$BX$3:$BX$554=$S$214),--(data!$BY$3:$BY$554=$G219),data!$CA$3:$CA$554))</f>
        <v>2</v>
      </c>
      <c r="V219" s="200" t="str">
        <f ca="1">IF(OR($G219="",SUMPRODUCT(--(data!$BX$3:$BX$554=$G219),--(data!$BY$3:$BY$554=$S$214))=0),"",SUMPRODUCT(--(data!$BX$3:$BX$554=$G219),--(data!$BY$3:$BY$554=$S$214),data!$BZ$3:$BZ$554))</f>
        <v/>
      </c>
      <c r="W219" s="229" t="str">
        <f t="shared" ca="1" si="322"/>
        <v/>
      </c>
      <c r="X219" s="230" t="str">
        <f ca="1">IF(OR($G219="",SUMPRODUCT(--(data!$BX$3:$BX$554=$G219),--(data!$BY$3:$BY$554=$S$214))=0),"",SUMPRODUCT(--(data!$BX$3:$BX$554=$G219),--(data!$BY$3:$BY$554=$S$214),data!$CA$3:$CA$554))</f>
        <v/>
      </c>
      <c r="Y219" s="1556"/>
      <c r="Z219" s="1557"/>
      <c r="AA219" s="1557"/>
      <c r="AB219" s="1557"/>
      <c r="AC219" s="1557"/>
      <c r="AD219" s="1557"/>
    </row>
    <row r="220" spans="3:30" ht="20.100000000000001" customHeight="1" x14ac:dyDescent="0.25">
      <c r="D220" s="223"/>
      <c r="E220" s="222"/>
      <c r="F220" s="228">
        <f t="shared" ca="1" si="323"/>
        <v>5</v>
      </c>
      <c r="G220" s="1500" t="str">
        <f ca="1">IF(OR('Main Table'!B9="",'Main Table'!B9="-"),"",'Main Table'!B9)</f>
        <v>Nott'm Forest</v>
      </c>
      <c r="H220" s="1500"/>
      <c r="I220" s="1500"/>
      <c r="J220" s="1500"/>
      <c r="K220" s="1501"/>
      <c r="L220" s="200">
        <f ca="1">IF(OR($G220="",SUMPRODUCT(--(data!$BX$3:$BX$554=$L$214),--(data!$BY$3:$BY$554=$G220))=0),"",SUMPRODUCT(--(data!$BX$3:$BX$554=$L$214),--(data!$BY$3:$BY$554=$G220),data!$BZ$3:$BZ$554))</f>
        <v>2</v>
      </c>
      <c r="M220" s="229" t="str">
        <f t="shared" ca="1" si="319"/>
        <v>:</v>
      </c>
      <c r="N220" s="230">
        <f ca="1">IF(OR($G220="",SUMPRODUCT(--(data!$BX$3:$BX$554=$L$214),--(data!$BY$3:$BY$554=$G220))=0),"",SUMPRODUCT(--(data!$BX$3:$BX$554=$L$214),--(data!$BY$3:$BY$554=$G220),data!$CA$3:$CA$554))</f>
        <v>2</v>
      </c>
      <c r="O220" s="200" t="str">
        <f ca="1">IF(OR($G220="",SUMPRODUCT(--(data!$BX$3:$BX$554=$G220),--(data!$BY$3:$BY$554=$L$214))=0),"",SUMPRODUCT(--(data!$BX$3:$BX$554=$G220),--(data!$BY$3:$BY$554=$L$214),data!$BZ$3:$BZ$554))</f>
        <v/>
      </c>
      <c r="P220" s="229" t="str">
        <f t="shared" ca="1" si="320"/>
        <v/>
      </c>
      <c r="Q220" s="230" t="str">
        <f ca="1">IF(OR($G220="",SUMPRODUCT(--(data!$BX$3:$BX$554=$G220),--(data!$BY$3:$BY$554=$L$214))=0),"",SUMPRODUCT(--(data!$BX$3:$BX$554=$G220),--(data!$BY$3:$BY$554=$L$214),data!$CA$3:$CA$554))</f>
        <v/>
      </c>
      <c r="R220" s="161"/>
      <c r="S220" s="200">
        <f ca="1">IF(OR($G220="",SUMPRODUCT(--(data!$BX$3:$BX$554=$S$214),--(data!$BY$3:$BY$554=$G220))=0),"",SUMPRODUCT(--(data!$BX$3:$BX$554=$S$214),--(data!$BY$3:$BY$554=$G220),data!$BZ$3:$BZ$554))</f>
        <v>1</v>
      </c>
      <c r="T220" s="229" t="str">
        <f t="shared" ca="1" si="321"/>
        <v>:</v>
      </c>
      <c r="U220" s="230">
        <f ca="1">IF(OR($G220="",SUMPRODUCT(--(data!$BX$3:$BX$554=$S$214),--(data!$BY$3:$BY$554=$G220))=0),"",SUMPRODUCT(--(data!$BX$3:$BX$554=$S$214),--(data!$BY$3:$BY$554=$G220),data!$CA$3:$CA$554))</f>
        <v>1</v>
      </c>
      <c r="V220" s="200" t="str">
        <f ca="1">IF(OR($G220="",SUMPRODUCT(--(data!$BX$3:$BX$554=$G220),--(data!$BY$3:$BY$554=$S$214))=0),"",SUMPRODUCT(--(data!$BX$3:$BX$554=$G220),--(data!$BY$3:$BY$554=$S$214),data!$BZ$3:$BZ$554))</f>
        <v/>
      </c>
      <c r="W220" s="229" t="str">
        <f t="shared" ca="1" si="322"/>
        <v/>
      </c>
      <c r="X220" s="230" t="str">
        <f ca="1">IF(OR($G220="",SUMPRODUCT(--(data!$BX$3:$BX$554=$G220),--(data!$BY$3:$BY$554=$S$214))=0),"",SUMPRODUCT(--(data!$BX$3:$BX$554=$G220),--(data!$BY$3:$BY$554=$S$214),data!$CA$3:$CA$554))</f>
        <v/>
      </c>
      <c r="Y220" s="1558" t="str">
        <f>IF(OR(teams!G6="SC0",teams!G6="SC1",teams!G6="SC2",teams!G6="SC3"),"Reason is: in all Scottish leagues, unlike all other leagues,  teams play each other four times (twice at home and twice away). Hence, there is no room to display all results, and it didn't pay off to create additional table just for Scottish leagues.","")</f>
        <v/>
      </c>
      <c r="Z220" s="1559"/>
      <c r="AA220" s="1559"/>
      <c r="AB220" s="1559"/>
      <c r="AC220" s="1559"/>
      <c r="AD220" s="1559"/>
    </row>
    <row r="221" spans="3:30" ht="20.100000000000001" customHeight="1" x14ac:dyDescent="0.25">
      <c r="D221" s="223"/>
      <c r="E221" s="222"/>
      <c r="F221" s="228">
        <f t="shared" ca="1" si="323"/>
        <v>6</v>
      </c>
      <c r="G221" s="1500" t="str">
        <f ca="1">IF(OR('Main Table'!B10="",'Main Table'!B10="-"),"",'Main Table'!B10)</f>
        <v>Sheffield Weds</v>
      </c>
      <c r="H221" s="1500"/>
      <c r="I221" s="1500"/>
      <c r="J221" s="1500"/>
      <c r="K221" s="1501"/>
      <c r="L221" s="200" t="str">
        <f ca="1">IF(OR($G221="",SUMPRODUCT(--(data!$BX$3:$BX$554=$L$214),--(data!$BY$3:$BY$554=$G221))=0),"",SUMPRODUCT(--(data!$BX$3:$BX$554=$L$214),--(data!$BY$3:$BY$554=$G221),data!$BZ$3:$BZ$554))</f>
        <v/>
      </c>
      <c r="M221" s="229" t="str">
        <f t="shared" ca="1" si="319"/>
        <v/>
      </c>
      <c r="N221" s="230" t="str">
        <f ca="1">IF(OR($G221="",SUMPRODUCT(--(data!$BX$3:$BX$554=$L$214),--(data!$BY$3:$BY$554=$G221))=0),"",SUMPRODUCT(--(data!$BX$3:$BX$554=$L$214),--(data!$BY$3:$BY$554=$G221),data!$CA$3:$CA$554))</f>
        <v/>
      </c>
      <c r="O221" s="200" t="str">
        <f ca="1">IF(OR($G221="",SUMPRODUCT(--(data!$BX$3:$BX$554=$G221),--(data!$BY$3:$BY$554=$L$214))=0),"",SUMPRODUCT(--(data!$BX$3:$BX$554=$G221),--(data!$BY$3:$BY$554=$L$214),data!$BZ$3:$BZ$554))</f>
        <v/>
      </c>
      <c r="P221" s="229" t="str">
        <f t="shared" ca="1" si="320"/>
        <v/>
      </c>
      <c r="Q221" s="230" t="str">
        <f ca="1">IF(OR($G221="",SUMPRODUCT(--(data!$BX$3:$BX$554=$G221),--(data!$BY$3:$BY$554=$L$214))=0),"",SUMPRODUCT(--(data!$BX$3:$BX$554=$G221),--(data!$BY$3:$BY$554=$L$214),data!$CA$3:$CA$554))</f>
        <v/>
      </c>
      <c r="R221" s="161"/>
      <c r="S221" s="200">
        <f ca="1">IF(OR($G221="",SUMPRODUCT(--(data!$BX$3:$BX$554=$S$214),--(data!$BY$3:$BY$554=$G221))=0),"",SUMPRODUCT(--(data!$BX$3:$BX$554=$S$214),--(data!$BY$3:$BY$554=$G221),data!$BZ$3:$BZ$554))</f>
        <v>1</v>
      </c>
      <c r="T221" s="229" t="str">
        <f t="shared" ca="1" si="321"/>
        <v>:</v>
      </c>
      <c r="U221" s="230">
        <f ca="1">IF(OR($G221="",SUMPRODUCT(--(data!$BX$3:$BX$554=$S$214),--(data!$BY$3:$BY$554=$G221))=0),"",SUMPRODUCT(--(data!$BX$3:$BX$554=$S$214),--(data!$BY$3:$BY$554=$G221),data!$CA$3:$CA$554))</f>
        <v>2</v>
      </c>
      <c r="V221" s="200" t="str">
        <f ca="1">IF(OR($G221="",SUMPRODUCT(--(data!$BX$3:$BX$554=$G221),--(data!$BY$3:$BY$554=$S$214))=0),"",SUMPRODUCT(--(data!$BX$3:$BX$554=$G221),--(data!$BY$3:$BY$554=$S$214),data!$BZ$3:$BZ$554))</f>
        <v/>
      </c>
      <c r="W221" s="229" t="str">
        <f t="shared" ca="1" si="322"/>
        <v/>
      </c>
      <c r="X221" s="230" t="str">
        <f ca="1">IF(OR($G221="",SUMPRODUCT(--(data!$BX$3:$BX$554=$G221),--(data!$BY$3:$BY$554=$S$214))=0),"",SUMPRODUCT(--(data!$BX$3:$BX$554=$G221),--(data!$BY$3:$BY$554=$S$214),data!$CA$3:$CA$554))</f>
        <v/>
      </c>
      <c r="Y221" s="1558"/>
      <c r="Z221" s="1559"/>
      <c r="AA221" s="1559"/>
      <c r="AB221" s="1559"/>
      <c r="AC221" s="1559"/>
      <c r="AD221" s="1559"/>
    </row>
    <row r="222" spans="3:30" ht="20.100000000000001" customHeight="1" x14ac:dyDescent="0.25">
      <c r="D222" s="223"/>
      <c r="E222" s="222"/>
      <c r="F222" s="228">
        <f t="shared" ca="1" si="323"/>
        <v>7</v>
      </c>
      <c r="G222" s="1500" t="str">
        <f ca="1">IF(OR('Main Table'!B11="",'Main Table'!B11="-"),"",'Main Table'!B11)</f>
        <v>Brentford</v>
      </c>
      <c r="H222" s="1500"/>
      <c r="I222" s="1500"/>
      <c r="J222" s="1500"/>
      <c r="K222" s="1501"/>
      <c r="L222" s="200">
        <f ca="1">IF(OR($G222="",SUMPRODUCT(--(data!$BX$3:$BX$554=$L$214),--(data!$BY$3:$BY$554=$G222))=0),"",SUMPRODUCT(--(data!$BX$3:$BX$554=$L$214),--(data!$BY$3:$BY$554=$G222),data!$BZ$3:$BZ$554))</f>
        <v>1</v>
      </c>
      <c r="M222" s="229" t="str">
        <f t="shared" ca="1" si="319"/>
        <v>:</v>
      </c>
      <c r="N222" s="230">
        <f ca="1">IF(OR($G222="",SUMPRODUCT(--(data!$BX$3:$BX$554=$L$214),--(data!$BY$3:$BY$554=$G222))=0),"",SUMPRODUCT(--(data!$BX$3:$BX$554=$L$214),--(data!$BY$3:$BY$554=$G222),data!$CA$3:$CA$554))</f>
        <v>0</v>
      </c>
      <c r="O222" s="200" t="str">
        <f ca="1">IF(OR($G222="",SUMPRODUCT(--(data!$BX$3:$BX$554=$G222),--(data!$BY$3:$BY$554=$L$214))=0),"",SUMPRODUCT(--(data!$BX$3:$BX$554=$G222),--(data!$BY$3:$BY$554=$L$214),data!$BZ$3:$BZ$554))</f>
        <v/>
      </c>
      <c r="P222" s="229" t="str">
        <f t="shared" ca="1" si="320"/>
        <v/>
      </c>
      <c r="Q222" s="230" t="str">
        <f ca="1">IF(OR($G222="",SUMPRODUCT(--(data!$BX$3:$BX$554=$G222),--(data!$BY$3:$BY$554=$L$214))=0),"",SUMPRODUCT(--(data!$BX$3:$BX$554=$G222),--(data!$BY$3:$BY$554=$L$214),data!$CA$3:$CA$554))</f>
        <v/>
      </c>
      <c r="R222" s="161"/>
      <c r="S222" s="200" t="str">
        <f ca="1">IF(OR($G222="",SUMPRODUCT(--(data!$BX$3:$BX$554=$S$214),--(data!$BY$3:$BY$554=$G222))=0),"",SUMPRODUCT(--(data!$BX$3:$BX$554=$S$214),--(data!$BY$3:$BY$554=$G222),data!$BZ$3:$BZ$554))</f>
        <v/>
      </c>
      <c r="T222" s="229" t="str">
        <f t="shared" ca="1" si="321"/>
        <v/>
      </c>
      <c r="U222" s="230" t="str">
        <f ca="1">IF(OR($G222="",SUMPRODUCT(--(data!$BX$3:$BX$554=$S$214),--(data!$BY$3:$BY$554=$G222))=0),"",SUMPRODUCT(--(data!$BX$3:$BX$554=$S$214),--(data!$BY$3:$BY$554=$G222),data!$CA$3:$CA$554))</f>
        <v/>
      </c>
      <c r="V222" s="200" t="str">
        <f ca="1">IF(OR($G222="",SUMPRODUCT(--(data!$BX$3:$BX$554=$G222),--(data!$BY$3:$BY$554=$S$214))=0),"",SUMPRODUCT(--(data!$BX$3:$BX$554=$G222),--(data!$BY$3:$BY$554=$S$214),data!$BZ$3:$BZ$554))</f>
        <v/>
      </c>
      <c r="W222" s="229" t="str">
        <f t="shared" ca="1" si="322"/>
        <v/>
      </c>
      <c r="X222" s="230" t="str">
        <f ca="1">IF(OR($G222="",SUMPRODUCT(--(data!$BX$3:$BX$554=$G222),--(data!$BY$3:$BY$554=$S$214))=0),"",SUMPRODUCT(--(data!$BX$3:$BX$554=$G222),--(data!$BY$3:$BY$554=$S$214),data!$CA$3:$CA$554))</f>
        <v/>
      </c>
      <c r="Y222" s="1558"/>
      <c r="Z222" s="1559"/>
      <c r="AA222" s="1559"/>
      <c r="AB222" s="1559"/>
      <c r="AC222" s="1559"/>
      <c r="AD222" s="1559"/>
    </row>
    <row r="223" spans="3:30" ht="20.100000000000001" customHeight="1" x14ac:dyDescent="0.25">
      <c r="D223" s="223"/>
      <c r="E223" s="222"/>
      <c r="F223" s="228">
        <f t="shared" ca="1" si="323"/>
        <v>8</v>
      </c>
      <c r="G223" s="1500" t="str">
        <f ca="1">IF(OR('Main Table'!B12="",'Main Table'!B12="-"),"",'Main Table'!B12)</f>
        <v>Derby</v>
      </c>
      <c r="H223" s="1500"/>
      <c r="I223" s="1500"/>
      <c r="J223" s="1500"/>
      <c r="K223" s="1501"/>
      <c r="L223" s="200" t="str">
        <f ca="1">IF(OR($G223="",SUMPRODUCT(--(data!$BX$3:$BX$554=$L$214),--(data!$BY$3:$BY$554=$G223))=0),"",SUMPRODUCT(--(data!$BX$3:$BX$554=$L$214),--(data!$BY$3:$BY$554=$G223),data!$BZ$3:$BZ$554))</f>
        <v/>
      </c>
      <c r="M223" s="229" t="str">
        <f t="shared" ca="1" si="319"/>
        <v/>
      </c>
      <c r="N223" s="230" t="str">
        <f ca="1">IF(OR($G223="",SUMPRODUCT(--(data!$BX$3:$BX$554=$L$214),--(data!$BY$3:$BY$554=$G223))=0),"",SUMPRODUCT(--(data!$BX$3:$BX$554=$L$214),--(data!$BY$3:$BY$554=$G223),data!$CA$3:$CA$554))</f>
        <v/>
      </c>
      <c r="O223" s="200">
        <f ca="1">IF(OR($G223="",SUMPRODUCT(--(data!$BX$3:$BX$554=$G223),--(data!$BY$3:$BY$554=$L$214))=0),"",SUMPRODUCT(--(data!$BX$3:$BX$554=$G223),--(data!$BY$3:$BY$554=$L$214),data!$BZ$3:$BZ$554))</f>
        <v>0</v>
      </c>
      <c r="P223" s="229" t="str">
        <f t="shared" ca="1" si="320"/>
        <v>:</v>
      </c>
      <c r="Q223" s="230">
        <f ca="1">IF(OR($G223="",SUMPRODUCT(--(data!$BX$3:$BX$554=$G223),--(data!$BY$3:$BY$554=$L$214))=0),"",SUMPRODUCT(--(data!$BX$3:$BX$554=$G223),--(data!$BY$3:$BY$554=$L$214),data!$CA$3:$CA$554))</f>
        <v>0</v>
      </c>
      <c r="R223" s="161"/>
      <c r="S223" s="200" t="str">
        <f ca="1">IF(OR($G223="",SUMPRODUCT(--(data!$BX$3:$BX$554=$S$214),--(data!$BY$3:$BY$554=$G223))=0),"",SUMPRODUCT(--(data!$BX$3:$BX$554=$S$214),--(data!$BY$3:$BY$554=$G223),data!$BZ$3:$BZ$554))</f>
        <v/>
      </c>
      <c r="T223" s="229" t="str">
        <f t="shared" ca="1" si="321"/>
        <v/>
      </c>
      <c r="U223" s="230" t="str">
        <f ca="1">IF(OR($G223="",SUMPRODUCT(--(data!$BX$3:$BX$554=$S$214),--(data!$BY$3:$BY$554=$G223))=0),"",SUMPRODUCT(--(data!$BX$3:$BX$554=$S$214),--(data!$BY$3:$BY$554=$G223),data!$CA$3:$CA$554))</f>
        <v/>
      </c>
      <c r="V223" s="200" t="str">
        <f ca="1">IF(OR($G223="",SUMPRODUCT(--(data!$BX$3:$BX$554=$G223),--(data!$BY$3:$BY$554=$S$214))=0),"",SUMPRODUCT(--(data!$BX$3:$BX$554=$G223),--(data!$BY$3:$BY$554=$S$214),data!$BZ$3:$BZ$554))</f>
        <v/>
      </c>
      <c r="W223" s="229" t="str">
        <f t="shared" ca="1" si="322"/>
        <v/>
      </c>
      <c r="X223" s="230" t="str">
        <f ca="1">IF(OR($G223="",SUMPRODUCT(--(data!$BX$3:$BX$554=$G223),--(data!$BY$3:$BY$554=$S$214))=0),"",SUMPRODUCT(--(data!$BX$3:$BX$554=$G223),--(data!$BY$3:$BY$554=$S$214),data!$CA$3:$CA$554))</f>
        <v/>
      </c>
      <c r="Y223" s="1558"/>
      <c r="Z223" s="1559"/>
      <c r="AA223" s="1559"/>
      <c r="AB223" s="1559"/>
      <c r="AC223" s="1559"/>
      <c r="AD223" s="1559"/>
    </row>
    <row r="224" spans="3:30" ht="20.100000000000001" customHeight="1" x14ac:dyDescent="0.25">
      <c r="D224" s="223"/>
      <c r="E224" s="222"/>
      <c r="F224" s="228">
        <f t="shared" ca="1" si="323"/>
        <v>9</v>
      </c>
      <c r="G224" s="1500" t="str">
        <f ca="1">IF(OR('Main Table'!B13="",'Main Table'!B13="-"),"",'Main Table'!B13)</f>
        <v>Norwich</v>
      </c>
      <c r="H224" s="1500"/>
      <c r="I224" s="1500"/>
      <c r="J224" s="1500"/>
      <c r="K224" s="1501"/>
      <c r="L224" s="200" t="str">
        <f ca="1">IF(OR($G224="",SUMPRODUCT(--(data!$BX$3:$BX$554=$L$214),--(data!$BY$3:$BY$554=$G224))=0),"",SUMPRODUCT(--(data!$BX$3:$BX$554=$L$214),--(data!$BY$3:$BY$554=$G224),data!$BZ$3:$BZ$554))</f>
        <v/>
      </c>
      <c r="M224" s="229" t="str">
        <f t="shared" ca="1" si="319"/>
        <v/>
      </c>
      <c r="N224" s="230" t="str">
        <f ca="1">IF(OR($G224="",SUMPRODUCT(--(data!$BX$3:$BX$554=$L$214),--(data!$BY$3:$BY$554=$G224))=0),"",SUMPRODUCT(--(data!$BX$3:$BX$554=$L$214),--(data!$BY$3:$BY$554=$G224),data!$CA$3:$CA$554))</f>
        <v/>
      </c>
      <c r="O224" s="200" t="str">
        <f ca="1">IF(OR($G224="",SUMPRODUCT(--(data!$BX$3:$BX$554=$G224),--(data!$BY$3:$BY$554=$L$214))=0),"",SUMPRODUCT(--(data!$BX$3:$BX$554=$G224),--(data!$BY$3:$BY$554=$L$214),data!$BZ$3:$BZ$554))</f>
        <v/>
      </c>
      <c r="P224" s="229" t="str">
        <f t="shared" ca="1" si="320"/>
        <v/>
      </c>
      <c r="Q224" s="230" t="str">
        <f ca="1">IF(OR($G224="",SUMPRODUCT(--(data!$BX$3:$BX$554=$G224),--(data!$BY$3:$BY$554=$L$214))=0),"",SUMPRODUCT(--(data!$BX$3:$BX$554=$G224),--(data!$BY$3:$BY$554=$L$214),data!$CA$3:$CA$554))</f>
        <v/>
      </c>
      <c r="R224" s="161"/>
      <c r="S224" s="200" t="str">
        <f ca="1">IF(OR($G224="",SUMPRODUCT(--(data!$BX$3:$BX$554=$S$214),--(data!$BY$3:$BY$554=$G224))=0),"",SUMPRODUCT(--(data!$BX$3:$BX$554=$S$214),--(data!$BY$3:$BY$554=$G224),data!$BZ$3:$BZ$554))</f>
        <v/>
      </c>
      <c r="T224" s="229" t="str">
        <f t="shared" ca="1" si="321"/>
        <v/>
      </c>
      <c r="U224" s="230" t="str">
        <f ca="1">IF(OR($G224="",SUMPRODUCT(--(data!$BX$3:$BX$554=$S$214),--(data!$BY$3:$BY$554=$G224))=0),"",SUMPRODUCT(--(data!$BX$3:$BX$554=$S$214),--(data!$BY$3:$BY$554=$G224),data!$CA$3:$CA$554))</f>
        <v/>
      </c>
      <c r="V224" s="200" t="str">
        <f ca="1">IF(OR($G224="",SUMPRODUCT(--(data!$BX$3:$BX$554=$G224),--(data!$BY$3:$BY$554=$S$214))=0),"",SUMPRODUCT(--(data!$BX$3:$BX$554=$G224),--(data!$BY$3:$BY$554=$S$214),data!$BZ$3:$BZ$554))</f>
        <v/>
      </c>
      <c r="W224" s="229" t="str">
        <f t="shared" ca="1" si="322"/>
        <v/>
      </c>
      <c r="X224" s="230" t="str">
        <f ca="1">IF(OR($G224="",SUMPRODUCT(--(data!$BX$3:$BX$554=$G224),--(data!$BY$3:$BY$554=$S$214))=0),"",SUMPRODUCT(--(data!$BX$3:$BX$554=$G224),--(data!$BY$3:$BY$554=$S$214),data!$CA$3:$CA$554))</f>
        <v/>
      </c>
      <c r="Y224" s="1558"/>
      <c r="Z224" s="1559"/>
      <c r="AA224" s="1559"/>
      <c r="AB224" s="1559"/>
      <c r="AC224" s="1559"/>
      <c r="AD224" s="1559"/>
    </row>
    <row r="225" spans="4:30" ht="20.100000000000001" customHeight="1" x14ac:dyDescent="0.25">
      <c r="D225" s="223"/>
      <c r="E225" s="222"/>
      <c r="F225" s="228">
        <f t="shared" ca="1" si="323"/>
        <v>10</v>
      </c>
      <c r="G225" s="1500" t="str">
        <f ca="1">IF(OR('Main Table'!B14="",'Main Table'!B14="-"),"",'Main Table'!B14)</f>
        <v>Blackburn</v>
      </c>
      <c r="H225" s="1500"/>
      <c r="I225" s="1500"/>
      <c r="J225" s="1500"/>
      <c r="K225" s="1501"/>
      <c r="L225" s="200" t="str">
        <f ca="1">IF(OR($G225="",SUMPRODUCT(--(data!$BX$3:$BX$554=$L$214),--(data!$BY$3:$BY$554=$G225))=0),"",SUMPRODUCT(--(data!$BX$3:$BX$554=$L$214),--(data!$BY$3:$BY$554=$G225),data!$BZ$3:$BZ$554))</f>
        <v/>
      </c>
      <c r="M225" s="229" t="str">
        <f t="shared" ca="1" si="319"/>
        <v/>
      </c>
      <c r="N225" s="230" t="str">
        <f ca="1">IF(OR($G225="",SUMPRODUCT(--(data!$BX$3:$BX$554=$L$214),--(data!$BY$3:$BY$554=$G225))=0),"",SUMPRODUCT(--(data!$BX$3:$BX$554=$L$214),--(data!$BY$3:$BY$554=$G225),data!$CA$3:$CA$554))</f>
        <v/>
      </c>
      <c r="O225" s="200" t="str">
        <f ca="1">IF(OR($G225="",SUMPRODUCT(--(data!$BX$3:$BX$554=$G225),--(data!$BY$3:$BY$554=$L$214))=0),"",SUMPRODUCT(--(data!$BX$3:$BX$554=$G225),--(data!$BY$3:$BY$554=$L$214),data!$BZ$3:$BZ$554))</f>
        <v/>
      </c>
      <c r="P225" s="229" t="str">
        <f t="shared" ca="1" si="320"/>
        <v/>
      </c>
      <c r="Q225" s="230" t="str">
        <f ca="1">IF(OR($G225="",SUMPRODUCT(--(data!$BX$3:$BX$554=$G225),--(data!$BY$3:$BY$554=$L$214))=0),"",SUMPRODUCT(--(data!$BX$3:$BX$554=$G225),--(data!$BY$3:$BY$554=$L$214),data!$CA$3:$CA$554))</f>
        <v/>
      </c>
      <c r="R225" s="161"/>
      <c r="S225" s="200">
        <f ca="1">IF(OR($G225="",SUMPRODUCT(--(data!$BX$3:$BX$554=$S$214),--(data!$BY$3:$BY$554=$G225))=0),"",SUMPRODUCT(--(data!$BX$3:$BX$554=$S$214),--(data!$BY$3:$BY$554=$G225),data!$BZ$3:$BZ$554))</f>
        <v>4</v>
      </c>
      <c r="T225" s="229" t="str">
        <f t="shared" ca="1" si="321"/>
        <v>:</v>
      </c>
      <c r="U225" s="230">
        <f ca="1">IF(OR($G225="",SUMPRODUCT(--(data!$BX$3:$BX$554=$S$214),--(data!$BY$3:$BY$554=$G225))=0),"",SUMPRODUCT(--(data!$BX$3:$BX$554=$S$214),--(data!$BY$3:$BY$554=$G225),data!$CA$3:$CA$554))</f>
        <v>1</v>
      </c>
      <c r="V225" s="200" t="str">
        <f ca="1">IF(OR($G225="",SUMPRODUCT(--(data!$BX$3:$BX$554=$G225),--(data!$BY$3:$BY$554=$S$214))=0),"",SUMPRODUCT(--(data!$BX$3:$BX$554=$G225),--(data!$BY$3:$BY$554=$S$214),data!$BZ$3:$BZ$554))</f>
        <v/>
      </c>
      <c r="W225" s="229" t="str">
        <f t="shared" ca="1" si="322"/>
        <v/>
      </c>
      <c r="X225" s="230" t="str">
        <f ca="1">IF(OR($G225="",SUMPRODUCT(--(data!$BX$3:$BX$554=$G225),--(data!$BY$3:$BY$554=$S$214))=0),"",SUMPRODUCT(--(data!$BX$3:$BX$554=$G225),--(data!$BY$3:$BY$554=$S$214),data!$CA$3:$CA$554))</f>
        <v/>
      </c>
      <c r="Y225" s="1558"/>
      <c r="Z225" s="1559"/>
      <c r="AA225" s="1559"/>
      <c r="AB225" s="1559"/>
      <c r="AC225" s="1559"/>
      <c r="AD225" s="1559"/>
    </row>
    <row r="226" spans="4:30" ht="20.100000000000001" customHeight="1" x14ac:dyDescent="0.25">
      <c r="D226" s="223"/>
      <c r="E226" s="222"/>
      <c r="F226" s="228">
        <f t="shared" ca="1" si="323"/>
        <v>11</v>
      </c>
      <c r="G226" s="1500" t="str">
        <f ca="1">IF(OR('Main Table'!B15="",'Main Table'!B15="-"),"",'Main Table'!B15)</f>
        <v>Swansea</v>
      </c>
      <c r="H226" s="1500"/>
      <c r="I226" s="1500"/>
      <c r="J226" s="1500"/>
      <c r="K226" s="1501"/>
      <c r="L226" s="200" t="str">
        <f ca="1">IF(OR($G226="",SUMPRODUCT(--(data!$BX$3:$BX$554=$L$214),--(data!$BY$3:$BY$554=$G226))=0),"",SUMPRODUCT(--(data!$BX$3:$BX$554=$L$214),--(data!$BY$3:$BY$554=$G226),data!$BZ$3:$BZ$554))</f>
        <v/>
      </c>
      <c r="M226" s="229" t="str">
        <f t="shared" ca="1" si="319"/>
        <v/>
      </c>
      <c r="N226" s="230" t="str">
        <f ca="1">IF(OR($G226="",SUMPRODUCT(--(data!$BX$3:$BX$554=$L$214),--(data!$BY$3:$BY$554=$G226))=0),"",SUMPRODUCT(--(data!$BX$3:$BX$554=$L$214),--(data!$BY$3:$BY$554=$G226),data!$CA$3:$CA$554))</f>
        <v/>
      </c>
      <c r="O226" s="200" t="str">
        <f ca="1">IF(OR($G226="",SUMPRODUCT(--(data!$BX$3:$BX$554=$G226),--(data!$BY$3:$BY$554=$L$214))=0),"",SUMPRODUCT(--(data!$BX$3:$BX$554=$G226),--(data!$BY$3:$BY$554=$L$214),data!$BZ$3:$BZ$554))</f>
        <v/>
      </c>
      <c r="P226" s="229" t="str">
        <f t="shared" ca="1" si="320"/>
        <v/>
      </c>
      <c r="Q226" s="230" t="str">
        <f ca="1">IF(OR($G226="",SUMPRODUCT(--(data!$BX$3:$BX$554=$G226),--(data!$BY$3:$BY$554=$L$214))=0),"",SUMPRODUCT(--(data!$BX$3:$BX$554=$G226),--(data!$BY$3:$BY$554=$L$214),data!$CA$3:$CA$554))</f>
        <v/>
      </c>
      <c r="R226" s="161"/>
      <c r="S226" s="200" t="str">
        <f ca="1">IF(OR($G226="",SUMPRODUCT(--(data!$BX$3:$BX$554=$S$214),--(data!$BY$3:$BY$554=$G226))=0),"",SUMPRODUCT(--(data!$BX$3:$BX$554=$S$214),--(data!$BY$3:$BY$554=$G226),data!$BZ$3:$BZ$554))</f>
        <v/>
      </c>
      <c r="T226" s="229" t="str">
        <f t="shared" ca="1" si="321"/>
        <v/>
      </c>
      <c r="U226" s="230" t="str">
        <f ca="1">IF(OR($G226="",SUMPRODUCT(--(data!$BX$3:$BX$554=$S$214),--(data!$BY$3:$BY$554=$G226))=0),"",SUMPRODUCT(--(data!$BX$3:$BX$554=$S$214),--(data!$BY$3:$BY$554=$G226),data!$CA$3:$CA$554))</f>
        <v/>
      </c>
      <c r="V226" s="200">
        <f ca="1">IF(OR($G226="",SUMPRODUCT(--(data!$BX$3:$BX$554=$G226),--(data!$BY$3:$BY$554=$S$214))=0),"",SUMPRODUCT(--(data!$BX$3:$BX$554=$G226),--(data!$BY$3:$BY$554=$S$214),data!$BZ$3:$BZ$554))</f>
        <v>0</v>
      </c>
      <c r="W226" s="229" t="str">
        <f t="shared" ca="1" si="322"/>
        <v>:</v>
      </c>
      <c r="X226" s="230">
        <f ca="1">IF(OR($G226="",SUMPRODUCT(--(data!$BX$3:$BX$554=$G226),--(data!$BY$3:$BY$554=$S$214))=0),"",SUMPRODUCT(--(data!$BX$3:$BX$554=$G226),--(data!$BY$3:$BY$554=$S$214),data!$CA$3:$CA$554))</f>
        <v>1</v>
      </c>
      <c r="Y226" s="1558"/>
      <c r="Z226" s="1559"/>
      <c r="AA226" s="1559"/>
      <c r="AB226" s="1559"/>
      <c r="AC226" s="1559"/>
      <c r="AD226" s="1559"/>
    </row>
    <row r="227" spans="4:30" ht="20.100000000000001" customHeight="1" x14ac:dyDescent="0.25">
      <c r="D227" s="223"/>
      <c r="E227" s="222"/>
      <c r="F227" s="228">
        <f t="shared" ca="1" si="323"/>
        <v>12</v>
      </c>
      <c r="G227" s="1500" t="str">
        <f ca="1">IF(OR('Main Table'!B16="",'Main Table'!B16="-"),"",'Main Table'!B16)</f>
        <v>Wigan</v>
      </c>
      <c r="H227" s="1500"/>
      <c r="I227" s="1500"/>
      <c r="J227" s="1500"/>
      <c r="K227" s="1501"/>
      <c r="L227" s="200" t="str">
        <f ca="1">IF(OR($G227="",SUMPRODUCT(--(data!$BX$3:$BX$554=$L$214),--(data!$BY$3:$BY$554=$G227))=0),"",SUMPRODUCT(--(data!$BX$3:$BX$554=$L$214),--(data!$BY$3:$BY$554=$G227),data!$BZ$3:$BZ$554))</f>
        <v/>
      </c>
      <c r="M227" s="229" t="str">
        <f t="shared" ca="1" si="319"/>
        <v/>
      </c>
      <c r="N227" s="230" t="str">
        <f ca="1">IF(OR($G227="",SUMPRODUCT(--(data!$BX$3:$BX$554=$L$214),--(data!$BY$3:$BY$554=$G227))=0),"",SUMPRODUCT(--(data!$BX$3:$BX$554=$L$214),--(data!$BY$3:$BY$554=$G227),data!$CA$3:$CA$554))</f>
        <v/>
      </c>
      <c r="O227" s="200" t="str">
        <f ca="1">IF(OR($G227="",SUMPRODUCT(--(data!$BX$3:$BX$554=$G227),--(data!$BY$3:$BY$554=$L$214))=0),"",SUMPRODUCT(--(data!$BX$3:$BX$554=$G227),--(data!$BY$3:$BY$554=$L$214),data!$BZ$3:$BZ$554))</f>
        <v/>
      </c>
      <c r="P227" s="229" t="str">
        <f t="shared" ca="1" si="320"/>
        <v/>
      </c>
      <c r="Q227" s="230" t="str">
        <f ca="1">IF(OR($G227="",SUMPRODUCT(--(data!$BX$3:$BX$554=$G227),--(data!$BY$3:$BY$554=$L$214))=0),"",SUMPRODUCT(--(data!$BX$3:$BX$554=$G227),--(data!$BY$3:$BY$554=$L$214),data!$CA$3:$CA$554))</f>
        <v/>
      </c>
      <c r="R227" s="161"/>
      <c r="S227" s="200" t="str">
        <f ca="1">IF(OR($G227="",SUMPRODUCT(--(data!$BX$3:$BX$554=$S$214),--(data!$BY$3:$BY$554=$G227))=0),"",SUMPRODUCT(--(data!$BX$3:$BX$554=$S$214),--(data!$BY$3:$BY$554=$G227),data!$BZ$3:$BZ$554))</f>
        <v/>
      </c>
      <c r="T227" s="229" t="str">
        <f t="shared" ca="1" si="321"/>
        <v/>
      </c>
      <c r="U227" s="230" t="str">
        <f ca="1">IF(OR($G227="",SUMPRODUCT(--(data!$BX$3:$BX$554=$S$214),--(data!$BY$3:$BY$554=$G227))=0),"",SUMPRODUCT(--(data!$BX$3:$BX$554=$S$214),--(data!$BY$3:$BY$554=$G227),data!$CA$3:$CA$554))</f>
        <v/>
      </c>
      <c r="V227" s="200">
        <f ca="1">IF(OR($G227="",SUMPRODUCT(--(data!$BX$3:$BX$554=$G227),--(data!$BY$3:$BY$554=$S$214))=0),"",SUMPRODUCT(--(data!$BX$3:$BX$554=$G227),--(data!$BY$3:$BY$554=$S$214),data!$BZ$3:$BZ$554))</f>
        <v>1</v>
      </c>
      <c r="W227" s="229" t="str">
        <f t="shared" ca="1" si="322"/>
        <v>:</v>
      </c>
      <c r="X227" s="230">
        <f ca="1">IF(OR($G227="",SUMPRODUCT(--(data!$BX$3:$BX$554=$G227),--(data!$BY$3:$BY$554=$S$214))=0),"",SUMPRODUCT(--(data!$BX$3:$BX$554=$G227),--(data!$BY$3:$BY$554=$S$214),data!$CA$3:$CA$554))</f>
        <v>0</v>
      </c>
      <c r="Y227" s="1558"/>
      <c r="Z227" s="1559"/>
      <c r="AA227" s="1559"/>
      <c r="AB227" s="1559"/>
      <c r="AC227" s="1559"/>
      <c r="AD227" s="1559"/>
    </row>
    <row r="228" spans="4:30" ht="20.100000000000001" customHeight="1" x14ac:dyDescent="0.25">
      <c r="D228" s="223"/>
      <c r="E228" s="222"/>
      <c r="F228" s="228">
        <f t="shared" ca="1" si="323"/>
        <v>13</v>
      </c>
      <c r="G228" s="1500" t="str">
        <f ca="1">IF(OR('Main Table'!B17="",'Main Table'!B17="-"),"",'Main Table'!B17)</f>
        <v>Bristol City</v>
      </c>
      <c r="H228" s="1500"/>
      <c r="I228" s="1500"/>
      <c r="J228" s="1500"/>
      <c r="K228" s="1501"/>
      <c r="L228" s="200" t="str">
        <f ca="1">IF(OR($G228="",SUMPRODUCT(--(data!$BX$3:$BX$554=$L$214),--(data!$BY$3:$BY$554=$G228))=0),"",SUMPRODUCT(--(data!$BX$3:$BX$554=$L$214),--(data!$BY$3:$BY$554=$G228),data!$BZ$3:$BZ$554))</f>
        <v/>
      </c>
      <c r="M228" s="229" t="str">
        <f t="shared" ca="1" si="319"/>
        <v/>
      </c>
      <c r="N228" s="230" t="str">
        <f ca="1">IF(OR($G228="",SUMPRODUCT(--(data!$BX$3:$BX$554=$L$214),--(data!$BY$3:$BY$554=$G228))=0),"",SUMPRODUCT(--(data!$BX$3:$BX$554=$L$214),--(data!$BY$3:$BY$554=$G228),data!$CA$3:$CA$554))</f>
        <v/>
      </c>
      <c r="O228" s="200">
        <f ca="1">IF(OR($G228="",SUMPRODUCT(--(data!$BX$3:$BX$554=$G228),--(data!$BY$3:$BY$554=$L$214))=0),"",SUMPRODUCT(--(data!$BX$3:$BX$554=$G228),--(data!$BY$3:$BY$554=$L$214),data!$BZ$3:$BZ$554))</f>
        <v>4</v>
      </c>
      <c r="P228" s="229" t="str">
        <f t="shared" ca="1" si="320"/>
        <v>:</v>
      </c>
      <c r="Q228" s="230">
        <f ca="1">IF(OR($G228="",SUMPRODUCT(--(data!$BX$3:$BX$554=$G228),--(data!$BY$3:$BY$554=$L$214))=0),"",SUMPRODUCT(--(data!$BX$3:$BX$554=$G228),--(data!$BY$3:$BY$554=$L$214),data!$CA$3:$CA$554))</f>
        <v>1</v>
      </c>
      <c r="R228" s="161"/>
      <c r="S228" s="200" t="str">
        <f ca="1">IF(OR($G228="",SUMPRODUCT(--(data!$BX$3:$BX$554=$S$214),--(data!$BY$3:$BY$554=$G228))=0),"",SUMPRODUCT(--(data!$BX$3:$BX$554=$S$214),--(data!$BY$3:$BY$554=$G228),data!$BZ$3:$BZ$554))</f>
        <v/>
      </c>
      <c r="T228" s="229" t="str">
        <f t="shared" ca="1" si="321"/>
        <v/>
      </c>
      <c r="U228" s="230" t="str">
        <f ca="1">IF(OR($G228="",SUMPRODUCT(--(data!$BX$3:$BX$554=$S$214),--(data!$BY$3:$BY$554=$G228))=0),"",SUMPRODUCT(--(data!$BX$3:$BX$554=$S$214),--(data!$BY$3:$BY$554=$G228),data!$CA$3:$CA$554))</f>
        <v/>
      </c>
      <c r="V228" s="200" t="str">
        <f ca="1">IF(OR($G228="",SUMPRODUCT(--(data!$BX$3:$BX$554=$G228),--(data!$BY$3:$BY$554=$S$214))=0),"",SUMPRODUCT(--(data!$BX$3:$BX$554=$G228),--(data!$BY$3:$BY$554=$S$214),data!$BZ$3:$BZ$554))</f>
        <v/>
      </c>
      <c r="W228" s="229" t="str">
        <f t="shared" ca="1" si="322"/>
        <v/>
      </c>
      <c r="X228" s="230" t="str">
        <f ca="1">IF(OR($G228="",SUMPRODUCT(--(data!$BX$3:$BX$554=$G228),--(data!$BY$3:$BY$554=$S$214))=0),"",SUMPRODUCT(--(data!$BX$3:$BX$554=$G228),--(data!$BY$3:$BY$554=$S$214),data!$CA$3:$CA$554))</f>
        <v/>
      </c>
    </row>
    <row r="229" spans="4:30" ht="20.100000000000001" customHeight="1" x14ac:dyDescent="0.25">
      <c r="D229" s="223"/>
      <c r="E229" s="222"/>
      <c r="F229" s="228">
        <f t="shared" ca="1" si="323"/>
        <v>14</v>
      </c>
      <c r="G229" s="1500" t="str">
        <f ca="1">IF(OR('Main Table'!B18="",'Main Table'!B18="-"),"",'Main Table'!B18)</f>
        <v>Stoke</v>
      </c>
      <c r="H229" s="1500"/>
      <c r="I229" s="1500"/>
      <c r="J229" s="1500"/>
      <c r="K229" s="1501"/>
      <c r="L229" s="200" t="str">
        <f ca="1">IF(OR($G229="",SUMPRODUCT(--(data!$BX$3:$BX$554=$L$214),--(data!$BY$3:$BY$554=$G229))=0),"",SUMPRODUCT(--(data!$BX$3:$BX$554=$L$214),--(data!$BY$3:$BY$554=$G229),data!$BZ$3:$BZ$554))</f>
        <v/>
      </c>
      <c r="M229" s="229" t="str">
        <f t="shared" ca="1" si="319"/>
        <v/>
      </c>
      <c r="N229" s="230" t="str">
        <f ca="1">IF(OR($G229="",SUMPRODUCT(--(data!$BX$3:$BX$554=$L$214),--(data!$BY$3:$BY$554=$G229))=0),"",SUMPRODUCT(--(data!$BX$3:$BX$554=$L$214),--(data!$BY$3:$BY$554=$G229),data!$CA$3:$CA$554))</f>
        <v/>
      </c>
      <c r="O229" s="200">
        <f ca="1">IF(OR($G229="",SUMPRODUCT(--(data!$BX$3:$BX$554=$G229),--(data!$BY$3:$BY$554=$L$214))=0),"",SUMPRODUCT(--(data!$BX$3:$BX$554=$G229),--(data!$BY$3:$BY$554=$L$214),data!$BZ$3:$BZ$554))</f>
        <v>2</v>
      </c>
      <c r="P229" s="229" t="str">
        <f t="shared" ca="1" si="320"/>
        <v>:</v>
      </c>
      <c r="Q229" s="230">
        <f ca="1">IF(OR($G229="",SUMPRODUCT(--(data!$BX$3:$BX$554=$G229),--(data!$BY$3:$BY$554=$L$214))=0),"",SUMPRODUCT(--(data!$BX$3:$BX$554=$G229),--(data!$BY$3:$BY$554=$L$214),data!$CA$3:$CA$554))</f>
        <v>3</v>
      </c>
      <c r="R229" s="161"/>
      <c r="S229" s="200" t="str">
        <f ca="1">IF(OR($G229="",SUMPRODUCT(--(data!$BX$3:$BX$554=$S$214),--(data!$BY$3:$BY$554=$G229))=0),"",SUMPRODUCT(--(data!$BX$3:$BX$554=$S$214),--(data!$BY$3:$BY$554=$G229),data!$BZ$3:$BZ$554))</f>
        <v/>
      </c>
      <c r="T229" s="229" t="str">
        <f t="shared" ca="1" si="321"/>
        <v/>
      </c>
      <c r="U229" s="230" t="str">
        <f ca="1">IF(OR($G229="",SUMPRODUCT(--(data!$BX$3:$BX$554=$S$214),--(data!$BY$3:$BY$554=$G229))=0),"",SUMPRODUCT(--(data!$BX$3:$BX$554=$S$214),--(data!$BY$3:$BY$554=$G229),data!$CA$3:$CA$554))</f>
        <v/>
      </c>
      <c r="V229" s="200" t="str">
        <f ca="1">IF(OR($G229="",SUMPRODUCT(--(data!$BX$3:$BX$554=$G229),--(data!$BY$3:$BY$554=$S$214))=0),"",SUMPRODUCT(--(data!$BX$3:$BX$554=$G229),--(data!$BY$3:$BY$554=$S$214),data!$BZ$3:$BZ$554))</f>
        <v/>
      </c>
      <c r="W229" s="229" t="str">
        <f t="shared" ca="1" si="322"/>
        <v/>
      </c>
      <c r="X229" s="230" t="str">
        <f ca="1">IF(OR($G229="",SUMPRODUCT(--(data!$BX$3:$BX$554=$G229),--(data!$BY$3:$BY$554=$S$214))=0),"",SUMPRODUCT(--(data!$BX$3:$BX$554=$G229),--(data!$BY$3:$BY$554=$S$214),data!$CA$3:$CA$554))</f>
        <v/>
      </c>
    </row>
    <row r="230" spans="4:30" ht="20.100000000000001" customHeight="1" x14ac:dyDescent="0.25">
      <c r="D230" s="223"/>
      <c r="E230" s="222"/>
      <c r="F230" s="228">
        <f t="shared" ca="1" si="323"/>
        <v>15</v>
      </c>
      <c r="G230" s="1500" t="str">
        <f ca="1">IF(OR('Main Table'!B19="",'Main Table'!B19="-"),"",'Main Table'!B19)</f>
        <v>Aston Villa</v>
      </c>
      <c r="H230" s="1500"/>
      <c r="I230" s="1500"/>
      <c r="J230" s="1500"/>
      <c r="K230" s="1501"/>
      <c r="L230" s="200">
        <f ca="1">IF(OR($G230="",SUMPRODUCT(--(data!$BX$3:$BX$554=$L$214),--(data!$BY$3:$BY$554=$G230))=0),"",SUMPRODUCT(--(data!$BX$3:$BX$554=$L$214),--(data!$BY$3:$BY$554=$G230),data!$BZ$3:$BZ$554))</f>
        <v>1</v>
      </c>
      <c r="M230" s="229" t="str">
        <f t="shared" ca="1" si="319"/>
        <v>:</v>
      </c>
      <c r="N230" s="230">
        <f ca="1">IF(OR($G230="",SUMPRODUCT(--(data!$BX$3:$BX$554=$L$214),--(data!$BY$3:$BY$554=$G230))=0),"",SUMPRODUCT(--(data!$BX$3:$BX$554=$L$214),--(data!$BY$3:$BY$554=$G230),data!$CA$3:$CA$554))</f>
        <v>1</v>
      </c>
      <c r="O230" s="200" t="str">
        <f ca="1">IF(OR($G230="",SUMPRODUCT(--(data!$BX$3:$BX$554=$G230),--(data!$BY$3:$BY$554=$L$214))=0),"",SUMPRODUCT(--(data!$BX$3:$BX$554=$G230),--(data!$BY$3:$BY$554=$L$214),data!$BZ$3:$BZ$554))</f>
        <v/>
      </c>
      <c r="P230" s="229" t="str">
        <f t="shared" ca="1" si="320"/>
        <v/>
      </c>
      <c r="Q230" s="230" t="str">
        <f ca="1">IF(OR($G230="",SUMPRODUCT(--(data!$BX$3:$BX$554=$G230),--(data!$BY$3:$BY$554=$L$214))=0),"",SUMPRODUCT(--(data!$BX$3:$BX$554=$G230),--(data!$BY$3:$BY$554=$L$214),data!$CA$3:$CA$554))</f>
        <v/>
      </c>
      <c r="R230" s="161"/>
      <c r="S230" s="200">
        <f ca="1">IF(OR($G230="",SUMPRODUCT(--(data!$BX$3:$BX$554=$S$214),--(data!$BY$3:$BY$554=$G230))=0),"",SUMPRODUCT(--(data!$BX$3:$BX$554=$S$214),--(data!$BY$3:$BY$554=$G230),data!$BZ$3:$BZ$554))</f>
        <v>1</v>
      </c>
      <c r="T230" s="229" t="str">
        <f t="shared" ca="1" si="321"/>
        <v>:</v>
      </c>
      <c r="U230" s="230">
        <f ca="1">IF(OR($G230="",SUMPRODUCT(--(data!$BX$3:$BX$554=$S$214),--(data!$BY$3:$BY$554=$G230))=0),"",SUMPRODUCT(--(data!$BX$3:$BX$554=$S$214),--(data!$BY$3:$BY$554=$G230),data!$CA$3:$CA$554))</f>
        <v>1</v>
      </c>
      <c r="V230" s="200" t="str">
        <f ca="1">IF(OR($G230="",SUMPRODUCT(--(data!$BX$3:$BX$554=$G230),--(data!$BY$3:$BY$554=$S$214))=0),"",SUMPRODUCT(--(data!$BX$3:$BX$554=$G230),--(data!$BY$3:$BY$554=$S$214),data!$BZ$3:$BZ$554))</f>
        <v/>
      </c>
      <c r="W230" s="229" t="str">
        <f t="shared" ca="1" si="322"/>
        <v/>
      </c>
      <c r="X230" s="230" t="str">
        <f ca="1">IF(OR($G230="",SUMPRODUCT(--(data!$BX$3:$BX$554=$G230),--(data!$BY$3:$BY$554=$S$214))=0),"",SUMPRODUCT(--(data!$BX$3:$BX$554=$G230),--(data!$BY$3:$BY$554=$S$214),data!$CA$3:$CA$554))</f>
        <v/>
      </c>
    </row>
    <row r="231" spans="4:30" ht="20.100000000000001" customHeight="1" x14ac:dyDescent="0.25">
      <c r="D231" s="223"/>
      <c r="E231" s="222"/>
      <c r="F231" s="228">
        <f t="shared" ca="1" si="323"/>
        <v>16</v>
      </c>
      <c r="G231" s="1500" t="str">
        <f ca="1">IF(OR('Main Table'!B20="",'Main Table'!B20="-"),"",'Main Table'!B20)</f>
        <v>Bolton</v>
      </c>
      <c r="H231" s="1500"/>
      <c r="I231" s="1500"/>
      <c r="J231" s="1500"/>
      <c r="K231" s="1501"/>
      <c r="L231" s="200" t="str">
        <f ca="1">IF(OR($G231="",SUMPRODUCT(--(data!$BX$3:$BX$554=$L$214),--(data!$BY$3:$BY$554=$G231))=0),"",SUMPRODUCT(--(data!$BX$3:$BX$554=$L$214),--(data!$BY$3:$BY$554=$G231),data!$BZ$3:$BZ$554))</f>
        <v/>
      </c>
      <c r="M231" s="229" t="str">
        <f t="shared" ca="1" si="319"/>
        <v/>
      </c>
      <c r="N231" s="230" t="str">
        <f ca="1">IF(OR($G231="",SUMPRODUCT(--(data!$BX$3:$BX$554=$L$214),--(data!$BY$3:$BY$554=$G231))=0),"",SUMPRODUCT(--(data!$BX$3:$BX$554=$L$214),--(data!$BY$3:$BY$554=$G231),data!$CA$3:$CA$554))</f>
        <v/>
      </c>
      <c r="O231" s="200">
        <f ca="1">IF(OR($G231="",SUMPRODUCT(--(data!$BX$3:$BX$554=$G231),--(data!$BY$3:$BY$554=$L$214))=0),"",SUMPRODUCT(--(data!$BX$3:$BX$554=$G231),--(data!$BY$3:$BY$554=$L$214),data!$BZ$3:$BZ$554))</f>
        <v>0</v>
      </c>
      <c r="P231" s="229" t="str">
        <f t="shared" ca="1" si="320"/>
        <v>:</v>
      </c>
      <c r="Q231" s="230">
        <f ca="1">IF(OR($G231="",SUMPRODUCT(--(data!$BX$3:$BX$554=$G231),--(data!$BY$3:$BY$554=$L$214))=0),"",SUMPRODUCT(--(data!$BX$3:$BX$554=$G231),--(data!$BY$3:$BY$554=$L$214),data!$CA$3:$CA$554))</f>
        <v>1</v>
      </c>
      <c r="R231" s="161"/>
      <c r="S231" s="200" t="str">
        <f ca="1">IF(OR($G231="",SUMPRODUCT(--(data!$BX$3:$BX$554=$S$214),--(data!$BY$3:$BY$554=$G231))=0),"",SUMPRODUCT(--(data!$BX$3:$BX$554=$S$214),--(data!$BY$3:$BY$554=$G231),data!$BZ$3:$BZ$554))</f>
        <v/>
      </c>
      <c r="T231" s="229" t="str">
        <f t="shared" ca="1" si="321"/>
        <v/>
      </c>
      <c r="U231" s="230" t="str">
        <f ca="1">IF(OR($G231="",SUMPRODUCT(--(data!$BX$3:$BX$554=$S$214),--(data!$BY$3:$BY$554=$G231))=0),"",SUMPRODUCT(--(data!$BX$3:$BX$554=$S$214),--(data!$BY$3:$BY$554=$G231),data!$CA$3:$CA$554))</f>
        <v/>
      </c>
      <c r="V231" s="200">
        <f ca="1">IF(OR($G231="",SUMPRODUCT(--(data!$BX$3:$BX$554=$G231),--(data!$BY$3:$BY$554=$S$214))=0),"",SUMPRODUCT(--(data!$BX$3:$BX$554=$G231),--(data!$BY$3:$BY$554=$S$214),data!$BZ$3:$BZ$554))</f>
        <v>2</v>
      </c>
      <c r="W231" s="229" t="str">
        <f t="shared" ca="1" si="322"/>
        <v>:</v>
      </c>
      <c r="X231" s="230">
        <f ca="1">IF(OR($G231="",SUMPRODUCT(--(data!$BX$3:$BX$554=$G231),--(data!$BY$3:$BY$554=$S$214))=0),"",SUMPRODUCT(--(data!$BX$3:$BX$554=$G231),--(data!$BY$3:$BY$554=$S$214),data!$CA$3:$CA$554))</f>
        <v>2</v>
      </c>
    </row>
    <row r="232" spans="4:30" ht="20.100000000000001" customHeight="1" x14ac:dyDescent="0.25">
      <c r="D232" s="223"/>
      <c r="E232" s="222"/>
      <c r="F232" s="228">
        <f t="shared" ca="1" si="323"/>
        <v>17</v>
      </c>
      <c r="G232" s="1500" t="str">
        <f ca="1">IF(OR('Main Table'!B21="",'Main Table'!B21="-"),"",'Main Table'!B21)</f>
        <v>Birmingham</v>
      </c>
      <c r="H232" s="1500"/>
      <c r="I232" s="1500"/>
      <c r="J232" s="1500"/>
      <c r="K232" s="1501"/>
      <c r="L232" s="200" t="str">
        <f ca="1">IF(OR($G232="",SUMPRODUCT(--(data!$BX$3:$BX$554=$L$214),--(data!$BY$3:$BY$554=$G232))=0),"",SUMPRODUCT(--(data!$BX$3:$BX$554=$L$214),--(data!$BY$3:$BY$554=$G232),data!$BZ$3:$BZ$554))</f>
        <v/>
      </c>
      <c r="M232" s="229" t="str">
        <f t="shared" ca="1" si="319"/>
        <v/>
      </c>
      <c r="N232" s="230" t="str">
        <f ca="1">IF(OR($G232="",SUMPRODUCT(--(data!$BX$3:$BX$554=$L$214),--(data!$BY$3:$BY$554=$G232))=0),"",SUMPRODUCT(--(data!$BX$3:$BX$554=$L$214),--(data!$BY$3:$BY$554=$G232),data!$CA$3:$CA$554))</f>
        <v/>
      </c>
      <c r="O232" s="200" t="str">
        <f ca="1">IF(OR($G232="",SUMPRODUCT(--(data!$BX$3:$BX$554=$G232),--(data!$BY$3:$BY$554=$L$214))=0),"",SUMPRODUCT(--(data!$BX$3:$BX$554=$G232),--(data!$BY$3:$BY$554=$L$214),data!$BZ$3:$BZ$554))</f>
        <v/>
      </c>
      <c r="P232" s="229" t="str">
        <f t="shared" ca="1" si="320"/>
        <v/>
      </c>
      <c r="Q232" s="230" t="str">
        <f ca="1">IF(OR($G232="",SUMPRODUCT(--(data!$BX$3:$BX$554=$G232),--(data!$BY$3:$BY$554=$L$214))=0),"",SUMPRODUCT(--(data!$BX$3:$BX$554=$G232),--(data!$BY$3:$BY$554=$L$214),data!$CA$3:$CA$554))</f>
        <v/>
      </c>
      <c r="R232" s="161"/>
      <c r="S232" s="200" t="str">
        <f ca="1">IF(OR($G232="",SUMPRODUCT(--(data!$BX$3:$BX$554=$S$214),--(data!$BY$3:$BY$554=$G232))=0),"",SUMPRODUCT(--(data!$BX$3:$BX$554=$S$214),--(data!$BY$3:$BY$554=$G232),data!$BZ$3:$BZ$554))</f>
        <v/>
      </c>
      <c r="T232" s="229" t="str">
        <f t="shared" ca="1" si="321"/>
        <v/>
      </c>
      <c r="U232" s="230" t="str">
        <f ca="1">IF(OR($G232="",SUMPRODUCT(--(data!$BX$3:$BX$554=$S$214),--(data!$BY$3:$BY$554=$G232))=0),"",SUMPRODUCT(--(data!$BX$3:$BX$554=$S$214),--(data!$BY$3:$BY$554=$G232),data!$CA$3:$CA$554))</f>
        <v/>
      </c>
      <c r="V232" s="200" t="str">
        <f ca="1">IF(OR($G232="",SUMPRODUCT(--(data!$BX$3:$BX$554=$G232),--(data!$BY$3:$BY$554=$S$214))=0),"",SUMPRODUCT(--(data!$BX$3:$BX$554=$G232),--(data!$BY$3:$BY$554=$S$214),data!$BZ$3:$BZ$554))</f>
        <v/>
      </c>
      <c r="W232" s="229" t="str">
        <f t="shared" ca="1" si="322"/>
        <v/>
      </c>
      <c r="X232" s="230" t="str">
        <f ca="1">IF(OR($G232="",SUMPRODUCT(--(data!$BX$3:$BX$554=$G232),--(data!$BY$3:$BY$554=$S$214))=0),"",SUMPRODUCT(--(data!$BX$3:$BX$554=$G232),--(data!$BY$3:$BY$554=$S$214),data!$CA$3:$CA$554))</f>
        <v/>
      </c>
    </row>
    <row r="233" spans="4:30" ht="20.100000000000001" customHeight="1" x14ac:dyDescent="0.25">
      <c r="D233" s="223"/>
      <c r="E233" s="222"/>
      <c r="F233" s="228">
        <f t="shared" ca="1" si="323"/>
        <v>18</v>
      </c>
      <c r="G233" s="1500" t="str">
        <f ca="1">IF(OR('Main Table'!B22="",'Main Table'!B22="-"),"",'Main Table'!B22)</f>
        <v>QPR</v>
      </c>
      <c r="H233" s="1500"/>
      <c r="I233" s="1500"/>
      <c r="J233" s="1500"/>
      <c r="K233" s="1501"/>
      <c r="L233" s="200" t="str">
        <f ca="1">IF(OR($G233="",SUMPRODUCT(--(data!$BX$3:$BX$554=$L$214),--(data!$BY$3:$BY$554=$G233))=0),"",SUMPRODUCT(--(data!$BX$3:$BX$554=$L$214),--(data!$BY$3:$BY$554=$G233),data!$BZ$3:$BZ$554))</f>
        <v/>
      </c>
      <c r="M233" s="229" t="str">
        <f t="shared" ca="1" si="319"/>
        <v/>
      </c>
      <c r="N233" s="230" t="str">
        <f ca="1">IF(OR($G233="",SUMPRODUCT(--(data!$BX$3:$BX$554=$L$214),--(data!$BY$3:$BY$554=$G233))=0),"",SUMPRODUCT(--(data!$BX$3:$BX$554=$L$214),--(data!$BY$3:$BY$554=$G233),data!$CA$3:$CA$554))</f>
        <v/>
      </c>
      <c r="O233" s="200" t="str">
        <f ca="1">IF(OR($G233="",SUMPRODUCT(--(data!$BX$3:$BX$554=$G233),--(data!$BY$3:$BY$554=$L$214))=0),"",SUMPRODUCT(--(data!$BX$3:$BX$554=$G233),--(data!$BY$3:$BY$554=$L$214),data!$BZ$3:$BZ$554))</f>
        <v/>
      </c>
      <c r="P233" s="229" t="str">
        <f t="shared" ca="1" si="320"/>
        <v/>
      </c>
      <c r="Q233" s="230" t="str">
        <f ca="1">IF(OR($G233="",SUMPRODUCT(--(data!$BX$3:$BX$554=$G233),--(data!$BY$3:$BY$554=$L$214))=0),"",SUMPRODUCT(--(data!$BX$3:$BX$554=$G233),--(data!$BY$3:$BY$554=$L$214),data!$CA$3:$CA$554))</f>
        <v/>
      </c>
      <c r="R233" s="161"/>
      <c r="S233" s="200" t="str">
        <f ca="1">IF(OR($G233="",SUMPRODUCT(--(data!$BX$3:$BX$554=$S$214),--(data!$BY$3:$BY$554=$G233))=0),"",SUMPRODUCT(--(data!$BX$3:$BX$554=$S$214),--(data!$BY$3:$BY$554=$G233),data!$BZ$3:$BZ$554))</f>
        <v/>
      </c>
      <c r="T233" s="229" t="str">
        <f t="shared" ca="1" si="321"/>
        <v/>
      </c>
      <c r="U233" s="230" t="str">
        <f ca="1">IF(OR($G233="",SUMPRODUCT(--(data!$BX$3:$BX$554=$S$214),--(data!$BY$3:$BY$554=$G233))=0),"",SUMPRODUCT(--(data!$BX$3:$BX$554=$S$214),--(data!$BY$3:$BY$554=$G233),data!$CA$3:$CA$554))</f>
        <v/>
      </c>
      <c r="V233" s="200">
        <f ca="1">IF(OR($G233="",SUMPRODUCT(--(data!$BX$3:$BX$554=$G233),--(data!$BY$3:$BY$554=$S$214))=0),"",SUMPRODUCT(--(data!$BX$3:$BX$554=$G233),--(data!$BY$3:$BY$554=$S$214),data!$BZ$3:$BZ$554))</f>
        <v>0</v>
      </c>
      <c r="W233" s="229" t="str">
        <f t="shared" ca="1" si="322"/>
        <v>:</v>
      </c>
      <c r="X233" s="230">
        <f ca="1">IF(OR($G233="",SUMPRODUCT(--(data!$BX$3:$BX$554=$G233),--(data!$BY$3:$BY$554=$S$214))=0),"",SUMPRODUCT(--(data!$BX$3:$BX$554=$G233),--(data!$BY$3:$BY$554=$S$214),data!$CA$3:$CA$554))</f>
        <v>3</v>
      </c>
    </row>
    <row r="234" spans="4:30" ht="20.100000000000001" customHeight="1" x14ac:dyDescent="0.25">
      <c r="D234" s="223"/>
      <c r="E234" s="222"/>
      <c r="F234" s="228">
        <f t="shared" ca="1" si="323"/>
        <v>19</v>
      </c>
      <c r="G234" s="1500" t="str">
        <f ca="1">IF(OR('Main Table'!B23="",'Main Table'!B23="-"),"",'Main Table'!B23)</f>
        <v>Rotherham</v>
      </c>
      <c r="H234" s="1500"/>
      <c r="I234" s="1500"/>
      <c r="J234" s="1500"/>
      <c r="K234" s="1501"/>
      <c r="L234" s="200" t="str">
        <f ca="1">IF(OR($G234="",SUMPRODUCT(--(data!$BX$3:$BX$554=$L$214),--(data!$BY$3:$BY$554=$G234))=0),"",SUMPRODUCT(--(data!$BX$3:$BX$554=$L$214),--(data!$BY$3:$BY$554=$G234),data!$BZ$3:$BZ$554))</f>
        <v/>
      </c>
      <c r="M234" s="229" t="str">
        <f t="shared" ca="1" si="319"/>
        <v/>
      </c>
      <c r="N234" s="230" t="str">
        <f ca="1">IF(OR($G234="",SUMPRODUCT(--(data!$BX$3:$BX$554=$L$214),--(data!$BY$3:$BY$554=$G234))=0),"",SUMPRODUCT(--(data!$BX$3:$BX$554=$L$214),--(data!$BY$3:$BY$554=$G234),data!$CA$3:$CA$554))</f>
        <v/>
      </c>
      <c r="O234" s="200" t="str">
        <f ca="1">IF(OR($G234="",SUMPRODUCT(--(data!$BX$3:$BX$554=$G234),--(data!$BY$3:$BY$554=$L$214))=0),"",SUMPRODUCT(--(data!$BX$3:$BX$554=$G234),--(data!$BY$3:$BY$554=$L$214),data!$BZ$3:$BZ$554))</f>
        <v/>
      </c>
      <c r="P234" s="229" t="str">
        <f t="shared" ca="1" si="320"/>
        <v/>
      </c>
      <c r="Q234" s="230" t="str">
        <f ca="1">IF(OR($G234="",SUMPRODUCT(--(data!$BX$3:$BX$554=$G234),--(data!$BY$3:$BY$554=$L$214))=0),"",SUMPRODUCT(--(data!$BX$3:$BX$554=$G234),--(data!$BY$3:$BY$554=$L$214),data!$CA$3:$CA$554))</f>
        <v/>
      </c>
      <c r="R234" s="161"/>
      <c r="S234" s="200" t="str">
        <f ca="1">IF(OR($G234="",SUMPRODUCT(--(data!$BX$3:$BX$554=$S$214),--(data!$BY$3:$BY$554=$G234))=0),"",SUMPRODUCT(--(data!$BX$3:$BX$554=$S$214),--(data!$BY$3:$BY$554=$G234),data!$BZ$3:$BZ$554))</f>
        <v/>
      </c>
      <c r="T234" s="229" t="str">
        <f t="shared" ca="1" si="321"/>
        <v/>
      </c>
      <c r="U234" s="230" t="str">
        <f ca="1">IF(OR($G234="",SUMPRODUCT(--(data!$BX$3:$BX$554=$S$214),--(data!$BY$3:$BY$554=$G234))=0),"",SUMPRODUCT(--(data!$BX$3:$BX$554=$S$214),--(data!$BY$3:$BY$554=$G234),data!$CA$3:$CA$554))</f>
        <v/>
      </c>
      <c r="V234" s="200">
        <f ca="1">IF(OR($G234="",SUMPRODUCT(--(data!$BX$3:$BX$554=$G234),--(data!$BY$3:$BY$554=$S$214))=0),"",SUMPRODUCT(--(data!$BX$3:$BX$554=$G234),--(data!$BY$3:$BY$554=$S$214),data!$BZ$3:$BZ$554))</f>
        <v>0</v>
      </c>
      <c r="W234" s="229" t="str">
        <f t="shared" ca="1" si="322"/>
        <v>:</v>
      </c>
      <c r="X234" s="230">
        <f ca="1">IF(OR($G234="",SUMPRODUCT(--(data!$BX$3:$BX$554=$G234),--(data!$BY$3:$BY$554=$S$214))=0),"",SUMPRODUCT(--(data!$BX$3:$BX$554=$G234),--(data!$BY$3:$BY$554=$S$214),data!$CA$3:$CA$554))</f>
        <v>0</v>
      </c>
    </row>
    <row r="235" spans="4:30" ht="20.100000000000001" customHeight="1" x14ac:dyDescent="0.25">
      <c r="D235" s="223"/>
      <c r="E235" s="222"/>
      <c r="F235" s="228">
        <f t="shared" ca="1" si="323"/>
        <v>20</v>
      </c>
      <c r="G235" s="1500" t="str">
        <f ca="1">IF(OR('Main Table'!B24="",'Main Table'!B24="-"),"",'Main Table'!B24)</f>
        <v>Millwall</v>
      </c>
      <c r="H235" s="1500"/>
      <c r="I235" s="1500"/>
      <c r="J235" s="1500"/>
      <c r="K235" s="1501"/>
      <c r="L235" s="200">
        <f ca="1">IF(OR($G235="",SUMPRODUCT(--(data!$BX$3:$BX$554=$L$214),--(data!$BY$3:$BY$554=$G235))=0),"",SUMPRODUCT(--(data!$BX$3:$BX$554=$L$214),--(data!$BY$3:$BY$554=$G235),data!$BZ$3:$BZ$554))</f>
        <v>0</v>
      </c>
      <c r="M235" s="229" t="str">
        <f t="shared" ca="1" si="319"/>
        <v>:</v>
      </c>
      <c r="N235" s="230">
        <f ca="1">IF(OR($G235="",SUMPRODUCT(--(data!$BX$3:$BX$554=$L$214),--(data!$BY$3:$BY$554=$G235))=0),"",SUMPRODUCT(--(data!$BX$3:$BX$554=$L$214),--(data!$BY$3:$BY$554=$G235),data!$CA$3:$CA$554))</f>
        <v>0</v>
      </c>
      <c r="O235" s="200" t="str">
        <f ca="1">IF(OR($G235="",SUMPRODUCT(--(data!$BX$3:$BX$554=$G235),--(data!$BY$3:$BY$554=$L$214))=0),"",SUMPRODUCT(--(data!$BX$3:$BX$554=$G235),--(data!$BY$3:$BY$554=$L$214),data!$BZ$3:$BZ$554))</f>
        <v/>
      </c>
      <c r="P235" s="229" t="str">
        <f t="shared" ca="1" si="320"/>
        <v/>
      </c>
      <c r="Q235" s="230" t="str">
        <f ca="1">IF(OR($G235="",SUMPRODUCT(--(data!$BX$3:$BX$554=$G235),--(data!$BY$3:$BY$554=$L$214))=0),"",SUMPRODUCT(--(data!$BX$3:$BX$554=$G235),--(data!$BY$3:$BY$554=$L$214),data!$CA$3:$CA$554))</f>
        <v/>
      </c>
      <c r="R235" s="161"/>
      <c r="S235" s="200" t="str">
        <f ca="1">IF(OR($G235="",SUMPRODUCT(--(data!$BX$3:$BX$554=$S$214),--(data!$BY$3:$BY$554=$G235))=0),"",SUMPRODUCT(--(data!$BX$3:$BX$554=$S$214),--(data!$BY$3:$BY$554=$G235),data!$BZ$3:$BZ$554))</f>
        <v/>
      </c>
      <c r="T235" s="229" t="str">
        <f t="shared" ca="1" si="321"/>
        <v/>
      </c>
      <c r="U235" s="230" t="str">
        <f ca="1">IF(OR($G235="",SUMPRODUCT(--(data!$BX$3:$BX$554=$S$214),--(data!$BY$3:$BY$554=$G235))=0),"",SUMPRODUCT(--(data!$BX$3:$BX$554=$S$214),--(data!$BY$3:$BY$554=$G235),data!$CA$3:$CA$554))</f>
        <v/>
      </c>
      <c r="V235" s="200" t="str">
        <f ca="1">IF(OR($G235="",SUMPRODUCT(--(data!$BX$3:$BX$554=$G235),--(data!$BY$3:$BY$554=$S$214))=0),"",SUMPRODUCT(--(data!$BX$3:$BX$554=$G235),--(data!$BY$3:$BY$554=$S$214),data!$BZ$3:$BZ$554))</f>
        <v/>
      </c>
      <c r="W235" s="229" t="str">
        <f t="shared" ca="1" si="322"/>
        <v/>
      </c>
      <c r="X235" s="230" t="str">
        <f ca="1">IF(OR($G235="",SUMPRODUCT(--(data!$BX$3:$BX$554=$G235),--(data!$BY$3:$BY$554=$S$214))=0),"",SUMPRODUCT(--(data!$BX$3:$BX$554=$G235),--(data!$BY$3:$BY$554=$S$214),data!$CA$3:$CA$554))</f>
        <v/>
      </c>
    </row>
    <row r="236" spans="4:30" ht="20.100000000000001" customHeight="1" x14ac:dyDescent="0.25">
      <c r="D236" s="223"/>
      <c r="E236" s="222"/>
      <c r="F236" s="228">
        <f t="shared" ca="1" si="323"/>
        <v>21</v>
      </c>
      <c r="G236" s="1500" t="str">
        <f ca="1">IF(OR('Main Table'!B25="",'Main Table'!B25="-"),"",'Main Table'!B25)</f>
        <v>Reading</v>
      </c>
      <c r="H236" s="1500"/>
      <c r="I236" s="1500"/>
      <c r="J236" s="1500"/>
      <c r="K236" s="1501"/>
      <c r="L236" s="200">
        <f ca="1">IF(OR($G236="",SUMPRODUCT(--(data!$BX$3:$BX$554=$L$214),--(data!$BY$3:$BY$554=$G236))=0),"",SUMPRODUCT(--(data!$BX$3:$BX$554=$L$214),--(data!$BY$3:$BY$554=$G236),data!$BZ$3:$BZ$554))</f>
        <v>2</v>
      </c>
      <c r="M236" s="229" t="str">
        <f t="shared" ca="1" si="319"/>
        <v>:</v>
      </c>
      <c r="N236" s="230">
        <f ca="1">IF(OR($G236="",SUMPRODUCT(--(data!$BX$3:$BX$554=$L$214),--(data!$BY$3:$BY$554=$G236))=0),"",SUMPRODUCT(--(data!$BX$3:$BX$554=$L$214),--(data!$BY$3:$BY$554=$G236),data!$CA$3:$CA$554))</f>
        <v>2</v>
      </c>
      <c r="O236" s="200" t="str">
        <f ca="1">IF(OR($G236="",SUMPRODUCT(--(data!$BX$3:$BX$554=$G236),--(data!$BY$3:$BY$554=$L$214))=0),"",SUMPRODUCT(--(data!$BX$3:$BX$554=$G236),--(data!$BY$3:$BY$554=$L$214),data!$BZ$3:$BZ$554))</f>
        <v/>
      </c>
      <c r="P236" s="229" t="str">
        <f t="shared" ca="1" si="320"/>
        <v/>
      </c>
      <c r="Q236" s="230" t="str">
        <f ca="1">IF(OR($G236="",SUMPRODUCT(--(data!$BX$3:$BX$554=$G236),--(data!$BY$3:$BY$554=$L$214))=0),"",SUMPRODUCT(--(data!$BX$3:$BX$554=$G236),--(data!$BY$3:$BY$554=$L$214),data!$CA$3:$CA$554))</f>
        <v/>
      </c>
      <c r="R236" s="161"/>
      <c r="S236" s="200" t="str">
        <f ca="1">IF(OR($G236="",SUMPRODUCT(--(data!$BX$3:$BX$554=$S$214),--(data!$BY$3:$BY$554=$G236))=0),"",SUMPRODUCT(--(data!$BX$3:$BX$554=$S$214),--(data!$BY$3:$BY$554=$G236),data!$BZ$3:$BZ$554))</f>
        <v/>
      </c>
      <c r="T236" s="229" t="str">
        <f t="shared" ca="1" si="321"/>
        <v/>
      </c>
      <c r="U236" s="230" t="str">
        <f ca="1">IF(OR($G236="",SUMPRODUCT(--(data!$BX$3:$BX$554=$S$214),--(data!$BY$3:$BY$554=$G236))=0),"",SUMPRODUCT(--(data!$BX$3:$BX$554=$S$214),--(data!$BY$3:$BY$554=$G236),data!$CA$3:$CA$554))</f>
        <v/>
      </c>
      <c r="V236" s="200" t="str">
        <f ca="1">IF(OR($G236="",SUMPRODUCT(--(data!$BX$3:$BX$554=$G236),--(data!$BY$3:$BY$554=$S$214))=0),"",SUMPRODUCT(--(data!$BX$3:$BX$554=$G236),--(data!$BY$3:$BY$554=$S$214),data!$BZ$3:$BZ$554))</f>
        <v/>
      </c>
      <c r="W236" s="229" t="str">
        <f t="shared" ca="1" si="322"/>
        <v/>
      </c>
      <c r="X236" s="230" t="str">
        <f ca="1">IF(OR($G236="",SUMPRODUCT(--(data!$BX$3:$BX$554=$G236),--(data!$BY$3:$BY$554=$S$214))=0),"",SUMPRODUCT(--(data!$BX$3:$BX$554=$G236),--(data!$BY$3:$BY$554=$S$214),data!$CA$3:$CA$554))</f>
        <v/>
      </c>
    </row>
    <row r="237" spans="4:30" ht="20.100000000000001" customHeight="1" x14ac:dyDescent="0.25">
      <c r="D237" s="223"/>
      <c r="E237" s="222"/>
      <c r="F237" s="228">
        <f t="shared" ca="1" si="323"/>
        <v>22</v>
      </c>
      <c r="G237" s="1500" t="str">
        <f ca="1">IF(OR('Main Table'!B26="",'Main Table'!B26="-"),"",'Main Table'!B26)</f>
        <v>Preston</v>
      </c>
      <c r="H237" s="1500"/>
      <c r="I237" s="1500"/>
      <c r="J237" s="1500"/>
      <c r="K237" s="1501"/>
      <c r="L237" s="200" t="str">
        <f ca="1">IF(OR($G237="",SUMPRODUCT(--(data!$BX$3:$BX$554=$L$214),--(data!$BY$3:$BY$554=$G237))=0),"",SUMPRODUCT(--(data!$BX$3:$BX$554=$L$214),--(data!$BY$3:$BY$554=$G237),data!$BZ$3:$BZ$554))</f>
        <v/>
      </c>
      <c r="M237" s="229" t="str">
        <f t="shared" ca="1" si="319"/>
        <v/>
      </c>
      <c r="N237" s="230" t="str">
        <f ca="1">IF(OR($G237="",SUMPRODUCT(--(data!$BX$3:$BX$554=$L$214),--(data!$BY$3:$BY$554=$G237))=0),"",SUMPRODUCT(--(data!$BX$3:$BX$554=$L$214),--(data!$BY$3:$BY$554=$G237),data!$CA$3:$CA$554))</f>
        <v/>
      </c>
      <c r="O237" s="200" t="str">
        <f ca="1">IF(OR($G237="",SUMPRODUCT(--(data!$BX$3:$BX$554=$G237),--(data!$BY$3:$BY$554=$L$214))=0),"",SUMPRODUCT(--(data!$BX$3:$BX$554=$G237),--(data!$BY$3:$BY$554=$L$214),data!$BZ$3:$BZ$554))</f>
        <v/>
      </c>
      <c r="P237" s="229" t="str">
        <f t="shared" ca="1" si="320"/>
        <v/>
      </c>
      <c r="Q237" s="230" t="str">
        <f ca="1">IF(OR($G237="",SUMPRODUCT(--(data!$BX$3:$BX$554=$G237),--(data!$BY$3:$BY$554=$L$214))=0),"",SUMPRODUCT(--(data!$BX$3:$BX$554=$G237),--(data!$BY$3:$BY$554=$L$214),data!$CA$3:$CA$554))</f>
        <v/>
      </c>
      <c r="R237" s="161"/>
      <c r="S237" s="200" t="str">
        <f ca="1">IF(OR($G237="",SUMPRODUCT(--(data!$BX$3:$BX$554=$S$214),--(data!$BY$3:$BY$554=$G237))=0),"",SUMPRODUCT(--(data!$BX$3:$BX$554=$S$214),--(data!$BY$3:$BY$554=$G237),data!$BZ$3:$BZ$554))</f>
        <v/>
      </c>
      <c r="T237" s="229" t="str">
        <f t="shared" ca="1" si="321"/>
        <v/>
      </c>
      <c r="U237" s="230" t="str">
        <f ca="1">IF(OR($G237="",SUMPRODUCT(--(data!$BX$3:$BX$554=$S$214),--(data!$BY$3:$BY$554=$G237))=0),"",SUMPRODUCT(--(data!$BX$3:$BX$554=$S$214),--(data!$BY$3:$BY$554=$G237),data!$CA$3:$CA$554))</f>
        <v/>
      </c>
      <c r="V237" s="200" t="str">
        <f ca="1">IF(OR($G237="",SUMPRODUCT(--(data!$BX$3:$BX$554=$G237),--(data!$BY$3:$BY$554=$S$214))=0),"",SUMPRODUCT(--(data!$BX$3:$BX$554=$G237),--(data!$BY$3:$BY$554=$S$214),data!$BZ$3:$BZ$554))</f>
        <v/>
      </c>
      <c r="W237" s="229" t="str">
        <f t="shared" ca="1" si="322"/>
        <v/>
      </c>
      <c r="X237" s="230" t="str">
        <f ca="1">IF(OR($G237="",SUMPRODUCT(--(data!$BX$3:$BX$554=$G237),--(data!$BY$3:$BY$554=$S$214))=0),"",SUMPRODUCT(--(data!$BX$3:$BX$554=$G237),--(data!$BY$3:$BY$554=$S$214),data!$CA$3:$CA$554))</f>
        <v/>
      </c>
    </row>
    <row r="238" spans="4:30" ht="20.100000000000001" customHeight="1" x14ac:dyDescent="0.25">
      <c r="D238" s="223"/>
      <c r="E238" s="222"/>
      <c r="F238" s="228">
        <f t="shared" ca="1" si="323"/>
        <v>23</v>
      </c>
      <c r="G238" s="1500" t="str">
        <f ca="1">IF(OR('Main Table'!B27="",'Main Table'!B27="-"),"",'Main Table'!B27)</f>
        <v>Ipswich</v>
      </c>
      <c r="H238" s="1500"/>
      <c r="I238" s="1500"/>
      <c r="J238" s="1500"/>
      <c r="K238" s="1501"/>
      <c r="L238" s="200" t="str">
        <f ca="1">IF(OR($G238="",SUMPRODUCT(--(data!$BX$3:$BX$554=$L$214),--(data!$BY$3:$BY$554=$G238))=0),"",SUMPRODUCT(--(data!$BX$3:$BX$554=$L$214),--(data!$BY$3:$BY$554=$G238),data!$BZ$3:$BZ$554))</f>
        <v/>
      </c>
      <c r="M238" s="229" t="str">
        <f t="shared" ca="1" si="319"/>
        <v/>
      </c>
      <c r="N238" s="230" t="str">
        <f ca="1">IF(OR($G238="",SUMPRODUCT(--(data!$BX$3:$BX$554=$L$214),--(data!$BY$3:$BY$554=$G238))=0),"",SUMPRODUCT(--(data!$BX$3:$BX$554=$L$214),--(data!$BY$3:$BY$554=$G238),data!$CA$3:$CA$554))</f>
        <v/>
      </c>
      <c r="O238" s="200">
        <f ca="1">IF(OR($G238="",SUMPRODUCT(--(data!$BX$3:$BX$554=$G238),--(data!$BY$3:$BY$554=$L$214))=0),"",SUMPRODUCT(--(data!$BX$3:$BX$554=$G238),--(data!$BY$3:$BY$554=$L$214),data!$BZ$3:$BZ$554))</f>
        <v>2</v>
      </c>
      <c r="P238" s="229" t="str">
        <f t="shared" ca="1" si="320"/>
        <v>:</v>
      </c>
      <c r="Q238" s="230">
        <f ca="1">IF(OR($G238="",SUMPRODUCT(--(data!$BX$3:$BX$554=$G238),--(data!$BY$3:$BY$554=$L$214))=0),"",SUMPRODUCT(--(data!$BX$3:$BX$554=$G238),--(data!$BY$3:$BY$554=$L$214),data!$CA$3:$CA$554))</f>
        <v>2</v>
      </c>
      <c r="R238" s="161"/>
      <c r="S238" s="200" t="str">
        <f ca="1">IF(OR($G238="",SUMPRODUCT(--(data!$BX$3:$BX$554=$S$214),--(data!$BY$3:$BY$554=$G238))=0),"",SUMPRODUCT(--(data!$BX$3:$BX$554=$S$214),--(data!$BY$3:$BY$554=$G238),data!$BZ$3:$BZ$554))</f>
        <v/>
      </c>
      <c r="T238" s="229" t="str">
        <f t="shared" ca="1" si="321"/>
        <v/>
      </c>
      <c r="U238" s="230" t="str">
        <f ca="1">IF(OR($G238="",SUMPRODUCT(--(data!$BX$3:$BX$554=$S$214),--(data!$BY$3:$BY$554=$G238))=0),"",SUMPRODUCT(--(data!$BX$3:$BX$554=$S$214),--(data!$BY$3:$BY$554=$G238),data!$CA$3:$CA$554))</f>
        <v/>
      </c>
      <c r="V238" s="200" t="str">
        <f ca="1">IF(OR($G238="",SUMPRODUCT(--(data!$BX$3:$BX$554=$G238),--(data!$BY$3:$BY$554=$S$214))=0),"",SUMPRODUCT(--(data!$BX$3:$BX$554=$G238),--(data!$BY$3:$BY$554=$S$214),data!$BZ$3:$BZ$554))</f>
        <v/>
      </c>
      <c r="W238" s="229" t="str">
        <f t="shared" ca="1" si="322"/>
        <v/>
      </c>
      <c r="X238" s="230" t="str">
        <f ca="1">IF(OR($G238="",SUMPRODUCT(--(data!$BX$3:$BX$554=$G238),--(data!$BY$3:$BY$554=$S$214))=0),"",SUMPRODUCT(--(data!$BX$3:$BX$554=$G238),--(data!$BY$3:$BY$554=$S$214),data!$CA$3:$CA$554))</f>
        <v/>
      </c>
    </row>
    <row r="239" spans="4:30" ht="20.100000000000001" customHeight="1" x14ac:dyDescent="0.25">
      <c r="D239" s="223"/>
      <c r="E239" s="222"/>
      <c r="F239" s="231">
        <f t="shared" ca="1" si="323"/>
        <v>24</v>
      </c>
      <c r="G239" s="1504" t="str">
        <f ca="1">IF(OR('Main Table'!B28="",'Main Table'!B28="-"),"",'Main Table'!B28)</f>
        <v>Hull</v>
      </c>
      <c r="H239" s="1504"/>
      <c r="I239" s="1504"/>
      <c r="J239" s="1504"/>
      <c r="K239" s="1505"/>
      <c r="L239" s="207" t="str">
        <f ca="1">IF(OR($G239="",SUMPRODUCT(--(data!$BX$3:$BX$554=$L$214),--(data!$BY$3:$BY$554=$G239))=0),"",SUMPRODUCT(--(data!$BX$3:$BX$554=$L$214),--(data!$BY$3:$BY$554=$G239),data!$BZ$3:$BZ$554))</f>
        <v/>
      </c>
      <c r="M239" s="232" t="str">
        <f t="shared" ca="1" si="319"/>
        <v/>
      </c>
      <c r="N239" s="233" t="str">
        <f ca="1">IF(OR($G239="",SUMPRODUCT(--(data!$BX$3:$BX$554=$L$214),--(data!$BY$3:$BY$554=$G239))=0),"",SUMPRODUCT(--(data!$BX$3:$BX$554=$L$214),--(data!$BY$3:$BY$554=$G239),data!$CA$3:$CA$554))</f>
        <v/>
      </c>
      <c r="O239" s="207">
        <f ca="1">IF(OR($G239="",SUMPRODUCT(--(data!$BX$3:$BX$554=$G239),--(data!$BY$3:$BY$554=$L$214))=0),"",SUMPRODUCT(--(data!$BX$3:$BX$554=$G239),--(data!$BY$3:$BY$554=$L$214),data!$BZ$3:$BZ$554))</f>
        <v>0</v>
      </c>
      <c r="P239" s="232" t="str">
        <f t="shared" ca="1" si="320"/>
        <v>:</v>
      </c>
      <c r="Q239" s="233">
        <f ca="1">IF(OR($G239="",SUMPRODUCT(--(data!$BX$3:$BX$554=$G239),--(data!$BY$3:$BY$554=$L$214))=0),"",SUMPRODUCT(--(data!$BX$3:$BX$554=$G239),--(data!$BY$3:$BY$554=$L$214),data!$CA$3:$CA$554))</f>
        <v>1</v>
      </c>
      <c r="R239" s="166"/>
      <c r="S239" s="207" t="str">
        <f ca="1">IF(OR($G239="",SUMPRODUCT(--(data!$BX$3:$BX$554=$S$214),--(data!$BY$3:$BY$554=$G239))=0),"",SUMPRODUCT(--(data!$BX$3:$BX$554=$S$214),--(data!$BY$3:$BY$554=$G239),data!$BZ$3:$BZ$554))</f>
        <v/>
      </c>
      <c r="T239" s="232" t="str">
        <f t="shared" ca="1" si="321"/>
        <v/>
      </c>
      <c r="U239" s="233" t="str">
        <f ca="1">IF(OR($G239="",SUMPRODUCT(--(data!$BX$3:$BX$554=$S$214),--(data!$BY$3:$BY$554=$G239))=0),"",SUMPRODUCT(--(data!$BX$3:$BX$554=$S$214),--(data!$BY$3:$BY$554=$G239),data!$CA$3:$CA$554))</f>
        <v/>
      </c>
      <c r="V239" s="207" t="str">
        <f ca="1">IF(OR($G239="",SUMPRODUCT(--(data!$BX$3:$BX$554=$G239),--(data!$BY$3:$BY$554=$S$214))=0),"",SUMPRODUCT(--(data!$BX$3:$BX$554=$G239),--(data!$BY$3:$BY$554=$S$214),data!$BZ$3:$BZ$554))</f>
        <v/>
      </c>
      <c r="W239" s="232" t="str">
        <f t="shared" ca="1" si="322"/>
        <v/>
      </c>
      <c r="X239" s="233" t="str">
        <f ca="1">IF(OR($G239="",SUMPRODUCT(--(data!$BX$3:$BX$554=$G239),--(data!$BY$3:$BY$554=$S$214))=0),"",SUMPRODUCT(--(data!$BX$3:$BX$554=$G239),--(data!$BY$3:$BY$554=$S$214),data!$CA$3:$CA$554))</f>
        <v/>
      </c>
    </row>
  </sheetData>
  <sheetProtection sheet="1" objects="1" scenarios="1"/>
  <mergeCells count="1127">
    <mergeCell ref="AB188:AC188"/>
    <mergeCell ref="AD188:AE188"/>
    <mergeCell ref="Z189:AA189"/>
    <mergeCell ref="AB189:AC189"/>
    <mergeCell ref="AD189:AE189"/>
    <mergeCell ref="C1:AE1"/>
    <mergeCell ref="AD7:AE7"/>
    <mergeCell ref="Z184:AA184"/>
    <mergeCell ref="AB184:AC184"/>
    <mergeCell ref="AD184:AE184"/>
    <mergeCell ref="Z186:AA186"/>
    <mergeCell ref="AB186:AC186"/>
    <mergeCell ref="AD186:AE186"/>
    <mergeCell ref="AD187:AE187"/>
    <mergeCell ref="Z181:AA181"/>
    <mergeCell ref="AB181:AC181"/>
    <mergeCell ref="AD181:AE181"/>
    <mergeCell ref="Z182:AA182"/>
    <mergeCell ref="AB182:AC182"/>
    <mergeCell ref="AD182:AE182"/>
    <mergeCell ref="Z183:AA183"/>
    <mergeCell ref="AB183:AC183"/>
    <mergeCell ref="AD183:AE183"/>
    <mergeCell ref="Z177:AA177"/>
    <mergeCell ref="AB177:AC177"/>
    <mergeCell ref="AD177:AE177"/>
    <mergeCell ref="Z178:AA178"/>
    <mergeCell ref="AB178:AC178"/>
    <mergeCell ref="AD178:AE178"/>
    <mergeCell ref="Z179:AA179"/>
    <mergeCell ref="AB179:AC179"/>
    <mergeCell ref="AD179:AE179"/>
    <mergeCell ref="Z173:AA173"/>
    <mergeCell ref="AB173:AC173"/>
    <mergeCell ref="AD173:AE173"/>
    <mergeCell ref="Z174:AA174"/>
    <mergeCell ref="AB174:AC174"/>
    <mergeCell ref="AD174:AE174"/>
    <mergeCell ref="Z176:AA176"/>
    <mergeCell ref="AB176:AC176"/>
    <mergeCell ref="AD176:AE176"/>
    <mergeCell ref="Z169:AA169"/>
    <mergeCell ref="AB169:AC169"/>
    <mergeCell ref="AD169:AE169"/>
    <mergeCell ref="Z171:AA171"/>
    <mergeCell ref="AB171:AC171"/>
    <mergeCell ref="AD171:AE171"/>
    <mergeCell ref="Z172:AA172"/>
    <mergeCell ref="AB172:AC172"/>
    <mergeCell ref="AD172:AE172"/>
    <mergeCell ref="AB164:AC164"/>
    <mergeCell ref="AD164:AE164"/>
    <mergeCell ref="Z166:AA166"/>
    <mergeCell ref="AB166:AC166"/>
    <mergeCell ref="AD166:AE166"/>
    <mergeCell ref="Z167:AA167"/>
    <mergeCell ref="AB167:AC167"/>
    <mergeCell ref="AD167:AE167"/>
    <mergeCell ref="Z168:AA168"/>
    <mergeCell ref="AB168:AC168"/>
    <mergeCell ref="AD168:AE168"/>
    <mergeCell ref="Z139:AB139"/>
    <mergeCell ref="AC139:AE139"/>
    <mergeCell ref="Z160:AE160"/>
    <mergeCell ref="AB161:AC161"/>
    <mergeCell ref="AD161:AE161"/>
    <mergeCell ref="AB162:AC162"/>
    <mergeCell ref="AD162:AE162"/>
    <mergeCell ref="AB163:AC163"/>
    <mergeCell ref="AD163:AE163"/>
    <mergeCell ref="Z162:AA162"/>
    <mergeCell ref="Z163:AA163"/>
    <mergeCell ref="Z164:AA164"/>
    <mergeCell ref="Z161:AA161"/>
    <mergeCell ref="Z72:AA72"/>
    <mergeCell ref="AB72:AC72"/>
    <mergeCell ref="AD72:AE72"/>
    <mergeCell ref="Z74:AE74"/>
    <mergeCell ref="Z95:AE95"/>
    <mergeCell ref="Z96:AB96"/>
    <mergeCell ref="AC96:AE96"/>
    <mergeCell ref="Z117:AE117"/>
    <mergeCell ref="Z138:AE138"/>
    <mergeCell ref="Z69:AA69"/>
    <mergeCell ref="AB69:AC69"/>
    <mergeCell ref="AD69:AE69"/>
    <mergeCell ref="Z70:AA70"/>
    <mergeCell ref="AB70:AC70"/>
    <mergeCell ref="AD70:AE70"/>
    <mergeCell ref="Z71:AA71"/>
    <mergeCell ref="AB71:AC71"/>
    <mergeCell ref="AD71:AE71"/>
    <mergeCell ref="Z66:AA66"/>
    <mergeCell ref="AB66:AC66"/>
    <mergeCell ref="AD66:AE66"/>
    <mergeCell ref="Z67:AA67"/>
    <mergeCell ref="AB67:AC67"/>
    <mergeCell ref="AD67:AE67"/>
    <mergeCell ref="Z68:AA68"/>
    <mergeCell ref="AB68:AC68"/>
    <mergeCell ref="AD68:AE68"/>
    <mergeCell ref="Z63:AA63"/>
    <mergeCell ref="AB63:AC63"/>
    <mergeCell ref="AD63:AE63"/>
    <mergeCell ref="Z64:AA64"/>
    <mergeCell ref="AB64:AC64"/>
    <mergeCell ref="AD64:AE64"/>
    <mergeCell ref="Z65:AA65"/>
    <mergeCell ref="AB65:AC65"/>
    <mergeCell ref="AD65:AE65"/>
    <mergeCell ref="Z60:AA60"/>
    <mergeCell ref="AB60:AC60"/>
    <mergeCell ref="AD60:AE60"/>
    <mergeCell ref="Z61:AA61"/>
    <mergeCell ref="AB61:AC61"/>
    <mergeCell ref="AD61:AE61"/>
    <mergeCell ref="Z62:AA62"/>
    <mergeCell ref="AB62:AC62"/>
    <mergeCell ref="AD62:AE62"/>
    <mergeCell ref="Z57:AA57"/>
    <mergeCell ref="AB57:AC57"/>
    <mergeCell ref="AD57:AE57"/>
    <mergeCell ref="Z58:AA58"/>
    <mergeCell ref="AB58:AC58"/>
    <mergeCell ref="AD58:AE58"/>
    <mergeCell ref="Z59:AA59"/>
    <mergeCell ref="AB59:AC59"/>
    <mergeCell ref="AD59:AE59"/>
    <mergeCell ref="Z54:AA54"/>
    <mergeCell ref="AB54:AC54"/>
    <mergeCell ref="AD54:AE54"/>
    <mergeCell ref="Z55:AA55"/>
    <mergeCell ref="AB55:AC55"/>
    <mergeCell ref="AD55:AE55"/>
    <mergeCell ref="Z56:AA56"/>
    <mergeCell ref="AB56:AC56"/>
    <mergeCell ref="AD56:AE56"/>
    <mergeCell ref="Z51:AA51"/>
    <mergeCell ref="AB51:AC51"/>
    <mergeCell ref="AD51:AE51"/>
    <mergeCell ref="Z52:AA52"/>
    <mergeCell ref="AB52:AC52"/>
    <mergeCell ref="AD52:AE52"/>
    <mergeCell ref="Z53:AA53"/>
    <mergeCell ref="AB53:AC53"/>
    <mergeCell ref="AD53:AE53"/>
    <mergeCell ref="Z48:AA48"/>
    <mergeCell ref="AB48:AC48"/>
    <mergeCell ref="AD48:AE48"/>
    <mergeCell ref="Z49:AA49"/>
    <mergeCell ref="AB49:AC49"/>
    <mergeCell ref="AD49:AE49"/>
    <mergeCell ref="Z50:AA50"/>
    <mergeCell ref="AB50:AC50"/>
    <mergeCell ref="AD50:AE50"/>
    <mergeCell ref="Z45:AA45"/>
    <mergeCell ref="AB45:AC45"/>
    <mergeCell ref="AD45:AE45"/>
    <mergeCell ref="Z46:AA46"/>
    <mergeCell ref="AB46:AC46"/>
    <mergeCell ref="AD46:AE46"/>
    <mergeCell ref="Z47:AA47"/>
    <mergeCell ref="AB47:AC47"/>
    <mergeCell ref="AD47:AE47"/>
    <mergeCell ref="Z41:AE41"/>
    <mergeCell ref="Z42:AA42"/>
    <mergeCell ref="AB42:AC42"/>
    <mergeCell ref="AD42:AE42"/>
    <mergeCell ref="Z43:AA43"/>
    <mergeCell ref="AB43:AC43"/>
    <mergeCell ref="AD43:AE43"/>
    <mergeCell ref="Z44:AA44"/>
    <mergeCell ref="AB44:AC44"/>
    <mergeCell ref="AD44:AE44"/>
    <mergeCell ref="Z37:AA37"/>
    <mergeCell ref="AB37:AC37"/>
    <mergeCell ref="AD37:AE37"/>
    <mergeCell ref="Z38:AA38"/>
    <mergeCell ref="AB38:AC38"/>
    <mergeCell ref="AD38:AE38"/>
    <mergeCell ref="Z39:AA39"/>
    <mergeCell ref="AB39:AC39"/>
    <mergeCell ref="AD39:AE39"/>
    <mergeCell ref="Z34:AA34"/>
    <mergeCell ref="AB34:AC34"/>
    <mergeCell ref="AD34:AE34"/>
    <mergeCell ref="Z35:AA35"/>
    <mergeCell ref="AB35:AC35"/>
    <mergeCell ref="AD35:AE35"/>
    <mergeCell ref="Z36:AA36"/>
    <mergeCell ref="AB36:AC36"/>
    <mergeCell ref="AD36:AE36"/>
    <mergeCell ref="Z31:AA31"/>
    <mergeCell ref="AB31:AC31"/>
    <mergeCell ref="AD31:AE31"/>
    <mergeCell ref="Z32:AA32"/>
    <mergeCell ref="AB32:AC32"/>
    <mergeCell ref="AD32:AE32"/>
    <mergeCell ref="Z33:AA33"/>
    <mergeCell ref="AB33:AC33"/>
    <mergeCell ref="AD33:AE33"/>
    <mergeCell ref="Z3:AE3"/>
    <mergeCell ref="Z4:AE4"/>
    <mergeCell ref="Z11:AA11"/>
    <mergeCell ref="AB11:AC11"/>
    <mergeCell ref="AD11:AE11"/>
    <mergeCell ref="Z12:AA12"/>
    <mergeCell ref="AB12:AC12"/>
    <mergeCell ref="AD12:AE12"/>
    <mergeCell ref="Z13:AA13"/>
    <mergeCell ref="AB13:AC13"/>
    <mergeCell ref="AD13:AE13"/>
    <mergeCell ref="Z22:AA22"/>
    <mergeCell ref="AB22:AC22"/>
    <mergeCell ref="AD22:AE22"/>
    <mergeCell ref="Z23:AA23"/>
    <mergeCell ref="AB23:AC23"/>
    <mergeCell ref="AD23:AE23"/>
    <mergeCell ref="Z18:AA18"/>
    <mergeCell ref="AB18:AC18"/>
    <mergeCell ref="AD18:AE18"/>
    <mergeCell ref="Z19:AA19"/>
    <mergeCell ref="AB19:AC19"/>
    <mergeCell ref="AD19:AE19"/>
    <mergeCell ref="Z21:AA21"/>
    <mergeCell ref="AB21:AC21"/>
    <mergeCell ref="AD21:AE21"/>
    <mergeCell ref="H187:K187"/>
    <mergeCell ref="N187:O187"/>
    <mergeCell ref="P187:Q187"/>
    <mergeCell ref="U187:V187"/>
    <mergeCell ref="W187:X187"/>
    <mergeCell ref="Z14:AA14"/>
    <mergeCell ref="AB14:AC14"/>
    <mergeCell ref="AD14:AE14"/>
    <mergeCell ref="Z16:AA16"/>
    <mergeCell ref="AB16:AC16"/>
    <mergeCell ref="AD16:AE16"/>
    <mergeCell ref="Z24:AA24"/>
    <mergeCell ref="AB24:AC24"/>
    <mergeCell ref="AD24:AE24"/>
    <mergeCell ref="Z28:AA28"/>
    <mergeCell ref="AB28:AC28"/>
    <mergeCell ref="AD28:AE28"/>
    <mergeCell ref="Z29:AA29"/>
    <mergeCell ref="AB29:AC29"/>
    <mergeCell ref="AD29:AE29"/>
    <mergeCell ref="Z30:AA30"/>
    <mergeCell ref="AB30:AC30"/>
    <mergeCell ref="AD30:AE30"/>
    <mergeCell ref="Z25:AA25"/>
    <mergeCell ref="AB25:AC25"/>
    <mergeCell ref="AD25:AE25"/>
    <mergeCell ref="Z26:AA26"/>
    <mergeCell ref="AB26:AC26"/>
    <mergeCell ref="AD26:AE26"/>
    <mergeCell ref="Z27:AA27"/>
    <mergeCell ref="AB27:AC27"/>
    <mergeCell ref="AD27:AE27"/>
    <mergeCell ref="N174:O174"/>
    <mergeCell ref="P174:Q174"/>
    <mergeCell ref="C177:G179"/>
    <mergeCell ref="H177:K177"/>
    <mergeCell ref="N177:O177"/>
    <mergeCell ref="P177:Q177"/>
    <mergeCell ref="L168:M168"/>
    <mergeCell ref="C162:G164"/>
    <mergeCell ref="H162:K162"/>
    <mergeCell ref="Y216:AD219"/>
    <mergeCell ref="Y220:AD227"/>
    <mergeCell ref="S187:T187"/>
    <mergeCell ref="S188:T188"/>
    <mergeCell ref="S189:T189"/>
    <mergeCell ref="L177:M177"/>
    <mergeCell ref="L178:M178"/>
    <mergeCell ref="L179:M179"/>
    <mergeCell ref="S177:T177"/>
    <mergeCell ref="S178:T178"/>
    <mergeCell ref="S179:T179"/>
    <mergeCell ref="L182:M182"/>
    <mergeCell ref="L183:M183"/>
    <mergeCell ref="L184:M184"/>
    <mergeCell ref="S182:T182"/>
    <mergeCell ref="S183:T183"/>
    <mergeCell ref="S184:T184"/>
    <mergeCell ref="N189:O189"/>
    <mergeCell ref="P189:Q189"/>
    <mergeCell ref="P184:Q184"/>
    <mergeCell ref="U177:V177"/>
    <mergeCell ref="Y195:AA195"/>
    <mergeCell ref="C187:G189"/>
    <mergeCell ref="L172:M172"/>
    <mergeCell ref="L173:M173"/>
    <mergeCell ref="I121:K121"/>
    <mergeCell ref="F129:H130"/>
    <mergeCell ref="I129:K129"/>
    <mergeCell ref="I130:K130"/>
    <mergeCell ref="F153:H154"/>
    <mergeCell ref="F147:H148"/>
    <mergeCell ref="F141:H142"/>
    <mergeCell ref="I122:K122"/>
    <mergeCell ref="C137:G137"/>
    <mergeCell ref="H137:K137"/>
    <mergeCell ref="H173:K173"/>
    <mergeCell ref="C125:E130"/>
    <mergeCell ref="F125:H126"/>
    <mergeCell ref="I125:K125"/>
    <mergeCell ref="I126:K126"/>
    <mergeCell ref="F127:H128"/>
    <mergeCell ref="C161:K161"/>
    <mergeCell ref="C167:G169"/>
    <mergeCell ref="H167:K167"/>
    <mergeCell ref="C166:K166"/>
    <mergeCell ref="S59:T59"/>
    <mergeCell ref="U59:V59"/>
    <mergeCell ref="W59:X59"/>
    <mergeCell ref="U58:V58"/>
    <mergeCell ref="N168:O168"/>
    <mergeCell ref="P168:Q168"/>
    <mergeCell ref="U168:V168"/>
    <mergeCell ref="L160:Q160"/>
    <mergeCell ref="S160:X160"/>
    <mergeCell ref="N161:O161"/>
    <mergeCell ref="P161:Q161"/>
    <mergeCell ref="U161:V161"/>
    <mergeCell ref="W161:X161"/>
    <mergeCell ref="N167:O167"/>
    <mergeCell ref="P167:Q167"/>
    <mergeCell ref="W164:X164"/>
    <mergeCell ref="L166:M166"/>
    <mergeCell ref="N166:O166"/>
    <mergeCell ref="L65:M65"/>
    <mergeCell ref="N65:O65"/>
    <mergeCell ref="P65:Q65"/>
    <mergeCell ref="W58:X58"/>
    <mergeCell ref="S60:T60"/>
    <mergeCell ref="U60:V60"/>
    <mergeCell ref="V139:X139"/>
    <mergeCell ref="S139:U139"/>
    <mergeCell ref="P61:Q61"/>
    <mergeCell ref="S61:T61"/>
    <mergeCell ref="U61:V61"/>
    <mergeCell ref="W61:X61"/>
    <mergeCell ref="U65:V65"/>
    <mergeCell ref="O139:Q139"/>
    <mergeCell ref="N47:O47"/>
    <mergeCell ref="P47:Q47"/>
    <mergeCell ref="S47:T47"/>
    <mergeCell ref="U47:V47"/>
    <mergeCell ref="W47:X47"/>
    <mergeCell ref="L46:M46"/>
    <mergeCell ref="N46:O46"/>
    <mergeCell ref="P46:Q46"/>
    <mergeCell ref="S50:T50"/>
    <mergeCell ref="W53:X53"/>
    <mergeCell ref="S56:T56"/>
    <mergeCell ref="U56:V56"/>
    <mergeCell ref="W56:X56"/>
    <mergeCell ref="S54:T54"/>
    <mergeCell ref="U54:V54"/>
    <mergeCell ref="W54:X54"/>
    <mergeCell ref="S55:T55"/>
    <mergeCell ref="S46:T46"/>
    <mergeCell ref="U46:V46"/>
    <mergeCell ref="W46:X46"/>
    <mergeCell ref="S48:T48"/>
    <mergeCell ref="U48:V48"/>
    <mergeCell ref="W48:X48"/>
    <mergeCell ref="L48:M48"/>
    <mergeCell ref="N48:O48"/>
    <mergeCell ref="P48:Q48"/>
    <mergeCell ref="L50:M50"/>
    <mergeCell ref="N50:O50"/>
    <mergeCell ref="L52:M52"/>
    <mergeCell ref="S49:T49"/>
    <mergeCell ref="U49:V49"/>
    <mergeCell ref="W49:X49"/>
    <mergeCell ref="H47:K47"/>
    <mergeCell ref="L47:M47"/>
    <mergeCell ref="H50:K50"/>
    <mergeCell ref="I66:K66"/>
    <mergeCell ref="C104:E109"/>
    <mergeCell ref="F104:H105"/>
    <mergeCell ref="I104:K104"/>
    <mergeCell ref="I105:K105"/>
    <mergeCell ref="F106:H107"/>
    <mergeCell ref="L59:M59"/>
    <mergeCell ref="C88:E93"/>
    <mergeCell ref="F88:H89"/>
    <mergeCell ref="I88:K88"/>
    <mergeCell ref="I89:K89"/>
    <mergeCell ref="F92:H93"/>
    <mergeCell ref="I92:K92"/>
    <mergeCell ref="I93:K93"/>
    <mergeCell ref="C55:G57"/>
    <mergeCell ref="H55:K55"/>
    <mergeCell ref="H57:K57"/>
    <mergeCell ref="L55:M55"/>
    <mergeCell ref="C75:H75"/>
    <mergeCell ref="I75:K75"/>
    <mergeCell ref="C76:E81"/>
    <mergeCell ref="F76:H77"/>
    <mergeCell ref="H94:K94"/>
    <mergeCell ref="I76:K76"/>
    <mergeCell ref="I77:K77"/>
    <mergeCell ref="F80:H81"/>
    <mergeCell ref="I80:K80"/>
    <mergeCell ref="C73:G73"/>
    <mergeCell ref="H58:K58"/>
    <mergeCell ref="S62:T62"/>
    <mergeCell ref="U62:V62"/>
    <mergeCell ref="W62:X62"/>
    <mergeCell ref="L63:M63"/>
    <mergeCell ref="I106:K106"/>
    <mergeCell ref="I107:K107"/>
    <mergeCell ref="F108:H109"/>
    <mergeCell ref="I108:K108"/>
    <mergeCell ref="I109:K109"/>
    <mergeCell ref="S65:T65"/>
    <mergeCell ref="S63:T63"/>
    <mergeCell ref="U63:V63"/>
    <mergeCell ref="S66:T66"/>
    <mergeCell ref="U66:V66"/>
    <mergeCell ref="L69:M69"/>
    <mergeCell ref="N69:O69"/>
    <mergeCell ref="V96:X96"/>
    <mergeCell ref="I97:K97"/>
    <mergeCell ref="S69:T69"/>
    <mergeCell ref="U69:V69"/>
    <mergeCell ref="W69:X69"/>
    <mergeCell ref="L95:Q95"/>
    <mergeCell ref="S95:X95"/>
    <mergeCell ref="I71:K71"/>
    <mergeCell ref="L67:M67"/>
    <mergeCell ref="N67:O67"/>
    <mergeCell ref="P67:Q67"/>
    <mergeCell ref="L68:M68"/>
    <mergeCell ref="W65:X65"/>
    <mergeCell ref="W66:X66"/>
    <mergeCell ref="C94:G94"/>
    <mergeCell ref="H73:K73"/>
    <mergeCell ref="W60:X60"/>
    <mergeCell ref="L58:M58"/>
    <mergeCell ref="I64:K64"/>
    <mergeCell ref="L64:M64"/>
    <mergeCell ref="N64:O64"/>
    <mergeCell ref="P64:Q64"/>
    <mergeCell ref="S64:T64"/>
    <mergeCell ref="U64:V64"/>
    <mergeCell ref="W64:X64"/>
    <mergeCell ref="W63:X63"/>
    <mergeCell ref="H34:I36"/>
    <mergeCell ref="J34:K34"/>
    <mergeCell ref="L34:M34"/>
    <mergeCell ref="N34:O34"/>
    <mergeCell ref="P34:Q34"/>
    <mergeCell ref="S34:T34"/>
    <mergeCell ref="U34:V34"/>
    <mergeCell ref="W34:X34"/>
    <mergeCell ref="J35:K35"/>
    <mergeCell ref="L35:M35"/>
    <mergeCell ref="N35:O35"/>
    <mergeCell ref="P35:Q35"/>
    <mergeCell ref="S35:T35"/>
    <mergeCell ref="U35:V35"/>
    <mergeCell ref="W35:X35"/>
    <mergeCell ref="J36:K36"/>
    <mergeCell ref="L36:M36"/>
    <mergeCell ref="N36:O36"/>
    <mergeCell ref="P36:Q36"/>
    <mergeCell ref="S36:T36"/>
    <mergeCell ref="W36:X36"/>
    <mergeCell ref="W45:X45"/>
    <mergeCell ref="W26:X26"/>
    <mergeCell ref="U28:V28"/>
    <mergeCell ref="W28:X28"/>
    <mergeCell ref="J24:K24"/>
    <mergeCell ref="J28:K28"/>
    <mergeCell ref="J25:K25"/>
    <mergeCell ref="L25:M25"/>
    <mergeCell ref="N25:O25"/>
    <mergeCell ref="P25:Q25"/>
    <mergeCell ref="S25:T25"/>
    <mergeCell ref="U25:V25"/>
    <mergeCell ref="U55:V55"/>
    <mergeCell ref="W55:X55"/>
    <mergeCell ref="S57:T57"/>
    <mergeCell ref="U57:V57"/>
    <mergeCell ref="W57:X57"/>
    <mergeCell ref="S58:T58"/>
    <mergeCell ref="N58:O58"/>
    <mergeCell ref="P58:Q58"/>
    <mergeCell ref="W27:X27"/>
    <mergeCell ref="L41:Q41"/>
    <mergeCell ref="S41:X41"/>
    <mergeCell ref="S52:T52"/>
    <mergeCell ref="U52:V52"/>
    <mergeCell ref="W52:X52"/>
    <mergeCell ref="S44:T44"/>
    <mergeCell ref="U44:V44"/>
    <mergeCell ref="W44:X44"/>
    <mergeCell ref="W50:X50"/>
    <mergeCell ref="S53:T53"/>
    <mergeCell ref="U53:V53"/>
    <mergeCell ref="U50:V50"/>
    <mergeCell ref="H13:K13"/>
    <mergeCell ref="L13:M13"/>
    <mergeCell ref="N13:O13"/>
    <mergeCell ref="P13:Q13"/>
    <mergeCell ref="S13:T13"/>
    <mergeCell ref="U13:V13"/>
    <mergeCell ref="W13:X13"/>
    <mergeCell ref="H18:K18"/>
    <mergeCell ref="L18:M18"/>
    <mergeCell ref="N18:O18"/>
    <mergeCell ref="P18:Q18"/>
    <mergeCell ref="S18:T18"/>
    <mergeCell ref="U18:V18"/>
    <mergeCell ref="W18:X18"/>
    <mergeCell ref="P19:Q19"/>
    <mergeCell ref="S19:T19"/>
    <mergeCell ref="U19:V19"/>
    <mergeCell ref="W19:X19"/>
    <mergeCell ref="W16:X16"/>
    <mergeCell ref="S51:T51"/>
    <mergeCell ref="U51:V51"/>
    <mergeCell ref="W51:X51"/>
    <mergeCell ref="H19:K19"/>
    <mergeCell ref="C16:K16"/>
    <mergeCell ref="L16:M16"/>
    <mergeCell ref="N16:O16"/>
    <mergeCell ref="P16:Q16"/>
    <mergeCell ref="S16:T16"/>
    <mergeCell ref="U16:V16"/>
    <mergeCell ref="C46:G48"/>
    <mergeCell ref="H46:K46"/>
    <mergeCell ref="H48:K48"/>
    <mergeCell ref="W22:X22"/>
    <mergeCell ref="L23:M23"/>
    <mergeCell ref="N23:O23"/>
    <mergeCell ref="P23:Q23"/>
    <mergeCell ref="S23:T23"/>
    <mergeCell ref="U23:V23"/>
    <mergeCell ref="W23:X23"/>
    <mergeCell ref="J22:K22"/>
    <mergeCell ref="J23:K23"/>
    <mergeCell ref="W24:X24"/>
    <mergeCell ref="J29:K29"/>
    <mergeCell ref="L28:M28"/>
    <mergeCell ref="N28:O28"/>
    <mergeCell ref="P28:Q28"/>
    <mergeCell ref="S28:T28"/>
    <mergeCell ref="W25:X25"/>
    <mergeCell ref="S43:T43"/>
    <mergeCell ref="U43:V43"/>
    <mergeCell ref="W43:X43"/>
    <mergeCell ref="S45:T45"/>
    <mergeCell ref="U45:V45"/>
    <mergeCell ref="H45:K45"/>
    <mergeCell ref="C42:K42"/>
    <mergeCell ref="C43:G45"/>
    <mergeCell ref="H43:K43"/>
    <mergeCell ref="P42:Q42"/>
    <mergeCell ref="N42:O42"/>
    <mergeCell ref="L42:M42"/>
    <mergeCell ref="L43:M43"/>
    <mergeCell ref="N43:O43"/>
    <mergeCell ref="P43:Q43"/>
    <mergeCell ref="N45:O45"/>
    <mergeCell ref="P45:Q45"/>
    <mergeCell ref="L45:M45"/>
    <mergeCell ref="H44:K44"/>
    <mergeCell ref="L44:M44"/>
    <mergeCell ref="N44:O44"/>
    <mergeCell ref="P44:Q44"/>
    <mergeCell ref="S42:T42"/>
    <mergeCell ref="U42:V42"/>
    <mergeCell ref="W42:X42"/>
    <mergeCell ref="N72:O72"/>
    <mergeCell ref="P72:Q72"/>
    <mergeCell ref="F69:H70"/>
    <mergeCell ref="I69:K69"/>
    <mergeCell ref="N52:O52"/>
    <mergeCell ref="P52:Q52"/>
    <mergeCell ref="L54:M54"/>
    <mergeCell ref="N54:O54"/>
    <mergeCell ref="P54:Q54"/>
    <mergeCell ref="C49:G51"/>
    <mergeCell ref="H49:K49"/>
    <mergeCell ref="H51:K51"/>
    <mergeCell ref="P50:Q50"/>
    <mergeCell ref="H53:K53"/>
    <mergeCell ref="L53:M53"/>
    <mergeCell ref="N53:O53"/>
    <mergeCell ref="P53:Q53"/>
    <mergeCell ref="C52:G54"/>
    <mergeCell ref="H52:K52"/>
    <mergeCell ref="H54:K54"/>
    <mergeCell ref="L49:M49"/>
    <mergeCell ref="N49:O49"/>
    <mergeCell ref="P49:Q49"/>
    <mergeCell ref="L51:M51"/>
    <mergeCell ref="N51:O51"/>
    <mergeCell ref="P51:Q51"/>
    <mergeCell ref="I62:K62"/>
    <mergeCell ref="L62:M62"/>
    <mergeCell ref="N62:O62"/>
    <mergeCell ref="P62:Q62"/>
    <mergeCell ref="L61:M61"/>
    <mergeCell ref="N55:O55"/>
    <mergeCell ref="P55:Q55"/>
    <mergeCell ref="L57:M57"/>
    <mergeCell ref="N57:O57"/>
    <mergeCell ref="P57:Q57"/>
    <mergeCell ref="H56:K56"/>
    <mergeCell ref="L56:M56"/>
    <mergeCell ref="N56:O56"/>
    <mergeCell ref="P56:Q56"/>
    <mergeCell ref="I67:K67"/>
    <mergeCell ref="L71:M71"/>
    <mergeCell ref="N71:O71"/>
    <mergeCell ref="P71:Q71"/>
    <mergeCell ref="I63:K63"/>
    <mergeCell ref="C67:E72"/>
    <mergeCell ref="F67:H68"/>
    <mergeCell ref="L60:M60"/>
    <mergeCell ref="N60:O60"/>
    <mergeCell ref="P60:Q60"/>
    <mergeCell ref="L66:M66"/>
    <mergeCell ref="N66:O66"/>
    <mergeCell ref="P66:Q66"/>
    <mergeCell ref="P63:Q63"/>
    <mergeCell ref="L72:M72"/>
    <mergeCell ref="H59:K59"/>
    <mergeCell ref="N59:O59"/>
    <mergeCell ref="P59:Q59"/>
    <mergeCell ref="N63:O63"/>
    <mergeCell ref="F65:H66"/>
    <mergeCell ref="N61:O61"/>
    <mergeCell ref="H60:K60"/>
    <mergeCell ref="C58:G60"/>
    <mergeCell ref="I65:K65"/>
    <mergeCell ref="F78:H79"/>
    <mergeCell ref="I78:K78"/>
    <mergeCell ref="I79:K79"/>
    <mergeCell ref="I81:K81"/>
    <mergeCell ref="F63:H64"/>
    <mergeCell ref="C61:E66"/>
    <mergeCell ref="F61:H62"/>
    <mergeCell ref="I61:K61"/>
    <mergeCell ref="I68:K68"/>
    <mergeCell ref="F71:H72"/>
    <mergeCell ref="C82:E87"/>
    <mergeCell ref="F82:H83"/>
    <mergeCell ref="I82:K82"/>
    <mergeCell ref="I83:K83"/>
    <mergeCell ref="F84:H85"/>
    <mergeCell ref="I84:K84"/>
    <mergeCell ref="I85:K85"/>
    <mergeCell ref="F86:H87"/>
    <mergeCell ref="I86:K86"/>
    <mergeCell ref="I87:K87"/>
    <mergeCell ref="F90:H91"/>
    <mergeCell ref="I90:K90"/>
    <mergeCell ref="I91:K91"/>
    <mergeCell ref="C98:E103"/>
    <mergeCell ref="F98:H99"/>
    <mergeCell ref="I98:K98"/>
    <mergeCell ref="I99:K99"/>
    <mergeCell ref="F102:H103"/>
    <mergeCell ref="I102:K102"/>
    <mergeCell ref="I103:K103"/>
    <mergeCell ref="L139:N139"/>
    <mergeCell ref="L96:N96"/>
    <mergeCell ref="O96:Q96"/>
    <mergeCell ref="S96:U96"/>
    <mergeCell ref="F100:H101"/>
    <mergeCell ref="I100:K100"/>
    <mergeCell ref="I101:K101"/>
    <mergeCell ref="I124:K124"/>
    <mergeCell ref="C131:E136"/>
    <mergeCell ref="F131:H132"/>
    <mergeCell ref="I131:K131"/>
    <mergeCell ref="I132:K132"/>
    <mergeCell ref="F135:H136"/>
    <mergeCell ref="I135:K135"/>
    <mergeCell ref="I136:K136"/>
    <mergeCell ref="S117:X117"/>
    <mergeCell ref="L117:Q117"/>
    <mergeCell ref="C116:G116"/>
    <mergeCell ref="H116:K116"/>
    <mergeCell ref="C96:H97"/>
    <mergeCell ref="F112:H113"/>
    <mergeCell ref="I112:K112"/>
    <mergeCell ref="I113:K113"/>
    <mergeCell ref="I118:K118"/>
    <mergeCell ref="C110:E115"/>
    <mergeCell ref="F110:H111"/>
    <mergeCell ref="I110:K110"/>
    <mergeCell ref="I111:K111"/>
    <mergeCell ref="F114:H115"/>
    <mergeCell ref="I114:K114"/>
    <mergeCell ref="I115:K115"/>
    <mergeCell ref="C139:H140"/>
    <mergeCell ref="I157:K157"/>
    <mergeCell ref="I158:K158"/>
    <mergeCell ref="F155:H156"/>
    <mergeCell ref="I155:K155"/>
    <mergeCell ref="I156:K156"/>
    <mergeCell ref="I147:K147"/>
    <mergeCell ref="I148:K148"/>
    <mergeCell ref="I152:K152"/>
    <mergeCell ref="C119:E124"/>
    <mergeCell ref="C118:H118"/>
    <mergeCell ref="F119:H120"/>
    <mergeCell ref="I119:K119"/>
    <mergeCell ref="I120:K120"/>
    <mergeCell ref="F123:H124"/>
    <mergeCell ref="I123:K123"/>
    <mergeCell ref="F121:H122"/>
    <mergeCell ref="I127:K127"/>
    <mergeCell ref="I128:K128"/>
    <mergeCell ref="F149:H150"/>
    <mergeCell ref="I149:K149"/>
    <mergeCell ref="I150:K150"/>
    <mergeCell ref="F151:H152"/>
    <mergeCell ref="S169:T169"/>
    <mergeCell ref="N162:O162"/>
    <mergeCell ref="P162:Q162"/>
    <mergeCell ref="U162:V162"/>
    <mergeCell ref="I141:K141"/>
    <mergeCell ref="I142:K142"/>
    <mergeCell ref="F145:H146"/>
    <mergeCell ref="I145:K145"/>
    <mergeCell ref="I146:K146"/>
    <mergeCell ref="F143:H144"/>
    <mergeCell ref="I143:K143"/>
    <mergeCell ref="I144:K144"/>
    <mergeCell ref="C153:E158"/>
    <mergeCell ref="C147:E152"/>
    <mergeCell ref="C141:E146"/>
    <mergeCell ref="H168:K168"/>
    <mergeCell ref="I151:K151"/>
    <mergeCell ref="Z188:AA188"/>
    <mergeCell ref="C197:D197"/>
    <mergeCell ref="E197:G197"/>
    <mergeCell ref="I197:K197"/>
    <mergeCell ref="S197:T197"/>
    <mergeCell ref="U197:W197"/>
    <mergeCell ref="Y197:AA197"/>
    <mergeCell ref="S168:T168"/>
    <mergeCell ref="H179:K179"/>
    <mergeCell ref="U167:V167"/>
    <mergeCell ref="N176:O176"/>
    <mergeCell ref="P176:Q176"/>
    <mergeCell ref="W183:X183"/>
    <mergeCell ref="N184:O184"/>
    <mergeCell ref="U184:V184"/>
    <mergeCell ref="W184:X184"/>
    <mergeCell ref="W181:X181"/>
    <mergeCell ref="S176:T176"/>
    <mergeCell ref="U176:V176"/>
    <mergeCell ref="H178:K178"/>
    <mergeCell ref="N178:O178"/>
    <mergeCell ref="P178:Q178"/>
    <mergeCell ref="U178:V178"/>
    <mergeCell ref="W177:X177"/>
    <mergeCell ref="W178:X178"/>
    <mergeCell ref="H184:K184"/>
    <mergeCell ref="C181:K181"/>
    <mergeCell ref="L181:M181"/>
    <mergeCell ref="N181:O181"/>
    <mergeCell ref="P181:Q181"/>
    <mergeCell ref="S181:T181"/>
    <mergeCell ref="U181:V181"/>
    <mergeCell ref="AE193:AG193"/>
    <mergeCell ref="C194:D194"/>
    <mergeCell ref="E194:K194"/>
    <mergeCell ref="L194:N194"/>
    <mergeCell ref="S194:T194"/>
    <mergeCell ref="U194:AA194"/>
    <mergeCell ref="C196:D196"/>
    <mergeCell ref="E196:G196"/>
    <mergeCell ref="I196:K196"/>
    <mergeCell ref="S196:T196"/>
    <mergeCell ref="U196:W196"/>
    <mergeCell ref="Y196:AA196"/>
    <mergeCell ref="AB194:AD194"/>
    <mergeCell ref="C195:D195"/>
    <mergeCell ref="E195:G195"/>
    <mergeCell ref="I195:K195"/>
    <mergeCell ref="S195:T195"/>
    <mergeCell ref="U195:W195"/>
    <mergeCell ref="C193:N193"/>
    <mergeCell ref="O193:Q193"/>
    <mergeCell ref="S193:AD193"/>
    <mergeCell ref="C199:D199"/>
    <mergeCell ref="E199:G199"/>
    <mergeCell ref="I199:K199"/>
    <mergeCell ref="S199:T199"/>
    <mergeCell ref="U199:W199"/>
    <mergeCell ref="Y199:AA199"/>
    <mergeCell ref="E198:G198"/>
    <mergeCell ref="I198:K198"/>
    <mergeCell ref="S198:T198"/>
    <mergeCell ref="U198:W198"/>
    <mergeCell ref="Y198:AA198"/>
    <mergeCell ref="S201:T201"/>
    <mergeCell ref="U201:W201"/>
    <mergeCell ref="Y201:AA201"/>
    <mergeCell ref="C200:D200"/>
    <mergeCell ref="E200:G200"/>
    <mergeCell ref="I200:K200"/>
    <mergeCell ref="S200:T200"/>
    <mergeCell ref="U200:W200"/>
    <mergeCell ref="Y200:AA200"/>
    <mergeCell ref="C198:D198"/>
    <mergeCell ref="L214:Q214"/>
    <mergeCell ref="S214:X214"/>
    <mergeCell ref="G215:K215"/>
    <mergeCell ref="L215:N215"/>
    <mergeCell ref="O215:Q215"/>
    <mergeCell ref="S215:U215"/>
    <mergeCell ref="V215:X215"/>
    <mergeCell ref="D206:I206"/>
    <mergeCell ref="D208:I208"/>
    <mergeCell ref="D209:I209"/>
    <mergeCell ref="D211:I211"/>
    <mergeCell ref="D207:I207"/>
    <mergeCell ref="D210:I210"/>
    <mergeCell ref="F213:X213"/>
    <mergeCell ref="G222:K222"/>
    <mergeCell ref="G223:K223"/>
    <mergeCell ref="G224:K224"/>
    <mergeCell ref="G225:K225"/>
    <mergeCell ref="G226:K226"/>
    <mergeCell ref="G227:K227"/>
    <mergeCell ref="G216:K216"/>
    <mergeCell ref="G217:K217"/>
    <mergeCell ref="G218:K218"/>
    <mergeCell ref="G219:K219"/>
    <mergeCell ref="G220:K220"/>
    <mergeCell ref="G221:K221"/>
    <mergeCell ref="G234:K234"/>
    <mergeCell ref="G235:K235"/>
    <mergeCell ref="G236:K236"/>
    <mergeCell ref="G237:K237"/>
    <mergeCell ref="G238:K238"/>
    <mergeCell ref="G239:K239"/>
    <mergeCell ref="G228:K228"/>
    <mergeCell ref="G229:K229"/>
    <mergeCell ref="G230:K230"/>
    <mergeCell ref="G231:K231"/>
    <mergeCell ref="G232:K232"/>
    <mergeCell ref="G233:K233"/>
    <mergeCell ref="C11:K11"/>
    <mergeCell ref="L11:M11"/>
    <mergeCell ref="N11:O11"/>
    <mergeCell ref="P11:Q11"/>
    <mergeCell ref="S11:T11"/>
    <mergeCell ref="U11:V11"/>
    <mergeCell ref="W11:X11"/>
    <mergeCell ref="L3:Q3"/>
    <mergeCell ref="S3:X3"/>
    <mergeCell ref="C4:K4"/>
    <mergeCell ref="L4:Q4"/>
    <mergeCell ref="S4:X4"/>
    <mergeCell ref="C6:G9"/>
    <mergeCell ref="H6:K6"/>
    <mergeCell ref="H7:K7"/>
    <mergeCell ref="H9:K9"/>
    <mergeCell ref="H8:K8"/>
    <mergeCell ref="W12:X12"/>
    <mergeCell ref="H14:K14"/>
    <mergeCell ref="L14:M14"/>
    <mergeCell ref="N14:O14"/>
    <mergeCell ref="P14:Q14"/>
    <mergeCell ref="S14:T14"/>
    <mergeCell ref="U14:V14"/>
    <mergeCell ref="W14:X14"/>
    <mergeCell ref="C21:K21"/>
    <mergeCell ref="L21:M21"/>
    <mergeCell ref="N21:O21"/>
    <mergeCell ref="P21:Q21"/>
    <mergeCell ref="S21:T21"/>
    <mergeCell ref="U21:V21"/>
    <mergeCell ref="W21:X21"/>
    <mergeCell ref="C12:G14"/>
    <mergeCell ref="H12:K12"/>
    <mergeCell ref="L12:M12"/>
    <mergeCell ref="N12:O12"/>
    <mergeCell ref="P12:Q12"/>
    <mergeCell ref="S12:T12"/>
    <mergeCell ref="U12:V12"/>
    <mergeCell ref="L19:M19"/>
    <mergeCell ref="N19:O19"/>
    <mergeCell ref="C17:G19"/>
    <mergeCell ref="H17:K17"/>
    <mergeCell ref="L17:M17"/>
    <mergeCell ref="N17:O17"/>
    <mergeCell ref="P17:Q17"/>
    <mergeCell ref="S17:T17"/>
    <mergeCell ref="U17:V17"/>
    <mergeCell ref="W17:X17"/>
    <mergeCell ref="J27:K27"/>
    <mergeCell ref="H28:I30"/>
    <mergeCell ref="C22:G30"/>
    <mergeCell ref="L24:M24"/>
    <mergeCell ref="N24:O24"/>
    <mergeCell ref="P24:Q24"/>
    <mergeCell ref="S24:T24"/>
    <mergeCell ref="U24:V24"/>
    <mergeCell ref="H22:I24"/>
    <mergeCell ref="L22:M22"/>
    <mergeCell ref="N22:O22"/>
    <mergeCell ref="P22:Q22"/>
    <mergeCell ref="S22:T22"/>
    <mergeCell ref="U22:V22"/>
    <mergeCell ref="H25:I27"/>
    <mergeCell ref="L27:M27"/>
    <mergeCell ref="N27:O27"/>
    <mergeCell ref="P27:Q27"/>
    <mergeCell ref="S27:T27"/>
    <mergeCell ref="U27:V27"/>
    <mergeCell ref="L29:M29"/>
    <mergeCell ref="N29:O29"/>
    <mergeCell ref="P29:Q29"/>
    <mergeCell ref="S29:T29"/>
    <mergeCell ref="J26:K26"/>
    <mergeCell ref="L26:M26"/>
    <mergeCell ref="N26:O26"/>
    <mergeCell ref="P26:Q26"/>
    <mergeCell ref="S26:T26"/>
    <mergeCell ref="U26:V26"/>
    <mergeCell ref="U29:V29"/>
    <mergeCell ref="W29:X29"/>
    <mergeCell ref="L30:M30"/>
    <mergeCell ref="N30:O30"/>
    <mergeCell ref="P30:Q30"/>
    <mergeCell ref="S30:T30"/>
    <mergeCell ref="U30:V30"/>
    <mergeCell ref="W30:X30"/>
    <mergeCell ref="U31:V31"/>
    <mergeCell ref="W31:X31"/>
    <mergeCell ref="J30:K30"/>
    <mergeCell ref="U37:V37"/>
    <mergeCell ref="W37:X37"/>
    <mergeCell ref="J33:K33"/>
    <mergeCell ref="J37:K37"/>
    <mergeCell ref="S37:T37"/>
    <mergeCell ref="U36:V36"/>
    <mergeCell ref="C31:G39"/>
    <mergeCell ref="H31:I33"/>
    <mergeCell ref="H37:I39"/>
    <mergeCell ref="L33:M33"/>
    <mergeCell ref="N33:O33"/>
    <mergeCell ref="P33:Q33"/>
    <mergeCell ref="S33:T33"/>
    <mergeCell ref="L31:M31"/>
    <mergeCell ref="N31:O31"/>
    <mergeCell ref="P31:Q31"/>
    <mergeCell ref="S31:T31"/>
    <mergeCell ref="L38:M38"/>
    <mergeCell ref="N38:O38"/>
    <mergeCell ref="P38:Q38"/>
    <mergeCell ref="S38:T38"/>
    <mergeCell ref="L39:M39"/>
    <mergeCell ref="N39:O39"/>
    <mergeCell ref="P39:Q39"/>
    <mergeCell ref="S39:T39"/>
    <mergeCell ref="L37:M37"/>
    <mergeCell ref="N37:O37"/>
    <mergeCell ref="P37:Q37"/>
    <mergeCell ref="J31:K31"/>
    <mergeCell ref="J32:K32"/>
    <mergeCell ref="W162:X162"/>
    <mergeCell ref="H164:K164"/>
    <mergeCell ref="N164:O164"/>
    <mergeCell ref="P164:Q164"/>
    <mergeCell ref="U164:V164"/>
    <mergeCell ref="H163:K163"/>
    <mergeCell ref="N163:O163"/>
    <mergeCell ref="P163:Q163"/>
    <mergeCell ref="U163:V163"/>
    <mergeCell ref="W163:X163"/>
    <mergeCell ref="S67:T67"/>
    <mergeCell ref="U67:V67"/>
    <mergeCell ref="W67:X67"/>
    <mergeCell ref="S68:T68"/>
    <mergeCell ref="U68:V68"/>
    <mergeCell ref="W68:X68"/>
    <mergeCell ref="S71:T71"/>
    <mergeCell ref="U71:V71"/>
    <mergeCell ref="W71:X71"/>
    <mergeCell ref="I72:K72"/>
    <mergeCell ref="F133:H134"/>
    <mergeCell ref="I133:K133"/>
    <mergeCell ref="I134:K134"/>
    <mergeCell ref="F157:H158"/>
    <mergeCell ref="W167:X167"/>
    <mergeCell ref="L167:M167"/>
    <mergeCell ref="J38:K38"/>
    <mergeCell ref="U38:V38"/>
    <mergeCell ref="W38:X38"/>
    <mergeCell ref="L32:M32"/>
    <mergeCell ref="N32:O32"/>
    <mergeCell ref="P32:Q32"/>
    <mergeCell ref="S32:T32"/>
    <mergeCell ref="U32:V32"/>
    <mergeCell ref="W32:X32"/>
    <mergeCell ref="J39:K39"/>
    <mergeCell ref="U39:V39"/>
    <mergeCell ref="W39:X39"/>
    <mergeCell ref="U33:V33"/>
    <mergeCell ref="W33:X33"/>
    <mergeCell ref="S167:T167"/>
    <mergeCell ref="L138:Q138"/>
    <mergeCell ref="S138:X138"/>
    <mergeCell ref="I140:K140"/>
    <mergeCell ref="I153:K153"/>
    <mergeCell ref="I154:K154"/>
    <mergeCell ref="N68:O68"/>
    <mergeCell ref="P68:Q68"/>
    <mergeCell ref="P69:Q69"/>
    <mergeCell ref="I70:K70"/>
    <mergeCell ref="L70:M70"/>
    <mergeCell ref="N70:O70"/>
    <mergeCell ref="P70:Q70"/>
    <mergeCell ref="S72:T72"/>
    <mergeCell ref="U72:V72"/>
    <mergeCell ref="W72:X72"/>
    <mergeCell ref="U183:V183"/>
    <mergeCell ref="U174:V174"/>
    <mergeCell ref="W174:X174"/>
    <mergeCell ref="W171:X171"/>
    <mergeCell ref="C171:K171"/>
    <mergeCell ref="L171:M171"/>
    <mergeCell ref="N171:O171"/>
    <mergeCell ref="P171:Q171"/>
    <mergeCell ref="S171:T171"/>
    <mergeCell ref="U171:V171"/>
    <mergeCell ref="C172:G174"/>
    <mergeCell ref="H172:K172"/>
    <mergeCell ref="W173:X173"/>
    <mergeCell ref="H169:K169"/>
    <mergeCell ref="N169:O169"/>
    <mergeCell ref="W189:X189"/>
    <mergeCell ref="W186:X186"/>
    <mergeCell ref="P169:Q169"/>
    <mergeCell ref="U169:V169"/>
    <mergeCell ref="W169:X169"/>
    <mergeCell ref="L169:M169"/>
    <mergeCell ref="L174:M174"/>
    <mergeCell ref="S174:T174"/>
    <mergeCell ref="U172:V172"/>
    <mergeCell ref="W172:X172"/>
    <mergeCell ref="S172:T172"/>
    <mergeCell ref="U189:V189"/>
    <mergeCell ref="S173:T173"/>
    <mergeCell ref="L188:M188"/>
    <mergeCell ref="L187:M187"/>
    <mergeCell ref="N172:O172"/>
    <mergeCell ref="P172:Q172"/>
    <mergeCell ref="T191:V191"/>
    <mergeCell ref="H174:K174"/>
    <mergeCell ref="N179:O179"/>
    <mergeCell ref="P179:Q179"/>
    <mergeCell ref="U179:V179"/>
    <mergeCell ref="W179:X179"/>
    <mergeCell ref="W176:X176"/>
    <mergeCell ref="C176:K176"/>
    <mergeCell ref="L176:M176"/>
    <mergeCell ref="C182:G184"/>
    <mergeCell ref="H182:K182"/>
    <mergeCell ref="N182:O182"/>
    <mergeCell ref="P182:Q182"/>
    <mergeCell ref="U182:V182"/>
    <mergeCell ref="W182:X182"/>
    <mergeCell ref="O191:P191"/>
    <mergeCell ref="H183:K183"/>
    <mergeCell ref="N183:O183"/>
    <mergeCell ref="P183:Q183"/>
    <mergeCell ref="H189:K189"/>
    <mergeCell ref="C186:K186"/>
    <mergeCell ref="L186:M186"/>
    <mergeCell ref="N186:O186"/>
    <mergeCell ref="P186:Q186"/>
    <mergeCell ref="S186:T186"/>
    <mergeCell ref="U186:V186"/>
    <mergeCell ref="H188:K188"/>
    <mergeCell ref="N188:O188"/>
    <mergeCell ref="P188:Q188"/>
    <mergeCell ref="U188:V188"/>
    <mergeCell ref="W188:X188"/>
    <mergeCell ref="L189:M189"/>
    <mergeCell ref="C2:AE2"/>
    <mergeCell ref="Z187:AC187"/>
    <mergeCell ref="AD17:AE17"/>
    <mergeCell ref="AB17:AC17"/>
    <mergeCell ref="Z17:AA17"/>
    <mergeCell ref="D204:I205"/>
    <mergeCell ref="J204:Q204"/>
    <mergeCell ref="S204:Z204"/>
    <mergeCell ref="Q191:S191"/>
    <mergeCell ref="W168:X168"/>
    <mergeCell ref="P166:Q166"/>
    <mergeCell ref="S166:T166"/>
    <mergeCell ref="U166:V166"/>
    <mergeCell ref="W166:X166"/>
    <mergeCell ref="C202:D202"/>
    <mergeCell ref="E202:G202"/>
    <mergeCell ref="I202:K202"/>
    <mergeCell ref="S202:T202"/>
    <mergeCell ref="U202:W202"/>
    <mergeCell ref="Y202:AA202"/>
    <mergeCell ref="C201:D201"/>
    <mergeCell ref="E201:G201"/>
    <mergeCell ref="I201:K201"/>
    <mergeCell ref="S70:T70"/>
    <mergeCell ref="U70:V70"/>
    <mergeCell ref="W70:X70"/>
    <mergeCell ref="L74:Q74"/>
    <mergeCell ref="S74:X74"/>
    <mergeCell ref="N173:O173"/>
    <mergeCell ref="P173:Q173"/>
    <mergeCell ref="U173:V173"/>
    <mergeCell ref="J191:N191"/>
  </mergeCells>
  <conditionalFormatting sqref="L216:N216">
    <cfRule type="expression" dxfId="84" priority="61">
      <formula>$L216&lt;$N216</formula>
    </cfRule>
    <cfRule type="expression" dxfId="83" priority="62">
      <formula>$L216=$N216</formula>
    </cfRule>
    <cfRule type="expression" dxfId="82" priority="63">
      <formula>$L216&gt;$N216</formula>
    </cfRule>
  </conditionalFormatting>
  <conditionalFormatting sqref="L217:N239">
    <cfRule type="expression" dxfId="81" priority="58">
      <formula>$L217&lt;$N217</formula>
    </cfRule>
    <cfRule type="expression" dxfId="80" priority="59">
      <formula>$L217=$N217</formula>
    </cfRule>
    <cfRule type="expression" dxfId="79" priority="60">
      <formula>$L217&gt;$N217</formula>
    </cfRule>
  </conditionalFormatting>
  <conditionalFormatting sqref="L217:N239">
    <cfRule type="expression" dxfId="78" priority="55">
      <formula>$L217&lt;$N217</formula>
    </cfRule>
    <cfRule type="expression" dxfId="77" priority="56">
      <formula>$L217=$N217</formula>
    </cfRule>
    <cfRule type="expression" dxfId="76" priority="57">
      <formula>$L217&gt;$N217</formula>
    </cfRule>
  </conditionalFormatting>
  <conditionalFormatting sqref="M217:M239">
    <cfRule type="expression" dxfId="75" priority="52">
      <formula>$L217&lt;$N217</formula>
    </cfRule>
    <cfRule type="expression" dxfId="74" priority="53">
      <formula>$L217=$N217</formula>
    </cfRule>
    <cfRule type="expression" dxfId="73" priority="54">
      <formula>$L217&gt;$N217</formula>
    </cfRule>
  </conditionalFormatting>
  <conditionalFormatting sqref="O216:Q216">
    <cfRule type="expression" dxfId="72" priority="49">
      <formula>$O216&gt;$Q216</formula>
    </cfRule>
    <cfRule type="expression" dxfId="71" priority="50">
      <formula>$O216=$Q216</formula>
    </cfRule>
    <cfRule type="expression" dxfId="70" priority="51">
      <formula>$O216&lt;$Q216</formula>
    </cfRule>
  </conditionalFormatting>
  <conditionalFormatting sqref="S216:U216">
    <cfRule type="expression" dxfId="69" priority="46">
      <formula>$S216&lt;$U216</formula>
    </cfRule>
    <cfRule type="expression" dxfId="68" priority="47">
      <formula>$S216=$U216</formula>
    </cfRule>
    <cfRule type="expression" dxfId="67" priority="48">
      <formula>$S216&gt;$U216</formula>
    </cfRule>
  </conditionalFormatting>
  <conditionalFormatting sqref="V216:X216">
    <cfRule type="expression" dxfId="66" priority="43">
      <formula>$V216&gt;$X216</formula>
    </cfRule>
    <cfRule type="expression" dxfId="65" priority="44">
      <formula>$V216=$X216</formula>
    </cfRule>
    <cfRule type="expression" dxfId="64" priority="45">
      <formula>$V216&lt;$X216</formula>
    </cfRule>
  </conditionalFormatting>
  <conditionalFormatting sqref="O217:Q239">
    <cfRule type="expression" dxfId="63" priority="40">
      <formula>$O217&gt;$Q217</formula>
    </cfRule>
    <cfRule type="expression" dxfId="62" priority="41">
      <formula>$O217=$Q217</formula>
    </cfRule>
    <cfRule type="expression" dxfId="61" priority="42">
      <formula>$O217&lt;$Q217</formula>
    </cfRule>
  </conditionalFormatting>
  <conditionalFormatting sqref="S217:U239">
    <cfRule type="expression" dxfId="60" priority="37">
      <formula>$S217&lt;$U217</formula>
    </cfRule>
    <cfRule type="expression" dxfId="59" priority="38">
      <formula>$S217=$U217</formula>
    </cfRule>
    <cfRule type="expression" dxfId="58" priority="39">
      <formula>$S217&gt;$U217</formula>
    </cfRule>
  </conditionalFormatting>
  <conditionalFormatting sqref="V217:X239">
    <cfRule type="expression" dxfId="57" priority="34">
      <formula>$V217&gt;$X217</formula>
    </cfRule>
    <cfRule type="expression" dxfId="56" priority="35">
      <formula>$V217=$X217</formula>
    </cfRule>
    <cfRule type="expression" dxfId="55" priority="36">
      <formula>$V217&lt;$X217</formula>
    </cfRule>
  </conditionalFormatting>
  <conditionalFormatting sqref="AD195:AD204 N195:N203">
    <cfRule type="cellIs" dxfId="54" priority="31" operator="equal">
      <formula>"L"</formula>
    </cfRule>
    <cfRule type="cellIs" dxfId="53" priority="32" operator="equal">
      <formula>"D"</formula>
    </cfRule>
    <cfRule type="cellIs" dxfId="52" priority="33" operator="equal">
      <formula>"W"</formula>
    </cfRule>
  </conditionalFormatting>
  <conditionalFormatting sqref="O195:O203">
    <cfRule type="expression" dxfId="51" priority="30">
      <formula>$L195&gt;$M195</formula>
    </cfRule>
  </conditionalFormatting>
  <conditionalFormatting sqref="P195:P203">
    <cfRule type="expression" dxfId="50" priority="29">
      <formula>$L195=$M195</formula>
    </cfRule>
  </conditionalFormatting>
  <conditionalFormatting sqref="Q195:Q203">
    <cfRule type="expression" dxfId="49" priority="28">
      <formula>$L195&lt;$M195</formula>
    </cfRule>
  </conditionalFormatting>
  <conditionalFormatting sqref="AE195:AE204">
    <cfRule type="expression" dxfId="48" priority="27">
      <formula>$AB195&gt;$AC195</formula>
    </cfRule>
  </conditionalFormatting>
  <conditionalFormatting sqref="AF195:AF204">
    <cfRule type="expression" dxfId="47" priority="26">
      <formula>$AB195=$AC195</formula>
    </cfRule>
  </conditionalFormatting>
  <conditionalFormatting sqref="AG195:AG204">
    <cfRule type="expression" dxfId="46" priority="25">
      <formula>$AB195&lt;$AC195</formula>
    </cfRule>
  </conditionalFormatting>
  <conditionalFormatting sqref="G216:K239">
    <cfRule type="expression" dxfId="45" priority="23">
      <formula>G216=$S$214</formula>
    </cfRule>
    <cfRule type="expression" dxfId="44" priority="24">
      <formula>G216=$L$214</formula>
    </cfRule>
  </conditionalFormatting>
  <conditionalFormatting sqref="P162:Q164 W162:X164 P177:Q179 W177:X179 P182:Q184 W182:X184">
    <cfRule type="cellIs" dxfId="43" priority="19" operator="lessThan">
      <formula>0</formula>
    </cfRule>
    <cfRule type="cellIs" dxfId="42" priority="20" operator="greaterThan">
      <formula>0</formula>
    </cfRule>
  </conditionalFormatting>
  <conditionalFormatting sqref="C193:N193">
    <cfRule type="expression" dxfId="41" priority="17">
      <formula>E195=$C$193</formula>
    </cfRule>
  </conditionalFormatting>
  <conditionalFormatting sqref="E195:G202 I195:K202">
    <cfRule type="expression" dxfId="40" priority="16">
      <formula>E195=$C$193</formula>
    </cfRule>
  </conditionalFormatting>
  <conditionalFormatting sqref="U195:W202 Y195:AA202">
    <cfRule type="expression" dxfId="39" priority="13">
      <formula>U195=$S$193</formula>
    </cfRule>
  </conditionalFormatting>
  <conditionalFormatting sqref="L216:X239">
    <cfRule type="cellIs" dxfId="38" priority="10" stopIfTrue="1" operator="equal">
      <formula>""</formula>
    </cfRule>
  </conditionalFormatting>
  <conditionalFormatting sqref="AD162:AE164 AD177:AE179 AD182:AE184">
    <cfRule type="cellIs" dxfId="37" priority="7" operator="lessThan">
      <formula>0</formula>
    </cfRule>
    <cfRule type="cellIs" dxfId="36" priority="8" operator="greaterThan">
      <formula>0</formula>
    </cfRule>
  </conditionalFormatting>
  <conditionalFormatting sqref="AD167:AE169">
    <cfRule type="cellIs" dxfId="35" priority="5" operator="lessThan">
      <formula>0</formula>
    </cfRule>
    <cfRule type="cellIs" dxfId="34" priority="6" operator="greaterThan">
      <formula>0</formula>
    </cfRule>
  </conditionalFormatting>
  <conditionalFormatting sqref="AD172:AE174">
    <cfRule type="cellIs" dxfId="33" priority="3" operator="lessThan">
      <formula>0</formula>
    </cfRule>
    <cfRule type="cellIs" dxfId="32" priority="4" operator="greaterThan">
      <formula>0</formula>
    </cfRule>
  </conditionalFormatting>
  <conditionalFormatting sqref="AD187:AE189">
    <cfRule type="cellIs" dxfId="31" priority="1" operator="lessThan">
      <formula>0</formula>
    </cfRule>
    <cfRule type="cellIs" dxfId="30" priority="2" operator="greaterThan">
      <formula>0</formula>
    </cfRule>
  </conditionalFormatting>
  <hyperlinks>
    <hyperlink ref="C2:AE2" r:id="rId1" display="Trebble the winnings on your first bet! Click here!"/>
  </hyperlinks>
  <printOptions horizontalCentered="1"/>
  <pageMargins left="0.2" right="0.2" top="0.5" bottom="0.25" header="0.3" footer="0.3"/>
  <pageSetup paperSize="9" scale="90" orientation="landscape" r:id="rId2"/>
  <drawing r:id="rId3"/>
  <legacyDrawing r:id="rId4"/>
  <extLst>
    <ext xmlns:x14="http://schemas.microsoft.com/office/spreadsheetml/2009/9/main" uri="{CCE6A557-97BC-4b89-ADB6-D9C93CAAB3DF}">
      <x14:dataValidations xmlns:xm="http://schemas.microsoft.com/office/excel/2006/main" count="2">
        <x14:dataValidation type="list" allowBlank="1" showInputMessage="1" showErrorMessage="1">
          <x14:formula1>
            <xm:f>teams!$A$1:$A$24</xm:f>
          </x14:formula1>
          <xm:sqref>L4:Q4 S4:X4</xm:sqref>
        </x14:dataValidation>
        <x14:dataValidation type="list" allowBlank="1" showInputMessage="1" showErrorMessage="1">
          <x14:formula1>
            <xm:f>teams!J2:J4</xm:f>
          </x14:formula1>
          <xm:sqref>Q191:S191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2060"/>
  </sheetPr>
  <dimension ref="B1:Q62"/>
  <sheetViews>
    <sheetView showGridLines="0" showRowColHeaders="0" zoomScale="90" zoomScaleNormal="90" workbookViewId="0">
      <selection activeCell="B1" sqref="B1:P1"/>
    </sheetView>
  </sheetViews>
  <sheetFormatPr defaultRowHeight="20.100000000000001" customHeight="1" x14ac:dyDescent="0.25"/>
  <cols>
    <col min="1" max="1" width="3.7109375" style="85" customWidth="1"/>
    <col min="2" max="2" width="10.7109375" style="628" customWidth="1"/>
    <col min="3" max="3" width="15.7109375" style="629" customWidth="1"/>
    <col min="4" max="16" width="8.7109375" style="85" customWidth="1"/>
    <col min="17" max="17" width="14.140625" style="85" hidden="1" customWidth="1"/>
    <col min="18" max="16384" width="9.140625" style="85"/>
  </cols>
  <sheetData>
    <row r="1" spans="2:16" ht="24.95" customHeight="1" x14ac:dyDescent="0.25">
      <c r="B1" s="1652" t="str">
        <f>CONCATENATE('SELECT LEAGUE'!B5," 2018/2019 - full time goal stats against half time goals/result")</f>
        <v>England Championship 2018/2019 - full time goal stats against half time goals/result</v>
      </c>
      <c r="C1" s="1652"/>
      <c r="D1" s="1652"/>
      <c r="E1" s="1652"/>
      <c r="F1" s="1652"/>
      <c r="G1" s="1652"/>
      <c r="H1" s="1652"/>
      <c r="I1" s="1652"/>
      <c r="J1" s="1652"/>
      <c r="K1" s="1652"/>
      <c r="L1" s="1652"/>
      <c r="M1" s="1652"/>
      <c r="N1" s="1652"/>
      <c r="O1" s="1652"/>
      <c r="P1" s="1652"/>
    </row>
    <row r="2" spans="2:16" ht="9.9499999999999993" customHeight="1" x14ac:dyDescent="0.25">
      <c r="B2" s="622"/>
      <c r="C2" s="622"/>
      <c r="D2" s="622"/>
      <c r="E2" s="622"/>
      <c r="F2" s="622"/>
      <c r="G2" s="622"/>
      <c r="H2" s="622"/>
      <c r="I2" s="622"/>
      <c r="J2" s="622"/>
      <c r="K2" s="622"/>
      <c r="L2" s="622"/>
      <c r="M2" s="622"/>
      <c r="N2" s="622"/>
      <c r="O2" s="622"/>
      <c r="P2" s="622"/>
    </row>
    <row r="3" spans="2:16" ht="24.95" customHeight="1" x14ac:dyDescent="0.25">
      <c r="B3" s="1653" t="s">
        <v>357</v>
      </c>
      <c r="C3" s="1653"/>
      <c r="D3" s="623">
        <f ca="1">'League Summary'!H5</f>
        <v>144</v>
      </c>
      <c r="E3" s="624">
        <f ca="1">D3/($D$3+$J$3)</f>
        <v>0.2608695652173913</v>
      </c>
      <c r="F3" s="625"/>
      <c r="G3" s="1654" t="s">
        <v>358</v>
      </c>
      <c r="H3" s="1654"/>
      <c r="I3" s="1654"/>
      <c r="J3" s="626">
        <f ca="1">'League Summary'!L5</f>
        <v>408</v>
      </c>
      <c r="K3" s="627">
        <f ca="1">J3/($D$3+$J$3)</f>
        <v>0.73913043478260865</v>
      </c>
      <c r="L3" s="625"/>
      <c r="M3" s="625"/>
      <c r="N3" s="625"/>
      <c r="O3" s="625"/>
      <c r="P3" s="625"/>
    </row>
    <row r="4" spans="2:16" ht="9.9499999999999993" customHeight="1" x14ac:dyDescent="0.25"/>
    <row r="5" spans="2:16" ht="20.100000000000001" customHeight="1" x14ac:dyDescent="0.25">
      <c r="B5" s="1655" t="s">
        <v>359</v>
      </c>
      <c r="C5" s="1657" t="s">
        <v>360</v>
      </c>
      <c r="D5" s="1658"/>
      <c r="E5" s="1645" t="s">
        <v>426</v>
      </c>
      <c r="F5" s="1645"/>
      <c r="G5" s="1645"/>
      <c r="H5" s="1645"/>
      <c r="I5" s="1645"/>
      <c r="J5" s="1645"/>
      <c r="K5" s="1645"/>
      <c r="L5" s="1645"/>
      <c r="M5" s="1645"/>
      <c r="N5" s="1645"/>
      <c r="O5" s="1645"/>
      <c r="P5" s="1645"/>
    </row>
    <row r="6" spans="2:16" ht="20.100000000000001" customHeight="1" x14ac:dyDescent="0.25">
      <c r="B6" s="1655"/>
      <c r="C6" s="1659"/>
      <c r="D6" s="1660"/>
      <c r="E6" s="630">
        <v>0.5</v>
      </c>
      <c r="F6" s="631" t="s">
        <v>442</v>
      </c>
      <c r="G6" s="630">
        <f>E6+1</f>
        <v>1.5</v>
      </c>
      <c r="H6" s="631" t="s">
        <v>442</v>
      </c>
      <c r="I6" s="630">
        <f>G6+1</f>
        <v>2.5</v>
      </c>
      <c r="J6" s="631" t="s">
        <v>442</v>
      </c>
      <c r="K6" s="630">
        <f>I6+1</f>
        <v>3.5</v>
      </c>
      <c r="L6" s="631" t="s">
        <v>442</v>
      </c>
      <c r="M6" s="630">
        <f>K6+1</f>
        <v>4.5</v>
      </c>
      <c r="N6" s="631" t="s">
        <v>442</v>
      </c>
      <c r="O6" s="1645" t="s">
        <v>147</v>
      </c>
      <c r="P6" s="1645"/>
    </row>
    <row r="7" spans="2:16" ht="20.100000000000001" customHeight="1" x14ac:dyDescent="0.25">
      <c r="B7" s="1655"/>
      <c r="C7" s="1661"/>
      <c r="D7" s="1662"/>
      <c r="E7" s="632" t="s">
        <v>305</v>
      </c>
      <c r="F7" s="633" t="s">
        <v>306</v>
      </c>
      <c r="G7" s="632" t="s">
        <v>305</v>
      </c>
      <c r="H7" s="633" t="s">
        <v>306</v>
      </c>
      <c r="I7" s="634" t="s">
        <v>305</v>
      </c>
      <c r="J7" s="635" t="s">
        <v>306</v>
      </c>
      <c r="K7" s="632" t="s">
        <v>305</v>
      </c>
      <c r="L7" s="633" t="s">
        <v>306</v>
      </c>
      <c r="M7" s="632" t="s">
        <v>305</v>
      </c>
      <c r="N7" s="633" t="s">
        <v>306</v>
      </c>
      <c r="O7" s="632" t="s">
        <v>313</v>
      </c>
      <c r="P7" s="633" t="s">
        <v>314</v>
      </c>
    </row>
    <row r="8" spans="2:16" ht="20.100000000000001" customHeight="1" x14ac:dyDescent="0.25">
      <c r="B8" s="1663">
        <v>0</v>
      </c>
      <c r="C8" s="636" t="s">
        <v>361</v>
      </c>
      <c r="D8" s="637">
        <f ca="1">COUNTIF(data!$DB$3:$DB$554,B8)</f>
        <v>54</v>
      </c>
      <c r="E8" s="638">
        <f ca="1">SUMPRODUCT(--(data!$DB$3:$DB$554=$B8),--(data!$DA$3:$DA$554&lt;E$6))</f>
        <v>11</v>
      </c>
      <c r="F8" s="639">
        <f ca="1">SUMPRODUCT(--(data!$DB$3:$DB$554=$B8),--(data!$DA$3:$DA$554&gt;E$6))</f>
        <v>43</v>
      </c>
      <c r="G8" s="638">
        <f ca="1">SUMPRODUCT(--(data!$DB$3:$DB$554=$B8),--(data!$DA$3:$DA$554&lt;G$6))</f>
        <v>30</v>
      </c>
      <c r="H8" s="639">
        <f ca="1">SUMPRODUCT(--(data!$DB$3:$DB$554=$B8),--(data!$DA$3:$DA$554&gt;G$6))</f>
        <v>24</v>
      </c>
      <c r="I8" s="640">
        <f ca="1">SUMPRODUCT(--(data!$DB$3:$DB$554=$B8),--(data!$DA$3:$DA$554&lt;I$6))</f>
        <v>44</v>
      </c>
      <c r="J8" s="641">
        <f ca="1">SUMPRODUCT(--(data!$DB$3:$DB$554=$B8),--(data!$DA$3:$DA$554&gt;I$6))</f>
        <v>10</v>
      </c>
      <c r="K8" s="638">
        <f ca="1">SUMPRODUCT(--(data!$DB$3:$DB$554=$B8),--(data!$DA$3:$DA$554&lt;K$6))</f>
        <v>49</v>
      </c>
      <c r="L8" s="639">
        <f ca="1">SUMPRODUCT(--(data!$DB$3:$DB$554=$B8),--(data!$DA$3:$DA$554&gt;K$6))</f>
        <v>5</v>
      </c>
      <c r="M8" s="638">
        <f ca="1">SUMPRODUCT(--(data!$DB$3:$DB$554=$B8),--(data!$DA$3:$DA$554&lt;M$6))</f>
        <v>53</v>
      </c>
      <c r="N8" s="639">
        <f ca="1">SUMPRODUCT(--(data!$DB$3:$DB$554=$B8),--(data!$DA$3:$DA$554&gt;M$6))</f>
        <v>1</v>
      </c>
      <c r="O8" s="638">
        <f ca="1">SUMPRODUCT(--(data!$DB$3:$DB$554=$B8),--(data!$DK$3:$DK$554=O$7))</f>
        <v>18</v>
      </c>
      <c r="P8" s="639">
        <f ca="1">SUMPRODUCT(--(data!$DB$3:$DB$554=$B8),--(data!$DK$3:$DK$554=P$7))</f>
        <v>36</v>
      </c>
    </row>
    <row r="9" spans="2:16" ht="20.100000000000001" customHeight="1" x14ac:dyDescent="0.25">
      <c r="B9" s="1663"/>
      <c r="C9" s="642" t="s">
        <v>295</v>
      </c>
      <c r="D9" s="643">
        <f ca="1">IFERROR(D8*100/$D$3,"-")</f>
        <v>37.5</v>
      </c>
      <c r="E9" s="644">
        <f ca="1">IFERROR(E8*100/$D8,"-")</f>
        <v>20.37037037037037</v>
      </c>
      <c r="F9" s="645">
        <f t="shared" ref="F9:P9" ca="1" si="0">IFERROR(F8*100/$D8,"-")</f>
        <v>79.629629629629633</v>
      </c>
      <c r="G9" s="644">
        <f t="shared" ca="1" si="0"/>
        <v>55.555555555555557</v>
      </c>
      <c r="H9" s="645">
        <f t="shared" ca="1" si="0"/>
        <v>44.444444444444443</v>
      </c>
      <c r="I9" s="646">
        <f t="shared" ca="1" si="0"/>
        <v>81.481481481481481</v>
      </c>
      <c r="J9" s="647">
        <f t="shared" ca="1" si="0"/>
        <v>18.518518518518519</v>
      </c>
      <c r="K9" s="644">
        <f t="shared" ca="1" si="0"/>
        <v>90.740740740740748</v>
      </c>
      <c r="L9" s="645">
        <f t="shared" ca="1" si="0"/>
        <v>9.2592592592592595</v>
      </c>
      <c r="M9" s="644">
        <f t="shared" ca="1" si="0"/>
        <v>98.148148148148152</v>
      </c>
      <c r="N9" s="645">
        <f t="shared" ca="1" si="0"/>
        <v>1.8518518518518519</v>
      </c>
      <c r="O9" s="644">
        <f t="shared" ca="1" si="0"/>
        <v>33.333333333333336</v>
      </c>
      <c r="P9" s="645">
        <f t="shared" ca="1" si="0"/>
        <v>66.666666666666671</v>
      </c>
    </row>
    <row r="10" spans="2:16" ht="20.100000000000001" customHeight="1" x14ac:dyDescent="0.25">
      <c r="B10" s="1663"/>
      <c r="C10" s="648" t="s">
        <v>345</v>
      </c>
      <c r="D10" s="649">
        <f ca="1">IFERROR(100/D9,"-")</f>
        <v>2.6666666666666665</v>
      </c>
      <c r="E10" s="650">
        <f t="shared" ref="E10:P10" ca="1" si="1">IFERROR(100/E9,"-")</f>
        <v>4.9090909090909092</v>
      </c>
      <c r="F10" s="651">
        <f t="shared" ca="1" si="1"/>
        <v>1.2558139534883721</v>
      </c>
      <c r="G10" s="650">
        <f t="shared" ca="1" si="1"/>
        <v>1.8</v>
      </c>
      <c r="H10" s="651">
        <f t="shared" ca="1" si="1"/>
        <v>2.25</v>
      </c>
      <c r="I10" s="652">
        <f t="shared" ca="1" si="1"/>
        <v>1.2272727272727273</v>
      </c>
      <c r="J10" s="653">
        <f t="shared" ca="1" si="1"/>
        <v>5.3999999999999995</v>
      </c>
      <c r="K10" s="650">
        <f t="shared" ca="1" si="1"/>
        <v>1.1020408163265305</v>
      </c>
      <c r="L10" s="651">
        <f t="shared" ca="1" si="1"/>
        <v>10.799999999999999</v>
      </c>
      <c r="M10" s="650">
        <f t="shared" ca="1" si="1"/>
        <v>1.0188679245283019</v>
      </c>
      <c r="N10" s="651">
        <f t="shared" ca="1" si="1"/>
        <v>54</v>
      </c>
      <c r="O10" s="650">
        <f t="shared" ca="1" si="1"/>
        <v>3</v>
      </c>
      <c r="P10" s="651">
        <f t="shared" ca="1" si="1"/>
        <v>1.5</v>
      </c>
    </row>
    <row r="11" spans="2:16" ht="20.100000000000001" customHeight="1" x14ac:dyDescent="0.25">
      <c r="B11" s="1664">
        <v>1</v>
      </c>
      <c r="C11" s="654" t="s">
        <v>361</v>
      </c>
      <c r="D11" s="655">
        <f ca="1">COUNTIF(data!$DB$3:$DB$554,B11)</f>
        <v>41</v>
      </c>
      <c r="E11" s="656" t="s">
        <v>329</v>
      </c>
      <c r="F11" s="657" t="s">
        <v>329</v>
      </c>
      <c r="G11" s="658">
        <f ca="1">SUMPRODUCT(--(data!$DB$3:$DB$554=$B11),--(data!$DA$3:$DA$554&lt;G$6))</f>
        <v>9</v>
      </c>
      <c r="H11" s="659">
        <f ca="1">SUMPRODUCT(--(data!$DB$3:$DB$554=$B11),--(data!$DA$3:$DA$554&gt;G$6))</f>
        <v>32</v>
      </c>
      <c r="I11" s="660">
        <f ca="1">SUMPRODUCT(--(data!$DB$3:$DB$554=$B11),--(data!$DA$3:$DA$554&lt;I$6))</f>
        <v>23</v>
      </c>
      <c r="J11" s="661">
        <f ca="1">SUMPRODUCT(--(data!$DB$3:$DB$554=$B11),--(data!$DA$3:$DA$554&gt;I$6))</f>
        <v>18</v>
      </c>
      <c r="K11" s="658">
        <f ca="1">SUMPRODUCT(--(data!$DB$3:$DB$554=$B11),--(data!$DA$3:$DA$554&lt;K$6))</f>
        <v>35</v>
      </c>
      <c r="L11" s="659">
        <f ca="1">SUMPRODUCT(--(data!$DB$3:$DB$554=$B11),--(data!$DA$3:$DA$554&gt;K$6))</f>
        <v>6</v>
      </c>
      <c r="M11" s="658">
        <f ca="1">SUMPRODUCT(--(data!$DB$3:$DB$554=$B11),--(data!$DA$3:$DA$554&lt;M$6))</f>
        <v>38</v>
      </c>
      <c r="N11" s="659">
        <f ca="1">SUMPRODUCT(--(data!$DB$3:$DB$554=$B11),--(data!$DA$3:$DA$554&gt;M$6))</f>
        <v>3</v>
      </c>
      <c r="O11" s="658">
        <f ca="1">SUMPRODUCT(--(data!$DB$3:$DB$554=$B11),--(data!$DK$3:$DK$554=O$7))</f>
        <v>19</v>
      </c>
      <c r="P11" s="659">
        <f ca="1">SUMPRODUCT(--(data!$DB$3:$DB$554=$B11),--(data!$DK$3:$DK$554=P$7))</f>
        <v>22</v>
      </c>
    </row>
    <row r="12" spans="2:16" ht="20.100000000000001" customHeight="1" x14ac:dyDescent="0.25">
      <c r="B12" s="1664"/>
      <c r="C12" s="662" t="s">
        <v>295</v>
      </c>
      <c r="D12" s="663">
        <f ca="1">IFERROR(D11*100/$D$3,"-")</f>
        <v>28.472222222222221</v>
      </c>
      <c r="E12" s="664" t="str">
        <f t="shared" ref="E12:F12" ca="1" si="2">IFERROR(E11*100/$D$3,"-")</f>
        <v>-</v>
      </c>
      <c r="F12" s="665" t="str">
        <f t="shared" ca="1" si="2"/>
        <v>-</v>
      </c>
      <c r="G12" s="664">
        <f t="shared" ref="G12" ca="1" si="3">IFERROR(G11*100/$D11,"-")</f>
        <v>21.951219512195124</v>
      </c>
      <c r="H12" s="665">
        <f t="shared" ref="H12" ca="1" si="4">IFERROR(H11*100/$D11,"-")</f>
        <v>78.048780487804876</v>
      </c>
      <c r="I12" s="666">
        <f t="shared" ref="I12" ca="1" si="5">IFERROR(I11*100/$D11,"-")</f>
        <v>56.097560975609753</v>
      </c>
      <c r="J12" s="667">
        <f t="shared" ref="J12" ca="1" si="6">IFERROR(J11*100/$D11,"-")</f>
        <v>43.902439024390247</v>
      </c>
      <c r="K12" s="664">
        <f t="shared" ref="K12" ca="1" si="7">IFERROR(K11*100/$D11,"-")</f>
        <v>85.365853658536579</v>
      </c>
      <c r="L12" s="665">
        <f t="shared" ref="L12" ca="1" si="8">IFERROR(L11*100/$D11,"-")</f>
        <v>14.634146341463415</v>
      </c>
      <c r="M12" s="664">
        <f t="shared" ref="M12" ca="1" si="9">IFERROR(M11*100/$D11,"-")</f>
        <v>92.682926829268297</v>
      </c>
      <c r="N12" s="665">
        <f t="shared" ref="N12" ca="1" si="10">IFERROR(N11*100/$D11,"-")</f>
        <v>7.3170731707317076</v>
      </c>
      <c r="O12" s="664">
        <f t="shared" ref="O12" ca="1" si="11">IFERROR(O11*100/$D11,"-")</f>
        <v>46.341463414634148</v>
      </c>
      <c r="P12" s="665">
        <f t="shared" ref="P12" ca="1" si="12">IFERROR(P11*100/$D11,"-")</f>
        <v>53.658536585365852</v>
      </c>
    </row>
    <row r="13" spans="2:16" ht="20.100000000000001" customHeight="1" x14ac:dyDescent="0.25">
      <c r="B13" s="1664"/>
      <c r="C13" s="668" t="s">
        <v>345</v>
      </c>
      <c r="D13" s="669">
        <f ca="1">IFERROR(100/D12,"-")</f>
        <v>3.5121951219512195</v>
      </c>
      <c r="E13" s="670" t="str">
        <f t="shared" ref="E13:P13" ca="1" si="13">IFERROR(100/E12,"-")</f>
        <v>-</v>
      </c>
      <c r="F13" s="671" t="str">
        <f t="shared" ca="1" si="13"/>
        <v>-</v>
      </c>
      <c r="G13" s="670">
        <f t="shared" ca="1" si="13"/>
        <v>4.5555555555555554</v>
      </c>
      <c r="H13" s="671">
        <f t="shared" ca="1" si="13"/>
        <v>1.28125</v>
      </c>
      <c r="I13" s="672">
        <f t="shared" ca="1" si="13"/>
        <v>1.7826086956521741</v>
      </c>
      <c r="J13" s="673">
        <f t="shared" ca="1" si="13"/>
        <v>2.2777777777777777</v>
      </c>
      <c r="K13" s="670">
        <f t="shared" ca="1" si="13"/>
        <v>1.1714285714285715</v>
      </c>
      <c r="L13" s="671">
        <f t="shared" ca="1" si="13"/>
        <v>6.833333333333333</v>
      </c>
      <c r="M13" s="670">
        <f t="shared" ca="1" si="13"/>
        <v>1.0789473684210527</v>
      </c>
      <c r="N13" s="671">
        <f t="shared" ca="1" si="13"/>
        <v>13.666666666666666</v>
      </c>
      <c r="O13" s="670">
        <f t="shared" ca="1" si="13"/>
        <v>2.1578947368421053</v>
      </c>
      <c r="P13" s="671">
        <f t="shared" ca="1" si="13"/>
        <v>1.8636363636363638</v>
      </c>
    </row>
    <row r="14" spans="2:16" ht="20.100000000000001" customHeight="1" x14ac:dyDescent="0.25">
      <c r="B14" s="1663">
        <v>2</v>
      </c>
      <c r="C14" s="636" t="s">
        <v>361</v>
      </c>
      <c r="D14" s="637">
        <f ca="1">COUNTIF(data!$DB$3:$DB$554,B14)</f>
        <v>35</v>
      </c>
      <c r="E14" s="674" t="s">
        <v>329</v>
      </c>
      <c r="F14" s="675" t="s">
        <v>329</v>
      </c>
      <c r="G14" s="674" t="s">
        <v>329</v>
      </c>
      <c r="H14" s="675" t="s">
        <v>329</v>
      </c>
      <c r="I14" s="640">
        <f ca="1">SUMPRODUCT(--(data!$DB$3:$DB$554=$B14),--(data!$DA$3:$DA$554&lt;I$6))</f>
        <v>7</v>
      </c>
      <c r="J14" s="641">
        <f ca="1">SUMPRODUCT(--(data!$DB$3:$DB$554=$B14),--(data!$DA$3:$DA$554&gt;I$6))</f>
        <v>28</v>
      </c>
      <c r="K14" s="638">
        <f ca="1">SUMPRODUCT(--(data!$DB$3:$DB$554=$B14),--(data!$DA$3:$DA$554&lt;K$6))</f>
        <v>17</v>
      </c>
      <c r="L14" s="639">
        <f ca="1">SUMPRODUCT(--(data!$DB$3:$DB$554=$B14),--(data!$DA$3:$DA$554&gt;K$6))</f>
        <v>18</v>
      </c>
      <c r="M14" s="638">
        <f ca="1">SUMPRODUCT(--(data!$DB$3:$DB$554=$B14),--(data!$DA$3:$DA$554&lt;M$6))</f>
        <v>27</v>
      </c>
      <c r="N14" s="639">
        <f ca="1">SUMPRODUCT(--(data!$DB$3:$DB$554=$B14),--(data!$DA$3:$DA$554&gt;M$6))</f>
        <v>8</v>
      </c>
      <c r="O14" s="638">
        <f ca="1">SUMPRODUCT(--(data!$DB$3:$DB$554=$B14),--(data!$DK$3:$DK$554=O$7))</f>
        <v>29</v>
      </c>
      <c r="P14" s="639">
        <f ca="1">SUMPRODUCT(--(data!$DB$3:$DB$554=$B14),--(data!$DK$3:$DK$554=P$7))</f>
        <v>6</v>
      </c>
    </row>
    <row r="15" spans="2:16" ht="20.100000000000001" customHeight="1" x14ac:dyDescent="0.25">
      <c r="B15" s="1663"/>
      <c r="C15" s="642" t="s">
        <v>295</v>
      </c>
      <c r="D15" s="643">
        <f ca="1">IFERROR(D14*100/$D$3,"-")</f>
        <v>24.305555555555557</v>
      </c>
      <c r="E15" s="644" t="str">
        <f t="shared" ref="E15:H15" ca="1" si="14">IFERROR(E14*100/$D$3,"-")</f>
        <v>-</v>
      </c>
      <c r="F15" s="645" t="str">
        <f t="shared" ca="1" si="14"/>
        <v>-</v>
      </c>
      <c r="G15" s="644" t="str">
        <f t="shared" ca="1" si="14"/>
        <v>-</v>
      </c>
      <c r="H15" s="645" t="str">
        <f t="shared" ca="1" si="14"/>
        <v>-</v>
      </c>
      <c r="I15" s="646">
        <f t="shared" ref="I15" ca="1" si="15">IFERROR(I14*100/$D14,"-")</f>
        <v>20</v>
      </c>
      <c r="J15" s="647">
        <f t="shared" ref="J15" ca="1" si="16">IFERROR(J14*100/$D14,"-")</f>
        <v>80</v>
      </c>
      <c r="K15" s="644">
        <f t="shared" ref="K15" ca="1" si="17">IFERROR(K14*100/$D14,"-")</f>
        <v>48.571428571428569</v>
      </c>
      <c r="L15" s="645">
        <f t="shared" ref="L15" ca="1" si="18">IFERROR(L14*100/$D14,"-")</f>
        <v>51.428571428571431</v>
      </c>
      <c r="M15" s="644">
        <f t="shared" ref="M15" ca="1" si="19">IFERROR(M14*100/$D14,"-")</f>
        <v>77.142857142857139</v>
      </c>
      <c r="N15" s="645">
        <f t="shared" ref="N15" ca="1" si="20">IFERROR(N14*100/$D14,"-")</f>
        <v>22.857142857142858</v>
      </c>
      <c r="O15" s="644">
        <f t="shared" ref="O15" ca="1" si="21">IFERROR(O14*100/$D14,"-")</f>
        <v>82.857142857142861</v>
      </c>
      <c r="P15" s="645">
        <f t="shared" ref="P15" ca="1" si="22">IFERROR(P14*100/$D14,"-")</f>
        <v>17.142857142857142</v>
      </c>
    </row>
    <row r="16" spans="2:16" ht="20.100000000000001" customHeight="1" x14ac:dyDescent="0.25">
      <c r="B16" s="1663"/>
      <c r="C16" s="648" t="s">
        <v>345</v>
      </c>
      <c r="D16" s="649">
        <f ca="1">IFERROR(100/D15,"-")</f>
        <v>4.1142857142857139</v>
      </c>
      <c r="E16" s="650" t="str">
        <f t="shared" ref="E16:P16" ca="1" si="23">IFERROR(100/E15,"-")</f>
        <v>-</v>
      </c>
      <c r="F16" s="651" t="str">
        <f t="shared" ca="1" si="23"/>
        <v>-</v>
      </c>
      <c r="G16" s="650" t="str">
        <f t="shared" ca="1" si="23"/>
        <v>-</v>
      </c>
      <c r="H16" s="651" t="str">
        <f t="shared" ca="1" si="23"/>
        <v>-</v>
      </c>
      <c r="I16" s="652">
        <f t="shared" ca="1" si="23"/>
        <v>5</v>
      </c>
      <c r="J16" s="653">
        <f t="shared" ca="1" si="23"/>
        <v>1.25</v>
      </c>
      <c r="K16" s="650">
        <f t="shared" ca="1" si="23"/>
        <v>2.0588235294117649</v>
      </c>
      <c r="L16" s="651">
        <f t="shared" ca="1" si="23"/>
        <v>1.9444444444444444</v>
      </c>
      <c r="M16" s="650">
        <f t="shared" ca="1" si="23"/>
        <v>1.2962962962962963</v>
      </c>
      <c r="N16" s="651">
        <f t="shared" ca="1" si="23"/>
        <v>4.375</v>
      </c>
      <c r="O16" s="650">
        <f t="shared" ca="1" si="23"/>
        <v>1.2068965517241379</v>
      </c>
      <c r="P16" s="651">
        <f t="shared" ca="1" si="23"/>
        <v>5.8333333333333339</v>
      </c>
    </row>
    <row r="17" spans="2:17" ht="20.100000000000001" customHeight="1" x14ac:dyDescent="0.25">
      <c r="B17" s="1664">
        <v>3</v>
      </c>
      <c r="C17" s="654" t="s">
        <v>361</v>
      </c>
      <c r="D17" s="655">
        <f ca="1">COUNTIF(data!$DB$3:$DB$554,B17)</f>
        <v>12</v>
      </c>
      <c r="E17" s="656" t="s">
        <v>329</v>
      </c>
      <c r="F17" s="657" t="s">
        <v>329</v>
      </c>
      <c r="G17" s="656" t="s">
        <v>329</v>
      </c>
      <c r="H17" s="657" t="s">
        <v>329</v>
      </c>
      <c r="I17" s="676" t="s">
        <v>329</v>
      </c>
      <c r="J17" s="677" t="s">
        <v>329</v>
      </c>
      <c r="K17" s="658">
        <f ca="1">SUMPRODUCT(--(data!$DB$3:$DB$554=$B17),--(data!$DA$3:$DA$554&lt;K$6))</f>
        <v>2</v>
      </c>
      <c r="L17" s="659">
        <f ca="1">SUMPRODUCT(--(data!$DB$3:$DB$554=$B17),--(data!$DA$3:$DA$554&gt;K$6))</f>
        <v>10</v>
      </c>
      <c r="M17" s="658">
        <f ca="1">SUMPRODUCT(--(data!$DB$3:$DB$554=$B17),--(data!$DA$3:$DA$554&lt;M$6))</f>
        <v>6</v>
      </c>
      <c r="N17" s="659">
        <f ca="1">SUMPRODUCT(--(data!$DB$3:$DB$554=$B17),--(data!$DA$3:$DA$554&gt;M$6))</f>
        <v>6</v>
      </c>
      <c r="O17" s="658">
        <f ca="1">SUMPRODUCT(--(data!$DB$3:$DB$554=$B17),--(data!$DK$3:$DK$554=O$7))</f>
        <v>11</v>
      </c>
      <c r="P17" s="659">
        <f ca="1">SUMPRODUCT(--(data!$DB$3:$DB$554=$B17),--(data!$DK$3:$DK$554=P$7))</f>
        <v>1</v>
      </c>
    </row>
    <row r="18" spans="2:17" ht="20.100000000000001" customHeight="1" x14ac:dyDescent="0.25">
      <c r="B18" s="1664"/>
      <c r="C18" s="662" t="s">
        <v>295</v>
      </c>
      <c r="D18" s="663">
        <f ca="1">IFERROR(D17*100/$D$3,"-")</f>
        <v>8.3333333333333339</v>
      </c>
      <c r="E18" s="664" t="str">
        <f t="shared" ref="E18:J18" ca="1" si="24">IFERROR(E17*100/$D$3,"-")</f>
        <v>-</v>
      </c>
      <c r="F18" s="665" t="str">
        <f t="shared" ca="1" si="24"/>
        <v>-</v>
      </c>
      <c r="G18" s="664" t="str">
        <f t="shared" ca="1" si="24"/>
        <v>-</v>
      </c>
      <c r="H18" s="665" t="str">
        <f t="shared" ca="1" si="24"/>
        <v>-</v>
      </c>
      <c r="I18" s="666" t="str">
        <f t="shared" ca="1" si="24"/>
        <v>-</v>
      </c>
      <c r="J18" s="667" t="str">
        <f t="shared" ca="1" si="24"/>
        <v>-</v>
      </c>
      <c r="K18" s="664">
        <f t="shared" ref="K18" ca="1" si="25">IFERROR(K17*100/$D17,"-")</f>
        <v>16.666666666666668</v>
      </c>
      <c r="L18" s="665">
        <f t="shared" ref="L18" ca="1" si="26">IFERROR(L17*100/$D17,"-")</f>
        <v>83.333333333333329</v>
      </c>
      <c r="M18" s="664">
        <f t="shared" ref="M18" ca="1" si="27">IFERROR(M17*100/$D17,"-")</f>
        <v>50</v>
      </c>
      <c r="N18" s="665">
        <f t="shared" ref="N18" ca="1" si="28">IFERROR(N17*100/$D17,"-")</f>
        <v>50</v>
      </c>
      <c r="O18" s="664">
        <f t="shared" ref="O18" ca="1" si="29">IFERROR(O17*100/$D17,"-")</f>
        <v>91.666666666666671</v>
      </c>
      <c r="P18" s="665">
        <f t="shared" ref="P18" ca="1" si="30">IFERROR(P17*100/$D17,"-")</f>
        <v>8.3333333333333339</v>
      </c>
    </row>
    <row r="19" spans="2:17" ht="20.100000000000001" customHeight="1" x14ac:dyDescent="0.25">
      <c r="B19" s="1664"/>
      <c r="C19" s="668" t="s">
        <v>345</v>
      </c>
      <c r="D19" s="669">
        <f ca="1">IFERROR(100/D18,"-")</f>
        <v>12</v>
      </c>
      <c r="E19" s="670" t="str">
        <f t="shared" ref="E19:P19" ca="1" si="31">IFERROR(100/E18,"-")</f>
        <v>-</v>
      </c>
      <c r="F19" s="671" t="str">
        <f t="shared" ca="1" si="31"/>
        <v>-</v>
      </c>
      <c r="G19" s="670" t="str">
        <f t="shared" ca="1" si="31"/>
        <v>-</v>
      </c>
      <c r="H19" s="671" t="str">
        <f t="shared" ca="1" si="31"/>
        <v>-</v>
      </c>
      <c r="I19" s="672" t="str">
        <f t="shared" ca="1" si="31"/>
        <v>-</v>
      </c>
      <c r="J19" s="673" t="str">
        <f t="shared" ca="1" si="31"/>
        <v>-</v>
      </c>
      <c r="K19" s="670">
        <f t="shared" ca="1" si="31"/>
        <v>6</v>
      </c>
      <c r="L19" s="671">
        <f t="shared" ca="1" si="31"/>
        <v>1.2000000000000002</v>
      </c>
      <c r="M19" s="670">
        <f t="shared" ca="1" si="31"/>
        <v>2</v>
      </c>
      <c r="N19" s="671">
        <f t="shared" ca="1" si="31"/>
        <v>2</v>
      </c>
      <c r="O19" s="670">
        <f t="shared" ca="1" si="31"/>
        <v>1.0909090909090908</v>
      </c>
      <c r="P19" s="671">
        <f t="shared" ca="1" si="31"/>
        <v>12</v>
      </c>
    </row>
    <row r="20" spans="2:17" ht="20.100000000000001" customHeight="1" x14ac:dyDescent="0.25">
      <c r="B20" s="1663" t="s">
        <v>362</v>
      </c>
      <c r="C20" s="636" t="s">
        <v>361</v>
      </c>
      <c r="D20" s="637">
        <f ca="1">COUNTIF(data!$DB$3:$DB$554,"&gt;3.5")</f>
        <v>2</v>
      </c>
      <c r="E20" s="674" t="s">
        <v>329</v>
      </c>
      <c r="F20" s="675" t="s">
        <v>329</v>
      </c>
      <c r="G20" s="674" t="s">
        <v>329</v>
      </c>
      <c r="H20" s="675" t="s">
        <v>329</v>
      </c>
      <c r="I20" s="678" t="s">
        <v>329</v>
      </c>
      <c r="J20" s="679" t="s">
        <v>329</v>
      </c>
      <c r="K20" s="674" t="s">
        <v>329</v>
      </c>
      <c r="L20" s="675" t="s">
        <v>329</v>
      </c>
      <c r="M20" s="638">
        <f ca="1">SUMPRODUCT(--(data!$DB$3:$DB$554&gt;3.5),--(data!$DA$3:$DA$554&lt;M$6))</f>
        <v>2</v>
      </c>
      <c r="N20" s="639">
        <f ca="1">SUMPRODUCT(--(data!$DB$3:$DB$554&gt;3.5),--(data!$DA$3:$DA$554&gt;M$6))</f>
        <v>408</v>
      </c>
      <c r="O20" s="638">
        <f ca="1">SUMPRODUCT(--(data!$DB$3:$DB$554&gt;3.5),--(data!$DK$3:$DK$554=O$7))</f>
        <v>2</v>
      </c>
      <c r="P20" s="639">
        <f ca="1">SUMPRODUCT(--(data!$DB$3:$DB$554&gt;3.5),--(data!$DK$3:$DK$554=P$7))</f>
        <v>0</v>
      </c>
    </row>
    <row r="21" spans="2:17" ht="20.100000000000001" customHeight="1" x14ac:dyDescent="0.25">
      <c r="B21" s="1663"/>
      <c r="C21" s="642" t="s">
        <v>295</v>
      </c>
      <c r="D21" s="643">
        <f ca="1">IFERROR(D20*100/$D$3,"-")</f>
        <v>1.3888888888888888</v>
      </c>
      <c r="E21" s="644" t="str">
        <f t="shared" ref="E21:L21" ca="1" si="32">IFERROR(E20*100/$D$3,"-")</f>
        <v>-</v>
      </c>
      <c r="F21" s="645" t="str">
        <f t="shared" ca="1" si="32"/>
        <v>-</v>
      </c>
      <c r="G21" s="644" t="str">
        <f t="shared" ca="1" si="32"/>
        <v>-</v>
      </c>
      <c r="H21" s="645" t="str">
        <f t="shared" ca="1" si="32"/>
        <v>-</v>
      </c>
      <c r="I21" s="646" t="str">
        <f t="shared" ca="1" si="32"/>
        <v>-</v>
      </c>
      <c r="J21" s="647" t="str">
        <f t="shared" ca="1" si="32"/>
        <v>-</v>
      </c>
      <c r="K21" s="644" t="str">
        <f t="shared" ca="1" si="32"/>
        <v>-</v>
      </c>
      <c r="L21" s="645" t="str">
        <f t="shared" ca="1" si="32"/>
        <v>-</v>
      </c>
      <c r="M21" s="644">
        <f t="shared" ref="M21" ca="1" si="33">IFERROR(M20*100/$D20,"-")</f>
        <v>100</v>
      </c>
      <c r="N21" s="645">
        <f t="shared" ref="N21" ca="1" si="34">IFERROR(N20*100/$D20,"-")</f>
        <v>20400</v>
      </c>
      <c r="O21" s="644">
        <f t="shared" ref="O21" ca="1" si="35">IFERROR(O20*100/$D20,"-")</f>
        <v>100</v>
      </c>
      <c r="P21" s="645">
        <f t="shared" ref="P21" ca="1" si="36">IFERROR(P20*100/$D20,"-")</f>
        <v>0</v>
      </c>
    </row>
    <row r="22" spans="2:17" ht="20.100000000000001" customHeight="1" x14ac:dyDescent="0.25">
      <c r="B22" s="1663"/>
      <c r="C22" s="648" t="s">
        <v>345</v>
      </c>
      <c r="D22" s="649">
        <f ca="1">IFERROR(100/D21,"-")</f>
        <v>72</v>
      </c>
      <c r="E22" s="650" t="str">
        <f t="shared" ref="E22:P22" ca="1" si="37">IFERROR(100/E21,"-")</f>
        <v>-</v>
      </c>
      <c r="F22" s="651" t="str">
        <f t="shared" ca="1" si="37"/>
        <v>-</v>
      </c>
      <c r="G22" s="680" t="str">
        <f t="shared" ca="1" si="37"/>
        <v>-</v>
      </c>
      <c r="H22" s="680" t="str">
        <f t="shared" ca="1" si="37"/>
        <v>-</v>
      </c>
      <c r="I22" s="652" t="str">
        <f t="shared" ca="1" si="37"/>
        <v>-</v>
      </c>
      <c r="J22" s="653" t="str">
        <f t="shared" ca="1" si="37"/>
        <v>-</v>
      </c>
      <c r="K22" s="650" t="str">
        <f t="shared" ca="1" si="37"/>
        <v>-</v>
      </c>
      <c r="L22" s="651" t="str">
        <f t="shared" ca="1" si="37"/>
        <v>-</v>
      </c>
      <c r="M22" s="650">
        <f t="shared" ca="1" si="37"/>
        <v>1</v>
      </c>
      <c r="N22" s="651">
        <f t="shared" ca="1" si="37"/>
        <v>4.9019607843137254E-3</v>
      </c>
      <c r="O22" s="650">
        <f t="shared" ca="1" si="37"/>
        <v>1</v>
      </c>
      <c r="P22" s="651" t="str">
        <f t="shared" ca="1" si="37"/>
        <v>-</v>
      </c>
    </row>
    <row r="24" spans="2:17" ht="20.100000000000001" customHeight="1" x14ac:dyDescent="0.25">
      <c r="B24" s="1655" t="s">
        <v>363</v>
      </c>
      <c r="C24" s="1657" t="s">
        <v>360</v>
      </c>
      <c r="D24" s="1658"/>
      <c r="E24" s="1645" t="s">
        <v>426</v>
      </c>
      <c r="F24" s="1645"/>
      <c r="G24" s="1645"/>
      <c r="H24" s="1645"/>
      <c r="I24" s="1645"/>
      <c r="J24" s="1645"/>
      <c r="K24" s="1645"/>
      <c r="L24" s="1645"/>
      <c r="M24" s="1645"/>
      <c r="N24" s="1645"/>
      <c r="O24" s="1645"/>
      <c r="P24" s="1645"/>
      <c r="Q24" s="1656" t="s">
        <v>444</v>
      </c>
    </row>
    <row r="25" spans="2:17" ht="20.100000000000001" customHeight="1" x14ac:dyDescent="0.25">
      <c r="B25" s="1655"/>
      <c r="C25" s="1659"/>
      <c r="D25" s="1660"/>
      <c r="E25" s="630">
        <v>0.5</v>
      </c>
      <c r="F25" s="631" t="s">
        <v>442</v>
      </c>
      <c r="G25" s="630">
        <f>E25+1</f>
        <v>1.5</v>
      </c>
      <c r="H25" s="631" t="s">
        <v>442</v>
      </c>
      <c r="I25" s="630">
        <f>G25+1</f>
        <v>2.5</v>
      </c>
      <c r="J25" s="631" t="s">
        <v>442</v>
      </c>
      <c r="K25" s="630">
        <f>I25+1</f>
        <v>3.5</v>
      </c>
      <c r="L25" s="631" t="s">
        <v>442</v>
      </c>
      <c r="M25" s="630">
        <f>K25+1</f>
        <v>4.5</v>
      </c>
      <c r="N25" s="631" t="s">
        <v>442</v>
      </c>
      <c r="O25" s="1645" t="s">
        <v>147</v>
      </c>
      <c r="P25" s="1645"/>
      <c r="Q25" s="1656"/>
    </row>
    <row r="26" spans="2:17" ht="20.100000000000001" customHeight="1" x14ac:dyDescent="0.25">
      <c r="B26" s="1655"/>
      <c r="C26" s="1661"/>
      <c r="D26" s="1662"/>
      <c r="E26" s="632" t="s">
        <v>305</v>
      </c>
      <c r="F26" s="633" t="s">
        <v>306</v>
      </c>
      <c r="G26" s="632" t="s">
        <v>305</v>
      </c>
      <c r="H26" s="633" t="s">
        <v>306</v>
      </c>
      <c r="I26" s="634" t="s">
        <v>305</v>
      </c>
      <c r="J26" s="635" t="s">
        <v>306</v>
      </c>
      <c r="K26" s="632" t="s">
        <v>305</v>
      </c>
      <c r="L26" s="633" t="s">
        <v>306</v>
      </c>
      <c r="M26" s="632" t="s">
        <v>305</v>
      </c>
      <c r="N26" s="633" t="s">
        <v>306</v>
      </c>
      <c r="O26" s="632" t="s">
        <v>313</v>
      </c>
      <c r="P26" s="633" t="s">
        <v>314</v>
      </c>
      <c r="Q26" s="85" t="s">
        <v>445</v>
      </c>
    </row>
    <row r="27" spans="2:17" ht="20.100000000000001" customHeight="1" x14ac:dyDescent="0.25">
      <c r="B27" s="1646" t="s">
        <v>366</v>
      </c>
      <c r="C27" s="636" t="s">
        <v>361</v>
      </c>
      <c r="D27" s="637">
        <f ca="1">COUNTIF(data!$DI$3:$DI$554,Q27)</f>
        <v>26</v>
      </c>
      <c r="E27" s="638" t="s">
        <v>329</v>
      </c>
      <c r="F27" s="639" t="s">
        <v>329</v>
      </c>
      <c r="G27" s="638">
        <f ca="1">SUMPRODUCT(--(data!$DI$3:$DI$554=$Q27),--(data!$DA$3:$DA$554&lt;G$6))</f>
        <v>5</v>
      </c>
      <c r="H27" s="639">
        <f ca="1">SUMPRODUCT(--(data!$DI$3:$DI$554=$Q27),--(data!$DA$3:$DA$554&gt;G$6))</f>
        <v>21</v>
      </c>
      <c r="I27" s="640">
        <f ca="1">SUMPRODUCT(--(data!$DI$3:$DI$554=$Q27),--(data!$DA$3:$DA$554&lt;I$6))</f>
        <v>16</v>
      </c>
      <c r="J27" s="641">
        <f ca="1">SUMPRODUCT(--(data!$DI$3:$DI$554=$Q27),--(data!$DA$3:$DA$554&gt;I$6))</f>
        <v>10</v>
      </c>
      <c r="K27" s="638">
        <f ca="1">SUMPRODUCT(--(data!$DI$3:$DI$554=$Q27),--(data!$DA$3:$DA$554&lt;K$6))</f>
        <v>23</v>
      </c>
      <c r="L27" s="639">
        <f ca="1">SUMPRODUCT(--(data!$DI$3:$DI$554=$Q27),--(data!$DA$3:$DA$554&gt;K$6))</f>
        <v>3</v>
      </c>
      <c r="M27" s="638">
        <f ca="1">SUMPRODUCT(--(data!$DI$3:$DI$554=$Q27),--(data!$DA$3:$DA$554&lt;M$6))</f>
        <v>25</v>
      </c>
      <c r="N27" s="639">
        <f ca="1">SUMPRODUCT(--(data!$DI$3:$DI$554=$Q27),--(data!$DA$3:$DA$554&gt;M$6))</f>
        <v>1</v>
      </c>
      <c r="O27" s="638">
        <f ca="1">SUMPRODUCT(--(data!$DI$3:$DI$554=$Q27),--(data!$DK$3:$DK$554=O$26))</f>
        <v>9</v>
      </c>
      <c r="P27" s="639">
        <f ca="1">SUMPRODUCT(--(data!$DI$3:$DI$554=$Q27),--(data!$DK$3:$DK$554=P$26))</f>
        <v>17</v>
      </c>
      <c r="Q27" s="85" t="s">
        <v>443</v>
      </c>
    </row>
    <row r="28" spans="2:17" ht="20.100000000000001" customHeight="1" x14ac:dyDescent="0.25">
      <c r="B28" s="1647"/>
      <c r="C28" s="642" t="s">
        <v>295</v>
      </c>
      <c r="D28" s="643">
        <f ca="1">IFERROR(D27*100/$D$3,"-")</f>
        <v>18.055555555555557</v>
      </c>
      <c r="E28" s="644" t="str">
        <f ca="1">IFERROR(E27*100/$D27,"-")</f>
        <v>-</v>
      </c>
      <c r="F28" s="645" t="str">
        <f t="shared" ref="F28" ca="1" si="38">IFERROR(F27*100/$D27,"-")</f>
        <v>-</v>
      </c>
      <c r="G28" s="644">
        <f t="shared" ref="G28" ca="1" si="39">IFERROR(G27*100/$D27,"-")</f>
        <v>19.23076923076923</v>
      </c>
      <c r="H28" s="645">
        <f t="shared" ref="H28" ca="1" si="40">IFERROR(H27*100/$D27,"-")</f>
        <v>80.769230769230774</v>
      </c>
      <c r="I28" s="646">
        <f t="shared" ref="I28" ca="1" si="41">IFERROR(I27*100/$D27,"-")</f>
        <v>61.53846153846154</v>
      </c>
      <c r="J28" s="647">
        <f t="shared" ref="J28" ca="1" si="42">IFERROR(J27*100/$D27,"-")</f>
        <v>38.46153846153846</v>
      </c>
      <c r="K28" s="644">
        <f t="shared" ref="K28" ca="1" si="43">IFERROR(K27*100/$D27,"-")</f>
        <v>88.461538461538467</v>
      </c>
      <c r="L28" s="645">
        <f t="shared" ref="L28" ca="1" si="44">IFERROR(L27*100/$D27,"-")</f>
        <v>11.538461538461538</v>
      </c>
      <c r="M28" s="644">
        <f t="shared" ref="M28" ca="1" si="45">IFERROR(M27*100/$D27,"-")</f>
        <v>96.15384615384616</v>
      </c>
      <c r="N28" s="645">
        <f t="shared" ref="N28" ca="1" si="46">IFERROR(N27*100/$D27,"-")</f>
        <v>3.8461538461538463</v>
      </c>
      <c r="O28" s="644">
        <f t="shared" ref="O28" ca="1" si="47">IFERROR(O27*100/$D27,"-")</f>
        <v>34.615384615384613</v>
      </c>
      <c r="P28" s="645">
        <f t="shared" ref="P28" ca="1" si="48">IFERROR(P27*100/$D27,"-")</f>
        <v>65.384615384615387</v>
      </c>
    </row>
    <row r="29" spans="2:17" ht="20.100000000000001" customHeight="1" x14ac:dyDescent="0.25">
      <c r="B29" s="1648"/>
      <c r="C29" s="648" t="s">
        <v>345</v>
      </c>
      <c r="D29" s="649">
        <f ca="1">IFERROR(100/D28,"-")</f>
        <v>5.5384615384615383</v>
      </c>
      <c r="E29" s="650" t="str">
        <f t="shared" ref="E29:P29" ca="1" si="49">IFERROR(100/E28,"-")</f>
        <v>-</v>
      </c>
      <c r="F29" s="651" t="str">
        <f t="shared" ca="1" si="49"/>
        <v>-</v>
      </c>
      <c r="G29" s="650">
        <f t="shared" ca="1" si="49"/>
        <v>5.2</v>
      </c>
      <c r="H29" s="651">
        <f t="shared" ca="1" si="49"/>
        <v>1.2380952380952381</v>
      </c>
      <c r="I29" s="652">
        <f t="shared" ca="1" si="49"/>
        <v>1.625</v>
      </c>
      <c r="J29" s="653">
        <f t="shared" ca="1" si="49"/>
        <v>2.6</v>
      </c>
      <c r="K29" s="650">
        <f t="shared" ca="1" si="49"/>
        <v>1.1304347826086956</v>
      </c>
      <c r="L29" s="651">
        <f t="shared" ca="1" si="49"/>
        <v>8.6666666666666661</v>
      </c>
      <c r="M29" s="650">
        <f t="shared" ca="1" si="49"/>
        <v>1.04</v>
      </c>
      <c r="N29" s="651">
        <f t="shared" ca="1" si="49"/>
        <v>26</v>
      </c>
      <c r="O29" s="650">
        <f t="shared" ca="1" si="49"/>
        <v>2.8888888888888893</v>
      </c>
      <c r="P29" s="651">
        <f t="shared" ca="1" si="49"/>
        <v>1.5294117647058822</v>
      </c>
    </row>
    <row r="30" spans="2:17" ht="20.100000000000001" customHeight="1" x14ac:dyDescent="0.25">
      <c r="B30" s="1644" t="s">
        <v>367</v>
      </c>
      <c r="C30" s="654" t="s">
        <v>361</v>
      </c>
      <c r="D30" s="655">
        <f ca="1">COUNTIF(data!$DI$3:$DI$554,Q30)</f>
        <v>8</v>
      </c>
      <c r="E30" s="658" t="s">
        <v>329</v>
      </c>
      <c r="F30" s="659" t="s">
        <v>329</v>
      </c>
      <c r="G30" s="658" t="s">
        <v>329</v>
      </c>
      <c r="H30" s="659" t="s">
        <v>329</v>
      </c>
      <c r="I30" s="660">
        <f ca="1">SUMPRODUCT(--(data!$DI$3:$DI$554=$Q30),--(data!$DA$3:$DA$554&lt;I$6))</f>
        <v>1</v>
      </c>
      <c r="J30" s="661">
        <f ca="1">SUMPRODUCT(--(data!$DI$3:$DI$554=$Q30),--(data!$DA$3:$DA$554&gt;I$6))</f>
        <v>7</v>
      </c>
      <c r="K30" s="658">
        <f ca="1">SUMPRODUCT(--(data!$DI$3:$DI$554=$Q30),--(data!$DA$3:$DA$554&lt;K$6))</f>
        <v>2</v>
      </c>
      <c r="L30" s="659">
        <f ca="1">SUMPRODUCT(--(data!$DI$3:$DI$554=$Q30),--(data!$DA$3:$DA$554&gt;K$6))</f>
        <v>6</v>
      </c>
      <c r="M30" s="658">
        <f ca="1">SUMPRODUCT(--(data!$DI$3:$DI$554=$Q30),--(data!$DA$3:$DA$554&lt;M$6))</f>
        <v>6</v>
      </c>
      <c r="N30" s="659">
        <f ca="1">SUMPRODUCT(--(data!$DI$3:$DI$554=$Q30),--(data!$DA$3:$DA$554&gt;M$6))</f>
        <v>2</v>
      </c>
      <c r="O30" s="658">
        <f ca="1">SUMPRODUCT(--(data!$DI$3:$DI$554=$Q30),--(data!$DK$3:$DK$554=O$26))</f>
        <v>7</v>
      </c>
      <c r="P30" s="659">
        <f ca="1">SUMPRODUCT(--(data!$DI$3:$DI$554=$Q30),--(data!$DK$3:$DK$554=P$26))</f>
        <v>1</v>
      </c>
      <c r="Q30" s="85" t="s">
        <v>446</v>
      </c>
    </row>
    <row r="31" spans="2:17" ht="20.100000000000001" customHeight="1" x14ac:dyDescent="0.25">
      <c r="B31" s="1644"/>
      <c r="C31" s="662" t="s">
        <v>295</v>
      </c>
      <c r="D31" s="663">
        <f ca="1">IFERROR(D30*100/$D$3,"-")</f>
        <v>5.5555555555555554</v>
      </c>
      <c r="E31" s="664" t="str">
        <f ca="1">IFERROR(E30*100/$D30,"-")</f>
        <v>-</v>
      </c>
      <c r="F31" s="665" t="str">
        <f t="shared" ref="F31" ca="1" si="50">IFERROR(F30*100/$D30,"-")</f>
        <v>-</v>
      </c>
      <c r="G31" s="664" t="str">
        <f t="shared" ref="G31" ca="1" si="51">IFERROR(G30*100/$D30,"-")</f>
        <v>-</v>
      </c>
      <c r="H31" s="665" t="str">
        <f t="shared" ref="H31" ca="1" si="52">IFERROR(H30*100/$D30,"-")</f>
        <v>-</v>
      </c>
      <c r="I31" s="666">
        <f t="shared" ref="I31" ca="1" si="53">IFERROR(I30*100/$D30,"-")</f>
        <v>12.5</v>
      </c>
      <c r="J31" s="667">
        <f t="shared" ref="J31" ca="1" si="54">IFERROR(J30*100/$D30,"-")</f>
        <v>87.5</v>
      </c>
      <c r="K31" s="664">
        <f t="shared" ref="K31" ca="1" si="55">IFERROR(K30*100/$D30,"-")</f>
        <v>25</v>
      </c>
      <c r="L31" s="665">
        <f t="shared" ref="L31" ca="1" si="56">IFERROR(L30*100/$D30,"-")</f>
        <v>75</v>
      </c>
      <c r="M31" s="664">
        <f t="shared" ref="M31" ca="1" si="57">IFERROR(M30*100/$D30,"-")</f>
        <v>75</v>
      </c>
      <c r="N31" s="665">
        <f t="shared" ref="N31" ca="1" si="58">IFERROR(N30*100/$D30,"-")</f>
        <v>25</v>
      </c>
      <c r="O31" s="664">
        <f t="shared" ref="O31" ca="1" si="59">IFERROR(O30*100/$D30,"-")</f>
        <v>87.5</v>
      </c>
      <c r="P31" s="665">
        <f t="shared" ref="P31" ca="1" si="60">IFERROR(P30*100/$D30,"-")</f>
        <v>12.5</v>
      </c>
    </row>
    <row r="32" spans="2:17" ht="20.100000000000001" customHeight="1" x14ac:dyDescent="0.25">
      <c r="B32" s="1644"/>
      <c r="C32" s="668" t="s">
        <v>345</v>
      </c>
      <c r="D32" s="669">
        <f ca="1">IFERROR(100/D31,"-")</f>
        <v>18</v>
      </c>
      <c r="E32" s="670" t="str">
        <f t="shared" ref="E32:P32" ca="1" si="61">IFERROR(100/E31,"-")</f>
        <v>-</v>
      </c>
      <c r="F32" s="671" t="str">
        <f t="shared" ca="1" si="61"/>
        <v>-</v>
      </c>
      <c r="G32" s="670" t="str">
        <f t="shared" ca="1" si="61"/>
        <v>-</v>
      </c>
      <c r="H32" s="671" t="str">
        <f t="shared" ca="1" si="61"/>
        <v>-</v>
      </c>
      <c r="I32" s="672">
        <f t="shared" ca="1" si="61"/>
        <v>8</v>
      </c>
      <c r="J32" s="673">
        <f t="shared" ca="1" si="61"/>
        <v>1.1428571428571428</v>
      </c>
      <c r="K32" s="670">
        <f t="shared" ca="1" si="61"/>
        <v>4</v>
      </c>
      <c r="L32" s="671">
        <f t="shared" ca="1" si="61"/>
        <v>1.3333333333333333</v>
      </c>
      <c r="M32" s="670">
        <f t="shared" ca="1" si="61"/>
        <v>1.3333333333333333</v>
      </c>
      <c r="N32" s="671">
        <f t="shared" ca="1" si="61"/>
        <v>4</v>
      </c>
      <c r="O32" s="670">
        <f t="shared" ca="1" si="61"/>
        <v>1.1428571428571428</v>
      </c>
      <c r="P32" s="671">
        <f t="shared" ca="1" si="61"/>
        <v>8</v>
      </c>
    </row>
    <row r="33" spans="2:17" ht="20.100000000000001" customHeight="1" x14ac:dyDescent="0.25">
      <c r="B33" s="1643" t="s">
        <v>436</v>
      </c>
      <c r="C33" s="636" t="s">
        <v>361</v>
      </c>
      <c r="D33" s="637">
        <f ca="1">COUNTIF(data!$DI$3:$DI$554,Q33)</f>
        <v>4</v>
      </c>
      <c r="E33" s="638" t="s">
        <v>329</v>
      </c>
      <c r="F33" s="639" t="s">
        <v>329</v>
      </c>
      <c r="G33" s="638" t="s">
        <v>329</v>
      </c>
      <c r="H33" s="639" t="s">
        <v>329</v>
      </c>
      <c r="I33" s="640" t="s">
        <v>329</v>
      </c>
      <c r="J33" s="641" t="s">
        <v>329</v>
      </c>
      <c r="K33" s="638">
        <f ca="1">SUMPRODUCT(--(data!$DI$3:$DI$554=$Q33),--(data!$DA$3:$DA$554&lt;K$6))</f>
        <v>1</v>
      </c>
      <c r="L33" s="639">
        <f ca="1">SUMPRODUCT(--(data!$DI$3:$DI$554=$Q33),--(data!$DA$3:$DA$554&gt;K$6))</f>
        <v>3</v>
      </c>
      <c r="M33" s="638">
        <f ca="1">SUMPRODUCT(--(data!$DI$3:$DI$554=$Q33),--(data!$DA$3:$DA$554&lt;M$6))</f>
        <v>3</v>
      </c>
      <c r="N33" s="639">
        <f ca="1">SUMPRODUCT(--(data!$DI$3:$DI$554=$Q33),--(data!$DA$3:$DA$554&gt;M$6))</f>
        <v>1</v>
      </c>
      <c r="O33" s="638" t="s">
        <v>329</v>
      </c>
      <c r="P33" s="639" t="s">
        <v>329</v>
      </c>
      <c r="Q33" s="85" t="s">
        <v>447</v>
      </c>
    </row>
    <row r="34" spans="2:17" ht="20.100000000000001" customHeight="1" x14ac:dyDescent="0.25">
      <c r="B34" s="1643"/>
      <c r="C34" s="642" t="s">
        <v>295</v>
      </c>
      <c r="D34" s="643">
        <f ca="1">IFERROR(D33*100/$D$3,"-")</f>
        <v>2.7777777777777777</v>
      </c>
      <c r="E34" s="644" t="str">
        <f ca="1">IFERROR(E33*100/$D33,"-")</f>
        <v>-</v>
      </c>
      <c r="F34" s="645" t="str">
        <f t="shared" ref="F34" ca="1" si="62">IFERROR(F33*100/$D33,"-")</f>
        <v>-</v>
      </c>
      <c r="G34" s="644" t="str">
        <f t="shared" ref="G34" ca="1" si="63">IFERROR(G33*100/$D33,"-")</f>
        <v>-</v>
      </c>
      <c r="H34" s="645" t="str">
        <f t="shared" ref="H34" ca="1" si="64">IFERROR(H33*100/$D33,"-")</f>
        <v>-</v>
      </c>
      <c r="I34" s="646" t="str">
        <f t="shared" ref="I34" ca="1" si="65">IFERROR(I33*100/$D33,"-")</f>
        <v>-</v>
      </c>
      <c r="J34" s="647" t="str">
        <f t="shared" ref="J34" ca="1" si="66">IFERROR(J33*100/$D33,"-")</f>
        <v>-</v>
      </c>
      <c r="K34" s="644">
        <f t="shared" ref="K34" ca="1" si="67">IFERROR(K33*100/$D33,"-")</f>
        <v>25</v>
      </c>
      <c r="L34" s="645">
        <f t="shared" ref="L34" ca="1" si="68">IFERROR(L33*100/$D33,"-")</f>
        <v>75</v>
      </c>
      <c r="M34" s="644">
        <f t="shared" ref="M34" ca="1" si="69">IFERROR(M33*100/$D33,"-")</f>
        <v>75</v>
      </c>
      <c r="N34" s="645">
        <f t="shared" ref="N34" ca="1" si="70">IFERROR(N33*100/$D33,"-")</f>
        <v>25</v>
      </c>
      <c r="O34" s="644" t="str">
        <f t="shared" ref="O34" ca="1" si="71">IFERROR(O33*100/$D33,"-")</f>
        <v>-</v>
      </c>
      <c r="P34" s="645" t="str">
        <f t="shared" ref="P34" ca="1" si="72">IFERROR(P33*100/$D33,"-")</f>
        <v>-</v>
      </c>
    </row>
    <row r="35" spans="2:17" ht="20.100000000000001" customHeight="1" x14ac:dyDescent="0.25">
      <c r="B35" s="1643"/>
      <c r="C35" s="648" t="s">
        <v>345</v>
      </c>
      <c r="D35" s="649">
        <f ca="1">IFERROR(100/D34,"-")</f>
        <v>36</v>
      </c>
      <c r="E35" s="650" t="str">
        <f t="shared" ref="E35:P35" ca="1" si="73">IFERROR(100/E34,"-")</f>
        <v>-</v>
      </c>
      <c r="F35" s="651" t="str">
        <f t="shared" ca="1" si="73"/>
        <v>-</v>
      </c>
      <c r="G35" s="650" t="str">
        <f t="shared" ca="1" si="73"/>
        <v>-</v>
      </c>
      <c r="H35" s="651" t="str">
        <f t="shared" ca="1" si="73"/>
        <v>-</v>
      </c>
      <c r="I35" s="652" t="str">
        <f t="shared" ca="1" si="73"/>
        <v>-</v>
      </c>
      <c r="J35" s="653" t="str">
        <f t="shared" ca="1" si="73"/>
        <v>-</v>
      </c>
      <c r="K35" s="650">
        <f t="shared" ca="1" si="73"/>
        <v>4</v>
      </c>
      <c r="L35" s="651">
        <f t="shared" ca="1" si="73"/>
        <v>1.3333333333333333</v>
      </c>
      <c r="M35" s="650">
        <f t="shared" ca="1" si="73"/>
        <v>1.3333333333333333</v>
      </c>
      <c r="N35" s="651">
        <f t="shared" ca="1" si="73"/>
        <v>4</v>
      </c>
      <c r="O35" s="650" t="str">
        <f t="shared" ca="1" si="73"/>
        <v>-</v>
      </c>
      <c r="P35" s="651" t="str">
        <f t="shared" ca="1" si="73"/>
        <v>-</v>
      </c>
    </row>
    <row r="36" spans="2:17" ht="20.100000000000001" customHeight="1" x14ac:dyDescent="0.25">
      <c r="B36" s="1649" t="s">
        <v>437</v>
      </c>
      <c r="C36" s="654" t="s">
        <v>361</v>
      </c>
      <c r="D36" s="655">
        <f ca="1">COUNTIF(data!$DI$3:$DI$554,Q36)</f>
        <v>4</v>
      </c>
      <c r="E36" s="658" t="s">
        <v>329</v>
      </c>
      <c r="F36" s="659" t="s">
        <v>329</v>
      </c>
      <c r="G36" s="658" t="s">
        <v>329</v>
      </c>
      <c r="H36" s="659" t="s">
        <v>329</v>
      </c>
      <c r="I36" s="660" t="s">
        <v>329</v>
      </c>
      <c r="J36" s="661" t="s">
        <v>329</v>
      </c>
      <c r="K36" s="658">
        <f ca="1">SUMPRODUCT(--(data!$DI$3:$DI$554=$Q36),--(data!$DA$3:$DA$554&lt;K$6))</f>
        <v>1</v>
      </c>
      <c r="L36" s="659">
        <f ca="1">SUMPRODUCT(--(data!$DI$3:$DI$554=$Q36),--(data!$DA$3:$DA$554&gt;K$6))</f>
        <v>3</v>
      </c>
      <c r="M36" s="658">
        <f ca="1">SUMPRODUCT(--(data!$DI$3:$DI$554=$Q36),--(data!$DA$3:$DA$554&lt;M$6))</f>
        <v>2</v>
      </c>
      <c r="N36" s="659">
        <f ca="1">SUMPRODUCT(--(data!$DI$3:$DI$554=$Q36),--(data!$DA$3:$DA$554&gt;M$6))</f>
        <v>2</v>
      </c>
      <c r="O36" s="658">
        <f ca="1">SUMPRODUCT(--(data!$DI$3:$DI$554=$Q36),--(data!$DK$3:$DK$554=O$26))</f>
        <v>3</v>
      </c>
      <c r="P36" s="659">
        <f ca="1">SUMPRODUCT(--(data!$DI$3:$DI$554=$Q36),--(data!$DK$3:$DK$554=P$26))</f>
        <v>1</v>
      </c>
      <c r="Q36" s="85" t="s">
        <v>448</v>
      </c>
    </row>
    <row r="37" spans="2:17" ht="20.100000000000001" customHeight="1" x14ac:dyDescent="0.25">
      <c r="B37" s="1650"/>
      <c r="C37" s="662" t="s">
        <v>295</v>
      </c>
      <c r="D37" s="663">
        <f ca="1">IFERROR(D36*100/$D$3,"-")</f>
        <v>2.7777777777777777</v>
      </c>
      <c r="E37" s="664" t="str">
        <f ca="1">IFERROR(E36*100/$D36,"-")</f>
        <v>-</v>
      </c>
      <c r="F37" s="665" t="str">
        <f t="shared" ref="F37" ca="1" si="74">IFERROR(F36*100/$D36,"-")</f>
        <v>-</v>
      </c>
      <c r="G37" s="664" t="str">
        <f t="shared" ref="G37" ca="1" si="75">IFERROR(G36*100/$D36,"-")</f>
        <v>-</v>
      </c>
      <c r="H37" s="665" t="str">
        <f t="shared" ref="H37" ca="1" si="76">IFERROR(H36*100/$D36,"-")</f>
        <v>-</v>
      </c>
      <c r="I37" s="666" t="str">
        <f t="shared" ref="I37" ca="1" si="77">IFERROR(I36*100/$D36,"-")</f>
        <v>-</v>
      </c>
      <c r="J37" s="667" t="str">
        <f t="shared" ref="J37" ca="1" si="78">IFERROR(J36*100/$D36,"-")</f>
        <v>-</v>
      </c>
      <c r="K37" s="664">
        <f t="shared" ref="K37" ca="1" si="79">IFERROR(K36*100/$D36,"-")</f>
        <v>25</v>
      </c>
      <c r="L37" s="665">
        <f t="shared" ref="L37" ca="1" si="80">IFERROR(L36*100/$D36,"-")</f>
        <v>75</v>
      </c>
      <c r="M37" s="664">
        <f t="shared" ref="M37" ca="1" si="81">IFERROR(M36*100/$D36,"-")</f>
        <v>50</v>
      </c>
      <c r="N37" s="665">
        <f t="shared" ref="N37" ca="1" si="82">IFERROR(N36*100/$D36,"-")</f>
        <v>50</v>
      </c>
      <c r="O37" s="664">
        <f t="shared" ref="O37" ca="1" si="83">IFERROR(O36*100/$D36,"-")</f>
        <v>75</v>
      </c>
      <c r="P37" s="665">
        <f t="shared" ref="P37" ca="1" si="84">IFERROR(P36*100/$D36,"-")</f>
        <v>25</v>
      </c>
    </row>
    <row r="38" spans="2:17" ht="20.100000000000001" customHeight="1" x14ac:dyDescent="0.25">
      <c r="B38" s="1651"/>
      <c r="C38" s="668" t="s">
        <v>345</v>
      </c>
      <c r="D38" s="669">
        <f ca="1">IFERROR(100/D37,"-")</f>
        <v>36</v>
      </c>
      <c r="E38" s="670" t="str">
        <f t="shared" ref="E38:P38" ca="1" si="85">IFERROR(100/E37,"-")</f>
        <v>-</v>
      </c>
      <c r="F38" s="671" t="str">
        <f t="shared" ca="1" si="85"/>
        <v>-</v>
      </c>
      <c r="G38" s="670" t="str">
        <f t="shared" ca="1" si="85"/>
        <v>-</v>
      </c>
      <c r="H38" s="671" t="str">
        <f t="shared" ca="1" si="85"/>
        <v>-</v>
      </c>
      <c r="I38" s="672" t="str">
        <f t="shared" ca="1" si="85"/>
        <v>-</v>
      </c>
      <c r="J38" s="673" t="str">
        <f t="shared" ca="1" si="85"/>
        <v>-</v>
      </c>
      <c r="K38" s="670">
        <f t="shared" ca="1" si="85"/>
        <v>4</v>
      </c>
      <c r="L38" s="671">
        <f t="shared" ca="1" si="85"/>
        <v>1.3333333333333333</v>
      </c>
      <c r="M38" s="670">
        <f t="shared" ca="1" si="85"/>
        <v>2</v>
      </c>
      <c r="N38" s="671">
        <f t="shared" ca="1" si="85"/>
        <v>2</v>
      </c>
      <c r="O38" s="670">
        <f t="shared" ca="1" si="85"/>
        <v>1.3333333333333333</v>
      </c>
      <c r="P38" s="671">
        <f t="shared" ca="1" si="85"/>
        <v>4</v>
      </c>
    </row>
    <row r="39" spans="2:17" ht="20.100000000000001" customHeight="1" x14ac:dyDescent="0.25">
      <c r="B39" s="1643" t="s">
        <v>364</v>
      </c>
      <c r="C39" s="636" t="s">
        <v>361</v>
      </c>
      <c r="D39" s="637">
        <f ca="1">COUNTIF(data!$DI$3:$DI$554,Q39)</f>
        <v>54</v>
      </c>
      <c r="E39" s="638">
        <f ca="1">SUMPRODUCT(--(data!$DI$3:$DI$554=$Q39),--(data!$DA$3:$DA$554&lt;E$6))</f>
        <v>11</v>
      </c>
      <c r="F39" s="639">
        <f ca="1">SUMPRODUCT(--(data!$DI$3:$DI$554=$Q39),--(data!$DA$3:$DA$554&gt;E$6))</f>
        <v>43</v>
      </c>
      <c r="G39" s="638">
        <f ca="1">SUMPRODUCT(--(data!$DI$3:$DI$554=$Q39),--(data!$DA$3:$DA$554&lt;G$6))</f>
        <v>30</v>
      </c>
      <c r="H39" s="639">
        <f ca="1">SUMPRODUCT(--(data!$DI$3:$DI$554=$Q39),--(data!$DA$3:$DA$554&gt;G$6))</f>
        <v>24</v>
      </c>
      <c r="I39" s="640">
        <f ca="1">SUMPRODUCT(--(data!$DI$3:$DI$554=$Q39),--(data!$DA$3:$DA$554&lt;I$6))</f>
        <v>44</v>
      </c>
      <c r="J39" s="641">
        <f ca="1">SUMPRODUCT(--(data!$DI$3:$DI$554=$Q39),--(data!$DA$3:$DA$554&gt;I$6))</f>
        <v>10</v>
      </c>
      <c r="K39" s="638">
        <f ca="1">SUMPRODUCT(--(data!$DI$3:$DI$554=$Q39),--(data!$DA$3:$DA$554&lt;K$6))</f>
        <v>49</v>
      </c>
      <c r="L39" s="639">
        <f ca="1">SUMPRODUCT(--(data!$DI$3:$DI$554=$Q39),--(data!$DA$3:$DA$554&gt;K$6))</f>
        <v>5</v>
      </c>
      <c r="M39" s="638">
        <f ca="1">SUMPRODUCT(--(data!$DI$3:$DI$554=$Q39),--(data!$DA$3:$DA$554&lt;M$6))</f>
        <v>53</v>
      </c>
      <c r="N39" s="639">
        <f ca="1">SUMPRODUCT(--(data!$DI$3:$DI$554=$Q39),--(data!$DA$3:$DA$554&gt;M$6))</f>
        <v>1</v>
      </c>
      <c r="O39" s="638">
        <f ca="1">SUMPRODUCT(--(data!$DI$3:$DI$554=$Q39),--(data!$DK$3:$DK$554=O$26))</f>
        <v>18</v>
      </c>
      <c r="P39" s="639">
        <f ca="1">SUMPRODUCT(--(data!$DI$3:$DI$554=$Q39),--(data!$DK$3:$DK$554=P$26))</f>
        <v>36</v>
      </c>
      <c r="Q39" s="85" t="s">
        <v>449</v>
      </c>
    </row>
    <row r="40" spans="2:17" ht="20.100000000000001" customHeight="1" x14ac:dyDescent="0.25">
      <c r="B40" s="1643"/>
      <c r="C40" s="642" t="s">
        <v>295</v>
      </c>
      <c r="D40" s="643">
        <f ca="1">IFERROR(D39*100/$D$3,"-")</f>
        <v>37.5</v>
      </c>
      <c r="E40" s="644">
        <f ca="1">IFERROR(E39*100/$D39,"-")</f>
        <v>20.37037037037037</v>
      </c>
      <c r="F40" s="645">
        <f t="shared" ref="F40" ca="1" si="86">IFERROR(F39*100/$D39,"-")</f>
        <v>79.629629629629633</v>
      </c>
      <c r="G40" s="644">
        <f t="shared" ref="G40" ca="1" si="87">IFERROR(G39*100/$D39,"-")</f>
        <v>55.555555555555557</v>
      </c>
      <c r="H40" s="645">
        <f t="shared" ref="H40" ca="1" si="88">IFERROR(H39*100/$D39,"-")</f>
        <v>44.444444444444443</v>
      </c>
      <c r="I40" s="646">
        <f t="shared" ref="I40" ca="1" si="89">IFERROR(I39*100/$D39,"-")</f>
        <v>81.481481481481481</v>
      </c>
      <c r="J40" s="647">
        <f t="shared" ref="J40" ca="1" si="90">IFERROR(J39*100/$D39,"-")</f>
        <v>18.518518518518519</v>
      </c>
      <c r="K40" s="644">
        <f t="shared" ref="K40" ca="1" si="91">IFERROR(K39*100/$D39,"-")</f>
        <v>90.740740740740748</v>
      </c>
      <c r="L40" s="645">
        <f t="shared" ref="L40" ca="1" si="92">IFERROR(L39*100/$D39,"-")</f>
        <v>9.2592592592592595</v>
      </c>
      <c r="M40" s="644">
        <f t="shared" ref="M40" ca="1" si="93">IFERROR(M39*100/$D39,"-")</f>
        <v>98.148148148148152</v>
      </c>
      <c r="N40" s="645">
        <f t="shared" ref="N40" ca="1" si="94">IFERROR(N39*100/$D39,"-")</f>
        <v>1.8518518518518519</v>
      </c>
      <c r="O40" s="644">
        <f t="shared" ref="O40" ca="1" si="95">IFERROR(O39*100/$D39,"-")</f>
        <v>33.333333333333336</v>
      </c>
      <c r="P40" s="645">
        <f t="shared" ref="P40" ca="1" si="96">IFERROR(P39*100/$D39,"-")</f>
        <v>66.666666666666671</v>
      </c>
    </row>
    <row r="41" spans="2:17" ht="20.100000000000001" customHeight="1" x14ac:dyDescent="0.25">
      <c r="B41" s="1643"/>
      <c r="C41" s="648" t="s">
        <v>345</v>
      </c>
      <c r="D41" s="649">
        <f ca="1">IFERROR(100/D40,"-")</f>
        <v>2.6666666666666665</v>
      </c>
      <c r="E41" s="650">
        <f t="shared" ref="E41:P41" ca="1" si="97">IFERROR(100/E40,"-")</f>
        <v>4.9090909090909092</v>
      </c>
      <c r="F41" s="651">
        <f t="shared" ca="1" si="97"/>
        <v>1.2558139534883721</v>
      </c>
      <c r="G41" s="650">
        <f t="shared" ca="1" si="97"/>
        <v>1.8</v>
      </c>
      <c r="H41" s="651">
        <f t="shared" ca="1" si="97"/>
        <v>2.25</v>
      </c>
      <c r="I41" s="652">
        <f t="shared" ca="1" si="97"/>
        <v>1.2272727272727273</v>
      </c>
      <c r="J41" s="653">
        <f t="shared" ca="1" si="97"/>
        <v>5.3999999999999995</v>
      </c>
      <c r="K41" s="650">
        <f t="shared" ca="1" si="97"/>
        <v>1.1020408163265305</v>
      </c>
      <c r="L41" s="651">
        <f t="shared" ca="1" si="97"/>
        <v>10.799999999999999</v>
      </c>
      <c r="M41" s="650">
        <f t="shared" ca="1" si="97"/>
        <v>1.0188679245283019</v>
      </c>
      <c r="N41" s="651">
        <f t="shared" ca="1" si="97"/>
        <v>54</v>
      </c>
      <c r="O41" s="650">
        <f t="shared" ca="1" si="97"/>
        <v>3</v>
      </c>
      <c r="P41" s="651">
        <f t="shared" ca="1" si="97"/>
        <v>1.5</v>
      </c>
    </row>
    <row r="42" spans="2:17" ht="20.100000000000001" customHeight="1" x14ac:dyDescent="0.25">
      <c r="B42" s="1644" t="s">
        <v>365</v>
      </c>
      <c r="C42" s="654" t="s">
        <v>361</v>
      </c>
      <c r="D42" s="655">
        <f ca="1">COUNTIF(data!$DI$3:$DI$554,Q42)</f>
        <v>18</v>
      </c>
      <c r="E42" s="658" t="s">
        <v>329</v>
      </c>
      <c r="F42" s="659" t="s">
        <v>329</v>
      </c>
      <c r="G42" s="658" t="s">
        <v>329</v>
      </c>
      <c r="H42" s="659" t="s">
        <v>329</v>
      </c>
      <c r="I42" s="660">
        <f ca="1">SUMPRODUCT(--(data!$DI$3:$DI$554=$Q42),--(data!$DA$3:$DA$554&lt;I$6))</f>
        <v>4</v>
      </c>
      <c r="J42" s="661">
        <f ca="1">SUMPRODUCT(--(data!$DI$3:$DI$554=$Q42),--(data!$DA$3:$DA$554&gt;I$6))</f>
        <v>14</v>
      </c>
      <c r="K42" s="658">
        <f ca="1">SUMPRODUCT(--(data!$DI$3:$DI$554=$Q42),--(data!$DA$3:$DA$554&lt;K$6))</f>
        <v>9</v>
      </c>
      <c r="L42" s="659">
        <f ca="1">SUMPRODUCT(--(data!$DI$3:$DI$554=$Q42),--(data!$DA$3:$DA$554&gt;K$6))</f>
        <v>9</v>
      </c>
      <c r="M42" s="658">
        <f ca="1">SUMPRODUCT(--(data!$DI$3:$DI$554=$Q42),--(data!$DA$3:$DA$554&lt;M$6))</f>
        <v>13</v>
      </c>
      <c r="N42" s="659">
        <f ca="1">SUMPRODUCT(--(data!$DI$3:$DI$554=$Q42),--(data!$DA$3:$DA$554&gt;M$6))</f>
        <v>5</v>
      </c>
      <c r="O42" s="658" t="s">
        <v>329</v>
      </c>
      <c r="P42" s="659" t="s">
        <v>329</v>
      </c>
      <c r="Q42" s="85" t="s">
        <v>450</v>
      </c>
    </row>
    <row r="43" spans="2:17" ht="20.100000000000001" customHeight="1" x14ac:dyDescent="0.25">
      <c r="B43" s="1644"/>
      <c r="C43" s="662" t="s">
        <v>295</v>
      </c>
      <c r="D43" s="663">
        <f ca="1">IFERROR(D42*100/$D$3,"-")</f>
        <v>12.5</v>
      </c>
      <c r="E43" s="664" t="str">
        <f ca="1">IFERROR(E42*100/$D42,"-")</f>
        <v>-</v>
      </c>
      <c r="F43" s="665" t="str">
        <f t="shared" ref="F43" ca="1" si="98">IFERROR(F42*100/$D42,"-")</f>
        <v>-</v>
      </c>
      <c r="G43" s="664" t="str">
        <f t="shared" ref="G43" ca="1" si="99">IFERROR(G42*100/$D42,"-")</f>
        <v>-</v>
      </c>
      <c r="H43" s="665" t="str">
        <f t="shared" ref="H43" ca="1" si="100">IFERROR(H42*100/$D42,"-")</f>
        <v>-</v>
      </c>
      <c r="I43" s="666">
        <f t="shared" ref="I43" ca="1" si="101">IFERROR(I42*100/$D42,"-")</f>
        <v>22.222222222222221</v>
      </c>
      <c r="J43" s="667">
        <f t="shared" ref="J43" ca="1" si="102">IFERROR(J42*100/$D42,"-")</f>
        <v>77.777777777777771</v>
      </c>
      <c r="K43" s="664">
        <f t="shared" ref="K43" ca="1" si="103">IFERROR(K42*100/$D42,"-")</f>
        <v>50</v>
      </c>
      <c r="L43" s="665">
        <f t="shared" ref="L43" ca="1" si="104">IFERROR(L42*100/$D42,"-")</f>
        <v>50</v>
      </c>
      <c r="M43" s="664">
        <f t="shared" ref="M43" ca="1" si="105">IFERROR(M42*100/$D42,"-")</f>
        <v>72.222222222222229</v>
      </c>
      <c r="N43" s="665">
        <f t="shared" ref="N43" ca="1" si="106">IFERROR(N42*100/$D42,"-")</f>
        <v>27.777777777777779</v>
      </c>
      <c r="O43" s="664" t="str">
        <f t="shared" ref="O43" ca="1" si="107">IFERROR(O42*100/$D42,"-")</f>
        <v>-</v>
      </c>
      <c r="P43" s="665" t="str">
        <f t="shared" ref="P43" ca="1" si="108">IFERROR(P42*100/$D42,"-")</f>
        <v>-</v>
      </c>
    </row>
    <row r="44" spans="2:17" ht="20.100000000000001" customHeight="1" x14ac:dyDescent="0.25">
      <c r="B44" s="1644"/>
      <c r="C44" s="668" t="s">
        <v>345</v>
      </c>
      <c r="D44" s="669">
        <f ca="1">IFERROR(100/D43,"-")</f>
        <v>8</v>
      </c>
      <c r="E44" s="670" t="str">
        <f t="shared" ref="E44:P44" ca="1" si="109">IFERROR(100/E43,"-")</f>
        <v>-</v>
      </c>
      <c r="F44" s="671" t="str">
        <f t="shared" ca="1" si="109"/>
        <v>-</v>
      </c>
      <c r="G44" s="670" t="str">
        <f t="shared" ca="1" si="109"/>
        <v>-</v>
      </c>
      <c r="H44" s="671" t="str">
        <f t="shared" ca="1" si="109"/>
        <v>-</v>
      </c>
      <c r="I44" s="672">
        <f t="shared" ca="1" si="109"/>
        <v>4.5</v>
      </c>
      <c r="J44" s="673">
        <f t="shared" ca="1" si="109"/>
        <v>1.2857142857142858</v>
      </c>
      <c r="K44" s="670">
        <f t="shared" ca="1" si="109"/>
        <v>2</v>
      </c>
      <c r="L44" s="671">
        <f t="shared" ca="1" si="109"/>
        <v>2</v>
      </c>
      <c r="M44" s="670">
        <f t="shared" ca="1" si="109"/>
        <v>1.3846153846153846</v>
      </c>
      <c r="N44" s="671">
        <f t="shared" ca="1" si="109"/>
        <v>3.6</v>
      </c>
      <c r="O44" s="670" t="str">
        <f t="shared" ca="1" si="109"/>
        <v>-</v>
      </c>
      <c r="P44" s="671" t="str">
        <f t="shared" ca="1" si="109"/>
        <v>-</v>
      </c>
    </row>
    <row r="45" spans="2:17" ht="20.100000000000001" customHeight="1" x14ac:dyDescent="0.25">
      <c r="B45" s="1643" t="s">
        <v>438</v>
      </c>
      <c r="C45" s="636" t="s">
        <v>361</v>
      </c>
      <c r="D45" s="637">
        <f ca="1">COUNTIF(data!$DI$3:$DI$554,Q45)</f>
        <v>1</v>
      </c>
      <c r="E45" s="638" t="s">
        <v>329</v>
      </c>
      <c r="F45" s="639" t="s">
        <v>329</v>
      </c>
      <c r="G45" s="638" t="s">
        <v>329</v>
      </c>
      <c r="H45" s="639" t="s">
        <v>329</v>
      </c>
      <c r="I45" s="640" t="s">
        <v>329</v>
      </c>
      <c r="J45" s="641" t="s">
        <v>329</v>
      </c>
      <c r="K45" s="638" t="s">
        <v>329</v>
      </c>
      <c r="L45" s="639" t="s">
        <v>329</v>
      </c>
      <c r="M45" s="638">
        <f ca="1">SUMPRODUCT(--(data!$DI$3:$DI$554=$Q45),--(data!$DA$3:$DA$554&lt;M$6))</f>
        <v>1</v>
      </c>
      <c r="N45" s="639">
        <f ca="1">SUMPRODUCT(--(data!$DI$3:$DI$554=$Q45),--(data!$DA$3:$DA$554&gt;M$6))</f>
        <v>0</v>
      </c>
      <c r="O45" s="638" t="s">
        <v>329</v>
      </c>
      <c r="P45" s="639" t="s">
        <v>329</v>
      </c>
      <c r="Q45" s="85" t="s">
        <v>451</v>
      </c>
    </row>
    <row r="46" spans="2:17" ht="20.100000000000001" customHeight="1" x14ac:dyDescent="0.25">
      <c r="B46" s="1643"/>
      <c r="C46" s="642" t="s">
        <v>295</v>
      </c>
      <c r="D46" s="643">
        <f ca="1">IFERROR(D45*100/$D$3,"-")</f>
        <v>0.69444444444444442</v>
      </c>
      <c r="E46" s="644" t="str">
        <f ca="1">IFERROR(E45*100/$D45,"-")</f>
        <v>-</v>
      </c>
      <c r="F46" s="645" t="str">
        <f t="shared" ref="F46" ca="1" si="110">IFERROR(F45*100/$D45,"-")</f>
        <v>-</v>
      </c>
      <c r="G46" s="644" t="str">
        <f t="shared" ref="G46" ca="1" si="111">IFERROR(G45*100/$D45,"-")</f>
        <v>-</v>
      </c>
      <c r="H46" s="645" t="str">
        <f t="shared" ref="H46" ca="1" si="112">IFERROR(H45*100/$D45,"-")</f>
        <v>-</v>
      </c>
      <c r="I46" s="646" t="str">
        <f t="shared" ref="I46" ca="1" si="113">IFERROR(I45*100/$D45,"-")</f>
        <v>-</v>
      </c>
      <c r="J46" s="647" t="str">
        <f t="shared" ref="J46" ca="1" si="114">IFERROR(J45*100/$D45,"-")</f>
        <v>-</v>
      </c>
      <c r="K46" s="644" t="str">
        <f t="shared" ref="K46" ca="1" si="115">IFERROR(K45*100/$D45,"-")</f>
        <v>-</v>
      </c>
      <c r="L46" s="645" t="str">
        <f t="shared" ref="L46" ca="1" si="116">IFERROR(L45*100/$D45,"-")</f>
        <v>-</v>
      </c>
      <c r="M46" s="644">
        <f t="shared" ref="M46" ca="1" si="117">IFERROR(M45*100/$D45,"-")</f>
        <v>100</v>
      </c>
      <c r="N46" s="645">
        <f t="shared" ref="N46" ca="1" si="118">IFERROR(N45*100/$D45,"-")</f>
        <v>0</v>
      </c>
      <c r="O46" s="644" t="str">
        <f t="shared" ref="O46" ca="1" si="119">IFERROR(O45*100/$D45,"-")</f>
        <v>-</v>
      </c>
      <c r="P46" s="645" t="str">
        <f t="shared" ref="P46" ca="1" si="120">IFERROR(P45*100/$D45,"-")</f>
        <v>-</v>
      </c>
    </row>
    <row r="47" spans="2:17" ht="20.100000000000001" customHeight="1" x14ac:dyDescent="0.25">
      <c r="B47" s="1643"/>
      <c r="C47" s="648" t="s">
        <v>345</v>
      </c>
      <c r="D47" s="649">
        <f ca="1">IFERROR(100/D46,"-")</f>
        <v>144</v>
      </c>
      <c r="E47" s="650" t="str">
        <f t="shared" ref="E47:P47" ca="1" si="121">IFERROR(100/E46,"-")</f>
        <v>-</v>
      </c>
      <c r="F47" s="651" t="str">
        <f t="shared" ca="1" si="121"/>
        <v>-</v>
      </c>
      <c r="G47" s="650" t="str">
        <f t="shared" ca="1" si="121"/>
        <v>-</v>
      </c>
      <c r="H47" s="651" t="str">
        <f t="shared" ca="1" si="121"/>
        <v>-</v>
      </c>
      <c r="I47" s="652" t="str">
        <f t="shared" ca="1" si="121"/>
        <v>-</v>
      </c>
      <c r="J47" s="653" t="str">
        <f t="shared" ca="1" si="121"/>
        <v>-</v>
      </c>
      <c r="K47" s="650" t="str">
        <f t="shared" ca="1" si="121"/>
        <v>-</v>
      </c>
      <c r="L47" s="651" t="str">
        <f t="shared" ca="1" si="121"/>
        <v>-</v>
      </c>
      <c r="M47" s="650">
        <f t="shared" ca="1" si="121"/>
        <v>1</v>
      </c>
      <c r="N47" s="651" t="str">
        <f t="shared" ca="1" si="121"/>
        <v>-</v>
      </c>
      <c r="O47" s="650" t="str">
        <f t="shared" ca="1" si="121"/>
        <v>-</v>
      </c>
      <c r="P47" s="651" t="str">
        <f t="shared" ca="1" si="121"/>
        <v>-</v>
      </c>
    </row>
    <row r="48" spans="2:17" ht="20.100000000000001" customHeight="1" x14ac:dyDescent="0.25">
      <c r="B48" s="1644" t="s">
        <v>439</v>
      </c>
      <c r="C48" s="654" t="s">
        <v>361</v>
      </c>
      <c r="D48" s="655">
        <f ca="1">COUNTIF(data!$DI$3:$DI$554,Q48)</f>
        <v>0</v>
      </c>
      <c r="E48" s="658" t="s">
        <v>329</v>
      </c>
      <c r="F48" s="659" t="s">
        <v>329</v>
      </c>
      <c r="G48" s="658" t="s">
        <v>329</v>
      </c>
      <c r="H48" s="659" t="s">
        <v>329</v>
      </c>
      <c r="I48" s="660" t="s">
        <v>329</v>
      </c>
      <c r="J48" s="661" t="s">
        <v>329</v>
      </c>
      <c r="K48" s="658" t="s">
        <v>329</v>
      </c>
      <c r="L48" s="659" t="s">
        <v>329</v>
      </c>
      <c r="M48" s="658" t="s">
        <v>329</v>
      </c>
      <c r="N48" s="659" t="s">
        <v>329</v>
      </c>
      <c r="O48" s="658" t="s">
        <v>329</v>
      </c>
      <c r="P48" s="659" t="s">
        <v>329</v>
      </c>
      <c r="Q48" s="85" t="s">
        <v>452</v>
      </c>
    </row>
    <row r="49" spans="2:17" ht="20.100000000000001" customHeight="1" x14ac:dyDescent="0.25">
      <c r="B49" s="1644"/>
      <c r="C49" s="662" t="s">
        <v>295</v>
      </c>
      <c r="D49" s="663">
        <f ca="1">IFERROR(D48*100/$D$3,"-")</f>
        <v>0</v>
      </c>
      <c r="E49" s="664" t="str">
        <f ca="1">IFERROR(E48*100/$D48,"-")</f>
        <v>-</v>
      </c>
      <c r="F49" s="665" t="str">
        <f t="shared" ref="F49" ca="1" si="122">IFERROR(F48*100/$D48,"-")</f>
        <v>-</v>
      </c>
      <c r="G49" s="664" t="str">
        <f t="shared" ref="G49" ca="1" si="123">IFERROR(G48*100/$D48,"-")</f>
        <v>-</v>
      </c>
      <c r="H49" s="665" t="str">
        <f t="shared" ref="H49" ca="1" si="124">IFERROR(H48*100/$D48,"-")</f>
        <v>-</v>
      </c>
      <c r="I49" s="666" t="str">
        <f t="shared" ref="I49" ca="1" si="125">IFERROR(I48*100/$D48,"-")</f>
        <v>-</v>
      </c>
      <c r="J49" s="667" t="str">
        <f t="shared" ref="J49" ca="1" si="126">IFERROR(J48*100/$D48,"-")</f>
        <v>-</v>
      </c>
      <c r="K49" s="664" t="str">
        <f t="shared" ref="K49" ca="1" si="127">IFERROR(K48*100/$D48,"-")</f>
        <v>-</v>
      </c>
      <c r="L49" s="665" t="str">
        <f t="shared" ref="L49" ca="1" si="128">IFERROR(L48*100/$D48,"-")</f>
        <v>-</v>
      </c>
      <c r="M49" s="664" t="str">
        <f t="shared" ref="M49" ca="1" si="129">IFERROR(M48*100/$D48,"-")</f>
        <v>-</v>
      </c>
      <c r="N49" s="665" t="str">
        <f t="shared" ref="N49" ca="1" si="130">IFERROR(N48*100/$D48,"-")</f>
        <v>-</v>
      </c>
      <c r="O49" s="664" t="str">
        <f t="shared" ref="O49" ca="1" si="131">IFERROR(O48*100/$D48,"-")</f>
        <v>-</v>
      </c>
      <c r="P49" s="665" t="str">
        <f t="shared" ref="P49" ca="1" si="132">IFERROR(P48*100/$D48,"-")</f>
        <v>-</v>
      </c>
    </row>
    <row r="50" spans="2:17" ht="20.100000000000001" customHeight="1" x14ac:dyDescent="0.25">
      <c r="B50" s="1644"/>
      <c r="C50" s="668" t="s">
        <v>345</v>
      </c>
      <c r="D50" s="669" t="str">
        <f ca="1">IFERROR(100/D49,"-")</f>
        <v>-</v>
      </c>
      <c r="E50" s="670" t="str">
        <f t="shared" ref="E50:P50" ca="1" si="133">IFERROR(100/E49,"-")</f>
        <v>-</v>
      </c>
      <c r="F50" s="671" t="str">
        <f t="shared" ca="1" si="133"/>
        <v>-</v>
      </c>
      <c r="G50" s="670" t="str">
        <f t="shared" ca="1" si="133"/>
        <v>-</v>
      </c>
      <c r="H50" s="671" t="str">
        <f t="shared" ca="1" si="133"/>
        <v>-</v>
      </c>
      <c r="I50" s="672" t="str">
        <f t="shared" ca="1" si="133"/>
        <v>-</v>
      </c>
      <c r="J50" s="673" t="str">
        <f t="shared" ca="1" si="133"/>
        <v>-</v>
      </c>
      <c r="K50" s="670" t="str">
        <f t="shared" ca="1" si="133"/>
        <v>-</v>
      </c>
      <c r="L50" s="671" t="str">
        <f t="shared" ca="1" si="133"/>
        <v>-</v>
      </c>
      <c r="M50" s="670" t="str">
        <f t="shared" ca="1" si="133"/>
        <v>-</v>
      </c>
      <c r="N50" s="671" t="str">
        <f t="shared" ca="1" si="133"/>
        <v>-</v>
      </c>
      <c r="O50" s="670" t="str">
        <f t="shared" ca="1" si="133"/>
        <v>-</v>
      </c>
      <c r="P50" s="671" t="str">
        <f t="shared" ca="1" si="133"/>
        <v>-</v>
      </c>
    </row>
    <row r="51" spans="2:17" ht="20.100000000000001" customHeight="1" x14ac:dyDescent="0.25">
      <c r="B51" s="1643" t="s">
        <v>368</v>
      </c>
      <c r="C51" s="636" t="s">
        <v>361</v>
      </c>
      <c r="D51" s="637">
        <f ca="1">COUNTIF(data!$DI$3:$DI$554,Q51)</f>
        <v>15</v>
      </c>
      <c r="E51" s="638" t="s">
        <v>329</v>
      </c>
      <c r="F51" s="639" t="s">
        <v>329</v>
      </c>
      <c r="G51" s="638">
        <f ca="1">SUMPRODUCT(--(data!$DI$3:$DI$554=$Q51),--(data!$DA$3:$DA$554&lt;G$6))</f>
        <v>4</v>
      </c>
      <c r="H51" s="639">
        <f ca="1">SUMPRODUCT(--(data!$DI$3:$DI$554=$Q51),--(data!$DA$3:$DA$554&gt;G$6))</f>
        <v>11</v>
      </c>
      <c r="I51" s="640">
        <f ca="1">SUMPRODUCT(--(data!$DI$3:$DI$554=$Q51),--(data!$DA$3:$DA$554&lt;I$6))</f>
        <v>7</v>
      </c>
      <c r="J51" s="641">
        <f ca="1">SUMPRODUCT(--(data!$DI$3:$DI$554=$Q51),--(data!$DA$3:$DA$554&gt;I$6))</f>
        <v>8</v>
      </c>
      <c r="K51" s="638">
        <f ca="1">SUMPRODUCT(--(data!$DI$3:$DI$554=$Q51),--(data!$DA$3:$DA$554&lt;K$6))</f>
        <v>12</v>
      </c>
      <c r="L51" s="639">
        <f ca="1">SUMPRODUCT(--(data!$DI$3:$DI$554=$Q51),--(data!$DA$3:$DA$554&gt;K$6))</f>
        <v>3</v>
      </c>
      <c r="M51" s="638">
        <f ca="1">SUMPRODUCT(--(data!$DI$3:$DI$554=$Q51),--(data!$DA$3:$DA$554&lt;M$6))</f>
        <v>13</v>
      </c>
      <c r="N51" s="639">
        <f ca="1">SUMPRODUCT(--(data!$DI$3:$DI$554=$Q51),--(data!$DA$3:$DA$554&gt;M$6))</f>
        <v>2</v>
      </c>
      <c r="O51" s="638">
        <f ca="1">SUMPRODUCT(--(data!$DI$3:$DI$554=$Q51),--(data!$DK$3:$DK$554=O$26))</f>
        <v>10</v>
      </c>
      <c r="P51" s="639">
        <f ca="1">SUMPRODUCT(--(data!$DI$3:$DI$554=$Q51),--(data!$DK$3:$DK$554=P$26))</f>
        <v>5</v>
      </c>
      <c r="Q51" s="85" t="s">
        <v>453</v>
      </c>
    </row>
    <row r="52" spans="2:17" ht="20.100000000000001" customHeight="1" x14ac:dyDescent="0.25">
      <c r="B52" s="1643"/>
      <c r="C52" s="642" t="s">
        <v>295</v>
      </c>
      <c r="D52" s="643">
        <f ca="1">IFERROR(D51*100/$D$3,"-")</f>
        <v>10.416666666666666</v>
      </c>
      <c r="E52" s="644" t="str">
        <f ca="1">IFERROR(E51*100/$D51,"-")</f>
        <v>-</v>
      </c>
      <c r="F52" s="645" t="str">
        <f t="shared" ref="F52" ca="1" si="134">IFERROR(F51*100/$D51,"-")</f>
        <v>-</v>
      </c>
      <c r="G52" s="644">
        <f t="shared" ref="G52" ca="1" si="135">IFERROR(G51*100/$D51,"-")</f>
        <v>26.666666666666668</v>
      </c>
      <c r="H52" s="645">
        <f t="shared" ref="H52" ca="1" si="136">IFERROR(H51*100/$D51,"-")</f>
        <v>73.333333333333329</v>
      </c>
      <c r="I52" s="646">
        <f t="shared" ref="I52" ca="1" si="137">IFERROR(I51*100/$D51,"-")</f>
        <v>46.666666666666664</v>
      </c>
      <c r="J52" s="647">
        <f t="shared" ref="J52" ca="1" si="138">IFERROR(J51*100/$D51,"-")</f>
        <v>53.333333333333336</v>
      </c>
      <c r="K52" s="644">
        <f t="shared" ref="K52" ca="1" si="139">IFERROR(K51*100/$D51,"-")</f>
        <v>80</v>
      </c>
      <c r="L52" s="645">
        <f t="shared" ref="L52" ca="1" si="140">IFERROR(L51*100/$D51,"-")</f>
        <v>20</v>
      </c>
      <c r="M52" s="644">
        <f t="shared" ref="M52" ca="1" si="141">IFERROR(M51*100/$D51,"-")</f>
        <v>86.666666666666671</v>
      </c>
      <c r="N52" s="645">
        <f t="shared" ref="N52" ca="1" si="142">IFERROR(N51*100/$D51,"-")</f>
        <v>13.333333333333334</v>
      </c>
      <c r="O52" s="644">
        <f t="shared" ref="O52" ca="1" si="143">IFERROR(O51*100/$D51,"-")</f>
        <v>66.666666666666671</v>
      </c>
      <c r="P52" s="645">
        <f t="shared" ref="P52" ca="1" si="144">IFERROR(P51*100/$D51,"-")</f>
        <v>33.333333333333336</v>
      </c>
    </row>
    <row r="53" spans="2:17" ht="20.100000000000001" customHeight="1" x14ac:dyDescent="0.25">
      <c r="B53" s="1643"/>
      <c r="C53" s="648" t="s">
        <v>345</v>
      </c>
      <c r="D53" s="649">
        <f ca="1">IFERROR(100/D52,"-")</f>
        <v>9.6000000000000014</v>
      </c>
      <c r="E53" s="650" t="str">
        <f t="shared" ref="E53:P53" ca="1" si="145">IFERROR(100/E52,"-")</f>
        <v>-</v>
      </c>
      <c r="F53" s="651" t="str">
        <f t="shared" ca="1" si="145"/>
        <v>-</v>
      </c>
      <c r="G53" s="650">
        <f t="shared" ca="1" si="145"/>
        <v>3.75</v>
      </c>
      <c r="H53" s="651">
        <f t="shared" ca="1" si="145"/>
        <v>1.3636363636363638</v>
      </c>
      <c r="I53" s="652">
        <f t="shared" ca="1" si="145"/>
        <v>2.1428571428571428</v>
      </c>
      <c r="J53" s="653">
        <f t="shared" ca="1" si="145"/>
        <v>1.875</v>
      </c>
      <c r="K53" s="650">
        <f t="shared" ca="1" si="145"/>
        <v>1.25</v>
      </c>
      <c r="L53" s="651">
        <f t="shared" ca="1" si="145"/>
        <v>5</v>
      </c>
      <c r="M53" s="650">
        <f t="shared" ca="1" si="145"/>
        <v>1.1538461538461537</v>
      </c>
      <c r="N53" s="651">
        <f t="shared" ca="1" si="145"/>
        <v>7.5</v>
      </c>
      <c r="O53" s="650">
        <f t="shared" ca="1" si="145"/>
        <v>1.5</v>
      </c>
      <c r="P53" s="651">
        <f t="shared" ca="1" si="145"/>
        <v>3</v>
      </c>
    </row>
    <row r="54" spans="2:17" ht="20.100000000000001" customHeight="1" x14ac:dyDescent="0.25">
      <c r="B54" s="1644" t="s">
        <v>369</v>
      </c>
      <c r="C54" s="654" t="s">
        <v>361</v>
      </c>
      <c r="D54" s="655">
        <f ca="1">COUNTIF(data!$DI$3:$DI$554,Q54)</f>
        <v>9</v>
      </c>
      <c r="E54" s="658" t="s">
        <v>329</v>
      </c>
      <c r="F54" s="659" t="s">
        <v>329</v>
      </c>
      <c r="G54" s="658" t="s">
        <v>329</v>
      </c>
      <c r="H54" s="659" t="s">
        <v>329</v>
      </c>
      <c r="I54" s="660">
        <f ca="1">SUMPRODUCT(--(data!$DI$3:$DI$554=$Q54),--(data!$DA$3:$DA$554&lt;I$6))</f>
        <v>2</v>
      </c>
      <c r="J54" s="661">
        <f ca="1">SUMPRODUCT(--(data!$DI$3:$DI$554=$Q54),--(data!$DA$3:$DA$554&gt;I$6))</f>
        <v>7</v>
      </c>
      <c r="K54" s="658">
        <f ca="1">SUMPRODUCT(--(data!$DI$3:$DI$554=$Q54),--(data!$DA$3:$DA$554&lt;K$6))</f>
        <v>6</v>
      </c>
      <c r="L54" s="659">
        <f ca="1">SUMPRODUCT(--(data!$DI$3:$DI$554=$Q54),--(data!$DA$3:$DA$554&gt;K$6))</f>
        <v>3</v>
      </c>
      <c r="M54" s="658">
        <f ca="1">SUMPRODUCT(--(data!$DI$3:$DI$554=$Q54),--(data!$DA$3:$DA$554&lt;M$6))</f>
        <v>8</v>
      </c>
      <c r="N54" s="659">
        <f ca="1">SUMPRODUCT(--(data!$DI$3:$DI$554=$Q54),--(data!$DA$3:$DA$554&gt;M$6))</f>
        <v>1</v>
      </c>
      <c r="O54" s="658">
        <f ca="1">SUMPRODUCT(--(data!$DI$3:$DI$554=$Q54),--(data!$DK$3:$DK$554=O$26))</f>
        <v>4</v>
      </c>
      <c r="P54" s="659">
        <f ca="1">SUMPRODUCT(--(data!$DI$3:$DI$554=$Q54),--(data!$DK$3:$DK$554=P$26))</f>
        <v>5</v>
      </c>
      <c r="Q54" s="85" t="s">
        <v>454</v>
      </c>
    </row>
    <row r="55" spans="2:17" ht="20.100000000000001" customHeight="1" x14ac:dyDescent="0.25">
      <c r="B55" s="1644"/>
      <c r="C55" s="662" t="s">
        <v>295</v>
      </c>
      <c r="D55" s="663">
        <f ca="1">IFERROR(D54*100/$D$3,"-")</f>
        <v>6.25</v>
      </c>
      <c r="E55" s="664" t="str">
        <f ca="1">IFERROR(E54*100/$D54,"-")</f>
        <v>-</v>
      </c>
      <c r="F55" s="665" t="str">
        <f t="shared" ref="F55" ca="1" si="146">IFERROR(F54*100/$D54,"-")</f>
        <v>-</v>
      </c>
      <c r="G55" s="664" t="str">
        <f t="shared" ref="G55" ca="1" si="147">IFERROR(G54*100/$D54,"-")</f>
        <v>-</v>
      </c>
      <c r="H55" s="665" t="str">
        <f t="shared" ref="H55" ca="1" si="148">IFERROR(H54*100/$D54,"-")</f>
        <v>-</v>
      </c>
      <c r="I55" s="666">
        <f t="shared" ref="I55" ca="1" si="149">IFERROR(I54*100/$D54,"-")</f>
        <v>22.222222222222221</v>
      </c>
      <c r="J55" s="667">
        <f t="shared" ref="J55" ca="1" si="150">IFERROR(J54*100/$D54,"-")</f>
        <v>77.777777777777771</v>
      </c>
      <c r="K55" s="664">
        <f t="shared" ref="K55" ca="1" si="151">IFERROR(K54*100/$D54,"-")</f>
        <v>66.666666666666671</v>
      </c>
      <c r="L55" s="665">
        <f t="shared" ref="L55" ca="1" si="152">IFERROR(L54*100/$D54,"-")</f>
        <v>33.333333333333336</v>
      </c>
      <c r="M55" s="664">
        <f t="shared" ref="M55" ca="1" si="153">IFERROR(M54*100/$D54,"-")</f>
        <v>88.888888888888886</v>
      </c>
      <c r="N55" s="665">
        <f t="shared" ref="N55" ca="1" si="154">IFERROR(N54*100/$D54,"-")</f>
        <v>11.111111111111111</v>
      </c>
      <c r="O55" s="664">
        <f t="shared" ref="O55" ca="1" si="155">IFERROR(O54*100/$D54,"-")</f>
        <v>44.444444444444443</v>
      </c>
      <c r="P55" s="665">
        <f t="shared" ref="P55" ca="1" si="156">IFERROR(P54*100/$D54,"-")</f>
        <v>55.555555555555557</v>
      </c>
    </row>
    <row r="56" spans="2:17" ht="20.100000000000001" customHeight="1" x14ac:dyDescent="0.25">
      <c r="B56" s="1644"/>
      <c r="C56" s="668" t="s">
        <v>345</v>
      </c>
      <c r="D56" s="669">
        <f ca="1">IFERROR(100/D55,"-")</f>
        <v>16</v>
      </c>
      <c r="E56" s="670" t="str">
        <f t="shared" ref="E56:P56" ca="1" si="157">IFERROR(100/E55,"-")</f>
        <v>-</v>
      </c>
      <c r="F56" s="671" t="str">
        <f t="shared" ca="1" si="157"/>
        <v>-</v>
      </c>
      <c r="G56" s="670" t="str">
        <f t="shared" ca="1" si="157"/>
        <v>-</v>
      </c>
      <c r="H56" s="671" t="str">
        <f t="shared" ca="1" si="157"/>
        <v>-</v>
      </c>
      <c r="I56" s="672">
        <f t="shared" ca="1" si="157"/>
        <v>4.5</v>
      </c>
      <c r="J56" s="673">
        <f t="shared" ca="1" si="157"/>
        <v>1.2857142857142858</v>
      </c>
      <c r="K56" s="670">
        <f t="shared" ca="1" si="157"/>
        <v>1.5</v>
      </c>
      <c r="L56" s="671">
        <f t="shared" ca="1" si="157"/>
        <v>3</v>
      </c>
      <c r="M56" s="670">
        <f t="shared" ca="1" si="157"/>
        <v>1.125</v>
      </c>
      <c r="N56" s="671">
        <f t="shared" ca="1" si="157"/>
        <v>9</v>
      </c>
      <c r="O56" s="670">
        <f t="shared" ca="1" si="157"/>
        <v>2.25</v>
      </c>
      <c r="P56" s="671">
        <f t="shared" ca="1" si="157"/>
        <v>1.8</v>
      </c>
    </row>
    <row r="57" spans="2:17" ht="20.100000000000001" customHeight="1" x14ac:dyDescent="0.25">
      <c r="B57" s="1643" t="s">
        <v>440</v>
      </c>
      <c r="C57" s="636" t="s">
        <v>361</v>
      </c>
      <c r="D57" s="637">
        <f ca="1">COUNTIF(data!$DI$3:$DI$554,Q57)</f>
        <v>5</v>
      </c>
      <c r="E57" s="638" t="s">
        <v>329</v>
      </c>
      <c r="F57" s="639" t="s">
        <v>329</v>
      </c>
      <c r="G57" s="638" t="s">
        <v>329</v>
      </c>
      <c r="H57" s="639" t="s">
        <v>329</v>
      </c>
      <c r="I57" s="640" t="s">
        <v>329</v>
      </c>
      <c r="J57" s="641" t="s">
        <v>329</v>
      </c>
      <c r="K57" s="638">
        <f ca="1">SUMPRODUCT(--(data!$DI$3:$DI$554=$Q57),--(data!$DA$3:$DA$554&lt;K$6))</f>
        <v>0</v>
      </c>
      <c r="L57" s="639">
        <f ca="1">SUMPRODUCT(--(data!$DI$3:$DI$554=$Q57),--(data!$DA$3:$DA$554&gt;K$6))</f>
        <v>5</v>
      </c>
      <c r="M57" s="638">
        <f ca="1">SUMPRODUCT(--(data!$DI$3:$DI$554=$Q57),--(data!$DA$3:$DA$554&lt;M$6))</f>
        <v>2</v>
      </c>
      <c r="N57" s="639">
        <f ca="1">SUMPRODUCT(--(data!$DI$3:$DI$554=$Q57),--(data!$DA$3:$DA$554&gt;M$6))</f>
        <v>3</v>
      </c>
      <c r="O57" s="638" t="s">
        <v>329</v>
      </c>
      <c r="P57" s="639" t="s">
        <v>329</v>
      </c>
      <c r="Q57" s="85" t="s">
        <v>455</v>
      </c>
    </row>
    <row r="58" spans="2:17" ht="20.100000000000001" customHeight="1" x14ac:dyDescent="0.25">
      <c r="B58" s="1643"/>
      <c r="C58" s="642" t="s">
        <v>295</v>
      </c>
      <c r="D58" s="643">
        <f ca="1">IFERROR(D57*100/$D$3,"-")</f>
        <v>3.4722222222222223</v>
      </c>
      <c r="E58" s="644" t="str">
        <f ca="1">IFERROR(E57*100/$D57,"-")</f>
        <v>-</v>
      </c>
      <c r="F58" s="645" t="str">
        <f t="shared" ref="F58" ca="1" si="158">IFERROR(F57*100/$D57,"-")</f>
        <v>-</v>
      </c>
      <c r="G58" s="644" t="str">
        <f t="shared" ref="G58" ca="1" si="159">IFERROR(G57*100/$D57,"-")</f>
        <v>-</v>
      </c>
      <c r="H58" s="645" t="str">
        <f t="shared" ref="H58" ca="1" si="160">IFERROR(H57*100/$D57,"-")</f>
        <v>-</v>
      </c>
      <c r="I58" s="646" t="str">
        <f t="shared" ref="I58" ca="1" si="161">IFERROR(I57*100/$D57,"-")</f>
        <v>-</v>
      </c>
      <c r="J58" s="647" t="str">
        <f t="shared" ref="J58" ca="1" si="162">IFERROR(J57*100/$D57,"-")</f>
        <v>-</v>
      </c>
      <c r="K58" s="644">
        <f t="shared" ref="K58" ca="1" si="163">IFERROR(K57*100/$D57,"-")</f>
        <v>0</v>
      </c>
      <c r="L58" s="645">
        <f t="shared" ref="L58" ca="1" si="164">IFERROR(L57*100/$D57,"-")</f>
        <v>100</v>
      </c>
      <c r="M58" s="644">
        <f t="shared" ref="M58" ca="1" si="165">IFERROR(M57*100/$D57,"-")</f>
        <v>40</v>
      </c>
      <c r="N58" s="645">
        <f t="shared" ref="N58" ca="1" si="166">IFERROR(N57*100/$D57,"-")</f>
        <v>60</v>
      </c>
      <c r="O58" s="644" t="str">
        <f t="shared" ref="O58" ca="1" si="167">IFERROR(O57*100/$D57,"-")</f>
        <v>-</v>
      </c>
      <c r="P58" s="645" t="str">
        <f t="shared" ref="P58" ca="1" si="168">IFERROR(P57*100/$D57,"-")</f>
        <v>-</v>
      </c>
    </row>
    <row r="59" spans="2:17" ht="20.100000000000001" customHeight="1" x14ac:dyDescent="0.25">
      <c r="B59" s="1643"/>
      <c r="C59" s="648" t="s">
        <v>345</v>
      </c>
      <c r="D59" s="649">
        <f ca="1">IFERROR(100/D58,"-")</f>
        <v>28.8</v>
      </c>
      <c r="E59" s="650" t="str">
        <f t="shared" ref="E59:P59" ca="1" si="169">IFERROR(100/E58,"-")</f>
        <v>-</v>
      </c>
      <c r="F59" s="651" t="str">
        <f t="shared" ca="1" si="169"/>
        <v>-</v>
      </c>
      <c r="G59" s="650" t="str">
        <f t="shared" ca="1" si="169"/>
        <v>-</v>
      </c>
      <c r="H59" s="651" t="str">
        <f t="shared" ca="1" si="169"/>
        <v>-</v>
      </c>
      <c r="I59" s="652" t="str">
        <f t="shared" ca="1" si="169"/>
        <v>-</v>
      </c>
      <c r="J59" s="653" t="str">
        <f t="shared" ca="1" si="169"/>
        <v>-</v>
      </c>
      <c r="K59" s="650" t="str">
        <f t="shared" ca="1" si="169"/>
        <v>-</v>
      </c>
      <c r="L59" s="651">
        <f t="shared" ca="1" si="169"/>
        <v>1</v>
      </c>
      <c r="M59" s="650">
        <f t="shared" ca="1" si="169"/>
        <v>2.5</v>
      </c>
      <c r="N59" s="651">
        <f t="shared" ca="1" si="169"/>
        <v>1.6666666666666667</v>
      </c>
      <c r="O59" s="650" t="str">
        <f t="shared" ca="1" si="169"/>
        <v>-</v>
      </c>
      <c r="P59" s="651" t="str">
        <f t="shared" ca="1" si="169"/>
        <v>-</v>
      </c>
    </row>
    <row r="60" spans="2:17" ht="20.100000000000001" customHeight="1" x14ac:dyDescent="0.25">
      <c r="B60" s="1649" t="s">
        <v>441</v>
      </c>
      <c r="C60" s="654" t="s">
        <v>361</v>
      </c>
      <c r="D60" s="655">
        <f ca="1">COUNTIF(data!$DI$3:$DI$554,Q60)</f>
        <v>0</v>
      </c>
      <c r="E60" s="658" t="s">
        <v>329</v>
      </c>
      <c r="F60" s="659" t="s">
        <v>329</v>
      </c>
      <c r="G60" s="658" t="s">
        <v>329</v>
      </c>
      <c r="H60" s="659" t="s">
        <v>329</v>
      </c>
      <c r="I60" s="660" t="s">
        <v>329</v>
      </c>
      <c r="J60" s="661" t="s">
        <v>329</v>
      </c>
      <c r="K60" s="658">
        <f ca="1">SUMPRODUCT(--(data!$DI$3:$DI$554=$Q60),--(data!$DA$3:$DA$554&lt;K$6))</f>
        <v>0</v>
      </c>
      <c r="L60" s="659">
        <f ca="1">SUMPRODUCT(--(data!$DI$3:$DI$554=$Q60),--(data!$DA$3:$DA$554&gt;K$6))</f>
        <v>0</v>
      </c>
      <c r="M60" s="658">
        <f ca="1">SUMPRODUCT(--(data!$DI$3:$DI$554=$Q60),--(data!$DA$3:$DA$554&lt;M$6))</f>
        <v>0</v>
      </c>
      <c r="N60" s="659">
        <f ca="1">SUMPRODUCT(--(data!$DI$3:$DI$554=$Q60),--(data!$DA$3:$DA$554&gt;M$6))</f>
        <v>0</v>
      </c>
      <c r="O60" s="658">
        <f ca="1">SUMPRODUCT(--(data!$DI$3:$DI$554=$Q60),--(data!$DK$3:$DK$554=O$26))</f>
        <v>0</v>
      </c>
      <c r="P60" s="659">
        <f ca="1">SUMPRODUCT(--(data!$DI$3:$DI$554=$Q60),--(data!$DK$3:$DK$554=P$26))</f>
        <v>0</v>
      </c>
      <c r="Q60" s="85" t="s">
        <v>456</v>
      </c>
    </row>
    <row r="61" spans="2:17" ht="20.100000000000001" customHeight="1" x14ac:dyDescent="0.25">
      <c r="B61" s="1650"/>
      <c r="C61" s="662" t="s">
        <v>295</v>
      </c>
      <c r="D61" s="663">
        <f ca="1">IFERROR(D60*100/$D$3,"-")</f>
        <v>0</v>
      </c>
      <c r="E61" s="664" t="str">
        <f ca="1">IFERROR(E60*100/$D60,"-")</f>
        <v>-</v>
      </c>
      <c r="F61" s="665" t="str">
        <f t="shared" ref="F61" ca="1" si="170">IFERROR(F60*100/$D60,"-")</f>
        <v>-</v>
      </c>
      <c r="G61" s="664" t="str">
        <f t="shared" ref="G61" ca="1" si="171">IFERROR(G60*100/$D60,"-")</f>
        <v>-</v>
      </c>
      <c r="H61" s="665" t="str">
        <f t="shared" ref="H61" ca="1" si="172">IFERROR(H60*100/$D60,"-")</f>
        <v>-</v>
      </c>
      <c r="I61" s="666" t="str">
        <f t="shared" ref="I61" ca="1" si="173">IFERROR(I60*100/$D60,"-")</f>
        <v>-</v>
      </c>
      <c r="J61" s="667" t="str">
        <f t="shared" ref="J61" ca="1" si="174">IFERROR(J60*100/$D60,"-")</f>
        <v>-</v>
      </c>
      <c r="K61" s="664" t="str">
        <f t="shared" ref="K61" ca="1" si="175">IFERROR(K60*100/$D60,"-")</f>
        <v>-</v>
      </c>
      <c r="L61" s="665" t="str">
        <f t="shared" ref="L61" ca="1" si="176">IFERROR(L60*100/$D60,"-")</f>
        <v>-</v>
      </c>
      <c r="M61" s="664" t="str">
        <f t="shared" ref="M61" ca="1" si="177">IFERROR(M60*100/$D60,"-")</f>
        <v>-</v>
      </c>
      <c r="N61" s="665" t="str">
        <f t="shared" ref="N61" ca="1" si="178">IFERROR(N60*100/$D60,"-")</f>
        <v>-</v>
      </c>
      <c r="O61" s="664" t="str">
        <f t="shared" ref="O61" ca="1" si="179">IFERROR(O60*100/$D60,"-")</f>
        <v>-</v>
      </c>
      <c r="P61" s="665" t="str">
        <f t="shared" ref="P61" ca="1" si="180">IFERROR(P60*100/$D60,"-")</f>
        <v>-</v>
      </c>
    </row>
    <row r="62" spans="2:17" ht="20.100000000000001" customHeight="1" x14ac:dyDescent="0.25">
      <c r="B62" s="1651"/>
      <c r="C62" s="668" t="s">
        <v>345</v>
      </c>
      <c r="D62" s="669" t="str">
        <f ca="1">IFERROR(100/D61,"-")</f>
        <v>-</v>
      </c>
      <c r="E62" s="670" t="str">
        <f t="shared" ref="E62:P62" ca="1" si="181">IFERROR(100/E61,"-")</f>
        <v>-</v>
      </c>
      <c r="F62" s="671" t="str">
        <f t="shared" ca="1" si="181"/>
        <v>-</v>
      </c>
      <c r="G62" s="670" t="str">
        <f t="shared" ca="1" si="181"/>
        <v>-</v>
      </c>
      <c r="H62" s="671" t="str">
        <f t="shared" ca="1" si="181"/>
        <v>-</v>
      </c>
      <c r="I62" s="672" t="str">
        <f t="shared" ca="1" si="181"/>
        <v>-</v>
      </c>
      <c r="J62" s="673" t="str">
        <f t="shared" ca="1" si="181"/>
        <v>-</v>
      </c>
      <c r="K62" s="670" t="str">
        <f t="shared" ca="1" si="181"/>
        <v>-</v>
      </c>
      <c r="L62" s="671" t="str">
        <f t="shared" ca="1" si="181"/>
        <v>-</v>
      </c>
      <c r="M62" s="670" t="str">
        <f t="shared" ca="1" si="181"/>
        <v>-</v>
      </c>
      <c r="N62" s="671" t="str">
        <f t="shared" ca="1" si="181"/>
        <v>-</v>
      </c>
      <c r="O62" s="670" t="str">
        <f t="shared" ca="1" si="181"/>
        <v>-</v>
      </c>
      <c r="P62" s="671" t="str">
        <f t="shared" ca="1" si="181"/>
        <v>-</v>
      </c>
    </row>
  </sheetData>
  <sheetProtection sheet="1" objects="1" scenarios="1"/>
  <mergeCells count="29">
    <mergeCell ref="B60:B62"/>
    <mergeCell ref="Q24:Q25"/>
    <mergeCell ref="C5:D7"/>
    <mergeCell ref="C24:D26"/>
    <mergeCell ref="B45:B47"/>
    <mergeCell ref="B48:B50"/>
    <mergeCell ref="B51:B53"/>
    <mergeCell ref="B54:B56"/>
    <mergeCell ref="B57:B59"/>
    <mergeCell ref="B14:B16"/>
    <mergeCell ref="B8:B10"/>
    <mergeCell ref="B11:B13"/>
    <mergeCell ref="E24:P24"/>
    <mergeCell ref="B17:B19"/>
    <mergeCell ref="B20:B22"/>
    <mergeCell ref="B24:B26"/>
    <mergeCell ref="B1:P1"/>
    <mergeCell ref="B3:C3"/>
    <mergeCell ref="G3:I3"/>
    <mergeCell ref="B5:B7"/>
    <mergeCell ref="E5:P5"/>
    <mergeCell ref="O6:P6"/>
    <mergeCell ref="B39:B41"/>
    <mergeCell ref="B42:B44"/>
    <mergeCell ref="O25:P25"/>
    <mergeCell ref="B27:B29"/>
    <mergeCell ref="B30:B32"/>
    <mergeCell ref="B33:B35"/>
    <mergeCell ref="B36:B38"/>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2060"/>
  </sheetPr>
  <dimension ref="B1:AE23"/>
  <sheetViews>
    <sheetView showGridLines="0" showRowColHeaders="0" zoomScaleNormal="100" workbookViewId="0">
      <selection activeCell="L6" sqref="L6:Q6"/>
    </sheetView>
  </sheetViews>
  <sheetFormatPr defaultColWidth="4.7109375" defaultRowHeight="20.100000000000001" customHeight="1" x14ac:dyDescent="0.25"/>
  <cols>
    <col min="1" max="1" width="4.7109375" style="885"/>
    <col min="2" max="2" width="4.7109375" style="885" hidden="1" customWidth="1"/>
    <col min="3" max="7" width="4.7109375" style="884"/>
    <col min="8" max="17" width="4.7109375" style="885"/>
    <col min="18" max="18" width="1.7109375" style="885" customWidth="1"/>
    <col min="19" max="24" width="4.7109375" style="885"/>
    <col min="25" max="25" width="2.7109375" style="885" customWidth="1"/>
    <col min="26" max="31" width="5.7109375" style="885" customWidth="1"/>
    <col min="32" max="16384" width="4.7109375" style="885"/>
  </cols>
  <sheetData>
    <row r="1" spans="3:31" ht="20.100000000000001" customHeight="1" x14ac:dyDescent="0.25">
      <c r="C1" s="1637" t="str">
        <f>CONCATENATE('SELECT LEAGUE'!B5," 2018/2019 - DISCIPLINE STATS")</f>
        <v>England Championship 2018/2019 - DISCIPLINE STATS</v>
      </c>
      <c r="D1" s="1637"/>
      <c r="E1" s="1637"/>
      <c r="F1" s="1637"/>
      <c r="G1" s="1637"/>
      <c r="H1" s="1637"/>
      <c r="I1" s="1637"/>
      <c r="J1" s="1637"/>
      <c r="K1" s="1637"/>
      <c r="L1" s="1637"/>
      <c r="M1" s="1637"/>
      <c r="N1" s="1637"/>
      <c r="O1" s="1637"/>
      <c r="P1" s="1637"/>
      <c r="Q1" s="1637"/>
      <c r="R1" s="1637"/>
      <c r="S1" s="1637"/>
      <c r="T1" s="1637"/>
      <c r="U1" s="1637"/>
      <c r="V1" s="1637"/>
      <c r="W1" s="1637"/>
      <c r="X1" s="1637"/>
      <c r="Y1" s="1637"/>
      <c r="Z1" s="1637"/>
      <c r="AA1" s="1637"/>
      <c r="AB1" s="1637"/>
      <c r="AC1" s="1637"/>
      <c r="AD1" s="1637"/>
      <c r="AE1" s="1637"/>
    </row>
    <row r="2" spans="3:31" ht="5.0999999999999996" customHeight="1" x14ac:dyDescent="0.25">
      <c r="C2" s="887"/>
      <c r="D2" s="887"/>
      <c r="E2" s="887"/>
      <c r="F2" s="887"/>
      <c r="G2" s="887"/>
      <c r="H2" s="887"/>
      <c r="I2" s="887"/>
      <c r="J2" s="887"/>
      <c r="K2" s="887"/>
      <c r="L2" s="887"/>
      <c r="M2" s="887"/>
      <c r="N2" s="887"/>
      <c r="O2" s="887"/>
      <c r="P2" s="887"/>
      <c r="Q2" s="887"/>
      <c r="R2" s="887"/>
      <c r="S2" s="887"/>
      <c r="T2" s="887"/>
      <c r="U2" s="887"/>
      <c r="V2" s="887"/>
      <c r="W2" s="887"/>
      <c r="X2" s="887"/>
      <c r="Y2" s="887"/>
      <c r="Z2" s="887"/>
      <c r="AA2" s="887"/>
      <c r="AB2" s="887"/>
      <c r="AC2" s="887"/>
      <c r="AD2" s="887"/>
      <c r="AE2" s="887"/>
    </row>
    <row r="3" spans="3:31" s="119" customFormat="1" ht="31.5" customHeight="1" x14ac:dyDescent="0.25">
      <c r="C3" s="1684" t="s">
        <v>650</v>
      </c>
      <c r="D3" s="1684"/>
      <c r="E3" s="1684"/>
      <c r="F3" s="1684"/>
      <c r="G3" s="1684"/>
      <c r="H3" s="1684"/>
      <c r="I3" s="1684"/>
      <c r="J3" s="1684"/>
      <c r="K3" s="1684"/>
      <c r="L3" s="1685" t="s">
        <v>645</v>
      </c>
      <c r="M3" s="1685"/>
      <c r="N3" s="1685"/>
      <c r="O3" s="1685"/>
      <c r="P3" s="889">
        <v>10</v>
      </c>
      <c r="Q3" s="1686" t="s">
        <v>646</v>
      </c>
      <c r="R3" s="1686"/>
      <c r="S3" s="888"/>
      <c r="T3" s="1685" t="s">
        <v>647</v>
      </c>
      <c r="U3" s="1685"/>
      <c r="V3" s="1685"/>
      <c r="W3" s="1685"/>
      <c r="X3" s="890">
        <v>25</v>
      </c>
      <c r="Y3" s="1686" t="s">
        <v>646</v>
      </c>
      <c r="Z3" s="1686"/>
      <c r="AA3" s="123"/>
      <c r="AB3" s="123"/>
      <c r="AC3" s="123"/>
      <c r="AD3" s="123"/>
      <c r="AE3" s="123"/>
    </row>
    <row r="4" spans="3:31" ht="5.0999999999999996" customHeight="1" x14ac:dyDescent="0.25"/>
    <row r="5" spans="3:31" ht="15" customHeight="1" x14ac:dyDescent="0.25">
      <c r="L5" s="1491" t="s">
        <v>341</v>
      </c>
      <c r="M5" s="1491"/>
      <c r="N5" s="1491"/>
      <c r="O5" s="1491"/>
      <c r="P5" s="1491"/>
      <c r="Q5" s="1491"/>
      <c r="S5" s="1491" t="s">
        <v>342</v>
      </c>
      <c r="T5" s="1491"/>
      <c r="U5" s="1491"/>
      <c r="V5" s="1491"/>
      <c r="W5" s="1491"/>
      <c r="X5" s="1491"/>
      <c r="Z5" s="1491"/>
      <c r="AA5" s="1491"/>
      <c r="AB5" s="1491"/>
      <c r="AC5" s="1491"/>
      <c r="AD5" s="1491"/>
      <c r="AE5" s="1491"/>
    </row>
    <row r="6" spans="3:31" ht="20.100000000000001" customHeight="1" x14ac:dyDescent="0.25">
      <c r="C6" s="1492" t="s">
        <v>284</v>
      </c>
      <c r="D6" s="1492"/>
      <c r="E6" s="1492"/>
      <c r="F6" s="1492"/>
      <c r="G6" s="1492"/>
      <c r="H6" s="1492"/>
      <c r="I6" s="1492"/>
      <c r="J6" s="1492"/>
      <c r="K6" s="1492"/>
      <c r="L6" s="1493" t="s">
        <v>762</v>
      </c>
      <c r="M6" s="1493"/>
      <c r="N6" s="1493"/>
      <c r="O6" s="1493"/>
      <c r="P6" s="1493"/>
      <c r="Q6" s="1493"/>
      <c r="S6" s="1493" t="s">
        <v>771</v>
      </c>
      <c r="T6" s="1493"/>
      <c r="U6" s="1493"/>
      <c r="V6" s="1493"/>
      <c r="W6" s="1493"/>
      <c r="X6" s="1493"/>
      <c r="Z6" s="1586" t="s">
        <v>564</v>
      </c>
      <c r="AA6" s="1586"/>
      <c r="AB6" s="1586"/>
      <c r="AC6" s="1586"/>
      <c r="AD6" s="1586"/>
      <c r="AE6" s="1586"/>
    </row>
    <row r="7" spans="3:31" ht="5.0999999999999996" customHeight="1" x14ac:dyDescent="0.25">
      <c r="C7" s="234"/>
      <c r="D7" s="234"/>
      <c r="E7" s="234"/>
      <c r="F7" s="234"/>
      <c r="G7" s="234"/>
      <c r="H7" s="234"/>
      <c r="I7" s="234"/>
      <c r="J7" s="234"/>
      <c r="K7" s="234"/>
      <c r="L7" s="235"/>
      <c r="M7" s="235"/>
      <c r="N7" s="235"/>
      <c r="O7" s="235"/>
      <c r="P7" s="235"/>
      <c r="Q7" s="235"/>
      <c r="R7" s="187"/>
      <c r="S7" s="235"/>
      <c r="T7" s="235"/>
      <c r="U7" s="235"/>
      <c r="V7" s="235"/>
      <c r="W7" s="235"/>
      <c r="X7" s="235"/>
      <c r="Z7" s="535"/>
      <c r="AA7" s="535"/>
      <c r="AB7" s="535"/>
      <c r="AC7" s="535"/>
      <c r="AD7" s="535"/>
      <c r="AE7" s="535"/>
    </row>
    <row r="8" spans="3:31" s="160" customFormat="1" ht="20.100000000000001" customHeight="1" x14ac:dyDescent="0.25">
      <c r="C8" s="1494" t="s">
        <v>285</v>
      </c>
      <c r="D8" s="1494"/>
      <c r="E8" s="1494"/>
      <c r="F8" s="1494"/>
      <c r="G8" s="1494"/>
      <c r="H8" s="1496" t="s">
        <v>286</v>
      </c>
      <c r="I8" s="1497"/>
      <c r="J8" s="1497"/>
      <c r="K8" s="1498"/>
      <c r="L8" s="242" t="s">
        <v>287</v>
      </c>
      <c r="M8" s="243" t="s">
        <v>95</v>
      </c>
      <c r="N8" s="243" t="s">
        <v>76</v>
      </c>
      <c r="O8" s="243" t="s">
        <v>84</v>
      </c>
      <c r="P8" s="243" t="s">
        <v>288</v>
      </c>
      <c r="Q8" s="244" t="s">
        <v>289</v>
      </c>
      <c r="R8" s="534"/>
      <c r="S8" s="242" t="s">
        <v>287</v>
      </c>
      <c r="T8" s="243" t="s">
        <v>95</v>
      </c>
      <c r="U8" s="243" t="s">
        <v>76</v>
      </c>
      <c r="V8" s="243" t="s">
        <v>84</v>
      </c>
      <c r="W8" s="243" t="s">
        <v>288</v>
      </c>
      <c r="X8" s="244" t="s">
        <v>289</v>
      </c>
      <c r="Z8" s="536" t="s">
        <v>287</v>
      </c>
      <c r="AA8" s="537" t="s">
        <v>95</v>
      </c>
      <c r="AB8" s="537" t="s">
        <v>76</v>
      </c>
      <c r="AC8" s="537" t="s">
        <v>84</v>
      </c>
      <c r="AD8" s="537" t="s">
        <v>288</v>
      </c>
      <c r="AE8" s="538" t="s">
        <v>289</v>
      </c>
    </row>
    <row r="9" spans="3:31" ht="20.100000000000001" customHeight="1" x14ac:dyDescent="0.25">
      <c r="C9" s="1495"/>
      <c r="D9" s="1495"/>
      <c r="E9" s="1495"/>
      <c r="F9" s="1495"/>
      <c r="G9" s="1495"/>
      <c r="H9" s="1479" t="s">
        <v>23</v>
      </c>
      <c r="I9" s="1479"/>
      <c r="J9" s="1479"/>
      <c r="K9" s="1479"/>
      <c r="L9" s="255">
        <f ca="1">VLOOKUP($L$6,'Main Table'!$B$5:$Z$28,2,FALSE)</f>
        <v>12</v>
      </c>
      <c r="M9" s="256">
        <f ca="1">VLOOKUP($L$6,'Main Table'!$B$5:$Z$28,3,FALSE)</f>
        <v>4</v>
      </c>
      <c r="N9" s="256">
        <f ca="1">VLOOKUP($L$6,'Main Table'!$B$5:$Z$28,4,FALSE)</f>
        <v>6</v>
      </c>
      <c r="O9" s="256">
        <f ca="1">VLOOKUP($L$6,'Main Table'!$B$5:$Z$28,5,FALSE)</f>
        <v>2</v>
      </c>
      <c r="P9" s="256">
        <f ca="1">VLOOKUP($L$6,'Main Table'!$B$5:$Z$28,6,FALSE)</f>
        <v>20</v>
      </c>
      <c r="Q9" s="257">
        <f ca="1">VLOOKUP($L$6,'Main Table'!$B$5:$Z$28,7,FALSE)</f>
        <v>14</v>
      </c>
      <c r="R9" s="530"/>
      <c r="S9" s="255">
        <f ca="1">VLOOKUP($S$6,'Main Table'!$B$5:$Z$28,2,FALSE)</f>
        <v>12</v>
      </c>
      <c r="T9" s="256">
        <f ca="1">VLOOKUP($S$6,'Main Table'!$B$5:$Z$28,3,FALSE)</f>
        <v>2</v>
      </c>
      <c r="U9" s="256">
        <f ca="1">VLOOKUP($S$6,'Main Table'!$B$5:$Z$28,4,FALSE)</f>
        <v>2</v>
      </c>
      <c r="V9" s="256">
        <f ca="1">VLOOKUP($S$6,'Main Table'!$B$5:$Z$28,5,FALSE)</f>
        <v>8</v>
      </c>
      <c r="W9" s="256">
        <f ca="1">VLOOKUP($S$6,'Main Table'!$B$5:$Z$28,6,FALSE)</f>
        <v>10</v>
      </c>
      <c r="X9" s="257">
        <f ca="1">VLOOKUP($S$6,'Main Table'!$B$5:$Z$28,7,FALSE)</f>
        <v>19</v>
      </c>
      <c r="Z9" s="614">
        <f ca="1">'League Summary'!$H$5</f>
        <v>144</v>
      </c>
      <c r="AA9" s="615">
        <f ca="1">SUM(AA10:AA11)</f>
        <v>96</v>
      </c>
      <c r="AB9" s="540">
        <f ca="1">AB10</f>
        <v>48</v>
      </c>
      <c r="AC9" s="615">
        <f ca="1">SUM(AC10:AC11)</f>
        <v>96</v>
      </c>
      <c r="AD9" s="1638">
        <f t="shared" ref="AD9" ca="1" si="0">AD10+AE10</f>
        <v>375</v>
      </c>
      <c r="AE9" s="1639"/>
    </row>
    <row r="10" spans="3:31" ht="20.100000000000001" customHeight="1" x14ac:dyDescent="0.25">
      <c r="C10" s="1485"/>
      <c r="D10" s="1485"/>
      <c r="E10" s="1485"/>
      <c r="F10" s="1485"/>
      <c r="G10" s="1485"/>
      <c r="H10" s="1499" t="s">
        <v>7</v>
      </c>
      <c r="I10" s="1499"/>
      <c r="J10" s="1499"/>
      <c r="K10" s="1499"/>
      <c r="L10" s="247">
        <f ca="1">VLOOKUP($L$6,'Main Table'!$B$32:$Z$55,2,FALSE)</f>
        <v>6</v>
      </c>
      <c r="M10" s="248">
        <f ca="1">VLOOKUP($L$6,'Main Table'!$B$32:$Z$55,3,FALSE)</f>
        <v>4</v>
      </c>
      <c r="N10" s="248">
        <f ca="1">VLOOKUP($L$6,'Main Table'!$B$32:$Z$55,4,FALSE)</f>
        <v>2</v>
      </c>
      <c r="O10" s="248">
        <f ca="1">VLOOKUP($L$6,'Main Table'!$B$32:$Z$55,5,FALSE)</f>
        <v>0</v>
      </c>
      <c r="P10" s="248">
        <f ca="1">VLOOKUP($L$6,'Main Table'!$B$32:$Z$55,6,FALSE)</f>
        <v>14</v>
      </c>
      <c r="Q10" s="171">
        <f ca="1">VLOOKUP($L$6,'Main Table'!$B$32:$Z$55,7,FALSE)</f>
        <v>5</v>
      </c>
      <c r="R10" s="530"/>
      <c r="S10" s="247">
        <f ca="1">VLOOKUP($S$6,'Main Table'!$B$32:$Z$55,2,FALSE)</f>
        <v>6</v>
      </c>
      <c r="T10" s="248">
        <f ca="1">VLOOKUP($S$6,'Main Table'!$B$32:$Z$55,3,FALSE)</f>
        <v>1</v>
      </c>
      <c r="U10" s="248">
        <f ca="1">VLOOKUP($S$6,'Main Table'!$B$32:$Z$55,4,FALSE)</f>
        <v>1</v>
      </c>
      <c r="V10" s="248">
        <f ca="1">VLOOKUP($S$6,'Main Table'!$B$32:$Z$55,5,FALSE)</f>
        <v>4</v>
      </c>
      <c r="W10" s="248">
        <f ca="1">VLOOKUP($S$6,'Main Table'!$B$32:$Z$55,6,FALSE)</f>
        <v>5</v>
      </c>
      <c r="X10" s="171">
        <f ca="1">VLOOKUP($S$6,'Main Table'!$B$32:$Z$55,7,FALSE)</f>
        <v>8</v>
      </c>
      <c r="Z10" s="542">
        <f ca="1">'League Summary'!$H$5</f>
        <v>144</v>
      </c>
      <c r="AA10" s="543">
        <f ca="1">'League Summary'!$E$17</f>
        <v>59</v>
      </c>
      <c r="AB10" s="543">
        <f ca="1">'League Summary'!$E$18</f>
        <v>48</v>
      </c>
      <c r="AC10" s="543">
        <f ca="1">'League Summary'!$E$19</f>
        <v>37</v>
      </c>
      <c r="AD10" s="543">
        <f ca="1">'League Summary'!$F$11</f>
        <v>212</v>
      </c>
      <c r="AE10" s="544">
        <f ca="1">'League Summary'!$F$12</f>
        <v>163</v>
      </c>
    </row>
    <row r="11" spans="3:31" ht="20.100000000000001" customHeight="1" x14ac:dyDescent="0.25">
      <c r="C11" s="1485"/>
      <c r="D11" s="1485"/>
      <c r="E11" s="1485"/>
      <c r="F11" s="1485"/>
      <c r="G11" s="1485"/>
      <c r="H11" s="1439" t="s">
        <v>8</v>
      </c>
      <c r="I11" s="1439"/>
      <c r="J11" s="1439"/>
      <c r="K11" s="1439"/>
      <c r="L11" s="245">
        <f ca="1">VLOOKUP($L$6,'Main Table'!$B$59:$Z$82,2,FALSE)</f>
        <v>6</v>
      </c>
      <c r="M11" s="882">
        <f ca="1">VLOOKUP($L$6,'Main Table'!$B$59:$Z$82,3,FALSE)</f>
        <v>0</v>
      </c>
      <c r="N11" s="882">
        <f ca="1">VLOOKUP($L$6,'Main Table'!$B$59:$Z$82,4,FALSE)</f>
        <v>4</v>
      </c>
      <c r="O11" s="882">
        <f ca="1">VLOOKUP($L$6,'Main Table'!$B$59:$Z$82,5,FALSE)</f>
        <v>2</v>
      </c>
      <c r="P11" s="882">
        <f ca="1">VLOOKUP($L$6,'Main Table'!$B$59:$Z$82,6,FALSE)</f>
        <v>6</v>
      </c>
      <c r="Q11" s="179">
        <f ca="1">VLOOKUP($L$6,'Main Table'!$B$59:$Z$82,7,FALSE)</f>
        <v>9</v>
      </c>
      <c r="R11" s="530"/>
      <c r="S11" s="245">
        <f ca="1">VLOOKUP($S$6,'Main Table'!$B$59:$Z$82,2,FALSE)</f>
        <v>6</v>
      </c>
      <c r="T11" s="882">
        <f ca="1">VLOOKUP($S$6,'Main Table'!$B$59:$Z$82,3,FALSE)</f>
        <v>1</v>
      </c>
      <c r="U11" s="882">
        <f ca="1">VLOOKUP($S$6,'Main Table'!$B$59:$Z$82,4,FALSE)</f>
        <v>1</v>
      </c>
      <c r="V11" s="882">
        <f ca="1">VLOOKUP($S$6,'Main Table'!$B$59:$Z$82,5,FALSE)</f>
        <v>4</v>
      </c>
      <c r="W11" s="882">
        <f ca="1">VLOOKUP($S$6,'Main Table'!$B$59:$Z$82,6,FALSE)</f>
        <v>5</v>
      </c>
      <c r="X11" s="179">
        <f ca="1">VLOOKUP($S$6,'Main Table'!$B$59:$Z$82,7,FALSE)</f>
        <v>11</v>
      </c>
      <c r="Z11" s="545">
        <f ca="1">'League Summary'!$H$5</f>
        <v>144</v>
      </c>
      <c r="AA11" s="886">
        <f ca="1">AC10</f>
        <v>37</v>
      </c>
      <c r="AB11" s="886">
        <f ca="1">AB10</f>
        <v>48</v>
      </c>
      <c r="AC11" s="886">
        <f ca="1">AA10</f>
        <v>59</v>
      </c>
      <c r="AD11" s="886">
        <f ca="1">AE10</f>
        <v>163</v>
      </c>
      <c r="AE11" s="547">
        <f ca="1">AD10</f>
        <v>212</v>
      </c>
    </row>
    <row r="12" spans="3:31" ht="8.1" customHeight="1" x14ac:dyDescent="0.25">
      <c r="C12" s="883"/>
      <c r="D12" s="883"/>
      <c r="E12" s="883"/>
      <c r="F12" s="883"/>
      <c r="G12" s="883"/>
      <c r="H12" s="163"/>
      <c r="I12" s="163"/>
      <c r="J12" s="163"/>
      <c r="K12" s="163"/>
      <c r="L12" s="163"/>
      <c r="M12" s="163"/>
      <c r="N12" s="163"/>
      <c r="O12" s="163"/>
      <c r="P12" s="163"/>
      <c r="Q12" s="163"/>
      <c r="R12" s="187"/>
      <c r="S12" s="163"/>
      <c r="T12" s="163"/>
      <c r="U12" s="163"/>
      <c r="V12" s="163"/>
      <c r="W12" s="163"/>
      <c r="X12" s="163"/>
      <c r="Z12" s="548"/>
      <c r="AA12" s="548"/>
      <c r="AB12" s="548"/>
      <c r="AC12" s="548"/>
      <c r="AD12" s="548"/>
      <c r="AE12" s="548"/>
    </row>
    <row r="13" spans="3:31" ht="20.100000000000001" customHeight="1" x14ac:dyDescent="0.25">
      <c r="C13" s="1703" t="s">
        <v>642</v>
      </c>
      <c r="D13" s="1704"/>
      <c r="E13" s="1704"/>
      <c r="F13" s="1704"/>
      <c r="G13" s="1704"/>
      <c r="H13" s="1704"/>
      <c r="I13" s="1704"/>
      <c r="J13" s="1704"/>
      <c r="K13" s="1705"/>
      <c r="L13" s="1706" t="s">
        <v>644</v>
      </c>
      <c r="M13" s="1679"/>
      <c r="N13" s="1679" t="s">
        <v>653</v>
      </c>
      <c r="O13" s="1679"/>
      <c r="P13" s="1679" t="s">
        <v>135</v>
      </c>
      <c r="Q13" s="1680"/>
      <c r="R13" s="891"/>
      <c r="S13" s="1706" t="s">
        <v>644</v>
      </c>
      <c r="T13" s="1679"/>
      <c r="U13" s="1679" t="s">
        <v>653</v>
      </c>
      <c r="V13" s="1679"/>
      <c r="W13" s="1679" t="s">
        <v>135</v>
      </c>
      <c r="X13" s="1680"/>
      <c r="Y13" s="123"/>
      <c r="Z13" s="1681" t="s">
        <v>644</v>
      </c>
      <c r="AA13" s="1682"/>
      <c r="AB13" s="1682" t="s">
        <v>653</v>
      </c>
      <c r="AC13" s="1682"/>
      <c r="AD13" s="1682" t="s">
        <v>135</v>
      </c>
      <c r="AE13" s="1683"/>
    </row>
    <row r="14" spans="3:31" ht="20.100000000000001" customHeight="1" x14ac:dyDescent="0.25">
      <c r="C14" s="1476" t="s">
        <v>651</v>
      </c>
      <c r="D14" s="1476"/>
      <c r="E14" s="1476"/>
      <c r="F14" s="1476"/>
      <c r="G14" s="1476"/>
      <c r="H14" s="1479" t="s">
        <v>23</v>
      </c>
      <c r="I14" s="1479"/>
      <c r="J14" s="1479"/>
      <c r="K14" s="1479"/>
      <c r="L14" s="1722">
        <f t="shared" ref="L14" ca="1" si="1">IFERROR(L15+L16,"-")</f>
        <v>23</v>
      </c>
      <c r="M14" s="1719"/>
      <c r="N14" s="1719">
        <f t="shared" ref="N14" ca="1" si="2">IFERROR(N15+N16,"-")</f>
        <v>1</v>
      </c>
      <c r="O14" s="1719"/>
      <c r="P14" s="1720">
        <f t="shared" ref="P14" ca="1" si="3">IFERROR(P15+P16,"-")</f>
        <v>255</v>
      </c>
      <c r="Q14" s="1721"/>
      <c r="R14" s="530"/>
      <c r="S14" s="1722">
        <f t="shared" ref="S14" ca="1" si="4">IFERROR(S15+S16,"-")</f>
        <v>17</v>
      </c>
      <c r="T14" s="1719"/>
      <c r="U14" s="1719">
        <f t="shared" ref="U14" ca="1" si="5">IFERROR(U15+U16,"-")</f>
        <v>1</v>
      </c>
      <c r="V14" s="1719"/>
      <c r="W14" s="1720">
        <f t="shared" ref="W14" ca="1" si="6">IFERROR(W15+W16,"-")</f>
        <v>195</v>
      </c>
      <c r="X14" s="1721"/>
      <c r="Z14" s="1724">
        <f ca="1">IFERROR(Z15+Z16,"-")</f>
        <v>473</v>
      </c>
      <c r="AA14" s="1725"/>
      <c r="AB14" s="1726">
        <f ca="1">IFERROR(AB15+AB16,"-")</f>
        <v>21</v>
      </c>
      <c r="AC14" s="1725"/>
      <c r="AD14" s="1716">
        <f ca="1">IFERROR(AD15+AD16,"-")</f>
        <v>5255</v>
      </c>
      <c r="AE14" s="1717"/>
    </row>
    <row r="15" spans="3:31" ht="20.100000000000001" customHeight="1" x14ac:dyDescent="0.25">
      <c r="C15" s="1477"/>
      <c r="D15" s="1477"/>
      <c r="E15" s="1477"/>
      <c r="F15" s="1477"/>
      <c r="G15" s="1477"/>
      <c r="H15" s="1499" t="s">
        <v>7</v>
      </c>
      <c r="I15" s="1499"/>
      <c r="J15" s="1499"/>
      <c r="K15" s="1499"/>
      <c r="L15" s="1718">
        <f ca="1">IFERROR(SUMPRODUCT(--(data!$BX$3:$BX$554=$L$6),data!$CO$3:$CO$554),"-")</f>
        <v>15</v>
      </c>
      <c r="M15" s="1707"/>
      <c r="N15" s="1707">
        <f ca="1">IFERROR(SUMPRODUCT(--(data!$BX$3:$BX$554=$L$6),data!$CQ$3:$CQ$554),"-")</f>
        <v>1</v>
      </c>
      <c r="O15" s="1707"/>
      <c r="P15" s="1708">
        <f ca="1">IFERROR(SUMPRODUCT(--(data!$BX$3:$BX$554=$L$6),data!$EU$3:$EU$554),"-")</f>
        <v>175</v>
      </c>
      <c r="Q15" s="1709"/>
      <c r="R15" s="530"/>
      <c r="S15" s="1718">
        <f ca="1">IFERROR(SUMPRODUCT(--(data!$BX$3:$BX$554=$S$6),data!$CO$3:$CO$554),"-")</f>
        <v>9</v>
      </c>
      <c r="T15" s="1707"/>
      <c r="U15" s="1707">
        <f ca="1">IFERROR(SUMPRODUCT(--(data!$BX$3:$BX$554=$S$6),data!$CQ$3:$CQ$554),"-")</f>
        <v>0</v>
      </c>
      <c r="V15" s="1707"/>
      <c r="W15" s="1708">
        <f ca="1">IFERROR(SUMPRODUCT(--(data!$BX$3:$BX$554=$S$6),data!$EU$3:$EU$554),"-")</f>
        <v>90</v>
      </c>
      <c r="X15" s="1709"/>
      <c r="Z15" s="1710">
        <f ca="1">IFERROR(SUM(data!$CO$3:$CO$554),"-")</f>
        <v>219</v>
      </c>
      <c r="AA15" s="1711"/>
      <c r="AB15" s="1712">
        <f ca="1">IFERROR(SUM(data!$CQ$3:$CQ$554),"-")</f>
        <v>8</v>
      </c>
      <c r="AC15" s="1711"/>
      <c r="AD15" s="1713">
        <f ca="1">IFERROR(SUM(data!$EU$3:$EU$554),"-")</f>
        <v>2390</v>
      </c>
      <c r="AE15" s="1714"/>
    </row>
    <row r="16" spans="3:31" ht="20.100000000000001" customHeight="1" x14ac:dyDescent="0.25">
      <c r="C16" s="1478"/>
      <c r="D16" s="1478"/>
      <c r="E16" s="1478"/>
      <c r="F16" s="1478"/>
      <c r="G16" s="1478"/>
      <c r="H16" s="1439" t="s">
        <v>8</v>
      </c>
      <c r="I16" s="1439"/>
      <c r="J16" s="1439"/>
      <c r="K16" s="1439"/>
      <c r="L16" s="1715">
        <f ca="1">IFERROR(SUMPRODUCT(--(data!$BY$3:$BY$554=$L$6),data!$CP$3:$CP$554),"-")</f>
        <v>8</v>
      </c>
      <c r="M16" s="1692"/>
      <c r="N16" s="1692">
        <f ca="1">IFERROR(SUMPRODUCT(--(data!$BY$3:$BY$554=$L$6),data!$CR$3:$CR$554),"-")</f>
        <v>0</v>
      </c>
      <c r="O16" s="1692"/>
      <c r="P16" s="1693">
        <f ca="1">IFERROR(SUMPRODUCT(--(data!$BY$3:$BY$554=$L$6),data!$EV$3:$EV$554),"-")</f>
        <v>80</v>
      </c>
      <c r="Q16" s="1694"/>
      <c r="R16" s="530"/>
      <c r="S16" s="1715">
        <f ca="1">IFERROR(SUMPRODUCT(--(data!$BY$3:$BY$554=$S$6),data!$CP$3:$CP$554),"-")</f>
        <v>8</v>
      </c>
      <c r="T16" s="1692"/>
      <c r="U16" s="1692">
        <f ca="1">IFERROR(SUMPRODUCT(--(data!$BY$3:$BY$554=$S$6),data!$CR$3:$CR$554),"-")</f>
        <v>1</v>
      </c>
      <c r="V16" s="1692"/>
      <c r="W16" s="1693">
        <f ca="1">IFERROR(SUMPRODUCT(--(data!$BY$3:$BY$554=$S$6),data!$EV$3:$EV$554),"-")</f>
        <v>105</v>
      </c>
      <c r="X16" s="1694"/>
      <c r="Z16" s="1695">
        <f ca="1">IFERROR(SUM(data!$CP$3:$CP$554),"-")</f>
        <v>254</v>
      </c>
      <c r="AA16" s="1696"/>
      <c r="AB16" s="1697">
        <f ca="1">IFERROR(SUM(data!$CR$3:$CR$554),"-")</f>
        <v>13</v>
      </c>
      <c r="AC16" s="1696"/>
      <c r="AD16" s="1701">
        <f ca="1">IFERROR(SUM(data!$EV$3:$EV$554),"-")</f>
        <v>2865</v>
      </c>
      <c r="AE16" s="1702"/>
    </row>
    <row r="17" spans="3:31" ht="8.1" customHeight="1" x14ac:dyDescent="0.25">
      <c r="C17" s="883"/>
      <c r="D17" s="883"/>
      <c r="E17" s="883"/>
      <c r="F17" s="883"/>
      <c r="G17" s="883"/>
      <c r="H17" s="163"/>
      <c r="I17" s="163"/>
      <c r="J17" s="163"/>
      <c r="K17" s="163"/>
      <c r="L17" s="163"/>
      <c r="M17" s="163"/>
      <c r="N17" s="163"/>
      <c r="O17" s="163"/>
      <c r="P17" s="163"/>
      <c r="Q17" s="163"/>
      <c r="R17" s="187"/>
      <c r="S17" s="163"/>
      <c r="T17" s="163"/>
      <c r="U17" s="163"/>
      <c r="V17" s="163"/>
      <c r="W17" s="163"/>
      <c r="X17" s="163"/>
      <c r="Z17" s="548"/>
      <c r="AA17" s="548"/>
      <c r="AB17" s="548"/>
      <c r="AC17" s="548"/>
      <c r="AD17" s="548"/>
      <c r="AE17" s="548"/>
    </row>
    <row r="18" spans="3:31" ht="20.100000000000001" customHeight="1" x14ac:dyDescent="0.25">
      <c r="C18" s="1703" t="s">
        <v>643</v>
      </c>
      <c r="D18" s="1704"/>
      <c r="E18" s="1704"/>
      <c r="F18" s="1704"/>
      <c r="G18" s="1704"/>
      <c r="H18" s="1704"/>
      <c r="I18" s="1704"/>
      <c r="J18" s="1704"/>
      <c r="K18" s="1705"/>
      <c r="L18" s="1706" t="s">
        <v>644</v>
      </c>
      <c r="M18" s="1679"/>
      <c r="N18" s="1679" t="s">
        <v>653</v>
      </c>
      <c r="O18" s="1679"/>
      <c r="P18" s="1679" t="s">
        <v>135</v>
      </c>
      <c r="Q18" s="1680"/>
      <c r="R18" s="891"/>
      <c r="S18" s="1706" t="s">
        <v>644</v>
      </c>
      <c r="T18" s="1679"/>
      <c r="U18" s="1679" t="s">
        <v>653</v>
      </c>
      <c r="V18" s="1679"/>
      <c r="W18" s="1679" t="s">
        <v>135</v>
      </c>
      <c r="X18" s="1680"/>
      <c r="Y18" s="123"/>
      <c r="Z18" s="1681" t="s">
        <v>644</v>
      </c>
      <c r="AA18" s="1682"/>
      <c r="AB18" s="1682" t="s">
        <v>653</v>
      </c>
      <c r="AC18" s="1682"/>
      <c r="AD18" s="1682" t="s">
        <v>135</v>
      </c>
      <c r="AE18" s="1683"/>
    </row>
    <row r="19" spans="3:31" ht="20.100000000000001" customHeight="1" x14ac:dyDescent="0.25">
      <c r="C19" s="1689" t="s">
        <v>652</v>
      </c>
      <c r="D19" s="1689"/>
      <c r="E19" s="1689"/>
      <c r="F19" s="1689"/>
      <c r="G19" s="1689"/>
      <c r="H19" s="1401" t="s">
        <v>23</v>
      </c>
      <c r="I19" s="1401"/>
      <c r="J19" s="1401"/>
      <c r="K19" s="1401"/>
      <c r="L19" s="1687">
        <f t="shared" ref="L19" ca="1" si="7">IFERROR(L14/$L9,"-")</f>
        <v>1.9166666666666667</v>
      </c>
      <c r="M19" s="1688"/>
      <c r="N19" s="1688">
        <f t="shared" ref="N19" ca="1" si="8">IFERROR(N14/$L9,"-")</f>
        <v>8.3333333333333329E-2</v>
      </c>
      <c r="O19" s="1688"/>
      <c r="P19" s="1688">
        <f t="shared" ref="P19" ca="1" si="9">IFERROR(P14/$L9,"-")</f>
        <v>21.25</v>
      </c>
      <c r="Q19" s="1691"/>
      <c r="R19" s="530"/>
      <c r="S19" s="1687">
        <f t="shared" ref="S19:W19" ca="1" si="10">IFERROR(S14/$S9,"-")</f>
        <v>1.4166666666666667</v>
      </c>
      <c r="T19" s="1688"/>
      <c r="U19" s="1688">
        <f t="shared" ca="1" si="10"/>
        <v>8.3333333333333329E-2</v>
      </c>
      <c r="V19" s="1688"/>
      <c r="W19" s="1688">
        <f t="shared" ca="1" si="10"/>
        <v>16.25</v>
      </c>
      <c r="X19" s="1691"/>
      <c r="Z19" s="1698">
        <f t="shared" ref="Z19:AD19" ca="1" si="11">IFERROR(Z14/$Z9,"-")</f>
        <v>3.2847222222222223</v>
      </c>
      <c r="AA19" s="1699"/>
      <c r="AB19" s="1700">
        <f t="shared" ca="1" si="11"/>
        <v>0.14583333333333334</v>
      </c>
      <c r="AC19" s="1699"/>
      <c r="AD19" s="1677">
        <f t="shared" ca="1" si="11"/>
        <v>36.493055555555557</v>
      </c>
      <c r="AE19" s="1678"/>
    </row>
    <row r="20" spans="3:31" ht="20.100000000000001" customHeight="1" x14ac:dyDescent="0.25">
      <c r="C20" s="1477"/>
      <c r="D20" s="1477"/>
      <c r="E20" s="1477"/>
      <c r="F20" s="1477"/>
      <c r="G20" s="1477"/>
      <c r="H20" s="1499" t="s">
        <v>7</v>
      </c>
      <c r="I20" s="1499"/>
      <c r="J20" s="1499"/>
      <c r="K20" s="1499"/>
      <c r="L20" s="1675">
        <f t="shared" ref="L20" ca="1" si="12">IFERROR(L15/$L10,"-")</f>
        <v>2.5</v>
      </c>
      <c r="M20" s="1667"/>
      <c r="N20" s="1667">
        <f t="shared" ref="N20" ca="1" si="13">IFERROR(N15/$L10,"-")</f>
        <v>0.16666666666666666</v>
      </c>
      <c r="O20" s="1667"/>
      <c r="P20" s="1667">
        <f t="shared" ref="P20" ca="1" si="14">IFERROR(P15/$L10,"-")</f>
        <v>29.166666666666668</v>
      </c>
      <c r="Q20" s="1668"/>
      <c r="R20" s="530"/>
      <c r="S20" s="1675">
        <f t="shared" ref="S20" ca="1" si="15">IFERROR(S15/$S10,"-")</f>
        <v>1.5</v>
      </c>
      <c r="T20" s="1667"/>
      <c r="U20" s="1667">
        <f t="shared" ref="U20" ca="1" si="16">IFERROR(U15/$S10,"-")</f>
        <v>0</v>
      </c>
      <c r="V20" s="1667"/>
      <c r="W20" s="1667">
        <f t="shared" ref="W20" ca="1" si="17">IFERROR(W15/$S10,"-")</f>
        <v>15</v>
      </c>
      <c r="X20" s="1668"/>
      <c r="Z20" s="1669">
        <f t="shared" ref="Z20" ca="1" si="18">IFERROR(Z15/$Z10,"-")</f>
        <v>1.5208333333333333</v>
      </c>
      <c r="AA20" s="1670"/>
      <c r="AB20" s="1670">
        <f t="shared" ref="AB20" ca="1" si="19">IFERROR(AB15/$Z10,"-")</f>
        <v>5.5555555555555552E-2</v>
      </c>
      <c r="AC20" s="1670"/>
      <c r="AD20" s="1670">
        <f t="shared" ref="AD20" ca="1" si="20">IFERROR(AD15/$Z10,"-")</f>
        <v>16.597222222222221</v>
      </c>
      <c r="AE20" s="1671"/>
    </row>
    <row r="21" spans="3:31" ht="20.100000000000001" customHeight="1" x14ac:dyDescent="0.25">
      <c r="C21" s="1690"/>
      <c r="D21" s="1690"/>
      <c r="E21" s="1690"/>
      <c r="F21" s="1690"/>
      <c r="G21" s="1690"/>
      <c r="H21" s="1392" t="s">
        <v>8</v>
      </c>
      <c r="I21" s="1392"/>
      <c r="J21" s="1392"/>
      <c r="K21" s="1392"/>
      <c r="L21" s="1672">
        <f t="shared" ref="L21" ca="1" si="21">IFERROR(L16/$L11,"-")</f>
        <v>1.3333333333333333</v>
      </c>
      <c r="M21" s="1673"/>
      <c r="N21" s="1673">
        <f t="shared" ref="N21" ca="1" si="22">IFERROR(N16/$L11,"-")</f>
        <v>0</v>
      </c>
      <c r="O21" s="1673"/>
      <c r="P21" s="1673">
        <f t="shared" ref="P21" ca="1" si="23">IFERROR(P16/$L11,"-")</f>
        <v>13.333333333333334</v>
      </c>
      <c r="Q21" s="1674"/>
      <c r="R21" s="530"/>
      <c r="S21" s="1672">
        <f t="shared" ref="S21" ca="1" si="24">IFERROR(S16/$S11,"-")</f>
        <v>1.3333333333333333</v>
      </c>
      <c r="T21" s="1673"/>
      <c r="U21" s="1673">
        <f t="shared" ref="U21" ca="1" si="25">IFERROR(U16/$S11,"-")</f>
        <v>0.16666666666666666</v>
      </c>
      <c r="V21" s="1673"/>
      <c r="W21" s="1673">
        <f t="shared" ref="W21" ca="1" si="26">IFERROR(W16/$S11,"-")</f>
        <v>17.5</v>
      </c>
      <c r="X21" s="1674"/>
      <c r="Z21" s="1676">
        <f t="shared" ref="Z21" ca="1" si="27">IFERROR(Z16/$Z11,"-")</f>
        <v>1.7638888888888888</v>
      </c>
      <c r="AA21" s="1665"/>
      <c r="AB21" s="1665">
        <f t="shared" ref="AB21" ca="1" si="28">IFERROR(AB16/$Z11,"-")</f>
        <v>9.0277777777777776E-2</v>
      </c>
      <c r="AC21" s="1665"/>
      <c r="AD21" s="1665">
        <f t="shared" ref="AD21" ca="1" si="29">IFERROR(AD16/$Z11,"-")</f>
        <v>19.895833333333332</v>
      </c>
      <c r="AE21" s="1666"/>
    </row>
    <row r="22" spans="3:31" ht="5.0999999999999996" customHeight="1" x14ac:dyDescent="0.25"/>
    <row r="23" spans="3:31" ht="20.100000000000001" customHeight="1" x14ac:dyDescent="0.25">
      <c r="D23" s="1723" t="s">
        <v>730</v>
      </c>
      <c r="E23" s="1723"/>
      <c r="F23" s="1723"/>
      <c r="G23" s="1723"/>
      <c r="H23" s="1723"/>
      <c r="I23" s="1723"/>
      <c r="J23" s="1723"/>
      <c r="K23" s="1723"/>
      <c r="L23" s="1723"/>
      <c r="M23" s="1723"/>
      <c r="N23" s="1723"/>
      <c r="O23" s="1723"/>
      <c r="P23" s="1723"/>
      <c r="Q23" s="1723"/>
      <c r="R23" s="1723"/>
      <c r="S23" s="1723"/>
      <c r="T23" s="1723"/>
      <c r="U23" s="1723"/>
      <c r="V23" s="1723"/>
      <c r="W23" s="1723"/>
      <c r="X23" s="1723"/>
      <c r="Y23" s="1723"/>
      <c r="Z23" s="1723"/>
      <c r="AA23" s="1723"/>
      <c r="AB23" s="1723"/>
      <c r="AC23" s="1723"/>
      <c r="AD23" s="1723"/>
      <c r="AE23" s="1723"/>
    </row>
  </sheetData>
  <sheetProtection sheet="1" objects="1" scenarios="1"/>
  <mergeCells count="102">
    <mergeCell ref="C1:AE1"/>
    <mergeCell ref="L5:Q5"/>
    <mergeCell ref="S5:X5"/>
    <mergeCell ref="Z5:AE5"/>
    <mergeCell ref="C6:K6"/>
    <mergeCell ref="L6:Q6"/>
    <mergeCell ref="S6:X6"/>
    <mergeCell ref="Z6:AE6"/>
    <mergeCell ref="T3:W3"/>
    <mergeCell ref="Y3:Z3"/>
    <mergeCell ref="C13:K13"/>
    <mergeCell ref="L13:M13"/>
    <mergeCell ref="N13:O13"/>
    <mergeCell ref="P13:Q13"/>
    <mergeCell ref="S13:T13"/>
    <mergeCell ref="U13:V13"/>
    <mergeCell ref="U14:V14"/>
    <mergeCell ref="D23:AE23"/>
    <mergeCell ref="C8:G11"/>
    <mergeCell ref="H8:K8"/>
    <mergeCell ref="H9:K9"/>
    <mergeCell ref="AD9:AE9"/>
    <mergeCell ref="H10:K10"/>
    <mergeCell ref="H11:K11"/>
    <mergeCell ref="W13:X13"/>
    <mergeCell ref="Z13:AA13"/>
    <mergeCell ref="AB13:AC13"/>
    <mergeCell ref="AD13:AE13"/>
    <mergeCell ref="C14:G16"/>
    <mergeCell ref="H14:K14"/>
    <mergeCell ref="L14:M14"/>
    <mergeCell ref="W14:X14"/>
    <mergeCell ref="Z14:AA14"/>
    <mergeCell ref="AB14:AC14"/>
    <mergeCell ref="AD14:AE14"/>
    <mergeCell ref="H15:K15"/>
    <mergeCell ref="L15:M15"/>
    <mergeCell ref="N15:O15"/>
    <mergeCell ref="P15:Q15"/>
    <mergeCell ref="S15:T15"/>
    <mergeCell ref="N14:O14"/>
    <mergeCell ref="P14:Q14"/>
    <mergeCell ref="S14:T14"/>
    <mergeCell ref="AD16:AE16"/>
    <mergeCell ref="C18:K18"/>
    <mergeCell ref="L18:M18"/>
    <mergeCell ref="N18:O18"/>
    <mergeCell ref="P18:Q18"/>
    <mergeCell ref="S18:T18"/>
    <mergeCell ref="U15:V15"/>
    <mergeCell ref="W15:X15"/>
    <mergeCell ref="Z15:AA15"/>
    <mergeCell ref="AB15:AC15"/>
    <mergeCell ref="AD15:AE15"/>
    <mergeCell ref="H16:K16"/>
    <mergeCell ref="L16:M16"/>
    <mergeCell ref="N16:O16"/>
    <mergeCell ref="P16:Q16"/>
    <mergeCell ref="S16:T16"/>
    <mergeCell ref="AD19:AE19"/>
    <mergeCell ref="U18:V18"/>
    <mergeCell ref="W18:X18"/>
    <mergeCell ref="Z18:AA18"/>
    <mergeCell ref="AB18:AC18"/>
    <mergeCell ref="AD18:AE18"/>
    <mergeCell ref="C3:K3"/>
    <mergeCell ref="L3:O3"/>
    <mergeCell ref="Q3:R3"/>
    <mergeCell ref="S19:T19"/>
    <mergeCell ref="C19:G21"/>
    <mergeCell ref="H19:K19"/>
    <mergeCell ref="L19:M19"/>
    <mergeCell ref="N19:O19"/>
    <mergeCell ref="P19:Q19"/>
    <mergeCell ref="U16:V16"/>
    <mergeCell ref="W16:X16"/>
    <mergeCell ref="Z16:AA16"/>
    <mergeCell ref="AB16:AC16"/>
    <mergeCell ref="U19:V19"/>
    <mergeCell ref="W19:X19"/>
    <mergeCell ref="Z19:AA19"/>
    <mergeCell ref="AB19:AC19"/>
    <mergeCell ref="W21:X21"/>
    <mergeCell ref="AD21:AE21"/>
    <mergeCell ref="W20:X20"/>
    <mergeCell ref="Z20:AA20"/>
    <mergeCell ref="AB20:AC20"/>
    <mergeCell ref="AD20:AE20"/>
    <mergeCell ref="H21:K21"/>
    <mergeCell ref="L21:M21"/>
    <mergeCell ref="N21:O21"/>
    <mergeCell ref="P21:Q21"/>
    <mergeCell ref="S21:T21"/>
    <mergeCell ref="U21:V21"/>
    <mergeCell ref="H20:K20"/>
    <mergeCell ref="L20:M20"/>
    <mergeCell ref="N20:O20"/>
    <mergeCell ref="P20:Q20"/>
    <mergeCell ref="S20:T20"/>
    <mergeCell ref="U20:V20"/>
    <mergeCell ref="Z21:AA21"/>
    <mergeCell ref="AB21:AC21"/>
  </mergeCells>
  <printOptions horizontalCentered="1"/>
  <pageMargins left="0.2" right="0.2" top="0.5" bottom="0.25" header="0.3" footer="0.3"/>
  <pageSetup paperSize="9" scale="9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teams!$A$1:$A$24</xm:f>
          </x14:formula1>
          <xm:sqref>L6:Q6 S6:X6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Z28"/>
  <sheetViews>
    <sheetView showGridLines="0" showRowColHeaders="0" zoomScale="70" zoomScaleNormal="70" workbookViewId="0">
      <selection sqref="A1:Z1"/>
    </sheetView>
  </sheetViews>
  <sheetFormatPr defaultRowHeight="18.75" x14ac:dyDescent="0.25"/>
  <cols>
    <col min="1" max="1" width="9.140625" style="98"/>
    <col min="2" max="2" width="24.7109375" style="98" customWidth="1"/>
    <col min="3" max="26" width="8.7109375" style="98" customWidth="1"/>
    <col min="27" max="27" width="20.7109375" style="98" customWidth="1"/>
    <col min="28" max="16384" width="9.140625" style="98"/>
  </cols>
  <sheetData>
    <row r="1" spans="1:26" ht="35.1" customHeight="1" x14ac:dyDescent="0.25">
      <c r="A1" s="1727" t="str">
        <f>IF(OR(teams!$G$6="SC0",teams!$G$6="SC1",teams!$G$6="SC2",teams!$G$6="SC3"),"Result Matrix does not work for Scottish leagues, because teams play each other four times, so there is no convenient format for the table!",CONCATENATE('SELECT LEAGUE'!B5," 2018/2019 - RESULTS MATRIX"))</f>
        <v>England Championship 2018/2019 - RESULTS MATRIX</v>
      </c>
      <c r="B1" s="1727"/>
      <c r="C1" s="1727"/>
      <c r="D1" s="1727"/>
      <c r="E1" s="1727"/>
      <c r="F1" s="1727"/>
      <c r="G1" s="1727"/>
      <c r="H1" s="1727"/>
      <c r="I1" s="1727"/>
      <c r="J1" s="1727"/>
      <c r="K1" s="1727"/>
      <c r="L1" s="1727"/>
      <c r="M1" s="1727"/>
      <c r="N1" s="1727"/>
      <c r="O1" s="1727"/>
      <c r="P1" s="1727"/>
      <c r="Q1" s="1727"/>
      <c r="R1" s="1727"/>
      <c r="S1" s="1727"/>
      <c r="T1" s="1727"/>
      <c r="U1" s="1727"/>
      <c r="V1" s="1727"/>
      <c r="W1" s="1727"/>
      <c r="X1" s="1727"/>
      <c r="Y1" s="1727"/>
      <c r="Z1" s="1727"/>
    </row>
    <row r="2" spans="1:26" ht="9.9499999999999993" customHeight="1" x14ac:dyDescent="0.25"/>
    <row r="3" spans="1:26" hidden="1" x14ac:dyDescent="0.25">
      <c r="C3" s="99">
        <v>1</v>
      </c>
      <c r="D3" s="99">
        <f>C3+1</f>
        <v>2</v>
      </c>
      <c r="E3" s="99">
        <f t="shared" ref="E3:Z3" si="0">D3+1</f>
        <v>3</v>
      </c>
      <c r="F3" s="99">
        <f t="shared" si="0"/>
        <v>4</v>
      </c>
      <c r="G3" s="99">
        <f t="shared" si="0"/>
        <v>5</v>
      </c>
      <c r="H3" s="99">
        <f t="shared" si="0"/>
        <v>6</v>
      </c>
      <c r="I3" s="99">
        <f t="shared" si="0"/>
        <v>7</v>
      </c>
      <c r="J3" s="99">
        <f t="shared" si="0"/>
        <v>8</v>
      </c>
      <c r="K3" s="99">
        <f t="shared" si="0"/>
        <v>9</v>
      </c>
      <c r="L3" s="99">
        <f t="shared" si="0"/>
        <v>10</v>
      </c>
      <c r="M3" s="99">
        <f t="shared" si="0"/>
        <v>11</v>
      </c>
      <c r="N3" s="99">
        <f t="shared" si="0"/>
        <v>12</v>
      </c>
      <c r="O3" s="99">
        <f t="shared" si="0"/>
        <v>13</v>
      </c>
      <c r="P3" s="99">
        <f t="shared" si="0"/>
        <v>14</v>
      </c>
      <c r="Q3" s="99">
        <f t="shared" si="0"/>
        <v>15</v>
      </c>
      <c r="R3" s="99">
        <f t="shared" si="0"/>
        <v>16</v>
      </c>
      <c r="S3" s="99">
        <f t="shared" si="0"/>
        <v>17</v>
      </c>
      <c r="T3" s="99">
        <f t="shared" si="0"/>
        <v>18</v>
      </c>
      <c r="U3" s="99">
        <f t="shared" si="0"/>
        <v>19</v>
      </c>
      <c r="V3" s="99">
        <f t="shared" si="0"/>
        <v>20</v>
      </c>
      <c r="W3" s="99">
        <f t="shared" si="0"/>
        <v>21</v>
      </c>
      <c r="X3" s="99">
        <f t="shared" si="0"/>
        <v>22</v>
      </c>
      <c r="Y3" s="99">
        <f t="shared" si="0"/>
        <v>23</v>
      </c>
      <c r="Z3" s="99">
        <f t="shared" si="0"/>
        <v>24</v>
      </c>
    </row>
    <row r="4" spans="1:26" s="102" customFormat="1" ht="99.95" customHeight="1" x14ac:dyDescent="0.25">
      <c r="A4" s="100" t="s">
        <v>19</v>
      </c>
      <c r="B4" s="100" t="s">
        <v>196</v>
      </c>
      <c r="C4" s="101" t="str">
        <f ca="1">INDIRECT("b"&amp;C3+4)</f>
        <v>Aston Villa</v>
      </c>
      <c r="D4" s="101" t="str">
        <f t="shared" ref="D4:Z4" ca="1" si="1">INDIRECT("b"&amp;D3+4)</f>
        <v>Birmingham</v>
      </c>
      <c r="E4" s="101" t="str">
        <f t="shared" ca="1" si="1"/>
        <v>Blackburn</v>
      </c>
      <c r="F4" s="101" t="str">
        <f t="shared" ca="1" si="1"/>
        <v>Bolton</v>
      </c>
      <c r="G4" s="101" t="str">
        <f t="shared" ca="1" si="1"/>
        <v>Brentford</v>
      </c>
      <c r="H4" s="101" t="str">
        <f t="shared" ca="1" si="1"/>
        <v>Bristol City</v>
      </c>
      <c r="I4" s="101" t="str">
        <f t="shared" ca="1" si="1"/>
        <v>Derby</v>
      </c>
      <c r="J4" s="101" t="str">
        <f t="shared" ca="1" si="1"/>
        <v>Hull</v>
      </c>
      <c r="K4" s="101" t="str">
        <f t="shared" ca="1" si="1"/>
        <v>Ipswich</v>
      </c>
      <c r="L4" s="101" t="str">
        <f t="shared" ca="1" si="1"/>
        <v>Leeds</v>
      </c>
      <c r="M4" s="101" t="str">
        <f t="shared" ca="1" si="1"/>
        <v>Middlesbrough</v>
      </c>
      <c r="N4" s="101" t="str">
        <f t="shared" ca="1" si="1"/>
        <v>Millwall</v>
      </c>
      <c r="O4" s="101" t="str">
        <f t="shared" ca="1" si="1"/>
        <v>Norwich</v>
      </c>
      <c r="P4" s="101" t="str">
        <f t="shared" ca="1" si="1"/>
        <v>Nott'm Forest</v>
      </c>
      <c r="Q4" s="101" t="str">
        <f t="shared" ca="1" si="1"/>
        <v>Preston</v>
      </c>
      <c r="R4" s="101" t="str">
        <f t="shared" ca="1" si="1"/>
        <v>QPR</v>
      </c>
      <c r="S4" s="101" t="str">
        <f t="shared" ca="1" si="1"/>
        <v>Reading</v>
      </c>
      <c r="T4" s="101" t="str">
        <f t="shared" ca="1" si="1"/>
        <v>Rotherham</v>
      </c>
      <c r="U4" s="101" t="str">
        <f t="shared" ca="1" si="1"/>
        <v>Sheffield United</v>
      </c>
      <c r="V4" s="101" t="str">
        <f t="shared" ca="1" si="1"/>
        <v>Sheffield Weds</v>
      </c>
      <c r="W4" s="101" t="str">
        <f t="shared" ca="1" si="1"/>
        <v>Stoke</v>
      </c>
      <c r="X4" s="101" t="str">
        <f t="shared" ca="1" si="1"/>
        <v>Swansea</v>
      </c>
      <c r="Y4" s="101" t="str">
        <f t="shared" ca="1" si="1"/>
        <v>West Brom</v>
      </c>
      <c r="Z4" s="101" t="str">
        <f t="shared" ca="1" si="1"/>
        <v>Wigan</v>
      </c>
    </row>
    <row r="5" spans="1:26" ht="24.95" customHeight="1" x14ac:dyDescent="0.25">
      <c r="A5" s="103">
        <v>1</v>
      </c>
      <c r="B5" s="104" t="str">
        <f>IF(OR(teams!$G$6="SC0",teams!$G$6="SC1",teams!$G$6="SC2",teams!$G$6="SC3"),"",teams!A1)</f>
        <v>Aston Villa</v>
      </c>
      <c r="C5" s="105"/>
      <c r="D5" s="106" t="str">
        <f ca="1">IF(OR($B5="",D$4="",SUMPRODUCT(--(data!$BX$3:$BX$554=$B5),--(data!$BY$3:$BY$554=D$4))=0),"-",CONCATENATE(SUMPRODUCT(--(data!$BX$3:$BX$554=$B5),--(data!$BY$3:$BY$554=D$4),data!$BZ$3:$BZ$554),"-",SUMPRODUCT(--(data!$BX$3:$BX$554=$B5),--(data!$BY$3:$BY$554=D$4),data!$CA$3:$CA$554)))</f>
        <v>-</v>
      </c>
      <c r="E5" s="106" t="str">
        <f ca="1">IF(OR($B5="",E$4="",SUMPRODUCT(--(data!$BX$3:$BX$554=$B5),--(data!$BY$3:$BY$554=E$4))=0),"-",CONCATENATE(SUMPRODUCT(--(data!$BX$3:$BX$554=$B5),--(data!$BY$3:$BY$554=E$4),data!$BZ$3:$BZ$554),"-",SUMPRODUCT(--(data!$BX$3:$BX$554=$B5),--(data!$BY$3:$BY$554=E$4),data!$CA$3:$CA$554)))</f>
        <v>-</v>
      </c>
      <c r="F5" s="106" t="str">
        <f ca="1">IF(OR($B5="",F$4="",SUMPRODUCT(--(data!$BX$3:$BX$554=$B5),--(data!$BY$3:$BY$554=F$4))=0),"-",CONCATENATE(SUMPRODUCT(--(data!$BX$3:$BX$554=$B5),--(data!$BY$3:$BY$554=F$4),data!$BZ$3:$BZ$554),"-",SUMPRODUCT(--(data!$BX$3:$BX$554=$B5),--(data!$BY$3:$BY$554=F$4),data!$CA$3:$CA$554)))</f>
        <v>-</v>
      </c>
      <c r="G5" s="106" t="str">
        <f ca="1">IF(OR($B5="",G$4="",SUMPRODUCT(--(data!$BX$3:$BX$554=$B5),--(data!$BY$3:$BY$554=G$4))=0),"-",CONCATENATE(SUMPRODUCT(--(data!$BX$3:$BX$554=$B5),--(data!$BY$3:$BY$554=G$4),data!$BZ$3:$BZ$554),"-",SUMPRODUCT(--(data!$BX$3:$BX$554=$B5),--(data!$BY$3:$BY$554=G$4),data!$CA$3:$CA$554)))</f>
        <v>2-2</v>
      </c>
      <c r="H5" s="106" t="str">
        <f ca="1">IF(OR($B5="",H$4="",SUMPRODUCT(--(data!$BX$3:$BX$554=$B5),--(data!$BY$3:$BY$554=H$4))=0),"-",CONCATENATE(SUMPRODUCT(--(data!$BX$3:$BX$554=$B5),--(data!$BY$3:$BY$554=H$4),data!$BZ$3:$BZ$554),"-",SUMPRODUCT(--(data!$BX$3:$BX$554=$B5),--(data!$BY$3:$BY$554=H$4),data!$CA$3:$CA$554)))</f>
        <v>-</v>
      </c>
      <c r="I5" s="106" t="str">
        <f ca="1">IF(OR($B5="",I$4="",SUMPRODUCT(--(data!$BX$3:$BX$554=$B5),--(data!$BY$3:$BY$554=I$4))=0),"-",CONCATENATE(SUMPRODUCT(--(data!$BX$3:$BX$554=$B5),--(data!$BY$3:$BY$554=I$4),data!$BZ$3:$BZ$554),"-",SUMPRODUCT(--(data!$BX$3:$BX$554=$B5),--(data!$BY$3:$BY$554=I$4),data!$CA$3:$CA$554)))</f>
        <v>-</v>
      </c>
      <c r="J5" s="106" t="str">
        <f ca="1">IF(OR($B5="",J$4="",SUMPRODUCT(--(data!$BX$3:$BX$554=$B5),--(data!$BY$3:$BY$554=J$4))=0),"-",CONCATENATE(SUMPRODUCT(--(data!$BX$3:$BX$554=$B5),--(data!$BY$3:$BY$554=J$4),data!$BZ$3:$BZ$554),"-",SUMPRODUCT(--(data!$BX$3:$BX$554=$B5),--(data!$BY$3:$BY$554=J$4),data!$CA$3:$CA$554)))</f>
        <v>-</v>
      </c>
      <c r="K5" s="106" t="str">
        <f ca="1">IF(OR($B5="",K$4="",SUMPRODUCT(--(data!$BX$3:$BX$554=$B5),--(data!$BY$3:$BY$554=K$4))=0),"-",CONCATENATE(SUMPRODUCT(--(data!$BX$3:$BX$554=$B5),--(data!$BY$3:$BY$554=K$4),data!$BZ$3:$BZ$554),"-",SUMPRODUCT(--(data!$BX$3:$BX$554=$B5),--(data!$BY$3:$BY$554=K$4),data!$CA$3:$CA$554)))</f>
        <v>-</v>
      </c>
      <c r="L5" s="106" t="str">
        <f ca="1">IF(OR($B5="",L$4="",SUMPRODUCT(--(data!$BX$3:$BX$554=$B5),--(data!$BY$3:$BY$554=L$4))=0),"-",CONCATENATE(SUMPRODUCT(--(data!$BX$3:$BX$554=$B5),--(data!$BY$3:$BY$554=L$4),data!$BZ$3:$BZ$554),"-",SUMPRODUCT(--(data!$BX$3:$BX$554=$B5),--(data!$BY$3:$BY$554=L$4),data!$CA$3:$CA$554)))</f>
        <v>-</v>
      </c>
      <c r="M5" s="106" t="str">
        <f ca="1">IF(OR($B5="",M$4="",SUMPRODUCT(--(data!$BX$3:$BX$554=$B5),--(data!$BY$3:$BY$554=M$4))=0),"-",CONCATENATE(SUMPRODUCT(--(data!$BX$3:$BX$554=$B5),--(data!$BY$3:$BY$554=M$4),data!$BZ$3:$BZ$554),"-",SUMPRODUCT(--(data!$BX$3:$BX$554=$B5),--(data!$BY$3:$BY$554=M$4),data!$CA$3:$CA$554)))</f>
        <v>-</v>
      </c>
      <c r="N5" s="106" t="str">
        <f ca="1">IF(OR($B5="",N$4="",SUMPRODUCT(--(data!$BX$3:$BX$554=$B5),--(data!$BY$3:$BY$554=N$4))=0),"-",CONCATENATE(SUMPRODUCT(--(data!$BX$3:$BX$554=$B5),--(data!$BY$3:$BY$554=N$4),data!$BZ$3:$BZ$554),"-",SUMPRODUCT(--(data!$BX$3:$BX$554=$B5),--(data!$BY$3:$BY$554=N$4),data!$CA$3:$CA$554)))</f>
        <v>-</v>
      </c>
      <c r="O5" s="106" t="str">
        <f ca="1">IF(OR($B5="",O$4="",SUMPRODUCT(--(data!$BX$3:$BX$554=$B5),--(data!$BY$3:$BY$554=O$4))=0),"-",CONCATENATE(SUMPRODUCT(--(data!$BX$3:$BX$554=$B5),--(data!$BY$3:$BY$554=O$4),data!$BZ$3:$BZ$554),"-",SUMPRODUCT(--(data!$BX$3:$BX$554=$B5),--(data!$BY$3:$BY$554=O$4),data!$CA$3:$CA$554)))</f>
        <v>-</v>
      </c>
      <c r="P5" s="106" t="str">
        <f ca="1">IF(OR($B5="",P$4="",SUMPRODUCT(--(data!$BX$3:$BX$554=$B5),--(data!$BY$3:$BY$554=P$4))=0),"-",CONCATENATE(SUMPRODUCT(--(data!$BX$3:$BX$554=$B5),--(data!$BY$3:$BY$554=P$4),data!$BZ$3:$BZ$554),"-",SUMPRODUCT(--(data!$BX$3:$BX$554=$B5),--(data!$BY$3:$BY$554=P$4),data!$CA$3:$CA$554)))</f>
        <v>-</v>
      </c>
      <c r="Q5" s="106" t="str">
        <f ca="1">IF(OR($B5="",Q$4="",SUMPRODUCT(--(data!$BX$3:$BX$554=$B5),--(data!$BY$3:$BY$554=Q$4))=0),"-",CONCATENATE(SUMPRODUCT(--(data!$BX$3:$BX$554=$B5),--(data!$BY$3:$BY$554=Q$4),data!$BZ$3:$BZ$554),"-",SUMPRODUCT(--(data!$BX$3:$BX$554=$B5),--(data!$BY$3:$BY$554=Q$4),data!$CA$3:$CA$554)))</f>
        <v>3-3</v>
      </c>
      <c r="R5" s="106" t="str">
        <f ca="1">IF(OR($B5="",R$4="",SUMPRODUCT(--(data!$BX$3:$BX$554=$B5),--(data!$BY$3:$BY$554=R$4))=0),"-",CONCATENATE(SUMPRODUCT(--(data!$BX$3:$BX$554=$B5),--(data!$BY$3:$BY$554=R$4),data!$BZ$3:$BZ$554),"-",SUMPRODUCT(--(data!$BX$3:$BX$554=$B5),--(data!$BY$3:$BY$554=R$4),data!$CA$3:$CA$554)))</f>
        <v>-</v>
      </c>
      <c r="S5" s="106" t="str">
        <f ca="1">IF(OR($B5="",S$4="",SUMPRODUCT(--(data!$BX$3:$BX$554=$B5),--(data!$BY$3:$BY$554=S$4))=0),"-",CONCATENATE(SUMPRODUCT(--(data!$BX$3:$BX$554=$B5),--(data!$BY$3:$BY$554=S$4),data!$BZ$3:$BZ$554),"-",SUMPRODUCT(--(data!$BX$3:$BX$554=$B5),--(data!$BY$3:$BY$554=S$4),data!$CA$3:$CA$554)))</f>
        <v>1-1</v>
      </c>
      <c r="T5" s="106" t="str">
        <f ca="1">IF(OR($B5="",T$4="",SUMPRODUCT(--(data!$BX$3:$BX$554=$B5),--(data!$BY$3:$BY$554=T$4))=0),"-",CONCATENATE(SUMPRODUCT(--(data!$BX$3:$BX$554=$B5),--(data!$BY$3:$BY$554=T$4),data!$BZ$3:$BZ$554),"-",SUMPRODUCT(--(data!$BX$3:$BX$554=$B5),--(data!$BY$3:$BY$554=T$4),data!$CA$3:$CA$554)))</f>
        <v>2-0</v>
      </c>
      <c r="U5" s="106" t="str">
        <f ca="1">IF(OR($B5="",U$4="",SUMPRODUCT(--(data!$BX$3:$BX$554=$B5),--(data!$BY$3:$BY$554=U$4))=0),"-",CONCATENATE(SUMPRODUCT(--(data!$BX$3:$BX$554=$B5),--(data!$BY$3:$BY$554=U$4),data!$BZ$3:$BZ$554),"-",SUMPRODUCT(--(data!$BX$3:$BX$554=$B5),--(data!$BY$3:$BY$554=U$4),data!$CA$3:$CA$554)))</f>
        <v>-</v>
      </c>
      <c r="V5" s="106" t="str">
        <f ca="1">IF(OR($B5="",V$4="",SUMPRODUCT(--(data!$BX$3:$BX$554=$B5),--(data!$BY$3:$BY$554=V$4))=0),"-",CONCATENATE(SUMPRODUCT(--(data!$BX$3:$BX$554=$B5),--(data!$BY$3:$BY$554=V$4),data!$BZ$3:$BZ$554),"-",SUMPRODUCT(--(data!$BX$3:$BX$554=$B5),--(data!$BY$3:$BY$554=V$4),data!$CA$3:$CA$554)))</f>
        <v>1-2</v>
      </c>
      <c r="W5" s="106" t="str">
        <f ca="1">IF(OR($B5="",W$4="",SUMPRODUCT(--(data!$BX$3:$BX$554=$B5),--(data!$BY$3:$BY$554=W$4))=0),"-",CONCATENATE(SUMPRODUCT(--(data!$BX$3:$BX$554=$B5),--(data!$BY$3:$BY$554=W$4),data!$BZ$3:$BZ$554),"-",SUMPRODUCT(--(data!$BX$3:$BX$554=$B5),--(data!$BY$3:$BY$554=W$4),data!$CA$3:$CA$554)))</f>
        <v>-</v>
      </c>
      <c r="X5" s="106" t="str">
        <f ca="1">IF(OR($B5="",X$4="",SUMPRODUCT(--(data!$BX$3:$BX$554=$B5),--(data!$BY$3:$BY$554=X$4))=0),"-",CONCATENATE(SUMPRODUCT(--(data!$BX$3:$BX$554=$B5),--(data!$BY$3:$BY$554=X$4),data!$BZ$3:$BZ$554),"-",SUMPRODUCT(--(data!$BX$3:$BX$554=$B5),--(data!$BY$3:$BY$554=X$4),data!$CA$3:$CA$554)))</f>
        <v>-</v>
      </c>
      <c r="Y5" s="106" t="str">
        <f ca="1">IF(OR($B5="",Y$4="",SUMPRODUCT(--(data!$BX$3:$BX$554=$B5),--(data!$BY$3:$BY$554=Y$4))=0),"-",CONCATENATE(SUMPRODUCT(--(data!$BX$3:$BX$554=$B5),--(data!$BY$3:$BY$554=Y$4),data!$BZ$3:$BZ$554),"-",SUMPRODUCT(--(data!$BX$3:$BX$554=$B5),--(data!$BY$3:$BY$554=Y$4),data!$CA$3:$CA$554)))</f>
        <v>-</v>
      </c>
      <c r="Z5" s="106" t="str">
        <f ca="1">IF(OR($B5="",Z$4="",SUMPRODUCT(--(data!$BX$3:$BX$554=$B5),--(data!$BY$3:$BY$554=Z$4))=0),"-",CONCATENATE(SUMPRODUCT(--(data!$BX$3:$BX$554=$B5),--(data!$BY$3:$BY$554=Z$4),data!$BZ$3:$BZ$554),"-",SUMPRODUCT(--(data!$BX$3:$BX$554=$B5),--(data!$BY$3:$BY$554=Z$4),data!$CA$3:$CA$554)))</f>
        <v>3-2</v>
      </c>
    </row>
    <row r="6" spans="1:26" ht="24.95" customHeight="1" x14ac:dyDescent="0.25">
      <c r="A6" s="107">
        <v>2</v>
      </c>
      <c r="B6" s="108" t="str">
        <f>IF(OR(teams!$G$6="SC0",teams!$G$6="SC1",teams!$G$6="SC2",teams!$G$6="SC3"),"",teams!A2)</f>
        <v>Birmingham</v>
      </c>
      <c r="C6" s="109" t="str">
        <f ca="1">IF(OR($B6="",C$4="",SUMPRODUCT(--(data!$BX$3:$BX$554=$B6),--(data!$BY$3:$BY$554=C$4))=0),"-",CONCATENATE(SUMPRODUCT(--(data!$BX$3:$BX$554=$B6),--(data!$BY$3:$BY$554=C$4),data!$BZ$3:$BZ$554),"-",SUMPRODUCT(--(data!$BX$3:$BX$554=$B6),--(data!$BY$3:$BY$554=C$4),data!$CA$3:$CA$554)))</f>
        <v>-</v>
      </c>
      <c r="D6" s="110"/>
      <c r="E6" s="109" t="str">
        <f ca="1">IF(OR($B6="",E$4="",SUMPRODUCT(--(data!$BX$3:$BX$554=$B6),--(data!$BY$3:$BY$554=E$4))=0),"-",CONCATENATE(SUMPRODUCT(--(data!$BX$3:$BX$554=$B6),--(data!$BY$3:$BY$554=E$4),data!$BZ$3:$BZ$554),"-",SUMPRODUCT(--(data!$BX$3:$BX$554=$B6),--(data!$BY$3:$BY$554=E$4),data!$CA$3:$CA$554)))</f>
        <v>-</v>
      </c>
      <c r="F6" s="109" t="str">
        <f ca="1">IF(OR($B6="",F$4="",SUMPRODUCT(--(data!$BX$3:$BX$554=$B6),--(data!$BY$3:$BY$554=F$4))=0),"-",CONCATENATE(SUMPRODUCT(--(data!$BX$3:$BX$554=$B6),--(data!$BY$3:$BY$554=F$4),data!$BZ$3:$BZ$554),"-",SUMPRODUCT(--(data!$BX$3:$BX$554=$B6),--(data!$BY$3:$BY$554=F$4),data!$CA$3:$CA$554)))</f>
        <v>-</v>
      </c>
      <c r="G6" s="109" t="str">
        <f ca="1">IF(OR($B6="",G$4="",SUMPRODUCT(--(data!$BX$3:$BX$554=$B6),--(data!$BY$3:$BY$554=G$4))=0),"-",CONCATENATE(SUMPRODUCT(--(data!$BX$3:$BX$554=$B6),--(data!$BY$3:$BY$554=G$4),data!$BZ$3:$BZ$554),"-",SUMPRODUCT(--(data!$BX$3:$BX$554=$B6),--(data!$BY$3:$BY$554=G$4),data!$CA$3:$CA$554)))</f>
        <v>-</v>
      </c>
      <c r="H6" s="109" t="str">
        <f ca="1">IF(OR($B6="",H$4="",SUMPRODUCT(--(data!$BX$3:$BX$554=$B6),--(data!$BY$3:$BY$554=H$4))=0),"-",CONCATENATE(SUMPRODUCT(--(data!$BX$3:$BX$554=$B6),--(data!$BY$3:$BY$554=H$4),data!$BZ$3:$BZ$554),"-",SUMPRODUCT(--(data!$BX$3:$BX$554=$B6),--(data!$BY$3:$BY$554=H$4),data!$CA$3:$CA$554)))</f>
        <v>-</v>
      </c>
      <c r="I6" s="109" t="str">
        <f ca="1">IF(OR($B6="",I$4="",SUMPRODUCT(--(data!$BX$3:$BX$554=$B6),--(data!$BY$3:$BY$554=I$4))=0),"-",CONCATENATE(SUMPRODUCT(--(data!$BX$3:$BX$554=$B6),--(data!$BY$3:$BY$554=I$4),data!$BZ$3:$BZ$554),"-",SUMPRODUCT(--(data!$BX$3:$BX$554=$B6),--(data!$BY$3:$BY$554=I$4),data!$CA$3:$CA$554)))</f>
        <v>-</v>
      </c>
      <c r="J6" s="109" t="str">
        <f ca="1">IF(OR($B6="",J$4="",SUMPRODUCT(--(data!$BX$3:$BX$554=$B6),--(data!$BY$3:$BY$554=J$4))=0),"-",CONCATENATE(SUMPRODUCT(--(data!$BX$3:$BX$554=$B6),--(data!$BY$3:$BY$554=J$4),data!$BZ$3:$BZ$554),"-",SUMPRODUCT(--(data!$BX$3:$BX$554=$B6),--(data!$BY$3:$BY$554=J$4),data!$CA$3:$CA$554)))</f>
        <v>-</v>
      </c>
      <c r="K6" s="109" t="str">
        <f ca="1">IF(OR($B6="",K$4="",SUMPRODUCT(--(data!$BX$3:$BX$554=$B6),--(data!$BY$3:$BY$554=K$4))=0),"-",CONCATENATE(SUMPRODUCT(--(data!$BX$3:$BX$554=$B6),--(data!$BY$3:$BY$554=K$4),data!$BZ$3:$BZ$554),"-",SUMPRODUCT(--(data!$BX$3:$BX$554=$B6),--(data!$BY$3:$BY$554=K$4),data!$CA$3:$CA$554)))</f>
        <v>2-2</v>
      </c>
      <c r="L6" s="109" t="str">
        <f ca="1">IF(OR($B6="",L$4="",SUMPRODUCT(--(data!$BX$3:$BX$554=$B6),--(data!$BY$3:$BY$554=L$4))=0),"-",CONCATENATE(SUMPRODUCT(--(data!$BX$3:$BX$554=$B6),--(data!$BY$3:$BY$554=L$4),data!$BZ$3:$BZ$554),"-",SUMPRODUCT(--(data!$BX$3:$BX$554=$B6),--(data!$BY$3:$BY$554=L$4),data!$CA$3:$CA$554)))</f>
        <v>-</v>
      </c>
      <c r="M6" s="109" t="str">
        <f ca="1">IF(OR($B6="",M$4="",SUMPRODUCT(--(data!$BX$3:$BX$554=$B6),--(data!$BY$3:$BY$554=M$4))=0),"-",CONCATENATE(SUMPRODUCT(--(data!$BX$3:$BX$554=$B6),--(data!$BY$3:$BY$554=M$4),data!$BZ$3:$BZ$554),"-",SUMPRODUCT(--(data!$BX$3:$BX$554=$B6),--(data!$BY$3:$BY$554=M$4),data!$CA$3:$CA$554)))</f>
        <v>-</v>
      </c>
      <c r="N6" s="109" t="str">
        <f ca="1">IF(OR($B6="",N$4="",SUMPRODUCT(--(data!$BX$3:$BX$554=$B6),--(data!$BY$3:$BY$554=N$4))=0),"-",CONCATENATE(SUMPRODUCT(--(data!$BX$3:$BX$554=$B6),--(data!$BY$3:$BY$554=N$4),data!$BZ$3:$BZ$554),"-",SUMPRODUCT(--(data!$BX$3:$BX$554=$B6),--(data!$BY$3:$BY$554=N$4),data!$CA$3:$CA$554)))</f>
        <v>-</v>
      </c>
      <c r="O6" s="109" t="str">
        <f ca="1">IF(OR($B6="",O$4="",SUMPRODUCT(--(data!$BX$3:$BX$554=$B6),--(data!$BY$3:$BY$554=O$4))=0),"-",CONCATENATE(SUMPRODUCT(--(data!$BX$3:$BX$554=$B6),--(data!$BY$3:$BY$554=O$4),data!$BZ$3:$BZ$554),"-",SUMPRODUCT(--(data!$BX$3:$BX$554=$B6),--(data!$BY$3:$BY$554=O$4),data!$CA$3:$CA$554)))</f>
        <v>2-2</v>
      </c>
      <c r="P6" s="109" t="str">
        <f ca="1">IF(OR($B6="",P$4="",SUMPRODUCT(--(data!$BX$3:$BX$554=$B6),--(data!$BY$3:$BY$554=P$4))=0),"-",CONCATENATE(SUMPRODUCT(--(data!$BX$3:$BX$554=$B6),--(data!$BY$3:$BY$554=P$4),data!$BZ$3:$BZ$554),"-",SUMPRODUCT(--(data!$BX$3:$BX$554=$B6),--(data!$BY$3:$BY$554=P$4),data!$CA$3:$CA$554)))</f>
        <v>-</v>
      </c>
      <c r="Q6" s="109" t="str">
        <f ca="1">IF(OR($B6="",Q$4="",SUMPRODUCT(--(data!$BX$3:$BX$554=$B6),--(data!$BY$3:$BY$554=Q$4))=0),"-",CONCATENATE(SUMPRODUCT(--(data!$BX$3:$BX$554=$B6),--(data!$BY$3:$BY$554=Q$4),data!$BZ$3:$BZ$554),"-",SUMPRODUCT(--(data!$BX$3:$BX$554=$B6),--(data!$BY$3:$BY$554=Q$4),data!$CA$3:$CA$554)))</f>
        <v>-</v>
      </c>
      <c r="R6" s="109" t="str">
        <f ca="1">IF(OR($B6="",R$4="",SUMPRODUCT(--(data!$BX$3:$BX$554=$B6),--(data!$BY$3:$BY$554=R$4))=0),"-",CONCATENATE(SUMPRODUCT(--(data!$BX$3:$BX$554=$B6),--(data!$BY$3:$BY$554=R$4),data!$BZ$3:$BZ$554),"-",SUMPRODUCT(--(data!$BX$3:$BX$554=$B6),--(data!$BY$3:$BY$554=R$4),data!$CA$3:$CA$554)))</f>
        <v>0-0</v>
      </c>
      <c r="S6" s="109" t="str">
        <f ca="1">IF(OR($B6="",S$4="",SUMPRODUCT(--(data!$BX$3:$BX$554=$B6),--(data!$BY$3:$BY$554=S$4))=0),"-",CONCATENATE(SUMPRODUCT(--(data!$BX$3:$BX$554=$B6),--(data!$BY$3:$BY$554=S$4),data!$BZ$3:$BZ$554),"-",SUMPRODUCT(--(data!$BX$3:$BX$554=$B6),--(data!$BY$3:$BY$554=S$4),data!$CA$3:$CA$554)))</f>
        <v>-</v>
      </c>
      <c r="T6" s="109" t="str">
        <f ca="1">IF(OR($B6="",T$4="",SUMPRODUCT(--(data!$BX$3:$BX$554=$B6),--(data!$BY$3:$BY$554=T$4))=0),"-",CONCATENATE(SUMPRODUCT(--(data!$BX$3:$BX$554=$B6),--(data!$BY$3:$BY$554=T$4),data!$BZ$3:$BZ$554),"-",SUMPRODUCT(--(data!$BX$3:$BX$554=$B6),--(data!$BY$3:$BY$554=T$4),data!$CA$3:$CA$554)))</f>
        <v>3-1</v>
      </c>
      <c r="U6" s="109" t="str">
        <f ca="1">IF(OR($B6="",U$4="",SUMPRODUCT(--(data!$BX$3:$BX$554=$B6),--(data!$BY$3:$BY$554=U$4))=0),"-",CONCATENATE(SUMPRODUCT(--(data!$BX$3:$BX$554=$B6),--(data!$BY$3:$BY$554=U$4),data!$BZ$3:$BZ$554),"-",SUMPRODUCT(--(data!$BX$3:$BX$554=$B6),--(data!$BY$3:$BY$554=U$4),data!$CA$3:$CA$554)))</f>
        <v>-</v>
      </c>
      <c r="V6" s="109" t="str">
        <f ca="1">IF(OR($B6="",V$4="",SUMPRODUCT(--(data!$BX$3:$BX$554=$B6),--(data!$BY$3:$BY$554=V$4))=0),"-",CONCATENATE(SUMPRODUCT(--(data!$BX$3:$BX$554=$B6),--(data!$BY$3:$BY$554=V$4),data!$BZ$3:$BZ$554),"-",SUMPRODUCT(--(data!$BX$3:$BX$554=$B6),--(data!$BY$3:$BY$554=V$4),data!$CA$3:$CA$554)))</f>
        <v>-</v>
      </c>
      <c r="W6" s="109" t="str">
        <f ca="1">IF(OR($B6="",W$4="",SUMPRODUCT(--(data!$BX$3:$BX$554=$B6),--(data!$BY$3:$BY$554=W$4))=0),"-",CONCATENATE(SUMPRODUCT(--(data!$BX$3:$BX$554=$B6),--(data!$BY$3:$BY$554=W$4),data!$BZ$3:$BZ$554),"-",SUMPRODUCT(--(data!$BX$3:$BX$554=$B6),--(data!$BY$3:$BY$554=W$4),data!$CA$3:$CA$554)))</f>
        <v>-</v>
      </c>
      <c r="X6" s="109" t="str">
        <f ca="1">IF(OR($B6="",X$4="",SUMPRODUCT(--(data!$BX$3:$BX$554=$B6),--(data!$BY$3:$BY$554=X$4))=0),"-",CONCATENATE(SUMPRODUCT(--(data!$BX$3:$BX$554=$B6),--(data!$BY$3:$BY$554=X$4),data!$BZ$3:$BZ$554),"-",SUMPRODUCT(--(data!$BX$3:$BX$554=$B6),--(data!$BY$3:$BY$554=X$4),data!$CA$3:$CA$554)))</f>
        <v>0-0</v>
      </c>
      <c r="Y6" s="109" t="str">
        <f ca="1">IF(OR($B6="",Y$4="",SUMPRODUCT(--(data!$BX$3:$BX$554=$B6),--(data!$BY$3:$BY$554=Y$4))=0),"-",CONCATENATE(SUMPRODUCT(--(data!$BX$3:$BX$554=$B6),--(data!$BY$3:$BY$554=Y$4),data!$BZ$3:$BZ$554),"-",SUMPRODUCT(--(data!$BX$3:$BX$554=$B6),--(data!$BY$3:$BY$554=Y$4),data!$CA$3:$CA$554)))</f>
        <v>1-1</v>
      </c>
      <c r="Z6" s="109" t="str">
        <f ca="1">IF(OR($B6="",Z$4="",SUMPRODUCT(--(data!$BX$3:$BX$554=$B6),--(data!$BY$3:$BY$554=Z$4))=0),"-",CONCATENATE(SUMPRODUCT(--(data!$BX$3:$BX$554=$B6),--(data!$BY$3:$BY$554=Z$4),data!$BZ$3:$BZ$554),"-",SUMPRODUCT(--(data!$BX$3:$BX$554=$B6),--(data!$BY$3:$BY$554=Z$4),data!$CA$3:$CA$554)))</f>
        <v>-</v>
      </c>
    </row>
    <row r="7" spans="1:26" ht="24.95" customHeight="1" x14ac:dyDescent="0.25">
      <c r="A7" s="107">
        <v>3</v>
      </c>
      <c r="B7" s="108" t="str">
        <f>IF(OR(teams!$G$6="SC0",teams!$G$6="SC1",teams!$G$6="SC2",teams!$G$6="SC3"),"",teams!A3)</f>
        <v>Blackburn</v>
      </c>
      <c r="C7" s="109" t="str">
        <f ca="1">IF(OR($B7="",C$4="",SUMPRODUCT(--(data!$BX$3:$BX$554=$B7),--(data!$BY$3:$BY$554=C$4))=0),"-",CONCATENATE(SUMPRODUCT(--(data!$BX$3:$BX$554=$B7),--(data!$BY$3:$BY$554=C$4),data!$BZ$3:$BZ$554),"-",SUMPRODUCT(--(data!$BX$3:$BX$554=$B7),--(data!$BY$3:$BY$554=C$4),data!$CA$3:$CA$554)))</f>
        <v>1-1</v>
      </c>
      <c r="D7" s="109" t="str">
        <f ca="1">IF(OR($B7="",D$4="",SUMPRODUCT(--(data!$BX$3:$BX$554=$B7),--(data!$BY$3:$BY$554=D$4))=0),"-",CONCATENATE(SUMPRODUCT(--(data!$BX$3:$BX$554=$B7),--(data!$BY$3:$BY$554=D$4),data!$BZ$3:$BZ$554),"-",SUMPRODUCT(--(data!$BX$3:$BX$554=$B7),--(data!$BY$3:$BY$554=D$4),data!$CA$3:$CA$554)))</f>
        <v>-</v>
      </c>
      <c r="E7" s="110"/>
      <c r="F7" s="109" t="str">
        <f ca="1">IF(OR($B7="",F$4="",SUMPRODUCT(--(data!$BX$3:$BX$554=$B7),--(data!$BY$3:$BY$554=F$4))=0),"-",CONCATENATE(SUMPRODUCT(--(data!$BX$3:$BX$554=$B7),--(data!$BY$3:$BY$554=F$4),data!$BZ$3:$BZ$554),"-",SUMPRODUCT(--(data!$BX$3:$BX$554=$B7),--(data!$BY$3:$BY$554=F$4),data!$CA$3:$CA$554)))</f>
        <v>-</v>
      </c>
      <c r="G7" s="109" t="str">
        <f ca="1">IF(OR($B7="",G$4="",SUMPRODUCT(--(data!$BX$3:$BX$554=$B7),--(data!$BY$3:$BY$554=G$4))=0),"-",CONCATENATE(SUMPRODUCT(--(data!$BX$3:$BX$554=$B7),--(data!$BY$3:$BY$554=G$4),data!$BZ$3:$BZ$554),"-",SUMPRODUCT(--(data!$BX$3:$BX$554=$B7),--(data!$BY$3:$BY$554=G$4),data!$CA$3:$CA$554)))</f>
        <v>1-0</v>
      </c>
      <c r="H7" s="109" t="str">
        <f ca="1">IF(OR($B7="",H$4="",SUMPRODUCT(--(data!$BX$3:$BX$554=$B7),--(data!$BY$3:$BY$554=H$4))=0),"-",CONCATENATE(SUMPRODUCT(--(data!$BX$3:$BX$554=$B7),--(data!$BY$3:$BY$554=H$4),data!$BZ$3:$BZ$554),"-",SUMPRODUCT(--(data!$BX$3:$BX$554=$B7),--(data!$BY$3:$BY$554=H$4),data!$CA$3:$CA$554)))</f>
        <v>-</v>
      </c>
      <c r="I7" s="109" t="str">
        <f ca="1">IF(OR($B7="",I$4="",SUMPRODUCT(--(data!$BX$3:$BX$554=$B7),--(data!$BY$3:$BY$554=I$4))=0),"-",CONCATENATE(SUMPRODUCT(--(data!$BX$3:$BX$554=$B7),--(data!$BY$3:$BY$554=I$4),data!$BZ$3:$BZ$554),"-",SUMPRODUCT(--(data!$BX$3:$BX$554=$B7),--(data!$BY$3:$BY$554=I$4),data!$CA$3:$CA$554)))</f>
        <v>-</v>
      </c>
      <c r="J7" s="109" t="str">
        <f ca="1">IF(OR($B7="",J$4="",SUMPRODUCT(--(data!$BX$3:$BX$554=$B7),--(data!$BY$3:$BY$554=J$4))=0),"-",CONCATENATE(SUMPRODUCT(--(data!$BX$3:$BX$554=$B7),--(data!$BY$3:$BY$554=J$4),data!$BZ$3:$BZ$554),"-",SUMPRODUCT(--(data!$BX$3:$BX$554=$B7),--(data!$BY$3:$BY$554=J$4),data!$CA$3:$CA$554)))</f>
        <v>-</v>
      </c>
      <c r="K7" s="109" t="str">
        <f ca="1">IF(OR($B7="",K$4="",SUMPRODUCT(--(data!$BX$3:$BX$554=$B7),--(data!$BY$3:$BY$554=K$4))=0),"-",CONCATENATE(SUMPRODUCT(--(data!$BX$3:$BX$554=$B7),--(data!$BY$3:$BY$554=K$4),data!$BZ$3:$BZ$554),"-",SUMPRODUCT(--(data!$BX$3:$BX$554=$B7),--(data!$BY$3:$BY$554=K$4),data!$CA$3:$CA$554)))</f>
        <v>-</v>
      </c>
      <c r="L7" s="109" t="str">
        <f ca="1">IF(OR($B7="",L$4="",SUMPRODUCT(--(data!$BX$3:$BX$554=$B7),--(data!$BY$3:$BY$554=L$4))=0),"-",CONCATENATE(SUMPRODUCT(--(data!$BX$3:$BX$554=$B7),--(data!$BY$3:$BY$554=L$4),data!$BZ$3:$BZ$554),"-",SUMPRODUCT(--(data!$BX$3:$BX$554=$B7),--(data!$BY$3:$BY$554=L$4),data!$CA$3:$CA$554)))</f>
        <v>-</v>
      </c>
      <c r="M7" s="109" t="str">
        <f ca="1">IF(OR($B7="",M$4="",SUMPRODUCT(--(data!$BX$3:$BX$554=$B7),--(data!$BY$3:$BY$554=M$4))=0),"-",CONCATENATE(SUMPRODUCT(--(data!$BX$3:$BX$554=$B7),--(data!$BY$3:$BY$554=M$4),data!$BZ$3:$BZ$554),"-",SUMPRODUCT(--(data!$BX$3:$BX$554=$B7),--(data!$BY$3:$BY$554=M$4),data!$CA$3:$CA$554)))</f>
        <v>-</v>
      </c>
      <c r="N7" s="109" t="str">
        <f ca="1">IF(OR($B7="",N$4="",SUMPRODUCT(--(data!$BX$3:$BX$554=$B7),--(data!$BY$3:$BY$554=N$4))=0),"-",CONCATENATE(SUMPRODUCT(--(data!$BX$3:$BX$554=$B7),--(data!$BY$3:$BY$554=N$4),data!$BZ$3:$BZ$554),"-",SUMPRODUCT(--(data!$BX$3:$BX$554=$B7),--(data!$BY$3:$BY$554=N$4),data!$CA$3:$CA$554)))</f>
        <v>0-0</v>
      </c>
      <c r="O7" s="109" t="str">
        <f ca="1">IF(OR($B7="",O$4="",SUMPRODUCT(--(data!$BX$3:$BX$554=$B7),--(data!$BY$3:$BY$554=O$4))=0),"-",CONCATENATE(SUMPRODUCT(--(data!$BX$3:$BX$554=$B7),--(data!$BY$3:$BY$554=O$4),data!$BZ$3:$BZ$554),"-",SUMPRODUCT(--(data!$BX$3:$BX$554=$B7),--(data!$BY$3:$BY$554=O$4),data!$CA$3:$CA$554)))</f>
        <v>-</v>
      </c>
      <c r="P7" s="109" t="str">
        <f ca="1">IF(OR($B7="",P$4="",SUMPRODUCT(--(data!$BX$3:$BX$554=$B7),--(data!$BY$3:$BY$554=P$4))=0),"-",CONCATENATE(SUMPRODUCT(--(data!$BX$3:$BX$554=$B7),--(data!$BY$3:$BY$554=P$4),data!$BZ$3:$BZ$554),"-",SUMPRODUCT(--(data!$BX$3:$BX$554=$B7),--(data!$BY$3:$BY$554=P$4),data!$CA$3:$CA$554)))</f>
        <v>2-2</v>
      </c>
      <c r="Q7" s="109" t="str">
        <f ca="1">IF(OR($B7="",Q$4="",SUMPRODUCT(--(data!$BX$3:$BX$554=$B7),--(data!$BY$3:$BY$554=Q$4))=0),"-",CONCATENATE(SUMPRODUCT(--(data!$BX$3:$BX$554=$B7),--(data!$BY$3:$BY$554=Q$4),data!$BZ$3:$BZ$554),"-",SUMPRODUCT(--(data!$BX$3:$BX$554=$B7),--(data!$BY$3:$BY$554=Q$4),data!$CA$3:$CA$554)))</f>
        <v>-</v>
      </c>
      <c r="R7" s="109" t="str">
        <f ca="1">IF(OR($B7="",R$4="",SUMPRODUCT(--(data!$BX$3:$BX$554=$B7),--(data!$BY$3:$BY$554=R$4))=0),"-",CONCATENATE(SUMPRODUCT(--(data!$BX$3:$BX$554=$B7),--(data!$BY$3:$BY$554=R$4),data!$BZ$3:$BZ$554),"-",SUMPRODUCT(--(data!$BX$3:$BX$554=$B7),--(data!$BY$3:$BY$554=R$4),data!$CA$3:$CA$554)))</f>
        <v>-</v>
      </c>
      <c r="S7" s="109" t="str">
        <f ca="1">IF(OR($B7="",S$4="",SUMPRODUCT(--(data!$BX$3:$BX$554=$B7),--(data!$BY$3:$BY$554=S$4))=0),"-",CONCATENATE(SUMPRODUCT(--(data!$BX$3:$BX$554=$B7),--(data!$BY$3:$BY$554=S$4),data!$BZ$3:$BZ$554),"-",SUMPRODUCT(--(data!$BX$3:$BX$554=$B7),--(data!$BY$3:$BY$554=S$4),data!$CA$3:$CA$554)))</f>
        <v>2-2</v>
      </c>
      <c r="T7" s="109" t="str">
        <f ca="1">IF(OR($B7="",T$4="",SUMPRODUCT(--(data!$BX$3:$BX$554=$B7),--(data!$BY$3:$BY$554=T$4))=0),"-",CONCATENATE(SUMPRODUCT(--(data!$BX$3:$BX$554=$B7),--(data!$BY$3:$BY$554=T$4),data!$BZ$3:$BZ$554),"-",SUMPRODUCT(--(data!$BX$3:$BX$554=$B7),--(data!$BY$3:$BY$554=T$4),data!$CA$3:$CA$554)))</f>
        <v>-</v>
      </c>
      <c r="U7" s="109" t="str">
        <f ca="1">IF(OR($B7="",U$4="",SUMPRODUCT(--(data!$BX$3:$BX$554=$B7),--(data!$BY$3:$BY$554=U$4))=0),"-",CONCATENATE(SUMPRODUCT(--(data!$BX$3:$BX$554=$B7),--(data!$BY$3:$BY$554=U$4),data!$BZ$3:$BZ$554),"-",SUMPRODUCT(--(data!$BX$3:$BX$554=$B7),--(data!$BY$3:$BY$554=U$4),data!$CA$3:$CA$554)))</f>
        <v>0-2</v>
      </c>
      <c r="V7" s="109" t="str">
        <f ca="1">IF(OR($B7="",V$4="",SUMPRODUCT(--(data!$BX$3:$BX$554=$B7),--(data!$BY$3:$BY$554=V$4))=0),"-",CONCATENATE(SUMPRODUCT(--(data!$BX$3:$BX$554=$B7),--(data!$BY$3:$BY$554=V$4),data!$BZ$3:$BZ$554),"-",SUMPRODUCT(--(data!$BX$3:$BX$554=$B7),--(data!$BY$3:$BY$554=V$4),data!$CA$3:$CA$554)))</f>
        <v>-</v>
      </c>
      <c r="W7" s="109" t="str">
        <f ca="1">IF(OR($B7="",W$4="",SUMPRODUCT(--(data!$BX$3:$BX$554=$B7),--(data!$BY$3:$BY$554=W$4))=0),"-",CONCATENATE(SUMPRODUCT(--(data!$BX$3:$BX$554=$B7),--(data!$BY$3:$BY$554=W$4),data!$BZ$3:$BZ$554),"-",SUMPRODUCT(--(data!$BX$3:$BX$554=$B7),--(data!$BY$3:$BY$554=W$4),data!$CA$3:$CA$554)))</f>
        <v>-</v>
      </c>
      <c r="X7" s="109" t="str">
        <f ca="1">IF(OR($B7="",X$4="",SUMPRODUCT(--(data!$BX$3:$BX$554=$B7),--(data!$BY$3:$BY$554=X$4))=0),"-",CONCATENATE(SUMPRODUCT(--(data!$BX$3:$BX$554=$B7),--(data!$BY$3:$BY$554=X$4),data!$BZ$3:$BZ$554),"-",SUMPRODUCT(--(data!$BX$3:$BX$554=$B7),--(data!$BY$3:$BY$554=X$4),data!$CA$3:$CA$554)))</f>
        <v>-</v>
      </c>
      <c r="Y7" s="109" t="str">
        <f ca="1">IF(OR($B7="",Y$4="",SUMPRODUCT(--(data!$BX$3:$BX$554=$B7),--(data!$BY$3:$BY$554=Y$4))=0),"-",CONCATENATE(SUMPRODUCT(--(data!$BX$3:$BX$554=$B7),--(data!$BY$3:$BY$554=Y$4),data!$BZ$3:$BZ$554),"-",SUMPRODUCT(--(data!$BX$3:$BX$554=$B7),--(data!$BY$3:$BY$554=Y$4),data!$CA$3:$CA$554)))</f>
        <v>-</v>
      </c>
      <c r="Z7" s="109" t="str">
        <f ca="1">IF(OR($B7="",Z$4="",SUMPRODUCT(--(data!$BX$3:$BX$554=$B7),--(data!$BY$3:$BY$554=Z$4))=0),"-",CONCATENATE(SUMPRODUCT(--(data!$BX$3:$BX$554=$B7),--(data!$BY$3:$BY$554=Z$4),data!$BZ$3:$BZ$554),"-",SUMPRODUCT(--(data!$BX$3:$BX$554=$B7),--(data!$BY$3:$BY$554=Z$4),data!$CA$3:$CA$554)))</f>
        <v>-</v>
      </c>
    </row>
    <row r="8" spans="1:26" ht="24.95" customHeight="1" x14ac:dyDescent="0.25">
      <c r="A8" s="107">
        <v>4</v>
      </c>
      <c r="B8" s="108" t="str">
        <f>IF(OR(teams!$G$6="SC0",teams!$G$6="SC1",teams!$G$6="SC2",teams!$G$6="SC3"),"",teams!A4)</f>
        <v>Bolton</v>
      </c>
      <c r="C8" s="109" t="str">
        <f ca="1">IF(OR($B8="",C$4="",SUMPRODUCT(--(data!$BX$3:$BX$554=$B8),--(data!$BY$3:$BY$554=C$4))=0),"-",CONCATENATE(SUMPRODUCT(--(data!$BX$3:$BX$554=$B8),--(data!$BY$3:$BY$554=C$4),data!$BZ$3:$BZ$554),"-",SUMPRODUCT(--(data!$BX$3:$BX$554=$B8),--(data!$BY$3:$BY$554=C$4),data!$CA$3:$CA$554)))</f>
        <v>-</v>
      </c>
      <c r="D8" s="109" t="str">
        <f ca="1">IF(OR($B8="",D$4="",SUMPRODUCT(--(data!$BX$3:$BX$554=$B8),--(data!$BY$3:$BY$554=D$4))=0),"-",CONCATENATE(SUMPRODUCT(--(data!$BX$3:$BX$554=$B8),--(data!$BY$3:$BY$554=D$4),data!$BZ$3:$BZ$554),"-",SUMPRODUCT(--(data!$BX$3:$BX$554=$B8),--(data!$BY$3:$BY$554=D$4),data!$CA$3:$CA$554)))</f>
        <v>1-0</v>
      </c>
      <c r="E8" s="109" t="str">
        <f ca="1">IF(OR($B8="",E$4="",SUMPRODUCT(--(data!$BX$3:$BX$554=$B8),--(data!$BY$3:$BY$554=E$4))=0),"-",CONCATENATE(SUMPRODUCT(--(data!$BX$3:$BX$554=$B8),--(data!$BY$3:$BY$554=E$4),data!$BZ$3:$BZ$554),"-",SUMPRODUCT(--(data!$BX$3:$BX$554=$B8),--(data!$BY$3:$BY$554=E$4),data!$CA$3:$CA$554)))</f>
        <v>0-1</v>
      </c>
      <c r="F8" s="110"/>
      <c r="G8" s="109" t="str">
        <f ca="1">IF(OR($B8="",G$4="",SUMPRODUCT(--(data!$BX$3:$BX$554=$B8),--(data!$BY$3:$BY$554=G$4))=0),"-",CONCATENATE(SUMPRODUCT(--(data!$BX$3:$BX$554=$B8),--(data!$BY$3:$BY$554=G$4),data!$BZ$3:$BZ$554),"-",SUMPRODUCT(--(data!$BX$3:$BX$554=$B8),--(data!$BY$3:$BY$554=G$4),data!$CA$3:$CA$554)))</f>
        <v>-</v>
      </c>
      <c r="H8" s="109" t="str">
        <f ca="1">IF(OR($B8="",H$4="",SUMPRODUCT(--(data!$BX$3:$BX$554=$B8),--(data!$BY$3:$BY$554=H$4))=0),"-",CONCATENATE(SUMPRODUCT(--(data!$BX$3:$BX$554=$B8),--(data!$BY$3:$BY$554=H$4),data!$BZ$3:$BZ$554),"-",SUMPRODUCT(--(data!$BX$3:$BX$554=$B8),--(data!$BY$3:$BY$554=H$4),data!$CA$3:$CA$554)))</f>
        <v>2-2</v>
      </c>
      <c r="I8" s="109" t="str">
        <f ca="1">IF(OR($B8="",I$4="",SUMPRODUCT(--(data!$BX$3:$BX$554=$B8),--(data!$BY$3:$BY$554=I$4))=0),"-",CONCATENATE(SUMPRODUCT(--(data!$BX$3:$BX$554=$B8),--(data!$BY$3:$BY$554=I$4),data!$BZ$3:$BZ$554),"-",SUMPRODUCT(--(data!$BX$3:$BX$554=$B8),--(data!$BY$3:$BY$554=I$4),data!$CA$3:$CA$554)))</f>
        <v>1-0</v>
      </c>
      <c r="J8" s="109" t="str">
        <f ca="1">IF(OR($B8="",J$4="",SUMPRODUCT(--(data!$BX$3:$BX$554=$B8),--(data!$BY$3:$BY$554=J$4))=0),"-",CONCATENATE(SUMPRODUCT(--(data!$BX$3:$BX$554=$B8),--(data!$BY$3:$BY$554=J$4),data!$BZ$3:$BZ$554),"-",SUMPRODUCT(--(data!$BX$3:$BX$554=$B8),--(data!$BY$3:$BY$554=J$4),data!$CA$3:$CA$554)))</f>
        <v>-</v>
      </c>
      <c r="K8" s="109" t="str">
        <f ca="1">IF(OR($B8="",K$4="",SUMPRODUCT(--(data!$BX$3:$BX$554=$B8),--(data!$BY$3:$BY$554=K$4))=0),"-",CONCATENATE(SUMPRODUCT(--(data!$BX$3:$BX$554=$B8),--(data!$BY$3:$BY$554=K$4),data!$BZ$3:$BZ$554),"-",SUMPRODUCT(--(data!$BX$3:$BX$554=$B8),--(data!$BY$3:$BY$554=K$4),data!$CA$3:$CA$554)))</f>
        <v>-</v>
      </c>
      <c r="L8" s="109" t="str">
        <f ca="1">IF(OR($B8="",L$4="",SUMPRODUCT(--(data!$BX$3:$BX$554=$B8),--(data!$BY$3:$BY$554=L$4))=0),"-",CONCATENATE(SUMPRODUCT(--(data!$BX$3:$BX$554=$B8),--(data!$BY$3:$BY$554=L$4),data!$BZ$3:$BZ$554),"-",SUMPRODUCT(--(data!$BX$3:$BX$554=$B8),--(data!$BY$3:$BY$554=L$4),data!$CA$3:$CA$554)))</f>
        <v>-</v>
      </c>
      <c r="M8" s="109" t="str">
        <f ca="1">IF(OR($B8="",M$4="",SUMPRODUCT(--(data!$BX$3:$BX$554=$B8),--(data!$BY$3:$BY$554=M$4))=0),"-",CONCATENATE(SUMPRODUCT(--(data!$BX$3:$BX$554=$B8),--(data!$BY$3:$BY$554=M$4),data!$BZ$3:$BZ$554),"-",SUMPRODUCT(--(data!$BX$3:$BX$554=$B8),--(data!$BY$3:$BY$554=M$4),data!$CA$3:$CA$554)))</f>
        <v>-</v>
      </c>
      <c r="N8" s="109" t="str">
        <f ca="1">IF(OR($B8="",N$4="",SUMPRODUCT(--(data!$BX$3:$BX$554=$B8),--(data!$BY$3:$BY$554=N$4))=0),"-",CONCATENATE(SUMPRODUCT(--(data!$BX$3:$BX$554=$B8),--(data!$BY$3:$BY$554=N$4),data!$BZ$3:$BZ$554),"-",SUMPRODUCT(--(data!$BX$3:$BX$554=$B8),--(data!$BY$3:$BY$554=N$4),data!$CA$3:$CA$554)))</f>
        <v>-</v>
      </c>
      <c r="O8" s="109" t="str">
        <f ca="1">IF(OR($B8="",O$4="",SUMPRODUCT(--(data!$BX$3:$BX$554=$B8),--(data!$BY$3:$BY$554=O$4))=0),"-",CONCATENATE(SUMPRODUCT(--(data!$BX$3:$BX$554=$B8),--(data!$BY$3:$BY$554=O$4),data!$BZ$3:$BZ$554),"-",SUMPRODUCT(--(data!$BX$3:$BX$554=$B8),--(data!$BY$3:$BY$554=O$4),data!$CA$3:$CA$554)))</f>
        <v>-</v>
      </c>
      <c r="P8" s="109" t="str">
        <f ca="1">IF(OR($B8="",P$4="",SUMPRODUCT(--(data!$BX$3:$BX$554=$B8),--(data!$BY$3:$BY$554=P$4))=0),"-",CONCATENATE(SUMPRODUCT(--(data!$BX$3:$BX$554=$B8),--(data!$BY$3:$BY$554=P$4),data!$BZ$3:$BZ$554),"-",SUMPRODUCT(--(data!$BX$3:$BX$554=$B8),--(data!$BY$3:$BY$554=P$4),data!$CA$3:$CA$554)))</f>
        <v>-</v>
      </c>
      <c r="Q8" s="109" t="str">
        <f ca="1">IF(OR($B8="",Q$4="",SUMPRODUCT(--(data!$BX$3:$BX$554=$B8),--(data!$BY$3:$BY$554=Q$4))=0),"-",CONCATENATE(SUMPRODUCT(--(data!$BX$3:$BX$554=$B8),--(data!$BY$3:$BY$554=Q$4),data!$BZ$3:$BZ$554),"-",SUMPRODUCT(--(data!$BX$3:$BX$554=$B8),--(data!$BY$3:$BY$554=Q$4),data!$CA$3:$CA$554)))</f>
        <v>-</v>
      </c>
      <c r="R8" s="109" t="str">
        <f ca="1">IF(OR($B8="",R$4="",SUMPRODUCT(--(data!$BX$3:$BX$554=$B8),--(data!$BY$3:$BY$554=R$4))=0),"-",CONCATENATE(SUMPRODUCT(--(data!$BX$3:$BX$554=$B8),--(data!$BY$3:$BY$554=R$4),data!$BZ$3:$BZ$554),"-",SUMPRODUCT(--(data!$BX$3:$BX$554=$B8),--(data!$BY$3:$BY$554=R$4),data!$CA$3:$CA$554)))</f>
        <v>1-2</v>
      </c>
      <c r="S8" s="109" t="str">
        <f ca="1">IF(OR($B8="",S$4="",SUMPRODUCT(--(data!$BX$3:$BX$554=$B8),--(data!$BY$3:$BY$554=S$4))=0),"-",CONCATENATE(SUMPRODUCT(--(data!$BX$3:$BX$554=$B8),--(data!$BY$3:$BY$554=S$4),data!$BZ$3:$BZ$554),"-",SUMPRODUCT(--(data!$BX$3:$BX$554=$B8),--(data!$BY$3:$BY$554=S$4),data!$CA$3:$CA$554)))</f>
        <v>-</v>
      </c>
      <c r="T8" s="109" t="str">
        <f ca="1">IF(OR($B8="",T$4="",SUMPRODUCT(--(data!$BX$3:$BX$554=$B8),--(data!$BY$3:$BY$554=T$4))=0),"-",CONCATENATE(SUMPRODUCT(--(data!$BX$3:$BX$554=$B8),--(data!$BY$3:$BY$554=T$4),data!$BZ$3:$BZ$554),"-",SUMPRODUCT(--(data!$BX$3:$BX$554=$B8),--(data!$BY$3:$BY$554=T$4),data!$CA$3:$CA$554)))</f>
        <v>-</v>
      </c>
      <c r="U8" s="109" t="str">
        <f ca="1">IF(OR($B8="",U$4="",SUMPRODUCT(--(data!$BX$3:$BX$554=$B8),--(data!$BY$3:$BY$554=U$4))=0),"-",CONCATENATE(SUMPRODUCT(--(data!$BX$3:$BX$554=$B8),--(data!$BY$3:$BY$554=U$4),data!$BZ$3:$BZ$554),"-",SUMPRODUCT(--(data!$BX$3:$BX$554=$B8),--(data!$BY$3:$BY$554=U$4),data!$CA$3:$CA$554)))</f>
        <v>0-3</v>
      </c>
      <c r="V8" s="109" t="str">
        <f ca="1">IF(OR($B8="",V$4="",SUMPRODUCT(--(data!$BX$3:$BX$554=$B8),--(data!$BY$3:$BY$554=V$4))=0),"-",CONCATENATE(SUMPRODUCT(--(data!$BX$3:$BX$554=$B8),--(data!$BY$3:$BY$554=V$4),data!$BZ$3:$BZ$554),"-",SUMPRODUCT(--(data!$BX$3:$BX$554=$B8),--(data!$BY$3:$BY$554=V$4),data!$CA$3:$CA$554)))</f>
        <v>-</v>
      </c>
      <c r="W8" s="109" t="str">
        <f ca="1">IF(OR($B8="",W$4="",SUMPRODUCT(--(data!$BX$3:$BX$554=$B8),--(data!$BY$3:$BY$554=W$4))=0),"-",CONCATENATE(SUMPRODUCT(--(data!$BX$3:$BX$554=$B8),--(data!$BY$3:$BY$554=W$4),data!$BZ$3:$BZ$554),"-",SUMPRODUCT(--(data!$BX$3:$BX$554=$B8),--(data!$BY$3:$BY$554=W$4),data!$CA$3:$CA$554)))</f>
        <v>-</v>
      </c>
      <c r="X8" s="109" t="str">
        <f ca="1">IF(OR($B8="",X$4="",SUMPRODUCT(--(data!$BX$3:$BX$554=$B8),--(data!$BY$3:$BY$554=X$4))=0),"-",CONCATENATE(SUMPRODUCT(--(data!$BX$3:$BX$554=$B8),--(data!$BY$3:$BY$554=X$4),data!$BZ$3:$BZ$554),"-",SUMPRODUCT(--(data!$BX$3:$BX$554=$B8),--(data!$BY$3:$BY$554=X$4),data!$CA$3:$CA$554)))</f>
        <v>-</v>
      </c>
      <c r="Y8" s="109" t="str">
        <f ca="1">IF(OR($B8="",Y$4="",SUMPRODUCT(--(data!$BX$3:$BX$554=$B8),--(data!$BY$3:$BY$554=Y$4))=0),"-",CONCATENATE(SUMPRODUCT(--(data!$BX$3:$BX$554=$B8),--(data!$BY$3:$BY$554=Y$4),data!$BZ$3:$BZ$554),"-",SUMPRODUCT(--(data!$BX$3:$BX$554=$B8),--(data!$BY$3:$BY$554=Y$4),data!$CA$3:$CA$554)))</f>
        <v>-</v>
      </c>
      <c r="Z8" s="109" t="str">
        <f ca="1">IF(OR($B8="",Z$4="",SUMPRODUCT(--(data!$BX$3:$BX$554=$B8),--(data!$BY$3:$BY$554=Z$4))=0),"-",CONCATENATE(SUMPRODUCT(--(data!$BX$3:$BX$554=$B8),--(data!$BY$3:$BY$554=Z$4),data!$BZ$3:$BZ$554),"-",SUMPRODUCT(--(data!$BX$3:$BX$554=$B8),--(data!$BY$3:$BY$554=Z$4),data!$CA$3:$CA$554)))</f>
        <v>-</v>
      </c>
    </row>
    <row r="9" spans="1:26" ht="24.95" customHeight="1" x14ac:dyDescent="0.25">
      <c r="A9" s="107">
        <v>5</v>
      </c>
      <c r="B9" s="108" t="str">
        <f>IF(OR(teams!$G$6="SC0",teams!$G$6="SC1",teams!$G$6="SC2",teams!$G$6="SC3"),"",teams!A5)</f>
        <v>Brentford</v>
      </c>
      <c r="C9" s="109" t="str">
        <f ca="1">IF(OR($B9="",C$4="",SUMPRODUCT(--(data!$BX$3:$BX$554=$B9),--(data!$BY$3:$BY$554=C$4))=0),"-",CONCATENATE(SUMPRODUCT(--(data!$BX$3:$BX$554=$B9),--(data!$BY$3:$BY$554=C$4),data!$BZ$3:$BZ$554),"-",SUMPRODUCT(--(data!$BX$3:$BX$554=$B9),--(data!$BY$3:$BY$554=C$4),data!$CA$3:$CA$554)))</f>
        <v>-</v>
      </c>
      <c r="D9" s="109" t="str">
        <f ca="1">IF(OR($B9="",D$4="",SUMPRODUCT(--(data!$BX$3:$BX$554=$B9),--(data!$BY$3:$BY$554=D$4))=0),"-",CONCATENATE(SUMPRODUCT(--(data!$BX$3:$BX$554=$B9),--(data!$BY$3:$BY$554=D$4),data!$BZ$3:$BZ$554),"-",SUMPRODUCT(--(data!$BX$3:$BX$554=$B9),--(data!$BY$3:$BY$554=D$4),data!$CA$3:$CA$554)))</f>
        <v>1-1</v>
      </c>
      <c r="E9" s="109" t="str">
        <f ca="1">IF(OR($B9="",E$4="",SUMPRODUCT(--(data!$BX$3:$BX$554=$B9),--(data!$BY$3:$BY$554=E$4))=0),"-",CONCATENATE(SUMPRODUCT(--(data!$BX$3:$BX$554=$B9),--(data!$BY$3:$BY$554=E$4),data!$BZ$3:$BZ$554),"-",SUMPRODUCT(--(data!$BX$3:$BX$554=$B9),--(data!$BY$3:$BY$554=E$4),data!$CA$3:$CA$554)))</f>
        <v>-</v>
      </c>
      <c r="F9" s="109" t="str">
        <f ca="1">IF(OR($B9="",F$4="",SUMPRODUCT(--(data!$BX$3:$BX$554=$B9),--(data!$BY$3:$BY$554=F$4))=0),"-",CONCATENATE(SUMPRODUCT(--(data!$BX$3:$BX$554=$B9),--(data!$BY$3:$BY$554=F$4),data!$BZ$3:$BZ$554),"-",SUMPRODUCT(--(data!$BX$3:$BX$554=$B9),--(data!$BY$3:$BY$554=F$4),data!$CA$3:$CA$554)))</f>
        <v>-</v>
      </c>
      <c r="G9" s="110"/>
      <c r="H9" s="109" t="str">
        <f ca="1">IF(OR($B9="",H$4="",SUMPRODUCT(--(data!$BX$3:$BX$554=$B9),--(data!$BY$3:$BY$554=H$4))=0),"-",CONCATENATE(SUMPRODUCT(--(data!$BX$3:$BX$554=$B9),--(data!$BY$3:$BY$554=H$4),data!$BZ$3:$BZ$554),"-",SUMPRODUCT(--(data!$BX$3:$BX$554=$B9),--(data!$BY$3:$BY$554=H$4),data!$CA$3:$CA$554)))</f>
        <v>-</v>
      </c>
      <c r="I9" s="109" t="str">
        <f ca="1">IF(OR($B9="",I$4="",SUMPRODUCT(--(data!$BX$3:$BX$554=$B9),--(data!$BY$3:$BY$554=I$4))=0),"-",CONCATENATE(SUMPRODUCT(--(data!$BX$3:$BX$554=$B9),--(data!$BY$3:$BY$554=I$4),data!$BZ$3:$BZ$554),"-",SUMPRODUCT(--(data!$BX$3:$BX$554=$B9),--(data!$BY$3:$BY$554=I$4),data!$CA$3:$CA$554)))</f>
        <v>-</v>
      </c>
      <c r="J9" s="109" t="str">
        <f ca="1">IF(OR($B9="",J$4="",SUMPRODUCT(--(data!$BX$3:$BX$554=$B9),--(data!$BY$3:$BY$554=J$4))=0),"-",CONCATENATE(SUMPRODUCT(--(data!$BX$3:$BX$554=$B9),--(data!$BY$3:$BY$554=J$4),data!$BZ$3:$BZ$554),"-",SUMPRODUCT(--(data!$BX$3:$BX$554=$B9),--(data!$BY$3:$BY$554=J$4),data!$CA$3:$CA$554)))</f>
        <v>-</v>
      </c>
      <c r="K9" s="109" t="str">
        <f ca="1">IF(OR($B9="",K$4="",SUMPRODUCT(--(data!$BX$3:$BX$554=$B9),--(data!$BY$3:$BY$554=K$4))=0),"-",CONCATENATE(SUMPRODUCT(--(data!$BX$3:$BX$554=$B9),--(data!$BY$3:$BY$554=K$4),data!$BZ$3:$BZ$554),"-",SUMPRODUCT(--(data!$BX$3:$BX$554=$B9),--(data!$BY$3:$BY$554=K$4),data!$CA$3:$CA$554)))</f>
        <v>-</v>
      </c>
      <c r="L9" s="109" t="str">
        <f ca="1">IF(OR($B9="",L$4="",SUMPRODUCT(--(data!$BX$3:$BX$554=$B9),--(data!$BY$3:$BY$554=L$4))=0),"-",CONCATENATE(SUMPRODUCT(--(data!$BX$3:$BX$554=$B9),--(data!$BY$3:$BY$554=L$4),data!$BZ$3:$BZ$554),"-",SUMPRODUCT(--(data!$BX$3:$BX$554=$B9),--(data!$BY$3:$BY$554=L$4),data!$CA$3:$CA$554)))</f>
        <v>-</v>
      </c>
      <c r="M9" s="109" t="str">
        <f ca="1">IF(OR($B9="",M$4="",SUMPRODUCT(--(data!$BX$3:$BX$554=$B9),--(data!$BY$3:$BY$554=M$4))=0),"-",CONCATENATE(SUMPRODUCT(--(data!$BX$3:$BX$554=$B9),--(data!$BY$3:$BY$554=M$4),data!$BZ$3:$BZ$554),"-",SUMPRODUCT(--(data!$BX$3:$BX$554=$B9),--(data!$BY$3:$BY$554=M$4),data!$CA$3:$CA$554)))</f>
        <v>-</v>
      </c>
      <c r="N9" s="109" t="str">
        <f ca="1">IF(OR($B9="",N$4="",SUMPRODUCT(--(data!$BX$3:$BX$554=$B9),--(data!$BY$3:$BY$554=N$4))=0),"-",CONCATENATE(SUMPRODUCT(--(data!$BX$3:$BX$554=$B9),--(data!$BY$3:$BY$554=N$4),data!$BZ$3:$BZ$554),"-",SUMPRODUCT(--(data!$BX$3:$BX$554=$B9),--(data!$BY$3:$BY$554=N$4),data!$CA$3:$CA$554)))</f>
        <v>-</v>
      </c>
      <c r="O9" s="109" t="str">
        <f ca="1">IF(OR($B9="",O$4="",SUMPRODUCT(--(data!$BX$3:$BX$554=$B9),--(data!$BY$3:$BY$554=O$4))=0),"-",CONCATENATE(SUMPRODUCT(--(data!$BX$3:$BX$554=$B9),--(data!$BY$3:$BY$554=O$4),data!$BZ$3:$BZ$554),"-",SUMPRODUCT(--(data!$BX$3:$BX$554=$B9),--(data!$BY$3:$BY$554=O$4),data!$CA$3:$CA$554)))</f>
        <v>-</v>
      </c>
      <c r="P9" s="109" t="str">
        <f ca="1">IF(OR($B9="",P$4="",SUMPRODUCT(--(data!$BX$3:$BX$554=$B9),--(data!$BY$3:$BY$554=P$4))=0),"-",CONCATENATE(SUMPRODUCT(--(data!$BX$3:$BX$554=$B9),--(data!$BY$3:$BY$554=P$4),data!$BZ$3:$BZ$554),"-",SUMPRODUCT(--(data!$BX$3:$BX$554=$B9),--(data!$BY$3:$BY$554=P$4),data!$CA$3:$CA$554)))</f>
        <v>2-1</v>
      </c>
      <c r="Q9" s="109" t="str">
        <f ca="1">IF(OR($B9="",Q$4="",SUMPRODUCT(--(data!$BX$3:$BX$554=$B9),--(data!$BY$3:$BY$554=Q$4))=0),"-",CONCATENATE(SUMPRODUCT(--(data!$BX$3:$BX$554=$B9),--(data!$BY$3:$BY$554=Q$4),data!$BZ$3:$BZ$554),"-",SUMPRODUCT(--(data!$BX$3:$BX$554=$B9),--(data!$BY$3:$BY$554=Q$4),data!$CA$3:$CA$554)))</f>
        <v>-</v>
      </c>
      <c r="R9" s="109" t="str">
        <f ca="1">IF(OR($B9="",R$4="",SUMPRODUCT(--(data!$BX$3:$BX$554=$B9),--(data!$BY$3:$BY$554=R$4))=0),"-",CONCATENATE(SUMPRODUCT(--(data!$BX$3:$BX$554=$B9),--(data!$BY$3:$BY$554=R$4),data!$BZ$3:$BZ$554),"-",SUMPRODUCT(--(data!$BX$3:$BX$554=$B9),--(data!$BY$3:$BY$554=R$4),data!$CA$3:$CA$554)))</f>
        <v>-</v>
      </c>
      <c r="S9" s="109" t="str">
        <f ca="1">IF(OR($B9="",S$4="",SUMPRODUCT(--(data!$BX$3:$BX$554=$B9),--(data!$BY$3:$BY$554=S$4))=0),"-",CONCATENATE(SUMPRODUCT(--(data!$BX$3:$BX$554=$B9),--(data!$BY$3:$BY$554=S$4),data!$BZ$3:$BZ$554),"-",SUMPRODUCT(--(data!$BX$3:$BX$554=$B9),--(data!$BY$3:$BY$554=S$4),data!$CA$3:$CA$554)))</f>
        <v>2-2</v>
      </c>
      <c r="T9" s="109" t="str">
        <f ca="1">IF(OR($B9="",T$4="",SUMPRODUCT(--(data!$BX$3:$BX$554=$B9),--(data!$BY$3:$BY$554=T$4))=0),"-",CONCATENATE(SUMPRODUCT(--(data!$BX$3:$BX$554=$B9),--(data!$BY$3:$BY$554=T$4),data!$BZ$3:$BZ$554),"-",SUMPRODUCT(--(data!$BX$3:$BX$554=$B9),--(data!$BY$3:$BY$554=T$4),data!$CA$3:$CA$554)))</f>
        <v>5-1</v>
      </c>
      <c r="U9" s="109" t="str">
        <f ca="1">IF(OR($B9="",U$4="",SUMPRODUCT(--(data!$BX$3:$BX$554=$B9),--(data!$BY$3:$BY$554=U$4))=0),"-",CONCATENATE(SUMPRODUCT(--(data!$BX$3:$BX$554=$B9),--(data!$BY$3:$BY$554=U$4),data!$BZ$3:$BZ$554),"-",SUMPRODUCT(--(data!$BX$3:$BX$554=$B9),--(data!$BY$3:$BY$554=U$4),data!$CA$3:$CA$554)))</f>
        <v>-</v>
      </c>
      <c r="V9" s="109" t="str">
        <f ca="1">IF(OR($B9="",V$4="",SUMPRODUCT(--(data!$BX$3:$BX$554=$B9),--(data!$BY$3:$BY$554=V$4))=0),"-",CONCATENATE(SUMPRODUCT(--(data!$BX$3:$BX$554=$B9),--(data!$BY$3:$BY$554=V$4),data!$BZ$3:$BZ$554),"-",SUMPRODUCT(--(data!$BX$3:$BX$554=$B9),--(data!$BY$3:$BY$554=V$4),data!$CA$3:$CA$554)))</f>
        <v>2-0</v>
      </c>
      <c r="W9" s="109" t="str">
        <f ca="1">IF(OR($B9="",W$4="",SUMPRODUCT(--(data!$BX$3:$BX$554=$B9),--(data!$BY$3:$BY$554=W$4))=0),"-",CONCATENATE(SUMPRODUCT(--(data!$BX$3:$BX$554=$B9),--(data!$BY$3:$BY$554=W$4),data!$BZ$3:$BZ$554),"-",SUMPRODUCT(--(data!$BX$3:$BX$554=$B9),--(data!$BY$3:$BY$554=W$4),data!$CA$3:$CA$554)))</f>
        <v>-</v>
      </c>
      <c r="X9" s="109" t="str">
        <f ca="1">IF(OR($B9="",X$4="",SUMPRODUCT(--(data!$BX$3:$BX$554=$B9),--(data!$BY$3:$BY$554=X$4))=0),"-",CONCATENATE(SUMPRODUCT(--(data!$BX$3:$BX$554=$B9),--(data!$BY$3:$BY$554=X$4),data!$BZ$3:$BZ$554),"-",SUMPRODUCT(--(data!$BX$3:$BX$554=$B9),--(data!$BY$3:$BY$554=X$4),data!$CA$3:$CA$554)))</f>
        <v>-</v>
      </c>
      <c r="Y9" s="109" t="str">
        <f ca="1">IF(OR($B9="",Y$4="",SUMPRODUCT(--(data!$BX$3:$BX$554=$B9),--(data!$BY$3:$BY$554=Y$4))=0),"-",CONCATENATE(SUMPRODUCT(--(data!$BX$3:$BX$554=$B9),--(data!$BY$3:$BY$554=Y$4),data!$BZ$3:$BZ$554),"-",SUMPRODUCT(--(data!$BX$3:$BX$554=$B9),--(data!$BY$3:$BY$554=Y$4),data!$CA$3:$CA$554)))</f>
        <v>-</v>
      </c>
      <c r="Z9" s="109" t="str">
        <f ca="1">IF(OR($B9="",Z$4="",SUMPRODUCT(--(data!$BX$3:$BX$554=$B9),--(data!$BY$3:$BY$554=Z$4))=0),"-",CONCATENATE(SUMPRODUCT(--(data!$BX$3:$BX$554=$B9),--(data!$BY$3:$BY$554=Z$4),data!$BZ$3:$BZ$554),"-",SUMPRODUCT(--(data!$BX$3:$BX$554=$B9),--(data!$BY$3:$BY$554=Z$4),data!$CA$3:$CA$554)))</f>
        <v>2-0</v>
      </c>
    </row>
    <row r="10" spans="1:26" ht="24.95" customHeight="1" x14ac:dyDescent="0.25">
      <c r="A10" s="107">
        <v>6</v>
      </c>
      <c r="B10" s="108" t="str">
        <f>IF(OR(teams!$G$6="SC0",teams!$G$6="SC1",teams!$G$6="SC2",teams!$G$6="SC3"),"",teams!A6)</f>
        <v>Bristol City</v>
      </c>
      <c r="C10" s="109" t="str">
        <f ca="1">IF(OR($B10="",C$4="",SUMPRODUCT(--(data!$BX$3:$BX$554=$B10),--(data!$BY$3:$BY$554=C$4))=0),"-",CONCATENATE(SUMPRODUCT(--(data!$BX$3:$BX$554=$B10),--(data!$BY$3:$BY$554=C$4),data!$BZ$3:$BZ$554),"-",SUMPRODUCT(--(data!$BX$3:$BX$554=$B10),--(data!$BY$3:$BY$554=C$4),data!$CA$3:$CA$554)))</f>
        <v>1-1</v>
      </c>
      <c r="D10" s="109" t="str">
        <f ca="1">IF(OR($B10="",D$4="",SUMPRODUCT(--(data!$BX$3:$BX$554=$B10),--(data!$BY$3:$BY$554=D$4))=0),"-",CONCATENATE(SUMPRODUCT(--(data!$BX$3:$BX$554=$B10),--(data!$BY$3:$BY$554=D$4),data!$BZ$3:$BZ$554),"-",SUMPRODUCT(--(data!$BX$3:$BX$554=$B10),--(data!$BY$3:$BY$554=D$4),data!$CA$3:$CA$554)))</f>
        <v>-</v>
      </c>
      <c r="E10" s="109" t="str">
        <f ca="1">IF(OR($B10="",E$4="",SUMPRODUCT(--(data!$BX$3:$BX$554=$B10),--(data!$BY$3:$BY$554=E$4))=0),"-",CONCATENATE(SUMPRODUCT(--(data!$BX$3:$BX$554=$B10),--(data!$BY$3:$BY$554=E$4),data!$BZ$3:$BZ$554),"-",SUMPRODUCT(--(data!$BX$3:$BX$554=$B10),--(data!$BY$3:$BY$554=E$4),data!$CA$3:$CA$554)))</f>
        <v>4-1</v>
      </c>
      <c r="F10" s="109" t="str">
        <f ca="1">IF(OR($B10="",F$4="",SUMPRODUCT(--(data!$BX$3:$BX$554=$B10),--(data!$BY$3:$BY$554=F$4))=0),"-",CONCATENATE(SUMPRODUCT(--(data!$BX$3:$BX$554=$B10),--(data!$BY$3:$BY$554=F$4),data!$BZ$3:$BZ$554),"-",SUMPRODUCT(--(data!$BX$3:$BX$554=$B10),--(data!$BY$3:$BY$554=F$4),data!$CA$3:$CA$554)))</f>
        <v>-</v>
      </c>
      <c r="G10" s="109" t="str">
        <f ca="1">IF(OR($B10="",G$4="",SUMPRODUCT(--(data!$BX$3:$BX$554=$B10),--(data!$BY$3:$BY$554=G$4))=0),"-",CONCATENATE(SUMPRODUCT(--(data!$BX$3:$BX$554=$B10),--(data!$BY$3:$BY$554=G$4),data!$BZ$3:$BZ$554),"-",SUMPRODUCT(--(data!$BX$3:$BX$554=$B10),--(data!$BY$3:$BY$554=G$4),data!$CA$3:$CA$554)))</f>
        <v>-</v>
      </c>
      <c r="H10" s="110"/>
      <c r="I10" s="109" t="str">
        <f ca="1">IF(OR($B10="",I$4="",SUMPRODUCT(--(data!$BX$3:$BX$554=$B10),--(data!$BY$3:$BY$554=I$4))=0),"-",CONCATENATE(SUMPRODUCT(--(data!$BX$3:$BX$554=$B10),--(data!$BY$3:$BY$554=I$4),data!$BZ$3:$BZ$554),"-",SUMPRODUCT(--(data!$BX$3:$BX$554=$B10),--(data!$BY$3:$BY$554=I$4),data!$CA$3:$CA$554)))</f>
        <v>-</v>
      </c>
      <c r="J10" s="109" t="str">
        <f ca="1">IF(OR($B10="",J$4="",SUMPRODUCT(--(data!$BX$3:$BX$554=$B10),--(data!$BY$3:$BY$554=J$4))=0),"-",CONCATENATE(SUMPRODUCT(--(data!$BX$3:$BX$554=$B10),--(data!$BY$3:$BY$554=J$4),data!$BZ$3:$BZ$554),"-",SUMPRODUCT(--(data!$BX$3:$BX$554=$B10),--(data!$BY$3:$BY$554=J$4),data!$CA$3:$CA$554)))</f>
        <v>-</v>
      </c>
      <c r="K10" s="109" t="str">
        <f ca="1">IF(OR($B10="",K$4="",SUMPRODUCT(--(data!$BX$3:$BX$554=$B10),--(data!$BY$3:$BY$554=K$4))=0),"-",CONCATENATE(SUMPRODUCT(--(data!$BX$3:$BX$554=$B10),--(data!$BY$3:$BY$554=K$4),data!$BZ$3:$BZ$554),"-",SUMPRODUCT(--(data!$BX$3:$BX$554=$B10),--(data!$BY$3:$BY$554=K$4),data!$CA$3:$CA$554)))</f>
        <v>-</v>
      </c>
      <c r="L10" s="109" t="str">
        <f ca="1">IF(OR($B10="",L$4="",SUMPRODUCT(--(data!$BX$3:$BX$554=$B10),--(data!$BY$3:$BY$554=L$4))=0),"-",CONCATENATE(SUMPRODUCT(--(data!$BX$3:$BX$554=$B10),--(data!$BY$3:$BY$554=L$4),data!$BZ$3:$BZ$554),"-",SUMPRODUCT(--(data!$BX$3:$BX$554=$B10),--(data!$BY$3:$BY$554=L$4),data!$CA$3:$CA$554)))</f>
        <v>-</v>
      </c>
      <c r="M10" s="109" t="str">
        <f ca="1">IF(OR($B10="",M$4="",SUMPRODUCT(--(data!$BX$3:$BX$554=$B10),--(data!$BY$3:$BY$554=M$4))=0),"-",CONCATENATE(SUMPRODUCT(--(data!$BX$3:$BX$554=$B10),--(data!$BY$3:$BY$554=M$4),data!$BZ$3:$BZ$554),"-",SUMPRODUCT(--(data!$BX$3:$BX$554=$B10),--(data!$BY$3:$BY$554=M$4),data!$CA$3:$CA$554)))</f>
        <v>0-2</v>
      </c>
      <c r="N10" s="109" t="str">
        <f ca="1">IF(OR($B10="",N$4="",SUMPRODUCT(--(data!$BX$3:$BX$554=$B10),--(data!$BY$3:$BY$554=N$4))=0),"-",CONCATENATE(SUMPRODUCT(--(data!$BX$3:$BX$554=$B10),--(data!$BY$3:$BY$554=N$4),data!$BZ$3:$BZ$554),"-",SUMPRODUCT(--(data!$BX$3:$BX$554=$B10),--(data!$BY$3:$BY$554=N$4),data!$CA$3:$CA$554)))</f>
        <v>-</v>
      </c>
      <c r="O10" s="109" t="str">
        <f ca="1">IF(OR($B10="",O$4="",SUMPRODUCT(--(data!$BX$3:$BX$554=$B10),--(data!$BY$3:$BY$554=O$4))=0),"-",CONCATENATE(SUMPRODUCT(--(data!$BX$3:$BX$554=$B10),--(data!$BY$3:$BY$554=O$4),data!$BZ$3:$BZ$554),"-",SUMPRODUCT(--(data!$BX$3:$BX$554=$B10),--(data!$BY$3:$BY$554=O$4),data!$CA$3:$CA$554)))</f>
        <v>-</v>
      </c>
      <c r="P10" s="109" t="str">
        <f ca="1">IF(OR($B10="",P$4="",SUMPRODUCT(--(data!$BX$3:$BX$554=$B10),--(data!$BY$3:$BY$554=P$4))=0),"-",CONCATENATE(SUMPRODUCT(--(data!$BX$3:$BX$554=$B10),--(data!$BY$3:$BY$554=P$4),data!$BZ$3:$BZ$554),"-",SUMPRODUCT(--(data!$BX$3:$BX$554=$B10),--(data!$BY$3:$BY$554=P$4),data!$CA$3:$CA$554)))</f>
        <v>1-1</v>
      </c>
      <c r="Q10" s="109" t="str">
        <f ca="1">IF(OR($B10="",Q$4="",SUMPRODUCT(--(data!$BX$3:$BX$554=$B10),--(data!$BY$3:$BY$554=Q$4))=0),"-",CONCATENATE(SUMPRODUCT(--(data!$BX$3:$BX$554=$B10),--(data!$BY$3:$BY$554=Q$4),data!$BZ$3:$BZ$554),"-",SUMPRODUCT(--(data!$BX$3:$BX$554=$B10),--(data!$BY$3:$BY$554=Q$4),data!$CA$3:$CA$554)))</f>
        <v>-</v>
      </c>
      <c r="R10" s="109" t="str">
        <f ca="1">IF(OR($B10="",R$4="",SUMPRODUCT(--(data!$BX$3:$BX$554=$B10),--(data!$BY$3:$BY$554=R$4))=0),"-",CONCATENATE(SUMPRODUCT(--(data!$BX$3:$BX$554=$B10),--(data!$BY$3:$BY$554=R$4),data!$BZ$3:$BZ$554),"-",SUMPRODUCT(--(data!$BX$3:$BX$554=$B10),--(data!$BY$3:$BY$554=R$4),data!$CA$3:$CA$554)))</f>
        <v>-</v>
      </c>
      <c r="S10" s="109" t="str">
        <f ca="1">IF(OR($B10="",S$4="",SUMPRODUCT(--(data!$BX$3:$BX$554=$B10),--(data!$BY$3:$BY$554=S$4))=0),"-",CONCATENATE(SUMPRODUCT(--(data!$BX$3:$BX$554=$B10),--(data!$BY$3:$BY$554=S$4),data!$BZ$3:$BZ$554),"-",SUMPRODUCT(--(data!$BX$3:$BX$554=$B10),--(data!$BY$3:$BY$554=S$4),data!$CA$3:$CA$554)))</f>
        <v>-</v>
      </c>
      <c r="T10" s="109" t="str">
        <f ca="1">IF(OR($B10="",T$4="",SUMPRODUCT(--(data!$BX$3:$BX$554=$B10),--(data!$BY$3:$BY$554=T$4))=0),"-",CONCATENATE(SUMPRODUCT(--(data!$BX$3:$BX$554=$B10),--(data!$BY$3:$BY$554=T$4),data!$BZ$3:$BZ$554),"-",SUMPRODUCT(--(data!$BX$3:$BX$554=$B10),--(data!$BY$3:$BY$554=T$4),data!$CA$3:$CA$554)))</f>
        <v>-</v>
      </c>
      <c r="U10" s="109" t="str">
        <f ca="1">IF(OR($B10="",U$4="",SUMPRODUCT(--(data!$BX$3:$BX$554=$B10),--(data!$BY$3:$BY$554=U$4))=0),"-",CONCATENATE(SUMPRODUCT(--(data!$BX$3:$BX$554=$B10),--(data!$BY$3:$BY$554=U$4),data!$BZ$3:$BZ$554),"-",SUMPRODUCT(--(data!$BX$3:$BX$554=$B10),--(data!$BY$3:$BY$554=U$4),data!$CA$3:$CA$554)))</f>
        <v>1-0</v>
      </c>
      <c r="V10" s="109" t="str">
        <f ca="1">IF(OR($B10="",V$4="",SUMPRODUCT(--(data!$BX$3:$BX$554=$B10),--(data!$BY$3:$BY$554=V$4))=0),"-",CONCATENATE(SUMPRODUCT(--(data!$BX$3:$BX$554=$B10),--(data!$BY$3:$BY$554=V$4),data!$BZ$3:$BZ$554),"-",SUMPRODUCT(--(data!$BX$3:$BX$554=$B10),--(data!$BY$3:$BY$554=V$4),data!$CA$3:$CA$554)))</f>
        <v>1-2</v>
      </c>
      <c r="W10" s="109" t="str">
        <f ca="1">IF(OR($B10="",W$4="",SUMPRODUCT(--(data!$BX$3:$BX$554=$B10),--(data!$BY$3:$BY$554=W$4))=0),"-",CONCATENATE(SUMPRODUCT(--(data!$BX$3:$BX$554=$B10),--(data!$BY$3:$BY$554=W$4),data!$BZ$3:$BZ$554),"-",SUMPRODUCT(--(data!$BX$3:$BX$554=$B10),--(data!$BY$3:$BY$554=W$4),data!$CA$3:$CA$554)))</f>
        <v>-</v>
      </c>
      <c r="X10" s="109" t="str">
        <f ca="1">IF(OR($B10="",X$4="",SUMPRODUCT(--(data!$BX$3:$BX$554=$B10),--(data!$BY$3:$BY$554=X$4))=0),"-",CONCATENATE(SUMPRODUCT(--(data!$BX$3:$BX$554=$B10),--(data!$BY$3:$BY$554=X$4),data!$BZ$3:$BZ$554),"-",SUMPRODUCT(--(data!$BX$3:$BX$554=$B10),--(data!$BY$3:$BY$554=X$4),data!$CA$3:$CA$554)))</f>
        <v>-</v>
      </c>
      <c r="Y10" s="109" t="str">
        <f ca="1">IF(OR($B10="",Y$4="",SUMPRODUCT(--(data!$BX$3:$BX$554=$B10),--(data!$BY$3:$BY$554=Y$4))=0),"-",CONCATENATE(SUMPRODUCT(--(data!$BX$3:$BX$554=$B10),--(data!$BY$3:$BY$554=Y$4),data!$BZ$3:$BZ$554),"-",SUMPRODUCT(--(data!$BX$3:$BX$554=$B10),--(data!$BY$3:$BY$554=Y$4),data!$CA$3:$CA$554)))</f>
        <v>-</v>
      </c>
      <c r="Z10" s="109" t="str">
        <f ca="1">IF(OR($B10="",Z$4="",SUMPRODUCT(--(data!$BX$3:$BX$554=$B10),--(data!$BY$3:$BY$554=Z$4))=0),"-",CONCATENATE(SUMPRODUCT(--(data!$BX$3:$BX$554=$B10),--(data!$BY$3:$BY$554=Z$4),data!$BZ$3:$BZ$554),"-",SUMPRODUCT(--(data!$BX$3:$BX$554=$B10),--(data!$BY$3:$BY$554=Z$4),data!$CA$3:$CA$554)))</f>
        <v>-</v>
      </c>
    </row>
    <row r="11" spans="1:26" ht="24.95" customHeight="1" x14ac:dyDescent="0.25">
      <c r="A11" s="107">
        <v>7</v>
      </c>
      <c r="B11" s="108" t="str">
        <f>IF(OR(teams!$G$6="SC0",teams!$G$6="SC1",teams!$G$6="SC2",teams!$G$6="SC3"),"",teams!A7)</f>
        <v>Derby</v>
      </c>
      <c r="C11" s="109" t="str">
        <f ca="1">IF(OR($B11="",C$4="",SUMPRODUCT(--(data!$BX$3:$BX$554=$B11),--(data!$BY$3:$BY$554=C$4))=0),"-",CONCATENATE(SUMPRODUCT(--(data!$BX$3:$BX$554=$B11),--(data!$BY$3:$BY$554=C$4),data!$BZ$3:$BZ$554),"-",SUMPRODUCT(--(data!$BX$3:$BX$554=$B11),--(data!$BY$3:$BY$554=C$4),data!$CA$3:$CA$554)))</f>
        <v>-</v>
      </c>
      <c r="D11" s="109" t="str">
        <f ca="1">IF(OR($B11="",D$4="",SUMPRODUCT(--(data!$BX$3:$BX$554=$B11),--(data!$BY$3:$BY$554=D$4))=0),"-",CONCATENATE(SUMPRODUCT(--(data!$BX$3:$BX$554=$B11),--(data!$BY$3:$BY$554=D$4),data!$BZ$3:$BZ$554),"-",SUMPRODUCT(--(data!$BX$3:$BX$554=$B11),--(data!$BY$3:$BY$554=D$4),data!$CA$3:$CA$554)))</f>
        <v>-</v>
      </c>
      <c r="E11" s="109" t="str">
        <f ca="1">IF(OR($B11="",E$4="",SUMPRODUCT(--(data!$BX$3:$BX$554=$B11),--(data!$BY$3:$BY$554=E$4))=0),"-",CONCATENATE(SUMPRODUCT(--(data!$BX$3:$BX$554=$B11),--(data!$BY$3:$BY$554=E$4),data!$BZ$3:$BZ$554),"-",SUMPRODUCT(--(data!$BX$3:$BX$554=$B11),--(data!$BY$3:$BY$554=E$4),data!$CA$3:$CA$554)))</f>
        <v>0-0</v>
      </c>
      <c r="F11" s="109" t="str">
        <f ca="1">IF(OR($B11="",F$4="",SUMPRODUCT(--(data!$BX$3:$BX$554=$B11),--(data!$BY$3:$BY$554=F$4))=0),"-",CONCATENATE(SUMPRODUCT(--(data!$BX$3:$BX$554=$B11),--(data!$BY$3:$BY$554=F$4),data!$BZ$3:$BZ$554),"-",SUMPRODUCT(--(data!$BX$3:$BX$554=$B11),--(data!$BY$3:$BY$554=F$4),data!$CA$3:$CA$554)))</f>
        <v>-</v>
      </c>
      <c r="G11" s="109" t="str">
        <f ca="1">IF(OR($B11="",G$4="",SUMPRODUCT(--(data!$BX$3:$BX$554=$B11),--(data!$BY$3:$BY$554=G$4))=0),"-",CONCATENATE(SUMPRODUCT(--(data!$BX$3:$BX$554=$B11),--(data!$BY$3:$BY$554=G$4),data!$BZ$3:$BZ$554),"-",SUMPRODUCT(--(data!$BX$3:$BX$554=$B11),--(data!$BY$3:$BY$554=G$4),data!$CA$3:$CA$554)))</f>
        <v>3-1</v>
      </c>
      <c r="H11" s="109" t="str">
        <f ca="1">IF(OR($B11="",H$4="",SUMPRODUCT(--(data!$BX$3:$BX$554=$B11),--(data!$BY$3:$BY$554=H$4))=0),"-",CONCATENATE(SUMPRODUCT(--(data!$BX$3:$BX$554=$B11),--(data!$BY$3:$BY$554=H$4),data!$BZ$3:$BZ$554),"-",SUMPRODUCT(--(data!$BX$3:$BX$554=$B11),--(data!$BY$3:$BY$554=H$4),data!$CA$3:$CA$554)))</f>
        <v>-</v>
      </c>
      <c r="I11" s="110"/>
      <c r="J11" s="109" t="str">
        <f ca="1">IF(OR($B11="",J$4="",SUMPRODUCT(--(data!$BX$3:$BX$554=$B11),--(data!$BY$3:$BY$554=J$4))=0),"-",CONCATENATE(SUMPRODUCT(--(data!$BX$3:$BX$554=$B11),--(data!$BY$3:$BY$554=J$4),data!$BZ$3:$BZ$554),"-",SUMPRODUCT(--(data!$BX$3:$BX$554=$B11),--(data!$BY$3:$BY$554=J$4),data!$CA$3:$CA$554)))</f>
        <v>-</v>
      </c>
      <c r="K11" s="109" t="str">
        <f ca="1">IF(OR($B11="",K$4="",SUMPRODUCT(--(data!$BX$3:$BX$554=$B11),--(data!$BY$3:$BY$554=K$4))=0),"-",CONCATENATE(SUMPRODUCT(--(data!$BX$3:$BX$554=$B11),--(data!$BY$3:$BY$554=K$4),data!$BZ$3:$BZ$554),"-",SUMPRODUCT(--(data!$BX$3:$BX$554=$B11),--(data!$BY$3:$BY$554=K$4),data!$CA$3:$CA$554)))</f>
        <v>2-0</v>
      </c>
      <c r="L11" s="109" t="str">
        <f ca="1">IF(OR($B11="",L$4="",SUMPRODUCT(--(data!$BX$3:$BX$554=$B11),--(data!$BY$3:$BY$554=L$4))=0),"-",CONCATENATE(SUMPRODUCT(--(data!$BX$3:$BX$554=$B11),--(data!$BY$3:$BY$554=L$4),data!$BZ$3:$BZ$554),"-",SUMPRODUCT(--(data!$BX$3:$BX$554=$B11),--(data!$BY$3:$BY$554=L$4),data!$CA$3:$CA$554)))</f>
        <v>1-4</v>
      </c>
      <c r="M11" s="109" t="str">
        <f ca="1">IF(OR($B11="",M$4="",SUMPRODUCT(--(data!$BX$3:$BX$554=$B11),--(data!$BY$3:$BY$554=M$4))=0),"-",CONCATENATE(SUMPRODUCT(--(data!$BX$3:$BX$554=$B11),--(data!$BY$3:$BY$554=M$4),data!$BZ$3:$BZ$554),"-",SUMPRODUCT(--(data!$BX$3:$BX$554=$B11),--(data!$BY$3:$BY$554=M$4),data!$CA$3:$CA$554)))</f>
        <v>-</v>
      </c>
      <c r="N11" s="109" t="str">
        <f ca="1">IF(OR($B11="",N$4="",SUMPRODUCT(--(data!$BX$3:$BX$554=$B11),--(data!$BY$3:$BY$554=N$4))=0),"-",CONCATENATE(SUMPRODUCT(--(data!$BX$3:$BX$554=$B11),--(data!$BY$3:$BY$554=N$4),data!$BZ$3:$BZ$554),"-",SUMPRODUCT(--(data!$BX$3:$BX$554=$B11),--(data!$BY$3:$BY$554=N$4),data!$CA$3:$CA$554)))</f>
        <v>-</v>
      </c>
      <c r="O11" s="109" t="str">
        <f ca="1">IF(OR($B11="",O$4="",SUMPRODUCT(--(data!$BX$3:$BX$554=$B11),--(data!$BY$3:$BY$554=O$4))=0),"-",CONCATENATE(SUMPRODUCT(--(data!$BX$3:$BX$554=$B11),--(data!$BY$3:$BY$554=O$4),data!$BZ$3:$BZ$554),"-",SUMPRODUCT(--(data!$BX$3:$BX$554=$B11),--(data!$BY$3:$BY$554=O$4),data!$CA$3:$CA$554)))</f>
        <v>1-1</v>
      </c>
      <c r="P11" s="109" t="str">
        <f ca="1">IF(OR($B11="",P$4="",SUMPRODUCT(--(data!$BX$3:$BX$554=$B11),--(data!$BY$3:$BY$554=P$4))=0),"-",CONCATENATE(SUMPRODUCT(--(data!$BX$3:$BX$554=$B11),--(data!$BY$3:$BY$554=P$4),data!$BZ$3:$BZ$554),"-",SUMPRODUCT(--(data!$BX$3:$BX$554=$B11),--(data!$BY$3:$BY$554=P$4),data!$CA$3:$CA$554)))</f>
        <v>-</v>
      </c>
      <c r="Q11" s="109" t="str">
        <f ca="1">IF(OR($B11="",Q$4="",SUMPRODUCT(--(data!$BX$3:$BX$554=$B11),--(data!$BY$3:$BY$554=Q$4))=0),"-",CONCATENATE(SUMPRODUCT(--(data!$BX$3:$BX$554=$B11),--(data!$BY$3:$BY$554=Q$4),data!$BZ$3:$BZ$554),"-",SUMPRODUCT(--(data!$BX$3:$BX$554=$B11),--(data!$BY$3:$BY$554=Q$4),data!$CA$3:$CA$554)))</f>
        <v>2-0</v>
      </c>
      <c r="R11" s="109" t="str">
        <f ca="1">IF(OR($B11="",R$4="",SUMPRODUCT(--(data!$BX$3:$BX$554=$B11),--(data!$BY$3:$BY$554=R$4))=0),"-",CONCATENATE(SUMPRODUCT(--(data!$BX$3:$BX$554=$B11),--(data!$BY$3:$BY$554=R$4),data!$BZ$3:$BZ$554),"-",SUMPRODUCT(--(data!$BX$3:$BX$554=$B11),--(data!$BY$3:$BY$554=R$4),data!$CA$3:$CA$554)))</f>
        <v>-</v>
      </c>
      <c r="S11" s="109" t="str">
        <f ca="1">IF(OR($B11="",S$4="",SUMPRODUCT(--(data!$BX$3:$BX$554=$B11),--(data!$BY$3:$BY$554=S$4))=0),"-",CONCATENATE(SUMPRODUCT(--(data!$BX$3:$BX$554=$B11),--(data!$BY$3:$BY$554=S$4),data!$BZ$3:$BZ$554),"-",SUMPRODUCT(--(data!$BX$3:$BX$554=$B11),--(data!$BY$3:$BY$554=S$4),data!$CA$3:$CA$554)))</f>
        <v>-</v>
      </c>
      <c r="T11" s="109" t="str">
        <f ca="1">IF(OR($B11="",T$4="",SUMPRODUCT(--(data!$BX$3:$BX$554=$B11),--(data!$BY$3:$BY$554=T$4))=0),"-",CONCATENATE(SUMPRODUCT(--(data!$BX$3:$BX$554=$B11),--(data!$BY$3:$BY$554=T$4),data!$BZ$3:$BZ$554),"-",SUMPRODUCT(--(data!$BX$3:$BX$554=$B11),--(data!$BY$3:$BY$554=T$4),data!$CA$3:$CA$554)))</f>
        <v>-</v>
      </c>
      <c r="U11" s="109" t="str">
        <f ca="1">IF(OR($B11="",U$4="",SUMPRODUCT(--(data!$BX$3:$BX$554=$B11),--(data!$BY$3:$BY$554=U$4))=0),"-",CONCATENATE(SUMPRODUCT(--(data!$BX$3:$BX$554=$B11),--(data!$BY$3:$BY$554=U$4),data!$BZ$3:$BZ$554),"-",SUMPRODUCT(--(data!$BX$3:$BX$554=$B11),--(data!$BY$3:$BY$554=U$4),data!$CA$3:$CA$554)))</f>
        <v>-</v>
      </c>
      <c r="V11" s="109" t="str">
        <f ca="1">IF(OR($B11="",V$4="",SUMPRODUCT(--(data!$BX$3:$BX$554=$B11),--(data!$BY$3:$BY$554=V$4))=0),"-",CONCATENATE(SUMPRODUCT(--(data!$BX$3:$BX$554=$B11),--(data!$BY$3:$BY$554=V$4),data!$BZ$3:$BZ$554),"-",SUMPRODUCT(--(data!$BX$3:$BX$554=$B11),--(data!$BY$3:$BY$554=V$4),data!$CA$3:$CA$554)))</f>
        <v>-</v>
      </c>
      <c r="W11" s="109" t="str">
        <f ca="1">IF(OR($B11="",W$4="",SUMPRODUCT(--(data!$BX$3:$BX$554=$B11),--(data!$BY$3:$BY$554=W$4))=0),"-",CONCATENATE(SUMPRODUCT(--(data!$BX$3:$BX$554=$B11),--(data!$BY$3:$BY$554=W$4),data!$BZ$3:$BZ$554),"-",SUMPRODUCT(--(data!$BX$3:$BX$554=$B11),--(data!$BY$3:$BY$554=W$4),data!$CA$3:$CA$554)))</f>
        <v>-</v>
      </c>
      <c r="X11" s="109" t="str">
        <f ca="1">IF(OR($B11="",X$4="",SUMPRODUCT(--(data!$BX$3:$BX$554=$B11),--(data!$BY$3:$BY$554=X$4))=0),"-",CONCATENATE(SUMPRODUCT(--(data!$BX$3:$BX$554=$B11),--(data!$BY$3:$BY$554=X$4),data!$BZ$3:$BZ$554),"-",SUMPRODUCT(--(data!$BX$3:$BX$554=$B11),--(data!$BY$3:$BY$554=X$4),data!$CA$3:$CA$554)))</f>
        <v>-</v>
      </c>
      <c r="Y11" s="109" t="str">
        <f ca="1">IF(OR($B11="",Y$4="",SUMPRODUCT(--(data!$BX$3:$BX$554=$B11),--(data!$BY$3:$BY$554=Y$4))=0),"-",CONCATENATE(SUMPRODUCT(--(data!$BX$3:$BX$554=$B11),--(data!$BY$3:$BY$554=Y$4),data!$BZ$3:$BZ$554),"-",SUMPRODUCT(--(data!$BX$3:$BX$554=$B11),--(data!$BY$3:$BY$554=Y$4),data!$CA$3:$CA$554)))</f>
        <v>-</v>
      </c>
      <c r="Z11" s="109" t="str">
        <f ca="1">IF(OR($B11="",Z$4="",SUMPRODUCT(--(data!$BX$3:$BX$554=$B11),--(data!$BY$3:$BY$554=Z$4))=0),"-",CONCATENATE(SUMPRODUCT(--(data!$BX$3:$BX$554=$B11),--(data!$BY$3:$BY$554=Z$4),data!$BZ$3:$BZ$554),"-",SUMPRODUCT(--(data!$BX$3:$BX$554=$B11),--(data!$BY$3:$BY$554=Z$4),data!$CA$3:$CA$554)))</f>
        <v>-</v>
      </c>
    </row>
    <row r="12" spans="1:26" ht="24.95" customHeight="1" x14ac:dyDescent="0.25">
      <c r="A12" s="107">
        <v>8</v>
      </c>
      <c r="B12" s="108" t="str">
        <f>IF(OR(teams!$G$6="SC0",teams!$G$6="SC1",teams!$G$6="SC2",teams!$G$6="SC3"),"",teams!A8)</f>
        <v>Hull</v>
      </c>
      <c r="C12" s="109" t="str">
        <f ca="1">IF(OR($B12="",C$4="",SUMPRODUCT(--(data!$BX$3:$BX$554=$B12),--(data!$BY$3:$BY$554=C$4))=0),"-",CONCATENATE(SUMPRODUCT(--(data!$BX$3:$BX$554=$B12),--(data!$BY$3:$BY$554=C$4),data!$BZ$3:$BZ$554),"-",SUMPRODUCT(--(data!$BX$3:$BX$554=$B12),--(data!$BY$3:$BY$554=C$4),data!$CA$3:$CA$554)))</f>
        <v>1-3</v>
      </c>
      <c r="D12" s="109" t="str">
        <f ca="1">IF(OR($B12="",D$4="",SUMPRODUCT(--(data!$BX$3:$BX$554=$B12),--(data!$BY$3:$BY$554=D$4))=0),"-",CONCATENATE(SUMPRODUCT(--(data!$BX$3:$BX$554=$B12),--(data!$BY$3:$BY$554=D$4),data!$BZ$3:$BZ$554),"-",SUMPRODUCT(--(data!$BX$3:$BX$554=$B12),--(data!$BY$3:$BY$554=D$4),data!$CA$3:$CA$554)))</f>
        <v>-</v>
      </c>
      <c r="E12" s="109" t="str">
        <f ca="1">IF(OR($B12="",E$4="",SUMPRODUCT(--(data!$BX$3:$BX$554=$B12),--(data!$BY$3:$BY$554=E$4))=0),"-",CONCATENATE(SUMPRODUCT(--(data!$BX$3:$BX$554=$B12),--(data!$BY$3:$BY$554=E$4),data!$BZ$3:$BZ$554),"-",SUMPRODUCT(--(data!$BX$3:$BX$554=$B12),--(data!$BY$3:$BY$554=E$4),data!$CA$3:$CA$554)))</f>
        <v>0-1</v>
      </c>
      <c r="F12" s="109" t="str">
        <f ca="1">IF(OR($B12="",F$4="",SUMPRODUCT(--(data!$BX$3:$BX$554=$B12),--(data!$BY$3:$BY$554=F$4))=0),"-",CONCATENATE(SUMPRODUCT(--(data!$BX$3:$BX$554=$B12),--(data!$BY$3:$BY$554=F$4),data!$BZ$3:$BZ$554),"-",SUMPRODUCT(--(data!$BX$3:$BX$554=$B12),--(data!$BY$3:$BY$554=F$4),data!$CA$3:$CA$554)))</f>
        <v>-</v>
      </c>
      <c r="G12" s="109" t="str">
        <f ca="1">IF(OR($B12="",G$4="",SUMPRODUCT(--(data!$BX$3:$BX$554=$B12),--(data!$BY$3:$BY$554=G$4))=0),"-",CONCATENATE(SUMPRODUCT(--(data!$BX$3:$BX$554=$B12),--(data!$BY$3:$BY$554=G$4),data!$BZ$3:$BZ$554),"-",SUMPRODUCT(--(data!$BX$3:$BX$554=$B12),--(data!$BY$3:$BY$554=G$4),data!$CA$3:$CA$554)))</f>
        <v>-</v>
      </c>
      <c r="H12" s="109" t="str">
        <f ca="1">IF(OR($B12="",H$4="",SUMPRODUCT(--(data!$BX$3:$BX$554=$B12),--(data!$BY$3:$BY$554=H$4))=0),"-",CONCATENATE(SUMPRODUCT(--(data!$BX$3:$BX$554=$B12),--(data!$BY$3:$BY$554=H$4),data!$BZ$3:$BZ$554),"-",SUMPRODUCT(--(data!$BX$3:$BX$554=$B12),--(data!$BY$3:$BY$554=H$4),data!$CA$3:$CA$554)))</f>
        <v>-</v>
      </c>
      <c r="I12" s="109" t="str">
        <f ca="1">IF(OR($B12="",I$4="",SUMPRODUCT(--(data!$BX$3:$BX$554=$B12),--(data!$BY$3:$BY$554=I$4))=0),"-",CONCATENATE(SUMPRODUCT(--(data!$BX$3:$BX$554=$B12),--(data!$BY$3:$BY$554=I$4),data!$BZ$3:$BZ$554),"-",SUMPRODUCT(--(data!$BX$3:$BX$554=$B12),--(data!$BY$3:$BY$554=I$4),data!$CA$3:$CA$554)))</f>
        <v>1-2</v>
      </c>
      <c r="J12" s="110"/>
      <c r="K12" s="109" t="str">
        <f ca="1">IF(OR($B12="",K$4="",SUMPRODUCT(--(data!$BX$3:$BX$554=$B12),--(data!$BY$3:$BY$554=K$4))=0),"-",CONCATENATE(SUMPRODUCT(--(data!$BX$3:$BX$554=$B12),--(data!$BY$3:$BY$554=K$4),data!$BZ$3:$BZ$554),"-",SUMPRODUCT(--(data!$BX$3:$BX$554=$B12),--(data!$BY$3:$BY$554=K$4),data!$CA$3:$CA$554)))</f>
        <v>2-0</v>
      </c>
      <c r="L12" s="109" t="str">
        <f ca="1">IF(OR($B12="",L$4="",SUMPRODUCT(--(data!$BX$3:$BX$554=$B12),--(data!$BY$3:$BY$554=L$4))=0),"-",CONCATENATE(SUMPRODUCT(--(data!$BX$3:$BX$554=$B12),--(data!$BY$3:$BY$554=L$4),data!$BZ$3:$BZ$554),"-",SUMPRODUCT(--(data!$BX$3:$BX$554=$B12),--(data!$BY$3:$BY$554=L$4),data!$CA$3:$CA$554)))</f>
        <v>0-1</v>
      </c>
      <c r="M12" s="109" t="str">
        <f ca="1">IF(OR($B12="",M$4="",SUMPRODUCT(--(data!$BX$3:$BX$554=$B12),--(data!$BY$3:$BY$554=M$4))=0),"-",CONCATENATE(SUMPRODUCT(--(data!$BX$3:$BX$554=$B12),--(data!$BY$3:$BY$554=M$4),data!$BZ$3:$BZ$554),"-",SUMPRODUCT(--(data!$BX$3:$BX$554=$B12),--(data!$BY$3:$BY$554=M$4),data!$CA$3:$CA$554)))</f>
        <v>1-1</v>
      </c>
      <c r="N12" s="109" t="str">
        <f ca="1">IF(OR($B12="",N$4="",SUMPRODUCT(--(data!$BX$3:$BX$554=$B12),--(data!$BY$3:$BY$554=N$4))=0),"-",CONCATENATE(SUMPRODUCT(--(data!$BX$3:$BX$554=$B12),--(data!$BY$3:$BY$554=N$4),data!$BZ$3:$BZ$554),"-",SUMPRODUCT(--(data!$BX$3:$BX$554=$B12),--(data!$BY$3:$BY$554=N$4),data!$CA$3:$CA$554)))</f>
        <v>-</v>
      </c>
      <c r="O12" s="109" t="str">
        <f ca="1">IF(OR($B12="",O$4="",SUMPRODUCT(--(data!$BX$3:$BX$554=$B12),--(data!$BY$3:$BY$554=O$4))=0),"-",CONCATENATE(SUMPRODUCT(--(data!$BX$3:$BX$554=$B12),--(data!$BY$3:$BY$554=O$4),data!$BZ$3:$BZ$554),"-",SUMPRODUCT(--(data!$BX$3:$BX$554=$B12),--(data!$BY$3:$BY$554=O$4),data!$CA$3:$CA$554)))</f>
        <v>-</v>
      </c>
      <c r="P12" s="109" t="str">
        <f ca="1">IF(OR($B12="",P$4="",SUMPRODUCT(--(data!$BX$3:$BX$554=$B12),--(data!$BY$3:$BY$554=P$4))=0),"-",CONCATENATE(SUMPRODUCT(--(data!$BX$3:$BX$554=$B12),--(data!$BY$3:$BY$554=P$4),data!$BZ$3:$BZ$554),"-",SUMPRODUCT(--(data!$BX$3:$BX$554=$B12),--(data!$BY$3:$BY$554=P$4),data!$CA$3:$CA$554)))</f>
        <v>-</v>
      </c>
      <c r="Q12" s="109" t="str">
        <f ca="1">IF(OR($B12="",Q$4="",SUMPRODUCT(--(data!$BX$3:$BX$554=$B12),--(data!$BY$3:$BY$554=Q$4))=0),"-",CONCATENATE(SUMPRODUCT(--(data!$BX$3:$BX$554=$B12),--(data!$BY$3:$BY$554=Q$4),data!$BZ$3:$BZ$554),"-",SUMPRODUCT(--(data!$BX$3:$BX$554=$B12),--(data!$BY$3:$BY$554=Q$4),data!$CA$3:$CA$554)))</f>
        <v>-</v>
      </c>
      <c r="R12" s="109" t="str">
        <f ca="1">IF(OR($B12="",R$4="",SUMPRODUCT(--(data!$BX$3:$BX$554=$B12),--(data!$BY$3:$BY$554=R$4))=0),"-",CONCATENATE(SUMPRODUCT(--(data!$BX$3:$BX$554=$B12),--(data!$BY$3:$BY$554=R$4),data!$BZ$3:$BZ$554),"-",SUMPRODUCT(--(data!$BX$3:$BX$554=$B12),--(data!$BY$3:$BY$554=R$4),data!$CA$3:$CA$554)))</f>
        <v>-</v>
      </c>
      <c r="S12" s="109" t="str">
        <f ca="1">IF(OR($B12="",S$4="",SUMPRODUCT(--(data!$BX$3:$BX$554=$B12),--(data!$BY$3:$BY$554=S$4))=0),"-",CONCATENATE(SUMPRODUCT(--(data!$BX$3:$BX$554=$B12),--(data!$BY$3:$BY$554=S$4),data!$BZ$3:$BZ$554),"-",SUMPRODUCT(--(data!$BX$3:$BX$554=$B12),--(data!$BY$3:$BY$554=S$4),data!$CA$3:$CA$554)))</f>
        <v>-</v>
      </c>
      <c r="T12" s="109" t="str">
        <f ca="1">IF(OR($B12="",T$4="",SUMPRODUCT(--(data!$BX$3:$BX$554=$B12),--(data!$BY$3:$BY$554=T$4))=0),"-",CONCATENATE(SUMPRODUCT(--(data!$BX$3:$BX$554=$B12),--(data!$BY$3:$BY$554=T$4),data!$BZ$3:$BZ$554),"-",SUMPRODUCT(--(data!$BX$3:$BX$554=$B12),--(data!$BY$3:$BY$554=T$4),data!$CA$3:$CA$554)))</f>
        <v>-</v>
      </c>
      <c r="U12" s="109" t="str">
        <f ca="1">IF(OR($B12="",U$4="",SUMPRODUCT(--(data!$BX$3:$BX$554=$B12),--(data!$BY$3:$BY$554=U$4))=0),"-",CONCATENATE(SUMPRODUCT(--(data!$BX$3:$BX$554=$B12),--(data!$BY$3:$BY$554=U$4),data!$BZ$3:$BZ$554),"-",SUMPRODUCT(--(data!$BX$3:$BX$554=$B12),--(data!$BY$3:$BY$554=U$4),data!$CA$3:$CA$554)))</f>
        <v>-</v>
      </c>
      <c r="V12" s="109" t="str">
        <f ca="1">IF(OR($B12="",V$4="",SUMPRODUCT(--(data!$BX$3:$BX$554=$B12),--(data!$BY$3:$BY$554=V$4))=0),"-",CONCATENATE(SUMPRODUCT(--(data!$BX$3:$BX$554=$B12),--(data!$BY$3:$BY$554=V$4),data!$BZ$3:$BZ$554),"-",SUMPRODUCT(--(data!$BX$3:$BX$554=$B12),--(data!$BY$3:$BY$554=V$4),data!$CA$3:$CA$554)))</f>
        <v>-</v>
      </c>
      <c r="W12" s="109" t="str">
        <f ca="1">IF(OR($B12="",W$4="",SUMPRODUCT(--(data!$BX$3:$BX$554=$B12),--(data!$BY$3:$BY$554=W$4))=0),"-",CONCATENATE(SUMPRODUCT(--(data!$BX$3:$BX$554=$B12),--(data!$BY$3:$BY$554=W$4),data!$BZ$3:$BZ$554),"-",SUMPRODUCT(--(data!$BX$3:$BX$554=$B12),--(data!$BY$3:$BY$554=W$4),data!$CA$3:$CA$554)))</f>
        <v>-</v>
      </c>
      <c r="X12" s="109" t="str">
        <f ca="1">IF(OR($B12="",X$4="",SUMPRODUCT(--(data!$BX$3:$BX$554=$B12),--(data!$BY$3:$BY$554=X$4))=0),"-",CONCATENATE(SUMPRODUCT(--(data!$BX$3:$BX$554=$B12),--(data!$BY$3:$BY$554=X$4),data!$BZ$3:$BZ$554),"-",SUMPRODUCT(--(data!$BX$3:$BX$554=$B12),--(data!$BY$3:$BY$554=X$4),data!$CA$3:$CA$554)))</f>
        <v>-</v>
      </c>
      <c r="Y12" s="109" t="str">
        <f ca="1">IF(OR($B12="",Y$4="",SUMPRODUCT(--(data!$BX$3:$BX$554=$B12),--(data!$BY$3:$BY$554=Y$4))=0),"-",CONCATENATE(SUMPRODUCT(--(data!$BX$3:$BX$554=$B12),--(data!$BY$3:$BY$554=Y$4),data!$BZ$3:$BZ$554),"-",SUMPRODUCT(--(data!$BX$3:$BX$554=$B12),--(data!$BY$3:$BY$554=Y$4),data!$CA$3:$CA$554)))</f>
        <v>-</v>
      </c>
      <c r="Z12" s="109" t="str">
        <f ca="1">IF(OR($B12="",Z$4="",SUMPRODUCT(--(data!$BX$3:$BX$554=$B12),--(data!$BY$3:$BY$554=Z$4))=0),"-",CONCATENATE(SUMPRODUCT(--(data!$BX$3:$BX$554=$B12),--(data!$BY$3:$BY$554=Z$4),data!$BZ$3:$BZ$554),"-",SUMPRODUCT(--(data!$BX$3:$BX$554=$B12),--(data!$BY$3:$BY$554=Z$4),data!$CA$3:$CA$554)))</f>
        <v>-</v>
      </c>
    </row>
    <row r="13" spans="1:26" ht="24.95" customHeight="1" x14ac:dyDescent="0.25">
      <c r="A13" s="107">
        <v>9</v>
      </c>
      <c r="B13" s="108" t="str">
        <f>IF(OR(teams!$G$6="SC0",teams!$G$6="SC1",teams!$G$6="SC2",teams!$G$6="SC3"),"",teams!A9)</f>
        <v>Ipswich</v>
      </c>
      <c r="C13" s="109" t="str">
        <f ca="1">IF(OR($B13="",C$4="",SUMPRODUCT(--(data!$BX$3:$BX$554=$B13),--(data!$BY$3:$BY$554=C$4))=0),"-",CONCATENATE(SUMPRODUCT(--(data!$BX$3:$BX$554=$B13),--(data!$BY$3:$BY$554=C$4),data!$BZ$3:$BZ$554),"-",SUMPRODUCT(--(data!$BX$3:$BX$554=$B13),--(data!$BY$3:$BY$554=C$4),data!$CA$3:$CA$554)))</f>
        <v>1-1</v>
      </c>
      <c r="D13" s="109" t="str">
        <f ca="1">IF(OR($B13="",D$4="",SUMPRODUCT(--(data!$BX$3:$BX$554=$B13),--(data!$BY$3:$BY$554=D$4))=0),"-",CONCATENATE(SUMPRODUCT(--(data!$BX$3:$BX$554=$B13),--(data!$BY$3:$BY$554=D$4),data!$BZ$3:$BZ$554),"-",SUMPRODUCT(--(data!$BX$3:$BX$554=$B13),--(data!$BY$3:$BY$554=D$4),data!$CA$3:$CA$554)))</f>
        <v>-</v>
      </c>
      <c r="E13" s="109" t="str">
        <f ca="1">IF(OR($B13="",E$4="",SUMPRODUCT(--(data!$BX$3:$BX$554=$B13),--(data!$BY$3:$BY$554=E$4))=0),"-",CONCATENATE(SUMPRODUCT(--(data!$BX$3:$BX$554=$B13),--(data!$BY$3:$BY$554=E$4),data!$BZ$3:$BZ$554),"-",SUMPRODUCT(--(data!$BX$3:$BX$554=$B13),--(data!$BY$3:$BY$554=E$4),data!$CA$3:$CA$554)))</f>
        <v>2-2</v>
      </c>
      <c r="F13" s="109" t="str">
        <f ca="1">IF(OR($B13="",F$4="",SUMPRODUCT(--(data!$BX$3:$BX$554=$B13),--(data!$BY$3:$BY$554=F$4))=0),"-",CONCATENATE(SUMPRODUCT(--(data!$BX$3:$BX$554=$B13),--(data!$BY$3:$BY$554=F$4),data!$BZ$3:$BZ$554),"-",SUMPRODUCT(--(data!$BX$3:$BX$554=$B13),--(data!$BY$3:$BY$554=F$4),data!$CA$3:$CA$554)))</f>
        <v>0-0</v>
      </c>
      <c r="G13" s="109" t="str">
        <f ca="1">IF(OR($B13="",G$4="",SUMPRODUCT(--(data!$BX$3:$BX$554=$B13),--(data!$BY$3:$BY$554=G$4))=0),"-",CONCATENATE(SUMPRODUCT(--(data!$BX$3:$BX$554=$B13),--(data!$BY$3:$BY$554=G$4),data!$BZ$3:$BZ$554),"-",SUMPRODUCT(--(data!$BX$3:$BX$554=$B13),--(data!$BY$3:$BY$554=G$4),data!$CA$3:$CA$554)))</f>
        <v>1-1</v>
      </c>
      <c r="H13" s="109" t="str">
        <f ca="1">IF(OR($B13="",H$4="",SUMPRODUCT(--(data!$BX$3:$BX$554=$B13),--(data!$BY$3:$BY$554=H$4))=0),"-",CONCATENATE(SUMPRODUCT(--(data!$BX$3:$BX$554=$B13),--(data!$BY$3:$BY$554=H$4),data!$BZ$3:$BZ$554),"-",SUMPRODUCT(--(data!$BX$3:$BX$554=$B13),--(data!$BY$3:$BY$554=H$4),data!$CA$3:$CA$554)))</f>
        <v>-</v>
      </c>
      <c r="I13" s="109" t="str">
        <f ca="1">IF(OR($B13="",I$4="",SUMPRODUCT(--(data!$BX$3:$BX$554=$B13),--(data!$BY$3:$BY$554=I$4))=0),"-",CONCATENATE(SUMPRODUCT(--(data!$BX$3:$BX$554=$B13),--(data!$BY$3:$BY$554=I$4),data!$BZ$3:$BZ$554),"-",SUMPRODUCT(--(data!$BX$3:$BX$554=$B13),--(data!$BY$3:$BY$554=I$4),data!$CA$3:$CA$554)))</f>
        <v>-</v>
      </c>
      <c r="J13" s="109" t="str">
        <f ca="1">IF(OR($B13="",J$4="",SUMPRODUCT(--(data!$BX$3:$BX$554=$B13),--(data!$BY$3:$BY$554=J$4))=0),"-",CONCATENATE(SUMPRODUCT(--(data!$BX$3:$BX$554=$B13),--(data!$BY$3:$BY$554=J$4),data!$BZ$3:$BZ$554),"-",SUMPRODUCT(--(data!$BX$3:$BX$554=$B13),--(data!$BY$3:$BY$554=J$4),data!$CA$3:$CA$554)))</f>
        <v>-</v>
      </c>
      <c r="K13" s="110"/>
      <c r="L13" s="109" t="str">
        <f ca="1">IF(OR($B13="",L$4="",SUMPRODUCT(--(data!$BX$3:$BX$554=$B13),--(data!$BY$3:$BY$554=L$4))=0),"-",CONCATENATE(SUMPRODUCT(--(data!$BX$3:$BX$554=$B13),--(data!$BY$3:$BY$554=L$4),data!$BZ$3:$BZ$554),"-",SUMPRODUCT(--(data!$BX$3:$BX$554=$B13),--(data!$BY$3:$BY$554=L$4),data!$CA$3:$CA$554)))</f>
        <v>-</v>
      </c>
      <c r="M13" s="109" t="str">
        <f ca="1">IF(OR($B13="",M$4="",SUMPRODUCT(--(data!$BX$3:$BX$554=$B13),--(data!$BY$3:$BY$554=M$4))=0),"-",CONCATENATE(SUMPRODUCT(--(data!$BX$3:$BX$554=$B13),--(data!$BY$3:$BY$554=M$4),data!$BZ$3:$BZ$554),"-",SUMPRODUCT(--(data!$BX$3:$BX$554=$B13),--(data!$BY$3:$BY$554=M$4),data!$CA$3:$CA$554)))</f>
        <v>0-2</v>
      </c>
      <c r="N13" s="109" t="str">
        <f ca="1">IF(OR($B13="",N$4="",SUMPRODUCT(--(data!$BX$3:$BX$554=$B13),--(data!$BY$3:$BY$554=N$4))=0),"-",CONCATENATE(SUMPRODUCT(--(data!$BX$3:$BX$554=$B13),--(data!$BY$3:$BY$554=N$4),data!$BZ$3:$BZ$554),"-",SUMPRODUCT(--(data!$BX$3:$BX$554=$B13),--(data!$BY$3:$BY$554=N$4),data!$CA$3:$CA$554)))</f>
        <v>-</v>
      </c>
      <c r="O13" s="109" t="str">
        <f ca="1">IF(OR($B13="",O$4="",SUMPRODUCT(--(data!$BX$3:$BX$554=$B13),--(data!$BY$3:$BY$554=O$4))=0),"-",CONCATENATE(SUMPRODUCT(--(data!$BX$3:$BX$554=$B13),--(data!$BY$3:$BY$554=O$4),data!$BZ$3:$BZ$554),"-",SUMPRODUCT(--(data!$BX$3:$BX$554=$B13),--(data!$BY$3:$BY$554=O$4),data!$CA$3:$CA$554)))</f>
        <v>1-1</v>
      </c>
      <c r="P13" s="109" t="str">
        <f ca="1">IF(OR($B13="",P$4="",SUMPRODUCT(--(data!$BX$3:$BX$554=$B13),--(data!$BY$3:$BY$554=P$4))=0),"-",CONCATENATE(SUMPRODUCT(--(data!$BX$3:$BX$554=$B13),--(data!$BY$3:$BY$554=P$4),data!$BZ$3:$BZ$554),"-",SUMPRODUCT(--(data!$BX$3:$BX$554=$B13),--(data!$BY$3:$BY$554=P$4),data!$CA$3:$CA$554)))</f>
        <v>-</v>
      </c>
      <c r="Q13" s="109" t="str">
        <f ca="1">IF(OR($B13="",Q$4="",SUMPRODUCT(--(data!$BX$3:$BX$554=$B13),--(data!$BY$3:$BY$554=Q$4))=0),"-",CONCATENATE(SUMPRODUCT(--(data!$BX$3:$BX$554=$B13),--(data!$BY$3:$BY$554=Q$4),data!$BZ$3:$BZ$554),"-",SUMPRODUCT(--(data!$BX$3:$BX$554=$B13),--(data!$BY$3:$BY$554=Q$4),data!$CA$3:$CA$554)))</f>
        <v>-</v>
      </c>
      <c r="R13" s="109" t="str">
        <f ca="1">IF(OR($B13="",R$4="",SUMPRODUCT(--(data!$BX$3:$BX$554=$B13),--(data!$BY$3:$BY$554=R$4))=0),"-",CONCATENATE(SUMPRODUCT(--(data!$BX$3:$BX$554=$B13),--(data!$BY$3:$BY$554=R$4),data!$BZ$3:$BZ$554),"-",SUMPRODUCT(--(data!$BX$3:$BX$554=$B13),--(data!$BY$3:$BY$554=R$4),data!$CA$3:$CA$554)))</f>
        <v>-</v>
      </c>
      <c r="S13" s="109" t="str">
        <f ca="1">IF(OR($B13="",S$4="",SUMPRODUCT(--(data!$BX$3:$BX$554=$B13),--(data!$BY$3:$BY$554=S$4))=0),"-",CONCATENATE(SUMPRODUCT(--(data!$BX$3:$BX$554=$B13),--(data!$BY$3:$BY$554=S$4),data!$BZ$3:$BZ$554),"-",SUMPRODUCT(--(data!$BX$3:$BX$554=$B13),--(data!$BY$3:$BY$554=S$4),data!$CA$3:$CA$554)))</f>
        <v>-</v>
      </c>
      <c r="T13" s="109" t="str">
        <f ca="1">IF(OR($B13="",T$4="",SUMPRODUCT(--(data!$BX$3:$BX$554=$B13),--(data!$BY$3:$BY$554=T$4))=0),"-",CONCATENATE(SUMPRODUCT(--(data!$BX$3:$BX$554=$B13),--(data!$BY$3:$BY$554=T$4),data!$BZ$3:$BZ$554),"-",SUMPRODUCT(--(data!$BX$3:$BX$554=$B13),--(data!$BY$3:$BY$554=T$4),data!$CA$3:$CA$554)))</f>
        <v>-</v>
      </c>
      <c r="U13" s="109" t="str">
        <f ca="1">IF(OR($B13="",U$4="",SUMPRODUCT(--(data!$BX$3:$BX$554=$B13),--(data!$BY$3:$BY$554=U$4))=0),"-",CONCATENATE(SUMPRODUCT(--(data!$BX$3:$BX$554=$B13),--(data!$BY$3:$BY$554=U$4),data!$BZ$3:$BZ$554),"-",SUMPRODUCT(--(data!$BX$3:$BX$554=$B13),--(data!$BY$3:$BY$554=U$4),data!$CA$3:$CA$554)))</f>
        <v>-</v>
      </c>
      <c r="V13" s="109" t="str">
        <f ca="1">IF(OR($B13="",V$4="",SUMPRODUCT(--(data!$BX$3:$BX$554=$B13),--(data!$BY$3:$BY$554=V$4))=0),"-",CONCATENATE(SUMPRODUCT(--(data!$BX$3:$BX$554=$B13),--(data!$BY$3:$BY$554=V$4),data!$BZ$3:$BZ$554),"-",SUMPRODUCT(--(data!$BX$3:$BX$554=$B13),--(data!$BY$3:$BY$554=V$4),data!$CA$3:$CA$554)))</f>
        <v>-</v>
      </c>
      <c r="W13" s="109" t="str">
        <f ca="1">IF(OR($B13="",W$4="",SUMPRODUCT(--(data!$BX$3:$BX$554=$B13),--(data!$BY$3:$BY$554=W$4))=0),"-",CONCATENATE(SUMPRODUCT(--(data!$BX$3:$BX$554=$B13),--(data!$BY$3:$BY$554=W$4),data!$BZ$3:$BZ$554),"-",SUMPRODUCT(--(data!$BX$3:$BX$554=$B13),--(data!$BY$3:$BY$554=W$4),data!$CA$3:$CA$554)))</f>
        <v>-</v>
      </c>
      <c r="X13" s="109" t="str">
        <f ca="1">IF(OR($B13="",X$4="",SUMPRODUCT(--(data!$BX$3:$BX$554=$B13),--(data!$BY$3:$BY$554=X$4))=0),"-",CONCATENATE(SUMPRODUCT(--(data!$BX$3:$BX$554=$B13),--(data!$BY$3:$BY$554=X$4),data!$BZ$3:$BZ$554),"-",SUMPRODUCT(--(data!$BX$3:$BX$554=$B13),--(data!$BY$3:$BY$554=X$4),data!$CA$3:$CA$554)))</f>
        <v>-</v>
      </c>
      <c r="Y13" s="109" t="str">
        <f ca="1">IF(OR($B13="",Y$4="",SUMPRODUCT(--(data!$BX$3:$BX$554=$B13),--(data!$BY$3:$BY$554=Y$4))=0),"-",CONCATENATE(SUMPRODUCT(--(data!$BX$3:$BX$554=$B13),--(data!$BY$3:$BY$554=Y$4),data!$BZ$3:$BZ$554),"-",SUMPRODUCT(--(data!$BX$3:$BX$554=$B13),--(data!$BY$3:$BY$554=Y$4),data!$CA$3:$CA$554)))</f>
        <v>-</v>
      </c>
      <c r="Z13" s="109" t="str">
        <f ca="1">IF(OR($B13="",Z$4="",SUMPRODUCT(--(data!$BX$3:$BX$554=$B13),--(data!$BY$3:$BY$554=Z$4))=0),"-",CONCATENATE(SUMPRODUCT(--(data!$BX$3:$BX$554=$B13),--(data!$BY$3:$BY$554=Z$4),data!$BZ$3:$BZ$554),"-",SUMPRODUCT(--(data!$BX$3:$BX$554=$B13),--(data!$BY$3:$BY$554=Z$4),data!$CA$3:$CA$554)))</f>
        <v>-</v>
      </c>
    </row>
    <row r="14" spans="1:26" ht="24.95" customHeight="1" x14ac:dyDescent="0.25">
      <c r="A14" s="107">
        <v>10</v>
      </c>
      <c r="B14" s="108" t="str">
        <f>IF(OR(teams!$G$6="SC0",teams!$G$6="SC1",teams!$G$6="SC2",teams!$G$6="SC3"),"",teams!A10)</f>
        <v>Leeds</v>
      </c>
      <c r="C14" s="109" t="str">
        <f ca="1">IF(OR($B14="",C$4="",SUMPRODUCT(--(data!$BX$3:$BX$554=$B14),--(data!$BY$3:$BY$554=C$4))=0),"-",CONCATENATE(SUMPRODUCT(--(data!$BX$3:$BX$554=$B14),--(data!$BY$3:$BY$554=C$4),data!$BZ$3:$BZ$554),"-",SUMPRODUCT(--(data!$BX$3:$BX$554=$B14),--(data!$BY$3:$BY$554=C$4),data!$CA$3:$CA$554)))</f>
        <v>-</v>
      </c>
      <c r="D14" s="109" t="str">
        <f ca="1">IF(OR($B14="",D$4="",SUMPRODUCT(--(data!$BX$3:$BX$554=$B14),--(data!$BY$3:$BY$554=D$4))=0),"-",CONCATENATE(SUMPRODUCT(--(data!$BX$3:$BX$554=$B14),--(data!$BY$3:$BY$554=D$4),data!$BZ$3:$BZ$554),"-",SUMPRODUCT(--(data!$BX$3:$BX$554=$B14),--(data!$BY$3:$BY$554=D$4),data!$CA$3:$CA$554)))</f>
        <v>1-2</v>
      </c>
      <c r="E14" s="109" t="str">
        <f ca="1">IF(OR($B14="",E$4="",SUMPRODUCT(--(data!$BX$3:$BX$554=$B14),--(data!$BY$3:$BY$554=E$4))=0),"-",CONCATENATE(SUMPRODUCT(--(data!$BX$3:$BX$554=$B14),--(data!$BY$3:$BY$554=E$4),data!$BZ$3:$BZ$554),"-",SUMPRODUCT(--(data!$BX$3:$BX$554=$B14),--(data!$BY$3:$BY$554=E$4),data!$CA$3:$CA$554)))</f>
        <v>-</v>
      </c>
      <c r="F14" s="109" t="str">
        <f ca="1">IF(OR($B14="",F$4="",SUMPRODUCT(--(data!$BX$3:$BX$554=$B14),--(data!$BY$3:$BY$554=F$4))=0),"-",CONCATENATE(SUMPRODUCT(--(data!$BX$3:$BX$554=$B14),--(data!$BY$3:$BY$554=F$4),data!$BZ$3:$BZ$554),"-",SUMPRODUCT(--(data!$BX$3:$BX$554=$B14),--(data!$BY$3:$BY$554=F$4),data!$CA$3:$CA$554)))</f>
        <v>-</v>
      </c>
      <c r="G14" s="109" t="str">
        <f ca="1">IF(OR($B14="",G$4="",SUMPRODUCT(--(data!$BX$3:$BX$554=$B14),--(data!$BY$3:$BY$554=G$4))=0),"-",CONCATENATE(SUMPRODUCT(--(data!$BX$3:$BX$554=$B14),--(data!$BY$3:$BY$554=G$4),data!$BZ$3:$BZ$554),"-",SUMPRODUCT(--(data!$BX$3:$BX$554=$B14),--(data!$BY$3:$BY$554=G$4),data!$CA$3:$CA$554)))</f>
        <v>1-1</v>
      </c>
      <c r="H14" s="109" t="str">
        <f ca="1">IF(OR($B14="",H$4="",SUMPRODUCT(--(data!$BX$3:$BX$554=$B14),--(data!$BY$3:$BY$554=H$4))=0),"-",CONCATENATE(SUMPRODUCT(--(data!$BX$3:$BX$554=$B14),--(data!$BY$3:$BY$554=H$4),data!$BZ$3:$BZ$554),"-",SUMPRODUCT(--(data!$BX$3:$BX$554=$B14),--(data!$BY$3:$BY$554=H$4),data!$CA$3:$CA$554)))</f>
        <v>-</v>
      </c>
      <c r="I14" s="109" t="str">
        <f ca="1">IF(OR($B14="",I$4="",SUMPRODUCT(--(data!$BX$3:$BX$554=$B14),--(data!$BY$3:$BY$554=I$4))=0),"-",CONCATENATE(SUMPRODUCT(--(data!$BX$3:$BX$554=$B14),--(data!$BY$3:$BY$554=I$4),data!$BZ$3:$BZ$554),"-",SUMPRODUCT(--(data!$BX$3:$BX$554=$B14),--(data!$BY$3:$BY$554=I$4),data!$CA$3:$CA$554)))</f>
        <v>-</v>
      </c>
      <c r="J14" s="109" t="str">
        <f ca="1">IF(OR($B14="",J$4="",SUMPRODUCT(--(data!$BX$3:$BX$554=$B14),--(data!$BY$3:$BY$554=J$4))=0),"-",CONCATENATE(SUMPRODUCT(--(data!$BX$3:$BX$554=$B14),--(data!$BY$3:$BY$554=J$4),data!$BZ$3:$BZ$554),"-",SUMPRODUCT(--(data!$BX$3:$BX$554=$B14),--(data!$BY$3:$BY$554=J$4),data!$CA$3:$CA$554)))</f>
        <v>-</v>
      </c>
      <c r="K14" s="109" t="str">
        <f ca="1">IF(OR($B14="",K$4="",SUMPRODUCT(--(data!$BX$3:$BX$554=$B14),--(data!$BY$3:$BY$554=K$4))=0),"-",CONCATENATE(SUMPRODUCT(--(data!$BX$3:$BX$554=$B14),--(data!$BY$3:$BY$554=K$4),data!$BZ$3:$BZ$554),"-",SUMPRODUCT(--(data!$BX$3:$BX$554=$B14),--(data!$BY$3:$BY$554=K$4),data!$CA$3:$CA$554)))</f>
        <v>-</v>
      </c>
      <c r="L14" s="110"/>
      <c r="M14" s="109" t="str">
        <f ca="1">IF(OR($B14="",M$4="",SUMPRODUCT(--(data!$BX$3:$BX$554=$B14),--(data!$BY$3:$BY$554=M$4))=0),"-",CONCATENATE(SUMPRODUCT(--(data!$BX$3:$BX$554=$B14),--(data!$BY$3:$BY$554=M$4),data!$BZ$3:$BZ$554),"-",SUMPRODUCT(--(data!$BX$3:$BX$554=$B14),--(data!$BY$3:$BY$554=M$4),data!$CA$3:$CA$554)))</f>
        <v>0-0</v>
      </c>
      <c r="N14" s="109" t="str">
        <f ca="1">IF(OR($B14="",N$4="",SUMPRODUCT(--(data!$BX$3:$BX$554=$B14),--(data!$BY$3:$BY$554=N$4))=0),"-",CONCATENATE(SUMPRODUCT(--(data!$BX$3:$BX$554=$B14),--(data!$BY$3:$BY$554=N$4),data!$BZ$3:$BZ$554),"-",SUMPRODUCT(--(data!$BX$3:$BX$554=$B14),--(data!$BY$3:$BY$554=N$4),data!$CA$3:$CA$554)))</f>
        <v>-</v>
      </c>
      <c r="O14" s="109" t="str">
        <f ca="1">IF(OR($B14="",O$4="",SUMPRODUCT(--(data!$BX$3:$BX$554=$B14),--(data!$BY$3:$BY$554=O$4))=0),"-",CONCATENATE(SUMPRODUCT(--(data!$BX$3:$BX$554=$B14),--(data!$BY$3:$BY$554=O$4),data!$BZ$3:$BZ$554),"-",SUMPRODUCT(--(data!$BX$3:$BX$554=$B14),--(data!$BY$3:$BY$554=O$4),data!$CA$3:$CA$554)))</f>
        <v>-</v>
      </c>
      <c r="P14" s="109" t="str">
        <f ca="1">IF(OR($B14="",P$4="",SUMPRODUCT(--(data!$BX$3:$BX$554=$B14),--(data!$BY$3:$BY$554=P$4))=0),"-",CONCATENATE(SUMPRODUCT(--(data!$BX$3:$BX$554=$B14),--(data!$BY$3:$BY$554=P$4),data!$BZ$3:$BZ$554),"-",SUMPRODUCT(--(data!$BX$3:$BX$554=$B14),--(data!$BY$3:$BY$554=P$4),data!$CA$3:$CA$554)))</f>
        <v>-</v>
      </c>
      <c r="Q14" s="109" t="str">
        <f ca="1">IF(OR($B14="",Q$4="",SUMPRODUCT(--(data!$BX$3:$BX$554=$B14),--(data!$BY$3:$BY$554=Q$4))=0),"-",CONCATENATE(SUMPRODUCT(--(data!$BX$3:$BX$554=$B14),--(data!$BY$3:$BY$554=Q$4),data!$BZ$3:$BZ$554),"-",SUMPRODUCT(--(data!$BX$3:$BX$554=$B14),--(data!$BY$3:$BY$554=Q$4),data!$CA$3:$CA$554)))</f>
        <v>3-0</v>
      </c>
      <c r="R14" s="109" t="str">
        <f ca="1">IF(OR($B14="",R$4="",SUMPRODUCT(--(data!$BX$3:$BX$554=$B14),--(data!$BY$3:$BY$554=R$4))=0),"-",CONCATENATE(SUMPRODUCT(--(data!$BX$3:$BX$554=$B14),--(data!$BY$3:$BY$554=R$4),data!$BZ$3:$BZ$554),"-",SUMPRODUCT(--(data!$BX$3:$BX$554=$B14),--(data!$BY$3:$BY$554=R$4),data!$CA$3:$CA$554)))</f>
        <v>-</v>
      </c>
      <c r="S14" s="109" t="str">
        <f ca="1">IF(OR($B14="",S$4="",SUMPRODUCT(--(data!$BX$3:$BX$554=$B14),--(data!$BY$3:$BY$554=S$4))=0),"-",CONCATENATE(SUMPRODUCT(--(data!$BX$3:$BX$554=$B14),--(data!$BY$3:$BY$554=S$4),data!$BZ$3:$BZ$554),"-",SUMPRODUCT(--(data!$BX$3:$BX$554=$B14),--(data!$BY$3:$BY$554=S$4),data!$CA$3:$CA$554)))</f>
        <v>-</v>
      </c>
      <c r="T14" s="109" t="str">
        <f ca="1">IF(OR($B14="",T$4="",SUMPRODUCT(--(data!$BX$3:$BX$554=$B14),--(data!$BY$3:$BY$554=T$4))=0),"-",CONCATENATE(SUMPRODUCT(--(data!$BX$3:$BX$554=$B14),--(data!$BY$3:$BY$554=T$4),data!$BZ$3:$BZ$554),"-",SUMPRODUCT(--(data!$BX$3:$BX$554=$B14),--(data!$BY$3:$BY$554=T$4),data!$CA$3:$CA$554)))</f>
        <v>2-0</v>
      </c>
      <c r="U14" s="109" t="str">
        <f ca="1">IF(OR($B14="",U$4="",SUMPRODUCT(--(data!$BX$3:$BX$554=$B14),--(data!$BY$3:$BY$554=U$4))=0),"-",CONCATENATE(SUMPRODUCT(--(data!$BX$3:$BX$554=$B14),--(data!$BY$3:$BY$554=U$4),data!$BZ$3:$BZ$554),"-",SUMPRODUCT(--(data!$BX$3:$BX$554=$B14),--(data!$BY$3:$BY$554=U$4),data!$CA$3:$CA$554)))</f>
        <v>-</v>
      </c>
      <c r="V14" s="109" t="str">
        <f ca="1">IF(OR($B14="",V$4="",SUMPRODUCT(--(data!$BX$3:$BX$554=$B14),--(data!$BY$3:$BY$554=V$4))=0),"-",CONCATENATE(SUMPRODUCT(--(data!$BX$3:$BX$554=$B14),--(data!$BY$3:$BY$554=V$4),data!$BZ$3:$BZ$554),"-",SUMPRODUCT(--(data!$BX$3:$BX$554=$B14),--(data!$BY$3:$BY$554=V$4),data!$CA$3:$CA$554)))</f>
        <v>-</v>
      </c>
      <c r="W14" s="109" t="str">
        <f ca="1">IF(OR($B14="",W$4="",SUMPRODUCT(--(data!$BX$3:$BX$554=$B14),--(data!$BY$3:$BY$554=W$4))=0),"-",CONCATENATE(SUMPRODUCT(--(data!$BX$3:$BX$554=$B14),--(data!$BY$3:$BY$554=W$4),data!$BZ$3:$BZ$554),"-",SUMPRODUCT(--(data!$BX$3:$BX$554=$B14),--(data!$BY$3:$BY$554=W$4),data!$CA$3:$CA$554)))</f>
        <v>3-1</v>
      </c>
      <c r="X14" s="109" t="str">
        <f ca="1">IF(OR($B14="",X$4="",SUMPRODUCT(--(data!$BX$3:$BX$554=$B14),--(data!$BY$3:$BY$554=X$4))=0),"-",CONCATENATE(SUMPRODUCT(--(data!$BX$3:$BX$554=$B14),--(data!$BY$3:$BY$554=X$4),data!$BZ$3:$BZ$554),"-",SUMPRODUCT(--(data!$BX$3:$BX$554=$B14),--(data!$BY$3:$BY$554=X$4),data!$CA$3:$CA$554)))</f>
        <v>-</v>
      </c>
      <c r="Y14" s="109" t="str">
        <f ca="1">IF(OR($B14="",Y$4="",SUMPRODUCT(--(data!$BX$3:$BX$554=$B14),--(data!$BY$3:$BY$554=Y$4))=0),"-",CONCATENATE(SUMPRODUCT(--(data!$BX$3:$BX$554=$B14),--(data!$BY$3:$BY$554=Y$4),data!$BZ$3:$BZ$554),"-",SUMPRODUCT(--(data!$BX$3:$BX$554=$B14),--(data!$BY$3:$BY$554=Y$4),data!$CA$3:$CA$554)))</f>
        <v>-</v>
      </c>
      <c r="Z14" s="109" t="str">
        <f ca="1">IF(OR($B14="",Z$4="",SUMPRODUCT(--(data!$BX$3:$BX$554=$B14),--(data!$BY$3:$BY$554=Z$4))=0),"-",CONCATENATE(SUMPRODUCT(--(data!$BX$3:$BX$554=$B14),--(data!$BY$3:$BY$554=Z$4),data!$BZ$3:$BZ$554),"-",SUMPRODUCT(--(data!$BX$3:$BX$554=$B14),--(data!$BY$3:$BY$554=Z$4),data!$CA$3:$CA$554)))</f>
        <v>-</v>
      </c>
    </row>
    <row r="15" spans="1:26" ht="24.95" customHeight="1" x14ac:dyDescent="0.25">
      <c r="A15" s="107">
        <v>11</v>
      </c>
      <c r="B15" s="108" t="str">
        <f>IF(OR(teams!$G$6="SC0",teams!$G$6="SC1",teams!$G$6="SC2",teams!$G$6="SC3"),"",teams!A11)</f>
        <v>Middlesbrough</v>
      </c>
      <c r="C15" s="109" t="str">
        <f ca="1">IF(OR($B15="",C$4="",SUMPRODUCT(--(data!$BX$3:$BX$554=$B15),--(data!$BY$3:$BY$554=C$4))=0),"-",CONCATENATE(SUMPRODUCT(--(data!$BX$3:$BX$554=$B15),--(data!$BY$3:$BY$554=C$4),data!$BZ$3:$BZ$554),"-",SUMPRODUCT(--(data!$BX$3:$BX$554=$B15),--(data!$BY$3:$BY$554=C$4),data!$CA$3:$CA$554)))</f>
        <v>-</v>
      </c>
      <c r="D15" s="109" t="str">
        <f ca="1">IF(OR($B15="",D$4="",SUMPRODUCT(--(data!$BX$3:$BX$554=$B15),--(data!$BY$3:$BY$554=D$4))=0),"-",CONCATENATE(SUMPRODUCT(--(data!$BX$3:$BX$554=$B15),--(data!$BY$3:$BY$554=D$4),data!$BZ$3:$BZ$554),"-",SUMPRODUCT(--(data!$BX$3:$BX$554=$B15),--(data!$BY$3:$BY$554=D$4),data!$CA$3:$CA$554)))</f>
        <v>1-0</v>
      </c>
      <c r="E15" s="109" t="str">
        <f ca="1">IF(OR($B15="",E$4="",SUMPRODUCT(--(data!$BX$3:$BX$554=$B15),--(data!$BY$3:$BY$554=E$4))=0),"-",CONCATENATE(SUMPRODUCT(--(data!$BX$3:$BX$554=$B15),--(data!$BY$3:$BY$554=E$4),data!$BZ$3:$BZ$554),"-",SUMPRODUCT(--(data!$BX$3:$BX$554=$B15),--(data!$BY$3:$BY$554=E$4),data!$CA$3:$CA$554)))</f>
        <v>-</v>
      </c>
      <c r="F15" s="109" t="str">
        <f ca="1">IF(OR($B15="",F$4="",SUMPRODUCT(--(data!$BX$3:$BX$554=$B15),--(data!$BY$3:$BY$554=F$4))=0),"-",CONCATENATE(SUMPRODUCT(--(data!$BX$3:$BX$554=$B15),--(data!$BY$3:$BY$554=F$4),data!$BZ$3:$BZ$554),"-",SUMPRODUCT(--(data!$BX$3:$BX$554=$B15),--(data!$BY$3:$BY$554=F$4),data!$CA$3:$CA$554)))</f>
        <v>2-0</v>
      </c>
      <c r="G15" s="109" t="str">
        <f ca="1">IF(OR($B15="",G$4="",SUMPRODUCT(--(data!$BX$3:$BX$554=$B15),--(data!$BY$3:$BY$554=G$4))=0),"-",CONCATENATE(SUMPRODUCT(--(data!$BX$3:$BX$554=$B15),--(data!$BY$3:$BY$554=G$4),data!$BZ$3:$BZ$554),"-",SUMPRODUCT(--(data!$BX$3:$BX$554=$B15),--(data!$BY$3:$BY$554=G$4),data!$CA$3:$CA$554)))</f>
        <v>-</v>
      </c>
      <c r="H15" s="109" t="str">
        <f ca="1">IF(OR($B15="",H$4="",SUMPRODUCT(--(data!$BX$3:$BX$554=$B15),--(data!$BY$3:$BY$554=H$4))=0),"-",CONCATENATE(SUMPRODUCT(--(data!$BX$3:$BX$554=$B15),--(data!$BY$3:$BY$554=H$4),data!$BZ$3:$BZ$554),"-",SUMPRODUCT(--(data!$BX$3:$BX$554=$B15),--(data!$BY$3:$BY$554=H$4),data!$CA$3:$CA$554)))</f>
        <v>-</v>
      </c>
      <c r="I15" s="109" t="str">
        <f ca="1">IF(OR($B15="",I$4="",SUMPRODUCT(--(data!$BX$3:$BX$554=$B15),--(data!$BY$3:$BY$554=I$4))=0),"-",CONCATENATE(SUMPRODUCT(--(data!$BX$3:$BX$554=$B15),--(data!$BY$3:$BY$554=I$4),data!$BZ$3:$BZ$554),"-",SUMPRODUCT(--(data!$BX$3:$BX$554=$B15),--(data!$BY$3:$BY$554=I$4),data!$CA$3:$CA$554)))</f>
        <v>-</v>
      </c>
      <c r="J15" s="109" t="str">
        <f ca="1">IF(OR($B15="",J$4="",SUMPRODUCT(--(data!$BX$3:$BX$554=$B15),--(data!$BY$3:$BY$554=J$4))=0),"-",CONCATENATE(SUMPRODUCT(--(data!$BX$3:$BX$554=$B15),--(data!$BY$3:$BY$554=J$4),data!$BZ$3:$BZ$554),"-",SUMPRODUCT(--(data!$BX$3:$BX$554=$B15),--(data!$BY$3:$BY$554=J$4),data!$CA$3:$CA$554)))</f>
        <v>-</v>
      </c>
      <c r="K15" s="109" t="str">
        <f ca="1">IF(OR($B15="",K$4="",SUMPRODUCT(--(data!$BX$3:$BX$554=$B15),--(data!$BY$3:$BY$554=K$4))=0),"-",CONCATENATE(SUMPRODUCT(--(data!$BX$3:$BX$554=$B15),--(data!$BY$3:$BY$554=K$4),data!$BZ$3:$BZ$554),"-",SUMPRODUCT(--(data!$BX$3:$BX$554=$B15),--(data!$BY$3:$BY$554=K$4),data!$CA$3:$CA$554)))</f>
        <v>-</v>
      </c>
      <c r="L15" s="109" t="str">
        <f ca="1">IF(OR($B15="",L$4="",SUMPRODUCT(--(data!$BX$3:$BX$554=$B15),--(data!$BY$3:$BY$554=L$4))=0),"-",CONCATENATE(SUMPRODUCT(--(data!$BX$3:$BX$554=$B15),--(data!$BY$3:$BY$554=L$4),data!$BZ$3:$BZ$554),"-",SUMPRODUCT(--(data!$BX$3:$BX$554=$B15),--(data!$BY$3:$BY$554=L$4),data!$CA$3:$CA$554)))</f>
        <v>-</v>
      </c>
      <c r="M15" s="110"/>
      <c r="N15" s="109" t="str">
        <f ca="1">IF(OR($B15="",N$4="",SUMPRODUCT(--(data!$BX$3:$BX$554=$B15),--(data!$BY$3:$BY$554=N$4))=0),"-",CONCATENATE(SUMPRODUCT(--(data!$BX$3:$BX$554=$B15),--(data!$BY$3:$BY$554=N$4),data!$BZ$3:$BZ$554),"-",SUMPRODUCT(--(data!$BX$3:$BX$554=$B15),--(data!$BY$3:$BY$554=N$4),data!$CA$3:$CA$554)))</f>
        <v>-</v>
      </c>
      <c r="O15" s="109" t="str">
        <f ca="1">IF(OR($B15="",O$4="",SUMPRODUCT(--(data!$BX$3:$BX$554=$B15),--(data!$BY$3:$BY$554=O$4))=0),"-",CONCATENATE(SUMPRODUCT(--(data!$BX$3:$BX$554=$B15),--(data!$BY$3:$BY$554=O$4),data!$BZ$3:$BZ$554),"-",SUMPRODUCT(--(data!$BX$3:$BX$554=$B15),--(data!$BY$3:$BY$554=O$4),data!$CA$3:$CA$554)))</f>
        <v>-</v>
      </c>
      <c r="P15" s="109" t="str">
        <f ca="1">IF(OR($B15="",P$4="",SUMPRODUCT(--(data!$BX$3:$BX$554=$B15),--(data!$BY$3:$BY$554=P$4))=0),"-",CONCATENATE(SUMPRODUCT(--(data!$BX$3:$BX$554=$B15),--(data!$BY$3:$BY$554=P$4),data!$BZ$3:$BZ$554),"-",SUMPRODUCT(--(data!$BX$3:$BX$554=$B15),--(data!$BY$3:$BY$554=P$4),data!$CA$3:$CA$554)))</f>
        <v>0-2</v>
      </c>
      <c r="Q15" s="109" t="str">
        <f ca="1">IF(OR($B15="",Q$4="",SUMPRODUCT(--(data!$BX$3:$BX$554=$B15),--(data!$BY$3:$BY$554=Q$4))=0),"-",CONCATENATE(SUMPRODUCT(--(data!$BX$3:$BX$554=$B15),--(data!$BY$3:$BY$554=Q$4),data!$BZ$3:$BZ$554),"-",SUMPRODUCT(--(data!$BX$3:$BX$554=$B15),--(data!$BY$3:$BY$554=Q$4),data!$CA$3:$CA$554)))</f>
        <v>-</v>
      </c>
      <c r="R15" s="109" t="str">
        <f ca="1">IF(OR($B15="",R$4="",SUMPRODUCT(--(data!$BX$3:$BX$554=$B15),--(data!$BY$3:$BY$554=R$4))=0),"-",CONCATENATE(SUMPRODUCT(--(data!$BX$3:$BX$554=$B15),--(data!$BY$3:$BY$554=R$4),data!$BZ$3:$BZ$554),"-",SUMPRODUCT(--(data!$BX$3:$BX$554=$B15),--(data!$BY$3:$BY$554=R$4),data!$CA$3:$CA$554)))</f>
        <v>-</v>
      </c>
      <c r="S15" s="109" t="str">
        <f ca="1">IF(OR($B15="",S$4="",SUMPRODUCT(--(data!$BX$3:$BX$554=$B15),--(data!$BY$3:$BY$554=S$4))=0),"-",CONCATENATE(SUMPRODUCT(--(data!$BX$3:$BX$554=$B15),--(data!$BY$3:$BY$554=S$4),data!$BZ$3:$BZ$554),"-",SUMPRODUCT(--(data!$BX$3:$BX$554=$B15),--(data!$BY$3:$BY$554=S$4),data!$CA$3:$CA$554)))</f>
        <v>-</v>
      </c>
      <c r="T15" s="109" t="str">
        <f ca="1">IF(OR($B15="",T$4="",SUMPRODUCT(--(data!$BX$3:$BX$554=$B15),--(data!$BY$3:$BY$554=T$4))=0),"-",CONCATENATE(SUMPRODUCT(--(data!$BX$3:$BX$554=$B15),--(data!$BY$3:$BY$554=T$4),data!$BZ$3:$BZ$554),"-",SUMPRODUCT(--(data!$BX$3:$BX$554=$B15),--(data!$BY$3:$BY$554=T$4),data!$CA$3:$CA$554)))</f>
        <v>-</v>
      </c>
      <c r="U15" s="109" t="str">
        <f ca="1">IF(OR($B15="",U$4="",SUMPRODUCT(--(data!$BX$3:$BX$554=$B15),--(data!$BY$3:$BY$554=U$4))=0),"-",CONCATENATE(SUMPRODUCT(--(data!$BX$3:$BX$554=$B15),--(data!$BY$3:$BY$554=U$4),data!$BZ$3:$BZ$554),"-",SUMPRODUCT(--(data!$BX$3:$BX$554=$B15),--(data!$BY$3:$BY$554=U$4),data!$CA$3:$CA$554)))</f>
        <v>3-0</v>
      </c>
      <c r="V15" s="109" t="str">
        <f ca="1">IF(OR($B15="",V$4="",SUMPRODUCT(--(data!$BX$3:$BX$554=$B15),--(data!$BY$3:$BY$554=V$4))=0),"-",CONCATENATE(SUMPRODUCT(--(data!$BX$3:$BX$554=$B15),--(data!$BY$3:$BY$554=V$4),data!$BZ$3:$BZ$554),"-",SUMPRODUCT(--(data!$BX$3:$BX$554=$B15),--(data!$BY$3:$BY$554=V$4),data!$CA$3:$CA$554)))</f>
        <v>-</v>
      </c>
      <c r="W15" s="109" t="str">
        <f ca="1">IF(OR($B15="",W$4="",SUMPRODUCT(--(data!$BX$3:$BX$554=$B15),--(data!$BY$3:$BY$554=W$4))=0),"-",CONCATENATE(SUMPRODUCT(--(data!$BX$3:$BX$554=$B15),--(data!$BY$3:$BY$554=W$4),data!$BZ$3:$BZ$554),"-",SUMPRODUCT(--(data!$BX$3:$BX$554=$B15),--(data!$BY$3:$BY$554=W$4),data!$CA$3:$CA$554)))</f>
        <v>-</v>
      </c>
      <c r="X15" s="109" t="str">
        <f ca="1">IF(OR($B15="",X$4="",SUMPRODUCT(--(data!$BX$3:$BX$554=$B15),--(data!$BY$3:$BY$554=X$4))=0),"-",CONCATENATE(SUMPRODUCT(--(data!$BX$3:$BX$554=$B15),--(data!$BY$3:$BY$554=X$4),data!$BZ$3:$BZ$554),"-",SUMPRODUCT(--(data!$BX$3:$BX$554=$B15),--(data!$BY$3:$BY$554=X$4),data!$CA$3:$CA$554)))</f>
        <v>0-0</v>
      </c>
      <c r="Y15" s="109" t="str">
        <f ca="1">IF(OR($B15="",Y$4="",SUMPRODUCT(--(data!$BX$3:$BX$554=$B15),--(data!$BY$3:$BY$554=Y$4))=0),"-",CONCATENATE(SUMPRODUCT(--(data!$BX$3:$BX$554=$B15),--(data!$BY$3:$BY$554=Y$4),data!$BZ$3:$BZ$554),"-",SUMPRODUCT(--(data!$BX$3:$BX$554=$B15),--(data!$BY$3:$BY$554=Y$4),data!$CA$3:$CA$554)))</f>
        <v>1-0</v>
      </c>
      <c r="Z15" s="109" t="str">
        <f ca="1">IF(OR($B15="",Z$4="",SUMPRODUCT(--(data!$BX$3:$BX$554=$B15),--(data!$BY$3:$BY$554=Z$4))=0),"-",CONCATENATE(SUMPRODUCT(--(data!$BX$3:$BX$554=$B15),--(data!$BY$3:$BY$554=Z$4),data!$BZ$3:$BZ$554),"-",SUMPRODUCT(--(data!$BX$3:$BX$554=$B15),--(data!$BY$3:$BY$554=Z$4),data!$CA$3:$CA$554)))</f>
        <v>-</v>
      </c>
    </row>
    <row r="16" spans="1:26" ht="24.95" customHeight="1" x14ac:dyDescent="0.25">
      <c r="A16" s="107">
        <v>12</v>
      </c>
      <c r="B16" s="108" t="str">
        <f>IF(OR(teams!$G$6="SC0",teams!$G$6="SC1",teams!$G$6="SC2",teams!$G$6="SC3"),"",teams!A12)</f>
        <v>Millwall</v>
      </c>
      <c r="C16" s="109" t="str">
        <f ca="1">IF(OR($B16="",C$4="",SUMPRODUCT(--(data!$BX$3:$BX$554=$B16),--(data!$BY$3:$BY$554=C$4))=0),"-",CONCATENATE(SUMPRODUCT(--(data!$BX$3:$BX$554=$B16),--(data!$BY$3:$BY$554=C$4),data!$BZ$3:$BZ$554),"-",SUMPRODUCT(--(data!$BX$3:$BX$554=$B16),--(data!$BY$3:$BY$554=C$4),data!$CA$3:$CA$554)))</f>
        <v>2-1</v>
      </c>
      <c r="D16" s="109" t="str">
        <f ca="1">IF(OR($B16="",D$4="",SUMPRODUCT(--(data!$BX$3:$BX$554=$B16),--(data!$BY$3:$BY$554=D$4))=0),"-",CONCATENATE(SUMPRODUCT(--(data!$BX$3:$BX$554=$B16),--(data!$BY$3:$BY$554=D$4),data!$BZ$3:$BZ$554),"-",SUMPRODUCT(--(data!$BX$3:$BX$554=$B16),--(data!$BY$3:$BY$554=D$4),data!$CA$3:$CA$554)))</f>
        <v>-</v>
      </c>
      <c r="E16" s="109" t="str">
        <f ca="1">IF(OR($B16="",E$4="",SUMPRODUCT(--(data!$BX$3:$BX$554=$B16),--(data!$BY$3:$BY$554=E$4))=0),"-",CONCATENATE(SUMPRODUCT(--(data!$BX$3:$BX$554=$B16),--(data!$BY$3:$BY$554=E$4),data!$BZ$3:$BZ$554),"-",SUMPRODUCT(--(data!$BX$3:$BX$554=$B16),--(data!$BY$3:$BY$554=E$4),data!$CA$3:$CA$554)))</f>
        <v>-</v>
      </c>
      <c r="F16" s="109" t="str">
        <f ca="1">IF(OR($B16="",F$4="",SUMPRODUCT(--(data!$BX$3:$BX$554=$B16),--(data!$BY$3:$BY$554=F$4))=0),"-",CONCATENATE(SUMPRODUCT(--(data!$BX$3:$BX$554=$B16),--(data!$BY$3:$BY$554=F$4),data!$BZ$3:$BZ$554),"-",SUMPRODUCT(--(data!$BX$3:$BX$554=$B16),--(data!$BY$3:$BY$554=F$4),data!$CA$3:$CA$554)))</f>
        <v>-</v>
      </c>
      <c r="G16" s="109" t="str">
        <f ca="1">IF(OR($B16="",G$4="",SUMPRODUCT(--(data!$BX$3:$BX$554=$B16),--(data!$BY$3:$BY$554=G$4))=0),"-",CONCATENATE(SUMPRODUCT(--(data!$BX$3:$BX$554=$B16),--(data!$BY$3:$BY$554=G$4),data!$BZ$3:$BZ$554),"-",SUMPRODUCT(--(data!$BX$3:$BX$554=$B16),--(data!$BY$3:$BY$554=G$4),data!$CA$3:$CA$554)))</f>
        <v>-</v>
      </c>
      <c r="H16" s="109" t="str">
        <f ca="1">IF(OR($B16="",H$4="",SUMPRODUCT(--(data!$BX$3:$BX$554=$B16),--(data!$BY$3:$BY$554=H$4))=0),"-",CONCATENATE(SUMPRODUCT(--(data!$BX$3:$BX$554=$B16),--(data!$BY$3:$BY$554=H$4),data!$BZ$3:$BZ$554),"-",SUMPRODUCT(--(data!$BX$3:$BX$554=$B16),--(data!$BY$3:$BY$554=H$4),data!$CA$3:$CA$554)))</f>
        <v>-</v>
      </c>
      <c r="I16" s="109" t="str">
        <f ca="1">IF(OR($B16="",I$4="",SUMPRODUCT(--(data!$BX$3:$BX$554=$B16),--(data!$BY$3:$BY$554=I$4))=0),"-",CONCATENATE(SUMPRODUCT(--(data!$BX$3:$BX$554=$B16),--(data!$BY$3:$BY$554=I$4),data!$BZ$3:$BZ$554),"-",SUMPRODUCT(--(data!$BX$3:$BX$554=$B16),--(data!$BY$3:$BY$554=I$4),data!$CA$3:$CA$554)))</f>
        <v>2-1</v>
      </c>
      <c r="J16" s="109" t="str">
        <f ca="1">IF(OR($B16="",J$4="",SUMPRODUCT(--(data!$BX$3:$BX$554=$B16),--(data!$BY$3:$BY$554=J$4))=0),"-",CONCATENATE(SUMPRODUCT(--(data!$BX$3:$BX$554=$B16),--(data!$BY$3:$BY$554=J$4),data!$BZ$3:$BZ$554),"-",SUMPRODUCT(--(data!$BX$3:$BX$554=$B16),--(data!$BY$3:$BY$554=J$4),data!$CA$3:$CA$554)))</f>
        <v>-</v>
      </c>
      <c r="K16" s="109" t="str">
        <f ca="1">IF(OR($B16="",K$4="",SUMPRODUCT(--(data!$BX$3:$BX$554=$B16),--(data!$BY$3:$BY$554=K$4))=0),"-",CONCATENATE(SUMPRODUCT(--(data!$BX$3:$BX$554=$B16),--(data!$BY$3:$BY$554=K$4),data!$BZ$3:$BZ$554),"-",SUMPRODUCT(--(data!$BX$3:$BX$554=$B16),--(data!$BY$3:$BY$554=K$4),data!$CA$3:$CA$554)))</f>
        <v>-</v>
      </c>
      <c r="L16" s="109" t="str">
        <f ca="1">IF(OR($B16="",L$4="",SUMPRODUCT(--(data!$BX$3:$BX$554=$B16),--(data!$BY$3:$BY$554=L$4))=0),"-",CONCATENATE(SUMPRODUCT(--(data!$BX$3:$BX$554=$B16),--(data!$BY$3:$BY$554=L$4),data!$BZ$3:$BZ$554),"-",SUMPRODUCT(--(data!$BX$3:$BX$554=$B16),--(data!$BY$3:$BY$554=L$4),data!$CA$3:$CA$554)))</f>
        <v>1-1</v>
      </c>
      <c r="M16" s="109" t="str">
        <f ca="1">IF(OR($B16="",M$4="",SUMPRODUCT(--(data!$BX$3:$BX$554=$B16),--(data!$BY$3:$BY$554=M$4))=0),"-",CONCATENATE(SUMPRODUCT(--(data!$BX$3:$BX$554=$B16),--(data!$BY$3:$BY$554=M$4),data!$BZ$3:$BZ$554),"-",SUMPRODUCT(--(data!$BX$3:$BX$554=$B16),--(data!$BY$3:$BY$554=M$4),data!$CA$3:$CA$554)))</f>
        <v>2-2</v>
      </c>
      <c r="N16" s="110"/>
      <c r="O16" s="109" t="str">
        <f ca="1">IF(OR($B16="",O$4="",SUMPRODUCT(--(data!$BX$3:$BX$554=$B16),--(data!$BY$3:$BY$554=O$4))=0),"-",CONCATENATE(SUMPRODUCT(--(data!$BX$3:$BX$554=$B16),--(data!$BY$3:$BY$554=O$4),data!$BZ$3:$BZ$554),"-",SUMPRODUCT(--(data!$BX$3:$BX$554=$B16),--(data!$BY$3:$BY$554=O$4),data!$CA$3:$CA$554)))</f>
        <v>-</v>
      </c>
      <c r="P16" s="109" t="str">
        <f ca="1">IF(OR($B16="",P$4="",SUMPRODUCT(--(data!$BX$3:$BX$554=$B16),--(data!$BY$3:$BY$554=P$4))=0),"-",CONCATENATE(SUMPRODUCT(--(data!$BX$3:$BX$554=$B16),--(data!$BY$3:$BY$554=P$4),data!$BZ$3:$BZ$554),"-",SUMPRODUCT(--(data!$BX$3:$BX$554=$B16),--(data!$BY$3:$BY$554=P$4),data!$CA$3:$CA$554)))</f>
        <v>-</v>
      </c>
      <c r="Q16" s="109" t="str">
        <f ca="1">IF(OR($B16="",Q$4="",SUMPRODUCT(--(data!$BX$3:$BX$554=$B16),--(data!$BY$3:$BY$554=Q$4))=0),"-",CONCATENATE(SUMPRODUCT(--(data!$BX$3:$BX$554=$B16),--(data!$BY$3:$BY$554=Q$4),data!$BZ$3:$BZ$554),"-",SUMPRODUCT(--(data!$BX$3:$BX$554=$B16),--(data!$BY$3:$BY$554=Q$4),data!$CA$3:$CA$554)))</f>
        <v>-</v>
      </c>
      <c r="R16" s="109" t="str">
        <f ca="1">IF(OR($B16="",R$4="",SUMPRODUCT(--(data!$BX$3:$BX$554=$B16),--(data!$BY$3:$BY$554=R$4))=0),"-",CONCATENATE(SUMPRODUCT(--(data!$BX$3:$BX$554=$B16),--(data!$BY$3:$BY$554=R$4),data!$BZ$3:$BZ$554),"-",SUMPRODUCT(--(data!$BX$3:$BX$554=$B16),--(data!$BY$3:$BY$554=R$4),data!$CA$3:$CA$554)))</f>
        <v>-</v>
      </c>
      <c r="S16" s="109" t="str">
        <f ca="1">IF(OR($B16="",S$4="",SUMPRODUCT(--(data!$BX$3:$BX$554=$B16),--(data!$BY$3:$BY$554=S$4))=0),"-",CONCATENATE(SUMPRODUCT(--(data!$BX$3:$BX$554=$B16),--(data!$BY$3:$BY$554=S$4),data!$BZ$3:$BZ$554),"-",SUMPRODUCT(--(data!$BX$3:$BX$554=$B16),--(data!$BY$3:$BY$554=S$4),data!$CA$3:$CA$554)))</f>
        <v>-</v>
      </c>
      <c r="T16" s="109" t="str">
        <f ca="1">IF(OR($B16="",T$4="",SUMPRODUCT(--(data!$BX$3:$BX$554=$B16),--(data!$BY$3:$BY$554=T$4))=0),"-",CONCATENATE(SUMPRODUCT(--(data!$BX$3:$BX$554=$B16),--(data!$BY$3:$BY$554=T$4),data!$BZ$3:$BZ$554),"-",SUMPRODUCT(--(data!$BX$3:$BX$554=$B16),--(data!$BY$3:$BY$554=T$4),data!$CA$3:$CA$554)))</f>
        <v>-</v>
      </c>
      <c r="U16" s="109" t="str">
        <f ca="1">IF(OR($B16="",U$4="",SUMPRODUCT(--(data!$BX$3:$BX$554=$B16),--(data!$BY$3:$BY$554=U$4))=0),"-",CONCATENATE(SUMPRODUCT(--(data!$BX$3:$BX$554=$B16),--(data!$BY$3:$BY$554=U$4),data!$BZ$3:$BZ$554),"-",SUMPRODUCT(--(data!$BX$3:$BX$554=$B16),--(data!$BY$3:$BY$554=U$4),data!$CA$3:$CA$554)))</f>
        <v>2-3</v>
      </c>
      <c r="V16" s="109" t="str">
        <f ca="1">IF(OR($B16="",V$4="",SUMPRODUCT(--(data!$BX$3:$BX$554=$B16),--(data!$BY$3:$BY$554=V$4))=0),"-",CONCATENATE(SUMPRODUCT(--(data!$BX$3:$BX$554=$B16),--(data!$BY$3:$BY$554=V$4),data!$BZ$3:$BZ$554),"-",SUMPRODUCT(--(data!$BX$3:$BX$554=$B16),--(data!$BY$3:$BY$554=V$4),data!$CA$3:$CA$554)))</f>
        <v>-</v>
      </c>
      <c r="W16" s="109" t="str">
        <f ca="1">IF(OR($B16="",W$4="",SUMPRODUCT(--(data!$BX$3:$BX$554=$B16),--(data!$BY$3:$BY$554=W$4))=0),"-",CONCATENATE(SUMPRODUCT(--(data!$BX$3:$BX$554=$B16),--(data!$BY$3:$BY$554=W$4),data!$BZ$3:$BZ$554),"-",SUMPRODUCT(--(data!$BX$3:$BX$554=$B16),--(data!$BY$3:$BY$554=W$4),data!$CA$3:$CA$554)))</f>
        <v>-</v>
      </c>
      <c r="X16" s="109" t="str">
        <f ca="1">IF(OR($B16="",X$4="",SUMPRODUCT(--(data!$BX$3:$BX$554=$B16),--(data!$BY$3:$BY$554=X$4))=0),"-",CONCATENATE(SUMPRODUCT(--(data!$BX$3:$BX$554=$B16),--(data!$BY$3:$BY$554=X$4),data!$BZ$3:$BZ$554),"-",SUMPRODUCT(--(data!$BX$3:$BX$554=$B16),--(data!$BY$3:$BY$554=X$4),data!$CA$3:$CA$554)))</f>
        <v>1-2</v>
      </c>
      <c r="Y16" s="109" t="str">
        <f ca="1">IF(OR($B16="",Y$4="",SUMPRODUCT(--(data!$BX$3:$BX$554=$B16),--(data!$BY$3:$BY$554=Y$4))=0),"-",CONCATENATE(SUMPRODUCT(--(data!$BX$3:$BX$554=$B16),--(data!$BY$3:$BY$554=Y$4),data!$BZ$3:$BZ$554),"-",SUMPRODUCT(--(data!$BX$3:$BX$554=$B16),--(data!$BY$3:$BY$554=Y$4),data!$CA$3:$CA$554)))</f>
        <v>-</v>
      </c>
      <c r="Z16" s="109" t="str">
        <f ca="1">IF(OR($B16="",Z$4="",SUMPRODUCT(--(data!$BX$3:$BX$554=$B16),--(data!$BY$3:$BY$554=Z$4))=0),"-",CONCATENATE(SUMPRODUCT(--(data!$BX$3:$BX$554=$B16),--(data!$BY$3:$BY$554=Z$4),data!$BZ$3:$BZ$554),"-",SUMPRODUCT(--(data!$BX$3:$BX$554=$B16),--(data!$BY$3:$BY$554=Z$4),data!$CA$3:$CA$554)))</f>
        <v>-</v>
      </c>
    </row>
    <row r="17" spans="1:26" ht="24.95" customHeight="1" x14ac:dyDescent="0.25">
      <c r="A17" s="107">
        <v>13</v>
      </c>
      <c r="B17" s="108" t="str">
        <f>IF(OR(teams!$G$6="SC0",teams!$G$6="SC1",teams!$G$6="SC2",teams!$G$6="SC3"),"",teams!A13)</f>
        <v>Norwich</v>
      </c>
      <c r="C17" s="109" t="str">
        <f ca="1">IF(OR($B17="",C$4="",SUMPRODUCT(--(data!$BX$3:$BX$554=$B17),--(data!$BY$3:$BY$554=C$4))=0),"-",CONCATENATE(SUMPRODUCT(--(data!$BX$3:$BX$554=$B17),--(data!$BY$3:$BY$554=C$4),data!$BZ$3:$BZ$554),"-",SUMPRODUCT(--(data!$BX$3:$BX$554=$B17),--(data!$BY$3:$BY$554=C$4),data!$CA$3:$CA$554)))</f>
        <v>-</v>
      </c>
      <c r="D17" s="109" t="str">
        <f ca="1">IF(OR($B17="",D$4="",SUMPRODUCT(--(data!$BX$3:$BX$554=$B17),--(data!$BY$3:$BY$554=D$4))=0),"-",CONCATENATE(SUMPRODUCT(--(data!$BX$3:$BX$554=$B17),--(data!$BY$3:$BY$554=D$4),data!$BZ$3:$BZ$554),"-",SUMPRODUCT(--(data!$BX$3:$BX$554=$B17),--(data!$BY$3:$BY$554=D$4),data!$CA$3:$CA$554)))</f>
        <v>-</v>
      </c>
      <c r="E17" s="109" t="str">
        <f ca="1">IF(OR($B17="",E$4="",SUMPRODUCT(--(data!$BX$3:$BX$554=$B17),--(data!$BY$3:$BY$554=E$4))=0),"-",CONCATENATE(SUMPRODUCT(--(data!$BX$3:$BX$554=$B17),--(data!$BY$3:$BY$554=E$4),data!$BZ$3:$BZ$554),"-",SUMPRODUCT(--(data!$BX$3:$BX$554=$B17),--(data!$BY$3:$BY$554=E$4),data!$CA$3:$CA$554)))</f>
        <v>-</v>
      </c>
      <c r="F17" s="109" t="str">
        <f ca="1">IF(OR($B17="",F$4="",SUMPRODUCT(--(data!$BX$3:$BX$554=$B17),--(data!$BY$3:$BY$554=F$4))=0),"-",CONCATENATE(SUMPRODUCT(--(data!$BX$3:$BX$554=$B17),--(data!$BY$3:$BY$554=F$4),data!$BZ$3:$BZ$554),"-",SUMPRODUCT(--(data!$BX$3:$BX$554=$B17),--(data!$BY$3:$BY$554=F$4),data!$CA$3:$CA$554)))</f>
        <v>-</v>
      </c>
      <c r="G17" s="109" t="str">
        <f ca="1">IF(OR($B17="",G$4="",SUMPRODUCT(--(data!$BX$3:$BX$554=$B17),--(data!$BY$3:$BY$554=G$4))=0),"-",CONCATENATE(SUMPRODUCT(--(data!$BX$3:$BX$554=$B17),--(data!$BY$3:$BY$554=G$4),data!$BZ$3:$BZ$554),"-",SUMPRODUCT(--(data!$BX$3:$BX$554=$B17),--(data!$BY$3:$BY$554=G$4),data!$CA$3:$CA$554)))</f>
        <v>-</v>
      </c>
      <c r="H17" s="109" t="str">
        <f ca="1">IF(OR($B17="",H$4="",SUMPRODUCT(--(data!$BX$3:$BX$554=$B17),--(data!$BY$3:$BY$554=H$4))=0),"-",CONCATENATE(SUMPRODUCT(--(data!$BX$3:$BX$554=$B17),--(data!$BY$3:$BY$554=H$4),data!$BZ$3:$BZ$554),"-",SUMPRODUCT(--(data!$BX$3:$BX$554=$B17),--(data!$BY$3:$BY$554=H$4),data!$CA$3:$CA$554)))</f>
        <v>-</v>
      </c>
      <c r="I17" s="109" t="str">
        <f ca="1">IF(OR($B17="",I$4="",SUMPRODUCT(--(data!$BX$3:$BX$554=$B17),--(data!$BY$3:$BY$554=I$4))=0),"-",CONCATENATE(SUMPRODUCT(--(data!$BX$3:$BX$554=$B17),--(data!$BY$3:$BY$554=I$4),data!$BZ$3:$BZ$554),"-",SUMPRODUCT(--(data!$BX$3:$BX$554=$B17),--(data!$BY$3:$BY$554=I$4),data!$CA$3:$CA$554)))</f>
        <v>-</v>
      </c>
      <c r="J17" s="109" t="str">
        <f ca="1">IF(OR($B17="",J$4="",SUMPRODUCT(--(data!$BX$3:$BX$554=$B17),--(data!$BY$3:$BY$554=J$4))=0),"-",CONCATENATE(SUMPRODUCT(--(data!$BX$3:$BX$554=$B17),--(data!$BY$3:$BY$554=J$4),data!$BZ$3:$BZ$554),"-",SUMPRODUCT(--(data!$BX$3:$BX$554=$B17),--(data!$BY$3:$BY$554=J$4),data!$CA$3:$CA$554)))</f>
        <v>-</v>
      </c>
      <c r="K17" s="109" t="str">
        <f ca="1">IF(OR($B17="",K$4="",SUMPRODUCT(--(data!$BX$3:$BX$554=$B17),--(data!$BY$3:$BY$554=K$4))=0),"-",CONCATENATE(SUMPRODUCT(--(data!$BX$3:$BX$554=$B17),--(data!$BY$3:$BY$554=K$4),data!$BZ$3:$BZ$554),"-",SUMPRODUCT(--(data!$BX$3:$BX$554=$B17),--(data!$BY$3:$BY$554=K$4),data!$CA$3:$CA$554)))</f>
        <v>-</v>
      </c>
      <c r="L17" s="109" t="str">
        <f ca="1">IF(OR($B17="",L$4="",SUMPRODUCT(--(data!$BX$3:$BX$554=$B17),--(data!$BY$3:$BY$554=L$4))=0),"-",CONCATENATE(SUMPRODUCT(--(data!$BX$3:$BX$554=$B17),--(data!$BY$3:$BY$554=L$4),data!$BZ$3:$BZ$554),"-",SUMPRODUCT(--(data!$BX$3:$BX$554=$B17),--(data!$BY$3:$BY$554=L$4),data!$CA$3:$CA$554)))</f>
        <v>0-3</v>
      </c>
      <c r="M17" s="109" t="str">
        <f ca="1">IF(OR($B17="",M$4="",SUMPRODUCT(--(data!$BX$3:$BX$554=$B17),--(data!$BY$3:$BY$554=M$4))=0),"-",CONCATENATE(SUMPRODUCT(--(data!$BX$3:$BX$554=$B17),--(data!$BY$3:$BY$554=M$4),data!$BZ$3:$BZ$554),"-",SUMPRODUCT(--(data!$BX$3:$BX$554=$B17),--(data!$BY$3:$BY$554=M$4),data!$CA$3:$CA$554)))</f>
        <v>1-0</v>
      </c>
      <c r="N17" s="109" t="str">
        <f ca="1">IF(OR($B17="",N$4="",SUMPRODUCT(--(data!$BX$3:$BX$554=$B17),--(data!$BY$3:$BY$554=N$4))=0),"-",CONCATENATE(SUMPRODUCT(--(data!$BX$3:$BX$554=$B17),--(data!$BY$3:$BY$554=N$4),data!$BZ$3:$BZ$554),"-",SUMPRODUCT(--(data!$BX$3:$BX$554=$B17),--(data!$BY$3:$BY$554=N$4),data!$CA$3:$CA$554)))</f>
        <v>-</v>
      </c>
      <c r="O17" s="110"/>
      <c r="P17" s="109" t="str">
        <f ca="1">IF(OR($B17="",P$4="",SUMPRODUCT(--(data!$BX$3:$BX$554=$B17),--(data!$BY$3:$BY$554=P$4))=0),"-",CONCATENATE(SUMPRODUCT(--(data!$BX$3:$BX$554=$B17),--(data!$BY$3:$BY$554=P$4),data!$BZ$3:$BZ$554),"-",SUMPRODUCT(--(data!$BX$3:$BX$554=$B17),--(data!$BY$3:$BY$554=P$4),data!$CA$3:$CA$554)))</f>
        <v>-</v>
      </c>
      <c r="Q17" s="109" t="str">
        <f ca="1">IF(OR($B17="",Q$4="",SUMPRODUCT(--(data!$BX$3:$BX$554=$B17),--(data!$BY$3:$BY$554=Q$4))=0),"-",CONCATENATE(SUMPRODUCT(--(data!$BX$3:$BX$554=$B17),--(data!$BY$3:$BY$554=Q$4),data!$BZ$3:$BZ$554),"-",SUMPRODUCT(--(data!$BX$3:$BX$554=$B17),--(data!$BY$3:$BY$554=Q$4),data!$CA$3:$CA$554)))</f>
        <v>2-0</v>
      </c>
      <c r="R17" s="109" t="str">
        <f ca="1">IF(OR($B17="",R$4="",SUMPRODUCT(--(data!$BX$3:$BX$554=$B17),--(data!$BY$3:$BY$554=R$4))=0),"-",CONCATENATE(SUMPRODUCT(--(data!$BX$3:$BX$554=$B17),--(data!$BY$3:$BY$554=R$4),data!$BZ$3:$BZ$554),"-",SUMPRODUCT(--(data!$BX$3:$BX$554=$B17),--(data!$BY$3:$BY$554=R$4),data!$CA$3:$CA$554)))</f>
        <v>-</v>
      </c>
      <c r="S17" s="109" t="str">
        <f ca="1">IF(OR($B17="",S$4="",SUMPRODUCT(--(data!$BX$3:$BX$554=$B17),--(data!$BY$3:$BY$554=S$4))=0),"-",CONCATENATE(SUMPRODUCT(--(data!$BX$3:$BX$554=$B17),--(data!$BY$3:$BY$554=S$4),data!$BZ$3:$BZ$554),"-",SUMPRODUCT(--(data!$BX$3:$BX$554=$B17),--(data!$BY$3:$BY$554=S$4),data!$CA$3:$CA$554)))</f>
        <v>-</v>
      </c>
      <c r="T17" s="109" t="str">
        <f ca="1">IF(OR($B17="",T$4="",SUMPRODUCT(--(data!$BX$3:$BX$554=$B17),--(data!$BY$3:$BY$554=T$4))=0),"-",CONCATENATE(SUMPRODUCT(--(data!$BX$3:$BX$554=$B17),--(data!$BY$3:$BY$554=T$4),data!$BZ$3:$BZ$554),"-",SUMPRODUCT(--(data!$BX$3:$BX$554=$B17),--(data!$BY$3:$BY$554=T$4),data!$CA$3:$CA$554)))</f>
        <v>-</v>
      </c>
      <c r="U17" s="109" t="str">
        <f ca="1">IF(OR($B17="",U$4="",SUMPRODUCT(--(data!$BX$3:$BX$554=$B17),--(data!$BY$3:$BY$554=U$4))=0),"-",CONCATENATE(SUMPRODUCT(--(data!$BX$3:$BX$554=$B17),--(data!$BY$3:$BY$554=U$4),data!$BZ$3:$BZ$554),"-",SUMPRODUCT(--(data!$BX$3:$BX$554=$B17),--(data!$BY$3:$BY$554=U$4),data!$CA$3:$CA$554)))</f>
        <v>-</v>
      </c>
      <c r="V17" s="109" t="str">
        <f ca="1">IF(OR($B17="",V$4="",SUMPRODUCT(--(data!$BX$3:$BX$554=$B17),--(data!$BY$3:$BY$554=V$4))=0),"-",CONCATENATE(SUMPRODUCT(--(data!$BX$3:$BX$554=$B17),--(data!$BY$3:$BY$554=V$4),data!$BZ$3:$BZ$554),"-",SUMPRODUCT(--(data!$BX$3:$BX$554=$B17),--(data!$BY$3:$BY$554=V$4),data!$CA$3:$CA$554)))</f>
        <v>-</v>
      </c>
      <c r="W17" s="109" t="str">
        <f ca="1">IF(OR($B17="",W$4="",SUMPRODUCT(--(data!$BX$3:$BX$554=$B17),--(data!$BY$3:$BY$554=W$4))=0),"-",CONCATENATE(SUMPRODUCT(--(data!$BX$3:$BX$554=$B17),--(data!$BY$3:$BY$554=W$4),data!$BZ$3:$BZ$554),"-",SUMPRODUCT(--(data!$BX$3:$BX$554=$B17),--(data!$BY$3:$BY$554=W$4),data!$CA$3:$CA$554)))</f>
        <v>0-1</v>
      </c>
      <c r="X17" s="109" t="str">
        <f ca="1">IF(OR($B17="",X$4="",SUMPRODUCT(--(data!$BX$3:$BX$554=$B17),--(data!$BY$3:$BY$554=X$4))=0),"-",CONCATENATE(SUMPRODUCT(--(data!$BX$3:$BX$554=$B17),--(data!$BY$3:$BY$554=X$4),data!$BZ$3:$BZ$554),"-",SUMPRODUCT(--(data!$BX$3:$BX$554=$B17),--(data!$BY$3:$BY$554=X$4),data!$CA$3:$CA$554)))</f>
        <v>-</v>
      </c>
      <c r="Y17" s="109" t="str">
        <f ca="1">IF(OR($B17="",Y$4="",SUMPRODUCT(--(data!$BX$3:$BX$554=$B17),--(data!$BY$3:$BY$554=Y$4))=0),"-",CONCATENATE(SUMPRODUCT(--(data!$BX$3:$BX$554=$B17),--(data!$BY$3:$BY$554=Y$4),data!$BZ$3:$BZ$554),"-",SUMPRODUCT(--(data!$BX$3:$BX$554=$B17),--(data!$BY$3:$BY$554=Y$4),data!$CA$3:$CA$554)))</f>
        <v>3-4</v>
      </c>
      <c r="Z17" s="109" t="str">
        <f ca="1">IF(OR($B17="",Z$4="",SUMPRODUCT(--(data!$BX$3:$BX$554=$B17),--(data!$BY$3:$BY$554=Z$4))=0),"-",CONCATENATE(SUMPRODUCT(--(data!$BX$3:$BX$554=$B17),--(data!$BY$3:$BY$554=Z$4),data!$BZ$3:$BZ$554),"-",SUMPRODUCT(--(data!$BX$3:$BX$554=$B17),--(data!$BY$3:$BY$554=Z$4),data!$CA$3:$CA$554)))</f>
        <v>1-0</v>
      </c>
    </row>
    <row r="18" spans="1:26" ht="24.95" customHeight="1" x14ac:dyDescent="0.25">
      <c r="A18" s="107">
        <v>14</v>
      </c>
      <c r="B18" s="108" t="str">
        <f>IF(OR(teams!$G$6="SC0",teams!$G$6="SC1",teams!$G$6="SC2",teams!$G$6="SC3"),"",teams!A14)</f>
        <v>Nott'm Forest</v>
      </c>
      <c r="C18" s="109" t="str">
        <f ca="1">IF(OR($B18="",C$4="",SUMPRODUCT(--(data!$BX$3:$BX$554=$B18),--(data!$BY$3:$BY$554=C$4))=0),"-",CONCATENATE(SUMPRODUCT(--(data!$BX$3:$BX$554=$B18),--(data!$BY$3:$BY$554=C$4),data!$BZ$3:$BZ$554),"-",SUMPRODUCT(--(data!$BX$3:$BX$554=$B18),--(data!$BY$3:$BY$554=C$4),data!$CA$3:$CA$554)))</f>
        <v>-</v>
      </c>
      <c r="D18" s="109" t="str">
        <f ca="1">IF(OR($B18="",D$4="",SUMPRODUCT(--(data!$BX$3:$BX$554=$B18),--(data!$BY$3:$BY$554=D$4))=0),"-",CONCATENATE(SUMPRODUCT(--(data!$BX$3:$BX$554=$B18),--(data!$BY$3:$BY$554=D$4),data!$BZ$3:$BZ$554),"-",SUMPRODUCT(--(data!$BX$3:$BX$554=$B18),--(data!$BY$3:$BY$554=D$4),data!$CA$3:$CA$554)))</f>
        <v>2-2</v>
      </c>
      <c r="E18" s="109" t="str">
        <f ca="1">IF(OR($B18="",E$4="",SUMPRODUCT(--(data!$BX$3:$BX$554=$B18),--(data!$BY$3:$BY$554=E$4))=0),"-",CONCATENATE(SUMPRODUCT(--(data!$BX$3:$BX$554=$B18),--(data!$BY$3:$BY$554=E$4),data!$BZ$3:$BZ$554),"-",SUMPRODUCT(--(data!$BX$3:$BX$554=$B18),--(data!$BY$3:$BY$554=E$4),data!$CA$3:$CA$554)))</f>
        <v>-</v>
      </c>
      <c r="F18" s="109" t="str">
        <f ca="1">IF(OR($B18="",F$4="",SUMPRODUCT(--(data!$BX$3:$BX$554=$B18),--(data!$BY$3:$BY$554=F$4))=0),"-",CONCATENATE(SUMPRODUCT(--(data!$BX$3:$BX$554=$B18),--(data!$BY$3:$BY$554=F$4),data!$BZ$3:$BZ$554),"-",SUMPRODUCT(--(data!$BX$3:$BX$554=$B18),--(data!$BY$3:$BY$554=F$4),data!$CA$3:$CA$554)))</f>
        <v>-</v>
      </c>
      <c r="G18" s="109" t="str">
        <f ca="1">IF(OR($B18="",G$4="",SUMPRODUCT(--(data!$BX$3:$BX$554=$B18),--(data!$BY$3:$BY$554=G$4))=0),"-",CONCATENATE(SUMPRODUCT(--(data!$BX$3:$BX$554=$B18),--(data!$BY$3:$BY$554=G$4),data!$BZ$3:$BZ$554),"-",SUMPRODUCT(--(data!$BX$3:$BX$554=$B18),--(data!$BY$3:$BY$554=G$4),data!$CA$3:$CA$554)))</f>
        <v>-</v>
      </c>
      <c r="H18" s="109" t="str">
        <f ca="1">IF(OR($B18="",H$4="",SUMPRODUCT(--(data!$BX$3:$BX$554=$B18),--(data!$BY$3:$BY$554=H$4))=0),"-",CONCATENATE(SUMPRODUCT(--(data!$BX$3:$BX$554=$B18),--(data!$BY$3:$BY$554=H$4),data!$BZ$3:$BZ$554),"-",SUMPRODUCT(--(data!$BX$3:$BX$554=$B18),--(data!$BY$3:$BY$554=H$4),data!$CA$3:$CA$554)))</f>
        <v>-</v>
      </c>
      <c r="I18" s="109" t="str">
        <f ca="1">IF(OR($B18="",I$4="",SUMPRODUCT(--(data!$BX$3:$BX$554=$B18),--(data!$BY$3:$BY$554=I$4))=0),"-",CONCATENATE(SUMPRODUCT(--(data!$BX$3:$BX$554=$B18),--(data!$BY$3:$BY$554=I$4),data!$BZ$3:$BZ$554),"-",SUMPRODUCT(--(data!$BX$3:$BX$554=$B18),--(data!$BY$3:$BY$554=I$4),data!$CA$3:$CA$554)))</f>
        <v>-</v>
      </c>
      <c r="J18" s="109" t="str">
        <f ca="1">IF(OR($B18="",J$4="",SUMPRODUCT(--(data!$BX$3:$BX$554=$B18),--(data!$BY$3:$BY$554=J$4))=0),"-",CONCATENATE(SUMPRODUCT(--(data!$BX$3:$BX$554=$B18),--(data!$BY$3:$BY$554=J$4),data!$BZ$3:$BZ$554),"-",SUMPRODUCT(--(data!$BX$3:$BX$554=$B18),--(data!$BY$3:$BY$554=J$4),data!$CA$3:$CA$554)))</f>
        <v>-</v>
      </c>
      <c r="K18" s="109" t="str">
        <f ca="1">IF(OR($B18="",K$4="",SUMPRODUCT(--(data!$BX$3:$BX$554=$B18),--(data!$BY$3:$BY$554=K$4))=0),"-",CONCATENATE(SUMPRODUCT(--(data!$BX$3:$BX$554=$B18),--(data!$BY$3:$BY$554=K$4),data!$BZ$3:$BZ$554),"-",SUMPRODUCT(--(data!$BX$3:$BX$554=$B18),--(data!$BY$3:$BY$554=K$4),data!$CA$3:$CA$554)))</f>
        <v>-</v>
      </c>
      <c r="L18" s="109" t="str">
        <f ca="1">IF(OR($B18="",L$4="",SUMPRODUCT(--(data!$BX$3:$BX$554=$B18),--(data!$BY$3:$BY$554=L$4))=0),"-",CONCATENATE(SUMPRODUCT(--(data!$BX$3:$BX$554=$B18),--(data!$BY$3:$BY$554=L$4),data!$BZ$3:$BZ$554),"-",SUMPRODUCT(--(data!$BX$3:$BX$554=$B18),--(data!$BY$3:$BY$554=L$4),data!$CA$3:$CA$554)))</f>
        <v>-</v>
      </c>
      <c r="M18" s="109" t="str">
        <f ca="1">IF(OR($B18="",M$4="",SUMPRODUCT(--(data!$BX$3:$BX$554=$B18),--(data!$BY$3:$BY$554=M$4))=0),"-",CONCATENATE(SUMPRODUCT(--(data!$BX$3:$BX$554=$B18),--(data!$BY$3:$BY$554=M$4),data!$BZ$3:$BZ$554),"-",SUMPRODUCT(--(data!$BX$3:$BX$554=$B18),--(data!$BY$3:$BY$554=M$4),data!$CA$3:$CA$554)))</f>
        <v>-</v>
      </c>
      <c r="N18" s="109" t="str">
        <f ca="1">IF(OR($B18="",N$4="",SUMPRODUCT(--(data!$BX$3:$BX$554=$B18),--(data!$BY$3:$BY$554=N$4))=0),"-",CONCATENATE(SUMPRODUCT(--(data!$BX$3:$BX$554=$B18),--(data!$BY$3:$BY$554=N$4),data!$BZ$3:$BZ$554),"-",SUMPRODUCT(--(data!$BX$3:$BX$554=$B18),--(data!$BY$3:$BY$554=N$4),data!$CA$3:$CA$554)))</f>
        <v>2-2</v>
      </c>
      <c r="O18" s="109" t="str">
        <f ca="1">IF(OR($B18="",O$4="",SUMPRODUCT(--(data!$BX$3:$BX$554=$B18),--(data!$BY$3:$BY$554=O$4))=0),"-",CONCATENATE(SUMPRODUCT(--(data!$BX$3:$BX$554=$B18),--(data!$BY$3:$BY$554=O$4),data!$BZ$3:$BZ$554),"-",SUMPRODUCT(--(data!$BX$3:$BX$554=$B18),--(data!$BY$3:$BY$554=O$4),data!$CA$3:$CA$554)))</f>
        <v>-</v>
      </c>
      <c r="P18" s="110"/>
      <c r="Q18" s="109" t="str">
        <f ca="1">IF(OR($B18="",Q$4="",SUMPRODUCT(--(data!$BX$3:$BX$554=$B18),--(data!$BY$3:$BY$554=Q$4))=0),"-",CONCATENATE(SUMPRODUCT(--(data!$BX$3:$BX$554=$B18),--(data!$BY$3:$BY$554=Q$4),data!$BZ$3:$BZ$554),"-",SUMPRODUCT(--(data!$BX$3:$BX$554=$B18),--(data!$BY$3:$BY$554=Q$4),data!$CA$3:$CA$554)))</f>
        <v>-</v>
      </c>
      <c r="R18" s="109" t="str">
        <f ca="1">IF(OR($B18="",R$4="",SUMPRODUCT(--(data!$BX$3:$BX$554=$B18),--(data!$BY$3:$BY$554=R$4))=0),"-",CONCATENATE(SUMPRODUCT(--(data!$BX$3:$BX$554=$B18),--(data!$BY$3:$BY$554=R$4),data!$BZ$3:$BZ$554),"-",SUMPRODUCT(--(data!$BX$3:$BX$554=$B18),--(data!$BY$3:$BY$554=R$4),data!$CA$3:$CA$554)))</f>
        <v>-</v>
      </c>
      <c r="S18" s="109" t="str">
        <f ca="1">IF(OR($B18="",S$4="",SUMPRODUCT(--(data!$BX$3:$BX$554=$B18),--(data!$BY$3:$BY$554=S$4))=0),"-",CONCATENATE(SUMPRODUCT(--(data!$BX$3:$BX$554=$B18),--(data!$BY$3:$BY$554=S$4),data!$BZ$3:$BZ$554),"-",SUMPRODUCT(--(data!$BX$3:$BX$554=$B18),--(data!$BY$3:$BY$554=S$4),data!$CA$3:$CA$554)))</f>
        <v>1-0</v>
      </c>
      <c r="T18" s="109" t="str">
        <f ca="1">IF(OR($B18="",T$4="",SUMPRODUCT(--(data!$BX$3:$BX$554=$B18),--(data!$BY$3:$BY$554=T$4))=0),"-",CONCATENATE(SUMPRODUCT(--(data!$BX$3:$BX$554=$B18),--(data!$BY$3:$BY$554=T$4),data!$BZ$3:$BZ$554),"-",SUMPRODUCT(--(data!$BX$3:$BX$554=$B18),--(data!$BY$3:$BY$554=T$4),data!$CA$3:$CA$554)))</f>
        <v>1-0</v>
      </c>
      <c r="U18" s="109" t="str">
        <f ca="1">IF(OR($B18="",U$4="",SUMPRODUCT(--(data!$BX$3:$BX$554=$B18),--(data!$BY$3:$BY$554=U$4))=0),"-",CONCATENATE(SUMPRODUCT(--(data!$BX$3:$BX$554=$B18),--(data!$BY$3:$BY$554=U$4),data!$BZ$3:$BZ$554),"-",SUMPRODUCT(--(data!$BX$3:$BX$554=$B18),--(data!$BY$3:$BY$554=U$4),data!$CA$3:$CA$554)))</f>
        <v>-</v>
      </c>
      <c r="V18" s="109" t="str">
        <f ca="1">IF(OR($B18="",V$4="",SUMPRODUCT(--(data!$BX$3:$BX$554=$B18),--(data!$BY$3:$BY$554=V$4))=0),"-",CONCATENATE(SUMPRODUCT(--(data!$BX$3:$BX$554=$B18),--(data!$BY$3:$BY$554=V$4),data!$BZ$3:$BZ$554),"-",SUMPRODUCT(--(data!$BX$3:$BX$554=$B18),--(data!$BY$3:$BY$554=V$4),data!$CA$3:$CA$554)))</f>
        <v>2-1</v>
      </c>
      <c r="W18" s="109" t="str">
        <f ca="1">IF(OR($B18="",W$4="",SUMPRODUCT(--(data!$BX$3:$BX$554=$B18),--(data!$BY$3:$BY$554=W$4))=0),"-",CONCATENATE(SUMPRODUCT(--(data!$BX$3:$BX$554=$B18),--(data!$BY$3:$BY$554=W$4),data!$BZ$3:$BZ$554),"-",SUMPRODUCT(--(data!$BX$3:$BX$554=$B18),--(data!$BY$3:$BY$554=W$4),data!$CA$3:$CA$554)))</f>
        <v>-</v>
      </c>
      <c r="X18" s="109" t="str">
        <f ca="1">IF(OR($B18="",X$4="",SUMPRODUCT(--(data!$BX$3:$BX$554=$B18),--(data!$BY$3:$BY$554=X$4))=0),"-",CONCATENATE(SUMPRODUCT(--(data!$BX$3:$BX$554=$B18),--(data!$BY$3:$BY$554=X$4),data!$BZ$3:$BZ$554),"-",SUMPRODUCT(--(data!$BX$3:$BX$554=$B18),--(data!$BY$3:$BY$554=X$4),data!$CA$3:$CA$554)))</f>
        <v>-</v>
      </c>
      <c r="Y18" s="109" t="str">
        <f ca="1">IF(OR($B18="",Y$4="",SUMPRODUCT(--(data!$BX$3:$BX$554=$B18),--(data!$BY$3:$BY$554=Y$4))=0),"-",CONCATENATE(SUMPRODUCT(--(data!$BX$3:$BX$554=$B18),--(data!$BY$3:$BY$554=Y$4),data!$BZ$3:$BZ$554),"-",SUMPRODUCT(--(data!$BX$3:$BX$554=$B18),--(data!$BY$3:$BY$554=Y$4),data!$CA$3:$CA$554)))</f>
        <v>1-1</v>
      </c>
      <c r="Z18" s="109" t="str">
        <f ca="1">IF(OR($B18="",Z$4="",SUMPRODUCT(--(data!$BX$3:$BX$554=$B18),--(data!$BY$3:$BY$554=Z$4))=0),"-",CONCATENATE(SUMPRODUCT(--(data!$BX$3:$BX$554=$B18),--(data!$BY$3:$BY$554=Z$4),data!$BZ$3:$BZ$554),"-",SUMPRODUCT(--(data!$BX$3:$BX$554=$B18),--(data!$BY$3:$BY$554=Z$4),data!$CA$3:$CA$554)))</f>
        <v>-</v>
      </c>
    </row>
    <row r="19" spans="1:26" ht="24.95" customHeight="1" x14ac:dyDescent="0.25">
      <c r="A19" s="107">
        <v>15</v>
      </c>
      <c r="B19" s="108" t="str">
        <f>IF(OR(teams!$G$6="SC0",teams!$G$6="SC1",teams!$G$6="SC2",teams!$G$6="SC3"),"",teams!A15)</f>
        <v>Preston</v>
      </c>
      <c r="C19" s="109" t="str">
        <f ca="1">IF(OR($B19="",C$4="",SUMPRODUCT(--(data!$BX$3:$BX$554=$B19),--(data!$BY$3:$BY$554=C$4))=0),"-",CONCATENATE(SUMPRODUCT(--(data!$BX$3:$BX$554=$B19),--(data!$BY$3:$BY$554=C$4),data!$BZ$3:$BZ$554),"-",SUMPRODUCT(--(data!$BX$3:$BX$554=$B19),--(data!$BY$3:$BY$554=C$4),data!$CA$3:$CA$554)))</f>
        <v>-</v>
      </c>
      <c r="D19" s="109" t="str">
        <f ca="1">IF(OR($B19="",D$4="",SUMPRODUCT(--(data!$BX$3:$BX$554=$B19),--(data!$BY$3:$BY$554=D$4))=0),"-",CONCATENATE(SUMPRODUCT(--(data!$BX$3:$BX$554=$B19),--(data!$BY$3:$BY$554=D$4),data!$BZ$3:$BZ$554),"-",SUMPRODUCT(--(data!$BX$3:$BX$554=$B19),--(data!$BY$3:$BY$554=D$4),data!$CA$3:$CA$554)))</f>
        <v>-</v>
      </c>
      <c r="E19" s="109" t="str">
        <f ca="1">IF(OR($B19="",E$4="",SUMPRODUCT(--(data!$BX$3:$BX$554=$B19),--(data!$BY$3:$BY$554=E$4))=0),"-",CONCATENATE(SUMPRODUCT(--(data!$BX$3:$BX$554=$B19),--(data!$BY$3:$BY$554=E$4),data!$BZ$3:$BZ$554),"-",SUMPRODUCT(--(data!$BX$3:$BX$554=$B19),--(data!$BY$3:$BY$554=E$4),data!$CA$3:$CA$554)))</f>
        <v>-</v>
      </c>
      <c r="F19" s="109" t="str">
        <f ca="1">IF(OR($B19="",F$4="",SUMPRODUCT(--(data!$BX$3:$BX$554=$B19),--(data!$BY$3:$BY$554=F$4))=0),"-",CONCATENATE(SUMPRODUCT(--(data!$BX$3:$BX$554=$B19),--(data!$BY$3:$BY$554=F$4),data!$BZ$3:$BZ$554),"-",SUMPRODUCT(--(data!$BX$3:$BX$554=$B19),--(data!$BY$3:$BY$554=F$4),data!$CA$3:$CA$554)))</f>
        <v>2-2</v>
      </c>
      <c r="G19" s="109" t="str">
        <f ca="1">IF(OR($B19="",G$4="",SUMPRODUCT(--(data!$BX$3:$BX$554=$B19),--(data!$BY$3:$BY$554=G$4))=0),"-",CONCATENATE(SUMPRODUCT(--(data!$BX$3:$BX$554=$B19),--(data!$BY$3:$BY$554=G$4),data!$BZ$3:$BZ$554),"-",SUMPRODUCT(--(data!$BX$3:$BX$554=$B19),--(data!$BY$3:$BY$554=G$4),data!$CA$3:$CA$554)))</f>
        <v>-</v>
      </c>
      <c r="H19" s="109" t="str">
        <f ca="1">IF(OR($B19="",H$4="",SUMPRODUCT(--(data!$BX$3:$BX$554=$B19),--(data!$BY$3:$BY$554=H$4))=0),"-",CONCATENATE(SUMPRODUCT(--(data!$BX$3:$BX$554=$B19),--(data!$BY$3:$BY$554=H$4),data!$BZ$3:$BZ$554),"-",SUMPRODUCT(--(data!$BX$3:$BX$554=$B19),--(data!$BY$3:$BY$554=H$4),data!$CA$3:$CA$554)))</f>
        <v>-</v>
      </c>
      <c r="I19" s="109" t="str">
        <f ca="1">IF(OR($B19="",I$4="",SUMPRODUCT(--(data!$BX$3:$BX$554=$B19),--(data!$BY$3:$BY$554=I$4))=0),"-",CONCATENATE(SUMPRODUCT(--(data!$BX$3:$BX$554=$B19),--(data!$BY$3:$BY$554=I$4),data!$BZ$3:$BZ$554),"-",SUMPRODUCT(--(data!$BX$3:$BX$554=$B19),--(data!$BY$3:$BY$554=I$4),data!$CA$3:$CA$554)))</f>
        <v>-</v>
      </c>
      <c r="J19" s="109" t="str">
        <f ca="1">IF(OR($B19="",J$4="",SUMPRODUCT(--(data!$BX$3:$BX$554=$B19),--(data!$BY$3:$BY$554=J$4))=0),"-",CONCATENATE(SUMPRODUCT(--(data!$BX$3:$BX$554=$B19),--(data!$BY$3:$BY$554=J$4),data!$BZ$3:$BZ$554),"-",SUMPRODUCT(--(data!$BX$3:$BX$554=$B19),--(data!$BY$3:$BY$554=J$4),data!$CA$3:$CA$554)))</f>
        <v>-</v>
      </c>
      <c r="K19" s="109" t="str">
        <f ca="1">IF(OR($B19="",K$4="",SUMPRODUCT(--(data!$BX$3:$BX$554=$B19),--(data!$BY$3:$BY$554=K$4))=0),"-",CONCATENATE(SUMPRODUCT(--(data!$BX$3:$BX$554=$B19),--(data!$BY$3:$BY$554=K$4),data!$BZ$3:$BZ$554),"-",SUMPRODUCT(--(data!$BX$3:$BX$554=$B19),--(data!$BY$3:$BY$554=K$4),data!$CA$3:$CA$554)))</f>
        <v>-</v>
      </c>
      <c r="L19" s="109" t="str">
        <f ca="1">IF(OR($B19="",L$4="",SUMPRODUCT(--(data!$BX$3:$BX$554=$B19),--(data!$BY$3:$BY$554=L$4))=0),"-",CONCATENATE(SUMPRODUCT(--(data!$BX$3:$BX$554=$B19),--(data!$BY$3:$BY$554=L$4),data!$BZ$3:$BZ$554),"-",SUMPRODUCT(--(data!$BX$3:$BX$554=$B19),--(data!$BY$3:$BY$554=L$4),data!$CA$3:$CA$554)))</f>
        <v>-</v>
      </c>
      <c r="M19" s="109" t="str">
        <f ca="1">IF(OR($B19="",M$4="",SUMPRODUCT(--(data!$BX$3:$BX$554=$B19),--(data!$BY$3:$BY$554=M$4))=0),"-",CONCATENATE(SUMPRODUCT(--(data!$BX$3:$BX$554=$B19),--(data!$BY$3:$BY$554=M$4),data!$BZ$3:$BZ$554),"-",SUMPRODUCT(--(data!$BX$3:$BX$554=$B19),--(data!$BY$3:$BY$554=M$4),data!$CA$3:$CA$554)))</f>
        <v>-</v>
      </c>
      <c r="N19" s="109" t="str">
        <f ca="1">IF(OR($B19="",N$4="",SUMPRODUCT(--(data!$BX$3:$BX$554=$B19),--(data!$BY$3:$BY$554=N$4))=0),"-",CONCATENATE(SUMPRODUCT(--(data!$BX$3:$BX$554=$B19),--(data!$BY$3:$BY$554=N$4),data!$BZ$3:$BZ$554),"-",SUMPRODUCT(--(data!$BX$3:$BX$554=$B19),--(data!$BY$3:$BY$554=N$4),data!$CA$3:$CA$554)))</f>
        <v>-</v>
      </c>
      <c r="O19" s="109" t="str">
        <f ca="1">IF(OR($B19="",O$4="",SUMPRODUCT(--(data!$BX$3:$BX$554=$B19),--(data!$BY$3:$BY$554=O$4))=0),"-",CONCATENATE(SUMPRODUCT(--(data!$BX$3:$BX$554=$B19),--(data!$BY$3:$BY$554=O$4),data!$BZ$3:$BZ$554),"-",SUMPRODUCT(--(data!$BX$3:$BX$554=$B19),--(data!$BY$3:$BY$554=O$4),data!$CA$3:$CA$554)))</f>
        <v>-</v>
      </c>
      <c r="P19" s="109" t="str">
        <f ca="1">IF(OR($B19="",P$4="",SUMPRODUCT(--(data!$BX$3:$BX$554=$B19),--(data!$BY$3:$BY$554=P$4))=0),"-",CONCATENATE(SUMPRODUCT(--(data!$BX$3:$BX$554=$B19),--(data!$BY$3:$BY$554=P$4),data!$BZ$3:$BZ$554),"-",SUMPRODUCT(--(data!$BX$3:$BX$554=$B19),--(data!$BY$3:$BY$554=P$4),data!$CA$3:$CA$554)))</f>
        <v>-</v>
      </c>
      <c r="Q19" s="110"/>
      <c r="R19" s="109" t="str">
        <f ca="1">IF(OR($B19="",R$4="",SUMPRODUCT(--(data!$BX$3:$BX$554=$B19),--(data!$BY$3:$BY$554=R$4))=0),"-",CONCATENATE(SUMPRODUCT(--(data!$BX$3:$BX$554=$B19),--(data!$BY$3:$BY$554=R$4),data!$BZ$3:$BZ$554),"-",SUMPRODUCT(--(data!$BX$3:$BX$554=$B19),--(data!$BY$3:$BY$554=R$4),data!$CA$3:$CA$554)))</f>
        <v>1-0</v>
      </c>
      <c r="S19" s="109" t="str">
        <f ca="1">IF(OR($B19="",S$4="",SUMPRODUCT(--(data!$BX$3:$BX$554=$B19),--(data!$BY$3:$BY$554=S$4))=0),"-",CONCATENATE(SUMPRODUCT(--(data!$BX$3:$BX$554=$B19),--(data!$BY$3:$BY$554=S$4),data!$BZ$3:$BZ$554),"-",SUMPRODUCT(--(data!$BX$3:$BX$554=$B19),--(data!$BY$3:$BY$554=S$4),data!$CA$3:$CA$554)))</f>
        <v>2-3</v>
      </c>
      <c r="T19" s="109" t="str">
        <f ca="1">IF(OR($B19="",T$4="",SUMPRODUCT(--(data!$BX$3:$BX$554=$B19),--(data!$BY$3:$BY$554=T$4))=0),"-",CONCATENATE(SUMPRODUCT(--(data!$BX$3:$BX$554=$B19),--(data!$BY$3:$BY$554=T$4),data!$BZ$3:$BZ$554),"-",SUMPRODUCT(--(data!$BX$3:$BX$554=$B19),--(data!$BY$3:$BY$554=T$4),data!$CA$3:$CA$554)))</f>
        <v>-</v>
      </c>
      <c r="U19" s="109" t="str">
        <f ca="1">IF(OR($B19="",U$4="",SUMPRODUCT(--(data!$BX$3:$BX$554=$B19),--(data!$BY$3:$BY$554=U$4))=0),"-",CONCATENATE(SUMPRODUCT(--(data!$BX$3:$BX$554=$B19),--(data!$BY$3:$BY$554=U$4),data!$BZ$3:$BZ$554),"-",SUMPRODUCT(--(data!$BX$3:$BX$554=$B19),--(data!$BY$3:$BY$554=U$4),data!$CA$3:$CA$554)))</f>
        <v>-</v>
      </c>
      <c r="V19" s="109" t="str">
        <f ca="1">IF(OR($B19="",V$4="",SUMPRODUCT(--(data!$BX$3:$BX$554=$B19),--(data!$BY$3:$BY$554=V$4))=0),"-",CONCATENATE(SUMPRODUCT(--(data!$BX$3:$BX$554=$B19),--(data!$BY$3:$BY$554=V$4),data!$BZ$3:$BZ$554),"-",SUMPRODUCT(--(data!$BX$3:$BX$554=$B19),--(data!$BY$3:$BY$554=V$4),data!$CA$3:$CA$554)))</f>
        <v>-</v>
      </c>
      <c r="W19" s="109" t="str">
        <f ca="1">IF(OR($B19="",W$4="",SUMPRODUCT(--(data!$BX$3:$BX$554=$B19),--(data!$BY$3:$BY$554=W$4))=0),"-",CONCATENATE(SUMPRODUCT(--(data!$BX$3:$BX$554=$B19),--(data!$BY$3:$BY$554=W$4),data!$BZ$3:$BZ$554),"-",SUMPRODUCT(--(data!$BX$3:$BX$554=$B19),--(data!$BY$3:$BY$554=W$4),data!$CA$3:$CA$554)))</f>
        <v>2-2</v>
      </c>
      <c r="X19" s="109" t="str">
        <f ca="1">IF(OR($B19="",X$4="",SUMPRODUCT(--(data!$BX$3:$BX$554=$B19),--(data!$BY$3:$BY$554=X$4))=0),"-",CONCATENATE(SUMPRODUCT(--(data!$BX$3:$BX$554=$B19),--(data!$BY$3:$BY$554=X$4),data!$BZ$3:$BZ$554),"-",SUMPRODUCT(--(data!$BX$3:$BX$554=$B19),--(data!$BY$3:$BY$554=X$4),data!$CA$3:$CA$554)))</f>
        <v>-</v>
      </c>
      <c r="Y19" s="109" t="str">
        <f ca="1">IF(OR($B19="",Y$4="",SUMPRODUCT(--(data!$BX$3:$BX$554=$B19),--(data!$BY$3:$BY$554=Y$4))=0),"-",CONCATENATE(SUMPRODUCT(--(data!$BX$3:$BX$554=$B19),--(data!$BY$3:$BY$554=Y$4),data!$BZ$3:$BZ$554),"-",SUMPRODUCT(--(data!$BX$3:$BX$554=$B19),--(data!$BY$3:$BY$554=Y$4),data!$CA$3:$CA$554)))</f>
        <v>2-3</v>
      </c>
      <c r="Z19" s="109" t="str">
        <f ca="1">IF(OR($B19="",Z$4="",SUMPRODUCT(--(data!$BX$3:$BX$554=$B19),--(data!$BY$3:$BY$554=Z$4))=0),"-",CONCATENATE(SUMPRODUCT(--(data!$BX$3:$BX$554=$B19),--(data!$BY$3:$BY$554=Z$4),data!$BZ$3:$BZ$554),"-",SUMPRODUCT(--(data!$BX$3:$BX$554=$B19),--(data!$BY$3:$BY$554=Z$4),data!$CA$3:$CA$554)))</f>
        <v>4-0</v>
      </c>
    </row>
    <row r="20" spans="1:26" ht="24.95" customHeight="1" x14ac:dyDescent="0.25">
      <c r="A20" s="107">
        <v>16</v>
      </c>
      <c r="B20" s="108" t="str">
        <f>IF(OR(teams!$G$6="SC0",teams!$G$6="SC1",teams!$G$6="SC2",teams!$G$6="SC3"),"",teams!A16)</f>
        <v>QPR</v>
      </c>
      <c r="C20" s="109" t="str">
        <f ca="1">IF(OR($B20="",C$4="",SUMPRODUCT(--(data!$BX$3:$BX$554=$B20),--(data!$BY$3:$BY$554=C$4))=0),"-",CONCATENATE(SUMPRODUCT(--(data!$BX$3:$BX$554=$B20),--(data!$BY$3:$BY$554=C$4),data!$BZ$3:$BZ$554),"-",SUMPRODUCT(--(data!$BX$3:$BX$554=$B20),--(data!$BY$3:$BY$554=C$4),data!$CA$3:$CA$554)))</f>
        <v>-</v>
      </c>
      <c r="D20" s="109" t="str">
        <f ca="1">IF(OR($B20="",D$4="",SUMPRODUCT(--(data!$BX$3:$BX$554=$B20),--(data!$BY$3:$BY$554=D$4))=0),"-",CONCATENATE(SUMPRODUCT(--(data!$BX$3:$BX$554=$B20),--(data!$BY$3:$BY$554=D$4),data!$BZ$3:$BZ$554),"-",SUMPRODUCT(--(data!$BX$3:$BX$554=$B20),--(data!$BY$3:$BY$554=D$4),data!$CA$3:$CA$554)))</f>
        <v>-</v>
      </c>
      <c r="E20" s="109" t="str">
        <f ca="1">IF(OR($B20="",E$4="",SUMPRODUCT(--(data!$BX$3:$BX$554=$B20),--(data!$BY$3:$BY$554=E$4))=0),"-",CONCATENATE(SUMPRODUCT(--(data!$BX$3:$BX$554=$B20),--(data!$BY$3:$BY$554=E$4),data!$BZ$3:$BZ$554),"-",SUMPRODUCT(--(data!$BX$3:$BX$554=$B20),--(data!$BY$3:$BY$554=E$4),data!$CA$3:$CA$554)))</f>
        <v>-</v>
      </c>
      <c r="F20" s="109" t="str">
        <f ca="1">IF(OR($B20="",F$4="",SUMPRODUCT(--(data!$BX$3:$BX$554=$B20),--(data!$BY$3:$BY$554=F$4))=0),"-",CONCATENATE(SUMPRODUCT(--(data!$BX$3:$BX$554=$B20),--(data!$BY$3:$BY$554=F$4),data!$BZ$3:$BZ$554),"-",SUMPRODUCT(--(data!$BX$3:$BX$554=$B20),--(data!$BY$3:$BY$554=F$4),data!$CA$3:$CA$554)))</f>
        <v>-</v>
      </c>
      <c r="G20" s="109" t="str">
        <f ca="1">IF(OR($B20="",G$4="",SUMPRODUCT(--(data!$BX$3:$BX$554=$B20),--(data!$BY$3:$BY$554=G$4))=0),"-",CONCATENATE(SUMPRODUCT(--(data!$BX$3:$BX$554=$B20),--(data!$BY$3:$BY$554=G$4),data!$BZ$3:$BZ$554),"-",SUMPRODUCT(--(data!$BX$3:$BX$554=$B20),--(data!$BY$3:$BY$554=G$4),data!$CA$3:$CA$554)))</f>
        <v>-</v>
      </c>
      <c r="H20" s="109" t="str">
        <f ca="1">IF(OR($B20="",H$4="",SUMPRODUCT(--(data!$BX$3:$BX$554=$B20),--(data!$BY$3:$BY$554=H$4))=0),"-",CONCATENATE(SUMPRODUCT(--(data!$BX$3:$BX$554=$B20),--(data!$BY$3:$BY$554=H$4),data!$BZ$3:$BZ$554),"-",SUMPRODUCT(--(data!$BX$3:$BX$554=$B20),--(data!$BY$3:$BY$554=H$4),data!$CA$3:$CA$554)))</f>
        <v>0-3</v>
      </c>
      <c r="I20" s="109" t="str">
        <f ca="1">IF(OR($B20="",I$4="",SUMPRODUCT(--(data!$BX$3:$BX$554=$B20),--(data!$BY$3:$BY$554=I$4))=0),"-",CONCATENATE(SUMPRODUCT(--(data!$BX$3:$BX$554=$B20),--(data!$BY$3:$BY$554=I$4),data!$BZ$3:$BZ$554),"-",SUMPRODUCT(--(data!$BX$3:$BX$554=$B20),--(data!$BY$3:$BY$554=I$4),data!$CA$3:$CA$554)))</f>
        <v>1-1</v>
      </c>
      <c r="J20" s="109" t="str">
        <f ca="1">IF(OR($B20="",J$4="",SUMPRODUCT(--(data!$BX$3:$BX$554=$B20),--(data!$BY$3:$BY$554=J$4))=0),"-",CONCATENATE(SUMPRODUCT(--(data!$BX$3:$BX$554=$B20),--(data!$BY$3:$BY$554=J$4),data!$BZ$3:$BZ$554),"-",SUMPRODUCT(--(data!$BX$3:$BX$554=$B20),--(data!$BY$3:$BY$554=J$4),data!$CA$3:$CA$554)))</f>
        <v>-</v>
      </c>
      <c r="K20" s="109" t="str">
        <f ca="1">IF(OR($B20="",K$4="",SUMPRODUCT(--(data!$BX$3:$BX$554=$B20),--(data!$BY$3:$BY$554=K$4))=0),"-",CONCATENATE(SUMPRODUCT(--(data!$BX$3:$BX$554=$B20),--(data!$BY$3:$BY$554=K$4),data!$BZ$3:$BZ$554),"-",SUMPRODUCT(--(data!$BX$3:$BX$554=$B20),--(data!$BY$3:$BY$554=K$4),data!$CA$3:$CA$554)))</f>
        <v>-</v>
      </c>
      <c r="L20" s="109" t="str">
        <f ca="1">IF(OR($B20="",L$4="",SUMPRODUCT(--(data!$BX$3:$BX$554=$B20),--(data!$BY$3:$BY$554=L$4))=0),"-",CONCATENATE(SUMPRODUCT(--(data!$BX$3:$BX$554=$B20),--(data!$BY$3:$BY$554=L$4),data!$BZ$3:$BZ$554),"-",SUMPRODUCT(--(data!$BX$3:$BX$554=$B20),--(data!$BY$3:$BY$554=L$4),data!$CA$3:$CA$554)))</f>
        <v>-</v>
      </c>
      <c r="M20" s="109" t="str">
        <f ca="1">IF(OR($B20="",M$4="",SUMPRODUCT(--(data!$BX$3:$BX$554=$B20),--(data!$BY$3:$BY$554=M$4))=0),"-",CONCATENATE(SUMPRODUCT(--(data!$BX$3:$BX$554=$B20),--(data!$BY$3:$BY$554=M$4),data!$BZ$3:$BZ$554),"-",SUMPRODUCT(--(data!$BX$3:$BX$554=$B20),--(data!$BY$3:$BY$554=M$4),data!$CA$3:$CA$554)))</f>
        <v>-</v>
      </c>
      <c r="N20" s="109" t="str">
        <f ca="1">IF(OR($B20="",N$4="",SUMPRODUCT(--(data!$BX$3:$BX$554=$B20),--(data!$BY$3:$BY$554=N$4))=0),"-",CONCATENATE(SUMPRODUCT(--(data!$BX$3:$BX$554=$B20),--(data!$BY$3:$BY$554=N$4),data!$BZ$3:$BZ$554),"-",SUMPRODUCT(--(data!$BX$3:$BX$554=$B20),--(data!$BY$3:$BY$554=N$4),data!$CA$3:$CA$554)))</f>
        <v>2-0</v>
      </c>
      <c r="O20" s="109" t="str">
        <f ca="1">IF(OR($B20="",O$4="",SUMPRODUCT(--(data!$BX$3:$BX$554=$B20),--(data!$BY$3:$BY$554=O$4))=0),"-",CONCATENATE(SUMPRODUCT(--(data!$BX$3:$BX$554=$B20),--(data!$BY$3:$BY$554=O$4),data!$BZ$3:$BZ$554),"-",SUMPRODUCT(--(data!$BX$3:$BX$554=$B20),--(data!$BY$3:$BY$554=O$4),data!$CA$3:$CA$554)))</f>
        <v>0-1</v>
      </c>
      <c r="P20" s="109" t="str">
        <f ca="1">IF(OR($B20="",P$4="",SUMPRODUCT(--(data!$BX$3:$BX$554=$B20),--(data!$BY$3:$BY$554=P$4))=0),"-",CONCATENATE(SUMPRODUCT(--(data!$BX$3:$BX$554=$B20),--(data!$BY$3:$BY$554=P$4),data!$BZ$3:$BZ$554),"-",SUMPRODUCT(--(data!$BX$3:$BX$554=$B20),--(data!$BY$3:$BY$554=P$4),data!$CA$3:$CA$554)))</f>
        <v>-</v>
      </c>
      <c r="Q20" s="109" t="str">
        <f ca="1">IF(OR($B20="",Q$4="",SUMPRODUCT(--(data!$BX$3:$BX$554=$B20),--(data!$BY$3:$BY$554=Q$4))=0),"-",CONCATENATE(SUMPRODUCT(--(data!$BX$3:$BX$554=$B20),--(data!$BY$3:$BY$554=Q$4),data!$BZ$3:$BZ$554),"-",SUMPRODUCT(--(data!$BX$3:$BX$554=$B20),--(data!$BY$3:$BY$554=Q$4),data!$CA$3:$CA$554)))</f>
        <v>-</v>
      </c>
      <c r="R20" s="110"/>
      <c r="S20" s="109" t="str">
        <f ca="1">IF(OR($B20="",S$4="",SUMPRODUCT(--(data!$BX$3:$BX$554=$B20),--(data!$BY$3:$BY$554=S$4))=0),"-",CONCATENATE(SUMPRODUCT(--(data!$BX$3:$BX$554=$B20),--(data!$BY$3:$BY$554=S$4),data!$BZ$3:$BZ$554),"-",SUMPRODUCT(--(data!$BX$3:$BX$554=$B20),--(data!$BY$3:$BY$554=S$4),data!$CA$3:$CA$554)))</f>
        <v>-</v>
      </c>
      <c r="T20" s="109" t="str">
        <f ca="1">IF(OR($B20="",T$4="",SUMPRODUCT(--(data!$BX$3:$BX$554=$B20),--(data!$BY$3:$BY$554=T$4))=0),"-",CONCATENATE(SUMPRODUCT(--(data!$BX$3:$BX$554=$B20),--(data!$BY$3:$BY$554=T$4),data!$BZ$3:$BZ$554),"-",SUMPRODUCT(--(data!$BX$3:$BX$554=$B20),--(data!$BY$3:$BY$554=T$4),data!$CA$3:$CA$554)))</f>
        <v>-</v>
      </c>
      <c r="U20" s="109" t="str">
        <f ca="1">IF(OR($B20="",U$4="",SUMPRODUCT(--(data!$BX$3:$BX$554=$B20),--(data!$BY$3:$BY$554=U$4))=0),"-",CONCATENATE(SUMPRODUCT(--(data!$BX$3:$BX$554=$B20),--(data!$BY$3:$BY$554=U$4),data!$BZ$3:$BZ$554),"-",SUMPRODUCT(--(data!$BX$3:$BX$554=$B20),--(data!$BY$3:$BY$554=U$4),data!$CA$3:$CA$554)))</f>
        <v>1-2</v>
      </c>
      <c r="V20" s="109" t="str">
        <f ca="1">IF(OR($B20="",V$4="",SUMPRODUCT(--(data!$BX$3:$BX$554=$B20),--(data!$BY$3:$BY$554=V$4))=0),"-",CONCATENATE(SUMPRODUCT(--(data!$BX$3:$BX$554=$B20),--(data!$BY$3:$BY$554=V$4),data!$BZ$3:$BZ$554),"-",SUMPRODUCT(--(data!$BX$3:$BX$554=$B20),--(data!$BY$3:$BY$554=V$4),data!$CA$3:$CA$554)))</f>
        <v>-</v>
      </c>
      <c r="W20" s="109" t="str">
        <f ca="1">IF(OR($B20="",W$4="",SUMPRODUCT(--(data!$BX$3:$BX$554=$B20),--(data!$BY$3:$BY$554=W$4))=0),"-",CONCATENATE(SUMPRODUCT(--(data!$BX$3:$BX$554=$B20),--(data!$BY$3:$BY$554=W$4),data!$BZ$3:$BZ$554),"-",SUMPRODUCT(--(data!$BX$3:$BX$554=$B20),--(data!$BY$3:$BY$554=W$4),data!$CA$3:$CA$554)))</f>
        <v>-</v>
      </c>
      <c r="X20" s="109" t="str">
        <f ca="1">IF(OR($B20="",X$4="",SUMPRODUCT(--(data!$BX$3:$BX$554=$B20),--(data!$BY$3:$BY$554=X$4))=0),"-",CONCATENATE(SUMPRODUCT(--(data!$BX$3:$BX$554=$B20),--(data!$BY$3:$BY$554=X$4),data!$BZ$3:$BZ$554),"-",SUMPRODUCT(--(data!$BX$3:$BX$554=$B20),--(data!$BY$3:$BY$554=X$4),data!$CA$3:$CA$554)))</f>
        <v>-</v>
      </c>
      <c r="Y20" s="109" t="str">
        <f ca="1">IF(OR($B20="",Y$4="",SUMPRODUCT(--(data!$BX$3:$BX$554=$B20),--(data!$BY$3:$BY$554=Y$4))=0),"-",CONCATENATE(SUMPRODUCT(--(data!$BX$3:$BX$554=$B20),--(data!$BY$3:$BY$554=Y$4),data!$BZ$3:$BZ$554),"-",SUMPRODUCT(--(data!$BX$3:$BX$554=$B20),--(data!$BY$3:$BY$554=Y$4),data!$CA$3:$CA$554)))</f>
        <v>-</v>
      </c>
      <c r="Z20" s="109" t="str">
        <f ca="1">IF(OR($B20="",Z$4="",SUMPRODUCT(--(data!$BX$3:$BX$554=$B20),--(data!$BY$3:$BY$554=Z$4))=0),"-",CONCATENATE(SUMPRODUCT(--(data!$BX$3:$BX$554=$B20),--(data!$BY$3:$BY$554=Z$4),data!$BZ$3:$BZ$554),"-",SUMPRODUCT(--(data!$BX$3:$BX$554=$B20),--(data!$BY$3:$BY$554=Z$4),data!$CA$3:$CA$554)))</f>
        <v>1-0</v>
      </c>
    </row>
    <row r="21" spans="1:26" ht="24.95" customHeight="1" x14ac:dyDescent="0.25">
      <c r="A21" s="107">
        <v>17</v>
      </c>
      <c r="B21" s="108" t="str">
        <f>IF(OR(teams!$G$6="SC0",teams!$G$6="SC1",teams!$G$6="SC2",teams!$G$6="SC3"),"",teams!A17)</f>
        <v>Reading</v>
      </c>
      <c r="C21" s="109" t="str">
        <f ca="1">IF(OR($B21="",C$4="",SUMPRODUCT(--(data!$BX$3:$BX$554=$B21),--(data!$BY$3:$BY$554=C$4))=0),"-",CONCATENATE(SUMPRODUCT(--(data!$BX$3:$BX$554=$B21),--(data!$BY$3:$BY$554=C$4),data!$BZ$3:$BZ$554),"-",SUMPRODUCT(--(data!$BX$3:$BX$554=$B21),--(data!$BY$3:$BY$554=C$4),data!$CA$3:$CA$554)))</f>
        <v>-</v>
      </c>
      <c r="D21" s="109" t="str">
        <f ca="1">IF(OR($B21="",D$4="",SUMPRODUCT(--(data!$BX$3:$BX$554=$B21),--(data!$BY$3:$BY$554=D$4))=0),"-",CONCATENATE(SUMPRODUCT(--(data!$BX$3:$BX$554=$B21),--(data!$BY$3:$BY$554=D$4),data!$BZ$3:$BZ$554),"-",SUMPRODUCT(--(data!$BX$3:$BX$554=$B21),--(data!$BY$3:$BY$554=D$4),data!$CA$3:$CA$554)))</f>
        <v>-</v>
      </c>
      <c r="E21" s="109" t="str">
        <f ca="1">IF(OR($B21="",E$4="",SUMPRODUCT(--(data!$BX$3:$BX$554=$B21),--(data!$BY$3:$BY$554=E$4))=0),"-",CONCATENATE(SUMPRODUCT(--(data!$BX$3:$BX$554=$B21),--(data!$BY$3:$BY$554=E$4),data!$BZ$3:$BZ$554),"-",SUMPRODUCT(--(data!$BX$3:$BX$554=$B21),--(data!$BY$3:$BY$554=E$4),data!$CA$3:$CA$554)))</f>
        <v>-</v>
      </c>
      <c r="F21" s="109" t="str">
        <f ca="1">IF(OR($B21="",F$4="",SUMPRODUCT(--(data!$BX$3:$BX$554=$B21),--(data!$BY$3:$BY$554=F$4))=0),"-",CONCATENATE(SUMPRODUCT(--(data!$BX$3:$BX$554=$B21),--(data!$BY$3:$BY$554=F$4),data!$BZ$3:$BZ$554),"-",SUMPRODUCT(--(data!$BX$3:$BX$554=$B21),--(data!$BY$3:$BY$554=F$4),data!$CA$3:$CA$554)))</f>
        <v>0-1</v>
      </c>
      <c r="G21" s="109" t="str">
        <f ca="1">IF(OR($B21="",G$4="",SUMPRODUCT(--(data!$BX$3:$BX$554=$B21),--(data!$BY$3:$BY$554=G$4))=0),"-",CONCATENATE(SUMPRODUCT(--(data!$BX$3:$BX$554=$B21),--(data!$BY$3:$BY$554=G$4),data!$BZ$3:$BZ$554),"-",SUMPRODUCT(--(data!$BX$3:$BX$554=$B21),--(data!$BY$3:$BY$554=G$4),data!$CA$3:$CA$554)))</f>
        <v>-</v>
      </c>
      <c r="H21" s="109" t="str">
        <f ca="1">IF(OR($B21="",H$4="",SUMPRODUCT(--(data!$BX$3:$BX$554=$B21),--(data!$BY$3:$BY$554=H$4))=0),"-",CONCATENATE(SUMPRODUCT(--(data!$BX$3:$BX$554=$B21),--(data!$BY$3:$BY$554=H$4),data!$BZ$3:$BZ$554),"-",SUMPRODUCT(--(data!$BX$3:$BX$554=$B21),--(data!$BY$3:$BY$554=H$4),data!$CA$3:$CA$554)))</f>
        <v>-</v>
      </c>
      <c r="I21" s="109" t="str">
        <f ca="1">IF(OR($B21="",I$4="",SUMPRODUCT(--(data!$BX$3:$BX$554=$B21),--(data!$BY$3:$BY$554=I$4))=0),"-",CONCATENATE(SUMPRODUCT(--(data!$BX$3:$BX$554=$B21),--(data!$BY$3:$BY$554=I$4),data!$BZ$3:$BZ$554),"-",SUMPRODUCT(--(data!$BX$3:$BX$554=$B21),--(data!$BY$3:$BY$554=I$4),data!$CA$3:$CA$554)))</f>
        <v>1-2</v>
      </c>
      <c r="J21" s="109" t="str">
        <f ca="1">IF(OR($B21="",J$4="",SUMPRODUCT(--(data!$BX$3:$BX$554=$B21),--(data!$BY$3:$BY$554=J$4))=0),"-",CONCATENATE(SUMPRODUCT(--(data!$BX$3:$BX$554=$B21),--(data!$BY$3:$BY$554=J$4),data!$BZ$3:$BZ$554),"-",SUMPRODUCT(--(data!$BX$3:$BX$554=$B21),--(data!$BY$3:$BY$554=J$4),data!$CA$3:$CA$554)))</f>
        <v>3-0</v>
      </c>
      <c r="K21" s="109" t="str">
        <f ca="1">IF(OR($B21="",K$4="",SUMPRODUCT(--(data!$BX$3:$BX$554=$B21),--(data!$BY$3:$BY$554=K$4))=0),"-",CONCATENATE(SUMPRODUCT(--(data!$BX$3:$BX$554=$B21),--(data!$BY$3:$BY$554=K$4),data!$BZ$3:$BZ$554),"-",SUMPRODUCT(--(data!$BX$3:$BX$554=$B21),--(data!$BY$3:$BY$554=K$4),data!$CA$3:$CA$554)))</f>
        <v>-</v>
      </c>
      <c r="L21" s="109" t="str">
        <f ca="1">IF(OR($B21="",L$4="",SUMPRODUCT(--(data!$BX$3:$BX$554=$B21),--(data!$BY$3:$BY$554=L$4))=0),"-",CONCATENATE(SUMPRODUCT(--(data!$BX$3:$BX$554=$B21),--(data!$BY$3:$BY$554=L$4),data!$BZ$3:$BZ$554),"-",SUMPRODUCT(--(data!$BX$3:$BX$554=$B21),--(data!$BY$3:$BY$554=L$4),data!$CA$3:$CA$554)))</f>
        <v>-</v>
      </c>
      <c r="M21" s="109" t="str">
        <f ca="1">IF(OR($B21="",M$4="",SUMPRODUCT(--(data!$BX$3:$BX$554=$B21),--(data!$BY$3:$BY$554=M$4))=0),"-",CONCATENATE(SUMPRODUCT(--(data!$BX$3:$BX$554=$B21),--(data!$BY$3:$BY$554=M$4),data!$BZ$3:$BZ$554),"-",SUMPRODUCT(--(data!$BX$3:$BX$554=$B21),--(data!$BY$3:$BY$554=M$4),data!$CA$3:$CA$554)))</f>
        <v>-</v>
      </c>
      <c r="N21" s="109" t="str">
        <f ca="1">IF(OR($B21="",N$4="",SUMPRODUCT(--(data!$BX$3:$BX$554=$B21),--(data!$BY$3:$BY$554=N$4))=0),"-",CONCATENATE(SUMPRODUCT(--(data!$BX$3:$BX$554=$B21),--(data!$BY$3:$BY$554=N$4),data!$BZ$3:$BZ$554),"-",SUMPRODUCT(--(data!$BX$3:$BX$554=$B21),--(data!$BY$3:$BY$554=N$4),data!$CA$3:$CA$554)))</f>
        <v>-</v>
      </c>
      <c r="O21" s="109" t="str">
        <f ca="1">IF(OR($B21="",O$4="",SUMPRODUCT(--(data!$BX$3:$BX$554=$B21),--(data!$BY$3:$BY$554=O$4))=0),"-",CONCATENATE(SUMPRODUCT(--(data!$BX$3:$BX$554=$B21),--(data!$BY$3:$BY$554=O$4),data!$BZ$3:$BZ$554),"-",SUMPRODUCT(--(data!$BX$3:$BX$554=$B21),--(data!$BY$3:$BY$554=O$4),data!$CA$3:$CA$554)))</f>
        <v>1-2</v>
      </c>
      <c r="P21" s="109" t="str">
        <f ca="1">IF(OR($B21="",P$4="",SUMPRODUCT(--(data!$BX$3:$BX$554=$B21),--(data!$BY$3:$BY$554=P$4))=0),"-",CONCATENATE(SUMPRODUCT(--(data!$BX$3:$BX$554=$B21),--(data!$BY$3:$BY$554=P$4),data!$BZ$3:$BZ$554),"-",SUMPRODUCT(--(data!$BX$3:$BX$554=$B21),--(data!$BY$3:$BY$554=P$4),data!$CA$3:$CA$554)))</f>
        <v>-</v>
      </c>
      <c r="Q21" s="109" t="str">
        <f ca="1">IF(OR($B21="",Q$4="",SUMPRODUCT(--(data!$BX$3:$BX$554=$B21),--(data!$BY$3:$BY$554=Q$4))=0),"-",CONCATENATE(SUMPRODUCT(--(data!$BX$3:$BX$554=$B21),--(data!$BY$3:$BY$554=Q$4),data!$BZ$3:$BZ$554),"-",SUMPRODUCT(--(data!$BX$3:$BX$554=$B21),--(data!$BY$3:$BY$554=Q$4),data!$CA$3:$CA$554)))</f>
        <v>-</v>
      </c>
      <c r="R21" s="109" t="str">
        <f ca="1">IF(OR($B21="",R$4="",SUMPRODUCT(--(data!$BX$3:$BX$554=$B21),--(data!$BY$3:$BY$554=R$4))=0),"-",CONCATENATE(SUMPRODUCT(--(data!$BX$3:$BX$554=$B21),--(data!$BY$3:$BY$554=R$4),data!$BZ$3:$BZ$554),"-",SUMPRODUCT(--(data!$BX$3:$BX$554=$B21),--(data!$BY$3:$BY$554=R$4),data!$CA$3:$CA$554)))</f>
        <v>0-1</v>
      </c>
      <c r="S21" s="110"/>
      <c r="T21" s="109" t="str">
        <f ca="1">IF(OR($B21="",T$4="",SUMPRODUCT(--(data!$BX$3:$BX$554=$B21),--(data!$BY$3:$BY$554=T$4))=0),"-",CONCATENATE(SUMPRODUCT(--(data!$BX$3:$BX$554=$B21),--(data!$BY$3:$BY$554=T$4),data!$BZ$3:$BZ$554),"-",SUMPRODUCT(--(data!$BX$3:$BX$554=$B21),--(data!$BY$3:$BY$554=T$4),data!$CA$3:$CA$554)))</f>
        <v>-</v>
      </c>
      <c r="U21" s="109" t="str">
        <f ca="1">IF(OR($B21="",U$4="",SUMPRODUCT(--(data!$BX$3:$BX$554=$B21),--(data!$BY$3:$BY$554=U$4))=0),"-",CONCATENATE(SUMPRODUCT(--(data!$BX$3:$BX$554=$B21),--(data!$BY$3:$BY$554=U$4),data!$BZ$3:$BZ$554),"-",SUMPRODUCT(--(data!$BX$3:$BX$554=$B21),--(data!$BY$3:$BY$554=U$4),data!$CA$3:$CA$554)))</f>
        <v>-</v>
      </c>
      <c r="V21" s="109" t="str">
        <f ca="1">IF(OR($B21="",V$4="",SUMPRODUCT(--(data!$BX$3:$BX$554=$B21),--(data!$BY$3:$BY$554=V$4))=0),"-",CONCATENATE(SUMPRODUCT(--(data!$BX$3:$BX$554=$B21),--(data!$BY$3:$BY$554=V$4),data!$BZ$3:$BZ$554),"-",SUMPRODUCT(--(data!$BX$3:$BX$554=$B21),--(data!$BY$3:$BY$554=V$4),data!$CA$3:$CA$554)))</f>
        <v>1-2</v>
      </c>
      <c r="W21" s="109" t="str">
        <f ca="1">IF(OR($B21="",W$4="",SUMPRODUCT(--(data!$BX$3:$BX$554=$B21),--(data!$BY$3:$BY$554=W$4))=0),"-",CONCATENATE(SUMPRODUCT(--(data!$BX$3:$BX$554=$B21),--(data!$BY$3:$BY$554=W$4),data!$BZ$3:$BZ$554),"-",SUMPRODUCT(--(data!$BX$3:$BX$554=$B21),--(data!$BY$3:$BY$554=W$4),data!$CA$3:$CA$554)))</f>
        <v>-</v>
      </c>
      <c r="X21" s="109" t="str">
        <f ca="1">IF(OR($B21="",X$4="",SUMPRODUCT(--(data!$BX$3:$BX$554=$B21),--(data!$BY$3:$BY$554=X$4))=0),"-",CONCATENATE(SUMPRODUCT(--(data!$BX$3:$BX$554=$B21),--(data!$BY$3:$BY$554=X$4),data!$BZ$3:$BZ$554),"-",SUMPRODUCT(--(data!$BX$3:$BX$554=$B21),--(data!$BY$3:$BY$554=X$4),data!$CA$3:$CA$554)))</f>
        <v>-</v>
      </c>
      <c r="Y21" s="109" t="str">
        <f ca="1">IF(OR($B21="",Y$4="",SUMPRODUCT(--(data!$BX$3:$BX$554=$B21),--(data!$BY$3:$BY$554=Y$4))=0),"-",CONCATENATE(SUMPRODUCT(--(data!$BX$3:$BX$554=$B21),--(data!$BY$3:$BY$554=Y$4),data!$BZ$3:$BZ$554),"-",SUMPRODUCT(--(data!$BX$3:$BX$554=$B21),--(data!$BY$3:$BY$554=Y$4),data!$CA$3:$CA$554)))</f>
        <v>-</v>
      </c>
      <c r="Z21" s="109" t="str">
        <f ca="1">IF(OR($B21="",Z$4="",SUMPRODUCT(--(data!$BX$3:$BX$554=$B21),--(data!$BY$3:$BY$554=Z$4))=0),"-",CONCATENATE(SUMPRODUCT(--(data!$BX$3:$BX$554=$B21),--(data!$BY$3:$BY$554=Z$4),data!$BZ$3:$BZ$554),"-",SUMPRODUCT(--(data!$BX$3:$BX$554=$B21),--(data!$BY$3:$BY$554=Z$4),data!$CA$3:$CA$554)))</f>
        <v>-</v>
      </c>
    </row>
    <row r="22" spans="1:26" ht="24.95" customHeight="1" x14ac:dyDescent="0.25">
      <c r="A22" s="107">
        <v>18</v>
      </c>
      <c r="B22" s="108" t="str">
        <f>IF(OR(teams!$G$6="SC0",teams!$G$6="SC1",teams!$G$6="SC2",teams!$G$6="SC3"),"",teams!A18)</f>
        <v>Rotherham</v>
      </c>
      <c r="C22" s="109" t="str">
        <f ca="1">IF(OR($B22="",C$4="",SUMPRODUCT(--(data!$BX$3:$BX$554=$B22),--(data!$BY$3:$BY$554=C$4))=0),"-",CONCATENATE(SUMPRODUCT(--(data!$BX$3:$BX$554=$B22),--(data!$BY$3:$BY$554=C$4),data!$BZ$3:$BZ$554),"-",SUMPRODUCT(--(data!$BX$3:$BX$554=$B22),--(data!$BY$3:$BY$554=C$4),data!$CA$3:$CA$554)))</f>
        <v>-</v>
      </c>
      <c r="D22" s="109" t="str">
        <f ca="1">IF(OR($B22="",D$4="",SUMPRODUCT(--(data!$BX$3:$BX$554=$B22),--(data!$BY$3:$BY$554=D$4))=0),"-",CONCATENATE(SUMPRODUCT(--(data!$BX$3:$BX$554=$B22),--(data!$BY$3:$BY$554=D$4),data!$BZ$3:$BZ$554),"-",SUMPRODUCT(--(data!$BX$3:$BX$554=$B22),--(data!$BY$3:$BY$554=D$4),data!$CA$3:$CA$554)))</f>
        <v>-</v>
      </c>
      <c r="E22" s="109" t="str">
        <f ca="1">IF(OR($B22="",E$4="",SUMPRODUCT(--(data!$BX$3:$BX$554=$B22),--(data!$BY$3:$BY$554=E$4))=0),"-",CONCATENATE(SUMPRODUCT(--(data!$BX$3:$BX$554=$B22),--(data!$BY$3:$BY$554=E$4),data!$BZ$3:$BZ$554),"-",SUMPRODUCT(--(data!$BX$3:$BX$554=$B22),--(data!$BY$3:$BY$554=E$4),data!$CA$3:$CA$554)))</f>
        <v>-</v>
      </c>
      <c r="F22" s="109" t="str">
        <f ca="1">IF(OR($B22="",F$4="",SUMPRODUCT(--(data!$BX$3:$BX$554=$B22),--(data!$BY$3:$BY$554=F$4))=0),"-",CONCATENATE(SUMPRODUCT(--(data!$BX$3:$BX$554=$B22),--(data!$BY$3:$BY$554=F$4),data!$BZ$3:$BZ$554),"-",SUMPRODUCT(--(data!$BX$3:$BX$554=$B22),--(data!$BY$3:$BY$554=F$4),data!$CA$3:$CA$554)))</f>
        <v>-</v>
      </c>
      <c r="G22" s="109" t="str">
        <f ca="1">IF(OR($B22="",G$4="",SUMPRODUCT(--(data!$BX$3:$BX$554=$B22),--(data!$BY$3:$BY$554=G$4))=0),"-",CONCATENATE(SUMPRODUCT(--(data!$BX$3:$BX$554=$B22),--(data!$BY$3:$BY$554=G$4),data!$BZ$3:$BZ$554),"-",SUMPRODUCT(--(data!$BX$3:$BX$554=$B22),--(data!$BY$3:$BY$554=G$4),data!$CA$3:$CA$554)))</f>
        <v>-</v>
      </c>
      <c r="H22" s="109" t="str">
        <f ca="1">IF(OR($B22="",H$4="",SUMPRODUCT(--(data!$BX$3:$BX$554=$B22),--(data!$BY$3:$BY$554=H$4))=0),"-",CONCATENATE(SUMPRODUCT(--(data!$BX$3:$BX$554=$B22),--(data!$BY$3:$BY$554=H$4),data!$BZ$3:$BZ$554),"-",SUMPRODUCT(--(data!$BX$3:$BX$554=$B22),--(data!$BY$3:$BY$554=H$4),data!$CA$3:$CA$554)))</f>
        <v>0-0</v>
      </c>
      <c r="I22" s="109" t="str">
        <f ca="1">IF(OR($B22="",I$4="",SUMPRODUCT(--(data!$BX$3:$BX$554=$B22),--(data!$BY$3:$BY$554=I$4))=0),"-",CONCATENATE(SUMPRODUCT(--(data!$BX$3:$BX$554=$B22),--(data!$BY$3:$BY$554=I$4),data!$BZ$3:$BZ$554),"-",SUMPRODUCT(--(data!$BX$3:$BX$554=$B22),--(data!$BY$3:$BY$554=I$4),data!$CA$3:$CA$554)))</f>
        <v>1-0</v>
      </c>
      <c r="J22" s="109" t="str">
        <f ca="1">IF(OR($B22="",J$4="",SUMPRODUCT(--(data!$BX$3:$BX$554=$B22),--(data!$BY$3:$BY$554=J$4))=0),"-",CONCATENATE(SUMPRODUCT(--(data!$BX$3:$BX$554=$B22),--(data!$BY$3:$BY$554=J$4),data!$BZ$3:$BZ$554),"-",SUMPRODUCT(--(data!$BX$3:$BX$554=$B22),--(data!$BY$3:$BY$554=J$4),data!$CA$3:$CA$554)))</f>
        <v>2-3</v>
      </c>
      <c r="K22" s="109" t="str">
        <f ca="1">IF(OR($B22="",K$4="",SUMPRODUCT(--(data!$BX$3:$BX$554=$B22),--(data!$BY$3:$BY$554=K$4))=0),"-",CONCATENATE(SUMPRODUCT(--(data!$BX$3:$BX$554=$B22),--(data!$BY$3:$BY$554=K$4),data!$BZ$3:$BZ$554),"-",SUMPRODUCT(--(data!$BX$3:$BX$554=$B22),--(data!$BY$3:$BY$554=K$4),data!$CA$3:$CA$554)))</f>
        <v>1-0</v>
      </c>
      <c r="L22" s="109" t="str">
        <f ca="1">IF(OR($B22="",L$4="",SUMPRODUCT(--(data!$BX$3:$BX$554=$B22),--(data!$BY$3:$BY$554=L$4))=0),"-",CONCATENATE(SUMPRODUCT(--(data!$BX$3:$BX$554=$B22),--(data!$BY$3:$BY$554=L$4),data!$BZ$3:$BZ$554),"-",SUMPRODUCT(--(data!$BX$3:$BX$554=$B22),--(data!$BY$3:$BY$554=L$4),data!$CA$3:$CA$554)))</f>
        <v>-</v>
      </c>
      <c r="M22" s="109" t="str">
        <f ca="1">IF(OR($B22="",M$4="",SUMPRODUCT(--(data!$BX$3:$BX$554=$B22),--(data!$BY$3:$BY$554=M$4))=0),"-",CONCATENATE(SUMPRODUCT(--(data!$BX$3:$BX$554=$B22),--(data!$BY$3:$BY$554=M$4),data!$BZ$3:$BZ$554),"-",SUMPRODUCT(--(data!$BX$3:$BX$554=$B22),--(data!$BY$3:$BY$554=M$4),data!$CA$3:$CA$554)))</f>
        <v>-</v>
      </c>
      <c r="N22" s="109" t="str">
        <f ca="1">IF(OR($B22="",N$4="",SUMPRODUCT(--(data!$BX$3:$BX$554=$B22),--(data!$BY$3:$BY$554=N$4))=0),"-",CONCATENATE(SUMPRODUCT(--(data!$BX$3:$BX$554=$B22),--(data!$BY$3:$BY$554=N$4),data!$BZ$3:$BZ$554),"-",SUMPRODUCT(--(data!$BX$3:$BX$554=$B22),--(data!$BY$3:$BY$554=N$4),data!$CA$3:$CA$554)))</f>
        <v>1-0</v>
      </c>
      <c r="O22" s="109" t="str">
        <f ca="1">IF(OR($B22="",O$4="",SUMPRODUCT(--(data!$BX$3:$BX$554=$B22),--(data!$BY$3:$BY$554=O$4))=0),"-",CONCATENATE(SUMPRODUCT(--(data!$BX$3:$BX$554=$B22),--(data!$BY$3:$BY$554=O$4),data!$BZ$3:$BZ$554),"-",SUMPRODUCT(--(data!$BX$3:$BX$554=$B22),--(data!$BY$3:$BY$554=O$4),data!$CA$3:$CA$554)))</f>
        <v>-</v>
      </c>
      <c r="P22" s="109" t="str">
        <f ca="1">IF(OR($B22="",P$4="",SUMPRODUCT(--(data!$BX$3:$BX$554=$B22),--(data!$BY$3:$BY$554=P$4))=0),"-",CONCATENATE(SUMPRODUCT(--(data!$BX$3:$BX$554=$B22),--(data!$BY$3:$BY$554=P$4),data!$BZ$3:$BZ$554),"-",SUMPRODUCT(--(data!$BX$3:$BX$554=$B22),--(data!$BY$3:$BY$554=P$4),data!$CA$3:$CA$554)))</f>
        <v>-</v>
      </c>
      <c r="Q22" s="109" t="str">
        <f ca="1">IF(OR($B22="",Q$4="",SUMPRODUCT(--(data!$BX$3:$BX$554=$B22),--(data!$BY$3:$BY$554=Q$4))=0),"-",CONCATENATE(SUMPRODUCT(--(data!$BX$3:$BX$554=$B22),--(data!$BY$3:$BY$554=Q$4),data!$BZ$3:$BZ$554),"-",SUMPRODUCT(--(data!$BX$3:$BX$554=$B22),--(data!$BY$3:$BY$554=Q$4),data!$CA$3:$CA$554)))</f>
        <v>-</v>
      </c>
      <c r="R22" s="109" t="str">
        <f ca="1">IF(OR($B22="",R$4="",SUMPRODUCT(--(data!$BX$3:$BX$554=$B22),--(data!$BY$3:$BY$554=R$4))=0),"-",CONCATENATE(SUMPRODUCT(--(data!$BX$3:$BX$554=$B22),--(data!$BY$3:$BY$554=R$4),data!$BZ$3:$BZ$554),"-",SUMPRODUCT(--(data!$BX$3:$BX$554=$B22),--(data!$BY$3:$BY$554=R$4),data!$CA$3:$CA$554)))</f>
        <v>-</v>
      </c>
      <c r="S22" s="109" t="str">
        <f ca="1">IF(OR($B22="",S$4="",SUMPRODUCT(--(data!$BX$3:$BX$554=$B22),--(data!$BY$3:$BY$554=S$4))=0),"-",CONCATENATE(SUMPRODUCT(--(data!$BX$3:$BX$554=$B22),--(data!$BY$3:$BY$554=S$4),data!$BZ$3:$BZ$554),"-",SUMPRODUCT(--(data!$BX$3:$BX$554=$B22),--(data!$BY$3:$BY$554=S$4),data!$CA$3:$CA$554)))</f>
        <v>-</v>
      </c>
      <c r="T22" s="110"/>
      <c r="U22" s="109" t="str">
        <f ca="1">IF(OR($B22="",U$4="",SUMPRODUCT(--(data!$BX$3:$BX$554=$B22),--(data!$BY$3:$BY$554=U$4))=0),"-",CONCATENATE(SUMPRODUCT(--(data!$BX$3:$BX$554=$B22),--(data!$BY$3:$BY$554=U$4),data!$BZ$3:$BZ$554),"-",SUMPRODUCT(--(data!$BX$3:$BX$554=$B22),--(data!$BY$3:$BY$554=U$4),data!$CA$3:$CA$554)))</f>
        <v>-</v>
      </c>
      <c r="V22" s="109" t="str">
        <f ca="1">IF(OR($B22="",V$4="",SUMPRODUCT(--(data!$BX$3:$BX$554=$B22),--(data!$BY$3:$BY$554=V$4))=0),"-",CONCATENATE(SUMPRODUCT(--(data!$BX$3:$BX$554=$B22),--(data!$BY$3:$BY$554=V$4),data!$BZ$3:$BZ$554),"-",SUMPRODUCT(--(data!$BX$3:$BX$554=$B22),--(data!$BY$3:$BY$554=V$4),data!$CA$3:$CA$554)))</f>
        <v>-</v>
      </c>
      <c r="W22" s="109" t="str">
        <f ca="1">IF(OR($B22="",W$4="",SUMPRODUCT(--(data!$BX$3:$BX$554=$B22),--(data!$BY$3:$BY$554=W$4))=0),"-",CONCATENATE(SUMPRODUCT(--(data!$BX$3:$BX$554=$B22),--(data!$BY$3:$BY$554=W$4),data!$BZ$3:$BZ$554),"-",SUMPRODUCT(--(data!$BX$3:$BX$554=$B22),--(data!$BY$3:$BY$554=W$4),data!$CA$3:$CA$554)))</f>
        <v>2-2</v>
      </c>
      <c r="X22" s="109" t="str">
        <f ca="1">IF(OR($B22="",X$4="",SUMPRODUCT(--(data!$BX$3:$BX$554=$B22),--(data!$BY$3:$BY$554=X$4))=0),"-",CONCATENATE(SUMPRODUCT(--(data!$BX$3:$BX$554=$B22),--(data!$BY$3:$BY$554=X$4),data!$BZ$3:$BZ$554),"-",SUMPRODUCT(--(data!$BX$3:$BX$554=$B22),--(data!$BY$3:$BY$554=X$4),data!$CA$3:$CA$554)))</f>
        <v>-</v>
      </c>
      <c r="Y22" s="109" t="str">
        <f ca="1">IF(OR($B22="",Y$4="",SUMPRODUCT(--(data!$BX$3:$BX$554=$B22),--(data!$BY$3:$BY$554=Y$4))=0),"-",CONCATENATE(SUMPRODUCT(--(data!$BX$3:$BX$554=$B22),--(data!$BY$3:$BY$554=Y$4),data!$BZ$3:$BZ$554),"-",SUMPRODUCT(--(data!$BX$3:$BX$554=$B22),--(data!$BY$3:$BY$554=Y$4),data!$CA$3:$CA$554)))</f>
        <v>-</v>
      </c>
      <c r="Z22" s="109" t="str">
        <f ca="1">IF(OR($B22="",Z$4="",SUMPRODUCT(--(data!$BX$3:$BX$554=$B22),--(data!$BY$3:$BY$554=Z$4))=0),"-",CONCATENATE(SUMPRODUCT(--(data!$BX$3:$BX$554=$B22),--(data!$BY$3:$BY$554=Z$4),data!$BZ$3:$BZ$554),"-",SUMPRODUCT(--(data!$BX$3:$BX$554=$B22),--(data!$BY$3:$BY$554=Z$4),data!$CA$3:$CA$554)))</f>
        <v>-</v>
      </c>
    </row>
    <row r="23" spans="1:26" ht="24.95" customHeight="1" x14ac:dyDescent="0.25">
      <c r="A23" s="107">
        <v>19</v>
      </c>
      <c r="B23" s="108" t="str">
        <f>IF(OR(teams!$G$6="SC0",teams!$G$6="SC1",teams!$G$6="SC2",teams!$G$6="SC3"),"",teams!A19)</f>
        <v>Sheffield United</v>
      </c>
      <c r="C23" s="109" t="str">
        <f ca="1">IF(OR($B23="",C$4="",SUMPRODUCT(--(data!$BX$3:$BX$554=$B23),--(data!$BY$3:$BY$554=C$4))=0),"-",CONCATENATE(SUMPRODUCT(--(data!$BX$3:$BX$554=$B23),--(data!$BY$3:$BY$554=C$4),data!$BZ$3:$BZ$554),"-",SUMPRODUCT(--(data!$BX$3:$BX$554=$B23),--(data!$BY$3:$BY$554=C$4),data!$CA$3:$CA$554)))</f>
        <v>4-1</v>
      </c>
      <c r="D23" s="109" t="str">
        <f ca="1">IF(OR($B23="",D$4="",SUMPRODUCT(--(data!$BX$3:$BX$554=$B23),--(data!$BY$3:$BY$554=D$4))=0),"-",CONCATENATE(SUMPRODUCT(--(data!$BX$3:$BX$554=$B23),--(data!$BY$3:$BY$554=D$4),data!$BZ$3:$BZ$554),"-",SUMPRODUCT(--(data!$BX$3:$BX$554=$B23),--(data!$BY$3:$BY$554=D$4),data!$CA$3:$CA$554)))</f>
        <v>0-0</v>
      </c>
      <c r="E23" s="109" t="str">
        <f ca="1">IF(OR($B23="",E$4="",SUMPRODUCT(--(data!$BX$3:$BX$554=$B23),--(data!$BY$3:$BY$554=E$4))=0),"-",CONCATENATE(SUMPRODUCT(--(data!$BX$3:$BX$554=$B23),--(data!$BY$3:$BY$554=E$4),data!$BZ$3:$BZ$554),"-",SUMPRODUCT(--(data!$BX$3:$BX$554=$B23),--(data!$BY$3:$BY$554=E$4),data!$CA$3:$CA$554)))</f>
        <v>-</v>
      </c>
      <c r="F23" s="109" t="str">
        <f ca="1">IF(OR($B23="",F$4="",SUMPRODUCT(--(data!$BX$3:$BX$554=$B23),--(data!$BY$3:$BY$554=F$4))=0),"-",CONCATENATE(SUMPRODUCT(--(data!$BX$3:$BX$554=$B23),--(data!$BY$3:$BY$554=F$4),data!$BZ$3:$BZ$554),"-",SUMPRODUCT(--(data!$BX$3:$BX$554=$B23),--(data!$BY$3:$BY$554=F$4),data!$CA$3:$CA$554)))</f>
        <v>-</v>
      </c>
      <c r="G23" s="109" t="str">
        <f ca="1">IF(OR($B23="",G$4="",SUMPRODUCT(--(data!$BX$3:$BX$554=$B23),--(data!$BY$3:$BY$554=G$4))=0),"-",CONCATENATE(SUMPRODUCT(--(data!$BX$3:$BX$554=$B23),--(data!$BY$3:$BY$554=G$4),data!$BZ$3:$BZ$554),"-",SUMPRODUCT(--(data!$BX$3:$BX$554=$B23),--(data!$BY$3:$BY$554=G$4),data!$CA$3:$CA$554)))</f>
        <v>-</v>
      </c>
      <c r="H23" s="109" t="str">
        <f ca="1">IF(OR($B23="",H$4="",SUMPRODUCT(--(data!$BX$3:$BX$554=$B23),--(data!$BY$3:$BY$554=H$4))=0),"-",CONCATENATE(SUMPRODUCT(--(data!$BX$3:$BX$554=$B23),--(data!$BY$3:$BY$554=H$4),data!$BZ$3:$BZ$554),"-",SUMPRODUCT(--(data!$BX$3:$BX$554=$B23),--(data!$BY$3:$BY$554=H$4),data!$CA$3:$CA$554)))</f>
        <v>-</v>
      </c>
      <c r="I23" s="109" t="str">
        <f ca="1">IF(OR($B23="",I$4="",SUMPRODUCT(--(data!$BX$3:$BX$554=$B23),--(data!$BY$3:$BY$554=I$4))=0),"-",CONCATENATE(SUMPRODUCT(--(data!$BX$3:$BX$554=$B23),--(data!$BY$3:$BY$554=I$4),data!$BZ$3:$BZ$554),"-",SUMPRODUCT(--(data!$BX$3:$BX$554=$B23),--(data!$BY$3:$BY$554=I$4),data!$CA$3:$CA$554)))</f>
        <v>-</v>
      </c>
      <c r="J23" s="109" t="str">
        <f ca="1">IF(OR($B23="",J$4="",SUMPRODUCT(--(data!$BX$3:$BX$554=$B23),--(data!$BY$3:$BY$554=J$4))=0),"-",CONCATENATE(SUMPRODUCT(--(data!$BX$3:$BX$554=$B23),--(data!$BY$3:$BY$554=J$4),data!$BZ$3:$BZ$554),"-",SUMPRODUCT(--(data!$BX$3:$BX$554=$B23),--(data!$BY$3:$BY$554=J$4),data!$CA$3:$CA$554)))</f>
        <v>1-0</v>
      </c>
      <c r="K23" s="109" t="str">
        <f ca="1">IF(OR($B23="",K$4="",SUMPRODUCT(--(data!$BX$3:$BX$554=$B23),--(data!$BY$3:$BY$554=K$4))=0),"-",CONCATENATE(SUMPRODUCT(--(data!$BX$3:$BX$554=$B23),--(data!$BY$3:$BY$554=K$4),data!$BZ$3:$BZ$554),"-",SUMPRODUCT(--(data!$BX$3:$BX$554=$B23),--(data!$BY$3:$BY$554=K$4),data!$CA$3:$CA$554)))</f>
        <v>-</v>
      </c>
      <c r="L23" s="109" t="str">
        <f ca="1">IF(OR($B23="",L$4="",SUMPRODUCT(--(data!$BX$3:$BX$554=$B23),--(data!$BY$3:$BY$554=L$4))=0),"-",CONCATENATE(SUMPRODUCT(--(data!$BX$3:$BX$554=$B23),--(data!$BY$3:$BY$554=L$4),data!$BZ$3:$BZ$554),"-",SUMPRODUCT(--(data!$BX$3:$BX$554=$B23),--(data!$BY$3:$BY$554=L$4),data!$CA$3:$CA$554)))</f>
        <v>-</v>
      </c>
      <c r="M23" s="109" t="str">
        <f ca="1">IF(OR($B23="",M$4="",SUMPRODUCT(--(data!$BX$3:$BX$554=$B23),--(data!$BY$3:$BY$554=M$4))=0),"-",CONCATENATE(SUMPRODUCT(--(data!$BX$3:$BX$554=$B23),--(data!$BY$3:$BY$554=M$4),data!$BZ$3:$BZ$554),"-",SUMPRODUCT(--(data!$BX$3:$BX$554=$B23),--(data!$BY$3:$BY$554=M$4),data!$CA$3:$CA$554)))</f>
        <v>-</v>
      </c>
      <c r="N23" s="109" t="str">
        <f ca="1">IF(OR($B23="",N$4="",SUMPRODUCT(--(data!$BX$3:$BX$554=$B23),--(data!$BY$3:$BY$554=N$4))=0),"-",CONCATENATE(SUMPRODUCT(--(data!$BX$3:$BX$554=$B23),--(data!$BY$3:$BY$554=N$4),data!$BZ$3:$BZ$554),"-",SUMPRODUCT(--(data!$BX$3:$BX$554=$B23),--(data!$BY$3:$BY$554=N$4),data!$CA$3:$CA$554)))</f>
        <v>-</v>
      </c>
      <c r="O23" s="109" t="str">
        <f ca="1">IF(OR($B23="",O$4="",SUMPRODUCT(--(data!$BX$3:$BX$554=$B23),--(data!$BY$3:$BY$554=O$4))=0),"-",CONCATENATE(SUMPRODUCT(--(data!$BX$3:$BX$554=$B23),--(data!$BY$3:$BY$554=O$4),data!$BZ$3:$BZ$554),"-",SUMPRODUCT(--(data!$BX$3:$BX$554=$B23),--(data!$BY$3:$BY$554=O$4),data!$CA$3:$CA$554)))</f>
        <v>2-1</v>
      </c>
      <c r="P23" s="109" t="str">
        <f ca="1">IF(OR($B23="",P$4="",SUMPRODUCT(--(data!$BX$3:$BX$554=$B23),--(data!$BY$3:$BY$554=P$4))=0),"-",CONCATENATE(SUMPRODUCT(--(data!$BX$3:$BX$554=$B23),--(data!$BY$3:$BY$554=P$4),data!$BZ$3:$BZ$554),"-",SUMPRODUCT(--(data!$BX$3:$BX$554=$B23),--(data!$BY$3:$BY$554=P$4),data!$CA$3:$CA$554)))</f>
        <v>-</v>
      </c>
      <c r="Q23" s="109" t="str">
        <f ca="1">IF(OR($B23="",Q$4="",SUMPRODUCT(--(data!$BX$3:$BX$554=$B23),--(data!$BY$3:$BY$554=Q$4))=0),"-",CONCATENATE(SUMPRODUCT(--(data!$BX$3:$BX$554=$B23),--(data!$BY$3:$BY$554=Q$4),data!$BZ$3:$BZ$554),"-",SUMPRODUCT(--(data!$BX$3:$BX$554=$B23),--(data!$BY$3:$BY$554=Q$4),data!$CA$3:$CA$554)))</f>
        <v>3-2</v>
      </c>
      <c r="R23" s="109" t="str">
        <f ca="1">IF(OR($B23="",R$4="",SUMPRODUCT(--(data!$BX$3:$BX$554=$B23),--(data!$BY$3:$BY$554=R$4))=0),"-",CONCATENATE(SUMPRODUCT(--(data!$BX$3:$BX$554=$B23),--(data!$BY$3:$BY$554=R$4),data!$BZ$3:$BZ$554),"-",SUMPRODUCT(--(data!$BX$3:$BX$554=$B23),--(data!$BY$3:$BY$554=R$4),data!$CA$3:$CA$554)))</f>
        <v>-</v>
      </c>
      <c r="S23" s="109" t="str">
        <f ca="1">IF(OR($B23="",S$4="",SUMPRODUCT(--(data!$BX$3:$BX$554=$B23),--(data!$BY$3:$BY$554=S$4))=0),"-",CONCATENATE(SUMPRODUCT(--(data!$BX$3:$BX$554=$B23),--(data!$BY$3:$BY$554=S$4),data!$BZ$3:$BZ$554),"-",SUMPRODUCT(--(data!$BX$3:$BX$554=$B23),--(data!$BY$3:$BY$554=S$4),data!$CA$3:$CA$554)))</f>
        <v>-</v>
      </c>
      <c r="T23" s="109" t="str">
        <f ca="1">IF(OR($B23="",T$4="",SUMPRODUCT(--(data!$BX$3:$BX$554=$B23),--(data!$BY$3:$BY$554=T$4))=0),"-",CONCATENATE(SUMPRODUCT(--(data!$BX$3:$BX$554=$B23),--(data!$BY$3:$BY$554=T$4),data!$BZ$3:$BZ$554),"-",SUMPRODUCT(--(data!$BX$3:$BX$554=$B23),--(data!$BY$3:$BY$554=T$4),data!$CA$3:$CA$554)))</f>
        <v>-</v>
      </c>
      <c r="U23" s="110"/>
      <c r="V23" s="109" t="str">
        <f ca="1">IF(OR($B23="",V$4="",SUMPRODUCT(--(data!$BX$3:$BX$554=$B23),--(data!$BY$3:$BY$554=V$4))=0),"-",CONCATENATE(SUMPRODUCT(--(data!$BX$3:$BX$554=$B23),--(data!$BY$3:$BY$554=V$4),data!$BZ$3:$BZ$554),"-",SUMPRODUCT(--(data!$BX$3:$BX$554=$B23),--(data!$BY$3:$BY$554=V$4),data!$CA$3:$CA$554)))</f>
        <v>-</v>
      </c>
      <c r="W23" s="109" t="str">
        <f ca="1">IF(OR($B23="",W$4="",SUMPRODUCT(--(data!$BX$3:$BX$554=$B23),--(data!$BY$3:$BY$554=W$4))=0),"-",CONCATENATE(SUMPRODUCT(--(data!$BX$3:$BX$554=$B23),--(data!$BY$3:$BY$554=W$4),data!$BZ$3:$BZ$554),"-",SUMPRODUCT(--(data!$BX$3:$BX$554=$B23),--(data!$BY$3:$BY$554=W$4),data!$CA$3:$CA$554)))</f>
        <v>-</v>
      </c>
      <c r="X23" s="109" t="str">
        <f ca="1">IF(OR($B23="",X$4="",SUMPRODUCT(--(data!$BX$3:$BX$554=$B23),--(data!$BY$3:$BY$554=X$4))=0),"-",CONCATENATE(SUMPRODUCT(--(data!$BX$3:$BX$554=$B23),--(data!$BY$3:$BY$554=X$4),data!$BZ$3:$BZ$554),"-",SUMPRODUCT(--(data!$BX$3:$BX$554=$B23),--(data!$BY$3:$BY$554=X$4),data!$CA$3:$CA$554)))</f>
        <v>1-2</v>
      </c>
      <c r="Y23" s="109" t="str">
        <f ca="1">IF(OR($B23="",Y$4="",SUMPRODUCT(--(data!$BX$3:$BX$554=$B23),--(data!$BY$3:$BY$554=Y$4))=0),"-",CONCATENATE(SUMPRODUCT(--(data!$BX$3:$BX$554=$B23),--(data!$BY$3:$BY$554=Y$4),data!$BZ$3:$BZ$554),"-",SUMPRODUCT(--(data!$BX$3:$BX$554=$B23),--(data!$BY$3:$BY$554=Y$4),data!$CA$3:$CA$554)))</f>
        <v>-</v>
      </c>
      <c r="Z23" s="109" t="str">
        <f ca="1">IF(OR($B23="",Z$4="",SUMPRODUCT(--(data!$BX$3:$BX$554=$B23),--(data!$BY$3:$BY$554=Z$4))=0),"-",CONCATENATE(SUMPRODUCT(--(data!$BX$3:$BX$554=$B23),--(data!$BY$3:$BY$554=Z$4),data!$BZ$3:$BZ$554),"-",SUMPRODUCT(--(data!$BX$3:$BX$554=$B23),--(data!$BY$3:$BY$554=Z$4),data!$CA$3:$CA$554)))</f>
        <v>-</v>
      </c>
    </row>
    <row r="24" spans="1:26" ht="24.95" customHeight="1" x14ac:dyDescent="0.25">
      <c r="A24" s="107">
        <v>20</v>
      </c>
      <c r="B24" s="108" t="str">
        <f>IF(OR(teams!$G$6="SC0",teams!$G$6="SC1",teams!$G$6="SC2",teams!$G$6="SC3"),"",teams!A20)</f>
        <v>Sheffield Weds</v>
      </c>
      <c r="C24" s="109" t="str">
        <f ca="1">IF(OR($B24="",C$4="",SUMPRODUCT(--(data!$BX$3:$BX$554=$B24),--(data!$BY$3:$BY$554=C$4))=0),"-",CONCATENATE(SUMPRODUCT(--(data!$BX$3:$BX$554=$B24),--(data!$BY$3:$BY$554=C$4),data!$BZ$3:$BZ$554),"-",SUMPRODUCT(--(data!$BX$3:$BX$554=$B24),--(data!$BY$3:$BY$554=C$4),data!$CA$3:$CA$554)))</f>
        <v>-</v>
      </c>
      <c r="D24" s="109" t="str">
        <f ca="1">IF(OR($B24="",D$4="",SUMPRODUCT(--(data!$BX$3:$BX$554=$B24),--(data!$BY$3:$BY$554=D$4))=0),"-",CONCATENATE(SUMPRODUCT(--(data!$BX$3:$BX$554=$B24),--(data!$BY$3:$BY$554=D$4),data!$BZ$3:$BZ$554),"-",SUMPRODUCT(--(data!$BX$3:$BX$554=$B24),--(data!$BY$3:$BY$554=D$4),data!$CA$3:$CA$554)))</f>
        <v>-</v>
      </c>
      <c r="E24" s="109" t="str">
        <f ca="1">IF(OR($B24="",E$4="",SUMPRODUCT(--(data!$BX$3:$BX$554=$B24),--(data!$BY$3:$BY$554=E$4))=0),"-",CONCATENATE(SUMPRODUCT(--(data!$BX$3:$BX$554=$B24),--(data!$BY$3:$BY$554=E$4),data!$BZ$3:$BZ$554),"-",SUMPRODUCT(--(data!$BX$3:$BX$554=$B24),--(data!$BY$3:$BY$554=E$4),data!$CA$3:$CA$554)))</f>
        <v>-</v>
      </c>
      <c r="F24" s="109" t="str">
        <f ca="1">IF(OR($B24="",F$4="",SUMPRODUCT(--(data!$BX$3:$BX$554=$B24),--(data!$BY$3:$BY$554=F$4))=0),"-",CONCATENATE(SUMPRODUCT(--(data!$BX$3:$BX$554=$B24),--(data!$BY$3:$BY$554=F$4),data!$BZ$3:$BZ$554),"-",SUMPRODUCT(--(data!$BX$3:$BX$554=$B24),--(data!$BY$3:$BY$554=F$4),data!$CA$3:$CA$554)))</f>
        <v>-</v>
      </c>
      <c r="G24" s="109" t="str">
        <f ca="1">IF(OR($B24="",G$4="",SUMPRODUCT(--(data!$BX$3:$BX$554=$B24),--(data!$BY$3:$BY$554=G$4))=0),"-",CONCATENATE(SUMPRODUCT(--(data!$BX$3:$BX$554=$B24),--(data!$BY$3:$BY$554=G$4),data!$BZ$3:$BZ$554),"-",SUMPRODUCT(--(data!$BX$3:$BX$554=$B24),--(data!$BY$3:$BY$554=G$4),data!$CA$3:$CA$554)))</f>
        <v>-</v>
      </c>
      <c r="H24" s="109" t="str">
        <f ca="1">IF(OR($B24="",H$4="",SUMPRODUCT(--(data!$BX$3:$BX$554=$B24),--(data!$BY$3:$BY$554=H$4))=0),"-",CONCATENATE(SUMPRODUCT(--(data!$BX$3:$BX$554=$B24),--(data!$BY$3:$BY$554=H$4),data!$BZ$3:$BZ$554),"-",SUMPRODUCT(--(data!$BX$3:$BX$554=$B24),--(data!$BY$3:$BY$554=H$4),data!$CA$3:$CA$554)))</f>
        <v>-</v>
      </c>
      <c r="I24" s="109" t="str">
        <f ca="1">IF(OR($B24="",I$4="",SUMPRODUCT(--(data!$BX$3:$BX$554=$B24),--(data!$BY$3:$BY$554=I$4))=0),"-",CONCATENATE(SUMPRODUCT(--(data!$BX$3:$BX$554=$B24),--(data!$BY$3:$BY$554=I$4),data!$BZ$3:$BZ$554),"-",SUMPRODUCT(--(data!$BX$3:$BX$554=$B24),--(data!$BY$3:$BY$554=I$4),data!$CA$3:$CA$554)))</f>
        <v>-</v>
      </c>
      <c r="J24" s="109" t="str">
        <f ca="1">IF(OR($B24="",J$4="",SUMPRODUCT(--(data!$BX$3:$BX$554=$B24),--(data!$BY$3:$BY$554=J$4))=0),"-",CONCATENATE(SUMPRODUCT(--(data!$BX$3:$BX$554=$B24),--(data!$BY$3:$BY$554=J$4),data!$BZ$3:$BZ$554),"-",SUMPRODUCT(--(data!$BX$3:$BX$554=$B24),--(data!$BY$3:$BY$554=J$4),data!$CA$3:$CA$554)))</f>
        <v>1-1</v>
      </c>
      <c r="K24" s="109" t="str">
        <f ca="1">IF(OR($B24="",K$4="",SUMPRODUCT(--(data!$BX$3:$BX$554=$B24),--(data!$BY$3:$BY$554=K$4))=0),"-",CONCATENATE(SUMPRODUCT(--(data!$BX$3:$BX$554=$B24),--(data!$BY$3:$BY$554=K$4),data!$BZ$3:$BZ$554),"-",SUMPRODUCT(--(data!$BX$3:$BX$554=$B24),--(data!$BY$3:$BY$554=K$4),data!$CA$3:$CA$554)))</f>
        <v>2-1</v>
      </c>
      <c r="L24" s="109" t="str">
        <f ca="1">IF(OR($B24="",L$4="",SUMPRODUCT(--(data!$BX$3:$BX$554=$B24),--(data!$BY$3:$BY$554=L$4))=0),"-",CONCATENATE(SUMPRODUCT(--(data!$BX$3:$BX$554=$B24),--(data!$BY$3:$BY$554=L$4),data!$BZ$3:$BZ$554),"-",SUMPRODUCT(--(data!$BX$3:$BX$554=$B24),--(data!$BY$3:$BY$554=L$4),data!$CA$3:$CA$554)))</f>
        <v>1-1</v>
      </c>
      <c r="M24" s="109" t="str">
        <f ca="1">IF(OR($B24="",M$4="",SUMPRODUCT(--(data!$BX$3:$BX$554=$B24),--(data!$BY$3:$BY$554=M$4))=0),"-",CONCATENATE(SUMPRODUCT(--(data!$BX$3:$BX$554=$B24),--(data!$BY$3:$BY$554=M$4),data!$BZ$3:$BZ$554),"-",SUMPRODUCT(--(data!$BX$3:$BX$554=$B24),--(data!$BY$3:$BY$554=M$4),data!$CA$3:$CA$554)))</f>
        <v>-</v>
      </c>
      <c r="N24" s="109" t="str">
        <f ca="1">IF(OR($B24="",N$4="",SUMPRODUCT(--(data!$BX$3:$BX$554=$B24),--(data!$BY$3:$BY$554=N$4))=0),"-",CONCATENATE(SUMPRODUCT(--(data!$BX$3:$BX$554=$B24),--(data!$BY$3:$BY$554=N$4),data!$BZ$3:$BZ$554),"-",SUMPRODUCT(--(data!$BX$3:$BX$554=$B24),--(data!$BY$3:$BY$554=N$4),data!$CA$3:$CA$554)))</f>
        <v>2-1</v>
      </c>
      <c r="O24" s="109" t="str">
        <f ca="1">IF(OR($B24="",O$4="",SUMPRODUCT(--(data!$BX$3:$BX$554=$B24),--(data!$BY$3:$BY$554=O$4))=0),"-",CONCATENATE(SUMPRODUCT(--(data!$BX$3:$BX$554=$B24),--(data!$BY$3:$BY$554=O$4),data!$BZ$3:$BZ$554),"-",SUMPRODUCT(--(data!$BX$3:$BX$554=$B24),--(data!$BY$3:$BY$554=O$4),data!$CA$3:$CA$554)))</f>
        <v>-</v>
      </c>
      <c r="P24" s="109" t="str">
        <f ca="1">IF(OR($B24="",P$4="",SUMPRODUCT(--(data!$BX$3:$BX$554=$B24),--(data!$BY$3:$BY$554=P$4))=0),"-",CONCATENATE(SUMPRODUCT(--(data!$BX$3:$BX$554=$B24),--(data!$BY$3:$BY$554=P$4),data!$BZ$3:$BZ$554),"-",SUMPRODUCT(--(data!$BX$3:$BX$554=$B24),--(data!$BY$3:$BY$554=P$4),data!$CA$3:$CA$554)))</f>
        <v>-</v>
      </c>
      <c r="Q24" s="109" t="str">
        <f ca="1">IF(OR($B24="",Q$4="",SUMPRODUCT(--(data!$BX$3:$BX$554=$B24),--(data!$BY$3:$BY$554=Q$4))=0),"-",CONCATENATE(SUMPRODUCT(--(data!$BX$3:$BX$554=$B24),--(data!$BY$3:$BY$554=Q$4),data!$BZ$3:$BZ$554),"-",SUMPRODUCT(--(data!$BX$3:$BX$554=$B24),--(data!$BY$3:$BY$554=Q$4),data!$CA$3:$CA$554)))</f>
        <v>-</v>
      </c>
      <c r="R24" s="109" t="str">
        <f ca="1">IF(OR($B24="",R$4="",SUMPRODUCT(--(data!$BX$3:$BX$554=$B24),--(data!$BY$3:$BY$554=R$4))=0),"-",CONCATENATE(SUMPRODUCT(--(data!$BX$3:$BX$554=$B24),--(data!$BY$3:$BY$554=R$4),data!$BZ$3:$BZ$554),"-",SUMPRODUCT(--(data!$BX$3:$BX$554=$B24),--(data!$BY$3:$BY$554=R$4),data!$CA$3:$CA$554)))</f>
        <v>-</v>
      </c>
      <c r="S24" s="109" t="str">
        <f ca="1">IF(OR($B24="",S$4="",SUMPRODUCT(--(data!$BX$3:$BX$554=$B24),--(data!$BY$3:$BY$554=S$4))=0),"-",CONCATENATE(SUMPRODUCT(--(data!$BX$3:$BX$554=$B24),--(data!$BY$3:$BY$554=S$4),data!$BZ$3:$BZ$554),"-",SUMPRODUCT(--(data!$BX$3:$BX$554=$B24),--(data!$BY$3:$BY$554=S$4),data!$CA$3:$CA$554)))</f>
        <v>-</v>
      </c>
      <c r="T24" s="109" t="str">
        <f ca="1">IF(OR($B24="",T$4="",SUMPRODUCT(--(data!$BX$3:$BX$554=$B24),--(data!$BY$3:$BY$554=T$4))=0),"-",CONCATENATE(SUMPRODUCT(--(data!$BX$3:$BX$554=$B24),--(data!$BY$3:$BY$554=T$4),data!$BZ$3:$BZ$554),"-",SUMPRODUCT(--(data!$BX$3:$BX$554=$B24),--(data!$BY$3:$BY$554=T$4),data!$CA$3:$CA$554)))</f>
        <v>-</v>
      </c>
      <c r="U24" s="109" t="str">
        <f ca="1">IF(OR($B24="",U$4="",SUMPRODUCT(--(data!$BX$3:$BX$554=$B24),--(data!$BY$3:$BY$554=U$4))=0),"-",CONCATENATE(SUMPRODUCT(--(data!$BX$3:$BX$554=$B24),--(data!$BY$3:$BY$554=U$4),data!$BZ$3:$BZ$554),"-",SUMPRODUCT(--(data!$BX$3:$BX$554=$B24),--(data!$BY$3:$BY$554=U$4),data!$CA$3:$CA$554)))</f>
        <v>-</v>
      </c>
      <c r="V24" s="110"/>
      <c r="W24" s="109" t="str">
        <f ca="1">IF(OR($B24="",W$4="",SUMPRODUCT(--(data!$BX$3:$BX$554=$B24),--(data!$BY$3:$BY$554=W$4))=0),"-",CONCATENATE(SUMPRODUCT(--(data!$BX$3:$BX$554=$B24),--(data!$BY$3:$BY$554=W$4),data!$BZ$3:$BZ$554),"-",SUMPRODUCT(--(data!$BX$3:$BX$554=$B24),--(data!$BY$3:$BY$554=W$4),data!$CA$3:$CA$554)))</f>
        <v>2-2</v>
      </c>
      <c r="X24" s="109" t="str">
        <f ca="1">IF(OR($B24="",X$4="",SUMPRODUCT(--(data!$BX$3:$BX$554=$B24),--(data!$BY$3:$BY$554=X$4))=0),"-",CONCATENATE(SUMPRODUCT(--(data!$BX$3:$BX$554=$B24),--(data!$BY$3:$BY$554=X$4),data!$BZ$3:$BZ$554),"-",SUMPRODUCT(--(data!$BX$3:$BX$554=$B24),--(data!$BY$3:$BY$554=X$4),data!$CA$3:$CA$554)))</f>
        <v>-</v>
      </c>
      <c r="Y24" s="109" t="str">
        <f ca="1">IF(OR($B24="",Y$4="",SUMPRODUCT(--(data!$BX$3:$BX$554=$B24),--(data!$BY$3:$BY$554=Y$4))=0),"-",CONCATENATE(SUMPRODUCT(--(data!$BX$3:$BX$554=$B24),--(data!$BY$3:$BY$554=Y$4),data!$BZ$3:$BZ$554),"-",SUMPRODUCT(--(data!$BX$3:$BX$554=$B24),--(data!$BY$3:$BY$554=Y$4),data!$CA$3:$CA$554)))</f>
        <v>2-2</v>
      </c>
      <c r="Z24" s="109" t="str">
        <f ca="1">IF(OR($B24="",Z$4="",SUMPRODUCT(--(data!$BX$3:$BX$554=$B24),--(data!$BY$3:$BY$554=Z$4))=0),"-",CONCATENATE(SUMPRODUCT(--(data!$BX$3:$BX$554=$B24),--(data!$BY$3:$BY$554=Z$4),data!$BZ$3:$BZ$554),"-",SUMPRODUCT(--(data!$BX$3:$BX$554=$B24),--(data!$BY$3:$BY$554=Z$4),data!$CA$3:$CA$554)))</f>
        <v>-</v>
      </c>
    </row>
    <row r="25" spans="1:26" ht="24.95" customHeight="1" x14ac:dyDescent="0.25">
      <c r="A25" s="107">
        <v>21</v>
      </c>
      <c r="B25" s="108" t="str">
        <f>IF(OR(teams!$G$6="SC0",teams!$G$6="SC1",teams!$G$6="SC2",teams!$G$6="SC3"),"",teams!A21)</f>
        <v>Stoke</v>
      </c>
      <c r="C25" s="109" t="str">
        <f ca="1">IF(OR($B25="",C$4="",SUMPRODUCT(--(data!$BX$3:$BX$554=$B25),--(data!$BY$3:$BY$554=C$4))=0),"-",CONCATENATE(SUMPRODUCT(--(data!$BX$3:$BX$554=$B25),--(data!$BY$3:$BY$554=C$4),data!$BZ$3:$BZ$554),"-",SUMPRODUCT(--(data!$BX$3:$BX$554=$B25),--(data!$BY$3:$BY$554=C$4),data!$CA$3:$CA$554)))</f>
        <v>-</v>
      </c>
      <c r="D25" s="109" t="str">
        <f ca="1">IF(OR($B25="",D$4="",SUMPRODUCT(--(data!$BX$3:$BX$554=$B25),--(data!$BY$3:$BY$554=D$4))=0),"-",CONCATENATE(SUMPRODUCT(--(data!$BX$3:$BX$554=$B25),--(data!$BY$3:$BY$554=D$4),data!$BZ$3:$BZ$554),"-",SUMPRODUCT(--(data!$BX$3:$BX$554=$B25),--(data!$BY$3:$BY$554=D$4),data!$CA$3:$CA$554)))</f>
        <v>-</v>
      </c>
      <c r="E25" s="109" t="str">
        <f ca="1">IF(OR($B25="",E$4="",SUMPRODUCT(--(data!$BX$3:$BX$554=$B25),--(data!$BY$3:$BY$554=E$4))=0),"-",CONCATENATE(SUMPRODUCT(--(data!$BX$3:$BX$554=$B25),--(data!$BY$3:$BY$554=E$4),data!$BZ$3:$BZ$554),"-",SUMPRODUCT(--(data!$BX$3:$BX$554=$B25),--(data!$BY$3:$BY$554=E$4),data!$CA$3:$CA$554)))</f>
        <v>2-3</v>
      </c>
      <c r="F25" s="109" t="str">
        <f ca="1">IF(OR($B25="",F$4="",SUMPRODUCT(--(data!$BX$3:$BX$554=$B25),--(data!$BY$3:$BY$554=F$4))=0),"-",CONCATENATE(SUMPRODUCT(--(data!$BX$3:$BX$554=$B25),--(data!$BY$3:$BY$554=F$4),data!$BZ$3:$BZ$554),"-",SUMPRODUCT(--(data!$BX$3:$BX$554=$B25),--(data!$BY$3:$BY$554=F$4),data!$CA$3:$CA$554)))</f>
        <v>2-0</v>
      </c>
      <c r="G25" s="109" t="str">
        <f ca="1">IF(OR($B25="",G$4="",SUMPRODUCT(--(data!$BX$3:$BX$554=$B25),--(data!$BY$3:$BY$554=G$4))=0),"-",CONCATENATE(SUMPRODUCT(--(data!$BX$3:$BX$554=$B25),--(data!$BY$3:$BY$554=G$4),data!$BZ$3:$BZ$554),"-",SUMPRODUCT(--(data!$BX$3:$BX$554=$B25),--(data!$BY$3:$BY$554=G$4),data!$CA$3:$CA$554)))</f>
        <v>1-1</v>
      </c>
      <c r="H25" s="109" t="str">
        <f ca="1">IF(OR($B25="",H$4="",SUMPRODUCT(--(data!$BX$3:$BX$554=$B25),--(data!$BY$3:$BY$554=H$4))=0),"-",CONCATENATE(SUMPRODUCT(--(data!$BX$3:$BX$554=$B25),--(data!$BY$3:$BY$554=H$4),data!$BZ$3:$BZ$554),"-",SUMPRODUCT(--(data!$BX$3:$BX$554=$B25),--(data!$BY$3:$BY$554=H$4),data!$CA$3:$CA$554)))</f>
        <v>-</v>
      </c>
      <c r="I25" s="109" t="str">
        <f ca="1">IF(OR($B25="",I$4="",SUMPRODUCT(--(data!$BX$3:$BX$554=$B25),--(data!$BY$3:$BY$554=I$4))=0),"-",CONCATENATE(SUMPRODUCT(--(data!$BX$3:$BX$554=$B25),--(data!$BY$3:$BY$554=I$4),data!$BZ$3:$BZ$554),"-",SUMPRODUCT(--(data!$BX$3:$BX$554=$B25),--(data!$BY$3:$BY$554=I$4),data!$CA$3:$CA$554)))</f>
        <v>-</v>
      </c>
      <c r="J25" s="109" t="str">
        <f ca="1">IF(OR($B25="",J$4="",SUMPRODUCT(--(data!$BX$3:$BX$554=$B25),--(data!$BY$3:$BY$554=J$4))=0),"-",CONCATENATE(SUMPRODUCT(--(data!$BX$3:$BX$554=$B25),--(data!$BY$3:$BY$554=J$4),data!$BZ$3:$BZ$554),"-",SUMPRODUCT(--(data!$BX$3:$BX$554=$B25),--(data!$BY$3:$BY$554=J$4),data!$CA$3:$CA$554)))</f>
        <v>2-0</v>
      </c>
      <c r="K25" s="109" t="str">
        <f ca="1">IF(OR($B25="",K$4="",SUMPRODUCT(--(data!$BX$3:$BX$554=$B25),--(data!$BY$3:$BY$554=K$4))=0),"-",CONCATENATE(SUMPRODUCT(--(data!$BX$3:$BX$554=$B25),--(data!$BY$3:$BY$554=K$4),data!$BZ$3:$BZ$554),"-",SUMPRODUCT(--(data!$BX$3:$BX$554=$B25),--(data!$BY$3:$BY$554=K$4),data!$CA$3:$CA$554)))</f>
        <v>-</v>
      </c>
      <c r="L25" s="109" t="str">
        <f ca="1">IF(OR($B25="",L$4="",SUMPRODUCT(--(data!$BX$3:$BX$554=$B25),--(data!$BY$3:$BY$554=L$4))=0),"-",CONCATENATE(SUMPRODUCT(--(data!$BX$3:$BX$554=$B25),--(data!$BY$3:$BY$554=L$4),data!$BZ$3:$BZ$554),"-",SUMPRODUCT(--(data!$BX$3:$BX$554=$B25),--(data!$BY$3:$BY$554=L$4),data!$CA$3:$CA$554)))</f>
        <v>-</v>
      </c>
      <c r="M25" s="109" t="str">
        <f ca="1">IF(OR($B25="",M$4="",SUMPRODUCT(--(data!$BX$3:$BX$554=$B25),--(data!$BY$3:$BY$554=M$4))=0),"-",CONCATENATE(SUMPRODUCT(--(data!$BX$3:$BX$554=$B25),--(data!$BY$3:$BY$554=M$4),data!$BZ$3:$BZ$554),"-",SUMPRODUCT(--(data!$BX$3:$BX$554=$B25),--(data!$BY$3:$BY$554=M$4),data!$CA$3:$CA$554)))</f>
        <v>-</v>
      </c>
      <c r="N25" s="109" t="str">
        <f ca="1">IF(OR($B25="",N$4="",SUMPRODUCT(--(data!$BX$3:$BX$554=$B25),--(data!$BY$3:$BY$554=N$4))=0),"-",CONCATENATE(SUMPRODUCT(--(data!$BX$3:$BX$554=$B25),--(data!$BY$3:$BY$554=N$4),data!$BZ$3:$BZ$554),"-",SUMPRODUCT(--(data!$BX$3:$BX$554=$B25),--(data!$BY$3:$BY$554=N$4),data!$CA$3:$CA$554)))</f>
        <v>-</v>
      </c>
      <c r="O25" s="109" t="str">
        <f ca="1">IF(OR($B25="",O$4="",SUMPRODUCT(--(data!$BX$3:$BX$554=$B25),--(data!$BY$3:$BY$554=O$4))=0),"-",CONCATENATE(SUMPRODUCT(--(data!$BX$3:$BX$554=$B25),--(data!$BY$3:$BY$554=O$4),data!$BZ$3:$BZ$554),"-",SUMPRODUCT(--(data!$BX$3:$BX$554=$B25),--(data!$BY$3:$BY$554=O$4),data!$CA$3:$CA$554)))</f>
        <v>-</v>
      </c>
      <c r="P25" s="109" t="str">
        <f ca="1">IF(OR($B25="",P$4="",SUMPRODUCT(--(data!$BX$3:$BX$554=$B25),--(data!$BY$3:$BY$554=P$4))=0),"-",CONCATENATE(SUMPRODUCT(--(data!$BX$3:$BX$554=$B25),--(data!$BY$3:$BY$554=P$4),data!$BZ$3:$BZ$554),"-",SUMPRODUCT(--(data!$BX$3:$BX$554=$B25),--(data!$BY$3:$BY$554=P$4),data!$CA$3:$CA$554)))</f>
        <v>-</v>
      </c>
      <c r="Q25" s="109" t="str">
        <f ca="1">IF(OR($B25="",Q$4="",SUMPRODUCT(--(data!$BX$3:$BX$554=$B25),--(data!$BY$3:$BY$554=Q$4))=0),"-",CONCATENATE(SUMPRODUCT(--(data!$BX$3:$BX$554=$B25),--(data!$BY$3:$BY$554=Q$4),data!$BZ$3:$BZ$554),"-",SUMPRODUCT(--(data!$BX$3:$BX$554=$B25),--(data!$BY$3:$BY$554=Q$4),data!$CA$3:$CA$554)))</f>
        <v>-</v>
      </c>
      <c r="R25" s="109" t="str">
        <f ca="1">IF(OR($B25="",R$4="",SUMPRODUCT(--(data!$BX$3:$BX$554=$B25),--(data!$BY$3:$BY$554=R$4))=0),"-",CONCATENATE(SUMPRODUCT(--(data!$BX$3:$BX$554=$B25),--(data!$BY$3:$BY$554=R$4),data!$BZ$3:$BZ$554),"-",SUMPRODUCT(--(data!$BX$3:$BX$554=$B25),--(data!$BY$3:$BY$554=R$4),data!$CA$3:$CA$554)))</f>
        <v>-</v>
      </c>
      <c r="S25" s="109" t="str">
        <f ca="1">IF(OR($B25="",S$4="",SUMPRODUCT(--(data!$BX$3:$BX$554=$B25),--(data!$BY$3:$BY$554=S$4))=0),"-",CONCATENATE(SUMPRODUCT(--(data!$BX$3:$BX$554=$B25),--(data!$BY$3:$BY$554=S$4),data!$BZ$3:$BZ$554),"-",SUMPRODUCT(--(data!$BX$3:$BX$554=$B25),--(data!$BY$3:$BY$554=S$4),data!$CA$3:$CA$554)))</f>
        <v>-</v>
      </c>
      <c r="T25" s="109" t="str">
        <f ca="1">IF(OR($B25="",T$4="",SUMPRODUCT(--(data!$BX$3:$BX$554=$B25),--(data!$BY$3:$BY$554=T$4))=0),"-",CONCATENATE(SUMPRODUCT(--(data!$BX$3:$BX$554=$B25),--(data!$BY$3:$BY$554=T$4),data!$BZ$3:$BZ$554),"-",SUMPRODUCT(--(data!$BX$3:$BX$554=$B25),--(data!$BY$3:$BY$554=T$4),data!$CA$3:$CA$554)))</f>
        <v>-</v>
      </c>
      <c r="U25" s="109" t="str">
        <f ca="1">IF(OR($B25="",U$4="",SUMPRODUCT(--(data!$BX$3:$BX$554=$B25),--(data!$BY$3:$BY$554=U$4))=0),"-",CONCATENATE(SUMPRODUCT(--(data!$BX$3:$BX$554=$B25),--(data!$BY$3:$BY$554=U$4),data!$BZ$3:$BZ$554),"-",SUMPRODUCT(--(data!$BX$3:$BX$554=$B25),--(data!$BY$3:$BY$554=U$4),data!$CA$3:$CA$554)))</f>
        <v>-</v>
      </c>
      <c r="V25" s="109" t="str">
        <f ca="1">IF(OR($B25="",V$4="",SUMPRODUCT(--(data!$BX$3:$BX$554=$B25),--(data!$BY$3:$BY$554=V$4))=0),"-",CONCATENATE(SUMPRODUCT(--(data!$BX$3:$BX$554=$B25),--(data!$BY$3:$BY$554=V$4),data!$BZ$3:$BZ$554),"-",SUMPRODUCT(--(data!$BX$3:$BX$554=$B25),--(data!$BY$3:$BY$554=V$4),data!$CA$3:$CA$554)))</f>
        <v>-</v>
      </c>
      <c r="W25" s="110"/>
      <c r="X25" s="109" t="str">
        <f ca="1">IF(OR($B25="",X$4="",SUMPRODUCT(--(data!$BX$3:$BX$554=$B25),--(data!$BY$3:$BY$554=X$4))=0),"-",CONCATENATE(SUMPRODUCT(--(data!$BX$3:$BX$554=$B25),--(data!$BY$3:$BY$554=X$4),data!$BZ$3:$BZ$554),"-",SUMPRODUCT(--(data!$BX$3:$BX$554=$B25),--(data!$BY$3:$BY$554=X$4),data!$CA$3:$CA$554)))</f>
        <v>1-0</v>
      </c>
      <c r="Y25" s="109" t="str">
        <f ca="1">IF(OR($B25="",Y$4="",SUMPRODUCT(--(data!$BX$3:$BX$554=$B25),--(data!$BY$3:$BY$554=Y$4))=0),"-",CONCATENATE(SUMPRODUCT(--(data!$BX$3:$BX$554=$B25),--(data!$BY$3:$BY$554=Y$4),data!$BZ$3:$BZ$554),"-",SUMPRODUCT(--(data!$BX$3:$BX$554=$B25),--(data!$BY$3:$BY$554=Y$4),data!$CA$3:$CA$554)))</f>
        <v>-</v>
      </c>
      <c r="Z25" s="109" t="str">
        <f ca="1">IF(OR($B25="",Z$4="",SUMPRODUCT(--(data!$BX$3:$BX$554=$B25),--(data!$BY$3:$BY$554=Z$4))=0),"-",CONCATENATE(SUMPRODUCT(--(data!$BX$3:$BX$554=$B25),--(data!$BY$3:$BY$554=Z$4),data!$BZ$3:$BZ$554),"-",SUMPRODUCT(--(data!$BX$3:$BX$554=$B25),--(data!$BY$3:$BY$554=Z$4),data!$CA$3:$CA$554)))</f>
        <v>0-3</v>
      </c>
    </row>
    <row r="26" spans="1:26" ht="24.95" customHeight="1" x14ac:dyDescent="0.25">
      <c r="A26" s="107">
        <v>22</v>
      </c>
      <c r="B26" s="108" t="str">
        <f>IF(OR(teams!$G$6="SC0",teams!$G$6="SC1",teams!$G$6="SC2",teams!$G$6="SC3"),"",teams!A22)</f>
        <v>Swansea</v>
      </c>
      <c r="C26" s="109" t="str">
        <f ca="1">IF(OR($B26="",C$4="",SUMPRODUCT(--(data!$BX$3:$BX$554=$B26),--(data!$BY$3:$BY$554=C$4))=0),"-",CONCATENATE(SUMPRODUCT(--(data!$BX$3:$BX$554=$B26),--(data!$BY$3:$BY$554=C$4),data!$BZ$3:$BZ$554),"-",SUMPRODUCT(--(data!$BX$3:$BX$554=$B26),--(data!$BY$3:$BY$554=C$4),data!$CA$3:$CA$554)))</f>
        <v>-</v>
      </c>
      <c r="D26" s="109" t="str">
        <f ca="1">IF(OR($B26="",D$4="",SUMPRODUCT(--(data!$BX$3:$BX$554=$B26),--(data!$BY$3:$BY$554=D$4))=0),"-",CONCATENATE(SUMPRODUCT(--(data!$BX$3:$BX$554=$B26),--(data!$BY$3:$BY$554=D$4),data!$BZ$3:$BZ$554),"-",SUMPRODUCT(--(data!$BX$3:$BX$554=$B26),--(data!$BY$3:$BY$554=D$4),data!$CA$3:$CA$554)))</f>
        <v>-</v>
      </c>
      <c r="E26" s="109" t="str">
        <f ca="1">IF(OR($B26="",E$4="",SUMPRODUCT(--(data!$BX$3:$BX$554=$B26),--(data!$BY$3:$BY$554=E$4))=0),"-",CONCATENATE(SUMPRODUCT(--(data!$BX$3:$BX$554=$B26),--(data!$BY$3:$BY$554=E$4),data!$BZ$3:$BZ$554),"-",SUMPRODUCT(--(data!$BX$3:$BX$554=$B26),--(data!$BY$3:$BY$554=E$4),data!$CA$3:$CA$554)))</f>
        <v>-</v>
      </c>
      <c r="F26" s="109" t="str">
        <f ca="1">IF(OR($B26="",F$4="",SUMPRODUCT(--(data!$BX$3:$BX$554=$B26),--(data!$BY$3:$BY$554=F$4))=0),"-",CONCATENATE(SUMPRODUCT(--(data!$BX$3:$BX$554=$B26),--(data!$BY$3:$BY$554=F$4),data!$BZ$3:$BZ$554),"-",SUMPRODUCT(--(data!$BX$3:$BX$554=$B26),--(data!$BY$3:$BY$554=F$4),data!$CA$3:$CA$554)))</f>
        <v>-</v>
      </c>
      <c r="G26" s="109" t="str">
        <f ca="1">IF(OR($B26="",G$4="",SUMPRODUCT(--(data!$BX$3:$BX$554=$B26),--(data!$BY$3:$BY$554=G$4))=0),"-",CONCATENATE(SUMPRODUCT(--(data!$BX$3:$BX$554=$B26),--(data!$BY$3:$BY$554=G$4),data!$BZ$3:$BZ$554),"-",SUMPRODUCT(--(data!$BX$3:$BX$554=$B26),--(data!$BY$3:$BY$554=G$4),data!$CA$3:$CA$554)))</f>
        <v>-</v>
      </c>
      <c r="H26" s="109" t="str">
        <f ca="1">IF(OR($B26="",H$4="",SUMPRODUCT(--(data!$BX$3:$BX$554=$B26),--(data!$BY$3:$BY$554=H$4))=0),"-",CONCATENATE(SUMPRODUCT(--(data!$BX$3:$BX$554=$B26),--(data!$BY$3:$BY$554=H$4),data!$BZ$3:$BZ$554),"-",SUMPRODUCT(--(data!$BX$3:$BX$554=$B26),--(data!$BY$3:$BY$554=H$4),data!$CA$3:$CA$554)))</f>
        <v>0-1</v>
      </c>
      <c r="I26" s="109" t="str">
        <f ca="1">IF(OR($B26="",I$4="",SUMPRODUCT(--(data!$BX$3:$BX$554=$B26),--(data!$BY$3:$BY$554=I$4))=0),"-",CONCATENATE(SUMPRODUCT(--(data!$BX$3:$BX$554=$B26),--(data!$BY$3:$BY$554=I$4),data!$BZ$3:$BZ$554),"-",SUMPRODUCT(--(data!$BX$3:$BX$554=$B26),--(data!$BY$3:$BY$554=I$4),data!$CA$3:$CA$554)))</f>
        <v>-</v>
      </c>
      <c r="J26" s="109" t="str">
        <f ca="1">IF(OR($B26="",J$4="",SUMPRODUCT(--(data!$BX$3:$BX$554=$B26),--(data!$BY$3:$BY$554=J$4))=0),"-",CONCATENATE(SUMPRODUCT(--(data!$BX$3:$BX$554=$B26),--(data!$BY$3:$BY$554=J$4),data!$BZ$3:$BZ$554),"-",SUMPRODUCT(--(data!$BX$3:$BX$554=$B26),--(data!$BY$3:$BY$554=J$4),data!$CA$3:$CA$554)))</f>
        <v>-</v>
      </c>
      <c r="K26" s="109" t="str">
        <f ca="1">IF(OR($B26="",K$4="",SUMPRODUCT(--(data!$BX$3:$BX$554=$B26),--(data!$BY$3:$BY$554=K$4))=0),"-",CONCATENATE(SUMPRODUCT(--(data!$BX$3:$BX$554=$B26),--(data!$BY$3:$BY$554=K$4),data!$BZ$3:$BZ$554),"-",SUMPRODUCT(--(data!$BX$3:$BX$554=$B26),--(data!$BY$3:$BY$554=K$4),data!$CA$3:$CA$554)))</f>
        <v>2-3</v>
      </c>
      <c r="L26" s="109" t="str">
        <f ca="1">IF(OR($B26="",L$4="",SUMPRODUCT(--(data!$BX$3:$BX$554=$B26),--(data!$BY$3:$BY$554=L$4))=0),"-",CONCATENATE(SUMPRODUCT(--(data!$BX$3:$BX$554=$B26),--(data!$BY$3:$BY$554=L$4),data!$BZ$3:$BZ$554),"-",SUMPRODUCT(--(data!$BX$3:$BX$554=$B26),--(data!$BY$3:$BY$554=L$4),data!$CA$3:$CA$554)))</f>
        <v>2-2</v>
      </c>
      <c r="M26" s="109" t="str">
        <f ca="1">IF(OR($B26="",M$4="",SUMPRODUCT(--(data!$BX$3:$BX$554=$B26),--(data!$BY$3:$BY$554=M$4))=0),"-",CONCATENATE(SUMPRODUCT(--(data!$BX$3:$BX$554=$B26),--(data!$BY$3:$BY$554=M$4),data!$BZ$3:$BZ$554),"-",SUMPRODUCT(--(data!$BX$3:$BX$554=$B26),--(data!$BY$3:$BY$554=M$4),data!$CA$3:$CA$554)))</f>
        <v>-</v>
      </c>
      <c r="N26" s="109" t="str">
        <f ca="1">IF(OR($B26="",N$4="",SUMPRODUCT(--(data!$BX$3:$BX$554=$B26),--(data!$BY$3:$BY$554=N$4))=0),"-",CONCATENATE(SUMPRODUCT(--(data!$BX$3:$BX$554=$B26),--(data!$BY$3:$BY$554=N$4),data!$BZ$3:$BZ$554),"-",SUMPRODUCT(--(data!$BX$3:$BX$554=$B26),--(data!$BY$3:$BY$554=N$4),data!$CA$3:$CA$554)))</f>
        <v>-</v>
      </c>
      <c r="O26" s="109" t="str">
        <f ca="1">IF(OR($B26="",O$4="",SUMPRODUCT(--(data!$BX$3:$BX$554=$B26),--(data!$BY$3:$BY$554=O$4))=0),"-",CONCATENATE(SUMPRODUCT(--(data!$BX$3:$BX$554=$B26),--(data!$BY$3:$BY$554=O$4),data!$BZ$3:$BZ$554),"-",SUMPRODUCT(--(data!$BX$3:$BX$554=$B26),--(data!$BY$3:$BY$554=O$4),data!$CA$3:$CA$554)))</f>
        <v>-</v>
      </c>
      <c r="P26" s="109" t="str">
        <f ca="1">IF(OR($B26="",P$4="",SUMPRODUCT(--(data!$BX$3:$BX$554=$B26),--(data!$BY$3:$BY$554=P$4))=0),"-",CONCATENATE(SUMPRODUCT(--(data!$BX$3:$BX$554=$B26),--(data!$BY$3:$BY$554=P$4),data!$BZ$3:$BZ$554),"-",SUMPRODUCT(--(data!$BX$3:$BX$554=$B26),--(data!$BY$3:$BY$554=P$4),data!$CA$3:$CA$554)))</f>
        <v>0-0</v>
      </c>
      <c r="Q26" s="109" t="str">
        <f ca="1">IF(OR($B26="",Q$4="",SUMPRODUCT(--(data!$BX$3:$BX$554=$B26),--(data!$BY$3:$BY$554=Q$4))=0),"-",CONCATENATE(SUMPRODUCT(--(data!$BX$3:$BX$554=$B26),--(data!$BY$3:$BY$554=Q$4),data!$BZ$3:$BZ$554),"-",SUMPRODUCT(--(data!$BX$3:$BX$554=$B26),--(data!$BY$3:$BY$554=Q$4),data!$CA$3:$CA$554)))</f>
        <v>1-0</v>
      </c>
      <c r="R26" s="109" t="str">
        <f ca="1">IF(OR($B26="",R$4="",SUMPRODUCT(--(data!$BX$3:$BX$554=$B26),--(data!$BY$3:$BY$554=R$4))=0),"-",CONCATENATE(SUMPRODUCT(--(data!$BX$3:$BX$554=$B26),--(data!$BY$3:$BY$554=R$4),data!$BZ$3:$BZ$554),"-",SUMPRODUCT(--(data!$BX$3:$BX$554=$B26),--(data!$BY$3:$BY$554=R$4),data!$CA$3:$CA$554)))</f>
        <v>3-0</v>
      </c>
      <c r="S26" s="109" t="str">
        <f ca="1">IF(OR($B26="",S$4="",SUMPRODUCT(--(data!$BX$3:$BX$554=$B26),--(data!$BY$3:$BY$554=S$4))=0),"-",CONCATENATE(SUMPRODUCT(--(data!$BX$3:$BX$554=$B26),--(data!$BY$3:$BY$554=S$4),data!$BZ$3:$BZ$554),"-",SUMPRODUCT(--(data!$BX$3:$BX$554=$B26),--(data!$BY$3:$BY$554=S$4),data!$CA$3:$CA$554)))</f>
        <v>-</v>
      </c>
      <c r="T26" s="109" t="str">
        <f ca="1">IF(OR($B26="",T$4="",SUMPRODUCT(--(data!$BX$3:$BX$554=$B26),--(data!$BY$3:$BY$554=T$4))=0),"-",CONCATENATE(SUMPRODUCT(--(data!$BX$3:$BX$554=$B26),--(data!$BY$3:$BY$554=T$4),data!$BZ$3:$BZ$554),"-",SUMPRODUCT(--(data!$BX$3:$BX$554=$B26),--(data!$BY$3:$BY$554=T$4),data!$CA$3:$CA$554)))</f>
        <v>-</v>
      </c>
      <c r="U26" s="109" t="str">
        <f ca="1">IF(OR($B26="",U$4="",SUMPRODUCT(--(data!$BX$3:$BX$554=$B26),--(data!$BY$3:$BY$554=U$4))=0),"-",CONCATENATE(SUMPRODUCT(--(data!$BX$3:$BX$554=$B26),--(data!$BY$3:$BY$554=U$4),data!$BZ$3:$BZ$554),"-",SUMPRODUCT(--(data!$BX$3:$BX$554=$B26),--(data!$BY$3:$BY$554=U$4),data!$CA$3:$CA$554)))</f>
        <v>-</v>
      </c>
      <c r="V26" s="109" t="str">
        <f ca="1">IF(OR($B26="",V$4="",SUMPRODUCT(--(data!$BX$3:$BX$554=$B26),--(data!$BY$3:$BY$554=V$4))=0),"-",CONCATENATE(SUMPRODUCT(--(data!$BX$3:$BX$554=$B26),--(data!$BY$3:$BY$554=V$4),data!$BZ$3:$BZ$554),"-",SUMPRODUCT(--(data!$BX$3:$BX$554=$B26),--(data!$BY$3:$BY$554=V$4),data!$CA$3:$CA$554)))</f>
        <v>-</v>
      </c>
      <c r="W26" s="109" t="str">
        <f ca="1">IF(OR($B26="",W$4="",SUMPRODUCT(--(data!$BX$3:$BX$554=$B26),--(data!$BY$3:$BY$554=W$4))=0),"-",CONCATENATE(SUMPRODUCT(--(data!$BX$3:$BX$554=$B26),--(data!$BY$3:$BY$554=W$4),data!$BZ$3:$BZ$554),"-",SUMPRODUCT(--(data!$BX$3:$BX$554=$B26),--(data!$BY$3:$BY$554=W$4),data!$CA$3:$CA$554)))</f>
        <v>-</v>
      </c>
      <c r="X26" s="110"/>
      <c r="Y26" s="109" t="str">
        <f ca="1">IF(OR($B26="",Y$4="",SUMPRODUCT(--(data!$BX$3:$BX$554=$B26),--(data!$BY$3:$BY$554=Y$4))=0),"-",CONCATENATE(SUMPRODUCT(--(data!$BX$3:$BX$554=$B26),--(data!$BY$3:$BY$554=Y$4),data!$BZ$3:$BZ$554),"-",SUMPRODUCT(--(data!$BX$3:$BX$554=$B26),--(data!$BY$3:$BY$554=Y$4),data!$CA$3:$CA$554)))</f>
        <v>-</v>
      </c>
      <c r="Z26" s="109" t="str">
        <f ca="1">IF(OR($B26="",Z$4="",SUMPRODUCT(--(data!$BX$3:$BX$554=$B26),--(data!$BY$3:$BY$554=Z$4))=0),"-",CONCATENATE(SUMPRODUCT(--(data!$BX$3:$BX$554=$B26),--(data!$BY$3:$BY$554=Z$4),data!$BZ$3:$BZ$554),"-",SUMPRODUCT(--(data!$BX$3:$BX$554=$B26),--(data!$BY$3:$BY$554=Z$4),data!$CA$3:$CA$554)))</f>
        <v>-</v>
      </c>
    </row>
    <row r="27" spans="1:26" ht="24.95" customHeight="1" x14ac:dyDescent="0.25">
      <c r="A27" s="107">
        <v>23</v>
      </c>
      <c r="B27" s="108" t="str">
        <f>IF(OR(teams!$G$6="SC0",teams!$G$6="SC1",teams!$G$6="SC2",teams!$G$6="SC3"),"",teams!A23)</f>
        <v>West Brom</v>
      </c>
      <c r="C27" s="109" t="str">
        <f ca="1">IF(OR($B27="",C$4="",SUMPRODUCT(--(data!$BX$3:$BX$554=$B27),--(data!$BY$3:$BY$554=C$4))=0),"-",CONCATENATE(SUMPRODUCT(--(data!$BX$3:$BX$554=$B27),--(data!$BY$3:$BY$554=C$4),data!$BZ$3:$BZ$554),"-",SUMPRODUCT(--(data!$BX$3:$BX$554=$B27),--(data!$BY$3:$BY$554=C$4),data!$CA$3:$CA$554)))</f>
        <v>-</v>
      </c>
      <c r="D27" s="109" t="str">
        <f ca="1">IF(OR($B27="",D$4="",SUMPRODUCT(--(data!$BX$3:$BX$554=$B27),--(data!$BY$3:$BY$554=D$4))=0),"-",CONCATENATE(SUMPRODUCT(--(data!$BX$3:$BX$554=$B27),--(data!$BY$3:$BY$554=D$4),data!$BZ$3:$BZ$554),"-",SUMPRODUCT(--(data!$BX$3:$BX$554=$B27),--(data!$BY$3:$BY$554=D$4),data!$CA$3:$CA$554)))</f>
        <v>-</v>
      </c>
      <c r="E27" s="109" t="str">
        <f ca="1">IF(OR($B27="",E$4="",SUMPRODUCT(--(data!$BX$3:$BX$554=$B27),--(data!$BY$3:$BY$554=E$4))=0),"-",CONCATENATE(SUMPRODUCT(--(data!$BX$3:$BX$554=$B27),--(data!$BY$3:$BY$554=E$4),data!$BZ$3:$BZ$554),"-",SUMPRODUCT(--(data!$BX$3:$BX$554=$B27),--(data!$BY$3:$BY$554=E$4),data!$CA$3:$CA$554)))</f>
        <v>-</v>
      </c>
      <c r="F27" s="109" t="str">
        <f ca="1">IF(OR($B27="",F$4="",SUMPRODUCT(--(data!$BX$3:$BX$554=$B27),--(data!$BY$3:$BY$554=F$4))=0),"-",CONCATENATE(SUMPRODUCT(--(data!$BX$3:$BX$554=$B27),--(data!$BY$3:$BY$554=F$4),data!$BZ$3:$BZ$554),"-",SUMPRODUCT(--(data!$BX$3:$BX$554=$B27),--(data!$BY$3:$BY$554=F$4),data!$CA$3:$CA$554)))</f>
        <v>1-2</v>
      </c>
      <c r="G27" s="109" t="str">
        <f ca="1">IF(OR($B27="",G$4="",SUMPRODUCT(--(data!$BX$3:$BX$554=$B27),--(data!$BY$3:$BY$554=G$4))=0),"-",CONCATENATE(SUMPRODUCT(--(data!$BX$3:$BX$554=$B27),--(data!$BY$3:$BY$554=G$4),data!$BZ$3:$BZ$554),"-",SUMPRODUCT(--(data!$BX$3:$BX$554=$B27),--(data!$BY$3:$BY$554=G$4),data!$CA$3:$CA$554)))</f>
        <v>-</v>
      </c>
      <c r="H27" s="109" t="str">
        <f ca="1">IF(OR($B27="",H$4="",SUMPRODUCT(--(data!$BX$3:$BX$554=$B27),--(data!$BY$3:$BY$554=H$4))=0),"-",CONCATENATE(SUMPRODUCT(--(data!$BX$3:$BX$554=$B27),--(data!$BY$3:$BY$554=H$4),data!$BZ$3:$BZ$554),"-",SUMPRODUCT(--(data!$BX$3:$BX$554=$B27),--(data!$BY$3:$BY$554=H$4),data!$CA$3:$CA$554)))</f>
        <v>4-2</v>
      </c>
      <c r="I27" s="109" t="str">
        <f ca="1">IF(OR($B27="",I$4="",SUMPRODUCT(--(data!$BX$3:$BX$554=$B27),--(data!$BY$3:$BY$554=I$4))=0),"-",CONCATENATE(SUMPRODUCT(--(data!$BX$3:$BX$554=$B27),--(data!$BY$3:$BY$554=I$4),data!$BZ$3:$BZ$554),"-",SUMPRODUCT(--(data!$BX$3:$BX$554=$B27),--(data!$BY$3:$BY$554=I$4),data!$CA$3:$CA$554)))</f>
        <v>-</v>
      </c>
      <c r="J27" s="109" t="str">
        <f ca="1">IF(OR($B27="",J$4="",SUMPRODUCT(--(data!$BX$3:$BX$554=$B27),--(data!$BY$3:$BY$554=J$4))=0),"-",CONCATENATE(SUMPRODUCT(--(data!$BX$3:$BX$554=$B27),--(data!$BY$3:$BY$554=J$4),data!$BZ$3:$BZ$554),"-",SUMPRODUCT(--(data!$BX$3:$BX$554=$B27),--(data!$BY$3:$BY$554=J$4),data!$CA$3:$CA$554)))</f>
        <v>-</v>
      </c>
      <c r="K27" s="109" t="str">
        <f ca="1">IF(OR($B27="",K$4="",SUMPRODUCT(--(data!$BX$3:$BX$554=$B27),--(data!$BY$3:$BY$554=K$4))=0),"-",CONCATENATE(SUMPRODUCT(--(data!$BX$3:$BX$554=$B27),--(data!$BY$3:$BY$554=K$4),data!$BZ$3:$BZ$554),"-",SUMPRODUCT(--(data!$BX$3:$BX$554=$B27),--(data!$BY$3:$BY$554=K$4),data!$CA$3:$CA$554)))</f>
        <v>-</v>
      </c>
      <c r="L27" s="109" t="str">
        <f ca="1">IF(OR($B27="",L$4="",SUMPRODUCT(--(data!$BX$3:$BX$554=$B27),--(data!$BY$3:$BY$554=L$4))=0),"-",CONCATENATE(SUMPRODUCT(--(data!$BX$3:$BX$554=$B27),--(data!$BY$3:$BY$554=L$4),data!$BZ$3:$BZ$554),"-",SUMPRODUCT(--(data!$BX$3:$BX$554=$B27),--(data!$BY$3:$BY$554=L$4),data!$CA$3:$CA$554)))</f>
        <v>-</v>
      </c>
      <c r="M27" s="109" t="str">
        <f ca="1">IF(OR($B27="",M$4="",SUMPRODUCT(--(data!$BX$3:$BX$554=$B27),--(data!$BY$3:$BY$554=M$4))=0),"-",CONCATENATE(SUMPRODUCT(--(data!$BX$3:$BX$554=$B27),--(data!$BY$3:$BY$554=M$4),data!$BZ$3:$BZ$554),"-",SUMPRODUCT(--(data!$BX$3:$BX$554=$B27),--(data!$BY$3:$BY$554=M$4),data!$CA$3:$CA$554)))</f>
        <v>-</v>
      </c>
      <c r="N27" s="109" t="str">
        <f ca="1">IF(OR($B27="",N$4="",SUMPRODUCT(--(data!$BX$3:$BX$554=$B27),--(data!$BY$3:$BY$554=N$4))=0),"-",CONCATENATE(SUMPRODUCT(--(data!$BX$3:$BX$554=$B27),--(data!$BY$3:$BY$554=N$4),data!$BZ$3:$BZ$554),"-",SUMPRODUCT(--(data!$BX$3:$BX$554=$B27),--(data!$BY$3:$BY$554=N$4),data!$CA$3:$CA$554)))</f>
        <v>2-0</v>
      </c>
      <c r="O27" s="109" t="str">
        <f ca="1">IF(OR($B27="",O$4="",SUMPRODUCT(--(data!$BX$3:$BX$554=$B27),--(data!$BY$3:$BY$554=O$4))=0),"-",CONCATENATE(SUMPRODUCT(--(data!$BX$3:$BX$554=$B27),--(data!$BY$3:$BY$554=O$4),data!$BZ$3:$BZ$554),"-",SUMPRODUCT(--(data!$BX$3:$BX$554=$B27),--(data!$BY$3:$BY$554=O$4),data!$CA$3:$CA$554)))</f>
        <v>-</v>
      </c>
      <c r="P27" s="109" t="str">
        <f ca="1">IF(OR($B27="",P$4="",SUMPRODUCT(--(data!$BX$3:$BX$554=$B27),--(data!$BY$3:$BY$554=P$4))=0),"-",CONCATENATE(SUMPRODUCT(--(data!$BX$3:$BX$554=$B27),--(data!$BY$3:$BY$554=P$4),data!$BZ$3:$BZ$554),"-",SUMPRODUCT(--(data!$BX$3:$BX$554=$B27),--(data!$BY$3:$BY$554=P$4),data!$CA$3:$CA$554)))</f>
        <v>-</v>
      </c>
      <c r="Q27" s="109" t="str">
        <f ca="1">IF(OR($B27="",Q$4="",SUMPRODUCT(--(data!$BX$3:$BX$554=$B27),--(data!$BY$3:$BY$554=Q$4))=0),"-",CONCATENATE(SUMPRODUCT(--(data!$BX$3:$BX$554=$B27),--(data!$BY$3:$BY$554=Q$4),data!$BZ$3:$BZ$554),"-",SUMPRODUCT(--(data!$BX$3:$BX$554=$B27),--(data!$BY$3:$BY$554=Q$4),data!$CA$3:$CA$554)))</f>
        <v>-</v>
      </c>
      <c r="R27" s="109" t="str">
        <f ca="1">IF(OR($B27="",R$4="",SUMPRODUCT(--(data!$BX$3:$BX$554=$B27),--(data!$BY$3:$BY$554=R$4))=0),"-",CONCATENATE(SUMPRODUCT(--(data!$BX$3:$BX$554=$B27),--(data!$BY$3:$BY$554=R$4),data!$BZ$3:$BZ$554),"-",SUMPRODUCT(--(data!$BX$3:$BX$554=$B27),--(data!$BY$3:$BY$554=R$4),data!$CA$3:$CA$554)))</f>
        <v>7-1</v>
      </c>
      <c r="S27" s="109" t="str">
        <f ca="1">IF(OR($B27="",S$4="",SUMPRODUCT(--(data!$BX$3:$BX$554=$B27),--(data!$BY$3:$BY$554=S$4))=0),"-",CONCATENATE(SUMPRODUCT(--(data!$BX$3:$BX$554=$B27),--(data!$BY$3:$BY$554=S$4),data!$BZ$3:$BZ$554),"-",SUMPRODUCT(--(data!$BX$3:$BX$554=$B27),--(data!$BY$3:$BY$554=S$4),data!$CA$3:$CA$554)))</f>
        <v>4-1</v>
      </c>
      <c r="T27" s="109" t="str">
        <f ca="1">IF(OR($B27="",T$4="",SUMPRODUCT(--(data!$BX$3:$BX$554=$B27),--(data!$BY$3:$BY$554=T$4))=0),"-",CONCATENATE(SUMPRODUCT(--(data!$BX$3:$BX$554=$B27),--(data!$BY$3:$BY$554=T$4),data!$BZ$3:$BZ$554),"-",SUMPRODUCT(--(data!$BX$3:$BX$554=$B27),--(data!$BY$3:$BY$554=T$4),data!$CA$3:$CA$554)))</f>
        <v>-</v>
      </c>
      <c r="U27" s="109" t="str">
        <f ca="1">IF(OR($B27="",U$4="",SUMPRODUCT(--(data!$BX$3:$BX$554=$B27),--(data!$BY$3:$BY$554=U$4))=0),"-",CONCATENATE(SUMPRODUCT(--(data!$BX$3:$BX$554=$B27),--(data!$BY$3:$BY$554=U$4),data!$BZ$3:$BZ$554),"-",SUMPRODUCT(--(data!$BX$3:$BX$554=$B27),--(data!$BY$3:$BY$554=U$4),data!$CA$3:$CA$554)))</f>
        <v>-</v>
      </c>
      <c r="V27" s="109" t="str">
        <f ca="1">IF(OR($B27="",V$4="",SUMPRODUCT(--(data!$BX$3:$BX$554=$B27),--(data!$BY$3:$BY$554=V$4))=0),"-",CONCATENATE(SUMPRODUCT(--(data!$BX$3:$BX$554=$B27),--(data!$BY$3:$BY$554=V$4),data!$BZ$3:$BZ$554),"-",SUMPRODUCT(--(data!$BX$3:$BX$554=$B27),--(data!$BY$3:$BY$554=V$4),data!$CA$3:$CA$554)))</f>
        <v>-</v>
      </c>
      <c r="W27" s="109" t="str">
        <f ca="1">IF(OR($B27="",W$4="",SUMPRODUCT(--(data!$BX$3:$BX$554=$B27),--(data!$BY$3:$BY$554=W$4))=0),"-",CONCATENATE(SUMPRODUCT(--(data!$BX$3:$BX$554=$B27),--(data!$BY$3:$BY$554=W$4),data!$BZ$3:$BZ$554),"-",SUMPRODUCT(--(data!$BX$3:$BX$554=$B27),--(data!$BY$3:$BY$554=W$4),data!$CA$3:$CA$554)))</f>
        <v>2-1</v>
      </c>
      <c r="X27" s="109" t="str">
        <f ca="1">IF(OR($B27="",X$4="",SUMPRODUCT(--(data!$BX$3:$BX$554=$B27),--(data!$BY$3:$BY$554=X$4))=0),"-",CONCATENATE(SUMPRODUCT(--(data!$BX$3:$BX$554=$B27),--(data!$BY$3:$BY$554=X$4),data!$BZ$3:$BZ$554),"-",SUMPRODUCT(--(data!$BX$3:$BX$554=$B27),--(data!$BY$3:$BY$554=X$4),data!$CA$3:$CA$554)))</f>
        <v>-</v>
      </c>
      <c r="Y27" s="110"/>
      <c r="Z27" s="109" t="str">
        <f ca="1">IF(OR($B27="",Z$4="",SUMPRODUCT(--(data!$BX$3:$BX$554=$B27),--(data!$BY$3:$BY$554=Z$4))=0),"-",CONCATENATE(SUMPRODUCT(--(data!$BX$3:$BX$554=$B27),--(data!$BY$3:$BY$554=Z$4),data!$BZ$3:$BZ$554),"-",SUMPRODUCT(--(data!$BX$3:$BX$554=$B27),--(data!$BY$3:$BY$554=Z$4),data!$CA$3:$CA$554)))</f>
        <v>-</v>
      </c>
    </row>
    <row r="28" spans="1:26" ht="24.95" customHeight="1" x14ac:dyDescent="0.25">
      <c r="A28" s="111">
        <v>24</v>
      </c>
      <c r="B28" s="112" t="str">
        <f>IF(OR(teams!$G$6="SC0",teams!$G$6="SC1",teams!$G$6="SC2",teams!$G$6="SC3"),"",teams!A24)</f>
        <v>Wigan</v>
      </c>
      <c r="C28" s="113" t="str">
        <f ca="1">IF(OR($B28="",C$4="",SUMPRODUCT(--(data!$BX$3:$BX$554=$B28),--(data!$BY$3:$BY$554=C$4))=0),"-",CONCATENATE(SUMPRODUCT(--(data!$BX$3:$BX$554=$B28),--(data!$BY$3:$BY$554=C$4),data!$BZ$3:$BZ$554),"-",SUMPRODUCT(--(data!$BX$3:$BX$554=$B28),--(data!$BY$3:$BY$554=C$4),data!$CA$3:$CA$554)))</f>
        <v>-</v>
      </c>
      <c r="D28" s="113" t="str">
        <f ca="1">IF(OR($B28="",D$4="",SUMPRODUCT(--(data!$BX$3:$BX$554=$B28),--(data!$BY$3:$BY$554=D$4))=0),"-",CONCATENATE(SUMPRODUCT(--(data!$BX$3:$BX$554=$B28),--(data!$BY$3:$BY$554=D$4),data!$BZ$3:$BZ$554),"-",SUMPRODUCT(--(data!$BX$3:$BX$554=$B28),--(data!$BY$3:$BY$554=D$4),data!$CA$3:$CA$554)))</f>
        <v>-</v>
      </c>
      <c r="E28" s="113" t="str">
        <f ca="1">IF(OR($B28="",E$4="",SUMPRODUCT(--(data!$BX$3:$BX$554=$B28),--(data!$BY$3:$BY$554=E$4))=0),"-",CONCATENATE(SUMPRODUCT(--(data!$BX$3:$BX$554=$B28),--(data!$BY$3:$BY$554=E$4),data!$BZ$3:$BZ$554),"-",SUMPRODUCT(--(data!$BX$3:$BX$554=$B28),--(data!$BY$3:$BY$554=E$4),data!$CA$3:$CA$554)))</f>
        <v>-</v>
      </c>
      <c r="F28" s="113" t="str">
        <f ca="1">IF(OR($B28="",F$4="",SUMPRODUCT(--(data!$BX$3:$BX$554=$B28),--(data!$BY$3:$BY$554=F$4))=0),"-",CONCATENATE(SUMPRODUCT(--(data!$BX$3:$BX$554=$B28),--(data!$BY$3:$BY$554=F$4),data!$BZ$3:$BZ$554),"-",SUMPRODUCT(--(data!$BX$3:$BX$554=$B28),--(data!$BY$3:$BY$554=F$4),data!$CA$3:$CA$554)))</f>
        <v>-</v>
      </c>
      <c r="G28" s="113" t="str">
        <f ca="1">IF(OR($B28="",G$4="",SUMPRODUCT(--(data!$BX$3:$BX$554=$B28),--(data!$BY$3:$BY$554=G$4))=0),"-",CONCATENATE(SUMPRODUCT(--(data!$BX$3:$BX$554=$B28),--(data!$BY$3:$BY$554=G$4),data!$BZ$3:$BZ$554),"-",SUMPRODUCT(--(data!$BX$3:$BX$554=$B28),--(data!$BY$3:$BY$554=G$4),data!$CA$3:$CA$554)))</f>
        <v>-</v>
      </c>
      <c r="H28" s="113" t="str">
        <f ca="1">IF(OR($B28="",H$4="",SUMPRODUCT(--(data!$BX$3:$BX$554=$B28),--(data!$BY$3:$BY$554=H$4))=0),"-",CONCATENATE(SUMPRODUCT(--(data!$BX$3:$BX$554=$B28),--(data!$BY$3:$BY$554=H$4),data!$BZ$3:$BZ$554),"-",SUMPRODUCT(--(data!$BX$3:$BX$554=$B28),--(data!$BY$3:$BY$554=H$4),data!$CA$3:$CA$554)))</f>
        <v>1-0</v>
      </c>
      <c r="I28" s="113" t="str">
        <f ca="1">IF(OR($B28="",I$4="",SUMPRODUCT(--(data!$BX$3:$BX$554=$B28),--(data!$BY$3:$BY$554=I$4))=0),"-",CONCATENATE(SUMPRODUCT(--(data!$BX$3:$BX$554=$B28),--(data!$BY$3:$BY$554=I$4),data!$BZ$3:$BZ$554),"-",SUMPRODUCT(--(data!$BX$3:$BX$554=$B28),--(data!$BY$3:$BY$554=I$4),data!$CA$3:$CA$554)))</f>
        <v>-</v>
      </c>
      <c r="J28" s="113" t="str">
        <f ca="1">IF(OR($B28="",J$4="",SUMPRODUCT(--(data!$BX$3:$BX$554=$B28),--(data!$BY$3:$BY$554=J$4))=0),"-",CONCATENATE(SUMPRODUCT(--(data!$BX$3:$BX$554=$B28),--(data!$BY$3:$BY$554=J$4),data!$BZ$3:$BZ$554),"-",SUMPRODUCT(--(data!$BX$3:$BX$554=$B28),--(data!$BY$3:$BY$554=J$4),data!$CA$3:$CA$554)))</f>
        <v>2-1</v>
      </c>
      <c r="K28" s="113" t="str">
        <f ca="1">IF(OR($B28="",K$4="",SUMPRODUCT(--(data!$BX$3:$BX$554=$B28),--(data!$BY$3:$BY$554=K$4))=0),"-",CONCATENATE(SUMPRODUCT(--(data!$BX$3:$BX$554=$B28),--(data!$BY$3:$BY$554=K$4),data!$BZ$3:$BZ$554),"-",SUMPRODUCT(--(data!$BX$3:$BX$554=$B28),--(data!$BY$3:$BY$554=K$4),data!$CA$3:$CA$554)))</f>
        <v>-</v>
      </c>
      <c r="L28" s="113" t="str">
        <f ca="1">IF(OR($B28="",L$4="",SUMPRODUCT(--(data!$BX$3:$BX$554=$B28),--(data!$BY$3:$BY$554=L$4))=0),"-",CONCATENATE(SUMPRODUCT(--(data!$BX$3:$BX$554=$B28),--(data!$BY$3:$BY$554=L$4),data!$BZ$3:$BZ$554),"-",SUMPRODUCT(--(data!$BX$3:$BX$554=$B28),--(data!$BY$3:$BY$554=L$4),data!$CA$3:$CA$554)))</f>
        <v>-</v>
      </c>
      <c r="M28" s="113" t="str">
        <f ca="1">IF(OR($B28="",M$4="",SUMPRODUCT(--(data!$BX$3:$BX$554=$B28),--(data!$BY$3:$BY$554=M$4))=0),"-",CONCATENATE(SUMPRODUCT(--(data!$BX$3:$BX$554=$B28),--(data!$BY$3:$BY$554=M$4),data!$BZ$3:$BZ$554),"-",SUMPRODUCT(--(data!$BX$3:$BX$554=$B28),--(data!$BY$3:$BY$554=M$4),data!$CA$3:$CA$554)))</f>
        <v>-</v>
      </c>
      <c r="N28" s="113" t="str">
        <f ca="1">IF(OR($B28="",N$4="",SUMPRODUCT(--(data!$BX$3:$BX$554=$B28),--(data!$BY$3:$BY$554=N$4))=0),"-",CONCATENATE(SUMPRODUCT(--(data!$BX$3:$BX$554=$B28),--(data!$BY$3:$BY$554=N$4),data!$BZ$3:$BZ$554),"-",SUMPRODUCT(--(data!$BX$3:$BX$554=$B28),--(data!$BY$3:$BY$554=N$4),data!$CA$3:$CA$554)))</f>
        <v>-</v>
      </c>
      <c r="O28" s="113" t="str">
        <f ca="1">IF(OR($B28="",O$4="",SUMPRODUCT(--(data!$BX$3:$BX$554=$B28),--(data!$BY$3:$BY$554=O$4))=0),"-",CONCATENATE(SUMPRODUCT(--(data!$BX$3:$BX$554=$B28),--(data!$BY$3:$BY$554=O$4),data!$BZ$3:$BZ$554),"-",SUMPRODUCT(--(data!$BX$3:$BX$554=$B28),--(data!$BY$3:$BY$554=O$4),data!$CA$3:$CA$554)))</f>
        <v>-</v>
      </c>
      <c r="P28" s="113" t="str">
        <f ca="1">IF(OR($B28="",P$4="",SUMPRODUCT(--(data!$BX$3:$BX$554=$B28),--(data!$BY$3:$BY$554=P$4))=0),"-",CONCATENATE(SUMPRODUCT(--(data!$BX$3:$BX$554=$B28),--(data!$BY$3:$BY$554=P$4),data!$BZ$3:$BZ$554),"-",SUMPRODUCT(--(data!$BX$3:$BX$554=$B28),--(data!$BY$3:$BY$554=P$4),data!$CA$3:$CA$554)))</f>
        <v>2-2</v>
      </c>
      <c r="Q28" s="113" t="str">
        <f ca="1">IF(OR($B28="",Q$4="",SUMPRODUCT(--(data!$BX$3:$BX$554=$B28),--(data!$BY$3:$BY$554=Q$4))=0),"-",CONCATENATE(SUMPRODUCT(--(data!$BX$3:$BX$554=$B28),--(data!$BY$3:$BY$554=Q$4),data!$BZ$3:$BZ$554),"-",SUMPRODUCT(--(data!$BX$3:$BX$554=$B28),--(data!$BY$3:$BY$554=Q$4),data!$CA$3:$CA$554)))</f>
        <v>-</v>
      </c>
      <c r="R28" s="113" t="str">
        <f ca="1">IF(OR($B28="",R$4="",SUMPRODUCT(--(data!$BX$3:$BX$554=$B28),--(data!$BY$3:$BY$554=R$4))=0),"-",CONCATENATE(SUMPRODUCT(--(data!$BX$3:$BX$554=$B28),--(data!$BY$3:$BY$554=R$4),data!$BZ$3:$BZ$554),"-",SUMPRODUCT(--(data!$BX$3:$BX$554=$B28),--(data!$BY$3:$BY$554=R$4),data!$CA$3:$CA$554)))</f>
        <v>-</v>
      </c>
      <c r="S28" s="113" t="str">
        <f ca="1">IF(OR($B28="",S$4="",SUMPRODUCT(--(data!$BX$3:$BX$554=$B28),--(data!$BY$3:$BY$554=S$4))=0),"-",CONCATENATE(SUMPRODUCT(--(data!$BX$3:$BX$554=$B28),--(data!$BY$3:$BY$554=S$4),data!$BZ$3:$BZ$554),"-",SUMPRODUCT(--(data!$BX$3:$BX$554=$B28),--(data!$BY$3:$BY$554=S$4),data!$CA$3:$CA$554)))</f>
        <v>-</v>
      </c>
      <c r="T28" s="113" t="str">
        <f ca="1">IF(OR($B28="",T$4="",SUMPRODUCT(--(data!$BX$3:$BX$554=$B28),--(data!$BY$3:$BY$554=T$4))=0),"-",CONCATENATE(SUMPRODUCT(--(data!$BX$3:$BX$554=$B28),--(data!$BY$3:$BY$554=T$4),data!$BZ$3:$BZ$554),"-",SUMPRODUCT(--(data!$BX$3:$BX$554=$B28),--(data!$BY$3:$BY$554=T$4),data!$CA$3:$CA$554)))</f>
        <v>1-0</v>
      </c>
      <c r="U28" s="113" t="str">
        <f ca="1">IF(OR($B28="",U$4="",SUMPRODUCT(--(data!$BX$3:$BX$554=$B28),--(data!$BY$3:$BY$554=U$4))=0),"-",CONCATENATE(SUMPRODUCT(--(data!$BX$3:$BX$554=$B28),--(data!$BY$3:$BY$554=U$4),data!$BZ$3:$BZ$554),"-",SUMPRODUCT(--(data!$BX$3:$BX$554=$B28),--(data!$BY$3:$BY$554=U$4),data!$CA$3:$CA$554)))</f>
        <v>-</v>
      </c>
      <c r="V28" s="113" t="str">
        <f ca="1">IF(OR($B28="",V$4="",SUMPRODUCT(--(data!$BX$3:$BX$554=$B28),--(data!$BY$3:$BY$554=V$4))=0),"-",CONCATENATE(SUMPRODUCT(--(data!$BX$3:$BX$554=$B28),--(data!$BY$3:$BY$554=V$4),data!$BZ$3:$BZ$554),"-",SUMPRODUCT(--(data!$BX$3:$BX$554=$B28),--(data!$BY$3:$BY$554=V$4),data!$CA$3:$CA$554)))</f>
        <v>3-2</v>
      </c>
      <c r="W28" s="113" t="str">
        <f ca="1">IF(OR($B28="",W$4="",SUMPRODUCT(--(data!$BX$3:$BX$554=$B28),--(data!$BY$3:$BY$554=W$4))=0),"-",CONCATENATE(SUMPRODUCT(--(data!$BX$3:$BX$554=$B28),--(data!$BY$3:$BY$554=W$4),data!$BZ$3:$BZ$554),"-",SUMPRODUCT(--(data!$BX$3:$BX$554=$B28),--(data!$BY$3:$BY$554=W$4),data!$CA$3:$CA$554)))</f>
        <v>-</v>
      </c>
      <c r="X28" s="113" t="str">
        <f ca="1">IF(OR($B28="",X$4="",SUMPRODUCT(--(data!$BX$3:$BX$554=$B28),--(data!$BY$3:$BY$554=X$4))=0),"-",CONCATENATE(SUMPRODUCT(--(data!$BX$3:$BX$554=$B28),--(data!$BY$3:$BY$554=X$4),data!$BZ$3:$BZ$554),"-",SUMPRODUCT(--(data!$BX$3:$BX$554=$B28),--(data!$BY$3:$BY$554=X$4),data!$CA$3:$CA$554)))</f>
        <v>0-0</v>
      </c>
      <c r="Y28" s="113" t="str">
        <f ca="1">IF(OR($B28="",Y$4="",SUMPRODUCT(--(data!$BX$3:$BX$554=$B28),--(data!$BY$3:$BY$554=Y$4))=0),"-",CONCATENATE(SUMPRODUCT(--(data!$BX$3:$BX$554=$B28),--(data!$BY$3:$BY$554=Y$4),data!$BZ$3:$BZ$554),"-",SUMPRODUCT(--(data!$BX$3:$BX$554=$B28),--(data!$BY$3:$BY$554=Y$4),data!$CA$3:$CA$554)))</f>
        <v>-</v>
      </c>
      <c r="Z28" s="114"/>
    </row>
  </sheetData>
  <sheetProtection sheet="1" objects="1" scenarios="1"/>
  <mergeCells count="1">
    <mergeCell ref="A1:Z1"/>
  </mergeCells>
  <conditionalFormatting sqref="A5:Z28">
    <cfRule type="expression" dxfId="29" priority="3">
      <formula>MOD(ROW(),2)=1</formula>
    </cfRule>
  </conditionalFormatting>
  <printOptions horizontalCentered="1"/>
  <pageMargins left="0" right="0" top="0.5" bottom="0.25" header="0.3" footer="0.3"/>
  <pageSetup paperSize="9"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SELECT LEAGUE</vt:lpstr>
      <vt:lpstr>Credits</vt:lpstr>
      <vt:lpstr>League Summary</vt:lpstr>
      <vt:lpstr>Main Table</vt:lpstr>
      <vt:lpstr>Goals Table</vt:lpstr>
      <vt:lpstr>H2H</vt:lpstr>
      <vt:lpstr>HT-FT goals</vt:lpstr>
      <vt:lpstr>Discipline</vt:lpstr>
      <vt:lpstr>Result Matrix</vt:lpstr>
      <vt:lpstr>PL-Pinnacle</vt:lpstr>
      <vt:lpstr>PL-Bet365</vt:lpstr>
      <vt:lpstr>PL-UO2.5</vt:lpstr>
      <vt:lpstr>Odds Filter 1</vt:lpstr>
      <vt:lpstr>Odds Filter 2</vt:lpstr>
      <vt:lpstr>FAQ</vt:lpstr>
      <vt:lpstr>Available Stats</vt:lpstr>
      <vt:lpstr>Version</vt:lpstr>
      <vt:lpstr>data</vt:lpstr>
      <vt:lpstr>calc-table </vt:lpstr>
      <vt:lpstr>calc-outable </vt:lpstr>
      <vt:lpstr>calc-form </vt:lpstr>
      <vt:lpstr>calcform2 </vt:lpstr>
      <vt:lpstr>order </vt:lpstr>
      <vt:lpstr>teams </vt:lpstr>
      <vt:lpstr>'Goals Table'!Print_Titles</vt:lpstr>
      <vt:lpstr>'Main Table'!Print_Titles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Betting Data</dc:title>
  <dc:creator>www.BetGPS.com</dc:creator>
  <cp:lastModifiedBy>Vuko Strugar</cp:lastModifiedBy>
  <cp:lastPrinted>2018-10-20T05:09:36Z</cp:lastPrinted>
  <dcterms:created xsi:type="dcterms:W3CDTF">2014-04-22T07:53:37Z</dcterms:created>
  <dcterms:modified xsi:type="dcterms:W3CDTF">2018-10-20T05:15:37Z</dcterms:modified>
</cp:coreProperties>
</file>